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Questa_cartella_di_lavoro" defaultThemeVersion="124226"/>
  <bookViews>
    <workbookView xWindow="32760" yWindow="32760" windowWidth="20490" windowHeight="7155" tabRatio="902" firstSheet="5" activeTab="5"/>
  </bookViews>
  <sheets>
    <sheet name="Info" sheetId="7" r:id="rId1"/>
    <sheet name="Codifica_CE" sheetId="25" r:id="rId2"/>
    <sheet name="CE" sheetId="97" r:id="rId3"/>
    <sheet name="NI-Tot" sheetId="28" r:id="rId4"/>
    <sheet name="Dettaglio_CE_LP_Tot" sheetId="77" r:id="rId5"/>
    <sheet name="NI-San" sheetId="29" r:id="rId6"/>
    <sheet name="Dettaglio_CE_San" sheetId="104" r:id="rId7"/>
    <sheet name="Dettaglio_CE_LP_San" sheetId="52" r:id="rId8"/>
    <sheet name="NI-Ter" sheetId="30" state="veryHidden" r:id="rId9"/>
    <sheet name="Dettaglio_CE_Ter" sheetId="102" state="veryHidden" r:id="rId10"/>
    <sheet name="Dettaglio_CE_LP_Ter" sheetId="53" state="veryHidden" r:id="rId11"/>
    <sheet name="NI-118" sheetId="76" state="veryHidden" r:id="rId12"/>
    <sheet name="NI-Ric" sheetId="31" state="veryHidden" r:id="rId13"/>
    <sheet name="Dettaglio_CE_Ric" sheetId="103" state="veryHidden" r:id="rId14"/>
    <sheet name="Dettaglio_CE_LP_Ric" sheetId="54" state="veryHidden" r:id="rId15"/>
    <sheet name="NI-Soc" sheetId="11" r:id="rId16"/>
    <sheet name="Dettaglio_CE_Soc" sheetId="100" r:id="rId17"/>
    <sheet name="Dettaglio_CE_LP_Soc" sheetId="55" r:id="rId18"/>
    <sheet name="ESTR_PREC" sheetId="51" state="veryHidden" r:id="rId19"/>
    <sheet name="Prestazioni" sheetId="34" state="veryHidden" r:id="rId20"/>
    <sheet name="Dett_Cons" sheetId="62" r:id="rId21"/>
    <sheet name="Cons_Tot" sheetId="14" r:id="rId22"/>
    <sheet name="Cons_San_TOT" sheetId="86" r:id="rId23"/>
    <sheet name="Cons_San" sheetId="82" r:id="rId24"/>
    <sheet name="Cons_San_L23" sheetId="84" r:id="rId25"/>
    <sheet name="Cons_Ter_TOT" sheetId="87" state="veryHidden" r:id="rId26"/>
    <sheet name="Cons_Ter" sheetId="83" state="veryHidden" r:id="rId27"/>
    <sheet name="Cons_Ter_L23" sheetId="85" state="veryHidden" r:id="rId28"/>
    <sheet name="Cons_118" sheetId="89" state="veryHidden" r:id="rId29"/>
    <sheet name="Cons_Ric" sheetId="88" state="veryHidden" r:id="rId30"/>
    <sheet name="CeMin_Tot" sheetId="26" r:id="rId31"/>
    <sheet name="CeMin_San" sheetId="91" r:id="rId32"/>
    <sheet name="CeMin_Ter" sheetId="92" state="veryHidden" r:id="rId33"/>
    <sheet name="CeMin_118" sheetId="94" state="veryHidden" r:id="rId34"/>
    <sheet name="CeMin_Ric" sheetId="93" state="veryHidden" r:id="rId35"/>
    <sheet name="SKATS" sheetId="16" r:id="rId36"/>
    <sheet name="INDICATORI ATS" sheetId="18" r:id="rId37"/>
    <sheet name="ANAGR" sheetId="5" state="veryHidden" r:id="rId38"/>
    <sheet name="INFO_OUT" sheetId="6" state="veryHidden" r:id="rId39"/>
    <sheet name="VERSIONI" sheetId="8" state="veryHidden" r:id="rId40"/>
    <sheet name="ESTR_SK" sheetId="96" state="veryHidden" r:id="rId41"/>
  </sheets>
  <externalReferences>
    <externalReference r:id="rId42"/>
    <externalReference r:id="rId43"/>
    <externalReference r:id="rId44"/>
  </externalReferences>
  <definedNames>
    <definedName name="_xlnm._FilterDatabase" localSheetId="1" hidden="1">Codifica_CE!$D$1:$X$6201</definedName>
    <definedName name="_xlnm._FilterDatabase" localSheetId="11" hidden="1">'NI-118'!$A$1:$O$1513</definedName>
    <definedName name="_xlnm._FilterDatabase" localSheetId="12" hidden="1">'NI-Ric'!$A$1:$O$1513</definedName>
    <definedName name="_xlnm._FilterDatabase" localSheetId="5" hidden="1">'NI-San'!$B$1:$Y$1514</definedName>
    <definedName name="_xlnm._FilterDatabase" localSheetId="8" hidden="1">'NI-Ter'!$A$1:$O$1513</definedName>
    <definedName name="_xlnm._FilterDatabase" localSheetId="3" hidden="1">'NI-Tot'!$B$20:$C$33</definedName>
    <definedName name="ANAGR">ANAGR!$A$1:$G$2</definedName>
    <definedName name="_xlnm.Print_Area" localSheetId="2">CE!$A$1:$T$117</definedName>
    <definedName name="_xlnm.Print_Area" localSheetId="33">CeMin_118!$A$1:$E$508</definedName>
    <definedName name="_xlnm.Print_Area" localSheetId="34">CeMin_Ric!$A$1:$E$508</definedName>
    <definedName name="_xlnm.Print_Area" localSheetId="31">CeMin_San!$A$1:$E$508</definedName>
    <definedName name="_xlnm.Print_Area" localSheetId="32">CeMin_Ter!$A$1:$E$508</definedName>
    <definedName name="_xlnm.Print_Area" localSheetId="30">CeMin_Tot!$A$1:$I$508</definedName>
    <definedName name="_xlnm.Print_Area" localSheetId="28">Cons_118!$A$1:$AW$126</definedName>
    <definedName name="_xlnm.Print_Area" localSheetId="29">Cons_Ric!$A$1:$AW$126</definedName>
    <definedName name="_xlnm.Print_Area" localSheetId="23">Cons_San!$A$1:$AW$126</definedName>
    <definedName name="_xlnm.Print_Area" localSheetId="24">Cons_San_L23!$A$1:$AW$126</definedName>
    <definedName name="_xlnm.Print_Area" localSheetId="22">Cons_San_TOT!$A$1:$AW$126</definedName>
    <definedName name="_xlnm.Print_Area" localSheetId="26">Cons_Ter!$A$1:$AW$126</definedName>
    <definedName name="_xlnm.Print_Area" localSheetId="27">Cons_Ter_L23!$A$1:$AW$126</definedName>
    <definedName name="_xlnm.Print_Area" localSheetId="25">Cons_Ter_TOT!$A$1:$AW$126</definedName>
    <definedName name="_xlnm.Print_Area" localSheetId="21">Cons_Tot!$A$1:$AW$126</definedName>
    <definedName name="_xlnm.Print_Area" localSheetId="20">Dett_Cons!$A$1:$AW$40</definedName>
    <definedName name="_xlnm.Print_Area" localSheetId="7">Dettaglio_CE_LP_San!$A$1:$G$30</definedName>
    <definedName name="_xlnm.Print_Area" localSheetId="4">Dettaglio_CE_LP_Tot!$A$1:$G$30</definedName>
    <definedName name="_xlnm.Print_Area" localSheetId="9">Dettaglio_CE_Ter!$A$1:$P$415</definedName>
    <definedName name="_xlnm.Print_Area" localSheetId="36">'INDICATORI ATS'!$A$1:$I$73</definedName>
    <definedName name="_xlnm.Print_Area" localSheetId="11">'NI-118'!$B$1:$V$1513</definedName>
    <definedName name="_xlnm.Print_Area" localSheetId="12">'NI-Ric'!$B$1:$V$1513</definedName>
    <definedName name="_xlnm.Print_Area" localSheetId="5">'NI-San'!$B$1:$W$1513</definedName>
    <definedName name="_xlnm.Print_Area" localSheetId="15">'NI-Soc'!$A$1:$Q$1513</definedName>
    <definedName name="_xlnm.Print_Area" localSheetId="8">'NI-Ter'!$B$1:$V$1513</definedName>
    <definedName name="_xlnm.Print_Area" localSheetId="3">'NI-Tot'!$B$1:$Y$1513</definedName>
    <definedName name="_xlnm.Print_Area" localSheetId="19">Prestazioni!$A$1:$E$136</definedName>
    <definedName name="_xlnm.Print_Area" localSheetId="35">SKATS!$A$1:$N$57</definedName>
    <definedName name="ASSI">[1]Codifica_SP!$M$641:$R$1279</definedName>
    <definedName name="ASSI_ANNO_C">[1]Codifica_SP!$P$641:$P$1279</definedName>
    <definedName name="ASSI_ANNO_P">[1]Codifica_SP!$O$641:$O$1279</definedName>
    <definedName name="DATI_TOTALE">[1]Codifica_SP!$M$2:$R$2557</definedName>
    <definedName name="DATI_TOTALE_DETT_1">[1]Codifica_SP!$Q$2:$Q$2557</definedName>
    <definedName name="DATI_TOTALE_DETT_2">[1]Codifica_SP!$R$2:$R$2557</definedName>
    <definedName name="ESTR_PREC">ESTR_PREC!$A$1:$G$361</definedName>
    <definedName name="ESTR_SK">ESTR_SK!$A$1:$K$1000</definedName>
    <definedName name="INFO_OUT">INFO_OUT!$A$1:$A$2</definedName>
    <definedName name="RFTOT01">[1]Codifica_SP!$J$2:$P$2557</definedName>
    <definedName name="RFVALAC">[1]Codifica_SP!$P$2:$P$2557</definedName>
    <definedName name="RFVALAP">[1]Codifica_SP!$O$2:$O$2557</definedName>
    <definedName name="RIC">[1]Codifica_SP!$M$1280:$R$1918</definedName>
    <definedName name="RIC_ANNO_C">[1]Codifica_SP!$P$1280:$P$1918</definedName>
    <definedName name="RIC_ANNO_P">[1]Codifica_SP!$O$1280:$O$1918</definedName>
    <definedName name="SOC">[1]Codifica_SP!$M$1919:$R$2557</definedName>
    <definedName name="SOC_ANNO_C">[1]Codifica_SP!$P$1919:$P$2557</definedName>
    <definedName name="SOC_ANNO_P">[1]Codifica_SP!$O$1919:$O$2557</definedName>
    <definedName name="_xlnm.Print_Titles" localSheetId="28">Cons_118!$B:$C</definedName>
    <definedName name="_xlnm.Print_Titles" localSheetId="29">Cons_Ric!$B:$C</definedName>
    <definedName name="_xlnm.Print_Titles" localSheetId="23">Cons_San!$B:$C</definedName>
    <definedName name="_xlnm.Print_Titles" localSheetId="24">Cons_San_L23!$B:$C</definedName>
    <definedName name="_xlnm.Print_Titles" localSheetId="22">Cons_San_TOT!$B:$C</definedName>
    <definedName name="_xlnm.Print_Titles" localSheetId="26">Cons_Ter!$B:$C</definedName>
    <definedName name="_xlnm.Print_Titles" localSheetId="27">Cons_Ter_L23!$B:$C</definedName>
    <definedName name="_xlnm.Print_Titles" localSheetId="25">Cons_Ter_TOT!$B:$C</definedName>
    <definedName name="_xlnm.Print_Titles" localSheetId="21">Cons_Tot!$B:$C</definedName>
    <definedName name="_xlnm.Print_Titles" localSheetId="20">Dett_Cons!$B:$C</definedName>
    <definedName name="VERSIONI" localSheetId="2">[2]VERSIONI!$A$2:$A$10</definedName>
    <definedName name="VERSIONI" localSheetId="13">[3]VERSIONI!$A$2:$A$10</definedName>
    <definedName name="VERSIONI" localSheetId="16">[3]VERSIONI!$A$2:$A$10</definedName>
    <definedName name="VERSIONI" localSheetId="9">[3]VERSIONI!$A$2:$A$10</definedName>
    <definedName name="VERSIONI">VERSIONI!$A$2:$A$10</definedName>
    <definedName name="Z_B99F11EE_27F8_4B9F_91EE_89B41EF86889_.wvu.Cols" localSheetId="20" hidden="1">Dett_Cons!$G:$G</definedName>
    <definedName name="Z_B99F11EE_27F8_4B9F_91EE_89B41EF86889_.wvu.PrintArea" localSheetId="20" hidden="1">Dett_Cons!$A$1:$AU$40</definedName>
    <definedName name="Z_B99F11EE_27F8_4B9F_91EE_89B41EF86889_.wvu.PrintArea" localSheetId="7" hidden="1">Dettaglio_CE_LP_San!$A$1:$P$31</definedName>
    <definedName name="Z_B99F11EE_27F8_4B9F_91EE_89B41EF86889_.wvu.PrintArea" localSheetId="4" hidden="1">Dettaglio_CE_LP_Tot!$A$1:$P$32</definedName>
    <definedName name="Z_B99F11EE_27F8_4B9F_91EE_89B41EF86889_.wvu.PrintArea" localSheetId="9" hidden="1">Dettaglio_CE_Ter!$A$1:$P$116</definedName>
    <definedName name="Z_B99F11EE_27F8_4B9F_91EE_89B41EF86889_.wvu.PrintTitles" localSheetId="20" hidden="1">Dett_Cons!$B:$C</definedName>
  </definedNames>
  <calcPr calcId="145621"/>
</workbook>
</file>

<file path=xl/calcChain.xml><?xml version="1.0" encoding="utf-8"?>
<calcChain xmlns="http://schemas.openxmlformats.org/spreadsheetml/2006/main">
  <c r="N507" i="29" l="1"/>
  <c r="N765" i="11" l="1"/>
  <c r="N846" i="29" l="1"/>
  <c r="N1205" i="29"/>
  <c r="AK85" i="82" l="1"/>
  <c r="AJ85" i="82"/>
  <c r="N802" i="29" l="1"/>
  <c r="AC101" i="82" l="1"/>
  <c r="AB101" i="82"/>
  <c r="V762" i="29" l="1"/>
  <c r="V754" i="29"/>
  <c r="N41" i="29" l="1"/>
  <c r="N1374" i="29"/>
  <c r="N107" i="29" l="1"/>
  <c r="AB68" i="82"/>
  <c r="AA69" i="82"/>
  <c r="AB74" i="82"/>
  <c r="N1467" i="29"/>
  <c r="N1462" i="29"/>
  <c r="N1489" i="29"/>
  <c r="N1481" i="29"/>
  <c r="AB78" i="82"/>
  <c r="N770" i="29"/>
  <c r="N438" i="29"/>
  <c r="N771" i="29" l="1"/>
  <c r="C10" i="18" l="1"/>
  <c r="D10" i="18"/>
  <c r="E10" i="18"/>
  <c r="C13" i="18"/>
  <c r="D13" i="18"/>
  <c r="E13" i="18"/>
  <c r="C16" i="18"/>
  <c r="D16" i="18"/>
  <c r="E16" i="18"/>
  <c r="C19" i="18"/>
  <c r="D19" i="18"/>
  <c r="E19" i="18"/>
  <c r="C22" i="18"/>
  <c r="D22" i="18"/>
  <c r="E22" i="18"/>
  <c r="C25" i="18"/>
  <c r="D25" i="18"/>
  <c r="E25" i="18"/>
  <c r="C28" i="18"/>
  <c r="D28" i="18"/>
  <c r="E28" i="18"/>
  <c r="C31" i="18"/>
  <c r="D31" i="18"/>
  <c r="E31" i="18"/>
  <c r="C34" i="18"/>
  <c r="D34" i="18"/>
  <c r="E34" i="18"/>
  <c r="C37" i="18"/>
  <c r="D37" i="18"/>
  <c r="E37" i="18"/>
  <c r="C40" i="18"/>
  <c r="D40" i="18"/>
  <c r="E40" i="18"/>
  <c r="C43" i="18"/>
  <c r="D43" i="18"/>
  <c r="E43" i="18"/>
  <c r="C46" i="18"/>
  <c r="D46" i="18"/>
  <c r="E46" i="18"/>
  <c r="C49" i="18"/>
  <c r="D49" i="18"/>
  <c r="E49" i="18"/>
  <c r="E51" i="18"/>
  <c r="C52" i="18"/>
  <c r="D52" i="18"/>
  <c r="E52" i="18"/>
  <c r="D54" i="18"/>
  <c r="E54" i="18"/>
  <c r="I54" i="18"/>
  <c r="C55" i="18"/>
  <c r="D55" i="18"/>
  <c r="E55" i="18"/>
  <c r="I57" i="18"/>
  <c r="C58" i="18"/>
  <c r="G57" i="18" s="1"/>
  <c r="D58" i="18"/>
  <c r="H57" i="18" s="1"/>
  <c r="E58" i="18"/>
  <c r="C61" i="18"/>
  <c r="D61" i="18"/>
  <c r="E61" i="18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4" i="16"/>
  <c r="K24" i="16"/>
  <c r="L24" i="16"/>
  <c r="M24" i="16"/>
  <c r="N24" i="16"/>
  <c r="H27" i="16"/>
  <c r="H28" i="16"/>
  <c r="H29" i="16"/>
  <c r="H30" i="16"/>
  <c r="H31" i="16"/>
  <c r="H32" i="16"/>
  <c r="H33" i="16"/>
  <c r="H34" i="16"/>
  <c r="H49" i="16" s="1"/>
  <c r="H35" i="16"/>
  <c r="H36" i="16"/>
  <c r="H37" i="16"/>
  <c r="H38" i="16"/>
  <c r="H39" i="16"/>
  <c r="H40" i="16"/>
  <c r="H41" i="16"/>
  <c r="H42" i="16"/>
  <c r="H43" i="16"/>
  <c r="H44" i="16"/>
  <c r="H45" i="16"/>
  <c r="H46" i="16"/>
  <c r="K49" i="16"/>
  <c r="L49" i="16"/>
  <c r="L55" i="16" s="1"/>
  <c r="M49" i="16"/>
  <c r="N49" i="16"/>
  <c r="N55" i="16" s="1"/>
  <c r="H51" i="16"/>
  <c r="K53" i="16"/>
  <c r="L53" i="16"/>
  <c r="M53" i="16"/>
  <c r="N53" i="16"/>
  <c r="K55" i="16"/>
  <c r="M55" i="16"/>
  <c r="G131" i="26"/>
  <c r="H131" i="26" s="1"/>
  <c r="G412" i="26"/>
  <c r="H412" i="26" s="1"/>
  <c r="G431" i="26"/>
  <c r="H431" i="26" s="1"/>
  <c r="G435" i="26"/>
  <c r="H435" i="26"/>
  <c r="G494" i="26"/>
  <c r="H494" i="26"/>
  <c r="E4" i="88"/>
  <c r="E5" i="88"/>
  <c r="E7" i="88"/>
  <c r="E8" i="88"/>
  <c r="E9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50" i="88"/>
  <c r="E51" i="88"/>
  <c r="E52" i="88"/>
  <c r="E53" i="88"/>
  <c r="E54" i="88"/>
  <c r="E55" i="88"/>
  <c r="E57" i="88"/>
  <c r="E58" i="88"/>
  <c r="E59" i="88"/>
  <c r="E60" i="88"/>
  <c r="E61" i="88"/>
  <c r="E62" i="88"/>
  <c r="E63" i="88"/>
  <c r="E64" i="88"/>
  <c r="E65" i="88"/>
  <c r="E66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8" i="88"/>
  <c r="E110" i="88"/>
  <c r="E112" i="88"/>
  <c r="E113" i="88"/>
  <c r="E114" i="88"/>
  <c r="E115" i="88"/>
  <c r="E117" i="88"/>
  <c r="E119" i="88"/>
  <c r="E121" i="88"/>
  <c r="E122" i="88"/>
  <c r="E124" i="88"/>
  <c r="E125" i="88"/>
  <c r="E126" i="88"/>
  <c r="E4" i="89"/>
  <c r="E5" i="89"/>
  <c r="E7" i="89"/>
  <c r="E8" i="89"/>
  <c r="E9" i="89"/>
  <c r="E10" i="89"/>
  <c r="E11" i="89"/>
  <c r="E12" i="89"/>
  <c r="E13" i="89"/>
  <c r="E14" i="89"/>
  <c r="E15" i="89"/>
  <c r="E16" i="89"/>
  <c r="E17" i="89"/>
  <c r="E18" i="89"/>
  <c r="E19" i="89"/>
  <c r="E20" i="89"/>
  <c r="E21" i="89"/>
  <c r="E22" i="89"/>
  <c r="E23" i="89"/>
  <c r="E24" i="89"/>
  <c r="E25" i="89"/>
  <c r="E26" i="89"/>
  <c r="E27" i="89"/>
  <c r="E28" i="89"/>
  <c r="E29" i="89"/>
  <c r="E30" i="89"/>
  <c r="E31" i="89"/>
  <c r="E32" i="89"/>
  <c r="E33" i="89"/>
  <c r="E34" i="89"/>
  <c r="E35" i="89"/>
  <c r="E36" i="89"/>
  <c r="E37" i="89"/>
  <c r="E38" i="89"/>
  <c r="E39" i="89"/>
  <c r="E40" i="89"/>
  <c r="E41" i="89"/>
  <c r="E42" i="89"/>
  <c r="E43" i="89"/>
  <c r="E44" i="89"/>
  <c r="E45" i="89"/>
  <c r="E46" i="89"/>
  <c r="E47" i="89"/>
  <c r="E48" i="89"/>
  <c r="E50" i="89"/>
  <c r="E51" i="89"/>
  <c r="E52" i="89"/>
  <c r="E53" i="89"/>
  <c r="E54" i="89"/>
  <c r="E55" i="89"/>
  <c r="E57" i="89"/>
  <c r="E58" i="89"/>
  <c r="E59" i="89"/>
  <c r="E60" i="89"/>
  <c r="E61" i="89"/>
  <c r="E62" i="89"/>
  <c r="E63" i="89"/>
  <c r="E64" i="89"/>
  <c r="E65" i="89"/>
  <c r="E66" i="89"/>
  <c r="E68" i="89"/>
  <c r="E69" i="89"/>
  <c r="E70" i="89"/>
  <c r="E71" i="89"/>
  <c r="E72" i="89"/>
  <c r="E73" i="89"/>
  <c r="E74" i="89"/>
  <c r="E75" i="89"/>
  <c r="E76" i="89"/>
  <c r="E77" i="89"/>
  <c r="E78" i="89"/>
  <c r="E79" i="89"/>
  <c r="E80" i="89"/>
  <c r="E81" i="89"/>
  <c r="E82" i="89"/>
  <c r="E83" i="89"/>
  <c r="E84" i="89"/>
  <c r="E85" i="89"/>
  <c r="E86" i="89"/>
  <c r="E87" i="89"/>
  <c r="E88" i="89"/>
  <c r="E89" i="89"/>
  <c r="E90" i="89"/>
  <c r="E91" i="89"/>
  <c r="E92" i="89"/>
  <c r="E93" i="89"/>
  <c r="E94" i="89"/>
  <c r="E95" i="89"/>
  <c r="E96" i="89"/>
  <c r="E97" i="89"/>
  <c r="E98" i="89"/>
  <c r="E99" i="89"/>
  <c r="E100" i="89"/>
  <c r="E101" i="89"/>
  <c r="E102" i="89"/>
  <c r="E103" i="89"/>
  <c r="E104" i="89"/>
  <c r="E105" i="89"/>
  <c r="E106" i="89"/>
  <c r="E108" i="89"/>
  <c r="E110" i="89"/>
  <c r="E112" i="89"/>
  <c r="E113" i="89"/>
  <c r="E114" i="89"/>
  <c r="E115" i="89"/>
  <c r="E117" i="89"/>
  <c r="E119" i="89"/>
  <c r="E121" i="89"/>
  <c r="E122" i="89"/>
  <c r="E124" i="89"/>
  <c r="E125" i="89"/>
  <c r="E126" i="89"/>
  <c r="E4" i="85"/>
  <c r="E5" i="85"/>
  <c r="E7" i="85"/>
  <c r="E8" i="85"/>
  <c r="E9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50" i="85"/>
  <c r="E51" i="85"/>
  <c r="E52" i="85"/>
  <c r="E53" i="85"/>
  <c r="E54" i="85"/>
  <c r="E55" i="85"/>
  <c r="E57" i="85"/>
  <c r="E58" i="85"/>
  <c r="E59" i="85"/>
  <c r="E60" i="85"/>
  <c r="E61" i="85"/>
  <c r="E62" i="85"/>
  <c r="E63" i="85"/>
  <c r="E64" i="85"/>
  <c r="E65" i="85"/>
  <c r="E66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E104" i="85"/>
  <c r="E105" i="85"/>
  <c r="E106" i="85"/>
  <c r="E108" i="85"/>
  <c r="E110" i="85"/>
  <c r="E112" i="85"/>
  <c r="E113" i="85"/>
  <c r="E114" i="85"/>
  <c r="E115" i="85"/>
  <c r="E117" i="85"/>
  <c r="E119" i="85"/>
  <c r="E121" i="85"/>
  <c r="E122" i="85"/>
  <c r="E124" i="85"/>
  <c r="E125" i="85"/>
  <c r="E126" i="85"/>
  <c r="E4" i="83"/>
  <c r="E5" i="83"/>
  <c r="E7" i="83"/>
  <c r="E8" i="83"/>
  <c r="E9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50" i="83"/>
  <c r="E51" i="83"/>
  <c r="E52" i="83"/>
  <c r="E53" i="83"/>
  <c r="E54" i="83"/>
  <c r="E55" i="83"/>
  <c r="E57" i="83"/>
  <c r="E58" i="83"/>
  <c r="E59" i="83"/>
  <c r="E60" i="83"/>
  <c r="E61" i="83"/>
  <c r="E62" i="83"/>
  <c r="E63" i="83"/>
  <c r="E64" i="83"/>
  <c r="E65" i="83"/>
  <c r="E66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E104" i="83"/>
  <c r="E105" i="83"/>
  <c r="E106" i="83"/>
  <c r="E108" i="83"/>
  <c r="E110" i="83"/>
  <c r="E112" i="83"/>
  <c r="E113" i="83"/>
  <c r="E114" i="83"/>
  <c r="E115" i="83"/>
  <c r="E117" i="83"/>
  <c r="E119" i="83"/>
  <c r="E121" i="83"/>
  <c r="E122" i="83"/>
  <c r="E124" i="83"/>
  <c r="E125" i="83"/>
  <c r="E126" i="83"/>
  <c r="H4" i="87"/>
  <c r="E4" i="87" s="1"/>
  <c r="I4" i="87"/>
  <c r="J4" i="87"/>
  <c r="K4" i="87"/>
  <c r="L4" i="87"/>
  <c r="M4" i="87"/>
  <c r="N4" i="87"/>
  <c r="O4" i="87"/>
  <c r="P4" i="87"/>
  <c r="Q4" i="87"/>
  <c r="R4" i="87"/>
  <c r="S4" i="87"/>
  <c r="T4" i="87"/>
  <c r="U4" i="87"/>
  <c r="V4" i="87"/>
  <c r="W4" i="87"/>
  <c r="X4" i="87"/>
  <c r="Y4" i="87"/>
  <c r="Z4" i="87"/>
  <c r="AA4" i="87"/>
  <c r="AB4" i="87"/>
  <c r="AC4" i="87"/>
  <c r="AD4" i="87"/>
  <c r="AE4" i="87"/>
  <c r="AF4" i="87"/>
  <c r="AG4" i="87"/>
  <c r="AH4" i="87"/>
  <c r="AI4" i="87"/>
  <c r="AJ4" i="87"/>
  <c r="AK4" i="87"/>
  <c r="AL4" i="87"/>
  <c r="AM4" i="87"/>
  <c r="AN4" i="87"/>
  <c r="AO4" i="87"/>
  <c r="AP4" i="87"/>
  <c r="AQ4" i="87"/>
  <c r="AR4" i="87"/>
  <c r="AS4" i="87"/>
  <c r="AT4" i="87"/>
  <c r="AU4" i="87"/>
  <c r="AV4" i="87"/>
  <c r="AW4" i="87"/>
  <c r="H5" i="87"/>
  <c r="E5" i="87" s="1"/>
  <c r="I5" i="87"/>
  <c r="J5" i="87"/>
  <c r="K5" i="87"/>
  <c r="L5" i="87"/>
  <c r="M5" i="87"/>
  <c r="N5" i="87"/>
  <c r="O5" i="87"/>
  <c r="P5" i="87"/>
  <c r="Q5" i="87"/>
  <c r="R5" i="87"/>
  <c r="S5" i="87"/>
  <c r="T5" i="87"/>
  <c r="U5" i="87"/>
  <c r="V5" i="87"/>
  <c r="W5" i="87"/>
  <c r="X5" i="87"/>
  <c r="Y5" i="87"/>
  <c r="Z5" i="87"/>
  <c r="AA5" i="87"/>
  <c r="AB5" i="87"/>
  <c r="AC5" i="87"/>
  <c r="AD5" i="87"/>
  <c r="AE5" i="87"/>
  <c r="AF5" i="87"/>
  <c r="AG5" i="87"/>
  <c r="AH5" i="87"/>
  <c r="AI5" i="87"/>
  <c r="AJ5" i="87"/>
  <c r="AK5" i="87"/>
  <c r="AL5" i="87"/>
  <c r="AM5" i="87"/>
  <c r="AN5" i="87"/>
  <c r="AO5" i="87"/>
  <c r="AP5" i="87"/>
  <c r="AQ5" i="87"/>
  <c r="AR5" i="87"/>
  <c r="AS5" i="87"/>
  <c r="AT5" i="87"/>
  <c r="AU5" i="87"/>
  <c r="AV5" i="87"/>
  <c r="AW5" i="87"/>
  <c r="H7" i="87"/>
  <c r="E7" i="87" s="1"/>
  <c r="I7" i="87"/>
  <c r="J7" i="87"/>
  <c r="K7" i="87"/>
  <c r="L7" i="87"/>
  <c r="M7" i="87"/>
  <c r="N7" i="87"/>
  <c r="O7" i="87"/>
  <c r="P7" i="87"/>
  <c r="Q7" i="87"/>
  <c r="R7" i="87"/>
  <c r="S7" i="87"/>
  <c r="T7" i="87"/>
  <c r="U7" i="87"/>
  <c r="V7" i="87"/>
  <c r="W7" i="87"/>
  <c r="X7" i="87"/>
  <c r="Y7" i="87"/>
  <c r="Z7" i="87"/>
  <c r="AA7" i="87"/>
  <c r="AB7" i="87"/>
  <c r="AC7" i="87"/>
  <c r="AD7" i="87"/>
  <c r="AE7" i="87"/>
  <c r="AF7" i="87"/>
  <c r="AG7" i="87"/>
  <c r="AH7" i="87"/>
  <c r="AI7" i="87"/>
  <c r="AJ7" i="87"/>
  <c r="AK7" i="87"/>
  <c r="AL7" i="87"/>
  <c r="AM7" i="87"/>
  <c r="AN7" i="87"/>
  <c r="AO7" i="87"/>
  <c r="AP7" i="87"/>
  <c r="AQ7" i="87"/>
  <c r="AR7" i="87"/>
  <c r="AS7" i="87"/>
  <c r="AT7" i="87"/>
  <c r="AU7" i="87"/>
  <c r="AV7" i="87"/>
  <c r="AW7" i="87"/>
  <c r="H8" i="87"/>
  <c r="E8" i="87" s="1"/>
  <c r="I8" i="87"/>
  <c r="J8" i="87"/>
  <c r="K8" i="87"/>
  <c r="L8" i="87"/>
  <c r="M8" i="87"/>
  <c r="N8" i="87"/>
  <c r="O8" i="87"/>
  <c r="P8" i="87"/>
  <c r="Q8" i="87"/>
  <c r="R8" i="87"/>
  <c r="S8" i="87"/>
  <c r="T8" i="87"/>
  <c r="U8" i="87"/>
  <c r="V8" i="87"/>
  <c r="W8" i="87"/>
  <c r="X8" i="87"/>
  <c r="Y8" i="87"/>
  <c r="Z8" i="87"/>
  <c r="AA8" i="87"/>
  <c r="AB8" i="87"/>
  <c r="AC8" i="87"/>
  <c r="AD8" i="87"/>
  <c r="AE8" i="87"/>
  <c r="AF8" i="87"/>
  <c r="AG8" i="87"/>
  <c r="AH8" i="87"/>
  <c r="AI8" i="87"/>
  <c r="AJ8" i="87"/>
  <c r="AK8" i="87"/>
  <c r="AL8" i="87"/>
  <c r="AM8" i="87"/>
  <c r="AN8" i="87"/>
  <c r="AO8" i="87"/>
  <c r="AP8" i="87"/>
  <c r="AQ8" i="87"/>
  <c r="AR8" i="87"/>
  <c r="AS8" i="87"/>
  <c r="AT8" i="87"/>
  <c r="AU8" i="87"/>
  <c r="AV8" i="87"/>
  <c r="AW8" i="87"/>
  <c r="H9" i="87"/>
  <c r="E9" i="87" s="1"/>
  <c r="I9" i="87"/>
  <c r="J9" i="87"/>
  <c r="K9" i="87"/>
  <c r="L9" i="87"/>
  <c r="M9" i="87"/>
  <c r="N9" i="87"/>
  <c r="O9" i="87"/>
  <c r="P9" i="87"/>
  <c r="Q9" i="87"/>
  <c r="R9" i="87"/>
  <c r="S9" i="87"/>
  <c r="T9" i="87"/>
  <c r="U9" i="87"/>
  <c r="V9" i="87"/>
  <c r="W9" i="87"/>
  <c r="X9" i="87"/>
  <c r="Y9" i="87"/>
  <c r="Z9" i="87"/>
  <c r="AA9" i="87"/>
  <c r="AB9" i="87"/>
  <c r="AC9" i="87"/>
  <c r="AD9" i="87"/>
  <c r="AE9" i="87"/>
  <c r="AF9" i="87"/>
  <c r="AG9" i="87"/>
  <c r="AH9" i="87"/>
  <c r="AI9" i="87"/>
  <c r="AJ9" i="87"/>
  <c r="AK9" i="87"/>
  <c r="AL9" i="87"/>
  <c r="AM9" i="87"/>
  <c r="AN9" i="87"/>
  <c r="AO9" i="87"/>
  <c r="AP9" i="87"/>
  <c r="AQ9" i="87"/>
  <c r="AR9" i="87"/>
  <c r="AS9" i="87"/>
  <c r="AT9" i="87"/>
  <c r="AU9" i="87"/>
  <c r="AV9" i="87"/>
  <c r="AW9" i="87"/>
  <c r="H10" i="87"/>
  <c r="E10" i="87" s="1"/>
  <c r="I10" i="87"/>
  <c r="J10" i="87"/>
  <c r="K10" i="87"/>
  <c r="L10" i="87"/>
  <c r="M10" i="87"/>
  <c r="N10" i="87"/>
  <c r="O10" i="87"/>
  <c r="P10" i="87"/>
  <c r="Q10" i="87"/>
  <c r="R10" i="87"/>
  <c r="S10" i="87"/>
  <c r="T10" i="87"/>
  <c r="U10" i="87"/>
  <c r="V10" i="87"/>
  <c r="W10" i="87"/>
  <c r="X10" i="87"/>
  <c r="Y10" i="87"/>
  <c r="Z10" i="87"/>
  <c r="AA10" i="87"/>
  <c r="AB10" i="87"/>
  <c r="AC10" i="87"/>
  <c r="AD10" i="87"/>
  <c r="AE10" i="87"/>
  <c r="AF10" i="87"/>
  <c r="AG10" i="87"/>
  <c r="AH10" i="87"/>
  <c r="AI10" i="87"/>
  <c r="AJ10" i="87"/>
  <c r="AK10" i="87"/>
  <c r="AL10" i="87"/>
  <c r="AM10" i="87"/>
  <c r="AN10" i="87"/>
  <c r="AO10" i="87"/>
  <c r="AP10" i="87"/>
  <c r="AQ10" i="87"/>
  <c r="AR10" i="87"/>
  <c r="AS10" i="87"/>
  <c r="AT10" i="87"/>
  <c r="AU10" i="87"/>
  <c r="AV10" i="87"/>
  <c r="AW10" i="87"/>
  <c r="H11" i="87"/>
  <c r="E11" i="87" s="1"/>
  <c r="I11" i="87"/>
  <c r="J11" i="87"/>
  <c r="K11" i="87"/>
  <c r="L11" i="87"/>
  <c r="M11" i="87"/>
  <c r="N11" i="87"/>
  <c r="O11" i="87"/>
  <c r="P11" i="87"/>
  <c r="Q11" i="87"/>
  <c r="R11" i="87"/>
  <c r="S11" i="87"/>
  <c r="T11" i="87"/>
  <c r="U11" i="87"/>
  <c r="V11" i="87"/>
  <c r="W11" i="87"/>
  <c r="X11" i="87"/>
  <c r="Y11" i="87"/>
  <c r="Z11" i="87"/>
  <c r="AA11" i="87"/>
  <c r="AB11" i="87"/>
  <c r="AC11" i="87"/>
  <c r="AD11" i="87"/>
  <c r="AE11" i="87"/>
  <c r="AF11" i="87"/>
  <c r="AG11" i="87"/>
  <c r="AH11" i="87"/>
  <c r="AI11" i="87"/>
  <c r="AJ11" i="87"/>
  <c r="AK11" i="87"/>
  <c r="AL11" i="87"/>
  <c r="AM11" i="87"/>
  <c r="AN11" i="87"/>
  <c r="AO11" i="87"/>
  <c r="AP11" i="87"/>
  <c r="AQ11" i="87"/>
  <c r="AR11" i="87"/>
  <c r="AS11" i="87"/>
  <c r="AT11" i="87"/>
  <c r="AU11" i="87"/>
  <c r="AV11" i="87"/>
  <c r="AW11" i="87"/>
  <c r="H12" i="87"/>
  <c r="E12" i="87" s="1"/>
  <c r="I12" i="87"/>
  <c r="J12" i="87"/>
  <c r="K12" i="87"/>
  <c r="L12" i="87"/>
  <c r="M12" i="87"/>
  <c r="N12" i="87"/>
  <c r="O12" i="87"/>
  <c r="P12" i="87"/>
  <c r="Q12" i="87"/>
  <c r="R12" i="87"/>
  <c r="S12" i="87"/>
  <c r="T12" i="87"/>
  <c r="U12" i="87"/>
  <c r="V12" i="87"/>
  <c r="W12" i="87"/>
  <c r="X12" i="87"/>
  <c r="Y12" i="87"/>
  <c r="Z12" i="87"/>
  <c r="AA12" i="87"/>
  <c r="AB12" i="87"/>
  <c r="AC12" i="87"/>
  <c r="AD12" i="87"/>
  <c r="AE12" i="87"/>
  <c r="AF12" i="87"/>
  <c r="AG12" i="87"/>
  <c r="AH12" i="87"/>
  <c r="AI12" i="87"/>
  <c r="AJ12" i="87"/>
  <c r="AK12" i="87"/>
  <c r="AL12" i="87"/>
  <c r="AM12" i="87"/>
  <c r="AN12" i="87"/>
  <c r="AO12" i="87"/>
  <c r="AP12" i="87"/>
  <c r="AQ12" i="87"/>
  <c r="AR12" i="87"/>
  <c r="AS12" i="87"/>
  <c r="AT12" i="87"/>
  <c r="AU12" i="87"/>
  <c r="AV12" i="87"/>
  <c r="AW12" i="87"/>
  <c r="H13" i="87"/>
  <c r="E13" i="87" s="1"/>
  <c r="I13" i="87"/>
  <c r="J13" i="87"/>
  <c r="K13" i="87"/>
  <c r="L13" i="87"/>
  <c r="M13" i="87"/>
  <c r="N13" i="87"/>
  <c r="O13" i="87"/>
  <c r="P13" i="87"/>
  <c r="Q13" i="87"/>
  <c r="R13" i="87"/>
  <c r="S13" i="87"/>
  <c r="T13" i="87"/>
  <c r="U13" i="87"/>
  <c r="V13" i="87"/>
  <c r="W13" i="87"/>
  <c r="X13" i="87"/>
  <c r="Y13" i="87"/>
  <c r="Z13" i="87"/>
  <c r="AA13" i="87"/>
  <c r="AB13" i="87"/>
  <c r="AC13" i="87"/>
  <c r="AD13" i="87"/>
  <c r="AE13" i="87"/>
  <c r="AF13" i="87"/>
  <c r="AG13" i="87"/>
  <c r="AH13" i="87"/>
  <c r="AI13" i="87"/>
  <c r="AJ13" i="87"/>
  <c r="AK13" i="87"/>
  <c r="AL13" i="87"/>
  <c r="AM13" i="87"/>
  <c r="AN13" i="87"/>
  <c r="AO13" i="87"/>
  <c r="AP13" i="87"/>
  <c r="AQ13" i="87"/>
  <c r="AR13" i="87"/>
  <c r="AS13" i="87"/>
  <c r="AT13" i="87"/>
  <c r="AU13" i="87"/>
  <c r="AV13" i="87"/>
  <c r="AW13" i="87"/>
  <c r="H14" i="87"/>
  <c r="E14" i="87" s="1"/>
  <c r="I14" i="87"/>
  <c r="J14" i="87"/>
  <c r="K14" i="87"/>
  <c r="L14" i="87"/>
  <c r="M14" i="87"/>
  <c r="N14" i="87"/>
  <c r="O14" i="87"/>
  <c r="P14" i="87"/>
  <c r="Q14" i="87"/>
  <c r="R14" i="87"/>
  <c r="S14" i="87"/>
  <c r="T14" i="87"/>
  <c r="U14" i="87"/>
  <c r="V14" i="87"/>
  <c r="W14" i="87"/>
  <c r="X14" i="87"/>
  <c r="Y14" i="87"/>
  <c r="Z14" i="87"/>
  <c r="AA14" i="87"/>
  <c r="AB14" i="87"/>
  <c r="AC14" i="87"/>
  <c r="AD14" i="87"/>
  <c r="AE14" i="87"/>
  <c r="AF14" i="87"/>
  <c r="AG14" i="87"/>
  <c r="AH14" i="87"/>
  <c r="AI14" i="87"/>
  <c r="AJ14" i="87"/>
  <c r="AK14" i="87"/>
  <c r="AL14" i="87"/>
  <c r="AM14" i="87"/>
  <c r="AN14" i="87"/>
  <c r="AO14" i="87"/>
  <c r="AP14" i="87"/>
  <c r="AQ14" i="87"/>
  <c r="AR14" i="87"/>
  <c r="AS14" i="87"/>
  <c r="AT14" i="87"/>
  <c r="AU14" i="87"/>
  <c r="AV14" i="87"/>
  <c r="AW14" i="87"/>
  <c r="H15" i="87"/>
  <c r="E15" i="87" s="1"/>
  <c r="I15" i="87"/>
  <c r="J15" i="87"/>
  <c r="K15" i="87"/>
  <c r="L15" i="87"/>
  <c r="M15" i="87"/>
  <c r="N15" i="87"/>
  <c r="O15" i="87"/>
  <c r="P15" i="87"/>
  <c r="Q15" i="87"/>
  <c r="R15" i="87"/>
  <c r="S15" i="87"/>
  <c r="T15" i="87"/>
  <c r="U15" i="87"/>
  <c r="V15" i="87"/>
  <c r="W15" i="87"/>
  <c r="X15" i="87"/>
  <c r="Y15" i="87"/>
  <c r="Z15" i="87"/>
  <c r="AA15" i="87"/>
  <c r="AB15" i="87"/>
  <c r="AC15" i="87"/>
  <c r="AD15" i="87"/>
  <c r="AE15" i="87"/>
  <c r="AF15" i="87"/>
  <c r="AG15" i="87"/>
  <c r="AH15" i="87"/>
  <c r="AI15" i="87"/>
  <c r="AJ15" i="87"/>
  <c r="AK15" i="87"/>
  <c r="AL15" i="87"/>
  <c r="AM15" i="87"/>
  <c r="AN15" i="87"/>
  <c r="AO15" i="87"/>
  <c r="AP15" i="87"/>
  <c r="AQ15" i="87"/>
  <c r="AR15" i="87"/>
  <c r="AS15" i="87"/>
  <c r="AT15" i="87"/>
  <c r="AU15" i="87"/>
  <c r="AV15" i="87"/>
  <c r="AW15" i="87"/>
  <c r="H16" i="87"/>
  <c r="E16" i="87" s="1"/>
  <c r="I16" i="87"/>
  <c r="J16" i="87"/>
  <c r="K16" i="87"/>
  <c r="L16" i="87"/>
  <c r="M16" i="87"/>
  <c r="N16" i="87"/>
  <c r="O16" i="87"/>
  <c r="P16" i="87"/>
  <c r="Q16" i="87"/>
  <c r="R16" i="87"/>
  <c r="S16" i="87"/>
  <c r="T16" i="87"/>
  <c r="U16" i="87"/>
  <c r="V16" i="87"/>
  <c r="W16" i="87"/>
  <c r="X16" i="87"/>
  <c r="Y16" i="87"/>
  <c r="Z16" i="87"/>
  <c r="AA16" i="87"/>
  <c r="AB16" i="87"/>
  <c r="AC16" i="87"/>
  <c r="AD16" i="87"/>
  <c r="AE16" i="87"/>
  <c r="AF16" i="87"/>
  <c r="AG16" i="87"/>
  <c r="AH16" i="87"/>
  <c r="AI16" i="87"/>
  <c r="AJ16" i="87"/>
  <c r="AK16" i="87"/>
  <c r="AL16" i="87"/>
  <c r="AM16" i="87"/>
  <c r="AN16" i="87"/>
  <c r="AO16" i="87"/>
  <c r="AP16" i="87"/>
  <c r="AQ16" i="87"/>
  <c r="AR16" i="87"/>
  <c r="AS16" i="87"/>
  <c r="AT16" i="87"/>
  <c r="AU16" i="87"/>
  <c r="AV16" i="87"/>
  <c r="AW16" i="87"/>
  <c r="H17" i="87"/>
  <c r="E17" i="87" s="1"/>
  <c r="I17" i="87"/>
  <c r="J17" i="87"/>
  <c r="K17" i="87"/>
  <c r="L17" i="87"/>
  <c r="M17" i="87"/>
  <c r="N17" i="87"/>
  <c r="O17" i="87"/>
  <c r="P17" i="87"/>
  <c r="Q17" i="87"/>
  <c r="R17" i="87"/>
  <c r="S17" i="87"/>
  <c r="T17" i="87"/>
  <c r="U17" i="87"/>
  <c r="V17" i="87"/>
  <c r="W17" i="87"/>
  <c r="X17" i="87"/>
  <c r="Y17" i="87"/>
  <c r="Z17" i="87"/>
  <c r="AA17" i="87"/>
  <c r="AB17" i="87"/>
  <c r="AC17" i="87"/>
  <c r="AD17" i="87"/>
  <c r="AE17" i="87"/>
  <c r="AF17" i="87"/>
  <c r="AG17" i="87"/>
  <c r="AH17" i="87"/>
  <c r="AI17" i="87"/>
  <c r="AJ17" i="87"/>
  <c r="AK17" i="87"/>
  <c r="AL17" i="87"/>
  <c r="AM17" i="87"/>
  <c r="AN17" i="87"/>
  <c r="AO17" i="87"/>
  <c r="AP17" i="87"/>
  <c r="AQ17" i="87"/>
  <c r="AR17" i="87"/>
  <c r="AS17" i="87"/>
  <c r="AT17" i="87"/>
  <c r="AU17" i="87"/>
  <c r="AV17" i="87"/>
  <c r="AW17" i="87"/>
  <c r="H18" i="87"/>
  <c r="E18" i="87" s="1"/>
  <c r="I18" i="87"/>
  <c r="J18" i="87"/>
  <c r="K18" i="87"/>
  <c r="L18" i="87"/>
  <c r="M18" i="87"/>
  <c r="N18" i="87"/>
  <c r="O18" i="87"/>
  <c r="P18" i="87"/>
  <c r="Q18" i="87"/>
  <c r="R18" i="87"/>
  <c r="S18" i="87"/>
  <c r="T18" i="87"/>
  <c r="U18" i="87"/>
  <c r="V18" i="87"/>
  <c r="W18" i="87"/>
  <c r="X18" i="87"/>
  <c r="Y18" i="87"/>
  <c r="Z18" i="87"/>
  <c r="AA18" i="87"/>
  <c r="AB18" i="87"/>
  <c r="AC18" i="87"/>
  <c r="AD18" i="87"/>
  <c r="AE18" i="87"/>
  <c r="AF18" i="87"/>
  <c r="AG18" i="87"/>
  <c r="AH18" i="87"/>
  <c r="AI18" i="87"/>
  <c r="AJ18" i="87"/>
  <c r="AK18" i="87"/>
  <c r="AL18" i="87"/>
  <c r="AM18" i="87"/>
  <c r="AN18" i="87"/>
  <c r="AO18" i="87"/>
  <c r="AP18" i="87"/>
  <c r="AQ18" i="87"/>
  <c r="AR18" i="87"/>
  <c r="AS18" i="87"/>
  <c r="AT18" i="87"/>
  <c r="AU18" i="87"/>
  <c r="AV18" i="87"/>
  <c r="AW18" i="87"/>
  <c r="H19" i="87"/>
  <c r="E19" i="87" s="1"/>
  <c r="I19" i="87"/>
  <c r="J19" i="87"/>
  <c r="K19" i="87"/>
  <c r="L19" i="87"/>
  <c r="M19" i="87"/>
  <c r="N19" i="87"/>
  <c r="O19" i="87"/>
  <c r="P19" i="87"/>
  <c r="Q19" i="87"/>
  <c r="R19" i="87"/>
  <c r="S19" i="87"/>
  <c r="T19" i="87"/>
  <c r="U19" i="87"/>
  <c r="V19" i="87"/>
  <c r="W19" i="87"/>
  <c r="X19" i="87"/>
  <c r="Y19" i="87"/>
  <c r="Z19" i="87"/>
  <c r="AA19" i="87"/>
  <c r="AB19" i="87"/>
  <c r="AC19" i="87"/>
  <c r="AD19" i="87"/>
  <c r="AE19" i="87"/>
  <c r="AF19" i="87"/>
  <c r="AG19" i="87"/>
  <c r="AH19" i="87"/>
  <c r="AI19" i="87"/>
  <c r="AJ19" i="87"/>
  <c r="AK19" i="87"/>
  <c r="AL19" i="87"/>
  <c r="AM19" i="87"/>
  <c r="AN19" i="87"/>
  <c r="AO19" i="87"/>
  <c r="AP19" i="87"/>
  <c r="AQ19" i="87"/>
  <c r="AR19" i="87"/>
  <c r="AS19" i="87"/>
  <c r="AT19" i="87"/>
  <c r="AU19" i="87"/>
  <c r="AV19" i="87"/>
  <c r="AW19" i="87"/>
  <c r="H20" i="87"/>
  <c r="E20" i="87" s="1"/>
  <c r="I20" i="87"/>
  <c r="J20" i="87"/>
  <c r="K20" i="87"/>
  <c r="L20" i="87"/>
  <c r="M20" i="87"/>
  <c r="N20" i="87"/>
  <c r="O20" i="87"/>
  <c r="P20" i="87"/>
  <c r="Q20" i="87"/>
  <c r="R20" i="87"/>
  <c r="S20" i="87"/>
  <c r="T20" i="87"/>
  <c r="U20" i="87"/>
  <c r="V20" i="87"/>
  <c r="W20" i="87"/>
  <c r="X20" i="87"/>
  <c r="Y20" i="87"/>
  <c r="Z20" i="87"/>
  <c r="AA20" i="87"/>
  <c r="AB20" i="87"/>
  <c r="AC20" i="87"/>
  <c r="AD20" i="87"/>
  <c r="AE20" i="87"/>
  <c r="AF20" i="87"/>
  <c r="AG20" i="87"/>
  <c r="AH20" i="87"/>
  <c r="AI20" i="87"/>
  <c r="AJ20" i="87"/>
  <c r="AK20" i="87"/>
  <c r="AL20" i="87"/>
  <c r="AM20" i="87"/>
  <c r="AN20" i="87"/>
  <c r="AO20" i="87"/>
  <c r="AP20" i="87"/>
  <c r="AQ20" i="87"/>
  <c r="AR20" i="87"/>
  <c r="AS20" i="87"/>
  <c r="AT20" i="87"/>
  <c r="AU20" i="87"/>
  <c r="AV20" i="87"/>
  <c r="AW20" i="87"/>
  <c r="H21" i="87"/>
  <c r="E21" i="87" s="1"/>
  <c r="I21" i="87"/>
  <c r="J21" i="87"/>
  <c r="K21" i="87"/>
  <c r="L21" i="87"/>
  <c r="M21" i="87"/>
  <c r="N21" i="87"/>
  <c r="O21" i="87"/>
  <c r="P21" i="87"/>
  <c r="Q21" i="87"/>
  <c r="R21" i="87"/>
  <c r="S21" i="87"/>
  <c r="T21" i="87"/>
  <c r="U21" i="87"/>
  <c r="V21" i="87"/>
  <c r="W21" i="87"/>
  <c r="X21" i="87"/>
  <c r="Y21" i="87"/>
  <c r="Z21" i="87"/>
  <c r="AA21" i="87"/>
  <c r="AB21" i="87"/>
  <c r="AC21" i="87"/>
  <c r="AD21" i="87"/>
  <c r="AE21" i="87"/>
  <c r="AF21" i="87"/>
  <c r="AG21" i="87"/>
  <c r="AH21" i="87"/>
  <c r="AI21" i="87"/>
  <c r="AJ21" i="87"/>
  <c r="AK21" i="87"/>
  <c r="AL21" i="87"/>
  <c r="AM21" i="87"/>
  <c r="AN21" i="87"/>
  <c r="AO21" i="87"/>
  <c r="AP21" i="87"/>
  <c r="AQ21" i="87"/>
  <c r="AR21" i="87"/>
  <c r="AS21" i="87"/>
  <c r="AT21" i="87"/>
  <c r="AU21" i="87"/>
  <c r="AV21" i="87"/>
  <c r="AW21" i="87"/>
  <c r="H22" i="87"/>
  <c r="E22" i="87" s="1"/>
  <c r="I22" i="87"/>
  <c r="J22" i="87"/>
  <c r="K22" i="87"/>
  <c r="L22" i="87"/>
  <c r="M22" i="87"/>
  <c r="N22" i="87"/>
  <c r="O22" i="87"/>
  <c r="P22" i="87"/>
  <c r="Q22" i="87"/>
  <c r="R22" i="87"/>
  <c r="S22" i="87"/>
  <c r="T22" i="87"/>
  <c r="U22" i="87"/>
  <c r="V22" i="87"/>
  <c r="W22" i="87"/>
  <c r="X22" i="87"/>
  <c r="Y22" i="87"/>
  <c r="Z22" i="87"/>
  <c r="AA22" i="87"/>
  <c r="AB22" i="87"/>
  <c r="AC22" i="87"/>
  <c r="AD22" i="87"/>
  <c r="AE22" i="87"/>
  <c r="AF22" i="87"/>
  <c r="AG22" i="87"/>
  <c r="AH22" i="87"/>
  <c r="AI22" i="87"/>
  <c r="AJ22" i="87"/>
  <c r="AK22" i="87"/>
  <c r="AL22" i="87"/>
  <c r="AM22" i="87"/>
  <c r="AN22" i="87"/>
  <c r="AO22" i="87"/>
  <c r="AP22" i="87"/>
  <c r="AQ22" i="87"/>
  <c r="AR22" i="87"/>
  <c r="AS22" i="87"/>
  <c r="AT22" i="87"/>
  <c r="AU22" i="87"/>
  <c r="AV22" i="87"/>
  <c r="AW22" i="87"/>
  <c r="H23" i="87"/>
  <c r="E23" i="87" s="1"/>
  <c r="I23" i="87"/>
  <c r="J23" i="87"/>
  <c r="K23" i="87"/>
  <c r="L23" i="87"/>
  <c r="M23" i="87"/>
  <c r="N23" i="87"/>
  <c r="O23" i="87"/>
  <c r="P23" i="87"/>
  <c r="Q23" i="87"/>
  <c r="R23" i="87"/>
  <c r="S23" i="87"/>
  <c r="T23" i="87"/>
  <c r="U23" i="87"/>
  <c r="V23" i="87"/>
  <c r="W23" i="87"/>
  <c r="X23" i="87"/>
  <c r="Y23" i="87"/>
  <c r="Z23" i="87"/>
  <c r="AA23" i="87"/>
  <c r="AB23" i="87"/>
  <c r="AC23" i="87"/>
  <c r="AD23" i="87"/>
  <c r="AE23" i="87"/>
  <c r="AF23" i="87"/>
  <c r="AG23" i="87"/>
  <c r="AH23" i="87"/>
  <c r="AI23" i="87"/>
  <c r="AJ23" i="87"/>
  <c r="AK23" i="87"/>
  <c r="AL23" i="87"/>
  <c r="AM23" i="87"/>
  <c r="AN23" i="87"/>
  <c r="AO23" i="87"/>
  <c r="AP23" i="87"/>
  <c r="AQ23" i="87"/>
  <c r="AR23" i="87"/>
  <c r="AS23" i="87"/>
  <c r="AT23" i="87"/>
  <c r="AU23" i="87"/>
  <c r="AV23" i="87"/>
  <c r="AW23" i="87"/>
  <c r="H24" i="87"/>
  <c r="E24" i="87" s="1"/>
  <c r="I24" i="87"/>
  <c r="J24" i="87"/>
  <c r="K24" i="87"/>
  <c r="L24" i="87"/>
  <c r="M24" i="87"/>
  <c r="N24" i="87"/>
  <c r="O24" i="87"/>
  <c r="P24" i="87"/>
  <c r="Q24" i="87"/>
  <c r="R24" i="87"/>
  <c r="S24" i="87"/>
  <c r="T24" i="87"/>
  <c r="U24" i="87"/>
  <c r="V24" i="87"/>
  <c r="W24" i="87"/>
  <c r="X24" i="87"/>
  <c r="Y24" i="87"/>
  <c r="Z24" i="87"/>
  <c r="AA24" i="87"/>
  <c r="AB24" i="87"/>
  <c r="AC24" i="87"/>
  <c r="AD24" i="87"/>
  <c r="AE24" i="87"/>
  <c r="AF24" i="87"/>
  <c r="AG24" i="87"/>
  <c r="AH24" i="87"/>
  <c r="AI24" i="87"/>
  <c r="AJ24" i="87"/>
  <c r="AK24" i="87"/>
  <c r="AL24" i="87"/>
  <c r="AM24" i="87"/>
  <c r="AN24" i="87"/>
  <c r="AO24" i="87"/>
  <c r="AP24" i="87"/>
  <c r="AQ24" i="87"/>
  <c r="AR24" i="87"/>
  <c r="AS24" i="87"/>
  <c r="AT24" i="87"/>
  <c r="AU24" i="87"/>
  <c r="AV24" i="87"/>
  <c r="AW24" i="87"/>
  <c r="H25" i="87"/>
  <c r="E25" i="87" s="1"/>
  <c r="I25" i="87"/>
  <c r="J25" i="87"/>
  <c r="K25" i="87"/>
  <c r="L25" i="87"/>
  <c r="M25" i="87"/>
  <c r="N25" i="87"/>
  <c r="O25" i="87"/>
  <c r="P25" i="87"/>
  <c r="Q25" i="87"/>
  <c r="R25" i="87"/>
  <c r="S25" i="87"/>
  <c r="T25" i="87"/>
  <c r="U25" i="87"/>
  <c r="V25" i="87"/>
  <c r="W25" i="87"/>
  <c r="X25" i="87"/>
  <c r="Y25" i="87"/>
  <c r="Z25" i="87"/>
  <c r="AA25" i="87"/>
  <c r="AB25" i="87"/>
  <c r="AC25" i="87"/>
  <c r="AD25" i="87"/>
  <c r="AE25" i="87"/>
  <c r="AF25" i="87"/>
  <c r="AG25" i="87"/>
  <c r="AH25" i="87"/>
  <c r="AI25" i="87"/>
  <c r="AJ25" i="87"/>
  <c r="AK25" i="87"/>
  <c r="AL25" i="87"/>
  <c r="AM25" i="87"/>
  <c r="AN25" i="87"/>
  <c r="AO25" i="87"/>
  <c r="AP25" i="87"/>
  <c r="AQ25" i="87"/>
  <c r="AR25" i="87"/>
  <c r="AS25" i="87"/>
  <c r="AT25" i="87"/>
  <c r="AU25" i="87"/>
  <c r="AV25" i="87"/>
  <c r="AW25" i="87"/>
  <c r="H26" i="87"/>
  <c r="E26" i="87" s="1"/>
  <c r="I26" i="87"/>
  <c r="J26" i="87"/>
  <c r="K26" i="87"/>
  <c r="L26" i="87"/>
  <c r="M26" i="87"/>
  <c r="N26" i="87"/>
  <c r="O26" i="87"/>
  <c r="P26" i="87"/>
  <c r="Q26" i="87"/>
  <c r="R26" i="87"/>
  <c r="S26" i="87"/>
  <c r="T26" i="87"/>
  <c r="U26" i="87"/>
  <c r="V26" i="87"/>
  <c r="W26" i="87"/>
  <c r="X26" i="87"/>
  <c r="Y26" i="87"/>
  <c r="Z26" i="87"/>
  <c r="AA26" i="87"/>
  <c r="AB26" i="87"/>
  <c r="AC26" i="87"/>
  <c r="AD26" i="87"/>
  <c r="AE26" i="87"/>
  <c r="AF26" i="87"/>
  <c r="AG26" i="87"/>
  <c r="AH26" i="87"/>
  <c r="AI26" i="87"/>
  <c r="AJ26" i="87"/>
  <c r="AK26" i="87"/>
  <c r="AL26" i="87"/>
  <c r="AM26" i="87"/>
  <c r="AN26" i="87"/>
  <c r="AO26" i="87"/>
  <c r="AP26" i="87"/>
  <c r="AQ26" i="87"/>
  <c r="AR26" i="87"/>
  <c r="AS26" i="87"/>
  <c r="AT26" i="87"/>
  <c r="AU26" i="87"/>
  <c r="AV26" i="87"/>
  <c r="AW26" i="87"/>
  <c r="H27" i="87"/>
  <c r="E27" i="87" s="1"/>
  <c r="I27" i="87"/>
  <c r="J27" i="87"/>
  <c r="K27" i="87"/>
  <c r="L27" i="87"/>
  <c r="M27" i="87"/>
  <c r="N27" i="87"/>
  <c r="O27" i="87"/>
  <c r="P27" i="87"/>
  <c r="Q27" i="87"/>
  <c r="R27" i="87"/>
  <c r="S27" i="87"/>
  <c r="T27" i="87"/>
  <c r="U27" i="87"/>
  <c r="V27" i="87"/>
  <c r="W27" i="87"/>
  <c r="X27" i="87"/>
  <c r="Y27" i="87"/>
  <c r="Z27" i="87"/>
  <c r="AA27" i="87"/>
  <c r="AB27" i="87"/>
  <c r="AC27" i="87"/>
  <c r="AD27" i="87"/>
  <c r="AE27" i="87"/>
  <c r="AF27" i="87"/>
  <c r="AG27" i="87"/>
  <c r="AH27" i="87"/>
  <c r="AI27" i="87"/>
  <c r="AJ27" i="87"/>
  <c r="AK27" i="87"/>
  <c r="AL27" i="87"/>
  <c r="AM27" i="87"/>
  <c r="AN27" i="87"/>
  <c r="AO27" i="87"/>
  <c r="AP27" i="87"/>
  <c r="AQ27" i="87"/>
  <c r="AR27" i="87"/>
  <c r="AS27" i="87"/>
  <c r="AT27" i="87"/>
  <c r="AU27" i="87"/>
  <c r="AV27" i="87"/>
  <c r="AW27" i="87"/>
  <c r="H28" i="87"/>
  <c r="E28" i="87" s="1"/>
  <c r="I28" i="87"/>
  <c r="J28" i="87"/>
  <c r="K28" i="87"/>
  <c r="L28" i="87"/>
  <c r="M28" i="87"/>
  <c r="N28" i="87"/>
  <c r="O28" i="87"/>
  <c r="P28" i="87"/>
  <c r="Q28" i="87"/>
  <c r="R28" i="87"/>
  <c r="S28" i="87"/>
  <c r="T28" i="87"/>
  <c r="U28" i="87"/>
  <c r="V28" i="87"/>
  <c r="W28" i="87"/>
  <c r="X28" i="87"/>
  <c r="Y28" i="87"/>
  <c r="Z28" i="87"/>
  <c r="AA28" i="87"/>
  <c r="AB28" i="87"/>
  <c r="AC28" i="87"/>
  <c r="AD28" i="87"/>
  <c r="AE28" i="87"/>
  <c r="AF28" i="87"/>
  <c r="AG28" i="87"/>
  <c r="AH28" i="87"/>
  <c r="AI28" i="87"/>
  <c r="AJ28" i="87"/>
  <c r="AK28" i="87"/>
  <c r="AL28" i="87"/>
  <c r="AM28" i="87"/>
  <c r="AN28" i="87"/>
  <c r="AO28" i="87"/>
  <c r="AP28" i="87"/>
  <c r="AQ28" i="87"/>
  <c r="AR28" i="87"/>
  <c r="AS28" i="87"/>
  <c r="AT28" i="87"/>
  <c r="AU28" i="87"/>
  <c r="AV28" i="87"/>
  <c r="AW28" i="87"/>
  <c r="H29" i="87"/>
  <c r="E29" i="87" s="1"/>
  <c r="I29" i="87"/>
  <c r="J29" i="87"/>
  <c r="K29" i="87"/>
  <c r="L29" i="87"/>
  <c r="M29" i="87"/>
  <c r="N29" i="87"/>
  <c r="O29" i="87"/>
  <c r="P29" i="87"/>
  <c r="Q29" i="87"/>
  <c r="R29" i="87"/>
  <c r="S29" i="87"/>
  <c r="T29" i="87"/>
  <c r="U29" i="87"/>
  <c r="V29" i="87"/>
  <c r="W29" i="87"/>
  <c r="X29" i="87"/>
  <c r="Y29" i="87"/>
  <c r="Z29" i="87"/>
  <c r="AA29" i="87"/>
  <c r="AB29" i="87"/>
  <c r="AC29" i="87"/>
  <c r="AD29" i="87"/>
  <c r="AE29" i="87"/>
  <c r="AF29" i="87"/>
  <c r="AG29" i="87"/>
  <c r="AH29" i="87"/>
  <c r="AI29" i="87"/>
  <c r="AJ29" i="87"/>
  <c r="AK29" i="87"/>
  <c r="AL29" i="87"/>
  <c r="AM29" i="87"/>
  <c r="AN29" i="87"/>
  <c r="AO29" i="87"/>
  <c r="AP29" i="87"/>
  <c r="AQ29" i="87"/>
  <c r="AR29" i="87"/>
  <c r="AS29" i="87"/>
  <c r="AT29" i="87"/>
  <c r="AU29" i="87"/>
  <c r="AV29" i="87"/>
  <c r="AW29" i="87"/>
  <c r="H30" i="87"/>
  <c r="E30" i="87" s="1"/>
  <c r="I30" i="87"/>
  <c r="J30" i="87"/>
  <c r="K30" i="87"/>
  <c r="L30" i="87"/>
  <c r="M30" i="87"/>
  <c r="N30" i="87"/>
  <c r="O30" i="87"/>
  <c r="P30" i="87"/>
  <c r="Q30" i="87"/>
  <c r="R30" i="87"/>
  <c r="S30" i="87"/>
  <c r="T30" i="87"/>
  <c r="U30" i="87"/>
  <c r="V30" i="87"/>
  <c r="W30" i="87"/>
  <c r="X30" i="87"/>
  <c r="Y30" i="87"/>
  <c r="Z30" i="87"/>
  <c r="AA30" i="87"/>
  <c r="AB30" i="87"/>
  <c r="AC30" i="87"/>
  <c r="AD30" i="87"/>
  <c r="AE30" i="87"/>
  <c r="AF30" i="87"/>
  <c r="AG30" i="87"/>
  <c r="AH30" i="87"/>
  <c r="AI30" i="87"/>
  <c r="AJ30" i="87"/>
  <c r="AK30" i="87"/>
  <c r="AL30" i="87"/>
  <c r="AM30" i="87"/>
  <c r="AN30" i="87"/>
  <c r="AO30" i="87"/>
  <c r="AP30" i="87"/>
  <c r="AQ30" i="87"/>
  <c r="AR30" i="87"/>
  <c r="AS30" i="87"/>
  <c r="AT30" i="87"/>
  <c r="AU30" i="87"/>
  <c r="AV30" i="87"/>
  <c r="AW30" i="87"/>
  <c r="H31" i="87"/>
  <c r="E31" i="87" s="1"/>
  <c r="I31" i="87"/>
  <c r="J31" i="87"/>
  <c r="K31" i="87"/>
  <c r="L31" i="87"/>
  <c r="M31" i="87"/>
  <c r="N31" i="87"/>
  <c r="O31" i="87"/>
  <c r="P31" i="87"/>
  <c r="Q31" i="87"/>
  <c r="R31" i="87"/>
  <c r="S31" i="87"/>
  <c r="T31" i="87"/>
  <c r="U31" i="87"/>
  <c r="V31" i="87"/>
  <c r="W31" i="87"/>
  <c r="X31" i="87"/>
  <c r="Y31" i="87"/>
  <c r="Z31" i="87"/>
  <c r="AA31" i="87"/>
  <c r="AB31" i="87"/>
  <c r="AC31" i="87"/>
  <c r="AD31" i="87"/>
  <c r="AE31" i="87"/>
  <c r="AF31" i="87"/>
  <c r="AG31" i="87"/>
  <c r="AH31" i="87"/>
  <c r="AI31" i="87"/>
  <c r="AJ31" i="87"/>
  <c r="AK31" i="87"/>
  <c r="AL31" i="87"/>
  <c r="AM31" i="87"/>
  <c r="AN31" i="87"/>
  <c r="AO31" i="87"/>
  <c r="AP31" i="87"/>
  <c r="AQ31" i="87"/>
  <c r="AR31" i="87"/>
  <c r="AS31" i="87"/>
  <c r="AT31" i="87"/>
  <c r="AU31" i="87"/>
  <c r="AV31" i="87"/>
  <c r="AW31" i="87"/>
  <c r="H32" i="87"/>
  <c r="E32" i="87" s="1"/>
  <c r="I32" i="87"/>
  <c r="J32" i="87"/>
  <c r="K32" i="87"/>
  <c r="L32" i="87"/>
  <c r="M32" i="87"/>
  <c r="N32" i="87"/>
  <c r="O32" i="87"/>
  <c r="P32" i="87"/>
  <c r="Q32" i="87"/>
  <c r="R32" i="87"/>
  <c r="S32" i="87"/>
  <c r="T32" i="87"/>
  <c r="U32" i="87"/>
  <c r="V32" i="87"/>
  <c r="W32" i="87"/>
  <c r="X32" i="87"/>
  <c r="Y32" i="87"/>
  <c r="Z32" i="87"/>
  <c r="AA32" i="87"/>
  <c r="AB32" i="87"/>
  <c r="AC32" i="87"/>
  <c r="AD32" i="87"/>
  <c r="AE32" i="87"/>
  <c r="AF32" i="87"/>
  <c r="AG32" i="87"/>
  <c r="AH32" i="87"/>
  <c r="AI32" i="87"/>
  <c r="AJ32" i="87"/>
  <c r="AK32" i="87"/>
  <c r="AL32" i="87"/>
  <c r="AM32" i="87"/>
  <c r="AN32" i="87"/>
  <c r="AO32" i="87"/>
  <c r="AP32" i="87"/>
  <c r="AQ32" i="87"/>
  <c r="AR32" i="87"/>
  <c r="AS32" i="87"/>
  <c r="AT32" i="87"/>
  <c r="AU32" i="87"/>
  <c r="AV32" i="87"/>
  <c r="AW32" i="87"/>
  <c r="H33" i="87"/>
  <c r="E33" i="87" s="1"/>
  <c r="I33" i="87"/>
  <c r="J33" i="87"/>
  <c r="K33" i="87"/>
  <c r="L33" i="87"/>
  <c r="M33" i="87"/>
  <c r="N33" i="87"/>
  <c r="O33" i="87"/>
  <c r="P33" i="87"/>
  <c r="Q33" i="87"/>
  <c r="R33" i="87"/>
  <c r="S33" i="87"/>
  <c r="T33" i="87"/>
  <c r="U33" i="87"/>
  <c r="V33" i="87"/>
  <c r="W33" i="87"/>
  <c r="X33" i="87"/>
  <c r="Y33" i="87"/>
  <c r="Z33" i="87"/>
  <c r="AA33" i="87"/>
  <c r="AB33" i="87"/>
  <c r="AC33" i="87"/>
  <c r="AD33" i="87"/>
  <c r="AE33" i="87"/>
  <c r="AF33" i="87"/>
  <c r="AG33" i="87"/>
  <c r="AH33" i="87"/>
  <c r="AI33" i="87"/>
  <c r="AJ33" i="87"/>
  <c r="AK33" i="87"/>
  <c r="AL33" i="87"/>
  <c r="AM33" i="87"/>
  <c r="AN33" i="87"/>
  <c r="AO33" i="87"/>
  <c r="AP33" i="87"/>
  <c r="AQ33" i="87"/>
  <c r="AR33" i="87"/>
  <c r="AS33" i="87"/>
  <c r="AT33" i="87"/>
  <c r="AU33" i="87"/>
  <c r="AV33" i="87"/>
  <c r="AW33" i="87"/>
  <c r="H34" i="87"/>
  <c r="E34" i="87" s="1"/>
  <c r="I34" i="87"/>
  <c r="J34" i="87"/>
  <c r="K34" i="87"/>
  <c r="L34" i="87"/>
  <c r="M34" i="87"/>
  <c r="N34" i="87"/>
  <c r="O34" i="87"/>
  <c r="P34" i="87"/>
  <c r="Q34" i="87"/>
  <c r="R34" i="87"/>
  <c r="S34" i="87"/>
  <c r="T34" i="87"/>
  <c r="U34" i="87"/>
  <c r="V34" i="87"/>
  <c r="W34" i="87"/>
  <c r="X34" i="87"/>
  <c r="Y34" i="87"/>
  <c r="Z34" i="87"/>
  <c r="AA34" i="87"/>
  <c r="AB34" i="87"/>
  <c r="AC34" i="87"/>
  <c r="AD34" i="87"/>
  <c r="AE34" i="87"/>
  <c r="AF34" i="87"/>
  <c r="AG34" i="87"/>
  <c r="AH34" i="87"/>
  <c r="AI34" i="87"/>
  <c r="AJ34" i="87"/>
  <c r="AK34" i="87"/>
  <c r="AL34" i="87"/>
  <c r="AM34" i="87"/>
  <c r="AN34" i="87"/>
  <c r="AO34" i="87"/>
  <c r="AP34" i="87"/>
  <c r="AQ34" i="87"/>
  <c r="AR34" i="87"/>
  <c r="AS34" i="87"/>
  <c r="AT34" i="87"/>
  <c r="AU34" i="87"/>
  <c r="AV34" i="87"/>
  <c r="AW34" i="87"/>
  <c r="H35" i="87"/>
  <c r="E35" i="87" s="1"/>
  <c r="I35" i="87"/>
  <c r="J35" i="87"/>
  <c r="K35" i="87"/>
  <c r="L35" i="87"/>
  <c r="M35" i="87"/>
  <c r="N35" i="87"/>
  <c r="O35" i="87"/>
  <c r="P35" i="87"/>
  <c r="Q35" i="87"/>
  <c r="R35" i="87"/>
  <c r="S35" i="87"/>
  <c r="T35" i="87"/>
  <c r="U35" i="87"/>
  <c r="V35" i="87"/>
  <c r="W35" i="87"/>
  <c r="X35" i="87"/>
  <c r="Y35" i="87"/>
  <c r="Z35" i="87"/>
  <c r="AA35" i="87"/>
  <c r="AB35" i="87"/>
  <c r="AC35" i="87"/>
  <c r="AD35" i="87"/>
  <c r="AE35" i="87"/>
  <c r="AF35" i="87"/>
  <c r="AG35" i="87"/>
  <c r="AH35" i="87"/>
  <c r="AI35" i="87"/>
  <c r="AJ35" i="87"/>
  <c r="AK35" i="87"/>
  <c r="AL35" i="87"/>
  <c r="AM35" i="87"/>
  <c r="AN35" i="87"/>
  <c r="AO35" i="87"/>
  <c r="AP35" i="87"/>
  <c r="AQ35" i="87"/>
  <c r="AR35" i="87"/>
  <c r="AS35" i="87"/>
  <c r="AT35" i="87"/>
  <c r="AU35" i="87"/>
  <c r="AV35" i="87"/>
  <c r="AW35" i="87"/>
  <c r="H36" i="87"/>
  <c r="E36" i="87" s="1"/>
  <c r="I36" i="87"/>
  <c r="J36" i="87"/>
  <c r="K36" i="87"/>
  <c r="L36" i="87"/>
  <c r="M36" i="87"/>
  <c r="N36" i="87"/>
  <c r="O36" i="87"/>
  <c r="P36" i="87"/>
  <c r="Q36" i="87"/>
  <c r="R36" i="87"/>
  <c r="S36" i="87"/>
  <c r="T36" i="87"/>
  <c r="U36" i="87"/>
  <c r="V36" i="87"/>
  <c r="W36" i="87"/>
  <c r="X36" i="87"/>
  <c r="Y36" i="87"/>
  <c r="Z36" i="87"/>
  <c r="AA36" i="87"/>
  <c r="AB36" i="87"/>
  <c r="AC36" i="87"/>
  <c r="AD36" i="87"/>
  <c r="AE36" i="87"/>
  <c r="AF36" i="87"/>
  <c r="AG36" i="87"/>
  <c r="AH36" i="87"/>
  <c r="AI36" i="87"/>
  <c r="AJ36" i="87"/>
  <c r="AK36" i="87"/>
  <c r="AL36" i="87"/>
  <c r="AM36" i="87"/>
  <c r="AN36" i="87"/>
  <c r="AO36" i="87"/>
  <c r="AP36" i="87"/>
  <c r="AQ36" i="87"/>
  <c r="AR36" i="87"/>
  <c r="AS36" i="87"/>
  <c r="AT36" i="87"/>
  <c r="AU36" i="87"/>
  <c r="AV36" i="87"/>
  <c r="AW36" i="87"/>
  <c r="H37" i="87"/>
  <c r="E37" i="87" s="1"/>
  <c r="I37" i="87"/>
  <c r="J37" i="87"/>
  <c r="K37" i="87"/>
  <c r="L37" i="87"/>
  <c r="M37" i="87"/>
  <c r="N37" i="87"/>
  <c r="O37" i="87"/>
  <c r="P37" i="87"/>
  <c r="Q37" i="87"/>
  <c r="R37" i="87"/>
  <c r="S37" i="87"/>
  <c r="T37" i="87"/>
  <c r="U37" i="87"/>
  <c r="V37" i="87"/>
  <c r="W37" i="87"/>
  <c r="X37" i="87"/>
  <c r="Y37" i="87"/>
  <c r="Z37" i="87"/>
  <c r="AA37" i="87"/>
  <c r="AB37" i="87"/>
  <c r="AC37" i="87"/>
  <c r="AD37" i="87"/>
  <c r="AE37" i="87"/>
  <c r="AF37" i="87"/>
  <c r="AG37" i="87"/>
  <c r="AH37" i="87"/>
  <c r="AI37" i="87"/>
  <c r="AJ37" i="87"/>
  <c r="AK37" i="87"/>
  <c r="AL37" i="87"/>
  <c r="AM37" i="87"/>
  <c r="AN37" i="87"/>
  <c r="AO37" i="87"/>
  <c r="AP37" i="87"/>
  <c r="AQ37" i="87"/>
  <c r="AR37" i="87"/>
  <c r="AS37" i="87"/>
  <c r="AT37" i="87"/>
  <c r="AU37" i="87"/>
  <c r="AV37" i="87"/>
  <c r="AW37" i="87"/>
  <c r="H38" i="87"/>
  <c r="E38" i="87" s="1"/>
  <c r="I38" i="87"/>
  <c r="J38" i="87"/>
  <c r="K38" i="87"/>
  <c r="L38" i="87"/>
  <c r="M38" i="87"/>
  <c r="N38" i="87"/>
  <c r="O38" i="87"/>
  <c r="P38" i="87"/>
  <c r="Q38" i="87"/>
  <c r="R38" i="87"/>
  <c r="S38" i="87"/>
  <c r="T38" i="87"/>
  <c r="U38" i="87"/>
  <c r="V38" i="87"/>
  <c r="W38" i="87"/>
  <c r="X38" i="87"/>
  <c r="Y38" i="87"/>
  <c r="Z38" i="87"/>
  <c r="AA38" i="87"/>
  <c r="AB38" i="87"/>
  <c r="AC38" i="87"/>
  <c r="AD38" i="87"/>
  <c r="AE38" i="87"/>
  <c r="AF38" i="87"/>
  <c r="AG38" i="87"/>
  <c r="AH38" i="87"/>
  <c r="AI38" i="87"/>
  <c r="AJ38" i="87"/>
  <c r="AK38" i="87"/>
  <c r="AL38" i="87"/>
  <c r="AM38" i="87"/>
  <c r="AN38" i="87"/>
  <c r="AO38" i="87"/>
  <c r="AP38" i="87"/>
  <c r="AQ38" i="87"/>
  <c r="AR38" i="87"/>
  <c r="AS38" i="87"/>
  <c r="AT38" i="87"/>
  <c r="AU38" i="87"/>
  <c r="AV38" i="87"/>
  <c r="AW38" i="87"/>
  <c r="H39" i="87"/>
  <c r="E39" i="87" s="1"/>
  <c r="I39" i="87"/>
  <c r="J39" i="87"/>
  <c r="K39" i="87"/>
  <c r="L39" i="87"/>
  <c r="M39" i="87"/>
  <c r="N39" i="87"/>
  <c r="O39" i="87"/>
  <c r="P39" i="87"/>
  <c r="Q39" i="87"/>
  <c r="R39" i="87"/>
  <c r="S39" i="87"/>
  <c r="T39" i="87"/>
  <c r="U39" i="87"/>
  <c r="V39" i="87"/>
  <c r="W39" i="87"/>
  <c r="X39" i="87"/>
  <c r="Y39" i="87"/>
  <c r="Z39" i="87"/>
  <c r="AA39" i="87"/>
  <c r="AB39" i="87"/>
  <c r="AC39" i="87"/>
  <c r="AD39" i="87"/>
  <c r="AE39" i="87"/>
  <c r="AF39" i="87"/>
  <c r="AG39" i="87"/>
  <c r="AH39" i="87"/>
  <c r="AI39" i="87"/>
  <c r="AJ39" i="87"/>
  <c r="AK39" i="87"/>
  <c r="AL39" i="87"/>
  <c r="AM39" i="87"/>
  <c r="AN39" i="87"/>
  <c r="AO39" i="87"/>
  <c r="AP39" i="87"/>
  <c r="AQ39" i="87"/>
  <c r="AR39" i="87"/>
  <c r="AS39" i="87"/>
  <c r="AT39" i="87"/>
  <c r="AU39" i="87"/>
  <c r="AV39" i="87"/>
  <c r="AW39" i="87"/>
  <c r="H40" i="87"/>
  <c r="E40" i="87" s="1"/>
  <c r="I40" i="87"/>
  <c r="J40" i="87"/>
  <c r="K40" i="87"/>
  <c r="L40" i="87"/>
  <c r="M40" i="87"/>
  <c r="N40" i="87"/>
  <c r="O40" i="87"/>
  <c r="P40" i="87"/>
  <c r="Q40" i="87"/>
  <c r="R40" i="87"/>
  <c r="S40" i="87"/>
  <c r="T40" i="87"/>
  <c r="U40" i="87"/>
  <c r="V40" i="87"/>
  <c r="W40" i="87"/>
  <c r="X40" i="87"/>
  <c r="Y40" i="87"/>
  <c r="Z40" i="87"/>
  <c r="AA40" i="87"/>
  <c r="AB40" i="87"/>
  <c r="AC40" i="87"/>
  <c r="AD40" i="87"/>
  <c r="AE40" i="87"/>
  <c r="AF40" i="87"/>
  <c r="AG40" i="87"/>
  <c r="AH40" i="87"/>
  <c r="AI40" i="87"/>
  <c r="AJ40" i="87"/>
  <c r="AK40" i="87"/>
  <c r="AL40" i="87"/>
  <c r="AM40" i="87"/>
  <c r="AN40" i="87"/>
  <c r="AO40" i="87"/>
  <c r="AP40" i="87"/>
  <c r="AQ40" i="87"/>
  <c r="AR40" i="87"/>
  <c r="AS40" i="87"/>
  <c r="AT40" i="87"/>
  <c r="AU40" i="87"/>
  <c r="AV40" i="87"/>
  <c r="AW40" i="87"/>
  <c r="H41" i="87"/>
  <c r="E41" i="87" s="1"/>
  <c r="I41" i="87"/>
  <c r="J41" i="87"/>
  <c r="K41" i="87"/>
  <c r="L41" i="87"/>
  <c r="M41" i="87"/>
  <c r="N41" i="87"/>
  <c r="O41" i="87"/>
  <c r="P41" i="87"/>
  <c r="Q41" i="87"/>
  <c r="R41" i="87"/>
  <c r="S41" i="87"/>
  <c r="T41" i="87"/>
  <c r="U41" i="87"/>
  <c r="V41" i="87"/>
  <c r="W41" i="87"/>
  <c r="X41" i="87"/>
  <c r="Y41" i="87"/>
  <c r="Z41" i="87"/>
  <c r="AA41" i="87"/>
  <c r="AB41" i="87"/>
  <c r="AC41" i="87"/>
  <c r="AD41" i="87"/>
  <c r="AE41" i="87"/>
  <c r="AF41" i="87"/>
  <c r="AG41" i="87"/>
  <c r="AH41" i="87"/>
  <c r="AI41" i="87"/>
  <c r="AJ41" i="87"/>
  <c r="AK41" i="87"/>
  <c r="AL41" i="87"/>
  <c r="AM41" i="87"/>
  <c r="AN41" i="87"/>
  <c r="AO41" i="87"/>
  <c r="AP41" i="87"/>
  <c r="AQ41" i="87"/>
  <c r="AR41" i="87"/>
  <c r="AS41" i="87"/>
  <c r="AT41" i="87"/>
  <c r="AU41" i="87"/>
  <c r="AV41" i="87"/>
  <c r="AW41" i="87"/>
  <c r="H42" i="87"/>
  <c r="E42" i="87" s="1"/>
  <c r="I42" i="87"/>
  <c r="J42" i="87"/>
  <c r="K42" i="87"/>
  <c r="L42" i="87"/>
  <c r="M42" i="87"/>
  <c r="N42" i="87"/>
  <c r="O42" i="87"/>
  <c r="P42" i="87"/>
  <c r="Q42" i="87"/>
  <c r="R42" i="87"/>
  <c r="S42" i="87"/>
  <c r="T42" i="87"/>
  <c r="U42" i="87"/>
  <c r="V42" i="87"/>
  <c r="W42" i="87"/>
  <c r="X42" i="87"/>
  <c r="Y42" i="87"/>
  <c r="Z42" i="87"/>
  <c r="AA42" i="87"/>
  <c r="AB42" i="87"/>
  <c r="AC42" i="87"/>
  <c r="AD42" i="87"/>
  <c r="AE42" i="87"/>
  <c r="AF42" i="87"/>
  <c r="AG42" i="87"/>
  <c r="AH42" i="87"/>
  <c r="AI42" i="87"/>
  <c r="AJ42" i="87"/>
  <c r="AK42" i="87"/>
  <c r="AL42" i="87"/>
  <c r="AM42" i="87"/>
  <c r="AN42" i="87"/>
  <c r="AO42" i="87"/>
  <c r="AP42" i="87"/>
  <c r="AQ42" i="87"/>
  <c r="AR42" i="87"/>
  <c r="AS42" i="87"/>
  <c r="AT42" i="87"/>
  <c r="AU42" i="87"/>
  <c r="AV42" i="87"/>
  <c r="AW42" i="87"/>
  <c r="H43" i="87"/>
  <c r="I43" i="87"/>
  <c r="J43" i="87"/>
  <c r="K43" i="87"/>
  <c r="L43" i="87"/>
  <c r="M43" i="87"/>
  <c r="N43" i="87"/>
  <c r="O43" i="87"/>
  <c r="P43" i="87"/>
  <c r="Q43" i="87"/>
  <c r="R43" i="87"/>
  <c r="S43" i="87"/>
  <c r="T43" i="87"/>
  <c r="U43" i="87"/>
  <c r="V43" i="87"/>
  <c r="W43" i="87"/>
  <c r="X43" i="87"/>
  <c r="Y43" i="87"/>
  <c r="Z43" i="87"/>
  <c r="AA43" i="87"/>
  <c r="AB43" i="87"/>
  <c r="AC43" i="87"/>
  <c r="AD43" i="87"/>
  <c r="AE43" i="87"/>
  <c r="AF43" i="87"/>
  <c r="AG43" i="87"/>
  <c r="AH43" i="87"/>
  <c r="AI43" i="87"/>
  <c r="AJ43" i="87"/>
  <c r="AK43" i="87"/>
  <c r="AL43" i="87"/>
  <c r="AM43" i="87"/>
  <c r="AN43" i="87"/>
  <c r="AO43" i="87"/>
  <c r="AP43" i="87"/>
  <c r="AQ43" i="87"/>
  <c r="AR43" i="87"/>
  <c r="AS43" i="87"/>
  <c r="AT43" i="87"/>
  <c r="AU43" i="87"/>
  <c r="AV43" i="87"/>
  <c r="AW43" i="87"/>
  <c r="H44" i="87"/>
  <c r="E44" i="87" s="1"/>
  <c r="I44" i="87"/>
  <c r="J44" i="87"/>
  <c r="K44" i="87"/>
  <c r="L44" i="87"/>
  <c r="M44" i="87"/>
  <c r="N44" i="87"/>
  <c r="O44" i="87"/>
  <c r="P44" i="87"/>
  <c r="Q44" i="87"/>
  <c r="R44" i="87"/>
  <c r="S44" i="87"/>
  <c r="T44" i="87"/>
  <c r="U44" i="87"/>
  <c r="V44" i="87"/>
  <c r="W44" i="87"/>
  <c r="X44" i="87"/>
  <c r="Y44" i="87"/>
  <c r="Z44" i="87"/>
  <c r="AA44" i="87"/>
  <c r="AB44" i="87"/>
  <c r="AC44" i="87"/>
  <c r="AD44" i="87"/>
  <c r="AE44" i="87"/>
  <c r="AF44" i="87"/>
  <c r="AG44" i="87"/>
  <c r="AH44" i="87"/>
  <c r="AI44" i="87"/>
  <c r="AJ44" i="87"/>
  <c r="AK44" i="87"/>
  <c r="AL44" i="87"/>
  <c r="AM44" i="87"/>
  <c r="AN44" i="87"/>
  <c r="AO44" i="87"/>
  <c r="AP44" i="87"/>
  <c r="AQ44" i="87"/>
  <c r="AR44" i="87"/>
  <c r="AS44" i="87"/>
  <c r="AT44" i="87"/>
  <c r="AU44" i="87"/>
  <c r="AV44" i="87"/>
  <c r="AW44" i="87"/>
  <c r="H45" i="87"/>
  <c r="E45" i="87" s="1"/>
  <c r="I45" i="87"/>
  <c r="J45" i="87"/>
  <c r="K45" i="87"/>
  <c r="L45" i="87"/>
  <c r="M45" i="87"/>
  <c r="N45" i="87"/>
  <c r="O45" i="87"/>
  <c r="P45" i="87"/>
  <c r="Q45" i="87"/>
  <c r="R45" i="87"/>
  <c r="S45" i="87"/>
  <c r="T45" i="87"/>
  <c r="U45" i="87"/>
  <c r="V45" i="87"/>
  <c r="W45" i="87"/>
  <c r="X45" i="87"/>
  <c r="Y45" i="87"/>
  <c r="Z45" i="87"/>
  <c r="AA45" i="87"/>
  <c r="AB45" i="87"/>
  <c r="AC45" i="87"/>
  <c r="AD45" i="87"/>
  <c r="AE45" i="87"/>
  <c r="AF45" i="87"/>
  <c r="AG45" i="87"/>
  <c r="AH45" i="87"/>
  <c r="AI45" i="87"/>
  <c r="AJ45" i="87"/>
  <c r="AK45" i="87"/>
  <c r="AL45" i="87"/>
  <c r="AM45" i="87"/>
  <c r="AN45" i="87"/>
  <c r="AO45" i="87"/>
  <c r="AP45" i="87"/>
  <c r="AQ45" i="87"/>
  <c r="AR45" i="87"/>
  <c r="AS45" i="87"/>
  <c r="AT45" i="87"/>
  <c r="AU45" i="87"/>
  <c r="AV45" i="87"/>
  <c r="AW45" i="87"/>
  <c r="H46" i="87"/>
  <c r="I46" i="87"/>
  <c r="E46" i="87" s="1"/>
  <c r="J46" i="87"/>
  <c r="K46" i="87"/>
  <c r="L46" i="87"/>
  <c r="M46" i="87"/>
  <c r="N46" i="87"/>
  <c r="O46" i="87"/>
  <c r="P46" i="87"/>
  <c r="Q46" i="87"/>
  <c r="R46" i="87"/>
  <c r="S46" i="87"/>
  <c r="T46" i="87"/>
  <c r="U46" i="87"/>
  <c r="V46" i="87"/>
  <c r="W46" i="87"/>
  <c r="X46" i="87"/>
  <c r="Y46" i="87"/>
  <c r="Z46" i="87"/>
  <c r="AA46" i="87"/>
  <c r="AB46" i="87"/>
  <c r="AC46" i="87"/>
  <c r="AD46" i="87"/>
  <c r="AE46" i="87"/>
  <c r="AF46" i="87"/>
  <c r="AG46" i="87"/>
  <c r="AH46" i="87"/>
  <c r="AI46" i="87"/>
  <c r="AJ46" i="87"/>
  <c r="AK46" i="87"/>
  <c r="AL46" i="87"/>
  <c r="AM46" i="87"/>
  <c r="AN46" i="87"/>
  <c r="AO46" i="87"/>
  <c r="AP46" i="87"/>
  <c r="AQ46" i="87"/>
  <c r="AR46" i="87"/>
  <c r="AS46" i="87"/>
  <c r="AT46" i="87"/>
  <c r="AU46" i="87"/>
  <c r="AV46" i="87"/>
  <c r="AW46" i="87"/>
  <c r="H47" i="87"/>
  <c r="E47" i="87" s="1"/>
  <c r="I47" i="87"/>
  <c r="J47" i="87"/>
  <c r="K47" i="87"/>
  <c r="L47" i="87"/>
  <c r="M47" i="87"/>
  <c r="N47" i="87"/>
  <c r="O47" i="87"/>
  <c r="P47" i="87"/>
  <c r="Q47" i="87"/>
  <c r="R47" i="87"/>
  <c r="S47" i="87"/>
  <c r="T47" i="87"/>
  <c r="U47" i="87"/>
  <c r="V47" i="87"/>
  <c r="W47" i="87"/>
  <c r="X47" i="87"/>
  <c r="Y47" i="87"/>
  <c r="Z47" i="87"/>
  <c r="AA47" i="87"/>
  <c r="AB47" i="87"/>
  <c r="AC47" i="87"/>
  <c r="AD47" i="87"/>
  <c r="AE47" i="87"/>
  <c r="AF47" i="87"/>
  <c r="AG47" i="87"/>
  <c r="AH47" i="87"/>
  <c r="AI47" i="87"/>
  <c r="AJ47" i="87"/>
  <c r="AK47" i="87"/>
  <c r="AL47" i="87"/>
  <c r="AM47" i="87"/>
  <c r="AN47" i="87"/>
  <c r="AO47" i="87"/>
  <c r="AP47" i="87"/>
  <c r="AQ47" i="87"/>
  <c r="AR47" i="87"/>
  <c r="AS47" i="87"/>
  <c r="AT47" i="87"/>
  <c r="AU47" i="87"/>
  <c r="AV47" i="87"/>
  <c r="AW47" i="87"/>
  <c r="H48" i="87"/>
  <c r="E48" i="87" s="1"/>
  <c r="I48" i="87"/>
  <c r="J48" i="87"/>
  <c r="K48" i="87"/>
  <c r="L48" i="87"/>
  <c r="M48" i="87"/>
  <c r="N48" i="87"/>
  <c r="O48" i="87"/>
  <c r="P48" i="87"/>
  <c r="Q48" i="87"/>
  <c r="R48" i="87"/>
  <c r="S48" i="87"/>
  <c r="T48" i="87"/>
  <c r="U48" i="87"/>
  <c r="V48" i="87"/>
  <c r="W48" i="87"/>
  <c r="X48" i="87"/>
  <c r="Y48" i="87"/>
  <c r="Z48" i="87"/>
  <c r="AA48" i="87"/>
  <c r="AB48" i="87"/>
  <c r="AC48" i="87"/>
  <c r="AD48" i="87"/>
  <c r="AE48" i="87"/>
  <c r="AF48" i="87"/>
  <c r="AG48" i="87"/>
  <c r="AH48" i="87"/>
  <c r="AI48" i="87"/>
  <c r="AJ48" i="87"/>
  <c r="AK48" i="87"/>
  <c r="AL48" i="87"/>
  <c r="AM48" i="87"/>
  <c r="AN48" i="87"/>
  <c r="AO48" i="87"/>
  <c r="AP48" i="87"/>
  <c r="AQ48" i="87"/>
  <c r="AR48" i="87"/>
  <c r="AS48" i="87"/>
  <c r="AT48" i="87"/>
  <c r="AU48" i="87"/>
  <c r="AV48" i="87"/>
  <c r="AW48" i="87"/>
  <c r="H50" i="87"/>
  <c r="E50" i="87" s="1"/>
  <c r="I50" i="87"/>
  <c r="J50" i="87"/>
  <c r="K50" i="87"/>
  <c r="L50" i="87"/>
  <c r="M50" i="87"/>
  <c r="N50" i="87"/>
  <c r="O50" i="87"/>
  <c r="P50" i="87"/>
  <c r="Q50" i="87"/>
  <c r="R50" i="87"/>
  <c r="S50" i="87"/>
  <c r="T50" i="87"/>
  <c r="U50" i="87"/>
  <c r="V50" i="87"/>
  <c r="W50" i="87"/>
  <c r="X50" i="87"/>
  <c r="Y50" i="87"/>
  <c r="Z50" i="87"/>
  <c r="AA50" i="87"/>
  <c r="AB50" i="87"/>
  <c r="AC50" i="87"/>
  <c r="AD50" i="87"/>
  <c r="AE50" i="87"/>
  <c r="AF50" i="87"/>
  <c r="AG50" i="87"/>
  <c r="AH50" i="87"/>
  <c r="AI50" i="87"/>
  <c r="AJ50" i="87"/>
  <c r="AK50" i="87"/>
  <c r="AL50" i="87"/>
  <c r="AM50" i="87"/>
  <c r="AN50" i="87"/>
  <c r="AO50" i="87"/>
  <c r="AP50" i="87"/>
  <c r="AQ50" i="87"/>
  <c r="AR50" i="87"/>
  <c r="AS50" i="87"/>
  <c r="AT50" i="87"/>
  <c r="AU50" i="87"/>
  <c r="AV50" i="87"/>
  <c r="AW50" i="87"/>
  <c r="H51" i="87"/>
  <c r="E51" i="87" s="1"/>
  <c r="I51" i="87"/>
  <c r="J51" i="87"/>
  <c r="K51" i="87"/>
  <c r="L51" i="87"/>
  <c r="M51" i="87"/>
  <c r="N51" i="87"/>
  <c r="O51" i="87"/>
  <c r="P51" i="87"/>
  <c r="Q51" i="87"/>
  <c r="R51" i="87"/>
  <c r="S51" i="87"/>
  <c r="T51" i="87"/>
  <c r="U51" i="87"/>
  <c r="V51" i="87"/>
  <c r="W51" i="87"/>
  <c r="X51" i="87"/>
  <c r="Y51" i="87"/>
  <c r="Z51" i="87"/>
  <c r="AA51" i="87"/>
  <c r="AB51" i="87"/>
  <c r="AC51" i="87"/>
  <c r="AD51" i="87"/>
  <c r="AE51" i="87"/>
  <c r="AF51" i="87"/>
  <c r="AG51" i="87"/>
  <c r="AH51" i="87"/>
  <c r="AI51" i="87"/>
  <c r="AJ51" i="87"/>
  <c r="AK51" i="87"/>
  <c r="AL51" i="87"/>
  <c r="AM51" i="87"/>
  <c r="AN51" i="87"/>
  <c r="AO51" i="87"/>
  <c r="AP51" i="87"/>
  <c r="AQ51" i="87"/>
  <c r="AR51" i="87"/>
  <c r="AS51" i="87"/>
  <c r="AT51" i="87"/>
  <c r="AU51" i="87"/>
  <c r="AV51" i="87"/>
  <c r="AW51" i="87"/>
  <c r="H52" i="87"/>
  <c r="E52" i="87" s="1"/>
  <c r="I52" i="87"/>
  <c r="J52" i="87"/>
  <c r="K52" i="87"/>
  <c r="L52" i="87"/>
  <c r="M52" i="87"/>
  <c r="N52" i="87"/>
  <c r="O52" i="87"/>
  <c r="P52" i="87"/>
  <c r="Q52" i="87"/>
  <c r="R52" i="87"/>
  <c r="S52" i="87"/>
  <c r="T52" i="87"/>
  <c r="U52" i="87"/>
  <c r="V52" i="87"/>
  <c r="W52" i="87"/>
  <c r="X52" i="87"/>
  <c r="Y52" i="87"/>
  <c r="Z52" i="87"/>
  <c r="AA52" i="87"/>
  <c r="AB52" i="87"/>
  <c r="AC52" i="87"/>
  <c r="AD52" i="87"/>
  <c r="AE52" i="87"/>
  <c r="AF52" i="87"/>
  <c r="AG52" i="87"/>
  <c r="AH52" i="87"/>
  <c r="AI52" i="87"/>
  <c r="AJ52" i="87"/>
  <c r="AK52" i="87"/>
  <c r="AL52" i="87"/>
  <c r="AM52" i="87"/>
  <c r="AN52" i="87"/>
  <c r="AO52" i="87"/>
  <c r="AP52" i="87"/>
  <c r="AQ52" i="87"/>
  <c r="AR52" i="87"/>
  <c r="AS52" i="87"/>
  <c r="AT52" i="87"/>
  <c r="AU52" i="87"/>
  <c r="AV52" i="87"/>
  <c r="AW52" i="87"/>
  <c r="H53" i="87"/>
  <c r="E53" i="87" s="1"/>
  <c r="I53" i="87"/>
  <c r="J53" i="87"/>
  <c r="K53" i="87"/>
  <c r="L53" i="87"/>
  <c r="M53" i="87"/>
  <c r="N53" i="87"/>
  <c r="O53" i="87"/>
  <c r="P53" i="87"/>
  <c r="Q53" i="87"/>
  <c r="R53" i="87"/>
  <c r="S53" i="87"/>
  <c r="T53" i="87"/>
  <c r="U53" i="87"/>
  <c r="V53" i="87"/>
  <c r="W53" i="87"/>
  <c r="X53" i="87"/>
  <c r="Y53" i="87"/>
  <c r="Z53" i="87"/>
  <c r="AA53" i="87"/>
  <c r="AB53" i="87"/>
  <c r="AC53" i="87"/>
  <c r="AD53" i="87"/>
  <c r="AE53" i="87"/>
  <c r="AF53" i="87"/>
  <c r="AG53" i="87"/>
  <c r="AH53" i="87"/>
  <c r="AI53" i="87"/>
  <c r="AJ53" i="87"/>
  <c r="AK53" i="87"/>
  <c r="AL53" i="87"/>
  <c r="AM53" i="87"/>
  <c r="AN53" i="87"/>
  <c r="AO53" i="87"/>
  <c r="AP53" i="87"/>
  <c r="AQ53" i="87"/>
  <c r="AR53" i="87"/>
  <c r="AS53" i="87"/>
  <c r="AT53" i="87"/>
  <c r="AU53" i="87"/>
  <c r="AV53" i="87"/>
  <c r="AW53" i="87"/>
  <c r="H54" i="87"/>
  <c r="E54" i="87" s="1"/>
  <c r="I54" i="87"/>
  <c r="J54" i="87"/>
  <c r="K54" i="87"/>
  <c r="L54" i="87"/>
  <c r="M54" i="87"/>
  <c r="N54" i="87"/>
  <c r="O54" i="87"/>
  <c r="P54" i="87"/>
  <c r="Q54" i="87"/>
  <c r="R54" i="87"/>
  <c r="S54" i="87"/>
  <c r="T54" i="87"/>
  <c r="U54" i="87"/>
  <c r="V54" i="87"/>
  <c r="W54" i="87"/>
  <c r="X54" i="87"/>
  <c r="Y54" i="87"/>
  <c r="Z54" i="87"/>
  <c r="AA54" i="87"/>
  <c r="AB54" i="87"/>
  <c r="AC54" i="87"/>
  <c r="AD54" i="87"/>
  <c r="AE54" i="87"/>
  <c r="AF54" i="87"/>
  <c r="AG54" i="87"/>
  <c r="AH54" i="87"/>
  <c r="AI54" i="87"/>
  <c r="AJ54" i="87"/>
  <c r="AK54" i="87"/>
  <c r="AL54" i="87"/>
  <c r="AM54" i="87"/>
  <c r="AN54" i="87"/>
  <c r="AO54" i="87"/>
  <c r="AP54" i="87"/>
  <c r="AQ54" i="87"/>
  <c r="AR54" i="87"/>
  <c r="AS54" i="87"/>
  <c r="AT54" i="87"/>
  <c r="AU54" i="87"/>
  <c r="AV54" i="87"/>
  <c r="AW54" i="87"/>
  <c r="H55" i="87"/>
  <c r="E55" i="87" s="1"/>
  <c r="I55" i="87"/>
  <c r="J55" i="87"/>
  <c r="K55" i="87"/>
  <c r="L55" i="87"/>
  <c r="M55" i="87"/>
  <c r="N55" i="87"/>
  <c r="O55" i="87"/>
  <c r="P55" i="87"/>
  <c r="Q55" i="87"/>
  <c r="R55" i="87"/>
  <c r="S55" i="87"/>
  <c r="T55" i="87"/>
  <c r="U55" i="87"/>
  <c r="V55" i="87"/>
  <c r="W55" i="87"/>
  <c r="X55" i="87"/>
  <c r="Y55" i="87"/>
  <c r="Z55" i="87"/>
  <c r="AA55" i="87"/>
  <c r="AB55" i="87"/>
  <c r="AC55" i="87"/>
  <c r="AD55" i="87"/>
  <c r="AE55" i="87"/>
  <c r="AF55" i="87"/>
  <c r="AG55" i="87"/>
  <c r="AH55" i="87"/>
  <c r="AI55" i="87"/>
  <c r="AJ55" i="87"/>
  <c r="AK55" i="87"/>
  <c r="AL55" i="87"/>
  <c r="AM55" i="87"/>
  <c r="AN55" i="87"/>
  <c r="AO55" i="87"/>
  <c r="AP55" i="87"/>
  <c r="AQ55" i="87"/>
  <c r="AR55" i="87"/>
  <c r="AS55" i="87"/>
  <c r="AT55" i="87"/>
  <c r="AU55" i="87"/>
  <c r="AV55" i="87"/>
  <c r="AW55" i="87"/>
  <c r="H57" i="87"/>
  <c r="E57" i="87" s="1"/>
  <c r="I57" i="87"/>
  <c r="J57" i="87"/>
  <c r="K57" i="87"/>
  <c r="L57" i="87"/>
  <c r="M57" i="87"/>
  <c r="N57" i="87"/>
  <c r="O57" i="87"/>
  <c r="P57" i="87"/>
  <c r="Q57" i="87"/>
  <c r="R57" i="87"/>
  <c r="S57" i="87"/>
  <c r="T57" i="87"/>
  <c r="U57" i="87"/>
  <c r="V57" i="87"/>
  <c r="W57" i="87"/>
  <c r="X57" i="87"/>
  <c r="Y57" i="87"/>
  <c r="Z57" i="87"/>
  <c r="AA57" i="87"/>
  <c r="AB57" i="87"/>
  <c r="AC57" i="87"/>
  <c r="AD57" i="87"/>
  <c r="AE57" i="87"/>
  <c r="AF57" i="87"/>
  <c r="AG57" i="87"/>
  <c r="AH57" i="87"/>
  <c r="AI57" i="87"/>
  <c r="AJ57" i="87"/>
  <c r="AK57" i="87"/>
  <c r="AL57" i="87"/>
  <c r="AM57" i="87"/>
  <c r="AN57" i="87"/>
  <c r="AO57" i="87"/>
  <c r="AP57" i="87"/>
  <c r="AQ57" i="87"/>
  <c r="AR57" i="87"/>
  <c r="AS57" i="87"/>
  <c r="AT57" i="87"/>
  <c r="AU57" i="87"/>
  <c r="AV57" i="87"/>
  <c r="AW57" i="87"/>
  <c r="H58" i="87"/>
  <c r="E58" i="87" s="1"/>
  <c r="I58" i="87"/>
  <c r="J58" i="87"/>
  <c r="K58" i="87"/>
  <c r="L58" i="87"/>
  <c r="M58" i="87"/>
  <c r="N58" i="87"/>
  <c r="O58" i="87"/>
  <c r="P58" i="87"/>
  <c r="Q58" i="87"/>
  <c r="R58" i="87"/>
  <c r="S58" i="87"/>
  <c r="T58" i="87"/>
  <c r="U58" i="87"/>
  <c r="V58" i="87"/>
  <c r="W58" i="87"/>
  <c r="X58" i="87"/>
  <c r="Y58" i="87"/>
  <c r="Z58" i="87"/>
  <c r="AA58" i="87"/>
  <c r="AB58" i="87"/>
  <c r="AC58" i="87"/>
  <c r="AD58" i="87"/>
  <c r="AE58" i="87"/>
  <c r="AF58" i="87"/>
  <c r="AG58" i="87"/>
  <c r="AH58" i="87"/>
  <c r="AI58" i="87"/>
  <c r="AJ58" i="87"/>
  <c r="AK58" i="87"/>
  <c r="AL58" i="87"/>
  <c r="AM58" i="87"/>
  <c r="AN58" i="87"/>
  <c r="AO58" i="87"/>
  <c r="AP58" i="87"/>
  <c r="AQ58" i="87"/>
  <c r="AR58" i="87"/>
  <c r="AS58" i="87"/>
  <c r="AT58" i="87"/>
  <c r="AU58" i="87"/>
  <c r="AV58" i="87"/>
  <c r="AW58" i="87"/>
  <c r="H59" i="87"/>
  <c r="E59" i="87" s="1"/>
  <c r="I59" i="87"/>
  <c r="J59" i="87"/>
  <c r="K59" i="87"/>
  <c r="L59" i="87"/>
  <c r="M59" i="87"/>
  <c r="N59" i="87"/>
  <c r="O59" i="87"/>
  <c r="P59" i="87"/>
  <c r="Q59" i="87"/>
  <c r="R59" i="87"/>
  <c r="S59" i="87"/>
  <c r="T59" i="87"/>
  <c r="U59" i="87"/>
  <c r="V59" i="87"/>
  <c r="W59" i="87"/>
  <c r="X59" i="87"/>
  <c r="Y59" i="87"/>
  <c r="Z59" i="87"/>
  <c r="AA59" i="87"/>
  <c r="AB59" i="87"/>
  <c r="AC59" i="87"/>
  <c r="AD59" i="87"/>
  <c r="AE59" i="87"/>
  <c r="AF59" i="87"/>
  <c r="AG59" i="87"/>
  <c r="AH59" i="87"/>
  <c r="AI59" i="87"/>
  <c r="AJ59" i="87"/>
  <c r="AK59" i="87"/>
  <c r="AL59" i="87"/>
  <c r="AM59" i="87"/>
  <c r="AN59" i="87"/>
  <c r="AO59" i="87"/>
  <c r="AP59" i="87"/>
  <c r="AQ59" i="87"/>
  <c r="AR59" i="87"/>
  <c r="AS59" i="87"/>
  <c r="AT59" i="87"/>
  <c r="AU59" i="87"/>
  <c r="AV59" i="87"/>
  <c r="AW59" i="87"/>
  <c r="H60" i="87"/>
  <c r="E60" i="87" s="1"/>
  <c r="I60" i="87"/>
  <c r="J60" i="87"/>
  <c r="K60" i="87"/>
  <c r="L60" i="87"/>
  <c r="M60" i="87"/>
  <c r="N60" i="87"/>
  <c r="O60" i="87"/>
  <c r="P60" i="87"/>
  <c r="Q60" i="87"/>
  <c r="R60" i="87"/>
  <c r="S60" i="87"/>
  <c r="T60" i="87"/>
  <c r="U60" i="87"/>
  <c r="V60" i="87"/>
  <c r="W60" i="87"/>
  <c r="X60" i="87"/>
  <c r="Y60" i="87"/>
  <c r="Z60" i="87"/>
  <c r="AA60" i="87"/>
  <c r="AB60" i="87"/>
  <c r="AC60" i="87"/>
  <c r="AD60" i="87"/>
  <c r="AE60" i="87"/>
  <c r="AF60" i="87"/>
  <c r="AG60" i="87"/>
  <c r="AH60" i="87"/>
  <c r="AI60" i="87"/>
  <c r="AJ60" i="87"/>
  <c r="AK60" i="87"/>
  <c r="AL60" i="87"/>
  <c r="AM60" i="87"/>
  <c r="AN60" i="87"/>
  <c r="AO60" i="87"/>
  <c r="AP60" i="87"/>
  <c r="AQ60" i="87"/>
  <c r="AR60" i="87"/>
  <c r="AS60" i="87"/>
  <c r="AT60" i="87"/>
  <c r="AU60" i="87"/>
  <c r="AV60" i="87"/>
  <c r="AW60" i="87"/>
  <c r="H61" i="87"/>
  <c r="E61" i="87" s="1"/>
  <c r="I61" i="87"/>
  <c r="J61" i="87"/>
  <c r="K61" i="87"/>
  <c r="L61" i="87"/>
  <c r="M61" i="87"/>
  <c r="N61" i="87"/>
  <c r="O61" i="87"/>
  <c r="P61" i="87"/>
  <c r="Q61" i="87"/>
  <c r="R61" i="87"/>
  <c r="S61" i="87"/>
  <c r="T61" i="87"/>
  <c r="U61" i="87"/>
  <c r="V61" i="87"/>
  <c r="W61" i="87"/>
  <c r="X61" i="87"/>
  <c r="Y61" i="87"/>
  <c r="Z61" i="87"/>
  <c r="AA61" i="87"/>
  <c r="AB61" i="87"/>
  <c r="AC61" i="87"/>
  <c r="AD61" i="87"/>
  <c r="AE61" i="87"/>
  <c r="AF61" i="87"/>
  <c r="AG61" i="87"/>
  <c r="AH61" i="87"/>
  <c r="AI61" i="87"/>
  <c r="AJ61" i="87"/>
  <c r="AK61" i="87"/>
  <c r="AL61" i="87"/>
  <c r="AM61" i="87"/>
  <c r="AN61" i="87"/>
  <c r="AO61" i="87"/>
  <c r="AP61" i="87"/>
  <c r="AQ61" i="87"/>
  <c r="AR61" i="87"/>
  <c r="AS61" i="87"/>
  <c r="AT61" i="87"/>
  <c r="AU61" i="87"/>
  <c r="AV61" i="87"/>
  <c r="AW61" i="87"/>
  <c r="H62" i="87"/>
  <c r="E62" i="87" s="1"/>
  <c r="I62" i="87"/>
  <c r="J62" i="87"/>
  <c r="K62" i="87"/>
  <c r="L62" i="87"/>
  <c r="M62" i="87"/>
  <c r="N62" i="87"/>
  <c r="O62" i="87"/>
  <c r="P62" i="87"/>
  <c r="Q62" i="87"/>
  <c r="R62" i="87"/>
  <c r="S62" i="87"/>
  <c r="T62" i="87"/>
  <c r="U62" i="87"/>
  <c r="V62" i="87"/>
  <c r="W62" i="87"/>
  <c r="X62" i="87"/>
  <c r="Y62" i="87"/>
  <c r="Z62" i="87"/>
  <c r="AA62" i="87"/>
  <c r="AB62" i="87"/>
  <c r="AC62" i="87"/>
  <c r="AD62" i="87"/>
  <c r="AE62" i="87"/>
  <c r="AF62" i="87"/>
  <c r="AG62" i="87"/>
  <c r="AH62" i="87"/>
  <c r="AI62" i="87"/>
  <c r="AJ62" i="87"/>
  <c r="AK62" i="87"/>
  <c r="AL62" i="87"/>
  <c r="AM62" i="87"/>
  <c r="AN62" i="87"/>
  <c r="AO62" i="87"/>
  <c r="AP62" i="87"/>
  <c r="AQ62" i="87"/>
  <c r="AR62" i="87"/>
  <c r="AS62" i="87"/>
  <c r="AT62" i="87"/>
  <c r="AU62" i="87"/>
  <c r="AV62" i="87"/>
  <c r="AW62" i="87"/>
  <c r="H63" i="87"/>
  <c r="E63" i="87" s="1"/>
  <c r="I63" i="87"/>
  <c r="J63" i="87"/>
  <c r="K63" i="87"/>
  <c r="L63" i="87"/>
  <c r="M63" i="87"/>
  <c r="N63" i="87"/>
  <c r="O63" i="87"/>
  <c r="P63" i="87"/>
  <c r="Q63" i="87"/>
  <c r="R63" i="87"/>
  <c r="S63" i="87"/>
  <c r="T63" i="87"/>
  <c r="U63" i="87"/>
  <c r="V63" i="87"/>
  <c r="W63" i="87"/>
  <c r="X63" i="87"/>
  <c r="Y63" i="87"/>
  <c r="Z63" i="87"/>
  <c r="AA63" i="87"/>
  <c r="AB63" i="87"/>
  <c r="AC63" i="87"/>
  <c r="AD63" i="87"/>
  <c r="AE63" i="87"/>
  <c r="AF63" i="87"/>
  <c r="AG63" i="87"/>
  <c r="AH63" i="87"/>
  <c r="AI63" i="87"/>
  <c r="AJ63" i="87"/>
  <c r="AK63" i="87"/>
  <c r="AL63" i="87"/>
  <c r="AM63" i="87"/>
  <c r="AN63" i="87"/>
  <c r="AO63" i="87"/>
  <c r="AP63" i="87"/>
  <c r="AQ63" i="87"/>
  <c r="AR63" i="87"/>
  <c r="AS63" i="87"/>
  <c r="AT63" i="87"/>
  <c r="AU63" i="87"/>
  <c r="AV63" i="87"/>
  <c r="AW63" i="87"/>
  <c r="H64" i="87"/>
  <c r="E64" i="87" s="1"/>
  <c r="I64" i="87"/>
  <c r="J64" i="87"/>
  <c r="K64" i="87"/>
  <c r="L64" i="87"/>
  <c r="M64" i="87"/>
  <c r="N64" i="87"/>
  <c r="O64" i="87"/>
  <c r="P64" i="87"/>
  <c r="Q64" i="87"/>
  <c r="R64" i="87"/>
  <c r="S64" i="87"/>
  <c r="T64" i="87"/>
  <c r="U64" i="87"/>
  <c r="V64" i="87"/>
  <c r="W64" i="87"/>
  <c r="X64" i="87"/>
  <c r="Y64" i="87"/>
  <c r="Z64" i="87"/>
  <c r="AA64" i="87"/>
  <c r="AB64" i="87"/>
  <c r="AC64" i="87"/>
  <c r="AD64" i="87"/>
  <c r="AE64" i="87"/>
  <c r="AF64" i="87"/>
  <c r="AG64" i="87"/>
  <c r="AH64" i="87"/>
  <c r="AI64" i="87"/>
  <c r="AJ64" i="87"/>
  <c r="AK64" i="87"/>
  <c r="AL64" i="87"/>
  <c r="AM64" i="87"/>
  <c r="AN64" i="87"/>
  <c r="AO64" i="87"/>
  <c r="AP64" i="87"/>
  <c r="AQ64" i="87"/>
  <c r="AR64" i="87"/>
  <c r="AS64" i="87"/>
  <c r="AT64" i="87"/>
  <c r="AU64" i="87"/>
  <c r="AV64" i="87"/>
  <c r="AW64" i="87"/>
  <c r="H65" i="87"/>
  <c r="E65" i="87" s="1"/>
  <c r="I65" i="87"/>
  <c r="J65" i="87"/>
  <c r="K65" i="87"/>
  <c r="L65" i="87"/>
  <c r="M65" i="87"/>
  <c r="N65" i="87"/>
  <c r="O65" i="87"/>
  <c r="P65" i="87"/>
  <c r="Q65" i="87"/>
  <c r="R65" i="87"/>
  <c r="S65" i="87"/>
  <c r="T65" i="87"/>
  <c r="U65" i="87"/>
  <c r="V65" i="87"/>
  <c r="W65" i="87"/>
  <c r="X65" i="87"/>
  <c r="Y65" i="87"/>
  <c r="Z65" i="87"/>
  <c r="AA65" i="87"/>
  <c r="AB65" i="87"/>
  <c r="AC65" i="87"/>
  <c r="AD65" i="87"/>
  <c r="AE65" i="87"/>
  <c r="AF65" i="87"/>
  <c r="AG65" i="87"/>
  <c r="AH65" i="87"/>
  <c r="AI65" i="87"/>
  <c r="AJ65" i="87"/>
  <c r="AK65" i="87"/>
  <c r="AL65" i="87"/>
  <c r="AM65" i="87"/>
  <c r="AN65" i="87"/>
  <c r="AO65" i="87"/>
  <c r="AP65" i="87"/>
  <c r="AQ65" i="87"/>
  <c r="AR65" i="87"/>
  <c r="AS65" i="87"/>
  <c r="AT65" i="87"/>
  <c r="AU65" i="87"/>
  <c r="AV65" i="87"/>
  <c r="AW65" i="87"/>
  <c r="H66" i="87"/>
  <c r="E66" i="87" s="1"/>
  <c r="I66" i="87"/>
  <c r="J66" i="87"/>
  <c r="K66" i="87"/>
  <c r="L66" i="87"/>
  <c r="M66" i="87"/>
  <c r="N66" i="87"/>
  <c r="O66" i="87"/>
  <c r="P66" i="87"/>
  <c r="Q66" i="87"/>
  <c r="R66" i="87"/>
  <c r="S66" i="87"/>
  <c r="T66" i="87"/>
  <c r="U66" i="87"/>
  <c r="V66" i="87"/>
  <c r="W66" i="87"/>
  <c r="X66" i="87"/>
  <c r="Y66" i="87"/>
  <c r="Z66" i="87"/>
  <c r="AA66" i="87"/>
  <c r="AB66" i="87"/>
  <c r="AC66" i="87"/>
  <c r="AD66" i="87"/>
  <c r="AE66" i="87"/>
  <c r="AF66" i="87"/>
  <c r="AG66" i="87"/>
  <c r="AH66" i="87"/>
  <c r="AI66" i="87"/>
  <c r="AJ66" i="87"/>
  <c r="AK66" i="87"/>
  <c r="AL66" i="87"/>
  <c r="AM66" i="87"/>
  <c r="AN66" i="87"/>
  <c r="AO66" i="87"/>
  <c r="AP66" i="87"/>
  <c r="AQ66" i="87"/>
  <c r="AR66" i="87"/>
  <c r="AS66" i="87"/>
  <c r="AT66" i="87"/>
  <c r="AU66" i="87"/>
  <c r="AV66" i="87"/>
  <c r="AW66" i="87"/>
  <c r="H68" i="87"/>
  <c r="E68" i="87" s="1"/>
  <c r="I68" i="87"/>
  <c r="J68" i="87"/>
  <c r="K68" i="87"/>
  <c r="L68" i="87"/>
  <c r="M68" i="87"/>
  <c r="N68" i="87"/>
  <c r="O68" i="87"/>
  <c r="P68" i="87"/>
  <c r="Q68" i="87"/>
  <c r="R68" i="87"/>
  <c r="S68" i="87"/>
  <c r="T68" i="87"/>
  <c r="U68" i="87"/>
  <c r="V68" i="87"/>
  <c r="W68" i="87"/>
  <c r="X68" i="87"/>
  <c r="Y68" i="87"/>
  <c r="Z68" i="87"/>
  <c r="AA68" i="87"/>
  <c r="AB68" i="87"/>
  <c r="AC68" i="87"/>
  <c r="AD68" i="87"/>
  <c r="AE68" i="87"/>
  <c r="AF68" i="87"/>
  <c r="AG68" i="87"/>
  <c r="AH68" i="87"/>
  <c r="AI68" i="87"/>
  <c r="AJ68" i="87"/>
  <c r="AK68" i="87"/>
  <c r="AL68" i="87"/>
  <c r="AM68" i="87"/>
  <c r="AN68" i="87"/>
  <c r="AO68" i="87"/>
  <c r="AP68" i="87"/>
  <c r="AQ68" i="87"/>
  <c r="AR68" i="87"/>
  <c r="AS68" i="87"/>
  <c r="AT68" i="87"/>
  <c r="AU68" i="87"/>
  <c r="AV68" i="87"/>
  <c r="AW68" i="87"/>
  <c r="H69" i="87"/>
  <c r="E69" i="87" s="1"/>
  <c r="I69" i="87"/>
  <c r="J69" i="87"/>
  <c r="K69" i="87"/>
  <c r="L69" i="87"/>
  <c r="M69" i="87"/>
  <c r="N69" i="87"/>
  <c r="O69" i="87"/>
  <c r="P69" i="87"/>
  <c r="Q69" i="87"/>
  <c r="R69" i="87"/>
  <c r="S69" i="87"/>
  <c r="T69" i="87"/>
  <c r="U69" i="87"/>
  <c r="V69" i="87"/>
  <c r="W69" i="87"/>
  <c r="X69" i="87"/>
  <c r="Y69" i="87"/>
  <c r="Z69" i="87"/>
  <c r="AA69" i="87"/>
  <c r="AB69" i="87"/>
  <c r="AC69" i="87"/>
  <c r="AD69" i="87"/>
  <c r="AE69" i="87"/>
  <c r="AF69" i="87"/>
  <c r="AG69" i="87"/>
  <c r="AH69" i="87"/>
  <c r="AI69" i="87"/>
  <c r="AJ69" i="87"/>
  <c r="AK69" i="87"/>
  <c r="AL69" i="87"/>
  <c r="AM69" i="87"/>
  <c r="AN69" i="87"/>
  <c r="AO69" i="87"/>
  <c r="AP69" i="87"/>
  <c r="AQ69" i="87"/>
  <c r="AR69" i="87"/>
  <c r="AS69" i="87"/>
  <c r="AT69" i="87"/>
  <c r="AU69" i="87"/>
  <c r="AV69" i="87"/>
  <c r="AW69" i="87"/>
  <c r="H70" i="87"/>
  <c r="E70" i="87" s="1"/>
  <c r="I70" i="87"/>
  <c r="J70" i="87"/>
  <c r="K70" i="87"/>
  <c r="L70" i="87"/>
  <c r="M70" i="87"/>
  <c r="N70" i="87"/>
  <c r="O70" i="87"/>
  <c r="P70" i="87"/>
  <c r="Q70" i="87"/>
  <c r="R70" i="87"/>
  <c r="S70" i="87"/>
  <c r="T70" i="87"/>
  <c r="U70" i="87"/>
  <c r="V70" i="87"/>
  <c r="W70" i="87"/>
  <c r="X70" i="87"/>
  <c r="Y70" i="87"/>
  <c r="Z70" i="87"/>
  <c r="AA70" i="87"/>
  <c r="AB70" i="87"/>
  <c r="AC70" i="87"/>
  <c r="AD70" i="87"/>
  <c r="AE70" i="87"/>
  <c r="AF70" i="87"/>
  <c r="AG70" i="87"/>
  <c r="AH70" i="87"/>
  <c r="AI70" i="87"/>
  <c r="AJ70" i="87"/>
  <c r="AK70" i="87"/>
  <c r="AL70" i="87"/>
  <c r="AM70" i="87"/>
  <c r="AN70" i="87"/>
  <c r="AO70" i="87"/>
  <c r="AP70" i="87"/>
  <c r="AQ70" i="87"/>
  <c r="AR70" i="87"/>
  <c r="AS70" i="87"/>
  <c r="AT70" i="87"/>
  <c r="AU70" i="87"/>
  <c r="AV70" i="87"/>
  <c r="AW70" i="87"/>
  <c r="H71" i="87"/>
  <c r="E71" i="87" s="1"/>
  <c r="I71" i="87"/>
  <c r="J71" i="87"/>
  <c r="K71" i="87"/>
  <c r="L71" i="87"/>
  <c r="M71" i="87"/>
  <c r="N71" i="87"/>
  <c r="O71" i="87"/>
  <c r="P71" i="87"/>
  <c r="Q71" i="87"/>
  <c r="R71" i="87"/>
  <c r="S71" i="87"/>
  <c r="T71" i="87"/>
  <c r="U71" i="87"/>
  <c r="V71" i="87"/>
  <c r="W71" i="87"/>
  <c r="X71" i="87"/>
  <c r="Y71" i="87"/>
  <c r="Z71" i="87"/>
  <c r="AA71" i="87"/>
  <c r="AB71" i="87"/>
  <c r="AC71" i="87"/>
  <c r="AD71" i="87"/>
  <c r="AE71" i="87"/>
  <c r="AF71" i="87"/>
  <c r="AG71" i="87"/>
  <c r="AH71" i="87"/>
  <c r="AI71" i="87"/>
  <c r="AJ71" i="87"/>
  <c r="AK71" i="87"/>
  <c r="AL71" i="87"/>
  <c r="AM71" i="87"/>
  <c r="AN71" i="87"/>
  <c r="AO71" i="87"/>
  <c r="AP71" i="87"/>
  <c r="AQ71" i="87"/>
  <c r="AR71" i="87"/>
  <c r="AS71" i="87"/>
  <c r="AT71" i="87"/>
  <c r="AU71" i="87"/>
  <c r="AV71" i="87"/>
  <c r="AW71" i="87"/>
  <c r="H72" i="87"/>
  <c r="E72" i="87" s="1"/>
  <c r="I72" i="87"/>
  <c r="J72" i="87"/>
  <c r="K72" i="87"/>
  <c r="L72" i="87"/>
  <c r="M72" i="87"/>
  <c r="N72" i="87"/>
  <c r="O72" i="87"/>
  <c r="P72" i="87"/>
  <c r="Q72" i="87"/>
  <c r="R72" i="87"/>
  <c r="S72" i="87"/>
  <c r="T72" i="87"/>
  <c r="U72" i="87"/>
  <c r="V72" i="87"/>
  <c r="W72" i="87"/>
  <c r="X72" i="87"/>
  <c r="Y72" i="87"/>
  <c r="Z72" i="87"/>
  <c r="AA72" i="87"/>
  <c r="AB72" i="87"/>
  <c r="AC72" i="87"/>
  <c r="AD72" i="87"/>
  <c r="AE72" i="87"/>
  <c r="AF72" i="87"/>
  <c r="AG72" i="87"/>
  <c r="AH72" i="87"/>
  <c r="AI72" i="87"/>
  <c r="AJ72" i="87"/>
  <c r="AK72" i="87"/>
  <c r="AL72" i="87"/>
  <c r="AM72" i="87"/>
  <c r="AN72" i="87"/>
  <c r="AO72" i="87"/>
  <c r="AP72" i="87"/>
  <c r="AQ72" i="87"/>
  <c r="AR72" i="87"/>
  <c r="AS72" i="87"/>
  <c r="AT72" i="87"/>
  <c r="AU72" i="87"/>
  <c r="AV72" i="87"/>
  <c r="AW72" i="87"/>
  <c r="H73" i="87"/>
  <c r="E73" i="87" s="1"/>
  <c r="I73" i="87"/>
  <c r="J73" i="87"/>
  <c r="K73" i="87"/>
  <c r="L73" i="87"/>
  <c r="M73" i="87"/>
  <c r="N73" i="87"/>
  <c r="O73" i="87"/>
  <c r="P73" i="87"/>
  <c r="Q73" i="87"/>
  <c r="R73" i="87"/>
  <c r="S73" i="87"/>
  <c r="T73" i="87"/>
  <c r="U73" i="87"/>
  <c r="V73" i="87"/>
  <c r="W73" i="87"/>
  <c r="X73" i="87"/>
  <c r="Y73" i="87"/>
  <c r="Z73" i="87"/>
  <c r="AA73" i="87"/>
  <c r="AB73" i="87"/>
  <c r="AC73" i="87"/>
  <c r="AD73" i="87"/>
  <c r="AE73" i="87"/>
  <c r="AF73" i="87"/>
  <c r="AG73" i="87"/>
  <c r="AH73" i="87"/>
  <c r="AI73" i="87"/>
  <c r="AJ73" i="87"/>
  <c r="AK73" i="87"/>
  <c r="AL73" i="87"/>
  <c r="AM73" i="87"/>
  <c r="AN73" i="87"/>
  <c r="AO73" i="87"/>
  <c r="AP73" i="87"/>
  <c r="AQ73" i="87"/>
  <c r="AR73" i="87"/>
  <c r="AS73" i="87"/>
  <c r="AT73" i="87"/>
  <c r="AU73" i="87"/>
  <c r="AV73" i="87"/>
  <c r="AW73" i="87"/>
  <c r="H74" i="87"/>
  <c r="E74" i="87" s="1"/>
  <c r="I74" i="87"/>
  <c r="J74" i="87"/>
  <c r="K74" i="87"/>
  <c r="L74" i="87"/>
  <c r="M74" i="87"/>
  <c r="N74" i="87"/>
  <c r="O74" i="87"/>
  <c r="P74" i="87"/>
  <c r="Q74" i="87"/>
  <c r="R74" i="87"/>
  <c r="S74" i="87"/>
  <c r="T74" i="87"/>
  <c r="U74" i="87"/>
  <c r="V74" i="87"/>
  <c r="W74" i="87"/>
  <c r="X74" i="87"/>
  <c r="Y74" i="87"/>
  <c r="Z74" i="87"/>
  <c r="AA74" i="87"/>
  <c r="AB74" i="87"/>
  <c r="AC74" i="87"/>
  <c r="AD74" i="87"/>
  <c r="AE74" i="87"/>
  <c r="AF74" i="87"/>
  <c r="AG74" i="87"/>
  <c r="AH74" i="87"/>
  <c r="AI74" i="87"/>
  <c r="AJ74" i="87"/>
  <c r="AK74" i="87"/>
  <c r="AL74" i="87"/>
  <c r="AM74" i="87"/>
  <c r="AN74" i="87"/>
  <c r="AO74" i="87"/>
  <c r="AP74" i="87"/>
  <c r="AQ74" i="87"/>
  <c r="AR74" i="87"/>
  <c r="AS74" i="87"/>
  <c r="AT74" i="87"/>
  <c r="AU74" i="87"/>
  <c r="AV74" i="87"/>
  <c r="AW74" i="87"/>
  <c r="H75" i="87"/>
  <c r="E75" i="87" s="1"/>
  <c r="I75" i="87"/>
  <c r="J75" i="87"/>
  <c r="K75" i="87"/>
  <c r="L75" i="87"/>
  <c r="M75" i="87"/>
  <c r="N75" i="87"/>
  <c r="O75" i="87"/>
  <c r="P75" i="87"/>
  <c r="Q75" i="87"/>
  <c r="R75" i="87"/>
  <c r="S75" i="87"/>
  <c r="T75" i="87"/>
  <c r="U75" i="87"/>
  <c r="V75" i="87"/>
  <c r="W75" i="87"/>
  <c r="X75" i="87"/>
  <c r="Y75" i="87"/>
  <c r="Z75" i="87"/>
  <c r="AA75" i="87"/>
  <c r="AB75" i="87"/>
  <c r="AC75" i="87"/>
  <c r="AD75" i="87"/>
  <c r="AE75" i="87"/>
  <c r="AF75" i="87"/>
  <c r="AG75" i="87"/>
  <c r="AH75" i="87"/>
  <c r="AI75" i="87"/>
  <c r="AJ75" i="87"/>
  <c r="AK75" i="87"/>
  <c r="AL75" i="87"/>
  <c r="AM75" i="87"/>
  <c r="AN75" i="87"/>
  <c r="AO75" i="87"/>
  <c r="AP75" i="87"/>
  <c r="AQ75" i="87"/>
  <c r="AR75" i="87"/>
  <c r="AS75" i="87"/>
  <c r="AT75" i="87"/>
  <c r="AU75" i="87"/>
  <c r="AV75" i="87"/>
  <c r="AW75" i="87"/>
  <c r="H76" i="87"/>
  <c r="E76" i="87" s="1"/>
  <c r="I76" i="87"/>
  <c r="J76" i="87"/>
  <c r="K76" i="87"/>
  <c r="L76" i="87"/>
  <c r="M76" i="87"/>
  <c r="N76" i="87"/>
  <c r="O76" i="87"/>
  <c r="P76" i="87"/>
  <c r="Q76" i="87"/>
  <c r="R76" i="87"/>
  <c r="S76" i="87"/>
  <c r="T76" i="87"/>
  <c r="U76" i="87"/>
  <c r="V76" i="87"/>
  <c r="W76" i="87"/>
  <c r="X76" i="87"/>
  <c r="Y76" i="87"/>
  <c r="Z76" i="87"/>
  <c r="AA76" i="87"/>
  <c r="AB76" i="87"/>
  <c r="AC76" i="87"/>
  <c r="AD76" i="87"/>
  <c r="AE76" i="87"/>
  <c r="AF76" i="87"/>
  <c r="AG76" i="87"/>
  <c r="AH76" i="87"/>
  <c r="AI76" i="87"/>
  <c r="AJ76" i="87"/>
  <c r="AK76" i="87"/>
  <c r="AL76" i="87"/>
  <c r="AM76" i="87"/>
  <c r="AN76" i="87"/>
  <c r="AO76" i="87"/>
  <c r="AP76" i="87"/>
  <c r="AQ76" i="87"/>
  <c r="AR76" i="87"/>
  <c r="AS76" i="87"/>
  <c r="AT76" i="87"/>
  <c r="AU76" i="87"/>
  <c r="AV76" i="87"/>
  <c r="AW76" i="87"/>
  <c r="H77" i="87"/>
  <c r="E77" i="87" s="1"/>
  <c r="I77" i="87"/>
  <c r="J77" i="87"/>
  <c r="K77" i="87"/>
  <c r="L77" i="87"/>
  <c r="M77" i="87"/>
  <c r="N77" i="87"/>
  <c r="O77" i="87"/>
  <c r="P77" i="87"/>
  <c r="Q77" i="87"/>
  <c r="R77" i="87"/>
  <c r="S77" i="87"/>
  <c r="T77" i="87"/>
  <c r="U77" i="87"/>
  <c r="V77" i="87"/>
  <c r="W77" i="87"/>
  <c r="X77" i="87"/>
  <c r="Y77" i="87"/>
  <c r="Z77" i="87"/>
  <c r="AA77" i="87"/>
  <c r="AB77" i="87"/>
  <c r="AC77" i="87"/>
  <c r="AD77" i="87"/>
  <c r="AE77" i="87"/>
  <c r="AF77" i="87"/>
  <c r="AG77" i="87"/>
  <c r="AH77" i="87"/>
  <c r="AI77" i="87"/>
  <c r="AJ77" i="87"/>
  <c r="AK77" i="87"/>
  <c r="AL77" i="87"/>
  <c r="AM77" i="87"/>
  <c r="AN77" i="87"/>
  <c r="AO77" i="87"/>
  <c r="AP77" i="87"/>
  <c r="AQ77" i="87"/>
  <c r="AR77" i="87"/>
  <c r="AS77" i="87"/>
  <c r="AT77" i="87"/>
  <c r="AU77" i="87"/>
  <c r="AV77" i="87"/>
  <c r="AW77" i="87"/>
  <c r="H78" i="87"/>
  <c r="E78" i="87" s="1"/>
  <c r="I78" i="87"/>
  <c r="J78" i="87"/>
  <c r="K78" i="87"/>
  <c r="L78" i="87"/>
  <c r="M78" i="87"/>
  <c r="N78" i="87"/>
  <c r="O78" i="87"/>
  <c r="P78" i="87"/>
  <c r="Q78" i="87"/>
  <c r="R78" i="87"/>
  <c r="S78" i="87"/>
  <c r="T78" i="87"/>
  <c r="U78" i="87"/>
  <c r="V78" i="87"/>
  <c r="W78" i="87"/>
  <c r="X78" i="87"/>
  <c r="Y78" i="87"/>
  <c r="Z78" i="87"/>
  <c r="AA78" i="87"/>
  <c r="AB78" i="87"/>
  <c r="AC78" i="87"/>
  <c r="AD78" i="87"/>
  <c r="AE78" i="87"/>
  <c r="AF78" i="87"/>
  <c r="AG78" i="87"/>
  <c r="AH78" i="87"/>
  <c r="AI78" i="87"/>
  <c r="AJ78" i="87"/>
  <c r="AK78" i="87"/>
  <c r="AL78" i="87"/>
  <c r="AM78" i="87"/>
  <c r="AN78" i="87"/>
  <c r="AO78" i="87"/>
  <c r="AP78" i="87"/>
  <c r="AQ78" i="87"/>
  <c r="AR78" i="87"/>
  <c r="AS78" i="87"/>
  <c r="AT78" i="87"/>
  <c r="AU78" i="87"/>
  <c r="AV78" i="87"/>
  <c r="AW78" i="87"/>
  <c r="H79" i="87"/>
  <c r="E79" i="87" s="1"/>
  <c r="I79" i="87"/>
  <c r="J79" i="87"/>
  <c r="K79" i="87"/>
  <c r="L79" i="87"/>
  <c r="M79" i="87"/>
  <c r="N79" i="87"/>
  <c r="O79" i="87"/>
  <c r="P79" i="87"/>
  <c r="Q79" i="87"/>
  <c r="R79" i="87"/>
  <c r="S79" i="87"/>
  <c r="T79" i="87"/>
  <c r="U79" i="87"/>
  <c r="V79" i="87"/>
  <c r="W79" i="87"/>
  <c r="X79" i="87"/>
  <c r="Y79" i="87"/>
  <c r="Z79" i="87"/>
  <c r="AA79" i="87"/>
  <c r="AB79" i="87"/>
  <c r="AC79" i="87"/>
  <c r="AD79" i="87"/>
  <c r="AE79" i="87"/>
  <c r="AF79" i="87"/>
  <c r="AG79" i="87"/>
  <c r="AH79" i="87"/>
  <c r="AI79" i="87"/>
  <c r="AJ79" i="87"/>
  <c r="AK79" i="87"/>
  <c r="AL79" i="87"/>
  <c r="AM79" i="87"/>
  <c r="AN79" i="87"/>
  <c r="AO79" i="87"/>
  <c r="AP79" i="87"/>
  <c r="AQ79" i="87"/>
  <c r="AR79" i="87"/>
  <c r="AS79" i="87"/>
  <c r="AT79" i="87"/>
  <c r="AU79" i="87"/>
  <c r="AV79" i="87"/>
  <c r="AW79" i="87"/>
  <c r="H80" i="87"/>
  <c r="E80" i="87" s="1"/>
  <c r="I80" i="87"/>
  <c r="J80" i="87"/>
  <c r="K80" i="87"/>
  <c r="L80" i="87"/>
  <c r="M80" i="87"/>
  <c r="N80" i="87"/>
  <c r="O80" i="87"/>
  <c r="P80" i="87"/>
  <c r="Q80" i="87"/>
  <c r="R80" i="87"/>
  <c r="S80" i="87"/>
  <c r="T80" i="87"/>
  <c r="U80" i="87"/>
  <c r="V80" i="87"/>
  <c r="W80" i="87"/>
  <c r="X80" i="87"/>
  <c r="Y80" i="87"/>
  <c r="Z80" i="87"/>
  <c r="AA80" i="87"/>
  <c r="AB80" i="87"/>
  <c r="AC80" i="87"/>
  <c r="AD80" i="87"/>
  <c r="AE80" i="87"/>
  <c r="AF80" i="87"/>
  <c r="AG80" i="87"/>
  <c r="AH80" i="87"/>
  <c r="AI80" i="87"/>
  <c r="AJ80" i="87"/>
  <c r="AK80" i="87"/>
  <c r="AL80" i="87"/>
  <c r="AM80" i="87"/>
  <c r="AN80" i="87"/>
  <c r="AO80" i="87"/>
  <c r="AP80" i="87"/>
  <c r="AQ80" i="87"/>
  <c r="AR80" i="87"/>
  <c r="AS80" i="87"/>
  <c r="AT80" i="87"/>
  <c r="AU80" i="87"/>
  <c r="AV80" i="87"/>
  <c r="AW80" i="87"/>
  <c r="H81" i="87"/>
  <c r="E81" i="87" s="1"/>
  <c r="I81" i="87"/>
  <c r="J81" i="87"/>
  <c r="K81" i="87"/>
  <c r="L81" i="87"/>
  <c r="M81" i="87"/>
  <c r="N81" i="87"/>
  <c r="O81" i="87"/>
  <c r="P81" i="87"/>
  <c r="Q81" i="87"/>
  <c r="R81" i="87"/>
  <c r="S81" i="87"/>
  <c r="T81" i="87"/>
  <c r="U81" i="87"/>
  <c r="V81" i="87"/>
  <c r="W81" i="87"/>
  <c r="X81" i="87"/>
  <c r="Y81" i="87"/>
  <c r="Z81" i="87"/>
  <c r="AA81" i="87"/>
  <c r="AB81" i="87"/>
  <c r="AC81" i="87"/>
  <c r="AD81" i="87"/>
  <c r="AE81" i="87"/>
  <c r="AF81" i="87"/>
  <c r="AG81" i="87"/>
  <c r="AH81" i="87"/>
  <c r="AI81" i="87"/>
  <c r="AJ81" i="87"/>
  <c r="AK81" i="87"/>
  <c r="AL81" i="87"/>
  <c r="AM81" i="87"/>
  <c r="AN81" i="87"/>
  <c r="AO81" i="87"/>
  <c r="AP81" i="87"/>
  <c r="AQ81" i="87"/>
  <c r="AR81" i="87"/>
  <c r="AS81" i="87"/>
  <c r="AT81" i="87"/>
  <c r="AU81" i="87"/>
  <c r="AV81" i="87"/>
  <c r="AW81" i="87"/>
  <c r="H82" i="87"/>
  <c r="E82" i="87" s="1"/>
  <c r="I82" i="87"/>
  <c r="J82" i="87"/>
  <c r="K82" i="87"/>
  <c r="L82" i="87"/>
  <c r="M82" i="87"/>
  <c r="N82" i="87"/>
  <c r="O82" i="87"/>
  <c r="P82" i="87"/>
  <c r="Q82" i="87"/>
  <c r="R82" i="87"/>
  <c r="S82" i="87"/>
  <c r="T82" i="87"/>
  <c r="U82" i="87"/>
  <c r="V82" i="87"/>
  <c r="W82" i="87"/>
  <c r="X82" i="87"/>
  <c r="Y82" i="87"/>
  <c r="Z82" i="87"/>
  <c r="AA82" i="87"/>
  <c r="AB82" i="87"/>
  <c r="AC82" i="87"/>
  <c r="AD82" i="87"/>
  <c r="AE82" i="87"/>
  <c r="AF82" i="87"/>
  <c r="AG82" i="87"/>
  <c r="AH82" i="87"/>
  <c r="AI82" i="87"/>
  <c r="AJ82" i="87"/>
  <c r="AK82" i="87"/>
  <c r="AL82" i="87"/>
  <c r="AM82" i="87"/>
  <c r="AN82" i="87"/>
  <c r="AO82" i="87"/>
  <c r="AP82" i="87"/>
  <c r="AQ82" i="87"/>
  <c r="AR82" i="87"/>
  <c r="AS82" i="87"/>
  <c r="AT82" i="87"/>
  <c r="AU82" i="87"/>
  <c r="AV82" i="87"/>
  <c r="AW82" i="87"/>
  <c r="H83" i="87"/>
  <c r="E83" i="87" s="1"/>
  <c r="I83" i="87"/>
  <c r="J83" i="87"/>
  <c r="K83" i="87"/>
  <c r="L83" i="87"/>
  <c r="M83" i="87"/>
  <c r="N83" i="87"/>
  <c r="O83" i="87"/>
  <c r="P83" i="87"/>
  <c r="Q83" i="87"/>
  <c r="R83" i="87"/>
  <c r="S83" i="87"/>
  <c r="T83" i="87"/>
  <c r="U83" i="87"/>
  <c r="V83" i="87"/>
  <c r="W83" i="87"/>
  <c r="X83" i="87"/>
  <c r="Y83" i="87"/>
  <c r="Z83" i="87"/>
  <c r="AA83" i="87"/>
  <c r="AB83" i="87"/>
  <c r="AC83" i="87"/>
  <c r="AD83" i="87"/>
  <c r="AE83" i="87"/>
  <c r="AF83" i="87"/>
  <c r="AG83" i="87"/>
  <c r="AH83" i="87"/>
  <c r="AI83" i="87"/>
  <c r="AJ83" i="87"/>
  <c r="AK83" i="87"/>
  <c r="AL83" i="87"/>
  <c r="AM83" i="87"/>
  <c r="AN83" i="87"/>
  <c r="AO83" i="87"/>
  <c r="AP83" i="87"/>
  <c r="AQ83" i="87"/>
  <c r="AR83" i="87"/>
  <c r="AS83" i="87"/>
  <c r="AT83" i="87"/>
  <c r="AU83" i="87"/>
  <c r="AV83" i="87"/>
  <c r="AW83" i="87"/>
  <c r="H84" i="87"/>
  <c r="E84" i="87" s="1"/>
  <c r="I84" i="87"/>
  <c r="J84" i="87"/>
  <c r="K84" i="87"/>
  <c r="L84" i="87"/>
  <c r="M84" i="87"/>
  <c r="N84" i="87"/>
  <c r="O84" i="87"/>
  <c r="P84" i="87"/>
  <c r="Q84" i="87"/>
  <c r="R84" i="87"/>
  <c r="S84" i="87"/>
  <c r="T84" i="87"/>
  <c r="U84" i="87"/>
  <c r="V84" i="87"/>
  <c r="W84" i="87"/>
  <c r="X84" i="87"/>
  <c r="Y84" i="87"/>
  <c r="Z84" i="87"/>
  <c r="AA84" i="87"/>
  <c r="AB84" i="87"/>
  <c r="AC84" i="87"/>
  <c r="AD84" i="87"/>
  <c r="AE84" i="87"/>
  <c r="AF84" i="87"/>
  <c r="AG84" i="87"/>
  <c r="AH84" i="87"/>
  <c r="AI84" i="87"/>
  <c r="AJ84" i="87"/>
  <c r="AK84" i="87"/>
  <c r="AL84" i="87"/>
  <c r="AM84" i="87"/>
  <c r="AN84" i="87"/>
  <c r="AO84" i="87"/>
  <c r="AP84" i="87"/>
  <c r="AQ84" i="87"/>
  <c r="AR84" i="87"/>
  <c r="AS84" i="87"/>
  <c r="AT84" i="87"/>
  <c r="AU84" i="87"/>
  <c r="AV84" i="87"/>
  <c r="AW84" i="87"/>
  <c r="H85" i="87"/>
  <c r="E85" i="87" s="1"/>
  <c r="I85" i="87"/>
  <c r="J85" i="87"/>
  <c r="K85" i="87"/>
  <c r="L85" i="87"/>
  <c r="M85" i="87"/>
  <c r="N85" i="87"/>
  <c r="O85" i="87"/>
  <c r="P85" i="87"/>
  <c r="Q85" i="87"/>
  <c r="R85" i="87"/>
  <c r="S85" i="87"/>
  <c r="T85" i="87"/>
  <c r="U85" i="87"/>
  <c r="V85" i="87"/>
  <c r="W85" i="87"/>
  <c r="X85" i="87"/>
  <c r="Y85" i="87"/>
  <c r="Z85" i="87"/>
  <c r="AA85" i="87"/>
  <c r="AB85" i="87"/>
  <c r="AC85" i="87"/>
  <c r="AD85" i="87"/>
  <c r="AE85" i="87"/>
  <c r="AF85" i="87"/>
  <c r="AG85" i="87"/>
  <c r="AH85" i="87"/>
  <c r="AI85" i="87"/>
  <c r="AJ85" i="87"/>
  <c r="AK85" i="87"/>
  <c r="AL85" i="87"/>
  <c r="AM85" i="87"/>
  <c r="AN85" i="87"/>
  <c r="AO85" i="87"/>
  <c r="AP85" i="87"/>
  <c r="AQ85" i="87"/>
  <c r="AR85" i="87"/>
  <c r="AS85" i="87"/>
  <c r="AT85" i="87"/>
  <c r="AU85" i="87"/>
  <c r="AV85" i="87"/>
  <c r="AW85" i="87"/>
  <c r="H86" i="87"/>
  <c r="E86" i="87" s="1"/>
  <c r="I86" i="87"/>
  <c r="J86" i="87"/>
  <c r="K86" i="87"/>
  <c r="L86" i="87"/>
  <c r="M86" i="87"/>
  <c r="N86" i="87"/>
  <c r="O86" i="87"/>
  <c r="P86" i="87"/>
  <c r="Q86" i="87"/>
  <c r="R86" i="87"/>
  <c r="S86" i="87"/>
  <c r="T86" i="87"/>
  <c r="U86" i="87"/>
  <c r="V86" i="87"/>
  <c r="W86" i="87"/>
  <c r="X86" i="87"/>
  <c r="Y86" i="87"/>
  <c r="Z86" i="87"/>
  <c r="AA86" i="87"/>
  <c r="AB86" i="87"/>
  <c r="AC86" i="87"/>
  <c r="AD86" i="87"/>
  <c r="AE86" i="87"/>
  <c r="AF86" i="87"/>
  <c r="AG86" i="87"/>
  <c r="AH86" i="87"/>
  <c r="AI86" i="87"/>
  <c r="AJ86" i="87"/>
  <c r="AK86" i="87"/>
  <c r="AL86" i="87"/>
  <c r="AM86" i="87"/>
  <c r="AN86" i="87"/>
  <c r="AO86" i="87"/>
  <c r="AP86" i="87"/>
  <c r="AQ86" i="87"/>
  <c r="AR86" i="87"/>
  <c r="AS86" i="87"/>
  <c r="AT86" i="87"/>
  <c r="AU86" i="87"/>
  <c r="AV86" i="87"/>
  <c r="AW86" i="87"/>
  <c r="H87" i="87"/>
  <c r="E87" i="87" s="1"/>
  <c r="I87" i="87"/>
  <c r="J87" i="87"/>
  <c r="K87" i="87"/>
  <c r="L87" i="87"/>
  <c r="M87" i="87"/>
  <c r="N87" i="87"/>
  <c r="O87" i="87"/>
  <c r="P87" i="87"/>
  <c r="Q87" i="87"/>
  <c r="R87" i="87"/>
  <c r="S87" i="87"/>
  <c r="T87" i="87"/>
  <c r="U87" i="87"/>
  <c r="V87" i="87"/>
  <c r="W87" i="87"/>
  <c r="X87" i="87"/>
  <c r="Y87" i="87"/>
  <c r="Z87" i="87"/>
  <c r="AA87" i="87"/>
  <c r="AB87" i="87"/>
  <c r="AC87" i="87"/>
  <c r="AD87" i="87"/>
  <c r="AE87" i="87"/>
  <c r="AF87" i="87"/>
  <c r="AG87" i="87"/>
  <c r="AH87" i="87"/>
  <c r="AI87" i="87"/>
  <c r="AJ87" i="87"/>
  <c r="AK87" i="87"/>
  <c r="AL87" i="87"/>
  <c r="AM87" i="87"/>
  <c r="AN87" i="87"/>
  <c r="AO87" i="87"/>
  <c r="AP87" i="87"/>
  <c r="AQ87" i="87"/>
  <c r="AR87" i="87"/>
  <c r="AS87" i="87"/>
  <c r="AT87" i="87"/>
  <c r="AU87" i="87"/>
  <c r="AV87" i="87"/>
  <c r="AW87" i="87"/>
  <c r="H88" i="87"/>
  <c r="E88" i="87" s="1"/>
  <c r="I88" i="87"/>
  <c r="J88" i="87"/>
  <c r="K88" i="87"/>
  <c r="L88" i="87"/>
  <c r="M88" i="87"/>
  <c r="N88" i="87"/>
  <c r="O88" i="87"/>
  <c r="P88" i="87"/>
  <c r="Q88" i="87"/>
  <c r="R88" i="87"/>
  <c r="S88" i="87"/>
  <c r="T88" i="87"/>
  <c r="U88" i="87"/>
  <c r="V88" i="87"/>
  <c r="W88" i="87"/>
  <c r="X88" i="87"/>
  <c r="Y88" i="87"/>
  <c r="Z88" i="87"/>
  <c r="AA88" i="87"/>
  <c r="AB88" i="87"/>
  <c r="AC88" i="87"/>
  <c r="AD88" i="87"/>
  <c r="AE88" i="87"/>
  <c r="AF88" i="87"/>
  <c r="AG88" i="87"/>
  <c r="AH88" i="87"/>
  <c r="AI88" i="87"/>
  <c r="AJ88" i="87"/>
  <c r="AK88" i="87"/>
  <c r="AL88" i="87"/>
  <c r="AM88" i="87"/>
  <c r="AN88" i="87"/>
  <c r="AO88" i="87"/>
  <c r="AP88" i="87"/>
  <c r="AQ88" i="87"/>
  <c r="AR88" i="87"/>
  <c r="AS88" i="87"/>
  <c r="AT88" i="87"/>
  <c r="AU88" i="87"/>
  <c r="AV88" i="87"/>
  <c r="AW88" i="87"/>
  <c r="H89" i="87"/>
  <c r="E89" i="87" s="1"/>
  <c r="I89" i="87"/>
  <c r="J89" i="87"/>
  <c r="K89" i="87"/>
  <c r="L89" i="87"/>
  <c r="M89" i="87"/>
  <c r="N89" i="87"/>
  <c r="O89" i="87"/>
  <c r="P89" i="87"/>
  <c r="Q89" i="87"/>
  <c r="R89" i="87"/>
  <c r="S89" i="87"/>
  <c r="T89" i="87"/>
  <c r="U89" i="87"/>
  <c r="V89" i="87"/>
  <c r="W89" i="87"/>
  <c r="X89" i="87"/>
  <c r="Y89" i="87"/>
  <c r="Z89" i="87"/>
  <c r="AA89" i="87"/>
  <c r="AB89" i="87"/>
  <c r="AC89" i="87"/>
  <c r="AD89" i="87"/>
  <c r="AE89" i="87"/>
  <c r="AF89" i="87"/>
  <c r="AG89" i="87"/>
  <c r="AH89" i="87"/>
  <c r="AI89" i="87"/>
  <c r="AJ89" i="87"/>
  <c r="AK89" i="87"/>
  <c r="AL89" i="87"/>
  <c r="AM89" i="87"/>
  <c r="AN89" i="87"/>
  <c r="AO89" i="87"/>
  <c r="AP89" i="87"/>
  <c r="AQ89" i="87"/>
  <c r="AR89" i="87"/>
  <c r="AS89" i="87"/>
  <c r="AT89" i="87"/>
  <c r="AU89" i="87"/>
  <c r="AV89" i="87"/>
  <c r="AW89" i="87"/>
  <c r="H90" i="87"/>
  <c r="E90" i="87" s="1"/>
  <c r="I90" i="87"/>
  <c r="J90" i="87"/>
  <c r="K90" i="87"/>
  <c r="L90" i="87"/>
  <c r="M90" i="87"/>
  <c r="N90" i="87"/>
  <c r="O90" i="87"/>
  <c r="P90" i="87"/>
  <c r="Q90" i="87"/>
  <c r="R90" i="87"/>
  <c r="S90" i="87"/>
  <c r="T90" i="87"/>
  <c r="U90" i="87"/>
  <c r="V90" i="87"/>
  <c r="W90" i="87"/>
  <c r="X90" i="87"/>
  <c r="Y90" i="87"/>
  <c r="Z90" i="87"/>
  <c r="AA90" i="87"/>
  <c r="AB90" i="87"/>
  <c r="AC90" i="87"/>
  <c r="AD90" i="87"/>
  <c r="AE90" i="87"/>
  <c r="AF90" i="87"/>
  <c r="AG90" i="87"/>
  <c r="AH90" i="87"/>
  <c r="AI90" i="87"/>
  <c r="AJ90" i="87"/>
  <c r="AK90" i="87"/>
  <c r="AL90" i="87"/>
  <c r="AM90" i="87"/>
  <c r="AN90" i="87"/>
  <c r="AO90" i="87"/>
  <c r="AP90" i="87"/>
  <c r="AQ90" i="87"/>
  <c r="AR90" i="87"/>
  <c r="AS90" i="87"/>
  <c r="AT90" i="87"/>
  <c r="AU90" i="87"/>
  <c r="AV90" i="87"/>
  <c r="AW90" i="87"/>
  <c r="H91" i="87"/>
  <c r="E91" i="87" s="1"/>
  <c r="I91" i="87"/>
  <c r="J91" i="87"/>
  <c r="K91" i="87"/>
  <c r="L91" i="87"/>
  <c r="M91" i="87"/>
  <c r="N91" i="87"/>
  <c r="O91" i="87"/>
  <c r="P91" i="87"/>
  <c r="Q91" i="87"/>
  <c r="R91" i="87"/>
  <c r="S91" i="87"/>
  <c r="T91" i="87"/>
  <c r="U91" i="87"/>
  <c r="V91" i="87"/>
  <c r="W91" i="87"/>
  <c r="X91" i="87"/>
  <c r="Y91" i="87"/>
  <c r="Z91" i="87"/>
  <c r="AA91" i="87"/>
  <c r="AB91" i="87"/>
  <c r="AC91" i="87"/>
  <c r="AD91" i="87"/>
  <c r="AE91" i="87"/>
  <c r="AF91" i="87"/>
  <c r="AG91" i="87"/>
  <c r="AH91" i="87"/>
  <c r="AI91" i="87"/>
  <c r="AJ91" i="87"/>
  <c r="AK91" i="87"/>
  <c r="AL91" i="87"/>
  <c r="AM91" i="87"/>
  <c r="AN91" i="87"/>
  <c r="AO91" i="87"/>
  <c r="AP91" i="87"/>
  <c r="AQ91" i="87"/>
  <c r="AR91" i="87"/>
  <c r="AS91" i="87"/>
  <c r="AT91" i="87"/>
  <c r="AU91" i="87"/>
  <c r="AV91" i="87"/>
  <c r="AW91" i="87"/>
  <c r="H92" i="87"/>
  <c r="E92" i="87" s="1"/>
  <c r="I92" i="87"/>
  <c r="J92" i="87"/>
  <c r="K92" i="87"/>
  <c r="L92" i="87"/>
  <c r="M92" i="87"/>
  <c r="N92" i="87"/>
  <c r="O92" i="87"/>
  <c r="P92" i="87"/>
  <c r="Q92" i="87"/>
  <c r="R92" i="87"/>
  <c r="S92" i="87"/>
  <c r="T92" i="87"/>
  <c r="U92" i="87"/>
  <c r="V92" i="87"/>
  <c r="W92" i="87"/>
  <c r="X92" i="87"/>
  <c r="Y92" i="87"/>
  <c r="Z92" i="87"/>
  <c r="AA92" i="87"/>
  <c r="AB92" i="87"/>
  <c r="AC92" i="87"/>
  <c r="AD92" i="87"/>
  <c r="AE92" i="87"/>
  <c r="AF92" i="87"/>
  <c r="AG92" i="87"/>
  <c r="AH92" i="87"/>
  <c r="AI92" i="87"/>
  <c r="AJ92" i="87"/>
  <c r="AK92" i="87"/>
  <c r="AL92" i="87"/>
  <c r="AM92" i="87"/>
  <c r="AN92" i="87"/>
  <c r="AO92" i="87"/>
  <c r="AP92" i="87"/>
  <c r="AQ92" i="87"/>
  <c r="AR92" i="87"/>
  <c r="AS92" i="87"/>
  <c r="AT92" i="87"/>
  <c r="AU92" i="87"/>
  <c r="AV92" i="87"/>
  <c r="AW92" i="87"/>
  <c r="H93" i="87"/>
  <c r="E93" i="87" s="1"/>
  <c r="I93" i="87"/>
  <c r="J93" i="87"/>
  <c r="K93" i="87"/>
  <c r="L93" i="87"/>
  <c r="M93" i="87"/>
  <c r="N93" i="87"/>
  <c r="O93" i="87"/>
  <c r="P93" i="87"/>
  <c r="Q93" i="87"/>
  <c r="R93" i="87"/>
  <c r="S93" i="87"/>
  <c r="T93" i="87"/>
  <c r="U93" i="87"/>
  <c r="V93" i="87"/>
  <c r="W93" i="87"/>
  <c r="X93" i="87"/>
  <c r="Y93" i="87"/>
  <c r="Z93" i="87"/>
  <c r="AA93" i="87"/>
  <c r="AB93" i="87"/>
  <c r="AC93" i="87"/>
  <c r="AD93" i="87"/>
  <c r="AE93" i="87"/>
  <c r="AF93" i="87"/>
  <c r="AG93" i="87"/>
  <c r="AH93" i="87"/>
  <c r="AI93" i="87"/>
  <c r="AJ93" i="87"/>
  <c r="AK93" i="87"/>
  <c r="AL93" i="87"/>
  <c r="AM93" i="87"/>
  <c r="AN93" i="87"/>
  <c r="AO93" i="87"/>
  <c r="AP93" i="87"/>
  <c r="AQ93" i="87"/>
  <c r="AR93" i="87"/>
  <c r="AS93" i="87"/>
  <c r="AT93" i="87"/>
  <c r="AU93" i="87"/>
  <c r="AV93" i="87"/>
  <c r="AW93" i="87"/>
  <c r="H94" i="87"/>
  <c r="E94" i="87" s="1"/>
  <c r="I94" i="87"/>
  <c r="J94" i="87"/>
  <c r="K94" i="87"/>
  <c r="L94" i="87"/>
  <c r="M94" i="87"/>
  <c r="N94" i="87"/>
  <c r="O94" i="87"/>
  <c r="P94" i="87"/>
  <c r="Q94" i="87"/>
  <c r="R94" i="87"/>
  <c r="S94" i="87"/>
  <c r="T94" i="87"/>
  <c r="U94" i="87"/>
  <c r="V94" i="87"/>
  <c r="W94" i="87"/>
  <c r="X94" i="87"/>
  <c r="Y94" i="87"/>
  <c r="Z94" i="87"/>
  <c r="AA94" i="87"/>
  <c r="AB94" i="87"/>
  <c r="AC94" i="87"/>
  <c r="AD94" i="87"/>
  <c r="AE94" i="87"/>
  <c r="AF94" i="87"/>
  <c r="AG94" i="87"/>
  <c r="AH94" i="87"/>
  <c r="AI94" i="87"/>
  <c r="AJ94" i="87"/>
  <c r="AK94" i="87"/>
  <c r="AL94" i="87"/>
  <c r="AM94" i="87"/>
  <c r="AN94" i="87"/>
  <c r="AO94" i="87"/>
  <c r="AP94" i="87"/>
  <c r="AQ94" i="87"/>
  <c r="AR94" i="87"/>
  <c r="AS94" i="87"/>
  <c r="AT94" i="87"/>
  <c r="AU94" i="87"/>
  <c r="AV94" i="87"/>
  <c r="AW94" i="87"/>
  <c r="H95" i="87"/>
  <c r="E95" i="87" s="1"/>
  <c r="I95" i="87"/>
  <c r="J95" i="87"/>
  <c r="K95" i="87"/>
  <c r="L95" i="87"/>
  <c r="M95" i="87"/>
  <c r="N95" i="87"/>
  <c r="O95" i="87"/>
  <c r="P95" i="87"/>
  <c r="Q95" i="87"/>
  <c r="R95" i="87"/>
  <c r="S95" i="87"/>
  <c r="T95" i="87"/>
  <c r="U95" i="87"/>
  <c r="V95" i="87"/>
  <c r="W95" i="87"/>
  <c r="X95" i="87"/>
  <c r="Y95" i="87"/>
  <c r="Z95" i="87"/>
  <c r="AA95" i="87"/>
  <c r="AB95" i="87"/>
  <c r="AC95" i="87"/>
  <c r="AD95" i="87"/>
  <c r="AE95" i="87"/>
  <c r="AF95" i="87"/>
  <c r="AG95" i="87"/>
  <c r="AH95" i="87"/>
  <c r="AI95" i="87"/>
  <c r="AJ95" i="87"/>
  <c r="AK95" i="87"/>
  <c r="AL95" i="87"/>
  <c r="AM95" i="87"/>
  <c r="AN95" i="87"/>
  <c r="AO95" i="87"/>
  <c r="AP95" i="87"/>
  <c r="AQ95" i="87"/>
  <c r="AR95" i="87"/>
  <c r="AS95" i="87"/>
  <c r="AT95" i="87"/>
  <c r="AU95" i="87"/>
  <c r="AV95" i="87"/>
  <c r="AW95" i="87"/>
  <c r="H96" i="87"/>
  <c r="E96" i="87" s="1"/>
  <c r="I96" i="87"/>
  <c r="J96" i="87"/>
  <c r="K96" i="87"/>
  <c r="L96" i="87"/>
  <c r="M96" i="87"/>
  <c r="N96" i="87"/>
  <c r="O96" i="87"/>
  <c r="P96" i="87"/>
  <c r="Q96" i="87"/>
  <c r="R96" i="87"/>
  <c r="S96" i="87"/>
  <c r="T96" i="87"/>
  <c r="U96" i="87"/>
  <c r="V96" i="87"/>
  <c r="W96" i="87"/>
  <c r="X96" i="87"/>
  <c r="Y96" i="87"/>
  <c r="Z96" i="87"/>
  <c r="AA96" i="87"/>
  <c r="AB96" i="87"/>
  <c r="AC96" i="87"/>
  <c r="AD96" i="87"/>
  <c r="AE96" i="87"/>
  <c r="AF96" i="87"/>
  <c r="AG96" i="87"/>
  <c r="AH96" i="87"/>
  <c r="AI96" i="87"/>
  <c r="AJ96" i="87"/>
  <c r="AK96" i="87"/>
  <c r="AL96" i="87"/>
  <c r="AM96" i="87"/>
  <c r="AN96" i="87"/>
  <c r="AO96" i="87"/>
  <c r="AP96" i="87"/>
  <c r="AQ96" i="87"/>
  <c r="AR96" i="87"/>
  <c r="AS96" i="87"/>
  <c r="AT96" i="87"/>
  <c r="AU96" i="87"/>
  <c r="AV96" i="87"/>
  <c r="AW96" i="87"/>
  <c r="H97" i="87"/>
  <c r="E97" i="87" s="1"/>
  <c r="I97" i="87"/>
  <c r="J97" i="87"/>
  <c r="K97" i="87"/>
  <c r="L97" i="87"/>
  <c r="M97" i="87"/>
  <c r="N97" i="87"/>
  <c r="O97" i="87"/>
  <c r="P97" i="87"/>
  <c r="Q97" i="87"/>
  <c r="R97" i="87"/>
  <c r="S97" i="87"/>
  <c r="T97" i="87"/>
  <c r="U97" i="87"/>
  <c r="V97" i="87"/>
  <c r="W97" i="87"/>
  <c r="X97" i="87"/>
  <c r="Y97" i="87"/>
  <c r="Z97" i="87"/>
  <c r="AA97" i="87"/>
  <c r="AB97" i="87"/>
  <c r="AC97" i="87"/>
  <c r="AD97" i="87"/>
  <c r="AE97" i="87"/>
  <c r="AF97" i="87"/>
  <c r="AG97" i="87"/>
  <c r="AH97" i="87"/>
  <c r="AI97" i="87"/>
  <c r="AJ97" i="87"/>
  <c r="AK97" i="87"/>
  <c r="AL97" i="87"/>
  <c r="AM97" i="87"/>
  <c r="AN97" i="87"/>
  <c r="AO97" i="87"/>
  <c r="AP97" i="87"/>
  <c r="AQ97" i="87"/>
  <c r="AR97" i="87"/>
  <c r="AS97" i="87"/>
  <c r="AT97" i="87"/>
  <c r="AU97" i="87"/>
  <c r="AV97" i="87"/>
  <c r="AW97" i="87"/>
  <c r="H98" i="87"/>
  <c r="E98" i="87" s="1"/>
  <c r="I98" i="87"/>
  <c r="J98" i="87"/>
  <c r="K98" i="87"/>
  <c r="L98" i="87"/>
  <c r="M98" i="87"/>
  <c r="N98" i="87"/>
  <c r="O98" i="87"/>
  <c r="P98" i="87"/>
  <c r="Q98" i="87"/>
  <c r="R98" i="87"/>
  <c r="S98" i="87"/>
  <c r="T98" i="87"/>
  <c r="U98" i="87"/>
  <c r="V98" i="87"/>
  <c r="W98" i="87"/>
  <c r="X98" i="87"/>
  <c r="Y98" i="87"/>
  <c r="Z98" i="87"/>
  <c r="AA98" i="87"/>
  <c r="AB98" i="87"/>
  <c r="AC98" i="87"/>
  <c r="AD98" i="87"/>
  <c r="AE98" i="87"/>
  <c r="AF98" i="87"/>
  <c r="AG98" i="87"/>
  <c r="AH98" i="87"/>
  <c r="AI98" i="87"/>
  <c r="AJ98" i="87"/>
  <c r="AK98" i="87"/>
  <c r="AL98" i="87"/>
  <c r="AM98" i="87"/>
  <c r="AN98" i="87"/>
  <c r="AO98" i="87"/>
  <c r="AP98" i="87"/>
  <c r="AQ98" i="87"/>
  <c r="AR98" i="87"/>
  <c r="AS98" i="87"/>
  <c r="AT98" i="87"/>
  <c r="AU98" i="87"/>
  <c r="AV98" i="87"/>
  <c r="AW98" i="87"/>
  <c r="H99" i="87"/>
  <c r="E99" i="87" s="1"/>
  <c r="I99" i="87"/>
  <c r="J99" i="87"/>
  <c r="K99" i="87"/>
  <c r="L99" i="87"/>
  <c r="M99" i="87"/>
  <c r="N99" i="87"/>
  <c r="O99" i="87"/>
  <c r="P99" i="87"/>
  <c r="Q99" i="87"/>
  <c r="R99" i="87"/>
  <c r="S99" i="87"/>
  <c r="T99" i="87"/>
  <c r="U99" i="87"/>
  <c r="V99" i="87"/>
  <c r="W99" i="87"/>
  <c r="X99" i="87"/>
  <c r="Y99" i="87"/>
  <c r="Z99" i="87"/>
  <c r="AA99" i="87"/>
  <c r="AB99" i="87"/>
  <c r="AC99" i="87"/>
  <c r="AD99" i="87"/>
  <c r="AE99" i="87"/>
  <c r="AF99" i="87"/>
  <c r="AG99" i="87"/>
  <c r="AH99" i="87"/>
  <c r="AI99" i="87"/>
  <c r="AJ99" i="87"/>
  <c r="AK99" i="87"/>
  <c r="AL99" i="87"/>
  <c r="AM99" i="87"/>
  <c r="AN99" i="87"/>
  <c r="AO99" i="87"/>
  <c r="AP99" i="87"/>
  <c r="AQ99" i="87"/>
  <c r="AR99" i="87"/>
  <c r="AS99" i="87"/>
  <c r="AT99" i="87"/>
  <c r="AU99" i="87"/>
  <c r="AV99" i="87"/>
  <c r="AW99" i="87"/>
  <c r="H100" i="87"/>
  <c r="E100" i="87" s="1"/>
  <c r="I100" i="87"/>
  <c r="J100" i="87"/>
  <c r="K100" i="87"/>
  <c r="L100" i="87"/>
  <c r="M100" i="87"/>
  <c r="N100" i="87"/>
  <c r="O100" i="87"/>
  <c r="P100" i="87"/>
  <c r="Q100" i="87"/>
  <c r="R100" i="87"/>
  <c r="S100" i="87"/>
  <c r="T100" i="87"/>
  <c r="U100" i="87"/>
  <c r="V100" i="87"/>
  <c r="W100" i="87"/>
  <c r="X100" i="87"/>
  <c r="Y100" i="87"/>
  <c r="Z100" i="87"/>
  <c r="AA100" i="87"/>
  <c r="AB100" i="87"/>
  <c r="AC100" i="87"/>
  <c r="AD100" i="87"/>
  <c r="AE100" i="87"/>
  <c r="AF100" i="87"/>
  <c r="AG100" i="87"/>
  <c r="AH100" i="87"/>
  <c r="AI100" i="87"/>
  <c r="AJ100" i="87"/>
  <c r="AK100" i="87"/>
  <c r="AL100" i="87"/>
  <c r="AM100" i="87"/>
  <c r="AN100" i="87"/>
  <c r="AO100" i="87"/>
  <c r="AP100" i="87"/>
  <c r="AQ100" i="87"/>
  <c r="AR100" i="87"/>
  <c r="AS100" i="87"/>
  <c r="AT100" i="87"/>
  <c r="AU100" i="87"/>
  <c r="AV100" i="87"/>
  <c r="AW100" i="87"/>
  <c r="H101" i="87"/>
  <c r="E101" i="87" s="1"/>
  <c r="I101" i="87"/>
  <c r="J101" i="87"/>
  <c r="K101" i="87"/>
  <c r="L101" i="87"/>
  <c r="M101" i="87"/>
  <c r="N101" i="87"/>
  <c r="O101" i="87"/>
  <c r="P101" i="87"/>
  <c r="Q101" i="87"/>
  <c r="R101" i="87"/>
  <c r="S101" i="87"/>
  <c r="T101" i="87"/>
  <c r="U101" i="87"/>
  <c r="V101" i="87"/>
  <c r="W101" i="87"/>
  <c r="X101" i="87"/>
  <c r="Y101" i="87"/>
  <c r="Z101" i="87"/>
  <c r="AA101" i="87"/>
  <c r="AB101" i="87"/>
  <c r="AC101" i="87"/>
  <c r="AD101" i="87"/>
  <c r="AE101" i="87"/>
  <c r="AF101" i="87"/>
  <c r="AG101" i="87"/>
  <c r="AH101" i="87"/>
  <c r="AI101" i="87"/>
  <c r="AJ101" i="87"/>
  <c r="AK101" i="87"/>
  <c r="AL101" i="87"/>
  <c r="AM101" i="87"/>
  <c r="AN101" i="87"/>
  <c r="AO101" i="87"/>
  <c r="AP101" i="87"/>
  <c r="AQ101" i="87"/>
  <c r="AR101" i="87"/>
  <c r="AS101" i="87"/>
  <c r="AT101" i="87"/>
  <c r="AU101" i="87"/>
  <c r="AV101" i="87"/>
  <c r="AW101" i="87"/>
  <c r="H102" i="87"/>
  <c r="E102" i="87" s="1"/>
  <c r="I102" i="87"/>
  <c r="J102" i="87"/>
  <c r="K102" i="87"/>
  <c r="L102" i="87"/>
  <c r="M102" i="87"/>
  <c r="N102" i="87"/>
  <c r="O102" i="87"/>
  <c r="P102" i="87"/>
  <c r="Q102" i="87"/>
  <c r="R102" i="87"/>
  <c r="S102" i="87"/>
  <c r="T102" i="87"/>
  <c r="U102" i="87"/>
  <c r="V102" i="87"/>
  <c r="W102" i="87"/>
  <c r="X102" i="87"/>
  <c r="Y102" i="87"/>
  <c r="Z102" i="87"/>
  <c r="AA102" i="87"/>
  <c r="AB102" i="87"/>
  <c r="AC102" i="87"/>
  <c r="AD102" i="87"/>
  <c r="AE102" i="87"/>
  <c r="AF102" i="87"/>
  <c r="AG102" i="87"/>
  <c r="AH102" i="87"/>
  <c r="AI102" i="87"/>
  <c r="AJ102" i="87"/>
  <c r="AK102" i="87"/>
  <c r="AL102" i="87"/>
  <c r="AM102" i="87"/>
  <c r="AN102" i="87"/>
  <c r="AO102" i="87"/>
  <c r="AP102" i="87"/>
  <c r="AQ102" i="87"/>
  <c r="AR102" i="87"/>
  <c r="AS102" i="87"/>
  <c r="AT102" i="87"/>
  <c r="AU102" i="87"/>
  <c r="AV102" i="87"/>
  <c r="AW102" i="87"/>
  <c r="H103" i="87"/>
  <c r="E103" i="87" s="1"/>
  <c r="I103" i="87"/>
  <c r="J103" i="87"/>
  <c r="K103" i="87"/>
  <c r="L103" i="87"/>
  <c r="M103" i="87"/>
  <c r="N103" i="87"/>
  <c r="O103" i="87"/>
  <c r="P103" i="87"/>
  <c r="Q103" i="87"/>
  <c r="R103" i="87"/>
  <c r="S103" i="87"/>
  <c r="T103" i="87"/>
  <c r="U103" i="87"/>
  <c r="V103" i="87"/>
  <c r="W103" i="87"/>
  <c r="X103" i="87"/>
  <c r="Y103" i="87"/>
  <c r="Z103" i="87"/>
  <c r="AA103" i="87"/>
  <c r="AB103" i="87"/>
  <c r="AC103" i="87"/>
  <c r="AD103" i="87"/>
  <c r="AE103" i="87"/>
  <c r="AF103" i="87"/>
  <c r="AG103" i="87"/>
  <c r="AH103" i="87"/>
  <c r="AI103" i="87"/>
  <c r="AJ103" i="87"/>
  <c r="AK103" i="87"/>
  <c r="AL103" i="87"/>
  <c r="AM103" i="87"/>
  <c r="AN103" i="87"/>
  <c r="AO103" i="87"/>
  <c r="AP103" i="87"/>
  <c r="AQ103" i="87"/>
  <c r="AR103" i="87"/>
  <c r="AS103" i="87"/>
  <c r="AT103" i="87"/>
  <c r="AU103" i="87"/>
  <c r="AV103" i="87"/>
  <c r="AW103" i="87"/>
  <c r="H104" i="87"/>
  <c r="E104" i="87" s="1"/>
  <c r="I104" i="87"/>
  <c r="J104" i="87"/>
  <c r="K104" i="87"/>
  <c r="L104" i="87"/>
  <c r="M104" i="87"/>
  <c r="N104" i="87"/>
  <c r="O104" i="87"/>
  <c r="P104" i="87"/>
  <c r="Q104" i="87"/>
  <c r="R104" i="87"/>
  <c r="S104" i="87"/>
  <c r="T104" i="87"/>
  <c r="U104" i="87"/>
  <c r="V104" i="87"/>
  <c r="W104" i="87"/>
  <c r="X104" i="87"/>
  <c r="Y104" i="87"/>
  <c r="Z104" i="87"/>
  <c r="AA104" i="87"/>
  <c r="AB104" i="87"/>
  <c r="AC104" i="87"/>
  <c r="AD104" i="87"/>
  <c r="AE104" i="87"/>
  <c r="AF104" i="87"/>
  <c r="AG104" i="87"/>
  <c r="AH104" i="87"/>
  <c r="AI104" i="87"/>
  <c r="AJ104" i="87"/>
  <c r="AK104" i="87"/>
  <c r="AL104" i="87"/>
  <c r="AM104" i="87"/>
  <c r="AN104" i="87"/>
  <c r="AO104" i="87"/>
  <c r="AP104" i="87"/>
  <c r="AQ104" i="87"/>
  <c r="AR104" i="87"/>
  <c r="AS104" i="87"/>
  <c r="AT104" i="87"/>
  <c r="AU104" i="87"/>
  <c r="AV104" i="87"/>
  <c r="AW104" i="87"/>
  <c r="H105" i="87"/>
  <c r="E105" i="87" s="1"/>
  <c r="I105" i="87"/>
  <c r="J105" i="87"/>
  <c r="K105" i="87"/>
  <c r="L105" i="87"/>
  <c r="M105" i="87"/>
  <c r="N105" i="87"/>
  <c r="O105" i="87"/>
  <c r="P105" i="87"/>
  <c r="Q105" i="87"/>
  <c r="R105" i="87"/>
  <c r="S105" i="87"/>
  <c r="T105" i="87"/>
  <c r="U105" i="87"/>
  <c r="V105" i="87"/>
  <c r="W105" i="87"/>
  <c r="X105" i="87"/>
  <c r="Y105" i="87"/>
  <c r="Z105" i="87"/>
  <c r="AA105" i="87"/>
  <c r="AB105" i="87"/>
  <c r="AC105" i="87"/>
  <c r="AD105" i="87"/>
  <c r="AE105" i="87"/>
  <c r="AF105" i="87"/>
  <c r="AG105" i="87"/>
  <c r="AH105" i="87"/>
  <c r="AI105" i="87"/>
  <c r="AJ105" i="87"/>
  <c r="AK105" i="87"/>
  <c r="AL105" i="87"/>
  <c r="AM105" i="87"/>
  <c r="AN105" i="87"/>
  <c r="AO105" i="87"/>
  <c r="AP105" i="87"/>
  <c r="AQ105" i="87"/>
  <c r="AR105" i="87"/>
  <c r="AS105" i="87"/>
  <c r="AT105" i="87"/>
  <c r="AU105" i="87"/>
  <c r="AV105" i="87"/>
  <c r="AW105" i="87"/>
  <c r="H106" i="87"/>
  <c r="E106" i="87" s="1"/>
  <c r="I106" i="87"/>
  <c r="J106" i="87"/>
  <c r="K106" i="87"/>
  <c r="L106" i="87"/>
  <c r="M106" i="87"/>
  <c r="N106" i="87"/>
  <c r="O106" i="87"/>
  <c r="P106" i="87"/>
  <c r="Q106" i="87"/>
  <c r="R106" i="87"/>
  <c r="S106" i="87"/>
  <c r="T106" i="87"/>
  <c r="U106" i="87"/>
  <c r="V106" i="87"/>
  <c r="W106" i="87"/>
  <c r="X106" i="87"/>
  <c r="Y106" i="87"/>
  <c r="Z106" i="87"/>
  <c r="AA106" i="87"/>
  <c r="AB106" i="87"/>
  <c r="AC106" i="87"/>
  <c r="AD106" i="87"/>
  <c r="AE106" i="87"/>
  <c r="AF106" i="87"/>
  <c r="AG106" i="87"/>
  <c r="AH106" i="87"/>
  <c r="AI106" i="87"/>
  <c r="AJ106" i="87"/>
  <c r="AK106" i="87"/>
  <c r="AL106" i="87"/>
  <c r="AM106" i="87"/>
  <c r="AN106" i="87"/>
  <c r="AO106" i="87"/>
  <c r="AP106" i="87"/>
  <c r="AQ106" i="87"/>
  <c r="AR106" i="87"/>
  <c r="AS106" i="87"/>
  <c r="AT106" i="87"/>
  <c r="AU106" i="87"/>
  <c r="AV106" i="87"/>
  <c r="AW106" i="87"/>
  <c r="H108" i="87"/>
  <c r="E108" i="87" s="1"/>
  <c r="I108" i="87"/>
  <c r="J108" i="87"/>
  <c r="K108" i="87"/>
  <c r="L108" i="87"/>
  <c r="M108" i="87"/>
  <c r="N108" i="87"/>
  <c r="O108" i="87"/>
  <c r="P108" i="87"/>
  <c r="Q108" i="87"/>
  <c r="R108" i="87"/>
  <c r="S108" i="87"/>
  <c r="T108" i="87"/>
  <c r="U108" i="87"/>
  <c r="V108" i="87"/>
  <c r="W108" i="87"/>
  <c r="X108" i="87"/>
  <c r="Y108" i="87"/>
  <c r="Z108" i="87"/>
  <c r="AA108" i="87"/>
  <c r="AB108" i="87"/>
  <c r="AC108" i="87"/>
  <c r="AD108" i="87"/>
  <c r="AE108" i="87"/>
  <c r="AF108" i="87"/>
  <c r="AG108" i="87"/>
  <c r="AH108" i="87"/>
  <c r="AI108" i="87"/>
  <c r="AJ108" i="87"/>
  <c r="AK108" i="87"/>
  <c r="AL108" i="87"/>
  <c r="AM108" i="87"/>
  <c r="AN108" i="87"/>
  <c r="AO108" i="87"/>
  <c r="AP108" i="87"/>
  <c r="AQ108" i="87"/>
  <c r="AR108" i="87"/>
  <c r="AS108" i="87"/>
  <c r="AT108" i="87"/>
  <c r="AU108" i="87"/>
  <c r="AV108" i="87"/>
  <c r="AW108" i="87"/>
  <c r="H110" i="87"/>
  <c r="E110" i="87" s="1"/>
  <c r="I110" i="87"/>
  <c r="J110" i="87"/>
  <c r="K110" i="87"/>
  <c r="L110" i="87"/>
  <c r="M110" i="87"/>
  <c r="N110" i="87"/>
  <c r="O110" i="87"/>
  <c r="P110" i="87"/>
  <c r="Q110" i="87"/>
  <c r="R110" i="87"/>
  <c r="S110" i="87"/>
  <c r="T110" i="87"/>
  <c r="U110" i="87"/>
  <c r="V110" i="87"/>
  <c r="W110" i="87"/>
  <c r="X110" i="87"/>
  <c r="Y110" i="87"/>
  <c r="Z110" i="87"/>
  <c r="AA110" i="87"/>
  <c r="AB110" i="87"/>
  <c r="AC110" i="87"/>
  <c r="AD110" i="87"/>
  <c r="AE110" i="87"/>
  <c r="AF110" i="87"/>
  <c r="AG110" i="87"/>
  <c r="AH110" i="87"/>
  <c r="AI110" i="87"/>
  <c r="AJ110" i="87"/>
  <c r="AK110" i="87"/>
  <c r="AL110" i="87"/>
  <c r="AM110" i="87"/>
  <c r="AN110" i="87"/>
  <c r="AO110" i="87"/>
  <c r="AP110" i="87"/>
  <c r="AQ110" i="87"/>
  <c r="AR110" i="87"/>
  <c r="AS110" i="87"/>
  <c r="AT110" i="87"/>
  <c r="AU110" i="87"/>
  <c r="AV110" i="87"/>
  <c r="AW110" i="87"/>
  <c r="H112" i="87"/>
  <c r="E112" i="87" s="1"/>
  <c r="I112" i="87"/>
  <c r="J112" i="87"/>
  <c r="K112" i="87"/>
  <c r="L112" i="87"/>
  <c r="M112" i="87"/>
  <c r="N112" i="87"/>
  <c r="O112" i="87"/>
  <c r="P112" i="87"/>
  <c r="Q112" i="87"/>
  <c r="R112" i="87"/>
  <c r="S112" i="87"/>
  <c r="T112" i="87"/>
  <c r="U112" i="87"/>
  <c r="V112" i="87"/>
  <c r="W112" i="87"/>
  <c r="X112" i="87"/>
  <c r="Y112" i="87"/>
  <c r="Z112" i="87"/>
  <c r="AA112" i="87"/>
  <c r="AB112" i="87"/>
  <c r="AC112" i="87"/>
  <c r="AD112" i="87"/>
  <c r="AE112" i="87"/>
  <c r="AF112" i="87"/>
  <c r="AG112" i="87"/>
  <c r="AH112" i="87"/>
  <c r="AI112" i="87"/>
  <c r="AJ112" i="87"/>
  <c r="AK112" i="87"/>
  <c r="AL112" i="87"/>
  <c r="AM112" i="87"/>
  <c r="AN112" i="87"/>
  <c r="AO112" i="87"/>
  <c r="AP112" i="87"/>
  <c r="AQ112" i="87"/>
  <c r="AR112" i="87"/>
  <c r="AS112" i="87"/>
  <c r="AT112" i="87"/>
  <c r="AU112" i="87"/>
  <c r="AV112" i="87"/>
  <c r="AW112" i="87"/>
  <c r="H113" i="87"/>
  <c r="E113" i="87" s="1"/>
  <c r="I113" i="87"/>
  <c r="J113" i="87"/>
  <c r="K113" i="87"/>
  <c r="L113" i="87"/>
  <c r="M113" i="87"/>
  <c r="N113" i="87"/>
  <c r="O113" i="87"/>
  <c r="P113" i="87"/>
  <c r="Q113" i="87"/>
  <c r="R113" i="87"/>
  <c r="S113" i="87"/>
  <c r="T113" i="87"/>
  <c r="U113" i="87"/>
  <c r="V113" i="87"/>
  <c r="W113" i="87"/>
  <c r="X113" i="87"/>
  <c r="Y113" i="87"/>
  <c r="Z113" i="87"/>
  <c r="AA113" i="87"/>
  <c r="AB113" i="87"/>
  <c r="AC113" i="87"/>
  <c r="AD113" i="87"/>
  <c r="AE113" i="87"/>
  <c r="AF113" i="87"/>
  <c r="AG113" i="87"/>
  <c r="AH113" i="87"/>
  <c r="AI113" i="87"/>
  <c r="AJ113" i="87"/>
  <c r="AK113" i="87"/>
  <c r="AL113" i="87"/>
  <c r="AM113" i="87"/>
  <c r="AN113" i="87"/>
  <c r="AO113" i="87"/>
  <c r="AP113" i="87"/>
  <c r="AQ113" i="87"/>
  <c r="AR113" i="87"/>
  <c r="AS113" i="87"/>
  <c r="AT113" i="87"/>
  <c r="AU113" i="87"/>
  <c r="AV113" i="87"/>
  <c r="AW113" i="87"/>
  <c r="H114" i="87"/>
  <c r="E114" i="87" s="1"/>
  <c r="I114" i="87"/>
  <c r="J114" i="87"/>
  <c r="K114" i="87"/>
  <c r="L114" i="87"/>
  <c r="M114" i="87"/>
  <c r="N114" i="87"/>
  <c r="O114" i="87"/>
  <c r="P114" i="87"/>
  <c r="Q114" i="87"/>
  <c r="R114" i="87"/>
  <c r="S114" i="87"/>
  <c r="T114" i="87"/>
  <c r="U114" i="87"/>
  <c r="V114" i="87"/>
  <c r="W114" i="87"/>
  <c r="X114" i="87"/>
  <c r="Y114" i="87"/>
  <c r="Z114" i="87"/>
  <c r="AA114" i="87"/>
  <c r="AB114" i="87"/>
  <c r="AC114" i="87"/>
  <c r="AD114" i="87"/>
  <c r="AE114" i="87"/>
  <c r="AF114" i="87"/>
  <c r="AG114" i="87"/>
  <c r="AH114" i="87"/>
  <c r="AI114" i="87"/>
  <c r="AJ114" i="87"/>
  <c r="AK114" i="87"/>
  <c r="AL114" i="87"/>
  <c r="AM114" i="87"/>
  <c r="AN114" i="87"/>
  <c r="AO114" i="87"/>
  <c r="AP114" i="87"/>
  <c r="AQ114" i="87"/>
  <c r="AR114" i="87"/>
  <c r="AS114" i="87"/>
  <c r="AT114" i="87"/>
  <c r="AU114" i="87"/>
  <c r="AV114" i="87"/>
  <c r="AW114" i="87"/>
  <c r="H115" i="87"/>
  <c r="E115" i="87" s="1"/>
  <c r="I115" i="87"/>
  <c r="J115" i="87"/>
  <c r="K115" i="87"/>
  <c r="L115" i="87"/>
  <c r="M115" i="87"/>
  <c r="N115" i="87"/>
  <c r="O115" i="87"/>
  <c r="P115" i="87"/>
  <c r="Q115" i="87"/>
  <c r="R115" i="87"/>
  <c r="S115" i="87"/>
  <c r="T115" i="87"/>
  <c r="U115" i="87"/>
  <c r="V115" i="87"/>
  <c r="W115" i="87"/>
  <c r="X115" i="87"/>
  <c r="Y115" i="87"/>
  <c r="Z115" i="87"/>
  <c r="AA115" i="87"/>
  <c r="AB115" i="87"/>
  <c r="AC115" i="87"/>
  <c r="AD115" i="87"/>
  <c r="AE115" i="87"/>
  <c r="AF115" i="87"/>
  <c r="AG115" i="87"/>
  <c r="AH115" i="87"/>
  <c r="AI115" i="87"/>
  <c r="AJ115" i="87"/>
  <c r="AK115" i="87"/>
  <c r="AL115" i="87"/>
  <c r="AM115" i="87"/>
  <c r="AN115" i="87"/>
  <c r="AO115" i="87"/>
  <c r="AP115" i="87"/>
  <c r="AQ115" i="87"/>
  <c r="AR115" i="87"/>
  <c r="AS115" i="87"/>
  <c r="AT115" i="87"/>
  <c r="AU115" i="87"/>
  <c r="AV115" i="87"/>
  <c r="AW115" i="87"/>
  <c r="H117" i="87"/>
  <c r="E117" i="87" s="1"/>
  <c r="I117" i="87"/>
  <c r="J117" i="87"/>
  <c r="K117" i="87"/>
  <c r="L117" i="87"/>
  <c r="M117" i="87"/>
  <c r="N117" i="87"/>
  <c r="O117" i="87"/>
  <c r="P117" i="87"/>
  <c r="Q117" i="87"/>
  <c r="R117" i="87"/>
  <c r="S117" i="87"/>
  <c r="T117" i="87"/>
  <c r="U117" i="87"/>
  <c r="V117" i="87"/>
  <c r="W117" i="87"/>
  <c r="X117" i="87"/>
  <c r="Y117" i="87"/>
  <c r="Z117" i="87"/>
  <c r="AA117" i="87"/>
  <c r="AB117" i="87"/>
  <c r="AC117" i="87"/>
  <c r="AD117" i="87"/>
  <c r="AE117" i="87"/>
  <c r="AF117" i="87"/>
  <c r="AG117" i="87"/>
  <c r="AH117" i="87"/>
  <c r="AI117" i="87"/>
  <c r="AJ117" i="87"/>
  <c r="AK117" i="87"/>
  <c r="AL117" i="87"/>
  <c r="AM117" i="87"/>
  <c r="AN117" i="87"/>
  <c r="AO117" i="87"/>
  <c r="AP117" i="87"/>
  <c r="AQ117" i="87"/>
  <c r="AR117" i="87"/>
  <c r="AS117" i="87"/>
  <c r="AT117" i="87"/>
  <c r="AU117" i="87"/>
  <c r="AV117" i="87"/>
  <c r="AW117" i="87"/>
  <c r="H119" i="87"/>
  <c r="E119" i="87" s="1"/>
  <c r="I119" i="87"/>
  <c r="J119" i="87"/>
  <c r="K119" i="87"/>
  <c r="L119" i="87"/>
  <c r="M119" i="87"/>
  <c r="N119" i="87"/>
  <c r="O119" i="87"/>
  <c r="P119" i="87"/>
  <c r="Q119" i="87"/>
  <c r="R119" i="87"/>
  <c r="S119" i="87"/>
  <c r="T119" i="87"/>
  <c r="U119" i="87"/>
  <c r="V119" i="87"/>
  <c r="W119" i="87"/>
  <c r="X119" i="87"/>
  <c r="Y119" i="87"/>
  <c r="Z119" i="87"/>
  <c r="AA119" i="87"/>
  <c r="AB119" i="87"/>
  <c r="AC119" i="87"/>
  <c r="AD119" i="87"/>
  <c r="AE119" i="87"/>
  <c r="AF119" i="87"/>
  <c r="AG119" i="87"/>
  <c r="AH119" i="87"/>
  <c r="AI119" i="87"/>
  <c r="AJ119" i="87"/>
  <c r="AK119" i="87"/>
  <c r="AL119" i="87"/>
  <c r="AM119" i="87"/>
  <c r="AN119" i="87"/>
  <c r="AO119" i="87"/>
  <c r="AP119" i="87"/>
  <c r="AQ119" i="87"/>
  <c r="AR119" i="87"/>
  <c r="AS119" i="87"/>
  <c r="AT119" i="87"/>
  <c r="AU119" i="87"/>
  <c r="AV119" i="87"/>
  <c r="AW119" i="87"/>
  <c r="H121" i="87"/>
  <c r="E121" i="87" s="1"/>
  <c r="I121" i="87"/>
  <c r="J121" i="87"/>
  <c r="K121" i="87"/>
  <c r="L121" i="87"/>
  <c r="M121" i="87"/>
  <c r="N121" i="87"/>
  <c r="O121" i="87"/>
  <c r="P121" i="87"/>
  <c r="Q121" i="87"/>
  <c r="R121" i="87"/>
  <c r="S121" i="87"/>
  <c r="T121" i="87"/>
  <c r="U121" i="87"/>
  <c r="V121" i="87"/>
  <c r="W121" i="87"/>
  <c r="X121" i="87"/>
  <c r="Y121" i="87"/>
  <c r="Z121" i="87"/>
  <c r="AA121" i="87"/>
  <c r="AB121" i="87"/>
  <c r="AC121" i="87"/>
  <c r="AD121" i="87"/>
  <c r="AE121" i="87"/>
  <c r="AF121" i="87"/>
  <c r="AG121" i="87"/>
  <c r="AH121" i="87"/>
  <c r="AI121" i="87"/>
  <c r="AJ121" i="87"/>
  <c r="AK121" i="87"/>
  <c r="AL121" i="87"/>
  <c r="AM121" i="87"/>
  <c r="AN121" i="87"/>
  <c r="AO121" i="87"/>
  <c r="AP121" i="87"/>
  <c r="AQ121" i="87"/>
  <c r="AR121" i="87"/>
  <c r="AS121" i="87"/>
  <c r="AT121" i="87"/>
  <c r="AU121" i="87"/>
  <c r="AV121" i="87"/>
  <c r="AW121" i="87"/>
  <c r="H122" i="87"/>
  <c r="E122" i="87" s="1"/>
  <c r="I122" i="87"/>
  <c r="J122" i="87"/>
  <c r="K122" i="87"/>
  <c r="L122" i="87"/>
  <c r="M122" i="87"/>
  <c r="N122" i="87"/>
  <c r="O122" i="87"/>
  <c r="P122" i="87"/>
  <c r="Q122" i="87"/>
  <c r="R122" i="87"/>
  <c r="S122" i="87"/>
  <c r="T122" i="87"/>
  <c r="U122" i="87"/>
  <c r="V122" i="87"/>
  <c r="W122" i="87"/>
  <c r="X122" i="87"/>
  <c r="Y122" i="87"/>
  <c r="Z122" i="87"/>
  <c r="AA122" i="87"/>
  <c r="AB122" i="87"/>
  <c r="AC122" i="87"/>
  <c r="AD122" i="87"/>
  <c r="AE122" i="87"/>
  <c r="AF122" i="87"/>
  <c r="AG122" i="87"/>
  <c r="AH122" i="87"/>
  <c r="AI122" i="87"/>
  <c r="AJ122" i="87"/>
  <c r="AK122" i="87"/>
  <c r="AL122" i="87"/>
  <c r="AM122" i="87"/>
  <c r="AN122" i="87"/>
  <c r="AO122" i="87"/>
  <c r="AP122" i="87"/>
  <c r="AQ122" i="87"/>
  <c r="AR122" i="87"/>
  <c r="AS122" i="87"/>
  <c r="AT122" i="87"/>
  <c r="AU122" i="87"/>
  <c r="AV122" i="87"/>
  <c r="AW122" i="87"/>
  <c r="H124" i="87"/>
  <c r="E124" i="87" s="1"/>
  <c r="I124" i="87"/>
  <c r="J124" i="87"/>
  <c r="K124" i="87"/>
  <c r="L124" i="87"/>
  <c r="M124" i="87"/>
  <c r="N124" i="87"/>
  <c r="O124" i="87"/>
  <c r="P124" i="87"/>
  <c r="Q124" i="87"/>
  <c r="R124" i="87"/>
  <c r="S124" i="87"/>
  <c r="T124" i="87"/>
  <c r="U124" i="87"/>
  <c r="V124" i="87"/>
  <c r="W124" i="87"/>
  <c r="X124" i="87"/>
  <c r="Y124" i="87"/>
  <c r="Z124" i="87"/>
  <c r="AA124" i="87"/>
  <c r="AB124" i="87"/>
  <c r="AC124" i="87"/>
  <c r="AD124" i="87"/>
  <c r="AE124" i="87"/>
  <c r="AF124" i="87"/>
  <c r="AG124" i="87"/>
  <c r="AH124" i="87"/>
  <c r="AI124" i="87"/>
  <c r="AJ124" i="87"/>
  <c r="AK124" i="87"/>
  <c r="AL124" i="87"/>
  <c r="AM124" i="87"/>
  <c r="AN124" i="87"/>
  <c r="AO124" i="87"/>
  <c r="AP124" i="87"/>
  <c r="AQ124" i="87"/>
  <c r="AR124" i="87"/>
  <c r="AS124" i="87"/>
  <c r="AT124" i="87"/>
  <c r="AU124" i="87"/>
  <c r="AV124" i="87"/>
  <c r="AW124" i="87"/>
  <c r="H125" i="87"/>
  <c r="E125" i="87" s="1"/>
  <c r="I125" i="87"/>
  <c r="J125" i="87"/>
  <c r="K125" i="87"/>
  <c r="L125" i="87"/>
  <c r="M125" i="87"/>
  <c r="N125" i="87"/>
  <c r="O125" i="87"/>
  <c r="P125" i="87"/>
  <c r="Q125" i="87"/>
  <c r="R125" i="87"/>
  <c r="S125" i="87"/>
  <c r="T125" i="87"/>
  <c r="U125" i="87"/>
  <c r="V125" i="87"/>
  <c r="W125" i="87"/>
  <c r="X125" i="87"/>
  <c r="Y125" i="87"/>
  <c r="Z125" i="87"/>
  <c r="AA125" i="87"/>
  <c r="AB125" i="87"/>
  <c r="AC125" i="87"/>
  <c r="AD125" i="87"/>
  <c r="AE125" i="87"/>
  <c r="AF125" i="87"/>
  <c r="AG125" i="87"/>
  <c r="AH125" i="87"/>
  <c r="AI125" i="87"/>
  <c r="AJ125" i="87"/>
  <c r="AK125" i="87"/>
  <c r="AL125" i="87"/>
  <c r="AM125" i="87"/>
  <c r="AN125" i="87"/>
  <c r="AO125" i="87"/>
  <c r="AP125" i="87"/>
  <c r="AQ125" i="87"/>
  <c r="AR125" i="87"/>
  <c r="AS125" i="87"/>
  <c r="AT125" i="87"/>
  <c r="AU125" i="87"/>
  <c r="AV125" i="87"/>
  <c r="AW125" i="87"/>
  <c r="H126" i="87"/>
  <c r="E126" i="87" s="1"/>
  <c r="I126" i="87"/>
  <c r="J126" i="87"/>
  <c r="K126" i="87"/>
  <c r="L126" i="87"/>
  <c r="M126" i="87"/>
  <c r="N126" i="87"/>
  <c r="O126" i="87"/>
  <c r="P126" i="87"/>
  <c r="Q126" i="87"/>
  <c r="R126" i="87"/>
  <c r="S126" i="87"/>
  <c r="T126" i="87"/>
  <c r="U126" i="87"/>
  <c r="V126" i="87"/>
  <c r="W126" i="87"/>
  <c r="X126" i="87"/>
  <c r="Y126" i="87"/>
  <c r="Z126" i="87"/>
  <c r="AA126" i="87"/>
  <c r="AB126" i="87"/>
  <c r="AC126" i="87"/>
  <c r="AD126" i="87"/>
  <c r="AE126" i="87"/>
  <c r="AF126" i="87"/>
  <c r="AG126" i="87"/>
  <c r="AH126" i="87"/>
  <c r="AI126" i="87"/>
  <c r="AJ126" i="87"/>
  <c r="AK126" i="87"/>
  <c r="AL126" i="87"/>
  <c r="AM126" i="87"/>
  <c r="AN126" i="87"/>
  <c r="AO126" i="87"/>
  <c r="AP126" i="87"/>
  <c r="AQ126" i="87"/>
  <c r="AR126" i="87"/>
  <c r="AS126" i="87"/>
  <c r="AT126" i="87"/>
  <c r="AU126" i="87"/>
  <c r="AV126" i="87"/>
  <c r="AW126" i="87"/>
  <c r="E4" i="84"/>
  <c r="E5" i="84"/>
  <c r="E7" i="84"/>
  <c r="E8" i="84"/>
  <c r="E9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50" i="84"/>
  <c r="E51" i="84"/>
  <c r="E52" i="84"/>
  <c r="E53" i="84"/>
  <c r="E54" i="84"/>
  <c r="E55" i="84"/>
  <c r="E57" i="84"/>
  <c r="E58" i="84"/>
  <c r="E59" i="84"/>
  <c r="E60" i="84"/>
  <c r="E61" i="84"/>
  <c r="E62" i="84"/>
  <c r="E63" i="84"/>
  <c r="E64" i="84"/>
  <c r="E65" i="84"/>
  <c r="E66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E104" i="84"/>
  <c r="E105" i="84"/>
  <c r="E106" i="84"/>
  <c r="E108" i="84"/>
  <c r="E110" i="84"/>
  <c r="E112" i="84"/>
  <c r="E113" i="84"/>
  <c r="E114" i="84"/>
  <c r="E115" i="84"/>
  <c r="E117" i="84"/>
  <c r="E119" i="84"/>
  <c r="E121" i="84"/>
  <c r="E122" i="84"/>
  <c r="E124" i="84"/>
  <c r="E125" i="84"/>
  <c r="E126" i="84"/>
  <c r="E4" i="82"/>
  <c r="E5" i="82"/>
  <c r="E7" i="82"/>
  <c r="E8" i="82"/>
  <c r="E9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50" i="82"/>
  <c r="E51" i="82"/>
  <c r="E52" i="82"/>
  <c r="E53" i="82"/>
  <c r="E54" i="82"/>
  <c r="E55" i="82"/>
  <c r="E57" i="82"/>
  <c r="E58" i="82"/>
  <c r="E59" i="82"/>
  <c r="E60" i="82"/>
  <c r="E61" i="82"/>
  <c r="E62" i="82"/>
  <c r="E63" i="82"/>
  <c r="E64" i="82"/>
  <c r="E65" i="82"/>
  <c r="E66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E104" i="82"/>
  <c r="E105" i="82"/>
  <c r="E106" i="82"/>
  <c r="E108" i="82"/>
  <c r="E110" i="82"/>
  <c r="E112" i="82"/>
  <c r="E113" i="82"/>
  <c r="E114" i="82"/>
  <c r="E115" i="82"/>
  <c r="E117" i="82"/>
  <c r="E119" i="82"/>
  <c r="E121" i="82"/>
  <c r="E122" i="82"/>
  <c r="E124" i="82"/>
  <c r="E125" i="82"/>
  <c r="E126" i="82"/>
  <c r="H4" i="86"/>
  <c r="E4" i="86" s="1"/>
  <c r="I4" i="86"/>
  <c r="J4" i="86"/>
  <c r="K4" i="86"/>
  <c r="L4" i="86"/>
  <c r="M4" i="86"/>
  <c r="N4" i="86"/>
  <c r="O4" i="86"/>
  <c r="P4" i="86"/>
  <c r="Q4" i="86"/>
  <c r="R4" i="86"/>
  <c r="S4" i="86"/>
  <c r="T4" i="86"/>
  <c r="U4" i="86"/>
  <c r="V4" i="86"/>
  <c r="W4" i="86"/>
  <c r="X4" i="86"/>
  <c r="Y4" i="86"/>
  <c r="Z4" i="86"/>
  <c r="AA4" i="86"/>
  <c r="AB4" i="86"/>
  <c r="AC4" i="86"/>
  <c r="AD4" i="86"/>
  <c r="AE4" i="86"/>
  <c r="AF4" i="86"/>
  <c r="AG4" i="86"/>
  <c r="AH4" i="86"/>
  <c r="AI4" i="86"/>
  <c r="AJ4" i="86"/>
  <c r="AK4" i="86"/>
  <c r="AL4" i="86"/>
  <c r="AM4" i="86"/>
  <c r="AN4" i="86"/>
  <c r="AO4" i="86"/>
  <c r="AP4" i="86"/>
  <c r="AQ4" i="86"/>
  <c r="AR4" i="86"/>
  <c r="AS4" i="86"/>
  <c r="AT4" i="86"/>
  <c r="AU4" i="86"/>
  <c r="AV4" i="86"/>
  <c r="AW4" i="86"/>
  <c r="H5" i="86"/>
  <c r="E5" i="86" s="1"/>
  <c r="I5" i="86"/>
  <c r="J5" i="86"/>
  <c r="K5" i="86"/>
  <c r="L5" i="86"/>
  <c r="M5" i="86"/>
  <c r="N5" i="86"/>
  <c r="O5" i="86"/>
  <c r="P5" i="86"/>
  <c r="Q5" i="86"/>
  <c r="R5" i="86"/>
  <c r="S5" i="86"/>
  <c r="T5" i="86"/>
  <c r="U5" i="86"/>
  <c r="V5" i="86"/>
  <c r="W5" i="86"/>
  <c r="X5" i="86"/>
  <c r="Y5" i="86"/>
  <c r="Z5" i="86"/>
  <c r="AA5" i="86"/>
  <c r="AB5" i="86"/>
  <c r="AC5" i="86"/>
  <c r="AD5" i="86"/>
  <c r="AE5" i="86"/>
  <c r="AF5" i="86"/>
  <c r="AG5" i="86"/>
  <c r="AH5" i="86"/>
  <c r="AI5" i="86"/>
  <c r="AJ5" i="86"/>
  <c r="AK5" i="86"/>
  <c r="AL5" i="86"/>
  <c r="AM5" i="86"/>
  <c r="AN5" i="86"/>
  <c r="AO5" i="86"/>
  <c r="AP5" i="86"/>
  <c r="AQ5" i="86"/>
  <c r="AR5" i="86"/>
  <c r="AS5" i="86"/>
  <c r="AT5" i="86"/>
  <c r="AU5" i="86"/>
  <c r="AV5" i="86"/>
  <c r="AW5" i="86"/>
  <c r="H7" i="86"/>
  <c r="I7" i="86"/>
  <c r="J7" i="86"/>
  <c r="K7" i="86"/>
  <c r="L7" i="86"/>
  <c r="M7" i="86"/>
  <c r="N7" i="86"/>
  <c r="O7" i="86"/>
  <c r="P7" i="86"/>
  <c r="Q7" i="86"/>
  <c r="R7" i="86"/>
  <c r="S7" i="86"/>
  <c r="T7" i="86"/>
  <c r="U7" i="86"/>
  <c r="V7" i="86"/>
  <c r="W7" i="86"/>
  <c r="X7" i="86"/>
  <c r="Y7" i="86"/>
  <c r="Z7" i="86"/>
  <c r="AA7" i="86"/>
  <c r="AB7" i="86"/>
  <c r="AC7" i="86"/>
  <c r="AD7" i="86"/>
  <c r="AE7" i="86"/>
  <c r="AF7" i="86"/>
  <c r="AG7" i="86"/>
  <c r="AH7" i="86"/>
  <c r="AI7" i="86"/>
  <c r="AJ7" i="86"/>
  <c r="AK7" i="86"/>
  <c r="AL7" i="86"/>
  <c r="AM7" i="86"/>
  <c r="AN7" i="86"/>
  <c r="AO7" i="86"/>
  <c r="AP7" i="86"/>
  <c r="AQ7" i="86"/>
  <c r="AR7" i="86"/>
  <c r="AS7" i="86"/>
  <c r="AT7" i="86"/>
  <c r="AU7" i="86"/>
  <c r="AV7" i="86"/>
  <c r="AW7" i="86"/>
  <c r="H8" i="86"/>
  <c r="I8" i="86"/>
  <c r="J8" i="86"/>
  <c r="K8" i="86"/>
  <c r="L8" i="86"/>
  <c r="M8" i="86"/>
  <c r="N8" i="86"/>
  <c r="O8" i="86"/>
  <c r="P8" i="86"/>
  <c r="Q8" i="86"/>
  <c r="R8" i="86"/>
  <c r="S8" i="86"/>
  <c r="T8" i="86"/>
  <c r="U8" i="86"/>
  <c r="V8" i="86"/>
  <c r="W8" i="86"/>
  <c r="X8" i="86"/>
  <c r="Y8" i="86"/>
  <c r="Z8" i="86"/>
  <c r="AA8" i="86"/>
  <c r="AB8" i="86"/>
  <c r="AC8" i="86"/>
  <c r="AD8" i="86"/>
  <c r="AE8" i="86"/>
  <c r="AF8" i="86"/>
  <c r="AG8" i="86"/>
  <c r="AH8" i="86"/>
  <c r="AI8" i="86"/>
  <c r="AJ8" i="86"/>
  <c r="AK8" i="86"/>
  <c r="AL8" i="86"/>
  <c r="AM8" i="86"/>
  <c r="AN8" i="86"/>
  <c r="AO8" i="86"/>
  <c r="AP8" i="86"/>
  <c r="AQ8" i="86"/>
  <c r="AR8" i="86"/>
  <c r="AS8" i="86"/>
  <c r="AT8" i="86"/>
  <c r="AU8" i="86"/>
  <c r="AV8" i="86"/>
  <c r="AW8" i="86"/>
  <c r="H9" i="86"/>
  <c r="I9" i="86"/>
  <c r="J9" i="86"/>
  <c r="K9" i="86"/>
  <c r="L9" i="86"/>
  <c r="M9" i="86"/>
  <c r="N9" i="86"/>
  <c r="O9" i="86"/>
  <c r="P9" i="86"/>
  <c r="Q9" i="86"/>
  <c r="R9" i="86"/>
  <c r="S9" i="86"/>
  <c r="T9" i="86"/>
  <c r="U9" i="86"/>
  <c r="V9" i="86"/>
  <c r="W9" i="86"/>
  <c r="X9" i="86"/>
  <c r="Y9" i="86"/>
  <c r="Z9" i="86"/>
  <c r="AA9" i="86"/>
  <c r="AB9" i="86"/>
  <c r="AC9" i="86"/>
  <c r="AD9" i="86"/>
  <c r="AE9" i="86"/>
  <c r="AF9" i="86"/>
  <c r="AG9" i="86"/>
  <c r="AH9" i="86"/>
  <c r="AI9" i="86"/>
  <c r="AJ9" i="86"/>
  <c r="AK9" i="86"/>
  <c r="AL9" i="86"/>
  <c r="AM9" i="86"/>
  <c r="AN9" i="86"/>
  <c r="AO9" i="86"/>
  <c r="AP9" i="86"/>
  <c r="AQ9" i="86"/>
  <c r="AR9" i="86"/>
  <c r="AS9" i="86"/>
  <c r="AT9" i="86"/>
  <c r="AU9" i="86"/>
  <c r="AV9" i="86"/>
  <c r="AW9" i="86"/>
  <c r="H10" i="86"/>
  <c r="I10" i="86"/>
  <c r="J10" i="86"/>
  <c r="K10" i="86"/>
  <c r="L10" i="86"/>
  <c r="M10" i="86"/>
  <c r="N10" i="86"/>
  <c r="O10" i="86"/>
  <c r="P10" i="86"/>
  <c r="Q10" i="86"/>
  <c r="R10" i="86"/>
  <c r="S10" i="86"/>
  <c r="T10" i="86"/>
  <c r="U10" i="86"/>
  <c r="V10" i="86"/>
  <c r="W10" i="86"/>
  <c r="X10" i="86"/>
  <c r="Y10" i="86"/>
  <c r="Z10" i="86"/>
  <c r="AA10" i="86"/>
  <c r="AB10" i="86"/>
  <c r="AC10" i="86"/>
  <c r="AD10" i="86"/>
  <c r="AE10" i="86"/>
  <c r="AF10" i="86"/>
  <c r="AG10" i="86"/>
  <c r="AH10" i="86"/>
  <c r="AI10" i="86"/>
  <c r="AJ10" i="86"/>
  <c r="AK10" i="86"/>
  <c r="AL10" i="86"/>
  <c r="AM10" i="86"/>
  <c r="AN10" i="86"/>
  <c r="AO10" i="86"/>
  <c r="AP10" i="86"/>
  <c r="AQ10" i="86"/>
  <c r="AR10" i="86"/>
  <c r="AS10" i="86"/>
  <c r="AT10" i="86"/>
  <c r="AU10" i="86"/>
  <c r="AV10" i="86"/>
  <c r="AW10" i="86"/>
  <c r="H11" i="86"/>
  <c r="I11" i="86"/>
  <c r="J11" i="86"/>
  <c r="K11" i="86"/>
  <c r="L11" i="86"/>
  <c r="M11" i="86"/>
  <c r="N11" i="86"/>
  <c r="O11" i="86"/>
  <c r="P11" i="86"/>
  <c r="Q11" i="86"/>
  <c r="R11" i="86"/>
  <c r="S11" i="86"/>
  <c r="T11" i="86"/>
  <c r="U11" i="86"/>
  <c r="V11" i="86"/>
  <c r="W11" i="86"/>
  <c r="X11" i="86"/>
  <c r="Y11" i="86"/>
  <c r="Z11" i="86"/>
  <c r="AA11" i="86"/>
  <c r="AB11" i="86"/>
  <c r="AC11" i="86"/>
  <c r="AD11" i="86"/>
  <c r="AE11" i="86"/>
  <c r="AF11" i="86"/>
  <c r="AG11" i="86"/>
  <c r="AH11" i="86"/>
  <c r="AI11" i="86"/>
  <c r="AJ11" i="86"/>
  <c r="AK11" i="86"/>
  <c r="AL11" i="86"/>
  <c r="AM11" i="86"/>
  <c r="AN11" i="86"/>
  <c r="AO11" i="86"/>
  <c r="AP11" i="86"/>
  <c r="AQ11" i="86"/>
  <c r="AR11" i="86"/>
  <c r="AS11" i="86"/>
  <c r="AT11" i="86"/>
  <c r="AU11" i="86"/>
  <c r="AV11" i="86"/>
  <c r="AW11" i="86"/>
  <c r="H12" i="86"/>
  <c r="I12" i="86"/>
  <c r="J12" i="86"/>
  <c r="K12" i="86"/>
  <c r="L12" i="86"/>
  <c r="M12" i="86"/>
  <c r="N12" i="86"/>
  <c r="O12" i="86"/>
  <c r="P12" i="86"/>
  <c r="Q12" i="86"/>
  <c r="R12" i="86"/>
  <c r="S12" i="86"/>
  <c r="T12" i="86"/>
  <c r="U12" i="86"/>
  <c r="V12" i="86"/>
  <c r="W12" i="86"/>
  <c r="X12" i="86"/>
  <c r="Y12" i="86"/>
  <c r="Z12" i="86"/>
  <c r="AA12" i="86"/>
  <c r="AB12" i="86"/>
  <c r="AC12" i="86"/>
  <c r="AD12" i="86"/>
  <c r="AE12" i="86"/>
  <c r="AF12" i="86"/>
  <c r="AG12" i="86"/>
  <c r="AH12" i="86"/>
  <c r="AI12" i="86"/>
  <c r="AJ12" i="86"/>
  <c r="AK12" i="86"/>
  <c r="AL12" i="86"/>
  <c r="AM12" i="86"/>
  <c r="AN12" i="86"/>
  <c r="AO12" i="86"/>
  <c r="AP12" i="86"/>
  <c r="AQ12" i="86"/>
  <c r="AR12" i="86"/>
  <c r="AS12" i="86"/>
  <c r="AT12" i="86"/>
  <c r="AU12" i="86"/>
  <c r="AV12" i="86"/>
  <c r="AW12" i="86"/>
  <c r="H13" i="86"/>
  <c r="I13" i="86"/>
  <c r="J13" i="86"/>
  <c r="K13" i="86"/>
  <c r="L13" i="86"/>
  <c r="M13" i="86"/>
  <c r="N13" i="86"/>
  <c r="O13" i="86"/>
  <c r="P13" i="86"/>
  <c r="Q13" i="86"/>
  <c r="R13" i="86"/>
  <c r="S13" i="86"/>
  <c r="T13" i="86"/>
  <c r="U13" i="86"/>
  <c r="V13" i="86"/>
  <c r="W13" i="86"/>
  <c r="X13" i="86"/>
  <c r="Y13" i="86"/>
  <c r="Z13" i="86"/>
  <c r="AA13" i="86"/>
  <c r="AB13" i="86"/>
  <c r="AC13" i="86"/>
  <c r="AD13" i="86"/>
  <c r="AE13" i="86"/>
  <c r="AF13" i="86"/>
  <c r="AG13" i="86"/>
  <c r="AH13" i="86"/>
  <c r="AI13" i="86"/>
  <c r="AJ13" i="86"/>
  <c r="AK13" i="86"/>
  <c r="AL13" i="86"/>
  <c r="AM13" i="86"/>
  <c r="AN13" i="86"/>
  <c r="AO13" i="86"/>
  <c r="AP13" i="86"/>
  <c r="AQ13" i="86"/>
  <c r="AR13" i="86"/>
  <c r="AS13" i="86"/>
  <c r="AT13" i="86"/>
  <c r="AU13" i="86"/>
  <c r="AV13" i="86"/>
  <c r="AW13" i="86"/>
  <c r="H14" i="86"/>
  <c r="I14" i="86"/>
  <c r="J14" i="86"/>
  <c r="K14" i="86"/>
  <c r="L14" i="86"/>
  <c r="M14" i="86"/>
  <c r="N14" i="86"/>
  <c r="O14" i="86"/>
  <c r="P14" i="86"/>
  <c r="Q14" i="86"/>
  <c r="R14" i="86"/>
  <c r="S14" i="86"/>
  <c r="T14" i="86"/>
  <c r="U14" i="86"/>
  <c r="V14" i="86"/>
  <c r="W14" i="86"/>
  <c r="X14" i="86"/>
  <c r="Y14" i="86"/>
  <c r="Z14" i="86"/>
  <c r="AA14" i="86"/>
  <c r="AB14" i="86"/>
  <c r="AC14" i="86"/>
  <c r="AD14" i="86"/>
  <c r="AE14" i="86"/>
  <c r="AF14" i="86"/>
  <c r="AG14" i="86"/>
  <c r="AH14" i="86"/>
  <c r="AI14" i="86"/>
  <c r="AJ14" i="86"/>
  <c r="AK14" i="86"/>
  <c r="AL14" i="86"/>
  <c r="AM14" i="86"/>
  <c r="AN14" i="86"/>
  <c r="AO14" i="86"/>
  <c r="AP14" i="86"/>
  <c r="AQ14" i="86"/>
  <c r="AR14" i="86"/>
  <c r="AS14" i="86"/>
  <c r="AT14" i="86"/>
  <c r="AU14" i="86"/>
  <c r="AV14" i="86"/>
  <c r="AW14" i="86"/>
  <c r="H15" i="86"/>
  <c r="I15" i="86"/>
  <c r="J15" i="86"/>
  <c r="K15" i="86"/>
  <c r="L15" i="86"/>
  <c r="M15" i="86"/>
  <c r="N15" i="86"/>
  <c r="O15" i="86"/>
  <c r="P15" i="86"/>
  <c r="Q15" i="86"/>
  <c r="R15" i="86"/>
  <c r="S15" i="86"/>
  <c r="T15" i="86"/>
  <c r="U15" i="86"/>
  <c r="V15" i="86"/>
  <c r="W15" i="86"/>
  <c r="X15" i="86"/>
  <c r="Y15" i="86"/>
  <c r="Z15" i="86"/>
  <c r="AA15" i="86"/>
  <c r="AB15" i="86"/>
  <c r="AC15" i="86"/>
  <c r="AD15" i="86"/>
  <c r="AE15" i="86"/>
  <c r="AF15" i="86"/>
  <c r="AG15" i="86"/>
  <c r="AH15" i="86"/>
  <c r="AI15" i="86"/>
  <c r="AJ15" i="86"/>
  <c r="AK15" i="86"/>
  <c r="AL15" i="86"/>
  <c r="AM15" i="86"/>
  <c r="AN15" i="86"/>
  <c r="AO15" i="86"/>
  <c r="AP15" i="86"/>
  <c r="AQ15" i="86"/>
  <c r="AR15" i="86"/>
  <c r="AS15" i="86"/>
  <c r="AT15" i="86"/>
  <c r="AU15" i="86"/>
  <c r="AV15" i="86"/>
  <c r="AW15" i="86"/>
  <c r="H16" i="86"/>
  <c r="I16" i="86"/>
  <c r="J16" i="86"/>
  <c r="K16" i="86"/>
  <c r="L16" i="86"/>
  <c r="M16" i="86"/>
  <c r="N16" i="86"/>
  <c r="O16" i="86"/>
  <c r="P16" i="86"/>
  <c r="Q16" i="86"/>
  <c r="R16" i="86"/>
  <c r="S16" i="86"/>
  <c r="T16" i="86"/>
  <c r="U16" i="86"/>
  <c r="V16" i="86"/>
  <c r="W16" i="86"/>
  <c r="X16" i="86"/>
  <c r="Y16" i="86"/>
  <c r="Z16" i="86"/>
  <c r="AA16" i="86"/>
  <c r="AB16" i="86"/>
  <c r="AC16" i="86"/>
  <c r="AD16" i="86"/>
  <c r="AE16" i="86"/>
  <c r="AF16" i="86"/>
  <c r="AG16" i="86"/>
  <c r="AH16" i="86"/>
  <c r="AI16" i="86"/>
  <c r="AJ16" i="86"/>
  <c r="AK16" i="86"/>
  <c r="AL16" i="86"/>
  <c r="AM16" i="86"/>
  <c r="AN16" i="86"/>
  <c r="AO16" i="86"/>
  <c r="AP16" i="86"/>
  <c r="AQ16" i="86"/>
  <c r="AR16" i="86"/>
  <c r="AS16" i="86"/>
  <c r="AT16" i="86"/>
  <c r="AU16" i="86"/>
  <c r="AV16" i="86"/>
  <c r="AW16" i="86"/>
  <c r="H17" i="86"/>
  <c r="I17" i="86"/>
  <c r="J17" i="86"/>
  <c r="K17" i="86"/>
  <c r="L17" i="86"/>
  <c r="M17" i="86"/>
  <c r="N17" i="86"/>
  <c r="O17" i="86"/>
  <c r="P17" i="86"/>
  <c r="Q17" i="86"/>
  <c r="R17" i="86"/>
  <c r="S17" i="86"/>
  <c r="T17" i="86"/>
  <c r="U17" i="86"/>
  <c r="V17" i="86"/>
  <c r="W17" i="86"/>
  <c r="X17" i="86"/>
  <c r="Y17" i="86"/>
  <c r="Z17" i="86"/>
  <c r="AA17" i="86"/>
  <c r="AB17" i="86"/>
  <c r="AC17" i="86"/>
  <c r="AD17" i="86"/>
  <c r="AE17" i="86"/>
  <c r="AF17" i="86"/>
  <c r="AG17" i="86"/>
  <c r="AH17" i="86"/>
  <c r="AI17" i="86"/>
  <c r="AJ17" i="86"/>
  <c r="AK17" i="86"/>
  <c r="AL17" i="86"/>
  <c r="AM17" i="86"/>
  <c r="AN17" i="86"/>
  <c r="AO17" i="86"/>
  <c r="AP17" i="86"/>
  <c r="AQ17" i="86"/>
  <c r="AR17" i="86"/>
  <c r="AS17" i="86"/>
  <c r="AT17" i="86"/>
  <c r="AU17" i="86"/>
  <c r="AV17" i="86"/>
  <c r="AW17" i="86"/>
  <c r="H18" i="86"/>
  <c r="I18" i="86"/>
  <c r="J18" i="86"/>
  <c r="K18" i="86"/>
  <c r="L18" i="86"/>
  <c r="M18" i="86"/>
  <c r="N18" i="86"/>
  <c r="O18" i="86"/>
  <c r="P18" i="86"/>
  <c r="Q18" i="86"/>
  <c r="R18" i="86"/>
  <c r="S18" i="86"/>
  <c r="T18" i="86"/>
  <c r="U18" i="86"/>
  <c r="V18" i="86"/>
  <c r="W18" i="86"/>
  <c r="X18" i="86"/>
  <c r="Y18" i="86"/>
  <c r="Z18" i="86"/>
  <c r="AA18" i="86"/>
  <c r="AB18" i="86"/>
  <c r="AC18" i="86"/>
  <c r="AD18" i="86"/>
  <c r="AE18" i="86"/>
  <c r="AF18" i="86"/>
  <c r="AG18" i="86"/>
  <c r="AH18" i="86"/>
  <c r="AI18" i="86"/>
  <c r="AJ18" i="86"/>
  <c r="AK18" i="86"/>
  <c r="AL18" i="86"/>
  <c r="AM18" i="86"/>
  <c r="AN18" i="86"/>
  <c r="AO18" i="86"/>
  <c r="AP18" i="86"/>
  <c r="AQ18" i="86"/>
  <c r="AR18" i="86"/>
  <c r="AS18" i="86"/>
  <c r="AT18" i="86"/>
  <c r="AU18" i="86"/>
  <c r="AV18" i="86"/>
  <c r="AW18" i="86"/>
  <c r="H19" i="86"/>
  <c r="I19" i="86"/>
  <c r="J19" i="86"/>
  <c r="K19" i="86"/>
  <c r="L19" i="86"/>
  <c r="M19" i="86"/>
  <c r="N19" i="86"/>
  <c r="O19" i="86"/>
  <c r="P19" i="86"/>
  <c r="Q19" i="86"/>
  <c r="R19" i="86"/>
  <c r="S19" i="86"/>
  <c r="T19" i="86"/>
  <c r="U19" i="86"/>
  <c r="V19" i="86"/>
  <c r="W19" i="86"/>
  <c r="X19" i="86"/>
  <c r="Y19" i="86"/>
  <c r="Z19" i="86"/>
  <c r="AA19" i="86"/>
  <c r="AB19" i="86"/>
  <c r="AC19" i="86"/>
  <c r="AD19" i="86"/>
  <c r="AE19" i="86"/>
  <c r="AF19" i="86"/>
  <c r="AG19" i="86"/>
  <c r="AH19" i="86"/>
  <c r="AI19" i="86"/>
  <c r="AJ19" i="86"/>
  <c r="AK19" i="86"/>
  <c r="AL19" i="86"/>
  <c r="AM19" i="86"/>
  <c r="AN19" i="86"/>
  <c r="AO19" i="86"/>
  <c r="AP19" i="86"/>
  <c r="AQ19" i="86"/>
  <c r="AR19" i="86"/>
  <c r="AS19" i="86"/>
  <c r="AT19" i="86"/>
  <c r="AU19" i="86"/>
  <c r="AV19" i="86"/>
  <c r="AW19" i="86"/>
  <c r="H20" i="86"/>
  <c r="I20" i="86"/>
  <c r="J20" i="86"/>
  <c r="K20" i="86"/>
  <c r="L20" i="86"/>
  <c r="M20" i="86"/>
  <c r="N20" i="86"/>
  <c r="O20" i="86"/>
  <c r="P20" i="86"/>
  <c r="Q20" i="86"/>
  <c r="R20" i="86"/>
  <c r="S20" i="86"/>
  <c r="T20" i="86"/>
  <c r="U20" i="86"/>
  <c r="V20" i="86"/>
  <c r="W20" i="86"/>
  <c r="X20" i="86"/>
  <c r="Y20" i="86"/>
  <c r="Z20" i="86"/>
  <c r="AA20" i="86"/>
  <c r="AB20" i="86"/>
  <c r="AC20" i="86"/>
  <c r="AD20" i="86"/>
  <c r="AE20" i="86"/>
  <c r="AF20" i="86"/>
  <c r="AG20" i="86"/>
  <c r="AH20" i="86"/>
  <c r="AI20" i="86"/>
  <c r="AJ20" i="86"/>
  <c r="AK20" i="86"/>
  <c r="AL20" i="86"/>
  <c r="AM20" i="86"/>
  <c r="AN20" i="86"/>
  <c r="AO20" i="86"/>
  <c r="AP20" i="86"/>
  <c r="AQ20" i="86"/>
  <c r="AR20" i="86"/>
  <c r="AS20" i="86"/>
  <c r="AT20" i="86"/>
  <c r="AU20" i="86"/>
  <c r="AV20" i="86"/>
  <c r="AW20" i="86"/>
  <c r="H21" i="86"/>
  <c r="I21" i="86"/>
  <c r="J21" i="86"/>
  <c r="K21" i="86"/>
  <c r="L21" i="86"/>
  <c r="M21" i="86"/>
  <c r="N21" i="86"/>
  <c r="O21" i="86"/>
  <c r="P21" i="86"/>
  <c r="Q21" i="86"/>
  <c r="R21" i="86"/>
  <c r="S21" i="86"/>
  <c r="T21" i="86"/>
  <c r="U21" i="86"/>
  <c r="V21" i="86"/>
  <c r="W21" i="86"/>
  <c r="X21" i="86"/>
  <c r="Y21" i="86"/>
  <c r="Z21" i="86"/>
  <c r="AA21" i="86"/>
  <c r="AB21" i="86"/>
  <c r="AC21" i="86"/>
  <c r="AD21" i="86"/>
  <c r="AE21" i="86"/>
  <c r="AF21" i="86"/>
  <c r="AG21" i="86"/>
  <c r="AH21" i="86"/>
  <c r="AI21" i="86"/>
  <c r="AJ21" i="86"/>
  <c r="AK21" i="86"/>
  <c r="AL21" i="86"/>
  <c r="AM21" i="86"/>
  <c r="AN21" i="86"/>
  <c r="AO21" i="86"/>
  <c r="AP21" i="86"/>
  <c r="AQ21" i="86"/>
  <c r="AR21" i="86"/>
  <c r="AS21" i="86"/>
  <c r="AT21" i="86"/>
  <c r="AU21" i="86"/>
  <c r="AV21" i="86"/>
  <c r="AW21" i="86"/>
  <c r="H22" i="86"/>
  <c r="I22" i="86"/>
  <c r="J22" i="86"/>
  <c r="K22" i="86"/>
  <c r="L22" i="86"/>
  <c r="M22" i="86"/>
  <c r="N22" i="86"/>
  <c r="O22" i="86"/>
  <c r="P22" i="86"/>
  <c r="Q22" i="86"/>
  <c r="R22" i="86"/>
  <c r="S22" i="86"/>
  <c r="T22" i="86"/>
  <c r="U22" i="86"/>
  <c r="V22" i="86"/>
  <c r="W22" i="86"/>
  <c r="X22" i="86"/>
  <c r="Y22" i="86"/>
  <c r="Z22" i="86"/>
  <c r="AA22" i="86"/>
  <c r="AB22" i="86"/>
  <c r="AC22" i="86"/>
  <c r="AD22" i="86"/>
  <c r="AE22" i="86"/>
  <c r="AF22" i="86"/>
  <c r="AG22" i="86"/>
  <c r="AH22" i="86"/>
  <c r="AI22" i="86"/>
  <c r="AJ22" i="86"/>
  <c r="AK22" i="86"/>
  <c r="AL22" i="86"/>
  <c r="AM22" i="86"/>
  <c r="AN22" i="86"/>
  <c r="AO22" i="86"/>
  <c r="AP22" i="86"/>
  <c r="AQ22" i="86"/>
  <c r="AR22" i="86"/>
  <c r="AS22" i="86"/>
  <c r="AT22" i="86"/>
  <c r="AU22" i="86"/>
  <c r="AV22" i="86"/>
  <c r="AW22" i="86"/>
  <c r="H23" i="86"/>
  <c r="I23" i="86"/>
  <c r="J23" i="86"/>
  <c r="K23" i="86"/>
  <c r="L23" i="86"/>
  <c r="M23" i="86"/>
  <c r="N23" i="86"/>
  <c r="O23" i="86"/>
  <c r="P23" i="86"/>
  <c r="Q23" i="86"/>
  <c r="R23" i="86"/>
  <c r="S23" i="86"/>
  <c r="T23" i="86"/>
  <c r="U23" i="86"/>
  <c r="V23" i="86"/>
  <c r="W23" i="86"/>
  <c r="X23" i="86"/>
  <c r="Y23" i="86"/>
  <c r="Z23" i="86"/>
  <c r="AA23" i="86"/>
  <c r="AB23" i="86"/>
  <c r="AC23" i="86"/>
  <c r="AD23" i="86"/>
  <c r="AE23" i="86"/>
  <c r="AF23" i="86"/>
  <c r="AG23" i="86"/>
  <c r="AH23" i="86"/>
  <c r="AI23" i="86"/>
  <c r="AJ23" i="86"/>
  <c r="AK23" i="86"/>
  <c r="AL23" i="86"/>
  <c r="AM23" i="86"/>
  <c r="AN23" i="86"/>
  <c r="AO23" i="86"/>
  <c r="AP23" i="86"/>
  <c r="AQ23" i="86"/>
  <c r="AR23" i="86"/>
  <c r="AS23" i="86"/>
  <c r="AT23" i="86"/>
  <c r="AU23" i="86"/>
  <c r="AV23" i="86"/>
  <c r="AW23" i="86"/>
  <c r="H24" i="86"/>
  <c r="I24" i="86"/>
  <c r="J24" i="86"/>
  <c r="K24" i="86"/>
  <c r="L24" i="86"/>
  <c r="M24" i="86"/>
  <c r="N24" i="86"/>
  <c r="O24" i="86"/>
  <c r="P24" i="86"/>
  <c r="Q24" i="86"/>
  <c r="R24" i="86"/>
  <c r="S24" i="86"/>
  <c r="T24" i="86"/>
  <c r="U24" i="86"/>
  <c r="V24" i="86"/>
  <c r="W24" i="86"/>
  <c r="X24" i="86"/>
  <c r="Y24" i="86"/>
  <c r="Z24" i="86"/>
  <c r="AA24" i="86"/>
  <c r="AB24" i="86"/>
  <c r="AC24" i="86"/>
  <c r="AD24" i="86"/>
  <c r="AE24" i="86"/>
  <c r="AF24" i="86"/>
  <c r="AG24" i="86"/>
  <c r="AH24" i="86"/>
  <c r="AI24" i="86"/>
  <c r="AJ24" i="86"/>
  <c r="AK24" i="86"/>
  <c r="AL24" i="86"/>
  <c r="AM24" i="86"/>
  <c r="AN24" i="86"/>
  <c r="AO24" i="86"/>
  <c r="AP24" i="86"/>
  <c r="AQ24" i="86"/>
  <c r="AR24" i="86"/>
  <c r="AS24" i="86"/>
  <c r="AT24" i="86"/>
  <c r="AU24" i="86"/>
  <c r="AV24" i="86"/>
  <c r="AW24" i="86"/>
  <c r="H25" i="86"/>
  <c r="I25" i="86"/>
  <c r="J25" i="86"/>
  <c r="K25" i="86"/>
  <c r="L25" i="86"/>
  <c r="M25" i="86"/>
  <c r="N25" i="86"/>
  <c r="O25" i="86"/>
  <c r="P25" i="86"/>
  <c r="Q25" i="86"/>
  <c r="R25" i="86"/>
  <c r="S25" i="86"/>
  <c r="T25" i="86"/>
  <c r="U25" i="86"/>
  <c r="V25" i="86"/>
  <c r="W25" i="86"/>
  <c r="X25" i="86"/>
  <c r="Y25" i="86"/>
  <c r="Z25" i="86"/>
  <c r="AA25" i="86"/>
  <c r="AB25" i="86"/>
  <c r="AC25" i="86"/>
  <c r="AD25" i="86"/>
  <c r="AE25" i="86"/>
  <c r="AF25" i="86"/>
  <c r="AG25" i="86"/>
  <c r="AH25" i="86"/>
  <c r="AI25" i="86"/>
  <c r="AJ25" i="86"/>
  <c r="AK25" i="86"/>
  <c r="AL25" i="86"/>
  <c r="AM25" i="86"/>
  <c r="AN25" i="86"/>
  <c r="AO25" i="86"/>
  <c r="AP25" i="86"/>
  <c r="AQ25" i="86"/>
  <c r="AR25" i="86"/>
  <c r="AS25" i="86"/>
  <c r="AT25" i="86"/>
  <c r="AU25" i="86"/>
  <c r="AV25" i="86"/>
  <c r="AW25" i="86"/>
  <c r="H26" i="86"/>
  <c r="I26" i="86"/>
  <c r="J26" i="86"/>
  <c r="K26" i="86"/>
  <c r="L26" i="86"/>
  <c r="M26" i="86"/>
  <c r="N26" i="86"/>
  <c r="O26" i="86"/>
  <c r="P26" i="86"/>
  <c r="Q26" i="86"/>
  <c r="R26" i="86"/>
  <c r="S26" i="86"/>
  <c r="T26" i="86"/>
  <c r="U26" i="86"/>
  <c r="V26" i="86"/>
  <c r="W26" i="86"/>
  <c r="X26" i="86"/>
  <c r="Y26" i="86"/>
  <c r="Z26" i="86"/>
  <c r="AA26" i="86"/>
  <c r="AB26" i="86"/>
  <c r="AC26" i="86"/>
  <c r="AD26" i="86"/>
  <c r="AE26" i="86"/>
  <c r="AF26" i="86"/>
  <c r="AG26" i="86"/>
  <c r="AH26" i="86"/>
  <c r="AI26" i="86"/>
  <c r="AJ26" i="86"/>
  <c r="AK26" i="86"/>
  <c r="AL26" i="86"/>
  <c r="AM26" i="86"/>
  <c r="AN26" i="86"/>
  <c r="AO26" i="86"/>
  <c r="AP26" i="86"/>
  <c r="AQ26" i="86"/>
  <c r="AR26" i="86"/>
  <c r="AS26" i="86"/>
  <c r="AT26" i="86"/>
  <c r="AU26" i="86"/>
  <c r="AV26" i="86"/>
  <c r="AW26" i="86"/>
  <c r="H27" i="86"/>
  <c r="I27" i="86"/>
  <c r="J27" i="86"/>
  <c r="K27" i="86"/>
  <c r="L27" i="86"/>
  <c r="M27" i="86"/>
  <c r="N27" i="86"/>
  <c r="O27" i="86"/>
  <c r="P27" i="86"/>
  <c r="Q27" i="86"/>
  <c r="R27" i="86"/>
  <c r="S27" i="86"/>
  <c r="T27" i="86"/>
  <c r="U27" i="86"/>
  <c r="V27" i="86"/>
  <c r="W27" i="86"/>
  <c r="X27" i="86"/>
  <c r="Y27" i="86"/>
  <c r="Z27" i="86"/>
  <c r="AA27" i="86"/>
  <c r="AB27" i="86"/>
  <c r="AC27" i="86"/>
  <c r="AD27" i="86"/>
  <c r="AE27" i="86"/>
  <c r="AF27" i="86"/>
  <c r="AG27" i="86"/>
  <c r="AH27" i="86"/>
  <c r="AI27" i="86"/>
  <c r="AJ27" i="86"/>
  <c r="AK27" i="86"/>
  <c r="AL27" i="86"/>
  <c r="AM27" i="86"/>
  <c r="AN27" i="86"/>
  <c r="AO27" i="86"/>
  <c r="AP27" i="86"/>
  <c r="AQ27" i="86"/>
  <c r="AR27" i="86"/>
  <c r="AS27" i="86"/>
  <c r="AT27" i="86"/>
  <c r="AU27" i="86"/>
  <c r="AV27" i="86"/>
  <c r="AW27" i="86"/>
  <c r="H28" i="86"/>
  <c r="I28" i="86"/>
  <c r="J28" i="86"/>
  <c r="K28" i="86"/>
  <c r="L28" i="86"/>
  <c r="M28" i="86"/>
  <c r="N28" i="86"/>
  <c r="O28" i="86"/>
  <c r="P28" i="86"/>
  <c r="Q28" i="86"/>
  <c r="R28" i="86"/>
  <c r="S28" i="86"/>
  <c r="T28" i="86"/>
  <c r="U28" i="86"/>
  <c r="V28" i="86"/>
  <c r="W28" i="86"/>
  <c r="X28" i="86"/>
  <c r="Y28" i="86"/>
  <c r="Z28" i="86"/>
  <c r="AA28" i="86"/>
  <c r="AB28" i="86"/>
  <c r="AC28" i="86"/>
  <c r="AD28" i="86"/>
  <c r="AE28" i="86"/>
  <c r="AF28" i="86"/>
  <c r="AG28" i="86"/>
  <c r="AH28" i="86"/>
  <c r="AI28" i="86"/>
  <c r="AJ28" i="86"/>
  <c r="AK28" i="86"/>
  <c r="AL28" i="86"/>
  <c r="AM28" i="86"/>
  <c r="AN28" i="86"/>
  <c r="AO28" i="86"/>
  <c r="AP28" i="86"/>
  <c r="AQ28" i="86"/>
  <c r="AR28" i="86"/>
  <c r="AS28" i="86"/>
  <c r="AT28" i="86"/>
  <c r="AU28" i="86"/>
  <c r="AV28" i="86"/>
  <c r="AW28" i="86"/>
  <c r="H29" i="86"/>
  <c r="I29" i="86"/>
  <c r="J29" i="86"/>
  <c r="K29" i="86"/>
  <c r="L29" i="86"/>
  <c r="M29" i="86"/>
  <c r="N29" i="86"/>
  <c r="O29" i="86"/>
  <c r="P29" i="86"/>
  <c r="Q29" i="86"/>
  <c r="R29" i="86"/>
  <c r="S29" i="86"/>
  <c r="T29" i="86"/>
  <c r="U29" i="86"/>
  <c r="V29" i="86"/>
  <c r="W29" i="86"/>
  <c r="X29" i="86"/>
  <c r="Y29" i="86"/>
  <c r="Z29" i="86"/>
  <c r="AA29" i="86"/>
  <c r="AB29" i="86"/>
  <c r="AC29" i="86"/>
  <c r="AD29" i="86"/>
  <c r="AE29" i="86"/>
  <c r="AF29" i="86"/>
  <c r="AG29" i="86"/>
  <c r="AH29" i="86"/>
  <c r="AI29" i="86"/>
  <c r="AJ29" i="86"/>
  <c r="AK29" i="86"/>
  <c r="AL29" i="86"/>
  <c r="AM29" i="86"/>
  <c r="AN29" i="86"/>
  <c r="AO29" i="86"/>
  <c r="AP29" i="86"/>
  <c r="AQ29" i="86"/>
  <c r="AR29" i="86"/>
  <c r="AS29" i="86"/>
  <c r="AT29" i="86"/>
  <c r="AU29" i="86"/>
  <c r="AV29" i="86"/>
  <c r="AW29" i="86"/>
  <c r="H30" i="86"/>
  <c r="I30" i="86"/>
  <c r="J30" i="86"/>
  <c r="K30" i="86"/>
  <c r="L30" i="86"/>
  <c r="M30" i="86"/>
  <c r="N30" i="86"/>
  <c r="O30" i="86"/>
  <c r="P30" i="86"/>
  <c r="Q30" i="86"/>
  <c r="R30" i="86"/>
  <c r="S30" i="86"/>
  <c r="T30" i="86"/>
  <c r="U30" i="86"/>
  <c r="V30" i="86"/>
  <c r="W30" i="86"/>
  <c r="X30" i="86"/>
  <c r="Y30" i="86"/>
  <c r="Z30" i="86"/>
  <c r="AA30" i="86"/>
  <c r="AB30" i="86"/>
  <c r="AC30" i="86"/>
  <c r="AD30" i="86"/>
  <c r="AE30" i="86"/>
  <c r="AF30" i="86"/>
  <c r="AG30" i="86"/>
  <c r="AH30" i="86"/>
  <c r="AI30" i="86"/>
  <c r="AJ30" i="86"/>
  <c r="AK30" i="86"/>
  <c r="AL30" i="86"/>
  <c r="AM30" i="86"/>
  <c r="AN30" i="86"/>
  <c r="AO30" i="86"/>
  <c r="AP30" i="86"/>
  <c r="AQ30" i="86"/>
  <c r="AR30" i="86"/>
  <c r="AS30" i="86"/>
  <c r="AT30" i="86"/>
  <c r="AU30" i="86"/>
  <c r="AV30" i="86"/>
  <c r="AW30" i="86"/>
  <c r="H31" i="86"/>
  <c r="I31" i="86"/>
  <c r="J31" i="86"/>
  <c r="K31" i="86"/>
  <c r="L31" i="86"/>
  <c r="M31" i="86"/>
  <c r="N31" i="86"/>
  <c r="O31" i="86"/>
  <c r="P31" i="86"/>
  <c r="Q31" i="86"/>
  <c r="R31" i="86"/>
  <c r="S31" i="86"/>
  <c r="T31" i="86"/>
  <c r="U31" i="86"/>
  <c r="V31" i="86"/>
  <c r="W31" i="86"/>
  <c r="X31" i="86"/>
  <c r="Y31" i="86"/>
  <c r="Z31" i="86"/>
  <c r="AA31" i="86"/>
  <c r="AB31" i="86"/>
  <c r="AC31" i="86"/>
  <c r="AD31" i="86"/>
  <c r="AE31" i="86"/>
  <c r="AF31" i="86"/>
  <c r="AG31" i="86"/>
  <c r="AH31" i="86"/>
  <c r="AI31" i="86"/>
  <c r="AJ31" i="86"/>
  <c r="AK31" i="86"/>
  <c r="AL31" i="86"/>
  <c r="AM31" i="86"/>
  <c r="AN31" i="86"/>
  <c r="AO31" i="86"/>
  <c r="AP31" i="86"/>
  <c r="AQ31" i="86"/>
  <c r="AR31" i="86"/>
  <c r="AS31" i="86"/>
  <c r="AT31" i="86"/>
  <c r="AU31" i="86"/>
  <c r="AV31" i="86"/>
  <c r="AW31" i="86"/>
  <c r="H32" i="86"/>
  <c r="I32" i="86"/>
  <c r="J32" i="86"/>
  <c r="K32" i="86"/>
  <c r="L32" i="86"/>
  <c r="M32" i="86"/>
  <c r="N32" i="86"/>
  <c r="O32" i="86"/>
  <c r="P32" i="86"/>
  <c r="Q32" i="86"/>
  <c r="R32" i="86"/>
  <c r="S32" i="86"/>
  <c r="T32" i="86"/>
  <c r="U32" i="86"/>
  <c r="V32" i="86"/>
  <c r="W32" i="86"/>
  <c r="X32" i="86"/>
  <c r="Y32" i="86"/>
  <c r="Z32" i="86"/>
  <c r="AA32" i="86"/>
  <c r="AB32" i="86"/>
  <c r="AC32" i="86"/>
  <c r="AD32" i="86"/>
  <c r="AE32" i="86"/>
  <c r="AF32" i="86"/>
  <c r="AG32" i="86"/>
  <c r="AH32" i="86"/>
  <c r="AI32" i="86"/>
  <c r="AJ32" i="86"/>
  <c r="AK32" i="86"/>
  <c r="AL32" i="86"/>
  <c r="AM32" i="86"/>
  <c r="AN32" i="86"/>
  <c r="AO32" i="86"/>
  <c r="AP32" i="86"/>
  <c r="AQ32" i="86"/>
  <c r="AR32" i="86"/>
  <c r="AS32" i="86"/>
  <c r="AT32" i="86"/>
  <c r="AU32" i="86"/>
  <c r="AV32" i="86"/>
  <c r="AW32" i="86"/>
  <c r="H33" i="86"/>
  <c r="I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V33" i="86"/>
  <c r="W33" i="86"/>
  <c r="X33" i="86"/>
  <c r="Y33" i="86"/>
  <c r="Z33" i="86"/>
  <c r="AA33" i="86"/>
  <c r="AB33" i="86"/>
  <c r="AC33" i="86"/>
  <c r="AD33" i="86"/>
  <c r="AE33" i="86"/>
  <c r="AF33" i="86"/>
  <c r="AG33" i="86"/>
  <c r="AH33" i="86"/>
  <c r="AI33" i="86"/>
  <c r="AJ33" i="86"/>
  <c r="AK33" i="86"/>
  <c r="AL33" i="86"/>
  <c r="AM33" i="86"/>
  <c r="AN33" i="86"/>
  <c r="AO33" i="86"/>
  <c r="AP33" i="86"/>
  <c r="AQ33" i="86"/>
  <c r="AR33" i="86"/>
  <c r="AS33" i="86"/>
  <c r="AT33" i="86"/>
  <c r="AU33" i="86"/>
  <c r="AV33" i="86"/>
  <c r="AW33" i="86"/>
  <c r="H34" i="86"/>
  <c r="I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V34" i="86"/>
  <c r="W34" i="86"/>
  <c r="X34" i="86"/>
  <c r="Y34" i="86"/>
  <c r="Z34" i="86"/>
  <c r="AA34" i="86"/>
  <c r="AB34" i="86"/>
  <c r="AC34" i="86"/>
  <c r="AD34" i="86"/>
  <c r="AE34" i="86"/>
  <c r="AF34" i="86"/>
  <c r="AG34" i="86"/>
  <c r="AH34" i="86"/>
  <c r="AI34" i="86"/>
  <c r="AJ34" i="86"/>
  <c r="AK34" i="86"/>
  <c r="AL34" i="86"/>
  <c r="AM34" i="86"/>
  <c r="AN34" i="86"/>
  <c r="AO34" i="86"/>
  <c r="AP34" i="86"/>
  <c r="AQ34" i="86"/>
  <c r="AR34" i="86"/>
  <c r="AS34" i="86"/>
  <c r="AT34" i="86"/>
  <c r="AU34" i="86"/>
  <c r="AV34" i="86"/>
  <c r="AW34" i="86"/>
  <c r="H35" i="86"/>
  <c r="I35" i="86"/>
  <c r="J35" i="86"/>
  <c r="K35" i="86"/>
  <c r="L35" i="86"/>
  <c r="M35" i="86"/>
  <c r="N35" i="86"/>
  <c r="O35" i="86"/>
  <c r="P35" i="86"/>
  <c r="Q35" i="86"/>
  <c r="R35" i="86"/>
  <c r="S35" i="86"/>
  <c r="T35" i="86"/>
  <c r="U35" i="86"/>
  <c r="V35" i="86"/>
  <c r="W35" i="86"/>
  <c r="X35" i="86"/>
  <c r="Y35" i="86"/>
  <c r="Z35" i="86"/>
  <c r="AA35" i="86"/>
  <c r="AB35" i="86"/>
  <c r="AC35" i="86"/>
  <c r="AD35" i="86"/>
  <c r="AE35" i="86"/>
  <c r="AF35" i="86"/>
  <c r="AG35" i="86"/>
  <c r="AH35" i="86"/>
  <c r="AI35" i="86"/>
  <c r="AJ35" i="86"/>
  <c r="AK35" i="86"/>
  <c r="AL35" i="86"/>
  <c r="AM35" i="86"/>
  <c r="AN35" i="86"/>
  <c r="AO35" i="86"/>
  <c r="AP35" i="86"/>
  <c r="AQ35" i="86"/>
  <c r="AR35" i="86"/>
  <c r="AS35" i="86"/>
  <c r="AT35" i="86"/>
  <c r="AU35" i="86"/>
  <c r="AV35" i="86"/>
  <c r="AW35" i="86"/>
  <c r="H36" i="86"/>
  <c r="I36" i="86"/>
  <c r="J36" i="86"/>
  <c r="K36" i="86"/>
  <c r="L36" i="86"/>
  <c r="M36" i="86"/>
  <c r="N36" i="86"/>
  <c r="O36" i="86"/>
  <c r="P36" i="86"/>
  <c r="Q36" i="86"/>
  <c r="R36" i="86"/>
  <c r="S36" i="86"/>
  <c r="T36" i="86"/>
  <c r="U36" i="86"/>
  <c r="V36" i="86"/>
  <c r="W36" i="86"/>
  <c r="X36" i="86"/>
  <c r="Y36" i="86"/>
  <c r="Z36" i="86"/>
  <c r="AA36" i="86"/>
  <c r="AB36" i="86"/>
  <c r="AC36" i="86"/>
  <c r="AD36" i="86"/>
  <c r="AE36" i="86"/>
  <c r="AF36" i="86"/>
  <c r="AG36" i="86"/>
  <c r="AH36" i="86"/>
  <c r="AI36" i="86"/>
  <c r="AJ36" i="86"/>
  <c r="AK36" i="86"/>
  <c r="AL36" i="86"/>
  <c r="AM36" i="86"/>
  <c r="AN36" i="86"/>
  <c r="AO36" i="86"/>
  <c r="AP36" i="86"/>
  <c r="AQ36" i="86"/>
  <c r="AR36" i="86"/>
  <c r="AS36" i="86"/>
  <c r="AT36" i="86"/>
  <c r="AU36" i="86"/>
  <c r="AV36" i="86"/>
  <c r="AW36" i="86"/>
  <c r="H37" i="86"/>
  <c r="I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V37" i="86"/>
  <c r="W37" i="86"/>
  <c r="X37" i="86"/>
  <c r="Y37" i="86"/>
  <c r="Z37" i="86"/>
  <c r="AA37" i="86"/>
  <c r="AB37" i="86"/>
  <c r="AC37" i="86"/>
  <c r="AD37" i="86"/>
  <c r="AE37" i="86"/>
  <c r="AF37" i="86"/>
  <c r="AG37" i="86"/>
  <c r="AH37" i="86"/>
  <c r="AI37" i="86"/>
  <c r="AJ37" i="86"/>
  <c r="AK37" i="86"/>
  <c r="AL37" i="86"/>
  <c r="AM37" i="86"/>
  <c r="AN37" i="86"/>
  <c r="AO37" i="86"/>
  <c r="AP37" i="86"/>
  <c r="AQ37" i="86"/>
  <c r="AR37" i="86"/>
  <c r="AS37" i="86"/>
  <c r="AT37" i="86"/>
  <c r="AU37" i="86"/>
  <c r="AV37" i="86"/>
  <c r="AW37" i="86"/>
  <c r="H38" i="86"/>
  <c r="I38" i="86"/>
  <c r="J38" i="86"/>
  <c r="K38" i="86"/>
  <c r="L38" i="86"/>
  <c r="M38" i="86"/>
  <c r="N38" i="86"/>
  <c r="O38" i="86"/>
  <c r="P38" i="86"/>
  <c r="Q38" i="86"/>
  <c r="R38" i="86"/>
  <c r="S38" i="86"/>
  <c r="T38" i="86"/>
  <c r="U38" i="86"/>
  <c r="V38" i="86"/>
  <c r="W38" i="86"/>
  <c r="X38" i="86"/>
  <c r="Y38" i="86"/>
  <c r="Z38" i="86"/>
  <c r="AA38" i="86"/>
  <c r="AB38" i="86"/>
  <c r="AC38" i="86"/>
  <c r="AD38" i="86"/>
  <c r="AE38" i="86"/>
  <c r="AF38" i="86"/>
  <c r="AG38" i="86"/>
  <c r="AH38" i="86"/>
  <c r="AI38" i="86"/>
  <c r="AJ38" i="86"/>
  <c r="AK38" i="86"/>
  <c r="AL38" i="86"/>
  <c r="AM38" i="86"/>
  <c r="AN38" i="86"/>
  <c r="AO38" i="86"/>
  <c r="AP38" i="86"/>
  <c r="AQ38" i="86"/>
  <c r="AR38" i="86"/>
  <c r="AS38" i="86"/>
  <c r="AT38" i="86"/>
  <c r="AU38" i="86"/>
  <c r="AV38" i="86"/>
  <c r="AW38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AT39" i="86"/>
  <c r="AU39" i="86"/>
  <c r="AV39" i="86"/>
  <c r="AW39" i="86"/>
  <c r="H40" i="86"/>
  <c r="I40" i="86"/>
  <c r="J40" i="86"/>
  <c r="K40" i="86"/>
  <c r="L40" i="86"/>
  <c r="M40" i="86"/>
  <c r="N40" i="86"/>
  <c r="O40" i="86"/>
  <c r="P40" i="86"/>
  <c r="Q40" i="86"/>
  <c r="R40" i="86"/>
  <c r="S40" i="86"/>
  <c r="T40" i="86"/>
  <c r="U40" i="86"/>
  <c r="V40" i="86"/>
  <c r="W40" i="86"/>
  <c r="X40" i="86"/>
  <c r="Y40" i="86"/>
  <c r="Z40" i="86"/>
  <c r="AA40" i="86"/>
  <c r="AB40" i="86"/>
  <c r="AC40" i="86"/>
  <c r="AD40" i="86"/>
  <c r="AE40" i="86"/>
  <c r="AF40" i="86"/>
  <c r="AG40" i="86"/>
  <c r="AH40" i="86"/>
  <c r="AI40" i="86"/>
  <c r="AJ40" i="86"/>
  <c r="AK40" i="86"/>
  <c r="AL40" i="86"/>
  <c r="AM40" i="86"/>
  <c r="AN40" i="86"/>
  <c r="AO40" i="86"/>
  <c r="AP40" i="86"/>
  <c r="AQ40" i="86"/>
  <c r="AR40" i="86"/>
  <c r="AS40" i="86"/>
  <c r="AT40" i="86"/>
  <c r="AU40" i="86"/>
  <c r="AV40" i="86"/>
  <c r="AW40" i="86"/>
  <c r="H41" i="86"/>
  <c r="I41" i="86"/>
  <c r="J41" i="86"/>
  <c r="K41" i="86"/>
  <c r="L41" i="86"/>
  <c r="M41" i="86"/>
  <c r="N41" i="86"/>
  <c r="O41" i="86"/>
  <c r="P41" i="86"/>
  <c r="Q41" i="86"/>
  <c r="R41" i="86"/>
  <c r="S41" i="86"/>
  <c r="T41" i="86"/>
  <c r="U41" i="86"/>
  <c r="V41" i="86"/>
  <c r="W41" i="86"/>
  <c r="X41" i="86"/>
  <c r="Y41" i="86"/>
  <c r="Z41" i="86"/>
  <c r="AA41" i="86"/>
  <c r="AB41" i="86"/>
  <c r="AC41" i="86"/>
  <c r="AD41" i="86"/>
  <c r="AE41" i="86"/>
  <c r="AF41" i="86"/>
  <c r="AG41" i="86"/>
  <c r="AH41" i="86"/>
  <c r="AI41" i="86"/>
  <c r="AJ41" i="86"/>
  <c r="AK41" i="86"/>
  <c r="AL41" i="86"/>
  <c r="AM41" i="86"/>
  <c r="AN41" i="86"/>
  <c r="AO41" i="86"/>
  <c r="AP41" i="86"/>
  <c r="AQ41" i="86"/>
  <c r="AR41" i="86"/>
  <c r="AS41" i="86"/>
  <c r="AT41" i="86"/>
  <c r="AU41" i="86"/>
  <c r="AV41" i="86"/>
  <c r="AW41" i="86"/>
  <c r="H42" i="86"/>
  <c r="I42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V42" i="86"/>
  <c r="W42" i="86"/>
  <c r="X42" i="86"/>
  <c r="Y42" i="86"/>
  <c r="Z42" i="86"/>
  <c r="AA42" i="86"/>
  <c r="AB42" i="86"/>
  <c r="AC42" i="86"/>
  <c r="AD42" i="86"/>
  <c r="AE42" i="86"/>
  <c r="AF42" i="86"/>
  <c r="AG42" i="86"/>
  <c r="AH42" i="86"/>
  <c r="AI42" i="86"/>
  <c r="AJ42" i="86"/>
  <c r="AK42" i="86"/>
  <c r="AL42" i="86"/>
  <c r="AM42" i="86"/>
  <c r="AN42" i="86"/>
  <c r="AO42" i="86"/>
  <c r="AP42" i="86"/>
  <c r="AQ42" i="86"/>
  <c r="AR42" i="86"/>
  <c r="AS42" i="86"/>
  <c r="AT42" i="86"/>
  <c r="AU42" i="86"/>
  <c r="AV42" i="86"/>
  <c r="AW42" i="86"/>
  <c r="H43" i="86"/>
  <c r="I43" i="86"/>
  <c r="J43" i="86"/>
  <c r="K43" i="86"/>
  <c r="L43" i="86"/>
  <c r="M43" i="86"/>
  <c r="N43" i="86"/>
  <c r="O43" i="86"/>
  <c r="P43" i="86"/>
  <c r="Q43" i="86"/>
  <c r="R43" i="86"/>
  <c r="S43" i="86"/>
  <c r="T43" i="86"/>
  <c r="U43" i="86"/>
  <c r="V43" i="86"/>
  <c r="W43" i="86"/>
  <c r="X43" i="86"/>
  <c r="Y43" i="86"/>
  <c r="Z43" i="86"/>
  <c r="AA43" i="86"/>
  <c r="AB43" i="86"/>
  <c r="AC43" i="86"/>
  <c r="AD43" i="86"/>
  <c r="AE43" i="86"/>
  <c r="AF43" i="86"/>
  <c r="AG43" i="86"/>
  <c r="AH43" i="86"/>
  <c r="AI43" i="86"/>
  <c r="AJ43" i="86"/>
  <c r="AK43" i="86"/>
  <c r="AL43" i="86"/>
  <c r="AM43" i="86"/>
  <c r="AN43" i="86"/>
  <c r="AO43" i="86"/>
  <c r="AP43" i="86"/>
  <c r="AQ43" i="86"/>
  <c r="AR43" i="86"/>
  <c r="AS43" i="86"/>
  <c r="AT43" i="86"/>
  <c r="AU43" i="86"/>
  <c r="AV43" i="86"/>
  <c r="AW43" i="86"/>
  <c r="H44" i="86"/>
  <c r="I44" i="86"/>
  <c r="J44" i="86"/>
  <c r="K44" i="86"/>
  <c r="L44" i="86"/>
  <c r="M44" i="86"/>
  <c r="N44" i="86"/>
  <c r="O44" i="86"/>
  <c r="P44" i="86"/>
  <c r="Q44" i="86"/>
  <c r="R44" i="86"/>
  <c r="S44" i="86"/>
  <c r="T44" i="86"/>
  <c r="U44" i="86"/>
  <c r="V44" i="86"/>
  <c r="W44" i="86"/>
  <c r="X44" i="86"/>
  <c r="Y44" i="86"/>
  <c r="Z44" i="86"/>
  <c r="AA44" i="86"/>
  <c r="AB44" i="86"/>
  <c r="AC44" i="86"/>
  <c r="AD44" i="86"/>
  <c r="AE44" i="86"/>
  <c r="AF44" i="86"/>
  <c r="AG44" i="86"/>
  <c r="AH44" i="86"/>
  <c r="AI44" i="86"/>
  <c r="AJ44" i="86"/>
  <c r="AK44" i="86"/>
  <c r="AL44" i="86"/>
  <c r="AM44" i="86"/>
  <c r="AN44" i="86"/>
  <c r="AO44" i="86"/>
  <c r="AP44" i="86"/>
  <c r="AQ44" i="86"/>
  <c r="AR44" i="86"/>
  <c r="AS44" i="86"/>
  <c r="AT44" i="86"/>
  <c r="AU44" i="86"/>
  <c r="AV44" i="86"/>
  <c r="AW44" i="86"/>
  <c r="H45" i="86"/>
  <c r="I45" i="86"/>
  <c r="J45" i="86"/>
  <c r="K45" i="86"/>
  <c r="L45" i="86"/>
  <c r="M45" i="86"/>
  <c r="N45" i="86"/>
  <c r="O45" i="86"/>
  <c r="P45" i="86"/>
  <c r="Q45" i="86"/>
  <c r="R45" i="86"/>
  <c r="S45" i="86"/>
  <c r="T45" i="86"/>
  <c r="U45" i="86"/>
  <c r="V45" i="86"/>
  <c r="W45" i="86"/>
  <c r="X45" i="86"/>
  <c r="Y45" i="86"/>
  <c r="Z45" i="86"/>
  <c r="AA45" i="86"/>
  <c r="AB45" i="86"/>
  <c r="AC45" i="86"/>
  <c r="AD45" i="86"/>
  <c r="AE45" i="86"/>
  <c r="AF45" i="86"/>
  <c r="AG45" i="86"/>
  <c r="AH45" i="86"/>
  <c r="AI45" i="86"/>
  <c r="AJ45" i="86"/>
  <c r="AK45" i="86"/>
  <c r="AL45" i="86"/>
  <c r="AM45" i="86"/>
  <c r="AN45" i="86"/>
  <c r="AO45" i="86"/>
  <c r="AP45" i="86"/>
  <c r="AQ45" i="86"/>
  <c r="AR45" i="86"/>
  <c r="AS45" i="86"/>
  <c r="AT45" i="86"/>
  <c r="AU45" i="86"/>
  <c r="AV45" i="86"/>
  <c r="AW45" i="86"/>
  <c r="H46" i="86"/>
  <c r="I46" i="86"/>
  <c r="J46" i="86"/>
  <c r="K46" i="86"/>
  <c r="L46" i="86"/>
  <c r="M46" i="86"/>
  <c r="N46" i="86"/>
  <c r="O46" i="86"/>
  <c r="P46" i="86"/>
  <c r="Q46" i="86"/>
  <c r="R46" i="86"/>
  <c r="S46" i="86"/>
  <c r="T46" i="86"/>
  <c r="U46" i="86"/>
  <c r="V46" i="86"/>
  <c r="W46" i="86"/>
  <c r="X46" i="86"/>
  <c r="Y46" i="86"/>
  <c r="Z46" i="86"/>
  <c r="AA46" i="86"/>
  <c r="AB46" i="86"/>
  <c r="AC46" i="86"/>
  <c r="AD46" i="86"/>
  <c r="AE46" i="86"/>
  <c r="AF46" i="86"/>
  <c r="AG46" i="86"/>
  <c r="AH46" i="86"/>
  <c r="AI46" i="86"/>
  <c r="AJ46" i="86"/>
  <c r="AK46" i="86"/>
  <c r="AL46" i="86"/>
  <c r="AM46" i="86"/>
  <c r="AN46" i="86"/>
  <c r="AO46" i="86"/>
  <c r="AP46" i="86"/>
  <c r="AQ46" i="86"/>
  <c r="AR46" i="86"/>
  <c r="AS46" i="86"/>
  <c r="AT46" i="86"/>
  <c r="AU46" i="86"/>
  <c r="AV46" i="86"/>
  <c r="AW46" i="86"/>
  <c r="H47" i="86"/>
  <c r="I47" i="86"/>
  <c r="J47" i="86"/>
  <c r="K47" i="86"/>
  <c r="L47" i="86"/>
  <c r="M47" i="86"/>
  <c r="N47" i="86"/>
  <c r="O47" i="86"/>
  <c r="P47" i="86"/>
  <c r="Q47" i="86"/>
  <c r="R47" i="86"/>
  <c r="S47" i="86"/>
  <c r="T47" i="86"/>
  <c r="U47" i="86"/>
  <c r="V47" i="86"/>
  <c r="W47" i="86"/>
  <c r="X47" i="86"/>
  <c r="Y47" i="86"/>
  <c r="Z47" i="86"/>
  <c r="AA47" i="86"/>
  <c r="AB47" i="86"/>
  <c r="AC47" i="86"/>
  <c r="AD47" i="86"/>
  <c r="AE47" i="86"/>
  <c r="AF47" i="86"/>
  <c r="AG47" i="86"/>
  <c r="AH47" i="86"/>
  <c r="AI47" i="86"/>
  <c r="AJ47" i="86"/>
  <c r="AK47" i="86"/>
  <c r="AL47" i="86"/>
  <c r="AM47" i="86"/>
  <c r="AN47" i="86"/>
  <c r="AO47" i="86"/>
  <c r="AP47" i="86"/>
  <c r="AQ47" i="86"/>
  <c r="AR47" i="86"/>
  <c r="AS47" i="86"/>
  <c r="AT47" i="86"/>
  <c r="AU47" i="86"/>
  <c r="AV47" i="86"/>
  <c r="AW47" i="86"/>
  <c r="H48" i="86"/>
  <c r="I48" i="86"/>
  <c r="J48" i="86"/>
  <c r="K48" i="86"/>
  <c r="L48" i="86"/>
  <c r="M48" i="86"/>
  <c r="N48" i="86"/>
  <c r="O48" i="86"/>
  <c r="P48" i="86"/>
  <c r="Q48" i="86"/>
  <c r="R48" i="86"/>
  <c r="S48" i="86"/>
  <c r="T48" i="86"/>
  <c r="U48" i="86"/>
  <c r="V48" i="86"/>
  <c r="W48" i="86"/>
  <c r="X48" i="86"/>
  <c r="Y48" i="86"/>
  <c r="Z48" i="86"/>
  <c r="AA48" i="86"/>
  <c r="AB48" i="86"/>
  <c r="AC48" i="86"/>
  <c r="AD48" i="86"/>
  <c r="AE48" i="86"/>
  <c r="AF48" i="86"/>
  <c r="AG48" i="86"/>
  <c r="AH48" i="86"/>
  <c r="AI48" i="86"/>
  <c r="AJ48" i="86"/>
  <c r="AK48" i="86"/>
  <c r="AL48" i="86"/>
  <c r="AM48" i="86"/>
  <c r="AN48" i="86"/>
  <c r="AO48" i="86"/>
  <c r="AP48" i="86"/>
  <c r="AQ48" i="86"/>
  <c r="AR48" i="86"/>
  <c r="AS48" i="86"/>
  <c r="AT48" i="86"/>
  <c r="AU48" i="86"/>
  <c r="AV48" i="86"/>
  <c r="AW48" i="86"/>
  <c r="H50" i="86"/>
  <c r="E50" i="86" s="1"/>
  <c r="I50" i="86"/>
  <c r="J50" i="86"/>
  <c r="K50" i="86"/>
  <c r="L50" i="86"/>
  <c r="M50" i="86"/>
  <c r="N50" i="86"/>
  <c r="O50" i="86"/>
  <c r="P50" i="86"/>
  <c r="Q50" i="86"/>
  <c r="R50" i="86"/>
  <c r="S50" i="86"/>
  <c r="T50" i="86"/>
  <c r="U50" i="86"/>
  <c r="V50" i="86"/>
  <c r="W50" i="86"/>
  <c r="X50" i="86"/>
  <c r="Y50" i="86"/>
  <c r="Z50" i="86"/>
  <c r="AA50" i="86"/>
  <c r="AB50" i="86"/>
  <c r="AC50" i="86"/>
  <c r="AD50" i="86"/>
  <c r="AE50" i="86"/>
  <c r="AF50" i="86"/>
  <c r="AG50" i="86"/>
  <c r="AH50" i="86"/>
  <c r="AI50" i="86"/>
  <c r="AJ50" i="86"/>
  <c r="AK50" i="86"/>
  <c r="AL50" i="86"/>
  <c r="AM50" i="86"/>
  <c r="AN50" i="86"/>
  <c r="AO50" i="86"/>
  <c r="AP50" i="86"/>
  <c r="AQ50" i="86"/>
  <c r="AR50" i="86"/>
  <c r="AS50" i="86"/>
  <c r="AT50" i="86"/>
  <c r="AU50" i="86"/>
  <c r="AV50" i="86"/>
  <c r="AW50" i="86"/>
  <c r="H51" i="86"/>
  <c r="E51" i="86" s="1"/>
  <c r="I51" i="86"/>
  <c r="J51" i="86"/>
  <c r="K51" i="86"/>
  <c r="L51" i="86"/>
  <c r="M51" i="86"/>
  <c r="N51" i="86"/>
  <c r="O51" i="86"/>
  <c r="P51" i="86"/>
  <c r="Q51" i="86"/>
  <c r="R51" i="86"/>
  <c r="S51" i="86"/>
  <c r="T51" i="86"/>
  <c r="U51" i="86"/>
  <c r="V51" i="86"/>
  <c r="W51" i="86"/>
  <c r="X51" i="86"/>
  <c r="Y51" i="86"/>
  <c r="Z51" i="86"/>
  <c r="AA51" i="86"/>
  <c r="AB51" i="86"/>
  <c r="AC51" i="86"/>
  <c r="AD51" i="86"/>
  <c r="AE51" i="86"/>
  <c r="AF51" i="86"/>
  <c r="AG51" i="86"/>
  <c r="AH51" i="86"/>
  <c r="AI51" i="86"/>
  <c r="AJ51" i="86"/>
  <c r="AK51" i="86"/>
  <c r="AL51" i="86"/>
  <c r="AM51" i="86"/>
  <c r="AN51" i="86"/>
  <c r="AO51" i="86"/>
  <c r="AP51" i="86"/>
  <c r="AQ51" i="86"/>
  <c r="AR51" i="86"/>
  <c r="AS51" i="86"/>
  <c r="AT51" i="86"/>
  <c r="AU51" i="86"/>
  <c r="AV51" i="86"/>
  <c r="AW51" i="86"/>
  <c r="H52" i="86"/>
  <c r="E52" i="86" s="1"/>
  <c r="I52" i="86"/>
  <c r="J52" i="86"/>
  <c r="K52" i="86"/>
  <c r="L52" i="86"/>
  <c r="M52" i="86"/>
  <c r="N52" i="86"/>
  <c r="O52" i="86"/>
  <c r="P52" i="86"/>
  <c r="Q52" i="86"/>
  <c r="R52" i="86"/>
  <c r="S52" i="86"/>
  <c r="T52" i="86"/>
  <c r="U52" i="86"/>
  <c r="V52" i="86"/>
  <c r="W52" i="86"/>
  <c r="X52" i="86"/>
  <c r="Y52" i="86"/>
  <c r="Z52" i="86"/>
  <c r="AA52" i="86"/>
  <c r="AB52" i="86"/>
  <c r="AC52" i="86"/>
  <c r="AD52" i="86"/>
  <c r="AE52" i="86"/>
  <c r="AF52" i="86"/>
  <c r="AG52" i="86"/>
  <c r="AH52" i="86"/>
  <c r="AI52" i="86"/>
  <c r="AJ52" i="86"/>
  <c r="AK52" i="86"/>
  <c r="AL52" i="86"/>
  <c r="AM52" i="86"/>
  <c r="AN52" i="86"/>
  <c r="AO52" i="86"/>
  <c r="AP52" i="86"/>
  <c r="AQ52" i="86"/>
  <c r="AR52" i="86"/>
  <c r="AS52" i="86"/>
  <c r="AT52" i="86"/>
  <c r="AU52" i="86"/>
  <c r="AV52" i="86"/>
  <c r="AW52" i="86"/>
  <c r="H53" i="86"/>
  <c r="E53" i="86" s="1"/>
  <c r="I53" i="86"/>
  <c r="J53" i="86"/>
  <c r="K53" i="86"/>
  <c r="L53" i="86"/>
  <c r="M53" i="86"/>
  <c r="N53" i="86"/>
  <c r="O53" i="86"/>
  <c r="P53" i="86"/>
  <c r="Q53" i="86"/>
  <c r="R53" i="86"/>
  <c r="S53" i="86"/>
  <c r="T53" i="86"/>
  <c r="U53" i="86"/>
  <c r="V53" i="86"/>
  <c r="W53" i="86"/>
  <c r="X53" i="86"/>
  <c r="Y53" i="86"/>
  <c r="Z53" i="86"/>
  <c r="AA53" i="86"/>
  <c r="AB53" i="86"/>
  <c r="AC53" i="86"/>
  <c r="AD53" i="86"/>
  <c r="AE53" i="86"/>
  <c r="AF53" i="86"/>
  <c r="AG53" i="86"/>
  <c r="AH53" i="86"/>
  <c r="AI53" i="86"/>
  <c r="AJ53" i="86"/>
  <c r="AK53" i="86"/>
  <c r="AL53" i="86"/>
  <c r="AM53" i="86"/>
  <c r="AN53" i="86"/>
  <c r="AO53" i="86"/>
  <c r="AP53" i="86"/>
  <c r="AQ53" i="86"/>
  <c r="AR53" i="86"/>
  <c r="AS53" i="86"/>
  <c r="AT53" i="86"/>
  <c r="AU53" i="86"/>
  <c r="AV53" i="86"/>
  <c r="AW53" i="86"/>
  <c r="H54" i="86"/>
  <c r="E54" i="86" s="1"/>
  <c r="I54" i="86"/>
  <c r="J54" i="86"/>
  <c r="K54" i="86"/>
  <c r="L54" i="86"/>
  <c r="M54" i="86"/>
  <c r="N54" i="86"/>
  <c r="O54" i="86"/>
  <c r="P54" i="86"/>
  <c r="Q54" i="86"/>
  <c r="R54" i="86"/>
  <c r="S54" i="86"/>
  <c r="T54" i="86"/>
  <c r="U54" i="86"/>
  <c r="V54" i="86"/>
  <c r="W54" i="86"/>
  <c r="X54" i="86"/>
  <c r="Y54" i="86"/>
  <c r="Z54" i="86"/>
  <c r="AA54" i="86"/>
  <c r="AB54" i="86"/>
  <c r="AC54" i="86"/>
  <c r="AD54" i="86"/>
  <c r="AE54" i="86"/>
  <c r="AF54" i="86"/>
  <c r="AG54" i="86"/>
  <c r="AH54" i="86"/>
  <c r="AI54" i="86"/>
  <c r="AJ54" i="86"/>
  <c r="AK54" i="86"/>
  <c r="AL54" i="86"/>
  <c r="AM54" i="86"/>
  <c r="AN54" i="86"/>
  <c r="AO54" i="86"/>
  <c r="AP54" i="86"/>
  <c r="AQ54" i="86"/>
  <c r="AR54" i="86"/>
  <c r="AS54" i="86"/>
  <c r="AT54" i="86"/>
  <c r="AU54" i="86"/>
  <c r="AV54" i="86"/>
  <c r="AW54" i="86"/>
  <c r="H55" i="86"/>
  <c r="E55" i="86" s="1"/>
  <c r="I55" i="86"/>
  <c r="J55" i="86"/>
  <c r="K55" i="86"/>
  <c r="L55" i="86"/>
  <c r="M55" i="86"/>
  <c r="N55" i="86"/>
  <c r="O55" i="86"/>
  <c r="P55" i="86"/>
  <c r="Q55" i="86"/>
  <c r="R55" i="86"/>
  <c r="S55" i="86"/>
  <c r="T55" i="86"/>
  <c r="U55" i="86"/>
  <c r="V55" i="86"/>
  <c r="W55" i="86"/>
  <c r="X55" i="86"/>
  <c r="Y55" i="86"/>
  <c r="Z55" i="86"/>
  <c r="AA55" i="86"/>
  <c r="AB55" i="86"/>
  <c r="AC55" i="86"/>
  <c r="AD55" i="86"/>
  <c r="AE55" i="86"/>
  <c r="AF55" i="86"/>
  <c r="AG55" i="86"/>
  <c r="AH55" i="86"/>
  <c r="AI55" i="86"/>
  <c r="AJ55" i="86"/>
  <c r="AK55" i="86"/>
  <c r="AL55" i="86"/>
  <c r="AM55" i="86"/>
  <c r="AN55" i="86"/>
  <c r="AO55" i="86"/>
  <c r="AP55" i="86"/>
  <c r="AQ55" i="86"/>
  <c r="AR55" i="86"/>
  <c r="AS55" i="86"/>
  <c r="AT55" i="86"/>
  <c r="AU55" i="86"/>
  <c r="AV55" i="86"/>
  <c r="AW55" i="86"/>
  <c r="H57" i="86"/>
  <c r="E57" i="86" s="1"/>
  <c r="I57" i="86"/>
  <c r="J57" i="86"/>
  <c r="K57" i="86"/>
  <c r="L57" i="86"/>
  <c r="M57" i="86"/>
  <c r="N57" i="86"/>
  <c r="O57" i="86"/>
  <c r="P57" i="86"/>
  <c r="Q57" i="86"/>
  <c r="R57" i="86"/>
  <c r="S57" i="86"/>
  <c r="T57" i="86"/>
  <c r="U57" i="86"/>
  <c r="V57" i="86"/>
  <c r="W57" i="86"/>
  <c r="X57" i="86"/>
  <c r="Y57" i="86"/>
  <c r="Z57" i="86"/>
  <c r="AA57" i="86"/>
  <c r="AB57" i="86"/>
  <c r="AC57" i="86"/>
  <c r="AD57" i="86"/>
  <c r="AE57" i="86"/>
  <c r="AF57" i="86"/>
  <c r="AG57" i="86"/>
  <c r="AH57" i="86"/>
  <c r="AI57" i="86"/>
  <c r="AJ57" i="86"/>
  <c r="AK57" i="86"/>
  <c r="AL57" i="86"/>
  <c r="AM57" i="86"/>
  <c r="AN57" i="86"/>
  <c r="AO57" i="86"/>
  <c r="AP57" i="86"/>
  <c r="AQ57" i="86"/>
  <c r="AR57" i="86"/>
  <c r="AS57" i="86"/>
  <c r="AT57" i="86"/>
  <c r="AU57" i="86"/>
  <c r="AV57" i="86"/>
  <c r="AW57" i="86"/>
  <c r="H58" i="86"/>
  <c r="E58" i="86" s="1"/>
  <c r="I58" i="86"/>
  <c r="J58" i="86"/>
  <c r="K58" i="86"/>
  <c r="L58" i="86"/>
  <c r="M58" i="86"/>
  <c r="N58" i="86"/>
  <c r="O58" i="86"/>
  <c r="P58" i="86"/>
  <c r="Q58" i="86"/>
  <c r="R58" i="86"/>
  <c r="S58" i="86"/>
  <c r="T58" i="86"/>
  <c r="U58" i="86"/>
  <c r="V58" i="86"/>
  <c r="W58" i="86"/>
  <c r="X58" i="86"/>
  <c r="Y58" i="86"/>
  <c r="Z58" i="86"/>
  <c r="AA58" i="86"/>
  <c r="AB58" i="86"/>
  <c r="AC58" i="86"/>
  <c r="AD58" i="86"/>
  <c r="AE58" i="86"/>
  <c r="AF58" i="86"/>
  <c r="AG58" i="86"/>
  <c r="AH58" i="86"/>
  <c r="AI58" i="86"/>
  <c r="AJ58" i="86"/>
  <c r="AK58" i="86"/>
  <c r="AL58" i="86"/>
  <c r="AM58" i="86"/>
  <c r="AN58" i="86"/>
  <c r="AO58" i="86"/>
  <c r="AP58" i="86"/>
  <c r="AQ58" i="86"/>
  <c r="AR58" i="86"/>
  <c r="AS58" i="86"/>
  <c r="AT58" i="86"/>
  <c r="AU58" i="86"/>
  <c r="AV58" i="86"/>
  <c r="AW58" i="86"/>
  <c r="H59" i="86"/>
  <c r="E59" i="86" s="1"/>
  <c r="I59" i="86"/>
  <c r="J59" i="86"/>
  <c r="K59" i="86"/>
  <c r="L59" i="86"/>
  <c r="M59" i="86"/>
  <c r="N59" i="86"/>
  <c r="O59" i="86"/>
  <c r="P59" i="86"/>
  <c r="Q59" i="86"/>
  <c r="R59" i="86"/>
  <c r="S59" i="86"/>
  <c r="T59" i="86"/>
  <c r="U59" i="86"/>
  <c r="V59" i="86"/>
  <c r="W59" i="86"/>
  <c r="X59" i="86"/>
  <c r="Y59" i="86"/>
  <c r="Z59" i="86"/>
  <c r="AA59" i="86"/>
  <c r="AB59" i="86"/>
  <c r="AC59" i="86"/>
  <c r="AD59" i="86"/>
  <c r="AE59" i="86"/>
  <c r="AF59" i="86"/>
  <c r="AG59" i="86"/>
  <c r="AH59" i="86"/>
  <c r="AI59" i="86"/>
  <c r="AJ59" i="86"/>
  <c r="AK59" i="86"/>
  <c r="AL59" i="86"/>
  <c r="AM59" i="86"/>
  <c r="AN59" i="86"/>
  <c r="AO59" i="86"/>
  <c r="AP59" i="86"/>
  <c r="AQ59" i="86"/>
  <c r="AR59" i="86"/>
  <c r="AS59" i="86"/>
  <c r="AT59" i="86"/>
  <c r="AU59" i="86"/>
  <c r="AV59" i="86"/>
  <c r="AW59" i="86"/>
  <c r="H60" i="86"/>
  <c r="E60" i="86" s="1"/>
  <c r="I60" i="86"/>
  <c r="J60" i="86"/>
  <c r="K60" i="86"/>
  <c r="L60" i="86"/>
  <c r="M60" i="86"/>
  <c r="N60" i="86"/>
  <c r="O60" i="86"/>
  <c r="P60" i="86"/>
  <c r="Q60" i="86"/>
  <c r="R60" i="86"/>
  <c r="S60" i="86"/>
  <c r="T60" i="86"/>
  <c r="U60" i="86"/>
  <c r="V60" i="86"/>
  <c r="W60" i="86"/>
  <c r="X60" i="86"/>
  <c r="Y60" i="86"/>
  <c r="Z60" i="86"/>
  <c r="AA60" i="86"/>
  <c r="AB60" i="86"/>
  <c r="AC60" i="86"/>
  <c r="AD60" i="86"/>
  <c r="AE60" i="86"/>
  <c r="AF60" i="86"/>
  <c r="AG60" i="86"/>
  <c r="AH60" i="86"/>
  <c r="AI60" i="86"/>
  <c r="AJ60" i="86"/>
  <c r="AK60" i="86"/>
  <c r="AL60" i="86"/>
  <c r="AM60" i="86"/>
  <c r="AN60" i="86"/>
  <c r="AO60" i="86"/>
  <c r="AP60" i="86"/>
  <c r="AQ60" i="86"/>
  <c r="AR60" i="86"/>
  <c r="AS60" i="86"/>
  <c r="AT60" i="86"/>
  <c r="AU60" i="86"/>
  <c r="AV60" i="86"/>
  <c r="AW60" i="86"/>
  <c r="H61" i="86"/>
  <c r="I61" i="86"/>
  <c r="J61" i="86"/>
  <c r="K61" i="86"/>
  <c r="L61" i="86"/>
  <c r="M61" i="86"/>
  <c r="N61" i="86"/>
  <c r="O61" i="86"/>
  <c r="P61" i="86"/>
  <c r="Q61" i="86"/>
  <c r="R61" i="86"/>
  <c r="S61" i="86"/>
  <c r="T61" i="86"/>
  <c r="U61" i="86"/>
  <c r="V61" i="86"/>
  <c r="W61" i="86"/>
  <c r="X61" i="86"/>
  <c r="Y61" i="86"/>
  <c r="Z61" i="86"/>
  <c r="AA61" i="86"/>
  <c r="AB61" i="86"/>
  <c r="AC61" i="86"/>
  <c r="AD61" i="86"/>
  <c r="AE61" i="86"/>
  <c r="AF61" i="86"/>
  <c r="AG61" i="86"/>
  <c r="AH61" i="86"/>
  <c r="AI61" i="86"/>
  <c r="AJ61" i="86"/>
  <c r="AK61" i="86"/>
  <c r="AL61" i="86"/>
  <c r="AM61" i="86"/>
  <c r="AN61" i="86"/>
  <c r="AO61" i="86"/>
  <c r="AP61" i="86"/>
  <c r="AQ61" i="86"/>
  <c r="AR61" i="86"/>
  <c r="AS61" i="86"/>
  <c r="AT61" i="86"/>
  <c r="AU61" i="86"/>
  <c r="AV61" i="86"/>
  <c r="AW61" i="86"/>
  <c r="H62" i="86"/>
  <c r="E62" i="86" s="1"/>
  <c r="I62" i="86"/>
  <c r="J62" i="86"/>
  <c r="K62" i="86"/>
  <c r="L62" i="86"/>
  <c r="M62" i="86"/>
  <c r="N62" i="86"/>
  <c r="O62" i="86"/>
  <c r="P62" i="86"/>
  <c r="Q62" i="86"/>
  <c r="R62" i="86"/>
  <c r="S62" i="86"/>
  <c r="T62" i="86"/>
  <c r="U62" i="86"/>
  <c r="V62" i="86"/>
  <c r="W62" i="86"/>
  <c r="X62" i="86"/>
  <c r="Y62" i="86"/>
  <c r="Z62" i="86"/>
  <c r="AA62" i="86"/>
  <c r="AB62" i="86"/>
  <c r="AC62" i="86"/>
  <c r="AD62" i="86"/>
  <c r="AE62" i="86"/>
  <c r="AF62" i="86"/>
  <c r="AG62" i="86"/>
  <c r="AH62" i="86"/>
  <c r="AI62" i="86"/>
  <c r="AJ62" i="86"/>
  <c r="AK62" i="86"/>
  <c r="AL62" i="86"/>
  <c r="AM62" i="86"/>
  <c r="AN62" i="86"/>
  <c r="AO62" i="86"/>
  <c r="AP62" i="86"/>
  <c r="AQ62" i="86"/>
  <c r="AR62" i="86"/>
  <c r="AS62" i="86"/>
  <c r="AT62" i="86"/>
  <c r="AU62" i="86"/>
  <c r="AV62" i="86"/>
  <c r="AW62" i="86"/>
  <c r="H63" i="86"/>
  <c r="E63" i="86" s="1"/>
  <c r="I63" i="86"/>
  <c r="J63" i="86"/>
  <c r="K63" i="86"/>
  <c r="L63" i="86"/>
  <c r="M63" i="86"/>
  <c r="N63" i="86"/>
  <c r="O63" i="86"/>
  <c r="P63" i="86"/>
  <c r="Q63" i="86"/>
  <c r="R63" i="86"/>
  <c r="S63" i="86"/>
  <c r="T63" i="86"/>
  <c r="U63" i="86"/>
  <c r="V63" i="86"/>
  <c r="W63" i="86"/>
  <c r="X63" i="86"/>
  <c r="Y63" i="86"/>
  <c r="Z63" i="86"/>
  <c r="AA63" i="86"/>
  <c r="AB63" i="86"/>
  <c r="AC63" i="86"/>
  <c r="AD63" i="86"/>
  <c r="AE63" i="86"/>
  <c r="AF63" i="86"/>
  <c r="AG63" i="86"/>
  <c r="AH63" i="86"/>
  <c r="AI63" i="86"/>
  <c r="AJ63" i="86"/>
  <c r="AK63" i="86"/>
  <c r="AL63" i="86"/>
  <c r="AM63" i="86"/>
  <c r="AN63" i="86"/>
  <c r="AO63" i="86"/>
  <c r="AP63" i="86"/>
  <c r="AQ63" i="86"/>
  <c r="AR63" i="86"/>
  <c r="AS63" i="86"/>
  <c r="AT63" i="86"/>
  <c r="AU63" i="86"/>
  <c r="AV63" i="86"/>
  <c r="AW63" i="86"/>
  <c r="H64" i="86"/>
  <c r="I64" i="86"/>
  <c r="J64" i="86"/>
  <c r="K64" i="86"/>
  <c r="L64" i="86"/>
  <c r="M64" i="86"/>
  <c r="N64" i="86"/>
  <c r="O64" i="86"/>
  <c r="P64" i="86"/>
  <c r="Q64" i="86"/>
  <c r="R64" i="86"/>
  <c r="S64" i="86"/>
  <c r="T64" i="86"/>
  <c r="U64" i="86"/>
  <c r="V64" i="86"/>
  <c r="W64" i="86"/>
  <c r="X64" i="86"/>
  <c r="Y64" i="86"/>
  <c r="Z64" i="86"/>
  <c r="AA64" i="86"/>
  <c r="AB64" i="86"/>
  <c r="AC64" i="86"/>
  <c r="AD64" i="86"/>
  <c r="AE64" i="86"/>
  <c r="AF64" i="86"/>
  <c r="AG64" i="86"/>
  <c r="AH64" i="86"/>
  <c r="AI64" i="86"/>
  <c r="AJ64" i="86"/>
  <c r="AK64" i="86"/>
  <c r="AL64" i="86"/>
  <c r="AM64" i="86"/>
  <c r="AN64" i="86"/>
  <c r="AO64" i="86"/>
  <c r="AP64" i="86"/>
  <c r="AQ64" i="86"/>
  <c r="AR64" i="86"/>
  <c r="AS64" i="86"/>
  <c r="AT64" i="86"/>
  <c r="AU64" i="86"/>
  <c r="AV64" i="86"/>
  <c r="AW64" i="86"/>
  <c r="H65" i="86"/>
  <c r="E65" i="86" s="1"/>
  <c r="I65" i="86"/>
  <c r="J65" i="86"/>
  <c r="K65" i="86"/>
  <c r="L65" i="86"/>
  <c r="M65" i="86"/>
  <c r="N65" i="86"/>
  <c r="O65" i="86"/>
  <c r="P65" i="86"/>
  <c r="Q65" i="86"/>
  <c r="R65" i="86"/>
  <c r="S65" i="86"/>
  <c r="T65" i="86"/>
  <c r="U65" i="86"/>
  <c r="V65" i="86"/>
  <c r="W65" i="86"/>
  <c r="X65" i="86"/>
  <c r="Y65" i="86"/>
  <c r="Z65" i="86"/>
  <c r="AA65" i="86"/>
  <c r="AB65" i="86"/>
  <c r="AC65" i="86"/>
  <c r="AD65" i="86"/>
  <c r="AE65" i="86"/>
  <c r="AF65" i="86"/>
  <c r="AG65" i="86"/>
  <c r="AH65" i="86"/>
  <c r="AI65" i="86"/>
  <c r="AJ65" i="86"/>
  <c r="AK65" i="86"/>
  <c r="AL65" i="86"/>
  <c r="AM65" i="86"/>
  <c r="AN65" i="86"/>
  <c r="AO65" i="86"/>
  <c r="AP65" i="86"/>
  <c r="AQ65" i="86"/>
  <c r="AR65" i="86"/>
  <c r="AS65" i="86"/>
  <c r="AT65" i="86"/>
  <c r="AU65" i="86"/>
  <c r="AV65" i="86"/>
  <c r="AW65" i="86"/>
  <c r="H66" i="86"/>
  <c r="E66" i="86" s="1"/>
  <c r="I66" i="86"/>
  <c r="J66" i="86"/>
  <c r="K66" i="86"/>
  <c r="L66" i="86"/>
  <c r="M66" i="86"/>
  <c r="N66" i="86"/>
  <c r="O66" i="86"/>
  <c r="P66" i="86"/>
  <c r="Q66" i="86"/>
  <c r="R66" i="86"/>
  <c r="S66" i="86"/>
  <c r="T66" i="86"/>
  <c r="U66" i="86"/>
  <c r="V66" i="86"/>
  <c r="W66" i="86"/>
  <c r="X66" i="86"/>
  <c r="Y66" i="86"/>
  <c r="Z66" i="86"/>
  <c r="AA66" i="86"/>
  <c r="AB66" i="86"/>
  <c r="AC66" i="86"/>
  <c r="AD66" i="86"/>
  <c r="AE66" i="86"/>
  <c r="AF66" i="86"/>
  <c r="AG66" i="86"/>
  <c r="AH66" i="86"/>
  <c r="AI66" i="86"/>
  <c r="AJ66" i="86"/>
  <c r="AK66" i="86"/>
  <c r="AL66" i="86"/>
  <c r="AM66" i="86"/>
  <c r="AN66" i="86"/>
  <c r="AO66" i="86"/>
  <c r="AP66" i="86"/>
  <c r="AQ66" i="86"/>
  <c r="AR66" i="86"/>
  <c r="AS66" i="86"/>
  <c r="AT66" i="86"/>
  <c r="AU66" i="86"/>
  <c r="AV66" i="86"/>
  <c r="AW66" i="86"/>
  <c r="H68" i="86"/>
  <c r="I68" i="86"/>
  <c r="J68" i="86"/>
  <c r="K68" i="86"/>
  <c r="L68" i="86"/>
  <c r="M68" i="86"/>
  <c r="N68" i="86"/>
  <c r="O68" i="86"/>
  <c r="P68" i="86"/>
  <c r="Q68" i="86"/>
  <c r="R68" i="86"/>
  <c r="S68" i="86"/>
  <c r="T68" i="86"/>
  <c r="U68" i="86"/>
  <c r="V68" i="86"/>
  <c r="W68" i="86"/>
  <c r="X68" i="86"/>
  <c r="Y68" i="86"/>
  <c r="Z68" i="86"/>
  <c r="AA68" i="86"/>
  <c r="AB68" i="86"/>
  <c r="AC68" i="86"/>
  <c r="AD68" i="86"/>
  <c r="AE68" i="86"/>
  <c r="AF68" i="86"/>
  <c r="AG68" i="86"/>
  <c r="AH68" i="86"/>
  <c r="AI68" i="86"/>
  <c r="AJ68" i="86"/>
  <c r="AK68" i="86"/>
  <c r="AL68" i="86"/>
  <c r="AM68" i="86"/>
  <c r="AN68" i="86"/>
  <c r="AO68" i="86"/>
  <c r="AP68" i="86"/>
  <c r="AQ68" i="86"/>
  <c r="AR68" i="86"/>
  <c r="AS68" i="86"/>
  <c r="AT68" i="86"/>
  <c r="AU68" i="86"/>
  <c r="AV68" i="86"/>
  <c r="AW68" i="86"/>
  <c r="H69" i="86"/>
  <c r="I69" i="86"/>
  <c r="J69" i="86"/>
  <c r="K69" i="86"/>
  <c r="L69" i="86"/>
  <c r="M69" i="86"/>
  <c r="N69" i="86"/>
  <c r="O69" i="86"/>
  <c r="P69" i="86"/>
  <c r="Q69" i="86"/>
  <c r="R69" i="86"/>
  <c r="S69" i="86"/>
  <c r="T69" i="86"/>
  <c r="U69" i="86"/>
  <c r="V69" i="86"/>
  <c r="W69" i="86"/>
  <c r="X69" i="86"/>
  <c r="Y69" i="86"/>
  <c r="Z69" i="86"/>
  <c r="AA69" i="86"/>
  <c r="AB69" i="86"/>
  <c r="AC69" i="86"/>
  <c r="AD69" i="86"/>
  <c r="AE69" i="86"/>
  <c r="AF69" i="86"/>
  <c r="AG69" i="86"/>
  <c r="AH69" i="86"/>
  <c r="AI69" i="86"/>
  <c r="AJ69" i="86"/>
  <c r="AK69" i="86"/>
  <c r="AL69" i="86"/>
  <c r="AM69" i="86"/>
  <c r="AN69" i="86"/>
  <c r="AO69" i="86"/>
  <c r="AP69" i="86"/>
  <c r="AQ69" i="86"/>
  <c r="AR69" i="86"/>
  <c r="AS69" i="86"/>
  <c r="AT69" i="86"/>
  <c r="AU69" i="86"/>
  <c r="AV69" i="86"/>
  <c r="AW69" i="86"/>
  <c r="H70" i="86"/>
  <c r="I70" i="86"/>
  <c r="J70" i="86"/>
  <c r="K70" i="86"/>
  <c r="L70" i="86"/>
  <c r="M70" i="86"/>
  <c r="N70" i="86"/>
  <c r="O70" i="86"/>
  <c r="P70" i="86"/>
  <c r="Q70" i="86"/>
  <c r="R70" i="86"/>
  <c r="S70" i="86"/>
  <c r="T70" i="86"/>
  <c r="U70" i="86"/>
  <c r="V70" i="86"/>
  <c r="W70" i="86"/>
  <c r="X70" i="86"/>
  <c r="Y70" i="86"/>
  <c r="Z70" i="86"/>
  <c r="AA70" i="86"/>
  <c r="AB70" i="86"/>
  <c r="AC70" i="86"/>
  <c r="AD70" i="86"/>
  <c r="AE70" i="86"/>
  <c r="AF70" i="86"/>
  <c r="AG70" i="86"/>
  <c r="AH70" i="86"/>
  <c r="AI70" i="86"/>
  <c r="AJ70" i="86"/>
  <c r="AK70" i="86"/>
  <c r="AL70" i="86"/>
  <c r="AM70" i="86"/>
  <c r="AN70" i="86"/>
  <c r="AO70" i="86"/>
  <c r="AP70" i="86"/>
  <c r="AQ70" i="86"/>
  <c r="AR70" i="86"/>
  <c r="AS70" i="86"/>
  <c r="AT70" i="86"/>
  <c r="AU70" i="86"/>
  <c r="AV70" i="86"/>
  <c r="AW70" i="86"/>
  <c r="H71" i="86"/>
  <c r="I71" i="86"/>
  <c r="J71" i="86"/>
  <c r="K71" i="86"/>
  <c r="L71" i="86"/>
  <c r="M71" i="86"/>
  <c r="N71" i="86"/>
  <c r="O71" i="86"/>
  <c r="P71" i="86"/>
  <c r="Q71" i="86"/>
  <c r="R71" i="86"/>
  <c r="S71" i="86"/>
  <c r="T71" i="86"/>
  <c r="U71" i="86"/>
  <c r="V71" i="86"/>
  <c r="W71" i="86"/>
  <c r="X71" i="86"/>
  <c r="Y71" i="86"/>
  <c r="Z71" i="86"/>
  <c r="AA71" i="86"/>
  <c r="AB71" i="86"/>
  <c r="AC71" i="86"/>
  <c r="AD71" i="86"/>
  <c r="AE71" i="86"/>
  <c r="AF71" i="86"/>
  <c r="AG71" i="86"/>
  <c r="AH71" i="86"/>
  <c r="AI71" i="86"/>
  <c r="AJ71" i="86"/>
  <c r="AK71" i="86"/>
  <c r="AL71" i="86"/>
  <c r="AM71" i="86"/>
  <c r="AN71" i="86"/>
  <c r="AO71" i="86"/>
  <c r="AP71" i="86"/>
  <c r="AQ71" i="86"/>
  <c r="AR71" i="86"/>
  <c r="AS71" i="86"/>
  <c r="AT71" i="86"/>
  <c r="AU71" i="86"/>
  <c r="AV71" i="86"/>
  <c r="AW71" i="86"/>
  <c r="H72" i="86"/>
  <c r="I72" i="86"/>
  <c r="J72" i="86"/>
  <c r="K72" i="86"/>
  <c r="L72" i="86"/>
  <c r="M72" i="86"/>
  <c r="N72" i="86"/>
  <c r="O72" i="86"/>
  <c r="P72" i="86"/>
  <c r="Q72" i="86"/>
  <c r="R72" i="86"/>
  <c r="S72" i="86"/>
  <c r="T72" i="86"/>
  <c r="U72" i="86"/>
  <c r="V72" i="86"/>
  <c r="W72" i="86"/>
  <c r="X72" i="86"/>
  <c r="Y72" i="86"/>
  <c r="Z72" i="86"/>
  <c r="AA72" i="86"/>
  <c r="AB72" i="86"/>
  <c r="AC72" i="86"/>
  <c r="AD72" i="86"/>
  <c r="AE72" i="86"/>
  <c r="AF72" i="86"/>
  <c r="AG72" i="86"/>
  <c r="AH72" i="86"/>
  <c r="AI72" i="86"/>
  <c r="AJ72" i="86"/>
  <c r="AK72" i="86"/>
  <c r="AL72" i="86"/>
  <c r="AM72" i="86"/>
  <c r="AN72" i="86"/>
  <c r="AO72" i="86"/>
  <c r="AP72" i="86"/>
  <c r="AQ72" i="86"/>
  <c r="AR72" i="86"/>
  <c r="AS72" i="86"/>
  <c r="AT72" i="86"/>
  <c r="AU72" i="86"/>
  <c r="AV72" i="86"/>
  <c r="AW72" i="86"/>
  <c r="H73" i="86"/>
  <c r="I73" i="86"/>
  <c r="J73" i="86"/>
  <c r="K73" i="86"/>
  <c r="L73" i="86"/>
  <c r="M73" i="86"/>
  <c r="N73" i="86"/>
  <c r="O73" i="86"/>
  <c r="P73" i="86"/>
  <c r="Q73" i="86"/>
  <c r="R73" i="86"/>
  <c r="S73" i="86"/>
  <c r="T73" i="86"/>
  <c r="U73" i="86"/>
  <c r="V73" i="86"/>
  <c r="W73" i="86"/>
  <c r="X73" i="86"/>
  <c r="Y73" i="86"/>
  <c r="Z73" i="86"/>
  <c r="AA73" i="86"/>
  <c r="AB73" i="86"/>
  <c r="AC73" i="86"/>
  <c r="AD73" i="86"/>
  <c r="AE73" i="86"/>
  <c r="AF73" i="86"/>
  <c r="AG73" i="86"/>
  <c r="AH73" i="86"/>
  <c r="AI73" i="86"/>
  <c r="AJ73" i="86"/>
  <c r="AK73" i="86"/>
  <c r="AL73" i="86"/>
  <c r="AM73" i="86"/>
  <c r="AN73" i="86"/>
  <c r="AO73" i="86"/>
  <c r="AP73" i="86"/>
  <c r="AQ73" i="86"/>
  <c r="AR73" i="86"/>
  <c r="AS73" i="86"/>
  <c r="AT73" i="86"/>
  <c r="AU73" i="86"/>
  <c r="AV73" i="86"/>
  <c r="AW73" i="86"/>
  <c r="H74" i="86"/>
  <c r="I74" i="86"/>
  <c r="J74" i="86"/>
  <c r="K74" i="86"/>
  <c r="L74" i="86"/>
  <c r="M74" i="86"/>
  <c r="N74" i="86"/>
  <c r="O74" i="86"/>
  <c r="P74" i="86"/>
  <c r="Q74" i="86"/>
  <c r="R74" i="86"/>
  <c r="S74" i="86"/>
  <c r="T74" i="86"/>
  <c r="U74" i="86"/>
  <c r="V74" i="86"/>
  <c r="W74" i="86"/>
  <c r="X74" i="86"/>
  <c r="Y74" i="86"/>
  <c r="Z74" i="86"/>
  <c r="AA74" i="86"/>
  <c r="AB74" i="86"/>
  <c r="AC74" i="86"/>
  <c r="AD74" i="86"/>
  <c r="AE74" i="86"/>
  <c r="AF74" i="86"/>
  <c r="AG74" i="86"/>
  <c r="AH74" i="86"/>
  <c r="AI74" i="86"/>
  <c r="AJ74" i="86"/>
  <c r="AK74" i="86"/>
  <c r="AL74" i="86"/>
  <c r="AM74" i="86"/>
  <c r="AN74" i="86"/>
  <c r="AO74" i="86"/>
  <c r="AP74" i="86"/>
  <c r="AQ74" i="86"/>
  <c r="AR74" i="86"/>
  <c r="AS74" i="86"/>
  <c r="AT74" i="86"/>
  <c r="AU74" i="86"/>
  <c r="AV74" i="86"/>
  <c r="AW74" i="86"/>
  <c r="H75" i="86"/>
  <c r="I75" i="86"/>
  <c r="J75" i="86"/>
  <c r="K75" i="86"/>
  <c r="L75" i="86"/>
  <c r="M75" i="86"/>
  <c r="N75" i="86"/>
  <c r="O75" i="86"/>
  <c r="P75" i="86"/>
  <c r="Q75" i="86"/>
  <c r="R75" i="86"/>
  <c r="S75" i="86"/>
  <c r="T75" i="86"/>
  <c r="U75" i="86"/>
  <c r="V75" i="86"/>
  <c r="W75" i="86"/>
  <c r="X75" i="86"/>
  <c r="Y75" i="86"/>
  <c r="Z75" i="86"/>
  <c r="AA75" i="86"/>
  <c r="AB75" i="86"/>
  <c r="AC75" i="86"/>
  <c r="AD75" i="86"/>
  <c r="AE75" i="86"/>
  <c r="AF75" i="86"/>
  <c r="AG75" i="86"/>
  <c r="AH75" i="86"/>
  <c r="AI75" i="86"/>
  <c r="AJ75" i="86"/>
  <c r="AK75" i="86"/>
  <c r="AL75" i="86"/>
  <c r="AM75" i="86"/>
  <c r="AN75" i="86"/>
  <c r="AO75" i="86"/>
  <c r="AP75" i="86"/>
  <c r="AQ75" i="86"/>
  <c r="AR75" i="86"/>
  <c r="AS75" i="86"/>
  <c r="AT75" i="86"/>
  <c r="AU75" i="86"/>
  <c r="AV75" i="86"/>
  <c r="AW75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V76" i="86"/>
  <c r="W76" i="86"/>
  <c r="X76" i="86"/>
  <c r="Y76" i="86"/>
  <c r="Z76" i="86"/>
  <c r="AA76" i="86"/>
  <c r="AB76" i="86"/>
  <c r="AC76" i="86"/>
  <c r="AD76" i="86"/>
  <c r="AE76" i="86"/>
  <c r="AF76" i="86"/>
  <c r="AG76" i="86"/>
  <c r="AH76" i="86"/>
  <c r="AI76" i="86"/>
  <c r="AJ76" i="86"/>
  <c r="AK76" i="86"/>
  <c r="AL76" i="86"/>
  <c r="AM76" i="86"/>
  <c r="AN76" i="86"/>
  <c r="AO76" i="86"/>
  <c r="AP76" i="86"/>
  <c r="AQ76" i="86"/>
  <c r="AR76" i="86"/>
  <c r="AS76" i="86"/>
  <c r="AT76" i="86"/>
  <c r="AU76" i="86"/>
  <c r="AV76" i="86"/>
  <c r="AW76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U77" i="86"/>
  <c r="V77" i="86"/>
  <c r="W77" i="86"/>
  <c r="X77" i="86"/>
  <c r="Y77" i="86"/>
  <c r="Z77" i="86"/>
  <c r="AA77" i="86"/>
  <c r="AB77" i="86"/>
  <c r="AC77" i="86"/>
  <c r="AD77" i="86"/>
  <c r="AE77" i="86"/>
  <c r="AF77" i="86"/>
  <c r="AG77" i="86"/>
  <c r="AH77" i="86"/>
  <c r="AI77" i="86"/>
  <c r="AJ77" i="86"/>
  <c r="AK77" i="86"/>
  <c r="AL77" i="86"/>
  <c r="AM77" i="86"/>
  <c r="AN77" i="86"/>
  <c r="AO77" i="86"/>
  <c r="AP77" i="86"/>
  <c r="AQ77" i="86"/>
  <c r="AR77" i="86"/>
  <c r="AS77" i="86"/>
  <c r="AT77" i="86"/>
  <c r="AU77" i="86"/>
  <c r="AV77" i="86"/>
  <c r="AW77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V78" i="86"/>
  <c r="W78" i="86"/>
  <c r="X78" i="86"/>
  <c r="Y78" i="86"/>
  <c r="Z78" i="86"/>
  <c r="AA78" i="86"/>
  <c r="AB78" i="86"/>
  <c r="AC78" i="86"/>
  <c r="AD78" i="86"/>
  <c r="AE78" i="86"/>
  <c r="AF78" i="86"/>
  <c r="AG78" i="86"/>
  <c r="AH78" i="86"/>
  <c r="AI78" i="86"/>
  <c r="AJ78" i="86"/>
  <c r="AK78" i="86"/>
  <c r="AL78" i="86"/>
  <c r="AM78" i="86"/>
  <c r="AN78" i="86"/>
  <c r="AO78" i="86"/>
  <c r="AP78" i="86"/>
  <c r="AQ78" i="86"/>
  <c r="AR78" i="86"/>
  <c r="AS78" i="86"/>
  <c r="AT78" i="86"/>
  <c r="AU78" i="86"/>
  <c r="AV78" i="86"/>
  <c r="AW78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V79" i="86"/>
  <c r="W79" i="86"/>
  <c r="X79" i="86"/>
  <c r="Y79" i="86"/>
  <c r="Z79" i="86"/>
  <c r="AA79" i="86"/>
  <c r="AB79" i="86"/>
  <c r="AC79" i="86"/>
  <c r="AD79" i="86"/>
  <c r="AE79" i="86"/>
  <c r="AF79" i="86"/>
  <c r="AG79" i="86"/>
  <c r="AH79" i="86"/>
  <c r="AI79" i="86"/>
  <c r="AJ79" i="86"/>
  <c r="AK79" i="86"/>
  <c r="AL79" i="86"/>
  <c r="AM79" i="86"/>
  <c r="AN79" i="86"/>
  <c r="AO79" i="86"/>
  <c r="AP79" i="86"/>
  <c r="AQ79" i="86"/>
  <c r="AR79" i="86"/>
  <c r="AS79" i="86"/>
  <c r="AT79" i="86"/>
  <c r="AU79" i="86"/>
  <c r="AV79" i="86"/>
  <c r="AW79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V80" i="86"/>
  <c r="W80" i="86"/>
  <c r="X80" i="86"/>
  <c r="Y80" i="86"/>
  <c r="Z80" i="86"/>
  <c r="AA80" i="86"/>
  <c r="AB80" i="86"/>
  <c r="AC80" i="86"/>
  <c r="AD80" i="86"/>
  <c r="AE80" i="86"/>
  <c r="AF80" i="86"/>
  <c r="AG80" i="86"/>
  <c r="AH80" i="86"/>
  <c r="AI80" i="86"/>
  <c r="AJ80" i="86"/>
  <c r="AK80" i="86"/>
  <c r="AL80" i="86"/>
  <c r="AM80" i="86"/>
  <c r="AN80" i="86"/>
  <c r="AO80" i="86"/>
  <c r="AP80" i="86"/>
  <c r="AQ80" i="86"/>
  <c r="AR80" i="86"/>
  <c r="AS80" i="86"/>
  <c r="AT80" i="86"/>
  <c r="AU80" i="86"/>
  <c r="AV80" i="86"/>
  <c r="AW80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V81" i="86"/>
  <c r="W81" i="86"/>
  <c r="X81" i="86"/>
  <c r="Y81" i="86"/>
  <c r="Z81" i="86"/>
  <c r="AA81" i="86"/>
  <c r="AB81" i="86"/>
  <c r="AC81" i="86"/>
  <c r="AD81" i="86"/>
  <c r="AE81" i="86"/>
  <c r="AF81" i="86"/>
  <c r="AG81" i="86"/>
  <c r="AH81" i="86"/>
  <c r="AI81" i="86"/>
  <c r="AJ81" i="86"/>
  <c r="AK81" i="86"/>
  <c r="AL81" i="86"/>
  <c r="AM81" i="86"/>
  <c r="AN81" i="86"/>
  <c r="AO81" i="86"/>
  <c r="AP81" i="86"/>
  <c r="AQ81" i="86"/>
  <c r="AR81" i="86"/>
  <c r="AS81" i="86"/>
  <c r="AT81" i="86"/>
  <c r="AU81" i="86"/>
  <c r="AV81" i="86"/>
  <c r="AW81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V82" i="86"/>
  <c r="W82" i="86"/>
  <c r="X82" i="86"/>
  <c r="Y82" i="86"/>
  <c r="Z82" i="86"/>
  <c r="AA82" i="86"/>
  <c r="AB82" i="86"/>
  <c r="AC82" i="86"/>
  <c r="AD82" i="86"/>
  <c r="AE82" i="86"/>
  <c r="AF82" i="86"/>
  <c r="AG82" i="86"/>
  <c r="AH82" i="86"/>
  <c r="AI82" i="86"/>
  <c r="AJ82" i="86"/>
  <c r="AK82" i="86"/>
  <c r="AL82" i="86"/>
  <c r="AM82" i="86"/>
  <c r="AN82" i="86"/>
  <c r="AO82" i="86"/>
  <c r="AP82" i="86"/>
  <c r="AQ82" i="86"/>
  <c r="AR82" i="86"/>
  <c r="AS82" i="86"/>
  <c r="AT82" i="86"/>
  <c r="AU82" i="86"/>
  <c r="AV82" i="86"/>
  <c r="AW82" i="86"/>
  <c r="H83" i="86"/>
  <c r="E83" i="86" s="1"/>
  <c r="I83" i="86"/>
  <c r="J83" i="86"/>
  <c r="K83" i="86"/>
  <c r="L83" i="86"/>
  <c r="M83" i="86"/>
  <c r="N83" i="86"/>
  <c r="O83" i="86"/>
  <c r="P83" i="86"/>
  <c r="Q83" i="86"/>
  <c r="R83" i="86"/>
  <c r="S83" i="86"/>
  <c r="T83" i="86"/>
  <c r="U83" i="86"/>
  <c r="V83" i="86"/>
  <c r="W83" i="86"/>
  <c r="X83" i="86"/>
  <c r="Y83" i="86"/>
  <c r="Z83" i="86"/>
  <c r="AA83" i="86"/>
  <c r="AB83" i="86"/>
  <c r="AC83" i="86"/>
  <c r="AD83" i="86"/>
  <c r="AE83" i="86"/>
  <c r="AF83" i="86"/>
  <c r="AG83" i="86"/>
  <c r="AH83" i="86"/>
  <c r="AI83" i="86"/>
  <c r="AJ83" i="86"/>
  <c r="AK83" i="86"/>
  <c r="AL83" i="86"/>
  <c r="AM83" i="86"/>
  <c r="AN83" i="86"/>
  <c r="AO83" i="86"/>
  <c r="AP83" i="86"/>
  <c r="AQ83" i="86"/>
  <c r="AR83" i="86"/>
  <c r="AS83" i="86"/>
  <c r="AT83" i="86"/>
  <c r="AU83" i="86"/>
  <c r="AV83" i="86"/>
  <c r="AW83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V84" i="86"/>
  <c r="W84" i="86"/>
  <c r="X84" i="86"/>
  <c r="Y84" i="86"/>
  <c r="Z84" i="86"/>
  <c r="AA84" i="86"/>
  <c r="AB84" i="86"/>
  <c r="AC84" i="86"/>
  <c r="AD84" i="86"/>
  <c r="AE84" i="86"/>
  <c r="AF84" i="86"/>
  <c r="AG84" i="86"/>
  <c r="AH84" i="86"/>
  <c r="AI84" i="86"/>
  <c r="AJ84" i="86"/>
  <c r="AK84" i="86"/>
  <c r="AL84" i="86"/>
  <c r="AM84" i="86"/>
  <c r="AN84" i="86"/>
  <c r="AO84" i="86"/>
  <c r="AP84" i="86"/>
  <c r="AQ84" i="86"/>
  <c r="AR84" i="86"/>
  <c r="AS84" i="86"/>
  <c r="AT84" i="86"/>
  <c r="AU84" i="86"/>
  <c r="AV84" i="86"/>
  <c r="AW84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V85" i="86"/>
  <c r="W85" i="86"/>
  <c r="X85" i="86"/>
  <c r="Y85" i="86"/>
  <c r="Z85" i="86"/>
  <c r="AA85" i="86"/>
  <c r="AB85" i="86"/>
  <c r="AC85" i="86"/>
  <c r="AD85" i="86"/>
  <c r="AE85" i="86"/>
  <c r="AF85" i="86"/>
  <c r="AG85" i="86"/>
  <c r="AH85" i="86"/>
  <c r="AI85" i="86"/>
  <c r="AJ85" i="86"/>
  <c r="AK85" i="86"/>
  <c r="AL85" i="86"/>
  <c r="AM85" i="86"/>
  <c r="AN85" i="86"/>
  <c r="AO85" i="86"/>
  <c r="AP85" i="86"/>
  <c r="AQ85" i="86"/>
  <c r="AR85" i="86"/>
  <c r="AS85" i="86"/>
  <c r="AT85" i="86"/>
  <c r="AU85" i="86"/>
  <c r="AV85" i="86"/>
  <c r="AW85" i="86"/>
  <c r="H86" i="86"/>
  <c r="E86" i="86" s="1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V86" i="86"/>
  <c r="W86" i="86"/>
  <c r="X86" i="86"/>
  <c r="Y86" i="86"/>
  <c r="Z86" i="86"/>
  <c r="AA86" i="86"/>
  <c r="AB86" i="86"/>
  <c r="AC86" i="86"/>
  <c r="AD86" i="86"/>
  <c r="AE86" i="86"/>
  <c r="AF86" i="86"/>
  <c r="AG86" i="86"/>
  <c r="AH86" i="86"/>
  <c r="AI86" i="86"/>
  <c r="AJ86" i="86"/>
  <c r="AK86" i="86"/>
  <c r="AL86" i="86"/>
  <c r="AM86" i="86"/>
  <c r="AN86" i="86"/>
  <c r="AO86" i="86"/>
  <c r="AP86" i="86"/>
  <c r="AQ86" i="86"/>
  <c r="AR86" i="86"/>
  <c r="AS86" i="86"/>
  <c r="AT86" i="86"/>
  <c r="AU86" i="86"/>
  <c r="AV86" i="86"/>
  <c r="AW86" i="86"/>
  <c r="H87" i="86"/>
  <c r="E87" i="86" s="1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V87" i="86"/>
  <c r="W87" i="86"/>
  <c r="X87" i="86"/>
  <c r="Y87" i="86"/>
  <c r="Z87" i="86"/>
  <c r="AA87" i="86"/>
  <c r="AB87" i="86"/>
  <c r="AC87" i="86"/>
  <c r="AD87" i="86"/>
  <c r="AE87" i="86"/>
  <c r="AF87" i="86"/>
  <c r="AG87" i="86"/>
  <c r="AH87" i="86"/>
  <c r="AI87" i="86"/>
  <c r="AJ87" i="86"/>
  <c r="AK87" i="86"/>
  <c r="AL87" i="86"/>
  <c r="AM87" i="86"/>
  <c r="AN87" i="86"/>
  <c r="AO87" i="86"/>
  <c r="AP87" i="86"/>
  <c r="AQ87" i="86"/>
  <c r="AR87" i="86"/>
  <c r="AS87" i="86"/>
  <c r="AT87" i="86"/>
  <c r="AU87" i="86"/>
  <c r="AV87" i="86"/>
  <c r="AW87" i="86"/>
  <c r="H88" i="86"/>
  <c r="E88" i="86" s="1"/>
  <c r="I88" i="86"/>
  <c r="J88" i="86"/>
  <c r="K88" i="86"/>
  <c r="L88" i="86"/>
  <c r="M88" i="86"/>
  <c r="N88" i="86"/>
  <c r="O88" i="86"/>
  <c r="P88" i="86"/>
  <c r="Q88" i="86"/>
  <c r="R88" i="86"/>
  <c r="S88" i="86"/>
  <c r="T88" i="86"/>
  <c r="U88" i="86"/>
  <c r="V88" i="86"/>
  <c r="W88" i="86"/>
  <c r="X88" i="86"/>
  <c r="Y88" i="86"/>
  <c r="Z88" i="86"/>
  <c r="AA88" i="86"/>
  <c r="AB88" i="86"/>
  <c r="AC88" i="86"/>
  <c r="AD88" i="86"/>
  <c r="AE88" i="86"/>
  <c r="AF88" i="86"/>
  <c r="AG88" i="86"/>
  <c r="AH88" i="86"/>
  <c r="AI88" i="86"/>
  <c r="AJ88" i="86"/>
  <c r="AK88" i="86"/>
  <c r="AL88" i="86"/>
  <c r="AM88" i="86"/>
  <c r="AN88" i="86"/>
  <c r="AO88" i="86"/>
  <c r="AP88" i="86"/>
  <c r="AQ88" i="86"/>
  <c r="AR88" i="86"/>
  <c r="AS88" i="86"/>
  <c r="AT88" i="86"/>
  <c r="AU88" i="86"/>
  <c r="AV88" i="86"/>
  <c r="AW88" i="86"/>
  <c r="H89" i="86"/>
  <c r="E89" i="86" s="1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V89" i="86"/>
  <c r="W89" i="86"/>
  <c r="X89" i="86"/>
  <c r="Y89" i="86"/>
  <c r="Z89" i="86"/>
  <c r="AA89" i="86"/>
  <c r="AB89" i="86"/>
  <c r="AC89" i="86"/>
  <c r="AD89" i="86"/>
  <c r="AE89" i="86"/>
  <c r="AF89" i="86"/>
  <c r="AG89" i="86"/>
  <c r="AH89" i="86"/>
  <c r="AI89" i="86"/>
  <c r="AJ89" i="86"/>
  <c r="AK89" i="86"/>
  <c r="AL89" i="86"/>
  <c r="AM89" i="86"/>
  <c r="AN89" i="86"/>
  <c r="AO89" i="86"/>
  <c r="AP89" i="86"/>
  <c r="AQ89" i="86"/>
  <c r="AR89" i="86"/>
  <c r="AS89" i="86"/>
  <c r="AT89" i="86"/>
  <c r="AU89" i="86"/>
  <c r="AV89" i="86"/>
  <c r="AW89" i="86"/>
  <c r="H90" i="86"/>
  <c r="E90" i="86" s="1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V90" i="86"/>
  <c r="W90" i="86"/>
  <c r="X90" i="86"/>
  <c r="Y90" i="86"/>
  <c r="Z90" i="86"/>
  <c r="AA90" i="86"/>
  <c r="AB90" i="86"/>
  <c r="AC90" i="86"/>
  <c r="AD90" i="86"/>
  <c r="AE90" i="86"/>
  <c r="AF90" i="86"/>
  <c r="AG90" i="86"/>
  <c r="AH90" i="86"/>
  <c r="AI90" i="86"/>
  <c r="AJ90" i="86"/>
  <c r="AK90" i="86"/>
  <c r="AL90" i="86"/>
  <c r="AM90" i="86"/>
  <c r="AN90" i="86"/>
  <c r="AO90" i="86"/>
  <c r="AP90" i="86"/>
  <c r="AQ90" i="86"/>
  <c r="AR90" i="86"/>
  <c r="AS90" i="86"/>
  <c r="AT90" i="86"/>
  <c r="AU90" i="86"/>
  <c r="AV90" i="86"/>
  <c r="AW90" i="86"/>
  <c r="H91" i="86"/>
  <c r="E91" i="86" s="1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V91" i="86"/>
  <c r="W91" i="86"/>
  <c r="X91" i="86"/>
  <c r="Y91" i="86"/>
  <c r="Z91" i="86"/>
  <c r="AA91" i="86"/>
  <c r="AB91" i="86"/>
  <c r="AC91" i="86"/>
  <c r="AD91" i="86"/>
  <c r="AE91" i="86"/>
  <c r="AF91" i="86"/>
  <c r="AG91" i="86"/>
  <c r="AH91" i="86"/>
  <c r="AI91" i="86"/>
  <c r="AJ91" i="86"/>
  <c r="AK91" i="86"/>
  <c r="AL91" i="86"/>
  <c r="AM91" i="86"/>
  <c r="AN91" i="86"/>
  <c r="AO91" i="86"/>
  <c r="AP91" i="86"/>
  <c r="AQ91" i="86"/>
  <c r="AR91" i="86"/>
  <c r="AS91" i="86"/>
  <c r="AT91" i="86"/>
  <c r="AU91" i="86"/>
  <c r="AV91" i="86"/>
  <c r="AW91" i="86"/>
  <c r="H92" i="86"/>
  <c r="E92" i="86" s="1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V92" i="86"/>
  <c r="W92" i="86"/>
  <c r="X92" i="86"/>
  <c r="Y92" i="86"/>
  <c r="Z92" i="86"/>
  <c r="AA92" i="86"/>
  <c r="AB92" i="86"/>
  <c r="AC92" i="86"/>
  <c r="AD92" i="86"/>
  <c r="AE92" i="86"/>
  <c r="AF92" i="86"/>
  <c r="AG92" i="86"/>
  <c r="AH92" i="86"/>
  <c r="AI92" i="86"/>
  <c r="AJ92" i="86"/>
  <c r="AK92" i="86"/>
  <c r="AL92" i="86"/>
  <c r="AM92" i="86"/>
  <c r="AN92" i="86"/>
  <c r="AO92" i="86"/>
  <c r="AP92" i="86"/>
  <c r="AQ92" i="86"/>
  <c r="AR92" i="86"/>
  <c r="AS92" i="86"/>
  <c r="AT92" i="86"/>
  <c r="AU92" i="86"/>
  <c r="AV92" i="86"/>
  <c r="AW92" i="86"/>
  <c r="H93" i="86"/>
  <c r="E93" i="86" s="1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V93" i="86"/>
  <c r="W93" i="86"/>
  <c r="X93" i="86"/>
  <c r="Y93" i="86"/>
  <c r="Z93" i="86"/>
  <c r="AA93" i="86"/>
  <c r="AB93" i="86"/>
  <c r="AC93" i="86"/>
  <c r="AD93" i="86"/>
  <c r="AE93" i="86"/>
  <c r="AF93" i="86"/>
  <c r="AG93" i="86"/>
  <c r="AH93" i="86"/>
  <c r="AI93" i="86"/>
  <c r="AJ93" i="86"/>
  <c r="AK93" i="86"/>
  <c r="AL93" i="86"/>
  <c r="AM93" i="86"/>
  <c r="AN93" i="86"/>
  <c r="AO93" i="86"/>
  <c r="AP93" i="86"/>
  <c r="AQ93" i="86"/>
  <c r="AR93" i="86"/>
  <c r="AS93" i="86"/>
  <c r="AT93" i="86"/>
  <c r="AU93" i="86"/>
  <c r="AV93" i="86"/>
  <c r="AW93" i="86"/>
  <c r="H94" i="86"/>
  <c r="E94" i="86" s="1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V94" i="86"/>
  <c r="W94" i="86"/>
  <c r="X94" i="86"/>
  <c r="Y94" i="86"/>
  <c r="Z94" i="86"/>
  <c r="AA94" i="86"/>
  <c r="AB94" i="86"/>
  <c r="AC94" i="86"/>
  <c r="AD94" i="86"/>
  <c r="AE94" i="86"/>
  <c r="AF94" i="86"/>
  <c r="AG94" i="86"/>
  <c r="AH94" i="86"/>
  <c r="AI94" i="86"/>
  <c r="AJ94" i="86"/>
  <c r="AK94" i="86"/>
  <c r="AL94" i="86"/>
  <c r="AM94" i="86"/>
  <c r="AN94" i="86"/>
  <c r="AO94" i="86"/>
  <c r="AP94" i="86"/>
  <c r="AQ94" i="86"/>
  <c r="AR94" i="86"/>
  <c r="AS94" i="86"/>
  <c r="AT94" i="86"/>
  <c r="AU94" i="86"/>
  <c r="AV94" i="86"/>
  <c r="AW94" i="86"/>
  <c r="H95" i="86"/>
  <c r="E95" i="86" s="1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V95" i="86"/>
  <c r="W95" i="86"/>
  <c r="X95" i="86"/>
  <c r="Y95" i="86"/>
  <c r="Z95" i="86"/>
  <c r="AA95" i="86"/>
  <c r="AB95" i="86"/>
  <c r="AC95" i="86"/>
  <c r="AD95" i="86"/>
  <c r="AE95" i="86"/>
  <c r="AF95" i="86"/>
  <c r="AG95" i="86"/>
  <c r="AH95" i="86"/>
  <c r="AI95" i="86"/>
  <c r="AJ95" i="86"/>
  <c r="AK95" i="86"/>
  <c r="AL95" i="86"/>
  <c r="AM95" i="86"/>
  <c r="AN95" i="86"/>
  <c r="AO95" i="86"/>
  <c r="AP95" i="86"/>
  <c r="AQ95" i="86"/>
  <c r="AR95" i="86"/>
  <c r="AS95" i="86"/>
  <c r="AT95" i="86"/>
  <c r="AU95" i="86"/>
  <c r="AV95" i="86"/>
  <c r="AW95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V96" i="86"/>
  <c r="W96" i="86"/>
  <c r="X96" i="86"/>
  <c r="Y96" i="86"/>
  <c r="Z96" i="86"/>
  <c r="AA96" i="86"/>
  <c r="AB96" i="86"/>
  <c r="AC96" i="86"/>
  <c r="AD96" i="86"/>
  <c r="AE96" i="86"/>
  <c r="AF96" i="86"/>
  <c r="AG96" i="86"/>
  <c r="AH96" i="86"/>
  <c r="AI96" i="86"/>
  <c r="AJ96" i="86"/>
  <c r="AK96" i="86"/>
  <c r="AL96" i="86"/>
  <c r="AM96" i="86"/>
  <c r="AN96" i="86"/>
  <c r="AO96" i="86"/>
  <c r="AP96" i="86"/>
  <c r="AQ96" i="86"/>
  <c r="AR96" i="86"/>
  <c r="AS96" i="86"/>
  <c r="AT96" i="86"/>
  <c r="AU96" i="86"/>
  <c r="AV96" i="86"/>
  <c r="AW96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V97" i="86"/>
  <c r="W97" i="86"/>
  <c r="X97" i="86"/>
  <c r="Y97" i="86"/>
  <c r="Z97" i="86"/>
  <c r="AA97" i="86"/>
  <c r="AB97" i="86"/>
  <c r="AC97" i="86"/>
  <c r="AD97" i="86"/>
  <c r="AE97" i="86"/>
  <c r="AF97" i="86"/>
  <c r="AG97" i="86"/>
  <c r="AH97" i="86"/>
  <c r="AI97" i="86"/>
  <c r="AJ97" i="86"/>
  <c r="AK97" i="86"/>
  <c r="AL97" i="86"/>
  <c r="AM97" i="86"/>
  <c r="AN97" i="86"/>
  <c r="AO97" i="86"/>
  <c r="AP97" i="86"/>
  <c r="AQ97" i="86"/>
  <c r="AR97" i="86"/>
  <c r="AS97" i="86"/>
  <c r="AT97" i="86"/>
  <c r="AU97" i="86"/>
  <c r="AV97" i="86"/>
  <c r="AW97" i="86"/>
  <c r="H98" i="86"/>
  <c r="E98" i="86" s="1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V98" i="86"/>
  <c r="W98" i="86"/>
  <c r="X98" i="86"/>
  <c r="Y98" i="86"/>
  <c r="Z98" i="86"/>
  <c r="AA98" i="86"/>
  <c r="AB98" i="86"/>
  <c r="AC98" i="86"/>
  <c r="AD98" i="86"/>
  <c r="AE98" i="86"/>
  <c r="AF98" i="86"/>
  <c r="AG98" i="86"/>
  <c r="AH98" i="86"/>
  <c r="AI98" i="86"/>
  <c r="AJ98" i="86"/>
  <c r="AK98" i="86"/>
  <c r="AL98" i="86"/>
  <c r="AM98" i="86"/>
  <c r="AN98" i="86"/>
  <c r="AO98" i="86"/>
  <c r="AP98" i="86"/>
  <c r="AQ98" i="86"/>
  <c r="AR98" i="86"/>
  <c r="AS98" i="86"/>
  <c r="AT98" i="86"/>
  <c r="AU98" i="86"/>
  <c r="AV98" i="86"/>
  <c r="AW98" i="86"/>
  <c r="H99" i="86"/>
  <c r="E99" i="86" s="1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V99" i="86"/>
  <c r="W99" i="86"/>
  <c r="X99" i="86"/>
  <c r="Y99" i="86"/>
  <c r="Z99" i="86"/>
  <c r="AA99" i="86"/>
  <c r="AB99" i="86"/>
  <c r="AC99" i="86"/>
  <c r="AD99" i="86"/>
  <c r="AE99" i="86"/>
  <c r="AF99" i="86"/>
  <c r="AG99" i="86"/>
  <c r="AH99" i="86"/>
  <c r="AI99" i="86"/>
  <c r="AJ99" i="86"/>
  <c r="AK99" i="86"/>
  <c r="AL99" i="86"/>
  <c r="AM99" i="86"/>
  <c r="AN99" i="86"/>
  <c r="AO99" i="86"/>
  <c r="AP99" i="86"/>
  <c r="AQ99" i="86"/>
  <c r="AR99" i="86"/>
  <c r="AS99" i="86"/>
  <c r="AT99" i="86"/>
  <c r="AU99" i="86"/>
  <c r="AV99" i="86"/>
  <c r="AW99" i="86"/>
  <c r="H100" i="86"/>
  <c r="E100" i="86" s="1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V100" i="86"/>
  <c r="W100" i="86"/>
  <c r="X100" i="86"/>
  <c r="Y100" i="86"/>
  <c r="Z100" i="86"/>
  <c r="AA100" i="86"/>
  <c r="AB100" i="86"/>
  <c r="AC100" i="86"/>
  <c r="AD100" i="86"/>
  <c r="AE100" i="86"/>
  <c r="AF100" i="86"/>
  <c r="AG100" i="86"/>
  <c r="AH100" i="86"/>
  <c r="AI100" i="86"/>
  <c r="AJ100" i="86"/>
  <c r="AK100" i="86"/>
  <c r="AL100" i="86"/>
  <c r="AM100" i="86"/>
  <c r="AN100" i="86"/>
  <c r="AO100" i="86"/>
  <c r="AP100" i="86"/>
  <c r="AQ100" i="86"/>
  <c r="AR100" i="86"/>
  <c r="AS100" i="86"/>
  <c r="AT100" i="86"/>
  <c r="AU100" i="86"/>
  <c r="AV100" i="86"/>
  <c r="AW100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V101" i="86"/>
  <c r="W101" i="86"/>
  <c r="X101" i="86"/>
  <c r="Y101" i="86"/>
  <c r="Z101" i="86"/>
  <c r="AA101" i="86"/>
  <c r="AB101" i="86"/>
  <c r="AC101" i="86"/>
  <c r="AD101" i="86"/>
  <c r="AE101" i="86"/>
  <c r="AF101" i="86"/>
  <c r="AG101" i="86"/>
  <c r="AH101" i="86"/>
  <c r="AI101" i="86"/>
  <c r="AJ101" i="86"/>
  <c r="AK101" i="86"/>
  <c r="AL101" i="86"/>
  <c r="AM101" i="86"/>
  <c r="AN101" i="86"/>
  <c r="AO101" i="86"/>
  <c r="AP101" i="86"/>
  <c r="AQ101" i="86"/>
  <c r="AR101" i="86"/>
  <c r="AS101" i="86"/>
  <c r="AT101" i="86"/>
  <c r="AU101" i="86"/>
  <c r="AV101" i="86"/>
  <c r="AW101" i="86"/>
  <c r="H102" i="86"/>
  <c r="E102" i="86" s="1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V102" i="86"/>
  <c r="W102" i="86"/>
  <c r="X102" i="86"/>
  <c r="Y102" i="86"/>
  <c r="Z102" i="86"/>
  <c r="AA102" i="86"/>
  <c r="AB102" i="86"/>
  <c r="AC102" i="86"/>
  <c r="AD102" i="86"/>
  <c r="AE102" i="86"/>
  <c r="AF102" i="86"/>
  <c r="AG102" i="86"/>
  <c r="AH102" i="86"/>
  <c r="AI102" i="86"/>
  <c r="AJ102" i="86"/>
  <c r="AK102" i="86"/>
  <c r="AL102" i="86"/>
  <c r="AM102" i="86"/>
  <c r="AN102" i="86"/>
  <c r="AO102" i="86"/>
  <c r="AP102" i="86"/>
  <c r="AQ102" i="86"/>
  <c r="AR102" i="86"/>
  <c r="AS102" i="86"/>
  <c r="AT102" i="86"/>
  <c r="AU102" i="86"/>
  <c r="AV102" i="86"/>
  <c r="AW102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V103" i="86"/>
  <c r="W103" i="86"/>
  <c r="X103" i="86"/>
  <c r="Y103" i="86"/>
  <c r="Z103" i="86"/>
  <c r="AA103" i="86"/>
  <c r="AB103" i="86"/>
  <c r="AC103" i="86"/>
  <c r="AD103" i="86"/>
  <c r="AE103" i="86"/>
  <c r="AF103" i="86"/>
  <c r="AG103" i="86"/>
  <c r="AH103" i="86"/>
  <c r="AI103" i="86"/>
  <c r="AJ103" i="86"/>
  <c r="AK103" i="86"/>
  <c r="AL103" i="86"/>
  <c r="AM103" i="86"/>
  <c r="AN103" i="86"/>
  <c r="AO103" i="86"/>
  <c r="AP103" i="86"/>
  <c r="AQ103" i="86"/>
  <c r="AR103" i="86"/>
  <c r="AS103" i="86"/>
  <c r="AT103" i="86"/>
  <c r="AU103" i="86"/>
  <c r="AV103" i="86"/>
  <c r="AW103" i="86"/>
  <c r="H104" i="86"/>
  <c r="E104" i="86" s="1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V104" i="86"/>
  <c r="W104" i="86"/>
  <c r="X104" i="86"/>
  <c r="Y104" i="86"/>
  <c r="Z104" i="86"/>
  <c r="AA104" i="86"/>
  <c r="AB104" i="86"/>
  <c r="AC104" i="86"/>
  <c r="AD104" i="86"/>
  <c r="AE104" i="86"/>
  <c r="AF104" i="86"/>
  <c r="AG104" i="86"/>
  <c r="AH104" i="86"/>
  <c r="AI104" i="86"/>
  <c r="AJ104" i="86"/>
  <c r="AK104" i="86"/>
  <c r="AL104" i="86"/>
  <c r="AM104" i="86"/>
  <c r="AN104" i="86"/>
  <c r="AO104" i="86"/>
  <c r="AP104" i="86"/>
  <c r="AQ104" i="86"/>
  <c r="AR104" i="86"/>
  <c r="AS104" i="86"/>
  <c r="AT104" i="86"/>
  <c r="AU104" i="86"/>
  <c r="AV104" i="86"/>
  <c r="AW104" i="86"/>
  <c r="H105" i="86"/>
  <c r="E105" i="86" s="1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V105" i="86"/>
  <c r="W105" i="86"/>
  <c r="X105" i="86"/>
  <c r="Y105" i="86"/>
  <c r="Z105" i="86"/>
  <c r="AA105" i="86"/>
  <c r="AB105" i="86"/>
  <c r="AC105" i="86"/>
  <c r="AD105" i="86"/>
  <c r="AE105" i="86"/>
  <c r="AF105" i="86"/>
  <c r="AG105" i="86"/>
  <c r="AH105" i="86"/>
  <c r="AI105" i="86"/>
  <c r="AJ105" i="86"/>
  <c r="AK105" i="86"/>
  <c r="AL105" i="86"/>
  <c r="AM105" i="86"/>
  <c r="AN105" i="86"/>
  <c r="AO105" i="86"/>
  <c r="AP105" i="86"/>
  <c r="AQ105" i="86"/>
  <c r="AR105" i="86"/>
  <c r="AS105" i="86"/>
  <c r="AT105" i="86"/>
  <c r="AU105" i="86"/>
  <c r="AV105" i="86"/>
  <c r="AW105" i="86"/>
  <c r="H106" i="86"/>
  <c r="E106" i="86" s="1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V106" i="86"/>
  <c r="W106" i="86"/>
  <c r="X106" i="86"/>
  <c r="Y106" i="86"/>
  <c r="Z106" i="86"/>
  <c r="AA106" i="86"/>
  <c r="AB106" i="86"/>
  <c r="AC106" i="86"/>
  <c r="AD106" i="86"/>
  <c r="AE106" i="86"/>
  <c r="AF106" i="86"/>
  <c r="AG106" i="86"/>
  <c r="AH106" i="86"/>
  <c r="AI106" i="86"/>
  <c r="AJ106" i="86"/>
  <c r="AK106" i="86"/>
  <c r="AL106" i="86"/>
  <c r="AM106" i="86"/>
  <c r="AN106" i="86"/>
  <c r="AO106" i="86"/>
  <c r="AP106" i="86"/>
  <c r="AQ106" i="86"/>
  <c r="AR106" i="86"/>
  <c r="AS106" i="86"/>
  <c r="AT106" i="86"/>
  <c r="AU106" i="86"/>
  <c r="AV106" i="86"/>
  <c r="AW106" i="86"/>
  <c r="H108" i="86"/>
  <c r="E108" i="86" s="1"/>
  <c r="I108" i="86"/>
  <c r="J108" i="86"/>
  <c r="K108" i="86"/>
  <c r="L108" i="86"/>
  <c r="M108" i="86"/>
  <c r="N108" i="86"/>
  <c r="O108" i="86"/>
  <c r="P108" i="86"/>
  <c r="Q108" i="86"/>
  <c r="R108" i="86"/>
  <c r="S108" i="86"/>
  <c r="T108" i="86"/>
  <c r="U108" i="86"/>
  <c r="V108" i="86"/>
  <c r="W108" i="86"/>
  <c r="X108" i="86"/>
  <c r="Y108" i="86"/>
  <c r="Z108" i="86"/>
  <c r="AA108" i="86"/>
  <c r="AB108" i="86"/>
  <c r="AC108" i="86"/>
  <c r="AD108" i="86"/>
  <c r="AE108" i="86"/>
  <c r="AF108" i="86"/>
  <c r="AG108" i="86"/>
  <c r="AH108" i="86"/>
  <c r="AI108" i="86"/>
  <c r="AJ108" i="86"/>
  <c r="AK108" i="86"/>
  <c r="AL108" i="86"/>
  <c r="AM108" i="86"/>
  <c r="AN108" i="86"/>
  <c r="AO108" i="86"/>
  <c r="AP108" i="86"/>
  <c r="AQ108" i="86"/>
  <c r="AR108" i="86"/>
  <c r="AS108" i="86"/>
  <c r="AT108" i="86"/>
  <c r="AU108" i="86"/>
  <c r="AV108" i="86"/>
  <c r="AW108" i="86"/>
  <c r="H110" i="86"/>
  <c r="E110" i="86" s="1"/>
  <c r="I110" i="86"/>
  <c r="J110" i="86"/>
  <c r="K110" i="86"/>
  <c r="L110" i="86"/>
  <c r="M110" i="86"/>
  <c r="N110" i="86"/>
  <c r="O110" i="86"/>
  <c r="P110" i="86"/>
  <c r="Q110" i="86"/>
  <c r="R110" i="86"/>
  <c r="S110" i="86"/>
  <c r="T110" i="86"/>
  <c r="U110" i="86"/>
  <c r="V110" i="86"/>
  <c r="W110" i="86"/>
  <c r="X110" i="86"/>
  <c r="Y110" i="86"/>
  <c r="Z110" i="86"/>
  <c r="AA110" i="86"/>
  <c r="AB110" i="86"/>
  <c r="AC110" i="86"/>
  <c r="AD110" i="86"/>
  <c r="AE110" i="86"/>
  <c r="AF110" i="86"/>
  <c r="AG110" i="86"/>
  <c r="AH110" i="86"/>
  <c r="AI110" i="86"/>
  <c r="AJ110" i="86"/>
  <c r="AK110" i="86"/>
  <c r="AL110" i="86"/>
  <c r="AM110" i="86"/>
  <c r="AN110" i="86"/>
  <c r="AO110" i="86"/>
  <c r="AP110" i="86"/>
  <c r="AQ110" i="86"/>
  <c r="AR110" i="86"/>
  <c r="AS110" i="86"/>
  <c r="AT110" i="86"/>
  <c r="AU110" i="86"/>
  <c r="AV110" i="86"/>
  <c r="AW110" i="86"/>
  <c r="H112" i="86"/>
  <c r="I112" i="86"/>
  <c r="J112" i="86"/>
  <c r="K112" i="86"/>
  <c r="L112" i="86"/>
  <c r="M112" i="86"/>
  <c r="N112" i="86"/>
  <c r="O112" i="86"/>
  <c r="P112" i="86"/>
  <c r="Q112" i="86"/>
  <c r="R112" i="86"/>
  <c r="S112" i="86"/>
  <c r="T112" i="86"/>
  <c r="U112" i="86"/>
  <c r="V112" i="86"/>
  <c r="W112" i="86"/>
  <c r="X112" i="86"/>
  <c r="Y112" i="86"/>
  <c r="Z112" i="86"/>
  <c r="AA112" i="86"/>
  <c r="AB112" i="86"/>
  <c r="AC112" i="86"/>
  <c r="AD112" i="86"/>
  <c r="AE112" i="86"/>
  <c r="AF112" i="86"/>
  <c r="AG112" i="86"/>
  <c r="AH112" i="86"/>
  <c r="AI112" i="86"/>
  <c r="AJ112" i="86"/>
  <c r="AK112" i="86"/>
  <c r="AL112" i="86"/>
  <c r="AM112" i="86"/>
  <c r="AN112" i="86"/>
  <c r="AO112" i="86"/>
  <c r="AP112" i="86"/>
  <c r="AQ112" i="86"/>
  <c r="AR112" i="86"/>
  <c r="AS112" i="86"/>
  <c r="AT112" i="86"/>
  <c r="AU112" i="86"/>
  <c r="AV112" i="86"/>
  <c r="AW112" i="86"/>
  <c r="H113" i="86"/>
  <c r="E113" i="86" s="1"/>
  <c r="I113" i="86"/>
  <c r="J113" i="86"/>
  <c r="K113" i="86"/>
  <c r="L113" i="86"/>
  <c r="M113" i="86"/>
  <c r="N113" i="86"/>
  <c r="O113" i="86"/>
  <c r="P113" i="86"/>
  <c r="Q113" i="86"/>
  <c r="R113" i="86"/>
  <c r="S113" i="86"/>
  <c r="T113" i="86"/>
  <c r="U113" i="86"/>
  <c r="V113" i="86"/>
  <c r="W113" i="86"/>
  <c r="X113" i="86"/>
  <c r="Y113" i="86"/>
  <c r="Z113" i="86"/>
  <c r="AA113" i="86"/>
  <c r="AB113" i="86"/>
  <c r="AC113" i="86"/>
  <c r="AD113" i="86"/>
  <c r="AE113" i="86"/>
  <c r="AF113" i="86"/>
  <c r="AG113" i="86"/>
  <c r="AH113" i="86"/>
  <c r="AI113" i="86"/>
  <c r="AJ113" i="86"/>
  <c r="AK113" i="86"/>
  <c r="AL113" i="86"/>
  <c r="AM113" i="86"/>
  <c r="AN113" i="86"/>
  <c r="AO113" i="86"/>
  <c r="AP113" i="86"/>
  <c r="AQ113" i="86"/>
  <c r="AR113" i="86"/>
  <c r="AS113" i="86"/>
  <c r="AT113" i="86"/>
  <c r="AU113" i="86"/>
  <c r="AV113" i="86"/>
  <c r="AW113" i="86"/>
  <c r="H114" i="86"/>
  <c r="E114" i="86" s="1"/>
  <c r="I114" i="86"/>
  <c r="J114" i="86"/>
  <c r="K114" i="86"/>
  <c r="L114" i="86"/>
  <c r="M114" i="86"/>
  <c r="N114" i="86"/>
  <c r="O114" i="86"/>
  <c r="P114" i="86"/>
  <c r="Q114" i="86"/>
  <c r="R114" i="86"/>
  <c r="S114" i="86"/>
  <c r="T114" i="86"/>
  <c r="U114" i="86"/>
  <c r="V114" i="86"/>
  <c r="W114" i="86"/>
  <c r="X114" i="86"/>
  <c r="Y114" i="86"/>
  <c r="Z114" i="86"/>
  <c r="AA114" i="86"/>
  <c r="AB114" i="86"/>
  <c r="AC114" i="86"/>
  <c r="AD114" i="86"/>
  <c r="AE114" i="86"/>
  <c r="AF114" i="86"/>
  <c r="AG114" i="86"/>
  <c r="AH114" i="86"/>
  <c r="AI114" i="86"/>
  <c r="AJ114" i="86"/>
  <c r="AK114" i="86"/>
  <c r="AL114" i="86"/>
  <c r="AM114" i="86"/>
  <c r="AN114" i="86"/>
  <c r="AO114" i="86"/>
  <c r="AP114" i="86"/>
  <c r="AQ114" i="86"/>
  <c r="AR114" i="86"/>
  <c r="AS114" i="86"/>
  <c r="AT114" i="86"/>
  <c r="AU114" i="86"/>
  <c r="AV114" i="86"/>
  <c r="AW114" i="86"/>
  <c r="H115" i="86"/>
  <c r="E115" i="86" s="1"/>
  <c r="I115" i="86"/>
  <c r="J115" i="86"/>
  <c r="K115" i="86"/>
  <c r="L115" i="86"/>
  <c r="M115" i="86"/>
  <c r="N115" i="86"/>
  <c r="O115" i="86"/>
  <c r="P115" i="86"/>
  <c r="Q115" i="86"/>
  <c r="R115" i="86"/>
  <c r="S115" i="86"/>
  <c r="T115" i="86"/>
  <c r="U115" i="86"/>
  <c r="V115" i="86"/>
  <c r="W115" i="86"/>
  <c r="X115" i="86"/>
  <c r="Y115" i="86"/>
  <c r="Z115" i="86"/>
  <c r="AA115" i="86"/>
  <c r="AB115" i="86"/>
  <c r="AC115" i="86"/>
  <c r="AD115" i="86"/>
  <c r="AE115" i="86"/>
  <c r="AF115" i="86"/>
  <c r="AG115" i="86"/>
  <c r="AH115" i="86"/>
  <c r="AI115" i="86"/>
  <c r="AJ115" i="86"/>
  <c r="AK115" i="86"/>
  <c r="AL115" i="86"/>
  <c r="AM115" i="86"/>
  <c r="AN115" i="86"/>
  <c r="AO115" i="86"/>
  <c r="AP115" i="86"/>
  <c r="AQ115" i="86"/>
  <c r="AR115" i="86"/>
  <c r="AS115" i="86"/>
  <c r="AT115" i="86"/>
  <c r="AU115" i="86"/>
  <c r="AV115" i="86"/>
  <c r="AW115" i="86"/>
  <c r="H117" i="86"/>
  <c r="E117" i="86" s="1"/>
  <c r="I117" i="86"/>
  <c r="J117" i="86"/>
  <c r="K117" i="86"/>
  <c r="L117" i="86"/>
  <c r="M117" i="86"/>
  <c r="N117" i="86"/>
  <c r="O117" i="86"/>
  <c r="P117" i="86"/>
  <c r="Q117" i="86"/>
  <c r="R117" i="86"/>
  <c r="S117" i="86"/>
  <c r="T117" i="86"/>
  <c r="U117" i="86"/>
  <c r="V117" i="86"/>
  <c r="W117" i="86"/>
  <c r="X117" i="86"/>
  <c r="Y117" i="86"/>
  <c r="Z117" i="86"/>
  <c r="AA117" i="86"/>
  <c r="AB117" i="86"/>
  <c r="AC117" i="86"/>
  <c r="AD117" i="86"/>
  <c r="AE117" i="86"/>
  <c r="AF117" i="86"/>
  <c r="AG117" i="86"/>
  <c r="AH117" i="86"/>
  <c r="AI117" i="86"/>
  <c r="AJ117" i="86"/>
  <c r="AK117" i="86"/>
  <c r="AL117" i="86"/>
  <c r="AM117" i="86"/>
  <c r="AN117" i="86"/>
  <c r="AO117" i="86"/>
  <c r="AP117" i="86"/>
  <c r="AQ117" i="86"/>
  <c r="AR117" i="86"/>
  <c r="AS117" i="86"/>
  <c r="AT117" i="86"/>
  <c r="AU117" i="86"/>
  <c r="AV117" i="86"/>
  <c r="AW117" i="86"/>
  <c r="H119" i="86"/>
  <c r="E119" i="86" s="1"/>
  <c r="I119" i="86"/>
  <c r="J119" i="86"/>
  <c r="K119" i="86"/>
  <c r="L119" i="86"/>
  <c r="M119" i="86"/>
  <c r="N119" i="86"/>
  <c r="O119" i="86"/>
  <c r="P119" i="86"/>
  <c r="Q119" i="86"/>
  <c r="R119" i="86"/>
  <c r="S119" i="86"/>
  <c r="T119" i="86"/>
  <c r="U119" i="86"/>
  <c r="V119" i="86"/>
  <c r="W119" i="86"/>
  <c r="X119" i="86"/>
  <c r="Y119" i="86"/>
  <c r="Z119" i="86"/>
  <c r="AA119" i="86"/>
  <c r="AB119" i="86"/>
  <c r="AC119" i="86"/>
  <c r="AD119" i="86"/>
  <c r="AE119" i="86"/>
  <c r="AF119" i="86"/>
  <c r="AG119" i="86"/>
  <c r="AH119" i="86"/>
  <c r="AI119" i="86"/>
  <c r="AJ119" i="86"/>
  <c r="AK119" i="86"/>
  <c r="AL119" i="86"/>
  <c r="AM119" i="86"/>
  <c r="AN119" i="86"/>
  <c r="AO119" i="86"/>
  <c r="AP119" i="86"/>
  <c r="AQ119" i="86"/>
  <c r="AR119" i="86"/>
  <c r="AS119" i="86"/>
  <c r="AT119" i="86"/>
  <c r="AU119" i="86"/>
  <c r="AV119" i="86"/>
  <c r="AW119" i="86"/>
  <c r="H121" i="86"/>
  <c r="E121" i="86" s="1"/>
  <c r="I121" i="86"/>
  <c r="J121" i="86"/>
  <c r="K121" i="86"/>
  <c r="L121" i="86"/>
  <c r="M121" i="86"/>
  <c r="N121" i="86"/>
  <c r="O121" i="86"/>
  <c r="P121" i="86"/>
  <c r="Q121" i="86"/>
  <c r="R121" i="86"/>
  <c r="S121" i="86"/>
  <c r="T121" i="86"/>
  <c r="U121" i="86"/>
  <c r="V121" i="86"/>
  <c r="W121" i="86"/>
  <c r="X121" i="86"/>
  <c r="Y121" i="86"/>
  <c r="Z121" i="86"/>
  <c r="AA121" i="86"/>
  <c r="AB121" i="86"/>
  <c r="AC121" i="86"/>
  <c r="AD121" i="86"/>
  <c r="AE121" i="86"/>
  <c r="AF121" i="86"/>
  <c r="AG121" i="86"/>
  <c r="AH121" i="86"/>
  <c r="AI121" i="86"/>
  <c r="AJ121" i="86"/>
  <c r="AK121" i="86"/>
  <c r="AL121" i="86"/>
  <c r="AM121" i="86"/>
  <c r="AN121" i="86"/>
  <c r="AO121" i="86"/>
  <c r="AP121" i="86"/>
  <c r="AQ121" i="86"/>
  <c r="AR121" i="86"/>
  <c r="AS121" i="86"/>
  <c r="AT121" i="86"/>
  <c r="AU121" i="86"/>
  <c r="AV121" i="86"/>
  <c r="AW121" i="86"/>
  <c r="H122" i="86"/>
  <c r="I122" i="86"/>
  <c r="J122" i="86"/>
  <c r="K122" i="86"/>
  <c r="L122" i="86"/>
  <c r="M122" i="86"/>
  <c r="N122" i="86"/>
  <c r="O122" i="86"/>
  <c r="P122" i="86"/>
  <c r="Q122" i="86"/>
  <c r="R122" i="86"/>
  <c r="S122" i="86"/>
  <c r="T122" i="86"/>
  <c r="U122" i="86"/>
  <c r="V122" i="86"/>
  <c r="W122" i="86"/>
  <c r="X122" i="86"/>
  <c r="Y122" i="86"/>
  <c r="Z122" i="86"/>
  <c r="AA122" i="86"/>
  <c r="AB122" i="86"/>
  <c r="AC122" i="86"/>
  <c r="AD122" i="86"/>
  <c r="AE122" i="86"/>
  <c r="AF122" i="86"/>
  <c r="AG122" i="86"/>
  <c r="AH122" i="86"/>
  <c r="AI122" i="86"/>
  <c r="AJ122" i="86"/>
  <c r="AK122" i="86"/>
  <c r="AL122" i="86"/>
  <c r="AM122" i="86"/>
  <c r="AN122" i="86"/>
  <c r="AO122" i="86"/>
  <c r="AP122" i="86"/>
  <c r="AQ122" i="86"/>
  <c r="AR122" i="86"/>
  <c r="AS122" i="86"/>
  <c r="AT122" i="86"/>
  <c r="AU122" i="86"/>
  <c r="AV122" i="86"/>
  <c r="AW122" i="86"/>
  <c r="H124" i="86"/>
  <c r="E124" i="86" s="1"/>
  <c r="I124" i="86"/>
  <c r="J124" i="86"/>
  <c r="K124" i="86"/>
  <c r="L124" i="86"/>
  <c r="M124" i="86"/>
  <c r="N124" i="86"/>
  <c r="O124" i="86"/>
  <c r="P124" i="86"/>
  <c r="Q124" i="86"/>
  <c r="R124" i="86"/>
  <c r="S124" i="86"/>
  <c r="T124" i="86"/>
  <c r="U124" i="86"/>
  <c r="V124" i="86"/>
  <c r="W124" i="86"/>
  <c r="X124" i="86"/>
  <c r="Y124" i="86"/>
  <c r="Z124" i="86"/>
  <c r="AA124" i="86"/>
  <c r="AB124" i="86"/>
  <c r="AC124" i="86"/>
  <c r="AD124" i="86"/>
  <c r="AE124" i="86"/>
  <c r="AF124" i="86"/>
  <c r="AG124" i="86"/>
  <c r="AH124" i="86"/>
  <c r="AI124" i="86"/>
  <c r="AJ124" i="86"/>
  <c r="AK124" i="86"/>
  <c r="AL124" i="86"/>
  <c r="AM124" i="86"/>
  <c r="AN124" i="86"/>
  <c r="AO124" i="86"/>
  <c r="AP124" i="86"/>
  <c r="AQ124" i="86"/>
  <c r="AR124" i="86"/>
  <c r="AS124" i="86"/>
  <c r="AT124" i="86"/>
  <c r="AU124" i="86"/>
  <c r="AV124" i="86"/>
  <c r="AW124" i="86"/>
  <c r="H125" i="86"/>
  <c r="E125" i="86" s="1"/>
  <c r="I125" i="86"/>
  <c r="J125" i="86"/>
  <c r="K125" i="86"/>
  <c r="L125" i="86"/>
  <c r="M125" i="86"/>
  <c r="N125" i="86"/>
  <c r="O125" i="86"/>
  <c r="P125" i="86"/>
  <c r="Q125" i="86"/>
  <c r="R125" i="86"/>
  <c r="S125" i="86"/>
  <c r="T125" i="86"/>
  <c r="U125" i="86"/>
  <c r="V125" i="86"/>
  <c r="W125" i="86"/>
  <c r="X125" i="86"/>
  <c r="Y125" i="86"/>
  <c r="Z125" i="86"/>
  <c r="AA125" i="86"/>
  <c r="AB125" i="86"/>
  <c r="AC125" i="86"/>
  <c r="AD125" i="86"/>
  <c r="AE125" i="86"/>
  <c r="AF125" i="86"/>
  <c r="AG125" i="86"/>
  <c r="AH125" i="86"/>
  <c r="AI125" i="86"/>
  <c r="AJ125" i="86"/>
  <c r="AK125" i="86"/>
  <c r="AL125" i="86"/>
  <c r="AM125" i="86"/>
  <c r="AN125" i="86"/>
  <c r="AO125" i="86"/>
  <c r="AP125" i="86"/>
  <c r="AQ125" i="86"/>
  <c r="AR125" i="86"/>
  <c r="AS125" i="86"/>
  <c r="AT125" i="86"/>
  <c r="AU125" i="86"/>
  <c r="AV125" i="86"/>
  <c r="AW125" i="86"/>
  <c r="H126" i="86"/>
  <c r="I126" i="86"/>
  <c r="J126" i="86"/>
  <c r="K126" i="86"/>
  <c r="L126" i="86"/>
  <c r="M126" i="86"/>
  <c r="N126" i="86"/>
  <c r="O126" i="86"/>
  <c r="P126" i="86"/>
  <c r="Q126" i="86"/>
  <c r="R126" i="86"/>
  <c r="S126" i="86"/>
  <c r="T126" i="86"/>
  <c r="U126" i="86"/>
  <c r="V126" i="86"/>
  <c r="W126" i="86"/>
  <c r="X126" i="86"/>
  <c r="Y126" i="86"/>
  <c r="Z126" i="86"/>
  <c r="AA126" i="86"/>
  <c r="AB126" i="86"/>
  <c r="AC126" i="86"/>
  <c r="AD126" i="86"/>
  <c r="AE126" i="86"/>
  <c r="AF126" i="86"/>
  <c r="AG126" i="86"/>
  <c r="AH126" i="86"/>
  <c r="AI126" i="86"/>
  <c r="AJ126" i="86"/>
  <c r="AK126" i="86"/>
  <c r="AL126" i="86"/>
  <c r="AM126" i="86"/>
  <c r="AN126" i="86"/>
  <c r="AO126" i="86"/>
  <c r="AP126" i="86"/>
  <c r="AQ126" i="86"/>
  <c r="AR126" i="86"/>
  <c r="AS126" i="86"/>
  <c r="AT126" i="86"/>
  <c r="AU126" i="86"/>
  <c r="AV126" i="86"/>
  <c r="AW126" i="86"/>
  <c r="H4" i="14"/>
  <c r="E4" i="14" s="1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H5" i="14"/>
  <c r="E5" i="14" s="1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H50" i="14"/>
  <c r="E50" i="14" s="1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H51" i="14"/>
  <c r="E51" i="14" s="1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H52" i="14"/>
  <c r="E52" i="14" s="1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H53" i="14"/>
  <c r="E53" i="14" s="1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H54" i="14"/>
  <c r="E54" i="14" s="1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H55" i="14"/>
  <c r="E55" i="14" s="1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H57" i="14"/>
  <c r="E57" i="14" s="1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H58" i="14"/>
  <c r="E58" i="14" s="1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H59" i="14"/>
  <c r="E59" i="14" s="1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H60" i="14"/>
  <c r="E60" i="14" s="1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H62" i="14"/>
  <c r="E62" i="14" s="1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H63" i="14"/>
  <c r="E63" i="14" s="1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H65" i="14"/>
  <c r="E65" i="14" s="1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H66" i="14"/>
  <c r="E66" i="14" s="1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H83" i="14"/>
  <c r="E83" i="14" s="1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H86" i="14"/>
  <c r="E86" i="14" s="1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H87" i="14"/>
  <c r="E87" i="14" s="1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H88" i="14"/>
  <c r="E88" i="14" s="1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H89" i="14"/>
  <c r="E89" i="14" s="1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H90" i="14"/>
  <c r="E90" i="14" s="1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H91" i="14"/>
  <c r="E91" i="14" s="1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H92" i="14"/>
  <c r="E92" i="14" s="1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H93" i="14"/>
  <c r="E93" i="14" s="1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H94" i="14"/>
  <c r="E94" i="14" s="1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H95" i="14"/>
  <c r="E95" i="14" s="1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H98" i="14"/>
  <c r="E98" i="14" s="1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H99" i="14"/>
  <c r="E99" i="14" s="1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H100" i="14"/>
  <c r="E100" i="14" s="1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H102" i="14"/>
  <c r="E102" i="14" s="1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H104" i="14"/>
  <c r="E104" i="14" s="1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H105" i="14"/>
  <c r="E105" i="14" s="1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H106" i="14"/>
  <c r="E106" i="14" s="1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H108" i="14"/>
  <c r="E108" i="14" s="1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H110" i="14"/>
  <c r="E110" i="14" s="1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H113" i="14"/>
  <c r="E113" i="14" s="1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H114" i="14"/>
  <c r="E114" i="14" s="1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H115" i="14"/>
  <c r="E115" i="14" s="1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H117" i="14"/>
  <c r="E117" i="14" s="1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H119" i="14"/>
  <c r="E119" i="14" s="1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H121" i="14"/>
  <c r="E121" i="14" s="1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H124" i="14"/>
  <c r="E124" i="14" s="1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H125" i="14"/>
  <c r="E125" i="14" s="1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E5" i="62"/>
  <c r="E6" i="62"/>
  <c r="E7" i="62"/>
  <c r="E8" i="62"/>
  <c r="E9" i="62"/>
  <c r="E10" i="62"/>
  <c r="E11" i="62"/>
  <c r="E12" i="62"/>
  <c r="H13" i="62"/>
  <c r="H21" i="62" s="1"/>
  <c r="I13" i="62"/>
  <c r="J13" i="62"/>
  <c r="J21" i="62" s="1"/>
  <c r="K13" i="62"/>
  <c r="L13" i="62"/>
  <c r="L21" i="62" s="1"/>
  <c r="M13" i="62"/>
  <c r="N13" i="62"/>
  <c r="N21" i="62" s="1"/>
  <c r="O13" i="62"/>
  <c r="P13" i="62"/>
  <c r="P21" i="62" s="1"/>
  <c r="Q13" i="62"/>
  <c r="R13" i="62"/>
  <c r="R21" i="62" s="1"/>
  <c r="S13" i="62"/>
  <c r="T13" i="62"/>
  <c r="T21" i="62" s="1"/>
  <c r="U13" i="62"/>
  <c r="V13" i="62"/>
  <c r="V21" i="62" s="1"/>
  <c r="W13" i="62"/>
  <c r="X13" i="62"/>
  <c r="X21" i="62" s="1"/>
  <c r="Y13" i="62"/>
  <c r="Z13" i="62"/>
  <c r="Z21" i="62" s="1"/>
  <c r="AA13" i="62"/>
  <c r="AB13" i="62"/>
  <c r="AB21" i="62" s="1"/>
  <c r="AC13" i="62"/>
  <c r="AD13" i="62"/>
  <c r="AD21" i="62" s="1"/>
  <c r="AE13" i="62"/>
  <c r="AF13" i="62"/>
  <c r="AF21" i="62" s="1"/>
  <c r="AG13" i="62"/>
  <c r="AH13" i="62"/>
  <c r="AH21" i="62" s="1"/>
  <c r="AI13" i="62"/>
  <c r="AJ13" i="62"/>
  <c r="AJ21" i="62" s="1"/>
  <c r="AK13" i="62"/>
  <c r="AL13" i="62"/>
  <c r="AL21" i="62" s="1"/>
  <c r="AM13" i="62"/>
  <c r="AN13" i="62"/>
  <c r="AN21" i="62" s="1"/>
  <c r="AO13" i="62"/>
  <c r="AP13" i="62"/>
  <c r="AP21" i="62" s="1"/>
  <c r="AQ13" i="62"/>
  <c r="AR13" i="62"/>
  <c r="AR21" i="62" s="1"/>
  <c r="AS13" i="62"/>
  <c r="AT13" i="62"/>
  <c r="AT21" i="62" s="1"/>
  <c r="AU13" i="62"/>
  <c r="AV13" i="62"/>
  <c r="AV21" i="62" s="1"/>
  <c r="AW13" i="62"/>
  <c r="E14" i="62"/>
  <c r="E15" i="62"/>
  <c r="E16" i="62"/>
  <c r="E17" i="62"/>
  <c r="E18" i="62"/>
  <c r="E19" i="62"/>
  <c r="E20" i="62"/>
  <c r="H20" i="62"/>
  <c r="I20" i="62"/>
  <c r="J20" i="62"/>
  <c r="K20" i="62"/>
  <c r="K21" i="62" s="1"/>
  <c r="L20" i="62"/>
  <c r="M20" i="62"/>
  <c r="N20" i="62"/>
  <c r="O20" i="62"/>
  <c r="O21" i="62" s="1"/>
  <c r="P20" i="62"/>
  <c r="Q20" i="62"/>
  <c r="R20" i="62"/>
  <c r="S20" i="62"/>
  <c r="S21" i="62" s="1"/>
  <c r="T20" i="62"/>
  <c r="U20" i="62"/>
  <c r="V20" i="62"/>
  <c r="W20" i="62"/>
  <c r="X20" i="62"/>
  <c r="Y20" i="62"/>
  <c r="Z20" i="62"/>
  <c r="AA20" i="62"/>
  <c r="AB20" i="62"/>
  <c r="AC20" i="62"/>
  <c r="AD20" i="62"/>
  <c r="AE20" i="62"/>
  <c r="AF20" i="62"/>
  <c r="AG20" i="62"/>
  <c r="AH20" i="62"/>
  <c r="AI20" i="62"/>
  <c r="AJ20" i="62"/>
  <c r="AK20" i="62"/>
  <c r="AL20" i="62"/>
  <c r="AM20" i="62"/>
  <c r="AN20" i="62"/>
  <c r="AO20" i="62"/>
  <c r="AP20" i="62"/>
  <c r="AQ20" i="62"/>
  <c r="AR20" i="62"/>
  <c r="AS20" i="62"/>
  <c r="AT20" i="62"/>
  <c r="AU20" i="62"/>
  <c r="AV20" i="62"/>
  <c r="AW20" i="62"/>
  <c r="I21" i="62"/>
  <c r="M21" i="62"/>
  <c r="Q21" i="62"/>
  <c r="U21" i="62"/>
  <c r="W21" i="62"/>
  <c r="Y21" i="62"/>
  <c r="AA21" i="62"/>
  <c r="AC21" i="62"/>
  <c r="AE21" i="62"/>
  <c r="AG21" i="62"/>
  <c r="AI21" i="62"/>
  <c r="AK21" i="62"/>
  <c r="AM21" i="62"/>
  <c r="AO21" i="62"/>
  <c r="AQ21" i="62"/>
  <c r="AS21" i="62"/>
  <c r="AU21" i="62"/>
  <c r="AW21" i="62"/>
  <c r="BU21" i="62"/>
  <c r="E24" i="62"/>
  <c r="E25" i="62"/>
  <c r="E26" i="62"/>
  <c r="E27" i="62"/>
  <c r="E28" i="62"/>
  <c r="E29" i="62"/>
  <c r="E30" i="62"/>
  <c r="E31" i="62"/>
  <c r="E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AA32" i="62"/>
  <c r="AB32" i="62"/>
  <c r="AC32" i="62"/>
  <c r="AD32" i="62"/>
  <c r="AE32" i="62"/>
  <c r="AF32" i="62"/>
  <c r="AG32" i="62"/>
  <c r="AH32" i="62"/>
  <c r="AI32" i="62"/>
  <c r="AJ32" i="62"/>
  <c r="AK32" i="62"/>
  <c r="AL32" i="62"/>
  <c r="AM32" i="62"/>
  <c r="AN32" i="62"/>
  <c r="AO32" i="62"/>
  <c r="AP32" i="62"/>
  <c r="AQ32" i="62"/>
  <c r="AR32" i="62"/>
  <c r="AS32" i="62"/>
  <c r="AT32" i="62"/>
  <c r="AU32" i="62"/>
  <c r="AV32" i="62"/>
  <c r="AW32" i="62"/>
  <c r="BU32" i="62"/>
  <c r="BW32" i="62"/>
  <c r="E34" i="62"/>
  <c r="E35" i="62"/>
  <c r="E40" i="62" s="1"/>
  <c r="BW40" i="62" s="1"/>
  <c r="E36" i="62"/>
  <c r="E37" i="62"/>
  <c r="E38" i="62"/>
  <c r="E39" i="62"/>
  <c r="H40" i="62"/>
  <c r="I40" i="62"/>
  <c r="J40" i="62"/>
  <c r="K40" i="62"/>
  <c r="L40" i="62"/>
  <c r="M40" i="62"/>
  <c r="N40" i="62"/>
  <c r="O40" i="62"/>
  <c r="P40" i="62"/>
  <c r="Q40" i="62"/>
  <c r="R40" i="62"/>
  <c r="S40" i="62"/>
  <c r="T40" i="62"/>
  <c r="U40" i="62"/>
  <c r="V40" i="62"/>
  <c r="W40" i="62"/>
  <c r="X40" i="62"/>
  <c r="Y40" i="62"/>
  <c r="Z40" i="62"/>
  <c r="AA40" i="62"/>
  <c r="AB40" i="62"/>
  <c r="AC40" i="62"/>
  <c r="AD40" i="62"/>
  <c r="AE40" i="62"/>
  <c r="AF40" i="62"/>
  <c r="AG40" i="62"/>
  <c r="AH40" i="62"/>
  <c r="AI40" i="62"/>
  <c r="AJ40" i="62"/>
  <c r="AK40" i="62"/>
  <c r="AL40" i="62"/>
  <c r="AM40" i="62"/>
  <c r="AN40" i="62"/>
  <c r="AO40" i="62"/>
  <c r="AP40" i="62"/>
  <c r="AQ40" i="62"/>
  <c r="AR40" i="62"/>
  <c r="AS40" i="62"/>
  <c r="AT40" i="62"/>
  <c r="AU40" i="62"/>
  <c r="AV40" i="62"/>
  <c r="AW40" i="62"/>
  <c r="BU40" i="62"/>
  <c r="C13" i="34"/>
  <c r="E13" i="34"/>
  <c r="C15" i="34"/>
  <c r="E15" i="34"/>
  <c r="C19" i="34"/>
  <c r="E19" i="34"/>
  <c r="C20" i="34"/>
  <c r="E20" i="34"/>
  <c r="C22" i="34"/>
  <c r="E22" i="34"/>
  <c r="C24" i="34"/>
  <c r="E24" i="34"/>
  <c r="C30" i="34"/>
  <c r="E30" i="34"/>
  <c r="C32" i="34"/>
  <c r="E32" i="34"/>
  <c r="C37" i="34"/>
  <c r="E37" i="34"/>
  <c r="C38" i="34"/>
  <c r="E38" i="34"/>
  <c r="C40" i="34"/>
  <c r="E40" i="34"/>
  <c r="C42" i="34"/>
  <c r="E42" i="34"/>
  <c r="C48" i="34"/>
  <c r="E48" i="34"/>
  <c r="C52" i="34"/>
  <c r="E52" i="34"/>
  <c r="C54" i="34"/>
  <c r="E54" i="34"/>
  <c r="C56" i="34"/>
  <c r="E56" i="34"/>
  <c r="E61" i="34"/>
  <c r="C65" i="34"/>
  <c r="E65" i="34"/>
  <c r="C67" i="34"/>
  <c r="E67" i="34"/>
  <c r="C69" i="34"/>
  <c r="E69" i="34"/>
  <c r="C74" i="34"/>
  <c r="E74" i="34"/>
  <c r="C78" i="34"/>
  <c r="E78" i="34"/>
  <c r="C80" i="34"/>
  <c r="E80" i="34"/>
  <c r="C82" i="34"/>
  <c r="E82" i="34"/>
  <c r="C87" i="34"/>
  <c r="E87" i="34"/>
  <c r="C92" i="34"/>
  <c r="E92" i="34"/>
  <c r="C94" i="34"/>
  <c r="E94" i="34"/>
  <c r="C96" i="34"/>
  <c r="E96" i="34"/>
  <c r="C101" i="34"/>
  <c r="E101" i="34"/>
  <c r="C105" i="34"/>
  <c r="E105" i="34"/>
  <c r="C107" i="34"/>
  <c r="E107" i="34"/>
  <c r="C109" i="34"/>
  <c r="E109" i="34"/>
  <c r="C114" i="34"/>
  <c r="E114" i="34"/>
  <c r="C118" i="34"/>
  <c r="E118" i="34"/>
  <c r="C120" i="34"/>
  <c r="E120" i="34"/>
  <c r="C122" i="34"/>
  <c r="E122" i="34"/>
  <c r="C4" i="55"/>
  <c r="D4" i="55"/>
  <c r="E4" i="55" s="1"/>
  <c r="F4" i="55"/>
  <c r="C5" i="55"/>
  <c r="D5" i="55"/>
  <c r="E5" i="55" s="1"/>
  <c r="F5" i="55"/>
  <c r="C6" i="55"/>
  <c r="D6" i="55"/>
  <c r="E6" i="55" s="1"/>
  <c r="F6" i="55"/>
  <c r="C7" i="55"/>
  <c r="D7" i="55"/>
  <c r="E7" i="55" s="1"/>
  <c r="F7" i="55"/>
  <c r="C8" i="55"/>
  <c r="D8" i="55"/>
  <c r="E8" i="55" s="1"/>
  <c r="F8" i="55"/>
  <c r="C9" i="55"/>
  <c r="D9" i="55"/>
  <c r="E9" i="55" s="1"/>
  <c r="F9" i="55"/>
  <c r="C10" i="55"/>
  <c r="D10" i="55"/>
  <c r="E10" i="55" s="1"/>
  <c r="F10" i="55"/>
  <c r="C11" i="55"/>
  <c r="F11" i="55"/>
  <c r="C12" i="55"/>
  <c r="D12" i="55"/>
  <c r="E12" i="55" s="1"/>
  <c r="F12" i="55"/>
  <c r="C13" i="55"/>
  <c r="D13" i="55"/>
  <c r="E13" i="55" s="1"/>
  <c r="F13" i="55"/>
  <c r="C14" i="55"/>
  <c r="D14" i="55"/>
  <c r="E14" i="55" s="1"/>
  <c r="F14" i="55"/>
  <c r="C15" i="55"/>
  <c r="D15" i="55"/>
  <c r="E15" i="55" s="1"/>
  <c r="F15" i="55"/>
  <c r="C16" i="55"/>
  <c r="D16" i="55"/>
  <c r="E16" i="55" s="1"/>
  <c r="F16" i="55"/>
  <c r="C17" i="55"/>
  <c r="D17" i="55"/>
  <c r="E17" i="55" s="1"/>
  <c r="F17" i="55"/>
  <c r="C18" i="55"/>
  <c r="F18" i="55"/>
  <c r="F23" i="55" s="1"/>
  <c r="F24" i="55" s="1"/>
  <c r="D19" i="55"/>
  <c r="F19" i="55"/>
  <c r="E20" i="55"/>
  <c r="E21" i="55"/>
  <c r="E22" i="55"/>
  <c r="E26" i="55"/>
  <c r="E27" i="55"/>
  <c r="E28" i="55"/>
  <c r="C29" i="55"/>
  <c r="D29" i="55"/>
  <c r="E29" i="55" s="1"/>
  <c r="F29" i="55"/>
  <c r="G29" i="55"/>
  <c r="H29" i="55"/>
  <c r="I29" i="55"/>
  <c r="F5" i="100"/>
  <c r="F6" i="100"/>
  <c r="F7" i="100"/>
  <c r="F8" i="100"/>
  <c r="F9" i="100"/>
  <c r="F10" i="100"/>
  <c r="F11" i="100"/>
  <c r="F12" i="100"/>
  <c r="F13" i="100"/>
  <c r="E18" i="100"/>
  <c r="E19" i="100"/>
  <c r="E20" i="100"/>
  <c r="E21" i="100"/>
  <c r="E22" i="100"/>
  <c r="C23" i="100"/>
  <c r="D23" i="100"/>
  <c r="E23" i="100"/>
  <c r="C27" i="100"/>
  <c r="C41" i="100" s="1"/>
  <c r="E28" i="100"/>
  <c r="F28" i="100"/>
  <c r="E29" i="100"/>
  <c r="F29" i="100"/>
  <c r="E30" i="100"/>
  <c r="F30" i="100"/>
  <c r="E31" i="100"/>
  <c r="F31" i="100"/>
  <c r="E32" i="100"/>
  <c r="F32" i="100"/>
  <c r="E33" i="100"/>
  <c r="F33" i="100"/>
  <c r="E34" i="100"/>
  <c r="F34" i="100"/>
  <c r="E35" i="100"/>
  <c r="F35" i="100"/>
  <c r="E36" i="100"/>
  <c r="F36" i="100"/>
  <c r="E37" i="100"/>
  <c r="F37" i="100"/>
  <c r="E38" i="100"/>
  <c r="F38" i="100"/>
  <c r="E39" i="100"/>
  <c r="F39" i="100"/>
  <c r="E40" i="100"/>
  <c r="F40" i="100"/>
  <c r="E42" i="100"/>
  <c r="F42" i="100"/>
  <c r="E43" i="100"/>
  <c r="F43" i="100"/>
  <c r="C44" i="100"/>
  <c r="F44" i="100" s="1"/>
  <c r="D44" i="100"/>
  <c r="E45" i="100"/>
  <c r="E44" i="100" s="1"/>
  <c r="F45" i="100"/>
  <c r="E46" i="100"/>
  <c r="F46" i="100"/>
  <c r="E47" i="100"/>
  <c r="F47" i="100"/>
  <c r="E48" i="100"/>
  <c r="F48" i="100"/>
  <c r="E49" i="100"/>
  <c r="F49" i="100"/>
  <c r="E50" i="100"/>
  <c r="F50" i="100"/>
  <c r="E51" i="100"/>
  <c r="F51" i="100"/>
  <c r="D52" i="100"/>
  <c r="E57" i="100"/>
  <c r="G57" i="100"/>
  <c r="H57" i="100"/>
  <c r="E81" i="100"/>
  <c r="G81" i="100"/>
  <c r="G105" i="100" s="1"/>
  <c r="H81" i="100"/>
  <c r="E105" i="100"/>
  <c r="H105" i="100"/>
  <c r="G110" i="100"/>
  <c r="H110" i="100"/>
  <c r="I110" i="100"/>
  <c r="J110" i="100"/>
  <c r="K110" i="100"/>
  <c r="L110" i="100"/>
  <c r="M110" i="100"/>
  <c r="N110" i="100"/>
  <c r="O110" i="100"/>
  <c r="O10" i="11"/>
  <c r="M18" i="11"/>
  <c r="N18" i="11"/>
  <c r="O18" i="11" s="1"/>
  <c r="Q18" i="11"/>
  <c r="Q16" i="11" s="1"/>
  <c r="N35" i="11"/>
  <c r="Q35" i="11"/>
  <c r="M45" i="11"/>
  <c r="O45" i="11"/>
  <c r="M47" i="11"/>
  <c r="O47" i="11"/>
  <c r="M48" i="11"/>
  <c r="O48" i="11"/>
  <c r="M49" i="11"/>
  <c r="M50" i="11"/>
  <c r="O50" i="11" s="1"/>
  <c r="M51" i="11"/>
  <c r="O51" i="11" s="1"/>
  <c r="M52" i="11"/>
  <c r="M53" i="11"/>
  <c r="M54" i="11"/>
  <c r="M55" i="11"/>
  <c r="M56" i="11"/>
  <c r="M57" i="11"/>
  <c r="M58" i="11"/>
  <c r="O58" i="11" s="1"/>
  <c r="M59" i="11"/>
  <c r="M60" i="11"/>
  <c r="M61" i="11"/>
  <c r="M62" i="11"/>
  <c r="O62" i="11"/>
  <c r="M63" i="11"/>
  <c r="O63" i="11"/>
  <c r="M64" i="11"/>
  <c r="O64" i="11"/>
  <c r="M65" i="11"/>
  <c r="O65" i="11"/>
  <c r="M66" i="11"/>
  <c r="O66" i="11"/>
  <c r="M67" i="11"/>
  <c r="O67" i="11"/>
  <c r="M68" i="11"/>
  <c r="O68" i="11"/>
  <c r="M69" i="11"/>
  <c r="O69" i="11"/>
  <c r="M70" i="11"/>
  <c r="O70" i="11"/>
  <c r="M71" i="11"/>
  <c r="O71" i="11"/>
  <c r="M72" i="11"/>
  <c r="O72" i="11"/>
  <c r="M73" i="11"/>
  <c r="O73" i="11"/>
  <c r="M74" i="11"/>
  <c r="O74" i="11"/>
  <c r="N76" i="11"/>
  <c r="Q76" i="11"/>
  <c r="M79" i="11"/>
  <c r="M76" i="11" s="1"/>
  <c r="M80" i="11"/>
  <c r="O80" i="11" s="1"/>
  <c r="M81" i="11"/>
  <c r="M82" i="11"/>
  <c r="O82" i="11"/>
  <c r="M89" i="11"/>
  <c r="M87" i="11" s="1"/>
  <c r="N89" i="11"/>
  <c r="N87" i="11" s="1"/>
  <c r="O89" i="11"/>
  <c r="O87" i="11" s="1"/>
  <c r="Q89" i="11"/>
  <c r="Q87" i="11" s="1"/>
  <c r="N99" i="11"/>
  <c r="N97" i="11" s="1"/>
  <c r="N1508" i="11" s="1"/>
  <c r="Q99" i="11"/>
  <c r="Q97" i="11" s="1"/>
  <c r="Q1508" i="11" s="1"/>
  <c r="Q1511" i="11" s="1"/>
  <c r="M104" i="11"/>
  <c r="O104" i="11"/>
  <c r="M105" i="11"/>
  <c r="M106" i="11"/>
  <c r="M99" i="11" s="1"/>
  <c r="M97" i="11" s="1"/>
  <c r="M107" i="11"/>
  <c r="O107" i="11"/>
  <c r="M108" i="11"/>
  <c r="M109" i="11"/>
  <c r="M110" i="11"/>
  <c r="M111" i="11"/>
  <c r="M112" i="11"/>
  <c r="M113" i="11"/>
  <c r="O113" i="11" s="1"/>
  <c r="M119" i="11"/>
  <c r="M117" i="11" s="1"/>
  <c r="Q119" i="11"/>
  <c r="Q117" i="11" s="1"/>
  <c r="N125" i="11"/>
  <c r="N119" i="11" s="1"/>
  <c r="Q125" i="11"/>
  <c r="N132" i="11"/>
  <c r="Q132" i="11"/>
  <c r="N144" i="11"/>
  <c r="Q144" i="11"/>
  <c r="N235" i="11"/>
  <c r="Q235" i="11"/>
  <c r="M238" i="11"/>
  <c r="O238" i="11"/>
  <c r="M239" i="11"/>
  <c r="O239" i="11"/>
  <c r="M240" i="11"/>
  <c r="M241" i="11"/>
  <c r="M235" i="11" s="1"/>
  <c r="O235" i="11" s="1"/>
  <c r="M242" i="11"/>
  <c r="O242" i="11"/>
  <c r="M243" i="11"/>
  <c r="O243" i="11"/>
  <c r="M244" i="11"/>
  <c r="M245" i="11"/>
  <c r="O245" i="11" s="1"/>
  <c r="M246" i="11"/>
  <c r="O246" i="11" s="1"/>
  <c r="M247" i="11"/>
  <c r="O247" i="11" s="1"/>
  <c r="M249" i="11"/>
  <c r="N249" i="11"/>
  <c r="O249" i="11"/>
  <c r="Q249" i="11"/>
  <c r="M252" i="11"/>
  <c r="O252" i="11"/>
  <c r="M253" i="11"/>
  <c r="O253" i="11"/>
  <c r="M254" i="11"/>
  <c r="O254" i="11"/>
  <c r="M255" i="11"/>
  <c r="O255" i="11"/>
  <c r="M256" i="11"/>
  <c r="O256" i="11"/>
  <c r="M257" i="11"/>
  <c r="O257" i="11"/>
  <c r="M263" i="11"/>
  <c r="N263" i="11"/>
  <c r="N261" i="11" s="1"/>
  <c r="O263" i="11"/>
  <c r="Q263" i="11"/>
  <c r="Q261" i="11" s="1"/>
  <c r="M266" i="11"/>
  <c r="O266" i="11"/>
  <c r="N268" i="11"/>
  <c r="Q268" i="11"/>
  <c r="M271" i="11"/>
  <c r="M268" i="11" s="1"/>
  <c r="M272" i="11"/>
  <c r="O272" i="11" s="1"/>
  <c r="M273" i="11"/>
  <c r="O273" i="11" s="1"/>
  <c r="M274" i="11"/>
  <c r="O274" i="11" s="1"/>
  <c r="M275" i="11"/>
  <c r="O275" i="11" s="1"/>
  <c r="M276" i="11"/>
  <c r="O276" i="11" s="1"/>
  <c r="M277" i="11"/>
  <c r="O277" i="11" s="1"/>
  <c r="M278" i="11"/>
  <c r="O278" i="11" s="1"/>
  <c r="M279" i="11"/>
  <c r="O279" i="11" s="1"/>
  <c r="M280" i="11"/>
  <c r="O280" i="11" s="1"/>
  <c r="M281" i="11"/>
  <c r="O281" i="11" s="1"/>
  <c r="M282" i="11"/>
  <c r="O282" i="11" s="1"/>
  <c r="M283" i="11"/>
  <c r="O283" i="11" s="1"/>
  <c r="M284" i="11"/>
  <c r="O284" i="11" s="1"/>
  <c r="M285" i="11"/>
  <c r="O285" i="11" s="1"/>
  <c r="M286" i="11"/>
  <c r="O286" i="11" s="1"/>
  <c r="M287" i="11"/>
  <c r="O287" i="11" s="1"/>
  <c r="M288" i="11"/>
  <c r="O288" i="11" s="1"/>
  <c r="M289" i="11"/>
  <c r="O289" i="11" s="1"/>
  <c r="M290" i="11"/>
  <c r="O290" i="11" s="1"/>
  <c r="M291" i="11"/>
  <c r="M292" i="11"/>
  <c r="O292" i="11"/>
  <c r="M293" i="11"/>
  <c r="O293" i="11"/>
  <c r="M294" i="11"/>
  <c r="O294" i="11"/>
  <c r="M295" i="11"/>
  <c r="M296" i="11"/>
  <c r="M297" i="11"/>
  <c r="M298" i="11"/>
  <c r="M299" i="11"/>
  <c r="M300" i="11"/>
  <c r="M301" i="11"/>
  <c r="M302" i="11"/>
  <c r="O302" i="11" s="1"/>
  <c r="M308" i="11"/>
  <c r="N308" i="11"/>
  <c r="O308" i="11"/>
  <c r="Q308" i="11"/>
  <c r="N316" i="11"/>
  <c r="Q316" i="11"/>
  <c r="M319" i="11"/>
  <c r="M316" i="11" s="1"/>
  <c r="M1508" i="11" s="1"/>
  <c r="M1511" i="11" s="1"/>
  <c r="M320" i="11"/>
  <c r="O320" i="11" s="1"/>
  <c r="M321" i="11"/>
  <c r="O321" i="11" s="1"/>
  <c r="M322" i="11"/>
  <c r="O322" i="11" s="1"/>
  <c r="M323" i="11"/>
  <c r="O323" i="11" s="1"/>
  <c r="M324" i="11"/>
  <c r="O324" i="11" s="1"/>
  <c r="M325" i="11"/>
  <c r="O325" i="11" s="1"/>
  <c r="M326" i="11"/>
  <c r="O326" i="11" s="1"/>
  <c r="N337" i="11"/>
  <c r="N335" i="11" s="1"/>
  <c r="Q337" i="11"/>
  <c r="Q335" i="11" s="1"/>
  <c r="O341" i="11"/>
  <c r="M342" i="11"/>
  <c r="O342" i="11" s="1"/>
  <c r="M343" i="11"/>
  <c r="O343" i="11" s="1"/>
  <c r="M344" i="11"/>
  <c r="O344" i="11" s="1"/>
  <c r="M345" i="11"/>
  <c r="M337" i="11" s="1"/>
  <c r="M346" i="11"/>
  <c r="M347" i="11"/>
  <c r="O347" i="11" s="1"/>
  <c r="M348" i="11"/>
  <c r="M349" i="11"/>
  <c r="O349" i="11"/>
  <c r="M350" i="11"/>
  <c r="M351" i="11"/>
  <c r="O351" i="11" s="1"/>
  <c r="M352" i="11"/>
  <c r="M353" i="11"/>
  <c r="O353" i="11"/>
  <c r="M354" i="11"/>
  <c r="O354" i="11"/>
  <c r="M355" i="11"/>
  <c r="O355" i="11"/>
  <c r="M356" i="11"/>
  <c r="O356" i="11"/>
  <c r="M357" i="11"/>
  <c r="O357" i="11"/>
  <c r="M358" i="11"/>
  <c r="M359" i="11"/>
  <c r="O359" i="11" s="1"/>
  <c r="M360" i="11"/>
  <c r="M361" i="11"/>
  <c r="M362" i="11"/>
  <c r="M363" i="11"/>
  <c r="M364" i="11"/>
  <c r="O364" i="11" s="1"/>
  <c r="M365" i="11"/>
  <c r="O365" i="11" s="1"/>
  <c r="M366" i="11"/>
  <c r="O366" i="11" s="1"/>
  <c r="M367" i="11"/>
  <c r="O367" i="11" s="1"/>
  <c r="M368" i="11"/>
  <c r="M369" i="11"/>
  <c r="O369" i="11"/>
  <c r="M370" i="11"/>
  <c r="O370" i="11"/>
  <c r="M371" i="11"/>
  <c r="O371" i="11"/>
  <c r="M372" i="11"/>
  <c r="O372" i="11"/>
  <c r="M373" i="11"/>
  <c r="O373" i="11"/>
  <c r="M374" i="11"/>
  <c r="O374" i="11"/>
  <c r="M375" i="11"/>
  <c r="O375" i="11"/>
  <c r="M376" i="11"/>
  <c r="O376" i="11"/>
  <c r="M377" i="11"/>
  <c r="O377" i="11"/>
  <c r="M378" i="11"/>
  <c r="O378" i="11"/>
  <c r="M379" i="11"/>
  <c r="O379" i="11"/>
  <c r="M380" i="11"/>
  <c r="O380" i="11"/>
  <c r="M381" i="11"/>
  <c r="M382" i="11"/>
  <c r="M383" i="11"/>
  <c r="O383" i="11"/>
  <c r="M384" i="11"/>
  <c r="O384" i="11"/>
  <c r="M385" i="11"/>
  <c r="O385" i="11"/>
  <c r="M386" i="11"/>
  <c r="O386" i="11"/>
  <c r="M387" i="11"/>
  <c r="O387" i="11"/>
  <c r="M388" i="11"/>
  <c r="O388" i="11"/>
  <c r="M389" i="11"/>
  <c r="O389" i="11"/>
  <c r="M390" i="11"/>
  <c r="O390" i="11"/>
  <c r="M391" i="11"/>
  <c r="O391" i="11"/>
  <c r="M392" i="11"/>
  <c r="O392" i="11"/>
  <c r="M393" i="11"/>
  <c r="O393" i="11"/>
  <c r="N396" i="11"/>
  <c r="Q396" i="11"/>
  <c r="M399" i="11"/>
  <c r="M396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22" i="11"/>
  <c r="N422" i="11"/>
  <c r="O422" i="11"/>
  <c r="Q422" i="11"/>
  <c r="Q420" i="11" s="1"/>
  <c r="Q417" i="11" s="1"/>
  <c r="M435" i="11"/>
  <c r="N435" i="11"/>
  <c r="O435" i="11" s="1"/>
  <c r="Q435" i="11"/>
  <c r="M453" i="11"/>
  <c r="N453" i="11"/>
  <c r="O453" i="11"/>
  <c r="Q453" i="11"/>
  <c r="M501" i="11"/>
  <c r="N501" i="11"/>
  <c r="O501" i="11" s="1"/>
  <c r="Q501" i="11"/>
  <c r="M511" i="11"/>
  <c r="N511" i="11"/>
  <c r="O511" i="11"/>
  <c r="Q511" i="11"/>
  <c r="M536" i="11"/>
  <c r="N536" i="11"/>
  <c r="O536" i="11" s="1"/>
  <c r="Q536" i="11"/>
  <c r="M555" i="11"/>
  <c r="N555" i="11"/>
  <c r="O555" i="11"/>
  <c r="Q555" i="11"/>
  <c r="M569" i="11"/>
  <c r="N569" i="11"/>
  <c r="O569" i="11" s="1"/>
  <c r="Q569" i="11"/>
  <c r="M601" i="11"/>
  <c r="N601" i="11"/>
  <c r="O601" i="11"/>
  <c r="Q601" i="11"/>
  <c r="N609" i="11"/>
  <c r="Q609" i="11"/>
  <c r="M613" i="11"/>
  <c r="M609" i="11" s="1"/>
  <c r="M614" i="11"/>
  <c r="M615" i="11"/>
  <c r="M616" i="11"/>
  <c r="O616" i="11" s="1"/>
  <c r="N619" i="11"/>
  <c r="Q619" i="11"/>
  <c r="M646" i="11"/>
  <c r="O646" i="11"/>
  <c r="M647" i="11"/>
  <c r="M648" i="11"/>
  <c r="M619" i="11" s="1"/>
  <c r="M649" i="11"/>
  <c r="M650" i="11"/>
  <c r="O650" i="11" s="1"/>
  <c r="M651" i="11"/>
  <c r="O651" i="11" s="1"/>
  <c r="M689" i="11"/>
  <c r="N689" i="11"/>
  <c r="O689" i="11"/>
  <c r="Q689" i="11"/>
  <c r="N701" i="11"/>
  <c r="Q701" i="11"/>
  <c r="M704" i="11"/>
  <c r="M701" i="11" s="1"/>
  <c r="M705" i="11"/>
  <c r="M706" i="11"/>
  <c r="M707" i="11"/>
  <c r="O707" i="11" s="1"/>
  <c r="M708" i="11"/>
  <c r="O708" i="11" s="1"/>
  <c r="M709" i="11"/>
  <c r="O709" i="11" s="1"/>
  <c r="M710" i="11"/>
  <c r="M711" i="11"/>
  <c r="O711" i="11"/>
  <c r="M712" i="11"/>
  <c r="O712" i="11"/>
  <c r="M713" i="11"/>
  <c r="O713" i="11"/>
  <c r="M714" i="11"/>
  <c r="O714" i="11"/>
  <c r="N719" i="11"/>
  <c r="Q719" i="11"/>
  <c r="M735" i="11"/>
  <c r="M719" i="11" s="1"/>
  <c r="M736" i="11"/>
  <c r="M737" i="11"/>
  <c r="M738" i="11"/>
  <c r="M739" i="11"/>
  <c r="M740" i="11"/>
  <c r="M741" i="11"/>
  <c r="M742" i="11"/>
  <c r="M743" i="11"/>
  <c r="M744" i="11"/>
  <c r="M745" i="11"/>
  <c r="O745" i="11"/>
  <c r="M746" i="11"/>
  <c r="O746" i="11"/>
  <c r="M747" i="11"/>
  <c r="O747" i="11"/>
  <c r="M748" i="11"/>
  <c r="O748" i="11"/>
  <c r="N751" i="11"/>
  <c r="Q751" i="11"/>
  <c r="M765" i="11"/>
  <c r="M751" i="11" s="1"/>
  <c r="N779" i="11"/>
  <c r="Q779" i="11"/>
  <c r="Q777" i="11" s="1"/>
  <c r="M782" i="11"/>
  <c r="M779" i="11" s="1"/>
  <c r="M783" i="11"/>
  <c r="O783" i="11" s="1"/>
  <c r="M784" i="11"/>
  <c r="O784" i="11" s="1"/>
  <c r="M785" i="11"/>
  <c r="O785" i="11" s="1"/>
  <c r="M786" i="11"/>
  <c r="O786" i="11" s="1"/>
  <c r="M787" i="11"/>
  <c r="O787" i="11" s="1"/>
  <c r="M788" i="11"/>
  <c r="O788" i="11" s="1"/>
  <c r="M789" i="11"/>
  <c r="O789" i="11" s="1"/>
  <c r="M790" i="11"/>
  <c r="O790" i="11" s="1"/>
  <c r="M791" i="11"/>
  <c r="O791" i="11" s="1"/>
  <c r="M792" i="11"/>
  <c r="O792" i="11" s="1"/>
  <c r="M793" i="11"/>
  <c r="O793" i="11" s="1"/>
  <c r="M794" i="11"/>
  <c r="O794" i="11" s="1"/>
  <c r="M795" i="11"/>
  <c r="O795" i="11" s="1"/>
  <c r="M796" i="11"/>
  <c r="O796" i="11" s="1"/>
  <c r="M797" i="11"/>
  <c r="O797" i="11" s="1"/>
  <c r="M798" i="11"/>
  <c r="O798" i="11" s="1"/>
  <c r="M799" i="11"/>
  <c r="O799" i="11" s="1"/>
  <c r="M800" i="11"/>
  <c r="O800" i="11" s="1"/>
  <c r="M801" i="11"/>
  <c r="O801" i="11" s="1"/>
  <c r="M802" i="11"/>
  <c r="O802" i="11" s="1"/>
  <c r="O803" i="11"/>
  <c r="N805" i="11"/>
  <c r="Q805" i="11"/>
  <c r="M808" i="11"/>
  <c r="M805" i="11" s="1"/>
  <c r="M809" i="11"/>
  <c r="O809" i="11" s="1"/>
  <c r="M810" i="11"/>
  <c r="O810" i="11" s="1"/>
  <c r="M811" i="11"/>
  <c r="O811" i="11" s="1"/>
  <c r="M812" i="11"/>
  <c r="O812" i="11" s="1"/>
  <c r="M813" i="11"/>
  <c r="O813" i="11" s="1"/>
  <c r="M814" i="11"/>
  <c r="O814" i="11" s="1"/>
  <c r="M815" i="11"/>
  <c r="O815" i="11" s="1"/>
  <c r="M816" i="11"/>
  <c r="M817" i="11"/>
  <c r="O817" i="11"/>
  <c r="M818" i="11"/>
  <c r="O818" i="11"/>
  <c r="M819" i="11"/>
  <c r="O819" i="11"/>
  <c r="M820" i="11"/>
  <c r="O820" i="11"/>
  <c r="M821" i="11"/>
  <c r="O821" i="11"/>
  <c r="M822" i="11"/>
  <c r="O822" i="11"/>
  <c r="M823" i="11"/>
  <c r="O823" i="11"/>
  <c r="M824" i="11"/>
  <c r="O824" i="11"/>
  <c r="O825" i="11"/>
  <c r="M827" i="11"/>
  <c r="N827" i="11"/>
  <c r="O827" i="11"/>
  <c r="Q827" i="11"/>
  <c r="M830" i="11"/>
  <c r="O830" i="11"/>
  <c r="M831" i="11"/>
  <c r="O831" i="11"/>
  <c r="M832" i="11"/>
  <c r="O832" i="11"/>
  <c r="M833" i="11"/>
  <c r="O833" i="11"/>
  <c r="O834" i="11"/>
  <c r="M837" i="11"/>
  <c r="N837" i="11"/>
  <c r="O837" i="11"/>
  <c r="Q837" i="11"/>
  <c r="M840" i="11"/>
  <c r="O840" i="11"/>
  <c r="M841" i="11"/>
  <c r="O841" i="11"/>
  <c r="M842" i="11"/>
  <c r="O842" i="11"/>
  <c r="M843" i="11"/>
  <c r="O843" i="11"/>
  <c r="M844" i="11"/>
  <c r="O844" i="11"/>
  <c r="M845" i="11"/>
  <c r="O845" i="11"/>
  <c r="M846" i="11"/>
  <c r="O846" i="11"/>
  <c r="M847" i="11"/>
  <c r="O847" i="11"/>
  <c r="N850" i="11"/>
  <c r="Q850" i="11"/>
  <c r="M853" i="11"/>
  <c r="M850" i="11" s="1"/>
  <c r="M854" i="11"/>
  <c r="O854" i="11" s="1"/>
  <c r="M855" i="11"/>
  <c r="O855" i="11" s="1"/>
  <c r="M856" i="11"/>
  <c r="O856" i="11" s="1"/>
  <c r="M857" i="11"/>
  <c r="O857" i="11" s="1"/>
  <c r="M858" i="11"/>
  <c r="O858" i="11" s="1"/>
  <c r="M859" i="11"/>
  <c r="O859" i="11" s="1"/>
  <c r="M860" i="11"/>
  <c r="O860" i="11" s="1"/>
  <c r="N867" i="11"/>
  <c r="Q867" i="11"/>
  <c r="Q864" i="11" s="1"/>
  <c r="M870" i="11"/>
  <c r="M867" i="11" s="1"/>
  <c r="M871" i="11"/>
  <c r="O871" i="11" s="1"/>
  <c r="M872" i="11"/>
  <c r="O872" i="11" s="1"/>
  <c r="M873" i="11"/>
  <c r="O873" i="11" s="1"/>
  <c r="M874" i="11"/>
  <c r="O874" i="11" s="1"/>
  <c r="M875" i="11"/>
  <c r="O875" i="11" s="1"/>
  <c r="M876" i="11"/>
  <c r="O876" i="11" s="1"/>
  <c r="M877" i="11"/>
  <c r="M878" i="11"/>
  <c r="O878" i="11"/>
  <c r="M879" i="11"/>
  <c r="O879" i="11"/>
  <c r="M880" i="11"/>
  <c r="M881" i="11"/>
  <c r="O881" i="11" s="1"/>
  <c r="M882" i="11"/>
  <c r="O882" i="11" s="1"/>
  <c r="M883" i="11"/>
  <c r="O883" i="11" s="1"/>
  <c r="M884" i="11"/>
  <c r="O884" i="11" s="1"/>
  <c r="M885" i="11"/>
  <c r="O885" i="11" s="1"/>
  <c r="M886" i="11"/>
  <c r="O886" i="11" s="1"/>
  <c r="M887" i="11"/>
  <c r="O887" i="11" s="1"/>
  <c r="M888" i="11"/>
  <c r="O888" i="11" s="1"/>
  <c r="M889" i="11"/>
  <c r="M890" i="11"/>
  <c r="O890" i="11"/>
  <c r="M891" i="11"/>
  <c r="O891" i="11"/>
  <c r="M892" i="11"/>
  <c r="M893" i="11"/>
  <c r="O893" i="11" s="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O906" i="11" s="1"/>
  <c r="M907" i="11"/>
  <c r="O907" i="11" s="1"/>
  <c r="M908" i="11"/>
  <c r="O908" i="11" s="1"/>
  <c r="M909" i="11"/>
  <c r="O909" i="11" s="1"/>
  <c r="M910" i="11"/>
  <c r="O910" i="11" s="1"/>
  <c r="M911" i="11"/>
  <c r="O911" i="11" s="1"/>
  <c r="M912" i="11"/>
  <c r="O912" i="11" s="1"/>
  <c r="M913" i="11"/>
  <c r="M914" i="11"/>
  <c r="O914" i="11"/>
  <c r="M915" i="11"/>
  <c r="O915" i="11"/>
  <c r="M916" i="11"/>
  <c r="M917" i="11"/>
  <c r="O917" i="11" s="1"/>
  <c r="M918" i="11"/>
  <c r="O918" i="11" s="1"/>
  <c r="M919" i="11"/>
  <c r="O919" i="11" s="1"/>
  <c r="M920" i="11"/>
  <c r="O920" i="11" s="1"/>
  <c r="M921" i="11"/>
  <c r="O921" i="11" s="1"/>
  <c r="M922" i="11"/>
  <c r="O922" i="11" s="1"/>
  <c r="M923" i="11"/>
  <c r="O923" i="11" s="1"/>
  <c r="M924" i="11"/>
  <c r="O924" i="11" s="1"/>
  <c r="M925" i="11"/>
  <c r="M926" i="11"/>
  <c r="O926" i="11"/>
  <c r="M927" i="11"/>
  <c r="O927" i="11"/>
  <c r="M928" i="11"/>
  <c r="M929" i="11"/>
  <c r="O929" i="11" s="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O942" i="11" s="1"/>
  <c r="M943" i="11"/>
  <c r="O943" i="11" s="1"/>
  <c r="M944" i="11"/>
  <c r="O944" i="11" s="1"/>
  <c r="M945" i="11"/>
  <c r="O945" i="11" s="1"/>
  <c r="M946" i="11"/>
  <c r="O946" i="11" s="1"/>
  <c r="M947" i="11"/>
  <c r="O947" i="11" s="1"/>
  <c r="M948" i="11"/>
  <c r="M949" i="11"/>
  <c r="O949" i="11"/>
  <c r="M950" i="11"/>
  <c r="O950" i="11"/>
  <c r="M951" i="11"/>
  <c r="M952" i="11"/>
  <c r="O952" i="11" s="1"/>
  <c r="M953" i="11"/>
  <c r="O953" i="11" s="1"/>
  <c r="M954" i="11"/>
  <c r="O954" i="11" s="1"/>
  <c r="M955" i="11"/>
  <c r="O955" i="11" s="1"/>
  <c r="M956" i="11"/>
  <c r="O956" i="11" s="1"/>
  <c r="M957" i="11"/>
  <c r="O957" i="11" s="1"/>
  <c r="M958" i="11"/>
  <c r="O958" i="11" s="1"/>
  <c r="M959" i="11"/>
  <c r="M960" i="11"/>
  <c r="O960" i="11"/>
  <c r="M961" i="11"/>
  <c r="M962" i="11"/>
  <c r="M963" i="11"/>
  <c r="O963" i="11"/>
  <c r="N977" i="11"/>
  <c r="Q977" i="11"/>
  <c r="M980" i="11"/>
  <c r="M977" i="11" s="1"/>
  <c r="M981" i="11"/>
  <c r="O981" i="11" s="1"/>
  <c r="M982" i="11"/>
  <c r="O982" i="11" s="1"/>
  <c r="M983" i="11"/>
  <c r="O983" i="11" s="1"/>
  <c r="M984" i="11"/>
  <c r="O984" i="11" s="1"/>
  <c r="M985" i="11"/>
  <c r="O985" i="11" s="1"/>
  <c r="M986" i="11"/>
  <c r="O986" i="11" s="1"/>
  <c r="M987" i="11"/>
  <c r="M988" i="11"/>
  <c r="O988" i="11"/>
  <c r="M989" i="11"/>
  <c r="O989" i="11"/>
  <c r="M990" i="11"/>
  <c r="M991" i="11"/>
  <c r="O991" i="11" s="1"/>
  <c r="M992" i="11"/>
  <c r="O992" i="11" s="1"/>
  <c r="M993" i="11"/>
  <c r="O993" i="11" s="1"/>
  <c r="M994" i="11"/>
  <c r="O994" i="11" s="1"/>
  <c r="M995" i="11"/>
  <c r="O995" i="11" s="1"/>
  <c r="M996" i="11"/>
  <c r="O996" i="11" s="1"/>
  <c r="M997" i="11"/>
  <c r="O997" i="11" s="1"/>
  <c r="M998" i="11"/>
  <c r="O998" i="11" s="1"/>
  <c r="M999" i="11"/>
  <c r="M1000" i="11"/>
  <c r="O1000" i="11"/>
  <c r="M1001" i="11"/>
  <c r="M1002" i="11"/>
  <c r="M1003" i="11"/>
  <c r="O1003" i="11"/>
  <c r="M1004" i="11"/>
  <c r="M1005" i="11"/>
  <c r="M1006" i="11"/>
  <c r="M1007" i="11"/>
  <c r="M1008" i="11"/>
  <c r="M1009" i="11"/>
  <c r="M1010" i="11"/>
  <c r="M1011" i="11"/>
  <c r="M1012" i="11"/>
  <c r="M1013" i="11"/>
  <c r="O1013" i="11" s="1"/>
  <c r="M1014" i="11"/>
  <c r="M1015" i="11"/>
  <c r="M1016" i="11"/>
  <c r="O1016" i="11" s="1"/>
  <c r="M1017" i="11"/>
  <c r="O1017" i="11" s="1"/>
  <c r="M1018" i="11"/>
  <c r="O1018" i="11" s="1"/>
  <c r="M1019" i="11"/>
  <c r="O1019" i="11" s="1"/>
  <c r="M1020" i="11"/>
  <c r="O1020" i="11" s="1"/>
  <c r="M1021" i="11"/>
  <c r="O1021" i="11" s="1"/>
  <c r="M1022" i="11"/>
  <c r="M1023" i="11"/>
  <c r="O1023" i="11"/>
  <c r="M1024" i="11"/>
  <c r="O1024" i="11"/>
  <c r="M1025" i="11"/>
  <c r="M1026" i="11"/>
  <c r="O1026" i="11" s="1"/>
  <c r="M1027" i="11"/>
  <c r="O1027" i="11" s="1"/>
  <c r="M1028" i="11"/>
  <c r="O1028" i="11" s="1"/>
  <c r="M1029" i="11"/>
  <c r="O1029" i="11" s="1"/>
  <c r="M1030" i="11"/>
  <c r="O1030" i="11" s="1"/>
  <c r="M1031" i="11"/>
  <c r="O1031" i="11" s="1"/>
  <c r="M1032" i="11"/>
  <c r="O1032" i="11" s="1"/>
  <c r="M1033" i="11"/>
  <c r="M1034" i="11"/>
  <c r="O1034" i="11"/>
  <c r="M1035" i="11"/>
  <c r="M1036" i="11"/>
  <c r="M1037" i="11"/>
  <c r="O1037" i="11"/>
  <c r="N1051" i="11"/>
  <c r="Q1051" i="11"/>
  <c r="M1054" i="11"/>
  <c r="M1051" i="11" s="1"/>
  <c r="M1055" i="11"/>
  <c r="O1055" i="11" s="1"/>
  <c r="M1056" i="11"/>
  <c r="O1056" i="11" s="1"/>
  <c r="M1057" i="11"/>
  <c r="O1057" i="11" s="1"/>
  <c r="M1058" i="11"/>
  <c r="O1058" i="11" s="1"/>
  <c r="M1059" i="11"/>
  <c r="O1059" i="11" s="1"/>
  <c r="M1060" i="11"/>
  <c r="O1060" i="11" s="1"/>
  <c r="M1061" i="11"/>
  <c r="M1062" i="11"/>
  <c r="O1062" i="11"/>
  <c r="M1063" i="11"/>
  <c r="O1063" i="11"/>
  <c r="M1064" i="11"/>
  <c r="M1065" i="11"/>
  <c r="O1065" i="11" s="1"/>
  <c r="M1066" i="11"/>
  <c r="O1066" i="11" s="1"/>
  <c r="M1067" i="11"/>
  <c r="O1067" i="11" s="1"/>
  <c r="M1068" i="11"/>
  <c r="O1068" i="11" s="1"/>
  <c r="M1069" i="11"/>
  <c r="O1069" i="11" s="1"/>
  <c r="M1070" i="11"/>
  <c r="O1070" i="11" s="1"/>
  <c r="M1071" i="11"/>
  <c r="O1071" i="11" s="1"/>
  <c r="M1072" i="11"/>
  <c r="O1072" i="11" s="1"/>
  <c r="M1073" i="11"/>
  <c r="M1074" i="11"/>
  <c r="O1074" i="11"/>
  <c r="M1075" i="11"/>
  <c r="O1075" i="11"/>
  <c r="M1076" i="11"/>
  <c r="M1077" i="11"/>
  <c r="O1077" i="11" s="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O1090" i="11" s="1"/>
  <c r="M1091" i="11"/>
  <c r="O1091" i="11" s="1"/>
  <c r="M1092" i="11"/>
  <c r="O1092" i="11" s="1"/>
  <c r="M1093" i="11"/>
  <c r="O1093" i="11" s="1"/>
  <c r="M1094" i="11"/>
  <c r="O1094" i="11" s="1"/>
  <c r="M1095" i="11"/>
  <c r="O1095" i="11" s="1"/>
  <c r="M1096" i="11"/>
  <c r="M1097" i="11"/>
  <c r="O1097" i="11"/>
  <c r="M1098" i="11"/>
  <c r="O1098" i="11"/>
  <c r="M1099" i="11"/>
  <c r="M1100" i="11"/>
  <c r="O1100" i="11" s="1"/>
  <c r="M1101" i="11"/>
  <c r="O1101" i="11" s="1"/>
  <c r="M1102" i="11"/>
  <c r="O1102" i="11" s="1"/>
  <c r="M1103" i="11"/>
  <c r="O1103" i="11" s="1"/>
  <c r="M1104" i="11"/>
  <c r="O1104" i="11" s="1"/>
  <c r="M1105" i="11"/>
  <c r="O1105" i="11" s="1"/>
  <c r="M1106" i="11"/>
  <c r="O1106" i="11" s="1"/>
  <c r="M1107" i="11"/>
  <c r="M1108" i="11"/>
  <c r="O1108" i="11"/>
  <c r="M1109" i="11"/>
  <c r="O1109" i="11"/>
  <c r="M1110" i="11"/>
  <c r="M1111" i="11"/>
  <c r="O1111" i="11" s="1"/>
  <c r="M1112" i="11"/>
  <c r="O1112" i="11" s="1"/>
  <c r="M1113" i="11"/>
  <c r="M1114" i="11"/>
  <c r="M1115" i="11"/>
  <c r="O1115" i="11" s="1"/>
  <c r="M1116" i="11"/>
  <c r="M1117" i="11"/>
  <c r="O1117" i="11"/>
  <c r="M1118" i="11"/>
  <c r="M1119" i="11"/>
  <c r="O1119" i="11" s="1"/>
  <c r="M1120" i="11"/>
  <c r="M1121" i="11"/>
  <c r="M1122" i="11"/>
  <c r="O1122" i="11" s="1"/>
  <c r="N1125" i="11"/>
  <c r="Q1125" i="11"/>
  <c r="M1128" i="11"/>
  <c r="O1128" i="11"/>
  <c r="M1129" i="11"/>
  <c r="O1129" i="11"/>
  <c r="M1130" i="11"/>
  <c r="O1130" i="11"/>
  <c r="M1131" i="11"/>
  <c r="O1131" i="11"/>
  <c r="M1132" i="11"/>
  <c r="O1132" i="11"/>
  <c r="M1133" i="11"/>
  <c r="O1133" i="11"/>
  <c r="M1134" i="11"/>
  <c r="O1134" i="11"/>
  <c r="M1135" i="11"/>
  <c r="M1136" i="11"/>
  <c r="O1136" i="11" s="1"/>
  <c r="M1137" i="11"/>
  <c r="O1137" i="11" s="1"/>
  <c r="M1138" i="11"/>
  <c r="M1139" i="11"/>
  <c r="O1139" i="11"/>
  <c r="M1140" i="11"/>
  <c r="O1140" i="11"/>
  <c r="M1141" i="11"/>
  <c r="O1141" i="11"/>
  <c r="M1142" i="11"/>
  <c r="O1142" i="11"/>
  <c r="M1143" i="11"/>
  <c r="O1143" i="11"/>
  <c r="M1144" i="11"/>
  <c r="O1144" i="11"/>
  <c r="M1145" i="11"/>
  <c r="O1145" i="11"/>
  <c r="M1146" i="11"/>
  <c r="O1146" i="11"/>
  <c r="M1147" i="11"/>
  <c r="M1148" i="11"/>
  <c r="O1148" i="11" s="1"/>
  <c r="M1149" i="11"/>
  <c r="O1149" i="11" s="1"/>
  <c r="M1150" i="11"/>
  <c r="M1151" i="11"/>
  <c r="O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O1164" i="11"/>
  <c r="M1165" i="11"/>
  <c r="O1165" i="11"/>
  <c r="M1166" i="11"/>
  <c r="O1166" i="11"/>
  <c r="M1167" i="11"/>
  <c r="O1167" i="11"/>
  <c r="M1168" i="11"/>
  <c r="O1168" i="11"/>
  <c r="M1169" i="11"/>
  <c r="O1169" i="11"/>
  <c r="M1170" i="11"/>
  <c r="M1171" i="11"/>
  <c r="O1171" i="11" s="1"/>
  <c r="M1172" i="11"/>
  <c r="O1172" i="11" s="1"/>
  <c r="M1173" i="11"/>
  <c r="M1174" i="11"/>
  <c r="O1174" i="11"/>
  <c r="M1175" i="11"/>
  <c r="O1175" i="11"/>
  <c r="M1176" i="11"/>
  <c r="O1176" i="11"/>
  <c r="M1177" i="11"/>
  <c r="O1177" i="11"/>
  <c r="M1178" i="11"/>
  <c r="O1178" i="11"/>
  <c r="M1179" i="11"/>
  <c r="O1179" i="11"/>
  <c r="M1180" i="11"/>
  <c r="O1180" i="11"/>
  <c r="M1181" i="11"/>
  <c r="M1182" i="11"/>
  <c r="O1182" i="11" s="1"/>
  <c r="M1183" i="11"/>
  <c r="O1183" i="11" s="1"/>
  <c r="M1184" i="11"/>
  <c r="M1185" i="11"/>
  <c r="O1185" i="11"/>
  <c r="N1199" i="11"/>
  <c r="Q1199" i="11"/>
  <c r="M1202" i="11"/>
  <c r="M1199" i="11" s="1"/>
  <c r="M1203" i="11"/>
  <c r="O1203" i="11" s="1"/>
  <c r="M1204" i="11"/>
  <c r="O1204" i="11" s="1"/>
  <c r="M1205" i="11"/>
  <c r="M1206" i="11"/>
  <c r="M1207" i="11"/>
  <c r="M1208" i="11"/>
  <c r="M1209" i="11"/>
  <c r="M1210" i="11"/>
  <c r="M1211" i="11"/>
  <c r="O1211" i="11" s="1"/>
  <c r="M1212" i="11"/>
  <c r="O1212" i="11" s="1"/>
  <c r="M1213" i="11"/>
  <c r="O1213" i="11" s="1"/>
  <c r="M1214" i="11"/>
  <c r="O1214" i="11" s="1"/>
  <c r="M1215" i="11"/>
  <c r="O1215" i="11" s="1"/>
  <c r="M1216" i="11"/>
  <c r="O1216" i="11" s="1"/>
  <c r="M1228" i="11"/>
  <c r="M1226" i="11" s="1"/>
  <c r="N1228" i="11"/>
  <c r="N1226" i="11" s="1"/>
  <c r="O1228" i="11"/>
  <c r="Q1228" i="11"/>
  <c r="Q1226" i="11" s="1"/>
  <c r="M1231" i="11"/>
  <c r="O1231" i="11"/>
  <c r="M1233" i="11"/>
  <c r="N1233" i="11"/>
  <c r="O1233" i="11" s="1"/>
  <c r="Q1233" i="11"/>
  <c r="N1242" i="11"/>
  <c r="Q1242" i="11"/>
  <c r="Q1240" i="11" s="1"/>
  <c r="M1245" i="11"/>
  <c r="M1242" i="11" s="1"/>
  <c r="M1240" i="11" s="1"/>
  <c r="M1246" i="11"/>
  <c r="O1246" i="11" s="1"/>
  <c r="M1248" i="11"/>
  <c r="N1248" i="11"/>
  <c r="O1248" i="11"/>
  <c r="Q1248" i="11"/>
  <c r="M1252" i="11"/>
  <c r="O1252" i="11"/>
  <c r="M1258" i="11"/>
  <c r="N1258" i="11"/>
  <c r="N1256" i="11" s="1"/>
  <c r="Q1258" i="11"/>
  <c r="Q1256" i="11" s="1"/>
  <c r="M1261" i="11"/>
  <c r="O1261" i="11"/>
  <c r="O1258" i="11" s="1"/>
  <c r="M1262" i="11"/>
  <c r="O1262" i="11"/>
  <c r="N1264" i="11"/>
  <c r="Q1264" i="11"/>
  <c r="M1268" i="11"/>
  <c r="M1264" i="11" s="1"/>
  <c r="N1268" i="11"/>
  <c r="O1268" i="11"/>
  <c r="O1264" i="11" s="1"/>
  <c r="N1271" i="11"/>
  <c r="Q1271" i="11"/>
  <c r="M1274" i="11"/>
  <c r="M1271" i="11" s="1"/>
  <c r="N1280" i="11"/>
  <c r="Q1280" i="11"/>
  <c r="Q1278" i="11" s="1"/>
  <c r="O1284" i="11"/>
  <c r="M1285" i="11"/>
  <c r="O1285" i="11"/>
  <c r="M1286" i="11"/>
  <c r="O1286" i="11"/>
  <c r="M1287" i="11"/>
  <c r="O1287" i="11"/>
  <c r="M1288" i="11"/>
  <c r="M1280" i="11" s="1"/>
  <c r="M1289" i="11"/>
  <c r="M1290" i="11"/>
  <c r="O1290" i="11"/>
  <c r="M1291" i="11"/>
  <c r="M1292" i="11"/>
  <c r="O1292" i="11" s="1"/>
  <c r="M1293" i="11"/>
  <c r="O1293" i="11" s="1"/>
  <c r="M1294" i="11"/>
  <c r="O1294" i="11" s="1"/>
  <c r="M1295" i="11"/>
  <c r="O1295" i="11" s="1"/>
  <c r="M1296" i="11"/>
  <c r="O1296" i="11" s="1"/>
  <c r="M1297" i="11"/>
  <c r="M1298" i="11"/>
  <c r="M1299" i="11"/>
  <c r="O1299" i="11" s="1"/>
  <c r="M1300" i="11"/>
  <c r="O1300" i="11" s="1"/>
  <c r="M1301" i="11"/>
  <c r="O1301" i="11" s="1"/>
  <c r="M1302" i="11"/>
  <c r="O1302" i="11" s="1"/>
  <c r="M1303" i="11"/>
  <c r="M1304" i="11"/>
  <c r="O1304" i="11"/>
  <c r="M1305" i="11"/>
  <c r="O1305" i="11"/>
  <c r="M1306" i="11"/>
  <c r="O1306" i="11"/>
  <c r="M1307" i="11"/>
  <c r="O1307" i="11"/>
  <c r="M1308" i="11"/>
  <c r="O1308" i="11"/>
  <c r="M1309" i="11"/>
  <c r="O1309" i="11"/>
  <c r="M1310" i="11"/>
  <c r="O1310" i="11"/>
  <c r="M1311" i="11"/>
  <c r="O1311" i="11"/>
  <c r="M1312" i="11"/>
  <c r="O1312" i="11"/>
  <c r="M1313" i="11"/>
  <c r="O1313" i="11"/>
  <c r="M1314" i="11"/>
  <c r="O1314" i="11"/>
  <c r="M1315" i="11"/>
  <c r="O1315" i="11"/>
  <c r="M1316" i="11"/>
  <c r="M1317" i="11"/>
  <c r="M1318" i="11"/>
  <c r="O1318" i="11"/>
  <c r="M1319" i="11"/>
  <c r="O1319" i="11"/>
  <c r="M1320" i="11"/>
  <c r="O1320" i="11"/>
  <c r="M1321" i="11"/>
  <c r="O1321" i="11"/>
  <c r="M1322" i="11"/>
  <c r="O1322" i="11"/>
  <c r="M1323" i="11"/>
  <c r="O1323" i="11"/>
  <c r="M1324" i="11"/>
  <c r="O1324" i="11"/>
  <c r="M1325" i="11"/>
  <c r="O1325" i="11"/>
  <c r="M1326" i="11"/>
  <c r="O1326" i="11"/>
  <c r="N1328" i="11"/>
  <c r="Q1328" i="11"/>
  <c r="M1331" i="11"/>
  <c r="M1328" i="11" s="1"/>
  <c r="M1332" i="11"/>
  <c r="O1332" i="11" s="1"/>
  <c r="M1333" i="11"/>
  <c r="O1333" i="11" s="1"/>
  <c r="M1334" i="11"/>
  <c r="O1334" i="11" s="1"/>
  <c r="M1335" i="11"/>
  <c r="O1335" i="11" s="1"/>
  <c r="M1336" i="11"/>
  <c r="O1336" i="11" s="1"/>
  <c r="M1337" i="11"/>
  <c r="O1337" i="11" s="1"/>
  <c r="M1338" i="11"/>
  <c r="O1338" i="11" s="1"/>
  <c r="M1339" i="11"/>
  <c r="O1339" i="11" s="1"/>
  <c r="M1340" i="11"/>
  <c r="O1340" i="11" s="1"/>
  <c r="M1341" i="11"/>
  <c r="O1341" i="11" s="1"/>
  <c r="M1342" i="11"/>
  <c r="O1342" i="11" s="1"/>
  <c r="Q1345" i="11"/>
  <c r="M1348" i="11"/>
  <c r="O1348" i="11"/>
  <c r="M1349" i="11"/>
  <c r="O1349" i="11"/>
  <c r="M1350" i="11"/>
  <c r="M1351" i="11"/>
  <c r="O1351" i="11" s="1"/>
  <c r="M1352" i="11"/>
  <c r="O1352" i="11" s="1"/>
  <c r="M1353" i="11"/>
  <c r="M1354" i="11"/>
  <c r="M1355" i="11"/>
  <c r="O1355" i="11" s="1"/>
  <c r="M1356" i="11"/>
  <c r="O1356" i="11" s="1"/>
  <c r="M1357" i="11"/>
  <c r="O1357" i="11" s="1"/>
  <c r="M1358" i="11"/>
  <c r="O1358" i="11" s="1"/>
  <c r="M1359" i="11"/>
  <c r="M1360" i="11"/>
  <c r="M1361" i="11"/>
  <c r="M1362" i="11"/>
  <c r="M1363" i="11"/>
  <c r="M1364" i="11"/>
  <c r="M1365" i="11"/>
  <c r="O1365" i="11" s="1"/>
  <c r="M1366" i="11"/>
  <c r="M1367" i="11"/>
  <c r="M1368" i="11"/>
  <c r="M1369" i="11"/>
  <c r="M1370" i="11"/>
  <c r="M1371" i="11"/>
  <c r="M1372" i="11"/>
  <c r="N1372" i="11"/>
  <c r="N1345" i="11" s="1"/>
  <c r="O1372" i="11"/>
  <c r="M1373" i="11"/>
  <c r="O1373" i="11"/>
  <c r="M1374" i="11"/>
  <c r="O1374" i="11"/>
  <c r="M1375" i="11"/>
  <c r="M1388" i="11"/>
  <c r="N1388" i="11"/>
  <c r="N1386" i="11" s="1"/>
  <c r="O1388" i="11"/>
  <c r="Q1388" i="11"/>
  <c r="Q1386" i="11" s="1"/>
  <c r="M1391" i="11"/>
  <c r="O1391" i="11"/>
  <c r="M1392" i="11"/>
  <c r="O1392" i="11"/>
  <c r="M1393" i="11"/>
  <c r="O1393" i="11"/>
  <c r="M1394" i="11"/>
  <c r="O1394" i="11"/>
  <c r="M1395" i="11"/>
  <c r="O1395" i="11"/>
  <c r="M1396" i="11"/>
  <c r="O1396" i="11"/>
  <c r="M1397" i="11"/>
  <c r="O1397" i="11"/>
  <c r="N1401" i="11"/>
  <c r="Q1401" i="11"/>
  <c r="M1404" i="11"/>
  <c r="M1401" i="11" s="1"/>
  <c r="M1405" i="11"/>
  <c r="M1406" i="11"/>
  <c r="O1406" i="11"/>
  <c r="M1407" i="11"/>
  <c r="O1407" i="11"/>
  <c r="M1415" i="11"/>
  <c r="N1415" i="11"/>
  <c r="N1413" i="11" s="1"/>
  <c r="O1415" i="11"/>
  <c r="Q1415" i="11"/>
  <c r="Q1413" i="11" s="1"/>
  <c r="M1418" i="11"/>
  <c r="O1418" i="11"/>
  <c r="M1419" i="11"/>
  <c r="O1419" i="11"/>
  <c r="M1420" i="11"/>
  <c r="O1420" i="11"/>
  <c r="M1421" i="11"/>
  <c r="O1421" i="11"/>
  <c r="M1422" i="11"/>
  <c r="O1422" i="11"/>
  <c r="M1423" i="11"/>
  <c r="O1423" i="11"/>
  <c r="M1424" i="11"/>
  <c r="O1424" i="11"/>
  <c r="M1425" i="11"/>
  <c r="O1425" i="11"/>
  <c r="N1427" i="11"/>
  <c r="Q1427" i="11"/>
  <c r="M1430" i="11"/>
  <c r="M1427" i="11" s="1"/>
  <c r="M1431" i="11"/>
  <c r="O1431" i="11" s="1"/>
  <c r="N1437" i="11"/>
  <c r="Q1437" i="11"/>
  <c r="Q1435" i="11" s="1"/>
  <c r="M1442" i="11"/>
  <c r="M1437" i="11" s="1"/>
  <c r="M1435" i="11" s="1"/>
  <c r="M1444" i="11"/>
  <c r="N1444" i="11"/>
  <c r="O1444" i="11"/>
  <c r="Q1444" i="11"/>
  <c r="M1447" i="11"/>
  <c r="O1447" i="11"/>
  <c r="N1455" i="11"/>
  <c r="N1453" i="11" s="1"/>
  <c r="Q1455" i="11"/>
  <c r="Q1453" i="11" s="1"/>
  <c r="M1458" i="11"/>
  <c r="O1458" i="11"/>
  <c r="M1459" i="11"/>
  <c r="O1459" i="11"/>
  <c r="M1460" i="11"/>
  <c r="O1460" i="11"/>
  <c r="M1461" i="11"/>
  <c r="O1461" i="11"/>
  <c r="M1462" i="11"/>
  <c r="O1462" i="11"/>
  <c r="M1463" i="11"/>
  <c r="M1464" i="11"/>
  <c r="O1464" i="11" s="1"/>
  <c r="M1465" i="11"/>
  <c r="O1465" i="11" s="1"/>
  <c r="M1466" i="11"/>
  <c r="O1466" i="11" s="1"/>
  <c r="M1467" i="11"/>
  <c r="O1467" i="11" s="1"/>
  <c r="M1468" i="11"/>
  <c r="O1468" i="11" s="1"/>
  <c r="M1469" i="11"/>
  <c r="O1469" i="11" s="1"/>
  <c r="M1470" i="11"/>
  <c r="M1471" i="11"/>
  <c r="O1471" i="11"/>
  <c r="N1473" i="11"/>
  <c r="Q1473" i="11"/>
  <c r="M1476" i="11"/>
  <c r="M1473" i="11" s="1"/>
  <c r="M1477" i="11"/>
  <c r="M1478" i="11"/>
  <c r="O1478" i="11"/>
  <c r="M1479" i="11"/>
  <c r="O1479" i="11"/>
  <c r="M1480" i="11"/>
  <c r="M1481" i="11"/>
  <c r="O1481" i="11" s="1"/>
  <c r="M1482" i="11"/>
  <c r="M1483" i="11"/>
  <c r="O1483" i="11"/>
  <c r="M1484" i="11"/>
  <c r="O1484" i="11"/>
  <c r="M1485" i="11"/>
  <c r="O1485" i="11"/>
  <c r="M1486" i="11"/>
  <c r="O1486" i="11"/>
  <c r="M1487" i="11"/>
  <c r="O1487" i="11"/>
  <c r="M1488" i="11"/>
  <c r="O1488" i="11"/>
  <c r="M1489" i="11"/>
  <c r="O1489" i="11"/>
  <c r="M1490" i="11"/>
  <c r="O1490" i="11"/>
  <c r="M1491" i="11"/>
  <c r="O1491" i="11"/>
  <c r="M1495" i="11"/>
  <c r="N1495" i="11"/>
  <c r="O1495" i="11"/>
  <c r="Q1495" i="11"/>
  <c r="M1498" i="11"/>
  <c r="O1498" i="11"/>
  <c r="M1499" i="11"/>
  <c r="O1499" i="11"/>
  <c r="M1500" i="11"/>
  <c r="C19" i="55" s="1"/>
  <c r="C23" i="55" s="1"/>
  <c r="C24" i="55" s="1"/>
  <c r="O1500" i="11"/>
  <c r="M1501" i="11"/>
  <c r="O1501" i="11"/>
  <c r="M1502" i="11"/>
  <c r="O1502" i="11"/>
  <c r="M1503" i="11"/>
  <c r="O1503" i="11"/>
  <c r="M1504" i="11"/>
  <c r="O1504" i="11"/>
  <c r="C4" i="54"/>
  <c r="D4" i="54"/>
  <c r="E4" i="54" s="1"/>
  <c r="F4" i="54"/>
  <c r="C5" i="54"/>
  <c r="D5" i="54"/>
  <c r="E5" i="54" s="1"/>
  <c r="F5" i="54"/>
  <c r="C6" i="54"/>
  <c r="D6" i="54"/>
  <c r="E6" i="54" s="1"/>
  <c r="F6" i="54"/>
  <c r="D7" i="54"/>
  <c r="F7" i="54"/>
  <c r="D8" i="54"/>
  <c r="F8" i="54"/>
  <c r="D9" i="54"/>
  <c r="F9" i="54"/>
  <c r="D10" i="54"/>
  <c r="F10" i="54"/>
  <c r="D11" i="54"/>
  <c r="F11" i="54"/>
  <c r="F24" i="54" s="1"/>
  <c r="C12" i="54"/>
  <c r="D12" i="54"/>
  <c r="E12" i="54" s="1"/>
  <c r="F12" i="54"/>
  <c r="C13" i="54"/>
  <c r="D13" i="54"/>
  <c r="E13" i="54" s="1"/>
  <c r="F13" i="54"/>
  <c r="C14" i="54"/>
  <c r="D14" i="54"/>
  <c r="E14" i="54" s="1"/>
  <c r="F14" i="54"/>
  <c r="C15" i="54"/>
  <c r="D15" i="54"/>
  <c r="E15" i="54" s="1"/>
  <c r="F15" i="54"/>
  <c r="C16" i="54"/>
  <c r="D16" i="54"/>
  <c r="E16" i="54" s="1"/>
  <c r="F16" i="54"/>
  <c r="C17" i="54"/>
  <c r="D17" i="54"/>
  <c r="E17" i="54" s="1"/>
  <c r="F17" i="54"/>
  <c r="C18" i="54"/>
  <c r="D18" i="54"/>
  <c r="D23" i="54" s="1"/>
  <c r="F18" i="54"/>
  <c r="F23" i="54" s="1"/>
  <c r="D19" i="54"/>
  <c r="F19" i="54"/>
  <c r="E20" i="54"/>
  <c r="E21" i="54"/>
  <c r="E22" i="54"/>
  <c r="E26" i="54"/>
  <c r="E27" i="54"/>
  <c r="E28" i="54"/>
  <c r="C29" i="54"/>
  <c r="D29" i="54"/>
  <c r="E29" i="54" s="1"/>
  <c r="F29" i="54"/>
  <c r="F5" i="103"/>
  <c r="F6" i="103"/>
  <c r="F7" i="103"/>
  <c r="F8" i="103"/>
  <c r="F9" i="103"/>
  <c r="F10" i="103"/>
  <c r="F11" i="103"/>
  <c r="F12" i="103"/>
  <c r="F13" i="103"/>
  <c r="E18" i="103"/>
  <c r="E23" i="103" s="1"/>
  <c r="E19" i="103"/>
  <c r="E20" i="103"/>
  <c r="E21" i="103"/>
  <c r="E22" i="103"/>
  <c r="C23" i="103"/>
  <c r="D23" i="103"/>
  <c r="C27" i="103"/>
  <c r="E28" i="103"/>
  <c r="F28" i="103"/>
  <c r="E29" i="103"/>
  <c r="F29" i="103"/>
  <c r="E30" i="103"/>
  <c r="F30" i="103"/>
  <c r="E31" i="103"/>
  <c r="F31" i="103"/>
  <c r="E32" i="103"/>
  <c r="F32" i="103"/>
  <c r="E33" i="103"/>
  <c r="F33" i="103"/>
  <c r="E34" i="103"/>
  <c r="F34" i="103"/>
  <c r="E35" i="103"/>
  <c r="F35" i="103"/>
  <c r="E36" i="103"/>
  <c r="F36" i="103"/>
  <c r="E37" i="103"/>
  <c r="F37" i="103"/>
  <c r="E38" i="103"/>
  <c r="F38" i="103"/>
  <c r="E39" i="103"/>
  <c r="F39" i="103"/>
  <c r="E40" i="103"/>
  <c r="F40" i="103"/>
  <c r="C41" i="103"/>
  <c r="E41" i="103" s="1"/>
  <c r="F41" i="103"/>
  <c r="E42" i="103"/>
  <c r="F42" i="103"/>
  <c r="E43" i="103"/>
  <c r="F43" i="103"/>
  <c r="C44" i="103"/>
  <c r="D44" i="103"/>
  <c r="F44" i="103"/>
  <c r="E45" i="103"/>
  <c r="E44" i="103" s="1"/>
  <c r="F45" i="103"/>
  <c r="E46" i="103"/>
  <c r="F46" i="103"/>
  <c r="E47" i="103"/>
  <c r="F47" i="103"/>
  <c r="E48" i="103"/>
  <c r="F48" i="103"/>
  <c r="E49" i="103"/>
  <c r="F49" i="103"/>
  <c r="E50" i="103"/>
  <c r="F50" i="103"/>
  <c r="E51" i="103"/>
  <c r="F51" i="103"/>
  <c r="D52" i="103"/>
  <c r="E57" i="103"/>
  <c r="G57" i="103"/>
  <c r="H57" i="103"/>
  <c r="E81" i="103"/>
  <c r="E105" i="103" s="1"/>
  <c r="G81" i="103"/>
  <c r="H81" i="103"/>
  <c r="H105" i="103" s="1"/>
  <c r="G105" i="103"/>
  <c r="G110" i="103"/>
  <c r="H110" i="103"/>
  <c r="I110" i="103"/>
  <c r="J110" i="103"/>
  <c r="K110" i="103"/>
  <c r="L110" i="103"/>
  <c r="M110" i="103"/>
  <c r="N110" i="103"/>
  <c r="O110" i="103"/>
  <c r="O10" i="31"/>
  <c r="N18" i="31"/>
  <c r="N16" i="31" s="1"/>
  <c r="Q18" i="31"/>
  <c r="Q16" i="31" s="1"/>
  <c r="M24" i="31"/>
  <c r="O24" i="31"/>
  <c r="M25" i="31"/>
  <c r="O25" i="31"/>
  <c r="O26" i="31"/>
  <c r="O27" i="31"/>
  <c r="M28" i="31"/>
  <c r="O28" i="31"/>
  <c r="O29" i="31"/>
  <c r="M30" i="31"/>
  <c r="O30" i="31" s="1"/>
  <c r="M31" i="31"/>
  <c r="O31" i="31" s="1"/>
  <c r="O32" i="31"/>
  <c r="O33" i="31"/>
  <c r="N35" i="31"/>
  <c r="Q35" i="31"/>
  <c r="O38" i="31"/>
  <c r="M39" i="31"/>
  <c r="O39" i="31" s="1"/>
  <c r="O40" i="31"/>
  <c r="M41" i="31"/>
  <c r="O41" i="31"/>
  <c r="O42" i="31"/>
  <c r="O43" i="31"/>
  <c r="O44" i="31"/>
  <c r="M45" i="31"/>
  <c r="O45" i="31" s="1"/>
  <c r="M46" i="31"/>
  <c r="O46" i="31" s="1"/>
  <c r="M47" i="31"/>
  <c r="O47" i="31" s="1"/>
  <c r="M48" i="31"/>
  <c r="O48" i="31" s="1"/>
  <c r="O49" i="31"/>
  <c r="M50" i="31"/>
  <c r="O50" i="31"/>
  <c r="M51" i="31"/>
  <c r="O51" i="31"/>
  <c r="M52" i="31"/>
  <c r="O52" i="31"/>
  <c r="M54" i="31"/>
  <c r="O54" i="31"/>
  <c r="M55" i="31"/>
  <c r="O55" i="31"/>
  <c r="M56" i="31"/>
  <c r="O56" i="31"/>
  <c r="M57" i="31"/>
  <c r="O57" i="31"/>
  <c r="N76" i="31"/>
  <c r="Q76" i="31"/>
  <c r="O79" i="31"/>
  <c r="O80" i="31"/>
  <c r="O81" i="31"/>
  <c r="O82" i="31"/>
  <c r="M83" i="31"/>
  <c r="M76" i="31" s="1"/>
  <c r="M84" i="31"/>
  <c r="O84" i="31" s="1"/>
  <c r="N89" i="31"/>
  <c r="Q89" i="31"/>
  <c r="Q87" i="31" s="1"/>
  <c r="M92" i="31"/>
  <c r="M89" i="31" s="1"/>
  <c r="M87" i="31" s="1"/>
  <c r="M93" i="31"/>
  <c r="O93" i="31" s="1"/>
  <c r="M94" i="31"/>
  <c r="O94" i="31" s="1"/>
  <c r="N99" i="31"/>
  <c r="N97" i="31" s="1"/>
  <c r="Q99" i="31"/>
  <c r="Q97" i="31" s="1"/>
  <c r="C102" i="31"/>
  <c r="M102" i="31"/>
  <c r="M99" i="31" s="1"/>
  <c r="M97" i="31" s="1"/>
  <c r="O102" i="31"/>
  <c r="C103" i="31"/>
  <c r="M103" i="31"/>
  <c r="O103" i="31" s="1"/>
  <c r="C104" i="31"/>
  <c r="M104" i="31"/>
  <c r="O104" i="31"/>
  <c r="C105" i="31"/>
  <c r="M105" i="31"/>
  <c r="O105" i="31" s="1"/>
  <c r="C106" i="31"/>
  <c r="M106" i="31"/>
  <c r="O106" i="31"/>
  <c r="C107" i="31"/>
  <c r="M107" i="31"/>
  <c r="O107" i="31" s="1"/>
  <c r="M108" i="31"/>
  <c r="O108" i="31" s="1"/>
  <c r="M109" i="31"/>
  <c r="O109" i="31" s="1"/>
  <c r="M110" i="31"/>
  <c r="O110" i="31" s="1"/>
  <c r="M111" i="31"/>
  <c r="O111" i="31" s="1"/>
  <c r="M112" i="31"/>
  <c r="O112" i="31" s="1"/>
  <c r="C113" i="31"/>
  <c r="M113" i="31"/>
  <c r="O113" i="31"/>
  <c r="M114" i="31"/>
  <c r="O114" i="31"/>
  <c r="O122" i="31"/>
  <c r="O123" i="31"/>
  <c r="O124" i="31"/>
  <c r="N125" i="31"/>
  <c r="N119" i="31" s="1"/>
  <c r="Q125" i="31"/>
  <c r="Q119" i="31" s="1"/>
  <c r="Q117" i="31" s="1"/>
  <c r="O126" i="31"/>
  <c r="O127" i="31"/>
  <c r="O128" i="31"/>
  <c r="O129" i="31"/>
  <c r="O130" i="31"/>
  <c r="O131" i="31"/>
  <c r="N132" i="31"/>
  <c r="O132" i="31"/>
  <c r="Q132" i="31"/>
  <c r="O133" i="31"/>
  <c r="O134" i="31"/>
  <c r="O135" i="31"/>
  <c r="O136" i="31"/>
  <c r="O137" i="31"/>
  <c r="O138" i="31"/>
  <c r="O139" i="31"/>
  <c r="O140" i="31"/>
  <c r="O141" i="31"/>
  <c r="O142" i="31"/>
  <c r="O143" i="31"/>
  <c r="M144" i="31"/>
  <c r="N144" i="31"/>
  <c r="O144" i="31" s="1"/>
  <c r="Q144" i="31"/>
  <c r="O145" i="31"/>
  <c r="O146" i="31"/>
  <c r="O147" i="31"/>
  <c r="O148" i="31"/>
  <c r="O149" i="31"/>
  <c r="O150" i="31"/>
  <c r="O151" i="31"/>
  <c r="O152" i="31"/>
  <c r="O155" i="31"/>
  <c r="O158" i="31"/>
  <c r="O161" i="31"/>
  <c r="O164" i="31"/>
  <c r="O167" i="31"/>
  <c r="O168" i="31"/>
  <c r="O169" i="31"/>
  <c r="O170" i="31"/>
  <c r="O171" i="31"/>
  <c r="O172" i="31"/>
  <c r="O173" i="31"/>
  <c r="O174" i="31"/>
  <c r="O175" i="31"/>
  <c r="O176" i="31"/>
  <c r="O177" i="31"/>
  <c r="O178" i="31"/>
  <c r="O179" i="31"/>
  <c r="O180" i="31"/>
  <c r="O181" i="31"/>
  <c r="O182" i="31"/>
  <c r="O183" i="31"/>
  <c r="M184" i="31"/>
  <c r="O184" i="31" s="1"/>
  <c r="M185" i="31"/>
  <c r="O185" i="31" s="1"/>
  <c r="M186" i="31"/>
  <c r="O186" i="31" s="1"/>
  <c r="M187" i="31"/>
  <c r="O187" i="31" s="1"/>
  <c r="M188" i="31"/>
  <c r="O188" i="31" s="1"/>
  <c r="M195" i="31"/>
  <c r="O195" i="31" s="1"/>
  <c r="M196" i="31"/>
  <c r="O196" i="31" s="1"/>
  <c r="M197" i="31"/>
  <c r="O197" i="31" s="1"/>
  <c r="M198" i="31"/>
  <c r="O198" i="31" s="1"/>
  <c r="M199" i="31"/>
  <c r="O199" i="31" s="1"/>
  <c r="M200" i="31"/>
  <c r="O200" i="31" s="1"/>
  <c r="M205" i="31"/>
  <c r="C7" i="54" s="1"/>
  <c r="M206" i="31"/>
  <c r="C8" i="54" s="1"/>
  <c r="M207" i="31"/>
  <c r="C9" i="54" s="1"/>
  <c r="M208" i="31"/>
  <c r="C10" i="54" s="1"/>
  <c r="M226" i="31"/>
  <c r="O226" i="31" s="1"/>
  <c r="M227" i="31"/>
  <c r="O227" i="31" s="1"/>
  <c r="M228" i="31"/>
  <c r="O228" i="31" s="1"/>
  <c r="M235" i="31"/>
  <c r="N235" i="31"/>
  <c r="O235" i="31"/>
  <c r="Q235" i="31"/>
  <c r="M238" i="31"/>
  <c r="O238" i="31"/>
  <c r="M239" i="31"/>
  <c r="O239" i="31"/>
  <c r="M240" i="31"/>
  <c r="O240" i="31"/>
  <c r="M241" i="31"/>
  <c r="O241" i="31"/>
  <c r="M242" i="31"/>
  <c r="O242" i="31"/>
  <c r="M243" i="31"/>
  <c r="O243" i="31"/>
  <c r="M244" i="31"/>
  <c r="O244" i="31"/>
  <c r="M245" i="31"/>
  <c r="O245" i="31"/>
  <c r="M246" i="31"/>
  <c r="O246" i="31"/>
  <c r="M247" i="31"/>
  <c r="O247" i="31"/>
  <c r="N249" i="31"/>
  <c r="Q249" i="31"/>
  <c r="M252" i="31"/>
  <c r="M249" i="31" s="1"/>
  <c r="M253" i="31"/>
  <c r="O253" i="31" s="1"/>
  <c r="M254" i="31"/>
  <c r="O254" i="31" s="1"/>
  <c r="M255" i="31"/>
  <c r="O255" i="31" s="1"/>
  <c r="M256" i="31"/>
  <c r="O256" i="31" s="1"/>
  <c r="M257" i="31"/>
  <c r="O257" i="31" s="1"/>
  <c r="N263" i="31"/>
  <c r="Q263" i="31"/>
  <c r="Q261" i="31" s="1"/>
  <c r="M266" i="31"/>
  <c r="M263" i="31" s="1"/>
  <c r="M261" i="31" s="1"/>
  <c r="M268" i="31"/>
  <c r="N268" i="31"/>
  <c r="O268" i="31"/>
  <c r="Q268" i="31"/>
  <c r="M271" i="31"/>
  <c r="O271" i="31"/>
  <c r="M272" i="31"/>
  <c r="O272" i="31"/>
  <c r="M273" i="31"/>
  <c r="O273" i="31"/>
  <c r="M274" i="31"/>
  <c r="O274" i="31"/>
  <c r="M275" i="31"/>
  <c r="O275" i="31"/>
  <c r="M276" i="31"/>
  <c r="O276" i="31"/>
  <c r="M277" i="31"/>
  <c r="O277" i="31"/>
  <c r="M278" i="31"/>
  <c r="O278" i="31"/>
  <c r="M279" i="31"/>
  <c r="O279" i="31"/>
  <c r="M280" i="31"/>
  <c r="O280" i="31"/>
  <c r="M281" i="31"/>
  <c r="O281" i="31"/>
  <c r="M282" i="31"/>
  <c r="O282" i="31"/>
  <c r="M283" i="31"/>
  <c r="O283" i="31"/>
  <c r="M284" i="31"/>
  <c r="O284" i="31"/>
  <c r="M285" i="31"/>
  <c r="O285" i="31"/>
  <c r="M286" i="31"/>
  <c r="O286" i="31"/>
  <c r="M287" i="31"/>
  <c r="O287" i="31"/>
  <c r="M288" i="31"/>
  <c r="O288" i="31"/>
  <c r="M289" i="31"/>
  <c r="O289" i="31"/>
  <c r="M290" i="31"/>
  <c r="O290" i="31"/>
  <c r="M292" i="31"/>
  <c r="O292" i="31"/>
  <c r="M293" i="31"/>
  <c r="O293" i="31"/>
  <c r="M294" i="31"/>
  <c r="O294" i="31"/>
  <c r="M302" i="31"/>
  <c r="O302" i="31"/>
  <c r="M308" i="31"/>
  <c r="N308" i="31"/>
  <c r="O308" i="31" s="1"/>
  <c r="Q308" i="31"/>
  <c r="M316" i="31"/>
  <c r="N316" i="31"/>
  <c r="O316" i="31"/>
  <c r="Q316" i="31"/>
  <c r="M319" i="31"/>
  <c r="O319" i="31"/>
  <c r="M320" i="31"/>
  <c r="O320" i="31"/>
  <c r="M321" i="31"/>
  <c r="O321" i="31"/>
  <c r="M322" i="31"/>
  <c r="O322" i="31"/>
  <c r="M323" i="31"/>
  <c r="O323" i="31"/>
  <c r="M324" i="31"/>
  <c r="O324" i="31"/>
  <c r="M325" i="31"/>
  <c r="O325" i="31"/>
  <c r="M326" i="31"/>
  <c r="O326" i="31"/>
  <c r="N337" i="31"/>
  <c r="O337" i="31" s="1"/>
  <c r="Q337" i="31"/>
  <c r="Q335" i="31" s="1"/>
  <c r="S337" i="31"/>
  <c r="S335" i="31" s="1"/>
  <c r="T337" i="31"/>
  <c r="T335" i="31" s="1"/>
  <c r="V337" i="31"/>
  <c r="V335" i="31" s="1"/>
  <c r="W337" i="31"/>
  <c r="W335" i="31" s="1"/>
  <c r="O341" i="31"/>
  <c r="M342" i="31"/>
  <c r="M337" i="31" s="1"/>
  <c r="O342" i="31"/>
  <c r="M343" i="31"/>
  <c r="O343" i="31"/>
  <c r="M344" i="31"/>
  <c r="O344" i="31"/>
  <c r="M345" i="31"/>
  <c r="O345" i="31"/>
  <c r="M346" i="31"/>
  <c r="O346" i="31"/>
  <c r="M347" i="31"/>
  <c r="O347" i="31"/>
  <c r="M348" i="31"/>
  <c r="O348" i="31"/>
  <c r="M349" i="31"/>
  <c r="O349" i="31"/>
  <c r="M350" i="31"/>
  <c r="O350" i="31"/>
  <c r="M351" i="31"/>
  <c r="O351" i="31"/>
  <c r="M352" i="31"/>
  <c r="O352" i="31"/>
  <c r="M353" i="31"/>
  <c r="O353" i="31"/>
  <c r="M354" i="31"/>
  <c r="O354" i="31"/>
  <c r="M355" i="31"/>
  <c r="O355" i="31"/>
  <c r="M356" i="31"/>
  <c r="O356" i="31"/>
  <c r="M357" i="31"/>
  <c r="O357" i="31"/>
  <c r="M358" i="31"/>
  <c r="O358" i="31"/>
  <c r="M359" i="31"/>
  <c r="O359" i="31"/>
  <c r="M360" i="31"/>
  <c r="O360" i="31"/>
  <c r="M361" i="31"/>
  <c r="O361" i="31"/>
  <c r="M362" i="31"/>
  <c r="O362" i="31"/>
  <c r="M364" i="31"/>
  <c r="O364" i="31"/>
  <c r="M365" i="31"/>
  <c r="O365" i="31"/>
  <c r="M366" i="31"/>
  <c r="O366" i="31"/>
  <c r="M367" i="31"/>
  <c r="O367" i="31"/>
  <c r="M369" i="31"/>
  <c r="O369" i="31"/>
  <c r="M370" i="31"/>
  <c r="O370" i="31"/>
  <c r="M371" i="31"/>
  <c r="O371" i="31"/>
  <c r="M372" i="31"/>
  <c r="O372" i="31"/>
  <c r="M373" i="31"/>
  <c r="O373" i="31"/>
  <c r="M374" i="31"/>
  <c r="O374" i="31"/>
  <c r="M375" i="31"/>
  <c r="O375" i="31"/>
  <c r="M376" i="31"/>
  <c r="O376" i="31"/>
  <c r="M377" i="31"/>
  <c r="O377" i="31"/>
  <c r="M378" i="31"/>
  <c r="O378" i="31"/>
  <c r="M379" i="31"/>
  <c r="O379" i="31"/>
  <c r="M380" i="31"/>
  <c r="O380" i="31"/>
  <c r="M383" i="31"/>
  <c r="O383" i="31"/>
  <c r="M384" i="31"/>
  <c r="O384" i="31"/>
  <c r="M385" i="31"/>
  <c r="O385" i="31"/>
  <c r="M386" i="31"/>
  <c r="O386" i="31"/>
  <c r="M387" i="31"/>
  <c r="O387" i="31"/>
  <c r="M388" i="31"/>
  <c r="O388" i="31"/>
  <c r="M389" i="31"/>
  <c r="O389" i="31"/>
  <c r="M390" i="31"/>
  <c r="O390" i="31"/>
  <c r="M391" i="31"/>
  <c r="O391" i="31"/>
  <c r="M392" i="31"/>
  <c r="O392" i="31"/>
  <c r="M393" i="31"/>
  <c r="O393" i="31"/>
  <c r="N396" i="31"/>
  <c r="Q396" i="31"/>
  <c r="S396" i="31"/>
  <c r="T396" i="31"/>
  <c r="V396" i="31"/>
  <c r="W396" i="31"/>
  <c r="M399" i="31"/>
  <c r="M396" i="31" s="1"/>
  <c r="M400" i="31"/>
  <c r="O400" i="31" s="1"/>
  <c r="M401" i="31"/>
  <c r="O401" i="31" s="1"/>
  <c r="M402" i="31"/>
  <c r="O402" i="31" s="1"/>
  <c r="M403" i="31"/>
  <c r="O403" i="31" s="1"/>
  <c r="M404" i="31"/>
  <c r="O404" i="31" s="1"/>
  <c r="M405" i="31"/>
  <c r="O405" i="31" s="1"/>
  <c r="M406" i="31"/>
  <c r="O406" i="31" s="1"/>
  <c r="M407" i="31"/>
  <c r="O407" i="31" s="1"/>
  <c r="M408" i="31"/>
  <c r="O408" i="31" s="1"/>
  <c r="M409" i="31"/>
  <c r="O409" i="31" s="1"/>
  <c r="M410" i="31"/>
  <c r="O410" i="31" s="1"/>
  <c r="M411" i="31"/>
  <c r="O411" i="31" s="1"/>
  <c r="M412" i="31"/>
  <c r="O412" i="31" s="1"/>
  <c r="O413" i="31"/>
  <c r="M422" i="31"/>
  <c r="N422" i="31"/>
  <c r="O422" i="31" s="1"/>
  <c r="Q422" i="31"/>
  <c r="Q420" i="31" s="1"/>
  <c r="Q417" i="31" s="1"/>
  <c r="S422" i="31"/>
  <c r="S420" i="31" s="1"/>
  <c r="T422" i="31"/>
  <c r="T420" i="31" s="1"/>
  <c r="T417" i="31" s="1"/>
  <c r="V422" i="31"/>
  <c r="V420" i="31" s="1"/>
  <c r="W422" i="31"/>
  <c r="W420" i="31" s="1"/>
  <c r="W417" i="31" s="1"/>
  <c r="O433" i="31"/>
  <c r="M435" i="31"/>
  <c r="N435" i="31"/>
  <c r="O435" i="31" s="1"/>
  <c r="Q435" i="31"/>
  <c r="S435" i="31"/>
  <c r="T435" i="31"/>
  <c r="V435" i="31"/>
  <c r="W435" i="31"/>
  <c r="M453" i="31"/>
  <c r="N453" i="31"/>
  <c r="O453" i="31"/>
  <c r="Q453" i="31"/>
  <c r="S453" i="31"/>
  <c r="T453" i="31"/>
  <c r="V453" i="31"/>
  <c r="W453" i="31"/>
  <c r="M501" i="31"/>
  <c r="N501" i="31"/>
  <c r="O501" i="31" s="1"/>
  <c r="Q501" i="31"/>
  <c r="S501" i="31"/>
  <c r="T501" i="31"/>
  <c r="V501" i="31"/>
  <c r="W501" i="31"/>
  <c r="M511" i="31"/>
  <c r="N511" i="31"/>
  <c r="O511" i="31"/>
  <c r="Q511" i="31"/>
  <c r="S511" i="31"/>
  <c r="T511" i="31"/>
  <c r="V511" i="31"/>
  <c r="W511" i="31"/>
  <c r="M536" i="31"/>
  <c r="N536" i="31"/>
  <c r="O536" i="31" s="1"/>
  <c r="Q536" i="31"/>
  <c r="S536" i="31"/>
  <c r="T536" i="31"/>
  <c r="V536" i="31"/>
  <c r="W536" i="31"/>
  <c r="M555" i="31"/>
  <c r="N555" i="31"/>
  <c r="O555" i="31"/>
  <c r="Q555" i="31"/>
  <c r="S555" i="31"/>
  <c r="T555" i="31"/>
  <c r="V555" i="31"/>
  <c r="W555" i="31"/>
  <c r="M569" i="31"/>
  <c r="N569" i="31"/>
  <c r="O569" i="31" s="1"/>
  <c r="Q569" i="31"/>
  <c r="S569" i="31"/>
  <c r="T569" i="31"/>
  <c r="V569" i="31"/>
  <c r="W569" i="31"/>
  <c r="M601" i="31"/>
  <c r="N601" i="31"/>
  <c r="O601" i="31"/>
  <c r="Q601" i="31"/>
  <c r="S601" i="31"/>
  <c r="T601" i="31"/>
  <c r="V601" i="31"/>
  <c r="W601" i="31"/>
  <c r="M609" i="31"/>
  <c r="N609" i="31"/>
  <c r="O609" i="31" s="1"/>
  <c r="Q609" i="31"/>
  <c r="S609" i="31"/>
  <c r="T609" i="31"/>
  <c r="V609" i="31"/>
  <c r="W609" i="31"/>
  <c r="M619" i="31"/>
  <c r="N619" i="31"/>
  <c r="O619" i="31"/>
  <c r="Q619" i="31"/>
  <c r="S619" i="31"/>
  <c r="T619" i="31"/>
  <c r="V619" i="31"/>
  <c r="W619" i="31"/>
  <c r="M689" i="31"/>
  <c r="N689" i="31"/>
  <c r="O689" i="31" s="1"/>
  <c r="Q689" i="31"/>
  <c r="S689" i="31"/>
  <c r="T689" i="31"/>
  <c r="V689" i="31"/>
  <c r="W689" i="31"/>
  <c r="M701" i="31"/>
  <c r="N701" i="31"/>
  <c r="O701" i="31"/>
  <c r="Q701" i="31"/>
  <c r="S701" i="31"/>
  <c r="T701" i="31"/>
  <c r="V701" i="31"/>
  <c r="W701" i="31"/>
  <c r="M704" i="31"/>
  <c r="O704" i="31"/>
  <c r="M705" i="31"/>
  <c r="O705" i="31"/>
  <c r="M706" i="31"/>
  <c r="O706" i="31"/>
  <c r="M707" i="31"/>
  <c r="O707" i="31"/>
  <c r="M708" i="31"/>
  <c r="O708" i="31"/>
  <c r="M709" i="31"/>
  <c r="O709" i="31"/>
  <c r="M710" i="31"/>
  <c r="O710" i="31"/>
  <c r="N719" i="31"/>
  <c r="Q719" i="31"/>
  <c r="S719" i="31"/>
  <c r="T719" i="31"/>
  <c r="V719" i="31"/>
  <c r="W719" i="31"/>
  <c r="M724" i="31"/>
  <c r="M719" i="31" s="1"/>
  <c r="M727" i="31"/>
  <c r="O727" i="31" s="1"/>
  <c r="M731" i="31"/>
  <c r="O731" i="31" s="1"/>
  <c r="M734" i="31"/>
  <c r="O734" i="31" s="1"/>
  <c r="M740" i="31"/>
  <c r="O740" i="31" s="1"/>
  <c r="M744" i="31"/>
  <c r="O744" i="31" s="1"/>
  <c r="M751" i="31"/>
  <c r="N751" i="31"/>
  <c r="O751" i="31"/>
  <c r="Q751" i="31"/>
  <c r="S751" i="31"/>
  <c r="T751" i="31"/>
  <c r="V751" i="31"/>
  <c r="W751" i="31"/>
  <c r="M754" i="31"/>
  <c r="O754" i="31"/>
  <c r="M759" i="31"/>
  <c r="O759" i="31"/>
  <c r="M760" i="31"/>
  <c r="O760" i="31"/>
  <c r="M762" i="31"/>
  <c r="O762" i="31"/>
  <c r="M764" i="31"/>
  <c r="O764" i="31"/>
  <c r="M766" i="31"/>
  <c r="O766" i="31"/>
  <c r="M767" i="31"/>
  <c r="O767" i="31"/>
  <c r="M770" i="31"/>
  <c r="O770" i="31"/>
  <c r="M771" i="31"/>
  <c r="O771" i="31"/>
  <c r="M772" i="31"/>
  <c r="O772" i="31"/>
  <c r="M779" i="31"/>
  <c r="M777" i="31" s="1"/>
  <c r="N779" i="31"/>
  <c r="N777" i="31" s="1"/>
  <c r="O779" i="31"/>
  <c r="Q779" i="31"/>
  <c r="Q777" i="31" s="1"/>
  <c r="S779" i="31"/>
  <c r="S777" i="31" s="1"/>
  <c r="T779" i="31"/>
  <c r="T777" i="31" s="1"/>
  <c r="V779" i="31"/>
  <c r="V777" i="31" s="1"/>
  <c r="W779" i="31"/>
  <c r="W777" i="31" s="1"/>
  <c r="M782" i="31"/>
  <c r="O782" i="31"/>
  <c r="M783" i="31"/>
  <c r="O783" i="31"/>
  <c r="M784" i="31"/>
  <c r="O784" i="31"/>
  <c r="M785" i="31"/>
  <c r="O785" i="31"/>
  <c r="M786" i="31"/>
  <c r="O786" i="31"/>
  <c r="M787" i="31"/>
  <c r="O787" i="31"/>
  <c r="M788" i="31"/>
  <c r="O788" i="31"/>
  <c r="M789" i="31"/>
  <c r="O789" i="31"/>
  <c r="M790" i="31"/>
  <c r="O790" i="31"/>
  <c r="M791" i="31"/>
  <c r="O791" i="31"/>
  <c r="M792" i="31"/>
  <c r="O792" i="31"/>
  <c r="M793" i="31"/>
  <c r="O793" i="31"/>
  <c r="M794" i="31"/>
  <c r="O794" i="31"/>
  <c r="M795" i="31"/>
  <c r="O795" i="31"/>
  <c r="M796" i="31"/>
  <c r="O796" i="31"/>
  <c r="M797" i="31"/>
  <c r="O797" i="31"/>
  <c r="M798" i="31"/>
  <c r="O798" i="31"/>
  <c r="M799" i="31"/>
  <c r="O799" i="31"/>
  <c r="M800" i="31"/>
  <c r="O800" i="31"/>
  <c r="M801" i="31"/>
  <c r="O801" i="31"/>
  <c r="M802" i="31"/>
  <c r="O802" i="31"/>
  <c r="O803" i="31"/>
  <c r="M805" i="31"/>
  <c r="N805" i="31"/>
  <c r="O805" i="31"/>
  <c r="Q805" i="31"/>
  <c r="S805" i="31"/>
  <c r="T805" i="31"/>
  <c r="V805" i="31"/>
  <c r="W805" i="31"/>
  <c r="M808" i="31"/>
  <c r="O808" i="31"/>
  <c r="M809" i="31"/>
  <c r="O809" i="31"/>
  <c r="M810" i="31"/>
  <c r="O810" i="31"/>
  <c r="M811" i="31"/>
  <c r="O811" i="31"/>
  <c r="M812" i="31"/>
  <c r="O812" i="31"/>
  <c r="M813" i="31"/>
  <c r="O813" i="31"/>
  <c r="M814" i="31"/>
  <c r="O814" i="31"/>
  <c r="M815" i="31"/>
  <c r="O815" i="31"/>
  <c r="M817" i="31"/>
  <c r="O817" i="31"/>
  <c r="M818" i="31"/>
  <c r="O818" i="31"/>
  <c r="M819" i="31"/>
  <c r="O819" i="31"/>
  <c r="M820" i="31"/>
  <c r="O820" i="31"/>
  <c r="M821" i="31"/>
  <c r="O821" i="31"/>
  <c r="M822" i="31"/>
  <c r="O822" i="31"/>
  <c r="M823" i="31"/>
  <c r="O823" i="31"/>
  <c r="M824" i="31"/>
  <c r="O824" i="31"/>
  <c r="O825" i="31"/>
  <c r="M827" i="31"/>
  <c r="N827" i="31"/>
  <c r="O827" i="31"/>
  <c r="Q827" i="31"/>
  <c r="S827" i="31"/>
  <c r="T827" i="31"/>
  <c r="V827" i="31"/>
  <c r="W827" i="31"/>
  <c r="M830" i="31"/>
  <c r="O830" i="31"/>
  <c r="M831" i="31"/>
  <c r="O831" i="31"/>
  <c r="M832" i="31"/>
  <c r="O832" i="31"/>
  <c r="M833" i="31"/>
  <c r="O833" i="31"/>
  <c r="O834" i="31"/>
  <c r="M837" i="31"/>
  <c r="N837" i="31"/>
  <c r="O837" i="31"/>
  <c r="Q837" i="31"/>
  <c r="S837" i="31"/>
  <c r="T837" i="31"/>
  <c r="V837" i="31"/>
  <c r="W837" i="31"/>
  <c r="M840" i="31"/>
  <c r="O840" i="31"/>
  <c r="M841" i="31"/>
  <c r="O841" i="31"/>
  <c r="M842" i="31"/>
  <c r="O842" i="31"/>
  <c r="M843" i="31"/>
  <c r="O843" i="31"/>
  <c r="M844" i="31"/>
  <c r="O844" i="31"/>
  <c r="M845" i="31"/>
  <c r="O845" i="31"/>
  <c r="M846" i="31"/>
  <c r="O846" i="31"/>
  <c r="M847" i="31"/>
  <c r="O847" i="31"/>
  <c r="N850" i="31"/>
  <c r="Q850" i="31"/>
  <c r="S850" i="31"/>
  <c r="T850" i="31"/>
  <c r="V850" i="31"/>
  <c r="W850" i="31"/>
  <c r="M853" i="31"/>
  <c r="M850" i="31" s="1"/>
  <c r="M854" i="31"/>
  <c r="O854" i="31" s="1"/>
  <c r="M855" i="31"/>
  <c r="O855" i="31" s="1"/>
  <c r="M856" i="31"/>
  <c r="O856" i="31" s="1"/>
  <c r="M857" i="31"/>
  <c r="O857" i="31" s="1"/>
  <c r="M858" i="31"/>
  <c r="O858" i="31" s="1"/>
  <c r="M859" i="31"/>
  <c r="O859" i="31" s="1"/>
  <c r="M860" i="31"/>
  <c r="O860" i="31" s="1"/>
  <c r="N867" i="31"/>
  <c r="Q867" i="31"/>
  <c r="S867" i="31"/>
  <c r="T867" i="31"/>
  <c r="V867" i="31"/>
  <c r="W867" i="31"/>
  <c r="M870" i="31"/>
  <c r="M871" i="31"/>
  <c r="O871" i="31" s="1"/>
  <c r="M872" i="31"/>
  <c r="O872" i="31" s="1"/>
  <c r="M873" i="31"/>
  <c r="O873" i="31" s="1"/>
  <c r="M874" i="31"/>
  <c r="O874" i="31" s="1"/>
  <c r="M875" i="31"/>
  <c r="O875" i="31" s="1"/>
  <c r="M876" i="31"/>
  <c r="O876" i="31" s="1"/>
  <c r="M878" i="31"/>
  <c r="O878" i="31" s="1"/>
  <c r="M879" i="31"/>
  <c r="O879" i="31" s="1"/>
  <c r="M881" i="31"/>
  <c r="O881" i="31" s="1"/>
  <c r="M882" i="31"/>
  <c r="O882" i="31" s="1"/>
  <c r="M883" i="31"/>
  <c r="O883" i="31" s="1"/>
  <c r="M884" i="31"/>
  <c r="O884" i="31" s="1"/>
  <c r="M885" i="31"/>
  <c r="O885" i="31" s="1"/>
  <c r="M886" i="31"/>
  <c r="O886" i="31" s="1"/>
  <c r="M887" i="31"/>
  <c r="O887" i="31" s="1"/>
  <c r="M888" i="31"/>
  <c r="O888" i="31" s="1"/>
  <c r="M890" i="31"/>
  <c r="O890" i="31" s="1"/>
  <c r="M891" i="31"/>
  <c r="O891" i="31" s="1"/>
  <c r="M893" i="31"/>
  <c r="O893" i="31" s="1"/>
  <c r="M906" i="31"/>
  <c r="O906" i="31" s="1"/>
  <c r="M907" i="31"/>
  <c r="O907" i="31" s="1"/>
  <c r="M908" i="31"/>
  <c r="O908" i="31" s="1"/>
  <c r="M909" i="31"/>
  <c r="O909" i="31" s="1"/>
  <c r="M910" i="31"/>
  <c r="O910" i="31" s="1"/>
  <c r="M911" i="31"/>
  <c r="O911" i="31" s="1"/>
  <c r="M912" i="31"/>
  <c r="O912" i="31" s="1"/>
  <c r="M914" i="31"/>
  <c r="O914" i="31" s="1"/>
  <c r="M915" i="31"/>
  <c r="O915" i="31" s="1"/>
  <c r="M917" i="31"/>
  <c r="O917" i="31" s="1"/>
  <c r="M918" i="31"/>
  <c r="O918" i="31" s="1"/>
  <c r="M919" i="31"/>
  <c r="O919" i="31" s="1"/>
  <c r="M920" i="31"/>
  <c r="O920" i="31" s="1"/>
  <c r="M921" i="31"/>
  <c r="O921" i="31" s="1"/>
  <c r="M922" i="31"/>
  <c r="O922" i="31" s="1"/>
  <c r="M923" i="31"/>
  <c r="O923" i="31" s="1"/>
  <c r="M924" i="31"/>
  <c r="O924" i="31" s="1"/>
  <c r="M926" i="31"/>
  <c r="O926" i="31" s="1"/>
  <c r="M927" i="31"/>
  <c r="O927" i="31" s="1"/>
  <c r="M929" i="31"/>
  <c r="O929" i="31" s="1"/>
  <c r="M942" i="31"/>
  <c r="O942" i="31" s="1"/>
  <c r="M943" i="31"/>
  <c r="O943" i="31" s="1"/>
  <c r="M944" i="31"/>
  <c r="O944" i="31" s="1"/>
  <c r="M945" i="31"/>
  <c r="O945" i="31" s="1"/>
  <c r="M946" i="31"/>
  <c r="O946" i="31" s="1"/>
  <c r="M947" i="31"/>
  <c r="O947" i="31" s="1"/>
  <c r="M949" i="31"/>
  <c r="O949" i="31" s="1"/>
  <c r="M950" i="31"/>
  <c r="O950" i="31" s="1"/>
  <c r="M952" i="31"/>
  <c r="O952" i="31" s="1"/>
  <c r="M953" i="31"/>
  <c r="O953" i="31" s="1"/>
  <c r="M954" i="31"/>
  <c r="O954" i="31" s="1"/>
  <c r="M955" i="31"/>
  <c r="O955" i="31" s="1"/>
  <c r="M956" i="31"/>
  <c r="O956" i="31" s="1"/>
  <c r="M957" i="31"/>
  <c r="O957" i="31" s="1"/>
  <c r="M958" i="31"/>
  <c r="O958" i="31" s="1"/>
  <c r="M960" i="31"/>
  <c r="O960" i="31" s="1"/>
  <c r="M963" i="31"/>
  <c r="O963" i="31" s="1"/>
  <c r="M977" i="31"/>
  <c r="N977" i="31"/>
  <c r="O977" i="31"/>
  <c r="Q977" i="31"/>
  <c r="S977" i="31"/>
  <c r="T977" i="31"/>
  <c r="V977" i="31"/>
  <c r="W977" i="31"/>
  <c r="M980" i="31"/>
  <c r="O980" i="31"/>
  <c r="M981" i="31"/>
  <c r="O981" i="31"/>
  <c r="M982" i="31"/>
  <c r="O982" i="31"/>
  <c r="M983" i="31"/>
  <c r="O983" i="31"/>
  <c r="M984" i="31"/>
  <c r="O984" i="31"/>
  <c r="M985" i="31"/>
  <c r="O985" i="31"/>
  <c r="M986" i="31"/>
  <c r="O986" i="31"/>
  <c r="M988" i="31"/>
  <c r="O988" i="31"/>
  <c r="M989" i="31"/>
  <c r="O989" i="31"/>
  <c r="M991" i="31"/>
  <c r="O991" i="31"/>
  <c r="M992" i="31"/>
  <c r="O992" i="31"/>
  <c r="M993" i="31"/>
  <c r="O993" i="31"/>
  <c r="M994" i="31"/>
  <c r="O994" i="31"/>
  <c r="M995" i="31"/>
  <c r="O995" i="31"/>
  <c r="M996" i="31"/>
  <c r="O996" i="31"/>
  <c r="M997" i="31"/>
  <c r="O997" i="31"/>
  <c r="M998" i="31"/>
  <c r="O998" i="31"/>
  <c r="M1000" i="31"/>
  <c r="O1000" i="31"/>
  <c r="M1003" i="31"/>
  <c r="O1003" i="31"/>
  <c r="M1013" i="31"/>
  <c r="O1013" i="31"/>
  <c r="M1016" i="31"/>
  <c r="O1016" i="31"/>
  <c r="M1017" i="31"/>
  <c r="O1017" i="31"/>
  <c r="M1018" i="31"/>
  <c r="O1018" i="31"/>
  <c r="M1019" i="31"/>
  <c r="O1019" i="31"/>
  <c r="M1020" i="31"/>
  <c r="O1020" i="31"/>
  <c r="M1021" i="31"/>
  <c r="O1021" i="31"/>
  <c r="M1023" i="31"/>
  <c r="O1023" i="31"/>
  <c r="M1024" i="31"/>
  <c r="O1024" i="31"/>
  <c r="M1026" i="31"/>
  <c r="O1026" i="31"/>
  <c r="M1027" i="31"/>
  <c r="O1027" i="31"/>
  <c r="M1028" i="31"/>
  <c r="O1028" i="31"/>
  <c r="M1029" i="31"/>
  <c r="O1029" i="31"/>
  <c r="M1030" i="31"/>
  <c r="O1030" i="31"/>
  <c r="M1031" i="31"/>
  <c r="O1031" i="31"/>
  <c r="M1032" i="31"/>
  <c r="O1032" i="31"/>
  <c r="M1034" i="31"/>
  <c r="O1034" i="31"/>
  <c r="M1037" i="31"/>
  <c r="O1037" i="31"/>
  <c r="N1051" i="31"/>
  <c r="Q1051" i="31"/>
  <c r="S1051" i="31"/>
  <c r="T1051" i="31"/>
  <c r="V1051" i="31"/>
  <c r="W1051" i="31"/>
  <c r="M1054" i="31"/>
  <c r="M1055" i="31"/>
  <c r="O1055" i="31" s="1"/>
  <c r="M1056" i="31"/>
  <c r="O1056" i="31" s="1"/>
  <c r="M1057" i="31"/>
  <c r="O1057" i="31" s="1"/>
  <c r="M1058" i="31"/>
  <c r="O1058" i="31" s="1"/>
  <c r="M1059" i="31"/>
  <c r="O1059" i="31" s="1"/>
  <c r="M1060" i="31"/>
  <c r="O1060" i="31" s="1"/>
  <c r="M1062" i="31"/>
  <c r="O1062" i="31" s="1"/>
  <c r="M1063" i="31"/>
  <c r="O1063" i="31" s="1"/>
  <c r="M1065" i="31"/>
  <c r="O1065" i="31" s="1"/>
  <c r="M1066" i="31"/>
  <c r="O1066" i="31" s="1"/>
  <c r="M1067" i="31"/>
  <c r="O1067" i="31" s="1"/>
  <c r="M1068" i="31"/>
  <c r="O1068" i="31" s="1"/>
  <c r="M1069" i="31"/>
  <c r="O1069" i="31" s="1"/>
  <c r="M1070" i="31"/>
  <c r="O1070" i="31" s="1"/>
  <c r="M1071" i="31"/>
  <c r="O1071" i="31" s="1"/>
  <c r="M1072" i="31"/>
  <c r="O1072" i="31" s="1"/>
  <c r="M1074" i="31"/>
  <c r="O1074" i="31" s="1"/>
  <c r="M1075" i="31"/>
  <c r="O1075" i="31" s="1"/>
  <c r="M1077" i="31"/>
  <c r="O1077" i="31" s="1"/>
  <c r="M1090" i="31"/>
  <c r="O1090" i="31" s="1"/>
  <c r="M1091" i="31"/>
  <c r="O1091" i="31" s="1"/>
  <c r="M1092" i="31"/>
  <c r="O1092" i="31" s="1"/>
  <c r="M1093" i="31"/>
  <c r="O1093" i="31" s="1"/>
  <c r="M1094" i="31"/>
  <c r="O1094" i="31" s="1"/>
  <c r="M1095" i="31"/>
  <c r="O1095" i="31" s="1"/>
  <c r="M1097" i="31"/>
  <c r="O1097" i="31" s="1"/>
  <c r="M1098" i="31"/>
  <c r="O1098" i="31" s="1"/>
  <c r="M1100" i="31"/>
  <c r="O1100" i="31" s="1"/>
  <c r="M1101" i="31"/>
  <c r="O1101" i="31" s="1"/>
  <c r="M1102" i="31"/>
  <c r="O1102" i="31" s="1"/>
  <c r="M1103" i="31"/>
  <c r="O1103" i="31" s="1"/>
  <c r="M1104" i="31"/>
  <c r="O1104" i="31" s="1"/>
  <c r="M1105" i="31"/>
  <c r="O1105" i="31" s="1"/>
  <c r="M1106" i="31"/>
  <c r="O1106" i="31" s="1"/>
  <c r="M1108" i="31"/>
  <c r="O1108" i="31" s="1"/>
  <c r="M1109" i="31"/>
  <c r="O1109" i="31" s="1"/>
  <c r="M1111" i="31"/>
  <c r="O1111" i="31" s="1"/>
  <c r="M1112" i="31"/>
  <c r="O1112" i="31" s="1"/>
  <c r="M1115" i="31"/>
  <c r="O1115" i="31" s="1"/>
  <c r="M1117" i="31"/>
  <c r="O1117" i="31" s="1"/>
  <c r="M1119" i="31"/>
  <c r="O1119" i="31" s="1"/>
  <c r="M1122" i="31"/>
  <c r="O1122" i="31" s="1"/>
  <c r="M1125" i="31"/>
  <c r="N1125" i="31"/>
  <c r="O1125" i="31"/>
  <c r="Q1125" i="31"/>
  <c r="S1125" i="31"/>
  <c r="T1125" i="31"/>
  <c r="V1125" i="31"/>
  <c r="W1125" i="31"/>
  <c r="M1128" i="31"/>
  <c r="O1128" i="31"/>
  <c r="M1129" i="31"/>
  <c r="O1129" i="31"/>
  <c r="M1130" i="31"/>
  <c r="O1130" i="31"/>
  <c r="M1131" i="31"/>
  <c r="O1131" i="31"/>
  <c r="M1132" i="31"/>
  <c r="O1132" i="31"/>
  <c r="M1133" i="31"/>
  <c r="O1133" i="31"/>
  <c r="M1134" i="31"/>
  <c r="O1134" i="31"/>
  <c r="M1136" i="31"/>
  <c r="O1136" i="31"/>
  <c r="M1137" i="31"/>
  <c r="O1137" i="31"/>
  <c r="M1139" i="31"/>
  <c r="O1139" i="31"/>
  <c r="M1140" i="31"/>
  <c r="O1140" i="31"/>
  <c r="M1141" i="31"/>
  <c r="O1141" i="31"/>
  <c r="M1142" i="31"/>
  <c r="O1142" i="31"/>
  <c r="M1143" i="31"/>
  <c r="O1143" i="31"/>
  <c r="M1144" i="31"/>
  <c r="O1144" i="31"/>
  <c r="M1145" i="31"/>
  <c r="O1145" i="31"/>
  <c r="M1146" i="31"/>
  <c r="O1146" i="31"/>
  <c r="M1148" i="31"/>
  <c r="O1148" i="31"/>
  <c r="M1149" i="31"/>
  <c r="O1149" i="31"/>
  <c r="M1151" i="31"/>
  <c r="O1151" i="31"/>
  <c r="M1164" i="31"/>
  <c r="O1164" i="31"/>
  <c r="M1165" i="31"/>
  <c r="O1165" i="31"/>
  <c r="M1166" i="31"/>
  <c r="O1166" i="31"/>
  <c r="M1167" i="31"/>
  <c r="O1167" i="31"/>
  <c r="M1168" i="31"/>
  <c r="O1168" i="31"/>
  <c r="M1169" i="31"/>
  <c r="O1169" i="31"/>
  <c r="M1171" i="31"/>
  <c r="O1171" i="31"/>
  <c r="M1172" i="31"/>
  <c r="O1172" i="31"/>
  <c r="M1174" i="31"/>
  <c r="O1174" i="31"/>
  <c r="M1175" i="31"/>
  <c r="O1175" i="31"/>
  <c r="M1176" i="31"/>
  <c r="O1176" i="31"/>
  <c r="M1177" i="31"/>
  <c r="O1177" i="31"/>
  <c r="M1178" i="31"/>
  <c r="O1178" i="31"/>
  <c r="M1179" i="31"/>
  <c r="O1179" i="31"/>
  <c r="M1180" i="31"/>
  <c r="O1180" i="31"/>
  <c r="M1182" i="31"/>
  <c r="O1182" i="31"/>
  <c r="M1183" i="31"/>
  <c r="O1183" i="31"/>
  <c r="M1185" i="31"/>
  <c r="O1185" i="31"/>
  <c r="N1199" i="31"/>
  <c r="Q1199" i="31"/>
  <c r="S1199" i="31"/>
  <c r="T1199" i="31"/>
  <c r="V1199" i="31"/>
  <c r="W1199" i="31"/>
  <c r="M1202" i="31"/>
  <c r="M1203" i="31"/>
  <c r="O1203" i="31" s="1"/>
  <c r="M1204" i="31"/>
  <c r="O1204" i="31" s="1"/>
  <c r="M1207" i="31"/>
  <c r="O1207" i="31" s="1"/>
  <c r="M1208" i="31"/>
  <c r="O1208" i="31" s="1"/>
  <c r="M1211" i="31"/>
  <c r="O1211" i="31" s="1"/>
  <c r="M1214" i="31"/>
  <c r="O1214" i="31" s="1"/>
  <c r="M1216" i="31"/>
  <c r="O1216" i="31" s="1"/>
  <c r="V1226" i="31"/>
  <c r="M1228" i="31"/>
  <c r="M1226" i="31" s="1"/>
  <c r="N1228" i="31"/>
  <c r="O1228" i="31"/>
  <c r="Q1228" i="31"/>
  <c r="Q1226" i="31" s="1"/>
  <c r="S1228" i="31"/>
  <c r="S1226" i="31" s="1"/>
  <c r="T1228" i="31"/>
  <c r="T1226" i="31" s="1"/>
  <c r="V1228" i="31"/>
  <c r="W1228" i="31"/>
  <c r="W1226" i="31" s="1"/>
  <c r="M1231" i="31"/>
  <c r="O1231" i="31"/>
  <c r="M1233" i="31"/>
  <c r="N1233" i="31"/>
  <c r="O1233" i="31" s="1"/>
  <c r="Q1233" i="31"/>
  <c r="S1233" i="31"/>
  <c r="T1233" i="31"/>
  <c r="V1233" i="31"/>
  <c r="W1233" i="31"/>
  <c r="N1242" i="31"/>
  <c r="Q1242" i="31"/>
  <c r="Q1240" i="31" s="1"/>
  <c r="S1242" i="31"/>
  <c r="T1242" i="31"/>
  <c r="T1240" i="31" s="1"/>
  <c r="V1242" i="31"/>
  <c r="W1242" i="31"/>
  <c r="W1240" i="31" s="1"/>
  <c r="M1245" i="31"/>
  <c r="M1246" i="31"/>
  <c r="O1246" i="31" s="1"/>
  <c r="M1248" i="31"/>
  <c r="N1248" i="31"/>
  <c r="O1248" i="31"/>
  <c r="Q1248" i="31"/>
  <c r="S1248" i="31"/>
  <c r="T1248" i="31"/>
  <c r="V1248" i="31"/>
  <c r="W1248" i="31"/>
  <c r="M1252" i="31"/>
  <c r="O1252" i="31"/>
  <c r="V1256" i="31"/>
  <c r="M1258" i="31"/>
  <c r="N1258" i="31"/>
  <c r="N1256" i="31" s="1"/>
  <c r="Q1258" i="31"/>
  <c r="S1258" i="31"/>
  <c r="S1256" i="31" s="1"/>
  <c r="T1258" i="31"/>
  <c r="V1258" i="31"/>
  <c r="W1258" i="31"/>
  <c r="M1261" i="31"/>
  <c r="O1261" i="31"/>
  <c r="O1258" i="31" s="1"/>
  <c r="M1262" i="31"/>
  <c r="O1262" i="31"/>
  <c r="N1264" i="31"/>
  <c r="Q1264" i="31"/>
  <c r="S1264" i="31"/>
  <c r="T1264" i="31"/>
  <c r="V1264" i="31"/>
  <c r="W1264" i="31"/>
  <c r="M1268" i="31"/>
  <c r="M1271" i="31"/>
  <c r="N1271" i="31"/>
  <c r="O1271" i="31"/>
  <c r="Q1271" i="31"/>
  <c r="S1271" i="31"/>
  <c r="T1271" i="31"/>
  <c r="V1271" i="31"/>
  <c r="W1271" i="31"/>
  <c r="M1274" i="31"/>
  <c r="O1274" i="31"/>
  <c r="N1280" i="31"/>
  <c r="Q1280" i="31"/>
  <c r="S1280" i="31"/>
  <c r="S1278" i="31" s="1"/>
  <c r="T1280" i="31"/>
  <c r="V1280" i="31"/>
  <c r="V1278" i="31" s="1"/>
  <c r="W1280" i="31"/>
  <c r="O1284" i="31"/>
  <c r="M1285" i="31"/>
  <c r="O1285" i="31"/>
  <c r="M1286" i="31"/>
  <c r="O1286" i="31"/>
  <c r="M1287" i="31"/>
  <c r="M1280" i="31" s="1"/>
  <c r="M1288" i="31"/>
  <c r="O1288" i="31" s="1"/>
  <c r="M1289" i="31"/>
  <c r="O1289" i="31" s="1"/>
  <c r="M1290" i="31"/>
  <c r="O1290" i="31" s="1"/>
  <c r="M1292" i="31"/>
  <c r="O1292" i="31" s="1"/>
  <c r="M1293" i="31"/>
  <c r="O1293" i="31" s="1"/>
  <c r="M1294" i="31"/>
  <c r="O1294" i="31" s="1"/>
  <c r="M1295" i="31"/>
  <c r="O1295" i="31" s="1"/>
  <c r="M1296" i="31"/>
  <c r="O1296" i="31" s="1"/>
  <c r="M1297" i="31"/>
  <c r="O1297" i="31" s="1"/>
  <c r="M1299" i="31"/>
  <c r="O1299" i="31" s="1"/>
  <c r="M1300" i="31"/>
  <c r="O1300" i="31" s="1"/>
  <c r="M1301" i="31"/>
  <c r="O1301" i="31" s="1"/>
  <c r="M1302" i="31"/>
  <c r="O1302" i="31" s="1"/>
  <c r="M1304" i="31"/>
  <c r="O1304" i="31" s="1"/>
  <c r="M1305" i="31"/>
  <c r="O1305" i="31" s="1"/>
  <c r="M1306" i="31"/>
  <c r="O1306" i="31" s="1"/>
  <c r="M1307" i="31"/>
  <c r="O1307" i="31" s="1"/>
  <c r="M1308" i="31"/>
  <c r="O1308" i="31" s="1"/>
  <c r="M1309" i="31"/>
  <c r="O1309" i="31" s="1"/>
  <c r="M1310" i="31"/>
  <c r="O1310" i="31" s="1"/>
  <c r="M1311" i="31"/>
  <c r="O1311" i="31" s="1"/>
  <c r="M1312" i="31"/>
  <c r="O1312" i="31" s="1"/>
  <c r="M1313" i="31"/>
  <c r="O1313" i="31" s="1"/>
  <c r="M1314" i="31"/>
  <c r="O1314" i="31" s="1"/>
  <c r="M1315" i="31"/>
  <c r="O1315" i="31" s="1"/>
  <c r="M1318" i="31"/>
  <c r="O1318" i="31" s="1"/>
  <c r="M1319" i="31"/>
  <c r="O1319" i="31" s="1"/>
  <c r="M1320" i="31"/>
  <c r="O1320" i="31" s="1"/>
  <c r="M1321" i="31"/>
  <c r="O1321" i="31" s="1"/>
  <c r="M1322" i="31"/>
  <c r="O1322" i="31" s="1"/>
  <c r="M1323" i="31"/>
  <c r="O1323" i="31" s="1"/>
  <c r="M1324" i="31"/>
  <c r="O1324" i="31" s="1"/>
  <c r="M1325" i="31"/>
  <c r="O1325" i="31" s="1"/>
  <c r="M1326" i="31"/>
  <c r="O1326" i="31" s="1"/>
  <c r="M1328" i="31"/>
  <c r="N1328" i="31"/>
  <c r="O1328" i="31"/>
  <c r="Q1328" i="31"/>
  <c r="S1328" i="31"/>
  <c r="T1328" i="31"/>
  <c r="V1328" i="31"/>
  <c r="W1328" i="31"/>
  <c r="M1331" i="31"/>
  <c r="O1331" i="31"/>
  <c r="M1332" i="31"/>
  <c r="O1332" i="31"/>
  <c r="M1333" i="31"/>
  <c r="O1333" i="31"/>
  <c r="M1334" i="31"/>
  <c r="O1334" i="31"/>
  <c r="M1335" i="31"/>
  <c r="O1335" i="31"/>
  <c r="M1336" i="31"/>
  <c r="O1336" i="31"/>
  <c r="M1337" i="31"/>
  <c r="O1337" i="31"/>
  <c r="M1338" i="31"/>
  <c r="O1338" i="31"/>
  <c r="M1339" i="31"/>
  <c r="O1339" i="31"/>
  <c r="M1340" i="31"/>
  <c r="O1340" i="31"/>
  <c r="M1341" i="31"/>
  <c r="O1341" i="31"/>
  <c r="M1342" i="31"/>
  <c r="O1342" i="31"/>
  <c r="N1345" i="31"/>
  <c r="Q1345" i="31"/>
  <c r="S1345" i="31"/>
  <c r="T1345" i="31"/>
  <c r="V1345" i="31"/>
  <c r="W1345" i="31"/>
  <c r="M1348" i="31"/>
  <c r="M1345" i="31" s="1"/>
  <c r="M1349" i="31"/>
  <c r="O1349" i="31" s="1"/>
  <c r="M1350" i="31"/>
  <c r="O1350" i="31" s="1"/>
  <c r="M1351" i="31"/>
  <c r="O1351" i="31" s="1"/>
  <c r="M1352" i="31"/>
  <c r="O1352" i="31" s="1"/>
  <c r="M1353" i="31"/>
  <c r="O1353" i="31" s="1"/>
  <c r="M1355" i="31"/>
  <c r="O1355" i="31" s="1"/>
  <c r="M1356" i="31"/>
  <c r="O1356" i="31" s="1"/>
  <c r="M1357" i="31"/>
  <c r="O1357" i="31" s="1"/>
  <c r="M1358" i="31"/>
  <c r="O1358" i="31" s="1"/>
  <c r="M1359" i="31"/>
  <c r="O1359" i="31" s="1"/>
  <c r="M1360" i="31"/>
  <c r="O1360" i="31" s="1"/>
  <c r="M1361" i="31"/>
  <c r="O1361" i="31" s="1"/>
  <c r="M1363" i="31"/>
  <c r="O1363" i="31" s="1"/>
  <c r="M1364" i="31"/>
  <c r="O1364" i="31" s="1"/>
  <c r="M1365" i="31"/>
  <c r="O1365" i="31" s="1"/>
  <c r="M1366" i="31"/>
  <c r="O1366" i="31" s="1"/>
  <c r="M1367" i="31"/>
  <c r="O1367" i="31" s="1"/>
  <c r="M1368" i="31"/>
  <c r="O1368" i="31" s="1"/>
  <c r="M1369" i="31"/>
  <c r="O1369" i="31" s="1"/>
  <c r="M1370" i="31"/>
  <c r="O1370" i="31" s="1"/>
  <c r="M1371" i="31"/>
  <c r="O1371" i="31" s="1"/>
  <c r="M1372" i="31"/>
  <c r="O1372" i="31" s="1"/>
  <c r="M1373" i="31"/>
  <c r="O1373" i="31" s="1"/>
  <c r="M1374" i="31"/>
  <c r="O1374" i="31" s="1"/>
  <c r="M1388" i="31"/>
  <c r="N1388" i="31"/>
  <c r="N1386" i="31" s="1"/>
  <c r="O1388" i="31"/>
  <c r="Q1388" i="31"/>
  <c r="Q1386" i="31" s="1"/>
  <c r="Q1382" i="31" s="1"/>
  <c r="M1391" i="31"/>
  <c r="O1391" i="31"/>
  <c r="M1392" i="31"/>
  <c r="O1392" i="31"/>
  <c r="M1393" i="31"/>
  <c r="O1393" i="31"/>
  <c r="M1394" i="31"/>
  <c r="O1394" i="31"/>
  <c r="M1395" i="31"/>
  <c r="O1395" i="31"/>
  <c r="M1396" i="31"/>
  <c r="O1396" i="31"/>
  <c r="M1397" i="31"/>
  <c r="O1397" i="31"/>
  <c r="N1401" i="31"/>
  <c r="Q1401" i="31"/>
  <c r="M1404" i="31"/>
  <c r="M1401" i="31" s="1"/>
  <c r="M1406" i="31"/>
  <c r="O1406" i="31" s="1"/>
  <c r="M1407" i="31"/>
  <c r="O1407" i="31" s="1"/>
  <c r="N1415" i="31"/>
  <c r="Q1415" i="31"/>
  <c r="Q1413" i="31" s="1"/>
  <c r="S1415" i="31"/>
  <c r="S1413" i="31" s="1"/>
  <c r="T1415" i="31"/>
  <c r="T1413" i="31" s="1"/>
  <c r="V1415" i="31"/>
  <c r="V1413" i="31" s="1"/>
  <c r="W1415" i="31"/>
  <c r="W1413" i="31" s="1"/>
  <c r="M1418" i="31"/>
  <c r="M1415" i="31" s="1"/>
  <c r="M1413" i="31" s="1"/>
  <c r="M1419" i="31"/>
  <c r="O1419" i="31" s="1"/>
  <c r="M1420" i="31"/>
  <c r="O1420" i="31" s="1"/>
  <c r="M1421" i="31"/>
  <c r="O1421" i="31" s="1"/>
  <c r="M1422" i="31"/>
  <c r="O1422" i="31" s="1"/>
  <c r="M1423" i="31"/>
  <c r="O1423" i="31" s="1"/>
  <c r="M1424" i="31"/>
  <c r="O1424" i="31" s="1"/>
  <c r="M1425" i="31"/>
  <c r="O1425" i="31" s="1"/>
  <c r="M1427" i="31"/>
  <c r="N1427" i="31"/>
  <c r="O1427" i="31"/>
  <c r="Q1427" i="31"/>
  <c r="S1427" i="31"/>
  <c r="T1427" i="31"/>
  <c r="V1427" i="31"/>
  <c r="W1427" i="31"/>
  <c r="M1430" i="31"/>
  <c r="O1430" i="31"/>
  <c r="M1431" i="31"/>
  <c r="O1431" i="31"/>
  <c r="M1437" i="31"/>
  <c r="N1437" i="31"/>
  <c r="N1435" i="31" s="1"/>
  <c r="O1437" i="31"/>
  <c r="Q1437" i="31"/>
  <c r="Q1435" i="31" s="1"/>
  <c r="M1442" i="31"/>
  <c r="O1442" i="31"/>
  <c r="N1444" i="31"/>
  <c r="Q1444" i="31"/>
  <c r="S1444" i="31"/>
  <c r="T1444" i="31"/>
  <c r="V1444" i="31"/>
  <c r="W1444" i="31"/>
  <c r="M1447" i="31"/>
  <c r="M1444" i="31" s="1"/>
  <c r="N1455" i="31"/>
  <c r="Q1455" i="31"/>
  <c r="Q1453" i="31" s="1"/>
  <c r="M1458" i="31"/>
  <c r="M1455" i="31" s="1"/>
  <c r="M1453" i="31" s="1"/>
  <c r="M1459" i="31"/>
  <c r="O1459" i="31" s="1"/>
  <c r="M1460" i="31"/>
  <c r="O1460" i="31" s="1"/>
  <c r="M1461" i="31"/>
  <c r="O1461" i="31" s="1"/>
  <c r="M1462" i="31"/>
  <c r="O1462" i="31" s="1"/>
  <c r="M1464" i="31"/>
  <c r="O1464" i="31" s="1"/>
  <c r="M1465" i="31"/>
  <c r="O1465" i="31" s="1"/>
  <c r="M1466" i="31"/>
  <c r="O1466" i="31" s="1"/>
  <c r="M1467" i="31"/>
  <c r="O1467" i="31" s="1"/>
  <c r="M1468" i="31"/>
  <c r="O1468" i="31" s="1"/>
  <c r="M1469" i="31"/>
  <c r="O1469" i="31" s="1"/>
  <c r="M1471" i="31"/>
  <c r="O1471" i="31" s="1"/>
  <c r="M1473" i="31"/>
  <c r="N1473" i="31"/>
  <c r="O1473" i="31"/>
  <c r="Q1473" i="31"/>
  <c r="S1473" i="31"/>
  <c r="T1473" i="31"/>
  <c r="V1473" i="31"/>
  <c r="W1473" i="31"/>
  <c r="M1476" i="31"/>
  <c r="O1476" i="31"/>
  <c r="M1478" i="31"/>
  <c r="O1478" i="31"/>
  <c r="M1479" i="31"/>
  <c r="O1479" i="31"/>
  <c r="M1481" i="31"/>
  <c r="O1481" i="31"/>
  <c r="M1483" i="31"/>
  <c r="O1483" i="31"/>
  <c r="M1484" i="31"/>
  <c r="O1484" i="31"/>
  <c r="M1485" i="31"/>
  <c r="O1485" i="31"/>
  <c r="M1486" i="31"/>
  <c r="O1486" i="31"/>
  <c r="M1487" i="31"/>
  <c r="O1487" i="31"/>
  <c r="M1488" i="31"/>
  <c r="O1488" i="31"/>
  <c r="M1489" i="31"/>
  <c r="O1489" i="31"/>
  <c r="M1490" i="31"/>
  <c r="O1490" i="31"/>
  <c r="M1491" i="31"/>
  <c r="O1491" i="31"/>
  <c r="M1495" i="31"/>
  <c r="N1495" i="31"/>
  <c r="O1495" i="31"/>
  <c r="Q1495" i="31"/>
  <c r="S1495" i="31"/>
  <c r="T1495" i="31"/>
  <c r="V1495" i="31"/>
  <c r="W1495" i="31"/>
  <c r="M1498" i="31"/>
  <c r="O1498" i="31"/>
  <c r="M1499" i="31"/>
  <c r="O1499" i="31"/>
  <c r="M1500" i="31"/>
  <c r="C19" i="54" s="1"/>
  <c r="C23" i="54" s="1"/>
  <c r="O1500" i="31"/>
  <c r="M1501" i="31"/>
  <c r="O1501" i="31"/>
  <c r="M1502" i="31"/>
  <c r="O1502" i="31"/>
  <c r="M1503" i="31"/>
  <c r="O1503" i="31"/>
  <c r="M1504" i="31"/>
  <c r="O1504" i="31"/>
  <c r="Q1507" i="31"/>
  <c r="M1508" i="31"/>
  <c r="N1508" i="31"/>
  <c r="O1508" i="31" s="1"/>
  <c r="Q1508" i="31"/>
  <c r="Q1509" i="31"/>
  <c r="M1511" i="31"/>
  <c r="N1511" i="31"/>
  <c r="O1511" i="31" s="1"/>
  <c r="Q1511" i="31"/>
  <c r="O10" i="76"/>
  <c r="N18" i="76"/>
  <c r="Q18" i="76"/>
  <c r="Q16" i="76" s="1"/>
  <c r="M21" i="76"/>
  <c r="M18" i="76" s="1"/>
  <c r="M24" i="76"/>
  <c r="O24" i="76" s="1"/>
  <c r="M25" i="76"/>
  <c r="O25" i="76" s="1"/>
  <c r="M27" i="76"/>
  <c r="O27" i="76" s="1"/>
  <c r="M28" i="76"/>
  <c r="O28" i="76" s="1"/>
  <c r="M30" i="76"/>
  <c r="O30" i="76" s="1"/>
  <c r="M32" i="76"/>
  <c r="O32" i="76" s="1"/>
  <c r="O33" i="76"/>
  <c r="N35" i="76"/>
  <c r="Q35" i="76"/>
  <c r="M38" i="76"/>
  <c r="M35" i="76" s="1"/>
  <c r="M39" i="76"/>
  <c r="O39" i="76" s="1"/>
  <c r="M41" i="76"/>
  <c r="O41" i="76" s="1"/>
  <c r="M43" i="76"/>
  <c r="O43" i="76" s="1"/>
  <c r="M44" i="76"/>
  <c r="O44" i="76" s="1"/>
  <c r="M45" i="76"/>
  <c r="O45" i="76" s="1"/>
  <c r="M47" i="76"/>
  <c r="O47" i="76" s="1"/>
  <c r="M48" i="76"/>
  <c r="O48" i="76" s="1"/>
  <c r="M50" i="76"/>
  <c r="O50" i="76" s="1"/>
  <c r="M51" i="76"/>
  <c r="O51" i="76" s="1"/>
  <c r="M76" i="76"/>
  <c r="N76" i="76"/>
  <c r="O76" i="76"/>
  <c r="Q76" i="76"/>
  <c r="M79" i="76"/>
  <c r="O79" i="76"/>
  <c r="M80" i="76"/>
  <c r="O80" i="76"/>
  <c r="M81" i="76"/>
  <c r="O81" i="76"/>
  <c r="M82" i="76"/>
  <c r="O82" i="76"/>
  <c r="M89" i="76"/>
  <c r="M87" i="76" s="1"/>
  <c r="N89" i="76"/>
  <c r="N87" i="76" s="1"/>
  <c r="O89" i="76"/>
  <c r="O87" i="76" s="1"/>
  <c r="Q89" i="76"/>
  <c r="Q87" i="76" s="1"/>
  <c r="M92" i="76"/>
  <c r="O92" i="76"/>
  <c r="M93" i="76"/>
  <c r="O93" i="76"/>
  <c r="M94" i="76"/>
  <c r="O94" i="76"/>
  <c r="M99" i="76"/>
  <c r="M97" i="76" s="1"/>
  <c r="N99" i="76"/>
  <c r="N97" i="76" s="1"/>
  <c r="N1508" i="76" s="1"/>
  <c r="Q99" i="76"/>
  <c r="Q97" i="76" s="1"/>
  <c r="Q1508" i="76" s="1"/>
  <c r="Q1511" i="76" s="1"/>
  <c r="M102" i="76"/>
  <c r="O102" i="76"/>
  <c r="O99" i="76" s="1"/>
  <c r="O97" i="76" s="1"/>
  <c r="M103" i="76"/>
  <c r="O103" i="76"/>
  <c r="M104" i="76"/>
  <c r="O104" i="76"/>
  <c r="M105" i="76"/>
  <c r="O105" i="76"/>
  <c r="M106" i="76"/>
  <c r="O106" i="76"/>
  <c r="M107" i="76"/>
  <c r="O107" i="76"/>
  <c r="M109" i="76"/>
  <c r="O109" i="76"/>
  <c r="M110" i="76"/>
  <c r="O110" i="76"/>
  <c r="M111" i="76"/>
  <c r="O111" i="76"/>
  <c r="M112" i="76"/>
  <c r="O112" i="76"/>
  <c r="M113" i="76"/>
  <c r="O113" i="76"/>
  <c r="M114" i="76"/>
  <c r="O114" i="76"/>
  <c r="M119" i="76"/>
  <c r="M117" i="76" s="1"/>
  <c r="N119" i="76"/>
  <c r="N117" i="76" s="1"/>
  <c r="O117" i="76" s="1"/>
  <c r="O119" i="76"/>
  <c r="Q119" i="76"/>
  <c r="Q117" i="76" s="1"/>
  <c r="M184" i="76"/>
  <c r="O184" i="76"/>
  <c r="M185" i="76"/>
  <c r="O185" i="76"/>
  <c r="M186" i="76"/>
  <c r="O186" i="76"/>
  <c r="M187" i="76"/>
  <c r="O187" i="76"/>
  <c r="M188" i="76"/>
  <c r="O188" i="76"/>
  <c r="M191" i="76"/>
  <c r="O191" i="76"/>
  <c r="M192" i="76"/>
  <c r="O192" i="76"/>
  <c r="M195" i="76"/>
  <c r="O195" i="76"/>
  <c r="M196" i="76"/>
  <c r="O196" i="76"/>
  <c r="M197" i="76"/>
  <c r="O197" i="76"/>
  <c r="M198" i="76"/>
  <c r="O198" i="76"/>
  <c r="M199" i="76"/>
  <c r="O199" i="76"/>
  <c r="M200" i="76"/>
  <c r="O200" i="76"/>
  <c r="M201" i="76"/>
  <c r="O201" i="76"/>
  <c r="M202" i="76"/>
  <c r="O202" i="76"/>
  <c r="M203" i="76"/>
  <c r="O203" i="76"/>
  <c r="M204" i="76"/>
  <c r="O204" i="76"/>
  <c r="M205" i="76"/>
  <c r="O205" i="76"/>
  <c r="M206" i="76"/>
  <c r="O206" i="76"/>
  <c r="M207" i="76"/>
  <c r="O207" i="76"/>
  <c r="M208" i="76"/>
  <c r="O208" i="76"/>
  <c r="M225" i="76"/>
  <c r="O225" i="76"/>
  <c r="M235" i="76"/>
  <c r="N235" i="76"/>
  <c r="O235" i="76" s="1"/>
  <c r="Q235" i="76"/>
  <c r="M249" i="76"/>
  <c r="N249" i="76"/>
  <c r="O249" i="76"/>
  <c r="Q249" i="76"/>
  <c r="M263" i="76"/>
  <c r="N263" i="76"/>
  <c r="N261" i="76" s="1"/>
  <c r="O263" i="76"/>
  <c r="Q263" i="76"/>
  <c r="Q261" i="76" s="1"/>
  <c r="M266" i="76"/>
  <c r="O266" i="76"/>
  <c r="N268" i="76"/>
  <c r="Q268" i="76"/>
  <c r="M271" i="76"/>
  <c r="M268" i="76" s="1"/>
  <c r="M272" i="76"/>
  <c r="O272" i="76" s="1"/>
  <c r="M273" i="76"/>
  <c r="O273" i="76" s="1"/>
  <c r="M274" i="76"/>
  <c r="O274" i="76" s="1"/>
  <c r="M275" i="76"/>
  <c r="O275" i="76" s="1"/>
  <c r="M276" i="76"/>
  <c r="O276" i="76" s="1"/>
  <c r="M277" i="76"/>
  <c r="O277" i="76" s="1"/>
  <c r="M278" i="76"/>
  <c r="O278" i="76" s="1"/>
  <c r="M279" i="76"/>
  <c r="O279" i="76" s="1"/>
  <c r="M280" i="76"/>
  <c r="O280" i="76" s="1"/>
  <c r="M281" i="76"/>
  <c r="O281" i="76" s="1"/>
  <c r="M282" i="76"/>
  <c r="O282" i="76" s="1"/>
  <c r="M283" i="76"/>
  <c r="O283" i="76" s="1"/>
  <c r="M284" i="76"/>
  <c r="O284" i="76" s="1"/>
  <c r="M285" i="76"/>
  <c r="O285" i="76" s="1"/>
  <c r="M286" i="76"/>
  <c r="O286" i="76" s="1"/>
  <c r="M287" i="76"/>
  <c r="O287" i="76" s="1"/>
  <c r="M288" i="76"/>
  <c r="O288" i="76" s="1"/>
  <c r="M289" i="76"/>
  <c r="O289" i="76" s="1"/>
  <c r="M290" i="76"/>
  <c r="O290" i="76" s="1"/>
  <c r="M292" i="76"/>
  <c r="O292" i="76" s="1"/>
  <c r="M293" i="76"/>
  <c r="O293" i="76" s="1"/>
  <c r="M294" i="76"/>
  <c r="O294" i="76" s="1"/>
  <c r="M302" i="76"/>
  <c r="O302" i="76" s="1"/>
  <c r="M308" i="76"/>
  <c r="N308" i="76"/>
  <c r="O308" i="76"/>
  <c r="Q308" i="76"/>
  <c r="M312" i="76"/>
  <c r="O312" i="76"/>
  <c r="N316" i="76"/>
  <c r="Q316" i="76"/>
  <c r="M319" i="76"/>
  <c r="M316" i="76" s="1"/>
  <c r="M1508" i="76" s="1"/>
  <c r="M1511" i="76" s="1"/>
  <c r="M320" i="76"/>
  <c r="O320" i="76" s="1"/>
  <c r="M321" i="76"/>
  <c r="O321" i="76" s="1"/>
  <c r="M322" i="76"/>
  <c r="O322" i="76" s="1"/>
  <c r="M323" i="76"/>
  <c r="O323" i="76" s="1"/>
  <c r="M324" i="76"/>
  <c r="O324" i="76" s="1"/>
  <c r="M325" i="76"/>
  <c r="O325" i="76" s="1"/>
  <c r="M326" i="76"/>
  <c r="O326" i="76" s="1"/>
  <c r="N337" i="76"/>
  <c r="N335" i="76" s="1"/>
  <c r="Q337" i="76"/>
  <c r="Q335" i="76" s="1"/>
  <c r="S337" i="76"/>
  <c r="S335" i="76" s="1"/>
  <c r="T337" i="76"/>
  <c r="T335" i="76" s="1"/>
  <c r="V337" i="76"/>
  <c r="V335" i="76" s="1"/>
  <c r="W337" i="76"/>
  <c r="W335" i="76" s="1"/>
  <c r="O341" i="76"/>
  <c r="M342" i="76"/>
  <c r="O342" i="76" s="1"/>
  <c r="M343" i="76"/>
  <c r="O343" i="76" s="1"/>
  <c r="M344" i="76"/>
  <c r="O344" i="76" s="1"/>
  <c r="M345" i="76"/>
  <c r="O345" i="76" s="1"/>
  <c r="M346" i="76"/>
  <c r="O346" i="76" s="1"/>
  <c r="M347" i="76"/>
  <c r="O347" i="76" s="1"/>
  <c r="M348" i="76"/>
  <c r="O348" i="76" s="1"/>
  <c r="M349" i="76"/>
  <c r="O349" i="76" s="1"/>
  <c r="M350" i="76"/>
  <c r="O350" i="76" s="1"/>
  <c r="M351" i="76"/>
  <c r="O351" i="76" s="1"/>
  <c r="M352" i="76"/>
  <c r="O352" i="76" s="1"/>
  <c r="M353" i="76"/>
  <c r="O353" i="76" s="1"/>
  <c r="M354" i="76"/>
  <c r="O354" i="76" s="1"/>
  <c r="M355" i="76"/>
  <c r="O355" i="76" s="1"/>
  <c r="M356" i="76"/>
  <c r="O356" i="76" s="1"/>
  <c r="M357" i="76"/>
  <c r="O357" i="76" s="1"/>
  <c r="M358" i="76"/>
  <c r="O358" i="76" s="1"/>
  <c r="M359" i="76"/>
  <c r="O359" i="76" s="1"/>
  <c r="M360" i="76"/>
  <c r="O360" i="76" s="1"/>
  <c r="M361" i="76"/>
  <c r="O361" i="76" s="1"/>
  <c r="M362" i="76"/>
  <c r="O362" i="76" s="1"/>
  <c r="M364" i="76"/>
  <c r="O364" i="76" s="1"/>
  <c r="M365" i="76"/>
  <c r="O365" i="76" s="1"/>
  <c r="M366" i="76"/>
  <c r="O366" i="76" s="1"/>
  <c r="M367" i="76"/>
  <c r="O367" i="76" s="1"/>
  <c r="M369" i="76"/>
  <c r="O369" i="76" s="1"/>
  <c r="M370" i="76"/>
  <c r="O370" i="76" s="1"/>
  <c r="M371" i="76"/>
  <c r="O371" i="76" s="1"/>
  <c r="M372" i="76"/>
  <c r="O372" i="76" s="1"/>
  <c r="M373" i="76"/>
  <c r="O373" i="76" s="1"/>
  <c r="M374" i="76"/>
  <c r="O374" i="76" s="1"/>
  <c r="M375" i="76"/>
  <c r="O375" i="76" s="1"/>
  <c r="M376" i="76"/>
  <c r="O376" i="76" s="1"/>
  <c r="M377" i="76"/>
  <c r="O377" i="76" s="1"/>
  <c r="M378" i="76"/>
  <c r="O378" i="76" s="1"/>
  <c r="M379" i="76"/>
  <c r="O379" i="76" s="1"/>
  <c r="M380" i="76"/>
  <c r="O380" i="76" s="1"/>
  <c r="M383" i="76"/>
  <c r="O383" i="76" s="1"/>
  <c r="M384" i="76"/>
  <c r="O384" i="76" s="1"/>
  <c r="M385" i="76"/>
  <c r="O385" i="76" s="1"/>
  <c r="M386" i="76"/>
  <c r="O386" i="76" s="1"/>
  <c r="M387" i="76"/>
  <c r="O387" i="76" s="1"/>
  <c r="M388" i="76"/>
  <c r="O388" i="76" s="1"/>
  <c r="M389" i="76"/>
  <c r="O389" i="76" s="1"/>
  <c r="M390" i="76"/>
  <c r="O390" i="76" s="1"/>
  <c r="M391" i="76"/>
  <c r="O391" i="76" s="1"/>
  <c r="M392" i="76"/>
  <c r="O392" i="76" s="1"/>
  <c r="M393" i="76"/>
  <c r="O393" i="76" s="1"/>
  <c r="M396" i="76"/>
  <c r="N396" i="76"/>
  <c r="O396" i="76"/>
  <c r="Q396" i="76"/>
  <c r="S396" i="76"/>
  <c r="T396" i="76"/>
  <c r="V396" i="76"/>
  <c r="W396" i="76"/>
  <c r="M399" i="76"/>
  <c r="O399" i="76"/>
  <c r="M400" i="76"/>
  <c r="O400" i="76"/>
  <c r="M401" i="76"/>
  <c r="O401" i="76"/>
  <c r="M402" i="76"/>
  <c r="O402" i="76"/>
  <c r="M403" i="76"/>
  <c r="O403" i="76"/>
  <c r="M404" i="76"/>
  <c r="O404" i="76"/>
  <c r="M405" i="76"/>
  <c r="O405" i="76"/>
  <c r="M406" i="76"/>
  <c r="O406" i="76"/>
  <c r="M407" i="76"/>
  <c r="O407" i="76"/>
  <c r="M408" i="76"/>
  <c r="O408" i="76"/>
  <c r="M409" i="76"/>
  <c r="O409" i="76"/>
  <c r="M410" i="76"/>
  <c r="O410" i="76"/>
  <c r="M411" i="76"/>
  <c r="O411" i="76"/>
  <c r="M412" i="76"/>
  <c r="O412" i="76"/>
  <c r="N422" i="76"/>
  <c r="Q422" i="76"/>
  <c r="Q420" i="76" s="1"/>
  <c r="Q417" i="76" s="1"/>
  <c r="S422" i="76"/>
  <c r="S420" i="76" s="1"/>
  <c r="T422" i="76"/>
  <c r="T420" i="76" s="1"/>
  <c r="T417" i="76" s="1"/>
  <c r="V422" i="76"/>
  <c r="V420" i="76" s="1"/>
  <c r="W422" i="76"/>
  <c r="W420" i="76" s="1"/>
  <c r="W417" i="76" s="1"/>
  <c r="M427" i="76"/>
  <c r="M422" i="76" s="1"/>
  <c r="M430" i="76"/>
  <c r="O430" i="76" s="1"/>
  <c r="M431" i="76"/>
  <c r="O431" i="76" s="1"/>
  <c r="M435" i="76"/>
  <c r="N435" i="76"/>
  <c r="O435" i="76"/>
  <c r="Q435" i="76"/>
  <c r="S435" i="76"/>
  <c r="T435" i="76"/>
  <c r="V435" i="76"/>
  <c r="W435" i="76"/>
  <c r="M453" i="76"/>
  <c r="N453" i="76"/>
  <c r="O453" i="76" s="1"/>
  <c r="Q453" i="76"/>
  <c r="S453" i="76"/>
  <c r="T453" i="76"/>
  <c r="V453" i="76"/>
  <c r="W453" i="76"/>
  <c r="M501" i="76"/>
  <c r="N501" i="76"/>
  <c r="O501" i="76"/>
  <c r="Q501" i="76"/>
  <c r="S501" i="76"/>
  <c r="T501" i="76"/>
  <c r="V501" i="76"/>
  <c r="W501" i="76"/>
  <c r="M511" i="76"/>
  <c r="N511" i="76"/>
  <c r="O511" i="76" s="1"/>
  <c r="Q511" i="76"/>
  <c r="S511" i="76"/>
  <c r="T511" i="76"/>
  <c r="V511" i="76"/>
  <c r="W511" i="76"/>
  <c r="M536" i="76"/>
  <c r="N536" i="76"/>
  <c r="O536" i="76"/>
  <c r="Q536" i="76"/>
  <c r="S536" i="76"/>
  <c r="T536" i="76"/>
  <c r="V536" i="76"/>
  <c r="W536" i="76"/>
  <c r="M555" i="76"/>
  <c r="N555" i="76"/>
  <c r="O555" i="76" s="1"/>
  <c r="Q555" i="76"/>
  <c r="S555" i="76"/>
  <c r="T555" i="76"/>
  <c r="V555" i="76"/>
  <c r="W555" i="76"/>
  <c r="M569" i="76"/>
  <c r="N569" i="76"/>
  <c r="O569" i="76"/>
  <c r="Q569" i="76"/>
  <c r="S569" i="76"/>
  <c r="T569" i="76"/>
  <c r="V569" i="76"/>
  <c r="W569" i="76"/>
  <c r="M601" i="76"/>
  <c r="N601" i="76"/>
  <c r="O601" i="76" s="1"/>
  <c r="Q601" i="76"/>
  <c r="S601" i="76"/>
  <c r="T601" i="76"/>
  <c r="V601" i="76"/>
  <c r="W601" i="76"/>
  <c r="M609" i="76"/>
  <c r="N609" i="76"/>
  <c r="O609" i="76"/>
  <c r="Q609" i="76"/>
  <c r="S609" i="76"/>
  <c r="T609" i="76"/>
  <c r="V609" i="76"/>
  <c r="W609" i="76"/>
  <c r="M612" i="76"/>
  <c r="O612" i="76"/>
  <c r="M613" i="76"/>
  <c r="O613" i="76"/>
  <c r="M614" i="76"/>
  <c r="O614" i="76"/>
  <c r="M615" i="76"/>
  <c r="O615" i="76"/>
  <c r="M616" i="76"/>
  <c r="O616" i="76"/>
  <c r="M619" i="76"/>
  <c r="N619" i="76"/>
  <c r="O619" i="76" s="1"/>
  <c r="Q619" i="76"/>
  <c r="S619" i="76"/>
  <c r="T619" i="76"/>
  <c r="V619" i="76"/>
  <c r="W619" i="76"/>
  <c r="M689" i="76"/>
  <c r="N689" i="76"/>
  <c r="O689" i="76"/>
  <c r="Q689" i="76"/>
  <c r="S689" i="76"/>
  <c r="T689" i="76"/>
  <c r="V689" i="76"/>
  <c r="W689" i="76"/>
  <c r="N701" i="76"/>
  <c r="Q701" i="76"/>
  <c r="S701" i="76"/>
  <c r="T701" i="76"/>
  <c r="V701" i="76"/>
  <c r="W701" i="76"/>
  <c r="M704" i="76"/>
  <c r="M701" i="76" s="1"/>
  <c r="M705" i="76"/>
  <c r="O705" i="76" s="1"/>
  <c r="M706" i="76"/>
  <c r="O706" i="76" s="1"/>
  <c r="M707" i="76"/>
  <c r="O707" i="76" s="1"/>
  <c r="M708" i="76"/>
  <c r="O708" i="76" s="1"/>
  <c r="M709" i="76"/>
  <c r="O709" i="76" s="1"/>
  <c r="M710" i="76"/>
  <c r="O710" i="76" s="1"/>
  <c r="M719" i="76"/>
  <c r="N719" i="76"/>
  <c r="O719" i="76"/>
  <c r="Q719" i="76"/>
  <c r="S719" i="76"/>
  <c r="T719" i="76"/>
  <c r="V719" i="76"/>
  <c r="W719" i="76"/>
  <c r="M722" i="76"/>
  <c r="O722" i="76"/>
  <c r="M725" i="76"/>
  <c r="O725" i="76"/>
  <c r="M728" i="76"/>
  <c r="O728" i="76"/>
  <c r="M732" i="76"/>
  <c r="O732" i="76"/>
  <c r="M736" i="76"/>
  <c r="O736" i="76"/>
  <c r="M737" i="76"/>
  <c r="O737" i="76"/>
  <c r="M741" i="76"/>
  <c r="O741" i="76"/>
  <c r="M745" i="76"/>
  <c r="O745" i="76"/>
  <c r="M746" i="76"/>
  <c r="O746" i="76"/>
  <c r="M747" i="76"/>
  <c r="O747" i="76"/>
  <c r="M748" i="76"/>
  <c r="O748" i="76"/>
  <c r="N751" i="76"/>
  <c r="Q751" i="76"/>
  <c r="S751" i="76"/>
  <c r="T751" i="76"/>
  <c r="V751" i="76"/>
  <c r="W751" i="76"/>
  <c r="M754" i="76"/>
  <c r="M751" i="76" s="1"/>
  <c r="M757" i="76"/>
  <c r="O757" i="76" s="1"/>
  <c r="M759" i="76"/>
  <c r="O759" i="76" s="1"/>
  <c r="M760" i="76"/>
  <c r="O760" i="76" s="1"/>
  <c r="M762" i="76"/>
  <c r="O762" i="76" s="1"/>
  <c r="M766" i="76"/>
  <c r="O766" i="76" s="1"/>
  <c r="M767" i="76"/>
  <c r="O767" i="76" s="1"/>
  <c r="M769" i="76"/>
  <c r="O769" i="76" s="1"/>
  <c r="N779" i="76"/>
  <c r="Q779" i="76"/>
  <c r="Q777" i="76" s="1"/>
  <c r="S779" i="76"/>
  <c r="S777" i="76" s="1"/>
  <c r="T779" i="76"/>
  <c r="T777" i="76" s="1"/>
  <c r="V779" i="76"/>
  <c r="V777" i="76" s="1"/>
  <c r="W779" i="76"/>
  <c r="W777" i="76" s="1"/>
  <c r="M782" i="76"/>
  <c r="M779" i="76" s="1"/>
  <c r="M777" i="76" s="1"/>
  <c r="M783" i="76"/>
  <c r="O783" i="76" s="1"/>
  <c r="M784" i="76"/>
  <c r="O784" i="76" s="1"/>
  <c r="M785" i="76"/>
  <c r="O785" i="76" s="1"/>
  <c r="M786" i="76"/>
  <c r="O786" i="76" s="1"/>
  <c r="M787" i="76"/>
  <c r="O787" i="76" s="1"/>
  <c r="M788" i="76"/>
  <c r="O788" i="76" s="1"/>
  <c r="M789" i="76"/>
  <c r="O789" i="76" s="1"/>
  <c r="M790" i="76"/>
  <c r="O790" i="76" s="1"/>
  <c r="M791" i="76"/>
  <c r="O791" i="76" s="1"/>
  <c r="M792" i="76"/>
  <c r="O792" i="76" s="1"/>
  <c r="M793" i="76"/>
  <c r="O793" i="76" s="1"/>
  <c r="M794" i="76"/>
  <c r="O794" i="76" s="1"/>
  <c r="M795" i="76"/>
  <c r="O795" i="76" s="1"/>
  <c r="M796" i="76"/>
  <c r="O796" i="76" s="1"/>
  <c r="M797" i="76"/>
  <c r="O797" i="76" s="1"/>
  <c r="M798" i="76"/>
  <c r="O798" i="76" s="1"/>
  <c r="M799" i="76"/>
  <c r="O799" i="76" s="1"/>
  <c r="M800" i="76"/>
  <c r="O800" i="76" s="1"/>
  <c r="M801" i="76"/>
  <c r="O801" i="76" s="1"/>
  <c r="M802" i="76"/>
  <c r="O802" i="76" s="1"/>
  <c r="M805" i="76"/>
  <c r="N805" i="76"/>
  <c r="O805" i="76"/>
  <c r="Q805" i="76"/>
  <c r="S805" i="76"/>
  <c r="T805" i="76"/>
  <c r="V805" i="76"/>
  <c r="W805" i="76"/>
  <c r="M808" i="76"/>
  <c r="O808" i="76"/>
  <c r="M809" i="76"/>
  <c r="O809" i="76"/>
  <c r="M810" i="76"/>
  <c r="O810" i="76"/>
  <c r="M811" i="76"/>
  <c r="O811" i="76"/>
  <c r="M812" i="76"/>
  <c r="O812" i="76"/>
  <c r="M813" i="76"/>
  <c r="O813" i="76"/>
  <c r="M814" i="76"/>
  <c r="O814" i="76"/>
  <c r="M815" i="76"/>
  <c r="O815" i="76"/>
  <c r="M817" i="76"/>
  <c r="O817" i="76"/>
  <c r="M818" i="76"/>
  <c r="O818" i="76"/>
  <c r="M819" i="76"/>
  <c r="O819" i="76"/>
  <c r="M820" i="76"/>
  <c r="O820" i="76"/>
  <c r="M821" i="76"/>
  <c r="O821" i="76"/>
  <c r="M822" i="76"/>
  <c r="O822" i="76"/>
  <c r="M823" i="76"/>
  <c r="O823" i="76"/>
  <c r="M824" i="76"/>
  <c r="O824" i="76"/>
  <c r="N827" i="76"/>
  <c r="Q827" i="76"/>
  <c r="S827" i="76"/>
  <c r="T827" i="76"/>
  <c r="V827" i="76"/>
  <c r="W827" i="76"/>
  <c r="M830" i="76"/>
  <c r="M827" i="76" s="1"/>
  <c r="M831" i="76"/>
  <c r="O831" i="76" s="1"/>
  <c r="M832" i="76"/>
  <c r="O832" i="76" s="1"/>
  <c r="M833" i="76"/>
  <c r="O833" i="76" s="1"/>
  <c r="M837" i="76"/>
  <c r="N837" i="76"/>
  <c r="O837" i="76"/>
  <c r="Q837" i="76"/>
  <c r="S837" i="76"/>
  <c r="T837" i="76"/>
  <c r="V837" i="76"/>
  <c r="W837" i="76"/>
  <c r="M840" i="76"/>
  <c r="O840" i="76"/>
  <c r="M841" i="76"/>
  <c r="O841" i="76"/>
  <c r="M842" i="76"/>
  <c r="O842" i="76"/>
  <c r="M843" i="76"/>
  <c r="O843" i="76"/>
  <c r="M844" i="76"/>
  <c r="O844" i="76"/>
  <c r="M845" i="76"/>
  <c r="O845" i="76"/>
  <c r="M846" i="76"/>
  <c r="O846" i="76"/>
  <c r="M847" i="76"/>
  <c r="O847" i="76"/>
  <c r="N850" i="76"/>
  <c r="Q850" i="76"/>
  <c r="S850" i="76"/>
  <c r="T850" i="76"/>
  <c r="V850" i="76"/>
  <c r="W850" i="76"/>
  <c r="M853" i="76"/>
  <c r="M850" i="76" s="1"/>
  <c r="M854" i="76"/>
  <c r="O854" i="76" s="1"/>
  <c r="M855" i="76"/>
  <c r="O855" i="76" s="1"/>
  <c r="M856" i="76"/>
  <c r="O856" i="76" s="1"/>
  <c r="M857" i="76"/>
  <c r="O857" i="76" s="1"/>
  <c r="M858" i="76"/>
  <c r="O858" i="76" s="1"/>
  <c r="M859" i="76"/>
  <c r="O859" i="76" s="1"/>
  <c r="M860" i="76"/>
  <c r="O860" i="76" s="1"/>
  <c r="N867" i="76"/>
  <c r="Q867" i="76"/>
  <c r="Q864" i="76" s="1"/>
  <c r="S867" i="76"/>
  <c r="S864" i="76" s="1"/>
  <c r="T867" i="76"/>
  <c r="T864" i="76" s="1"/>
  <c r="V867" i="76"/>
  <c r="V864" i="76" s="1"/>
  <c r="W867" i="76"/>
  <c r="W864" i="76" s="1"/>
  <c r="M870" i="76"/>
  <c r="M867" i="76" s="1"/>
  <c r="M871" i="76"/>
  <c r="O871" i="76" s="1"/>
  <c r="M872" i="76"/>
  <c r="O872" i="76" s="1"/>
  <c r="M873" i="76"/>
  <c r="O873" i="76" s="1"/>
  <c r="M874" i="76"/>
  <c r="O874" i="76" s="1"/>
  <c r="M875" i="76"/>
  <c r="O875" i="76" s="1"/>
  <c r="M876" i="76"/>
  <c r="O876" i="76" s="1"/>
  <c r="M878" i="76"/>
  <c r="O878" i="76" s="1"/>
  <c r="M879" i="76"/>
  <c r="O879" i="76" s="1"/>
  <c r="M881" i="76"/>
  <c r="O881" i="76" s="1"/>
  <c r="M882" i="76"/>
  <c r="O882" i="76" s="1"/>
  <c r="M883" i="76"/>
  <c r="O883" i="76" s="1"/>
  <c r="M884" i="76"/>
  <c r="O884" i="76" s="1"/>
  <c r="M885" i="76"/>
  <c r="O885" i="76" s="1"/>
  <c r="M886" i="76"/>
  <c r="O886" i="76" s="1"/>
  <c r="M887" i="76"/>
  <c r="O887" i="76" s="1"/>
  <c r="M888" i="76"/>
  <c r="O888" i="76" s="1"/>
  <c r="M890" i="76"/>
  <c r="O890" i="76" s="1"/>
  <c r="M891" i="76"/>
  <c r="O891" i="76" s="1"/>
  <c r="M893" i="76"/>
  <c r="O893" i="76" s="1"/>
  <c r="M906" i="76"/>
  <c r="O906" i="76" s="1"/>
  <c r="M907" i="76"/>
  <c r="O907" i="76" s="1"/>
  <c r="M908" i="76"/>
  <c r="O908" i="76" s="1"/>
  <c r="M909" i="76"/>
  <c r="O909" i="76" s="1"/>
  <c r="M910" i="76"/>
  <c r="O910" i="76" s="1"/>
  <c r="M911" i="76"/>
  <c r="O911" i="76" s="1"/>
  <c r="M912" i="76"/>
  <c r="O912" i="76" s="1"/>
  <c r="M914" i="76"/>
  <c r="O914" i="76" s="1"/>
  <c r="M915" i="76"/>
  <c r="O915" i="76" s="1"/>
  <c r="M916" i="76"/>
  <c r="O916" i="76" s="1"/>
  <c r="M917" i="76"/>
  <c r="O917" i="76" s="1"/>
  <c r="M918" i="76"/>
  <c r="O918" i="76" s="1"/>
  <c r="M919" i="76"/>
  <c r="O919" i="76" s="1"/>
  <c r="M920" i="76"/>
  <c r="O920" i="76" s="1"/>
  <c r="M921" i="76"/>
  <c r="O921" i="76" s="1"/>
  <c r="M922" i="76"/>
  <c r="O922" i="76" s="1"/>
  <c r="M923" i="76"/>
  <c r="O923" i="76" s="1"/>
  <c r="M924" i="76"/>
  <c r="O924" i="76" s="1"/>
  <c r="M926" i="76"/>
  <c r="O926" i="76" s="1"/>
  <c r="M927" i="76"/>
  <c r="O927" i="76" s="1"/>
  <c r="M929" i="76"/>
  <c r="O929" i="76" s="1"/>
  <c r="M942" i="76"/>
  <c r="O942" i="76" s="1"/>
  <c r="M943" i="76"/>
  <c r="O943" i="76" s="1"/>
  <c r="M944" i="76"/>
  <c r="O944" i="76" s="1"/>
  <c r="M945" i="76"/>
  <c r="O945" i="76" s="1"/>
  <c r="M946" i="76"/>
  <c r="O946" i="76" s="1"/>
  <c r="M947" i="76"/>
  <c r="O947" i="76" s="1"/>
  <c r="M949" i="76"/>
  <c r="O949" i="76" s="1"/>
  <c r="M950" i="76"/>
  <c r="O950" i="76" s="1"/>
  <c r="M952" i="76"/>
  <c r="O952" i="76" s="1"/>
  <c r="M953" i="76"/>
  <c r="O953" i="76" s="1"/>
  <c r="M954" i="76"/>
  <c r="O954" i="76" s="1"/>
  <c r="M955" i="76"/>
  <c r="O955" i="76" s="1"/>
  <c r="M956" i="76"/>
  <c r="O956" i="76" s="1"/>
  <c r="M957" i="76"/>
  <c r="O957" i="76" s="1"/>
  <c r="M958" i="76"/>
  <c r="O958" i="76" s="1"/>
  <c r="M960" i="76"/>
  <c r="O960" i="76" s="1"/>
  <c r="M963" i="76"/>
  <c r="O963" i="76" s="1"/>
  <c r="M977" i="76"/>
  <c r="N977" i="76"/>
  <c r="O977" i="76"/>
  <c r="Q977" i="76"/>
  <c r="S977" i="76"/>
  <c r="T977" i="76"/>
  <c r="V977" i="76"/>
  <c r="W977" i="76"/>
  <c r="M980" i="76"/>
  <c r="O980" i="76"/>
  <c r="M981" i="76"/>
  <c r="O981" i="76"/>
  <c r="M982" i="76"/>
  <c r="O982" i="76"/>
  <c r="M983" i="76"/>
  <c r="O983" i="76"/>
  <c r="M984" i="76"/>
  <c r="O984" i="76"/>
  <c r="M985" i="76"/>
  <c r="O985" i="76"/>
  <c r="M986" i="76"/>
  <c r="O986" i="76"/>
  <c r="M988" i="76"/>
  <c r="O988" i="76"/>
  <c r="M989" i="76"/>
  <c r="O989" i="76"/>
  <c r="M991" i="76"/>
  <c r="O991" i="76"/>
  <c r="M992" i="76"/>
  <c r="O992" i="76"/>
  <c r="M993" i="76"/>
  <c r="O993" i="76"/>
  <c r="M994" i="76"/>
  <c r="O994" i="76"/>
  <c r="M995" i="76"/>
  <c r="O995" i="76"/>
  <c r="M996" i="76"/>
  <c r="O996" i="76"/>
  <c r="M997" i="76"/>
  <c r="O997" i="76"/>
  <c r="M998" i="76"/>
  <c r="O998" i="76"/>
  <c r="M1000" i="76"/>
  <c r="O1000" i="76"/>
  <c r="M1003" i="76"/>
  <c r="O1003" i="76"/>
  <c r="M1013" i="76"/>
  <c r="O1013" i="76"/>
  <c r="M1016" i="76"/>
  <c r="O1016" i="76"/>
  <c r="M1017" i="76"/>
  <c r="O1017" i="76"/>
  <c r="M1018" i="76"/>
  <c r="O1018" i="76"/>
  <c r="M1019" i="76"/>
  <c r="O1019" i="76"/>
  <c r="M1020" i="76"/>
  <c r="O1020" i="76"/>
  <c r="M1021" i="76"/>
  <c r="O1021" i="76"/>
  <c r="M1023" i="76"/>
  <c r="O1023" i="76"/>
  <c r="M1024" i="76"/>
  <c r="O1024" i="76"/>
  <c r="M1026" i="76"/>
  <c r="O1026" i="76"/>
  <c r="M1027" i="76"/>
  <c r="O1027" i="76"/>
  <c r="M1028" i="76"/>
  <c r="O1028" i="76"/>
  <c r="M1029" i="76"/>
  <c r="O1029" i="76"/>
  <c r="M1030" i="76"/>
  <c r="O1030" i="76"/>
  <c r="M1031" i="76"/>
  <c r="O1031" i="76"/>
  <c r="M1032" i="76"/>
  <c r="O1032" i="76"/>
  <c r="M1034" i="76"/>
  <c r="O1034" i="76"/>
  <c r="M1037" i="76"/>
  <c r="O1037" i="76"/>
  <c r="N1051" i="76"/>
  <c r="Q1051" i="76"/>
  <c r="S1051" i="76"/>
  <c r="T1051" i="76"/>
  <c r="V1051" i="76"/>
  <c r="W1051" i="76"/>
  <c r="M1054" i="76"/>
  <c r="M1051" i="76" s="1"/>
  <c r="M1055" i="76"/>
  <c r="O1055" i="76" s="1"/>
  <c r="M1056" i="76"/>
  <c r="O1056" i="76" s="1"/>
  <c r="M1057" i="76"/>
  <c r="O1057" i="76" s="1"/>
  <c r="M1058" i="76"/>
  <c r="O1058" i="76" s="1"/>
  <c r="M1059" i="76"/>
  <c r="O1059" i="76" s="1"/>
  <c r="M1060" i="76"/>
  <c r="O1060" i="76" s="1"/>
  <c r="M1062" i="76"/>
  <c r="O1062" i="76" s="1"/>
  <c r="M1063" i="76"/>
  <c r="O1063" i="76" s="1"/>
  <c r="M1065" i="76"/>
  <c r="O1065" i="76" s="1"/>
  <c r="M1066" i="76"/>
  <c r="O1066" i="76" s="1"/>
  <c r="M1067" i="76"/>
  <c r="O1067" i="76" s="1"/>
  <c r="M1068" i="76"/>
  <c r="O1068" i="76" s="1"/>
  <c r="M1069" i="76"/>
  <c r="O1069" i="76" s="1"/>
  <c r="M1070" i="76"/>
  <c r="O1070" i="76" s="1"/>
  <c r="M1071" i="76"/>
  <c r="O1071" i="76" s="1"/>
  <c r="M1072" i="76"/>
  <c r="O1072" i="76" s="1"/>
  <c r="M1074" i="76"/>
  <c r="O1074" i="76" s="1"/>
  <c r="M1075" i="76"/>
  <c r="O1075" i="76" s="1"/>
  <c r="M1077" i="76"/>
  <c r="O1077" i="76" s="1"/>
  <c r="M1090" i="76"/>
  <c r="O1090" i="76" s="1"/>
  <c r="M1091" i="76"/>
  <c r="O1091" i="76" s="1"/>
  <c r="M1092" i="76"/>
  <c r="O1092" i="76" s="1"/>
  <c r="M1093" i="76"/>
  <c r="O1093" i="76" s="1"/>
  <c r="M1094" i="76"/>
  <c r="O1094" i="76" s="1"/>
  <c r="M1095" i="76"/>
  <c r="O1095" i="76" s="1"/>
  <c r="M1097" i="76"/>
  <c r="O1097" i="76" s="1"/>
  <c r="M1098" i="76"/>
  <c r="O1098" i="76" s="1"/>
  <c r="M1100" i="76"/>
  <c r="O1100" i="76" s="1"/>
  <c r="M1101" i="76"/>
  <c r="O1101" i="76" s="1"/>
  <c r="M1102" i="76"/>
  <c r="O1102" i="76" s="1"/>
  <c r="M1103" i="76"/>
  <c r="O1103" i="76" s="1"/>
  <c r="M1104" i="76"/>
  <c r="O1104" i="76" s="1"/>
  <c r="M1105" i="76"/>
  <c r="O1105" i="76" s="1"/>
  <c r="M1106" i="76"/>
  <c r="O1106" i="76" s="1"/>
  <c r="M1108" i="76"/>
  <c r="O1108" i="76" s="1"/>
  <c r="M1109" i="76"/>
  <c r="O1109" i="76" s="1"/>
  <c r="M1111" i="76"/>
  <c r="O1111" i="76" s="1"/>
  <c r="M1112" i="76"/>
  <c r="O1112" i="76" s="1"/>
  <c r="M1115" i="76"/>
  <c r="O1115" i="76" s="1"/>
  <c r="M1117" i="76"/>
  <c r="O1117" i="76" s="1"/>
  <c r="M1119" i="76"/>
  <c r="O1119" i="76" s="1"/>
  <c r="M1122" i="76"/>
  <c r="O1122" i="76" s="1"/>
  <c r="M1125" i="76"/>
  <c r="N1125" i="76"/>
  <c r="O1125" i="76"/>
  <c r="Q1125" i="76"/>
  <c r="S1125" i="76"/>
  <c r="T1125" i="76"/>
  <c r="V1125" i="76"/>
  <c r="W1125" i="76"/>
  <c r="M1128" i="76"/>
  <c r="O1128" i="76"/>
  <c r="M1129" i="76"/>
  <c r="O1129" i="76"/>
  <c r="M1130" i="76"/>
  <c r="O1130" i="76"/>
  <c r="M1131" i="76"/>
  <c r="O1131" i="76"/>
  <c r="M1132" i="76"/>
  <c r="O1132" i="76"/>
  <c r="M1133" i="76"/>
  <c r="O1133" i="76"/>
  <c r="M1134" i="76"/>
  <c r="O1134" i="76"/>
  <c r="M1136" i="76"/>
  <c r="O1136" i="76"/>
  <c r="M1137" i="76"/>
  <c r="O1137" i="76"/>
  <c r="M1139" i="76"/>
  <c r="O1139" i="76"/>
  <c r="M1140" i="76"/>
  <c r="O1140" i="76"/>
  <c r="M1141" i="76"/>
  <c r="O1141" i="76"/>
  <c r="M1142" i="76"/>
  <c r="O1142" i="76"/>
  <c r="M1143" i="76"/>
  <c r="O1143" i="76"/>
  <c r="M1144" i="76"/>
  <c r="O1144" i="76"/>
  <c r="M1145" i="76"/>
  <c r="O1145" i="76"/>
  <c r="M1146" i="76"/>
  <c r="O1146" i="76"/>
  <c r="M1148" i="76"/>
  <c r="O1148" i="76"/>
  <c r="M1149" i="76"/>
  <c r="O1149" i="76"/>
  <c r="M1151" i="76"/>
  <c r="O1151" i="76"/>
  <c r="M1164" i="76"/>
  <c r="O1164" i="76"/>
  <c r="M1165" i="76"/>
  <c r="O1165" i="76"/>
  <c r="M1166" i="76"/>
  <c r="O1166" i="76"/>
  <c r="M1167" i="76"/>
  <c r="O1167" i="76"/>
  <c r="M1168" i="76"/>
  <c r="O1168" i="76"/>
  <c r="M1169" i="76"/>
  <c r="O1169" i="76"/>
  <c r="M1171" i="76"/>
  <c r="O1171" i="76"/>
  <c r="M1172" i="76"/>
  <c r="O1172" i="76"/>
  <c r="M1174" i="76"/>
  <c r="O1174" i="76"/>
  <c r="M1175" i="76"/>
  <c r="O1175" i="76"/>
  <c r="M1176" i="76"/>
  <c r="O1176" i="76"/>
  <c r="M1177" i="76"/>
  <c r="O1177" i="76"/>
  <c r="M1178" i="76"/>
  <c r="O1178" i="76"/>
  <c r="M1179" i="76"/>
  <c r="O1179" i="76"/>
  <c r="M1180" i="76"/>
  <c r="O1180" i="76"/>
  <c r="M1182" i="76"/>
  <c r="O1182" i="76"/>
  <c r="M1183" i="76"/>
  <c r="O1183" i="76"/>
  <c r="M1185" i="76"/>
  <c r="O1185" i="76"/>
  <c r="N1199" i="76"/>
  <c r="Q1199" i="76"/>
  <c r="S1199" i="76"/>
  <c r="T1199" i="76"/>
  <c r="V1199" i="76"/>
  <c r="W1199" i="76"/>
  <c r="M1216" i="76"/>
  <c r="M1199" i="76" s="1"/>
  <c r="M1228" i="76"/>
  <c r="M1226" i="76" s="1"/>
  <c r="N1228" i="76"/>
  <c r="N1226" i="76" s="1"/>
  <c r="O1228" i="76"/>
  <c r="Q1228" i="76"/>
  <c r="Q1226" i="76" s="1"/>
  <c r="S1228" i="76"/>
  <c r="S1226" i="76" s="1"/>
  <c r="T1228" i="76"/>
  <c r="T1226" i="76" s="1"/>
  <c r="V1228" i="76"/>
  <c r="V1226" i="76" s="1"/>
  <c r="W1228" i="76"/>
  <c r="W1226" i="76" s="1"/>
  <c r="M1231" i="76"/>
  <c r="O1231" i="76"/>
  <c r="M1233" i="76"/>
  <c r="N1233" i="76"/>
  <c r="O1233" i="76" s="1"/>
  <c r="Q1233" i="76"/>
  <c r="S1233" i="76"/>
  <c r="T1233" i="76"/>
  <c r="V1233" i="76"/>
  <c r="W1233" i="76"/>
  <c r="N1242" i="76"/>
  <c r="Q1242" i="76"/>
  <c r="Q1240" i="76" s="1"/>
  <c r="S1242" i="76"/>
  <c r="S1240" i="76" s="1"/>
  <c r="T1242" i="76"/>
  <c r="T1240" i="76" s="1"/>
  <c r="V1242" i="76"/>
  <c r="V1240" i="76" s="1"/>
  <c r="W1242" i="76"/>
  <c r="W1240" i="76" s="1"/>
  <c r="M1245" i="76"/>
  <c r="M1242" i="76" s="1"/>
  <c r="M1240" i="76" s="1"/>
  <c r="M1246" i="76"/>
  <c r="O1246" i="76" s="1"/>
  <c r="M1248" i="76"/>
  <c r="N1248" i="76"/>
  <c r="O1248" i="76"/>
  <c r="Q1248" i="76"/>
  <c r="S1248" i="76"/>
  <c r="T1248" i="76"/>
  <c r="V1248" i="76"/>
  <c r="W1248" i="76"/>
  <c r="M1251" i="76"/>
  <c r="O1251" i="76"/>
  <c r="M1252" i="76"/>
  <c r="O1252" i="76"/>
  <c r="M1258" i="76"/>
  <c r="M1256" i="76" s="1"/>
  <c r="N1258" i="76"/>
  <c r="N1256" i="76" s="1"/>
  <c r="Q1258" i="76"/>
  <c r="Q1256" i="76" s="1"/>
  <c r="S1258" i="76"/>
  <c r="S1256" i="76" s="1"/>
  <c r="T1258" i="76"/>
  <c r="T1256" i="76" s="1"/>
  <c r="V1258" i="76"/>
  <c r="V1256" i="76" s="1"/>
  <c r="W1258" i="76"/>
  <c r="W1256" i="76" s="1"/>
  <c r="M1261" i="76"/>
  <c r="O1261" i="76"/>
  <c r="O1258" i="76" s="1"/>
  <c r="M1262" i="76"/>
  <c r="O1262" i="76"/>
  <c r="N1264" i="76"/>
  <c r="Q1264" i="76"/>
  <c r="S1264" i="76"/>
  <c r="T1264" i="76"/>
  <c r="V1264" i="76"/>
  <c r="W1264" i="76"/>
  <c r="M1268" i="76"/>
  <c r="M1264" i="76" s="1"/>
  <c r="M1271" i="76"/>
  <c r="N1271" i="76"/>
  <c r="O1271" i="76"/>
  <c r="Q1271" i="76"/>
  <c r="S1271" i="76"/>
  <c r="T1271" i="76"/>
  <c r="V1271" i="76"/>
  <c r="W1271" i="76"/>
  <c r="M1274" i="76"/>
  <c r="O1274" i="76"/>
  <c r="N1280" i="76"/>
  <c r="N1278" i="76" s="1"/>
  <c r="Q1280" i="76"/>
  <c r="Q1278" i="76" s="1"/>
  <c r="S1280" i="76"/>
  <c r="S1278" i="76" s="1"/>
  <c r="T1280" i="76"/>
  <c r="T1278" i="76" s="1"/>
  <c r="V1280" i="76"/>
  <c r="V1278" i="76" s="1"/>
  <c r="W1280" i="76"/>
  <c r="W1278" i="76" s="1"/>
  <c r="O1284" i="76"/>
  <c r="M1285" i="76"/>
  <c r="O1285" i="76" s="1"/>
  <c r="M1286" i="76"/>
  <c r="O1286" i="76" s="1"/>
  <c r="M1287" i="76"/>
  <c r="O1287" i="76" s="1"/>
  <c r="M1288" i="76"/>
  <c r="O1288" i="76" s="1"/>
  <c r="M1289" i="76"/>
  <c r="O1289" i="76" s="1"/>
  <c r="M1290" i="76"/>
  <c r="O1290" i="76" s="1"/>
  <c r="M1292" i="76"/>
  <c r="O1292" i="76" s="1"/>
  <c r="M1293" i="76"/>
  <c r="O1293" i="76" s="1"/>
  <c r="M1294" i="76"/>
  <c r="O1294" i="76" s="1"/>
  <c r="M1295" i="76"/>
  <c r="O1295" i="76" s="1"/>
  <c r="M1296" i="76"/>
  <c r="O1296" i="76" s="1"/>
  <c r="M1297" i="76"/>
  <c r="O1297" i="76" s="1"/>
  <c r="M1299" i="76"/>
  <c r="O1299" i="76" s="1"/>
  <c r="M1300" i="76"/>
  <c r="O1300" i="76" s="1"/>
  <c r="M1301" i="76"/>
  <c r="O1301" i="76" s="1"/>
  <c r="M1302" i="76"/>
  <c r="O1302" i="76" s="1"/>
  <c r="M1304" i="76"/>
  <c r="O1304" i="76" s="1"/>
  <c r="M1305" i="76"/>
  <c r="O1305" i="76" s="1"/>
  <c r="M1306" i="76"/>
  <c r="O1306" i="76" s="1"/>
  <c r="M1307" i="76"/>
  <c r="O1307" i="76" s="1"/>
  <c r="M1308" i="76"/>
  <c r="O1308" i="76" s="1"/>
  <c r="M1309" i="76"/>
  <c r="O1309" i="76" s="1"/>
  <c r="M1310" i="76"/>
  <c r="O1310" i="76" s="1"/>
  <c r="M1311" i="76"/>
  <c r="O1311" i="76" s="1"/>
  <c r="M1312" i="76"/>
  <c r="O1312" i="76" s="1"/>
  <c r="M1313" i="76"/>
  <c r="O1313" i="76" s="1"/>
  <c r="M1314" i="76"/>
  <c r="O1314" i="76" s="1"/>
  <c r="M1315" i="76"/>
  <c r="O1315" i="76" s="1"/>
  <c r="M1318" i="76"/>
  <c r="O1318" i="76" s="1"/>
  <c r="M1319" i="76"/>
  <c r="O1319" i="76" s="1"/>
  <c r="M1320" i="76"/>
  <c r="O1320" i="76" s="1"/>
  <c r="M1321" i="76"/>
  <c r="O1321" i="76" s="1"/>
  <c r="M1322" i="76"/>
  <c r="O1322" i="76" s="1"/>
  <c r="M1323" i="76"/>
  <c r="O1323" i="76" s="1"/>
  <c r="M1324" i="76"/>
  <c r="O1324" i="76" s="1"/>
  <c r="M1325" i="76"/>
  <c r="O1325" i="76" s="1"/>
  <c r="M1326" i="76"/>
  <c r="O1326" i="76" s="1"/>
  <c r="M1328" i="76"/>
  <c r="N1328" i="76"/>
  <c r="O1328" i="76"/>
  <c r="Q1328" i="76"/>
  <c r="S1328" i="76"/>
  <c r="T1328" i="76"/>
  <c r="V1328" i="76"/>
  <c r="W1328" i="76"/>
  <c r="M1331" i="76"/>
  <c r="O1331" i="76"/>
  <c r="M1332" i="76"/>
  <c r="O1332" i="76"/>
  <c r="M1333" i="76"/>
  <c r="O1333" i="76"/>
  <c r="M1334" i="76"/>
  <c r="O1334" i="76"/>
  <c r="M1335" i="76"/>
  <c r="O1335" i="76"/>
  <c r="M1336" i="76"/>
  <c r="O1336" i="76"/>
  <c r="M1337" i="76"/>
  <c r="O1337" i="76"/>
  <c r="M1338" i="76"/>
  <c r="O1338" i="76"/>
  <c r="M1339" i="76"/>
  <c r="O1339" i="76"/>
  <c r="M1340" i="76"/>
  <c r="O1340" i="76"/>
  <c r="M1341" i="76"/>
  <c r="O1341" i="76"/>
  <c r="M1342" i="76"/>
  <c r="O1342" i="76"/>
  <c r="N1345" i="76"/>
  <c r="Q1345" i="76"/>
  <c r="S1345" i="76"/>
  <c r="T1345" i="76"/>
  <c r="V1345" i="76"/>
  <c r="W1345" i="76"/>
  <c r="M1348" i="76"/>
  <c r="M1345" i="76" s="1"/>
  <c r="M1349" i="76"/>
  <c r="O1349" i="76" s="1"/>
  <c r="M1350" i="76"/>
  <c r="O1350" i="76" s="1"/>
  <c r="M1351" i="76"/>
  <c r="O1351" i="76" s="1"/>
  <c r="M1352" i="76"/>
  <c r="O1352" i="76" s="1"/>
  <c r="M1353" i="76"/>
  <c r="O1353" i="76" s="1"/>
  <c r="M1355" i="76"/>
  <c r="O1355" i="76" s="1"/>
  <c r="M1356" i="76"/>
  <c r="O1356" i="76" s="1"/>
  <c r="M1357" i="76"/>
  <c r="O1357" i="76" s="1"/>
  <c r="M1358" i="76"/>
  <c r="O1358" i="76" s="1"/>
  <c r="M1359" i="76"/>
  <c r="O1359" i="76" s="1"/>
  <c r="M1360" i="76"/>
  <c r="O1360" i="76" s="1"/>
  <c r="M1361" i="76"/>
  <c r="O1361" i="76" s="1"/>
  <c r="M1363" i="76"/>
  <c r="O1363" i="76" s="1"/>
  <c r="M1364" i="76"/>
  <c r="O1364" i="76" s="1"/>
  <c r="M1365" i="76"/>
  <c r="O1365" i="76" s="1"/>
  <c r="M1370" i="76"/>
  <c r="O1370" i="76" s="1"/>
  <c r="M1372" i="76"/>
  <c r="O1372" i="76" s="1"/>
  <c r="M1373" i="76"/>
  <c r="O1373" i="76" s="1"/>
  <c r="M1374" i="76"/>
  <c r="O1374" i="76" s="1"/>
  <c r="M1388" i="76"/>
  <c r="N1388" i="76"/>
  <c r="N1386" i="76" s="1"/>
  <c r="O1388" i="76"/>
  <c r="Q1388" i="76"/>
  <c r="Q1386" i="76" s="1"/>
  <c r="M1391" i="76"/>
  <c r="O1391" i="76"/>
  <c r="M1392" i="76"/>
  <c r="O1392" i="76"/>
  <c r="M1393" i="76"/>
  <c r="O1393" i="76"/>
  <c r="M1394" i="76"/>
  <c r="O1394" i="76"/>
  <c r="M1395" i="76"/>
  <c r="O1395" i="76"/>
  <c r="M1396" i="76"/>
  <c r="O1396" i="76"/>
  <c r="M1397" i="76"/>
  <c r="O1397" i="76"/>
  <c r="N1401" i="76"/>
  <c r="Q1401" i="76"/>
  <c r="M1404" i="76"/>
  <c r="M1401" i="76" s="1"/>
  <c r="M1406" i="76"/>
  <c r="O1406" i="76" s="1"/>
  <c r="M1407" i="76"/>
  <c r="O1407" i="76" s="1"/>
  <c r="N1415" i="76"/>
  <c r="Q1415" i="76"/>
  <c r="Q1413" i="76" s="1"/>
  <c r="S1415" i="76"/>
  <c r="S1413" i="76" s="1"/>
  <c r="T1415" i="76"/>
  <c r="T1413" i="76" s="1"/>
  <c r="V1415" i="76"/>
  <c r="V1413" i="76" s="1"/>
  <c r="W1415" i="76"/>
  <c r="W1413" i="76" s="1"/>
  <c r="M1418" i="76"/>
  <c r="M1415" i="76" s="1"/>
  <c r="M1413" i="76" s="1"/>
  <c r="M1419" i="76"/>
  <c r="O1419" i="76" s="1"/>
  <c r="M1420" i="76"/>
  <c r="O1420" i="76" s="1"/>
  <c r="M1421" i="76"/>
  <c r="O1421" i="76" s="1"/>
  <c r="M1422" i="76"/>
  <c r="O1422" i="76" s="1"/>
  <c r="M1423" i="76"/>
  <c r="O1423" i="76" s="1"/>
  <c r="M1424" i="76"/>
  <c r="O1424" i="76" s="1"/>
  <c r="M1425" i="76"/>
  <c r="O1425" i="76" s="1"/>
  <c r="M1427" i="76"/>
  <c r="N1427" i="76"/>
  <c r="O1427" i="76"/>
  <c r="Q1427" i="76"/>
  <c r="S1427" i="76"/>
  <c r="T1427" i="76"/>
  <c r="V1427" i="76"/>
  <c r="W1427" i="76"/>
  <c r="M1430" i="76"/>
  <c r="O1430" i="76"/>
  <c r="M1431" i="76"/>
  <c r="O1431" i="76"/>
  <c r="M1437" i="76"/>
  <c r="N1437" i="76"/>
  <c r="N1435" i="76" s="1"/>
  <c r="O1437" i="76"/>
  <c r="Q1437" i="76"/>
  <c r="Q1435" i="76" s="1"/>
  <c r="M1442" i="76"/>
  <c r="O1442" i="76"/>
  <c r="N1444" i="76"/>
  <c r="Q1444" i="76"/>
  <c r="S1444" i="76"/>
  <c r="T1444" i="76"/>
  <c r="V1444" i="76"/>
  <c r="W1444" i="76"/>
  <c r="M1447" i="76"/>
  <c r="M1444" i="76" s="1"/>
  <c r="N1455" i="76"/>
  <c r="Q1455" i="76"/>
  <c r="Q1453" i="76" s="1"/>
  <c r="M1458" i="76"/>
  <c r="M1455" i="76" s="1"/>
  <c r="M1453" i="76" s="1"/>
  <c r="M1459" i="76"/>
  <c r="O1459" i="76" s="1"/>
  <c r="M1460" i="76"/>
  <c r="O1460" i="76" s="1"/>
  <c r="M1461" i="76"/>
  <c r="O1461" i="76" s="1"/>
  <c r="M1462" i="76"/>
  <c r="O1462" i="76" s="1"/>
  <c r="M1464" i="76"/>
  <c r="O1464" i="76" s="1"/>
  <c r="M1465" i="76"/>
  <c r="O1465" i="76" s="1"/>
  <c r="M1466" i="76"/>
  <c r="O1466" i="76" s="1"/>
  <c r="M1467" i="76"/>
  <c r="O1467" i="76" s="1"/>
  <c r="M1468" i="76"/>
  <c r="O1468" i="76" s="1"/>
  <c r="M1469" i="76"/>
  <c r="O1469" i="76" s="1"/>
  <c r="M1471" i="76"/>
  <c r="O1471" i="76" s="1"/>
  <c r="M1473" i="76"/>
  <c r="N1473" i="76"/>
  <c r="O1473" i="76"/>
  <c r="Q1473" i="76"/>
  <c r="S1473" i="76"/>
  <c r="T1473" i="76"/>
  <c r="V1473" i="76"/>
  <c r="W1473" i="76"/>
  <c r="M1476" i="76"/>
  <c r="O1476" i="76"/>
  <c r="M1478" i="76"/>
  <c r="O1478" i="76"/>
  <c r="M1479" i="76"/>
  <c r="O1479" i="76"/>
  <c r="M1481" i="76"/>
  <c r="O1481" i="76"/>
  <c r="M1483" i="76"/>
  <c r="O1483" i="76"/>
  <c r="M1484" i="76"/>
  <c r="O1484" i="76"/>
  <c r="M1485" i="76"/>
  <c r="O1485" i="76"/>
  <c r="M1486" i="76"/>
  <c r="O1486" i="76"/>
  <c r="M1487" i="76"/>
  <c r="O1487" i="76"/>
  <c r="M1488" i="76"/>
  <c r="O1488" i="76"/>
  <c r="M1489" i="76"/>
  <c r="O1489" i="76"/>
  <c r="M1490" i="76"/>
  <c r="O1490" i="76"/>
  <c r="M1491" i="76"/>
  <c r="O1491" i="76"/>
  <c r="M1495" i="76"/>
  <c r="N1495" i="76"/>
  <c r="O1495" i="76"/>
  <c r="Q1495" i="76"/>
  <c r="S1495" i="76"/>
  <c r="T1495" i="76"/>
  <c r="V1495" i="76"/>
  <c r="W1495" i="76"/>
  <c r="M1498" i="76"/>
  <c r="O1498" i="76"/>
  <c r="M1499" i="76"/>
  <c r="O1499" i="76"/>
  <c r="M1500" i="76"/>
  <c r="O1500" i="76"/>
  <c r="M1501" i="76"/>
  <c r="O1501" i="76"/>
  <c r="M1502" i="76"/>
  <c r="O1502" i="76"/>
  <c r="M1503" i="76"/>
  <c r="O1503" i="76"/>
  <c r="M1504" i="76"/>
  <c r="O1504" i="76"/>
  <c r="G2" i="53"/>
  <c r="H2" i="53"/>
  <c r="I2" i="53"/>
  <c r="D4" i="53"/>
  <c r="F4" i="53"/>
  <c r="G4" i="53"/>
  <c r="G11" i="53" s="1"/>
  <c r="H4" i="53"/>
  <c r="I4" i="53"/>
  <c r="I11" i="53" s="1"/>
  <c r="D5" i="53"/>
  <c r="F5" i="53"/>
  <c r="G5" i="53"/>
  <c r="H5" i="53"/>
  <c r="I5" i="53"/>
  <c r="D6" i="53"/>
  <c r="F6" i="53"/>
  <c r="G6" i="53"/>
  <c r="H6" i="53"/>
  <c r="I6" i="53"/>
  <c r="D7" i="53"/>
  <c r="F7" i="53"/>
  <c r="G7" i="53"/>
  <c r="H7" i="53"/>
  <c r="I7" i="53"/>
  <c r="D8" i="53"/>
  <c r="F8" i="53"/>
  <c r="G8" i="53"/>
  <c r="H8" i="53"/>
  <c r="I8" i="53"/>
  <c r="D9" i="53"/>
  <c r="F9" i="53"/>
  <c r="G9" i="53"/>
  <c r="H9" i="53"/>
  <c r="I9" i="53"/>
  <c r="D10" i="53"/>
  <c r="F10" i="53"/>
  <c r="G10" i="53"/>
  <c r="H10" i="53"/>
  <c r="I10" i="53"/>
  <c r="D11" i="53"/>
  <c r="F11" i="53"/>
  <c r="H11" i="53"/>
  <c r="D12" i="53"/>
  <c r="F12" i="53"/>
  <c r="G12" i="53"/>
  <c r="G18" i="53" s="1"/>
  <c r="G23" i="53" s="1"/>
  <c r="H12" i="53"/>
  <c r="I12" i="53"/>
  <c r="I18" i="53" s="1"/>
  <c r="I23" i="53" s="1"/>
  <c r="D13" i="53"/>
  <c r="F13" i="53"/>
  <c r="G13" i="53"/>
  <c r="H13" i="53"/>
  <c r="I13" i="53"/>
  <c r="D14" i="53"/>
  <c r="F14" i="53"/>
  <c r="G14" i="53"/>
  <c r="H14" i="53"/>
  <c r="I14" i="53"/>
  <c r="D15" i="53"/>
  <c r="F15" i="53"/>
  <c r="G15" i="53"/>
  <c r="H15" i="53"/>
  <c r="I15" i="53"/>
  <c r="D16" i="53"/>
  <c r="F16" i="53"/>
  <c r="G16" i="53"/>
  <c r="H16" i="53"/>
  <c r="I16" i="53"/>
  <c r="C17" i="53"/>
  <c r="D17" i="53"/>
  <c r="E17" i="53" s="1"/>
  <c r="F17" i="53"/>
  <c r="D18" i="53"/>
  <c r="D23" i="53" s="1"/>
  <c r="F18" i="53"/>
  <c r="F23" i="53" s="1"/>
  <c r="F24" i="53" s="1"/>
  <c r="H18" i="53"/>
  <c r="H23" i="53" s="1"/>
  <c r="H24" i="53" s="1"/>
  <c r="D19" i="53"/>
  <c r="F19" i="53"/>
  <c r="G19" i="53"/>
  <c r="H19" i="53"/>
  <c r="I19" i="53"/>
  <c r="E20" i="53"/>
  <c r="E21" i="53"/>
  <c r="E22" i="53"/>
  <c r="E26" i="53"/>
  <c r="E27" i="53"/>
  <c r="E28" i="53"/>
  <c r="C29" i="53"/>
  <c r="D29" i="53"/>
  <c r="E29" i="53" s="1"/>
  <c r="F29" i="53"/>
  <c r="G29" i="53"/>
  <c r="H29" i="53"/>
  <c r="I29" i="53"/>
  <c r="F5" i="102"/>
  <c r="F6" i="102"/>
  <c r="F7" i="102"/>
  <c r="F8" i="102"/>
  <c r="F9" i="102"/>
  <c r="F10" i="102"/>
  <c r="F11" i="102"/>
  <c r="F12" i="102"/>
  <c r="F13" i="102"/>
  <c r="E18" i="102"/>
  <c r="E19" i="102"/>
  <c r="E20" i="102"/>
  <c r="E21" i="102"/>
  <c r="E22" i="102"/>
  <c r="C23" i="102"/>
  <c r="D23" i="102"/>
  <c r="E23" i="102"/>
  <c r="C27" i="102"/>
  <c r="C41" i="102" s="1"/>
  <c r="E28" i="102"/>
  <c r="F28" i="102"/>
  <c r="E29" i="102"/>
  <c r="F29" i="102"/>
  <c r="E30" i="102"/>
  <c r="F30" i="102"/>
  <c r="E31" i="102"/>
  <c r="F31" i="102"/>
  <c r="E32" i="102"/>
  <c r="F32" i="102"/>
  <c r="E33" i="102"/>
  <c r="F33" i="102"/>
  <c r="E34" i="102"/>
  <c r="F34" i="102"/>
  <c r="E35" i="102"/>
  <c r="F35" i="102"/>
  <c r="E36" i="102"/>
  <c r="F36" i="102"/>
  <c r="E37" i="102"/>
  <c r="F37" i="102"/>
  <c r="E38" i="102"/>
  <c r="F38" i="102"/>
  <c r="E39" i="102"/>
  <c r="F39" i="102"/>
  <c r="E40" i="102"/>
  <c r="F40" i="102"/>
  <c r="E42" i="102"/>
  <c r="F42" i="102"/>
  <c r="E43" i="102"/>
  <c r="F43" i="102"/>
  <c r="C44" i="102"/>
  <c r="F44" i="102" s="1"/>
  <c r="D44" i="102"/>
  <c r="E45" i="102"/>
  <c r="E44" i="102" s="1"/>
  <c r="F45" i="102"/>
  <c r="E46" i="102"/>
  <c r="F46" i="102"/>
  <c r="E47" i="102"/>
  <c r="F47" i="102"/>
  <c r="E48" i="102"/>
  <c r="F48" i="102"/>
  <c r="E49" i="102"/>
  <c r="F49" i="102"/>
  <c r="E50" i="102"/>
  <c r="F50" i="102"/>
  <c r="E51" i="102"/>
  <c r="F51" i="102"/>
  <c r="D52" i="102"/>
  <c r="E57" i="102"/>
  <c r="G57" i="102"/>
  <c r="H57" i="102"/>
  <c r="E81" i="102"/>
  <c r="G81" i="102"/>
  <c r="G105" i="102" s="1"/>
  <c r="H81" i="102"/>
  <c r="E105" i="102"/>
  <c r="H105" i="102"/>
  <c r="G110" i="102"/>
  <c r="H110" i="102"/>
  <c r="I110" i="102"/>
  <c r="J110" i="102"/>
  <c r="K110" i="102"/>
  <c r="L110" i="102"/>
  <c r="M110" i="102"/>
  <c r="N110" i="102"/>
  <c r="O110" i="102"/>
  <c r="O10" i="30"/>
  <c r="N18" i="30"/>
  <c r="Q18" i="30"/>
  <c r="Q16" i="30" s="1"/>
  <c r="M22" i="30"/>
  <c r="M18" i="30" s="1"/>
  <c r="M23" i="30"/>
  <c r="M24" i="30"/>
  <c r="O24" i="30"/>
  <c r="M25" i="30"/>
  <c r="O25" i="30"/>
  <c r="M27" i="30"/>
  <c r="O27" i="30"/>
  <c r="M28" i="30"/>
  <c r="O28" i="30"/>
  <c r="M30" i="30"/>
  <c r="O30" i="30"/>
  <c r="M31" i="30"/>
  <c r="O31" i="30"/>
  <c r="M32" i="30"/>
  <c r="O32" i="30"/>
  <c r="N35" i="30"/>
  <c r="Q35" i="30"/>
  <c r="M38" i="30"/>
  <c r="M35" i="30" s="1"/>
  <c r="M39" i="30"/>
  <c r="O39" i="30" s="1"/>
  <c r="M41" i="30"/>
  <c r="O41" i="30" s="1"/>
  <c r="C43" i="30"/>
  <c r="M43" i="30"/>
  <c r="O43" i="30"/>
  <c r="C44" i="30"/>
  <c r="M44" i="30"/>
  <c r="O44" i="30" s="1"/>
  <c r="M45" i="30"/>
  <c r="O45" i="30" s="1"/>
  <c r="M47" i="30"/>
  <c r="O47" i="30" s="1"/>
  <c r="M48" i="30"/>
  <c r="O48" i="30" s="1"/>
  <c r="M50" i="30"/>
  <c r="O50" i="30" s="1"/>
  <c r="M51" i="30"/>
  <c r="O51" i="30" s="1"/>
  <c r="C53" i="30"/>
  <c r="C56" i="30"/>
  <c r="M76" i="30"/>
  <c r="N76" i="30"/>
  <c r="O76" i="30"/>
  <c r="Q76" i="30"/>
  <c r="M79" i="30"/>
  <c r="O79" i="30"/>
  <c r="M80" i="30"/>
  <c r="O80" i="30"/>
  <c r="M81" i="30"/>
  <c r="O81" i="30"/>
  <c r="M82" i="30"/>
  <c r="O82" i="30"/>
  <c r="M89" i="30"/>
  <c r="M87" i="30" s="1"/>
  <c r="N89" i="30"/>
  <c r="N87" i="30" s="1"/>
  <c r="O89" i="30"/>
  <c r="O87" i="30" s="1"/>
  <c r="Q89" i="30"/>
  <c r="Q87" i="30" s="1"/>
  <c r="M92" i="30"/>
  <c r="O92" i="30"/>
  <c r="M93" i="30"/>
  <c r="O93" i="30"/>
  <c r="M94" i="30"/>
  <c r="O94" i="30"/>
  <c r="M99" i="30"/>
  <c r="M97" i="30" s="1"/>
  <c r="N99" i="30"/>
  <c r="N97" i="30" s="1"/>
  <c r="N1508" i="30" s="1"/>
  <c r="Q99" i="30"/>
  <c r="Q97" i="30" s="1"/>
  <c r="Q1508" i="30" s="1"/>
  <c r="Q1511" i="30" s="1"/>
  <c r="M102" i="30"/>
  <c r="O102" i="30"/>
  <c r="O99" i="30" s="1"/>
  <c r="O97" i="30" s="1"/>
  <c r="M103" i="30"/>
  <c r="O103" i="30"/>
  <c r="M105" i="30"/>
  <c r="O105" i="30"/>
  <c r="M106" i="30"/>
  <c r="O106" i="30"/>
  <c r="M107" i="30"/>
  <c r="O107" i="30"/>
  <c r="M108" i="30"/>
  <c r="O108" i="30"/>
  <c r="M109" i="30"/>
  <c r="O109" i="30"/>
  <c r="M110" i="30"/>
  <c r="O110" i="30"/>
  <c r="M111" i="30"/>
  <c r="O111" i="30"/>
  <c r="M113" i="30"/>
  <c r="O113" i="30"/>
  <c r="M114" i="30"/>
  <c r="O114" i="30"/>
  <c r="N119" i="30"/>
  <c r="N117" i="30" s="1"/>
  <c r="Q119" i="30"/>
  <c r="Q117" i="30" s="1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O152" i="30"/>
  <c r="M153" i="30"/>
  <c r="O153" i="30" s="1"/>
  <c r="M154" i="30"/>
  <c r="O154" i="30" s="1"/>
  <c r="O155" i="30"/>
  <c r="M156" i="30"/>
  <c r="O156" i="30"/>
  <c r="M157" i="30"/>
  <c r="O157" i="30"/>
  <c r="O158" i="30"/>
  <c r="M159" i="30"/>
  <c r="O159" i="30" s="1"/>
  <c r="M160" i="30"/>
  <c r="O160" i="30" s="1"/>
  <c r="O161" i="30"/>
  <c r="M162" i="30"/>
  <c r="O162" i="30"/>
  <c r="M163" i="30"/>
  <c r="O163" i="30"/>
  <c r="O164" i="30"/>
  <c r="M165" i="30"/>
  <c r="O165" i="30" s="1"/>
  <c r="M166" i="30"/>
  <c r="O166" i="30" s="1"/>
  <c r="M167" i="30"/>
  <c r="O167" i="30" s="1"/>
  <c r="M168" i="30"/>
  <c r="O168" i="30" s="1"/>
  <c r="M169" i="30"/>
  <c r="O169" i="30" s="1"/>
  <c r="M170" i="30"/>
  <c r="O170" i="30" s="1"/>
  <c r="M171" i="30"/>
  <c r="O171" i="30" s="1"/>
  <c r="M172" i="30"/>
  <c r="O172" i="30" s="1"/>
  <c r="M173" i="30"/>
  <c r="O173" i="30" s="1"/>
  <c r="M174" i="30"/>
  <c r="O174" i="30" s="1"/>
  <c r="M184" i="30"/>
  <c r="O184" i="30" s="1"/>
  <c r="M185" i="30"/>
  <c r="O185" i="30" s="1"/>
  <c r="M186" i="30"/>
  <c r="O186" i="30" s="1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O201" i="30" s="1"/>
  <c r="M202" i="30"/>
  <c r="O202" i="30" s="1"/>
  <c r="M203" i="30"/>
  <c r="C5" i="53" s="1"/>
  <c r="M204" i="30"/>
  <c r="O204" i="30" s="1"/>
  <c r="M205" i="30"/>
  <c r="C7" i="53" s="1"/>
  <c r="M206" i="30"/>
  <c r="O206" i="30" s="1"/>
  <c r="M207" i="30"/>
  <c r="C9" i="53" s="1"/>
  <c r="M208" i="30"/>
  <c r="O208" i="30" s="1"/>
  <c r="M211" i="30"/>
  <c r="O211" i="30" s="1"/>
  <c r="M221" i="30"/>
  <c r="O221" i="30" s="1"/>
  <c r="M225" i="30"/>
  <c r="O225" i="30" s="1"/>
  <c r="M235" i="30"/>
  <c r="N235" i="30"/>
  <c r="O235" i="30"/>
  <c r="Q235" i="30"/>
  <c r="M238" i="30"/>
  <c r="O238" i="30"/>
  <c r="M239" i="30"/>
  <c r="O239" i="30"/>
  <c r="M240" i="30"/>
  <c r="O240" i="30"/>
  <c r="M241" i="30"/>
  <c r="O241" i="30"/>
  <c r="M242" i="30"/>
  <c r="O242" i="30"/>
  <c r="M243" i="30"/>
  <c r="O243" i="30"/>
  <c r="M244" i="30"/>
  <c r="O244" i="30"/>
  <c r="M245" i="30"/>
  <c r="O245" i="30"/>
  <c r="M246" i="30"/>
  <c r="O246" i="30"/>
  <c r="M247" i="30"/>
  <c r="O247" i="30"/>
  <c r="N249" i="30"/>
  <c r="Q249" i="30"/>
  <c r="M252" i="30"/>
  <c r="M249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N263" i="30"/>
  <c r="Q263" i="30"/>
  <c r="Q261" i="30" s="1"/>
  <c r="M266" i="30"/>
  <c r="M263" i="30" s="1"/>
  <c r="N268" i="30"/>
  <c r="M271" i="30"/>
  <c r="O271" i="30"/>
  <c r="M272" i="30"/>
  <c r="O272" i="30"/>
  <c r="M273" i="30"/>
  <c r="O273" i="30"/>
  <c r="M274" i="30"/>
  <c r="O274" i="30"/>
  <c r="M275" i="30"/>
  <c r="O275" i="30"/>
  <c r="M276" i="30"/>
  <c r="O276" i="30"/>
  <c r="M277" i="30"/>
  <c r="O277" i="30"/>
  <c r="M278" i="30"/>
  <c r="O278" i="30"/>
  <c r="M279" i="30"/>
  <c r="O279" i="30"/>
  <c r="M280" i="30"/>
  <c r="O280" i="30"/>
  <c r="M281" i="30"/>
  <c r="O281" i="30"/>
  <c r="M282" i="30"/>
  <c r="O282" i="30"/>
  <c r="M283" i="30"/>
  <c r="O283" i="30"/>
  <c r="M284" i="30"/>
  <c r="O284" i="30"/>
  <c r="M285" i="30"/>
  <c r="O285" i="30"/>
  <c r="M286" i="30"/>
  <c r="O286" i="30"/>
  <c r="M287" i="30"/>
  <c r="O287" i="30"/>
  <c r="M288" i="30"/>
  <c r="O288" i="30"/>
  <c r="Q288" i="30"/>
  <c r="Q268" i="30" s="1"/>
  <c r="M289" i="30"/>
  <c r="O289" i="30" s="1"/>
  <c r="M290" i="30"/>
  <c r="O290" i="30" s="1"/>
  <c r="M292" i="30"/>
  <c r="O292" i="30" s="1"/>
  <c r="M293" i="30"/>
  <c r="O293" i="30" s="1"/>
  <c r="M294" i="30"/>
  <c r="O294" i="30" s="1"/>
  <c r="M297" i="30"/>
  <c r="O297" i="30" s="1"/>
  <c r="M298" i="30"/>
  <c r="O298" i="30" s="1"/>
  <c r="M299" i="30"/>
  <c r="O299" i="30" s="1"/>
  <c r="M300" i="30"/>
  <c r="O300" i="30" s="1"/>
  <c r="M301" i="30"/>
  <c r="O301" i="30" s="1"/>
  <c r="M302" i="30"/>
  <c r="O302" i="30" s="1"/>
  <c r="M308" i="30"/>
  <c r="N308" i="30"/>
  <c r="O308" i="30"/>
  <c r="Q308" i="30"/>
  <c r="M311" i="30"/>
  <c r="O311" i="30"/>
  <c r="N316" i="30"/>
  <c r="Q316" i="30"/>
  <c r="M319" i="30"/>
  <c r="M316" i="30" s="1"/>
  <c r="M1508" i="30" s="1"/>
  <c r="M1511" i="30" s="1"/>
  <c r="M320" i="30"/>
  <c r="O320" i="30" s="1"/>
  <c r="M321" i="30"/>
  <c r="O321" i="30" s="1"/>
  <c r="M322" i="30"/>
  <c r="O322" i="30" s="1"/>
  <c r="M323" i="30"/>
  <c r="O323" i="30" s="1"/>
  <c r="M324" i="30"/>
  <c r="O324" i="30" s="1"/>
  <c r="M325" i="30"/>
  <c r="O325" i="30" s="1"/>
  <c r="M326" i="30"/>
  <c r="O326" i="30" s="1"/>
  <c r="M327" i="30"/>
  <c r="O327" i="30" s="1"/>
  <c r="N337" i="30"/>
  <c r="N335" i="30" s="1"/>
  <c r="Q337" i="30"/>
  <c r="Q335" i="30" s="1"/>
  <c r="S337" i="30"/>
  <c r="S335" i="30" s="1"/>
  <c r="T337" i="30"/>
  <c r="T335" i="30" s="1"/>
  <c r="V337" i="30"/>
  <c r="V335" i="30" s="1"/>
  <c r="W337" i="30"/>
  <c r="W335" i="30" s="1"/>
  <c r="O341" i="30"/>
  <c r="M342" i="30"/>
  <c r="O342" i="30" s="1"/>
  <c r="M343" i="30"/>
  <c r="O343" i="30" s="1"/>
  <c r="M344" i="30"/>
  <c r="O344" i="30" s="1"/>
  <c r="M345" i="30"/>
  <c r="O345" i="30" s="1"/>
  <c r="M346" i="30"/>
  <c r="O346" i="30" s="1"/>
  <c r="M347" i="30"/>
  <c r="O347" i="30" s="1"/>
  <c r="M348" i="30"/>
  <c r="O348" i="30" s="1"/>
  <c r="M349" i="30"/>
  <c r="O349" i="30" s="1"/>
  <c r="M350" i="30"/>
  <c r="O350" i="30" s="1"/>
  <c r="M351" i="30"/>
  <c r="O351" i="30" s="1"/>
  <c r="M352" i="30"/>
  <c r="O352" i="30" s="1"/>
  <c r="M353" i="30"/>
  <c r="O353" i="30" s="1"/>
  <c r="M354" i="30"/>
  <c r="O354" i="30" s="1"/>
  <c r="M355" i="30"/>
  <c r="O355" i="30" s="1"/>
  <c r="M356" i="30"/>
  <c r="O356" i="30" s="1"/>
  <c r="M357" i="30"/>
  <c r="O357" i="30" s="1"/>
  <c r="M358" i="30"/>
  <c r="O358" i="30" s="1"/>
  <c r="M359" i="30"/>
  <c r="O359" i="30" s="1"/>
  <c r="M360" i="30"/>
  <c r="O360" i="30" s="1"/>
  <c r="M361" i="30"/>
  <c r="O361" i="30" s="1"/>
  <c r="M362" i="30"/>
  <c r="O362" i="30" s="1"/>
  <c r="M364" i="30"/>
  <c r="O364" i="30" s="1"/>
  <c r="M365" i="30"/>
  <c r="O365" i="30" s="1"/>
  <c r="M366" i="30"/>
  <c r="O366" i="30" s="1"/>
  <c r="M367" i="30"/>
  <c r="O367" i="30" s="1"/>
  <c r="M369" i="30"/>
  <c r="O369" i="30" s="1"/>
  <c r="M370" i="30"/>
  <c r="O370" i="30" s="1"/>
  <c r="M371" i="30"/>
  <c r="O371" i="30" s="1"/>
  <c r="M372" i="30"/>
  <c r="O372" i="30" s="1"/>
  <c r="M373" i="30"/>
  <c r="O373" i="30" s="1"/>
  <c r="M374" i="30"/>
  <c r="O374" i="30" s="1"/>
  <c r="M375" i="30"/>
  <c r="O375" i="30" s="1"/>
  <c r="M376" i="30"/>
  <c r="O376" i="30" s="1"/>
  <c r="M377" i="30"/>
  <c r="O377" i="30" s="1"/>
  <c r="M378" i="30"/>
  <c r="O378" i="30" s="1"/>
  <c r="M379" i="30"/>
  <c r="O379" i="30" s="1"/>
  <c r="M380" i="30"/>
  <c r="O380" i="30" s="1"/>
  <c r="M383" i="30"/>
  <c r="O383" i="30" s="1"/>
  <c r="M384" i="30"/>
  <c r="O384" i="30" s="1"/>
  <c r="M385" i="30"/>
  <c r="O385" i="30" s="1"/>
  <c r="M386" i="30"/>
  <c r="O386" i="30" s="1"/>
  <c r="M387" i="30"/>
  <c r="O387" i="30" s="1"/>
  <c r="M388" i="30"/>
  <c r="O388" i="30" s="1"/>
  <c r="M389" i="30"/>
  <c r="O389" i="30" s="1"/>
  <c r="M390" i="30"/>
  <c r="O390" i="30" s="1"/>
  <c r="M391" i="30"/>
  <c r="O391" i="30" s="1"/>
  <c r="M392" i="30"/>
  <c r="O392" i="30" s="1"/>
  <c r="M393" i="30"/>
  <c r="O393" i="30" s="1"/>
  <c r="M396" i="30"/>
  <c r="N396" i="30"/>
  <c r="O396" i="30"/>
  <c r="Q396" i="30"/>
  <c r="S396" i="30"/>
  <c r="T396" i="30"/>
  <c r="V396" i="30"/>
  <c r="W396" i="30"/>
  <c r="M399" i="30"/>
  <c r="O399" i="30"/>
  <c r="M400" i="30"/>
  <c r="O400" i="30"/>
  <c r="M401" i="30"/>
  <c r="O401" i="30"/>
  <c r="M402" i="30"/>
  <c r="O402" i="30"/>
  <c r="M403" i="30"/>
  <c r="O403" i="30"/>
  <c r="M404" i="30"/>
  <c r="O404" i="30"/>
  <c r="M405" i="30"/>
  <c r="O405" i="30"/>
  <c r="M406" i="30"/>
  <c r="O406" i="30"/>
  <c r="M407" i="30"/>
  <c r="O407" i="30"/>
  <c r="M408" i="30"/>
  <c r="O408" i="30"/>
  <c r="M409" i="30"/>
  <c r="O409" i="30"/>
  <c r="M410" i="30"/>
  <c r="O410" i="30"/>
  <c r="M411" i="30"/>
  <c r="O411" i="30"/>
  <c r="M412" i="30"/>
  <c r="O412" i="30"/>
  <c r="M422" i="30"/>
  <c r="N422" i="30"/>
  <c r="O422" i="30" s="1"/>
  <c r="Q422" i="30"/>
  <c r="S422" i="30"/>
  <c r="S420" i="30" s="1"/>
  <c r="S417" i="30" s="1"/>
  <c r="T422" i="30"/>
  <c r="T420" i="30" s="1"/>
  <c r="V422" i="30"/>
  <c r="V420" i="30" s="1"/>
  <c r="V417" i="30" s="1"/>
  <c r="W422" i="30"/>
  <c r="W420" i="30" s="1"/>
  <c r="M435" i="30"/>
  <c r="N435" i="30"/>
  <c r="O435" i="30"/>
  <c r="Q435" i="30"/>
  <c r="S435" i="30"/>
  <c r="T435" i="30"/>
  <c r="V435" i="30"/>
  <c r="W435" i="30"/>
  <c r="N453" i="30"/>
  <c r="Q453" i="30"/>
  <c r="S453" i="30"/>
  <c r="T453" i="30"/>
  <c r="V453" i="30"/>
  <c r="W453" i="30"/>
  <c r="M469" i="30"/>
  <c r="M453" i="30" s="1"/>
  <c r="M501" i="30"/>
  <c r="N501" i="30"/>
  <c r="O501" i="30"/>
  <c r="Q501" i="30"/>
  <c r="S501" i="30"/>
  <c r="T501" i="30"/>
  <c r="V501" i="30"/>
  <c r="W501" i="30"/>
  <c r="N511" i="30"/>
  <c r="S511" i="30"/>
  <c r="T511" i="30"/>
  <c r="V511" i="30"/>
  <c r="W511" i="30"/>
  <c r="M526" i="30"/>
  <c r="M511" i="30" s="1"/>
  <c r="Q526" i="30"/>
  <c r="Q511" i="30" s="1"/>
  <c r="M528" i="30"/>
  <c r="O528" i="30"/>
  <c r="M529" i="30"/>
  <c r="O529" i="30"/>
  <c r="M530" i="30"/>
  <c r="O530" i="30"/>
  <c r="M531" i="30"/>
  <c r="O531" i="30"/>
  <c r="M532" i="30"/>
  <c r="O532" i="30"/>
  <c r="M533" i="30"/>
  <c r="O533" i="30"/>
  <c r="M536" i="30"/>
  <c r="N536" i="30"/>
  <c r="O536" i="30" s="1"/>
  <c r="Q536" i="30"/>
  <c r="S536" i="30"/>
  <c r="T536" i="30"/>
  <c r="V536" i="30"/>
  <c r="W536" i="30"/>
  <c r="M555" i="30"/>
  <c r="N555" i="30"/>
  <c r="O555" i="30"/>
  <c r="Q555" i="30"/>
  <c r="S555" i="30"/>
  <c r="T555" i="30"/>
  <c r="V555" i="30"/>
  <c r="W555" i="30"/>
  <c r="M569" i="30"/>
  <c r="N569" i="30"/>
  <c r="O569" i="30" s="1"/>
  <c r="Q569" i="30"/>
  <c r="S569" i="30"/>
  <c r="T569" i="30"/>
  <c r="V569" i="30"/>
  <c r="W569" i="30"/>
  <c r="M601" i="30"/>
  <c r="N601" i="30"/>
  <c r="O601" i="30"/>
  <c r="Q601" i="30"/>
  <c r="S601" i="30"/>
  <c r="T601" i="30"/>
  <c r="V601" i="30"/>
  <c r="W601" i="30"/>
  <c r="N609" i="30"/>
  <c r="Q609" i="30"/>
  <c r="S609" i="30"/>
  <c r="T609" i="30"/>
  <c r="V609" i="30"/>
  <c r="W609" i="30"/>
  <c r="M613" i="30"/>
  <c r="M609" i="30" s="1"/>
  <c r="M614" i="30"/>
  <c r="O614" i="30" s="1"/>
  <c r="M616" i="30"/>
  <c r="O616" i="30" s="1"/>
  <c r="M619" i="30"/>
  <c r="N619" i="30"/>
  <c r="O619" i="30"/>
  <c r="Q619" i="30"/>
  <c r="S619" i="30"/>
  <c r="T619" i="30"/>
  <c r="V619" i="30"/>
  <c r="W619" i="30"/>
  <c r="M644" i="30"/>
  <c r="O644" i="30"/>
  <c r="M648" i="30"/>
  <c r="O648" i="30"/>
  <c r="M649" i="30"/>
  <c r="O649" i="30"/>
  <c r="M670" i="30"/>
  <c r="O670" i="30"/>
  <c r="M671" i="30"/>
  <c r="O671" i="30"/>
  <c r="M672" i="30"/>
  <c r="O672" i="30"/>
  <c r="M673" i="30"/>
  <c r="O673" i="30"/>
  <c r="M674" i="30"/>
  <c r="O674" i="30"/>
  <c r="M678" i="30"/>
  <c r="O678" i="30"/>
  <c r="N689" i="30"/>
  <c r="Q689" i="30"/>
  <c r="S689" i="30"/>
  <c r="T689" i="30"/>
  <c r="V689" i="30"/>
  <c r="W689" i="30"/>
  <c r="M692" i="30"/>
  <c r="M689" i="30" s="1"/>
  <c r="M693" i="30"/>
  <c r="C13" i="53" s="1"/>
  <c r="M694" i="30"/>
  <c r="O694" i="30" s="1"/>
  <c r="M695" i="30"/>
  <c r="C15" i="53" s="1"/>
  <c r="M696" i="30"/>
  <c r="O696" i="30" s="1"/>
  <c r="M697" i="30"/>
  <c r="O697" i="30" s="1"/>
  <c r="M698" i="30"/>
  <c r="O698" i="30" s="1"/>
  <c r="M699" i="30"/>
  <c r="O699" i="30" s="1"/>
  <c r="M701" i="30"/>
  <c r="N701" i="30"/>
  <c r="O701" i="30"/>
  <c r="Q701" i="30"/>
  <c r="S701" i="30"/>
  <c r="T701" i="30"/>
  <c r="V701" i="30"/>
  <c r="W701" i="30"/>
  <c r="M704" i="30"/>
  <c r="O704" i="30"/>
  <c r="M705" i="30"/>
  <c r="O705" i="30"/>
  <c r="M706" i="30"/>
  <c r="O706" i="30"/>
  <c r="M707" i="30"/>
  <c r="O707" i="30"/>
  <c r="M708" i="30"/>
  <c r="O708" i="30"/>
  <c r="M709" i="30"/>
  <c r="O709" i="30"/>
  <c r="M710" i="30"/>
  <c r="O710" i="30"/>
  <c r="N719" i="30"/>
  <c r="S719" i="30"/>
  <c r="T719" i="30"/>
  <c r="V719" i="30"/>
  <c r="W719" i="30"/>
  <c r="M722" i="30"/>
  <c r="M719" i="30" s="1"/>
  <c r="M723" i="30"/>
  <c r="O723" i="30" s="1"/>
  <c r="M725" i="30"/>
  <c r="O725" i="30" s="1"/>
  <c r="M726" i="30"/>
  <c r="O726" i="30" s="1"/>
  <c r="M728" i="30"/>
  <c r="O728" i="30" s="1"/>
  <c r="Q728" i="30"/>
  <c r="Q719" i="30" s="1"/>
  <c r="M730" i="30"/>
  <c r="O730" i="30"/>
  <c r="M733" i="30"/>
  <c r="O733" i="30"/>
  <c r="M737" i="30"/>
  <c r="O737" i="30"/>
  <c r="M742" i="30"/>
  <c r="O742" i="30"/>
  <c r="M745" i="30"/>
  <c r="O745" i="30"/>
  <c r="M746" i="30"/>
  <c r="O746" i="30"/>
  <c r="M747" i="30"/>
  <c r="O747" i="30"/>
  <c r="M748" i="30"/>
  <c r="O748" i="30"/>
  <c r="N751" i="30"/>
  <c r="Q751" i="30"/>
  <c r="S751" i="30"/>
  <c r="T751" i="30"/>
  <c r="V751" i="30"/>
  <c r="W751" i="30"/>
  <c r="M754" i="30"/>
  <c r="M751" i="30" s="1"/>
  <c r="M755" i="30"/>
  <c r="O755" i="30" s="1"/>
  <c r="M757" i="30"/>
  <c r="O757" i="30" s="1"/>
  <c r="M758" i="30"/>
  <c r="O758" i="30" s="1"/>
  <c r="M759" i="30"/>
  <c r="O759" i="30" s="1"/>
  <c r="M760" i="30"/>
  <c r="O760" i="30" s="1"/>
  <c r="M762" i="30"/>
  <c r="O762" i="30" s="1"/>
  <c r="M763" i="30"/>
  <c r="O763" i="30" s="1"/>
  <c r="M766" i="30"/>
  <c r="O766" i="30" s="1"/>
  <c r="M767" i="30"/>
  <c r="O767" i="30" s="1"/>
  <c r="M769" i="30"/>
  <c r="O769" i="30" s="1"/>
  <c r="N779" i="30"/>
  <c r="Q779" i="30"/>
  <c r="Q777" i="30" s="1"/>
  <c r="S779" i="30"/>
  <c r="S777" i="30" s="1"/>
  <c r="T779" i="30"/>
  <c r="T777" i="30" s="1"/>
  <c r="V779" i="30"/>
  <c r="V777" i="30" s="1"/>
  <c r="W779" i="30"/>
  <c r="W777" i="30" s="1"/>
  <c r="M782" i="30"/>
  <c r="M779" i="30" s="1"/>
  <c r="M783" i="30"/>
  <c r="O783" i="30" s="1"/>
  <c r="M784" i="30"/>
  <c r="O784" i="30" s="1"/>
  <c r="M785" i="30"/>
  <c r="O785" i="30" s="1"/>
  <c r="M786" i="30"/>
  <c r="O786" i="30" s="1"/>
  <c r="M787" i="30"/>
  <c r="O787" i="30" s="1"/>
  <c r="M788" i="30"/>
  <c r="O788" i="30" s="1"/>
  <c r="M789" i="30"/>
  <c r="O789" i="30" s="1"/>
  <c r="M790" i="30"/>
  <c r="O790" i="30" s="1"/>
  <c r="M791" i="30"/>
  <c r="O791" i="30" s="1"/>
  <c r="M792" i="30"/>
  <c r="O792" i="30" s="1"/>
  <c r="M793" i="30"/>
  <c r="O793" i="30" s="1"/>
  <c r="M794" i="30"/>
  <c r="O794" i="30" s="1"/>
  <c r="M795" i="30"/>
  <c r="O795" i="30" s="1"/>
  <c r="M796" i="30"/>
  <c r="O796" i="30" s="1"/>
  <c r="M797" i="30"/>
  <c r="O797" i="30" s="1"/>
  <c r="M798" i="30"/>
  <c r="O798" i="30" s="1"/>
  <c r="M799" i="30"/>
  <c r="O799" i="30" s="1"/>
  <c r="M800" i="30"/>
  <c r="O800" i="30" s="1"/>
  <c r="M801" i="30"/>
  <c r="O801" i="30" s="1"/>
  <c r="M802" i="30"/>
  <c r="O802" i="30" s="1"/>
  <c r="M805" i="30"/>
  <c r="N805" i="30"/>
  <c r="O805" i="30"/>
  <c r="Q805" i="30"/>
  <c r="S805" i="30"/>
  <c r="T805" i="30"/>
  <c r="V805" i="30"/>
  <c r="W805" i="30"/>
  <c r="M808" i="30"/>
  <c r="O808" i="30"/>
  <c r="M809" i="30"/>
  <c r="O809" i="30"/>
  <c r="M810" i="30"/>
  <c r="O810" i="30"/>
  <c r="M811" i="30"/>
  <c r="O811" i="30"/>
  <c r="M812" i="30"/>
  <c r="O812" i="30"/>
  <c r="M813" i="30"/>
  <c r="O813" i="30"/>
  <c r="M814" i="30"/>
  <c r="O814" i="30"/>
  <c r="M815" i="30"/>
  <c r="O815" i="30"/>
  <c r="M817" i="30"/>
  <c r="O817" i="30"/>
  <c r="M818" i="30"/>
  <c r="O818" i="30"/>
  <c r="M819" i="30"/>
  <c r="O819" i="30"/>
  <c r="M820" i="30"/>
  <c r="O820" i="30"/>
  <c r="M821" i="30"/>
  <c r="O821" i="30"/>
  <c r="M822" i="30"/>
  <c r="O822" i="30"/>
  <c r="M823" i="30"/>
  <c r="O823" i="30"/>
  <c r="M824" i="30"/>
  <c r="O824" i="30"/>
  <c r="N827" i="30"/>
  <c r="Q827" i="30"/>
  <c r="S827" i="30"/>
  <c r="T827" i="30"/>
  <c r="V827" i="30"/>
  <c r="W827" i="30"/>
  <c r="M830" i="30"/>
  <c r="M827" i="30" s="1"/>
  <c r="M831" i="30"/>
  <c r="O831" i="30" s="1"/>
  <c r="M832" i="30"/>
  <c r="O832" i="30" s="1"/>
  <c r="M833" i="30"/>
  <c r="O833" i="30" s="1"/>
  <c r="M837" i="30"/>
  <c r="N837" i="30"/>
  <c r="O837" i="30"/>
  <c r="Q837" i="30"/>
  <c r="S837" i="30"/>
  <c r="T837" i="30"/>
  <c r="V837" i="30"/>
  <c r="W837" i="30"/>
  <c r="M840" i="30"/>
  <c r="O840" i="30"/>
  <c r="M841" i="30"/>
  <c r="O841" i="30"/>
  <c r="M842" i="30"/>
  <c r="O842" i="30"/>
  <c r="M843" i="30"/>
  <c r="O843" i="30"/>
  <c r="M844" i="30"/>
  <c r="O844" i="30"/>
  <c r="M845" i="30"/>
  <c r="O845" i="30"/>
  <c r="M846" i="30"/>
  <c r="O846" i="30"/>
  <c r="M847" i="30"/>
  <c r="O847" i="30"/>
  <c r="N850" i="30"/>
  <c r="Q850" i="30"/>
  <c r="S850" i="30"/>
  <c r="T850" i="30"/>
  <c r="V850" i="30"/>
  <c r="W850" i="30"/>
  <c r="M853" i="30"/>
  <c r="M850" i="30" s="1"/>
  <c r="M854" i="30"/>
  <c r="O854" i="30" s="1"/>
  <c r="M855" i="30"/>
  <c r="O855" i="30" s="1"/>
  <c r="M856" i="30"/>
  <c r="O856" i="30" s="1"/>
  <c r="M857" i="30"/>
  <c r="O857" i="30" s="1"/>
  <c r="M858" i="30"/>
  <c r="O858" i="30" s="1"/>
  <c r="M859" i="30"/>
  <c r="O859" i="30" s="1"/>
  <c r="M860" i="30"/>
  <c r="O860" i="30" s="1"/>
  <c r="N867" i="30"/>
  <c r="Q867" i="30"/>
  <c r="Q864" i="30" s="1"/>
  <c r="S867" i="30"/>
  <c r="S864" i="30" s="1"/>
  <c r="T867" i="30"/>
  <c r="T864" i="30" s="1"/>
  <c r="V867" i="30"/>
  <c r="V864" i="30" s="1"/>
  <c r="W867" i="30"/>
  <c r="W864" i="30" s="1"/>
  <c r="M870" i="30"/>
  <c r="M867" i="30" s="1"/>
  <c r="M871" i="30"/>
  <c r="O871" i="30" s="1"/>
  <c r="M872" i="30"/>
  <c r="O872" i="30" s="1"/>
  <c r="M873" i="30"/>
  <c r="O873" i="30" s="1"/>
  <c r="M874" i="30"/>
  <c r="O874" i="30" s="1"/>
  <c r="M875" i="30"/>
  <c r="O875" i="30" s="1"/>
  <c r="M876" i="30"/>
  <c r="O876" i="30" s="1"/>
  <c r="M878" i="30"/>
  <c r="O878" i="30" s="1"/>
  <c r="M879" i="30"/>
  <c r="O879" i="30" s="1"/>
  <c r="M881" i="30"/>
  <c r="O881" i="30" s="1"/>
  <c r="M882" i="30"/>
  <c r="O882" i="30" s="1"/>
  <c r="M883" i="30"/>
  <c r="O883" i="30" s="1"/>
  <c r="M884" i="30"/>
  <c r="O884" i="30" s="1"/>
  <c r="M885" i="30"/>
  <c r="O885" i="30" s="1"/>
  <c r="M886" i="30"/>
  <c r="O886" i="30" s="1"/>
  <c r="M887" i="30"/>
  <c r="O887" i="30" s="1"/>
  <c r="M888" i="30"/>
  <c r="O888" i="30" s="1"/>
  <c r="M890" i="30"/>
  <c r="O890" i="30" s="1"/>
  <c r="M891" i="30"/>
  <c r="O891" i="30" s="1"/>
  <c r="M893" i="30"/>
  <c r="O893" i="30" s="1"/>
  <c r="M906" i="30"/>
  <c r="O906" i="30" s="1"/>
  <c r="M907" i="30"/>
  <c r="O907" i="30" s="1"/>
  <c r="M908" i="30"/>
  <c r="O908" i="30" s="1"/>
  <c r="M909" i="30"/>
  <c r="O909" i="30" s="1"/>
  <c r="M910" i="30"/>
  <c r="O910" i="30" s="1"/>
  <c r="M911" i="30"/>
  <c r="O911" i="30" s="1"/>
  <c r="M912" i="30"/>
  <c r="O912" i="30" s="1"/>
  <c r="M914" i="30"/>
  <c r="O914" i="30" s="1"/>
  <c r="M915" i="30"/>
  <c r="O915" i="30" s="1"/>
  <c r="M917" i="30"/>
  <c r="O917" i="30" s="1"/>
  <c r="M918" i="30"/>
  <c r="O918" i="30" s="1"/>
  <c r="M919" i="30"/>
  <c r="O919" i="30" s="1"/>
  <c r="M920" i="30"/>
  <c r="O920" i="30" s="1"/>
  <c r="M921" i="30"/>
  <c r="O921" i="30" s="1"/>
  <c r="M922" i="30"/>
  <c r="O922" i="30" s="1"/>
  <c r="M923" i="30"/>
  <c r="O923" i="30" s="1"/>
  <c r="M924" i="30"/>
  <c r="O924" i="30" s="1"/>
  <c r="M926" i="30"/>
  <c r="O926" i="30" s="1"/>
  <c r="M927" i="30"/>
  <c r="O927" i="30" s="1"/>
  <c r="M929" i="30"/>
  <c r="O929" i="30" s="1"/>
  <c r="M942" i="30"/>
  <c r="O942" i="30" s="1"/>
  <c r="M943" i="30"/>
  <c r="O943" i="30" s="1"/>
  <c r="M944" i="30"/>
  <c r="O944" i="30" s="1"/>
  <c r="M945" i="30"/>
  <c r="O945" i="30" s="1"/>
  <c r="M946" i="30"/>
  <c r="O946" i="30" s="1"/>
  <c r="M947" i="30"/>
  <c r="O947" i="30" s="1"/>
  <c r="M949" i="30"/>
  <c r="O949" i="30" s="1"/>
  <c r="M950" i="30"/>
  <c r="O950" i="30" s="1"/>
  <c r="M952" i="30"/>
  <c r="O952" i="30" s="1"/>
  <c r="M953" i="30"/>
  <c r="O953" i="30" s="1"/>
  <c r="M954" i="30"/>
  <c r="O954" i="30" s="1"/>
  <c r="M955" i="30"/>
  <c r="O955" i="30" s="1"/>
  <c r="M956" i="30"/>
  <c r="O956" i="30" s="1"/>
  <c r="M957" i="30"/>
  <c r="O957" i="30" s="1"/>
  <c r="M958" i="30"/>
  <c r="O958" i="30" s="1"/>
  <c r="M960" i="30"/>
  <c r="O960" i="30" s="1"/>
  <c r="M961" i="30"/>
  <c r="O961" i="30" s="1"/>
  <c r="M963" i="30"/>
  <c r="O963" i="30" s="1"/>
  <c r="M977" i="30"/>
  <c r="N977" i="30"/>
  <c r="O977" i="30"/>
  <c r="Q977" i="30"/>
  <c r="S977" i="30"/>
  <c r="T977" i="30"/>
  <c r="V977" i="30"/>
  <c r="W977" i="30"/>
  <c r="M980" i="30"/>
  <c r="O980" i="30"/>
  <c r="M981" i="30"/>
  <c r="O981" i="30"/>
  <c r="M982" i="30"/>
  <c r="O982" i="30"/>
  <c r="M983" i="30"/>
  <c r="O983" i="30"/>
  <c r="M984" i="30"/>
  <c r="O984" i="30"/>
  <c r="M985" i="30"/>
  <c r="O985" i="30"/>
  <c r="M986" i="30"/>
  <c r="O986" i="30"/>
  <c r="M988" i="30"/>
  <c r="O988" i="30"/>
  <c r="M989" i="30"/>
  <c r="O989" i="30"/>
  <c r="M991" i="30"/>
  <c r="O991" i="30"/>
  <c r="M992" i="30"/>
  <c r="O992" i="30"/>
  <c r="M993" i="30"/>
  <c r="O993" i="30"/>
  <c r="M994" i="30"/>
  <c r="O994" i="30"/>
  <c r="M995" i="30"/>
  <c r="O995" i="30"/>
  <c r="M996" i="30"/>
  <c r="O996" i="30"/>
  <c r="M997" i="30"/>
  <c r="O997" i="30"/>
  <c r="M998" i="30"/>
  <c r="O998" i="30"/>
  <c r="M999" i="30"/>
  <c r="O999" i="30"/>
  <c r="M1000" i="30"/>
  <c r="O1000" i="30"/>
  <c r="M1003" i="30"/>
  <c r="O1003" i="30"/>
  <c r="M1013" i="30"/>
  <c r="O1013" i="30"/>
  <c r="M1016" i="30"/>
  <c r="O1016" i="30"/>
  <c r="M1017" i="30"/>
  <c r="O1017" i="30"/>
  <c r="M1018" i="30"/>
  <c r="O1018" i="30"/>
  <c r="M1019" i="30"/>
  <c r="O1019" i="30"/>
  <c r="M1020" i="30"/>
  <c r="O1020" i="30"/>
  <c r="M1021" i="30"/>
  <c r="O1021" i="30"/>
  <c r="M1023" i="30"/>
  <c r="O1023" i="30"/>
  <c r="M1024" i="30"/>
  <c r="O1024" i="30"/>
  <c r="M1026" i="30"/>
  <c r="O1026" i="30"/>
  <c r="M1027" i="30"/>
  <c r="O1027" i="30"/>
  <c r="M1028" i="30"/>
  <c r="O1028" i="30"/>
  <c r="M1029" i="30"/>
  <c r="O1029" i="30"/>
  <c r="M1030" i="30"/>
  <c r="O1030" i="30"/>
  <c r="M1031" i="30"/>
  <c r="O1031" i="30"/>
  <c r="M1032" i="30"/>
  <c r="O1032" i="30"/>
  <c r="M1034" i="30"/>
  <c r="O1034" i="30"/>
  <c r="M1037" i="30"/>
  <c r="O1037" i="30"/>
  <c r="N1051" i="30"/>
  <c r="Q1051" i="30"/>
  <c r="S1051" i="30"/>
  <c r="T1051" i="30"/>
  <c r="V1051" i="30"/>
  <c r="W1051" i="30"/>
  <c r="M1054" i="30"/>
  <c r="M1051" i="30" s="1"/>
  <c r="M1055" i="30"/>
  <c r="O1055" i="30" s="1"/>
  <c r="M1056" i="30"/>
  <c r="O1056" i="30" s="1"/>
  <c r="M1057" i="30"/>
  <c r="O1057" i="30" s="1"/>
  <c r="M1058" i="30"/>
  <c r="O1058" i="30" s="1"/>
  <c r="M1059" i="30"/>
  <c r="O1059" i="30" s="1"/>
  <c r="M1060" i="30"/>
  <c r="O1060" i="30" s="1"/>
  <c r="M1062" i="30"/>
  <c r="O1062" i="30" s="1"/>
  <c r="M1063" i="30"/>
  <c r="O1063" i="30" s="1"/>
  <c r="M1065" i="30"/>
  <c r="O1065" i="30" s="1"/>
  <c r="M1066" i="30"/>
  <c r="O1066" i="30" s="1"/>
  <c r="M1067" i="30"/>
  <c r="O1067" i="30" s="1"/>
  <c r="M1068" i="30"/>
  <c r="O1068" i="30" s="1"/>
  <c r="M1069" i="30"/>
  <c r="O1069" i="30" s="1"/>
  <c r="M1070" i="30"/>
  <c r="O1070" i="30" s="1"/>
  <c r="M1071" i="30"/>
  <c r="O1071" i="30" s="1"/>
  <c r="M1072" i="30"/>
  <c r="O1072" i="30" s="1"/>
  <c r="M1074" i="30"/>
  <c r="O1074" i="30" s="1"/>
  <c r="M1075" i="30"/>
  <c r="O1075" i="30" s="1"/>
  <c r="M1077" i="30"/>
  <c r="O1077" i="30" s="1"/>
  <c r="M1090" i="30"/>
  <c r="O1090" i="30" s="1"/>
  <c r="M1091" i="30"/>
  <c r="O1091" i="30" s="1"/>
  <c r="M1092" i="30"/>
  <c r="O1092" i="30" s="1"/>
  <c r="M1093" i="30"/>
  <c r="O1093" i="30" s="1"/>
  <c r="M1094" i="30"/>
  <c r="O1094" i="30" s="1"/>
  <c r="M1095" i="30"/>
  <c r="O1095" i="30" s="1"/>
  <c r="M1097" i="30"/>
  <c r="O1097" i="30" s="1"/>
  <c r="M1098" i="30"/>
  <c r="O1098" i="30" s="1"/>
  <c r="M1100" i="30"/>
  <c r="O1100" i="30" s="1"/>
  <c r="M1101" i="30"/>
  <c r="O1101" i="30" s="1"/>
  <c r="M1102" i="30"/>
  <c r="O1102" i="30" s="1"/>
  <c r="M1103" i="30"/>
  <c r="O1103" i="30" s="1"/>
  <c r="M1104" i="30"/>
  <c r="O1104" i="30" s="1"/>
  <c r="M1105" i="30"/>
  <c r="O1105" i="30" s="1"/>
  <c r="M1106" i="30"/>
  <c r="O1106" i="30" s="1"/>
  <c r="M1108" i="30"/>
  <c r="O1108" i="30" s="1"/>
  <c r="M1109" i="30"/>
  <c r="O1109" i="30" s="1"/>
  <c r="M1111" i="30"/>
  <c r="O1111" i="30" s="1"/>
  <c r="M1112" i="30"/>
  <c r="O1112" i="30" s="1"/>
  <c r="M1115" i="30"/>
  <c r="O1115" i="30" s="1"/>
  <c r="M1117" i="30"/>
  <c r="O1117" i="30" s="1"/>
  <c r="M1119" i="30"/>
  <c r="O1119" i="30" s="1"/>
  <c r="M1122" i="30"/>
  <c r="O1122" i="30" s="1"/>
  <c r="M1125" i="30"/>
  <c r="N1125" i="30"/>
  <c r="O1125" i="30"/>
  <c r="Q1125" i="30"/>
  <c r="S1125" i="30"/>
  <c r="T1125" i="30"/>
  <c r="V1125" i="30"/>
  <c r="W1125" i="30"/>
  <c r="M1128" i="30"/>
  <c r="O1128" i="30"/>
  <c r="M1129" i="30"/>
  <c r="O1129" i="30"/>
  <c r="M1130" i="30"/>
  <c r="O1130" i="30"/>
  <c r="M1131" i="30"/>
  <c r="O1131" i="30"/>
  <c r="M1132" i="30"/>
  <c r="O1132" i="30"/>
  <c r="M1133" i="30"/>
  <c r="O1133" i="30"/>
  <c r="M1134" i="30"/>
  <c r="O1134" i="30"/>
  <c r="M1136" i="30"/>
  <c r="O1136" i="30"/>
  <c r="M1137" i="30"/>
  <c r="O1137" i="30"/>
  <c r="M1139" i="30"/>
  <c r="O1139" i="30"/>
  <c r="M1140" i="30"/>
  <c r="O1140" i="30"/>
  <c r="M1141" i="30"/>
  <c r="O1141" i="30"/>
  <c r="M1142" i="30"/>
  <c r="O1142" i="30"/>
  <c r="M1143" i="30"/>
  <c r="O1143" i="30"/>
  <c r="M1144" i="30"/>
  <c r="O1144" i="30"/>
  <c r="M1145" i="30"/>
  <c r="O1145" i="30"/>
  <c r="M1146" i="30"/>
  <c r="O1146" i="30"/>
  <c r="M1148" i="30"/>
  <c r="O1148" i="30"/>
  <c r="M1149" i="30"/>
  <c r="O1149" i="30"/>
  <c r="M1151" i="30"/>
  <c r="O1151" i="30"/>
  <c r="M1164" i="30"/>
  <c r="O1164" i="30"/>
  <c r="M1165" i="30"/>
  <c r="O1165" i="30"/>
  <c r="M1166" i="30"/>
  <c r="O1166" i="30"/>
  <c r="M1167" i="30"/>
  <c r="O1167" i="30"/>
  <c r="M1168" i="30"/>
  <c r="O1168" i="30"/>
  <c r="M1169" i="30"/>
  <c r="O1169" i="30"/>
  <c r="M1171" i="30"/>
  <c r="O1171" i="30"/>
  <c r="M1172" i="30"/>
  <c r="O1172" i="30"/>
  <c r="M1174" i="30"/>
  <c r="O1174" i="30"/>
  <c r="M1175" i="30"/>
  <c r="O1175" i="30"/>
  <c r="M1176" i="30"/>
  <c r="O1176" i="30"/>
  <c r="M1177" i="30"/>
  <c r="O1177" i="30"/>
  <c r="M1178" i="30"/>
  <c r="O1178" i="30"/>
  <c r="M1179" i="30"/>
  <c r="O1179" i="30"/>
  <c r="M1180" i="30"/>
  <c r="O1180" i="30"/>
  <c r="M1182" i="30"/>
  <c r="O1182" i="30"/>
  <c r="M1183" i="30"/>
  <c r="O1183" i="30"/>
  <c r="M1185" i="30"/>
  <c r="O1185" i="30"/>
  <c r="N1199" i="30"/>
  <c r="Q1199" i="30"/>
  <c r="S1199" i="30"/>
  <c r="T1199" i="30"/>
  <c r="V1199" i="30"/>
  <c r="W1199" i="30"/>
  <c r="M1202" i="30"/>
  <c r="M1199" i="30" s="1"/>
  <c r="M1203" i="30"/>
  <c r="O1203" i="30" s="1"/>
  <c r="M1204" i="30"/>
  <c r="O1204" i="30" s="1"/>
  <c r="M1205" i="30"/>
  <c r="O1205" i="30" s="1"/>
  <c r="M1206" i="30"/>
  <c r="O1206" i="30" s="1"/>
  <c r="M1211" i="30"/>
  <c r="O1211" i="30" s="1"/>
  <c r="M1212" i="30"/>
  <c r="O1212" i="30" s="1"/>
  <c r="M1213" i="30"/>
  <c r="O1213" i="30" s="1"/>
  <c r="M1214" i="30"/>
  <c r="O1214" i="30" s="1"/>
  <c r="M1215" i="30"/>
  <c r="O1215" i="30" s="1"/>
  <c r="M1216" i="30"/>
  <c r="O1216" i="30" s="1"/>
  <c r="M1228" i="30"/>
  <c r="N1228" i="30"/>
  <c r="N1226" i="30" s="1"/>
  <c r="O1228" i="30"/>
  <c r="Q1228" i="30"/>
  <c r="Q1226" i="30" s="1"/>
  <c r="S1228" i="30"/>
  <c r="S1226" i="30" s="1"/>
  <c r="T1228" i="30"/>
  <c r="T1226" i="30" s="1"/>
  <c r="V1228" i="30"/>
  <c r="V1226" i="30" s="1"/>
  <c r="W1228" i="30"/>
  <c r="W1226" i="30" s="1"/>
  <c r="M1231" i="30"/>
  <c r="O1231" i="30"/>
  <c r="N1233" i="30"/>
  <c r="Q1233" i="30"/>
  <c r="S1233" i="30"/>
  <c r="T1233" i="30"/>
  <c r="V1233" i="30"/>
  <c r="W1233" i="30"/>
  <c r="M1236" i="30"/>
  <c r="M1233" i="30" s="1"/>
  <c r="N1242" i="30"/>
  <c r="Q1242" i="30"/>
  <c r="Q1240" i="30" s="1"/>
  <c r="S1242" i="30"/>
  <c r="S1240" i="30" s="1"/>
  <c r="T1242" i="30"/>
  <c r="T1240" i="30" s="1"/>
  <c r="V1242" i="30"/>
  <c r="V1240" i="30" s="1"/>
  <c r="W1242" i="30"/>
  <c r="W1240" i="30" s="1"/>
  <c r="M1245" i="30"/>
  <c r="M1242" i="30" s="1"/>
  <c r="M1240" i="30" s="1"/>
  <c r="M1246" i="30"/>
  <c r="O1246" i="30" s="1"/>
  <c r="M1248" i="30"/>
  <c r="N1248" i="30"/>
  <c r="O1248" i="30"/>
  <c r="Q1248" i="30"/>
  <c r="S1248" i="30"/>
  <c r="T1248" i="30"/>
  <c r="V1248" i="30"/>
  <c r="W1248" i="30"/>
  <c r="M1252" i="30"/>
  <c r="O1252" i="30"/>
  <c r="M1258" i="30"/>
  <c r="N1258" i="30"/>
  <c r="N1256" i="30" s="1"/>
  <c r="Q1258" i="30"/>
  <c r="Q1256" i="30" s="1"/>
  <c r="S1258" i="30"/>
  <c r="S1256" i="30" s="1"/>
  <c r="T1258" i="30"/>
  <c r="T1256" i="30" s="1"/>
  <c r="V1258" i="30"/>
  <c r="V1256" i="30" s="1"/>
  <c r="W1258" i="30"/>
  <c r="W1256" i="30" s="1"/>
  <c r="M1261" i="30"/>
  <c r="O1261" i="30"/>
  <c r="O1258" i="30" s="1"/>
  <c r="M1262" i="30"/>
  <c r="O1262" i="30"/>
  <c r="N1264" i="30"/>
  <c r="Q1264" i="30"/>
  <c r="S1264" i="30"/>
  <c r="T1264" i="30"/>
  <c r="V1264" i="30"/>
  <c r="W1264" i="30"/>
  <c r="M1268" i="30"/>
  <c r="M1264" i="30" s="1"/>
  <c r="M1271" i="30"/>
  <c r="N1271" i="30"/>
  <c r="O1271" i="30"/>
  <c r="Q1271" i="30"/>
  <c r="S1271" i="30"/>
  <c r="T1271" i="30"/>
  <c r="V1271" i="30"/>
  <c r="W1271" i="30"/>
  <c r="M1274" i="30"/>
  <c r="O1274" i="30"/>
  <c r="N1280" i="30"/>
  <c r="N1278" i="30" s="1"/>
  <c r="Q1280" i="30"/>
  <c r="Q1278" i="30" s="1"/>
  <c r="S1280" i="30"/>
  <c r="S1278" i="30" s="1"/>
  <c r="T1280" i="30"/>
  <c r="T1278" i="30" s="1"/>
  <c r="V1280" i="30"/>
  <c r="V1278" i="30" s="1"/>
  <c r="W1280" i="30"/>
  <c r="W1278" i="30" s="1"/>
  <c r="O1284" i="30"/>
  <c r="M1285" i="30"/>
  <c r="M1280" i="30" s="1"/>
  <c r="M1286" i="30"/>
  <c r="M1287" i="30"/>
  <c r="O1287" i="30" s="1"/>
  <c r="M1288" i="30"/>
  <c r="O1288" i="30" s="1"/>
  <c r="M1289" i="30"/>
  <c r="O1289" i="30" s="1"/>
  <c r="M1290" i="30"/>
  <c r="O1290" i="30" s="1"/>
  <c r="M1292" i="30"/>
  <c r="O1292" i="30" s="1"/>
  <c r="M1293" i="30"/>
  <c r="O1293" i="30" s="1"/>
  <c r="M1294" i="30"/>
  <c r="O1294" i="30" s="1"/>
  <c r="M1295" i="30"/>
  <c r="O1295" i="30" s="1"/>
  <c r="M1296" i="30"/>
  <c r="O1296" i="30" s="1"/>
  <c r="M1297" i="30"/>
  <c r="O1297" i="30" s="1"/>
  <c r="M1299" i="30"/>
  <c r="O1299" i="30" s="1"/>
  <c r="M1300" i="30"/>
  <c r="O1300" i="30" s="1"/>
  <c r="M1301" i="30"/>
  <c r="O1301" i="30" s="1"/>
  <c r="M1302" i="30"/>
  <c r="O1302" i="30" s="1"/>
  <c r="M1304" i="30"/>
  <c r="O1304" i="30" s="1"/>
  <c r="M1305" i="30"/>
  <c r="O1305" i="30" s="1"/>
  <c r="M1306" i="30"/>
  <c r="O1306" i="30" s="1"/>
  <c r="M1307" i="30"/>
  <c r="O1307" i="30" s="1"/>
  <c r="M1308" i="30"/>
  <c r="O1308" i="30" s="1"/>
  <c r="M1309" i="30"/>
  <c r="O1309" i="30" s="1"/>
  <c r="M1310" i="30"/>
  <c r="O1310" i="30" s="1"/>
  <c r="M1311" i="30"/>
  <c r="O1311" i="30" s="1"/>
  <c r="M1312" i="30"/>
  <c r="O1312" i="30" s="1"/>
  <c r="M1313" i="30"/>
  <c r="O1313" i="30" s="1"/>
  <c r="M1314" i="30"/>
  <c r="O1314" i="30" s="1"/>
  <c r="M1315" i="30"/>
  <c r="O1315" i="30" s="1"/>
  <c r="M1318" i="30"/>
  <c r="O1318" i="30" s="1"/>
  <c r="M1319" i="30"/>
  <c r="O1319" i="30" s="1"/>
  <c r="M1320" i="30"/>
  <c r="O1320" i="30" s="1"/>
  <c r="M1321" i="30"/>
  <c r="O1321" i="30" s="1"/>
  <c r="M1322" i="30"/>
  <c r="O1322" i="30" s="1"/>
  <c r="M1323" i="30"/>
  <c r="O1323" i="30" s="1"/>
  <c r="M1324" i="30"/>
  <c r="O1324" i="30" s="1"/>
  <c r="M1325" i="30"/>
  <c r="O1325" i="30" s="1"/>
  <c r="M1326" i="30"/>
  <c r="O1326" i="30" s="1"/>
  <c r="M1328" i="30"/>
  <c r="N1328" i="30"/>
  <c r="O1328" i="30"/>
  <c r="Q1328" i="30"/>
  <c r="S1328" i="30"/>
  <c r="T1328" i="30"/>
  <c r="V1328" i="30"/>
  <c r="W1328" i="30"/>
  <c r="M1331" i="30"/>
  <c r="O1331" i="30"/>
  <c r="M1332" i="30"/>
  <c r="O1332" i="30"/>
  <c r="M1333" i="30"/>
  <c r="O1333" i="30"/>
  <c r="M1334" i="30"/>
  <c r="O1334" i="30"/>
  <c r="M1335" i="30"/>
  <c r="O1335" i="30"/>
  <c r="M1336" i="30"/>
  <c r="O1336" i="30"/>
  <c r="M1337" i="30"/>
  <c r="O1337" i="30"/>
  <c r="M1338" i="30"/>
  <c r="O1338" i="30"/>
  <c r="M1339" i="30"/>
  <c r="O1339" i="30"/>
  <c r="M1340" i="30"/>
  <c r="O1340" i="30"/>
  <c r="M1341" i="30"/>
  <c r="O1341" i="30"/>
  <c r="M1342" i="30"/>
  <c r="O1342" i="30"/>
  <c r="N1345" i="30"/>
  <c r="Q1345" i="30"/>
  <c r="S1345" i="30"/>
  <c r="T1345" i="30"/>
  <c r="V1345" i="30"/>
  <c r="W1345" i="30"/>
  <c r="M1348" i="30"/>
  <c r="M1345" i="30" s="1"/>
  <c r="M1349" i="30"/>
  <c r="O1349" i="30" s="1"/>
  <c r="M1350" i="30"/>
  <c r="O1350" i="30" s="1"/>
  <c r="M1351" i="30"/>
  <c r="O1351" i="30" s="1"/>
  <c r="M1352" i="30"/>
  <c r="O1352" i="30" s="1"/>
  <c r="M1353" i="30"/>
  <c r="O1353" i="30" s="1"/>
  <c r="M1355" i="30"/>
  <c r="O1355" i="30" s="1"/>
  <c r="M1356" i="30"/>
  <c r="O1356" i="30" s="1"/>
  <c r="M1357" i="30"/>
  <c r="O1357" i="30" s="1"/>
  <c r="M1358" i="30"/>
  <c r="O1358" i="30" s="1"/>
  <c r="M1359" i="30"/>
  <c r="O1359" i="30" s="1"/>
  <c r="M1360" i="30"/>
  <c r="O1360" i="30" s="1"/>
  <c r="M1361" i="30"/>
  <c r="O1361" i="30" s="1"/>
  <c r="M1363" i="30"/>
  <c r="O1363" i="30" s="1"/>
  <c r="M1364" i="30"/>
  <c r="O1364" i="30" s="1"/>
  <c r="M1365" i="30"/>
  <c r="O1365" i="30" s="1"/>
  <c r="M1370" i="30"/>
  <c r="O1370" i="30" s="1"/>
  <c r="M1372" i="30"/>
  <c r="O1372" i="30" s="1"/>
  <c r="M1373" i="30"/>
  <c r="O1373" i="30" s="1"/>
  <c r="M1374" i="30"/>
  <c r="O1374" i="30" s="1"/>
  <c r="M1388" i="30"/>
  <c r="N1388" i="30"/>
  <c r="N1386" i="30" s="1"/>
  <c r="O1388" i="30"/>
  <c r="Q1388" i="30"/>
  <c r="Q1386" i="30" s="1"/>
  <c r="Q1382" i="30" s="1"/>
  <c r="M1391" i="30"/>
  <c r="O1391" i="30"/>
  <c r="M1392" i="30"/>
  <c r="O1392" i="30"/>
  <c r="M1393" i="30"/>
  <c r="O1393" i="30"/>
  <c r="M1394" i="30"/>
  <c r="O1394" i="30"/>
  <c r="M1395" i="30"/>
  <c r="O1395" i="30"/>
  <c r="M1396" i="30"/>
  <c r="O1396" i="30"/>
  <c r="M1397" i="30"/>
  <c r="O1397" i="30"/>
  <c r="N1401" i="30"/>
  <c r="Q1401" i="30"/>
  <c r="M1404" i="30"/>
  <c r="M1401" i="30" s="1"/>
  <c r="M1406" i="30"/>
  <c r="O1406" i="30" s="1"/>
  <c r="M1407" i="30"/>
  <c r="O1407" i="30" s="1"/>
  <c r="N1415" i="30"/>
  <c r="Q1415" i="30"/>
  <c r="Q1413" i="30" s="1"/>
  <c r="S1415" i="30"/>
  <c r="S1413" i="30" s="1"/>
  <c r="T1415" i="30"/>
  <c r="T1413" i="30" s="1"/>
  <c r="V1415" i="30"/>
  <c r="V1413" i="30" s="1"/>
  <c r="W1415" i="30"/>
  <c r="W1413" i="30" s="1"/>
  <c r="M1418" i="30"/>
  <c r="M1415" i="30" s="1"/>
  <c r="M1413" i="30" s="1"/>
  <c r="M1419" i="30"/>
  <c r="O1419" i="30" s="1"/>
  <c r="M1420" i="30"/>
  <c r="O1420" i="30" s="1"/>
  <c r="M1421" i="30"/>
  <c r="O1421" i="30" s="1"/>
  <c r="M1422" i="30"/>
  <c r="O1422" i="30" s="1"/>
  <c r="M1423" i="30"/>
  <c r="O1423" i="30" s="1"/>
  <c r="M1424" i="30"/>
  <c r="O1424" i="30" s="1"/>
  <c r="M1425" i="30"/>
  <c r="O1425" i="30" s="1"/>
  <c r="M1427" i="30"/>
  <c r="N1427" i="30"/>
  <c r="O1427" i="30"/>
  <c r="Q1427" i="30"/>
  <c r="S1427" i="30"/>
  <c r="T1427" i="30"/>
  <c r="V1427" i="30"/>
  <c r="W1427" i="30"/>
  <c r="M1430" i="30"/>
  <c r="O1430" i="30"/>
  <c r="M1431" i="30"/>
  <c r="O1431" i="30"/>
  <c r="M1437" i="30"/>
  <c r="N1437" i="30"/>
  <c r="N1435" i="30" s="1"/>
  <c r="O1437" i="30"/>
  <c r="Q1437" i="30"/>
  <c r="Q1435" i="30" s="1"/>
  <c r="M1442" i="30"/>
  <c r="O1442" i="30"/>
  <c r="N1444" i="30"/>
  <c r="Q1444" i="30"/>
  <c r="S1444" i="30"/>
  <c r="T1444" i="30"/>
  <c r="V1444" i="30"/>
  <c r="W1444" i="30"/>
  <c r="M1447" i="30"/>
  <c r="M1444" i="30" s="1"/>
  <c r="N1455" i="30"/>
  <c r="Q1455" i="30"/>
  <c r="Q1453" i="30" s="1"/>
  <c r="M1458" i="30"/>
  <c r="M1455" i="30" s="1"/>
  <c r="M1459" i="30"/>
  <c r="O1459" i="30" s="1"/>
  <c r="M1460" i="30"/>
  <c r="O1460" i="30" s="1"/>
  <c r="M1461" i="30"/>
  <c r="O1461" i="30" s="1"/>
  <c r="M1462" i="30"/>
  <c r="O1462" i="30" s="1"/>
  <c r="M1464" i="30"/>
  <c r="O1464" i="30" s="1"/>
  <c r="M1465" i="30"/>
  <c r="O1465" i="30" s="1"/>
  <c r="M1466" i="30"/>
  <c r="O1466" i="30" s="1"/>
  <c r="M1467" i="30"/>
  <c r="O1467" i="30" s="1"/>
  <c r="M1468" i="30"/>
  <c r="O1468" i="30" s="1"/>
  <c r="M1469" i="30"/>
  <c r="O1469" i="30" s="1"/>
  <c r="M1471" i="30"/>
  <c r="O1471" i="30" s="1"/>
  <c r="N1473" i="30"/>
  <c r="Q1473" i="30"/>
  <c r="S1473" i="30"/>
  <c r="T1473" i="30"/>
  <c r="V1473" i="30"/>
  <c r="W1473" i="30"/>
  <c r="M1476" i="30"/>
  <c r="O1476" i="30"/>
  <c r="M1478" i="30"/>
  <c r="O1478" i="30"/>
  <c r="M1479" i="30"/>
  <c r="O1479" i="30"/>
  <c r="O1480" i="30"/>
  <c r="M1481" i="30"/>
  <c r="O1481" i="30" s="1"/>
  <c r="M1483" i="30"/>
  <c r="O1483" i="30" s="1"/>
  <c r="M1484" i="30"/>
  <c r="O1484" i="30" s="1"/>
  <c r="M1485" i="30"/>
  <c r="O1485" i="30" s="1"/>
  <c r="M1486" i="30"/>
  <c r="O1486" i="30" s="1"/>
  <c r="M1487" i="30"/>
  <c r="O1487" i="30" s="1"/>
  <c r="M1488" i="30"/>
  <c r="O1488" i="30" s="1"/>
  <c r="M1489" i="30"/>
  <c r="O1489" i="30" s="1"/>
  <c r="M1490" i="30"/>
  <c r="O1490" i="30" s="1"/>
  <c r="M1491" i="30"/>
  <c r="O1491" i="30" s="1"/>
  <c r="N1495" i="30"/>
  <c r="Q1495" i="30"/>
  <c r="S1495" i="30"/>
  <c r="T1495" i="30"/>
  <c r="V1495" i="30"/>
  <c r="W1495" i="30"/>
  <c r="M1498" i="30"/>
  <c r="M1495" i="30" s="1"/>
  <c r="M1499" i="30"/>
  <c r="O1499" i="30" s="1"/>
  <c r="M1500" i="30"/>
  <c r="O1500" i="30" s="1"/>
  <c r="M1501" i="30"/>
  <c r="O1501" i="30" s="1"/>
  <c r="M1502" i="30"/>
  <c r="O1502" i="30" s="1"/>
  <c r="M1503" i="30"/>
  <c r="O1503" i="30" s="1"/>
  <c r="M1504" i="30"/>
  <c r="O1504" i="30" s="1"/>
  <c r="G2" i="52"/>
  <c r="H2" i="52"/>
  <c r="I2" i="52"/>
  <c r="D4" i="52"/>
  <c r="E4" i="52" s="1"/>
  <c r="F4" i="52"/>
  <c r="F11" i="52" s="1"/>
  <c r="G4" i="52"/>
  <c r="H4" i="52"/>
  <c r="H11" i="52" s="1"/>
  <c r="I4" i="52"/>
  <c r="C5" i="52"/>
  <c r="D5" i="52"/>
  <c r="E5" i="52" s="1"/>
  <c r="F5" i="52"/>
  <c r="G5" i="52"/>
  <c r="H5" i="52"/>
  <c r="I5" i="52"/>
  <c r="D6" i="52"/>
  <c r="E6" i="52" s="1"/>
  <c r="F6" i="52"/>
  <c r="G6" i="52"/>
  <c r="H6" i="52"/>
  <c r="I6" i="52"/>
  <c r="C7" i="52"/>
  <c r="D7" i="52"/>
  <c r="E7" i="52" s="1"/>
  <c r="F7" i="52"/>
  <c r="G7" i="52"/>
  <c r="H7" i="52"/>
  <c r="I7" i="52"/>
  <c r="D8" i="52"/>
  <c r="E8" i="52" s="1"/>
  <c r="F8" i="52"/>
  <c r="G8" i="52"/>
  <c r="H8" i="52"/>
  <c r="I8" i="52"/>
  <c r="C9" i="52"/>
  <c r="D9" i="52"/>
  <c r="E9" i="52" s="1"/>
  <c r="F9" i="52"/>
  <c r="G9" i="52"/>
  <c r="H9" i="52"/>
  <c r="I9" i="52"/>
  <c r="D10" i="52"/>
  <c r="E10" i="52" s="1"/>
  <c r="F10" i="52"/>
  <c r="G10" i="52"/>
  <c r="H10" i="52"/>
  <c r="I10" i="52"/>
  <c r="G11" i="52"/>
  <c r="I11" i="52"/>
  <c r="D12" i="52"/>
  <c r="F12" i="52"/>
  <c r="F18" i="52" s="1"/>
  <c r="F23" i="52" s="1"/>
  <c r="G12" i="52"/>
  <c r="H12" i="52"/>
  <c r="H18" i="52" s="1"/>
  <c r="H23" i="52" s="1"/>
  <c r="I12" i="52"/>
  <c r="C13" i="52"/>
  <c r="D13" i="52"/>
  <c r="E13" i="52" s="1"/>
  <c r="F13" i="52"/>
  <c r="G13" i="52"/>
  <c r="H13" i="52"/>
  <c r="I13" i="52"/>
  <c r="D14" i="52"/>
  <c r="D14" i="77" s="1"/>
  <c r="F14" i="52"/>
  <c r="G14" i="52"/>
  <c r="H14" i="52"/>
  <c r="I14" i="52"/>
  <c r="D15" i="52"/>
  <c r="F15" i="52"/>
  <c r="G15" i="52"/>
  <c r="H15" i="52"/>
  <c r="I15" i="52"/>
  <c r="D16" i="52"/>
  <c r="D16" i="77" s="1"/>
  <c r="F16" i="52"/>
  <c r="G16" i="52"/>
  <c r="H16" i="52"/>
  <c r="I16" i="52"/>
  <c r="C17" i="52"/>
  <c r="D17" i="52"/>
  <c r="E17" i="52" s="1"/>
  <c r="F17" i="52"/>
  <c r="G18" i="52"/>
  <c r="G23" i="52" s="1"/>
  <c r="G24" i="52" s="1"/>
  <c r="I18" i="52"/>
  <c r="I23" i="52" s="1"/>
  <c r="I24" i="52" s="1"/>
  <c r="D19" i="52"/>
  <c r="D19" i="77" s="1"/>
  <c r="F19" i="52"/>
  <c r="G19" i="52"/>
  <c r="H19" i="52"/>
  <c r="I19" i="52"/>
  <c r="E20" i="52"/>
  <c r="E21" i="52"/>
  <c r="E22" i="52"/>
  <c r="E26" i="52"/>
  <c r="E27" i="52"/>
  <c r="E28" i="52"/>
  <c r="C29" i="52"/>
  <c r="D29" i="52"/>
  <c r="F29" i="52"/>
  <c r="G29" i="52"/>
  <c r="H29" i="52"/>
  <c r="I29" i="52"/>
  <c r="F5" i="104"/>
  <c r="F6" i="104"/>
  <c r="F7" i="104"/>
  <c r="F8" i="104"/>
  <c r="F9" i="104"/>
  <c r="F10" i="104"/>
  <c r="F11" i="104"/>
  <c r="F12" i="104"/>
  <c r="F13" i="104"/>
  <c r="E18" i="104"/>
  <c r="E23" i="104" s="1"/>
  <c r="E19" i="104"/>
  <c r="E20" i="104"/>
  <c r="E21" i="104"/>
  <c r="E22" i="104"/>
  <c r="C23" i="104"/>
  <c r="D23" i="104"/>
  <c r="C27" i="104"/>
  <c r="C41" i="104" s="1"/>
  <c r="E28" i="104"/>
  <c r="F28" i="104"/>
  <c r="E29" i="104"/>
  <c r="F29" i="104"/>
  <c r="E30" i="104"/>
  <c r="F30" i="104"/>
  <c r="E31" i="104"/>
  <c r="F31" i="104"/>
  <c r="E32" i="104"/>
  <c r="F32" i="104"/>
  <c r="E33" i="104"/>
  <c r="F33" i="104"/>
  <c r="E34" i="104"/>
  <c r="F34" i="104"/>
  <c r="E35" i="104"/>
  <c r="F35" i="104"/>
  <c r="E36" i="104"/>
  <c r="F36" i="104"/>
  <c r="E37" i="104"/>
  <c r="F37" i="104"/>
  <c r="E38" i="104"/>
  <c r="F38" i="104"/>
  <c r="E39" i="104"/>
  <c r="F39" i="104"/>
  <c r="E40" i="104"/>
  <c r="F40" i="104"/>
  <c r="E42" i="104"/>
  <c r="F42" i="104"/>
  <c r="E43" i="104"/>
  <c r="F43" i="104"/>
  <c r="C44" i="104"/>
  <c r="D44" i="104"/>
  <c r="F44" i="104"/>
  <c r="E45" i="104"/>
  <c r="E44" i="104" s="1"/>
  <c r="F45" i="104"/>
  <c r="E46" i="104"/>
  <c r="F46" i="104"/>
  <c r="E47" i="104"/>
  <c r="F47" i="104"/>
  <c r="E48" i="104"/>
  <c r="F48" i="104"/>
  <c r="E49" i="104"/>
  <c r="F49" i="104"/>
  <c r="E50" i="104"/>
  <c r="F50" i="104"/>
  <c r="E51" i="104"/>
  <c r="F51" i="104"/>
  <c r="D52" i="104"/>
  <c r="E57" i="104"/>
  <c r="G57" i="104"/>
  <c r="H57" i="104"/>
  <c r="E81" i="104"/>
  <c r="E105" i="104" s="1"/>
  <c r="G81" i="104"/>
  <c r="H81" i="104"/>
  <c r="H105" i="104" s="1"/>
  <c r="G105" i="104"/>
  <c r="G110" i="104"/>
  <c r="H110" i="104"/>
  <c r="I110" i="104"/>
  <c r="J110" i="104"/>
  <c r="K110" i="104"/>
  <c r="L110" i="104"/>
  <c r="M110" i="104"/>
  <c r="N110" i="104"/>
  <c r="O110" i="104"/>
  <c r="N18" i="29"/>
  <c r="Q18" i="29"/>
  <c r="Q16" i="29" s="1"/>
  <c r="M21" i="29"/>
  <c r="M18" i="29" s="1"/>
  <c r="M23" i="29"/>
  <c r="O23" i="29" s="1"/>
  <c r="M24" i="29"/>
  <c r="O24" i="29" s="1"/>
  <c r="M25" i="29"/>
  <c r="O25" i="29" s="1"/>
  <c r="M27" i="29"/>
  <c r="O27" i="29" s="1"/>
  <c r="M28" i="29"/>
  <c r="O28" i="29" s="1"/>
  <c r="M30" i="29"/>
  <c r="O30" i="29" s="1"/>
  <c r="M31" i="29"/>
  <c r="O31" i="29" s="1"/>
  <c r="M32" i="29"/>
  <c r="O32" i="29" s="1"/>
  <c r="Q35" i="29"/>
  <c r="M38" i="29"/>
  <c r="O38" i="29"/>
  <c r="M39" i="29"/>
  <c r="O39" i="29"/>
  <c r="M40" i="29"/>
  <c r="O40" i="29"/>
  <c r="M41" i="29"/>
  <c r="N35" i="29"/>
  <c r="M42" i="29"/>
  <c r="O42" i="29" s="1"/>
  <c r="C43" i="29"/>
  <c r="M43" i="29"/>
  <c r="O43" i="29"/>
  <c r="C44" i="29"/>
  <c r="M44" i="29"/>
  <c r="O44" i="29" s="1"/>
  <c r="M45" i="29"/>
  <c r="O45" i="29" s="1"/>
  <c r="M47" i="29"/>
  <c r="O47" i="29" s="1"/>
  <c r="M48" i="29"/>
  <c r="O48" i="29" s="1"/>
  <c r="M49" i="29"/>
  <c r="O49" i="29" s="1"/>
  <c r="M50" i="29"/>
  <c r="O50" i="29" s="1"/>
  <c r="M51" i="29"/>
  <c r="O51" i="29" s="1"/>
  <c r="C53" i="29"/>
  <c r="C56" i="29"/>
  <c r="M76" i="29"/>
  <c r="N76" i="29"/>
  <c r="O76" i="29"/>
  <c r="Q76" i="29"/>
  <c r="M79" i="29"/>
  <c r="O79" i="29"/>
  <c r="M80" i="29"/>
  <c r="O80" i="29"/>
  <c r="M81" i="29"/>
  <c r="O81" i="29"/>
  <c r="M82" i="29"/>
  <c r="O82" i="29"/>
  <c r="C87" i="29"/>
  <c r="N87" i="29"/>
  <c r="Q87" i="29"/>
  <c r="C89" i="29"/>
  <c r="N89" i="29"/>
  <c r="Q89" i="29"/>
  <c r="C92" i="29"/>
  <c r="M92" i="29"/>
  <c r="O92" i="29" s="1"/>
  <c r="C93" i="29"/>
  <c r="M93" i="29"/>
  <c r="O93" i="29"/>
  <c r="C94" i="29"/>
  <c r="M94" i="29"/>
  <c r="O94" i="29" s="1"/>
  <c r="C97" i="29"/>
  <c r="C99" i="29"/>
  <c r="N99" i="29"/>
  <c r="N97" i="29" s="1"/>
  <c r="Q99" i="29"/>
  <c r="Q97" i="29" s="1"/>
  <c r="C102" i="29"/>
  <c r="M102" i="29"/>
  <c r="M99" i="29" s="1"/>
  <c r="M97" i="29" s="1"/>
  <c r="O102" i="29"/>
  <c r="C103" i="29"/>
  <c r="M103" i="29"/>
  <c r="O103" i="29" s="1"/>
  <c r="C104" i="29"/>
  <c r="M104" i="29"/>
  <c r="O104" i="29"/>
  <c r="C105" i="29"/>
  <c r="M105" i="29"/>
  <c r="O105" i="29" s="1"/>
  <c r="C106" i="29"/>
  <c r="M106" i="29"/>
  <c r="O106" i="29"/>
  <c r="C107" i="29"/>
  <c r="M107" i="29"/>
  <c r="O107" i="29"/>
  <c r="C108" i="29"/>
  <c r="M108" i="29"/>
  <c r="O108" i="29" s="1"/>
  <c r="C109" i="29"/>
  <c r="C110" i="29"/>
  <c r="C111" i="29"/>
  <c r="C112" i="29"/>
  <c r="C113" i="29"/>
  <c r="M113" i="29"/>
  <c r="O113" i="29"/>
  <c r="C114" i="29"/>
  <c r="Q119" i="29"/>
  <c r="M122" i="29"/>
  <c r="M123" i="29"/>
  <c r="O123" i="29" s="1"/>
  <c r="M124" i="29"/>
  <c r="O124" i="29" s="1"/>
  <c r="M126" i="29"/>
  <c r="O126" i="29" s="1"/>
  <c r="M127" i="29"/>
  <c r="O127" i="29" s="1"/>
  <c r="M128" i="29"/>
  <c r="O128" i="29" s="1"/>
  <c r="M129" i="29"/>
  <c r="O129" i="29" s="1"/>
  <c r="M130" i="29"/>
  <c r="O130" i="29" s="1"/>
  <c r="M131" i="29"/>
  <c r="O131" i="29" s="1"/>
  <c r="M133" i="29"/>
  <c r="O133" i="29" s="1"/>
  <c r="M134" i="29"/>
  <c r="O134" i="29" s="1"/>
  <c r="M135" i="29"/>
  <c r="O135" i="29" s="1"/>
  <c r="M136" i="29"/>
  <c r="O136" i="29" s="1"/>
  <c r="M137" i="29"/>
  <c r="O137" i="29" s="1"/>
  <c r="M138" i="29"/>
  <c r="O138" i="29" s="1"/>
  <c r="M139" i="29"/>
  <c r="O139" i="29" s="1"/>
  <c r="M140" i="29"/>
  <c r="O140" i="29" s="1"/>
  <c r="M141" i="29"/>
  <c r="O141" i="29" s="1"/>
  <c r="M142" i="29"/>
  <c r="O142" i="29" s="1"/>
  <c r="M143" i="29"/>
  <c r="O143" i="29" s="1"/>
  <c r="M145" i="29"/>
  <c r="O145" i="29" s="1"/>
  <c r="M146" i="29"/>
  <c r="O146" i="29" s="1"/>
  <c r="M147" i="29"/>
  <c r="O147" i="29" s="1"/>
  <c r="M148" i="29"/>
  <c r="O148" i="29" s="1"/>
  <c r="M149" i="29"/>
  <c r="O149" i="29" s="1"/>
  <c r="M150" i="29"/>
  <c r="O150" i="29" s="1"/>
  <c r="M151" i="29"/>
  <c r="O151" i="29" s="1"/>
  <c r="M153" i="29"/>
  <c r="O153" i="29" s="1"/>
  <c r="M154" i="29"/>
  <c r="O154" i="29" s="1"/>
  <c r="M156" i="29"/>
  <c r="O156" i="29" s="1"/>
  <c r="M157" i="29"/>
  <c r="O157" i="29" s="1"/>
  <c r="M159" i="29"/>
  <c r="O159" i="29" s="1"/>
  <c r="M160" i="29"/>
  <c r="O160" i="29" s="1"/>
  <c r="M162" i="29"/>
  <c r="O162" i="29" s="1"/>
  <c r="M163" i="29"/>
  <c r="O163" i="29" s="1"/>
  <c r="M165" i="29"/>
  <c r="O165" i="29" s="1"/>
  <c r="M166" i="29"/>
  <c r="O166" i="29" s="1"/>
  <c r="M167" i="29"/>
  <c r="O167" i="29" s="1"/>
  <c r="M168" i="29"/>
  <c r="O168" i="29" s="1"/>
  <c r="M169" i="29"/>
  <c r="O169" i="29" s="1"/>
  <c r="M170" i="29"/>
  <c r="O170" i="29" s="1"/>
  <c r="M171" i="29"/>
  <c r="O171" i="29" s="1"/>
  <c r="M172" i="29"/>
  <c r="O172" i="29" s="1"/>
  <c r="M173" i="29"/>
  <c r="O173" i="29" s="1"/>
  <c r="M174" i="29"/>
  <c r="O174" i="29" s="1"/>
  <c r="M184" i="29"/>
  <c r="O184" i="29" s="1"/>
  <c r="M185" i="29"/>
  <c r="O185" i="29" s="1"/>
  <c r="M186" i="29"/>
  <c r="O186" i="29" s="1"/>
  <c r="M187" i="29"/>
  <c r="O187" i="29" s="1"/>
  <c r="M188" i="29"/>
  <c r="O188" i="29" s="1"/>
  <c r="M189" i="29"/>
  <c r="O189" i="29" s="1"/>
  <c r="M191" i="29"/>
  <c r="O191" i="29" s="1"/>
  <c r="M192" i="29"/>
  <c r="O192" i="29" s="1"/>
  <c r="M195" i="29"/>
  <c r="O195" i="29" s="1"/>
  <c r="M196" i="29"/>
  <c r="O196" i="29" s="1"/>
  <c r="M197" i="29"/>
  <c r="O197" i="29" s="1"/>
  <c r="M198" i="29"/>
  <c r="O198" i="29" s="1"/>
  <c r="M199" i="29"/>
  <c r="O199" i="29" s="1"/>
  <c r="M200" i="29"/>
  <c r="N200" i="29"/>
  <c r="O200" i="29"/>
  <c r="M201" i="29"/>
  <c r="O201" i="29"/>
  <c r="M202" i="29"/>
  <c r="C4" i="52" s="1"/>
  <c r="O202" i="29"/>
  <c r="M203" i="29"/>
  <c r="O203" i="29"/>
  <c r="M204" i="29"/>
  <c r="C6" i="52" s="1"/>
  <c r="O204" i="29"/>
  <c r="M205" i="29"/>
  <c r="O205" i="29"/>
  <c r="M206" i="29"/>
  <c r="C8" i="52" s="1"/>
  <c r="O206" i="29"/>
  <c r="M207" i="29"/>
  <c r="O207" i="29"/>
  <c r="M208" i="29"/>
  <c r="C10" i="52" s="1"/>
  <c r="O208" i="29"/>
  <c r="M209" i="29"/>
  <c r="N209" i="29"/>
  <c r="M210" i="29"/>
  <c r="O210" i="29" s="1"/>
  <c r="M211" i="29"/>
  <c r="O211" i="29" s="1"/>
  <c r="M212" i="29"/>
  <c r="O212" i="29" s="1"/>
  <c r="M213" i="29"/>
  <c r="O213" i="29" s="1"/>
  <c r="M214" i="29"/>
  <c r="O214" i="29" s="1"/>
  <c r="M215" i="29"/>
  <c r="N215" i="29"/>
  <c r="O215" i="29"/>
  <c r="M216" i="29"/>
  <c r="O216" i="29"/>
  <c r="M217" i="29"/>
  <c r="O217" i="29"/>
  <c r="M218" i="29"/>
  <c r="O218" i="29"/>
  <c r="M219" i="29"/>
  <c r="O219" i="29"/>
  <c r="M220" i="29"/>
  <c r="O220" i="29"/>
  <c r="M221" i="29"/>
  <c r="O221" i="29"/>
  <c r="M222" i="29"/>
  <c r="O222" i="29"/>
  <c r="M223" i="29"/>
  <c r="O223" i="29"/>
  <c r="M224" i="29"/>
  <c r="O224" i="29"/>
  <c r="M225" i="29"/>
  <c r="O225" i="29"/>
  <c r="M226" i="29"/>
  <c r="O226" i="29"/>
  <c r="M227" i="29"/>
  <c r="O227" i="29"/>
  <c r="M228" i="29"/>
  <c r="O228" i="29"/>
  <c r="M229" i="29"/>
  <c r="O229" i="29"/>
  <c r="M230" i="29"/>
  <c r="O230" i="29"/>
  <c r="M231" i="29"/>
  <c r="O231" i="29"/>
  <c r="M232" i="29"/>
  <c r="N232" i="29"/>
  <c r="O232" i="29" s="1"/>
  <c r="M235" i="29"/>
  <c r="N235" i="29"/>
  <c r="O235" i="29"/>
  <c r="Q235" i="29"/>
  <c r="M238" i="29"/>
  <c r="O238" i="29"/>
  <c r="M239" i="29"/>
  <c r="O239" i="29"/>
  <c r="M240" i="29"/>
  <c r="O240" i="29"/>
  <c r="M241" i="29"/>
  <c r="O241" i="29"/>
  <c r="M242" i="29"/>
  <c r="O242" i="29"/>
  <c r="M243" i="29"/>
  <c r="O243" i="29"/>
  <c r="M244" i="29"/>
  <c r="O244" i="29"/>
  <c r="M245" i="29"/>
  <c r="O245" i="29"/>
  <c r="M246" i="29"/>
  <c r="O246" i="29"/>
  <c r="M247" i="29"/>
  <c r="O247" i="29"/>
  <c r="N249" i="29"/>
  <c r="Q249" i="29"/>
  <c r="M252" i="29"/>
  <c r="M253" i="29"/>
  <c r="O253" i="29" s="1"/>
  <c r="M254" i="29"/>
  <c r="O254" i="29" s="1"/>
  <c r="M255" i="29"/>
  <c r="O255" i="29" s="1"/>
  <c r="M256" i="29"/>
  <c r="O256" i="29" s="1"/>
  <c r="M257" i="29"/>
  <c r="O257" i="29" s="1"/>
  <c r="N263" i="29"/>
  <c r="Q263" i="29"/>
  <c r="Q261" i="29" s="1"/>
  <c r="U214" i="25" s="1"/>
  <c r="M266" i="29"/>
  <c r="N268" i="29"/>
  <c r="Q268" i="29"/>
  <c r="M271" i="29"/>
  <c r="O271" i="29"/>
  <c r="M272" i="29"/>
  <c r="O272" i="29"/>
  <c r="M273" i="29"/>
  <c r="O273" i="29"/>
  <c r="M274" i="29"/>
  <c r="O274" i="29"/>
  <c r="M275" i="29"/>
  <c r="O275" i="29"/>
  <c r="M276" i="29"/>
  <c r="O276" i="29"/>
  <c r="M277" i="29"/>
  <c r="O277" i="29"/>
  <c r="M278" i="29"/>
  <c r="O278" i="29"/>
  <c r="M279" i="29"/>
  <c r="O279" i="29"/>
  <c r="M280" i="29"/>
  <c r="O280" i="29"/>
  <c r="M281" i="29"/>
  <c r="O281" i="29"/>
  <c r="C282" i="29"/>
  <c r="M282" i="29"/>
  <c r="O282" i="29" s="1"/>
  <c r="M283" i="29"/>
  <c r="O283" i="29" s="1"/>
  <c r="M284" i="29"/>
  <c r="O284" i="29" s="1"/>
  <c r="M285" i="29"/>
  <c r="O285" i="29" s="1"/>
  <c r="M286" i="29"/>
  <c r="O286" i="29" s="1"/>
  <c r="M287" i="29"/>
  <c r="O287" i="29" s="1"/>
  <c r="M288" i="29"/>
  <c r="O288" i="29" s="1"/>
  <c r="M289" i="29"/>
  <c r="O289" i="29" s="1"/>
  <c r="M290" i="29"/>
  <c r="O290" i="29" s="1"/>
  <c r="C291" i="29"/>
  <c r="M292" i="29"/>
  <c r="O292" i="29"/>
  <c r="M293" i="29"/>
  <c r="O293" i="29"/>
  <c r="M294" i="29"/>
  <c r="O294" i="29"/>
  <c r="M302" i="29"/>
  <c r="O302" i="29"/>
  <c r="C303" i="29"/>
  <c r="C304" i="29"/>
  <c r="N308" i="29"/>
  <c r="Q308" i="29"/>
  <c r="M311" i="29"/>
  <c r="M312" i="29"/>
  <c r="O312" i="29" s="1"/>
  <c r="N316" i="29"/>
  <c r="Q316" i="29"/>
  <c r="M319" i="29"/>
  <c r="O319" i="29"/>
  <c r="C320" i="29"/>
  <c r="M320" i="29"/>
  <c r="O320" i="29" s="1"/>
  <c r="M321" i="29"/>
  <c r="O321" i="29" s="1"/>
  <c r="C322" i="29"/>
  <c r="M322" i="29"/>
  <c r="O322" i="29"/>
  <c r="C323" i="29"/>
  <c r="M323" i="29"/>
  <c r="O323" i="29" s="1"/>
  <c r="M324" i="29"/>
  <c r="O324" i="29" s="1"/>
  <c r="M325" i="29"/>
  <c r="O325" i="29" s="1"/>
  <c r="M326" i="29"/>
  <c r="O326" i="29" s="1"/>
  <c r="M327" i="29"/>
  <c r="O327" i="29" s="1"/>
  <c r="T334" i="29"/>
  <c r="W334" i="29"/>
  <c r="N337" i="29"/>
  <c r="D33" i="18" s="1"/>
  <c r="H33" i="18" s="1"/>
  <c r="Q337" i="29"/>
  <c r="E33" i="18" s="1"/>
  <c r="I33" i="18" s="1"/>
  <c r="S337" i="29"/>
  <c r="S335" i="29" s="1"/>
  <c r="T337" i="29"/>
  <c r="T335" i="29" s="1"/>
  <c r="V337" i="29"/>
  <c r="V335" i="29" s="1"/>
  <c r="W337" i="29"/>
  <c r="W335" i="29" s="1"/>
  <c r="T339" i="29"/>
  <c r="W339" i="29"/>
  <c r="M342" i="29"/>
  <c r="O342" i="29"/>
  <c r="M343" i="29"/>
  <c r="O343" i="29"/>
  <c r="M344" i="29"/>
  <c r="O344" i="29"/>
  <c r="M345" i="29"/>
  <c r="O345" i="29"/>
  <c r="M346" i="29"/>
  <c r="O346" i="29"/>
  <c r="M347" i="29"/>
  <c r="O347" i="29"/>
  <c r="M348" i="29"/>
  <c r="O348" i="29"/>
  <c r="M349" i="29"/>
  <c r="O349" i="29"/>
  <c r="M350" i="29"/>
  <c r="O350" i="29"/>
  <c r="M351" i="29"/>
  <c r="O351" i="29"/>
  <c r="M352" i="29"/>
  <c r="O352" i="29"/>
  <c r="C353" i="29"/>
  <c r="M353" i="29"/>
  <c r="O353" i="29" s="1"/>
  <c r="C354" i="29"/>
  <c r="M354" i="29"/>
  <c r="O354" i="29"/>
  <c r="C355" i="29"/>
  <c r="M355" i="29"/>
  <c r="O355" i="29" s="1"/>
  <c r="M356" i="29"/>
  <c r="O356" i="29" s="1"/>
  <c r="M357" i="29"/>
  <c r="O357" i="29" s="1"/>
  <c r="M358" i="29"/>
  <c r="O358" i="29" s="1"/>
  <c r="M359" i="29"/>
  <c r="O359" i="29" s="1"/>
  <c r="M360" i="29"/>
  <c r="O360" i="29" s="1"/>
  <c r="M361" i="29"/>
  <c r="O361" i="29" s="1"/>
  <c r="M362" i="29"/>
  <c r="O362" i="29" s="1"/>
  <c r="C363" i="29"/>
  <c r="M364" i="29"/>
  <c r="O364" i="29"/>
  <c r="M365" i="29"/>
  <c r="O365" i="29"/>
  <c r="M366" i="29"/>
  <c r="O366" i="29"/>
  <c r="C367" i="29"/>
  <c r="M367" i="29"/>
  <c r="O367" i="29" s="1"/>
  <c r="M369" i="29"/>
  <c r="O369" i="29" s="1"/>
  <c r="M370" i="29"/>
  <c r="O370" i="29" s="1"/>
  <c r="M371" i="29"/>
  <c r="O371" i="29" s="1"/>
  <c r="M372" i="29"/>
  <c r="O372" i="29" s="1"/>
  <c r="M373" i="29"/>
  <c r="O373" i="29" s="1"/>
  <c r="M374" i="29"/>
  <c r="O374" i="29" s="1"/>
  <c r="M375" i="29"/>
  <c r="O375" i="29" s="1"/>
  <c r="M376" i="29"/>
  <c r="O376" i="29" s="1"/>
  <c r="C377" i="29"/>
  <c r="M377" i="29"/>
  <c r="O377" i="29"/>
  <c r="M378" i="29"/>
  <c r="O378" i="29"/>
  <c r="M379" i="29"/>
  <c r="O379" i="29"/>
  <c r="M380" i="29"/>
  <c r="O380" i="29"/>
  <c r="M383" i="29"/>
  <c r="O383" i="29"/>
  <c r="C384" i="29"/>
  <c r="M384" i="29"/>
  <c r="O384" i="29" s="1"/>
  <c r="M385" i="29"/>
  <c r="O385" i="29" s="1"/>
  <c r="M386" i="29"/>
  <c r="O386" i="29" s="1"/>
  <c r="M387" i="29"/>
  <c r="O387" i="29" s="1"/>
  <c r="M388" i="29"/>
  <c r="O388" i="29" s="1"/>
  <c r="M389" i="29"/>
  <c r="O389" i="29" s="1"/>
  <c r="M390" i="29"/>
  <c r="O390" i="29" s="1"/>
  <c r="M391" i="29"/>
  <c r="O391" i="29" s="1"/>
  <c r="M392" i="29"/>
  <c r="O392" i="29" s="1"/>
  <c r="M393" i="29"/>
  <c r="O393" i="29" s="1"/>
  <c r="M396" i="29"/>
  <c r="C36" i="18" s="1"/>
  <c r="G36" i="18" s="1"/>
  <c r="N396" i="29"/>
  <c r="D36" i="18" s="1"/>
  <c r="H36" i="18" s="1"/>
  <c r="O396" i="29"/>
  <c r="Q396" i="29"/>
  <c r="E36" i="18" s="1"/>
  <c r="I36" i="18" s="1"/>
  <c r="S396" i="29"/>
  <c r="T396" i="29"/>
  <c r="V396" i="29"/>
  <c r="W396" i="29"/>
  <c r="T398" i="29"/>
  <c r="W398" i="29"/>
  <c r="M399" i="29"/>
  <c r="O399" i="29"/>
  <c r="M400" i="29"/>
  <c r="O400" i="29"/>
  <c r="M401" i="29"/>
  <c r="O401" i="29"/>
  <c r="M402" i="29"/>
  <c r="O402" i="29"/>
  <c r="M403" i="29"/>
  <c r="O403" i="29"/>
  <c r="M404" i="29"/>
  <c r="O404" i="29"/>
  <c r="M405" i="29"/>
  <c r="O405" i="29"/>
  <c r="M406" i="29"/>
  <c r="O406" i="29"/>
  <c r="M407" i="29"/>
  <c r="O407" i="29"/>
  <c r="M408" i="29"/>
  <c r="O408" i="29"/>
  <c r="M409" i="29"/>
  <c r="O409" i="29"/>
  <c r="M410" i="29"/>
  <c r="O410" i="29"/>
  <c r="M411" i="29"/>
  <c r="O411" i="29"/>
  <c r="M412" i="29"/>
  <c r="O412" i="29"/>
  <c r="T416" i="29"/>
  <c r="W416" i="29"/>
  <c r="T419" i="29"/>
  <c r="W419" i="29"/>
  <c r="N422" i="29"/>
  <c r="Q422" i="29"/>
  <c r="E24" i="18" s="1"/>
  <c r="I24" i="18" s="1"/>
  <c r="S422" i="29"/>
  <c r="T422" i="29"/>
  <c r="V422" i="29"/>
  <c r="W422" i="29"/>
  <c r="W420" i="29" s="1"/>
  <c r="T424" i="29"/>
  <c r="W424" i="29"/>
  <c r="M425" i="29"/>
  <c r="M426" i="29"/>
  <c r="O426" i="29" s="1"/>
  <c r="M427" i="29"/>
  <c r="O427" i="29" s="1"/>
  <c r="M428" i="29"/>
  <c r="O428" i="29" s="1"/>
  <c r="M429" i="29"/>
  <c r="O429" i="29" s="1"/>
  <c r="M430" i="29"/>
  <c r="O430" i="29" s="1"/>
  <c r="M431" i="29"/>
  <c r="O431" i="29" s="1"/>
  <c r="M432" i="29"/>
  <c r="M433" i="29"/>
  <c r="O433" i="29" s="1"/>
  <c r="Q435" i="29"/>
  <c r="E60" i="18" s="1"/>
  <c r="I60" i="18" s="1"/>
  <c r="S435" i="29"/>
  <c r="T435" i="29"/>
  <c r="V435" i="29"/>
  <c r="W435" i="29"/>
  <c r="T437" i="29"/>
  <c r="W437" i="29"/>
  <c r="M438" i="29"/>
  <c r="M439" i="29"/>
  <c r="O439" i="29" s="1"/>
  <c r="M440" i="29"/>
  <c r="O440" i="29" s="1"/>
  <c r="M441" i="29"/>
  <c r="O441" i="29" s="1"/>
  <c r="M442" i="29"/>
  <c r="O442" i="29" s="1"/>
  <c r="M444" i="29"/>
  <c r="O444" i="29" s="1"/>
  <c r="M445" i="29"/>
  <c r="O445" i="29" s="1"/>
  <c r="M447" i="29"/>
  <c r="O447" i="29" s="1"/>
  <c r="M448" i="29"/>
  <c r="O448" i="29" s="1"/>
  <c r="M449" i="29"/>
  <c r="O449" i="29" s="1"/>
  <c r="M450" i="29"/>
  <c r="O450" i="29" s="1"/>
  <c r="M451" i="29"/>
  <c r="O451" i="29" s="1"/>
  <c r="Q453" i="29"/>
  <c r="E27" i="18" s="1"/>
  <c r="I27" i="18" s="1"/>
  <c r="S453" i="29"/>
  <c r="T453" i="29"/>
  <c r="V453" i="29"/>
  <c r="W453" i="29"/>
  <c r="T455" i="29"/>
  <c r="W455" i="29"/>
  <c r="M456" i="29"/>
  <c r="N456" i="29"/>
  <c r="M457" i="29"/>
  <c r="O457" i="29" s="1"/>
  <c r="M458" i="29"/>
  <c r="O458" i="29" s="1"/>
  <c r="M459" i="29"/>
  <c r="O459" i="29" s="1"/>
  <c r="M460" i="29"/>
  <c r="O460" i="29" s="1"/>
  <c r="M461" i="29"/>
  <c r="O461" i="29" s="1"/>
  <c r="M462" i="29"/>
  <c r="O462" i="29" s="1"/>
  <c r="M463" i="29"/>
  <c r="O463" i="29" s="1"/>
  <c r="M464" i="29"/>
  <c r="O464" i="29" s="1"/>
  <c r="M465" i="29"/>
  <c r="O465" i="29" s="1"/>
  <c r="M466" i="29"/>
  <c r="O466" i="29" s="1"/>
  <c r="M467" i="29"/>
  <c r="O467" i="29" s="1"/>
  <c r="M468" i="29"/>
  <c r="O468" i="29" s="1"/>
  <c r="M469" i="29"/>
  <c r="O469" i="29" s="1"/>
  <c r="M470" i="29"/>
  <c r="O470" i="29" s="1"/>
  <c r="M471" i="29"/>
  <c r="O471" i="29" s="1"/>
  <c r="M472" i="29"/>
  <c r="O472" i="29" s="1"/>
  <c r="M474" i="29"/>
  <c r="O474" i="29" s="1"/>
  <c r="M475" i="29"/>
  <c r="O475" i="29" s="1"/>
  <c r="M476" i="29"/>
  <c r="O476" i="29" s="1"/>
  <c r="M477" i="29"/>
  <c r="O477" i="29" s="1"/>
  <c r="M478" i="29"/>
  <c r="O478" i="29" s="1"/>
  <c r="M480" i="29"/>
  <c r="O480" i="29" s="1"/>
  <c r="M481" i="29"/>
  <c r="O481" i="29" s="1"/>
  <c r="M483" i="29"/>
  <c r="O483" i="29" s="1"/>
  <c r="M484" i="29"/>
  <c r="O484" i="29" s="1"/>
  <c r="M485" i="29"/>
  <c r="O485" i="29" s="1"/>
  <c r="M486" i="29"/>
  <c r="O486" i="29" s="1"/>
  <c r="M487" i="29"/>
  <c r="O487" i="29" s="1"/>
  <c r="M489" i="29"/>
  <c r="O489" i="29" s="1"/>
  <c r="M490" i="29"/>
  <c r="O490" i="29" s="1"/>
  <c r="M491" i="29"/>
  <c r="O491" i="29" s="1"/>
  <c r="M492" i="29"/>
  <c r="O492" i="29" s="1"/>
  <c r="M493" i="29"/>
  <c r="O493" i="29" s="1"/>
  <c r="M494" i="29"/>
  <c r="O494" i="29" s="1"/>
  <c r="M495" i="29"/>
  <c r="O495" i="29" s="1"/>
  <c r="M496" i="29"/>
  <c r="N496" i="29"/>
  <c r="O496" i="29"/>
  <c r="N501" i="29"/>
  <c r="Q501" i="29"/>
  <c r="S501" i="29"/>
  <c r="T501" i="29"/>
  <c r="T420" i="29" s="1"/>
  <c r="T417" i="29" s="1"/>
  <c r="V501" i="29"/>
  <c r="W501" i="29"/>
  <c r="T503" i="29"/>
  <c r="W503" i="29"/>
  <c r="M504" i="29"/>
  <c r="M505" i="29"/>
  <c r="O505" i="29" s="1"/>
  <c r="M506" i="29"/>
  <c r="O506" i="29" s="1"/>
  <c r="M507" i="29"/>
  <c r="O507" i="29" s="1"/>
  <c r="M508" i="29"/>
  <c r="O508" i="29" s="1"/>
  <c r="M509" i="29"/>
  <c r="O509" i="29" s="1"/>
  <c r="N511" i="29"/>
  <c r="D48" i="18" s="1"/>
  <c r="H48" i="18" s="1"/>
  <c r="Q511" i="29"/>
  <c r="E48" i="18" s="1"/>
  <c r="I48" i="18" s="1"/>
  <c r="S511" i="29"/>
  <c r="T511" i="29"/>
  <c r="V511" i="29"/>
  <c r="W511" i="29"/>
  <c r="T513" i="29"/>
  <c r="W513" i="29"/>
  <c r="M514" i="29"/>
  <c r="O514" i="29"/>
  <c r="M515" i="29"/>
  <c r="O515" i="29"/>
  <c r="M516" i="29"/>
  <c r="O516" i="29"/>
  <c r="M517" i="29"/>
  <c r="O517" i="29"/>
  <c r="M518" i="29"/>
  <c r="O518" i="29"/>
  <c r="M519" i="29"/>
  <c r="O519" i="29"/>
  <c r="C520" i="29"/>
  <c r="M520" i="29"/>
  <c r="O520" i="29" s="1"/>
  <c r="C521" i="29"/>
  <c r="M521" i="29"/>
  <c r="O521" i="29"/>
  <c r="C522" i="29"/>
  <c r="M522" i="29"/>
  <c r="O522" i="29" s="1"/>
  <c r="M523" i="29"/>
  <c r="O523" i="29" s="1"/>
  <c r="C524" i="29"/>
  <c r="M524" i="29"/>
  <c r="O524" i="29"/>
  <c r="M525" i="29"/>
  <c r="O525" i="29"/>
  <c r="M526" i="29"/>
  <c r="O526" i="29"/>
  <c r="M527" i="29"/>
  <c r="O527" i="29"/>
  <c r="C528" i="29"/>
  <c r="M528" i="29"/>
  <c r="O528" i="29" s="1"/>
  <c r="C529" i="29"/>
  <c r="M529" i="29"/>
  <c r="O529" i="29"/>
  <c r="C530" i="29"/>
  <c r="M530" i="29"/>
  <c r="O530" i="29" s="1"/>
  <c r="C531" i="29"/>
  <c r="M531" i="29"/>
  <c r="O531" i="29"/>
  <c r="C532" i="29"/>
  <c r="M532" i="29"/>
  <c r="O532" i="29" s="1"/>
  <c r="C533" i="29"/>
  <c r="M533" i="29"/>
  <c r="O533" i="29"/>
  <c r="N536" i="29"/>
  <c r="D30" i="18" s="1"/>
  <c r="H30" i="18" s="1"/>
  <c r="Q536" i="29"/>
  <c r="E30" i="18" s="1"/>
  <c r="I30" i="18" s="1"/>
  <c r="S536" i="29"/>
  <c r="T536" i="29"/>
  <c r="V536" i="29"/>
  <c r="W536" i="29"/>
  <c r="T538" i="29"/>
  <c r="W538" i="29"/>
  <c r="M539" i="29"/>
  <c r="M541" i="29"/>
  <c r="O541" i="29" s="1"/>
  <c r="M542" i="29"/>
  <c r="O542" i="29" s="1"/>
  <c r="M543" i="29"/>
  <c r="O543" i="29" s="1"/>
  <c r="M544" i="29"/>
  <c r="O544" i="29" s="1"/>
  <c r="M545" i="29"/>
  <c r="O545" i="29" s="1"/>
  <c r="M546" i="29"/>
  <c r="O546" i="29" s="1"/>
  <c r="M547" i="29"/>
  <c r="O547" i="29" s="1"/>
  <c r="M548" i="29"/>
  <c r="O548" i="29" s="1"/>
  <c r="M549" i="29"/>
  <c r="O549" i="29" s="1"/>
  <c r="M550" i="29"/>
  <c r="N550" i="29"/>
  <c r="O550" i="29"/>
  <c r="N555" i="29"/>
  <c r="Q555" i="29"/>
  <c r="S555" i="29"/>
  <c r="T555" i="29"/>
  <c r="V555" i="29"/>
  <c r="W555" i="29"/>
  <c r="T557" i="29"/>
  <c r="W557" i="29"/>
  <c r="M558" i="29"/>
  <c r="M560" i="29"/>
  <c r="O560" i="29" s="1"/>
  <c r="M561" i="29"/>
  <c r="O561" i="29" s="1"/>
  <c r="M563" i="29"/>
  <c r="O563" i="29" s="1"/>
  <c r="M564" i="29"/>
  <c r="N564" i="29"/>
  <c r="O564" i="29"/>
  <c r="M565" i="29"/>
  <c r="O565" i="29"/>
  <c r="M566" i="29"/>
  <c r="O566" i="29"/>
  <c r="M567" i="29"/>
  <c r="N567" i="29"/>
  <c r="Q569" i="29"/>
  <c r="S569" i="29"/>
  <c r="T569" i="29"/>
  <c r="V569" i="29"/>
  <c r="W569" i="29"/>
  <c r="T571" i="29"/>
  <c r="W571" i="29"/>
  <c r="M572" i="29"/>
  <c r="O572" i="29"/>
  <c r="M574" i="29"/>
  <c r="O574" i="29"/>
  <c r="M575" i="29"/>
  <c r="O575" i="29"/>
  <c r="M576" i="29"/>
  <c r="O576" i="29"/>
  <c r="M577" i="29"/>
  <c r="O577" i="29"/>
  <c r="M578" i="29"/>
  <c r="O578" i="29"/>
  <c r="M579" i="29"/>
  <c r="N579" i="29"/>
  <c r="M580" i="29"/>
  <c r="O580" i="29" s="1"/>
  <c r="M581" i="29"/>
  <c r="O581" i="29" s="1"/>
  <c r="M582" i="29"/>
  <c r="O582" i="29" s="1"/>
  <c r="M583" i="29"/>
  <c r="O583" i="29" s="1"/>
  <c r="M584" i="29"/>
  <c r="O584" i="29" s="1"/>
  <c r="M586" i="29"/>
  <c r="O586" i="29" s="1"/>
  <c r="M587" i="29"/>
  <c r="O587" i="29" s="1"/>
  <c r="M589" i="29"/>
  <c r="N589" i="29"/>
  <c r="O589" i="29"/>
  <c r="M590" i="29"/>
  <c r="O590" i="29"/>
  <c r="M591" i="29"/>
  <c r="O591" i="29"/>
  <c r="M592" i="29"/>
  <c r="O592" i="29"/>
  <c r="M594" i="29"/>
  <c r="O594" i="29"/>
  <c r="M595" i="29"/>
  <c r="O595" i="29"/>
  <c r="M597" i="29"/>
  <c r="O597" i="29"/>
  <c r="M598" i="29"/>
  <c r="O598" i="29"/>
  <c r="M599" i="29"/>
  <c r="N599" i="29"/>
  <c r="O599" i="29" s="1"/>
  <c r="M601" i="29"/>
  <c r="N601" i="29"/>
  <c r="O601" i="29" s="1"/>
  <c r="Q601" i="29"/>
  <c r="S601" i="29"/>
  <c r="T601" i="29"/>
  <c r="V601" i="29"/>
  <c r="W601" i="29"/>
  <c r="T603" i="29"/>
  <c r="W603" i="29"/>
  <c r="M604" i="29"/>
  <c r="O604" i="29"/>
  <c r="M605" i="29"/>
  <c r="O605" i="29"/>
  <c r="M606" i="29"/>
  <c r="O606" i="29"/>
  <c r="M607" i="29"/>
  <c r="O607" i="29"/>
  <c r="N609" i="29"/>
  <c r="Q609" i="29"/>
  <c r="S609" i="29"/>
  <c r="T609" i="29"/>
  <c r="V609" i="29"/>
  <c r="W609" i="29"/>
  <c r="T611" i="29"/>
  <c r="W611" i="29"/>
  <c r="M612" i="29"/>
  <c r="M613" i="29"/>
  <c r="O613" i="29" s="1"/>
  <c r="M614" i="29"/>
  <c r="O614" i="29" s="1"/>
  <c r="M615" i="29"/>
  <c r="O615" i="29" s="1"/>
  <c r="M616" i="29"/>
  <c r="O616" i="29" s="1"/>
  <c r="M617" i="29"/>
  <c r="O617" i="29" s="1"/>
  <c r="M619" i="29"/>
  <c r="N619" i="29"/>
  <c r="O619" i="29" s="1"/>
  <c r="Q619" i="29"/>
  <c r="S619" i="29"/>
  <c r="T619" i="29"/>
  <c r="V619" i="29"/>
  <c r="W619" i="29"/>
  <c r="T621" i="29"/>
  <c r="W621" i="29"/>
  <c r="M622" i="29"/>
  <c r="O622" i="29"/>
  <c r="M624" i="29"/>
  <c r="O624" i="29"/>
  <c r="M625" i="29"/>
  <c r="O625" i="29"/>
  <c r="M627" i="29"/>
  <c r="O627" i="29"/>
  <c r="M628" i="29"/>
  <c r="O628" i="29"/>
  <c r="M629" i="29"/>
  <c r="O629" i="29"/>
  <c r="M630" i="29"/>
  <c r="O630" i="29"/>
  <c r="M631" i="29"/>
  <c r="O631" i="29"/>
  <c r="M633" i="29"/>
  <c r="O633" i="29"/>
  <c r="M634" i="29"/>
  <c r="O634" i="29"/>
  <c r="M635" i="29"/>
  <c r="O635" i="29"/>
  <c r="M636" i="29"/>
  <c r="O636" i="29"/>
  <c r="M637" i="29"/>
  <c r="O637" i="29"/>
  <c r="M638" i="29"/>
  <c r="O638" i="29"/>
  <c r="M639" i="29"/>
  <c r="O639" i="29"/>
  <c r="M640" i="29"/>
  <c r="O640" i="29"/>
  <c r="M643" i="29"/>
  <c r="O643" i="29"/>
  <c r="M644" i="29"/>
  <c r="O644" i="29"/>
  <c r="M645" i="29"/>
  <c r="O645" i="29"/>
  <c r="M646" i="29"/>
  <c r="O646" i="29"/>
  <c r="M647" i="29"/>
  <c r="O647" i="29"/>
  <c r="M648" i="29"/>
  <c r="O648" i="29"/>
  <c r="M649" i="29"/>
  <c r="O649" i="29"/>
  <c r="M652" i="29"/>
  <c r="O652" i="29"/>
  <c r="M654" i="29"/>
  <c r="O654" i="29"/>
  <c r="M655" i="29"/>
  <c r="O655" i="29"/>
  <c r="M656" i="29"/>
  <c r="O656" i="29"/>
  <c r="M657" i="29"/>
  <c r="O657" i="29"/>
  <c r="M658" i="29"/>
  <c r="O658" i="29"/>
  <c r="M659" i="29"/>
  <c r="O659" i="29"/>
  <c r="M660" i="29"/>
  <c r="O660" i="29"/>
  <c r="M661" i="29"/>
  <c r="O661" i="29"/>
  <c r="M663" i="29"/>
  <c r="O663" i="29"/>
  <c r="M664" i="29"/>
  <c r="O664" i="29"/>
  <c r="M665" i="29"/>
  <c r="O665" i="29"/>
  <c r="M666" i="29"/>
  <c r="O666" i="29"/>
  <c r="M667" i="29"/>
  <c r="O667" i="29"/>
  <c r="M668" i="29"/>
  <c r="O668" i="29"/>
  <c r="M669" i="29"/>
  <c r="O669" i="29"/>
  <c r="M670" i="29"/>
  <c r="O670" i="29"/>
  <c r="M671" i="29"/>
  <c r="O671" i="29"/>
  <c r="M672" i="29"/>
  <c r="O672" i="29"/>
  <c r="M673" i="29"/>
  <c r="O673" i="29"/>
  <c r="M674" i="29"/>
  <c r="O674" i="29"/>
  <c r="M675" i="29"/>
  <c r="O675" i="29"/>
  <c r="M676" i="29"/>
  <c r="O676" i="29"/>
  <c r="M677" i="29"/>
  <c r="O677" i="29"/>
  <c r="M678" i="29"/>
  <c r="O678" i="29"/>
  <c r="M679" i="29"/>
  <c r="O679" i="29"/>
  <c r="M680" i="29"/>
  <c r="O680" i="29"/>
  <c r="M681" i="29"/>
  <c r="O681" i="29"/>
  <c r="M682" i="29"/>
  <c r="O682" i="29"/>
  <c r="M683" i="29"/>
  <c r="O683" i="29"/>
  <c r="M684" i="29"/>
  <c r="O684" i="29"/>
  <c r="M685" i="29"/>
  <c r="O685" i="29"/>
  <c r="M686" i="29"/>
  <c r="O686" i="29"/>
  <c r="M687" i="29"/>
  <c r="O687" i="29"/>
  <c r="N689" i="29"/>
  <c r="Q689" i="29"/>
  <c r="S689" i="29"/>
  <c r="T689" i="29"/>
  <c r="V689" i="29"/>
  <c r="W689" i="29"/>
  <c r="T691" i="29"/>
  <c r="W691" i="29"/>
  <c r="M692" i="29"/>
  <c r="C693" i="29"/>
  <c r="M693" i="29"/>
  <c r="O693" i="29"/>
  <c r="C694" i="29"/>
  <c r="M694" i="29"/>
  <c r="M695" i="29"/>
  <c r="C696" i="29"/>
  <c r="M696" i="29"/>
  <c r="C16" i="52" s="1"/>
  <c r="O696" i="29"/>
  <c r="M697" i="29"/>
  <c r="O697" i="29"/>
  <c r="C698" i="29"/>
  <c r="M698" i="29"/>
  <c r="O698" i="29" s="1"/>
  <c r="M699" i="29"/>
  <c r="O699" i="29" s="1"/>
  <c r="M701" i="29"/>
  <c r="N701" i="29"/>
  <c r="O701" i="29" s="1"/>
  <c r="Q701" i="29"/>
  <c r="S701" i="29"/>
  <c r="T701" i="29"/>
  <c r="V701" i="29"/>
  <c r="W701" i="29"/>
  <c r="T703" i="29"/>
  <c r="W703" i="29"/>
  <c r="M704" i="29"/>
  <c r="O704" i="29"/>
  <c r="M705" i="29"/>
  <c r="C54" i="18" s="1"/>
  <c r="G54" i="18" s="1"/>
  <c r="O705" i="29"/>
  <c r="M706" i="29"/>
  <c r="O706" i="29"/>
  <c r="M707" i="29"/>
  <c r="O707" i="29"/>
  <c r="M708" i="29"/>
  <c r="O708" i="29"/>
  <c r="M709" i="29"/>
  <c r="O709" i="29"/>
  <c r="M710" i="29"/>
  <c r="O710" i="29"/>
  <c r="N719" i="29"/>
  <c r="Q719" i="29"/>
  <c r="S719" i="29"/>
  <c r="T719" i="29"/>
  <c r="V719" i="29"/>
  <c r="W719" i="29"/>
  <c r="T721" i="29"/>
  <c r="W721" i="29"/>
  <c r="M722" i="29"/>
  <c r="M723" i="29"/>
  <c r="O723" i="29" s="1"/>
  <c r="M725" i="29"/>
  <c r="O725" i="29" s="1"/>
  <c r="M726" i="29"/>
  <c r="O726" i="29" s="1"/>
  <c r="M728" i="29"/>
  <c r="O728" i="29" s="1"/>
  <c r="M729" i="29"/>
  <c r="O729" i="29" s="1"/>
  <c r="M730" i="29"/>
  <c r="O730" i="29" s="1"/>
  <c r="M732" i="29"/>
  <c r="O732" i="29" s="1"/>
  <c r="M733" i="29"/>
  <c r="O733" i="29" s="1"/>
  <c r="M736" i="29"/>
  <c r="O736" i="29" s="1"/>
  <c r="M737" i="29"/>
  <c r="O737" i="29" s="1"/>
  <c r="M738" i="29"/>
  <c r="O738" i="29" s="1"/>
  <c r="M741" i="29"/>
  <c r="O741" i="29" s="1"/>
  <c r="M742" i="29"/>
  <c r="O742" i="29" s="1"/>
  <c r="M745" i="29"/>
  <c r="O745" i="29" s="1"/>
  <c r="M746" i="29"/>
  <c r="O746" i="29" s="1"/>
  <c r="M747" i="29"/>
  <c r="O747" i="29" s="1"/>
  <c r="M748" i="29"/>
  <c r="O748" i="29" s="1"/>
  <c r="N751" i="29"/>
  <c r="Q751" i="29"/>
  <c r="S751" i="29"/>
  <c r="T751" i="29"/>
  <c r="V751" i="29"/>
  <c r="W751" i="29"/>
  <c r="T753" i="29"/>
  <c r="W753" i="29"/>
  <c r="M754" i="29"/>
  <c r="O754" i="29"/>
  <c r="M755" i="29"/>
  <c r="O755" i="29"/>
  <c r="M756" i="29"/>
  <c r="O756" i="29"/>
  <c r="M757" i="29"/>
  <c r="O757" i="29"/>
  <c r="M758" i="29"/>
  <c r="O758" i="29"/>
  <c r="M759" i="29"/>
  <c r="O759" i="29"/>
  <c r="M760" i="29"/>
  <c r="O760" i="29"/>
  <c r="M762" i="29"/>
  <c r="O762" i="29"/>
  <c r="M763" i="29"/>
  <c r="O763" i="29"/>
  <c r="M766" i="29"/>
  <c r="O766" i="29"/>
  <c r="M767" i="29"/>
  <c r="O767" i="29"/>
  <c r="C768" i="29"/>
  <c r="M769" i="29"/>
  <c r="O769" i="29" s="1"/>
  <c r="M770" i="29"/>
  <c r="O770" i="29" s="1"/>
  <c r="M771" i="29"/>
  <c r="O771" i="29" s="1"/>
  <c r="M772" i="29"/>
  <c r="O772" i="29" s="1"/>
  <c r="T776" i="29"/>
  <c r="W776" i="29"/>
  <c r="T777" i="29"/>
  <c r="N779" i="29"/>
  <c r="Q779" i="29"/>
  <c r="Q777" i="29" s="1"/>
  <c r="E39" i="18" s="1"/>
  <c r="I39" i="18" s="1"/>
  <c r="S779" i="29"/>
  <c r="T779" i="29"/>
  <c r="V779" i="29"/>
  <c r="W779" i="29"/>
  <c r="W777" i="29" s="1"/>
  <c r="T781" i="29"/>
  <c r="W781" i="29"/>
  <c r="M782" i="29"/>
  <c r="M783" i="29"/>
  <c r="O783" i="29" s="1"/>
  <c r="M784" i="29"/>
  <c r="O784" i="29" s="1"/>
  <c r="M785" i="29"/>
  <c r="O785" i="29" s="1"/>
  <c r="M786" i="29"/>
  <c r="O786" i="29" s="1"/>
  <c r="M787" i="29"/>
  <c r="O787" i="29" s="1"/>
  <c r="M788" i="29"/>
  <c r="O788" i="29" s="1"/>
  <c r="M789" i="29"/>
  <c r="O789" i="29" s="1"/>
  <c r="M790" i="29"/>
  <c r="O790" i="29" s="1"/>
  <c r="M791" i="29"/>
  <c r="O791" i="29" s="1"/>
  <c r="M792" i="29"/>
  <c r="O792" i="29" s="1"/>
  <c r="M793" i="29"/>
  <c r="O793" i="29" s="1"/>
  <c r="M794" i="29"/>
  <c r="O794" i="29" s="1"/>
  <c r="M795" i="29"/>
  <c r="O795" i="29" s="1"/>
  <c r="M796" i="29"/>
  <c r="O796" i="29" s="1"/>
  <c r="M797" i="29"/>
  <c r="O797" i="29" s="1"/>
  <c r="M798" i="29"/>
  <c r="O798" i="29" s="1"/>
  <c r="M799" i="29"/>
  <c r="O799" i="29" s="1"/>
  <c r="M800" i="29"/>
  <c r="O800" i="29" s="1"/>
  <c r="M801" i="29"/>
  <c r="O801" i="29" s="1"/>
  <c r="M802" i="29"/>
  <c r="O802" i="29" s="1"/>
  <c r="N805" i="29"/>
  <c r="Q805" i="29"/>
  <c r="S805" i="29"/>
  <c r="T805" i="29"/>
  <c r="V805" i="29"/>
  <c r="W805" i="29"/>
  <c r="T807" i="29"/>
  <c r="W807" i="29"/>
  <c r="M808" i="29"/>
  <c r="O808" i="29"/>
  <c r="M809" i="29"/>
  <c r="O809" i="29"/>
  <c r="M810" i="29"/>
  <c r="O810" i="29"/>
  <c r="M811" i="29"/>
  <c r="O811" i="29"/>
  <c r="M812" i="29"/>
  <c r="O812" i="29"/>
  <c r="M813" i="29"/>
  <c r="O813" i="29"/>
  <c r="M814" i="29"/>
  <c r="O814" i="29"/>
  <c r="M815" i="29"/>
  <c r="O815" i="29"/>
  <c r="C816" i="29"/>
  <c r="M817" i="29"/>
  <c r="O817" i="29" s="1"/>
  <c r="M818" i="29"/>
  <c r="O818" i="29" s="1"/>
  <c r="M819" i="29"/>
  <c r="O819" i="29" s="1"/>
  <c r="M820" i="29"/>
  <c r="O820" i="29" s="1"/>
  <c r="M821" i="29"/>
  <c r="O821" i="29" s="1"/>
  <c r="M822" i="29"/>
  <c r="O822" i="29" s="1"/>
  <c r="M823" i="29"/>
  <c r="O823" i="29" s="1"/>
  <c r="M824" i="29"/>
  <c r="O824" i="29" s="1"/>
  <c r="M827" i="29"/>
  <c r="N827" i="29"/>
  <c r="O827" i="29"/>
  <c r="Q827" i="29"/>
  <c r="S827" i="29"/>
  <c r="T827" i="29"/>
  <c r="V827" i="29"/>
  <c r="W827" i="29"/>
  <c r="T829" i="29"/>
  <c r="W829" i="29"/>
  <c r="M830" i="29"/>
  <c r="O830" i="29"/>
  <c r="M831" i="29"/>
  <c r="O831" i="29"/>
  <c r="M832" i="29"/>
  <c r="O832" i="29"/>
  <c r="M833" i="29"/>
  <c r="O833" i="29"/>
  <c r="N837" i="29"/>
  <c r="Q837" i="29"/>
  <c r="E42" i="18" s="1"/>
  <c r="I42" i="18" s="1"/>
  <c r="S837" i="29"/>
  <c r="T837" i="29"/>
  <c r="V837" i="29"/>
  <c r="W837" i="29"/>
  <c r="T839" i="29"/>
  <c r="W839" i="29"/>
  <c r="M840" i="29"/>
  <c r="C841" i="29"/>
  <c r="M841" i="29"/>
  <c r="O841" i="29"/>
  <c r="M842" i="29"/>
  <c r="O842" i="29"/>
  <c r="M843" i="29"/>
  <c r="O843" i="29"/>
  <c r="M844" i="29"/>
  <c r="O844" i="29"/>
  <c r="M845" i="29"/>
  <c r="O845" i="29"/>
  <c r="M846" i="29"/>
  <c r="O846" i="29"/>
  <c r="M847" i="29"/>
  <c r="O847" i="29"/>
  <c r="N850" i="29"/>
  <c r="Q850" i="29"/>
  <c r="E45" i="18" s="1"/>
  <c r="I45" i="18" s="1"/>
  <c r="S850" i="29"/>
  <c r="T850" i="29"/>
  <c r="V850" i="29"/>
  <c r="W850" i="29"/>
  <c r="T852" i="29"/>
  <c r="W852" i="29"/>
  <c r="M853" i="29"/>
  <c r="M854" i="29"/>
  <c r="O854" i="29" s="1"/>
  <c r="M855" i="29"/>
  <c r="O855" i="29" s="1"/>
  <c r="C856" i="29"/>
  <c r="M856" i="29"/>
  <c r="O856" i="29"/>
  <c r="M857" i="29"/>
  <c r="O857" i="29"/>
  <c r="M858" i="29"/>
  <c r="O858" i="29"/>
  <c r="M859" i="29"/>
  <c r="O859" i="29"/>
  <c r="M860" i="29"/>
  <c r="O860" i="29"/>
  <c r="T863" i="29"/>
  <c r="W863" i="29"/>
  <c r="N867" i="29"/>
  <c r="Q867" i="29"/>
  <c r="S867" i="29"/>
  <c r="S864" i="29" s="1"/>
  <c r="T867" i="29"/>
  <c r="V867" i="29"/>
  <c r="W867" i="29"/>
  <c r="T869" i="29"/>
  <c r="W869" i="29"/>
  <c r="M870" i="29"/>
  <c r="O870" i="29"/>
  <c r="M871" i="29"/>
  <c r="O871" i="29"/>
  <c r="M872" i="29"/>
  <c r="O872" i="29"/>
  <c r="M873" i="29"/>
  <c r="O873" i="29"/>
  <c r="M874" i="29"/>
  <c r="O874" i="29"/>
  <c r="M875" i="29"/>
  <c r="O875" i="29"/>
  <c r="M876" i="29"/>
  <c r="O876" i="29"/>
  <c r="M878" i="29"/>
  <c r="O878" i="29"/>
  <c r="M879" i="29"/>
  <c r="O879" i="29"/>
  <c r="M880" i="29"/>
  <c r="O880" i="29"/>
  <c r="M881" i="29"/>
  <c r="O881" i="29"/>
  <c r="C882" i="29"/>
  <c r="M882" i="29"/>
  <c r="O882" i="29" s="1"/>
  <c r="C883" i="29"/>
  <c r="M883" i="29"/>
  <c r="O883" i="29"/>
  <c r="C884" i="29"/>
  <c r="M884" i="29"/>
  <c r="O884" i="29" s="1"/>
  <c r="C885" i="29"/>
  <c r="M885" i="29"/>
  <c r="O885" i="29"/>
  <c r="C886" i="29"/>
  <c r="M886" i="29"/>
  <c r="O886" i="29" s="1"/>
  <c r="C887" i="29"/>
  <c r="M887" i="29"/>
  <c r="O887" i="29"/>
  <c r="C888" i="29"/>
  <c r="M888" i="29"/>
  <c r="O888" i="29" s="1"/>
  <c r="C889" i="29"/>
  <c r="C890" i="29"/>
  <c r="M890" i="29"/>
  <c r="O890" i="29" s="1"/>
  <c r="C891" i="29"/>
  <c r="M891" i="29"/>
  <c r="O891" i="29"/>
  <c r="C892" i="29"/>
  <c r="M892" i="29"/>
  <c r="O892" i="29" s="1"/>
  <c r="C893" i="29"/>
  <c r="M893" i="29"/>
  <c r="O893" i="29"/>
  <c r="C894" i="29"/>
  <c r="C895" i="29"/>
  <c r="C896" i="29"/>
  <c r="C897" i="29"/>
  <c r="C898" i="29"/>
  <c r="C899" i="29"/>
  <c r="C900" i="29"/>
  <c r="C901" i="29"/>
  <c r="C902" i="29"/>
  <c r="C903" i="29"/>
  <c r="C904" i="29"/>
  <c r="C905" i="29"/>
  <c r="M906" i="29"/>
  <c r="O906" i="29"/>
  <c r="M907" i="29"/>
  <c r="O907" i="29"/>
  <c r="M908" i="29"/>
  <c r="O908" i="29"/>
  <c r="M909" i="29"/>
  <c r="O909" i="29"/>
  <c r="M910" i="29"/>
  <c r="O910" i="29"/>
  <c r="M911" i="29"/>
  <c r="O911" i="29"/>
  <c r="M912" i="29"/>
  <c r="O912" i="29"/>
  <c r="M913" i="29"/>
  <c r="O913" i="29"/>
  <c r="M914" i="29"/>
  <c r="O914" i="29"/>
  <c r="M915" i="29"/>
  <c r="O915" i="29"/>
  <c r="M917" i="29"/>
  <c r="O917" i="29"/>
  <c r="C918" i="29"/>
  <c r="M918" i="29"/>
  <c r="O918" i="29" s="1"/>
  <c r="C919" i="29"/>
  <c r="M919" i="29"/>
  <c r="O919" i="29"/>
  <c r="C920" i="29"/>
  <c r="M920" i="29"/>
  <c r="O920" i="29" s="1"/>
  <c r="C921" i="29"/>
  <c r="M921" i="29"/>
  <c r="O921" i="29"/>
  <c r="C922" i="29"/>
  <c r="M922" i="29"/>
  <c r="O922" i="29" s="1"/>
  <c r="C923" i="29"/>
  <c r="M923" i="29"/>
  <c r="O923" i="29"/>
  <c r="C924" i="29"/>
  <c r="M924" i="29"/>
  <c r="O924" i="29" s="1"/>
  <c r="C925" i="29"/>
  <c r="C926" i="29"/>
  <c r="M926" i="29"/>
  <c r="O926" i="29" s="1"/>
  <c r="C927" i="29"/>
  <c r="M927" i="29"/>
  <c r="O927" i="29"/>
  <c r="C928" i="29"/>
  <c r="C929" i="29"/>
  <c r="M929" i="29"/>
  <c r="O929" i="29"/>
  <c r="C930" i="29"/>
  <c r="C931" i="29"/>
  <c r="C932" i="29"/>
  <c r="C933" i="29"/>
  <c r="C934" i="29"/>
  <c r="C935" i="29"/>
  <c r="C936" i="29"/>
  <c r="C937" i="29"/>
  <c r="C938" i="29"/>
  <c r="C939" i="29"/>
  <c r="C940" i="29"/>
  <c r="C941" i="29"/>
  <c r="M942" i="29"/>
  <c r="O942" i="29"/>
  <c r="M943" i="29"/>
  <c r="O943" i="29"/>
  <c r="M944" i="29"/>
  <c r="O944" i="29"/>
  <c r="M945" i="29"/>
  <c r="O945" i="29"/>
  <c r="M946" i="29"/>
  <c r="O946" i="29"/>
  <c r="M947" i="29"/>
  <c r="O947" i="29"/>
  <c r="M949" i="29"/>
  <c r="O949" i="29"/>
  <c r="M950" i="29"/>
  <c r="O950" i="29"/>
  <c r="M952" i="29"/>
  <c r="O952" i="29"/>
  <c r="C953" i="29"/>
  <c r="M953" i="29"/>
  <c r="O953" i="29" s="1"/>
  <c r="C954" i="29"/>
  <c r="M954" i="29"/>
  <c r="O954" i="29"/>
  <c r="C955" i="29"/>
  <c r="M955" i="29"/>
  <c r="O955" i="29" s="1"/>
  <c r="C956" i="29"/>
  <c r="M956" i="29"/>
  <c r="O956" i="29"/>
  <c r="C957" i="29"/>
  <c r="M957" i="29"/>
  <c r="O957" i="29" s="1"/>
  <c r="C958" i="29"/>
  <c r="M958" i="29"/>
  <c r="O958" i="29"/>
  <c r="C959" i="29"/>
  <c r="C960" i="29"/>
  <c r="M960" i="29"/>
  <c r="O960" i="29"/>
  <c r="C961" i="29"/>
  <c r="M961" i="29"/>
  <c r="O961" i="29" s="1"/>
  <c r="C962" i="29"/>
  <c r="C963" i="29"/>
  <c r="M963" i="29"/>
  <c r="O963" i="29" s="1"/>
  <c r="C964" i="29"/>
  <c r="C965" i="29"/>
  <c r="C966" i="29"/>
  <c r="C967" i="29"/>
  <c r="C968" i="29"/>
  <c r="C969" i="29"/>
  <c r="C970" i="29"/>
  <c r="C971" i="29"/>
  <c r="C972" i="29"/>
  <c r="C973" i="29"/>
  <c r="C974" i="29"/>
  <c r="N977" i="29"/>
  <c r="Q977" i="29"/>
  <c r="S977" i="29"/>
  <c r="T977" i="29"/>
  <c r="V977" i="29"/>
  <c r="W977" i="29"/>
  <c r="T979" i="29"/>
  <c r="W979" i="29"/>
  <c r="M980" i="29"/>
  <c r="M981" i="29"/>
  <c r="O981" i="29" s="1"/>
  <c r="M982" i="29"/>
  <c r="O982" i="29" s="1"/>
  <c r="M983" i="29"/>
  <c r="O983" i="29" s="1"/>
  <c r="M984" i="29"/>
  <c r="O984" i="29" s="1"/>
  <c r="M985" i="29"/>
  <c r="O985" i="29" s="1"/>
  <c r="M986" i="29"/>
  <c r="O986" i="29" s="1"/>
  <c r="M988" i="29"/>
  <c r="O988" i="29" s="1"/>
  <c r="M989" i="29"/>
  <c r="O989" i="29" s="1"/>
  <c r="M991" i="29"/>
  <c r="O991" i="29" s="1"/>
  <c r="C992" i="29"/>
  <c r="M992" i="29"/>
  <c r="O992" i="29"/>
  <c r="C993" i="29"/>
  <c r="M993" i="29"/>
  <c r="O993" i="29" s="1"/>
  <c r="C994" i="29"/>
  <c r="M994" i="29"/>
  <c r="O994" i="29"/>
  <c r="C995" i="29"/>
  <c r="M995" i="29"/>
  <c r="O995" i="29" s="1"/>
  <c r="C996" i="29"/>
  <c r="M996" i="29"/>
  <c r="O996" i="29"/>
  <c r="C997" i="29"/>
  <c r="M997" i="29"/>
  <c r="O997" i="29" s="1"/>
  <c r="C998" i="29"/>
  <c r="M998" i="29"/>
  <c r="O998" i="29"/>
  <c r="C999" i="29"/>
  <c r="C1000" i="29"/>
  <c r="M1000" i="29"/>
  <c r="O1000" i="29"/>
  <c r="C1001" i="29"/>
  <c r="C1002" i="29"/>
  <c r="C1003" i="29"/>
  <c r="M1003" i="29"/>
  <c r="O1003" i="29" s="1"/>
  <c r="C1004" i="29"/>
  <c r="C1005" i="29"/>
  <c r="C1006" i="29"/>
  <c r="C1007" i="29"/>
  <c r="C1008" i="29"/>
  <c r="C1009" i="29"/>
  <c r="C1010" i="29"/>
  <c r="C1011" i="29"/>
  <c r="C1012" i="29"/>
  <c r="C1013" i="29"/>
  <c r="M1013" i="29"/>
  <c r="O1013" i="29" s="1"/>
  <c r="C1014" i="29"/>
  <c r="C1015" i="29"/>
  <c r="M1016" i="29"/>
  <c r="O1016" i="29" s="1"/>
  <c r="M1017" i="29"/>
  <c r="O1017" i="29" s="1"/>
  <c r="M1018" i="29"/>
  <c r="O1018" i="29" s="1"/>
  <c r="M1019" i="29"/>
  <c r="O1019" i="29" s="1"/>
  <c r="M1020" i="29"/>
  <c r="O1020" i="29" s="1"/>
  <c r="M1021" i="29"/>
  <c r="O1021" i="29" s="1"/>
  <c r="M1023" i="29"/>
  <c r="O1023" i="29" s="1"/>
  <c r="M1024" i="29"/>
  <c r="O1024" i="29" s="1"/>
  <c r="M1026" i="29"/>
  <c r="O1026" i="29" s="1"/>
  <c r="C1027" i="29"/>
  <c r="M1027" i="29"/>
  <c r="O1027" i="29"/>
  <c r="C1028" i="29"/>
  <c r="M1028" i="29"/>
  <c r="O1028" i="29" s="1"/>
  <c r="C1029" i="29"/>
  <c r="M1029" i="29"/>
  <c r="O1029" i="29"/>
  <c r="C1030" i="29"/>
  <c r="M1030" i="29"/>
  <c r="O1030" i="29" s="1"/>
  <c r="C1031" i="29"/>
  <c r="M1031" i="29"/>
  <c r="O1031" i="29"/>
  <c r="C1032" i="29"/>
  <c r="M1032" i="29"/>
  <c r="O1032" i="29" s="1"/>
  <c r="C1033" i="29"/>
  <c r="C1034" i="29"/>
  <c r="M1034" i="29"/>
  <c r="O1034" i="29" s="1"/>
  <c r="C1035" i="29"/>
  <c r="C1036" i="29"/>
  <c r="C1037" i="29"/>
  <c r="M1037" i="29"/>
  <c r="O1037" i="29"/>
  <c r="C1038" i="29"/>
  <c r="C1039" i="29"/>
  <c r="C1040" i="29"/>
  <c r="C1041" i="29"/>
  <c r="C1042" i="29"/>
  <c r="C1043" i="29"/>
  <c r="C1044" i="29"/>
  <c r="C1045" i="29"/>
  <c r="C1046" i="29"/>
  <c r="C1047" i="29"/>
  <c r="C1048" i="29"/>
  <c r="N1051" i="29"/>
  <c r="Q1051" i="29"/>
  <c r="S1051" i="29"/>
  <c r="T1051" i="29"/>
  <c r="V1051" i="29"/>
  <c r="W1051" i="29"/>
  <c r="T1053" i="29"/>
  <c r="W1053" i="29"/>
  <c r="M1054" i="29"/>
  <c r="O1054" i="29"/>
  <c r="M1055" i="29"/>
  <c r="O1055" i="29"/>
  <c r="M1056" i="29"/>
  <c r="O1056" i="29"/>
  <c r="M1057" i="29"/>
  <c r="O1057" i="29"/>
  <c r="M1058" i="29"/>
  <c r="O1058" i="29"/>
  <c r="M1059" i="29"/>
  <c r="O1059" i="29"/>
  <c r="M1060" i="29"/>
  <c r="O1060" i="29"/>
  <c r="M1062" i="29"/>
  <c r="O1062" i="29"/>
  <c r="M1063" i="29"/>
  <c r="O1063" i="29"/>
  <c r="M1065" i="29"/>
  <c r="O1065" i="29"/>
  <c r="C1066" i="29"/>
  <c r="M1066" i="29"/>
  <c r="O1066" i="29" s="1"/>
  <c r="C1067" i="29"/>
  <c r="M1067" i="29"/>
  <c r="O1067" i="29"/>
  <c r="M1068" i="29"/>
  <c r="O1068" i="29"/>
  <c r="C1069" i="29"/>
  <c r="M1069" i="29"/>
  <c r="O1069" i="29" s="1"/>
  <c r="C1070" i="29"/>
  <c r="M1070" i="29"/>
  <c r="O1070" i="29"/>
  <c r="C1071" i="29"/>
  <c r="M1071" i="29"/>
  <c r="O1071" i="29" s="1"/>
  <c r="C1072" i="29"/>
  <c r="M1072" i="29"/>
  <c r="O1072" i="29"/>
  <c r="C1073" i="29"/>
  <c r="C1074" i="29"/>
  <c r="M1074" i="29"/>
  <c r="O1074" i="29"/>
  <c r="C1075" i="29"/>
  <c r="M1075" i="29"/>
  <c r="O1075" i="29" s="1"/>
  <c r="C1076" i="29"/>
  <c r="C1077" i="29"/>
  <c r="M1077" i="29"/>
  <c r="O1077" i="29" s="1"/>
  <c r="C1078" i="29"/>
  <c r="C1079" i="29"/>
  <c r="C1080" i="29"/>
  <c r="C1081" i="29"/>
  <c r="C1082" i="29"/>
  <c r="C1083" i="29"/>
  <c r="C1084" i="29"/>
  <c r="C1085" i="29"/>
  <c r="C1086" i="29"/>
  <c r="C1087" i="29"/>
  <c r="C1088" i="29"/>
  <c r="C1089" i="29"/>
  <c r="M1090" i="29"/>
  <c r="O1090" i="29" s="1"/>
  <c r="M1091" i="29"/>
  <c r="O1091" i="29" s="1"/>
  <c r="M1092" i="29"/>
  <c r="O1092" i="29" s="1"/>
  <c r="M1093" i="29"/>
  <c r="O1093" i="29" s="1"/>
  <c r="M1094" i="29"/>
  <c r="O1094" i="29" s="1"/>
  <c r="M1095" i="29"/>
  <c r="O1095" i="29" s="1"/>
  <c r="M1097" i="29"/>
  <c r="O1097" i="29" s="1"/>
  <c r="M1098" i="29"/>
  <c r="O1098" i="29" s="1"/>
  <c r="M1100" i="29"/>
  <c r="O1100" i="29" s="1"/>
  <c r="C1101" i="29"/>
  <c r="M1101" i="29"/>
  <c r="O1101" i="29"/>
  <c r="C1102" i="29"/>
  <c r="M1102" i="29"/>
  <c r="O1102" i="29" s="1"/>
  <c r="C1103" i="29"/>
  <c r="M1103" i="29"/>
  <c r="O1103" i="29"/>
  <c r="C1104" i="29"/>
  <c r="M1104" i="29"/>
  <c r="O1104" i="29" s="1"/>
  <c r="C1105" i="29"/>
  <c r="M1105" i="29"/>
  <c r="O1105" i="29"/>
  <c r="C1106" i="29"/>
  <c r="M1106" i="29"/>
  <c r="O1106" i="29" s="1"/>
  <c r="C1107" i="29"/>
  <c r="C1108" i="29"/>
  <c r="M1108" i="29"/>
  <c r="O1108" i="29" s="1"/>
  <c r="C1109" i="29"/>
  <c r="M1109" i="29"/>
  <c r="O1109" i="29"/>
  <c r="C1110" i="29"/>
  <c r="C1111" i="29"/>
  <c r="M1111" i="29"/>
  <c r="O1111" i="29"/>
  <c r="C1112" i="29"/>
  <c r="M1112" i="29"/>
  <c r="O1112" i="29" s="1"/>
  <c r="C1113" i="29"/>
  <c r="C1114" i="29"/>
  <c r="C1115" i="29"/>
  <c r="M1115" i="29"/>
  <c r="O1115" i="29"/>
  <c r="C1116" i="29"/>
  <c r="C1117" i="29"/>
  <c r="M1117" i="29"/>
  <c r="O1117" i="29"/>
  <c r="C1118" i="29"/>
  <c r="C1119" i="29"/>
  <c r="M1119" i="29"/>
  <c r="O1119" i="29"/>
  <c r="C1120" i="29"/>
  <c r="M1120" i="29"/>
  <c r="O1120" i="29" s="1"/>
  <c r="C1121" i="29"/>
  <c r="C1122" i="29"/>
  <c r="M1122" i="29"/>
  <c r="O1122" i="29" s="1"/>
  <c r="N1125" i="29"/>
  <c r="Q1125" i="29"/>
  <c r="S1125" i="29"/>
  <c r="T1125" i="29"/>
  <c r="V1125" i="29"/>
  <c r="W1125" i="29"/>
  <c r="T1127" i="29"/>
  <c r="W1127" i="29"/>
  <c r="M1128" i="29"/>
  <c r="O1128" i="29"/>
  <c r="M1129" i="29"/>
  <c r="O1129" i="29"/>
  <c r="M1130" i="29"/>
  <c r="O1130" i="29"/>
  <c r="M1131" i="29"/>
  <c r="O1131" i="29"/>
  <c r="M1132" i="29"/>
  <c r="O1132" i="29"/>
  <c r="M1133" i="29"/>
  <c r="O1133" i="29"/>
  <c r="M1134" i="29"/>
  <c r="O1134" i="29"/>
  <c r="M1136" i="29"/>
  <c r="O1136" i="29"/>
  <c r="M1137" i="29"/>
  <c r="O1137" i="29"/>
  <c r="M1139" i="29"/>
  <c r="O1139" i="29"/>
  <c r="C1140" i="29"/>
  <c r="M1140" i="29"/>
  <c r="O1140" i="29" s="1"/>
  <c r="C1141" i="29"/>
  <c r="M1141" i="29"/>
  <c r="O1141" i="29"/>
  <c r="C1142" i="29"/>
  <c r="M1142" i="29"/>
  <c r="O1142" i="29" s="1"/>
  <c r="C1143" i="29"/>
  <c r="M1143" i="29"/>
  <c r="O1143" i="29"/>
  <c r="C1144" i="29"/>
  <c r="M1144" i="29"/>
  <c r="O1144" i="29" s="1"/>
  <c r="C1145" i="29"/>
  <c r="M1145" i="29"/>
  <c r="O1145" i="29"/>
  <c r="C1146" i="29"/>
  <c r="M1146" i="29"/>
  <c r="O1146" i="29" s="1"/>
  <c r="C1147" i="29"/>
  <c r="C1148" i="29"/>
  <c r="M1148" i="29"/>
  <c r="O1148" i="29" s="1"/>
  <c r="C1149" i="29"/>
  <c r="M1149" i="29"/>
  <c r="O1149" i="29"/>
  <c r="C1150" i="29"/>
  <c r="C1151" i="29"/>
  <c r="M1151" i="29"/>
  <c r="O1151" i="29"/>
  <c r="C1152" i="29"/>
  <c r="C1153" i="29"/>
  <c r="C1154" i="29"/>
  <c r="C1155" i="29"/>
  <c r="C1156" i="29"/>
  <c r="C1157" i="29"/>
  <c r="C1158" i="29"/>
  <c r="C1159" i="29"/>
  <c r="C1160" i="29"/>
  <c r="C1161" i="29"/>
  <c r="C1162" i="29"/>
  <c r="C1163" i="29"/>
  <c r="M1164" i="29"/>
  <c r="O1164" i="29"/>
  <c r="M1165" i="29"/>
  <c r="O1165" i="29"/>
  <c r="M1166" i="29"/>
  <c r="O1166" i="29"/>
  <c r="M1167" i="29"/>
  <c r="O1167" i="29"/>
  <c r="M1168" i="29"/>
  <c r="O1168" i="29"/>
  <c r="M1169" i="29"/>
  <c r="O1169" i="29"/>
  <c r="M1170" i="29"/>
  <c r="O1170" i="29"/>
  <c r="M1171" i="29"/>
  <c r="O1171" i="29"/>
  <c r="M1172" i="29"/>
  <c r="O1172" i="29"/>
  <c r="M1173" i="29"/>
  <c r="O1173" i="29"/>
  <c r="M1174" i="29"/>
  <c r="O1174" i="29"/>
  <c r="C1175" i="29"/>
  <c r="M1175" i="29"/>
  <c r="O1175" i="29" s="1"/>
  <c r="C1176" i="29"/>
  <c r="M1176" i="29"/>
  <c r="O1176" i="29"/>
  <c r="C1177" i="29"/>
  <c r="M1177" i="29"/>
  <c r="O1177" i="29" s="1"/>
  <c r="C1178" i="29"/>
  <c r="M1178" i="29"/>
  <c r="O1178" i="29"/>
  <c r="C1179" i="29"/>
  <c r="M1179" i="29"/>
  <c r="O1179" i="29" s="1"/>
  <c r="C1180" i="29"/>
  <c r="M1180" i="29"/>
  <c r="O1180" i="29"/>
  <c r="C1181" i="29"/>
  <c r="C1182" i="29"/>
  <c r="M1182" i="29"/>
  <c r="O1182" i="29"/>
  <c r="C1183" i="29"/>
  <c r="M1183" i="29"/>
  <c r="O1183" i="29" s="1"/>
  <c r="C1184" i="29"/>
  <c r="C1185" i="29"/>
  <c r="M1185" i="29"/>
  <c r="O1185" i="29" s="1"/>
  <c r="C1186" i="29"/>
  <c r="C1187" i="29"/>
  <c r="C1188" i="29"/>
  <c r="C1189" i="29"/>
  <c r="C1190" i="29"/>
  <c r="C1191" i="29"/>
  <c r="C1192" i="29"/>
  <c r="C1193" i="29"/>
  <c r="C1194" i="29"/>
  <c r="C1195" i="29"/>
  <c r="C1196" i="29"/>
  <c r="N1199" i="29"/>
  <c r="Q1199" i="29"/>
  <c r="S1199" i="29"/>
  <c r="T1199" i="29"/>
  <c r="V1199" i="29"/>
  <c r="W1199" i="29"/>
  <c r="T1201" i="29"/>
  <c r="W1201" i="29"/>
  <c r="M1202" i="29"/>
  <c r="M1199" i="29" s="1"/>
  <c r="M1203" i="29"/>
  <c r="O1203" i="29" s="1"/>
  <c r="M1204" i="29"/>
  <c r="O1204" i="29" s="1"/>
  <c r="M1205" i="29"/>
  <c r="O1205" i="29"/>
  <c r="M1206" i="29"/>
  <c r="O1206" i="29"/>
  <c r="M1211" i="29"/>
  <c r="O1211" i="29"/>
  <c r="M1212" i="29"/>
  <c r="O1212" i="29"/>
  <c r="M1213" i="29"/>
  <c r="O1213" i="29"/>
  <c r="M1214" i="29"/>
  <c r="O1214" i="29"/>
  <c r="M1215" i="29"/>
  <c r="O1215" i="29"/>
  <c r="M1216" i="29"/>
  <c r="O1216" i="29"/>
  <c r="M1217" i="29"/>
  <c r="O1217" i="29"/>
  <c r="T1221" i="29"/>
  <c r="W1221" i="29"/>
  <c r="T1225" i="29"/>
  <c r="W1225" i="29"/>
  <c r="N1228" i="29"/>
  <c r="Q1228" i="29"/>
  <c r="Q1226" i="29" s="1"/>
  <c r="S1228" i="29"/>
  <c r="S1226" i="29" s="1"/>
  <c r="T1228" i="29"/>
  <c r="T1226" i="29" s="1"/>
  <c r="V1228" i="29"/>
  <c r="V1226" i="29" s="1"/>
  <c r="W1228" i="29"/>
  <c r="W1226" i="29" s="1"/>
  <c r="T1230" i="29"/>
  <c r="W1230" i="29"/>
  <c r="M1231" i="29"/>
  <c r="M1228" i="29" s="1"/>
  <c r="M1226" i="29" s="1"/>
  <c r="M1233" i="29"/>
  <c r="N1233" i="29"/>
  <c r="O1233" i="29"/>
  <c r="Q1233" i="29"/>
  <c r="S1233" i="29"/>
  <c r="T1233" i="29"/>
  <c r="V1233" i="29"/>
  <c r="W1233" i="29"/>
  <c r="T1235" i="29"/>
  <c r="W1235" i="29"/>
  <c r="T1239" i="29"/>
  <c r="W1239" i="29"/>
  <c r="M1242" i="29"/>
  <c r="N1242" i="29"/>
  <c r="N1240" i="29" s="1"/>
  <c r="O1242" i="29"/>
  <c r="Q1242" i="29"/>
  <c r="Q1240" i="29" s="1"/>
  <c r="S1242" i="29"/>
  <c r="S1240" i="29" s="1"/>
  <c r="T1242" i="29"/>
  <c r="T1240" i="29" s="1"/>
  <c r="V1242" i="29"/>
  <c r="V1240" i="29" s="1"/>
  <c r="W1242" i="29"/>
  <c r="W1240" i="29" s="1"/>
  <c r="T1244" i="29"/>
  <c r="W1244" i="29"/>
  <c r="M1245" i="29"/>
  <c r="O1245" i="29"/>
  <c r="M1246" i="29"/>
  <c r="O1246" i="29"/>
  <c r="N1248" i="29"/>
  <c r="Q1248" i="29"/>
  <c r="S1248" i="29"/>
  <c r="T1248" i="29"/>
  <c r="V1248" i="29"/>
  <c r="W1248" i="29"/>
  <c r="T1250" i="29"/>
  <c r="W1250" i="29"/>
  <c r="M1252" i="29"/>
  <c r="M1248" i="29" s="1"/>
  <c r="T1255" i="29"/>
  <c r="W1255" i="29"/>
  <c r="N1258" i="29"/>
  <c r="N1256" i="29" s="1"/>
  <c r="Q1258" i="29"/>
  <c r="Q1256" i="29" s="1"/>
  <c r="S1258" i="29"/>
  <c r="S1256" i="29" s="1"/>
  <c r="T1258" i="29"/>
  <c r="T1256" i="29" s="1"/>
  <c r="V1258" i="29"/>
  <c r="V1256" i="29" s="1"/>
  <c r="W1258" i="29"/>
  <c r="W1256" i="29" s="1"/>
  <c r="T1260" i="29"/>
  <c r="W1260" i="29"/>
  <c r="M1261" i="29"/>
  <c r="M1258" i="29" s="1"/>
  <c r="M1256" i="29" s="1"/>
  <c r="C1262" i="29"/>
  <c r="M1262" i="29"/>
  <c r="O1262" i="29"/>
  <c r="N1264" i="29"/>
  <c r="Q1264" i="29"/>
  <c r="S1264" i="29"/>
  <c r="T1264" i="29"/>
  <c r="V1264" i="29"/>
  <c r="W1264" i="29"/>
  <c r="T1266" i="29"/>
  <c r="W1266" i="29"/>
  <c r="C1268" i="29"/>
  <c r="M1268" i="29"/>
  <c r="M1264" i="29" s="1"/>
  <c r="O1268" i="29"/>
  <c r="O1264" i="29" s="1"/>
  <c r="N1271" i="29"/>
  <c r="Q1271" i="29"/>
  <c r="S1271" i="29"/>
  <c r="T1271" i="29"/>
  <c r="V1271" i="29"/>
  <c r="W1271" i="29"/>
  <c r="T1273" i="29"/>
  <c r="W1273" i="29"/>
  <c r="M1274" i="29"/>
  <c r="M1271" i="29" s="1"/>
  <c r="T1277" i="29"/>
  <c r="W1277" i="29"/>
  <c r="N1280" i="29"/>
  <c r="Q1280" i="29"/>
  <c r="Q1278" i="29" s="1"/>
  <c r="S1280" i="29"/>
  <c r="S1278" i="29" s="1"/>
  <c r="T1280" i="29"/>
  <c r="T1278" i="29" s="1"/>
  <c r="V1280" i="29"/>
  <c r="V1278" i="29" s="1"/>
  <c r="W1280" i="29"/>
  <c r="W1278" i="29" s="1"/>
  <c r="T1282" i="29"/>
  <c r="W1282" i="29"/>
  <c r="M1285" i="29"/>
  <c r="M1280" i="29" s="1"/>
  <c r="M1278" i="29" s="1"/>
  <c r="M1286" i="29"/>
  <c r="O1286" i="29" s="1"/>
  <c r="M1287" i="29"/>
  <c r="O1287" i="29" s="1"/>
  <c r="M1288" i="29"/>
  <c r="O1288" i="29" s="1"/>
  <c r="M1289" i="29"/>
  <c r="O1289" i="29" s="1"/>
  <c r="M1290" i="29"/>
  <c r="O1290" i="29" s="1"/>
  <c r="C1292" i="29"/>
  <c r="M1292" i="29"/>
  <c r="O1292" i="29"/>
  <c r="C1293" i="29"/>
  <c r="M1293" i="29"/>
  <c r="O1293" i="29" s="1"/>
  <c r="C1294" i="29"/>
  <c r="M1294" i="29"/>
  <c r="O1294" i="29"/>
  <c r="M1295" i="29"/>
  <c r="O1295" i="29"/>
  <c r="M1296" i="29"/>
  <c r="O1296" i="29"/>
  <c r="M1297" i="29"/>
  <c r="O1297" i="29"/>
  <c r="C1298" i="29"/>
  <c r="M1299" i="29"/>
  <c r="O1299" i="29" s="1"/>
  <c r="M1300" i="29"/>
  <c r="O1300" i="29" s="1"/>
  <c r="M1301" i="29"/>
  <c r="O1301" i="29" s="1"/>
  <c r="C1302" i="29"/>
  <c r="M1302" i="29"/>
  <c r="O1302" i="29"/>
  <c r="M1304" i="29"/>
  <c r="O1304" i="29"/>
  <c r="M1305" i="29"/>
  <c r="O1305" i="29"/>
  <c r="M1306" i="29"/>
  <c r="O1306" i="29"/>
  <c r="M1307" i="29"/>
  <c r="O1307" i="29"/>
  <c r="M1308" i="29"/>
  <c r="O1308" i="29"/>
  <c r="M1309" i="29"/>
  <c r="O1309" i="29"/>
  <c r="M1310" i="29"/>
  <c r="O1310" i="29"/>
  <c r="M1311" i="29"/>
  <c r="O1311" i="29"/>
  <c r="C1312" i="29"/>
  <c r="M1312" i="29"/>
  <c r="O1312" i="29" s="1"/>
  <c r="C1313" i="29"/>
  <c r="M1313" i="29"/>
  <c r="O1313" i="29"/>
  <c r="C1314" i="29"/>
  <c r="M1314" i="29"/>
  <c r="O1314" i="29" s="1"/>
  <c r="M1315" i="29"/>
  <c r="O1315" i="29" s="1"/>
  <c r="M1318" i="29"/>
  <c r="O1318" i="29" s="1"/>
  <c r="C1319" i="29"/>
  <c r="M1319" i="29"/>
  <c r="O1319" i="29"/>
  <c r="M1320" i="29"/>
  <c r="O1320" i="29"/>
  <c r="M1321" i="29"/>
  <c r="O1321" i="29"/>
  <c r="M1322" i="29"/>
  <c r="O1322" i="29"/>
  <c r="M1323" i="29"/>
  <c r="O1323" i="29"/>
  <c r="M1324" i="29"/>
  <c r="O1324" i="29"/>
  <c r="C1325" i="29"/>
  <c r="M1325" i="29"/>
  <c r="O1325" i="29" s="1"/>
  <c r="M1326" i="29"/>
  <c r="O1326" i="29" s="1"/>
  <c r="M1328" i="29"/>
  <c r="N1328" i="29"/>
  <c r="O1328" i="29"/>
  <c r="Q1328" i="29"/>
  <c r="S1328" i="29"/>
  <c r="T1328" i="29"/>
  <c r="V1328" i="29"/>
  <c r="W1328" i="29"/>
  <c r="T1330" i="29"/>
  <c r="W1330" i="29"/>
  <c r="M1331" i="29"/>
  <c r="O1331" i="29"/>
  <c r="M1332" i="29"/>
  <c r="O1332" i="29"/>
  <c r="M1333" i="29"/>
  <c r="O1333" i="29"/>
  <c r="M1334" i="29"/>
  <c r="O1334" i="29"/>
  <c r="M1335" i="29"/>
  <c r="O1335" i="29"/>
  <c r="M1336" i="29"/>
  <c r="O1336" i="29"/>
  <c r="M1337" i="29"/>
  <c r="O1337" i="29"/>
  <c r="M1338" i="29"/>
  <c r="O1338" i="29"/>
  <c r="M1339" i="29"/>
  <c r="O1339" i="29"/>
  <c r="M1340" i="29"/>
  <c r="O1340" i="29"/>
  <c r="M1341" i="29"/>
  <c r="O1341" i="29"/>
  <c r="M1342" i="29"/>
  <c r="O1342" i="29"/>
  <c r="N1345" i="29"/>
  <c r="Q1345" i="29"/>
  <c r="S1345" i="29"/>
  <c r="T1345" i="29"/>
  <c r="V1345" i="29"/>
  <c r="W1345" i="29"/>
  <c r="T1347" i="29"/>
  <c r="W1347" i="29"/>
  <c r="M1348" i="29"/>
  <c r="M1345" i="29" s="1"/>
  <c r="M1349" i="29"/>
  <c r="O1349" i="29" s="1"/>
  <c r="C1350" i="29"/>
  <c r="M1350" i="29"/>
  <c r="O1350" i="29"/>
  <c r="C1351" i="29"/>
  <c r="M1351" i="29"/>
  <c r="O1351" i="29" s="1"/>
  <c r="M1352" i="29"/>
  <c r="O1352" i="29" s="1"/>
  <c r="M1353" i="29"/>
  <c r="O1353" i="29" s="1"/>
  <c r="M1355" i="29"/>
  <c r="O1355" i="29" s="1"/>
  <c r="M1356" i="29"/>
  <c r="O1356" i="29" s="1"/>
  <c r="M1357" i="29"/>
  <c r="O1357" i="29" s="1"/>
  <c r="M1358" i="29"/>
  <c r="O1358" i="29" s="1"/>
  <c r="C1359" i="29"/>
  <c r="M1359" i="29"/>
  <c r="O1359" i="29"/>
  <c r="C1360" i="29"/>
  <c r="M1360" i="29"/>
  <c r="O1360" i="29" s="1"/>
  <c r="C1361" i="29"/>
  <c r="M1361" i="29"/>
  <c r="O1361" i="29"/>
  <c r="C1362" i="29"/>
  <c r="M1362" i="29"/>
  <c r="O1362" i="29" s="1"/>
  <c r="C1363" i="29"/>
  <c r="M1363" i="29"/>
  <c r="O1363" i="29"/>
  <c r="C1364" i="29"/>
  <c r="M1364" i="29"/>
  <c r="O1364" i="29" s="1"/>
  <c r="C1365" i="29"/>
  <c r="M1365" i="29"/>
  <c r="O1365" i="29"/>
  <c r="C1366" i="29"/>
  <c r="C1367" i="29"/>
  <c r="C1368" i="29"/>
  <c r="C1369" i="29"/>
  <c r="C1370" i="29"/>
  <c r="M1370" i="29"/>
  <c r="O1370" i="29" s="1"/>
  <c r="C1371" i="29"/>
  <c r="M1372" i="29"/>
  <c r="O1372" i="29"/>
  <c r="M1373" i="29"/>
  <c r="O1373" i="29"/>
  <c r="M1374" i="29"/>
  <c r="O1374" i="29"/>
  <c r="M1375" i="29"/>
  <c r="O1375" i="29"/>
  <c r="N1388" i="29"/>
  <c r="Q1388" i="29"/>
  <c r="Q1386" i="29" s="1"/>
  <c r="M1391" i="29"/>
  <c r="M1388" i="29" s="1"/>
  <c r="M1386" i="29" s="1"/>
  <c r="M1392" i="29"/>
  <c r="O1392" i="29" s="1"/>
  <c r="M1393" i="29"/>
  <c r="O1393" i="29" s="1"/>
  <c r="M1394" i="29"/>
  <c r="O1394" i="29" s="1"/>
  <c r="M1395" i="29"/>
  <c r="O1395" i="29" s="1"/>
  <c r="M1396" i="29"/>
  <c r="O1396" i="29" s="1"/>
  <c r="M1397" i="29"/>
  <c r="O1397" i="29" s="1"/>
  <c r="M1401" i="29"/>
  <c r="N1401" i="29"/>
  <c r="O1401" i="29"/>
  <c r="Q1401" i="29"/>
  <c r="M1404" i="29"/>
  <c r="O1404" i="29"/>
  <c r="M1406" i="29"/>
  <c r="O1406" i="29"/>
  <c r="M1407" i="29"/>
  <c r="O1407" i="29"/>
  <c r="T1412" i="29"/>
  <c r="W1412" i="29"/>
  <c r="M1415" i="29"/>
  <c r="N1415" i="29"/>
  <c r="N1413" i="29" s="1"/>
  <c r="O1415" i="29"/>
  <c r="Q1415" i="29"/>
  <c r="Q1413" i="29" s="1"/>
  <c r="S1415" i="29"/>
  <c r="S1413" i="29" s="1"/>
  <c r="T1415" i="29"/>
  <c r="T1413" i="29" s="1"/>
  <c r="V1415" i="29"/>
  <c r="V1413" i="29" s="1"/>
  <c r="W1415" i="29"/>
  <c r="W1413" i="29" s="1"/>
  <c r="T1417" i="29"/>
  <c r="W1417" i="29"/>
  <c r="M1418" i="29"/>
  <c r="O1418" i="29"/>
  <c r="M1419" i="29"/>
  <c r="O1419" i="29"/>
  <c r="M1420" i="29"/>
  <c r="O1420" i="29"/>
  <c r="M1421" i="29"/>
  <c r="O1421" i="29"/>
  <c r="M1422" i="29"/>
  <c r="O1422" i="29"/>
  <c r="M1423" i="29"/>
  <c r="O1423" i="29"/>
  <c r="M1424" i="29"/>
  <c r="O1424" i="29"/>
  <c r="M1425" i="29"/>
  <c r="O1425" i="29"/>
  <c r="N1427" i="29"/>
  <c r="Q1427" i="29"/>
  <c r="S1427" i="29"/>
  <c r="T1427" i="29"/>
  <c r="V1427" i="29"/>
  <c r="W1427" i="29"/>
  <c r="T1429" i="29"/>
  <c r="W1429" i="29"/>
  <c r="M1430" i="29"/>
  <c r="M1427" i="29" s="1"/>
  <c r="M1431" i="29"/>
  <c r="O1431" i="29" s="1"/>
  <c r="N1437" i="29"/>
  <c r="Q1437" i="29"/>
  <c r="Q1435" i="29" s="1"/>
  <c r="M1442" i="29"/>
  <c r="M1437" i="29" s="1"/>
  <c r="M1435" i="29" s="1"/>
  <c r="M1444" i="29"/>
  <c r="N1444" i="29"/>
  <c r="O1444" i="29"/>
  <c r="Q1444" i="29"/>
  <c r="S1444" i="29"/>
  <c r="T1444" i="29"/>
  <c r="V1444" i="29"/>
  <c r="W1444" i="29"/>
  <c r="T1446" i="29"/>
  <c r="W1446" i="29"/>
  <c r="M1447" i="29"/>
  <c r="O1447" i="29"/>
  <c r="Q1455" i="29"/>
  <c r="Q1453" i="29" s="1"/>
  <c r="M1458" i="29"/>
  <c r="O1458" i="29"/>
  <c r="M1459" i="29"/>
  <c r="O1459" i="29"/>
  <c r="M1460" i="29"/>
  <c r="O1460" i="29"/>
  <c r="M1461" i="29"/>
  <c r="O1461" i="29"/>
  <c r="M1462" i="29"/>
  <c r="O1462" i="29"/>
  <c r="M1464" i="29"/>
  <c r="O1464" i="29"/>
  <c r="M1465" i="29"/>
  <c r="O1465" i="29"/>
  <c r="M1466" i="29"/>
  <c r="O1466" i="29"/>
  <c r="M1467" i="29"/>
  <c r="N1455" i="29"/>
  <c r="M1468" i="29"/>
  <c r="O1468" i="29" s="1"/>
  <c r="M1469" i="29"/>
  <c r="O1469" i="29" s="1"/>
  <c r="M1471" i="29"/>
  <c r="O1471" i="29" s="1"/>
  <c r="Q1473" i="29"/>
  <c r="S1473" i="29"/>
  <c r="T1473" i="29"/>
  <c r="V1473" i="29"/>
  <c r="W1473" i="29"/>
  <c r="T1475" i="29"/>
  <c r="W1475" i="29"/>
  <c r="M1476" i="29"/>
  <c r="O1476" i="29"/>
  <c r="M1478" i="29"/>
  <c r="O1478" i="29"/>
  <c r="M1479" i="29"/>
  <c r="O1479" i="29"/>
  <c r="M1481" i="29"/>
  <c r="O1481" i="29"/>
  <c r="M1483" i="29"/>
  <c r="O1483" i="29"/>
  <c r="M1484" i="29"/>
  <c r="O1484" i="29"/>
  <c r="M1485" i="29"/>
  <c r="O1485" i="29"/>
  <c r="M1486" i="29"/>
  <c r="O1486" i="29"/>
  <c r="M1487" i="29"/>
  <c r="O1487" i="29"/>
  <c r="M1488" i="29"/>
  <c r="N1488" i="29"/>
  <c r="N1473" i="29" s="1"/>
  <c r="O1473" i="29" s="1"/>
  <c r="M1489" i="29"/>
  <c r="M1473" i="29" s="1"/>
  <c r="O1489" i="29"/>
  <c r="M1490" i="29"/>
  <c r="O1490" i="29"/>
  <c r="M1491" i="29"/>
  <c r="O1491" i="29"/>
  <c r="T1494" i="29"/>
  <c r="W1494" i="29"/>
  <c r="M1495" i="29"/>
  <c r="N1495" i="29"/>
  <c r="O1495" i="29" s="1"/>
  <c r="Q1495" i="29"/>
  <c r="S1495" i="29"/>
  <c r="T1495" i="29"/>
  <c r="V1495" i="29"/>
  <c r="W1495" i="29"/>
  <c r="T1497" i="29"/>
  <c r="W1497" i="29"/>
  <c r="M1498" i="29"/>
  <c r="O1498" i="29"/>
  <c r="M1499" i="29"/>
  <c r="O1499" i="29"/>
  <c r="M1500" i="29"/>
  <c r="C19" i="52" s="1"/>
  <c r="O1500" i="29"/>
  <c r="M1501" i="29"/>
  <c r="O1501" i="29"/>
  <c r="M1502" i="29"/>
  <c r="O1502" i="29"/>
  <c r="M1503" i="29"/>
  <c r="O1503" i="29"/>
  <c r="M1504" i="29"/>
  <c r="O1504" i="29"/>
  <c r="Q1507" i="29"/>
  <c r="Q1508" i="29"/>
  <c r="Q1509" i="29"/>
  <c r="Q1511" i="29"/>
  <c r="G2" i="77"/>
  <c r="H2" i="77"/>
  <c r="I2" i="77"/>
  <c r="D4" i="77"/>
  <c r="F4" i="77"/>
  <c r="G4" i="77"/>
  <c r="G11" i="77" s="1"/>
  <c r="H4" i="77"/>
  <c r="I4" i="77"/>
  <c r="I11" i="77" s="1"/>
  <c r="C5" i="77"/>
  <c r="D5" i="77"/>
  <c r="E5" i="77" s="1"/>
  <c r="F5" i="77"/>
  <c r="G5" i="77"/>
  <c r="H5" i="77"/>
  <c r="I5" i="77"/>
  <c r="F6" i="77"/>
  <c r="G6" i="77"/>
  <c r="H6" i="77"/>
  <c r="I6" i="77"/>
  <c r="C7" i="77"/>
  <c r="F7" i="77"/>
  <c r="G7" i="77"/>
  <c r="H7" i="77"/>
  <c r="I7" i="77"/>
  <c r="D8" i="77"/>
  <c r="F8" i="77"/>
  <c r="G8" i="77"/>
  <c r="H8" i="77"/>
  <c r="I8" i="77"/>
  <c r="C9" i="77"/>
  <c r="D9" i="77"/>
  <c r="E9" i="77" s="1"/>
  <c r="F9" i="77"/>
  <c r="G9" i="77"/>
  <c r="H9" i="77"/>
  <c r="I9" i="77"/>
  <c r="F10" i="77"/>
  <c r="G10" i="77"/>
  <c r="H10" i="77"/>
  <c r="I10" i="77"/>
  <c r="F11" i="77"/>
  <c r="H11" i="77"/>
  <c r="D12" i="77"/>
  <c r="F12" i="77"/>
  <c r="G12" i="77"/>
  <c r="G18" i="77" s="1"/>
  <c r="G23" i="77" s="1"/>
  <c r="H12" i="77"/>
  <c r="I12" i="77"/>
  <c r="I18" i="77" s="1"/>
  <c r="I23" i="77" s="1"/>
  <c r="C13" i="77"/>
  <c r="D13" i="77"/>
  <c r="E13" i="77" s="1"/>
  <c r="F13" i="77"/>
  <c r="G13" i="77"/>
  <c r="H13" i="77"/>
  <c r="I13" i="77"/>
  <c r="F14" i="77"/>
  <c r="G14" i="77"/>
  <c r="H14" i="77"/>
  <c r="I14" i="77"/>
  <c r="D15" i="77"/>
  <c r="F15" i="77"/>
  <c r="G15" i="77"/>
  <c r="H15" i="77"/>
  <c r="I15" i="77"/>
  <c r="F16" i="77"/>
  <c r="G16" i="77"/>
  <c r="H16" i="77"/>
  <c r="I16" i="77"/>
  <c r="C17" i="77"/>
  <c r="F17" i="77"/>
  <c r="F18" i="77"/>
  <c r="F23" i="77" s="1"/>
  <c r="F24" i="77" s="1"/>
  <c r="H18" i="77"/>
  <c r="H23" i="77" s="1"/>
  <c r="H24" i="77" s="1"/>
  <c r="F19" i="77"/>
  <c r="G19" i="77"/>
  <c r="H19" i="77"/>
  <c r="I19" i="77"/>
  <c r="C20" i="77"/>
  <c r="D20" i="77"/>
  <c r="F20" i="77"/>
  <c r="G20" i="77"/>
  <c r="H20" i="77"/>
  <c r="I20" i="77"/>
  <c r="C21" i="77"/>
  <c r="D21" i="77"/>
  <c r="E21" i="77" s="1"/>
  <c r="F21" i="77"/>
  <c r="G21" i="77"/>
  <c r="H21" i="77"/>
  <c r="I21" i="77"/>
  <c r="C22" i="77"/>
  <c r="D22" i="77"/>
  <c r="E22" i="77" s="1"/>
  <c r="C26" i="77"/>
  <c r="D26" i="77"/>
  <c r="F26" i="77"/>
  <c r="G26" i="77"/>
  <c r="G29" i="77" s="1"/>
  <c r="H26" i="77"/>
  <c r="I26" i="77"/>
  <c r="I29" i="77" s="1"/>
  <c r="C27" i="77"/>
  <c r="D27" i="77"/>
  <c r="E27" i="77" s="1"/>
  <c r="F27" i="77"/>
  <c r="G27" i="77"/>
  <c r="H27" i="77"/>
  <c r="I27" i="77"/>
  <c r="C28" i="77"/>
  <c r="D28" i="77"/>
  <c r="E28" i="77"/>
  <c r="F28" i="77"/>
  <c r="G28" i="77"/>
  <c r="H28" i="77"/>
  <c r="I28" i="77"/>
  <c r="F29" i="77"/>
  <c r="H29" i="77"/>
  <c r="O10" i="28"/>
  <c r="O15" i="28"/>
  <c r="O20" i="28"/>
  <c r="M21" i="28"/>
  <c r="M18" i="28" s="1"/>
  <c r="N21" i="28"/>
  <c r="O21" i="28" s="1"/>
  <c r="Q21" i="28"/>
  <c r="Q18" i="28" s="1"/>
  <c r="M22" i="28"/>
  <c r="N22" i="28"/>
  <c r="O22" i="28" s="1"/>
  <c r="Q22" i="28"/>
  <c r="M23" i="28"/>
  <c r="N23" i="28"/>
  <c r="O23" i="28" s="1"/>
  <c r="Q23" i="28"/>
  <c r="M24" i="28"/>
  <c r="N24" i="28"/>
  <c r="O24" i="28" s="1"/>
  <c r="Q24" i="28"/>
  <c r="M25" i="28"/>
  <c r="N25" i="28"/>
  <c r="O25" i="28" s="1"/>
  <c r="Q25" i="28"/>
  <c r="M26" i="28"/>
  <c r="N26" i="28"/>
  <c r="O26" i="28" s="1"/>
  <c r="Q26" i="28"/>
  <c r="M27" i="28"/>
  <c r="N27" i="28"/>
  <c r="O27" i="28" s="1"/>
  <c r="Q27" i="28"/>
  <c r="M28" i="28"/>
  <c r="N28" i="28"/>
  <c r="O28" i="28" s="1"/>
  <c r="Q28" i="28"/>
  <c r="M29" i="28"/>
  <c r="N29" i="28"/>
  <c r="O29" i="28" s="1"/>
  <c r="Q29" i="28"/>
  <c r="M30" i="28"/>
  <c r="N30" i="28"/>
  <c r="O30" i="28" s="1"/>
  <c r="Q30" i="28"/>
  <c r="M31" i="28"/>
  <c r="N31" i="28"/>
  <c r="O31" i="28" s="1"/>
  <c r="Q31" i="28"/>
  <c r="M32" i="28"/>
  <c r="N32" i="28"/>
  <c r="O32" i="28" s="1"/>
  <c r="Q32" i="28"/>
  <c r="M33" i="28"/>
  <c r="N33" i="28"/>
  <c r="O33" i="28" s="1"/>
  <c r="Q33" i="28"/>
  <c r="O37" i="28"/>
  <c r="M38" i="28"/>
  <c r="M35" i="28" s="1"/>
  <c r="N38" i="28"/>
  <c r="O38" i="28" s="1"/>
  <c r="Q38" i="28"/>
  <c r="Q35" i="28" s="1"/>
  <c r="M39" i="28"/>
  <c r="N39" i="28"/>
  <c r="O39" i="28" s="1"/>
  <c r="Q39" i="28"/>
  <c r="M40" i="28"/>
  <c r="N40" i="28"/>
  <c r="O40" i="28" s="1"/>
  <c r="Q40" i="28"/>
  <c r="M41" i="28"/>
  <c r="N41" i="28"/>
  <c r="O41" i="28" s="1"/>
  <c r="Q41" i="28"/>
  <c r="M42" i="28"/>
  <c r="N42" i="28"/>
  <c r="O42" i="28" s="1"/>
  <c r="Q42" i="28"/>
  <c r="C43" i="28"/>
  <c r="M43" i="28"/>
  <c r="N43" i="28"/>
  <c r="O43" i="28"/>
  <c r="Q43" i="28"/>
  <c r="C44" i="28"/>
  <c r="M44" i="28"/>
  <c r="N44" i="28"/>
  <c r="O44" i="28" s="1"/>
  <c r="Q44" i="28"/>
  <c r="M45" i="28"/>
  <c r="N45" i="28"/>
  <c r="O45" i="28" s="1"/>
  <c r="Q45" i="28"/>
  <c r="M46" i="28"/>
  <c r="N46" i="28"/>
  <c r="O46" i="28" s="1"/>
  <c r="Q46" i="28"/>
  <c r="M47" i="28"/>
  <c r="N47" i="28"/>
  <c r="O47" i="28" s="1"/>
  <c r="Q47" i="28"/>
  <c r="M48" i="28"/>
  <c r="N48" i="28"/>
  <c r="O48" i="28" s="1"/>
  <c r="Q48" i="28"/>
  <c r="M49" i="28"/>
  <c r="N49" i="28"/>
  <c r="O49" i="28" s="1"/>
  <c r="Q49" i="28"/>
  <c r="M50" i="28"/>
  <c r="N50" i="28"/>
  <c r="O50" i="28" s="1"/>
  <c r="Q50" i="28"/>
  <c r="M51" i="28"/>
  <c r="N51" i="28"/>
  <c r="O51" i="28" s="1"/>
  <c r="Q51" i="28"/>
  <c r="M52" i="28"/>
  <c r="N52" i="28"/>
  <c r="O52" i="28" s="1"/>
  <c r="Q52" i="28"/>
  <c r="C53" i="28"/>
  <c r="M54" i="28"/>
  <c r="N54" i="28"/>
  <c r="O54" i="28"/>
  <c r="Q54" i="28"/>
  <c r="M55" i="28"/>
  <c r="N55" i="28"/>
  <c r="O55" i="28"/>
  <c r="Q55" i="28"/>
  <c r="C56" i="28"/>
  <c r="M56" i="28"/>
  <c r="N56" i="28"/>
  <c r="O56" i="28" s="1"/>
  <c r="Q56" i="28"/>
  <c r="M57" i="28"/>
  <c r="N57" i="28"/>
  <c r="O57" i="28" s="1"/>
  <c r="Q57" i="28"/>
  <c r="M58" i="28"/>
  <c r="N58" i="28"/>
  <c r="O58" i="28" s="1"/>
  <c r="Q58" i="28"/>
  <c r="M60" i="28"/>
  <c r="N60" i="28"/>
  <c r="O60" i="28" s="1"/>
  <c r="Q60" i="28"/>
  <c r="M61" i="28"/>
  <c r="N61" i="28"/>
  <c r="O61" i="28" s="1"/>
  <c r="Q61" i="28"/>
  <c r="M62" i="28"/>
  <c r="N62" i="28"/>
  <c r="O62" i="28" s="1"/>
  <c r="Q62" i="28"/>
  <c r="M63" i="28"/>
  <c r="N63" i="28"/>
  <c r="O63" i="28" s="1"/>
  <c r="Q63" i="28"/>
  <c r="M64" i="28"/>
  <c r="N64" i="28"/>
  <c r="O64" i="28" s="1"/>
  <c r="Q64" i="28"/>
  <c r="M65" i="28"/>
  <c r="N65" i="28"/>
  <c r="O65" i="28" s="1"/>
  <c r="Q65" i="28"/>
  <c r="M66" i="28"/>
  <c r="N66" i="28"/>
  <c r="O66" i="28" s="1"/>
  <c r="Q66" i="28"/>
  <c r="M67" i="28"/>
  <c r="N67" i="28"/>
  <c r="O67" i="28" s="1"/>
  <c r="Q67" i="28"/>
  <c r="M68" i="28"/>
  <c r="N68" i="28"/>
  <c r="O68" i="28" s="1"/>
  <c r="Q68" i="28"/>
  <c r="M69" i="28"/>
  <c r="N69" i="28"/>
  <c r="O69" i="28" s="1"/>
  <c r="Q69" i="28"/>
  <c r="M70" i="28"/>
  <c r="N70" i="28"/>
  <c r="O70" i="28" s="1"/>
  <c r="Q70" i="28"/>
  <c r="M71" i="28"/>
  <c r="N71" i="28"/>
  <c r="O71" i="28" s="1"/>
  <c r="Q71" i="28"/>
  <c r="M72" i="28"/>
  <c r="N72" i="28"/>
  <c r="O72" i="28" s="1"/>
  <c r="Q72" i="28"/>
  <c r="M73" i="28"/>
  <c r="N73" i="28"/>
  <c r="O73" i="28" s="1"/>
  <c r="Q73" i="28"/>
  <c r="M74" i="28"/>
  <c r="N74" i="28"/>
  <c r="O74" i="28" s="1"/>
  <c r="Q74" i="28"/>
  <c r="O78" i="28"/>
  <c r="M79" i="28"/>
  <c r="M76" i="28" s="1"/>
  <c r="N79" i="28"/>
  <c r="O79" i="28" s="1"/>
  <c r="Q79" i="28"/>
  <c r="Q76" i="28" s="1"/>
  <c r="M80" i="28"/>
  <c r="N80" i="28"/>
  <c r="O80" i="28" s="1"/>
  <c r="Q80" i="28"/>
  <c r="M81" i="28"/>
  <c r="N81" i="28"/>
  <c r="O81" i="28" s="1"/>
  <c r="Q81" i="28"/>
  <c r="M82" i="28"/>
  <c r="N82" i="28"/>
  <c r="O82" i="28" s="1"/>
  <c r="Q82" i="28"/>
  <c r="M83" i="28"/>
  <c r="N83" i="28"/>
  <c r="O83" i="28" s="1"/>
  <c r="Q83" i="28"/>
  <c r="M84" i="28"/>
  <c r="N84" i="28"/>
  <c r="O84" i="28" s="1"/>
  <c r="Q84" i="28"/>
  <c r="O86" i="28"/>
  <c r="C87" i="28"/>
  <c r="C89" i="28"/>
  <c r="O91" i="28"/>
  <c r="C92" i="28"/>
  <c r="M92" i="28"/>
  <c r="M89" i="28" s="1"/>
  <c r="M87" i="28" s="1"/>
  <c r="N92" i="28"/>
  <c r="O92" i="28"/>
  <c r="Q92" i="28"/>
  <c r="C93" i="28"/>
  <c r="M93" i="28"/>
  <c r="N93" i="28"/>
  <c r="O93" i="28" s="1"/>
  <c r="Q93" i="28"/>
  <c r="Q89" i="28" s="1"/>
  <c r="Q87" i="28" s="1"/>
  <c r="C94" i="28"/>
  <c r="M94" i="28"/>
  <c r="N94" i="28"/>
  <c r="O94" i="28"/>
  <c r="Q94" i="28"/>
  <c r="O96" i="28"/>
  <c r="C97" i="28"/>
  <c r="C99" i="28"/>
  <c r="O101" i="28"/>
  <c r="C102" i="28"/>
  <c r="M102" i="28"/>
  <c r="N102" i="28"/>
  <c r="Q102" i="28"/>
  <c r="Q99" i="28" s="1"/>
  <c r="Q97" i="28" s="1"/>
  <c r="C103" i="28"/>
  <c r="M103" i="28"/>
  <c r="M99" i="28" s="1"/>
  <c r="M97" i="28" s="1"/>
  <c r="N103" i="28"/>
  <c r="O103" i="28"/>
  <c r="Q103" i="28"/>
  <c r="C104" i="28"/>
  <c r="M104" i="28"/>
  <c r="N104" i="28"/>
  <c r="O104" i="28" s="1"/>
  <c r="Q104" i="28"/>
  <c r="C105" i="28"/>
  <c r="M105" i="28"/>
  <c r="N105" i="28"/>
  <c r="O105" i="28" s="1"/>
  <c r="Q105" i="28"/>
  <c r="C106" i="28"/>
  <c r="M106" i="28"/>
  <c r="N106" i="28"/>
  <c r="O106" i="28" s="1"/>
  <c r="Q106" i="28"/>
  <c r="C107" i="28"/>
  <c r="M107" i="28"/>
  <c r="N107" i="28"/>
  <c r="O107" i="28"/>
  <c r="Q107" i="28"/>
  <c r="C108" i="28"/>
  <c r="M108" i="28"/>
  <c r="N108" i="28"/>
  <c r="O108" i="28" s="1"/>
  <c r="Q108" i="28"/>
  <c r="C109" i="28"/>
  <c r="M109" i="28"/>
  <c r="N109" i="28"/>
  <c r="O109" i="28"/>
  <c r="Q109" i="28"/>
  <c r="C110" i="28"/>
  <c r="M110" i="28"/>
  <c r="N110" i="28"/>
  <c r="O110" i="28" s="1"/>
  <c r="Q110" i="28"/>
  <c r="C111" i="28"/>
  <c r="M111" i="28"/>
  <c r="N111" i="28"/>
  <c r="O111" i="28"/>
  <c r="Q111" i="28"/>
  <c r="C112" i="28"/>
  <c r="M112" i="28"/>
  <c r="N112" i="28"/>
  <c r="O112" i="28" s="1"/>
  <c r="Q112" i="28"/>
  <c r="C113" i="28"/>
  <c r="M113" i="28"/>
  <c r="N113" i="28"/>
  <c r="O113" i="28" s="1"/>
  <c r="Q113" i="28"/>
  <c r="C114" i="28"/>
  <c r="M114" i="28"/>
  <c r="N114" i="28"/>
  <c r="O114" i="28" s="1"/>
  <c r="Q114" i="28"/>
  <c r="O116" i="28"/>
  <c r="O121" i="28"/>
  <c r="M122" i="28"/>
  <c r="M119" i="28" s="1"/>
  <c r="N122" i="28"/>
  <c r="O122" i="28" s="1"/>
  <c r="Q122" i="28"/>
  <c r="Q119" i="28" s="1"/>
  <c r="M123" i="28"/>
  <c r="N123" i="28"/>
  <c r="O123" i="28" s="1"/>
  <c r="Q123" i="28"/>
  <c r="M124" i="28"/>
  <c r="N124" i="28"/>
  <c r="O124" i="28" s="1"/>
  <c r="Q124" i="28"/>
  <c r="M126" i="28"/>
  <c r="N126" i="28"/>
  <c r="O126" i="28" s="1"/>
  <c r="Q126" i="28"/>
  <c r="M127" i="28"/>
  <c r="N127" i="28"/>
  <c r="O127" i="28" s="1"/>
  <c r="Q127" i="28"/>
  <c r="M128" i="28"/>
  <c r="N128" i="28"/>
  <c r="O128" i="28" s="1"/>
  <c r="Q128" i="28"/>
  <c r="M129" i="28"/>
  <c r="N129" i="28"/>
  <c r="O129" i="28" s="1"/>
  <c r="Q129" i="28"/>
  <c r="M130" i="28"/>
  <c r="N130" i="28"/>
  <c r="O130" i="28" s="1"/>
  <c r="Q130" i="28"/>
  <c r="M131" i="28"/>
  <c r="N131" i="28"/>
  <c r="O131" i="28" s="1"/>
  <c r="Q131" i="28"/>
  <c r="M133" i="28"/>
  <c r="N133" i="28"/>
  <c r="O133" i="28" s="1"/>
  <c r="Q133" i="28"/>
  <c r="M134" i="28"/>
  <c r="N134" i="28"/>
  <c r="O134" i="28" s="1"/>
  <c r="Q134" i="28"/>
  <c r="M135" i="28"/>
  <c r="N135" i="28"/>
  <c r="O135" i="28" s="1"/>
  <c r="Q135" i="28"/>
  <c r="M136" i="28"/>
  <c r="N136" i="28"/>
  <c r="O136" i="28" s="1"/>
  <c r="Q136" i="28"/>
  <c r="M137" i="28"/>
  <c r="N137" i="28"/>
  <c r="O137" i="28" s="1"/>
  <c r="Q137" i="28"/>
  <c r="M138" i="28"/>
  <c r="N138" i="28"/>
  <c r="O138" i="28" s="1"/>
  <c r="Q138" i="28"/>
  <c r="M139" i="28"/>
  <c r="N139" i="28"/>
  <c r="O139" i="28" s="1"/>
  <c r="Q139" i="28"/>
  <c r="M140" i="28"/>
  <c r="N140" i="28"/>
  <c r="O140" i="28" s="1"/>
  <c r="Q140" i="28"/>
  <c r="M141" i="28"/>
  <c r="N141" i="28"/>
  <c r="O141" i="28" s="1"/>
  <c r="Q141" i="28"/>
  <c r="M142" i="28"/>
  <c r="N142" i="28"/>
  <c r="O142" i="28" s="1"/>
  <c r="Q142" i="28"/>
  <c r="M143" i="28"/>
  <c r="N143" i="28"/>
  <c r="O143" i="28" s="1"/>
  <c r="Q143" i="28"/>
  <c r="M145" i="28"/>
  <c r="N145" i="28"/>
  <c r="O145" i="28" s="1"/>
  <c r="Q145" i="28"/>
  <c r="M146" i="28"/>
  <c r="N146" i="28"/>
  <c r="O146" i="28" s="1"/>
  <c r="Q146" i="28"/>
  <c r="M147" i="28"/>
  <c r="N147" i="28"/>
  <c r="O147" i="28" s="1"/>
  <c r="Q147" i="28"/>
  <c r="M148" i="28"/>
  <c r="N148" i="28"/>
  <c r="O148" i="28" s="1"/>
  <c r="Q148" i="28"/>
  <c r="M149" i="28"/>
  <c r="N149" i="28"/>
  <c r="O149" i="28" s="1"/>
  <c r="Q149" i="28"/>
  <c r="M150" i="28"/>
  <c r="N150" i="28"/>
  <c r="O150" i="28" s="1"/>
  <c r="Q150" i="28"/>
  <c r="M151" i="28"/>
  <c r="N151" i="28"/>
  <c r="O151" i="28" s="1"/>
  <c r="Q151" i="28"/>
  <c r="M152" i="28"/>
  <c r="N152" i="28"/>
  <c r="O152" i="28" s="1"/>
  <c r="Q152" i="28"/>
  <c r="M153" i="28"/>
  <c r="N153" i="28"/>
  <c r="O153" i="28" s="1"/>
  <c r="Q153" i="28"/>
  <c r="M154" i="28"/>
  <c r="N154" i="28"/>
  <c r="O154" i="28" s="1"/>
  <c r="Q154" i="28"/>
  <c r="M155" i="28"/>
  <c r="N155" i="28"/>
  <c r="O155" i="28" s="1"/>
  <c r="Q155" i="28"/>
  <c r="M156" i="28"/>
  <c r="N156" i="28"/>
  <c r="O156" i="28" s="1"/>
  <c r="Q156" i="28"/>
  <c r="M157" i="28"/>
  <c r="N157" i="28"/>
  <c r="O157" i="28" s="1"/>
  <c r="Q157" i="28"/>
  <c r="M158" i="28"/>
  <c r="N158" i="28"/>
  <c r="O158" i="28" s="1"/>
  <c r="Q158" i="28"/>
  <c r="M159" i="28"/>
  <c r="N159" i="28"/>
  <c r="O159" i="28" s="1"/>
  <c r="Q159" i="28"/>
  <c r="M160" i="28"/>
  <c r="N160" i="28"/>
  <c r="O160" i="28" s="1"/>
  <c r="Q160" i="28"/>
  <c r="M161" i="28"/>
  <c r="N161" i="28"/>
  <c r="O161" i="28" s="1"/>
  <c r="Q161" i="28"/>
  <c r="M162" i="28"/>
  <c r="N162" i="28"/>
  <c r="O162" i="28" s="1"/>
  <c r="Q162" i="28"/>
  <c r="M163" i="28"/>
  <c r="N163" i="28"/>
  <c r="O163" i="28" s="1"/>
  <c r="Q163" i="28"/>
  <c r="M164" i="28"/>
  <c r="N164" i="28"/>
  <c r="O164" i="28" s="1"/>
  <c r="Q164" i="28"/>
  <c r="M165" i="28"/>
  <c r="N165" i="28"/>
  <c r="O165" i="28" s="1"/>
  <c r="Q165" i="28"/>
  <c r="M166" i="28"/>
  <c r="N166" i="28"/>
  <c r="O166" i="28" s="1"/>
  <c r="Q166" i="28"/>
  <c r="M167" i="28"/>
  <c r="N167" i="28"/>
  <c r="O167" i="28" s="1"/>
  <c r="Q167" i="28"/>
  <c r="M168" i="28"/>
  <c r="N168" i="28"/>
  <c r="O168" i="28" s="1"/>
  <c r="Q168" i="28"/>
  <c r="M169" i="28"/>
  <c r="N169" i="28"/>
  <c r="O169" i="28" s="1"/>
  <c r="Q169" i="28"/>
  <c r="M170" i="28"/>
  <c r="N170" i="28"/>
  <c r="O170" i="28" s="1"/>
  <c r="Q170" i="28"/>
  <c r="M171" i="28"/>
  <c r="N171" i="28"/>
  <c r="O171" i="28" s="1"/>
  <c r="Q171" i="28"/>
  <c r="M172" i="28"/>
  <c r="N172" i="28"/>
  <c r="O172" i="28" s="1"/>
  <c r="Q172" i="28"/>
  <c r="M173" i="28"/>
  <c r="N173" i="28"/>
  <c r="O173" i="28" s="1"/>
  <c r="Q173" i="28"/>
  <c r="M174" i="28"/>
  <c r="N174" i="28"/>
  <c r="O174" i="28" s="1"/>
  <c r="Q174" i="28"/>
  <c r="M184" i="28"/>
  <c r="N184" i="28"/>
  <c r="O184" i="28" s="1"/>
  <c r="Q184" i="28"/>
  <c r="M185" i="28"/>
  <c r="N185" i="28"/>
  <c r="O185" i="28" s="1"/>
  <c r="Q185" i="28"/>
  <c r="M186" i="28"/>
  <c r="N186" i="28"/>
  <c r="O186" i="28" s="1"/>
  <c r="Q186" i="28"/>
  <c r="M187" i="28"/>
  <c r="N187" i="28"/>
  <c r="O187" i="28" s="1"/>
  <c r="Q187" i="28"/>
  <c r="M188" i="28"/>
  <c r="N188" i="28"/>
  <c r="O188" i="28" s="1"/>
  <c r="Q188" i="28"/>
  <c r="M189" i="28"/>
  <c r="N189" i="28"/>
  <c r="O189" i="28" s="1"/>
  <c r="Q189" i="28"/>
  <c r="M190" i="28"/>
  <c r="N190" i="28"/>
  <c r="O190" i="28" s="1"/>
  <c r="Q190" i="28"/>
  <c r="M191" i="28"/>
  <c r="N191" i="28"/>
  <c r="O191" i="28" s="1"/>
  <c r="Q191" i="28"/>
  <c r="M192" i="28"/>
  <c r="N192" i="28"/>
  <c r="O192" i="28" s="1"/>
  <c r="Q192" i="28"/>
  <c r="M195" i="28"/>
  <c r="N195" i="28"/>
  <c r="O195" i="28" s="1"/>
  <c r="Q195" i="28"/>
  <c r="M196" i="28"/>
  <c r="N196" i="28"/>
  <c r="O196" i="28" s="1"/>
  <c r="Q196" i="28"/>
  <c r="M197" i="28"/>
  <c r="N197" i="28"/>
  <c r="O197" i="28" s="1"/>
  <c r="Q197" i="28"/>
  <c r="M198" i="28"/>
  <c r="N198" i="28"/>
  <c r="O198" i="28" s="1"/>
  <c r="Q198" i="28"/>
  <c r="M199" i="28"/>
  <c r="N199" i="28"/>
  <c r="O199" i="28" s="1"/>
  <c r="Q199" i="28"/>
  <c r="M200" i="28"/>
  <c r="N200" i="28"/>
  <c r="O200" i="28" s="1"/>
  <c r="Q200" i="28"/>
  <c r="M201" i="28"/>
  <c r="N201" i="28"/>
  <c r="O201" i="28" s="1"/>
  <c r="Q201" i="28"/>
  <c r="M202" i="28"/>
  <c r="N202" i="28"/>
  <c r="O202" i="28" s="1"/>
  <c r="Q202" i="28"/>
  <c r="M203" i="28"/>
  <c r="N203" i="28"/>
  <c r="O203" i="28" s="1"/>
  <c r="Q203" i="28"/>
  <c r="M204" i="28"/>
  <c r="N204" i="28"/>
  <c r="O204" i="28" s="1"/>
  <c r="Q204" i="28"/>
  <c r="M205" i="28"/>
  <c r="N205" i="28"/>
  <c r="O205" i="28" s="1"/>
  <c r="Q205" i="28"/>
  <c r="M206" i="28"/>
  <c r="N206" i="28"/>
  <c r="O206" i="28" s="1"/>
  <c r="Q206" i="28"/>
  <c r="M207" i="28"/>
  <c r="N207" i="28"/>
  <c r="O207" i="28" s="1"/>
  <c r="Q207" i="28"/>
  <c r="M208" i="28"/>
  <c r="N208" i="28"/>
  <c r="O208" i="28" s="1"/>
  <c r="Q208" i="28"/>
  <c r="M209" i="28"/>
  <c r="N209" i="28"/>
  <c r="O209" i="28" s="1"/>
  <c r="Q209" i="28"/>
  <c r="M210" i="28"/>
  <c r="N210" i="28"/>
  <c r="O210" i="28" s="1"/>
  <c r="Q210" i="28"/>
  <c r="M211" i="28"/>
  <c r="N211" i="28"/>
  <c r="O211" i="28" s="1"/>
  <c r="Q211" i="28"/>
  <c r="M212" i="28"/>
  <c r="N212" i="28"/>
  <c r="O212" i="28" s="1"/>
  <c r="Q212" i="28"/>
  <c r="M213" i="28"/>
  <c r="N213" i="28"/>
  <c r="O213" i="28" s="1"/>
  <c r="Q213" i="28"/>
  <c r="M214" i="28"/>
  <c r="N214" i="28"/>
  <c r="O214" i="28" s="1"/>
  <c r="Q214" i="28"/>
  <c r="M215" i="28"/>
  <c r="N215" i="28"/>
  <c r="O215" i="28" s="1"/>
  <c r="Q215" i="28"/>
  <c r="M216" i="28"/>
  <c r="N216" i="28"/>
  <c r="O216" i="28" s="1"/>
  <c r="Q216" i="28"/>
  <c r="M217" i="28"/>
  <c r="N217" i="28"/>
  <c r="O217" i="28" s="1"/>
  <c r="Q217" i="28"/>
  <c r="M218" i="28"/>
  <c r="N218" i="28"/>
  <c r="O218" i="28" s="1"/>
  <c r="Q218" i="28"/>
  <c r="M219" i="28"/>
  <c r="N219" i="28"/>
  <c r="O219" i="28" s="1"/>
  <c r="Q219" i="28"/>
  <c r="M220" i="28"/>
  <c r="N220" i="28"/>
  <c r="O220" i="28" s="1"/>
  <c r="Q220" i="28"/>
  <c r="M221" i="28"/>
  <c r="N221" i="28"/>
  <c r="O221" i="28" s="1"/>
  <c r="Q221" i="28"/>
  <c r="M222" i="28"/>
  <c r="N222" i="28"/>
  <c r="O222" i="28" s="1"/>
  <c r="Q222" i="28"/>
  <c r="M223" i="28"/>
  <c r="N223" i="28"/>
  <c r="O223" i="28" s="1"/>
  <c r="Q223" i="28"/>
  <c r="M224" i="28"/>
  <c r="N224" i="28"/>
  <c r="O224" i="28" s="1"/>
  <c r="Q224" i="28"/>
  <c r="M225" i="28"/>
  <c r="N225" i="28"/>
  <c r="O225" i="28" s="1"/>
  <c r="Q225" i="28"/>
  <c r="M226" i="28"/>
  <c r="N226" i="28"/>
  <c r="O226" i="28" s="1"/>
  <c r="Q226" i="28"/>
  <c r="M227" i="28"/>
  <c r="N227" i="28"/>
  <c r="O227" i="28" s="1"/>
  <c r="Q227" i="28"/>
  <c r="M228" i="28"/>
  <c r="N228" i="28"/>
  <c r="O228" i="28" s="1"/>
  <c r="Q228" i="28"/>
  <c r="M229" i="28"/>
  <c r="N229" i="28"/>
  <c r="O229" i="28" s="1"/>
  <c r="Q229" i="28"/>
  <c r="M230" i="28"/>
  <c r="N230" i="28"/>
  <c r="O230" i="28" s="1"/>
  <c r="Q230" i="28"/>
  <c r="M231" i="28"/>
  <c r="N231" i="28"/>
  <c r="O231" i="28" s="1"/>
  <c r="Q231" i="28"/>
  <c r="M232" i="28"/>
  <c r="N232" i="28"/>
  <c r="O232" i="28" s="1"/>
  <c r="Q232" i="28"/>
  <c r="O237" i="28"/>
  <c r="M238" i="28"/>
  <c r="M235" i="28" s="1"/>
  <c r="N238" i="28"/>
  <c r="O238" i="28" s="1"/>
  <c r="Q238" i="28"/>
  <c r="Q235" i="28" s="1"/>
  <c r="M239" i="28"/>
  <c r="N239" i="28"/>
  <c r="O239" i="28" s="1"/>
  <c r="Q239" i="28"/>
  <c r="M240" i="28"/>
  <c r="N240" i="28"/>
  <c r="O240" i="28" s="1"/>
  <c r="Q240" i="28"/>
  <c r="M241" i="28"/>
  <c r="N241" i="28"/>
  <c r="O241" i="28" s="1"/>
  <c r="Q241" i="28"/>
  <c r="M242" i="28"/>
  <c r="N242" i="28"/>
  <c r="O242" i="28" s="1"/>
  <c r="Q242" i="28"/>
  <c r="M243" i="28"/>
  <c r="N243" i="28"/>
  <c r="O243" i="28" s="1"/>
  <c r="Q243" i="28"/>
  <c r="M244" i="28"/>
  <c r="N244" i="28"/>
  <c r="O244" i="28" s="1"/>
  <c r="Q244" i="28"/>
  <c r="M245" i="28"/>
  <c r="N245" i="28"/>
  <c r="O245" i="28" s="1"/>
  <c r="Q245" i="28"/>
  <c r="M246" i="28"/>
  <c r="N246" i="28"/>
  <c r="O246" i="28" s="1"/>
  <c r="Q246" i="28"/>
  <c r="M247" i="28"/>
  <c r="N247" i="28"/>
  <c r="O247" i="28" s="1"/>
  <c r="Q247" i="28"/>
  <c r="O251" i="28"/>
  <c r="M252" i="28"/>
  <c r="M249" i="28" s="1"/>
  <c r="N252" i="28"/>
  <c r="O252" i="28" s="1"/>
  <c r="Q252" i="28"/>
  <c r="Q249" i="28" s="1"/>
  <c r="M253" i="28"/>
  <c r="N253" i="28"/>
  <c r="O253" i="28" s="1"/>
  <c r="Q253" i="28"/>
  <c r="M254" i="28"/>
  <c r="N254" i="28"/>
  <c r="O254" i="28" s="1"/>
  <c r="Q254" i="28"/>
  <c r="M255" i="28"/>
  <c r="N255" i="28"/>
  <c r="O255" i="28" s="1"/>
  <c r="Q255" i="28"/>
  <c r="M256" i="28"/>
  <c r="N256" i="28"/>
  <c r="O256" i="28" s="1"/>
  <c r="Q256" i="28"/>
  <c r="M257" i="28"/>
  <c r="N257" i="28"/>
  <c r="O257" i="28" s="1"/>
  <c r="Q257" i="28"/>
  <c r="O260" i="28"/>
  <c r="O265" i="28"/>
  <c r="M266" i="28"/>
  <c r="M263" i="28" s="1"/>
  <c r="N266" i="28"/>
  <c r="O266" i="28" s="1"/>
  <c r="Q266" i="28"/>
  <c r="Q263" i="28" s="1"/>
  <c r="O270" i="28"/>
  <c r="M271" i="28"/>
  <c r="M268" i="28" s="1"/>
  <c r="N271" i="28"/>
  <c r="O271" i="28" s="1"/>
  <c r="Q271" i="28"/>
  <c r="Q268" i="28" s="1"/>
  <c r="M272" i="28"/>
  <c r="N272" i="28"/>
  <c r="O272" i="28" s="1"/>
  <c r="Q272" i="28"/>
  <c r="M273" i="28"/>
  <c r="N273" i="28"/>
  <c r="O273" i="28" s="1"/>
  <c r="Q273" i="28"/>
  <c r="M274" i="28"/>
  <c r="N274" i="28"/>
  <c r="O274" i="28" s="1"/>
  <c r="Q274" i="28"/>
  <c r="M275" i="28"/>
  <c r="N275" i="28"/>
  <c r="O275" i="28" s="1"/>
  <c r="Q275" i="28"/>
  <c r="M276" i="28"/>
  <c r="N276" i="28"/>
  <c r="O276" i="28" s="1"/>
  <c r="Q276" i="28"/>
  <c r="M277" i="28"/>
  <c r="N277" i="28"/>
  <c r="O277" i="28" s="1"/>
  <c r="Q277" i="28"/>
  <c r="M278" i="28"/>
  <c r="N278" i="28"/>
  <c r="O278" i="28" s="1"/>
  <c r="Q278" i="28"/>
  <c r="M279" i="28"/>
  <c r="N279" i="28"/>
  <c r="O279" i="28" s="1"/>
  <c r="Q279" i="28"/>
  <c r="M280" i="28"/>
  <c r="N280" i="28"/>
  <c r="O280" i="28" s="1"/>
  <c r="Q280" i="28"/>
  <c r="M281" i="28"/>
  <c r="N281" i="28"/>
  <c r="O281" i="28" s="1"/>
  <c r="Q281" i="28"/>
  <c r="C282" i="28"/>
  <c r="M282" i="28"/>
  <c r="N282" i="28"/>
  <c r="O282" i="28"/>
  <c r="Q282" i="28"/>
  <c r="M283" i="28"/>
  <c r="N283" i="28"/>
  <c r="O283" i="28"/>
  <c r="Q283" i="28"/>
  <c r="M284" i="28"/>
  <c r="N284" i="28"/>
  <c r="O284" i="28"/>
  <c r="Q284" i="28"/>
  <c r="M285" i="28"/>
  <c r="N285" i="28"/>
  <c r="O285" i="28"/>
  <c r="Q285" i="28"/>
  <c r="M286" i="28"/>
  <c r="N286" i="28"/>
  <c r="O286" i="28"/>
  <c r="Q286" i="28"/>
  <c r="M287" i="28"/>
  <c r="N287" i="28"/>
  <c r="O287" i="28"/>
  <c r="Q287" i="28"/>
  <c r="M288" i="28"/>
  <c r="N288" i="28"/>
  <c r="O288" i="28"/>
  <c r="Q288" i="28"/>
  <c r="M289" i="28"/>
  <c r="N289" i="28"/>
  <c r="O289" i="28"/>
  <c r="Q289" i="28"/>
  <c r="M290" i="28"/>
  <c r="N290" i="28"/>
  <c r="O290" i="28"/>
  <c r="Q290" i="28"/>
  <c r="C291" i="28"/>
  <c r="M292" i="28"/>
  <c r="N292" i="28"/>
  <c r="O292" i="28" s="1"/>
  <c r="Q292" i="28"/>
  <c r="M293" i="28"/>
  <c r="N293" i="28"/>
  <c r="O293" i="28" s="1"/>
  <c r="Q293" i="28"/>
  <c r="M294" i="28"/>
  <c r="N294" i="28"/>
  <c r="O294" i="28" s="1"/>
  <c r="Q294" i="28"/>
  <c r="M297" i="28"/>
  <c r="N297" i="28"/>
  <c r="O297" i="28" s="1"/>
  <c r="Q297" i="28"/>
  <c r="M298" i="28"/>
  <c r="N298" i="28"/>
  <c r="O298" i="28" s="1"/>
  <c r="Q298" i="28"/>
  <c r="M302" i="28"/>
  <c r="N302" i="28"/>
  <c r="O302" i="28" s="1"/>
  <c r="Q302" i="28"/>
  <c r="C303" i="28"/>
  <c r="M303" i="28"/>
  <c r="N303" i="28"/>
  <c r="O303" i="28"/>
  <c r="Q303" i="28"/>
  <c r="C304" i="28"/>
  <c r="M304" i="28"/>
  <c r="N304" i="28"/>
  <c r="O304" i="28" s="1"/>
  <c r="Q304" i="28"/>
  <c r="M305" i="28"/>
  <c r="N305" i="28"/>
  <c r="O305" i="28" s="1"/>
  <c r="Q305" i="28"/>
  <c r="O310" i="28"/>
  <c r="M311" i="28"/>
  <c r="M308" i="28" s="1"/>
  <c r="N311" i="28"/>
  <c r="O311" i="28" s="1"/>
  <c r="Q311" i="28"/>
  <c r="Q308" i="28" s="1"/>
  <c r="M312" i="28"/>
  <c r="N312" i="28"/>
  <c r="O312" i="28" s="1"/>
  <c r="Q312" i="28"/>
  <c r="M313" i="28"/>
  <c r="N313" i="28"/>
  <c r="O313" i="28" s="1"/>
  <c r="Q313" i="28"/>
  <c r="O318" i="28"/>
  <c r="M319" i="28"/>
  <c r="M316" i="28" s="1"/>
  <c r="M1508" i="28" s="1"/>
  <c r="M1511" i="28" s="1"/>
  <c r="N319" i="28"/>
  <c r="O319" i="28" s="1"/>
  <c r="Q319" i="28"/>
  <c r="Q316" i="28" s="1"/>
  <c r="Q1508" i="28" s="1"/>
  <c r="Q1511" i="28" s="1"/>
  <c r="C320" i="28"/>
  <c r="M320" i="28"/>
  <c r="N320" i="28"/>
  <c r="O320" i="28"/>
  <c r="Q320" i="28"/>
  <c r="M321" i="28"/>
  <c r="N321" i="28"/>
  <c r="O321" i="28"/>
  <c r="Q321" i="28"/>
  <c r="C322" i="28"/>
  <c r="M322" i="28"/>
  <c r="N322" i="28"/>
  <c r="O322" i="28" s="1"/>
  <c r="Q322" i="28"/>
  <c r="C323" i="28"/>
  <c r="M323" i="28"/>
  <c r="N323" i="28"/>
  <c r="O323" i="28" s="1"/>
  <c r="Q323" i="28"/>
  <c r="M324" i="28"/>
  <c r="N324" i="28"/>
  <c r="O324" i="28"/>
  <c r="Q324" i="28"/>
  <c r="M325" i="28"/>
  <c r="N325" i="28"/>
  <c r="O325" i="28"/>
  <c r="Q325" i="28"/>
  <c r="M326" i="28"/>
  <c r="N326" i="28"/>
  <c r="O326" i="28"/>
  <c r="Q326" i="28"/>
  <c r="M327" i="28"/>
  <c r="N327" i="28"/>
  <c r="O327" i="28"/>
  <c r="Q327" i="28"/>
  <c r="O330" i="28"/>
  <c r="U330" i="28"/>
  <c r="X330" i="28"/>
  <c r="O334" i="28"/>
  <c r="U334" i="28"/>
  <c r="X334" i="28"/>
  <c r="O339" i="28"/>
  <c r="U339" i="28"/>
  <c r="X339" i="28"/>
  <c r="M341" i="28"/>
  <c r="N341" i="28"/>
  <c r="O341" i="28"/>
  <c r="Q341" i="28"/>
  <c r="M342" i="28"/>
  <c r="M337" i="28" s="1"/>
  <c r="N342" i="28"/>
  <c r="O342" i="28"/>
  <c r="Q342" i="28"/>
  <c r="Q337" i="28" s="1"/>
  <c r="M343" i="28"/>
  <c r="N343" i="28"/>
  <c r="O343" i="28"/>
  <c r="Q343" i="28"/>
  <c r="M344" i="28"/>
  <c r="N344" i="28"/>
  <c r="O344" i="28"/>
  <c r="Q344" i="28"/>
  <c r="T344" i="28"/>
  <c r="T337" i="28" s="1"/>
  <c r="U344" i="28"/>
  <c r="U337" i="28" s="1"/>
  <c r="W344" i="28"/>
  <c r="W337" i="28" s="1"/>
  <c r="X344" i="28"/>
  <c r="X337" i="28" s="1"/>
  <c r="M345" i="28"/>
  <c r="N345" i="28"/>
  <c r="O345" i="28"/>
  <c r="Q345" i="28"/>
  <c r="M346" i="28"/>
  <c r="N346" i="28"/>
  <c r="O346" i="28"/>
  <c r="Q346" i="28"/>
  <c r="M347" i="28"/>
  <c r="N347" i="28"/>
  <c r="O347" i="28"/>
  <c r="Q347" i="28"/>
  <c r="T347" i="28"/>
  <c r="U347" i="28"/>
  <c r="W347" i="28"/>
  <c r="X347" i="28"/>
  <c r="M348" i="28"/>
  <c r="N348" i="28"/>
  <c r="O348" i="28"/>
  <c r="Q348" i="28"/>
  <c r="M349" i="28"/>
  <c r="N349" i="28"/>
  <c r="O349" i="28"/>
  <c r="Q349" i="28"/>
  <c r="T349" i="28"/>
  <c r="U349" i="28"/>
  <c r="W349" i="28"/>
  <c r="X349" i="28"/>
  <c r="M350" i="28"/>
  <c r="N350" i="28"/>
  <c r="O350" i="28"/>
  <c r="Q350" i="28"/>
  <c r="M351" i="28"/>
  <c r="N351" i="28"/>
  <c r="O351" i="28"/>
  <c r="Q351" i="28"/>
  <c r="T351" i="28"/>
  <c r="U351" i="28"/>
  <c r="W351" i="28"/>
  <c r="X351" i="28"/>
  <c r="M352" i="28"/>
  <c r="N352" i="28"/>
  <c r="O352" i="28"/>
  <c r="Q352" i="28"/>
  <c r="C353" i="28"/>
  <c r="M353" i="28"/>
  <c r="N353" i="28"/>
  <c r="O353" i="28" s="1"/>
  <c r="Q353" i="28"/>
  <c r="T353" i="28"/>
  <c r="U353" i="28"/>
  <c r="W353" i="28"/>
  <c r="X353" i="28"/>
  <c r="C354" i="28"/>
  <c r="M354" i="28"/>
  <c r="N354" i="28"/>
  <c r="O354" i="28"/>
  <c r="Q354" i="28"/>
  <c r="T354" i="28"/>
  <c r="U354" i="28"/>
  <c r="W354" i="28"/>
  <c r="X354" i="28"/>
  <c r="C355" i="28"/>
  <c r="M355" i="28"/>
  <c r="N355" i="28"/>
  <c r="O355" i="28" s="1"/>
  <c r="Q355" i="28"/>
  <c r="T355" i="28"/>
  <c r="U355" i="28"/>
  <c r="W355" i="28"/>
  <c r="X355" i="28"/>
  <c r="M356" i="28"/>
  <c r="N356" i="28"/>
  <c r="O356" i="28" s="1"/>
  <c r="Q356" i="28"/>
  <c r="T356" i="28"/>
  <c r="U356" i="28"/>
  <c r="W356" i="28"/>
  <c r="X356" i="28"/>
  <c r="M357" i="28"/>
  <c r="N357" i="28"/>
  <c r="O357" i="28" s="1"/>
  <c r="Q357" i="28"/>
  <c r="T357" i="28"/>
  <c r="U357" i="28"/>
  <c r="W357" i="28"/>
  <c r="X357" i="28"/>
  <c r="M358" i="28"/>
  <c r="N358" i="28"/>
  <c r="O358" i="28" s="1"/>
  <c r="Q358" i="28"/>
  <c r="M359" i="28"/>
  <c r="N359" i="28"/>
  <c r="O359" i="28" s="1"/>
  <c r="Q359" i="28"/>
  <c r="T359" i="28"/>
  <c r="U359" i="28"/>
  <c r="W359" i="28"/>
  <c r="X359" i="28"/>
  <c r="M360" i="28"/>
  <c r="N360" i="28"/>
  <c r="O360" i="28" s="1"/>
  <c r="Q360" i="28"/>
  <c r="T360" i="28"/>
  <c r="U360" i="28"/>
  <c r="W360" i="28"/>
  <c r="X360" i="28"/>
  <c r="M361" i="28"/>
  <c r="N361" i="28"/>
  <c r="O361" i="28" s="1"/>
  <c r="Q361" i="28"/>
  <c r="T361" i="28"/>
  <c r="U361" i="28"/>
  <c r="W361" i="28"/>
  <c r="X361" i="28"/>
  <c r="M362" i="28"/>
  <c r="N362" i="28"/>
  <c r="O362" i="28" s="1"/>
  <c r="Q362" i="28"/>
  <c r="C363" i="28"/>
  <c r="T363" i="28"/>
  <c r="U363" i="28"/>
  <c r="W363" i="28"/>
  <c r="X363" i="28"/>
  <c r="M364" i="28"/>
  <c r="N364" i="28"/>
  <c r="O364" i="28"/>
  <c r="Q364" i="28"/>
  <c r="T364" i="28"/>
  <c r="U364" i="28"/>
  <c r="W364" i="28"/>
  <c r="X364" i="28"/>
  <c r="M365" i="28"/>
  <c r="N365" i="28"/>
  <c r="O365" i="28"/>
  <c r="Q365" i="28"/>
  <c r="T365" i="28"/>
  <c r="U365" i="28"/>
  <c r="W365" i="28"/>
  <c r="X365" i="28"/>
  <c r="M366" i="28"/>
  <c r="N366" i="28"/>
  <c r="O366" i="28"/>
  <c r="Q366" i="28"/>
  <c r="T366" i="28"/>
  <c r="U366" i="28"/>
  <c r="W366" i="28"/>
  <c r="X366" i="28"/>
  <c r="C367" i="28"/>
  <c r="M367" i="28"/>
  <c r="N367" i="28"/>
  <c r="O367" i="28" s="1"/>
  <c r="Q367" i="28"/>
  <c r="T367" i="28"/>
  <c r="U367" i="28"/>
  <c r="W367" i="28"/>
  <c r="X367" i="28"/>
  <c r="M368" i="28"/>
  <c r="T368" i="28"/>
  <c r="U368" i="28"/>
  <c r="W368" i="28"/>
  <c r="X368" i="28"/>
  <c r="M369" i="28"/>
  <c r="N369" i="28"/>
  <c r="O369" i="28"/>
  <c r="Q369" i="28"/>
  <c r="T369" i="28"/>
  <c r="U369" i="28"/>
  <c r="W369" i="28"/>
  <c r="X369" i="28"/>
  <c r="M370" i="28"/>
  <c r="N370" i="28"/>
  <c r="O370" i="28"/>
  <c r="Q370" i="28"/>
  <c r="T370" i="28"/>
  <c r="U370" i="28"/>
  <c r="W370" i="28"/>
  <c r="X370" i="28"/>
  <c r="M371" i="28"/>
  <c r="N371" i="28"/>
  <c r="O371" i="28"/>
  <c r="Q371" i="28"/>
  <c r="T371" i="28"/>
  <c r="U371" i="28"/>
  <c r="W371" i="28"/>
  <c r="X371" i="28"/>
  <c r="M372" i="28"/>
  <c r="N372" i="28"/>
  <c r="O372" i="28"/>
  <c r="Q372" i="28"/>
  <c r="T372" i="28"/>
  <c r="U372" i="28"/>
  <c r="W372" i="28"/>
  <c r="X372" i="28"/>
  <c r="M373" i="28"/>
  <c r="N373" i="28"/>
  <c r="O373" i="28"/>
  <c r="Q373" i="28"/>
  <c r="T373" i="28"/>
  <c r="U373" i="28"/>
  <c r="W373" i="28"/>
  <c r="X373" i="28"/>
  <c r="M374" i="28"/>
  <c r="N374" i="28"/>
  <c r="O374" i="28"/>
  <c r="Q374" i="28"/>
  <c r="T374" i="28"/>
  <c r="U374" i="28"/>
  <c r="W374" i="28"/>
  <c r="X374" i="28"/>
  <c r="M375" i="28"/>
  <c r="N375" i="28"/>
  <c r="O375" i="28"/>
  <c r="Q375" i="28"/>
  <c r="T375" i="28"/>
  <c r="U375" i="28"/>
  <c r="W375" i="28"/>
  <c r="X375" i="28"/>
  <c r="M376" i="28"/>
  <c r="N376" i="28"/>
  <c r="O376" i="28"/>
  <c r="Q376" i="28"/>
  <c r="T376" i="28"/>
  <c r="U376" i="28"/>
  <c r="W376" i="28"/>
  <c r="X376" i="28"/>
  <c r="C377" i="28"/>
  <c r="M377" i="28"/>
  <c r="N377" i="28"/>
  <c r="O377" i="28" s="1"/>
  <c r="Q377" i="28"/>
  <c r="T377" i="28"/>
  <c r="U377" i="28"/>
  <c r="W377" i="28"/>
  <c r="X377" i="28"/>
  <c r="M378" i="28"/>
  <c r="N378" i="28"/>
  <c r="O378" i="28" s="1"/>
  <c r="Q378" i="28"/>
  <c r="T378" i="28"/>
  <c r="U378" i="28"/>
  <c r="W378" i="28"/>
  <c r="X378" i="28"/>
  <c r="M379" i="28"/>
  <c r="N379" i="28"/>
  <c r="O379" i="28" s="1"/>
  <c r="Q379" i="28"/>
  <c r="T379" i="28"/>
  <c r="U379" i="28"/>
  <c r="W379" i="28"/>
  <c r="X379" i="28"/>
  <c r="M380" i="28"/>
  <c r="N380" i="28"/>
  <c r="O380" i="28" s="1"/>
  <c r="Q380" i="28"/>
  <c r="T380" i="28"/>
  <c r="U380" i="28"/>
  <c r="W380" i="28"/>
  <c r="X380" i="28"/>
  <c r="M381" i="28"/>
  <c r="N381" i="28"/>
  <c r="O381" i="28" s="1"/>
  <c r="Q381" i="28"/>
  <c r="T381" i="28"/>
  <c r="U381" i="28"/>
  <c r="W381" i="28"/>
  <c r="X381" i="28"/>
  <c r="M382" i="28"/>
  <c r="N382" i="28"/>
  <c r="O382" i="28" s="1"/>
  <c r="Q382" i="28"/>
  <c r="T382" i="28"/>
  <c r="U382" i="28"/>
  <c r="W382" i="28"/>
  <c r="X382" i="28"/>
  <c r="M383" i="28"/>
  <c r="N383" i="28"/>
  <c r="O383" i="28" s="1"/>
  <c r="Q383" i="28"/>
  <c r="T383" i="28"/>
  <c r="U383" i="28"/>
  <c r="W383" i="28"/>
  <c r="X383" i="28"/>
  <c r="C384" i="28"/>
  <c r="M384" i="28"/>
  <c r="N384" i="28"/>
  <c r="O384" i="28"/>
  <c r="Q384" i="28"/>
  <c r="T384" i="28"/>
  <c r="U384" i="28"/>
  <c r="W384" i="28"/>
  <c r="X384" i="28"/>
  <c r="M385" i="28"/>
  <c r="N385" i="28"/>
  <c r="O385" i="28"/>
  <c r="Q385" i="28"/>
  <c r="T385" i="28"/>
  <c r="U385" i="28"/>
  <c r="W385" i="28"/>
  <c r="X385" i="28"/>
  <c r="M386" i="28"/>
  <c r="N386" i="28"/>
  <c r="O386" i="28"/>
  <c r="Q386" i="28"/>
  <c r="T386" i="28"/>
  <c r="U386" i="28"/>
  <c r="W386" i="28"/>
  <c r="X386" i="28"/>
  <c r="M387" i="28"/>
  <c r="N387" i="28"/>
  <c r="O387" i="28"/>
  <c r="Q387" i="28"/>
  <c r="T387" i="28"/>
  <c r="U387" i="28"/>
  <c r="W387" i="28"/>
  <c r="X387" i="28"/>
  <c r="M388" i="28"/>
  <c r="N388" i="28"/>
  <c r="O388" i="28"/>
  <c r="Q388" i="28"/>
  <c r="T388" i="28"/>
  <c r="U388" i="28"/>
  <c r="W388" i="28"/>
  <c r="X388" i="28"/>
  <c r="M389" i="28"/>
  <c r="N389" i="28"/>
  <c r="O389" i="28"/>
  <c r="Q389" i="28"/>
  <c r="T389" i="28"/>
  <c r="U389" i="28"/>
  <c r="W389" i="28"/>
  <c r="X389" i="28"/>
  <c r="M390" i="28"/>
  <c r="N390" i="28"/>
  <c r="O390" i="28"/>
  <c r="Q390" i="28"/>
  <c r="T390" i="28"/>
  <c r="U390" i="28"/>
  <c r="W390" i="28"/>
  <c r="X390" i="28"/>
  <c r="M391" i="28"/>
  <c r="N391" i="28"/>
  <c r="O391" i="28" s="1"/>
  <c r="Q391" i="28"/>
  <c r="T391" i="28"/>
  <c r="U391" i="28"/>
  <c r="W391" i="28"/>
  <c r="X391" i="28"/>
  <c r="M392" i="28"/>
  <c r="N392" i="28"/>
  <c r="O392" i="28"/>
  <c r="Q392" i="28"/>
  <c r="T392" i="28"/>
  <c r="U392" i="28"/>
  <c r="W392" i="28"/>
  <c r="X392" i="28"/>
  <c r="M393" i="28"/>
  <c r="N393" i="28"/>
  <c r="O393" i="28"/>
  <c r="Q393" i="28"/>
  <c r="T393" i="28"/>
  <c r="U393" i="28"/>
  <c r="W393" i="28"/>
  <c r="X393" i="28"/>
  <c r="O398" i="28"/>
  <c r="U398" i="28"/>
  <c r="X398" i="28"/>
  <c r="M399" i="28"/>
  <c r="M396" i="28" s="1"/>
  <c r="N399" i="28"/>
  <c r="N396" i="28" s="1"/>
  <c r="O396" i="28" s="1"/>
  <c r="O399" i="28"/>
  <c r="Q399" i="28"/>
  <c r="Q396" i="28" s="1"/>
  <c r="T399" i="28"/>
  <c r="T396" i="28" s="1"/>
  <c r="U399" i="28"/>
  <c r="U396" i="28" s="1"/>
  <c r="W399" i="28"/>
  <c r="W396" i="28" s="1"/>
  <c r="X399" i="28"/>
  <c r="X396" i="28" s="1"/>
  <c r="M400" i="28"/>
  <c r="N400" i="28"/>
  <c r="O400" i="28"/>
  <c r="Q400" i="28"/>
  <c r="T400" i="28"/>
  <c r="U400" i="28"/>
  <c r="W400" i="28"/>
  <c r="X400" i="28"/>
  <c r="M401" i="28"/>
  <c r="N401" i="28"/>
  <c r="O401" i="28"/>
  <c r="Q401" i="28"/>
  <c r="T401" i="28"/>
  <c r="U401" i="28"/>
  <c r="W401" i="28"/>
  <c r="X401" i="28"/>
  <c r="M402" i="28"/>
  <c r="N402" i="28"/>
  <c r="O402" i="28"/>
  <c r="Q402" i="28"/>
  <c r="T402" i="28"/>
  <c r="U402" i="28"/>
  <c r="W402" i="28"/>
  <c r="X402" i="28"/>
  <c r="M403" i="28"/>
  <c r="N403" i="28"/>
  <c r="O403" i="28"/>
  <c r="Q403" i="28"/>
  <c r="T403" i="28"/>
  <c r="U403" i="28"/>
  <c r="W403" i="28"/>
  <c r="X403" i="28"/>
  <c r="M404" i="28"/>
  <c r="N404" i="28"/>
  <c r="O404" i="28"/>
  <c r="Q404" i="28"/>
  <c r="T404" i="28"/>
  <c r="U404" i="28"/>
  <c r="W404" i="28"/>
  <c r="X404" i="28"/>
  <c r="M405" i="28"/>
  <c r="N405" i="28"/>
  <c r="O405" i="28"/>
  <c r="Q405" i="28"/>
  <c r="T405" i="28"/>
  <c r="U405" i="28"/>
  <c r="W405" i="28"/>
  <c r="X405" i="28"/>
  <c r="M406" i="28"/>
  <c r="N406" i="28"/>
  <c r="O406" i="28"/>
  <c r="Q406" i="28"/>
  <c r="T406" i="28"/>
  <c r="U406" i="28"/>
  <c r="W406" i="28"/>
  <c r="X406" i="28"/>
  <c r="M407" i="28"/>
  <c r="N407" i="28"/>
  <c r="O407" i="28"/>
  <c r="Q407" i="28"/>
  <c r="T407" i="28"/>
  <c r="U407" i="28"/>
  <c r="W407" i="28"/>
  <c r="X407" i="28"/>
  <c r="M408" i="28"/>
  <c r="N408" i="28"/>
  <c r="O408" i="28"/>
  <c r="Q408" i="28"/>
  <c r="T408" i="28"/>
  <c r="U408" i="28"/>
  <c r="W408" i="28"/>
  <c r="X408" i="28"/>
  <c r="M409" i="28"/>
  <c r="N409" i="28"/>
  <c r="O409" i="28"/>
  <c r="Q409" i="28"/>
  <c r="T409" i="28"/>
  <c r="U409" i="28"/>
  <c r="W409" i="28"/>
  <c r="X409" i="28"/>
  <c r="M410" i="28"/>
  <c r="N410" i="28"/>
  <c r="O410" i="28"/>
  <c r="Q410" i="28"/>
  <c r="T410" i="28"/>
  <c r="U410" i="28"/>
  <c r="W410" i="28"/>
  <c r="X410" i="28"/>
  <c r="M411" i="28"/>
  <c r="N411" i="28"/>
  <c r="O411" i="28"/>
  <c r="Q411" i="28"/>
  <c r="T411" i="28"/>
  <c r="U411" i="28"/>
  <c r="W411" i="28"/>
  <c r="X411" i="28"/>
  <c r="M412" i="28"/>
  <c r="N412" i="28"/>
  <c r="O412" i="28"/>
  <c r="Q412" i="28"/>
  <c r="T412" i="28"/>
  <c r="U412" i="28"/>
  <c r="W412" i="28"/>
  <c r="X412" i="28"/>
  <c r="M413" i="28"/>
  <c r="N413" i="28"/>
  <c r="O413" i="28"/>
  <c r="Q413" i="28"/>
  <c r="T413" i="28"/>
  <c r="U413" i="28"/>
  <c r="W413" i="28"/>
  <c r="X413" i="28"/>
  <c r="O416" i="28"/>
  <c r="U416" i="28"/>
  <c r="X416" i="28"/>
  <c r="O419" i="28"/>
  <c r="U419" i="28"/>
  <c r="X419" i="28"/>
  <c r="O424" i="28"/>
  <c r="U424" i="28"/>
  <c r="X424" i="28"/>
  <c r="M425" i="28"/>
  <c r="M422" i="28" s="1"/>
  <c r="N425" i="28"/>
  <c r="N422" i="28" s="1"/>
  <c r="O425" i="28"/>
  <c r="Q425" i="28"/>
  <c r="Q422" i="28" s="1"/>
  <c r="T425" i="28"/>
  <c r="T422" i="28" s="1"/>
  <c r="U425" i="28"/>
  <c r="U422" i="28" s="1"/>
  <c r="W425" i="28"/>
  <c r="W422" i="28" s="1"/>
  <c r="X425" i="28"/>
  <c r="X422" i="28" s="1"/>
  <c r="M426" i="28"/>
  <c r="N426" i="28"/>
  <c r="O426" i="28"/>
  <c r="Q426" i="28"/>
  <c r="T426" i="28"/>
  <c r="U426" i="28"/>
  <c r="W426" i="28"/>
  <c r="X426" i="28"/>
  <c r="M427" i="28"/>
  <c r="N427" i="28"/>
  <c r="O427" i="28"/>
  <c r="Q427" i="28"/>
  <c r="T427" i="28"/>
  <c r="U427" i="28"/>
  <c r="W427" i="28"/>
  <c r="X427" i="28"/>
  <c r="M428" i="28"/>
  <c r="N428" i="28"/>
  <c r="O428" i="28"/>
  <c r="Q428" i="28"/>
  <c r="T428" i="28"/>
  <c r="U428" i="28"/>
  <c r="W428" i="28"/>
  <c r="X428" i="28"/>
  <c r="M429" i="28"/>
  <c r="N429" i="28"/>
  <c r="O429" i="28"/>
  <c r="Q429" i="28"/>
  <c r="T429" i="28"/>
  <c r="U429" i="28"/>
  <c r="W429" i="28"/>
  <c r="X429" i="28"/>
  <c r="M430" i="28"/>
  <c r="N430" i="28"/>
  <c r="O430" i="28"/>
  <c r="Q430" i="28"/>
  <c r="T430" i="28"/>
  <c r="U430" i="28"/>
  <c r="W430" i="28"/>
  <c r="X430" i="28"/>
  <c r="M431" i="28"/>
  <c r="N431" i="28"/>
  <c r="O431" i="28"/>
  <c r="Q431" i="28"/>
  <c r="T431" i="28"/>
  <c r="U431" i="28"/>
  <c r="W431" i="28"/>
  <c r="X431" i="28"/>
  <c r="M432" i="28"/>
  <c r="N432" i="28"/>
  <c r="O432" i="28"/>
  <c r="Q432" i="28"/>
  <c r="T432" i="28"/>
  <c r="U432" i="28"/>
  <c r="W432" i="28"/>
  <c r="X432" i="28"/>
  <c r="M433" i="28"/>
  <c r="N433" i="28"/>
  <c r="O433" i="28"/>
  <c r="Q433" i="28"/>
  <c r="T433" i="28"/>
  <c r="U433" i="28"/>
  <c r="W433" i="28"/>
  <c r="X433" i="28"/>
  <c r="O437" i="28"/>
  <c r="U437" i="28"/>
  <c r="X437" i="28"/>
  <c r="M438" i="28"/>
  <c r="M435" i="28" s="1"/>
  <c r="N438" i="28"/>
  <c r="O438" i="28" s="1"/>
  <c r="Q438" i="28"/>
  <c r="Q435" i="28" s="1"/>
  <c r="T438" i="28"/>
  <c r="T435" i="28" s="1"/>
  <c r="U438" i="28"/>
  <c r="U435" i="28" s="1"/>
  <c r="W438" i="28"/>
  <c r="W435" i="28" s="1"/>
  <c r="X438" i="28"/>
  <c r="X435" i="28" s="1"/>
  <c r="M439" i="28"/>
  <c r="N439" i="28"/>
  <c r="O439" i="28" s="1"/>
  <c r="Q439" i="28"/>
  <c r="T439" i="28"/>
  <c r="U439" i="28"/>
  <c r="W439" i="28"/>
  <c r="X439" i="28"/>
  <c r="M440" i="28"/>
  <c r="N440" i="28"/>
  <c r="O440" i="28"/>
  <c r="Q440" i="28"/>
  <c r="T440" i="28"/>
  <c r="U440" i="28"/>
  <c r="W440" i="28"/>
  <c r="X440" i="28"/>
  <c r="M441" i="28"/>
  <c r="N441" i="28"/>
  <c r="O441" i="28"/>
  <c r="Q441" i="28"/>
  <c r="T441" i="28"/>
  <c r="U441" i="28"/>
  <c r="W441" i="28"/>
  <c r="X441" i="28"/>
  <c r="M442" i="28"/>
  <c r="N442" i="28"/>
  <c r="O442" i="28"/>
  <c r="Q442" i="28"/>
  <c r="T442" i="28"/>
  <c r="U442" i="28"/>
  <c r="W442" i="28"/>
  <c r="X442" i="28"/>
  <c r="T443" i="28"/>
  <c r="U443" i="28"/>
  <c r="W443" i="28"/>
  <c r="X443" i="28"/>
  <c r="M444" i="28"/>
  <c r="N444" i="28"/>
  <c r="O444" i="28" s="1"/>
  <c r="Q444" i="28"/>
  <c r="T444" i="28"/>
  <c r="U444" i="28"/>
  <c r="W444" i="28"/>
  <c r="X444" i="28"/>
  <c r="M445" i="28"/>
  <c r="N445" i="28"/>
  <c r="O445" i="28"/>
  <c r="Q445" i="28"/>
  <c r="T445" i="28"/>
  <c r="U445" i="28"/>
  <c r="W445" i="28"/>
  <c r="X445" i="28"/>
  <c r="T446" i="28"/>
  <c r="U446" i="28"/>
  <c r="W446" i="28"/>
  <c r="X446" i="28"/>
  <c r="M447" i="28"/>
  <c r="N447" i="28"/>
  <c r="O447" i="28"/>
  <c r="Q447" i="28"/>
  <c r="T447" i="28"/>
  <c r="U447" i="28"/>
  <c r="W447" i="28"/>
  <c r="X447" i="28"/>
  <c r="M448" i="28"/>
  <c r="N448" i="28"/>
  <c r="O448" i="28"/>
  <c r="Q448" i="28"/>
  <c r="T448" i="28"/>
  <c r="U448" i="28"/>
  <c r="W448" i="28"/>
  <c r="X448" i="28"/>
  <c r="M449" i="28"/>
  <c r="N449" i="28"/>
  <c r="O449" i="28" s="1"/>
  <c r="Q449" i="28"/>
  <c r="T449" i="28"/>
  <c r="U449" i="28"/>
  <c r="W449" i="28"/>
  <c r="X449" i="28"/>
  <c r="M450" i="28"/>
  <c r="N450" i="28"/>
  <c r="O450" i="28"/>
  <c r="Q450" i="28"/>
  <c r="T450" i="28"/>
  <c r="U450" i="28"/>
  <c r="W450" i="28"/>
  <c r="X450" i="28"/>
  <c r="M451" i="28"/>
  <c r="N451" i="28"/>
  <c r="O451" i="28"/>
  <c r="Q451" i="28"/>
  <c r="T451" i="28"/>
  <c r="U451" i="28"/>
  <c r="W451" i="28"/>
  <c r="X451" i="28"/>
  <c r="O455" i="28"/>
  <c r="U455" i="28"/>
  <c r="X455" i="28"/>
  <c r="M456" i="28"/>
  <c r="M453" i="28" s="1"/>
  <c r="N456" i="28"/>
  <c r="O456" i="28"/>
  <c r="Q456" i="28"/>
  <c r="Q453" i="28" s="1"/>
  <c r="T456" i="28"/>
  <c r="T453" i="28" s="1"/>
  <c r="U456" i="28"/>
  <c r="U453" i="28" s="1"/>
  <c r="W456" i="28"/>
  <c r="X456" i="28"/>
  <c r="X453" i="28" s="1"/>
  <c r="M457" i="28"/>
  <c r="N457" i="28"/>
  <c r="O457" i="28"/>
  <c r="Q457" i="28"/>
  <c r="T457" i="28"/>
  <c r="U457" i="28"/>
  <c r="W457" i="28"/>
  <c r="X457" i="28"/>
  <c r="M458" i="28"/>
  <c r="N458" i="28"/>
  <c r="O458" i="28" s="1"/>
  <c r="Q458" i="28"/>
  <c r="T458" i="28"/>
  <c r="U458" i="28"/>
  <c r="W458" i="28"/>
  <c r="X458" i="28"/>
  <c r="M459" i="28"/>
  <c r="N459" i="28"/>
  <c r="O459" i="28"/>
  <c r="Q459" i="28"/>
  <c r="T459" i="28"/>
  <c r="U459" i="28"/>
  <c r="W459" i="28"/>
  <c r="X459" i="28"/>
  <c r="M460" i="28"/>
  <c r="N460" i="28"/>
  <c r="O460" i="28"/>
  <c r="Q460" i="28"/>
  <c r="T460" i="28"/>
  <c r="U460" i="28"/>
  <c r="W460" i="28"/>
  <c r="X460" i="28"/>
  <c r="M461" i="28"/>
  <c r="N461" i="28"/>
  <c r="O461" i="28"/>
  <c r="Q461" i="28"/>
  <c r="T461" i="28"/>
  <c r="U461" i="28"/>
  <c r="W461" i="28"/>
  <c r="X461" i="28"/>
  <c r="M462" i="28"/>
  <c r="N462" i="28"/>
  <c r="O462" i="28"/>
  <c r="Q462" i="28"/>
  <c r="T462" i="28"/>
  <c r="U462" i="28"/>
  <c r="W462" i="28"/>
  <c r="X462" i="28"/>
  <c r="M463" i="28"/>
  <c r="N463" i="28"/>
  <c r="O463" i="28"/>
  <c r="Q463" i="28"/>
  <c r="T463" i="28"/>
  <c r="U463" i="28"/>
  <c r="W463" i="28"/>
  <c r="X463" i="28"/>
  <c r="M464" i="28"/>
  <c r="N464" i="28"/>
  <c r="O464" i="28"/>
  <c r="Q464" i="28"/>
  <c r="T464" i="28"/>
  <c r="U464" i="28"/>
  <c r="W464" i="28"/>
  <c r="X464" i="28"/>
  <c r="M465" i="28"/>
  <c r="N465" i="28"/>
  <c r="O465" i="28"/>
  <c r="Q465" i="28"/>
  <c r="T465" i="28"/>
  <c r="U465" i="28"/>
  <c r="W465" i="28"/>
  <c r="X465" i="28"/>
  <c r="M466" i="28"/>
  <c r="N466" i="28"/>
  <c r="O466" i="28"/>
  <c r="Q466" i="28"/>
  <c r="T466" i="28"/>
  <c r="U466" i="28"/>
  <c r="W466" i="28"/>
  <c r="X466" i="28"/>
  <c r="M467" i="28"/>
  <c r="N467" i="28"/>
  <c r="O467" i="28"/>
  <c r="Q467" i="28"/>
  <c r="T467" i="28"/>
  <c r="U467" i="28"/>
  <c r="W467" i="28"/>
  <c r="X467" i="28"/>
  <c r="M468" i="28"/>
  <c r="N468" i="28"/>
  <c r="O468" i="28"/>
  <c r="Q468" i="28"/>
  <c r="T468" i="28"/>
  <c r="U468" i="28"/>
  <c r="W468" i="28"/>
  <c r="X468" i="28"/>
  <c r="M469" i="28"/>
  <c r="N469" i="28"/>
  <c r="O469" i="28"/>
  <c r="Q469" i="28"/>
  <c r="T469" i="28"/>
  <c r="U469" i="28"/>
  <c r="W469" i="28"/>
  <c r="X469" i="28"/>
  <c r="M470" i="28"/>
  <c r="N470" i="28"/>
  <c r="O470" i="28"/>
  <c r="Q470" i="28"/>
  <c r="T470" i="28"/>
  <c r="U470" i="28"/>
  <c r="W470" i="28"/>
  <c r="X470" i="28"/>
  <c r="M471" i="28"/>
  <c r="N471" i="28"/>
  <c r="O471" i="28"/>
  <c r="Q471" i="28"/>
  <c r="T471" i="28"/>
  <c r="U471" i="28"/>
  <c r="W471" i="28"/>
  <c r="X471" i="28"/>
  <c r="M472" i="28"/>
  <c r="N472" i="28"/>
  <c r="O472" i="28" s="1"/>
  <c r="Q472" i="28"/>
  <c r="T472" i="28"/>
  <c r="U472" i="28"/>
  <c r="W472" i="28"/>
  <c r="X472" i="28"/>
  <c r="T473" i="28"/>
  <c r="U473" i="28"/>
  <c r="W473" i="28"/>
  <c r="X473" i="28"/>
  <c r="M474" i="28"/>
  <c r="N474" i="28"/>
  <c r="O474" i="28"/>
  <c r="Q474" i="28"/>
  <c r="T474" i="28"/>
  <c r="U474" i="28"/>
  <c r="W474" i="28"/>
  <c r="X474" i="28"/>
  <c r="M475" i="28"/>
  <c r="N475" i="28"/>
  <c r="O475" i="28" s="1"/>
  <c r="Q475" i="28"/>
  <c r="T475" i="28"/>
  <c r="U475" i="28"/>
  <c r="W475" i="28"/>
  <c r="X475" i="28"/>
  <c r="M476" i="28"/>
  <c r="N476" i="28"/>
  <c r="O476" i="28"/>
  <c r="Q476" i="28"/>
  <c r="T476" i="28"/>
  <c r="U476" i="28"/>
  <c r="W476" i="28"/>
  <c r="X476" i="28"/>
  <c r="M477" i="28"/>
  <c r="N477" i="28"/>
  <c r="O477" i="28"/>
  <c r="Q477" i="28"/>
  <c r="T477" i="28"/>
  <c r="U477" i="28"/>
  <c r="W477" i="28"/>
  <c r="X477" i="28"/>
  <c r="M478" i="28"/>
  <c r="N478" i="28"/>
  <c r="O478" i="28"/>
  <c r="Q478" i="28"/>
  <c r="T478" i="28"/>
  <c r="U478" i="28"/>
  <c r="W478" i="28"/>
  <c r="X478" i="28"/>
  <c r="M479" i="28"/>
  <c r="N479" i="28"/>
  <c r="O479" i="28"/>
  <c r="Q479" i="28"/>
  <c r="T479" i="28"/>
  <c r="U479" i="28"/>
  <c r="W479" i="28"/>
  <c r="X479" i="28"/>
  <c r="M480" i="28"/>
  <c r="N480" i="28"/>
  <c r="O480" i="28"/>
  <c r="Q480" i="28"/>
  <c r="T480" i="28"/>
  <c r="U480" i="28"/>
  <c r="W480" i="28"/>
  <c r="X480" i="28"/>
  <c r="M481" i="28"/>
  <c r="N481" i="28"/>
  <c r="O481" i="28"/>
  <c r="Q481" i="28"/>
  <c r="T481" i="28"/>
  <c r="U481" i="28"/>
  <c r="W481" i="28"/>
  <c r="X481" i="28"/>
  <c r="M482" i="28"/>
  <c r="N482" i="28"/>
  <c r="O482" i="28"/>
  <c r="Q482" i="28"/>
  <c r="T482" i="28"/>
  <c r="U482" i="28"/>
  <c r="W482" i="28"/>
  <c r="X482" i="28"/>
  <c r="M483" i="28"/>
  <c r="N483" i="28"/>
  <c r="O483" i="28"/>
  <c r="Q483" i="28"/>
  <c r="T483" i="28"/>
  <c r="U483" i="28"/>
  <c r="W483" i="28"/>
  <c r="X483" i="28"/>
  <c r="M484" i="28"/>
  <c r="N484" i="28"/>
  <c r="O484" i="28"/>
  <c r="Q484" i="28"/>
  <c r="T484" i="28"/>
  <c r="U484" i="28"/>
  <c r="W484" i="28"/>
  <c r="X484" i="28"/>
  <c r="M485" i="28"/>
  <c r="N485" i="28"/>
  <c r="O485" i="28"/>
  <c r="Q485" i="28"/>
  <c r="T485" i="28"/>
  <c r="U485" i="28"/>
  <c r="W485" i="28"/>
  <c r="X485" i="28"/>
  <c r="M486" i="28"/>
  <c r="N486" i="28"/>
  <c r="O486" i="28"/>
  <c r="Q486" i="28"/>
  <c r="T486" i="28"/>
  <c r="U486" i="28"/>
  <c r="W486" i="28"/>
  <c r="X486" i="28"/>
  <c r="M487" i="28"/>
  <c r="N487" i="28"/>
  <c r="O487" i="28"/>
  <c r="Q487" i="28"/>
  <c r="T487" i="28"/>
  <c r="U487" i="28"/>
  <c r="W487" i="28"/>
  <c r="X487" i="28"/>
  <c r="T488" i="28"/>
  <c r="U488" i="28"/>
  <c r="W488" i="28"/>
  <c r="X488" i="28"/>
  <c r="M489" i="28"/>
  <c r="N489" i="28"/>
  <c r="O489" i="28"/>
  <c r="Q489" i="28"/>
  <c r="T489" i="28"/>
  <c r="U489" i="28"/>
  <c r="W489" i="28"/>
  <c r="X489" i="28"/>
  <c r="M490" i="28"/>
  <c r="N490" i="28"/>
  <c r="O490" i="28"/>
  <c r="Q490" i="28"/>
  <c r="T490" i="28"/>
  <c r="U490" i="28"/>
  <c r="W490" i="28"/>
  <c r="X490" i="28"/>
  <c r="M491" i="28"/>
  <c r="N491" i="28"/>
  <c r="O491" i="28"/>
  <c r="Q491" i="28"/>
  <c r="T491" i="28"/>
  <c r="U491" i="28"/>
  <c r="W491" i="28"/>
  <c r="X491" i="28"/>
  <c r="M492" i="28"/>
  <c r="N492" i="28"/>
  <c r="O492" i="28"/>
  <c r="Q492" i="28"/>
  <c r="T492" i="28"/>
  <c r="U492" i="28"/>
  <c r="W492" i="28"/>
  <c r="X492" i="28"/>
  <c r="M493" i="28"/>
  <c r="N493" i="28"/>
  <c r="O493" i="28"/>
  <c r="Q493" i="28"/>
  <c r="T493" i="28"/>
  <c r="U493" i="28"/>
  <c r="W493" i="28"/>
  <c r="X493" i="28"/>
  <c r="M494" i="28"/>
  <c r="N494" i="28"/>
  <c r="O494" i="28"/>
  <c r="Q494" i="28"/>
  <c r="T494" i="28"/>
  <c r="U494" i="28"/>
  <c r="W494" i="28"/>
  <c r="X494" i="28"/>
  <c r="M495" i="28"/>
  <c r="N495" i="28"/>
  <c r="O495" i="28"/>
  <c r="Q495" i="28"/>
  <c r="T495" i="28"/>
  <c r="U495" i="28"/>
  <c r="W495" i="28"/>
  <c r="X495" i="28"/>
  <c r="M496" i="28"/>
  <c r="N496" i="28"/>
  <c r="O496" i="28"/>
  <c r="Q496" i="28"/>
  <c r="T496" i="28"/>
  <c r="U496" i="28"/>
  <c r="W496" i="28"/>
  <c r="X496" i="28"/>
  <c r="M497" i="28"/>
  <c r="N497" i="28"/>
  <c r="O497" i="28"/>
  <c r="Q497" i="28"/>
  <c r="M498" i="28"/>
  <c r="N498" i="28"/>
  <c r="O498" i="28"/>
  <c r="Q498" i="28"/>
  <c r="M499" i="28"/>
  <c r="N499" i="28"/>
  <c r="O499" i="28"/>
  <c r="Q499" i="28"/>
  <c r="O503" i="28"/>
  <c r="U503" i="28"/>
  <c r="X503" i="28"/>
  <c r="M504" i="28"/>
  <c r="M501" i="28" s="1"/>
  <c r="N504" i="28"/>
  <c r="O504" i="28"/>
  <c r="Q504" i="28"/>
  <c r="Q501" i="28" s="1"/>
  <c r="T504" i="28"/>
  <c r="T501" i="28" s="1"/>
  <c r="U504" i="28"/>
  <c r="U501" i="28" s="1"/>
  <c r="W504" i="28"/>
  <c r="W501" i="28" s="1"/>
  <c r="X504" i="28"/>
  <c r="X501" i="28" s="1"/>
  <c r="M505" i="28"/>
  <c r="N505" i="28"/>
  <c r="O505" i="28"/>
  <c r="Q505" i="28"/>
  <c r="T505" i="28"/>
  <c r="U505" i="28"/>
  <c r="W505" i="28"/>
  <c r="X505" i="28"/>
  <c r="M506" i="28"/>
  <c r="N506" i="28"/>
  <c r="O506" i="28"/>
  <c r="Q506" i="28"/>
  <c r="T506" i="28"/>
  <c r="U506" i="28"/>
  <c r="W506" i="28"/>
  <c r="X506" i="28"/>
  <c r="M507" i="28"/>
  <c r="N507" i="28"/>
  <c r="O507" i="28" s="1"/>
  <c r="Q507" i="28"/>
  <c r="T507" i="28"/>
  <c r="U507" i="28"/>
  <c r="W507" i="28"/>
  <c r="X507" i="28"/>
  <c r="M508" i="28"/>
  <c r="N508" i="28"/>
  <c r="O508" i="28"/>
  <c r="Q508" i="28"/>
  <c r="T508" i="28"/>
  <c r="U508" i="28"/>
  <c r="W508" i="28"/>
  <c r="X508" i="28"/>
  <c r="M509" i="28"/>
  <c r="N509" i="28"/>
  <c r="O509" i="28"/>
  <c r="Q509" i="28"/>
  <c r="T509" i="28"/>
  <c r="U509" i="28"/>
  <c r="W509" i="28"/>
  <c r="X509" i="28"/>
  <c r="O513" i="28"/>
  <c r="U513" i="28"/>
  <c r="X513" i="28"/>
  <c r="M514" i="28"/>
  <c r="M511" i="28" s="1"/>
  <c r="N514" i="28"/>
  <c r="O514" i="28"/>
  <c r="Q514" i="28"/>
  <c r="Q511" i="28" s="1"/>
  <c r="T514" i="28"/>
  <c r="T511" i="28" s="1"/>
  <c r="U514" i="28"/>
  <c r="U511" i="28" s="1"/>
  <c r="W514" i="28"/>
  <c r="W511" i="28" s="1"/>
  <c r="X514" i="28"/>
  <c r="X511" i="28" s="1"/>
  <c r="M515" i="28"/>
  <c r="N515" i="28"/>
  <c r="O515" i="28"/>
  <c r="Q515" i="28"/>
  <c r="T515" i="28"/>
  <c r="U515" i="28"/>
  <c r="W515" i="28"/>
  <c r="X515" i="28"/>
  <c r="M516" i="28"/>
  <c r="N516" i="28"/>
  <c r="O516" i="28"/>
  <c r="Q516" i="28"/>
  <c r="T516" i="28"/>
  <c r="U516" i="28"/>
  <c r="W516" i="28"/>
  <c r="X516" i="28"/>
  <c r="M517" i="28"/>
  <c r="N517" i="28"/>
  <c r="O517" i="28"/>
  <c r="Q517" i="28"/>
  <c r="T517" i="28"/>
  <c r="U517" i="28"/>
  <c r="W517" i="28"/>
  <c r="X517" i="28"/>
  <c r="M518" i="28"/>
  <c r="N518" i="28"/>
  <c r="O518" i="28"/>
  <c r="Q518" i="28"/>
  <c r="T518" i="28"/>
  <c r="U518" i="28"/>
  <c r="W518" i="28"/>
  <c r="X518" i="28"/>
  <c r="M519" i="28"/>
  <c r="N519" i="28"/>
  <c r="O519" i="28"/>
  <c r="Q519" i="28"/>
  <c r="T519" i="28"/>
  <c r="U519" i="28"/>
  <c r="W519" i="28"/>
  <c r="X519" i="28"/>
  <c r="C520" i="28"/>
  <c r="M520" i="28"/>
  <c r="N520" i="28"/>
  <c r="O520" i="28" s="1"/>
  <c r="Q520" i="28"/>
  <c r="T520" i="28"/>
  <c r="U520" i="28"/>
  <c r="W520" i="28"/>
  <c r="X520" i="28"/>
  <c r="C521" i="28"/>
  <c r="M521" i="28"/>
  <c r="N521" i="28"/>
  <c r="O521" i="28"/>
  <c r="Q521" i="28"/>
  <c r="T521" i="28"/>
  <c r="U521" i="28"/>
  <c r="W521" i="28"/>
  <c r="X521" i="28"/>
  <c r="C522" i="28"/>
  <c r="M522" i="28"/>
  <c r="N522" i="28"/>
  <c r="O522" i="28" s="1"/>
  <c r="Q522" i="28"/>
  <c r="T522" i="28"/>
  <c r="U522" i="28"/>
  <c r="W522" i="28"/>
  <c r="X522" i="28"/>
  <c r="M523" i="28"/>
  <c r="N523" i="28"/>
  <c r="O523" i="28" s="1"/>
  <c r="Q523" i="28"/>
  <c r="T523" i="28"/>
  <c r="U523" i="28"/>
  <c r="W523" i="28"/>
  <c r="X523" i="28"/>
  <c r="C524" i="28"/>
  <c r="M524" i="28"/>
  <c r="N524" i="28"/>
  <c r="O524" i="28" s="1"/>
  <c r="Q524" i="28"/>
  <c r="T524" i="28"/>
  <c r="U524" i="28"/>
  <c r="W524" i="28"/>
  <c r="X524" i="28"/>
  <c r="M525" i="28"/>
  <c r="N525" i="28"/>
  <c r="O525" i="28"/>
  <c r="Q525" i="28"/>
  <c r="T525" i="28"/>
  <c r="U525" i="28"/>
  <c r="W525" i="28"/>
  <c r="X525" i="28"/>
  <c r="M526" i="28"/>
  <c r="N526" i="28"/>
  <c r="O526" i="28"/>
  <c r="Q526" i="28"/>
  <c r="T526" i="28"/>
  <c r="U526" i="28"/>
  <c r="W526" i="28"/>
  <c r="X526" i="28"/>
  <c r="M527" i="28"/>
  <c r="N527" i="28"/>
  <c r="O527" i="28"/>
  <c r="Q527" i="28"/>
  <c r="T527" i="28"/>
  <c r="U527" i="28"/>
  <c r="W527" i="28"/>
  <c r="X527" i="28"/>
  <c r="C528" i="28"/>
  <c r="M528" i="28"/>
  <c r="N528" i="28"/>
  <c r="O528" i="28" s="1"/>
  <c r="Q528" i="28"/>
  <c r="T528" i="28"/>
  <c r="U528" i="28"/>
  <c r="W528" i="28"/>
  <c r="X528" i="28"/>
  <c r="C529" i="28"/>
  <c r="M529" i="28"/>
  <c r="N529" i="28"/>
  <c r="O529" i="28"/>
  <c r="Q529" i="28"/>
  <c r="T529" i="28"/>
  <c r="U529" i="28"/>
  <c r="W529" i="28"/>
  <c r="X529" i="28"/>
  <c r="C530" i="28"/>
  <c r="M530" i="28"/>
  <c r="N530" i="28"/>
  <c r="O530" i="28" s="1"/>
  <c r="Q530" i="28"/>
  <c r="T530" i="28"/>
  <c r="U530" i="28"/>
  <c r="W530" i="28"/>
  <c r="X530" i="28"/>
  <c r="C531" i="28"/>
  <c r="M531" i="28"/>
  <c r="N531" i="28"/>
  <c r="O531" i="28"/>
  <c r="Q531" i="28"/>
  <c r="T531" i="28"/>
  <c r="U531" i="28"/>
  <c r="W531" i="28"/>
  <c r="X531" i="28"/>
  <c r="C532" i="28"/>
  <c r="M532" i="28"/>
  <c r="N532" i="28"/>
  <c r="O532" i="28" s="1"/>
  <c r="Q532" i="28"/>
  <c r="T532" i="28"/>
  <c r="U532" i="28"/>
  <c r="W532" i="28"/>
  <c r="X532" i="28"/>
  <c r="C533" i="28"/>
  <c r="M533" i="28"/>
  <c r="N533" i="28"/>
  <c r="O533" i="28"/>
  <c r="Q533" i="28"/>
  <c r="T533" i="28"/>
  <c r="U533" i="28"/>
  <c r="W533" i="28"/>
  <c r="X533" i="28"/>
  <c r="O534" i="28"/>
  <c r="O538" i="28"/>
  <c r="U538" i="28"/>
  <c r="X538" i="28"/>
  <c r="M539" i="28"/>
  <c r="M536" i="28" s="1"/>
  <c r="N539" i="28"/>
  <c r="O539" i="28" s="1"/>
  <c r="Q539" i="28"/>
  <c r="Q536" i="28" s="1"/>
  <c r="T539" i="28"/>
  <c r="T536" i="28" s="1"/>
  <c r="U539" i="28"/>
  <c r="U536" i="28" s="1"/>
  <c r="W539" i="28"/>
  <c r="W536" i="28" s="1"/>
  <c r="X539" i="28"/>
  <c r="X536" i="28" s="1"/>
  <c r="T540" i="28"/>
  <c r="U540" i="28"/>
  <c r="W540" i="28"/>
  <c r="X540" i="28"/>
  <c r="M541" i="28"/>
  <c r="N541" i="28"/>
  <c r="O541" i="28" s="1"/>
  <c r="Q541" i="28"/>
  <c r="T541" i="28"/>
  <c r="U541" i="28"/>
  <c r="W541" i="28"/>
  <c r="X541" i="28"/>
  <c r="M542" i="28"/>
  <c r="N542" i="28"/>
  <c r="O542" i="28" s="1"/>
  <c r="Q542" i="28"/>
  <c r="T542" i="28"/>
  <c r="U542" i="28"/>
  <c r="W542" i="28"/>
  <c r="X542" i="28"/>
  <c r="M543" i="28"/>
  <c r="N543" i="28"/>
  <c r="O543" i="28" s="1"/>
  <c r="Q543" i="28"/>
  <c r="T543" i="28"/>
  <c r="U543" i="28"/>
  <c r="W543" i="28"/>
  <c r="X543" i="28"/>
  <c r="M544" i="28"/>
  <c r="N544" i="28"/>
  <c r="O544" i="28" s="1"/>
  <c r="Q544" i="28"/>
  <c r="T544" i="28"/>
  <c r="U544" i="28"/>
  <c r="W544" i="28"/>
  <c r="X544" i="28"/>
  <c r="M545" i="28"/>
  <c r="N545" i="28"/>
  <c r="O545" i="28" s="1"/>
  <c r="Q545" i="28"/>
  <c r="T545" i="28"/>
  <c r="U545" i="28"/>
  <c r="W545" i="28"/>
  <c r="X545" i="28"/>
  <c r="M546" i="28"/>
  <c r="N546" i="28"/>
  <c r="O546" i="28" s="1"/>
  <c r="Q546" i="28"/>
  <c r="T546" i="28"/>
  <c r="U546" i="28"/>
  <c r="W546" i="28"/>
  <c r="X546" i="28"/>
  <c r="M547" i="28"/>
  <c r="N547" i="28"/>
  <c r="O547" i="28" s="1"/>
  <c r="Q547" i="28"/>
  <c r="T547" i="28"/>
  <c r="U547" i="28"/>
  <c r="W547" i="28"/>
  <c r="X547" i="28"/>
  <c r="M548" i="28"/>
  <c r="N548" i="28"/>
  <c r="O548" i="28" s="1"/>
  <c r="Q548" i="28"/>
  <c r="T548" i="28"/>
  <c r="U548" i="28"/>
  <c r="W548" i="28"/>
  <c r="X548" i="28"/>
  <c r="M549" i="28"/>
  <c r="N549" i="28"/>
  <c r="O549" i="28" s="1"/>
  <c r="Q549" i="28"/>
  <c r="T549" i="28"/>
  <c r="U549" i="28"/>
  <c r="W549" i="28"/>
  <c r="X549" i="28"/>
  <c r="M550" i="28"/>
  <c r="N550" i="28"/>
  <c r="O550" i="28" s="1"/>
  <c r="Q550" i="28"/>
  <c r="T550" i="28"/>
  <c r="U550" i="28"/>
  <c r="W550" i="28"/>
  <c r="X550" i="28"/>
  <c r="M551" i="28"/>
  <c r="N551" i="28"/>
  <c r="O551" i="28" s="1"/>
  <c r="Q551" i="28"/>
  <c r="T551" i="28"/>
  <c r="U551" i="28"/>
  <c r="W551" i="28"/>
  <c r="X551" i="28"/>
  <c r="M552" i="28"/>
  <c r="N552" i="28"/>
  <c r="O552" i="28" s="1"/>
  <c r="Q552" i="28"/>
  <c r="T552" i="28"/>
  <c r="U552" i="28"/>
  <c r="W552" i="28"/>
  <c r="X552" i="28"/>
  <c r="M553" i="28"/>
  <c r="N553" i="28"/>
  <c r="O553" i="28" s="1"/>
  <c r="Q553" i="28"/>
  <c r="T553" i="28"/>
  <c r="U553" i="28"/>
  <c r="W553" i="28"/>
  <c r="X553" i="28"/>
  <c r="O557" i="28"/>
  <c r="U557" i="28"/>
  <c r="X557" i="28"/>
  <c r="M558" i="28"/>
  <c r="M555" i="28" s="1"/>
  <c r="N558" i="28"/>
  <c r="O558" i="28" s="1"/>
  <c r="Q558" i="28"/>
  <c r="Q555" i="28" s="1"/>
  <c r="T558" i="28"/>
  <c r="T555" i="28" s="1"/>
  <c r="U558" i="28"/>
  <c r="U555" i="28" s="1"/>
  <c r="W558" i="28"/>
  <c r="W555" i="28" s="1"/>
  <c r="X558" i="28"/>
  <c r="X555" i="28" s="1"/>
  <c r="T559" i="28"/>
  <c r="U559" i="28"/>
  <c r="W559" i="28"/>
  <c r="X559" i="28"/>
  <c r="M560" i="28"/>
  <c r="N560" i="28"/>
  <c r="O560" i="28" s="1"/>
  <c r="Q560" i="28"/>
  <c r="T560" i="28"/>
  <c r="U560" i="28"/>
  <c r="W560" i="28"/>
  <c r="X560" i="28"/>
  <c r="M561" i="28"/>
  <c r="N561" i="28"/>
  <c r="O561" i="28" s="1"/>
  <c r="Q561" i="28"/>
  <c r="T561" i="28"/>
  <c r="U561" i="28"/>
  <c r="W561" i="28"/>
  <c r="X561" i="28"/>
  <c r="T562" i="28"/>
  <c r="U562" i="28"/>
  <c r="W562" i="28"/>
  <c r="X562" i="28"/>
  <c r="M563" i="28"/>
  <c r="N563" i="28"/>
  <c r="O563" i="28" s="1"/>
  <c r="Q563" i="28"/>
  <c r="T563" i="28"/>
  <c r="U563" i="28"/>
  <c r="W563" i="28"/>
  <c r="X563" i="28"/>
  <c r="M564" i="28"/>
  <c r="N564" i="28"/>
  <c r="O564" i="28" s="1"/>
  <c r="Q564" i="28"/>
  <c r="T564" i="28"/>
  <c r="U564" i="28"/>
  <c r="W564" i="28"/>
  <c r="X564" i="28"/>
  <c r="M565" i="28"/>
  <c r="N565" i="28"/>
  <c r="O565" i="28" s="1"/>
  <c r="Q565" i="28"/>
  <c r="T565" i="28"/>
  <c r="U565" i="28"/>
  <c r="W565" i="28"/>
  <c r="X565" i="28"/>
  <c r="M566" i="28"/>
  <c r="N566" i="28"/>
  <c r="O566" i="28" s="1"/>
  <c r="Q566" i="28"/>
  <c r="T566" i="28"/>
  <c r="U566" i="28"/>
  <c r="W566" i="28"/>
  <c r="X566" i="28"/>
  <c r="M567" i="28"/>
  <c r="N567" i="28"/>
  <c r="O567" i="28" s="1"/>
  <c r="Q567" i="28"/>
  <c r="T567" i="28"/>
  <c r="U567" i="28"/>
  <c r="W567" i="28"/>
  <c r="X567" i="28"/>
  <c r="O571" i="28"/>
  <c r="U571" i="28"/>
  <c r="X571" i="28"/>
  <c r="M572" i="28"/>
  <c r="M569" i="28" s="1"/>
  <c r="N572" i="28"/>
  <c r="O572" i="28" s="1"/>
  <c r="Q572" i="28"/>
  <c r="Q569" i="28" s="1"/>
  <c r="T572" i="28"/>
  <c r="T569" i="28" s="1"/>
  <c r="U572" i="28"/>
  <c r="U569" i="28" s="1"/>
  <c r="W572" i="28"/>
  <c r="W569" i="28" s="1"/>
  <c r="X572" i="28"/>
  <c r="X569" i="28" s="1"/>
  <c r="T573" i="28"/>
  <c r="U573" i="28"/>
  <c r="W573" i="28"/>
  <c r="X573" i="28"/>
  <c r="M574" i="28"/>
  <c r="N574" i="28"/>
  <c r="O574" i="28" s="1"/>
  <c r="Q574" i="28"/>
  <c r="T574" i="28"/>
  <c r="U574" i="28"/>
  <c r="W574" i="28"/>
  <c r="X574" i="28"/>
  <c r="M575" i="28"/>
  <c r="N575" i="28"/>
  <c r="O575" i="28" s="1"/>
  <c r="Q575" i="28"/>
  <c r="T575" i="28"/>
  <c r="U575" i="28"/>
  <c r="W575" i="28"/>
  <c r="X575" i="28"/>
  <c r="M576" i="28"/>
  <c r="N576" i="28"/>
  <c r="O576" i="28" s="1"/>
  <c r="Q576" i="28"/>
  <c r="T576" i="28"/>
  <c r="U576" i="28"/>
  <c r="W576" i="28"/>
  <c r="X576" i="28"/>
  <c r="M577" i="28"/>
  <c r="N577" i="28"/>
  <c r="O577" i="28" s="1"/>
  <c r="Q577" i="28"/>
  <c r="T577" i="28"/>
  <c r="U577" i="28"/>
  <c r="W577" i="28"/>
  <c r="X577" i="28"/>
  <c r="M578" i="28"/>
  <c r="N578" i="28"/>
  <c r="O578" i="28" s="1"/>
  <c r="Q578" i="28"/>
  <c r="T578" i="28"/>
  <c r="U578" i="28"/>
  <c r="W578" i="28"/>
  <c r="X578" i="28"/>
  <c r="M579" i="28"/>
  <c r="N579" i="28"/>
  <c r="O579" i="28" s="1"/>
  <c r="Q579" i="28"/>
  <c r="T579" i="28"/>
  <c r="U579" i="28"/>
  <c r="W579" i="28"/>
  <c r="X579" i="28"/>
  <c r="M580" i="28"/>
  <c r="N580" i="28"/>
  <c r="O580" i="28" s="1"/>
  <c r="Q580" i="28"/>
  <c r="T580" i="28"/>
  <c r="U580" i="28"/>
  <c r="W580" i="28"/>
  <c r="X580" i="28"/>
  <c r="M581" i="28"/>
  <c r="N581" i="28"/>
  <c r="O581" i="28" s="1"/>
  <c r="Q581" i="28"/>
  <c r="T581" i="28"/>
  <c r="U581" i="28"/>
  <c r="W581" i="28"/>
  <c r="X581" i="28"/>
  <c r="M582" i="28"/>
  <c r="N582" i="28"/>
  <c r="O582" i="28" s="1"/>
  <c r="Q582" i="28"/>
  <c r="T582" i="28"/>
  <c r="U582" i="28"/>
  <c r="W582" i="28"/>
  <c r="X582" i="28"/>
  <c r="M583" i="28"/>
  <c r="N583" i="28"/>
  <c r="O583" i="28" s="1"/>
  <c r="Q583" i="28"/>
  <c r="T583" i="28"/>
  <c r="U583" i="28"/>
  <c r="W583" i="28"/>
  <c r="X583" i="28"/>
  <c r="M584" i="28"/>
  <c r="N584" i="28"/>
  <c r="O584" i="28" s="1"/>
  <c r="Q584" i="28"/>
  <c r="T584" i="28"/>
  <c r="U584" i="28"/>
  <c r="W584" i="28"/>
  <c r="X584" i="28"/>
  <c r="T585" i="28"/>
  <c r="U585" i="28"/>
  <c r="W585" i="28"/>
  <c r="X585" i="28"/>
  <c r="M586" i="28"/>
  <c r="N586" i="28"/>
  <c r="O586" i="28" s="1"/>
  <c r="Q586" i="28"/>
  <c r="T586" i="28"/>
  <c r="U586" i="28"/>
  <c r="W586" i="28"/>
  <c r="X586" i="28"/>
  <c r="M587" i="28"/>
  <c r="N587" i="28"/>
  <c r="O587" i="28" s="1"/>
  <c r="Q587" i="28"/>
  <c r="T587" i="28"/>
  <c r="U587" i="28"/>
  <c r="W587" i="28"/>
  <c r="X587" i="28"/>
  <c r="T588" i="28"/>
  <c r="U588" i="28"/>
  <c r="W588" i="28"/>
  <c r="X588" i="28"/>
  <c r="M589" i="28"/>
  <c r="N589" i="28"/>
  <c r="O589" i="28" s="1"/>
  <c r="Q589" i="28"/>
  <c r="T589" i="28"/>
  <c r="U589" i="28"/>
  <c r="W589" i="28"/>
  <c r="X589" i="28"/>
  <c r="M590" i="28"/>
  <c r="N590" i="28"/>
  <c r="O590" i="28" s="1"/>
  <c r="Q590" i="28"/>
  <c r="T590" i="28"/>
  <c r="U590" i="28"/>
  <c r="W590" i="28"/>
  <c r="X590" i="28"/>
  <c r="M591" i="28"/>
  <c r="N591" i="28"/>
  <c r="O591" i="28" s="1"/>
  <c r="Q591" i="28"/>
  <c r="T591" i="28"/>
  <c r="U591" i="28"/>
  <c r="W591" i="28"/>
  <c r="X591" i="28"/>
  <c r="M592" i="28"/>
  <c r="N592" i="28"/>
  <c r="O592" i="28" s="1"/>
  <c r="Q592" i="28"/>
  <c r="T592" i="28"/>
  <c r="U592" i="28"/>
  <c r="W592" i="28"/>
  <c r="X592" i="28"/>
  <c r="T593" i="28"/>
  <c r="U593" i="28"/>
  <c r="W593" i="28"/>
  <c r="X593" i="28"/>
  <c r="M594" i="28"/>
  <c r="N594" i="28"/>
  <c r="O594" i="28" s="1"/>
  <c r="Q594" i="28"/>
  <c r="T594" i="28"/>
  <c r="U594" i="28"/>
  <c r="W594" i="28"/>
  <c r="X594" i="28"/>
  <c r="M595" i="28"/>
  <c r="N595" i="28"/>
  <c r="O595" i="28" s="1"/>
  <c r="Q595" i="28"/>
  <c r="T595" i="28"/>
  <c r="U595" i="28"/>
  <c r="W595" i="28"/>
  <c r="X595" i="28"/>
  <c r="M596" i="28"/>
  <c r="N596" i="28"/>
  <c r="O596" i="28" s="1"/>
  <c r="Q596" i="28"/>
  <c r="T596" i="28"/>
  <c r="U596" i="28"/>
  <c r="W596" i="28"/>
  <c r="X596" i="28"/>
  <c r="M597" i="28"/>
  <c r="N597" i="28"/>
  <c r="O597" i="28" s="1"/>
  <c r="Q597" i="28"/>
  <c r="T597" i="28"/>
  <c r="U597" i="28"/>
  <c r="W597" i="28"/>
  <c r="X597" i="28"/>
  <c r="M598" i="28"/>
  <c r="N598" i="28"/>
  <c r="O598" i="28" s="1"/>
  <c r="Q598" i="28"/>
  <c r="T598" i="28"/>
  <c r="U598" i="28"/>
  <c r="W598" i="28"/>
  <c r="X598" i="28"/>
  <c r="M599" i="28"/>
  <c r="N599" i="28"/>
  <c r="O599" i="28" s="1"/>
  <c r="Q599" i="28"/>
  <c r="T599" i="28"/>
  <c r="U599" i="28"/>
  <c r="W599" i="28"/>
  <c r="X599" i="28"/>
  <c r="O603" i="28"/>
  <c r="U603" i="28"/>
  <c r="X603" i="28"/>
  <c r="M604" i="28"/>
  <c r="M601" i="28" s="1"/>
  <c r="N604" i="28"/>
  <c r="O604" i="28" s="1"/>
  <c r="Q604" i="28"/>
  <c r="Q601" i="28" s="1"/>
  <c r="T604" i="28"/>
  <c r="T601" i="28" s="1"/>
  <c r="U604" i="28"/>
  <c r="U601" i="28" s="1"/>
  <c r="W604" i="28"/>
  <c r="W601" i="28" s="1"/>
  <c r="X604" i="28"/>
  <c r="X601" i="28" s="1"/>
  <c r="M605" i="28"/>
  <c r="N605" i="28"/>
  <c r="O605" i="28" s="1"/>
  <c r="Q605" i="28"/>
  <c r="T605" i="28"/>
  <c r="U605" i="28"/>
  <c r="W605" i="28"/>
  <c r="X605" i="28"/>
  <c r="M606" i="28"/>
  <c r="N606" i="28"/>
  <c r="O606" i="28" s="1"/>
  <c r="Q606" i="28"/>
  <c r="T606" i="28"/>
  <c r="U606" i="28"/>
  <c r="W606" i="28"/>
  <c r="X606" i="28"/>
  <c r="M607" i="28"/>
  <c r="N607" i="28"/>
  <c r="O607" i="28" s="1"/>
  <c r="Q607" i="28"/>
  <c r="T607" i="28"/>
  <c r="U607" i="28"/>
  <c r="W607" i="28"/>
  <c r="X607" i="28"/>
  <c r="O611" i="28"/>
  <c r="U611" i="28"/>
  <c r="X611" i="28"/>
  <c r="M612" i="28"/>
  <c r="M609" i="28" s="1"/>
  <c r="N612" i="28"/>
  <c r="O612" i="28" s="1"/>
  <c r="Q612" i="28"/>
  <c r="Q609" i="28" s="1"/>
  <c r="T612" i="28"/>
  <c r="T609" i="28" s="1"/>
  <c r="U612" i="28"/>
  <c r="U609" i="28" s="1"/>
  <c r="W612" i="28"/>
  <c r="W609" i="28" s="1"/>
  <c r="X612" i="28"/>
  <c r="X609" i="28" s="1"/>
  <c r="M613" i="28"/>
  <c r="N613" i="28"/>
  <c r="O613" i="28" s="1"/>
  <c r="Q613" i="28"/>
  <c r="T613" i="28"/>
  <c r="U613" i="28"/>
  <c r="W613" i="28"/>
  <c r="X613" i="28"/>
  <c r="M614" i="28"/>
  <c r="N614" i="28"/>
  <c r="O614" i="28" s="1"/>
  <c r="Q614" i="28"/>
  <c r="T614" i="28"/>
  <c r="U614" i="28"/>
  <c r="W614" i="28"/>
  <c r="X614" i="28"/>
  <c r="M615" i="28"/>
  <c r="N615" i="28"/>
  <c r="O615" i="28" s="1"/>
  <c r="Q615" i="28"/>
  <c r="T615" i="28"/>
  <c r="U615" i="28"/>
  <c r="W615" i="28"/>
  <c r="X615" i="28"/>
  <c r="M616" i="28"/>
  <c r="N616" i="28"/>
  <c r="O616" i="28" s="1"/>
  <c r="Q616" i="28"/>
  <c r="T616" i="28"/>
  <c r="U616" i="28"/>
  <c r="W616" i="28"/>
  <c r="X616" i="28"/>
  <c r="M617" i="28"/>
  <c r="N617" i="28"/>
  <c r="O617" i="28" s="1"/>
  <c r="Q617" i="28"/>
  <c r="T617" i="28"/>
  <c r="U617" i="28"/>
  <c r="W617" i="28"/>
  <c r="X617" i="28"/>
  <c r="O621" i="28"/>
  <c r="U621" i="28"/>
  <c r="X621" i="28"/>
  <c r="M622" i="28"/>
  <c r="M619" i="28" s="1"/>
  <c r="N622" i="28"/>
  <c r="O622" i="28" s="1"/>
  <c r="Q622" i="28"/>
  <c r="Q619" i="28" s="1"/>
  <c r="T622" i="28"/>
  <c r="T619" i="28" s="1"/>
  <c r="U622" i="28"/>
  <c r="U619" i="28" s="1"/>
  <c r="W622" i="28"/>
  <c r="W619" i="28" s="1"/>
  <c r="X622" i="28"/>
  <c r="X619" i="28" s="1"/>
  <c r="T623" i="28"/>
  <c r="U623" i="28"/>
  <c r="W623" i="28"/>
  <c r="X623" i="28"/>
  <c r="M624" i="28"/>
  <c r="N624" i="28"/>
  <c r="O624" i="28" s="1"/>
  <c r="Q624" i="28"/>
  <c r="T624" i="28"/>
  <c r="U624" i="28"/>
  <c r="W624" i="28"/>
  <c r="X624" i="28"/>
  <c r="M625" i="28"/>
  <c r="N625" i="28"/>
  <c r="O625" i="28" s="1"/>
  <c r="Q625" i="28"/>
  <c r="T625" i="28"/>
  <c r="U625" i="28"/>
  <c r="W625" i="28"/>
  <c r="X625" i="28"/>
  <c r="T626" i="28"/>
  <c r="U626" i="28"/>
  <c r="W626" i="28"/>
  <c r="X626" i="28"/>
  <c r="M627" i="28"/>
  <c r="N627" i="28"/>
  <c r="O627" i="28" s="1"/>
  <c r="Q627" i="28"/>
  <c r="T627" i="28"/>
  <c r="U627" i="28"/>
  <c r="W627" i="28"/>
  <c r="X627" i="28"/>
  <c r="M628" i="28"/>
  <c r="N628" i="28"/>
  <c r="O628" i="28" s="1"/>
  <c r="Q628" i="28"/>
  <c r="T628" i="28"/>
  <c r="U628" i="28"/>
  <c r="W628" i="28"/>
  <c r="X628" i="28"/>
  <c r="M629" i="28"/>
  <c r="N629" i="28"/>
  <c r="O629" i="28" s="1"/>
  <c r="Q629" i="28"/>
  <c r="T629" i="28"/>
  <c r="U629" i="28"/>
  <c r="W629" i="28"/>
  <c r="X629" i="28"/>
  <c r="M630" i="28"/>
  <c r="N630" i="28"/>
  <c r="O630" i="28" s="1"/>
  <c r="Q630" i="28"/>
  <c r="T630" i="28"/>
  <c r="U630" i="28"/>
  <c r="W630" i="28"/>
  <c r="X630" i="28"/>
  <c r="M631" i="28"/>
  <c r="N631" i="28"/>
  <c r="O631" i="28" s="1"/>
  <c r="Q631" i="28"/>
  <c r="T631" i="28"/>
  <c r="U631" i="28"/>
  <c r="W631" i="28"/>
  <c r="X631" i="28"/>
  <c r="T632" i="28"/>
  <c r="U632" i="28"/>
  <c r="W632" i="28"/>
  <c r="X632" i="28"/>
  <c r="M633" i="28"/>
  <c r="N633" i="28"/>
  <c r="O633" i="28" s="1"/>
  <c r="Q633" i="28"/>
  <c r="T633" i="28"/>
  <c r="U633" i="28"/>
  <c r="W633" i="28"/>
  <c r="X633" i="28"/>
  <c r="M634" i="28"/>
  <c r="N634" i="28"/>
  <c r="O634" i="28" s="1"/>
  <c r="Q634" i="28"/>
  <c r="T634" i="28"/>
  <c r="U634" i="28"/>
  <c r="W634" i="28"/>
  <c r="X634" i="28"/>
  <c r="M635" i="28"/>
  <c r="N635" i="28"/>
  <c r="O635" i="28" s="1"/>
  <c r="Q635" i="28"/>
  <c r="T635" i="28"/>
  <c r="U635" i="28"/>
  <c r="W635" i="28"/>
  <c r="X635" i="28"/>
  <c r="M636" i="28"/>
  <c r="N636" i="28"/>
  <c r="O636" i="28" s="1"/>
  <c r="Q636" i="28"/>
  <c r="T636" i="28"/>
  <c r="U636" i="28"/>
  <c r="W636" i="28"/>
  <c r="X636" i="28"/>
  <c r="M637" i="28"/>
  <c r="N637" i="28"/>
  <c r="O637" i="28" s="1"/>
  <c r="Q637" i="28"/>
  <c r="T637" i="28"/>
  <c r="U637" i="28"/>
  <c r="W637" i="28"/>
  <c r="X637" i="28"/>
  <c r="M638" i="28"/>
  <c r="N638" i="28"/>
  <c r="O638" i="28" s="1"/>
  <c r="Q638" i="28"/>
  <c r="T638" i="28"/>
  <c r="U638" i="28"/>
  <c r="W638" i="28"/>
  <c r="X638" i="28"/>
  <c r="M639" i="28"/>
  <c r="N639" i="28"/>
  <c r="O639" i="28" s="1"/>
  <c r="Q639" i="28"/>
  <c r="T639" i="28"/>
  <c r="U639" i="28"/>
  <c r="W639" i="28"/>
  <c r="X639" i="28"/>
  <c r="M640" i="28"/>
  <c r="N640" i="28"/>
  <c r="O640" i="28" s="1"/>
  <c r="Q640" i="28"/>
  <c r="T640" i="28"/>
  <c r="U640" i="28"/>
  <c r="W640" i="28"/>
  <c r="X640" i="28"/>
  <c r="T641" i="28"/>
  <c r="U641" i="28"/>
  <c r="W641" i="28"/>
  <c r="X641" i="28"/>
  <c r="T642" i="28"/>
  <c r="U642" i="28"/>
  <c r="W642" i="28"/>
  <c r="X642" i="28"/>
  <c r="M643" i="28"/>
  <c r="N643" i="28"/>
  <c r="O643" i="28" s="1"/>
  <c r="Q643" i="28"/>
  <c r="T643" i="28"/>
  <c r="U643" i="28"/>
  <c r="W643" i="28"/>
  <c r="X643" i="28"/>
  <c r="M644" i="28"/>
  <c r="N644" i="28"/>
  <c r="O644" i="28" s="1"/>
  <c r="Q644" i="28"/>
  <c r="T644" i="28"/>
  <c r="U644" i="28"/>
  <c r="W644" i="28"/>
  <c r="X644" i="28"/>
  <c r="M645" i="28"/>
  <c r="N645" i="28"/>
  <c r="O645" i="28" s="1"/>
  <c r="Q645" i="28"/>
  <c r="T645" i="28"/>
  <c r="U645" i="28"/>
  <c r="W645" i="28"/>
  <c r="X645" i="28"/>
  <c r="M646" i="28"/>
  <c r="N646" i="28"/>
  <c r="O646" i="28" s="1"/>
  <c r="Q646" i="28"/>
  <c r="T646" i="28"/>
  <c r="U646" i="28"/>
  <c r="W646" i="28"/>
  <c r="X646" i="28"/>
  <c r="M647" i="28"/>
  <c r="N647" i="28"/>
  <c r="O647" i="28" s="1"/>
  <c r="Q647" i="28"/>
  <c r="T647" i="28"/>
  <c r="U647" i="28"/>
  <c r="W647" i="28"/>
  <c r="X647" i="28"/>
  <c r="M648" i="28"/>
  <c r="N648" i="28"/>
  <c r="O648" i="28" s="1"/>
  <c r="Q648" i="28"/>
  <c r="T648" i="28"/>
  <c r="U648" i="28"/>
  <c r="W648" i="28"/>
  <c r="X648" i="28"/>
  <c r="M649" i="28"/>
  <c r="N649" i="28"/>
  <c r="O649" i="28" s="1"/>
  <c r="Q649" i="28"/>
  <c r="T649" i="28"/>
  <c r="U649" i="28"/>
  <c r="W649" i="28"/>
  <c r="X649" i="28"/>
  <c r="M650" i="28"/>
  <c r="N650" i="28"/>
  <c r="O650" i="28" s="1"/>
  <c r="Q650" i="28"/>
  <c r="T650" i="28"/>
  <c r="U650" i="28"/>
  <c r="W650" i="28"/>
  <c r="X650" i="28"/>
  <c r="M651" i="28"/>
  <c r="N651" i="28"/>
  <c r="O651" i="28" s="1"/>
  <c r="Q651" i="28"/>
  <c r="T651" i="28"/>
  <c r="U651" i="28"/>
  <c r="W651" i="28"/>
  <c r="X651" i="28"/>
  <c r="M652" i="28"/>
  <c r="N652" i="28"/>
  <c r="O652" i="28" s="1"/>
  <c r="Q652" i="28"/>
  <c r="T652" i="28"/>
  <c r="U652" i="28"/>
  <c r="W652" i="28"/>
  <c r="X652" i="28"/>
  <c r="T653" i="28"/>
  <c r="U653" i="28"/>
  <c r="W653" i="28"/>
  <c r="X653" i="28"/>
  <c r="M654" i="28"/>
  <c r="N654" i="28"/>
  <c r="O654" i="28" s="1"/>
  <c r="Q654" i="28"/>
  <c r="T654" i="28"/>
  <c r="U654" i="28"/>
  <c r="W654" i="28"/>
  <c r="X654" i="28"/>
  <c r="M655" i="28"/>
  <c r="N655" i="28"/>
  <c r="O655" i="28" s="1"/>
  <c r="Q655" i="28"/>
  <c r="T655" i="28"/>
  <c r="U655" i="28"/>
  <c r="W655" i="28"/>
  <c r="X655" i="28"/>
  <c r="M656" i="28"/>
  <c r="N656" i="28"/>
  <c r="O656" i="28" s="1"/>
  <c r="Q656" i="28"/>
  <c r="T656" i="28"/>
  <c r="U656" i="28"/>
  <c r="W656" i="28"/>
  <c r="X656" i="28"/>
  <c r="M657" i="28"/>
  <c r="N657" i="28"/>
  <c r="O657" i="28" s="1"/>
  <c r="Q657" i="28"/>
  <c r="T657" i="28"/>
  <c r="U657" i="28"/>
  <c r="W657" i="28"/>
  <c r="X657" i="28"/>
  <c r="M658" i="28"/>
  <c r="N658" i="28"/>
  <c r="O658" i="28" s="1"/>
  <c r="Q658" i="28"/>
  <c r="T658" i="28"/>
  <c r="U658" i="28"/>
  <c r="W658" i="28"/>
  <c r="X658" i="28"/>
  <c r="M659" i="28"/>
  <c r="N659" i="28"/>
  <c r="O659" i="28" s="1"/>
  <c r="Q659" i="28"/>
  <c r="T659" i="28"/>
  <c r="U659" i="28"/>
  <c r="W659" i="28"/>
  <c r="X659" i="28"/>
  <c r="M660" i="28"/>
  <c r="N660" i="28"/>
  <c r="O660" i="28" s="1"/>
  <c r="Q660" i="28"/>
  <c r="T660" i="28"/>
  <c r="U660" i="28"/>
  <c r="W660" i="28"/>
  <c r="X660" i="28"/>
  <c r="M661" i="28"/>
  <c r="N661" i="28"/>
  <c r="O661" i="28" s="1"/>
  <c r="Q661" i="28"/>
  <c r="T661" i="28"/>
  <c r="U661" i="28"/>
  <c r="W661" i="28"/>
  <c r="X661" i="28"/>
  <c r="T662" i="28"/>
  <c r="U662" i="28"/>
  <c r="W662" i="28"/>
  <c r="X662" i="28"/>
  <c r="M663" i="28"/>
  <c r="N663" i="28"/>
  <c r="O663" i="28" s="1"/>
  <c r="Q663" i="28"/>
  <c r="T663" i="28"/>
  <c r="U663" i="28"/>
  <c r="W663" i="28"/>
  <c r="X663" i="28"/>
  <c r="M664" i="28"/>
  <c r="N664" i="28"/>
  <c r="O664" i="28" s="1"/>
  <c r="Q664" i="28"/>
  <c r="T664" i="28"/>
  <c r="U664" i="28"/>
  <c r="W664" i="28"/>
  <c r="X664" i="28"/>
  <c r="M665" i="28"/>
  <c r="N665" i="28"/>
  <c r="O665" i="28" s="1"/>
  <c r="Q665" i="28"/>
  <c r="T665" i="28"/>
  <c r="U665" i="28"/>
  <c r="W665" i="28"/>
  <c r="X665" i="28"/>
  <c r="M666" i="28"/>
  <c r="N666" i="28"/>
  <c r="O666" i="28" s="1"/>
  <c r="Q666" i="28"/>
  <c r="T666" i="28"/>
  <c r="U666" i="28"/>
  <c r="W666" i="28"/>
  <c r="X666" i="28"/>
  <c r="M667" i="28"/>
  <c r="N667" i="28"/>
  <c r="O667" i="28" s="1"/>
  <c r="Q667" i="28"/>
  <c r="T667" i="28"/>
  <c r="U667" i="28"/>
  <c r="W667" i="28"/>
  <c r="X667" i="28"/>
  <c r="M668" i="28"/>
  <c r="N668" i="28"/>
  <c r="O668" i="28" s="1"/>
  <c r="Q668" i="28"/>
  <c r="T668" i="28"/>
  <c r="U668" i="28"/>
  <c r="W668" i="28"/>
  <c r="X668" i="28"/>
  <c r="M669" i="28"/>
  <c r="N669" i="28"/>
  <c r="O669" i="28" s="1"/>
  <c r="Q669" i="28"/>
  <c r="T669" i="28"/>
  <c r="U669" i="28"/>
  <c r="W669" i="28"/>
  <c r="X669" i="28"/>
  <c r="M670" i="28"/>
  <c r="N670" i="28"/>
  <c r="O670" i="28" s="1"/>
  <c r="Q670" i="28"/>
  <c r="T670" i="28"/>
  <c r="U670" i="28"/>
  <c r="W670" i="28"/>
  <c r="X670" i="28"/>
  <c r="M671" i="28"/>
  <c r="N671" i="28"/>
  <c r="O671" i="28" s="1"/>
  <c r="Q671" i="28"/>
  <c r="T671" i="28"/>
  <c r="U671" i="28"/>
  <c r="W671" i="28"/>
  <c r="X671" i="28"/>
  <c r="M672" i="28"/>
  <c r="N672" i="28"/>
  <c r="O672" i="28" s="1"/>
  <c r="Q672" i="28"/>
  <c r="T672" i="28"/>
  <c r="U672" i="28"/>
  <c r="W672" i="28"/>
  <c r="X672" i="28"/>
  <c r="M673" i="28"/>
  <c r="N673" i="28"/>
  <c r="O673" i="28" s="1"/>
  <c r="Q673" i="28"/>
  <c r="T673" i="28"/>
  <c r="U673" i="28"/>
  <c r="W673" i="28"/>
  <c r="X673" i="28"/>
  <c r="M674" i="28"/>
  <c r="N674" i="28"/>
  <c r="O674" i="28" s="1"/>
  <c r="Q674" i="28"/>
  <c r="T674" i="28"/>
  <c r="U674" i="28"/>
  <c r="W674" i="28"/>
  <c r="X674" i="28"/>
  <c r="M675" i="28"/>
  <c r="N675" i="28"/>
  <c r="O675" i="28" s="1"/>
  <c r="Q675" i="28"/>
  <c r="T675" i="28"/>
  <c r="U675" i="28"/>
  <c r="W675" i="28"/>
  <c r="X675" i="28"/>
  <c r="M676" i="28"/>
  <c r="N676" i="28"/>
  <c r="O676" i="28" s="1"/>
  <c r="Q676" i="28"/>
  <c r="T676" i="28"/>
  <c r="U676" i="28"/>
  <c r="W676" i="28"/>
  <c r="X676" i="28"/>
  <c r="M677" i="28"/>
  <c r="N677" i="28"/>
  <c r="O677" i="28" s="1"/>
  <c r="Q677" i="28"/>
  <c r="T677" i="28"/>
  <c r="U677" i="28"/>
  <c r="W677" i="28"/>
  <c r="X677" i="28"/>
  <c r="M678" i="28"/>
  <c r="N678" i="28"/>
  <c r="O678" i="28" s="1"/>
  <c r="Q678" i="28"/>
  <c r="T678" i="28"/>
  <c r="U678" i="28"/>
  <c r="W678" i="28"/>
  <c r="X678" i="28"/>
  <c r="M679" i="28"/>
  <c r="N679" i="28"/>
  <c r="O679" i="28" s="1"/>
  <c r="Q679" i="28"/>
  <c r="T679" i="28"/>
  <c r="U679" i="28"/>
  <c r="W679" i="28"/>
  <c r="X679" i="28"/>
  <c r="M680" i="28"/>
  <c r="N680" i="28"/>
  <c r="O680" i="28" s="1"/>
  <c r="Q680" i="28"/>
  <c r="T680" i="28"/>
  <c r="U680" i="28"/>
  <c r="W680" i="28"/>
  <c r="X680" i="28"/>
  <c r="M681" i="28"/>
  <c r="N681" i="28"/>
  <c r="O681" i="28" s="1"/>
  <c r="Q681" i="28"/>
  <c r="T681" i="28"/>
  <c r="U681" i="28"/>
  <c r="W681" i="28"/>
  <c r="X681" i="28"/>
  <c r="M682" i="28"/>
  <c r="N682" i="28"/>
  <c r="O682" i="28" s="1"/>
  <c r="Q682" i="28"/>
  <c r="T682" i="28"/>
  <c r="U682" i="28"/>
  <c r="W682" i="28"/>
  <c r="X682" i="28"/>
  <c r="M683" i="28"/>
  <c r="N683" i="28"/>
  <c r="O683" i="28" s="1"/>
  <c r="Q683" i="28"/>
  <c r="T683" i="28"/>
  <c r="U683" i="28"/>
  <c r="W683" i="28"/>
  <c r="X683" i="28"/>
  <c r="M684" i="28"/>
  <c r="N684" i="28"/>
  <c r="O684" i="28" s="1"/>
  <c r="Q684" i="28"/>
  <c r="T684" i="28"/>
  <c r="U684" i="28"/>
  <c r="W684" i="28"/>
  <c r="X684" i="28"/>
  <c r="M685" i="28"/>
  <c r="N685" i="28"/>
  <c r="O685" i="28" s="1"/>
  <c r="Q685" i="28"/>
  <c r="T685" i="28"/>
  <c r="U685" i="28"/>
  <c r="W685" i="28"/>
  <c r="X685" i="28"/>
  <c r="M686" i="28"/>
  <c r="N686" i="28"/>
  <c r="O686" i="28" s="1"/>
  <c r="Q686" i="28"/>
  <c r="T686" i="28"/>
  <c r="U686" i="28"/>
  <c r="W686" i="28"/>
  <c r="X686" i="28"/>
  <c r="M687" i="28"/>
  <c r="N687" i="28"/>
  <c r="O687" i="28" s="1"/>
  <c r="Q687" i="28"/>
  <c r="T687" i="28"/>
  <c r="U687" i="28"/>
  <c r="W687" i="28"/>
  <c r="X687" i="28"/>
  <c r="O691" i="28"/>
  <c r="U691" i="28"/>
  <c r="X691" i="28"/>
  <c r="M692" i="28"/>
  <c r="M689" i="28" s="1"/>
  <c r="N692" i="28"/>
  <c r="O692" i="28" s="1"/>
  <c r="Q692" i="28"/>
  <c r="Q689" i="28" s="1"/>
  <c r="T692" i="28"/>
  <c r="T689" i="28" s="1"/>
  <c r="U692" i="28"/>
  <c r="U689" i="28" s="1"/>
  <c r="W692" i="28"/>
  <c r="W689" i="28" s="1"/>
  <c r="X692" i="28"/>
  <c r="X689" i="28" s="1"/>
  <c r="C693" i="28"/>
  <c r="M693" i="28"/>
  <c r="N693" i="28"/>
  <c r="O693" i="28"/>
  <c r="Q693" i="28"/>
  <c r="T693" i="28"/>
  <c r="U693" i="28"/>
  <c r="W693" i="28"/>
  <c r="X693" i="28"/>
  <c r="C694" i="28"/>
  <c r="M694" i="28"/>
  <c r="N694" i="28"/>
  <c r="O694" i="28" s="1"/>
  <c r="Q694" i="28"/>
  <c r="T694" i="28"/>
  <c r="U694" i="28"/>
  <c r="W694" i="28"/>
  <c r="X694" i="28"/>
  <c r="M695" i="28"/>
  <c r="N695" i="28"/>
  <c r="O695" i="28" s="1"/>
  <c r="Q695" i="28"/>
  <c r="T695" i="28"/>
  <c r="U695" i="28"/>
  <c r="W695" i="28"/>
  <c r="X695" i="28"/>
  <c r="C696" i="28"/>
  <c r="M696" i="28"/>
  <c r="N696" i="28"/>
  <c r="O696" i="28"/>
  <c r="Q696" i="28"/>
  <c r="T696" i="28"/>
  <c r="U696" i="28"/>
  <c r="W696" i="28"/>
  <c r="X696" i="28"/>
  <c r="M697" i="28"/>
  <c r="N697" i="28"/>
  <c r="O697" i="28"/>
  <c r="Q697" i="28"/>
  <c r="T697" i="28"/>
  <c r="U697" i="28"/>
  <c r="W697" i="28"/>
  <c r="X697" i="28"/>
  <c r="C698" i="28"/>
  <c r="M698" i="28"/>
  <c r="N698" i="28"/>
  <c r="O698" i="28" s="1"/>
  <c r="Q698" i="28"/>
  <c r="T698" i="28"/>
  <c r="U698" i="28"/>
  <c r="W698" i="28"/>
  <c r="X698" i="28"/>
  <c r="M699" i="28"/>
  <c r="N699" i="28"/>
  <c r="O699" i="28" s="1"/>
  <c r="Q699" i="28"/>
  <c r="T699" i="28"/>
  <c r="U699" i="28"/>
  <c r="W699" i="28"/>
  <c r="X699" i="28"/>
  <c r="O703" i="28"/>
  <c r="U703" i="28"/>
  <c r="X703" i="28"/>
  <c r="M704" i="28"/>
  <c r="M701" i="28" s="1"/>
  <c r="N704" i="28"/>
  <c r="O704" i="28" s="1"/>
  <c r="Q704" i="28"/>
  <c r="Q701" i="28" s="1"/>
  <c r="T704" i="28"/>
  <c r="T701" i="28" s="1"/>
  <c r="U704" i="28"/>
  <c r="U701" i="28" s="1"/>
  <c r="W704" i="28"/>
  <c r="W701" i="28" s="1"/>
  <c r="X704" i="28"/>
  <c r="X701" i="28" s="1"/>
  <c r="M705" i="28"/>
  <c r="N705" i="28"/>
  <c r="O705" i="28" s="1"/>
  <c r="Q705" i="28"/>
  <c r="T705" i="28"/>
  <c r="U705" i="28"/>
  <c r="W705" i="28"/>
  <c r="X705" i="28"/>
  <c r="M706" i="28"/>
  <c r="N706" i="28"/>
  <c r="O706" i="28" s="1"/>
  <c r="Q706" i="28"/>
  <c r="T706" i="28"/>
  <c r="U706" i="28"/>
  <c r="W706" i="28"/>
  <c r="X706" i="28"/>
  <c r="M707" i="28"/>
  <c r="N707" i="28"/>
  <c r="O707" i="28" s="1"/>
  <c r="Q707" i="28"/>
  <c r="T707" i="28"/>
  <c r="U707" i="28"/>
  <c r="W707" i="28"/>
  <c r="X707" i="28"/>
  <c r="M708" i="28"/>
  <c r="N708" i="28"/>
  <c r="O708" i="28" s="1"/>
  <c r="Q708" i="28"/>
  <c r="T708" i="28"/>
  <c r="U708" i="28"/>
  <c r="W708" i="28"/>
  <c r="X708" i="28"/>
  <c r="M709" i="28"/>
  <c r="N709" i="28"/>
  <c r="O709" i="28" s="1"/>
  <c r="Q709" i="28"/>
  <c r="T709" i="28"/>
  <c r="U709" i="28"/>
  <c r="W709" i="28"/>
  <c r="X709" i="28"/>
  <c r="M710" i="28"/>
  <c r="N710" i="28"/>
  <c r="O710" i="28" s="1"/>
  <c r="Q710" i="28"/>
  <c r="T710" i="28"/>
  <c r="U710" i="28"/>
  <c r="W710" i="28"/>
  <c r="X710" i="28"/>
  <c r="M711" i="28"/>
  <c r="N711" i="28"/>
  <c r="O711" i="28" s="1"/>
  <c r="Q711" i="28"/>
  <c r="T711" i="28"/>
  <c r="U711" i="28"/>
  <c r="W711" i="28"/>
  <c r="X711" i="28"/>
  <c r="M712" i="28"/>
  <c r="N712" i="28"/>
  <c r="O712" i="28" s="1"/>
  <c r="Q712" i="28"/>
  <c r="T712" i="28"/>
  <c r="U712" i="28"/>
  <c r="W712" i="28"/>
  <c r="X712" i="28"/>
  <c r="M713" i="28"/>
  <c r="N713" i="28"/>
  <c r="O713" i="28" s="1"/>
  <c r="Q713" i="28"/>
  <c r="T713" i="28"/>
  <c r="U713" i="28"/>
  <c r="W713" i="28"/>
  <c r="X713" i="28"/>
  <c r="M714" i="28"/>
  <c r="N714" i="28"/>
  <c r="O714" i="28" s="1"/>
  <c r="Q714" i="28"/>
  <c r="T714" i="28"/>
  <c r="U714" i="28"/>
  <c r="W714" i="28"/>
  <c r="X714" i="28"/>
  <c r="M715" i="28"/>
  <c r="N715" i="28"/>
  <c r="O715" i="28" s="1"/>
  <c r="Q715" i="28"/>
  <c r="T715" i="28"/>
  <c r="U715" i="28"/>
  <c r="W715" i="28"/>
  <c r="X715" i="28"/>
  <c r="M716" i="28"/>
  <c r="N716" i="28"/>
  <c r="O716" i="28" s="1"/>
  <c r="Q716" i="28"/>
  <c r="T716" i="28"/>
  <c r="U716" i="28"/>
  <c r="W716" i="28"/>
  <c r="X716" i="28"/>
  <c r="M717" i="28"/>
  <c r="N717" i="28"/>
  <c r="O717" i="28" s="1"/>
  <c r="Q717" i="28"/>
  <c r="T717" i="28"/>
  <c r="U717" i="28"/>
  <c r="W717" i="28"/>
  <c r="X717" i="28"/>
  <c r="O721" i="28"/>
  <c r="U721" i="28"/>
  <c r="X721" i="28"/>
  <c r="M722" i="28"/>
  <c r="M719" i="28" s="1"/>
  <c r="N722" i="28"/>
  <c r="O722" i="28" s="1"/>
  <c r="Q722" i="28"/>
  <c r="Q719" i="28" s="1"/>
  <c r="T722" i="28"/>
  <c r="T719" i="28" s="1"/>
  <c r="U722" i="28"/>
  <c r="U719" i="28" s="1"/>
  <c r="W722" i="28"/>
  <c r="W719" i="28" s="1"/>
  <c r="X722" i="28"/>
  <c r="X719" i="28" s="1"/>
  <c r="M723" i="28"/>
  <c r="N723" i="28"/>
  <c r="O723" i="28" s="1"/>
  <c r="Q723" i="28"/>
  <c r="T723" i="28"/>
  <c r="U723" i="28"/>
  <c r="W723" i="28"/>
  <c r="X723" i="28"/>
  <c r="M724" i="28"/>
  <c r="N724" i="28"/>
  <c r="O724" i="28" s="1"/>
  <c r="Q724" i="28"/>
  <c r="T724" i="28"/>
  <c r="U724" i="28"/>
  <c r="W724" i="28"/>
  <c r="X724" i="28"/>
  <c r="M725" i="28"/>
  <c r="N725" i="28"/>
  <c r="O725" i="28" s="1"/>
  <c r="Q725" i="28"/>
  <c r="T725" i="28"/>
  <c r="U725" i="28"/>
  <c r="W725" i="28"/>
  <c r="X725" i="28"/>
  <c r="M726" i="28"/>
  <c r="N726" i="28"/>
  <c r="O726" i="28" s="1"/>
  <c r="Q726" i="28"/>
  <c r="T726" i="28"/>
  <c r="U726" i="28"/>
  <c r="W726" i="28"/>
  <c r="X726" i="28"/>
  <c r="M727" i="28"/>
  <c r="N727" i="28"/>
  <c r="O727" i="28" s="1"/>
  <c r="Q727" i="28"/>
  <c r="T727" i="28"/>
  <c r="U727" i="28"/>
  <c r="W727" i="28"/>
  <c r="X727" i="28"/>
  <c r="M728" i="28"/>
  <c r="N728" i="28"/>
  <c r="O728" i="28" s="1"/>
  <c r="Q728" i="28"/>
  <c r="T728" i="28"/>
  <c r="U728" i="28"/>
  <c r="W728" i="28"/>
  <c r="X728" i="28"/>
  <c r="M729" i="28"/>
  <c r="N729" i="28"/>
  <c r="O729" i="28" s="1"/>
  <c r="Q729" i="28"/>
  <c r="T729" i="28"/>
  <c r="U729" i="28"/>
  <c r="W729" i="28"/>
  <c r="X729" i="28"/>
  <c r="M730" i="28"/>
  <c r="N730" i="28"/>
  <c r="O730" i="28" s="1"/>
  <c r="Q730" i="28"/>
  <c r="T730" i="28"/>
  <c r="U730" i="28"/>
  <c r="W730" i="28"/>
  <c r="X730" i="28"/>
  <c r="M731" i="28"/>
  <c r="N731" i="28"/>
  <c r="O731" i="28" s="1"/>
  <c r="Q731" i="28"/>
  <c r="T731" i="28"/>
  <c r="U731" i="28"/>
  <c r="W731" i="28"/>
  <c r="X731" i="28"/>
  <c r="M732" i="28"/>
  <c r="N732" i="28"/>
  <c r="O732" i="28" s="1"/>
  <c r="Q732" i="28"/>
  <c r="T732" i="28"/>
  <c r="U732" i="28"/>
  <c r="W732" i="28"/>
  <c r="X732" i="28"/>
  <c r="M733" i="28"/>
  <c r="N733" i="28"/>
  <c r="O733" i="28" s="1"/>
  <c r="Q733" i="28"/>
  <c r="T733" i="28"/>
  <c r="U733" i="28"/>
  <c r="W733" i="28"/>
  <c r="X733" i="28"/>
  <c r="M734" i="28"/>
  <c r="N734" i="28"/>
  <c r="O734" i="28" s="1"/>
  <c r="Q734" i="28"/>
  <c r="T734" i="28"/>
  <c r="U734" i="28"/>
  <c r="W734" i="28"/>
  <c r="X734" i="28"/>
  <c r="M735" i="28"/>
  <c r="N735" i="28"/>
  <c r="O735" i="28" s="1"/>
  <c r="Q735" i="28"/>
  <c r="T735" i="28"/>
  <c r="U735" i="28"/>
  <c r="W735" i="28"/>
  <c r="X735" i="28"/>
  <c r="M736" i="28"/>
  <c r="N736" i="28"/>
  <c r="O736" i="28" s="1"/>
  <c r="Q736" i="28"/>
  <c r="T736" i="28"/>
  <c r="U736" i="28"/>
  <c r="W736" i="28"/>
  <c r="X736" i="28"/>
  <c r="M737" i="28"/>
  <c r="N737" i="28"/>
  <c r="O737" i="28" s="1"/>
  <c r="Q737" i="28"/>
  <c r="T737" i="28"/>
  <c r="U737" i="28"/>
  <c r="W737" i="28"/>
  <c r="X737" i="28"/>
  <c r="M738" i="28"/>
  <c r="N738" i="28"/>
  <c r="O738" i="28" s="1"/>
  <c r="Q738" i="28"/>
  <c r="T738" i="28"/>
  <c r="U738" i="28"/>
  <c r="W738" i="28"/>
  <c r="X738" i="28"/>
  <c r="M739" i="28"/>
  <c r="N739" i="28"/>
  <c r="O739" i="28" s="1"/>
  <c r="Q739" i="28"/>
  <c r="T739" i="28"/>
  <c r="U739" i="28"/>
  <c r="W739" i="28"/>
  <c r="X739" i="28"/>
  <c r="T740" i="28"/>
  <c r="U740" i="28"/>
  <c r="W740" i="28"/>
  <c r="X740" i="28"/>
  <c r="M741" i="28"/>
  <c r="N741" i="28"/>
  <c r="O741" i="28" s="1"/>
  <c r="Q741" i="28"/>
  <c r="T741" i="28"/>
  <c r="U741" i="28"/>
  <c r="W741" i="28"/>
  <c r="X741" i="28"/>
  <c r="M742" i="28"/>
  <c r="N742" i="28"/>
  <c r="O742" i="28" s="1"/>
  <c r="Q742" i="28"/>
  <c r="T742" i="28"/>
  <c r="U742" i="28"/>
  <c r="W742" i="28"/>
  <c r="X742" i="28"/>
  <c r="M743" i="28"/>
  <c r="N743" i="28"/>
  <c r="O743" i="28" s="1"/>
  <c r="Q743" i="28"/>
  <c r="T743" i="28"/>
  <c r="U743" i="28"/>
  <c r="W743" i="28"/>
  <c r="X743" i="28"/>
  <c r="M744" i="28"/>
  <c r="N744" i="28"/>
  <c r="O744" i="28" s="1"/>
  <c r="Q744" i="28"/>
  <c r="T744" i="28"/>
  <c r="U744" i="28"/>
  <c r="W744" i="28"/>
  <c r="X744" i="28"/>
  <c r="M745" i="28"/>
  <c r="N745" i="28"/>
  <c r="O745" i="28" s="1"/>
  <c r="Q745" i="28"/>
  <c r="T745" i="28"/>
  <c r="U745" i="28"/>
  <c r="W745" i="28"/>
  <c r="X745" i="28"/>
  <c r="M746" i="28"/>
  <c r="N746" i="28"/>
  <c r="O746" i="28" s="1"/>
  <c r="Q746" i="28"/>
  <c r="T746" i="28"/>
  <c r="U746" i="28"/>
  <c r="W746" i="28"/>
  <c r="X746" i="28"/>
  <c r="M747" i="28"/>
  <c r="N747" i="28"/>
  <c r="O747" i="28" s="1"/>
  <c r="Q747" i="28"/>
  <c r="T747" i="28"/>
  <c r="U747" i="28"/>
  <c r="W747" i="28"/>
  <c r="X747" i="28"/>
  <c r="M748" i="28"/>
  <c r="N748" i="28"/>
  <c r="O748" i="28" s="1"/>
  <c r="Q748" i="28"/>
  <c r="T748" i="28"/>
  <c r="U748" i="28"/>
  <c r="W748" i="28"/>
  <c r="X748" i="28"/>
  <c r="M749" i="28"/>
  <c r="N749" i="28"/>
  <c r="O749" i="28" s="1"/>
  <c r="Q749" i="28"/>
  <c r="T749" i="28"/>
  <c r="U749" i="28"/>
  <c r="W749" i="28"/>
  <c r="X749" i="28"/>
  <c r="O753" i="28"/>
  <c r="U753" i="28"/>
  <c r="X753" i="28"/>
  <c r="M754" i="28"/>
  <c r="M751" i="28" s="1"/>
  <c r="N754" i="28"/>
  <c r="O754" i="28" s="1"/>
  <c r="Q754" i="28"/>
  <c r="Q751" i="28" s="1"/>
  <c r="T754" i="28"/>
  <c r="U754" i="28"/>
  <c r="W754" i="28"/>
  <c r="X754" i="28"/>
  <c r="X751" i="28" s="1"/>
  <c r="M755" i="28"/>
  <c r="N755" i="28"/>
  <c r="O755" i="28" s="1"/>
  <c r="Q755" i="28"/>
  <c r="T755" i="28"/>
  <c r="U755" i="28"/>
  <c r="W755" i="28"/>
  <c r="X755" i="28"/>
  <c r="M756" i="28"/>
  <c r="N756" i="28"/>
  <c r="O756" i="28" s="1"/>
  <c r="Q756" i="28"/>
  <c r="T756" i="28"/>
  <c r="U756" i="28"/>
  <c r="W756" i="28"/>
  <c r="X756" i="28"/>
  <c r="M757" i="28"/>
  <c r="N757" i="28"/>
  <c r="O757" i="28" s="1"/>
  <c r="Q757" i="28"/>
  <c r="T757" i="28"/>
  <c r="U757" i="28"/>
  <c r="W757" i="28"/>
  <c r="X757" i="28"/>
  <c r="M758" i="28"/>
  <c r="N758" i="28"/>
  <c r="O758" i="28" s="1"/>
  <c r="Q758" i="28"/>
  <c r="T758" i="28"/>
  <c r="U758" i="28"/>
  <c r="W758" i="28"/>
  <c r="X758" i="28"/>
  <c r="M759" i="28"/>
  <c r="N759" i="28"/>
  <c r="O759" i="28" s="1"/>
  <c r="Q759" i="28"/>
  <c r="T759" i="28"/>
  <c r="U759" i="28"/>
  <c r="W759" i="28"/>
  <c r="X759" i="28"/>
  <c r="M760" i="28"/>
  <c r="N760" i="28"/>
  <c r="O760" i="28" s="1"/>
  <c r="Q760" i="28"/>
  <c r="T760" i="28"/>
  <c r="U760" i="28"/>
  <c r="W760" i="28"/>
  <c r="X760" i="28"/>
  <c r="T761" i="28"/>
  <c r="U761" i="28"/>
  <c r="W761" i="28"/>
  <c r="X761" i="28"/>
  <c r="M762" i="28"/>
  <c r="N762" i="28"/>
  <c r="O762" i="28" s="1"/>
  <c r="Q762" i="28"/>
  <c r="T762" i="28"/>
  <c r="U762" i="28"/>
  <c r="W762" i="28"/>
  <c r="X762" i="28"/>
  <c r="M763" i="28"/>
  <c r="N763" i="28"/>
  <c r="O763" i="28" s="1"/>
  <c r="Q763" i="28"/>
  <c r="T763" i="28"/>
  <c r="U763" i="28"/>
  <c r="W763" i="28"/>
  <c r="X763" i="28"/>
  <c r="M764" i="28"/>
  <c r="N764" i="28"/>
  <c r="O764" i="28" s="1"/>
  <c r="Q764" i="28"/>
  <c r="T764" i="28"/>
  <c r="U764" i="28"/>
  <c r="W764" i="28"/>
  <c r="X764" i="28"/>
  <c r="M765" i="28"/>
  <c r="N765" i="28"/>
  <c r="O765" i="28" s="1"/>
  <c r="Q765" i="28"/>
  <c r="T765" i="28"/>
  <c r="U765" i="28"/>
  <c r="W765" i="28"/>
  <c r="X765" i="28"/>
  <c r="M766" i="28"/>
  <c r="N766" i="28"/>
  <c r="O766" i="28" s="1"/>
  <c r="Q766" i="28"/>
  <c r="T766" i="28"/>
  <c r="U766" i="28"/>
  <c r="W766" i="28"/>
  <c r="X766" i="28"/>
  <c r="M767" i="28"/>
  <c r="N767" i="28"/>
  <c r="O767" i="28" s="1"/>
  <c r="Q767" i="28"/>
  <c r="T767" i="28"/>
  <c r="U767" i="28"/>
  <c r="W767" i="28"/>
  <c r="X767" i="28"/>
  <c r="C768" i="28"/>
  <c r="T768" i="28"/>
  <c r="U768" i="28"/>
  <c r="W768" i="28"/>
  <c r="X768" i="28"/>
  <c r="M769" i="28"/>
  <c r="N769" i="28"/>
  <c r="O769" i="28"/>
  <c r="Q769" i="28"/>
  <c r="T769" i="28"/>
  <c r="U769" i="28"/>
  <c r="W769" i="28"/>
  <c r="X769" i="28"/>
  <c r="M770" i="28"/>
  <c r="N770" i="28"/>
  <c r="O770" i="28" s="1"/>
  <c r="Q770" i="28"/>
  <c r="T770" i="28"/>
  <c r="U770" i="28"/>
  <c r="W770" i="28"/>
  <c r="X770" i="28"/>
  <c r="M771" i="28"/>
  <c r="N771" i="28"/>
  <c r="O771" i="28" s="1"/>
  <c r="Q771" i="28"/>
  <c r="T771" i="28"/>
  <c r="U771" i="28"/>
  <c r="W771" i="28"/>
  <c r="X771" i="28"/>
  <c r="M772" i="28"/>
  <c r="N772" i="28"/>
  <c r="O772" i="28"/>
  <c r="Q772" i="28"/>
  <c r="T772" i="28"/>
  <c r="U772" i="28"/>
  <c r="W772" i="28"/>
  <c r="X772" i="28"/>
  <c r="M773" i="28"/>
  <c r="N773" i="28"/>
  <c r="O773" i="28"/>
  <c r="Q773" i="28"/>
  <c r="T773" i="28"/>
  <c r="U773" i="28"/>
  <c r="W773" i="28"/>
  <c r="X773" i="28"/>
  <c r="O776" i="28"/>
  <c r="U776" i="28"/>
  <c r="X776" i="28"/>
  <c r="O781" i="28"/>
  <c r="U781" i="28"/>
  <c r="X781" i="28"/>
  <c r="M782" i="28"/>
  <c r="M779" i="28" s="1"/>
  <c r="N782" i="28"/>
  <c r="O782" i="28"/>
  <c r="Q782" i="28"/>
  <c r="Q779" i="28" s="1"/>
  <c r="T782" i="28"/>
  <c r="T779" i="28" s="1"/>
  <c r="U782" i="28"/>
  <c r="U779" i="28" s="1"/>
  <c r="W782" i="28"/>
  <c r="W779" i="28" s="1"/>
  <c r="X782" i="28"/>
  <c r="X779" i="28" s="1"/>
  <c r="M783" i="28"/>
  <c r="N783" i="28"/>
  <c r="O783" i="28"/>
  <c r="Q783" i="28"/>
  <c r="T783" i="28"/>
  <c r="U783" i="28"/>
  <c r="W783" i="28"/>
  <c r="X783" i="28"/>
  <c r="M784" i="28"/>
  <c r="N784" i="28"/>
  <c r="O784" i="28"/>
  <c r="Q784" i="28"/>
  <c r="T784" i="28"/>
  <c r="U784" i="28"/>
  <c r="W784" i="28"/>
  <c r="X784" i="28"/>
  <c r="M785" i="28"/>
  <c r="N785" i="28"/>
  <c r="O785" i="28"/>
  <c r="Q785" i="28"/>
  <c r="T785" i="28"/>
  <c r="U785" i="28"/>
  <c r="W785" i="28"/>
  <c r="X785" i="28"/>
  <c r="M786" i="28"/>
  <c r="N786" i="28"/>
  <c r="O786" i="28"/>
  <c r="Q786" i="28"/>
  <c r="T786" i="28"/>
  <c r="U786" i="28"/>
  <c r="W786" i="28"/>
  <c r="X786" i="28"/>
  <c r="M787" i="28"/>
  <c r="N787" i="28"/>
  <c r="O787" i="28"/>
  <c r="Q787" i="28"/>
  <c r="T787" i="28"/>
  <c r="U787" i="28"/>
  <c r="W787" i="28"/>
  <c r="X787" i="28"/>
  <c r="M788" i="28"/>
  <c r="N788" i="28"/>
  <c r="O788" i="28"/>
  <c r="Q788" i="28"/>
  <c r="T788" i="28"/>
  <c r="U788" i="28"/>
  <c r="W788" i="28"/>
  <c r="X788" i="28"/>
  <c r="M789" i="28"/>
  <c r="N789" i="28"/>
  <c r="O789" i="28"/>
  <c r="Q789" i="28"/>
  <c r="T789" i="28"/>
  <c r="U789" i="28"/>
  <c r="W789" i="28"/>
  <c r="X789" i="28"/>
  <c r="M790" i="28"/>
  <c r="N790" i="28"/>
  <c r="O790" i="28"/>
  <c r="Q790" i="28"/>
  <c r="T790" i="28"/>
  <c r="U790" i="28"/>
  <c r="W790" i="28"/>
  <c r="X790" i="28"/>
  <c r="M791" i="28"/>
  <c r="N791" i="28"/>
  <c r="O791" i="28"/>
  <c r="Q791" i="28"/>
  <c r="T791" i="28"/>
  <c r="U791" i="28"/>
  <c r="W791" i="28"/>
  <c r="X791" i="28"/>
  <c r="M792" i="28"/>
  <c r="N792" i="28"/>
  <c r="O792" i="28"/>
  <c r="Q792" i="28"/>
  <c r="T792" i="28"/>
  <c r="U792" i="28"/>
  <c r="W792" i="28"/>
  <c r="X792" i="28"/>
  <c r="M793" i="28"/>
  <c r="N793" i="28"/>
  <c r="O793" i="28"/>
  <c r="Q793" i="28"/>
  <c r="T793" i="28"/>
  <c r="U793" i="28"/>
  <c r="W793" i="28"/>
  <c r="X793" i="28"/>
  <c r="M794" i="28"/>
  <c r="N794" i="28"/>
  <c r="O794" i="28"/>
  <c r="Q794" i="28"/>
  <c r="T794" i="28"/>
  <c r="U794" i="28"/>
  <c r="W794" i="28"/>
  <c r="X794" i="28"/>
  <c r="M795" i="28"/>
  <c r="N795" i="28"/>
  <c r="O795" i="28"/>
  <c r="Q795" i="28"/>
  <c r="T795" i="28"/>
  <c r="U795" i="28"/>
  <c r="W795" i="28"/>
  <c r="X795" i="28"/>
  <c r="M796" i="28"/>
  <c r="N796" i="28"/>
  <c r="O796" i="28"/>
  <c r="Q796" i="28"/>
  <c r="T796" i="28"/>
  <c r="U796" i="28"/>
  <c r="W796" i="28"/>
  <c r="X796" i="28"/>
  <c r="M797" i="28"/>
  <c r="N797" i="28"/>
  <c r="O797" i="28"/>
  <c r="Q797" i="28"/>
  <c r="T797" i="28"/>
  <c r="U797" i="28"/>
  <c r="W797" i="28"/>
  <c r="X797" i="28"/>
  <c r="M798" i="28"/>
  <c r="N798" i="28"/>
  <c r="O798" i="28"/>
  <c r="Q798" i="28"/>
  <c r="T798" i="28"/>
  <c r="U798" i="28"/>
  <c r="W798" i="28"/>
  <c r="X798" i="28"/>
  <c r="M799" i="28"/>
  <c r="N799" i="28"/>
  <c r="O799" i="28"/>
  <c r="Q799" i="28"/>
  <c r="T799" i="28"/>
  <c r="U799" i="28"/>
  <c r="W799" i="28"/>
  <c r="X799" i="28"/>
  <c r="M800" i="28"/>
  <c r="N800" i="28"/>
  <c r="O800" i="28"/>
  <c r="Q800" i="28"/>
  <c r="T800" i="28"/>
  <c r="U800" i="28"/>
  <c r="W800" i="28"/>
  <c r="X800" i="28"/>
  <c r="M801" i="28"/>
  <c r="N801" i="28"/>
  <c r="O801" i="28"/>
  <c r="Q801" i="28"/>
  <c r="T801" i="28"/>
  <c r="U801" i="28"/>
  <c r="W801" i="28"/>
  <c r="X801" i="28"/>
  <c r="M802" i="28"/>
  <c r="N802" i="28"/>
  <c r="O802" i="28" s="1"/>
  <c r="Q802" i="28"/>
  <c r="T802" i="28"/>
  <c r="U802" i="28"/>
  <c r="W802" i="28"/>
  <c r="X802" i="28"/>
  <c r="M803" i="28"/>
  <c r="N803" i="28"/>
  <c r="O803" i="28"/>
  <c r="Q803" i="28"/>
  <c r="T803" i="28"/>
  <c r="U803" i="28"/>
  <c r="W803" i="28"/>
  <c r="X803" i="28"/>
  <c r="O807" i="28"/>
  <c r="U807" i="28"/>
  <c r="X807" i="28"/>
  <c r="M808" i="28"/>
  <c r="M805" i="28" s="1"/>
  <c r="N808" i="28"/>
  <c r="N805" i="28" s="1"/>
  <c r="O805" i="28" s="1"/>
  <c r="O808" i="28"/>
  <c r="Q808" i="28"/>
  <c r="Q805" i="28" s="1"/>
  <c r="T808" i="28"/>
  <c r="T805" i="28" s="1"/>
  <c r="U808" i="28"/>
  <c r="U805" i="28" s="1"/>
  <c r="W808" i="28"/>
  <c r="W805" i="28" s="1"/>
  <c r="X808" i="28"/>
  <c r="X805" i="28" s="1"/>
  <c r="M809" i="28"/>
  <c r="N809" i="28"/>
  <c r="O809" i="28"/>
  <c r="Q809" i="28"/>
  <c r="T809" i="28"/>
  <c r="U809" i="28"/>
  <c r="W809" i="28"/>
  <c r="X809" i="28"/>
  <c r="M810" i="28"/>
  <c r="N810" i="28"/>
  <c r="O810" i="28"/>
  <c r="Q810" i="28"/>
  <c r="T810" i="28"/>
  <c r="U810" i="28"/>
  <c r="W810" i="28"/>
  <c r="X810" i="28"/>
  <c r="M811" i="28"/>
  <c r="N811" i="28"/>
  <c r="O811" i="28"/>
  <c r="Q811" i="28"/>
  <c r="T811" i="28"/>
  <c r="U811" i="28"/>
  <c r="W811" i="28"/>
  <c r="X811" i="28"/>
  <c r="M812" i="28"/>
  <c r="N812" i="28"/>
  <c r="O812" i="28"/>
  <c r="Q812" i="28"/>
  <c r="T812" i="28"/>
  <c r="U812" i="28"/>
  <c r="W812" i="28"/>
  <c r="X812" i="28"/>
  <c r="M813" i="28"/>
  <c r="N813" i="28"/>
  <c r="O813" i="28"/>
  <c r="Q813" i="28"/>
  <c r="T813" i="28"/>
  <c r="U813" i="28"/>
  <c r="W813" i="28"/>
  <c r="X813" i="28"/>
  <c r="M814" i="28"/>
  <c r="N814" i="28"/>
  <c r="O814" i="28"/>
  <c r="Q814" i="28"/>
  <c r="T814" i="28"/>
  <c r="U814" i="28"/>
  <c r="W814" i="28"/>
  <c r="X814" i="28"/>
  <c r="M815" i="28"/>
  <c r="N815" i="28"/>
  <c r="O815" i="28"/>
  <c r="Q815" i="28"/>
  <c r="T815" i="28"/>
  <c r="U815" i="28"/>
  <c r="W815" i="28"/>
  <c r="X815" i="28"/>
  <c r="C816" i="28"/>
  <c r="T816" i="28"/>
  <c r="U816" i="28"/>
  <c r="W816" i="28"/>
  <c r="X816" i="28"/>
  <c r="M817" i="28"/>
  <c r="N817" i="28"/>
  <c r="O817" i="28" s="1"/>
  <c r="Q817" i="28"/>
  <c r="T817" i="28"/>
  <c r="U817" i="28"/>
  <c r="W817" i="28"/>
  <c r="X817" i="28"/>
  <c r="M818" i="28"/>
  <c r="N818" i="28"/>
  <c r="O818" i="28" s="1"/>
  <c r="Q818" i="28"/>
  <c r="T818" i="28"/>
  <c r="U818" i="28"/>
  <c r="W818" i="28"/>
  <c r="X818" i="28"/>
  <c r="M819" i="28"/>
  <c r="N819" i="28"/>
  <c r="O819" i="28" s="1"/>
  <c r="Q819" i="28"/>
  <c r="T819" i="28"/>
  <c r="U819" i="28"/>
  <c r="W819" i="28"/>
  <c r="X819" i="28"/>
  <c r="M820" i="28"/>
  <c r="N820" i="28"/>
  <c r="O820" i="28" s="1"/>
  <c r="Q820" i="28"/>
  <c r="T820" i="28"/>
  <c r="U820" i="28"/>
  <c r="W820" i="28"/>
  <c r="X820" i="28"/>
  <c r="M821" i="28"/>
  <c r="N821" i="28"/>
  <c r="O821" i="28" s="1"/>
  <c r="Q821" i="28"/>
  <c r="T821" i="28"/>
  <c r="U821" i="28"/>
  <c r="W821" i="28"/>
  <c r="X821" i="28"/>
  <c r="M822" i="28"/>
  <c r="N822" i="28"/>
  <c r="O822" i="28" s="1"/>
  <c r="Q822" i="28"/>
  <c r="T822" i="28"/>
  <c r="U822" i="28"/>
  <c r="W822" i="28"/>
  <c r="X822" i="28"/>
  <c r="M823" i="28"/>
  <c r="N823" i="28"/>
  <c r="O823" i="28" s="1"/>
  <c r="Q823" i="28"/>
  <c r="T823" i="28"/>
  <c r="U823" i="28"/>
  <c r="W823" i="28"/>
  <c r="X823" i="28"/>
  <c r="M824" i="28"/>
  <c r="N824" i="28"/>
  <c r="O824" i="28" s="1"/>
  <c r="Q824" i="28"/>
  <c r="T824" i="28"/>
  <c r="U824" i="28"/>
  <c r="W824" i="28"/>
  <c r="X824" i="28"/>
  <c r="M825" i="28"/>
  <c r="N825" i="28"/>
  <c r="O825" i="28" s="1"/>
  <c r="Q825" i="28"/>
  <c r="T825" i="28"/>
  <c r="U825" i="28"/>
  <c r="W825" i="28"/>
  <c r="X825" i="28"/>
  <c r="O829" i="28"/>
  <c r="U829" i="28"/>
  <c r="X829" i="28"/>
  <c r="M830" i="28"/>
  <c r="M827" i="28" s="1"/>
  <c r="N830" i="28"/>
  <c r="O830" i="28" s="1"/>
  <c r="Q830" i="28"/>
  <c r="Q827" i="28" s="1"/>
  <c r="T830" i="28"/>
  <c r="T827" i="28" s="1"/>
  <c r="U830" i="28"/>
  <c r="U827" i="28" s="1"/>
  <c r="W830" i="28"/>
  <c r="W827" i="28" s="1"/>
  <c r="X830" i="28"/>
  <c r="X827" i="28" s="1"/>
  <c r="M831" i="28"/>
  <c r="N831" i="28"/>
  <c r="O831" i="28" s="1"/>
  <c r="Q831" i="28"/>
  <c r="T831" i="28"/>
  <c r="U831" i="28"/>
  <c r="W831" i="28"/>
  <c r="X831" i="28"/>
  <c r="M832" i="28"/>
  <c r="N832" i="28"/>
  <c r="O832" i="28" s="1"/>
  <c r="Q832" i="28"/>
  <c r="T832" i="28"/>
  <c r="U832" i="28"/>
  <c r="W832" i="28"/>
  <c r="X832" i="28"/>
  <c r="M833" i="28"/>
  <c r="N833" i="28"/>
  <c r="O833" i="28" s="1"/>
  <c r="Q833" i="28"/>
  <c r="T833" i="28"/>
  <c r="U833" i="28"/>
  <c r="W833" i="28"/>
  <c r="X833" i="28"/>
  <c r="M834" i="28"/>
  <c r="N834" i="28"/>
  <c r="O834" i="28" s="1"/>
  <c r="Q834" i="28"/>
  <c r="T834" i="28"/>
  <c r="U834" i="28"/>
  <c r="W834" i="28"/>
  <c r="X834" i="28"/>
  <c r="O839" i="28"/>
  <c r="U839" i="28"/>
  <c r="X839" i="28"/>
  <c r="M840" i="28"/>
  <c r="M837" i="28" s="1"/>
  <c r="N840" i="28"/>
  <c r="O840" i="28" s="1"/>
  <c r="Q840" i="28"/>
  <c r="Q837" i="28" s="1"/>
  <c r="T840" i="28"/>
  <c r="T837" i="28" s="1"/>
  <c r="U840" i="28"/>
  <c r="U837" i="28" s="1"/>
  <c r="W840" i="28"/>
  <c r="W837" i="28" s="1"/>
  <c r="X840" i="28"/>
  <c r="X837" i="28" s="1"/>
  <c r="C841" i="28"/>
  <c r="M841" i="28"/>
  <c r="N841" i="28"/>
  <c r="O841" i="28"/>
  <c r="Q841" i="28"/>
  <c r="T841" i="28"/>
  <c r="U841" i="28"/>
  <c r="W841" i="28"/>
  <c r="X841" i="28"/>
  <c r="M842" i="28"/>
  <c r="N842" i="28"/>
  <c r="O842" i="28"/>
  <c r="Q842" i="28"/>
  <c r="T842" i="28"/>
  <c r="U842" i="28"/>
  <c r="W842" i="28"/>
  <c r="X842" i="28"/>
  <c r="M843" i="28"/>
  <c r="N843" i="28"/>
  <c r="O843" i="28"/>
  <c r="Q843" i="28"/>
  <c r="T843" i="28"/>
  <c r="U843" i="28"/>
  <c r="W843" i="28"/>
  <c r="X843" i="28"/>
  <c r="M844" i="28"/>
  <c r="N844" i="28"/>
  <c r="O844" i="28"/>
  <c r="Q844" i="28"/>
  <c r="T844" i="28"/>
  <c r="U844" i="28"/>
  <c r="W844" i="28"/>
  <c r="X844" i="28"/>
  <c r="M845" i="28"/>
  <c r="N845" i="28"/>
  <c r="O845" i="28"/>
  <c r="Q845" i="28"/>
  <c r="T845" i="28"/>
  <c r="U845" i="28"/>
  <c r="W845" i="28"/>
  <c r="X845" i="28"/>
  <c r="M846" i="28"/>
  <c r="N846" i="28"/>
  <c r="O846" i="28" s="1"/>
  <c r="Q846" i="28"/>
  <c r="T846" i="28"/>
  <c r="U846" i="28"/>
  <c r="W846" i="28"/>
  <c r="X846" i="28"/>
  <c r="M847" i="28"/>
  <c r="N847" i="28"/>
  <c r="O847" i="28"/>
  <c r="Q847" i="28"/>
  <c r="T847" i="28"/>
  <c r="U847" i="28"/>
  <c r="W847" i="28"/>
  <c r="X847" i="28"/>
  <c r="O852" i="28"/>
  <c r="U852" i="28"/>
  <c r="X852" i="28"/>
  <c r="M853" i="28"/>
  <c r="M850" i="28" s="1"/>
  <c r="N853" i="28"/>
  <c r="N850" i="28" s="1"/>
  <c r="O850" i="28" s="1"/>
  <c r="O853" i="28"/>
  <c r="Q853" i="28"/>
  <c r="Q850" i="28" s="1"/>
  <c r="T853" i="28"/>
  <c r="T850" i="28" s="1"/>
  <c r="U853" i="28"/>
  <c r="U850" i="28" s="1"/>
  <c r="W853" i="28"/>
  <c r="W850" i="28" s="1"/>
  <c r="X853" i="28"/>
  <c r="X850" i="28" s="1"/>
  <c r="M854" i="28"/>
  <c r="N854" i="28"/>
  <c r="O854" i="28"/>
  <c r="Q854" i="28"/>
  <c r="T854" i="28"/>
  <c r="U854" i="28"/>
  <c r="W854" i="28"/>
  <c r="X854" i="28"/>
  <c r="M855" i="28"/>
  <c r="N855" i="28"/>
  <c r="O855" i="28"/>
  <c r="Q855" i="28"/>
  <c r="T855" i="28"/>
  <c r="U855" i="28"/>
  <c r="W855" i="28"/>
  <c r="X855" i="28"/>
  <c r="C856" i="28"/>
  <c r="M856" i="28"/>
  <c r="N856" i="28"/>
  <c r="O856" i="28" s="1"/>
  <c r="Q856" i="28"/>
  <c r="T856" i="28"/>
  <c r="U856" i="28"/>
  <c r="W856" i="28"/>
  <c r="X856" i="28"/>
  <c r="M857" i="28"/>
  <c r="N857" i="28"/>
  <c r="O857" i="28" s="1"/>
  <c r="Q857" i="28"/>
  <c r="T857" i="28"/>
  <c r="U857" i="28"/>
  <c r="W857" i="28"/>
  <c r="X857" i="28"/>
  <c r="M858" i="28"/>
  <c r="N858" i="28"/>
  <c r="O858" i="28" s="1"/>
  <c r="Q858" i="28"/>
  <c r="T858" i="28"/>
  <c r="U858" i="28"/>
  <c r="W858" i="28"/>
  <c r="X858" i="28"/>
  <c r="M859" i="28"/>
  <c r="N859" i="28"/>
  <c r="O859" i="28" s="1"/>
  <c r="Q859" i="28"/>
  <c r="T859" i="28"/>
  <c r="U859" i="28"/>
  <c r="W859" i="28"/>
  <c r="X859" i="28"/>
  <c r="M860" i="28"/>
  <c r="N860" i="28"/>
  <c r="O860" i="28" s="1"/>
  <c r="Q860" i="28"/>
  <c r="T860" i="28"/>
  <c r="U860" i="28"/>
  <c r="W860" i="28"/>
  <c r="X860" i="28"/>
  <c r="O863" i="28"/>
  <c r="U863" i="28"/>
  <c r="X863" i="28"/>
  <c r="O869" i="28"/>
  <c r="U869" i="28"/>
  <c r="X869" i="28"/>
  <c r="M870" i="28"/>
  <c r="M867" i="28" s="1"/>
  <c r="N870" i="28"/>
  <c r="O870" i="28" s="1"/>
  <c r="Q870" i="28"/>
  <c r="Q867" i="28" s="1"/>
  <c r="T870" i="28"/>
  <c r="T867" i="28" s="1"/>
  <c r="U870" i="28"/>
  <c r="U867" i="28" s="1"/>
  <c r="W870" i="28"/>
  <c r="X870" i="28"/>
  <c r="X867" i="28" s="1"/>
  <c r="M871" i="28"/>
  <c r="N871" i="28"/>
  <c r="O871" i="28" s="1"/>
  <c r="Q871" i="28"/>
  <c r="T871" i="28"/>
  <c r="U871" i="28"/>
  <c r="W871" i="28"/>
  <c r="X871" i="28"/>
  <c r="M872" i="28"/>
  <c r="N872" i="28"/>
  <c r="O872" i="28" s="1"/>
  <c r="Q872" i="28"/>
  <c r="T872" i="28"/>
  <c r="U872" i="28"/>
  <c r="W872" i="28"/>
  <c r="X872" i="28"/>
  <c r="M873" i="28"/>
  <c r="N873" i="28"/>
  <c r="O873" i="28" s="1"/>
  <c r="Q873" i="28"/>
  <c r="T873" i="28"/>
  <c r="U873" i="28"/>
  <c r="W873" i="28"/>
  <c r="X873" i="28"/>
  <c r="M874" i="28"/>
  <c r="N874" i="28"/>
  <c r="O874" i="28" s="1"/>
  <c r="Q874" i="28"/>
  <c r="T874" i="28"/>
  <c r="U874" i="28"/>
  <c r="W874" i="28"/>
  <c r="X874" i="28"/>
  <c r="M875" i="28"/>
  <c r="N875" i="28"/>
  <c r="O875" i="28" s="1"/>
  <c r="Q875" i="28"/>
  <c r="T875" i="28"/>
  <c r="U875" i="28"/>
  <c r="W875" i="28"/>
  <c r="X875" i="28"/>
  <c r="M876" i="28"/>
  <c r="N876" i="28"/>
  <c r="O876" i="28" s="1"/>
  <c r="Q876" i="28"/>
  <c r="T876" i="28"/>
  <c r="U876" i="28"/>
  <c r="W876" i="28"/>
  <c r="X876" i="28"/>
  <c r="M877" i="28"/>
  <c r="N877" i="28"/>
  <c r="O877" i="28" s="1"/>
  <c r="Q877" i="28"/>
  <c r="T877" i="28"/>
  <c r="U877" i="28"/>
  <c r="W877" i="28"/>
  <c r="X877" i="28"/>
  <c r="M878" i="28"/>
  <c r="N878" i="28"/>
  <c r="O878" i="28" s="1"/>
  <c r="Q878" i="28"/>
  <c r="T878" i="28"/>
  <c r="U878" i="28"/>
  <c r="W878" i="28"/>
  <c r="X878" i="28"/>
  <c r="M879" i="28"/>
  <c r="N879" i="28"/>
  <c r="O879" i="28" s="1"/>
  <c r="Q879" i="28"/>
  <c r="T879" i="28"/>
  <c r="U879" i="28"/>
  <c r="W879" i="28"/>
  <c r="X879" i="28"/>
  <c r="M880" i="28"/>
  <c r="N880" i="28"/>
  <c r="O880" i="28" s="1"/>
  <c r="Q880" i="28"/>
  <c r="T880" i="28"/>
  <c r="U880" i="28"/>
  <c r="W880" i="28"/>
  <c r="X880" i="28"/>
  <c r="M881" i="28"/>
  <c r="N881" i="28"/>
  <c r="O881" i="28" s="1"/>
  <c r="Q881" i="28"/>
  <c r="T881" i="28"/>
  <c r="U881" i="28"/>
  <c r="W881" i="28"/>
  <c r="X881" i="28"/>
  <c r="C882" i="28"/>
  <c r="M882" i="28"/>
  <c r="N882" i="28"/>
  <c r="O882" i="28" s="1"/>
  <c r="Q882" i="28"/>
  <c r="T882" i="28"/>
  <c r="U882" i="28"/>
  <c r="W882" i="28"/>
  <c r="X882" i="28"/>
  <c r="C883" i="28"/>
  <c r="M883" i="28"/>
  <c r="N883" i="28"/>
  <c r="O883" i="28" s="1"/>
  <c r="Q883" i="28"/>
  <c r="T883" i="28"/>
  <c r="U883" i="28"/>
  <c r="W883" i="28"/>
  <c r="X883" i="28"/>
  <c r="M884" i="28"/>
  <c r="N884" i="28"/>
  <c r="O884" i="28" s="1"/>
  <c r="Q884" i="28"/>
  <c r="T884" i="28"/>
  <c r="U884" i="28"/>
  <c r="W884" i="28"/>
  <c r="X884" i="28"/>
  <c r="C885" i="28"/>
  <c r="M885" i="28"/>
  <c r="N885" i="28"/>
  <c r="O885" i="28"/>
  <c r="Q885" i="28"/>
  <c r="T885" i="28"/>
  <c r="U885" i="28"/>
  <c r="W885" i="28"/>
  <c r="X885" i="28"/>
  <c r="C886" i="28"/>
  <c r="M886" i="28"/>
  <c r="N886" i="28"/>
  <c r="O886" i="28" s="1"/>
  <c r="Q886" i="28"/>
  <c r="T886" i="28"/>
  <c r="U886" i="28"/>
  <c r="W886" i="28"/>
  <c r="X886" i="28"/>
  <c r="C887" i="28"/>
  <c r="M887" i="28"/>
  <c r="N887" i="28"/>
  <c r="O887" i="28" s="1"/>
  <c r="Q887" i="28"/>
  <c r="T887" i="28"/>
  <c r="U887" i="28"/>
  <c r="W887" i="28"/>
  <c r="X887" i="28"/>
  <c r="C888" i="28"/>
  <c r="M888" i="28"/>
  <c r="N888" i="28"/>
  <c r="O888" i="28" s="1"/>
  <c r="Q888" i="28"/>
  <c r="T888" i="28"/>
  <c r="U888" i="28"/>
  <c r="W888" i="28"/>
  <c r="X888" i="28"/>
  <c r="C889" i="28"/>
  <c r="M889" i="28"/>
  <c r="N889" i="28"/>
  <c r="O889" i="28"/>
  <c r="Q889" i="28"/>
  <c r="T889" i="28"/>
  <c r="U889" i="28"/>
  <c r="W889" i="28"/>
  <c r="X889" i="28"/>
  <c r="C890" i="28"/>
  <c r="M890" i="28"/>
  <c r="N890" i="28"/>
  <c r="O890" i="28" s="1"/>
  <c r="Q890" i="28"/>
  <c r="T890" i="28"/>
  <c r="U890" i="28"/>
  <c r="W890" i="28"/>
  <c r="X890" i="28"/>
  <c r="C891" i="28"/>
  <c r="M891" i="28"/>
  <c r="N891" i="28"/>
  <c r="O891" i="28"/>
  <c r="Q891" i="28"/>
  <c r="T891" i="28"/>
  <c r="U891" i="28"/>
  <c r="W891" i="28"/>
  <c r="X891" i="28"/>
  <c r="C892" i="28"/>
  <c r="M892" i="28"/>
  <c r="N892" i="28"/>
  <c r="O892" i="28" s="1"/>
  <c r="Q892" i="28"/>
  <c r="T892" i="28"/>
  <c r="U892" i="28"/>
  <c r="W892" i="28"/>
  <c r="X892" i="28"/>
  <c r="C893" i="28"/>
  <c r="M893" i="28"/>
  <c r="N893" i="28"/>
  <c r="O893" i="28"/>
  <c r="Q893" i="28"/>
  <c r="T893" i="28"/>
  <c r="U893" i="28"/>
  <c r="W893" i="28"/>
  <c r="X893" i="28"/>
  <c r="C894" i="28"/>
  <c r="T894" i="28"/>
  <c r="U894" i="28"/>
  <c r="W894" i="28"/>
  <c r="X894" i="28"/>
  <c r="C895" i="28"/>
  <c r="T895" i="28"/>
  <c r="U895" i="28"/>
  <c r="W895" i="28"/>
  <c r="X895" i="28"/>
  <c r="T896" i="28"/>
  <c r="U896" i="28"/>
  <c r="W896" i="28"/>
  <c r="X896" i="28"/>
  <c r="C897" i="28"/>
  <c r="T897" i="28"/>
  <c r="U897" i="28"/>
  <c r="W897" i="28"/>
  <c r="X897" i="28"/>
  <c r="C898" i="28"/>
  <c r="T898" i="28"/>
  <c r="U898" i="28"/>
  <c r="W898" i="28"/>
  <c r="X898" i="28"/>
  <c r="C899" i="28"/>
  <c r="T899" i="28"/>
  <c r="U899" i="28"/>
  <c r="W899" i="28"/>
  <c r="X899" i="28"/>
  <c r="C900" i="28"/>
  <c r="T900" i="28"/>
  <c r="U900" i="28"/>
  <c r="W900" i="28"/>
  <c r="X900" i="28"/>
  <c r="C901" i="28"/>
  <c r="T901" i="28"/>
  <c r="U901" i="28"/>
  <c r="W901" i="28"/>
  <c r="X901" i="28"/>
  <c r="C902" i="28"/>
  <c r="T902" i="28"/>
  <c r="U902" i="28"/>
  <c r="W902" i="28"/>
  <c r="X902" i="28"/>
  <c r="C903" i="28"/>
  <c r="T903" i="28"/>
  <c r="U903" i="28"/>
  <c r="W903" i="28"/>
  <c r="X903" i="28"/>
  <c r="C904" i="28"/>
  <c r="T904" i="28"/>
  <c r="U904" i="28"/>
  <c r="W904" i="28"/>
  <c r="X904" i="28"/>
  <c r="C905" i="28"/>
  <c r="T905" i="28"/>
  <c r="U905" i="28"/>
  <c r="W905" i="28"/>
  <c r="X905" i="28"/>
  <c r="M906" i="28"/>
  <c r="N906" i="28"/>
  <c r="O906" i="28" s="1"/>
  <c r="Q906" i="28"/>
  <c r="T906" i="28"/>
  <c r="U906" i="28"/>
  <c r="W906" i="28"/>
  <c r="X906" i="28"/>
  <c r="M907" i="28"/>
  <c r="N907" i="28"/>
  <c r="O907" i="28" s="1"/>
  <c r="Q907" i="28"/>
  <c r="T907" i="28"/>
  <c r="U907" i="28"/>
  <c r="W907" i="28"/>
  <c r="X907" i="28"/>
  <c r="M908" i="28"/>
  <c r="N908" i="28"/>
  <c r="O908" i="28" s="1"/>
  <c r="Q908" i="28"/>
  <c r="T908" i="28"/>
  <c r="U908" i="28"/>
  <c r="W908" i="28"/>
  <c r="X908" i="28"/>
  <c r="M909" i="28"/>
  <c r="N909" i="28"/>
  <c r="O909" i="28" s="1"/>
  <c r="Q909" i="28"/>
  <c r="T909" i="28"/>
  <c r="U909" i="28"/>
  <c r="W909" i="28"/>
  <c r="X909" i="28"/>
  <c r="M910" i="28"/>
  <c r="N910" i="28"/>
  <c r="O910" i="28" s="1"/>
  <c r="Q910" i="28"/>
  <c r="T910" i="28"/>
  <c r="U910" i="28"/>
  <c r="W910" i="28"/>
  <c r="X910" i="28"/>
  <c r="M911" i="28"/>
  <c r="N911" i="28"/>
  <c r="O911" i="28" s="1"/>
  <c r="Q911" i="28"/>
  <c r="T911" i="28"/>
  <c r="U911" i="28"/>
  <c r="W911" i="28"/>
  <c r="X911" i="28"/>
  <c r="M912" i="28"/>
  <c r="N912" i="28"/>
  <c r="O912" i="28" s="1"/>
  <c r="Q912" i="28"/>
  <c r="T912" i="28"/>
  <c r="U912" i="28"/>
  <c r="W912" i="28"/>
  <c r="X912" i="28"/>
  <c r="M913" i="28"/>
  <c r="N913" i="28"/>
  <c r="O913" i="28" s="1"/>
  <c r="Q913" i="28"/>
  <c r="T913" i="28"/>
  <c r="U913" i="28"/>
  <c r="W913" i="28"/>
  <c r="X913" i="28"/>
  <c r="M914" i="28"/>
  <c r="N914" i="28"/>
  <c r="O914" i="28" s="1"/>
  <c r="Q914" i="28"/>
  <c r="T914" i="28"/>
  <c r="U914" i="28"/>
  <c r="W914" i="28"/>
  <c r="X914" i="28"/>
  <c r="M915" i="28"/>
  <c r="N915" i="28"/>
  <c r="O915" i="28" s="1"/>
  <c r="Q915" i="28"/>
  <c r="T915" i="28"/>
  <c r="U915" i="28"/>
  <c r="W915" i="28"/>
  <c r="X915" i="28"/>
  <c r="M916" i="28"/>
  <c r="N916" i="28"/>
  <c r="O916" i="28" s="1"/>
  <c r="Q916" i="28"/>
  <c r="T916" i="28"/>
  <c r="U916" i="28"/>
  <c r="W916" i="28"/>
  <c r="X916" i="28"/>
  <c r="M917" i="28"/>
  <c r="N917" i="28"/>
  <c r="O917" i="28" s="1"/>
  <c r="Q917" i="28"/>
  <c r="T917" i="28"/>
  <c r="U917" i="28"/>
  <c r="W917" i="28"/>
  <c r="X917" i="28"/>
  <c r="C918" i="28"/>
  <c r="M918" i="28"/>
  <c r="N918" i="28"/>
  <c r="O918" i="28"/>
  <c r="Q918" i="28"/>
  <c r="T918" i="28"/>
  <c r="U918" i="28"/>
  <c r="W918" i="28"/>
  <c r="X918" i="28"/>
  <c r="C919" i="28"/>
  <c r="M919" i="28"/>
  <c r="N919" i="28"/>
  <c r="O919" i="28" s="1"/>
  <c r="Q919" i="28"/>
  <c r="T919" i="28"/>
  <c r="U919" i="28"/>
  <c r="W919" i="28"/>
  <c r="X919" i="28"/>
  <c r="M920" i="28"/>
  <c r="N920" i="28"/>
  <c r="O920" i="28" s="1"/>
  <c r="Q920" i="28"/>
  <c r="T920" i="28"/>
  <c r="U920" i="28"/>
  <c r="W920" i="28"/>
  <c r="X920" i="28"/>
  <c r="C921" i="28"/>
  <c r="M921" i="28"/>
  <c r="N921" i="28"/>
  <c r="O921" i="28"/>
  <c r="Q921" i="28"/>
  <c r="T921" i="28"/>
  <c r="U921" i="28"/>
  <c r="W921" i="28"/>
  <c r="X921" i="28"/>
  <c r="C922" i="28"/>
  <c r="M922" i="28"/>
  <c r="N922" i="28"/>
  <c r="O922" i="28" s="1"/>
  <c r="Q922" i="28"/>
  <c r="T922" i="28"/>
  <c r="U922" i="28"/>
  <c r="W922" i="28"/>
  <c r="X922" i="28"/>
  <c r="C923" i="28"/>
  <c r="M923" i="28"/>
  <c r="N923" i="28"/>
  <c r="O923" i="28"/>
  <c r="Q923" i="28"/>
  <c r="T923" i="28"/>
  <c r="U923" i="28"/>
  <c r="W923" i="28"/>
  <c r="X923" i="28"/>
  <c r="C924" i="28"/>
  <c r="M924" i="28"/>
  <c r="N924" i="28"/>
  <c r="O924" i="28" s="1"/>
  <c r="Q924" i="28"/>
  <c r="T924" i="28"/>
  <c r="U924" i="28"/>
  <c r="W924" i="28"/>
  <c r="X924" i="28"/>
  <c r="C925" i="28"/>
  <c r="M925" i="28"/>
  <c r="N925" i="28"/>
  <c r="O925" i="28"/>
  <c r="Q925" i="28"/>
  <c r="T925" i="28"/>
  <c r="U925" i="28"/>
  <c r="W925" i="28"/>
  <c r="X925" i="28"/>
  <c r="C926" i="28"/>
  <c r="M926" i="28"/>
  <c r="N926" i="28"/>
  <c r="O926" i="28" s="1"/>
  <c r="Q926" i="28"/>
  <c r="T926" i="28"/>
  <c r="U926" i="28"/>
  <c r="W926" i="28"/>
  <c r="X926" i="28"/>
  <c r="C927" i="28"/>
  <c r="M927" i="28"/>
  <c r="N927" i="28"/>
  <c r="O927" i="28"/>
  <c r="Q927" i="28"/>
  <c r="T927" i="28"/>
  <c r="U927" i="28"/>
  <c r="W927" i="28"/>
  <c r="X927" i="28"/>
  <c r="C928" i="28"/>
  <c r="M928" i="28"/>
  <c r="N928" i="28"/>
  <c r="O928" i="28" s="1"/>
  <c r="Q928" i="28"/>
  <c r="T928" i="28"/>
  <c r="U928" i="28"/>
  <c r="W928" i="28"/>
  <c r="X928" i="28"/>
  <c r="C929" i="28"/>
  <c r="M929" i="28"/>
  <c r="N929" i="28"/>
  <c r="O929" i="28"/>
  <c r="Q929" i="28"/>
  <c r="T929" i="28"/>
  <c r="U929" i="28"/>
  <c r="W929" i="28"/>
  <c r="X929" i="28"/>
  <c r="C930" i="28"/>
  <c r="T930" i="28"/>
  <c r="U930" i="28"/>
  <c r="W930" i="28"/>
  <c r="X930" i="28"/>
  <c r="C931" i="28"/>
  <c r="T931" i="28"/>
  <c r="U931" i="28"/>
  <c r="W931" i="28"/>
  <c r="X931" i="28"/>
  <c r="T932" i="28"/>
  <c r="U932" i="28"/>
  <c r="W932" i="28"/>
  <c r="X932" i="28"/>
  <c r="C933" i="28"/>
  <c r="T933" i="28"/>
  <c r="U933" i="28"/>
  <c r="W933" i="28"/>
  <c r="X933" i="28"/>
  <c r="C934" i="28"/>
  <c r="T934" i="28"/>
  <c r="U934" i="28"/>
  <c r="W934" i="28"/>
  <c r="X934" i="28"/>
  <c r="C935" i="28"/>
  <c r="T935" i="28"/>
  <c r="U935" i="28"/>
  <c r="W935" i="28"/>
  <c r="X935" i="28"/>
  <c r="C936" i="28"/>
  <c r="T936" i="28"/>
  <c r="U936" i="28"/>
  <c r="W936" i="28"/>
  <c r="X936" i="28"/>
  <c r="C937" i="28"/>
  <c r="T937" i="28"/>
  <c r="U937" i="28"/>
  <c r="W937" i="28"/>
  <c r="X937" i="28"/>
  <c r="C938" i="28"/>
  <c r="T938" i="28"/>
  <c r="U938" i="28"/>
  <c r="W938" i="28"/>
  <c r="X938" i="28"/>
  <c r="C939" i="28"/>
  <c r="T939" i="28"/>
  <c r="U939" i="28"/>
  <c r="W939" i="28"/>
  <c r="X939" i="28"/>
  <c r="C940" i="28"/>
  <c r="T940" i="28"/>
  <c r="U940" i="28"/>
  <c r="W940" i="28"/>
  <c r="X940" i="28"/>
  <c r="C941" i="28"/>
  <c r="T941" i="28"/>
  <c r="U941" i="28"/>
  <c r="W941" i="28"/>
  <c r="X941" i="28"/>
  <c r="M942" i="28"/>
  <c r="N942" i="28"/>
  <c r="O942" i="28" s="1"/>
  <c r="Q942" i="28"/>
  <c r="T942" i="28"/>
  <c r="U942" i="28"/>
  <c r="W942" i="28"/>
  <c r="X942" i="28"/>
  <c r="M943" i="28"/>
  <c r="N943" i="28"/>
  <c r="O943" i="28" s="1"/>
  <c r="Q943" i="28"/>
  <c r="T943" i="28"/>
  <c r="U943" i="28"/>
  <c r="W943" i="28"/>
  <c r="X943" i="28"/>
  <c r="M944" i="28"/>
  <c r="N944" i="28"/>
  <c r="O944" i="28" s="1"/>
  <c r="Q944" i="28"/>
  <c r="T944" i="28"/>
  <c r="U944" i="28"/>
  <c r="W944" i="28"/>
  <c r="X944" i="28"/>
  <c r="M945" i="28"/>
  <c r="N945" i="28"/>
  <c r="O945" i="28" s="1"/>
  <c r="Q945" i="28"/>
  <c r="T945" i="28"/>
  <c r="U945" i="28"/>
  <c r="W945" i="28"/>
  <c r="X945" i="28"/>
  <c r="M946" i="28"/>
  <c r="N946" i="28"/>
  <c r="O946" i="28" s="1"/>
  <c r="Q946" i="28"/>
  <c r="T946" i="28"/>
  <c r="U946" i="28"/>
  <c r="W946" i="28"/>
  <c r="X946" i="28"/>
  <c r="M947" i="28"/>
  <c r="N947" i="28"/>
  <c r="O947" i="28" s="1"/>
  <c r="Q947" i="28"/>
  <c r="T947" i="28"/>
  <c r="U947" i="28"/>
  <c r="W947" i="28"/>
  <c r="X947" i="28"/>
  <c r="M948" i="28"/>
  <c r="N948" i="28"/>
  <c r="O948" i="28" s="1"/>
  <c r="Q948" i="28"/>
  <c r="T948" i="28"/>
  <c r="U948" i="28"/>
  <c r="W948" i="28"/>
  <c r="X948" i="28"/>
  <c r="M949" i="28"/>
  <c r="N949" i="28"/>
  <c r="O949" i="28" s="1"/>
  <c r="Q949" i="28"/>
  <c r="T949" i="28"/>
  <c r="U949" i="28"/>
  <c r="W949" i="28"/>
  <c r="X949" i="28"/>
  <c r="M950" i="28"/>
  <c r="N950" i="28"/>
  <c r="O950" i="28" s="1"/>
  <c r="Q950" i="28"/>
  <c r="T950" i="28"/>
  <c r="U950" i="28"/>
  <c r="W950" i="28"/>
  <c r="X950" i="28"/>
  <c r="M951" i="28"/>
  <c r="N951" i="28"/>
  <c r="O951" i="28" s="1"/>
  <c r="Q951" i="28"/>
  <c r="T951" i="28"/>
  <c r="U951" i="28"/>
  <c r="W951" i="28"/>
  <c r="X951" i="28"/>
  <c r="M952" i="28"/>
  <c r="N952" i="28"/>
  <c r="O952" i="28" s="1"/>
  <c r="Q952" i="28"/>
  <c r="T952" i="28"/>
  <c r="U952" i="28"/>
  <c r="W952" i="28"/>
  <c r="X952" i="28"/>
  <c r="C953" i="28"/>
  <c r="M953" i="28"/>
  <c r="N953" i="28"/>
  <c r="O953" i="28"/>
  <c r="Q953" i="28"/>
  <c r="T953" i="28"/>
  <c r="U953" i="28"/>
  <c r="W953" i="28"/>
  <c r="X953" i="28"/>
  <c r="C954" i="28"/>
  <c r="M954" i="28"/>
  <c r="N954" i="28"/>
  <c r="O954" i="28" s="1"/>
  <c r="Q954" i="28"/>
  <c r="T954" i="28"/>
  <c r="U954" i="28"/>
  <c r="W954" i="28"/>
  <c r="X954" i="28"/>
  <c r="C955" i="28"/>
  <c r="M955" i="28"/>
  <c r="N955" i="28"/>
  <c r="O955" i="28" s="1"/>
  <c r="Q955" i="28"/>
  <c r="T955" i="28"/>
  <c r="U955" i="28"/>
  <c r="W955" i="28"/>
  <c r="X955" i="28"/>
  <c r="C956" i="28"/>
  <c r="M956" i="28"/>
  <c r="N956" i="28"/>
  <c r="O956" i="28" s="1"/>
  <c r="Q956" i="28"/>
  <c r="T956" i="28"/>
  <c r="U956" i="28"/>
  <c r="W956" i="28"/>
  <c r="X956" i="28"/>
  <c r="C957" i="28"/>
  <c r="M957" i="28"/>
  <c r="N957" i="28"/>
  <c r="O957" i="28"/>
  <c r="Q957" i="28"/>
  <c r="T957" i="28"/>
  <c r="U957" i="28"/>
  <c r="W957" i="28"/>
  <c r="X957" i="28"/>
  <c r="C958" i="28"/>
  <c r="M958" i="28"/>
  <c r="N958" i="28"/>
  <c r="O958" i="28" s="1"/>
  <c r="Q958" i="28"/>
  <c r="T958" i="28"/>
  <c r="U958" i="28"/>
  <c r="W958" i="28"/>
  <c r="X958" i="28"/>
  <c r="C959" i="28"/>
  <c r="M959" i="28"/>
  <c r="N959" i="28"/>
  <c r="O959" i="28"/>
  <c r="Q959" i="28"/>
  <c r="T959" i="28"/>
  <c r="U959" i="28"/>
  <c r="W959" i="28"/>
  <c r="X959" i="28"/>
  <c r="C960" i="28"/>
  <c r="M960" i="28"/>
  <c r="N960" i="28"/>
  <c r="O960" i="28" s="1"/>
  <c r="Q960" i="28"/>
  <c r="T960" i="28"/>
  <c r="U960" i="28"/>
  <c r="W960" i="28"/>
  <c r="X960" i="28"/>
  <c r="C961" i="28"/>
  <c r="M961" i="28"/>
  <c r="N961" i="28"/>
  <c r="O961" i="28"/>
  <c r="Q961" i="28"/>
  <c r="T961" i="28"/>
  <c r="U961" i="28"/>
  <c r="W961" i="28"/>
  <c r="X961" i="28"/>
  <c r="C962" i="28"/>
  <c r="M962" i="28"/>
  <c r="N962" i="28"/>
  <c r="O962" i="28" s="1"/>
  <c r="Q962" i="28"/>
  <c r="T962" i="28"/>
  <c r="U962" i="28"/>
  <c r="W962" i="28"/>
  <c r="X962" i="28"/>
  <c r="C963" i="28"/>
  <c r="M963" i="28"/>
  <c r="N963" i="28"/>
  <c r="O963" i="28"/>
  <c r="Q963" i="28"/>
  <c r="T963" i="28"/>
  <c r="U963" i="28"/>
  <c r="W963" i="28"/>
  <c r="X963" i="28"/>
  <c r="C964" i="28"/>
  <c r="C965" i="28"/>
  <c r="C966" i="28"/>
  <c r="C967" i="28"/>
  <c r="C968" i="28"/>
  <c r="C969" i="28"/>
  <c r="C970" i="28"/>
  <c r="C971" i="28"/>
  <c r="C972" i="28"/>
  <c r="C973" i="28"/>
  <c r="C974" i="28"/>
  <c r="O979" i="28"/>
  <c r="U979" i="28"/>
  <c r="X979" i="28"/>
  <c r="M980" i="28"/>
  <c r="M977" i="28" s="1"/>
  <c r="N980" i="28"/>
  <c r="O980" i="28" s="1"/>
  <c r="Q980" i="28"/>
  <c r="Q977" i="28" s="1"/>
  <c r="T980" i="28"/>
  <c r="T977" i="28" s="1"/>
  <c r="U980" i="28"/>
  <c r="U977" i="28" s="1"/>
  <c r="W980" i="28"/>
  <c r="X980" i="28"/>
  <c r="X977" i="28" s="1"/>
  <c r="M981" i="28"/>
  <c r="N981" i="28"/>
  <c r="O981" i="28" s="1"/>
  <c r="Q981" i="28"/>
  <c r="T981" i="28"/>
  <c r="U981" i="28"/>
  <c r="W981" i="28"/>
  <c r="X981" i="28"/>
  <c r="M982" i="28"/>
  <c r="N982" i="28"/>
  <c r="O982" i="28" s="1"/>
  <c r="Q982" i="28"/>
  <c r="T982" i="28"/>
  <c r="U982" i="28"/>
  <c r="W982" i="28"/>
  <c r="X982" i="28"/>
  <c r="M983" i="28"/>
  <c r="N983" i="28"/>
  <c r="O983" i="28" s="1"/>
  <c r="Q983" i="28"/>
  <c r="T983" i="28"/>
  <c r="U983" i="28"/>
  <c r="W983" i="28"/>
  <c r="X983" i="28"/>
  <c r="M984" i="28"/>
  <c r="N984" i="28"/>
  <c r="O984" i="28" s="1"/>
  <c r="Q984" i="28"/>
  <c r="T984" i="28"/>
  <c r="U984" i="28"/>
  <c r="W984" i="28"/>
  <c r="X984" i="28"/>
  <c r="M985" i="28"/>
  <c r="N985" i="28"/>
  <c r="O985" i="28" s="1"/>
  <c r="Q985" i="28"/>
  <c r="T985" i="28"/>
  <c r="U985" i="28"/>
  <c r="W985" i="28"/>
  <c r="X985" i="28"/>
  <c r="M986" i="28"/>
  <c r="N986" i="28"/>
  <c r="O986" i="28" s="1"/>
  <c r="Q986" i="28"/>
  <c r="T986" i="28"/>
  <c r="U986" i="28"/>
  <c r="W986" i="28"/>
  <c r="X986" i="28"/>
  <c r="M987" i="28"/>
  <c r="N987" i="28"/>
  <c r="O987" i="28" s="1"/>
  <c r="Q987" i="28"/>
  <c r="T987" i="28"/>
  <c r="U987" i="28"/>
  <c r="W987" i="28"/>
  <c r="X987" i="28"/>
  <c r="M988" i="28"/>
  <c r="N988" i="28"/>
  <c r="O988" i="28" s="1"/>
  <c r="Q988" i="28"/>
  <c r="T988" i="28"/>
  <c r="U988" i="28"/>
  <c r="W988" i="28"/>
  <c r="X988" i="28"/>
  <c r="M989" i="28"/>
  <c r="N989" i="28"/>
  <c r="O989" i="28" s="1"/>
  <c r="Q989" i="28"/>
  <c r="T989" i="28"/>
  <c r="U989" i="28"/>
  <c r="W989" i="28"/>
  <c r="X989" i="28"/>
  <c r="M990" i="28"/>
  <c r="N990" i="28"/>
  <c r="O990" i="28" s="1"/>
  <c r="Q990" i="28"/>
  <c r="T990" i="28"/>
  <c r="U990" i="28"/>
  <c r="W990" i="28"/>
  <c r="X990" i="28"/>
  <c r="M991" i="28"/>
  <c r="N991" i="28"/>
  <c r="O991" i="28" s="1"/>
  <c r="Q991" i="28"/>
  <c r="T991" i="28"/>
  <c r="U991" i="28"/>
  <c r="W991" i="28"/>
  <c r="X991" i="28"/>
  <c r="C992" i="28"/>
  <c r="M992" i="28"/>
  <c r="N992" i="28"/>
  <c r="O992" i="28"/>
  <c r="Q992" i="28"/>
  <c r="T992" i="28"/>
  <c r="U992" i="28"/>
  <c r="W992" i="28"/>
  <c r="X992" i="28"/>
  <c r="C993" i="28"/>
  <c r="M993" i="28"/>
  <c r="N993" i="28"/>
  <c r="O993" i="28" s="1"/>
  <c r="Q993" i="28"/>
  <c r="T993" i="28"/>
  <c r="U993" i="28"/>
  <c r="W993" i="28"/>
  <c r="X993" i="28"/>
  <c r="M994" i="28"/>
  <c r="N994" i="28"/>
  <c r="O994" i="28" s="1"/>
  <c r="Q994" i="28"/>
  <c r="T994" i="28"/>
  <c r="U994" i="28"/>
  <c r="W994" i="28"/>
  <c r="X994" i="28"/>
  <c r="C995" i="28"/>
  <c r="M995" i="28"/>
  <c r="N995" i="28"/>
  <c r="O995" i="28"/>
  <c r="Q995" i="28"/>
  <c r="T995" i="28"/>
  <c r="U995" i="28"/>
  <c r="W995" i="28"/>
  <c r="X995" i="28"/>
  <c r="C996" i="28"/>
  <c r="M996" i="28"/>
  <c r="N996" i="28"/>
  <c r="O996" i="28" s="1"/>
  <c r="Q996" i="28"/>
  <c r="T996" i="28"/>
  <c r="U996" i="28"/>
  <c r="W996" i="28"/>
  <c r="X996" i="28"/>
  <c r="C997" i="28"/>
  <c r="M997" i="28"/>
  <c r="N997" i="28"/>
  <c r="O997" i="28"/>
  <c r="Q997" i="28"/>
  <c r="T997" i="28"/>
  <c r="U997" i="28"/>
  <c r="W997" i="28"/>
  <c r="X997" i="28"/>
  <c r="C998" i="28"/>
  <c r="M998" i="28"/>
  <c r="N998" i="28"/>
  <c r="O998" i="28" s="1"/>
  <c r="Q998" i="28"/>
  <c r="T998" i="28"/>
  <c r="U998" i="28"/>
  <c r="W998" i="28"/>
  <c r="X998" i="28"/>
  <c r="C999" i="28"/>
  <c r="M999" i="28"/>
  <c r="N999" i="28"/>
  <c r="O999" i="28"/>
  <c r="Q999" i="28"/>
  <c r="T999" i="28"/>
  <c r="U999" i="28"/>
  <c r="W999" i="28"/>
  <c r="X999" i="28"/>
  <c r="C1000" i="28"/>
  <c r="M1000" i="28"/>
  <c r="N1000" i="28"/>
  <c r="O1000" i="28" s="1"/>
  <c r="Q1000" i="28"/>
  <c r="T1000" i="28"/>
  <c r="U1000" i="28"/>
  <c r="W1000" i="28"/>
  <c r="X1000" i="28"/>
  <c r="C1001" i="28"/>
  <c r="M1001" i="28"/>
  <c r="N1001" i="28"/>
  <c r="O1001" i="28"/>
  <c r="Q1001" i="28"/>
  <c r="T1001" i="28"/>
  <c r="U1001" i="28"/>
  <c r="W1001" i="28"/>
  <c r="X1001" i="28"/>
  <c r="C1002" i="28"/>
  <c r="M1002" i="28"/>
  <c r="N1002" i="28"/>
  <c r="O1002" i="28" s="1"/>
  <c r="Q1002" i="28"/>
  <c r="T1002" i="28"/>
  <c r="U1002" i="28"/>
  <c r="W1002" i="28"/>
  <c r="X1002" i="28"/>
  <c r="C1003" i="28"/>
  <c r="M1003" i="28"/>
  <c r="N1003" i="28"/>
  <c r="O1003" i="28"/>
  <c r="Q1003" i="28"/>
  <c r="T1003" i="28"/>
  <c r="U1003" i="28"/>
  <c r="W1003" i="28"/>
  <c r="X1003" i="28"/>
  <c r="C1004" i="28"/>
  <c r="T1004" i="28"/>
  <c r="U1004" i="28"/>
  <c r="W1004" i="28"/>
  <c r="X1004" i="28"/>
  <c r="C1005" i="28"/>
  <c r="T1005" i="28"/>
  <c r="U1005" i="28"/>
  <c r="W1005" i="28"/>
  <c r="X1005" i="28"/>
  <c r="T1006" i="28"/>
  <c r="U1006" i="28"/>
  <c r="W1006" i="28"/>
  <c r="X1006" i="28"/>
  <c r="C1007" i="28"/>
  <c r="T1007" i="28"/>
  <c r="U1007" i="28"/>
  <c r="W1007" i="28"/>
  <c r="X1007" i="28"/>
  <c r="C1008" i="28"/>
  <c r="T1008" i="28"/>
  <c r="U1008" i="28"/>
  <c r="W1008" i="28"/>
  <c r="X1008" i="28"/>
  <c r="C1009" i="28"/>
  <c r="T1009" i="28"/>
  <c r="U1009" i="28"/>
  <c r="W1009" i="28"/>
  <c r="X1009" i="28"/>
  <c r="C1010" i="28"/>
  <c r="T1010" i="28"/>
  <c r="U1010" i="28"/>
  <c r="W1010" i="28"/>
  <c r="X1010" i="28"/>
  <c r="C1011" i="28"/>
  <c r="T1011" i="28"/>
  <c r="U1011" i="28"/>
  <c r="W1011" i="28"/>
  <c r="X1011" i="28"/>
  <c r="C1012" i="28"/>
  <c r="T1012" i="28"/>
  <c r="U1012" i="28"/>
  <c r="W1012" i="28"/>
  <c r="X1012" i="28"/>
  <c r="C1013" i="28"/>
  <c r="M1013" i="28"/>
  <c r="N1013" i="28"/>
  <c r="O1013" i="28" s="1"/>
  <c r="Q1013" i="28"/>
  <c r="T1013" i="28"/>
  <c r="U1013" i="28"/>
  <c r="W1013" i="28"/>
  <c r="X1013" i="28"/>
  <c r="C1014" i="28"/>
  <c r="T1014" i="28"/>
  <c r="U1014" i="28"/>
  <c r="W1014" i="28"/>
  <c r="X1014" i="28"/>
  <c r="C1015" i="28"/>
  <c r="T1015" i="28"/>
  <c r="U1015" i="28"/>
  <c r="W1015" i="28"/>
  <c r="X1015" i="28"/>
  <c r="M1016" i="28"/>
  <c r="N1016" i="28"/>
  <c r="O1016" i="28" s="1"/>
  <c r="Q1016" i="28"/>
  <c r="T1016" i="28"/>
  <c r="U1016" i="28"/>
  <c r="W1016" i="28"/>
  <c r="X1016" i="28"/>
  <c r="M1017" i="28"/>
  <c r="N1017" i="28"/>
  <c r="O1017" i="28" s="1"/>
  <c r="Q1017" i="28"/>
  <c r="T1017" i="28"/>
  <c r="U1017" i="28"/>
  <c r="W1017" i="28"/>
  <c r="X1017" i="28"/>
  <c r="M1018" i="28"/>
  <c r="N1018" i="28"/>
  <c r="O1018" i="28" s="1"/>
  <c r="Q1018" i="28"/>
  <c r="T1018" i="28"/>
  <c r="U1018" i="28"/>
  <c r="W1018" i="28"/>
  <c r="X1018" i="28"/>
  <c r="M1019" i="28"/>
  <c r="N1019" i="28"/>
  <c r="O1019" i="28" s="1"/>
  <c r="Q1019" i="28"/>
  <c r="T1019" i="28"/>
  <c r="U1019" i="28"/>
  <c r="W1019" i="28"/>
  <c r="X1019" i="28"/>
  <c r="M1020" i="28"/>
  <c r="N1020" i="28"/>
  <c r="O1020" i="28" s="1"/>
  <c r="Q1020" i="28"/>
  <c r="T1020" i="28"/>
  <c r="U1020" i="28"/>
  <c r="W1020" i="28"/>
  <c r="X1020" i="28"/>
  <c r="M1021" i="28"/>
  <c r="N1021" i="28"/>
  <c r="O1021" i="28" s="1"/>
  <c r="Q1021" i="28"/>
  <c r="T1021" i="28"/>
  <c r="U1021" i="28"/>
  <c r="W1021" i="28"/>
  <c r="X1021" i="28"/>
  <c r="M1022" i="28"/>
  <c r="N1022" i="28"/>
  <c r="O1022" i="28" s="1"/>
  <c r="Q1022" i="28"/>
  <c r="T1022" i="28"/>
  <c r="U1022" i="28"/>
  <c r="W1022" i="28"/>
  <c r="X1022" i="28"/>
  <c r="M1023" i="28"/>
  <c r="N1023" i="28"/>
  <c r="O1023" i="28" s="1"/>
  <c r="Q1023" i="28"/>
  <c r="T1023" i="28"/>
  <c r="U1023" i="28"/>
  <c r="W1023" i="28"/>
  <c r="X1023" i="28"/>
  <c r="M1024" i="28"/>
  <c r="N1024" i="28"/>
  <c r="O1024" i="28" s="1"/>
  <c r="Q1024" i="28"/>
  <c r="T1024" i="28"/>
  <c r="U1024" i="28"/>
  <c r="W1024" i="28"/>
  <c r="X1024" i="28"/>
  <c r="M1025" i="28"/>
  <c r="N1025" i="28"/>
  <c r="O1025" i="28" s="1"/>
  <c r="Q1025" i="28"/>
  <c r="T1025" i="28"/>
  <c r="U1025" i="28"/>
  <c r="W1025" i="28"/>
  <c r="X1025" i="28"/>
  <c r="M1026" i="28"/>
  <c r="N1026" i="28"/>
  <c r="O1026" i="28" s="1"/>
  <c r="Q1026" i="28"/>
  <c r="T1026" i="28"/>
  <c r="U1026" i="28"/>
  <c r="W1026" i="28"/>
  <c r="X1026" i="28"/>
  <c r="C1027" i="28"/>
  <c r="M1027" i="28"/>
  <c r="N1027" i="28"/>
  <c r="O1027" i="28"/>
  <c r="Q1027" i="28"/>
  <c r="T1027" i="28"/>
  <c r="U1027" i="28"/>
  <c r="W1027" i="28"/>
  <c r="X1027" i="28"/>
  <c r="C1028" i="28"/>
  <c r="M1028" i="28"/>
  <c r="N1028" i="28"/>
  <c r="O1028" i="28" s="1"/>
  <c r="Q1028" i="28"/>
  <c r="T1028" i="28"/>
  <c r="U1028" i="28"/>
  <c r="W1028" i="28"/>
  <c r="X1028" i="28"/>
  <c r="C1029" i="28"/>
  <c r="M1029" i="28"/>
  <c r="N1029" i="28"/>
  <c r="O1029" i="28"/>
  <c r="Q1029" i="28"/>
  <c r="T1029" i="28"/>
  <c r="U1029" i="28"/>
  <c r="W1029" i="28"/>
  <c r="X1029" i="28"/>
  <c r="C1030" i="28"/>
  <c r="M1030" i="28"/>
  <c r="N1030" i="28"/>
  <c r="O1030" i="28" s="1"/>
  <c r="Q1030" i="28"/>
  <c r="T1030" i="28"/>
  <c r="U1030" i="28"/>
  <c r="W1030" i="28"/>
  <c r="X1030" i="28"/>
  <c r="C1031" i="28"/>
  <c r="M1031" i="28"/>
  <c r="N1031" i="28"/>
  <c r="O1031" i="28"/>
  <c r="Q1031" i="28"/>
  <c r="T1031" i="28"/>
  <c r="U1031" i="28"/>
  <c r="W1031" i="28"/>
  <c r="X1031" i="28"/>
  <c r="C1032" i="28"/>
  <c r="M1032" i="28"/>
  <c r="N1032" i="28"/>
  <c r="O1032" i="28" s="1"/>
  <c r="Q1032" i="28"/>
  <c r="T1032" i="28"/>
  <c r="U1032" i="28"/>
  <c r="W1032" i="28"/>
  <c r="X1032" i="28"/>
  <c r="C1033" i="28"/>
  <c r="M1033" i="28"/>
  <c r="N1033" i="28"/>
  <c r="O1033" i="28"/>
  <c r="Q1033" i="28"/>
  <c r="T1033" i="28"/>
  <c r="U1033" i="28"/>
  <c r="W1033" i="28"/>
  <c r="X1033" i="28"/>
  <c r="C1034" i="28"/>
  <c r="M1034" i="28"/>
  <c r="N1034" i="28"/>
  <c r="O1034" i="28" s="1"/>
  <c r="Q1034" i="28"/>
  <c r="T1034" i="28"/>
  <c r="U1034" i="28"/>
  <c r="W1034" i="28"/>
  <c r="X1034" i="28"/>
  <c r="C1035" i="28"/>
  <c r="M1035" i="28"/>
  <c r="N1035" i="28"/>
  <c r="O1035" i="28"/>
  <c r="Q1035" i="28"/>
  <c r="T1035" i="28"/>
  <c r="U1035" i="28"/>
  <c r="W1035" i="28"/>
  <c r="X1035" i="28"/>
  <c r="C1036" i="28"/>
  <c r="M1036" i="28"/>
  <c r="N1036" i="28"/>
  <c r="O1036" i="28" s="1"/>
  <c r="Q1036" i="28"/>
  <c r="T1036" i="28"/>
  <c r="U1036" i="28"/>
  <c r="W1036" i="28"/>
  <c r="X1036" i="28"/>
  <c r="C1037" i="28"/>
  <c r="M1037" i="28"/>
  <c r="N1037" i="28"/>
  <c r="O1037" i="28"/>
  <c r="Q1037" i="28"/>
  <c r="T1037" i="28"/>
  <c r="U1037" i="28"/>
  <c r="W1037" i="28"/>
  <c r="X1037" i="28"/>
  <c r="C1038" i="28"/>
  <c r="C1039" i="28"/>
  <c r="C1040" i="28"/>
  <c r="C1041" i="28"/>
  <c r="C1042" i="28"/>
  <c r="C1043" i="28"/>
  <c r="C1044" i="28"/>
  <c r="C1045" i="28"/>
  <c r="C1046" i="28"/>
  <c r="C1047" i="28"/>
  <c r="C1048" i="28"/>
  <c r="O1053" i="28"/>
  <c r="U1053" i="28"/>
  <c r="X1053" i="28"/>
  <c r="M1054" i="28"/>
  <c r="M1051" i="28" s="1"/>
  <c r="N1054" i="28"/>
  <c r="O1054" i="28" s="1"/>
  <c r="Q1054" i="28"/>
  <c r="Q1051" i="28" s="1"/>
  <c r="T1054" i="28"/>
  <c r="T1051" i="28" s="1"/>
  <c r="U1054" i="28"/>
  <c r="U1051" i="28" s="1"/>
  <c r="W1054" i="28"/>
  <c r="X1054" i="28"/>
  <c r="X1051" i="28" s="1"/>
  <c r="M1055" i="28"/>
  <c r="N1055" i="28"/>
  <c r="O1055" i="28" s="1"/>
  <c r="Q1055" i="28"/>
  <c r="T1055" i="28"/>
  <c r="U1055" i="28"/>
  <c r="W1055" i="28"/>
  <c r="X1055" i="28"/>
  <c r="M1056" i="28"/>
  <c r="N1056" i="28"/>
  <c r="O1056" i="28" s="1"/>
  <c r="Q1056" i="28"/>
  <c r="T1056" i="28"/>
  <c r="U1056" i="28"/>
  <c r="W1056" i="28"/>
  <c r="X1056" i="28"/>
  <c r="M1057" i="28"/>
  <c r="N1057" i="28"/>
  <c r="O1057" i="28" s="1"/>
  <c r="Q1057" i="28"/>
  <c r="T1057" i="28"/>
  <c r="U1057" i="28"/>
  <c r="W1057" i="28"/>
  <c r="X1057" i="28"/>
  <c r="M1058" i="28"/>
  <c r="N1058" i="28"/>
  <c r="O1058" i="28" s="1"/>
  <c r="Q1058" i="28"/>
  <c r="T1058" i="28"/>
  <c r="U1058" i="28"/>
  <c r="W1058" i="28"/>
  <c r="X1058" i="28"/>
  <c r="M1059" i="28"/>
  <c r="N1059" i="28"/>
  <c r="O1059" i="28" s="1"/>
  <c r="Q1059" i="28"/>
  <c r="T1059" i="28"/>
  <c r="U1059" i="28"/>
  <c r="W1059" i="28"/>
  <c r="X1059" i="28"/>
  <c r="M1060" i="28"/>
  <c r="N1060" i="28"/>
  <c r="O1060" i="28" s="1"/>
  <c r="Q1060" i="28"/>
  <c r="T1060" i="28"/>
  <c r="U1060" i="28"/>
  <c r="W1060" i="28"/>
  <c r="X1060" i="28"/>
  <c r="M1061" i="28"/>
  <c r="N1061" i="28"/>
  <c r="O1061" i="28" s="1"/>
  <c r="Q1061" i="28"/>
  <c r="T1061" i="28"/>
  <c r="U1061" i="28"/>
  <c r="W1061" i="28"/>
  <c r="X1061" i="28"/>
  <c r="M1062" i="28"/>
  <c r="N1062" i="28"/>
  <c r="O1062" i="28" s="1"/>
  <c r="Q1062" i="28"/>
  <c r="T1062" i="28"/>
  <c r="U1062" i="28"/>
  <c r="W1062" i="28"/>
  <c r="X1062" i="28"/>
  <c r="M1063" i="28"/>
  <c r="N1063" i="28"/>
  <c r="O1063" i="28" s="1"/>
  <c r="Q1063" i="28"/>
  <c r="T1063" i="28"/>
  <c r="U1063" i="28"/>
  <c r="W1063" i="28"/>
  <c r="X1063" i="28"/>
  <c r="M1064" i="28"/>
  <c r="N1064" i="28"/>
  <c r="O1064" i="28" s="1"/>
  <c r="Q1064" i="28"/>
  <c r="T1064" i="28"/>
  <c r="U1064" i="28"/>
  <c r="W1064" i="28"/>
  <c r="X1064" i="28"/>
  <c r="M1065" i="28"/>
  <c r="N1065" i="28"/>
  <c r="O1065" i="28" s="1"/>
  <c r="Q1065" i="28"/>
  <c r="T1065" i="28"/>
  <c r="U1065" i="28"/>
  <c r="W1065" i="28"/>
  <c r="X1065" i="28"/>
  <c r="C1066" i="28"/>
  <c r="M1066" i="28"/>
  <c r="N1066" i="28"/>
  <c r="O1066" i="28"/>
  <c r="Q1066" i="28"/>
  <c r="T1066" i="28"/>
  <c r="U1066" i="28"/>
  <c r="W1066" i="28"/>
  <c r="X1066" i="28"/>
  <c r="C1067" i="28"/>
  <c r="M1067" i="28"/>
  <c r="N1067" i="28"/>
  <c r="O1067" i="28" s="1"/>
  <c r="Q1067" i="28"/>
  <c r="T1067" i="28"/>
  <c r="U1067" i="28"/>
  <c r="W1067" i="28"/>
  <c r="X1067" i="28"/>
  <c r="M1068" i="28"/>
  <c r="N1068" i="28"/>
  <c r="O1068" i="28" s="1"/>
  <c r="Q1068" i="28"/>
  <c r="T1068" i="28"/>
  <c r="U1068" i="28"/>
  <c r="W1068" i="28"/>
  <c r="X1068" i="28"/>
  <c r="C1069" i="28"/>
  <c r="M1069" i="28"/>
  <c r="N1069" i="28"/>
  <c r="O1069" i="28"/>
  <c r="Q1069" i="28"/>
  <c r="T1069" i="28"/>
  <c r="U1069" i="28"/>
  <c r="W1069" i="28"/>
  <c r="X1069" i="28"/>
  <c r="C1070" i="28"/>
  <c r="M1070" i="28"/>
  <c r="N1070" i="28"/>
  <c r="O1070" i="28" s="1"/>
  <c r="Q1070" i="28"/>
  <c r="T1070" i="28"/>
  <c r="U1070" i="28"/>
  <c r="W1070" i="28"/>
  <c r="X1070" i="28"/>
  <c r="C1071" i="28"/>
  <c r="M1071" i="28"/>
  <c r="N1071" i="28"/>
  <c r="O1071" i="28"/>
  <c r="Q1071" i="28"/>
  <c r="T1071" i="28"/>
  <c r="U1071" i="28"/>
  <c r="W1071" i="28"/>
  <c r="X1071" i="28"/>
  <c r="C1072" i="28"/>
  <c r="M1072" i="28"/>
  <c r="N1072" i="28"/>
  <c r="O1072" i="28" s="1"/>
  <c r="Q1072" i="28"/>
  <c r="T1072" i="28"/>
  <c r="U1072" i="28"/>
  <c r="W1072" i="28"/>
  <c r="X1072" i="28"/>
  <c r="C1073" i="28"/>
  <c r="M1073" i="28"/>
  <c r="N1073" i="28"/>
  <c r="O1073" i="28"/>
  <c r="Q1073" i="28"/>
  <c r="T1073" i="28"/>
  <c r="U1073" i="28"/>
  <c r="W1073" i="28"/>
  <c r="X1073" i="28"/>
  <c r="C1074" i="28"/>
  <c r="M1074" i="28"/>
  <c r="N1074" i="28"/>
  <c r="O1074" i="28" s="1"/>
  <c r="Q1074" i="28"/>
  <c r="T1074" i="28"/>
  <c r="U1074" i="28"/>
  <c r="W1074" i="28"/>
  <c r="X1074" i="28"/>
  <c r="C1075" i="28"/>
  <c r="M1075" i="28"/>
  <c r="N1075" i="28"/>
  <c r="O1075" i="28"/>
  <c r="Q1075" i="28"/>
  <c r="T1075" i="28"/>
  <c r="U1075" i="28"/>
  <c r="W1075" i="28"/>
  <c r="X1075" i="28"/>
  <c r="C1076" i="28"/>
  <c r="M1076" i="28"/>
  <c r="N1076" i="28"/>
  <c r="O1076" i="28" s="1"/>
  <c r="Q1076" i="28"/>
  <c r="T1076" i="28"/>
  <c r="U1076" i="28"/>
  <c r="W1076" i="28"/>
  <c r="X1076" i="28"/>
  <c r="C1077" i="28"/>
  <c r="M1077" i="28"/>
  <c r="N1077" i="28"/>
  <c r="O1077" i="28"/>
  <c r="Q1077" i="28"/>
  <c r="T1077" i="28"/>
  <c r="U1077" i="28"/>
  <c r="W1077" i="28"/>
  <c r="X1077" i="28"/>
  <c r="C1078" i="28"/>
  <c r="T1078" i="28"/>
  <c r="U1078" i="28"/>
  <c r="W1078" i="28"/>
  <c r="X1078" i="28"/>
  <c r="C1079" i="28"/>
  <c r="T1079" i="28"/>
  <c r="U1079" i="28"/>
  <c r="W1079" i="28"/>
  <c r="X1079" i="28"/>
  <c r="T1080" i="28"/>
  <c r="U1080" i="28"/>
  <c r="W1080" i="28"/>
  <c r="X1080" i="28"/>
  <c r="C1081" i="28"/>
  <c r="T1081" i="28"/>
  <c r="U1081" i="28"/>
  <c r="W1081" i="28"/>
  <c r="X1081" i="28"/>
  <c r="C1082" i="28"/>
  <c r="T1082" i="28"/>
  <c r="U1082" i="28"/>
  <c r="W1082" i="28"/>
  <c r="X1082" i="28"/>
  <c r="C1083" i="28"/>
  <c r="T1083" i="28"/>
  <c r="U1083" i="28"/>
  <c r="W1083" i="28"/>
  <c r="X1083" i="28"/>
  <c r="C1084" i="28"/>
  <c r="T1084" i="28"/>
  <c r="U1084" i="28"/>
  <c r="W1084" i="28"/>
  <c r="X1084" i="28"/>
  <c r="C1085" i="28"/>
  <c r="T1085" i="28"/>
  <c r="U1085" i="28"/>
  <c r="W1085" i="28"/>
  <c r="X1085" i="28"/>
  <c r="C1086" i="28"/>
  <c r="T1086" i="28"/>
  <c r="U1086" i="28"/>
  <c r="W1086" i="28"/>
  <c r="X1086" i="28"/>
  <c r="C1087" i="28"/>
  <c r="T1087" i="28"/>
  <c r="U1087" i="28"/>
  <c r="W1087" i="28"/>
  <c r="X1087" i="28"/>
  <c r="C1088" i="28"/>
  <c r="T1088" i="28"/>
  <c r="U1088" i="28"/>
  <c r="W1088" i="28"/>
  <c r="X1088" i="28"/>
  <c r="C1089" i="28"/>
  <c r="T1089" i="28"/>
  <c r="U1089" i="28"/>
  <c r="W1089" i="28"/>
  <c r="X1089" i="28"/>
  <c r="M1090" i="28"/>
  <c r="N1090" i="28"/>
  <c r="O1090" i="28" s="1"/>
  <c r="Q1090" i="28"/>
  <c r="T1090" i="28"/>
  <c r="U1090" i="28"/>
  <c r="W1090" i="28"/>
  <c r="X1090" i="28"/>
  <c r="M1091" i="28"/>
  <c r="N1091" i="28"/>
  <c r="O1091" i="28" s="1"/>
  <c r="Q1091" i="28"/>
  <c r="T1091" i="28"/>
  <c r="U1091" i="28"/>
  <c r="W1091" i="28"/>
  <c r="X1091" i="28"/>
  <c r="M1092" i="28"/>
  <c r="N1092" i="28"/>
  <c r="O1092" i="28" s="1"/>
  <c r="Q1092" i="28"/>
  <c r="T1092" i="28"/>
  <c r="U1092" i="28"/>
  <c r="W1092" i="28"/>
  <c r="X1092" i="28"/>
  <c r="M1093" i="28"/>
  <c r="N1093" i="28"/>
  <c r="O1093" i="28" s="1"/>
  <c r="Q1093" i="28"/>
  <c r="T1093" i="28"/>
  <c r="U1093" i="28"/>
  <c r="W1093" i="28"/>
  <c r="X1093" i="28"/>
  <c r="M1094" i="28"/>
  <c r="N1094" i="28"/>
  <c r="O1094" i="28" s="1"/>
  <c r="Q1094" i="28"/>
  <c r="T1094" i="28"/>
  <c r="U1094" i="28"/>
  <c r="W1094" i="28"/>
  <c r="X1094" i="28"/>
  <c r="M1095" i="28"/>
  <c r="N1095" i="28"/>
  <c r="O1095" i="28" s="1"/>
  <c r="Q1095" i="28"/>
  <c r="T1095" i="28"/>
  <c r="U1095" i="28"/>
  <c r="W1095" i="28"/>
  <c r="X1095" i="28"/>
  <c r="M1096" i="28"/>
  <c r="N1096" i="28"/>
  <c r="O1096" i="28" s="1"/>
  <c r="Q1096" i="28"/>
  <c r="T1096" i="28"/>
  <c r="U1096" i="28"/>
  <c r="W1096" i="28"/>
  <c r="X1096" i="28"/>
  <c r="M1097" i="28"/>
  <c r="N1097" i="28"/>
  <c r="O1097" i="28" s="1"/>
  <c r="Q1097" i="28"/>
  <c r="T1097" i="28"/>
  <c r="U1097" i="28"/>
  <c r="W1097" i="28"/>
  <c r="X1097" i="28"/>
  <c r="M1098" i="28"/>
  <c r="N1098" i="28"/>
  <c r="O1098" i="28" s="1"/>
  <c r="Q1098" i="28"/>
  <c r="T1098" i="28"/>
  <c r="U1098" i="28"/>
  <c r="W1098" i="28"/>
  <c r="X1098" i="28"/>
  <c r="M1099" i="28"/>
  <c r="N1099" i="28"/>
  <c r="O1099" i="28" s="1"/>
  <c r="Q1099" i="28"/>
  <c r="T1099" i="28"/>
  <c r="U1099" i="28"/>
  <c r="W1099" i="28"/>
  <c r="X1099" i="28"/>
  <c r="M1100" i="28"/>
  <c r="N1100" i="28"/>
  <c r="O1100" i="28" s="1"/>
  <c r="Q1100" i="28"/>
  <c r="T1100" i="28"/>
  <c r="U1100" i="28"/>
  <c r="W1100" i="28"/>
  <c r="X1100" i="28"/>
  <c r="C1101" i="28"/>
  <c r="M1101" i="28"/>
  <c r="N1101" i="28"/>
  <c r="O1101" i="28"/>
  <c r="Q1101" i="28"/>
  <c r="T1101" i="28"/>
  <c r="U1101" i="28"/>
  <c r="W1101" i="28"/>
  <c r="X1101" i="28"/>
  <c r="C1102" i="28"/>
  <c r="M1102" i="28"/>
  <c r="N1102" i="28"/>
  <c r="O1102" i="28" s="1"/>
  <c r="Q1102" i="28"/>
  <c r="T1102" i="28"/>
  <c r="U1102" i="28"/>
  <c r="W1102" i="28"/>
  <c r="X1102" i="28"/>
  <c r="C1103" i="28"/>
  <c r="M1103" i="28"/>
  <c r="N1103" i="28"/>
  <c r="O1103" i="28"/>
  <c r="Q1103" i="28"/>
  <c r="T1103" i="28"/>
  <c r="U1103" i="28"/>
  <c r="W1103" i="28"/>
  <c r="X1103" i="28"/>
  <c r="C1104" i="28"/>
  <c r="M1104" i="28"/>
  <c r="N1104" i="28"/>
  <c r="O1104" i="28" s="1"/>
  <c r="Q1104" i="28"/>
  <c r="T1104" i="28"/>
  <c r="U1104" i="28"/>
  <c r="W1104" i="28"/>
  <c r="X1104" i="28"/>
  <c r="C1105" i="28"/>
  <c r="M1105" i="28"/>
  <c r="N1105" i="28"/>
  <c r="O1105" i="28"/>
  <c r="Q1105" i="28"/>
  <c r="T1105" i="28"/>
  <c r="U1105" i="28"/>
  <c r="W1105" i="28"/>
  <c r="X1105" i="28"/>
  <c r="C1106" i="28"/>
  <c r="M1106" i="28"/>
  <c r="N1106" i="28"/>
  <c r="O1106" i="28" s="1"/>
  <c r="Q1106" i="28"/>
  <c r="T1106" i="28"/>
  <c r="U1106" i="28"/>
  <c r="W1106" i="28"/>
  <c r="X1106" i="28"/>
  <c r="C1107" i="28"/>
  <c r="M1107" i="28"/>
  <c r="N1107" i="28"/>
  <c r="O1107" i="28"/>
  <c r="Q1107" i="28"/>
  <c r="T1107" i="28"/>
  <c r="U1107" i="28"/>
  <c r="W1107" i="28"/>
  <c r="X1107" i="28"/>
  <c r="C1108" i="28"/>
  <c r="M1108" i="28"/>
  <c r="N1108" i="28"/>
  <c r="O1108" i="28" s="1"/>
  <c r="Q1108" i="28"/>
  <c r="T1108" i="28"/>
  <c r="U1108" i="28"/>
  <c r="W1108" i="28"/>
  <c r="X1108" i="28"/>
  <c r="C1109" i="28"/>
  <c r="M1109" i="28"/>
  <c r="N1109" i="28"/>
  <c r="O1109" i="28"/>
  <c r="Q1109" i="28"/>
  <c r="T1109" i="28"/>
  <c r="U1109" i="28"/>
  <c r="W1109" i="28"/>
  <c r="X1109" i="28"/>
  <c r="C1110" i="28"/>
  <c r="M1110" i="28"/>
  <c r="N1110" i="28"/>
  <c r="O1110" i="28" s="1"/>
  <c r="Q1110" i="28"/>
  <c r="T1110" i="28"/>
  <c r="U1110" i="28"/>
  <c r="W1110" i="28"/>
  <c r="X1110" i="28"/>
  <c r="C1111" i="28"/>
  <c r="M1111" i="28"/>
  <c r="N1111" i="28"/>
  <c r="O1111" i="28"/>
  <c r="Q1111" i="28"/>
  <c r="T1111" i="28"/>
  <c r="U1111" i="28"/>
  <c r="W1111" i="28"/>
  <c r="X1111" i="28"/>
  <c r="C1112" i="28"/>
  <c r="M1112" i="28"/>
  <c r="N1112" i="28"/>
  <c r="O1112" i="28" s="1"/>
  <c r="Q1112" i="28"/>
  <c r="T1112" i="28"/>
  <c r="U1112" i="28"/>
  <c r="W1112" i="28"/>
  <c r="X1112" i="28"/>
  <c r="C1113" i="28"/>
  <c r="T1113" i="28"/>
  <c r="U1113" i="28"/>
  <c r="W1113" i="28"/>
  <c r="X1113" i="28"/>
  <c r="C1114" i="28"/>
  <c r="T1114" i="28"/>
  <c r="U1114" i="28"/>
  <c r="W1114" i="28"/>
  <c r="X1114" i="28"/>
  <c r="C1115" i="28"/>
  <c r="M1115" i="28"/>
  <c r="N1115" i="28"/>
  <c r="O1115" i="28"/>
  <c r="Q1115" i="28"/>
  <c r="T1115" i="28"/>
  <c r="U1115" i="28"/>
  <c r="W1115" i="28"/>
  <c r="X1115" i="28"/>
  <c r="C1116" i="28"/>
  <c r="T1116" i="28"/>
  <c r="U1116" i="28"/>
  <c r="W1116" i="28"/>
  <c r="X1116" i="28"/>
  <c r="C1117" i="28"/>
  <c r="M1117" i="28"/>
  <c r="N1117" i="28"/>
  <c r="O1117" i="28"/>
  <c r="Q1117" i="28"/>
  <c r="T1117" i="28"/>
  <c r="U1117" i="28"/>
  <c r="W1117" i="28"/>
  <c r="X1117" i="28"/>
  <c r="C1118" i="28"/>
  <c r="T1118" i="28"/>
  <c r="U1118" i="28"/>
  <c r="W1118" i="28"/>
  <c r="X1118" i="28"/>
  <c r="C1119" i="28"/>
  <c r="M1119" i="28"/>
  <c r="N1119" i="28"/>
  <c r="O1119" i="28"/>
  <c r="Q1119" i="28"/>
  <c r="T1119" i="28"/>
  <c r="U1119" i="28"/>
  <c r="W1119" i="28"/>
  <c r="X1119" i="28"/>
  <c r="C1120" i="28"/>
  <c r="M1120" i="28"/>
  <c r="N1120" i="28"/>
  <c r="O1120" i="28" s="1"/>
  <c r="Q1120" i="28"/>
  <c r="T1120" i="28"/>
  <c r="U1120" i="28"/>
  <c r="W1120" i="28"/>
  <c r="X1120" i="28"/>
  <c r="C1121" i="28"/>
  <c r="T1121" i="28"/>
  <c r="U1121" i="28"/>
  <c r="W1121" i="28"/>
  <c r="X1121" i="28"/>
  <c r="C1122" i="28"/>
  <c r="M1122" i="28"/>
  <c r="N1122" i="28"/>
  <c r="O1122" i="28" s="1"/>
  <c r="Q1122" i="28"/>
  <c r="T1122" i="28"/>
  <c r="U1122" i="28"/>
  <c r="W1122" i="28"/>
  <c r="X1122" i="28"/>
  <c r="O1127" i="28"/>
  <c r="U1127" i="28"/>
  <c r="X1127" i="28"/>
  <c r="M1128" i="28"/>
  <c r="M1125" i="28" s="1"/>
  <c r="N1128" i="28"/>
  <c r="O1128" i="28" s="1"/>
  <c r="Q1128" i="28"/>
  <c r="Q1125" i="28" s="1"/>
  <c r="T1128" i="28"/>
  <c r="T1125" i="28" s="1"/>
  <c r="U1128" i="28"/>
  <c r="U1125" i="28" s="1"/>
  <c r="W1128" i="28"/>
  <c r="X1128" i="28"/>
  <c r="X1125" i="28" s="1"/>
  <c r="M1129" i="28"/>
  <c r="N1129" i="28"/>
  <c r="O1129" i="28" s="1"/>
  <c r="Q1129" i="28"/>
  <c r="T1129" i="28"/>
  <c r="U1129" i="28"/>
  <c r="W1129" i="28"/>
  <c r="X1129" i="28"/>
  <c r="M1130" i="28"/>
  <c r="N1130" i="28"/>
  <c r="O1130" i="28" s="1"/>
  <c r="Q1130" i="28"/>
  <c r="T1130" i="28"/>
  <c r="U1130" i="28"/>
  <c r="W1130" i="28"/>
  <c r="X1130" i="28"/>
  <c r="M1131" i="28"/>
  <c r="N1131" i="28"/>
  <c r="O1131" i="28" s="1"/>
  <c r="Q1131" i="28"/>
  <c r="T1131" i="28"/>
  <c r="U1131" i="28"/>
  <c r="W1131" i="28"/>
  <c r="X1131" i="28"/>
  <c r="M1132" i="28"/>
  <c r="N1132" i="28"/>
  <c r="O1132" i="28" s="1"/>
  <c r="Q1132" i="28"/>
  <c r="T1132" i="28"/>
  <c r="U1132" i="28"/>
  <c r="W1132" i="28"/>
  <c r="X1132" i="28"/>
  <c r="M1133" i="28"/>
  <c r="N1133" i="28"/>
  <c r="O1133" i="28" s="1"/>
  <c r="Q1133" i="28"/>
  <c r="T1133" i="28"/>
  <c r="U1133" i="28"/>
  <c r="W1133" i="28"/>
  <c r="X1133" i="28"/>
  <c r="M1134" i="28"/>
  <c r="N1134" i="28"/>
  <c r="O1134" i="28" s="1"/>
  <c r="Q1134" i="28"/>
  <c r="T1134" i="28"/>
  <c r="U1134" i="28"/>
  <c r="W1134" i="28"/>
  <c r="X1134" i="28"/>
  <c r="M1135" i="28"/>
  <c r="N1135" i="28"/>
  <c r="O1135" i="28" s="1"/>
  <c r="Q1135" i="28"/>
  <c r="T1135" i="28"/>
  <c r="U1135" i="28"/>
  <c r="W1135" i="28"/>
  <c r="X1135" i="28"/>
  <c r="M1136" i="28"/>
  <c r="N1136" i="28"/>
  <c r="O1136" i="28" s="1"/>
  <c r="Q1136" i="28"/>
  <c r="T1136" i="28"/>
  <c r="U1136" i="28"/>
  <c r="W1136" i="28"/>
  <c r="X1136" i="28"/>
  <c r="M1137" i="28"/>
  <c r="N1137" i="28"/>
  <c r="O1137" i="28" s="1"/>
  <c r="Q1137" i="28"/>
  <c r="T1137" i="28"/>
  <c r="U1137" i="28"/>
  <c r="W1137" i="28"/>
  <c r="X1137" i="28"/>
  <c r="M1138" i="28"/>
  <c r="N1138" i="28"/>
  <c r="O1138" i="28" s="1"/>
  <c r="Q1138" i="28"/>
  <c r="T1138" i="28"/>
  <c r="U1138" i="28"/>
  <c r="W1138" i="28"/>
  <c r="X1138" i="28"/>
  <c r="M1139" i="28"/>
  <c r="N1139" i="28"/>
  <c r="O1139" i="28" s="1"/>
  <c r="Q1139" i="28"/>
  <c r="T1139" i="28"/>
  <c r="U1139" i="28"/>
  <c r="W1139" i="28"/>
  <c r="X1139" i="28"/>
  <c r="C1140" i="28"/>
  <c r="M1140" i="28"/>
  <c r="N1140" i="28"/>
  <c r="O1140" i="28"/>
  <c r="Q1140" i="28"/>
  <c r="T1140" i="28"/>
  <c r="U1140" i="28"/>
  <c r="W1140" i="28"/>
  <c r="X1140" i="28"/>
  <c r="C1141" i="28"/>
  <c r="M1141" i="28"/>
  <c r="N1141" i="28"/>
  <c r="O1141" i="28" s="1"/>
  <c r="Q1141" i="28"/>
  <c r="T1141" i="28"/>
  <c r="U1141" i="28"/>
  <c r="W1141" i="28"/>
  <c r="X1141" i="28"/>
  <c r="M1142" i="28"/>
  <c r="N1142" i="28"/>
  <c r="O1142" i="28" s="1"/>
  <c r="Q1142" i="28"/>
  <c r="T1142" i="28"/>
  <c r="U1142" i="28"/>
  <c r="W1142" i="28"/>
  <c r="X1142" i="28"/>
  <c r="C1143" i="28"/>
  <c r="M1143" i="28"/>
  <c r="N1143" i="28"/>
  <c r="O1143" i="28"/>
  <c r="Q1143" i="28"/>
  <c r="T1143" i="28"/>
  <c r="U1143" i="28"/>
  <c r="W1143" i="28"/>
  <c r="X1143" i="28"/>
  <c r="C1144" i="28"/>
  <c r="M1144" i="28"/>
  <c r="N1144" i="28"/>
  <c r="O1144" i="28" s="1"/>
  <c r="Q1144" i="28"/>
  <c r="T1144" i="28"/>
  <c r="U1144" i="28"/>
  <c r="W1144" i="28"/>
  <c r="X1144" i="28"/>
  <c r="C1145" i="28"/>
  <c r="M1145" i="28"/>
  <c r="N1145" i="28"/>
  <c r="O1145" i="28"/>
  <c r="Q1145" i="28"/>
  <c r="T1145" i="28"/>
  <c r="U1145" i="28"/>
  <c r="W1145" i="28"/>
  <c r="X1145" i="28"/>
  <c r="C1146" i="28"/>
  <c r="M1146" i="28"/>
  <c r="N1146" i="28"/>
  <c r="O1146" i="28" s="1"/>
  <c r="Q1146" i="28"/>
  <c r="T1146" i="28"/>
  <c r="U1146" i="28"/>
  <c r="W1146" i="28"/>
  <c r="X1146" i="28"/>
  <c r="C1147" i="28"/>
  <c r="M1147" i="28"/>
  <c r="N1147" i="28"/>
  <c r="O1147" i="28"/>
  <c r="Q1147" i="28"/>
  <c r="T1147" i="28"/>
  <c r="U1147" i="28"/>
  <c r="W1147" i="28"/>
  <c r="X1147" i="28"/>
  <c r="C1148" i="28"/>
  <c r="M1148" i="28"/>
  <c r="N1148" i="28"/>
  <c r="O1148" i="28" s="1"/>
  <c r="Q1148" i="28"/>
  <c r="T1148" i="28"/>
  <c r="U1148" i="28"/>
  <c r="W1148" i="28"/>
  <c r="X1148" i="28"/>
  <c r="C1149" i="28"/>
  <c r="M1149" i="28"/>
  <c r="N1149" i="28"/>
  <c r="O1149" i="28"/>
  <c r="Q1149" i="28"/>
  <c r="T1149" i="28"/>
  <c r="U1149" i="28"/>
  <c r="W1149" i="28"/>
  <c r="X1149" i="28"/>
  <c r="C1150" i="28"/>
  <c r="M1150" i="28"/>
  <c r="N1150" i="28"/>
  <c r="O1150" i="28" s="1"/>
  <c r="Q1150" i="28"/>
  <c r="T1150" i="28"/>
  <c r="U1150" i="28"/>
  <c r="W1150" i="28"/>
  <c r="X1150" i="28"/>
  <c r="C1151" i="28"/>
  <c r="M1151" i="28"/>
  <c r="N1151" i="28"/>
  <c r="O1151" i="28"/>
  <c r="Q1151" i="28"/>
  <c r="T1151" i="28"/>
  <c r="U1151" i="28"/>
  <c r="W1151" i="28"/>
  <c r="X1151" i="28"/>
  <c r="C1152" i="28"/>
  <c r="T1152" i="28"/>
  <c r="U1152" i="28"/>
  <c r="W1152" i="28"/>
  <c r="X1152" i="28"/>
  <c r="C1153" i="28"/>
  <c r="T1153" i="28"/>
  <c r="U1153" i="28"/>
  <c r="W1153" i="28"/>
  <c r="X1153" i="28"/>
  <c r="T1154" i="28"/>
  <c r="U1154" i="28"/>
  <c r="W1154" i="28"/>
  <c r="X1154" i="28"/>
  <c r="C1155" i="28"/>
  <c r="T1155" i="28"/>
  <c r="U1155" i="28"/>
  <c r="W1155" i="28"/>
  <c r="X1155" i="28"/>
  <c r="C1156" i="28"/>
  <c r="T1156" i="28"/>
  <c r="U1156" i="28"/>
  <c r="W1156" i="28"/>
  <c r="X1156" i="28"/>
  <c r="C1157" i="28"/>
  <c r="T1157" i="28"/>
  <c r="U1157" i="28"/>
  <c r="W1157" i="28"/>
  <c r="X1157" i="28"/>
  <c r="C1158" i="28"/>
  <c r="T1158" i="28"/>
  <c r="U1158" i="28"/>
  <c r="W1158" i="28"/>
  <c r="X1158" i="28"/>
  <c r="C1159" i="28"/>
  <c r="T1159" i="28"/>
  <c r="U1159" i="28"/>
  <c r="W1159" i="28"/>
  <c r="X1159" i="28"/>
  <c r="C1160" i="28"/>
  <c r="T1160" i="28"/>
  <c r="U1160" i="28"/>
  <c r="W1160" i="28"/>
  <c r="X1160" i="28"/>
  <c r="C1161" i="28"/>
  <c r="T1161" i="28"/>
  <c r="U1161" i="28"/>
  <c r="W1161" i="28"/>
  <c r="X1161" i="28"/>
  <c r="C1162" i="28"/>
  <c r="T1162" i="28"/>
  <c r="U1162" i="28"/>
  <c r="W1162" i="28"/>
  <c r="X1162" i="28"/>
  <c r="C1163" i="28"/>
  <c r="T1163" i="28"/>
  <c r="U1163" i="28"/>
  <c r="W1163" i="28"/>
  <c r="X1163" i="28"/>
  <c r="M1164" i="28"/>
  <c r="N1164" i="28"/>
  <c r="O1164" i="28" s="1"/>
  <c r="Q1164" i="28"/>
  <c r="T1164" i="28"/>
  <c r="U1164" i="28"/>
  <c r="W1164" i="28"/>
  <c r="X1164" i="28"/>
  <c r="M1165" i="28"/>
  <c r="N1165" i="28"/>
  <c r="O1165" i="28" s="1"/>
  <c r="Q1165" i="28"/>
  <c r="T1165" i="28"/>
  <c r="U1165" i="28"/>
  <c r="W1165" i="28"/>
  <c r="X1165" i="28"/>
  <c r="M1166" i="28"/>
  <c r="N1166" i="28"/>
  <c r="O1166" i="28" s="1"/>
  <c r="Q1166" i="28"/>
  <c r="T1166" i="28"/>
  <c r="U1166" i="28"/>
  <c r="W1166" i="28"/>
  <c r="X1166" i="28"/>
  <c r="M1167" i="28"/>
  <c r="N1167" i="28"/>
  <c r="O1167" i="28" s="1"/>
  <c r="Q1167" i="28"/>
  <c r="T1167" i="28"/>
  <c r="U1167" i="28"/>
  <c r="W1167" i="28"/>
  <c r="X1167" i="28"/>
  <c r="M1168" i="28"/>
  <c r="N1168" i="28"/>
  <c r="O1168" i="28" s="1"/>
  <c r="Q1168" i="28"/>
  <c r="T1168" i="28"/>
  <c r="U1168" i="28"/>
  <c r="W1168" i="28"/>
  <c r="X1168" i="28"/>
  <c r="M1169" i="28"/>
  <c r="N1169" i="28"/>
  <c r="O1169" i="28" s="1"/>
  <c r="Q1169" i="28"/>
  <c r="T1169" i="28"/>
  <c r="U1169" i="28"/>
  <c r="W1169" i="28"/>
  <c r="X1169" i="28"/>
  <c r="M1170" i="28"/>
  <c r="N1170" i="28"/>
  <c r="O1170" i="28" s="1"/>
  <c r="Q1170" i="28"/>
  <c r="T1170" i="28"/>
  <c r="U1170" i="28"/>
  <c r="W1170" i="28"/>
  <c r="X1170" i="28"/>
  <c r="M1171" i="28"/>
  <c r="N1171" i="28"/>
  <c r="O1171" i="28" s="1"/>
  <c r="Q1171" i="28"/>
  <c r="T1171" i="28"/>
  <c r="U1171" i="28"/>
  <c r="W1171" i="28"/>
  <c r="X1171" i="28"/>
  <c r="M1172" i="28"/>
  <c r="N1172" i="28"/>
  <c r="O1172" i="28" s="1"/>
  <c r="Q1172" i="28"/>
  <c r="T1172" i="28"/>
  <c r="U1172" i="28"/>
  <c r="W1172" i="28"/>
  <c r="X1172" i="28"/>
  <c r="M1173" i="28"/>
  <c r="N1173" i="28"/>
  <c r="O1173" i="28" s="1"/>
  <c r="Q1173" i="28"/>
  <c r="T1173" i="28"/>
  <c r="U1173" i="28"/>
  <c r="W1173" i="28"/>
  <c r="X1173" i="28"/>
  <c r="M1174" i="28"/>
  <c r="N1174" i="28"/>
  <c r="O1174" i="28" s="1"/>
  <c r="Q1174" i="28"/>
  <c r="T1174" i="28"/>
  <c r="U1174" i="28"/>
  <c r="W1174" i="28"/>
  <c r="X1174" i="28"/>
  <c r="C1175" i="28"/>
  <c r="M1175" i="28"/>
  <c r="N1175" i="28"/>
  <c r="O1175" i="28"/>
  <c r="Q1175" i="28"/>
  <c r="T1175" i="28"/>
  <c r="U1175" i="28"/>
  <c r="W1175" i="28"/>
  <c r="X1175" i="28"/>
  <c r="C1176" i="28"/>
  <c r="M1176" i="28"/>
  <c r="N1176" i="28"/>
  <c r="O1176" i="28" s="1"/>
  <c r="Q1176" i="28"/>
  <c r="T1176" i="28"/>
  <c r="U1176" i="28"/>
  <c r="W1176" i="28"/>
  <c r="X1176" i="28"/>
  <c r="C1177" i="28"/>
  <c r="M1177" i="28"/>
  <c r="N1177" i="28"/>
  <c r="O1177" i="28"/>
  <c r="Q1177" i="28"/>
  <c r="T1177" i="28"/>
  <c r="U1177" i="28"/>
  <c r="W1177" i="28"/>
  <c r="X1177" i="28"/>
  <c r="C1178" i="28"/>
  <c r="M1178" i="28"/>
  <c r="N1178" i="28"/>
  <c r="O1178" i="28" s="1"/>
  <c r="Q1178" i="28"/>
  <c r="T1178" i="28"/>
  <c r="U1178" i="28"/>
  <c r="W1178" i="28"/>
  <c r="X1178" i="28"/>
  <c r="C1179" i="28"/>
  <c r="M1179" i="28"/>
  <c r="N1179" i="28"/>
  <c r="O1179" i="28"/>
  <c r="Q1179" i="28"/>
  <c r="T1179" i="28"/>
  <c r="U1179" i="28"/>
  <c r="W1179" i="28"/>
  <c r="X1179" i="28"/>
  <c r="C1180" i="28"/>
  <c r="M1180" i="28"/>
  <c r="N1180" i="28"/>
  <c r="O1180" i="28" s="1"/>
  <c r="Q1180" i="28"/>
  <c r="T1180" i="28"/>
  <c r="U1180" i="28"/>
  <c r="W1180" i="28"/>
  <c r="X1180" i="28"/>
  <c r="C1181" i="28"/>
  <c r="M1181" i="28"/>
  <c r="N1181" i="28"/>
  <c r="O1181" i="28"/>
  <c r="Q1181" i="28"/>
  <c r="T1181" i="28"/>
  <c r="U1181" i="28"/>
  <c r="W1181" i="28"/>
  <c r="X1181" i="28"/>
  <c r="C1182" i="28"/>
  <c r="M1182" i="28"/>
  <c r="N1182" i="28"/>
  <c r="O1182" i="28" s="1"/>
  <c r="Q1182" i="28"/>
  <c r="T1182" i="28"/>
  <c r="U1182" i="28"/>
  <c r="W1182" i="28"/>
  <c r="X1182" i="28"/>
  <c r="C1183" i="28"/>
  <c r="M1183" i="28"/>
  <c r="N1183" i="28"/>
  <c r="O1183" i="28"/>
  <c r="Q1183" i="28"/>
  <c r="T1183" i="28"/>
  <c r="U1183" i="28"/>
  <c r="W1183" i="28"/>
  <c r="X1183" i="28"/>
  <c r="C1184" i="28"/>
  <c r="M1184" i="28"/>
  <c r="N1184" i="28"/>
  <c r="O1184" i="28" s="1"/>
  <c r="Q1184" i="28"/>
  <c r="T1184" i="28"/>
  <c r="U1184" i="28"/>
  <c r="W1184" i="28"/>
  <c r="X1184" i="28"/>
  <c r="C1185" i="28"/>
  <c r="M1185" i="28"/>
  <c r="N1185" i="28"/>
  <c r="O1185" i="28" s="1"/>
  <c r="Q1185" i="28"/>
  <c r="T1185" i="28"/>
  <c r="U1185" i="28"/>
  <c r="W1185" i="28"/>
  <c r="X1185" i="28"/>
  <c r="C1186" i="28"/>
  <c r="C1187" i="28"/>
  <c r="C1188" i="28"/>
  <c r="C1189" i="28"/>
  <c r="C1190" i="28"/>
  <c r="C1191" i="28"/>
  <c r="C1192" i="28"/>
  <c r="C1193" i="28"/>
  <c r="C1194" i="28"/>
  <c r="C1195" i="28"/>
  <c r="C1196" i="28"/>
  <c r="O1201" i="28"/>
  <c r="U1201" i="28"/>
  <c r="X1201" i="28"/>
  <c r="M1202" i="28"/>
  <c r="M1199" i="28" s="1"/>
  <c r="N1202" i="28"/>
  <c r="O1202" i="28" s="1"/>
  <c r="Q1202" i="28"/>
  <c r="Q1199" i="28" s="1"/>
  <c r="T1202" i="28"/>
  <c r="T1199" i="28" s="1"/>
  <c r="U1202" i="28"/>
  <c r="U1199" i="28" s="1"/>
  <c r="W1202" i="28"/>
  <c r="X1202" i="28"/>
  <c r="X1199" i="28" s="1"/>
  <c r="M1203" i="28"/>
  <c r="N1203" i="28"/>
  <c r="O1203" i="28" s="1"/>
  <c r="Q1203" i="28"/>
  <c r="T1203" i="28"/>
  <c r="U1203" i="28"/>
  <c r="W1203" i="28"/>
  <c r="X1203" i="28"/>
  <c r="M1204" i="28"/>
  <c r="N1204" i="28"/>
  <c r="O1204" i="28" s="1"/>
  <c r="Q1204" i="28"/>
  <c r="T1204" i="28"/>
  <c r="U1204" i="28"/>
  <c r="W1204" i="28"/>
  <c r="X1204" i="28"/>
  <c r="M1205" i="28"/>
  <c r="N1205" i="28"/>
  <c r="O1205" i="28" s="1"/>
  <c r="Q1205" i="28"/>
  <c r="T1205" i="28"/>
  <c r="U1205" i="28"/>
  <c r="W1205" i="28"/>
  <c r="X1205" i="28"/>
  <c r="M1206" i="28"/>
  <c r="N1206" i="28"/>
  <c r="O1206" i="28" s="1"/>
  <c r="Q1206" i="28"/>
  <c r="T1206" i="28"/>
  <c r="U1206" i="28"/>
  <c r="W1206" i="28"/>
  <c r="X1206" i="28"/>
  <c r="M1207" i="28"/>
  <c r="N1207" i="28"/>
  <c r="O1207" i="28" s="1"/>
  <c r="Q1207" i="28"/>
  <c r="T1207" i="28"/>
  <c r="U1207" i="28"/>
  <c r="W1207" i="28"/>
  <c r="X1207" i="28"/>
  <c r="M1208" i="28"/>
  <c r="N1208" i="28"/>
  <c r="O1208" i="28" s="1"/>
  <c r="Q1208" i="28"/>
  <c r="T1208" i="28"/>
  <c r="U1208" i="28"/>
  <c r="W1208" i="28"/>
  <c r="X1208" i="28"/>
  <c r="M1209" i="28"/>
  <c r="N1209" i="28"/>
  <c r="O1209" i="28" s="1"/>
  <c r="Q1209" i="28"/>
  <c r="T1209" i="28"/>
  <c r="U1209" i="28"/>
  <c r="W1209" i="28"/>
  <c r="X1209" i="28"/>
  <c r="M1210" i="28"/>
  <c r="N1210" i="28"/>
  <c r="O1210" i="28" s="1"/>
  <c r="Q1210" i="28"/>
  <c r="T1210" i="28"/>
  <c r="U1210" i="28"/>
  <c r="W1210" i="28"/>
  <c r="X1210" i="28"/>
  <c r="M1211" i="28"/>
  <c r="N1211" i="28"/>
  <c r="O1211" i="28" s="1"/>
  <c r="Q1211" i="28"/>
  <c r="T1211" i="28"/>
  <c r="U1211" i="28"/>
  <c r="W1211" i="28"/>
  <c r="X1211" i="28"/>
  <c r="M1212" i="28"/>
  <c r="N1212" i="28"/>
  <c r="O1212" i="28" s="1"/>
  <c r="Q1212" i="28"/>
  <c r="T1212" i="28"/>
  <c r="U1212" i="28"/>
  <c r="W1212" i="28"/>
  <c r="X1212" i="28"/>
  <c r="M1213" i="28"/>
  <c r="N1213" i="28"/>
  <c r="O1213" i="28" s="1"/>
  <c r="Q1213" i="28"/>
  <c r="T1213" i="28"/>
  <c r="U1213" i="28"/>
  <c r="W1213" i="28"/>
  <c r="X1213" i="28"/>
  <c r="M1214" i="28"/>
  <c r="N1214" i="28"/>
  <c r="O1214" i="28" s="1"/>
  <c r="Q1214" i="28"/>
  <c r="T1214" i="28"/>
  <c r="U1214" i="28"/>
  <c r="W1214" i="28"/>
  <c r="X1214" i="28"/>
  <c r="M1215" i="28"/>
  <c r="N1215" i="28"/>
  <c r="O1215" i="28" s="1"/>
  <c r="Q1215" i="28"/>
  <c r="T1215" i="28"/>
  <c r="U1215" i="28"/>
  <c r="W1215" i="28"/>
  <c r="X1215" i="28"/>
  <c r="M1216" i="28"/>
  <c r="N1216" i="28"/>
  <c r="O1216" i="28" s="1"/>
  <c r="Q1216" i="28"/>
  <c r="T1216" i="28"/>
  <c r="U1216" i="28"/>
  <c r="W1216" i="28"/>
  <c r="X1216" i="28"/>
  <c r="M1217" i="28"/>
  <c r="N1217" i="28"/>
  <c r="O1217" i="28" s="1"/>
  <c r="Q1217" i="28"/>
  <c r="T1217" i="28"/>
  <c r="U1217" i="28"/>
  <c r="W1217" i="28"/>
  <c r="X1217" i="28"/>
  <c r="M1218" i="28"/>
  <c r="N1218" i="28"/>
  <c r="O1218" i="28" s="1"/>
  <c r="Q1218" i="28"/>
  <c r="T1218" i="28"/>
  <c r="U1218" i="28"/>
  <c r="W1218" i="28"/>
  <c r="X1218" i="28"/>
  <c r="O1221" i="28"/>
  <c r="U1221" i="28"/>
  <c r="X1221" i="28"/>
  <c r="O1225" i="28"/>
  <c r="U1225" i="28"/>
  <c r="X1225" i="28"/>
  <c r="O1230" i="28"/>
  <c r="U1230" i="28"/>
  <c r="X1230" i="28"/>
  <c r="M1231" i="28"/>
  <c r="M1228" i="28" s="1"/>
  <c r="M1226" i="28" s="1"/>
  <c r="N1231" i="28"/>
  <c r="O1231" i="28" s="1"/>
  <c r="Q1231" i="28"/>
  <c r="Q1228" i="28" s="1"/>
  <c r="Q1226" i="28" s="1"/>
  <c r="T1231" i="28"/>
  <c r="T1228" i="28" s="1"/>
  <c r="T1226" i="28" s="1"/>
  <c r="U1231" i="28"/>
  <c r="U1228" i="28" s="1"/>
  <c r="U1226" i="28" s="1"/>
  <c r="W1231" i="28"/>
  <c r="W1228" i="28" s="1"/>
  <c r="W1226" i="28" s="1"/>
  <c r="X1231" i="28"/>
  <c r="X1228" i="28" s="1"/>
  <c r="X1226" i="28" s="1"/>
  <c r="M1233" i="28"/>
  <c r="N1233" i="28"/>
  <c r="O1233" i="28" s="1"/>
  <c r="Q1233" i="28"/>
  <c r="T1233" i="28"/>
  <c r="U1233" i="28"/>
  <c r="W1233" i="28"/>
  <c r="X1233" i="28"/>
  <c r="U1235" i="28"/>
  <c r="X1235" i="28"/>
  <c r="O1239" i="28"/>
  <c r="U1239" i="28"/>
  <c r="X1239" i="28"/>
  <c r="O1244" i="28"/>
  <c r="U1244" i="28"/>
  <c r="X1244" i="28"/>
  <c r="M1245" i="28"/>
  <c r="M1242" i="28" s="1"/>
  <c r="N1245" i="28"/>
  <c r="N1242" i="28" s="1"/>
  <c r="O1245" i="28"/>
  <c r="Q1245" i="28"/>
  <c r="Q1242" i="28" s="1"/>
  <c r="T1245" i="28"/>
  <c r="T1242" i="28" s="1"/>
  <c r="U1245" i="28"/>
  <c r="U1242" i="28" s="1"/>
  <c r="W1245" i="28"/>
  <c r="W1242" i="28" s="1"/>
  <c r="X1245" i="28"/>
  <c r="X1242" i="28" s="1"/>
  <c r="M1246" i="28"/>
  <c r="N1246" i="28"/>
  <c r="O1246" i="28"/>
  <c r="Q1246" i="28"/>
  <c r="T1246" i="28"/>
  <c r="U1246" i="28"/>
  <c r="W1246" i="28"/>
  <c r="X1246" i="28"/>
  <c r="O1250" i="28"/>
  <c r="U1250" i="28"/>
  <c r="X1250" i="28"/>
  <c r="M1252" i="28"/>
  <c r="M1248" i="28" s="1"/>
  <c r="N1252" i="28"/>
  <c r="N1248" i="28" s="1"/>
  <c r="O1248" i="28" s="1"/>
  <c r="O1252" i="28"/>
  <c r="Q1252" i="28"/>
  <c r="Q1248" i="28" s="1"/>
  <c r="T1252" i="28"/>
  <c r="T1248" i="28" s="1"/>
  <c r="U1252" i="28"/>
  <c r="U1248" i="28" s="1"/>
  <c r="W1252" i="28"/>
  <c r="W1248" i="28" s="1"/>
  <c r="X1252" i="28"/>
  <c r="X1248" i="28" s="1"/>
  <c r="O1255" i="28"/>
  <c r="U1255" i="28"/>
  <c r="X1255" i="28"/>
  <c r="O1260" i="28"/>
  <c r="U1260" i="28"/>
  <c r="X1260" i="28"/>
  <c r="M1261" i="28"/>
  <c r="M1258" i="28" s="1"/>
  <c r="N1261" i="28"/>
  <c r="N1258" i="28" s="1"/>
  <c r="N1256" i="28" s="1"/>
  <c r="O1261" i="28"/>
  <c r="Q1261" i="28"/>
  <c r="Q1258" i="28" s="1"/>
  <c r="Q1256" i="28" s="1"/>
  <c r="T1261" i="28"/>
  <c r="T1258" i="28" s="1"/>
  <c r="U1261" i="28"/>
  <c r="U1258" i="28" s="1"/>
  <c r="U1256" i="28" s="1"/>
  <c r="W1261" i="28"/>
  <c r="W1258" i="28" s="1"/>
  <c r="X1261" i="28"/>
  <c r="X1258" i="28" s="1"/>
  <c r="X1256" i="28" s="1"/>
  <c r="C1262" i="28"/>
  <c r="M1262" i="28"/>
  <c r="N1262" i="28"/>
  <c r="O1262" i="28" s="1"/>
  <c r="Q1262" i="28"/>
  <c r="T1262" i="28"/>
  <c r="U1262" i="28"/>
  <c r="W1262" i="28"/>
  <c r="X1262" i="28"/>
  <c r="N1264" i="28"/>
  <c r="Q1264" i="28"/>
  <c r="U1264" i="28"/>
  <c r="X1264" i="28"/>
  <c r="O1266" i="28"/>
  <c r="U1266" i="28"/>
  <c r="X1266" i="28"/>
  <c r="C1268" i="28"/>
  <c r="M1268" i="28"/>
  <c r="M1264" i="28" s="1"/>
  <c r="N1268" i="28"/>
  <c r="O1268" i="28"/>
  <c r="O1264" i="28" s="1"/>
  <c r="Q1268" i="28"/>
  <c r="T1268" i="28"/>
  <c r="T1264" i="28" s="1"/>
  <c r="U1268" i="28"/>
  <c r="W1268" i="28"/>
  <c r="W1264" i="28" s="1"/>
  <c r="X1268" i="28"/>
  <c r="O1273" i="28"/>
  <c r="U1273" i="28"/>
  <c r="X1273" i="28"/>
  <c r="M1274" i="28"/>
  <c r="M1271" i="28" s="1"/>
  <c r="N1274" i="28"/>
  <c r="N1271" i="28" s="1"/>
  <c r="O1271" i="28" s="1"/>
  <c r="O1274" i="28"/>
  <c r="Q1274" i="28"/>
  <c r="Q1271" i="28" s="1"/>
  <c r="T1274" i="28"/>
  <c r="T1271" i="28" s="1"/>
  <c r="U1274" i="28"/>
  <c r="U1271" i="28" s="1"/>
  <c r="W1274" i="28"/>
  <c r="W1271" i="28" s="1"/>
  <c r="X1274" i="28"/>
  <c r="X1271" i="28" s="1"/>
  <c r="O1277" i="28"/>
  <c r="U1277" i="28"/>
  <c r="X1277" i="28"/>
  <c r="T1280" i="28"/>
  <c r="T1278" i="28" s="1"/>
  <c r="U1280" i="28"/>
  <c r="U1278" i="28" s="1"/>
  <c r="W1280" i="28"/>
  <c r="W1278" i="28" s="1"/>
  <c r="X1280" i="28"/>
  <c r="X1278" i="28" s="1"/>
  <c r="O1282" i="28"/>
  <c r="U1282" i="28"/>
  <c r="X1282" i="28"/>
  <c r="M1284" i="28"/>
  <c r="M1280" i="28" s="1"/>
  <c r="N1284" i="28"/>
  <c r="N1280" i="28" s="1"/>
  <c r="O1284" i="28"/>
  <c r="Q1284" i="28"/>
  <c r="Q1280" i="28" s="1"/>
  <c r="M1285" i="28"/>
  <c r="N1285" i="28"/>
  <c r="O1285" i="28"/>
  <c r="Q1285" i="28"/>
  <c r="M1286" i="28"/>
  <c r="N1286" i="28"/>
  <c r="O1286" i="28"/>
  <c r="Q1286" i="28"/>
  <c r="M1287" i="28"/>
  <c r="N1287" i="28"/>
  <c r="O1287" i="28"/>
  <c r="Q1287" i="28"/>
  <c r="M1288" i="28"/>
  <c r="N1288" i="28"/>
  <c r="O1288" i="28"/>
  <c r="Q1288" i="28"/>
  <c r="M1289" i="28"/>
  <c r="N1289" i="28"/>
  <c r="O1289" i="28"/>
  <c r="Q1289" i="28"/>
  <c r="M1290" i="28"/>
  <c r="N1290" i="28"/>
  <c r="O1290" i="28"/>
  <c r="Q1290" i="28"/>
  <c r="C1292" i="28"/>
  <c r="M1292" i="28"/>
  <c r="N1292" i="28"/>
  <c r="O1292" i="28" s="1"/>
  <c r="Q1292" i="28"/>
  <c r="C1293" i="28"/>
  <c r="M1293" i="28"/>
  <c r="N1293" i="28"/>
  <c r="O1293" i="28"/>
  <c r="Q1293" i="28"/>
  <c r="C1294" i="28"/>
  <c r="M1294" i="28"/>
  <c r="N1294" i="28"/>
  <c r="O1294" i="28" s="1"/>
  <c r="Q1294" i="28"/>
  <c r="M1295" i="28"/>
  <c r="N1295" i="28"/>
  <c r="O1295" i="28" s="1"/>
  <c r="Q1295" i="28"/>
  <c r="M1296" i="28"/>
  <c r="N1296" i="28"/>
  <c r="O1296" i="28" s="1"/>
  <c r="Q1296" i="28"/>
  <c r="M1297" i="28"/>
  <c r="N1297" i="28"/>
  <c r="O1297" i="28" s="1"/>
  <c r="Q1297" i="28"/>
  <c r="C1298" i="28"/>
  <c r="M1298" i="28"/>
  <c r="N1298" i="28"/>
  <c r="O1298" i="28"/>
  <c r="Q1298" i="28"/>
  <c r="M1299" i="28"/>
  <c r="N1299" i="28"/>
  <c r="O1299" i="28"/>
  <c r="Q1299" i="28"/>
  <c r="M1300" i="28"/>
  <c r="N1300" i="28"/>
  <c r="O1300" i="28"/>
  <c r="Q1300" i="28"/>
  <c r="M1301" i="28"/>
  <c r="N1301" i="28"/>
  <c r="O1301" i="28"/>
  <c r="Q1301" i="28"/>
  <c r="C1302" i="28"/>
  <c r="M1302" i="28"/>
  <c r="N1302" i="28"/>
  <c r="O1302" i="28" s="1"/>
  <c r="Q1302" i="28"/>
  <c r="M1303" i="28"/>
  <c r="M1304" i="28"/>
  <c r="N1304" i="28"/>
  <c r="O1304" i="28"/>
  <c r="Q1304" i="28"/>
  <c r="M1305" i="28"/>
  <c r="N1305" i="28"/>
  <c r="O1305" i="28"/>
  <c r="Q1305" i="28"/>
  <c r="M1306" i="28"/>
  <c r="N1306" i="28"/>
  <c r="O1306" i="28"/>
  <c r="Q1306" i="28"/>
  <c r="M1307" i="28"/>
  <c r="N1307" i="28"/>
  <c r="O1307" i="28"/>
  <c r="Q1307" i="28"/>
  <c r="M1308" i="28"/>
  <c r="N1308" i="28"/>
  <c r="O1308" i="28"/>
  <c r="Q1308" i="28"/>
  <c r="M1309" i="28"/>
  <c r="N1309" i="28"/>
  <c r="O1309" i="28"/>
  <c r="Q1309" i="28"/>
  <c r="M1310" i="28"/>
  <c r="N1310" i="28"/>
  <c r="O1310" i="28"/>
  <c r="Q1310" i="28"/>
  <c r="M1311" i="28"/>
  <c r="N1311" i="28"/>
  <c r="O1311" i="28"/>
  <c r="Q1311" i="28"/>
  <c r="C1312" i="28"/>
  <c r="M1312" i="28"/>
  <c r="N1312" i="28"/>
  <c r="O1312" i="28" s="1"/>
  <c r="Q1312" i="28"/>
  <c r="C1313" i="28"/>
  <c r="M1313" i="28"/>
  <c r="N1313" i="28"/>
  <c r="O1313" i="28"/>
  <c r="Q1313" i="28"/>
  <c r="C1314" i="28"/>
  <c r="M1314" i="28"/>
  <c r="N1314" i="28"/>
  <c r="O1314" i="28" s="1"/>
  <c r="Q1314" i="28"/>
  <c r="M1315" i="28"/>
  <c r="N1315" i="28"/>
  <c r="O1315" i="28" s="1"/>
  <c r="Q1315" i="28"/>
  <c r="M1318" i="28"/>
  <c r="N1318" i="28"/>
  <c r="O1318" i="28" s="1"/>
  <c r="Q1318" i="28"/>
  <c r="C1319" i="28"/>
  <c r="M1319" i="28"/>
  <c r="N1319" i="28"/>
  <c r="O1319" i="28"/>
  <c r="Q1319" i="28"/>
  <c r="M1320" i="28"/>
  <c r="N1320" i="28"/>
  <c r="O1320" i="28"/>
  <c r="Q1320" i="28"/>
  <c r="M1321" i="28"/>
  <c r="N1321" i="28"/>
  <c r="O1321" i="28"/>
  <c r="Q1321" i="28"/>
  <c r="M1322" i="28"/>
  <c r="N1322" i="28"/>
  <c r="O1322" i="28"/>
  <c r="Q1322" i="28"/>
  <c r="M1323" i="28"/>
  <c r="N1323" i="28"/>
  <c r="O1323" i="28"/>
  <c r="Q1323" i="28"/>
  <c r="M1324" i="28"/>
  <c r="N1324" i="28"/>
  <c r="O1324" i="28"/>
  <c r="Q1324" i="28"/>
  <c r="C1325" i="28"/>
  <c r="M1325" i="28"/>
  <c r="N1325" i="28"/>
  <c r="O1325" i="28" s="1"/>
  <c r="Q1325" i="28"/>
  <c r="M1326" i="28"/>
  <c r="N1326" i="28"/>
  <c r="O1326" i="28" s="1"/>
  <c r="Q1326" i="28"/>
  <c r="T1328" i="28"/>
  <c r="U1328" i="28"/>
  <c r="W1328" i="28"/>
  <c r="X1328" i="28"/>
  <c r="O1330" i="28"/>
  <c r="U1330" i="28"/>
  <c r="X1330" i="28"/>
  <c r="M1331" i="28"/>
  <c r="M1328" i="28" s="1"/>
  <c r="N1331" i="28"/>
  <c r="O1331" i="28" s="1"/>
  <c r="Q1331" i="28"/>
  <c r="Q1328" i="28" s="1"/>
  <c r="M1332" i="28"/>
  <c r="N1332" i="28"/>
  <c r="O1332" i="28" s="1"/>
  <c r="Q1332" i="28"/>
  <c r="M1333" i="28"/>
  <c r="N1333" i="28"/>
  <c r="O1333" i="28" s="1"/>
  <c r="Q1333" i="28"/>
  <c r="M1334" i="28"/>
  <c r="N1334" i="28"/>
  <c r="O1334" i="28" s="1"/>
  <c r="Q1334" i="28"/>
  <c r="M1335" i="28"/>
  <c r="N1335" i="28"/>
  <c r="O1335" i="28" s="1"/>
  <c r="Q1335" i="28"/>
  <c r="M1336" i="28"/>
  <c r="N1336" i="28"/>
  <c r="O1336" i="28" s="1"/>
  <c r="Q1336" i="28"/>
  <c r="M1337" i="28"/>
  <c r="N1337" i="28"/>
  <c r="O1337" i="28" s="1"/>
  <c r="Q1337" i="28"/>
  <c r="M1338" i="28"/>
  <c r="N1338" i="28"/>
  <c r="O1338" i="28" s="1"/>
  <c r="Q1338" i="28"/>
  <c r="M1339" i="28"/>
  <c r="N1339" i="28"/>
  <c r="O1339" i="28" s="1"/>
  <c r="Q1339" i="28"/>
  <c r="M1340" i="28"/>
  <c r="N1340" i="28"/>
  <c r="O1340" i="28" s="1"/>
  <c r="Q1340" i="28"/>
  <c r="M1341" i="28"/>
  <c r="N1341" i="28"/>
  <c r="O1341" i="28" s="1"/>
  <c r="Q1341" i="28"/>
  <c r="M1342" i="28"/>
  <c r="N1342" i="28"/>
  <c r="O1342" i="28" s="1"/>
  <c r="Q1342" i="28"/>
  <c r="O1347" i="28"/>
  <c r="U1347" i="28"/>
  <c r="X1347" i="28"/>
  <c r="M1348" i="28"/>
  <c r="M1345" i="28" s="1"/>
  <c r="N1348" i="28"/>
  <c r="O1348" i="28" s="1"/>
  <c r="Q1348" i="28"/>
  <c r="Q1345" i="28" s="1"/>
  <c r="M1349" i="28"/>
  <c r="N1349" i="28"/>
  <c r="O1349" i="28" s="1"/>
  <c r="Q1349" i="28"/>
  <c r="C1350" i="28"/>
  <c r="M1350" i="28"/>
  <c r="N1350" i="28"/>
  <c r="O1350" i="28"/>
  <c r="Q1350" i="28"/>
  <c r="C1351" i="28"/>
  <c r="M1351" i="28"/>
  <c r="N1351" i="28"/>
  <c r="O1351" i="28" s="1"/>
  <c r="Q1351" i="28"/>
  <c r="T1351" i="28"/>
  <c r="T1345" i="28" s="1"/>
  <c r="U1351" i="28"/>
  <c r="U1345" i="28" s="1"/>
  <c r="W1351" i="28"/>
  <c r="W1345" i="28" s="1"/>
  <c r="X1351" i="28"/>
  <c r="X1345" i="28" s="1"/>
  <c r="M1352" i="28"/>
  <c r="N1352" i="28"/>
  <c r="O1352" i="28" s="1"/>
  <c r="Q1352" i="28"/>
  <c r="M1353" i="28"/>
  <c r="N1353" i="28"/>
  <c r="O1353" i="28" s="1"/>
  <c r="Q1353" i="28"/>
  <c r="M1355" i="28"/>
  <c r="N1355" i="28"/>
  <c r="O1355" i="28" s="1"/>
  <c r="Q1355" i="28"/>
  <c r="M1356" i="28"/>
  <c r="N1356" i="28"/>
  <c r="O1356" i="28" s="1"/>
  <c r="Q1356" i="28"/>
  <c r="M1357" i="28"/>
  <c r="N1357" i="28"/>
  <c r="O1357" i="28" s="1"/>
  <c r="Q1357" i="28"/>
  <c r="M1358" i="28"/>
  <c r="N1358" i="28"/>
  <c r="O1358" i="28" s="1"/>
  <c r="Q1358" i="28"/>
  <c r="C1359" i="28"/>
  <c r="M1359" i="28"/>
  <c r="N1359" i="28"/>
  <c r="O1359" i="28"/>
  <c r="Q1359" i="28"/>
  <c r="C1360" i="28"/>
  <c r="M1360" i="28"/>
  <c r="N1360" i="28"/>
  <c r="O1360" i="28" s="1"/>
  <c r="Q1360" i="28"/>
  <c r="C1361" i="28"/>
  <c r="M1361" i="28"/>
  <c r="N1361" i="28"/>
  <c r="O1361" i="28"/>
  <c r="Q1361" i="28"/>
  <c r="C1362" i="28"/>
  <c r="M1362" i="28"/>
  <c r="N1362" i="28"/>
  <c r="O1362" i="28" s="1"/>
  <c r="Q1362" i="28"/>
  <c r="C1363" i="28"/>
  <c r="M1363" i="28"/>
  <c r="N1363" i="28"/>
  <c r="O1363" i="28"/>
  <c r="Q1363" i="28"/>
  <c r="C1364" i="28"/>
  <c r="M1364" i="28"/>
  <c r="N1364" i="28"/>
  <c r="O1364" i="28" s="1"/>
  <c r="Q1364" i="28"/>
  <c r="C1365" i="28"/>
  <c r="M1365" i="28"/>
  <c r="N1365" i="28"/>
  <c r="O1365" i="28" s="1"/>
  <c r="Q1365" i="28"/>
  <c r="C1366" i="28"/>
  <c r="M1366" i="28"/>
  <c r="N1366" i="28"/>
  <c r="O1366" i="28" s="1"/>
  <c r="Q1366" i="28"/>
  <c r="C1367" i="28"/>
  <c r="M1367" i="28"/>
  <c r="N1367" i="28"/>
  <c r="O1367" i="28"/>
  <c r="Q1367" i="28"/>
  <c r="C1368" i="28"/>
  <c r="M1368" i="28"/>
  <c r="N1368" i="28"/>
  <c r="O1368" i="28" s="1"/>
  <c r="Q1368" i="28"/>
  <c r="C1369" i="28"/>
  <c r="M1369" i="28"/>
  <c r="N1369" i="28"/>
  <c r="O1369" i="28"/>
  <c r="Q1369" i="28"/>
  <c r="C1370" i="28"/>
  <c r="M1370" i="28"/>
  <c r="N1370" i="28"/>
  <c r="O1370" i="28" s="1"/>
  <c r="Q1370" i="28"/>
  <c r="C1371" i="28"/>
  <c r="M1371" i="28"/>
  <c r="N1371" i="28"/>
  <c r="O1371" i="28"/>
  <c r="Q1371" i="28"/>
  <c r="M1372" i="28"/>
  <c r="N1372" i="28"/>
  <c r="O1372" i="28"/>
  <c r="Q1372" i="28"/>
  <c r="M1373" i="28"/>
  <c r="N1373" i="28"/>
  <c r="O1373" i="28"/>
  <c r="Q1373" i="28"/>
  <c r="M1374" i="28"/>
  <c r="N1374" i="28"/>
  <c r="O1374" i="28"/>
  <c r="Q1374" i="28"/>
  <c r="M1375" i="28"/>
  <c r="N1375" i="28"/>
  <c r="O1375" i="28"/>
  <c r="Q1375" i="28"/>
  <c r="O1381" i="28"/>
  <c r="O1385" i="28"/>
  <c r="O1390" i="28"/>
  <c r="M1391" i="28"/>
  <c r="M1388" i="28" s="1"/>
  <c r="N1391" i="28"/>
  <c r="N1388" i="28" s="1"/>
  <c r="O1391" i="28"/>
  <c r="Q1391" i="28"/>
  <c r="Q1388" i="28" s="1"/>
  <c r="M1392" i="28"/>
  <c r="N1392" i="28"/>
  <c r="O1392" i="28"/>
  <c r="Q1392" i="28"/>
  <c r="M1393" i="28"/>
  <c r="N1393" i="28"/>
  <c r="O1393" i="28"/>
  <c r="Q1393" i="28"/>
  <c r="M1394" i="28"/>
  <c r="N1394" i="28"/>
  <c r="O1394" i="28"/>
  <c r="Q1394" i="28"/>
  <c r="M1395" i="28"/>
  <c r="N1395" i="28"/>
  <c r="O1395" i="28"/>
  <c r="Q1395" i="28"/>
  <c r="M1396" i="28"/>
  <c r="N1396" i="28"/>
  <c r="O1396" i="28"/>
  <c r="Q1396" i="28"/>
  <c r="M1397" i="28"/>
  <c r="N1397" i="28"/>
  <c r="O1397" i="28"/>
  <c r="Q1397" i="28"/>
  <c r="O1403" i="28"/>
  <c r="M1404" i="28"/>
  <c r="M1401" i="28" s="1"/>
  <c r="N1404" i="28"/>
  <c r="N1401" i="28" s="1"/>
  <c r="O1404" i="28"/>
  <c r="Q1404" i="28"/>
  <c r="Q1401" i="28" s="1"/>
  <c r="M1406" i="28"/>
  <c r="N1406" i="28"/>
  <c r="O1406" i="28"/>
  <c r="Q1406" i="28"/>
  <c r="M1407" i="28"/>
  <c r="N1407" i="28"/>
  <c r="O1407" i="28"/>
  <c r="Q1407" i="28"/>
  <c r="O1412" i="28"/>
  <c r="U1412" i="28"/>
  <c r="X1412" i="28"/>
  <c r="O1417" i="28"/>
  <c r="U1417" i="28"/>
  <c r="X1417" i="28"/>
  <c r="M1418" i="28"/>
  <c r="M1415" i="28" s="1"/>
  <c r="N1418" i="28"/>
  <c r="N1415" i="28" s="1"/>
  <c r="O1418" i="28"/>
  <c r="Q1418" i="28"/>
  <c r="Q1415" i="28" s="1"/>
  <c r="T1418" i="28"/>
  <c r="T1415" i="28" s="1"/>
  <c r="U1418" i="28"/>
  <c r="U1415" i="28" s="1"/>
  <c r="W1418" i="28"/>
  <c r="W1415" i="28" s="1"/>
  <c r="X1418" i="28"/>
  <c r="X1415" i="28" s="1"/>
  <c r="M1419" i="28"/>
  <c r="N1419" i="28"/>
  <c r="O1419" i="28"/>
  <c r="Q1419" i="28"/>
  <c r="T1419" i="28"/>
  <c r="U1419" i="28"/>
  <c r="W1419" i="28"/>
  <c r="X1419" i="28"/>
  <c r="M1420" i="28"/>
  <c r="N1420" i="28"/>
  <c r="O1420" i="28"/>
  <c r="Q1420" i="28"/>
  <c r="T1420" i="28"/>
  <c r="U1420" i="28"/>
  <c r="W1420" i="28"/>
  <c r="X1420" i="28"/>
  <c r="M1421" i="28"/>
  <c r="N1421" i="28"/>
  <c r="O1421" i="28"/>
  <c r="Q1421" i="28"/>
  <c r="T1421" i="28"/>
  <c r="U1421" i="28"/>
  <c r="W1421" i="28"/>
  <c r="X1421" i="28"/>
  <c r="M1422" i="28"/>
  <c r="N1422" i="28"/>
  <c r="O1422" i="28"/>
  <c r="Q1422" i="28"/>
  <c r="T1422" i="28"/>
  <c r="U1422" i="28"/>
  <c r="W1422" i="28"/>
  <c r="X1422" i="28"/>
  <c r="M1423" i="28"/>
  <c r="N1423" i="28"/>
  <c r="O1423" i="28"/>
  <c r="Q1423" i="28"/>
  <c r="T1423" i="28"/>
  <c r="U1423" i="28"/>
  <c r="W1423" i="28"/>
  <c r="X1423" i="28"/>
  <c r="M1424" i="28"/>
  <c r="N1424" i="28"/>
  <c r="O1424" i="28"/>
  <c r="Q1424" i="28"/>
  <c r="T1424" i="28"/>
  <c r="U1424" i="28"/>
  <c r="W1424" i="28"/>
  <c r="X1424" i="28"/>
  <c r="M1425" i="28"/>
  <c r="N1425" i="28"/>
  <c r="O1425" i="28"/>
  <c r="Q1425" i="28"/>
  <c r="T1425" i="28"/>
  <c r="U1425" i="28"/>
  <c r="W1425" i="28"/>
  <c r="X1425" i="28"/>
  <c r="O1429" i="28"/>
  <c r="U1429" i="28"/>
  <c r="X1429" i="28"/>
  <c r="M1430" i="28"/>
  <c r="M1427" i="28" s="1"/>
  <c r="N1430" i="28"/>
  <c r="N1427" i="28" s="1"/>
  <c r="O1430" i="28"/>
  <c r="Q1430" i="28"/>
  <c r="Q1427" i="28" s="1"/>
  <c r="T1430" i="28"/>
  <c r="T1427" i="28" s="1"/>
  <c r="U1430" i="28"/>
  <c r="U1427" i="28" s="1"/>
  <c r="W1430" i="28"/>
  <c r="W1427" i="28" s="1"/>
  <c r="X1430" i="28"/>
  <c r="X1427" i="28" s="1"/>
  <c r="M1431" i="28"/>
  <c r="N1431" i="28"/>
  <c r="O1431" i="28"/>
  <c r="Q1431" i="28"/>
  <c r="T1431" i="28"/>
  <c r="U1431" i="28"/>
  <c r="W1431" i="28"/>
  <c r="X1431" i="28"/>
  <c r="O1434" i="28"/>
  <c r="O1439" i="28"/>
  <c r="M1442" i="28"/>
  <c r="M1437" i="28" s="1"/>
  <c r="N1442" i="28"/>
  <c r="N1437" i="28" s="1"/>
  <c r="O1442" i="28"/>
  <c r="Q1442" i="28"/>
  <c r="Q1437" i="28" s="1"/>
  <c r="O1446" i="28"/>
  <c r="U1446" i="28"/>
  <c r="X1446" i="28"/>
  <c r="M1447" i="28"/>
  <c r="M1444" i="28" s="1"/>
  <c r="N1447" i="28"/>
  <c r="N1444" i="28" s="1"/>
  <c r="O1444" i="28" s="1"/>
  <c r="O1447" i="28"/>
  <c r="Q1447" i="28"/>
  <c r="Q1444" i="28" s="1"/>
  <c r="T1447" i="28"/>
  <c r="T1444" i="28" s="1"/>
  <c r="U1447" i="28"/>
  <c r="U1444" i="28" s="1"/>
  <c r="W1447" i="28"/>
  <c r="W1444" i="28" s="1"/>
  <c r="X1447" i="28"/>
  <c r="X1444" i="28" s="1"/>
  <c r="O1452" i="28"/>
  <c r="O1457" i="28"/>
  <c r="M1458" i="28"/>
  <c r="M1455" i="28" s="1"/>
  <c r="N1458" i="28"/>
  <c r="N1455" i="28" s="1"/>
  <c r="O1458" i="28"/>
  <c r="Q1458" i="28"/>
  <c r="Q1455" i="28" s="1"/>
  <c r="M1459" i="28"/>
  <c r="N1459" i="28"/>
  <c r="O1459" i="28"/>
  <c r="Q1459" i="28"/>
  <c r="M1460" i="28"/>
  <c r="N1460" i="28"/>
  <c r="O1460" i="28"/>
  <c r="Q1460" i="28"/>
  <c r="M1461" i="28"/>
  <c r="N1461" i="28"/>
  <c r="O1461" i="28"/>
  <c r="Q1461" i="28"/>
  <c r="M1462" i="28"/>
  <c r="N1462" i="28"/>
  <c r="O1462" i="28"/>
  <c r="Q1462" i="28"/>
  <c r="M1463" i="28"/>
  <c r="N1463" i="28"/>
  <c r="O1463" i="28"/>
  <c r="Q1463" i="28"/>
  <c r="M1464" i="28"/>
  <c r="N1464" i="28"/>
  <c r="O1464" i="28"/>
  <c r="Q1464" i="28"/>
  <c r="M1465" i="28"/>
  <c r="N1465" i="28"/>
  <c r="O1465" i="28"/>
  <c r="Q1465" i="28"/>
  <c r="M1466" i="28"/>
  <c r="N1466" i="28"/>
  <c r="O1466" i="28"/>
  <c r="Q1466" i="28"/>
  <c r="M1467" i="28"/>
  <c r="N1467" i="28"/>
  <c r="O1467" i="28"/>
  <c r="Q1467" i="28"/>
  <c r="M1468" i="28"/>
  <c r="N1468" i="28"/>
  <c r="O1468" i="28"/>
  <c r="Q1468" i="28"/>
  <c r="M1469" i="28"/>
  <c r="N1469" i="28"/>
  <c r="O1469" i="28"/>
  <c r="Q1469" i="28"/>
  <c r="M1471" i="28"/>
  <c r="N1471" i="28"/>
  <c r="O1471" i="28"/>
  <c r="Q1471" i="28"/>
  <c r="O1475" i="28"/>
  <c r="U1475" i="28"/>
  <c r="X1475" i="28"/>
  <c r="M1476" i="28"/>
  <c r="M1473" i="28" s="1"/>
  <c r="N1476" i="28"/>
  <c r="N1473" i="28" s="1"/>
  <c r="O1473" i="28" s="1"/>
  <c r="O1476" i="28"/>
  <c r="Q1476" i="28"/>
  <c r="Q1473" i="28" s="1"/>
  <c r="T1476" i="28"/>
  <c r="T1473" i="28" s="1"/>
  <c r="U1476" i="28"/>
  <c r="U1473" i="28" s="1"/>
  <c r="W1476" i="28"/>
  <c r="X1476" i="28"/>
  <c r="X1473" i="28" s="1"/>
  <c r="W1477" i="28"/>
  <c r="X1477" i="28"/>
  <c r="M1478" i="28"/>
  <c r="N1478" i="28"/>
  <c r="O1478" i="28"/>
  <c r="Q1478" i="28"/>
  <c r="T1478" i="28"/>
  <c r="U1478" i="28"/>
  <c r="W1478" i="28"/>
  <c r="X1478" i="28"/>
  <c r="M1479" i="28"/>
  <c r="N1479" i="28"/>
  <c r="O1479" i="28"/>
  <c r="Q1479" i="28"/>
  <c r="T1479" i="28"/>
  <c r="U1479" i="28"/>
  <c r="W1479" i="28"/>
  <c r="X1479" i="28"/>
  <c r="M1480" i="28"/>
  <c r="N1480" i="28"/>
  <c r="O1480" i="28"/>
  <c r="Q1480" i="28"/>
  <c r="T1480" i="28"/>
  <c r="U1480" i="28"/>
  <c r="W1480" i="28"/>
  <c r="X1480" i="28"/>
  <c r="M1481" i="28"/>
  <c r="N1481" i="28"/>
  <c r="O1481" i="28"/>
  <c r="Q1481" i="28"/>
  <c r="T1481" i="28"/>
  <c r="U1481" i="28"/>
  <c r="W1481" i="28"/>
  <c r="X1481" i="28"/>
  <c r="M1482" i="28"/>
  <c r="N1482" i="28"/>
  <c r="O1482" i="28"/>
  <c r="Q1482" i="28"/>
  <c r="T1482" i="28"/>
  <c r="U1482" i="28"/>
  <c r="W1482" i="28"/>
  <c r="X1482" i="28"/>
  <c r="M1483" i="28"/>
  <c r="N1483" i="28"/>
  <c r="O1483" i="28"/>
  <c r="Q1483" i="28"/>
  <c r="T1483" i="28"/>
  <c r="U1483" i="28"/>
  <c r="W1483" i="28"/>
  <c r="X1483" i="28"/>
  <c r="M1484" i="28"/>
  <c r="N1484" i="28"/>
  <c r="O1484" i="28"/>
  <c r="Q1484" i="28"/>
  <c r="T1484" i="28"/>
  <c r="U1484" i="28"/>
  <c r="W1484" i="28"/>
  <c r="X1484" i="28"/>
  <c r="M1485" i="28"/>
  <c r="N1485" i="28"/>
  <c r="O1485" i="28"/>
  <c r="Q1485" i="28"/>
  <c r="T1485" i="28"/>
  <c r="U1485" i="28"/>
  <c r="W1485" i="28"/>
  <c r="X1485" i="28"/>
  <c r="M1486" i="28"/>
  <c r="N1486" i="28"/>
  <c r="O1486" i="28"/>
  <c r="Q1486" i="28"/>
  <c r="T1486" i="28"/>
  <c r="U1486" i="28"/>
  <c r="W1486" i="28"/>
  <c r="X1486" i="28"/>
  <c r="M1487" i="28"/>
  <c r="N1487" i="28"/>
  <c r="O1487" i="28"/>
  <c r="Q1487" i="28"/>
  <c r="T1487" i="28"/>
  <c r="U1487" i="28"/>
  <c r="W1487" i="28"/>
  <c r="X1487" i="28"/>
  <c r="M1488" i="28"/>
  <c r="N1488" i="28"/>
  <c r="O1488" i="28"/>
  <c r="Q1488" i="28"/>
  <c r="T1488" i="28"/>
  <c r="U1488" i="28"/>
  <c r="W1488" i="28"/>
  <c r="X1488" i="28"/>
  <c r="M1489" i="28"/>
  <c r="N1489" i="28"/>
  <c r="O1489" i="28"/>
  <c r="Q1489" i="28"/>
  <c r="T1489" i="28"/>
  <c r="U1489" i="28"/>
  <c r="W1489" i="28"/>
  <c r="X1489" i="28"/>
  <c r="M1490" i="28"/>
  <c r="N1490" i="28"/>
  <c r="O1490" i="28"/>
  <c r="Q1490" i="28"/>
  <c r="T1490" i="28"/>
  <c r="U1490" i="28"/>
  <c r="W1490" i="28"/>
  <c r="X1490" i="28"/>
  <c r="M1491" i="28"/>
  <c r="N1491" i="28"/>
  <c r="O1491" i="28"/>
  <c r="Q1491" i="28"/>
  <c r="T1491" i="28"/>
  <c r="U1491" i="28"/>
  <c r="W1491" i="28"/>
  <c r="X1491" i="28"/>
  <c r="O1494" i="28"/>
  <c r="U1494" i="28"/>
  <c r="X1494" i="28"/>
  <c r="O1497" i="28"/>
  <c r="U1497" i="28"/>
  <c r="X1497" i="28"/>
  <c r="M1498" i="28"/>
  <c r="M1495" i="28" s="1"/>
  <c r="N1498" i="28"/>
  <c r="O1498" i="28"/>
  <c r="Q1498" i="28"/>
  <c r="Q1495" i="28" s="1"/>
  <c r="T1498" i="28"/>
  <c r="T1495" i="28" s="1"/>
  <c r="U1498" i="28"/>
  <c r="U1495" i="28" s="1"/>
  <c r="W1498" i="28"/>
  <c r="W1495" i="28" s="1"/>
  <c r="X1498" i="28"/>
  <c r="X1495" i="28" s="1"/>
  <c r="M1499" i="28"/>
  <c r="N1499" i="28"/>
  <c r="O1499" i="28"/>
  <c r="Q1499" i="28"/>
  <c r="T1499" i="28"/>
  <c r="U1499" i="28"/>
  <c r="W1499" i="28"/>
  <c r="X1499" i="28"/>
  <c r="M1500" i="28"/>
  <c r="N1500" i="28"/>
  <c r="O1500" i="28"/>
  <c r="Q1500" i="28"/>
  <c r="T1500" i="28"/>
  <c r="U1500" i="28"/>
  <c r="W1500" i="28"/>
  <c r="X1500" i="28"/>
  <c r="M1501" i="28"/>
  <c r="N1501" i="28"/>
  <c r="O1501" i="28" s="1"/>
  <c r="Q1501" i="28"/>
  <c r="T1501" i="28"/>
  <c r="U1501" i="28"/>
  <c r="W1501" i="28"/>
  <c r="X1501" i="28"/>
  <c r="M1502" i="28"/>
  <c r="N1502" i="28"/>
  <c r="O1502" i="28"/>
  <c r="Q1502" i="28"/>
  <c r="T1502" i="28"/>
  <c r="U1502" i="28"/>
  <c r="W1502" i="28"/>
  <c r="X1502" i="28"/>
  <c r="M1503" i="28"/>
  <c r="N1503" i="28"/>
  <c r="O1503" i="28"/>
  <c r="Q1503" i="28"/>
  <c r="T1503" i="28"/>
  <c r="U1503" i="28"/>
  <c r="W1503" i="28"/>
  <c r="X1503" i="28"/>
  <c r="M1504" i="28"/>
  <c r="N1504" i="28"/>
  <c r="O1504" i="28"/>
  <c r="Q1504" i="28"/>
  <c r="T1504" i="28"/>
  <c r="U1504" i="28"/>
  <c r="W1504" i="28"/>
  <c r="X1504" i="28"/>
  <c r="V2" i="25"/>
  <c r="W2" i="25"/>
  <c r="X2" i="25"/>
  <c r="U3" i="25"/>
  <c r="V3" i="25"/>
  <c r="W3" i="25"/>
  <c r="X3" i="25"/>
  <c r="S4" i="25"/>
  <c r="T4" i="25"/>
  <c r="U4" i="25"/>
  <c r="V4" i="25"/>
  <c r="W4" i="25"/>
  <c r="X4" i="25"/>
  <c r="S5" i="25"/>
  <c r="T5" i="25"/>
  <c r="U5" i="25"/>
  <c r="V5" i="25"/>
  <c r="W5" i="25"/>
  <c r="X5" i="25"/>
  <c r="S6" i="25"/>
  <c r="T6" i="25"/>
  <c r="U6" i="25"/>
  <c r="V6" i="25"/>
  <c r="W6" i="25"/>
  <c r="X6" i="25"/>
  <c r="S7" i="25"/>
  <c r="T7" i="25"/>
  <c r="U7" i="25"/>
  <c r="V7" i="25"/>
  <c r="W7" i="25"/>
  <c r="X7" i="25"/>
  <c r="S8" i="25"/>
  <c r="T8" i="25"/>
  <c r="U8" i="25"/>
  <c r="V8" i="25"/>
  <c r="W8" i="25"/>
  <c r="X8" i="25"/>
  <c r="S9" i="25"/>
  <c r="T9" i="25"/>
  <c r="U9" i="25"/>
  <c r="V9" i="25"/>
  <c r="W9" i="25"/>
  <c r="X9" i="25"/>
  <c r="S10" i="25"/>
  <c r="T10" i="25"/>
  <c r="U10" i="25"/>
  <c r="V10" i="25"/>
  <c r="W10" i="25"/>
  <c r="X10" i="25"/>
  <c r="S11" i="25"/>
  <c r="T11" i="25"/>
  <c r="U11" i="25"/>
  <c r="V11" i="25"/>
  <c r="W11" i="25"/>
  <c r="X11" i="25"/>
  <c r="S12" i="25"/>
  <c r="T12" i="25"/>
  <c r="U12" i="25"/>
  <c r="V12" i="25"/>
  <c r="W12" i="25"/>
  <c r="X12" i="25"/>
  <c r="S13" i="25"/>
  <c r="T13" i="25"/>
  <c r="U13" i="25"/>
  <c r="V13" i="25"/>
  <c r="W13" i="25"/>
  <c r="X13" i="25"/>
  <c r="S14" i="25"/>
  <c r="T14" i="25"/>
  <c r="U14" i="25"/>
  <c r="V14" i="25"/>
  <c r="W14" i="25"/>
  <c r="X14" i="25"/>
  <c r="S15" i="25"/>
  <c r="T15" i="25"/>
  <c r="U15" i="25"/>
  <c r="V15" i="25"/>
  <c r="W15" i="25"/>
  <c r="X15" i="25"/>
  <c r="S16" i="25"/>
  <c r="T16" i="25"/>
  <c r="U16" i="25"/>
  <c r="V16" i="25"/>
  <c r="W16" i="25"/>
  <c r="X16" i="25"/>
  <c r="S17" i="25"/>
  <c r="T17" i="25"/>
  <c r="U17" i="25"/>
  <c r="V17" i="25"/>
  <c r="W17" i="25"/>
  <c r="X17" i="25"/>
  <c r="T18" i="25"/>
  <c r="U18" i="25"/>
  <c r="V18" i="25"/>
  <c r="W18" i="25"/>
  <c r="X18" i="25"/>
  <c r="S19" i="25"/>
  <c r="T19" i="25"/>
  <c r="U19" i="25"/>
  <c r="V19" i="25"/>
  <c r="W19" i="25"/>
  <c r="X19" i="25"/>
  <c r="S20" i="25"/>
  <c r="T20" i="25"/>
  <c r="U20" i="25"/>
  <c r="V20" i="25"/>
  <c r="W20" i="25"/>
  <c r="X20" i="25"/>
  <c r="S21" i="25"/>
  <c r="T21" i="25"/>
  <c r="U21" i="25"/>
  <c r="V21" i="25"/>
  <c r="W21" i="25"/>
  <c r="X21" i="25"/>
  <c r="S22" i="25"/>
  <c r="T22" i="25"/>
  <c r="U22" i="25"/>
  <c r="V22" i="25"/>
  <c r="W22" i="25"/>
  <c r="X22" i="25"/>
  <c r="S23" i="25"/>
  <c r="T23" i="25"/>
  <c r="U23" i="25"/>
  <c r="V23" i="25"/>
  <c r="W23" i="25"/>
  <c r="X23" i="25"/>
  <c r="S24" i="25"/>
  <c r="T24" i="25"/>
  <c r="U24" i="25"/>
  <c r="V24" i="25"/>
  <c r="W24" i="25"/>
  <c r="X24" i="25"/>
  <c r="S25" i="25"/>
  <c r="T25" i="25"/>
  <c r="U25" i="25"/>
  <c r="V25" i="25"/>
  <c r="W25" i="25"/>
  <c r="X25" i="25"/>
  <c r="S26" i="25"/>
  <c r="T26" i="25"/>
  <c r="U26" i="25"/>
  <c r="V26" i="25"/>
  <c r="W26" i="25"/>
  <c r="X26" i="25"/>
  <c r="S27" i="25"/>
  <c r="T27" i="25"/>
  <c r="U27" i="25"/>
  <c r="V27" i="25"/>
  <c r="W27" i="25"/>
  <c r="X27" i="25"/>
  <c r="S28" i="25"/>
  <c r="T28" i="25"/>
  <c r="U28" i="25"/>
  <c r="V28" i="25"/>
  <c r="W28" i="25"/>
  <c r="X28" i="25"/>
  <c r="S29" i="25"/>
  <c r="T29" i="25"/>
  <c r="U29" i="25"/>
  <c r="V29" i="25"/>
  <c r="W29" i="25"/>
  <c r="X29" i="25"/>
  <c r="S30" i="25"/>
  <c r="T30" i="25"/>
  <c r="U30" i="25"/>
  <c r="V30" i="25"/>
  <c r="W30" i="25"/>
  <c r="X30" i="25"/>
  <c r="S31" i="25"/>
  <c r="T31" i="25"/>
  <c r="U31" i="25"/>
  <c r="V31" i="25"/>
  <c r="W31" i="25"/>
  <c r="X31" i="25"/>
  <c r="S32" i="25"/>
  <c r="T32" i="25"/>
  <c r="U32" i="25"/>
  <c r="V32" i="25"/>
  <c r="W32" i="25"/>
  <c r="X32" i="25"/>
  <c r="S33" i="25"/>
  <c r="T33" i="25"/>
  <c r="U33" i="25"/>
  <c r="V33" i="25"/>
  <c r="W33" i="25"/>
  <c r="X33" i="25"/>
  <c r="S34" i="25"/>
  <c r="T34" i="25"/>
  <c r="U34" i="25"/>
  <c r="V34" i="25"/>
  <c r="W34" i="25"/>
  <c r="X34" i="25"/>
  <c r="S35" i="25"/>
  <c r="T35" i="25"/>
  <c r="U35" i="25"/>
  <c r="V35" i="25"/>
  <c r="W35" i="25"/>
  <c r="X35" i="25"/>
  <c r="S36" i="25"/>
  <c r="T36" i="25"/>
  <c r="U36" i="25"/>
  <c r="V36" i="25"/>
  <c r="W36" i="25"/>
  <c r="X36" i="25"/>
  <c r="S37" i="25"/>
  <c r="T37" i="25"/>
  <c r="U37" i="25"/>
  <c r="V37" i="25"/>
  <c r="W37" i="25"/>
  <c r="X37" i="25"/>
  <c r="S38" i="25"/>
  <c r="T38" i="25"/>
  <c r="U38" i="25"/>
  <c r="V38" i="25"/>
  <c r="W38" i="25"/>
  <c r="X38" i="25"/>
  <c r="S39" i="25"/>
  <c r="T39" i="25"/>
  <c r="U39" i="25"/>
  <c r="V39" i="25"/>
  <c r="W39" i="25"/>
  <c r="X39" i="25"/>
  <c r="S40" i="25"/>
  <c r="T40" i="25"/>
  <c r="U40" i="25"/>
  <c r="V40" i="25"/>
  <c r="W40" i="25"/>
  <c r="X40" i="25"/>
  <c r="S41" i="25"/>
  <c r="T41" i="25"/>
  <c r="U41" i="25"/>
  <c r="V41" i="25"/>
  <c r="W41" i="25"/>
  <c r="X41" i="25"/>
  <c r="S42" i="25"/>
  <c r="T42" i="25"/>
  <c r="U42" i="25"/>
  <c r="V42" i="25"/>
  <c r="W42" i="25"/>
  <c r="X42" i="25"/>
  <c r="S43" i="25"/>
  <c r="T43" i="25"/>
  <c r="U43" i="25"/>
  <c r="V43" i="25"/>
  <c r="W43" i="25"/>
  <c r="X43" i="25"/>
  <c r="S44" i="25"/>
  <c r="T44" i="25"/>
  <c r="U44" i="25"/>
  <c r="V44" i="25"/>
  <c r="W44" i="25"/>
  <c r="X44" i="25"/>
  <c r="S45" i="25"/>
  <c r="T45" i="25"/>
  <c r="U45" i="25"/>
  <c r="V45" i="25"/>
  <c r="W45" i="25"/>
  <c r="X45" i="25"/>
  <c r="S46" i="25"/>
  <c r="T46" i="25"/>
  <c r="U46" i="25"/>
  <c r="V46" i="25"/>
  <c r="W46" i="25"/>
  <c r="X46" i="25"/>
  <c r="S47" i="25"/>
  <c r="T47" i="25"/>
  <c r="U47" i="25"/>
  <c r="V47" i="25"/>
  <c r="W47" i="25"/>
  <c r="X47" i="25"/>
  <c r="S48" i="25"/>
  <c r="T48" i="25"/>
  <c r="U48" i="25"/>
  <c r="V48" i="25"/>
  <c r="W48" i="25"/>
  <c r="X48" i="25"/>
  <c r="S49" i="25"/>
  <c r="T49" i="25"/>
  <c r="U49" i="25"/>
  <c r="V49" i="25"/>
  <c r="W49" i="25"/>
  <c r="X49" i="25"/>
  <c r="S50" i="25"/>
  <c r="T50" i="25"/>
  <c r="U50" i="25"/>
  <c r="V50" i="25"/>
  <c r="W50" i="25"/>
  <c r="X50" i="25"/>
  <c r="S51" i="25"/>
  <c r="T51" i="25"/>
  <c r="U51" i="25"/>
  <c r="V51" i="25"/>
  <c r="W51" i="25"/>
  <c r="X51" i="25"/>
  <c r="S52" i="25"/>
  <c r="T52" i="25"/>
  <c r="U52" i="25"/>
  <c r="V52" i="25"/>
  <c r="W52" i="25"/>
  <c r="X52" i="25"/>
  <c r="S53" i="25"/>
  <c r="T53" i="25"/>
  <c r="U53" i="25"/>
  <c r="V53" i="25"/>
  <c r="W53" i="25"/>
  <c r="X53" i="25"/>
  <c r="S54" i="25"/>
  <c r="T54" i="25"/>
  <c r="U54" i="25"/>
  <c r="V54" i="25"/>
  <c r="W54" i="25"/>
  <c r="X54" i="25"/>
  <c r="S55" i="25"/>
  <c r="T55" i="25"/>
  <c r="U55" i="25"/>
  <c r="V55" i="25"/>
  <c r="W55" i="25"/>
  <c r="X55" i="25"/>
  <c r="S56" i="25"/>
  <c r="T56" i="25"/>
  <c r="U56" i="25"/>
  <c r="V56" i="25"/>
  <c r="W56" i="25"/>
  <c r="X56" i="25"/>
  <c r="S57" i="25"/>
  <c r="T57" i="25"/>
  <c r="U57" i="25"/>
  <c r="V57" i="25"/>
  <c r="W57" i="25"/>
  <c r="X57" i="25"/>
  <c r="S58" i="25"/>
  <c r="T58" i="25"/>
  <c r="U58" i="25"/>
  <c r="V58" i="25"/>
  <c r="W58" i="25"/>
  <c r="X58" i="25"/>
  <c r="S59" i="25"/>
  <c r="T59" i="25"/>
  <c r="U59" i="25"/>
  <c r="V59" i="25"/>
  <c r="W59" i="25"/>
  <c r="X59" i="25"/>
  <c r="S60" i="25"/>
  <c r="T60" i="25"/>
  <c r="U60" i="25"/>
  <c r="V60" i="25"/>
  <c r="W60" i="25"/>
  <c r="X60" i="25"/>
  <c r="S61" i="25"/>
  <c r="T61" i="25"/>
  <c r="U61" i="25"/>
  <c r="V61" i="25"/>
  <c r="W61" i="25"/>
  <c r="X61" i="25"/>
  <c r="S62" i="25"/>
  <c r="T62" i="25"/>
  <c r="U62" i="25"/>
  <c r="V62" i="25"/>
  <c r="W62" i="25"/>
  <c r="X62" i="25"/>
  <c r="T63" i="25"/>
  <c r="U63" i="25"/>
  <c r="V63" i="25"/>
  <c r="W63" i="25"/>
  <c r="X63" i="25"/>
  <c r="T64" i="25"/>
  <c r="U64" i="25"/>
  <c r="V64" i="25"/>
  <c r="W64" i="25"/>
  <c r="X64" i="25"/>
  <c r="S65" i="25"/>
  <c r="T65" i="25"/>
  <c r="U65" i="25"/>
  <c r="V65" i="25"/>
  <c r="W65" i="25"/>
  <c r="X65" i="25"/>
  <c r="S66" i="25"/>
  <c r="T66" i="25"/>
  <c r="U66" i="25"/>
  <c r="V66" i="25"/>
  <c r="W66" i="25"/>
  <c r="X66" i="25"/>
  <c r="S67" i="25"/>
  <c r="T67" i="25"/>
  <c r="U67" i="25"/>
  <c r="V67" i="25"/>
  <c r="W67" i="25"/>
  <c r="X67" i="25"/>
  <c r="S68" i="25"/>
  <c r="T68" i="25"/>
  <c r="U68" i="25"/>
  <c r="V68" i="25"/>
  <c r="W68" i="25"/>
  <c r="X68" i="25"/>
  <c r="S69" i="25"/>
  <c r="T69" i="25"/>
  <c r="U69" i="25"/>
  <c r="V69" i="25"/>
  <c r="W69" i="25"/>
  <c r="X69" i="25"/>
  <c r="S70" i="25"/>
  <c r="T70" i="25"/>
  <c r="U70" i="25"/>
  <c r="V70" i="25"/>
  <c r="W70" i="25"/>
  <c r="X70" i="25"/>
  <c r="S71" i="25"/>
  <c r="T71" i="25"/>
  <c r="U71" i="25"/>
  <c r="V71" i="25"/>
  <c r="W71" i="25"/>
  <c r="X71" i="25"/>
  <c r="S72" i="25"/>
  <c r="T72" i="25"/>
  <c r="U72" i="25"/>
  <c r="V72" i="25"/>
  <c r="W72" i="25"/>
  <c r="X72" i="25"/>
  <c r="S73" i="25"/>
  <c r="T73" i="25"/>
  <c r="U73" i="25"/>
  <c r="V73" i="25"/>
  <c r="W73" i="25"/>
  <c r="X73" i="25"/>
  <c r="S74" i="25"/>
  <c r="T74" i="25"/>
  <c r="U74" i="25"/>
  <c r="V74" i="25"/>
  <c r="W74" i="25"/>
  <c r="X74" i="25"/>
  <c r="S75" i="25"/>
  <c r="T75" i="25"/>
  <c r="U75" i="25"/>
  <c r="V75" i="25"/>
  <c r="W75" i="25"/>
  <c r="X75" i="25"/>
  <c r="S76" i="25"/>
  <c r="T76" i="25"/>
  <c r="U76" i="25"/>
  <c r="V76" i="25"/>
  <c r="W76" i="25"/>
  <c r="X76" i="25"/>
  <c r="S77" i="25"/>
  <c r="T77" i="25"/>
  <c r="U77" i="25"/>
  <c r="V77" i="25"/>
  <c r="W77" i="25"/>
  <c r="X77" i="25"/>
  <c r="S78" i="25"/>
  <c r="T78" i="25"/>
  <c r="U78" i="25"/>
  <c r="V78" i="25"/>
  <c r="W78" i="25"/>
  <c r="X78" i="25"/>
  <c r="S79" i="25"/>
  <c r="T79" i="25"/>
  <c r="U79" i="25"/>
  <c r="V79" i="25"/>
  <c r="W79" i="25"/>
  <c r="X79" i="25"/>
  <c r="S80" i="25"/>
  <c r="T80" i="25"/>
  <c r="U80" i="25"/>
  <c r="V80" i="25"/>
  <c r="W80" i="25"/>
  <c r="X80" i="25"/>
  <c r="S81" i="25"/>
  <c r="T81" i="25"/>
  <c r="U81" i="25"/>
  <c r="V81" i="25"/>
  <c r="W81" i="25"/>
  <c r="X81" i="25"/>
  <c r="S82" i="25"/>
  <c r="T82" i="25"/>
  <c r="U82" i="25"/>
  <c r="V82" i="25"/>
  <c r="W82" i="25"/>
  <c r="X82" i="25"/>
  <c r="V83" i="25"/>
  <c r="W83" i="25"/>
  <c r="X83" i="25"/>
  <c r="U84" i="25"/>
  <c r="V84" i="25"/>
  <c r="W84" i="25"/>
  <c r="X84" i="25"/>
  <c r="S85" i="25"/>
  <c r="T85" i="25"/>
  <c r="U85" i="25"/>
  <c r="V85" i="25"/>
  <c r="W85" i="25"/>
  <c r="X85" i="25"/>
  <c r="S86" i="25"/>
  <c r="T86" i="25"/>
  <c r="U86" i="25"/>
  <c r="V86" i="25"/>
  <c r="W86" i="25"/>
  <c r="X86" i="25"/>
  <c r="S87" i="25"/>
  <c r="T87" i="25"/>
  <c r="U87" i="25"/>
  <c r="V87" i="25"/>
  <c r="W87" i="25"/>
  <c r="X87" i="25"/>
  <c r="S88" i="25"/>
  <c r="T88" i="25"/>
  <c r="U88" i="25"/>
  <c r="V88" i="25"/>
  <c r="W88" i="25"/>
  <c r="X88" i="25"/>
  <c r="S89" i="25"/>
  <c r="T89" i="25"/>
  <c r="U89" i="25"/>
  <c r="V89" i="25"/>
  <c r="W89" i="25"/>
  <c r="X89" i="25"/>
  <c r="S90" i="25"/>
  <c r="T90" i="25"/>
  <c r="U90" i="25"/>
  <c r="V90" i="25"/>
  <c r="W90" i="25"/>
  <c r="X90" i="25"/>
  <c r="S91" i="25"/>
  <c r="T91" i="25"/>
  <c r="U91" i="25"/>
  <c r="V91" i="25"/>
  <c r="W91" i="25"/>
  <c r="X91" i="25"/>
  <c r="S92" i="25"/>
  <c r="T92" i="25"/>
  <c r="U92" i="25"/>
  <c r="V92" i="25"/>
  <c r="W92" i="25"/>
  <c r="X92" i="25"/>
  <c r="S93" i="25"/>
  <c r="T93" i="25"/>
  <c r="U93" i="25"/>
  <c r="V93" i="25"/>
  <c r="W93" i="25"/>
  <c r="X93" i="25"/>
  <c r="S94" i="25"/>
  <c r="T94" i="25"/>
  <c r="U94" i="25"/>
  <c r="V94" i="25"/>
  <c r="W94" i="25"/>
  <c r="X94" i="25"/>
  <c r="S95" i="25"/>
  <c r="T95" i="25"/>
  <c r="U95" i="25"/>
  <c r="V95" i="25"/>
  <c r="W95" i="25"/>
  <c r="X95" i="25"/>
  <c r="S96" i="25"/>
  <c r="T96" i="25"/>
  <c r="U96" i="25"/>
  <c r="V96" i="25"/>
  <c r="W96" i="25"/>
  <c r="X96" i="25"/>
  <c r="S97" i="25"/>
  <c r="T97" i="25"/>
  <c r="U97" i="25"/>
  <c r="V97" i="25"/>
  <c r="W97" i="25"/>
  <c r="X97" i="25"/>
  <c r="S98" i="25"/>
  <c r="T98" i="25"/>
  <c r="U98" i="25"/>
  <c r="V98" i="25"/>
  <c r="W98" i="25"/>
  <c r="X98" i="25"/>
  <c r="S99" i="25"/>
  <c r="T99" i="25"/>
  <c r="U99" i="25"/>
  <c r="V99" i="25"/>
  <c r="W99" i="25"/>
  <c r="X99" i="25"/>
  <c r="S100" i="25"/>
  <c r="T100" i="25"/>
  <c r="U100" i="25"/>
  <c r="V100" i="25"/>
  <c r="W100" i="25"/>
  <c r="X100" i="25"/>
  <c r="S101" i="25"/>
  <c r="T101" i="25"/>
  <c r="U101" i="25"/>
  <c r="V101" i="25"/>
  <c r="W101" i="25"/>
  <c r="X101" i="25"/>
  <c r="S102" i="25"/>
  <c r="T102" i="25"/>
  <c r="U102" i="25"/>
  <c r="V102" i="25"/>
  <c r="W102" i="25"/>
  <c r="X102" i="25"/>
  <c r="S103" i="25"/>
  <c r="T103" i="25"/>
  <c r="U103" i="25"/>
  <c r="V103" i="25"/>
  <c r="W103" i="25"/>
  <c r="X103" i="25"/>
  <c r="S104" i="25"/>
  <c r="T104" i="25"/>
  <c r="U104" i="25"/>
  <c r="V104" i="25"/>
  <c r="W104" i="25"/>
  <c r="X104" i="25"/>
  <c r="S105" i="25"/>
  <c r="T105" i="25"/>
  <c r="U105" i="25"/>
  <c r="V105" i="25"/>
  <c r="W105" i="25"/>
  <c r="X105" i="25"/>
  <c r="S106" i="25"/>
  <c r="T106" i="25"/>
  <c r="U106" i="25"/>
  <c r="V106" i="25"/>
  <c r="W106" i="25"/>
  <c r="X106" i="25"/>
  <c r="S107" i="25"/>
  <c r="T107" i="25"/>
  <c r="U107" i="25"/>
  <c r="V107" i="25"/>
  <c r="W107" i="25"/>
  <c r="X107" i="25"/>
  <c r="S108" i="25"/>
  <c r="T108" i="25"/>
  <c r="U108" i="25"/>
  <c r="V108" i="25"/>
  <c r="W108" i="25"/>
  <c r="X108" i="25"/>
  <c r="S109" i="25"/>
  <c r="T109" i="25"/>
  <c r="U109" i="25"/>
  <c r="V109" i="25"/>
  <c r="W109" i="25"/>
  <c r="X109" i="25"/>
  <c r="S110" i="25"/>
  <c r="T110" i="25"/>
  <c r="U110" i="25"/>
  <c r="V110" i="25"/>
  <c r="W110" i="25"/>
  <c r="X110" i="25"/>
  <c r="S111" i="25"/>
  <c r="T111" i="25"/>
  <c r="U111" i="25"/>
  <c r="V111" i="25"/>
  <c r="W111" i="25"/>
  <c r="X111" i="25"/>
  <c r="S112" i="25"/>
  <c r="T112" i="25"/>
  <c r="U112" i="25"/>
  <c r="V112" i="25"/>
  <c r="W112" i="25"/>
  <c r="X112" i="25"/>
  <c r="S113" i="25"/>
  <c r="T113" i="25"/>
  <c r="U113" i="25"/>
  <c r="V113" i="25"/>
  <c r="W113" i="25"/>
  <c r="X113" i="25"/>
  <c r="S114" i="25"/>
  <c r="T114" i="25"/>
  <c r="U114" i="25"/>
  <c r="V114" i="25"/>
  <c r="W114" i="25"/>
  <c r="X114" i="25"/>
  <c r="S115" i="25"/>
  <c r="T115" i="25"/>
  <c r="U115" i="25"/>
  <c r="V115" i="25"/>
  <c r="W115" i="25"/>
  <c r="X115" i="25"/>
  <c r="S116" i="25"/>
  <c r="T116" i="25"/>
  <c r="U116" i="25"/>
  <c r="S117" i="25"/>
  <c r="T117" i="25"/>
  <c r="U117" i="25"/>
  <c r="S118" i="25"/>
  <c r="T118" i="25"/>
  <c r="U118" i="25"/>
  <c r="V118" i="25"/>
  <c r="W118" i="25"/>
  <c r="X118" i="25"/>
  <c r="S119" i="25"/>
  <c r="T119" i="25"/>
  <c r="U119" i="25"/>
  <c r="S120" i="25"/>
  <c r="T120" i="25"/>
  <c r="U120" i="25"/>
  <c r="S121" i="25"/>
  <c r="T121" i="25"/>
  <c r="U121" i="25"/>
  <c r="V121" i="25"/>
  <c r="W121" i="25"/>
  <c r="X121" i="25"/>
  <c r="S122" i="25"/>
  <c r="T122" i="25"/>
  <c r="U122" i="25"/>
  <c r="S123" i="25"/>
  <c r="T123" i="25"/>
  <c r="U123" i="25"/>
  <c r="S124" i="25"/>
  <c r="T124" i="25"/>
  <c r="U124" i="25"/>
  <c r="V124" i="25"/>
  <c r="W124" i="25"/>
  <c r="X124" i="25"/>
  <c r="S125" i="25"/>
  <c r="T125" i="25"/>
  <c r="U125" i="25"/>
  <c r="S126" i="25"/>
  <c r="T126" i="25"/>
  <c r="U126" i="25"/>
  <c r="S127" i="25"/>
  <c r="T127" i="25"/>
  <c r="U127" i="25"/>
  <c r="V127" i="25"/>
  <c r="W127" i="25"/>
  <c r="X127" i="25"/>
  <c r="S128" i="25"/>
  <c r="T128" i="25"/>
  <c r="U128" i="25"/>
  <c r="S129" i="25"/>
  <c r="T129" i="25"/>
  <c r="U129" i="25"/>
  <c r="S130" i="25"/>
  <c r="T130" i="25"/>
  <c r="U130" i="25"/>
  <c r="V130" i="25"/>
  <c r="W130" i="25"/>
  <c r="X130" i="25"/>
  <c r="S131" i="25"/>
  <c r="T131" i="25"/>
  <c r="U131" i="25"/>
  <c r="V131" i="25"/>
  <c r="W131" i="25"/>
  <c r="X131" i="25"/>
  <c r="S132" i="25"/>
  <c r="T132" i="25"/>
  <c r="U132" i="25"/>
  <c r="V132" i="25"/>
  <c r="W132" i="25"/>
  <c r="X132" i="25"/>
  <c r="S133" i="25"/>
  <c r="T133" i="25"/>
  <c r="U133" i="25"/>
  <c r="V133" i="25"/>
  <c r="W133" i="25"/>
  <c r="X133" i="25"/>
  <c r="S134" i="25"/>
  <c r="T134" i="25"/>
  <c r="U134" i="25"/>
  <c r="V134" i="25"/>
  <c r="W134" i="25"/>
  <c r="X134" i="25"/>
  <c r="S135" i="25"/>
  <c r="T135" i="25"/>
  <c r="U135" i="25"/>
  <c r="V135" i="25"/>
  <c r="W135" i="25"/>
  <c r="X135" i="25"/>
  <c r="S136" i="25"/>
  <c r="T136" i="25"/>
  <c r="U136" i="25"/>
  <c r="V136" i="25"/>
  <c r="W136" i="25"/>
  <c r="X136" i="25"/>
  <c r="S137" i="25"/>
  <c r="T137" i="25"/>
  <c r="U137" i="25"/>
  <c r="V137" i="25"/>
  <c r="W137" i="25"/>
  <c r="X137" i="25"/>
  <c r="S138" i="25"/>
  <c r="T138" i="25"/>
  <c r="U138" i="25"/>
  <c r="V138" i="25"/>
  <c r="W138" i="25"/>
  <c r="X138" i="25"/>
  <c r="S139" i="25"/>
  <c r="T139" i="25"/>
  <c r="U139" i="25"/>
  <c r="V139" i="25"/>
  <c r="W139" i="25"/>
  <c r="X139" i="25"/>
  <c r="S140" i="25"/>
  <c r="T140" i="25"/>
  <c r="U140" i="25"/>
  <c r="V140" i="25"/>
  <c r="W140" i="25"/>
  <c r="X140" i="25"/>
  <c r="S141" i="25"/>
  <c r="T141" i="25"/>
  <c r="U141" i="25"/>
  <c r="V141" i="25"/>
  <c r="W141" i="25"/>
  <c r="X141" i="25"/>
  <c r="S142" i="25"/>
  <c r="T142" i="25"/>
  <c r="U142" i="25"/>
  <c r="V142" i="25"/>
  <c r="W142" i="25"/>
  <c r="X142" i="25"/>
  <c r="S143" i="25"/>
  <c r="T143" i="25"/>
  <c r="U143" i="25"/>
  <c r="V143" i="25"/>
  <c r="W143" i="25"/>
  <c r="X143" i="25"/>
  <c r="S144" i="25"/>
  <c r="T144" i="25"/>
  <c r="U144" i="25"/>
  <c r="V144" i="25"/>
  <c r="W144" i="25"/>
  <c r="X144" i="25"/>
  <c r="S145" i="25"/>
  <c r="T145" i="25"/>
  <c r="U145" i="25"/>
  <c r="V145" i="25"/>
  <c r="W145" i="25"/>
  <c r="X145" i="25"/>
  <c r="S146" i="25"/>
  <c r="T146" i="25"/>
  <c r="U146" i="25"/>
  <c r="V146" i="25"/>
  <c r="W146" i="25"/>
  <c r="X146" i="25"/>
  <c r="S147" i="25"/>
  <c r="T147" i="25"/>
  <c r="U147" i="25"/>
  <c r="V147" i="25"/>
  <c r="W147" i="25"/>
  <c r="X147" i="25"/>
  <c r="S148" i="25"/>
  <c r="T148" i="25"/>
  <c r="U148" i="25"/>
  <c r="V148" i="25"/>
  <c r="W148" i="25"/>
  <c r="X148" i="25"/>
  <c r="S149" i="25"/>
  <c r="T149" i="25"/>
  <c r="U149" i="25"/>
  <c r="V149" i="25"/>
  <c r="W149" i="25"/>
  <c r="X149" i="25"/>
  <c r="S150" i="25"/>
  <c r="T150" i="25"/>
  <c r="U150" i="25"/>
  <c r="V150" i="25"/>
  <c r="W150" i="25"/>
  <c r="X150" i="25"/>
  <c r="S151" i="25"/>
  <c r="T151" i="25"/>
  <c r="U151" i="25"/>
  <c r="V151" i="25"/>
  <c r="W151" i="25"/>
  <c r="X151" i="25"/>
  <c r="S152" i="25"/>
  <c r="T152" i="25"/>
  <c r="U152" i="25"/>
  <c r="V152" i="25"/>
  <c r="W152" i="25"/>
  <c r="X152" i="25"/>
  <c r="S153" i="25"/>
  <c r="T153" i="25"/>
  <c r="U153" i="25"/>
  <c r="V153" i="25"/>
  <c r="W153" i="25"/>
  <c r="X153" i="25"/>
  <c r="S154" i="25"/>
  <c r="T154" i="25"/>
  <c r="U154" i="25"/>
  <c r="V154" i="25"/>
  <c r="W154" i="25"/>
  <c r="X154" i="25"/>
  <c r="S155" i="25"/>
  <c r="T155" i="25"/>
  <c r="U155" i="25"/>
  <c r="V155" i="25"/>
  <c r="W155" i="25"/>
  <c r="X155" i="25"/>
  <c r="S156" i="25"/>
  <c r="T156" i="25"/>
  <c r="U156" i="25"/>
  <c r="V156" i="25"/>
  <c r="W156" i="25"/>
  <c r="X156" i="25"/>
  <c r="S157" i="25"/>
  <c r="T157" i="25"/>
  <c r="U157" i="25"/>
  <c r="V157" i="25"/>
  <c r="W157" i="25"/>
  <c r="X157" i="25"/>
  <c r="S158" i="25"/>
  <c r="T158" i="25"/>
  <c r="U158" i="25"/>
  <c r="V158" i="25"/>
  <c r="W158" i="25"/>
  <c r="X158" i="25"/>
  <c r="S159" i="25"/>
  <c r="T159" i="25"/>
  <c r="U159" i="25"/>
  <c r="V159" i="25"/>
  <c r="W159" i="25"/>
  <c r="X159" i="25"/>
  <c r="S160" i="25"/>
  <c r="T160" i="25"/>
  <c r="U160" i="25"/>
  <c r="V160" i="25"/>
  <c r="W160" i="25"/>
  <c r="X160" i="25"/>
  <c r="S161" i="25"/>
  <c r="T161" i="25"/>
  <c r="U161" i="25"/>
  <c r="V161" i="25"/>
  <c r="W161" i="25"/>
  <c r="X161" i="25"/>
  <c r="S162" i="25"/>
  <c r="T162" i="25"/>
  <c r="U162" i="25"/>
  <c r="V162" i="25"/>
  <c r="W162" i="25"/>
  <c r="X162" i="25"/>
  <c r="S163" i="25"/>
  <c r="T163" i="25"/>
  <c r="U163" i="25"/>
  <c r="V163" i="25"/>
  <c r="W163" i="25"/>
  <c r="X163" i="25"/>
  <c r="S164" i="25"/>
  <c r="T164" i="25"/>
  <c r="U164" i="25"/>
  <c r="V164" i="25"/>
  <c r="W164" i="25"/>
  <c r="X164" i="25"/>
  <c r="S165" i="25"/>
  <c r="T165" i="25"/>
  <c r="U165" i="25"/>
  <c r="V165" i="25"/>
  <c r="W165" i="25"/>
  <c r="X165" i="25"/>
  <c r="S166" i="25"/>
  <c r="T166" i="25"/>
  <c r="U166" i="25"/>
  <c r="V166" i="25"/>
  <c r="W166" i="25"/>
  <c r="X166" i="25"/>
  <c r="S167" i="25"/>
  <c r="T167" i="25"/>
  <c r="U167" i="25"/>
  <c r="V167" i="25"/>
  <c r="W167" i="25"/>
  <c r="X167" i="25"/>
  <c r="S168" i="25"/>
  <c r="T168" i="25"/>
  <c r="U168" i="25"/>
  <c r="V168" i="25"/>
  <c r="W168" i="25"/>
  <c r="X168" i="25"/>
  <c r="S169" i="25"/>
  <c r="T169" i="25"/>
  <c r="U169" i="25"/>
  <c r="V169" i="25"/>
  <c r="W169" i="25"/>
  <c r="X169" i="25"/>
  <c r="S170" i="25"/>
  <c r="T170" i="25"/>
  <c r="U170" i="25"/>
  <c r="V170" i="25"/>
  <c r="W170" i="25"/>
  <c r="X170" i="25"/>
  <c r="S171" i="25"/>
  <c r="T171" i="25"/>
  <c r="U171" i="25"/>
  <c r="V171" i="25"/>
  <c r="W171" i="25"/>
  <c r="X171" i="25"/>
  <c r="S172" i="25"/>
  <c r="T172" i="25"/>
  <c r="U172" i="25"/>
  <c r="V172" i="25"/>
  <c r="W172" i="25"/>
  <c r="X172" i="25"/>
  <c r="S173" i="25"/>
  <c r="T173" i="25"/>
  <c r="U173" i="25"/>
  <c r="V173" i="25"/>
  <c r="W173" i="25"/>
  <c r="X173" i="25"/>
  <c r="S174" i="25"/>
  <c r="T174" i="25"/>
  <c r="U174" i="25"/>
  <c r="V174" i="25"/>
  <c r="W174" i="25"/>
  <c r="X174" i="25"/>
  <c r="S175" i="25"/>
  <c r="T175" i="25"/>
  <c r="U175" i="25"/>
  <c r="V175" i="25"/>
  <c r="W175" i="25"/>
  <c r="X175" i="25"/>
  <c r="S176" i="25"/>
  <c r="T176" i="25"/>
  <c r="U176" i="25"/>
  <c r="V176" i="25"/>
  <c r="W176" i="25"/>
  <c r="X176" i="25"/>
  <c r="S177" i="25"/>
  <c r="T177" i="25"/>
  <c r="U177" i="25"/>
  <c r="V177" i="25"/>
  <c r="W177" i="25"/>
  <c r="X177" i="25"/>
  <c r="S178" i="25"/>
  <c r="T178" i="25"/>
  <c r="U178" i="25"/>
  <c r="V178" i="25"/>
  <c r="W178" i="25"/>
  <c r="X178" i="25"/>
  <c r="S179" i="25"/>
  <c r="T179" i="25"/>
  <c r="U179" i="25"/>
  <c r="V179" i="25"/>
  <c r="W179" i="25"/>
  <c r="X179" i="25"/>
  <c r="S180" i="25"/>
  <c r="T180" i="25"/>
  <c r="U180" i="25"/>
  <c r="V180" i="25"/>
  <c r="W180" i="25"/>
  <c r="X180" i="25"/>
  <c r="S181" i="25"/>
  <c r="T181" i="25"/>
  <c r="U181" i="25"/>
  <c r="V181" i="25"/>
  <c r="W181" i="25"/>
  <c r="X181" i="25"/>
  <c r="S182" i="25"/>
  <c r="T182" i="25"/>
  <c r="U182" i="25"/>
  <c r="V182" i="25"/>
  <c r="W182" i="25"/>
  <c r="X182" i="25"/>
  <c r="S183" i="25"/>
  <c r="T183" i="25"/>
  <c r="U183" i="25"/>
  <c r="V183" i="25"/>
  <c r="W183" i="25"/>
  <c r="X183" i="25"/>
  <c r="S184" i="25"/>
  <c r="T184" i="25"/>
  <c r="U184" i="25"/>
  <c r="V184" i="25"/>
  <c r="W184" i="25"/>
  <c r="X184" i="25"/>
  <c r="S185" i="25"/>
  <c r="T185" i="25"/>
  <c r="U185" i="25"/>
  <c r="V185" i="25"/>
  <c r="W185" i="25"/>
  <c r="X185" i="25"/>
  <c r="S186" i="25"/>
  <c r="T186" i="25"/>
  <c r="U186" i="25"/>
  <c r="V186" i="25"/>
  <c r="W186" i="25"/>
  <c r="X186" i="25"/>
  <c r="S187" i="25"/>
  <c r="T187" i="25"/>
  <c r="U187" i="25"/>
  <c r="V187" i="25"/>
  <c r="W187" i="25"/>
  <c r="X187" i="25"/>
  <c r="S188" i="25"/>
  <c r="T188" i="25"/>
  <c r="U188" i="25"/>
  <c r="V188" i="25"/>
  <c r="W188" i="25"/>
  <c r="X188" i="25"/>
  <c r="S189" i="25"/>
  <c r="T189" i="25"/>
  <c r="U189" i="25"/>
  <c r="S190" i="25"/>
  <c r="T190" i="25"/>
  <c r="U190" i="25"/>
  <c r="S191" i="25"/>
  <c r="T191" i="25"/>
  <c r="U191" i="25"/>
  <c r="S192" i="25"/>
  <c r="T192" i="25"/>
  <c r="U192" i="25"/>
  <c r="V192" i="25"/>
  <c r="W192" i="25"/>
  <c r="X192" i="25"/>
  <c r="S193" i="25"/>
  <c r="T193" i="25"/>
  <c r="U193" i="25"/>
  <c r="V193" i="25"/>
  <c r="W193" i="25"/>
  <c r="X193" i="25"/>
  <c r="S194" i="25"/>
  <c r="T194" i="25"/>
  <c r="U194" i="25"/>
  <c r="V194" i="25"/>
  <c r="W194" i="25"/>
  <c r="X194" i="25"/>
  <c r="S195" i="25"/>
  <c r="T195" i="25"/>
  <c r="U195" i="25"/>
  <c r="V195" i="25"/>
  <c r="W195" i="25"/>
  <c r="X195" i="25"/>
  <c r="S196" i="25"/>
  <c r="T196" i="25"/>
  <c r="U196" i="25"/>
  <c r="V196" i="25"/>
  <c r="W196" i="25"/>
  <c r="X196" i="25"/>
  <c r="S197" i="25"/>
  <c r="T197" i="25"/>
  <c r="U197" i="25"/>
  <c r="V197" i="25"/>
  <c r="W197" i="25"/>
  <c r="X197" i="25"/>
  <c r="S198" i="25"/>
  <c r="T198" i="25"/>
  <c r="U198" i="25"/>
  <c r="V198" i="25"/>
  <c r="W198" i="25"/>
  <c r="X198" i="25"/>
  <c r="S199" i="25"/>
  <c r="T199" i="25"/>
  <c r="U199" i="25"/>
  <c r="V199" i="25"/>
  <c r="W199" i="25"/>
  <c r="X199" i="25"/>
  <c r="S200" i="25"/>
  <c r="T200" i="25"/>
  <c r="U200" i="25"/>
  <c r="V200" i="25"/>
  <c r="W200" i="25"/>
  <c r="X200" i="25"/>
  <c r="S201" i="25"/>
  <c r="T201" i="25"/>
  <c r="U201" i="25"/>
  <c r="V201" i="25"/>
  <c r="W201" i="25"/>
  <c r="X201" i="25"/>
  <c r="S202" i="25"/>
  <c r="T202" i="25"/>
  <c r="U202" i="25"/>
  <c r="V202" i="25"/>
  <c r="W202" i="25"/>
  <c r="X202" i="25"/>
  <c r="S203" i="25"/>
  <c r="T203" i="25"/>
  <c r="U203" i="25"/>
  <c r="V203" i="25"/>
  <c r="W203" i="25"/>
  <c r="X203" i="25"/>
  <c r="S204" i="25"/>
  <c r="T204" i="25"/>
  <c r="U204" i="25"/>
  <c r="V204" i="25"/>
  <c r="W204" i="25"/>
  <c r="X204" i="25"/>
  <c r="S205" i="25"/>
  <c r="T205" i="25"/>
  <c r="U205" i="25"/>
  <c r="V205" i="25"/>
  <c r="W205" i="25"/>
  <c r="X205" i="25"/>
  <c r="S206" i="25"/>
  <c r="T206" i="25"/>
  <c r="U206" i="25"/>
  <c r="V206" i="25"/>
  <c r="W206" i="25"/>
  <c r="X206" i="25"/>
  <c r="T207" i="25"/>
  <c r="U207" i="25"/>
  <c r="V207" i="25"/>
  <c r="W207" i="25"/>
  <c r="X207" i="25"/>
  <c r="S208" i="25"/>
  <c r="T208" i="25"/>
  <c r="U208" i="25"/>
  <c r="V208" i="25"/>
  <c r="W208" i="25"/>
  <c r="X208" i="25"/>
  <c r="S209" i="25"/>
  <c r="T209" i="25"/>
  <c r="U209" i="25"/>
  <c r="V209" i="25"/>
  <c r="W209" i="25"/>
  <c r="X209" i="25"/>
  <c r="S210" i="25"/>
  <c r="T210" i="25"/>
  <c r="U210" i="25"/>
  <c r="V210" i="25"/>
  <c r="W210" i="25"/>
  <c r="X210" i="25"/>
  <c r="S211" i="25"/>
  <c r="T211" i="25"/>
  <c r="U211" i="25"/>
  <c r="V211" i="25"/>
  <c r="W211" i="25"/>
  <c r="X211" i="25"/>
  <c r="S212" i="25"/>
  <c r="T212" i="25"/>
  <c r="U212" i="25"/>
  <c r="V212" i="25"/>
  <c r="W212" i="25"/>
  <c r="X212" i="25"/>
  <c r="S213" i="25"/>
  <c r="T213" i="25"/>
  <c r="U213" i="25"/>
  <c r="V213" i="25"/>
  <c r="W213" i="25"/>
  <c r="X213" i="25"/>
  <c r="V214" i="25"/>
  <c r="W214" i="25"/>
  <c r="X214" i="25"/>
  <c r="T215" i="25"/>
  <c r="U215" i="25"/>
  <c r="V215" i="25"/>
  <c r="W215" i="25"/>
  <c r="X215" i="25"/>
  <c r="S216" i="25"/>
  <c r="T216" i="25"/>
  <c r="U216" i="25"/>
  <c r="V216" i="25"/>
  <c r="W216" i="25"/>
  <c r="X216" i="25"/>
  <c r="T217" i="25"/>
  <c r="U217" i="25"/>
  <c r="V217" i="25"/>
  <c r="W217" i="25"/>
  <c r="X217" i="25"/>
  <c r="S218" i="25"/>
  <c r="T218" i="25"/>
  <c r="U218" i="25"/>
  <c r="V218" i="25"/>
  <c r="W218" i="25"/>
  <c r="X218" i="25"/>
  <c r="S219" i="25"/>
  <c r="T219" i="25"/>
  <c r="U219" i="25"/>
  <c r="V219" i="25"/>
  <c r="W219" i="25"/>
  <c r="X219" i="25"/>
  <c r="S220" i="25"/>
  <c r="T220" i="25"/>
  <c r="U220" i="25"/>
  <c r="V220" i="25"/>
  <c r="W220" i="25"/>
  <c r="X220" i="25"/>
  <c r="S221" i="25"/>
  <c r="T221" i="25"/>
  <c r="U221" i="25"/>
  <c r="V221" i="25"/>
  <c r="W221" i="25"/>
  <c r="X221" i="25"/>
  <c r="S222" i="25"/>
  <c r="T222" i="25"/>
  <c r="U222" i="25"/>
  <c r="V222" i="25"/>
  <c r="W222" i="25"/>
  <c r="X222" i="25"/>
  <c r="S223" i="25"/>
  <c r="T223" i="25"/>
  <c r="U223" i="25"/>
  <c r="V223" i="25"/>
  <c r="W223" i="25"/>
  <c r="X223" i="25"/>
  <c r="S224" i="25"/>
  <c r="T224" i="25"/>
  <c r="U224" i="25"/>
  <c r="V224" i="25"/>
  <c r="W224" i="25"/>
  <c r="X224" i="25"/>
  <c r="S225" i="25"/>
  <c r="T225" i="25"/>
  <c r="U225" i="25"/>
  <c r="V225" i="25"/>
  <c r="W225" i="25"/>
  <c r="X225" i="25"/>
  <c r="S226" i="25"/>
  <c r="T226" i="25"/>
  <c r="U226" i="25"/>
  <c r="V226" i="25"/>
  <c r="W226" i="25"/>
  <c r="X226" i="25"/>
  <c r="S227" i="25"/>
  <c r="T227" i="25"/>
  <c r="U227" i="25"/>
  <c r="V227" i="25"/>
  <c r="W227" i="25"/>
  <c r="X227" i="25"/>
  <c r="S228" i="25"/>
  <c r="T228" i="25"/>
  <c r="U228" i="25"/>
  <c r="V228" i="25"/>
  <c r="W228" i="25"/>
  <c r="X228" i="25"/>
  <c r="S229" i="25"/>
  <c r="T229" i="25"/>
  <c r="U229" i="25"/>
  <c r="V229" i="25"/>
  <c r="W229" i="25"/>
  <c r="X229" i="25"/>
  <c r="S230" i="25"/>
  <c r="T230" i="25"/>
  <c r="U230" i="25"/>
  <c r="V230" i="25"/>
  <c r="W230" i="25"/>
  <c r="X230" i="25"/>
  <c r="S231" i="25"/>
  <c r="T231" i="25"/>
  <c r="U231" i="25"/>
  <c r="V231" i="25"/>
  <c r="W231" i="25"/>
  <c r="X231" i="25"/>
  <c r="S232" i="25"/>
  <c r="T232" i="25"/>
  <c r="U232" i="25"/>
  <c r="V232" i="25"/>
  <c r="W232" i="25"/>
  <c r="X232" i="25"/>
  <c r="S233" i="25"/>
  <c r="T233" i="25"/>
  <c r="U233" i="25"/>
  <c r="V233" i="25"/>
  <c r="W233" i="25"/>
  <c r="X233" i="25"/>
  <c r="S234" i="25"/>
  <c r="T234" i="25"/>
  <c r="U234" i="25"/>
  <c r="V234" i="25"/>
  <c r="W234" i="25"/>
  <c r="X234" i="25"/>
  <c r="S235" i="25"/>
  <c r="T235" i="25"/>
  <c r="U235" i="25"/>
  <c r="V235" i="25"/>
  <c r="W235" i="25"/>
  <c r="X235" i="25"/>
  <c r="S236" i="25"/>
  <c r="T236" i="25"/>
  <c r="U236" i="25"/>
  <c r="V236" i="25"/>
  <c r="W236" i="25"/>
  <c r="X236" i="25"/>
  <c r="S237" i="25"/>
  <c r="T237" i="25"/>
  <c r="U237" i="25"/>
  <c r="V237" i="25"/>
  <c r="W237" i="25"/>
  <c r="X237" i="25"/>
  <c r="S238" i="25"/>
  <c r="T238" i="25"/>
  <c r="U238" i="25"/>
  <c r="V238" i="25"/>
  <c r="W238" i="25"/>
  <c r="X238" i="25"/>
  <c r="S239" i="25"/>
  <c r="T239" i="25"/>
  <c r="U239" i="25"/>
  <c r="V239" i="25"/>
  <c r="W239" i="25"/>
  <c r="X239" i="25"/>
  <c r="S240" i="25"/>
  <c r="T240" i="25"/>
  <c r="U240" i="25"/>
  <c r="V240" i="25"/>
  <c r="W240" i="25"/>
  <c r="X240" i="25"/>
  <c r="S241" i="25"/>
  <c r="T241" i="25"/>
  <c r="U241" i="25"/>
  <c r="V241" i="25"/>
  <c r="W241" i="25"/>
  <c r="X241" i="25"/>
  <c r="S242" i="25"/>
  <c r="T242" i="25"/>
  <c r="U242" i="25"/>
  <c r="V242" i="25"/>
  <c r="W242" i="25"/>
  <c r="X242" i="25"/>
  <c r="S243" i="25"/>
  <c r="T243" i="25"/>
  <c r="U243" i="25"/>
  <c r="V243" i="25"/>
  <c r="W243" i="25"/>
  <c r="X243" i="25"/>
  <c r="S244" i="25"/>
  <c r="T244" i="25"/>
  <c r="U244" i="25"/>
  <c r="V244" i="25"/>
  <c r="W244" i="25"/>
  <c r="X244" i="25"/>
  <c r="S245" i="25"/>
  <c r="T245" i="25"/>
  <c r="U245" i="25"/>
  <c r="V245" i="25"/>
  <c r="W245" i="25"/>
  <c r="X245" i="25"/>
  <c r="S246" i="25"/>
  <c r="T246" i="25"/>
  <c r="U246" i="25"/>
  <c r="V246" i="25"/>
  <c r="W246" i="25"/>
  <c r="X246" i="25"/>
  <c r="S247" i="25"/>
  <c r="T247" i="25"/>
  <c r="U247" i="25"/>
  <c r="V247" i="25"/>
  <c r="W247" i="25"/>
  <c r="X247" i="25"/>
  <c r="S248" i="25"/>
  <c r="T248" i="25"/>
  <c r="U248" i="25"/>
  <c r="V248" i="25"/>
  <c r="W248" i="25"/>
  <c r="X248" i="25"/>
  <c r="S249" i="25"/>
  <c r="T249" i="25"/>
  <c r="U249" i="25"/>
  <c r="V249" i="25"/>
  <c r="W249" i="25"/>
  <c r="X249" i="25"/>
  <c r="S250" i="25"/>
  <c r="T250" i="25"/>
  <c r="U250" i="25"/>
  <c r="V250" i="25"/>
  <c r="W250" i="25"/>
  <c r="X250" i="25"/>
  <c r="S251" i="25"/>
  <c r="T251" i="25"/>
  <c r="U251" i="25"/>
  <c r="V251" i="25"/>
  <c r="W251" i="25"/>
  <c r="X251" i="25"/>
  <c r="S252" i="25"/>
  <c r="T252" i="25"/>
  <c r="U252" i="25"/>
  <c r="V252" i="25"/>
  <c r="W252" i="25"/>
  <c r="X252" i="25"/>
  <c r="T253" i="25"/>
  <c r="U253" i="25"/>
  <c r="V253" i="25"/>
  <c r="W253" i="25"/>
  <c r="X253" i="25"/>
  <c r="S254" i="25"/>
  <c r="T254" i="25"/>
  <c r="U254" i="25"/>
  <c r="V254" i="25"/>
  <c r="W254" i="25"/>
  <c r="X254" i="25"/>
  <c r="S255" i="25"/>
  <c r="T255" i="25"/>
  <c r="U255" i="25"/>
  <c r="V255" i="25"/>
  <c r="W255" i="25"/>
  <c r="X255" i="25"/>
  <c r="S256" i="25"/>
  <c r="T256" i="25"/>
  <c r="U256" i="25"/>
  <c r="V256" i="25"/>
  <c r="W256" i="25"/>
  <c r="X256" i="25"/>
  <c r="T257" i="25"/>
  <c r="U257" i="25"/>
  <c r="V257" i="25"/>
  <c r="W257" i="25"/>
  <c r="X257" i="25"/>
  <c r="S258" i="25"/>
  <c r="T258" i="25"/>
  <c r="U258" i="25"/>
  <c r="V258" i="25"/>
  <c r="W258" i="25"/>
  <c r="X258" i="25"/>
  <c r="S259" i="25"/>
  <c r="T259" i="25"/>
  <c r="U259" i="25"/>
  <c r="V259" i="25"/>
  <c r="W259" i="25"/>
  <c r="X259" i="25"/>
  <c r="S260" i="25"/>
  <c r="T260" i="25"/>
  <c r="U260" i="25"/>
  <c r="V260" i="25"/>
  <c r="W260" i="25"/>
  <c r="X260" i="25"/>
  <c r="S261" i="25"/>
  <c r="T261" i="25"/>
  <c r="U261" i="25"/>
  <c r="V261" i="25"/>
  <c r="W261" i="25"/>
  <c r="X261" i="25"/>
  <c r="S262" i="25"/>
  <c r="T262" i="25"/>
  <c r="U262" i="25"/>
  <c r="V262" i="25"/>
  <c r="W262" i="25"/>
  <c r="X262" i="25"/>
  <c r="S263" i="25"/>
  <c r="T263" i="25"/>
  <c r="U263" i="25"/>
  <c r="V263" i="25"/>
  <c r="W263" i="25"/>
  <c r="X263" i="25"/>
  <c r="S264" i="25"/>
  <c r="T264" i="25"/>
  <c r="U264" i="25"/>
  <c r="V264" i="25"/>
  <c r="W264" i="25"/>
  <c r="X264" i="25"/>
  <c r="S265" i="25"/>
  <c r="T265" i="25"/>
  <c r="U265" i="25"/>
  <c r="V265" i="25"/>
  <c r="W265" i="25"/>
  <c r="X265" i="25"/>
  <c r="S266" i="25"/>
  <c r="T266" i="25"/>
  <c r="U266" i="25"/>
  <c r="V266" i="25"/>
  <c r="W266" i="25"/>
  <c r="X266" i="25"/>
  <c r="V267" i="25"/>
  <c r="V268" i="25"/>
  <c r="W268" i="25"/>
  <c r="X268" i="25"/>
  <c r="T269" i="25"/>
  <c r="U269" i="25"/>
  <c r="V269" i="25"/>
  <c r="W269" i="25"/>
  <c r="X269" i="25"/>
  <c r="S270" i="25"/>
  <c r="T270" i="25"/>
  <c r="U270" i="25"/>
  <c r="V270" i="25"/>
  <c r="W270" i="25"/>
  <c r="X270" i="25"/>
  <c r="S271" i="25"/>
  <c r="T271" i="25"/>
  <c r="U271" i="25"/>
  <c r="V271" i="25"/>
  <c r="W271" i="25"/>
  <c r="X271" i="25"/>
  <c r="S272" i="25"/>
  <c r="T272" i="25"/>
  <c r="U272" i="25"/>
  <c r="S273" i="25"/>
  <c r="T273" i="25"/>
  <c r="U273" i="25"/>
  <c r="S274" i="25"/>
  <c r="T274" i="25"/>
  <c r="U274" i="25"/>
  <c r="V274" i="25"/>
  <c r="W274" i="25"/>
  <c r="X274" i="25"/>
  <c r="S275" i="25"/>
  <c r="T275" i="25"/>
  <c r="U275" i="25"/>
  <c r="V275" i="25"/>
  <c r="W275" i="25"/>
  <c r="X275" i="25"/>
  <c r="S276" i="25"/>
  <c r="T276" i="25"/>
  <c r="U276" i="25"/>
  <c r="V276" i="25"/>
  <c r="W276" i="25"/>
  <c r="X276" i="25"/>
  <c r="S277" i="25"/>
  <c r="T277" i="25"/>
  <c r="U277" i="25"/>
  <c r="V277" i="25"/>
  <c r="W277" i="25"/>
  <c r="X277" i="25"/>
  <c r="S278" i="25"/>
  <c r="T278" i="25"/>
  <c r="U278" i="25"/>
  <c r="V278" i="25"/>
  <c r="W278" i="25"/>
  <c r="X278" i="25"/>
  <c r="S279" i="25"/>
  <c r="T279" i="25"/>
  <c r="U279" i="25"/>
  <c r="V279" i="25"/>
  <c r="W279" i="25"/>
  <c r="X279" i="25"/>
  <c r="S280" i="25"/>
  <c r="T280" i="25"/>
  <c r="U280" i="25"/>
  <c r="V280" i="25"/>
  <c r="W280" i="25"/>
  <c r="X280" i="25"/>
  <c r="S281" i="25"/>
  <c r="T281" i="25"/>
  <c r="U281" i="25"/>
  <c r="V281" i="25"/>
  <c r="W281" i="25"/>
  <c r="X281" i="25"/>
  <c r="S282" i="25"/>
  <c r="T282" i="25"/>
  <c r="U282" i="25"/>
  <c r="V282" i="25"/>
  <c r="W282" i="25"/>
  <c r="X282" i="25"/>
  <c r="S283" i="25"/>
  <c r="T283" i="25"/>
  <c r="U283" i="25"/>
  <c r="V283" i="25"/>
  <c r="W283" i="25"/>
  <c r="X283" i="25"/>
  <c r="S284" i="25"/>
  <c r="T284" i="25"/>
  <c r="U284" i="25"/>
  <c r="V284" i="25"/>
  <c r="W284" i="25"/>
  <c r="X284" i="25"/>
  <c r="S285" i="25"/>
  <c r="T285" i="25"/>
  <c r="U285" i="25"/>
  <c r="V285" i="25"/>
  <c r="W285" i="25"/>
  <c r="X285" i="25"/>
  <c r="S286" i="25"/>
  <c r="T286" i="25"/>
  <c r="U286" i="25"/>
  <c r="V286" i="25"/>
  <c r="W286" i="25"/>
  <c r="X286" i="25"/>
  <c r="S287" i="25"/>
  <c r="T287" i="25"/>
  <c r="U287" i="25"/>
  <c r="V287" i="25"/>
  <c r="W287" i="25"/>
  <c r="X287" i="25"/>
  <c r="S288" i="25"/>
  <c r="T288" i="25"/>
  <c r="U288" i="25"/>
  <c r="V288" i="25"/>
  <c r="W288" i="25"/>
  <c r="X288" i="25"/>
  <c r="S289" i="25"/>
  <c r="T289" i="25"/>
  <c r="U289" i="25"/>
  <c r="V289" i="25"/>
  <c r="W289" i="25"/>
  <c r="X289" i="25"/>
  <c r="S290" i="25"/>
  <c r="T290" i="25"/>
  <c r="U290" i="25"/>
  <c r="V290" i="25"/>
  <c r="W290" i="25"/>
  <c r="X290" i="25"/>
  <c r="S291" i="25"/>
  <c r="T291" i="25"/>
  <c r="U291" i="25"/>
  <c r="V291" i="25"/>
  <c r="W291" i="25"/>
  <c r="X291" i="25"/>
  <c r="S292" i="25"/>
  <c r="T292" i="25"/>
  <c r="U292" i="25"/>
  <c r="V292" i="25"/>
  <c r="W292" i="25"/>
  <c r="X292" i="25"/>
  <c r="S293" i="25"/>
  <c r="T293" i="25"/>
  <c r="U293" i="25"/>
  <c r="V293" i="25"/>
  <c r="W293" i="25"/>
  <c r="X293" i="25"/>
  <c r="S294" i="25"/>
  <c r="T294" i="25"/>
  <c r="U294" i="25"/>
  <c r="V294" i="25"/>
  <c r="W294" i="25"/>
  <c r="X294" i="25"/>
  <c r="S295" i="25"/>
  <c r="T295" i="25"/>
  <c r="U295" i="25"/>
  <c r="V295" i="25"/>
  <c r="W295" i="25"/>
  <c r="X295" i="25"/>
  <c r="S296" i="25"/>
  <c r="T296" i="25"/>
  <c r="U296" i="25"/>
  <c r="V296" i="25"/>
  <c r="W296" i="25"/>
  <c r="X296" i="25"/>
  <c r="S297" i="25"/>
  <c r="T297" i="25"/>
  <c r="U297" i="25"/>
  <c r="V297" i="25"/>
  <c r="W297" i="25"/>
  <c r="X297" i="25"/>
  <c r="S298" i="25"/>
  <c r="T298" i="25"/>
  <c r="U298" i="25"/>
  <c r="V298" i="25"/>
  <c r="W298" i="25"/>
  <c r="X298" i="25"/>
  <c r="S299" i="25"/>
  <c r="T299" i="25"/>
  <c r="U299" i="25"/>
  <c r="V299" i="25"/>
  <c r="W299" i="25"/>
  <c r="X299" i="25"/>
  <c r="S300" i="25"/>
  <c r="T300" i="25"/>
  <c r="U300" i="25"/>
  <c r="V300" i="25"/>
  <c r="W300" i="25"/>
  <c r="X300" i="25"/>
  <c r="S301" i="25"/>
  <c r="T301" i="25"/>
  <c r="U301" i="25"/>
  <c r="V301" i="25"/>
  <c r="W301" i="25"/>
  <c r="X301" i="25"/>
  <c r="S302" i="25"/>
  <c r="T302" i="25"/>
  <c r="U302" i="25"/>
  <c r="V302" i="25"/>
  <c r="W302" i="25"/>
  <c r="X302" i="25"/>
  <c r="S303" i="25"/>
  <c r="T303" i="25"/>
  <c r="U303" i="25"/>
  <c r="V303" i="25"/>
  <c r="W303" i="25"/>
  <c r="X303" i="25"/>
  <c r="S304" i="25"/>
  <c r="T304" i="25"/>
  <c r="U304" i="25"/>
  <c r="V304" i="25"/>
  <c r="W304" i="25"/>
  <c r="X304" i="25"/>
  <c r="S305" i="25"/>
  <c r="T305" i="25"/>
  <c r="U305" i="25"/>
  <c r="V305" i="25"/>
  <c r="W305" i="25"/>
  <c r="X305" i="25"/>
  <c r="S306" i="25"/>
  <c r="T306" i="25"/>
  <c r="U306" i="25"/>
  <c r="V306" i="25"/>
  <c r="W306" i="25"/>
  <c r="X306" i="25"/>
  <c r="S307" i="25"/>
  <c r="T307" i="25"/>
  <c r="U307" i="25"/>
  <c r="V307" i="25"/>
  <c r="W307" i="25"/>
  <c r="X307" i="25"/>
  <c r="S308" i="25"/>
  <c r="T308" i="25"/>
  <c r="U308" i="25"/>
  <c r="V308" i="25"/>
  <c r="W308" i="25"/>
  <c r="X308" i="25"/>
  <c r="S309" i="25"/>
  <c r="T309" i="25"/>
  <c r="U309" i="25"/>
  <c r="V309" i="25"/>
  <c r="W309" i="25"/>
  <c r="X309" i="25"/>
  <c r="S310" i="25"/>
  <c r="T310" i="25"/>
  <c r="U310" i="25"/>
  <c r="V310" i="25"/>
  <c r="W310" i="25"/>
  <c r="X310" i="25"/>
  <c r="S311" i="25"/>
  <c r="T311" i="25"/>
  <c r="U311" i="25"/>
  <c r="V311" i="25"/>
  <c r="W311" i="25"/>
  <c r="X311" i="25"/>
  <c r="S312" i="25"/>
  <c r="T312" i="25"/>
  <c r="U312" i="25"/>
  <c r="V312" i="25"/>
  <c r="W312" i="25"/>
  <c r="X312" i="25"/>
  <c r="S313" i="25"/>
  <c r="T313" i="25"/>
  <c r="U313" i="25"/>
  <c r="V313" i="25"/>
  <c r="W313" i="25"/>
  <c r="X313" i="25"/>
  <c r="S314" i="25"/>
  <c r="T314" i="25"/>
  <c r="U314" i="25"/>
  <c r="V314" i="25"/>
  <c r="W314" i="25"/>
  <c r="X314" i="25"/>
  <c r="S315" i="25"/>
  <c r="T315" i="25"/>
  <c r="U315" i="25"/>
  <c r="V315" i="25"/>
  <c r="W315" i="25"/>
  <c r="X315" i="25"/>
  <c r="S316" i="25"/>
  <c r="T316" i="25"/>
  <c r="U316" i="25"/>
  <c r="V316" i="25"/>
  <c r="W316" i="25"/>
  <c r="X316" i="25"/>
  <c r="S317" i="25"/>
  <c r="T317" i="25"/>
  <c r="U317" i="25"/>
  <c r="V317" i="25"/>
  <c r="W317" i="25"/>
  <c r="X317" i="25"/>
  <c r="S318" i="25"/>
  <c r="T318" i="25"/>
  <c r="U318" i="25"/>
  <c r="V318" i="25"/>
  <c r="W318" i="25"/>
  <c r="X318" i="25"/>
  <c r="S319" i="25"/>
  <c r="T319" i="25"/>
  <c r="U319" i="25"/>
  <c r="V319" i="25"/>
  <c r="W319" i="25"/>
  <c r="X319" i="25"/>
  <c r="S320" i="25"/>
  <c r="T320" i="25"/>
  <c r="U320" i="25"/>
  <c r="V320" i="25"/>
  <c r="W320" i="25"/>
  <c r="X320" i="25"/>
  <c r="S321" i="25"/>
  <c r="T321" i="25"/>
  <c r="U321" i="25"/>
  <c r="V321" i="25"/>
  <c r="W321" i="25"/>
  <c r="X321" i="25"/>
  <c r="S322" i="25"/>
  <c r="T322" i="25"/>
  <c r="U322" i="25"/>
  <c r="V322" i="25"/>
  <c r="W322" i="25"/>
  <c r="X322" i="25"/>
  <c r="S323" i="25"/>
  <c r="T323" i="25"/>
  <c r="U323" i="25"/>
  <c r="V323" i="25"/>
  <c r="W323" i="25"/>
  <c r="X323" i="25"/>
  <c r="S324" i="25"/>
  <c r="T324" i="25"/>
  <c r="U324" i="25"/>
  <c r="V324" i="25"/>
  <c r="W324" i="25"/>
  <c r="X324" i="25"/>
  <c r="S325" i="25"/>
  <c r="T325" i="25"/>
  <c r="U325" i="25"/>
  <c r="V325" i="25"/>
  <c r="W325" i="25"/>
  <c r="X325" i="25"/>
  <c r="S326" i="25"/>
  <c r="T326" i="25"/>
  <c r="U326" i="25"/>
  <c r="V326" i="25"/>
  <c r="W326" i="25"/>
  <c r="X326" i="25"/>
  <c r="S327" i="25"/>
  <c r="T327" i="25"/>
  <c r="U327" i="25"/>
  <c r="V327" i="25"/>
  <c r="W327" i="25"/>
  <c r="X327" i="25"/>
  <c r="S328" i="25"/>
  <c r="T328" i="25"/>
  <c r="U328" i="25"/>
  <c r="V328" i="25"/>
  <c r="W328" i="25"/>
  <c r="X328" i="25"/>
  <c r="S329" i="25"/>
  <c r="T329" i="25"/>
  <c r="U329" i="25"/>
  <c r="V329" i="25"/>
  <c r="W329" i="25"/>
  <c r="X329" i="25"/>
  <c r="S330" i="25"/>
  <c r="T330" i="25"/>
  <c r="U330" i="25"/>
  <c r="V330" i="25"/>
  <c r="W330" i="25"/>
  <c r="X330" i="25"/>
  <c r="S331" i="25"/>
  <c r="T331" i="25"/>
  <c r="U331" i="25"/>
  <c r="V331" i="25"/>
  <c r="W331" i="25"/>
  <c r="X331" i="25"/>
  <c r="S332" i="25"/>
  <c r="T332" i="25"/>
  <c r="U332" i="25"/>
  <c r="V332" i="25"/>
  <c r="W332" i="25"/>
  <c r="X332" i="25"/>
  <c r="S333" i="25"/>
  <c r="T333" i="25"/>
  <c r="U333" i="25"/>
  <c r="V333" i="25"/>
  <c r="W333" i="25"/>
  <c r="X333" i="25"/>
  <c r="S334" i="25"/>
  <c r="T334" i="25"/>
  <c r="U334" i="25"/>
  <c r="V334" i="25"/>
  <c r="W334" i="25"/>
  <c r="X334" i="25"/>
  <c r="S335" i="25"/>
  <c r="T335" i="25"/>
  <c r="U335" i="25"/>
  <c r="V335" i="25"/>
  <c r="W335" i="25"/>
  <c r="X335" i="25"/>
  <c r="S336" i="25"/>
  <c r="T336" i="25"/>
  <c r="U336" i="25"/>
  <c r="V336" i="25"/>
  <c r="W336" i="25"/>
  <c r="X336" i="25"/>
  <c r="S337" i="25"/>
  <c r="T337" i="25"/>
  <c r="U337" i="25"/>
  <c r="V337" i="25"/>
  <c r="W337" i="25"/>
  <c r="X337" i="25"/>
  <c r="S338" i="25"/>
  <c r="T338" i="25"/>
  <c r="U338" i="25"/>
  <c r="V338" i="25"/>
  <c r="W338" i="25"/>
  <c r="X338" i="25"/>
  <c r="S339" i="25"/>
  <c r="T339" i="25"/>
  <c r="U339" i="25"/>
  <c r="V339" i="25"/>
  <c r="W339" i="25"/>
  <c r="X339" i="25"/>
  <c r="V340" i="25"/>
  <c r="X340" i="25"/>
  <c r="V341" i="25"/>
  <c r="X341" i="25"/>
  <c r="T342" i="25"/>
  <c r="U342" i="25"/>
  <c r="V342" i="25"/>
  <c r="W342" i="25"/>
  <c r="X342" i="25"/>
  <c r="S343" i="25"/>
  <c r="T343" i="25"/>
  <c r="U343" i="25"/>
  <c r="V343" i="25"/>
  <c r="W343" i="25"/>
  <c r="X343" i="25"/>
  <c r="S344" i="25"/>
  <c r="T344" i="25"/>
  <c r="U344" i="25"/>
  <c r="V344" i="25"/>
  <c r="W344" i="25"/>
  <c r="X344" i="25"/>
  <c r="S345" i="25"/>
  <c r="T345" i="25"/>
  <c r="U345" i="25"/>
  <c r="V345" i="25"/>
  <c r="W345" i="25"/>
  <c r="X345" i="25"/>
  <c r="S346" i="25"/>
  <c r="T346" i="25"/>
  <c r="U346" i="25"/>
  <c r="V346" i="25"/>
  <c r="W346" i="25"/>
  <c r="X346" i="25"/>
  <c r="S347" i="25"/>
  <c r="T347" i="25"/>
  <c r="U347" i="25"/>
  <c r="V347" i="25"/>
  <c r="W347" i="25"/>
  <c r="X347" i="25"/>
  <c r="S348" i="25"/>
  <c r="T348" i="25"/>
  <c r="U348" i="25"/>
  <c r="V348" i="25"/>
  <c r="W348" i="25"/>
  <c r="X348" i="25"/>
  <c r="S349" i="25"/>
  <c r="T349" i="25"/>
  <c r="U349" i="25"/>
  <c r="V349" i="25"/>
  <c r="W349" i="25"/>
  <c r="X349" i="25"/>
  <c r="S350" i="25"/>
  <c r="T350" i="25"/>
  <c r="U350" i="25"/>
  <c r="V350" i="25"/>
  <c r="W350" i="25"/>
  <c r="X350" i="25"/>
  <c r="S351" i="25"/>
  <c r="T351" i="25"/>
  <c r="U351" i="25"/>
  <c r="V351" i="25"/>
  <c r="W351" i="25"/>
  <c r="X351" i="25"/>
  <c r="U352" i="25"/>
  <c r="V352" i="25"/>
  <c r="W352" i="25"/>
  <c r="X352" i="25"/>
  <c r="S353" i="25"/>
  <c r="T353" i="25"/>
  <c r="U353" i="25"/>
  <c r="V353" i="25"/>
  <c r="W353" i="25"/>
  <c r="X353" i="25"/>
  <c r="S354" i="25"/>
  <c r="T354" i="25"/>
  <c r="U354" i="25"/>
  <c r="V354" i="25"/>
  <c r="W354" i="25"/>
  <c r="X354" i="25"/>
  <c r="S355" i="25"/>
  <c r="T355" i="25"/>
  <c r="U355" i="25"/>
  <c r="V355" i="25"/>
  <c r="W355" i="25"/>
  <c r="X355" i="25"/>
  <c r="S356" i="25"/>
  <c r="T356" i="25"/>
  <c r="U356" i="25"/>
  <c r="V356" i="25"/>
  <c r="W356" i="25"/>
  <c r="X356" i="25"/>
  <c r="S357" i="25"/>
  <c r="T357" i="25"/>
  <c r="U357" i="25"/>
  <c r="V357" i="25"/>
  <c r="W357" i="25"/>
  <c r="X357" i="25"/>
  <c r="S358" i="25"/>
  <c r="T358" i="25"/>
  <c r="U358" i="25"/>
  <c r="V358" i="25"/>
  <c r="W358" i="25"/>
  <c r="X358" i="25"/>
  <c r="S359" i="25"/>
  <c r="T359" i="25"/>
  <c r="U359" i="25"/>
  <c r="V359" i="25"/>
  <c r="W359" i="25"/>
  <c r="X359" i="25"/>
  <c r="S360" i="25"/>
  <c r="T360" i="25"/>
  <c r="U360" i="25"/>
  <c r="V360" i="25"/>
  <c r="W360" i="25"/>
  <c r="X360" i="25"/>
  <c r="S361" i="25"/>
  <c r="T361" i="25"/>
  <c r="U361" i="25"/>
  <c r="V361" i="25"/>
  <c r="W361" i="25"/>
  <c r="X361" i="25"/>
  <c r="S362" i="25"/>
  <c r="T362" i="25"/>
  <c r="U362" i="25"/>
  <c r="V362" i="25"/>
  <c r="W362" i="25"/>
  <c r="X362" i="25"/>
  <c r="S363" i="25"/>
  <c r="T363" i="25"/>
  <c r="U363" i="25"/>
  <c r="V363" i="25"/>
  <c r="W363" i="25"/>
  <c r="X363" i="25"/>
  <c r="S364" i="25"/>
  <c r="T364" i="25"/>
  <c r="U364" i="25"/>
  <c r="V364" i="25"/>
  <c r="W364" i="25"/>
  <c r="X364" i="25"/>
  <c r="S365" i="25"/>
  <c r="T365" i="25"/>
  <c r="U365" i="25"/>
  <c r="V365" i="25"/>
  <c r="W365" i="25"/>
  <c r="X365" i="25"/>
  <c r="S366" i="25"/>
  <c r="T366" i="25"/>
  <c r="U366" i="25"/>
  <c r="V366" i="25"/>
  <c r="W366" i="25"/>
  <c r="X366" i="25"/>
  <c r="U367" i="25"/>
  <c r="V367" i="25"/>
  <c r="W367" i="25"/>
  <c r="X367" i="25"/>
  <c r="G368" i="25"/>
  <c r="S368" i="25"/>
  <c r="T368" i="25"/>
  <c r="U368" i="25"/>
  <c r="V368" i="25"/>
  <c r="W368" i="25"/>
  <c r="X368" i="25"/>
  <c r="S369" i="25"/>
  <c r="T369" i="25"/>
  <c r="U369" i="25"/>
  <c r="V369" i="25"/>
  <c r="W369" i="25"/>
  <c r="X369" i="25"/>
  <c r="G370" i="25"/>
  <c r="S370" i="25"/>
  <c r="T370" i="25"/>
  <c r="U370" i="25"/>
  <c r="V370" i="25"/>
  <c r="W370" i="25"/>
  <c r="X370" i="25"/>
  <c r="S371" i="25"/>
  <c r="T371" i="25"/>
  <c r="U371" i="25"/>
  <c r="V371" i="25"/>
  <c r="W371" i="25"/>
  <c r="X371" i="25"/>
  <c r="S372" i="25"/>
  <c r="T372" i="25"/>
  <c r="U372" i="25"/>
  <c r="V372" i="25"/>
  <c r="W372" i="25"/>
  <c r="X372" i="25"/>
  <c r="S373" i="25"/>
  <c r="T373" i="25"/>
  <c r="U373" i="25"/>
  <c r="V373" i="25"/>
  <c r="W373" i="25"/>
  <c r="X373" i="25"/>
  <c r="S374" i="25"/>
  <c r="T374" i="25"/>
  <c r="U374" i="25"/>
  <c r="V374" i="25"/>
  <c r="W374" i="25"/>
  <c r="X374" i="25"/>
  <c r="S375" i="25"/>
  <c r="T375" i="25"/>
  <c r="U375" i="25"/>
  <c r="V375" i="25"/>
  <c r="W375" i="25"/>
  <c r="X375" i="25"/>
  <c r="S376" i="25"/>
  <c r="T376" i="25"/>
  <c r="U376" i="25"/>
  <c r="V376" i="25"/>
  <c r="W376" i="25"/>
  <c r="X376" i="25"/>
  <c r="S377" i="25"/>
  <c r="T377" i="25"/>
  <c r="U377" i="25"/>
  <c r="V377" i="25"/>
  <c r="W377" i="25"/>
  <c r="X377" i="25"/>
  <c r="S378" i="25"/>
  <c r="T378" i="25"/>
  <c r="U378" i="25"/>
  <c r="V378" i="25"/>
  <c r="W378" i="25"/>
  <c r="X378" i="25"/>
  <c r="S379" i="25"/>
  <c r="T379" i="25"/>
  <c r="U379" i="25"/>
  <c r="V379" i="25"/>
  <c r="W379" i="25"/>
  <c r="X379" i="25"/>
  <c r="S380" i="25"/>
  <c r="T380" i="25"/>
  <c r="U380" i="25"/>
  <c r="V380" i="25"/>
  <c r="W380" i="25"/>
  <c r="X380" i="25"/>
  <c r="S381" i="25"/>
  <c r="T381" i="25"/>
  <c r="U381" i="25"/>
  <c r="V381" i="25"/>
  <c r="W381" i="25"/>
  <c r="X381" i="25"/>
  <c r="G382" i="25"/>
  <c r="S382" i="25"/>
  <c r="T382" i="25"/>
  <c r="U382" i="25"/>
  <c r="V382" i="25"/>
  <c r="W382" i="25"/>
  <c r="X382" i="25"/>
  <c r="S383" i="25"/>
  <c r="T383" i="25"/>
  <c r="U383" i="25"/>
  <c r="V383" i="25"/>
  <c r="W383" i="25"/>
  <c r="X383" i="25"/>
  <c r="G384" i="25"/>
  <c r="S384" i="25"/>
  <c r="T384" i="25"/>
  <c r="U384" i="25"/>
  <c r="V384" i="25"/>
  <c r="W384" i="25"/>
  <c r="X384" i="25"/>
  <c r="S385" i="25"/>
  <c r="T385" i="25"/>
  <c r="U385" i="25"/>
  <c r="V385" i="25"/>
  <c r="W385" i="25"/>
  <c r="X385" i="25"/>
  <c r="S386" i="25"/>
  <c r="T386" i="25"/>
  <c r="U386" i="25"/>
  <c r="V386" i="25"/>
  <c r="W386" i="25"/>
  <c r="X386" i="25"/>
  <c r="S387" i="25"/>
  <c r="T387" i="25"/>
  <c r="U387" i="25"/>
  <c r="V387" i="25"/>
  <c r="W387" i="25"/>
  <c r="X387" i="25"/>
  <c r="S388" i="25"/>
  <c r="T388" i="25"/>
  <c r="U388" i="25"/>
  <c r="V388" i="25"/>
  <c r="W388" i="25"/>
  <c r="X388" i="25"/>
  <c r="S389" i="25"/>
  <c r="T389" i="25"/>
  <c r="U389" i="25"/>
  <c r="V389" i="25"/>
  <c r="W389" i="25"/>
  <c r="X389" i="25"/>
  <c r="S390" i="25"/>
  <c r="T390" i="25"/>
  <c r="U390" i="25"/>
  <c r="V390" i="25"/>
  <c r="W390" i="25"/>
  <c r="X390" i="25"/>
  <c r="S391" i="25"/>
  <c r="T391" i="25"/>
  <c r="U391" i="25"/>
  <c r="V391" i="25"/>
  <c r="W391" i="25"/>
  <c r="X391" i="25"/>
  <c r="S392" i="25"/>
  <c r="T392" i="25"/>
  <c r="U392" i="25"/>
  <c r="V392" i="25"/>
  <c r="W392" i="25"/>
  <c r="X392" i="25"/>
  <c r="S393" i="25"/>
  <c r="T393" i="25"/>
  <c r="U393" i="25"/>
  <c r="V393" i="25"/>
  <c r="W393" i="25"/>
  <c r="X393" i="25"/>
  <c r="S394" i="25"/>
  <c r="T394" i="25"/>
  <c r="U394" i="25"/>
  <c r="V394" i="25"/>
  <c r="W394" i="25"/>
  <c r="X394" i="25"/>
  <c r="G395" i="25"/>
  <c r="S395" i="25"/>
  <c r="T395" i="25"/>
  <c r="U395" i="25"/>
  <c r="V395" i="25"/>
  <c r="W395" i="25"/>
  <c r="X395" i="25"/>
  <c r="S396" i="25"/>
  <c r="T396" i="25"/>
  <c r="U396" i="25"/>
  <c r="V396" i="25"/>
  <c r="W396" i="25"/>
  <c r="X396" i="25"/>
  <c r="G397" i="25"/>
  <c r="S397" i="25"/>
  <c r="T397" i="25"/>
  <c r="U397" i="25"/>
  <c r="V397" i="25"/>
  <c r="W397" i="25"/>
  <c r="X397" i="25"/>
  <c r="S398" i="25"/>
  <c r="T398" i="25"/>
  <c r="U398" i="25"/>
  <c r="V398" i="25"/>
  <c r="W398" i="25"/>
  <c r="X398" i="25"/>
  <c r="S399" i="25"/>
  <c r="T399" i="25"/>
  <c r="U399" i="25"/>
  <c r="V399" i="25"/>
  <c r="W399" i="25"/>
  <c r="X399" i="25"/>
  <c r="S400" i="25"/>
  <c r="T400" i="25"/>
  <c r="U400" i="25"/>
  <c r="V400" i="25"/>
  <c r="W400" i="25"/>
  <c r="X400" i="25"/>
  <c r="S401" i="25"/>
  <c r="T401" i="25"/>
  <c r="U401" i="25"/>
  <c r="V401" i="25"/>
  <c r="W401" i="25"/>
  <c r="X401" i="25"/>
  <c r="S402" i="25"/>
  <c r="T402" i="25"/>
  <c r="U402" i="25"/>
  <c r="V402" i="25"/>
  <c r="W402" i="25"/>
  <c r="X402" i="25"/>
  <c r="S403" i="25"/>
  <c r="T403" i="25"/>
  <c r="U403" i="25"/>
  <c r="V403" i="25"/>
  <c r="W403" i="25"/>
  <c r="X403" i="25"/>
  <c r="S404" i="25"/>
  <c r="T404" i="25"/>
  <c r="U404" i="25"/>
  <c r="V404" i="25"/>
  <c r="W404" i="25"/>
  <c r="X404" i="25"/>
  <c r="S405" i="25"/>
  <c r="T405" i="25"/>
  <c r="U405" i="25"/>
  <c r="V405" i="25"/>
  <c r="W405" i="25"/>
  <c r="X405" i="25"/>
  <c r="S406" i="25"/>
  <c r="T406" i="25"/>
  <c r="U406" i="25"/>
  <c r="V406" i="25"/>
  <c r="W406" i="25"/>
  <c r="X406" i="25"/>
  <c r="S407" i="25"/>
  <c r="T407" i="25"/>
  <c r="U407" i="25"/>
  <c r="V407" i="25"/>
  <c r="W407" i="25"/>
  <c r="X407" i="25"/>
  <c r="S408" i="25"/>
  <c r="T408" i="25"/>
  <c r="U408" i="25"/>
  <c r="V408" i="25"/>
  <c r="W408" i="25"/>
  <c r="X408" i="25"/>
  <c r="S409" i="25"/>
  <c r="T409" i="25"/>
  <c r="U409" i="25"/>
  <c r="V409" i="25"/>
  <c r="W409" i="25"/>
  <c r="X409" i="25"/>
  <c r="S410" i="25"/>
  <c r="T410" i="25"/>
  <c r="U410" i="25"/>
  <c r="V410" i="25"/>
  <c r="W410" i="25"/>
  <c r="X410" i="25"/>
  <c r="S411" i="25"/>
  <c r="T411" i="25"/>
  <c r="U411" i="25"/>
  <c r="V411" i="25"/>
  <c r="W411" i="25"/>
  <c r="X411" i="25"/>
  <c r="T412" i="25"/>
  <c r="U412" i="25"/>
  <c r="V412" i="25"/>
  <c r="W412" i="25"/>
  <c r="X412" i="25"/>
  <c r="S413" i="25"/>
  <c r="T413" i="25"/>
  <c r="U413" i="25"/>
  <c r="V413" i="25"/>
  <c r="W413" i="25"/>
  <c r="X413" i="25"/>
  <c r="S414" i="25"/>
  <c r="T414" i="25"/>
  <c r="U414" i="25"/>
  <c r="V414" i="25"/>
  <c r="W414" i="25"/>
  <c r="X414" i="25"/>
  <c r="S415" i="25"/>
  <c r="T415" i="25"/>
  <c r="U415" i="25"/>
  <c r="V415" i="25"/>
  <c r="W415" i="25"/>
  <c r="X415" i="25"/>
  <c r="S416" i="25"/>
  <c r="T416" i="25"/>
  <c r="U416" i="25"/>
  <c r="V416" i="25"/>
  <c r="W416" i="25"/>
  <c r="X416" i="25"/>
  <c r="S417" i="25"/>
  <c r="T417" i="25"/>
  <c r="U417" i="25"/>
  <c r="V417" i="25"/>
  <c r="W417" i="25"/>
  <c r="X417" i="25"/>
  <c r="S418" i="25"/>
  <c r="T418" i="25"/>
  <c r="U418" i="25"/>
  <c r="V418" i="25"/>
  <c r="W418" i="25"/>
  <c r="X418" i="25"/>
  <c r="T419" i="25"/>
  <c r="U419" i="25"/>
  <c r="V419" i="25"/>
  <c r="W419" i="25"/>
  <c r="X419" i="25"/>
  <c r="S420" i="25"/>
  <c r="T420" i="25"/>
  <c r="U420" i="25"/>
  <c r="V420" i="25"/>
  <c r="W420" i="25"/>
  <c r="X420" i="25"/>
  <c r="S421" i="25"/>
  <c r="T421" i="25"/>
  <c r="U421" i="25"/>
  <c r="V421" i="25"/>
  <c r="W421" i="25"/>
  <c r="X421" i="25"/>
  <c r="S422" i="25"/>
  <c r="T422" i="25"/>
  <c r="U422" i="25"/>
  <c r="V422" i="25"/>
  <c r="W422" i="25"/>
  <c r="X422" i="25"/>
  <c r="S423" i="25"/>
  <c r="T423" i="25"/>
  <c r="U423" i="25"/>
  <c r="V423" i="25"/>
  <c r="W423" i="25"/>
  <c r="X423" i="25"/>
  <c r="S424" i="25"/>
  <c r="T424" i="25"/>
  <c r="U424" i="25"/>
  <c r="V424" i="25"/>
  <c r="W424" i="25"/>
  <c r="X424" i="25"/>
  <c r="S425" i="25"/>
  <c r="T425" i="25"/>
  <c r="U425" i="25"/>
  <c r="V425" i="25"/>
  <c r="W425" i="25"/>
  <c r="X425" i="25"/>
  <c r="S426" i="25"/>
  <c r="T426" i="25"/>
  <c r="U426" i="25"/>
  <c r="V426" i="25"/>
  <c r="W426" i="25"/>
  <c r="X426" i="25"/>
  <c r="S427" i="25"/>
  <c r="T427" i="25"/>
  <c r="U427" i="25"/>
  <c r="V427" i="25"/>
  <c r="W427" i="25"/>
  <c r="X427" i="25"/>
  <c r="S428" i="25"/>
  <c r="T428" i="25"/>
  <c r="U428" i="25"/>
  <c r="V428" i="25"/>
  <c r="W428" i="25"/>
  <c r="X428" i="25"/>
  <c r="S429" i="25"/>
  <c r="T429" i="25"/>
  <c r="U429" i="25"/>
  <c r="V429" i="25"/>
  <c r="W429" i="25"/>
  <c r="X429" i="25"/>
  <c r="S430" i="25"/>
  <c r="T430" i="25"/>
  <c r="U430" i="25"/>
  <c r="V430" i="25"/>
  <c r="W430" i="25"/>
  <c r="X430" i="25"/>
  <c r="S431" i="25"/>
  <c r="T431" i="25"/>
  <c r="U431" i="25"/>
  <c r="V431" i="25"/>
  <c r="W431" i="25"/>
  <c r="X431" i="25"/>
  <c r="S432" i="25"/>
  <c r="T432" i="25"/>
  <c r="U432" i="25"/>
  <c r="V432" i="25"/>
  <c r="W432" i="25"/>
  <c r="X432" i="25"/>
  <c r="S433" i="25"/>
  <c r="T433" i="25"/>
  <c r="U433" i="25"/>
  <c r="V433" i="25"/>
  <c r="W433" i="25"/>
  <c r="X433" i="25"/>
  <c r="S434" i="25"/>
  <c r="T434" i="25"/>
  <c r="U434" i="25"/>
  <c r="V434" i="25"/>
  <c r="W434" i="25"/>
  <c r="X434" i="25"/>
  <c r="S435" i="25"/>
  <c r="T435" i="25"/>
  <c r="U435" i="25"/>
  <c r="V435" i="25"/>
  <c r="W435" i="25"/>
  <c r="X435" i="25"/>
  <c r="S436" i="25"/>
  <c r="T436" i="25"/>
  <c r="U436" i="25"/>
  <c r="V436" i="25"/>
  <c r="W436" i="25"/>
  <c r="X436" i="25"/>
  <c r="S437" i="25"/>
  <c r="T437" i="25"/>
  <c r="U437" i="25"/>
  <c r="V437" i="25"/>
  <c r="W437" i="25"/>
  <c r="X437" i="25"/>
  <c r="S438" i="25"/>
  <c r="T438" i="25"/>
  <c r="U438" i="25"/>
  <c r="V438" i="25"/>
  <c r="W438" i="25"/>
  <c r="X438" i="25"/>
  <c r="S439" i="25"/>
  <c r="T439" i="25"/>
  <c r="U439" i="25"/>
  <c r="V439" i="25"/>
  <c r="W439" i="25"/>
  <c r="X439" i="25"/>
  <c r="S440" i="25"/>
  <c r="T440" i="25"/>
  <c r="U440" i="25"/>
  <c r="V440" i="25"/>
  <c r="W440" i="25"/>
  <c r="X440" i="25"/>
  <c r="T441" i="25"/>
  <c r="U441" i="25"/>
  <c r="V441" i="25"/>
  <c r="W441" i="25"/>
  <c r="X441" i="25"/>
  <c r="S442" i="25"/>
  <c r="T442" i="25"/>
  <c r="U442" i="25"/>
  <c r="V442" i="25"/>
  <c r="W442" i="25"/>
  <c r="X442" i="25"/>
  <c r="S443" i="25"/>
  <c r="T443" i="25"/>
  <c r="U443" i="25"/>
  <c r="V443" i="25"/>
  <c r="W443" i="25"/>
  <c r="X443" i="25"/>
  <c r="S444" i="25"/>
  <c r="T444" i="25"/>
  <c r="U444" i="25"/>
  <c r="V444" i="25"/>
  <c r="W444" i="25"/>
  <c r="X444" i="25"/>
  <c r="S445" i="25"/>
  <c r="T445" i="25"/>
  <c r="U445" i="25"/>
  <c r="V445" i="25"/>
  <c r="W445" i="25"/>
  <c r="X445" i="25"/>
  <c r="S446" i="25"/>
  <c r="T446" i="25"/>
  <c r="U446" i="25"/>
  <c r="V446" i="25"/>
  <c r="W446" i="25"/>
  <c r="X446" i="25"/>
  <c r="S447" i="25"/>
  <c r="T447" i="25"/>
  <c r="U447" i="25"/>
  <c r="V447" i="25"/>
  <c r="W447" i="25"/>
  <c r="X447" i="25"/>
  <c r="S448" i="25"/>
  <c r="T448" i="25"/>
  <c r="U448" i="25"/>
  <c r="V448" i="25"/>
  <c r="W448" i="25"/>
  <c r="X448" i="25"/>
  <c r="S449" i="25"/>
  <c r="T449" i="25"/>
  <c r="U449" i="25"/>
  <c r="V449" i="25"/>
  <c r="W449" i="25"/>
  <c r="X449" i="25"/>
  <c r="S450" i="25"/>
  <c r="T450" i="25"/>
  <c r="U450" i="25"/>
  <c r="V450" i="25"/>
  <c r="W450" i="25"/>
  <c r="X450" i="25"/>
  <c r="S451" i="25"/>
  <c r="T451" i="25"/>
  <c r="U451" i="25"/>
  <c r="V451" i="25"/>
  <c r="W451" i="25"/>
  <c r="X451" i="25"/>
  <c r="S452" i="25"/>
  <c r="T452" i="25"/>
  <c r="U452" i="25"/>
  <c r="V452" i="25"/>
  <c r="W452" i="25"/>
  <c r="X452" i="25"/>
  <c r="S453" i="25"/>
  <c r="T453" i="25"/>
  <c r="U453" i="25"/>
  <c r="V453" i="25"/>
  <c r="W453" i="25"/>
  <c r="X453" i="25"/>
  <c r="S454" i="25"/>
  <c r="T454" i="25"/>
  <c r="U454" i="25"/>
  <c r="V454" i="25"/>
  <c r="W454" i="25"/>
  <c r="X454" i="25"/>
  <c r="S455" i="25"/>
  <c r="T455" i="25"/>
  <c r="U455" i="25"/>
  <c r="V455" i="25"/>
  <c r="W455" i="25"/>
  <c r="X455" i="25"/>
  <c r="S456" i="25"/>
  <c r="T456" i="25"/>
  <c r="U456" i="25"/>
  <c r="V456" i="25"/>
  <c r="W456" i="25"/>
  <c r="X456" i="25"/>
  <c r="T457" i="25"/>
  <c r="U457" i="25"/>
  <c r="V457" i="25"/>
  <c r="W457" i="25"/>
  <c r="X457" i="25"/>
  <c r="S458" i="25"/>
  <c r="T458" i="25"/>
  <c r="U458" i="25"/>
  <c r="V458" i="25"/>
  <c r="W458" i="25"/>
  <c r="X458" i="25"/>
  <c r="S459" i="25"/>
  <c r="T459" i="25"/>
  <c r="U459" i="25"/>
  <c r="V459" i="25"/>
  <c r="W459" i="25"/>
  <c r="X459" i="25"/>
  <c r="S460" i="25"/>
  <c r="T460" i="25"/>
  <c r="U460" i="25"/>
  <c r="V460" i="25"/>
  <c r="W460" i="25"/>
  <c r="X460" i="25"/>
  <c r="S461" i="25"/>
  <c r="T461" i="25"/>
  <c r="U461" i="25"/>
  <c r="V461" i="25"/>
  <c r="W461" i="25"/>
  <c r="X461" i="25"/>
  <c r="S462" i="25"/>
  <c r="T462" i="25"/>
  <c r="U462" i="25"/>
  <c r="V462" i="25"/>
  <c r="W462" i="25"/>
  <c r="X462" i="25"/>
  <c r="S463" i="25"/>
  <c r="T463" i="25"/>
  <c r="U463" i="25"/>
  <c r="V463" i="25"/>
  <c r="W463" i="25"/>
  <c r="X463" i="25"/>
  <c r="S464" i="25"/>
  <c r="T464" i="25"/>
  <c r="U464" i="25"/>
  <c r="V464" i="25"/>
  <c r="W464" i="25"/>
  <c r="X464" i="25"/>
  <c r="S465" i="25"/>
  <c r="T465" i="25"/>
  <c r="U465" i="25"/>
  <c r="V465" i="25"/>
  <c r="W465" i="25"/>
  <c r="X465" i="25"/>
  <c r="S466" i="25"/>
  <c r="T466" i="25"/>
  <c r="U466" i="25"/>
  <c r="V466" i="25"/>
  <c r="W466" i="25"/>
  <c r="X466" i="25"/>
  <c r="S467" i="25"/>
  <c r="T467" i="25"/>
  <c r="U467" i="25"/>
  <c r="V467" i="25"/>
  <c r="W467" i="25"/>
  <c r="X467" i="25"/>
  <c r="U468" i="25"/>
  <c r="V468" i="25"/>
  <c r="W468" i="25"/>
  <c r="X468" i="25"/>
  <c r="S469" i="25"/>
  <c r="T469" i="25"/>
  <c r="U469" i="25"/>
  <c r="V469" i="25"/>
  <c r="W469" i="25"/>
  <c r="X469" i="25"/>
  <c r="S470" i="25"/>
  <c r="T470" i="25"/>
  <c r="U470" i="25"/>
  <c r="V470" i="25"/>
  <c r="W470" i="25"/>
  <c r="X470" i="25"/>
  <c r="S471" i="25"/>
  <c r="T471" i="25"/>
  <c r="U471" i="25"/>
  <c r="V471" i="25"/>
  <c r="W471" i="25"/>
  <c r="X471" i="25"/>
  <c r="S472" i="25"/>
  <c r="T472" i="25"/>
  <c r="U472" i="25"/>
  <c r="V472" i="25"/>
  <c r="W472" i="25"/>
  <c r="X472" i="25"/>
  <c r="S473" i="25"/>
  <c r="T473" i="25"/>
  <c r="U473" i="25"/>
  <c r="V473" i="25"/>
  <c r="W473" i="25"/>
  <c r="X473" i="25"/>
  <c r="S474" i="25"/>
  <c r="T474" i="25"/>
  <c r="U474" i="25"/>
  <c r="V474" i="25"/>
  <c r="W474" i="25"/>
  <c r="X474" i="25"/>
  <c r="S475" i="25"/>
  <c r="T475" i="25"/>
  <c r="U475" i="25"/>
  <c r="V475" i="25"/>
  <c r="W475" i="25"/>
  <c r="X475" i="25"/>
  <c r="S476" i="25"/>
  <c r="T476" i="25"/>
  <c r="U476" i="25"/>
  <c r="V476" i="25"/>
  <c r="W476" i="25"/>
  <c r="X476" i="25"/>
  <c r="S477" i="25"/>
  <c r="T477" i="25"/>
  <c r="U477" i="25"/>
  <c r="V477" i="25"/>
  <c r="W477" i="25"/>
  <c r="X477" i="25"/>
  <c r="S478" i="25"/>
  <c r="T478" i="25"/>
  <c r="U478" i="25"/>
  <c r="V478" i="25"/>
  <c r="W478" i="25"/>
  <c r="X478" i="25"/>
  <c r="S479" i="25"/>
  <c r="T479" i="25"/>
  <c r="U479" i="25"/>
  <c r="V479" i="25"/>
  <c r="W479" i="25"/>
  <c r="X479" i="25"/>
  <c r="S480" i="25"/>
  <c r="T480" i="25"/>
  <c r="U480" i="25"/>
  <c r="V480" i="25"/>
  <c r="W480" i="25"/>
  <c r="X480" i="25"/>
  <c r="S481" i="25"/>
  <c r="T481" i="25"/>
  <c r="U481" i="25"/>
  <c r="V481" i="25"/>
  <c r="W481" i="25"/>
  <c r="X481" i="25"/>
  <c r="S482" i="25"/>
  <c r="T482" i="25"/>
  <c r="U482" i="25"/>
  <c r="V482" i="25"/>
  <c r="W482" i="25"/>
  <c r="X482" i="25"/>
  <c r="S483" i="25"/>
  <c r="T483" i="25"/>
  <c r="U483" i="25"/>
  <c r="V483" i="25"/>
  <c r="W483" i="25"/>
  <c r="X483" i="25"/>
  <c r="S484" i="25"/>
  <c r="T484" i="25"/>
  <c r="U484" i="25"/>
  <c r="V484" i="25"/>
  <c r="W484" i="25"/>
  <c r="X484" i="25"/>
  <c r="S485" i="25"/>
  <c r="T485" i="25"/>
  <c r="U485" i="25"/>
  <c r="V485" i="25"/>
  <c r="W485" i="25"/>
  <c r="X485" i="25"/>
  <c r="S486" i="25"/>
  <c r="T486" i="25"/>
  <c r="U486" i="25"/>
  <c r="V486" i="25"/>
  <c r="W486" i="25"/>
  <c r="X486" i="25"/>
  <c r="S487" i="25"/>
  <c r="T487" i="25"/>
  <c r="U487" i="25"/>
  <c r="V487" i="25"/>
  <c r="W487" i="25"/>
  <c r="X487" i="25"/>
  <c r="S488" i="25"/>
  <c r="T488" i="25"/>
  <c r="U488" i="25"/>
  <c r="V488" i="25"/>
  <c r="W488" i="25"/>
  <c r="X488" i="25"/>
  <c r="S489" i="25"/>
  <c r="T489" i="25"/>
  <c r="U489" i="25"/>
  <c r="V489" i="25"/>
  <c r="W489" i="25"/>
  <c r="X489" i="25"/>
  <c r="S490" i="25"/>
  <c r="T490" i="25"/>
  <c r="U490" i="25"/>
  <c r="V490" i="25"/>
  <c r="W490" i="25"/>
  <c r="X490" i="25"/>
  <c r="S491" i="25"/>
  <c r="T491" i="25"/>
  <c r="U491" i="25"/>
  <c r="V491" i="25"/>
  <c r="W491" i="25"/>
  <c r="X491" i="25"/>
  <c r="S492" i="25"/>
  <c r="T492" i="25"/>
  <c r="U492" i="25"/>
  <c r="V492" i="25"/>
  <c r="W492" i="25"/>
  <c r="X492" i="25"/>
  <c r="S493" i="25"/>
  <c r="T493" i="25"/>
  <c r="U493" i="25"/>
  <c r="V493" i="25"/>
  <c r="W493" i="25"/>
  <c r="X493" i="25"/>
  <c r="S494" i="25"/>
  <c r="T494" i="25"/>
  <c r="U494" i="25"/>
  <c r="V494" i="25"/>
  <c r="W494" i="25"/>
  <c r="X494" i="25"/>
  <c r="S495" i="25"/>
  <c r="T495" i="25"/>
  <c r="U495" i="25"/>
  <c r="V495" i="25"/>
  <c r="W495" i="25"/>
  <c r="X495" i="25"/>
  <c r="S496" i="25"/>
  <c r="T496" i="25"/>
  <c r="U496" i="25"/>
  <c r="V496" i="25"/>
  <c r="W496" i="25"/>
  <c r="X496" i="25"/>
  <c r="S497" i="25"/>
  <c r="T497" i="25"/>
  <c r="U497" i="25"/>
  <c r="V497" i="25"/>
  <c r="W497" i="25"/>
  <c r="X497" i="25"/>
  <c r="S498" i="25"/>
  <c r="T498" i="25"/>
  <c r="U498" i="25"/>
  <c r="V498" i="25"/>
  <c r="W498" i="25"/>
  <c r="X498" i="25"/>
  <c r="S499" i="25"/>
  <c r="T499" i="25"/>
  <c r="U499" i="25"/>
  <c r="V499" i="25"/>
  <c r="W499" i="25"/>
  <c r="X499" i="25"/>
  <c r="S500" i="25"/>
  <c r="T500" i="25"/>
  <c r="U500" i="25"/>
  <c r="V500" i="25"/>
  <c r="W500" i="25"/>
  <c r="X500" i="25"/>
  <c r="S501" i="25"/>
  <c r="T501" i="25"/>
  <c r="U501" i="25"/>
  <c r="V501" i="25"/>
  <c r="W501" i="25"/>
  <c r="X501" i="25"/>
  <c r="T502" i="25"/>
  <c r="U502" i="25"/>
  <c r="V502" i="25"/>
  <c r="W502" i="25"/>
  <c r="X502" i="25"/>
  <c r="S503" i="25"/>
  <c r="T503" i="25"/>
  <c r="U503" i="25"/>
  <c r="V503" i="25"/>
  <c r="W503" i="25"/>
  <c r="X503" i="25"/>
  <c r="S504" i="25"/>
  <c r="T504" i="25"/>
  <c r="U504" i="25"/>
  <c r="V504" i="25"/>
  <c r="W504" i="25"/>
  <c r="X504" i="25"/>
  <c r="S505" i="25"/>
  <c r="T505" i="25"/>
  <c r="U505" i="25"/>
  <c r="V505" i="25"/>
  <c r="W505" i="25"/>
  <c r="X505" i="25"/>
  <c r="S506" i="25"/>
  <c r="T506" i="25"/>
  <c r="U506" i="25"/>
  <c r="V506" i="25"/>
  <c r="W506" i="25"/>
  <c r="X506" i="25"/>
  <c r="S507" i="25"/>
  <c r="T507" i="25"/>
  <c r="U507" i="25"/>
  <c r="V507" i="25"/>
  <c r="W507" i="25"/>
  <c r="X507" i="25"/>
  <c r="S508" i="25"/>
  <c r="T508" i="25"/>
  <c r="U508" i="25"/>
  <c r="V508" i="25"/>
  <c r="W508" i="25"/>
  <c r="X508" i="25"/>
  <c r="S509" i="25"/>
  <c r="U509" i="25"/>
  <c r="V509" i="25"/>
  <c r="W509" i="25"/>
  <c r="X509" i="25"/>
  <c r="S510" i="25"/>
  <c r="T510" i="25"/>
  <c r="U510" i="25"/>
  <c r="V510" i="25"/>
  <c r="W510" i="25"/>
  <c r="X510" i="25"/>
  <c r="S511" i="25"/>
  <c r="T511" i="25"/>
  <c r="U511" i="25"/>
  <c r="V511" i="25"/>
  <c r="W511" i="25"/>
  <c r="X511" i="25"/>
  <c r="S512" i="25"/>
  <c r="T512" i="25"/>
  <c r="U512" i="25"/>
  <c r="V512" i="25"/>
  <c r="W512" i="25"/>
  <c r="X512" i="25"/>
  <c r="S513" i="25"/>
  <c r="T513" i="25"/>
  <c r="U513" i="25"/>
  <c r="V513" i="25"/>
  <c r="W513" i="25"/>
  <c r="X513" i="25"/>
  <c r="S514" i="25"/>
  <c r="T514" i="25"/>
  <c r="U514" i="25"/>
  <c r="V514" i="25"/>
  <c r="W514" i="25"/>
  <c r="X514" i="25"/>
  <c r="S515" i="25"/>
  <c r="T515" i="25"/>
  <c r="U515" i="25"/>
  <c r="V515" i="25"/>
  <c r="W515" i="25"/>
  <c r="X515" i="25"/>
  <c r="S516" i="25"/>
  <c r="T516" i="25"/>
  <c r="U516" i="25"/>
  <c r="V516" i="25"/>
  <c r="W516" i="25"/>
  <c r="X516" i="25"/>
  <c r="S517" i="25"/>
  <c r="T517" i="25"/>
  <c r="U517" i="25"/>
  <c r="V517" i="25"/>
  <c r="W517" i="25"/>
  <c r="X517" i="25"/>
  <c r="S518" i="25"/>
  <c r="T518" i="25"/>
  <c r="U518" i="25"/>
  <c r="V518" i="25"/>
  <c r="W518" i="25"/>
  <c r="X518" i="25"/>
  <c r="S519" i="25"/>
  <c r="T519" i="25"/>
  <c r="U519" i="25"/>
  <c r="V519" i="25"/>
  <c r="W519" i="25"/>
  <c r="X519" i="25"/>
  <c r="S520" i="25"/>
  <c r="T520" i="25"/>
  <c r="U520" i="25"/>
  <c r="V520" i="25"/>
  <c r="W520" i="25"/>
  <c r="X520" i="25"/>
  <c r="S521" i="25"/>
  <c r="T521" i="25"/>
  <c r="U521" i="25"/>
  <c r="V521" i="25"/>
  <c r="W521" i="25"/>
  <c r="X521" i="25"/>
  <c r="S522" i="25"/>
  <c r="T522" i="25"/>
  <c r="U522" i="25"/>
  <c r="V522" i="25"/>
  <c r="W522" i="25"/>
  <c r="X522" i="25"/>
  <c r="S523" i="25"/>
  <c r="T523" i="25"/>
  <c r="U523" i="25"/>
  <c r="V523" i="25"/>
  <c r="W523" i="25"/>
  <c r="X523" i="25"/>
  <c r="S524" i="25"/>
  <c r="T524" i="25"/>
  <c r="U524" i="25"/>
  <c r="V524" i="25"/>
  <c r="W524" i="25"/>
  <c r="X524" i="25"/>
  <c r="S525" i="25"/>
  <c r="T525" i="25"/>
  <c r="U525" i="25"/>
  <c r="V525" i="25"/>
  <c r="W525" i="25"/>
  <c r="X525" i="25"/>
  <c r="S526" i="25"/>
  <c r="T526" i="25"/>
  <c r="U526" i="25"/>
  <c r="V526" i="25"/>
  <c r="W526" i="25"/>
  <c r="X526" i="25"/>
  <c r="S527" i="25"/>
  <c r="T527" i="25"/>
  <c r="U527" i="25"/>
  <c r="V527" i="25"/>
  <c r="W527" i="25"/>
  <c r="X527" i="25"/>
  <c r="S528" i="25"/>
  <c r="T528" i="25"/>
  <c r="U528" i="25"/>
  <c r="V528" i="25"/>
  <c r="W528" i="25"/>
  <c r="X528" i="25"/>
  <c r="S529" i="25"/>
  <c r="T529" i="25"/>
  <c r="U529" i="25"/>
  <c r="V529" i="25"/>
  <c r="W529" i="25"/>
  <c r="X529" i="25"/>
  <c r="S530" i="25"/>
  <c r="T530" i="25"/>
  <c r="U530" i="25"/>
  <c r="V530" i="25"/>
  <c r="W530" i="25"/>
  <c r="X530" i="25"/>
  <c r="S531" i="25"/>
  <c r="T531" i="25"/>
  <c r="U531" i="25"/>
  <c r="V531" i="25"/>
  <c r="W531" i="25"/>
  <c r="X531" i="25"/>
  <c r="S532" i="25"/>
  <c r="T532" i="25"/>
  <c r="U532" i="25"/>
  <c r="V532" i="25"/>
  <c r="W532" i="25"/>
  <c r="X532" i="25"/>
  <c r="S533" i="25"/>
  <c r="T533" i="25"/>
  <c r="U533" i="25"/>
  <c r="V533" i="25"/>
  <c r="W533" i="25"/>
  <c r="X533" i="25"/>
  <c r="S534" i="25"/>
  <c r="T534" i="25"/>
  <c r="U534" i="25"/>
  <c r="V534" i="25"/>
  <c r="W534" i="25"/>
  <c r="X534" i="25"/>
  <c r="G535" i="25"/>
  <c r="S535" i="25"/>
  <c r="T535" i="25"/>
  <c r="U535" i="25"/>
  <c r="V535" i="25"/>
  <c r="W535" i="25"/>
  <c r="X535" i="25"/>
  <c r="G536" i="25"/>
  <c r="S536" i="25"/>
  <c r="T536" i="25"/>
  <c r="U536" i="25"/>
  <c r="V536" i="25"/>
  <c r="W536" i="25"/>
  <c r="X536" i="25"/>
  <c r="S537" i="25"/>
  <c r="T537" i="25"/>
  <c r="U537" i="25"/>
  <c r="V537" i="25"/>
  <c r="W537" i="25"/>
  <c r="X537" i="25"/>
  <c r="S538" i="25"/>
  <c r="T538" i="25"/>
  <c r="U538" i="25"/>
  <c r="V538" i="25"/>
  <c r="W538" i="25"/>
  <c r="X538" i="25"/>
  <c r="S539" i="25"/>
  <c r="T539" i="25"/>
  <c r="U539" i="25"/>
  <c r="V539" i="25"/>
  <c r="W539" i="25"/>
  <c r="X539" i="25"/>
  <c r="S540" i="25"/>
  <c r="T540" i="25"/>
  <c r="U540" i="25"/>
  <c r="V540" i="25"/>
  <c r="W540" i="25"/>
  <c r="X540" i="25"/>
  <c r="S541" i="25"/>
  <c r="T541" i="25"/>
  <c r="U541" i="25"/>
  <c r="V541" i="25"/>
  <c r="W541" i="25"/>
  <c r="X541" i="25"/>
  <c r="S542" i="25"/>
  <c r="T542" i="25"/>
  <c r="U542" i="25"/>
  <c r="V542" i="25"/>
  <c r="W542" i="25"/>
  <c r="X542" i="25"/>
  <c r="S543" i="25"/>
  <c r="T543" i="25"/>
  <c r="U543" i="25"/>
  <c r="V543" i="25"/>
  <c r="W543" i="25"/>
  <c r="X543" i="25"/>
  <c r="S544" i="25"/>
  <c r="T544" i="25"/>
  <c r="U544" i="25"/>
  <c r="V544" i="25"/>
  <c r="W544" i="25"/>
  <c r="X544" i="25"/>
  <c r="S545" i="25"/>
  <c r="T545" i="25"/>
  <c r="U545" i="25"/>
  <c r="V545" i="25"/>
  <c r="W545" i="25"/>
  <c r="X545" i="25"/>
  <c r="S546" i="25"/>
  <c r="T546" i="25"/>
  <c r="U546" i="25"/>
  <c r="V546" i="25"/>
  <c r="W546" i="25"/>
  <c r="X546" i="25"/>
  <c r="S547" i="25"/>
  <c r="T547" i="25"/>
  <c r="U547" i="25"/>
  <c r="V547" i="25"/>
  <c r="W547" i="25"/>
  <c r="X547" i="25"/>
  <c r="S548" i="25"/>
  <c r="T548" i="25"/>
  <c r="U548" i="25"/>
  <c r="V548" i="25"/>
  <c r="W548" i="25"/>
  <c r="X548" i="25"/>
  <c r="S549" i="25"/>
  <c r="T549" i="25"/>
  <c r="U549" i="25"/>
  <c r="V549" i="25"/>
  <c r="W549" i="25"/>
  <c r="X549" i="25"/>
  <c r="S550" i="25"/>
  <c r="T550" i="25"/>
  <c r="U550" i="25"/>
  <c r="V550" i="25"/>
  <c r="W550" i="25"/>
  <c r="X550" i="25"/>
  <c r="S551" i="25"/>
  <c r="T551" i="25"/>
  <c r="U551" i="25"/>
  <c r="V551" i="25"/>
  <c r="W551" i="25"/>
  <c r="X551" i="25"/>
  <c r="S552" i="25"/>
  <c r="T552" i="25"/>
  <c r="U552" i="25"/>
  <c r="V552" i="25"/>
  <c r="W552" i="25"/>
  <c r="X552" i="25"/>
  <c r="S553" i="25"/>
  <c r="T553" i="25"/>
  <c r="U553" i="25"/>
  <c r="V553" i="25"/>
  <c r="W553" i="25"/>
  <c r="X553" i="25"/>
  <c r="S554" i="25"/>
  <c r="T554" i="25"/>
  <c r="U554" i="25"/>
  <c r="V554" i="25"/>
  <c r="W554" i="25"/>
  <c r="X554" i="25"/>
  <c r="S555" i="25"/>
  <c r="T555" i="25"/>
  <c r="U555" i="25"/>
  <c r="V555" i="25"/>
  <c r="W555" i="25"/>
  <c r="X555" i="25"/>
  <c r="S556" i="25"/>
  <c r="T556" i="25"/>
  <c r="U556" i="25"/>
  <c r="V556" i="25"/>
  <c r="W556" i="25"/>
  <c r="X556" i="25"/>
  <c r="S557" i="25"/>
  <c r="T557" i="25"/>
  <c r="U557" i="25"/>
  <c r="V557" i="25"/>
  <c r="W557" i="25"/>
  <c r="X557" i="25"/>
  <c r="G558" i="25"/>
  <c r="S558" i="25"/>
  <c r="T558" i="25"/>
  <c r="U558" i="25"/>
  <c r="V558" i="25"/>
  <c r="W558" i="25"/>
  <c r="X558" i="25"/>
  <c r="G559" i="25"/>
  <c r="S559" i="25"/>
  <c r="T559" i="25"/>
  <c r="U559" i="25"/>
  <c r="V559" i="25"/>
  <c r="W559" i="25"/>
  <c r="X559" i="25"/>
  <c r="G560" i="25"/>
  <c r="S560" i="25"/>
  <c r="T560" i="25"/>
  <c r="U560" i="25"/>
  <c r="V560" i="25"/>
  <c r="W560" i="25"/>
  <c r="X560" i="25"/>
  <c r="G561" i="25"/>
  <c r="S561" i="25"/>
  <c r="T561" i="25"/>
  <c r="U561" i="25"/>
  <c r="V561" i="25"/>
  <c r="W561" i="25"/>
  <c r="X561" i="25"/>
  <c r="G562" i="25"/>
  <c r="S562" i="25"/>
  <c r="T562" i="25"/>
  <c r="U562" i="25"/>
  <c r="V562" i="25"/>
  <c r="W562" i="25"/>
  <c r="X562" i="25"/>
  <c r="S563" i="25"/>
  <c r="T563" i="25"/>
  <c r="U563" i="25"/>
  <c r="V563" i="25"/>
  <c r="W563" i="25"/>
  <c r="X563" i="25"/>
  <c r="S564" i="25"/>
  <c r="T564" i="25"/>
  <c r="U564" i="25"/>
  <c r="V564" i="25"/>
  <c r="W564" i="25"/>
  <c r="X564" i="25"/>
  <c r="S565" i="25"/>
  <c r="T565" i="25"/>
  <c r="U565" i="25"/>
  <c r="V565" i="25"/>
  <c r="W565" i="25"/>
  <c r="X565" i="25"/>
  <c r="S566" i="25"/>
  <c r="T566" i="25"/>
  <c r="U566" i="25"/>
  <c r="V566" i="25"/>
  <c r="W566" i="25"/>
  <c r="X566" i="25"/>
  <c r="S567" i="25"/>
  <c r="T567" i="25"/>
  <c r="U567" i="25"/>
  <c r="V567" i="25"/>
  <c r="W567" i="25"/>
  <c r="X567" i="25"/>
  <c r="S568" i="25"/>
  <c r="T568" i="25"/>
  <c r="U568" i="25"/>
  <c r="V568" i="25"/>
  <c r="W568" i="25"/>
  <c r="X568" i="25"/>
  <c r="S569" i="25"/>
  <c r="T569" i="25"/>
  <c r="U569" i="25"/>
  <c r="V569" i="25"/>
  <c r="W569" i="25"/>
  <c r="X569" i="25"/>
  <c r="S570" i="25"/>
  <c r="T570" i="25"/>
  <c r="U570" i="25"/>
  <c r="V570" i="25"/>
  <c r="W570" i="25"/>
  <c r="X570" i="25"/>
  <c r="S571" i="25"/>
  <c r="T571" i="25"/>
  <c r="U571" i="25"/>
  <c r="V571" i="25"/>
  <c r="W571" i="25"/>
  <c r="X571" i="25"/>
  <c r="S572" i="25"/>
  <c r="T572" i="25"/>
  <c r="U572" i="25"/>
  <c r="V572" i="25"/>
  <c r="W572" i="25"/>
  <c r="X572" i="25"/>
  <c r="S573" i="25"/>
  <c r="T573" i="25"/>
  <c r="U573" i="25"/>
  <c r="V573" i="25"/>
  <c r="W573" i="25"/>
  <c r="X573" i="25"/>
  <c r="S574" i="25"/>
  <c r="T574" i="25"/>
  <c r="U574" i="25"/>
  <c r="V574" i="25"/>
  <c r="W574" i="25"/>
  <c r="X574" i="25"/>
  <c r="S575" i="25"/>
  <c r="T575" i="25"/>
  <c r="U575" i="25"/>
  <c r="V575" i="25"/>
  <c r="W575" i="25"/>
  <c r="X575" i="25"/>
  <c r="T576" i="25"/>
  <c r="U576" i="25"/>
  <c r="V576" i="25"/>
  <c r="W576" i="25"/>
  <c r="X576" i="25"/>
  <c r="S577" i="25"/>
  <c r="T577" i="25"/>
  <c r="U577" i="25"/>
  <c r="V577" i="25"/>
  <c r="W577" i="25"/>
  <c r="X577" i="25"/>
  <c r="S578" i="25"/>
  <c r="T578" i="25"/>
  <c r="U578" i="25"/>
  <c r="V578" i="25"/>
  <c r="W578" i="25"/>
  <c r="X578" i="25"/>
  <c r="S579" i="25"/>
  <c r="T579" i="25"/>
  <c r="U579" i="25"/>
  <c r="V579" i="25"/>
  <c r="W579" i="25"/>
  <c r="X579" i="25"/>
  <c r="S580" i="25"/>
  <c r="T580" i="25"/>
  <c r="U580" i="25"/>
  <c r="V580" i="25"/>
  <c r="W580" i="25"/>
  <c r="X580" i="25"/>
  <c r="S581" i="25"/>
  <c r="T581" i="25"/>
  <c r="U581" i="25"/>
  <c r="V581" i="25"/>
  <c r="W581" i="25"/>
  <c r="X581" i="25"/>
  <c r="S582" i="25"/>
  <c r="T582" i="25"/>
  <c r="U582" i="25"/>
  <c r="V582" i="25"/>
  <c r="W582" i="25"/>
  <c r="X582" i="25"/>
  <c r="S583" i="25"/>
  <c r="T583" i="25"/>
  <c r="U583" i="25"/>
  <c r="V583" i="25"/>
  <c r="W583" i="25"/>
  <c r="X583" i="25"/>
  <c r="S584" i="25"/>
  <c r="T584" i="25"/>
  <c r="U584" i="25"/>
  <c r="S585" i="25"/>
  <c r="T585" i="25"/>
  <c r="U585" i="25"/>
  <c r="V585" i="25"/>
  <c r="W585" i="25"/>
  <c r="X585" i="25"/>
  <c r="S586" i="25"/>
  <c r="T586" i="25"/>
  <c r="U586" i="25"/>
  <c r="V586" i="25"/>
  <c r="W586" i="25"/>
  <c r="X586" i="25"/>
  <c r="S587" i="25"/>
  <c r="T587" i="25"/>
  <c r="U587" i="25"/>
  <c r="V587" i="25"/>
  <c r="W587" i="25"/>
  <c r="X587" i="25"/>
  <c r="S588" i="25"/>
  <c r="T588" i="25"/>
  <c r="U588" i="25"/>
  <c r="V588" i="25"/>
  <c r="W588" i="25"/>
  <c r="X588" i="25"/>
  <c r="S589" i="25"/>
  <c r="T589" i="25"/>
  <c r="U589" i="25"/>
  <c r="V589" i="25"/>
  <c r="W589" i="25"/>
  <c r="X589" i="25"/>
  <c r="S590" i="25"/>
  <c r="T590" i="25"/>
  <c r="U590" i="25"/>
  <c r="V590" i="25"/>
  <c r="W590" i="25"/>
  <c r="X590" i="25"/>
  <c r="S591" i="25"/>
  <c r="T591" i="25"/>
  <c r="U591" i="25"/>
  <c r="V591" i="25"/>
  <c r="W591" i="25"/>
  <c r="X591" i="25"/>
  <c r="S592" i="25"/>
  <c r="T592" i="25"/>
  <c r="U592" i="25"/>
  <c r="S593" i="25"/>
  <c r="T593" i="25"/>
  <c r="U593" i="25"/>
  <c r="V593" i="25"/>
  <c r="W593" i="25"/>
  <c r="X593" i="25"/>
  <c r="S594" i="25"/>
  <c r="T594" i="25"/>
  <c r="U594" i="25"/>
  <c r="V594" i="25"/>
  <c r="W594" i="25"/>
  <c r="X594" i="25"/>
  <c r="S595" i="25"/>
  <c r="T595" i="25"/>
  <c r="U595" i="25"/>
  <c r="V595" i="25"/>
  <c r="W595" i="25"/>
  <c r="X595" i="25"/>
  <c r="S596" i="25"/>
  <c r="T596" i="25"/>
  <c r="U596" i="25"/>
  <c r="V596" i="25"/>
  <c r="W596" i="25"/>
  <c r="X596" i="25"/>
  <c r="S597" i="25"/>
  <c r="T597" i="25"/>
  <c r="U597" i="25"/>
  <c r="V597" i="25"/>
  <c r="W597" i="25"/>
  <c r="X597" i="25"/>
  <c r="S598" i="25"/>
  <c r="T598" i="25"/>
  <c r="U598" i="25"/>
  <c r="V598" i="25"/>
  <c r="W598" i="25"/>
  <c r="X598" i="25"/>
  <c r="S599" i="25"/>
  <c r="T599" i="25"/>
  <c r="U599" i="25"/>
  <c r="V599" i="25"/>
  <c r="W599" i="25"/>
  <c r="X599" i="25"/>
  <c r="T600" i="25"/>
  <c r="U600" i="25"/>
  <c r="V600" i="25"/>
  <c r="W600" i="25"/>
  <c r="X600" i="25"/>
  <c r="S601" i="25"/>
  <c r="T601" i="25"/>
  <c r="U601" i="25"/>
  <c r="V601" i="25"/>
  <c r="W601" i="25"/>
  <c r="X601" i="25"/>
  <c r="S602" i="25"/>
  <c r="T602" i="25"/>
  <c r="U602" i="25"/>
  <c r="V602" i="25"/>
  <c r="W602" i="25"/>
  <c r="X602" i="25"/>
  <c r="S603" i="25"/>
  <c r="T603" i="25"/>
  <c r="U603" i="25"/>
  <c r="V603" i="25"/>
  <c r="W603" i="25"/>
  <c r="X603" i="25"/>
  <c r="S604" i="25"/>
  <c r="T604" i="25"/>
  <c r="U604" i="25"/>
  <c r="V604" i="25"/>
  <c r="W604" i="25"/>
  <c r="X604" i="25"/>
  <c r="S605" i="25"/>
  <c r="T605" i="25"/>
  <c r="U605" i="25"/>
  <c r="V605" i="25"/>
  <c r="W605" i="25"/>
  <c r="X605" i="25"/>
  <c r="S606" i="25"/>
  <c r="T606" i="25"/>
  <c r="U606" i="25"/>
  <c r="V606" i="25"/>
  <c r="W606" i="25"/>
  <c r="X606" i="25"/>
  <c r="S607" i="25"/>
  <c r="T607" i="25"/>
  <c r="U607" i="25"/>
  <c r="V607" i="25"/>
  <c r="W607" i="25"/>
  <c r="X607" i="25"/>
  <c r="S608" i="25"/>
  <c r="T608" i="25"/>
  <c r="U608" i="25"/>
  <c r="V608" i="25"/>
  <c r="W608" i="25"/>
  <c r="X608" i="25"/>
  <c r="S609" i="25"/>
  <c r="T609" i="25"/>
  <c r="U609" i="25"/>
  <c r="V609" i="25"/>
  <c r="W609" i="25"/>
  <c r="X609" i="25"/>
  <c r="S610" i="25"/>
  <c r="T610" i="25"/>
  <c r="U610" i="25"/>
  <c r="V610" i="25"/>
  <c r="W610" i="25"/>
  <c r="X610" i="25"/>
  <c r="S611" i="25"/>
  <c r="T611" i="25"/>
  <c r="U611" i="25"/>
  <c r="V611" i="25"/>
  <c r="W611" i="25"/>
  <c r="X611" i="25"/>
  <c r="S612" i="25"/>
  <c r="T612" i="25"/>
  <c r="U612" i="25"/>
  <c r="V612" i="25"/>
  <c r="W612" i="25"/>
  <c r="X612" i="25"/>
  <c r="S613" i="25"/>
  <c r="T613" i="25"/>
  <c r="U613" i="25"/>
  <c r="V613" i="25"/>
  <c r="W613" i="25"/>
  <c r="X613" i="25"/>
  <c r="S614" i="25"/>
  <c r="T614" i="25"/>
  <c r="U614" i="25"/>
  <c r="V614" i="25"/>
  <c r="W614" i="25"/>
  <c r="X614" i="25"/>
  <c r="S615" i="25"/>
  <c r="T615" i="25"/>
  <c r="U615" i="25"/>
  <c r="V615" i="25"/>
  <c r="W615" i="25"/>
  <c r="X615" i="25"/>
  <c r="S616" i="25"/>
  <c r="T616" i="25"/>
  <c r="U616" i="25"/>
  <c r="V616" i="25"/>
  <c r="W616" i="25"/>
  <c r="X616" i="25"/>
  <c r="S617" i="25"/>
  <c r="T617" i="25"/>
  <c r="U617" i="25"/>
  <c r="V617" i="25"/>
  <c r="W617" i="25"/>
  <c r="X617" i="25"/>
  <c r="S618" i="25"/>
  <c r="T618" i="25"/>
  <c r="U618" i="25"/>
  <c r="V618" i="25"/>
  <c r="W618" i="25"/>
  <c r="X618" i="25"/>
  <c r="S619" i="25"/>
  <c r="T619" i="25"/>
  <c r="U619" i="25"/>
  <c r="V619" i="25"/>
  <c r="W619" i="25"/>
  <c r="X619" i="25"/>
  <c r="S620" i="25"/>
  <c r="T620" i="25"/>
  <c r="U620" i="25"/>
  <c r="V620" i="25"/>
  <c r="W620" i="25"/>
  <c r="X620" i="25"/>
  <c r="S621" i="25"/>
  <c r="T621" i="25"/>
  <c r="U621" i="25"/>
  <c r="V621" i="25"/>
  <c r="W621" i="25"/>
  <c r="X621" i="25"/>
  <c r="S622" i="25"/>
  <c r="T622" i="25"/>
  <c r="U622" i="25"/>
  <c r="V622" i="25"/>
  <c r="W622" i="25"/>
  <c r="X622" i="25"/>
  <c r="S623" i="25"/>
  <c r="T623" i="25"/>
  <c r="U623" i="25"/>
  <c r="V623" i="25"/>
  <c r="W623" i="25"/>
  <c r="X623" i="25"/>
  <c r="S624" i="25"/>
  <c r="T624" i="25"/>
  <c r="U624" i="25"/>
  <c r="V624" i="25"/>
  <c r="W624" i="25"/>
  <c r="X624" i="25"/>
  <c r="S625" i="25"/>
  <c r="T625" i="25"/>
  <c r="U625" i="25"/>
  <c r="V625" i="25"/>
  <c r="W625" i="25"/>
  <c r="X625" i="25"/>
  <c r="S626" i="25"/>
  <c r="T626" i="25"/>
  <c r="U626" i="25"/>
  <c r="V626" i="25"/>
  <c r="W626" i="25"/>
  <c r="X626" i="25"/>
  <c r="S627" i="25"/>
  <c r="T627" i="25"/>
  <c r="U627" i="25"/>
  <c r="V627" i="25"/>
  <c r="W627" i="25"/>
  <c r="X627" i="25"/>
  <c r="S628" i="25"/>
  <c r="T628" i="25"/>
  <c r="U628" i="25"/>
  <c r="V628" i="25"/>
  <c r="W628" i="25"/>
  <c r="X628" i="25"/>
  <c r="T629" i="25"/>
  <c r="U629" i="25"/>
  <c r="V629" i="25"/>
  <c r="W629" i="25"/>
  <c r="X629" i="25"/>
  <c r="S630" i="25"/>
  <c r="T630" i="25"/>
  <c r="U630" i="25"/>
  <c r="V630" i="25"/>
  <c r="W630" i="25"/>
  <c r="X630" i="25"/>
  <c r="S631" i="25"/>
  <c r="T631" i="25"/>
  <c r="U631" i="25"/>
  <c r="V631" i="25"/>
  <c r="W631" i="25"/>
  <c r="X631" i="25"/>
  <c r="S632" i="25"/>
  <c r="T632" i="25"/>
  <c r="U632" i="25"/>
  <c r="V632" i="25"/>
  <c r="W632" i="25"/>
  <c r="X632" i="25"/>
  <c r="S633" i="25"/>
  <c r="T633" i="25"/>
  <c r="U633" i="25"/>
  <c r="V633" i="25"/>
  <c r="W633" i="25"/>
  <c r="X633" i="25"/>
  <c r="S634" i="25"/>
  <c r="T634" i="25"/>
  <c r="U634" i="25"/>
  <c r="V634" i="25"/>
  <c r="W634" i="25"/>
  <c r="X634" i="25"/>
  <c r="S635" i="25"/>
  <c r="T635" i="25"/>
  <c r="U635" i="25"/>
  <c r="V635" i="25"/>
  <c r="W635" i="25"/>
  <c r="X635" i="25"/>
  <c r="S636" i="25"/>
  <c r="T636" i="25"/>
  <c r="U636" i="25"/>
  <c r="V636" i="25"/>
  <c r="W636" i="25"/>
  <c r="X636" i="25"/>
  <c r="S637" i="25"/>
  <c r="T637" i="25"/>
  <c r="U637" i="25"/>
  <c r="V637" i="25"/>
  <c r="W637" i="25"/>
  <c r="X637" i="25"/>
  <c r="S638" i="25"/>
  <c r="T638" i="25"/>
  <c r="U638" i="25"/>
  <c r="V638" i="25"/>
  <c r="W638" i="25"/>
  <c r="X638" i="25"/>
  <c r="S639" i="25"/>
  <c r="T639" i="25"/>
  <c r="U639" i="25"/>
  <c r="V639" i="25"/>
  <c r="W639" i="25"/>
  <c r="X639" i="25"/>
  <c r="S640" i="25"/>
  <c r="T640" i="25"/>
  <c r="U640" i="25"/>
  <c r="V640" i="25"/>
  <c r="W640" i="25"/>
  <c r="X640" i="25"/>
  <c r="S641" i="25"/>
  <c r="T641" i="25"/>
  <c r="U641" i="25"/>
  <c r="V641" i="25"/>
  <c r="W641" i="25"/>
  <c r="X641" i="25"/>
  <c r="S642" i="25"/>
  <c r="T642" i="25"/>
  <c r="U642" i="25"/>
  <c r="V642" i="25"/>
  <c r="W642" i="25"/>
  <c r="X642" i="25"/>
  <c r="S643" i="25"/>
  <c r="T643" i="25"/>
  <c r="U643" i="25"/>
  <c r="V643" i="25"/>
  <c r="W643" i="25"/>
  <c r="X643" i="25"/>
  <c r="S644" i="25"/>
  <c r="T644" i="25"/>
  <c r="U644" i="25"/>
  <c r="V644" i="25"/>
  <c r="W644" i="25"/>
  <c r="X644" i="25"/>
  <c r="S645" i="25"/>
  <c r="T645" i="25"/>
  <c r="U645" i="25"/>
  <c r="V645" i="25"/>
  <c r="W645" i="25"/>
  <c r="X645" i="25"/>
  <c r="S646" i="25"/>
  <c r="T646" i="25"/>
  <c r="U646" i="25"/>
  <c r="S647" i="25"/>
  <c r="T647" i="25"/>
  <c r="U647" i="25"/>
  <c r="S648" i="25"/>
  <c r="T648" i="25"/>
  <c r="U648" i="25"/>
  <c r="S649" i="25"/>
  <c r="T649" i="25"/>
  <c r="U649" i="25"/>
  <c r="V649" i="25"/>
  <c r="W649" i="25"/>
  <c r="X649" i="25"/>
  <c r="U650" i="25"/>
  <c r="V650" i="25"/>
  <c r="X650" i="25"/>
  <c r="T651" i="25"/>
  <c r="U651" i="25"/>
  <c r="V651" i="25"/>
  <c r="W651" i="25"/>
  <c r="X651" i="25"/>
  <c r="S652" i="25"/>
  <c r="T652" i="25"/>
  <c r="U652" i="25"/>
  <c r="V652" i="25"/>
  <c r="W652" i="25"/>
  <c r="X652" i="25"/>
  <c r="S653" i="25"/>
  <c r="T653" i="25"/>
  <c r="U653" i="25"/>
  <c r="V653" i="25"/>
  <c r="W653" i="25"/>
  <c r="X653" i="25"/>
  <c r="S654" i="25"/>
  <c r="T654" i="25"/>
  <c r="U654" i="25"/>
  <c r="V654" i="25"/>
  <c r="W654" i="25"/>
  <c r="X654" i="25"/>
  <c r="S655" i="25"/>
  <c r="T655" i="25"/>
  <c r="U655" i="25"/>
  <c r="V655" i="25"/>
  <c r="W655" i="25"/>
  <c r="X655" i="25"/>
  <c r="S656" i="25"/>
  <c r="T656" i="25"/>
  <c r="U656" i="25"/>
  <c r="V656" i="25"/>
  <c r="W656" i="25"/>
  <c r="X656" i="25"/>
  <c r="S657" i="25"/>
  <c r="T657" i="25"/>
  <c r="U657" i="25"/>
  <c r="V657" i="25"/>
  <c r="W657" i="25"/>
  <c r="X657" i="25"/>
  <c r="S658" i="25"/>
  <c r="T658" i="25"/>
  <c r="U658" i="25"/>
  <c r="V658" i="25"/>
  <c r="W658" i="25"/>
  <c r="X658" i="25"/>
  <c r="S659" i="25"/>
  <c r="T659" i="25"/>
  <c r="U659" i="25"/>
  <c r="V659" i="25"/>
  <c r="W659" i="25"/>
  <c r="X659" i="25"/>
  <c r="S660" i="25"/>
  <c r="T660" i="25"/>
  <c r="U660" i="25"/>
  <c r="V660" i="25"/>
  <c r="W660" i="25"/>
  <c r="X660" i="25"/>
  <c r="S661" i="25"/>
  <c r="T661" i="25"/>
  <c r="U661" i="25"/>
  <c r="V661" i="25"/>
  <c r="W661" i="25"/>
  <c r="X661" i="25"/>
  <c r="S662" i="25"/>
  <c r="T662" i="25"/>
  <c r="U662" i="25"/>
  <c r="V662" i="25"/>
  <c r="W662" i="25"/>
  <c r="X662" i="25"/>
  <c r="S663" i="25"/>
  <c r="T663" i="25"/>
  <c r="U663" i="25"/>
  <c r="V663" i="25"/>
  <c r="W663" i="25"/>
  <c r="X663" i="25"/>
  <c r="S664" i="25"/>
  <c r="T664" i="25"/>
  <c r="U664" i="25"/>
  <c r="V664" i="25"/>
  <c r="W664" i="25"/>
  <c r="X664" i="25"/>
  <c r="S665" i="25"/>
  <c r="T665" i="25"/>
  <c r="U665" i="25"/>
  <c r="V665" i="25"/>
  <c r="W665" i="25"/>
  <c r="X665" i="25"/>
  <c r="S666" i="25"/>
  <c r="T666" i="25"/>
  <c r="U666" i="25"/>
  <c r="V666" i="25"/>
  <c r="W666" i="25"/>
  <c r="X666" i="25"/>
  <c r="S667" i="25"/>
  <c r="T667" i="25"/>
  <c r="U667" i="25"/>
  <c r="V667" i="25"/>
  <c r="W667" i="25"/>
  <c r="X667" i="25"/>
  <c r="S668" i="25"/>
  <c r="T668" i="25"/>
  <c r="U668" i="25"/>
  <c r="V668" i="25"/>
  <c r="W668" i="25"/>
  <c r="X668" i="25"/>
  <c r="S669" i="25"/>
  <c r="T669" i="25"/>
  <c r="U669" i="25"/>
  <c r="V669" i="25"/>
  <c r="W669" i="25"/>
  <c r="X669" i="25"/>
  <c r="S670" i="25"/>
  <c r="T670" i="25"/>
  <c r="U670" i="25"/>
  <c r="V670" i="25"/>
  <c r="W670" i="25"/>
  <c r="X670" i="25"/>
  <c r="S671" i="25"/>
  <c r="T671" i="25"/>
  <c r="U671" i="25"/>
  <c r="V671" i="25"/>
  <c r="W671" i="25"/>
  <c r="X671" i="25"/>
  <c r="S672" i="25"/>
  <c r="T672" i="25"/>
  <c r="U672" i="25"/>
  <c r="V672" i="25"/>
  <c r="W672" i="25"/>
  <c r="X672" i="25"/>
  <c r="S673" i="25"/>
  <c r="T673" i="25"/>
  <c r="U673" i="25"/>
  <c r="V673" i="25"/>
  <c r="W673" i="25"/>
  <c r="X673" i="25"/>
  <c r="T674" i="25"/>
  <c r="U674" i="25"/>
  <c r="V674" i="25"/>
  <c r="W674" i="25"/>
  <c r="X674" i="25"/>
  <c r="G675" i="25"/>
  <c r="S675" i="25"/>
  <c r="T675" i="25"/>
  <c r="U675" i="25"/>
  <c r="V675" i="25"/>
  <c r="W675" i="25"/>
  <c r="X675" i="25"/>
  <c r="S676" i="25"/>
  <c r="T676" i="25"/>
  <c r="U676" i="25"/>
  <c r="V676" i="25"/>
  <c r="W676" i="25"/>
  <c r="X676" i="25"/>
  <c r="S677" i="25"/>
  <c r="T677" i="25"/>
  <c r="U677" i="25"/>
  <c r="V677" i="25"/>
  <c r="W677" i="25"/>
  <c r="X677" i="25"/>
  <c r="S678" i="25"/>
  <c r="T678" i="25"/>
  <c r="U678" i="25"/>
  <c r="V678" i="25"/>
  <c r="W678" i="25"/>
  <c r="X678" i="25"/>
  <c r="S679" i="25"/>
  <c r="T679" i="25"/>
  <c r="U679" i="25"/>
  <c r="V679" i="25"/>
  <c r="W679" i="25"/>
  <c r="X679" i="25"/>
  <c r="S680" i="25"/>
  <c r="T680" i="25"/>
  <c r="U680" i="25"/>
  <c r="V680" i="25"/>
  <c r="W680" i="25"/>
  <c r="X680" i="25"/>
  <c r="S681" i="25"/>
  <c r="T681" i="25"/>
  <c r="U681" i="25"/>
  <c r="V681" i="25"/>
  <c r="W681" i="25"/>
  <c r="X681" i="25"/>
  <c r="S682" i="25"/>
  <c r="T682" i="25"/>
  <c r="U682" i="25"/>
  <c r="V682" i="25"/>
  <c r="W682" i="25"/>
  <c r="X682" i="25"/>
  <c r="S683" i="25"/>
  <c r="T683" i="25"/>
  <c r="U683" i="25"/>
  <c r="V683" i="25"/>
  <c r="W683" i="25"/>
  <c r="X683" i="25"/>
  <c r="S684" i="25"/>
  <c r="T684" i="25"/>
  <c r="U684" i="25"/>
  <c r="V684" i="25"/>
  <c r="W684" i="25"/>
  <c r="X684" i="25"/>
  <c r="S685" i="25"/>
  <c r="T685" i="25"/>
  <c r="U685" i="25"/>
  <c r="V685" i="25"/>
  <c r="W685" i="25"/>
  <c r="X685" i="25"/>
  <c r="S686" i="25"/>
  <c r="T686" i="25"/>
  <c r="U686" i="25"/>
  <c r="V686" i="25"/>
  <c r="W686" i="25"/>
  <c r="X686" i="25"/>
  <c r="S687" i="25"/>
  <c r="T687" i="25"/>
  <c r="U687" i="25"/>
  <c r="V687" i="25"/>
  <c r="W687" i="25"/>
  <c r="X687" i="25"/>
  <c r="S688" i="25"/>
  <c r="T688" i="25"/>
  <c r="U688" i="25"/>
  <c r="V688" i="25"/>
  <c r="W688" i="25"/>
  <c r="X688" i="25"/>
  <c r="S689" i="25"/>
  <c r="T689" i="25"/>
  <c r="U689" i="25"/>
  <c r="V689" i="25"/>
  <c r="W689" i="25"/>
  <c r="X689" i="25"/>
  <c r="S690" i="25"/>
  <c r="T690" i="25"/>
  <c r="U690" i="25"/>
  <c r="V690" i="25"/>
  <c r="W690" i="25"/>
  <c r="X690" i="25"/>
  <c r="S691" i="25"/>
  <c r="T691" i="25"/>
  <c r="U691" i="25"/>
  <c r="V691" i="25"/>
  <c r="W691" i="25"/>
  <c r="X691" i="25"/>
  <c r="S692" i="25"/>
  <c r="T692" i="25"/>
  <c r="U692" i="25"/>
  <c r="V692" i="25"/>
  <c r="W692" i="25"/>
  <c r="X692" i="25"/>
  <c r="S693" i="25"/>
  <c r="T693" i="25"/>
  <c r="U693" i="25"/>
  <c r="V693" i="25"/>
  <c r="W693" i="25"/>
  <c r="X693" i="25"/>
  <c r="S694" i="25"/>
  <c r="T694" i="25"/>
  <c r="U694" i="25"/>
  <c r="V694" i="25"/>
  <c r="W694" i="25"/>
  <c r="X694" i="25"/>
  <c r="S695" i="25"/>
  <c r="T695" i="25"/>
  <c r="U695" i="25"/>
  <c r="V695" i="25"/>
  <c r="W695" i="25"/>
  <c r="X695" i="25"/>
  <c r="S696" i="25"/>
  <c r="T696" i="25"/>
  <c r="U696" i="25"/>
  <c r="V696" i="25"/>
  <c r="W696" i="25"/>
  <c r="X696" i="25"/>
  <c r="S697" i="25"/>
  <c r="T697" i="25"/>
  <c r="U697" i="25"/>
  <c r="V697" i="25"/>
  <c r="W697" i="25"/>
  <c r="X697" i="25"/>
  <c r="S698" i="25"/>
  <c r="T698" i="25"/>
  <c r="U698" i="25"/>
  <c r="V698" i="25"/>
  <c r="W698" i="25"/>
  <c r="X698" i="25"/>
  <c r="T699" i="25"/>
  <c r="U699" i="25"/>
  <c r="V699" i="25"/>
  <c r="W699" i="25"/>
  <c r="X699" i="25"/>
  <c r="S700" i="25"/>
  <c r="T700" i="25"/>
  <c r="U700" i="25"/>
  <c r="V700" i="25"/>
  <c r="W700" i="25"/>
  <c r="X700" i="25"/>
  <c r="S701" i="25"/>
  <c r="T701" i="25"/>
  <c r="U701" i="25"/>
  <c r="V701" i="25"/>
  <c r="W701" i="25"/>
  <c r="X701" i="25"/>
  <c r="S702" i="25"/>
  <c r="T702" i="25"/>
  <c r="U702" i="25"/>
  <c r="V702" i="25"/>
  <c r="W702" i="25"/>
  <c r="X702" i="25"/>
  <c r="S703" i="25"/>
  <c r="T703" i="25"/>
  <c r="U703" i="25"/>
  <c r="V703" i="25"/>
  <c r="W703" i="25"/>
  <c r="X703" i="25"/>
  <c r="S704" i="25"/>
  <c r="T704" i="25"/>
  <c r="U704" i="25"/>
  <c r="V704" i="25"/>
  <c r="W704" i="25"/>
  <c r="X704" i="25"/>
  <c r="S705" i="25"/>
  <c r="T705" i="25"/>
  <c r="U705" i="25"/>
  <c r="V705" i="25"/>
  <c r="W705" i="25"/>
  <c r="X705" i="25"/>
  <c r="S706" i="25"/>
  <c r="T706" i="25"/>
  <c r="U706" i="25"/>
  <c r="V706" i="25"/>
  <c r="W706" i="25"/>
  <c r="X706" i="25"/>
  <c r="S707" i="25"/>
  <c r="T707" i="25"/>
  <c r="U707" i="25"/>
  <c r="V707" i="25"/>
  <c r="W707" i="25"/>
  <c r="X707" i="25"/>
  <c r="T708" i="25"/>
  <c r="U708" i="25"/>
  <c r="V708" i="25"/>
  <c r="W708" i="25"/>
  <c r="X708" i="25"/>
  <c r="S709" i="25"/>
  <c r="T709" i="25"/>
  <c r="U709" i="25"/>
  <c r="V709" i="25"/>
  <c r="W709" i="25"/>
  <c r="X709" i="25"/>
  <c r="S710" i="25"/>
  <c r="T710" i="25"/>
  <c r="U710" i="25"/>
  <c r="V710" i="25"/>
  <c r="W710" i="25"/>
  <c r="X710" i="25"/>
  <c r="S711" i="25"/>
  <c r="T711" i="25"/>
  <c r="U711" i="25"/>
  <c r="V711" i="25"/>
  <c r="W711" i="25"/>
  <c r="X711" i="25"/>
  <c r="S712" i="25"/>
  <c r="T712" i="25"/>
  <c r="U712" i="25"/>
  <c r="V712" i="25"/>
  <c r="W712" i="25"/>
  <c r="X712" i="25"/>
  <c r="S713" i="25"/>
  <c r="T713" i="25"/>
  <c r="U713" i="25"/>
  <c r="V713" i="25"/>
  <c r="W713" i="25"/>
  <c r="X713" i="25"/>
  <c r="S714" i="25"/>
  <c r="T714" i="25"/>
  <c r="U714" i="25"/>
  <c r="V714" i="25"/>
  <c r="W714" i="25"/>
  <c r="X714" i="25"/>
  <c r="S715" i="25"/>
  <c r="T715" i="25"/>
  <c r="U715" i="25"/>
  <c r="V715" i="25"/>
  <c r="W715" i="25"/>
  <c r="X715" i="25"/>
  <c r="S716" i="25"/>
  <c r="T716" i="25"/>
  <c r="U716" i="25"/>
  <c r="V716" i="25"/>
  <c r="W716" i="25"/>
  <c r="X716" i="25"/>
  <c r="V717" i="25"/>
  <c r="W717" i="25"/>
  <c r="T718" i="25"/>
  <c r="U718" i="25"/>
  <c r="V718" i="25"/>
  <c r="W718" i="25"/>
  <c r="X718" i="25"/>
  <c r="S719" i="25"/>
  <c r="T719" i="25"/>
  <c r="U719" i="25"/>
  <c r="V719" i="25"/>
  <c r="W719" i="25"/>
  <c r="X719" i="25"/>
  <c r="S720" i="25"/>
  <c r="T720" i="25"/>
  <c r="U720" i="25"/>
  <c r="V720" i="25"/>
  <c r="W720" i="25"/>
  <c r="X720" i="25"/>
  <c r="S721" i="25"/>
  <c r="T721" i="25"/>
  <c r="U721" i="25"/>
  <c r="V721" i="25"/>
  <c r="W721" i="25"/>
  <c r="X721" i="25"/>
  <c r="S722" i="25"/>
  <c r="T722" i="25"/>
  <c r="U722" i="25"/>
  <c r="V722" i="25"/>
  <c r="W722" i="25"/>
  <c r="X722" i="25"/>
  <c r="S723" i="25"/>
  <c r="T723" i="25"/>
  <c r="U723" i="25"/>
  <c r="V723" i="25"/>
  <c r="W723" i="25"/>
  <c r="X723" i="25"/>
  <c r="S724" i="25"/>
  <c r="T724" i="25"/>
  <c r="U724" i="25"/>
  <c r="V724" i="25"/>
  <c r="W724" i="25"/>
  <c r="X724" i="25"/>
  <c r="S725" i="25"/>
  <c r="T725" i="25"/>
  <c r="U725" i="25"/>
  <c r="V725" i="25"/>
  <c r="W725" i="25"/>
  <c r="X725" i="25"/>
  <c r="S726" i="25"/>
  <c r="T726" i="25"/>
  <c r="U726" i="25"/>
  <c r="V726" i="25"/>
  <c r="W726" i="25"/>
  <c r="X726" i="25"/>
  <c r="S727" i="25"/>
  <c r="T727" i="25"/>
  <c r="U727" i="25"/>
  <c r="V727" i="25"/>
  <c r="W727" i="25"/>
  <c r="X727" i="25"/>
  <c r="S728" i="25"/>
  <c r="T728" i="25"/>
  <c r="U728" i="25"/>
  <c r="V728" i="25"/>
  <c r="W728" i="25"/>
  <c r="X728" i="25"/>
  <c r="S729" i="25"/>
  <c r="T729" i="25"/>
  <c r="U729" i="25"/>
  <c r="V729" i="25"/>
  <c r="W729" i="25"/>
  <c r="X729" i="25"/>
  <c r="S730" i="25"/>
  <c r="T730" i="25"/>
  <c r="U730" i="25"/>
  <c r="V730" i="25"/>
  <c r="W730" i="25"/>
  <c r="X730" i="25"/>
  <c r="S731" i="25"/>
  <c r="T731" i="25"/>
  <c r="U731" i="25"/>
  <c r="V731" i="25"/>
  <c r="W731" i="25"/>
  <c r="X731" i="25"/>
  <c r="S732" i="25"/>
  <c r="T732" i="25"/>
  <c r="U732" i="25"/>
  <c r="V732" i="25"/>
  <c r="W732" i="25"/>
  <c r="X732" i="25"/>
  <c r="S733" i="25"/>
  <c r="T733" i="25"/>
  <c r="U733" i="25"/>
  <c r="V733" i="25"/>
  <c r="W733" i="25"/>
  <c r="X733" i="25"/>
  <c r="S734" i="25"/>
  <c r="T734" i="25"/>
  <c r="U734" i="25"/>
  <c r="V734" i="25"/>
  <c r="W734" i="25"/>
  <c r="X734" i="25"/>
  <c r="S735" i="25"/>
  <c r="T735" i="25"/>
  <c r="U735" i="25"/>
  <c r="V735" i="25"/>
  <c r="W735" i="25"/>
  <c r="X735" i="25"/>
  <c r="S736" i="25"/>
  <c r="T736" i="25"/>
  <c r="U736" i="25"/>
  <c r="V736" i="25"/>
  <c r="W736" i="25"/>
  <c r="X736" i="25"/>
  <c r="S737" i="25"/>
  <c r="T737" i="25"/>
  <c r="U737" i="25"/>
  <c r="V737" i="25"/>
  <c r="W737" i="25"/>
  <c r="X737" i="25"/>
  <c r="S738" i="25"/>
  <c r="T738" i="25"/>
  <c r="U738" i="25"/>
  <c r="V738" i="25"/>
  <c r="W738" i="25"/>
  <c r="X738" i="25"/>
  <c r="S739" i="25"/>
  <c r="T739" i="25"/>
  <c r="U739" i="25"/>
  <c r="V739" i="25"/>
  <c r="W739" i="25"/>
  <c r="X739" i="25"/>
  <c r="S740" i="25"/>
  <c r="T740" i="25"/>
  <c r="U740" i="25"/>
  <c r="V740" i="25"/>
  <c r="W740" i="25"/>
  <c r="X740" i="25"/>
  <c r="S741" i="25"/>
  <c r="T741" i="25"/>
  <c r="U741" i="25"/>
  <c r="V741" i="25"/>
  <c r="W741" i="25"/>
  <c r="X741" i="25"/>
  <c r="S742" i="25"/>
  <c r="T742" i="25"/>
  <c r="U742" i="25"/>
  <c r="V742" i="25"/>
  <c r="W742" i="25"/>
  <c r="X742" i="25"/>
  <c r="S743" i="25"/>
  <c r="T743" i="25"/>
  <c r="U743" i="25"/>
  <c r="V743" i="25"/>
  <c r="W743" i="25"/>
  <c r="X743" i="25"/>
  <c r="S744" i="25"/>
  <c r="T744" i="25"/>
  <c r="U744" i="25"/>
  <c r="V744" i="25"/>
  <c r="W744" i="25"/>
  <c r="X744" i="25"/>
  <c r="S745" i="25"/>
  <c r="T745" i="25"/>
  <c r="U745" i="25"/>
  <c r="V745" i="25"/>
  <c r="W745" i="25"/>
  <c r="X745" i="25"/>
  <c r="S746" i="25"/>
  <c r="T746" i="25"/>
  <c r="U746" i="25"/>
  <c r="V746" i="25"/>
  <c r="W746" i="25"/>
  <c r="X746" i="25"/>
  <c r="S747" i="25"/>
  <c r="T747" i="25"/>
  <c r="U747" i="25"/>
  <c r="V747" i="25"/>
  <c r="W747" i="25"/>
  <c r="X747" i="25"/>
  <c r="S748" i="25"/>
  <c r="T748" i="25"/>
  <c r="U748" i="25"/>
  <c r="V748" i="25"/>
  <c r="W748" i="25"/>
  <c r="X748" i="25"/>
  <c r="S749" i="25"/>
  <c r="T749" i="25"/>
  <c r="U749" i="25"/>
  <c r="V749" i="25"/>
  <c r="W749" i="25"/>
  <c r="X749" i="25"/>
  <c r="S750" i="25"/>
  <c r="T750" i="25"/>
  <c r="U750" i="25"/>
  <c r="V750" i="25"/>
  <c r="W750" i="25"/>
  <c r="X750" i="25"/>
  <c r="S751" i="25"/>
  <c r="T751" i="25"/>
  <c r="U751" i="25"/>
  <c r="V751" i="25"/>
  <c r="W751" i="25"/>
  <c r="X751" i="25"/>
  <c r="S752" i="25"/>
  <c r="T752" i="25"/>
  <c r="U752" i="25"/>
  <c r="V752" i="25"/>
  <c r="W752" i="25"/>
  <c r="X752" i="25"/>
  <c r="S753" i="25"/>
  <c r="T753" i="25"/>
  <c r="U753" i="25"/>
  <c r="V753" i="25"/>
  <c r="W753" i="25"/>
  <c r="X753" i="25"/>
  <c r="S754" i="25"/>
  <c r="T754" i="25"/>
  <c r="U754" i="25"/>
  <c r="V754" i="25"/>
  <c r="W754" i="25"/>
  <c r="X754" i="25"/>
  <c r="S755" i="25"/>
  <c r="T755" i="25"/>
  <c r="U755" i="25"/>
  <c r="V755" i="25"/>
  <c r="W755" i="25"/>
  <c r="X755" i="25"/>
  <c r="S756" i="25"/>
  <c r="T756" i="25"/>
  <c r="U756" i="25"/>
  <c r="V756" i="25"/>
  <c r="W756" i="25"/>
  <c r="X756" i="25"/>
  <c r="S757" i="25"/>
  <c r="T757" i="25"/>
  <c r="U757" i="25"/>
  <c r="V757" i="25"/>
  <c r="W757" i="25"/>
  <c r="X757" i="25"/>
  <c r="S758" i="25"/>
  <c r="T758" i="25"/>
  <c r="U758" i="25"/>
  <c r="V758" i="25"/>
  <c r="W758" i="25"/>
  <c r="X758" i="25"/>
  <c r="S759" i="25"/>
  <c r="T759" i="25"/>
  <c r="U759" i="25"/>
  <c r="V759" i="25"/>
  <c r="W759" i="25"/>
  <c r="X759" i="25"/>
  <c r="S760" i="25"/>
  <c r="T760" i="25"/>
  <c r="U760" i="25"/>
  <c r="V760" i="25"/>
  <c r="W760" i="25"/>
  <c r="X760" i="25"/>
  <c r="S761" i="25"/>
  <c r="T761" i="25"/>
  <c r="U761" i="25"/>
  <c r="V761" i="25"/>
  <c r="W761" i="25"/>
  <c r="X761" i="25"/>
  <c r="S762" i="25"/>
  <c r="T762" i="25"/>
  <c r="U762" i="25"/>
  <c r="V762" i="25"/>
  <c r="W762" i="25"/>
  <c r="X762" i="25"/>
  <c r="S763" i="25"/>
  <c r="T763" i="25"/>
  <c r="U763" i="25"/>
  <c r="V763" i="25"/>
  <c r="W763" i="25"/>
  <c r="X763" i="25"/>
  <c r="S764" i="25"/>
  <c r="T764" i="25"/>
  <c r="U764" i="25"/>
  <c r="V764" i="25"/>
  <c r="W764" i="25"/>
  <c r="X764" i="25"/>
  <c r="S765" i="25"/>
  <c r="T765" i="25"/>
  <c r="U765" i="25"/>
  <c r="V765" i="25"/>
  <c r="W765" i="25"/>
  <c r="X765" i="25"/>
  <c r="S766" i="25"/>
  <c r="T766" i="25"/>
  <c r="U766" i="25"/>
  <c r="V766" i="25"/>
  <c r="W766" i="25"/>
  <c r="X766" i="25"/>
  <c r="S767" i="25"/>
  <c r="T767" i="25"/>
  <c r="U767" i="25"/>
  <c r="V767" i="25"/>
  <c r="W767" i="25"/>
  <c r="X767" i="25"/>
  <c r="S768" i="25"/>
  <c r="T768" i="25"/>
  <c r="U768" i="25"/>
  <c r="V768" i="25"/>
  <c r="W768" i="25"/>
  <c r="X768" i="25"/>
  <c r="S769" i="25"/>
  <c r="T769" i="25"/>
  <c r="U769" i="25"/>
  <c r="V769" i="25"/>
  <c r="W769" i="25"/>
  <c r="X769" i="25"/>
  <c r="S770" i="25"/>
  <c r="T770" i="25"/>
  <c r="U770" i="25"/>
  <c r="V770" i="25"/>
  <c r="W770" i="25"/>
  <c r="X770" i="25"/>
  <c r="S771" i="25"/>
  <c r="T771" i="25"/>
  <c r="U771" i="25"/>
  <c r="V771" i="25"/>
  <c r="W771" i="25"/>
  <c r="X771" i="25"/>
  <c r="S772" i="25"/>
  <c r="T772" i="25"/>
  <c r="U772" i="25"/>
  <c r="V772" i="25"/>
  <c r="W772" i="25"/>
  <c r="X772" i="25"/>
  <c r="S773" i="25"/>
  <c r="T773" i="25"/>
  <c r="U773" i="25"/>
  <c r="V773" i="25"/>
  <c r="W773" i="25"/>
  <c r="X773" i="25"/>
  <c r="S774" i="25"/>
  <c r="T774" i="25"/>
  <c r="U774" i="25"/>
  <c r="V774" i="25"/>
  <c r="W774" i="25"/>
  <c r="X774" i="25"/>
  <c r="S775" i="25"/>
  <c r="T775" i="25"/>
  <c r="U775" i="25"/>
  <c r="V775" i="25"/>
  <c r="W775" i="25"/>
  <c r="X775" i="25"/>
  <c r="S776" i="25"/>
  <c r="T776" i="25"/>
  <c r="U776" i="25"/>
  <c r="V776" i="25"/>
  <c r="W776" i="25"/>
  <c r="X776" i="25"/>
  <c r="S777" i="25"/>
  <c r="T777" i="25"/>
  <c r="U777" i="25"/>
  <c r="V777" i="25"/>
  <c r="W777" i="25"/>
  <c r="X777" i="25"/>
  <c r="S778" i="25"/>
  <c r="T778" i="25"/>
  <c r="U778" i="25"/>
  <c r="V778" i="25"/>
  <c r="W778" i="25"/>
  <c r="X778" i="25"/>
  <c r="S779" i="25"/>
  <c r="T779" i="25"/>
  <c r="U779" i="25"/>
  <c r="V779" i="25"/>
  <c r="W779" i="25"/>
  <c r="X779" i="25"/>
  <c r="S780" i="25"/>
  <c r="T780" i="25"/>
  <c r="U780" i="25"/>
  <c r="V780" i="25"/>
  <c r="W780" i="25"/>
  <c r="X780" i="25"/>
  <c r="S781" i="25"/>
  <c r="T781" i="25"/>
  <c r="U781" i="25"/>
  <c r="V781" i="25"/>
  <c r="W781" i="25"/>
  <c r="X781" i="25"/>
  <c r="S782" i="25"/>
  <c r="T782" i="25"/>
  <c r="U782" i="25"/>
  <c r="V782" i="25"/>
  <c r="W782" i="25"/>
  <c r="X782" i="25"/>
  <c r="S783" i="25"/>
  <c r="T783" i="25"/>
  <c r="U783" i="25"/>
  <c r="V783" i="25"/>
  <c r="W783" i="25"/>
  <c r="X783" i="25"/>
  <c r="S784" i="25"/>
  <c r="T784" i="25"/>
  <c r="U784" i="25"/>
  <c r="V784" i="25"/>
  <c r="W784" i="25"/>
  <c r="X784" i="25"/>
  <c r="S785" i="25"/>
  <c r="T785" i="25"/>
  <c r="U785" i="25"/>
  <c r="V785" i="25"/>
  <c r="W785" i="25"/>
  <c r="X785" i="25"/>
  <c r="S786" i="25"/>
  <c r="T786" i="25"/>
  <c r="U786" i="25"/>
  <c r="V786" i="25"/>
  <c r="W786" i="25"/>
  <c r="X786" i="25"/>
  <c r="S787" i="25"/>
  <c r="T787" i="25"/>
  <c r="U787" i="25"/>
  <c r="V787" i="25"/>
  <c r="W787" i="25"/>
  <c r="X787" i="25"/>
  <c r="S788" i="25"/>
  <c r="T788" i="25"/>
  <c r="U788" i="25"/>
  <c r="V788" i="25"/>
  <c r="W788" i="25"/>
  <c r="X788" i="25"/>
  <c r="S789" i="25"/>
  <c r="T789" i="25"/>
  <c r="U789" i="25"/>
  <c r="V789" i="25"/>
  <c r="W789" i="25"/>
  <c r="X789" i="25"/>
  <c r="S790" i="25"/>
  <c r="T790" i="25"/>
  <c r="U790" i="25"/>
  <c r="V790" i="25"/>
  <c r="W790" i="25"/>
  <c r="X790" i="25"/>
  <c r="S791" i="25"/>
  <c r="T791" i="25"/>
  <c r="U791" i="25"/>
  <c r="V791" i="25"/>
  <c r="W791" i="25"/>
  <c r="X791" i="25"/>
  <c r="S792" i="25"/>
  <c r="T792" i="25"/>
  <c r="U792" i="25"/>
  <c r="V792" i="25"/>
  <c r="W792" i="25"/>
  <c r="X792" i="25"/>
  <c r="S793" i="25"/>
  <c r="T793" i="25"/>
  <c r="U793" i="25"/>
  <c r="V793" i="25"/>
  <c r="W793" i="25"/>
  <c r="X793" i="25"/>
  <c r="S794" i="25"/>
  <c r="T794" i="25"/>
  <c r="U794" i="25"/>
  <c r="V794" i="25"/>
  <c r="W794" i="25"/>
  <c r="X794" i="25"/>
  <c r="S795" i="25"/>
  <c r="T795" i="25"/>
  <c r="U795" i="25"/>
  <c r="V795" i="25"/>
  <c r="W795" i="25"/>
  <c r="X795" i="25"/>
  <c r="S796" i="25"/>
  <c r="T796" i="25"/>
  <c r="U796" i="25"/>
  <c r="V796" i="25"/>
  <c r="W796" i="25"/>
  <c r="X796" i="25"/>
  <c r="S797" i="25"/>
  <c r="T797" i="25"/>
  <c r="U797" i="25"/>
  <c r="V797" i="25"/>
  <c r="W797" i="25"/>
  <c r="X797" i="25"/>
  <c r="S798" i="25"/>
  <c r="T798" i="25"/>
  <c r="U798" i="25"/>
  <c r="V798" i="25"/>
  <c r="W798" i="25"/>
  <c r="X798" i="25"/>
  <c r="S799" i="25"/>
  <c r="T799" i="25"/>
  <c r="U799" i="25"/>
  <c r="V799" i="25"/>
  <c r="W799" i="25"/>
  <c r="X799" i="25"/>
  <c r="S800" i="25"/>
  <c r="T800" i="25"/>
  <c r="U800" i="25"/>
  <c r="V800" i="25"/>
  <c r="W800" i="25"/>
  <c r="X800" i="25"/>
  <c r="S801" i="25"/>
  <c r="T801" i="25"/>
  <c r="U801" i="25"/>
  <c r="V801" i="25"/>
  <c r="W801" i="25"/>
  <c r="X801" i="25"/>
  <c r="S802" i="25"/>
  <c r="T802" i="25"/>
  <c r="U802" i="25"/>
  <c r="V802" i="25"/>
  <c r="W802" i="25"/>
  <c r="X802" i="25"/>
  <c r="S803" i="25"/>
  <c r="T803" i="25"/>
  <c r="U803" i="25"/>
  <c r="V803" i="25"/>
  <c r="W803" i="25"/>
  <c r="X803" i="25"/>
  <c r="S804" i="25"/>
  <c r="T804" i="25"/>
  <c r="U804" i="25"/>
  <c r="V804" i="25"/>
  <c r="W804" i="25"/>
  <c r="X804" i="25"/>
  <c r="S805" i="25"/>
  <c r="T805" i="25"/>
  <c r="U805" i="25"/>
  <c r="V805" i="25"/>
  <c r="W805" i="25"/>
  <c r="X805" i="25"/>
  <c r="S806" i="25"/>
  <c r="T806" i="25"/>
  <c r="U806" i="25"/>
  <c r="V806" i="25"/>
  <c r="W806" i="25"/>
  <c r="X806" i="25"/>
  <c r="S807" i="25"/>
  <c r="T807" i="25"/>
  <c r="U807" i="25"/>
  <c r="V807" i="25"/>
  <c r="W807" i="25"/>
  <c r="X807" i="25"/>
  <c r="S808" i="25"/>
  <c r="T808" i="25"/>
  <c r="U808" i="25"/>
  <c r="V808" i="25"/>
  <c r="W808" i="25"/>
  <c r="X808" i="25"/>
  <c r="S809" i="25"/>
  <c r="T809" i="25"/>
  <c r="U809" i="25"/>
  <c r="V809" i="25"/>
  <c r="W809" i="25"/>
  <c r="X809" i="25"/>
  <c r="S810" i="25"/>
  <c r="T810" i="25"/>
  <c r="U810" i="25"/>
  <c r="V810" i="25"/>
  <c r="W810" i="25"/>
  <c r="X810" i="25"/>
  <c r="S811" i="25"/>
  <c r="T811" i="25"/>
  <c r="U811" i="25"/>
  <c r="V811" i="25"/>
  <c r="W811" i="25"/>
  <c r="X811" i="25"/>
  <c r="S812" i="25"/>
  <c r="T812" i="25"/>
  <c r="U812" i="25"/>
  <c r="V812" i="25"/>
  <c r="W812" i="25"/>
  <c r="X812" i="25"/>
  <c r="S813" i="25"/>
  <c r="T813" i="25"/>
  <c r="U813" i="25"/>
  <c r="V813" i="25"/>
  <c r="W813" i="25"/>
  <c r="X813" i="25"/>
  <c r="S814" i="25"/>
  <c r="T814" i="25"/>
  <c r="U814" i="25"/>
  <c r="V814" i="25"/>
  <c r="W814" i="25"/>
  <c r="X814" i="25"/>
  <c r="S815" i="25"/>
  <c r="T815" i="25"/>
  <c r="U815" i="25"/>
  <c r="V815" i="25"/>
  <c r="W815" i="25"/>
  <c r="X815" i="25"/>
  <c r="S816" i="25"/>
  <c r="T816" i="25"/>
  <c r="U816" i="25"/>
  <c r="V816" i="25"/>
  <c r="W816" i="25"/>
  <c r="X816" i="25"/>
  <c r="S817" i="25"/>
  <c r="T817" i="25"/>
  <c r="U817" i="25"/>
  <c r="V817" i="25"/>
  <c r="W817" i="25"/>
  <c r="X817" i="25"/>
  <c r="S818" i="25"/>
  <c r="T818" i="25"/>
  <c r="U818" i="25"/>
  <c r="V818" i="25"/>
  <c r="W818" i="25"/>
  <c r="X818" i="25"/>
  <c r="S819" i="25"/>
  <c r="T819" i="25"/>
  <c r="U819" i="25"/>
  <c r="V819" i="25"/>
  <c r="W819" i="25"/>
  <c r="X819" i="25"/>
  <c r="S820" i="25"/>
  <c r="T820" i="25"/>
  <c r="U820" i="25"/>
  <c r="V820" i="25"/>
  <c r="W820" i="25"/>
  <c r="X820" i="25"/>
  <c r="S821" i="25"/>
  <c r="T821" i="25"/>
  <c r="U821" i="25"/>
  <c r="V821" i="25"/>
  <c r="W821" i="25"/>
  <c r="X821" i="25"/>
  <c r="S822" i="25"/>
  <c r="T822" i="25"/>
  <c r="U822" i="25"/>
  <c r="V822" i="25"/>
  <c r="W822" i="25"/>
  <c r="X822" i="25"/>
  <c r="S823" i="25"/>
  <c r="T823" i="25"/>
  <c r="U823" i="25"/>
  <c r="V823" i="25"/>
  <c r="W823" i="25"/>
  <c r="X823" i="25"/>
  <c r="T824" i="25"/>
  <c r="U824" i="25"/>
  <c r="V824" i="25"/>
  <c r="W824" i="25"/>
  <c r="X824" i="25"/>
  <c r="S825" i="25"/>
  <c r="T825" i="25"/>
  <c r="U825" i="25"/>
  <c r="V825" i="25"/>
  <c r="W825" i="25"/>
  <c r="X825" i="25"/>
  <c r="S826" i="25"/>
  <c r="T826" i="25"/>
  <c r="U826" i="25"/>
  <c r="V826" i="25"/>
  <c r="W826" i="25"/>
  <c r="X826" i="25"/>
  <c r="S827" i="25"/>
  <c r="T827" i="25"/>
  <c r="U827" i="25"/>
  <c r="V827" i="25"/>
  <c r="W827" i="25"/>
  <c r="X827" i="25"/>
  <c r="S828" i="25"/>
  <c r="T828" i="25"/>
  <c r="U828" i="25"/>
  <c r="V828" i="25"/>
  <c r="W828" i="25"/>
  <c r="X828" i="25"/>
  <c r="S829" i="25"/>
  <c r="T829" i="25"/>
  <c r="U829" i="25"/>
  <c r="V829" i="25"/>
  <c r="W829" i="25"/>
  <c r="X829" i="25"/>
  <c r="S830" i="25"/>
  <c r="T830" i="25"/>
  <c r="U830" i="25"/>
  <c r="V830" i="25"/>
  <c r="W830" i="25"/>
  <c r="X830" i="25"/>
  <c r="S831" i="25"/>
  <c r="T831" i="25"/>
  <c r="U831" i="25"/>
  <c r="V831" i="25"/>
  <c r="W831" i="25"/>
  <c r="X831" i="25"/>
  <c r="S832" i="25"/>
  <c r="T832" i="25"/>
  <c r="U832" i="25"/>
  <c r="V832" i="25"/>
  <c r="W832" i="25"/>
  <c r="X832" i="25"/>
  <c r="S833" i="25"/>
  <c r="T833" i="25"/>
  <c r="U833" i="25"/>
  <c r="V833" i="25"/>
  <c r="W833" i="25"/>
  <c r="X833" i="25"/>
  <c r="S834" i="25"/>
  <c r="T834" i="25"/>
  <c r="U834" i="25"/>
  <c r="V834" i="25"/>
  <c r="W834" i="25"/>
  <c r="X834" i="25"/>
  <c r="S835" i="25"/>
  <c r="T835" i="25"/>
  <c r="U835" i="25"/>
  <c r="V835" i="25"/>
  <c r="W835" i="25"/>
  <c r="X835" i="25"/>
  <c r="S836" i="25"/>
  <c r="T836" i="25"/>
  <c r="U836" i="25"/>
  <c r="V836" i="25"/>
  <c r="W836" i="25"/>
  <c r="X836" i="25"/>
  <c r="S837" i="25"/>
  <c r="T837" i="25"/>
  <c r="U837" i="25"/>
  <c r="V837" i="25"/>
  <c r="W837" i="25"/>
  <c r="X837" i="25"/>
  <c r="S838" i="25"/>
  <c r="T838" i="25"/>
  <c r="U838" i="25"/>
  <c r="V838" i="25"/>
  <c r="W838" i="25"/>
  <c r="X838" i="25"/>
  <c r="S839" i="25"/>
  <c r="T839" i="25"/>
  <c r="U839" i="25"/>
  <c r="V839" i="25"/>
  <c r="W839" i="25"/>
  <c r="X839" i="25"/>
  <c r="S840" i="25"/>
  <c r="T840" i="25"/>
  <c r="U840" i="25"/>
  <c r="V840" i="25"/>
  <c r="W840" i="25"/>
  <c r="X840" i="25"/>
  <c r="S841" i="25"/>
  <c r="T841" i="25"/>
  <c r="U841" i="25"/>
  <c r="V841" i="25"/>
  <c r="W841" i="25"/>
  <c r="X841" i="25"/>
  <c r="S842" i="25"/>
  <c r="T842" i="25"/>
  <c r="U842" i="25"/>
  <c r="V842" i="25"/>
  <c r="W842" i="25"/>
  <c r="X842" i="25"/>
  <c r="S843" i="25"/>
  <c r="T843" i="25"/>
  <c r="U843" i="25"/>
  <c r="V843" i="25"/>
  <c r="W843" i="25"/>
  <c r="X843" i="25"/>
  <c r="S844" i="25"/>
  <c r="T844" i="25"/>
  <c r="U844" i="25"/>
  <c r="V844" i="25"/>
  <c r="W844" i="25"/>
  <c r="X844" i="25"/>
  <c r="S845" i="25"/>
  <c r="T845" i="25"/>
  <c r="U845" i="25"/>
  <c r="V845" i="25"/>
  <c r="W845" i="25"/>
  <c r="X845" i="25"/>
  <c r="S846" i="25"/>
  <c r="T846" i="25"/>
  <c r="U846" i="25"/>
  <c r="V846" i="25"/>
  <c r="W846" i="25"/>
  <c r="X846" i="25"/>
  <c r="S847" i="25"/>
  <c r="T847" i="25"/>
  <c r="U847" i="25"/>
  <c r="V847" i="25"/>
  <c r="W847" i="25"/>
  <c r="X847" i="25"/>
  <c r="S848" i="25"/>
  <c r="T848" i="25"/>
  <c r="U848" i="25"/>
  <c r="V848" i="25"/>
  <c r="W848" i="25"/>
  <c r="X848" i="25"/>
  <c r="S849" i="25"/>
  <c r="T849" i="25"/>
  <c r="U849" i="25"/>
  <c r="V849" i="25"/>
  <c r="W849" i="25"/>
  <c r="X849" i="25"/>
  <c r="S850" i="25"/>
  <c r="T850" i="25"/>
  <c r="U850" i="25"/>
  <c r="V850" i="25"/>
  <c r="W850" i="25"/>
  <c r="X850" i="25"/>
  <c r="S851" i="25"/>
  <c r="T851" i="25"/>
  <c r="U851" i="25"/>
  <c r="V851" i="25"/>
  <c r="W851" i="25"/>
  <c r="X851" i="25"/>
  <c r="S852" i="25"/>
  <c r="T852" i="25"/>
  <c r="U852" i="25"/>
  <c r="V852" i="25"/>
  <c r="W852" i="25"/>
  <c r="X852" i="25"/>
  <c r="S853" i="25"/>
  <c r="T853" i="25"/>
  <c r="U853" i="25"/>
  <c r="V853" i="25"/>
  <c r="W853" i="25"/>
  <c r="X853" i="25"/>
  <c r="S854" i="25"/>
  <c r="T854" i="25"/>
  <c r="U854" i="25"/>
  <c r="V854" i="25"/>
  <c r="W854" i="25"/>
  <c r="X854" i="25"/>
  <c r="S855" i="25"/>
  <c r="T855" i="25"/>
  <c r="U855" i="25"/>
  <c r="V855" i="25"/>
  <c r="W855" i="25"/>
  <c r="X855" i="25"/>
  <c r="S856" i="25"/>
  <c r="T856" i="25"/>
  <c r="U856" i="25"/>
  <c r="V856" i="25"/>
  <c r="W856" i="25"/>
  <c r="X856" i="25"/>
  <c r="S857" i="25"/>
  <c r="T857" i="25"/>
  <c r="U857" i="25"/>
  <c r="V857" i="25"/>
  <c r="W857" i="25"/>
  <c r="X857" i="25"/>
  <c r="S858" i="25"/>
  <c r="T858" i="25"/>
  <c r="U858" i="25"/>
  <c r="V858" i="25"/>
  <c r="W858" i="25"/>
  <c r="X858" i="25"/>
  <c r="S859" i="25"/>
  <c r="T859" i="25"/>
  <c r="U859" i="25"/>
  <c r="V859" i="25"/>
  <c r="W859" i="25"/>
  <c r="X859" i="25"/>
  <c r="S860" i="25"/>
  <c r="T860" i="25"/>
  <c r="U860" i="25"/>
  <c r="V860" i="25"/>
  <c r="W860" i="25"/>
  <c r="X860" i="25"/>
  <c r="S861" i="25"/>
  <c r="T861" i="25"/>
  <c r="U861" i="25"/>
  <c r="V861" i="25"/>
  <c r="W861" i="25"/>
  <c r="X861" i="25"/>
  <c r="S862" i="25"/>
  <c r="T862" i="25"/>
  <c r="U862" i="25"/>
  <c r="V862" i="25"/>
  <c r="W862" i="25"/>
  <c r="X862" i="25"/>
  <c r="S863" i="25"/>
  <c r="T863" i="25"/>
  <c r="U863" i="25"/>
  <c r="V863" i="25"/>
  <c r="W863" i="25"/>
  <c r="X863" i="25"/>
  <c r="S864" i="25"/>
  <c r="T864" i="25"/>
  <c r="U864" i="25"/>
  <c r="V864" i="25"/>
  <c r="W864" i="25"/>
  <c r="X864" i="25"/>
  <c r="S865" i="25"/>
  <c r="T865" i="25"/>
  <c r="U865" i="25"/>
  <c r="V865" i="25"/>
  <c r="W865" i="25"/>
  <c r="X865" i="25"/>
  <c r="S866" i="25"/>
  <c r="T866" i="25"/>
  <c r="U866" i="25"/>
  <c r="V866" i="25"/>
  <c r="W866" i="25"/>
  <c r="X866" i="25"/>
  <c r="S867" i="25"/>
  <c r="T867" i="25"/>
  <c r="U867" i="25"/>
  <c r="V867" i="25"/>
  <c r="W867" i="25"/>
  <c r="X867" i="25"/>
  <c r="S868" i="25"/>
  <c r="T868" i="25"/>
  <c r="U868" i="25"/>
  <c r="V868" i="25"/>
  <c r="W868" i="25"/>
  <c r="X868" i="25"/>
  <c r="S869" i="25"/>
  <c r="T869" i="25"/>
  <c r="U869" i="25"/>
  <c r="V869" i="25"/>
  <c r="W869" i="25"/>
  <c r="X869" i="25"/>
  <c r="S870" i="25"/>
  <c r="T870" i="25"/>
  <c r="U870" i="25"/>
  <c r="V870" i="25"/>
  <c r="W870" i="25"/>
  <c r="X870" i="25"/>
  <c r="S871" i="25"/>
  <c r="T871" i="25"/>
  <c r="U871" i="25"/>
  <c r="V871" i="25"/>
  <c r="W871" i="25"/>
  <c r="X871" i="25"/>
  <c r="S872" i="25"/>
  <c r="T872" i="25"/>
  <c r="U872" i="25"/>
  <c r="V872" i="25"/>
  <c r="W872" i="25"/>
  <c r="X872" i="25"/>
  <c r="S873" i="25"/>
  <c r="T873" i="25"/>
  <c r="U873" i="25"/>
  <c r="V873" i="25"/>
  <c r="W873" i="25"/>
  <c r="X873" i="25"/>
  <c r="S874" i="25"/>
  <c r="T874" i="25"/>
  <c r="U874" i="25"/>
  <c r="V874" i="25"/>
  <c r="W874" i="25"/>
  <c r="X874" i="25"/>
  <c r="S875" i="25"/>
  <c r="T875" i="25"/>
  <c r="U875" i="25"/>
  <c r="V875" i="25"/>
  <c r="W875" i="25"/>
  <c r="X875" i="25"/>
  <c r="S876" i="25"/>
  <c r="T876" i="25"/>
  <c r="U876" i="25"/>
  <c r="V876" i="25"/>
  <c r="W876" i="25"/>
  <c r="X876" i="25"/>
  <c r="S877" i="25"/>
  <c r="T877" i="25"/>
  <c r="U877" i="25"/>
  <c r="V877" i="25"/>
  <c r="W877" i="25"/>
  <c r="X877" i="25"/>
  <c r="S878" i="25"/>
  <c r="T878" i="25"/>
  <c r="U878" i="25"/>
  <c r="V878" i="25"/>
  <c r="W878" i="25"/>
  <c r="X878" i="25"/>
  <c r="S879" i="25"/>
  <c r="T879" i="25"/>
  <c r="U879" i="25"/>
  <c r="V879" i="25"/>
  <c r="W879" i="25"/>
  <c r="X879" i="25"/>
  <c r="S880" i="25"/>
  <c r="T880" i="25"/>
  <c r="U880" i="25"/>
  <c r="V880" i="25"/>
  <c r="W880" i="25"/>
  <c r="X880" i="25"/>
  <c r="S881" i="25"/>
  <c r="T881" i="25"/>
  <c r="U881" i="25"/>
  <c r="V881" i="25"/>
  <c r="W881" i="25"/>
  <c r="X881" i="25"/>
  <c r="S882" i="25"/>
  <c r="T882" i="25"/>
  <c r="U882" i="25"/>
  <c r="V882" i="25"/>
  <c r="W882" i="25"/>
  <c r="X882" i="25"/>
  <c r="S883" i="25"/>
  <c r="T883" i="25"/>
  <c r="U883" i="25"/>
  <c r="V883" i="25"/>
  <c r="W883" i="25"/>
  <c r="X883" i="25"/>
  <c r="S884" i="25"/>
  <c r="T884" i="25"/>
  <c r="U884" i="25"/>
  <c r="V884" i="25"/>
  <c r="W884" i="25"/>
  <c r="X884" i="25"/>
  <c r="S885" i="25"/>
  <c r="T885" i="25"/>
  <c r="U885" i="25"/>
  <c r="V885" i="25"/>
  <c r="W885" i="25"/>
  <c r="X885" i="25"/>
  <c r="S886" i="25"/>
  <c r="T886" i="25"/>
  <c r="U886" i="25"/>
  <c r="V886" i="25"/>
  <c r="W886" i="25"/>
  <c r="X886" i="25"/>
  <c r="S887" i="25"/>
  <c r="T887" i="25"/>
  <c r="U887" i="25"/>
  <c r="V887" i="25"/>
  <c r="W887" i="25"/>
  <c r="X887" i="25"/>
  <c r="S888" i="25"/>
  <c r="T888" i="25"/>
  <c r="U888" i="25"/>
  <c r="V888" i="25"/>
  <c r="W888" i="25"/>
  <c r="X888" i="25"/>
  <c r="S889" i="25"/>
  <c r="T889" i="25"/>
  <c r="U889" i="25"/>
  <c r="V889" i="25"/>
  <c r="W889" i="25"/>
  <c r="X889" i="25"/>
  <c r="S890" i="25"/>
  <c r="T890" i="25"/>
  <c r="U890" i="25"/>
  <c r="V890" i="25"/>
  <c r="W890" i="25"/>
  <c r="X890" i="25"/>
  <c r="S891" i="25"/>
  <c r="T891" i="25"/>
  <c r="U891" i="25"/>
  <c r="V891" i="25"/>
  <c r="W891" i="25"/>
  <c r="X891" i="25"/>
  <c r="S892" i="25"/>
  <c r="T892" i="25"/>
  <c r="U892" i="25"/>
  <c r="V892" i="25"/>
  <c r="W892" i="25"/>
  <c r="X892" i="25"/>
  <c r="S893" i="25"/>
  <c r="T893" i="25"/>
  <c r="U893" i="25"/>
  <c r="V893" i="25"/>
  <c r="W893" i="25"/>
  <c r="X893" i="25"/>
  <c r="T894" i="25"/>
  <c r="U894" i="25"/>
  <c r="V894" i="25"/>
  <c r="W894" i="25"/>
  <c r="X894" i="25"/>
  <c r="S895" i="25"/>
  <c r="T895" i="25"/>
  <c r="U895" i="25"/>
  <c r="V895" i="25"/>
  <c r="W895" i="25"/>
  <c r="X895" i="25"/>
  <c r="S896" i="25"/>
  <c r="T896" i="25"/>
  <c r="U896" i="25"/>
  <c r="V896" i="25"/>
  <c r="W896" i="25"/>
  <c r="X896" i="25"/>
  <c r="S897" i="25"/>
  <c r="T897" i="25"/>
  <c r="U897" i="25"/>
  <c r="V897" i="25"/>
  <c r="W897" i="25"/>
  <c r="X897" i="25"/>
  <c r="S898" i="25"/>
  <c r="T898" i="25"/>
  <c r="U898" i="25"/>
  <c r="V898" i="25"/>
  <c r="W898" i="25"/>
  <c r="X898" i="25"/>
  <c r="S899" i="25"/>
  <c r="T899" i="25"/>
  <c r="U899" i="25"/>
  <c r="V899" i="25"/>
  <c r="W899" i="25"/>
  <c r="X899" i="25"/>
  <c r="S900" i="25"/>
  <c r="T900" i="25"/>
  <c r="U900" i="25"/>
  <c r="V900" i="25"/>
  <c r="W900" i="25"/>
  <c r="X900" i="25"/>
  <c r="S901" i="25"/>
  <c r="T901" i="25"/>
  <c r="U901" i="25"/>
  <c r="V901" i="25"/>
  <c r="W901" i="25"/>
  <c r="X901" i="25"/>
  <c r="S902" i="25"/>
  <c r="T902" i="25"/>
  <c r="U902" i="25"/>
  <c r="V902" i="25"/>
  <c r="W902" i="25"/>
  <c r="X902" i="25"/>
  <c r="S903" i="25"/>
  <c r="T903" i="25"/>
  <c r="U903" i="25"/>
  <c r="V903" i="25"/>
  <c r="W903" i="25"/>
  <c r="X903" i="25"/>
  <c r="S904" i="25"/>
  <c r="T904" i="25"/>
  <c r="U904" i="25"/>
  <c r="V904" i="25"/>
  <c r="W904" i="25"/>
  <c r="X904" i="25"/>
  <c r="S905" i="25"/>
  <c r="T905" i="25"/>
  <c r="U905" i="25"/>
  <c r="V905" i="25"/>
  <c r="W905" i="25"/>
  <c r="X905" i="25"/>
  <c r="S906" i="25"/>
  <c r="T906" i="25"/>
  <c r="U906" i="25"/>
  <c r="V906" i="25"/>
  <c r="W906" i="25"/>
  <c r="X906" i="25"/>
  <c r="S907" i="25"/>
  <c r="T907" i="25"/>
  <c r="U907" i="25"/>
  <c r="V907" i="25"/>
  <c r="W907" i="25"/>
  <c r="X907" i="25"/>
  <c r="S908" i="25"/>
  <c r="T908" i="25"/>
  <c r="U908" i="25"/>
  <c r="V908" i="25"/>
  <c r="W908" i="25"/>
  <c r="X908" i="25"/>
  <c r="S909" i="25"/>
  <c r="T909" i="25"/>
  <c r="U909" i="25"/>
  <c r="V909" i="25"/>
  <c r="W909" i="25"/>
  <c r="X909" i="25"/>
  <c r="S910" i="25"/>
  <c r="T910" i="25"/>
  <c r="U910" i="25"/>
  <c r="V910" i="25"/>
  <c r="W910" i="25"/>
  <c r="X910" i="25"/>
  <c r="S911" i="25"/>
  <c r="T911" i="25"/>
  <c r="U911" i="25"/>
  <c r="V911" i="25"/>
  <c r="W911" i="25"/>
  <c r="X911" i="25"/>
  <c r="S912" i="25"/>
  <c r="T912" i="25"/>
  <c r="U912" i="25"/>
  <c r="V912" i="25"/>
  <c r="W912" i="25"/>
  <c r="X912" i="25"/>
  <c r="S913" i="25"/>
  <c r="T913" i="25"/>
  <c r="U913" i="25"/>
  <c r="V913" i="25"/>
  <c r="W913" i="25"/>
  <c r="X913" i="25"/>
  <c r="S914" i="25"/>
  <c r="T914" i="25"/>
  <c r="U914" i="25"/>
  <c r="V914" i="25"/>
  <c r="W914" i="25"/>
  <c r="X914" i="25"/>
  <c r="S915" i="25"/>
  <c r="T915" i="25"/>
  <c r="U915" i="25"/>
  <c r="V915" i="25"/>
  <c r="W915" i="25"/>
  <c r="X915" i="25"/>
  <c r="S916" i="25"/>
  <c r="T916" i="25"/>
  <c r="U916" i="25"/>
  <c r="V916" i="25"/>
  <c r="W916" i="25"/>
  <c r="X916" i="25"/>
  <c r="S917" i="25"/>
  <c r="T917" i="25"/>
  <c r="U917" i="25"/>
  <c r="V917" i="25"/>
  <c r="W917" i="25"/>
  <c r="X917" i="25"/>
  <c r="S918" i="25"/>
  <c r="T918" i="25"/>
  <c r="U918" i="25"/>
  <c r="V918" i="25"/>
  <c r="W918" i="25"/>
  <c r="X918" i="25"/>
  <c r="S919" i="25"/>
  <c r="T919" i="25"/>
  <c r="U919" i="25"/>
  <c r="V919" i="25"/>
  <c r="W919" i="25"/>
  <c r="X919" i="25"/>
  <c r="S920" i="25"/>
  <c r="T920" i="25"/>
  <c r="U920" i="25"/>
  <c r="V920" i="25"/>
  <c r="W920" i="25"/>
  <c r="X920" i="25"/>
  <c r="S921" i="25"/>
  <c r="T921" i="25"/>
  <c r="U921" i="25"/>
  <c r="V921" i="25"/>
  <c r="W921" i="25"/>
  <c r="X921" i="25"/>
  <c r="S922" i="25"/>
  <c r="T922" i="25"/>
  <c r="U922" i="25"/>
  <c r="V922" i="25"/>
  <c r="W922" i="25"/>
  <c r="X922" i="25"/>
  <c r="S923" i="25"/>
  <c r="T923" i="25"/>
  <c r="U923" i="25"/>
  <c r="V923" i="25"/>
  <c r="W923" i="25"/>
  <c r="X923" i="25"/>
  <c r="S924" i="25"/>
  <c r="T924" i="25"/>
  <c r="U924" i="25"/>
  <c r="V924" i="25"/>
  <c r="W924" i="25"/>
  <c r="X924" i="25"/>
  <c r="S925" i="25"/>
  <c r="T925" i="25"/>
  <c r="U925" i="25"/>
  <c r="V925" i="25"/>
  <c r="W925" i="25"/>
  <c r="X925" i="25"/>
  <c r="S926" i="25"/>
  <c r="T926" i="25"/>
  <c r="U926" i="25"/>
  <c r="V926" i="25"/>
  <c r="W926" i="25"/>
  <c r="X926" i="25"/>
  <c r="S927" i="25"/>
  <c r="T927" i="25"/>
  <c r="U927" i="25"/>
  <c r="V927" i="25"/>
  <c r="W927" i="25"/>
  <c r="X927" i="25"/>
  <c r="S928" i="25"/>
  <c r="T928" i="25"/>
  <c r="U928" i="25"/>
  <c r="V928" i="25"/>
  <c r="W928" i="25"/>
  <c r="X928" i="25"/>
  <c r="S929" i="25"/>
  <c r="T929" i="25"/>
  <c r="U929" i="25"/>
  <c r="V929" i="25"/>
  <c r="W929" i="25"/>
  <c r="X929" i="25"/>
  <c r="S930" i="25"/>
  <c r="T930" i="25"/>
  <c r="U930" i="25"/>
  <c r="V930" i="25"/>
  <c r="W930" i="25"/>
  <c r="X930" i="25"/>
  <c r="S931" i="25"/>
  <c r="T931" i="25"/>
  <c r="U931" i="25"/>
  <c r="V931" i="25"/>
  <c r="W931" i="25"/>
  <c r="X931" i="25"/>
  <c r="S932" i="25"/>
  <c r="T932" i="25"/>
  <c r="U932" i="25"/>
  <c r="V932" i="25"/>
  <c r="W932" i="25"/>
  <c r="X932" i="25"/>
  <c r="S933" i="25"/>
  <c r="T933" i="25"/>
  <c r="U933" i="25"/>
  <c r="V933" i="25"/>
  <c r="W933" i="25"/>
  <c r="X933" i="25"/>
  <c r="S934" i="25"/>
  <c r="T934" i="25"/>
  <c r="U934" i="25"/>
  <c r="V934" i="25"/>
  <c r="W934" i="25"/>
  <c r="X934" i="25"/>
  <c r="S935" i="25"/>
  <c r="T935" i="25"/>
  <c r="U935" i="25"/>
  <c r="V935" i="25"/>
  <c r="W935" i="25"/>
  <c r="X935" i="25"/>
  <c r="S936" i="25"/>
  <c r="T936" i="25"/>
  <c r="U936" i="25"/>
  <c r="V936" i="25"/>
  <c r="W936" i="25"/>
  <c r="X936" i="25"/>
  <c r="S937" i="25"/>
  <c r="T937" i="25"/>
  <c r="U937" i="25"/>
  <c r="V937" i="25"/>
  <c r="W937" i="25"/>
  <c r="X937" i="25"/>
  <c r="S938" i="25"/>
  <c r="T938" i="25"/>
  <c r="U938" i="25"/>
  <c r="V938" i="25"/>
  <c r="W938" i="25"/>
  <c r="X938" i="25"/>
  <c r="S939" i="25"/>
  <c r="T939" i="25"/>
  <c r="U939" i="25"/>
  <c r="V939" i="25"/>
  <c r="W939" i="25"/>
  <c r="X939" i="25"/>
  <c r="S940" i="25"/>
  <c r="T940" i="25"/>
  <c r="U940" i="25"/>
  <c r="V940" i="25"/>
  <c r="W940" i="25"/>
  <c r="X940" i="25"/>
  <c r="S941" i="25"/>
  <c r="T941" i="25"/>
  <c r="U941" i="25"/>
  <c r="V941" i="25"/>
  <c r="W941" i="25"/>
  <c r="X941" i="25"/>
  <c r="S942" i="25"/>
  <c r="T942" i="25"/>
  <c r="U942" i="25"/>
  <c r="V942" i="25"/>
  <c r="W942" i="25"/>
  <c r="X942" i="25"/>
  <c r="S943" i="25"/>
  <c r="T943" i="25"/>
  <c r="U943" i="25"/>
  <c r="V943" i="25"/>
  <c r="W943" i="25"/>
  <c r="X943" i="25"/>
  <c r="S944" i="25"/>
  <c r="T944" i="25"/>
  <c r="U944" i="25"/>
  <c r="V944" i="25"/>
  <c r="W944" i="25"/>
  <c r="X944" i="25"/>
  <c r="S945" i="25"/>
  <c r="T945" i="25"/>
  <c r="U945" i="25"/>
  <c r="V945" i="25"/>
  <c r="W945" i="25"/>
  <c r="X945" i="25"/>
  <c r="S946" i="25"/>
  <c r="T946" i="25"/>
  <c r="U946" i="25"/>
  <c r="V946" i="25"/>
  <c r="W946" i="25"/>
  <c r="X946" i="25"/>
  <c r="S947" i="25"/>
  <c r="T947" i="25"/>
  <c r="U947" i="25"/>
  <c r="V947" i="25"/>
  <c r="W947" i="25"/>
  <c r="X947" i="25"/>
  <c r="S948" i="25"/>
  <c r="T948" i="25"/>
  <c r="U948" i="25"/>
  <c r="V948" i="25"/>
  <c r="W948" i="25"/>
  <c r="X948" i="25"/>
  <c r="S949" i="25"/>
  <c r="T949" i="25"/>
  <c r="U949" i="25"/>
  <c r="V949" i="25"/>
  <c r="W949" i="25"/>
  <c r="X949" i="25"/>
  <c r="S950" i="25"/>
  <c r="T950" i="25"/>
  <c r="U950" i="25"/>
  <c r="V950" i="25"/>
  <c r="W950" i="25"/>
  <c r="X950" i="25"/>
  <c r="S951" i="25"/>
  <c r="T951" i="25"/>
  <c r="U951" i="25"/>
  <c r="V951" i="25"/>
  <c r="W951" i="25"/>
  <c r="X951" i="25"/>
  <c r="S952" i="25"/>
  <c r="T952" i="25"/>
  <c r="U952" i="25"/>
  <c r="V952" i="25"/>
  <c r="W952" i="25"/>
  <c r="X952" i="25"/>
  <c r="S953" i="25"/>
  <c r="T953" i="25"/>
  <c r="U953" i="25"/>
  <c r="V953" i="25"/>
  <c r="W953" i="25"/>
  <c r="X953" i="25"/>
  <c r="S954" i="25"/>
  <c r="T954" i="25"/>
  <c r="U954" i="25"/>
  <c r="V954" i="25"/>
  <c r="W954" i="25"/>
  <c r="X954" i="25"/>
  <c r="S955" i="25"/>
  <c r="T955" i="25"/>
  <c r="U955" i="25"/>
  <c r="V955" i="25"/>
  <c r="W955" i="25"/>
  <c r="X955" i="25"/>
  <c r="S956" i="25"/>
  <c r="T956" i="25"/>
  <c r="U956" i="25"/>
  <c r="V956" i="25"/>
  <c r="W956" i="25"/>
  <c r="X956" i="25"/>
  <c r="S957" i="25"/>
  <c r="T957" i="25"/>
  <c r="U957" i="25"/>
  <c r="V957" i="25"/>
  <c r="W957" i="25"/>
  <c r="X957" i="25"/>
  <c r="S958" i="25"/>
  <c r="T958" i="25"/>
  <c r="U958" i="25"/>
  <c r="V958" i="25"/>
  <c r="W958" i="25"/>
  <c r="X958" i="25"/>
  <c r="S959" i="25"/>
  <c r="T959" i="25"/>
  <c r="U959" i="25"/>
  <c r="V959" i="25"/>
  <c r="W959" i="25"/>
  <c r="X959" i="25"/>
  <c r="S960" i="25"/>
  <c r="T960" i="25"/>
  <c r="U960" i="25"/>
  <c r="V960" i="25"/>
  <c r="W960" i="25"/>
  <c r="X960" i="25"/>
  <c r="S961" i="25"/>
  <c r="T961" i="25"/>
  <c r="U961" i="25"/>
  <c r="V961" i="25"/>
  <c r="W961" i="25"/>
  <c r="X961" i="25"/>
  <c r="S962" i="25"/>
  <c r="T962" i="25"/>
  <c r="U962" i="25"/>
  <c r="V962" i="25"/>
  <c r="W962" i="25"/>
  <c r="X962" i="25"/>
  <c r="S963" i="25"/>
  <c r="T963" i="25"/>
  <c r="U963" i="25"/>
  <c r="V963" i="25"/>
  <c r="W963" i="25"/>
  <c r="X963" i="25"/>
  <c r="T964" i="25"/>
  <c r="U964" i="25"/>
  <c r="V964" i="25"/>
  <c r="W964" i="25"/>
  <c r="X964" i="25"/>
  <c r="S965" i="25"/>
  <c r="T965" i="25"/>
  <c r="U965" i="25"/>
  <c r="V965" i="25"/>
  <c r="W965" i="25"/>
  <c r="X965" i="25"/>
  <c r="S966" i="25"/>
  <c r="T966" i="25"/>
  <c r="U966" i="25"/>
  <c r="V966" i="25"/>
  <c r="W966" i="25"/>
  <c r="X966" i="25"/>
  <c r="S967" i="25"/>
  <c r="T967" i="25"/>
  <c r="U967" i="25"/>
  <c r="V967" i="25"/>
  <c r="W967" i="25"/>
  <c r="X967" i="25"/>
  <c r="S968" i="25"/>
  <c r="T968" i="25"/>
  <c r="U968" i="25"/>
  <c r="V968" i="25"/>
  <c r="W968" i="25"/>
  <c r="X968" i="25"/>
  <c r="S969" i="25"/>
  <c r="T969" i="25"/>
  <c r="U969" i="25"/>
  <c r="V969" i="25"/>
  <c r="W969" i="25"/>
  <c r="X969" i="25"/>
  <c r="S970" i="25"/>
  <c r="T970" i="25"/>
  <c r="U970" i="25"/>
  <c r="V970" i="25"/>
  <c r="W970" i="25"/>
  <c r="X970" i="25"/>
  <c r="S971" i="25"/>
  <c r="T971" i="25"/>
  <c r="U971" i="25"/>
  <c r="V971" i="25"/>
  <c r="W971" i="25"/>
  <c r="X971" i="25"/>
  <c r="S972" i="25"/>
  <c r="T972" i="25"/>
  <c r="U972" i="25"/>
  <c r="V972" i="25"/>
  <c r="W972" i="25"/>
  <c r="X972" i="25"/>
  <c r="S973" i="25"/>
  <c r="T973" i="25"/>
  <c r="U973" i="25"/>
  <c r="V973" i="25"/>
  <c r="W973" i="25"/>
  <c r="X973" i="25"/>
  <c r="S974" i="25"/>
  <c r="T974" i="25"/>
  <c r="U974" i="25"/>
  <c r="V974" i="25"/>
  <c r="W974" i="25"/>
  <c r="X974" i="25"/>
  <c r="S975" i="25"/>
  <c r="T975" i="25"/>
  <c r="U975" i="25"/>
  <c r="V975" i="25"/>
  <c r="W975" i="25"/>
  <c r="X975" i="25"/>
  <c r="S976" i="25"/>
  <c r="T976" i="25"/>
  <c r="U976" i="25"/>
  <c r="V976" i="25"/>
  <c r="W976" i="25"/>
  <c r="X976" i="25"/>
  <c r="S977" i="25"/>
  <c r="T977" i="25"/>
  <c r="U977" i="25"/>
  <c r="V977" i="25"/>
  <c r="W977" i="25"/>
  <c r="X977" i="25"/>
  <c r="S978" i="25"/>
  <c r="T978" i="25"/>
  <c r="U978" i="25"/>
  <c r="V978" i="25"/>
  <c r="W978" i="25"/>
  <c r="X978" i="25"/>
  <c r="S979" i="25"/>
  <c r="T979" i="25"/>
  <c r="U979" i="25"/>
  <c r="V979" i="25"/>
  <c r="W979" i="25"/>
  <c r="X979" i="25"/>
  <c r="S980" i="25"/>
  <c r="T980" i="25"/>
  <c r="U980" i="25"/>
  <c r="V980" i="25"/>
  <c r="W980" i="25"/>
  <c r="X980" i="25"/>
  <c r="S981" i="25"/>
  <c r="T981" i="25"/>
  <c r="U981" i="25"/>
  <c r="V981" i="25"/>
  <c r="W981" i="25"/>
  <c r="X981" i="25"/>
  <c r="S982" i="25"/>
  <c r="T982" i="25"/>
  <c r="U982" i="25"/>
  <c r="V982" i="25"/>
  <c r="W982" i="25"/>
  <c r="X982" i="25"/>
  <c r="S983" i="25"/>
  <c r="T983" i="25"/>
  <c r="U983" i="25"/>
  <c r="V983" i="25"/>
  <c r="W983" i="25"/>
  <c r="X983" i="25"/>
  <c r="S984" i="25"/>
  <c r="T984" i="25"/>
  <c r="U984" i="25"/>
  <c r="V984" i="25"/>
  <c r="W984" i="25"/>
  <c r="X984" i="25"/>
  <c r="S985" i="25"/>
  <c r="T985" i="25"/>
  <c r="U985" i="25"/>
  <c r="V985" i="25"/>
  <c r="W985" i="25"/>
  <c r="X985" i="25"/>
  <c r="S986" i="25"/>
  <c r="T986" i="25"/>
  <c r="U986" i="25"/>
  <c r="V986" i="25"/>
  <c r="W986" i="25"/>
  <c r="X986" i="25"/>
  <c r="S987" i="25"/>
  <c r="T987" i="25"/>
  <c r="U987" i="25"/>
  <c r="V987" i="25"/>
  <c r="W987" i="25"/>
  <c r="X987" i="25"/>
  <c r="S988" i="25"/>
  <c r="T988" i="25"/>
  <c r="U988" i="25"/>
  <c r="V988" i="25"/>
  <c r="W988" i="25"/>
  <c r="X988" i="25"/>
  <c r="S989" i="25"/>
  <c r="T989" i="25"/>
  <c r="U989" i="25"/>
  <c r="V989" i="25"/>
  <c r="W989" i="25"/>
  <c r="X989" i="25"/>
  <c r="S990" i="25"/>
  <c r="T990" i="25"/>
  <c r="U990" i="25"/>
  <c r="V990" i="25"/>
  <c r="W990" i="25"/>
  <c r="X990" i="25"/>
  <c r="S991" i="25"/>
  <c r="T991" i="25"/>
  <c r="U991" i="25"/>
  <c r="V991" i="25"/>
  <c r="W991" i="25"/>
  <c r="X991" i="25"/>
  <c r="S992" i="25"/>
  <c r="T992" i="25"/>
  <c r="U992" i="25"/>
  <c r="V992" i="25"/>
  <c r="W992" i="25"/>
  <c r="X992" i="25"/>
  <c r="S993" i="25"/>
  <c r="T993" i="25"/>
  <c r="U993" i="25"/>
  <c r="V993" i="25"/>
  <c r="W993" i="25"/>
  <c r="X993" i="25"/>
  <c r="S994" i="25"/>
  <c r="T994" i="25"/>
  <c r="U994" i="25"/>
  <c r="V994" i="25"/>
  <c r="W994" i="25"/>
  <c r="X994" i="25"/>
  <c r="S995" i="25"/>
  <c r="T995" i="25"/>
  <c r="U995" i="25"/>
  <c r="V995" i="25"/>
  <c r="W995" i="25"/>
  <c r="X995" i="25"/>
  <c r="S996" i="25"/>
  <c r="T996" i="25"/>
  <c r="U996" i="25"/>
  <c r="V996" i="25"/>
  <c r="W996" i="25"/>
  <c r="X996" i="25"/>
  <c r="S997" i="25"/>
  <c r="T997" i="25"/>
  <c r="U997" i="25"/>
  <c r="V997" i="25"/>
  <c r="W997" i="25"/>
  <c r="X997" i="25"/>
  <c r="S998" i="25"/>
  <c r="T998" i="25"/>
  <c r="U998" i="25"/>
  <c r="V998" i="25"/>
  <c r="W998" i="25"/>
  <c r="X998" i="25"/>
  <c r="S999" i="25"/>
  <c r="T999" i="25"/>
  <c r="U999" i="25"/>
  <c r="V999" i="25"/>
  <c r="W999" i="25"/>
  <c r="X999" i="25"/>
  <c r="S1000" i="25"/>
  <c r="T1000" i="25"/>
  <c r="U1000" i="25"/>
  <c r="V1000" i="25"/>
  <c r="W1000" i="25"/>
  <c r="X1000" i="25"/>
  <c r="S1001" i="25"/>
  <c r="T1001" i="25"/>
  <c r="U1001" i="25"/>
  <c r="V1001" i="25"/>
  <c r="W1001" i="25"/>
  <c r="X1001" i="25"/>
  <c r="S1002" i="25"/>
  <c r="T1002" i="25"/>
  <c r="U1002" i="25"/>
  <c r="V1002" i="25"/>
  <c r="W1002" i="25"/>
  <c r="X1002" i="25"/>
  <c r="S1003" i="25"/>
  <c r="T1003" i="25"/>
  <c r="U1003" i="25"/>
  <c r="V1003" i="25"/>
  <c r="W1003" i="25"/>
  <c r="X1003" i="25"/>
  <c r="S1004" i="25"/>
  <c r="T1004" i="25"/>
  <c r="U1004" i="25"/>
  <c r="V1004" i="25"/>
  <c r="W1004" i="25"/>
  <c r="X1004" i="25"/>
  <c r="S1005" i="25"/>
  <c r="T1005" i="25"/>
  <c r="U1005" i="25"/>
  <c r="V1005" i="25"/>
  <c r="W1005" i="25"/>
  <c r="X1005" i="25"/>
  <c r="S1006" i="25"/>
  <c r="T1006" i="25"/>
  <c r="U1006" i="25"/>
  <c r="V1006" i="25"/>
  <c r="W1006" i="25"/>
  <c r="X1006" i="25"/>
  <c r="S1007" i="25"/>
  <c r="T1007" i="25"/>
  <c r="U1007" i="25"/>
  <c r="V1007" i="25"/>
  <c r="W1007" i="25"/>
  <c r="X1007" i="25"/>
  <c r="S1008" i="25"/>
  <c r="T1008" i="25"/>
  <c r="U1008" i="25"/>
  <c r="V1008" i="25"/>
  <c r="W1008" i="25"/>
  <c r="X1008" i="25"/>
  <c r="S1009" i="25"/>
  <c r="T1009" i="25"/>
  <c r="U1009" i="25"/>
  <c r="V1009" i="25"/>
  <c r="W1009" i="25"/>
  <c r="X1009" i="25"/>
  <c r="S1010" i="25"/>
  <c r="T1010" i="25"/>
  <c r="U1010" i="25"/>
  <c r="V1010" i="25"/>
  <c r="W1010" i="25"/>
  <c r="X1010" i="25"/>
  <c r="S1011" i="25"/>
  <c r="T1011" i="25"/>
  <c r="U1011" i="25"/>
  <c r="V1011" i="25"/>
  <c r="W1011" i="25"/>
  <c r="X1011" i="25"/>
  <c r="S1012" i="25"/>
  <c r="T1012" i="25"/>
  <c r="U1012" i="25"/>
  <c r="V1012" i="25"/>
  <c r="W1012" i="25"/>
  <c r="X1012" i="25"/>
  <c r="S1013" i="25"/>
  <c r="T1013" i="25"/>
  <c r="U1013" i="25"/>
  <c r="V1013" i="25"/>
  <c r="W1013" i="25"/>
  <c r="X1013" i="25"/>
  <c r="S1014" i="25"/>
  <c r="T1014" i="25"/>
  <c r="U1014" i="25"/>
  <c r="V1014" i="25"/>
  <c r="W1014" i="25"/>
  <c r="X1014" i="25"/>
  <c r="S1015" i="25"/>
  <c r="T1015" i="25"/>
  <c r="U1015" i="25"/>
  <c r="V1015" i="25"/>
  <c r="W1015" i="25"/>
  <c r="X1015" i="25"/>
  <c r="S1016" i="25"/>
  <c r="T1016" i="25"/>
  <c r="U1016" i="25"/>
  <c r="V1016" i="25"/>
  <c r="W1016" i="25"/>
  <c r="X1016" i="25"/>
  <c r="S1017" i="25"/>
  <c r="T1017" i="25"/>
  <c r="U1017" i="25"/>
  <c r="V1017" i="25"/>
  <c r="W1017" i="25"/>
  <c r="X1017" i="25"/>
  <c r="S1018" i="25"/>
  <c r="T1018" i="25"/>
  <c r="U1018" i="25"/>
  <c r="V1018" i="25"/>
  <c r="W1018" i="25"/>
  <c r="X1018" i="25"/>
  <c r="S1019" i="25"/>
  <c r="T1019" i="25"/>
  <c r="U1019" i="25"/>
  <c r="V1019" i="25"/>
  <c r="W1019" i="25"/>
  <c r="X1019" i="25"/>
  <c r="S1020" i="25"/>
  <c r="T1020" i="25"/>
  <c r="U1020" i="25"/>
  <c r="V1020" i="25"/>
  <c r="W1020" i="25"/>
  <c r="X1020" i="25"/>
  <c r="S1021" i="25"/>
  <c r="T1021" i="25"/>
  <c r="U1021" i="25"/>
  <c r="V1021" i="25"/>
  <c r="W1021" i="25"/>
  <c r="X1021" i="25"/>
  <c r="S1022" i="25"/>
  <c r="T1022" i="25"/>
  <c r="U1022" i="25"/>
  <c r="V1022" i="25"/>
  <c r="W1022" i="25"/>
  <c r="X1022" i="25"/>
  <c r="S1023" i="25"/>
  <c r="T1023" i="25"/>
  <c r="U1023" i="25"/>
  <c r="V1023" i="25"/>
  <c r="W1023" i="25"/>
  <c r="X1023" i="25"/>
  <c r="S1024" i="25"/>
  <c r="T1024" i="25"/>
  <c r="U1024" i="25"/>
  <c r="V1024" i="25"/>
  <c r="W1024" i="25"/>
  <c r="X1024" i="25"/>
  <c r="S1025" i="25"/>
  <c r="T1025" i="25"/>
  <c r="U1025" i="25"/>
  <c r="V1025" i="25"/>
  <c r="W1025" i="25"/>
  <c r="X1025" i="25"/>
  <c r="S1026" i="25"/>
  <c r="T1026" i="25"/>
  <c r="U1026" i="25"/>
  <c r="V1026" i="25"/>
  <c r="W1026" i="25"/>
  <c r="X1026" i="25"/>
  <c r="S1027" i="25"/>
  <c r="T1027" i="25"/>
  <c r="U1027" i="25"/>
  <c r="V1027" i="25"/>
  <c r="W1027" i="25"/>
  <c r="X1027" i="25"/>
  <c r="S1028" i="25"/>
  <c r="T1028" i="25"/>
  <c r="U1028" i="25"/>
  <c r="V1028" i="25"/>
  <c r="W1028" i="25"/>
  <c r="X1028" i="25"/>
  <c r="S1029" i="25"/>
  <c r="T1029" i="25"/>
  <c r="U1029" i="25"/>
  <c r="V1029" i="25"/>
  <c r="W1029" i="25"/>
  <c r="X1029" i="25"/>
  <c r="S1030" i="25"/>
  <c r="T1030" i="25"/>
  <c r="U1030" i="25"/>
  <c r="V1030" i="25"/>
  <c r="W1030" i="25"/>
  <c r="X1030" i="25"/>
  <c r="S1031" i="25"/>
  <c r="T1031" i="25"/>
  <c r="U1031" i="25"/>
  <c r="V1031" i="25"/>
  <c r="W1031" i="25"/>
  <c r="X1031" i="25"/>
  <c r="S1032" i="25"/>
  <c r="T1032" i="25"/>
  <c r="U1032" i="25"/>
  <c r="V1032" i="25"/>
  <c r="W1032" i="25"/>
  <c r="X1032" i="25"/>
  <c r="S1033" i="25"/>
  <c r="T1033" i="25"/>
  <c r="U1033" i="25"/>
  <c r="V1033" i="25"/>
  <c r="W1033" i="25"/>
  <c r="X1033" i="25"/>
  <c r="S1034" i="25"/>
  <c r="T1034" i="25"/>
  <c r="U1034" i="25"/>
  <c r="V1034" i="25"/>
  <c r="W1034" i="25"/>
  <c r="X1034" i="25"/>
  <c r="S1035" i="25"/>
  <c r="T1035" i="25"/>
  <c r="U1035" i="25"/>
  <c r="V1035" i="25"/>
  <c r="W1035" i="25"/>
  <c r="X1035" i="25"/>
  <c r="S1036" i="25"/>
  <c r="T1036" i="25"/>
  <c r="U1036" i="25"/>
  <c r="V1036" i="25"/>
  <c r="W1036" i="25"/>
  <c r="X1036" i="25"/>
  <c r="S1037" i="25"/>
  <c r="T1037" i="25"/>
  <c r="U1037" i="25"/>
  <c r="V1037" i="25"/>
  <c r="W1037" i="25"/>
  <c r="X1037" i="25"/>
  <c r="S1038" i="25"/>
  <c r="T1038" i="25"/>
  <c r="U1038" i="25"/>
  <c r="V1038" i="25"/>
  <c r="W1038" i="25"/>
  <c r="X1038" i="25"/>
  <c r="S1039" i="25"/>
  <c r="T1039" i="25"/>
  <c r="U1039" i="25"/>
  <c r="V1039" i="25"/>
  <c r="W1039" i="25"/>
  <c r="X1039" i="25"/>
  <c r="S1040" i="25"/>
  <c r="T1040" i="25"/>
  <c r="U1040" i="25"/>
  <c r="V1040" i="25"/>
  <c r="W1040" i="25"/>
  <c r="X1040" i="25"/>
  <c r="S1041" i="25"/>
  <c r="T1041" i="25"/>
  <c r="U1041" i="25"/>
  <c r="V1041" i="25"/>
  <c r="W1041" i="25"/>
  <c r="X1041" i="25"/>
  <c r="S1042" i="25"/>
  <c r="T1042" i="25"/>
  <c r="U1042" i="25"/>
  <c r="V1042" i="25"/>
  <c r="W1042" i="25"/>
  <c r="X1042" i="25"/>
  <c r="S1043" i="25"/>
  <c r="T1043" i="25"/>
  <c r="U1043" i="25"/>
  <c r="V1043" i="25"/>
  <c r="W1043" i="25"/>
  <c r="X1043" i="25"/>
  <c r="S1044" i="25"/>
  <c r="T1044" i="25"/>
  <c r="U1044" i="25"/>
  <c r="V1044" i="25"/>
  <c r="W1044" i="25"/>
  <c r="X1044" i="25"/>
  <c r="S1045" i="25"/>
  <c r="T1045" i="25"/>
  <c r="U1045" i="25"/>
  <c r="V1045" i="25"/>
  <c r="W1045" i="25"/>
  <c r="X1045" i="25"/>
  <c r="S1046" i="25"/>
  <c r="T1046" i="25"/>
  <c r="U1046" i="25"/>
  <c r="V1046" i="25"/>
  <c r="W1046" i="25"/>
  <c r="X1046" i="25"/>
  <c r="S1047" i="25"/>
  <c r="T1047" i="25"/>
  <c r="U1047" i="25"/>
  <c r="V1047" i="25"/>
  <c r="W1047" i="25"/>
  <c r="X1047" i="25"/>
  <c r="S1048" i="25"/>
  <c r="T1048" i="25"/>
  <c r="U1048" i="25"/>
  <c r="V1048" i="25"/>
  <c r="W1048" i="25"/>
  <c r="X1048" i="25"/>
  <c r="S1049" i="25"/>
  <c r="T1049" i="25"/>
  <c r="U1049" i="25"/>
  <c r="V1049" i="25"/>
  <c r="W1049" i="25"/>
  <c r="X1049" i="25"/>
  <c r="S1050" i="25"/>
  <c r="T1050" i="25"/>
  <c r="U1050" i="25"/>
  <c r="V1050" i="25"/>
  <c r="W1050" i="25"/>
  <c r="X1050" i="25"/>
  <c r="S1051" i="25"/>
  <c r="T1051" i="25"/>
  <c r="U1051" i="25"/>
  <c r="V1051" i="25"/>
  <c r="W1051" i="25"/>
  <c r="X1051" i="25"/>
  <c r="V1052" i="25"/>
  <c r="S1053" i="25"/>
  <c r="U1053" i="25"/>
  <c r="V1053" i="25"/>
  <c r="W1053" i="25"/>
  <c r="X1053" i="25"/>
  <c r="S1054" i="25"/>
  <c r="T1054" i="25"/>
  <c r="U1054" i="25"/>
  <c r="V1054" i="25"/>
  <c r="W1054" i="25"/>
  <c r="X1054" i="25"/>
  <c r="S1055" i="25"/>
  <c r="T1055" i="25"/>
  <c r="U1055" i="25"/>
  <c r="V1055" i="25"/>
  <c r="W1055" i="25"/>
  <c r="X1055" i="25"/>
  <c r="S1056" i="25"/>
  <c r="T1056" i="25"/>
  <c r="U1056" i="25"/>
  <c r="V1056" i="25"/>
  <c r="W1056" i="25"/>
  <c r="X1056" i="25"/>
  <c r="S1057" i="25"/>
  <c r="T1057" i="25"/>
  <c r="U1057" i="25"/>
  <c r="V1057" i="25"/>
  <c r="W1057" i="25"/>
  <c r="X1057" i="25"/>
  <c r="T1058" i="25"/>
  <c r="U1058" i="25"/>
  <c r="V1058" i="25"/>
  <c r="W1058" i="25"/>
  <c r="X1058" i="25"/>
  <c r="S1059" i="25"/>
  <c r="T1059" i="25"/>
  <c r="U1059" i="25"/>
  <c r="V1059" i="25"/>
  <c r="W1059" i="25"/>
  <c r="X1059" i="25"/>
  <c r="S1060" i="25"/>
  <c r="T1060" i="25"/>
  <c r="U1060" i="25"/>
  <c r="V1060" i="25"/>
  <c r="W1060" i="25"/>
  <c r="X1060" i="25"/>
  <c r="S1061" i="25"/>
  <c r="T1061" i="25"/>
  <c r="U1061" i="25"/>
  <c r="V1061" i="25"/>
  <c r="W1061" i="25"/>
  <c r="X1061" i="25"/>
  <c r="S1062" i="25"/>
  <c r="T1062" i="25"/>
  <c r="U1062" i="25"/>
  <c r="V1062" i="25"/>
  <c r="W1062" i="25"/>
  <c r="X1062" i="25"/>
  <c r="S1063" i="25"/>
  <c r="T1063" i="25"/>
  <c r="U1063" i="25"/>
  <c r="V1063" i="25"/>
  <c r="W1063" i="25"/>
  <c r="X1063" i="25"/>
  <c r="S1064" i="25"/>
  <c r="T1064" i="25"/>
  <c r="U1064" i="25"/>
  <c r="V1064" i="25"/>
  <c r="W1064" i="25"/>
  <c r="X1064" i="25"/>
  <c r="S1065" i="25"/>
  <c r="T1065" i="25"/>
  <c r="U1065" i="25"/>
  <c r="V1065" i="25"/>
  <c r="W1065" i="25"/>
  <c r="X1065" i="25"/>
  <c r="S1066" i="25"/>
  <c r="T1066" i="25"/>
  <c r="U1066" i="25"/>
  <c r="V1066" i="25"/>
  <c r="W1066" i="25"/>
  <c r="X1066" i="25"/>
  <c r="S1067" i="25"/>
  <c r="T1067" i="25"/>
  <c r="U1067" i="25"/>
  <c r="V1067" i="25"/>
  <c r="W1067" i="25"/>
  <c r="X1067" i="25"/>
  <c r="S1068" i="25"/>
  <c r="T1068" i="25"/>
  <c r="U1068" i="25"/>
  <c r="V1068" i="25"/>
  <c r="W1068" i="25"/>
  <c r="X1068" i="25"/>
  <c r="S1069" i="25"/>
  <c r="T1069" i="25"/>
  <c r="U1069" i="25"/>
  <c r="V1069" i="25"/>
  <c r="W1069" i="25"/>
  <c r="X1069" i="25"/>
  <c r="S1070" i="25"/>
  <c r="T1070" i="25"/>
  <c r="U1070" i="25"/>
  <c r="V1070" i="25"/>
  <c r="W1070" i="25"/>
  <c r="X1070" i="25"/>
  <c r="S1071" i="25"/>
  <c r="T1071" i="25"/>
  <c r="U1071" i="25"/>
  <c r="V1071" i="25"/>
  <c r="W1071" i="25"/>
  <c r="X1071" i="25"/>
  <c r="S1072" i="25"/>
  <c r="T1072" i="25"/>
  <c r="U1072" i="25"/>
  <c r="V1072" i="25"/>
  <c r="W1072" i="25"/>
  <c r="X1072" i="25"/>
  <c r="S1073" i="25"/>
  <c r="T1073" i="25"/>
  <c r="U1073" i="25"/>
  <c r="V1073" i="25"/>
  <c r="W1073" i="25"/>
  <c r="X1073" i="25"/>
  <c r="S1074" i="25"/>
  <c r="U1074" i="25"/>
  <c r="V1074" i="25"/>
  <c r="W1074" i="25"/>
  <c r="X1074" i="25"/>
  <c r="S1075" i="25"/>
  <c r="T1075" i="25"/>
  <c r="U1075" i="25"/>
  <c r="V1075" i="25"/>
  <c r="W1075" i="25"/>
  <c r="X1075" i="25"/>
  <c r="S1076" i="25"/>
  <c r="T1076" i="25"/>
  <c r="U1076" i="25"/>
  <c r="V1076" i="25"/>
  <c r="W1076" i="25"/>
  <c r="X1076" i="25"/>
  <c r="S1077" i="25"/>
  <c r="T1077" i="25"/>
  <c r="U1077" i="25"/>
  <c r="V1077" i="25"/>
  <c r="W1077" i="25"/>
  <c r="X1077" i="25"/>
  <c r="S1078" i="25"/>
  <c r="T1078" i="25"/>
  <c r="U1078" i="25"/>
  <c r="S1079" i="25"/>
  <c r="T1079" i="25"/>
  <c r="U1079" i="25"/>
  <c r="S1080" i="25"/>
  <c r="T1080" i="25"/>
  <c r="U1080" i="25"/>
  <c r="V1080" i="25"/>
  <c r="W1080" i="25"/>
  <c r="X1080" i="25"/>
  <c r="S1081" i="25"/>
  <c r="T1081" i="25"/>
  <c r="U1081" i="25"/>
  <c r="V1081" i="25"/>
  <c r="W1081" i="25"/>
  <c r="X1081" i="25"/>
  <c r="S1082" i="25"/>
  <c r="T1082" i="25"/>
  <c r="U1082" i="25"/>
  <c r="V1082" i="25"/>
  <c r="W1082" i="25"/>
  <c r="X1082" i="25"/>
  <c r="S1083" i="25"/>
  <c r="T1083" i="25"/>
  <c r="U1083" i="25"/>
  <c r="V1083" i="25"/>
  <c r="W1083" i="25"/>
  <c r="X1083" i="25"/>
  <c r="S1084" i="25"/>
  <c r="T1084" i="25"/>
  <c r="U1084" i="25"/>
  <c r="V1084" i="25"/>
  <c r="W1084" i="25"/>
  <c r="X1084" i="25"/>
  <c r="S1085" i="25"/>
  <c r="T1085" i="25"/>
  <c r="U1085" i="25"/>
  <c r="V1085" i="25"/>
  <c r="W1085" i="25"/>
  <c r="X1085" i="25"/>
  <c r="S1086" i="25"/>
  <c r="T1086" i="25"/>
  <c r="U1086" i="25"/>
  <c r="V1086" i="25"/>
  <c r="W1086" i="25"/>
  <c r="X1086" i="25"/>
  <c r="S1087" i="25"/>
  <c r="T1087" i="25"/>
  <c r="U1087" i="25"/>
  <c r="V1087" i="25"/>
  <c r="W1087" i="25"/>
  <c r="X1087" i="25"/>
  <c r="S1088" i="25"/>
  <c r="T1088" i="25"/>
  <c r="U1088" i="25"/>
  <c r="V1088" i="25"/>
  <c r="W1088" i="25"/>
  <c r="X1088" i="25"/>
  <c r="S1089" i="25"/>
  <c r="T1089" i="25"/>
  <c r="U1089" i="25"/>
  <c r="V1089" i="25"/>
  <c r="W1089" i="25"/>
  <c r="X1089" i="25"/>
  <c r="S1090" i="25"/>
  <c r="T1090" i="25"/>
  <c r="U1090" i="25"/>
  <c r="V1090" i="25"/>
  <c r="W1090" i="25"/>
  <c r="X1090" i="25"/>
  <c r="S1091" i="25"/>
  <c r="T1091" i="25"/>
  <c r="U1091" i="25"/>
  <c r="V1091" i="25"/>
  <c r="W1091" i="25"/>
  <c r="X1091" i="25"/>
  <c r="S1092" i="25"/>
  <c r="T1092" i="25"/>
  <c r="U1092" i="25"/>
  <c r="V1092" i="25"/>
  <c r="W1092" i="25"/>
  <c r="X1092" i="25"/>
  <c r="S1093" i="25"/>
  <c r="T1093" i="25"/>
  <c r="U1093" i="25"/>
  <c r="V1093" i="25"/>
  <c r="W1093" i="25"/>
  <c r="X1093" i="25"/>
  <c r="S1094" i="25"/>
  <c r="T1094" i="25"/>
  <c r="U1094" i="25"/>
  <c r="V1094" i="25"/>
  <c r="W1094" i="25"/>
  <c r="X1094" i="25"/>
  <c r="S1095" i="25"/>
  <c r="T1095" i="25"/>
  <c r="U1095" i="25"/>
  <c r="V1095" i="25"/>
  <c r="W1095" i="25"/>
  <c r="X1095" i="25"/>
  <c r="S1096" i="25"/>
  <c r="T1096" i="25"/>
  <c r="U1096" i="25"/>
  <c r="V1096" i="25"/>
  <c r="W1096" i="25"/>
  <c r="X1096" i="25"/>
  <c r="S1097" i="25"/>
  <c r="T1097" i="25"/>
  <c r="U1097" i="25"/>
  <c r="V1097" i="25"/>
  <c r="W1097" i="25"/>
  <c r="X1097" i="25"/>
  <c r="S1098" i="25"/>
  <c r="T1098" i="25"/>
  <c r="U1098" i="25"/>
  <c r="V1098" i="25"/>
  <c r="W1098" i="25"/>
  <c r="X1098" i="25"/>
  <c r="S1099" i="25"/>
  <c r="T1099" i="25"/>
  <c r="U1099" i="25"/>
  <c r="V1099" i="25"/>
  <c r="W1099" i="25"/>
  <c r="X1099" i="25"/>
  <c r="S1100" i="25"/>
  <c r="T1100" i="25"/>
  <c r="U1100" i="25"/>
  <c r="V1100" i="25"/>
  <c r="W1100" i="25"/>
  <c r="X1100" i="25"/>
  <c r="S1101" i="25"/>
  <c r="T1101" i="25"/>
  <c r="U1101" i="25"/>
  <c r="V1101" i="25"/>
  <c r="W1101" i="25"/>
  <c r="X1101" i="25"/>
  <c r="S1102" i="25"/>
  <c r="T1102" i="25"/>
  <c r="U1102" i="25"/>
  <c r="V1102" i="25"/>
  <c r="W1102" i="25"/>
  <c r="X1102" i="25"/>
  <c r="S1103" i="25"/>
  <c r="T1103" i="25"/>
  <c r="U1103" i="25"/>
  <c r="V1103" i="25"/>
  <c r="W1103" i="25"/>
  <c r="X1103" i="25"/>
  <c r="S1104" i="25"/>
  <c r="T1104" i="25"/>
  <c r="U1104" i="25"/>
  <c r="V1104" i="25"/>
  <c r="W1104" i="25"/>
  <c r="X1104" i="25"/>
  <c r="S1105" i="25"/>
  <c r="T1105" i="25"/>
  <c r="U1105" i="25"/>
  <c r="V1105" i="25"/>
  <c r="W1105" i="25"/>
  <c r="X1105" i="25"/>
  <c r="S1106" i="25"/>
  <c r="T1106" i="25"/>
  <c r="U1106" i="25"/>
  <c r="V1106" i="25"/>
  <c r="W1106" i="25"/>
  <c r="X1106" i="25"/>
  <c r="S1107" i="25"/>
  <c r="T1107" i="25"/>
  <c r="U1107" i="25"/>
  <c r="V1107" i="25"/>
  <c r="W1107" i="25"/>
  <c r="X1107" i="25"/>
  <c r="S1108" i="25"/>
  <c r="T1108" i="25"/>
  <c r="U1108" i="25"/>
  <c r="V1108" i="25"/>
  <c r="W1108" i="25"/>
  <c r="X1108" i="25"/>
  <c r="S1109" i="25"/>
  <c r="T1109" i="25"/>
  <c r="U1109" i="25"/>
  <c r="V1109" i="25"/>
  <c r="W1109" i="25"/>
  <c r="X1109" i="25"/>
  <c r="S1110" i="25"/>
  <c r="T1110" i="25"/>
  <c r="U1110" i="25"/>
  <c r="V1110" i="25"/>
  <c r="W1110" i="25"/>
  <c r="X1110" i="25"/>
  <c r="S1111" i="25"/>
  <c r="T1111" i="25"/>
  <c r="U1111" i="25"/>
  <c r="V1111" i="25"/>
  <c r="W1111" i="25"/>
  <c r="X1111" i="25"/>
  <c r="S1112" i="25"/>
  <c r="T1112" i="25"/>
  <c r="U1112" i="25"/>
  <c r="V1112" i="25"/>
  <c r="W1112" i="25"/>
  <c r="X1112" i="25"/>
  <c r="S1113" i="25"/>
  <c r="T1113" i="25"/>
  <c r="U1113" i="25"/>
  <c r="V1113" i="25"/>
  <c r="W1113" i="25"/>
  <c r="X1113" i="25"/>
  <c r="S1114" i="25"/>
  <c r="T1114" i="25"/>
  <c r="U1114" i="25"/>
  <c r="V1114" i="25"/>
  <c r="W1114" i="25"/>
  <c r="X1114" i="25"/>
  <c r="S1115" i="25"/>
  <c r="T1115" i="25"/>
  <c r="U1115" i="25"/>
  <c r="V1115" i="25"/>
  <c r="W1115" i="25"/>
  <c r="X1115" i="25"/>
  <c r="S1116" i="25"/>
  <c r="T1116" i="25"/>
  <c r="U1116" i="25"/>
  <c r="V1116" i="25"/>
  <c r="W1116" i="25"/>
  <c r="X1116" i="25"/>
  <c r="S1117" i="25"/>
  <c r="T1117" i="25"/>
  <c r="U1117" i="25"/>
  <c r="V1117" i="25"/>
  <c r="W1117" i="25"/>
  <c r="X1117" i="25"/>
  <c r="S1118" i="25"/>
  <c r="T1118" i="25"/>
  <c r="U1118" i="25"/>
  <c r="V1118" i="25"/>
  <c r="W1118" i="25"/>
  <c r="X1118" i="25"/>
  <c r="S1119" i="25"/>
  <c r="T1119" i="25"/>
  <c r="U1119" i="25"/>
  <c r="V1119" i="25"/>
  <c r="W1119" i="25"/>
  <c r="X1119" i="25"/>
  <c r="S1120" i="25"/>
  <c r="T1120" i="25"/>
  <c r="U1120" i="25"/>
  <c r="V1120" i="25"/>
  <c r="W1120" i="25"/>
  <c r="X1120" i="25"/>
  <c r="S1121" i="25"/>
  <c r="T1121" i="25"/>
  <c r="U1121" i="25"/>
  <c r="V1121" i="25"/>
  <c r="W1121" i="25"/>
  <c r="X1121" i="25"/>
  <c r="S1122" i="25"/>
  <c r="T1122" i="25"/>
  <c r="U1122" i="25"/>
  <c r="V1122" i="25"/>
  <c r="W1122" i="25"/>
  <c r="X1122" i="25"/>
  <c r="S1123" i="25"/>
  <c r="T1123" i="25"/>
  <c r="U1123" i="25"/>
  <c r="V1123" i="25"/>
  <c r="W1123" i="25"/>
  <c r="X1123" i="25"/>
  <c r="S1124" i="25"/>
  <c r="T1124" i="25"/>
  <c r="U1124" i="25"/>
  <c r="V1124" i="25"/>
  <c r="W1124" i="25"/>
  <c r="X1124" i="25"/>
  <c r="S1125" i="25"/>
  <c r="T1125" i="25"/>
  <c r="U1125" i="25"/>
  <c r="V1125" i="25"/>
  <c r="W1125" i="25"/>
  <c r="X1125" i="25"/>
  <c r="S1126" i="25"/>
  <c r="T1126" i="25"/>
  <c r="U1126" i="25"/>
  <c r="V1126" i="25"/>
  <c r="W1126" i="25"/>
  <c r="X1126" i="25"/>
  <c r="S1127" i="25"/>
  <c r="T1127" i="25"/>
  <c r="U1127" i="25"/>
  <c r="V1127" i="25"/>
  <c r="W1127" i="25"/>
  <c r="X1127" i="25"/>
  <c r="S1128" i="25"/>
  <c r="T1128" i="25"/>
  <c r="U1128" i="25"/>
  <c r="V1128" i="25"/>
  <c r="W1128" i="25"/>
  <c r="X1128" i="25"/>
  <c r="S1129" i="25"/>
  <c r="T1129" i="25"/>
  <c r="U1129" i="25"/>
  <c r="V1129" i="25"/>
  <c r="W1129" i="25"/>
  <c r="X1129" i="25"/>
  <c r="S1130" i="25"/>
  <c r="T1130" i="25"/>
  <c r="U1130" i="25"/>
  <c r="V1130" i="25"/>
  <c r="W1130" i="25"/>
  <c r="X1130" i="25"/>
  <c r="S1131" i="25"/>
  <c r="T1131" i="25"/>
  <c r="U1131" i="25"/>
  <c r="V1131" i="25"/>
  <c r="W1131" i="25"/>
  <c r="X1131" i="25"/>
  <c r="S1132" i="25"/>
  <c r="T1132" i="25"/>
  <c r="U1132" i="25"/>
  <c r="V1132" i="25"/>
  <c r="W1132" i="25"/>
  <c r="X1132" i="25"/>
  <c r="S1133" i="25"/>
  <c r="T1133" i="25"/>
  <c r="U1133" i="25"/>
  <c r="V1133" i="25"/>
  <c r="W1133" i="25"/>
  <c r="X1133" i="25"/>
  <c r="S1134" i="25"/>
  <c r="T1134" i="25"/>
  <c r="U1134" i="25"/>
  <c r="V1134" i="25"/>
  <c r="W1134" i="25"/>
  <c r="X1134" i="25"/>
  <c r="S1135" i="25"/>
  <c r="T1135" i="25"/>
  <c r="U1135" i="25"/>
  <c r="V1135" i="25"/>
  <c r="W1135" i="25"/>
  <c r="X1135" i="25"/>
  <c r="S1136" i="25"/>
  <c r="T1136" i="25"/>
  <c r="U1136" i="25"/>
  <c r="V1136" i="25"/>
  <c r="W1136" i="25"/>
  <c r="X1136" i="25"/>
  <c r="S1137" i="25"/>
  <c r="T1137" i="25"/>
  <c r="U1137" i="25"/>
  <c r="V1137" i="25"/>
  <c r="W1137" i="25"/>
  <c r="X1137" i="25"/>
  <c r="S1138" i="25"/>
  <c r="T1138" i="25"/>
  <c r="U1138" i="25"/>
  <c r="V1138" i="25"/>
  <c r="W1138" i="25"/>
  <c r="X1138" i="25"/>
  <c r="S1139" i="25"/>
  <c r="T1139" i="25"/>
  <c r="U1139" i="25"/>
  <c r="V1139" i="25"/>
  <c r="W1139" i="25"/>
  <c r="X1139" i="25"/>
  <c r="S1140" i="25"/>
  <c r="T1140" i="25"/>
  <c r="U1140" i="25"/>
  <c r="V1140" i="25"/>
  <c r="W1140" i="25"/>
  <c r="X1140" i="25"/>
  <c r="S1141" i="25"/>
  <c r="T1141" i="25"/>
  <c r="U1141" i="25"/>
  <c r="V1141" i="25"/>
  <c r="W1141" i="25"/>
  <c r="X1141" i="25"/>
  <c r="S1142" i="25"/>
  <c r="T1142" i="25"/>
  <c r="U1142" i="25"/>
  <c r="V1142" i="25"/>
  <c r="W1142" i="25"/>
  <c r="X1142" i="25"/>
  <c r="S1143" i="25"/>
  <c r="T1143" i="25"/>
  <c r="U1143" i="25"/>
  <c r="V1143" i="25"/>
  <c r="W1143" i="25"/>
  <c r="X1143" i="25"/>
  <c r="S1144" i="25"/>
  <c r="T1144" i="25"/>
  <c r="U1144" i="25"/>
  <c r="V1144" i="25"/>
  <c r="W1144" i="25"/>
  <c r="X1144" i="25"/>
  <c r="S1145" i="25"/>
  <c r="T1145" i="25"/>
  <c r="U1145" i="25"/>
  <c r="V1145" i="25"/>
  <c r="W1145" i="25"/>
  <c r="X1145" i="25"/>
  <c r="S1146" i="25"/>
  <c r="T1146" i="25"/>
  <c r="U1146" i="25"/>
  <c r="V1146" i="25"/>
  <c r="W1146" i="25"/>
  <c r="X1146" i="25"/>
  <c r="S1147" i="25"/>
  <c r="T1147" i="25"/>
  <c r="U1147" i="25"/>
  <c r="V1147" i="25"/>
  <c r="W1147" i="25"/>
  <c r="X1147" i="25"/>
  <c r="S1148" i="25"/>
  <c r="T1148" i="25"/>
  <c r="U1148" i="25"/>
  <c r="V1148" i="25"/>
  <c r="W1148" i="25"/>
  <c r="X1148" i="25"/>
  <c r="S1149" i="25"/>
  <c r="T1149" i="25"/>
  <c r="U1149" i="25"/>
  <c r="V1149" i="25"/>
  <c r="W1149" i="25"/>
  <c r="X1149" i="25"/>
  <c r="S1150" i="25"/>
  <c r="T1150" i="25"/>
  <c r="U1150" i="25"/>
  <c r="V1150" i="25"/>
  <c r="W1150" i="25"/>
  <c r="X1150" i="25"/>
  <c r="S1151" i="25"/>
  <c r="T1151" i="25"/>
  <c r="U1151" i="25"/>
  <c r="V1151" i="25"/>
  <c r="W1151" i="25"/>
  <c r="X1151" i="25"/>
  <c r="S1152" i="25"/>
  <c r="T1152" i="25"/>
  <c r="U1152" i="25"/>
  <c r="V1152" i="25"/>
  <c r="W1152" i="25"/>
  <c r="X1152" i="25"/>
  <c r="S1153" i="25"/>
  <c r="T1153" i="25"/>
  <c r="U1153" i="25"/>
  <c r="V1153" i="25"/>
  <c r="W1153" i="25"/>
  <c r="X1153" i="25"/>
  <c r="S1154" i="25"/>
  <c r="T1154" i="25"/>
  <c r="U1154" i="25"/>
  <c r="V1154" i="25"/>
  <c r="W1154" i="25"/>
  <c r="X1154" i="25"/>
  <c r="S1155" i="25"/>
  <c r="T1155" i="25"/>
  <c r="U1155" i="25"/>
  <c r="V1155" i="25"/>
  <c r="W1155" i="25"/>
  <c r="X1155" i="25"/>
  <c r="S1156" i="25"/>
  <c r="T1156" i="25"/>
  <c r="U1156" i="25"/>
  <c r="V1156" i="25"/>
  <c r="W1156" i="25"/>
  <c r="X1156" i="25"/>
  <c r="S1157" i="25"/>
  <c r="T1157" i="25"/>
  <c r="U1157" i="25"/>
  <c r="V1157" i="25"/>
  <c r="W1157" i="25"/>
  <c r="X1157" i="25"/>
  <c r="S1158" i="25"/>
  <c r="T1158" i="25"/>
  <c r="U1158" i="25"/>
  <c r="V1158" i="25"/>
  <c r="W1158" i="25"/>
  <c r="X1158" i="25"/>
  <c r="S1159" i="25"/>
  <c r="T1159" i="25"/>
  <c r="U1159" i="25"/>
  <c r="V1159" i="25"/>
  <c r="W1159" i="25"/>
  <c r="X1159" i="25"/>
  <c r="S1160" i="25"/>
  <c r="T1160" i="25"/>
  <c r="U1160" i="25"/>
  <c r="V1160" i="25"/>
  <c r="W1160" i="25"/>
  <c r="X1160" i="25"/>
  <c r="S1161" i="25"/>
  <c r="T1161" i="25"/>
  <c r="U1161" i="25"/>
  <c r="V1161" i="25"/>
  <c r="W1161" i="25"/>
  <c r="X1161" i="25"/>
  <c r="V1162" i="25"/>
  <c r="W1162" i="25"/>
  <c r="X1162" i="25"/>
  <c r="S1163" i="25"/>
  <c r="U1163" i="25"/>
  <c r="V1163" i="25"/>
  <c r="W1163" i="25"/>
  <c r="X1163" i="25"/>
  <c r="S1164" i="25"/>
  <c r="T1164" i="25"/>
  <c r="U1164" i="25"/>
  <c r="V1164" i="25"/>
  <c r="W1164" i="25"/>
  <c r="X1164" i="25"/>
  <c r="S1165" i="25"/>
  <c r="T1165" i="25"/>
  <c r="U1165" i="25"/>
  <c r="V1165" i="25"/>
  <c r="W1165" i="25"/>
  <c r="X1165" i="25"/>
  <c r="S1166" i="25"/>
  <c r="T1166" i="25"/>
  <c r="U1166" i="25"/>
  <c r="V1166" i="25"/>
  <c r="W1166" i="25"/>
  <c r="X1166" i="25"/>
  <c r="S1167" i="25"/>
  <c r="T1167" i="25"/>
  <c r="U1167" i="25"/>
  <c r="V1167" i="25"/>
  <c r="W1167" i="25"/>
  <c r="X1167" i="25"/>
  <c r="S1168" i="25"/>
  <c r="T1168" i="25"/>
  <c r="U1168" i="25"/>
  <c r="V1168" i="25"/>
  <c r="W1168" i="25"/>
  <c r="X1168" i="25"/>
  <c r="S1169" i="25"/>
  <c r="T1169" i="25"/>
  <c r="U1169" i="25"/>
  <c r="V1169" i="25"/>
  <c r="W1169" i="25"/>
  <c r="X1169" i="25"/>
  <c r="S1170" i="25"/>
  <c r="T1170" i="25"/>
  <c r="U1170" i="25"/>
  <c r="V1170" i="25"/>
  <c r="W1170" i="25"/>
  <c r="X1170" i="25"/>
  <c r="S1171" i="25"/>
  <c r="T1171" i="25"/>
  <c r="U1171" i="25"/>
  <c r="V1171" i="25"/>
  <c r="W1171" i="25"/>
  <c r="X1171" i="25"/>
  <c r="S1172" i="25"/>
  <c r="T1172" i="25"/>
  <c r="U1172" i="25"/>
  <c r="V1172" i="25"/>
  <c r="W1172" i="25"/>
  <c r="X1172" i="25"/>
  <c r="S1173" i="25"/>
  <c r="T1173" i="25"/>
  <c r="U1173" i="25"/>
  <c r="V1173" i="25"/>
  <c r="W1173" i="25"/>
  <c r="X1173" i="25"/>
  <c r="S1174" i="25"/>
  <c r="T1174" i="25"/>
  <c r="U1174" i="25"/>
  <c r="V1174" i="25"/>
  <c r="W1174" i="25"/>
  <c r="X1174" i="25"/>
  <c r="S1175" i="25"/>
  <c r="T1175" i="25"/>
  <c r="U1175" i="25"/>
  <c r="V1175" i="25"/>
  <c r="W1175" i="25"/>
  <c r="X1175" i="25"/>
  <c r="S1176" i="25"/>
  <c r="T1176" i="25"/>
  <c r="U1176" i="25"/>
  <c r="V1176" i="25"/>
  <c r="W1176" i="25"/>
  <c r="X1176" i="25"/>
  <c r="S1177" i="25"/>
  <c r="T1177" i="25"/>
  <c r="U1177" i="25"/>
  <c r="V1177" i="25"/>
  <c r="W1177" i="25"/>
  <c r="X1177" i="25"/>
  <c r="T1178" i="25"/>
  <c r="U1178" i="25"/>
  <c r="V1178" i="25"/>
  <c r="W1178" i="25"/>
  <c r="X1178" i="25"/>
  <c r="S1179" i="25"/>
  <c r="T1179" i="25"/>
  <c r="U1179" i="25"/>
  <c r="V1179" i="25"/>
  <c r="W1179" i="25"/>
  <c r="X1179" i="25"/>
  <c r="S1180" i="25"/>
  <c r="T1180" i="25"/>
  <c r="U1180" i="25"/>
  <c r="V1180" i="25"/>
  <c r="W1180" i="25"/>
  <c r="X1180" i="25"/>
  <c r="S1181" i="25"/>
  <c r="T1181" i="25"/>
  <c r="U1181" i="25"/>
  <c r="V1181" i="25"/>
  <c r="W1181" i="25"/>
  <c r="X1181" i="25"/>
  <c r="S1182" i="25"/>
  <c r="T1182" i="25"/>
  <c r="U1182" i="25"/>
  <c r="V1182" i="25"/>
  <c r="W1182" i="25"/>
  <c r="X1182" i="25"/>
  <c r="S1183" i="25"/>
  <c r="T1183" i="25"/>
  <c r="U1183" i="25"/>
  <c r="V1183" i="25"/>
  <c r="W1183" i="25"/>
  <c r="X1183" i="25"/>
  <c r="S1184" i="25"/>
  <c r="T1184" i="25"/>
  <c r="U1184" i="25"/>
  <c r="V1184" i="25"/>
  <c r="W1184" i="25"/>
  <c r="X1184" i="25"/>
  <c r="S1185" i="25"/>
  <c r="T1185" i="25"/>
  <c r="U1185" i="25"/>
  <c r="V1185" i="25"/>
  <c r="W1185" i="25"/>
  <c r="X1185" i="25"/>
  <c r="S1186" i="25"/>
  <c r="T1186" i="25"/>
  <c r="U1186" i="25"/>
  <c r="V1186" i="25"/>
  <c r="W1186" i="25"/>
  <c r="X1186" i="25"/>
  <c r="S1187" i="25"/>
  <c r="T1187" i="25"/>
  <c r="U1187" i="25"/>
  <c r="V1187" i="25"/>
  <c r="W1187" i="25"/>
  <c r="X1187" i="25"/>
  <c r="S1188" i="25"/>
  <c r="T1188" i="25"/>
  <c r="U1188" i="25"/>
  <c r="V1188" i="25"/>
  <c r="W1188" i="25"/>
  <c r="X1188" i="25"/>
  <c r="S1189" i="25"/>
  <c r="T1189" i="25"/>
  <c r="U1189" i="25"/>
  <c r="V1189" i="25"/>
  <c r="W1189" i="25"/>
  <c r="X1189" i="25"/>
  <c r="S1190" i="25"/>
  <c r="T1190" i="25"/>
  <c r="U1190" i="25"/>
  <c r="V1190" i="25"/>
  <c r="W1190" i="25"/>
  <c r="X1190" i="25"/>
  <c r="S1191" i="25"/>
  <c r="U1191" i="25"/>
  <c r="V1191" i="25"/>
  <c r="W1191" i="25"/>
  <c r="X1191" i="25"/>
  <c r="S1192" i="25"/>
  <c r="T1192" i="25"/>
  <c r="U1192" i="25"/>
  <c r="V1192" i="25"/>
  <c r="W1192" i="25"/>
  <c r="X1192" i="25"/>
  <c r="S1193" i="25"/>
  <c r="T1193" i="25"/>
  <c r="U1193" i="25"/>
  <c r="V1193" i="25"/>
  <c r="W1193" i="25"/>
  <c r="X1193" i="25"/>
  <c r="S1194" i="25"/>
  <c r="T1194" i="25"/>
  <c r="U1194" i="25"/>
  <c r="V1194" i="25"/>
  <c r="W1194" i="25"/>
  <c r="X1194" i="25"/>
  <c r="S1195" i="25"/>
  <c r="T1195" i="25"/>
  <c r="U1195" i="25"/>
  <c r="V1195" i="25"/>
  <c r="W1195" i="25"/>
  <c r="X1195" i="25"/>
  <c r="S1196" i="25"/>
  <c r="T1196" i="25"/>
  <c r="U1196" i="25"/>
  <c r="V1196" i="25"/>
  <c r="W1196" i="25"/>
  <c r="X1196" i="25"/>
  <c r="S1197" i="25"/>
  <c r="T1197" i="25"/>
  <c r="U1197" i="25"/>
  <c r="V1197" i="25"/>
  <c r="W1197" i="25"/>
  <c r="X1197" i="25"/>
  <c r="S1198" i="25"/>
  <c r="T1198" i="25"/>
  <c r="U1198" i="25"/>
  <c r="V1198" i="25"/>
  <c r="W1198" i="25"/>
  <c r="X1198" i="25"/>
  <c r="S1199" i="25"/>
  <c r="T1199" i="25"/>
  <c r="U1199" i="25"/>
  <c r="V1199" i="25"/>
  <c r="W1199" i="25"/>
  <c r="X1199" i="25"/>
  <c r="U1200" i="25"/>
  <c r="V1200" i="25"/>
  <c r="W1200" i="25"/>
  <c r="X1200" i="25"/>
  <c r="T1201" i="25"/>
  <c r="U1201" i="25"/>
  <c r="V1201" i="25"/>
  <c r="W1201" i="25"/>
  <c r="X1201" i="25"/>
  <c r="S1202" i="25"/>
  <c r="T1202" i="25"/>
  <c r="U1202" i="25"/>
  <c r="V1202" i="25"/>
  <c r="W1202" i="25"/>
  <c r="X1202" i="25"/>
  <c r="S1203" i="25"/>
  <c r="T1203" i="25"/>
  <c r="U1203" i="25"/>
  <c r="V1203" i="25"/>
  <c r="W1203" i="25"/>
  <c r="X1203" i="25"/>
  <c r="S1204" i="25"/>
  <c r="T1204" i="25"/>
  <c r="U1204" i="25"/>
  <c r="V1204" i="25"/>
  <c r="W1204" i="25"/>
  <c r="X1204" i="25"/>
  <c r="S1205" i="25"/>
  <c r="T1205" i="25"/>
  <c r="U1205" i="25"/>
  <c r="V1205" i="25"/>
  <c r="W1205" i="25"/>
  <c r="X1205" i="25"/>
  <c r="S1206" i="25"/>
  <c r="T1206" i="25"/>
  <c r="U1206" i="25"/>
  <c r="V1206" i="25"/>
  <c r="W1206" i="25"/>
  <c r="X1206" i="25"/>
  <c r="S1207" i="25"/>
  <c r="T1207" i="25"/>
  <c r="U1207" i="25"/>
  <c r="V1207" i="25"/>
  <c r="W1207" i="25"/>
  <c r="X1207" i="25"/>
  <c r="S1208" i="25"/>
  <c r="T1208" i="25"/>
  <c r="U1208" i="25"/>
  <c r="V1208" i="25"/>
  <c r="W1208" i="25"/>
  <c r="X1208" i="25"/>
  <c r="S1209" i="25"/>
  <c r="T1209" i="25"/>
  <c r="U1209" i="25"/>
  <c r="V1209" i="25"/>
  <c r="W1209" i="25"/>
  <c r="X1209" i="25"/>
  <c r="S1210" i="25"/>
  <c r="T1210" i="25"/>
  <c r="U1210" i="25"/>
  <c r="V1210" i="25"/>
  <c r="W1210" i="25"/>
  <c r="X1210" i="25"/>
  <c r="S1211" i="25"/>
  <c r="T1211" i="25"/>
  <c r="U1211" i="25"/>
  <c r="V1211" i="25"/>
  <c r="W1211" i="25"/>
  <c r="X1211" i="25"/>
  <c r="S1212" i="25"/>
  <c r="T1212" i="25"/>
  <c r="U1212" i="25"/>
  <c r="V1212" i="25"/>
  <c r="W1212" i="25"/>
  <c r="X1212" i="25"/>
  <c r="S1213" i="25"/>
  <c r="T1213" i="25"/>
  <c r="U1213" i="25"/>
  <c r="V1213" i="25"/>
  <c r="W1213" i="25"/>
  <c r="X1213" i="25"/>
  <c r="S1214" i="25"/>
  <c r="T1214" i="25"/>
  <c r="U1214" i="25"/>
  <c r="V1214" i="25"/>
  <c r="W1214" i="25"/>
  <c r="X1214" i="25"/>
  <c r="S1215" i="25"/>
  <c r="T1215" i="25"/>
  <c r="U1215" i="25"/>
  <c r="V1215" i="25"/>
  <c r="W1215" i="25"/>
  <c r="X1215" i="25"/>
  <c r="S1216" i="25"/>
  <c r="T1216" i="25"/>
  <c r="U1216" i="25"/>
  <c r="V1216" i="25"/>
  <c r="W1216" i="25"/>
  <c r="X1216" i="25"/>
  <c r="S1217" i="25"/>
  <c r="T1217" i="25"/>
  <c r="U1217" i="25"/>
  <c r="V1217" i="25"/>
  <c r="W1217" i="25"/>
  <c r="X1217" i="25"/>
  <c r="S1218" i="25"/>
  <c r="T1218" i="25"/>
  <c r="U1218" i="25"/>
  <c r="V1218" i="25"/>
  <c r="W1218" i="25"/>
  <c r="X1218" i="25"/>
  <c r="S1219" i="25"/>
  <c r="T1219" i="25"/>
  <c r="U1219" i="25"/>
  <c r="V1219" i="25"/>
  <c r="W1219" i="25"/>
  <c r="X1219" i="25"/>
  <c r="S1220" i="25"/>
  <c r="T1220" i="25"/>
  <c r="U1220" i="25"/>
  <c r="V1220" i="25"/>
  <c r="W1220" i="25"/>
  <c r="X1220" i="25"/>
  <c r="S1221" i="25"/>
  <c r="T1221" i="25"/>
  <c r="U1221" i="25"/>
  <c r="V1221" i="25"/>
  <c r="W1221" i="25"/>
  <c r="X1221" i="25"/>
  <c r="S1222" i="25"/>
  <c r="T1222" i="25"/>
  <c r="U1222" i="25"/>
  <c r="V1222" i="25"/>
  <c r="W1222" i="25"/>
  <c r="X1222" i="25"/>
  <c r="S1223" i="25"/>
  <c r="T1223" i="25"/>
  <c r="U1223" i="25"/>
  <c r="V1223" i="25"/>
  <c r="W1223" i="25"/>
  <c r="X1223" i="25"/>
  <c r="S1224" i="25"/>
  <c r="T1224" i="25"/>
  <c r="U1224" i="25"/>
  <c r="V1224" i="25"/>
  <c r="W1224" i="25"/>
  <c r="X1224" i="25"/>
  <c r="S1225" i="25"/>
  <c r="T1225" i="25"/>
  <c r="U1225" i="25"/>
  <c r="V1225" i="25"/>
  <c r="W1225" i="25"/>
  <c r="X1225" i="25"/>
  <c r="S1226" i="25"/>
  <c r="T1226" i="25"/>
  <c r="U1226" i="25"/>
  <c r="V1226" i="25"/>
  <c r="W1226" i="25"/>
  <c r="X1226" i="25"/>
  <c r="S1227" i="25"/>
  <c r="T1227" i="25"/>
  <c r="U1227" i="25"/>
  <c r="V1227" i="25"/>
  <c r="W1227" i="25"/>
  <c r="X1227" i="25"/>
  <c r="S1228" i="25"/>
  <c r="T1228" i="25"/>
  <c r="U1228" i="25"/>
  <c r="V1228" i="25"/>
  <c r="W1228" i="25"/>
  <c r="X1228" i="25"/>
  <c r="S1229" i="25"/>
  <c r="T1229" i="25"/>
  <c r="U1229" i="25"/>
  <c r="V1229" i="25"/>
  <c r="W1229" i="25"/>
  <c r="X1229" i="25"/>
  <c r="S1230" i="25"/>
  <c r="T1230" i="25"/>
  <c r="U1230" i="25"/>
  <c r="V1230" i="25"/>
  <c r="W1230" i="25"/>
  <c r="X1230" i="25"/>
  <c r="S1231" i="25"/>
  <c r="T1231" i="25"/>
  <c r="U1231" i="25"/>
  <c r="V1231" i="25"/>
  <c r="W1231" i="25"/>
  <c r="X1231" i="25"/>
  <c r="S1232" i="25"/>
  <c r="T1232" i="25"/>
  <c r="U1232" i="25"/>
  <c r="V1232" i="25"/>
  <c r="W1232" i="25"/>
  <c r="X1232" i="25"/>
  <c r="S1233" i="25"/>
  <c r="T1233" i="25"/>
  <c r="U1233" i="25"/>
  <c r="V1233" i="25"/>
  <c r="W1233" i="25"/>
  <c r="X1233" i="25"/>
  <c r="S1234" i="25"/>
  <c r="T1234" i="25"/>
  <c r="U1234" i="25"/>
  <c r="V1234" i="25"/>
  <c r="W1234" i="25"/>
  <c r="X1234" i="25"/>
  <c r="S1235" i="25"/>
  <c r="T1235" i="25"/>
  <c r="U1235" i="25"/>
  <c r="V1235" i="25"/>
  <c r="W1235" i="25"/>
  <c r="X1235" i="25"/>
  <c r="S1236" i="25"/>
  <c r="T1236" i="25"/>
  <c r="U1236" i="25"/>
  <c r="V1236" i="25"/>
  <c r="W1236" i="25"/>
  <c r="X1236" i="25"/>
  <c r="S1237" i="25"/>
  <c r="T1237" i="25"/>
  <c r="U1237" i="25"/>
  <c r="V1237" i="25"/>
  <c r="W1237" i="25"/>
  <c r="X1237" i="25"/>
  <c r="S1238" i="25"/>
  <c r="T1238" i="25"/>
  <c r="U1238" i="25"/>
  <c r="V1238" i="25"/>
  <c r="W1238" i="25"/>
  <c r="X1238" i="25"/>
  <c r="S1239" i="25"/>
  <c r="T1239" i="25"/>
  <c r="U1239" i="25"/>
  <c r="V1239" i="25"/>
  <c r="W1239" i="25"/>
  <c r="X1239" i="25"/>
  <c r="S1240" i="25"/>
  <c r="T1240" i="25"/>
  <c r="U1240" i="25"/>
  <c r="V1240" i="25"/>
  <c r="W1240" i="25"/>
  <c r="X1240" i="25"/>
  <c r="V1241" i="25"/>
  <c r="W1241" i="25"/>
  <c r="X1241" i="25"/>
  <c r="V1242" i="25"/>
  <c r="W1242" i="25"/>
  <c r="X1242" i="25"/>
  <c r="U1243" i="25"/>
  <c r="V1243" i="25"/>
  <c r="W1243" i="25"/>
  <c r="X1243" i="25"/>
  <c r="S1244" i="25"/>
  <c r="T1244" i="25"/>
  <c r="U1244" i="25"/>
  <c r="V1244" i="25"/>
  <c r="W1244" i="25"/>
  <c r="X1244" i="25"/>
  <c r="S1245" i="25"/>
  <c r="T1245" i="25"/>
  <c r="U1245" i="25"/>
  <c r="V1245" i="25"/>
  <c r="W1245" i="25"/>
  <c r="X1245" i="25"/>
  <c r="S1246" i="25"/>
  <c r="T1246" i="25"/>
  <c r="U1246" i="25"/>
  <c r="V1246" i="25"/>
  <c r="W1246" i="25"/>
  <c r="X1246" i="25"/>
  <c r="S1247" i="25"/>
  <c r="T1247" i="25"/>
  <c r="U1247" i="25"/>
  <c r="V1247" i="25"/>
  <c r="W1247" i="25"/>
  <c r="X1247" i="25"/>
  <c r="S1248" i="25"/>
  <c r="T1248" i="25"/>
  <c r="U1248" i="25"/>
  <c r="V1248" i="25"/>
  <c r="W1248" i="25"/>
  <c r="X1248" i="25"/>
  <c r="S1249" i="25"/>
  <c r="T1249" i="25"/>
  <c r="U1249" i="25"/>
  <c r="V1249" i="25"/>
  <c r="W1249" i="25"/>
  <c r="X1249" i="25"/>
  <c r="S1250" i="25"/>
  <c r="T1250" i="25"/>
  <c r="U1250" i="25"/>
  <c r="V1250" i="25"/>
  <c r="W1250" i="25"/>
  <c r="X1250" i="25"/>
  <c r="S1251" i="25"/>
  <c r="T1251" i="25"/>
  <c r="U1251" i="25"/>
  <c r="V1251" i="25"/>
  <c r="W1251" i="25"/>
  <c r="X1251" i="25"/>
  <c r="S1252" i="25"/>
  <c r="T1252" i="25"/>
  <c r="U1252" i="25"/>
  <c r="V1252" i="25"/>
  <c r="W1252" i="25"/>
  <c r="X1252" i="25"/>
  <c r="S1253" i="25"/>
  <c r="T1253" i="25"/>
  <c r="U1253" i="25"/>
  <c r="V1253" i="25"/>
  <c r="W1253" i="25"/>
  <c r="X1253" i="25"/>
  <c r="S1254" i="25"/>
  <c r="T1254" i="25"/>
  <c r="U1254" i="25"/>
  <c r="V1254" i="25"/>
  <c r="W1254" i="25"/>
  <c r="X1254" i="25"/>
  <c r="S1255" i="25"/>
  <c r="T1255" i="25"/>
  <c r="U1255" i="25"/>
  <c r="V1255" i="25"/>
  <c r="W1255" i="25"/>
  <c r="X1255" i="25"/>
  <c r="S1256" i="25"/>
  <c r="T1256" i="25"/>
  <c r="U1256" i="25"/>
  <c r="V1256" i="25"/>
  <c r="W1256" i="25"/>
  <c r="X1256" i="25"/>
  <c r="S1257" i="25"/>
  <c r="T1257" i="25"/>
  <c r="U1257" i="25"/>
  <c r="V1257" i="25"/>
  <c r="W1257" i="25"/>
  <c r="X1257" i="25"/>
  <c r="S1258" i="25"/>
  <c r="T1258" i="25"/>
  <c r="U1258" i="25"/>
  <c r="V1258" i="25"/>
  <c r="W1258" i="25"/>
  <c r="X1258" i="25"/>
  <c r="S1259" i="25"/>
  <c r="T1259" i="25"/>
  <c r="U1259" i="25"/>
  <c r="V1259" i="25"/>
  <c r="W1259" i="25"/>
  <c r="X1259" i="25"/>
  <c r="S1260" i="25"/>
  <c r="T1260" i="25"/>
  <c r="U1260" i="25"/>
  <c r="V1260" i="25"/>
  <c r="W1260" i="25"/>
  <c r="X1260" i="25"/>
  <c r="S1261" i="25"/>
  <c r="T1261" i="25"/>
  <c r="U1261" i="25"/>
  <c r="V1261" i="25"/>
  <c r="W1261" i="25"/>
  <c r="X1261" i="25"/>
  <c r="S1262" i="25"/>
  <c r="T1262" i="25"/>
  <c r="U1262" i="25"/>
  <c r="V1262" i="25"/>
  <c r="W1262" i="25"/>
  <c r="X1262" i="25"/>
  <c r="S1263" i="25"/>
  <c r="T1263" i="25"/>
  <c r="U1263" i="25"/>
  <c r="V1263" i="25"/>
  <c r="W1263" i="25"/>
  <c r="X1263" i="25"/>
  <c r="S1264" i="25"/>
  <c r="T1264" i="25"/>
  <c r="U1264" i="25"/>
  <c r="V1264" i="25"/>
  <c r="W1264" i="25"/>
  <c r="X1264" i="25"/>
  <c r="S1265" i="25"/>
  <c r="T1265" i="25"/>
  <c r="U1265" i="25"/>
  <c r="V1265" i="25"/>
  <c r="W1265" i="25"/>
  <c r="X1265" i="25"/>
  <c r="S1266" i="25"/>
  <c r="T1266" i="25"/>
  <c r="U1266" i="25"/>
  <c r="V1266" i="25"/>
  <c r="W1266" i="25"/>
  <c r="X1266" i="25"/>
  <c r="S1267" i="25"/>
  <c r="T1267" i="25"/>
  <c r="U1267" i="25"/>
  <c r="V1267" i="25"/>
  <c r="W1267" i="25"/>
  <c r="X1267" i="25"/>
  <c r="S1268" i="25"/>
  <c r="T1268" i="25"/>
  <c r="U1268" i="25"/>
  <c r="V1268" i="25"/>
  <c r="W1268" i="25"/>
  <c r="X1268" i="25"/>
  <c r="S1269" i="25"/>
  <c r="T1269" i="25"/>
  <c r="U1269" i="25"/>
  <c r="V1269" i="25"/>
  <c r="W1269" i="25"/>
  <c r="X1269" i="25"/>
  <c r="S1270" i="25"/>
  <c r="T1270" i="25"/>
  <c r="U1270" i="25"/>
  <c r="V1270" i="25"/>
  <c r="W1270" i="25"/>
  <c r="X1270" i="25"/>
  <c r="S1271" i="25"/>
  <c r="T1271" i="25"/>
  <c r="U1271" i="25"/>
  <c r="V1271" i="25"/>
  <c r="W1271" i="25"/>
  <c r="X1271" i="25"/>
  <c r="S1272" i="25"/>
  <c r="T1272" i="25"/>
  <c r="U1272" i="25"/>
  <c r="V1272" i="25"/>
  <c r="W1272" i="25"/>
  <c r="X1272" i="25"/>
  <c r="S1273" i="25"/>
  <c r="T1273" i="25"/>
  <c r="U1273" i="25"/>
  <c r="V1273" i="25"/>
  <c r="W1273" i="25"/>
  <c r="X1273" i="25"/>
  <c r="S1274" i="25"/>
  <c r="T1274" i="25"/>
  <c r="U1274" i="25"/>
  <c r="V1274" i="25"/>
  <c r="W1274" i="25"/>
  <c r="X1274" i="25"/>
  <c r="S1275" i="25"/>
  <c r="T1275" i="25"/>
  <c r="U1275" i="25"/>
  <c r="V1275" i="25"/>
  <c r="W1275" i="25"/>
  <c r="X1275" i="25"/>
  <c r="S1276" i="25"/>
  <c r="T1276" i="25"/>
  <c r="U1276" i="25"/>
  <c r="V1276" i="25"/>
  <c r="W1276" i="25"/>
  <c r="X1276" i="25"/>
  <c r="S1277" i="25"/>
  <c r="T1277" i="25"/>
  <c r="U1277" i="25"/>
  <c r="V1277" i="25"/>
  <c r="W1277" i="25"/>
  <c r="X1277" i="25"/>
  <c r="S1278" i="25"/>
  <c r="T1278" i="25"/>
  <c r="U1278" i="25"/>
  <c r="V1278" i="25"/>
  <c r="W1278" i="25"/>
  <c r="X1278" i="25"/>
  <c r="S1279" i="25"/>
  <c r="T1279" i="25"/>
  <c r="U1279" i="25"/>
  <c r="V1279" i="25"/>
  <c r="W1279" i="25"/>
  <c r="X1279" i="25"/>
  <c r="S1280" i="25"/>
  <c r="T1280" i="25"/>
  <c r="U1280" i="25"/>
  <c r="V1280" i="25"/>
  <c r="W1280" i="25"/>
  <c r="X1280" i="25"/>
  <c r="S1281" i="25"/>
  <c r="T1281" i="25"/>
  <c r="U1281" i="25"/>
  <c r="V1281" i="25"/>
  <c r="W1281" i="25"/>
  <c r="X1281" i="25"/>
  <c r="S1282" i="25"/>
  <c r="T1282" i="25"/>
  <c r="U1282" i="25"/>
  <c r="V1282" i="25"/>
  <c r="W1282" i="25"/>
  <c r="X1282" i="25"/>
  <c r="S1283" i="25"/>
  <c r="T1283" i="25"/>
  <c r="U1283" i="25"/>
  <c r="V1283" i="25"/>
  <c r="W1283" i="25"/>
  <c r="X1283" i="25"/>
  <c r="S1284" i="25"/>
  <c r="T1284" i="25"/>
  <c r="U1284" i="25"/>
  <c r="V1284" i="25"/>
  <c r="W1284" i="25"/>
  <c r="X1284" i="25"/>
  <c r="S1285" i="25"/>
  <c r="T1285" i="25"/>
  <c r="U1285" i="25"/>
  <c r="V1285" i="25"/>
  <c r="W1285" i="25"/>
  <c r="X1285" i="25"/>
  <c r="S1286" i="25"/>
  <c r="T1286" i="25"/>
  <c r="U1286" i="25"/>
  <c r="V1286" i="25"/>
  <c r="W1286" i="25"/>
  <c r="X1286" i="25"/>
  <c r="S1287" i="25"/>
  <c r="T1287" i="25"/>
  <c r="U1287" i="25"/>
  <c r="V1287" i="25"/>
  <c r="W1287" i="25"/>
  <c r="X1287" i="25"/>
  <c r="S1288" i="25"/>
  <c r="T1288" i="25"/>
  <c r="U1288" i="25"/>
  <c r="V1288" i="25"/>
  <c r="W1288" i="25"/>
  <c r="X1288" i="25"/>
  <c r="S1289" i="25"/>
  <c r="T1289" i="25"/>
  <c r="U1289" i="25"/>
  <c r="V1289" i="25"/>
  <c r="W1289" i="25"/>
  <c r="X1289" i="25"/>
  <c r="S1290" i="25"/>
  <c r="T1290" i="25"/>
  <c r="U1290" i="25"/>
  <c r="V1290" i="25"/>
  <c r="W1290" i="25"/>
  <c r="X1290" i="25"/>
  <c r="S1291" i="25"/>
  <c r="T1291" i="25"/>
  <c r="U1291" i="25"/>
  <c r="V1291" i="25"/>
  <c r="W1291" i="25"/>
  <c r="X1291" i="25"/>
  <c r="S1292" i="25"/>
  <c r="T1292" i="25"/>
  <c r="U1292" i="25"/>
  <c r="V1292" i="25"/>
  <c r="W1292" i="25"/>
  <c r="X1292" i="25"/>
  <c r="S1293" i="25"/>
  <c r="T1293" i="25"/>
  <c r="U1293" i="25"/>
  <c r="V1293" i="25"/>
  <c r="W1293" i="25"/>
  <c r="X1293" i="25"/>
  <c r="S1294" i="25"/>
  <c r="T1294" i="25"/>
  <c r="U1294" i="25"/>
  <c r="V1294" i="25"/>
  <c r="W1294" i="25"/>
  <c r="X1294" i="25"/>
  <c r="S1295" i="25"/>
  <c r="T1295" i="25"/>
  <c r="U1295" i="25"/>
  <c r="V1295" i="25"/>
  <c r="W1295" i="25"/>
  <c r="X1295" i="25"/>
  <c r="S1296" i="25"/>
  <c r="T1296" i="25"/>
  <c r="U1296" i="25"/>
  <c r="V1296" i="25"/>
  <c r="W1296" i="25"/>
  <c r="X1296" i="25"/>
  <c r="S1297" i="25"/>
  <c r="T1297" i="25"/>
  <c r="U1297" i="25"/>
  <c r="V1297" i="25"/>
  <c r="W1297" i="25"/>
  <c r="X1297" i="25"/>
  <c r="S1298" i="25"/>
  <c r="T1298" i="25"/>
  <c r="U1298" i="25"/>
  <c r="V1298" i="25"/>
  <c r="W1298" i="25"/>
  <c r="X1298" i="25"/>
  <c r="S1299" i="25"/>
  <c r="T1299" i="25"/>
  <c r="U1299" i="25"/>
  <c r="V1299" i="25"/>
  <c r="W1299" i="25"/>
  <c r="X1299" i="25"/>
  <c r="S1300" i="25"/>
  <c r="T1300" i="25"/>
  <c r="U1300" i="25"/>
  <c r="V1300" i="25"/>
  <c r="W1300" i="25"/>
  <c r="X1300" i="25"/>
  <c r="S1301" i="25"/>
  <c r="T1301" i="25"/>
  <c r="U1301" i="25"/>
  <c r="V1301" i="25"/>
  <c r="W1301" i="25"/>
  <c r="X1301" i="25"/>
  <c r="S1302" i="25"/>
  <c r="T1302" i="25"/>
  <c r="U1302" i="25"/>
  <c r="V1302" i="25"/>
  <c r="W1302" i="25"/>
  <c r="X1302" i="25"/>
  <c r="S1303" i="25"/>
  <c r="T1303" i="25"/>
  <c r="U1303" i="25"/>
  <c r="V1303" i="25"/>
  <c r="W1303" i="25"/>
  <c r="X1303" i="25"/>
  <c r="S1304" i="25"/>
  <c r="T1304" i="25"/>
  <c r="U1304" i="25"/>
  <c r="V1304" i="25"/>
  <c r="W1304" i="25"/>
  <c r="X1304" i="25"/>
  <c r="S1305" i="25"/>
  <c r="T1305" i="25"/>
  <c r="U1305" i="25"/>
  <c r="V1305" i="25"/>
  <c r="W1305" i="25"/>
  <c r="X1305" i="25"/>
  <c r="S1306" i="25"/>
  <c r="T1306" i="25"/>
  <c r="U1306" i="25"/>
  <c r="V1306" i="25"/>
  <c r="W1306" i="25"/>
  <c r="X1306" i="25"/>
  <c r="S1307" i="25"/>
  <c r="T1307" i="25"/>
  <c r="U1307" i="25"/>
  <c r="V1307" i="25"/>
  <c r="W1307" i="25"/>
  <c r="X1307" i="25"/>
  <c r="S1308" i="25"/>
  <c r="T1308" i="25"/>
  <c r="U1308" i="25"/>
  <c r="V1308" i="25"/>
  <c r="W1308" i="25"/>
  <c r="X1308" i="25"/>
  <c r="S1309" i="25"/>
  <c r="T1309" i="25"/>
  <c r="U1309" i="25"/>
  <c r="V1309" i="25"/>
  <c r="W1309" i="25"/>
  <c r="X1309" i="25"/>
  <c r="S1310" i="25"/>
  <c r="T1310" i="25"/>
  <c r="U1310" i="25"/>
  <c r="V1310" i="25"/>
  <c r="W1310" i="25"/>
  <c r="X1310" i="25"/>
  <c r="S1311" i="25"/>
  <c r="T1311" i="25"/>
  <c r="U1311" i="25"/>
  <c r="V1311" i="25"/>
  <c r="W1311" i="25"/>
  <c r="X1311" i="25"/>
  <c r="S1312" i="25"/>
  <c r="T1312" i="25"/>
  <c r="U1312" i="25"/>
  <c r="V1312" i="25"/>
  <c r="W1312" i="25"/>
  <c r="X1312" i="25"/>
  <c r="S1313" i="25"/>
  <c r="T1313" i="25"/>
  <c r="U1313" i="25"/>
  <c r="V1313" i="25"/>
  <c r="W1313" i="25"/>
  <c r="X1313" i="25"/>
  <c r="S1314" i="25"/>
  <c r="T1314" i="25"/>
  <c r="U1314" i="25"/>
  <c r="V1314" i="25"/>
  <c r="W1314" i="25"/>
  <c r="X1314" i="25"/>
  <c r="S1315" i="25"/>
  <c r="T1315" i="25"/>
  <c r="U1315" i="25"/>
  <c r="V1315" i="25"/>
  <c r="W1315" i="25"/>
  <c r="X1315" i="25"/>
  <c r="S1316" i="25"/>
  <c r="T1316" i="25"/>
  <c r="U1316" i="25"/>
  <c r="V1316" i="25"/>
  <c r="W1316" i="25"/>
  <c r="X1316" i="25"/>
  <c r="S1317" i="25"/>
  <c r="T1317" i="25"/>
  <c r="U1317" i="25"/>
  <c r="V1317" i="25"/>
  <c r="W1317" i="25"/>
  <c r="X1317" i="25"/>
  <c r="S1318" i="25"/>
  <c r="T1318" i="25"/>
  <c r="U1318" i="25"/>
  <c r="V1318" i="25"/>
  <c r="W1318" i="25"/>
  <c r="X1318" i="25"/>
  <c r="S1319" i="25"/>
  <c r="T1319" i="25"/>
  <c r="U1319" i="25"/>
  <c r="V1319" i="25"/>
  <c r="W1319" i="25"/>
  <c r="X1319" i="25"/>
  <c r="S1320" i="25"/>
  <c r="T1320" i="25"/>
  <c r="U1320" i="25"/>
  <c r="V1320" i="25"/>
  <c r="W1320" i="25"/>
  <c r="X1320" i="25"/>
  <c r="S1321" i="25"/>
  <c r="T1321" i="25"/>
  <c r="U1321" i="25"/>
  <c r="V1321" i="25"/>
  <c r="W1321" i="25"/>
  <c r="X1321" i="25"/>
  <c r="S1322" i="25"/>
  <c r="T1322" i="25"/>
  <c r="U1322" i="25"/>
  <c r="V1322" i="25"/>
  <c r="W1322" i="25"/>
  <c r="X1322" i="25"/>
  <c r="T1323" i="25"/>
  <c r="U1323" i="25"/>
  <c r="V1323" i="25"/>
  <c r="W1323" i="25"/>
  <c r="X1323" i="25"/>
  <c r="T1324" i="25"/>
  <c r="U1324" i="25"/>
  <c r="V1324" i="25"/>
  <c r="W1324" i="25"/>
  <c r="X1324" i="25"/>
  <c r="S1325" i="25"/>
  <c r="T1325" i="25"/>
  <c r="U1325" i="25"/>
  <c r="V1325" i="25"/>
  <c r="W1325" i="25"/>
  <c r="X1325" i="25"/>
  <c r="S1326" i="25"/>
  <c r="T1326" i="25"/>
  <c r="U1326" i="25"/>
  <c r="V1326" i="25"/>
  <c r="W1326" i="25"/>
  <c r="X1326" i="25"/>
  <c r="S1327" i="25"/>
  <c r="T1327" i="25"/>
  <c r="U1327" i="25"/>
  <c r="V1327" i="25"/>
  <c r="W1327" i="25"/>
  <c r="X1327" i="25"/>
  <c r="S1328" i="25"/>
  <c r="T1328" i="25"/>
  <c r="U1328" i="25"/>
  <c r="V1328" i="25"/>
  <c r="W1328" i="25"/>
  <c r="X1328" i="25"/>
  <c r="S1329" i="25"/>
  <c r="T1329" i="25"/>
  <c r="U1329" i="25"/>
  <c r="V1329" i="25"/>
  <c r="W1329" i="25"/>
  <c r="X1329" i="25"/>
  <c r="S1330" i="25"/>
  <c r="T1330" i="25"/>
  <c r="U1330" i="25"/>
  <c r="V1330" i="25"/>
  <c r="W1330" i="25"/>
  <c r="X1330" i="25"/>
  <c r="S1331" i="25"/>
  <c r="T1331" i="25"/>
  <c r="U1331" i="25"/>
  <c r="V1331" i="25"/>
  <c r="W1331" i="25"/>
  <c r="X1331" i="25"/>
  <c r="S1332" i="25"/>
  <c r="T1332" i="25"/>
  <c r="U1332" i="25"/>
  <c r="V1332" i="25"/>
  <c r="W1332" i="25"/>
  <c r="X1332" i="25"/>
  <c r="S1333" i="25"/>
  <c r="T1333" i="25"/>
  <c r="U1333" i="25"/>
  <c r="V1333" i="25"/>
  <c r="W1333" i="25"/>
  <c r="X1333" i="25"/>
  <c r="S1334" i="25"/>
  <c r="T1334" i="25"/>
  <c r="U1334" i="25"/>
  <c r="V1334" i="25"/>
  <c r="W1334" i="25"/>
  <c r="X1334" i="25"/>
  <c r="S1335" i="25"/>
  <c r="T1335" i="25"/>
  <c r="U1335" i="25"/>
  <c r="V1335" i="25"/>
  <c r="W1335" i="25"/>
  <c r="X1335" i="25"/>
  <c r="S1336" i="25"/>
  <c r="T1336" i="25"/>
  <c r="U1336" i="25"/>
  <c r="V1336" i="25"/>
  <c r="W1336" i="25"/>
  <c r="X1336" i="25"/>
  <c r="S1337" i="25"/>
  <c r="T1337" i="25"/>
  <c r="U1337" i="25"/>
  <c r="V1337" i="25"/>
  <c r="W1337" i="25"/>
  <c r="X1337" i="25"/>
  <c r="S1338" i="25"/>
  <c r="T1338" i="25"/>
  <c r="U1338" i="25"/>
  <c r="V1338" i="25"/>
  <c r="W1338" i="25"/>
  <c r="X1338" i="25"/>
  <c r="S1339" i="25"/>
  <c r="T1339" i="25"/>
  <c r="U1339" i="25"/>
  <c r="V1339" i="25"/>
  <c r="W1339" i="25"/>
  <c r="X1339" i="25"/>
  <c r="S1340" i="25"/>
  <c r="T1340" i="25"/>
  <c r="U1340" i="25"/>
  <c r="V1340" i="25"/>
  <c r="W1340" i="25"/>
  <c r="X1340" i="25"/>
  <c r="S1341" i="25"/>
  <c r="T1341" i="25"/>
  <c r="U1341" i="25"/>
  <c r="V1341" i="25"/>
  <c r="W1341" i="25"/>
  <c r="X1341" i="25"/>
  <c r="S1342" i="25"/>
  <c r="T1342" i="25"/>
  <c r="U1342" i="25"/>
  <c r="V1342" i="25"/>
  <c r="W1342" i="25"/>
  <c r="X1342" i="25"/>
  <c r="S1343" i="25"/>
  <c r="T1343" i="25"/>
  <c r="U1343" i="25"/>
  <c r="V1343" i="25"/>
  <c r="W1343" i="25"/>
  <c r="X1343" i="25"/>
  <c r="S1344" i="25"/>
  <c r="T1344" i="25"/>
  <c r="U1344" i="25"/>
  <c r="V1344" i="25"/>
  <c r="W1344" i="25"/>
  <c r="X1344" i="25"/>
  <c r="S1345" i="25"/>
  <c r="T1345" i="25"/>
  <c r="U1345" i="25"/>
  <c r="V1345" i="25"/>
  <c r="W1345" i="25"/>
  <c r="X1345" i="25"/>
  <c r="S1346" i="25"/>
  <c r="T1346" i="25"/>
  <c r="U1346" i="25"/>
  <c r="V1346" i="25"/>
  <c r="W1346" i="25"/>
  <c r="X1346" i="25"/>
  <c r="S1347" i="25"/>
  <c r="T1347" i="25"/>
  <c r="U1347" i="25"/>
  <c r="V1347" i="25"/>
  <c r="W1347" i="25"/>
  <c r="X1347" i="25"/>
  <c r="S1348" i="25"/>
  <c r="T1348" i="25"/>
  <c r="U1348" i="25"/>
  <c r="V1348" i="25"/>
  <c r="W1348" i="25"/>
  <c r="X1348" i="25"/>
  <c r="S1349" i="25"/>
  <c r="T1349" i="25"/>
  <c r="U1349" i="25"/>
  <c r="V1349" i="25"/>
  <c r="W1349" i="25"/>
  <c r="X1349" i="25"/>
  <c r="S1350" i="25"/>
  <c r="T1350" i="25"/>
  <c r="U1350" i="25"/>
  <c r="V1350" i="25"/>
  <c r="W1350" i="25"/>
  <c r="X1350" i="25"/>
  <c r="S1351" i="25"/>
  <c r="T1351" i="25"/>
  <c r="U1351" i="25"/>
  <c r="V1351" i="25"/>
  <c r="W1351" i="25"/>
  <c r="X1351" i="25"/>
  <c r="S1352" i="25"/>
  <c r="T1352" i="25"/>
  <c r="U1352" i="25"/>
  <c r="V1352" i="25"/>
  <c r="W1352" i="25"/>
  <c r="X1352" i="25"/>
  <c r="S1353" i="25"/>
  <c r="T1353" i="25"/>
  <c r="U1353" i="25"/>
  <c r="V1353" i="25"/>
  <c r="W1353" i="25"/>
  <c r="X1353" i="25"/>
  <c r="S1354" i="25"/>
  <c r="T1354" i="25"/>
  <c r="U1354" i="25"/>
  <c r="V1354" i="25"/>
  <c r="W1354" i="25"/>
  <c r="X1354" i="25"/>
  <c r="S1355" i="25"/>
  <c r="T1355" i="25"/>
  <c r="U1355" i="25"/>
  <c r="V1355" i="25"/>
  <c r="W1355" i="25"/>
  <c r="X1355" i="25"/>
  <c r="S1356" i="25"/>
  <c r="T1356" i="25"/>
  <c r="U1356" i="25"/>
  <c r="S1357" i="25"/>
  <c r="T1357" i="25"/>
  <c r="U1357" i="25"/>
  <c r="S1358" i="25"/>
  <c r="T1358" i="25"/>
  <c r="U1358" i="25"/>
  <c r="V1358" i="25"/>
  <c r="W1358" i="25"/>
  <c r="X1358" i="25"/>
  <c r="S1359" i="25"/>
  <c r="T1359" i="25"/>
  <c r="U1359" i="25"/>
  <c r="S1360" i="25"/>
  <c r="T1360" i="25"/>
  <c r="U1360" i="25"/>
  <c r="S1361" i="25"/>
  <c r="T1361" i="25"/>
  <c r="U1361" i="25"/>
  <c r="V1361" i="25"/>
  <c r="W1361" i="25"/>
  <c r="X1361" i="25"/>
  <c r="S1362" i="25"/>
  <c r="T1362" i="25"/>
  <c r="U1362" i="25"/>
  <c r="S1363" i="25"/>
  <c r="T1363" i="25"/>
  <c r="U1363" i="25"/>
  <c r="S1364" i="25"/>
  <c r="T1364" i="25"/>
  <c r="U1364" i="25"/>
  <c r="V1364" i="25"/>
  <c r="W1364" i="25"/>
  <c r="X1364" i="25"/>
  <c r="S1365" i="25"/>
  <c r="T1365" i="25"/>
  <c r="U1365" i="25"/>
  <c r="S1366" i="25"/>
  <c r="T1366" i="25"/>
  <c r="U1366" i="25"/>
  <c r="S1367" i="25"/>
  <c r="T1367" i="25"/>
  <c r="U1367" i="25"/>
  <c r="V1367" i="25"/>
  <c r="W1367" i="25"/>
  <c r="X1367" i="25"/>
  <c r="S1368" i="25"/>
  <c r="T1368" i="25"/>
  <c r="U1368" i="25"/>
  <c r="S1369" i="25"/>
  <c r="T1369" i="25"/>
  <c r="U1369" i="25"/>
  <c r="S1370" i="25"/>
  <c r="T1370" i="25"/>
  <c r="U1370" i="25"/>
  <c r="V1370" i="25"/>
  <c r="W1370" i="25"/>
  <c r="X1370" i="25"/>
  <c r="S1371" i="25"/>
  <c r="T1371" i="25"/>
  <c r="U1371" i="25"/>
  <c r="V1371" i="25"/>
  <c r="W1371" i="25"/>
  <c r="X1371" i="25"/>
  <c r="S1372" i="25"/>
  <c r="T1372" i="25"/>
  <c r="U1372" i="25"/>
  <c r="V1372" i="25"/>
  <c r="W1372" i="25"/>
  <c r="X1372" i="25"/>
  <c r="S1373" i="25"/>
  <c r="T1373" i="25"/>
  <c r="U1373" i="25"/>
  <c r="V1373" i="25"/>
  <c r="W1373" i="25"/>
  <c r="X1373" i="25"/>
  <c r="S1374" i="25"/>
  <c r="T1374" i="25"/>
  <c r="U1374" i="25"/>
  <c r="V1374" i="25"/>
  <c r="W1374" i="25"/>
  <c r="X1374" i="25"/>
  <c r="S1375" i="25"/>
  <c r="T1375" i="25"/>
  <c r="U1375" i="25"/>
  <c r="V1375" i="25"/>
  <c r="W1375" i="25"/>
  <c r="X1375" i="25"/>
  <c r="S1376" i="25"/>
  <c r="T1376" i="25"/>
  <c r="U1376" i="25"/>
  <c r="V1376" i="25"/>
  <c r="W1376" i="25"/>
  <c r="X1376" i="25"/>
  <c r="S1377" i="25"/>
  <c r="T1377" i="25"/>
  <c r="U1377" i="25"/>
  <c r="V1377" i="25"/>
  <c r="W1377" i="25"/>
  <c r="X1377" i="25"/>
  <c r="S1378" i="25"/>
  <c r="T1378" i="25"/>
  <c r="U1378" i="25"/>
  <c r="V1378" i="25"/>
  <c r="W1378" i="25"/>
  <c r="X1378" i="25"/>
  <c r="S1379" i="25"/>
  <c r="T1379" i="25"/>
  <c r="U1379" i="25"/>
  <c r="V1379" i="25"/>
  <c r="W1379" i="25"/>
  <c r="X1379" i="25"/>
  <c r="S1380" i="25"/>
  <c r="T1380" i="25"/>
  <c r="U1380" i="25"/>
  <c r="V1380" i="25"/>
  <c r="W1380" i="25"/>
  <c r="X1380" i="25"/>
  <c r="S1381" i="25"/>
  <c r="T1381" i="25"/>
  <c r="U1381" i="25"/>
  <c r="V1381" i="25"/>
  <c r="W1381" i="25"/>
  <c r="X1381" i="25"/>
  <c r="S1382" i="25"/>
  <c r="T1382" i="25"/>
  <c r="U1382" i="25"/>
  <c r="V1382" i="25"/>
  <c r="W1382" i="25"/>
  <c r="X1382" i="25"/>
  <c r="S1383" i="25"/>
  <c r="T1383" i="25"/>
  <c r="U1383" i="25"/>
  <c r="V1383" i="25"/>
  <c r="W1383" i="25"/>
  <c r="X1383" i="25"/>
  <c r="S1384" i="25"/>
  <c r="T1384" i="25"/>
  <c r="U1384" i="25"/>
  <c r="V1384" i="25"/>
  <c r="W1384" i="25"/>
  <c r="X1384" i="25"/>
  <c r="S1385" i="25"/>
  <c r="T1385" i="25"/>
  <c r="U1385" i="25"/>
  <c r="V1385" i="25"/>
  <c r="W1385" i="25"/>
  <c r="X1385" i="25"/>
  <c r="S1386" i="25"/>
  <c r="T1386" i="25"/>
  <c r="U1386" i="25"/>
  <c r="V1386" i="25"/>
  <c r="W1386" i="25"/>
  <c r="X1386" i="25"/>
  <c r="S1387" i="25"/>
  <c r="T1387" i="25"/>
  <c r="U1387" i="25"/>
  <c r="V1387" i="25"/>
  <c r="W1387" i="25"/>
  <c r="X1387" i="25"/>
  <c r="S1388" i="25"/>
  <c r="T1388" i="25"/>
  <c r="U1388" i="25"/>
  <c r="V1388" i="25"/>
  <c r="W1388" i="25"/>
  <c r="X1388" i="25"/>
  <c r="S1389" i="25"/>
  <c r="T1389" i="25"/>
  <c r="U1389" i="25"/>
  <c r="V1389" i="25"/>
  <c r="W1389" i="25"/>
  <c r="X1389" i="25"/>
  <c r="S1390" i="25"/>
  <c r="T1390" i="25"/>
  <c r="U1390" i="25"/>
  <c r="V1390" i="25"/>
  <c r="W1390" i="25"/>
  <c r="X1390" i="25"/>
  <c r="S1391" i="25"/>
  <c r="T1391" i="25"/>
  <c r="U1391" i="25"/>
  <c r="V1391" i="25"/>
  <c r="W1391" i="25"/>
  <c r="X1391" i="25"/>
  <c r="S1392" i="25"/>
  <c r="T1392" i="25"/>
  <c r="U1392" i="25"/>
  <c r="V1392" i="25"/>
  <c r="W1392" i="25"/>
  <c r="X1392" i="25"/>
  <c r="S1393" i="25"/>
  <c r="T1393" i="25"/>
  <c r="U1393" i="25"/>
  <c r="V1393" i="25"/>
  <c r="W1393" i="25"/>
  <c r="X1393" i="25"/>
  <c r="S1394" i="25"/>
  <c r="T1394" i="25"/>
  <c r="U1394" i="25"/>
  <c r="V1394" i="25"/>
  <c r="W1394" i="25"/>
  <c r="X1394" i="25"/>
  <c r="S1395" i="25"/>
  <c r="T1395" i="25"/>
  <c r="U1395" i="25"/>
  <c r="V1395" i="25"/>
  <c r="W1395" i="25"/>
  <c r="X1395" i="25"/>
  <c r="S1396" i="25"/>
  <c r="T1396" i="25"/>
  <c r="U1396" i="25"/>
  <c r="V1396" i="25"/>
  <c r="W1396" i="25"/>
  <c r="X1396" i="25"/>
  <c r="S1397" i="25"/>
  <c r="T1397" i="25"/>
  <c r="U1397" i="25"/>
  <c r="V1397" i="25"/>
  <c r="W1397" i="25"/>
  <c r="X1397" i="25"/>
  <c r="S1398" i="25"/>
  <c r="T1398" i="25"/>
  <c r="U1398" i="25"/>
  <c r="V1398" i="25"/>
  <c r="W1398" i="25"/>
  <c r="X1398" i="25"/>
  <c r="S1399" i="25"/>
  <c r="T1399" i="25"/>
  <c r="U1399" i="25"/>
  <c r="V1399" i="25"/>
  <c r="W1399" i="25"/>
  <c r="X1399" i="25"/>
  <c r="S1400" i="25"/>
  <c r="T1400" i="25"/>
  <c r="U1400" i="25"/>
  <c r="V1400" i="25"/>
  <c r="W1400" i="25"/>
  <c r="X1400" i="25"/>
  <c r="S1401" i="25"/>
  <c r="T1401" i="25"/>
  <c r="U1401" i="25"/>
  <c r="V1401" i="25"/>
  <c r="W1401" i="25"/>
  <c r="X1401" i="25"/>
  <c r="S1402" i="25"/>
  <c r="T1402" i="25"/>
  <c r="U1402" i="25"/>
  <c r="V1402" i="25"/>
  <c r="W1402" i="25"/>
  <c r="X1402" i="25"/>
  <c r="S1403" i="25"/>
  <c r="T1403" i="25"/>
  <c r="U1403" i="25"/>
  <c r="V1403" i="25"/>
  <c r="W1403" i="25"/>
  <c r="X1403" i="25"/>
  <c r="S1404" i="25"/>
  <c r="T1404" i="25"/>
  <c r="U1404" i="25"/>
  <c r="V1404" i="25"/>
  <c r="W1404" i="25"/>
  <c r="X1404" i="25"/>
  <c r="S1405" i="25"/>
  <c r="T1405" i="25"/>
  <c r="U1405" i="25"/>
  <c r="V1405" i="25"/>
  <c r="W1405" i="25"/>
  <c r="X1405" i="25"/>
  <c r="S1406" i="25"/>
  <c r="T1406" i="25"/>
  <c r="U1406" i="25"/>
  <c r="V1406" i="25"/>
  <c r="W1406" i="25"/>
  <c r="X1406" i="25"/>
  <c r="S1407" i="25"/>
  <c r="T1407" i="25"/>
  <c r="U1407" i="25"/>
  <c r="V1407" i="25"/>
  <c r="W1407" i="25"/>
  <c r="X1407" i="25"/>
  <c r="S1408" i="25"/>
  <c r="T1408" i="25"/>
  <c r="U1408" i="25"/>
  <c r="V1408" i="25"/>
  <c r="W1408" i="25"/>
  <c r="X1408" i="25"/>
  <c r="S1409" i="25"/>
  <c r="T1409" i="25"/>
  <c r="U1409" i="25"/>
  <c r="V1409" i="25"/>
  <c r="W1409" i="25"/>
  <c r="X1409" i="25"/>
  <c r="S1410" i="25"/>
  <c r="T1410" i="25"/>
  <c r="U1410" i="25"/>
  <c r="V1410" i="25"/>
  <c r="W1410" i="25"/>
  <c r="X1410" i="25"/>
  <c r="S1411" i="25"/>
  <c r="T1411" i="25"/>
  <c r="U1411" i="25"/>
  <c r="V1411" i="25"/>
  <c r="W1411" i="25"/>
  <c r="X1411" i="25"/>
  <c r="S1412" i="25"/>
  <c r="T1412" i="25"/>
  <c r="U1412" i="25"/>
  <c r="V1412" i="25"/>
  <c r="W1412" i="25"/>
  <c r="X1412" i="25"/>
  <c r="S1413" i="25"/>
  <c r="T1413" i="25"/>
  <c r="U1413" i="25"/>
  <c r="V1413" i="25"/>
  <c r="W1413" i="25"/>
  <c r="X1413" i="25"/>
  <c r="S1414" i="25"/>
  <c r="T1414" i="25"/>
  <c r="U1414" i="25"/>
  <c r="V1414" i="25"/>
  <c r="W1414" i="25"/>
  <c r="X1414" i="25"/>
  <c r="S1415" i="25"/>
  <c r="T1415" i="25"/>
  <c r="U1415" i="25"/>
  <c r="V1415" i="25"/>
  <c r="W1415" i="25"/>
  <c r="X1415" i="25"/>
  <c r="S1416" i="25"/>
  <c r="T1416" i="25"/>
  <c r="U1416" i="25"/>
  <c r="V1416" i="25"/>
  <c r="W1416" i="25"/>
  <c r="X1416" i="25"/>
  <c r="S1417" i="25"/>
  <c r="T1417" i="25"/>
  <c r="U1417" i="25"/>
  <c r="V1417" i="25"/>
  <c r="W1417" i="25"/>
  <c r="X1417" i="25"/>
  <c r="S1418" i="25"/>
  <c r="T1418" i="25"/>
  <c r="U1418" i="25"/>
  <c r="V1418" i="25"/>
  <c r="W1418" i="25"/>
  <c r="X1418" i="25"/>
  <c r="S1419" i="25"/>
  <c r="T1419" i="25"/>
  <c r="U1419" i="25"/>
  <c r="V1419" i="25"/>
  <c r="W1419" i="25"/>
  <c r="X1419" i="25"/>
  <c r="S1420" i="25"/>
  <c r="T1420" i="25"/>
  <c r="U1420" i="25"/>
  <c r="V1420" i="25"/>
  <c r="W1420" i="25"/>
  <c r="X1420" i="25"/>
  <c r="S1421" i="25"/>
  <c r="T1421" i="25"/>
  <c r="U1421" i="25"/>
  <c r="V1421" i="25"/>
  <c r="W1421" i="25"/>
  <c r="X1421" i="25"/>
  <c r="S1422" i="25"/>
  <c r="T1422" i="25"/>
  <c r="U1422" i="25"/>
  <c r="V1422" i="25"/>
  <c r="W1422" i="25"/>
  <c r="X1422" i="25"/>
  <c r="S1423" i="25"/>
  <c r="T1423" i="25"/>
  <c r="U1423" i="25"/>
  <c r="V1423" i="25"/>
  <c r="W1423" i="25"/>
  <c r="X1423" i="25"/>
  <c r="S1424" i="25"/>
  <c r="T1424" i="25"/>
  <c r="U1424" i="25"/>
  <c r="V1424" i="25"/>
  <c r="W1424" i="25"/>
  <c r="X1424" i="25"/>
  <c r="S1425" i="25"/>
  <c r="T1425" i="25"/>
  <c r="U1425" i="25"/>
  <c r="V1425" i="25"/>
  <c r="W1425" i="25"/>
  <c r="X1425" i="25"/>
  <c r="S1426" i="25"/>
  <c r="T1426" i="25"/>
  <c r="U1426" i="25"/>
  <c r="V1426" i="25"/>
  <c r="W1426" i="25"/>
  <c r="X1426" i="25"/>
  <c r="S1427" i="25"/>
  <c r="T1427" i="25"/>
  <c r="U1427" i="25"/>
  <c r="V1427" i="25"/>
  <c r="W1427" i="25"/>
  <c r="X1427" i="25"/>
  <c r="S1428" i="25"/>
  <c r="T1428" i="25"/>
  <c r="U1428" i="25"/>
  <c r="V1428" i="25"/>
  <c r="W1428" i="25"/>
  <c r="X1428" i="25"/>
  <c r="S1429" i="25"/>
  <c r="T1429" i="25"/>
  <c r="U1429" i="25"/>
  <c r="S1430" i="25"/>
  <c r="T1430" i="25"/>
  <c r="U1430" i="25"/>
  <c r="S1431" i="25"/>
  <c r="T1431" i="25"/>
  <c r="U1431" i="25"/>
  <c r="S1432" i="25"/>
  <c r="T1432" i="25"/>
  <c r="U1432" i="25"/>
  <c r="V1432" i="25"/>
  <c r="W1432" i="25"/>
  <c r="X1432" i="25"/>
  <c r="S1433" i="25"/>
  <c r="T1433" i="25"/>
  <c r="U1433" i="25"/>
  <c r="V1433" i="25"/>
  <c r="W1433" i="25"/>
  <c r="X1433" i="25"/>
  <c r="S1434" i="25"/>
  <c r="T1434" i="25"/>
  <c r="U1434" i="25"/>
  <c r="V1434" i="25"/>
  <c r="W1434" i="25"/>
  <c r="X1434" i="25"/>
  <c r="S1435" i="25"/>
  <c r="T1435" i="25"/>
  <c r="U1435" i="25"/>
  <c r="V1435" i="25"/>
  <c r="W1435" i="25"/>
  <c r="X1435" i="25"/>
  <c r="S1436" i="25"/>
  <c r="T1436" i="25"/>
  <c r="U1436" i="25"/>
  <c r="V1436" i="25"/>
  <c r="W1436" i="25"/>
  <c r="X1436" i="25"/>
  <c r="S1437" i="25"/>
  <c r="T1437" i="25"/>
  <c r="U1437" i="25"/>
  <c r="V1437" i="25"/>
  <c r="W1437" i="25"/>
  <c r="X1437" i="25"/>
  <c r="S1438" i="25"/>
  <c r="T1438" i="25"/>
  <c r="U1438" i="25"/>
  <c r="V1438" i="25"/>
  <c r="W1438" i="25"/>
  <c r="X1438" i="25"/>
  <c r="S1439" i="25"/>
  <c r="T1439" i="25"/>
  <c r="U1439" i="25"/>
  <c r="V1439" i="25"/>
  <c r="W1439" i="25"/>
  <c r="X1439" i="25"/>
  <c r="S1440" i="25"/>
  <c r="T1440" i="25"/>
  <c r="U1440" i="25"/>
  <c r="V1440" i="25"/>
  <c r="W1440" i="25"/>
  <c r="X1440" i="25"/>
  <c r="S1441" i="25"/>
  <c r="T1441" i="25"/>
  <c r="U1441" i="25"/>
  <c r="V1441" i="25"/>
  <c r="W1441" i="25"/>
  <c r="X1441" i="25"/>
  <c r="S1442" i="25"/>
  <c r="T1442" i="25"/>
  <c r="U1442" i="25"/>
  <c r="V1442" i="25"/>
  <c r="W1442" i="25"/>
  <c r="X1442" i="25"/>
  <c r="S1443" i="25"/>
  <c r="T1443" i="25"/>
  <c r="U1443" i="25"/>
  <c r="V1443" i="25"/>
  <c r="W1443" i="25"/>
  <c r="X1443" i="25"/>
  <c r="S1444" i="25"/>
  <c r="T1444" i="25"/>
  <c r="U1444" i="25"/>
  <c r="V1444" i="25"/>
  <c r="W1444" i="25"/>
  <c r="X1444" i="25"/>
  <c r="S1445" i="25"/>
  <c r="T1445" i="25"/>
  <c r="U1445" i="25"/>
  <c r="V1445" i="25"/>
  <c r="W1445" i="25"/>
  <c r="X1445" i="25"/>
  <c r="S1446" i="25"/>
  <c r="T1446" i="25"/>
  <c r="U1446" i="25"/>
  <c r="V1446" i="25"/>
  <c r="W1446" i="25"/>
  <c r="X1446" i="25"/>
  <c r="S1447" i="25"/>
  <c r="T1447" i="25"/>
  <c r="U1447" i="25"/>
  <c r="V1447" i="25"/>
  <c r="W1447" i="25"/>
  <c r="X1447" i="25"/>
  <c r="S1448" i="25"/>
  <c r="T1448" i="25"/>
  <c r="U1448" i="25"/>
  <c r="V1448" i="25"/>
  <c r="W1448" i="25"/>
  <c r="X1448" i="25"/>
  <c r="S1449" i="25"/>
  <c r="T1449" i="25"/>
  <c r="U1449" i="25"/>
  <c r="V1449" i="25"/>
  <c r="W1449" i="25"/>
  <c r="X1449" i="25"/>
  <c r="S1450" i="25"/>
  <c r="T1450" i="25"/>
  <c r="U1450" i="25"/>
  <c r="V1450" i="25"/>
  <c r="W1450" i="25"/>
  <c r="X1450" i="25"/>
  <c r="S1451" i="25"/>
  <c r="T1451" i="25"/>
  <c r="U1451" i="25"/>
  <c r="V1451" i="25"/>
  <c r="W1451" i="25"/>
  <c r="X1451" i="25"/>
  <c r="S1452" i="25"/>
  <c r="T1452" i="25"/>
  <c r="U1452" i="25"/>
  <c r="V1452" i="25"/>
  <c r="W1452" i="25"/>
  <c r="X1452" i="25"/>
  <c r="S1453" i="25"/>
  <c r="T1453" i="25"/>
  <c r="U1453" i="25"/>
  <c r="V1453" i="25"/>
  <c r="W1453" i="25"/>
  <c r="X1453" i="25"/>
  <c r="U1454" i="25"/>
  <c r="V1454" i="25"/>
  <c r="W1454" i="25"/>
  <c r="X1454" i="25"/>
  <c r="S1455" i="25"/>
  <c r="T1455" i="25"/>
  <c r="U1455" i="25"/>
  <c r="V1455" i="25"/>
  <c r="W1455" i="25"/>
  <c r="X1455" i="25"/>
  <c r="S1456" i="25"/>
  <c r="T1456" i="25"/>
  <c r="U1456" i="25"/>
  <c r="V1456" i="25"/>
  <c r="W1456" i="25"/>
  <c r="X1456" i="25"/>
  <c r="T1457" i="25"/>
  <c r="U1457" i="25"/>
  <c r="V1457" i="25"/>
  <c r="W1457" i="25"/>
  <c r="X1457" i="25"/>
  <c r="S1458" i="25"/>
  <c r="T1458" i="25"/>
  <c r="U1458" i="25"/>
  <c r="V1458" i="25"/>
  <c r="W1458" i="25"/>
  <c r="X1458" i="25"/>
  <c r="S1459" i="25"/>
  <c r="T1459" i="25"/>
  <c r="U1459" i="25"/>
  <c r="V1459" i="25"/>
  <c r="W1459" i="25"/>
  <c r="X1459" i="25"/>
  <c r="S1460" i="25"/>
  <c r="T1460" i="25"/>
  <c r="U1460" i="25"/>
  <c r="V1460" i="25"/>
  <c r="W1460" i="25"/>
  <c r="X1460" i="25"/>
  <c r="S1461" i="25"/>
  <c r="T1461" i="25"/>
  <c r="U1461" i="25"/>
  <c r="V1461" i="25"/>
  <c r="W1461" i="25"/>
  <c r="X1461" i="25"/>
  <c r="S1462" i="25"/>
  <c r="T1462" i="25"/>
  <c r="U1462" i="25"/>
  <c r="V1462" i="25"/>
  <c r="W1462" i="25"/>
  <c r="X1462" i="25"/>
  <c r="S1463" i="25"/>
  <c r="T1463" i="25"/>
  <c r="U1463" i="25"/>
  <c r="V1463" i="25"/>
  <c r="W1463" i="25"/>
  <c r="X1463" i="25"/>
  <c r="S1464" i="25"/>
  <c r="T1464" i="25"/>
  <c r="U1464" i="25"/>
  <c r="V1464" i="25"/>
  <c r="W1464" i="25"/>
  <c r="X1464" i="25"/>
  <c r="S1465" i="25"/>
  <c r="T1465" i="25"/>
  <c r="U1465" i="25"/>
  <c r="V1465" i="25"/>
  <c r="W1465" i="25"/>
  <c r="X1465" i="25"/>
  <c r="S1466" i="25"/>
  <c r="T1466" i="25"/>
  <c r="U1466" i="25"/>
  <c r="V1466" i="25"/>
  <c r="W1466" i="25"/>
  <c r="X1466" i="25"/>
  <c r="S1467" i="25"/>
  <c r="T1467" i="25"/>
  <c r="U1467" i="25"/>
  <c r="V1467" i="25"/>
  <c r="W1467" i="25"/>
  <c r="X1467" i="25"/>
  <c r="S1468" i="25"/>
  <c r="T1468" i="25"/>
  <c r="U1468" i="25"/>
  <c r="V1468" i="25"/>
  <c r="W1468" i="25"/>
  <c r="X1468" i="25"/>
  <c r="S1469" i="25"/>
  <c r="T1469" i="25"/>
  <c r="U1469" i="25"/>
  <c r="V1469" i="25"/>
  <c r="W1469" i="25"/>
  <c r="X1469" i="25"/>
  <c r="S1470" i="25"/>
  <c r="T1470" i="25"/>
  <c r="U1470" i="25"/>
  <c r="V1470" i="25"/>
  <c r="W1470" i="25"/>
  <c r="X1470" i="25"/>
  <c r="S1471" i="25"/>
  <c r="T1471" i="25"/>
  <c r="U1471" i="25"/>
  <c r="V1471" i="25"/>
  <c r="W1471" i="25"/>
  <c r="X1471" i="25"/>
  <c r="S1472" i="25"/>
  <c r="T1472" i="25"/>
  <c r="U1472" i="25"/>
  <c r="V1472" i="25"/>
  <c r="W1472" i="25"/>
  <c r="X1472" i="25"/>
  <c r="S1473" i="25"/>
  <c r="T1473" i="25"/>
  <c r="U1473" i="25"/>
  <c r="V1473" i="25"/>
  <c r="W1473" i="25"/>
  <c r="X1473" i="25"/>
  <c r="S1474" i="25"/>
  <c r="T1474" i="25"/>
  <c r="U1474" i="25"/>
  <c r="V1474" i="25"/>
  <c r="W1474" i="25"/>
  <c r="X1474" i="25"/>
  <c r="S1475" i="25"/>
  <c r="T1475" i="25"/>
  <c r="U1475" i="25"/>
  <c r="V1475" i="25"/>
  <c r="W1475" i="25"/>
  <c r="X1475" i="25"/>
  <c r="S1476" i="25"/>
  <c r="T1476" i="25"/>
  <c r="U1476" i="25"/>
  <c r="V1476" i="25"/>
  <c r="W1476" i="25"/>
  <c r="X1476" i="25"/>
  <c r="S1477" i="25"/>
  <c r="T1477" i="25"/>
  <c r="U1477" i="25"/>
  <c r="V1477" i="25"/>
  <c r="W1477" i="25"/>
  <c r="X1477" i="25"/>
  <c r="S1478" i="25"/>
  <c r="T1478" i="25"/>
  <c r="U1478" i="25"/>
  <c r="V1478" i="25"/>
  <c r="W1478" i="25"/>
  <c r="X1478" i="25"/>
  <c r="S1479" i="25"/>
  <c r="T1479" i="25"/>
  <c r="U1479" i="25"/>
  <c r="V1479" i="25"/>
  <c r="W1479" i="25"/>
  <c r="X1479" i="25"/>
  <c r="S1480" i="25"/>
  <c r="T1480" i="25"/>
  <c r="U1480" i="25"/>
  <c r="V1480" i="25"/>
  <c r="W1480" i="25"/>
  <c r="X1480" i="25"/>
  <c r="S1481" i="25"/>
  <c r="T1481" i="25"/>
  <c r="U1481" i="25"/>
  <c r="V1481" i="25"/>
  <c r="W1481" i="25"/>
  <c r="X1481" i="25"/>
  <c r="S1482" i="25"/>
  <c r="T1482" i="25"/>
  <c r="U1482" i="25"/>
  <c r="V1482" i="25"/>
  <c r="W1482" i="25"/>
  <c r="X1482" i="25"/>
  <c r="S1483" i="25"/>
  <c r="T1483" i="25"/>
  <c r="U1483" i="25"/>
  <c r="V1483" i="25"/>
  <c r="W1483" i="25"/>
  <c r="X1483" i="25"/>
  <c r="S1484" i="25"/>
  <c r="T1484" i="25"/>
  <c r="U1484" i="25"/>
  <c r="V1484" i="25"/>
  <c r="W1484" i="25"/>
  <c r="X1484" i="25"/>
  <c r="S1485" i="25"/>
  <c r="T1485" i="25"/>
  <c r="U1485" i="25"/>
  <c r="V1485" i="25"/>
  <c r="W1485" i="25"/>
  <c r="X1485" i="25"/>
  <c r="S1486" i="25"/>
  <c r="T1486" i="25"/>
  <c r="U1486" i="25"/>
  <c r="V1486" i="25"/>
  <c r="W1486" i="25"/>
  <c r="X1486" i="25"/>
  <c r="S1487" i="25"/>
  <c r="T1487" i="25"/>
  <c r="U1487" i="25"/>
  <c r="V1487" i="25"/>
  <c r="W1487" i="25"/>
  <c r="X1487" i="25"/>
  <c r="S1488" i="25"/>
  <c r="T1488" i="25"/>
  <c r="U1488" i="25"/>
  <c r="V1488" i="25"/>
  <c r="W1488" i="25"/>
  <c r="X1488" i="25"/>
  <c r="S1489" i="25"/>
  <c r="T1489" i="25"/>
  <c r="U1489" i="25"/>
  <c r="V1489" i="25"/>
  <c r="W1489" i="25"/>
  <c r="X1489" i="25"/>
  <c r="S1490" i="25"/>
  <c r="T1490" i="25"/>
  <c r="U1490" i="25"/>
  <c r="V1490" i="25"/>
  <c r="W1490" i="25"/>
  <c r="X1490" i="25"/>
  <c r="S1491" i="25"/>
  <c r="T1491" i="25"/>
  <c r="U1491" i="25"/>
  <c r="V1491" i="25"/>
  <c r="W1491" i="25"/>
  <c r="X1491" i="25"/>
  <c r="S1492" i="25"/>
  <c r="T1492" i="25"/>
  <c r="U1492" i="25"/>
  <c r="V1492" i="25"/>
  <c r="W1492" i="25"/>
  <c r="X1492" i="25"/>
  <c r="S1493" i="25"/>
  <c r="T1493" i="25"/>
  <c r="U1493" i="25"/>
  <c r="V1493" i="25"/>
  <c r="W1493" i="25"/>
  <c r="X1493" i="25"/>
  <c r="S1494" i="25"/>
  <c r="T1494" i="25"/>
  <c r="U1494" i="25"/>
  <c r="V1494" i="25"/>
  <c r="W1494" i="25"/>
  <c r="X1494" i="25"/>
  <c r="S1495" i="25"/>
  <c r="T1495" i="25"/>
  <c r="U1495" i="25"/>
  <c r="V1495" i="25"/>
  <c r="W1495" i="25"/>
  <c r="X1495" i="25"/>
  <c r="S1496" i="25"/>
  <c r="T1496" i="25"/>
  <c r="U1496" i="25"/>
  <c r="V1496" i="25"/>
  <c r="W1496" i="25"/>
  <c r="X1496" i="25"/>
  <c r="S1497" i="25"/>
  <c r="T1497" i="25"/>
  <c r="U1497" i="25"/>
  <c r="V1497" i="25"/>
  <c r="W1497" i="25"/>
  <c r="X1497" i="25"/>
  <c r="S1498" i="25"/>
  <c r="T1498" i="25"/>
  <c r="U1498" i="25"/>
  <c r="V1498" i="25"/>
  <c r="W1498" i="25"/>
  <c r="X1498" i="25"/>
  <c r="S1499" i="25"/>
  <c r="T1499" i="25"/>
  <c r="U1499" i="25"/>
  <c r="V1499" i="25"/>
  <c r="W1499" i="25"/>
  <c r="X1499" i="25"/>
  <c r="S1500" i="25"/>
  <c r="T1500" i="25"/>
  <c r="U1500" i="25"/>
  <c r="V1500" i="25"/>
  <c r="W1500" i="25"/>
  <c r="X1500" i="25"/>
  <c r="S1501" i="25"/>
  <c r="T1501" i="25"/>
  <c r="U1501" i="25"/>
  <c r="V1501" i="25"/>
  <c r="W1501" i="25"/>
  <c r="X1501" i="25"/>
  <c r="S1502" i="25"/>
  <c r="T1502" i="25"/>
  <c r="U1502" i="25"/>
  <c r="V1502" i="25"/>
  <c r="W1502" i="25"/>
  <c r="X1502" i="25"/>
  <c r="S1503" i="25"/>
  <c r="T1503" i="25"/>
  <c r="U1503" i="25"/>
  <c r="V1503" i="25"/>
  <c r="W1503" i="25"/>
  <c r="X1503" i="25"/>
  <c r="S1504" i="25"/>
  <c r="T1504" i="25"/>
  <c r="U1504" i="25"/>
  <c r="V1504" i="25"/>
  <c r="W1504" i="25"/>
  <c r="X1504" i="25"/>
  <c r="S1505" i="25"/>
  <c r="T1505" i="25"/>
  <c r="U1505" i="25"/>
  <c r="V1505" i="25"/>
  <c r="W1505" i="25"/>
  <c r="X1505" i="25"/>
  <c r="S1506" i="25"/>
  <c r="T1506" i="25"/>
  <c r="U1506" i="25"/>
  <c r="V1506" i="25"/>
  <c r="W1506" i="25"/>
  <c r="X1506" i="25"/>
  <c r="V1507" i="25"/>
  <c r="T1508" i="25"/>
  <c r="U1508" i="25"/>
  <c r="V1508" i="25"/>
  <c r="W1508" i="25"/>
  <c r="X1508" i="25"/>
  <c r="T1509" i="25"/>
  <c r="U1509" i="25"/>
  <c r="V1509" i="25"/>
  <c r="W1509" i="25"/>
  <c r="X1509" i="25"/>
  <c r="S1510" i="25"/>
  <c r="T1510" i="25"/>
  <c r="U1510" i="25"/>
  <c r="V1510" i="25"/>
  <c r="W1510" i="25"/>
  <c r="X1510" i="25"/>
  <c r="S1511" i="25"/>
  <c r="T1511" i="25"/>
  <c r="U1511" i="25"/>
  <c r="V1511" i="25"/>
  <c r="W1511" i="25"/>
  <c r="X1511" i="25"/>
  <c r="S1512" i="25"/>
  <c r="T1512" i="25"/>
  <c r="U1512" i="25"/>
  <c r="S1513" i="25"/>
  <c r="T1513" i="25"/>
  <c r="U1513" i="25"/>
  <c r="S1514" i="25"/>
  <c r="T1514" i="25"/>
  <c r="U1514" i="25"/>
  <c r="V1514" i="25"/>
  <c r="W1514" i="25"/>
  <c r="X1514" i="25"/>
  <c r="S1515" i="25"/>
  <c r="T1515" i="25"/>
  <c r="U1515" i="25"/>
  <c r="V1515" i="25"/>
  <c r="W1515" i="25"/>
  <c r="X1515" i="25"/>
  <c r="S1516" i="25"/>
  <c r="T1516" i="25"/>
  <c r="U1516" i="25"/>
  <c r="V1516" i="25"/>
  <c r="W1516" i="25"/>
  <c r="X1516" i="25"/>
  <c r="S1517" i="25"/>
  <c r="T1517" i="25"/>
  <c r="U1517" i="25"/>
  <c r="V1517" i="25"/>
  <c r="W1517" i="25"/>
  <c r="X1517" i="25"/>
  <c r="S1518" i="25"/>
  <c r="T1518" i="25"/>
  <c r="U1518" i="25"/>
  <c r="V1518" i="25"/>
  <c r="W1518" i="25"/>
  <c r="X1518" i="25"/>
  <c r="S1519" i="25"/>
  <c r="T1519" i="25"/>
  <c r="U1519" i="25"/>
  <c r="V1519" i="25"/>
  <c r="W1519" i="25"/>
  <c r="X1519" i="25"/>
  <c r="S1520" i="25"/>
  <c r="T1520" i="25"/>
  <c r="U1520" i="25"/>
  <c r="V1520" i="25"/>
  <c r="W1520" i="25"/>
  <c r="X1520" i="25"/>
  <c r="S1521" i="25"/>
  <c r="T1521" i="25"/>
  <c r="U1521" i="25"/>
  <c r="V1521" i="25"/>
  <c r="W1521" i="25"/>
  <c r="X1521" i="25"/>
  <c r="S1522" i="25"/>
  <c r="T1522" i="25"/>
  <c r="U1522" i="25"/>
  <c r="V1522" i="25"/>
  <c r="W1522" i="25"/>
  <c r="X1522" i="25"/>
  <c r="S1523" i="25"/>
  <c r="T1523" i="25"/>
  <c r="U1523" i="25"/>
  <c r="V1523" i="25"/>
  <c r="W1523" i="25"/>
  <c r="X1523" i="25"/>
  <c r="S1524" i="25"/>
  <c r="T1524" i="25"/>
  <c r="U1524" i="25"/>
  <c r="V1524" i="25"/>
  <c r="W1524" i="25"/>
  <c r="X1524" i="25"/>
  <c r="S1525" i="25"/>
  <c r="T1525" i="25"/>
  <c r="U1525" i="25"/>
  <c r="V1525" i="25"/>
  <c r="W1525" i="25"/>
  <c r="X1525" i="25"/>
  <c r="S1526" i="25"/>
  <c r="T1526" i="25"/>
  <c r="U1526" i="25"/>
  <c r="V1526" i="25"/>
  <c r="W1526" i="25"/>
  <c r="X1526" i="25"/>
  <c r="S1527" i="25"/>
  <c r="T1527" i="25"/>
  <c r="U1527" i="25"/>
  <c r="V1527" i="25"/>
  <c r="W1527" i="25"/>
  <c r="X1527" i="25"/>
  <c r="S1528" i="25"/>
  <c r="T1528" i="25"/>
  <c r="U1528" i="25"/>
  <c r="V1528" i="25"/>
  <c r="W1528" i="25"/>
  <c r="X1528" i="25"/>
  <c r="S1529" i="25"/>
  <c r="T1529" i="25"/>
  <c r="U1529" i="25"/>
  <c r="V1529" i="25"/>
  <c r="W1529" i="25"/>
  <c r="X1529" i="25"/>
  <c r="S1530" i="25"/>
  <c r="T1530" i="25"/>
  <c r="U1530" i="25"/>
  <c r="V1530" i="25"/>
  <c r="W1530" i="25"/>
  <c r="X1530" i="25"/>
  <c r="S1531" i="25"/>
  <c r="T1531" i="25"/>
  <c r="U1531" i="25"/>
  <c r="V1531" i="25"/>
  <c r="W1531" i="25"/>
  <c r="X1531" i="25"/>
  <c r="S1532" i="25"/>
  <c r="T1532" i="25"/>
  <c r="U1532" i="25"/>
  <c r="V1532" i="25"/>
  <c r="W1532" i="25"/>
  <c r="X1532" i="25"/>
  <c r="S1533" i="25"/>
  <c r="T1533" i="25"/>
  <c r="U1533" i="25"/>
  <c r="V1533" i="25"/>
  <c r="W1533" i="25"/>
  <c r="X1533" i="25"/>
  <c r="S1534" i="25"/>
  <c r="T1534" i="25"/>
  <c r="U1534" i="25"/>
  <c r="V1534" i="25"/>
  <c r="W1534" i="25"/>
  <c r="X1534" i="25"/>
  <c r="S1535" i="25"/>
  <c r="T1535" i="25"/>
  <c r="U1535" i="25"/>
  <c r="V1535" i="25"/>
  <c r="W1535" i="25"/>
  <c r="X1535" i="25"/>
  <c r="S1536" i="25"/>
  <c r="T1536" i="25"/>
  <c r="U1536" i="25"/>
  <c r="V1536" i="25"/>
  <c r="W1536" i="25"/>
  <c r="X1536" i="25"/>
  <c r="S1537" i="25"/>
  <c r="T1537" i="25"/>
  <c r="U1537" i="25"/>
  <c r="V1537" i="25"/>
  <c r="W1537" i="25"/>
  <c r="X1537" i="25"/>
  <c r="S1538" i="25"/>
  <c r="T1538" i="25"/>
  <c r="U1538" i="25"/>
  <c r="V1538" i="25"/>
  <c r="W1538" i="25"/>
  <c r="X1538" i="25"/>
  <c r="S1539" i="25"/>
  <c r="T1539" i="25"/>
  <c r="U1539" i="25"/>
  <c r="V1539" i="25"/>
  <c r="W1539" i="25"/>
  <c r="X1539" i="25"/>
  <c r="S1540" i="25"/>
  <c r="T1540" i="25"/>
  <c r="U1540" i="25"/>
  <c r="V1540" i="25"/>
  <c r="W1540" i="25"/>
  <c r="X1540" i="25"/>
  <c r="S1541" i="25"/>
  <c r="T1541" i="25"/>
  <c r="U1541" i="25"/>
  <c r="V1541" i="25"/>
  <c r="W1541" i="25"/>
  <c r="X1541" i="25"/>
  <c r="S1542" i="25"/>
  <c r="T1542" i="25"/>
  <c r="U1542" i="25"/>
  <c r="V1542" i="25"/>
  <c r="W1542" i="25"/>
  <c r="X1542" i="25"/>
  <c r="S1543" i="25"/>
  <c r="T1543" i="25"/>
  <c r="U1543" i="25"/>
  <c r="V1543" i="25"/>
  <c r="W1543" i="25"/>
  <c r="X1543" i="25"/>
  <c r="S1544" i="25"/>
  <c r="T1544" i="25"/>
  <c r="U1544" i="25"/>
  <c r="V1544" i="25"/>
  <c r="W1544" i="25"/>
  <c r="X1544" i="25"/>
  <c r="S1545" i="25"/>
  <c r="T1545" i="25"/>
  <c r="U1545" i="25"/>
  <c r="V1545" i="25"/>
  <c r="W1545" i="25"/>
  <c r="X1545" i="25"/>
  <c r="S1546" i="25"/>
  <c r="T1546" i="25"/>
  <c r="U1546" i="25"/>
  <c r="V1546" i="25"/>
  <c r="W1546" i="25"/>
  <c r="X1546" i="25"/>
  <c r="S1547" i="25"/>
  <c r="T1547" i="25"/>
  <c r="U1547" i="25"/>
  <c r="V1547" i="25"/>
  <c r="W1547" i="25"/>
  <c r="X1547" i="25"/>
  <c r="S1548" i="25"/>
  <c r="T1548" i="25"/>
  <c r="U1548" i="25"/>
  <c r="V1548" i="25"/>
  <c r="W1548" i="25"/>
  <c r="X1548" i="25"/>
  <c r="S1549" i="25"/>
  <c r="T1549" i="25"/>
  <c r="U1549" i="25"/>
  <c r="V1549" i="25"/>
  <c r="W1549" i="25"/>
  <c r="X1549" i="25"/>
  <c r="S1550" i="25"/>
  <c r="T1550" i="25"/>
  <c r="U1550" i="25"/>
  <c r="V1550" i="25"/>
  <c r="W1550" i="25"/>
  <c r="X1550" i="25"/>
  <c r="S1551" i="25"/>
  <c r="T1551" i="25"/>
  <c r="U1551" i="25"/>
  <c r="V1551" i="25"/>
  <c r="W1551" i="25"/>
  <c r="X1551" i="25"/>
  <c r="S1552" i="25"/>
  <c r="T1552" i="25"/>
  <c r="U1552" i="25"/>
  <c r="V1552" i="25"/>
  <c r="W1552" i="25"/>
  <c r="X1552" i="25"/>
  <c r="S1553" i="25"/>
  <c r="T1553" i="25"/>
  <c r="U1553" i="25"/>
  <c r="V1553" i="25"/>
  <c r="W1553" i="25"/>
  <c r="X1553" i="25"/>
  <c r="S1554" i="25"/>
  <c r="T1554" i="25"/>
  <c r="U1554" i="25"/>
  <c r="V1554" i="25"/>
  <c r="W1554" i="25"/>
  <c r="X1554" i="25"/>
  <c r="S1555" i="25"/>
  <c r="T1555" i="25"/>
  <c r="U1555" i="25"/>
  <c r="V1555" i="25"/>
  <c r="W1555" i="25"/>
  <c r="X1555" i="25"/>
  <c r="S1556" i="25"/>
  <c r="T1556" i="25"/>
  <c r="U1556" i="25"/>
  <c r="V1556" i="25"/>
  <c r="W1556" i="25"/>
  <c r="X1556" i="25"/>
  <c r="S1557" i="25"/>
  <c r="T1557" i="25"/>
  <c r="U1557" i="25"/>
  <c r="V1557" i="25"/>
  <c r="W1557" i="25"/>
  <c r="X1557" i="25"/>
  <c r="S1558" i="25"/>
  <c r="T1558" i="25"/>
  <c r="U1558" i="25"/>
  <c r="V1558" i="25"/>
  <c r="W1558" i="25"/>
  <c r="X1558" i="25"/>
  <c r="S1559" i="25"/>
  <c r="T1559" i="25"/>
  <c r="U1559" i="25"/>
  <c r="V1559" i="25"/>
  <c r="W1559" i="25"/>
  <c r="X1559" i="25"/>
  <c r="S1560" i="25"/>
  <c r="T1560" i="25"/>
  <c r="U1560" i="25"/>
  <c r="V1560" i="25"/>
  <c r="W1560" i="25"/>
  <c r="X1560" i="25"/>
  <c r="S1561" i="25"/>
  <c r="T1561" i="25"/>
  <c r="U1561" i="25"/>
  <c r="V1561" i="25"/>
  <c r="W1561" i="25"/>
  <c r="X1561" i="25"/>
  <c r="S1562" i="25"/>
  <c r="T1562" i="25"/>
  <c r="U1562" i="25"/>
  <c r="V1562" i="25"/>
  <c r="W1562" i="25"/>
  <c r="X1562" i="25"/>
  <c r="S1563" i="25"/>
  <c r="T1563" i="25"/>
  <c r="U1563" i="25"/>
  <c r="V1563" i="25"/>
  <c r="W1563" i="25"/>
  <c r="X1563" i="25"/>
  <c r="S1564" i="25"/>
  <c r="T1564" i="25"/>
  <c r="U1564" i="25"/>
  <c r="V1564" i="25"/>
  <c r="W1564" i="25"/>
  <c r="X1564" i="25"/>
  <c r="S1565" i="25"/>
  <c r="T1565" i="25"/>
  <c r="U1565" i="25"/>
  <c r="V1565" i="25"/>
  <c r="W1565" i="25"/>
  <c r="X1565" i="25"/>
  <c r="S1566" i="25"/>
  <c r="T1566" i="25"/>
  <c r="U1566" i="25"/>
  <c r="V1566" i="25"/>
  <c r="W1566" i="25"/>
  <c r="X1566" i="25"/>
  <c r="S1567" i="25"/>
  <c r="T1567" i="25"/>
  <c r="U1567" i="25"/>
  <c r="V1567" i="25"/>
  <c r="W1567" i="25"/>
  <c r="X1567" i="25"/>
  <c r="S1568" i="25"/>
  <c r="T1568" i="25"/>
  <c r="U1568" i="25"/>
  <c r="V1568" i="25"/>
  <c r="W1568" i="25"/>
  <c r="X1568" i="25"/>
  <c r="S1569" i="25"/>
  <c r="T1569" i="25"/>
  <c r="U1569" i="25"/>
  <c r="V1569" i="25"/>
  <c r="W1569" i="25"/>
  <c r="X1569" i="25"/>
  <c r="S1570" i="25"/>
  <c r="T1570" i="25"/>
  <c r="U1570" i="25"/>
  <c r="V1570" i="25"/>
  <c r="W1570" i="25"/>
  <c r="X1570" i="25"/>
  <c r="S1571" i="25"/>
  <c r="T1571" i="25"/>
  <c r="U1571" i="25"/>
  <c r="V1571" i="25"/>
  <c r="W1571" i="25"/>
  <c r="X1571" i="25"/>
  <c r="S1572" i="25"/>
  <c r="T1572" i="25"/>
  <c r="U1572" i="25"/>
  <c r="V1572" i="25"/>
  <c r="W1572" i="25"/>
  <c r="X1572" i="25"/>
  <c r="S1573" i="25"/>
  <c r="T1573" i="25"/>
  <c r="U1573" i="25"/>
  <c r="V1573" i="25"/>
  <c r="W1573" i="25"/>
  <c r="X1573" i="25"/>
  <c r="S1574" i="25"/>
  <c r="T1574" i="25"/>
  <c r="U1574" i="25"/>
  <c r="V1574" i="25"/>
  <c r="W1574" i="25"/>
  <c r="X1574" i="25"/>
  <c r="S1575" i="25"/>
  <c r="T1575" i="25"/>
  <c r="U1575" i="25"/>
  <c r="V1575" i="25"/>
  <c r="W1575" i="25"/>
  <c r="X1575" i="25"/>
  <c r="S1576" i="25"/>
  <c r="T1576" i="25"/>
  <c r="U1576" i="25"/>
  <c r="V1576" i="25"/>
  <c r="W1576" i="25"/>
  <c r="X1576" i="25"/>
  <c r="S1577" i="25"/>
  <c r="T1577" i="25"/>
  <c r="U1577" i="25"/>
  <c r="V1577" i="25"/>
  <c r="W1577" i="25"/>
  <c r="X1577" i="25"/>
  <c r="S1578" i="25"/>
  <c r="T1578" i="25"/>
  <c r="U1578" i="25"/>
  <c r="V1578" i="25"/>
  <c r="W1578" i="25"/>
  <c r="X1578" i="25"/>
  <c r="S1579" i="25"/>
  <c r="T1579" i="25"/>
  <c r="U1579" i="25"/>
  <c r="V1579" i="25"/>
  <c r="W1579" i="25"/>
  <c r="X1579" i="25"/>
  <c r="V1580" i="25"/>
  <c r="W1580" i="25"/>
  <c r="V1581" i="25"/>
  <c r="W1581" i="25"/>
  <c r="X1581" i="25"/>
  <c r="S1582" i="25"/>
  <c r="T1582" i="25"/>
  <c r="U1582" i="25"/>
  <c r="V1582" i="25"/>
  <c r="W1582" i="25"/>
  <c r="X1582" i="25"/>
  <c r="S1583" i="25"/>
  <c r="T1583" i="25"/>
  <c r="U1583" i="25"/>
  <c r="V1583" i="25"/>
  <c r="W1583" i="25"/>
  <c r="X1583" i="25"/>
  <c r="S1584" i="25"/>
  <c r="T1584" i="25"/>
  <c r="U1584" i="25"/>
  <c r="V1584" i="25"/>
  <c r="W1584" i="25"/>
  <c r="X1584" i="25"/>
  <c r="S1585" i="25"/>
  <c r="T1585" i="25"/>
  <c r="U1585" i="25"/>
  <c r="V1585" i="25"/>
  <c r="W1585" i="25"/>
  <c r="X1585" i="25"/>
  <c r="S1586" i="25"/>
  <c r="T1586" i="25"/>
  <c r="U1586" i="25"/>
  <c r="V1586" i="25"/>
  <c r="W1586" i="25"/>
  <c r="X1586" i="25"/>
  <c r="S1587" i="25"/>
  <c r="T1587" i="25"/>
  <c r="U1587" i="25"/>
  <c r="V1587" i="25"/>
  <c r="W1587" i="25"/>
  <c r="X1587" i="25"/>
  <c r="S1588" i="25"/>
  <c r="T1588" i="25"/>
  <c r="U1588" i="25"/>
  <c r="V1588" i="25"/>
  <c r="W1588" i="25"/>
  <c r="X1588" i="25"/>
  <c r="S1589" i="25"/>
  <c r="T1589" i="25"/>
  <c r="U1589" i="25"/>
  <c r="V1589" i="25"/>
  <c r="W1589" i="25"/>
  <c r="X1589" i="25"/>
  <c r="S1590" i="25"/>
  <c r="T1590" i="25"/>
  <c r="U1590" i="25"/>
  <c r="V1590" i="25"/>
  <c r="W1590" i="25"/>
  <c r="X1590" i="25"/>
  <c r="S1591" i="25"/>
  <c r="T1591" i="25"/>
  <c r="U1591" i="25"/>
  <c r="V1591" i="25"/>
  <c r="W1591" i="25"/>
  <c r="X1591" i="25"/>
  <c r="S1592" i="25"/>
  <c r="T1592" i="25"/>
  <c r="U1592" i="25"/>
  <c r="V1592" i="25"/>
  <c r="W1592" i="25"/>
  <c r="X1592" i="25"/>
  <c r="S1593" i="25"/>
  <c r="T1593" i="25"/>
  <c r="U1593" i="25"/>
  <c r="V1593" i="25"/>
  <c r="W1593" i="25"/>
  <c r="X1593" i="25"/>
  <c r="S1594" i="25"/>
  <c r="T1594" i="25"/>
  <c r="U1594" i="25"/>
  <c r="V1594" i="25"/>
  <c r="W1594" i="25"/>
  <c r="X1594" i="25"/>
  <c r="S1595" i="25"/>
  <c r="T1595" i="25"/>
  <c r="U1595" i="25"/>
  <c r="V1595" i="25"/>
  <c r="W1595" i="25"/>
  <c r="X1595" i="25"/>
  <c r="S1596" i="25"/>
  <c r="T1596" i="25"/>
  <c r="U1596" i="25"/>
  <c r="V1596" i="25"/>
  <c r="W1596" i="25"/>
  <c r="X1596" i="25"/>
  <c r="S1597" i="25"/>
  <c r="T1597" i="25"/>
  <c r="U1597" i="25"/>
  <c r="V1597" i="25"/>
  <c r="W1597" i="25"/>
  <c r="X1597" i="25"/>
  <c r="S1598" i="25"/>
  <c r="T1598" i="25"/>
  <c r="U1598" i="25"/>
  <c r="V1598" i="25"/>
  <c r="W1598" i="25"/>
  <c r="X1598" i="25"/>
  <c r="S1599" i="25"/>
  <c r="T1599" i="25"/>
  <c r="U1599" i="25"/>
  <c r="V1599" i="25"/>
  <c r="W1599" i="25"/>
  <c r="X1599" i="25"/>
  <c r="S1600" i="25"/>
  <c r="T1600" i="25"/>
  <c r="U1600" i="25"/>
  <c r="V1600" i="25"/>
  <c r="W1600" i="25"/>
  <c r="X1600" i="25"/>
  <c r="S1601" i="25"/>
  <c r="T1601" i="25"/>
  <c r="U1601" i="25"/>
  <c r="V1601" i="25"/>
  <c r="W1601" i="25"/>
  <c r="X1601" i="25"/>
  <c r="S1602" i="25"/>
  <c r="T1602" i="25"/>
  <c r="U1602" i="25"/>
  <c r="V1602" i="25"/>
  <c r="W1602" i="25"/>
  <c r="X1602" i="25"/>
  <c r="S1603" i="25"/>
  <c r="T1603" i="25"/>
  <c r="U1603" i="25"/>
  <c r="V1603" i="25"/>
  <c r="W1603" i="25"/>
  <c r="X1603" i="25"/>
  <c r="S1604" i="25"/>
  <c r="T1604" i="25"/>
  <c r="U1604" i="25"/>
  <c r="V1604" i="25"/>
  <c r="W1604" i="25"/>
  <c r="X1604" i="25"/>
  <c r="S1605" i="25"/>
  <c r="T1605" i="25"/>
  <c r="U1605" i="25"/>
  <c r="V1605" i="25"/>
  <c r="W1605" i="25"/>
  <c r="X1605" i="25"/>
  <c r="S1606" i="25"/>
  <c r="T1606" i="25"/>
  <c r="U1606" i="25"/>
  <c r="V1606" i="25"/>
  <c r="W1606" i="25"/>
  <c r="X1606" i="25"/>
  <c r="S1607" i="25"/>
  <c r="T1607" i="25"/>
  <c r="U1607" i="25"/>
  <c r="V1607" i="25"/>
  <c r="W1607" i="25"/>
  <c r="X1607" i="25"/>
  <c r="G1608" i="25"/>
  <c r="S1608" i="25"/>
  <c r="T1608" i="25"/>
  <c r="U1608" i="25"/>
  <c r="V1608" i="25"/>
  <c r="W1608" i="25"/>
  <c r="X1608" i="25"/>
  <c r="S1609" i="25"/>
  <c r="T1609" i="25"/>
  <c r="U1609" i="25"/>
  <c r="V1609" i="25"/>
  <c r="W1609" i="25"/>
  <c r="X1609" i="25"/>
  <c r="G1610" i="25"/>
  <c r="S1610" i="25"/>
  <c r="T1610" i="25"/>
  <c r="U1610" i="25"/>
  <c r="V1610" i="25"/>
  <c r="W1610" i="25"/>
  <c r="X1610" i="25"/>
  <c r="S1611" i="25"/>
  <c r="T1611" i="25"/>
  <c r="U1611" i="25"/>
  <c r="V1611" i="25"/>
  <c r="W1611" i="25"/>
  <c r="X1611" i="25"/>
  <c r="S1612" i="25"/>
  <c r="T1612" i="25"/>
  <c r="U1612" i="25"/>
  <c r="V1612" i="25"/>
  <c r="W1612" i="25"/>
  <c r="X1612" i="25"/>
  <c r="S1613" i="25"/>
  <c r="T1613" i="25"/>
  <c r="U1613" i="25"/>
  <c r="V1613" i="25"/>
  <c r="W1613" i="25"/>
  <c r="X1613" i="25"/>
  <c r="S1614" i="25"/>
  <c r="T1614" i="25"/>
  <c r="U1614" i="25"/>
  <c r="V1614" i="25"/>
  <c r="W1614" i="25"/>
  <c r="X1614" i="25"/>
  <c r="S1615" i="25"/>
  <c r="T1615" i="25"/>
  <c r="U1615" i="25"/>
  <c r="V1615" i="25"/>
  <c r="W1615" i="25"/>
  <c r="X1615" i="25"/>
  <c r="S1616" i="25"/>
  <c r="T1616" i="25"/>
  <c r="U1616" i="25"/>
  <c r="V1616" i="25"/>
  <c r="W1616" i="25"/>
  <c r="X1616" i="25"/>
  <c r="S1617" i="25"/>
  <c r="T1617" i="25"/>
  <c r="U1617" i="25"/>
  <c r="V1617" i="25"/>
  <c r="W1617" i="25"/>
  <c r="X1617" i="25"/>
  <c r="S1618" i="25"/>
  <c r="T1618" i="25"/>
  <c r="U1618" i="25"/>
  <c r="V1618" i="25"/>
  <c r="W1618" i="25"/>
  <c r="X1618" i="25"/>
  <c r="S1619" i="25"/>
  <c r="T1619" i="25"/>
  <c r="U1619" i="25"/>
  <c r="V1619" i="25"/>
  <c r="W1619" i="25"/>
  <c r="X1619" i="25"/>
  <c r="S1620" i="25"/>
  <c r="T1620" i="25"/>
  <c r="U1620" i="25"/>
  <c r="V1620" i="25"/>
  <c r="W1620" i="25"/>
  <c r="X1620" i="25"/>
  <c r="S1621" i="25"/>
  <c r="T1621" i="25"/>
  <c r="U1621" i="25"/>
  <c r="V1621" i="25"/>
  <c r="W1621" i="25"/>
  <c r="X1621" i="25"/>
  <c r="G1622" i="25"/>
  <c r="S1622" i="25"/>
  <c r="T1622" i="25"/>
  <c r="U1622" i="25"/>
  <c r="V1622" i="25"/>
  <c r="W1622" i="25"/>
  <c r="X1622" i="25"/>
  <c r="S1623" i="25"/>
  <c r="T1623" i="25"/>
  <c r="U1623" i="25"/>
  <c r="V1623" i="25"/>
  <c r="W1623" i="25"/>
  <c r="X1623" i="25"/>
  <c r="G1624" i="25"/>
  <c r="S1624" i="25"/>
  <c r="T1624" i="25"/>
  <c r="U1624" i="25"/>
  <c r="V1624" i="25"/>
  <c r="W1624" i="25"/>
  <c r="X1624" i="25"/>
  <c r="S1625" i="25"/>
  <c r="T1625" i="25"/>
  <c r="U1625" i="25"/>
  <c r="V1625" i="25"/>
  <c r="W1625" i="25"/>
  <c r="X1625" i="25"/>
  <c r="S1626" i="25"/>
  <c r="T1626" i="25"/>
  <c r="U1626" i="25"/>
  <c r="V1626" i="25"/>
  <c r="W1626" i="25"/>
  <c r="X1626" i="25"/>
  <c r="S1627" i="25"/>
  <c r="T1627" i="25"/>
  <c r="U1627" i="25"/>
  <c r="V1627" i="25"/>
  <c r="W1627" i="25"/>
  <c r="X1627" i="25"/>
  <c r="S1628" i="25"/>
  <c r="T1628" i="25"/>
  <c r="U1628" i="25"/>
  <c r="V1628" i="25"/>
  <c r="W1628" i="25"/>
  <c r="X1628" i="25"/>
  <c r="S1629" i="25"/>
  <c r="T1629" i="25"/>
  <c r="U1629" i="25"/>
  <c r="V1629" i="25"/>
  <c r="W1629" i="25"/>
  <c r="X1629" i="25"/>
  <c r="S1630" i="25"/>
  <c r="T1630" i="25"/>
  <c r="U1630" i="25"/>
  <c r="V1630" i="25"/>
  <c r="W1630" i="25"/>
  <c r="X1630" i="25"/>
  <c r="S1631" i="25"/>
  <c r="T1631" i="25"/>
  <c r="U1631" i="25"/>
  <c r="V1631" i="25"/>
  <c r="W1631" i="25"/>
  <c r="X1631" i="25"/>
  <c r="S1632" i="25"/>
  <c r="T1632" i="25"/>
  <c r="U1632" i="25"/>
  <c r="V1632" i="25"/>
  <c r="W1632" i="25"/>
  <c r="X1632" i="25"/>
  <c r="S1633" i="25"/>
  <c r="T1633" i="25"/>
  <c r="U1633" i="25"/>
  <c r="V1633" i="25"/>
  <c r="W1633" i="25"/>
  <c r="X1633" i="25"/>
  <c r="S1634" i="25"/>
  <c r="T1634" i="25"/>
  <c r="U1634" i="25"/>
  <c r="V1634" i="25"/>
  <c r="W1634" i="25"/>
  <c r="X1634" i="25"/>
  <c r="G1635" i="25"/>
  <c r="S1635" i="25"/>
  <c r="T1635" i="25"/>
  <c r="U1635" i="25"/>
  <c r="V1635" i="25"/>
  <c r="W1635" i="25"/>
  <c r="X1635" i="25"/>
  <c r="S1636" i="25"/>
  <c r="T1636" i="25"/>
  <c r="U1636" i="25"/>
  <c r="V1636" i="25"/>
  <c r="W1636" i="25"/>
  <c r="X1636" i="25"/>
  <c r="G1637" i="25"/>
  <c r="S1637" i="25"/>
  <c r="T1637" i="25"/>
  <c r="U1637" i="25"/>
  <c r="V1637" i="25"/>
  <c r="W1637" i="25"/>
  <c r="X1637" i="25"/>
  <c r="S1638" i="25"/>
  <c r="T1638" i="25"/>
  <c r="U1638" i="25"/>
  <c r="V1638" i="25"/>
  <c r="W1638" i="25"/>
  <c r="X1638" i="25"/>
  <c r="S1639" i="25"/>
  <c r="T1639" i="25"/>
  <c r="U1639" i="25"/>
  <c r="V1639" i="25"/>
  <c r="W1639" i="25"/>
  <c r="X1639" i="25"/>
  <c r="S1640" i="25"/>
  <c r="T1640" i="25"/>
  <c r="U1640" i="25"/>
  <c r="V1640" i="25"/>
  <c r="W1640" i="25"/>
  <c r="X1640" i="25"/>
  <c r="S1641" i="25"/>
  <c r="T1641" i="25"/>
  <c r="U1641" i="25"/>
  <c r="V1641" i="25"/>
  <c r="W1641" i="25"/>
  <c r="X1641" i="25"/>
  <c r="S1642" i="25"/>
  <c r="T1642" i="25"/>
  <c r="U1642" i="25"/>
  <c r="V1642" i="25"/>
  <c r="W1642" i="25"/>
  <c r="X1642" i="25"/>
  <c r="S1643" i="25"/>
  <c r="T1643" i="25"/>
  <c r="U1643" i="25"/>
  <c r="V1643" i="25"/>
  <c r="W1643" i="25"/>
  <c r="X1643" i="25"/>
  <c r="S1644" i="25"/>
  <c r="T1644" i="25"/>
  <c r="U1644" i="25"/>
  <c r="V1644" i="25"/>
  <c r="W1644" i="25"/>
  <c r="X1644" i="25"/>
  <c r="S1645" i="25"/>
  <c r="T1645" i="25"/>
  <c r="U1645" i="25"/>
  <c r="V1645" i="25"/>
  <c r="W1645" i="25"/>
  <c r="X1645" i="25"/>
  <c r="S1646" i="25"/>
  <c r="T1646" i="25"/>
  <c r="U1646" i="25"/>
  <c r="V1646" i="25"/>
  <c r="W1646" i="25"/>
  <c r="X1646" i="25"/>
  <c r="S1647" i="25"/>
  <c r="T1647" i="25"/>
  <c r="U1647" i="25"/>
  <c r="V1647" i="25"/>
  <c r="W1647" i="25"/>
  <c r="X1647" i="25"/>
  <c r="S1648" i="25"/>
  <c r="T1648" i="25"/>
  <c r="U1648" i="25"/>
  <c r="V1648" i="25"/>
  <c r="W1648" i="25"/>
  <c r="X1648" i="25"/>
  <c r="S1649" i="25"/>
  <c r="T1649" i="25"/>
  <c r="U1649" i="25"/>
  <c r="V1649" i="25"/>
  <c r="W1649" i="25"/>
  <c r="X1649" i="25"/>
  <c r="S1650" i="25"/>
  <c r="T1650" i="25"/>
  <c r="U1650" i="25"/>
  <c r="V1650" i="25"/>
  <c r="W1650" i="25"/>
  <c r="X1650" i="25"/>
  <c r="S1651" i="25"/>
  <c r="T1651" i="25"/>
  <c r="U1651" i="25"/>
  <c r="V1651" i="25"/>
  <c r="W1651" i="25"/>
  <c r="X1651" i="25"/>
  <c r="S1652" i="25"/>
  <c r="T1652" i="25"/>
  <c r="U1652" i="25"/>
  <c r="V1652" i="25"/>
  <c r="W1652" i="25"/>
  <c r="X1652" i="25"/>
  <c r="S1653" i="25"/>
  <c r="T1653" i="25"/>
  <c r="U1653" i="25"/>
  <c r="V1653" i="25"/>
  <c r="W1653" i="25"/>
  <c r="X1653" i="25"/>
  <c r="S1654" i="25"/>
  <c r="T1654" i="25"/>
  <c r="U1654" i="25"/>
  <c r="V1654" i="25"/>
  <c r="W1654" i="25"/>
  <c r="X1654" i="25"/>
  <c r="S1655" i="25"/>
  <c r="T1655" i="25"/>
  <c r="U1655" i="25"/>
  <c r="V1655" i="25"/>
  <c r="W1655" i="25"/>
  <c r="X1655" i="25"/>
  <c r="S1656" i="25"/>
  <c r="T1656" i="25"/>
  <c r="U1656" i="25"/>
  <c r="V1656" i="25"/>
  <c r="W1656" i="25"/>
  <c r="X1656" i="25"/>
  <c r="S1657" i="25"/>
  <c r="T1657" i="25"/>
  <c r="U1657" i="25"/>
  <c r="V1657" i="25"/>
  <c r="W1657" i="25"/>
  <c r="X1657" i="25"/>
  <c r="S1658" i="25"/>
  <c r="T1658" i="25"/>
  <c r="U1658" i="25"/>
  <c r="V1658" i="25"/>
  <c r="W1658" i="25"/>
  <c r="X1658" i="25"/>
  <c r="S1659" i="25"/>
  <c r="T1659" i="25"/>
  <c r="U1659" i="25"/>
  <c r="V1659" i="25"/>
  <c r="W1659" i="25"/>
  <c r="X1659" i="25"/>
  <c r="S1660" i="25"/>
  <c r="T1660" i="25"/>
  <c r="U1660" i="25"/>
  <c r="V1660" i="25"/>
  <c r="W1660" i="25"/>
  <c r="X1660" i="25"/>
  <c r="S1661" i="25"/>
  <c r="T1661" i="25"/>
  <c r="U1661" i="25"/>
  <c r="V1661" i="25"/>
  <c r="W1661" i="25"/>
  <c r="X1661" i="25"/>
  <c r="S1662" i="25"/>
  <c r="T1662" i="25"/>
  <c r="U1662" i="25"/>
  <c r="V1662" i="25"/>
  <c r="W1662" i="25"/>
  <c r="X1662" i="25"/>
  <c r="S1663" i="25"/>
  <c r="T1663" i="25"/>
  <c r="U1663" i="25"/>
  <c r="V1663" i="25"/>
  <c r="W1663" i="25"/>
  <c r="X1663" i="25"/>
  <c r="S1664" i="25"/>
  <c r="T1664" i="25"/>
  <c r="U1664" i="25"/>
  <c r="V1664" i="25"/>
  <c r="W1664" i="25"/>
  <c r="X1664" i="25"/>
  <c r="S1665" i="25"/>
  <c r="T1665" i="25"/>
  <c r="U1665" i="25"/>
  <c r="V1665" i="25"/>
  <c r="W1665" i="25"/>
  <c r="X1665" i="25"/>
  <c r="S1666" i="25"/>
  <c r="T1666" i="25"/>
  <c r="U1666" i="25"/>
  <c r="V1666" i="25"/>
  <c r="W1666" i="25"/>
  <c r="X1666" i="25"/>
  <c r="S1667" i="25"/>
  <c r="T1667" i="25"/>
  <c r="U1667" i="25"/>
  <c r="V1667" i="25"/>
  <c r="W1667" i="25"/>
  <c r="X1667" i="25"/>
  <c r="S1668" i="25"/>
  <c r="T1668" i="25"/>
  <c r="U1668" i="25"/>
  <c r="V1668" i="25"/>
  <c r="W1668" i="25"/>
  <c r="X1668" i="25"/>
  <c r="S1669" i="25"/>
  <c r="T1669" i="25"/>
  <c r="U1669" i="25"/>
  <c r="V1669" i="25"/>
  <c r="W1669" i="25"/>
  <c r="X1669" i="25"/>
  <c r="S1670" i="25"/>
  <c r="T1670" i="25"/>
  <c r="U1670" i="25"/>
  <c r="V1670" i="25"/>
  <c r="W1670" i="25"/>
  <c r="X1670" i="25"/>
  <c r="S1671" i="25"/>
  <c r="T1671" i="25"/>
  <c r="U1671" i="25"/>
  <c r="V1671" i="25"/>
  <c r="W1671" i="25"/>
  <c r="X1671" i="25"/>
  <c r="S1672" i="25"/>
  <c r="T1672" i="25"/>
  <c r="U1672" i="25"/>
  <c r="V1672" i="25"/>
  <c r="W1672" i="25"/>
  <c r="X1672" i="25"/>
  <c r="S1673" i="25"/>
  <c r="T1673" i="25"/>
  <c r="U1673" i="25"/>
  <c r="V1673" i="25"/>
  <c r="W1673" i="25"/>
  <c r="X1673" i="25"/>
  <c r="S1674" i="25"/>
  <c r="T1674" i="25"/>
  <c r="U1674" i="25"/>
  <c r="V1674" i="25"/>
  <c r="W1674" i="25"/>
  <c r="X1674" i="25"/>
  <c r="S1675" i="25"/>
  <c r="T1675" i="25"/>
  <c r="U1675" i="25"/>
  <c r="V1675" i="25"/>
  <c r="W1675" i="25"/>
  <c r="X1675" i="25"/>
  <c r="S1676" i="25"/>
  <c r="T1676" i="25"/>
  <c r="U1676" i="25"/>
  <c r="V1676" i="25"/>
  <c r="W1676" i="25"/>
  <c r="X1676" i="25"/>
  <c r="S1677" i="25"/>
  <c r="T1677" i="25"/>
  <c r="U1677" i="25"/>
  <c r="V1677" i="25"/>
  <c r="W1677" i="25"/>
  <c r="X1677" i="25"/>
  <c r="S1678" i="25"/>
  <c r="T1678" i="25"/>
  <c r="U1678" i="25"/>
  <c r="V1678" i="25"/>
  <c r="W1678" i="25"/>
  <c r="X1678" i="25"/>
  <c r="S1679" i="25"/>
  <c r="T1679" i="25"/>
  <c r="U1679" i="25"/>
  <c r="V1679" i="25"/>
  <c r="W1679" i="25"/>
  <c r="X1679" i="25"/>
  <c r="S1680" i="25"/>
  <c r="T1680" i="25"/>
  <c r="U1680" i="25"/>
  <c r="V1680" i="25"/>
  <c r="W1680" i="25"/>
  <c r="X1680" i="25"/>
  <c r="S1681" i="25"/>
  <c r="T1681" i="25"/>
  <c r="U1681" i="25"/>
  <c r="V1681" i="25"/>
  <c r="W1681" i="25"/>
  <c r="X1681" i="25"/>
  <c r="S1682" i="25"/>
  <c r="T1682" i="25"/>
  <c r="U1682" i="25"/>
  <c r="V1682" i="25"/>
  <c r="W1682" i="25"/>
  <c r="X1682" i="25"/>
  <c r="S1683" i="25"/>
  <c r="T1683" i="25"/>
  <c r="U1683" i="25"/>
  <c r="V1683" i="25"/>
  <c r="W1683" i="25"/>
  <c r="X1683" i="25"/>
  <c r="S1684" i="25"/>
  <c r="T1684" i="25"/>
  <c r="U1684" i="25"/>
  <c r="V1684" i="25"/>
  <c r="W1684" i="25"/>
  <c r="X1684" i="25"/>
  <c r="S1685" i="25"/>
  <c r="T1685" i="25"/>
  <c r="U1685" i="25"/>
  <c r="V1685" i="25"/>
  <c r="W1685" i="25"/>
  <c r="X1685" i="25"/>
  <c r="S1686" i="25"/>
  <c r="T1686" i="25"/>
  <c r="U1686" i="25"/>
  <c r="V1686" i="25"/>
  <c r="W1686" i="25"/>
  <c r="X1686" i="25"/>
  <c r="S1687" i="25"/>
  <c r="T1687" i="25"/>
  <c r="U1687" i="25"/>
  <c r="V1687" i="25"/>
  <c r="W1687" i="25"/>
  <c r="X1687" i="25"/>
  <c r="S1688" i="25"/>
  <c r="T1688" i="25"/>
  <c r="U1688" i="25"/>
  <c r="V1688" i="25"/>
  <c r="W1688" i="25"/>
  <c r="X1688" i="25"/>
  <c r="S1689" i="25"/>
  <c r="T1689" i="25"/>
  <c r="U1689" i="25"/>
  <c r="V1689" i="25"/>
  <c r="W1689" i="25"/>
  <c r="X1689" i="25"/>
  <c r="S1690" i="25"/>
  <c r="T1690" i="25"/>
  <c r="U1690" i="25"/>
  <c r="V1690" i="25"/>
  <c r="W1690" i="25"/>
  <c r="X1690" i="25"/>
  <c r="S1691" i="25"/>
  <c r="T1691" i="25"/>
  <c r="U1691" i="25"/>
  <c r="V1691" i="25"/>
  <c r="W1691" i="25"/>
  <c r="X1691" i="25"/>
  <c r="S1692" i="25"/>
  <c r="T1692" i="25"/>
  <c r="U1692" i="25"/>
  <c r="V1692" i="25"/>
  <c r="W1692" i="25"/>
  <c r="X1692" i="25"/>
  <c r="S1693" i="25"/>
  <c r="T1693" i="25"/>
  <c r="U1693" i="25"/>
  <c r="V1693" i="25"/>
  <c r="W1693" i="25"/>
  <c r="X1693" i="25"/>
  <c r="S1694" i="25"/>
  <c r="T1694" i="25"/>
  <c r="U1694" i="25"/>
  <c r="V1694" i="25"/>
  <c r="W1694" i="25"/>
  <c r="X1694" i="25"/>
  <c r="S1695" i="25"/>
  <c r="T1695" i="25"/>
  <c r="U1695" i="25"/>
  <c r="V1695" i="25"/>
  <c r="W1695" i="25"/>
  <c r="X1695" i="25"/>
  <c r="S1696" i="25"/>
  <c r="T1696" i="25"/>
  <c r="U1696" i="25"/>
  <c r="V1696" i="25"/>
  <c r="W1696" i="25"/>
  <c r="X1696" i="25"/>
  <c r="S1697" i="25"/>
  <c r="T1697" i="25"/>
  <c r="U1697" i="25"/>
  <c r="V1697" i="25"/>
  <c r="W1697" i="25"/>
  <c r="X1697" i="25"/>
  <c r="S1698" i="25"/>
  <c r="T1698" i="25"/>
  <c r="U1698" i="25"/>
  <c r="V1698" i="25"/>
  <c r="W1698" i="25"/>
  <c r="X1698" i="25"/>
  <c r="S1699" i="25"/>
  <c r="T1699" i="25"/>
  <c r="U1699" i="25"/>
  <c r="V1699" i="25"/>
  <c r="W1699" i="25"/>
  <c r="X1699" i="25"/>
  <c r="S1700" i="25"/>
  <c r="T1700" i="25"/>
  <c r="U1700" i="25"/>
  <c r="V1700" i="25"/>
  <c r="W1700" i="25"/>
  <c r="X1700" i="25"/>
  <c r="S1701" i="25"/>
  <c r="T1701" i="25"/>
  <c r="U1701" i="25"/>
  <c r="V1701" i="25"/>
  <c r="W1701" i="25"/>
  <c r="X1701" i="25"/>
  <c r="S1702" i="25"/>
  <c r="T1702" i="25"/>
  <c r="U1702" i="25"/>
  <c r="V1702" i="25"/>
  <c r="W1702" i="25"/>
  <c r="X1702" i="25"/>
  <c r="S1703" i="25"/>
  <c r="T1703" i="25"/>
  <c r="U1703" i="25"/>
  <c r="V1703" i="25"/>
  <c r="W1703" i="25"/>
  <c r="X1703" i="25"/>
  <c r="S1704" i="25"/>
  <c r="T1704" i="25"/>
  <c r="U1704" i="25"/>
  <c r="V1704" i="25"/>
  <c r="W1704" i="25"/>
  <c r="X1704" i="25"/>
  <c r="S1705" i="25"/>
  <c r="T1705" i="25"/>
  <c r="U1705" i="25"/>
  <c r="V1705" i="25"/>
  <c r="W1705" i="25"/>
  <c r="X1705" i="25"/>
  <c r="S1706" i="25"/>
  <c r="T1706" i="25"/>
  <c r="U1706" i="25"/>
  <c r="V1706" i="25"/>
  <c r="W1706" i="25"/>
  <c r="X1706" i="25"/>
  <c r="S1707" i="25"/>
  <c r="T1707" i="25"/>
  <c r="U1707" i="25"/>
  <c r="V1707" i="25"/>
  <c r="W1707" i="25"/>
  <c r="X1707" i="25"/>
  <c r="S1708" i="25"/>
  <c r="T1708" i="25"/>
  <c r="U1708" i="25"/>
  <c r="V1708" i="25"/>
  <c r="W1708" i="25"/>
  <c r="X1708" i="25"/>
  <c r="S1709" i="25"/>
  <c r="T1709" i="25"/>
  <c r="U1709" i="25"/>
  <c r="V1709" i="25"/>
  <c r="W1709" i="25"/>
  <c r="X1709" i="25"/>
  <c r="S1710" i="25"/>
  <c r="T1710" i="25"/>
  <c r="U1710" i="25"/>
  <c r="V1710" i="25"/>
  <c r="W1710" i="25"/>
  <c r="X1710" i="25"/>
  <c r="S1711" i="25"/>
  <c r="T1711" i="25"/>
  <c r="U1711" i="25"/>
  <c r="V1711" i="25"/>
  <c r="W1711" i="25"/>
  <c r="X1711" i="25"/>
  <c r="S1712" i="25"/>
  <c r="T1712" i="25"/>
  <c r="U1712" i="25"/>
  <c r="V1712" i="25"/>
  <c r="W1712" i="25"/>
  <c r="X1712" i="25"/>
  <c r="S1713" i="25"/>
  <c r="T1713" i="25"/>
  <c r="U1713" i="25"/>
  <c r="V1713" i="25"/>
  <c r="W1713" i="25"/>
  <c r="X1713" i="25"/>
  <c r="S1714" i="25"/>
  <c r="T1714" i="25"/>
  <c r="U1714" i="25"/>
  <c r="V1714" i="25"/>
  <c r="W1714" i="25"/>
  <c r="X1714" i="25"/>
  <c r="S1715" i="25"/>
  <c r="T1715" i="25"/>
  <c r="U1715" i="25"/>
  <c r="V1715" i="25"/>
  <c r="W1715" i="25"/>
  <c r="X1715" i="25"/>
  <c r="S1716" i="25"/>
  <c r="T1716" i="25"/>
  <c r="U1716" i="25"/>
  <c r="V1716" i="25"/>
  <c r="W1716" i="25"/>
  <c r="X1716" i="25"/>
  <c r="S1717" i="25"/>
  <c r="T1717" i="25"/>
  <c r="U1717" i="25"/>
  <c r="V1717" i="25"/>
  <c r="W1717" i="25"/>
  <c r="X1717" i="25"/>
  <c r="S1718" i="25"/>
  <c r="T1718" i="25"/>
  <c r="U1718" i="25"/>
  <c r="V1718" i="25"/>
  <c r="W1718" i="25"/>
  <c r="X1718" i="25"/>
  <c r="S1719" i="25"/>
  <c r="T1719" i="25"/>
  <c r="U1719" i="25"/>
  <c r="V1719" i="25"/>
  <c r="W1719" i="25"/>
  <c r="X1719" i="25"/>
  <c r="S1720" i="25"/>
  <c r="T1720" i="25"/>
  <c r="U1720" i="25"/>
  <c r="V1720" i="25"/>
  <c r="W1720" i="25"/>
  <c r="X1720" i="25"/>
  <c r="S1721" i="25"/>
  <c r="T1721" i="25"/>
  <c r="U1721" i="25"/>
  <c r="V1721" i="25"/>
  <c r="W1721" i="25"/>
  <c r="X1721" i="25"/>
  <c r="S1722" i="25"/>
  <c r="T1722" i="25"/>
  <c r="U1722" i="25"/>
  <c r="V1722" i="25"/>
  <c r="W1722" i="25"/>
  <c r="X1722" i="25"/>
  <c r="S1723" i="25"/>
  <c r="T1723" i="25"/>
  <c r="U1723" i="25"/>
  <c r="V1723" i="25"/>
  <c r="W1723" i="25"/>
  <c r="X1723" i="25"/>
  <c r="S1724" i="25"/>
  <c r="T1724" i="25"/>
  <c r="U1724" i="25"/>
  <c r="V1724" i="25"/>
  <c r="W1724" i="25"/>
  <c r="X1724" i="25"/>
  <c r="S1725" i="25"/>
  <c r="T1725" i="25"/>
  <c r="U1725" i="25"/>
  <c r="V1725" i="25"/>
  <c r="W1725" i="25"/>
  <c r="X1725" i="25"/>
  <c r="S1726" i="25"/>
  <c r="T1726" i="25"/>
  <c r="U1726" i="25"/>
  <c r="V1726" i="25"/>
  <c r="W1726" i="25"/>
  <c r="X1726" i="25"/>
  <c r="S1727" i="25"/>
  <c r="T1727" i="25"/>
  <c r="U1727" i="25"/>
  <c r="V1727" i="25"/>
  <c r="W1727" i="25"/>
  <c r="X1727" i="25"/>
  <c r="S1728" i="25"/>
  <c r="T1728" i="25"/>
  <c r="U1728" i="25"/>
  <c r="V1728" i="25"/>
  <c r="W1728" i="25"/>
  <c r="X1728" i="25"/>
  <c r="S1729" i="25"/>
  <c r="T1729" i="25"/>
  <c r="U1729" i="25"/>
  <c r="V1729" i="25"/>
  <c r="W1729" i="25"/>
  <c r="X1729" i="25"/>
  <c r="S1730" i="25"/>
  <c r="T1730" i="25"/>
  <c r="U1730" i="25"/>
  <c r="V1730" i="25"/>
  <c r="W1730" i="25"/>
  <c r="X1730" i="25"/>
  <c r="S1731" i="25"/>
  <c r="T1731" i="25"/>
  <c r="U1731" i="25"/>
  <c r="V1731" i="25"/>
  <c r="W1731" i="25"/>
  <c r="X1731" i="25"/>
  <c r="S1732" i="25"/>
  <c r="T1732" i="25"/>
  <c r="U1732" i="25"/>
  <c r="V1732" i="25"/>
  <c r="W1732" i="25"/>
  <c r="X1732" i="25"/>
  <c r="S1733" i="25"/>
  <c r="T1733" i="25"/>
  <c r="U1733" i="25"/>
  <c r="V1733" i="25"/>
  <c r="W1733" i="25"/>
  <c r="X1733" i="25"/>
  <c r="S1734" i="25"/>
  <c r="T1734" i="25"/>
  <c r="U1734" i="25"/>
  <c r="V1734" i="25"/>
  <c r="W1734" i="25"/>
  <c r="X1734" i="25"/>
  <c r="S1735" i="25"/>
  <c r="T1735" i="25"/>
  <c r="U1735" i="25"/>
  <c r="V1735" i="25"/>
  <c r="W1735" i="25"/>
  <c r="X1735" i="25"/>
  <c r="S1736" i="25"/>
  <c r="T1736" i="25"/>
  <c r="U1736" i="25"/>
  <c r="V1736" i="25"/>
  <c r="W1736" i="25"/>
  <c r="X1736" i="25"/>
  <c r="S1737" i="25"/>
  <c r="T1737" i="25"/>
  <c r="U1737" i="25"/>
  <c r="V1737" i="25"/>
  <c r="W1737" i="25"/>
  <c r="X1737" i="25"/>
  <c r="S1738" i="25"/>
  <c r="T1738" i="25"/>
  <c r="U1738" i="25"/>
  <c r="V1738" i="25"/>
  <c r="W1738" i="25"/>
  <c r="X1738" i="25"/>
  <c r="S1739" i="25"/>
  <c r="T1739" i="25"/>
  <c r="U1739" i="25"/>
  <c r="V1739" i="25"/>
  <c r="W1739" i="25"/>
  <c r="X1739" i="25"/>
  <c r="S1740" i="25"/>
  <c r="T1740" i="25"/>
  <c r="U1740" i="25"/>
  <c r="V1740" i="25"/>
  <c r="W1740" i="25"/>
  <c r="X1740" i="25"/>
  <c r="S1741" i="25"/>
  <c r="T1741" i="25"/>
  <c r="U1741" i="25"/>
  <c r="V1741" i="25"/>
  <c r="W1741" i="25"/>
  <c r="X1741" i="25"/>
  <c r="S1742" i="25"/>
  <c r="T1742" i="25"/>
  <c r="U1742" i="25"/>
  <c r="V1742" i="25"/>
  <c r="W1742" i="25"/>
  <c r="X1742" i="25"/>
  <c r="S1743" i="25"/>
  <c r="T1743" i="25"/>
  <c r="U1743" i="25"/>
  <c r="V1743" i="25"/>
  <c r="W1743" i="25"/>
  <c r="X1743" i="25"/>
  <c r="S1744" i="25"/>
  <c r="T1744" i="25"/>
  <c r="U1744" i="25"/>
  <c r="V1744" i="25"/>
  <c r="W1744" i="25"/>
  <c r="X1744" i="25"/>
  <c r="S1745" i="25"/>
  <c r="T1745" i="25"/>
  <c r="U1745" i="25"/>
  <c r="V1745" i="25"/>
  <c r="W1745" i="25"/>
  <c r="X1745" i="25"/>
  <c r="S1746" i="25"/>
  <c r="T1746" i="25"/>
  <c r="U1746" i="25"/>
  <c r="V1746" i="25"/>
  <c r="W1746" i="25"/>
  <c r="X1746" i="25"/>
  <c r="S1747" i="25"/>
  <c r="T1747" i="25"/>
  <c r="U1747" i="25"/>
  <c r="V1747" i="25"/>
  <c r="W1747" i="25"/>
  <c r="X1747" i="25"/>
  <c r="S1748" i="25"/>
  <c r="T1748" i="25"/>
  <c r="U1748" i="25"/>
  <c r="V1748" i="25"/>
  <c r="W1748" i="25"/>
  <c r="X1748" i="25"/>
  <c r="S1749" i="25"/>
  <c r="T1749" i="25"/>
  <c r="U1749" i="25"/>
  <c r="V1749" i="25"/>
  <c r="W1749" i="25"/>
  <c r="X1749" i="25"/>
  <c r="S1750" i="25"/>
  <c r="T1750" i="25"/>
  <c r="U1750" i="25"/>
  <c r="V1750" i="25"/>
  <c r="W1750" i="25"/>
  <c r="X1750" i="25"/>
  <c r="S1751" i="25"/>
  <c r="T1751" i="25"/>
  <c r="U1751" i="25"/>
  <c r="V1751" i="25"/>
  <c r="W1751" i="25"/>
  <c r="X1751" i="25"/>
  <c r="S1752" i="25"/>
  <c r="T1752" i="25"/>
  <c r="U1752" i="25"/>
  <c r="V1752" i="25"/>
  <c r="W1752" i="25"/>
  <c r="X1752" i="25"/>
  <c r="S1753" i="25"/>
  <c r="T1753" i="25"/>
  <c r="U1753" i="25"/>
  <c r="V1753" i="25"/>
  <c r="W1753" i="25"/>
  <c r="X1753" i="25"/>
  <c r="S1754" i="25"/>
  <c r="T1754" i="25"/>
  <c r="U1754" i="25"/>
  <c r="V1754" i="25"/>
  <c r="W1754" i="25"/>
  <c r="X1754" i="25"/>
  <c r="S1755" i="25"/>
  <c r="T1755" i="25"/>
  <c r="U1755" i="25"/>
  <c r="V1755" i="25"/>
  <c r="W1755" i="25"/>
  <c r="X1755" i="25"/>
  <c r="S1756" i="25"/>
  <c r="T1756" i="25"/>
  <c r="U1756" i="25"/>
  <c r="V1756" i="25"/>
  <c r="W1756" i="25"/>
  <c r="X1756" i="25"/>
  <c r="S1757" i="25"/>
  <c r="T1757" i="25"/>
  <c r="U1757" i="25"/>
  <c r="V1757" i="25"/>
  <c r="W1757" i="25"/>
  <c r="X1757" i="25"/>
  <c r="S1758" i="25"/>
  <c r="T1758" i="25"/>
  <c r="U1758" i="25"/>
  <c r="V1758" i="25"/>
  <c r="W1758" i="25"/>
  <c r="X1758" i="25"/>
  <c r="S1759" i="25"/>
  <c r="T1759" i="25"/>
  <c r="U1759" i="25"/>
  <c r="V1759" i="25"/>
  <c r="W1759" i="25"/>
  <c r="X1759" i="25"/>
  <c r="S1760" i="25"/>
  <c r="T1760" i="25"/>
  <c r="U1760" i="25"/>
  <c r="V1760" i="25"/>
  <c r="W1760" i="25"/>
  <c r="X1760" i="25"/>
  <c r="S1761" i="25"/>
  <c r="T1761" i="25"/>
  <c r="U1761" i="25"/>
  <c r="V1761" i="25"/>
  <c r="W1761" i="25"/>
  <c r="X1761" i="25"/>
  <c r="S1762" i="25"/>
  <c r="T1762" i="25"/>
  <c r="U1762" i="25"/>
  <c r="V1762" i="25"/>
  <c r="W1762" i="25"/>
  <c r="X1762" i="25"/>
  <c r="S1763" i="25"/>
  <c r="T1763" i="25"/>
  <c r="U1763" i="25"/>
  <c r="V1763" i="25"/>
  <c r="W1763" i="25"/>
  <c r="X1763" i="25"/>
  <c r="S1764" i="25"/>
  <c r="T1764" i="25"/>
  <c r="U1764" i="25"/>
  <c r="V1764" i="25"/>
  <c r="W1764" i="25"/>
  <c r="X1764" i="25"/>
  <c r="S1765" i="25"/>
  <c r="T1765" i="25"/>
  <c r="U1765" i="25"/>
  <c r="V1765" i="25"/>
  <c r="W1765" i="25"/>
  <c r="X1765" i="25"/>
  <c r="S1766" i="25"/>
  <c r="T1766" i="25"/>
  <c r="U1766" i="25"/>
  <c r="V1766" i="25"/>
  <c r="W1766" i="25"/>
  <c r="X1766" i="25"/>
  <c r="S1767" i="25"/>
  <c r="T1767" i="25"/>
  <c r="U1767" i="25"/>
  <c r="V1767" i="25"/>
  <c r="W1767" i="25"/>
  <c r="X1767" i="25"/>
  <c r="S1768" i="25"/>
  <c r="T1768" i="25"/>
  <c r="U1768" i="25"/>
  <c r="V1768" i="25"/>
  <c r="W1768" i="25"/>
  <c r="X1768" i="25"/>
  <c r="S1769" i="25"/>
  <c r="T1769" i="25"/>
  <c r="U1769" i="25"/>
  <c r="V1769" i="25"/>
  <c r="W1769" i="25"/>
  <c r="X1769" i="25"/>
  <c r="S1770" i="25"/>
  <c r="T1770" i="25"/>
  <c r="U1770" i="25"/>
  <c r="V1770" i="25"/>
  <c r="W1770" i="25"/>
  <c r="X1770" i="25"/>
  <c r="S1771" i="25"/>
  <c r="T1771" i="25"/>
  <c r="U1771" i="25"/>
  <c r="V1771" i="25"/>
  <c r="W1771" i="25"/>
  <c r="X1771" i="25"/>
  <c r="S1772" i="25"/>
  <c r="T1772" i="25"/>
  <c r="U1772" i="25"/>
  <c r="V1772" i="25"/>
  <c r="W1772" i="25"/>
  <c r="X1772" i="25"/>
  <c r="S1773" i="25"/>
  <c r="T1773" i="25"/>
  <c r="U1773" i="25"/>
  <c r="V1773" i="25"/>
  <c r="W1773" i="25"/>
  <c r="X1773" i="25"/>
  <c r="S1774" i="25"/>
  <c r="T1774" i="25"/>
  <c r="U1774" i="25"/>
  <c r="V1774" i="25"/>
  <c r="W1774" i="25"/>
  <c r="X1774" i="25"/>
  <c r="G1775" i="25"/>
  <c r="S1775" i="25"/>
  <c r="T1775" i="25"/>
  <c r="U1775" i="25"/>
  <c r="V1775" i="25"/>
  <c r="W1775" i="25"/>
  <c r="X1775" i="25"/>
  <c r="G1776" i="25"/>
  <c r="S1776" i="25"/>
  <c r="T1776" i="25"/>
  <c r="U1776" i="25"/>
  <c r="V1776" i="25"/>
  <c r="W1776" i="25"/>
  <c r="X1776" i="25"/>
  <c r="S1777" i="25"/>
  <c r="T1777" i="25"/>
  <c r="U1777" i="25"/>
  <c r="V1777" i="25"/>
  <c r="W1777" i="25"/>
  <c r="X1777" i="25"/>
  <c r="S1778" i="25"/>
  <c r="T1778" i="25"/>
  <c r="U1778" i="25"/>
  <c r="V1778" i="25"/>
  <c r="W1778" i="25"/>
  <c r="X1778" i="25"/>
  <c r="S1779" i="25"/>
  <c r="T1779" i="25"/>
  <c r="U1779" i="25"/>
  <c r="V1779" i="25"/>
  <c r="W1779" i="25"/>
  <c r="X1779" i="25"/>
  <c r="S1780" i="25"/>
  <c r="T1780" i="25"/>
  <c r="U1780" i="25"/>
  <c r="V1780" i="25"/>
  <c r="W1780" i="25"/>
  <c r="X1780" i="25"/>
  <c r="S1781" i="25"/>
  <c r="T1781" i="25"/>
  <c r="U1781" i="25"/>
  <c r="V1781" i="25"/>
  <c r="W1781" i="25"/>
  <c r="X1781" i="25"/>
  <c r="S1782" i="25"/>
  <c r="T1782" i="25"/>
  <c r="U1782" i="25"/>
  <c r="V1782" i="25"/>
  <c r="W1782" i="25"/>
  <c r="X1782" i="25"/>
  <c r="S1783" i="25"/>
  <c r="T1783" i="25"/>
  <c r="U1783" i="25"/>
  <c r="V1783" i="25"/>
  <c r="W1783" i="25"/>
  <c r="X1783" i="25"/>
  <c r="S1784" i="25"/>
  <c r="T1784" i="25"/>
  <c r="U1784" i="25"/>
  <c r="V1784" i="25"/>
  <c r="W1784" i="25"/>
  <c r="X1784" i="25"/>
  <c r="S1785" i="25"/>
  <c r="T1785" i="25"/>
  <c r="U1785" i="25"/>
  <c r="V1785" i="25"/>
  <c r="W1785" i="25"/>
  <c r="X1785" i="25"/>
  <c r="S1786" i="25"/>
  <c r="T1786" i="25"/>
  <c r="U1786" i="25"/>
  <c r="V1786" i="25"/>
  <c r="W1786" i="25"/>
  <c r="X1786" i="25"/>
  <c r="S1787" i="25"/>
  <c r="T1787" i="25"/>
  <c r="U1787" i="25"/>
  <c r="V1787" i="25"/>
  <c r="W1787" i="25"/>
  <c r="X1787" i="25"/>
  <c r="S1788" i="25"/>
  <c r="T1788" i="25"/>
  <c r="U1788" i="25"/>
  <c r="V1788" i="25"/>
  <c r="W1788" i="25"/>
  <c r="X1788" i="25"/>
  <c r="S1789" i="25"/>
  <c r="T1789" i="25"/>
  <c r="U1789" i="25"/>
  <c r="V1789" i="25"/>
  <c r="W1789" i="25"/>
  <c r="X1789" i="25"/>
  <c r="S1790" i="25"/>
  <c r="T1790" i="25"/>
  <c r="U1790" i="25"/>
  <c r="V1790" i="25"/>
  <c r="W1790" i="25"/>
  <c r="X1790" i="25"/>
  <c r="S1791" i="25"/>
  <c r="T1791" i="25"/>
  <c r="U1791" i="25"/>
  <c r="V1791" i="25"/>
  <c r="W1791" i="25"/>
  <c r="X1791" i="25"/>
  <c r="S1792" i="25"/>
  <c r="T1792" i="25"/>
  <c r="U1792" i="25"/>
  <c r="V1792" i="25"/>
  <c r="W1792" i="25"/>
  <c r="X1792" i="25"/>
  <c r="S1793" i="25"/>
  <c r="T1793" i="25"/>
  <c r="U1793" i="25"/>
  <c r="V1793" i="25"/>
  <c r="W1793" i="25"/>
  <c r="X1793" i="25"/>
  <c r="S1794" i="25"/>
  <c r="T1794" i="25"/>
  <c r="U1794" i="25"/>
  <c r="V1794" i="25"/>
  <c r="W1794" i="25"/>
  <c r="X1794" i="25"/>
  <c r="S1795" i="25"/>
  <c r="T1795" i="25"/>
  <c r="U1795" i="25"/>
  <c r="V1795" i="25"/>
  <c r="W1795" i="25"/>
  <c r="X1795" i="25"/>
  <c r="S1796" i="25"/>
  <c r="T1796" i="25"/>
  <c r="U1796" i="25"/>
  <c r="V1796" i="25"/>
  <c r="W1796" i="25"/>
  <c r="X1796" i="25"/>
  <c r="S1797" i="25"/>
  <c r="T1797" i="25"/>
  <c r="U1797" i="25"/>
  <c r="V1797" i="25"/>
  <c r="W1797" i="25"/>
  <c r="X1797" i="25"/>
  <c r="G1798" i="25"/>
  <c r="S1798" i="25"/>
  <c r="T1798" i="25"/>
  <c r="U1798" i="25"/>
  <c r="V1798" i="25"/>
  <c r="W1798" i="25"/>
  <c r="X1798" i="25"/>
  <c r="G1799" i="25"/>
  <c r="S1799" i="25"/>
  <c r="T1799" i="25"/>
  <c r="U1799" i="25"/>
  <c r="V1799" i="25"/>
  <c r="W1799" i="25"/>
  <c r="X1799" i="25"/>
  <c r="G1800" i="25"/>
  <c r="S1800" i="25"/>
  <c r="T1800" i="25"/>
  <c r="U1800" i="25"/>
  <c r="V1800" i="25"/>
  <c r="W1800" i="25"/>
  <c r="X1800" i="25"/>
  <c r="G1801" i="25"/>
  <c r="S1801" i="25"/>
  <c r="T1801" i="25"/>
  <c r="U1801" i="25"/>
  <c r="V1801" i="25"/>
  <c r="W1801" i="25"/>
  <c r="X1801" i="25"/>
  <c r="G1802" i="25"/>
  <c r="S1802" i="25"/>
  <c r="T1802" i="25"/>
  <c r="U1802" i="25"/>
  <c r="V1802" i="25"/>
  <c r="W1802" i="25"/>
  <c r="X1802" i="25"/>
  <c r="S1803" i="25"/>
  <c r="T1803" i="25"/>
  <c r="U1803" i="25"/>
  <c r="V1803" i="25"/>
  <c r="W1803" i="25"/>
  <c r="X1803" i="25"/>
  <c r="S1804" i="25"/>
  <c r="T1804" i="25"/>
  <c r="U1804" i="25"/>
  <c r="V1804" i="25"/>
  <c r="W1804" i="25"/>
  <c r="X1804" i="25"/>
  <c r="S1805" i="25"/>
  <c r="T1805" i="25"/>
  <c r="U1805" i="25"/>
  <c r="V1805" i="25"/>
  <c r="W1805" i="25"/>
  <c r="X1805" i="25"/>
  <c r="S1806" i="25"/>
  <c r="T1806" i="25"/>
  <c r="U1806" i="25"/>
  <c r="V1806" i="25"/>
  <c r="W1806" i="25"/>
  <c r="X1806" i="25"/>
  <c r="S1807" i="25"/>
  <c r="T1807" i="25"/>
  <c r="U1807" i="25"/>
  <c r="V1807" i="25"/>
  <c r="W1807" i="25"/>
  <c r="X1807" i="25"/>
  <c r="S1808" i="25"/>
  <c r="T1808" i="25"/>
  <c r="U1808" i="25"/>
  <c r="V1808" i="25"/>
  <c r="W1808" i="25"/>
  <c r="X1808" i="25"/>
  <c r="S1809" i="25"/>
  <c r="T1809" i="25"/>
  <c r="U1809" i="25"/>
  <c r="V1809" i="25"/>
  <c r="W1809" i="25"/>
  <c r="X1809" i="25"/>
  <c r="S1810" i="25"/>
  <c r="T1810" i="25"/>
  <c r="U1810" i="25"/>
  <c r="V1810" i="25"/>
  <c r="W1810" i="25"/>
  <c r="X1810" i="25"/>
  <c r="S1811" i="25"/>
  <c r="T1811" i="25"/>
  <c r="U1811" i="25"/>
  <c r="V1811" i="25"/>
  <c r="W1811" i="25"/>
  <c r="X1811" i="25"/>
  <c r="S1812" i="25"/>
  <c r="T1812" i="25"/>
  <c r="U1812" i="25"/>
  <c r="V1812" i="25"/>
  <c r="W1812" i="25"/>
  <c r="X1812" i="25"/>
  <c r="S1813" i="25"/>
  <c r="T1813" i="25"/>
  <c r="U1813" i="25"/>
  <c r="V1813" i="25"/>
  <c r="W1813" i="25"/>
  <c r="X1813" i="25"/>
  <c r="S1814" i="25"/>
  <c r="T1814" i="25"/>
  <c r="U1814" i="25"/>
  <c r="V1814" i="25"/>
  <c r="W1814" i="25"/>
  <c r="X1814" i="25"/>
  <c r="S1815" i="25"/>
  <c r="T1815" i="25"/>
  <c r="U1815" i="25"/>
  <c r="V1815" i="25"/>
  <c r="W1815" i="25"/>
  <c r="X1815" i="25"/>
  <c r="S1816" i="25"/>
  <c r="T1816" i="25"/>
  <c r="U1816" i="25"/>
  <c r="V1816" i="25"/>
  <c r="W1816" i="25"/>
  <c r="X1816" i="25"/>
  <c r="S1817" i="25"/>
  <c r="T1817" i="25"/>
  <c r="U1817" i="25"/>
  <c r="V1817" i="25"/>
  <c r="W1817" i="25"/>
  <c r="X1817" i="25"/>
  <c r="S1818" i="25"/>
  <c r="T1818" i="25"/>
  <c r="U1818" i="25"/>
  <c r="V1818" i="25"/>
  <c r="W1818" i="25"/>
  <c r="X1818" i="25"/>
  <c r="S1819" i="25"/>
  <c r="T1819" i="25"/>
  <c r="U1819" i="25"/>
  <c r="V1819" i="25"/>
  <c r="W1819" i="25"/>
  <c r="X1819" i="25"/>
  <c r="S1820" i="25"/>
  <c r="T1820" i="25"/>
  <c r="U1820" i="25"/>
  <c r="V1820" i="25"/>
  <c r="W1820" i="25"/>
  <c r="X1820" i="25"/>
  <c r="S1821" i="25"/>
  <c r="T1821" i="25"/>
  <c r="U1821" i="25"/>
  <c r="V1821" i="25"/>
  <c r="W1821" i="25"/>
  <c r="X1821" i="25"/>
  <c r="S1822" i="25"/>
  <c r="T1822" i="25"/>
  <c r="U1822" i="25"/>
  <c r="V1822" i="25"/>
  <c r="W1822" i="25"/>
  <c r="X1822" i="25"/>
  <c r="S1823" i="25"/>
  <c r="T1823" i="25"/>
  <c r="U1823" i="25"/>
  <c r="V1823" i="25"/>
  <c r="W1823" i="25"/>
  <c r="X1823" i="25"/>
  <c r="S1824" i="25"/>
  <c r="T1824" i="25"/>
  <c r="U1824" i="25"/>
  <c r="S1825" i="25"/>
  <c r="T1825" i="25"/>
  <c r="U1825" i="25"/>
  <c r="V1825" i="25"/>
  <c r="W1825" i="25"/>
  <c r="X1825" i="25"/>
  <c r="S1826" i="25"/>
  <c r="T1826" i="25"/>
  <c r="U1826" i="25"/>
  <c r="V1826" i="25"/>
  <c r="W1826" i="25"/>
  <c r="X1826" i="25"/>
  <c r="S1827" i="25"/>
  <c r="T1827" i="25"/>
  <c r="U1827" i="25"/>
  <c r="V1827" i="25"/>
  <c r="W1827" i="25"/>
  <c r="X1827" i="25"/>
  <c r="S1828" i="25"/>
  <c r="T1828" i="25"/>
  <c r="U1828" i="25"/>
  <c r="V1828" i="25"/>
  <c r="W1828" i="25"/>
  <c r="X1828" i="25"/>
  <c r="S1829" i="25"/>
  <c r="T1829" i="25"/>
  <c r="U1829" i="25"/>
  <c r="V1829" i="25"/>
  <c r="W1829" i="25"/>
  <c r="X1829" i="25"/>
  <c r="S1830" i="25"/>
  <c r="T1830" i="25"/>
  <c r="U1830" i="25"/>
  <c r="V1830" i="25"/>
  <c r="W1830" i="25"/>
  <c r="X1830" i="25"/>
  <c r="S1831" i="25"/>
  <c r="T1831" i="25"/>
  <c r="U1831" i="25"/>
  <c r="V1831" i="25"/>
  <c r="W1831" i="25"/>
  <c r="X1831" i="25"/>
  <c r="S1832" i="25"/>
  <c r="T1832" i="25"/>
  <c r="U1832" i="25"/>
  <c r="S1833" i="25"/>
  <c r="T1833" i="25"/>
  <c r="U1833" i="25"/>
  <c r="V1833" i="25"/>
  <c r="W1833" i="25"/>
  <c r="X1833" i="25"/>
  <c r="S1834" i="25"/>
  <c r="T1834" i="25"/>
  <c r="U1834" i="25"/>
  <c r="V1834" i="25"/>
  <c r="W1834" i="25"/>
  <c r="X1834" i="25"/>
  <c r="S1835" i="25"/>
  <c r="T1835" i="25"/>
  <c r="U1835" i="25"/>
  <c r="V1835" i="25"/>
  <c r="W1835" i="25"/>
  <c r="X1835" i="25"/>
  <c r="S1836" i="25"/>
  <c r="T1836" i="25"/>
  <c r="U1836" i="25"/>
  <c r="V1836" i="25"/>
  <c r="W1836" i="25"/>
  <c r="X1836" i="25"/>
  <c r="S1837" i="25"/>
  <c r="T1837" i="25"/>
  <c r="U1837" i="25"/>
  <c r="V1837" i="25"/>
  <c r="W1837" i="25"/>
  <c r="X1837" i="25"/>
  <c r="S1838" i="25"/>
  <c r="T1838" i="25"/>
  <c r="U1838" i="25"/>
  <c r="V1838" i="25"/>
  <c r="W1838" i="25"/>
  <c r="X1838" i="25"/>
  <c r="S1839" i="25"/>
  <c r="T1839" i="25"/>
  <c r="U1839" i="25"/>
  <c r="V1839" i="25"/>
  <c r="W1839" i="25"/>
  <c r="X1839" i="25"/>
  <c r="S1840" i="25"/>
  <c r="T1840" i="25"/>
  <c r="U1840" i="25"/>
  <c r="V1840" i="25"/>
  <c r="W1840" i="25"/>
  <c r="X1840" i="25"/>
  <c r="S1841" i="25"/>
  <c r="T1841" i="25"/>
  <c r="U1841" i="25"/>
  <c r="V1841" i="25"/>
  <c r="W1841" i="25"/>
  <c r="X1841" i="25"/>
  <c r="S1842" i="25"/>
  <c r="T1842" i="25"/>
  <c r="U1842" i="25"/>
  <c r="V1842" i="25"/>
  <c r="W1842" i="25"/>
  <c r="X1842" i="25"/>
  <c r="S1843" i="25"/>
  <c r="T1843" i="25"/>
  <c r="U1843" i="25"/>
  <c r="V1843" i="25"/>
  <c r="W1843" i="25"/>
  <c r="X1843" i="25"/>
  <c r="S1844" i="25"/>
  <c r="T1844" i="25"/>
  <c r="U1844" i="25"/>
  <c r="V1844" i="25"/>
  <c r="W1844" i="25"/>
  <c r="X1844" i="25"/>
  <c r="S1845" i="25"/>
  <c r="T1845" i="25"/>
  <c r="U1845" i="25"/>
  <c r="V1845" i="25"/>
  <c r="W1845" i="25"/>
  <c r="X1845" i="25"/>
  <c r="S1846" i="25"/>
  <c r="T1846" i="25"/>
  <c r="U1846" i="25"/>
  <c r="V1846" i="25"/>
  <c r="W1846" i="25"/>
  <c r="X1846" i="25"/>
  <c r="S1847" i="25"/>
  <c r="T1847" i="25"/>
  <c r="U1847" i="25"/>
  <c r="V1847" i="25"/>
  <c r="W1847" i="25"/>
  <c r="X1847" i="25"/>
  <c r="S1848" i="25"/>
  <c r="T1848" i="25"/>
  <c r="U1848" i="25"/>
  <c r="V1848" i="25"/>
  <c r="W1848" i="25"/>
  <c r="X1848" i="25"/>
  <c r="S1849" i="25"/>
  <c r="T1849" i="25"/>
  <c r="U1849" i="25"/>
  <c r="V1849" i="25"/>
  <c r="W1849" i="25"/>
  <c r="X1849" i="25"/>
  <c r="S1850" i="25"/>
  <c r="T1850" i="25"/>
  <c r="U1850" i="25"/>
  <c r="V1850" i="25"/>
  <c r="W1850" i="25"/>
  <c r="X1850" i="25"/>
  <c r="S1851" i="25"/>
  <c r="T1851" i="25"/>
  <c r="U1851" i="25"/>
  <c r="V1851" i="25"/>
  <c r="W1851" i="25"/>
  <c r="X1851" i="25"/>
  <c r="S1852" i="25"/>
  <c r="T1852" i="25"/>
  <c r="U1852" i="25"/>
  <c r="V1852" i="25"/>
  <c r="W1852" i="25"/>
  <c r="X1852" i="25"/>
  <c r="S1853" i="25"/>
  <c r="T1853" i="25"/>
  <c r="U1853" i="25"/>
  <c r="V1853" i="25"/>
  <c r="W1853" i="25"/>
  <c r="X1853" i="25"/>
  <c r="S1854" i="25"/>
  <c r="T1854" i="25"/>
  <c r="U1854" i="25"/>
  <c r="V1854" i="25"/>
  <c r="W1854" i="25"/>
  <c r="X1854" i="25"/>
  <c r="S1855" i="25"/>
  <c r="T1855" i="25"/>
  <c r="U1855" i="25"/>
  <c r="V1855" i="25"/>
  <c r="W1855" i="25"/>
  <c r="X1855" i="25"/>
  <c r="S1856" i="25"/>
  <c r="T1856" i="25"/>
  <c r="U1856" i="25"/>
  <c r="V1856" i="25"/>
  <c r="W1856" i="25"/>
  <c r="X1856" i="25"/>
  <c r="S1857" i="25"/>
  <c r="T1857" i="25"/>
  <c r="U1857" i="25"/>
  <c r="V1857" i="25"/>
  <c r="W1857" i="25"/>
  <c r="X1857" i="25"/>
  <c r="S1858" i="25"/>
  <c r="T1858" i="25"/>
  <c r="U1858" i="25"/>
  <c r="V1858" i="25"/>
  <c r="W1858" i="25"/>
  <c r="X1858" i="25"/>
  <c r="S1859" i="25"/>
  <c r="T1859" i="25"/>
  <c r="U1859" i="25"/>
  <c r="V1859" i="25"/>
  <c r="W1859" i="25"/>
  <c r="X1859" i="25"/>
  <c r="S1860" i="25"/>
  <c r="T1860" i="25"/>
  <c r="U1860" i="25"/>
  <c r="V1860" i="25"/>
  <c r="W1860" i="25"/>
  <c r="X1860" i="25"/>
  <c r="S1861" i="25"/>
  <c r="T1861" i="25"/>
  <c r="U1861" i="25"/>
  <c r="V1861" i="25"/>
  <c r="W1861" i="25"/>
  <c r="X1861" i="25"/>
  <c r="S1862" i="25"/>
  <c r="T1862" i="25"/>
  <c r="U1862" i="25"/>
  <c r="V1862" i="25"/>
  <c r="W1862" i="25"/>
  <c r="X1862" i="25"/>
  <c r="S1863" i="25"/>
  <c r="T1863" i="25"/>
  <c r="U1863" i="25"/>
  <c r="V1863" i="25"/>
  <c r="W1863" i="25"/>
  <c r="X1863" i="25"/>
  <c r="S1864" i="25"/>
  <c r="T1864" i="25"/>
  <c r="U1864" i="25"/>
  <c r="V1864" i="25"/>
  <c r="W1864" i="25"/>
  <c r="X1864" i="25"/>
  <c r="S1865" i="25"/>
  <c r="T1865" i="25"/>
  <c r="U1865" i="25"/>
  <c r="V1865" i="25"/>
  <c r="W1865" i="25"/>
  <c r="X1865" i="25"/>
  <c r="S1866" i="25"/>
  <c r="T1866" i="25"/>
  <c r="U1866" i="25"/>
  <c r="V1866" i="25"/>
  <c r="W1866" i="25"/>
  <c r="X1866" i="25"/>
  <c r="S1867" i="25"/>
  <c r="T1867" i="25"/>
  <c r="U1867" i="25"/>
  <c r="V1867" i="25"/>
  <c r="W1867" i="25"/>
  <c r="X1867" i="25"/>
  <c r="S1868" i="25"/>
  <c r="T1868" i="25"/>
  <c r="U1868" i="25"/>
  <c r="V1868" i="25"/>
  <c r="W1868" i="25"/>
  <c r="X1868" i="25"/>
  <c r="S1869" i="25"/>
  <c r="T1869" i="25"/>
  <c r="U1869" i="25"/>
  <c r="V1869" i="25"/>
  <c r="W1869" i="25"/>
  <c r="X1869" i="25"/>
  <c r="S1870" i="25"/>
  <c r="T1870" i="25"/>
  <c r="U1870" i="25"/>
  <c r="V1870" i="25"/>
  <c r="W1870" i="25"/>
  <c r="X1870" i="25"/>
  <c r="S1871" i="25"/>
  <c r="T1871" i="25"/>
  <c r="U1871" i="25"/>
  <c r="V1871" i="25"/>
  <c r="W1871" i="25"/>
  <c r="X1871" i="25"/>
  <c r="S1872" i="25"/>
  <c r="T1872" i="25"/>
  <c r="U1872" i="25"/>
  <c r="V1872" i="25"/>
  <c r="W1872" i="25"/>
  <c r="X1872" i="25"/>
  <c r="S1873" i="25"/>
  <c r="T1873" i="25"/>
  <c r="U1873" i="25"/>
  <c r="V1873" i="25"/>
  <c r="W1873" i="25"/>
  <c r="X1873" i="25"/>
  <c r="S1874" i="25"/>
  <c r="T1874" i="25"/>
  <c r="U1874" i="25"/>
  <c r="V1874" i="25"/>
  <c r="W1874" i="25"/>
  <c r="X1874" i="25"/>
  <c r="S1875" i="25"/>
  <c r="T1875" i="25"/>
  <c r="U1875" i="25"/>
  <c r="V1875" i="25"/>
  <c r="W1875" i="25"/>
  <c r="X1875" i="25"/>
  <c r="S1876" i="25"/>
  <c r="T1876" i="25"/>
  <c r="U1876" i="25"/>
  <c r="V1876" i="25"/>
  <c r="W1876" i="25"/>
  <c r="X1876" i="25"/>
  <c r="S1877" i="25"/>
  <c r="T1877" i="25"/>
  <c r="U1877" i="25"/>
  <c r="V1877" i="25"/>
  <c r="W1877" i="25"/>
  <c r="X1877" i="25"/>
  <c r="S1878" i="25"/>
  <c r="T1878" i="25"/>
  <c r="U1878" i="25"/>
  <c r="V1878" i="25"/>
  <c r="W1878" i="25"/>
  <c r="X1878" i="25"/>
  <c r="S1879" i="25"/>
  <c r="T1879" i="25"/>
  <c r="U1879" i="25"/>
  <c r="V1879" i="25"/>
  <c r="W1879" i="25"/>
  <c r="X1879" i="25"/>
  <c r="S1880" i="25"/>
  <c r="T1880" i="25"/>
  <c r="U1880" i="25"/>
  <c r="V1880" i="25"/>
  <c r="W1880" i="25"/>
  <c r="X1880" i="25"/>
  <c r="S1881" i="25"/>
  <c r="T1881" i="25"/>
  <c r="U1881" i="25"/>
  <c r="V1881" i="25"/>
  <c r="W1881" i="25"/>
  <c r="X1881" i="25"/>
  <c r="S1882" i="25"/>
  <c r="T1882" i="25"/>
  <c r="U1882" i="25"/>
  <c r="V1882" i="25"/>
  <c r="W1882" i="25"/>
  <c r="X1882" i="25"/>
  <c r="S1883" i="25"/>
  <c r="T1883" i="25"/>
  <c r="U1883" i="25"/>
  <c r="V1883" i="25"/>
  <c r="W1883" i="25"/>
  <c r="X1883" i="25"/>
  <c r="S1884" i="25"/>
  <c r="T1884" i="25"/>
  <c r="U1884" i="25"/>
  <c r="V1884" i="25"/>
  <c r="W1884" i="25"/>
  <c r="X1884" i="25"/>
  <c r="S1885" i="25"/>
  <c r="T1885" i="25"/>
  <c r="U1885" i="25"/>
  <c r="V1885" i="25"/>
  <c r="W1885" i="25"/>
  <c r="X1885" i="25"/>
  <c r="S1886" i="25"/>
  <c r="T1886" i="25"/>
  <c r="U1886" i="25"/>
  <c r="S1887" i="25"/>
  <c r="T1887" i="25"/>
  <c r="U1887" i="25"/>
  <c r="S1888" i="25"/>
  <c r="T1888" i="25"/>
  <c r="U1888" i="25"/>
  <c r="S1889" i="25"/>
  <c r="T1889" i="25"/>
  <c r="U1889" i="25"/>
  <c r="V1889" i="25"/>
  <c r="W1889" i="25"/>
  <c r="X1889" i="25"/>
  <c r="U1890" i="25"/>
  <c r="V1890" i="25"/>
  <c r="W1890" i="25"/>
  <c r="X1890" i="25"/>
  <c r="S1891" i="25"/>
  <c r="T1891" i="25"/>
  <c r="U1891" i="25"/>
  <c r="V1891" i="25"/>
  <c r="W1891" i="25"/>
  <c r="X1891" i="25"/>
  <c r="S1892" i="25"/>
  <c r="T1892" i="25"/>
  <c r="U1892" i="25"/>
  <c r="V1892" i="25"/>
  <c r="W1892" i="25"/>
  <c r="X1892" i="25"/>
  <c r="S1893" i="25"/>
  <c r="T1893" i="25"/>
  <c r="U1893" i="25"/>
  <c r="V1893" i="25"/>
  <c r="W1893" i="25"/>
  <c r="X1893" i="25"/>
  <c r="S1894" i="25"/>
  <c r="T1894" i="25"/>
  <c r="U1894" i="25"/>
  <c r="V1894" i="25"/>
  <c r="W1894" i="25"/>
  <c r="X1894" i="25"/>
  <c r="S1895" i="25"/>
  <c r="T1895" i="25"/>
  <c r="U1895" i="25"/>
  <c r="V1895" i="25"/>
  <c r="W1895" i="25"/>
  <c r="X1895" i="25"/>
  <c r="S1896" i="25"/>
  <c r="T1896" i="25"/>
  <c r="U1896" i="25"/>
  <c r="V1896" i="25"/>
  <c r="W1896" i="25"/>
  <c r="X1896" i="25"/>
  <c r="S1897" i="25"/>
  <c r="T1897" i="25"/>
  <c r="U1897" i="25"/>
  <c r="V1897" i="25"/>
  <c r="W1897" i="25"/>
  <c r="X1897" i="25"/>
  <c r="S1898" i="25"/>
  <c r="T1898" i="25"/>
  <c r="U1898" i="25"/>
  <c r="V1898" i="25"/>
  <c r="W1898" i="25"/>
  <c r="X1898" i="25"/>
  <c r="S1899" i="25"/>
  <c r="T1899" i="25"/>
  <c r="U1899" i="25"/>
  <c r="V1899" i="25"/>
  <c r="W1899" i="25"/>
  <c r="X1899" i="25"/>
  <c r="S1900" i="25"/>
  <c r="T1900" i="25"/>
  <c r="U1900" i="25"/>
  <c r="V1900" i="25"/>
  <c r="W1900" i="25"/>
  <c r="X1900" i="25"/>
  <c r="S1901" i="25"/>
  <c r="T1901" i="25"/>
  <c r="U1901" i="25"/>
  <c r="V1901" i="25"/>
  <c r="W1901" i="25"/>
  <c r="X1901" i="25"/>
  <c r="S1902" i="25"/>
  <c r="T1902" i="25"/>
  <c r="U1902" i="25"/>
  <c r="V1902" i="25"/>
  <c r="W1902" i="25"/>
  <c r="X1902" i="25"/>
  <c r="S1903" i="25"/>
  <c r="T1903" i="25"/>
  <c r="U1903" i="25"/>
  <c r="V1903" i="25"/>
  <c r="W1903" i="25"/>
  <c r="X1903" i="25"/>
  <c r="S1904" i="25"/>
  <c r="T1904" i="25"/>
  <c r="U1904" i="25"/>
  <c r="V1904" i="25"/>
  <c r="W1904" i="25"/>
  <c r="X1904" i="25"/>
  <c r="S1905" i="25"/>
  <c r="T1905" i="25"/>
  <c r="U1905" i="25"/>
  <c r="V1905" i="25"/>
  <c r="W1905" i="25"/>
  <c r="X1905" i="25"/>
  <c r="S1906" i="25"/>
  <c r="T1906" i="25"/>
  <c r="U1906" i="25"/>
  <c r="V1906" i="25"/>
  <c r="W1906" i="25"/>
  <c r="X1906" i="25"/>
  <c r="S1907" i="25"/>
  <c r="T1907" i="25"/>
  <c r="U1907" i="25"/>
  <c r="V1907" i="25"/>
  <c r="W1907" i="25"/>
  <c r="X1907" i="25"/>
  <c r="S1908" i="25"/>
  <c r="T1908" i="25"/>
  <c r="U1908" i="25"/>
  <c r="V1908" i="25"/>
  <c r="W1908" i="25"/>
  <c r="X1908" i="25"/>
  <c r="S1909" i="25"/>
  <c r="T1909" i="25"/>
  <c r="U1909" i="25"/>
  <c r="V1909" i="25"/>
  <c r="W1909" i="25"/>
  <c r="X1909" i="25"/>
  <c r="S1910" i="25"/>
  <c r="T1910" i="25"/>
  <c r="U1910" i="25"/>
  <c r="V1910" i="25"/>
  <c r="W1910" i="25"/>
  <c r="X1910" i="25"/>
  <c r="S1911" i="25"/>
  <c r="T1911" i="25"/>
  <c r="U1911" i="25"/>
  <c r="V1911" i="25"/>
  <c r="W1911" i="25"/>
  <c r="X1911" i="25"/>
  <c r="S1912" i="25"/>
  <c r="T1912" i="25"/>
  <c r="U1912" i="25"/>
  <c r="V1912" i="25"/>
  <c r="W1912" i="25"/>
  <c r="X1912" i="25"/>
  <c r="S1913" i="25"/>
  <c r="T1913" i="25"/>
  <c r="U1913" i="25"/>
  <c r="V1913" i="25"/>
  <c r="W1913" i="25"/>
  <c r="X1913" i="25"/>
  <c r="S1914" i="25"/>
  <c r="T1914" i="25"/>
  <c r="U1914" i="25"/>
  <c r="V1914" i="25"/>
  <c r="W1914" i="25"/>
  <c r="X1914" i="25"/>
  <c r="G1915" i="25"/>
  <c r="S1915" i="25"/>
  <c r="T1915" i="25"/>
  <c r="U1915" i="25"/>
  <c r="V1915" i="25"/>
  <c r="W1915" i="25"/>
  <c r="X1915" i="25"/>
  <c r="S1916" i="25"/>
  <c r="T1916" i="25"/>
  <c r="U1916" i="25"/>
  <c r="V1916" i="25"/>
  <c r="W1916" i="25"/>
  <c r="X1916" i="25"/>
  <c r="S1917" i="25"/>
  <c r="T1917" i="25"/>
  <c r="U1917" i="25"/>
  <c r="V1917" i="25"/>
  <c r="W1917" i="25"/>
  <c r="X1917" i="25"/>
  <c r="S1918" i="25"/>
  <c r="T1918" i="25"/>
  <c r="U1918" i="25"/>
  <c r="V1918" i="25"/>
  <c r="W1918" i="25"/>
  <c r="X1918" i="25"/>
  <c r="S1919" i="25"/>
  <c r="T1919" i="25"/>
  <c r="U1919" i="25"/>
  <c r="V1919" i="25"/>
  <c r="W1919" i="25"/>
  <c r="X1919" i="25"/>
  <c r="S1920" i="25"/>
  <c r="T1920" i="25"/>
  <c r="U1920" i="25"/>
  <c r="V1920" i="25"/>
  <c r="W1920" i="25"/>
  <c r="X1920" i="25"/>
  <c r="S1921" i="25"/>
  <c r="T1921" i="25"/>
  <c r="U1921" i="25"/>
  <c r="V1921" i="25"/>
  <c r="W1921" i="25"/>
  <c r="X1921" i="25"/>
  <c r="S1922" i="25"/>
  <c r="T1922" i="25"/>
  <c r="U1922" i="25"/>
  <c r="V1922" i="25"/>
  <c r="W1922" i="25"/>
  <c r="X1922" i="25"/>
  <c r="S1923" i="25"/>
  <c r="T1923" i="25"/>
  <c r="U1923" i="25"/>
  <c r="V1923" i="25"/>
  <c r="W1923" i="25"/>
  <c r="X1923" i="25"/>
  <c r="S1924" i="25"/>
  <c r="T1924" i="25"/>
  <c r="U1924" i="25"/>
  <c r="V1924" i="25"/>
  <c r="W1924" i="25"/>
  <c r="X1924" i="25"/>
  <c r="S1925" i="25"/>
  <c r="T1925" i="25"/>
  <c r="U1925" i="25"/>
  <c r="V1925" i="25"/>
  <c r="W1925" i="25"/>
  <c r="X1925" i="25"/>
  <c r="S1926" i="25"/>
  <c r="T1926" i="25"/>
  <c r="U1926" i="25"/>
  <c r="V1926" i="25"/>
  <c r="W1926" i="25"/>
  <c r="X1926" i="25"/>
  <c r="S1927" i="25"/>
  <c r="T1927" i="25"/>
  <c r="U1927" i="25"/>
  <c r="V1927" i="25"/>
  <c r="W1927" i="25"/>
  <c r="X1927" i="25"/>
  <c r="S1928" i="25"/>
  <c r="T1928" i="25"/>
  <c r="U1928" i="25"/>
  <c r="V1928" i="25"/>
  <c r="W1928" i="25"/>
  <c r="X1928" i="25"/>
  <c r="S1929" i="25"/>
  <c r="T1929" i="25"/>
  <c r="U1929" i="25"/>
  <c r="V1929" i="25"/>
  <c r="W1929" i="25"/>
  <c r="X1929" i="25"/>
  <c r="S1930" i="25"/>
  <c r="T1930" i="25"/>
  <c r="U1930" i="25"/>
  <c r="V1930" i="25"/>
  <c r="W1930" i="25"/>
  <c r="X1930" i="25"/>
  <c r="S1931" i="25"/>
  <c r="T1931" i="25"/>
  <c r="U1931" i="25"/>
  <c r="V1931" i="25"/>
  <c r="W1931" i="25"/>
  <c r="X1931" i="25"/>
  <c r="S1932" i="25"/>
  <c r="T1932" i="25"/>
  <c r="U1932" i="25"/>
  <c r="V1932" i="25"/>
  <c r="W1932" i="25"/>
  <c r="X1932" i="25"/>
  <c r="S1933" i="25"/>
  <c r="T1933" i="25"/>
  <c r="U1933" i="25"/>
  <c r="V1933" i="25"/>
  <c r="W1933" i="25"/>
  <c r="X1933" i="25"/>
  <c r="S1934" i="25"/>
  <c r="T1934" i="25"/>
  <c r="U1934" i="25"/>
  <c r="V1934" i="25"/>
  <c r="W1934" i="25"/>
  <c r="X1934" i="25"/>
  <c r="S1935" i="25"/>
  <c r="T1935" i="25"/>
  <c r="U1935" i="25"/>
  <c r="V1935" i="25"/>
  <c r="W1935" i="25"/>
  <c r="X1935" i="25"/>
  <c r="S1936" i="25"/>
  <c r="T1936" i="25"/>
  <c r="U1936" i="25"/>
  <c r="V1936" i="25"/>
  <c r="W1936" i="25"/>
  <c r="X1936" i="25"/>
  <c r="S1937" i="25"/>
  <c r="T1937" i="25"/>
  <c r="U1937" i="25"/>
  <c r="V1937" i="25"/>
  <c r="W1937" i="25"/>
  <c r="X1937" i="25"/>
  <c r="S1938" i="25"/>
  <c r="T1938" i="25"/>
  <c r="U1938" i="25"/>
  <c r="V1938" i="25"/>
  <c r="W1938" i="25"/>
  <c r="X1938" i="25"/>
  <c r="S1939" i="25"/>
  <c r="T1939" i="25"/>
  <c r="U1939" i="25"/>
  <c r="V1939" i="25"/>
  <c r="W1939" i="25"/>
  <c r="X1939" i="25"/>
  <c r="S1940" i="25"/>
  <c r="T1940" i="25"/>
  <c r="U1940" i="25"/>
  <c r="V1940" i="25"/>
  <c r="W1940" i="25"/>
  <c r="X1940" i="25"/>
  <c r="S1941" i="25"/>
  <c r="T1941" i="25"/>
  <c r="U1941" i="25"/>
  <c r="V1941" i="25"/>
  <c r="W1941" i="25"/>
  <c r="X1941" i="25"/>
  <c r="S1942" i="25"/>
  <c r="T1942" i="25"/>
  <c r="U1942" i="25"/>
  <c r="V1942" i="25"/>
  <c r="W1942" i="25"/>
  <c r="X1942" i="25"/>
  <c r="S1943" i="25"/>
  <c r="T1943" i="25"/>
  <c r="U1943" i="25"/>
  <c r="V1943" i="25"/>
  <c r="W1943" i="25"/>
  <c r="X1943" i="25"/>
  <c r="S1944" i="25"/>
  <c r="T1944" i="25"/>
  <c r="U1944" i="25"/>
  <c r="V1944" i="25"/>
  <c r="W1944" i="25"/>
  <c r="X1944" i="25"/>
  <c r="S1945" i="25"/>
  <c r="T1945" i="25"/>
  <c r="U1945" i="25"/>
  <c r="V1945" i="25"/>
  <c r="W1945" i="25"/>
  <c r="X1945" i="25"/>
  <c r="S1946" i="25"/>
  <c r="T1946" i="25"/>
  <c r="U1946" i="25"/>
  <c r="V1946" i="25"/>
  <c r="W1946" i="25"/>
  <c r="X1946" i="25"/>
  <c r="S1947" i="25"/>
  <c r="T1947" i="25"/>
  <c r="U1947" i="25"/>
  <c r="V1947" i="25"/>
  <c r="W1947" i="25"/>
  <c r="X1947" i="25"/>
  <c r="S1948" i="25"/>
  <c r="T1948" i="25"/>
  <c r="U1948" i="25"/>
  <c r="V1948" i="25"/>
  <c r="W1948" i="25"/>
  <c r="X1948" i="25"/>
  <c r="S1949" i="25"/>
  <c r="T1949" i="25"/>
  <c r="U1949" i="25"/>
  <c r="V1949" i="25"/>
  <c r="W1949" i="25"/>
  <c r="X1949" i="25"/>
  <c r="S1950" i="25"/>
  <c r="T1950" i="25"/>
  <c r="U1950" i="25"/>
  <c r="V1950" i="25"/>
  <c r="W1950" i="25"/>
  <c r="X1950" i="25"/>
  <c r="S1951" i="25"/>
  <c r="T1951" i="25"/>
  <c r="U1951" i="25"/>
  <c r="V1951" i="25"/>
  <c r="W1951" i="25"/>
  <c r="X1951" i="25"/>
  <c r="S1952" i="25"/>
  <c r="T1952" i="25"/>
  <c r="U1952" i="25"/>
  <c r="V1952" i="25"/>
  <c r="W1952" i="25"/>
  <c r="X1952" i="25"/>
  <c r="S1953" i="25"/>
  <c r="T1953" i="25"/>
  <c r="U1953" i="25"/>
  <c r="V1953" i="25"/>
  <c r="W1953" i="25"/>
  <c r="X1953" i="25"/>
  <c r="S1954" i="25"/>
  <c r="T1954" i="25"/>
  <c r="U1954" i="25"/>
  <c r="V1954" i="25"/>
  <c r="W1954" i="25"/>
  <c r="X1954" i="25"/>
  <c r="S1955" i="25"/>
  <c r="T1955" i="25"/>
  <c r="U1955" i="25"/>
  <c r="V1955" i="25"/>
  <c r="W1955" i="25"/>
  <c r="X1955" i="25"/>
  <c r="S1956" i="25"/>
  <c r="T1956" i="25"/>
  <c r="U1956" i="25"/>
  <c r="V1956" i="25"/>
  <c r="W1956" i="25"/>
  <c r="X1956" i="25"/>
  <c r="U1957" i="25"/>
  <c r="V1957" i="25"/>
  <c r="W1957" i="25"/>
  <c r="X1957" i="25"/>
  <c r="S1958" i="25"/>
  <c r="T1958" i="25"/>
  <c r="U1958" i="25"/>
  <c r="V1958" i="25"/>
  <c r="W1958" i="25"/>
  <c r="X1958" i="25"/>
  <c r="S1959" i="25"/>
  <c r="T1959" i="25"/>
  <c r="U1959" i="25"/>
  <c r="V1959" i="25"/>
  <c r="W1959" i="25"/>
  <c r="X1959" i="25"/>
  <c r="S1960" i="25"/>
  <c r="T1960" i="25"/>
  <c r="U1960" i="25"/>
  <c r="V1960" i="25"/>
  <c r="W1960" i="25"/>
  <c r="X1960" i="25"/>
  <c r="S1961" i="25"/>
  <c r="T1961" i="25"/>
  <c r="U1961" i="25"/>
  <c r="V1961" i="25"/>
  <c r="W1961" i="25"/>
  <c r="X1961" i="25"/>
  <c r="S1962" i="25"/>
  <c r="T1962" i="25"/>
  <c r="U1962" i="25"/>
  <c r="V1962" i="25"/>
  <c r="W1962" i="25"/>
  <c r="X1962" i="25"/>
  <c r="S1963" i="25"/>
  <c r="T1963" i="25"/>
  <c r="U1963" i="25"/>
  <c r="V1963" i="25"/>
  <c r="W1963" i="25"/>
  <c r="X1963" i="25"/>
  <c r="S1964" i="25"/>
  <c r="T1964" i="25"/>
  <c r="U1964" i="25"/>
  <c r="V1964" i="25"/>
  <c r="W1964" i="25"/>
  <c r="X1964" i="25"/>
  <c r="S1965" i="25"/>
  <c r="T1965" i="25"/>
  <c r="U1965" i="25"/>
  <c r="V1965" i="25"/>
  <c r="W1965" i="25"/>
  <c r="X1965" i="25"/>
  <c r="S1966" i="25"/>
  <c r="T1966" i="25"/>
  <c r="U1966" i="25"/>
  <c r="V1966" i="25"/>
  <c r="W1966" i="25"/>
  <c r="X1966" i="25"/>
  <c r="S1967" i="25"/>
  <c r="T1967" i="25"/>
  <c r="U1967" i="25"/>
  <c r="V1967" i="25"/>
  <c r="W1967" i="25"/>
  <c r="X1967" i="25"/>
  <c r="S1968" i="25"/>
  <c r="T1968" i="25"/>
  <c r="U1968" i="25"/>
  <c r="V1968" i="25"/>
  <c r="W1968" i="25"/>
  <c r="X1968" i="25"/>
  <c r="S1969" i="25"/>
  <c r="T1969" i="25"/>
  <c r="U1969" i="25"/>
  <c r="V1969" i="25"/>
  <c r="W1969" i="25"/>
  <c r="X1969" i="25"/>
  <c r="S1970" i="25"/>
  <c r="T1970" i="25"/>
  <c r="U1970" i="25"/>
  <c r="V1970" i="25"/>
  <c r="W1970" i="25"/>
  <c r="X1970" i="25"/>
  <c r="S1971" i="25"/>
  <c r="T1971" i="25"/>
  <c r="U1971" i="25"/>
  <c r="V1971" i="25"/>
  <c r="W1971" i="25"/>
  <c r="X1971" i="25"/>
  <c r="S1972" i="25"/>
  <c r="T1972" i="25"/>
  <c r="U1972" i="25"/>
  <c r="V1972" i="25"/>
  <c r="W1972" i="25"/>
  <c r="X1972" i="25"/>
  <c r="S1973" i="25"/>
  <c r="T1973" i="25"/>
  <c r="U1973" i="25"/>
  <c r="V1973" i="25"/>
  <c r="W1973" i="25"/>
  <c r="X1973" i="25"/>
  <c r="S1974" i="25"/>
  <c r="T1974" i="25"/>
  <c r="U1974" i="25"/>
  <c r="V1974" i="25"/>
  <c r="W1974" i="25"/>
  <c r="X1974" i="25"/>
  <c r="S1975" i="25"/>
  <c r="T1975" i="25"/>
  <c r="U1975" i="25"/>
  <c r="V1975" i="25"/>
  <c r="W1975" i="25"/>
  <c r="X1975" i="25"/>
  <c r="S1976" i="25"/>
  <c r="T1976" i="25"/>
  <c r="U1976" i="25"/>
  <c r="V1976" i="25"/>
  <c r="W1976" i="25"/>
  <c r="X1976" i="25"/>
  <c r="S1977" i="25"/>
  <c r="T1977" i="25"/>
  <c r="U1977" i="25"/>
  <c r="V1977" i="25"/>
  <c r="W1977" i="25"/>
  <c r="X1977" i="25"/>
  <c r="S1978" i="25"/>
  <c r="T1978" i="25"/>
  <c r="U1978" i="25"/>
  <c r="V1978" i="25"/>
  <c r="W1978" i="25"/>
  <c r="X1978" i="25"/>
  <c r="S1979" i="25"/>
  <c r="T1979" i="25"/>
  <c r="U1979" i="25"/>
  <c r="V1979" i="25"/>
  <c r="W1979" i="25"/>
  <c r="X1979" i="25"/>
  <c r="S1980" i="25"/>
  <c r="T1980" i="25"/>
  <c r="U1980" i="25"/>
  <c r="V1980" i="25"/>
  <c r="W1980" i="25"/>
  <c r="X1980" i="25"/>
  <c r="S1981" i="25"/>
  <c r="T1981" i="25"/>
  <c r="U1981" i="25"/>
  <c r="V1981" i="25"/>
  <c r="W1981" i="25"/>
  <c r="X1981" i="25"/>
  <c r="S1982" i="25"/>
  <c r="T1982" i="25"/>
  <c r="U1982" i="25"/>
  <c r="V1982" i="25"/>
  <c r="W1982" i="25"/>
  <c r="X1982" i="25"/>
  <c r="S1983" i="25"/>
  <c r="T1983" i="25"/>
  <c r="U1983" i="25"/>
  <c r="V1983" i="25"/>
  <c r="W1983" i="25"/>
  <c r="X1983" i="25"/>
  <c r="S1984" i="25"/>
  <c r="T1984" i="25"/>
  <c r="U1984" i="25"/>
  <c r="V1984" i="25"/>
  <c r="W1984" i="25"/>
  <c r="X1984" i="25"/>
  <c r="S1985" i="25"/>
  <c r="T1985" i="25"/>
  <c r="U1985" i="25"/>
  <c r="V1985" i="25"/>
  <c r="W1985" i="25"/>
  <c r="X1985" i="25"/>
  <c r="S1986" i="25"/>
  <c r="T1986" i="25"/>
  <c r="U1986" i="25"/>
  <c r="V1986" i="25"/>
  <c r="W1986" i="25"/>
  <c r="X1986" i="25"/>
  <c r="S1987" i="25"/>
  <c r="T1987" i="25"/>
  <c r="U1987" i="25"/>
  <c r="V1987" i="25"/>
  <c r="W1987" i="25"/>
  <c r="X1987" i="25"/>
  <c r="S1988" i="25"/>
  <c r="T1988" i="25"/>
  <c r="U1988" i="25"/>
  <c r="V1988" i="25"/>
  <c r="W1988" i="25"/>
  <c r="X1988" i="25"/>
  <c r="S1989" i="25"/>
  <c r="T1989" i="25"/>
  <c r="U1989" i="25"/>
  <c r="V1989" i="25"/>
  <c r="W1989" i="25"/>
  <c r="X1989" i="25"/>
  <c r="S1990" i="25"/>
  <c r="T1990" i="25"/>
  <c r="U1990" i="25"/>
  <c r="V1990" i="25"/>
  <c r="W1990" i="25"/>
  <c r="X1990" i="25"/>
  <c r="S1991" i="25"/>
  <c r="T1991" i="25"/>
  <c r="U1991" i="25"/>
  <c r="V1991" i="25"/>
  <c r="W1991" i="25"/>
  <c r="X1991" i="25"/>
  <c r="S1992" i="25"/>
  <c r="T1992" i="25"/>
  <c r="U1992" i="25"/>
  <c r="V1992" i="25"/>
  <c r="W1992" i="25"/>
  <c r="X1992" i="25"/>
  <c r="S1993" i="25"/>
  <c r="T1993" i="25"/>
  <c r="U1993" i="25"/>
  <c r="V1993" i="25"/>
  <c r="W1993" i="25"/>
  <c r="X1993" i="25"/>
  <c r="S1994" i="25"/>
  <c r="T1994" i="25"/>
  <c r="U1994" i="25"/>
  <c r="V1994" i="25"/>
  <c r="W1994" i="25"/>
  <c r="X1994" i="25"/>
  <c r="S1995" i="25"/>
  <c r="T1995" i="25"/>
  <c r="U1995" i="25"/>
  <c r="V1995" i="25"/>
  <c r="W1995" i="25"/>
  <c r="X1995" i="25"/>
  <c r="S1996" i="25"/>
  <c r="T1996" i="25"/>
  <c r="U1996" i="25"/>
  <c r="V1996" i="25"/>
  <c r="W1996" i="25"/>
  <c r="X1996" i="25"/>
  <c r="S1997" i="25"/>
  <c r="T1997" i="25"/>
  <c r="U1997" i="25"/>
  <c r="V1997" i="25"/>
  <c r="W1997" i="25"/>
  <c r="X1997" i="25"/>
  <c r="S1998" i="25"/>
  <c r="T1998" i="25"/>
  <c r="U1998" i="25"/>
  <c r="V1998" i="25"/>
  <c r="W1998" i="25"/>
  <c r="X1998" i="25"/>
  <c r="S1999" i="25"/>
  <c r="T1999" i="25"/>
  <c r="U1999" i="25"/>
  <c r="V1999" i="25"/>
  <c r="W1999" i="25"/>
  <c r="X1999" i="25"/>
  <c r="S2000" i="25"/>
  <c r="T2000" i="25"/>
  <c r="U2000" i="25"/>
  <c r="V2000" i="25"/>
  <c r="W2000" i="25"/>
  <c r="X2000" i="25"/>
  <c r="S2001" i="25"/>
  <c r="T2001" i="25"/>
  <c r="U2001" i="25"/>
  <c r="V2001" i="25"/>
  <c r="W2001" i="25"/>
  <c r="X2001" i="25"/>
  <c r="S2002" i="25"/>
  <c r="T2002" i="25"/>
  <c r="U2002" i="25"/>
  <c r="V2002" i="25"/>
  <c r="W2002" i="25"/>
  <c r="X2002" i="25"/>
  <c r="S2003" i="25"/>
  <c r="T2003" i="25"/>
  <c r="U2003" i="25"/>
  <c r="V2003" i="25"/>
  <c r="W2003" i="25"/>
  <c r="X2003" i="25"/>
  <c r="S2004" i="25"/>
  <c r="T2004" i="25"/>
  <c r="U2004" i="25"/>
  <c r="V2004" i="25"/>
  <c r="W2004" i="25"/>
  <c r="X2004" i="25"/>
  <c r="S2005" i="25"/>
  <c r="T2005" i="25"/>
  <c r="U2005" i="25"/>
  <c r="V2005" i="25"/>
  <c r="W2005" i="25"/>
  <c r="X2005" i="25"/>
  <c r="S2006" i="25"/>
  <c r="T2006" i="25"/>
  <c r="U2006" i="25"/>
  <c r="V2006" i="25"/>
  <c r="W2006" i="25"/>
  <c r="X2006" i="25"/>
  <c r="S2007" i="25"/>
  <c r="T2007" i="25"/>
  <c r="U2007" i="25"/>
  <c r="V2007" i="25"/>
  <c r="W2007" i="25"/>
  <c r="X2007" i="25"/>
  <c r="S2008" i="25"/>
  <c r="T2008" i="25"/>
  <c r="U2008" i="25"/>
  <c r="V2008" i="25"/>
  <c r="W2008" i="25"/>
  <c r="X2008" i="25"/>
  <c r="S2009" i="25"/>
  <c r="T2009" i="25"/>
  <c r="U2009" i="25"/>
  <c r="V2009" i="25"/>
  <c r="W2009" i="25"/>
  <c r="X2009" i="25"/>
  <c r="S2010" i="25"/>
  <c r="T2010" i="25"/>
  <c r="U2010" i="25"/>
  <c r="V2010" i="25"/>
  <c r="W2010" i="25"/>
  <c r="X2010" i="25"/>
  <c r="S2011" i="25"/>
  <c r="T2011" i="25"/>
  <c r="U2011" i="25"/>
  <c r="V2011" i="25"/>
  <c r="W2011" i="25"/>
  <c r="X2011" i="25"/>
  <c r="S2012" i="25"/>
  <c r="T2012" i="25"/>
  <c r="U2012" i="25"/>
  <c r="V2012" i="25"/>
  <c r="W2012" i="25"/>
  <c r="X2012" i="25"/>
  <c r="S2013" i="25"/>
  <c r="T2013" i="25"/>
  <c r="U2013" i="25"/>
  <c r="V2013" i="25"/>
  <c r="W2013" i="25"/>
  <c r="X2013" i="25"/>
  <c r="S2014" i="25"/>
  <c r="T2014" i="25"/>
  <c r="U2014" i="25"/>
  <c r="V2014" i="25"/>
  <c r="W2014" i="25"/>
  <c r="X2014" i="25"/>
  <c r="S2015" i="25"/>
  <c r="T2015" i="25"/>
  <c r="U2015" i="25"/>
  <c r="V2015" i="25"/>
  <c r="W2015" i="25"/>
  <c r="X2015" i="25"/>
  <c r="S2016" i="25"/>
  <c r="T2016" i="25"/>
  <c r="U2016" i="25"/>
  <c r="V2016" i="25"/>
  <c r="W2016" i="25"/>
  <c r="X2016" i="25"/>
  <c r="S2017" i="25"/>
  <c r="T2017" i="25"/>
  <c r="U2017" i="25"/>
  <c r="V2017" i="25"/>
  <c r="W2017" i="25"/>
  <c r="X2017" i="25"/>
  <c r="S2018" i="25"/>
  <c r="T2018" i="25"/>
  <c r="U2018" i="25"/>
  <c r="V2018" i="25"/>
  <c r="W2018" i="25"/>
  <c r="X2018" i="25"/>
  <c r="S2019" i="25"/>
  <c r="T2019" i="25"/>
  <c r="U2019" i="25"/>
  <c r="V2019" i="25"/>
  <c r="W2019" i="25"/>
  <c r="X2019" i="25"/>
  <c r="S2020" i="25"/>
  <c r="T2020" i="25"/>
  <c r="U2020" i="25"/>
  <c r="V2020" i="25"/>
  <c r="W2020" i="25"/>
  <c r="X2020" i="25"/>
  <c r="S2021" i="25"/>
  <c r="T2021" i="25"/>
  <c r="U2021" i="25"/>
  <c r="V2021" i="25"/>
  <c r="W2021" i="25"/>
  <c r="X2021" i="25"/>
  <c r="S2022" i="25"/>
  <c r="T2022" i="25"/>
  <c r="U2022" i="25"/>
  <c r="V2022" i="25"/>
  <c r="W2022" i="25"/>
  <c r="X2022" i="25"/>
  <c r="S2023" i="25"/>
  <c r="T2023" i="25"/>
  <c r="U2023" i="25"/>
  <c r="V2023" i="25"/>
  <c r="W2023" i="25"/>
  <c r="X2023" i="25"/>
  <c r="S2024" i="25"/>
  <c r="T2024" i="25"/>
  <c r="U2024" i="25"/>
  <c r="V2024" i="25"/>
  <c r="W2024" i="25"/>
  <c r="X2024" i="25"/>
  <c r="S2025" i="25"/>
  <c r="T2025" i="25"/>
  <c r="U2025" i="25"/>
  <c r="V2025" i="25"/>
  <c r="W2025" i="25"/>
  <c r="X2025" i="25"/>
  <c r="S2026" i="25"/>
  <c r="T2026" i="25"/>
  <c r="U2026" i="25"/>
  <c r="V2026" i="25"/>
  <c r="W2026" i="25"/>
  <c r="X2026" i="25"/>
  <c r="S2027" i="25"/>
  <c r="T2027" i="25"/>
  <c r="U2027" i="25"/>
  <c r="V2027" i="25"/>
  <c r="W2027" i="25"/>
  <c r="X2027" i="25"/>
  <c r="S2028" i="25"/>
  <c r="T2028" i="25"/>
  <c r="U2028" i="25"/>
  <c r="V2028" i="25"/>
  <c r="W2028" i="25"/>
  <c r="X2028" i="25"/>
  <c r="S2029" i="25"/>
  <c r="T2029" i="25"/>
  <c r="U2029" i="25"/>
  <c r="V2029" i="25"/>
  <c r="W2029" i="25"/>
  <c r="X2029" i="25"/>
  <c r="S2030" i="25"/>
  <c r="T2030" i="25"/>
  <c r="U2030" i="25"/>
  <c r="V2030" i="25"/>
  <c r="W2030" i="25"/>
  <c r="X2030" i="25"/>
  <c r="S2031" i="25"/>
  <c r="T2031" i="25"/>
  <c r="U2031" i="25"/>
  <c r="V2031" i="25"/>
  <c r="W2031" i="25"/>
  <c r="X2031" i="25"/>
  <c r="S2032" i="25"/>
  <c r="T2032" i="25"/>
  <c r="U2032" i="25"/>
  <c r="V2032" i="25"/>
  <c r="W2032" i="25"/>
  <c r="X2032" i="25"/>
  <c r="S2033" i="25"/>
  <c r="T2033" i="25"/>
  <c r="U2033" i="25"/>
  <c r="V2033" i="25"/>
  <c r="W2033" i="25"/>
  <c r="X2033" i="25"/>
  <c r="S2034" i="25"/>
  <c r="T2034" i="25"/>
  <c r="U2034" i="25"/>
  <c r="V2034" i="25"/>
  <c r="W2034" i="25"/>
  <c r="X2034" i="25"/>
  <c r="S2035" i="25"/>
  <c r="T2035" i="25"/>
  <c r="U2035" i="25"/>
  <c r="V2035" i="25"/>
  <c r="W2035" i="25"/>
  <c r="X2035" i="25"/>
  <c r="S2036" i="25"/>
  <c r="T2036" i="25"/>
  <c r="U2036" i="25"/>
  <c r="V2036" i="25"/>
  <c r="W2036" i="25"/>
  <c r="X2036" i="25"/>
  <c r="S2037" i="25"/>
  <c r="T2037" i="25"/>
  <c r="U2037" i="25"/>
  <c r="V2037" i="25"/>
  <c r="W2037" i="25"/>
  <c r="X2037" i="25"/>
  <c r="S2038" i="25"/>
  <c r="T2038" i="25"/>
  <c r="U2038" i="25"/>
  <c r="V2038" i="25"/>
  <c r="W2038" i="25"/>
  <c r="X2038" i="25"/>
  <c r="S2039" i="25"/>
  <c r="T2039" i="25"/>
  <c r="U2039" i="25"/>
  <c r="V2039" i="25"/>
  <c r="W2039" i="25"/>
  <c r="X2039" i="25"/>
  <c r="S2040" i="25"/>
  <c r="T2040" i="25"/>
  <c r="U2040" i="25"/>
  <c r="V2040" i="25"/>
  <c r="W2040" i="25"/>
  <c r="X2040" i="25"/>
  <c r="S2041" i="25"/>
  <c r="T2041" i="25"/>
  <c r="U2041" i="25"/>
  <c r="V2041" i="25"/>
  <c r="W2041" i="25"/>
  <c r="X2041" i="25"/>
  <c r="S2042" i="25"/>
  <c r="T2042" i="25"/>
  <c r="U2042" i="25"/>
  <c r="V2042" i="25"/>
  <c r="W2042" i="25"/>
  <c r="X2042" i="25"/>
  <c r="S2043" i="25"/>
  <c r="T2043" i="25"/>
  <c r="U2043" i="25"/>
  <c r="V2043" i="25"/>
  <c r="W2043" i="25"/>
  <c r="X2043" i="25"/>
  <c r="S2044" i="25"/>
  <c r="T2044" i="25"/>
  <c r="U2044" i="25"/>
  <c r="V2044" i="25"/>
  <c r="W2044" i="25"/>
  <c r="X2044" i="25"/>
  <c r="S2045" i="25"/>
  <c r="T2045" i="25"/>
  <c r="U2045" i="25"/>
  <c r="V2045" i="25"/>
  <c r="W2045" i="25"/>
  <c r="X2045" i="25"/>
  <c r="S2046" i="25"/>
  <c r="T2046" i="25"/>
  <c r="U2046" i="25"/>
  <c r="V2046" i="25"/>
  <c r="W2046" i="25"/>
  <c r="X2046" i="25"/>
  <c r="S2047" i="25"/>
  <c r="T2047" i="25"/>
  <c r="U2047" i="25"/>
  <c r="V2047" i="25"/>
  <c r="W2047" i="25"/>
  <c r="X2047" i="25"/>
  <c r="S2048" i="25"/>
  <c r="T2048" i="25"/>
  <c r="U2048" i="25"/>
  <c r="V2048" i="25"/>
  <c r="W2048" i="25"/>
  <c r="X2048" i="25"/>
  <c r="S2049" i="25"/>
  <c r="T2049" i="25"/>
  <c r="U2049" i="25"/>
  <c r="V2049" i="25"/>
  <c r="W2049" i="25"/>
  <c r="X2049" i="25"/>
  <c r="S2050" i="25"/>
  <c r="T2050" i="25"/>
  <c r="U2050" i="25"/>
  <c r="V2050" i="25"/>
  <c r="W2050" i="25"/>
  <c r="X2050" i="25"/>
  <c r="S2051" i="25"/>
  <c r="T2051" i="25"/>
  <c r="U2051" i="25"/>
  <c r="V2051" i="25"/>
  <c r="W2051" i="25"/>
  <c r="X2051" i="25"/>
  <c r="S2052" i="25"/>
  <c r="T2052" i="25"/>
  <c r="U2052" i="25"/>
  <c r="V2052" i="25"/>
  <c r="W2052" i="25"/>
  <c r="X2052" i="25"/>
  <c r="S2053" i="25"/>
  <c r="T2053" i="25"/>
  <c r="U2053" i="25"/>
  <c r="V2053" i="25"/>
  <c r="W2053" i="25"/>
  <c r="X2053" i="25"/>
  <c r="S2054" i="25"/>
  <c r="T2054" i="25"/>
  <c r="U2054" i="25"/>
  <c r="V2054" i="25"/>
  <c r="W2054" i="25"/>
  <c r="X2054" i="25"/>
  <c r="S2055" i="25"/>
  <c r="T2055" i="25"/>
  <c r="U2055" i="25"/>
  <c r="V2055" i="25"/>
  <c r="W2055" i="25"/>
  <c r="X2055" i="25"/>
  <c r="S2056" i="25"/>
  <c r="T2056" i="25"/>
  <c r="U2056" i="25"/>
  <c r="V2056" i="25"/>
  <c r="W2056" i="25"/>
  <c r="X2056" i="25"/>
  <c r="S2057" i="25"/>
  <c r="T2057" i="25"/>
  <c r="U2057" i="25"/>
  <c r="V2057" i="25"/>
  <c r="W2057" i="25"/>
  <c r="X2057" i="25"/>
  <c r="S2058" i="25"/>
  <c r="T2058" i="25"/>
  <c r="U2058" i="25"/>
  <c r="V2058" i="25"/>
  <c r="W2058" i="25"/>
  <c r="X2058" i="25"/>
  <c r="S2059" i="25"/>
  <c r="T2059" i="25"/>
  <c r="U2059" i="25"/>
  <c r="V2059" i="25"/>
  <c r="W2059" i="25"/>
  <c r="X2059" i="25"/>
  <c r="S2060" i="25"/>
  <c r="T2060" i="25"/>
  <c r="U2060" i="25"/>
  <c r="V2060" i="25"/>
  <c r="W2060" i="25"/>
  <c r="X2060" i="25"/>
  <c r="S2061" i="25"/>
  <c r="T2061" i="25"/>
  <c r="U2061" i="25"/>
  <c r="V2061" i="25"/>
  <c r="W2061" i="25"/>
  <c r="X2061" i="25"/>
  <c r="S2062" i="25"/>
  <c r="T2062" i="25"/>
  <c r="U2062" i="25"/>
  <c r="V2062" i="25"/>
  <c r="W2062" i="25"/>
  <c r="X2062" i="25"/>
  <c r="S2063" i="25"/>
  <c r="T2063" i="25"/>
  <c r="U2063" i="25"/>
  <c r="V2063" i="25"/>
  <c r="W2063" i="25"/>
  <c r="X2063" i="25"/>
  <c r="S2064" i="25"/>
  <c r="T2064" i="25"/>
  <c r="U2064" i="25"/>
  <c r="V2064" i="25"/>
  <c r="W2064" i="25"/>
  <c r="X2064" i="25"/>
  <c r="S2065" i="25"/>
  <c r="T2065" i="25"/>
  <c r="U2065" i="25"/>
  <c r="V2065" i="25"/>
  <c r="W2065" i="25"/>
  <c r="X2065" i="25"/>
  <c r="S2066" i="25"/>
  <c r="T2066" i="25"/>
  <c r="U2066" i="25"/>
  <c r="V2066" i="25"/>
  <c r="W2066" i="25"/>
  <c r="X2066" i="25"/>
  <c r="S2067" i="25"/>
  <c r="T2067" i="25"/>
  <c r="U2067" i="25"/>
  <c r="V2067" i="25"/>
  <c r="W2067" i="25"/>
  <c r="X2067" i="25"/>
  <c r="S2068" i="25"/>
  <c r="T2068" i="25"/>
  <c r="U2068" i="25"/>
  <c r="V2068" i="25"/>
  <c r="W2068" i="25"/>
  <c r="X2068" i="25"/>
  <c r="S2069" i="25"/>
  <c r="T2069" i="25"/>
  <c r="U2069" i="25"/>
  <c r="V2069" i="25"/>
  <c r="W2069" i="25"/>
  <c r="X2069" i="25"/>
  <c r="S2070" i="25"/>
  <c r="T2070" i="25"/>
  <c r="U2070" i="25"/>
  <c r="V2070" i="25"/>
  <c r="W2070" i="25"/>
  <c r="X2070" i="25"/>
  <c r="S2071" i="25"/>
  <c r="T2071" i="25"/>
  <c r="U2071" i="25"/>
  <c r="V2071" i="25"/>
  <c r="W2071" i="25"/>
  <c r="X2071" i="25"/>
  <c r="S2072" i="25"/>
  <c r="T2072" i="25"/>
  <c r="U2072" i="25"/>
  <c r="V2072" i="25"/>
  <c r="W2072" i="25"/>
  <c r="X2072" i="25"/>
  <c r="S2073" i="25"/>
  <c r="T2073" i="25"/>
  <c r="U2073" i="25"/>
  <c r="V2073" i="25"/>
  <c r="W2073" i="25"/>
  <c r="X2073" i="25"/>
  <c r="S2074" i="25"/>
  <c r="T2074" i="25"/>
  <c r="U2074" i="25"/>
  <c r="V2074" i="25"/>
  <c r="W2074" i="25"/>
  <c r="X2074" i="25"/>
  <c r="S2075" i="25"/>
  <c r="T2075" i="25"/>
  <c r="U2075" i="25"/>
  <c r="V2075" i="25"/>
  <c r="W2075" i="25"/>
  <c r="X2075" i="25"/>
  <c r="S2076" i="25"/>
  <c r="T2076" i="25"/>
  <c r="U2076" i="25"/>
  <c r="V2076" i="25"/>
  <c r="W2076" i="25"/>
  <c r="X2076" i="25"/>
  <c r="S2077" i="25"/>
  <c r="T2077" i="25"/>
  <c r="U2077" i="25"/>
  <c r="V2077" i="25"/>
  <c r="W2077" i="25"/>
  <c r="X2077" i="25"/>
  <c r="S2078" i="25"/>
  <c r="T2078" i="25"/>
  <c r="U2078" i="25"/>
  <c r="V2078" i="25"/>
  <c r="W2078" i="25"/>
  <c r="X2078" i="25"/>
  <c r="S2079" i="25"/>
  <c r="T2079" i="25"/>
  <c r="U2079" i="25"/>
  <c r="V2079" i="25"/>
  <c r="W2079" i="25"/>
  <c r="X2079" i="25"/>
  <c r="S2080" i="25"/>
  <c r="T2080" i="25"/>
  <c r="U2080" i="25"/>
  <c r="V2080" i="25"/>
  <c r="W2080" i="25"/>
  <c r="X2080" i="25"/>
  <c r="S2081" i="25"/>
  <c r="T2081" i="25"/>
  <c r="U2081" i="25"/>
  <c r="V2081" i="25"/>
  <c r="W2081" i="25"/>
  <c r="X2081" i="25"/>
  <c r="S2082" i="25"/>
  <c r="T2082" i="25"/>
  <c r="U2082" i="25"/>
  <c r="V2082" i="25"/>
  <c r="W2082" i="25"/>
  <c r="X2082" i="25"/>
  <c r="S2083" i="25"/>
  <c r="T2083" i="25"/>
  <c r="U2083" i="25"/>
  <c r="V2083" i="25"/>
  <c r="W2083" i="25"/>
  <c r="X2083" i="25"/>
  <c r="S2084" i="25"/>
  <c r="T2084" i="25"/>
  <c r="U2084" i="25"/>
  <c r="V2084" i="25"/>
  <c r="W2084" i="25"/>
  <c r="X2084" i="25"/>
  <c r="S2085" i="25"/>
  <c r="T2085" i="25"/>
  <c r="U2085" i="25"/>
  <c r="V2085" i="25"/>
  <c r="W2085" i="25"/>
  <c r="X2085" i="25"/>
  <c r="S2086" i="25"/>
  <c r="T2086" i="25"/>
  <c r="U2086" i="25"/>
  <c r="V2086" i="25"/>
  <c r="W2086" i="25"/>
  <c r="X2086" i="25"/>
  <c r="S2087" i="25"/>
  <c r="T2087" i="25"/>
  <c r="U2087" i="25"/>
  <c r="V2087" i="25"/>
  <c r="W2087" i="25"/>
  <c r="X2087" i="25"/>
  <c r="S2088" i="25"/>
  <c r="T2088" i="25"/>
  <c r="U2088" i="25"/>
  <c r="V2088" i="25"/>
  <c r="W2088" i="25"/>
  <c r="X2088" i="25"/>
  <c r="S2089" i="25"/>
  <c r="T2089" i="25"/>
  <c r="U2089" i="25"/>
  <c r="V2089" i="25"/>
  <c r="W2089" i="25"/>
  <c r="X2089" i="25"/>
  <c r="S2090" i="25"/>
  <c r="T2090" i="25"/>
  <c r="U2090" i="25"/>
  <c r="V2090" i="25"/>
  <c r="W2090" i="25"/>
  <c r="X2090" i="25"/>
  <c r="S2091" i="25"/>
  <c r="T2091" i="25"/>
  <c r="U2091" i="25"/>
  <c r="V2091" i="25"/>
  <c r="W2091" i="25"/>
  <c r="X2091" i="25"/>
  <c r="S2092" i="25"/>
  <c r="T2092" i="25"/>
  <c r="U2092" i="25"/>
  <c r="V2092" i="25"/>
  <c r="W2092" i="25"/>
  <c r="X2092" i="25"/>
  <c r="S2093" i="25"/>
  <c r="T2093" i="25"/>
  <c r="U2093" i="25"/>
  <c r="V2093" i="25"/>
  <c r="W2093" i="25"/>
  <c r="X2093" i="25"/>
  <c r="S2094" i="25"/>
  <c r="T2094" i="25"/>
  <c r="U2094" i="25"/>
  <c r="V2094" i="25"/>
  <c r="W2094" i="25"/>
  <c r="X2094" i="25"/>
  <c r="S2095" i="25"/>
  <c r="T2095" i="25"/>
  <c r="U2095" i="25"/>
  <c r="V2095" i="25"/>
  <c r="W2095" i="25"/>
  <c r="X2095" i="25"/>
  <c r="S2096" i="25"/>
  <c r="T2096" i="25"/>
  <c r="U2096" i="25"/>
  <c r="V2096" i="25"/>
  <c r="W2096" i="25"/>
  <c r="X2096" i="25"/>
  <c r="S2097" i="25"/>
  <c r="T2097" i="25"/>
  <c r="U2097" i="25"/>
  <c r="V2097" i="25"/>
  <c r="W2097" i="25"/>
  <c r="X2097" i="25"/>
  <c r="S2098" i="25"/>
  <c r="T2098" i="25"/>
  <c r="U2098" i="25"/>
  <c r="V2098" i="25"/>
  <c r="W2098" i="25"/>
  <c r="X2098" i="25"/>
  <c r="S2099" i="25"/>
  <c r="T2099" i="25"/>
  <c r="U2099" i="25"/>
  <c r="V2099" i="25"/>
  <c r="W2099" i="25"/>
  <c r="X2099" i="25"/>
  <c r="S2100" i="25"/>
  <c r="T2100" i="25"/>
  <c r="U2100" i="25"/>
  <c r="V2100" i="25"/>
  <c r="W2100" i="25"/>
  <c r="X2100" i="25"/>
  <c r="S2101" i="25"/>
  <c r="T2101" i="25"/>
  <c r="U2101" i="25"/>
  <c r="V2101" i="25"/>
  <c r="W2101" i="25"/>
  <c r="X2101" i="25"/>
  <c r="S2102" i="25"/>
  <c r="T2102" i="25"/>
  <c r="U2102" i="25"/>
  <c r="V2102" i="25"/>
  <c r="W2102" i="25"/>
  <c r="X2102" i="25"/>
  <c r="S2103" i="25"/>
  <c r="T2103" i="25"/>
  <c r="U2103" i="25"/>
  <c r="V2103" i="25"/>
  <c r="W2103" i="25"/>
  <c r="X2103" i="25"/>
  <c r="S2104" i="25"/>
  <c r="T2104" i="25"/>
  <c r="U2104" i="25"/>
  <c r="V2104" i="25"/>
  <c r="W2104" i="25"/>
  <c r="X2104" i="25"/>
  <c r="S2105" i="25"/>
  <c r="T2105" i="25"/>
  <c r="U2105" i="25"/>
  <c r="V2105" i="25"/>
  <c r="W2105" i="25"/>
  <c r="X2105" i="25"/>
  <c r="S2106" i="25"/>
  <c r="T2106" i="25"/>
  <c r="U2106" i="25"/>
  <c r="V2106" i="25"/>
  <c r="W2106" i="25"/>
  <c r="X2106" i="25"/>
  <c r="S2107" i="25"/>
  <c r="T2107" i="25"/>
  <c r="U2107" i="25"/>
  <c r="V2107" i="25"/>
  <c r="W2107" i="25"/>
  <c r="X2107" i="25"/>
  <c r="S2108" i="25"/>
  <c r="T2108" i="25"/>
  <c r="U2108" i="25"/>
  <c r="V2108" i="25"/>
  <c r="W2108" i="25"/>
  <c r="X2108" i="25"/>
  <c r="S2109" i="25"/>
  <c r="T2109" i="25"/>
  <c r="U2109" i="25"/>
  <c r="V2109" i="25"/>
  <c r="W2109" i="25"/>
  <c r="X2109" i="25"/>
  <c r="S2110" i="25"/>
  <c r="T2110" i="25"/>
  <c r="U2110" i="25"/>
  <c r="V2110" i="25"/>
  <c r="W2110" i="25"/>
  <c r="X2110" i="25"/>
  <c r="S2111" i="25"/>
  <c r="T2111" i="25"/>
  <c r="U2111" i="25"/>
  <c r="V2111" i="25"/>
  <c r="W2111" i="25"/>
  <c r="X2111" i="25"/>
  <c r="S2112" i="25"/>
  <c r="T2112" i="25"/>
  <c r="U2112" i="25"/>
  <c r="V2112" i="25"/>
  <c r="W2112" i="25"/>
  <c r="X2112" i="25"/>
  <c r="S2113" i="25"/>
  <c r="T2113" i="25"/>
  <c r="U2113" i="25"/>
  <c r="V2113" i="25"/>
  <c r="W2113" i="25"/>
  <c r="X2113" i="25"/>
  <c r="S2114" i="25"/>
  <c r="T2114" i="25"/>
  <c r="U2114" i="25"/>
  <c r="V2114" i="25"/>
  <c r="W2114" i="25"/>
  <c r="X2114" i="25"/>
  <c r="S2115" i="25"/>
  <c r="T2115" i="25"/>
  <c r="U2115" i="25"/>
  <c r="V2115" i="25"/>
  <c r="W2115" i="25"/>
  <c r="X2115" i="25"/>
  <c r="S2116" i="25"/>
  <c r="T2116" i="25"/>
  <c r="U2116" i="25"/>
  <c r="V2116" i="25"/>
  <c r="W2116" i="25"/>
  <c r="X2116" i="25"/>
  <c r="S2117" i="25"/>
  <c r="T2117" i="25"/>
  <c r="U2117" i="25"/>
  <c r="V2117" i="25"/>
  <c r="W2117" i="25"/>
  <c r="X2117" i="25"/>
  <c r="S2118" i="25"/>
  <c r="T2118" i="25"/>
  <c r="U2118" i="25"/>
  <c r="V2118" i="25"/>
  <c r="W2118" i="25"/>
  <c r="X2118" i="25"/>
  <c r="S2119" i="25"/>
  <c r="T2119" i="25"/>
  <c r="U2119" i="25"/>
  <c r="V2119" i="25"/>
  <c r="W2119" i="25"/>
  <c r="X2119" i="25"/>
  <c r="S2120" i="25"/>
  <c r="T2120" i="25"/>
  <c r="U2120" i="25"/>
  <c r="V2120" i="25"/>
  <c r="W2120" i="25"/>
  <c r="X2120" i="25"/>
  <c r="S2121" i="25"/>
  <c r="T2121" i="25"/>
  <c r="U2121" i="25"/>
  <c r="V2121" i="25"/>
  <c r="W2121" i="25"/>
  <c r="X2121" i="25"/>
  <c r="S2122" i="25"/>
  <c r="T2122" i="25"/>
  <c r="U2122" i="25"/>
  <c r="V2122" i="25"/>
  <c r="W2122" i="25"/>
  <c r="X2122" i="25"/>
  <c r="S2123" i="25"/>
  <c r="T2123" i="25"/>
  <c r="U2123" i="25"/>
  <c r="V2123" i="25"/>
  <c r="W2123" i="25"/>
  <c r="X2123" i="25"/>
  <c r="S2124" i="25"/>
  <c r="T2124" i="25"/>
  <c r="U2124" i="25"/>
  <c r="V2124" i="25"/>
  <c r="W2124" i="25"/>
  <c r="X2124" i="25"/>
  <c r="S2125" i="25"/>
  <c r="T2125" i="25"/>
  <c r="U2125" i="25"/>
  <c r="V2125" i="25"/>
  <c r="W2125" i="25"/>
  <c r="X2125" i="25"/>
  <c r="S2126" i="25"/>
  <c r="T2126" i="25"/>
  <c r="U2126" i="25"/>
  <c r="V2126" i="25"/>
  <c r="W2126" i="25"/>
  <c r="X2126" i="25"/>
  <c r="S2127" i="25"/>
  <c r="T2127" i="25"/>
  <c r="U2127" i="25"/>
  <c r="V2127" i="25"/>
  <c r="W2127" i="25"/>
  <c r="X2127" i="25"/>
  <c r="S2128" i="25"/>
  <c r="T2128" i="25"/>
  <c r="U2128" i="25"/>
  <c r="V2128" i="25"/>
  <c r="W2128" i="25"/>
  <c r="X2128" i="25"/>
  <c r="S2129" i="25"/>
  <c r="T2129" i="25"/>
  <c r="U2129" i="25"/>
  <c r="V2129" i="25"/>
  <c r="W2129" i="25"/>
  <c r="X2129" i="25"/>
  <c r="S2130" i="25"/>
  <c r="T2130" i="25"/>
  <c r="U2130" i="25"/>
  <c r="V2130" i="25"/>
  <c r="W2130" i="25"/>
  <c r="X2130" i="25"/>
  <c r="S2131" i="25"/>
  <c r="T2131" i="25"/>
  <c r="U2131" i="25"/>
  <c r="V2131" i="25"/>
  <c r="W2131" i="25"/>
  <c r="X2131" i="25"/>
  <c r="S2132" i="25"/>
  <c r="T2132" i="25"/>
  <c r="U2132" i="25"/>
  <c r="V2132" i="25"/>
  <c r="W2132" i="25"/>
  <c r="X2132" i="25"/>
  <c r="S2133" i="25"/>
  <c r="T2133" i="25"/>
  <c r="U2133" i="25"/>
  <c r="V2133" i="25"/>
  <c r="W2133" i="25"/>
  <c r="X2133" i="25"/>
  <c r="S2134" i="25"/>
  <c r="T2134" i="25"/>
  <c r="U2134" i="25"/>
  <c r="V2134" i="25"/>
  <c r="W2134" i="25"/>
  <c r="X2134" i="25"/>
  <c r="S2135" i="25"/>
  <c r="T2135" i="25"/>
  <c r="U2135" i="25"/>
  <c r="V2135" i="25"/>
  <c r="W2135" i="25"/>
  <c r="X2135" i="25"/>
  <c r="S2136" i="25"/>
  <c r="T2136" i="25"/>
  <c r="U2136" i="25"/>
  <c r="V2136" i="25"/>
  <c r="W2136" i="25"/>
  <c r="X2136" i="25"/>
  <c r="S2137" i="25"/>
  <c r="T2137" i="25"/>
  <c r="U2137" i="25"/>
  <c r="V2137" i="25"/>
  <c r="W2137" i="25"/>
  <c r="X2137" i="25"/>
  <c r="S2138" i="25"/>
  <c r="T2138" i="25"/>
  <c r="U2138" i="25"/>
  <c r="V2138" i="25"/>
  <c r="W2138" i="25"/>
  <c r="X2138" i="25"/>
  <c r="S2139" i="25"/>
  <c r="T2139" i="25"/>
  <c r="U2139" i="25"/>
  <c r="V2139" i="25"/>
  <c r="W2139" i="25"/>
  <c r="X2139" i="25"/>
  <c r="S2140" i="25"/>
  <c r="T2140" i="25"/>
  <c r="U2140" i="25"/>
  <c r="V2140" i="25"/>
  <c r="W2140" i="25"/>
  <c r="X2140" i="25"/>
  <c r="S2141" i="25"/>
  <c r="T2141" i="25"/>
  <c r="U2141" i="25"/>
  <c r="V2141" i="25"/>
  <c r="W2141" i="25"/>
  <c r="X2141" i="25"/>
  <c r="S2142" i="25"/>
  <c r="T2142" i="25"/>
  <c r="U2142" i="25"/>
  <c r="V2142" i="25"/>
  <c r="W2142" i="25"/>
  <c r="X2142" i="25"/>
  <c r="S2143" i="25"/>
  <c r="T2143" i="25"/>
  <c r="U2143" i="25"/>
  <c r="V2143" i="25"/>
  <c r="W2143" i="25"/>
  <c r="X2143" i="25"/>
  <c r="S2144" i="25"/>
  <c r="T2144" i="25"/>
  <c r="U2144" i="25"/>
  <c r="V2144" i="25"/>
  <c r="W2144" i="25"/>
  <c r="X2144" i="25"/>
  <c r="S2145" i="25"/>
  <c r="T2145" i="25"/>
  <c r="U2145" i="25"/>
  <c r="V2145" i="25"/>
  <c r="W2145" i="25"/>
  <c r="X2145" i="25"/>
  <c r="S2146" i="25"/>
  <c r="T2146" i="25"/>
  <c r="U2146" i="25"/>
  <c r="V2146" i="25"/>
  <c r="W2146" i="25"/>
  <c r="X2146" i="25"/>
  <c r="S2147" i="25"/>
  <c r="T2147" i="25"/>
  <c r="U2147" i="25"/>
  <c r="V2147" i="25"/>
  <c r="W2147" i="25"/>
  <c r="X2147" i="25"/>
  <c r="S2148" i="25"/>
  <c r="T2148" i="25"/>
  <c r="U2148" i="25"/>
  <c r="V2148" i="25"/>
  <c r="W2148" i="25"/>
  <c r="X2148" i="25"/>
  <c r="S2149" i="25"/>
  <c r="T2149" i="25"/>
  <c r="U2149" i="25"/>
  <c r="V2149" i="25"/>
  <c r="W2149" i="25"/>
  <c r="X2149" i="25"/>
  <c r="S2150" i="25"/>
  <c r="T2150" i="25"/>
  <c r="U2150" i="25"/>
  <c r="V2150" i="25"/>
  <c r="W2150" i="25"/>
  <c r="X2150" i="25"/>
  <c r="S2151" i="25"/>
  <c r="T2151" i="25"/>
  <c r="U2151" i="25"/>
  <c r="V2151" i="25"/>
  <c r="W2151" i="25"/>
  <c r="X2151" i="25"/>
  <c r="S2152" i="25"/>
  <c r="T2152" i="25"/>
  <c r="U2152" i="25"/>
  <c r="V2152" i="25"/>
  <c r="W2152" i="25"/>
  <c r="X2152" i="25"/>
  <c r="S2153" i="25"/>
  <c r="T2153" i="25"/>
  <c r="U2153" i="25"/>
  <c r="V2153" i="25"/>
  <c r="W2153" i="25"/>
  <c r="X2153" i="25"/>
  <c r="S2154" i="25"/>
  <c r="T2154" i="25"/>
  <c r="U2154" i="25"/>
  <c r="V2154" i="25"/>
  <c r="W2154" i="25"/>
  <c r="X2154" i="25"/>
  <c r="S2155" i="25"/>
  <c r="T2155" i="25"/>
  <c r="U2155" i="25"/>
  <c r="V2155" i="25"/>
  <c r="W2155" i="25"/>
  <c r="X2155" i="25"/>
  <c r="S2156" i="25"/>
  <c r="T2156" i="25"/>
  <c r="U2156" i="25"/>
  <c r="V2156" i="25"/>
  <c r="W2156" i="25"/>
  <c r="X2156" i="25"/>
  <c r="S2157" i="25"/>
  <c r="T2157" i="25"/>
  <c r="U2157" i="25"/>
  <c r="V2157" i="25"/>
  <c r="W2157" i="25"/>
  <c r="X2157" i="25"/>
  <c r="S2158" i="25"/>
  <c r="T2158" i="25"/>
  <c r="U2158" i="25"/>
  <c r="V2158" i="25"/>
  <c r="W2158" i="25"/>
  <c r="X2158" i="25"/>
  <c r="S2159" i="25"/>
  <c r="T2159" i="25"/>
  <c r="U2159" i="25"/>
  <c r="V2159" i="25"/>
  <c r="W2159" i="25"/>
  <c r="X2159" i="25"/>
  <c r="S2160" i="25"/>
  <c r="T2160" i="25"/>
  <c r="U2160" i="25"/>
  <c r="V2160" i="25"/>
  <c r="W2160" i="25"/>
  <c r="X2160" i="25"/>
  <c r="S2161" i="25"/>
  <c r="T2161" i="25"/>
  <c r="U2161" i="25"/>
  <c r="V2161" i="25"/>
  <c r="W2161" i="25"/>
  <c r="X2161" i="25"/>
  <c r="S2162" i="25"/>
  <c r="T2162" i="25"/>
  <c r="U2162" i="25"/>
  <c r="V2162" i="25"/>
  <c r="W2162" i="25"/>
  <c r="X2162" i="25"/>
  <c r="S2163" i="25"/>
  <c r="T2163" i="25"/>
  <c r="U2163" i="25"/>
  <c r="V2163" i="25"/>
  <c r="W2163" i="25"/>
  <c r="X2163" i="25"/>
  <c r="S2164" i="25"/>
  <c r="T2164" i="25"/>
  <c r="U2164" i="25"/>
  <c r="V2164" i="25"/>
  <c r="W2164" i="25"/>
  <c r="X2164" i="25"/>
  <c r="S2165" i="25"/>
  <c r="T2165" i="25"/>
  <c r="U2165" i="25"/>
  <c r="V2165" i="25"/>
  <c r="W2165" i="25"/>
  <c r="X2165" i="25"/>
  <c r="S2166" i="25"/>
  <c r="T2166" i="25"/>
  <c r="U2166" i="25"/>
  <c r="V2166" i="25"/>
  <c r="W2166" i="25"/>
  <c r="X2166" i="25"/>
  <c r="S2167" i="25"/>
  <c r="T2167" i="25"/>
  <c r="U2167" i="25"/>
  <c r="V2167" i="25"/>
  <c r="W2167" i="25"/>
  <c r="X2167" i="25"/>
  <c r="S2168" i="25"/>
  <c r="T2168" i="25"/>
  <c r="U2168" i="25"/>
  <c r="V2168" i="25"/>
  <c r="W2168" i="25"/>
  <c r="X2168" i="25"/>
  <c r="S2169" i="25"/>
  <c r="T2169" i="25"/>
  <c r="U2169" i="25"/>
  <c r="V2169" i="25"/>
  <c r="W2169" i="25"/>
  <c r="X2169" i="25"/>
  <c r="S2170" i="25"/>
  <c r="T2170" i="25"/>
  <c r="U2170" i="25"/>
  <c r="V2170" i="25"/>
  <c r="W2170" i="25"/>
  <c r="X2170" i="25"/>
  <c r="S2171" i="25"/>
  <c r="T2171" i="25"/>
  <c r="U2171" i="25"/>
  <c r="V2171" i="25"/>
  <c r="W2171" i="25"/>
  <c r="X2171" i="25"/>
  <c r="S2172" i="25"/>
  <c r="T2172" i="25"/>
  <c r="U2172" i="25"/>
  <c r="V2172" i="25"/>
  <c r="W2172" i="25"/>
  <c r="X2172" i="25"/>
  <c r="S2173" i="25"/>
  <c r="T2173" i="25"/>
  <c r="U2173" i="25"/>
  <c r="V2173" i="25"/>
  <c r="W2173" i="25"/>
  <c r="X2173" i="25"/>
  <c r="S2174" i="25"/>
  <c r="T2174" i="25"/>
  <c r="U2174" i="25"/>
  <c r="V2174" i="25"/>
  <c r="W2174" i="25"/>
  <c r="X2174" i="25"/>
  <c r="S2175" i="25"/>
  <c r="T2175" i="25"/>
  <c r="U2175" i="25"/>
  <c r="V2175" i="25"/>
  <c r="W2175" i="25"/>
  <c r="X2175" i="25"/>
  <c r="S2176" i="25"/>
  <c r="T2176" i="25"/>
  <c r="U2176" i="25"/>
  <c r="V2176" i="25"/>
  <c r="W2176" i="25"/>
  <c r="X2176" i="25"/>
  <c r="S2177" i="25"/>
  <c r="T2177" i="25"/>
  <c r="U2177" i="25"/>
  <c r="V2177" i="25"/>
  <c r="W2177" i="25"/>
  <c r="X2177" i="25"/>
  <c r="S2178" i="25"/>
  <c r="T2178" i="25"/>
  <c r="U2178" i="25"/>
  <c r="V2178" i="25"/>
  <c r="W2178" i="25"/>
  <c r="X2178" i="25"/>
  <c r="S2179" i="25"/>
  <c r="T2179" i="25"/>
  <c r="U2179" i="25"/>
  <c r="V2179" i="25"/>
  <c r="W2179" i="25"/>
  <c r="X2179" i="25"/>
  <c r="S2180" i="25"/>
  <c r="T2180" i="25"/>
  <c r="U2180" i="25"/>
  <c r="V2180" i="25"/>
  <c r="W2180" i="25"/>
  <c r="X2180" i="25"/>
  <c r="S2181" i="25"/>
  <c r="T2181" i="25"/>
  <c r="U2181" i="25"/>
  <c r="V2181" i="25"/>
  <c r="W2181" i="25"/>
  <c r="X2181" i="25"/>
  <c r="S2182" i="25"/>
  <c r="T2182" i="25"/>
  <c r="U2182" i="25"/>
  <c r="V2182" i="25"/>
  <c r="W2182" i="25"/>
  <c r="X2182" i="25"/>
  <c r="S2183" i="25"/>
  <c r="T2183" i="25"/>
  <c r="U2183" i="25"/>
  <c r="V2183" i="25"/>
  <c r="W2183" i="25"/>
  <c r="X2183" i="25"/>
  <c r="S2184" i="25"/>
  <c r="T2184" i="25"/>
  <c r="U2184" i="25"/>
  <c r="V2184" i="25"/>
  <c r="W2184" i="25"/>
  <c r="X2184" i="25"/>
  <c r="S2185" i="25"/>
  <c r="T2185" i="25"/>
  <c r="U2185" i="25"/>
  <c r="V2185" i="25"/>
  <c r="W2185" i="25"/>
  <c r="X2185" i="25"/>
  <c r="S2186" i="25"/>
  <c r="T2186" i="25"/>
  <c r="U2186" i="25"/>
  <c r="V2186" i="25"/>
  <c r="W2186" i="25"/>
  <c r="X2186" i="25"/>
  <c r="S2187" i="25"/>
  <c r="T2187" i="25"/>
  <c r="U2187" i="25"/>
  <c r="V2187" i="25"/>
  <c r="W2187" i="25"/>
  <c r="X2187" i="25"/>
  <c r="S2188" i="25"/>
  <c r="T2188" i="25"/>
  <c r="U2188" i="25"/>
  <c r="V2188" i="25"/>
  <c r="W2188" i="25"/>
  <c r="X2188" i="25"/>
  <c r="S2189" i="25"/>
  <c r="T2189" i="25"/>
  <c r="U2189" i="25"/>
  <c r="V2189" i="25"/>
  <c r="W2189" i="25"/>
  <c r="X2189" i="25"/>
  <c r="S2190" i="25"/>
  <c r="T2190" i="25"/>
  <c r="U2190" i="25"/>
  <c r="V2190" i="25"/>
  <c r="W2190" i="25"/>
  <c r="X2190" i="25"/>
  <c r="S2191" i="25"/>
  <c r="T2191" i="25"/>
  <c r="U2191" i="25"/>
  <c r="V2191" i="25"/>
  <c r="W2191" i="25"/>
  <c r="X2191" i="25"/>
  <c r="S2192" i="25"/>
  <c r="T2192" i="25"/>
  <c r="U2192" i="25"/>
  <c r="V2192" i="25"/>
  <c r="W2192" i="25"/>
  <c r="X2192" i="25"/>
  <c r="S2193" i="25"/>
  <c r="T2193" i="25"/>
  <c r="U2193" i="25"/>
  <c r="V2193" i="25"/>
  <c r="W2193" i="25"/>
  <c r="X2193" i="25"/>
  <c r="S2194" i="25"/>
  <c r="T2194" i="25"/>
  <c r="U2194" i="25"/>
  <c r="V2194" i="25"/>
  <c r="W2194" i="25"/>
  <c r="X2194" i="25"/>
  <c r="S2195" i="25"/>
  <c r="T2195" i="25"/>
  <c r="U2195" i="25"/>
  <c r="V2195" i="25"/>
  <c r="W2195" i="25"/>
  <c r="X2195" i="25"/>
  <c r="S2196" i="25"/>
  <c r="T2196" i="25"/>
  <c r="U2196" i="25"/>
  <c r="V2196" i="25"/>
  <c r="W2196" i="25"/>
  <c r="X2196" i="25"/>
  <c r="S2197" i="25"/>
  <c r="T2197" i="25"/>
  <c r="U2197" i="25"/>
  <c r="V2197" i="25"/>
  <c r="W2197" i="25"/>
  <c r="X2197" i="25"/>
  <c r="S2198" i="25"/>
  <c r="T2198" i="25"/>
  <c r="U2198" i="25"/>
  <c r="V2198" i="25"/>
  <c r="W2198" i="25"/>
  <c r="X2198" i="25"/>
  <c r="S2199" i="25"/>
  <c r="T2199" i="25"/>
  <c r="U2199" i="25"/>
  <c r="V2199" i="25"/>
  <c r="W2199" i="25"/>
  <c r="X2199" i="25"/>
  <c r="S2200" i="25"/>
  <c r="T2200" i="25"/>
  <c r="U2200" i="25"/>
  <c r="V2200" i="25"/>
  <c r="W2200" i="25"/>
  <c r="X2200" i="25"/>
  <c r="S2201" i="25"/>
  <c r="T2201" i="25"/>
  <c r="U2201" i="25"/>
  <c r="V2201" i="25"/>
  <c r="W2201" i="25"/>
  <c r="X2201" i="25"/>
  <c r="S2202" i="25"/>
  <c r="T2202" i="25"/>
  <c r="U2202" i="25"/>
  <c r="V2202" i="25"/>
  <c r="W2202" i="25"/>
  <c r="X2202" i="25"/>
  <c r="S2203" i="25"/>
  <c r="T2203" i="25"/>
  <c r="U2203" i="25"/>
  <c r="V2203" i="25"/>
  <c r="W2203" i="25"/>
  <c r="X2203" i="25"/>
  <c r="S2204" i="25"/>
  <c r="T2204" i="25"/>
  <c r="U2204" i="25"/>
  <c r="V2204" i="25"/>
  <c r="W2204" i="25"/>
  <c r="X2204" i="25"/>
  <c r="S2205" i="25"/>
  <c r="T2205" i="25"/>
  <c r="U2205" i="25"/>
  <c r="V2205" i="25"/>
  <c r="W2205" i="25"/>
  <c r="X2205" i="25"/>
  <c r="S2206" i="25"/>
  <c r="T2206" i="25"/>
  <c r="U2206" i="25"/>
  <c r="V2206" i="25"/>
  <c r="W2206" i="25"/>
  <c r="X2206" i="25"/>
  <c r="S2207" i="25"/>
  <c r="T2207" i="25"/>
  <c r="U2207" i="25"/>
  <c r="V2207" i="25"/>
  <c r="W2207" i="25"/>
  <c r="X2207" i="25"/>
  <c r="S2208" i="25"/>
  <c r="T2208" i="25"/>
  <c r="U2208" i="25"/>
  <c r="V2208" i="25"/>
  <c r="W2208" i="25"/>
  <c r="X2208" i="25"/>
  <c r="S2209" i="25"/>
  <c r="T2209" i="25"/>
  <c r="U2209" i="25"/>
  <c r="V2209" i="25"/>
  <c r="W2209" i="25"/>
  <c r="X2209" i="25"/>
  <c r="S2210" i="25"/>
  <c r="T2210" i="25"/>
  <c r="U2210" i="25"/>
  <c r="V2210" i="25"/>
  <c r="W2210" i="25"/>
  <c r="X2210" i="25"/>
  <c r="S2211" i="25"/>
  <c r="T2211" i="25"/>
  <c r="U2211" i="25"/>
  <c r="V2211" i="25"/>
  <c r="W2211" i="25"/>
  <c r="X2211" i="25"/>
  <c r="S2212" i="25"/>
  <c r="T2212" i="25"/>
  <c r="U2212" i="25"/>
  <c r="V2212" i="25"/>
  <c r="W2212" i="25"/>
  <c r="X2212" i="25"/>
  <c r="S2213" i="25"/>
  <c r="T2213" i="25"/>
  <c r="U2213" i="25"/>
  <c r="V2213" i="25"/>
  <c r="W2213" i="25"/>
  <c r="X2213" i="25"/>
  <c r="S2214" i="25"/>
  <c r="T2214" i="25"/>
  <c r="U2214" i="25"/>
  <c r="V2214" i="25"/>
  <c r="W2214" i="25"/>
  <c r="X2214" i="25"/>
  <c r="S2215" i="25"/>
  <c r="T2215" i="25"/>
  <c r="U2215" i="25"/>
  <c r="V2215" i="25"/>
  <c r="W2215" i="25"/>
  <c r="X2215" i="25"/>
  <c r="S2216" i="25"/>
  <c r="T2216" i="25"/>
  <c r="U2216" i="25"/>
  <c r="V2216" i="25"/>
  <c r="W2216" i="25"/>
  <c r="X2216" i="25"/>
  <c r="S2217" i="25"/>
  <c r="T2217" i="25"/>
  <c r="U2217" i="25"/>
  <c r="V2217" i="25"/>
  <c r="W2217" i="25"/>
  <c r="X2217" i="25"/>
  <c r="S2218" i="25"/>
  <c r="T2218" i="25"/>
  <c r="U2218" i="25"/>
  <c r="V2218" i="25"/>
  <c r="W2218" i="25"/>
  <c r="X2218" i="25"/>
  <c r="S2219" i="25"/>
  <c r="T2219" i="25"/>
  <c r="U2219" i="25"/>
  <c r="V2219" i="25"/>
  <c r="W2219" i="25"/>
  <c r="X2219" i="25"/>
  <c r="S2220" i="25"/>
  <c r="T2220" i="25"/>
  <c r="U2220" i="25"/>
  <c r="V2220" i="25"/>
  <c r="W2220" i="25"/>
  <c r="X2220" i="25"/>
  <c r="S2221" i="25"/>
  <c r="T2221" i="25"/>
  <c r="U2221" i="25"/>
  <c r="V2221" i="25"/>
  <c r="W2221" i="25"/>
  <c r="X2221" i="25"/>
  <c r="S2222" i="25"/>
  <c r="T2222" i="25"/>
  <c r="U2222" i="25"/>
  <c r="V2222" i="25"/>
  <c r="W2222" i="25"/>
  <c r="X2222" i="25"/>
  <c r="S2223" i="25"/>
  <c r="T2223" i="25"/>
  <c r="U2223" i="25"/>
  <c r="V2223" i="25"/>
  <c r="W2223" i="25"/>
  <c r="X2223" i="25"/>
  <c r="S2224" i="25"/>
  <c r="T2224" i="25"/>
  <c r="U2224" i="25"/>
  <c r="V2224" i="25"/>
  <c r="W2224" i="25"/>
  <c r="X2224" i="25"/>
  <c r="S2225" i="25"/>
  <c r="T2225" i="25"/>
  <c r="U2225" i="25"/>
  <c r="V2225" i="25"/>
  <c r="W2225" i="25"/>
  <c r="X2225" i="25"/>
  <c r="S2226" i="25"/>
  <c r="T2226" i="25"/>
  <c r="U2226" i="25"/>
  <c r="V2226" i="25"/>
  <c r="W2226" i="25"/>
  <c r="X2226" i="25"/>
  <c r="S2227" i="25"/>
  <c r="T2227" i="25"/>
  <c r="U2227" i="25"/>
  <c r="V2227" i="25"/>
  <c r="W2227" i="25"/>
  <c r="X2227" i="25"/>
  <c r="S2228" i="25"/>
  <c r="T2228" i="25"/>
  <c r="U2228" i="25"/>
  <c r="V2228" i="25"/>
  <c r="W2228" i="25"/>
  <c r="X2228" i="25"/>
  <c r="S2229" i="25"/>
  <c r="T2229" i="25"/>
  <c r="U2229" i="25"/>
  <c r="V2229" i="25"/>
  <c r="W2229" i="25"/>
  <c r="X2229" i="25"/>
  <c r="S2230" i="25"/>
  <c r="T2230" i="25"/>
  <c r="U2230" i="25"/>
  <c r="V2230" i="25"/>
  <c r="W2230" i="25"/>
  <c r="X2230" i="25"/>
  <c r="S2231" i="25"/>
  <c r="T2231" i="25"/>
  <c r="U2231" i="25"/>
  <c r="V2231" i="25"/>
  <c r="W2231" i="25"/>
  <c r="X2231" i="25"/>
  <c r="S2232" i="25"/>
  <c r="T2232" i="25"/>
  <c r="U2232" i="25"/>
  <c r="V2232" i="25"/>
  <c r="W2232" i="25"/>
  <c r="X2232" i="25"/>
  <c r="S2233" i="25"/>
  <c r="T2233" i="25"/>
  <c r="U2233" i="25"/>
  <c r="V2233" i="25"/>
  <c r="W2233" i="25"/>
  <c r="X2233" i="25"/>
  <c r="S2234" i="25"/>
  <c r="T2234" i="25"/>
  <c r="U2234" i="25"/>
  <c r="V2234" i="25"/>
  <c r="W2234" i="25"/>
  <c r="X2234" i="25"/>
  <c r="S2235" i="25"/>
  <c r="T2235" i="25"/>
  <c r="U2235" i="25"/>
  <c r="V2235" i="25"/>
  <c r="W2235" i="25"/>
  <c r="X2235" i="25"/>
  <c r="S2236" i="25"/>
  <c r="T2236" i="25"/>
  <c r="U2236" i="25"/>
  <c r="V2236" i="25"/>
  <c r="W2236" i="25"/>
  <c r="X2236" i="25"/>
  <c r="S2237" i="25"/>
  <c r="T2237" i="25"/>
  <c r="U2237" i="25"/>
  <c r="V2237" i="25"/>
  <c r="W2237" i="25"/>
  <c r="X2237" i="25"/>
  <c r="S2238" i="25"/>
  <c r="T2238" i="25"/>
  <c r="U2238" i="25"/>
  <c r="V2238" i="25"/>
  <c r="W2238" i="25"/>
  <c r="X2238" i="25"/>
  <c r="S2239" i="25"/>
  <c r="T2239" i="25"/>
  <c r="U2239" i="25"/>
  <c r="V2239" i="25"/>
  <c r="W2239" i="25"/>
  <c r="X2239" i="25"/>
  <c r="S2240" i="25"/>
  <c r="T2240" i="25"/>
  <c r="U2240" i="25"/>
  <c r="V2240" i="25"/>
  <c r="W2240" i="25"/>
  <c r="X2240" i="25"/>
  <c r="S2241" i="25"/>
  <c r="T2241" i="25"/>
  <c r="U2241" i="25"/>
  <c r="V2241" i="25"/>
  <c r="W2241" i="25"/>
  <c r="X2241" i="25"/>
  <c r="S2242" i="25"/>
  <c r="T2242" i="25"/>
  <c r="U2242" i="25"/>
  <c r="V2242" i="25"/>
  <c r="W2242" i="25"/>
  <c r="X2242" i="25"/>
  <c r="S2243" i="25"/>
  <c r="T2243" i="25"/>
  <c r="U2243" i="25"/>
  <c r="V2243" i="25"/>
  <c r="W2243" i="25"/>
  <c r="X2243" i="25"/>
  <c r="S2244" i="25"/>
  <c r="T2244" i="25"/>
  <c r="U2244" i="25"/>
  <c r="V2244" i="25"/>
  <c r="W2244" i="25"/>
  <c r="X2244" i="25"/>
  <c r="S2245" i="25"/>
  <c r="T2245" i="25"/>
  <c r="U2245" i="25"/>
  <c r="V2245" i="25"/>
  <c r="W2245" i="25"/>
  <c r="X2245" i="25"/>
  <c r="S2246" i="25"/>
  <c r="T2246" i="25"/>
  <c r="U2246" i="25"/>
  <c r="V2246" i="25"/>
  <c r="W2246" i="25"/>
  <c r="X2246" i="25"/>
  <c r="S2247" i="25"/>
  <c r="T2247" i="25"/>
  <c r="U2247" i="25"/>
  <c r="V2247" i="25"/>
  <c r="W2247" i="25"/>
  <c r="X2247" i="25"/>
  <c r="S2248" i="25"/>
  <c r="T2248" i="25"/>
  <c r="U2248" i="25"/>
  <c r="V2248" i="25"/>
  <c r="W2248" i="25"/>
  <c r="X2248" i="25"/>
  <c r="S2249" i="25"/>
  <c r="T2249" i="25"/>
  <c r="U2249" i="25"/>
  <c r="V2249" i="25"/>
  <c r="W2249" i="25"/>
  <c r="X2249" i="25"/>
  <c r="S2250" i="25"/>
  <c r="T2250" i="25"/>
  <c r="U2250" i="25"/>
  <c r="V2250" i="25"/>
  <c r="W2250" i="25"/>
  <c r="X2250" i="25"/>
  <c r="S2251" i="25"/>
  <c r="T2251" i="25"/>
  <c r="U2251" i="25"/>
  <c r="V2251" i="25"/>
  <c r="W2251" i="25"/>
  <c r="X2251" i="25"/>
  <c r="S2252" i="25"/>
  <c r="T2252" i="25"/>
  <c r="U2252" i="25"/>
  <c r="V2252" i="25"/>
  <c r="W2252" i="25"/>
  <c r="X2252" i="25"/>
  <c r="S2253" i="25"/>
  <c r="T2253" i="25"/>
  <c r="U2253" i="25"/>
  <c r="V2253" i="25"/>
  <c r="W2253" i="25"/>
  <c r="X2253" i="25"/>
  <c r="S2254" i="25"/>
  <c r="T2254" i="25"/>
  <c r="U2254" i="25"/>
  <c r="V2254" i="25"/>
  <c r="W2254" i="25"/>
  <c r="X2254" i="25"/>
  <c r="S2255" i="25"/>
  <c r="T2255" i="25"/>
  <c r="U2255" i="25"/>
  <c r="V2255" i="25"/>
  <c r="W2255" i="25"/>
  <c r="X2255" i="25"/>
  <c r="S2256" i="25"/>
  <c r="T2256" i="25"/>
  <c r="U2256" i="25"/>
  <c r="V2256" i="25"/>
  <c r="W2256" i="25"/>
  <c r="X2256" i="25"/>
  <c r="S2257" i="25"/>
  <c r="T2257" i="25"/>
  <c r="U2257" i="25"/>
  <c r="V2257" i="25"/>
  <c r="W2257" i="25"/>
  <c r="X2257" i="25"/>
  <c r="S2258" i="25"/>
  <c r="T2258" i="25"/>
  <c r="U2258" i="25"/>
  <c r="V2258" i="25"/>
  <c r="W2258" i="25"/>
  <c r="X2258" i="25"/>
  <c r="S2259" i="25"/>
  <c r="T2259" i="25"/>
  <c r="U2259" i="25"/>
  <c r="V2259" i="25"/>
  <c r="W2259" i="25"/>
  <c r="X2259" i="25"/>
  <c r="S2260" i="25"/>
  <c r="T2260" i="25"/>
  <c r="U2260" i="25"/>
  <c r="V2260" i="25"/>
  <c r="W2260" i="25"/>
  <c r="X2260" i="25"/>
  <c r="S2261" i="25"/>
  <c r="T2261" i="25"/>
  <c r="U2261" i="25"/>
  <c r="V2261" i="25"/>
  <c r="W2261" i="25"/>
  <c r="X2261" i="25"/>
  <c r="S2262" i="25"/>
  <c r="T2262" i="25"/>
  <c r="U2262" i="25"/>
  <c r="V2262" i="25"/>
  <c r="W2262" i="25"/>
  <c r="X2262" i="25"/>
  <c r="S2263" i="25"/>
  <c r="T2263" i="25"/>
  <c r="U2263" i="25"/>
  <c r="V2263" i="25"/>
  <c r="W2263" i="25"/>
  <c r="X2263" i="25"/>
  <c r="S2264" i="25"/>
  <c r="T2264" i="25"/>
  <c r="U2264" i="25"/>
  <c r="V2264" i="25"/>
  <c r="W2264" i="25"/>
  <c r="X2264" i="25"/>
  <c r="S2265" i="25"/>
  <c r="T2265" i="25"/>
  <c r="U2265" i="25"/>
  <c r="V2265" i="25"/>
  <c r="W2265" i="25"/>
  <c r="X2265" i="25"/>
  <c r="S2266" i="25"/>
  <c r="T2266" i="25"/>
  <c r="U2266" i="25"/>
  <c r="V2266" i="25"/>
  <c r="W2266" i="25"/>
  <c r="X2266" i="25"/>
  <c r="S2267" i="25"/>
  <c r="T2267" i="25"/>
  <c r="U2267" i="25"/>
  <c r="V2267" i="25"/>
  <c r="W2267" i="25"/>
  <c r="X2267" i="25"/>
  <c r="S2268" i="25"/>
  <c r="T2268" i="25"/>
  <c r="U2268" i="25"/>
  <c r="V2268" i="25"/>
  <c r="W2268" i="25"/>
  <c r="X2268" i="25"/>
  <c r="S2269" i="25"/>
  <c r="T2269" i="25"/>
  <c r="U2269" i="25"/>
  <c r="V2269" i="25"/>
  <c r="W2269" i="25"/>
  <c r="X2269" i="25"/>
  <c r="S2270" i="25"/>
  <c r="T2270" i="25"/>
  <c r="U2270" i="25"/>
  <c r="V2270" i="25"/>
  <c r="W2270" i="25"/>
  <c r="X2270" i="25"/>
  <c r="S2271" i="25"/>
  <c r="T2271" i="25"/>
  <c r="U2271" i="25"/>
  <c r="V2271" i="25"/>
  <c r="W2271" i="25"/>
  <c r="X2271" i="25"/>
  <c r="S2272" i="25"/>
  <c r="T2272" i="25"/>
  <c r="U2272" i="25"/>
  <c r="V2272" i="25"/>
  <c r="W2272" i="25"/>
  <c r="X2272" i="25"/>
  <c r="S2273" i="25"/>
  <c r="T2273" i="25"/>
  <c r="U2273" i="25"/>
  <c r="V2273" i="25"/>
  <c r="W2273" i="25"/>
  <c r="X2273" i="25"/>
  <c r="S2274" i="25"/>
  <c r="T2274" i="25"/>
  <c r="U2274" i="25"/>
  <c r="V2274" i="25"/>
  <c r="W2274" i="25"/>
  <c r="X2274" i="25"/>
  <c r="S2275" i="25"/>
  <c r="T2275" i="25"/>
  <c r="U2275" i="25"/>
  <c r="V2275" i="25"/>
  <c r="W2275" i="25"/>
  <c r="X2275" i="25"/>
  <c r="S2276" i="25"/>
  <c r="T2276" i="25"/>
  <c r="U2276" i="25"/>
  <c r="V2276" i="25"/>
  <c r="W2276" i="25"/>
  <c r="X2276" i="25"/>
  <c r="S2277" i="25"/>
  <c r="T2277" i="25"/>
  <c r="U2277" i="25"/>
  <c r="V2277" i="25"/>
  <c r="W2277" i="25"/>
  <c r="X2277" i="25"/>
  <c r="S2278" i="25"/>
  <c r="T2278" i="25"/>
  <c r="U2278" i="25"/>
  <c r="V2278" i="25"/>
  <c r="W2278" i="25"/>
  <c r="X2278" i="25"/>
  <c r="S2279" i="25"/>
  <c r="T2279" i="25"/>
  <c r="U2279" i="25"/>
  <c r="V2279" i="25"/>
  <c r="W2279" i="25"/>
  <c r="X2279" i="25"/>
  <c r="S2280" i="25"/>
  <c r="T2280" i="25"/>
  <c r="U2280" i="25"/>
  <c r="V2280" i="25"/>
  <c r="W2280" i="25"/>
  <c r="X2280" i="25"/>
  <c r="S2281" i="25"/>
  <c r="T2281" i="25"/>
  <c r="U2281" i="25"/>
  <c r="V2281" i="25"/>
  <c r="W2281" i="25"/>
  <c r="X2281" i="25"/>
  <c r="S2282" i="25"/>
  <c r="T2282" i="25"/>
  <c r="U2282" i="25"/>
  <c r="V2282" i="25"/>
  <c r="W2282" i="25"/>
  <c r="X2282" i="25"/>
  <c r="S2283" i="25"/>
  <c r="T2283" i="25"/>
  <c r="U2283" i="25"/>
  <c r="V2283" i="25"/>
  <c r="W2283" i="25"/>
  <c r="X2283" i="25"/>
  <c r="S2284" i="25"/>
  <c r="T2284" i="25"/>
  <c r="U2284" i="25"/>
  <c r="V2284" i="25"/>
  <c r="W2284" i="25"/>
  <c r="X2284" i="25"/>
  <c r="S2285" i="25"/>
  <c r="T2285" i="25"/>
  <c r="U2285" i="25"/>
  <c r="V2285" i="25"/>
  <c r="W2285" i="25"/>
  <c r="X2285" i="25"/>
  <c r="S2286" i="25"/>
  <c r="T2286" i="25"/>
  <c r="U2286" i="25"/>
  <c r="V2286" i="25"/>
  <c r="W2286" i="25"/>
  <c r="X2286" i="25"/>
  <c r="S2287" i="25"/>
  <c r="T2287" i="25"/>
  <c r="U2287" i="25"/>
  <c r="V2287" i="25"/>
  <c r="W2287" i="25"/>
  <c r="X2287" i="25"/>
  <c r="S2288" i="25"/>
  <c r="T2288" i="25"/>
  <c r="U2288" i="25"/>
  <c r="V2288" i="25"/>
  <c r="W2288" i="25"/>
  <c r="X2288" i="25"/>
  <c r="S2289" i="25"/>
  <c r="T2289" i="25"/>
  <c r="U2289" i="25"/>
  <c r="V2289" i="25"/>
  <c r="W2289" i="25"/>
  <c r="X2289" i="25"/>
  <c r="S2290" i="25"/>
  <c r="T2290" i="25"/>
  <c r="U2290" i="25"/>
  <c r="V2290" i="25"/>
  <c r="W2290" i="25"/>
  <c r="X2290" i="25"/>
  <c r="S2291" i="25"/>
  <c r="T2291" i="25"/>
  <c r="U2291" i="25"/>
  <c r="V2291" i="25"/>
  <c r="W2291" i="25"/>
  <c r="X2291" i="25"/>
  <c r="V2292" i="25"/>
  <c r="T2293" i="25"/>
  <c r="U2293" i="25"/>
  <c r="V2293" i="25"/>
  <c r="W2293" i="25"/>
  <c r="X2293" i="25"/>
  <c r="S2294" i="25"/>
  <c r="T2294" i="25"/>
  <c r="U2294" i="25"/>
  <c r="V2294" i="25"/>
  <c r="W2294" i="25"/>
  <c r="X2294" i="25"/>
  <c r="S2295" i="25"/>
  <c r="T2295" i="25"/>
  <c r="U2295" i="25"/>
  <c r="V2295" i="25"/>
  <c r="W2295" i="25"/>
  <c r="X2295" i="25"/>
  <c r="S2296" i="25"/>
  <c r="T2296" i="25"/>
  <c r="U2296" i="25"/>
  <c r="V2296" i="25"/>
  <c r="W2296" i="25"/>
  <c r="X2296" i="25"/>
  <c r="S2297" i="25"/>
  <c r="T2297" i="25"/>
  <c r="U2297" i="25"/>
  <c r="V2297" i="25"/>
  <c r="W2297" i="25"/>
  <c r="X2297" i="25"/>
  <c r="S2298" i="25"/>
  <c r="U2298" i="25"/>
  <c r="V2298" i="25"/>
  <c r="W2298" i="25"/>
  <c r="X2298" i="25"/>
  <c r="S2299" i="25"/>
  <c r="T2299" i="25"/>
  <c r="U2299" i="25"/>
  <c r="V2299" i="25"/>
  <c r="W2299" i="25"/>
  <c r="X2299" i="25"/>
  <c r="S2300" i="25"/>
  <c r="T2300" i="25"/>
  <c r="U2300" i="25"/>
  <c r="V2300" i="25"/>
  <c r="W2300" i="25"/>
  <c r="X2300" i="25"/>
  <c r="S2301" i="25"/>
  <c r="T2301" i="25"/>
  <c r="U2301" i="25"/>
  <c r="V2301" i="25"/>
  <c r="W2301" i="25"/>
  <c r="X2301" i="25"/>
  <c r="S2302" i="25"/>
  <c r="T2302" i="25"/>
  <c r="U2302" i="25"/>
  <c r="V2302" i="25"/>
  <c r="W2302" i="25"/>
  <c r="X2302" i="25"/>
  <c r="S2303" i="25"/>
  <c r="T2303" i="25"/>
  <c r="U2303" i="25"/>
  <c r="V2303" i="25"/>
  <c r="W2303" i="25"/>
  <c r="X2303" i="25"/>
  <c r="S2304" i="25"/>
  <c r="T2304" i="25"/>
  <c r="U2304" i="25"/>
  <c r="V2304" i="25"/>
  <c r="W2304" i="25"/>
  <c r="X2304" i="25"/>
  <c r="T2305" i="25"/>
  <c r="U2305" i="25"/>
  <c r="V2305" i="25"/>
  <c r="W2305" i="25"/>
  <c r="X2305" i="25"/>
  <c r="S2306" i="25"/>
  <c r="T2306" i="25"/>
  <c r="U2306" i="25"/>
  <c r="V2306" i="25"/>
  <c r="W2306" i="25"/>
  <c r="X2306" i="25"/>
  <c r="S2307" i="25"/>
  <c r="T2307" i="25"/>
  <c r="U2307" i="25"/>
  <c r="V2307" i="25"/>
  <c r="W2307" i="25"/>
  <c r="X2307" i="25"/>
  <c r="S2308" i="25"/>
  <c r="T2308" i="25"/>
  <c r="U2308" i="25"/>
  <c r="V2308" i="25"/>
  <c r="W2308" i="25"/>
  <c r="X2308" i="25"/>
  <c r="S2309" i="25"/>
  <c r="T2309" i="25"/>
  <c r="U2309" i="25"/>
  <c r="V2309" i="25"/>
  <c r="W2309" i="25"/>
  <c r="X2309" i="25"/>
  <c r="S2310" i="25"/>
  <c r="T2310" i="25"/>
  <c r="U2310" i="25"/>
  <c r="V2310" i="25"/>
  <c r="W2310" i="25"/>
  <c r="X2310" i="25"/>
  <c r="S2311" i="25"/>
  <c r="T2311" i="25"/>
  <c r="U2311" i="25"/>
  <c r="V2311" i="25"/>
  <c r="W2311" i="25"/>
  <c r="X2311" i="25"/>
  <c r="S2312" i="25"/>
  <c r="T2312" i="25"/>
  <c r="U2312" i="25"/>
  <c r="V2312" i="25"/>
  <c r="W2312" i="25"/>
  <c r="X2312" i="25"/>
  <c r="S2313" i="25"/>
  <c r="T2313" i="25"/>
  <c r="U2313" i="25"/>
  <c r="V2313" i="25"/>
  <c r="W2313" i="25"/>
  <c r="X2313" i="25"/>
  <c r="T2314" i="25"/>
  <c r="U2314" i="25"/>
  <c r="V2314" i="25"/>
  <c r="W2314" i="25"/>
  <c r="X2314" i="25"/>
  <c r="S2315" i="25"/>
  <c r="T2315" i="25"/>
  <c r="U2315" i="25"/>
  <c r="V2315" i="25"/>
  <c r="W2315" i="25"/>
  <c r="X2315" i="25"/>
  <c r="S2316" i="25"/>
  <c r="T2316" i="25"/>
  <c r="U2316" i="25"/>
  <c r="V2316" i="25"/>
  <c r="W2316" i="25"/>
  <c r="X2316" i="25"/>
  <c r="S2317" i="25"/>
  <c r="T2317" i="25"/>
  <c r="U2317" i="25"/>
  <c r="V2317" i="25"/>
  <c r="W2317" i="25"/>
  <c r="X2317" i="25"/>
  <c r="S2318" i="25"/>
  <c r="T2318" i="25"/>
  <c r="U2318" i="25"/>
  <c r="S2319" i="25"/>
  <c r="T2319" i="25"/>
  <c r="U2319" i="25"/>
  <c r="S2320" i="25"/>
  <c r="T2320" i="25"/>
  <c r="U2320" i="25"/>
  <c r="V2320" i="25"/>
  <c r="W2320" i="25"/>
  <c r="X2320" i="25"/>
  <c r="S2321" i="25"/>
  <c r="T2321" i="25"/>
  <c r="U2321" i="25"/>
  <c r="V2321" i="25"/>
  <c r="W2321" i="25"/>
  <c r="X2321" i="25"/>
  <c r="S2322" i="25"/>
  <c r="T2322" i="25"/>
  <c r="U2322" i="25"/>
  <c r="V2322" i="25"/>
  <c r="W2322" i="25"/>
  <c r="X2322" i="25"/>
  <c r="S2323" i="25"/>
  <c r="T2323" i="25"/>
  <c r="U2323" i="25"/>
  <c r="V2323" i="25"/>
  <c r="W2323" i="25"/>
  <c r="X2323" i="25"/>
  <c r="S2324" i="25"/>
  <c r="T2324" i="25"/>
  <c r="U2324" i="25"/>
  <c r="V2324" i="25"/>
  <c r="W2324" i="25"/>
  <c r="X2324" i="25"/>
  <c r="S2325" i="25"/>
  <c r="T2325" i="25"/>
  <c r="U2325" i="25"/>
  <c r="V2325" i="25"/>
  <c r="W2325" i="25"/>
  <c r="X2325" i="25"/>
  <c r="S2326" i="25"/>
  <c r="T2326" i="25"/>
  <c r="U2326" i="25"/>
  <c r="V2326" i="25"/>
  <c r="W2326" i="25"/>
  <c r="X2326" i="25"/>
  <c r="S2327" i="25"/>
  <c r="T2327" i="25"/>
  <c r="U2327" i="25"/>
  <c r="V2327" i="25"/>
  <c r="W2327" i="25"/>
  <c r="X2327" i="25"/>
  <c r="S2328" i="25"/>
  <c r="T2328" i="25"/>
  <c r="U2328" i="25"/>
  <c r="V2328" i="25"/>
  <c r="W2328" i="25"/>
  <c r="X2328" i="25"/>
  <c r="S2329" i="25"/>
  <c r="T2329" i="25"/>
  <c r="U2329" i="25"/>
  <c r="V2329" i="25"/>
  <c r="W2329" i="25"/>
  <c r="X2329" i="25"/>
  <c r="S2330" i="25"/>
  <c r="T2330" i="25"/>
  <c r="U2330" i="25"/>
  <c r="V2330" i="25"/>
  <c r="W2330" i="25"/>
  <c r="X2330" i="25"/>
  <c r="S2331" i="25"/>
  <c r="T2331" i="25"/>
  <c r="U2331" i="25"/>
  <c r="V2331" i="25"/>
  <c r="W2331" i="25"/>
  <c r="X2331" i="25"/>
  <c r="S2332" i="25"/>
  <c r="T2332" i="25"/>
  <c r="U2332" i="25"/>
  <c r="V2332" i="25"/>
  <c r="W2332" i="25"/>
  <c r="X2332" i="25"/>
  <c r="S2333" i="25"/>
  <c r="T2333" i="25"/>
  <c r="U2333" i="25"/>
  <c r="V2333" i="25"/>
  <c r="W2333" i="25"/>
  <c r="X2333" i="25"/>
  <c r="S2334" i="25"/>
  <c r="T2334" i="25"/>
  <c r="U2334" i="25"/>
  <c r="V2334" i="25"/>
  <c r="W2334" i="25"/>
  <c r="X2334" i="25"/>
  <c r="S2335" i="25"/>
  <c r="T2335" i="25"/>
  <c r="U2335" i="25"/>
  <c r="V2335" i="25"/>
  <c r="W2335" i="25"/>
  <c r="X2335" i="25"/>
  <c r="S2336" i="25"/>
  <c r="T2336" i="25"/>
  <c r="U2336" i="25"/>
  <c r="V2336" i="25"/>
  <c r="W2336" i="25"/>
  <c r="X2336" i="25"/>
  <c r="S2337" i="25"/>
  <c r="T2337" i="25"/>
  <c r="U2337" i="25"/>
  <c r="V2337" i="25"/>
  <c r="W2337" i="25"/>
  <c r="X2337" i="25"/>
  <c r="S2338" i="25"/>
  <c r="T2338" i="25"/>
  <c r="U2338" i="25"/>
  <c r="V2338" i="25"/>
  <c r="W2338" i="25"/>
  <c r="X2338" i="25"/>
  <c r="S2339" i="25"/>
  <c r="T2339" i="25"/>
  <c r="U2339" i="25"/>
  <c r="V2339" i="25"/>
  <c r="W2339" i="25"/>
  <c r="X2339" i="25"/>
  <c r="S2340" i="25"/>
  <c r="T2340" i="25"/>
  <c r="U2340" i="25"/>
  <c r="V2340" i="25"/>
  <c r="W2340" i="25"/>
  <c r="X2340" i="25"/>
  <c r="S2341" i="25"/>
  <c r="T2341" i="25"/>
  <c r="U2341" i="25"/>
  <c r="V2341" i="25"/>
  <c r="W2341" i="25"/>
  <c r="X2341" i="25"/>
  <c r="S2342" i="25"/>
  <c r="T2342" i="25"/>
  <c r="U2342" i="25"/>
  <c r="V2342" i="25"/>
  <c r="W2342" i="25"/>
  <c r="X2342" i="25"/>
  <c r="S2343" i="25"/>
  <c r="T2343" i="25"/>
  <c r="U2343" i="25"/>
  <c r="V2343" i="25"/>
  <c r="W2343" i="25"/>
  <c r="X2343" i="25"/>
  <c r="S2344" i="25"/>
  <c r="T2344" i="25"/>
  <c r="U2344" i="25"/>
  <c r="V2344" i="25"/>
  <c r="W2344" i="25"/>
  <c r="X2344" i="25"/>
  <c r="S2345" i="25"/>
  <c r="T2345" i="25"/>
  <c r="U2345" i="25"/>
  <c r="V2345" i="25"/>
  <c r="W2345" i="25"/>
  <c r="X2345" i="25"/>
  <c r="S2346" i="25"/>
  <c r="T2346" i="25"/>
  <c r="U2346" i="25"/>
  <c r="V2346" i="25"/>
  <c r="W2346" i="25"/>
  <c r="X2346" i="25"/>
  <c r="S2347" i="25"/>
  <c r="T2347" i="25"/>
  <c r="U2347" i="25"/>
  <c r="V2347" i="25"/>
  <c r="W2347" i="25"/>
  <c r="X2347" i="25"/>
  <c r="S2348" i="25"/>
  <c r="T2348" i="25"/>
  <c r="U2348" i="25"/>
  <c r="V2348" i="25"/>
  <c r="W2348" i="25"/>
  <c r="X2348" i="25"/>
  <c r="S2349" i="25"/>
  <c r="T2349" i="25"/>
  <c r="U2349" i="25"/>
  <c r="V2349" i="25"/>
  <c r="W2349" i="25"/>
  <c r="X2349" i="25"/>
  <c r="S2350" i="25"/>
  <c r="T2350" i="25"/>
  <c r="U2350" i="25"/>
  <c r="V2350" i="25"/>
  <c r="W2350" i="25"/>
  <c r="X2350" i="25"/>
  <c r="S2351" i="25"/>
  <c r="T2351" i="25"/>
  <c r="U2351" i="25"/>
  <c r="V2351" i="25"/>
  <c r="W2351" i="25"/>
  <c r="X2351" i="25"/>
  <c r="S2352" i="25"/>
  <c r="T2352" i="25"/>
  <c r="U2352" i="25"/>
  <c r="V2352" i="25"/>
  <c r="W2352" i="25"/>
  <c r="X2352" i="25"/>
  <c r="S2353" i="25"/>
  <c r="T2353" i="25"/>
  <c r="U2353" i="25"/>
  <c r="V2353" i="25"/>
  <c r="W2353" i="25"/>
  <c r="X2353" i="25"/>
  <c r="S2354" i="25"/>
  <c r="T2354" i="25"/>
  <c r="U2354" i="25"/>
  <c r="V2354" i="25"/>
  <c r="W2354" i="25"/>
  <c r="X2354" i="25"/>
  <c r="S2355" i="25"/>
  <c r="T2355" i="25"/>
  <c r="U2355" i="25"/>
  <c r="V2355" i="25"/>
  <c r="W2355" i="25"/>
  <c r="X2355" i="25"/>
  <c r="S2356" i="25"/>
  <c r="T2356" i="25"/>
  <c r="U2356" i="25"/>
  <c r="V2356" i="25"/>
  <c r="W2356" i="25"/>
  <c r="X2356" i="25"/>
  <c r="S2357" i="25"/>
  <c r="T2357" i="25"/>
  <c r="U2357" i="25"/>
  <c r="V2357" i="25"/>
  <c r="W2357" i="25"/>
  <c r="X2357" i="25"/>
  <c r="S2358" i="25"/>
  <c r="T2358" i="25"/>
  <c r="U2358" i="25"/>
  <c r="V2358" i="25"/>
  <c r="W2358" i="25"/>
  <c r="X2358" i="25"/>
  <c r="S2359" i="25"/>
  <c r="T2359" i="25"/>
  <c r="U2359" i="25"/>
  <c r="V2359" i="25"/>
  <c r="W2359" i="25"/>
  <c r="X2359" i="25"/>
  <c r="S2360" i="25"/>
  <c r="T2360" i="25"/>
  <c r="U2360" i="25"/>
  <c r="V2360" i="25"/>
  <c r="W2360" i="25"/>
  <c r="X2360" i="25"/>
  <c r="S2361" i="25"/>
  <c r="T2361" i="25"/>
  <c r="U2361" i="25"/>
  <c r="V2361" i="25"/>
  <c r="W2361" i="25"/>
  <c r="X2361" i="25"/>
  <c r="S2362" i="25"/>
  <c r="T2362" i="25"/>
  <c r="U2362" i="25"/>
  <c r="V2362" i="25"/>
  <c r="W2362" i="25"/>
  <c r="X2362" i="25"/>
  <c r="S2363" i="25"/>
  <c r="T2363" i="25"/>
  <c r="U2363" i="25"/>
  <c r="V2363" i="25"/>
  <c r="W2363" i="25"/>
  <c r="X2363" i="25"/>
  <c r="S2364" i="25"/>
  <c r="T2364" i="25"/>
  <c r="U2364" i="25"/>
  <c r="V2364" i="25"/>
  <c r="W2364" i="25"/>
  <c r="X2364" i="25"/>
  <c r="S2365" i="25"/>
  <c r="T2365" i="25"/>
  <c r="U2365" i="25"/>
  <c r="V2365" i="25"/>
  <c r="W2365" i="25"/>
  <c r="X2365" i="25"/>
  <c r="S2366" i="25"/>
  <c r="T2366" i="25"/>
  <c r="U2366" i="25"/>
  <c r="V2366" i="25"/>
  <c r="W2366" i="25"/>
  <c r="X2366" i="25"/>
  <c r="S2367" i="25"/>
  <c r="T2367" i="25"/>
  <c r="U2367" i="25"/>
  <c r="V2367" i="25"/>
  <c r="W2367" i="25"/>
  <c r="X2367" i="25"/>
  <c r="S2368" i="25"/>
  <c r="T2368" i="25"/>
  <c r="U2368" i="25"/>
  <c r="V2368" i="25"/>
  <c r="W2368" i="25"/>
  <c r="X2368" i="25"/>
  <c r="S2369" i="25"/>
  <c r="T2369" i="25"/>
  <c r="U2369" i="25"/>
  <c r="V2369" i="25"/>
  <c r="W2369" i="25"/>
  <c r="X2369" i="25"/>
  <c r="S2370" i="25"/>
  <c r="T2370" i="25"/>
  <c r="U2370" i="25"/>
  <c r="V2370" i="25"/>
  <c r="W2370" i="25"/>
  <c r="X2370" i="25"/>
  <c r="S2371" i="25"/>
  <c r="T2371" i="25"/>
  <c r="U2371" i="25"/>
  <c r="V2371" i="25"/>
  <c r="W2371" i="25"/>
  <c r="X2371" i="25"/>
  <c r="S2372" i="25"/>
  <c r="T2372" i="25"/>
  <c r="U2372" i="25"/>
  <c r="V2372" i="25"/>
  <c r="W2372" i="25"/>
  <c r="X2372" i="25"/>
  <c r="S2373" i="25"/>
  <c r="T2373" i="25"/>
  <c r="U2373" i="25"/>
  <c r="V2373" i="25"/>
  <c r="W2373" i="25"/>
  <c r="X2373" i="25"/>
  <c r="S2374" i="25"/>
  <c r="T2374" i="25"/>
  <c r="U2374" i="25"/>
  <c r="V2374" i="25"/>
  <c r="W2374" i="25"/>
  <c r="X2374" i="25"/>
  <c r="S2375" i="25"/>
  <c r="T2375" i="25"/>
  <c r="U2375" i="25"/>
  <c r="V2375" i="25"/>
  <c r="W2375" i="25"/>
  <c r="X2375" i="25"/>
  <c r="S2376" i="25"/>
  <c r="T2376" i="25"/>
  <c r="U2376" i="25"/>
  <c r="V2376" i="25"/>
  <c r="W2376" i="25"/>
  <c r="X2376" i="25"/>
  <c r="S2377" i="25"/>
  <c r="T2377" i="25"/>
  <c r="U2377" i="25"/>
  <c r="V2377" i="25"/>
  <c r="W2377" i="25"/>
  <c r="X2377" i="25"/>
  <c r="S2378" i="25"/>
  <c r="T2378" i="25"/>
  <c r="U2378" i="25"/>
  <c r="V2378" i="25"/>
  <c r="W2378" i="25"/>
  <c r="X2378" i="25"/>
  <c r="S2379" i="25"/>
  <c r="T2379" i="25"/>
  <c r="U2379" i="25"/>
  <c r="V2379" i="25"/>
  <c r="W2379" i="25"/>
  <c r="X2379" i="25"/>
  <c r="S2380" i="25"/>
  <c r="T2380" i="25"/>
  <c r="U2380" i="25"/>
  <c r="V2380" i="25"/>
  <c r="W2380" i="25"/>
  <c r="X2380" i="25"/>
  <c r="S2381" i="25"/>
  <c r="T2381" i="25"/>
  <c r="U2381" i="25"/>
  <c r="V2381" i="25"/>
  <c r="W2381" i="25"/>
  <c r="X2381" i="25"/>
  <c r="S2382" i="25"/>
  <c r="T2382" i="25"/>
  <c r="U2382" i="25"/>
  <c r="V2382" i="25"/>
  <c r="W2382" i="25"/>
  <c r="X2382" i="25"/>
  <c r="S2383" i="25"/>
  <c r="T2383" i="25"/>
  <c r="U2383" i="25"/>
  <c r="V2383" i="25"/>
  <c r="W2383" i="25"/>
  <c r="X2383" i="25"/>
  <c r="S2384" i="25"/>
  <c r="T2384" i="25"/>
  <c r="U2384" i="25"/>
  <c r="V2384" i="25"/>
  <c r="W2384" i="25"/>
  <c r="X2384" i="25"/>
  <c r="S2385" i="25"/>
  <c r="T2385" i="25"/>
  <c r="U2385" i="25"/>
  <c r="V2385" i="25"/>
  <c r="W2385" i="25"/>
  <c r="X2385" i="25"/>
  <c r="S2386" i="25"/>
  <c r="T2386" i="25"/>
  <c r="U2386" i="25"/>
  <c r="V2386" i="25"/>
  <c r="W2386" i="25"/>
  <c r="X2386" i="25"/>
  <c r="S2387" i="25"/>
  <c r="T2387" i="25"/>
  <c r="U2387" i="25"/>
  <c r="V2387" i="25"/>
  <c r="W2387" i="25"/>
  <c r="X2387" i="25"/>
  <c r="S2388" i="25"/>
  <c r="T2388" i="25"/>
  <c r="U2388" i="25"/>
  <c r="V2388" i="25"/>
  <c r="W2388" i="25"/>
  <c r="X2388" i="25"/>
  <c r="S2389" i="25"/>
  <c r="T2389" i="25"/>
  <c r="U2389" i="25"/>
  <c r="V2389" i="25"/>
  <c r="W2389" i="25"/>
  <c r="X2389" i="25"/>
  <c r="S2390" i="25"/>
  <c r="T2390" i="25"/>
  <c r="U2390" i="25"/>
  <c r="V2390" i="25"/>
  <c r="W2390" i="25"/>
  <c r="X2390" i="25"/>
  <c r="S2391" i="25"/>
  <c r="T2391" i="25"/>
  <c r="U2391" i="25"/>
  <c r="V2391" i="25"/>
  <c r="W2391" i="25"/>
  <c r="X2391" i="25"/>
  <c r="S2392" i="25"/>
  <c r="T2392" i="25"/>
  <c r="U2392" i="25"/>
  <c r="V2392" i="25"/>
  <c r="W2392" i="25"/>
  <c r="X2392" i="25"/>
  <c r="S2393" i="25"/>
  <c r="T2393" i="25"/>
  <c r="U2393" i="25"/>
  <c r="V2393" i="25"/>
  <c r="W2393" i="25"/>
  <c r="X2393" i="25"/>
  <c r="S2394" i="25"/>
  <c r="T2394" i="25"/>
  <c r="U2394" i="25"/>
  <c r="V2394" i="25"/>
  <c r="W2394" i="25"/>
  <c r="X2394" i="25"/>
  <c r="S2395" i="25"/>
  <c r="T2395" i="25"/>
  <c r="U2395" i="25"/>
  <c r="V2395" i="25"/>
  <c r="W2395" i="25"/>
  <c r="X2395" i="25"/>
  <c r="S2396" i="25"/>
  <c r="T2396" i="25"/>
  <c r="U2396" i="25"/>
  <c r="V2396" i="25"/>
  <c r="W2396" i="25"/>
  <c r="X2396" i="25"/>
  <c r="S2397" i="25"/>
  <c r="T2397" i="25"/>
  <c r="U2397" i="25"/>
  <c r="V2397" i="25"/>
  <c r="W2397" i="25"/>
  <c r="X2397" i="25"/>
  <c r="S2398" i="25"/>
  <c r="T2398" i="25"/>
  <c r="U2398" i="25"/>
  <c r="V2398" i="25"/>
  <c r="W2398" i="25"/>
  <c r="X2398" i="25"/>
  <c r="S2399" i="25"/>
  <c r="T2399" i="25"/>
  <c r="U2399" i="25"/>
  <c r="V2399" i="25"/>
  <c r="W2399" i="25"/>
  <c r="X2399" i="25"/>
  <c r="S2400" i="25"/>
  <c r="T2400" i="25"/>
  <c r="U2400" i="25"/>
  <c r="V2400" i="25"/>
  <c r="W2400" i="25"/>
  <c r="X2400" i="25"/>
  <c r="S2401" i="25"/>
  <c r="T2401" i="25"/>
  <c r="U2401" i="25"/>
  <c r="V2401" i="25"/>
  <c r="W2401" i="25"/>
  <c r="X2401" i="25"/>
  <c r="U2402" i="25"/>
  <c r="V2402" i="25"/>
  <c r="W2402" i="25"/>
  <c r="X2402" i="25"/>
  <c r="T2403" i="25"/>
  <c r="U2403" i="25"/>
  <c r="V2403" i="25"/>
  <c r="W2403" i="25"/>
  <c r="X2403" i="25"/>
  <c r="S2404" i="25"/>
  <c r="T2404" i="25"/>
  <c r="U2404" i="25"/>
  <c r="V2404" i="25"/>
  <c r="W2404" i="25"/>
  <c r="X2404" i="25"/>
  <c r="S2405" i="25"/>
  <c r="T2405" i="25"/>
  <c r="U2405" i="25"/>
  <c r="V2405" i="25"/>
  <c r="W2405" i="25"/>
  <c r="X2405" i="25"/>
  <c r="S2406" i="25"/>
  <c r="T2406" i="25"/>
  <c r="U2406" i="25"/>
  <c r="V2406" i="25"/>
  <c r="W2406" i="25"/>
  <c r="X2406" i="25"/>
  <c r="S2407" i="25"/>
  <c r="T2407" i="25"/>
  <c r="U2407" i="25"/>
  <c r="V2407" i="25"/>
  <c r="W2407" i="25"/>
  <c r="X2407" i="25"/>
  <c r="S2408" i="25"/>
  <c r="T2408" i="25"/>
  <c r="U2408" i="25"/>
  <c r="V2408" i="25"/>
  <c r="W2408" i="25"/>
  <c r="X2408" i="25"/>
  <c r="S2409" i="25"/>
  <c r="T2409" i="25"/>
  <c r="U2409" i="25"/>
  <c r="V2409" i="25"/>
  <c r="W2409" i="25"/>
  <c r="X2409" i="25"/>
  <c r="S2410" i="25"/>
  <c r="T2410" i="25"/>
  <c r="U2410" i="25"/>
  <c r="V2410" i="25"/>
  <c r="W2410" i="25"/>
  <c r="X2410" i="25"/>
  <c r="S2411" i="25"/>
  <c r="T2411" i="25"/>
  <c r="U2411" i="25"/>
  <c r="V2411" i="25"/>
  <c r="W2411" i="25"/>
  <c r="X2411" i="25"/>
  <c r="S2412" i="25"/>
  <c r="T2412" i="25"/>
  <c r="U2412" i="25"/>
  <c r="V2412" i="25"/>
  <c r="W2412" i="25"/>
  <c r="X2412" i="25"/>
  <c r="S2413" i="25"/>
  <c r="T2413" i="25"/>
  <c r="U2413" i="25"/>
  <c r="V2413" i="25"/>
  <c r="W2413" i="25"/>
  <c r="X2413" i="25"/>
  <c r="S2414" i="25"/>
  <c r="T2414" i="25"/>
  <c r="U2414" i="25"/>
  <c r="V2414" i="25"/>
  <c r="W2414" i="25"/>
  <c r="X2414" i="25"/>
  <c r="S2415" i="25"/>
  <c r="T2415" i="25"/>
  <c r="U2415" i="25"/>
  <c r="V2415" i="25"/>
  <c r="W2415" i="25"/>
  <c r="X2415" i="25"/>
  <c r="S2416" i="25"/>
  <c r="T2416" i="25"/>
  <c r="U2416" i="25"/>
  <c r="V2416" i="25"/>
  <c r="W2416" i="25"/>
  <c r="X2416" i="25"/>
  <c r="S2417" i="25"/>
  <c r="T2417" i="25"/>
  <c r="U2417" i="25"/>
  <c r="V2417" i="25"/>
  <c r="W2417" i="25"/>
  <c r="X2417" i="25"/>
  <c r="S2418" i="25"/>
  <c r="U2418" i="25"/>
  <c r="V2418" i="25"/>
  <c r="W2418" i="25"/>
  <c r="X2418" i="25"/>
  <c r="S2419" i="25"/>
  <c r="T2419" i="25"/>
  <c r="U2419" i="25"/>
  <c r="V2419" i="25"/>
  <c r="W2419" i="25"/>
  <c r="X2419" i="25"/>
  <c r="S2420" i="25"/>
  <c r="T2420" i="25"/>
  <c r="U2420" i="25"/>
  <c r="V2420" i="25"/>
  <c r="W2420" i="25"/>
  <c r="X2420" i="25"/>
  <c r="S2421" i="25"/>
  <c r="T2421" i="25"/>
  <c r="U2421" i="25"/>
  <c r="V2421" i="25"/>
  <c r="W2421" i="25"/>
  <c r="X2421" i="25"/>
  <c r="S2422" i="25"/>
  <c r="T2422" i="25"/>
  <c r="U2422" i="25"/>
  <c r="V2422" i="25"/>
  <c r="W2422" i="25"/>
  <c r="X2422" i="25"/>
  <c r="S2423" i="25"/>
  <c r="T2423" i="25"/>
  <c r="U2423" i="25"/>
  <c r="V2423" i="25"/>
  <c r="W2423" i="25"/>
  <c r="X2423" i="25"/>
  <c r="S2424" i="25"/>
  <c r="T2424" i="25"/>
  <c r="U2424" i="25"/>
  <c r="V2424" i="25"/>
  <c r="W2424" i="25"/>
  <c r="X2424" i="25"/>
  <c r="S2425" i="25"/>
  <c r="T2425" i="25"/>
  <c r="U2425" i="25"/>
  <c r="V2425" i="25"/>
  <c r="W2425" i="25"/>
  <c r="X2425" i="25"/>
  <c r="S2426" i="25"/>
  <c r="T2426" i="25"/>
  <c r="U2426" i="25"/>
  <c r="V2426" i="25"/>
  <c r="W2426" i="25"/>
  <c r="X2426" i="25"/>
  <c r="S2427" i="25"/>
  <c r="T2427" i="25"/>
  <c r="U2427" i="25"/>
  <c r="V2427" i="25"/>
  <c r="W2427" i="25"/>
  <c r="X2427" i="25"/>
  <c r="S2428" i="25"/>
  <c r="T2428" i="25"/>
  <c r="U2428" i="25"/>
  <c r="V2428" i="25"/>
  <c r="W2428" i="25"/>
  <c r="X2428" i="25"/>
  <c r="S2429" i="25"/>
  <c r="T2429" i="25"/>
  <c r="U2429" i="25"/>
  <c r="V2429" i="25"/>
  <c r="W2429" i="25"/>
  <c r="X2429" i="25"/>
  <c r="S2430" i="25"/>
  <c r="T2430" i="25"/>
  <c r="U2430" i="25"/>
  <c r="V2430" i="25"/>
  <c r="W2430" i="25"/>
  <c r="X2430" i="25"/>
  <c r="T2431" i="25"/>
  <c r="U2431" i="25"/>
  <c r="V2431" i="25"/>
  <c r="W2431" i="25"/>
  <c r="X2431" i="25"/>
  <c r="S2432" i="25"/>
  <c r="T2432" i="25"/>
  <c r="U2432" i="25"/>
  <c r="V2432" i="25"/>
  <c r="W2432" i="25"/>
  <c r="X2432" i="25"/>
  <c r="S2433" i="25"/>
  <c r="T2433" i="25"/>
  <c r="U2433" i="25"/>
  <c r="V2433" i="25"/>
  <c r="W2433" i="25"/>
  <c r="X2433" i="25"/>
  <c r="S2434" i="25"/>
  <c r="T2434" i="25"/>
  <c r="U2434" i="25"/>
  <c r="V2434" i="25"/>
  <c r="W2434" i="25"/>
  <c r="X2434" i="25"/>
  <c r="S2435" i="25"/>
  <c r="T2435" i="25"/>
  <c r="U2435" i="25"/>
  <c r="V2435" i="25"/>
  <c r="W2435" i="25"/>
  <c r="X2435" i="25"/>
  <c r="S2436" i="25"/>
  <c r="T2436" i="25"/>
  <c r="U2436" i="25"/>
  <c r="V2436" i="25"/>
  <c r="W2436" i="25"/>
  <c r="X2436" i="25"/>
  <c r="S2437" i="25"/>
  <c r="T2437" i="25"/>
  <c r="U2437" i="25"/>
  <c r="V2437" i="25"/>
  <c r="W2437" i="25"/>
  <c r="X2437" i="25"/>
  <c r="S2438" i="25"/>
  <c r="T2438" i="25"/>
  <c r="U2438" i="25"/>
  <c r="V2438" i="25"/>
  <c r="W2438" i="25"/>
  <c r="X2438" i="25"/>
  <c r="S2439" i="25"/>
  <c r="T2439" i="25"/>
  <c r="U2439" i="25"/>
  <c r="V2439" i="25"/>
  <c r="W2439" i="25"/>
  <c r="X2439" i="25"/>
  <c r="U2440" i="25"/>
  <c r="V2440" i="25"/>
  <c r="W2440" i="25"/>
  <c r="X2440" i="25"/>
  <c r="S2441" i="25"/>
  <c r="T2441" i="25"/>
  <c r="U2441" i="25"/>
  <c r="V2441" i="25"/>
  <c r="W2441" i="25"/>
  <c r="X2441" i="25"/>
  <c r="S2442" i="25"/>
  <c r="T2442" i="25"/>
  <c r="U2442" i="25"/>
  <c r="V2442" i="25"/>
  <c r="W2442" i="25"/>
  <c r="X2442" i="25"/>
  <c r="S2443" i="25"/>
  <c r="T2443" i="25"/>
  <c r="U2443" i="25"/>
  <c r="V2443" i="25"/>
  <c r="W2443" i="25"/>
  <c r="X2443" i="25"/>
  <c r="S2444" i="25"/>
  <c r="T2444" i="25"/>
  <c r="U2444" i="25"/>
  <c r="V2444" i="25"/>
  <c r="W2444" i="25"/>
  <c r="X2444" i="25"/>
  <c r="S2445" i="25"/>
  <c r="T2445" i="25"/>
  <c r="U2445" i="25"/>
  <c r="V2445" i="25"/>
  <c r="W2445" i="25"/>
  <c r="X2445" i="25"/>
  <c r="S2446" i="25"/>
  <c r="T2446" i="25"/>
  <c r="U2446" i="25"/>
  <c r="V2446" i="25"/>
  <c r="W2446" i="25"/>
  <c r="X2446" i="25"/>
  <c r="S2447" i="25"/>
  <c r="T2447" i="25"/>
  <c r="U2447" i="25"/>
  <c r="V2447" i="25"/>
  <c r="W2447" i="25"/>
  <c r="X2447" i="25"/>
  <c r="S2448" i="25"/>
  <c r="T2448" i="25"/>
  <c r="U2448" i="25"/>
  <c r="V2448" i="25"/>
  <c r="W2448" i="25"/>
  <c r="X2448" i="25"/>
  <c r="S2449" i="25"/>
  <c r="T2449" i="25"/>
  <c r="U2449" i="25"/>
  <c r="V2449" i="25"/>
  <c r="W2449" i="25"/>
  <c r="X2449" i="25"/>
  <c r="S2450" i="25"/>
  <c r="T2450" i="25"/>
  <c r="U2450" i="25"/>
  <c r="V2450" i="25"/>
  <c r="W2450" i="25"/>
  <c r="X2450" i="25"/>
  <c r="S2451" i="25"/>
  <c r="T2451" i="25"/>
  <c r="U2451" i="25"/>
  <c r="V2451" i="25"/>
  <c r="W2451" i="25"/>
  <c r="X2451" i="25"/>
  <c r="S2452" i="25"/>
  <c r="T2452" i="25"/>
  <c r="U2452" i="25"/>
  <c r="V2452" i="25"/>
  <c r="W2452" i="25"/>
  <c r="X2452" i="25"/>
  <c r="S2453" i="25"/>
  <c r="T2453" i="25"/>
  <c r="U2453" i="25"/>
  <c r="V2453" i="25"/>
  <c r="W2453" i="25"/>
  <c r="X2453" i="25"/>
  <c r="S2454" i="25"/>
  <c r="T2454" i="25"/>
  <c r="U2454" i="25"/>
  <c r="V2454" i="25"/>
  <c r="W2454" i="25"/>
  <c r="X2454" i="25"/>
  <c r="S2455" i="25"/>
  <c r="T2455" i="25"/>
  <c r="U2455" i="25"/>
  <c r="V2455" i="25"/>
  <c r="W2455" i="25"/>
  <c r="X2455" i="25"/>
  <c r="T2456" i="25"/>
  <c r="U2456" i="25"/>
  <c r="V2456" i="25"/>
  <c r="W2456" i="25"/>
  <c r="X2456" i="25"/>
  <c r="S2457" i="25"/>
  <c r="T2457" i="25"/>
  <c r="U2457" i="25"/>
  <c r="V2457" i="25"/>
  <c r="W2457" i="25"/>
  <c r="X2457" i="25"/>
  <c r="S2458" i="25"/>
  <c r="T2458" i="25"/>
  <c r="U2458" i="25"/>
  <c r="V2458" i="25"/>
  <c r="W2458" i="25"/>
  <c r="X2458" i="25"/>
  <c r="S2459" i="25"/>
  <c r="T2459" i="25"/>
  <c r="U2459" i="25"/>
  <c r="V2459" i="25"/>
  <c r="W2459" i="25"/>
  <c r="X2459" i="25"/>
  <c r="S2460" i="25"/>
  <c r="T2460" i="25"/>
  <c r="U2460" i="25"/>
  <c r="V2460" i="25"/>
  <c r="W2460" i="25"/>
  <c r="X2460" i="25"/>
  <c r="S2461" i="25"/>
  <c r="T2461" i="25"/>
  <c r="U2461" i="25"/>
  <c r="V2461" i="25"/>
  <c r="W2461" i="25"/>
  <c r="X2461" i="25"/>
  <c r="S2462" i="25"/>
  <c r="T2462" i="25"/>
  <c r="U2462" i="25"/>
  <c r="V2462" i="25"/>
  <c r="W2462" i="25"/>
  <c r="X2462" i="25"/>
  <c r="S2463" i="25"/>
  <c r="T2463" i="25"/>
  <c r="U2463" i="25"/>
  <c r="V2463" i="25"/>
  <c r="W2463" i="25"/>
  <c r="X2463" i="25"/>
  <c r="S2464" i="25"/>
  <c r="T2464" i="25"/>
  <c r="U2464" i="25"/>
  <c r="V2464" i="25"/>
  <c r="W2464" i="25"/>
  <c r="X2464" i="25"/>
  <c r="S2465" i="25"/>
  <c r="T2465" i="25"/>
  <c r="U2465" i="25"/>
  <c r="V2465" i="25"/>
  <c r="W2465" i="25"/>
  <c r="X2465" i="25"/>
  <c r="S2466" i="25"/>
  <c r="T2466" i="25"/>
  <c r="U2466" i="25"/>
  <c r="V2466" i="25"/>
  <c r="W2466" i="25"/>
  <c r="X2466" i="25"/>
  <c r="S2467" i="25"/>
  <c r="T2467" i="25"/>
  <c r="U2467" i="25"/>
  <c r="V2467" i="25"/>
  <c r="W2467" i="25"/>
  <c r="X2467" i="25"/>
  <c r="S2468" i="25"/>
  <c r="T2468" i="25"/>
  <c r="U2468" i="25"/>
  <c r="V2468" i="25"/>
  <c r="W2468" i="25"/>
  <c r="X2468" i="25"/>
  <c r="S2469" i="25"/>
  <c r="T2469" i="25"/>
  <c r="U2469" i="25"/>
  <c r="V2469" i="25"/>
  <c r="W2469" i="25"/>
  <c r="X2469" i="25"/>
  <c r="S2470" i="25"/>
  <c r="T2470" i="25"/>
  <c r="U2470" i="25"/>
  <c r="V2470" i="25"/>
  <c r="W2470" i="25"/>
  <c r="X2470" i="25"/>
  <c r="S2471" i="25"/>
  <c r="T2471" i="25"/>
  <c r="U2471" i="25"/>
  <c r="V2471" i="25"/>
  <c r="W2471" i="25"/>
  <c r="X2471" i="25"/>
  <c r="S2472" i="25"/>
  <c r="T2472" i="25"/>
  <c r="U2472" i="25"/>
  <c r="V2472" i="25"/>
  <c r="W2472" i="25"/>
  <c r="X2472" i="25"/>
  <c r="S2473" i="25"/>
  <c r="T2473" i="25"/>
  <c r="U2473" i="25"/>
  <c r="V2473" i="25"/>
  <c r="W2473" i="25"/>
  <c r="X2473" i="25"/>
  <c r="S2474" i="25"/>
  <c r="T2474" i="25"/>
  <c r="U2474" i="25"/>
  <c r="V2474" i="25"/>
  <c r="W2474" i="25"/>
  <c r="X2474" i="25"/>
  <c r="S2475" i="25"/>
  <c r="T2475" i="25"/>
  <c r="U2475" i="25"/>
  <c r="V2475" i="25"/>
  <c r="W2475" i="25"/>
  <c r="X2475" i="25"/>
  <c r="S2476" i="25"/>
  <c r="T2476" i="25"/>
  <c r="U2476" i="25"/>
  <c r="V2476" i="25"/>
  <c r="W2476" i="25"/>
  <c r="X2476" i="25"/>
  <c r="S2477" i="25"/>
  <c r="T2477" i="25"/>
  <c r="U2477" i="25"/>
  <c r="V2477" i="25"/>
  <c r="W2477" i="25"/>
  <c r="X2477" i="25"/>
  <c r="S2478" i="25"/>
  <c r="T2478" i="25"/>
  <c r="U2478" i="25"/>
  <c r="V2478" i="25"/>
  <c r="W2478" i="25"/>
  <c r="X2478" i="25"/>
  <c r="S2479" i="25"/>
  <c r="T2479" i="25"/>
  <c r="U2479" i="25"/>
  <c r="V2479" i="25"/>
  <c r="W2479" i="25"/>
  <c r="X2479" i="25"/>
  <c r="S2480" i="25"/>
  <c r="T2480" i="25"/>
  <c r="U2480" i="25"/>
  <c r="V2480" i="25"/>
  <c r="W2480" i="25"/>
  <c r="X2480" i="25"/>
  <c r="V2481" i="25"/>
  <c r="W2481" i="25"/>
  <c r="X2481" i="25"/>
  <c r="V2482" i="25"/>
  <c r="W2482" i="25"/>
  <c r="X2482" i="25"/>
  <c r="U2483" i="25"/>
  <c r="V2483" i="25"/>
  <c r="W2483" i="25"/>
  <c r="X2483" i="25"/>
  <c r="S2484" i="25"/>
  <c r="T2484" i="25"/>
  <c r="U2484" i="25"/>
  <c r="V2484" i="25"/>
  <c r="W2484" i="25"/>
  <c r="X2484" i="25"/>
  <c r="S2485" i="25"/>
  <c r="T2485" i="25"/>
  <c r="U2485" i="25"/>
  <c r="V2485" i="25"/>
  <c r="W2485" i="25"/>
  <c r="X2485" i="25"/>
  <c r="S2486" i="25"/>
  <c r="T2486" i="25"/>
  <c r="U2486" i="25"/>
  <c r="V2486" i="25"/>
  <c r="W2486" i="25"/>
  <c r="X2486" i="25"/>
  <c r="S2487" i="25"/>
  <c r="T2487" i="25"/>
  <c r="U2487" i="25"/>
  <c r="V2487" i="25"/>
  <c r="W2487" i="25"/>
  <c r="X2487" i="25"/>
  <c r="S2488" i="25"/>
  <c r="T2488" i="25"/>
  <c r="U2488" i="25"/>
  <c r="V2488" i="25"/>
  <c r="W2488" i="25"/>
  <c r="X2488" i="25"/>
  <c r="S2489" i="25"/>
  <c r="T2489" i="25"/>
  <c r="U2489" i="25"/>
  <c r="V2489" i="25"/>
  <c r="W2489" i="25"/>
  <c r="X2489" i="25"/>
  <c r="S2490" i="25"/>
  <c r="T2490" i="25"/>
  <c r="U2490" i="25"/>
  <c r="V2490" i="25"/>
  <c r="W2490" i="25"/>
  <c r="X2490" i="25"/>
  <c r="S2491" i="25"/>
  <c r="T2491" i="25"/>
  <c r="U2491" i="25"/>
  <c r="V2491" i="25"/>
  <c r="W2491" i="25"/>
  <c r="X2491" i="25"/>
  <c r="S2492" i="25"/>
  <c r="T2492" i="25"/>
  <c r="U2492" i="25"/>
  <c r="V2492" i="25"/>
  <c r="W2492" i="25"/>
  <c r="X2492" i="25"/>
  <c r="S2493" i="25"/>
  <c r="T2493" i="25"/>
  <c r="U2493" i="25"/>
  <c r="V2493" i="25"/>
  <c r="W2493" i="25"/>
  <c r="X2493" i="25"/>
  <c r="S2494" i="25"/>
  <c r="T2494" i="25"/>
  <c r="U2494" i="25"/>
  <c r="V2494" i="25"/>
  <c r="W2494" i="25"/>
  <c r="X2494" i="25"/>
  <c r="S2495" i="25"/>
  <c r="T2495" i="25"/>
  <c r="U2495" i="25"/>
  <c r="V2495" i="25"/>
  <c r="W2495" i="25"/>
  <c r="X2495" i="25"/>
  <c r="S2496" i="25"/>
  <c r="T2496" i="25"/>
  <c r="U2496" i="25"/>
  <c r="V2496" i="25"/>
  <c r="W2496" i="25"/>
  <c r="X2496" i="25"/>
  <c r="S2497" i="25"/>
  <c r="T2497" i="25"/>
  <c r="U2497" i="25"/>
  <c r="V2497" i="25"/>
  <c r="W2497" i="25"/>
  <c r="X2497" i="25"/>
  <c r="T2498" i="25"/>
  <c r="U2498" i="25"/>
  <c r="V2498" i="25"/>
  <c r="W2498" i="25"/>
  <c r="X2498" i="25"/>
  <c r="S2499" i="25"/>
  <c r="T2499" i="25"/>
  <c r="U2499" i="25"/>
  <c r="V2499" i="25"/>
  <c r="W2499" i="25"/>
  <c r="X2499" i="25"/>
  <c r="S2500" i="25"/>
  <c r="T2500" i="25"/>
  <c r="U2500" i="25"/>
  <c r="V2500" i="25"/>
  <c r="W2500" i="25"/>
  <c r="X2500" i="25"/>
  <c r="S2501" i="25"/>
  <c r="T2501" i="25"/>
  <c r="U2501" i="25"/>
  <c r="V2501" i="25"/>
  <c r="W2501" i="25"/>
  <c r="X2501" i="25"/>
  <c r="S2502" i="25"/>
  <c r="T2502" i="25"/>
  <c r="U2502" i="25"/>
  <c r="V2502" i="25"/>
  <c r="W2502" i="25"/>
  <c r="X2502" i="25"/>
  <c r="S2503" i="25"/>
  <c r="T2503" i="25"/>
  <c r="U2503" i="25"/>
  <c r="V2503" i="25"/>
  <c r="W2503" i="25"/>
  <c r="X2503" i="25"/>
  <c r="S2504" i="25"/>
  <c r="T2504" i="25"/>
  <c r="U2504" i="25"/>
  <c r="V2504" i="25"/>
  <c r="W2504" i="25"/>
  <c r="X2504" i="25"/>
  <c r="S2505" i="25"/>
  <c r="T2505" i="25"/>
  <c r="U2505" i="25"/>
  <c r="V2505" i="25"/>
  <c r="W2505" i="25"/>
  <c r="X2505" i="25"/>
  <c r="S2506" i="25"/>
  <c r="T2506" i="25"/>
  <c r="U2506" i="25"/>
  <c r="V2506" i="25"/>
  <c r="W2506" i="25"/>
  <c r="X2506" i="25"/>
  <c r="S2507" i="25"/>
  <c r="T2507" i="25"/>
  <c r="U2507" i="25"/>
  <c r="V2507" i="25"/>
  <c r="W2507" i="25"/>
  <c r="X2507" i="25"/>
  <c r="S2508" i="25"/>
  <c r="T2508" i="25"/>
  <c r="U2508" i="25"/>
  <c r="V2508" i="25"/>
  <c r="W2508" i="25"/>
  <c r="X2508" i="25"/>
  <c r="S2509" i="25"/>
  <c r="T2509" i="25"/>
  <c r="U2509" i="25"/>
  <c r="V2509" i="25"/>
  <c r="W2509" i="25"/>
  <c r="X2509" i="25"/>
  <c r="S2510" i="25"/>
  <c r="T2510" i="25"/>
  <c r="U2510" i="25"/>
  <c r="V2510" i="25"/>
  <c r="W2510" i="25"/>
  <c r="X2510" i="25"/>
  <c r="S2511" i="25"/>
  <c r="T2511" i="25"/>
  <c r="U2511" i="25"/>
  <c r="V2511" i="25"/>
  <c r="W2511" i="25"/>
  <c r="X2511" i="25"/>
  <c r="S2512" i="25"/>
  <c r="T2512" i="25"/>
  <c r="U2512" i="25"/>
  <c r="V2512" i="25"/>
  <c r="W2512" i="25"/>
  <c r="X2512" i="25"/>
  <c r="S2513" i="25"/>
  <c r="T2513" i="25"/>
  <c r="U2513" i="25"/>
  <c r="V2513" i="25"/>
  <c r="W2513" i="25"/>
  <c r="X2513" i="25"/>
  <c r="S2514" i="25"/>
  <c r="T2514" i="25"/>
  <c r="U2514" i="25"/>
  <c r="V2514" i="25"/>
  <c r="W2514" i="25"/>
  <c r="X2514" i="25"/>
  <c r="S2515" i="25"/>
  <c r="T2515" i="25"/>
  <c r="U2515" i="25"/>
  <c r="V2515" i="25"/>
  <c r="W2515" i="25"/>
  <c r="X2515" i="25"/>
  <c r="S2516" i="25"/>
  <c r="T2516" i="25"/>
  <c r="U2516" i="25"/>
  <c r="V2516" i="25"/>
  <c r="W2516" i="25"/>
  <c r="X2516" i="25"/>
  <c r="S2517" i="25"/>
  <c r="T2517" i="25"/>
  <c r="U2517" i="25"/>
  <c r="V2517" i="25"/>
  <c r="W2517" i="25"/>
  <c r="X2517" i="25"/>
  <c r="S2518" i="25"/>
  <c r="T2518" i="25"/>
  <c r="U2518" i="25"/>
  <c r="V2518" i="25"/>
  <c r="W2518" i="25"/>
  <c r="X2518" i="25"/>
  <c r="S2519" i="25"/>
  <c r="T2519" i="25"/>
  <c r="U2519" i="25"/>
  <c r="V2519" i="25"/>
  <c r="W2519" i="25"/>
  <c r="X2519" i="25"/>
  <c r="S2520" i="25"/>
  <c r="T2520" i="25"/>
  <c r="U2520" i="25"/>
  <c r="V2520" i="25"/>
  <c r="W2520" i="25"/>
  <c r="X2520" i="25"/>
  <c r="S2521" i="25"/>
  <c r="T2521" i="25"/>
  <c r="U2521" i="25"/>
  <c r="V2521" i="25"/>
  <c r="W2521" i="25"/>
  <c r="X2521" i="25"/>
  <c r="S2522" i="25"/>
  <c r="T2522" i="25"/>
  <c r="U2522" i="25"/>
  <c r="V2522" i="25"/>
  <c r="W2522" i="25"/>
  <c r="X2522" i="25"/>
  <c r="S2523" i="25"/>
  <c r="T2523" i="25"/>
  <c r="U2523" i="25"/>
  <c r="V2523" i="25"/>
  <c r="W2523" i="25"/>
  <c r="X2523" i="25"/>
  <c r="S2524" i="25"/>
  <c r="T2524" i="25"/>
  <c r="U2524" i="25"/>
  <c r="V2524" i="25"/>
  <c r="W2524" i="25"/>
  <c r="X2524" i="25"/>
  <c r="S2525" i="25"/>
  <c r="T2525" i="25"/>
  <c r="U2525" i="25"/>
  <c r="V2525" i="25"/>
  <c r="W2525" i="25"/>
  <c r="X2525" i="25"/>
  <c r="S2526" i="25"/>
  <c r="T2526" i="25"/>
  <c r="U2526" i="25"/>
  <c r="V2526" i="25"/>
  <c r="W2526" i="25"/>
  <c r="X2526" i="25"/>
  <c r="S2527" i="25"/>
  <c r="T2527" i="25"/>
  <c r="U2527" i="25"/>
  <c r="V2527" i="25"/>
  <c r="W2527" i="25"/>
  <c r="X2527" i="25"/>
  <c r="S2528" i="25"/>
  <c r="T2528" i="25"/>
  <c r="U2528" i="25"/>
  <c r="V2528" i="25"/>
  <c r="W2528" i="25"/>
  <c r="X2528" i="25"/>
  <c r="S2529" i="25"/>
  <c r="T2529" i="25"/>
  <c r="U2529" i="25"/>
  <c r="V2529" i="25"/>
  <c r="W2529" i="25"/>
  <c r="X2529" i="25"/>
  <c r="S2530" i="25"/>
  <c r="T2530" i="25"/>
  <c r="U2530" i="25"/>
  <c r="V2530" i="25"/>
  <c r="W2530" i="25"/>
  <c r="X2530" i="25"/>
  <c r="S2531" i="25"/>
  <c r="T2531" i="25"/>
  <c r="U2531" i="25"/>
  <c r="V2531" i="25"/>
  <c r="W2531" i="25"/>
  <c r="X2531" i="25"/>
  <c r="S2532" i="25"/>
  <c r="T2532" i="25"/>
  <c r="U2532" i="25"/>
  <c r="V2532" i="25"/>
  <c r="W2532" i="25"/>
  <c r="X2532" i="25"/>
  <c r="S2533" i="25"/>
  <c r="T2533" i="25"/>
  <c r="U2533" i="25"/>
  <c r="V2533" i="25"/>
  <c r="W2533" i="25"/>
  <c r="X2533" i="25"/>
  <c r="S2534" i="25"/>
  <c r="T2534" i="25"/>
  <c r="U2534" i="25"/>
  <c r="V2534" i="25"/>
  <c r="W2534" i="25"/>
  <c r="X2534" i="25"/>
  <c r="S2535" i="25"/>
  <c r="T2535" i="25"/>
  <c r="U2535" i="25"/>
  <c r="V2535" i="25"/>
  <c r="W2535" i="25"/>
  <c r="X2535" i="25"/>
  <c r="S2536" i="25"/>
  <c r="T2536" i="25"/>
  <c r="U2536" i="25"/>
  <c r="V2536" i="25"/>
  <c r="W2536" i="25"/>
  <c r="X2536" i="25"/>
  <c r="S2537" i="25"/>
  <c r="T2537" i="25"/>
  <c r="U2537" i="25"/>
  <c r="V2537" i="25"/>
  <c r="W2537" i="25"/>
  <c r="X2537" i="25"/>
  <c r="S2538" i="25"/>
  <c r="T2538" i="25"/>
  <c r="U2538" i="25"/>
  <c r="V2538" i="25"/>
  <c r="W2538" i="25"/>
  <c r="X2538" i="25"/>
  <c r="S2539" i="25"/>
  <c r="T2539" i="25"/>
  <c r="U2539" i="25"/>
  <c r="V2539" i="25"/>
  <c r="W2539" i="25"/>
  <c r="X2539" i="25"/>
  <c r="S2540" i="25"/>
  <c r="T2540" i="25"/>
  <c r="U2540" i="25"/>
  <c r="V2540" i="25"/>
  <c r="W2540" i="25"/>
  <c r="X2540" i="25"/>
  <c r="S2541" i="25"/>
  <c r="T2541" i="25"/>
  <c r="U2541" i="25"/>
  <c r="V2541" i="25"/>
  <c r="W2541" i="25"/>
  <c r="X2541" i="25"/>
  <c r="S2542" i="25"/>
  <c r="T2542" i="25"/>
  <c r="U2542" i="25"/>
  <c r="V2542" i="25"/>
  <c r="W2542" i="25"/>
  <c r="X2542" i="25"/>
  <c r="S2543" i="25"/>
  <c r="T2543" i="25"/>
  <c r="U2543" i="25"/>
  <c r="V2543" i="25"/>
  <c r="W2543" i="25"/>
  <c r="X2543" i="25"/>
  <c r="S2544" i="25"/>
  <c r="T2544" i="25"/>
  <c r="U2544" i="25"/>
  <c r="V2544" i="25"/>
  <c r="W2544" i="25"/>
  <c r="X2544" i="25"/>
  <c r="S2545" i="25"/>
  <c r="T2545" i="25"/>
  <c r="U2545" i="25"/>
  <c r="V2545" i="25"/>
  <c r="W2545" i="25"/>
  <c r="X2545" i="25"/>
  <c r="S2546" i="25"/>
  <c r="T2546" i="25"/>
  <c r="U2546" i="25"/>
  <c r="V2546" i="25"/>
  <c r="W2546" i="25"/>
  <c r="X2546" i="25"/>
  <c r="S2547" i="25"/>
  <c r="T2547" i="25"/>
  <c r="U2547" i="25"/>
  <c r="V2547" i="25"/>
  <c r="W2547" i="25"/>
  <c r="X2547" i="25"/>
  <c r="S2548" i="25"/>
  <c r="T2548" i="25"/>
  <c r="U2548" i="25"/>
  <c r="V2548" i="25"/>
  <c r="W2548" i="25"/>
  <c r="X2548" i="25"/>
  <c r="S2549" i="25"/>
  <c r="T2549" i="25"/>
  <c r="U2549" i="25"/>
  <c r="V2549" i="25"/>
  <c r="W2549" i="25"/>
  <c r="X2549" i="25"/>
  <c r="S2550" i="25"/>
  <c r="T2550" i="25"/>
  <c r="U2550" i="25"/>
  <c r="V2550" i="25"/>
  <c r="W2550" i="25"/>
  <c r="X2550" i="25"/>
  <c r="S2551" i="25"/>
  <c r="T2551" i="25"/>
  <c r="U2551" i="25"/>
  <c r="V2551" i="25"/>
  <c r="W2551" i="25"/>
  <c r="X2551" i="25"/>
  <c r="S2552" i="25"/>
  <c r="T2552" i="25"/>
  <c r="U2552" i="25"/>
  <c r="V2552" i="25"/>
  <c r="W2552" i="25"/>
  <c r="X2552" i="25"/>
  <c r="S2553" i="25"/>
  <c r="T2553" i="25"/>
  <c r="U2553" i="25"/>
  <c r="V2553" i="25"/>
  <c r="W2553" i="25"/>
  <c r="X2553" i="25"/>
  <c r="S2554" i="25"/>
  <c r="T2554" i="25"/>
  <c r="U2554" i="25"/>
  <c r="V2554" i="25"/>
  <c r="W2554" i="25"/>
  <c r="X2554" i="25"/>
  <c r="S2555" i="25"/>
  <c r="T2555" i="25"/>
  <c r="U2555" i="25"/>
  <c r="V2555" i="25"/>
  <c r="W2555" i="25"/>
  <c r="X2555" i="25"/>
  <c r="S2556" i="25"/>
  <c r="T2556" i="25"/>
  <c r="U2556" i="25"/>
  <c r="V2556" i="25"/>
  <c r="W2556" i="25"/>
  <c r="X2556" i="25"/>
  <c r="S2557" i="25"/>
  <c r="T2557" i="25"/>
  <c r="U2557" i="25"/>
  <c r="V2557" i="25"/>
  <c r="W2557" i="25"/>
  <c r="X2557" i="25"/>
  <c r="S2558" i="25"/>
  <c r="T2558" i="25"/>
  <c r="U2558" i="25"/>
  <c r="V2558" i="25"/>
  <c r="W2558" i="25"/>
  <c r="X2558" i="25"/>
  <c r="S2559" i="25"/>
  <c r="T2559" i="25"/>
  <c r="U2559" i="25"/>
  <c r="V2559" i="25"/>
  <c r="W2559" i="25"/>
  <c r="X2559" i="25"/>
  <c r="S2560" i="25"/>
  <c r="T2560" i="25"/>
  <c r="U2560" i="25"/>
  <c r="V2560" i="25"/>
  <c r="W2560" i="25"/>
  <c r="X2560" i="25"/>
  <c r="S2561" i="25"/>
  <c r="T2561" i="25"/>
  <c r="U2561" i="25"/>
  <c r="V2561" i="25"/>
  <c r="W2561" i="25"/>
  <c r="X2561" i="25"/>
  <c r="S2562" i="25"/>
  <c r="T2562" i="25"/>
  <c r="U2562" i="25"/>
  <c r="V2562" i="25"/>
  <c r="W2562" i="25"/>
  <c r="X2562" i="25"/>
  <c r="S2563" i="25"/>
  <c r="U2563" i="25"/>
  <c r="V2563" i="25"/>
  <c r="W2563" i="25"/>
  <c r="X2563" i="25"/>
  <c r="S2564" i="25"/>
  <c r="T2564" i="25"/>
  <c r="U2564" i="25"/>
  <c r="V2564" i="25"/>
  <c r="W2564" i="25"/>
  <c r="X2564" i="25"/>
  <c r="S2565" i="25"/>
  <c r="T2565" i="25"/>
  <c r="U2565" i="25"/>
  <c r="V2565" i="25"/>
  <c r="W2565" i="25"/>
  <c r="X2565" i="25"/>
  <c r="S2566" i="25"/>
  <c r="T2566" i="25"/>
  <c r="U2566" i="25"/>
  <c r="V2566" i="25"/>
  <c r="W2566" i="25"/>
  <c r="X2566" i="25"/>
  <c r="S2567" i="25"/>
  <c r="T2567" i="25"/>
  <c r="U2567" i="25"/>
  <c r="V2567" i="25"/>
  <c r="W2567" i="25"/>
  <c r="X2567" i="25"/>
  <c r="S2568" i="25"/>
  <c r="T2568" i="25"/>
  <c r="U2568" i="25"/>
  <c r="V2568" i="25"/>
  <c r="W2568" i="25"/>
  <c r="X2568" i="25"/>
  <c r="S2569" i="25"/>
  <c r="T2569" i="25"/>
  <c r="U2569" i="25"/>
  <c r="V2569" i="25"/>
  <c r="W2569" i="25"/>
  <c r="X2569" i="25"/>
  <c r="S2570" i="25"/>
  <c r="T2570" i="25"/>
  <c r="U2570" i="25"/>
  <c r="V2570" i="25"/>
  <c r="W2570" i="25"/>
  <c r="X2570" i="25"/>
  <c r="S2571" i="25"/>
  <c r="T2571" i="25"/>
  <c r="U2571" i="25"/>
  <c r="V2571" i="25"/>
  <c r="W2571" i="25"/>
  <c r="X2571" i="25"/>
  <c r="S2572" i="25"/>
  <c r="T2572" i="25"/>
  <c r="U2572" i="25"/>
  <c r="V2572" i="25"/>
  <c r="W2572" i="25"/>
  <c r="X2572" i="25"/>
  <c r="S2573" i="25"/>
  <c r="T2573" i="25"/>
  <c r="U2573" i="25"/>
  <c r="V2573" i="25"/>
  <c r="W2573" i="25"/>
  <c r="X2573" i="25"/>
  <c r="S2574" i="25"/>
  <c r="T2574" i="25"/>
  <c r="U2574" i="25"/>
  <c r="V2574" i="25"/>
  <c r="W2574" i="25"/>
  <c r="X2574" i="25"/>
  <c r="S2575" i="25"/>
  <c r="T2575" i="25"/>
  <c r="U2575" i="25"/>
  <c r="V2575" i="25"/>
  <c r="W2575" i="25"/>
  <c r="X2575" i="25"/>
  <c r="S2576" i="25"/>
  <c r="T2576" i="25"/>
  <c r="U2576" i="25"/>
  <c r="V2576" i="25"/>
  <c r="W2576" i="25"/>
  <c r="X2576" i="25"/>
  <c r="S2577" i="25"/>
  <c r="T2577" i="25"/>
  <c r="U2577" i="25"/>
  <c r="V2577" i="25"/>
  <c r="W2577" i="25"/>
  <c r="X2577" i="25"/>
  <c r="S2578" i="25"/>
  <c r="T2578" i="25"/>
  <c r="U2578" i="25"/>
  <c r="V2578" i="25"/>
  <c r="W2578" i="25"/>
  <c r="X2578" i="25"/>
  <c r="S2579" i="25"/>
  <c r="T2579" i="25"/>
  <c r="U2579" i="25"/>
  <c r="V2579" i="25"/>
  <c r="W2579" i="25"/>
  <c r="X2579" i="25"/>
  <c r="S2580" i="25"/>
  <c r="T2580" i="25"/>
  <c r="U2580" i="25"/>
  <c r="V2580" i="25"/>
  <c r="W2580" i="25"/>
  <c r="X2580" i="25"/>
  <c r="S2581" i="25"/>
  <c r="T2581" i="25"/>
  <c r="U2581" i="25"/>
  <c r="V2581" i="25"/>
  <c r="W2581" i="25"/>
  <c r="X2581" i="25"/>
  <c r="S2582" i="25"/>
  <c r="T2582" i="25"/>
  <c r="U2582" i="25"/>
  <c r="V2582" i="25"/>
  <c r="W2582" i="25"/>
  <c r="X2582" i="25"/>
  <c r="S2583" i="25"/>
  <c r="T2583" i="25"/>
  <c r="U2583" i="25"/>
  <c r="V2583" i="25"/>
  <c r="W2583" i="25"/>
  <c r="X2583" i="25"/>
  <c r="S2584" i="25"/>
  <c r="T2584" i="25"/>
  <c r="U2584" i="25"/>
  <c r="V2584" i="25"/>
  <c r="W2584" i="25"/>
  <c r="X2584" i="25"/>
  <c r="S2585" i="25"/>
  <c r="T2585" i="25"/>
  <c r="U2585" i="25"/>
  <c r="V2585" i="25"/>
  <c r="W2585" i="25"/>
  <c r="X2585" i="25"/>
  <c r="S2586" i="25"/>
  <c r="T2586" i="25"/>
  <c r="U2586" i="25"/>
  <c r="V2586" i="25"/>
  <c r="W2586" i="25"/>
  <c r="X2586" i="25"/>
  <c r="S2587" i="25"/>
  <c r="T2587" i="25"/>
  <c r="U2587" i="25"/>
  <c r="V2587" i="25"/>
  <c r="W2587" i="25"/>
  <c r="X2587" i="25"/>
  <c r="S2588" i="25"/>
  <c r="T2588" i="25"/>
  <c r="U2588" i="25"/>
  <c r="V2588" i="25"/>
  <c r="W2588" i="25"/>
  <c r="X2588" i="25"/>
  <c r="S2589" i="25"/>
  <c r="T2589" i="25"/>
  <c r="U2589" i="25"/>
  <c r="V2589" i="25"/>
  <c r="W2589" i="25"/>
  <c r="X2589" i="25"/>
  <c r="S2590" i="25"/>
  <c r="T2590" i="25"/>
  <c r="U2590" i="25"/>
  <c r="V2590" i="25"/>
  <c r="W2590" i="25"/>
  <c r="X2590" i="25"/>
  <c r="S2591" i="25"/>
  <c r="T2591" i="25"/>
  <c r="U2591" i="25"/>
  <c r="V2591" i="25"/>
  <c r="W2591" i="25"/>
  <c r="X2591" i="25"/>
  <c r="S2592" i="25"/>
  <c r="T2592" i="25"/>
  <c r="U2592" i="25"/>
  <c r="V2592" i="25"/>
  <c r="W2592" i="25"/>
  <c r="X2592" i="25"/>
  <c r="S2593" i="25"/>
  <c r="T2593" i="25"/>
  <c r="U2593" i="25"/>
  <c r="V2593" i="25"/>
  <c r="W2593" i="25"/>
  <c r="X2593" i="25"/>
  <c r="S2594" i="25"/>
  <c r="T2594" i="25"/>
  <c r="U2594" i="25"/>
  <c r="V2594" i="25"/>
  <c r="W2594" i="25"/>
  <c r="X2594" i="25"/>
  <c r="S2595" i="25"/>
  <c r="T2595" i="25"/>
  <c r="U2595" i="25"/>
  <c r="V2595" i="25"/>
  <c r="W2595" i="25"/>
  <c r="X2595" i="25"/>
  <c r="S2596" i="25"/>
  <c r="T2596" i="25"/>
  <c r="U2596" i="25"/>
  <c r="S2597" i="25"/>
  <c r="T2597" i="25"/>
  <c r="U2597" i="25"/>
  <c r="S2598" i="25"/>
  <c r="T2598" i="25"/>
  <c r="U2598" i="25"/>
  <c r="V2598" i="25"/>
  <c r="W2598" i="25"/>
  <c r="X2598" i="25"/>
  <c r="S2599" i="25"/>
  <c r="T2599" i="25"/>
  <c r="U2599" i="25"/>
  <c r="S2600" i="25"/>
  <c r="T2600" i="25"/>
  <c r="U2600" i="25"/>
  <c r="S2601" i="25"/>
  <c r="T2601" i="25"/>
  <c r="U2601" i="25"/>
  <c r="V2601" i="25"/>
  <c r="W2601" i="25"/>
  <c r="X2601" i="25"/>
  <c r="S2602" i="25"/>
  <c r="T2602" i="25"/>
  <c r="U2602" i="25"/>
  <c r="S2603" i="25"/>
  <c r="T2603" i="25"/>
  <c r="U2603" i="25"/>
  <c r="S2604" i="25"/>
  <c r="T2604" i="25"/>
  <c r="U2604" i="25"/>
  <c r="V2604" i="25"/>
  <c r="W2604" i="25"/>
  <c r="X2604" i="25"/>
  <c r="S2605" i="25"/>
  <c r="T2605" i="25"/>
  <c r="U2605" i="25"/>
  <c r="S2606" i="25"/>
  <c r="T2606" i="25"/>
  <c r="U2606" i="25"/>
  <c r="S2607" i="25"/>
  <c r="T2607" i="25"/>
  <c r="U2607" i="25"/>
  <c r="V2607" i="25"/>
  <c r="W2607" i="25"/>
  <c r="X2607" i="25"/>
  <c r="S2608" i="25"/>
  <c r="T2608" i="25"/>
  <c r="U2608" i="25"/>
  <c r="S2609" i="25"/>
  <c r="T2609" i="25"/>
  <c r="U2609" i="25"/>
  <c r="S2610" i="25"/>
  <c r="T2610" i="25"/>
  <c r="U2610" i="25"/>
  <c r="V2610" i="25"/>
  <c r="W2610" i="25"/>
  <c r="X2610" i="25"/>
  <c r="S2611" i="25"/>
  <c r="T2611" i="25"/>
  <c r="U2611" i="25"/>
  <c r="V2611" i="25"/>
  <c r="W2611" i="25"/>
  <c r="X2611" i="25"/>
  <c r="S2612" i="25"/>
  <c r="T2612" i="25"/>
  <c r="U2612" i="25"/>
  <c r="V2612" i="25"/>
  <c r="W2612" i="25"/>
  <c r="X2612" i="25"/>
  <c r="S2613" i="25"/>
  <c r="T2613" i="25"/>
  <c r="U2613" i="25"/>
  <c r="V2613" i="25"/>
  <c r="W2613" i="25"/>
  <c r="X2613" i="25"/>
  <c r="S2614" i="25"/>
  <c r="T2614" i="25"/>
  <c r="U2614" i="25"/>
  <c r="V2614" i="25"/>
  <c r="W2614" i="25"/>
  <c r="X2614" i="25"/>
  <c r="S2615" i="25"/>
  <c r="T2615" i="25"/>
  <c r="U2615" i="25"/>
  <c r="V2615" i="25"/>
  <c r="W2615" i="25"/>
  <c r="X2615" i="25"/>
  <c r="S2616" i="25"/>
  <c r="T2616" i="25"/>
  <c r="U2616" i="25"/>
  <c r="V2616" i="25"/>
  <c r="W2616" i="25"/>
  <c r="X2616" i="25"/>
  <c r="S2617" i="25"/>
  <c r="T2617" i="25"/>
  <c r="U2617" i="25"/>
  <c r="V2617" i="25"/>
  <c r="W2617" i="25"/>
  <c r="X2617" i="25"/>
  <c r="S2618" i="25"/>
  <c r="T2618" i="25"/>
  <c r="U2618" i="25"/>
  <c r="V2618" i="25"/>
  <c r="W2618" i="25"/>
  <c r="X2618" i="25"/>
  <c r="S2619" i="25"/>
  <c r="T2619" i="25"/>
  <c r="U2619" i="25"/>
  <c r="V2619" i="25"/>
  <c r="W2619" i="25"/>
  <c r="X2619" i="25"/>
  <c r="S2620" i="25"/>
  <c r="T2620" i="25"/>
  <c r="U2620" i="25"/>
  <c r="V2620" i="25"/>
  <c r="W2620" i="25"/>
  <c r="X2620" i="25"/>
  <c r="S2621" i="25"/>
  <c r="T2621" i="25"/>
  <c r="U2621" i="25"/>
  <c r="V2621" i="25"/>
  <c r="W2621" i="25"/>
  <c r="X2621" i="25"/>
  <c r="S2622" i="25"/>
  <c r="T2622" i="25"/>
  <c r="U2622" i="25"/>
  <c r="V2622" i="25"/>
  <c r="W2622" i="25"/>
  <c r="X2622" i="25"/>
  <c r="S2623" i="25"/>
  <c r="T2623" i="25"/>
  <c r="U2623" i="25"/>
  <c r="V2623" i="25"/>
  <c r="W2623" i="25"/>
  <c r="X2623" i="25"/>
  <c r="S2624" i="25"/>
  <c r="T2624" i="25"/>
  <c r="U2624" i="25"/>
  <c r="V2624" i="25"/>
  <c r="W2624" i="25"/>
  <c r="X2624" i="25"/>
  <c r="S2625" i="25"/>
  <c r="T2625" i="25"/>
  <c r="U2625" i="25"/>
  <c r="V2625" i="25"/>
  <c r="W2625" i="25"/>
  <c r="X2625" i="25"/>
  <c r="S2626" i="25"/>
  <c r="T2626" i="25"/>
  <c r="U2626" i="25"/>
  <c r="V2626" i="25"/>
  <c r="W2626" i="25"/>
  <c r="X2626" i="25"/>
  <c r="S2627" i="25"/>
  <c r="T2627" i="25"/>
  <c r="U2627" i="25"/>
  <c r="V2627" i="25"/>
  <c r="W2627" i="25"/>
  <c r="X2627" i="25"/>
  <c r="S2628" i="25"/>
  <c r="T2628" i="25"/>
  <c r="U2628" i="25"/>
  <c r="V2628" i="25"/>
  <c r="W2628" i="25"/>
  <c r="X2628" i="25"/>
  <c r="S2629" i="25"/>
  <c r="T2629" i="25"/>
  <c r="U2629" i="25"/>
  <c r="V2629" i="25"/>
  <c r="W2629" i="25"/>
  <c r="X2629" i="25"/>
  <c r="S2630" i="25"/>
  <c r="T2630" i="25"/>
  <c r="U2630" i="25"/>
  <c r="V2630" i="25"/>
  <c r="W2630" i="25"/>
  <c r="X2630" i="25"/>
  <c r="S2631" i="25"/>
  <c r="T2631" i="25"/>
  <c r="U2631" i="25"/>
  <c r="V2631" i="25"/>
  <c r="W2631" i="25"/>
  <c r="X2631" i="25"/>
  <c r="S2632" i="25"/>
  <c r="T2632" i="25"/>
  <c r="U2632" i="25"/>
  <c r="V2632" i="25"/>
  <c r="W2632" i="25"/>
  <c r="X2632" i="25"/>
  <c r="S2633" i="25"/>
  <c r="T2633" i="25"/>
  <c r="U2633" i="25"/>
  <c r="V2633" i="25"/>
  <c r="W2633" i="25"/>
  <c r="X2633" i="25"/>
  <c r="S2634" i="25"/>
  <c r="T2634" i="25"/>
  <c r="U2634" i="25"/>
  <c r="V2634" i="25"/>
  <c r="W2634" i="25"/>
  <c r="X2634" i="25"/>
  <c r="S2635" i="25"/>
  <c r="T2635" i="25"/>
  <c r="U2635" i="25"/>
  <c r="V2635" i="25"/>
  <c r="W2635" i="25"/>
  <c r="X2635" i="25"/>
  <c r="S2636" i="25"/>
  <c r="T2636" i="25"/>
  <c r="U2636" i="25"/>
  <c r="V2636" i="25"/>
  <c r="W2636" i="25"/>
  <c r="X2636" i="25"/>
  <c r="S2637" i="25"/>
  <c r="T2637" i="25"/>
  <c r="U2637" i="25"/>
  <c r="V2637" i="25"/>
  <c r="W2637" i="25"/>
  <c r="X2637" i="25"/>
  <c r="S2638" i="25"/>
  <c r="T2638" i="25"/>
  <c r="U2638" i="25"/>
  <c r="V2638" i="25"/>
  <c r="W2638" i="25"/>
  <c r="X2638" i="25"/>
  <c r="S2639" i="25"/>
  <c r="T2639" i="25"/>
  <c r="U2639" i="25"/>
  <c r="V2639" i="25"/>
  <c r="W2639" i="25"/>
  <c r="X2639" i="25"/>
  <c r="S2640" i="25"/>
  <c r="T2640" i="25"/>
  <c r="U2640" i="25"/>
  <c r="V2640" i="25"/>
  <c r="W2640" i="25"/>
  <c r="X2640" i="25"/>
  <c r="S2641" i="25"/>
  <c r="T2641" i="25"/>
  <c r="U2641" i="25"/>
  <c r="V2641" i="25"/>
  <c r="W2641" i="25"/>
  <c r="X2641" i="25"/>
  <c r="S2642" i="25"/>
  <c r="T2642" i="25"/>
  <c r="U2642" i="25"/>
  <c r="V2642" i="25"/>
  <c r="W2642" i="25"/>
  <c r="X2642" i="25"/>
  <c r="S2643" i="25"/>
  <c r="T2643" i="25"/>
  <c r="U2643" i="25"/>
  <c r="V2643" i="25"/>
  <c r="W2643" i="25"/>
  <c r="X2643" i="25"/>
  <c r="S2644" i="25"/>
  <c r="T2644" i="25"/>
  <c r="U2644" i="25"/>
  <c r="V2644" i="25"/>
  <c r="W2644" i="25"/>
  <c r="X2644" i="25"/>
  <c r="S2645" i="25"/>
  <c r="T2645" i="25"/>
  <c r="U2645" i="25"/>
  <c r="V2645" i="25"/>
  <c r="W2645" i="25"/>
  <c r="X2645" i="25"/>
  <c r="S2646" i="25"/>
  <c r="T2646" i="25"/>
  <c r="U2646" i="25"/>
  <c r="V2646" i="25"/>
  <c r="W2646" i="25"/>
  <c r="X2646" i="25"/>
  <c r="S2647" i="25"/>
  <c r="T2647" i="25"/>
  <c r="U2647" i="25"/>
  <c r="V2647" i="25"/>
  <c r="W2647" i="25"/>
  <c r="X2647" i="25"/>
  <c r="S2648" i="25"/>
  <c r="T2648" i="25"/>
  <c r="U2648" i="25"/>
  <c r="V2648" i="25"/>
  <c r="W2648" i="25"/>
  <c r="X2648" i="25"/>
  <c r="S2649" i="25"/>
  <c r="T2649" i="25"/>
  <c r="U2649" i="25"/>
  <c r="V2649" i="25"/>
  <c r="W2649" i="25"/>
  <c r="X2649" i="25"/>
  <c r="S2650" i="25"/>
  <c r="T2650" i="25"/>
  <c r="U2650" i="25"/>
  <c r="V2650" i="25"/>
  <c r="W2650" i="25"/>
  <c r="X2650" i="25"/>
  <c r="S2651" i="25"/>
  <c r="T2651" i="25"/>
  <c r="U2651" i="25"/>
  <c r="V2651" i="25"/>
  <c r="W2651" i="25"/>
  <c r="X2651" i="25"/>
  <c r="S2652" i="25"/>
  <c r="T2652" i="25"/>
  <c r="U2652" i="25"/>
  <c r="V2652" i="25"/>
  <c r="W2652" i="25"/>
  <c r="X2652" i="25"/>
  <c r="S2653" i="25"/>
  <c r="T2653" i="25"/>
  <c r="U2653" i="25"/>
  <c r="V2653" i="25"/>
  <c r="W2653" i="25"/>
  <c r="X2653" i="25"/>
  <c r="S2654" i="25"/>
  <c r="T2654" i="25"/>
  <c r="U2654" i="25"/>
  <c r="V2654" i="25"/>
  <c r="W2654" i="25"/>
  <c r="X2654" i="25"/>
  <c r="S2655" i="25"/>
  <c r="T2655" i="25"/>
  <c r="U2655" i="25"/>
  <c r="V2655" i="25"/>
  <c r="W2655" i="25"/>
  <c r="X2655" i="25"/>
  <c r="S2656" i="25"/>
  <c r="T2656" i="25"/>
  <c r="U2656" i="25"/>
  <c r="V2656" i="25"/>
  <c r="W2656" i="25"/>
  <c r="X2656" i="25"/>
  <c r="S2657" i="25"/>
  <c r="T2657" i="25"/>
  <c r="U2657" i="25"/>
  <c r="V2657" i="25"/>
  <c r="W2657" i="25"/>
  <c r="X2657" i="25"/>
  <c r="S2658" i="25"/>
  <c r="T2658" i="25"/>
  <c r="U2658" i="25"/>
  <c r="V2658" i="25"/>
  <c r="W2658" i="25"/>
  <c r="X2658" i="25"/>
  <c r="S2659" i="25"/>
  <c r="T2659" i="25"/>
  <c r="U2659" i="25"/>
  <c r="V2659" i="25"/>
  <c r="W2659" i="25"/>
  <c r="X2659" i="25"/>
  <c r="S2660" i="25"/>
  <c r="T2660" i="25"/>
  <c r="U2660" i="25"/>
  <c r="V2660" i="25"/>
  <c r="W2660" i="25"/>
  <c r="X2660" i="25"/>
  <c r="S2661" i="25"/>
  <c r="T2661" i="25"/>
  <c r="U2661" i="25"/>
  <c r="V2661" i="25"/>
  <c r="W2661" i="25"/>
  <c r="X2661" i="25"/>
  <c r="S2662" i="25"/>
  <c r="T2662" i="25"/>
  <c r="U2662" i="25"/>
  <c r="V2662" i="25"/>
  <c r="W2662" i="25"/>
  <c r="X2662" i="25"/>
  <c r="S2663" i="25"/>
  <c r="T2663" i="25"/>
  <c r="U2663" i="25"/>
  <c r="V2663" i="25"/>
  <c r="W2663" i="25"/>
  <c r="X2663" i="25"/>
  <c r="S2664" i="25"/>
  <c r="T2664" i="25"/>
  <c r="U2664" i="25"/>
  <c r="V2664" i="25"/>
  <c r="W2664" i="25"/>
  <c r="X2664" i="25"/>
  <c r="S2665" i="25"/>
  <c r="T2665" i="25"/>
  <c r="U2665" i="25"/>
  <c r="V2665" i="25"/>
  <c r="W2665" i="25"/>
  <c r="X2665" i="25"/>
  <c r="S2666" i="25"/>
  <c r="T2666" i="25"/>
  <c r="U2666" i="25"/>
  <c r="V2666" i="25"/>
  <c r="W2666" i="25"/>
  <c r="X2666" i="25"/>
  <c r="S2667" i="25"/>
  <c r="T2667" i="25"/>
  <c r="U2667" i="25"/>
  <c r="V2667" i="25"/>
  <c r="W2667" i="25"/>
  <c r="X2667" i="25"/>
  <c r="S2668" i="25"/>
  <c r="T2668" i="25"/>
  <c r="U2668" i="25"/>
  <c r="V2668" i="25"/>
  <c r="W2668" i="25"/>
  <c r="X2668" i="25"/>
  <c r="S2669" i="25"/>
  <c r="T2669" i="25"/>
  <c r="U2669" i="25"/>
  <c r="S2670" i="25"/>
  <c r="T2670" i="25"/>
  <c r="U2670" i="25"/>
  <c r="S2671" i="25"/>
  <c r="T2671" i="25"/>
  <c r="U2671" i="25"/>
  <c r="S2672" i="25"/>
  <c r="T2672" i="25"/>
  <c r="U2672" i="25"/>
  <c r="V2672" i="25"/>
  <c r="W2672" i="25"/>
  <c r="X2672" i="25"/>
  <c r="S2673" i="25"/>
  <c r="T2673" i="25"/>
  <c r="U2673" i="25"/>
  <c r="V2673" i="25"/>
  <c r="W2673" i="25"/>
  <c r="X2673" i="25"/>
  <c r="S2674" i="25"/>
  <c r="T2674" i="25"/>
  <c r="U2674" i="25"/>
  <c r="V2674" i="25"/>
  <c r="W2674" i="25"/>
  <c r="X2674" i="25"/>
  <c r="S2675" i="25"/>
  <c r="T2675" i="25"/>
  <c r="U2675" i="25"/>
  <c r="V2675" i="25"/>
  <c r="W2675" i="25"/>
  <c r="X2675" i="25"/>
  <c r="S2676" i="25"/>
  <c r="T2676" i="25"/>
  <c r="U2676" i="25"/>
  <c r="V2676" i="25"/>
  <c r="W2676" i="25"/>
  <c r="X2676" i="25"/>
  <c r="S2677" i="25"/>
  <c r="T2677" i="25"/>
  <c r="U2677" i="25"/>
  <c r="V2677" i="25"/>
  <c r="W2677" i="25"/>
  <c r="X2677" i="25"/>
  <c r="S2678" i="25"/>
  <c r="T2678" i="25"/>
  <c r="U2678" i="25"/>
  <c r="V2678" i="25"/>
  <c r="W2678" i="25"/>
  <c r="X2678" i="25"/>
  <c r="S2679" i="25"/>
  <c r="T2679" i="25"/>
  <c r="U2679" i="25"/>
  <c r="V2679" i="25"/>
  <c r="W2679" i="25"/>
  <c r="X2679" i="25"/>
  <c r="S2680" i="25"/>
  <c r="T2680" i="25"/>
  <c r="U2680" i="25"/>
  <c r="V2680" i="25"/>
  <c r="W2680" i="25"/>
  <c r="X2680" i="25"/>
  <c r="S2681" i="25"/>
  <c r="T2681" i="25"/>
  <c r="U2681" i="25"/>
  <c r="V2681" i="25"/>
  <c r="W2681" i="25"/>
  <c r="X2681" i="25"/>
  <c r="S2682" i="25"/>
  <c r="T2682" i="25"/>
  <c r="U2682" i="25"/>
  <c r="V2682" i="25"/>
  <c r="W2682" i="25"/>
  <c r="X2682" i="25"/>
  <c r="S2683" i="25"/>
  <c r="T2683" i="25"/>
  <c r="U2683" i="25"/>
  <c r="V2683" i="25"/>
  <c r="W2683" i="25"/>
  <c r="X2683" i="25"/>
  <c r="S2684" i="25"/>
  <c r="T2684" i="25"/>
  <c r="U2684" i="25"/>
  <c r="V2684" i="25"/>
  <c r="W2684" i="25"/>
  <c r="X2684" i="25"/>
  <c r="S2685" i="25"/>
  <c r="T2685" i="25"/>
  <c r="U2685" i="25"/>
  <c r="V2685" i="25"/>
  <c r="W2685" i="25"/>
  <c r="X2685" i="25"/>
  <c r="S2686" i="25"/>
  <c r="T2686" i="25"/>
  <c r="U2686" i="25"/>
  <c r="V2686" i="25"/>
  <c r="W2686" i="25"/>
  <c r="X2686" i="25"/>
  <c r="S2687" i="25"/>
  <c r="T2687" i="25"/>
  <c r="U2687" i="25"/>
  <c r="V2687" i="25"/>
  <c r="W2687" i="25"/>
  <c r="X2687" i="25"/>
  <c r="S2688" i="25"/>
  <c r="T2688" i="25"/>
  <c r="U2688" i="25"/>
  <c r="V2688" i="25"/>
  <c r="W2688" i="25"/>
  <c r="X2688" i="25"/>
  <c r="S2689" i="25"/>
  <c r="T2689" i="25"/>
  <c r="U2689" i="25"/>
  <c r="V2689" i="25"/>
  <c r="W2689" i="25"/>
  <c r="X2689" i="25"/>
  <c r="S2690" i="25"/>
  <c r="T2690" i="25"/>
  <c r="U2690" i="25"/>
  <c r="V2690" i="25"/>
  <c r="W2690" i="25"/>
  <c r="X2690" i="25"/>
  <c r="S2691" i="25"/>
  <c r="T2691" i="25"/>
  <c r="U2691" i="25"/>
  <c r="V2691" i="25"/>
  <c r="W2691" i="25"/>
  <c r="X2691" i="25"/>
  <c r="S2692" i="25"/>
  <c r="T2692" i="25"/>
  <c r="U2692" i="25"/>
  <c r="V2692" i="25"/>
  <c r="W2692" i="25"/>
  <c r="X2692" i="25"/>
  <c r="S2693" i="25"/>
  <c r="T2693" i="25"/>
  <c r="U2693" i="25"/>
  <c r="V2693" i="25"/>
  <c r="W2693" i="25"/>
  <c r="X2693" i="25"/>
  <c r="T2694" i="25"/>
  <c r="U2694" i="25"/>
  <c r="V2694" i="25"/>
  <c r="W2694" i="25"/>
  <c r="X2694" i="25"/>
  <c r="S2695" i="25"/>
  <c r="T2695" i="25"/>
  <c r="U2695" i="25"/>
  <c r="V2695" i="25"/>
  <c r="W2695" i="25"/>
  <c r="X2695" i="25"/>
  <c r="S2696" i="25"/>
  <c r="T2696" i="25"/>
  <c r="U2696" i="25"/>
  <c r="V2696" i="25"/>
  <c r="W2696" i="25"/>
  <c r="X2696" i="25"/>
  <c r="S2697" i="25"/>
  <c r="T2697" i="25"/>
  <c r="U2697" i="25"/>
  <c r="V2697" i="25"/>
  <c r="W2697" i="25"/>
  <c r="X2697" i="25"/>
  <c r="S2698" i="25"/>
  <c r="T2698" i="25"/>
  <c r="U2698" i="25"/>
  <c r="V2698" i="25"/>
  <c r="W2698" i="25"/>
  <c r="X2698" i="25"/>
  <c r="S2699" i="25"/>
  <c r="T2699" i="25"/>
  <c r="U2699" i="25"/>
  <c r="V2699" i="25"/>
  <c r="W2699" i="25"/>
  <c r="X2699" i="25"/>
  <c r="S2700" i="25"/>
  <c r="T2700" i="25"/>
  <c r="U2700" i="25"/>
  <c r="V2700" i="25"/>
  <c r="W2700" i="25"/>
  <c r="X2700" i="25"/>
  <c r="S2701" i="25"/>
  <c r="T2701" i="25"/>
  <c r="U2701" i="25"/>
  <c r="V2701" i="25"/>
  <c r="W2701" i="25"/>
  <c r="X2701" i="25"/>
  <c r="S2702" i="25"/>
  <c r="T2702" i="25"/>
  <c r="U2702" i="25"/>
  <c r="V2702" i="25"/>
  <c r="W2702" i="25"/>
  <c r="X2702" i="25"/>
  <c r="S2703" i="25"/>
  <c r="T2703" i="25"/>
  <c r="U2703" i="25"/>
  <c r="V2703" i="25"/>
  <c r="W2703" i="25"/>
  <c r="X2703" i="25"/>
  <c r="S2704" i="25"/>
  <c r="T2704" i="25"/>
  <c r="U2704" i="25"/>
  <c r="V2704" i="25"/>
  <c r="W2704" i="25"/>
  <c r="X2704" i="25"/>
  <c r="S2705" i="25"/>
  <c r="T2705" i="25"/>
  <c r="U2705" i="25"/>
  <c r="V2705" i="25"/>
  <c r="W2705" i="25"/>
  <c r="X2705" i="25"/>
  <c r="S2706" i="25"/>
  <c r="T2706" i="25"/>
  <c r="U2706" i="25"/>
  <c r="V2706" i="25"/>
  <c r="W2706" i="25"/>
  <c r="X2706" i="25"/>
  <c r="S2707" i="25"/>
  <c r="T2707" i="25"/>
  <c r="U2707" i="25"/>
  <c r="V2707" i="25"/>
  <c r="W2707" i="25"/>
  <c r="X2707" i="25"/>
  <c r="S2708" i="25"/>
  <c r="T2708" i="25"/>
  <c r="U2708" i="25"/>
  <c r="V2708" i="25"/>
  <c r="W2708" i="25"/>
  <c r="X2708" i="25"/>
  <c r="S2709" i="25"/>
  <c r="T2709" i="25"/>
  <c r="U2709" i="25"/>
  <c r="V2709" i="25"/>
  <c r="W2709" i="25"/>
  <c r="X2709" i="25"/>
  <c r="S2710" i="25"/>
  <c r="T2710" i="25"/>
  <c r="U2710" i="25"/>
  <c r="V2710" i="25"/>
  <c r="W2710" i="25"/>
  <c r="X2710" i="25"/>
  <c r="S2711" i="25"/>
  <c r="T2711" i="25"/>
  <c r="U2711" i="25"/>
  <c r="V2711" i="25"/>
  <c r="W2711" i="25"/>
  <c r="X2711" i="25"/>
  <c r="S2712" i="25"/>
  <c r="T2712" i="25"/>
  <c r="U2712" i="25"/>
  <c r="V2712" i="25"/>
  <c r="W2712" i="25"/>
  <c r="X2712" i="25"/>
  <c r="S2713" i="25"/>
  <c r="T2713" i="25"/>
  <c r="U2713" i="25"/>
  <c r="V2713" i="25"/>
  <c r="W2713" i="25"/>
  <c r="X2713" i="25"/>
  <c r="S2714" i="25"/>
  <c r="T2714" i="25"/>
  <c r="U2714" i="25"/>
  <c r="V2714" i="25"/>
  <c r="W2714" i="25"/>
  <c r="X2714" i="25"/>
  <c r="S2715" i="25"/>
  <c r="T2715" i="25"/>
  <c r="U2715" i="25"/>
  <c r="V2715" i="25"/>
  <c r="W2715" i="25"/>
  <c r="X2715" i="25"/>
  <c r="S2716" i="25"/>
  <c r="T2716" i="25"/>
  <c r="U2716" i="25"/>
  <c r="V2716" i="25"/>
  <c r="W2716" i="25"/>
  <c r="X2716" i="25"/>
  <c r="S2717" i="25"/>
  <c r="T2717" i="25"/>
  <c r="U2717" i="25"/>
  <c r="V2717" i="25"/>
  <c r="W2717" i="25"/>
  <c r="X2717" i="25"/>
  <c r="S2718" i="25"/>
  <c r="T2718" i="25"/>
  <c r="U2718" i="25"/>
  <c r="V2718" i="25"/>
  <c r="W2718" i="25"/>
  <c r="X2718" i="25"/>
  <c r="S2719" i="25"/>
  <c r="T2719" i="25"/>
  <c r="U2719" i="25"/>
  <c r="V2719" i="25"/>
  <c r="W2719" i="25"/>
  <c r="X2719" i="25"/>
  <c r="S2720" i="25"/>
  <c r="T2720" i="25"/>
  <c r="U2720" i="25"/>
  <c r="V2720" i="25"/>
  <c r="W2720" i="25"/>
  <c r="X2720" i="25"/>
  <c r="S2721" i="25"/>
  <c r="T2721" i="25"/>
  <c r="U2721" i="25"/>
  <c r="V2721" i="25"/>
  <c r="W2721" i="25"/>
  <c r="X2721" i="25"/>
  <c r="S2722" i="25"/>
  <c r="T2722" i="25"/>
  <c r="U2722" i="25"/>
  <c r="V2722" i="25"/>
  <c r="W2722" i="25"/>
  <c r="X2722" i="25"/>
  <c r="S2723" i="25"/>
  <c r="T2723" i="25"/>
  <c r="U2723" i="25"/>
  <c r="V2723" i="25"/>
  <c r="W2723" i="25"/>
  <c r="X2723" i="25"/>
  <c r="S2724" i="25"/>
  <c r="T2724" i="25"/>
  <c r="U2724" i="25"/>
  <c r="V2724" i="25"/>
  <c r="W2724" i="25"/>
  <c r="X2724" i="25"/>
  <c r="S2725" i="25"/>
  <c r="T2725" i="25"/>
  <c r="U2725" i="25"/>
  <c r="V2725" i="25"/>
  <c r="W2725" i="25"/>
  <c r="X2725" i="25"/>
  <c r="S2726" i="25"/>
  <c r="T2726" i="25"/>
  <c r="U2726" i="25"/>
  <c r="V2726" i="25"/>
  <c r="W2726" i="25"/>
  <c r="X2726" i="25"/>
  <c r="S2727" i="25"/>
  <c r="T2727" i="25"/>
  <c r="U2727" i="25"/>
  <c r="V2727" i="25"/>
  <c r="W2727" i="25"/>
  <c r="X2727" i="25"/>
  <c r="S2728" i="25"/>
  <c r="T2728" i="25"/>
  <c r="U2728" i="25"/>
  <c r="V2728" i="25"/>
  <c r="W2728" i="25"/>
  <c r="X2728" i="25"/>
  <c r="S2729" i="25"/>
  <c r="T2729" i="25"/>
  <c r="U2729" i="25"/>
  <c r="V2729" i="25"/>
  <c r="W2729" i="25"/>
  <c r="X2729" i="25"/>
  <c r="S2730" i="25"/>
  <c r="T2730" i="25"/>
  <c r="U2730" i="25"/>
  <c r="V2730" i="25"/>
  <c r="W2730" i="25"/>
  <c r="X2730" i="25"/>
  <c r="S2731" i="25"/>
  <c r="T2731" i="25"/>
  <c r="U2731" i="25"/>
  <c r="V2731" i="25"/>
  <c r="W2731" i="25"/>
  <c r="X2731" i="25"/>
  <c r="S2732" i="25"/>
  <c r="T2732" i="25"/>
  <c r="U2732" i="25"/>
  <c r="V2732" i="25"/>
  <c r="W2732" i="25"/>
  <c r="X2732" i="25"/>
  <c r="S2733" i="25"/>
  <c r="T2733" i="25"/>
  <c r="U2733" i="25"/>
  <c r="V2733" i="25"/>
  <c r="W2733" i="25"/>
  <c r="X2733" i="25"/>
  <c r="S2734" i="25"/>
  <c r="T2734" i="25"/>
  <c r="U2734" i="25"/>
  <c r="V2734" i="25"/>
  <c r="W2734" i="25"/>
  <c r="X2734" i="25"/>
  <c r="S2735" i="25"/>
  <c r="T2735" i="25"/>
  <c r="U2735" i="25"/>
  <c r="V2735" i="25"/>
  <c r="W2735" i="25"/>
  <c r="X2735" i="25"/>
  <c r="S2736" i="25"/>
  <c r="T2736" i="25"/>
  <c r="U2736" i="25"/>
  <c r="V2736" i="25"/>
  <c r="W2736" i="25"/>
  <c r="X2736" i="25"/>
  <c r="S2737" i="25"/>
  <c r="T2737" i="25"/>
  <c r="U2737" i="25"/>
  <c r="V2737" i="25"/>
  <c r="W2737" i="25"/>
  <c r="X2737" i="25"/>
  <c r="S2738" i="25"/>
  <c r="T2738" i="25"/>
  <c r="U2738" i="25"/>
  <c r="V2738" i="25"/>
  <c r="W2738" i="25"/>
  <c r="X2738" i="25"/>
  <c r="S2739" i="25"/>
  <c r="T2739" i="25"/>
  <c r="U2739" i="25"/>
  <c r="V2739" i="25"/>
  <c r="W2739" i="25"/>
  <c r="X2739" i="25"/>
  <c r="S2740" i="25"/>
  <c r="T2740" i="25"/>
  <c r="U2740" i="25"/>
  <c r="V2740" i="25"/>
  <c r="W2740" i="25"/>
  <c r="X2740" i="25"/>
  <c r="S2741" i="25"/>
  <c r="T2741" i="25"/>
  <c r="U2741" i="25"/>
  <c r="V2741" i="25"/>
  <c r="W2741" i="25"/>
  <c r="X2741" i="25"/>
  <c r="S2742" i="25"/>
  <c r="T2742" i="25"/>
  <c r="U2742" i="25"/>
  <c r="V2742" i="25"/>
  <c r="W2742" i="25"/>
  <c r="X2742" i="25"/>
  <c r="S2743" i="25"/>
  <c r="T2743" i="25"/>
  <c r="U2743" i="25"/>
  <c r="V2743" i="25"/>
  <c r="W2743" i="25"/>
  <c r="X2743" i="25"/>
  <c r="S2744" i="25"/>
  <c r="T2744" i="25"/>
  <c r="U2744" i="25"/>
  <c r="V2744" i="25"/>
  <c r="W2744" i="25"/>
  <c r="X2744" i="25"/>
  <c r="S2745" i="25"/>
  <c r="T2745" i="25"/>
  <c r="U2745" i="25"/>
  <c r="V2745" i="25"/>
  <c r="W2745" i="25"/>
  <c r="X2745" i="25"/>
  <c r="S2746" i="25"/>
  <c r="T2746" i="25"/>
  <c r="U2746" i="25"/>
  <c r="V2746" i="25"/>
  <c r="W2746" i="25"/>
  <c r="X2746" i="25"/>
  <c r="V2747" i="25"/>
  <c r="W2747" i="25"/>
  <c r="X2747" i="25"/>
  <c r="T2748" i="25"/>
  <c r="U2748" i="25"/>
  <c r="V2748" i="25"/>
  <c r="W2748" i="25"/>
  <c r="X2748" i="25"/>
  <c r="S2749" i="25"/>
  <c r="T2749" i="25"/>
  <c r="U2749" i="25"/>
  <c r="V2749" i="25"/>
  <c r="W2749" i="25"/>
  <c r="X2749" i="25"/>
  <c r="S2750" i="25"/>
  <c r="T2750" i="25"/>
  <c r="U2750" i="25"/>
  <c r="V2750" i="25"/>
  <c r="W2750" i="25"/>
  <c r="X2750" i="25"/>
  <c r="S2751" i="25"/>
  <c r="T2751" i="25"/>
  <c r="U2751" i="25"/>
  <c r="V2751" i="25"/>
  <c r="W2751" i="25"/>
  <c r="X2751" i="25"/>
  <c r="S2752" i="25"/>
  <c r="T2752" i="25"/>
  <c r="U2752" i="25"/>
  <c r="S2753" i="25"/>
  <c r="T2753" i="25"/>
  <c r="U2753" i="25"/>
  <c r="S2754" i="25"/>
  <c r="T2754" i="25"/>
  <c r="U2754" i="25"/>
  <c r="V2754" i="25"/>
  <c r="W2754" i="25"/>
  <c r="X2754" i="25"/>
  <c r="S2755" i="25"/>
  <c r="T2755" i="25"/>
  <c r="U2755" i="25"/>
  <c r="V2755" i="25"/>
  <c r="W2755" i="25"/>
  <c r="X2755" i="25"/>
  <c r="S2756" i="25"/>
  <c r="T2756" i="25"/>
  <c r="U2756" i="25"/>
  <c r="V2756" i="25"/>
  <c r="W2756" i="25"/>
  <c r="X2756" i="25"/>
  <c r="S2757" i="25"/>
  <c r="T2757" i="25"/>
  <c r="U2757" i="25"/>
  <c r="V2757" i="25"/>
  <c r="W2757" i="25"/>
  <c r="X2757" i="25"/>
  <c r="S2758" i="25"/>
  <c r="T2758" i="25"/>
  <c r="U2758" i="25"/>
  <c r="V2758" i="25"/>
  <c r="W2758" i="25"/>
  <c r="X2758" i="25"/>
  <c r="S2759" i="25"/>
  <c r="T2759" i="25"/>
  <c r="U2759" i="25"/>
  <c r="V2759" i="25"/>
  <c r="W2759" i="25"/>
  <c r="X2759" i="25"/>
  <c r="S2760" i="25"/>
  <c r="T2760" i="25"/>
  <c r="U2760" i="25"/>
  <c r="V2760" i="25"/>
  <c r="W2760" i="25"/>
  <c r="X2760" i="25"/>
  <c r="S2761" i="25"/>
  <c r="T2761" i="25"/>
  <c r="U2761" i="25"/>
  <c r="V2761" i="25"/>
  <c r="W2761" i="25"/>
  <c r="X2761" i="25"/>
  <c r="S2762" i="25"/>
  <c r="T2762" i="25"/>
  <c r="U2762" i="25"/>
  <c r="V2762" i="25"/>
  <c r="W2762" i="25"/>
  <c r="X2762" i="25"/>
  <c r="S2763" i="25"/>
  <c r="T2763" i="25"/>
  <c r="U2763" i="25"/>
  <c r="V2763" i="25"/>
  <c r="W2763" i="25"/>
  <c r="X2763" i="25"/>
  <c r="S2764" i="25"/>
  <c r="T2764" i="25"/>
  <c r="U2764" i="25"/>
  <c r="V2764" i="25"/>
  <c r="W2764" i="25"/>
  <c r="X2764" i="25"/>
  <c r="S2765" i="25"/>
  <c r="T2765" i="25"/>
  <c r="U2765" i="25"/>
  <c r="V2765" i="25"/>
  <c r="W2765" i="25"/>
  <c r="X2765" i="25"/>
  <c r="S2766" i="25"/>
  <c r="T2766" i="25"/>
  <c r="U2766" i="25"/>
  <c r="V2766" i="25"/>
  <c r="W2766" i="25"/>
  <c r="X2766" i="25"/>
  <c r="S2767" i="25"/>
  <c r="T2767" i="25"/>
  <c r="U2767" i="25"/>
  <c r="V2767" i="25"/>
  <c r="W2767" i="25"/>
  <c r="X2767" i="25"/>
  <c r="S2768" i="25"/>
  <c r="T2768" i="25"/>
  <c r="U2768" i="25"/>
  <c r="V2768" i="25"/>
  <c r="W2768" i="25"/>
  <c r="X2768" i="25"/>
  <c r="S2769" i="25"/>
  <c r="T2769" i="25"/>
  <c r="U2769" i="25"/>
  <c r="V2769" i="25"/>
  <c r="W2769" i="25"/>
  <c r="X2769" i="25"/>
  <c r="S2770" i="25"/>
  <c r="T2770" i="25"/>
  <c r="U2770" i="25"/>
  <c r="V2770" i="25"/>
  <c r="W2770" i="25"/>
  <c r="X2770" i="25"/>
  <c r="S2771" i="25"/>
  <c r="T2771" i="25"/>
  <c r="U2771" i="25"/>
  <c r="V2771" i="25"/>
  <c r="W2771" i="25"/>
  <c r="X2771" i="25"/>
  <c r="S2772" i="25"/>
  <c r="T2772" i="25"/>
  <c r="U2772" i="25"/>
  <c r="V2772" i="25"/>
  <c r="W2772" i="25"/>
  <c r="X2772" i="25"/>
  <c r="S2773" i="25"/>
  <c r="T2773" i="25"/>
  <c r="U2773" i="25"/>
  <c r="V2773" i="25"/>
  <c r="W2773" i="25"/>
  <c r="X2773" i="25"/>
  <c r="S2774" i="25"/>
  <c r="T2774" i="25"/>
  <c r="U2774" i="25"/>
  <c r="V2774" i="25"/>
  <c r="W2774" i="25"/>
  <c r="X2774" i="25"/>
  <c r="S2775" i="25"/>
  <c r="T2775" i="25"/>
  <c r="U2775" i="25"/>
  <c r="V2775" i="25"/>
  <c r="W2775" i="25"/>
  <c r="X2775" i="25"/>
  <c r="S2776" i="25"/>
  <c r="T2776" i="25"/>
  <c r="U2776" i="25"/>
  <c r="V2776" i="25"/>
  <c r="W2776" i="25"/>
  <c r="X2776" i="25"/>
  <c r="S2777" i="25"/>
  <c r="T2777" i="25"/>
  <c r="U2777" i="25"/>
  <c r="V2777" i="25"/>
  <c r="W2777" i="25"/>
  <c r="X2777" i="25"/>
  <c r="S2778" i="25"/>
  <c r="T2778" i="25"/>
  <c r="U2778" i="25"/>
  <c r="V2778" i="25"/>
  <c r="W2778" i="25"/>
  <c r="X2778" i="25"/>
  <c r="S2779" i="25"/>
  <c r="T2779" i="25"/>
  <c r="U2779" i="25"/>
  <c r="V2779" i="25"/>
  <c r="W2779" i="25"/>
  <c r="X2779" i="25"/>
  <c r="S2780" i="25"/>
  <c r="T2780" i="25"/>
  <c r="U2780" i="25"/>
  <c r="V2780" i="25"/>
  <c r="W2780" i="25"/>
  <c r="X2780" i="25"/>
  <c r="S2781" i="25"/>
  <c r="T2781" i="25"/>
  <c r="U2781" i="25"/>
  <c r="V2781" i="25"/>
  <c r="W2781" i="25"/>
  <c r="X2781" i="25"/>
  <c r="S2782" i="25"/>
  <c r="T2782" i="25"/>
  <c r="U2782" i="25"/>
  <c r="V2782" i="25"/>
  <c r="W2782" i="25"/>
  <c r="X2782" i="25"/>
  <c r="S2783" i="25"/>
  <c r="T2783" i="25"/>
  <c r="U2783" i="25"/>
  <c r="V2783" i="25"/>
  <c r="W2783" i="25"/>
  <c r="X2783" i="25"/>
  <c r="S2784" i="25"/>
  <c r="T2784" i="25"/>
  <c r="U2784" i="25"/>
  <c r="V2784" i="25"/>
  <c r="W2784" i="25"/>
  <c r="X2784" i="25"/>
  <c r="S2785" i="25"/>
  <c r="T2785" i="25"/>
  <c r="U2785" i="25"/>
  <c r="V2785" i="25"/>
  <c r="W2785" i="25"/>
  <c r="X2785" i="25"/>
  <c r="S2786" i="25"/>
  <c r="T2786" i="25"/>
  <c r="U2786" i="25"/>
  <c r="V2786" i="25"/>
  <c r="W2786" i="25"/>
  <c r="X2786" i="25"/>
  <c r="S2787" i="25"/>
  <c r="T2787" i="25"/>
  <c r="U2787" i="25"/>
  <c r="V2787" i="25"/>
  <c r="W2787" i="25"/>
  <c r="X2787" i="25"/>
  <c r="S2788" i="25"/>
  <c r="T2788" i="25"/>
  <c r="U2788" i="25"/>
  <c r="V2788" i="25"/>
  <c r="W2788" i="25"/>
  <c r="X2788" i="25"/>
  <c r="S2789" i="25"/>
  <c r="T2789" i="25"/>
  <c r="U2789" i="25"/>
  <c r="V2789" i="25"/>
  <c r="W2789" i="25"/>
  <c r="X2789" i="25"/>
  <c r="S2790" i="25"/>
  <c r="T2790" i="25"/>
  <c r="U2790" i="25"/>
  <c r="V2790" i="25"/>
  <c r="W2790" i="25"/>
  <c r="X2790" i="25"/>
  <c r="S2791" i="25"/>
  <c r="T2791" i="25"/>
  <c r="U2791" i="25"/>
  <c r="V2791" i="25"/>
  <c r="W2791" i="25"/>
  <c r="X2791" i="25"/>
  <c r="S2792" i="25"/>
  <c r="T2792" i="25"/>
  <c r="U2792" i="25"/>
  <c r="V2792" i="25"/>
  <c r="W2792" i="25"/>
  <c r="X2792" i="25"/>
  <c r="S2793" i="25"/>
  <c r="T2793" i="25"/>
  <c r="U2793" i="25"/>
  <c r="V2793" i="25"/>
  <c r="W2793" i="25"/>
  <c r="X2793" i="25"/>
  <c r="S2794" i="25"/>
  <c r="T2794" i="25"/>
  <c r="U2794" i="25"/>
  <c r="V2794" i="25"/>
  <c r="W2794" i="25"/>
  <c r="X2794" i="25"/>
  <c r="S2795" i="25"/>
  <c r="T2795" i="25"/>
  <c r="U2795" i="25"/>
  <c r="V2795" i="25"/>
  <c r="W2795" i="25"/>
  <c r="X2795" i="25"/>
  <c r="S2796" i="25"/>
  <c r="T2796" i="25"/>
  <c r="U2796" i="25"/>
  <c r="V2796" i="25"/>
  <c r="W2796" i="25"/>
  <c r="X2796" i="25"/>
  <c r="S2797" i="25"/>
  <c r="T2797" i="25"/>
  <c r="U2797" i="25"/>
  <c r="V2797" i="25"/>
  <c r="W2797" i="25"/>
  <c r="X2797" i="25"/>
  <c r="S2798" i="25"/>
  <c r="T2798" i="25"/>
  <c r="U2798" i="25"/>
  <c r="V2798" i="25"/>
  <c r="W2798" i="25"/>
  <c r="X2798" i="25"/>
  <c r="S2799" i="25"/>
  <c r="T2799" i="25"/>
  <c r="U2799" i="25"/>
  <c r="V2799" i="25"/>
  <c r="W2799" i="25"/>
  <c r="X2799" i="25"/>
  <c r="S2800" i="25"/>
  <c r="T2800" i="25"/>
  <c r="U2800" i="25"/>
  <c r="V2800" i="25"/>
  <c r="W2800" i="25"/>
  <c r="X2800" i="25"/>
  <c r="S2801" i="25"/>
  <c r="T2801" i="25"/>
  <c r="U2801" i="25"/>
  <c r="V2801" i="25"/>
  <c r="W2801" i="25"/>
  <c r="X2801" i="25"/>
  <c r="S2802" i="25"/>
  <c r="T2802" i="25"/>
  <c r="U2802" i="25"/>
  <c r="V2802" i="25"/>
  <c r="W2802" i="25"/>
  <c r="X2802" i="25"/>
  <c r="S2803" i="25"/>
  <c r="T2803" i="25"/>
  <c r="U2803" i="25"/>
  <c r="V2803" i="25"/>
  <c r="W2803" i="25"/>
  <c r="X2803" i="25"/>
  <c r="S2804" i="25"/>
  <c r="T2804" i="25"/>
  <c r="U2804" i="25"/>
  <c r="V2804" i="25"/>
  <c r="W2804" i="25"/>
  <c r="X2804" i="25"/>
  <c r="S2805" i="25"/>
  <c r="T2805" i="25"/>
  <c r="U2805" i="25"/>
  <c r="V2805" i="25"/>
  <c r="W2805" i="25"/>
  <c r="X2805" i="25"/>
  <c r="S2806" i="25"/>
  <c r="T2806" i="25"/>
  <c r="U2806" i="25"/>
  <c r="V2806" i="25"/>
  <c r="W2806" i="25"/>
  <c r="X2806" i="25"/>
  <c r="S2807" i="25"/>
  <c r="T2807" i="25"/>
  <c r="U2807" i="25"/>
  <c r="V2807" i="25"/>
  <c r="W2807" i="25"/>
  <c r="X2807" i="25"/>
  <c r="S2808" i="25"/>
  <c r="T2808" i="25"/>
  <c r="U2808" i="25"/>
  <c r="V2808" i="25"/>
  <c r="W2808" i="25"/>
  <c r="X2808" i="25"/>
  <c r="S2809" i="25"/>
  <c r="T2809" i="25"/>
  <c r="U2809" i="25"/>
  <c r="V2809" i="25"/>
  <c r="W2809" i="25"/>
  <c r="X2809" i="25"/>
  <c r="S2810" i="25"/>
  <c r="T2810" i="25"/>
  <c r="U2810" i="25"/>
  <c r="V2810" i="25"/>
  <c r="W2810" i="25"/>
  <c r="X2810" i="25"/>
  <c r="S2811" i="25"/>
  <c r="T2811" i="25"/>
  <c r="U2811" i="25"/>
  <c r="V2811" i="25"/>
  <c r="W2811" i="25"/>
  <c r="X2811" i="25"/>
  <c r="S2812" i="25"/>
  <c r="T2812" i="25"/>
  <c r="U2812" i="25"/>
  <c r="V2812" i="25"/>
  <c r="W2812" i="25"/>
  <c r="X2812" i="25"/>
  <c r="S2813" i="25"/>
  <c r="T2813" i="25"/>
  <c r="U2813" i="25"/>
  <c r="V2813" i="25"/>
  <c r="W2813" i="25"/>
  <c r="X2813" i="25"/>
  <c r="S2814" i="25"/>
  <c r="T2814" i="25"/>
  <c r="U2814" i="25"/>
  <c r="V2814" i="25"/>
  <c r="W2814" i="25"/>
  <c r="X2814" i="25"/>
  <c r="S2815" i="25"/>
  <c r="T2815" i="25"/>
  <c r="U2815" i="25"/>
  <c r="V2815" i="25"/>
  <c r="W2815" i="25"/>
  <c r="X2815" i="25"/>
  <c r="S2816" i="25"/>
  <c r="T2816" i="25"/>
  <c r="U2816" i="25"/>
  <c r="V2816" i="25"/>
  <c r="W2816" i="25"/>
  <c r="X2816" i="25"/>
  <c r="S2817" i="25"/>
  <c r="T2817" i="25"/>
  <c r="U2817" i="25"/>
  <c r="V2817" i="25"/>
  <c r="W2817" i="25"/>
  <c r="X2817" i="25"/>
  <c r="S2818" i="25"/>
  <c r="T2818" i="25"/>
  <c r="U2818" i="25"/>
  <c r="V2818" i="25"/>
  <c r="W2818" i="25"/>
  <c r="X2818" i="25"/>
  <c r="S2819" i="25"/>
  <c r="T2819" i="25"/>
  <c r="U2819" i="25"/>
  <c r="V2819" i="25"/>
  <c r="W2819" i="25"/>
  <c r="X2819" i="25"/>
  <c r="U2820" i="25"/>
  <c r="V2820" i="25"/>
  <c r="W2820" i="25"/>
  <c r="X2820" i="25"/>
  <c r="U2821" i="25"/>
  <c r="V2821" i="25"/>
  <c r="W2821" i="25"/>
  <c r="X2821" i="25"/>
  <c r="S2822" i="25"/>
  <c r="T2822" i="25"/>
  <c r="U2822" i="25"/>
  <c r="V2822" i="25"/>
  <c r="W2822" i="25"/>
  <c r="X2822" i="25"/>
  <c r="S2823" i="25"/>
  <c r="T2823" i="25"/>
  <c r="U2823" i="25"/>
  <c r="V2823" i="25"/>
  <c r="W2823" i="25"/>
  <c r="X2823" i="25"/>
  <c r="S2824" i="25"/>
  <c r="T2824" i="25"/>
  <c r="U2824" i="25"/>
  <c r="V2824" i="25"/>
  <c r="W2824" i="25"/>
  <c r="X2824" i="25"/>
  <c r="S2825" i="25"/>
  <c r="T2825" i="25"/>
  <c r="U2825" i="25"/>
  <c r="V2825" i="25"/>
  <c r="W2825" i="25"/>
  <c r="X2825" i="25"/>
  <c r="S2826" i="25"/>
  <c r="T2826" i="25"/>
  <c r="U2826" i="25"/>
  <c r="V2826" i="25"/>
  <c r="W2826" i="25"/>
  <c r="X2826" i="25"/>
  <c r="S2827" i="25"/>
  <c r="T2827" i="25"/>
  <c r="U2827" i="25"/>
  <c r="V2827" i="25"/>
  <c r="W2827" i="25"/>
  <c r="X2827" i="25"/>
  <c r="S2828" i="25"/>
  <c r="T2828" i="25"/>
  <c r="U2828" i="25"/>
  <c r="V2828" i="25"/>
  <c r="W2828" i="25"/>
  <c r="X2828" i="25"/>
  <c r="S2829" i="25"/>
  <c r="T2829" i="25"/>
  <c r="U2829" i="25"/>
  <c r="V2829" i="25"/>
  <c r="W2829" i="25"/>
  <c r="X2829" i="25"/>
  <c r="S2830" i="25"/>
  <c r="T2830" i="25"/>
  <c r="U2830" i="25"/>
  <c r="V2830" i="25"/>
  <c r="W2830" i="25"/>
  <c r="X2830" i="25"/>
  <c r="S2831" i="25"/>
  <c r="T2831" i="25"/>
  <c r="U2831" i="25"/>
  <c r="V2831" i="25"/>
  <c r="W2831" i="25"/>
  <c r="X2831" i="25"/>
  <c r="S2832" i="25"/>
  <c r="T2832" i="25"/>
  <c r="U2832" i="25"/>
  <c r="V2832" i="25"/>
  <c r="W2832" i="25"/>
  <c r="X2832" i="25"/>
  <c r="S2833" i="25"/>
  <c r="T2833" i="25"/>
  <c r="U2833" i="25"/>
  <c r="V2833" i="25"/>
  <c r="W2833" i="25"/>
  <c r="X2833" i="25"/>
  <c r="S2834" i="25"/>
  <c r="T2834" i="25"/>
  <c r="U2834" i="25"/>
  <c r="V2834" i="25"/>
  <c r="W2834" i="25"/>
  <c r="X2834" i="25"/>
  <c r="S2835" i="25"/>
  <c r="T2835" i="25"/>
  <c r="U2835" i="25"/>
  <c r="V2835" i="25"/>
  <c r="W2835" i="25"/>
  <c r="X2835" i="25"/>
  <c r="S2836" i="25"/>
  <c r="T2836" i="25"/>
  <c r="U2836" i="25"/>
  <c r="V2836" i="25"/>
  <c r="W2836" i="25"/>
  <c r="X2836" i="25"/>
  <c r="S2837" i="25"/>
  <c r="T2837" i="25"/>
  <c r="U2837" i="25"/>
  <c r="V2837" i="25"/>
  <c r="W2837" i="25"/>
  <c r="X2837" i="25"/>
  <c r="S2838" i="25"/>
  <c r="T2838" i="25"/>
  <c r="U2838" i="25"/>
  <c r="V2838" i="25"/>
  <c r="W2838" i="25"/>
  <c r="X2838" i="25"/>
  <c r="S2839" i="25"/>
  <c r="T2839" i="25"/>
  <c r="U2839" i="25"/>
  <c r="V2839" i="25"/>
  <c r="W2839" i="25"/>
  <c r="X2839" i="25"/>
  <c r="S2840" i="25"/>
  <c r="T2840" i="25"/>
  <c r="U2840" i="25"/>
  <c r="V2840" i="25"/>
  <c r="W2840" i="25"/>
  <c r="X2840" i="25"/>
  <c r="S2841" i="25"/>
  <c r="T2841" i="25"/>
  <c r="U2841" i="25"/>
  <c r="V2841" i="25"/>
  <c r="W2841" i="25"/>
  <c r="X2841" i="25"/>
  <c r="S2842" i="25"/>
  <c r="T2842" i="25"/>
  <c r="U2842" i="25"/>
  <c r="V2842" i="25"/>
  <c r="W2842" i="25"/>
  <c r="X2842" i="25"/>
  <c r="S2843" i="25"/>
  <c r="T2843" i="25"/>
  <c r="U2843" i="25"/>
  <c r="V2843" i="25"/>
  <c r="W2843" i="25"/>
  <c r="X2843" i="25"/>
  <c r="S2844" i="25"/>
  <c r="T2844" i="25"/>
  <c r="U2844" i="25"/>
  <c r="V2844" i="25"/>
  <c r="W2844" i="25"/>
  <c r="X2844" i="25"/>
  <c r="S2845" i="25"/>
  <c r="T2845" i="25"/>
  <c r="U2845" i="25"/>
  <c r="V2845" i="25"/>
  <c r="W2845" i="25"/>
  <c r="X2845" i="25"/>
  <c r="S2846" i="25"/>
  <c r="T2846" i="25"/>
  <c r="U2846" i="25"/>
  <c r="V2846" i="25"/>
  <c r="W2846" i="25"/>
  <c r="X2846" i="25"/>
  <c r="S2847" i="25"/>
  <c r="T2847" i="25"/>
  <c r="U2847" i="25"/>
  <c r="V2847" i="25"/>
  <c r="W2847" i="25"/>
  <c r="X2847" i="25"/>
  <c r="G2848" i="25"/>
  <c r="S2848" i="25"/>
  <c r="T2848" i="25"/>
  <c r="U2848" i="25"/>
  <c r="V2848" i="25"/>
  <c r="W2848" i="25"/>
  <c r="X2848" i="25"/>
  <c r="S2849" i="25"/>
  <c r="T2849" i="25"/>
  <c r="U2849" i="25"/>
  <c r="V2849" i="25"/>
  <c r="W2849" i="25"/>
  <c r="X2849" i="25"/>
  <c r="G2850" i="25"/>
  <c r="S2850" i="25"/>
  <c r="T2850" i="25"/>
  <c r="U2850" i="25"/>
  <c r="V2850" i="25"/>
  <c r="W2850" i="25"/>
  <c r="X2850" i="25"/>
  <c r="S2851" i="25"/>
  <c r="T2851" i="25"/>
  <c r="U2851" i="25"/>
  <c r="V2851" i="25"/>
  <c r="W2851" i="25"/>
  <c r="X2851" i="25"/>
  <c r="S2852" i="25"/>
  <c r="T2852" i="25"/>
  <c r="U2852" i="25"/>
  <c r="V2852" i="25"/>
  <c r="W2852" i="25"/>
  <c r="X2852" i="25"/>
  <c r="S2853" i="25"/>
  <c r="T2853" i="25"/>
  <c r="U2853" i="25"/>
  <c r="V2853" i="25"/>
  <c r="W2853" i="25"/>
  <c r="X2853" i="25"/>
  <c r="S2854" i="25"/>
  <c r="T2854" i="25"/>
  <c r="U2854" i="25"/>
  <c r="V2854" i="25"/>
  <c r="W2854" i="25"/>
  <c r="X2854" i="25"/>
  <c r="S2855" i="25"/>
  <c r="T2855" i="25"/>
  <c r="U2855" i="25"/>
  <c r="V2855" i="25"/>
  <c r="W2855" i="25"/>
  <c r="X2855" i="25"/>
  <c r="S2856" i="25"/>
  <c r="T2856" i="25"/>
  <c r="U2856" i="25"/>
  <c r="V2856" i="25"/>
  <c r="W2856" i="25"/>
  <c r="X2856" i="25"/>
  <c r="S2857" i="25"/>
  <c r="T2857" i="25"/>
  <c r="U2857" i="25"/>
  <c r="V2857" i="25"/>
  <c r="W2857" i="25"/>
  <c r="X2857" i="25"/>
  <c r="S2858" i="25"/>
  <c r="T2858" i="25"/>
  <c r="U2858" i="25"/>
  <c r="V2858" i="25"/>
  <c r="W2858" i="25"/>
  <c r="X2858" i="25"/>
  <c r="S2859" i="25"/>
  <c r="T2859" i="25"/>
  <c r="U2859" i="25"/>
  <c r="V2859" i="25"/>
  <c r="W2859" i="25"/>
  <c r="X2859" i="25"/>
  <c r="S2860" i="25"/>
  <c r="T2860" i="25"/>
  <c r="U2860" i="25"/>
  <c r="V2860" i="25"/>
  <c r="W2860" i="25"/>
  <c r="X2860" i="25"/>
  <c r="S2861" i="25"/>
  <c r="T2861" i="25"/>
  <c r="U2861" i="25"/>
  <c r="V2861" i="25"/>
  <c r="W2861" i="25"/>
  <c r="X2861" i="25"/>
  <c r="G2862" i="25"/>
  <c r="S2862" i="25"/>
  <c r="T2862" i="25"/>
  <c r="U2862" i="25"/>
  <c r="V2862" i="25"/>
  <c r="W2862" i="25"/>
  <c r="X2862" i="25"/>
  <c r="S2863" i="25"/>
  <c r="T2863" i="25"/>
  <c r="U2863" i="25"/>
  <c r="V2863" i="25"/>
  <c r="W2863" i="25"/>
  <c r="X2863" i="25"/>
  <c r="G2864" i="25"/>
  <c r="S2864" i="25"/>
  <c r="T2864" i="25"/>
  <c r="U2864" i="25"/>
  <c r="V2864" i="25"/>
  <c r="W2864" i="25"/>
  <c r="X2864" i="25"/>
  <c r="S2865" i="25"/>
  <c r="T2865" i="25"/>
  <c r="U2865" i="25"/>
  <c r="V2865" i="25"/>
  <c r="W2865" i="25"/>
  <c r="X2865" i="25"/>
  <c r="S2866" i="25"/>
  <c r="T2866" i="25"/>
  <c r="U2866" i="25"/>
  <c r="V2866" i="25"/>
  <c r="W2866" i="25"/>
  <c r="X2866" i="25"/>
  <c r="S2867" i="25"/>
  <c r="T2867" i="25"/>
  <c r="U2867" i="25"/>
  <c r="V2867" i="25"/>
  <c r="W2867" i="25"/>
  <c r="X2867" i="25"/>
  <c r="S2868" i="25"/>
  <c r="T2868" i="25"/>
  <c r="U2868" i="25"/>
  <c r="V2868" i="25"/>
  <c r="W2868" i="25"/>
  <c r="X2868" i="25"/>
  <c r="S2869" i="25"/>
  <c r="T2869" i="25"/>
  <c r="U2869" i="25"/>
  <c r="V2869" i="25"/>
  <c r="W2869" i="25"/>
  <c r="X2869" i="25"/>
  <c r="S2870" i="25"/>
  <c r="T2870" i="25"/>
  <c r="U2870" i="25"/>
  <c r="V2870" i="25"/>
  <c r="W2870" i="25"/>
  <c r="X2870" i="25"/>
  <c r="S2871" i="25"/>
  <c r="T2871" i="25"/>
  <c r="U2871" i="25"/>
  <c r="V2871" i="25"/>
  <c r="W2871" i="25"/>
  <c r="X2871" i="25"/>
  <c r="S2872" i="25"/>
  <c r="T2872" i="25"/>
  <c r="U2872" i="25"/>
  <c r="V2872" i="25"/>
  <c r="W2872" i="25"/>
  <c r="X2872" i="25"/>
  <c r="S2873" i="25"/>
  <c r="T2873" i="25"/>
  <c r="U2873" i="25"/>
  <c r="V2873" i="25"/>
  <c r="W2873" i="25"/>
  <c r="X2873" i="25"/>
  <c r="S2874" i="25"/>
  <c r="T2874" i="25"/>
  <c r="U2874" i="25"/>
  <c r="V2874" i="25"/>
  <c r="W2874" i="25"/>
  <c r="X2874" i="25"/>
  <c r="G2875" i="25"/>
  <c r="S2875" i="25"/>
  <c r="T2875" i="25"/>
  <c r="U2875" i="25"/>
  <c r="V2875" i="25"/>
  <c r="W2875" i="25"/>
  <c r="X2875" i="25"/>
  <c r="S2876" i="25"/>
  <c r="T2876" i="25"/>
  <c r="U2876" i="25"/>
  <c r="V2876" i="25"/>
  <c r="W2876" i="25"/>
  <c r="X2876" i="25"/>
  <c r="G2877" i="25"/>
  <c r="S2877" i="25"/>
  <c r="T2877" i="25"/>
  <c r="U2877" i="25"/>
  <c r="V2877" i="25"/>
  <c r="W2877" i="25"/>
  <c r="X2877" i="25"/>
  <c r="S2878" i="25"/>
  <c r="T2878" i="25"/>
  <c r="U2878" i="25"/>
  <c r="V2878" i="25"/>
  <c r="W2878" i="25"/>
  <c r="X2878" i="25"/>
  <c r="S2879" i="25"/>
  <c r="T2879" i="25"/>
  <c r="U2879" i="25"/>
  <c r="V2879" i="25"/>
  <c r="W2879" i="25"/>
  <c r="X2879" i="25"/>
  <c r="S2880" i="25"/>
  <c r="T2880" i="25"/>
  <c r="U2880" i="25"/>
  <c r="V2880" i="25"/>
  <c r="W2880" i="25"/>
  <c r="X2880" i="25"/>
  <c r="S2881" i="25"/>
  <c r="T2881" i="25"/>
  <c r="U2881" i="25"/>
  <c r="V2881" i="25"/>
  <c r="W2881" i="25"/>
  <c r="X2881" i="25"/>
  <c r="S2882" i="25"/>
  <c r="T2882" i="25"/>
  <c r="U2882" i="25"/>
  <c r="V2882" i="25"/>
  <c r="W2882" i="25"/>
  <c r="X2882" i="25"/>
  <c r="S2883" i="25"/>
  <c r="T2883" i="25"/>
  <c r="U2883" i="25"/>
  <c r="V2883" i="25"/>
  <c r="W2883" i="25"/>
  <c r="X2883" i="25"/>
  <c r="S2884" i="25"/>
  <c r="T2884" i="25"/>
  <c r="U2884" i="25"/>
  <c r="V2884" i="25"/>
  <c r="W2884" i="25"/>
  <c r="X2884" i="25"/>
  <c r="S2885" i="25"/>
  <c r="T2885" i="25"/>
  <c r="U2885" i="25"/>
  <c r="V2885" i="25"/>
  <c r="W2885" i="25"/>
  <c r="X2885" i="25"/>
  <c r="S2886" i="25"/>
  <c r="T2886" i="25"/>
  <c r="U2886" i="25"/>
  <c r="V2886" i="25"/>
  <c r="W2886" i="25"/>
  <c r="X2886" i="25"/>
  <c r="S2887" i="25"/>
  <c r="T2887" i="25"/>
  <c r="U2887" i="25"/>
  <c r="V2887" i="25"/>
  <c r="W2887" i="25"/>
  <c r="X2887" i="25"/>
  <c r="S2888" i="25"/>
  <c r="T2888" i="25"/>
  <c r="U2888" i="25"/>
  <c r="V2888" i="25"/>
  <c r="W2888" i="25"/>
  <c r="X2888" i="25"/>
  <c r="S2889" i="25"/>
  <c r="T2889" i="25"/>
  <c r="U2889" i="25"/>
  <c r="V2889" i="25"/>
  <c r="W2889" i="25"/>
  <c r="X2889" i="25"/>
  <c r="S2890" i="25"/>
  <c r="T2890" i="25"/>
  <c r="U2890" i="25"/>
  <c r="V2890" i="25"/>
  <c r="W2890" i="25"/>
  <c r="X2890" i="25"/>
  <c r="S2891" i="25"/>
  <c r="T2891" i="25"/>
  <c r="U2891" i="25"/>
  <c r="V2891" i="25"/>
  <c r="W2891" i="25"/>
  <c r="X2891" i="25"/>
  <c r="S2892" i="25"/>
  <c r="T2892" i="25"/>
  <c r="U2892" i="25"/>
  <c r="V2892" i="25"/>
  <c r="W2892" i="25"/>
  <c r="X2892" i="25"/>
  <c r="S2893" i="25"/>
  <c r="T2893" i="25"/>
  <c r="U2893" i="25"/>
  <c r="V2893" i="25"/>
  <c r="W2893" i="25"/>
  <c r="X2893" i="25"/>
  <c r="S2894" i="25"/>
  <c r="T2894" i="25"/>
  <c r="U2894" i="25"/>
  <c r="V2894" i="25"/>
  <c r="W2894" i="25"/>
  <c r="X2894" i="25"/>
  <c r="S2895" i="25"/>
  <c r="T2895" i="25"/>
  <c r="U2895" i="25"/>
  <c r="V2895" i="25"/>
  <c r="W2895" i="25"/>
  <c r="X2895" i="25"/>
  <c r="S2896" i="25"/>
  <c r="T2896" i="25"/>
  <c r="U2896" i="25"/>
  <c r="V2896" i="25"/>
  <c r="W2896" i="25"/>
  <c r="X2896" i="25"/>
  <c r="S2897" i="25"/>
  <c r="T2897" i="25"/>
  <c r="U2897" i="25"/>
  <c r="V2897" i="25"/>
  <c r="W2897" i="25"/>
  <c r="X2897" i="25"/>
  <c r="S2898" i="25"/>
  <c r="T2898" i="25"/>
  <c r="U2898" i="25"/>
  <c r="V2898" i="25"/>
  <c r="W2898" i="25"/>
  <c r="X2898" i="25"/>
  <c r="S2899" i="25"/>
  <c r="T2899" i="25"/>
  <c r="U2899" i="25"/>
  <c r="V2899" i="25"/>
  <c r="W2899" i="25"/>
  <c r="X2899" i="25"/>
  <c r="S2900" i="25"/>
  <c r="T2900" i="25"/>
  <c r="U2900" i="25"/>
  <c r="V2900" i="25"/>
  <c r="W2900" i="25"/>
  <c r="X2900" i="25"/>
  <c r="S2901" i="25"/>
  <c r="T2901" i="25"/>
  <c r="U2901" i="25"/>
  <c r="V2901" i="25"/>
  <c r="W2901" i="25"/>
  <c r="X2901" i="25"/>
  <c r="S2902" i="25"/>
  <c r="T2902" i="25"/>
  <c r="U2902" i="25"/>
  <c r="V2902" i="25"/>
  <c r="W2902" i="25"/>
  <c r="X2902" i="25"/>
  <c r="S2903" i="25"/>
  <c r="T2903" i="25"/>
  <c r="U2903" i="25"/>
  <c r="V2903" i="25"/>
  <c r="W2903" i="25"/>
  <c r="X2903" i="25"/>
  <c r="S2904" i="25"/>
  <c r="T2904" i="25"/>
  <c r="U2904" i="25"/>
  <c r="V2904" i="25"/>
  <c r="W2904" i="25"/>
  <c r="X2904" i="25"/>
  <c r="S2905" i="25"/>
  <c r="T2905" i="25"/>
  <c r="U2905" i="25"/>
  <c r="V2905" i="25"/>
  <c r="W2905" i="25"/>
  <c r="X2905" i="25"/>
  <c r="S2906" i="25"/>
  <c r="T2906" i="25"/>
  <c r="U2906" i="25"/>
  <c r="V2906" i="25"/>
  <c r="W2906" i="25"/>
  <c r="X2906" i="25"/>
  <c r="S2907" i="25"/>
  <c r="T2907" i="25"/>
  <c r="U2907" i="25"/>
  <c r="V2907" i="25"/>
  <c r="W2907" i="25"/>
  <c r="X2907" i="25"/>
  <c r="S2908" i="25"/>
  <c r="T2908" i="25"/>
  <c r="U2908" i="25"/>
  <c r="V2908" i="25"/>
  <c r="W2908" i="25"/>
  <c r="X2908" i="25"/>
  <c r="S2909" i="25"/>
  <c r="T2909" i="25"/>
  <c r="U2909" i="25"/>
  <c r="V2909" i="25"/>
  <c r="W2909" i="25"/>
  <c r="X2909" i="25"/>
  <c r="S2910" i="25"/>
  <c r="T2910" i="25"/>
  <c r="U2910" i="25"/>
  <c r="V2910" i="25"/>
  <c r="W2910" i="25"/>
  <c r="X2910" i="25"/>
  <c r="S2911" i="25"/>
  <c r="T2911" i="25"/>
  <c r="U2911" i="25"/>
  <c r="V2911" i="25"/>
  <c r="W2911" i="25"/>
  <c r="X2911" i="25"/>
  <c r="S2912" i="25"/>
  <c r="T2912" i="25"/>
  <c r="U2912" i="25"/>
  <c r="V2912" i="25"/>
  <c r="W2912" i="25"/>
  <c r="X2912" i="25"/>
  <c r="S2913" i="25"/>
  <c r="T2913" i="25"/>
  <c r="U2913" i="25"/>
  <c r="V2913" i="25"/>
  <c r="W2913" i="25"/>
  <c r="X2913" i="25"/>
  <c r="S2914" i="25"/>
  <c r="T2914" i="25"/>
  <c r="U2914" i="25"/>
  <c r="V2914" i="25"/>
  <c r="W2914" i="25"/>
  <c r="X2914" i="25"/>
  <c r="S2915" i="25"/>
  <c r="T2915" i="25"/>
  <c r="U2915" i="25"/>
  <c r="V2915" i="25"/>
  <c r="W2915" i="25"/>
  <c r="X2915" i="25"/>
  <c r="S2916" i="25"/>
  <c r="T2916" i="25"/>
  <c r="U2916" i="25"/>
  <c r="V2916" i="25"/>
  <c r="W2916" i="25"/>
  <c r="X2916" i="25"/>
  <c r="S2917" i="25"/>
  <c r="T2917" i="25"/>
  <c r="U2917" i="25"/>
  <c r="V2917" i="25"/>
  <c r="W2917" i="25"/>
  <c r="X2917" i="25"/>
  <c r="S2918" i="25"/>
  <c r="T2918" i="25"/>
  <c r="U2918" i="25"/>
  <c r="V2918" i="25"/>
  <c r="W2918" i="25"/>
  <c r="X2918" i="25"/>
  <c r="S2919" i="25"/>
  <c r="T2919" i="25"/>
  <c r="U2919" i="25"/>
  <c r="V2919" i="25"/>
  <c r="W2919" i="25"/>
  <c r="X2919" i="25"/>
  <c r="S2920" i="25"/>
  <c r="T2920" i="25"/>
  <c r="U2920" i="25"/>
  <c r="V2920" i="25"/>
  <c r="W2920" i="25"/>
  <c r="X2920" i="25"/>
  <c r="S2921" i="25"/>
  <c r="T2921" i="25"/>
  <c r="U2921" i="25"/>
  <c r="V2921" i="25"/>
  <c r="W2921" i="25"/>
  <c r="X2921" i="25"/>
  <c r="S2922" i="25"/>
  <c r="T2922" i="25"/>
  <c r="U2922" i="25"/>
  <c r="V2922" i="25"/>
  <c r="W2922" i="25"/>
  <c r="X2922" i="25"/>
  <c r="S2923" i="25"/>
  <c r="T2923" i="25"/>
  <c r="U2923" i="25"/>
  <c r="V2923" i="25"/>
  <c r="W2923" i="25"/>
  <c r="X2923" i="25"/>
  <c r="S2924" i="25"/>
  <c r="T2924" i="25"/>
  <c r="U2924" i="25"/>
  <c r="V2924" i="25"/>
  <c r="W2924" i="25"/>
  <c r="X2924" i="25"/>
  <c r="S2925" i="25"/>
  <c r="T2925" i="25"/>
  <c r="U2925" i="25"/>
  <c r="V2925" i="25"/>
  <c r="W2925" i="25"/>
  <c r="X2925" i="25"/>
  <c r="S2926" i="25"/>
  <c r="T2926" i="25"/>
  <c r="U2926" i="25"/>
  <c r="V2926" i="25"/>
  <c r="W2926" i="25"/>
  <c r="X2926" i="25"/>
  <c r="S2927" i="25"/>
  <c r="T2927" i="25"/>
  <c r="U2927" i="25"/>
  <c r="V2927" i="25"/>
  <c r="W2927" i="25"/>
  <c r="X2927" i="25"/>
  <c r="S2928" i="25"/>
  <c r="T2928" i="25"/>
  <c r="U2928" i="25"/>
  <c r="V2928" i="25"/>
  <c r="W2928" i="25"/>
  <c r="X2928" i="25"/>
  <c r="S2929" i="25"/>
  <c r="T2929" i="25"/>
  <c r="U2929" i="25"/>
  <c r="V2929" i="25"/>
  <c r="W2929" i="25"/>
  <c r="X2929" i="25"/>
  <c r="S2930" i="25"/>
  <c r="T2930" i="25"/>
  <c r="U2930" i="25"/>
  <c r="V2930" i="25"/>
  <c r="W2930" i="25"/>
  <c r="X2930" i="25"/>
  <c r="S2931" i="25"/>
  <c r="T2931" i="25"/>
  <c r="U2931" i="25"/>
  <c r="V2931" i="25"/>
  <c r="W2931" i="25"/>
  <c r="X2931" i="25"/>
  <c r="S2932" i="25"/>
  <c r="T2932" i="25"/>
  <c r="U2932" i="25"/>
  <c r="V2932" i="25"/>
  <c r="W2932" i="25"/>
  <c r="X2932" i="25"/>
  <c r="S2933" i="25"/>
  <c r="T2933" i="25"/>
  <c r="U2933" i="25"/>
  <c r="V2933" i="25"/>
  <c r="W2933" i="25"/>
  <c r="X2933" i="25"/>
  <c r="S2934" i="25"/>
  <c r="T2934" i="25"/>
  <c r="U2934" i="25"/>
  <c r="V2934" i="25"/>
  <c r="W2934" i="25"/>
  <c r="X2934" i="25"/>
  <c r="S2935" i="25"/>
  <c r="T2935" i="25"/>
  <c r="U2935" i="25"/>
  <c r="V2935" i="25"/>
  <c r="W2935" i="25"/>
  <c r="X2935" i="25"/>
  <c r="S2936" i="25"/>
  <c r="T2936" i="25"/>
  <c r="U2936" i="25"/>
  <c r="V2936" i="25"/>
  <c r="W2936" i="25"/>
  <c r="X2936" i="25"/>
  <c r="S2937" i="25"/>
  <c r="T2937" i="25"/>
  <c r="U2937" i="25"/>
  <c r="V2937" i="25"/>
  <c r="W2937" i="25"/>
  <c r="X2937" i="25"/>
  <c r="S2938" i="25"/>
  <c r="T2938" i="25"/>
  <c r="U2938" i="25"/>
  <c r="V2938" i="25"/>
  <c r="W2938" i="25"/>
  <c r="X2938" i="25"/>
  <c r="S2939" i="25"/>
  <c r="T2939" i="25"/>
  <c r="U2939" i="25"/>
  <c r="V2939" i="25"/>
  <c r="W2939" i="25"/>
  <c r="X2939" i="25"/>
  <c r="S2940" i="25"/>
  <c r="T2940" i="25"/>
  <c r="U2940" i="25"/>
  <c r="V2940" i="25"/>
  <c r="W2940" i="25"/>
  <c r="X2940" i="25"/>
  <c r="S2941" i="25"/>
  <c r="T2941" i="25"/>
  <c r="U2941" i="25"/>
  <c r="V2941" i="25"/>
  <c r="W2941" i="25"/>
  <c r="X2941" i="25"/>
  <c r="S2942" i="25"/>
  <c r="T2942" i="25"/>
  <c r="U2942" i="25"/>
  <c r="V2942" i="25"/>
  <c r="W2942" i="25"/>
  <c r="X2942" i="25"/>
  <c r="S2943" i="25"/>
  <c r="T2943" i="25"/>
  <c r="U2943" i="25"/>
  <c r="V2943" i="25"/>
  <c r="W2943" i="25"/>
  <c r="X2943" i="25"/>
  <c r="S2944" i="25"/>
  <c r="T2944" i="25"/>
  <c r="U2944" i="25"/>
  <c r="V2944" i="25"/>
  <c r="W2944" i="25"/>
  <c r="X2944" i="25"/>
  <c r="S2945" i="25"/>
  <c r="T2945" i="25"/>
  <c r="U2945" i="25"/>
  <c r="V2945" i="25"/>
  <c r="W2945" i="25"/>
  <c r="X2945" i="25"/>
  <c r="S2946" i="25"/>
  <c r="T2946" i="25"/>
  <c r="U2946" i="25"/>
  <c r="V2946" i="25"/>
  <c r="W2946" i="25"/>
  <c r="X2946" i="25"/>
  <c r="S2947" i="25"/>
  <c r="T2947" i="25"/>
  <c r="U2947" i="25"/>
  <c r="V2947" i="25"/>
  <c r="W2947" i="25"/>
  <c r="X2947" i="25"/>
  <c r="S2948" i="25"/>
  <c r="T2948" i="25"/>
  <c r="U2948" i="25"/>
  <c r="V2948" i="25"/>
  <c r="W2948" i="25"/>
  <c r="X2948" i="25"/>
  <c r="S2949" i="25"/>
  <c r="T2949" i="25"/>
  <c r="U2949" i="25"/>
  <c r="V2949" i="25"/>
  <c r="W2949" i="25"/>
  <c r="X2949" i="25"/>
  <c r="S2950" i="25"/>
  <c r="T2950" i="25"/>
  <c r="U2950" i="25"/>
  <c r="V2950" i="25"/>
  <c r="W2950" i="25"/>
  <c r="X2950" i="25"/>
  <c r="S2951" i="25"/>
  <c r="T2951" i="25"/>
  <c r="U2951" i="25"/>
  <c r="V2951" i="25"/>
  <c r="W2951" i="25"/>
  <c r="X2951" i="25"/>
  <c r="S2952" i="25"/>
  <c r="T2952" i="25"/>
  <c r="U2952" i="25"/>
  <c r="V2952" i="25"/>
  <c r="W2952" i="25"/>
  <c r="X2952" i="25"/>
  <c r="S2953" i="25"/>
  <c r="T2953" i="25"/>
  <c r="U2953" i="25"/>
  <c r="V2953" i="25"/>
  <c r="W2953" i="25"/>
  <c r="X2953" i="25"/>
  <c r="S2954" i="25"/>
  <c r="T2954" i="25"/>
  <c r="U2954" i="25"/>
  <c r="V2954" i="25"/>
  <c r="W2954" i="25"/>
  <c r="X2954" i="25"/>
  <c r="S2955" i="25"/>
  <c r="T2955" i="25"/>
  <c r="U2955" i="25"/>
  <c r="V2955" i="25"/>
  <c r="W2955" i="25"/>
  <c r="X2955" i="25"/>
  <c r="S2956" i="25"/>
  <c r="T2956" i="25"/>
  <c r="U2956" i="25"/>
  <c r="V2956" i="25"/>
  <c r="W2956" i="25"/>
  <c r="X2956" i="25"/>
  <c r="S2957" i="25"/>
  <c r="T2957" i="25"/>
  <c r="U2957" i="25"/>
  <c r="V2957" i="25"/>
  <c r="W2957" i="25"/>
  <c r="X2957" i="25"/>
  <c r="S2958" i="25"/>
  <c r="T2958" i="25"/>
  <c r="U2958" i="25"/>
  <c r="V2958" i="25"/>
  <c r="W2958" i="25"/>
  <c r="X2958" i="25"/>
  <c r="S2959" i="25"/>
  <c r="T2959" i="25"/>
  <c r="U2959" i="25"/>
  <c r="V2959" i="25"/>
  <c r="W2959" i="25"/>
  <c r="X2959" i="25"/>
  <c r="S2960" i="25"/>
  <c r="T2960" i="25"/>
  <c r="U2960" i="25"/>
  <c r="V2960" i="25"/>
  <c r="W2960" i="25"/>
  <c r="X2960" i="25"/>
  <c r="S2961" i="25"/>
  <c r="T2961" i="25"/>
  <c r="U2961" i="25"/>
  <c r="V2961" i="25"/>
  <c r="W2961" i="25"/>
  <c r="X2961" i="25"/>
  <c r="S2962" i="25"/>
  <c r="T2962" i="25"/>
  <c r="U2962" i="25"/>
  <c r="V2962" i="25"/>
  <c r="W2962" i="25"/>
  <c r="X2962" i="25"/>
  <c r="S2963" i="25"/>
  <c r="T2963" i="25"/>
  <c r="U2963" i="25"/>
  <c r="V2963" i="25"/>
  <c r="W2963" i="25"/>
  <c r="X2963" i="25"/>
  <c r="S2964" i="25"/>
  <c r="T2964" i="25"/>
  <c r="U2964" i="25"/>
  <c r="V2964" i="25"/>
  <c r="W2964" i="25"/>
  <c r="X2964" i="25"/>
  <c r="S2965" i="25"/>
  <c r="T2965" i="25"/>
  <c r="U2965" i="25"/>
  <c r="V2965" i="25"/>
  <c r="W2965" i="25"/>
  <c r="X2965" i="25"/>
  <c r="S2966" i="25"/>
  <c r="T2966" i="25"/>
  <c r="U2966" i="25"/>
  <c r="V2966" i="25"/>
  <c r="W2966" i="25"/>
  <c r="X2966" i="25"/>
  <c r="S2967" i="25"/>
  <c r="T2967" i="25"/>
  <c r="U2967" i="25"/>
  <c r="V2967" i="25"/>
  <c r="W2967" i="25"/>
  <c r="X2967" i="25"/>
  <c r="S2968" i="25"/>
  <c r="T2968" i="25"/>
  <c r="U2968" i="25"/>
  <c r="V2968" i="25"/>
  <c r="W2968" i="25"/>
  <c r="X2968" i="25"/>
  <c r="S2969" i="25"/>
  <c r="T2969" i="25"/>
  <c r="U2969" i="25"/>
  <c r="V2969" i="25"/>
  <c r="W2969" i="25"/>
  <c r="X2969" i="25"/>
  <c r="S2970" i="25"/>
  <c r="T2970" i="25"/>
  <c r="U2970" i="25"/>
  <c r="V2970" i="25"/>
  <c r="W2970" i="25"/>
  <c r="X2970" i="25"/>
  <c r="S2971" i="25"/>
  <c r="T2971" i="25"/>
  <c r="U2971" i="25"/>
  <c r="V2971" i="25"/>
  <c r="W2971" i="25"/>
  <c r="X2971" i="25"/>
  <c r="S2972" i="25"/>
  <c r="T2972" i="25"/>
  <c r="U2972" i="25"/>
  <c r="V2972" i="25"/>
  <c r="W2972" i="25"/>
  <c r="X2972" i="25"/>
  <c r="S2973" i="25"/>
  <c r="T2973" i="25"/>
  <c r="U2973" i="25"/>
  <c r="V2973" i="25"/>
  <c r="W2973" i="25"/>
  <c r="X2973" i="25"/>
  <c r="S2974" i="25"/>
  <c r="T2974" i="25"/>
  <c r="U2974" i="25"/>
  <c r="V2974" i="25"/>
  <c r="W2974" i="25"/>
  <c r="X2974" i="25"/>
  <c r="S2975" i="25"/>
  <c r="T2975" i="25"/>
  <c r="U2975" i="25"/>
  <c r="V2975" i="25"/>
  <c r="W2975" i="25"/>
  <c r="X2975" i="25"/>
  <c r="S2976" i="25"/>
  <c r="T2976" i="25"/>
  <c r="U2976" i="25"/>
  <c r="V2976" i="25"/>
  <c r="W2976" i="25"/>
  <c r="X2976" i="25"/>
  <c r="S2977" i="25"/>
  <c r="T2977" i="25"/>
  <c r="U2977" i="25"/>
  <c r="V2977" i="25"/>
  <c r="W2977" i="25"/>
  <c r="X2977" i="25"/>
  <c r="S2978" i="25"/>
  <c r="T2978" i="25"/>
  <c r="U2978" i="25"/>
  <c r="V2978" i="25"/>
  <c r="W2978" i="25"/>
  <c r="X2978" i="25"/>
  <c r="S2979" i="25"/>
  <c r="T2979" i="25"/>
  <c r="U2979" i="25"/>
  <c r="V2979" i="25"/>
  <c r="W2979" i="25"/>
  <c r="X2979" i="25"/>
  <c r="S2980" i="25"/>
  <c r="T2980" i="25"/>
  <c r="U2980" i="25"/>
  <c r="V2980" i="25"/>
  <c r="W2980" i="25"/>
  <c r="X2980" i="25"/>
  <c r="S2981" i="25"/>
  <c r="T2981" i="25"/>
  <c r="U2981" i="25"/>
  <c r="V2981" i="25"/>
  <c r="W2981" i="25"/>
  <c r="X2981" i="25"/>
  <c r="S2982" i="25"/>
  <c r="T2982" i="25"/>
  <c r="U2982" i="25"/>
  <c r="V2982" i="25"/>
  <c r="W2982" i="25"/>
  <c r="X2982" i="25"/>
  <c r="S2983" i="25"/>
  <c r="T2983" i="25"/>
  <c r="U2983" i="25"/>
  <c r="V2983" i="25"/>
  <c r="W2983" i="25"/>
  <c r="X2983" i="25"/>
  <c r="S2984" i="25"/>
  <c r="T2984" i="25"/>
  <c r="U2984" i="25"/>
  <c r="V2984" i="25"/>
  <c r="W2984" i="25"/>
  <c r="X2984" i="25"/>
  <c r="S2985" i="25"/>
  <c r="T2985" i="25"/>
  <c r="U2985" i="25"/>
  <c r="V2985" i="25"/>
  <c r="W2985" i="25"/>
  <c r="X2985" i="25"/>
  <c r="S2986" i="25"/>
  <c r="T2986" i="25"/>
  <c r="U2986" i="25"/>
  <c r="V2986" i="25"/>
  <c r="W2986" i="25"/>
  <c r="X2986" i="25"/>
  <c r="S2987" i="25"/>
  <c r="T2987" i="25"/>
  <c r="U2987" i="25"/>
  <c r="V2987" i="25"/>
  <c r="W2987" i="25"/>
  <c r="X2987" i="25"/>
  <c r="S2988" i="25"/>
  <c r="T2988" i="25"/>
  <c r="U2988" i="25"/>
  <c r="V2988" i="25"/>
  <c r="W2988" i="25"/>
  <c r="X2988" i="25"/>
  <c r="S2989" i="25"/>
  <c r="T2989" i="25"/>
  <c r="U2989" i="25"/>
  <c r="V2989" i="25"/>
  <c r="W2989" i="25"/>
  <c r="X2989" i="25"/>
  <c r="S2990" i="25"/>
  <c r="T2990" i="25"/>
  <c r="U2990" i="25"/>
  <c r="V2990" i="25"/>
  <c r="W2990" i="25"/>
  <c r="X2990" i="25"/>
  <c r="S2991" i="25"/>
  <c r="T2991" i="25"/>
  <c r="U2991" i="25"/>
  <c r="V2991" i="25"/>
  <c r="W2991" i="25"/>
  <c r="X2991" i="25"/>
  <c r="S2992" i="25"/>
  <c r="T2992" i="25"/>
  <c r="U2992" i="25"/>
  <c r="V2992" i="25"/>
  <c r="W2992" i="25"/>
  <c r="X2992" i="25"/>
  <c r="S2993" i="25"/>
  <c r="T2993" i="25"/>
  <c r="U2993" i="25"/>
  <c r="V2993" i="25"/>
  <c r="W2993" i="25"/>
  <c r="X2993" i="25"/>
  <c r="S2994" i="25"/>
  <c r="T2994" i="25"/>
  <c r="U2994" i="25"/>
  <c r="V2994" i="25"/>
  <c r="W2994" i="25"/>
  <c r="X2994" i="25"/>
  <c r="S2995" i="25"/>
  <c r="T2995" i="25"/>
  <c r="U2995" i="25"/>
  <c r="V2995" i="25"/>
  <c r="W2995" i="25"/>
  <c r="X2995" i="25"/>
  <c r="S2996" i="25"/>
  <c r="T2996" i="25"/>
  <c r="U2996" i="25"/>
  <c r="V2996" i="25"/>
  <c r="W2996" i="25"/>
  <c r="X2996" i="25"/>
  <c r="S2997" i="25"/>
  <c r="T2997" i="25"/>
  <c r="U2997" i="25"/>
  <c r="V2997" i="25"/>
  <c r="W2997" i="25"/>
  <c r="X2997" i="25"/>
  <c r="S2998" i="25"/>
  <c r="T2998" i="25"/>
  <c r="U2998" i="25"/>
  <c r="V2998" i="25"/>
  <c r="W2998" i="25"/>
  <c r="X2998" i="25"/>
  <c r="S2999" i="25"/>
  <c r="T2999" i="25"/>
  <c r="U2999" i="25"/>
  <c r="V2999" i="25"/>
  <c r="W2999" i="25"/>
  <c r="X2999" i="25"/>
  <c r="S3000" i="25"/>
  <c r="T3000" i="25"/>
  <c r="U3000" i="25"/>
  <c r="V3000" i="25"/>
  <c r="W3000" i="25"/>
  <c r="X3000" i="25"/>
  <c r="S3001" i="25"/>
  <c r="T3001" i="25"/>
  <c r="U3001" i="25"/>
  <c r="V3001" i="25"/>
  <c r="W3001" i="25"/>
  <c r="X3001" i="25"/>
  <c r="S3002" i="25"/>
  <c r="T3002" i="25"/>
  <c r="U3002" i="25"/>
  <c r="V3002" i="25"/>
  <c r="W3002" i="25"/>
  <c r="X3002" i="25"/>
  <c r="S3003" i="25"/>
  <c r="T3003" i="25"/>
  <c r="U3003" i="25"/>
  <c r="V3003" i="25"/>
  <c r="W3003" i="25"/>
  <c r="X3003" i="25"/>
  <c r="S3004" i="25"/>
  <c r="T3004" i="25"/>
  <c r="U3004" i="25"/>
  <c r="V3004" i="25"/>
  <c r="W3004" i="25"/>
  <c r="X3004" i="25"/>
  <c r="S3005" i="25"/>
  <c r="T3005" i="25"/>
  <c r="U3005" i="25"/>
  <c r="V3005" i="25"/>
  <c r="W3005" i="25"/>
  <c r="X3005" i="25"/>
  <c r="S3006" i="25"/>
  <c r="T3006" i="25"/>
  <c r="U3006" i="25"/>
  <c r="V3006" i="25"/>
  <c r="W3006" i="25"/>
  <c r="X3006" i="25"/>
  <c r="S3007" i="25"/>
  <c r="T3007" i="25"/>
  <c r="U3007" i="25"/>
  <c r="V3007" i="25"/>
  <c r="W3007" i="25"/>
  <c r="X3007" i="25"/>
  <c r="S3008" i="25"/>
  <c r="T3008" i="25"/>
  <c r="U3008" i="25"/>
  <c r="V3008" i="25"/>
  <c r="W3008" i="25"/>
  <c r="X3008" i="25"/>
  <c r="S3009" i="25"/>
  <c r="T3009" i="25"/>
  <c r="U3009" i="25"/>
  <c r="V3009" i="25"/>
  <c r="W3009" i="25"/>
  <c r="X3009" i="25"/>
  <c r="S3010" i="25"/>
  <c r="T3010" i="25"/>
  <c r="U3010" i="25"/>
  <c r="V3010" i="25"/>
  <c r="W3010" i="25"/>
  <c r="X3010" i="25"/>
  <c r="S3011" i="25"/>
  <c r="T3011" i="25"/>
  <c r="U3011" i="25"/>
  <c r="V3011" i="25"/>
  <c r="W3011" i="25"/>
  <c r="X3011" i="25"/>
  <c r="S3012" i="25"/>
  <c r="T3012" i="25"/>
  <c r="U3012" i="25"/>
  <c r="V3012" i="25"/>
  <c r="W3012" i="25"/>
  <c r="X3012" i="25"/>
  <c r="S3013" i="25"/>
  <c r="T3013" i="25"/>
  <c r="U3013" i="25"/>
  <c r="V3013" i="25"/>
  <c r="W3013" i="25"/>
  <c r="X3013" i="25"/>
  <c r="S3014" i="25"/>
  <c r="T3014" i="25"/>
  <c r="U3014" i="25"/>
  <c r="V3014" i="25"/>
  <c r="W3014" i="25"/>
  <c r="X3014" i="25"/>
  <c r="G3015" i="25"/>
  <c r="S3015" i="25"/>
  <c r="T3015" i="25"/>
  <c r="U3015" i="25"/>
  <c r="V3015" i="25"/>
  <c r="W3015" i="25"/>
  <c r="X3015" i="25"/>
  <c r="G3016" i="25"/>
  <c r="S3016" i="25"/>
  <c r="T3016" i="25"/>
  <c r="U3016" i="25"/>
  <c r="V3016" i="25"/>
  <c r="W3016" i="25"/>
  <c r="X3016" i="25"/>
  <c r="S3017" i="25"/>
  <c r="T3017" i="25"/>
  <c r="U3017" i="25"/>
  <c r="V3017" i="25"/>
  <c r="W3017" i="25"/>
  <c r="X3017" i="25"/>
  <c r="G3018" i="25"/>
  <c r="S3018" i="25"/>
  <c r="T3018" i="25"/>
  <c r="U3018" i="25"/>
  <c r="V3018" i="25"/>
  <c r="W3018" i="25"/>
  <c r="X3018" i="25"/>
  <c r="S3019" i="25"/>
  <c r="T3019" i="25"/>
  <c r="U3019" i="25"/>
  <c r="V3019" i="25"/>
  <c r="W3019" i="25"/>
  <c r="X3019" i="25"/>
  <c r="S3020" i="25"/>
  <c r="T3020" i="25"/>
  <c r="U3020" i="25"/>
  <c r="V3020" i="25"/>
  <c r="W3020" i="25"/>
  <c r="X3020" i="25"/>
  <c r="S3021" i="25"/>
  <c r="T3021" i="25"/>
  <c r="U3021" i="25"/>
  <c r="V3021" i="25"/>
  <c r="W3021" i="25"/>
  <c r="X3021" i="25"/>
  <c r="S3022" i="25"/>
  <c r="T3022" i="25"/>
  <c r="U3022" i="25"/>
  <c r="V3022" i="25"/>
  <c r="W3022" i="25"/>
  <c r="X3022" i="25"/>
  <c r="S3023" i="25"/>
  <c r="T3023" i="25"/>
  <c r="U3023" i="25"/>
  <c r="V3023" i="25"/>
  <c r="W3023" i="25"/>
  <c r="X3023" i="25"/>
  <c r="S3024" i="25"/>
  <c r="T3024" i="25"/>
  <c r="U3024" i="25"/>
  <c r="V3024" i="25"/>
  <c r="W3024" i="25"/>
  <c r="X3024" i="25"/>
  <c r="S3025" i="25"/>
  <c r="T3025" i="25"/>
  <c r="U3025" i="25"/>
  <c r="V3025" i="25"/>
  <c r="W3025" i="25"/>
  <c r="X3025" i="25"/>
  <c r="S3026" i="25"/>
  <c r="T3026" i="25"/>
  <c r="U3026" i="25"/>
  <c r="V3026" i="25"/>
  <c r="W3026" i="25"/>
  <c r="X3026" i="25"/>
  <c r="S3027" i="25"/>
  <c r="T3027" i="25"/>
  <c r="U3027" i="25"/>
  <c r="V3027" i="25"/>
  <c r="W3027" i="25"/>
  <c r="X3027" i="25"/>
  <c r="S3028" i="25"/>
  <c r="T3028" i="25"/>
  <c r="U3028" i="25"/>
  <c r="V3028" i="25"/>
  <c r="W3028" i="25"/>
  <c r="X3028" i="25"/>
  <c r="S3029" i="25"/>
  <c r="T3029" i="25"/>
  <c r="U3029" i="25"/>
  <c r="V3029" i="25"/>
  <c r="W3029" i="25"/>
  <c r="X3029" i="25"/>
  <c r="S3030" i="25"/>
  <c r="T3030" i="25"/>
  <c r="U3030" i="25"/>
  <c r="V3030" i="25"/>
  <c r="W3030" i="25"/>
  <c r="X3030" i="25"/>
  <c r="S3031" i="25"/>
  <c r="T3031" i="25"/>
  <c r="U3031" i="25"/>
  <c r="V3031" i="25"/>
  <c r="W3031" i="25"/>
  <c r="X3031" i="25"/>
  <c r="S3032" i="25"/>
  <c r="T3032" i="25"/>
  <c r="U3032" i="25"/>
  <c r="V3032" i="25"/>
  <c r="W3032" i="25"/>
  <c r="X3032" i="25"/>
  <c r="S3033" i="25"/>
  <c r="T3033" i="25"/>
  <c r="U3033" i="25"/>
  <c r="V3033" i="25"/>
  <c r="W3033" i="25"/>
  <c r="X3033" i="25"/>
  <c r="S3034" i="25"/>
  <c r="T3034" i="25"/>
  <c r="U3034" i="25"/>
  <c r="V3034" i="25"/>
  <c r="W3034" i="25"/>
  <c r="X3034" i="25"/>
  <c r="S3035" i="25"/>
  <c r="T3035" i="25"/>
  <c r="U3035" i="25"/>
  <c r="V3035" i="25"/>
  <c r="W3035" i="25"/>
  <c r="X3035" i="25"/>
  <c r="S3036" i="25"/>
  <c r="T3036" i="25"/>
  <c r="U3036" i="25"/>
  <c r="V3036" i="25"/>
  <c r="W3036" i="25"/>
  <c r="X3036" i="25"/>
  <c r="S3037" i="25"/>
  <c r="T3037" i="25"/>
  <c r="U3037" i="25"/>
  <c r="V3037" i="25"/>
  <c r="W3037" i="25"/>
  <c r="X3037" i="25"/>
  <c r="S3038" i="25"/>
  <c r="T3038" i="25"/>
  <c r="U3038" i="25"/>
  <c r="V3038" i="25"/>
  <c r="W3038" i="25"/>
  <c r="X3038" i="25"/>
  <c r="S3039" i="25"/>
  <c r="T3039" i="25"/>
  <c r="U3039" i="25"/>
  <c r="V3039" i="25"/>
  <c r="W3039" i="25"/>
  <c r="X3039" i="25"/>
  <c r="S3040" i="25"/>
  <c r="T3040" i="25"/>
  <c r="U3040" i="25"/>
  <c r="V3040" i="25"/>
  <c r="W3040" i="25"/>
  <c r="X3040" i="25"/>
  <c r="S3041" i="25"/>
  <c r="T3041" i="25"/>
  <c r="U3041" i="25"/>
  <c r="V3041" i="25"/>
  <c r="W3041" i="25"/>
  <c r="X3041" i="25"/>
  <c r="S3042" i="25"/>
  <c r="T3042" i="25"/>
  <c r="U3042" i="25"/>
  <c r="V3042" i="25"/>
  <c r="W3042" i="25"/>
  <c r="X3042" i="25"/>
  <c r="S3043" i="25"/>
  <c r="T3043" i="25"/>
  <c r="U3043" i="25"/>
  <c r="V3043" i="25"/>
  <c r="W3043" i="25"/>
  <c r="X3043" i="25"/>
  <c r="S3044" i="25"/>
  <c r="T3044" i="25"/>
  <c r="U3044" i="25"/>
  <c r="V3044" i="25"/>
  <c r="W3044" i="25"/>
  <c r="X3044" i="25"/>
  <c r="S3045" i="25"/>
  <c r="T3045" i="25"/>
  <c r="U3045" i="25"/>
  <c r="V3045" i="25"/>
  <c r="W3045" i="25"/>
  <c r="X3045" i="25"/>
  <c r="S3046" i="25"/>
  <c r="T3046" i="25"/>
  <c r="U3046" i="25"/>
  <c r="V3046" i="25"/>
  <c r="W3046" i="25"/>
  <c r="X3046" i="25"/>
  <c r="S3047" i="25"/>
  <c r="T3047" i="25"/>
  <c r="U3047" i="25"/>
  <c r="V3047" i="25"/>
  <c r="W3047" i="25"/>
  <c r="X3047" i="25"/>
  <c r="S3048" i="25"/>
  <c r="T3048" i="25"/>
  <c r="U3048" i="25"/>
  <c r="V3048" i="25"/>
  <c r="W3048" i="25"/>
  <c r="X3048" i="25"/>
  <c r="S3049" i="25"/>
  <c r="T3049" i="25"/>
  <c r="U3049" i="25"/>
  <c r="V3049" i="25"/>
  <c r="W3049" i="25"/>
  <c r="X3049" i="25"/>
  <c r="S3050" i="25"/>
  <c r="T3050" i="25"/>
  <c r="U3050" i="25"/>
  <c r="V3050" i="25"/>
  <c r="W3050" i="25"/>
  <c r="X3050" i="25"/>
  <c r="S3051" i="25"/>
  <c r="T3051" i="25"/>
  <c r="U3051" i="25"/>
  <c r="V3051" i="25"/>
  <c r="W3051" i="25"/>
  <c r="X3051" i="25"/>
  <c r="S3052" i="25"/>
  <c r="T3052" i="25"/>
  <c r="U3052" i="25"/>
  <c r="V3052" i="25"/>
  <c r="W3052" i="25"/>
  <c r="X3052" i="25"/>
  <c r="S3053" i="25"/>
  <c r="T3053" i="25"/>
  <c r="U3053" i="25"/>
  <c r="V3053" i="25"/>
  <c r="W3053" i="25"/>
  <c r="X3053" i="25"/>
  <c r="S3054" i="25"/>
  <c r="T3054" i="25"/>
  <c r="U3054" i="25"/>
  <c r="V3054" i="25"/>
  <c r="W3054" i="25"/>
  <c r="X3054" i="25"/>
  <c r="S3055" i="25"/>
  <c r="T3055" i="25"/>
  <c r="U3055" i="25"/>
  <c r="V3055" i="25"/>
  <c r="W3055" i="25"/>
  <c r="X3055" i="25"/>
  <c r="S3056" i="25"/>
  <c r="T3056" i="25"/>
  <c r="U3056" i="25"/>
  <c r="V3056" i="25"/>
  <c r="W3056" i="25"/>
  <c r="X3056" i="25"/>
  <c r="S3057" i="25"/>
  <c r="T3057" i="25"/>
  <c r="U3057" i="25"/>
  <c r="V3057" i="25"/>
  <c r="W3057" i="25"/>
  <c r="X3057" i="25"/>
  <c r="S3058" i="25"/>
  <c r="T3058" i="25"/>
  <c r="U3058" i="25"/>
  <c r="V3058" i="25"/>
  <c r="W3058" i="25"/>
  <c r="X3058" i="25"/>
  <c r="S3059" i="25"/>
  <c r="T3059" i="25"/>
  <c r="U3059" i="25"/>
  <c r="V3059" i="25"/>
  <c r="W3059" i="25"/>
  <c r="X3059" i="25"/>
  <c r="S3060" i="25"/>
  <c r="T3060" i="25"/>
  <c r="U3060" i="25"/>
  <c r="V3060" i="25"/>
  <c r="W3060" i="25"/>
  <c r="X3060" i="25"/>
  <c r="S3061" i="25"/>
  <c r="T3061" i="25"/>
  <c r="U3061" i="25"/>
  <c r="V3061" i="25"/>
  <c r="W3061" i="25"/>
  <c r="X3061" i="25"/>
  <c r="S3062" i="25"/>
  <c r="T3062" i="25"/>
  <c r="U3062" i="25"/>
  <c r="V3062" i="25"/>
  <c r="W3062" i="25"/>
  <c r="X3062" i="25"/>
  <c r="S3063" i="25"/>
  <c r="T3063" i="25"/>
  <c r="U3063" i="25"/>
  <c r="V3063" i="25"/>
  <c r="W3063" i="25"/>
  <c r="X3063" i="25"/>
  <c r="S3064" i="25"/>
  <c r="T3064" i="25"/>
  <c r="U3064" i="25"/>
  <c r="S3065" i="25"/>
  <c r="T3065" i="25"/>
  <c r="U3065" i="25"/>
  <c r="V3065" i="25"/>
  <c r="W3065" i="25"/>
  <c r="X3065" i="25"/>
  <c r="S3066" i="25"/>
  <c r="T3066" i="25"/>
  <c r="U3066" i="25"/>
  <c r="V3066" i="25"/>
  <c r="W3066" i="25"/>
  <c r="X3066" i="25"/>
  <c r="S3067" i="25"/>
  <c r="T3067" i="25"/>
  <c r="U3067" i="25"/>
  <c r="V3067" i="25"/>
  <c r="W3067" i="25"/>
  <c r="X3067" i="25"/>
  <c r="S3068" i="25"/>
  <c r="T3068" i="25"/>
  <c r="U3068" i="25"/>
  <c r="V3068" i="25"/>
  <c r="W3068" i="25"/>
  <c r="X3068" i="25"/>
  <c r="S3069" i="25"/>
  <c r="T3069" i="25"/>
  <c r="U3069" i="25"/>
  <c r="V3069" i="25"/>
  <c r="W3069" i="25"/>
  <c r="X3069" i="25"/>
  <c r="S3070" i="25"/>
  <c r="T3070" i="25"/>
  <c r="U3070" i="25"/>
  <c r="V3070" i="25"/>
  <c r="W3070" i="25"/>
  <c r="X3070" i="25"/>
  <c r="S3071" i="25"/>
  <c r="T3071" i="25"/>
  <c r="U3071" i="25"/>
  <c r="V3071" i="25"/>
  <c r="W3071" i="25"/>
  <c r="X3071" i="25"/>
  <c r="S3072" i="25"/>
  <c r="T3072" i="25"/>
  <c r="U3072" i="25"/>
  <c r="S3073" i="25"/>
  <c r="T3073" i="25"/>
  <c r="U3073" i="25"/>
  <c r="V3073" i="25"/>
  <c r="W3073" i="25"/>
  <c r="X3073" i="25"/>
  <c r="S3074" i="25"/>
  <c r="T3074" i="25"/>
  <c r="U3074" i="25"/>
  <c r="V3074" i="25"/>
  <c r="W3074" i="25"/>
  <c r="X3074" i="25"/>
  <c r="S3075" i="25"/>
  <c r="T3075" i="25"/>
  <c r="U3075" i="25"/>
  <c r="V3075" i="25"/>
  <c r="W3075" i="25"/>
  <c r="X3075" i="25"/>
  <c r="S3076" i="25"/>
  <c r="T3076" i="25"/>
  <c r="U3076" i="25"/>
  <c r="V3076" i="25"/>
  <c r="W3076" i="25"/>
  <c r="X3076" i="25"/>
  <c r="S3077" i="25"/>
  <c r="T3077" i="25"/>
  <c r="U3077" i="25"/>
  <c r="V3077" i="25"/>
  <c r="W3077" i="25"/>
  <c r="X3077" i="25"/>
  <c r="S3078" i="25"/>
  <c r="T3078" i="25"/>
  <c r="U3078" i="25"/>
  <c r="V3078" i="25"/>
  <c r="W3078" i="25"/>
  <c r="X3078" i="25"/>
  <c r="S3079" i="25"/>
  <c r="T3079" i="25"/>
  <c r="U3079" i="25"/>
  <c r="V3079" i="25"/>
  <c r="W3079" i="25"/>
  <c r="X3079" i="25"/>
  <c r="S3080" i="25"/>
  <c r="T3080" i="25"/>
  <c r="U3080" i="25"/>
  <c r="V3080" i="25"/>
  <c r="W3080" i="25"/>
  <c r="X3080" i="25"/>
  <c r="S3081" i="25"/>
  <c r="T3081" i="25"/>
  <c r="U3081" i="25"/>
  <c r="V3081" i="25"/>
  <c r="W3081" i="25"/>
  <c r="X3081" i="25"/>
  <c r="S3082" i="25"/>
  <c r="T3082" i="25"/>
  <c r="U3082" i="25"/>
  <c r="V3082" i="25"/>
  <c r="W3082" i="25"/>
  <c r="X3082" i="25"/>
  <c r="S3083" i="25"/>
  <c r="T3083" i="25"/>
  <c r="U3083" i="25"/>
  <c r="V3083" i="25"/>
  <c r="W3083" i="25"/>
  <c r="X3083" i="25"/>
  <c r="S3084" i="25"/>
  <c r="T3084" i="25"/>
  <c r="U3084" i="25"/>
  <c r="V3084" i="25"/>
  <c r="W3084" i="25"/>
  <c r="X3084" i="25"/>
  <c r="S3085" i="25"/>
  <c r="T3085" i="25"/>
  <c r="U3085" i="25"/>
  <c r="V3085" i="25"/>
  <c r="W3085" i="25"/>
  <c r="X3085" i="25"/>
  <c r="S3086" i="25"/>
  <c r="T3086" i="25"/>
  <c r="U3086" i="25"/>
  <c r="V3086" i="25"/>
  <c r="W3086" i="25"/>
  <c r="X3086" i="25"/>
  <c r="S3087" i="25"/>
  <c r="T3087" i="25"/>
  <c r="U3087" i="25"/>
  <c r="V3087" i="25"/>
  <c r="W3087" i="25"/>
  <c r="X3087" i="25"/>
  <c r="S3088" i="25"/>
  <c r="T3088" i="25"/>
  <c r="U3088" i="25"/>
  <c r="V3088" i="25"/>
  <c r="W3088" i="25"/>
  <c r="X3088" i="25"/>
  <c r="S3089" i="25"/>
  <c r="T3089" i="25"/>
  <c r="U3089" i="25"/>
  <c r="V3089" i="25"/>
  <c r="W3089" i="25"/>
  <c r="X3089" i="25"/>
  <c r="S3090" i="25"/>
  <c r="T3090" i="25"/>
  <c r="U3090" i="25"/>
  <c r="V3090" i="25"/>
  <c r="W3090" i="25"/>
  <c r="X3090" i="25"/>
  <c r="S3091" i="25"/>
  <c r="T3091" i="25"/>
  <c r="U3091" i="25"/>
  <c r="V3091" i="25"/>
  <c r="W3091" i="25"/>
  <c r="X3091" i="25"/>
  <c r="S3092" i="25"/>
  <c r="T3092" i="25"/>
  <c r="U3092" i="25"/>
  <c r="V3092" i="25"/>
  <c r="W3092" i="25"/>
  <c r="X3092" i="25"/>
  <c r="S3093" i="25"/>
  <c r="T3093" i="25"/>
  <c r="U3093" i="25"/>
  <c r="V3093" i="25"/>
  <c r="W3093" i="25"/>
  <c r="X3093" i="25"/>
  <c r="S3094" i="25"/>
  <c r="T3094" i="25"/>
  <c r="U3094" i="25"/>
  <c r="V3094" i="25"/>
  <c r="W3094" i="25"/>
  <c r="X3094" i="25"/>
  <c r="S3095" i="25"/>
  <c r="T3095" i="25"/>
  <c r="U3095" i="25"/>
  <c r="V3095" i="25"/>
  <c r="W3095" i="25"/>
  <c r="X3095" i="25"/>
  <c r="S3096" i="25"/>
  <c r="T3096" i="25"/>
  <c r="U3096" i="25"/>
  <c r="V3096" i="25"/>
  <c r="W3096" i="25"/>
  <c r="X3096" i="25"/>
  <c r="S3097" i="25"/>
  <c r="T3097" i="25"/>
  <c r="U3097" i="25"/>
  <c r="V3097" i="25"/>
  <c r="W3097" i="25"/>
  <c r="X3097" i="25"/>
  <c r="S3098" i="25"/>
  <c r="T3098" i="25"/>
  <c r="U3098" i="25"/>
  <c r="V3098" i="25"/>
  <c r="W3098" i="25"/>
  <c r="X3098" i="25"/>
  <c r="S3099" i="25"/>
  <c r="T3099" i="25"/>
  <c r="U3099" i="25"/>
  <c r="V3099" i="25"/>
  <c r="W3099" i="25"/>
  <c r="X3099" i="25"/>
  <c r="S3100" i="25"/>
  <c r="T3100" i="25"/>
  <c r="U3100" i="25"/>
  <c r="V3100" i="25"/>
  <c r="W3100" i="25"/>
  <c r="X3100" i="25"/>
  <c r="S3101" i="25"/>
  <c r="T3101" i="25"/>
  <c r="U3101" i="25"/>
  <c r="V3101" i="25"/>
  <c r="W3101" i="25"/>
  <c r="X3101" i="25"/>
  <c r="S3102" i="25"/>
  <c r="T3102" i="25"/>
  <c r="U3102" i="25"/>
  <c r="V3102" i="25"/>
  <c r="W3102" i="25"/>
  <c r="X3102" i="25"/>
  <c r="S3103" i="25"/>
  <c r="T3103" i="25"/>
  <c r="U3103" i="25"/>
  <c r="V3103" i="25"/>
  <c r="W3103" i="25"/>
  <c r="X3103" i="25"/>
  <c r="S3104" i="25"/>
  <c r="T3104" i="25"/>
  <c r="U3104" i="25"/>
  <c r="V3104" i="25"/>
  <c r="W3104" i="25"/>
  <c r="X3104" i="25"/>
  <c r="S3105" i="25"/>
  <c r="T3105" i="25"/>
  <c r="U3105" i="25"/>
  <c r="V3105" i="25"/>
  <c r="W3105" i="25"/>
  <c r="X3105" i="25"/>
  <c r="S3106" i="25"/>
  <c r="T3106" i="25"/>
  <c r="U3106" i="25"/>
  <c r="V3106" i="25"/>
  <c r="W3106" i="25"/>
  <c r="X3106" i="25"/>
  <c r="S3107" i="25"/>
  <c r="T3107" i="25"/>
  <c r="U3107" i="25"/>
  <c r="V3107" i="25"/>
  <c r="W3107" i="25"/>
  <c r="X3107" i="25"/>
  <c r="S3108" i="25"/>
  <c r="T3108" i="25"/>
  <c r="U3108" i="25"/>
  <c r="V3108" i="25"/>
  <c r="W3108" i="25"/>
  <c r="X3108" i="25"/>
  <c r="S3109" i="25"/>
  <c r="T3109" i="25"/>
  <c r="U3109" i="25"/>
  <c r="V3109" i="25"/>
  <c r="W3109" i="25"/>
  <c r="X3109" i="25"/>
  <c r="S3110" i="25"/>
  <c r="T3110" i="25"/>
  <c r="U3110" i="25"/>
  <c r="V3110" i="25"/>
  <c r="W3110" i="25"/>
  <c r="X3110" i="25"/>
  <c r="S3111" i="25"/>
  <c r="T3111" i="25"/>
  <c r="U3111" i="25"/>
  <c r="V3111" i="25"/>
  <c r="W3111" i="25"/>
  <c r="X3111" i="25"/>
  <c r="S3112" i="25"/>
  <c r="T3112" i="25"/>
  <c r="U3112" i="25"/>
  <c r="V3112" i="25"/>
  <c r="W3112" i="25"/>
  <c r="X3112" i="25"/>
  <c r="S3113" i="25"/>
  <c r="T3113" i="25"/>
  <c r="U3113" i="25"/>
  <c r="V3113" i="25"/>
  <c r="W3113" i="25"/>
  <c r="X3113" i="25"/>
  <c r="S3114" i="25"/>
  <c r="T3114" i="25"/>
  <c r="U3114" i="25"/>
  <c r="V3114" i="25"/>
  <c r="W3114" i="25"/>
  <c r="X3114" i="25"/>
  <c r="S3115" i="25"/>
  <c r="T3115" i="25"/>
  <c r="U3115" i="25"/>
  <c r="V3115" i="25"/>
  <c r="W3115" i="25"/>
  <c r="X3115" i="25"/>
  <c r="S3116" i="25"/>
  <c r="T3116" i="25"/>
  <c r="U3116" i="25"/>
  <c r="V3116" i="25"/>
  <c r="W3116" i="25"/>
  <c r="X3116" i="25"/>
  <c r="S3117" i="25"/>
  <c r="T3117" i="25"/>
  <c r="U3117" i="25"/>
  <c r="V3117" i="25"/>
  <c r="W3117" i="25"/>
  <c r="X3117" i="25"/>
  <c r="S3118" i="25"/>
  <c r="T3118" i="25"/>
  <c r="U3118" i="25"/>
  <c r="V3118" i="25"/>
  <c r="W3118" i="25"/>
  <c r="X3118" i="25"/>
  <c r="S3119" i="25"/>
  <c r="T3119" i="25"/>
  <c r="U3119" i="25"/>
  <c r="V3119" i="25"/>
  <c r="W3119" i="25"/>
  <c r="X3119" i="25"/>
  <c r="S3120" i="25"/>
  <c r="T3120" i="25"/>
  <c r="U3120" i="25"/>
  <c r="V3120" i="25"/>
  <c r="W3120" i="25"/>
  <c r="X3120" i="25"/>
  <c r="S3121" i="25"/>
  <c r="T3121" i="25"/>
  <c r="U3121" i="25"/>
  <c r="V3121" i="25"/>
  <c r="W3121" i="25"/>
  <c r="X3121" i="25"/>
  <c r="S3122" i="25"/>
  <c r="T3122" i="25"/>
  <c r="U3122" i="25"/>
  <c r="V3122" i="25"/>
  <c r="W3122" i="25"/>
  <c r="X3122" i="25"/>
  <c r="S3123" i="25"/>
  <c r="T3123" i="25"/>
  <c r="U3123" i="25"/>
  <c r="V3123" i="25"/>
  <c r="W3123" i="25"/>
  <c r="X3123" i="25"/>
  <c r="S3124" i="25"/>
  <c r="T3124" i="25"/>
  <c r="U3124" i="25"/>
  <c r="V3124" i="25"/>
  <c r="W3124" i="25"/>
  <c r="X3124" i="25"/>
  <c r="S3125" i="25"/>
  <c r="T3125" i="25"/>
  <c r="U3125" i="25"/>
  <c r="V3125" i="25"/>
  <c r="W3125" i="25"/>
  <c r="X3125" i="25"/>
  <c r="S3126" i="25"/>
  <c r="T3126" i="25"/>
  <c r="U3126" i="25"/>
  <c r="S3127" i="25"/>
  <c r="T3127" i="25"/>
  <c r="U3127" i="25"/>
  <c r="S3128" i="25"/>
  <c r="T3128" i="25"/>
  <c r="U3128" i="25"/>
  <c r="S3129" i="25"/>
  <c r="T3129" i="25"/>
  <c r="U3129" i="25"/>
  <c r="V3129" i="25"/>
  <c r="W3129" i="25"/>
  <c r="X3129" i="25"/>
  <c r="U3130" i="25"/>
  <c r="V3130" i="25"/>
  <c r="W3130" i="25"/>
  <c r="X3130" i="25"/>
  <c r="S3131" i="25"/>
  <c r="T3131" i="25"/>
  <c r="U3131" i="25"/>
  <c r="V3131" i="25"/>
  <c r="W3131" i="25"/>
  <c r="X3131" i="25"/>
  <c r="S3132" i="25"/>
  <c r="T3132" i="25"/>
  <c r="U3132" i="25"/>
  <c r="V3132" i="25"/>
  <c r="W3132" i="25"/>
  <c r="X3132" i="25"/>
  <c r="S3133" i="25"/>
  <c r="T3133" i="25"/>
  <c r="U3133" i="25"/>
  <c r="V3133" i="25"/>
  <c r="W3133" i="25"/>
  <c r="X3133" i="25"/>
  <c r="S3134" i="25"/>
  <c r="T3134" i="25"/>
  <c r="U3134" i="25"/>
  <c r="V3134" i="25"/>
  <c r="W3134" i="25"/>
  <c r="X3134" i="25"/>
  <c r="S3135" i="25"/>
  <c r="T3135" i="25"/>
  <c r="U3135" i="25"/>
  <c r="V3135" i="25"/>
  <c r="W3135" i="25"/>
  <c r="X3135" i="25"/>
  <c r="S3136" i="25"/>
  <c r="T3136" i="25"/>
  <c r="U3136" i="25"/>
  <c r="V3136" i="25"/>
  <c r="W3136" i="25"/>
  <c r="X3136" i="25"/>
  <c r="S3137" i="25"/>
  <c r="T3137" i="25"/>
  <c r="U3137" i="25"/>
  <c r="V3137" i="25"/>
  <c r="W3137" i="25"/>
  <c r="X3137" i="25"/>
  <c r="S3138" i="25"/>
  <c r="T3138" i="25"/>
  <c r="U3138" i="25"/>
  <c r="V3138" i="25"/>
  <c r="W3138" i="25"/>
  <c r="X3138" i="25"/>
  <c r="S3139" i="25"/>
  <c r="T3139" i="25"/>
  <c r="U3139" i="25"/>
  <c r="V3139" i="25"/>
  <c r="W3139" i="25"/>
  <c r="X3139" i="25"/>
  <c r="S3140" i="25"/>
  <c r="T3140" i="25"/>
  <c r="U3140" i="25"/>
  <c r="V3140" i="25"/>
  <c r="W3140" i="25"/>
  <c r="X3140" i="25"/>
  <c r="S3141" i="25"/>
  <c r="T3141" i="25"/>
  <c r="U3141" i="25"/>
  <c r="V3141" i="25"/>
  <c r="W3141" i="25"/>
  <c r="X3141" i="25"/>
  <c r="S3142" i="25"/>
  <c r="T3142" i="25"/>
  <c r="U3142" i="25"/>
  <c r="V3142" i="25"/>
  <c r="W3142" i="25"/>
  <c r="X3142" i="25"/>
  <c r="S3143" i="25"/>
  <c r="T3143" i="25"/>
  <c r="U3143" i="25"/>
  <c r="V3143" i="25"/>
  <c r="W3143" i="25"/>
  <c r="X3143" i="25"/>
  <c r="S3144" i="25"/>
  <c r="T3144" i="25"/>
  <c r="U3144" i="25"/>
  <c r="V3144" i="25"/>
  <c r="W3144" i="25"/>
  <c r="X3144" i="25"/>
  <c r="S3145" i="25"/>
  <c r="T3145" i="25"/>
  <c r="U3145" i="25"/>
  <c r="V3145" i="25"/>
  <c r="W3145" i="25"/>
  <c r="X3145" i="25"/>
  <c r="S3146" i="25"/>
  <c r="T3146" i="25"/>
  <c r="U3146" i="25"/>
  <c r="V3146" i="25"/>
  <c r="W3146" i="25"/>
  <c r="X3146" i="25"/>
  <c r="S3147" i="25"/>
  <c r="T3147" i="25"/>
  <c r="U3147" i="25"/>
  <c r="V3147" i="25"/>
  <c r="W3147" i="25"/>
  <c r="X3147" i="25"/>
  <c r="S3148" i="25"/>
  <c r="T3148" i="25"/>
  <c r="U3148" i="25"/>
  <c r="V3148" i="25"/>
  <c r="W3148" i="25"/>
  <c r="X3148" i="25"/>
  <c r="S3149" i="25"/>
  <c r="T3149" i="25"/>
  <c r="U3149" i="25"/>
  <c r="V3149" i="25"/>
  <c r="W3149" i="25"/>
  <c r="X3149" i="25"/>
  <c r="S3150" i="25"/>
  <c r="T3150" i="25"/>
  <c r="U3150" i="25"/>
  <c r="V3150" i="25"/>
  <c r="W3150" i="25"/>
  <c r="X3150" i="25"/>
  <c r="S3151" i="25"/>
  <c r="T3151" i="25"/>
  <c r="U3151" i="25"/>
  <c r="V3151" i="25"/>
  <c r="W3151" i="25"/>
  <c r="X3151" i="25"/>
  <c r="S3152" i="25"/>
  <c r="T3152" i="25"/>
  <c r="U3152" i="25"/>
  <c r="V3152" i="25"/>
  <c r="W3152" i="25"/>
  <c r="X3152" i="25"/>
  <c r="S3153" i="25"/>
  <c r="T3153" i="25"/>
  <c r="U3153" i="25"/>
  <c r="V3153" i="25"/>
  <c r="W3153" i="25"/>
  <c r="X3153" i="25"/>
  <c r="S3154" i="25"/>
  <c r="T3154" i="25"/>
  <c r="U3154" i="25"/>
  <c r="V3154" i="25"/>
  <c r="W3154" i="25"/>
  <c r="X3154" i="25"/>
  <c r="G3155" i="25"/>
  <c r="S3155" i="25"/>
  <c r="T3155" i="25"/>
  <c r="U3155" i="25"/>
  <c r="V3155" i="25"/>
  <c r="W3155" i="25"/>
  <c r="X3155" i="25"/>
  <c r="S3156" i="25"/>
  <c r="T3156" i="25"/>
  <c r="U3156" i="25"/>
  <c r="V3156" i="25"/>
  <c r="W3156" i="25"/>
  <c r="X3156" i="25"/>
  <c r="S3157" i="25"/>
  <c r="T3157" i="25"/>
  <c r="U3157" i="25"/>
  <c r="V3157" i="25"/>
  <c r="W3157" i="25"/>
  <c r="X3157" i="25"/>
  <c r="S3158" i="25"/>
  <c r="T3158" i="25"/>
  <c r="U3158" i="25"/>
  <c r="V3158" i="25"/>
  <c r="W3158" i="25"/>
  <c r="X3158" i="25"/>
  <c r="S3159" i="25"/>
  <c r="T3159" i="25"/>
  <c r="U3159" i="25"/>
  <c r="V3159" i="25"/>
  <c r="W3159" i="25"/>
  <c r="X3159" i="25"/>
  <c r="S3160" i="25"/>
  <c r="T3160" i="25"/>
  <c r="U3160" i="25"/>
  <c r="V3160" i="25"/>
  <c r="W3160" i="25"/>
  <c r="X3160" i="25"/>
  <c r="S3161" i="25"/>
  <c r="T3161" i="25"/>
  <c r="U3161" i="25"/>
  <c r="V3161" i="25"/>
  <c r="W3161" i="25"/>
  <c r="X3161" i="25"/>
  <c r="S3162" i="25"/>
  <c r="T3162" i="25"/>
  <c r="U3162" i="25"/>
  <c r="V3162" i="25"/>
  <c r="W3162" i="25"/>
  <c r="X3162" i="25"/>
  <c r="S3163" i="25"/>
  <c r="T3163" i="25"/>
  <c r="U3163" i="25"/>
  <c r="V3163" i="25"/>
  <c r="W3163" i="25"/>
  <c r="X3163" i="25"/>
  <c r="S3164" i="25"/>
  <c r="T3164" i="25"/>
  <c r="U3164" i="25"/>
  <c r="V3164" i="25"/>
  <c r="W3164" i="25"/>
  <c r="X3164" i="25"/>
  <c r="S3165" i="25"/>
  <c r="T3165" i="25"/>
  <c r="U3165" i="25"/>
  <c r="V3165" i="25"/>
  <c r="W3165" i="25"/>
  <c r="X3165" i="25"/>
  <c r="S3166" i="25"/>
  <c r="T3166" i="25"/>
  <c r="U3166" i="25"/>
  <c r="V3166" i="25"/>
  <c r="W3166" i="25"/>
  <c r="X3166" i="25"/>
  <c r="S3167" i="25"/>
  <c r="T3167" i="25"/>
  <c r="U3167" i="25"/>
  <c r="V3167" i="25"/>
  <c r="W3167" i="25"/>
  <c r="X3167" i="25"/>
  <c r="S3168" i="25"/>
  <c r="T3168" i="25"/>
  <c r="U3168" i="25"/>
  <c r="V3168" i="25"/>
  <c r="W3168" i="25"/>
  <c r="X3168" i="25"/>
  <c r="S3169" i="25"/>
  <c r="T3169" i="25"/>
  <c r="U3169" i="25"/>
  <c r="V3169" i="25"/>
  <c r="W3169" i="25"/>
  <c r="X3169" i="25"/>
  <c r="S3170" i="25"/>
  <c r="T3170" i="25"/>
  <c r="U3170" i="25"/>
  <c r="V3170" i="25"/>
  <c r="W3170" i="25"/>
  <c r="X3170" i="25"/>
  <c r="S3171" i="25"/>
  <c r="T3171" i="25"/>
  <c r="U3171" i="25"/>
  <c r="V3171" i="25"/>
  <c r="W3171" i="25"/>
  <c r="X3171" i="25"/>
  <c r="S3172" i="25"/>
  <c r="T3172" i="25"/>
  <c r="U3172" i="25"/>
  <c r="V3172" i="25"/>
  <c r="W3172" i="25"/>
  <c r="X3172" i="25"/>
  <c r="S3173" i="25"/>
  <c r="T3173" i="25"/>
  <c r="U3173" i="25"/>
  <c r="V3173" i="25"/>
  <c r="W3173" i="25"/>
  <c r="X3173" i="25"/>
  <c r="S3174" i="25"/>
  <c r="T3174" i="25"/>
  <c r="U3174" i="25"/>
  <c r="V3174" i="25"/>
  <c r="W3174" i="25"/>
  <c r="X3174" i="25"/>
  <c r="S3175" i="25"/>
  <c r="T3175" i="25"/>
  <c r="U3175" i="25"/>
  <c r="V3175" i="25"/>
  <c r="W3175" i="25"/>
  <c r="X3175" i="25"/>
  <c r="S3176" i="25"/>
  <c r="T3176" i="25"/>
  <c r="U3176" i="25"/>
  <c r="V3176" i="25"/>
  <c r="W3176" i="25"/>
  <c r="X3176" i="25"/>
  <c r="S3177" i="25"/>
  <c r="T3177" i="25"/>
  <c r="U3177" i="25"/>
  <c r="V3177" i="25"/>
  <c r="W3177" i="25"/>
  <c r="X3177" i="25"/>
  <c r="S3178" i="25"/>
  <c r="T3178" i="25"/>
  <c r="U3178" i="25"/>
  <c r="V3178" i="25"/>
  <c r="W3178" i="25"/>
  <c r="X3178" i="25"/>
  <c r="S3179" i="25"/>
  <c r="T3179" i="25"/>
  <c r="U3179" i="25"/>
  <c r="V3179" i="25"/>
  <c r="W3179" i="25"/>
  <c r="X3179" i="25"/>
  <c r="S3180" i="25"/>
  <c r="T3180" i="25"/>
  <c r="U3180" i="25"/>
  <c r="V3180" i="25"/>
  <c r="W3180" i="25"/>
  <c r="X3180" i="25"/>
  <c r="S3181" i="25"/>
  <c r="T3181" i="25"/>
  <c r="U3181" i="25"/>
  <c r="V3181" i="25"/>
  <c r="W3181" i="25"/>
  <c r="X3181" i="25"/>
  <c r="S3182" i="25"/>
  <c r="T3182" i="25"/>
  <c r="U3182" i="25"/>
  <c r="V3182" i="25"/>
  <c r="W3182" i="25"/>
  <c r="X3182" i="25"/>
  <c r="S3183" i="25"/>
  <c r="T3183" i="25"/>
  <c r="U3183" i="25"/>
  <c r="V3183" i="25"/>
  <c r="W3183" i="25"/>
  <c r="X3183" i="25"/>
  <c r="S3184" i="25"/>
  <c r="T3184" i="25"/>
  <c r="U3184" i="25"/>
  <c r="V3184" i="25"/>
  <c r="W3184" i="25"/>
  <c r="X3184" i="25"/>
  <c r="S3185" i="25"/>
  <c r="T3185" i="25"/>
  <c r="U3185" i="25"/>
  <c r="V3185" i="25"/>
  <c r="W3185" i="25"/>
  <c r="X3185" i="25"/>
  <c r="S3186" i="25"/>
  <c r="T3186" i="25"/>
  <c r="U3186" i="25"/>
  <c r="V3186" i="25"/>
  <c r="W3186" i="25"/>
  <c r="X3186" i="25"/>
  <c r="S3187" i="25"/>
  <c r="T3187" i="25"/>
  <c r="U3187" i="25"/>
  <c r="V3187" i="25"/>
  <c r="W3187" i="25"/>
  <c r="X3187" i="25"/>
  <c r="S3188" i="25"/>
  <c r="T3188" i="25"/>
  <c r="U3188" i="25"/>
  <c r="V3188" i="25"/>
  <c r="W3188" i="25"/>
  <c r="X3188" i="25"/>
  <c r="S3189" i="25"/>
  <c r="T3189" i="25"/>
  <c r="U3189" i="25"/>
  <c r="V3189" i="25"/>
  <c r="W3189" i="25"/>
  <c r="X3189" i="25"/>
  <c r="S3190" i="25"/>
  <c r="T3190" i="25"/>
  <c r="U3190" i="25"/>
  <c r="V3190" i="25"/>
  <c r="W3190" i="25"/>
  <c r="X3190" i="25"/>
  <c r="S3191" i="25"/>
  <c r="T3191" i="25"/>
  <c r="U3191" i="25"/>
  <c r="V3191" i="25"/>
  <c r="W3191" i="25"/>
  <c r="X3191" i="25"/>
  <c r="S3192" i="25"/>
  <c r="T3192" i="25"/>
  <c r="U3192" i="25"/>
  <c r="V3192" i="25"/>
  <c r="W3192" i="25"/>
  <c r="X3192" i="25"/>
  <c r="S3193" i="25"/>
  <c r="T3193" i="25"/>
  <c r="U3193" i="25"/>
  <c r="V3193" i="25"/>
  <c r="W3193" i="25"/>
  <c r="X3193" i="25"/>
  <c r="S3194" i="25"/>
  <c r="T3194" i="25"/>
  <c r="U3194" i="25"/>
  <c r="V3194" i="25"/>
  <c r="W3194" i="25"/>
  <c r="X3194" i="25"/>
  <c r="S3195" i="25"/>
  <c r="T3195" i="25"/>
  <c r="U3195" i="25"/>
  <c r="V3195" i="25"/>
  <c r="W3195" i="25"/>
  <c r="X3195" i="25"/>
  <c r="S3196" i="25"/>
  <c r="T3196" i="25"/>
  <c r="U3196" i="25"/>
  <c r="V3196" i="25"/>
  <c r="W3196" i="25"/>
  <c r="X3196" i="25"/>
  <c r="U3197" i="25"/>
  <c r="V3197" i="25"/>
  <c r="W3197" i="25"/>
  <c r="X3197" i="25"/>
  <c r="S3198" i="25"/>
  <c r="T3198" i="25"/>
  <c r="U3198" i="25"/>
  <c r="V3198" i="25"/>
  <c r="W3198" i="25"/>
  <c r="X3198" i="25"/>
  <c r="S3199" i="25"/>
  <c r="T3199" i="25"/>
  <c r="U3199" i="25"/>
  <c r="V3199" i="25"/>
  <c r="W3199" i="25"/>
  <c r="X3199" i="25"/>
  <c r="S3200" i="25"/>
  <c r="T3200" i="25"/>
  <c r="U3200" i="25"/>
  <c r="V3200" i="25"/>
  <c r="W3200" i="25"/>
  <c r="X3200" i="25"/>
  <c r="S3201" i="25"/>
  <c r="T3201" i="25"/>
  <c r="U3201" i="25"/>
  <c r="V3201" i="25"/>
  <c r="W3201" i="25"/>
  <c r="X3201" i="25"/>
  <c r="S3202" i="25"/>
  <c r="T3202" i="25"/>
  <c r="U3202" i="25"/>
  <c r="V3202" i="25"/>
  <c r="W3202" i="25"/>
  <c r="X3202" i="25"/>
  <c r="S3203" i="25"/>
  <c r="T3203" i="25"/>
  <c r="U3203" i="25"/>
  <c r="V3203" i="25"/>
  <c r="W3203" i="25"/>
  <c r="X3203" i="25"/>
  <c r="S3204" i="25"/>
  <c r="T3204" i="25"/>
  <c r="U3204" i="25"/>
  <c r="V3204" i="25"/>
  <c r="W3204" i="25"/>
  <c r="X3204" i="25"/>
  <c r="S3205" i="25"/>
  <c r="T3205" i="25"/>
  <c r="U3205" i="25"/>
  <c r="V3205" i="25"/>
  <c r="W3205" i="25"/>
  <c r="X3205" i="25"/>
  <c r="S3206" i="25"/>
  <c r="T3206" i="25"/>
  <c r="U3206" i="25"/>
  <c r="V3206" i="25"/>
  <c r="W3206" i="25"/>
  <c r="X3206" i="25"/>
  <c r="S3207" i="25"/>
  <c r="T3207" i="25"/>
  <c r="U3207" i="25"/>
  <c r="V3207" i="25"/>
  <c r="W3207" i="25"/>
  <c r="X3207" i="25"/>
  <c r="S3208" i="25"/>
  <c r="T3208" i="25"/>
  <c r="U3208" i="25"/>
  <c r="V3208" i="25"/>
  <c r="W3208" i="25"/>
  <c r="X3208" i="25"/>
  <c r="S3209" i="25"/>
  <c r="T3209" i="25"/>
  <c r="U3209" i="25"/>
  <c r="V3209" i="25"/>
  <c r="W3209" i="25"/>
  <c r="X3209" i="25"/>
  <c r="S3210" i="25"/>
  <c r="T3210" i="25"/>
  <c r="U3210" i="25"/>
  <c r="V3210" i="25"/>
  <c r="W3210" i="25"/>
  <c r="X3210" i="25"/>
  <c r="S3211" i="25"/>
  <c r="T3211" i="25"/>
  <c r="U3211" i="25"/>
  <c r="V3211" i="25"/>
  <c r="W3211" i="25"/>
  <c r="X3211" i="25"/>
  <c r="S3212" i="25"/>
  <c r="T3212" i="25"/>
  <c r="U3212" i="25"/>
  <c r="V3212" i="25"/>
  <c r="W3212" i="25"/>
  <c r="X3212" i="25"/>
  <c r="S3213" i="25"/>
  <c r="T3213" i="25"/>
  <c r="U3213" i="25"/>
  <c r="V3213" i="25"/>
  <c r="W3213" i="25"/>
  <c r="X3213" i="25"/>
  <c r="S3214" i="25"/>
  <c r="T3214" i="25"/>
  <c r="U3214" i="25"/>
  <c r="V3214" i="25"/>
  <c r="W3214" i="25"/>
  <c r="X3214" i="25"/>
  <c r="S3215" i="25"/>
  <c r="T3215" i="25"/>
  <c r="U3215" i="25"/>
  <c r="V3215" i="25"/>
  <c r="W3215" i="25"/>
  <c r="X3215" i="25"/>
  <c r="S3216" i="25"/>
  <c r="T3216" i="25"/>
  <c r="U3216" i="25"/>
  <c r="V3216" i="25"/>
  <c r="W3216" i="25"/>
  <c r="X3216" i="25"/>
  <c r="S3217" i="25"/>
  <c r="T3217" i="25"/>
  <c r="U3217" i="25"/>
  <c r="V3217" i="25"/>
  <c r="W3217" i="25"/>
  <c r="X3217" i="25"/>
  <c r="S3218" i="25"/>
  <c r="T3218" i="25"/>
  <c r="U3218" i="25"/>
  <c r="V3218" i="25"/>
  <c r="W3218" i="25"/>
  <c r="X3218" i="25"/>
  <c r="S3219" i="25"/>
  <c r="T3219" i="25"/>
  <c r="U3219" i="25"/>
  <c r="V3219" i="25"/>
  <c r="W3219" i="25"/>
  <c r="X3219" i="25"/>
  <c r="S3220" i="25"/>
  <c r="T3220" i="25"/>
  <c r="U3220" i="25"/>
  <c r="V3220" i="25"/>
  <c r="W3220" i="25"/>
  <c r="X3220" i="25"/>
  <c r="S3221" i="25"/>
  <c r="T3221" i="25"/>
  <c r="U3221" i="25"/>
  <c r="V3221" i="25"/>
  <c r="W3221" i="25"/>
  <c r="X3221" i="25"/>
  <c r="S3222" i="25"/>
  <c r="T3222" i="25"/>
  <c r="U3222" i="25"/>
  <c r="V3222" i="25"/>
  <c r="W3222" i="25"/>
  <c r="X3222" i="25"/>
  <c r="S3223" i="25"/>
  <c r="T3223" i="25"/>
  <c r="U3223" i="25"/>
  <c r="V3223" i="25"/>
  <c r="W3223" i="25"/>
  <c r="X3223" i="25"/>
  <c r="S3224" i="25"/>
  <c r="T3224" i="25"/>
  <c r="U3224" i="25"/>
  <c r="V3224" i="25"/>
  <c r="W3224" i="25"/>
  <c r="X3224" i="25"/>
  <c r="S3225" i="25"/>
  <c r="T3225" i="25"/>
  <c r="U3225" i="25"/>
  <c r="V3225" i="25"/>
  <c r="W3225" i="25"/>
  <c r="X3225" i="25"/>
  <c r="S3226" i="25"/>
  <c r="T3226" i="25"/>
  <c r="U3226" i="25"/>
  <c r="V3226" i="25"/>
  <c r="W3226" i="25"/>
  <c r="X3226" i="25"/>
  <c r="S3227" i="25"/>
  <c r="T3227" i="25"/>
  <c r="U3227" i="25"/>
  <c r="V3227" i="25"/>
  <c r="W3227" i="25"/>
  <c r="X3227" i="25"/>
  <c r="S3228" i="25"/>
  <c r="T3228" i="25"/>
  <c r="U3228" i="25"/>
  <c r="V3228" i="25"/>
  <c r="W3228" i="25"/>
  <c r="X3228" i="25"/>
  <c r="S3229" i="25"/>
  <c r="T3229" i="25"/>
  <c r="U3229" i="25"/>
  <c r="V3229" i="25"/>
  <c r="W3229" i="25"/>
  <c r="X3229" i="25"/>
  <c r="S3230" i="25"/>
  <c r="T3230" i="25"/>
  <c r="U3230" i="25"/>
  <c r="V3230" i="25"/>
  <c r="W3230" i="25"/>
  <c r="X3230" i="25"/>
  <c r="S3231" i="25"/>
  <c r="T3231" i="25"/>
  <c r="U3231" i="25"/>
  <c r="V3231" i="25"/>
  <c r="W3231" i="25"/>
  <c r="X3231" i="25"/>
  <c r="S3232" i="25"/>
  <c r="T3232" i="25"/>
  <c r="U3232" i="25"/>
  <c r="V3232" i="25"/>
  <c r="W3232" i="25"/>
  <c r="X3232" i="25"/>
  <c r="S3233" i="25"/>
  <c r="T3233" i="25"/>
  <c r="U3233" i="25"/>
  <c r="V3233" i="25"/>
  <c r="W3233" i="25"/>
  <c r="X3233" i="25"/>
  <c r="S3234" i="25"/>
  <c r="T3234" i="25"/>
  <c r="U3234" i="25"/>
  <c r="V3234" i="25"/>
  <c r="W3234" i="25"/>
  <c r="X3234" i="25"/>
  <c r="S3235" i="25"/>
  <c r="T3235" i="25"/>
  <c r="U3235" i="25"/>
  <c r="V3235" i="25"/>
  <c r="W3235" i="25"/>
  <c r="X3235" i="25"/>
  <c r="S3236" i="25"/>
  <c r="T3236" i="25"/>
  <c r="U3236" i="25"/>
  <c r="V3236" i="25"/>
  <c r="W3236" i="25"/>
  <c r="X3236" i="25"/>
  <c r="S3237" i="25"/>
  <c r="T3237" i="25"/>
  <c r="U3237" i="25"/>
  <c r="V3237" i="25"/>
  <c r="W3237" i="25"/>
  <c r="X3237" i="25"/>
  <c r="S3238" i="25"/>
  <c r="T3238" i="25"/>
  <c r="U3238" i="25"/>
  <c r="V3238" i="25"/>
  <c r="W3238" i="25"/>
  <c r="X3238" i="25"/>
  <c r="S3239" i="25"/>
  <c r="T3239" i="25"/>
  <c r="U3239" i="25"/>
  <c r="V3239" i="25"/>
  <c r="W3239" i="25"/>
  <c r="X3239" i="25"/>
  <c r="S3240" i="25"/>
  <c r="T3240" i="25"/>
  <c r="U3240" i="25"/>
  <c r="V3240" i="25"/>
  <c r="W3240" i="25"/>
  <c r="X3240" i="25"/>
  <c r="S3241" i="25"/>
  <c r="T3241" i="25"/>
  <c r="U3241" i="25"/>
  <c r="V3241" i="25"/>
  <c r="W3241" i="25"/>
  <c r="X3241" i="25"/>
  <c r="S3242" i="25"/>
  <c r="T3242" i="25"/>
  <c r="U3242" i="25"/>
  <c r="V3242" i="25"/>
  <c r="W3242" i="25"/>
  <c r="X3242" i="25"/>
  <c r="S3243" i="25"/>
  <c r="T3243" i="25"/>
  <c r="U3243" i="25"/>
  <c r="V3243" i="25"/>
  <c r="W3243" i="25"/>
  <c r="X3243" i="25"/>
  <c r="S3244" i="25"/>
  <c r="T3244" i="25"/>
  <c r="U3244" i="25"/>
  <c r="V3244" i="25"/>
  <c r="W3244" i="25"/>
  <c r="X3244" i="25"/>
  <c r="S3245" i="25"/>
  <c r="T3245" i="25"/>
  <c r="U3245" i="25"/>
  <c r="V3245" i="25"/>
  <c r="W3245" i="25"/>
  <c r="X3245" i="25"/>
  <c r="S3246" i="25"/>
  <c r="T3246" i="25"/>
  <c r="U3246" i="25"/>
  <c r="V3246" i="25"/>
  <c r="W3246" i="25"/>
  <c r="X3246" i="25"/>
  <c r="S3247" i="25"/>
  <c r="T3247" i="25"/>
  <c r="U3247" i="25"/>
  <c r="V3247" i="25"/>
  <c r="W3247" i="25"/>
  <c r="X3247" i="25"/>
  <c r="S3248" i="25"/>
  <c r="T3248" i="25"/>
  <c r="U3248" i="25"/>
  <c r="V3248" i="25"/>
  <c r="W3248" i="25"/>
  <c r="X3248" i="25"/>
  <c r="S3249" i="25"/>
  <c r="T3249" i="25"/>
  <c r="U3249" i="25"/>
  <c r="V3249" i="25"/>
  <c r="W3249" i="25"/>
  <c r="X3249" i="25"/>
  <c r="S3250" i="25"/>
  <c r="T3250" i="25"/>
  <c r="U3250" i="25"/>
  <c r="V3250" i="25"/>
  <c r="W3250" i="25"/>
  <c r="X3250" i="25"/>
  <c r="S3251" i="25"/>
  <c r="T3251" i="25"/>
  <c r="U3251" i="25"/>
  <c r="V3251" i="25"/>
  <c r="W3251" i="25"/>
  <c r="X3251" i="25"/>
  <c r="S3252" i="25"/>
  <c r="T3252" i="25"/>
  <c r="U3252" i="25"/>
  <c r="V3252" i="25"/>
  <c r="W3252" i="25"/>
  <c r="X3252" i="25"/>
  <c r="S3253" i="25"/>
  <c r="T3253" i="25"/>
  <c r="U3253" i="25"/>
  <c r="V3253" i="25"/>
  <c r="W3253" i="25"/>
  <c r="X3253" i="25"/>
  <c r="S3254" i="25"/>
  <c r="T3254" i="25"/>
  <c r="U3254" i="25"/>
  <c r="V3254" i="25"/>
  <c r="W3254" i="25"/>
  <c r="X3254" i="25"/>
  <c r="S3255" i="25"/>
  <c r="T3255" i="25"/>
  <c r="U3255" i="25"/>
  <c r="V3255" i="25"/>
  <c r="W3255" i="25"/>
  <c r="X3255" i="25"/>
  <c r="S3256" i="25"/>
  <c r="T3256" i="25"/>
  <c r="U3256" i="25"/>
  <c r="V3256" i="25"/>
  <c r="W3256" i="25"/>
  <c r="X3256" i="25"/>
  <c r="S3257" i="25"/>
  <c r="T3257" i="25"/>
  <c r="U3257" i="25"/>
  <c r="V3257" i="25"/>
  <c r="W3257" i="25"/>
  <c r="X3257" i="25"/>
  <c r="S3258" i="25"/>
  <c r="T3258" i="25"/>
  <c r="U3258" i="25"/>
  <c r="V3258" i="25"/>
  <c r="W3258" i="25"/>
  <c r="X3258" i="25"/>
  <c r="S3259" i="25"/>
  <c r="T3259" i="25"/>
  <c r="U3259" i="25"/>
  <c r="V3259" i="25"/>
  <c r="W3259" i="25"/>
  <c r="X3259" i="25"/>
  <c r="S3260" i="25"/>
  <c r="T3260" i="25"/>
  <c r="U3260" i="25"/>
  <c r="V3260" i="25"/>
  <c r="W3260" i="25"/>
  <c r="X3260" i="25"/>
  <c r="S3261" i="25"/>
  <c r="T3261" i="25"/>
  <c r="U3261" i="25"/>
  <c r="V3261" i="25"/>
  <c r="W3261" i="25"/>
  <c r="X3261" i="25"/>
  <c r="S3262" i="25"/>
  <c r="T3262" i="25"/>
  <c r="U3262" i="25"/>
  <c r="V3262" i="25"/>
  <c r="W3262" i="25"/>
  <c r="X3262" i="25"/>
  <c r="S3263" i="25"/>
  <c r="T3263" i="25"/>
  <c r="U3263" i="25"/>
  <c r="V3263" i="25"/>
  <c r="W3263" i="25"/>
  <c r="X3263" i="25"/>
  <c r="S3264" i="25"/>
  <c r="T3264" i="25"/>
  <c r="U3264" i="25"/>
  <c r="V3264" i="25"/>
  <c r="W3264" i="25"/>
  <c r="X3264" i="25"/>
  <c r="S3265" i="25"/>
  <c r="T3265" i="25"/>
  <c r="U3265" i="25"/>
  <c r="V3265" i="25"/>
  <c r="W3265" i="25"/>
  <c r="X3265" i="25"/>
  <c r="S3266" i="25"/>
  <c r="T3266" i="25"/>
  <c r="U3266" i="25"/>
  <c r="V3266" i="25"/>
  <c r="W3266" i="25"/>
  <c r="X3266" i="25"/>
  <c r="S3267" i="25"/>
  <c r="T3267" i="25"/>
  <c r="U3267" i="25"/>
  <c r="V3267" i="25"/>
  <c r="W3267" i="25"/>
  <c r="X3267" i="25"/>
  <c r="S3268" i="25"/>
  <c r="T3268" i="25"/>
  <c r="U3268" i="25"/>
  <c r="V3268" i="25"/>
  <c r="W3268" i="25"/>
  <c r="X3268" i="25"/>
  <c r="S3269" i="25"/>
  <c r="T3269" i="25"/>
  <c r="U3269" i="25"/>
  <c r="V3269" i="25"/>
  <c r="W3269" i="25"/>
  <c r="X3269" i="25"/>
  <c r="S3270" i="25"/>
  <c r="T3270" i="25"/>
  <c r="U3270" i="25"/>
  <c r="V3270" i="25"/>
  <c r="W3270" i="25"/>
  <c r="X3270" i="25"/>
  <c r="S3271" i="25"/>
  <c r="T3271" i="25"/>
  <c r="U3271" i="25"/>
  <c r="V3271" i="25"/>
  <c r="W3271" i="25"/>
  <c r="X3271" i="25"/>
  <c r="S3272" i="25"/>
  <c r="T3272" i="25"/>
  <c r="U3272" i="25"/>
  <c r="V3272" i="25"/>
  <c r="W3272" i="25"/>
  <c r="X3272" i="25"/>
  <c r="S3273" i="25"/>
  <c r="T3273" i="25"/>
  <c r="U3273" i="25"/>
  <c r="V3273" i="25"/>
  <c r="W3273" i="25"/>
  <c r="X3273" i="25"/>
  <c r="S3274" i="25"/>
  <c r="T3274" i="25"/>
  <c r="U3274" i="25"/>
  <c r="V3274" i="25"/>
  <c r="W3274" i="25"/>
  <c r="X3274" i="25"/>
  <c r="S3275" i="25"/>
  <c r="T3275" i="25"/>
  <c r="U3275" i="25"/>
  <c r="V3275" i="25"/>
  <c r="W3275" i="25"/>
  <c r="X3275" i="25"/>
  <c r="S3276" i="25"/>
  <c r="T3276" i="25"/>
  <c r="U3276" i="25"/>
  <c r="V3276" i="25"/>
  <c r="W3276" i="25"/>
  <c r="X3276" i="25"/>
  <c r="S3277" i="25"/>
  <c r="T3277" i="25"/>
  <c r="U3277" i="25"/>
  <c r="V3277" i="25"/>
  <c r="W3277" i="25"/>
  <c r="X3277" i="25"/>
  <c r="S3278" i="25"/>
  <c r="T3278" i="25"/>
  <c r="U3278" i="25"/>
  <c r="V3278" i="25"/>
  <c r="W3278" i="25"/>
  <c r="X3278" i="25"/>
  <c r="S3279" i="25"/>
  <c r="T3279" i="25"/>
  <c r="U3279" i="25"/>
  <c r="V3279" i="25"/>
  <c r="W3279" i="25"/>
  <c r="X3279" i="25"/>
  <c r="S3280" i="25"/>
  <c r="T3280" i="25"/>
  <c r="U3280" i="25"/>
  <c r="V3280" i="25"/>
  <c r="W3280" i="25"/>
  <c r="X3280" i="25"/>
  <c r="S3281" i="25"/>
  <c r="T3281" i="25"/>
  <c r="U3281" i="25"/>
  <c r="V3281" i="25"/>
  <c r="W3281" i="25"/>
  <c r="X3281" i="25"/>
  <c r="S3282" i="25"/>
  <c r="T3282" i="25"/>
  <c r="U3282" i="25"/>
  <c r="V3282" i="25"/>
  <c r="W3282" i="25"/>
  <c r="X3282" i="25"/>
  <c r="S3283" i="25"/>
  <c r="T3283" i="25"/>
  <c r="U3283" i="25"/>
  <c r="V3283" i="25"/>
  <c r="W3283" i="25"/>
  <c r="X3283" i="25"/>
  <c r="S3284" i="25"/>
  <c r="T3284" i="25"/>
  <c r="U3284" i="25"/>
  <c r="V3284" i="25"/>
  <c r="W3284" i="25"/>
  <c r="X3284" i="25"/>
  <c r="S3285" i="25"/>
  <c r="T3285" i="25"/>
  <c r="U3285" i="25"/>
  <c r="V3285" i="25"/>
  <c r="W3285" i="25"/>
  <c r="X3285" i="25"/>
  <c r="S3286" i="25"/>
  <c r="T3286" i="25"/>
  <c r="U3286" i="25"/>
  <c r="V3286" i="25"/>
  <c r="W3286" i="25"/>
  <c r="X3286" i="25"/>
  <c r="S3287" i="25"/>
  <c r="T3287" i="25"/>
  <c r="U3287" i="25"/>
  <c r="V3287" i="25"/>
  <c r="W3287" i="25"/>
  <c r="X3287" i="25"/>
  <c r="S3288" i="25"/>
  <c r="T3288" i="25"/>
  <c r="U3288" i="25"/>
  <c r="V3288" i="25"/>
  <c r="W3288" i="25"/>
  <c r="X3288" i="25"/>
  <c r="S3289" i="25"/>
  <c r="T3289" i="25"/>
  <c r="U3289" i="25"/>
  <c r="V3289" i="25"/>
  <c r="W3289" i="25"/>
  <c r="X3289" i="25"/>
  <c r="S3290" i="25"/>
  <c r="T3290" i="25"/>
  <c r="U3290" i="25"/>
  <c r="V3290" i="25"/>
  <c r="W3290" i="25"/>
  <c r="X3290" i="25"/>
  <c r="S3291" i="25"/>
  <c r="T3291" i="25"/>
  <c r="U3291" i="25"/>
  <c r="V3291" i="25"/>
  <c r="W3291" i="25"/>
  <c r="X3291" i="25"/>
  <c r="S3292" i="25"/>
  <c r="T3292" i="25"/>
  <c r="U3292" i="25"/>
  <c r="V3292" i="25"/>
  <c r="W3292" i="25"/>
  <c r="X3292" i="25"/>
  <c r="S3293" i="25"/>
  <c r="T3293" i="25"/>
  <c r="U3293" i="25"/>
  <c r="V3293" i="25"/>
  <c r="W3293" i="25"/>
  <c r="X3293" i="25"/>
  <c r="S3294" i="25"/>
  <c r="T3294" i="25"/>
  <c r="U3294" i="25"/>
  <c r="V3294" i="25"/>
  <c r="W3294" i="25"/>
  <c r="X3294" i="25"/>
  <c r="S3295" i="25"/>
  <c r="T3295" i="25"/>
  <c r="U3295" i="25"/>
  <c r="V3295" i="25"/>
  <c r="W3295" i="25"/>
  <c r="X3295" i="25"/>
  <c r="S3296" i="25"/>
  <c r="T3296" i="25"/>
  <c r="U3296" i="25"/>
  <c r="V3296" i="25"/>
  <c r="W3296" i="25"/>
  <c r="X3296" i="25"/>
  <c r="S3297" i="25"/>
  <c r="T3297" i="25"/>
  <c r="U3297" i="25"/>
  <c r="V3297" i="25"/>
  <c r="W3297" i="25"/>
  <c r="X3297" i="25"/>
  <c r="S3298" i="25"/>
  <c r="T3298" i="25"/>
  <c r="U3298" i="25"/>
  <c r="V3298" i="25"/>
  <c r="W3298" i="25"/>
  <c r="X3298" i="25"/>
  <c r="S3299" i="25"/>
  <c r="T3299" i="25"/>
  <c r="U3299" i="25"/>
  <c r="V3299" i="25"/>
  <c r="W3299" i="25"/>
  <c r="X3299" i="25"/>
  <c r="S3300" i="25"/>
  <c r="T3300" i="25"/>
  <c r="U3300" i="25"/>
  <c r="V3300" i="25"/>
  <c r="W3300" i="25"/>
  <c r="X3300" i="25"/>
  <c r="S3301" i="25"/>
  <c r="T3301" i="25"/>
  <c r="U3301" i="25"/>
  <c r="V3301" i="25"/>
  <c r="W3301" i="25"/>
  <c r="X3301" i="25"/>
  <c r="S3302" i="25"/>
  <c r="T3302" i="25"/>
  <c r="U3302" i="25"/>
  <c r="V3302" i="25"/>
  <c r="W3302" i="25"/>
  <c r="X3302" i="25"/>
  <c r="S3303" i="25"/>
  <c r="T3303" i="25"/>
  <c r="U3303" i="25"/>
  <c r="V3303" i="25"/>
  <c r="W3303" i="25"/>
  <c r="X3303" i="25"/>
  <c r="S3304" i="25"/>
  <c r="T3304" i="25"/>
  <c r="U3304" i="25"/>
  <c r="V3304" i="25"/>
  <c r="W3304" i="25"/>
  <c r="X3304" i="25"/>
  <c r="S3305" i="25"/>
  <c r="T3305" i="25"/>
  <c r="U3305" i="25"/>
  <c r="V3305" i="25"/>
  <c r="W3305" i="25"/>
  <c r="X3305" i="25"/>
  <c r="S3306" i="25"/>
  <c r="T3306" i="25"/>
  <c r="U3306" i="25"/>
  <c r="V3306" i="25"/>
  <c r="W3306" i="25"/>
  <c r="X3306" i="25"/>
  <c r="S3307" i="25"/>
  <c r="T3307" i="25"/>
  <c r="U3307" i="25"/>
  <c r="V3307" i="25"/>
  <c r="W3307" i="25"/>
  <c r="X3307" i="25"/>
  <c r="S3308" i="25"/>
  <c r="T3308" i="25"/>
  <c r="U3308" i="25"/>
  <c r="V3308" i="25"/>
  <c r="W3308" i="25"/>
  <c r="X3308" i="25"/>
  <c r="S3309" i="25"/>
  <c r="T3309" i="25"/>
  <c r="U3309" i="25"/>
  <c r="V3309" i="25"/>
  <c r="W3309" i="25"/>
  <c r="X3309" i="25"/>
  <c r="S3310" i="25"/>
  <c r="T3310" i="25"/>
  <c r="U3310" i="25"/>
  <c r="V3310" i="25"/>
  <c r="W3310" i="25"/>
  <c r="X3310" i="25"/>
  <c r="S3311" i="25"/>
  <c r="T3311" i="25"/>
  <c r="U3311" i="25"/>
  <c r="V3311" i="25"/>
  <c r="W3311" i="25"/>
  <c r="X3311" i="25"/>
  <c r="S3312" i="25"/>
  <c r="T3312" i="25"/>
  <c r="U3312" i="25"/>
  <c r="V3312" i="25"/>
  <c r="W3312" i="25"/>
  <c r="X3312" i="25"/>
  <c r="S3313" i="25"/>
  <c r="T3313" i="25"/>
  <c r="U3313" i="25"/>
  <c r="V3313" i="25"/>
  <c r="W3313" i="25"/>
  <c r="X3313" i="25"/>
  <c r="S3314" i="25"/>
  <c r="T3314" i="25"/>
  <c r="U3314" i="25"/>
  <c r="V3314" i="25"/>
  <c r="W3314" i="25"/>
  <c r="X3314" i="25"/>
  <c r="S3315" i="25"/>
  <c r="T3315" i="25"/>
  <c r="U3315" i="25"/>
  <c r="V3315" i="25"/>
  <c r="W3315" i="25"/>
  <c r="X3315" i="25"/>
  <c r="S3316" i="25"/>
  <c r="T3316" i="25"/>
  <c r="U3316" i="25"/>
  <c r="V3316" i="25"/>
  <c r="W3316" i="25"/>
  <c r="X3316" i="25"/>
  <c r="S3317" i="25"/>
  <c r="T3317" i="25"/>
  <c r="U3317" i="25"/>
  <c r="V3317" i="25"/>
  <c r="W3317" i="25"/>
  <c r="X3317" i="25"/>
  <c r="S3318" i="25"/>
  <c r="T3318" i="25"/>
  <c r="U3318" i="25"/>
  <c r="V3318" i="25"/>
  <c r="W3318" i="25"/>
  <c r="X3318" i="25"/>
  <c r="S3319" i="25"/>
  <c r="T3319" i="25"/>
  <c r="U3319" i="25"/>
  <c r="V3319" i="25"/>
  <c r="W3319" i="25"/>
  <c r="X3319" i="25"/>
  <c r="S3320" i="25"/>
  <c r="T3320" i="25"/>
  <c r="U3320" i="25"/>
  <c r="V3320" i="25"/>
  <c r="W3320" i="25"/>
  <c r="X3320" i="25"/>
  <c r="S3321" i="25"/>
  <c r="T3321" i="25"/>
  <c r="U3321" i="25"/>
  <c r="V3321" i="25"/>
  <c r="W3321" i="25"/>
  <c r="X3321" i="25"/>
  <c r="S3322" i="25"/>
  <c r="T3322" i="25"/>
  <c r="U3322" i="25"/>
  <c r="V3322" i="25"/>
  <c r="W3322" i="25"/>
  <c r="X3322" i="25"/>
  <c r="S3323" i="25"/>
  <c r="T3323" i="25"/>
  <c r="U3323" i="25"/>
  <c r="V3323" i="25"/>
  <c r="W3323" i="25"/>
  <c r="X3323" i="25"/>
  <c r="S3324" i="25"/>
  <c r="T3324" i="25"/>
  <c r="U3324" i="25"/>
  <c r="V3324" i="25"/>
  <c r="W3324" i="25"/>
  <c r="X3324" i="25"/>
  <c r="S3325" i="25"/>
  <c r="T3325" i="25"/>
  <c r="U3325" i="25"/>
  <c r="V3325" i="25"/>
  <c r="W3325" i="25"/>
  <c r="X3325" i="25"/>
  <c r="S3326" i="25"/>
  <c r="T3326" i="25"/>
  <c r="U3326" i="25"/>
  <c r="V3326" i="25"/>
  <c r="W3326" i="25"/>
  <c r="X3326" i="25"/>
  <c r="S3327" i="25"/>
  <c r="T3327" i="25"/>
  <c r="U3327" i="25"/>
  <c r="V3327" i="25"/>
  <c r="W3327" i="25"/>
  <c r="X3327" i="25"/>
  <c r="S3328" i="25"/>
  <c r="T3328" i="25"/>
  <c r="U3328" i="25"/>
  <c r="V3328" i="25"/>
  <c r="W3328" i="25"/>
  <c r="X3328" i="25"/>
  <c r="S3329" i="25"/>
  <c r="T3329" i="25"/>
  <c r="U3329" i="25"/>
  <c r="V3329" i="25"/>
  <c r="W3329" i="25"/>
  <c r="X3329" i="25"/>
  <c r="S3330" i="25"/>
  <c r="T3330" i="25"/>
  <c r="U3330" i="25"/>
  <c r="V3330" i="25"/>
  <c r="W3330" i="25"/>
  <c r="X3330" i="25"/>
  <c r="S3331" i="25"/>
  <c r="T3331" i="25"/>
  <c r="U3331" i="25"/>
  <c r="V3331" i="25"/>
  <c r="W3331" i="25"/>
  <c r="X3331" i="25"/>
  <c r="S3332" i="25"/>
  <c r="T3332" i="25"/>
  <c r="U3332" i="25"/>
  <c r="V3332" i="25"/>
  <c r="W3332" i="25"/>
  <c r="X3332" i="25"/>
  <c r="S3333" i="25"/>
  <c r="T3333" i="25"/>
  <c r="U3333" i="25"/>
  <c r="V3333" i="25"/>
  <c r="W3333" i="25"/>
  <c r="X3333" i="25"/>
  <c r="S3334" i="25"/>
  <c r="T3334" i="25"/>
  <c r="U3334" i="25"/>
  <c r="V3334" i="25"/>
  <c r="W3334" i="25"/>
  <c r="X3334" i="25"/>
  <c r="S3335" i="25"/>
  <c r="T3335" i="25"/>
  <c r="U3335" i="25"/>
  <c r="V3335" i="25"/>
  <c r="W3335" i="25"/>
  <c r="X3335" i="25"/>
  <c r="S3336" i="25"/>
  <c r="T3336" i="25"/>
  <c r="U3336" i="25"/>
  <c r="V3336" i="25"/>
  <c r="W3336" i="25"/>
  <c r="X3336" i="25"/>
  <c r="S3337" i="25"/>
  <c r="T3337" i="25"/>
  <c r="U3337" i="25"/>
  <c r="V3337" i="25"/>
  <c r="W3337" i="25"/>
  <c r="X3337" i="25"/>
  <c r="S3338" i="25"/>
  <c r="T3338" i="25"/>
  <c r="U3338" i="25"/>
  <c r="V3338" i="25"/>
  <c r="W3338" i="25"/>
  <c r="X3338" i="25"/>
  <c r="S3339" i="25"/>
  <c r="T3339" i="25"/>
  <c r="U3339" i="25"/>
  <c r="V3339" i="25"/>
  <c r="W3339" i="25"/>
  <c r="X3339" i="25"/>
  <c r="S3340" i="25"/>
  <c r="T3340" i="25"/>
  <c r="U3340" i="25"/>
  <c r="V3340" i="25"/>
  <c r="W3340" i="25"/>
  <c r="X3340" i="25"/>
  <c r="S3341" i="25"/>
  <c r="T3341" i="25"/>
  <c r="U3341" i="25"/>
  <c r="V3341" i="25"/>
  <c r="W3341" i="25"/>
  <c r="X3341" i="25"/>
  <c r="S3342" i="25"/>
  <c r="T3342" i="25"/>
  <c r="U3342" i="25"/>
  <c r="V3342" i="25"/>
  <c r="W3342" i="25"/>
  <c r="X3342" i="25"/>
  <c r="S3343" i="25"/>
  <c r="T3343" i="25"/>
  <c r="U3343" i="25"/>
  <c r="V3343" i="25"/>
  <c r="W3343" i="25"/>
  <c r="X3343" i="25"/>
  <c r="S3344" i="25"/>
  <c r="T3344" i="25"/>
  <c r="U3344" i="25"/>
  <c r="V3344" i="25"/>
  <c r="W3344" i="25"/>
  <c r="X3344" i="25"/>
  <c r="S3345" i="25"/>
  <c r="T3345" i="25"/>
  <c r="U3345" i="25"/>
  <c r="V3345" i="25"/>
  <c r="W3345" i="25"/>
  <c r="X3345" i="25"/>
  <c r="S3346" i="25"/>
  <c r="T3346" i="25"/>
  <c r="U3346" i="25"/>
  <c r="V3346" i="25"/>
  <c r="W3346" i="25"/>
  <c r="X3346" i="25"/>
  <c r="S3347" i="25"/>
  <c r="T3347" i="25"/>
  <c r="U3347" i="25"/>
  <c r="V3347" i="25"/>
  <c r="W3347" i="25"/>
  <c r="X3347" i="25"/>
  <c r="S3348" i="25"/>
  <c r="T3348" i="25"/>
  <c r="U3348" i="25"/>
  <c r="V3348" i="25"/>
  <c r="W3348" i="25"/>
  <c r="X3348" i="25"/>
  <c r="S3349" i="25"/>
  <c r="T3349" i="25"/>
  <c r="U3349" i="25"/>
  <c r="V3349" i="25"/>
  <c r="W3349" i="25"/>
  <c r="X3349" i="25"/>
  <c r="S3350" i="25"/>
  <c r="T3350" i="25"/>
  <c r="U3350" i="25"/>
  <c r="V3350" i="25"/>
  <c r="W3350" i="25"/>
  <c r="X3350" i="25"/>
  <c r="S3351" i="25"/>
  <c r="T3351" i="25"/>
  <c r="U3351" i="25"/>
  <c r="V3351" i="25"/>
  <c r="W3351" i="25"/>
  <c r="X3351" i="25"/>
  <c r="S3352" i="25"/>
  <c r="T3352" i="25"/>
  <c r="U3352" i="25"/>
  <c r="V3352" i="25"/>
  <c r="W3352" i="25"/>
  <c r="X3352" i="25"/>
  <c r="S3353" i="25"/>
  <c r="T3353" i="25"/>
  <c r="U3353" i="25"/>
  <c r="V3353" i="25"/>
  <c r="W3353" i="25"/>
  <c r="X3353" i="25"/>
  <c r="S3354" i="25"/>
  <c r="T3354" i="25"/>
  <c r="U3354" i="25"/>
  <c r="V3354" i="25"/>
  <c r="W3354" i="25"/>
  <c r="X3354" i="25"/>
  <c r="S3355" i="25"/>
  <c r="T3355" i="25"/>
  <c r="U3355" i="25"/>
  <c r="V3355" i="25"/>
  <c r="W3355" i="25"/>
  <c r="X3355" i="25"/>
  <c r="S3356" i="25"/>
  <c r="T3356" i="25"/>
  <c r="U3356" i="25"/>
  <c r="V3356" i="25"/>
  <c r="W3356" i="25"/>
  <c r="X3356" i="25"/>
  <c r="S3357" i="25"/>
  <c r="T3357" i="25"/>
  <c r="U3357" i="25"/>
  <c r="V3357" i="25"/>
  <c r="W3357" i="25"/>
  <c r="X3357" i="25"/>
  <c r="S3358" i="25"/>
  <c r="T3358" i="25"/>
  <c r="U3358" i="25"/>
  <c r="V3358" i="25"/>
  <c r="W3358" i="25"/>
  <c r="X3358" i="25"/>
  <c r="S3359" i="25"/>
  <c r="T3359" i="25"/>
  <c r="U3359" i="25"/>
  <c r="V3359" i="25"/>
  <c r="W3359" i="25"/>
  <c r="X3359" i="25"/>
  <c r="S3360" i="25"/>
  <c r="T3360" i="25"/>
  <c r="U3360" i="25"/>
  <c r="V3360" i="25"/>
  <c r="W3360" i="25"/>
  <c r="X3360" i="25"/>
  <c r="S3361" i="25"/>
  <c r="T3361" i="25"/>
  <c r="U3361" i="25"/>
  <c r="V3361" i="25"/>
  <c r="W3361" i="25"/>
  <c r="X3361" i="25"/>
  <c r="S3362" i="25"/>
  <c r="T3362" i="25"/>
  <c r="U3362" i="25"/>
  <c r="V3362" i="25"/>
  <c r="W3362" i="25"/>
  <c r="X3362" i="25"/>
  <c r="S3363" i="25"/>
  <c r="T3363" i="25"/>
  <c r="U3363" i="25"/>
  <c r="V3363" i="25"/>
  <c r="W3363" i="25"/>
  <c r="X3363" i="25"/>
  <c r="S3364" i="25"/>
  <c r="T3364" i="25"/>
  <c r="U3364" i="25"/>
  <c r="V3364" i="25"/>
  <c r="W3364" i="25"/>
  <c r="X3364" i="25"/>
  <c r="S3365" i="25"/>
  <c r="T3365" i="25"/>
  <c r="U3365" i="25"/>
  <c r="V3365" i="25"/>
  <c r="W3365" i="25"/>
  <c r="X3365" i="25"/>
  <c r="S3366" i="25"/>
  <c r="T3366" i="25"/>
  <c r="U3366" i="25"/>
  <c r="V3366" i="25"/>
  <c r="W3366" i="25"/>
  <c r="X3366" i="25"/>
  <c r="S3367" i="25"/>
  <c r="T3367" i="25"/>
  <c r="U3367" i="25"/>
  <c r="V3367" i="25"/>
  <c r="W3367" i="25"/>
  <c r="X3367" i="25"/>
  <c r="S3368" i="25"/>
  <c r="T3368" i="25"/>
  <c r="U3368" i="25"/>
  <c r="V3368" i="25"/>
  <c r="W3368" i="25"/>
  <c r="X3368" i="25"/>
  <c r="S3369" i="25"/>
  <c r="T3369" i="25"/>
  <c r="U3369" i="25"/>
  <c r="V3369" i="25"/>
  <c r="W3369" i="25"/>
  <c r="X3369" i="25"/>
  <c r="S3370" i="25"/>
  <c r="T3370" i="25"/>
  <c r="U3370" i="25"/>
  <c r="V3370" i="25"/>
  <c r="W3370" i="25"/>
  <c r="X3370" i="25"/>
  <c r="S3371" i="25"/>
  <c r="T3371" i="25"/>
  <c r="U3371" i="25"/>
  <c r="V3371" i="25"/>
  <c r="W3371" i="25"/>
  <c r="X3371" i="25"/>
  <c r="S3372" i="25"/>
  <c r="T3372" i="25"/>
  <c r="U3372" i="25"/>
  <c r="V3372" i="25"/>
  <c r="W3372" i="25"/>
  <c r="X3372" i="25"/>
  <c r="S3373" i="25"/>
  <c r="T3373" i="25"/>
  <c r="U3373" i="25"/>
  <c r="V3373" i="25"/>
  <c r="W3373" i="25"/>
  <c r="X3373" i="25"/>
  <c r="S3374" i="25"/>
  <c r="T3374" i="25"/>
  <c r="U3374" i="25"/>
  <c r="V3374" i="25"/>
  <c r="W3374" i="25"/>
  <c r="X3374" i="25"/>
  <c r="S3375" i="25"/>
  <c r="T3375" i="25"/>
  <c r="U3375" i="25"/>
  <c r="V3375" i="25"/>
  <c r="W3375" i="25"/>
  <c r="X3375" i="25"/>
  <c r="S3376" i="25"/>
  <c r="T3376" i="25"/>
  <c r="U3376" i="25"/>
  <c r="V3376" i="25"/>
  <c r="W3376" i="25"/>
  <c r="X3376" i="25"/>
  <c r="S3377" i="25"/>
  <c r="T3377" i="25"/>
  <c r="U3377" i="25"/>
  <c r="V3377" i="25"/>
  <c r="W3377" i="25"/>
  <c r="X3377" i="25"/>
  <c r="S3378" i="25"/>
  <c r="T3378" i="25"/>
  <c r="U3378" i="25"/>
  <c r="V3378" i="25"/>
  <c r="W3378" i="25"/>
  <c r="X3378" i="25"/>
  <c r="S3379" i="25"/>
  <c r="T3379" i="25"/>
  <c r="U3379" i="25"/>
  <c r="V3379" i="25"/>
  <c r="W3379" i="25"/>
  <c r="X3379" i="25"/>
  <c r="S3380" i="25"/>
  <c r="T3380" i="25"/>
  <c r="U3380" i="25"/>
  <c r="V3380" i="25"/>
  <c r="W3380" i="25"/>
  <c r="X3380" i="25"/>
  <c r="S3381" i="25"/>
  <c r="T3381" i="25"/>
  <c r="U3381" i="25"/>
  <c r="V3381" i="25"/>
  <c r="W3381" i="25"/>
  <c r="X3381" i="25"/>
  <c r="S3382" i="25"/>
  <c r="T3382" i="25"/>
  <c r="U3382" i="25"/>
  <c r="V3382" i="25"/>
  <c r="W3382" i="25"/>
  <c r="X3382" i="25"/>
  <c r="S3383" i="25"/>
  <c r="T3383" i="25"/>
  <c r="U3383" i="25"/>
  <c r="V3383" i="25"/>
  <c r="W3383" i="25"/>
  <c r="X3383" i="25"/>
  <c r="S3384" i="25"/>
  <c r="T3384" i="25"/>
  <c r="U3384" i="25"/>
  <c r="V3384" i="25"/>
  <c r="W3384" i="25"/>
  <c r="X3384" i="25"/>
  <c r="S3385" i="25"/>
  <c r="T3385" i="25"/>
  <c r="U3385" i="25"/>
  <c r="V3385" i="25"/>
  <c r="W3385" i="25"/>
  <c r="X3385" i="25"/>
  <c r="S3386" i="25"/>
  <c r="T3386" i="25"/>
  <c r="U3386" i="25"/>
  <c r="V3386" i="25"/>
  <c r="W3386" i="25"/>
  <c r="X3386" i="25"/>
  <c r="S3387" i="25"/>
  <c r="T3387" i="25"/>
  <c r="U3387" i="25"/>
  <c r="V3387" i="25"/>
  <c r="W3387" i="25"/>
  <c r="X3387" i="25"/>
  <c r="S3388" i="25"/>
  <c r="T3388" i="25"/>
  <c r="U3388" i="25"/>
  <c r="V3388" i="25"/>
  <c r="W3388" i="25"/>
  <c r="X3388" i="25"/>
  <c r="S3389" i="25"/>
  <c r="T3389" i="25"/>
  <c r="U3389" i="25"/>
  <c r="V3389" i="25"/>
  <c r="W3389" i="25"/>
  <c r="X3389" i="25"/>
  <c r="S3390" i="25"/>
  <c r="T3390" i="25"/>
  <c r="U3390" i="25"/>
  <c r="V3390" i="25"/>
  <c r="W3390" i="25"/>
  <c r="X3390" i="25"/>
  <c r="S3391" i="25"/>
  <c r="T3391" i="25"/>
  <c r="U3391" i="25"/>
  <c r="V3391" i="25"/>
  <c r="W3391" i="25"/>
  <c r="X3391" i="25"/>
  <c r="S3392" i="25"/>
  <c r="T3392" i="25"/>
  <c r="U3392" i="25"/>
  <c r="V3392" i="25"/>
  <c r="W3392" i="25"/>
  <c r="X3392" i="25"/>
  <c r="S3393" i="25"/>
  <c r="T3393" i="25"/>
  <c r="U3393" i="25"/>
  <c r="V3393" i="25"/>
  <c r="W3393" i="25"/>
  <c r="X3393" i="25"/>
  <c r="S3394" i="25"/>
  <c r="T3394" i="25"/>
  <c r="U3394" i="25"/>
  <c r="V3394" i="25"/>
  <c r="W3394" i="25"/>
  <c r="X3394" i="25"/>
  <c r="S3395" i="25"/>
  <c r="T3395" i="25"/>
  <c r="U3395" i="25"/>
  <c r="V3395" i="25"/>
  <c r="W3395" i="25"/>
  <c r="X3395" i="25"/>
  <c r="S3396" i="25"/>
  <c r="T3396" i="25"/>
  <c r="U3396" i="25"/>
  <c r="V3396" i="25"/>
  <c r="W3396" i="25"/>
  <c r="X3396" i="25"/>
  <c r="S3397" i="25"/>
  <c r="T3397" i="25"/>
  <c r="U3397" i="25"/>
  <c r="V3397" i="25"/>
  <c r="W3397" i="25"/>
  <c r="X3397" i="25"/>
  <c r="S3398" i="25"/>
  <c r="T3398" i="25"/>
  <c r="U3398" i="25"/>
  <c r="V3398" i="25"/>
  <c r="W3398" i="25"/>
  <c r="X3398" i="25"/>
  <c r="S3399" i="25"/>
  <c r="T3399" i="25"/>
  <c r="U3399" i="25"/>
  <c r="V3399" i="25"/>
  <c r="W3399" i="25"/>
  <c r="X3399" i="25"/>
  <c r="S3400" i="25"/>
  <c r="T3400" i="25"/>
  <c r="U3400" i="25"/>
  <c r="V3400" i="25"/>
  <c r="W3400" i="25"/>
  <c r="X3400" i="25"/>
  <c r="S3401" i="25"/>
  <c r="T3401" i="25"/>
  <c r="U3401" i="25"/>
  <c r="V3401" i="25"/>
  <c r="W3401" i="25"/>
  <c r="X3401" i="25"/>
  <c r="S3402" i="25"/>
  <c r="T3402" i="25"/>
  <c r="U3402" i="25"/>
  <c r="V3402" i="25"/>
  <c r="W3402" i="25"/>
  <c r="X3402" i="25"/>
  <c r="S3403" i="25"/>
  <c r="T3403" i="25"/>
  <c r="U3403" i="25"/>
  <c r="V3403" i="25"/>
  <c r="W3403" i="25"/>
  <c r="X3403" i="25"/>
  <c r="S3404" i="25"/>
  <c r="T3404" i="25"/>
  <c r="U3404" i="25"/>
  <c r="V3404" i="25"/>
  <c r="W3404" i="25"/>
  <c r="X3404" i="25"/>
  <c r="S3405" i="25"/>
  <c r="T3405" i="25"/>
  <c r="U3405" i="25"/>
  <c r="V3405" i="25"/>
  <c r="W3405" i="25"/>
  <c r="X3405" i="25"/>
  <c r="S3406" i="25"/>
  <c r="T3406" i="25"/>
  <c r="U3406" i="25"/>
  <c r="V3406" i="25"/>
  <c r="W3406" i="25"/>
  <c r="X3406" i="25"/>
  <c r="S3407" i="25"/>
  <c r="T3407" i="25"/>
  <c r="U3407" i="25"/>
  <c r="V3407" i="25"/>
  <c r="W3407" i="25"/>
  <c r="X3407" i="25"/>
  <c r="S3408" i="25"/>
  <c r="T3408" i="25"/>
  <c r="U3408" i="25"/>
  <c r="V3408" i="25"/>
  <c r="W3408" i="25"/>
  <c r="X3408" i="25"/>
  <c r="S3409" i="25"/>
  <c r="T3409" i="25"/>
  <c r="U3409" i="25"/>
  <c r="V3409" i="25"/>
  <c r="W3409" i="25"/>
  <c r="X3409" i="25"/>
  <c r="S3410" i="25"/>
  <c r="T3410" i="25"/>
  <c r="U3410" i="25"/>
  <c r="V3410" i="25"/>
  <c r="W3410" i="25"/>
  <c r="X3410" i="25"/>
  <c r="S3411" i="25"/>
  <c r="T3411" i="25"/>
  <c r="U3411" i="25"/>
  <c r="V3411" i="25"/>
  <c r="W3411" i="25"/>
  <c r="X3411" i="25"/>
  <c r="S3412" i="25"/>
  <c r="T3412" i="25"/>
  <c r="U3412" i="25"/>
  <c r="V3412" i="25"/>
  <c r="W3412" i="25"/>
  <c r="X3412" i="25"/>
  <c r="S3413" i="25"/>
  <c r="T3413" i="25"/>
  <c r="U3413" i="25"/>
  <c r="V3413" i="25"/>
  <c r="W3413" i="25"/>
  <c r="X3413" i="25"/>
  <c r="S3414" i="25"/>
  <c r="T3414" i="25"/>
  <c r="U3414" i="25"/>
  <c r="V3414" i="25"/>
  <c r="W3414" i="25"/>
  <c r="X3414" i="25"/>
  <c r="S3415" i="25"/>
  <c r="T3415" i="25"/>
  <c r="U3415" i="25"/>
  <c r="V3415" i="25"/>
  <c r="W3415" i="25"/>
  <c r="X3415" i="25"/>
  <c r="S3416" i="25"/>
  <c r="T3416" i="25"/>
  <c r="U3416" i="25"/>
  <c r="V3416" i="25"/>
  <c r="W3416" i="25"/>
  <c r="X3416" i="25"/>
  <c r="S3417" i="25"/>
  <c r="T3417" i="25"/>
  <c r="U3417" i="25"/>
  <c r="V3417" i="25"/>
  <c r="W3417" i="25"/>
  <c r="X3417" i="25"/>
  <c r="S3418" i="25"/>
  <c r="T3418" i="25"/>
  <c r="U3418" i="25"/>
  <c r="V3418" i="25"/>
  <c r="W3418" i="25"/>
  <c r="X3418" i="25"/>
  <c r="S3419" i="25"/>
  <c r="T3419" i="25"/>
  <c r="U3419" i="25"/>
  <c r="V3419" i="25"/>
  <c r="W3419" i="25"/>
  <c r="X3419" i="25"/>
  <c r="S3420" i="25"/>
  <c r="T3420" i="25"/>
  <c r="U3420" i="25"/>
  <c r="V3420" i="25"/>
  <c r="W3420" i="25"/>
  <c r="X3420" i="25"/>
  <c r="S3421" i="25"/>
  <c r="T3421" i="25"/>
  <c r="U3421" i="25"/>
  <c r="V3421" i="25"/>
  <c r="W3421" i="25"/>
  <c r="X3421" i="25"/>
  <c r="S3422" i="25"/>
  <c r="T3422" i="25"/>
  <c r="U3422" i="25"/>
  <c r="V3422" i="25"/>
  <c r="W3422" i="25"/>
  <c r="X3422" i="25"/>
  <c r="S3423" i="25"/>
  <c r="T3423" i="25"/>
  <c r="U3423" i="25"/>
  <c r="V3423" i="25"/>
  <c r="W3423" i="25"/>
  <c r="X3423" i="25"/>
  <c r="S3424" i="25"/>
  <c r="T3424" i="25"/>
  <c r="U3424" i="25"/>
  <c r="V3424" i="25"/>
  <c r="W3424" i="25"/>
  <c r="X3424" i="25"/>
  <c r="S3425" i="25"/>
  <c r="T3425" i="25"/>
  <c r="U3425" i="25"/>
  <c r="V3425" i="25"/>
  <c r="W3425" i="25"/>
  <c r="X3425" i="25"/>
  <c r="S3426" i="25"/>
  <c r="T3426" i="25"/>
  <c r="U3426" i="25"/>
  <c r="V3426" i="25"/>
  <c r="W3426" i="25"/>
  <c r="X3426" i="25"/>
  <c r="S3427" i="25"/>
  <c r="T3427" i="25"/>
  <c r="U3427" i="25"/>
  <c r="V3427" i="25"/>
  <c r="W3427" i="25"/>
  <c r="X3427" i="25"/>
  <c r="S3428" i="25"/>
  <c r="T3428" i="25"/>
  <c r="U3428" i="25"/>
  <c r="V3428" i="25"/>
  <c r="W3428" i="25"/>
  <c r="X3428" i="25"/>
  <c r="S3429" i="25"/>
  <c r="T3429" i="25"/>
  <c r="U3429" i="25"/>
  <c r="V3429" i="25"/>
  <c r="W3429" i="25"/>
  <c r="X3429" i="25"/>
  <c r="S3430" i="25"/>
  <c r="T3430" i="25"/>
  <c r="U3430" i="25"/>
  <c r="V3430" i="25"/>
  <c r="W3430" i="25"/>
  <c r="X3430" i="25"/>
  <c r="S3431" i="25"/>
  <c r="T3431" i="25"/>
  <c r="U3431" i="25"/>
  <c r="V3431" i="25"/>
  <c r="W3431" i="25"/>
  <c r="X3431" i="25"/>
  <c r="S3432" i="25"/>
  <c r="T3432" i="25"/>
  <c r="U3432" i="25"/>
  <c r="V3432" i="25"/>
  <c r="W3432" i="25"/>
  <c r="X3432" i="25"/>
  <c r="S3433" i="25"/>
  <c r="T3433" i="25"/>
  <c r="U3433" i="25"/>
  <c r="V3433" i="25"/>
  <c r="W3433" i="25"/>
  <c r="X3433" i="25"/>
  <c r="S3434" i="25"/>
  <c r="T3434" i="25"/>
  <c r="U3434" i="25"/>
  <c r="V3434" i="25"/>
  <c r="W3434" i="25"/>
  <c r="X3434" i="25"/>
  <c r="S3435" i="25"/>
  <c r="T3435" i="25"/>
  <c r="U3435" i="25"/>
  <c r="V3435" i="25"/>
  <c r="W3435" i="25"/>
  <c r="X3435" i="25"/>
  <c r="S3436" i="25"/>
  <c r="T3436" i="25"/>
  <c r="U3436" i="25"/>
  <c r="V3436" i="25"/>
  <c r="W3436" i="25"/>
  <c r="X3436" i="25"/>
  <c r="S3437" i="25"/>
  <c r="T3437" i="25"/>
  <c r="U3437" i="25"/>
  <c r="V3437" i="25"/>
  <c r="W3437" i="25"/>
  <c r="X3437" i="25"/>
  <c r="S3438" i="25"/>
  <c r="T3438" i="25"/>
  <c r="U3438" i="25"/>
  <c r="V3438" i="25"/>
  <c r="W3438" i="25"/>
  <c r="X3438" i="25"/>
  <c r="S3439" i="25"/>
  <c r="T3439" i="25"/>
  <c r="U3439" i="25"/>
  <c r="V3439" i="25"/>
  <c r="W3439" i="25"/>
  <c r="X3439" i="25"/>
  <c r="S3440" i="25"/>
  <c r="T3440" i="25"/>
  <c r="U3440" i="25"/>
  <c r="V3440" i="25"/>
  <c r="W3440" i="25"/>
  <c r="X3440" i="25"/>
  <c r="S3441" i="25"/>
  <c r="T3441" i="25"/>
  <c r="U3441" i="25"/>
  <c r="V3441" i="25"/>
  <c r="W3441" i="25"/>
  <c r="X3441" i="25"/>
  <c r="S3442" i="25"/>
  <c r="T3442" i="25"/>
  <c r="U3442" i="25"/>
  <c r="V3442" i="25"/>
  <c r="W3442" i="25"/>
  <c r="X3442" i="25"/>
  <c r="S3443" i="25"/>
  <c r="T3443" i="25"/>
  <c r="U3443" i="25"/>
  <c r="V3443" i="25"/>
  <c r="W3443" i="25"/>
  <c r="X3443" i="25"/>
  <c r="T3444" i="25"/>
  <c r="U3444" i="25"/>
  <c r="V3444" i="25"/>
  <c r="W3444" i="25"/>
  <c r="X3444" i="25"/>
  <c r="S3445" i="25"/>
  <c r="T3445" i="25"/>
  <c r="U3445" i="25"/>
  <c r="V3445" i="25"/>
  <c r="W3445" i="25"/>
  <c r="X3445" i="25"/>
  <c r="S3446" i="25"/>
  <c r="T3446" i="25"/>
  <c r="U3446" i="25"/>
  <c r="V3446" i="25"/>
  <c r="W3446" i="25"/>
  <c r="X3446" i="25"/>
  <c r="S3447" i="25"/>
  <c r="T3447" i="25"/>
  <c r="U3447" i="25"/>
  <c r="V3447" i="25"/>
  <c r="W3447" i="25"/>
  <c r="X3447" i="25"/>
  <c r="S3448" i="25"/>
  <c r="T3448" i="25"/>
  <c r="U3448" i="25"/>
  <c r="V3448" i="25"/>
  <c r="W3448" i="25"/>
  <c r="X3448" i="25"/>
  <c r="S3449" i="25"/>
  <c r="T3449" i="25"/>
  <c r="U3449" i="25"/>
  <c r="V3449" i="25"/>
  <c r="W3449" i="25"/>
  <c r="X3449" i="25"/>
  <c r="S3450" i="25"/>
  <c r="T3450" i="25"/>
  <c r="U3450" i="25"/>
  <c r="V3450" i="25"/>
  <c r="W3450" i="25"/>
  <c r="X3450" i="25"/>
  <c r="S3451" i="25"/>
  <c r="T3451" i="25"/>
  <c r="U3451" i="25"/>
  <c r="V3451" i="25"/>
  <c r="W3451" i="25"/>
  <c r="X3451" i="25"/>
  <c r="S3452" i="25"/>
  <c r="T3452" i="25"/>
  <c r="U3452" i="25"/>
  <c r="V3452" i="25"/>
  <c r="W3452" i="25"/>
  <c r="X3452" i="25"/>
  <c r="S3453" i="25"/>
  <c r="T3453" i="25"/>
  <c r="U3453" i="25"/>
  <c r="V3453" i="25"/>
  <c r="W3453" i="25"/>
  <c r="X3453" i="25"/>
  <c r="S3454" i="25"/>
  <c r="T3454" i="25"/>
  <c r="U3454" i="25"/>
  <c r="V3454" i="25"/>
  <c r="W3454" i="25"/>
  <c r="X3454" i="25"/>
  <c r="S3455" i="25"/>
  <c r="T3455" i="25"/>
  <c r="U3455" i="25"/>
  <c r="V3455" i="25"/>
  <c r="W3455" i="25"/>
  <c r="X3455" i="25"/>
  <c r="S3456" i="25"/>
  <c r="T3456" i="25"/>
  <c r="U3456" i="25"/>
  <c r="V3456" i="25"/>
  <c r="W3456" i="25"/>
  <c r="X3456" i="25"/>
  <c r="S3457" i="25"/>
  <c r="T3457" i="25"/>
  <c r="U3457" i="25"/>
  <c r="V3457" i="25"/>
  <c r="W3457" i="25"/>
  <c r="X3457" i="25"/>
  <c r="S3458" i="25"/>
  <c r="T3458" i="25"/>
  <c r="U3458" i="25"/>
  <c r="V3458" i="25"/>
  <c r="W3458" i="25"/>
  <c r="X3458" i="25"/>
  <c r="S3459" i="25"/>
  <c r="T3459" i="25"/>
  <c r="U3459" i="25"/>
  <c r="V3459" i="25"/>
  <c r="W3459" i="25"/>
  <c r="X3459" i="25"/>
  <c r="S3460" i="25"/>
  <c r="T3460" i="25"/>
  <c r="U3460" i="25"/>
  <c r="V3460" i="25"/>
  <c r="W3460" i="25"/>
  <c r="X3460" i="25"/>
  <c r="S3461" i="25"/>
  <c r="T3461" i="25"/>
  <c r="U3461" i="25"/>
  <c r="V3461" i="25"/>
  <c r="W3461" i="25"/>
  <c r="X3461" i="25"/>
  <c r="S3462" i="25"/>
  <c r="T3462" i="25"/>
  <c r="U3462" i="25"/>
  <c r="V3462" i="25"/>
  <c r="W3462" i="25"/>
  <c r="X3462" i="25"/>
  <c r="S3463" i="25"/>
  <c r="T3463" i="25"/>
  <c r="U3463" i="25"/>
  <c r="V3463" i="25"/>
  <c r="W3463" i="25"/>
  <c r="X3463" i="25"/>
  <c r="S3464" i="25"/>
  <c r="T3464" i="25"/>
  <c r="U3464" i="25"/>
  <c r="V3464" i="25"/>
  <c r="W3464" i="25"/>
  <c r="X3464" i="25"/>
  <c r="S3465" i="25"/>
  <c r="T3465" i="25"/>
  <c r="U3465" i="25"/>
  <c r="V3465" i="25"/>
  <c r="W3465" i="25"/>
  <c r="X3465" i="25"/>
  <c r="S3466" i="25"/>
  <c r="T3466" i="25"/>
  <c r="U3466" i="25"/>
  <c r="V3466" i="25"/>
  <c r="W3466" i="25"/>
  <c r="X3466" i="25"/>
  <c r="S3467" i="25"/>
  <c r="T3467" i="25"/>
  <c r="U3467" i="25"/>
  <c r="V3467" i="25"/>
  <c r="W3467" i="25"/>
  <c r="X3467" i="25"/>
  <c r="S3468" i="25"/>
  <c r="T3468" i="25"/>
  <c r="U3468" i="25"/>
  <c r="V3468" i="25"/>
  <c r="W3468" i="25"/>
  <c r="X3468" i="25"/>
  <c r="S3469" i="25"/>
  <c r="T3469" i="25"/>
  <c r="U3469" i="25"/>
  <c r="V3469" i="25"/>
  <c r="W3469" i="25"/>
  <c r="X3469" i="25"/>
  <c r="S3470" i="25"/>
  <c r="T3470" i="25"/>
  <c r="U3470" i="25"/>
  <c r="V3470" i="25"/>
  <c r="W3470" i="25"/>
  <c r="X3470" i="25"/>
  <c r="S3471" i="25"/>
  <c r="T3471" i="25"/>
  <c r="U3471" i="25"/>
  <c r="V3471" i="25"/>
  <c r="W3471" i="25"/>
  <c r="X3471" i="25"/>
  <c r="S3472" i="25"/>
  <c r="T3472" i="25"/>
  <c r="U3472" i="25"/>
  <c r="V3472" i="25"/>
  <c r="W3472" i="25"/>
  <c r="X3472" i="25"/>
  <c r="S3473" i="25"/>
  <c r="T3473" i="25"/>
  <c r="U3473" i="25"/>
  <c r="V3473" i="25"/>
  <c r="W3473" i="25"/>
  <c r="X3473" i="25"/>
  <c r="S3474" i="25"/>
  <c r="T3474" i="25"/>
  <c r="U3474" i="25"/>
  <c r="V3474" i="25"/>
  <c r="W3474" i="25"/>
  <c r="X3474" i="25"/>
  <c r="S3475" i="25"/>
  <c r="T3475" i="25"/>
  <c r="U3475" i="25"/>
  <c r="V3475" i="25"/>
  <c r="W3475" i="25"/>
  <c r="X3475" i="25"/>
  <c r="S3476" i="25"/>
  <c r="T3476" i="25"/>
  <c r="U3476" i="25"/>
  <c r="V3476" i="25"/>
  <c r="W3476" i="25"/>
  <c r="X3476" i="25"/>
  <c r="S3477" i="25"/>
  <c r="T3477" i="25"/>
  <c r="U3477" i="25"/>
  <c r="V3477" i="25"/>
  <c r="W3477" i="25"/>
  <c r="X3477" i="25"/>
  <c r="S3478" i="25"/>
  <c r="T3478" i="25"/>
  <c r="U3478" i="25"/>
  <c r="V3478" i="25"/>
  <c r="W3478" i="25"/>
  <c r="X3478" i="25"/>
  <c r="S3479" i="25"/>
  <c r="T3479" i="25"/>
  <c r="U3479" i="25"/>
  <c r="V3479" i="25"/>
  <c r="W3479" i="25"/>
  <c r="X3479" i="25"/>
  <c r="S3480" i="25"/>
  <c r="T3480" i="25"/>
  <c r="U3480" i="25"/>
  <c r="V3480" i="25"/>
  <c r="W3480" i="25"/>
  <c r="X3480" i="25"/>
  <c r="S3481" i="25"/>
  <c r="T3481" i="25"/>
  <c r="U3481" i="25"/>
  <c r="V3481" i="25"/>
  <c r="W3481" i="25"/>
  <c r="X3481" i="25"/>
  <c r="S3482" i="25"/>
  <c r="T3482" i="25"/>
  <c r="U3482" i="25"/>
  <c r="V3482" i="25"/>
  <c r="W3482" i="25"/>
  <c r="X3482" i="25"/>
  <c r="S3483" i="25"/>
  <c r="T3483" i="25"/>
  <c r="U3483" i="25"/>
  <c r="V3483" i="25"/>
  <c r="W3483" i="25"/>
  <c r="X3483" i="25"/>
  <c r="S3484" i="25"/>
  <c r="T3484" i="25"/>
  <c r="U3484" i="25"/>
  <c r="V3484" i="25"/>
  <c r="W3484" i="25"/>
  <c r="X3484" i="25"/>
  <c r="S3485" i="25"/>
  <c r="T3485" i="25"/>
  <c r="U3485" i="25"/>
  <c r="V3485" i="25"/>
  <c r="W3485" i="25"/>
  <c r="X3485" i="25"/>
  <c r="S3486" i="25"/>
  <c r="T3486" i="25"/>
  <c r="U3486" i="25"/>
  <c r="V3486" i="25"/>
  <c r="W3486" i="25"/>
  <c r="X3486" i="25"/>
  <c r="S3487" i="25"/>
  <c r="T3487" i="25"/>
  <c r="U3487" i="25"/>
  <c r="V3487" i="25"/>
  <c r="W3487" i="25"/>
  <c r="X3487" i="25"/>
  <c r="S3488" i="25"/>
  <c r="T3488" i="25"/>
  <c r="U3488" i="25"/>
  <c r="V3488" i="25"/>
  <c r="W3488" i="25"/>
  <c r="X3488" i="25"/>
  <c r="S3489" i="25"/>
  <c r="T3489" i="25"/>
  <c r="U3489" i="25"/>
  <c r="V3489" i="25"/>
  <c r="W3489" i="25"/>
  <c r="X3489" i="25"/>
  <c r="S3490" i="25"/>
  <c r="T3490" i="25"/>
  <c r="U3490" i="25"/>
  <c r="V3490" i="25"/>
  <c r="W3490" i="25"/>
  <c r="X3490" i="25"/>
  <c r="S3491" i="25"/>
  <c r="T3491" i="25"/>
  <c r="U3491" i="25"/>
  <c r="V3491" i="25"/>
  <c r="W3491" i="25"/>
  <c r="X3491" i="25"/>
  <c r="S3492" i="25"/>
  <c r="T3492" i="25"/>
  <c r="U3492" i="25"/>
  <c r="V3492" i="25"/>
  <c r="W3492" i="25"/>
  <c r="X3492" i="25"/>
  <c r="S3493" i="25"/>
  <c r="T3493" i="25"/>
  <c r="U3493" i="25"/>
  <c r="V3493" i="25"/>
  <c r="W3493" i="25"/>
  <c r="X3493" i="25"/>
  <c r="S3494" i="25"/>
  <c r="T3494" i="25"/>
  <c r="U3494" i="25"/>
  <c r="V3494" i="25"/>
  <c r="W3494" i="25"/>
  <c r="X3494" i="25"/>
  <c r="S3495" i="25"/>
  <c r="T3495" i="25"/>
  <c r="U3495" i="25"/>
  <c r="V3495" i="25"/>
  <c r="W3495" i="25"/>
  <c r="X3495" i="25"/>
  <c r="S3496" i="25"/>
  <c r="T3496" i="25"/>
  <c r="U3496" i="25"/>
  <c r="V3496" i="25"/>
  <c r="W3496" i="25"/>
  <c r="X3496" i="25"/>
  <c r="S3497" i="25"/>
  <c r="T3497" i="25"/>
  <c r="U3497" i="25"/>
  <c r="V3497" i="25"/>
  <c r="W3497" i="25"/>
  <c r="X3497" i="25"/>
  <c r="S3498" i="25"/>
  <c r="T3498" i="25"/>
  <c r="U3498" i="25"/>
  <c r="V3498" i="25"/>
  <c r="W3498" i="25"/>
  <c r="X3498" i="25"/>
  <c r="S3499" i="25"/>
  <c r="T3499" i="25"/>
  <c r="U3499" i="25"/>
  <c r="V3499" i="25"/>
  <c r="W3499" i="25"/>
  <c r="X3499" i="25"/>
  <c r="S3500" i="25"/>
  <c r="T3500" i="25"/>
  <c r="U3500" i="25"/>
  <c r="V3500" i="25"/>
  <c r="W3500" i="25"/>
  <c r="X3500" i="25"/>
  <c r="S3501" i="25"/>
  <c r="T3501" i="25"/>
  <c r="U3501" i="25"/>
  <c r="V3501" i="25"/>
  <c r="W3501" i="25"/>
  <c r="X3501" i="25"/>
  <c r="S3502" i="25"/>
  <c r="T3502" i="25"/>
  <c r="U3502" i="25"/>
  <c r="V3502" i="25"/>
  <c r="W3502" i="25"/>
  <c r="X3502" i="25"/>
  <c r="S3503" i="25"/>
  <c r="T3503" i="25"/>
  <c r="U3503" i="25"/>
  <c r="V3503" i="25"/>
  <c r="W3503" i="25"/>
  <c r="X3503" i="25"/>
  <c r="S3504" i="25"/>
  <c r="T3504" i="25"/>
  <c r="U3504" i="25"/>
  <c r="V3504" i="25"/>
  <c r="W3504" i="25"/>
  <c r="X3504" i="25"/>
  <c r="S3505" i="25"/>
  <c r="T3505" i="25"/>
  <c r="U3505" i="25"/>
  <c r="V3505" i="25"/>
  <c r="W3505" i="25"/>
  <c r="X3505" i="25"/>
  <c r="S3506" i="25"/>
  <c r="T3506" i="25"/>
  <c r="U3506" i="25"/>
  <c r="V3506" i="25"/>
  <c r="W3506" i="25"/>
  <c r="X3506" i="25"/>
  <c r="S3507" i="25"/>
  <c r="T3507" i="25"/>
  <c r="U3507" i="25"/>
  <c r="V3507" i="25"/>
  <c r="W3507" i="25"/>
  <c r="X3507" i="25"/>
  <c r="S3508" i="25"/>
  <c r="T3508" i="25"/>
  <c r="U3508" i="25"/>
  <c r="V3508" i="25"/>
  <c r="W3508" i="25"/>
  <c r="X3508" i="25"/>
  <c r="S3509" i="25"/>
  <c r="T3509" i="25"/>
  <c r="U3509" i="25"/>
  <c r="V3509" i="25"/>
  <c r="W3509" i="25"/>
  <c r="X3509" i="25"/>
  <c r="S3510" i="25"/>
  <c r="T3510" i="25"/>
  <c r="U3510" i="25"/>
  <c r="V3510" i="25"/>
  <c r="W3510" i="25"/>
  <c r="X3510" i="25"/>
  <c r="S3511" i="25"/>
  <c r="T3511" i="25"/>
  <c r="U3511" i="25"/>
  <c r="V3511" i="25"/>
  <c r="W3511" i="25"/>
  <c r="X3511" i="25"/>
  <c r="S3512" i="25"/>
  <c r="T3512" i="25"/>
  <c r="U3512" i="25"/>
  <c r="V3512" i="25"/>
  <c r="W3512" i="25"/>
  <c r="X3512" i="25"/>
  <c r="S3513" i="25"/>
  <c r="T3513" i="25"/>
  <c r="U3513" i="25"/>
  <c r="V3513" i="25"/>
  <c r="W3513" i="25"/>
  <c r="X3513" i="25"/>
  <c r="S3514" i="25"/>
  <c r="T3514" i="25"/>
  <c r="U3514" i="25"/>
  <c r="V3514" i="25"/>
  <c r="W3514" i="25"/>
  <c r="X3514" i="25"/>
  <c r="S3515" i="25"/>
  <c r="T3515" i="25"/>
  <c r="U3515" i="25"/>
  <c r="V3515" i="25"/>
  <c r="W3515" i="25"/>
  <c r="X3515" i="25"/>
  <c r="S3516" i="25"/>
  <c r="T3516" i="25"/>
  <c r="U3516" i="25"/>
  <c r="V3516" i="25"/>
  <c r="W3516" i="25"/>
  <c r="X3516" i="25"/>
  <c r="S3517" i="25"/>
  <c r="T3517" i="25"/>
  <c r="U3517" i="25"/>
  <c r="V3517" i="25"/>
  <c r="W3517" i="25"/>
  <c r="X3517" i="25"/>
  <c r="S3518" i="25"/>
  <c r="T3518" i="25"/>
  <c r="U3518" i="25"/>
  <c r="V3518" i="25"/>
  <c r="W3518" i="25"/>
  <c r="X3518" i="25"/>
  <c r="S3519" i="25"/>
  <c r="T3519" i="25"/>
  <c r="U3519" i="25"/>
  <c r="V3519" i="25"/>
  <c r="W3519" i="25"/>
  <c r="X3519" i="25"/>
  <c r="S3520" i="25"/>
  <c r="T3520" i="25"/>
  <c r="U3520" i="25"/>
  <c r="V3520" i="25"/>
  <c r="W3520" i="25"/>
  <c r="X3520" i="25"/>
  <c r="S3521" i="25"/>
  <c r="T3521" i="25"/>
  <c r="U3521" i="25"/>
  <c r="V3521" i="25"/>
  <c r="W3521" i="25"/>
  <c r="X3521" i="25"/>
  <c r="S3522" i="25"/>
  <c r="T3522" i="25"/>
  <c r="U3522" i="25"/>
  <c r="V3522" i="25"/>
  <c r="W3522" i="25"/>
  <c r="X3522" i="25"/>
  <c r="S3523" i="25"/>
  <c r="T3523" i="25"/>
  <c r="U3523" i="25"/>
  <c r="V3523" i="25"/>
  <c r="W3523" i="25"/>
  <c r="X3523" i="25"/>
  <c r="S3524" i="25"/>
  <c r="T3524" i="25"/>
  <c r="U3524" i="25"/>
  <c r="V3524" i="25"/>
  <c r="W3524" i="25"/>
  <c r="X3524" i="25"/>
  <c r="S3525" i="25"/>
  <c r="T3525" i="25"/>
  <c r="U3525" i="25"/>
  <c r="V3525" i="25"/>
  <c r="W3525" i="25"/>
  <c r="X3525" i="25"/>
  <c r="S3526" i="25"/>
  <c r="T3526" i="25"/>
  <c r="U3526" i="25"/>
  <c r="V3526" i="25"/>
  <c r="W3526" i="25"/>
  <c r="X3526" i="25"/>
  <c r="S3527" i="25"/>
  <c r="T3527" i="25"/>
  <c r="U3527" i="25"/>
  <c r="V3527" i="25"/>
  <c r="W3527" i="25"/>
  <c r="X3527" i="25"/>
  <c r="S3528" i="25"/>
  <c r="T3528" i="25"/>
  <c r="U3528" i="25"/>
  <c r="V3528" i="25"/>
  <c r="W3528" i="25"/>
  <c r="X3528" i="25"/>
  <c r="S3529" i="25"/>
  <c r="T3529" i="25"/>
  <c r="U3529" i="25"/>
  <c r="V3529" i="25"/>
  <c r="W3529" i="25"/>
  <c r="X3529" i="25"/>
  <c r="S3530" i="25"/>
  <c r="T3530" i="25"/>
  <c r="U3530" i="25"/>
  <c r="V3530" i="25"/>
  <c r="W3530" i="25"/>
  <c r="X3530" i="25"/>
  <c r="S3531" i="25"/>
  <c r="T3531" i="25"/>
  <c r="U3531" i="25"/>
  <c r="V3531" i="25"/>
  <c r="W3531" i="25"/>
  <c r="X3531" i="25"/>
  <c r="V3532" i="25"/>
  <c r="W3532" i="25"/>
  <c r="X3532" i="25"/>
  <c r="S3533" i="25"/>
  <c r="T3533" i="25"/>
  <c r="U3533" i="25"/>
  <c r="V3533" i="25"/>
  <c r="W3533" i="25"/>
  <c r="X3533" i="25"/>
  <c r="S3534" i="25"/>
  <c r="T3534" i="25"/>
  <c r="U3534" i="25"/>
  <c r="V3534" i="25"/>
  <c r="W3534" i="25"/>
  <c r="X3534" i="25"/>
  <c r="S3535" i="25"/>
  <c r="T3535" i="25"/>
  <c r="U3535" i="25"/>
  <c r="V3535" i="25"/>
  <c r="W3535" i="25"/>
  <c r="X3535" i="25"/>
  <c r="S3536" i="25"/>
  <c r="T3536" i="25"/>
  <c r="U3536" i="25"/>
  <c r="V3536" i="25"/>
  <c r="W3536" i="25"/>
  <c r="X3536" i="25"/>
  <c r="S3537" i="25"/>
  <c r="T3537" i="25"/>
  <c r="U3537" i="25"/>
  <c r="V3537" i="25"/>
  <c r="W3537" i="25"/>
  <c r="X3537" i="25"/>
  <c r="S3538" i="25"/>
  <c r="U3538" i="25"/>
  <c r="V3538" i="25"/>
  <c r="W3538" i="25"/>
  <c r="X3538" i="25"/>
  <c r="S3539" i="25"/>
  <c r="T3539" i="25"/>
  <c r="U3539" i="25"/>
  <c r="V3539" i="25"/>
  <c r="W3539" i="25"/>
  <c r="X3539" i="25"/>
  <c r="S3540" i="25"/>
  <c r="T3540" i="25"/>
  <c r="U3540" i="25"/>
  <c r="V3540" i="25"/>
  <c r="W3540" i="25"/>
  <c r="X3540" i="25"/>
  <c r="S3541" i="25"/>
  <c r="T3541" i="25"/>
  <c r="U3541" i="25"/>
  <c r="V3541" i="25"/>
  <c r="W3541" i="25"/>
  <c r="X3541" i="25"/>
  <c r="S3542" i="25"/>
  <c r="T3542" i="25"/>
  <c r="U3542" i="25"/>
  <c r="V3542" i="25"/>
  <c r="W3542" i="25"/>
  <c r="X3542" i="25"/>
  <c r="S3543" i="25"/>
  <c r="T3543" i="25"/>
  <c r="U3543" i="25"/>
  <c r="V3543" i="25"/>
  <c r="W3543" i="25"/>
  <c r="X3543" i="25"/>
  <c r="S3544" i="25"/>
  <c r="T3544" i="25"/>
  <c r="U3544" i="25"/>
  <c r="V3544" i="25"/>
  <c r="W3544" i="25"/>
  <c r="X3544" i="25"/>
  <c r="T3545" i="25"/>
  <c r="U3545" i="25"/>
  <c r="V3545" i="25"/>
  <c r="W3545" i="25"/>
  <c r="X3545" i="25"/>
  <c r="S3546" i="25"/>
  <c r="T3546" i="25"/>
  <c r="U3546" i="25"/>
  <c r="V3546" i="25"/>
  <c r="W3546" i="25"/>
  <c r="X3546" i="25"/>
  <c r="S3547" i="25"/>
  <c r="T3547" i="25"/>
  <c r="U3547" i="25"/>
  <c r="V3547" i="25"/>
  <c r="W3547" i="25"/>
  <c r="X3547" i="25"/>
  <c r="S3548" i="25"/>
  <c r="T3548" i="25"/>
  <c r="U3548" i="25"/>
  <c r="V3548" i="25"/>
  <c r="W3548" i="25"/>
  <c r="X3548" i="25"/>
  <c r="S3549" i="25"/>
  <c r="T3549" i="25"/>
  <c r="U3549" i="25"/>
  <c r="V3549" i="25"/>
  <c r="W3549" i="25"/>
  <c r="X3549" i="25"/>
  <c r="S3550" i="25"/>
  <c r="T3550" i="25"/>
  <c r="U3550" i="25"/>
  <c r="V3550" i="25"/>
  <c r="W3550" i="25"/>
  <c r="X3550" i="25"/>
  <c r="S3551" i="25"/>
  <c r="T3551" i="25"/>
  <c r="U3551" i="25"/>
  <c r="V3551" i="25"/>
  <c r="W3551" i="25"/>
  <c r="X3551" i="25"/>
  <c r="S3552" i="25"/>
  <c r="T3552" i="25"/>
  <c r="U3552" i="25"/>
  <c r="V3552" i="25"/>
  <c r="W3552" i="25"/>
  <c r="X3552" i="25"/>
  <c r="S3553" i="25"/>
  <c r="T3553" i="25"/>
  <c r="U3553" i="25"/>
  <c r="V3553" i="25"/>
  <c r="W3553" i="25"/>
  <c r="X3553" i="25"/>
  <c r="U3554" i="25"/>
  <c r="V3554" i="25"/>
  <c r="W3554" i="25"/>
  <c r="X3554" i="25"/>
  <c r="S3555" i="25"/>
  <c r="T3555" i="25"/>
  <c r="U3555" i="25"/>
  <c r="V3555" i="25"/>
  <c r="W3555" i="25"/>
  <c r="X3555" i="25"/>
  <c r="S3556" i="25"/>
  <c r="T3556" i="25"/>
  <c r="U3556" i="25"/>
  <c r="V3556" i="25"/>
  <c r="W3556" i="25"/>
  <c r="X3556" i="25"/>
  <c r="S3557" i="25"/>
  <c r="T3557" i="25"/>
  <c r="U3557" i="25"/>
  <c r="V3557" i="25"/>
  <c r="W3557" i="25"/>
  <c r="X3557" i="25"/>
  <c r="S3558" i="25"/>
  <c r="T3558" i="25"/>
  <c r="U3558" i="25"/>
  <c r="S3559" i="25"/>
  <c r="T3559" i="25"/>
  <c r="U3559" i="25"/>
  <c r="S3560" i="25"/>
  <c r="T3560" i="25"/>
  <c r="U3560" i="25"/>
  <c r="V3560" i="25"/>
  <c r="W3560" i="25"/>
  <c r="X3560" i="25"/>
  <c r="S3561" i="25"/>
  <c r="T3561" i="25"/>
  <c r="U3561" i="25"/>
  <c r="V3561" i="25"/>
  <c r="W3561" i="25"/>
  <c r="X3561" i="25"/>
  <c r="S3562" i="25"/>
  <c r="T3562" i="25"/>
  <c r="U3562" i="25"/>
  <c r="V3562" i="25"/>
  <c r="W3562" i="25"/>
  <c r="X3562" i="25"/>
  <c r="S3563" i="25"/>
  <c r="T3563" i="25"/>
  <c r="U3563" i="25"/>
  <c r="V3563" i="25"/>
  <c r="W3563" i="25"/>
  <c r="X3563" i="25"/>
  <c r="S3564" i="25"/>
  <c r="T3564" i="25"/>
  <c r="U3564" i="25"/>
  <c r="V3564" i="25"/>
  <c r="W3564" i="25"/>
  <c r="X3564" i="25"/>
  <c r="S3565" i="25"/>
  <c r="T3565" i="25"/>
  <c r="U3565" i="25"/>
  <c r="V3565" i="25"/>
  <c r="W3565" i="25"/>
  <c r="X3565" i="25"/>
  <c r="S3566" i="25"/>
  <c r="T3566" i="25"/>
  <c r="U3566" i="25"/>
  <c r="V3566" i="25"/>
  <c r="W3566" i="25"/>
  <c r="X3566" i="25"/>
  <c r="S3567" i="25"/>
  <c r="T3567" i="25"/>
  <c r="U3567" i="25"/>
  <c r="V3567" i="25"/>
  <c r="W3567" i="25"/>
  <c r="X3567" i="25"/>
  <c r="S3568" i="25"/>
  <c r="T3568" i="25"/>
  <c r="U3568" i="25"/>
  <c r="V3568" i="25"/>
  <c r="W3568" i="25"/>
  <c r="X3568" i="25"/>
  <c r="S3569" i="25"/>
  <c r="T3569" i="25"/>
  <c r="U3569" i="25"/>
  <c r="V3569" i="25"/>
  <c r="W3569" i="25"/>
  <c r="X3569" i="25"/>
  <c r="S3570" i="25"/>
  <c r="T3570" i="25"/>
  <c r="U3570" i="25"/>
  <c r="V3570" i="25"/>
  <c r="W3570" i="25"/>
  <c r="X3570" i="25"/>
  <c r="S3571" i="25"/>
  <c r="T3571" i="25"/>
  <c r="U3571" i="25"/>
  <c r="V3571" i="25"/>
  <c r="W3571" i="25"/>
  <c r="X3571" i="25"/>
  <c r="S3572" i="25"/>
  <c r="T3572" i="25"/>
  <c r="U3572" i="25"/>
  <c r="V3572" i="25"/>
  <c r="W3572" i="25"/>
  <c r="X3572" i="25"/>
  <c r="S3573" i="25"/>
  <c r="T3573" i="25"/>
  <c r="U3573" i="25"/>
  <c r="V3573" i="25"/>
  <c r="W3573" i="25"/>
  <c r="X3573" i="25"/>
  <c r="S3574" i="25"/>
  <c r="T3574" i="25"/>
  <c r="U3574" i="25"/>
  <c r="V3574" i="25"/>
  <c r="W3574" i="25"/>
  <c r="X3574" i="25"/>
  <c r="S3575" i="25"/>
  <c r="T3575" i="25"/>
  <c r="U3575" i="25"/>
  <c r="V3575" i="25"/>
  <c r="W3575" i="25"/>
  <c r="X3575" i="25"/>
  <c r="S3576" i="25"/>
  <c r="T3576" i="25"/>
  <c r="U3576" i="25"/>
  <c r="V3576" i="25"/>
  <c r="W3576" i="25"/>
  <c r="X3576" i="25"/>
  <c r="S3577" i="25"/>
  <c r="T3577" i="25"/>
  <c r="U3577" i="25"/>
  <c r="V3577" i="25"/>
  <c r="W3577" i="25"/>
  <c r="X3577" i="25"/>
  <c r="S3578" i="25"/>
  <c r="T3578" i="25"/>
  <c r="U3578" i="25"/>
  <c r="V3578" i="25"/>
  <c r="W3578" i="25"/>
  <c r="X3578" i="25"/>
  <c r="S3579" i="25"/>
  <c r="T3579" i="25"/>
  <c r="U3579" i="25"/>
  <c r="V3579" i="25"/>
  <c r="W3579" i="25"/>
  <c r="X3579" i="25"/>
  <c r="S3580" i="25"/>
  <c r="T3580" i="25"/>
  <c r="U3580" i="25"/>
  <c r="V3580" i="25"/>
  <c r="W3580" i="25"/>
  <c r="X3580" i="25"/>
  <c r="S3581" i="25"/>
  <c r="T3581" i="25"/>
  <c r="U3581" i="25"/>
  <c r="V3581" i="25"/>
  <c r="W3581" i="25"/>
  <c r="X3581" i="25"/>
  <c r="S3582" i="25"/>
  <c r="T3582" i="25"/>
  <c r="U3582" i="25"/>
  <c r="V3582" i="25"/>
  <c r="W3582" i="25"/>
  <c r="X3582" i="25"/>
  <c r="S3583" i="25"/>
  <c r="T3583" i="25"/>
  <c r="U3583" i="25"/>
  <c r="V3583" i="25"/>
  <c r="W3583" i="25"/>
  <c r="X3583" i="25"/>
  <c r="S3584" i="25"/>
  <c r="T3584" i="25"/>
  <c r="U3584" i="25"/>
  <c r="V3584" i="25"/>
  <c r="W3584" i="25"/>
  <c r="X3584" i="25"/>
  <c r="S3585" i="25"/>
  <c r="T3585" i="25"/>
  <c r="U3585" i="25"/>
  <c r="V3585" i="25"/>
  <c r="W3585" i="25"/>
  <c r="X3585" i="25"/>
  <c r="S3586" i="25"/>
  <c r="T3586" i="25"/>
  <c r="U3586" i="25"/>
  <c r="V3586" i="25"/>
  <c r="W3586" i="25"/>
  <c r="X3586" i="25"/>
  <c r="S3587" i="25"/>
  <c r="T3587" i="25"/>
  <c r="U3587" i="25"/>
  <c r="V3587" i="25"/>
  <c r="W3587" i="25"/>
  <c r="X3587" i="25"/>
  <c r="S3588" i="25"/>
  <c r="T3588" i="25"/>
  <c r="U3588" i="25"/>
  <c r="V3588" i="25"/>
  <c r="W3588" i="25"/>
  <c r="X3588" i="25"/>
  <c r="S3589" i="25"/>
  <c r="T3589" i="25"/>
  <c r="U3589" i="25"/>
  <c r="V3589" i="25"/>
  <c r="W3589" i="25"/>
  <c r="X3589" i="25"/>
  <c r="S3590" i="25"/>
  <c r="T3590" i="25"/>
  <c r="U3590" i="25"/>
  <c r="V3590" i="25"/>
  <c r="W3590" i="25"/>
  <c r="X3590" i="25"/>
  <c r="S3591" i="25"/>
  <c r="T3591" i="25"/>
  <c r="U3591" i="25"/>
  <c r="V3591" i="25"/>
  <c r="W3591" i="25"/>
  <c r="X3591" i="25"/>
  <c r="S3592" i="25"/>
  <c r="T3592" i="25"/>
  <c r="U3592" i="25"/>
  <c r="V3592" i="25"/>
  <c r="W3592" i="25"/>
  <c r="X3592" i="25"/>
  <c r="S3593" i="25"/>
  <c r="T3593" i="25"/>
  <c r="U3593" i="25"/>
  <c r="V3593" i="25"/>
  <c r="W3593" i="25"/>
  <c r="X3593" i="25"/>
  <c r="S3594" i="25"/>
  <c r="T3594" i="25"/>
  <c r="U3594" i="25"/>
  <c r="V3594" i="25"/>
  <c r="W3594" i="25"/>
  <c r="X3594" i="25"/>
  <c r="S3595" i="25"/>
  <c r="T3595" i="25"/>
  <c r="U3595" i="25"/>
  <c r="V3595" i="25"/>
  <c r="W3595" i="25"/>
  <c r="X3595" i="25"/>
  <c r="S3596" i="25"/>
  <c r="T3596" i="25"/>
  <c r="U3596" i="25"/>
  <c r="V3596" i="25"/>
  <c r="W3596" i="25"/>
  <c r="X3596" i="25"/>
  <c r="S3597" i="25"/>
  <c r="T3597" i="25"/>
  <c r="U3597" i="25"/>
  <c r="V3597" i="25"/>
  <c r="W3597" i="25"/>
  <c r="X3597" i="25"/>
  <c r="S3598" i="25"/>
  <c r="T3598" i="25"/>
  <c r="U3598" i="25"/>
  <c r="V3598" i="25"/>
  <c r="W3598" i="25"/>
  <c r="X3598" i="25"/>
  <c r="S3599" i="25"/>
  <c r="T3599" i="25"/>
  <c r="U3599" i="25"/>
  <c r="V3599" i="25"/>
  <c r="W3599" i="25"/>
  <c r="X3599" i="25"/>
  <c r="S3600" i="25"/>
  <c r="T3600" i="25"/>
  <c r="U3600" i="25"/>
  <c r="V3600" i="25"/>
  <c r="W3600" i="25"/>
  <c r="X3600" i="25"/>
  <c r="S3601" i="25"/>
  <c r="T3601" i="25"/>
  <c r="U3601" i="25"/>
  <c r="V3601" i="25"/>
  <c r="W3601" i="25"/>
  <c r="X3601" i="25"/>
  <c r="S3602" i="25"/>
  <c r="T3602" i="25"/>
  <c r="U3602" i="25"/>
  <c r="V3602" i="25"/>
  <c r="W3602" i="25"/>
  <c r="X3602" i="25"/>
  <c r="S3603" i="25"/>
  <c r="T3603" i="25"/>
  <c r="U3603" i="25"/>
  <c r="V3603" i="25"/>
  <c r="W3603" i="25"/>
  <c r="X3603" i="25"/>
  <c r="S3604" i="25"/>
  <c r="T3604" i="25"/>
  <c r="U3604" i="25"/>
  <c r="V3604" i="25"/>
  <c r="W3604" i="25"/>
  <c r="X3604" i="25"/>
  <c r="S3605" i="25"/>
  <c r="T3605" i="25"/>
  <c r="U3605" i="25"/>
  <c r="V3605" i="25"/>
  <c r="W3605" i="25"/>
  <c r="X3605" i="25"/>
  <c r="S3606" i="25"/>
  <c r="T3606" i="25"/>
  <c r="U3606" i="25"/>
  <c r="V3606" i="25"/>
  <c r="W3606" i="25"/>
  <c r="X3606" i="25"/>
  <c r="S3607" i="25"/>
  <c r="T3607" i="25"/>
  <c r="U3607" i="25"/>
  <c r="V3607" i="25"/>
  <c r="W3607" i="25"/>
  <c r="X3607" i="25"/>
  <c r="S3608" i="25"/>
  <c r="T3608" i="25"/>
  <c r="U3608" i="25"/>
  <c r="V3608" i="25"/>
  <c r="W3608" i="25"/>
  <c r="X3608" i="25"/>
  <c r="S3609" i="25"/>
  <c r="T3609" i="25"/>
  <c r="U3609" i="25"/>
  <c r="V3609" i="25"/>
  <c r="W3609" i="25"/>
  <c r="X3609" i="25"/>
  <c r="S3610" i="25"/>
  <c r="T3610" i="25"/>
  <c r="U3610" i="25"/>
  <c r="V3610" i="25"/>
  <c r="W3610" i="25"/>
  <c r="X3610" i="25"/>
  <c r="S3611" i="25"/>
  <c r="T3611" i="25"/>
  <c r="U3611" i="25"/>
  <c r="V3611" i="25"/>
  <c r="W3611" i="25"/>
  <c r="X3611" i="25"/>
  <c r="S3612" i="25"/>
  <c r="T3612" i="25"/>
  <c r="U3612" i="25"/>
  <c r="V3612" i="25"/>
  <c r="W3612" i="25"/>
  <c r="X3612" i="25"/>
  <c r="T3613" i="25"/>
  <c r="U3613" i="25"/>
  <c r="V3613" i="25"/>
  <c r="W3613" i="25"/>
  <c r="X3613" i="25"/>
  <c r="S3614" i="25"/>
  <c r="T3614" i="25"/>
  <c r="U3614" i="25"/>
  <c r="V3614" i="25"/>
  <c r="W3614" i="25"/>
  <c r="X3614" i="25"/>
  <c r="S3615" i="25"/>
  <c r="T3615" i="25"/>
  <c r="U3615" i="25"/>
  <c r="V3615" i="25"/>
  <c r="W3615" i="25"/>
  <c r="X3615" i="25"/>
  <c r="S3616" i="25"/>
  <c r="T3616" i="25"/>
  <c r="U3616" i="25"/>
  <c r="V3616" i="25"/>
  <c r="W3616" i="25"/>
  <c r="X3616" i="25"/>
  <c r="S3617" i="25"/>
  <c r="T3617" i="25"/>
  <c r="U3617" i="25"/>
  <c r="V3617" i="25"/>
  <c r="W3617" i="25"/>
  <c r="X3617" i="25"/>
  <c r="S3618" i="25"/>
  <c r="T3618" i="25"/>
  <c r="U3618" i="25"/>
  <c r="V3618" i="25"/>
  <c r="W3618" i="25"/>
  <c r="X3618" i="25"/>
  <c r="S3619" i="25"/>
  <c r="T3619" i="25"/>
  <c r="U3619" i="25"/>
  <c r="V3619" i="25"/>
  <c r="W3619" i="25"/>
  <c r="X3619" i="25"/>
  <c r="S3620" i="25"/>
  <c r="T3620" i="25"/>
  <c r="U3620" i="25"/>
  <c r="V3620" i="25"/>
  <c r="W3620" i="25"/>
  <c r="X3620" i="25"/>
  <c r="S3621" i="25"/>
  <c r="T3621" i="25"/>
  <c r="U3621" i="25"/>
  <c r="V3621" i="25"/>
  <c r="W3621" i="25"/>
  <c r="X3621" i="25"/>
  <c r="S3622" i="25"/>
  <c r="T3622" i="25"/>
  <c r="U3622" i="25"/>
  <c r="V3622" i="25"/>
  <c r="W3622" i="25"/>
  <c r="X3622" i="25"/>
  <c r="S3623" i="25"/>
  <c r="T3623" i="25"/>
  <c r="U3623" i="25"/>
  <c r="V3623" i="25"/>
  <c r="W3623" i="25"/>
  <c r="X3623" i="25"/>
  <c r="S3624" i="25"/>
  <c r="T3624" i="25"/>
  <c r="U3624" i="25"/>
  <c r="V3624" i="25"/>
  <c r="W3624" i="25"/>
  <c r="X3624" i="25"/>
  <c r="S3625" i="25"/>
  <c r="T3625" i="25"/>
  <c r="U3625" i="25"/>
  <c r="V3625" i="25"/>
  <c r="W3625" i="25"/>
  <c r="X3625" i="25"/>
  <c r="S3626" i="25"/>
  <c r="T3626" i="25"/>
  <c r="U3626" i="25"/>
  <c r="V3626" i="25"/>
  <c r="W3626" i="25"/>
  <c r="X3626" i="25"/>
  <c r="S3627" i="25"/>
  <c r="T3627" i="25"/>
  <c r="U3627" i="25"/>
  <c r="V3627" i="25"/>
  <c r="W3627" i="25"/>
  <c r="X3627" i="25"/>
  <c r="S3628" i="25"/>
  <c r="T3628" i="25"/>
  <c r="U3628" i="25"/>
  <c r="V3628" i="25"/>
  <c r="W3628" i="25"/>
  <c r="X3628" i="25"/>
  <c r="S3629" i="25"/>
  <c r="T3629" i="25"/>
  <c r="U3629" i="25"/>
  <c r="V3629" i="25"/>
  <c r="W3629" i="25"/>
  <c r="X3629" i="25"/>
  <c r="S3630" i="25"/>
  <c r="T3630" i="25"/>
  <c r="U3630" i="25"/>
  <c r="V3630" i="25"/>
  <c r="W3630" i="25"/>
  <c r="X3630" i="25"/>
  <c r="S3631" i="25"/>
  <c r="T3631" i="25"/>
  <c r="U3631" i="25"/>
  <c r="V3631" i="25"/>
  <c r="W3631" i="25"/>
  <c r="X3631" i="25"/>
  <c r="S3632" i="25"/>
  <c r="T3632" i="25"/>
  <c r="U3632" i="25"/>
  <c r="V3632" i="25"/>
  <c r="W3632" i="25"/>
  <c r="X3632" i="25"/>
  <c r="S3633" i="25"/>
  <c r="T3633" i="25"/>
  <c r="U3633" i="25"/>
  <c r="V3633" i="25"/>
  <c r="W3633" i="25"/>
  <c r="X3633" i="25"/>
  <c r="S3634" i="25"/>
  <c r="T3634" i="25"/>
  <c r="U3634" i="25"/>
  <c r="V3634" i="25"/>
  <c r="W3634" i="25"/>
  <c r="X3634" i="25"/>
  <c r="S3635" i="25"/>
  <c r="T3635" i="25"/>
  <c r="U3635" i="25"/>
  <c r="V3635" i="25"/>
  <c r="W3635" i="25"/>
  <c r="X3635" i="25"/>
  <c r="S3636" i="25"/>
  <c r="T3636" i="25"/>
  <c r="U3636" i="25"/>
  <c r="V3636" i="25"/>
  <c r="W3636" i="25"/>
  <c r="X3636" i="25"/>
  <c r="S3637" i="25"/>
  <c r="T3637" i="25"/>
  <c r="U3637" i="25"/>
  <c r="V3637" i="25"/>
  <c r="W3637" i="25"/>
  <c r="X3637" i="25"/>
  <c r="S3638" i="25"/>
  <c r="T3638" i="25"/>
  <c r="U3638" i="25"/>
  <c r="V3638" i="25"/>
  <c r="W3638" i="25"/>
  <c r="X3638" i="25"/>
  <c r="S3639" i="25"/>
  <c r="T3639" i="25"/>
  <c r="U3639" i="25"/>
  <c r="V3639" i="25"/>
  <c r="W3639" i="25"/>
  <c r="X3639" i="25"/>
  <c r="S3640" i="25"/>
  <c r="T3640" i="25"/>
  <c r="U3640" i="25"/>
  <c r="V3640" i="25"/>
  <c r="W3640" i="25"/>
  <c r="X3640" i="25"/>
  <c r="S3641" i="25"/>
  <c r="T3641" i="25"/>
  <c r="U3641" i="25"/>
  <c r="V3641" i="25"/>
  <c r="W3641" i="25"/>
  <c r="X3641" i="25"/>
  <c r="V3642" i="25"/>
  <c r="W3642" i="25"/>
  <c r="X3642" i="25"/>
  <c r="T3643" i="25"/>
  <c r="U3643" i="25"/>
  <c r="V3643" i="25"/>
  <c r="W3643" i="25"/>
  <c r="X3643" i="25"/>
  <c r="S3644" i="25"/>
  <c r="T3644" i="25"/>
  <c r="U3644" i="25"/>
  <c r="V3644" i="25"/>
  <c r="W3644" i="25"/>
  <c r="X3644" i="25"/>
  <c r="S3645" i="25"/>
  <c r="T3645" i="25"/>
  <c r="U3645" i="25"/>
  <c r="V3645" i="25"/>
  <c r="W3645" i="25"/>
  <c r="X3645" i="25"/>
  <c r="S3646" i="25"/>
  <c r="T3646" i="25"/>
  <c r="U3646" i="25"/>
  <c r="V3646" i="25"/>
  <c r="W3646" i="25"/>
  <c r="X3646" i="25"/>
  <c r="S3647" i="25"/>
  <c r="T3647" i="25"/>
  <c r="U3647" i="25"/>
  <c r="V3647" i="25"/>
  <c r="W3647" i="25"/>
  <c r="X3647" i="25"/>
  <c r="S3648" i="25"/>
  <c r="T3648" i="25"/>
  <c r="U3648" i="25"/>
  <c r="V3648" i="25"/>
  <c r="W3648" i="25"/>
  <c r="X3648" i="25"/>
  <c r="S3649" i="25"/>
  <c r="T3649" i="25"/>
  <c r="U3649" i="25"/>
  <c r="V3649" i="25"/>
  <c r="W3649" i="25"/>
  <c r="X3649" i="25"/>
  <c r="S3650" i="25"/>
  <c r="T3650" i="25"/>
  <c r="U3650" i="25"/>
  <c r="V3650" i="25"/>
  <c r="W3650" i="25"/>
  <c r="X3650" i="25"/>
  <c r="S3651" i="25"/>
  <c r="T3651" i="25"/>
  <c r="U3651" i="25"/>
  <c r="V3651" i="25"/>
  <c r="W3651" i="25"/>
  <c r="X3651" i="25"/>
  <c r="S3652" i="25"/>
  <c r="T3652" i="25"/>
  <c r="U3652" i="25"/>
  <c r="V3652" i="25"/>
  <c r="W3652" i="25"/>
  <c r="X3652" i="25"/>
  <c r="S3653" i="25"/>
  <c r="T3653" i="25"/>
  <c r="U3653" i="25"/>
  <c r="V3653" i="25"/>
  <c r="W3653" i="25"/>
  <c r="X3653" i="25"/>
  <c r="S3654" i="25"/>
  <c r="T3654" i="25"/>
  <c r="U3654" i="25"/>
  <c r="V3654" i="25"/>
  <c r="W3654" i="25"/>
  <c r="X3654" i="25"/>
  <c r="S3655" i="25"/>
  <c r="T3655" i="25"/>
  <c r="U3655" i="25"/>
  <c r="V3655" i="25"/>
  <c r="W3655" i="25"/>
  <c r="X3655" i="25"/>
  <c r="S3656" i="25"/>
  <c r="T3656" i="25"/>
  <c r="U3656" i="25"/>
  <c r="V3656" i="25"/>
  <c r="W3656" i="25"/>
  <c r="X3656" i="25"/>
  <c r="S3657" i="25"/>
  <c r="T3657" i="25"/>
  <c r="U3657" i="25"/>
  <c r="V3657" i="25"/>
  <c r="W3657" i="25"/>
  <c r="X3657" i="25"/>
  <c r="T3658" i="25"/>
  <c r="U3658" i="25"/>
  <c r="V3658" i="25"/>
  <c r="W3658" i="25"/>
  <c r="X3658" i="25"/>
  <c r="S3659" i="25"/>
  <c r="T3659" i="25"/>
  <c r="U3659" i="25"/>
  <c r="V3659" i="25"/>
  <c r="W3659" i="25"/>
  <c r="X3659" i="25"/>
  <c r="S3660" i="25"/>
  <c r="T3660" i="25"/>
  <c r="U3660" i="25"/>
  <c r="V3660" i="25"/>
  <c r="W3660" i="25"/>
  <c r="X3660" i="25"/>
  <c r="S3661" i="25"/>
  <c r="T3661" i="25"/>
  <c r="U3661" i="25"/>
  <c r="V3661" i="25"/>
  <c r="W3661" i="25"/>
  <c r="X3661" i="25"/>
  <c r="S3662" i="25"/>
  <c r="T3662" i="25"/>
  <c r="U3662" i="25"/>
  <c r="V3662" i="25"/>
  <c r="W3662" i="25"/>
  <c r="X3662" i="25"/>
  <c r="S3663" i="25"/>
  <c r="T3663" i="25"/>
  <c r="U3663" i="25"/>
  <c r="V3663" i="25"/>
  <c r="W3663" i="25"/>
  <c r="X3663" i="25"/>
  <c r="S3664" i="25"/>
  <c r="T3664" i="25"/>
  <c r="U3664" i="25"/>
  <c r="V3664" i="25"/>
  <c r="W3664" i="25"/>
  <c r="X3664" i="25"/>
  <c r="S3665" i="25"/>
  <c r="T3665" i="25"/>
  <c r="U3665" i="25"/>
  <c r="V3665" i="25"/>
  <c r="W3665" i="25"/>
  <c r="X3665" i="25"/>
  <c r="S3666" i="25"/>
  <c r="T3666" i="25"/>
  <c r="U3666" i="25"/>
  <c r="V3666" i="25"/>
  <c r="W3666" i="25"/>
  <c r="X3666" i="25"/>
  <c r="S3667" i="25"/>
  <c r="T3667" i="25"/>
  <c r="U3667" i="25"/>
  <c r="V3667" i="25"/>
  <c r="W3667" i="25"/>
  <c r="X3667" i="25"/>
  <c r="S3668" i="25"/>
  <c r="T3668" i="25"/>
  <c r="U3668" i="25"/>
  <c r="V3668" i="25"/>
  <c r="W3668" i="25"/>
  <c r="X3668" i="25"/>
  <c r="S3669" i="25"/>
  <c r="T3669" i="25"/>
  <c r="U3669" i="25"/>
  <c r="V3669" i="25"/>
  <c r="W3669" i="25"/>
  <c r="X3669" i="25"/>
  <c r="S3670" i="25"/>
  <c r="T3670" i="25"/>
  <c r="U3670" i="25"/>
  <c r="V3670" i="25"/>
  <c r="W3670" i="25"/>
  <c r="X3670" i="25"/>
  <c r="S3671" i="25"/>
  <c r="U3671" i="25"/>
  <c r="V3671" i="25"/>
  <c r="W3671" i="25"/>
  <c r="X3671" i="25"/>
  <c r="S3672" i="25"/>
  <c r="T3672" i="25"/>
  <c r="U3672" i="25"/>
  <c r="V3672" i="25"/>
  <c r="W3672" i="25"/>
  <c r="X3672" i="25"/>
  <c r="S3673" i="25"/>
  <c r="T3673" i="25"/>
  <c r="U3673" i="25"/>
  <c r="V3673" i="25"/>
  <c r="W3673" i="25"/>
  <c r="X3673" i="25"/>
  <c r="S3674" i="25"/>
  <c r="T3674" i="25"/>
  <c r="U3674" i="25"/>
  <c r="V3674" i="25"/>
  <c r="W3674" i="25"/>
  <c r="X3674" i="25"/>
  <c r="S3675" i="25"/>
  <c r="T3675" i="25"/>
  <c r="U3675" i="25"/>
  <c r="V3675" i="25"/>
  <c r="W3675" i="25"/>
  <c r="X3675" i="25"/>
  <c r="S3676" i="25"/>
  <c r="T3676" i="25"/>
  <c r="U3676" i="25"/>
  <c r="V3676" i="25"/>
  <c r="W3676" i="25"/>
  <c r="X3676" i="25"/>
  <c r="S3677" i="25"/>
  <c r="T3677" i="25"/>
  <c r="U3677" i="25"/>
  <c r="V3677" i="25"/>
  <c r="W3677" i="25"/>
  <c r="X3677" i="25"/>
  <c r="S3678" i="25"/>
  <c r="T3678" i="25"/>
  <c r="U3678" i="25"/>
  <c r="V3678" i="25"/>
  <c r="W3678" i="25"/>
  <c r="X3678" i="25"/>
  <c r="S3679" i="25"/>
  <c r="T3679" i="25"/>
  <c r="U3679" i="25"/>
  <c r="V3679" i="25"/>
  <c r="W3679" i="25"/>
  <c r="X3679" i="25"/>
  <c r="T3680" i="25"/>
  <c r="U3680" i="25"/>
  <c r="V3680" i="25"/>
  <c r="W3680" i="25"/>
  <c r="X3680" i="25"/>
  <c r="T3681" i="25"/>
  <c r="U3681" i="25"/>
  <c r="V3681" i="25"/>
  <c r="W3681" i="25"/>
  <c r="X3681" i="25"/>
  <c r="S3682" i="25"/>
  <c r="T3682" i="25"/>
  <c r="U3682" i="25"/>
  <c r="V3682" i="25"/>
  <c r="W3682" i="25"/>
  <c r="X3682" i="25"/>
  <c r="S3683" i="25"/>
  <c r="T3683" i="25"/>
  <c r="U3683" i="25"/>
  <c r="V3683" i="25"/>
  <c r="W3683" i="25"/>
  <c r="X3683" i="25"/>
  <c r="S3684" i="25"/>
  <c r="T3684" i="25"/>
  <c r="U3684" i="25"/>
  <c r="V3684" i="25"/>
  <c r="W3684" i="25"/>
  <c r="X3684" i="25"/>
  <c r="S3685" i="25"/>
  <c r="T3685" i="25"/>
  <c r="U3685" i="25"/>
  <c r="V3685" i="25"/>
  <c r="W3685" i="25"/>
  <c r="X3685" i="25"/>
  <c r="S3686" i="25"/>
  <c r="T3686" i="25"/>
  <c r="U3686" i="25"/>
  <c r="V3686" i="25"/>
  <c r="W3686" i="25"/>
  <c r="X3686" i="25"/>
  <c r="S3687" i="25"/>
  <c r="T3687" i="25"/>
  <c r="U3687" i="25"/>
  <c r="V3687" i="25"/>
  <c r="W3687" i="25"/>
  <c r="X3687" i="25"/>
  <c r="S3688" i="25"/>
  <c r="T3688" i="25"/>
  <c r="U3688" i="25"/>
  <c r="V3688" i="25"/>
  <c r="W3688" i="25"/>
  <c r="X3688" i="25"/>
  <c r="S3689" i="25"/>
  <c r="T3689" i="25"/>
  <c r="U3689" i="25"/>
  <c r="V3689" i="25"/>
  <c r="W3689" i="25"/>
  <c r="X3689" i="25"/>
  <c r="S3690" i="25"/>
  <c r="T3690" i="25"/>
  <c r="U3690" i="25"/>
  <c r="V3690" i="25"/>
  <c r="W3690" i="25"/>
  <c r="X3690" i="25"/>
  <c r="S3691" i="25"/>
  <c r="T3691" i="25"/>
  <c r="U3691" i="25"/>
  <c r="V3691" i="25"/>
  <c r="W3691" i="25"/>
  <c r="X3691" i="25"/>
  <c r="S3692" i="25"/>
  <c r="T3692" i="25"/>
  <c r="U3692" i="25"/>
  <c r="V3692" i="25"/>
  <c r="W3692" i="25"/>
  <c r="X3692" i="25"/>
  <c r="S3693" i="25"/>
  <c r="T3693" i="25"/>
  <c r="U3693" i="25"/>
  <c r="V3693" i="25"/>
  <c r="W3693" i="25"/>
  <c r="X3693" i="25"/>
  <c r="S3694" i="25"/>
  <c r="T3694" i="25"/>
  <c r="U3694" i="25"/>
  <c r="V3694" i="25"/>
  <c r="W3694" i="25"/>
  <c r="X3694" i="25"/>
  <c r="S3695" i="25"/>
  <c r="T3695" i="25"/>
  <c r="U3695" i="25"/>
  <c r="V3695" i="25"/>
  <c r="W3695" i="25"/>
  <c r="X3695" i="25"/>
  <c r="S3696" i="25"/>
  <c r="T3696" i="25"/>
  <c r="U3696" i="25"/>
  <c r="V3696" i="25"/>
  <c r="W3696" i="25"/>
  <c r="X3696" i="25"/>
  <c r="S3697" i="25"/>
  <c r="T3697" i="25"/>
  <c r="U3697" i="25"/>
  <c r="V3697" i="25"/>
  <c r="W3697" i="25"/>
  <c r="X3697" i="25"/>
  <c r="S3698" i="25"/>
  <c r="T3698" i="25"/>
  <c r="U3698" i="25"/>
  <c r="V3698" i="25"/>
  <c r="W3698" i="25"/>
  <c r="X3698" i="25"/>
  <c r="S3699" i="25"/>
  <c r="T3699" i="25"/>
  <c r="U3699" i="25"/>
  <c r="V3699" i="25"/>
  <c r="W3699" i="25"/>
  <c r="X3699" i="25"/>
  <c r="S3700" i="25"/>
  <c r="T3700" i="25"/>
  <c r="U3700" i="25"/>
  <c r="V3700" i="25"/>
  <c r="W3700" i="25"/>
  <c r="X3700" i="25"/>
  <c r="S3701" i="25"/>
  <c r="T3701" i="25"/>
  <c r="U3701" i="25"/>
  <c r="V3701" i="25"/>
  <c r="W3701" i="25"/>
  <c r="X3701" i="25"/>
  <c r="S3702" i="25"/>
  <c r="T3702" i="25"/>
  <c r="U3702" i="25"/>
  <c r="V3702" i="25"/>
  <c r="W3702" i="25"/>
  <c r="X3702" i="25"/>
  <c r="S3703" i="25"/>
  <c r="T3703" i="25"/>
  <c r="U3703" i="25"/>
  <c r="V3703" i="25"/>
  <c r="W3703" i="25"/>
  <c r="X3703" i="25"/>
  <c r="S3704" i="25"/>
  <c r="T3704" i="25"/>
  <c r="U3704" i="25"/>
  <c r="V3704" i="25"/>
  <c r="W3704" i="25"/>
  <c r="X3704" i="25"/>
  <c r="S3705" i="25"/>
  <c r="T3705" i="25"/>
  <c r="U3705" i="25"/>
  <c r="V3705" i="25"/>
  <c r="W3705" i="25"/>
  <c r="X3705" i="25"/>
  <c r="S3706" i="25"/>
  <c r="T3706" i="25"/>
  <c r="U3706" i="25"/>
  <c r="V3706" i="25"/>
  <c r="W3706" i="25"/>
  <c r="X3706" i="25"/>
  <c r="S3707" i="25"/>
  <c r="T3707" i="25"/>
  <c r="U3707" i="25"/>
  <c r="V3707" i="25"/>
  <c r="W3707" i="25"/>
  <c r="X3707" i="25"/>
  <c r="S3708" i="25"/>
  <c r="T3708" i="25"/>
  <c r="U3708" i="25"/>
  <c r="V3708" i="25"/>
  <c r="W3708" i="25"/>
  <c r="X3708" i="25"/>
  <c r="S3709" i="25"/>
  <c r="T3709" i="25"/>
  <c r="U3709" i="25"/>
  <c r="V3709" i="25"/>
  <c r="W3709" i="25"/>
  <c r="X3709" i="25"/>
  <c r="S3710" i="25"/>
  <c r="T3710" i="25"/>
  <c r="U3710" i="25"/>
  <c r="V3710" i="25"/>
  <c r="W3710" i="25"/>
  <c r="X3710" i="25"/>
  <c r="S3711" i="25"/>
  <c r="T3711" i="25"/>
  <c r="U3711" i="25"/>
  <c r="V3711" i="25"/>
  <c r="W3711" i="25"/>
  <c r="X3711" i="25"/>
  <c r="S3712" i="25"/>
  <c r="T3712" i="25"/>
  <c r="U3712" i="25"/>
  <c r="V3712" i="25"/>
  <c r="W3712" i="25"/>
  <c r="X3712" i="25"/>
  <c r="S3713" i="25"/>
  <c r="T3713" i="25"/>
  <c r="U3713" i="25"/>
  <c r="V3713" i="25"/>
  <c r="W3713" i="25"/>
  <c r="X3713" i="25"/>
  <c r="S3714" i="25"/>
  <c r="T3714" i="25"/>
  <c r="U3714" i="25"/>
  <c r="V3714" i="25"/>
  <c r="W3714" i="25"/>
  <c r="X3714" i="25"/>
  <c r="S3715" i="25"/>
  <c r="T3715" i="25"/>
  <c r="U3715" i="25"/>
  <c r="V3715" i="25"/>
  <c r="W3715" i="25"/>
  <c r="X3715" i="25"/>
  <c r="S3716" i="25"/>
  <c r="T3716" i="25"/>
  <c r="U3716" i="25"/>
  <c r="V3716" i="25"/>
  <c r="W3716" i="25"/>
  <c r="X3716" i="25"/>
  <c r="S3717" i="25"/>
  <c r="T3717" i="25"/>
  <c r="U3717" i="25"/>
  <c r="V3717" i="25"/>
  <c r="W3717" i="25"/>
  <c r="X3717" i="25"/>
  <c r="S3718" i="25"/>
  <c r="T3718" i="25"/>
  <c r="U3718" i="25"/>
  <c r="V3718" i="25"/>
  <c r="W3718" i="25"/>
  <c r="X3718" i="25"/>
  <c r="S3719" i="25"/>
  <c r="T3719" i="25"/>
  <c r="U3719" i="25"/>
  <c r="V3719" i="25"/>
  <c r="W3719" i="25"/>
  <c r="X3719" i="25"/>
  <c r="S3720" i="25"/>
  <c r="T3720" i="25"/>
  <c r="U3720" i="25"/>
  <c r="V3720" i="25"/>
  <c r="W3720" i="25"/>
  <c r="X3720" i="25"/>
  <c r="V3721" i="25"/>
  <c r="W3721" i="25"/>
  <c r="X3721" i="25"/>
  <c r="V3722" i="25"/>
  <c r="W3722" i="25"/>
  <c r="X3722" i="25"/>
  <c r="T3723" i="25"/>
  <c r="U3723" i="25"/>
  <c r="V3723" i="25"/>
  <c r="W3723" i="25"/>
  <c r="X3723" i="25"/>
  <c r="T3724" i="25"/>
  <c r="U3724" i="25"/>
  <c r="V3724" i="25"/>
  <c r="W3724" i="25"/>
  <c r="X3724" i="25"/>
  <c r="S3725" i="25"/>
  <c r="T3725" i="25"/>
  <c r="U3725" i="25"/>
  <c r="V3725" i="25"/>
  <c r="W3725" i="25"/>
  <c r="X3725" i="25"/>
  <c r="S3726" i="25"/>
  <c r="T3726" i="25"/>
  <c r="U3726" i="25"/>
  <c r="V3726" i="25"/>
  <c r="W3726" i="25"/>
  <c r="X3726" i="25"/>
  <c r="S3727" i="25"/>
  <c r="T3727" i="25"/>
  <c r="U3727" i="25"/>
  <c r="V3727" i="25"/>
  <c r="W3727" i="25"/>
  <c r="X3727" i="25"/>
  <c r="S3728" i="25"/>
  <c r="T3728" i="25"/>
  <c r="U3728" i="25"/>
  <c r="V3728" i="25"/>
  <c r="W3728" i="25"/>
  <c r="X3728" i="25"/>
  <c r="S3729" i="25"/>
  <c r="T3729" i="25"/>
  <c r="U3729" i="25"/>
  <c r="V3729" i="25"/>
  <c r="W3729" i="25"/>
  <c r="X3729" i="25"/>
  <c r="S3730" i="25"/>
  <c r="T3730" i="25"/>
  <c r="U3730" i="25"/>
  <c r="V3730" i="25"/>
  <c r="W3730" i="25"/>
  <c r="X3730" i="25"/>
  <c r="S3731" i="25"/>
  <c r="T3731" i="25"/>
  <c r="U3731" i="25"/>
  <c r="V3731" i="25"/>
  <c r="W3731" i="25"/>
  <c r="X3731" i="25"/>
  <c r="S3732" i="25"/>
  <c r="T3732" i="25"/>
  <c r="U3732" i="25"/>
  <c r="V3732" i="25"/>
  <c r="W3732" i="25"/>
  <c r="X3732" i="25"/>
  <c r="S3733" i="25"/>
  <c r="T3733" i="25"/>
  <c r="U3733" i="25"/>
  <c r="V3733" i="25"/>
  <c r="W3733" i="25"/>
  <c r="X3733" i="25"/>
  <c r="S3734" i="25"/>
  <c r="T3734" i="25"/>
  <c r="U3734" i="25"/>
  <c r="V3734" i="25"/>
  <c r="W3734" i="25"/>
  <c r="X3734" i="25"/>
  <c r="S3735" i="25"/>
  <c r="T3735" i="25"/>
  <c r="U3735" i="25"/>
  <c r="V3735" i="25"/>
  <c r="W3735" i="25"/>
  <c r="X3735" i="25"/>
  <c r="S3736" i="25"/>
  <c r="T3736" i="25"/>
  <c r="U3736" i="25"/>
  <c r="V3736" i="25"/>
  <c r="W3736" i="25"/>
  <c r="X3736" i="25"/>
  <c r="S3737" i="25"/>
  <c r="T3737" i="25"/>
  <c r="U3737" i="25"/>
  <c r="V3737" i="25"/>
  <c r="W3737" i="25"/>
  <c r="X3737" i="25"/>
  <c r="T3738" i="25"/>
  <c r="U3738" i="25"/>
  <c r="V3738" i="25"/>
  <c r="W3738" i="25"/>
  <c r="X3738" i="25"/>
  <c r="S3739" i="25"/>
  <c r="T3739" i="25"/>
  <c r="U3739" i="25"/>
  <c r="V3739" i="25"/>
  <c r="W3739" i="25"/>
  <c r="X3739" i="25"/>
  <c r="S3740" i="25"/>
  <c r="T3740" i="25"/>
  <c r="U3740" i="25"/>
  <c r="V3740" i="25"/>
  <c r="W3740" i="25"/>
  <c r="X3740" i="25"/>
  <c r="S3741" i="25"/>
  <c r="T3741" i="25"/>
  <c r="U3741" i="25"/>
  <c r="V3741" i="25"/>
  <c r="W3741" i="25"/>
  <c r="X3741" i="25"/>
  <c r="S3742" i="25"/>
  <c r="T3742" i="25"/>
  <c r="U3742" i="25"/>
  <c r="V3742" i="25"/>
  <c r="W3742" i="25"/>
  <c r="X3742" i="25"/>
  <c r="S3743" i="25"/>
  <c r="T3743" i="25"/>
  <c r="U3743" i="25"/>
  <c r="V3743" i="25"/>
  <c r="W3743" i="25"/>
  <c r="X3743" i="25"/>
  <c r="S3744" i="25"/>
  <c r="T3744" i="25"/>
  <c r="U3744" i="25"/>
  <c r="V3744" i="25"/>
  <c r="W3744" i="25"/>
  <c r="X3744" i="25"/>
  <c r="S3745" i="25"/>
  <c r="T3745" i="25"/>
  <c r="U3745" i="25"/>
  <c r="V3745" i="25"/>
  <c r="W3745" i="25"/>
  <c r="X3745" i="25"/>
  <c r="S3746" i="25"/>
  <c r="T3746" i="25"/>
  <c r="U3746" i="25"/>
  <c r="V3746" i="25"/>
  <c r="W3746" i="25"/>
  <c r="X3746" i="25"/>
  <c r="S3747" i="25"/>
  <c r="T3747" i="25"/>
  <c r="U3747" i="25"/>
  <c r="V3747" i="25"/>
  <c r="W3747" i="25"/>
  <c r="X3747" i="25"/>
  <c r="S3748" i="25"/>
  <c r="T3748" i="25"/>
  <c r="U3748" i="25"/>
  <c r="V3748" i="25"/>
  <c r="W3748" i="25"/>
  <c r="X3748" i="25"/>
  <c r="S3749" i="25"/>
  <c r="T3749" i="25"/>
  <c r="U3749" i="25"/>
  <c r="V3749" i="25"/>
  <c r="W3749" i="25"/>
  <c r="X3749" i="25"/>
  <c r="S3750" i="25"/>
  <c r="T3750" i="25"/>
  <c r="U3750" i="25"/>
  <c r="V3750" i="25"/>
  <c r="W3750" i="25"/>
  <c r="X3750" i="25"/>
  <c r="S3751" i="25"/>
  <c r="T3751" i="25"/>
  <c r="U3751" i="25"/>
  <c r="V3751" i="25"/>
  <c r="W3751" i="25"/>
  <c r="X3751" i="25"/>
  <c r="S3752" i="25"/>
  <c r="T3752" i="25"/>
  <c r="U3752" i="25"/>
  <c r="V3752" i="25"/>
  <c r="W3752" i="25"/>
  <c r="X3752" i="25"/>
  <c r="S3753" i="25"/>
  <c r="T3753" i="25"/>
  <c r="U3753" i="25"/>
  <c r="V3753" i="25"/>
  <c r="W3753" i="25"/>
  <c r="X3753" i="25"/>
  <c r="S3754" i="25"/>
  <c r="T3754" i="25"/>
  <c r="U3754" i="25"/>
  <c r="V3754" i="25"/>
  <c r="W3754" i="25"/>
  <c r="X3754" i="25"/>
  <c r="S3755" i="25"/>
  <c r="T3755" i="25"/>
  <c r="U3755" i="25"/>
  <c r="V3755" i="25"/>
  <c r="W3755" i="25"/>
  <c r="X3755" i="25"/>
  <c r="S3756" i="25"/>
  <c r="T3756" i="25"/>
  <c r="U3756" i="25"/>
  <c r="V3756" i="25"/>
  <c r="W3756" i="25"/>
  <c r="X3756" i="25"/>
  <c r="S3757" i="25"/>
  <c r="T3757" i="25"/>
  <c r="U3757" i="25"/>
  <c r="V3757" i="25"/>
  <c r="W3757" i="25"/>
  <c r="X3757" i="25"/>
  <c r="S3758" i="25"/>
  <c r="T3758" i="25"/>
  <c r="U3758" i="25"/>
  <c r="V3758" i="25"/>
  <c r="W3758" i="25"/>
  <c r="X3758" i="25"/>
  <c r="S3759" i="25"/>
  <c r="T3759" i="25"/>
  <c r="U3759" i="25"/>
  <c r="V3759" i="25"/>
  <c r="W3759" i="25"/>
  <c r="X3759" i="25"/>
  <c r="S3760" i="25"/>
  <c r="T3760" i="25"/>
  <c r="U3760" i="25"/>
  <c r="V3760" i="25"/>
  <c r="W3760" i="25"/>
  <c r="X3760" i="25"/>
  <c r="S3761" i="25"/>
  <c r="T3761" i="25"/>
  <c r="U3761" i="25"/>
  <c r="V3761" i="25"/>
  <c r="W3761" i="25"/>
  <c r="X3761" i="25"/>
  <c r="S3762" i="25"/>
  <c r="T3762" i="25"/>
  <c r="U3762" i="25"/>
  <c r="V3762" i="25"/>
  <c r="W3762" i="25"/>
  <c r="X3762" i="25"/>
  <c r="S3763" i="25"/>
  <c r="T3763" i="25"/>
  <c r="U3763" i="25"/>
  <c r="V3763" i="25"/>
  <c r="W3763" i="25"/>
  <c r="X3763" i="25"/>
  <c r="S3764" i="25"/>
  <c r="T3764" i="25"/>
  <c r="U3764" i="25"/>
  <c r="V3764" i="25"/>
  <c r="W3764" i="25"/>
  <c r="X3764" i="25"/>
  <c r="S3765" i="25"/>
  <c r="T3765" i="25"/>
  <c r="U3765" i="25"/>
  <c r="V3765" i="25"/>
  <c r="W3765" i="25"/>
  <c r="X3765" i="25"/>
  <c r="S3766" i="25"/>
  <c r="T3766" i="25"/>
  <c r="U3766" i="25"/>
  <c r="V3766" i="25"/>
  <c r="W3766" i="25"/>
  <c r="X3766" i="25"/>
  <c r="S3767" i="25"/>
  <c r="T3767" i="25"/>
  <c r="U3767" i="25"/>
  <c r="V3767" i="25"/>
  <c r="W3767" i="25"/>
  <c r="X3767" i="25"/>
  <c r="S3768" i="25"/>
  <c r="T3768" i="25"/>
  <c r="U3768" i="25"/>
  <c r="V3768" i="25"/>
  <c r="W3768" i="25"/>
  <c r="X3768" i="25"/>
  <c r="S3769" i="25"/>
  <c r="T3769" i="25"/>
  <c r="U3769" i="25"/>
  <c r="V3769" i="25"/>
  <c r="W3769" i="25"/>
  <c r="X3769" i="25"/>
  <c r="S3770" i="25"/>
  <c r="T3770" i="25"/>
  <c r="U3770" i="25"/>
  <c r="V3770" i="25"/>
  <c r="W3770" i="25"/>
  <c r="X3770" i="25"/>
  <c r="S3771" i="25"/>
  <c r="T3771" i="25"/>
  <c r="U3771" i="25"/>
  <c r="V3771" i="25"/>
  <c r="W3771" i="25"/>
  <c r="X3771" i="25"/>
  <c r="S3772" i="25"/>
  <c r="T3772" i="25"/>
  <c r="U3772" i="25"/>
  <c r="V3772" i="25"/>
  <c r="W3772" i="25"/>
  <c r="X3772" i="25"/>
  <c r="S3773" i="25"/>
  <c r="T3773" i="25"/>
  <c r="U3773" i="25"/>
  <c r="V3773" i="25"/>
  <c r="W3773" i="25"/>
  <c r="X3773" i="25"/>
  <c r="S3774" i="25"/>
  <c r="T3774" i="25"/>
  <c r="U3774" i="25"/>
  <c r="V3774" i="25"/>
  <c r="W3774" i="25"/>
  <c r="X3774" i="25"/>
  <c r="S3775" i="25"/>
  <c r="T3775" i="25"/>
  <c r="U3775" i="25"/>
  <c r="V3775" i="25"/>
  <c r="W3775" i="25"/>
  <c r="X3775" i="25"/>
  <c r="S3776" i="25"/>
  <c r="T3776" i="25"/>
  <c r="U3776" i="25"/>
  <c r="V3776" i="25"/>
  <c r="W3776" i="25"/>
  <c r="X3776" i="25"/>
  <c r="S3777" i="25"/>
  <c r="T3777" i="25"/>
  <c r="U3777" i="25"/>
  <c r="V3777" i="25"/>
  <c r="W3777" i="25"/>
  <c r="X3777" i="25"/>
  <c r="S3778" i="25"/>
  <c r="T3778" i="25"/>
  <c r="U3778" i="25"/>
  <c r="V3778" i="25"/>
  <c r="W3778" i="25"/>
  <c r="X3778" i="25"/>
  <c r="S3779" i="25"/>
  <c r="T3779" i="25"/>
  <c r="U3779" i="25"/>
  <c r="V3779" i="25"/>
  <c r="W3779" i="25"/>
  <c r="X3779" i="25"/>
  <c r="S3780" i="25"/>
  <c r="T3780" i="25"/>
  <c r="U3780" i="25"/>
  <c r="V3780" i="25"/>
  <c r="W3780" i="25"/>
  <c r="X3780" i="25"/>
  <c r="S3781" i="25"/>
  <c r="T3781" i="25"/>
  <c r="U3781" i="25"/>
  <c r="V3781" i="25"/>
  <c r="W3781" i="25"/>
  <c r="X3781" i="25"/>
  <c r="S3782" i="25"/>
  <c r="T3782" i="25"/>
  <c r="U3782" i="25"/>
  <c r="V3782" i="25"/>
  <c r="W3782" i="25"/>
  <c r="X3782" i="25"/>
  <c r="S3783" i="25"/>
  <c r="U3783" i="25"/>
  <c r="V3783" i="25"/>
  <c r="W3783" i="25"/>
  <c r="X3783" i="25"/>
  <c r="S3784" i="25"/>
  <c r="T3784" i="25"/>
  <c r="U3784" i="25"/>
  <c r="V3784" i="25"/>
  <c r="W3784" i="25"/>
  <c r="X3784" i="25"/>
  <c r="S3785" i="25"/>
  <c r="T3785" i="25"/>
  <c r="U3785" i="25"/>
  <c r="V3785" i="25"/>
  <c r="W3785" i="25"/>
  <c r="X3785" i="25"/>
  <c r="S3786" i="25"/>
  <c r="T3786" i="25"/>
  <c r="U3786" i="25"/>
  <c r="V3786" i="25"/>
  <c r="W3786" i="25"/>
  <c r="X3786" i="25"/>
  <c r="S3787" i="25"/>
  <c r="T3787" i="25"/>
  <c r="U3787" i="25"/>
  <c r="V3787" i="25"/>
  <c r="W3787" i="25"/>
  <c r="X3787" i="25"/>
  <c r="S3788" i="25"/>
  <c r="T3788" i="25"/>
  <c r="U3788" i="25"/>
  <c r="V3788" i="25"/>
  <c r="W3788" i="25"/>
  <c r="X3788" i="25"/>
  <c r="S3789" i="25"/>
  <c r="T3789" i="25"/>
  <c r="U3789" i="25"/>
  <c r="V3789" i="25"/>
  <c r="W3789" i="25"/>
  <c r="X3789" i="25"/>
  <c r="S3790" i="25"/>
  <c r="T3790" i="25"/>
  <c r="U3790" i="25"/>
  <c r="V3790" i="25"/>
  <c r="W3790" i="25"/>
  <c r="X3790" i="25"/>
  <c r="S3791" i="25"/>
  <c r="T3791" i="25"/>
  <c r="U3791" i="25"/>
  <c r="V3791" i="25"/>
  <c r="W3791" i="25"/>
  <c r="X3791" i="25"/>
  <c r="S3792" i="25"/>
  <c r="T3792" i="25"/>
  <c r="U3792" i="25"/>
  <c r="V3792" i="25"/>
  <c r="W3792" i="25"/>
  <c r="X3792" i="25"/>
  <c r="S3793" i="25"/>
  <c r="T3793" i="25"/>
  <c r="U3793" i="25"/>
  <c r="V3793" i="25"/>
  <c r="W3793" i="25"/>
  <c r="X3793" i="25"/>
  <c r="S3794" i="25"/>
  <c r="T3794" i="25"/>
  <c r="U3794" i="25"/>
  <c r="V3794" i="25"/>
  <c r="W3794" i="25"/>
  <c r="X3794" i="25"/>
  <c r="S3795" i="25"/>
  <c r="T3795" i="25"/>
  <c r="U3795" i="25"/>
  <c r="V3795" i="25"/>
  <c r="W3795" i="25"/>
  <c r="X3795" i="25"/>
  <c r="S3796" i="25"/>
  <c r="T3796" i="25"/>
  <c r="U3796" i="25"/>
  <c r="V3796" i="25"/>
  <c r="W3796" i="25"/>
  <c r="X3796" i="25"/>
  <c r="S3797" i="25"/>
  <c r="T3797" i="25"/>
  <c r="U3797" i="25"/>
  <c r="V3797" i="25"/>
  <c r="W3797" i="25"/>
  <c r="X3797" i="25"/>
  <c r="S3798" i="25"/>
  <c r="T3798" i="25"/>
  <c r="U3798" i="25"/>
  <c r="V3798" i="25"/>
  <c r="W3798" i="25"/>
  <c r="X3798" i="25"/>
  <c r="S3799" i="25"/>
  <c r="T3799" i="25"/>
  <c r="U3799" i="25"/>
  <c r="V3799" i="25"/>
  <c r="W3799" i="25"/>
  <c r="X3799" i="25"/>
  <c r="S3800" i="25"/>
  <c r="T3800" i="25"/>
  <c r="U3800" i="25"/>
  <c r="V3800" i="25"/>
  <c r="W3800" i="25"/>
  <c r="X3800" i="25"/>
  <c r="S3801" i="25"/>
  <c r="T3801" i="25"/>
  <c r="U3801" i="25"/>
  <c r="V3801" i="25"/>
  <c r="W3801" i="25"/>
  <c r="X3801" i="25"/>
  <c r="S3802" i="25"/>
  <c r="T3802" i="25"/>
  <c r="U3802" i="25"/>
  <c r="V3802" i="25"/>
  <c r="W3802" i="25"/>
  <c r="X3802" i="25"/>
  <c r="U3803" i="25"/>
  <c r="V3803" i="25"/>
  <c r="W3803" i="25"/>
  <c r="X3803" i="25"/>
  <c r="T3804" i="25"/>
  <c r="U3804" i="25"/>
  <c r="V3804" i="25"/>
  <c r="W3804" i="25"/>
  <c r="X3804" i="25"/>
  <c r="S3805" i="25"/>
  <c r="T3805" i="25"/>
  <c r="U3805" i="25"/>
  <c r="V3805" i="25"/>
  <c r="W3805" i="25"/>
  <c r="X3805" i="25"/>
  <c r="S3806" i="25"/>
  <c r="T3806" i="25"/>
  <c r="U3806" i="25"/>
  <c r="V3806" i="25"/>
  <c r="W3806" i="25"/>
  <c r="X3806" i="25"/>
  <c r="S3807" i="25"/>
  <c r="T3807" i="25"/>
  <c r="U3807" i="25"/>
  <c r="V3807" i="25"/>
  <c r="W3807" i="25"/>
  <c r="X3807" i="25"/>
  <c r="S3808" i="25"/>
  <c r="T3808" i="25"/>
  <c r="U3808" i="25"/>
  <c r="V3808" i="25"/>
  <c r="W3808" i="25"/>
  <c r="X3808" i="25"/>
  <c r="S3809" i="25"/>
  <c r="T3809" i="25"/>
  <c r="U3809" i="25"/>
  <c r="V3809" i="25"/>
  <c r="W3809" i="25"/>
  <c r="X3809" i="25"/>
  <c r="S3810" i="25"/>
  <c r="T3810" i="25"/>
  <c r="U3810" i="25"/>
  <c r="V3810" i="25"/>
  <c r="W3810" i="25"/>
  <c r="X3810" i="25"/>
  <c r="S3811" i="25"/>
  <c r="T3811" i="25"/>
  <c r="U3811" i="25"/>
  <c r="V3811" i="25"/>
  <c r="W3811" i="25"/>
  <c r="X3811" i="25"/>
  <c r="S3812" i="25"/>
  <c r="T3812" i="25"/>
  <c r="U3812" i="25"/>
  <c r="V3812" i="25"/>
  <c r="W3812" i="25"/>
  <c r="X3812" i="25"/>
  <c r="S3813" i="25"/>
  <c r="T3813" i="25"/>
  <c r="U3813" i="25"/>
  <c r="V3813" i="25"/>
  <c r="W3813" i="25"/>
  <c r="X3813" i="25"/>
  <c r="S3814" i="25"/>
  <c r="T3814" i="25"/>
  <c r="U3814" i="25"/>
  <c r="V3814" i="25"/>
  <c r="W3814" i="25"/>
  <c r="X3814" i="25"/>
  <c r="S3815" i="25"/>
  <c r="T3815" i="25"/>
  <c r="U3815" i="25"/>
  <c r="V3815" i="25"/>
  <c r="W3815" i="25"/>
  <c r="X3815" i="25"/>
  <c r="S3816" i="25"/>
  <c r="T3816" i="25"/>
  <c r="U3816" i="25"/>
  <c r="V3816" i="25"/>
  <c r="W3816" i="25"/>
  <c r="X3816" i="25"/>
  <c r="S3817" i="25"/>
  <c r="T3817" i="25"/>
  <c r="U3817" i="25"/>
  <c r="V3817" i="25"/>
  <c r="W3817" i="25"/>
  <c r="X3817" i="25"/>
  <c r="S3818" i="25"/>
  <c r="T3818" i="25"/>
  <c r="U3818" i="25"/>
  <c r="V3818" i="25"/>
  <c r="W3818" i="25"/>
  <c r="X3818" i="25"/>
  <c r="S3819" i="25"/>
  <c r="T3819" i="25"/>
  <c r="U3819" i="25"/>
  <c r="V3819" i="25"/>
  <c r="W3819" i="25"/>
  <c r="X3819" i="25"/>
  <c r="S3820" i="25"/>
  <c r="T3820" i="25"/>
  <c r="U3820" i="25"/>
  <c r="V3820" i="25"/>
  <c r="W3820" i="25"/>
  <c r="X3820" i="25"/>
  <c r="S3821" i="25"/>
  <c r="T3821" i="25"/>
  <c r="U3821" i="25"/>
  <c r="V3821" i="25"/>
  <c r="W3821" i="25"/>
  <c r="X3821" i="25"/>
  <c r="S3822" i="25"/>
  <c r="T3822" i="25"/>
  <c r="U3822" i="25"/>
  <c r="V3822" i="25"/>
  <c r="W3822" i="25"/>
  <c r="X3822" i="25"/>
  <c r="S3823" i="25"/>
  <c r="T3823" i="25"/>
  <c r="U3823" i="25"/>
  <c r="V3823" i="25"/>
  <c r="W3823" i="25"/>
  <c r="X3823" i="25"/>
  <c r="S3824" i="25"/>
  <c r="T3824" i="25"/>
  <c r="U3824" i="25"/>
  <c r="V3824" i="25"/>
  <c r="W3824" i="25"/>
  <c r="X3824" i="25"/>
  <c r="S3825" i="25"/>
  <c r="T3825" i="25"/>
  <c r="U3825" i="25"/>
  <c r="V3825" i="25"/>
  <c r="W3825" i="25"/>
  <c r="X3825" i="25"/>
  <c r="S3826" i="25"/>
  <c r="T3826" i="25"/>
  <c r="U3826" i="25"/>
  <c r="V3826" i="25"/>
  <c r="W3826" i="25"/>
  <c r="X3826" i="25"/>
  <c r="S3827" i="25"/>
  <c r="T3827" i="25"/>
  <c r="U3827" i="25"/>
  <c r="V3827" i="25"/>
  <c r="W3827" i="25"/>
  <c r="X3827" i="25"/>
  <c r="S3828" i="25"/>
  <c r="T3828" i="25"/>
  <c r="U3828" i="25"/>
  <c r="V3828" i="25"/>
  <c r="W3828" i="25"/>
  <c r="X3828" i="25"/>
  <c r="S3829" i="25"/>
  <c r="T3829" i="25"/>
  <c r="U3829" i="25"/>
  <c r="V3829" i="25"/>
  <c r="W3829" i="25"/>
  <c r="X3829" i="25"/>
  <c r="S3830" i="25"/>
  <c r="T3830" i="25"/>
  <c r="U3830" i="25"/>
  <c r="V3830" i="25"/>
  <c r="W3830" i="25"/>
  <c r="X3830" i="25"/>
  <c r="S3831" i="25"/>
  <c r="T3831" i="25"/>
  <c r="U3831" i="25"/>
  <c r="V3831" i="25"/>
  <c r="W3831" i="25"/>
  <c r="X3831" i="25"/>
  <c r="S3832" i="25"/>
  <c r="T3832" i="25"/>
  <c r="U3832" i="25"/>
  <c r="V3832" i="25"/>
  <c r="W3832" i="25"/>
  <c r="X3832" i="25"/>
  <c r="S3833" i="25"/>
  <c r="T3833" i="25"/>
  <c r="U3833" i="25"/>
  <c r="V3833" i="25"/>
  <c r="W3833" i="25"/>
  <c r="X3833" i="25"/>
  <c r="S3834" i="25"/>
  <c r="T3834" i="25"/>
  <c r="U3834" i="25"/>
  <c r="V3834" i="25"/>
  <c r="W3834" i="25"/>
  <c r="X3834" i="25"/>
  <c r="S3835" i="25"/>
  <c r="T3835" i="25"/>
  <c r="U3835" i="25"/>
  <c r="V3835" i="25"/>
  <c r="W3835" i="25"/>
  <c r="X3835" i="25"/>
  <c r="S3836" i="25"/>
  <c r="T3836" i="25"/>
  <c r="U3836" i="25"/>
  <c r="S3837" i="25"/>
  <c r="T3837" i="25"/>
  <c r="U3837" i="25"/>
  <c r="S3838" i="25"/>
  <c r="T3838" i="25"/>
  <c r="U3838" i="25"/>
  <c r="V3838" i="25"/>
  <c r="W3838" i="25"/>
  <c r="X3838" i="25"/>
  <c r="S3839" i="25"/>
  <c r="T3839" i="25"/>
  <c r="U3839" i="25"/>
  <c r="S3840" i="25"/>
  <c r="T3840" i="25"/>
  <c r="U3840" i="25"/>
  <c r="S3841" i="25"/>
  <c r="T3841" i="25"/>
  <c r="U3841" i="25"/>
  <c r="V3841" i="25"/>
  <c r="W3841" i="25"/>
  <c r="X3841" i="25"/>
  <c r="S3842" i="25"/>
  <c r="T3842" i="25"/>
  <c r="U3842" i="25"/>
  <c r="S3843" i="25"/>
  <c r="T3843" i="25"/>
  <c r="U3843" i="25"/>
  <c r="S3844" i="25"/>
  <c r="T3844" i="25"/>
  <c r="U3844" i="25"/>
  <c r="V3844" i="25"/>
  <c r="W3844" i="25"/>
  <c r="X3844" i="25"/>
  <c r="S3845" i="25"/>
  <c r="T3845" i="25"/>
  <c r="U3845" i="25"/>
  <c r="S3846" i="25"/>
  <c r="T3846" i="25"/>
  <c r="U3846" i="25"/>
  <c r="S3847" i="25"/>
  <c r="T3847" i="25"/>
  <c r="U3847" i="25"/>
  <c r="V3847" i="25"/>
  <c r="W3847" i="25"/>
  <c r="X3847" i="25"/>
  <c r="S3848" i="25"/>
  <c r="T3848" i="25"/>
  <c r="U3848" i="25"/>
  <c r="S3849" i="25"/>
  <c r="T3849" i="25"/>
  <c r="U3849" i="25"/>
  <c r="S3850" i="25"/>
  <c r="T3850" i="25"/>
  <c r="U3850" i="25"/>
  <c r="V3850" i="25"/>
  <c r="W3850" i="25"/>
  <c r="X3850" i="25"/>
  <c r="S3851" i="25"/>
  <c r="T3851" i="25"/>
  <c r="U3851" i="25"/>
  <c r="V3851" i="25"/>
  <c r="W3851" i="25"/>
  <c r="X3851" i="25"/>
  <c r="S3852" i="25"/>
  <c r="T3852" i="25"/>
  <c r="U3852" i="25"/>
  <c r="V3852" i="25"/>
  <c r="W3852" i="25"/>
  <c r="X3852" i="25"/>
  <c r="S3853" i="25"/>
  <c r="T3853" i="25"/>
  <c r="U3853" i="25"/>
  <c r="V3853" i="25"/>
  <c r="W3853" i="25"/>
  <c r="X3853" i="25"/>
  <c r="S3854" i="25"/>
  <c r="T3854" i="25"/>
  <c r="U3854" i="25"/>
  <c r="V3854" i="25"/>
  <c r="W3854" i="25"/>
  <c r="X3854" i="25"/>
  <c r="S3855" i="25"/>
  <c r="T3855" i="25"/>
  <c r="U3855" i="25"/>
  <c r="V3855" i="25"/>
  <c r="W3855" i="25"/>
  <c r="X3855" i="25"/>
  <c r="S3856" i="25"/>
  <c r="T3856" i="25"/>
  <c r="U3856" i="25"/>
  <c r="V3856" i="25"/>
  <c r="W3856" i="25"/>
  <c r="X3856" i="25"/>
  <c r="S3857" i="25"/>
  <c r="T3857" i="25"/>
  <c r="U3857" i="25"/>
  <c r="V3857" i="25"/>
  <c r="W3857" i="25"/>
  <c r="X3857" i="25"/>
  <c r="S3858" i="25"/>
  <c r="T3858" i="25"/>
  <c r="U3858" i="25"/>
  <c r="V3858" i="25"/>
  <c r="W3858" i="25"/>
  <c r="X3858" i="25"/>
  <c r="S3859" i="25"/>
  <c r="T3859" i="25"/>
  <c r="U3859" i="25"/>
  <c r="V3859" i="25"/>
  <c r="W3859" i="25"/>
  <c r="X3859" i="25"/>
  <c r="S3860" i="25"/>
  <c r="T3860" i="25"/>
  <c r="U3860" i="25"/>
  <c r="V3860" i="25"/>
  <c r="W3860" i="25"/>
  <c r="X3860" i="25"/>
  <c r="S3861" i="25"/>
  <c r="T3861" i="25"/>
  <c r="U3861" i="25"/>
  <c r="V3861" i="25"/>
  <c r="W3861" i="25"/>
  <c r="X3861" i="25"/>
  <c r="S3862" i="25"/>
  <c r="T3862" i="25"/>
  <c r="U3862" i="25"/>
  <c r="V3862" i="25"/>
  <c r="W3862" i="25"/>
  <c r="X3862" i="25"/>
  <c r="S3863" i="25"/>
  <c r="T3863" i="25"/>
  <c r="U3863" i="25"/>
  <c r="V3863" i="25"/>
  <c r="W3863" i="25"/>
  <c r="X3863" i="25"/>
  <c r="S3864" i="25"/>
  <c r="T3864" i="25"/>
  <c r="U3864" i="25"/>
  <c r="V3864" i="25"/>
  <c r="W3864" i="25"/>
  <c r="X3864" i="25"/>
  <c r="S3865" i="25"/>
  <c r="T3865" i="25"/>
  <c r="U3865" i="25"/>
  <c r="V3865" i="25"/>
  <c r="W3865" i="25"/>
  <c r="X3865" i="25"/>
  <c r="S3866" i="25"/>
  <c r="T3866" i="25"/>
  <c r="U3866" i="25"/>
  <c r="V3866" i="25"/>
  <c r="W3866" i="25"/>
  <c r="X3866" i="25"/>
  <c r="S3867" i="25"/>
  <c r="T3867" i="25"/>
  <c r="U3867" i="25"/>
  <c r="V3867" i="25"/>
  <c r="W3867" i="25"/>
  <c r="X3867" i="25"/>
  <c r="S3868" i="25"/>
  <c r="T3868" i="25"/>
  <c r="U3868" i="25"/>
  <c r="V3868" i="25"/>
  <c r="W3868" i="25"/>
  <c r="X3868" i="25"/>
  <c r="S3869" i="25"/>
  <c r="T3869" i="25"/>
  <c r="U3869" i="25"/>
  <c r="V3869" i="25"/>
  <c r="W3869" i="25"/>
  <c r="X3869" i="25"/>
  <c r="S3870" i="25"/>
  <c r="T3870" i="25"/>
  <c r="U3870" i="25"/>
  <c r="V3870" i="25"/>
  <c r="W3870" i="25"/>
  <c r="X3870" i="25"/>
  <c r="S3871" i="25"/>
  <c r="T3871" i="25"/>
  <c r="U3871" i="25"/>
  <c r="V3871" i="25"/>
  <c r="W3871" i="25"/>
  <c r="X3871" i="25"/>
  <c r="S3872" i="25"/>
  <c r="T3872" i="25"/>
  <c r="U3872" i="25"/>
  <c r="V3872" i="25"/>
  <c r="W3872" i="25"/>
  <c r="X3872" i="25"/>
  <c r="S3873" i="25"/>
  <c r="T3873" i="25"/>
  <c r="U3873" i="25"/>
  <c r="V3873" i="25"/>
  <c r="W3873" i="25"/>
  <c r="X3873" i="25"/>
  <c r="S3874" i="25"/>
  <c r="T3874" i="25"/>
  <c r="U3874" i="25"/>
  <c r="V3874" i="25"/>
  <c r="W3874" i="25"/>
  <c r="X3874" i="25"/>
  <c r="S3875" i="25"/>
  <c r="T3875" i="25"/>
  <c r="U3875" i="25"/>
  <c r="V3875" i="25"/>
  <c r="W3875" i="25"/>
  <c r="X3875" i="25"/>
  <c r="S3876" i="25"/>
  <c r="T3876" i="25"/>
  <c r="U3876" i="25"/>
  <c r="V3876" i="25"/>
  <c r="W3876" i="25"/>
  <c r="X3876" i="25"/>
  <c r="S3877" i="25"/>
  <c r="T3877" i="25"/>
  <c r="U3877" i="25"/>
  <c r="V3877" i="25"/>
  <c r="W3877" i="25"/>
  <c r="X3877" i="25"/>
  <c r="S3878" i="25"/>
  <c r="T3878" i="25"/>
  <c r="U3878" i="25"/>
  <c r="V3878" i="25"/>
  <c r="W3878" i="25"/>
  <c r="X3878" i="25"/>
  <c r="S3879" i="25"/>
  <c r="T3879" i="25"/>
  <c r="U3879" i="25"/>
  <c r="V3879" i="25"/>
  <c r="W3879" i="25"/>
  <c r="X3879" i="25"/>
  <c r="S3880" i="25"/>
  <c r="T3880" i="25"/>
  <c r="U3880" i="25"/>
  <c r="V3880" i="25"/>
  <c r="W3880" i="25"/>
  <c r="X3880" i="25"/>
  <c r="S3881" i="25"/>
  <c r="T3881" i="25"/>
  <c r="U3881" i="25"/>
  <c r="V3881" i="25"/>
  <c r="W3881" i="25"/>
  <c r="X3881" i="25"/>
  <c r="S3882" i="25"/>
  <c r="T3882" i="25"/>
  <c r="U3882" i="25"/>
  <c r="V3882" i="25"/>
  <c r="W3882" i="25"/>
  <c r="X3882" i="25"/>
  <c r="S3883" i="25"/>
  <c r="T3883" i="25"/>
  <c r="U3883" i="25"/>
  <c r="V3883" i="25"/>
  <c r="W3883" i="25"/>
  <c r="X3883" i="25"/>
  <c r="S3884" i="25"/>
  <c r="T3884" i="25"/>
  <c r="U3884" i="25"/>
  <c r="V3884" i="25"/>
  <c r="W3884" i="25"/>
  <c r="X3884" i="25"/>
  <c r="S3885" i="25"/>
  <c r="T3885" i="25"/>
  <c r="U3885" i="25"/>
  <c r="V3885" i="25"/>
  <c r="W3885" i="25"/>
  <c r="X3885" i="25"/>
  <c r="S3886" i="25"/>
  <c r="T3886" i="25"/>
  <c r="U3886" i="25"/>
  <c r="V3886" i="25"/>
  <c r="W3886" i="25"/>
  <c r="X3886" i="25"/>
  <c r="S3887" i="25"/>
  <c r="T3887" i="25"/>
  <c r="U3887" i="25"/>
  <c r="V3887" i="25"/>
  <c r="W3887" i="25"/>
  <c r="X3887" i="25"/>
  <c r="S3888" i="25"/>
  <c r="T3888" i="25"/>
  <c r="U3888" i="25"/>
  <c r="V3888" i="25"/>
  <c r="W3888" i="25"/>
  <c r="X3888" i="25"/>
  <c r="S3889" i="25"/>
  <c r="T3889" i="25"/>
  <c r="U3889" i="25"/>
  <c r="V3889" i="25"/>
  <c r="W3889" i="25"/>
  <c r="X3889" i="25"/>
  <c r="S3890" i="25"/>
  <c r="T3890" i="25"/>
  <c r="U3890" i="25"/>
  <c r="V3890" i="25"/>
  <c r="W3890" i="25"/>
  <c r="X3890" i="25"/>
  <c r="S3891" i="25"/>
  <c r="T3891" i="25"/>
  <c r="U3891" i="25"/>
  <c r="V3891" i="25"/>
  <c r="W3891" i="25"/>
  <c r="X3891" i="25"/>
  <c r="S3892" i="25"/>
  <c r="T3892" i="25"/>
  <c r="U3892" i="25"/>
  <c r="V3892" i="25"/>
  <c r="W3892" i="25"/>
  <c r="X3892" i="25"/>
  <c r="S3893" i="25"/>
  <c r="T3893" i="25"/>
  <c r="U3893" i="25"/>
  <c r="V3893" i="25"/>
  <c r="W3893" i="25"/>
  <c r="X3893" i="25"/>
  <c r="S3894" i="25"/>
  <c r="T3894" i="25"/>
  <c r="U3894" i="25"/>
  <c r="V3894" i="25"/>
  <c r="W3894" i="25"/>
  <c r="X3894" i="25"/>
  <c r="S3895" i="25"/>
  <c r="T3895" i="25"/>
  <c r="U3895" i="25"/>
  <c r="V3895" i="25"/>
  <c r="W3895" i="25"/>
  <c r="X3895" i="25"/>
  <c r="S3896" i="25"/>
  <c r="T3896" i="25"/>
  <c r="U3896" i="25"/>
  <c r="V3896" i="25"/>
  <c r="W3896" i="25"/>
  <c r="X3896" i="25"/>
  <c r="S3897" i="25"/>
  <c r="T3897" i="25"/>
  <c r="U3897" i="25"/>
  <c r="V3897" i="25"/>
  <c r="W3897" i="25"/>
  <c r="X3897" i="25"/>
  <c r="S3898" i="25"/>
  <c r="T3898" i="25"/>
  <c r="U3898" i="25"/>
  <c r="V3898" i="25"/>
  <c r="W3898" i="25"/>
  <c r="X3898" i="25"/>
  <c r="S3899" i="25"/>
  <c r="T3899" i="25"/>
  <c r="U3899" i="25"/>
  <c r="V3899" i="25"/>
  <c r="W3899" i="25"/>
  <c r="X3899" i="25"/>
  <c r="S3900" i="25"/>
  <c r="T3900" i="25"/>
  <c r="U3900" i="25"/>
  <c r="V3900" i="25"/>
  <c r="W3900" i="25"/>
  <c r="X3900" i="25"/>
  <c r="S3901" i="25"/>
  <c r="T3901" i="25"/>
  <c r="U3901" i="25"/>
  <c r="V3901" i="25"/>
  <c r="W3901" i="25"/>
  <c r="X3901" i="25"/>
  <c r="S3902" i="25"/>
  <c r="T3902" i="25"/>
  <c r="U3902" i="25"/>
  <c r="V3902" i="25"/>
  <c r="W3902" i="25"/>
  <c r="X3902" i="25"/>
  <c r="S3903" i="25"/>
  <c r="T3903" i="25"/>
  <c r="U3903" i="25"/>
  <c r="V3903" i="25"/>
  <c r="W3903" i="25"/>
  <c r="X3903" i="25"/>
  <c r="S3904" i="25"/>
  <c r="T3904" i="25"/>
  <c r="U3904" i="25"/>
  <c r="V3904" i="25"/>
  <c r="W3904" i="25"/>
  <c r="X3904" i="25"/>
  <c r="S3905" i="25"/>
  <c r="T3905" i="25"/>
  <c r="U3905" i="25"/>
  <c r="V3905" i="25"/>
  <c r="W3905" i="25"/>
  <c r="X3905" i="25"/>
  <c r="S3906" i="25"/>
  <c r="T3906" i="25"/>
  <c r="U3906" i="25"/>
  <c r="V3906" i="25"/>
  <c r="W3906" i="25"/>
  <c r="X3906" i="25"/>
  <c r="S3907" i="25"/>
  <c r="T3907" i="25"/>
  <c r="U3907" i="25"/>
  <c r="V3907" i="25"/>
  <c r="W3907" i="25"/>
  <c r="X3907" i="25"/>
  <c r="S3908" i="25"/>
  <c r="T3908" i="25"/>
  <c r="U3908" i="25"/>
  <c r="V3908" i="25"/>
  <c r="W3908" i="25"/>
  <c r="X3908" i="25"/>
  <c r="S3909" i="25"/>
  <c r="T3909" i="25"/>
  <c r="U3909" i="25"/>
  <c r="S3910" i="25"/>
  <c r="T3910" i="25"/>
  <c r="U3910" i="25"/>
  <c r="S3911" i="25"/>
  <c r="T3911" i="25"/>
  <c r="U3911" i="25"/>
  <c r="S3912" i="25"/>
  <c r="T3912" i="25"/>
  <c r="U3912" i="25"/>
  <c r="V3912" i="25"/>
  <c r="W3912" i="25"/>
  <c r="X3912" i="25"/>
  <c r="S3913" i="25"/>
  <c r="T3913" i="25"/>
  <c r="U3913" i="25"/>
  <c r="V3913" i="25"/>
  <c r="W3913" i="25"/>
  <c r="X3913" i="25"/>
  <c r="S3914" i="25"/>
  <c r="T3914" i="25"/>
  <c r="U3914" i="25"/>
  <c r="V3914" i="25"/>
  <c r="W3914" i="25"/>
  <c r="X3914" i="25"/>
  <c r="S3915" i="25"/>
  <c r="T3915" i="25"/>
  <c r="U3915" i="25"/>
  <c r="V3915" i="25"/>
  <c r="W3915" i="25"/>
  <c r="X3915" i="25"/>
  <c r="S3916" i="25"/>
  <c r="T3916" i="25"/>
  <c r="U3916" i="25"/>
  <c r="V3916" i="25"/>
  <c r="W3916" i="25"/>
  <c r="X3916" i="25"/>
  <c r="S3917" i="25"/>
  <c r="T3917" i="25"/>
  <c r="U3917" i="25"/>
  <c r="V3917" i="25"/>
  <c r="W3917" i="25"/>
  <c r="X3917" i="25"/>
  <c r="S3918" i="25"/>
  <c r="T3918" i="25"/>
  <c r="U3918" i="25"/>
  <c r="V3918" i="25"/>
  <c r="W3918" i="25"/>
  <c r="X3918" i="25"/>
  <c r="S3919" i="25"/>
  <c r="T3919" i="25"/>
  <c r="U3919" i="25"/>
  <c r="V3919" i="25"/>
  <c r="W3919" i="25"/>
  <c r="X3919" i="25"/>
  <c r="S3920" i="25"/>
  <c r="T3920" i="25"/>
  <c r="U3920" i="25"/>
  <c r="V3920" i="25"/>
  <c r="W3920" i="25"/>
  <c r="X3920" i="25"/>
  <c r="S3921" i="25"/>
  <c r="T3921" i="25"/>
  <c r="U3921" i="25"/>
  <c r="V3921" i="25"/>
  <c r="W3921" i="25"/>
  <c r="X3921" i="25"/>
  <c r="S3922" i="25"/>
  <c r="T3922" i="25"/>
  <c r="U3922" i="25"/>
  <c r="V3922" i="25"/>
  <c r="W3922" i="25"/>
  <c r="X3922" i="25"/>
  <c r="S3923" i="25"/>
  <c r="T3923" i="25"/>
  <c r="U3923" i="25"/>
  <c r="V3923" i="25"/>
  <c r="W3923" i="25"/>
  <c r="X3923" i="25"/>
  <c r="S3924" i="25"/>
  <c r="T3924" i="25"/>
  <c r="U3924" i="25"/>
  <c r="V3924" i="25"/>
  <c r="W3924" i="25"/>
  <c r="X3924" i="25"/>
  <c r="S3925" i="25"/>
  <c r="T3925" i="25"/>
  <c r="U3925" i="25"/>
  <c r="V3925" i="25"/>
  <c r="W3925" i="25"/>
  <c r="X3925" i="25"/>
  <c r="S3926" i="25"/>
  <c r="T3926" i="25"/>
  <c r="U3926" i="25"/>
  <c r="V3926" i="25"/>
  <c r="W3926" i="25"/>
  <c r="X3926" i="25"/>
  <c r="S3927" i="25"/>
  <c r="T3927" i="25"/>
  <c r="U3927" i="25"/>
  <c r="V3927" i="25"/>
  <c r="W3927" i="25"/>
  <c r="X3927" i="25"/>
  <c r="S3928" i="25"/>
  <c r="T3928" i="25"/>
  <c r="U3928" i="25"/>
  <c r="V3928" i="25"/>
  <c r="W3928" i="25"/>
  <c r="X3928" i="25"/>
  <c r="S3929" i="25"/>
  <c r="T3929" i="25"/>
  <c r="U3929" i="25"/>
  <c r="V3929" i="25"/>
  <c r="W3929" i="25"/>
  <c r="X3929" i="25"/>
  <c r="S3930" i="25"/>
  <c r="T3930" i="25"/>
  <c r="U3930" i="25"/>
  <c r="V3930" i="25"/>
  <c r="W3930" i="25"/>
  <c r="X3930" i="25"/>
  <c r="S3931" i="25"/>
  <c r="T3931" i="25"/>
  <c r="U3931" i="25"/>
  <c r="V3931" i="25"/>
  <c r="W3931" i="25"/>
  <c r="X3931" i="25"/>
  <c r="S3932" i="25"/>
  <c r="T3932" i="25"/>
  <c r="U3932" i="25"/>
  <c r="V3932" i="25"/>
  <c r="W3932" i="25"/>
  <c r="X3932" i="25"/>
  <c r="S3933" i="25"/>
  <c r="T3933" i="25"/>
  <c r="U3933" i="25"/>
  <c r="V3933" i="25"/>
  <c r="W3933" i="25"/>
  <c r="X3933" i="25"/>
  <c r="S3934" i="25"/>
  <c r="U3934" i="25"/>
  <c r="V3934" i="25"/>
  <c r="W3934" i="25"/>
  <c r="X3934" i="25"/>
  <c r="S3935" i="25"/>
  <c r="T3935" i="25"/>
  <c r="U3935" i="25"/>
  <c r="V3935" i="25"/>
  <c r="W3935" i="25"/>
  <c r="X3935" i="25"/>
  <c r="S3936" i="25"/>
  <c r="T3936" i="25"/>
  <c r="U3936" i="25"/>
  <c r="V3936" i="25"/>
  <c r="W3936" i="25"/>
  <c r="X3936" i="25"/>
  <c r="S3937" i="25"/>
  <c r="T3937" i="25"/>
  <c r="U3937" i="25"/>
  <c r="V3937" i="25"/>
  <c r="W3937" i="25"/>
  <c r="X3937" i="25"/>
  <c r="S3938" i="25"/>
  <c r="T3938" i="25"/>
  <c r="U3938" i="25"/>
  <c r="V3938" i="25"/>
  <c r="W3938" i="25"/>
  <c r="X3938" i="25"/>
  <c r="S3939" i="25"/>
  <c r="T3939" i="25"/>
  <c r="U3939" i="25"/>
  <c r="V3939" i="25"/>
  <c r="W3939" i="25"/>
  <c r="X3939" i="25"/>
  <c r="S3940" i="25"/>
  <c r="T3940" i="25"/>
  <c r="U3940" i="25"/>
  <c r="V3940" i="25"/>
  <c r="W3940" i="25"/>
  <c r="X3940" i="25"/>
  <c r="S3941" i="25"/>
  <c r="T3941" i="25"/>
  <c r="U3941" i="25"/>
  <c r="V3941" i="25"/>
  <c r="W3941" i="25"/>
  <c r="X3941" i="25"/>
  <c r="S3942" i="25"/>
  <c r="T3942" i="25"/>
  <c r="U3942" i="25"/>
  <c r="V3942" i="25"/>
  <c r="W3942" i="25"/>
  <c r="X3942" i="25"/>
  <c r="S3943" i="25"/>
  <c r="T3943" i="25"/>
  <c r="U3943" i="25"/>
  <c r="V3943" i="25"/>
  <c r="W3943" i="25"/>
  <c r="X3943" i="25"/>
  <c r="S3944" i="25"/>
  <c r="T3944" i="25"/>
  <c r="U3944" i="25"/>
  <c r="V3944" i="25"/>
  <c r="W3944" i="25"/>
  <c r="X3944" i="25"/>
  <c r="S3945" i="25"/>
  <c r="T3945" i="25"/>
  <c r="U3945" i="25"/>
  <c r="V3945" i="25"/>
  <c r="W3945" i="25"/>
  <c r="X3945" i="25"/>
  <c r="S3946" i="25"/>
  <c r="T3946" i="25"/>
  <c r="U3946" i="25"/>
  <c r="V3946" i="25"/>
  <c r="W3946" i="25"/>
  <c r="X3946" i="25"/>
  <c r="S3947" i="25"/>
  <c r="T3947" i="25"/>
  <c r="U3947" i="25"/>
  <c r="V3947" i="25"/>
  <c r="W3947" i="25"/>
  <c r="X3947" i="25"/>
  <c r="S3948" i="25"/>
  <c r="T3948" i="25"/>
  <c r="U3948" i="25"/>
  <c r="V3948" i="25"/>
  <c r="W3948" i="25"/>
  <c r="X3948" i="25"/>
  <c r="S3949" i="25"/>
  <c r="T3949" i="25"/>
  <c r="U3949" i="25"/>
  <c r="V3949" i="25"/>
  <c r="W3949" i="25"/>
  <c r="X3949" i="25"/>
  <c r="S3950" i="25"/>
  <c r="T3950" i="25"/>
  <c r="U3950" i="25"/>
  <c r="V3950" i="25"/>
  <c r="W3950" i="25"/>
  <c r="X3950" i="25"/>
  <c r="S3951" i="25"/>
  <c r="T3951" i="25"/>
  <c r="U3951" i="25"/>
  <c r="V3951" i="25"/>
  <c r="W3951" i="25"/>
  <c r="X3951" i="25"/>
  <c r="S3952" i="25"/>
  <c r="T3952" i="25"/>
  <c r="U3952" i="25"/>
  <c r="V3952" i="25"/>
  <c r="W3952" i="25"/>
  <c r="X3952" i="25"/>
  <c r="S3953" i="25"/>
  <c r="T3953" i="25"/>
  <c r="U3953" i="25"/>
  <c r="V3953" i="25"/>
  <c r="W3953" i="25"/>
  <c r="X3953" i="25"/>
  <c r="S3954" i="25"/>
  <c r="T3954" i="25"/>
  <c r="U3954" i="25"/>
  <c r="V3954" i="25"/>
  <c r="W3954" i="25"/>
  <c r="X3954" i="25"/>
  <c r="S3955" i="25"/>
  <c r="T3955" i="25"/>
  <c r="U3955" i="25"/>
  <c r="V3955" i="25"/>
  <c r="W3955" i="25"/>
  <c r="X3955" i="25"/>
  <c r="S3956" i="25"/>
  <c r="T3956" i="25"/>
  <c r="U3956" i="25"/>
  <c r="V3956" i="25"/>
  <c r="W3956" i="25"/>
  <c r="X3956" i="25"/>
  <c r="S3957" i="25"/>
  <c r="T3957" i="25"/>
  <c r="U3957" i="25"/>
  <c r="V3957" i="25"/>
  <c r="W3957" i="25"/>
  <c r="X3957" i="25"/>
  <c r="S3958" i="25"/>
  <c r="T3958" i="25"/>
  <c r="U3958" i="25"/>
  <c r="V3958" i="25"/>
  <c r="W3958" i="25"/>
  <c r="X3958" i="25"/>
  <c r="S3959" i="25"/>
  <c r="T3959" i="25"/>
  <c r="U3959" i="25"/>
  <c r="V3959" i="25"/>
  <c r="W3959" i="25"/>
  <c r="X3959" i="25"/>
  <c r="S3960" i="25"/>
  <c r="T3960" i="25"/>
  <c r="U3960" i="25"/>
  <c r="V3960" i="25"/>
  <c r="W3960" i="25"/>
  <c r="X3960" i="25"/>
  <c r="S3961" i="25"/>
  <c r="T3961" i="25"/>
  <c r="U3961" i="25"/>
  <c r="V3961" i="25"/>
  <c r="W3961" i="25"/>
  <c r="X3961" i="25"/>
  <c r="S3962" i="25"/>
  <c r="T3962" i="25"/>
  <c r="U3962" i="25"/>
  <c r="V3962" i="25"/>
  <c r="W3962" i="25"/>
  <c r="X3962" i="25"/>
  <c r="S3963" i="25"/>
  <c r="T3963" i="25"/>
  <c r="U3963" i="25"/>
  <c r="V3963" i="25"/>
  <c r="W3963" i="25"/>
  <c r="X3963" i="25"/>
  <c r="S3964" i="25"/>
  <c r="T3964" i="25"/>
  <c r="U3964" i="25"/>
  <c r="V3964" i="25"/>
  <c r="W3964" i="25"/>
  <c r="X3964" i="25"/>
  <c r="S3965" i="25"/>
  <c r="T3965" i="25"/>
  <c r="U3965" i="25"/>
  <c r="V3965" i="25"/>
  <c r="W3965" i="25"/>
  <c r="X3965" i="25"/>
  <c r="S3966" i="25"/>
  <c r="T3966" i="25"/>
  <c r="U3966" i="25"/>
  <c r="V3966" i="25"/>
  <c r="W3966" i="25"/>
  <c r="X3966" i="25"/>
  <c r="S3967" i="25"/>
  <c r="T3967" i="25"/>
  <c r="U3967" i="25"/>
  <c r="V3967" i="25"/>
  <c r="W3967" i="25"/>
  <c r="X3967" i="25"/>
  <c r="S3968" i="25"/>
  <c r="T3968" i="25"/>
  <c r="U3968" i="25"/>
  <c r="V3968" i="25"/>
  <c r="W3968" i="25"/>
  <c r="X3968" i="25"/>
  <c r="S3969" i="25"/>
  <c r="T3969" i="25"/>
  <c r="U3969" i="25"/>
  <c r="V3969" i="25"/>
  <c r="W3969" i="25"/>
  <c r="X3969" i="25"/>
  <c r="S3970" i="25"/>
  <c r="T3970" i="25"/>
  <c r="U3970" i="25"/>
  <c r="V3970" i="25"/>
  <c r="W3970" i="25"/>
  <c r="X3970" i="25"/>
  <c r="S3971" i="25"/>
  <c r="T3971" i="25"/>
  <c r="U3971" i="25"/>
  <c r="V3971" i="25"/>
  <c r="W3971" i="25"/>
  <c r="X3971" i="25"/>
  <c r="S3972" i="25"/>
  <c r="T3972" i="25"/>
  <c r="U3972" i="25"/>
  <c r="V3972" i="25"/>
  <c r="W3972" i="25"/>
  <c r="X3972" i="25"/>
  <c r="S3973" i="25"/>
  <c r="T3973" i="25"/>
  <c r="U3973" i="25"/>
  <c r="V3973" i="25"/>
  <c r="W3973" i="25"/>
  <c r="X3973" i="25"/>
  <c r="S3974" i="25"/>
  <c r="T3974" i="25"/>
  <c r="U3974" i="25"/>
  <c r="V3974" i="25"/>
  <c r="W3974" i="25"/>
  <c r="X3974" i="25"/>
  <c r="S3975" i="25"/>
  <c r="T3975" i="25"/>
  <c r="U3975" i="25"/>
  <c r="V3975" i="25"/>
  <c r="W3975" i="25"/>
  <c r="X3975" i="25"/>
  <c r="S3976" i="25"/>
  <c r="T3976" i="25"/>
  <c r="U3976" i="25"/>
  <c r="V3976" i="25"/>
  <c r="W3976" i="25"/>
  <c r="X3976" i="25"/>
  <c r="S3977" i="25"/>
  <c r="T3977" i="25"/>
  <c r="U3977" i="25"/>
  <c r="V3977" i="25"/>
  <c r="W3977" i="25"/>
  <c r="X3977" i="25"/>
  <c r="S3978" i="25"/>
  <c r="T3978" i="25"/>
  <c r="U3978" i="25"/>
  <c r="V3978" i="25"/>
  <c r="W3978" i="25"/>
  <c r="X3978" i="25"/>
  <c r="S3979" i="25"/>
  <c r="T3979" i="25"/>
  <c r="U3979" i="25"/>
  <c r="V3979" i="25"/>
  <c r="W3979" i="25"/>
  <c r="X3979" i="25"/>
  <c r="S3980" i="25"/>
  <c r="T3980" i="25"/>
  <c r="U3980" i="25"/>
  <c r="V3980" i="25"/>
  <c r="W3980" i="25"/>
  <c r="X3980" i="25"/>
  <c r="S3981" i="25"/>
  <c r="T3981" i="25"/>
  <c r="U3981" i="25"/>
  <c r="V3981" i="25"/>
  <c r="W3981" i="25"/>
  <c r="X3981" i="25"/>
  <c r="S3982" i="25"/>
  <c r="T3982" i="25"/>
  <c r="U3982" i="25"/>
  <c r="V3982" i="25"/>
  <c r="W3982" i="25"/>
  <c r="X3982" i="25"/>
  <c r="S3983" i="25"/>
  <c r="T3983" i="25"/>
  <c r="U3983" i="25"/>
  <c r="V3983" i="25"/>
  <c r="W3983" i="25"/>
  <c r="X3983" i="25"/>
  <c r="S3984" i="25"/>
  <c r="T3984" i="25"/>
  <c r="U3984" i="25"/>
  <c r="V3984" i="25"/>
  <c r="W3984" i="25"/>
  <c r="X3984" i="25"/>
  <c r="S3985" i="25"/>
  <c r="T3985" i="25"/>
  <c r="U3985" i="25"/>
  <c r="V3985" i="25"/>
  <c r="W3985" i="25"/>
  <c r="X3985" i="25"/>
  <c r="S3986" i="25"/>
  <c r="T3986" i="25"/>
  <c r="U3986" i="25"/>
  <c r="V3986" i="25"/>
  <c r="W3986" i="25"/>
  <c r="X3986" i="25"/>
  <c r="V3987" i="25"/>
  <c r="U3988" i="25"/>
  <c r="V3988" i="25"/>
  <c r="W3988" i="25"/>
  <c r="X3988" i="25"/>
  <c r="S3989" i="25"/>
  <c r="T3989" i="25"/>
  <c r="U3989" i="25"/>
  <c r="V3989" i="25"/>
  <c r="W3989" i="25"/>
  <c r="X3989" i="25"/>
  <c r="S3990" i="25"/>
  <c r="T3990" i="25"/>
  <c r="U3990" i="25"/>
  <c r="V3990" i="25"/>
  <c r="W3990" i="25"/>
  <c r="X3990" i="25"/>
  <c r="S3991" i="25"/>
  <c r="T3991" i="25"/>
  <c r="U3991" i="25"/>
  <c r="V3991" i="25"/>
  <c r="W3991" i="25"/>
  <c r="X3991" i="25"/>
  <c r="S3992" i="25"/>
  <c r="T3992" i="25"/>
  <c r="U3992" i="25"/>
  <c r="S3993" i="25"/>
  <c r="T3993" i="25"/>
  <c r="U3993" i="25"/>
  <c r="S3994" i="25"/>
  <c r="T3994" i="25"/>
  <c r="U3994" i="25"/>
  <c r="V3994" i="25"/>
  <c r="W3994" i="25"/>
  <c r="X3994" i="25"/>
  <c r="S3995" i="25"/>
  <c r="T3995" i="25"/>
  <c r="U3995" i="25"/>
  <c r="V3995" i="25"/>
  <c r="W3995" i="25"/>
  <c r="X3995" i="25"/>
  <c r="S3996" i="25"/>
  <c r="T3996" i="25"/>
  <c r="U3996" i="25"/>
  <c r="V3996" i="25"/>
  <c r="W3996" i="25"/>
  <c r="X3996" i="25"/>
  <c r="S3997" i="25"/>
  <c r="T3997" i="25"/>
  <c r="U3997" i="25"/>
  <c r="V3997" i="25"/>
  <c r="W3997" i="25"/>
  <c r="X3997" i="25"/>
  <c r="S3998" i="25"/>
  <c r="T3998" i="25"/>
  <c r="U3998" i="25"/>
  <c r="V3998" i="25"/>
  <c r="W3998" i="25"/>
  <c r="X3998" i="25"/>
  <c r="S3999" i="25"/>
  <c r="T3999" i="25"/>
  <c r="U3999" i="25"/>
  <c r="V3999" i="25"/>
  <c r="W3999" i="25"/>
  <c r="X3999" i="25"/>
  <c r="S4000" i="25"/>
  <c r="T4000" i="25"/>
  <c r="U4000" i="25"/>
  <c r="V4000" i="25"/>
  <c r="W4000" i="25"/>
  <c r="X4000" i="25"/>
  <c r="S4001" i="25"/>
  <c r="T4001" i="25"/>
  <c r="U4001" i="25"/>
  <c r="V4001" i="25"/>
  <c r="W4001" i="25"/>
  <c r="X4001" i="25"/>
  <c r="S4002" i="25"/>
  <c r="T4002" i="25"/>
  <c r="U4002" i="25"/>
  <c r="V4002" i="25"/>
  <c r="W4002" i="25"/>
  <c r="X4002" i="25"/>
  <c r="S4003" i="25"/>
  <c r="T4003" i="25"/>
  <c r="U4003" i="25"/>
  <c r="V4003" i="25"/>
  <c r="W4003" i="25"/>
  <c r="X4003" i="25"/>
  <c r="S4004" i="25"/>
  <c r="T4004" i="25"/>
  <c r="U4004" i="25"/>
  <c r="V4004" i="25"/>
  <c r="W4004" i="25"/>
  <c r="X4004" i="25"/>
  <c r="S4005" i="25"/>
  <c r="T4005" i="25"/>
  <c r="U4005" i="25"/>
  <c r="V4005" i="25"/>
  <c r="W4005" i="25"/>
  <c r="X4005" i="25"/>
  <c r="S4006" i="25"/>
  <c r="T4006" i="25"/>
  <c r="U4006" i="25"/>
  <c r="V4006" i="25"/>
  <c r="W4006" i="25"/>
  <c r="X4006" i="25"/>
  <c r="S4007" i="25"/>
  <c r="T4007" i="25"/>
  <c r="U4007" i="25"/>
  <c r="V4007" i="25"/>
  <c r="W4007" i="25"/>
  <c r="X4007" i="25"/>
  <c r="S4008" i="25"/>
  <c r="T4008" i="25"/>
  <c r="U4008" i="25"/>
  <c r="V4008" i="25"/>
  <c r="W4008" i="25"/>
  <c r="X4008" i="25"/>
  <c r="S4009" i="25"/>
  <c r="T4009" i="25"/>
  <c r="U4009" i="25"/>
  <c r="V4009" i="25"/>
  <c r="W4009" i="25"/>
  <c r="X4009" i="25"/>
  <c r="S4010" i="25"/>
  <c r="T4010" i="25"/>
  <c r="U4010" i="25"/>
  <c r="V4010" i="25"/>
  <c r="W4010" i="25"/>
  <c r="X4010" i="25"/>
  <c r="S4011" i="25"/>
  <c r="T4011" i="25"/>
  <c r="U4011" i="25"/>
  <c r="V4011" i="25"/>
  <c r="W4011" i="25"/>
  <c r="X4011" i="25"/>
  <c r="S4012" i="25"/>
  <c r="T4012" i="25"/>
  <c r="U4012" i="25"/>
  <c r="V4012" i="25"/>
  <c r="W4012" i="25"/>
  <c r="X4012" i="25"/>
  <c r="S4013" i="25"/>
  <c r="T4013" i="25"/>
  <c r="U4013" i="25"/>
  <c r="V4013" i="25"/>
  <c r="W4013" i="25"/>
  <c r="X4013" i="25"/>
  <c r="S4014" i="25"/>
  <c r="T4014" i="25"/>
  <c r="U4014" i="25"/>
  <c r="V4014" i="25"/>
  <c r="W4014" i="25"/>
  <c r="X4014" i="25"/>
  <c r="S4015" i="25"/>
  <c r="T4015" i="25"/>
  <c r="U4015" i="25"/>
  <c r="V4015" i="25"/>
  <c r="W4015" i="25"/>
  <c r="X4015" i="25"/>
  <c r="S4016" i="25"/>
  <c r="T4016" i="25"/>
  <c r="U4016" i="25"/>
  <c r="V4016" i="25"/>
  <c r="W4016" i="25"/>
  <c r="X4016" i="25"/>
  <c r="S4017" i="25"/>
  <c r="T4017" i="25"/>
  <c r="U4017" i="25"/>
  <c r="V4017" i="25"/>
  <c r="W4017" i="25"/>
  <c r="X4017" i="25"/>
  <c r="S4018" i="25"/>
  <c r="T4018" i="25"/>
  <c r="U4018" i="25"/>
  <c r="V4018" i="25"/>
  <c r="W4018" i="25"/>
  <c r="X4018" i="25"/>
  <c r="S4019" i="25"/>
  <c r="T4019" i="25"/>
  <c r="U4019" i="25"/>
  <c r="V4019" i="25"/>
  <c r="W4019" i="25"/>
  <c r="X4019" i="25"/>
  <c r="S4020" i="25"/>
  <c r="T4020" i="25"/>
  <c r="U4020" i="25"/>
  <c r="V4020" i="25"/>
  <c r="W4020" i="25"/>
  <c r="X4020" i="25"/>
  <c r="S4021" i="25"/>
  <c r="T4021" i="25"/>
  <c r="U4021" i="25"/>
  <c r="V4021" i="25"/>
  <c r="W4021" i="25"/>
  <c r="X4021" i="25"/>
  <c r="S4022" i="25"/>
  <c r="T4022" i="25"/>
  <c r="U4022" i="25"/>
  <c r="V4022" i="25"/>
  <c r="W4022" i="25"/>
  <c r="X4022" i="25"/>
  <c r="S4023" i="25"/>
  <c r="T4023" i="25"/>
  <c r="U4023" i="25"/>
  <c r="V4023" i="25"/>
  <c r="W4023" i="25"/>
  <c r="X4023" i="25"/>
  <c r="S4024" i="25"/>
  <c r="T4024" i="25"/>
  <c r="U4024" i="25"/>
  <c r="V4024" i="25"/>
  <c r="W4024" i="25"/>
  <c r="X4024" i="25"/>
  <c r="S4025" i="25"/>
  <c r="T4025" i="25"/>
  <c r="U4025" i="25"/>
  <c r="V4025" i="25"/>
  <c r="W4025" i="25"/>
  <c r="X4025" i="25"/>
  <c r="S4026" i="25"/>
  <c r="T4026" i="25"/>
  <c r="U4026" i="25"/>
  <c r="V4026" i="25"/>
  <c r="W4026" i="25"/>
  <c r="X4026" i="25"/>
  <c r="S4027" i="25"/>
  <c r="T4027" i="25"/>
  <c r="U4027" i="25"/>
  <c r="V4027" i="25"/>
  <c r="W4027" i="25"/>
  <c r="X4027" i="25"/>
  <c r="S4028" i="25"/>
  <c r="T4028" i="25"/>
  <c r="U4028" i="25"/>
  <c r="V4028" i="25"/>
  <c r="W4028" i="25"/>
  <c r="X4028" i="25"/>
  <c r="S4029" i="25"/>
  <c r="T4029" i="25"/>
  <c r="U4029" i="25"/>
  <c r="V4029" i="25"/>
  <c r="W4029" i="25"/>
  <c r="X4029" i="25"/>
  <c r="S4030" i="25"/>
  <c r="T4030" i="25"/>
  <c r="U4030" i="25"/>
  <c r="V4030" i="25"/>
  <c r="W4030" i="25"/>
  <c r="X4030" i="25"/>
  <c r="S4031" i="25"/>
  <c r="T4031" i="25"/>
  <c r="U4031" i="25"/>
  <c r="V4031" i="25"/>
  <c r="W4031" i="25"/>
  <c r="X4031" i="25"/>
  <c r="S4032" i="25"/>
  <c r="T4032" i="25"/>
  <c r="U4032" i="25"/>
  <c r="V4032" i="25"/>
  <c r="W4032" i="25"/>
  <c r="X4032" i="25"/>
  <c r="S4033" i="25"/>
  <c r="T4033" i="25"/>
  <c r="U4033" i="25"/>
  <c r="V4033" i="25"/>
  <c r="W4033" i="25"/>
  <c r="X4033" i="25"/>
  <c r="S4034" i="25"/>
  <c r="T4034" i="25"/>
  <c r="U4034" i="25"/>
  <c r="V4034" i="25"/>
  <c r="W4034" i="25"/>
  <c r="X4034" i="25"/>
  <c r="S4035" i="25"/>
  <c r="T4035" i="25"/>
  <c r="U4035" i="25"/>
  <c r="V4035" i="25"/>
  <c r="W4035" i="25"/>
  <c r="X4035" i="25"/>
  <c r="S4036" i="25"/>
  <c r="T4036" i="25"/>
  <c r="U4036" i="25"/>
  <c r="V4036" i="25"/>
  <c r="W4036" i="25"/>
  <c r="X4036" i="25"/>
  <c r="S4037" i="25"/>
  <c r="T4037" i="25"/>
  <c r="U4037" i="25"/>
  <c r="V4037" i="25"/>
  <c r="W4037" i="25"/>
  <c r="X4037" i="25"/>
  <c r="S4038" i="25"/>
  <c r="T4038" i="25"/>
  <c r="U4038" i="25"/>
  <c r="V4038" i="25"/>
  <c r="W4038" i="25"/>
  <c r="X4038" i="25"/>
  <c r="S4039" i="25"/>
  <c r="T4039" i="25"/>
  <c r="U4039" i="25"/>
  <c r="V4039" i="25"/>
  <c r="W4039" i="25"/>
  <c r="X4039" i="25"/>
  <c r="S4040" i="25"/>
  <c r="T4040" i="25"/>
  <c r="U4040" i="25"/>
  <c r="V4040" i="25"/>
  <c r="W4040" i="25"/>
  <c r="X4040" i="25"/>
  <c r="S4041" i="25"/>
  <c r="T4041" i="25"/>
  <c r="U4041" i="25"/>
  <c r="V4041" i="25"/>
  <c r="W4041" i="25"/>
  <c r="X4041" i="25"/>
  <c r="S4042" i="25"/>
  <c r="T4042" i="25"/>
  <c r="U4042" i="25"/>
  <c r="V4042" i="25"/>
  <c r="W4042" i="25"/>
  <c r="X4042" i="25"/>
  <c r="S4043" i="25"/>
  <c r="T4043" i="25"/>
  <c r="U4043" i="25"/>
  <c r="V4043" i="25"/>
  <c r="W4043" i="25"/>
  <c r="X4043" i="25"/>
  <c r="S4044" i="25"/>
  <c r="T4044" i="25"/>
  <c r="U4044" i="25"/>
  <c r="V4044" i="25"/>
  <c r="W4044" i="25"/>
  <c r="X4044" i="25"/>
  <c r="S4045" i="25"/>
  <c r="T4045" i="25"/>
  <c r="U4045" i="25"/>
  <c r="V4045" i="25"/>
  <c r="W4045" i="25"/>
  <c r="X4045" i="25"/>
  <c r="S4046" i="25"/>
  <c r="T4046" i="25"/>
  <c r="U4046" i="25"/>
  <c r="V4046" i="25"/>
  <c r="W4046" i="25"/>
  <c r="X4046" i="25"/>
  <c r="S4047" i="25"/>
  <c r="T4047" i="25"/>
  <c r="U4047" i="25"/>
  <c r="V4047" i="25"/>
  <c r="W4047" i="25"/>
  <c r="X4047" i="25"/>
  <c r="S4048" i="25"/>
  <c r="T4048" i="25"/>
  <c r="U4048" i="25"/>
  <c r="V4048" i="25"/>
  <c r="W4048" i="25"/>
  <c r="X4048" i="25"/>
  <c r="S4049" i="25"/>
  <c r="T4049" i="25"/>
  <c r="U4049" i="25"/>
  <c r="V4049" i="25"/>
  <c r="W4049" i="25"/>
  <c r="X4049" i="25"/>
  <c r="S4050" i="25"/>
  <c r="T4050" i="25"/>
  <c r="U4050" i="25"/>
  <c r="V4050" i="25"/>
  <c r="W4050" i="25"/>
  <c r="X4050" i="25"/>
  <c r="S4051" i="25"/>
  <c r="T4051" i="25"/>
  <c r="U4051" i="25"/>
  <c r="V4051" i="25"/>
  <c r="W4051" i="25"/>
  <c r="X4051" i="25"/>
  <c r="S4052" i="25"/>
  <c r="T4052" i="25"/>
  <c r="U4052" i="25"/>
  <c r="V4052" i="25"/>
  <c r="W4052" i="25"/>
  <c r="X4052" i="25"/>
  <c r="S4053" i="25"/>
  <c r="T4053" i="25"/>
  <c r="U4053" i="25"/>
  <c r="V4053" i="25"/>
  <c r="W4053" i="25"/>
  <c r="X4053" i="25"/>
  <c r="S4054" i="25"/>
  <c r="T4054" i="25"/>
  <c r="U4054" i="25"/>
  <c r="V4054" i="25"/>
  <c r="W4054" i="25"/>
  <c r="X4054" i="25"/>
  <c r="S4055" i="25"/>
  <c r="T4055" i="25"/>
  <c r="U4055" i="25"/>
  <c r="V4055" i="25"/>
  <c r="W4055" i="25"/>
  <c r="X4055" i="25"/>
  <c r="S4056" i="25"/>
  <c r="T4056" i="25"/>
  <c r="U4056" i="25"/>
  <c r="V4056" i="25"/>
  <c r="W4056" i="25"/>
  <c r="X4056" i="25"/>
  <c r="S4057" i="25"/>
  <c r="T4057" i="25"/>
  <c r="U4057" i="25"/>
  <c r="V4057" i="25"/>
  <c r="W4057" i="25"/>
  <c r="X4057" i="25"/>
  <c r="S4058" i="25"/>
  <c r="T4058" i="25"/>
  <c r="U4058" i="25"/>
  <c r="V4058" i="25"/>
  <c r="W4058" i="25"/>
  <c r="X4058" i="25"/>
  <c r="S4059" i="25"/>
  <c r="T4059" i="25"/>
  <c r="U4059" i="25"/>
  <c r="V4059" i="25"/>
  <c r="W4059" i="25"/>
  <c r="X4059" i="25"/>
  <c r="U4060" i="25"/>
  <c r="V4060" i="25"/>
  <c r="X4060" i="25"/>
  <c r="U4061" i="25"/>
  <c r="V4061" i="25"/>
  <c r="W4061" i="25"/>
  <c r="X4061" i="25"/>
  <c r="S4062" i="25"/>
  <c r="T4062" i="25"/>
  <c r="U4062" i="25"/>
  <c r="V4062" i="25"/>
  <c r="W4062" i="25"/>
  <c r="X4062" i="25"/>
  <c r="S4063" i="25"/>
  <c r="T4063" i="25"/>
  <c r="U4063" i="25"/>
  <c r="V4063" i="25"/>
  <c r="W4063" i="25"/>
  <c r="X4063" i="25"/>
  <c r="S4064" i="25"/>
  <c r="T4064" i="25"/>
  <c r="U4064" i="25"/>
  <c r="V4064" i="25"/>
  <c r="W4064" i="25"/>
  <c r="X4064" i="25"/>
  <c r="S4065" i="25"/>
  <c r="T4065" i="25"/>
  <c r="U4065" i="25"/>
  <c r="V4065" i="25"/>
  <c r="W4065" i="25"/>
  <c r="X4065" i="25"/>
  <c r="S4066" i="25"/>
  <c r="T4066" i="25"/>
  <c r="U4066" i="25"/>
  <c r="V4066" i="25"/>
  <c r="W4066" i="25"/>
  <c r="X4066" i="25"/>
  <c r="S4067" i="25"/>
  <c r="T4067" i="25"/>
  <c r="U4067" i="25"/>
  <c r="V4067" i="25"/>
  <c r="W4067" i="25"/>
  <c r="X4067" i="25"/>
  <c r="S4068" i="25"/>
  <c r="T4068" i="25"/>
  <c r="U4068" i="25"/>
  <c r="V4068" i="25"/>
  <c r="W4068" i="25"/>
  <c r="X4068" i="25"/>
  <c r="S4069" i="25"/>
  <c r="T4069" i="25"/>
  <c r="U4069" i="25"/>
  <c r="V4069" i="25"/>
  <c r="W4069" i="25"/>
  <c r="X4069" i="25"/>
  <c r="S4070" i="25"/>
  <c r="T4070" i="25"/>
  <c r="U4070" i="25"/>
  <c r="V4070" i="25"/>
  <c r="W4070" i="25"/>
  <c r="X4070" i="25"/>
  <c r="S4071" i="25"/>
  <c r="T4071" i="25"/>
  <c r="U4071" i="25"/>
  <c r="V4071" i="25"/>
  <c r="W4071" i="25"/>
  <c r="X4071" i="25"/>
  <c r="S4072" i="25"/>
  <c r="T4072" i="25"/>
  <c r="U4072" i="25"/>
  <c r="V4072" i="25"/>
  <c r="W4072" i="25"/>
  <c r="X4072" i="25"/>
  <c r="S4073" i="25"/>
  <c r="T4073" i="25"/>
  <c r="U4073" i="25"/>
  <c r="V4073" i="25"/>
  <c r="W4073" i="25"/>
  <c r="X4073" i="25"/>
  <c r="S4074" i="25"/>
  <c r="T4074" i="25"/>
  <c r="U4074" i="25"/>
  <c r="V4074" i="25"/>
  <c r="W4074" i="25"/>
  <c r="X4074" i="25"/>
  <c r="S4075" i="25"/>
  <c r="T4075" i="25"/>
  <c r="U4075" i="25"/>
  <c r="V4075" i="25"/>
  <c r="W4075" i="25"/>
  <c r="X4075" i="25"/>
  <c r="S4076" i="25"/>
  <c r="T4076" i="25"/>
  <c r="U4076" i="25"/>
  <c r="V4076" i="25"/>
  <c r="W4076" i="25"/>
  <c r="X4076" i="25"/>
  <c r="S4077" i="25"/>
  <c r="T4077" i="25"/>
  <c r="U4077" i="25"/>
  <c r="V4077" i="25"/>
  <c r="W4077" i="25"/>
  <c r="X4077" i="25"/>
  <c r="S4078" i="25"/>
  <c r="T4078" i="25"/>
  <c r="U4078" i="25"/>
  <c r="V4078" i="25"/>
  <c r="W4078" i="25"/>
  <c r="X4078" i="25"/>
  <c r="S4079" i="25"/>
  <c r="T4079" i="25"/>
  <c r="U4079" i="25"/>
  <c r="V4079" i="25"/>
  <c r="W4079" i="25"/>
  <c r="X4079" i="25"/>
  <c r="S4080" i="25"/>
  <c r="T4080" i="25"/>
  <c r="U4080" i="25"/>
  <c r="V4080" i="25"/>
  <c r="W4080" i="25"/>
  <c r="X4080" i="25"/>
  <c r="S4081" i="25"/>
  <c r="T4081" i="25"/>
  <c r="U4081" i="25"/>
  <c r="V4081" i="25"/>
  <c r="W4081" i="25"/>
  <c r="X4081" i="25"/>
  <c r="S4082" i="25"/>
  <c r="T4082" i="25"/>
  <c r="U4082" i="25"/>
  <c r="V4082" i="25"/>
  <c r="W4082" i="25"/>
  <c r="X4082" i="25"/>
  <c r="S4083" i="25"/>
  <c r="T4083" i="25"/>
  <c r="U4083" i="25"/>
  <c r="V4083" i="25"/>
  <c r="W4083" i="25"/>
  <c r="X4083" i="25"/>
  <c r="S4084" i="25"/>
  <c r="T4084" i="25"/>
  <c r="U4084" i="25"/>
  <c r="V4084" i="25"/>
  <c r="W4084" i="25"/>
  <c r="X4084" i="25"/>
  <c r="S4085" i="25"/>
  <c r="T4085" i="25"/>
  <c r="U4085" i="25"/>
  <c r="V4085" i="25"/>
  <c r="W4085" i="25"/>
  <c r="X4085" i="25"/>
  <c r="S4086" i="25"/>
  <c r="T4086" i="25"/>
  <c r="U4086" i="25"/>
  <c r="V4086" i="25"/>
  <c r="W4086" i="25"/>
  <c r="X4086" i="25"/>
  <c r="S4087" i="25"/>
  <c r="T4087" i="25"/>
  <c r="U4087" i="25"/>
  <c r="V4087" i="25"/>
  <c r="W4087" i="25"/>
  <c r="X4087" i="25"/>
  <c r="G4088" i="25"/>
  <c r="S4088" i="25"/>
  <c r="T4088" i="25"/>
  <c r="U4088" i="25"/>
  <c r="V4088" i="25"/>
  <c r="W4088" i="25"/>
  <c r="X4088" i="25"/>
  <c r="S4089" i="25"/>
  <c r="T4089" i="25"/>
  <c r="U4089" i="25"/>
  <c r="V4089" i="25"/>
  <c r="W4089" i="25"/>
  <c r="X4089" i="25"/>
  <c r="G4090" i="25"/>
  <c r="S4090" i="25"/>
  <c r="T4090" i="25"/>
  <c r="U4090" i="25"/>
  <c r="V4090" i="25"/>
  <c r="W4090" i="25"/>
  <c r="X4090" i="25"/>
  <c r="S4091" i="25"/>
  <c r="T4091" i="25"/>
  <c r="U4091" i="25"/>
  <c r="V4091" i="25"/>
  <c r="W4091" i="25"/>
  <c r="X4091" i="25"/>
  <c r="S4092" i="25"/>
  <c r="T4092" i="25"/>
  <c r="U4092" i="25"/>
  <c r="V4092" i="25"/>
  <c r="W4092" i="25"/>
  <c r="X4092" i="25"/>
  <c r="S4093" i="25"/>
  <c r="T4093" i="25"/>
  <c r="U4093" i="25"/>
  <c r="V4093" i="25"/>
  <c r="W4093" i="25"/>
  <c r="X4093" i="25"/>
  <c r="S4094" i="25"/>
  <c r="T4094" i="25"/>
  <c r="U4094" i="25"/>
  <c r="V4094" i="25"/>
  <c r="W4094" i="25"/>
  <c r="X4094" i="25"/>
  <c r="S4095" i="25"/>
  <c r="T4095" i="25"/>
  <c r="U4095" i="25"/>
  <c r="V4095" i="25"/>
  <c r="W4095" i="25"/>
  <c r="X4095" i="25"/>
  <c r="S4096" i="25"/>
  <c r="T4096" i="25"/>
  <c r="U4096" i="25"/>
  <c r="V4096" i="25"/>
  <c r="W4096" i="25"/>
  <c r="X4096" i="25"/>
  <c r="S4097" i="25"/>
  <c r="T4097" i="25"/>
  <c r="U4097" i="25"/>
  <c r="V4097" i="25"/>
  <c r="W4097" i="25"/>
  <c r="X4097" i="25"/>
  <c r="S4098" i="25"/>
  <c r="T4098" i="25"/>
  <c r="U4098" i="25"/>
  <c r="V4098" i="25"/>
  <c r="W4098" i="25"/>
  <c r="X4098" i="25"/>
  <c r="S4099" i="25"/>
  <c r="T4099" i="25"/>
  <c r="U4099" i="25"/>
  <c r="V4099" i="25"/>
  <c r="W4099" i="25"/>
  <c r="X4099" i="25"/>
  <c r="S4100" i="25"/>
  <c r="T4100" i="25"/>
  <c r="U4100" i="25"/>
  <c r="V4100" i="25"/>
  <c r="W4100" i="25"/>
  <c r="X4100" i="25"/>
  <c r="S4101" i="25"/>
  <c r="T4101" i="25"/>
  <c r="U4101" i="25"/>
  <c r="V4101" i="25"/>
  <c r="W4101" i="25"/>
  <c r="X4101" i="25"/>
  <c r="G4102" i="25"/>
  <c r="S4102" i="25"/>
  <c r="T4102" i="25"/>
  <c r="U4102" i="25"/>
  <c r="V4102" i="25"/>
  <c r="W4102" i="25"/>
  <c r="X4102" i="25"/>
  <c r="S4103" i="25"/>
  <c r="T4103" i="25"/>
  <c r="U4103" i="25"/>
  <c r="V4103" i="25"/>
  <c r="W4103" i="25"/>
  <c r="X4103" i="25"/>
  <c r="G4104" i="25"/>
  <c r="S4104" i="25"/>
  <c r="T4104" i="25"/>
  <c r="U4104" i="25"/>
  <c r="V4104" i="25"/>
  <c r="W4104" i="25"/>
  <c r="X4104" i="25"/>
  <c r="S4105" i="25"/>
  <c r="T4105" i="25"/>
  <c r="U4105" i="25"/>
  <c r="V4105" i="25"/>
  <c r="W4105" i="25"/>
  <c r="X4105" i="25"/>
  <c r="S4106" i="25"/>
  <c r="T4106" i="25"/>
  <c r="U4106" i="25"/>
  <c r="V4106" i="25"/>
  <c r="W4106" i="25"/>
  <c r="X4106" i="25"/>
  <c r="S4107" i="25"/>
  <c r="T4107" i="25"/>
  <c r="U4107" i="25"/>
  <c r="V4107" i="25"/>
  <c r="W4107" i="25"/>
  <c r="X4107" i="25"/>
  <c r="S4108" i="25"/>
  <c r="T4108" i="25"/>
  <c r="U4108" i="25"/>
  <c r="V4108" i="25"/>
  <c r="W4108" i="25"/>
  <c r="X4108" i="25"/>
  <c r="S4109" i="25"/>
  <c r="T4109" i="25"/>
  <c r="U4109" i="25"/>
  <c r="V4109" i="25"/>
  <c r="W4109" i="25"/>
  <c r="X4109" i="25"/>
  <c r="S4110" i="25"/>
  <c r="T4110" i="25"/>
  <c r="U4110" i="25"/>
  <c r="V4110" i="25"/>
  <c r="W4110" i="25"/>
  <c r="X4110" i="25"/>
  <c r="S4111" i="25"/>
  <c r="T4111" i="25"/>
  <c r="U4111" i="25"/>
  <c r="V4111" i="25"/>
  <c r="W4111" i="25"/>
  <c r="X4111" i="25"/>
  <c r="S4112" i="25"/>
  <c r="T4112" i="25"/>
  <c r="U4112" i="25"/>
  <c r="V4112" i="25"/>
  <c r="W4112" i="25"/>
  <c r="X4112" i="25"/>
  <c r="S4113" i="25"/>
  <c r="T4113" i="25"/>
  <c r="U4113" i="25"/>
  <c r="V4113" i="25"/>
  <c r="W4113" i="25"/>
  <c r="X4113" i="25"/>
  <c r="S4114" i="25"/>
  <c r="T4114" i="25"/>
  <c r="U4114" i="25"/>
  <c r="V4114" i="25"/>
  <c r="W4114" i="25"/>
  <c r="X4114" i="25"/>
  <c r="G4115" i="25"/>
  <c r="S4115" i="25"/>
  <c r="T4115" i="25"/>
  <c r="U4115" i="25"/>
  <c r="V4115" i="25"/>
  <c r="W4115" i="25"/>
  <c r="X4115" i="25"/>
  <c r="S4116" i="25"/>
  <c r="T4116" i="25"/>
  <c r="U4116" i="25"/>
  <c r="V4116" i="25"/>
  <c r="W4116" i="25"/>
  <c r="X4116" i="25"/>
  <c r="G4117" i="25"/>
  <c r="S4117" i="25"/>
  <c r="T4117" i="25"/>
  <c r="U4117" i="25"/>
  <c r="V4117" i="25"/>
  <c r="W4117" i="25"/>
  <c r="X4117" i="25"/>
  <c r="S4118" i="25"/>
  <c r="T4118" i="25"/>
  <c r="U4118" i="25"/>
  <c r="V4118" i="25"/>
  <c r="W4118" i="25"/>
  <c r="X4118" i="25"/>
  <c r="S4119" i="25"/>
  <c r="T4119" i="25"/>
  <c r="U4119" i="25"/>
  <c r="V4119" i="25"/>
  <c r="W4119" i="25"/>
  <c r="X4119" i="25"/>
  <c r="S4120" i="25"/>
  <c r="T4120" i="25"/>
  <c r="U4120" i="25"/>
  <c r="V4120" i="25"/>
  <c r="W4120" i="25"/>
  <c r="X4120" i="25"/>
  <c r="S4121" i="25"/>
  <c r="T4121" i="25"/>
  <c r="U4121" i="25"/>
  <c r="V4121" i="25"/>
  <c r="W4121" i="25"/>
  <c r="X4121" i="25"/>
  <c r="S4122" i="25"/>
  <c r="T4122" i="25"/>
  <c r="U4122" i="25"/>
  <c r="V4122" i="25"/>
  <c r="W4122" i="25"/>
  <c r="X4122" i="25"/>
  <c r="S4123" i="25"/>
  <c r="T4123" i="25"/>
  <c r="U4123" i="25"/>
  <c r="V4123" i="25"/>
  <c r="W4123" i="25"/>
  <c r="X4123" i="25"/>
  <c r="S4124" i="25"/>
  <c r="T4124" i="25"/>
  <c r="U4124" i="25"/>
  <c r="V4124" i="25"/>
  <c r="W4124" i="25"/>
  <c r="X4124" i="25"/>
  <c r="S4125" i="25"/>
  <c r="T4125" i="25"/>
  <c r="U4125" i="25"/>
  <c r="V4125" i="25"/>
  <c r="W4125" i="25"/>
  <c r="X4125" i="25"/>
  <c r="S4126" i="25"/>
  <c r="T4126" i="25"/>
  <c r="U4126" i="25"/>
  <c r="V4126" i="25"/>
  <c r="W4126" i="25"/>
  <c r="X4126" i="25"/>
  <c r="S4127" i="25"/>
  <c r="T4127" i="25"/>
  <c r="U4127" i="25"/>
  <c r="V4127" i="25"/>
  <c r="W4127" i="25"/>
  <c r="X4127" i="25"/>
  <c r="S4128" i="25"/>
  <c r="T4128" i="25"/>
  <c r="U4128" i="25"/>
  <c r="V4128" i="25"/>
  <c r="W4128" i="25"/>
  <c r="X4128" i="25"/>
  <c r="S4129" i="25"/>
  <c r="T4129" i="25"/>
  <c r="U4129" i="25"/>
  <c r="V4129" i="25"/>
  <c r="W4129" i="25"/>
  <c r="X4129" i="25"/>
  <c r="S4130" i="25"/>
  <c r="T4130" i="25"/>
  <c r="U4130" i="25"/>
  <c r="V4130" i="25"/>
  <c r="W4130" i="25"/>
  <c r="X4130" i="25"/>
  <c r="S4131" i="25"/>
  <c r="T4131" i="25"/>
  <c r="U4131" i="25"/>
  <c r="V4131" i="25"/>
  <c r="W4131" i="25"/>
  <c r="X4131" i="25"/>
  <c r="S4132" i="25"/>
  <c r="T4132" i="25"/>
  <c r="U4132" i="25"/>
  <c r="V4132" i="25"/>
  <c r="W4132" i="25"/>
  <c r="X4132" i="25"/>
  <c r="S4133" i="25"/>
  <c r="T4133" i="25"/>
  <c r="U4133" i="25"/>
  <c r="V4133" i="25"/>
  <c r="W4133" i="25"/>
  <c r="X4133" i="25"/>
  <c r="S4134" i="25"/>
  <c r="T4134" i="25"/>
  <c r="U4134" i="25"/>
  <c r="V4134" i="25"/>
  <c r="W4134" i="25"/>
  <c r="X4134" i="25"/>
  <c r="S4135" i="25"/>
  <c r="T4135" i="25"/>
  <c r="U4135" i="25"/>
  <c r="V4135" i="25"/>
  <c r="W4135" i="25"/>
  <c r="X4135" i="25"/>
  <c r="S4136" i="25"/>
  <c r="T4136" i="25"/>
  <c r="U4136" i="25"/>
  <c r="V4136" i="25"/>
  <c r="W4136" i="25"/>
  <c r="X4136" i="25"/>
  <c r="S4137" i="25"/>
  <c r="T4137" i="25"/>
  <c r="U4137" i="25"/>
  <c r="V4137" i="25"/>
  <c r="W4137" i="25"/>
  <c r="X4137" i="25"/>
  <c r="S4138" i="25"/>
  <c r="T4138" i="25"/>
  <c r="U4138" i="25"/>
  <c r="V4138" i="25"/>
  <c r="W4138" i="25"/>
  <c r="X4138" i="25"/>
  <c r="S4139" i="25"/>
  <c r="T4139" i="25"/>
  <c r="U4139" i="25"/>
  <c r="V4139" i="25"/>
  <c r="W4139" i="25"/>
  <c r="X4139" i="25"/>
  <c r="S4140" i="25"/>
  <c r="T4140" i="25"/>
  <c r="U4140" i="25"/>
  <c r="V4140" i="25"/>
  <c r="W4140" i="25"/>
  <c r="X4140" i="25"/>
  <c r="S4141" i="25"/>
  <c r="T4141" i="25"/>
  <c r="U4141" i="25"/>
  <c r="V4141" i="25"/>
  <c r="W4141" i="25"/>
  <c r="X4141" i="25"/>
  <c r="S4142" i="25"/>
  <c r="T4142" i="25"/>
  <c r="U4142" i="25"/>
  <c r="V4142" i="25"/>
  <c r="W4142" i="25"/>
  <c r="X4142" i="25"/>
  <c r="S4143" i="25"/>
  <c r="T4143" i="25"/>
  <c r="U4143" i="25"/>
  <c r="V4143" i="25"/>
  <c r="W4143" i="25"/>
  <c r="X4143" i="25"/>
  <c r="S4144" i="25"/>
  <c r="T4144" i="25"/>
  <c r="U4144" i="25"/>
  <c r="V4144" i="25"/>
  <c r="W4144" i="25"/>
  <c r="X4144" i="25"/>
  <c r="S4145" i="25"/>
  <c r="T4145" i="25"/>
  <c r="U4145" i="25"/>
  <c r="V4145" i="25"/>
  <c r="W4145" i="25"/>
  <c r="X4145" i="25"/>
  <c r="S4146" i="25"/>
  <c r="T4146" i="25"/>
  <c r="U4146" i="25"/>
  <c r="V4146" i="25"/>
  <c r="W4146" i="25"/>
  <c r="X4146" i="25"/>
  <c r="S4147" i="25"/>
  <c r="T4147" i="25"/>
  <c r="U4147" i="25"/>
  <c r="V4147" i="25"/>
  <c r="W4147" i="25"/>
  <c r="X4147" i="25"/>
  <c r="S4148" i="25"/>
  <c r="T4148" i="25"/>
  <c r="U4148" i="25"/>
  <c r="V4148" i="25"/>
  <c r="W4148" i="25"/>
  <c r="X4148" i="25"/>
  <c r="S4149" i="25"/>
  <c r="T4149" i="25"/>
  <c r="U4149" i="25"/>
  <c r="V4149" i="25"/>
  <c r="W4149" i="25"/>
  <c r="X4149" i="25"/>
  <c r="S4150" i="25"/>
  <c r="T4150" i="25"/>
  <c r="U4150" i="25"/>
  <c r="V4150" i="25"/>
  <c r="W4150" i="25"/>
  <c r="X4150" i="25"/>
  <c r="S4151" i="25"/>
  <c r="T4151" i="25"/>
  <c r="U4151" i="25"/>
  <c r="V4151" i="25"/>
  <c r="W4151" i="25"/>
  <c r="X4151" i="25"/>
  <c r="S4152" i="25"/>
  <c r="T4152" i="25"/>
  <c r="U4152" i="25"/>
  <c r="V4152" i="25"/>
  <c r="W4152" i="25"/>
  <c r="X4152" i="25"/>
  <c r="S4153" i="25"/>
  <c r="T4153" i="25"/>
  <c r="U4153" i="25"/>
  <c r="V4153" i="25"/>
  <c r="W4153" i="25"/>
  <c r="X4153" i="25"/>
  <c r="S4154" i="25"/>
  <c r="T4154" i="25"/>
  <c r="U4154" i="25"/>
  <c r="V4154" i="25"/>
  <c r="W4154" i="25"/>
  <c r="X4154" i="25"/>
  <c r="S4155" i="25"/>
  <c r="T4155" i="25"/>
  <c r="U4155" i="25"/>
  <c r="V4155" i="25"/>
  <c r="W4155" i="25"/>
  <c r="X4155" i="25"/>
  <c r="S4156" i="25"/>
  <c r="T4156" i="25"/>
  <c r="U4156" i="25"/>
  <c r="V4156" i="25"/>
  <c r="W4156" i="25"/>
  <c r="X4156" i="25"/>
  <c r="S4157" i="25"/>
  <c r="T4157" i="25"/>
  <c r="U4157" i="25"/>
  <c r="V4157" i="25"/>
  <c r="W4157" i="25"/>
  <c r="X4157" i="25"/>
  <c r="S4158" i="25"/>
  <c r="T4158" i="25"/>
  <c r="U4158" i="25"/>
  <c r="V4158" i="25"/>
  <c r="W4158" i="25"/>
  <c r="X4158" i="25"/>
  <c r="S4159" i="25"/>
  <c r="T4159" i="25"/>
  <c r="U4159" i="25"/>
  <c r="V4159" i="25"/>
  <c r="W4159" i="25"/>
  <c r="X4159" i="25"/>
  <c r="S4160" i="25"/>
  <c r="T4160" i="25"/>
  <c r="U4160" i="25"/>
  <c r="V4160" i="25"/>
  <c r="W4160" i="25"/>
  <c r="X4160" i="25"/>
  <c r="S4161" i="25"/>
  <c r="T4161" i="25"/>
  <c r="U4161" i="25"/>
  <c r="V4161" i="25"/>
  <c r="W4161" i="25"/>
  <c r="X4161" i="25"/>
  <c r="S4162" i="25"/>
  <c r="T4162" i="25"/>
  <c r="U4162" i="25"/>
  <c r="V4162" i="25"/>
  <c r="W4162" i="25"/>
  <c r="X4162" i="25"/>
  <c r="S4163" i="25"/>
  <c r="T4163" i="25"/>
  <c r="U4163" i="25"/>
  <c r="V4163" i="25"/>
  <c r="W4163" i="25"/>
  <c r="X4163" i="25"/>
  <c r="S4164" i="25"/>
  <c r="T4164" i="25"/>
  <c r="U4164" i="25"/>
  <c r="V4164" i="25"/>
  <c r="W4164" i="25"/>
  <c r="X4164" i="25"/>
  <c r="S4165" i="25"/>
  <c r="T4165" i="25"/>
  <c r="U4165" i="25"/>
  <c r="V4165" i="25"/>
  <c r="W4165" i="25"/>
  <c r="X4165" i="25"/>
  <c r="S4166" i="25"/>
  <c r="T4166" i="25"/>
  <c r="U4166" i="25"/>
  <c r="V4166" i="25"/>
  <c r="W4166" i="25"/>
  <c r="X4166" i="25"/>
  <c r="S4167" i="25"/>
  <c r="T4167" i="25"/>
  <c r="U4167" i="25"/>
  <c r="V4167" i="25"/>
  <c r="W4167" i="25"/>
  <c r="X4167" i="25"/>
  <c r="S4168" i="25"/>
  <c r="T4168" i="25"/>
  <c r="U4168" i="25"/>
  <c r="V4168" i="25"/>
  <c r="W4168" i="25"/>
  <c r="X4168" i="25"/>
  <c r="S4169" i="25"/>
  <c r="T4169" i="25"/>
  <c r="U4169" i="25"/>
  <c r="V4169" i="25"/>
  <c r="W4169" i="25"/>
  <c r="X4169" i="25"/>
  <c r="S4170" i="25"/>
  <c r="T4170" i="25"/>
  <c r="U4170" i="25"/>
  <c r="V4170" i="25"/>
  <c r="W4170" i="25"/>
  <c r="X4170" i="25"/>
  <c r="S4171" i="25"/>
  <c r="T4171" i="25"/>
  <c r="U4171" i="25"/>
  <c r="V4171" i="25"/>
  <c r="W4171" i="25"/>
  <c r="X4171" i="25"/>
  <c r="S4172" i="25"/>
  <c r="T4172" i="25"/>
  <c r="U4172" i="25"/>
  <c r="V4172" i="25"/>
  <c r="W4172" i="25"/>
  <c r="X4172" i="25"/>
  <c r="S4173" i="25"/>
  <c r="T4173" i="25"/>
  <c r="U4173" i="25"/>
  <c r="V4173" i="25"/>
  <c r="W4173" i="25"/>
  <c r="X4173" i="25"/>
  <c r="S4174" i="25"/>
  <c r="T4174" i="25"/>
  <c r="U4174" i="25"/>
  <c r="V4174" i="25"/>
  <c r="W4174" i="25"/>
  <c r="X4174" i="25"/>
  <c r="S4175" i="25"/>
  <c r="T4175" i="25"/>
  <c r="U4175" i="25"/>
  <c r="V4175" i="25"/>
  <c r="W4175" i="25"/>
  <c r="X4175" i="25"/>
  <c r="S4176" i="25"/>
  <c r="T4176" i="25"/>
  <c r="U4176" i="25"/>
  <c r="V4176" i="25"/>
  <c r="W4176" i="25"/>
  <c r="X4176" i="25"/>
  <c r="S4177" i="25"/>
  <c r="T4177" i="25"/>
  <c r="U4177" i="25"/>
  <c r="V4177" i="25"/>
  <c r="W4177" i="25"/>
  <c r="X4177" i="25"/>
  <c r="S4178" i="25"/>
  <c r="T4178" i="25"/>
  <c r="U4178" i="25"/>
  <c r="V4178" i="25"/>
  <c r="W4178" i="25"/>
  <c r="X4178" i="25"/>
  <c r="S4179" i="25"/>
  <c r="T4179" i="25"/>
  <c r="U4179" i="25"/>
  <c r="V4179" i="25"/>
  <c r="W4179" i="25"/>
  <c r="X4179" i="25"/>
  <c r="S4180" i="25"/>
  <c r="T4180" i="25"/>
  <c r="U4180" i="25"/>
  <c r="V4180" i="25"/>
  <c r="W4180" i="25"/>
  <c r="X4180" i="25"/>
  <c r="S4181" i="25"/>
  <c r="T4181" i="25"/>
  <c r="U4181" i="25"/>
  <c r="V4181" i="25"/>
  <c r="W4181" i="25"/>
  <c r="X4181" i="25"/>
  <c r="S4182" i="25"/>
  <c r="T4182" i="25"/>
  <c r="U4182" i="25"/>
  <c r="V4182" i="25"/>
  <c r="W4182" i="25"/>
  <c r="X4182" i="25"/>
  <c r="S4183" i="25"/>
  <c r="T4183" i="25"/>
  <c r="U4183" i="25"/>
  <c r="V4183" i="25"/>
  <c r="W4183" i="25"/>
  <c r="X4183" i="25"/>
  <c r="S4184" i="25"/>
  <c r="T4184" i="25"/>
  <c r="U4184" i="25"/>
  <c r="V4184" i="25"/>
  <c r="W4184" i="25"/>
  <c r="X4184" i="25"/>
  <c r="S4185" i="25"/>
  <c r="T4185" i="25"/>
  <c r="U4185" i="25"/>
  <c r="V4185" i="25"/>
  <c r="W4185" i="25"/>
  <c r="X4185" i="25"/>
  <c r="S4186" i="25"/>
  <c r="T4186" i="25"/>
  <c r="U4186" i="25"/>
  <c r="V4186" i="25"/>
  <c r="W4186" i="25"/>
  <c r="X4186" i="25"/>
  <c r="S4187" i="25"/>
  <c r="T4187" i="25"/>
  <c r="U4187" i="25"/>
  <c r="V4187" i="25"/>
  <c r="W4187" i="25"/>
  <c r="X4187" i="25"/>
  <c r="S4188" i="25"/>
  <c r="T4188" i="25"/>
  <c r="U4188" i="25"/>
  <c r="V4188" i="25"/>
  <c r="W4188" i="25"/>
  <c r="X4188" i="25"/>
  <c r="S4189" i="25"/>
  <c r="T4189" i="25"/>
  <c r="U4189" i="25"/>
  <c r="V4189" i="25"/>
  <c r="W4189" i="25"/>
  <c r="X4189" i="25"/>
  <c r="S4190" i="25"/>
  <c r="T4190" i="25"/>
  <c r="U4190" i="25"/>
  <c r="V4190" i="25"/>
  <c r="W4190" i="25"/>
  <c r="X4190" i="25"/>
  <c r="S4191" i="25"/>
  <c r="T4191" i="25"/>
  <c r="U4191" i="25"/>
  <c r="V4191" i="25"/>
  <c r="W4191" i="25"/>
  <c r="X4191" i="25"/>
  <c r="S4192" i="25"/>
  <c r="T4192" i="25"/>
  <c r="U4192" i="25"/>
  <c r="V4192" i="25"/>
  <c r="W4192" i="25"/>
  <c r="X4192" i="25"/>
  <c r="S4193" i="25"/>
  <c r="T4193" i="25"/>
  <c r="U4193" i="25"/>
  <c r="V4193" i="25"/>
  <c r="W4193" i="25"/>
  <c r="X4193" i="25"/>
  <c r="S4194" i="25"/>
  <c r="T4194" i="25"/>
  <c r="U4194" i="25"/>
  <c r="V4194" i="25"/>
  <c r="W4194" i="25"/>
  <c r="X4194" i="25"/>
  <c r="S4195" i="25"/>
  <c r="T4195" i="25"/>
  <c r="U4195" i="25"/>
  <c r="V4195" i="25"/>
  <c r="W4195" i="25"/>
  <c r="X4195" i="25"/>
  <c r="S4196" i="25"/>
  <c r="T4196" i="25"/>
  <c r="U4196" i="25"/>
  <c r="V4196" i="25"/>
  <c r="W4196" i="25"/>
  <c r="X4196" i="25"/>
  <c r="S4197" i="25"/>
  <c r="T4197" i="25"/>
  <c r="U4197" i="25"/>
  <c r="V4197" i="25"/>
  <c r="W4197" i="25"/>
  <c r="X4197" i="25"/>
  <c r="S4198" i="25"/>
  <c r="T4198" i="25"/>
  <c r="U4198" i="25"/>
  <c r="V4198" i="25"/>
  <c r="W4198" i="25"/>
  <c r="X4198" i="25"/>
  <c r="S4199" i="25"/>
  <c r="T4199" i="25"/>
  <c r="U4199" i="25"/>
  <c r="V4199" i="25"/>
  <c r="W4199" i="25"/>
  <c r="X4199" i="25"/>
  <c r="S4200" i="25"/>
  <c r="T4200" i="25"/>
  <c r="U4200" i="25"/>
  <c r="V4200" i="25"/>
  <c r="W4200" i="25"/>
  <c r="X4200" i="25"/>
  <c r="S4201" i="25"/>
  <c r="T4201" i="25"/>
  <c r="U4201" i="25"/>
  <c r="V4201" i="25"/>
  <c r="W4201" i="25"/>
  <c r="X4201" i="25"/>
  <c r="S4202" i="25"/>
  <c r="T4202" i="25"/>
  <c r="U4202" i="25"/>
  <c r="V4202" i="25"/>
  <c r="W4202" i="25"/>
  <c r="X4202" i="25"/>
  <c r="S4203" i="25"/>
  <c r="T4203" i="25"/>
  <c r="U4203" i="25"/>
  <c r="V4203" i="25"/>
  <c r="W4203" i="25"/>
  <c r="X4203" i="25"/>
  <c r="S4204" i="25"/>
  <c r="T4204" i="25"/>
  <c r="U4204" i="25"/>
  <c r="V4204" i="25"/>
  <c r="W4204" i="25"/>
  <c r="X4204" i="25"/>
  <c r="S4205" i="25"/>
  <c r="T4205" i="25"/>
  <c r="U4205" i="25"/>
  <c r="V4205" i="25"/>
  <c r="W4205" i="25"/>
  <c r="X4205" i="25"/>
  <c r="S4206" i="25"/>
  <c r="T4206" i="25"/>
  <c r="U4206" i="25"/>
  <c r="V4206" i="25"/>
  <c r="W4206" i="25"/>
  <c r="X4206" i="25"/>
  <c r="S4207" i="25"/>
  <c r="T4207" i="25"/>
  <c r="U4207" i="25"/>
  <c r="V4207" i="25"/>
  <c r="W4207" i="25"/>
  <c r="X4207" i="25"/>
  <c r="S4208" i="25"/>
  <c r="T4208" i="25"/>
  <c r="U4208" i="25"/>
  <c r="V4208" i="25"/>
  <c r="W4208" i="25"/>
  <c r="X4208" i="25"/>
  <c r="S4209" i="25"/>
  <c r="T4209" i="25"/>
  <c r="U4209" i="25"/>
  <c r="V4209" i="25"/>
  <c r="W4209" i="25"/>
  <c r="X4209" i="25"/>
  <c r="S4210" i="25"/>
  <c r="T4210" i="25"/>
  <c r="U4210" i="25"/>
  <c r="V4210" i="25"/>
  <c r="W4210" i="25"/>
  <c r="X4210" i="25"/>
  <c r="S4211" i="25"/>
  <c r="T4211" i="25"/>
  <c r="U4211" i="25"/>
  <c r="V4211" i="25"/>
  <c r="W4211" i="25"/>
  <c r="X4211" i="25"/>
  <c r="S4212" i="25"/>
  <c r="T4212" i="25"/>
  <c r="U4212" i="25"/>
  <c r="V4212" i="25"/>
  <c r="W4212" i="25"/>
  <c r="X4212" i="25"/>
  <c r="S4213" i="25"/>
  <c r="T4213" i="25"/>
  <c r="U4213" i="25"/>
  <c r="V4213" i="25"/>
  <c r="W4213" i="25"/>
  <c r="X4213" i="25"/>
  <c r="S4214" i="25"/>
  <c r="T4214" i="25"/>
  <c r="U4214" i="25"/>
  <c r="V4214" i="25"/>
  <c r="W4214" i="25"/>
  <c r="X4214" i="25"/>
  <c r="S4215" i="25"/>
  <c r="T4215" i="25"/>
  <c r="U4215" i="25"/>
  <c r="V4215" i="25"/>
  <c r="W4215" i="25"/>
  <c r="X4215" i="25"/>
  <c r="S4216" i="25"/>
  <c r="T4216" i="25"/>
  <c r="U4216" i="25"/>
  <c r="V4216" i="25"/>
  <c r="W4216" i="25"/>
  <c r="X4216" i="25"/>
  <c r="S4217" i="25"/>
  <c r="T4217" i="25"/>
  <c r="U4217" i="25"/>
  <c r="V4217" i="25"/>
  <c r="W4217" i="25"/>
  <c r="X4217" i="25"/>
  <c r="S4218" i="25"/>
  <c r="T4218" i="25"/>
  <c r="U4218" i="25"/>
  <c r="V4218" i="25"/>
  <c r="W4218" i="25"/>
  <c r="X4218" i="25"/>
  <c r="S4219" i="25"/>
  <c r="T4219" i="25"/>
  <c r="U4219" i="25"/>
  <c r="V4219" i="25"/>
  <c r="W4219" i="25"/>
  <c r="X4219" i="25"/>
  <c r="S4220" i="25"/>
  <c r="T4220" i="25"/>
  <c r="U4220" i="25"/>
  <c r="V4220" i="25"/>
  <c r="W4220" i="25"/>
  <c r="X4220" i="25"/>
  <c r="S4221" i="25"/>
  <c r="T4221" i="25"/>
  <c r="U4221" i="25"/>
  <c r="V4221" i="25"/>
  <c r="W4221" i="25"/>
  <c r="X4221" i="25"/>
  <c r="S4222" i="25"/>
  <c r="T4222" i="25"/>
  <c r="U4222" i="25"/>
  <c r="V4222" i="25"/>
  <c r="W4222" i="25"/>
  <c r="X4222" i="25"/>
  <c r="S4223" i="25"/>
  <c r="T4223" i="25"/>
  <c r="U4223" i="25"/>
  <c r="V4223" i="25"/>
  <c r="W4223" i="25"/>
  <c r="X4223" i="25"/>
  <c r="S4224" i="25"/>
  <c r="T4224" i="25"/>
  <c r="U4224" i="25"/>
  <c r="V4224" i="25"/>
  <c r="W4224" i="25"/>
  <c r="X4224" i="25"/>
  <c r="S4225" i="25"/>
  <c r="T4225" i="25"/>
  <c r="U4225" i="25"/>
  <c r="V4225" i="25"/>
  <c r="W4225" i="25"/>
  <c r="X4225" i="25"/>
  <c r="S4226" i="25"/>
  <c r="T4226" i="25"/>
  <c r="U4226" i="25"/>
  <c r="V4226" i="25"/>
  <c r="W4226" i="25"/>
  <c r="X4226" i="25"/>
  <c r="S4227" i="25"/>
  <c r="T4227" i="25"/>
  <c r="U4227" i="25"/>
  <c r="V4227" i="25"/>
  <c r="W4227" i="25"/>
  <c r="X4227" i="25"/>
  <c r="S4228" i="25"/>
  <c r="T4228" i="25"/>
  <c r="U4228" i="25"/>
  <c r="V4228" i="25"/>
  <c r="W4228" i="25"/>
  <c r="X4228" i="25"/>
  <c r="S4229" i="25"/>
  <c r="T4229" i="25"/>
  <c r="U4229" i="25"/>
  <c r="V4229" i="25"/>
  <c r="W4229" i="25"/>
  <c r="X4229" i="25"/>
  <c r="S4230" i="25"/>
  <c r="T4230" i="25"/>
  <c r="U4230" i="25"/>
  <c r="V4230" i="25"/>
  <c r="W4230" i="25"/>
  <c r="X4230" i="25"/>
  <c r="S4231" i="25"/>
  <c r="T4231" i="25"/>
  <c r="U4231" i="25"/>
  <c r="V4231" i="25"/>
  <c r="W4231" i="25"/>
  <c r="X4231" i="25"/>
  <c r="S4232" i="25"/>
  <c r="T4232" i="25"/>
  <c r="U4232" i="25"/>
  <c r="V4232" i="25"/>
  <c r="W4232" i="25"/>
  <c r="X4232" i="25"/>
  <c r="S4233" i="25"/>
  <c r="T4233" i="25"/>
  <c r="U4233" i="25"/>
  <c r="V4233" i="25"/>
  <c r="W4233" i="25"/>
  <c r="X4233" i="25"/>
  <c r="S4234" i="25"/>
  <c r="T4234" i="25"/>
  <c r="U4234" i="25"/>
  <c r="V4234" i="25"/>
  <c r="W4234" i="25"/>
  <c r="X4234" i="25"/>
  <c r="S4235" i="25"/>
  <c r="T4235" i="25"/>
  <c r="U4235" i="25"/>
  <c r="V4235" i="25"/>
  <c r="W4235" i="25"/>
  <c r="X4235" i="25"/>
  <c r="S4236" i="25"/>
  <c r="T4236" i="25"/>
  <c r="U4236" i="25"/>
  <c r="V4236" i="25"/>
  <c r="W4236" i="25"/>
  <c r="X4236" i="25"/>
  <c r="S4237" i="25"/>
  <c r="T4237" i="25"/>
  <c r="U4237" i="25"/>
  <c r="V4237" i="25"/>
  <c r="W4237" i="25"/>
  <c r="X4237" i="25"/>
  <c r="S4238" i="25"/>
  <c r="T4238" i="25"/>
  <c r="U4238" i="25"/>
  <c r="V4238" i="25"/>
  <c r="W4238" i="25"/>
  <c r="X4238" i="25"/>
  <c r="S4239" i="25"/>
  <c r="T4239" i="25"/>
  <c r="U4239" i="25"/>
  <c r="V4239" i="25"/>
  <c r="W4239" i="25"/>
  <c r="X4239" i="25"/>
  <c r="S4240" i="25"/>
  <c r="T4240" i="25"/>
  <c r="U4240" i="25"/>
  <c r="V4240" i="25"/>
  <c r="W4240" i="25"/>
  <c r="X4240" i="25"/>
  <c r="S4241" i="25"/>
  <c r="T4241" i="25"/>
  <c r="U4241" i="25"/>
  <c r="V4241" i="25"/>
  <c r="W4241" i="25"/>
  <c r="X4241" i="25"/>
  <c r="S4242" i="25"/>
  <c r="T4242" i="25"/>
  <c r="U4242" i="25"/>
  <c r="V4242" i="25"/>
  <c r="W4242" i="25"/>
  <c r="X4242" i="25"/>
  <c r="S4243" i="25"/>
  <c r="T4243" i="25"/>
  <c r="U4243" i="25"/>
  <c r="V4243" i="25"/>
  <c r="W4243" i="25"/>
  <c r="X4243" i="25"/>
  <c r="S4244" i="25"/>
  <c r="T4244" i="25"/>
  <c r="U4244" i="25"/>
  <c r="V4244" i="25"/>
  <c r="W4244" i="25"/>
  <c r="X4244" i="25"/>
  <c r="S4245" i="25"/>
  <c r="T4245" i="25"/>
  <c r="U4245" i="25"/>
  <c r="V4245" i="25"/>
  <c r="W4245" i="25"/>
  <c r="X4245" i="25"/>
  <c r="S4246" i="25"/>
  <c r="T4246" i="25"/>
  <c r="U4246" i="25"/>
  <c r="V4246" i="25"/>
  <c r="W4246" i="25"/>
  <c r="X4246" i="25"/>
  <c r="S4247" i="25"/>
  <c r="T4247" i="25"/>
  <c r="U4247" i="25"/>
  <c r="V4247" i="25"/>
  <c r="W4247" i="25"/>
  <c r="X4247" i="25"/>
  <c r="S4248" i="25"/>
  <c r="T4248" i="25"/>
  <c r="U4248" i="25"/>
  <c r="V4248" i="25"/>
  <c r="W4248" i="25"/>
  <c r="X4248" i="25"/>
  <c r="S4249" i="25"/>
  <c r="T4249" i="25"/>
  <c r="U4249" i="25"/>
  <c r="V4249" i="25"/>
  <c r="W4249" i="25"/>
  <c r="X4249" i="25"/>
  <c r="S4250" i="25"/>
  <c r="T4250" i="25"/>
  <c r="U4250" i="25"/>
  <c r="V4250" i="25"/>
  <c r="W4250" i="25"/>
  <c r="X4250" i="25"/>
  <c r="S4251" i="25"/>
  <c r="T4251" i="25"/>
  <c r="U4251" i="25"/>
  <c r="V4251" i="25"/>
  <c r="W4251" i="25"/>
  <c r="X4251" i="25"/>
  <c r="S4252" i="25"/>
  <c r="T4252" i="25"/>
  <c r="U4252" i="25"/>
  <c r="V4252" i="25"/>
  <c r="W4252" i="25"/>
  <c r="X4252" i="25"/>
  <c r="S4253" i="25"/>
  <c r="T4253" i="25"/>
  <c r="U4253" i="25"/>
  <c r="V4253" i="25"/>
  <c r="W4253" i="25"/>
  <c r="X4253" i="25"/>
  <c r="S4254" i="25"/>
  <c r="T4254" i="25"/>
  <c r="U4254" i="25"/>
  <c r="V4254" i="25"/>
  <c r="W4254" i="25"/>
  <c r="X4254" i="25"/>
  <c r="G4255" i="25"/>
  <c r="S4255" i="25"/>
  <c r="T4255" i="25"/>
  <c r="U4255" i="25"/>
  <c r="V4255" i="25"/>
  <c r="W4255" i="25"/>
  <c r="X4255" i="25"/>
  <c r="G4256" i="25"/>
  <c r="S4256" i="25"/>
  <c r="T4256" i="25"/>
  <c r="U4256" i="25"/>
  <c r="V4256" i="25"/>
  <c r="W4256" i="25"/>
  <c r="X4256" i="25"/>
  <c r="S4257" i="25"/>
  <c r="T4257" i="25"/>
  <c r="U4257" i="25"/>
  <c r="V4257" i="25"/>
  <c r="W4257" i="25"/>
  <c r="X4257" i="25"/>
  <c r="G4258" i="25"/>
  <c r="S4258" i="25"/>
  <c r="T4258" i="25"/>
  <c r="U4258" i="25"/>
  <c r="V4258" i="25"/>
  <c r="W4258" i="25"/>
  <c r="X4258" i="25"/>
  <c r="S4259" i="25"/>
  <c r="T4259" i="25"/>
  <c r="U4259" i="25"/>
  <c r="V4259" i="25"/>
  <c r="W4259" i="25"/>
  <c r="X4259" i="25"/>
  <c r="S4260" i="25"/>
  <c r="T4260" i="25"/>
  <c r="U4260" i="25"/>
  <c r="V4260" i="25"/>
  <c r="W4260" i="25"/>
  <c r="X4260" i="25"/>
  <c r="S4261" i="25"/>
  <c r="T4261" i="25"/>
  <c r="U4261" i="25"/>
  <c r="V4261" i="25"/>
  <c r="W4261" i="25"/>
  <c r="X4261" i="25"/>
  <c r="S4262" i="25"/>
  <c r="T4262" i="25"/>
  <c r="U4262" i="25"/>
  <c r="V4262" i="25"/>
  <c r="W4262" i="25"/>
  <c r="X4262" i="25"/>
  <c r="S4263" i="25"/>
  <c r="T4263" i="25"/>
  <c r="U4263" i="25"/>
  <c r="V4263" i="25"/>
  <c r="W4263" i="25"/>
  <c r="X4263" i="25"/>
  <c r="S4264" i="25"/>
  <c r="T4264" i="25"/>
  <c r="U4264" i="25"/>
  <c r="V4264" i="25"/>
  <c r="W4264" i="25"/>
  <c r="X4264" i="25"/>
  <c r="S4265" i="25"/>
  <c r="T4265" i="25"/>
  <c r="U4265" i="25"/>
  <c r="V4265" i="25"/>
  <c r="W4265" i="25"/>
  <c r="X4265" i="25"/>
  <c r="S4266" i="25"/>
  <c r="T4266" i="25"/>
  <c r="U4266" i="25"/>
  <c r="V4266" i="25"/>
  <c r="W4266" i="25"/>
  <c r="X4266" i="25"/>
  <c r="S4267" i="25"/>
  <c r="T4267" i="25"/>
  <c r="U4267" i="25"/>
  <c r="V4267" i="25"/>
  <c r="W4267" i="25"/>
  <c r="X4267" i="25"/>
  <c r="S4268" i="25"/>
  <c r="T4268" i="25"/>
  <c r="U4268" i="25"/>
  <c r="V4268" i="25"/>
  <c r="W4268" i="25"/>
  <c r="X4268" i="25"/>
  <c r="S4269" i="25"/>
  <c r="T4269" i="25"/>
  <c r="U4269" i="25"/>
  <c r="V4269" i="25"/>
  <c r="W4269" i="25"/>
  <c r="X4269" i="25"/>
  <c r="S4270" i="25"/>
  <c r="T4270" i="25"/>
  <c r="U4270" i="25"/>
  <c r="V4270" i="25"/>
  <c r="W4270" i="25"/>
  <c r="X4270" i="25"/>
  <c r="S4271" i="25"/>
  <c r="T4271" i="25"/>
  <c r="U4271" i="25"/>
  <c r="V4271" i="25"/>
  <c r="W4271" i="25"/>
  <c r="X4271" i="25"/>
  <c r="S4272" i="25"/>
  <c r="T4272" i="25"/>
  <c r="U4272" i="25"/>
  <c r="V4272" i="25"/>
  <c r="W4272" i="25"/>
  <c r="X4272" i="25"/>
  <c r="S4273" i="25"/>
  <c r="T4273" i="25"/>
  <c r="U4273" i="25"/>
  <c r="V4273" i="25"/>
  <c r="W4273" i="25"/>
  <c r="X4273" i="25"/>
  <c r="S4274" i="25"/>
  <c r="T4274" i="25"/>
  <c r="U4274" i="25"/>
  <c r="V4274" i="25"/>
  <c r="W4274" i="25"/>
  <c r="X4274" i="25"/>
  <c r="S4275" i="25"/>
  <c r="T4275" i="25"/>
  <c r="U4275" i="25"/>
  <c r="V4275" i="25"/>
  <c r="W4275" i="25"/>
  <c r="X4275" i="25"/>
  <c r="S4276" i="25"/>
  <c r="T4276" i="25"/>
  <c r="U4276" i="25"/>
  <c r="V4276" i="25"/>
  <c r="W4276" i="25"/>
  <c r="X4276" i="25"/>
  <c r="S4277" i="25"/>
  <c r="T4277" i="25"/>
  <c r="U4277" i="25"/>
  <c r="V4277" i="25"/>
  <c r="W4277" i="25"/>
  <c r="X4277" i="25"/>
  <c r="G4278" i="25"/>
  <c r="S4278" i="25"/>
  <c r="T4278" i="25"/>
  <c r="U4278" i="25"/>
  <c r="V4278" i="25"/>
  <c r="W4278" i="25"/>
  <c r="X4278" i="25"/>
  <c r="G4279" i="25"/>
  <c r="S4279" i="25"/>
  <c r="T4279" i="25"/>
  <c r="U4279" i="25"/>
  <c r="V4279" i="25"/>
  <c r="W4279" i="25"/>
  <c r="X4279" i="25"/>
  <c r="G4280" i="25"/>
  <c r="S4280" i="25"/>
  <c r="T4280" i="25"/>
  <c r="U4280" i="25"/>
  <c r="V4280" i="25"/>
  <c r="W4280" i="25"/>
  <c r="X4280" i="25"/>
  <c r="G4281" i="25"/>
  <c r="S4281" i="25"/>
  <c r="T4281" i="25"/>
  <c r="U4281" i="25"/>
  <c r="V4281" i="25"/>
  <c r="W4281" i="25"/>
  <c r="X4281" i="25"/>
  <c r="G4282" i="25"/>
  <c r="S4282" i="25"/>
  <c r="T4282" i="25"/>
  <c r="U4282" i="25"/>
  <c r="V4282" i="25"/>
  <c r="W4282" i="25"/>
  <c r="X4282" i="25"/>
  <c r="S4283" i="25"/>
  <c r="T4283" i="25"/>
  <c r="U4283" i="25"/>
  <c r="V4283" i="25"/>
  <c r="W4283" i="25"/>
  <c r="X4283" i="25"/>
  <c r="S4284" i="25"/>
  <c r="T4284" i="25"/>
  <c r="U4284" i="25"/>
  <c r="V4284" i="25"/>
  <c r="W4284" i="25"/>
  <c r="X4284" i="25"/>
  <c r="S4285" i="25"/>
  <c r="T4285" i="25"/>
  <c r="U4285" i="25"/>
  <c r="V4285" i="25"/>
  <c r="W4285" i="25"/>
  <c r="X4285" i="25"/>
  <c r="S4286" i="25"/>
  <c r="T4286" i="25"/>
  <c r="U4286" i="25"/>
  <c r="V4286" i="25"/>
  <c r="W4286" i="25"/>
  <c r="X4286" i="25"/>
  <c r="S4287" i="25"/>
  <c r="T4287" i="25"/>
  <c r="U4287" i="25"/>
  <c r="V4287" i="25"/>
  <c r="W4287" i="25"/>
  <c r="X4287" i="25"/>
  <c r="S4288" i="25"/>
  <c r="T4288" i="25"/>
  <c r="U4288" i="25"/>
  <c r="V4288" i="25"/>
  <c r="W4288" i="25"/>
  <c r="X4288" i="25"/>
  <c r="S4289" i="25"/>
  <c r="T4289" i="25"/>
  <c r="U4289" i="25"/>
  <c r="V4289" i="25"/>
  <c r="W4289" i="25"/>
  <c r="X4289" i="25"/>
  <c r="S4290" i="25"/>
  <c r="T4290" i="25"/>
  <c r="U4290" i="25"/>
  <c r="V4290" i="25"/>
  <c r="W4290" i="25"/>
  <c r="X4290" i="25"/>
  <c r="S4291" i="25"/>
  <c r="T4291" i="25"/>
  <c r="U4291" i="25"/>
  <c r="V4291" i="25"/>
  <c r="W4291" i="25"/>
  <c r="X4291" i="25"/>
  <c r="S4292" i="25"/>
  <c r="T4292" i="25"/>
  <c r="U4292" i="25"/>
  <c r="V4292" i="25"/>
  <c r="W4292" i="25"/>
  <c r="X4292" i="25"/>
  <c r="S4293" i="25"/>
  <c r="T4293" i="25"/>
  <c r="U4293" i="25"/>
  <c r="V4293" i="25"/>
  <c r="W4293" i="25"/>
  <c r="X4293" i="25"/>
  <c r="S4294" i="25"/>
  <c r="T4294" i="25"/>
  <c r="U4294" i="25"/>
  <c r="V4294" i="25"/>
  <c r="W4294" i="25"/>
  <c r="X4294" i="25"/>
  <c r="S4295" i="25"/>
  <c r="T4295" i="25"/>
  <c r="U4295" i="25"/>
  <c r="V4295" i="25"/>
  <c r="W4295" i="25"/>
  <c r="X4295" i="25"/>
  <c r="S4296" i="25"/>
  <c r="T4296" i="25"/>
  <c r="U4296" i="25"/>
  <c r="V4296" i="25"/>
  <c r="W4296" i="25"/>
  <c r="X4296" i="25"/>
  <c r="S4297" i="25"/>
  <c r="T4297" i="25"/>
  <c r="U4297" i="25"/>
  <c r="V4297" i="25"/>
  <c r="W4297" i="25"/>
  <c r="X4297" i="25"/>
  <c r="S4298" i="25"/>
  <c r="T4298" i="25"/>
  <c r="U4298" i="25"/>
  <c r="V4298" i="25"/>
  <c r="W4298" i="25"/>
  <c r="X4298" i="25"/>
  <c r="S4299" i="25"/>
  <c r="T4299" i="25"/>
  <c r="U4299" i="25"/>
  <c r="V4299" i="25"/>
  <c r="W4299" i="25"/>
  <c r="X4299" i="25"/>
  <c r="S4300" i="25"/>
  <c r="T4300" i="25"/>
  <c r="U4300" i="25"/>
  <c r="V4300" i="25"/>
  <c r="W4300" i="25"/>
  <c r="X4300" i="25"/>
  <c r="S4301" i="25"/>
  <c r="T4301" i="25"/>
  <c r="U4301" i="25"/>
  <c r="V4301" i="25"/>
  <c r="W4301" i="25"/>
  <c r="X4301" i="25"/>
  <c r="S4302" i="25"/>
  <c r="T4302" i="25"/>
  <c r="U4302" i="25"/>
  <c r="V4302" i="25"/>
  <c r="W4302" i="25"/>
  <c r="X4302" i="25"/>
  <c r="S4303" i="25"/>
  <c r="T4303" i="25"/>
  <c r="U4303" i="25"/>
  <c r="V4303" i="25"/>
  <c r="W4303" i="25"/>
  <c r="X4303" i="25"/>
  <c r="S4304" i="25"/>
  <c r="T4304" i="25"/>
  <c r="U4304" i="25"/>
  <c r="S4305" i="25"/>
  <c r="T4305" i="25"/>
  <c r="U4305" i="25"/>
  <c r="V4305" i="25"/>
  <c r="W4305" i="25"/>
  <c r="X4305" i="25"/>
  <c r="S4306" i="25"/>
  <c r="T4306" i="25"/>
  <c r="U4306" i="25"/>
  <c r="V4306" i="25"/>
  <c r="W4306" i="25"/>
  <c r="X4306" i="25"/>
  <c r="S4307" i="25"/>
  <c r="T4307" i="25"/>
  <c r="U4307" i="25"/>
  <c r="V4307" i="25"/>
  <c r="W4307" i="25"/>
  <c r="X4307" i="25"/>
  <c r="S4308" i="25"/>
  <c r="T4308" i="25"/>
  <c r="U4308" i="25"/>
  <c r="V4308" i="25"/>
  <c r="W4308" i="25"/>
  <c r="X4308" i="25"/>
  <c r="S4309" i="25"/>
  <c r="T4309" i="25"/>
  <c r="U4309" i="25"/>
  <c r="V4309" i="25"/>
  <c r="W4309" i="25"/>
  <c r="X4309" i="25"/>
  <c r="S4310" i="25"/>
  <c r="T4310" i="25"/>
  <c r="U4310" i="25"/>
  <c r="V4310" i="25"/>
  <c r="W4310" i="25"/>
  <c r="X4310" i="25"/>
  <c r="S4311" i="25"/>
  <c r="T4311" i="25"/>
  <c r="U4311" i="25"/>
  <c r="V4311" i="25"/>
  <c r="W4311" i="25"/>
  <c r="X4311" i="25"/>
  <c r="S4312" i="25"/>
  <c r="T4312" i="25"/>
  <c r="U4312" i="25"/>
  <c r="S4313" i="25"/>
  <c r="T4313" i="25"/>
  <c r="U4313" i="25"/>
  <c r="V4313" i="25"/>
  <c r="W4313" i="25"/>
  <c r="X4313" i="25"/>
  <c r="S4314" i="25"/>
  <c r="T4314" i="25"/>
  <c r="U4314" i="25"/>
  <c r="V4314" i="25"/>
  <c r="W4314" i="25"/>
  <c r="X4314" i="25"/>
  <c r="S4315" i="25"/>
  <c r="T4315" i="25"/>
  <c r="U4315" i="25"/>
  <c r="V4315" i="25"/>
  <c r="W4315" i="25"/>
  <c r="X4315" i="25"/>
  <c r="S4316" i="25"/>
  <c r="T4316" i="25"/>
  <c r="U4316" i="25"/>
  <c r="V4316" i="25"/>
  <c r="W4316" i="25"/>
  <c r="X4316" i="25"/>
  <c r="S4317" i="25"/>
  <c r="T4317" i="25"/>
  <c r="U4317" i="25"/>
  <c r="V4317" i="25"/>
  <c r="W4317" i="25"/>
  <c r="X4317" i="25"/>
  <c r="S4318" i="25"/>
  <c r="T4318" i="25"/>
  <c r="U4318" i="25"/>
  <c r="V4318" i="25"/>
  <c r="W4318" i="25"/>
  <c r="X4318" i="25"/>
  <c r="S4319" i="25"/>
  <c r="T4319" i="25"/>
  <c r="U4319" i="25"/>
  <c r="V4319" i="25"/>
  <c r="W4319" i="25"/>
  <c r="X4319" i="25"/>
  <c r="S4320" i="25"/>
  <c r="T4320" i="25"/>
  <c r="U4320" i="25"/>
  <c r="V4320" i="25"/>
  <c r="W4320" i="25"/>
  <c r="X4320" i="25"/>
  <c r="S4321" i="25"/>
  <c r="T4321" i="25"/>
  <c r="U4321" i="25"/>
  <c r="V4321" i="25"/>
  <c r="W4321" i="25"/>
  <c r="X4321" i="25"/>
  <c r="S4322" i="25"/>
  <c r="T4322" i="25"/>
  <c r="U4322" i="25"/>
  <c r="V4322" i="25"/>
  <c r="W4322" i="25"/>
  <c r="X4322" i="25"/>
  <c r="S4323" i="25"/>
  <c r="T4323" i="25"/>
  <c r="U4323" i="25"/>
  <c r="V4323" i="25"/>
  <c r="W4323" i="25"/>
  <c r="X4323" i="25"/>
  <c r="S4324" i="25"/>
  <c r="T4324" i="25"/>
  <c r="U4324" i="25"/>
  <c r="V4324" i="25"/>
  <c r="W4324" i="25"/>
  <c r="X4324" i="25"/>
  <c r="S4325" i="25"/>
  <c r="T4325" i="25"/>
  <c r="U4325" i="25"/>
  <c r="V4325" i="25"/>
  <c r="W4325" i="25"/>
  <c r="X4325" i="25"/>
  <c r="S4326" i="25"/>
  <c r="T4326" i="25"/>
  <c r="U4326" i="25"/>
  <c r="V4326" i="25"/>
  <c r="W4326" i="25"/>
  <c r="X4326" i="25"/>
  <c r="S4327" i="25"/>
  <c r="T4327" i="25"/>
  <c r="U4327" i="25"/>
  <c r="V4327" i="25"/>
  <c r="W4327" i="25"/>
  <c r="X4327" i="25"/>
  <c r="S4328" i="25"/>
  <c r="T4328" i="25"/>
  <c r="U4328" i="25"/>
  <c r="V4328" i="25"/>
  <c r="W4328" i="25"/>
  <c r="X4328" i="25"/>
  <c r="S4329" i="25"/>
  <c r="T4329" i="25"/>
  <c r="U4329" i="25"/>
  <c r="V4329" i="25"/>
  <c r="W4329" i="25"/>
  <c r="X4329" i="25"/>
  <c r="S4330" i="25"/>
  <c r="T4330" i="25"/>
  <c r="U4330" i="25"/>
  <c r="V4330" i="25"/>
  <c r="W4330" i="25"/>
  <c r="X4330" i="25"/>
  <c r="S4331" i="25"/>
  <c r="T4331" i="25"/>
  <c r="U4331" i="25"/>
  <c r="V4331" i="25"/>
  <c r="W4331" i="25"/>
  <c r="X4331" i="25"/>
  <c r="S4332" i="25"/>
  <c r="T4332" i="25"/>
  <c r="U4332" i="25"/>
  <c r="V4332" i="25"/>
  <c r="W4332" i="25"/>
  <c r="X4332" i="25"/>
  <c r="S4333" i="25"/>
  <c r="T4333" i="25"/>
  <c r="U4333" i="25"/>
  <c r="V4333" i="25"/>
  <c r="W4333" i="25"/>
  <c r="X4333" i="25"/>
  <c r="S4334" i="25"/>
  <c r="T4334" i="25"/>
  <c r="U4334" i="25"/>
  <c r="V4334" i="25"/>
  <c r="W4334" i="25"/>
  <c r="X4334" i="25"/>
  <c r="S4335" i="25"/>
  <c r="T4335" i="25"/>
  <c r="U4335" i="25"/>
  <c r="V4335" i="25"/>
  <c r="W4335" i="25"/>
  <c r="X4335" i="25"/>
  <c r="S4336" i="25"/>
  <c r="T4336" i="25"/>
  <c r="U4336" i="25"/>
  <c r="V4336" i="25"/>
  <c r="W4336" i="25"/>
  <c r="X4336" i="25"/>
  <c r="S4337" i="25"/>
  <c r="T4337" i="25"/>
  <c r="U4337" i="25"/>
  <c r="V4337" i="25"/>
  <c r="W4337" i="25"/>
  <c r="X4337" i="25"/>
  <c r="S4338" i="25"/>
  <c r="T4338" i="25"/>
  <c r="U4338" i="25"/>
  <c r="V4338" i="25"/>
  <c r="W4338" i="25"/>
  <c r="X4338" i="25"/>
  <c r="S4339" i="25"/>
  <c r="T4339" i="25"/>
  <c r="U4339" i="25"/>
  <c r="V4339" i="25"/>
  <c r="W4339" i="25"/>
  <c r="X4339" i="25"/>
  <c r="S4340" i="25"/>
  <c r="T4340" i="25"/>
  <c r="U4340" i="25"/>
  <c r="V4340" i="25"/>
  <c r="W4340" i="25"/>
  <c r="X4340" i="25"/>
  <c r="S4341" i="25"/>
  <c r="T4341" i="25"/>
  <c r="U4341" i="25"/>
  <c r="V4341" i="25"/>
  <c r="W4341" i="25"/>
  <c r="X4341" i="25"/>
  <c r="S4342" i="25"/>
  <c r="T4342" i="25"/>
  <c r="U4342" i="25"/>
  <c r="V4342" i="25"/>
  <c r="W4342" i="25"/>
  <c r="X4342" i="25"/>
  <c r="S4343" i="25"/>
  <c r="T4343" i="25"/>
  <c r="U4343" i="25"/>
  <c r="V4343" i="25"/>
  <c r="W4343" i="25"/>
  <c r="X4343" i="25"/>
  <c r="S4344" i="25"/>
  <c r="T4344" i="25"/>
  <c r="U4344" i="25"/>
  <c r="V4344" i="25"/>
  <c r="W4344" i="25"/>
  <c r="X4344" i="25"/>
  <c r="S4345" i="25"/>
  <c r="T4345" i="25"/>
  <c r="U4345" i="25"/>
  <c r="V4345" i="25"/>
  <c r="W4345" i="25"/>
  <c r="X4345" i="25"/>
  <c r="S4346" i="25"/>
  <c r="T4346" i="25"/>
  <c r="U4346" i="25"/>
  <c r="V4346" i="25"/>
  <c r="W4346" i="25"/>
  <c r="X4346" i="25"/>
  <c r="S4347" i="25"/>
  <c r="T4347" i="25"/>
  <c r="U4347" i="25"/>
  <c r="V4347" i="25"/>
  <c r="W4347" i="25"/>
  <c r="X4347" i="25"/>
  <c r="S4348" i="25"/>
  <c r="T4348" i="25"/>
  <c r="U4348" i="25"/>
  <c r="V4348" i="25"/>
  <c r="W4348" i="25"/>
  <c r="X4348" i="25"/>
  <c r="S4349" i="25"/>
  <c r="T4349" i="25"/>
  <c r="U4349" i="25"/>
  <c r="V4349" i="25"/>
  <c r="W4349" i="25"/>
  <c r="X4349" i="25"/>
  <c r="S4350" i="25"/>
  <c r="T4350" i="25"/>
  <c r="U4350" i="25"/>
  <c r="V4350" i="25"/>
  <c r="W4350" i="25"/>
  <c r="X4350" i="25"/>
  <c r="S4351" i="25"/>
  <c r="T4351" i="25"/>
  <c r="U4351" i="25"/>
  <c r="V4351" i="25"/>
  <c r="W4351" i="25"/>
  <c r="X4351" i="25"/>
  <c r="S4352" i="25"/>
  <c r="T4352" i="25"/>
  <c r="U4352" i="25"/>
  <c r="V4352" i="25"/>
  <c r="W4352" i="25"/>
  <c r="X4352" i="25"/>
  <c r="S4353" i="25"/>
  <c r="T4353" i="25"/>
  <c r="U4353" i="25"/>
  <c r="V4353" i="25"/>
  <c r="W4353" i="25"/>
  <c r="X4353" i="25"/>
  <c r="S4354" i="25"/>
  <c r="T4354" i="25"/>
  <c r="U4354" i="25"/>
  <c r="V4354" i="25"/>
  <c r="W4354" i="25"/>
  <c r="X4354" i="25"/>
  <c r="S4355" i="25"/>
  <c r="T4355" i="25"/>
  <c r="U4355" i="25"/>
  <c r="V4355" i="25"/>
  <c r="W4355" i="25"/>
  <c r="X4355" i="25"/>
  <c r="S4356" i="25"/>
  <c r="T4356" i="25"/>
  <c r="U4356" i="25"/>
  <c r="V4356" i="25"/>
  <c r="W4356" i="25"/>
  <c r="X4356" i="25"/>
  <c r="S4357" i="25"/>
  <c r="T4357" i="25"/>
  <c r="U4357" i="25"/>
  <c r="V4357" i="25"/>
  <c r="W4357" i="25"/>
  <c r="X4357" i="25"/>
  <c r="S4358" i="25"/>
  <c r="T4358" i="25"/>
  <c r="U4358" i="25"/>
  <c r="V4358" i="25"/>
  <c r="W4358" i="25"/>
  <c r="X4358" i="25"/>
  <c r="S4359" i="25"/>
  <c r="T4359" i="25"/>
  <c r="U4359" i="25"/>
  <c r="V4359" i="25"/>
  <c r="W4359" i="25"/>
  <c r="X4359" i="25"/>
  <c r="S4360" i="25"/>
  <c r="T4360" i="25"/>
  <c r="U4360" i="25"/>
  <c r="V4360" i="25"/>
  <c r="W4360" i="25"/>
  <c r="X4360" i="25"/>
  <c r="S4361" i="25"/>
  <c r="T4361" i="25"/>
  <c r="U4361" i="25"/>
  <c r="V4361" i="25"/>
  <c r="W4361" i="25"/>
  <c r="X4361" i="25"/>
  <c r="S4362" i="25"/>
  <c r="T4362" i="25"/>
  <c r="U4362" i="25"/>
  <c r="V4362" i="25"/>
  <c r="W4362" i="25"/>
  <c r="X4362" i="25"/>
  <c r="S4363" i="25"/>
  <c r="T4363" i="25"/>
  <c r="U4363" i="25"/>
  <c r="V4363" i="25"/>
  <c r="W4363" i="25"/>
  <c r="X4363" i="25"/>
  <c r="S4364" i="25"/>
  <c r="T4364" i="25"/>
  <c r="U4364" i="25"/>
  <c r="V4364" i="25"/>
  <c r="W4364" i="25"/>
  <c r="X4364" i="25"/>
  <c r="S4365" i="25"/>
  <c r="T4365" i="25"/>
  <c r="U4365" i="25"/>
  <c r="V4365" i="25"/>
  <c r="W4365" i="25"/>
  <c r="X4365" i="25"/>
  <c r="S4366" i="25"/>
  <c r="T4366" i="25"/>
  <c r="U4366" i="25"/>
  <c r="S4367" i="25"/>
  <c r="T4367" i="25"/>
  <c r="U4367" i="25"/>
  <c r="S4368" i="25"/>
  <c r="T4368" i="25"/>
  <c r="U4368" i="25"/>
  <c r="S4369" i="25"/>
  <c r="T4369" i="25"/>
  <c r="U4369" i="25"/>
  <c r="V4369" i="25"/>
  <c r="W4369" i="25"/>
  <c r="X4369" i="25"/>
  <c r="S4370" i="25"/>
  <c r="T4370" i="25"/>
  <c r="U4370" i="25"/>
  <c r="V4370" i="25"/>
  <c r="W4370" i="25"/>
  <c r="X4370" i="25"/>
  <c r="S4371" i="25"/>
  <c r="T4371" i="25"/>
  <c r="U4371" i="25"/>
  <c r="V4371" i="25"/>
  <c r="W4371" i="25"/>
  <c r="X4371" i="25"/>
  <c r="S4372" i="25"/>
  <c r="T4372" i="25"/>
  <c r="U4372" i="25"/>
  <c r="V4372" i="25"/>
  <c r="W4372" i="25"/>
  <c r="X4372" i="25"/>
  <c r="S4373" i="25"/>
  <c r="T4373" i="25"/>
  <c r="U4373" i="25"/>
  <c r="V4373" i="25"/>
  <c r="W4373" i="25"/>
  <c r="X4373" i="25"/>
  <c r="S4374" i="25"/>
  <c r="T4374" i="25"/>
  <c r="U4374" i="25"/>
  <c r="V4374" i="25"/>
  <c r="W4374" i="25"/>
  <c r="X4374" i="25"/>
  <c r="S4375" i="25"/>
  <c r="T4375" i="25"/>
  <c r="U4375" i="25"/>
  <c r="V4375" i="25"/>
  <c r="W4375" i="25"/>
  <c r="X4375" i="25"/>
  <c r="S4376" i="25"/>
  <c r="T4376" i="25"/>
  <c r="U4376" i="25"/>
  <c r="V4376" i="25"/>
  <c r="W4376" i="25"/>
  <c r="X4376" i="25"/>
  <c r="S4377" i="25"/>
  <c r="T4377" i="25"/>
  <c r="U4377" i="25"/>
  <c r="V4377" i="25"/>
  <c r="W4377" i="25"/>
  <c r="X4377" i="25"/>
  <c r="S4378" i="25"/>
  <c r="T4378" i="25"/>
  <c r="U4378" i="25"/>
  <c r="V4378" i="25"/>
  <c r="W4378" i="25"/>
  <c r="X4378" i="25"/>
  <c r="S4379" i="25"/>
  <c r="T4379" i="25"/>
  <c r="U4379" i="25"/>
  <c r="V4379" i="25"/>
  <c r="W4379" i="25"/>
  <c r="X4379" i="25"/>
  <c r="S4380" i="25"/>
  <c r="T4380" i="25"/>
  <c r="U4380" i="25"/>
  <c r="V4380" i="25"/>
  <c r="W4380" i="25"/>
  <c r="X4380" i="25"/>
  <c r="S4381" i="25"/>
  <c r="T4381" i="25"/>
  <c r="U4381" i="25"/>
  <c r="V4381" i="25"/>
  <c r="W4381" i="25"/>
  <c r="X4381" i="25"/>
  <c r="S4382" i="25"/>
  <c r="T4382" i="25"/>
  <c r="U4382" i="25"/>
  <c r="V4382" i="25"/>
  <c r="W4382" i="25"/>
  <c r="X4382" i="25"/>
  <c r="S4383" i="25"/>
  <c r="T4383" i="25"/>
  <c r="U4383" i="25"/>
  <c r="V4383" i="25"/>
  <c r="W4383" i="25"/>
  <c r="X4383" i="25"/>
  <c r="S4384" i="25"/>
  <c r="T4384" i="25"/>
  <c r="U4384" i="25"/>
  <c r="V4384" i="25"/>
  <c r="W4384" i="25"/>
  <c r="X4384" i="25"/>
  <c r="S4385" i="25"/>
  <c r="T4385" i="25"/>
  <c r="U4385" i="25"/>
  <c r="V4385" i="25"/>
  <c r="W4385" i="25"/>
  <c r="X4385" i="25"/>
  <c r="S4386" i="25"/>
  <c r="T4386" i="25"/>
  <c r="U4386" i="25"/>
  <c r="V4386" i="25"/>
  <c r="W4386" i="25"/>
  <c r="X4386" i="25"/>
  <c r="S4387" i="25"/>
  <c r="T4387" i="25"/>
  <c r="U4387" i="25"/>
  <c r="V4387" i="25"/>
  <c r="W4387" i="25"/>
  <c r="X4387" i="25"/>
  <c r="S4388" i="25"/>
  <c r="T4388" i="25"/>
  <c r="U4388" i="25"/>
  <c r="V4388" i="25"/>
  <c r="W4388" i="25"/>
  <c r="X4388" i="25"/>
  <c r="S4389" i="25"/>
  <c r="T4389" i="25"/>
  <c r="U4389" i="25"/>
  <c r="V4389" i="25"/>
  <c r="W4389" i="25"/>
  <c r="X4389" i="25"/>
  <c r="S4390" i="25"/>
  <c r="T4390" i="25"/>
  <c r="U4390" i="25"/>
  <c r="V4390" i="25"/>
  <c r="W4390" i="25"/>
  <c r="X4390" i="25"/>
  <c r="S4391" i="25"/>
  <c r="T4391" i="25"/>
  <c r="U4391" i="25"/>
  <c r="V4391" i="25"/>
  <c r="W4391" i="25"/>
  <c r="X4391" i="25"/>
  <c r="S4392" i="25"/>
  <c r="T4392" i="25"/>
  <c r="U4392" i="25"/>
  <c r="V4392" i="25"/>
  <c r="W4392" i="25"/>
  <c r="X4392" i="25"/>
  <c r="S4393" i="25"/>
  <c r="T4393" i="25"/>
  <c r="U4393" i="25"/>
  <c r="V4393" i="25"/>
  <c r="W4393" i="25"/>
  <c r="X4393" i="25"/>
  <c r="S4394" i="25"/>
  <c r="T4394" i="25"/>
  <c r="U4394" i="25"/>
  <c r="V4394" i="25"/>
  <c r="W4394" i="25"/>
  <c r="X4394" i="25"/>
  <c r="G4395" i="25"/>
  <c r="S4395" i="25"/>
  <c r="T4395" i="25"/>
  <c r="U4395" i="25"/>
  <c r="V4395" i="25"/>
  <c r="W4395" i="25"/>
  <c r="X4395" i="25"/>
  <c r="S4396" i="25"/>
  <c r="T4396" i="25"/>
  <c r="U4396" i="25"/>
  <c r="V4396" i="25"/>
  <c r="W4396" i="25"/>
  <c r="X4396" i="25"/>
  <c r="S4397" i="25"/>
  <c r="T4397" i="25"/>
  <c r="U4397" i="25"/>
  <c r="V4397" i="25"/>
  <c r="W4397" i="25"/>
  <c r="X4397" i="25"/>
  <c r="S4398" i="25"/>
  <c r="T4398" i="25"/>
  <c r="U4398" i="25"/>
  <c r="V4398" i="25"/>
  <c r="W4398" i="25"/>
  <c r="X4398" i="25"/>
  <c r="S4399" i="25"/>
  <c r="T4399" i="25"/>
  <c r="U4399" i="25"/>
  <c r="V4399" i="25"/>
  <c r="W4399" i="25"/>
  <c r="X4399" i="25"/>
  <c r="S4400" i="25"/>
  <c r="T4400" i="25"/>
  <c r="U4400" i="25"/>
  <c r="V4400" i="25"/>
  <c r="W4400" i="25"/>
  <c r="X4400" i="25"/>
  <c r="S4401" i="25"/>
  <c r="T4401" i="25"/>
  <c r="U4401" i="25"/>
  <c r="V4401" i="25"/>
  <c r="W4401" i="25"/>
  <c r="X4401" i="25"/>
  <c r="S4402" i="25"/>
  <c r="T4402" i="25"/>
  <c r="U4402" i="25"/>
  <c r="V4402" i="25"/>
  <c r="W4402" i="25"/>
  <c r="X4402" i="25"/>
  <c r="S4403" i="25"/>
  <c r="T4403" i="25"/>
  <c r="U4403" i="25"/>
  <c r="V4403" i="25"/>
  <c r="W4403" i="25"/>
  <c r="X4403" i="25"/>
  <c r="S4404" i="25"/>
  <c r="T4404" i="25"/>
  <c r="U4404" i="25"/>
  <c r="V4404" i="25"/>
  <c r="W4404" i="25"/>
  <c r="X4404" i="25"/>
  <c r="S4405" i="25"/>
  <c r="T4405" i="25"/>
  <c r="U4405" i="25"/>
  <c r="V4405" i="25"/>
  <c r="W4405" i="25"/>
  <c r="X4405" i="25"/>
  <c r="S4406" i="25"/>
  <c r="T4406" i="25"/>
  <c r="U4406" i="25"/>
  <c r="V4406" i="25"/>
  <c r="W4406" i="25"/>
  <c r="X4406" i="25"/>
  <c r="S4407" i="25"/>
  <c r="T4407" i="25"/>
  <c r="U4407" i="25"/>
  <c r="V4407" i="25"/>
  <c r="W4407" i="25"/>
  <c r="X4407" i="25"/>
  <c r="S4408" i="25"/>
  <c r="T4408" i="25"/>
  <c r="U4408" i="25"/>
  <c r="V4408" i="25"/>
  <c r="W4408" i="25"/>
  <c r="X4408" i="25"/>
  <c r="S4409" i="25"/>
  <c r="T4409" i="25"/>
  <c r="U4409" i="25"/>
  <c r="V4409" i="25"/>
  <c r="W4409" i="25"/>
  <c r="X4409" i="25"/>
  <c r="S4410" i="25"/>
  <c r="T4410" i="25"/>
  <c r="U4410" i="25"/>
  <c r="V4410" i="25"/>
  <c r="W4410" i="25"/>
  <c r="X4410" i="25"/>
  <c r="S4411" i="25"/>
  <c r="T4411" i="25"/>
  <c r="U4411" i="25"/>
  <c r="V4411" i="25"/>
  <c r="W4411" i="25"/>
  <c r="X4411" i="25"/>
  <c r="S4412" i="25"/>
  <c r="T4412" i="25"/>
  <c r="U4412" i="25"/>
  <c r="V4412" i="25"/>
  <c r="W4412" i="25"/>
  <c r="X4412" i="25"/>
  <c r="S4413" i="25"/>
  <c r="T4413" i="25"/>
  <c r="U4413" i="25"/>
  <c r="V4413" i="25"/>
  <c r="W4413" i="25"/>
  <c r="X4413" i="25"/>
  <c r="S4414" i="25"/>
  <c r="T4414" i="25"/>
  <c r="U4414" i="25"/>
  <c r="V4414" i="25"/>
  <c r="W4414" i="25"/>
  <c r="X4414" i="25"/>
  <c r="S4415" i="25"/>
  <c r="T4415" i="25"/>
  <c r="U4415" i="25"/>
  <c r="V4415" i="25"/>
  <c r="W4415" i="25"/>
  <c r="X4415" i="25"/>
  <c r="S4416" i="25"/>
  <c r="T4416" i="25"/>
  <c r="U4416" i="25"/>
  <c r="V4416" i="25"/>
  <c r="W4416" i="25"/>
  <c r="X4416" i="25"/>
  <c r="S4417" i="25"/>
  <c r="T4417" i="25"/>
  <c r="U4417" i="25"/>
  <c r="V4417" i="25"/>
  <c r="W4417" i="25"/>
  <c r="X4417" i="25"/>
  <c r="S4418" i="25"/>
  <c r="T4418" i="25"/>
  <c r="U4418" i="25"/>
  <c r="V4418" i="25"/>
  <c r="W4418" i="25"/>
  <c r="X4418" i="25"/>
  <c r="S4419" i="25"/>
  <c r="T4419" i="25"/>
  <c r="U4419" i="25"/>
  <c r="V4419" i="25"/>
  <c r="W4419" i="25"/>
  <c r="X4419" i="25"/>
  <c r="S4420" i="25"/>
  <c r="T4420" i="25"/>
  <c r="U4420" i="25"/>
  <c r="V4420" i="25"/>
  <c r="W4420" i="25"/>
  <c r="X4420" i="25"/>
  <c r="S4421" i="25"/>
  <c r="T4421" i="25"/>
  <c r="U4421" i="25"/>
  <c r="V4421" i="25"/>
  <c r="W4421" i="25"/>
  <c r="X4421" i="25"/>
  <c r="S4422" i="25"/>
  <c r="T4422" i="25"/>
  <c r="U4422" i="25"/>
  <c r="V4422" i="25"/>
  <c r="W4422" i="25"/>
  <c r="X4422" i="25"/>
  <c r="S4423" i="25"/>
  <c r="T4423" i="25"/>
  <c r="U4423" i="25"/>
  <c r="V4423" i="25"/>
  <c r="W4423" i="25"/>
  <c r="X4423" i="25"/>
  <c r="S4424" i="25"/>
  <c r="T4424" i="25"/>
  <c r="U4424" i="25"/>
  <c r="V4424" i="25"/>
  <c r="W4424" i="25"/>
  <c r="X4424" i="25"/>
  <c r="S4425" i="25"/>
  <c r="T4425" i="25"/>
  <c r="U4425" i="25"/>
  <c r="V4425" i="25"/>
  <c r="W4425" i="25"/>
  <c r="X4425" i="25"/>
  <c r="S4426" i="25"/>
  <c r="T4426" i="25"/>
  <c r="U4426" i="25"/>
  <c r="V4426" i="25"/>
  <c r="W4426" i="25"/>
  <c r="X4426" i="25"/>
  <c r="S4427" i="25"/>
  <c r="T4427" i="25"/>
  <c r="U4427" i="25"/>
  <c r="V4427" i="25"/>
  <c r="W4427" i="25"/>
  <c r="X4427" i="25"/>
  <c r="S4428" i="25"/>
  <c r="T4428" i="25"/>
  <c r="U4428" i="25"/>
  <c r="V4428" i="25"/>
  <c r="W4428" i="25"/>
  <c r="X4428" i="25"/>
  <c r="S4429" i="25"/>
  <c r="T4429" i="25"/>
  <c r="U4429" i="25"/>
  <c r="V4429" i="25"/>
  <c r="W4429" i="25"/>
  <c r="X4429" i="25"/>
  <c r="S4430" i="25"/>
  <c r="T4430" i="25"/>
  <c r="U4430" i="25"/>
  <c r="V4430" i="25"/>
  <c r="W4430" i="25"/>
  <c r="X4430" i="25"/>
  <c r="S4431" i="25"/>
  <c r="T4431" i="25"/>
  <c r="U4431" i="25"/>
  <c r="V4431" i="25"/>
  <c r="W4431" i="25"/>
  <c r="X4431" i="25"/>
  <c r="S4432" i="25"/>
  <c r="T4432" i="25"/>
  <c r="U4432" i="25"/>
  <c r="V4432" i="25"/>
  <c r="W4432" i="25"/>
  <c r="X4432" i="25"/>
  <c r="S4433" i="25"/>
  <c r="T4433" i="25"/>
  <c r="U4433" i="25"/>
  <c r="V4433" i="25"/>
  <c r="W4433" i="25"/>
  <c r="X4433" i="25"/>
  <c r="S4434" i="25"/>
  <c r="T4434" i="25"/>
  <c r="U4434" i="25"/>
  <c r="V4434" i="25"/>
  <c r="W4434" i="25"/>
  <c r="X4434" i="25"/>
  <c r="S4435" i="25"/>
  <c r="T4435" i="25"/>
  <c r="U4435" i="25"/>
  <c r="V4435" i="25"/>
  <c r="W4435" i="25"/>
  <c r="X4435" i="25"/>
  <c r="S4436" i="25"/>
  <c r="T4436" i="25"/>
  <c r="U4436" i="25"/>
  <c r="V4436" i="25"/>
  <c r="W4436" i="25"/>
  <c r="X4436" i="25"/>
  <c r="V4437" i="25"/>
  <c r="T4438" i="25"/>
  <c r="U4438" i="25"/>
  <c r="V4438" i="25"/>
  <c r="W4438" i="25"/>
  <c r="X4438" i="25"/>
  <c r="S4439" i="25"/>
  <c r="T4439" i="25"/>
  <c r="U4439" i="25"/>
  <c r="V4439" i="25"/>
  <c r="W4439" i="25"/>
  <c r="X4439" i="25"/>
  <c r="S4440" i="25"/>
  <c r="T4440" i="25"/>
  <c r="U4440" i="25"/>
  <c r="V4440" i="25"/>
  <c r="W4440" i="25"/>
  <c r="X4440" i="25"/>
  <c r="S4441" i="25"/>
  <c r="T4441" i="25"/>
  <c r="U4441" i="25"/>
  <c r="V4441" i="25"/>
  <c r="W4441" i="25"/>
  <c r="X4441" i="25"/>
  <c r="S4442" i="25"/>
  <c r="T4442" i="25"/>
  <c r="U4442" i="25"/>
  <c r="V4442" i="25"/>
  <c r="W4442" i="25"/>
  <c r="X4442" i="25"/>
  <c r="S4443" i="25"/>
  <c r="T4443" i="25"/>
  <c r="U4443" i="25"/>
  <c r="V4443" i="25"/>
  <c r="W4443" i="25"/>
  <c r="X4443" i="25"/>
  <c r="S4444" i="25"/>
  <c r="T4444" i="25"/>
  <c r="U4444" i="25"/>
  <c r="V4444" i="25"/>
  <c r="W4444" i="25"/>
  <c r="X4444" i="25"/>
  <c r="S4445" i="25"/>
  <c r="T4445" i="25"/>
  <c r="U4445" i="25"/>
  <c r="V4445" i="25"/>
  <c r="W4445" i="25"/>
  <c r="X4445" i="25"/>
  <c r="S4446" i="25"/>
  <c r="T4446" i="25"/>
  <c r="U4446" i="25"/>
  <c r="V4446" i="25"/>
  <c r="W4446" i="25"/>
  <c r="X4446" i="25"/>
  <c r="S4447" i="25"/>
  <c r="T4447" i="25"/>
  <c r="U4447" i="25"/>
  <c r="V4447" i="25"/>
  <c r="W4447" i="25"/>
  <c r="X4447" i="25"/>
  <c r="S4448" i="25"/>
  <c r="T4448" i="25"/>
  <c r="U4448" i="25"/>
  <c r="V4448" i="25"/>
  <c r="W4448" i="25"/>
  <c r="X4448" i="25"/>
  <c r="S4449" i="25"/>
  <c r="T4449" i="25"/>
  <c r="U4449" i="25"/>
  <c r="V4449" i="25"/>
  <c r="W4449" i="25"/>
  <c r="X4449" i="25"/>
  <c r="S4450" i="25"/>
  <c r="T4450" i="25"/>
  <c r="U4450" i="25"/>
  <c r="V4450" i="25"/>
  <c r="W4450" i="25"/>
  <c r="X4450" i="25"/>
  <c r="S4451" i="25"/>
  <c r="T4451" i="25"/>
  <c r="U4451" i="25"/>
  <c r="V4451" i="25"/>
  <c r="W4451" i="25"/>
  <c r="X4451" i="25"/>
  <c r="S4452" i="25"/>
  <c r="T4452" i="25"/>
  <c r="U4452" i="25"/>
  <c r="V4452" i="25"/>
  <c r="W4452" i="25"/>
  <c r="X4452" i="25"/>
  <c r="S4453" i="25"/>
  <c r="T4453" i="25"/>
  <c r="U4453" i="25"/>
  <c r="V4453" i="25"/>
  <c r="W4453" i="25"/>
  <c r="X4453" i="25"/>
  <c r="S4454" i="25"/>
  <c r="T4454" i="25"/>
  <c r="U4454" i="25"/>
  <c r="V4454" i="25"/>
  <c r="W4454" i="25"/>
  <c r="X4454" i="25"/>
  <c r="S4455" i="25"/>
  <c r="T4455" i="25"/>
  <c r="U4455" i="25"/>
  <c r="V4455" i="25"/>
  <c r="W4455" i="25"/>
  <c r="X4455" i="25"/>
  <c r="S4456" i="25"/>
  <c r="T4456" i="25"/>
  <c r="U4456" i="25"/>
  <c r="V4456" i="25"/>
  <c r="W4456" i="25"/>
  <c r="X4456" i="25"/>
  <c r="S4457" i="25"/>
  <c r="T4457" i="25"/>
  <c r="U4457" i="25"/>
  <c r="V4457" i="25"/>
  <c r="W4457" i="25"/>
  <c r="X4457" i="25"/>
  <c r="S4458" i="25"/>
  <c r="T4458" i="25"/>
  <c r="U4458" i="25"/>
  <c r="V4458" i="25"/>
  <c r="W4458" i="25"/>
  <c r="X4458" i="25"/>
  <c r="S4459" i="25"/>
  <c r="T4459" i="25"/>
  <c r="U4459" i="25"/>
  <c r="V4459" i="25"/>
  <c r="W4459" i="25"/>
  <c r="X4459" i="25"/>
  <c r="S4460" i="25"/>
  <c r="T4460" i="25"/>
  <c r="U4460" i="25"/>
  <c r="V4460" i="25"/>
  <c r="W4460" i="25"/>
  <c r="X4460" i="25"/>
  <c r="S4461" i="25"/>
  <c r="T4461" i="25"/>
  <c r="U4461" i="25"/>
  <c r="V4461" i="25"/>
  <c r="W4461" i="25"/>
  <c r="X4461" i="25"/>
  <c r="S4462" i="25"/>
  <c r="T4462" i="25"/>
  <c r="U4462" i="25"/>
  <c r="V4462" i="25"/>
  <c r="W4462" i="25"/>
  <c r="X4462" i="25"/>
  <c r="S4463" i="25"/>
  <c r="T4463" i="25"/>
  <c r="U4463" i="25"/>
  <c r="V4463" i="25"/>
  <c r="W4463" i="25"/>
  <c r="X4463" i="25"/>
  <c r="S4464" i="25"/>
  <c r="T4464" i="25"/>
  <c r="U4464" i="25"/>
  <c r="V4464" i="25"/>
  <c r="W4464" i="25"/>
  <c r="X4464" i="25"/>
  <c r="S4465" i="25"/>
  <c r="T4465" i="25"/>
  <c r="U4465" i="25"/>
  <c r="V4465" i="25"/>
  <c r="W4465" i="25"/>
  <c r="X4465" i="25"/>
  <c r="S4466" i="25"/>
  <c r="T4466" i="25"/>
  <c r="U4466" i="25"/>
  <c r="V4466" i="25"/>
  <c r="W4466" i="25"/>
  <c r="X4466" i="25"/>
  <c r="S4467" i="25"/>
  <c r="T4467" i="25"/>
  <c r="U4467" i="25"/>
  <c r="V4467" i="25"/>
  <c r="W4467" i="25"/>
  <c r="X4467" i="25"/>
  <c r="S4468" i="25"/>
  <c r="T4468" i="25"/>
  <c r="U4468" i="25"/>
  <c r="V4468" i="25"/>
  <c r="W4468" i="25"/>
  <c r="X4468" i="25"/>
  <c r="S4469" i="25"/>
  <c r="T4469" i="25"/>
  <c r="U4469" i="25"/>
  <c r="V4469" i="25"/>
  <c r="W4469" i="25"/>
  <c r="X4469" i="25"/>
  <c r="S4470" i="25"/>
  <c r="T4470" i="25"/>
  <c r="U4470" i="25"/>
  <c r="V4470" i="25"/>
  <c r="W4470" i="25"/>
  <c r="X4470" i="25"/>
  <c r="S4471" i="25"/>
  <c r="T4471" i="25"/>
  <c r="U4471" i="25"/>
  <c r="V4471" i="25"/>
  <c r="W4471" i="25"/>
  <c r="X4471" i="25"/>
  <c r="S4472" i="25"/>
  <c r="T4472" i="25"/>
  <c r="U4472" i="25"/>
  <c r="V4472" i="25"/>
  <c r="W4472" i="25"/>
  <c r="X4472" i="25"/>
  <c r="S4473" i="25"/>
  <c r="T4473" i="25"/>
  <c r="U4473" i="25"/>
  <c r="V4473" i="25"/>
  <c r="W4473" i="25"/>
  <c r="X4473" i="25"/>
  <c r="S4474" i="25"/>
  <c r="T4474" i="25"/>
  <c r="U4474" i="25"/>
  <c r="V4474" i="25"/>
  <c r="W4474" i="25"/>
  <c r="X4474" i="25"/>
  <c r="S4475" i="25"/>
  <c r="T4475" i="25"/>
  <c r="U4475" i="25"/>
  <c r="V4475" i="25"/>
  <c r="W4475" i="25"/>
  <c r="X4475" i="25"/>
  <c r="S4476" i="25"/>
  <c r="T4476" i="25"/>
  <c r="U4476" i="25"/>
  <c r="V4476" i="25"/>
  <c r="W4476" i="25"/>
  <c r="X4476" i="25"/>
  <c r="S4477" i="25"/>
  <c r="T4477" i="25"/>
  <c r="U4477" i="25"/>
  <c r="V4477" i="25"/>
  <c r="W4477" i="25"/>
  <c r="X4477" i="25"/>
  <c r="S4478" i="25"/>
  <c r="T4478" i="25"/>
  <c r="U4478" i="25"/>
  <c r="V4478" i="25"/>
  <c r="W4478" i="25"/>
  <c r="X4478" i="25"/>
  <c r="S4479" i="25"/>
  <c r="T4479" i="25"/>
  <c r="U4479" i="25"/>
  <c r="V4479" i="25"/>
  <c r="W4479" i="25"/>
  <c r="X4479" i="25"/>
  <c r="S4480" i="25"/>
  <c r="T4480" i="25"/>
  <c r="U4480" i="25"/>
  <c r="V4480" i="25"/>
  <c r="W4480" i="25"/>
  <c r="X4480" i="25"/>
  <c r="S4481" i="25"/>
  <c r="T4481" i="25"/>
  <c r="U4481" i="25"/>
  <c r="V4481" i="25"/>
  <c r="W4481" i="25"/>
  <c r="X4481" i="25"/>
  <c r="S4482" i="25"/>
  <c r="T4482" i="25"/>
  <c r="U4482" i="25"/>
  <c r="V4482" i="25"/>
  <c r="W4482" i="25"/>
  <c r="X4482" i="25"/>
  <c r="S4483" i="25"/>
  <c r="T4483" i="25"/>
  <c r="U4483" i="25"/>
  <c r="V4483" i="25"/>
  <c r="W4483" i="25"/>
  <c r="X4483" i="25"/>
  <c r="S4484" i="25"/>
  <c r="T4484" i="25"/>
  <c r="U4484" i="25"/>
  <c r="V4484" i="25"/>
  <c r="W4484" i="25"/>
  <c r="X4484" i="25"/>
  <c r="S4485" i="25"/>
  <c r="T4485" i="25"/>
  <c r="U4485" i="25"/>
  <c r="V4485" i="25"/>
  <c r="W4485" i="25"/>
  <c r="X4485" i="25"/>
  <c r="S4486" i="25"/>
  <c r="T4486" i="25"/>
  <c r="U4486" i="25"/>
  <c r="V4486" i="25"/>
  <c r="W4486" i="25"/>
  <c r="X4486" i="25"/>
  <c r="S4487" i="25"/>
  <c r="T4487" i="25"/>
  <c r="U4487" i="25"/>
  <c r="V4487" i="25"/>
  <c r="W4487" i="25"/>
  <c r="X4487" i="25"/>
  <c r="S4488" i="25"/>
  <c r="T4488" i="25"/>
  <c r="U4488" i="25"/>
  <c r="V4488" i="25"/>
  <c r="W4488" i="25"/>
  <c r="X4488" i="25"/>
  <c r="S4489" i="25"/>
  <c r="T4489" i="25"/>
  <c r="U4489" i="25"/>
  <c r="V4489" i="25"/>
  <c r="W4489" i="25"/>
  <c r="X4489" i="25"/>
  <c r="S4490" i="25"/>
  <c r="T4490" i="25"/>
  <c r="U4490" i="25"/>
  <c r="V4490" i="25"/>
  <c r="W4490" i="25"/>
  <c r="X4490" i="25"/>
  <c r="S4491" i="25"/>
  <c r="T4491" i="25"/>
  <c r="U4491" i="25"/>
  <c r="V4491" i="25"/>
  <c r="W4491" i="25"/>
  <c r="X4491" i="25"/>
  <c r="S4492" i="25"/>
  <c r="T4492" i="25"/>
  <c r="U4492" i="25"/>
  <c r="V4492" i="25"/>
  <c r="W4492" i="25"/>
  <c r="X4492" i="25"/>
  <c r="S4493" i="25"/>
  <c r="T4493" i="25"/>
  <c r="U4493" i="25"/>
  <c r="V4493" i="25"/>
  <c r="W4493" i="25"/>
  <c r="X4493" i="25"/>
  <c r="S4494" i="25"/>
  <c r="T4494" i="25"/>
  <c r="U4494" i="25"/>
  <c r="V4494" i="25"/>
  <c r="W4494" i="25"/>
  <c r="X4494" i="25"/>
  <c r="S4495" i="25"/>
  <c r="T4495" i="25"/>
  <c r="U4495" i="25"/>
  <c r="V4495" i="25"/>
  <c r="W4495" i="25"/>
  <c r="X4495" i="25"/>
  <c r="S4496" i="25"/>
  <c r="T4496" i="25"/>
  <c r="U4496" i="25"/>
  <c r="V4496" i="25"/>
  <c r="W4496" i="25"/>
  <c r="X4496" i="25"/>
  <c r="S4497" i="25"/>
  <c r="T4497" i="25"/>
  <c r="U4497" i="25"/>
  <c r="V4497" i="25"/>
  <c r="W4497" i="25"/>
  <c r="X4497" i="25"/>
  <c r="S4498" i="25"/>
  <c r="T4498" i="25"/>
  <c r="U4498" i="25"/>
  <c r="V4498" i="25"/>
  <c r="W4498" i="25"/>
  <c r="X4498" i="25"/>
  <c r="S4499" i="25"/>
  <c r="T4499" i="25"/>
  <c r="U4499" i="25"/>
  <c r="V4499" i="25"/>
  <c r="W4499" i="25"/>
  <c r="X4499" i="25"/>
  <c r="S4500" i="25"/>
  <c r="T4500" i="25"/>
  <c r="U4500" i="25"/>
  <c r="V4500" i="25"/>
  <c r="W4500" i="25"/>
  <c r="X4500" i="25"/>
  <c r="S4501" i="25"/>
  <c r="T4501" i="25"/>
  <c r="U4501" i="25"/>
  <c r="V4501" i="25"/>
  <c r="W4501" i="25"/>
  <c r="X4501" i="25"/>
  <c r="S4502" i="25"/>
  <c r="T4502" i="25"/>
  <c r="U4502" i="25"/>
  <c r="V4502" i="25"/>
  <c r="W4502" i="25"/>
  <c r="X4502" i="25"/>
  <c r="S4503" i="25"/>
  <c r="T4503" i="25"/>
  <c r="U4503" i="25"/>
  <c r="V4503" i="25"/>
  <c r="W4503" i="25"/>
  <c r="X4503" i="25"/>
  <c r="S4504" i="25"/>
  <c r="T4504" i="25"/>
  <c r="U4504" i="25"/>
  <c r="V4504" i="25"/>
  <c r="W4504" i="25"/>
  <c r="X4504" i="25"/>
  <c r="S4505" i="25"/>
  <c r="T4505" i="25"/>
  <c r="U4505" i="25"/>
  <c r="V4505" i="25"/>
  <c r="W4505" i="25"/>
  <c r="X4505" i="25"/>
  <c r="S4506" i="25"/>
  <c r="T4506" i="25"/>
  <c r="U4506" i="25"/>
  <c r="V4506" i="25"/>
  <c r="W4506" i="25"/>
  <c r="X4506" i="25"/>
  <c r="S4507" i="25"/>
  <c r="T4507" i="25"/>
  <c r="U4507" i="25"/>
  <c r="V4507" i="25"/>
  <c r="W4507" i="25"/>
  <c r="X4507" i="25"/>
  <c r="S4508" i="25"/>
  <c r="T4508" i="25"/>
  <c r="U4508" i="25"/>
  <c r="V4508" i="25"/>
  <c r="W4508" i="25"/>
  <c r="X4508" i="25"/>
  <c r="S4509" i="25"/>
  <c r="T4509" i="25"/>
  <c r="U4509" i="25"/>
  <c r="V4509" i="25"/>
  <c r="W4509" i="25"/>
  <c r="X4509" i="25"/>
  <c r="S4510" i="25"/>
  <c r="T4510" i="25"/>
  <c r="U4510" i="25"/>
  <c r="V4510" i="25"/>
  <c r="W4510" i="25"/>
  <c r="X4510" i="25"/>
  <c r="S4511" i="25"/>
  <c r="T4511" i="25"/>
  <c r="U4511" i="25"/>
  <c r="V4511" i="25"/>
  <c r="W4511" i="25"/>
  <c r="X4511" i="25"/>
  <c r="S4512" i="25"/>
  <c r="T4512" i="25"/>
  <c r="U4512" i="25"/>
  <c r="V4512" i="25"/>
  <c r="W4512" i="25"/>
  <c r="X4512" i="25"/>
  <c r="S4513" i="25"/>
  <c r="T4513" i="25"/>
  <c r="U4513" i="25"/>
  <c r="V4513" i="25"/>
  <c r="W4513" i="25"/>
  <c r="X4513" i="25"/>
  <c r="S4514" i="25"/>
  <c r="T4514" i="25"/>
  <c r="U4514" i="25"/>
  <c r="V4514" i="25"/>
  <c r="W4514" i="25"/>
  <c r="X4514" i="25"/>
  <c r="S4515" i="25"/>
  <c r="T4515" i="25"/>
  <c r="U4515" i="25"/>
  <c r="V4515" i="25"/>
  <c r="W4515" i="25"/>
  <c r="X4515" i="25"/>
  <c r="S4516" i="25"/>
  <c r="T4516" i="25"/>
  <c r="U4516" i="25"/>
  <c r="V4516" i="25"/>
  <c r="W4516" i="25"/>
  <c r="X4516" i="25"/>
  <c r="S4517" i="25"/>
  <c r="T4517" i="25"/>
  <c r="U4517" i="25"/>
  <c r="V4517" i="25"/>
  <c r="W4517" i="25"/>
  <c r="X4517" i="25"/>
  <c r="S4518" i="25"/>
  <c r="T4518" i="25"/>
  <c r="U4518" i="25"/>
  <c r="V4518" i="25"/>
  <c r="W4518" i="25"/>
  <c r="X4518" i="25"/>
  <c r="S4519" i="25"/>
  <c r="T4519" i="25"/>
  <c r="U4519" i="25"/>
  <c r="V4519" i="25"/>
  <c r="W4519" i="25"/>
  <c r="X4519" i="25"/>
  <c r="S4520" i="25"/>
  <c r="T4520" i="25"/>
  <c r="U4520" i="25"/>
  <c r="V4520" i="25"/>
  <c r="W4520" i="25"/>
  <c r="X4520" i="25"/>
  <c r="S4521" i="25"/>
  <c r="T4521" i="25"/>
  <c r="U4521" i="25"/>
  <c r="V4521" i="25"/>
  <c r="W4521" i="25"/>
  <c r="X4521" i="25"/>
  <c r="S4522" i="25"/>
  <c r="T4522" i="25"/>
  <c r="U4522" i="25"/>
  <c r="V4522" i="25"/>
  <c r="W4522" i="25"/>
  <c r="X4522" i="25"/>
  <c r="S4523" i="25"/>
  <c r="T4523" i="25"/>
  <c r="U4523" i="25"/>
  <c r="V4523" i="25"/>
  <c r="W4523" i="25"/>
  <c r="X4523" i="25"/>
  <c r="S4524" i="25"/>
  <c r="T4524" i="25"/>
  <c r="U4524" i="25"/>
  <c r="V4524" i="25"/>
  <c r="W4524" i="25"/>
  <c r="X4524" i="25"/>
  <c r="S4525" i="25"/>
  <c r="T4525" i="25"/>
  <c r="U4525" i="25"/>
  <c r="V4525" i="25"/>
  <c r="W4525" i="25"/>
  <c r="X4525" i="25"/>
  <c r="S4526" i="25"/>
  <c r="T4526" i="25"/>
  <c r="U4526" i="25"/>
  <c r="V4526" i="25"/>
  <c r="W4526" i="25"/>
  <c r="X4526" i="25"/>
  <c r="S4527" i="25"/>
  <c r="T4527" i="25"/>
  <c r="U4527" i="25"/>
  <c r="V4527" i="25"/>
  <c r="W4527" i="25"/>
  <c r="X4527" i="25"/>
  <c r="S4528" i="25"/>
  <c r="T4528" i="25"/>
  <c r="U4528" i="25"/>
  <c r="V4528" i="25"/>
  <c r="W4528" i="25"/>
  <c r="X4528" i="25"/>
  <c r="S4529" i="25"/>
  <c r="T4529" i="25"/>
  <c r="U4529" i="25"/>
  <c r="V4529" i="25"/>
  <c r="W4529" i="25"/>
  <c r="X4529" i="25"/>
  <c r="S4530" i="25"/>
  <c r="T4530" i="25"/>
  <c r="U4530" i="25"/>
  <c r="V4530" i="25"/>
  <c r="W4530" i="25"/>
  <c r="X4530" i="25"/>
  <c r="S4531" i="25"/>
  <c r="T4531" i="25"/>
  <c r="U4531" i="25"/>
  <c r="V4531" i="25"/>
  <c r="W4531" i="25"/>
  <c r="X4531" i="25"/>
  <c r="S4532" i="25"/>
  <c r="T4532" i="25"/>
  <c r="U4532" i="25"/>
  <c r="V4532" i="25"/>
  <c r="W4532" i="25"/>
  <c r="X4532" i="25"/>
  <c r="S4533" i="25"/>
  <c r="T4533" i="25"/>
  <c r="U4533" i="25"/>
  <c r="V4533" i="25"/>
  <c r="W4533" i="25"/>
  <c r="X4533" i="25"/>
  <c r="S4534" i="25"/>
  <c r="T4534" i="25"/>
  <c r="U4534" i="25"/>
  <c r="V4534" i="25"/>
  <c r="W4534" i="25"/>
  <c r="X4534" i="25"/>
  <c r="S4535" i="25"/>
  <c r="T4535" i="25"/>
  <c r="U4535" i="25"/>
  <c r="V4535" i="25"/>
  <c r="W4535" i="25"/>
  <c r="X4535" i="25"/>
  <c r="S4536" i="25"/>
  <c r="T4536" i="25"/>
  <c r="U4536" i="25"/>
  <c r="V4536" i="25"/>
  <c r="W4536" i="25"/>
  <c r="X4536" i="25"/>
  <c r="S4537" i="25"/>
  <c r="T4537" i="25"/>
  <c r="U4537" i="25"/>
  <c r="V4537" i="25"/>
  <c r="W4537" i="25"/>
  <c r="X4537" i="25"/>
  <c r="S4538" i="25"/>
  <c r="T4538" i="25"/>
  <c r="U4538" i="25"/>
  <c r="V4538" i="25"/>
  <c r="W4538" i="25"/>
  <c r="X4538" i="25"/>
  <c r="S4539" i="25"/>
  <c r="T4539" i="25"/>
  <c r="U4539" i="25"/>
  <c r="V4539" i="25"/>
  <c r="W4539" i="25"/>
  <c r="X4539" i="25"/>
  <c r="S4540" i="25"/>
  <c r="T4540" i="25"/>
  <c r="U4540" i="25"/>
  <c r="V4540" i="25"/>
  <c r="W4540" i="25"/>
  <c r="X4540" i="25"/>
  <c r="S4541" i="25"/>
  <c r="T4541" i="25"/>
  <c r="U4541" i="25"/>
  <c r="V4541" i="25"/>
  <c r="W4541" i="25"/>
  <c r="X4541" i="25"/>
  <c r="S4542" i="25"/>
  <c r="T4542" i="25"/>
  <c r="U4542" i="25"/>
  <c r="V4542" i="25"/>
  <c r="W4542" i="25"/>
  <c r="X4542" i="25"/>
  <c r="S4543" i="25"/>
  <c r="T4543" i="25"/>
  <c r="U4543" i="25"/>
  <c r="V4543" i="25"/>
  <c r="W4543" i="25"/>
  <c r="X4543" i="25"/>
  <c r="S4544" i="25"/>
  <c r="T4544" i="25"/>
  <c r="U4544" i="25"/>
  <c r="V4544" i="25"/>
  <c r="W4544" i="25"/>
  <c r="X4544" i="25"/>
  <c r="S4545" i="25"/>
  <c r="T4545" i="25"/>
  <c r="U4545" i="25"/>
  <c r="V4545" i="25"/>
  <c r="W4545" i="25"/>
  <c r="X4545" i="25"/>
  <c r="S4546" i="25"/>
  <c r="T4546" i="25"/>
  <c r="U4546" i="25"/>
  <c r="V4546" i="25"/>
  <c r="W4546" i="25"/>
  <c r="X4546" i="25"/>
  <c r="S4547" i="25"/>
  <c r="T4547" i="25"/>
  <c r="U4547" i="25"/>
  <c r="V4547" i="25"/>
  <c r="W4547" i="25"/>
  <c r="X4547" i="25"/>
  <c r="S4548" i="25"/>
  <c r="T4548" i="25"/>
  <c r="U4548" i="25"/>
  <c r="V4548" i="25"/>
  <c r="W4548" i="25"/>
  <c r="X4548" i="25"/>
  <c r="S4549" i="25"/>
  <c r="T4549" i="25"/>
  <c r="U4549" i="25"/>
  <c r="V4549" i="25"/>
  <c r="W4549" i="25"/>
  <c r="X4549" i="25"/>
  <c r="S4550" i="25"/>
  <c r="T4550" i="25"/>
  <c r="U4550" i="25"/>
  <c r="V4550" i="25"/>
  <c r="W4550" i="25"/>
  <c r="X4550" i="25"/>
  <c r="S4551" i="25"/>
  <c r="T4551" i="25"/>
  <c r="U4551" i="25"/>
  <c r="V4551" i="25"/>
  <c r="W4551" i="25"/>
  <c r="X4551" i="25"/>
  <c r="S4552" i="25"/>
  <c r="T4552" i="25"/>
  <c r="U4552" i="25"/>
  <c r="V4552" i="25"/>
  <c r="W4552" i="25"/>
  <c r="X4552" i="25"/>
  <c r="S4553" i="25"/>
  <c r="T4553" i="25"/>
  <c r="U4553" i="25"/>
  <c r="V4553" i="25"/>
  <c r="W4553" i="25"/>
  <c r="X4553" i="25"/>
  <c r="S4554" i="25"/>
  <c r="T4554" i="25"/>
  <c r="U4554" i="25"/>
  <c r="V4554" i="25"/>
  <c r="W4554" i="25"/>
  <c r="X4554" i="25"/>
  <c r="S4555" i="25"/>
  <c r="T4555" i="25"/>
  <c r="U4555" i="25"/>
  <c r="V4555" i="25"/>
  <c r="W4555" i="25"/>
  <c r="X4555" i="25"/>
  <c r="S4556" i="25"/>
  <c r="T4556" i="25"/>
  <c r="U4556" i="25"/>
  <c r="V4556" i="25"/>
  <c r="W4556" i="25"/>
  <c r="X4556" i="25"/>
  <c r="S4557" i="25"/>
  <c r="T4557" i="25"/>
  <c r="U4557" i="25"/>
  <c r="V4557" i="25"/>
  <c r="W4557" i="25"/>
  <c r="X4557" i="25"/>
  <c r="S4558" i="25"/>
  <c r="T4558" i="25"/>
  <c r="U4558" i="25"/>
  <c r="V4558" i="25"/>
  <c r="W4558" i="25"/>
  <c r="X4558" i="25"/>
  <c r="S4559" i="25"/>
  <c r="T4559" i="25"/>
  <c r="U4559" i="25"/>
  <c r="V4559" i="25"/>
  <c r="W4559" i="25"/>
  <c r="X4559" i="25"/>
  <c r="S4560" i="25"/>
  <c r="T4560" i="25"/>
  <c r="U4560" i="25"/>
  <c r="V4560" i="25"/>
  <c r="W4560" i="25"/>
  <c r="X4560" i="25"/>
  <c r="S4561" i="25"/>
  <c r="T4561" i="25"/>
  <c r="U4561" i="25"/>
  <c r="V4561" i="25"/>
  <c r="W4561" i="25"/>
  <c r="X4561" i="25"/>
  <c r="S4562" i="25"/>
  <c r="T4562" i="25"/>
  <c r="U4562" i="25"/>
  <c r="V4562" i="25"/>
  <c r="W4562" i="25"/>
  <c r="X4562" i="25"/>
  <c r="S4563" i="25"/>
  <c r="T4563" i="25"/>
  <c r="U4563" i="25"/>
  <c r="V4563" i="25"/>
  <c r="W4563" i="25"/>
  <c r="X4563" i="25"/>
  <c r="S4564" i="25"/>
  <c r="T4564" i="25"/>
  <c r="U4564" i="25"/>
  <c r="V4564" i="25"/>
  <c r="W4564" i="25"/>
  <c r="X4564" i="25"/>
  <c r="S4565" i="25"/>
  <c r="T4565" i="25"/>
  <c r="U4565" i="25"/>
  <c r="V4565" i="25"/>
  <c r="W4565" i="25"/>
  <c r="X4565" i="25"/>
  <c r="S4566" i="25"/>
  <c r="T4566" i="25"/>
  <c r="U4566" i="25"/>
  <c r="V4566" i="25"/>
  <c r="W4566" i="25"/>
  <c r="X4566" i="25"/>
  <c r="S4567" i="25"/>
  <c r="T4567" i="25"/>
  <c r="U4567" i="25"/>
  <c r="V4567" i="25"/>
  <c r="W4567" i="25"/>
  <c r="X4567" i="25"/>
  <c r="S4568" i="25"/>
  <c r="T4568" i="25"/>
  <c r="U4568" i="25"/>
  <c r="V4568" i="25"/>
  <c r="W4568" i="25"/>
  <c r="X4568" i="25"/>
  <c r="S4569" i="25"/>
  <c r="T4569" i="25"/>
  <c r="U4569" i="25"/>
  <c r="V4569" i="25"/>
  <c r="W4569" i="25"/>
  <c r="X4569" i="25"/>
  <c r="S4570" i="25"/>
  <c r="T4570" i="25"/>
  <c r="U4570" i="25"/>
  <c r="V4570" i="25"/>
  <c r="W4570" i="25"/>
  <c r="X4570" i="25"/>
  <c r="S4571" i="25"/>
  <c r="T4571" i="25"/>
  <c r="U4571" i="25"/>
  <c r="V4571" i="25"/>
  <c r="W4571" i="25"/>
  <c r="X4571" i="25"/>
  <c r="S4572" i="25"/>
  <c r="T4572" i="25"/>
  <c r="U4572" i="25"/>
  <c r="V4572" i="25"/>
  <c r="W4572" i="25"/>
  <c r="X4572" i="25"/>
  <c r="S4573" i="25"/>
  <c r="T4573" i="25"/>
  <c r="U4573" i="25"/>
  <c r="V4573" i="25"/>
  <c r="W4573" i="25"/>
  <c r="X4573" i="25"/>
  <c r="S4574" i="25"/>
  <c r="T4574" i="25"/>
  <c r="U4574" i="25"/>
  <c r="V4574" i="25"/>
  <c r="W4574" i="25"/>
  <c r="X4574" i="25"/>
  <c r="S4575" i="25"/>
  <c r="T4575" i="25"/>
  <c r="U4575" i="25"/>
  <c r="V4575" i="25"/>
  <c r="W4575" i="25"/>
  <c r="X4575" i="25"/>
  <c r="S4576" i="25"/>
  <c r="T4576" i="25"/>
  <c r="U4576" i="25"/>
  <c r="V4576" i="25"/>
  <c r="W4576" i="25"/>
  <c r="X4576" i="25"/>
  <c r="S4577" i="25"/>
  <c r="T4577" i="25"/>
  <c r="U4577" i="25"/>
  <c r="V4577" i="25"/>
  <c r="W4577" i="25"/>
  <c r="X4577" i="25"/>
  <c r="S4578" i="25"/>
  <c r="T4578" i="25"/>
  <c r="U4578" i="25"/>
  <c r="V4578" i="25"/>
  <c r="W4578" i="25"/>
  <c r="X4578" i="25"/>
  <c r="S4579" i="25"/>
  <c r="T4579" i="25"/>
  <c r="U4579" i="25"/>
  <c r="V4579" i="25"/>
  <c r="W4579" i="25"/>
  <c r="X4579" i="25"/>
  <c r="S4580" i="25"/>
  <c r="T4580" i="25"/>
  <c r="U4580" i="25"/>
  <c r="V4580" i="25"/>
  <c r="W4580" i="25"/>
  <c r="X4580" i="25"/>
  <c r="S4581" i="25"/>
  <c r="T4581" i="25"/>
  <c r="U4581" i="25"/>
  <c r="V4581" i="25"/>
  <c r="W4581" i="25"/>
  <c r="X4581" i="25"/>
  <c r="S4582" i="25"/>
  <c r="T4582" i="25"/>
  <c r="U4582" i="25"/>
  <c r="V4582" i="25"/>
  <c r="W4582" i="25"/>
  <c r="X4582" i="25"/>
  <c r="S4583" i="25"/>
  <c r="T4583" i="25"/>
  <c r="U4583" i="25"/>
  <c r="V4583" i="25"/>
  <c r="W4583" i="25"/>
  <c r="X4583" i="25"/>
  <c r="S4584" i="25"/>
  <c r="T4584" i="25"/>
  <c r="U4584" i="25"/>
  <c r="V4584" i="25"/>
  <c r="W4584" i="25"/>
  <c r="X4584" i="25"/>
  <c r="S4585" i="25"/>
  <c r="T4585" i="25"/>
  <c r="U4585" i="25"/>
  <c r="V4585" i="25"/>
  <c r="W4585" i="25"/>
  <c r="X4585" i="25"/>
  <c r="S4586" i="25"/>
  <c r="T4586" i="25"/>
  <c r="U4586" i="25"/>
  <c r="V4586" i="25"/>
  <c r="W4586" i="25"/>
  <c r="X4586" i="25"/>
  <c r="S4587" i="25"/>
  <c r="T4587" i="25"/>
  <c r="U4587" i="25"/>
  <c r="V4587" i="25"/>
  <c r="W4587" i="25"/>
  <c r="X4587" i="25"/>
  <c r="S4588" i="25"/>
  <c r="T4588" i="25"/>
  <c r="U4588" i="25"/>
  <c r="V4588" i="25"/>
  <c r="W4588" i="25"/>
  <c r="X4588" i="25"/>
  <c r="S4589" i="25"/>
  <c r="T4589" i="25"/>
  <c r="U4589" i="25"/>
  <c r="V4589" i="25"/>
  <c r="W4589" i="25"/>
  <c r="X4589" i="25"/>
  <c r="S4590" i="25"/>
  <c r="T4590" i="25"/>
  <c r="U4590" i="25"/>
  <c r="V4590" i="25"/>
  <c r="W4590" i="25"/>
  <c r="X4590" i="25"/>
  <c r="S4591" i="25"/>
  <c r="T4591" i="25"/>
  <c r="U4591" i="25"/>
  <c r="V4591" i="25"/>
  <c r="W4591" i="25"/>
  <c r="X4591" i="25"/>
  <c r="S4592" i="25"/>
  <c r="T4592" i="25"/>
  <c r="U4592" i="25"/>
  <c r="V4592" i="25"/>
  <c r="W4592" i="25"/>
  <c r="X4592" i="25"/>
  <c r="S4593" i="25"/>
  <c r="T4593" i="25"/>
  <c r="U4593" i="25"/>
  <c r="V4593" i="25"/>
  <c r="W4593" i="25"/>
  <c r="X4593" i="25"/>
  <c r="S4594" i="25"/>
  <c r="T4594" i="25"/>
  <c r="U4594" i="25"/>
  <c r="V4594" i="25"/>
  <c r="W4594" i="25"/>
  <c r="X4594" i="25"/>
  <c r="S4595" i="25"/>
  <c r="T4595" i="25"/>
  <c r="U4595" i="25"/>
  <c r="V4595" i="25"/>
  <c r="W4595" i="25"/>
  <c r="X4595" i="25"/>
  <c r="S4596" i="25"/>
  <c r="T4596" i="25"/>
  <c r="U4596" i="25"/>
  <c r="V4596" i="25"/>
  <c r="W4596" i="25"/>
  <c r="X4596" i="25"/>
  <c r="S4597" i="25"/>
  <c r="T4597" i="25"/>
  <c r="U4597" i="25"/>
  <c r="V4597" i="25"/>
  <c r="W4597" i="25"/>
  <c r="X4597" i="25"/>
  <c r="S4598" i="25"/>
  <c r="T4598" i="25"/>
  <c r="U4598" i="25"/>
  <c r="V4598" i="25"/>
  <c r="W4598" i="25"/>
  <c r="X4598" i="25"/>
  <c r="S4599" i="25"/>
  <c r="T4599" i="25"/>
  <c r="U4599" i="25"/>
  <c r="V4599" i="25"/>
  <c r="W4599" i="25"/>
  <c r="X4599" i="25"/>
  <c r="S4600" i="25"/>
  <c r="T4600" i="25"/>
  <c r="U4600" i="25"/>
  <c r="V4600" i="25"/>
  <c r="W4600" i="25"/>
  <c r="X4600" i="25"/>
  <c r="S4601" i="25"/>
  <c r="T4601" i="25"/>
  <c r="U4601" i="25"/>
  <c r="V4601" i="25"/>
  <c r="W4601" i="25"/>
  <c r="X4601" i="25"/>
  <c r="S4602" i="25"/>
  <c r="T4602" i="25"/>
  <c r="U4602" i="25"/>
  <c r="V4602" i="25"/>
  <c r="W4602" i="25"/>
  <c r="X4602" i="25"/>
  <c r="S4603" i="25"/>
  <c r="T4603" i="25"/>
  <c r="U4603" i="25"/>
  <c r="V4603" i="25"/>
  <c r="W4603" i="25"/>
  <c r="X4603" i="25"/>
  <c r="S4604" i="25"/>
  <c r="T4604" i="25"/>
  <c r="U4604" i="25"/>
  <c r="V4604" i="25"/>
  <c r="W4604" i="25"/>
  <c r="X4604" i="25"/>
  <c r="S4605" i="25"/>
  <c r="T4605" i="25"/>
  <c r="U4605" i="25"/>
  <c r="V4605" i="25"/>
  <c r="W4605" i="25"/>
  <c r="X4605" i="25"/>
  <c r="S4606" i="25"/>
  <c r="T4606" i="25"/>
  <c r="U4606" i="25"/>
  <c r="V4606" i="25"/>
  <c r="W4606" i="25"/>
  <c r="X4606" i="25"/>
  <c r="S4607" i="25"/>
  <c r="T4607" i="25"/>
  <c r="U4607" i="25"/>
  <c r="V4607" i="25"/>
  <c r="W4607" i="25"/>
  <c r="X4607" i="25"/>
  <c r="S4608" i="25"/>
  <c r="T4608" i="25"/>
  <c r="U4608" i="25"/>
  <c r="V4608" i="25"/>
  <c r="W4608" i="25"/>
  <c r="X4608" i="25"/>
  <c r="S4609" i="25"/>
  <c r="T4609" i="25"/>
  <c r="U4609" i="25"/>
  <c r="V4609" i="25"/>
  <c r="W4609" i="25"/>
  <c r="X4609" i="25"/>
  <c r="S4610" i="25"/>
  <c r="T4610" i="25"/>
  <c r="U4610" i="25"/>
  <c r="V4610" i="25"/>
  <c r="W4610" i="25"/>
  <c r="X4610" i="25"/>
  <c r="S4611" i="25"/>
  <c r="T4611" i="25"/>
  <c r="U4611" i="25"/>
  <c r="V4611" i="25"/>
  <c r="W4611" i="25"/>
  <c r="X4611" i="25"/>
  <c r="S4612" i="25"/>
  <c r="T4612" i="25"/>
  <c r="U4612" i="25"/>
  <c r="V4612" i="25"/>
  <c r="W4612" i="25"/>
  <c r="X4612" i="25"/>
  <c r="S4613" i="25"/>
  <c r="T4613" i="25"/>
  <c r="U4613" i="25"/>
  <c r="V4613" i="25"/>
  <c r="W4613" i="25"/>
  <c r="X4613" i="25"/>
  <c r="T4614" i="25"/>
  <c r="U4614" i="25"/>
  <c r="V4614" i="25"/>
  <c r="W4614" i="25"/>
  <c r="X4614" i="25"/>
  <c r="S4615" i="25"/>
  <c r="T4615" i="25"/>
  <c r="U4615" i="25"/>
  <c r="V4615" i="25"/>
  <c r="W4615" i="25"/>
  <c r="X4615" i="25"/>
  <c r="S4616" i="25"/>
  <c r="T4616" i="25"/>
  <c r="U4616" i="25"/>
  <c r="V4616" i="25"/>
  <c r="W4616" i="25"/>
  <c r="X4616" i="25"/>
  <c r="S4617" i="25"/>
  <c r="T4617" i="25"/>
  <c r="U4617" i="25"/>
  <c r="V4617" i="25"/>
  <c r="W4617" i="25"/>
  <c r="X4617" i="25"/>
  <c r="S4618" i="25"/>
  <c r="T4618" i="25"/>
  <c r="U4618" i="25"/>
  <c r="V4618" i="25"/>
  <c r="W4618" i="25"/>
  <c r="X4618" i="25"/>
  <c r="S4619" i="25"/>
  <c r="T4619" i="25"/>
  <c r="U4619" i="25"/>
  <c r="V4619" i="25"/>
  <c r="W4619" i="25"/>
  <c r="X4619" i="25"/>
  <c r="S4620" i="25"/>
  <c r="T4620" i="25"/>
  <c r="U4620" i="25"/>
  <c r="V4620" i="25"/>
  <c r="W4620" i="25"/>
  <c r="X4620" i="25"/>
  <c r="S4621" i="25"/>
  <c r="T4621" i="25"/>
  <c r="U4621" i="25"/>
  <c r="V4621" i="25"/>
  <c r="W4621" i="25"/>
  <c r="X4621" i="25"/>
  <c r="S4622" i="25"/>
  <c r="T4622" i="25"/>
  <c r="U4622" i="25"/>
  <c r="V4622" i="25"/>
  <c r="W4622" i="25"/>
  <c r="X4622" i="25"/>
  <c r="S4623" i="25"/>
  <c r="T4623" i="25"/>
  <c r="U4623" i="25"/>
  <c r="V4623" i="25"/>
  <c r="W4623" i="25"/>
  <c r="X4623" i="25"/>
  <c r="S4624" i="25"/>
  <c r="T4624" i="25"/>
  <c r="U4624" i="25"/>
  <c r="V4624" i="25"/>
  <c r="W4624" i="25"/>
  <c r="X4624" i="25"/>
  <c r="S4625" i="25"/>
  <c r="T4625" i="25"/>
  <c r="U4625" i="25"/>
  <c r="V4625" i="25"/>
  <c r="W4625" i="25"/>
  <c r="X4625" i="25"/>
  <c r="S4626" i="25"/>
  <c r="T4626" i="25"/>
  <c r="U4626" i="25"/>
  <c r="V4626" i="25"/>
  <c r="W4626" i="25"/>
  <c r="X4626" i="25"/>
  <c r="S4627" i="25"/>
  <c r="T4627" i="25"/>
  <c r="U4627" i="25"/>
  <c r="V4627" i="25"/>
  <c r="W4627" i="25"/>
  <c r="X4627" i="25"/>
  <c r="S4628" i="25"/>
  <c r="T4628" i="25"/>
  <c r="U4628" i="25"/>
  <c r="V4628" i="25"/>
  <c r="W4628" i="25"/>
  <c r="X4628" i="25"/>
  <c r="S4629" i="25"/>
  <c r="T4629" i="25"/>
  <c r="U4629" i="25"/>
  <c r="V4629" i="25"/>
  <c r="W4629" i="25"/>
  <c r="X4629" i="25"/>
  <c r="S4630" i="25"/>
  <c r="T4630" i="25"/>
  <c r="U4630" i="25"/>
  <c r="V4630" i="25"/>
  <c r="W4630" i="25"/>
  <c r="X4630" i="25"/>
  <c r="S4631" i="25"/>
  <c r="T4631" i="25"/>
  <c r="U4631" i="25"/>
  <c r="V4631" i="25"/>
  <c r="W4631" i="25"/>
  <c r="X4631" i="25"/>
  <c r="S4632" i="25"/>
  <c r="T4632" i="25"/>
  <c r="U4632" i="25"/>
  <c r="V4632" i="25"/>
  <c r="W4632" i="25"/>
  <c r="X4632" i="25"/>
  <c r="S4633" i="25"/>
  <c r="T4633" i="25"/>
  <c r="U4633" i="25"/>
  <c r="V4633" i="25"/>
  <c r="W4633" i="25"/>
  <c r="X4633" i="25"/>
  <c r="S4634" i="25"/>
  <c r="T4634" i="25"/>
  <c r="U4634" i="25"/>
  <c r="V4634" i="25"/>
  <c r="W4634" i="25"/>
  <c r="X4634" i="25"/>
  <c r="S4635" i="25"/>
  <c r="T4635" i="25"/>
  <c r="U4635" i="25"/>
  <c r="V4635" i="25"/>
  <c r="W4635" i="25"/>
  <c r="X4635" i="25"/>
  <c r="S4636" i="25"/>
  <c r="T4636" i="25"/>
  <c r="U4636" i="25"/>
  <c r="V4636" i="25"/>
  <c r="W4636" i="25"/>
  <c r="X4636" i="25"/>
  <c r="S4637" i="25"/>
  <c r="T4637" i="25"/>
  <c r="U4637" i="25"/>
  <c r="V4637" i="25"/>
  <c r="W4637" i="25"/>
  <c r="X4637" i="25"/>
  <c r="S4638" i="25"/>
  <c r="T4638" i="25"/>
  <c r="U4638" i="25"/>
  <c r="V4638" i="25"/>
  <c r="W4638" i="25"/>
  <c r="X4638" i="25"/>
  <c r="S4639" i="25"/>
  <c r="T4639" i="25"/>
  <c r="U4639" i="25"/>
  <c r="V4639" i="25"/>
  <c r="W4639" i="25"/>
  <c r="X4639" i="25"/>
  <c r="S4640" i="25"/>
  <c r="T4640" i="25"/>
  <c r="U4640" i="25"/>
  <c r="V4640" i="25"/>
  <c r="W4640" i="25"/>
  <c r="X4640" i="25"/>
  <c r="S4641" i="25"/>
  <c r="T4641" i="25"/>
  <c r="U4641" i="25"/>
  <c r="V4641" i="25"/>
  <c r="W4641" i="25"/>
  <c r="X4641" i="25"/>
  <c r="S4642" i="25"/>
  <c r="T4642" i="25"/>
  <c r="U4642" i="25"/>
  <c r="V4642" i="25"/>
  <c r="W4642" i="25"/>
  <c r="X4642" i="25"/>
  <c r="S4643" i="25"/>
  <c r="T4643" i="25"/>
  <c r="U4643" i="25"/>
  <c r="V4643" i="25"/>
  <c r="W4643" i="25"/>
  <c r="X4643" i="25"/>
  <c r="S4644" i="25"/>
  <c r="T4644" i="25"/>
  <c r="U4644" i="25"/>
  <c r="V4644" i="25"/>
  <c r="W4644" i="25"/>
  <c r="X4644" i="25"/>
  <c r="S4645" i="25"/>
  <c r="T4645" i="25"/>
  <c r="U4645" i="25"/>
  <c r="V4645" i="25"/>
  <c r="W4645" i="25"/>
  <c r="X4645" i="25"/>
  <c r="S4646" i="25"/>
  <c r="T4646" i="25"/>
  <c r="U4646" i="25"/>
  <c r="V4646" i="25"/>
  <c r="W4646" i="25"/>
  <c r="X4646" i="25"/>
  <c r="S4647" i="25"/>
  <c r="T4647" i="25"/>
  <c r="U4647" i="25"/>
  <c r="V4647" i="25"/>
  <c r="W4647" i="25"/>
  <c r="X4647" i="25"/>
  <c r="S4648" i="25"/>
  <c r="T4648" i="25"/>
  <c r="U4648" i="25"/>
  <c r="V4648" i="25"/>
  <c r="W4648" i="25"/>
  <c r="X4648" i="25"/>
  <c r="S4649" i="25"/>
  <c r="T4649" i="25"/>
  <c r="U4649" i="25"/>
  <c r="V4649" i="25"/>
  <c r="W4649" i="25"/>
  <c r="X4649" i="25"/>
  <c r="S4650" i="25"/>
  <c r="T4650" i="25"/>
  <c r="U4650" i="25"/>
  <c r="V4650" i="25"/>
  <c r="W4650" i="25"/>
  <c r="X4650" i="25"/>
  <c r="S4651" i="25"/>
  <c r="T4651" i="25"/>
  <c r="U4651" i="25"/>
  <c r="V4651" i="25"/>
  <c r="W4651" i="25"/>
  <c r="X4651" i="25"/>
  <c r="S4652" i="25"/>
  <c r="T4652" i="25"/>
  <c r="U4652" i="25"/>
  <c r="V4652" i="25"/>
  <c r="W4652" i="25"/>
  <c r="X4652" i="25"/>
  <c r="S4653" i="25"/>
  <c r="T4653" i="25"/>
  <c r="U4653" i="25"/>
  <c r="V4653" i="25"/>
  <c r="W4653" i="25"/>
  <c r="X4653" i="25"/>
  <c r="S4654" i="25"/>
  <c r="T4654" i="25"/>
  <c r="U4654" i="25"/>
  <c r="V4654" i="25"/>
  <c r="W4654" i="25"/>
  <c r="X4654" i="25"/>
  <c r="S4655" i="25"/>
  <c r="T4655" i="25"/>
  <c r="U4655" i="25"/>
  <c r="V4655" i="25"/>
  <c r="W4655" i="25"/>
  <c r="X4655" i="25"/>
  <c r="S4656" i="25"/>
  <c r="T4656" i="25"/>
  <c r="U4656" i="25"/>
  <c r="V4656" i="25"/>
  <c r="W4656" i="25"/>
  <c r="X4656" i="25"/>
  <c r="S4657" i="25"/>
  <c r="T4657" i="25"/>
  <c r="U4657" i="25"/>
  <c r="V4657" i="25"/>
  <c r="W4657" i="25"/>
  <c r="X4657" i="25"/>
  <c r="S4658" i="25"/>
  <c r="T4658" i="25"/>
  <c r="U4658" i="25"/>
  <c r="V4658" i="25"/>
  <c r="W4658" i="25"/>
  <c r="X4658" i="25"/>
  <c r="S4659" i="25"/>
  <c r="T4659" i="25"/>
  <c r="U4659" i="25"/>
  <c r="V4659" i="25"/>
  <c r="W4659" i="25"/>
  <c r="X4659" i="25"/>
  <c r="S4660" i="25"/>
  <c r="T4660" i="25"/>
  <c r="U4660" i="25"/>
  <c r="V4660" i="25"/>
  <c r="W4660" i="25"/>
  <c r="X4660" i="25"/>
  <c r="S4661" i="25"/>
  <c r="T4661" i="25"/>
  <c r="U4661" i="25"/>
  <c r="V4661" i="25"/>
  <c r="W4661" i="25"/>
  <c r="X4661" i="25"/>
  <c r="S4662" i="25"/>
  <c r="T4662" i="25"/>
  <c r="U4662" i="25"/>
  <c r="V4662" i="25"/>
  <c r="W4662" i="25"/>
  <c r="X4662" i="25"/>
  <c r="S4663" i="25"/>
  <c r="T4663" i="25"/>
  <c r="U4663" i="25"/>
  <c r="V4663" i="25"/>
  <c r="W4663" i="25"/>
  <c r="X4663" i="25"/>
  <c r="S4664" i="25"/>
  <c r="T4664" i="25"/>
  <c r="U4664" i="25"/>
  <c r="V4664" i="25"/>
  <c r="W4664" i="25"/>
  <c r="X4664" i="25"/>
  <c r="S4665" i="25"/>
  <c r="T4665" i="25"/>
  <c r="U4665" i="25"/>
  <c r="V4665" i="25"/>
  <c r="W4665" i="25"/>
  <c r="X4665" i="25"/>
  <c r="S4666" i="25"/>
  <c r="T4666" i="25"/>
  <c r="U4666" i="25"/>
  <c r="V4666" i="25"/>
  <c r="W4666" i="25"/>
  <c r="X4666" i="25"/>
  <c r="S4667" i="25"/>
  <c r="T4667" i="25"/>
  <c r="U4667" i="25"/>
  <c r="V4667" i="25"/>
  <c r="W4667" i="25"/>
  <c r="X4667" i="25"/>
  <c r="S4668" i="25"/>
  <c r="T4668" i="25"/>
  <c r="U4668" i="25"/>
  <c r="V4668" i="25"/>
  <c r="W4668" i="25"/>
  <c r="X4668" i="25"/>
  <c r="S4669" i="25"/>
  <c r="T4669" i="25"/>
  <c r="U4669" i="25"/>
  <c r="V4669" i="25"/>
  <c r="W4669" i="25"/>
  <c r="X4669" i="25"/>
  <c r="S4670" i="25"/>
  <c r="T4670" i="25"/>
  <c r="U4670" i="25"/>
  <c r="V4670" i="25"/>
  <c r="W4670" i="25"/>
  <c r="X4670" i="25"/>
  <c r="S4671" i="25"/>
  <c r="T4671" i="25"/>
  <c r="U4671" i="25"/>
  <c r="V4671" i="25"/>
  <c r="W4671" i="25"/>
  <c r="X4671" i="25"/>
  <c r="S4672" i="25"/>
  <c r="T4672" i="25"/>
  <c r="U4672" i="25"/>
  <c r="V4672" i="25"/>
  <c r="W4672" i="25"/>
  <c r="X4672" i="25"/>
  <c r="S4673" i="25"/>
  <c r="T4673" i="25"/>
  <c r="U4673" i="25"/>
  <c r="V4673" i="25"/>
  <c r="W4673" i="25"/>
  <c r="X4673" i="25"/>
  <c r="S4674" i="25"/>
  <c r="T4674" i="25"/>
  <c r="U4674" i="25"/>
  <c r="V4674" i="25"/>
  <c r="W4674" i="25"/>
  <c r="X4674" i="25"/>
  <c r="S4675" i="25"/>
  <c r="T4675" i="25"/>
  <c r="U4675" i="25"/>
  <c r="V4675" i="25"/>
  <c r="W4675" i="25"/>
  <c r="X4675" i="25"/>
  <c r="S4676" i="25"/>
  <c r="T4676" i="25"/>
  <c r="U4676" i="25"/>
  <c r="V4676" i="25"/>
  <c r="W4676" i="25"/>
  <c r="X4676" i="25"/>
  <c r="S4677" i="25"/>
  <c r="T4677" i="25"/>
  <c r="U4677" i="25"/>
  <c r="V4677" i="25"/>
  <c r="W4677" i="25"/>
  <c r="X4677" i="25"/>
  <c r="S4678" i="25"/>
  <c r="T4678" i="25"/>
  <c r="U4678" i="25"/>
  <c r="V4678" i="25"/>
  <c r="W4678" i="25"/>
  <c r="X4678" i="25"/>
  <c r="S4679" i="25"/>
  <c r="T4679" i="25"/>
  <c r="U4679" i="25"/>
  <c r="V4679" i="25"/>
  <c r="W4679" i="25"/>
  <c r="X4679" i="25"/>
  <c r="S4680" i="25"/>
  <c r="T4680" i="25"/>
  <c r="U4680" i="25"/>
  <c r="V4680" i="25"/>
  <c r="W4680" i="25"/>
  <c r="X4680" i="25"/>
  <c r="S4681" i="25"/>
  <c r="T4681" i="25"/>
  <c r="U4681" i="25"/>
  <c r="V4681" i="25"/>
  <c r="W4681" i="25"/>
  <c r="X4681" i="25"/>
  <c r="S4682" i="25"/>
  <c r="T4682" i="25"/>
  <c r="U4682" i="25"/>
  <c r="V4682" i="25"/>
  <c r="W4682" i="25"/>
  <c r="X4682" i="25"/>
  <c r="S4683" i="25"/>
  <c r="T4683" i="25"/>
  <c r="U4683" i="25"/>
  <c r="V4683" i="25"/>
  <c r="W4683" i="25"/>
  <c r="X4683" i="25"/>
  <c r="S4684" i="25"/>
  <c r="T4684" i="25"/>
  <c r="U4684" i="25"/>
  <c r="V4684" i="25"/>
  <c r="W4684" i="25"/>
  <c r="X4684" i="25"/>
  <c r="S4685" i="25"/>
  <c r="T4685" i="25"/>
  <c r="U4685" i="25"/>
  <c r="V4685" i="25"/>
  <c r="W4685" i="25"/>
  <c r="X4685" i="25"/>
  <c r="S4686" i="25"/>
  <c r="T4686" i="25"/>
  <c r="U4686" i="25"/>
  <c r="V4686" i="25"/>
  <c r="W4686" i="25"/>
  <c r="X4686" i="25"/>
  <c r="S4687" i="25"/>
  <c r="T4687" i="25"/>
  <c r="U4687" i="25"/>
  <c r="V4687" i="25"/>
  <c r="W4687" i="25"/>
  <c r="X4687" i="25"/>
  <c r="S4688" i="25"/>
  <c r="T4688" i="25"/>
  <c r="U4688" i="25"/>
  <c r="V4688" i="25"/>
  <c r="W4688" i="25"/>
  <c r="X4688" i="25"/>
  <c r="S4689" i="25"/>
  <c r="T4689" i="25"/>
  <c r="U4689" i="25"/>
  <c r="V4689" i="25"/>
  <c r="W4689" i="25"/>
  <c r="X4689" i="25"/>
  <c r="S4690" i="25"/>
  <c r="T4690" i="25"/>
  <c r="U4690" i="25"/>
  <c r="V4690" i="25"/>
  <c r="W4690" i="25"/>
  <c r="X4690" i="25"/>
  <c r="S4691" i="25"/>
  <c r="T4691" i="25"/>
  <c r="U4691" i="25"/>
  <c r="V4691" i="25"/>
  <c r="W4691" i="25"/>
  <c r="X4691" i="25"/>
  <c r="S4692" i="25"/>
  <c r="T4692" i="25"/>
  <c r="U4692" i="25"/>
  <c r="V4692" i="25"/>
  <c r="W4692" i="25"/>
  <c r="X4692" i="25"/>
  <c r="S4693" i="25"/>
  <c r="T4693" i="25"/>
  <c r="U4693" i="25"/>
  <c r="V4693" i="25"/>
  <c r="W4693" i="25"/>
  <c r="X4693" i="25"/>
  <c r="S4694" i="25"/>
  <c r="T4694" i="25"/>
  <c r="U4694" i="25"/>
  <c r="V4694" i="25"/>
  <c r="W4694" i="25"/>
  <c r="X4694" i="25"/>
  <c r="S4695" i="25"/>
  <c r="T4695" i="25"/>
  <c r="U4695" i="25"/>
  <c r="V4695" i="25"/>
  <c r="W4695" i="25"/>
  <c r="X4695" i="25"/>
  <c r="S4696" i="25"/>
  <c r="T4696" i="25"/>
  <c r="U4696" i="25"/>
  <c r="V4696" i="25"/>
  <c r="W4696" i="25"/>
  <c r="X4696" i="25"/>
  <c r="S4697" i="25"/>
  <c r="T4697" i="25"/>
  <c r="U4697" i="25"/>
  <c r="V4697" i="25"/>
  <c r="W4697" i="25"/>
  <c r="X4697" i="25"/>
  <c r="S4698" i="25"/>
  <c r="T4698" i="25"/>
  <c r="U4698" i="25"/>
  <c r="V4698" i="25"/>
  <c r="W4698" i="25"/>
  <c r="X4698" i="25"/>
  <c r="S4699" i="25"/>
  <c r="T4699" i="25"/>
  <c r="U4699" i="25"/>
  <c r="V4699" i="25"/>
  <c r="W4699" i="25"/>
  <c r="X4699" i="25"/>
  <c r="S4700" i="25"/>
  <c r="T4700" i="25"/>
  <c r="U4700" i="25"/>
  <c r="V4700" i="25"/>
  <c r="W4700" i="25"/>
  <c r="X4700" i="25"/>
  <c r="S4701" i="25"/>
  <c r="T4701" i="25"/>
  <c r="U4701" i="25"/>
  <c r="V4701" i="25"/>
  <c r="W4701" i="25"/>
  <c r="X4701" i="25"/>
  <c r="S4702" i="25"/>
  <c r="T4702" i="25"/>
  <c r="U4702" i="25"/>
  <c r="V4702" i="25"/>
  <c r="W4702" i="25"/>
  <c r="X4702" i="25"/>
  <c r="S4703" i="25"/>
  <c r="T4703" i="25"/>
  <c r="U4703" i="25"/>
  <c r="V4703" i="25"/>
  <c r="W4703" i="25"/>
  <c r="X4703" i="25"/>
  <c r="S4704" i="25"/>
  <c r="T4704" i="25"/>
  <c r="U4704" i="25"/>
  <c r="V4704" i="25"/>
  <c r="W4704" i="25"/>
  <c r="X4704" i="25"/>
  <c r="S4705" i="25"/>
  <c r="T4705" i="25"/>
  <c r="U4705" i="25"/>
  <c r="V4705" i="25"/>
  <c r="W4705" i="25"/>
  <c r="X4705" i="25"/>
  <c r="S4706" i="25"/>
  <c r="T4706" i="25"/>
  <c r="U4706" i="25"/>
  <c r="V4706" i="25"/>
  <c r="W4706" i="25"/>
  <c r="X4706" i="25"/>
  <c r="S4707" i="25"/>
  <c r="T4707" i="25"/>
  <c r="U4707" i="25"/>
  <c r="V4707" i="25"/>
  <c r="W4707" i="25"/>
  <c r="X4707" i="25"/>
  <c r="S4708" i="25"/>
  <c r="T4708" i="25"/>
  <c r="U4708" i="25"/>
  <c r="V4708" i="25"/>
  <c r="W4708" i="25"/>
  <c r="X4708" i="25"/>
  <c r="S4709" i="25"/>
  <c r="T4709" i="25"/>
  <c r="U4709" i="25"/>
  <c r="V4709" i="25"/>
  <c r="W4709" i="25"/>
  <c r="X4709" i="25"/>
  <c r="S4710" i="25"/>
  <c r="T4710" i="25"/>
  <c r="U4710" i="25"/>
  <c r="V4710" i="25"/>
  <c r="W4710" i="25"/>
  <c r="X4710" i="25"/>
  <c r="S4711" i="25"/>
  <c r="T4711" i="25"/>
  <c r="U4711" i="25"/>
  <c r="V4711" i="25"/>
  <c r="W4711" i="25"/>
  <c r="X4711" i="25"/>
  <c r="S4712" i="25"/>
  <c r="T4712" i="25"/>
  <c r="U4712" i="25"/>
  <c r="V4712" i="25"/>
  <c r="W4712" i="25"/>
  <c r="X4712" i="25"/>
  <c r="S4713" i="25"/>
  <c r="T4713" i="25"/>
  <c r="U4713" i="25"/>
  <c r="V4713" i="25"/>
  <c r="W4713" i="25"/>
  <c r="X4713" i="25"/>
  <c r="S4714" i="25"/>
  <c r="T4714" i="25"/>
  <c r="U4714" i="25"/>
  <c r="V4714" i="25"/>
  <c r="W4714" i="25"/>
  <c r="X4714" i="25"/>
  <c r="S4715" i="25"/>
  <c r="T4715" i="25"/>
  <c r="U4715" i="25"/>
  <c r="V4715" i="25"/>
  <c r="W4715" i="25"/>
  <c r="X4715" i="25"/>
  <c r="S4716" i="25"/>
  <c r="T4716" i="25"/>
  <c r="U4716" i="25"/>
  <c r="V4716" i="25"/>
  <c r="W4716" i="25"/>
  <c r="X4716" i="25"/>
  <c r="S4717" i="25"/>
  <c r="T4717" i="25"/>
  <c r="U4717" i="25"/>
  <c r="V4717" i="25"/>
  <c r="W4717" i="25"/>
  <c r="X4717" i="25"/>
  <c r="S4718" i="25"/>
  <c r="T4718" i="25"/>
  <c r="U4718" i="25"/>
  <c r="V4718" i="25"/>
  <c r="W4718" i="25"/>
  <c r="X4718" i="25"/>
  <c r="S4719" i="25"/>
  <c r="T4719" i="25"/>
  <c r="U4719" i="25"/>
  <c r="V4719" i="25"/>
  <c r="W4719" i="25"/>
  <c r="X4719" i="25"/>
  <c r="S4720" i="25"/>
  <c r="T4720" i="25"/>
  <c r="U4720" i="25"/>
  <c r="V4720" i="25"/>
  <c r="W4720" i="25"/>
  <c r="X4720" i="25"/>
  <c r="S4721" i="25"/>
  <c r="T4721" i="25"/>
  <c r="U4721" i="25"/>
  <c r="V4721" i="25"/>
  <c r="W4721" i="25"/>
  <c r="X4721" i="25"/>
  <c r="S4722" i="25"/>
  <c r="T4722" i="25"/>
  <c r="U4722" i="25"/>
  <c r="V4722" i="25"/>
  <c r="W4722" i="25"/>
  <c r="X4722" i="25"/>
  <c r="S4723" i="25"/>
  <c r="T4723" i="25"/>
  <c r="U4723" i="25"/>
  <c r="V4723" i="25"/>
  <c r="W4723" i="25"/>
  <c r="X4723" i="25"/>
  <c r="S4724" i="25"/>
  <c r="T4724" i="25"/>
  <c r="U4724" i="25"/>
  <c r="V4724" i="25"/>
  <c r="W4724" i="25"/>
  <c r="X4724" i="25"/>
  <c r="S4725" i="25"/>
  <c r="T4725" i="25"/>
  <c r="U4725" i="25"/>
  <c r="V4725" i="25"/>
  <c r="W4725" i="25"/>
  <c r="X4725" i="25"/>
  <c r="S4726" i="25"/>
  <c r="T4726" i="25"/>
  <c r="U4726" i="25"/>
  <c r="V4726" i="25"/>
  <c r="W4726" i="25"/>
  <c r="X4726" i="25"/>
  <c r="S4727" i="25"/>
  <c r="T4727" i="25"/>
  <c r="U4727" i="25"/>
  <c r="V4727" i="25"/>
  <c r="W4727" i="25"/>
  <c r="X4727" i="25"/>
  <c r="S4728" i="25"/>
  <c r="T4728" i="25"/>
  <c r="U4728" i="25"/>
  <c r="V4728" i="25"/>
  <c r="W4728" i="25"/>
  <c r="X4728" i="25"/>
  <c r="S4729" i="25"/>
  <c r="T4729" i="25"/>
  <c r="U4729" i="25"/>
  <c r="V4729" i="25"/>
  <c r="W4729" i="25"/>
  <c r="X4729" i="25"/>
  <c r="S4730" i="25"/>
  <c r="T4730" i="25"/>
  <c r="U4730" i="25"/>
  <c r="V4730" i="25"/>
  <c r="W4730" i="25"/>
  <c r="X4730" i="25"/>
  <c r="S4731" i="25"/>
  <c r="T4731" i="25"/>
  <c r="U4731" i="25"/>
  <c r="V4731" i="25"/>
  <c r="W4731" i="25"/>
  <c r="X4731" i="25"/>
  <c r="S4732" i="25"/>
  <c r="T4732" i="25"/>
  <c r="U4732" i="25"/>
  <c r="V4732" i="25"/>
  <c r="W4732" i="25"/>
  <c r="X4732" i="25"/>
  <c r="S4733" i="25"/>
  <c r="T4733" i="25"/>
  <c r="U4733" i="25"/>
  <c r="V4733" i="25"/>
  <c r="W4733" i="25"/>
  <c r="X4733" i="25"/>
  <c r="S4734" i="25"/>
  <c r="T4734" i="25"/>
  <c r="U4734" i="25"/>
  <c r="V4734" i="25"/>
  <c r="W4734" i="25"/>
  <c r="X4734" i="25"/>
  <c r="S4735" i="25"/>
  <c r="T4735" i="25"/>
  <c r="U4735" i="25"/>
  <c r="V4735" i="25"/>
  <c r="W4735" i="25"/>
  <c r="X4735" i="25"/>
  <c r="S4736" i="25"/>
  <c r="T4736" i="25"/>
  <c r="U4736" i="25"/>
  <c r="V4736" i="25"/>
  <c r="W4736" i="25"/>
  <c r="X4736" i="25"/>
  <c r="S4737" i="25"/>
  <c r="T4737" i="25"/>
  <c r="U4737" i="25"/>
  <c r="V4737" i="25"/>
  <c r="W4737" i="25"/>
  <c r="X4737" i="25"/>
  <c r="S4738" i="25"/>
  <c r="T4738" i="25"/>
  <c r="U4738" i="25"/>
  <c r="V4738" i="25"/>
  <c r="W4738" i="25"/>
  <c r="X4738" i="25"/>
  <c r="S4739" i="25"/>
  <c r="T4739" i="25"/>
  <c r="U4739" i="25"/>
  <c r="V4739" i="25"/>
  <c r="W4739" i="25"/>
  <c r="X4739" i="25"/>
  <c r="S4740" i="25"/>
  <c r="T4740" i="25"/>
  <c r="U4740" i="25"/>
  <c r="V4740" i="25"/>
  <c r="W4740" i="25"/>
  <c r="X4740" i="25"/>
  <c r="S4741" i="25"/>
  <c r="T4741" i="25"/>
  <c r="U4741" i="25"/>
  <c r="V4741" i="25"/>
  <c r="W4741" i="25"/>
  <c r="X4741" i="25"/>
  <c r="S4742" i="25"/>
  <c r="T4742" i="25"/>
  <c r="U4742" i="25"/>
  <c r="V4742" i="25"/>
  <c r="W4742" i="25"/>
  <c r="X4742" i="25"/>
  <c r="S4743" i="25"/>
  <c r="T4743" i="25"/>
  <c r="U4743" i="25"/>
  <c r="V4743" i="25"/>
  <c r="W4743" i="25"/>
  <c r="X4743" i="25"/>
  <c r="S4744" i="25"/>
  <c r="T4744" i="25"/>
  <c r="U4744" i="25"/>
  <c r="V4744" i="25"/>
  <c r="W4744" i="25"/>
  <c r="X4744" i="25"/>
  <c r="S4745" i="25"/>
  <c r="T4745" i="25"/>
  <c r="U4745" i="25"/>
  <c r="V4745" i="25"/>
  <c r="W4745" i="25"/>
  <c r="X4745" i="25"/>
  <c r="S4746" i="25"/>
  <c r="T4746" i="25"/>
  <c r="U4746" i="25"/>
  <c r="V4746" i="25"/>
  <c r="W4746" i="25"/>
  <c r="X4746" i="25"/>
  <c r="S4747" i="25"/>
  <c r="T4747" i="25"/>
  <c r="U4747" i="25"/>
  <c r="V4747" i="25"/>
  <c r="W4747" i="25"/>
  <c r="X4747" i="25"/>
  <c r="S4748" i="25"/>
  <c r="T4748" i="25"/>
  <c r="U4748" i="25"/>
  <c r="V4748" i="25"/>
  <c r="W4748" i="25"/>
  <c r="X4748" i="25"/>
  <c r="S4749" i="25"/>
  <c r="T4749" i="25"/>
  <c r="U4749" i="25"/>
  <c r="V4749" i="25"/>
  <c r="W4749" i="25"/>
  <c r="X4749" i="25"/>
  <c r="S4750" i="25"/>
  <c r="T4750" i="25"/>
  <c r="U4750" i="25"/>
  <c r="V4750" i="25"/>
  <c r="W4750" i="25"/>
  <c r="X4750" i="25"/>
  <c r="S4751" i="25"/>
  <c r="T4751" i="25"/>
  <c r="U4751" i="25"/>
  <c r="V4751" i="25"/>
  <c r="W4751" i="25"/>
  <c r="X4751" i="25"/>
  <c r="S4752" i="25"/>
  <c r="T4752" i="25"/>
  <c r="U4752" i="25"/>
  <c r="V4752" i="25"/>
  <c r="W4752" i="25"/>
  <c r="X4752" i="25"/>
  <c r="S4753" i="25"/>
  <c r="T4753" i="25"/>
  <c r="U4753" i="25"/>
  <c r="V4753" i="25"/>
  <c r="W4753" i="25"/>
  <c r="X4753" i="25"/>
  <c r="T4754" i="25"/>
  <c r="U4754" i="25"/>
  <c r="V4754" i="25"/>
  <c r="W4754" i="25"/>
  <c r="X4754" i="25"/>
  <c r="S4755" i="25"/>
  <c r="T4755" i="25"/>
  <c r="U4755" i="25"/>
  <c r="V4755" i="25"/>
  <c r="W4755" i="25"/>
  <c r="X4755" i="25"/>
  <c r="S4756" i="25"/>
  <c r="T4756" i="25"/>
  <c r="U4756" i="25"/>
  <c r="V4756" i="25"/>
  <c r="W4756" i="25"/>
  <c r="X4756" i="25"/>
  <c r="S4757" i="25"/>
  <c r="T4757" i="25"/>
  <c r="U4757" i="25"/>
  <c r="V4757" i="25"/>
  <c r="W4757" i="25"/>
  <c r="X4757" i="25"/>
  <c r="S4758" i="25"/>
  <c r="T4758" i="25"/>
  <c r="U4758" i="25"/>
  <c r="V4758" i="25"/>
  <c r="W4758" i="25"/>
  <c r="X4758" i="25"/>
  <c r="S4759" i="25"/>
  <c r="T4759" i="25"/>
  <c r="U4759" i="25"/>
  <c r="V4759" i="25"/>
  <c r="W4759" i="25"/>
  <c r="X4759" i="25"/>
  <c r="S4760" i="25"/>
  <c r="T4760" i="25"/>
  <c r="U4760" i="25"/>
  <c r="V4760" i="25"/>
  <c r="W4760" i="25"/>
  <c r="X4760" i="25"/>
  <c r="S4761" i="25"/>
  <c r="T4761" i="25"/>
  <c r="U4761" i="25"/>
  <c r="V4761" i="25"/>
  <c r="W4761" i="25"/>
  <c r="X4761" i="25"/>
  <c r="S4762" i="25"/>
  <c r="T4762" i="25"/>
  <c r="U4762" i="25"/>
  <c r="V4762" i="25"/>
  <c r="W4762" i="25"/>
  <c r="X4762" i="25"/>
  <c r="S4763" i="25"/>
  <c r="T4763" i="25"/>
  <c r="U4763" i="25"/>
  <c r="V4763" i="25"/>
  <c r="W4763" i="25"/>
  <c r="X4763" i="25"/>
  <c r="S4764" i="25"/>
  <c r="T4764" i="25"/>
  <c r="U4764" i="25"/>
  <c r="V4764" i="25"/>
  <c r="W4764" i="25"/>
  <c r="X4764" i="25"/>
  <c r="S4765" i="25"/>
  <c r="T4765" i="25"/>
  <c r="U4765" i="25"/>
  <c r="V4765" i="25"/>
  <c r="W4765" i="25"/>
  <c r="X4765" i="25"/>
  <c r="S4766" i="25"/>
  <c r="T4766" i="25"/>
  <c r="U4766" i="25"/>
  <c r="V4766" i="25"/>
  <c r="W4766" i="25"/>
  <c r="X4766" i="25"/>
  <c r="S4767" i="25"/>
  <c r="T4767" i="25"/>
  <c r="U4767" i="25"/>
  <c r="V4767" i="25"/>
  <c r="W4767" i="25"/>
  <c r="X4767" i="25"/>
  <c r="S4768" i="25"/>
  <c r="T4768" i="25"/>
  <c r="U4768" i="25"/>
  <c r="V4768" i="25"/>
  <c r="W4768" i="25"/>
  <c r="X4768" i="25"/>
  <c r="S4769" i="25"/>
  <c r="T4769" i="25"/>
  <c r="U4769" i="25"/>
  <c r="V4769" i="25"/>
  <c r="W4769" i="25"/>
  <c r="X4769" i="25"/>
  <c r="S4770" i="25"/>
  <c r="T4770" i="25"/>
  <c r="U4770" i="25"/>
  <c r="V4770" i="25"/>
  <c r="W4770" i="25"/>
  <c r="X4770" i="25"/>
  <c r="S4771" i="25"/>
  <c r="T4771" i="25"/>
  <c r="U4771" i="25"/>
  <c r="V4771" i="25"/>
  <c r="W4771" i="25"/>
  <c r="X4771" i="25"/>
  <c r="V4772" i="25"/>
  <c r="S4773" i="25"/>
  <c r="U4773" i="25"/>
  <c r="V4773" i="25"/>
  <c r="W4773" i="25"/>
  <c r="X4773" i="25"/>
  <c r="S4774" i="25"/>
  <c r="T4774" i="25"/>
  <c r="U4774" i="25"/>
  <c r="V4774" i="25"/>
  <c r="W4774" i="25"/>
  <c r="X4774" i="25"/>
  <c r="S4775" i="25"/>
  <c r="T4775" i="25"/>
  <c r="U4775" i="25"/>
  <c r="V4775" i="25"/>
  <c r="W4775" i="25"/>
  <c r="X4775" i="25"/>
  <c r="S4776" i="25"/>
  <c r="T4776" i="25"/>
  <c r="U4776" i="25"/>
  <c r="V4776" i="25"/>
  <c r="W4776" i="25"/>
  <c r="X4776" i="25"/>
  <c r="S4777" i="25"/>
  <c r="T4777" i="25"/>
  <c r="U4777" i="25"/>
  <c r="V4777" i="25"/>
  <c r="W4777" i="25"/>
  <c r="X4777" i="25"/>
  <c r="U4778" i="25"/>
  <c r="V4778" i="25"/>
  <c r="X4778" i="25"/>
  <c r="T4779" i="25"/>
  <c r="U4779" i="25"/>
  <c r="V4779" i="25"/>
  <c r="W4779" i="25"/>
  <c r="X4779" i="25"/>
  <c r="S4780" i="25"/>
  <c r="T4780" i="25"/>
  <c r="U4780" i="25"/>
  <c r="V4780" i="25"/>
  <c r="W4780" i="25"/>
  <c r="X4780" i="25"/>
  <c r="S4781" i="25"/>
  <c r="T4781" i="25"/>
  <c r="U4781" i="25"/>
  <c r="V4781" i="25"/>
  <c r="W4781" i="25"/>
  <c r="X4781" i="25"/>
  <c r="S4782" i="25"/>
  <c r="T4782" i="25"/>
  <c r="U4782" i="25"/>
  <c r="V4782" i="25"/>
  <c r="W4782" i="25"/>
  <c r="X4782" i="25"/>
  <c r="S4783" i="25"/>
  <c r="T4783" i="25"/>
  <c r="U4783" i="25"/>
  <c r="V4783" i="25"/>
  <c r="W4783" i="25"/>
  <c r="X4783" i="25"/>
  <c r="S4784" i="25"/>
  <c r="T4784" i="25"/>
  <c r="U4784" i="25"/>
  <c r="V4784" i="25"/>
  <c r="W4784" i="25"/>
  <c r="X4784" i="25"/>
  <c r="T4785" i="25"/>
  <c r="V4785" i="25"/>
  <c r="W4785" i="25"/>
  <c r="S4786" i="25"/>
  <c r="T4786" i="25"/>
  <c r="U4786" i="25"/>
  <c r="V4786" i="25"/>
  <c r="W4786" i="25"/>
  <c r="X4786" i="25"/>
  <c r="S4787" i="25"/>
  <c r="T4787" i="25"/>
  <c r="U4787" i="25"/>
  <c r="V4787" i="25"/>
  <c r="W4787" i="25"/>
  <c r="X4787" i="25"/>
  <c r="S4788" i="25"/>
  <c r="T4788" i="25"/>
  <c r="U4788" i="25"/>
  <c r="V4788" i="25"/>
  <c r="W4788" i="25"/>
  <c r="X4788" i="25"/>
  <c r="T4789" i="25"/>
  <c r="U4789" i="25"/>
  <c r="V4789" i="25"/>
  <c r="W4789" i="25"/>
  <c r="X4789" i="25"/>
  <c r="S4790" i="25"/>
  <c r="T4790" i="25"/>
  <c r="U4790" i="25"/>
  <c r="V4790" i="25"/>
  <c r="W4790" i="25"/>
  <c r="X4790" i="25"/>
  <c r="S4791" i="25"/>
  <c r="T4791" i="25"/>
  <c r="U4791" i="25"/>
  <c r="V4791" i="25"/>
  <c r="W4791" i="25"/>
  <c r="X4791" i="25"/>
  <c r="S4792" i="25"/>
  <c r="T4792" i="25"/>
  <c r="U4792" i="25"/>
  <c r="V4792" i="25"/>
  <c r="W4792" i="25"/>
  <c r="X4792" i="25"/>
  <c r="S4793" i="25"/>
  <c r="T4793" i="25"/>
  <c r="U4793" i="25"/>
  <c r="V4793" i="25"/>
  <c r="W4793" i="25"/>
  <c r="X4793" i="25"/>
  <c r="V4794" i="25"/>
  <c r="W4794" i="25"/>
  <c r="S4795" i="25"/>
  <c r="T4795" i="25"/>
  <c r="U4795" i="25"/>
  <c r="V4795" i="25"/>
  <c r="W4795" i="25"/>
  <c r="X4795" i="25"/>
  <c r="S4796" i="25"/>
  <c r="T4796" i="25"/>
  <c r="U4796" i="25"/>
  <c r="V4796" i="25"/>
  <c r="W4796" i="25"/>
  <c r="X4796" i="25"/>
  <c r="S4797" i="25"/>
  <c r="T4797" i="25"/>
  <c r="U4797" i="25"/>
  <c r="V4797" i="25"/>
  <c r="W4797" i="25"/>
  <c r="X4797" i="25"/>
  <c r="S4798" i="25"/>
  <c r="T4798" i="25"/>
  <c r="U4798" i="25"/>
  <c r="S4799" i="25"/>
  <c r="T4799" i="25"/>
  <c r="U4799" i="25"/>
  <c r="S4800" i="25"/>
  <c r="T4800" i="25"/>
  <c r="U4800" i="25"/>
  <c r="V4800" i="25"/>
  <c r="W4800" i="25"/>
  <c r="X4800" i="25"/>
  <c r="S4801" i="25"/>
  <c r="T4801" i="25"/>
  <c r="U4801" i="25"/>
  <c r="V4801" i="25"/>
  <c r="W4801" i="25"/>
  <c r="X4801" i="25"/>
  <c r="S4802" i="25"/>
  <c r="T4802" i="25"/>
  <c r="U4802" i="25"/>
  <c r="V4802" i="25"/>
  <c r="W4802" i="25"/>
  <c r="X4802" i="25"/>
  <c r="S4803" i="25"/>
  <c r="T4803" i="25"/>
  <c r="U4803" i="25"/>
  <c r="V4803" i="25"/>
  <c r="W4803" i="25"/>
  <c r="X4803" i="25"/>
  <c r="S4804" i="25"/>
  <c r="T4804" i="25"/>
  <c r="U4804" i="25"/>
  <c r="V4804" i="25"/>
  <c r="W4804" i="25"/>
  <c r="X4804" i="25"/>
  <c r="S4805" i="25"/>
  <c r="T4805" i="25"/>
  <c r="U4805" i="25"/>
  <c r="V4805" i="25"/>
  <c r="W4805" i="25"/>
  <c r="X4805" i="25"/>
  <c r="S4806" i="25"/>
  <c r="T4806" i="25"/>
  <c r="U4806" i="25"/>
  <c r="V4806" i="25"/>
  <c r="W4806" i="25"/>
  <c r="X4806" i="25"/>
  <c r="S4807" i="25"/>
  <c r="T4807" i="25"/>
  <c r="U4807" i="25"/>
  <c r="V4807" i="25"/>
  <c r="W4807" i="25"/>
  <c r="X4807" i="25"/>
  <c r="S4808" i="25"/>
  <c r="T4808" i="25"/>
  <c r="U4808" i="25"/>
  <c r="V4808" i="25"/>
  <c r="W4808" i="25"/>
  <c r="X4808" i="25"/>
  <c r="S4809" i="25"/>
  <c r="T4809" i="25"/>
  <c r="U4809" i="25"/>
  <c r="V4809" i="25"/>
  <c r="W4809" i="25"/>
  <c r="X4809" i="25"/>
  <c r="S4810" i="25"/>
  <c r="T4810" i="25"/>
  <c r="U4810" i="25"/>
  <c r="V4810" i="25"/>
  <c r="W4810" i="25"/>
  <c r="X4810" i="25"/>
  <c r="S4811" i="25"/>
  <c r="T4811" i="25"/>
  <c r="U4811" i="25"/>
  <c r="V4811" i="25"/>
  <c r="W4811" i="25"/>
  <c r="X4811" i="25"/>
  <c r="S4812" i="25"/>
  <c r="T4812" i="25"/>
  <c r="U4812" i="25"/>
  <c r="V4812" i="25"/>
  <c r="W4812" i="25"/>
  <c r="X4812" i="25"/>
  <c r="S4813" i="25"/>
  <c r="T4813" i="25"/>
  <c r="U4813" i="25"/>
  <c r="V4813" i="25"/>
  <c r="W4813" i="25"/>
  <c r="X4813" i="25"/>
  <c r="S4814" i="25"/>
  <c r="T4814" i="25"/>
  <c r="U4814" i="25"/>
  <c r="V4814" i="25"/>
  <c r="W4814" i="25"/>
  <c r="X4814" i="25"/>
  <c r="S4815" i="25"/>
  <c r="T4815" i="25"/>
  <c r="U4815" i="25"/>
  <c r="V4815" i="25"/>
  <c r="W4815" i="25"/>
  <c r="X4815" i="25"/>
  <c r="S4816" i="25"/>
  <c r="T4816" i="25"/>
  <c r="U4816" i="25"/>
  <c r="V4816" i="25"/>
  <c r="W4816" i="25"/>
  <c r="X4816" i="25"/>
  <c r="S4817" i="25"/>
  <c r="T4817" i="25"/>
  <c r="U4817" i="25"/>
  <c r="V4817" i="25"/>
  <c r="W4817" i="25"/>
  <c r="X4817" i="25"/>
  <c r="S4818" i="25"/>
  <c r="T4818" i="25"/>
  <c r="U4818" i="25"/>
  <c r="V4818" i="25"/>
  <c r="W4818" i="25"/>
  <c r="X4818" i="25"/>
  <c r="S4819" i="25"/>
  <c r="T4819" i="25"/>
  <c r="U4819" i="25"/>
  <c r="V4819" i="25"/>
  <c r="W4819" i="25"/>
  <c r="X4819" i="25"/>
  <c r="S4820" i="25"/>
  <c r="T4820" i="25"/>
  <c r="U4820" i="25"/>
  <c r="V4820" i="25"/>
  <c r="W4820" i="25"/>
  <c r="X4820" i="25"/>
  <c r="S4821" i="25"/>
  <c r="T4821" i="25"/>
  <c r="U4821" i="25"/>
  <c r="V4821" i="25"/>
  <c r="W4821" i="25"/>
  <c r="X4821" i="25"/>
  <c r="S4822" i="25"/>
  <c r="T4822" i="25"/>
  <c r="U4822" i="25"/>
  <c r="V4822" i="25"/>
  <c r="W4822" i="25"/>
  <c r="X4822" i="25"/>
  <c r="S4823" i="25"/>
  <c r="T4823" i="25"/>
  <c r="U4823" i="25"/>
  <c r="V4823" i="25"/>
  <c r="W4823" i="25"/>
  <c r="X4823" i="25"/>
  <c r="S4824" i="25"/>
  <c r="T4824" i="25"/>
  <c r="U4824" i="25"/>
  <c r="V4824" i="25"/>
  <c r="W4824" i="25"/>
  <c r="X4824" i="25"/>
  <c r="S4825" i="25"/>
  <c r="T4825" i="25"/>
  <c r="U4825" i="25"/>
  <c r="V4825" i="25"/>
  <c r="W4825" i="25"/>
  <c r="X4825" i="25"/>
  <c r="S4826" i="25"/>
  <c r="T4826" i="25"/>
  <c r="U4826" i="25"/>
  <c r="V4826" i="25"/>
  <c r="W4826" i="25"/>
  <c r="X4826" i="25"/>
  <c r="S4827" i="25"/>
  <c r="T4827" i="25"/>
  <c r="U4827" i="25"/>
  <c r="V4827" i="25"/>
  <c r="W4827" i="25"/>
  <c r="X4827" i="25"/>
  <c r="S4828" i="25"/>
  <c r="T4828" i="25"/>
  <c r="U4828" i="25"/>
  <c r="V4828" i="25"/>
  <c r="W4828" i="25"/>
  <c r="X4828" i="25"/>
  <c r="S4829" i="25"/>
  <c r="T4829" i="25"/>
  <c r="U4829" i="25"/>
  <c r="V4829" i="25"/>
  <c r="W4829" i="25"/>
  <c r="X4829" i="25"/>
  <c r="S4830" i="25"/>
  <c r="T4830" i="25"/>
  <c r="U4830" i="25"/>
  <c r="V4830" i="25"/>
  <c r="W4830" i="25"/>
  <c r="X4830" i="25"/>
  <c r="S4831" i="25"/>
  <c r="T4831" i="25"/>
  <c r="U4831" i="25"/>
  <c r="V4831" i="25"/>
  <c r="W4831" i="25"/>
  <c r="X4831" i="25"/>
  <c r="S4832" i="25"/>
  <c r="T4832" i="25"/>
  <c r="U4832" i="25"/>
  <c r="V4832" i="25"/>
  <c r="W4832" i="25"/>
  <c r="X4832" i="25"/>
  <c r="S4833" i="25"/>
  <c r="T4833" i="25"/>
  <c r="U4833" i="25"/>
  <c r="V4833" i="25"/>
  <c r="W4833" i="25"/>
  <c r="X4833" i="25"/>
  <c r="S4834" i="25"/>
  <c r="T4834" i="25"/>
  <c r="U4834" i="25"/>
  <c r="V4834" i="25"/>
  <c r="W4834" i="25"/>
  <c r="X4834" i="25"/>
  <c r="S4835" i="25"/>
  <c r="T4835" i="25"/>
  <c r="U4835" i="25"/>
  <c r="V4835" i="25"/>
  <c r="W4835" i="25"/>
  <c r="X4835" i="25"/>
  <c r="S4836" i="25"/>
  <c r="T4836" i="25"/>
  <c r="U4836" i="25"/>
  <c r="V4836" i="25"/>
  <c r="W4836" i="25"/>
  <c r="X4836" i="25"/>
  <c r="S4837" i="25"/>
  <c r="T4837" i="25"/>
  <c r="U4837" i="25"/>
  <c r="V4837" i="25"/>
  <c r="W4837" i="25"/>
  <c r="X4837" i="25"/>
  <c r="S4838" i="25"/>
  <c r="T4838" i="25"/>
  <c r="U4838" i="25"/>
  <c r="V4838" i="25"/>
  <c r="W4838" i="25"/>
  <c r="X4838" i="25"/>
  <c r="S4839" i="25"/>
  <c r="T4839" i="25"/>
  <c r="U4839" i="25"/>
  <c r="V4839" i="25"/>
  <c r="W4839" i="25"/>
  <c r="X4839" i="25"/>
  <c r="S4840" i="25"/>
  <c r="T4840" i="25"/>
  <c r="U4840" i="25"/>
  <c r="V4840" i="25"/>
  <c r="W4840" i="25"/>
  <c r="X4840" i="25"/>
  <c r="S4841" i="25"/>
  <c r="T4841" i="25"/>
  <c r="U4841" i="25"/>
  <c r="V4841" i="25"/>
  <c r="W4841" i="25"/>
  <c r="X4841" i="25"/>
  <c r="S4842" i="25"/>
  <c r="T4842" i="25"/>
  <c r="U4842" i="25"/>
  <c r="V4842" i="25"/>
  <c r="W4842" i="25"/>
  <c r="X4842" i="25"/>
  <c r="S4843" i="25"/>
  <c r="T4843" i="25"/>
  <c r="U4843" i="25"/>
  <c r="V4843" i="25"/>
  <c r="W4843" i="25"/>
  <c r="X4843" i="25"/>
  <c r="S4844" i="25"/>
  <c r="T4844" i="25"/>
  <c r="U4844" i="25"/>
  <c r="V4844" i="25"/>
  <c r="W4844" i="25"/>
  <c r="X4844" i="25"/>
  <c r="S4845" i="25"/>
  <c r="T4845" i="25"/>
  <c r="U4845" i="25"/>
  <c r="V4845" i="25"/>
  <c r="W4845" i="25"/>
  <c r="X4845" i="25"/>
  <c r="S4846" i="25"/>
  <c r="T4846" i="25"/>
  <c r="U4846" i="25"/>
  <c r="V4846" i="25"/>
  <c r="W4846" i="25"/>
  <c r="X4846" i="25"/>
  <c r="S4847" i="25"/>
  <c r="T4847" i="25"/>
  <c r="U4847" i="25"/>
  <c r="V4847" i="25"/>
  <c r="W4847" i="25"/>
  <c r="X4847" i="25"/>
  <c r="S4848" i="25"/>
  <c r="T4848" i="25"/>
  <c r="U4848" i="25"/>
  <c r="V4848" i="25"/>
  <c r="W4848" i="25"/>
  <c r="X4848" i="25"/>
  <c r="S4849" i="25"/>
  <c r="T4849" i="25"/>
  <c r="U4849" i="25"/>
  <c r="V4849" i="25"/>
  <c r="W4849" i="25"/>
  <c r="X4849" i="25"/>
  <c r="S4850" i="25"/>
  <c r="T4850" i="25"/>
  <c r="U4850" i="25"/>
  <c r="V4850" i="25"/>
  <c r="W4850" i="25"/>
  <c r="X4850" i="25"/>
  <c r="S4851" i="25"/>
  <c r="T4851" i="25"/>
  <c r="U4851" i="25"/>
  <c r="V4851" i="25"/>
  <c r="W4851" i="25"/>
  <c r="X4851" i="25"/>
  <c r="S4852" i="25"/>
  <c r="T4852" i="25"/>
  <c r="U4852" i="25"/>
  <c r="V4852" i="25"/>
  <c r="W4852" i="25"/>
  <c r="X4852" i="25"/>
  <c r="S4853" i="25"/>
  <c r="T4853" i="25"/>
  <c r="U4853" i="25"/>
  <c r="V4853" i="25"/>
  <c r="W4853" i="25"/>
  <c r="X4853" i="25"/>
  <c r="S4854" i="25"/>
  <c r="T4854" i="25"/>
  <c r="U4854" i="25"/>
  <c r="V4854" i="25"/>
  <c r="W4854" i="25"/>
  <c r="X4854" i="25"/>
  <c r="S4855" i="25"/>
  <c r="T4855" i="25"/>
  <c r="U4855" i="25"/>
  <c r="V4855" i="25"/>
  <c r="W4855" i="25"/>
  <c r="X4855" i="25"/>
  <c r="S4856" i="25"/>
  <c r="T4856" i="25"/>
  <c r="U4856" i="25"/>
  <c r="V4856" i="25"/>
  <c r="W4856" i="25"/>
  <c r="X4856" i="25"/>
  <c r="S4857" i="25"/>
  <c r="T4857" i="25"/>
  <c r="U4857" i="25"/>
  <c r="V4857" i="25"/>
  <c r="W4857" i="25"/>
  <c r="X4857" i="25"/>
  <c r="S4858" i="25"/>
  <c r="T4858" i="25"/>
  <c r="U4858" i="25"/>
  <c r="V4858" i="25"/>
  <c r="W4858" i="25"/>
  <c r="X4858" i="25"/>
  <c r="S4859" i="25"/>
  <c r="T4859" i="25"/>
  <c r="U4859" i="25"/>
  <c r="V4859" i="25"/>
  <c r="W4859" i="25"/>
  <c r="X4859" i="25"/>
  <c r="S4860" i="25"/>
  <c r="T4860" i="25"/>
  <c r="U4860" i="25"/>
  <c r="V4860" i="25"/>
  <c r="W4860" i="25"/>
  <c r="X4860" i="25"/>
  <c r="S4861" i="25"/>
  <c r="T4861" i="25"/>
  <c r="U4861" i="25"/>
  <c r="V4861" i="25"/>
  <c r="W4861" i="25"/>
  <c r="X4861" i="25"/>
  <c r="S4862" i="25"/>
  <c r="T4862" i="25"/>
  <c r="U4862" i="25"/>
  <c r="V4862" i="25"/>
  <c r="W4862" i="25"/>
  <c r="X4862" i="25"/>
  <c r="S4863" i="25"/>
  <c r="T4863" i="25"/>
  <c r="U4863" i="25"/>
  <c r="V4863" i="25"/>
  <c r="W4863" i="25"/>
  <c r="X4863" i="25"/>
  <c r="S4864" i="25"/>
  <c r="T4864" i="25"/>
  <c r="U4864" i="25"/>
  <c r="V4864" i="25"/>
  <c r="W4864" i="25"/>
  <c r="X4864" i="25"/>
  <c r="S4865" i="25"/>
  <c r="T4865" i="25"/>
  <c r="U4865" i="25"/>
  <c r="V4865" i="25"/>
  <c r="W4865" i="25"/>
  <c r="X4865" i="25"/>
  <c r="S4866" i="25"/>
  <c r="T4866" i="25"/>
  <c r="U4866" i="25"/>
  <c r="V4866" i="25"/>
  <c r="W4866" i="25"/>
  <c r="X4866" i="25"/>
  <c r="S4867" i="25"/>
  <c r="T4867" i="25"/>
  <c r="U4867" i="25"/>
  <c r="V4867" i="25"/>
  <c r="W4867" i="25"/>
  <c r="X4867" i="25"/>
  <c r="S4868" i="25"/>
  <c r="T4868" i="25"/>
  <c r="U4868" i="25"/>
  <c r="V4868" i="25"/>
  <c r="W4868" i="25"/>
  <c r="X4868" i="25"/>
  <c r="S4869" i="25"/>
  <c r="T4869" i="25"/>
  <c r="U4869" i="25"/>
  <c r="V4869" i="25"/>
  <c r="W4869" i="25"/>
  <c r="X4869" i="25"/>
  <c r="S4870" i="25"/>
  <c r="T4870" i="25"/>
  <c r="U4870" i="25"/>
  <c r="V4870" i="25"/>
  <c r="W4870" i="25"/>
  <c r="X4870" i="25"/>
  <c r="S4871" i="25"/>
  <c r="T4871" i="25"/>
  <c r="U4871" i="25"/>
  <c r="V4871" i="25"/>
  <c r="W4871" i="25"/>
  <c r="X4871" i="25"/>
  <c r="S4872" i="25"/>
  <c r="T4872" i="25"/>
  <c r="U4872" i="25"/>
  <c r="V4872" i="25"/>
  <c r="W4872" i="25"/>
  <c r="X4872" i="25"/>
  <c r="S4873" i="25"/>
  <c r="T4873" i="25"/>
  <c r="U4873" i="25"/>
  <c r="V4873" i="25"/>
  <c r="W4873" i="25"/>
  <c r="X4873" i="25"/>
  <c r="S4874" i="25"/>
  <c r="T4874" i="25"/>
  <c r="U4874" i="25"/>
  <c r="V4874" i="25"/>
  <c r="W4874" i="25"/>
  <c r="X4874" i="25"/>
  <c r="S4875" i="25"/>
  <c r="T4875" i="25"/>
  <c r="U4875" i="25"/>
  <c r="V4875" i="25"/>
  <c r="W4875" i="25"/>
  <c r="X4875" i="25"/>
  <c r="S4876" i="25"/>
  <c r="T4876" i="25"/>
  <c r="U4876" i="25"/>
  <c r="V4876" i="25"/>
  <c r="W4876" i="25"/>
  <c r="X4876" i="25"/>
  <c r="S4877" i="25"/>
  <c r="T4877" i="25"/>
  <c r="U4877" i="25"/>
  <c r="V4877" i="25"/>
  <c r="W4877" i="25"/>
  <c r="X4877" i="25"/>
  <c r="S4878" i="25"/>
  <c r="T4878" i="25"/>
  <c r="U4878" i="25"/>
  <c r="V4878" i="25"/>
  <c r="W4878" i="25"/>
  <c r="X4878" i="25"/>
  <c r="S4879" i="25"/>
  <c r="T4879" i="25"/>
  <c r="U4879" i="25"/>
  <c r="V4879" i="25"/>
  <c r="W4879" i="25"/>
  <c r="X4879" i="25"/>
  <c r="S4880" i="25"/>
  <c r="T4880" i="25"/>
  <c r="U4880" i="25"/>
  <c r="V4880" i="25"/>
  <c r="W4880" i="25"/>
  <c r="X4880" i="25"/>
  <c r="S4881" i="25"/>
  <c r="T4881" i="25"/>
  <c r="U4881" i="25"/>
  <c r="V4881" i="25"/>
  <c r="W4881" i="25"/>
  <c r="X4881" i="25"/>
  <c r="U4882" i="25"/>
  <c r="V4882" i="25"/>
  <c r="W4882" i="25"/>
  <c r="X4882" i="25"/>
  <c r="T4883" i="25"/>
  <c r="U4883" i="25"/>
  <c r="V4883" i="25"/>
  <c r="W4883" i="25"/>
  <c r="X4883" i="25"/>
  <c r="S4884" i="25"/>
  <c r="T4884" i="25"/>
  <c r="U4884" i="25"/>
  <c r="V4884" i="25"/>
  <c r="W4884" i="25"/>
  <c r="X4884" i="25"/>
  <c r="S4885" i="25"/>
  <c r="T4885" i="25"/>
  <c r="U4885" i="25"/>
  <c r="V4885" i="25"/>
  <c r="W4885" i="25"/>
  <c r="X4885" i="25"/>
  <c r="S4886" i="25"/>
  <c r="T4886" i="25"/>
  <c r="U4886" i="25"/>
  <c r="V4886" i="25"/>
  <c r="W4886" i="25"/>
  <c r="X4886" i="25"/>
  <c r="S4887" i="25"/>
  <c r="T4887" i="25"/>
  <c r="U4887" i="25"/>
  <c r="V4887" i="25"/>
  <c r="W4887" i="25"/>
  <c r="X4887" i="25"/>
  <c r="S4888" i="25"/>
  <c r="T4888" i="25"/>
  <c r="U4888" i="25"/>
  <c r="V4888" i="25"/>
  <c r="W4888" i="25"/>
  <c r="X4888" i="25"/>
  <c r="S4889" i="25"/>
  <c r="T4889" i="25"/>
  <c r="U4889" i="25"/>
  <c r="V4889" i="25"/>
  <c r="W4889" i="25"/>
  <c r="X4889" i="25"/>
  <c r="S4890" i="25"/>
  <c r="T4890" i="25"/>
  <c r="U4890" i="25"/>
  <c r="V4890" i="25"/>
  <c r="W4890" i="25"/>
  <c r="X4890" i="25"/>
  <c r="S4891" i="25"/>
  <c r="T4891" i="25"/>
  <c r="U4891" i="25"/>
  <c r="V4891" i="25"/>
  <c r="W4891" i="25"/>
  <c r="X4891" i="25"/>
  <c r="S4892" i="25"/>
  <c r="T4892" i="25"/>
  <c r="U4892" i="25"/>
  <c r="V4892" i="25"/>
  <c r="W4892" i="25"/>
  <c r="X4892" i="25"/>
  <c r="S4893" i="25"/>
  <c r="T4893" i="25"/>
  <c r="U4893" i="25"/>
  <c r="V4893" i="25"/>
  <c r="W4893" i="25"/>
  <c r="X4893" i="25"/>
  <c r="S4894" i="25"/>
  <c r="T4894" i="25"/>
  <c r="U4894" i="25"/>
  <c r="V4894" i="25"/>
  <c r="W4894" i="25"/>
  <c r="X4894" i="25"/>
  <c r="S4895" i="25"/>
  <c r="T4895" i="25"/>
  <c r="U4895" i="25"/>
  <c r="V4895" i="25"/>
  <c r="W4895" i="25"/>
  <c r="X4895" i="25"/>
  <c r="S4896" i="25"/>
  <c r="T4896" i="25"/>
  <c r="U4896" i="25"/>
  <c r="V4896" i="25"/>
  <c r="W4896" i="25"/>
  <c r="X4896" i="25"/>
  <c r="S4897" i="25"/>
  <c r="T4897" i="25"/>
  <c r="U4897" i="25"/>
  <c r="V4897" i="25"/>
  <c r="W4897" i="25"/>
  <c r="X4897" i="25"/>
  <c r="S4898" i="25"/>
  <c r="U4898" i="25"/>
  <c r="V4898" i="25"/>
  <c r="W4898" i="25"/>
  <c r="X4898" i="25"/>
  <c r="S4899" i="25"/>
  <c r="T4899" i="25"/>
  <c r="U4899" i="25"/>
  <c r="V4899" i="25"/>
  <c r="W4899" i="25"/>
  <c r="X4899" i="25"/>
  <c r="S4900" i="25"/>
  <c r="T4900" i="25"/>
  <c r="U4900" i="25"/>
  <c r="V4900" i="25"/>
  <c r="W4900" i="25"/>
  <c r="X4900" i="25"/>
  <c r="S4901" i="25"/>
  <c r="T4901" i="25"/>
  <c r="U4901" i="25"/>
  <c r="V4901" i="25"/>
  <c r="W4901" i="25"/>
  <c r="X4901" i="25"/>
  <c r="S4902" i="25"/>
  <c r="T4902" i="25"/>
  <c r="U4902" i="25"/>
  <c r="V4902" i="25"/>
  <c r="W4902" i="25"/>
  <c r="X4902" i="25"/>
  <c r="S4903" i="25"/>
  <c r="T4903" i="25"/>
  <c r="U4903" i="25"/>
  <c r="V4903" i="25"/>
  <c r="W4903" i="25"/>
  <c r="X4903" i="25"/>
  <c r="S4904" i="25"/>
  <c r="T4904" i="25"/>
  <c r="U4904" i="25"/>
  <c r="V4904" i="25"/>
  <c r="W4904" i="25"/>
  <c r="X4904" i="25"/>
  <c r="S4905" i="25"/>
  <c r="T4905" i="25"/>
  <c r="U4905" i="25"/>
  <c r="V4905" i="25"/>
  <c r="W4905" i="25"/>
  <c r="X4905" i="25"/>
  <c r="S4906" i="25"/>
  <c r="T4906" i="25"/>
  <c r="U4906" i="25"/>
  <c r="V4906" i="25"/>
  <c r="W4906" i="25"/>
  <c r="X4906" i="25"/>
  <c r="S4907" i="25"/>
  <c r="T4907" i="25"/>
  <c r="U4907" i="25"/>
  <c r="V4907" i="25"/>
  <c r="W4907" i="25"/>
  <c r="X4907" i="25"/>
  <c r="S4908" i="25"/>
  <c r="T4908" i="25"/>
  <c r="U4908" i="25"/>
  <c r="V4908" i="25"/>
  <c r="W4908" i="25"/>
  <c r="X4908" i="25"/>
  <c r="S4909" i="25"/>
  <c r="T4909" i="25"/>
  <c r="U4909" i="25"/>
  <c r="V4909" i="25"/>
  <c r="W4909" i="25"/>
  <c r="X4909" i="25"/>
  <c r="S4910" i="25"/>
  <c r="T4910" i="25"/>
  <c r="U4910" i="25"/>
  <c r="V4910" i="25"/>
  <c r="W4910" i="25"/>
  <c r="X4910" i="25"/>
  <c r="T4911" i="25"/>
  <c r="U4911" i="25"/>
  <c r="V4911" i="25"/>
  <c r="W4911" i="25"/>
  <c r="X4911" i="25"/>
  <c r="S4912" i="25"/>
  <c r="T4912" i="25"/>
  <c r="U4912" i="25"/>
  <c r="V4912" i="25"/>
  <c r="W4912" i="25"/>
  <c r="X4912" i="25"/>
  <c r="S4913" i="25"/>
  <c r="T4913" i="25"/>
  <c r="U4913" i="25"/>
  <c r="V4913" i="25"/>
  <c r="W4913" i="25"/>
  <c r="X4913" i="25"/>
  <c r="S4914" i="25"/>
  <c r="T4914" i="25"/>
  <c r="U4914" i="25"/>
  <c r="V4914" i="25"/>
  <c r="W4914" i="25"/>
  <c r="X4914" i="25"/>
  <c r="S4915" i="25"/>
  <c r="T4915" i="25"/>
  <c r="U4915" i="25"/>
  <c r="V4915" i="25"/>
  <c r="W4915" i="25"/>
  <c r="X4915" i="25"/>
  <c r="S4916" i="25"/>
  <c r="T4916" i="25"/>
  <c r="U4916" i="25"/>
  <c r="V4916" i="25"/>
  <c r="W4916" i="25"/>
  <c r="X4916" i="25"/>
  <c r="S4917" i="25"/>
  <c r="T4917" i="25"/>
  <c r="U4917" i="25"/>
  <c r="V4917" i="25"/>
  <c r="W4917" i="25"/>
  <c r="X4917" i="25"/>
  <c r="S4918" i="25"/>
  <c r="T4918" i="25"/>
  <c r="U4918" i="25"/>
  <c r="V4918" i="25"/>
  <c r="W4918" i="25"/>
  <c r="X4918" i="25"/>
  <c r="S4919" i="25"/>
  <c r="T4919" i="25"/>
  <c r="U4919" i="25"/>
  <c r="V4919" i="25"/>
  <c r="W4919" i="25"/>
  <c r="X4919" i="25"/>
  <c r="S4920" i="25"/>
  <c r="U4920" i="25"/>
  <c r="V4920" i="25"/>
  <c r="W4920" i="25"/>
  <c r="X4920" i="25"/>
  <c r="S4921" i="25"/>
  <c r="T4921" i="25"/>
  <c r="U4921" i="25"/>
  <c r="V4921" i="25"/>
  <c r="W4921" i="25"/>
  <c r="X4921" i="25"/>
  <c r="S4922" i="25"/>
  <c r="T4922" i="25"/>
  <c r="U4922" i="25"/>
  <c r="V4922" i="25"/>
  <c r="W4922" i="25"/>
  <c r="X4922" i="25"/>
  <c r="S4923" i="25"/>
  <c r="T4923" i="25"/>
  <c r="U4923" i="25"/>
  <c r="V4923" i="25"/>
  <c r="W4923" i="25"/>
  <c r="X4923" i="25"/>
  <c r="S4924" i="25"/>
  <c r="T4924" i="25"/>
  <c r="U4924" i="25"/>
  <c r="V4924" i="25"/>
  <c r="W4924" i="25"/>
  <c r="X4924" i="25"/>
  <c r="S4925" i="25"/>
  <c r="T4925" i="25"/>
  <c r="U4925" i="25"/>
  <c r="V4925" i="25"/>
  <c r="W4925" i="25"/>
  <c r="X4925" i="25"/>
  <c r="S4926" i="25"/>
  <c r="T4926" i="25"/>
  <c r="U4926" i="25"/>
  <c r="V4926" i="25"/>
  <c r="W4926" i="25"/>
  <c r="X4926" i="25"/>
  <c r="S4927" i="25"/>
  <c r="T4927" i="25"/>
  <c r="U4927" i="25"/>
  <c r="V4927" i="25"/>
  <c r="W4927" i="25"/>
  <c r="X4927" i="25"/>
  <c r="S4928" i="25"/>
  <c r="T4928" i="25"/>
  <c r="U4928" i="25"/>
  <c r="V4928" i="25"/>
  <c r="W4928" i="25"/>
  <c r="X4928" i="25"/>
  <c r="S4929" i="25"/>
  <c r="T4929" i="25"/>
  <c r="U4929" i="25"/>
  <c r="V4929" i="25"/>
  <c r="W4929" i="25"/>
  <c r="X4929" i="25"/>
  <c r="S4930" i="25"/>
  <c r="T4930" i="25"/>
  <c r="U4930" i="25"/>
  <c r="V4930" i="25"/>
  <c r="W4930" i="25"/>
  <c r="X4930" i="25"/>
  <c r="S4931" i="25"/>
  <c r="T4931" i="25"/>
  <c r="U4931" i="25"/>
  <c r="V4931" i="25"/>
  <c r="W4931" i="25"/>
  <c r="X4931" i="25"/>
  <c r="S4932" i="25"/>
  <c r="T4932" i="25"/>
  <c r="U4932" i="25"/>
  <c r="V4932" i="25"/>
  <c r="W4932" i="25"/>
  <c r="X4932" i="25"/>
  <c r="S4933" i="25"/>
  <c r="T4933" i="25"/>
  <c r="U4933" i="25"/>
  <c r="V4933" i="25"/>
  <c r="W4933" i="25"/>
  <c r="X4933" i="25"/>
  <c r="S4934" i="25"/>
  <c r="T4934" i="25"/>
  <c r="U4934" i="25"/>
  <c r="V4934" i="25"/>
  <c r="W4934" i="25"/>
  <c r="X4934" i="25"/>
  <c r="S4935" i="25"/>
  <c r="T4935" i="25"/>
  <c r="U4935" i="25"/>
  <c r="V4935" i="25"/>
  <c r="W4935" i="25"/>
  <c r="X4935" i="25"/>
  <c r="S4936" i="25"/>
  <c r="T4936" i="25"/>
  <c r="U4936" i="25"/>
  <c r="V4936" i="25"/>
  <c r="W4936" i="25"/>
  <c r="X4936" i="25"/>
  <c r="S4937" i="25"/>
  <c r="T4937" i="25"/>
  <c r="U4937" i="25"/>
  <c r="V4937" i="25"/>
  <c r="W4937" i="25"/>
  <c r="X4937" i="25"/>
  <c r="S4938" i="25"/>
  <c r="T4938" i="25"/>
  <c r="U4938" i="25"/>
  <c r="V4938" i="25"/>
  <c r="W4938" i="25"/>
  <c r="X4938" i="25"/>
  <c r="S4939" i="25"/>
  <c r="T4939" i="25"/>
  <c r="U4939" i="25"/>
  <c r="V4939" i="25"/>
  <c r="W4939" i="25"/>
  <c r="X4939" i="25"/>
  <c r="S4940" i="25"/>
  <c r="T4940" i="25"/>
  <c r="U4940" i="25"/>
  <c r="V4940" i="25"/>
  <c r="W4940" i="25"/>
  <c r="X4940" i="25"/>
  <c r="S4941" i="25"/>
  <c r="T4941" i="25"/>
  <c r="U4941" i="25"/>
  <c r="V4941" i="25"/>
  <c r="W4941" i="25"/>
  <c r="X4941" i="25"/>
  <c r="S4942" i="25"/>
  <c r="T4942" i="25"/>
  <c r="U4942" i="25"/>
  <c r="V4942" i="25"/>
  <c r="W4942" i="25"/>
  <c r="X4942" i="25"/>
  <c r="S4943" i="25"/>
  <c r="T4943" i="25"/>
  <c r="U4943" i="25"/>
  <c r="V4943" i="25"/>
  <c r="W4943" i="25"/>
  <c r="X4943" i="25"/>
  <c r="S4944" i="25"/>
  <c r="T4944" i="25"/>
  <c r="U4944" i="25"/>
  <c r="V4944" i="25"/>
  <c r="W4944" i="25"/>
  <c r="X4944" i="25"/>
  <c r="S4945" i="25"/>
  <c r="T4945" i="25"/>
  <c r="U4945" i="25"/>
  <c r="V4945" i="25"/>
  <c r="W4945" i="25"/>
  <c r="X4945" i="25"/>
  <c r="S4946" i="25"/>
  <c r="T4946" i="25"/>
  <c r="U4946" i="25"/>
  <c r="V4946" i="25"/>
  <c r="W4946" i="25"/>
  <c r="X4946" i="25"/>
  <c r="S4947" i="25"/>
  <c r="T4947" i="25"/>
  <c r="U4947" i="25"/>
  <c r="V4947" i="25"/>
  <c r="W4947" i="25"/>
  <c r="X4947" i="25"/>
  <c r="S4948" i="25"/>
  <c r="T4948" i="25"/>
  <c r="U4948" i="25"/>
  <c r="V4948" i="25"/>
  <c r="W4948" i="25"/>
  <c r="X4948" i="25"/>
  <c r="S4949" i="25"/>
  <c r="T4949" i="25"/>
  <c r="U4949" i="25"/>
  <c r="V4949" i="25"/>
  <c r="W4949" i="25"/>
  <c r="X4949" i="25"/>
  <c r="S4950" i="25"/>
  <c r="T4950" i="25"/>
  <c r="U4950" i="25"/>
  <c r="V4950" i="25"/>
  <c r="W4950" i="25"/>
  <c r="X4950" i="25"/>
  <c r="S4951" i="25"/>
  <c r="T4951" i="25"/>
  <c r="U4951" i="25"/>
  <c r="V4951" i="25"/>
  <c r="W4951" i="25"/>
  <c r="X4951" i="25"/>
  <c r="S4952" i="25"/>
  <c r="T4952" i="25"/>
  <c r="U4952" i="25"/>
  <c r="V4952" i="25"/>
  <c r="W4952" i="25"/>
  <c r="X4952" i="25"/>
  <c r="S4953" i="25"/>
  <c r="T4953" i="25"/>
  <c r="U4953" i="25"/>
  <c r="V4953" i="25"/>
  <c r="W4953" i="25"/>
  <c r="X4953" i="25"/>
  <c r="S4954" i="25"/>
  <c r="T4954" i="25"/>
  <c r="U4954" i="25"/>
  <c r="V4954" i="25"/>
  <c r="W4954" i="25"/>
  <c r="X4954" i="25"/>
  <c r="S4955" i="25"/>
  <c r="T4955" i="25"/>
  <c r="U4955" i="25"/>
  <c r="V4955" i="25"/>
  <c r="W4955" i="25"/>
  <c r="X4955" i="25"/>
  <c r="S4956" i="25"/>
  <c r="T4956" i="25"/>
  <c r="U4956" i="25"/>
  <c r="V4956" i="25"/>
  <c r="W4956" i="25"/>
  <c r="X4956" i="25"/>
  <c r="S4957" i="25"/>
  <c r="T4957" i="25"/>
  <c r="U4957" i="25"/>
  <c r="V4957" i="25"/>
  <c r="W4957" i="25"/>
  <c r="X4957" i="25"/>
  <c r="S4958" i="25"/>
  <c r="T4958" i="25"/>
  <c r="U4958" i="25"/>
  <c r="V4958" i="25"/>
  <c r="W4958" i="25"/>
  <c r="X4958" i="25"/>
  <c r="S4959" i="25"/>
  <c r="T4959" i="25"/>
  <c r="U4959" i="25"/>
  <c r="V4959" i="25"/>
  <c r="W4959" i="25"/>
  <c r="X4959" i="25"/>
  <c r="S4960" i="25"/>
  <c r="T4960" i="25"/>
  <c r="U4960" i="25"/>
  <c r="V4960" i="25"/>
  <c r="W4960" i="25"/>
  <c r="X4960" i="25"/>
  <c r="V4961" i="25"/>
  <c r="W4961" i="25"/>
  <c r="X4961" i="25"/>
  <c r="V4962" i="25"/>
  <c r="W4962" i="25"/>
  <c r="X4962" i="25"/>
  <c r="U4963" i="25"/>
  <c r="V4963" i="25"/>
  <c r="W4963" i="25"/>
  <c r="X4963" i="25"/>
  <c r="S4964" i="25"/>
  <c r="T4964" i="25"/>
  <c r="U4964" i="25"/>
  <c r="V4964" i="25"/>
  <c r="W4964" i="25"/>
  <c r="X4964" i="25"/>
  <c r="S4965" i="25"/>
  <c r="T4965" i="25"/>
  <c r="U4965" i="25"/>
  <c r="V4965" i="25"/>
  <c r="W4965" i="25"/>
  <c r="X4965" i="25"/>
  <c r="S4966" i="25"/>
  <c r="T4966" i="25"/>
  <c r="U4966" i="25"/>
  <c r="V4966" i="25"/>
  <c r="W4966" i="25"/>
  <c r="X4966" i="25"/>
  <c r="S4967" i="25"/>
  <c r="T4967" i="25"/>
  <c r="U4967" i="25"/>
  <c r="V4967" i="25"/>
  <c r="W4967" i="25"/>
  <c r="X4967" i="25"/>
  <c r="S4968" i="25"/>
  <c r="T4968" i="25"/>
  <c r="U4968" i="25"/>
  <c r="V4968" i="25"/>
  <c r="W4968" i="25"/>
  <c r="X4968" i="25"/>
  <c r="S4969" i="25"/>
  <c r="T4969" i="25"/>
  <c r="U4969" i="25"/>
  <c r="V4969" i="25"/>
  <c r="W4969" i="25"/>
  <c r="X4969" i="25"/>
  <c r="S4970" i="25"/>
  <c r="T4970" i="25"/>
  <c r="U4970" i="25"/>
  <c r="V4970" i="25"/>
  <c r="W4970" i="25"/>
  <c r="X4970" i="25"/>
  <c r="S4971" i="25"/>
  <c r="T4971" i="25"/>
  <c r="U4971" i="25"/>
  <c r="V4971" i="25"/>
  <c r="W4971" i="25"/>
  <c r="X4971" i="25"/>
  <c r="S4972" i="25"/>
  <c r="T4972" i="25"/>
  <c r="U4972" i="25"/>
  <c r="V4972" i="25"/>
  <c r="W4972" i="25"/>
  <c r="X4972" i="25"/>
  <c r="S4973" i="25"/>
  <c r="T4973" i="25"/>
  <c r="U4973" i="25"/>
  <c r="V4973" i="25"/>
  <c r="W4973" i="25"/>
  <c r="X4973" i="25"/>
  <c r="S4974" i="25"/>
  <c r="T4974" i="25"/>
  <c r="U4974" i="25"/>
  <c r="V4974" i="25"/>
  <c r="W4974" i="25"/>
  <c r="X4974" i="25"/>
  <c r="S4975" i="25"/>
  <c r="T4975" i="25"/>
  <c r="U4975" i="25"/>
  <c r="V4975" i="25"/>
  <c r="W4975" i="25"/>
  <c r="X4975" i="25"/>
  <c r="S4976" i="25"/>
  <c r="T4976" i="25"/>
  <c r="U4976" i="25"/>
  <c r="V4976" i="25"/>
  <c r="W4976" i="25"/>
  <c r="X4976" i="25"/>
  <c r="S4977" i="25"/>
  <c r="T4977" i="25"/>
  <c r="U4977" i="25"/>
  <c r="V4977" i="25"/>
  <c r="W4977" i="25"/>
  <c r="X4977" i="25"/>
  <c r="S4978" i="25"/>
  <c r="T4978" i="25"/>
  <c r="U4978" i="25"/>
  <c r="V4978" i="25"/>
  <c r="W4978" i="25"/>
  <c r="X4978" i="25"/>
  <c r="S4979" i="25"/>
  <c r="T4979" i="25"/>
  <c r="U4979" i="25"/>
  <c r="V4979" i="25"/>
  <c r="W4979" i="25"/>
  <c r="X4979" i="25"/>
  <c r="S4980" i="25"/>
  <c r="T4980" i="25"/>
  <c r="U4980" i="25"/>
  <c r="V4980" i="25"/>
  <c r="W4980" i="25"/>
  <c r="X4980" i="25"/>
  <c r="S4981" i="25"/>
  <c r="T4981" i="25"/>
  <c r="U4981" i="25"/>
  <c r="V4981" i="25"/>
  <c r="W4981" i="25"/>
  <c r="X4981" i="25"/>
  <c r="S4982" i="25"/>
  <c r="T4982" i="25"/>
  <c r="U4982" i="25"/>
  <c r="V4982" i="25"/>
  <c r="W4982" i="25"/>
  <c r="X4982" i="25"/>
  <c r="S4983" i="25"/>
  <c r="T4983" i="25"/>
  <c r="U4983" i="25"/>
  <c r="V4983" i="25"/>
  <c r="W4983" i="25"/>
  <c r="X4983" i="25"/>
  <c r="S4984" i="25"/>
  <c r="T4984" i="25"/>
  <c r="U4984" i="25"/>
  <c r="V4984" i="25"/>
  <c r="W4984" i="25"/>
  <c r="X4984" i="25"/>
  <c r="S4985" i="25"/>
  <c r="T4985" i="25"/>
  <c r="U4985" i="25"/>
  <c r="V4985" i="25"/>
  <c r="W4985" i="25"/>
  <c r="X4985" i="25"/>
  <c r="S4986" i="25"/>
  <c r="T4986" i="25"/>
  <c r="U4986" i="25"/>
  <c r="V4986" i="25"/>
  <c r="W4986" i="25"/>
  <c r="X4986" i="25"/>
  <c r="S4987" i="25"/>
  <c r="T4987" i="25"/>
  <c r="U4987" i="25"/>
  <c r="V4987" i="25"/>
  <c r="W4987" i="25"/>
  <c r="X4987" i="25"/>
  <c r="S4988" i="25"/>
  <c r="T4988" i="25"/>
  <c r="U4988" i="25"/>
  <c r="V4988" i="25"/>
  <c r="W4988" i="25"/>
  <c r="X4988" i="25"/>
  <c r="S4989" i="25"/>
  <c r="T4989" i="25"/>
  <c r="U4989" i="25"/>
  <c r="V4989" i="25"/>
  <c r="W4989" i="25"/>
  <c r="X4989" i="25"/>
  <c r="S4990" i="25"/>
  <c r="T4990" i="25"/>
  <c r="U4990" i="25"/>
  <c r="V4990" i="25"/>
  <c r="W4990" i="25"/>
  <c r="X4990" i="25"/>
  <c r="S4991" i="25"/>
  <c r="T4991" i="25"/>
  <c r="U4991" i="25"/>
  <c r="V4991" i="25"/>
  <c r="W4991" i="25"/>
  <c r="X4991" i="25"/>
  <c r="S4992" i="25"/>
  <c r="T4992" i="25"/>
  <c r="U4992" i="25"/>
  <c r="V4992" i="25"/>
  <c r="W4992" i="25"/>
  <c r="X4992" i="25"/>
  <c r="S4993" i="25"/>
  <c r="T4993" i="25"/>
  <c r="U4993" i="25"/>
  <c r="V4993" i="25"/>
  <c r="W4993" i="25"/>
  <c r="X4993" i="25"/>
  <c r="S4994" i="25"/>
  <c r="T4994" i="25"/>
  <c r="U4994" i="25"/>
  <c r="V4994" i="25"/>
  <c r="W4994" i="25"/>
  <c r="X4994" i="25"/>
  <c r="S4995" i="25"/>
  <c r="T4995" i="25"/>
  <c r="U4995" i="25"/>
  <c r="V4995" i="25"/>
  <c r="W4995" i="25"/>
  <c r="X4995" i="25"/>
  <c r="S4996" i="25"/>
  <c r="T4996" i="25"/>
  <c r="U4996" i="25"/>
  <c r="V4996" i="25"/>
  <c r="W4996" i="25"/>
  <c r="X4996" i="25"/>
  <c r="S4997" i="25"/>
  <c r="T4997" i="25"/>
  <c r="U4997" i="25"/>
  <c r="V4997" i="25"/>
  <c r="W4997" i="25"/>
  <c r="X4997" i="25"/>
  <c r="S4998" i="25"/>
  <c r="T4998" i="25"/>
  <c r="U4998" i="25"/>
  <c r="V4998" i="25"/>
  <c r="W4998" i="25"/>
  <c r="X4998" i="25"/>
  <c r="S4999" i="25"/>
  <c r="T4999" i="25"/>
  <c r="U4999" i="25"/>
  <c r="V4999" i="25"/>
  <c r="W4999" i="25"/>
  <c r="X4999" i="25"/>
  <c r="S5000" i="25"/>
  <c r="T5000" i="25"/>
  <c r="U5000" i="25"/>
  <c r="V5000" i="25"/>
  <c r="W5000" i="25"/>
  <c r="X5000" i="25"/>
  <c r="S5001" i="25"/>
  <c r="T5001" i="25"/>
  <c r="U5001" i="25"/>
  <c r="V5001" i="25"/>
  <c r="W5001" i="25"/>
  <c r="X5001" i="25"/>
  <c r="S5002" i="25"/>
  <c r="T5002" i="25"/>
  <c r="U5002" i="25"/>
  <c r="V5002" i="25"/>
  <c r="W5002" i="25"/>
  <c r="X5002" i="25"/>
  <c r="S5003" i="25"/>
  <c r="T5003" i="25"/>
  <c r="U5003" i="25"/>
  <c r="V5003" i="25"/>
  <c r="W5003" i="25"/>
  <c r="X5003" i="25"/>
  <c r="S5004" i="25"/>
  <c r="T5004" i="25"/>
  <c r="U5004" i="25"/>
  <c r="V5004" i="25"/>
  <c r="W5004" i="25"/>
  <c r="X5004" i="25"/>
  <c r="S5005" i="25"/>
  <c r="T5005" i="25"/>
  <c r="U5005" i="25"/>
  <c r="V5005" i="25"/>
  <c r="W5005" i="25"/>
  <c r="X5005" i="25"/>
  <c r="S5006" i="25"/>
  <c r="T5006" i="25"/>
  <c r="U5006" i="25"/>
  <c r="V5006" i="25"/>
  <c r="W5006" i="25"/>
  <c r="X5006" i="25"/>
  <c r="S5007" i="25"/>
  <c r="T5007" i="25"/>
  <c r="U5007" i="25"/>
  <c r="V5007" i="25"/>
  <c r="W5007" i="25"/>
  <c r="X5007" i="25"/>
  <c r="S5008" i="25"/>
  <c r="T5008" i="25"/>
  <c r="U5008" i="25"/>
  <c r="V5008" i="25"/>
  <c r="W5008" i="25"/>
  <c r="X5008" i="25"/>
  <c r="S5009" i="25"/>
  <c r="T5009" i="25"/>
  <c r="U5009" i="25"/>
  <c r="V5009" i="25"/>
  <c r="W5009" i="25"/>
  <c r="X5009" i="25"/>
  <c r="S5010" i="25"/>
  <c r="T5010" i="25"/>
  <c r="U5010" i="25"/>
  <c r="V5010" i="25"/>
  <c r="W5010" i="25"/>
  <c r="X5010" i="25"/>
  <c r="S5011" i="25"/>
  <c r="T5011" i="25"/>
  <c r="U5011" i="25"/>
  <c r="V5011" i="25"/>
  <c r="W5011" i="25"/>
  <c r="X5011" i="25"/>
  <c r="S5012" i="25"/>
  <c r="T5012" i="25"/>
  <c r="U5012" i="25"/>
  <c r="V5012" i="25"/>
  <c r="W5012" i="25"/>
  <c r="X5012" i="25"/>
  <c r="S5013" i="25"/>
  <c r="T5013" i="25"/>
  <c r="U5013" i="25"/>
  <c r="V5013" i="25"/>
  <c r="W5013" i="25"/>
  <c r="X5013" i="25"/>
  <c r="S5014" i="25"/>
  <c r="T5014" i="25"/>
  <c r="U5014" i="25"/>
  <c r="V5014" i="25"/>
  <c r="W5014" i="25"/>
  <c r="X5014" i="25"/>
  <c r="S5015" i="25"/>
  <c r="T5015" i="25"/>
  <c r="U5015" i="25"/>
  <c r="V5015" i="25"/>
  <c r="W5015" i="25"/>
  <c r="X5015" i="25"/>
  <c r="S5016" i="25"/>
  <c r="T5016" i="25"/>
  <c r="U5016" i="25"/>
  <c r="V5016" i="25"/>
  <c r="W5016" i="25"/>
  <c r="X5016" i="25"/>
  <c r="S5017" i="25"/>
  <c r="T5017" i="25"/>
  <c r="U5017" i="25"/>
  <c r="V5017" i="25"/>
  <c r="W5017" i="25"/>
  <c r="X5017" i="25"/>
  <c r="S5018" i="25"/>
  <c r="T5018" i="25"/>
  <c r="U5018" i="25"/>
  <c r="V5018" i="25"/>
  <c r="W5018" i="25"/>
  <c r="X5018" i="25"/>
  <c r="S5019" i="25"/>
  <c r="T5019" i="25"/>
  <c r="U5019" i="25"/>
  <c r="V5019" i="25"/>
  <c r="W5019" i="25"/>
  <c r="X5019" i="25"/>
  <c r="S5020" i="25"/>
  <c r="T5020" i="25"/>
  <c r="U5020" i="25"/>
  <c r="V5020" i="25"/>
  <c r="W5020" i="25"/>
  <c r="X5020" i="25"/>
  <c r="S5021" i="25"/>
  <c r="T5021" i="25"/>
  <c r="U5021" i="25"/>
  <c r="V5021" i="25"/>
  <c r="W5021" i="25"/>
  <c r="X5021" i="25"/>
  <c r="S5022" i="25"/>
  <c r="T5022" i="25"/>
  <c r="U5022" i="25"/>
  <c r="V5022" i="25"/>
  <c r="W5022" i="25"/>
  <c r="X5022" i="25"/>
  <c r="S5023" i="25"/>
  <c r="T5023" i="25"/>
  <c r="U5023" i="25"/>
  <c r="V5023" i="25"/>
  <c r="W5023" i="25"/>
  <c r="X5023" i="25"/>
  <c r="S5024" i="25"/>
  <c r="T5024" i="25"/>
  <c r="U5024" i="25"/>
  <c r="V5024" i="25"/>
  <c r="W5024" i="25"/>
  <c r="X5024" i="25"/>
  <c r="S5025" i="25"/>
  <c r="T5025" i="25"/>
  <c r="U5025" i="25"/>
  <c r="V5025" i="25"/>
  <c r="W5025" i="25"/>
  <c r="X5025" i="25"/>
  <c r="S5026" i="25"/>
  <c r="T5026" i="25"/>
  <c r="U5026" i="25"/>
  <c r="V5026" i="25"/>
  <c r="W5026" i="25"/>
  <c r="X5026" i="25"/>
  <c r="S5027" i="25"/>
  <c r="T5027" i="25"/>
  <c r="U5027" i="25"/>
  <c r="V5027" i="25"/>
  <c r="W5027" i="25"/>
  <c r="X5027" i="25"/>
  <c r="S5028" i="25"/>
  <c r="T5028" i="25"/>
  <c r="U5028" i="25"/>
  <c r="V5028" i="25"/>
  <c r="W5028" i="25"/>
  <c r="X5028" i="25"/>
  <c r="S5029" i="25"/>
  <c r="T5029" i="25"/>
  <c r="U5029" i="25"/>
  <c r="V5029" i="25"/>
  <c r="W5029" i="25"/>
  <c r="X5029" i="25"/>
  <c r="S5030" i="25"/>
  <c r="T5030" i="25"/>
  <c r="U5030" i="25"/>
  <c r="V5030" i="25"/>
  <c r="W5030" i="25"/>
  <c r="X5030" i="25"/>
  <c r="S5031" i="25"/>
  <c r="T5031" i="25"/>
  <c r="U5031" i="25"/>
  <c r="V5031" i="25"/>
  <c r="W5031" i="25"/>
  <c r="X5031" i="25"/>
  <c r="S5032" i="25"/>
  <c r="T5032" i="25"/>
  <c r="U5032" i="25"/>
  <c r="V5032" i="25"/>
  <c r="W5032" i="25"/>
  <c r="X5032" i="25"/>
  <c r="S5033" i="25"/>
  <c r="T5033" i="25"/>
  <c r="U5033" i="25"/>
  <c r="V5033" i="25"/>
  <c r="W5033" i="25"/>
  <c r="X5033" i="25"/>
  <c r="S5034" i="25"/>
  <c r="T5034" i="25"/>
  <c r="U5034" i="25"/>
  <c r="V5034" i="25"/>
  <c r="W5034" i="25"/>
  <c r="X5034" i="25"/>
  <c r="S5035" i="25"/>
  <c r="T5035" i="25"/>
  <c r="U5035" i="25"/>
  <c r="V5035" i="25"/>
  <c r="W5035" i="25"/>
  <c r="X5035" i="25"/>
  <c r="S5036" i="25"/>
  <c r="T5036" i="25"/>
  <c r="U5036" i="25"/>
  <c r="V5036" i="25"/>
  <c r="W5036" i="25"/>
  <c r="X5036" i="25"/>
  <c r="S5037" i="25"/>
  <c r="T5037" i="25"/>
  <c r="U5037" i="25"/>
  <c r="V5037" i="25"/>
  <c r="W5037" i="25"/>
  <c r="X5037" i="25"/>
  <c r="S5038" i="25"/>
  <c r="T5038" i="25"/>
  <c r="U5038" i="25"/>
  <c r="V5038" i="25"/>
  <c r="W5038" i="25"/>
  <c r="X5038" i="25"/>
  <c r="S5039" i="25"/>
  <c r="T5039" i="25"/>
  <c r="U5039" i="25"/>
  <c r="V5039" i="25"/>
  <c r="W5039" i="25"/>
  <c r="X5039" i="25"/>
  <c r="S5040" i="25"/>
  <c r="T5040" i="25"/>
  <c r="U5040" i="25"/>
  <c r="V5040" i="25"/>
  <c r="W5040" i="25"/>
  <c r="X5040" i="25"/>
  <c r="S5041" i="25"/>
  <c r="T5041" i="25"/>
  <c r="U5041" i="25"/>
  <c r="V5041" i="25"/>
  <c r="W5041" i="25"/>
  <c r="X5041" i="25"/>
  <c r="S5042" i="25"/>
  <c r="T5042" i="25"/>
  <c r="U5042" i="25"/>
  <c r="V5042" i="25"/>
  <c r="W5042" i="25"/>
  <c r="X5042" i="25"/>
  <c r="S5043" i="25"/>
  <c r="T5043" i="25"/>
  <c r="U5043" i="25"/>
  <c r="V5043" i="25"/>
  <c r="W5043" i="25"/>
  <c r="X5043" i="25"/>
  <c r="S5044" i="25"/>
  <c r="T5044" i="25"/>
  <c r="U5044" i="25"/>
  <c r="V5044" i="25"/>
  <c r="W5044" i="25"/>
  <c r="X5044" i="25"/>
  <c r="S5045" i="25"/>
  <c r="T5045" i="25"/>
  <c r="U5045" i="25"/>
  <c r="V5045" i="25"/>
  <c r="W5045" i="25"/>
  <c r="X5045" i="25"/>
  <c r="S5046" i="25"/>
  <c r="T5046" i="25"/>
  <c r="U5046" i="25"/>
  <c r="V5046" i="25"/>
  <c r="W5046" i="25"/>
  <c r="X5046" i="25"/>
  <c r="S5047" i="25"/>
  <c r="T5047" i="25"/>
  <c r="U5047" i="25"/>
  <c r="V5047" i="25"/>
  <c r="W5047" i="25"/>
  <c r="X5047" i="25"/>
  <c r="S5048" i="25"/>
  <c r="T5048" i="25"/>
  <c r="U5048" i="25"/>
  <c r="V5048" i="25"/>
  <c r="W5048" i="25"/>
  <c r="X5048" i="25"/>
  <c r="S5049" i="25"/>
  <c r="T5049" i="25"/>
  <c r="U5049" i="25"/>
  <c r="V5049" i="25"/>
  <c r="W5049" i="25"/>
  <c r="X5049" i="25"/>
  <c r="S5050" i="25"/>
  <c r="T5050" i="25"/>
  <c r="U5050" i="25"/>
  <c r="V5050" i="25"/>
  <c r="W5050" i="25"/>
  <c r="X5050" i="25"/>
  <c r="S5051" i="25"/>
  <c r="T5051" i="25"/>
  <c r="U5051" i="25"/>
  <c r="V5051" i="25"/>
  <c r="W5051" i="25"/>
  <c r="X5051" i="25"/>
  <c r="S5052" i="25"/>
  <c r="T5052" i="25"/>
  <c r="U5052" i="25"/>
  <c r="V5052" i="25"/>
  <c r="W5052" i="25"/>
  <c r="X5052" i="25"/>
  <c r="S5053" i="25"/>
  <c r="T5053" i="25"/>
  <c r="U5053" i="25"/>
  <c r="V5053" i="25"/>
  <c r="W5053" i="25"/>
  <c r="X5053" i="25"/>
  <c r="S5054" i="25"/>
  <c r="T5054" i="25"/>
  <c r="U5054" i="25"/>
  <c r="V5054" i="25"/>
  <c r="W5054" i="25"/>
  <c r="X5054" i="25"/>
  <c r="S5055" i="25"/>
  <c r="T5055" i="25"/>
  <c r="U5055" i="25"/>
  <c r="V5055" i="25"/>
  <c r="W5055" i="25"/>
  <c r="X5055" i="25"/>
  <c r="S5056" i="25"/>
  <c r="T5056" i="25"/>
  <c r="U5056" i="25"/>
  <c r="V5056" i="25"/>
  <c r="W5056" i="25"/>
  <c r="X5056" i="25"/>
  <c r="S5057" i="25"/>
  <c r="T5057" i="25"/>
  <c r="U5057" i="25"/>
  <c r="V5057" i="25"/>
  <c r="W5057" i="25"/>
  <c r="X5057" i="25"/>
  <c r="S5058" i="25"/>
  <c r="T5058" i="25"/>
  <c r="U5058" i="25"/>
  <c r="V5058" i="25"/>
  <c r="W5058" i="25"/>
  <c r="X5058" i="25"/>
  <c r="S5059" i="25"/>
  <c r="T5059" i="25"/>
  <c r="U5059" i="25"/>
  <c r="V5059" i="25"/>
  <c r="W5059" i="25"/>
  <c r="X5059" i="25"/>
  <c r="S5060" i="25"/>
  <c r="T5060" i="25"/>
  <c r="U5060" i="25"/>
  <c r="V5060" i="25"/>
  <c r="W5060" i="25"/>
  <c r="X5060" i="25"/>
  <c r="S5061" i="25"/>
  <c r="T5061" i="25"/>
  <c r="U5061" i="25"/>
  <c r="V5061" i="25"/>
  <c r="W5061" i="25"/>
  <c r="X5061" i="25"/>
  <c r="S5062" i="25"/>
  <c r="T5062" i="25"/>
  <c r="U5062" i="25"/>
  <c r="V5062" i="25"/>
  <c r="W5062" i="25"/>
  <c r="X5062" i="25"/>
  <c r="S5063" i="25"/>
  <c r="T5063" i="25"/>
  <c r="U5063" i="25"/>
  <c r="V5063" i="25"/>
  <c r="W5063" i="25"/>
  <c r="X5063" i="25"/>
  <c r="S5064" i="25"/>
  <c r="T5064" i="25"/>
  <c r="U5064" i="25"/>
  <c r="V5064" i="25"/>
  <c r="W5064" i="25"/>
  <c r="X5064" i="25"/>
  <c r="S5065" i="25"/>
  <c r="T5065" i="25"/>
  <c r="U5065" i="25"/>
  <c r="V5065" i="25"/>
  <c r="W5065" i="25"/>
  <c r="X5065" i="25"/>
  <c r="S5066" i="25"/>
  <c r="T5066" i="25"/>
  <c r="U5066" i="25"/>
  <c r="V5066" i="25"/>
  <c r="W5066" i="25"/>
  <c r="X5066" i="25"/>
  <c r="S5067" i="25"/>
  <c r="T5067" i="25"/>
  <c r="U5067" i="25"/>
  <c r="V5067" i="25"/>
  <c r="W5067" i="25"/>
  <c r="X5067" i="25"/>
  <c r="S5068" i="25"/>
  <c r="T5068" i="25"/>
  <c r="U5068" i="25"/>
  <c r="V5068" i="25"/>
  <c r="W5068" i="25"/>
  <c r="X5068" i="25"/>
  <c r="S5069" i="25"/>
  <c r="T5069" i="25"/>
  <c r="U5069" i="25"/>
  <c r="V5069" i="25"/>
  <c r="W5069" i="25"/>
  <c r="X5069" i="25"/>
  <c r="S5070" i="25"/>
  <c r="T5070" i="25"/>
  <c r="U5070" i="25"/>
  <c r="V5070" i="25"/>
  <c r="W5070" i="25"/>
  <c r="X5070" i="25"/>
  <c r="S5071" i="25"/>
  <c r="T5071" i="25"/>
  <c r="U5071" i="25"/>
  <c r="V5071" i="25"/>
  <c r="W5071" i="25"/>
  <c r="X5071" i="25"/>
  <c r="S5072" i="25"/>
  <c r="T5072" i="25"/>
  <c r="U5072" i="25"/>
  <c r="V5072" i="25"/>
  <c r="W5072" i="25"/>
  <c r="X5072" i="25"/>
  <c r="S5073" i="25"/>
  <c r="T5073" i="25"/>
  <c r="U5073" i="25"/>
  <c r="V5073" i="25"/>
  <c r="W5073" i="25"/>
  <c r="X5073" i="25"/>
  <c r="S5074" i="25"/>
  <c r="T5074" i="25"/>
  <c r="U5074" i="25"/>
  <c r="V5074" i="25"/>
  <c r="W5074" i="25"/>
  <c r="X5074" i="25"/>
  <c r="S5075" i="25"/>
  <c r="T5075" i="25"/>
  <c r="U5075" i="25"/>
  <c r="V5075" i="25"/>
  <c r="W5075" i="25"/>
  <c r="X5075" i="25"/>
  <c r="S5076" i="25"/>
  <c r="T5076" i="25"/>
  <c r="U5076" i="25"/>
  <c r="S5077" i="25"/>
  <c r="T5077" i="25"/>
  <c r="U5077" i="25"/>
  <c r="S5078" i="25"/>
  <c r="T5078" i="25"/>
  <c r="U5078" i="25"/>
  <c r="V5078" i="25"/>
  <c r="W5078" i="25"/>
  <c r="X5078" i="25"/>
  <c r="S5079" i="25"/>
  <c r="T5079" i="25"/>
  <c r="U5079" i="25"/>
  <c r="S5080" i="25"/>
  <c r="T5080" i="25"/>
  <c r="U5080" i="25"/>
  <c r="S5081" i="25"/>
  <c r="T5081" i="25"/>
  <c r="U5081" i="25"/>
  <c r="V5081" i="25"/>
  <c r="W5081" i="25"/>
  <c r="X5081" i="25"/>
  <c r="S5082" i="25"/>
  <c r="T5082" i="25"/>
  <c r="U5082" i="25"/>
  <c r="S5083" i="25"/>
  <c r="T5083" i="25"/>
  <c r="U5083" i="25"/>
  <c r="S5084" i="25"/>
  <c r="T5084" i="25"/>
  <c r="U5084" i="25"/>
  <c r="V5084" i="25"/>
  <c r="W5084" i="25"/>
  <c r="X5084" i="25"/>
  <c r="S5085" i="25"/>
  <c r="T5085" i="25"/>
  <c r="U5085" i="25"/>
  <c r="S5086" i="25"/>
  <c r="T5086" i="25"/>
  <c r="U5086" i="25"/>
  <c r="S5087" i="25"/>
  <c r="T5087" i="25"/>
  <c r="U5087" i="25"/>
  <c r="V5087" i="25"/>
  <c r="W5087" i="25"/>
  <c r="X5087" i="25"/>
  <c r="S5088" i="25"/>
  <c r="T5088" i="25"/>
  <c r="U5088" i="25"/>
  <c r="S5089" i="25"/>
  <c r="T5089" i="25"/>
  <c r="U5089" i="25"/>
  <c r="S5090" i="25"/>
  <c r="T5090" i="25"/>
  <c r="U5090" i="25"/>
  <c r="V5090" i="25"/>
  <c r="W5090" i="25"/>
  <c r="X5090" i="25"/>
  <c r="S5091" i="25"/>
  <c r="T5091" i="25"/>
  <c r="U5091" i="25"/>
  <c r="V5091" i="25"/>
  <c r="W5091" i="25"/>
  <c r="X5091" i="25"/>
  <c r="S5092" i="25"/>
  <c r="T5092" i="25"/>
  <c r="U5092" i="25"/>
  <c r="V5092" i="25"/>
  <c r="W5092" i="25"/>
  <c r="X5092" i="25"/>
  <c r="S5093" i="25"/>
  <c r="T5093" i="25"/>
  <c r="U5093" i="25"/>
  <c r="V5093" i="25"/>
  <c r="W5093" i="25"/>
  <c r="X5093" i="25"/>
  <c r="S5094" i="25"/>
  <c r="T5094" i="25"/>
  <c r="U5094" i="25"/>
  <c r="V5094" i="25"/>
  <c r="W5094" i="25"/>
  <c r="X5094" i="25"/>
  <c r="S5095" i="25"/>
  <c r="T5095" i="25"/>
  <c r="U5095" i="25"/>
  <c r="V5095" i="25"/>
  <c r="W5095" i="25"/>
  <c r="X5095" i="25"/>
  <c r="S5096" i="25"/>
  <c r="T5096" i="25"/>
  <c r="U5096" i="25"/>
  <c r="V5096" i="25"/>
  <c r="W5096" i="25"/>
  <c r="X5096" i="25"/>
  <c r="S5097" i="25"/>
  <c r="T5097" i="25"/>
  <c r="U5097" i="25"/>
  <c r="V5097" i="25"/>
  <c r="W5097" i="25"/>
  <c r="X5097" i="25"/>
  <c r="S5098" i="25"/>
  <c r="T5098" i="25"/>
  <c r="U5098" i="25"/>
  <c r="V5098" i="25"/>
  <c r="W5098" i="25"/>
  <c r="X5098" i="25"/>
  <c r="S5099" i="25"/>
  <c r="T5099" i="25"/>
  <c r="U5099" i="25"/>
  <c r="V5099" i="25"/>
  <c r="W5099" i="25"/>
  <c r="X5099" i="25"/>
  <c r="S5100" i="25"/>
  <c r="T5100" i="25"/>
  <c r="U5100" i="25"/>
  <c r="V5100" i="25"/>
  <c r="W5100" i="25"/>
  <c r="X5100" i="25"/>
  <c r="S5101" i="25"/>
  <c r="T5101" i="25"/>
  <c r="U5101" i="25"/>
  <c r="V5101" i="25"/>
  <c r="W5101" i="25"/>
  <c r="X5101" i="25"/>
  <c r="S5102" i="25"/>
  <c r="T5102" i="25"/>
  <c r="U5102" i="25"/>
  <c r="V5102" i="25"/>
  <c r="W5102" i="25"/>
  <c r="X5102" i="25"/>
  <c r="S5103" i="25"/>
  <c r="T5103" i="25"/>
  <c r="U5103" i="25"/>
  <c r="V5103" i="25"/>
  <c r="W5103" i="25"/>
  <c r="X5103" i="25"/>
  <c r="S5104" i="25"/>
  <c r="T5104" i="25"/>
  <c r="U5104" i="25"/>
  <c r="V5104" i="25"/>
  <c r="W5104" i="25"/>
  <c r="X5104" i="25"/>
  <c r="S5105" i="25"/>
  <c r="T5105" i="25"/>
  <c r="U5105" i="25"/>
  <c r="V5105" i="25"/>
  <c r="W5105" i="25"/>
  <c r="X5105" i="25"/>
  <c r="S5106" i="25"/>
  <c r="T5106" i="25"/>
  <c r="U5106" i="25"/>
  <c r="V5106" i="25"/>
  <c r="W5106" i="25"/>
  <c r="X5106" i="25"/>
  <c r="S5107" i="25"/>
  <c r="T5107" i="25"/>
  <c r="U5107" i="25"/>
  <c r="V5107" i="25"/>
  <c r="W5107" i="25"/>
  <c r="X5107" i="25"/>
  <c r="S5108" i="25"/>
  <c r="T5108" i="25"/>
  <c r="U5108" i="25"/>
  <c r="V5108" i="25"/>
  <c r="W5108" i="25"/>
  <c r="X5108" i="25"/>
  <c r="S5109" i="25"/>
  <c r="T5109" i="25"/>
  <c r="U5109" i="25"/>
  <c r="V5109" i="25"/>
  <c r="W5109" i="25"/>
  <c r="X5109" i="25"/>
  <c r="S5110" i="25"/>
  <c r="T5110" i="25"/>
  <c r="U5110" i="25"/>
  <c r="V5110" i="25"/>
  <c r="W5110" i="25"/>
  <c r="X5110" i="25"/>
  <c r="S5111" i="25"/>
  <c r="T5111" i="25"/>
  <c r="U5111" i="25"/>
  <c r="V5111" i="25"/>
  <c r="W5111" i="25"/>
  <c r="X5111" i="25"/>
  <c r="S5112" i="25"/>
  <c r="T5112" i="25"/>
  <c r="U5112" i="25"/>
  <c r="V5112" i="25"/>
  <c r="W5112" i="25"/>
  <c r="X5112" i="25"/>
  <c r="S5113" i="25"/>
  <c r="T5113" i="25"/>
  <c r="U5113" i="25"/>
  <c r="V5113" i="25"/>
  <c r="W5113" i="25"/>
  <c r="X5113" i="25"/>
  <c r="S5114" i="25"/>
  <c r="T5114" i="25"/>
  <c r="U5114" i="25"/>
  <c r="V5114" i="25"/>
  <c r="W5114" i="25"/>
  <c r="X5114" i="25"/>
  <c r="S5115" i="25"/>
  <c r="T5115" i="25"/>
  <c r="U5115" i="25"/>
  <c r="V5115" i="25"/>
  <c r="W5115" i="25"/>
  <c r="X5115" i="25"/>
  <c r="S5116" i="25"/>
  <c r="T5116" i="25"/>
  <c r="U5116" i="25"/>
  <c r="V5116" i="25"/>
  <c r="W5116" i="25"/>
  <c r="X5116" i="25"/>
  <c r="S5117" i="25"/>
  <c r="T5117" i="25"/>
  <c r="U5117" i="25"/>
  <c r="V5117" i="25"/>
  <c r="W5117" i="25"/>
  <c r="X5117" i="25"/>
  <c r="S5118" i="25"/>
  <c r="T5118" i="25"/>
  <c r="U5118" i="25"/>
  <c r="V5118" i="25"/>
  <c r="W5118" i="25"/>
  <c r="X5118" i="25"/>
  <c r="S5119" i="25"/>
  <c r="T5119" i="25"/>
  <c r="U5119" i="25"/>
  <c r="V5119" i="25"/>
  <c r="W5119" i="25"/>
  <c r="X5119" i="25"/>
  <c r="S5120" i="25"/>
  <c r="T5120" i="25"/>
  <c r="U5120" i="25"/>
  <c r="V5120" i="25"/>
  <c r="W5120" i="25"/>
  <c r="X5120" i="25"/>
  <c r="S5121" i="25"/>
  <c r="T5121" i="25"/>
  <c r="U5121" i="25"/>
  <c r="V5121" i="25"/>
  <c r="W5121" i="25"/>
  <c r="X5121" i="25"/>
  <c r="S5122" i="25"/>
  <c r="T5122" i="25"/>
  <c r="U5122" i="25"/>
  <c r="V5122" i="25"/>
  <c r="W5122" i="25"/>
  <c r="X5122" i="25"/>
  <c r="S5123" i="25"/>
  <c r="T5123" i="25"/>
  <c r="U5123" i="25"/>
  <c r="V5123" i="25"/>
  <c r="W5123" i="25"/>
  <c r="X5123" i="25"/>
  <c r="S5124" i="25"/>
  <c r="T5124" i="25"/>
  <c r="U5124" i="25"/>
  <c r="V5124" i="25"/>
  <c r="W5124" i="25"/>
  <c r="X5124" i="25"/>
  <c r="S5125" i="25"/>
  <c r="T5125" i="25"/>
  <c r="U5125" i="25"/>
  <c r="V5125" i="25"/>
  <c r="W5125" i="25"/>
  <c r="X5125" i="25"/>
  <c r="S5126" i="25"/>
  <c r="T5126" i="25"/>
  <c r="U5126" i="25"/>
  <c r="V5126" i="25"/>
  <c r="W5126" i="25"/>
  <c r="X5126" i="25"/>
  <c r="S5127" i="25"/>
  <c r="T5127" i="25"/>
  <c r="U5127" i="25"/>
  <c r="V5127" i="25"/>
  <c r="W5127" i="25"/>
  <c r="X5127" i="25"/>
  <c r="S5128" i="25"/>
  <c r="T5128" i="25"/>
  <c r="U5128" i="25"/>
  <c r="V5128" i="25"/>
  <c r="W5128" i="25"/>
  <c r="X5128" i="25"/>
  <c r="S5129" i="25"/>
  <c r="T5129" i="25"/>
  <c r="U5129" i="25"/>
  <c r="V5129" i="25"/>
  <c r="W5129" i="25"/>
  <c r="X5129" i="25"/>
  <c r="S5130" i="25"/>
  <c r="T5130" i="25"/>
  <c r="U5130" i="25"/>
  <c r="V5130" i="25"/>
  <c r="W5130" i="25"/>
  <c r="X5130" i="25"/>
  <c r="S5131" i="25"/>
  <c r="T5131" i="25"/>
  <c r="U5131" i="25"/>
  <c r="V5131" i="25"/>
  <c r="W5131" i="25"/>
  <c r="X5131" i="25"/>
  <c r="S5132" i="25"/>
  <c r="T5132" i="25"/>
  <c r="U5132" i="25"/>
  <c r="V5132" i="25"/>
  <c r="W5132" i="25"/>
  <c r="X5132" i="25"/>
  <c r="S5133" i="25"/>
  <c r="T5133" i="25"/>
  <c r="U5133" i="25"/>
  <c r="V5133" i="25"/>
  <c r="W5133" i="25"/>
  <c r="X5133" i="25"/>
  <c r="S5134" i="25"/>
  <c r="T5134" i="25"/>
  <c r="U5134" i="25"/>
  <c r="V5134" i="25"/>
  <c r="W5134" i="25"/>
  <c r="X5134" i="25"/>
  <c r="S5135" i="25"/>
  <c r="T5135" i="25"/>
  <c r="U5135" i="25"/>
  <c r="V5135" i="25"/>
  <c r="W5135" i="25"/>
  <c r="X5135" i="25"/>
  <c r="S5136" i="25"/>
  <c r="T5136" i="25"/>
  <c r="U5136" i="25"/>
  <c r="V5136" i="25"/>
  <c r="W5136" i="25"/>
  <c r="X5136" i="25"/>
  <c r="S5137" i="25"/>
  <c r="T5137" i="25"/>
  <c r="U5137" i="25"/>
  <c r="V5137" i="25"/>
  <c r="W5137" i="25"/>
  <c r="X5137" i="25"/>
  <c r="S5138" i="25"/>
  <c r="T5138" i="25"/>
  <c r="U5138" i="25"/>
  <c r="V5138" i="25"/>
  <c r="W5138" i="25"/>
  <c r="X5138" i="25"/>
  <c r="S5139" i="25"/>
  <c r="T5139" i="25"/>
  <c r="U5139" i="25"/>
  <c r="V5139" i="25"/>
  <c r="W5139" i="25"/>
  <c r="X5139" i="25"/>
  <c r="S5140" i="25"/>
  <c r="T5140" i="25"/>
  <c r="U5140" i="25"/>
  <c r="V5140" i="25"/>
  <c r="W5140" i="25"/>
  <c r="X5140" i="25"/>
  <c r="S5141" i="25"/>
  <c r="T5141" i="25"/>
  <c r="U5141" i="25"/>
  <c r="V5141" i="25"/>
  <c r="W5141" i="25"/>
  <c r="X5141" i="25"/>
  <c r="S5142" i="25"/>
  <c r="T5142" i="25"/>
  <c r="U5142" i="25"/>
  <c r="V5142" i="25"/>
  <c r="W5142" i="25"/>
  <c r="X5142" i="25"/>
  <c r="S5143" i="25"/>
  <c r="T5143" i="25"/>
  <c r="U5143" i="25"/>
  <c r="V5143" i="25"/>
  <c r="W5143" i="25"/>
  <c r="X5143" i="25"/>
  <c r="S5144" i="25"/>
  <c r="T5144" i="25"/>
  <c r="U5144" i="25"/>
  <c r="V5144" i="25"/>
  <c r="W5144" i="25"/>
  <c r="X5144" i="25"/>
  <c r="S5145" i="25"/>
  <c r="T5145" i="25"/>
  <c r="U5145" i="25"/>
  <c r="V5145" i="25"/>
  <c r="W5145" i="25"/>
  <c r="X5145" i="25"/>
  <c r="S5146" i="25"/>
  <c r="T5146" i="25"/>
  <c r="U5146" i="25"/>
  <c r="V5146" i="25"/>
  <c r="W5146" i="25"/>
  <c r="X5146" i="25"/>
  <c r="S5147" i="25"/>
  <c r="T5147" i="25"/>
  <c r="U5147" i="25"/>
  <c r="V5147" i="25"/>
  <c r="W5147" i="25"/>
  <c r="X5147" i="25"/>
  <c r="S5148" i="25"/>
  <c r="T5148" i="25"/>
  <c r="U5148" i="25"/>
  <c r="V5148" i="25"/>
  <c r="W5148" i="25"/>
  <c r="X5148" i="25"/>
  <c r="S5149" i="25"/>
  <c r="T5149" i="25"/>
  <c r="U5149" i="25"/>
  <c r="S5150" i="25"/>
  <c r="T5150" i="25"/>
  <c r="U5150" i="25"/>
  <c r="S5151" i="25"/>
  <c r="T5151" i="25"/>
  <c r="U5151" i="25"/>
  <c r="S5152" i="25"/>
  <c r="T5152" i="25"/>
  <c r="U5152" i="25"/>
  <c r="V5152" i="25"/>
  <c r="W5152" i="25"/>
  <c r="X5152" i="25"/>
  <c r="S5153" i="25"/>
  <c r="T5153" i="25"/>
  <c r="U5153" i="25"/>
  <c r="V5153" i="25"/>
  <c r="W5153" i="25"/>
  <c r="X5153" i="25"/>
  <c r="S5154" i="25"/>
  <c r="T5154" i="25"/>
  <c r="U5154" i="25"/>
  <c r="V5154" i="25"/>
  <c r="W5154" i="25"/>
  <c r="X5154" i="25"/>
  <c r="S5155" i="25"/>
  <c r="T5155" i="25"/>
  <c r="U5155" i="25"/>
  <c r="V5155" i="25"/>
  <c r="W5155" i="25"/>
  <c r="X5155" i="25"/>
  <c r="S5156" i="25"/>
  <c r="T5156" i="25"/>
  <c r="U5156" i="25"/>
  <c r="V5156" i="25"/>
  <c r="W5156" i="25"/>
  <c r="X5156" i="25"/>
  <c r="S5157" i="25"/>
  <c r="T5157" i="25"/>
  <c r="U5157" i="25"/>
  <c r="V5157" i="25"/>
  <c r="W5157" i="25"/>
  <c r="X5157" i="25"/>
  <c r="S5158" i="25"/>
  <c r="T5158" i="25"/>
  <c r="U5158" i="25"/>
  <c r="V5158" i="25"/>
  <c r="W5158" i="25"/>
  <c r="X5158" i="25"/>
  <c r="S5159" i="25"/>
  <c r="T5159" i="25"/>
  <c r="U5159" i="25"/>
  <c r="V5159" i="25"/>
  <c r="W5159" i="25"/>
  <c r="X5159" i="25"/>
  <c r="S5160" i="25"/>
  <c r="T5160" i="25"/>
  <c r="U5160" i="25"/>
  <c r="V5160" i="25"/>
  <c r="W5160" i="25"/>
  <c r="X5160" i="25"/>
  <c r="S5161" i="25"/>
  <c r="T5161" i="25"/>
  <c r="U5161" i="25"/>
  <c r="V5161" i="25"/>
  <c r="W5161" i="25"/>
  <c r="X5161" i="25"/>
  <c r="S5162" i="25"/>
  <c r="T5162" i="25"/>
  <c r="U5162" i="25"/>
  <c r="V5162" i="25"/>
  <c r="W5162" i="25"/>
  <c r="X5162" i="25"/>
  <c r="S5163" i="25"/>
  <c r="T5163" i="25"/>
  <c r="U5163" i="25"/>
  <c r="V5163" i="25"/>
  <c r="W5163" i="25"/>
  <c r="X5163" i="25"/>
  <c r="S5164" i="25"/>
  <c r="T5164" i="25"/>
  <c r="U5164" i="25"/>
  <c r="V5164" i="25"/>
  <c r="W5164" i="25"/>
  <c r="X5164" i="25"/>
  <c r="S5165" i="25"/>
  <c r="T5165" i="25"/>
  <c r="U5165" i="25"/>
  <c r="V5165" i="25"/>
  <c r="W5165" i="25"/>
  <c r="X5165" i="25"/>
  <c r="S5166" i="25"/>
  <c r="T5166" i="25"/>
  <c r="U5166" i="25"/>
  <c r="V5166" i="25"/>
  <c r="W5166" i="25"/>
  <c r="X5166" i="25"/>
  <c r="S5167" i="25"/>
  <c r="T5167" i="25"/>
  <c r="U5167" i="25"/>
  <c r="V5167" i="25"/>
  <c r="W5167" i="25"/>
  <c r="X5167" i="25"/>
  <c r="S5168" i="25"/>
  <c r="T5168" i="25"/>
  <c r="U5168" i="25"/>
  <c r="V5168" i="25"/>
  <c r="W5168" i="25"/>
  <c r="X5168" i="25"/>
  <c r="S5169" i="25"/>
  <c r="T5169" i="25"/>
  <c r="U5169" i="25"/>
  <c r="V5169" i="25"/>
  <c r="W5169" i="25"/>
  <c r="X5169" i="25"/>
  <c r="S5170" i="25"/>
  <c r="T5170" i="25"/>
  <c r="U5170" i="25"/>
  <c r="V5170" i="25"/>
  <c r="W5170" i="25"/>
  <c r="X5170" i="25"/>
  <c r="S5171" i="25"/>
  <c r="T5171" i="25"/>
  <c r="U5171" i="25"/>
  <c r="V5171" i="25"/>
  <c r="W5171" i="25"/>
  <c r="X5171" i="25"/>
  <c r="S5172" i="25"/>
  <c r="T5172" i="25"/>
  <c r="U5172" i="25"/>
  <c r="V5172" i="25"/>
  <c r="W5172" i="25"/>
  <c r="X5172" i="25"/>
  <c r="S5173" i="25"/>
  <c r="T5173" i="25"/>
  <c r="U5173" i="25"/>
  <c r="V5173" i="25"/>
  <c r="W5173" i="25"/>
  <c r="X5173" i="25"/>
  <c r="T5174" i="25"/>
  <c r="U5174" i="25"/>
  <c r="V5174" i="25"/>
  <c r="W5174" i="25"/>
  <c r="X5174" i="25"/>
  <c r="S5175" i="25"/>
  <c r="T5175" i="25"/>
  <c r="U5175" i="25"/>
  <c r="V5175" i="25"/>
  <c r="W5175" i="25"/>
  <c r="X5175" i="25"/>
  <c r="S5176" i="25"/>
  <c r="T5176" i="25"/>
  <c r="U5176" i="25"/>
  <c r="V5176" i="25"/>
  <c r="W5176" i="25"/>
  <c r="X5176" i="25"/>
  <c r="S5177" i="25"/>
  <c r="T5177" i="25"/>
  <c r="U5177" i="25"/>
  <c r="V5177" i="25"/>
  <c r="W5177" i="25"/>
  <c r="X5177" i="25"/>
  <c r="S5178" i="25"/>
  <c r="T5178" i="25"/>
  <c r="U5178" i="25"/>
  <c r="V5178" i="25"/>
  <c r="W5178" i="25"/>
  <c r="X5178" i="25"/>
  <c r="S5179" i="25"/>
  <c r="T5179" i="25"/>
  <c r="U5179" i="25"/>
  <c r="V5179" i="25"/>
  <c r="W5179" i="25"/>
  <c r="X5179" i="25"/>
  <c r="S5180" i="25"/>
  <c r="T5180" i="25"/>
  <c r="U5180" i="25"/>
  <c r="V5180" i="25"/>
  <c r="W5180" i="25"/>
  <c r="X5180" i="25"/>
  <c r="S5181" i="25"/>
  <c r="T5181" i="25"/>
  <c r="U5181" i="25"/>
  <c r="V5181" i="25"/>
  <c r="W5181" i="25"/>
  <c r="X5181" i="25"/>
  <c r="S5182" i="25"/>
  <c r="T5182" i="25"/>
  <c r="U5182" i="25"/>
  <c r="V5182" i="25"/>
  <c r="W5182" i="25"/>
  <c r="X5182" i="25"/>
  <c r="S5183" i="25"/>
  <c r="T5183" i="25"/>
  <c r="U5183" i="25"/>
  <c r="V5183" i="25"/>
  <c r="W5183" i="25"/>
  <c r="X5183" i="25"/>
  <c r="S5184" i="25"/>
  <c r="T5184" i="25"/>
  <c r="U5184" i="25"/>
  <c r="V5184" i="25"/>
  <c r="W5184" i="25"/>
  <c r="X5184" i="25"/>
  <c r="S5185" i="25"/>
  <c r="T5185" i="25"/>
  <c r="U5185" i="25"/>
  <c r="V5185" i="25"/>
  <c r="W5185" i="25"/>
  <c r="X5185" i="25"/>
  <c r="S5186" i="25"/>
  <c r="T5186" i="25"/>
  <c r="U5186" i="25"/>
  <c r="V5186" i="25"/>
  <c r="W5186" i="25"/>
  <c r="X5186" i="25"/>
  <c r="S5187" i="25"/>
  <c r="T5187" i="25"/>
  <c r="U5187" i="25"/>
  <c r="V5187" i="25"/>
  <c r="W5187" i="25"/>
  <c r="X5187" i="25"/>
  <c r="S5188" i="25"/>
  <c r="T5188" i="25"/>
  <c r="U5188" i="25"/>
  <c r="V5188" i="25"/>
  <c r="W5188" i="25"/>
  <c r="X5188" i="25"/>
  <c r="S5189" i="25"/>
  <c r="T5189" i="25"/>
  <c r="U5189" i="25"/>
  <c r="V5189" i="25"/>
  <c r="W5189" i="25"/>
  <c r="X5189" i="25"/>
  <c r="S5190" i="25"/>
  <c r="T5190" i="25"/>
  <c r="U5190" i="25"/>
  <c r="V5190" i="25"/>
  <c r="W5190" i="25"/>
  <c r="X5190" i="25"/>
  <c r="S5191" i="25"/>
  <c r="T5191" i="25"/>
  <c r="U5191" i="25"/>
  <c r="V5191" i="25"/>
  <c r="W5191" i="25"/>
  <c r="X5191" i="25"/>
  <c r="S5192" i="25"/>
  <c r="T5192" i="25"/>
  <c r="U5192" i="25"/>
  <c r="V5192" i="25"/>
  <c r="W5192" i="25"/>
  <c r="X5192" i="25"/>
  <c r="S5193" i="25"/>
  <c r="T5193" i="25"/>
  <c r="U5193" i="25"/>
  <c r="V5193" i="25"/>
  <c r="W5193" i="25"/>
  <c r="X5193" i="25"/>
  <c r="S5194" i="25"/>
  <c r="T5194" i="25"/>
  <c r="U5194" i="25"/>
  <c r="V5194" i="25"/>
  <c r="W5194" i="25"/>
  <c r="X5194" i="25"/>
  <c r="S5195" i="25"/>
  <c r="T5195" i="25"/>
  <c r="U5195" i="25"/>
  <c r="V5195" i="25"/>
  <c r="W5195" i="25"/>
  <c r="X5195" i="25"/>
  <c r="S5196" i="25"/>
  <c r="T5196" i="25"/>
  <c r="U5196" i="25"/>
  <c r="V5196" i="25"/>
  <c r="W5196" i="25"/>
  <c r="X5196" i="25"/>
  <c r="S5197" i="25"/>
  <c r="T5197" i="25"/>
  <c r="U5197" i="25"/>
  <c r="V5197" i="25"/>
  <c r="W5197" i="25"/>
  <c r="X5197" i="25"/>
  <c r="S5198" i="25"/>
  <c r="T5198" i="25"/>
  <c r="U5198" i="25"/>
  <c r="V5198" i="25"/>
  <c r="W5198" i="25"/>
  <c r="X5198" i="25"/>
  <c r="S5199" i="25"/>
  <c r="T5199" i="25"/>
  <c r="U5199" i="25"/>
  <c r="V5199" i="25"/>
  <c r="W5199" i="25"/>
  <c r="X5199" i="25"/>
  <c r="S5200" i="25"/>
  <c r="T5200" i="25"/>
  <c r="U5200" i="25"/>
  <c r="V5200" i="25"/>
  <c r="W5200" i="25"/>
  <c r="X5200" i="25"/>
  <c r="S5201" i="25"/>
  <c r="T5201" i="25"/>
  <c r="U5201" i="25"/>
  <c r="V5201" i="25"/>
  <c r="W5201" i="25"/>
  <c r="X5201" i="25"/>
  <c r="S5202" i="25"/>
  <c r="T5202" i="25"/>
  <c r="U5202" i="25"/>
  <c r="V5202" i="25"/>
  <c r="W5202" i="25"/>
  <c r="X5202" i="25"/>
  <c r="S5203" i="25"/>
  <c r="T5203" i="25"/>
  <c r="U5203" i="25"/>
  <c r="V5203" i="25"/>
  <c r="W5203" i="25"/>
  <c r="X5203" i="25"/>
  <c r="S5204" i="25"/>
  <c r="T5204" i="25"/>
  <c r="U5204" i="25"/>
  <c r="V5204" i="25"/>
  <c r="W5204" i="25"/>
  <c r="X5204" i="25"/>
  <c r="S5205" i="25"/>
  <c r="T5205" i="25"/>
  <c r="U5205" i="25"/>
  <c r="V5205" i="25"/>
  <c r="W5205" i="25"/>
  <c r="X5205" i="25"/>
  <c r="S5206" i="25"/>
  <c r="T5206" i="25"/>
  <c r="U5206" i="25"/>
  <c r="V5206" i="25"/>
  <c r="W5206" i="25"/>
  <c r="X5206" i="25"/>
  <c r="S5207" i="25"/>
  <c r="T5207" i="25"/>
  <c r="U5207" i="25"/>
  <c r="V5207" i="25"/>
  <c r="W5207" i="25"/>
  <c r="X5207" i="25"/>
  <c r="S5208" i="25"/>
  <c r="T5208" i="25"/>
  <c r="U5208" i="25"/>
  <c r="V5208" i="25"/>
  <c r="W5208" i="25"/>
  <c r="X5208" i="25"/>
  <c r="S5209" i="25"/>
  <c r="T5209" i="25"/>
  <c r="U5209" i="25"/>
  <c r="V5209" i="25"/>
  <c r="W5209" i="25"/>
  <c r="X5209" i="25"/>
  <c r="S5210" i="25"/>
  <c r="T5210" i="25"/>
  <c r="U5210" i="25"/>
  <c r="V5210" i="25"/>
  <c r="W5210" i="25"/>
  <c r="X5210" i="25"/>
  <c r="S5211" i="25"/>
  <c r="T5211" i="25"/>
  <c r="U5211" i="25"/>
  <c r="V5211" i="25"/>
  <c r="W5211" i="25"/>
  <c r="X5211" i="25"/>
  <c r="S5212" i="25"/>
  <c r="T5212" i="25"/>
  <c r="U5212" i="25"/>
  <c r="V5212" i="25"/>
  <c r="W5212" i="25"/>
  <c r="X5212" i="25"/>
  <c r="S5213" i="25"/>
  <c r="T5213" i="25"/>
  <c r="U5213" i="25"/>
  <c r="V5213" i="25"/>
  <c r="W5213" i="25"/>
  <c r="X5213" i="25"/>
  <c r="S5214" i="25"/>
  <c r="T5214" i="25"/>
  <c r="U5214" i="25"/>
  <c r="V5214" i="25"/>
  <c r="W5214" i="25"/>
  <c r="X5214" i="25"/>
  <c r="S5215" i="25"/>
  <c r="T5215" i="25"/>
  <c r="U5215" i="25"/>
  <c r="V5215" i="25"/>
  <c r="W5215" i="25"/>
  <c r="X5215" i="25"/>
  <c r="S5216" i="25"/>
  <c r="T5216" i="25"/>
  <c r="U5216" i="25"/>
  <c r="V5216" i="25"/>
  <c r="W5216" i="25"/>
  <c r="X5216" i="25"/>
  <c r="S5217" i="25"/>
  <c r="T5217" i="25"/>
  <c r="U5217" i="25"/>
  <c r="V5217" i="25"/>
  <c r="W5217" i="25"/>
  <c r="X5217" i="25"/>
  <c r="S5218" i="25"/>
  <c r="T5218" i="25"/>
  <c r="U5218" i="25"/>
  <c r="V5218" i="25"/>
  <c r="W5218" i="25"/>
  <c r="X5218" i="25"/>
  <c r="S5219" i="25"/>
  <c r="T5219" i="25"/>
  <c r="U5219" i="25"/>
  <c r="V5219" i="25"/>
  <c r="W5219" i="25"/>
  <c r="X5219" i="25"/>
  <c r="S5220" i="25"/>
  <c r="T5220" i="25"/>
  <c r="U5220" i="25"/>
  <c r="V5220" i="25"/>
  <c r="W5220" i="25"/>
  <c r="X5220" i="25"/>
  <c r="S5221" i="25"/>
  <c r="T5221" i="25"/>
  <c r="U5221" i="25"/>
  <c r="V5221" i="25"/>
  <c r="W5221" i="25"/>
  <c r="X5221" i="25"/>
  <c r="S5222" i="25"/>
  <c r="T5222" i="25"/>
  <c r="U5222" i="25"/>
  <c r="V5222" i="25"/>
  <c r="W5222" i="25"/>
  <c r="X5222" i="25"/>
  <c r="S5223" i="25"/>
  <c r="T5223" i="25"/>
  <c r="U5223" i="25"/>
  <c r="V5223" i="25"/>
  <c r="W5223" i="25"/>
  <c r="X5223" i="25"/>
  <c r="S5224" i="25"/>
  <c r="T5224" i="25"/>
  <c r="U5224" i="25"/>
  <c r="V5224" i="25"/>
  <c r="W5224" i="25"/>
  <c r="X5224" i="25"/>
  <c r="S5225" i="25"/>
  <c r="T5225" i="25"/>
  <c r="U5225" i="25"/>
  <c r="V5225" i="25"/>
  <c r="W5225" i="25"/>
  <c r="X5225" i="25"/>
  <c r="S5226" i="25"/>
  <c r="T5226" i="25"/>
  <c r="U5226" i="25"/>
  <c r="V5226" i="25"/>
  <c r="W5226" i="25"/>
  <c r="X5226" i="25"/>
  <c r="V5227" i="25"/>
  <c r="T5228" i="25"/>
  <c r="U5228" i="25"/>
  <c r="V5228" i="25"/>
  <c r="W5228" i="25"/>
  <c r="X5228" i="25"/>
  <c r="T5229" i="25"/>
  <c r="U5229" i="25"/>
  <c r="V5229" i="25"/>
  <c r="W5229" i="25"/>
  <c r="X5229" i="25"/>
  <c r="S5230" i="25"/>
  <c r="T5230" i="25"/>
  <c r="U5230" i="25"/>
  <c r="V5230" i="25"/>
  <c r="W5230" i="25"/>
  <c r="X5230" i="25"/>
  <c r="S5231" i="25"/>
  <c r="T5231" i="25"/>
  <c r="U5231" i="25"/>
  <c r="V5231" i="25"/>
  <c r="W5231" i="25"/>
  <c r="X5231" i="25"/>
  <c r="S5232" i="25"/>
  <c r="T5232" i="25"/>
  <c r="U5232" i="25"/>
  <c r="S5233" i="25"/>
  <c r="T5233" i="25"/>
  <c r="U5233" i="25"/>
  <c r="S5234" i="25"/>
  <c r="T5234" i="25"/>
  <c r="U5234" i="25"/>
  <c r="V5234" i="25"/>
  <c r="W5234" i="25"/>
  <c r="X5234" i="25"/>
  <c r="S5235" i="25"/>
  <c r="T5235" i="25"/>
  <c r="U5235" i="25"/>
  <c r="V5235" i="25"/>
  <c r="W5235" i="25"/>
  <c r="X5235" i="25"/>
  <c r="S5236" i="25"/>
  <c r="T5236" i="25"/>
  <c r="U5236" i="25"/>
  <c r="V5236" i="25"/>
  <c r="W5236" i="25"/>
  <c r="X5236" i="25"/>
  <c r="S5237" i="25"/>
  <c r="T5237" i="25"/>
  <c r="U5237" i="25"/>
  <c r="V5237" i="25"/>
  <c r="W5237" i="25"/>
  <c r="X5237" i="25"/>
  <c r="S5238" i="25"/>
  <c r="T5238" i="25"/>
  <c r="U5238" i="25"/>
  <c r="V5238" i="25"/>
  <c r="W5238" i="25"/>
  <c r="X5238" i="25"/>
  <c r="S5239" i="25"/>
  <c r="T5239" i="25"/>
  <c r="U5239" i="25"/>
  <c r="V5239" i="25"/>
  <c r="W5239" i="25"/>
  <c r="X5239" i="25"/>
  <c r="S5240" i="25"/>
  <c r="T5240" i="25"/>
  <c r="U5240" i="25"/>
  <c r="V5240" i="25"/>
  <c r="W5240" i="25"/>
  <c r="X5240" i="25"/>
  <c r="S5241" i="25"/>
  <c r="T5241" i="25"/>
  <c r="U5241" i="25"/>
  <c r="V5241" i="25"/>
  <c r="W5241" i="25"/>
  <c r="X5241" i="25"/>
  <c r="S5242" i="25"/>
  <c r="T5242" i="25"/>
  <c r="U5242" i="25"/>
  <c r="V5242" i="25"/>
  <c r="W5242" i="25"/>
  <c r="X5242" i="25"/>
  <c r="S5243" i="25"/>
  <c r="T5243" i="25"/>
  <c r="U5243" i="25"/>
  <c r="V5243" i="25"/>
  <c r="W5243" i="25"/>
  <c r="X5243" i="25"/>
  <c r="S5244" i="25"/>
  <c r="T5244" i="25"/>
  <c r="U5244" i="25"/>
  <c r="V5244" i="25"/>
  <c r="W5244" i="25"/>
  <c r="X5244" i="25"/>
  <c r="S5245" i="25"/>
  <c r="T5245" i="25"/>
  <c r="U5245" i="25"/>
  <c r="V5245" i="25"/>
  <c r="W5245" i="25"/>
  <c r="X5245" i="25"/>
  <c r="S5246" i="25"/>
  <c r="T5246" i="25"/>
  <c r="U5246" i="25"/>
  <c r="V5246" i="25"/>
  <c r="W5246" i="25"/>
  <c r="X5246" i="25"/>
  <c r="S5247" i="25"/>
  <c r="T5247" i="25"/>
  <c r="U5247" i="25"/>
  <c r="V5247" i="25"/>
  <c r="W5247" i="25"/>
  <c r="X5247" i="25"/>
  <c r="S5248" i="25"/>
  <c r="T5248" i="25"/>
  <c r="U5248" i="25"/>
  <c r="V5248" i="25"/>
  <c r="W5248" i="25"/>
  <c r="X5248" i="25"/>
  <c r="S5249" i="25"/>
  <c r="T5249" i="25"/>
  <c r="U5249" i="25"/>
  <c r="V5249" i="25"/>
  <c r="W5249" i="25"/>
  <c r="X5249" i="25"/>
  <c r="S5250" i="25"/>
  <c r="T5250" i="25"/>
  <c r="U5250" i="25"/>
  <c r="V5250" i="25"/>
  <c r="W5250" i="25"/>
  <c r="X5250" i="25"/>
  <c r="S5251" i="25"/>
  <c r="T5251" i="25"/>
  <c r="U5251" i="25"/>
  <c r="V5251" i="25"/>
  <c r="W5251" i="25"/>
  <c r="X5251" i="25"/>
  <c r="S5252" i="25"/>
  <c r="T5252" i="25"/>
  <c r="U5252" i="25"/>
  <c r="V5252" i="25"/>
  <c r="W5252" i="25"/>
  <c r="X5252" i="25"/>
  <c r="S5253" i="25"/>
  <c r="T5253" i="25"/>
  <c r="U5253" i="25"/>
  <c r="V5253" i="25"/>
  <c r="W5253" i="25"/>
  <c r="X5253" i="25"/>
  <c r="S5254" i="25"/>
  <c r="T5254" i="25"/>
  <c r="U5254" i="25"/>
  <c r="V5254" i="25"/>
  <c r="W5254" i="25"/>
  <c r="X5254" i="25"/>
  <c r="S5255" i="25"/>
  <c r="T5255" i="25"/>
  <c r="U5255" i="25"/>
  <c r="V5255" i="25"/>
  <c r="W5255" i="25"/>
  <c r="X5255" i="25"/>
  <c r="S5256" i="25"/>
  <c r="T5256" i="25"/>
  <c r="U5256" i="25"/>
  <c r="V5256" i="25"/>
  <c r="W5256" i="25"/>
  <c r="X5256" i="25"/>
  <c r="S5257" i="25"/>
  <c r="T5257" i="25"/>
  <c r="U5257" i="25"/>
  <c r="V5257" i="25"/>
  <c r="W5257" i="25"/>
  <c r="X5257" i="25"/>
  <c r="S5258" i="25"/>
  <c r="T5258" i="25"/>
  <c r="U5258" i="25"/>
  <c r="V5258" i="25"/>
  <c r="W5258" i="25"/>
  <c r="X5258" i="25"/>
  <c r="S5259" i="25"/>
  <c r="T5259" i="25"/>
  <c r="U5259" i="25"/>
  <c r="V5259" i="25"/>
  <c r="W5259" i="25"/>
  <c r="X5259" i="25"/>
  <c r="S5260" i="25"/>
  <c r="T5260" i="25"/>
  <c r="U5260" i="25"/>
  <c r="V5260" i="25"/>
  <c r="W5260" i="25"/>
  <c r="X5260" i="25"/>
  <c r="S5261" i="25"/>
  <c r="T5261" i="25"/>
  <c r="U5261" i="25"/>
  <c r="V5261" i="25"/>
  <c r="W5261" i="25"/>
  <c r="X5261" i="25"/>
  <c r="S5262" i="25"/>
  <c r="T5262" i="25"/>
  <c r="U5262" i="25"/>
  <c r="V5262" i="25"/>
  <c r="W5262" i="25"/>
  <c r="X5262" i="25"/>
  <c r="S5263" i="25"/>
  <c r="T5263" i="25"/>
  <c r="U5263" i="25"/>
  <c r="V5263" i="25"/>
  <c r="W5263" i="25"/>
  <c r="X5263" i="25"/>
  <c r="S5264" i="25"/>
  <c r="T5264" i="25"/>
  <c r="U5264" i="25"/>
  <c r="V5264" i="25"/>
  <c r="W5264" i="25"/>
  <c r="X5264" i="25"/>
  <c r="S5265" i="25"/>
  <c r="T5265" i="25"/>
  <c r="U5265" i="25"/>
  <c r="V5265" i="25"/>
  <c r="W5265" i="25"/>
  <c r="X5265" i="25"/>
  <c r="S5266" i="25"/>
  <c r="T5266" i="25"/>
  <c r="U5266" i="25"/>
  <c r="V5266" i="25"/>
  <c r="W5266" i="25"/>
  <c r="X5266" i="25"/>
  <c r="S5267" i="25"/>
  <c r="T5267" i="25"/>
  <c r="U5267" i="25"/>
  <c r="V5267" i="25"/>
  <c r="W5267" i="25"/>
  <c r="X5267" i="25"/>
  <c r="S5268" i="25"/>
  <c r="T5268" i="25"/>
  <c r="U5268" i="25"/>
  <c r="V5268" i="25"/>
  <c r="W5268" i="25"/>
  <c r="X5268" i="25"/>
  <c r="S5269" i="25"/>
  <c r="T5269" i="25"/>
  <c r="U5269" i="25"/>
  <c r="V5269" i="25"/>
  <c r="W5269" i="25"/>
  <c r="X5269" i="25"/>
  <c r="S5270" i="25"/>
  <c r="T5270" i="25"/>
  <c r="U5270" i="25"/>
  <c r="V5270" i="25"/>
  <c r="W5270" i="25"/>
  <c r="X5270" i="25"/>
  <c r="S5271" i="25"/>
  <c r="T5271" i="25"/>
  <c r="U5271" i="25"/>
  <c r="V5271" i="25"/>
  <c r="W5271" i="25"/>
  <c r="X5271" i="25"/>
  <c r="S5272" i="25"/>
  <c r="T5272" i="25"/>
  <c r="U5272" i="25"/>
  <c r="V5272" i="25"/>
  <c r="W5272" i="25"/>
  <c r="X5272" i="25"/>
  <c r="S5273" i="25"/>
  <c r="T5273" i="25"/>
  <c r="U5273" i="25"/>
  <c r="V5273" i="25"/>
  <c r="W5273" i="25"/>
  <c r="X5273" i="25"/>
  <c r="S5274" i="25"/>
  <c r="T5274" i="25"/>
  <c r="U5274" i="25"/>
  <c r="V5274" i="25"/>
  <c r="W5274" i="25"/>
  <c r="X5274" i="25"/>
  <c r="S5275" i="25"/>
  <c r="T5275" i="25"/>
  <c r="U5275" i="25"/>
  <c r="V5275" i="25"/>
  <c r="W5275" i="25"/>
  <c r="X5275" i="25"/>
  <c r="S5276" i="25"/>
  <c r="T5276" i="25"/>
  <c r="U5276" i="25"/>
  <c r="V5276" i="25"/>
  <c r="W5276" i="25"/>
  <c r="X5276" i="25"/>
  <c r="S5277" i="25"/>
  <c r="T5277" i="25"/>
  <c r="U5277" i="25"/>
  <c r="V5277" i="25"/>
  <c r="W5277" i="25"/>
  <c r="X5277" i="25"/>
  <c r="S5278" i="25"/>
  <c r="T5278" i="25"/>
  <c r="U5278" i="25"/>
  <c r="V5278" i="25"/>
  <c r="W5278" i="25"/>
  <c r="X5278" i="25"/>
  <c r="S5279" i="25"/>
  <c r="T5279" i="25"/>
  <c r="U5279" i="25"/>
  <c r="V5279" i="25"/>
  <c r="W5279" i="25"/>
  <c r="X5279" i="25"/>
  <c r="S5280" i="25"/>
  <c r="T5280" i="25"/>
  <c r="U5280" i="25"/>
  <c r="V5280" i="25"/>
  <c r="W5280" i="25"/>
  <c r="X5280" i="25"/>
  <c r="S5281" i="25"/>
  <c r="T5281" i="25"/>
  <c r="U5281" i="25"/>
  <c r="V5281" i="25"/>
  <c r="W5281" i="25"/>
  <c r="X5281" i="25"/>
  <c r="S5282" i="25"/>
  <c r="T5282" i="25"/>
  <c r="U5282" i="25"/>
  <c r="V5282" i="25"/>
  <c r="W5282" i="25"/>
  <c r="X5282" i="25"/>
  <c r="S5283" i="25"/>
  <c r="T5283" i="25"/>
  <c r="U5283" i="25"/>
  <c r="V5283" i="25"/>
  <c r="W5283" i="25"/>
  <c r="X5283" i="25"/>
  <c r="S5284" i="25"/>
  <c r="T5284" i="25"/>
  <c r="U5284" i="25"/>
  <c r="V5284" i="25"/>
  <c r="W5284" i="25"/>
  <c r="X5284" i="25"/>
  <c r="S5285" i="25"/>
  <c r="T5285" i="25"/>
  <c r="U5285" i="25"/>
  <c r="V5285" i="25"/>
  <c r="W5285" i="25"/>
  <c r="X5285" i="25"/>
  <c r="S5286" i="25"/>
  <c r="T5286" i="25"/>
  <c r="U5286" i="25"/>
  <c r="V5286" i="25"/>
  <c r="W5286" i="25"/>
  <c r="X5286" i="25"/>
  <c r="S5287" i="25"/>
  <c r="T5287" i="25"/>
  <c r="U5287" i="25"/>
  <c r="V5287" i="25"/>
  <c r="W5287" i="25"/>
  <c r="X5287" i="25"/>
  <c r="S5288" i="25"/>
  <c r="T5288" i="25"/>
  <c r="U5288" i="25"/>
  <c r="V5288" i="25"/>
  <c r="W5288" i="25"/>
  <c r="X5288" i="25"/>
  <c r="S5289" i="25"/>
  <c r="T5289" i="25"/>
  <c r="U5289" i="25"/>
  <c r="V5289" i="25"/>
  <c r="W5289" i="25"/>
  <c r="X5289" i="25"/>
  <c r="S5290" i="25"/>
  <c r="T5290" i="25"/>
  <c r="U5290" i="25"/>
  <c r="V5290" i="25"/>
  <c r="W5290" i="25"/>
  <c r="X5290" i="25"/>
  <c r="S5291" i="25"/>
  <c r="T5291" i="25"/>
  <c r="U5291" i="25"/>
  <c r="V5291" i="25"/>
  <c r="W5291" i="25"/>
  <c r="X5291" i="25"/>
  <c r="S5292" i="25"/>
  <c r="T5292" i="25"/>
  <c r="U5292" i="25"/>
  <c r="V5292" i="25"/>
  <c r="W5292" i="25"/>
  <c r="X5292" i="25"/>
  <c r="S5293" i="25"/>
  <c r="T5293" i="25"/>
  <c r="U5293" i="25"/>
  <c r="V5293" i="25"/>
  <c r="W5293" i="25"/>
  <c r="X5293" i="25"/>
  <c r="S5294" i="25"/>
  <c r="T5294" i="25"/>
  <c r="U5294" i="25"/>
  <c r="V5294" i="25"/>
  <c r="W5294" i="25"/>
  <c r="X5294" i="25"/>
  <c r="S5295" i="25"/>
  <c r="T5295" i="25"/>
  <c r="U5295" i="25"/>
  <c r="V5295" i="25"/>
  <c r="W5295" i="25"/>
  <c r="X5295" i="25"/>
  <c r="S5296" i="25"/>
  <c r="T5296" i="25"/>
  <c r="U5296" i="25"/>
  <c r="V5296" i="25"/>
  <c r="W5296" i="25"/>
  <c r="X5296" i="25"/>
  <c r="S5297" i="25"/>
  <c r="T5297" i="25"/>
  <c r="U5297" i="25"/>
  <c r="V5297" i="25"/>
  <c r="W5297" i="25"/>
  <c r="X5297" i="25"/>
  <c r="S5298" i="25"/>
  <c r="T5298" i="25"/>
  <c r="U5298" i="25"/>
  <c r="V5298" i="25"/>
  <c r="W5298" i="25"/>
  <c r="X5298" i="25"/>
  <c r="S5299" i="25"/>
  <c r="T5299" i="25"/>
  <c r="U5299" i="25"/>
  <c r="V5299" i="25"/>
  <c r="W5299" i="25"/>
  <c r="X5299" i="25"/>
  <c r="U5300" i="25"/>
  <c r="V5300" i="25"/>
  <c r="X5300" i="25"/>
  <c r="U5301" i="25"/>
  <c r="V5301" i="25"/>
  <c r="W5301" i="25"/>
  <c r="X5301" i="25"/>
  <c r="S5302" i="25"/>
  <c r="T5302" i="25"/>
  <c r="U5302" i="25"/>
  <c r="V5302" i="25"/>
  <c r="W5302" i="25"/>
  <c r="X5302" i="25"/>
  <c r="S5303" i="25"/>
  <c r="T5303" i="25"/>
  <c r="U5303" i="25"/>
  <c r="V5303" i="25"/>
  <c r="W5303" i="25"/>
  <c r="X5303" i="25"/>
  <c r="S5304" i="25"/>
  <c r="T5304" i="25"/>
  <c r="U5304" i="25"/>
  <c r="V5304" i="25"/>
  <c r="W5304" i="25"/>
  <c r="X5304" i="25"/>
  <c r="S5305" i="25"/>
  <c r="T5305" i="25"/>
  <c r="U5305" i="25"/>
  <c r="V5305" i="25"/>
  <c r="W5305" i="25"/>
  <c r="X5305" i="25"/>
  <c r="S5306" i="25"/>
  <c r="T5306" i="25"/>
  <c r="U5306" i="25"/>
  <c r="V5306" i="25"/>
  <c r="W5306" i="25"/>
  <c r="X5306" i="25"/>
  <c r="S5307" i="25"/>
  <c r="T5307" i="25"/>
  <c r="U5307" i="25"/>
  <c r="V5307" i="25"/>
  <c r="W5307" i="25"/>
  <c r="X5307" i="25"/>
  <c r="S5308" i="25"/>
  <c r="T5308" i="25"/>
  <c r="U5308" i="25"/>
  <c r="V5308" i="25"/>
  <c r="W5308" i="25"/>
  <c r="X5308" i="25"/>
  <c r="S5309" i="25"/>
  <c r="T5309" i="25"/>
  <c r="U5309" i="25"/>
  <c r="V5309" i="25"/>
  <c r="W5309" i="25"/>
  <c r="X5309" i="25"/>
  <c r="S5310" i="25"/>
  <c r="T5310" i="25"/>
  <c r="U5310" i="25"/>
  <c r="V5310" i="25"/>
  <c r="W5310" i="25"/>
  <c r="X5310" i="25"/>
  <c r="S5311" i="25"/>
  <c r="T5311" i="25"/>
  <c r="U5311" i="25"/>
  <c r="V5311" i="25"/>
  <c r="W5311" i="25"/>
  <c r="X5311" i="25"/>
  <c r="S5312" i="25"/>
  <c r="T5312" i="25"/>
  <c r="U5312" i="25"/>
  <c r="V5312" i="25"/>
  <c r="W5312" i="25"/>
  <c r="X5312" i="25"/>
  <c r="S5313" i="25"/>
  <c r="T5313" i="25"/>
  <c r="U5313" i="25"/>
  <c r="V5313" i="25"/>
  <c r="W5313" i="25"/>
  <c r="X5313" i="25"/>
  <c r="S5314" i="25"/>
  <c r="T5314" i="25"/>
  <c r="U5314" i="25"/>
  <c r="V5314" i="25"/>
  <c r="W5314" i="25"/>
  <c r="X5314" i="25"/>
  <c r="S5315" i="25"/>
  <c r="T5315" i="25"/>
  <c r="U5315" i="25"/>
  <c r="V5315" i="25"/>
  <c r="W5315" i="25"/>
  <c r="X5315" i="25"/>
  <c r="S5316" i="25"/>
  <c r="T5316" i="25"/>
  <c r="U5316" i="25"/>
  <c r="V5316" i="25"/>
  <c r="W5316" i="25"/>
  <c r="X5316" i="25"/>
  <c r="S5317" i="25"/>
  <c r="T5317" i="25"/>
  <c r="U5317" i="25"/>
  <c r="V5317" i="25"/>
  <c r="W5317" i="25"/>
  <c r="X5317" i="25"/>
  <c r="S5318" i="25"/>
  <c r="T5318" i="25"/>
  <c r="U5318" i="25"/>
  <c r="V5318" i="25"/>
  <c r="W5318" i="25"/>
  <c r="X5318" i="25"/>
  <c r="S5319" i="25"/>
  <c r="T5319" i="25"/>
  <c r="U5319" i="25"/>
  <c r="V5319" i="25"/>
  <c r="W5319" i="25"/>
  <c r="X5319" i="25"/>
  <c r="S5320" i="25"/>
  <c r="T5320" i="25"/>
  <c r="U5320" i="25"/>
  <c r="V5320" i="25"/>
  <c r="W5320" i="25"/>
  <c r="X5320" i="25"/>
  <c r="S5321" i="25"/>
  <c r="T5321" i="25"/>
  <c r="U5321" i="25"/>
  <c r="V5321" i="25"/>
  <c r="W5321" i="25"/>
  <c r="X5321" i="25"/>
  <c r="S5322" i="25"/>
  <c r="T5322" i="25"/>
  <c r="U5322" i="25"/>
  <c r="V5322" i="25"/>
  <c r="W5322" i="25"/>
  <c r="X5322" i="25"/>
  <c r="S5323" i="25"/>
  <c r="T5323" i="25"/>
  <c r="U5323" i="25"/>
  <c r="V5323" i="25"/>
  <c r="W5323" i="25"/>
  <c r="X5323" i="25"/>
  <c r="S5324" i="25"/>
  <c r="T5324" i="25"/>
  <c r="U5324" i="25"/>
  <c r="V5324" i="25"/>
  <c r="W5324" i="25"/>
  <c r="X5324" i="25"/>
  <c r="S5325" i="25"/>
  <c r="T5325" i="25"/>
  <c r="U5325" i="25"/>
  <c r="V5325" i="25"/>
  <c r="W5325" i="25"/>
  <c r="X5325" i="25"/>
  <c r="S5326" i="25"/>
  <c r="T5326" i="25"/>
  <c r="U5326" i="25"/>
  <c r="V5326" i="25"/>
  <c r="W5326" i="25"/>
  <c r="X5326" i="25"/>
  <c r="S5327" i="25"/>
  <c r="T5327" i="25"/>
  <c r="U5327" i="25"/>
  <c r="V5327" i="25"/>
  <c r="W5327" i="25"/>
  <c r="X5327" i="25"/>
  <c r="G5328" i="25"/>
  <c r="S5328" i="25"/>
  <c r="T5328" i="25"/>
  <c r="U5328" i="25"/>
  <c r="V5328" i="25"/>
  <c r="W5328" i="25"/>
  <c r="X5328" i="25"/>
  <c r="S5329" i="25"/>
  <c r="T5329" i="25"/>
  <c r="U5329" i="25"/>
  <c r="V5329" i="25"/>
  <c r="W5329" i="25"/>
  <c r="X5329" i="25"/>
  <c r="G5330" i="25"/>
  <c r="S5330" i="25"/>
  <c r="T5330" i="25"/>
  <c r="U5330" i="25"/>
  <c r="V5330" i="25"/>
  <c r="W5330" i="25"/>
  <c r="X5330" i="25"/>
  <c r="S5331" i="25"/>
  <c r="T5331" i="25"/>
  <c r="U5331" i="25"/>
  <c r="V5331" i="25"/>
  <c r="W5331" i="25"/>
  <c r="X5331" i="25"/>
  <c r="S5332" i="25"/>
  <c r="T5332" i="25"/>
  <c r="U5332" i="25"/>
  <c r="V5332" i="25"/>
  <c r="W5332" i="25"/>
  <c r="X5332" i="25"/>
  <c r="S5333" i="25"/>
  <c r="T5333" i="25"/>
  <c r="U5333" i="25"/>
  <c r="V5333" i="25"/>
  <c r="W5333" i="25"/>
  <c r="X5333" i="25"/>
  <c r="S5334" i="25"/>
  <c r="T5334" i="25"/>
  <c r="U5334" i="25"/>
  <c r="V5334" i="25"/>
  <c r="W5334" i="25"/>
  <c r="X5334" i="25"/>
  <c r="S5335" i="25"/>
  <c r="T5335" i="25"/>
  <c r="U5335" i="25"/>
  <c r="V5335" i="25"/>
  <c r="W5335" i="25"/>
  <c r="X5335" i="25"/>
  <c r="S5336" i="25"/>
  <c r="T5336" i="25"/>
  <c r="U5336" i="25"/>
  <c r="V5336" i="25"/>
  <c r="W5336" i="25"/>
  <c r="X5336" i="25"/>
  <c r="S5337" i="25"/>
  <c r="T5337" i="25"/>
  <c r="U5337" i="25"/>
  <c r="V5337" i="25"/>
  <c r="W5337" i="25"/>
  <c r="X5337" i="25"/>
  <c r="S5338" i="25"/>
  <c r="T5338" i="25"/>
  <c r="U5338" i="25"/>
  <c r="V5338" i="25"/>
  <c r="W5338" i="25"/>
  <c r="X5338" i="25"/>
  <c r="S5339" i="25"/>
  <c r="T5339" i="25"/>
  <c r="U5339" i="25"/>
  <c r="V5339" i="25"/>
  <c r="W5339" i="25"/>
  <c r="X5339" i="25"/>
  <c r="S5340" i="25"/>
  <c r="T5340" i="25"/>
  <c r="U5340" i="25"/>
  <c r="V5340" i="25"/>
  <c r="W5340" i="25"/>
  <c r="X5340" i="25"/>
  <c r="S5341" i="25"/>
  <c r="T5341" i="25"/>
  <c r="U5341" i="25"/>
  <c r="V5341" i="25"/>
  <c r="W5341" i="25"/>
  <c r="X5341" i="25"/>
  <c r="G5342" i="25"/>
  <c r="S5342" i="25"/>
  <c r="T5342" i="25"/>
  <c r="U5342" i="25"/>
  <c r="V5342" i="25"/>
  <c r="W5342" i="25"/>
  <c r="X5342" i="25"/>
  <c r="S5343" i="25"/>
  <c r="T5343" i="25"/>
  <c r="U5343" i="25"/>
  <c r="V5343" i="25"/>
  <c r="W5343" i="25"/>
  <c r="X5343" i="25"/>
  <c r="G5344" i="25"/>
  <c r="S5344" i="25"/>
  <c r="T5344" i="25"/>
  <c r="U5344" i="25"/>
  <c r="V5344" i="25"/>
  <c r="W5344" i="25"/>
  <c r="X5344" i="25"/>
  <c r="S5345" i="25"/>
  <c r="T5345" i="25"/>
  <c r="U5345" i="25"/>
  <c r="V5345" i="25"/>
  <c r="W5345" i="25"/>
  <c r="X5345" i="25"/>
  <c r="S5346" i="25"/>
  <c r="T5346" i="25"/>
  <c r="U5346" i="25"/>
  <c r="V5346" i="25"/>
  <c r="W5346" i="25"/>
  <c r="X5346" i="25"/>
  <c r="S5347" i="25"/>
  <c r="T5347" i="25"/>
  <c r="U5347" i="25"/>
  <c r="V5347" i="25"/>
  <c r="W5347" i="25"/>
  <c r="X5347" i="25"/>
  <c r="S5348" i="25"/>
  <c r="T5348" i="25"/>
  <c r="U5348" i="25"/>
  <c r="V5348" i="25"/>
  <c r="W5348" i="25"/>
  <c r="X5348" i="25"/>
  <c r="S5349" i="25"/>
  <c r="T5349" i="25"/>
  <c r="U5349" i="25"/>
  <c r="V5349" i="25"/>
  <c r="W5349" i="25"/>
  <c r="X5349" i="25"/>
  <c r="S5350" i="25"/>
  <c r="T5350" i="25"/>
  <c r="U5350" i="25"/>
  <c r="V5350" i="25"/>
  <c r="W5350" i="25"/>
  <c r="X5350" i="25"/>
  <c r="S5351" i="25"/>
  <c r="T5351" i="25"/>
  <c r="U5351" i="25"/>
  <c r="V5351" i="25"/>
  <c r="W5351" i="25"/>
  <c r="X5351" i="25"/>
  <c r="S5352" i="25"/>
  <c r="T5352" i="25"/>
  <c r="U5352" i="25"/>
  <c r="V5352" i="25"/>
  <c r="W5352" i="25"/>
  <c r="X5352" i="25"/>
  <c r="S5353" i="25"/>
  <c r="T5353" i="25"/>
  <c r="U5353" i="25"/>
  <c r="V5353" i="25"/>
  <c r="W5353" i="25"/>
  <c r="X5353" i="25"/>
  <c r="S5354" i="25"/>
  <c r="T5354" i="25"/>
  <c r="U5354" i="25"/>
  <c r="V5354" i="25"/>
  <c r="W5354" i="25"/>
  <c r="X5354" i="25"/>
  <c r="G5355" i="25"/>
  <c r="S5355" i="25"/>
  <c r="T5355" i="25"/>
  <c r="U5355" i="25"/>
  <c r="V5355" i="25"/>
  <c r="W5355" i="25"/>
  <c r="X5355" i="25"/>
  <c r="S5356" i="25"/>
  <c r="T5356" i="25"/>
  <c r="U5356" i="25"/>
  <c r="V5356" i="25"/>
  <c r="W5356" i="25"/>
  <c r="X5356" i="25"/>
  <c r="G5357" i="25"/>
  <c r="S5357" i="25"/>
  <c r="T5357" i="25"/>
  <c r="U5357" i="25"/>
  <c r="V5357" i="25"/>
  <c r="W5357" i="25"/>
  <c r="X5357" i="25"/>
  <c r="S5358" i="25"/>
  <c r="T5358" i="25"/>
  <c r="U5358" i="25"/>
  <c r="V5358" i="25"/>
  <c r="W5358" i="25"/>
  <c r="X5358" i="25"/>
  <c r="S5359" i="25"/>
  <c r="T5359" i="25"/>
  <c r="U5359" i="25"/>
  <c r="V5359" i="25"/>
  <c r="W5359" i="25"/>
  <c r="X5359" i="25"/>
  <c r="S5360" i="25"/>
  <c r="T5360" i="25"/>
  <c r="U5360" i="25"/>
  <c r="V5360" i="25"/>
  <c r="W5360" i="25"/>
  <c r="X5360" i="25"/>
  <c r="S5361" i="25"/>
  <c r="T5361" i="25"/>
  <c r="U5361" i="25"/>
  <c r="V5361" i="25"/>
  <c r="W5361" i="25"/>
  <c r="X5361" i="25"/>
  <c r="S5362" i="25"/>
  <c r="T5362" i="25"/>
  <c r="U5362" i="25"/>
  <c r="V5362" i="25"/>
  <c r="W5362" i="25"/>
  <c r="X5362" i="25"/>
  <c r="S5363" i="25"/>
  <c r="T5363" i="25"/>
  <c r="U5363" i="25"/>
  <c r="V5363" i="25"/>
  <c r="W5363" i="25"/>
  <c r="X5363" i="25"/>
  <c r="S5364" i="25"/>
  <c r="T5364" i="25"/>
  <c r="U5364" i="25"/>
  <c r="V5364" i="25"/>
  <c r="W5364" i="25"/>
  <c r="X5364" i="25"/>
  <c r="S5365" i="25"/>
  <c r="T5365" i="25"/>
  <c r="U5365" i="25"/>
  <c r="V5365" i="25"/>
  <c r="W5365" i="25"/>
  <c r="X5365" i="25"/>
  <c r="S5366" i="25"/>
  <c r="T5366" i="25"/>
  <c r="U5366" i="25"/>
  <c r="V5366" i="25"/>
  <c r="W5366" i="25"/>
  <c r="X5366" i="25"/>
  <c r="S5367" i="25"/>
  <c r="T5367" i="25"/>
  <c r="U5367" i="25"/>
  <c r="V5367" i="25"/>
  <c r="W5367" i="25"/>
  <c r="X5367" i="25"/>
  <c r="S5368" i="25"/>
  <c r="T5368" i="25"/>
  <c r="U5368" i="25"/>
  <c r="V5368" i="25"/>
  <c r="W5368" i="25"/>
  <c r="X5368" i="25"/>
  <c r="S5369" i="25"/>
  <c r="T5369" i="25"/>
  <c r="U5369" i="25"/>
  <c r="V5369" i="25"/>
  <c r="W5369" i="25"/>
  <c r="X5369" i="25"/>
  <c r="S5370" i="25"/>
  <c r="T5370" i="25"/>
  <c r="U5370" i="25"/>
  <c r="V5370" i="25"/>
  <c r="W5370" i="25"/>
  <c r="X5370" i="25"/>
  <c r="S5371" i="25"/>
  <c r="T5371" i="25"/>
  <c r="U5371" i="25"/>
  <c r="V5371" i="25"/>
  <c r="W5371" i="25"/>
  <c r="X5371" i="25"/>
  <c r="S5372" i="25"/>
  <c r="T5372" i="25"/>
  <c r="U5372" i="25"/>
  <c r="V5372" i="25"/>
  <c r="W5372" i="25"/>
  <c r="X5372" i="25"/>
  <c r="S5373" i="25"/>
  <c r="T5373" i="25"/>
  <c r="U5373" i="25"/>
  <c r="V5373" i="25"/>
  <c r="W5373" i="25"/>
  <c r="X5373" i="25"/>
  <c r="S5374" i="25"/>
  <c r="T5374" i="25"/>
  <c r="U5374" i="25"/>
  <c r="V5374" i="25"/>
  <c r="W5374" i="25"/>
  <c r="X5374" i="25"/>
  <c r="S5375" i="25"/>
  <c r="T5375" i="25"/>
  <c r="U5375" i="25"/>
  <c r="V5375" i="25"/>
  <c r="W5375" i="25"/>
  <c r="X5375" i="25"/>
  <c r="S5376" i="25"/>
  <c r="T5376" i="25"/>
  <c r="U5376" i="25"/>
  <c r="V5376" i="25"/>
  <c r="W5376" i="25"/>
  <c r="X5376" i="25"/>
  <c r="S5377" i="25"/>
  <c r="T5377" i="25"/>
  <c r="U5377" i="25"/>
  <c r="V5377" i="25"/>
  <c r="W5377" i="25"/>
  <c r="X5377" i="25"/>
  <c r="S5378" i="25"/>
  <c r="T5378" i="25"/>
  <c r="U5378" i="25"/>
  <c r="V5378" i="25"/>
  <c r="W5378" i="25"/>
  <c r="X5378" i="25"/>
  <c r="S5379" i="25"/>
  <c r="T5379" i="25"/>
  <c r="U5379" i="25"/>
  <c r="V5379" i="25"/>
  <c r="W5379" i="25"/>
  <c r="X5379" i="25"/>
  <c r="S5380" i="25"/>
  <c r="T5380" i="25"/>
  <c r="U5380" i="25"/>
  <c r="V5380" i="25"/>
  <c r="W5380" i="25"/>
  <c r="X5380" i="25"/>
  <c r="S5381" i="25"/>
  <c r="T5381" i="25"/>
  <c r="U5381" i="25"/>
  <c r="V5381" i="25"/>
  <c r="W5381" i="25"/>
  <c r="X5381" i="25"/>
  <c r="S5382" i="25"/>
  <c r="T5382" i="25"/>
  <c r="U5382" i="25"/>
  <c r="V5382" i="25"/>
  <c r="W5382" i="25"/>
  <c r="X5382" i="25"/>
  <c r="S5383" i="25"/>
  <c r="T5383" i="25"/>
  <c r="U5383" i="25"/>
  <c r="V5383" i="25"/>
  <c r="W5383" i="25"/>
  <c r="X5383" i="25"/>
  <c r="S5384" i="25"/>
  <c r="T5384" i="25"/>
  <c r="U5384" i="25"/>
  <c r="V5384" i="25"/>
  <c r="W5384" i="25"/>
  <c r="X5384" i="25"/>
  <c r="S5385" i="25"/>
  <c r="T5385" i="25"/>
  <c r="U5385" i="25"/>
  <c r="V5385" i="25"/>
  <c r="W5385" i="25"/>
  <c r="X5385" i="25"/>
  <c r="S5386" i="25"/>
  <c r="T5386" i="25"/>
  <c r="U5386" i="25"/>
  <c r="V5386" i="25"/>
  <c r="W5386" i="25"/>
  <c r="X5386" i="25"/>
  <c r="S5387" i="25"/>
  <c r="T5387" i="25"/>
  <c r="U5387" i="25"/>
  <c r="V5387" i="25"/>
  <c r="W5387" i="25"/>
  <c r="X5387" i="25"/>
  <c r="S5388" i="25"/>
  <c r="T5388" i="25"/>
  <c r="U5388" i="25"/>
  <c r="V5388" i="25"/>
  <c r="W5388" i="25"/>
  <c r="X5388" i="25"/>
  <c r="S5389" i="25"/>
  <c r="T5389" i="25"/>
  <c r="U5389" i="25"/>
  <c r="V5389" i="25"/>
  <c r="W5389" i="25"/>
  <c r="X5389" i="25"/>
  <c r="S5390" i="25"/>
  <c r="T5390" i="25"/>
  <c r="U5390" i="25"/>
  <c r="V5390" i="25"/>
  <c r="W5390" i="25"/>
  <c r="X5390" i="25"/>
  <c r="S5391" i="25"/>
  <c r="T5391" i="25"/>
  <c r="U5391" i="25"/>
  <c r="V5391" i="25"/>
  <c r="W5391" i="25"/>
  <c r="X5391" i="25"/>
  <c r="S5392" i="25"/>
  <c r="T5392" i="25"/>
  <c r="U5392" i="25"/>
  <c r="V5392" i="25"/>
  <c r="W5392" i="25"/>
  <c r="X5392" i="25"/>
  <c r="S5393" i="25"/>
  <c r="T5393" i="25"/>
  <c r="U5393" i="25"/>
  <c r="V5393" i="25"/>
  <c r="W5393" i="25"/>
  <c r="X5393" i="25"/>
  <c r="S5394" i="25"/>
  <c r="T5394" i="25"/>
  <c r="U5394" i="25"/>
  <c r="V5394" i="25"/>
  <c r="W5394" i="25"/>
  <c r="X5394" i="25"/>
  <c r="S5395" i="25"/>
  <c r="T5395" i="25"/>
  <c r="U5395" i="25"/>
  <c r="V5395" i="25"/>
  <c r="W5395" i="25"/>
  <c r="X5395" i="25"/>
  <c r="S5396" i="25"/>
  <c r="T5396" i="25"/>
  <c r="U5396" i="25"/>
  <c r="V5396" i="25"/>
  <c r="W5396" i="25"/>
  <c r="X5396" i="25"/>
  <c r="S5397" i="25"/>
  <c r="T5397" i="25"/>
  <c r="U5397" i="25"/>
  <c r="V5397" i="25"/>
  <c r="W5397" i="25"/>
  <c r="X5397" i="25"/>
  <c r="S5398" i="25"/>
  <c r="T5398" i="25"/>
  <c r="U5398" i="25"/>
  <c r="V5398" i="25"/>
  <c r="W5398" i="25"/>
  <c r="X5398" i="25"/>
  <c r="S5399" i="25"/>
  <c r="T5399" i="25"/>
  <c r="U5399" i="25"/>
  <c r="V5399" i="25"/>
  <c r="W5399" i="25"/>
  <c r="X5399" i="25"/>
  <c r="S5400" i="25"/>
  <c r="T5400" i="25"/>
  <c r="U5400" i="25"/>
  <c r="V5400" i="25"/>
  <c r="W5400" i="25"/>
  <c r="X5400" i="25"/>
  <c r="S5401" i="25"/>
  <c r="T5401" i="25"/>
  <c r="U5401" i="25"/>
  <c r="V5401" i="25"/>
  <c r="W5401" i="25"/>
  <c r="X5401" i="25"/>
  <c r="S5402" i="25"/>
  <c r="T5402" i="25"/>
  <c r="U5402" i="25"/>
  <c r="V5402" i="25"/>
  <c r="W5402" i="25"/>
  <c r="X5402" i="25"/>
  <c r="S5403" i="25"/>
  <c r="T5403" i="25"/>
  <c r="U5403" i="25"/>
  <c r="V5403" i="25"/>
  <c r="W5403" i="25"/>
  <c r="X5403" i="25"/>
  <c r="S5404" i="25"/>
  <c r="T5404" i="25"/>
  <c r="U5404" i="25"/>
  <c r="V5404" i="25"/>
  <c r="W5404" i="25"/>
  <c r="X5404" i="25"/>
  <c r="S5405" i="25"/>
  <c r="T5405" i="25"/>
  <c r="U5405" i="25"/>
  <c r="V5405" i="25"/>
  <c r="W5405" i="25"/>
  <c r="X5405" i="25"/>
  <c r="S5406" i="25"/>
  <c r="T5406" i="25"/>
  <c r="U5406" i="25"/>
  <c r="V5406" i="25"/>
  <c r="W5406" i="25"/>
  <c r="X5406" i="25"/>
  <c r="S5407" i="25"/>
  <c r="T5407" i="25"/>
  <c r="U5407" i="25"/>
  <c r="V5407" i="25"/>
  <c r="W5407" i="25"/>
  <c r="X5407" i="25"/>
  <c r="S5408" i="25"/>
  <c r="T5408" i="25"/>
  <c r="U5408" i="25"/>
  <c r="V5408" i="25"/>
  <c r="W5408" i="25"/>
  <c r="X5408" i="25"/>
  <c r="S5409" i="25"/>
  <c r="T5409" i="25"/>
  <c r="U5409" i="25"/>
  <c r="V5409" i="25"/>
  <c r="W5409" i="25"/>
  <c r="X5409" i="25"/>
  <c r="S5410" i="25"/>
  <c r="T5410" i="25"/>
  <c r="U5410" i="25"/>
  <c r="V5410" i="25"/>
  <c r="W5410" i="25"/>
  <c r="X5410" i="25"/>
  <c r="S5411" i="25"/>
  <c r="T5411" i="25"/>
  <c r="U5411" i="25"/>
  <c r="V5411" i="25"/>
  <c r="W5411" i="25"/>
  <c r="X5411" i="25"/>
  <c r="S5412" i="25"/>
  <c r="T5412" i="25"/>
  <c r="U5412" i="25"/>
  <c r="V5412" i="25"/>
  <c r="W5412" i="25"/>
  <c r="X5412" i="25"/>
  <c r="S5413" i="25"/>
  <c r="T5413" i="25"/>
  <c r="U5413" i="25"/>
  <c r="V5413" i="25"/>
  <c r="W5413" i="25"/>
  <c r="X5413" i="25"/>
  <c r="S5414" i="25"/>
  <c r="T5414" i="25"/>
  <c r="U5414" i="25"/>
  <c r="V5414" i="25"/>
  <c r="W5414" i="25"/>
  <c r="X5414" i="25"/>
  <c r="S5415" i="25"/>
  <c r="T5415" i="25"/>
  <c r="U5415" i="25"/>
  <c r="V5415" i="25"/>
  <c r="W5415" i="25"/>
  <c r="X5415" i="25"/>
  <c r="S5416" i="25"/>
  <c r="T5416" i="25"/>
  <c r="U5416" i="25"/>
  <c r="V5416" i="25"/>
  <c r="W5416" i="25"/>
  <c r="X5416" i="25"/>
  <c r="S5417" i="25"/>
  <c r="T5417" i="25"/>
  <c r="U5417" i="25"/>
  <c r="V5417" i="25"/>
  <c r="W5417" i="25"/>
  <c r="X5417" i="25"/>
  <c r="S5418" i="25"/>
  <c r="T5418" i="25"/>
  <c r="U5418" i="25"/>
  <c r="V5418" i="25"/>
  <c r="W5418" i="25"/>
  <c r="X5418" i="25"/>
  <c r="S5419" i="25"/>
  <c r="T5419" i="25"/>
  <c r="U5419" i="25"/>
  <c r="V5419" i="25"/>
  <c r="W5419" i="25"/>
  <c r="X5419" i="25"/>
  <c r="S5420" i="25"/>
  <c r="T5420" i="25"/>
  <c r="U5420" i="25"/>
  <c r="V5420" i="25"/>
  <c r="W5420" i="25"/>
  <c r="X5420" i="25"/>
  <c r="S5421" i="25"/>
  <c r="T5421" i="25"/>
  <c r="U5421" i="25"/>
  <c r="V5421" i="25"/>
  <c r="W5421" i="25"/>
  <c r="X5421" i="25"/>
  <c r="S5422" i="25"/>
  <c r="T5422" i="25"/>
  <c r="U5422" i="25"/>
  <c r="V5422" i="25"/>
  <c r="W5422" i="25"/>
  <c r="X5422" i="25"/>
  <c r="S5423" i="25"/>
  <c r="T5423" i="25"/>
  <c r="U5423" i="25"/>
  <c r="V5423" i="25"/>
  <c r="W5423" i="25"/>
  <c r="X5423" i="25"/>
  <c r="S5424" i="25"/>
  <c r="T5424" i="25"/>
  <c r="U5424" i="25"/>
  <c r="V5424" i="25"/>
  <c r="W5424" i="25"/>
  <c r="X5424" i="25"/>
  <c r="S5425" i="25"/>
  <c r="T5425" i="25"/>
  <c r="U5425" i="25"/>
  <c r="V5425" i="25"/>
  <c r="W5425" i="25"/>
  <c r="X5425" i="25"/>
  <c r="S5426" i="25"/>
  <c r="T5426" i="25"/>
  <c r="U5426" i="25"/>
  <c r="V5426" i="25"/>
  <c r="W5426" i="25"/>
  <c r="X5426" i="25"/>
  <c r="S5427" i="25"/>
  <c r="T5427" i="25"/>
  <c r="U5427" i="25"/>
  <c r="V5427" i="25"/>
  <c r="W5427" i="25"/>
  <c r="X5427" i="25"/>
  <c r="S5428" i="25"/>
  <c r="T5428" i="25"/>
  <c r="U5428" i="25"/>
  <c r="V5428" i="25"/>
  <c r="W5428" i="25"/>
  <c r="X5428" i="25"/>
  <c r="S5429" i="25"/>
  <c r="T5429" i="25"/>
  <c r="U5429" i="25"/>
  <c r="V5429" i="25"/>
  <c r="W5429" i="25"/>
  <c r="X5429" i="25"/>
  <c r="S5430" i="25"/>
  <c r="T5430" i="25"/>
  <c r="U5430" i="25"/>
  <c r="V5430" i="25"/>
  <c r="W5430" i="25"/>
  <c r="X5430" i="25"/>
  <c r="S5431" i="25"/>
  <c r="T5431" i="25"/>
  <c r="U5431" i="25"/>
  <c r="V5431" i="25"/>
  <c r="W5431" i="25"/>
  <c r="X5431" i="25"/>
  <c r="S5432" i="25"/>
  <c r="T5432" i="25"/>
  <c r="U5432" i="25"/>
  <c r="V5432" i="25"/>
  <c r="W5432" i="25"/>
  <c r="X5432" i="25"/>
  <c r="S5433" i="25"/>
  <c r="T5433" i="25"/>
  <c r="U5433" i="25"/>
  <c r="V5433" i="25"/>
  <c r="W5433" i="25"/>
  <c r="X5433" i="25"/>
  <c r="S5434" i="25"/>
  <c r="T5434" i="25"/>
  <c r="U5434" i="25"/>
  <c r="V5434" i="25"/>
  <c r="W5434" i="25"/>
  <c r="X5434" i="25"/>
  <c r="S5435" i="25"/>
  <c r="T5435" i="25"/>
  <c r="U5435" i="25"/>
  <c r="V5435" i="25"/>
  <c r="W5435" i="25"/>
  <c r="X5435" i="25"/>
  <c r="S5436" i="25"/>
  <c r="T5436" i="25"/>
  <c r="U5436" i="25"/>
  <c r="V5436" i="25"/>
  <c r="W5436" i="25"/>
  <c r="X5436" i="25"/>
  <c r="S5437" i="25"/>
  <c r="T5437" i="25"/>
  <c r="U5437" i="25"/>
  <c r="V5437" i="25"/>
  <c r="W5437" i="25"/>
  <c r="X5437" i="25"/>
  <c r="S5438" i="25"/>
  <c r="T5438" i="25"/>
  <c r="U5438" i="25"/>
  <c r="V5438" i="25"/>
  <c r="W5438" i="25"/>
  <c r="X5438" i="25"/>
  <c r="S5439" i="25"/>
  <c r="T5439" i="25"/>
  <c r="U5439" i="25"/>
  <c r="V5439" i="25"/>
  <c r="W5439" i="25"/>
  <c r="X5439" i="25"/>
  <c r="S5440" i="25"/>
  <c r="T5440" i="25"/>
  <c r="U5440" i="25"/>
  <c r="V5440" i="25"/>
  <c r="W5440" i="25"/>
  <c r="X5440" i="25"/>
  <c r="S5441" i="25"/>
  <c r="T5441" i="25"/>
  <c r="U5441" i="25"/>
  <c r="V5441" i="25"/>
  <c r="W5441" i="25"/>
  <c r="X5441" i="25"/>
  <c r="S5442" i="25"/>
  <c r="T5442" i="25"/>
  <c r="U5442" i="25"/>
  <c r="V5442" i="25"/>
  <c r="W5442" i="25"/>
  <c r="X5442" i="25"/>
  <c r="S5443" i="25"/>
  <c r="T5443" i="25"/>
  <c r="U5443" i="25"/>
  <c r="V5443" i="25"/>
  <c r="W5443" i="25"/>
  <c r="X5443" i="25"/>
  <c r="S5444" i="25"/>
  <c r="T5444" i="25"/>
  <c r="U5444" i="25"/>
  <c r="V5444" i="25"/>
  <c r="W5444" i="25"/>
  <c r="X5444" i="25"/>
  <c r="S5445" i="25"/>
  <c r="T5445" i="25"/>
  <c r="U5445" i="25"/>
  <c r="V5445" i="25"/>
  <c r="W5445" i="25"/>
  <c r="X5445" i="25"/>
  <c r="S5446" i="25"/>
  <c r="T5446" i="25"/>
  <c r="U5446" i="25"/>
  <c r="V5446" i="25"/>
  <c r="W5446" i="25"/>
  <c r="X5446" i="25"/>
  <c r="S5447" i="25"/>
  <c r="T5447" i="25"/>
  <c r="U5447" i="25"/>
  <c r="V5447" i="25"/>
  <c r="W5447" i="25"/>
  <c r="X5447" i="25"/>
  <c r="S5448" i="25"/>
  <c r="T5448" i="25"/>
  <c r="U5448" i="25"/>
  <c r="V5448" i="25"/>
  <c r="W5448" i="25"/>
  <c r="X5448" i="25"/>
  <c r="S5449" i="25"/>
  <c r="T5449" i="25"/>
  <c r="U5449" i="25"/>
  <c r="V5449" i="25"/>
  <c r="W5449" i="25"/>
  <c r="X5449" i="25"/>
  <c r="S5450" i="25"/>
  <c r="T5450" i="25"/>
  <c r="U5450" i="25"/>
  <c r="V5450" i="25"/>
  <c r="W5450" i="25"/>
  <c r="X5450" i="25"/>
  <c r="S5451" i="25"/>
  <c r="T5451" i="25"/>
  <c r="U5451" i="25"/>
  <c r="V5451" i="25"/>
  <c r="W5451" i="25"/>
  <c r="X5451" i="25"/>
  <c r="S5452" i="25"/>
  <c r="T5452" i="25"/>
  <c r="U5452" i="25"/>
  <c r="V5452" i="25"/>
  <c r="W5452" i="25"/>
  <c r="X5452" i="25"/>
  <c r="S5453" i="25"/>
  <c r="T5453" i="25"/>
  <c r="U5453" i="25"/>
  <c r="V5453" i="25"/>
  <c r="W5453" i="25"/>
  <c r="X5453" i="25"/>
  <c r="S5454" i="25"/>
  <c r="T5454" i="25"/>
  <c r="U5454" i="25"/>
  <c r="V5454" i="25"/>
  <c r="W5454" i="25"/>
  <c r="X5454" i="25"/>
  <c r="S5455" i="25"/>
  <c r="T5455" i="25"/>
  <c r="U5455" i="25"/>
  <c r="V5455" i="25"/>
  <c r="W5455" i="25"/>
  <c r="X5455" i="25"/>
  <c r="S5456" i="25"/>
  <c r="T5456" i="25"/>
  <c r="U5456" i="25"/>
  <c r="V5456" i="25"/>
  <c r="W5456" i="25"/>
  <c r="X5456" i="25"/>
  <c r="S5457" i="25"/>
  <c r="T5457" i="25"/>
  <c r="U5457" i="25"/>
  <c r="V5457" i="25"/>
  <c r="W5457" i="25"/>
  <c r="X5457" i="25"/>
  <c r="S5458" i="25"/>
  <c r="T5458" i="25"/>
  <c r="U5458" i="25"/>
  <c r="V5458" i="25"/>
  <c r="W5458" i="25"/>
  <c r="X5458" i="25"/>
  <c r="S5459" i="25"/>
  <c r="T5459" i="25"/>
  <c r="U5459" i="25"/>
  <c r="V5459" i="25"/>
  <c r="W5459" i="25"/>
  <c r="X5459" i="25"/>
  <c r="S5460" i="25"/>
  <c r="T5460" i="25"/>
  <c r="U5460" i="25"/>
  <c r="V5460" i="25"/>
  <c r="W5460" i="25"/>
  <c r="X5460" i="25"/>
  <c r="S5461" i="25"/>
  <c r="T5461" i="25"/>
  <c r="U5461" i="25"/>
  <c r="V5461" i="25"/>
  <c r="W5461" i="25"/>
  <c r="X5461" i="25"/>
  <c r="S5462" i="25"/>
  <c r="T5462" i="25"/>
  <c r="U5462" i="25"/>
  <c r="V5462" i="25"/>
  <c r="W5462" i="25"/>
  <c r="X5462" i="25"/>
  <c r="S5463" i="25"/>
  <c r="T5463" i="25"/>
  <c r="U5463" i="25"/>
  <c r="V5463" i="25"/>
  <c r="W5463" i="25"/>
  <c r="X5463" i="25"/>
  <c r="S5464" i="25"/>
  <c r="T5464" i="25"/>
  <c r="U5464" i="25"/>
  <c r="V5464" i="25"/>
  <c r="W5464" i="25"/>
  <c r="X5464" i="25"/>
  <c r="S5465" i="25"/>
  <c r="T5465" i="25"/>
  <c r="U5465" i="25"/>
  <c r="V5465" i="25"/>
  <c r="W5465" i="25"/>
  <c r="X5465" i="25"/>
  <c r="S5466" i="25"/>
  <c r="T5466" i="25"/>
  <c r="U5466" i="25"/>
  <c r="V5466" i="25"/>
  <c r="W5466" i="25"/>
  <c r="X5466" i="25"/>
  <c r="S5467" i="25"/>
  <c r="T5467" i="25"/>
  <c r="U5467" i="25"/>
  <c r="V5467" i="25"/>
  <c r="W5467" i="25"/>
  <c r="X5467" i="25"/>
  <c r="S5468" i="25"/>
  <c r="T5468" i="25"/>
  <c r="U5468" i="25"/>
  <c r="V5468" i="25"/>
  <c r="W5468" i="25"/>
  <c r="X5468" i="25"/>
  <c r="S5469" i="25"/>
  <c r="T5469" i="25"/>
  <c r="U5469" i="25"/>
  <c r="V5469" i="25"/>
  <c r="W5469" i="25"/>
  <c r="X5469" i="25"/>
  <c r="S5470" i="25"/>
  <c r="T5470" i="25"/>
  <c r="U5470" i="25"/>
  <c r="V5470" i="25"/>
  <c r="W5470" i="25"/>
  <c r="X5470" i="25"/>
  <c r="S5471" i="25"/>
  <c r="T5471" i="25"/>
  <c r="U5471" i="25"/>
  <c r="V5471" i="25"/>
  <c r="W5471" i="25"/>
  <c r="X5471" i="25"/>
  <c r="S5472" i="25"/>
  <c r="T5472" i="25"/>
  <c r="U5472" i="25"/>
  <c r="V5472" i="25"/>
  <c r="W5472" i="25"/>
  <c r="X5472" i="25"/>
  <c r="S5473" i="25"/>
  <c r="T5473" i="25"/>
  <c r="U5473" i="25"/>
  <c r="V5473" i="25"/>
  <c r="W5473" i="25"/>
  <c r="X5473" i="25"/>
  <c r="S5474" i="25"/>
  <c r="T5474" i="25"/>
  <c r="U5474" i="25"/>
  <c r="V5474" i="25"/>
  <c r="W5474" i="25"/>
  <c r="X5474" i="25"/>
  <c r="S5475" i="25"/>
  <c r="T5475" i="25"/>
  <c r="U5475" i="25"/>
  <c r="V5475" i="25"/>
  <c r="W5475" i="25"/>
  <c r="X5475" i="25"/>
  <c r="S5476" i="25"/>
  <c r="T5476" i="25"/>
  <c r="U5476" i="25"/>
  <c r="V5476" i="25"/>
  <c r="W5476" i="25"/>
  <c r="X5476" i="25"/>
  <c r="S5477" i="25"/>
  <c r="T5477" i="25"/>
  <c r="U5477" i="25"/>
  <c r="V5477" i="25"/>
  <c r="W5477" i="25"/>
  <c r="X5477" i="25"/>
  <c r="S5478" i="25"/>
  <c r="T5478" i="25"/>
  <c r="U5478" i="25"/>
  <c r="V5478" i="25"/>
  <c r="W5478" i="25"/>
  <c r="X5478" i="25"/>
  <c r="S5479" i="25"/>
  <c r="T5479" i="25"/>
  <c r="U5479" i="25"/>
  <c r="V5479" i="25"/>
  <c r="W5479" i="25"/>
  <c r="X5479" i="25"/>
  <c r="S5480" i="25"/>
  <c r="T5480" i="25"/>
  <c r="U5480" i="25"/>
  <c r="V5480" i="25"/>
  <c r="W5480" i="25"/>
  <c r="X5480" i="25"/>
  <c r="S5481" i="25"/>
  <c r="T5481" i="25"/>
  <c r="U5481" i="25"/>
  <c r="V5481" i="25"/>
  <c r="W5481" i="25"/>
  <c r="X5481" i="25"/>
  <c r="S5482" i="25"/>
  <c r="T5482" i="25"/>
  <c r="U5482" i="25"/>
  <c r="V5482" i="25"/>
  <c r="W5482" i="25"/>
  <c r="X5482" i="25"/>
  <c r="S5483" i="25"/>
  <c r="T5483" i="25"/>
  <c r="U5483" i="25"/>
  <c r="V5483" i="25"/>
  <c r="W5483" i="25"/>
  <c r="X5483" i="25"/>
  <c r="S5484" i="25"/>
  <c r="T5484" i="25"/>
  <c r="U5484" i="25"/>
  <c r="V5484" i="25"/>
  <c r="W5484" i="25"/>
  <c r="X5484" i="25"/>
  <c r="S5485" i="25"/>
  <c r="T5485" i="25"/>
  <c r="U5485" i="25"/>
  <c r="V5485" i="25"/>
  <c r="W5485" i="25"/>
  <c r="X5485" i="25"/>
  <c r="S5486" i="25"/>
  <c r="T5486" i="25"/>
  <c r="U5486" i="25"/>
  <c r="V5486" i="25"/>
  <c r="W5486" i="25"/>
  <c r="X5486" i="25"/>
  <c r="S5487" i="25"/>
  <c r="T5487" i="25"/>
  <c r="U5487" i="25"/>
  <c r="V5487" i="25"/>
  <c r="W5487" i="25"/>
  <c r="X5487" i="25"/>
  <c r="S5488" i="25"/>
  <c r="T5488" i="25"/>
  <c r="U5488" i="25"/>
  <c r="V5488" i="25"/>
  <c r="W5488" i="25"/>
  <c r="X5488" i="25"/>
  <c r="S5489" i="25"/>
  <c r="T5489" i="25"/>
  <c r="U5489" i="25"/>
  <c r="V5489" i="25"/>
  <c r="W5489" i="25"/>
  <c r="X5489" i="25"/>
  <c r="S5490" i="25"/>
  <c r="T5490" i="25"/>
  <c r="U5490" i="25"/>
  <c r="V5490" i="25"/>
  <c r="W5490" i="25"/>
  <c r="X5490" i="25"/>
  <c r="S5491" i="25"/>
  <c r="T5491" i="25"/>
  <c r="U5491" i="25"/>
  <c r="V5491" i="25"/>
  <c r="W5491" i="25"/>
  <c r="X5491" i="25"/>
  <c r="S5492" i="25"/>
  <c r="T5492" i="25"/>
  <c r="U5492" i="25"/>
  <c r="V5492" i="25"/>
  <c r="W5492" i="25"/>
  <c r="X5492" i="25"/>
  <c r="S5493" i="25"/>
  <c r="T5493" i="25"/>
  <c r="U5493" i="25"/>
  <c r="V5493" i="25"/>
  <c r="W5493" i="25"/>
  <c r="X5493" i="25"/>
  <c r="S5494" i="25"/>
  <c r="T5494" i="25"/>
  <c r="U5494" i="25"/>
  <c r="V5494" i="25"/>
  <c r="W5494" i="25"/>
  <c r="X5494" i="25"/>
  <c r="G5495" i="25"/>
  <c r="S5495" i="25"/>
  <c r="T5495" i="25"/>
  <c r="U5495" i="25"/>
  <c r="V5495" i="25"/>
  <c r="W5495" i="25"/>
  <c r="X5495" i="25"/>
  <c r="G5496" i="25"/>
  <c r="S5496" i="25"/>
  <c r="T5496" i="25"/>
  <c r="U5496" i="25"/>
  <c r="V5496" i="25"/>
  <c r="W5496" i="25"/>
  <c r="X5496" i="25"/>
  <c r="S5497" i="25"/>
  <c r="T5497" i="25"/>
  <c r="U5497" i="25"/>
  <c r="V5497" i="25"/>
  <c r="W5497" i="25"/>
  <c r="X5497" i="25"/>
  <c r="S5498" i="25"/>
  <c r="T5498" i="25"/>
  <c r="U5498" i="25"/>
  <c r="V5498" i="25"/>
  <c r="W5498" i="25"/>
  <c r="X5498" i="25"/>
  <c r="S5499" i="25"/>
  <c r="T5499" i="25"/>
  <c r="U5499" i="25"/>
  <c r="V5499" i="25"/>
  <c r="W5499" i="25"/>
  <c r="X5499" i="25"/>
  <c r="S5500" i="25"/>
  <c r="T5500" i="25"/>
  <c r="U5500" i="25"/>
  <c r="V5500" i="25"/>
  <c r="W5500" i="25"/>
  <c r="X5500" i="25"/>
  <c r="S5501" i="25"/>
  <c r="T5501" i="25"/>
  <c r="U5501" i="25"/>
  <c r="V5501" i="25"/>
  <c r="W5501" i="25"/>
  <c r="X5501" i="25"/>
  <c r="S5502" i="25"/>
  <c r="T5502" i="25"/>
  <c r="U5502" i="25"/>
  <c r="V5502" i="25"/>
  <c r="W5502" i="25"/>
  <c r="X5502" i="25"/>
  <c r="S5503" i="25"/>
  <c r="T5503" i="25"/>
  <c r="U5503" i="25"/>
  <c r="V5503" i="25"/>
  <c r="W5503" i="25"/>
  <c r="X5503" i="25"/>
  <c r="S5504" i="25"/>
  <c r="T5504" i="25"/>
  <c r="U5504" i="25"/>
  <c r="V5504" i="25"/>
  <c r="W5504" i="25"/>
  <c r="X5504" i="25"/>
  <c r="S5505" i="25"/>
  <c r="T5505" i="25"/>
  <c r="U5505" i="25"/>
  <c r="V5505" i="25"/>
  <c r="W5505" i="25"/>
  <c r="X5505" i="25"/>
  <c r="S5506" i="25"/>
  <c r="T5506" i="25"/>
  <c r="U5506" i="25"/>
  <c r="V5506" i="25"/>
  <c r="W5506" i="25"/>
  <c r="X5506" i="25"/>
  <c r="S5507" i="25"/>
  <c r="T5507" i="25"/>
  <c r="U5507" i="25"/>
  <c r="V5507" i="25"/>
  <c r="W5507" i="25"/>
  <c r="X5507" i="25"/>
  <c r="S5508" i="25"/>
  <c r="T5508" i="25"/>
  <c r="U5508" i="25"/>
  <c r="V5508" i="25"/>
  <c r="W5508" i="25"/>
  <c r="X5508" i="25"/>
  <c r="S5509" i="25"/>
  <c r="T5509" i="25"/>
  <c r="U5509" i="25"/>
  <c r="V5509" i="25"/>
  <c r="W5509" i="25"/>
  <c r="X5509" i="25"/>
  <c r="S5510" i="25"/>
  <c r="T5510" i="25"/>
  <c r="U5510" i="25"/>
  <c r="V5510" i="25"/>
  <c r="W5510" i="25"/>
  <c r="X5510" i="25"/>
  <c r="S5511" i="25"/>
  <c r="T5511" i="25"/>
  <c r="U5511" i="25"/>
  <c r="V5511" i="25"/>
  <c r="W5511" i="25"/>
  <c r="X5511" i="25"/>
  <c r="S5512" i="25"/>
  <c r="T5512" i="25"/>
  <c r="U5512" i="25"/>
  <c r="V5512" i="25"/>
  <c r="W5512" i="25"/>
  <c r="X5512" i="25"/>
  <c r="S5513" i="25"/>
  <c r="T5513" i="25"/>
  <c r="U5513" i="25"/>
  <c r="V5513" i="25"/>
  <c r="W5513" i="25"/>
  <c r="X5513" i="25"/>
  <c r="S5514" i="25"/>
  <c r="T5514" i="25"/>
  <c r="U5514" i="25"/>
  <c r="V5514" i="25"/>
  <c r="W5514" i="25"/>
  <c r="X5514" i="25"/>
  <c r="S5515" i="25"/>
  <c r="T5515" i="25"/>
  <c r="U5515" i="25"/>
  <c r="V5515" i="25"/>
  <c r="W5515" i="25"/>
  <c r="X5515" i="25"/>
  <c r="S5516" i="25"/>
  <c r="T5516" i="25"/>
  <c r="U5516" i="25"/>
  <c r="V5516" i="25"/>
  <c r="W5516" i="25"/>
  <c r="X5516" i="25"/>
  <c r="S5517" i="25"/>
  <c r="T5517" i="25"/>
  <c r="U5517" i="25"/>
  <c r="V5517" i="25"/>
  <c r="W5517" i="25"/>
  <c r="X5517" i="25"/>
  <c r="G5518" i="25"/>
  <c r="S5518" i="25"/>
  <c r="T5518" i="25"/>
  <c r="U5518" i="25"/>
  <c r="G5519" i="25"/>
  <c r="S5519" i="25"/>
  <c r="T5519" i="25"/>
  <c r="U5519" i="25"/>
  <c r="G5520" i="25"/>
  <c r="S5520" i="25"/>
  <c r="T5520" i="25"/>
  <c r="U5520" i="25"/>
  <c r="G5521" i="25"/>
  <c r="S5521" i="25"/>
  <c r="T5521" i="25"/>
  <c r="U5521" i="25"/>
  <c r="G5522" i="25"/>
  <c r="S5522" i="25"/>
  <c r="T5522" i="25"/>
  <c r="U5522" i="25"/>
  <c r="S5523" i="25"/>
  <c r="T5523" i="25"/>
  <c r="U5523" i="25"/>
  <c r="V5523" i="25"/>
  <c r="W5523" i="25"/>
  <c r="X5523" i="25"/>
  <c r="S5524" i="25"/>
  <c r="T5524" i="25"/>
  <c r="U5524" i="25"/>
  <c r="V5524" i="25"/>
  <c r="W5524" i="25"/>
  <c r="X5524" i="25"/>
  <c r="S5525" i="25"/>
  <c r="T5525" i="25"/>
  <c r="U5525" i="25"/>
  <c r="V5525" i="25"/>
  <c r="W5525" i="25"/>
  <c r="X5525" i="25"/>
  <c r="S5526" i="25"/>
  <c r="T5526" i="25"/>
  <c r="U5526" i="25"/>
  <c r="V5526" i="25"/>
  <c r="W5526" i="25"/>
  <c r="X5526" i="25"/>
  <c r="S5527" i="25"/>
  <c r="T5527" i="25"/>
  <c r="U5527" i="25"/>
  <c r="V5527" i="25"/>
  <c r="W5527" i="25"/>
  <c r="X5527" i="25"/>
  <c r="S5528" i="25"/>
  <c r="T5528" i="25"/>
  <c r="U5528" i="25"/>
  <c r="V5528" i="25"/>
  <c r="W5528" i="25"/>
  <c r="X5528" i="25"/>
  <c r="S5529" i="25"/>
  <c r="T5529" i="25"/>
  <c r="U5529" i="25"/>
  <c r="V5529" i="25"/>
  <c r="W5529" i="25"/>
  <c r="X5529" i="25"/>
  <c r="S5530" i="25"/>
  <c r="T5530" i="25"/>
  <c r="U5530" i="25"/>
  <c r="V5530" i="25"/>
  <c r="W5530" i="25"/>
  <c r="X5530" i="25"/>
  <c r="S5531" i="25"/>
  <c r="T5531" i="25"/>
  <c r="U5531" i="25"/>
  <c r="V5531" i="25"/>
  <c r="W5531" i="25"/>
  <c r="X5531" i="25"/>
  <c r="S5532" i="25"/>
  <c r="T5532" i="25"/>
  <c r="U5532" i="25"/>
  <c r="V5532" i="25"/>
  <c r="W5532" i="25"/>
  <c r="X5532" i="25"/>
  <c r="S5533" i="25"/>
  <c r="T5533" i="25"/>
  <c r="U5533" i="25"/>
  <c r="V5533" i="25"/>
  <c r="W5533" i="25"/>
  <c r="X5533" i="25"/>
  <c r="S5534" i="25"/>
  <c r="T5534" i="25"/>
  <c r="U5534" i="25"/>
  <c r="V5534" i="25"/>
  <c r="W5534" i="25"/>
  <c r="X5534" i="25"/>
  <c r="S5535" i="25"/>
  <c r="T5535" i="25"/>
  <c r="U5535" i="25"/>
  <c r="V5535" i="25"/>
  <c r="W5535" i="25"/>
  <c r="X5535" i="25"/>
  <c r="S5536" i="25"/>
  <c r="T5536" i="25"/>
  <c r="U5536" i="25"/>
  <c r="V5536" i="25"/>
  <c r="W5536" i="25"/>
  <c r="X5536" i="25"/>
  <c r="S5537" i="25"/>
  <c r="T5537" i="25"/>
  <c r="U5537" i="25"/>
  <c r="V5537" i="25"/>
  <c r="W5537" i="25"/>
  <c r="X5537" i="25"/>
  <c r="S5538" i="25"/>
  <c r="T5538" i="25"/>
  <c r="U5538" i="25"/>
  <c r="V5538" i="25"/>
  <c r="W5538" i="25"/>
  <c r="X5538" i="25"/>
  <c r="S5539" i="25"/>
  <c r="T5539" i="25"/>
  <c r="U5539" i="25"/>
  <c r="V5539" i="25"/>
  <c r="W5539" i="25"/>
  <c r="X5539" i="25"/>
  <c r="S5540" i="25"/>
  <c r="T5540" i="25"/>
  <c r="U5540" i="25"/>
  <c r="V5540" i="25"/>
  <c r="W5540" i="25"/>
  <c r="X5540" i="25"/>
  <c r="S5541" i="25"/>
  <c r="T5541" i="25"/>
  <c r="U5541" i="25"/>
  <c r="V5541" i="25"/>
  <c r="W5541" i="25"/>
  <c r="X5541" i="25"/>
  <c r="S5542" i="25"/>
  <c r="T5542" i="25"/>
  <c r="U5542" i="25"/>
  <c r="V5542" i="25"/>
  <c r="W5542" i="25"/>
  <c r="X5542" i="25"/>
  <c r="S5543" i="25"/>
  <c r="T5543" i="25"/>
  <c r="U5543" i="25"/>
  <c r="V5543" i="25"/>
  <c r="W5543" i="25"/>
  <c r="X5543" i="25"/>
  <c r="S5544" i="25"/>
  <c r="T5544" i="25"/>
  <c r="U5544" i="25"/>
  <c r="S5545" i="25"/>
  <c r="T5545" i="25"/>
  <c r="U5545" i="25"/>
  <c r="V5545" i="25"/>
  <c r="W5545" i="25"/>
  <c r="X5545" i="25"/>
  <c r="S5546" i="25"/>
  <c r="T5546" i="25"/>
  <c r="U5546" i="25"/>
  <c r="V5546" i="25"/>
  <c r="W5546" i="25"/>
  <c r="X5546" i="25"/>
  <c r="S5547" i="25"/>
  <c r="T5547" i="25"/>
  <c r="U5547" i="25"/>
  <c r="V5547" i="25"/>
  <c r="W5547" i="25"/>
  <c r="X5547" i="25"/>
  <c r="S5548" i="25"/>
  <c r="T5548" i="25"/>
  <c r="U5548" i="25"/>
  <c r="V5548" i="25"/>
  <c r="W5548" i="25"/>
  <c r="X5548" i="25"/>
  <c r="S5549" i="25"/>
  <c r="T5549" i="25"/>
  <c r="U5549" i="25"/>
  <c r="V5549" i="25"/>
  <c r="W5549" i="25"/>
  <c r="X5549" i="25"/>
  <c r="S5550" i="25"/>
  <c r="T5550" i="25"/>
  <c r="U5550" i="25"/>
  <c r="V5550" i="25"/>
  <c r="W5550" i="25"/>
  <c r="X5550" i="25"/>
  <c r="S5551" i="25"/>
  <c r="T5551" i="25"/>
  <c r="U5551" i="25"/>
  <c r="V5551" i="25"/>
  <c r="W5551" i="25"/>
  <c r="X5551" i="25"/>
  <c r="S5552" i="25"/>
  <c r="T5552" i="25"/>
  <c r="U5552" i="25"/>
  <c r="S5553" i="25"/>
  <c r="T5553" i="25"/>
  <c r="U5553" i="25"/>
  <c r="V5553" i="25"/>
  <c r="W5553" i="25"/>
  <c r="X5553" i="25"/>
  <c r="S5554" i="25"/>
  <c r="T5554" i="25"/>
  <c r="U5554" i="25"/>
  <c r="V5554" i="25"/>
  <c r="W5554" i="25"/>
  <c r="X5554" i="25"/>
  <c r="S5555" i="25"/>
  <c r="T5555" i="25"/>
  <c r="U5555" i="25"/>
  <c r="V5555" i="25"/>
  <c r="W5555" i="25"/>
  <c r="X5555" i="25"/>
  <c r="S5556" i="25"/>
  <c r="T5556" i="25"/>
  <c r="U5556" i="25"/>
  <c r="V5556" i="25"/>
  <c r="W5556" i="25"/>
  <c r="X5556" i="25"/>
  <c r="S5557" i="25"/>
  <c r="T5557" i="25"/>
  <c r="U5557" i="25"/>
  <c r="V5557" i="25"/>
  <c r="W5557" i="25"/>
  <c r="X5557" i="25"/>
  <c r="S5558" i="25"/>
  <c r="T5558" i="25"/>
  <c r="U5558" i="25"/>
  <c r="V5558" i="25"/>
  <c r="W5558" i="25"/>
  <c r="X5558" i="25"/>
  <c r="S5559" i="25"/>
  <c r="T5559" i="25"/>
  <c r="U5559" i="25"/>
  <c r="V5559" i="25"/>
  <c r="W5559" i="25"/>
  <c r="X5559" i="25"/>
  <c r="S5560" i="25"/>
  <c r="T5560" i="25"/>
  <c r="U5560" i="25"/>
  <c r="V5560" i="25"/>
  <c r="W5560" i="25"/>
  <c r="X5560" i="25"/>
  <c r="S5561" i="25"/>
  <c r="T5561" i="25"/>
  <c r="U5561" i="25"/>
  <c r="V5561" i="25"/>
  <c r="W5561" i="25"/>
  <c r="X5561" i="25"/>
  <c r="S5562" i="25"/>
  <c r="T5562" i="25"/>
  <c r="U5562" i="25"/>
  <c r="V5562" i="25"/>
  <c r="W5562" i="25"/>
  <c r="X5562" i="25"/>
  <c r="S5563" i="25"/>
  <c r="T5563" i="25"/>
  <c r="U5563" i="25"/>
  <c r="V5563" i="25"/>
  <c r="W5563" i="25"/>
  <c r="X5563" i="25"/>
  <c r="S5564" i="25"/>
  <c r="T5564" i="25"/>
  <c r="U5564" i="25"/>
  <c r="V5564" i="25"/>
  <c r="W5564" i="25"/>
  <c r="X5564" i="25"/>
  <c r="S5565" i="25"/>
  <c r="T5565" i="25"/>
  <c r="U5565" i="25"/>
  <c r="V5565" i="25"/>
  <c r="W5565" i="25"/>
  <c r="X5565" i="25"/>
  <c r="S5566" i="25"/>
  <c r="T5566" i="25"/>
  <c r="U5566" i="25"/>
  <c r="V5566" i="25"/>
  <c r="W5566" i="25"/>
  <c r="X5566" i="25"/>
  <c r="S5567" i="25"/>
  <c r="T5567" i="25"/>
  <c r="U5567" i="25"/>
  <c r="V5567" i="25"/>
  <c r="W5567" i="25"/>
  <c r="X5567" i="25"/>
  <c r="S5568" i="25"/>
  <c r="T5568" i="25"/>
  <c r="U5568" i="25"/>
  <c r="V5568" i="25"/>
  <c r="W5568" i="25"/>
  <c r="X5568" i="25"/>
  <c r="S5569" i="25"/>
  <c r="T5569" i="25"/>
  <c r="U5569" i="25"/>
  <c r="V5569" i="25"/>
  <c r="W5569" i="25"/>
  <c r="X5569" i="25"/>
  <c r="S5570" i="25"/>
  <c r="T5570" i="25"/>
  <c r="U5570" i="25"/>
  <c r="V5570" i="25"/>
  <c r="W5570" i="25"/>
  <c r="X5570" i="25"/>
  <c r="S5571" i="25"/>
  <c r="T5571" i="25"/>
  <c r="U5571" i="25"/>
  <c r="V5571" i="25"/>
  <c r="W5571" i="25"/>
  <c r="X5571" i="25"/>
  <c r="S5572" i="25"/>
  <c r="T5572" i="25"/>
  <c r="U5572" i="25"/>
  <c r="V5572" i="25"/>
  <c r="W5572" i="25"/>
  <c r="X5572" i="25"/>
  <c r="S5573" i="25"/>
  <c r="T5573" i="25"/>
  <c r="U5573" i="25"/>
  <c r="V5573" i="25"/>
  <c r="W5573" i="25"/>
  <c r="X5573" i="25"/>
  <c r="S5574" i="25"/>
  <c r="T5574" i="25"/>
  <c r="U5574" i="25"/>
  <c r="V5574" i="25"/>
  <c r="W5574" i="25"/>
  <c r="X5574" i="25"/>
  <c r="S5575" i="25"/>
  <c r="T5575" i="25"/>
  <c r="U5575" i="25"/>
  <c r="V5575" i="25"/>
  <c r="W5575" i="25"/>
  <c r="X5575" i="25"/>
  <c r="S5576" i="25"/>
  <c r="T5576" i="25"/>
  <c r="U5576" i="25"/>
  <c r="V5576" i="25"/>
  <c r="W5576" i="25"/>
  <c r="X5576" i="25"/>
  <c r="S5577" i="25"/>
  <c r="T5577" i="25"/>
  <c r="U5577" i="25"/>
  <c r="V5577" i="25"/>
  <c r="W5577" i="25"/>
  <c r="X5577" i="25"/>
  <c r="S5578" i="25"/>
  <c r="T5578" i="25"/>
  <c r="U5578" i="25"/>
  <c r="V5578" i="25"/>
  <c r="W5578" i="25"/>
  <c r="X5578" i="25"/>
  <c r="S5579" i="25"/>
  <c r="T5579" i="25"/>
  <c r="U5579" i="25"/>
  <c r="V5579" i="25"/>
  <c r="W5579" i="25"/>
  <c r="X5579" i="25"/>
  <c r="S5580" i="25"/>
  <c r="T5580" i="25"/>
  <c r="U5580" i="25"/>
  <c r="V5580" i="25"/>
  <c r="W5580" i="25"/>
  <c r="X5580" i="25"/>
  <c r="S5581" i="25"/>
  <c r="T5581" i="25"/>
  <c r="U5581" i="25"/>
  <c r="V5581" i="25"/>
  <c r="W5581" i="25"/>
  <c r="X5581" i="25"/>
  <c r="S5582" i="25"/>
  <c r="T5582" i="25"/>
  <c r="U5582" i="25"/>
  <c r="V5582" i="25"/>
  <c r="W5582" i="25"/>
  <c r="X5582" i="25"/>
  <c r="S5583" i="25"/>
  <c r="T5583" i="25"/>
  <c r="U5583" i="25"/>
  <c r="V5583" i="25"/>
  <c r="W5583" i="25"/>
  <c r="X5583" i="25"/>
  <c r="S5584" i="25"/>
  <c r="T5584" i="25"/>
  <c r="U5584" i="25"/>
  <c r="V5584" i="25"/>
  <c r="W5584" i="25"/>
  <c r="X5584" i="25"/>
  <c r="S5585" i="25"/>
  <c r="T5585" i="25"/>
  <c r="U5585" i="25"/>
  <c r="V5585" i="25"/>
  <c r="W5585" i="25"/>
  <c r="X5585" i="25"/>
  <c r="S5586" i="25"/>
  <c r="T5586" i="25"/>
  <c r="U5586" i="25"/>
  <c r="V5586" i="25"/>
  <c r="W5586" i="25"/>
  <c r="X5586" i="25"/>
  <c r="S5587" i="25"/>
  <c r="T5587" i="25"/>
  <c r="U5587" i="25"/>
  <c r="V5587" i="25"/>
  <c r="W5587" i="25"/>
  <c r="X5587" i="25"/>
  <c r="S5588" i="25"/>
  <c r="T5588" i="25"/>
  <c r="U5588" i="25"/>
  <c r="V5588" i="25"/>
  <c r="W5588" i="25"/>
  <c r="X5588" i="25"/>
  <c r="S5589" i="25"/>
  <c r="T5589" i="25"/>
  <c r="U5589" i="25"/>
  <c r="V5589" i="25"/>
  <c r="W5589" i="25"/>
  <c r="X5589" i="25"/>
  <c r="S5590" i="25"/>
  <c r="T5590" i="25"/>
  <c r="U5590" i="25"/>
  <c r="V5590" i="25"/>
  <c r="W5590" i="25"/>
  <c r="X5590" i="25"/>
  <c r="S5591" i="25"/>
  <c r="T5591" i="25"/>
  <c r="U5591" i="25"/>
  <c r="V5591" i="25"/>
  <c r="W5591" i="25"/>
  <c r="X5591" i="25"/>
  <c r="S5592" i="25"/>
  <c r="T5592" i="25"/>
  <c r="U5592" i="25"/>
  <c r="V5592" i="25"/>
  <c r="W5592" i="25"/>
  <c r="X5592" i="25"/>
  <c r="S5593" i="25"/>
  <c r="T5593" i="25"/>
  <c r="U5593" i="25"/>
  <c r="V5593" i="25"/>
  <c r="W5593" i="25"/>
  <c r="X5593" i="25"/>
  <c r="S5594" i="25"/>
  <c r="T5594" i="25"/>
  <c r="U5594" i="25"/>
  <c r="V5594" i="25"/>
  <c r="W5594" i="25"/>
  <c r="X5594" i="25"/>
  <c r="S5595" i="25"/>
  <c r="T5595" i="25"/>
  <c r="U5595" i="25"/>
  <c r="V5595" i="25"/>
  <c r="W5595" i="25"/>
  <c r="X5595" i="25"/>
  <c r="S5596" i="25"/>
  <c r="T5596" i="25"/>
  <c r="U5596" i="25"/>
  <c r="V5596" i="25"/>
  <c r="W5596" i="25"/>
  <c r="X5596" i="25"/>
  <c r="S5597" i="25"/>
  <c r="T5597" i="25"/>
  <c r="U5597" i="25"/>
  <c r="V5597" i="25"/>
  <c r="W5597" i="25"/>
  <c r="X5597" i="25"/>
  <c r="S5598" i="25"/>
  <c r="T5598" i="25"/>
  <c r="U5598" i="25"/>
  <c r="V5598" i="25"/>
  <c r="W5598" i="25"/>
  <c r="X5598" i="25"/>
  <c r="S5599" i="25"/>
  <c r="T5599" i="25"/>
  <c r="U5599" i="25"/>
  <c r="V5599" i="25"/>
  <c r="W5599" i="25"/>
  <c r="X5599" i="25"/>
  <c r="S5600" i="25"/>
  <c r="T5600" i="25"/>
  <c r="U5600" i="25"/>
  <c r="V5600" i="25"/>
  <c r="W5600" i="25"/>
  <c r="X5600" i="25"/>
  <c r="S5601" i="25"/>
  <c r="T5601" i="25"/>
  <c r="U5601" i="25"/>
  <c r="V5601" i="25"/>
  <c r="W5601" i="25"/>
  <c r="X5601" i="25"/>
  <c r="S5602" i="25"/>
  <c r="T5602" i="25"/>
  <c r="U5602" i="25"/>
  <c r="V5602" i="25"/>
  <c r="W5602" i="25"/>
  <c r="X5602" i="25"/>
  <c r="S5603" i="25"/>
  <c r="T5603" i="25"/>
  <c r="U5603" i="25"/>
  <c r="V5603" i="25"/>
  <c r="W5603" i="25"/>
  <c r="X5603" i="25"/>
  <c r="S5604" i="25"/>
  <c r="T5604" i="25"/>
  <c r="U5604" i="25"/>
  <c r="V5604" i="25"/>
  <c r="W5604" i="25"/>
  <c r="X5604" i="25"/>
  <c r="S5605" i="25"/>
  <c r="T5605" i="25"/>
  <c r="U5605" i="25"/>
  <c r="V5605" i="25"/>
  <c r="W5605" i="25"/>
  <c r="X5605" i="25"/>
  <c r="S5606" i="25"/>
  <c r="T5606" i="25"/>
  <c r="U5606" i="25"/>
  <c r="S5607" i="25"/>
  <c r="T5607" i="25"/>
  <c r="U5607" i="25"/>
  <c r="S5608" i="25"/>
  <c r="T5608" i="25"/>
  <c r="U5608" i="25"/>
  <c r="S5609" i="25"/>
  <c r="T5609" i="25"/>
  <c r="U5609" i="25"/>
  <c r="V5609" i="25"/>
  <c r="W5609" i="25"/>
  <c r="X5609" i="25"/>
  <c r="S5610" i="25"/>
  <c r="U5610" i="25"/>
  <c r="V5610" i="25"/>
  <c r="W5610" i="25"/>
  <c r="X5610" i="25"/>
  <c r="S5611" i="25"/>
  <c r="T5611" i="25"/>
  <c r="U5611" i="25"/>
  <c r="V5611" i="25"/>
  <c r="W5611" i="25"/>
  <c r="X5611" i="25"/>
  <c r="S5612" i="25"/>
  <c r="T5612" i="25"/>
  <c r="U5612" i="25"/>
  <c r="V5612" i="25"/>
  <c r="W5612" i="25"/>
  <c r="X5612" i="25"/>
  <c r="S5613" i="25"/>
  <c r="T5613" i="25"/>
  <c r="U5613" i="25"/>
  <c r="V5613" i="25"/>
  <c r="W5613" i="25"/>
  <c r="X5613" i="25"/>
  <c r="S5614" i="25"/>
  <c r="T5614" i="25"/>
  <c r="U5614" i="25"/>
  <c r="V5614" i="25"/>
  <c r="W5614" i="25"/>
  <c r="X5614" i="25"/>
  <c r="S5615" i="25"/>
  <c r="T5615" i="25"/>
  <c r="U5615" i="25"/>
  <c r="V5615" i="25"/>
  <c r="W5615" i="25"/>
  <c r="X5615" i="25"/>
  <c r="S5616" i="25"/>
  <c r="T5616" i="25"/>
  <c r="U5616" i="25"/>
  <c r="V5616" i="25"/>
  <c r="W5616" i="25"/>
  <c r="X5616" i="25"/>
  <c r="S5617" i="25"/>
  <c r="T5617" i="25"/>
  <c r="U5617" i="25"/>
  <c r="V5617" i="25"/>
  <c r="W5617" i="25"/>
  <c r="X5617" i="25"/>
  <c r="S5618" i="25"/>
  <c r="T5618" i="25"/>
  <c r="U5618" i="25"/>
  <c r="V5618" i="25"/>
  <c r="W5618" i="25"/>
  <c r="X5618" i="25"/>
  <c r="S5619" i="25"/>
  <c r="T5619" i="25"/>
  <c r="U5619" i="25"/>
  <c r="V5619" i="25"/>
  <c r="W5619" i="25"/>
  <c r="X5619" i="25"/>
  <c r="S5620" i="25"/>
  <c r="T5620" i="25"/>
  <c r="U5620" i="25"/>
  <c r="V5620" i="25"/>
  <c r="W5620" i="25"/>
  <c r="X5620" i="25"/>
  <c r="S5621" i="25"/>
  <c r="T5621" i="25"/>
  <c r="U5621" i="25"/>
  <c r="V5621" i="25"/>
  <c r="W5621" i="25"/>
  <c r="X5621" i="25"/>
  <c r="S5622" i="25"/>
  <c r="T5622" i="25"/>
  <c r="U5622" i="25"/>
  <c r="V5622" i="25"/>
  <c r="W5622" i="25"/>
  <c r="X5622" i="25"/>
  <c r="S5623" i="25"/>
  <c r="T5623" i="25"/>
  <c r="U5623" i="25"/>
  <c r="V5623" i="25"/>
  <c r="W5623" i="25"/>
  <c r="X5623" i="25"/>
  <c r="S5624" i="25"/>
  <c r="T5624" i="25"/>
  <c r="U5624" i="25"/>
  <c r="V5624" i="25"/>
  <c r="W5624" i="25"/>
  <c r="X5624" i="25"/>
  <c r="S5625" i="25"/>
  <c r="T5625" i="25"/>
  <c r="U5625" i="25"/>
  <c r="V5625" i="25"/>
  <c r="W5625" i="25"/>
  <c r="X5625" i="25"/>
  <c r="S5626" i="25"/>
  <c r="T5626" i="25"/>
  <c r="U5626" i="25"/>
  <c r="V5626" i="25"/>
  <c r="W5626" i="25"/>
  <c r="X5626" i="25"/>
  <c r="S5627" i="25"/>
  <c r="T5627" i="25"/>
  <c r="U5627" i="25"/>
  <c r="V5627" i="25"/>
  <c r="W5627" i="25"/>
  <c r="X5627" i="25"/>
  <c r="S5628" i="25"/>
  <c r="T5628" i="25"/>
  <c r="U5628" i="25"/>
  <c r="V5628" i="25"/>
  <c r="W5628" i="25"/>
  <c r="X5628" i="25"/>
  <c r="S5629" i="25"/>
  <c r="T5629" i="25"/>
  <c r="U5629" i="25"/>
  <c r="V5629" i="25"/>
  <c r="W5629" i="25"/>
  <c r="X5629" i="25"/>
  <c r="S5630" i="25"/>
  <c r="T5630" i="25"/>
  <c r="U5630" i="25"/>
  <c r="V5630" i="25"/>
  <c r="W5630" i="25"/>
  <c r="X5630" i="25"/>
  <c r="S5631" i="25"/>
  <c r="T5631" i="25"/>
  <c r="U5631" i="25"/>
  <c r="V5631" i="25"/>
  <c r="W5631" i="25"/>
  <c r="X5631" i="25"/>
  <c r="S5632" i="25"/>
  <c r="T5632" i="25"/>
  <c r="U5632" i="25"/>
  <c r="V5632" i="25"/>
  <c r="W5632" i="25"/>
  <c r="X5632" i="25"/>
  <c r="S5633" i="25"/>
  <c r="T5633" i="25"/>
  <c r="U5633" i="25"/>
  <c r="V5633" i="25"/>
  <c r="W5633" i="25"/>
  <c r="X5633" i="25"/>
  <c r="S5634" i="25"/>
  <c r="T5634" i="25"/>
  <c r="U5634" i="25"/>
  <c r="V5634" i="25"/>
  <c r="W5634" i="25"/>
  <c r="X5634" i="25"/>
  <c r="G5635" i="25"/>
  <c r="S5635" i="25"/>
  <c r="T5635" i="25"/>
  <c r="U5635" i="25"/>
  <c r="V5635" i="25"/>
  <c r="W5635" i="25"/>
  <c r="X5635" i="25"/>
  <c r="S5636" i="25"/>
  <c r="T5636" i="25"/>
  <c r="U5636" i="25"/>
  <c r="V5636" i="25"/>
  <c r="W5636" i="25"/>
  <c r="X5636" i="25"/>
  <c r="S5637" i="25"/>
  <c r="T5637" i="25"/>
  <c r="U5637" i="25"/>
  <c r="V5637" i="25"/>
  <c r="W5637" i="25"/>
  <c r="X5637" i="25"/>
  <c r="S5638" i="25"/>
  <c r="T5638" i="25"/>
  <c r="U5638" i="25"/>
  <c r="V5638" i="25"/>
  <c r="W5638" i="25"/>
  <c r="X5638" i="25"/>
  <c r="S5639" i="25"/>
  <c r="T5639" i="25"/>
  <c r="U5639" i="25"/>
  <c r="V5639" i="25"/>
  <c r="W5639" i="25"/>
  <c r="X5639" i="25"/>
  <c r="S5640" i="25"/>
  <c r="T5640" i="25"/>
  <c r="U5640" i="25"/>
  <c r="V5640" i="25"/>
  <c r="W5640" i="25"/>
  <c r="X5640" i="25"/>
  <c r="S5641" i="25"/>
  <c r="T5641" i="25"/>
  <c r="U5641" i="25"/>
  <c r="V5641" i="25"/>
  <c r="W5641" i="25"/>
  <c r="X5641" i="25"/>
  <c r="S5642" i="25"/>
  <c r="T5642" i="25"/>
  <c r="U5642" i="25"/>
  <c r="V5642" i="25"/>
  <c r="W5642" i="25"/>
  <c r="X5642" i="25"/>
  <c r="S5643" i="25"/>
  <c r="T5643" i="25"/>
  <c r="U5643" i="25"/>
  <c r="V5643" i="25"/>
  <c r="W5643" i="25"/>
  <c r="X5643" i="25"/>
  <c r="S5644" i="25"/>
  <c r="T5644" i="25"/>
  <c r="U5644" i="25"/>
  <c r="V5644" i="25"/>
  <c r="W5644" i="25"/>
  <c r="X5644" i="25"/>
  <c r="S5645" i="25"/>
  <c r="T5645" i="25"/>
  <c r="U5645" i="25"/>
  <c r="V5645" i="25"/>
  <c r="W5645" i="25"/>
  <c r="X5645" i="25"/>
  <c r="S5646" i="25"/>
  <c r="T5646" i="25"/>
  <c r="U5646" i="25"/>
  <c r="V5646" i="25"/>
  <c r="W5646" i="25"/>
  <c r="X5646" i="25"/>
  <c r="S5647" i="25"/>
  <c r="T5647" i="25"/>
  <c r="U5647" i="25"/>
  <c r="V5647" i="25"/>
  <c r="W5647" i="25"/>
  <c r="X5647" i="25"/>
  <c r="S5648" i="25"/>
  <c r="T5648" i="25"/>
  <c r="U5648" i="25"/>
  <c r="V5648" i="25"/>
  <c r="W5648" i="25"/>
  <c r="X5648" i="25"/>
  <c r="S5649" i="25"/>
  <c r="T5649" i="25"/>
  <c r="U5649" i="25"/>
  <c r="V5649" i="25"/>
  <c r="W5649" i="25"/>
  <c r="X5649" i="25"/>
  <c r="S5650" i="25"/>
  <c r="T5650" i="25"/>
  <c r="U5650" i="25"/>
  <c r="V5650" i="25"/>
  <c r="W5650" i="25"/>
  <c r="X5650" i="25"/>
  <c r="S5651" i="25"/>
  <c r="T5651" i="25"/>
  <c r="U5651" i="25"/>
  <c r="V5651" i="25"/>
  <c r="W5651" i="25"/>
  <c r="X5651" i="25"/>
  <c r="S5652" i="25"/>
  <c r="T5652" i="25"/>
  <c r="U5652" i="25"/>
  <c r="V5652" i="25"/>
  <c r="W5652" i="25"/>
  <c r="X5652" i="25"/>
  <c r="S5653" i="25"/>
  <c r="T5653" i="25"/>
  <c r="U5653" i="25"/>
  <c r="V5653" i="25"/>
  <c r="W5653" i="25"/>
  <c r="X5653" i="25"/>
  <c r="S5654" i="25"/>
  <c r="T5654" i="25"/>
  <c r="U5654" i="25"/>
  <c r="V5654" i="25"/>
  <c r="W5654" i="25"/>
  <c r="X5654" i="25"/>
  <c r="S5655" i="25"/>
  <c r="T5655" i="25"/>
  <c r="U5655" i="25"/>
  <c r="V5655" i="25"/>
  <c r="W5655" i="25"/>
  <c r="X5655" i="25"/>
  <c r="S5656" i="25"/>
  <c r="T5656" i="25"/>
  <c r="U5656" i="25"/>
  <c r="V5656" i="25"/>
  <c r="W5656" i="25"/>
  <c r="X5656" i="25"/>
  <c r="S5657" i="25"/>
  <c r="T5657" i="25"/>
  <c r="U5657" i="25"/>
  <c r="V5657" i="25"/>
  <c r="W5657" i="25"/>
  <c r="X5657" i="25"/>
  <c r="S5658" i="25"/>
  <c r="T5658" i="25"/>
  <c r="U5658" i="25"/>
  <c r="V5658" i="25"/>
  <c r="W5658" i="25"/>
  <c r="X5658" i="25"/>
  <c r="S5659" i="25"/>
  <c r="T5659" i="25"/>
  <c r="U5659" i="25"/>
  <c r="V5659" i="25"/>
  <c r="W5659" i="25"/>
  <c r="X5659" i="25"/>
  <c r="S5660" i="25"/>
  <c r="T5660" i="25"/>
  <c r="U5660" i="25"/>
  <c r="V5660" i="25"/>
  <c r="W5660" i="25"/>
  <c r="X5660" i="25"/>
  <c r="S5661" i="25"/>
  <c r="T5661" i="25"/>
  <c r="U5661" i="25"/>
  <c r="V5661" i="25"/>
  <c r="W5661" i="25"/>
  <c r="X5661" i="25"/>
  <c r="S5662" i="25"/>
  <c r="T5662" i="25"/>
  <c r="U5662" i="25"/>
  <c r="V5662" i="25"/>
  <c r="W5662" i="25"/>
  <c r="X5662" i="25"/>
  <c r="S5663" i="25"/>
  <c r="T5663" i="25"/>
  <c r="U5663" i="25"/>
  <c r="V5663" i="25"/>
  <c r="W5663" i="25"/>
  <c r="X5663" i="25"/>
  <c r="S5664" i="25"/>
  <c r="T5664" i="25"/>
  <c r="U5664" i="25"/>
  <c r="V5664" i="25"/>
  <c r="W5664" i="25"/>
  <c r="X5664" i="25"/>
  <c r="S5665" i="25"/>
  <c r="T5665" i="25"/>
  <c r="U5665" i="25"/>
  <c r="V5665" i="25"/>
  <c r="W5665" i="25"/>
  <c r="X5665" i="25"/>
  <c r="S5666" i="25"/>
  <c r="T5666" i="25"/>
  <c r="U5666" i="25"/>
  <c r="V5666" i="25"/>
  <c r="W5666" i="25"/>
  <c r="X5666" i="25"/>
  <c r="S5667" i="25"/>
  <c r="T5667" i="25"/>
  <c r="U5667" i="25"/>
  <c r="V5667" i="25"/>
  <c r="W5667" i="25"/>
  <c r="X5667" i="25"/>
  <c r="S5668" i="25"/>
  <c r="T5668" i="25"/>
  <c r="U5668" i="25"/>
  <c r="V5668" i="25"/>
  <c r="W5668" i="25"/>
  <c r="X5668" i="25"/>
  <c r="S5669" i="25"/>
  <c r="T5669" i="25"/>
  <c r="U5669" i="25"/>
  <c r="V5669" i="25"/>
  <c r="W5669" i="25"/>
  <c r="X5669" i="25"/>
  <c r="S5670" i="25"/>
  <c r="T5670" i="25"/>
  <c r="U5670" i="25"/>
  <c r="V5670" i="25"/>
  <c r="W5670" i="25"/>
  <c r="X5670" i="25"/>
  <c r="S5671" i="25"/>
  <c r="T5671" i="25"/>
  <c r="U5671" i="25"/>
  <c r="V5671" i="25"/>
  <c r="W5671" i="25"/>
  <c r="X5671" i="25"/>
  <c r="S5672" i="25"/>
  <c r="T5672" i="25"/>
  <c r="U5672" i="25"/>
  <c r="V5672" i="25"/>
  <c r="W5672" i="25"/>
  <c r="X5672" i="25"/>
  <c r="S5673" i="25"/>
  <c r="T5673" i="25"/>
  <c r="U5673" i="25"/>
  <c r="V5673" i="25"/>
  <c r="W5673" i="25"/>
  <c r="X5673" i="25"/>
  <c r="S5674" i="25"/>
  <c r="T5674" i="25"/>
  <c r="U5674" i="25"/>
  <c r="V5674" i="25"/>
  <c r="W5674" i="25"/>
  <c r="X5674" i="25"/>
  <c r="S5675" i="25"/>
  <c r="T5675" i="25"/>
  <c r="U5675" i="25"/>
  <c r="V5675" i="25"/>
  <c r="W5675" i="25"/>
  <c r="X5675" i="25"/>
  <c r="S5676" i="25"/>
  <c r="T5676" i="25"/>
  <c r="U5676" i="25"/>
  <c r="V5676" i="25"/>
  <c r="W5676" i="25"/>
  <c r="X5676" i="25"/>
  <c r="U5677" i="25"/>
  <c r="V5677" i="25"/>
  <c r="W5677" i="25"/>
  <c r="X5677" i="25"/>
  <c r="S5678" i="25"/>
  <c r="T5678" i="25"/>
  <c r="U5678" i="25"/>
  <c r="V5678" i="25"/>
  <c r="W5678" i="25"/>
  <c r="X5678" i="25"/>
  <c r="S5679" i="25"/>
  <c r="T5679" i="25"/>
  <c r="U5679" i="25"/>
  <c r="V5679" i="25"/>
  <c r="W5679" i="25"/>
  <c r="X5679" i="25"/>
  <c r="S5680" i="25"/>
  <c r="T5680" i="25"/>
  <c r="U5680" i="25"/>
  <c r="V5680" i="25"/>
  <c r="W5680" i="25"/>
  <c r="X5680" i="25"/>
  <c r="S5681" i="25"/>
  <c r="T5681" i="25"/>
  <c r="U5681" i="25"/>
  <c r="V5681" i="25"/>
  <c r="W5681" i="25"/>
  <c r="X5681" i="25"/>
  <c r="S5682" i="25"/>
  <c r="T5682" i="25"/>
  <c r="U5682" i="25"/>
  <c r="V5682" i="25"/>
  <c r="W5682" i="25"/>
  <c r="X5682" i="25"/>
  <c r="S5683" i="25"/>
  <c r="T5683" i="25"/>
  <c r="U5683" i="25"/>
  <c r="V5683" i="25"/>
  <c r="W5683" i="25"/>
  <c r="X5683" i="25"/>
  <c r="S5684" i="25"/>
  <c r="T5684" i="25"/>
  <c r="U5684" i="25"/>
  <c r="V5684" i="25"/>
  <c r="W5684" i="25"/>
  <c r="X5684" i="25"/>
  <c r="S5685" i="25"/>
  <c r="T5685" i="25"/>
  <c r="U5685" i="25"/>
  <c r="V5685" i="25"/>
  <c r="W5685" i="25"/>
  <c r="X5685" i="25"/>
  <c r="S5686" i="25"/>
  <c r="T5686" i="25"/>
  <c r="U5686" i="25"/>
  <c r="V5686" i="25"/>
  <c r="W5686" i="25"/>
  <c r="X5686" i="25"/>
  <c r="S5687" i="25"/>
  <c r="T5687" i="25"/>
  <c r="U5687" i="25"/>
  <c r="V5687" i="25"/>
  <c r="W5687" i="25"/>
  <c r="X5687" i="25"/>
  <c r="S5688" i="25"/>
  <c r="T5688" i="25"/>
  <c r="U5688" i="25"/>
  <c r="V5688" i="25"/>
  <c r="W5688" i="25"/>
  <c r="X5688" i="25"/>
  <c r="S5689" i="25"/>
  <c r="T5689" i="25"/>
  <c r="U5689" i="25"/>
  <c r="V5689" i="25"/>
  <c r="W5689" i="25"/>
  <c r="X5689" i="25"/>
  <c r="S5690" i="25"/>
  <c r="T5690" i="25"/>
  <c r="U5690" i="25"/>
  <c r="V5690" i="25"/>
  <c r="W5690" i="25"/>
  <c r="X5690" i="25"/>
  <c r="S5691" i="25"/>
  <c r="T5691" i="25"/>
  <c r="U5691" i="25"/>
  <c r="V5691" i="25"/>
  <c r="W5691" i="25"/>
  <c r="X5691" i="25"/>
  <c r="S5692" i="25"/>
  <c r="T5692" i="25"/>
  <c r="U5692" i="25"/>
  <c r="V5692" i="25"/>
  <c r="W5692" i="25"/>
  <c r="X5692" i="25"/>
  <c r="S5693" i="25"/>
  <c r="T5693" i="25"/>
  <c r="U5693" i="25"/>
  <c r="V5693" i="25"/>
  <c r="W5693" i="25"/>
  <c r="X5693" i="25"/>
  <c r="S5694" i="25"/>
  <c r="T5694" i="25"/>
  <c r="U5694" i="25"/>
  <c r="V5694" i="25"/>
  <c r="W5694" i="25"/>
  <c r="X5694" i="25"/>
  <c r="S5695" i="25"/>
  <c r="T5695" i="25"/>
  <c r="U5695" i="25"/>
  <c r="V5695" i="25"/>
  <c r="W5695" i="25"/>
  <c r="X5695" i="25"/>
  <c r="S5696" i="25"/>
  <c r="T5696" i="25"/>
  <c r="U5696" i="25"/>
  <c r="V5696" i="25"/>
  <c r="W5696" i="25"/>
  <c r="X5696" i="25"/>
  <c r="S5697" i="25"/>
  <c r="T5697" i="25"/>
  <c r="U5697" i="25"/>
  <c r="V5697" i="25"/>
  <c r="W5697" i="25"/>
  <c r="X5697" i="25"/>
  <c r="S5698" i="25"/>
  <c r="T5698" i="25"/>
  <c r="U5698" i="25"/>
  <c r="V5698" i="25"/>
  <c r="W5698" i="25"/>
  <c r="X5698" i="25"/>
  <c r="S5699" i="25"/>
  <c r="T5699" i="25"/>
  <c r="U5699" i="25"/>
  <c r="V5699" i="25"/>
  <c r="W5699" i="25"/>
  <c r="X5699" i="25"/>
  <c r="S5700" i="25"/>
  <c r="T5700" i="25"/>
  <c r="U5700" i="25"/>
  <c r="V5700" i="25"/>
  <c r="W5700" i="25"/>
  <c r="X5700" i="25"/>
  <c r="S5701" i="25"/>
  <c r="T5701" i="25"/>
  <c r="U5701" i="25"/>
  <c r="V5701" i="25"/>
  <c r="W5701" i="25"/>
  <c r="X5701" i="25"/>
  <c r="S5702" i="25"/>
  <c r="T5702" i="25"/>
  <c r="U5702" i="25"/>
  <c r="V5702" i="25"/>
  <c r="W5702" i="25"/>
  <c r="X5702" i="25"/>
  <c r="S5703" i="25"/>
  <c r="T5703" i="25"/>
  <c r="U5703" i="25"/>
  <c r="V5703" i="25"/>
  <c r="W5703" i="25"/>
  <c r="X5703" i="25"/>
  <c r="S5704" i="25"/>
  <c r="T5704" i="25"/>
  <c r="U5704" i="25"/>
  <c r="V5704" i="25"/>
  <c r="W5704" i="25"/>
  <c r="X5704" i="25"/>
  <c r="S5705" i="25"/>
  <c r="T5705" i="25"/>
  <c r="U5705" i="25"/>
  <c r="V5705" i="25"/>
  <c r="W5705" i="25"/>
  <c r="X5705" i="25"/>
  <c r="S5706" i="25"/>
  <c r="T5706" i="25"/>
  <c r="U5706" i="25"/>
  <c r="V5706" i="25"/>
  <c r="W5706" i="25"/>
  <c r="X5706" i="25"/>
  <c r="S5707" i="25"/>
  <c r="T5707" i="25"/>
  <c r="U5707" i="25"/>
  <c r="V5707" i="25"/>
  <c r="W5707" i="25"/>
  <c r="X5707" i="25"/>
  <c r="S5708" i="25"/>
  <c r="T5708" i="25"/>
  <c r="U5708" i="25"/>
  <c r="V5708" i="25"/>
  <c r="W5708" i="25"/>
  <c r="X5708" i="25"/>
  <c r="S5709" i="25"/>
  <c r="T5709" i="25"/>
  <c r="U5709" i="25"/>
  <c r="V5709" i="25"/>
  <c r="W5709" i="25"/>
  <c r="X5709" i="25"/>
  <c r="S5710" i="25"/>
  <c r="T5710" i="25"/>
  <c r="U5710" i="25"/>
  <c r="V5710" i="25"/>
  <c r="W5710" i="25"/>
  <c r="X5710" i="25"/>
  <c r="S5711" i="25"/>
  <c r="T5711" i="25"/>
  <c r="U5711" i="25"/>
  <c r="V5711" i="25"/>
  <c r="W5711" i="25"/>
  <c r="X5711" i="25"/>
  <c r="S5712" i="25"/>
  <c r="T5712" i="25"/>
  <c r="U5712" i="25"/>
  <c r="V5712" i="25"/>
  <c r="W5712" i="25"/>
  <c r="X5712" i="25"/>
  <c r="S5713" i="25"/>
  <c r="T5713" i="25"/>
  <c r="U5713" i="25"/>
  <c r="V5713" i="25"/>
  <c r="W5713" i="25"/>
  <c r="X5713" i="25"/>
  <c r="S5714" i="25"/>
  <c r="T5714" i="25"/>
  <c r="U5714" i="25"/>
  <c r="V5714" i="25"/>
  <c r="W5714" i="25"/>
  <c r="X5714" i="25"/>
  <c r="S5715" i="25"/>
  <c r="T5715" i="25"/>
  <c r="U5715" i="25"/>
  <c r="V5715" i="25"/>
  <c r="W5715" i="25"/>
  <c r="X5715" i="25"/>
  <c r="S5716" i="25"/>
  <c r="T5716" i="25"/>
  <c r="U5716" i="25"/>
  <c r="V5716" i="25"/>
  <c r="W5716" i="25"/>
  <c r="X5716" i="25"/>
  <c r="S5717" i="25"/>
  <c r="T5717" i="25"/>
  <c r="U5717" i="25"/>
  <c r="V5717" i="25"/>
  <c r="W5717" i="25"/>
  <c r="X5717" i="25"/>
  <c r="S5718" i="25"/>
  <c r="T5718" i="25"/>
  <c r="U5718" i="25"/>
  <c r="V5718" i="25"/>
  <c r="W5718" i="25"/>
  <c r="X5718" i="25"/>
  <c r="S5719" i="25"/>
  <c r="T5719" i="25"/>
  <c r="U5719" i="25"/>
  <c r="V5719" i="25"/>
  <c r="W5719" i="25"/>
  <c r="X5719" i="25"/>
  <c r="S5720" i="25"/>
  <c r="T5720" i="25"/>
  <c r="U5720" i="25"/>
  <c r="V5720" i="25"/>
  <c r="W5720" i="25"/>
  <c r="X5720" i="25"/>
  <c r="S5721" i="25"/>
  <c r="T5721" i="25"/>
  <c r="U5721" i="25"/>
  <c r="V5721" i="25"/>
  <c r="W5721" i="25"/>
  <c r="X5721" i="25"/>
  <c r="S5722" i="25"/>
  <c r="T5722" i="25"/>
  <c r="U5722" i="25"/>
  <c r="V5722" i="25"/>
  <c r="W5722" i="25"/>
  <c r="X5722" i="25"/>
  <c r="S5723" i="25"/>
  <c r="T5723" i="25"/>
  <c r="U5723" i="25"/>
  <c r="V5723" i="25"/>
  <c r="W5723" i="25"/>
  <c r="X5723" i="25"/>
  <c r="S5724" i="25"/>
  <c r="T5724" i="25"/>
  <c r="U5724" i="25"/>
  <c r="V5724" i="25"/>
  <c r="W5724" i="25"/>
  <c r="X5724" i="25"/>
  <c r="S5725" i="25"/>
  <c r="T5725" i="25"/>
  <c r="U5725" i="25"/>
  <c r="V5725" i="25"/>
  <c r="W5725" i="25"/>
  <c r="X5725" i="25"/>
  <c r="S5726" i="25"/>
  <c r="T5726" i="25"/>
  <c r="U5726" i="25"/>
  <c r="V5726" i="25"/>
  <c r="W5726" i="25"/>
  <c r="X5726" i="25"/>
  <c r="S5727" i="25"/>
  <c r="T5727" i="25"/>
  <c r="U5727" i="25"/>
  <c r="V5727" i="25"/>
  <c r="W5727" i="25"/>
  <c r="X5727" i="25"/>
  <c r="S5728" i="25"/>
  <c r="T5728" i="25"/>
  <c r="U5728" i="25"/>
  <c r="V5728" i="25"/>
  <c r="W5728" i="25"/>
  <c r="X5728" i="25"/>
  <c r="S5729" i="25"/>
  <c r="T5729" i="25"/>
  <c r="U5729" i="25"/>
  <c r="V5729" i="25"/>
  <c r="W5729" i="25"/>
  <c r="X5729" i="25"/>
  <c r="S5730" i="25"/>
  <c r="T5730" i="25"/>
  <c r="U5730" i="25"/>
  <c r="V5730" i="25"/>
  <c r="W5730" i="25"/>
  <c r="X5730" i="25"/>
  <c r="S5731" i="25"/>
  <c r="T5731" i="25"/>
  <c r="U5731" i="25"/>
  <c r="V5731" i="25"/>
  <c r="W5731" i="25"/>
  <c r="X5731" i="25"/>
  <c r="S5732" i="25"/>
  <c r="T5732" i="25"/>
  <c r="U5732" i="25"/>
  <c r="V5732" i="25"/>
  <c r="W5732" i="25"/>
  <c r="X5732" i="25"/>
  <c r="S5733" i="25"/>
  <c r="T5733" i="25"/>
  <c r="U5733" i="25"/>
  <c r="V5733" i="25"/>
  <c r="W5733" i="25"/>
  <c r="X5733" i="25"/>
  <c r="S5734" i="25"/>
  <c r="T5734" i="25"/>
  <c r="U5734" i="25"/>
  <c r="V5734" i="25"/>
  <c r="W5734" i="25"/>
  <c r="X5734" i="25"/>
  <c r="S5735" i="25"/>
  <c r="T5735" i="25"/>
  <c r="U5735" i="25"/>
  <c r="V5735" i="25"/>
  <c r="W5735" i="25"/>
  <c r="X5735" i="25"/>
  <c r="S5736" i="25"/>
  <c r="T5736" i="25"/>
  <c r="U5736" i="25"/>
  <c r="V5736" i="25"/>
  <c r="W5736" i="25"/>
  <c r="X5736" i="25"/>
  <c r="S5737" i="25"/>
  <c r="T5737" i="25"/>
  <c r="U5737" i="25"/>
  <c r="V5737" i="25"/>
  <c r="W5737" i="25"/>
  <c r="X5737" i="25"/>
  <c r="S5738" i="25"/>
  <c r="T5738" i="25"/>
  <c r="U5738" i="25"/>
  <c r="V5738" i="25"/>
  <c r="W5738" i="25"/>
  <c r="X5738" i="25"/>
  <c r="S5739" i="25"/>
  <c r="T5739" i="25"/>
  <c r="U5739" i="25"/>
  <c r="V5739" i="25"/>
  <c r="W5739" i="25"/>
  <c r="X5739" i="25"/>
  <c r="S5740" i="25"/>
  <c r="T5740" i="25"/>
  <c r="U5740" i="25"/>
  <c r="V5740" i="25"/>
  <c r="W5740" i="25"/>
  <c r="X5740" i="25"/>
  <c r="S5741" i="25"/>
  <c r="T5741" i="25"/>
  <c r="U5741" i="25"/>
  <c r="V5741" i="25"/>
  <c r="W5741" i="25"/>
  <c r="X5741" i="25"/>
  <c r="S5742" i="25"/>
  <c r="T5742" i="25"/>
  <c r="U5742" i="25"/>
  <c r="V5742" i="25"/>
  <c r="W5742" i="25"/>
  <c r="X5742" i="25"/>
  <c r="S5743" i="25"/>
  <c r="T5743" i="25"/>
  <c r="U5743" i="25"/>
  <c r="V5743" i="25"/>
  <c r="W5743" i="25"/>
  <c r="X5743" i="25"/>
  <c r="S5744" i="25"/>
  <c r="T5744" i="25"/>
  <c r="U5744" i="25"/>
  <c r="V5744" i="25"/>
  <c r="W5744" i="25"/>
  <c r="X5744" i="25"/>
  <c r="S5745" i="25"/>
  <c r="T5745" i="25"/>
  <c r="U5745" i="25"/>
  <c r="V5745" i="25"/>
  <c r="W5745" i="25"/>
  <c r="X5745" i="25"/>
  <c r="S5746" i="25"/>
  <c r="T5746" i="25"/>
  <c r="U5746" i="25"/>
  <c r="V5746" i="25"/>
  <c r="W5746" i="25"/>
  <c r="X5746" i="25"/>
  <c r="S5747" i="25"/>
  <c r="T5747" i="25"/>
  <c r="U5747" i="25"/>
  <c r="V5747" i="25"/>
  <c r="W5747" i="25"/>
  <c r="X5747" i="25"/>
  <c r="S5748" i="25"/>
  <c r="T5748" i="25"/>
  <c r="U5748" i="25"/>
  <c r="V5748" i="25"/>
  <c r="W5748" i="25"/>
  <c r="X5748" i="25"/>
  <c r="S5749" i="25"/>
  <c r="T5749" i="25"/>
  <c r="U5749" i="25"/>
  <c r="V5749" i="25"/>
  <c r="W5749" i="25"/>
  <c r="X5749" i="25"/>
  <c r="S5750" i="25"/>
  <c r="T5750" i="25"/>
  <c r="U5750" i="25"/>
  <c r="V5750" i="25"/>
  <c r="W5750" i="25"/>
  <c r="X5750" i="25"/>
  <c r="S5751" i="25"/>
  <c r="T5751" i="25"/>
  <c r="U5751" i="25"/>
  <c r="V5751" i="25"/>
  <c r="W5751" i="25"/>
  <c r="X5751" i="25"/>
  <c r="S5752" i="25"/>
  <c r="T5752" i="25"/>
  <c r="U5752" i="25"/>
  <c r="V5752" i="25"/>
  <c r="W5752" i="25"/>
  <c r="X5752" i="25"/>
  <c r="S5753" i="25"/>
  <c r="T5753" i="25"/>
  <c r="U5753" i="25"/>
  <c r="V5753" i="25"/>
  <c r="W5753" i="25"/>
  <c r="X5753" i="25"/>
  <c r="S5754" i="25"/>
  <c r="T5754" i="25"/>
  <c r="U5754" i="25"/>
  <c r="V5754" i="25"/>
  <c r="W5754" i="25"/>
  <c r="X5754" i="25"/>
  <c r="S5755" i="25"/>
  <c r="T5755" i="25"/>
  <c r="U5755" i="25"/>
  <c r="V5755" i="25"/>
  <c r="W5755" i="25"/>
  <c r="X5755" i="25"/>
  <c r="S5756" i="25"/>
  <c r="T5756" i="25"/>
  <c r="U5756" i="25"/>
  <c r="V5756" i="25"/>
  <c r="W5756" i="25"/>
  <c r="X5756" i="25"/>
  <c r="S5757" i="25"/>
  <c r="T5757" i="25"/>
  <c r="U5757" i="25"/>
  <c r="V5757" i="25"/>
  <c r="W5757" i="25"/>
  <c r="X5757" i="25"/>
  <c r="S5758" i="25"/>
  <c r="T5758" i="25"/>
  <c r="U5758" i="25"/>
  <c r="V5758" i="25"/>
  <c r="W5758" i="25"/>
  <c r="X5758" i="25"/>
  <c r="S5759" i="25"/>
  <c r="T5759" i="25"/>
  <c r="U5759" i="25"/>
  <c r="V5759" i="25"/>
  <c r="W5759" i="25"/>
  <c r="X5759" i="25"/>
  <c r="S5760" i="25"/>
  <c r="T5760" i="25"/>
  <c r="U5760" i="25"/>
  <c r="V5760" i="25"/>
  <c r="W5760" i="25"/>
  <c r="X5760" i="25"/>
  <c r="S5761" i="25"/>
  <c r="T5761" i="25"/>
  <c r="U5761" i="25"/>
  <c r="V5761" i="25"/>
  <c r="W5761" i="25"/>
  <c r="X5761" i="25"/>
  <c r="S5762" i="25"/>
  <c r="T5762" i="25"/>
  <c r="U5762" i="25"/>
  <c r="V5762" i="25"/>
  <c r="W5762" i="25"/>
  <c r="X5762" i="25"/>
  <c r="S5763" i="25"/>
  <c r="T5763" i="25"/>
  <c r="U5763" i="25"/>
  <c r="V5763" i="25"/>
  <c r="W5763" i="25"/>
  <c r="X5763" i="25"/>
  <c r="S5764" i="25"/>
  <c r="T5764" i="25"/>
  <c r="U5764" i="25"/>
  <c r="V5764" i="25"/>
  <c r="W5764" i="25"/>
  <c r="X5764" i="25"/>
  <c r="S5765" i="25"/>
  <c r="T5765" i="25"/>
  <c r="U5765" i="25"/>
  <c r="V5765" i="25"/>
  <c r="W5765" i="25"/>
  <c r="X5765" i="25"/>
  <c r="S5766" i="25"/>
  <c r="T5766" i="25"/>
  <c r="U5766" i="25"/>
  <c r="V5766" i="25"/>
  <c r="W5766" i="25"/>
  <c r="X5766" i="25"/>
  <c r="S5767" i="25"/>
  <c r="T5767" i="25"/>
  <c r="U5767" i="25"/>
  <c r="V5767" i="25"/>
  <c r="W5767" i="25"/>
  <c r="X5767" i="25"/>
  <c r="S5768" i="25"/>
  <c r="T5768" i="25"/>
  <c r="U5768" i="25"/>
  <c r="V5768" i="25"/>
  <c r="W5768" i="25"/>
  <c r="X5768" i="25"/>
  <c r="S5769" i="25"/>
  <c r="T5769" i="25"/>
  <c r="U5769" i="25"/>
  <c r="V5769" i="25"/>
  <c r="W5769" i="25"/>
  <c r="X5769" i="25"/>
  <c r="S5770" i="25"/>
  <c r="T5770" i="25"/>
  <c r="U5770" i="25"/>
  <c r="V5770" i="25"/>
  <c r="W5770" i="25"/>
  <c r="X5770" i="25"/>
  <c r="S5771" i="25"/>
  <c r="T5771" i="25"/>
  <c r="U5771" i="25"/>
  <c r="V5771" i="25"/>
  <c r="W5771" i="25"/>
  <c r="X5771" i="25"/>
  <c r="S5772" i="25"/>
  <c r="T5772" i="25"/>
  <c r="U5772" i="25"/>
  <c r="V5772" i="25"/>
  <c r="W5772" i="25"/>
  <c r="X5772" i="25"/>
  <c r="S5773" i="25"/>
  <c r="T5773" i="25"/>
  <c r="U5773" i="25"/>
  <c r="V5773" i="25"/>
  <c r="W5773" i="25"/>
  <c r="X5773" i="25"/>
  <c r="S5774" i="25"/>
  <c r="T5774" i="25"/>
  <c r="U5774" i="25"/>
  <c r="V5774" i="25"/>
  <c r="W5774" i="25"/>
  <c r="X5774" i="25"/>
  <c r="S5775" i="25"/>
  <c r="T5775" i="25"/>
  <c r="U5775" i="25"/>
  <c r="V5775" i="25"/>
  <c r="W5775" i="25"/>
  <c r="X5775" i="25"/>
  <c r="S5776" i="25"/>
  <c r="T5776" i="25"/>
  <c r="U5776" i="25"/>
  <c r="V5776" i="25"/>
  <c r="W5776" i="25"/>
  <c r="X5776" i="25"/>
  <c r="S5777" i="25"/>
  <c r="T5777" i="25"/>
  <c r="U5777" i="25"/>
  <c r="V5777" i="25"/>
  <c r="W5777" i="25"/>
  <c r="X5777" i="25"/>
  <c r="S5778" i="25"/>
  <c r="T5778" i="25"/>
  <c r="U5778" i="25"/>
  <c r="V5778" i="25"/>
  <c r="W5778" i="25"/>
  <c r="X5778" i="25"/>
  <c r="S5779" i="25"/>
  <c r="T5779" i="25"/>
  <c r="U5779" i="25"/>
  <c r="V5779" i="25"/>
  <c r="W5779" i="25"/>
  <c r="X5779" i="25"/>
  <c r="S5780" i="25"/>
  <c r="T5780" i="25"/>
  <c r="U5780" i="25"/>
  <c r="V5780" i="25"/>
  <c r="W5780" i="25"/>
  <c r="X5780" i="25"/>
  <c r="S5781" i="25"/>
  <c r="T5781" i="25"/>
  <c r="U5781" i="25"/>
  <c r="V5781" i="25"/>
  <c r="W5781" i="25"/>
  <c r="X5781" i="25"/>
  <c r="S5782" i="25"/>
  <c r="T5782" i="25"/>
  <c r="U5782" i="25"/>
  <c r="V5782" i="25"/>
  <c r="W5782" i="25"/>
  <c r="X5782" i="25"/>
  <c r="S5783" i="25"/>
  <c r="T5783" i="25"/>
  <c r="U5783" i="25"/>
  <c r="V5783" i="25"/>
  <c r="W5783" i="25"/>
  <c r="X5783" i="25"/>
  <c r="S5784" i="25"/>
  <c r="T5784" i="25"/>
  <c r="U5784" i="25"/>
  <c r="V5784" i="25"/>
  <c r="W5784" i="25"/>
  <c r="X5784" i="25"/>
  <c r="S5785" i="25"/>
  <c r="T5785" i="25"/>
  <c r="U5785" i="25"/>
  <c r="V5785" i="25"/>
  <c r="W5785" i="25"/>
  <c r="X5785" i="25"/>
  <c r="S5786" i="25"/>
  <c r="T5786" i="25"/>
  <c r="U5786" i="25"/>
  <c r="V5786" i="25"/>
  <c r="W5786" i="25"/>
  <c r="X5786" i="25"/>
  <c r="S5787" i="25"/>
  <c r="T5787" i="25"/>
  <c r="U5787" i="25"/>
  <c r="V5787" i="25"/>
  <c r="W5787" i="25"/>
  <c r="X5787" i="25"/>
  <c r="S5788" i="25"/>
  <c r="T5788" i="25"/>
  <c r="U5788" i="25"/>
  <c r="V5788" i="25"/>
  <c r="W5788" i="25"/>
  <c r="X5788" i="25"/>
  <c r="S5789" i="25"/>
  <c r="T5789" i="25"/>
  <c r="U5789" i="25"/>
  <c r="V5789" i="25"/>
  <c r="W5789" i="25"/>
  <c r="X5789" i="25"/>
  <c r="S5790" i="25"/>
  <c r="T5790" i="25"/>
  <c r="U5790" i="25"/>
  <c r="V5790" i="25"/>
  <c r="W5790" i="25"/>
  <c r="X5790" i="25"/>
  <c r="S5791" i="25"/>
  <c r="T5791" i="25"/>
  <c r="U5791" i="25"/>
  <c r="V5791" i="25"/>
  <c r="W5791" i="25"/>
  <c r="X5791" i="25"/>
  <c r="S5792" i="25"/>
  <c r="T5792" i="25"/>
  <c r="U5792" i="25"/>
  <c r="V5792" i="25"/>
  <c r="W5792" i="25"/>
  <c r="X5792" i="25"/>
  <c r="S5793" i="25"/>
  <c r="T5793" i="25"/>
  <c r="U5793" i="25"/>
  <c r="V5793" i="25"/>
  <c r="W5793" i="25"/>
  <c r="X5793" i="25"/>
  <c r="S5794" i="25"/>
  <c r="T5794" i="25"/>
  <c r="U5794" i="25"/>
  <c r="V5794" i="25"/>
  <c r="W5794" i="25"/>
  <c r="X5794" i="25"/>
  <c r="S5795" i="25"/>
  <c r="T5795" i="25"/>
  <c r="U5795" i="25"/>
  <c r="V5795" i="25"/>
  <c r="W5795" i="25"/>
  <c r="X5795" i="25"/>
  <c r="S5796" i="25"/>
  <c r="T5796" i="25"/>
  <c r="U5796" i="25"/>
  <c r="V5796" i="25"/>
  <c r="W5796" i="25"/>
  <c r="X5796" i="25"/>
  <c r="S5797" i="25"/>
  <c r="T5797" i="25"/>
  <c r="U5797" i="25"/>
  <c r="V5797" i="25"/>
  <c r="W5797" i="25"/>
  <c r="X5797" i="25"/>
  <c r="S5798" i="25"/>
  <c r="T5798" i="25"/>
  <c r="U5798" i="25"/>
  <c r="V5798" i="25"/>
  <c r="W5798" i="25"/>
  <c r="X5798" i="25"/>
  <c r="S5799" i="25"/>
  <c r="T5799" i="25"/>
  <c r="U5799" i="25"/>
  <c r="V5799" i="25"/>
  <c r="W5799" i="25"/>
  <c r="X5799" i="25"/>
  <c r="S5800" i="25"/>
  <c r="T5800" i="25"/>
  <c r="U5800" i="25"/>
  <c r="V5800" i="25"/>
  <c r="W5800" i="25"/>
  <c r="X5800" i="25"/>
  <c r="S5801" i="25"/>
  <c r="T5801" i="25"/>
  <c r="U5801" i="25"/>
  <c r="V5801" i="25"/>
  <c r="W5801" i="25"/>
  <c r="X5801" i="25"/>
  <c r="S5802" i="25"/>
  <c r="T5802" i="25"/>
  <c r="U5802" i="25"/>
  <c r="V5802" i="25"/>
  <c r="W5802" i="25"/>
  <c r="X5802" i="25"/>
  <c r="S5803" i="25"/>
  <c r="T5803" i="25"/>
  <c r="U5803" i="25"/>
  <c r="V5803" i="25"/>
  <c r="W5803" i="25"/>
  <c r="X5803" i="25"/>
  <c r="S5804" i="25"/>
  <c r="T5804" i="25"/>
  <c r="U5804" i="25"/>
  <c r="V5804" i="25"/>
  <c r="W5804" i="25"/>
  <c r="X5804" i="25"/>
  <c r="S5805" i="25"/>
  <c r="T5805" i="25"/>
  <c r="U5805" i="25"/>
  <c r="V5805" i="25"/>
  <c r="W5805" i="25"/>
  <c r="X5805" i="25"/>
  <c r="S5806" i="25"/>
  <c r="T5806" i="25"/>
  <c r="U5806" i="25"/>
  <c r="V5806" i="25"/>
  <c r="W5806" i="25"/>
  <c r="X5806" i="25"/>
  <c r="S5807" i="25"/>
  <c r="T5807" i="25"/>
  <c r="U5807" i="25"/>
  <c r="V5807" i="25"/>
  <c r="W5807" i="25"/>
  <c r="X5807" i="25"/>
  <c r="S5808" i="25"/>
  <c r="T5808" i="25"/>
  <c r="U5808" i="25"/>
  <c r="V5808" i="25"/>
  <c r="W5808" i="25"/>
  <c r="X5808" i="25"/>
  <c r="S5809" i="25"/>
  <c r="T5809" i="25"/>
  <c r="U5809" i="25"/>
  <c r="V5809" i="25"/>
  <c r="W5809" i="25"/>
  <c r="X5809" i="25"/>
  <c r="S5810" i="25"/>
  <c r="T5810" i="25"/>
  <c r="U5810" i="25"/>
  <c r="V5810" i="25"/>
  <c r="W5810" i="25"/>
  <c r="X5810" i="25"/>
  <c r="S5811" i="25"/>
  <c r="T5811" i="25"/>
  <c r="U5811" i="25"/>
  <c r="V5811" i="25"/>
  <c r="W5811" i="25"/>
  <c r="X5811" i="25"/>
  <c r="S5812" i="25"/>
  <c r="T5812" i="25"/>
  <c r="U5812" i="25"/>
  <c r="V5812" i="25"/>
  <c r="W5812" i="25"/>
  <c r="X5812" i="25"/>
  <c r="S5813" i="25"/>
  <c r="T5813" i="25"/>
  <c r="U5813" i="25"/>
  <c r="V5813" i="25"/>
  <c r="W5813" i="25"/>
  <c r="X5813" i="25"/>
  <c r="S5814" i="25"/>
  <c r="T5814" i="25"/>
  <c r="U5814" i="25"/>
  <c r="V5814" i="25"/>
  <c r="W5814" i="25"/>
  <c r="X5814" i="25"/>
  <c r="S5815" i="25"/>
  <c r="T5815" i="25"/>
  <c r="U5815" i="25"/>
  <c r="V5815" i="25"/>
  <c r="W5815" i="25"/>
  <c r="X5815" i="25"/>
  <c r="S5816" i="25"/>
  <c r="T5816" i="25"/>
  <c r="U5816" i="25"/>
  <c r="V5816" i="25"/>
  <c r="W5816" i="25"/>
  <c r="X5816" i="25"/>
  <c r="S5817" i="25"/>
  <c r="T5817" i="25"/>
  <c r="U5817" i="25"/>
  <c r="V5817" i="25"/>
  <c r="W5817" i="25"/>
  <c r="X5817" i="25"/>
  <c r="S5818" i="25"/>
  <c r="T5818" i="25"/>
  <c r="U5818" i="25"/>
  <c r="V5818" i="25"/>
  <c r="W5818" i="25"/>
  <c r="X5818" i="25"/>
  <c r="S5819" i="25"/>
  <c r="T5819" i="25"/>
  <c r="U5819" i="25"/>
  <c r="V5819" i="25"/>
  <c r="W5819" i="25"/>
  <c r="X5819" i="25"/>
  <c r="S5820" i="25"/>
  <c r="T5820" i="25"/>
  <c r="U5820" i="25"/>
  <c r="V5820" i="25"/>
  <c r="W5820" i="25"/>
  <c r="X5820" i="25"/>
  <c r="S5821" i="25"/>
  <c r="T5821" i="25"/>
  <c r="U5821" i="25"/>
  <c r="V5821" i="25"/>
  <c r="W5821" i="25"/>
  <c r="X5821" i="25"/>
  <c r="S5822" i="25"/>
  <c r="T5822" i="25"/>
  <c r="U5822" i="25"/>
  <c r="V5822" i="25"/>
  <c r="W5822" i="25"/>
  <c r="X5822" i="25"/>
  <c r="S5823" i="25"/>
  <c r="T5823" i="25"/>
  <c r="U5823" i="25"/>
  <c r="V5823" i="25"/>
  <c r="W5823" i="25"/>
  <c r="X5823" i="25"/>
  <c r="S5824" i="25"/>
  <c r="T5824" i="25"/>
  <c r="U5824" i="25"/>
  <c r="V5824" i="25"/>
  <c r="W5824" i="25"/>
  <c r="X5824" i="25"/>
  <c r="S5825" i="25"/>
  <c r="T5825" i="25"/>
  <c r="U5825" i="25"/>
  <c r="V5825" i="25"/>
  <c r="W5825" i="25"/>
  <c r="X5825" i="25"/>
  <c r="S5826" i="25"/>
  <c r="T5826" i="25"/>
  <c r="U5826" i="25"/>
  <c r="V5826" i="25"/>
  <c r="W5826" i="25"/>
  <c r="X5826" i="25"/>
  <c r="S5827" i="25"/>
  <c r="T5827" i="25"/>
  <c r="U5827" i="25"/>
  <c r="V5827" i="25"/>
  <c r="W5827" i="25"/>
  <c r="X5827" i="25"/>
  <c r="S5828" i="25"/>
  <c r="T5828" i="25"/>
  <c r="U5828" i="25"/>
  <c r="V5828" i="25"/>
  <c r="W5828" i="25"/>
  <c r="X5828" i="25"/>
  <c r="S5829" i="25"/>
  <c r="T5829" i="25"/>
  <c r="U5829" i="25"/>
  <c r="V5829" i="25"/>
  <c r="W5829" i="25"/>
  <c r="X5829" i="25"/>
  <c r="S5830" i="25"/>
  <c r="T5830" i="25"/>
  <c r="U5830" i="25"/>
  <c r="V5830" i="25"/>
  <c r="W5830" i="25"/>
  <c r="X5830" i="25"/>
  <c r="S5831" i="25"/>
  <c r="T5831" i="25"/>
  <c r="U5831" i="25"/>
  <c r="V5831" i="25"/>
  <c r="W5831" i="25"/>
  <c r="X5831" i="25"/>
  <c r="S5832" i="25"/>
  <c r="T5832" i="25"/>
  <c r="U5832" i="25"/>
  <c r="V5832" i="25"/>
  <c r="W5832" i="25"/>
  <c r="X5832" i="25"/>
  <c r="S5833" i="25"/>
  <c r="T5833" i="25"/>
  <c r="U5833" i="25"/>
  <c r="V5833" i="25"/>
  <c r="W5833" i="25"/>
  <c r="X5833" i="25"/>
  <c r="S5834" i="25"/>
  <c r="T5834" i="25"/>
  <c r="U5834" i="25"/>
  <c r="V5834" i="25"/>
  <c r="W5834" i="25"/>
  <c r="X5834" i="25"/>
  <c r="S5835" i="25"/>
  <c r="T5835" i="25"/>
  <c r="U5835" i="25"/>
  <c r="V5835" i="25"/>
  <c r="W5835" i="25"/>
  <c r="X5835" i="25"/>
  <c r="S5836" i="25"/>
  <c r="T5836" i="25"/>
  <c r="U5836" i="25"/>
  <c r="V5836" i="25"/>
  <c r="W5836" i="25"/>
  <c r="X5836" i="25"/>
  <c r="S5837" i="25"/>
  <c r="T5837" i="25"/>
  <c r="U5837" i="25"/>
  <c r="V5837" i="25"/>
  <c r="W5837" i="25"/>
  <c r="X5837" i="25"/>
  <c r="S5838" i="25"/>
  <c r="T5838" i="25"/>
  <c r="U5838" i="25"/>
  <c r="V5838" i="25"/>
  <c r="W5838" i="25"/>
  <c r="X5838" i="25"/>
  <c r="S5839" i="25"/>
  <c r="T5839" i="25"/>
  <c r="U5839" i="25"/>
  <c r="V5839" i="25"/>
  <c r="W5839" i="25"/>
  <c r="X5839" i="25"/>
  <c r="S5840" i="25"/>
  <c r="T5840" i="25"/>
  <c r="U5840" i="25"/>
  <c r="V5840" i="25"/>
  <c r="W5840" i="25"/>
  <c r="X5840" i="25"/>
  <c r="S5841" i="25"/>
  <c r="T5841" i="25"/>
  <c r="U5841" i="25"/>
  <c r="V5841" i="25"/>
  <c r="W5841" i="25"/>
  <c r="X5841" i="25"/>
  <c r="S5842" i="25"/>
  <c r="T5842" i="25"/>
  <c r="U5842" i="25"/>
  <c r="V5842" i="25"/>
  <c r="W5842" i="25"/>
  <c r="X5842" i="25"/>
  <c r="S5843" i="25"/>
  <c r="T5843" i="25"/>
  <c r="U5843" i="25"/>
  <c r="V5843" i="25"/>
  <c r="W5843" i="25"/>
  <c r="X5843" i="25"/>
  <c r="S5844" i="25"/>
  <c r="T5844" i="25"/>
  <c r="U5844" i="25"/>
  <c r="V5844" i="25"/>
  <c r="W5844" i="25"/>
  <c r="X5844" i="25"/>
  <c r="S5845" i="25"/>
  <c r="T5845" i="25"/>
  <c r="U5845" i="25"/>
  <c r="V5845" i="25"/>
  <c r="W5845" i="25"/>
  <c r="X5845" i="25"/>
  <c r="S5846" i="25"/>
  <c r="T5846" i="25"/>
  <c r="U5846" i="25"/>
  <c r="V5846" i="25"/>
  <c r="W5846" i="25"/>
  <c r="X5846" i="25"/>
  <c r="S5847" i="25"/>
  <c r="T5847" i="25"/>
  <c r="U5847" i="25"/>
  <c r="V5847" i="25"/>
  <c r="W5847" i="25"/>
  <c r="X5847" i="25"/>
  <c r="S5848" i="25"/>
  <c r="T5848" i="25"/>
  <c r="U5848" i="25"/>
  <c r="V5848" i="25"/>
  <c r="W5848" i="25"/>
  <c r="X5848" i="25"/>
  <c r="S5849" i="25"/>
  <c r="T5849" i="25"/>
  <c r="U5849" i="25"/>
  <c r="V5849" i="25"/>
  <c r="W5849" i="25"/>
  <c r="X5849" i="25"/>
  <c r="S5850" i="25"/>
  <c r="T5850" i="25"/>
  <c r="U5850" i="25"/>
  <c r="V5850" i="25"/>
  <c r="W5850" i="25"/>
  <c r="X5850" i="25"/>
  <c r="S5851" i="25"/>
  <c r="T5851" i="25"/>
  <c r="U5851" i="25"/>
  <c r="V5851" i="25"/>
  <c r="W5851" i="25"/>
  <c r="X5851" i="25"/>
  <c r="S5852" i="25"/>
  <c r="T5852" i="25"/>
  <c r="U5852" i="25"/>
  <c r="V5852" i="25"/>
  <c r="W5852" i="25"/>
  <c r="X5852" i="25"/>
  <c r="S5853" i="25"/>
  <c r="T5853" i="25"/>
  <c r="U5853" i="25"/>
  <c r="V5853" i="25"/>
  <c r="W5853" i="25"/>
  <c r="X5853" i="25"/>
  <c r="S5854" i="25"/>
  <c r="T5854" i="25"/>
  <c r="U5854" i="25"/>
  <c r="V5854" i="25"/>
  <c r="W5854" i="25"/>
  <c r="X5854" i="25"/>
  <c r="S5855" i="25"/>
  <c r="T5855" i="25"/>
  <c r="U5855" i="25"/>
  <c r="V5855" i="25"/>
  <c r="W5855" i="25"/>
  <c r="X5855" i="25"/>
  <c r="S5856" i="25"/>
  <c r="T5856" i="25"/>
  <c r="U5856" i="25"/>
  <c r="V5856" i="25"/>
  <c r="W5856" i="25"/>
  <c r="X5856" i="25"/>
  <c r="S5857" i="25"/>
  <c r="T5857" i="25"/>
  <c r="U5857" i="25"/>
  <c r="V5857" i="25"/>
  <c r="W5857" i="25"/>
  <c r="X5857" i="25"/>
  <c r="S5858" i="25"/>
  <c r="T5858" i="25"/>
  <c r="U5858" i="25"/>
  <c r="V5858" i="25"/>
  <c r="W5858" i="25"/>
  <c r="X5858" i="25"/>
  <c r="S5859" i="25"/>
  <c r="T5859" i="25"/>
  <c r="U5859" i="25"/>
  <c r="V5859" i="25"/>
  <c r="W5859" i="25"/>
  <c r="X5859" i="25"/>
  <c r="S5860" i="25"/>
  <c r="T5860" i="25"/>
  <c r="U5860" i="25"/>
  <c r="V5860" i="25"/>
  <c r="W5860" i="25"/>
  <c r="X5860" i="25"/>
  <c r="S5861" i="25"/>
  <c r="T5861" i="25"/>
  <c r="U5861" i="25"/>
  <c r="V5861" i="25"/>
  <c r="W5861" i="25"/>
  <c r="X5861" i="25"/>
  <c r="S5862" i="25"/>
  <c r="T5862" i="25"/>
  <c r="U5862" i="25"/>
  <c r="V5862" i="25"/>
  <c r="W5862" i="25"/>
  <c r="X5862" i="25"/>
  <c r="S5863" i="25"/>
  <c r="T5863" i="25"/>
  <c r="U5863" i="25"/>
  <c r="V5863" i="25"/>
  <c r="W5863" i="25"/>
  <c r="X5863" i="25"/>
  <c r="S5864" i="25"/>
  <c r="T5864" i="25"/>
  <c r="U5864" i="25"/>
  <c r="V5864" i="25"/>
  <c r="W5864" i="25"/>
  <c r="X5864" i="25"/>
  <c r="S5865" i="25"/>
  <c r="T5865" i="25"/>
  <c r="U5865" i="25"/>
  <c r="V5865" i="25"/>
  <c r="W5865" i="25"/>
  <c r="X5865" i="25"/>
  <c r="S5866" i="25"/>
  <c r="T5866" i="25"/>
  <c r="U5866" i="25"/>
  <c r="V5866" i="25"/>
  <c r="W5866" i="25"/>
  <c r="X5866" i="25"/>
  <c r="S5867" i="25"/>
  <c r="T5867" i="25"/>
  <c r="U5867" i="25"/>
  <c r="V5867" i="25"/>
  <c r="W5867" i="25"/>
  <c r="X5867" i="25"/>
  <c r="S5868" i="25"/>
  <c r="T5868" i="25"/>
  <c r="U5868" i="25"/>
  <c r="V5868" i="25"/>
  <c r="W5868" i="25"/>
  <c r="X5868" i="25"/>
  <c r="S5869" i="25"/>
  <c r="T5869" i="25"/>
  <c r="U5869" i="25"/>
  <c r="V5869" i="25"/>
  <c r="W5869" i="25"/>
  <c r="X5869" i="25"/>
  <c r="S5870" i="25"/>
  <c r="T5870" i="25"/>
  <c r="U5870" i="25"/>
  <c r="V5870" i="25"/>
  <c r="W5870" i="25"/>
  <c r="X5870" i="25"/>
  <c r="S5871" i="25"/>
  <c r="T5871" i="25"/>
  <c r="U5871" i="25"/>
  <c r="V5871" i="25"/>
  <c r="W5871" i="25"/>
  <c r="X5871" i="25"/>
  <c r="S5872" i="25"/>
  <c r="T5872" i="25"/>
  <c r="U5872" i="25"/>
  <c r="V5872" i="25"/>
  <c r="W5872" i="25"/>
  <c r="X5872" i="25"/>
  <c r="S5873" i="25"/>
  <c r="T5873" i="25"/>
  <c r="U5873" i="25"/>
  <c r="V5873" i="25"/>
  <c r="W5873" i="25"/>
  <c r="X5873" i="25"/>
  <c r="S5874" i="25"/>
  <c r="T5874" i="25"/>
  <c r="U5874" i="25"/>
  <c r="V5874" i="25"/>
  <c r="W5874" i="25"/>
  <c r="X5874" i="25"/>
  <c r="S5875" i="25"/>
  <c r="T5875" i="25"/>
  <c r="U5875" i="25"/>
  <c r="V5875" i="25"/>
  <c r="W5875" i="25"/>
  <c r="X5875" i="25"/>
  <c r="S5876" i="25"/>
  <c r="T5876" i="25"/>
  <c r="U5876" i="25"/>
  <c r="V5876" i="25"/>
  <c r="W5876" i="25"/>
  <c r="X5876" i="25"/>
  <c r="S5877" i="25"/>
  <c r="T5877" i="25"/>
  <c r="U5877" i="25"/>
  <c r="V5877" i="25"/>
  <c r="W5877" i="25"/>
  <c r="X5877" i="25"/>
  <c r="S5878" i="25"/>
  <c r="T5878" i="25"/>
  <c r="U5878" i="25"/>
  <c r="V5878" i="25"/>
  <c r="W5878" i="25"/>
  <c r="X5878" i="25"/>
  <c r="S5879" i="25"/>
  <c r="T5879" i="25"/>
  <c r="U5879" i="25"/>
  <c r="V5879" i="25"/>
  <c r="W5879" i="25"/>
  <c r="X5879" i="25"/>
  <c r="S5880" i="25"/>
  <c r="T5880" i="25"/>
  <c r="U5880" i="25"/>
  <c r="V5880" i="25"/>
  <c r="W5880" i="25"/>
  <c r="X5880" i="25"/>
  <c r="S5881" i="25"/>
  <c r="T5881" i="25"/>
  <c r="U5881" i="25"/>
  <c r="V5881" i="25"/>
  <c r="W5881" i="25"/>
  <c r="X5881" i="25"/>
  <c r="S5882" i="25"/>
  <c r="T5882" i="25"/>
  <c r="U5882" i="25"/>
  <c r="V5882" i="25"/>
  <c r="W5882" i="25"/>
  <c r="X5882" i="25"/>
  <c r="S5883" i="25"/>
  <c r="T5883" i="25"/>
  <c r="U5883" i="25"/>
  <c r="V5883" i="25"/>
  <c r="W5883" i="25"/>
  <c r="X5883" i="25"/>
  <c r="S5884" i="25"/>
  <c r="T5884" i="25"/>
  <c r="U5884" i="25"/>
  <c r="V5884" i="25"/>
  <c r="W5884" i="25"/>
  <c r="X5884" i="25"/>
  <c r="S5885" i="25"/>
  <c r="T5885" i="25"/>
  <c r="U5885" i="25"/>
  <c r="V5885" i="25"/>
  <c r="W5885" i="25"/>
  <c r="X5885" i="25"/>
  <c r="S5886" i="25"/>
  <c r="T5886" i="25"/>
  <c r="U5886" i="25"/>
  <c r="V5886" i="25"/>
  <c r="W5886" i="25"/>
  <c r="X5886" i="25"/>
  <c r="S5887" i="25"/>
  <c r="T5887" i="25"/>
  <c r="U5887" i="25"/>
  <c r="V5887" i="25"/>
  <c r="W5887" i="25"/>
  <c r="X5887" i="25"/>
  <c r="S5888" i="25"/>
  <c r="T5888" i="25"/>
  <c r="U5888" i="25"/>
  <c r="V5888" i="25"/>
  <c r="W5888" i="25"/>
  <c r="X5888" i="25"/>
  <c r="S5889" i="25"/>
  <c r="T5889" i="25"/>
  <c r="U5889" i="25"/>
  <c r="V5889" i="25"/>
  <c r="W5889" i="25"/>
  <c r="X5889" i="25"/>
  <c r="S5890" i="25"/>
  <c r="T5890" i="25"/>
  <c r="U5890" i="25"/>
  <c r="V5890" i="25"/>
  <c r="W5890" i="25"/>
  <c r="X5890" i="25"/>
  <c r="S5891" i="25"/>
  <c r="T5891" i="25"/>
  <c r="U5891" i="25"/>
  <c r="V5891" i="25"/>
  <c r="W5891" i="25"/>
  <c r="X5891" i="25"/>
  <c r="S5892" i="25"/>
  <c r="T5892" i="25"/>
  <c r="U5892" i="25"/>
  <c r="V5892" i="25"/>
  <c r="W5892" i="25"/>
  <c r="X5892" i="25"/>
  <c r="S5893" i="25"/>
  <c r="T5893" i="25"/>
  <c r="U5893" i="25"/>
  <c r="V5893" i="25"/>
  <c r="W5893" i="25"/>
  <c r="X5893" i="25"/>
  <c r="S5894" i="25"/>
  <c r="T5894" i="25"/>
  <c r="U5894" i="25"/>
  <c r="V5894" i="25"/>
  <c r="W5894" i="25"/>
  <c r="X5894" i="25"/>
  <c r="S5895" i="25"/>
  <c r="T5895" i="25"/>
  <c r="U5895" i="25"/>
  <c r="V5895" i="25"/>
  <c r="W5895" i="25"/>
  <c r="X5895" i="25"/>
  <c r="S5896" i="25"/>
  <c r="T5896" i="25"/>
  <c r="U5896" i="25"/>
  <c r="V5896" i="25"/>
  <c r="W5896" i="25"/>
  <c r="X5896" i="25"/>
  <c r="S5897" i="25"/>
  <c r="T5897" i="25"/>
  <c r="U5897" i="25"/>
  <c r="V5897" i="25"/>
  <c r="W5897" i="25"/>
  <c r="X5897" i="25"/>
  <c r="S5898" i="25"/>
  <c r="T5898" i="25"/>
  <c r="U5898" i="25"/>
  <c r="V5898" i="25"/>
  <c r="W5898" i="25"/>
  <c r="X5898" i="25"/>
  <c r="S5899" i="25"/>
  <c r="T5899" i="25"/>
  <c r="U5899" i="25"/>
  <c r="V5899" i="25"/>
  <c r="W5899" i="25"/>
  <c r="X5899" i="25"/>
  <c r="S5900" i="25"/>
  <c r="T5900" i="25"/>
  <c r="U5900" i="25"/>
  <c r="V5900" i="25"/>
  <c r="W5900" i="25"/>
  <c r="X5900" i="25"/>
  <c r="S5901" i="25"/>
  <c r="T5901" i="25"/>
  <c r="U5901" i="25"/>
  <c r="V5901" i="25"/>
  <c r="W5901" i="25"/>
  <c r="X5901" i="25"/>
  <c r="S5902" i="25"/>
  <c r="T5902" i="25"/>
  <c r="U5902" i="25"/>
  <c r="V5902" i="25"/>
  <c r="W5902" i="25"/>
  <c r="X5902" i="25"/>
  <c r="S5903" i="25"/>
  <c r="T5903" i="25"/>
  <c r="U5903" i="25"/>
  <c r="V5903" i="25"/>
  <c r="W5903" i="25"/>
  <c r="X5903" i="25"/>
  <c r="S5904" i="25"/>
  <c r="T5904" i="25"/>
  <c r="U5904" i="25"/>
  <c r="V5904" i="25"/>
  <c r="W5904" i="25"/>
  <c r="X5904" i="25"/>
  <c r="S5905" i="25"/>
  <c r="T5905" i="25"/>
  <c r="U5905" i="25"/>
  <c r="V5905" i="25"/>
  <c r="W5905" i="25"/>
  <c r="X5905" i="25"/>
  <c r="S5906" i="25"/>
  <c r="T5906" i="25"/>
  <c r="U5906" i="25"/>
  <c r="V5906" i="25"/>
  <c r="W5906" i="25"/>
  <c r="X5906" i="25"/>
  <c r="S5907" i="25"/>
  <c r="T5907" i="25"/>
  <c r="U5907" i="25"/>
  <c r="V5907" i="25"/>
  <c r="W5907" i="25"/>
  <c r="X5907" i="25"/>
  <c r="S5908" i="25"/>
  <c r="T5908" i="25"/>
  <c r="U5908" i="25"/>
  <c r="V5908" i="25"/>
  <c r="W5908" i="25"/>
  <c r="X5908" i="25"/>
  <c r="S5909" i="25"/>
  <c r="T5909" i="25"/>
  <c r="U5909" i="25"/>
  <c r="V5909" i="25"/>
  <c r="W5909" i="25"/>
  <c r="X5909" i="25"/>
  <c r="S5910" i="25"/>
  <c r="T5910" i="25"/>
  <c r="U5910" i="25"/>
  <c r="V5910" i="25"/>
  <c r="W5910" i="25"/>
  <c r="X5910" i="25"/>
  <c r="S5911" i="25"/>
  <c r="T5911" i="25"/>
  <c r="U5911" i="25"/>
  <c r="V5911" i="25"/>
  <c r="W5911" i="25"/>
  <c r="X5911" i="25"/>
  <c r="S5912" i="25"/>
  <c r="T5912" i="25"/>
  <c r="U5912" i="25"/>
  <c r="V5912" i="25"/>
  <c r="W5912" i="25"/>
  <c r="X5912" i="25"/>
  <c r="S5913" i="25"/>
  <c r="T5913" i="25"/>
  <c r="U5913" i="25"/>
  <c r="V5913" i="25"/>
  <c r="W5913" i="25"/>
  <c r="X5913" i="25"/>
  <c r="S5914" i="25"/>
  <c r="T5914" i="25"/>
  <c r="U5914" i="25"/>
  <c r="V5914" i="25"/>
  <c r="W5914" i="25"/>
  <c r="X5914" i="25"/>
  <c r="S5915" i="25"/>
  <c r="T5915" i="25"/>
  <c r="U5915" i="25"/>
  <c r="V5915" i="25"/>
  <c r="W5915" i="25"/>
  <c r="X5915" i="25"/>
  <c r="S5916" i="25"/>
  <c r="T5916" i="25"/>
  <c r="U5916" i="25"/>
  <c r="V5916" i="25"/>
  <c r="W5916" i="25"/>
  <c r="X5916" i="25"/>
  <c r="S5917" i="25"/>
  <c r="T5917" i="25"/>
  <c r="U5917" i="25"/>
  <c r="V5917" i="25"/>
  <c r="W5917" i="25"/>
  <c r="X5917" i="25"/>
  <c r="S5918" i="25"/>
  <c r="T5918" i="25"/>
  <c r="U5918" i="25"/>
  <c r="V5918" i="25"/>
  <c r="W5918" i="25"/>
  <c r="X5918" i="25"/>
  <c r="S5919" i="25"/>
  <c r="T5919" i="25"/>
  <c r="U5919" i="25"/>
  <c r="V5919" i="25"/>
  <c r="W5919" i="25"/>
  <c r="X5919" i="25"/>
  <c r="S5920" i="25"/>
  <c r="T5920" i="25"/>
  <c r="U5920" i="25"/>
  <c r="V5920" i="25"/>
  <c r="W5920" i="25"/>
  <c r="X5920" i="25"/>
  <c r="S5921" i="25"/>
  <c r="T5921" i="25"/>
  <c r="U5921" i="25"/>
  <c r="V5921" i="25"/>
  <c r="W5921" i="25"/>
  <c r="X5921" i="25"/>
  <c r="S5922" i="25"/>
  <c r="T5922" i="25"/>
  <c r="U5922" i="25"/>
  <c r="V5922" i="25"/>
  <c r="W5922" i="25"/>
  <c r="X5922" i="25"/>
  <c r="S5923" i="25"/>
  <c r="T5923" i="25"/>
  <c r="U5923" i="25"/>
  <c r="V5923" i="25"/>
  <c r="W5923" i="25"/>
  <c r="X5923" i="25"/>
  <c r="S5924" i="25"/>
  <c r="T5924" i="25"/>
  <c r="U5924" i="25"/>
  <c r="V5924" i="25"/>
  <c r="W5924" i="25"/>
  <c r="X5924" i="25"/>
  <c r="S5925" i="25"/>
  <c r="T5925" i="25"/>
  <c r="U5925" i="25"/>
  <c r="V5925" i="25"/>
  <c r="W5925" i="25"/>
  <c r="X5925" i="25"/>
  <c r="S5926" i="25"/>
  <c r="T5926" i="25"/>
  <c r="U5926" i="25"/>
  <c r="V5926" i="25"/>
  <c r="W5926" i="25"/>
  <c r="X5926" i="25"/>
  <c r="S5927" i="25"/>
  <c r="T5927" i="25"/>
  <c r="U5927" i="25"/>
  <c r="V5927" i="25"/>
  <c r="W5927" i="25"/>
  <c r="X5927" i="25"/>
  <c r="S5928" i="25"/>
  <c r="T5928" i="25"/>
  <c r="U5928" i="25"/>
  <c r="V5928" i="25"/>
  <c r="W5928" i="25"/>
  <c r="X5928" i="25"/>
  <c r="S5929" i="25"/>
  <c r="T5929" i="25"/>
  <c r="U5929" i="25"/>
  <c r="V5929" i="25"/>
  <c r="W5929" i="25"/>
  <c r="X5929" i="25"/>
  <c r="S5930" i="25"/>
  <c r="T5930" i="25"/>
  <c r="U5930" i="25"/>
  <c r="V5930" i="25"/>
  <c r="W5930" i="25"/>
  <c r="X5930" i="25"/>
  <c r="S5931" i="25"/>
  <c r="T5931" i="25"/>
  <c r="U5931" i="25"/>
  <c r="V5931" i="25"/>
  <c r="W5931" i="25"/>
  <c r="X5931" i="25"/>
  <c r="S5932" i="25"/>
  <c r="T5932" i="25"/>
  <c r="U5932" i="25"/>
  <c r="V5932" i="25"/>
  <c r="W5932" i="25"/>
  <c r="X5932" i="25"/>
  <c r="S5933" i="25"/>
  <c r="T5933" i="25"/>
  <c r="U5933" i="25"/>
  <c r="V5933" i="25"/>
  <c r="W5933" i="25"/>
  <c r="X5933" i="25"/>
  <c r="S5934" i="25"/>
  <c r="T5934" i="25"/>
  <c r="U5934" i="25"/>
  <c r="V5934" i="25"/>
  <c r="W5934" i="25"/>
  <c r="X5934" i="25"/>
  <c r="S5935" i="25"/>
  <c r="T5935" i="25"/>
  <c r="U5935" i="25"/>
  <c r="V5935" i="25"/>
  <c r="W5935" i="25"/>
  <c r="X5935" i="25"/>
  <c r="S5936" i="25"/>
  <c r="T5936" i="25"/>
  <c r="U5936" i="25"/>
  <c r="V5936" i="25"/>
  <c r="W5936" i="25"/>
  <c r="X5936" i="25"/>
  <c r="S5937" i="25"/>
  <c r="T5937" i="25"/>
  <c r="U5937" i="25"/>
  <c r="V5937" i="25"/>
  <c r="W5937" i="25"/>
  <c r="X5937" i="25"/>
  <c r="S5938" i="25"/>
  <c r="T5938" i="25"/>
  <c r="U5938" i="25"/>
  <c r="V5938" i="25"/>
  <c r="W5938" i="25"/>
  <c r="X5938" i="25"/>
  <c r="S5939" i="25"/>
  <c r="T5939" i="25"/>
  <c r="U5939" i="25"/>
  <c r="V5939" i="25"/>
  <c r="W5939" i="25"/>
  <c r="X5939" i="25"/>
  <c r="S5940" i="25"/>
  <c r="T5940" i="25"/>
  <c r="U5940" i="25"/>
  <c r="V5940" i="25"/>
  <c r="W5940" i="25"/>
  <c r="X5940" i="25"/>
  <c r="S5941" i="25"/>
  <c r="T5941" i="25"/>
  <c r="U5941" i="25"/>
  <c r="V5941" i="25"/>
  <c r="W5941" i="25"/>
  <c r="X5941" i="25"/>
  <c r="S5942" i="25"/>
  <c r="T5942" i="25"/>
  <c r="U5942" i="25"/>
  <c r="V5942" i="25"/>
  <c r="W5942" i="25"/>
  <c r="X5942" i="25"/>
  <c r="S5943" i="25"/>
  <c r="T5943" i="25"/>
  <c r="U5943" i="25"/>
  <c r="V5943" i="25"/>
  <c r="W5943" i="25"/>
  <c r="X5943" i="25"/>
  <c r="S5944" i="25"/>
  <c r="T5944" i="25"/>
  <c r="U5944" i="25"/>
  <c r="V5944" i="25"/>
  <c r="W5944" i="25"/>
  <c r="X5944" i="25"/>
  <c r="S5945" i="25"/>
  <c r="T5945" i="25"/>
  <c r="U5945" i="25"/>
  <c r="V5945" i="25"/>
  <c r="W5945" i="25"/>
  <c r="X5945" i="25"/>
  <c r="S5946" i="25"/>
  <c r="T5946" i="25"/>
  <c r="U5946" i="25"/>
  <c r="V5946" i="25"/>
  <c r="W5946" i="25"/>
  <c r="X5946" i="25"/>
  <c r="S5947" i="25"/>
  <c r="T5947" i="25"/>
  <c r="U5947" i="25"/>
  <c r="V5947" i="25"/>
  <c r="W5947" i="25"/>
  <c r="X5947" i="25"/>
  <c r="S5948" i="25"/>
  <c r="T5948" i="25"/>
  <c r="U5948" i="25"/>
  <c r="V5948" i="25"/>
  <c r="W5948" i="25"/>
  <c r="X5948" i="25"/>
  <c r="S5949" i="25"/>
  <c r="T5949" i="25"/>
  <c r="U5949" i="25"/>
  <c r="V5949" i="25"/>
  <c r="W5949" i="25"/>
  <c r="X5949" i="25"/>
  <c r="S5950" i="25"/>
  <c r="T5950" i="25"/>
  <c r="U5950" i="25"/>
  <c r="V5950" i="25"/>
  <c r="W5950" i="25"/>
  <c r="X5950" i="25"/>
  <c r="S5951" i="25"/>
  <c r="T5951" i="25"/>
  <c r="U5951" i="25"/>
  <c r="V5951" i="25"/>
  <c r="W5951" i="25"/>
  <c r="X5951" i="25"/>
  <c r="S5952" i="25"/>
  <c r="T5952" i="25"/>
  <c r="U5952" i="25"/>
  <c r="V5952" i="25"/>
  <c r="W5952" i="25"/>
  <c r="X5952" i="25"/>
  <c r="S5953" i="25"/>
  <c r="T5953" i="25"/>
  <c r="U5953" i="25"/>
  <c r="V5953" i="25"/>
  <c r="W5953" i="25"/>
  <c r="X5953" i="25"/>
  <c r="S5954" i="25"/>
  <c r="T5954" i="25"/>
  <c r="U5954" i="25"/>
  <c r="V5954" i="25"/>
  <c r="W5954" i="25"/>
  <c r="X5954" i="25"/>
  <c r="S5955" i="25"/>
  <c r="T5955" i="25"/>
  <c r="U5955" i="25"/>
  <c r="V5955" i="25"/>
  <c r="W5955" i="25"/>
  <c r="X5955" i="25"/>
  <c r="S5956" i="25"/>
  <c r="T5956" i="25"/>
  <c r="U5956" i="25"/>
  <c r="V5956" i="25"/>
  <c r="W5956" i="25"/>
  <c r="X5956" i="25"/>
  <c r="S5957" i="25"/>
  <c r="T5957" i="25"/>
  <c r="U5957" i="25"/>
  <c r="V5957" i="25"/>
  <c r="W5957" i="25"/>
  <c r="X5957" i="25"/>
  <c r="S5958" i="25"/>
  <c r="T5958" i="25"/>
  <c r="U5958" i="25"/>
  <c r="V5958" i="25"/>
  <c r="W5958" i="25"/>
  <c r="X5958" i="25"/>
  <c r="S5959" i="25"/>
  <c r="T5959" i="25"/>
  <c r="U5959" i="25"/>
  <c r="V5959" i="25"/>
  <c r="W5959" i="25"/>
  <c r="X5959" i="25"/>
  <c r="S5960" i="25"/>
  <c r="T5960" i="25"/>
  <c r="U5960" i="25"/>
  <c r="V5960" i="25"/>
  <c r="W5960" i="25"/>
  <c r="X5960" i="25"/>
  <c r="S5961" i="25"/>
  <c r="T5961" i="25"/>
  <c r="U5961" i="25"/>
  <c r="V5961" i="25"/>
  <c r="W5961" i="25"/>
  <c r="X5961" i="25"/>
  <c r="S5962" i="25"/>
  <c r="T5962" i="25"/>
  <c r="U5962" i="25"/>
  <c r="V5962" i="25"/>
  <c r="W5962" i="25"/>
  <c r="X5962" i="25"/>
  <c r="S5963" i="25"/>
  <c r="T5963" i="25"/>
  <c r="U5963" i="25"/>
  <c r="V5963" i="25"/>
  <c r="W5963" i="25"/>
  <c r="X5963" i="25"/>
  <c r="S5964" i="25"/>
  <c r="T5964" i="25"/>
  <c r="U5964" i="25"/>
  <c r="V5964" i="25"/>
  <c r="W5964" i="25"/>
  <c r="X5964" i="25"/>
  <c r="S5965" i="25"/>
  <c r="T5965" i="25"/>
  <c r="U5965" i="25"/>
  <c r="V5965" i="25"/>
  <c r="W5965" i="25"/>
  <c r="X5965" i="25"/>
  <c r="S5966" i="25"/>
  <c r="T5966" i="25"/>
  <c r="U5966" i="25"/>
  <c r="V5966" i="25"/>
  <c r="W5966" i="25"/>
  <c r="X5966" i="25"/>
  <c r="S5967" i="25"/>
  <c r="T5967" i="25"/>
  <c r="U5967" i="25"/>
  <c r="V5967" i="25"/>
  <c r="W5967" i="25"/>
  <c r="X5967" i="25"/>
  <c r="S5968" i="25"/>
  <c r="T5968" i="25"/>
  <c r="U5968" i="25"/>
  <c r="V5968" i="25"/>
  <c r="W5968" i="25"/>
  <c r="X5968" i="25"/>
  <c r="S5969" i="25"/>
  <c r="T5969" i="25"/>
  <c r="U5969" i="25"/>
  <c r="V5969" i="25"/>
  <c r="W5969" i="25"/>
  <c r="X5969" i="25"/>
  <c r="S5970" i="25"/>
  <c r="T5970" i="25"/>
  <c r="U5970" i="25"/>
  <c r="V5970" i="25"/>
  <c r="W5970" i="25"/>
  <c r="X5970" i="25"/>
  <c r="S5971" i="25"/>
  <c r="T5971" i="25"/>
  <c r="U5971" i="25"/>
  <c r="V5971" i="25"/>
  <c r="W5971" i="25"/>
  <c r="X5971" i="25"/>
  <c r="S5972" i="25"/>
  <c r="T5972" i="25"/>
  <c r="U5972" i="25"/>
  <c r="V5972" i="25"/>
  <c r="W5972" i="25"/>
  <c r="X5972" i="25"/>
  <c r="S5973" i="25"/>
  <c r="T5973" i="25"/>
  <c r="U5973" i="25"/>
  <c r="V5973" i="25"/>
  <c r="W5973" i="25"/>
  <c r="X5973" i="25"/>
  <c r="S5974" i="25"/>
  <c r="T5974" i="25"/>
  <c r="U5974" i="25"/>
  <c r="V5974" i="25"/>
  <c r="W5974" i="25"/>
  <c r="X5974" i="25"/>
  <c r="S5975" i="25"/>
  <c r="T5975" i="25"/>
  <c r="U5975" i="25"/>
  <c r="V5975" i="25"/>
  <c r="W5975" i="25"/>
  <c r="X5975" i="25"/>
  <c r="S5976" i="25"/>
  <c r="T5976" i="25"/>
  <c r="U5976" i="25"/>
  <c r="V5976" i="25"/>
  <c r="W5976" i="25"/>
  <c r="X5976" i="25"/>
  <c r="S5977" i="25"/>
  <c r="T5977" i="25"/>
  <c r="U5977" i="25"/>
  <c r="V5977" i="25"/>
  <c r="W5977" i="25"/>
  <c r="X5977" i="25"/>
  <c r="S5978" i="25"/>
  <c r="T5978" i="25"/>
  <c r="U5978" i="25"/>
  <c r="V5978" i="25"/>
  <c r="W5978" i="25"/>
  <c r="X5978" i="25"/>
  <c r="S5979" i="25"/>
  <c r="T5979" i="25"/>
  <c r="U5979" i="25"/>
  <c r="V5979" i="25"/>
  <c r="W5979" i="25"/>
  <c r="X5979" i="25"/>
  <c r="S5980" i="25"/>
  <c r="T5980" i="25"/>
  <c r="U5980" i="25"/>
  <c r="V5980" i="25"/>
  <c r="W5980" i="25"/>
  <c r="X5980" i="25"/>
  <c r="S5981" i="25"/>
  <c r="T5981" i="25"/>
  <c r="U5981" i="25"/>
  <c r="V5981" i="25"/>
  <c r="W5981" i="25"/>
  <c r="X5981" i="25"/>
  <c r="S5982" i="25"/>
  <c r="T5982" i="25"/>
  <c r="U5982" i="25"/>
  <c r="V5982" i="25"/>
  <c r="W5982" i="25"/>
  <c r="X5982" i="25"/>
  <c r="S5983" i="25"/>
  <c r="T5983" i="25"/>
  <c r="U5983" i="25"/>
  <c r="V5983" i="25"/>
  <c r="W5983" i="25"/>
  <c r="X5983" i="25"/>
  <c r="S5984" i="25"/>
  <c r="T5984" i="25"/>
  <c r="U5984" i="25"/>
  <c r="V5984" i="25"/>
  <c r="W5984" i="25"/>
  <c r="X5984" i="25"/>
  <c r="S5985" i="25"/>
  <c r="T5985" i="25"/>
  <c r="U5985" i="25"/>
  <c r="V5985" i="25"/>
  <c r="W5985" i="25"/>
  <c r="X5985" i="25"/>
  <c r="S5986" i="25"/>
  <c r="T5986" i="25"/>
  <c r="U5986" i="25"/>
  <c r="V5986" i="25"/>
  <c r="W5986" i="25"/>
  <c r="X5986" i="25"/>
  <c r="S5987" i="25"/>
  <c r="T5987" i="25"/>
  <c r="U5987" i="25"/>
  <c r="V5987" i="25"/>
  <c r="W5987" i="25"/>
  <c r="X5987" i="25"/>
  <c r="S5988" i="25"/>
  <c r="T5988" i="25"/>
  <c r="U5988" i="25"/>
  <c r="V5988" i="25"/>
  <c r="W5988" i="25"/>
  <c r="X5988" i="25"/>
  <c r="S5989" i="25"/>
  <c r="T5989" i="25"/>
  <c r="U5989" i="25"/>
  <c r="V5989" i="25"/>
  <c r="W5989" i="25"/>
  <c r="X5989" i="25"/>
  <c r="S5990" i="25"/>
  <c r="T5990" i="25"/>
  <c r="U5990" i="25"/>
  <c r="V5990" i="25"/>
  <c r="W5990" i="25"/>
  <c r="X5990" i="25"/>
  <c r="S5991" i="25"/>
  <c r="T5991" i="25"/>
  <c r="U5991" i="25"/>
  <c r="V5991" i="25"/>
  <c r="W5991" i="25"/>
  <c r="X5991" i="25"/>
  <c r="S5992" i="25"/>
  <c r="T5992" i="25"/>
  <c r="U5992" i="25"/>
  <c r="V5992" i="25"/>
  <c r="W5992" i="25"/>
  <c r="X5992" i="25"/>
  <c r="S5993" i="25"/>
  <c r="T5993" i="25"/>
  <c r="U5993" i="25"/>
  <c r="V5993" i="25"/>
  <c r="W5993" i="25"/>
  <c r="X5993" i="25"/>
  <c r="S5994" i="25"/>
  <c r="T5994" i="25"/>
  <c r="U5994" i="25"/>
  <c r="V5994" i="25"/>
  <c r="W5994" i="25"/>
  <c r="X5994" i="25"/>
  <c r="S5995" i="25"/>
  <c r="T5995" i="25"/>
  <c r="U5995" i="25"/>
  <c r="V5995" i="25"/>
  <c r="W5995" i="25"/>
  <c r="X5995" i="25"/>
  <c r="S5996" i="25"/>
  <c r="T5996" i="25"/>
  <c r="U5996" i="25"/>
  <c r="V5996" i="25"/>
  <c r="W5996" i="25"/>
  <c r="X5996" i="25"/>
  <c r="S5997" i="25"/>
  <c r="T5997" i="25"/>
  <c r="U5997" i="25"/>
  <c r="V5997" i="25"/>
  <c r="W5997" i="25"/>
  <c r="X5997" i="25"/>
  <c r="S5998" i="25"/>
  <c r="T5998" i="25"/>
  <c r="U5998" i="25"/>
  <c r="V5998" i="25"/>
  <c r="W5998" i="25"/>
  <c r="X5998" i="25"/>
  <c r="S5999" i="25"/>
  <c r="T5999" i="25"/>
  <c r="U5999" i="25"/>
  <c r="V5999" i="25"/>
  <c r="W5999" i="25"/>
  <c r="X5999" i="25"/>
  <c r="S6000" i="25"/>
  <c r="T6000" i="25"/>
  <c r="U6000" i="25"/>
  <c r="V6000" i="25"/>
  <c r="W6000" i="25"/>
  <c r="X6000" i="25"/>
  <c r="S6001" i="25"/>
  <c r="T6001" i="25"/>
  <c r="U6001" i="25"/>
  <c r="V6001" i="25"/>
  <c r="W6001" i="25"/>
  <c r="X6001" i="25"/>
  <c r="S6002" i="25"/>
  <c r="T6002" i="25"/>
  <c r="U6002" i="25"/>
  <c r="V6002" i="25"/>
  <c r="W6002" i="25"/>
  <c r="X6002" i="25"/>
  <c r="S6003" i="25"/>
  <c r="T6003" i="25"/>
  <c r="U6003" i="25"/>
  <c r="V6003" i="25"/>
  <c r="W6003" i="25"/>
  <c r="X6003" i="25"/>
  <c r="S6004" i="25"/>
  <c r="T6004" i="25"/>
  <c r="U6004" i="25"/>
  <c r="V6004" i="25"/>
  <c r="W6004" i="25"/>
  <c r="X6004" i="25"/>
  <c r="S6005" i="25"/>
  <c r="T6005" i="25"/>
  <c r="U6005" i="25"/>
  <c r="V6005" i="25"/>
  <c r="W6005" i="25"/>
  <c r="X6005" i="25"/>
  <c r="S6006" i="25"/>
  <c r="T6006" i="25"/>
  <c r="U6006" i="25"/>
  <c r="V6006" i="25"/>
  <c r="W6006" i="25"/>
  <c r="X6006" i="25"/>
  <c r="S6007" i="25"/>
  <c r="T6007" i="25"/>
  <c r="U6007" i="25"/>
  <c r="V6007" i="25"/>
  <c r="W6007" i="25"/>
  <c r="X6007" i="25"/>
  <c r="S6008" i="25"/>
  <c r="T6008" i="25"/>
  <c r="U6008" i="25"/>
  <c r="V6008" i="25"/>
  <c r="W6008" i="25"/>
  <c r="X6008" i="25"/>
  <c r="S6009" i="25"/>
  <c r="T6009" i="25"/>
  <c r="U6009" i="25"/>
  <c r="V6009" i="25"/>
  <c r="W6009" i="25"/>
  <c r="X6009" i="25"/>
  <c r="S6010" i="25"/>
  <c r="T6010" i="25"/>
  <c r="U6010" i="25"/>
  <c r="V6010" i="25"/>
  <c r="W6010" i="25"/>
  <c r="X6010" i="25"/>
  <c r="S6011" i="25"/>
  <c r="T6011" i="25"/>
  <c r="U6011" i="25"/>
  <c r="V6011" i="25"/>
  <c r="W6011" i="25"/>
  <c r="X6011" i="25"/>
  <c r="V6012" i="25"/>
  <c r="S6013" i="25"/>
  <c r="T6013" i="25"/>
  <c r="U6013" i="25"/>
  <c r="V6013" i="25"/>
  <c r="W6013" i="25"/>
  <c r="X6013" i="25"/>
  <c r="S6014" i="25"/>
  <c r="T6014" i="25"/>
  <c r="U6014" i="25"/>
  <c r="V6014" i="25"/>
  <c r="W6014" i="25"/>
  <c r="X6014" i="25"/>
  <c r="S6015" i="25"/>
  <c r="T6015" i="25"/>
  <c r="U6015" i="25"/>
  <c r="V6015" i="25"/>
  <c r="W6015" i="25"/>
  <c r="X6015" i="25"/>
  <c r="S6016" i="25"/>
  <c r="T6016" i="25"/>
  <c r="U6016" i="25"/>
  <c r="V6016" i="25"/>
  <c r="W6016" i="25"/>
  <c r="X6016" i="25"/>
  <c r="S6017" i="25"/>
  <c r="T6017" i="25"/>
  <c r="U6017" i="25"/>
  <c r="V6017" i="25"/>
  <c r="W6017" i="25"/>
  <c r="X6017" i="25"/>
  <c r="S6018" i="25"/>
  <c r="U6018" i="25"/>
  <c r="V6018" i="25"/>
  <c r="W6018" i="25"/>
  <c r="X6018" i="25"/>
  <c r="S6019" i="25"/>
  <c r="T6019" i="25"/>
  <c r="U6019" i="25"/>
  <c r="V6019" i="25"/>
  <c r="W6019" i="25"/>
  <c r="X6019" i="25"/>
  <c r="S6020" i="25"/>
  <c r="T6020" i="25"/>
  <c r="U6020" i="25"/>
  <c r="V6020" i="25"/>
  <c r="W6020" i="25"/>
  <c r="X6020" i="25"/>
  <c r="S6021" i="25"/>
  <c r="T6021" i="25"/>
  <c r="U6021" i="25"/>
  <c r="V6021" i="25"/>
  <c r="W6021" i="25"/>
  <c r="X6021" i="25"/>
  <c r="S6022" i="25"/>
  <c r="T6022" i="25"/>
  <c r="U6022" i="25"/>
  <c r="V6022" i="25"/>
  <c r="W6022" i="25"/>
  <c r="X6022" i="25"/>
  <c r="S6023" i="25"/>
  <c r="T6023" i="25"/>
  <c r="U6023" i="25"/>
  <c r="V6023" i="25"/>
  <c r="W6023" i="25"/>
  <c r="X6023" i="25"/>
  <c r="S6024" i="25"/>
  <c r="T6024" i="25"/>
  <c r="U6024" i="25"/>
  <c r="V6024" i="25"/>
  <c r="W6024" i="25"/>
  <c r="X6024" i="25"/>
  <c r="S6025" i="25"/>
  <c r="T6025" i="25"/>
  <c r="U6025" i="25"/>
  <c r="V6025" i="25"/>
  <c r="W6025" i="25"/>
  <c r="X6025" i="25"/>
  <c r="S6026" i="25"/>
  <c r="T6026" i="25"/>
  <c r="U6026" i="25"/>
  <c r="V6026" i="25"/>
  <c r="W6026" i="25"/>
  <c r="X6026" i="25"/>
  <c r="S6027" i="25"/>
  <c r="T6027" i="25"/>
  <c r="U6027" i="25"/>
  <c r="V6027" i="25"/>
  <c r="W6027" i="25"/>
  <c r="X6027" i="25"/>
  <c r="S6028" i="25"/>
  <c r="T6028" i="25"/>
  <c r="U6028" i="25"/>
  <c r="V6028" i="25"/>
  <c r="W6028" i="25"/>
  <c r="X6028" i="25"/>
  <c r="S6029" i="25"/>
  <c r="T6029" i="25"/>
  <c r="U6029" i="25"/>
  <c r="V6029" i="25"/>
  <c r="W6029" i="25"/>
  <c r="X6029" i="25"/>
  <c r="S6030" i="25"/>
  <c r="T6030" i="25"/>
  <c r="U6030" i="25"/>
  <c r="V6030" i="25"/>
  <c r="W6030" i="25"/>
  <c r="X6030" i="25"/>
  <c r="S6031" i="25"/>
  <c r="T6031" i="25"/>
  <c r="U6031" i="25"/>
  <c r="V6031" i="25"/>
  <c r="W6031" i="25"/>
  <c r="X6031" i="25"/>
  <c r="S6032" i="25"/>
  <c r="T6032" i="25"/>
  <c r="U6032" i="25"/>
  <c r="V6032" i="25"/>
  <c r="W6032" i="25"/>
  <c r="X6032" i="25"/>
  <c r="S6033" i="25"/>
  <c r="T6033" i="25"/>
  <c r="U6033" i="25"/>
  <c r="V6033" i="25"/>
  <c r="W6033" i="25"/>
  <c r="X6033" i="25"/>
  <c r="T6034" i="25"/>
  <c r="U6034" i="25"/>
  <c r="V6034" i="25"/>
  <c r="W6034" i="25"/>
  <c r="X6034" i="25"/>
  <c r="T6035" i="25"/>
  <c r="U6035" i="25"/>
  <c r="V6035" i="25"/>
  <c r="W6035" i="25"/>
  <c r="X6035" i="25"/>
  <c r="S6036" i="25"/>
  <c r="T6036" i="25"/>
  <c r="U6036" i="25"/>
  <c r="V6036" i="25"/>
  <c r="W6036" i="25"/>
  <c r="X6036" i="25"/>
  <c r="S6037" i="25"/>
  <c r="T6037" i="25"/>
  <c r="U6037" i="25"/>
  <c r="V6037" i="25"/>
  <c r="W6037" i="25"/>
  <c r="X6037" i="25"/>
  <c r="S6038" i="25"/>
  <c r="T6038" i="25"/>
  <c r="U6038" i="25"/>
  <c r="S6039" i="25"/>
  <c r="T6039" i="25"/>
  <c r="U6039" i="25"/>
  <c r="S6040" i="25"/>
  <c r="T6040" i="25"/>
  <c r="U6040" i="25"/>
  <c r="V6040" i="25"/>
  <c r="W6040" i="25"/>
  <c r="X6040" i="25"/>
  <c r="S6041" i="25"/>
  <c r="T6041" i="25"/>
  <c r="U6041" i="25"/>
  <c r="V6041" i="25"/>
  <c r="W6041" i="25"/>
  <c r="X6041" i="25"/>
  <c r="S6042" i="25"/>
  <c r="T6042" i="25"/>
  <c r="U6042" i="25"/>
  <c r="V6042" i="25"/>
  <c r="W6042" i="25"/>
  <c r="X6042" i="25"/>
  <c r="S6043" i="25"/>
  <c r="T6043" i="25"/>
  <c r="U6043" i="25"/>
  <c r="V6043" i="25"/>
  <c r="W6043" i="25"/>
  <c r="X6043" i="25"/>
  <c r="S6044" i="25"/>
  <c r="T6044" i="25"/>
  <c r="U6044" i="25"/>
  <c r="V6044" i="25"/>
  <c r="W6044" i="25"/>
  <c r="X6044" i="25"/>
  <c r="S6045" i="25"/>
  <c r="T6045" i="25"/>
  <c r="U6045" i="25"/>
  <c r="V6045" i="25"/>
  <c r="W6045" i="25"/>
  <c r="X6045" i="25"/>
  <c r="S6046" i="25"/>
  <c r="T6046" i="25"/>
  <c r="U6046" i="25"/>
  <c r="V6046" i="25"/>
  <c r="W6046" i="25"/>
  <c r="X6046" i="25"/>
  <c r="S6047" i="25"/>
  <c r="T6047" i="25"/>
  <c r="U6047" i="25"/>
  <c r="V6047" i="25"/>
  <c r="W6047" i="25"/>
  <c r="X6047" i="25"/>
  <c r="S6048" i="25"/>
  <c r="T6048" i="25"/>
  <c r="U6048" i="25"/>
  <c r="V6048" i="25"/>
  <c r="W6048" i="25"/>
  <c r="X6048" i="25"/>
  <c r="S6049" i="25"/>
  <c r="T6049" i="25"/>
  <c r="U6049" i="25"/>
  <c r="V6049" i="25"/>
  <c r="W6049" i="25"/>
  <c r="X6049" i="25"/>
  <c r="S6050" i="25"/>
  <c r="T6050" i="25"/>
  <c r="U6050" i="25"/>
  <c r="V6050" i="25"/>
  <c r="W6050" i="25"/>
  <c r="X6050" i="25"/>
  <c r="S6051" i="25"/>
  <c r="T6051" i="25"/>
  <c r="U6051" i="25"/>
  <c r="V6051" i="25"/>
  <c r="W6051" i="25"/>
  <c r="X6051" i="25"/>
  <c r="S6052" i="25"/>
  <c r="T6052" i="25"/>
  <c r="U6052" i="25"/>
  <c r="V6052" i="25"/>
  <c r="W6052" i="25"/>
  <c r="X6052" i="25"/>
  <c r="S6053" i="25"/>
  <c r="T6053" i="25"/>
  <c r="U6053" i="25"/>
  <c r="V6053" i="25"/>
  <c r="W6053" i="25"/>
  <c r="X6053" i="25"/>
  <c r="S6054" i="25"/>
  <c r="T6054" i="25"/>
  <c r="U6054" i="25"/>
  <c r="V6054" i="25"/>
  <c r="W6054" i="25"/>
  <c r="X6054" i="25"/>
  <c r="S6055" i="25"/>
  <c r="T6055" i="25"/>
  <c r="U6055" i="25"/>
  <c r="V6055" i="25"/>
  <c r="W6055" i="25"/>
  <c r="X6055" i="25"/>
  <c r="S6056" i="25"/>
  <c r="T6056" i="25"/>
  <c r="U6056" i="25"/>
  <c r="V6056" i="25"/>
  <c r="W6056" i="25"/>
  <c r="X6056" i="25"/>
  <c r="S6057" i="25"/>
  <c r="T6057" i="25"/>
  <c r="U6057" i="25"/>
  <c r="V6057" i="25"/>
  <c r="W6057" i="25"/>
  <c r="X6057" i="25"/>
  <c r="S6058" i="25"/>
  <c r="T6058" i="25"/>
  <c r="U6058" i="25"/>
  <c r="V6058" i="25"/>
  <c r="W6058" i="25"/>
  <c r="X6058" i="25"/>
  <c r="S6059" i="25"/>
  <c r="T6059" i="25"/>
  <c r="U6059" i="25"/>
  <c r="V6059" i="25"/>
  <c r="W6059" i="25"/>
  <c r="X6059" i="25"/>
  <c r="S6060" i="25"/>
  <c r="T6060" i="25"/>
  <c r="U6060" i="25"/>
  <c r="V6060" i="25"/>
  <c r="W6060" i="25"/>
  <c r="X6060" i="25"/>
  <c r="S6061" i="25"/>
  <c r="T6061" i="25"/>
  <c r="U6061" i="25"/>
  <c r="V6061" i="25"/>
  <c r="W6061" i="25"/>
  <c r="X6061" i="25"/>
  <c r="S6062" i="25"/>
  <c r="T6062" i="25"/>
  <c r="U6062" i="25"/>
  <c r="V6062" i="25"/>
  <c r="W6062" i="25"/>
  <c r="X6062" i="25"/>
  <c r="S6063" i="25"/>
  <c r="T6063" i="25"/>
  <c r="U6063" i="25"/>
  <c r="V6063" i="25"/>
  <c r="W6063" i="25"/>
  <c r="X6063" i="25"/>
  <c r="S6064" i="25"/>
  <c r="T6064" i="25"/>
  <c r="U6064" i="25"/>
  <c r="V6064" i="25"/>
  <c r="W6064" i="25"/>
  <c r="X6064" i="25"/>
  <c r="S6065" i="25"/>
  <c r="T6065" i="25"/>
  <c r="U6065" i="25"/>
  <c r="V6065" i="25"/>
  <c r="W6065" i="25"/>
  <c r="X6065" i="25"/>
  <c r="S6066" i="25"/>
  <c r="T6066" i="25"/>
  <c r="U6066" i="25"/>
  <c r="V6066" i="25"/>
  <c r="W6066" i="25"/>
  <c r="X6066" i="25"/>
  <c r="S6067" i="25"/>
  <c r="T6067" i="25"/>
  <c r="U6067" i="25"/>
  <c r="V6067" i="25"/>
  <c r="W6067" i="25"/>
  <c r="X6067" i="25"/>
  <c r="S6068" i="25"/>
  <c r="T6068" i="25"/>
  <c r="U6068" i="25"/>
  <c r="V6068" i="25"/>
  <c r="W6068" i="25"/>
  <c r="X6068" i="25"/>
  <c r="S6069" i="25"/>
  <c r="T6069" i="25"/>
  <c r="U6069" i="25"/>
  <c r="V6069" i="25"/>
  <c r="W6069" i="25"/>
  <c r="X6069" i="25"/>
  <c r="S6070" i="25"/>
  <c r="T6070" i="25"/>
  <c r="U6070" i="25"/>
  <c r="V6070" i="25"/>
  <c r="W6070" i="25"/>
  <c r="X6070" i="25"/>
  <c r="S6071" i="25"/>
  <c r="T6071" i="25"/>
  <c r="U6071" i="25"/>
  <c r="V6071" i="25"/>
  <c r="W6071" i="25"/>
  <c r="X6071" i="25"/>
  <c r="S6072" i="25"/>
  <c r="T6072" i="25"/>
  <c r="U6072" i="25"/>
  <c r="V6072" i="25"/>
  <c r="W6072" i="25"/>
  <c r="X6072" i="25"/>
  <c r="S6073" i="25"/>
  <c r="T6073" i="25"/>
  <c r="U6073" i="25"/>
  <c r="V6073" i="25"/>
  <c r="W6073" i="25"/>
  <c r="X6073" i="25"/>
  <c r="S6074" i="25"/>
  <c r="T6074" i="25"/>
  <c r="U6074" i="25"/>
  <c r="V6074" i="25"/>
  <c r="W6074" i="25"/>
  <c r="X6074" i="25"/>
  <c r="S6075" i="25"/>
  <c r="T6075" i="25"/>
  <c r="U6075" i="25"/>
  <c r="V6075" i="25"/>
  <c r="W6075" i="25"/>
  <c r="X6075" i="25"/>
  <c r="S6076" i="25"/>
  <c r="T6076" i="25"/>
  <c r="U6076" i="25"/>
  <c r="V6076" i="25"/>
  <c r="W6076" i="25"/>
  <c r="X6076" i="25"/>
  <c r="S6077" i="25"/>
  <c r="T6077" i="25"/>
  <c r="U6077" i="25"/>
  <c r="V6077" i="25"/>
  <c r="W6077" i="25"/>
  <c r="X6077" i="25"/>
  <c r="S6078" i="25"/>
  <c r="T6078" i="25"/>
  <c r="U6078" i="25"/>
  <c r="V6078" i="25"/>
  <c r="W6078" i="25"/>
  <c r="X6078" i="25"/>
  <c r="S6079" i="25"/>
  <c r="T6079" i="25"/>
  <c r="U6079" i="25"/>
  <c r="V6079" i="25"/>
  <c r="W6079" i="25"/>
  <c r="X6079" i="25"/>
  <c r="S6080" i="25"/>
  <c r="T6080" i="25"/>
  <c r="U6080" i="25"/>
  <c r="V6080" i="25"/>
  <c r="W6080" i="25"/>
  <c r="X6080" i="25"/>
  <c r="S6081" i="25"/>
  <c r="T6081" i="25"/>
  <c r="U6081" i="25"/>
  <c r="V6081" i="25"/>
  <c r="W6081" i="25"/>
  <c r="X6081" i="25"/>
  <c r="S6082" i="25"/>
  <c r="T6082" i="25"/>
  <c r="U6082" i="25"/>
  <c r="V6082" i="25"/>
  <c r="W6082" i="25"/>
  <c r="X6082" i="25"/>
  <c r="S6083" i="25"/>
  <c r="T6083" i="25"/>
  <c r="U6083" i="25"/>
  <c r="V6083" i="25"/>
  <c r="W6083" i="25"/>
  <c r="X6083" i="25"/>
  <c r="S6084" i="25"/>
  <c r="T6084" i="25"/>
  <c r="U6084" i="25"/>
  <c r="V6084" i="25"/>
  <c r="W6084" i="25"/>
  <c r="X6084" i="25"/>
  <c r="S6085" i="25"/>
  <c r="T6085" i="25"/>
  <c r="U6085" i="25"/>
  <c r="V6085" i="25"/>
  <c r="W6085" i="25"/>
  <c r="X6085" i="25"/>
  <c r="S6086" i="25"/>
  <c r="T6086" i="25"/>
  <c r="U6086" i="25"/>
  <c r="V6086" i="25"/>
  <c r="W6086" i="25"/>
  <c r="X6086" i="25"/>
  <c r="S6087" i="25"/>
  <c r="T6087" i="25"/>
  <c r="U6087" i="25"/>
  <c r="V6087" i="25"/>
  <c r="W6087" i="25"/>
  <c r="X6087" i="25"/>
  <c r="S6088" i="25"/>
  <c r="T6088" i="25"/>
  <c r="U6088" i="25"/>
  <c r="V6088" i="25"/>
  <c r="W6088" i="25"/>
  <c r="X6088" i="25"/>
  <c r="S6089" i="25"/>
  <c r="T6089" i="25"/>
  <c r="U6089" i="25"/>
  <c r="V6089" i="25"/>
  <c r="W6089" i="25"/>
  <c r="X6089" i="25"/>
  <c r="S6090" i="25"/>
  <c r="T6090" i="25"/>
  <c r="U6090" i="25"/>
  <c r="V6090" i="25"/>
  <c r="W6090" i="25"/>
  <c r="X6090" i="25"/>
  <c r="S6091" i="25"/>
  <c r="T6091" i="25"/>
  <c r="U6091" i="25"/>
  <c r="V6091" i="25"/>
  <c r="W6091" i="25"/>
  <c r="X6091" i="25"/>
  <c r="S6092" i="25"/>
  <c r="T6092" i="25"/>
  <c r="U6092" i="25"/>
  <c r="V6092" i="25"/>
  <c r="W6092" i="25"/>
  <c r="X6092" i="25"/>
  <c r="S6093" i="25"/>
  <c r="T6093" i="25"/>
  <c r="U6093" i="25"/>
  <c r="V6093" i="25"/>
  <c r="W6093" i="25"/>
  <c r="X6093" i="25"/>
  <c r="S6094" i="25"/>
  <c r="T6094" i="25"/>
  <c r="U6094" i="25"/>
  <c r="V6094" i="25"/>
  <c r="W6094" i="25"/>
  <c r="X6094" i="25"/>
  <c r="S6095" i="25"/>
  <c r="T6095" i="25"/>
  <c r="U6095" i="25"/>
  <c r="V6095" i="25"/>
  <c r="W6095" i="25"/>
  <c r="X6095" i="25"/>
  <c r="S6096" i="25"/>
  <c r="T6096" i="25"/>
  <c r="U6096" i="25"/>
  <c r="V6096" i="25"/>
  <c r="W6096" i="25"/>
  <c r="X6096" i="25"/>
  <c r="S6097" i="25"/>
  <c r="T6097" i="25"/>
  <c r="U6097" i="25"/>
  <c r="V6097" i="25"/>
  <c r="W6097" i="25"/>
  <c r="X6097" i="25"/>
  <c r="S6098" i="25"/>
  <c r="T6098" i="25"/>
  <c r="U6098" i="25"/>
  <c r="V6098" i="25"/>
  <c r="W6098" i="25"/>
  <c r="X6098" i="25"/>
  <c r="S6099" i="25"/>
  <c r="T6099" i="25"/>
  <c r="U6099" i="25"/>
  <c r="V6099" i="25"/>
  <c r="W6099" i="25"/>
  <c r="X6099" i="25"/>
  <c r="S6100" i="25"/>
  <c r="T6100" i="25"/>
  <c r="U6100" i="25"/>
  <c r="V6100" i="25"/>
  <c r="W6100" i="25"/>
  <c r="X6100" i="25"/>
  <c r="S6101" i="25"/>
  <c r="T6101" i="25"/>
  <c r="U6101" i="25"/>
  <c r="V6101" i="25"/>
  <c r="W6101" i="25"/>
  <c r="X6101" i="25"/>
  <c r="S6102" i="25"/>
  <c r="T6102" i="25"/>
  <c r="U6102" i="25"/>
  <c r="V6102" i="25"/>
  <c r="W6102" i="25"/>
  <c r="X6102" i="25"/>
  <c r="S6103" i="25"/>
  <c r="T6103" i="25"/>
  <c r="U6103" i="25"/>
  <c r="V6103" i="25"/>
  <c r="W6103" i="25"/>
  <c r="X6103" i="25"/>
  <c r="S6104" i="25"/>
  <c r="T6104" i="25"/>
  <c r="U6104" i="25"/>
  <c r="V6104" i="25"/>
  <c r="W6104" i="25"/>
  <c r="X6104" i="25"/>
  <c r="S6105" i="25"/>
  <c r="T6105" i="25"/>
  <c r="U6105" i="25"/>
  <c r="V6105" i="25"/>
  <c r="W6105" i="25"/>
  <c r="X6105" i="25"/>
  <c r="S6106" i="25"/>
  <c r="T6106" i="25"/>
  <c r="U6106" i="25"/>
  <c r="V6106" i="25"/>
  <c r="W6106" i="25"/>
  <c r="X6106" i="25"/>
  <c r="S6107" i="25"/>
  <c r="T6107" i="25"/>
  <c r="U6107" i="25"/>
  <c r="V6107" i="25"/>
  <c r="W6107" i="25"/>
  <c r="X6107" i="25"/>
  <c r="S6108" i="25"/>
  <c r="T6108" i="25"/>
  <c r="U6108" i="25"/>
  <c r="V6108" i="25"/>
  <c r="W6108" i="25"/>
  <c r="X6108" i="25"/>
  <c r="S6109" i="25"/>
  <c r="T6109" i="25"/>
  <c r="U6109" i="25"/>
  <c r="V6109" i="25"/>
  <c r="W6109" i="25"/>
  <c r="X6109" i="25"/>
  <c r="S6110" i="25"/>
  <c r="T6110" i="25"/>
  <c r="U6110" i="25"/>
  <c r="V6110" i="25"/>
  <c r="W6110" i="25"/>
  <c r="X6110" i="25"/>
  <c r="S6111" i="25"/>
  <c r="T6111" i="25"/>
  <c r="U6111" i="25"/>
  <c r="V6111" i="25"/>
  <c r="W6111" i="25"/>
  <c r="X6111" i="25"/>
  <c r="S6112" i="25"/>
  <c r="T6112" i="25"/>
  <c r="U6112" i="25"/>
  <c r="V6112" i="25"/>
  <c r="W6112" i="25"/>
  <c r="X6112" i="25"/>
  <c r="S6113" i="25"/>
  <c r="T6113" i="25"/>
  <c r="U6113" i="25"/>
  <c r="V6113" i="25"/>
  <c r="W6113" i="25"/>
  <c r="X6113" i="25"/>
  <c r="S6114" i="25"/>
  <c r="T6114" i="25"/>
  <c r="U6114" i="25"/>
  <c r="V6114" i="25"/>
  <c r="W6114" i="25"/>
  <c r="X6114" i="25"/>
  <c r="S6115" i="25"/>
  <c r="T6115" i="25"/>
  <c r="U6115" i="25"/>
  <c r="V6115" i="25"/>
  <c r="W6115" i="25"/>
  <c r="X6115" i="25"/>
  <c r="S6116" i="25"/>
  <c r="T6116" i="25"/>
  <c r="U6116" i="25"/>
  <c r="V6116" i="25"/>
  <c r="W6116" i="25"/>
  <c r="X6116" i="25"/>
  <c r="S6117" i="25"/>
  <c r="T6117" i="25"/>
  <c r="U6117" i="25"/>
  <c r="V6117" i="25"/>
  <c r="W6117" i="25"/>
  <c r="X6117" i="25"/>
  <c r="S6118" i="25"/>
  <c r="T6118" i="25"/>
  <c r="U6118" i="25"/>
  <c r="V6118" i="25"/>
  <c r="W6118" i="25"/>
  <c r="X6118" i="25"/>
  <c r="S6119" i="25"/>
  <c r="T6119" i="25"/>
  <c r="U6119" i="25"/>
  <c r="V6119" i="25"/>
  <c r="W6119" i="25"/>
  <c r="X6119" i="25"/>
  <c r="S6120" i="25"/>
  <c r="T6120" i="25"/>
  <c r="U6120" i="25"/>
  <c r="V6120" i="25"/>
  <c r="W6120" i="25"/>
  <c r="X6120" i="25"/>
  <c r="S6121" i="25"/>
  <c r="T6121" i="25"/>
  <c r="U6121" i="25"/>
  <c r="V6121" i="25"/>
  <c r="W6121" i="25"/>
  <c r="X6121" i="25"/>
  <c r="V6122" i="25"/>
  <c r="W6122" i="25"/>
  <c r="X6122" i="25"/>
  <c r="T6123" i="25"/>
  <c r="U6123" i="25"/>
  <c r="V6123" i="25"/>
  <c r="W6123" i="25"/>
  <c r="X6123" i="25"/>
  <c r="S6124" i="25"/>
  <c r="T6124" i="25"/>
  <c r="U6124" i="25"/>
  <c r="V6124" i="25"/>
  <c r="W6124" i="25"/>
  <c r="X6124" i="25"/>
  <c r="S6125" i="25"/>
  <c r="T6125" i="25"/>
  <c r="U6125" i="25"/>
  <c r="V6125" i="25"/>
  <c r="W6125" i="25"/>
  <c r="X6125" i="25"/>
  <c r="S6126" i="25"/>
  <c r="T6126" i="25"/>
  <c r="U6126" i="25"/>
  <c r="V6126" i="25"/>
  <c r="W6126" i="25"/>
  <c r="X6126" i="25"/>
  <c r="S6127" i="25"/>
  <c r="T6127" i="25"/>
  <c r="U6127" i="25"/>
  <c r="V6127" i="25"/>
  <c r="W6127" i="25"/>
  <c r="X6127" i="25"/>
  <c r="S6128" i="25"/>
  <c r="T6128" i="25"/>
  <c r="U6128" i="25"/>
  <c r="V6128" i="25"/>
  <c r="W6128" i="25"/>
  <c r="X6128" i="25"/>
  <c r="S6129" i="25"/>
  <c r="T6129" i="25"/>
  <c r="U6129" i="25"/>
  <c r="V6129" i="25"/>
  <c r="W6129" i="25"/>
  <c r="X6129" i="25"/>
  <c r="S6130" i="25"/>
  <c r="T6130" i="25"/>
  <c r="U6130" i="25"/>
  <c r="V6130" i="25"/>
  <c r="W6130" i="25"/>
  <c r="X6130" i="25"/>
  <c r="S6131" i="25"/>
  <c r="T6131" i="25"/>
  <c r="U6131" i="25"/>
  <c r="V6131" i="25"/>
  <c r="W6131" i="25"/>
  <c r="X6131" i="25"/>
  <c r="S6132" i="25"/>
  <c r="T6132" i="25"/>
  <c r="U6132" i="25"/>
  <c r="V6132" i="25"/>
  <c r="W6132" i="25"/>
  <c r="X6132" i="25"/>
  <c r="S6133" i="25"/>
  <c r="T6133" i="25"/>
  <c r="U6133" i="25"/>
  <c r="V6133" i="25"/>
  <c r="W6133" i="25"/>
  <c r="X6133" i="25"/>
  <c r="S6134" i="25"/>
  <c r="T6134" i="25"/>
  <c r="U6134" i="25"/>
  <c r="V6134" i="25"/>
  <c r="W6134" i="25"/>
  <c r="X6134" i="25"/>
  <c r="S6135" i="25"/>
  <c r="T6135" i="25"/>
  <c r="U6135" i="25"/>
  <c r="V6135" i="25"/>
  <c r="W6135" i="25"/>
  <c r="X6135" i="25"/>
  <c r="S6136" i="25"/>
  <c r="T6136" i="25"/>
  <c r="U6136" i="25"/>
  <c r="V6136" i="25"/>
  <c r="W6136" i="25"/>
  <c r="X6136" i="25"/>
  <c r="S6137" i="25"/>
  <c r="T6137" i="25"/>
  <c r="U6137" i="25"/>
  <c r="V6137" i="25"/>
  <c r="W6137" i="25"/>
  <c r="X6137" i="25"/>
  <c r="S6138" i="25"/>
  <c r="U6138" i="25"/>
  <c r="V6138" i="25"/>
  <c r="W6138" i="25"/>
  <c r="X6138" i="25"/>
  <c r="S6139" i="25"/>
  <c r="T6139" i="25"/>
  <c r="U6139" i="25"/>
  <c r="V6139" i="25"/>
  <c r="W6139" i="25"/>
  <c r="X6139" i="25"/>
  <c r="S6140" i="25"/>
  <c r="T6140" i="25"/>
  <c r="U6140" i="25"/>
  <c r="V6140" i="25"/>
  <c r="W6140" i="25"/>
  <c r="X6140" i="25"/>
  <c r="S6141" i="25"/>
  <c r="T6141" i="25"/>
  <c r="U6141" i="25"/>
  <c r="V6141" i="25"/>
  <c r="W6141" i="25"/>
  <c r="X6141" i="25"/>
  <c r="S6142" i="25"/>
  <c r="T6142" i="25"/>
  <c r="U6142" i="25"/>
  <c r="V6142" i="25"/>
  <c r="W6142" i="25"/>
  <c r="X6142" i="25"/>
  <c r="S6143" i="25"/>
  <c r="T6143" i="25"/>
  <c r="U6143" i="25"/>
  <c r="V6143" i="25"/>
  <c r="W6143" i="25"/>
  <c r="X6143" i="25"/>
  <c r="S6144" i="25"/>
  <c r="T6144" i="25"/>
  <c r="U6144" i="25"/>
  <c r="V6144" i="25"/>
  <c r="W6144" i="25"/>
  <c r="X6144" i="25"/>
  <c r="S6145" i="25"/>
  <c r="T6145" i="25"/>
  <c r="U6145" i="25"/>
  <c r="V6145" i="25"/>
  <c r="W6145" i="25"/>
  <c r="X6145" i="25"/>
  <c r="S6146" i="25"/>
  <c r="T6146" i="25"/>
  <c r="U6146" i="25"/>
  <c r="V6146" i="25"/>
  <c r="W6146" i="25"/>
  <c r="X6146" i="25"/>
  <c r="S6147" i="25"/>
  <c r="T6147" i="25"/>
  <c r="U6147" i="25"/>
  <c r="V6147" i="25"/>
  <c r="W6147" i="25"/>
  <c r="X6147" i="25"/>
  <c r="S6148" i="25"/>
  <c r="T6148" i="25"/>
  <c r="U6148" i="25"/>
  <c r="V6148" i="25"/>
  <c r="W6148" i="25"/>
  <c r="X6148" i="25"/>
  <c r="S6149" i="25"/>
  <c r="T6149" i="25"/>
  <c r="U6149" i="25"/>
  <c r="V6149" i="25"/>
  <c r="W6149" i="25"/>
  <c r="X6149" i="25"/>
  <c r="S6150" i="25"/>
  <c r="T6150" i="25"/>
  <c r="U6150" i="25"/>
  <c r="V6150" i="25"/>
  <c r="W6150" i="25"/>
  <c r="X6150" i="25"/>
  <c r="T6151" i="25"/>
  <c r="U6151" i="25"/>
  <c r="V6151" i="25"/>
  <c r="W6151" i="25"/>
  <c r="X6151" i="25"/>
  <c r="S6152" i="25"/>
  <c r="T6152" i="25"/>
  <c r="U6152" i="25"/>
  <c r="V6152" i="25"/>
  <c r="W6152" i="25"/>
  <c r="X6152" i="25"/>
  <c r="S6153" i="25"/>
  <c r="T6153" i="25"/>
  <c r="U6153" i="25"/>
  <c r="V6153" i="25"/>
  <c r="W6153" i="25"/>
  <c r="X6153" i="25"/>
  <c r="S6154" i="25"/>
  <c r="T6154" i="25"/>
  <c r="U6154" i="25"/>
  <c r="V6154" i="25"/>
  <c r="W6154" i="25"/>
  <c r="X6154" i="25"/>
  <c r="S6155" i="25"/>
  <c r="T6155" i="25"/>
  <c r="U6155" i="25"/>
  <c r="V6155" i="25"/>
  <c r="W6155" i="25"/>
  <c r="X6155" i="25"/>
  <c r="S6156" i="25"/>
  <c r="T6156" i="25"/>
  <c r="U6156" i="25"/>
  <c r="V6156" i="25"/>
  <c r="W6156" i="25"/>
  <c r="X6156" i="25"/>
  <c r="S6157" i="25"/>
  <c r="T6157" i="25"/>
  <c r="U6157" i="25"/>
  <c r="V6157" i="25"/>
  <c r="W6157" i="25"/>
  <c r="X6157" i="25"/>
  <c r="S6158" i="25"/>
  <c r="T6158" i="25"/>
  <c r="U6158" i="25"/>
  <c r="V6158" i="25"/>
  <c r="W6158" i="25"/>
  <c r="X6158" i="25"/>
  <c r="S6159" i="25"/>
  <c r="T6159" i="25"/>
  <c r="U6159" i="25"/>
  <c r="V6159" i="25"/>
  <c r="W6159" i="25"/>
  <c r="X6159" i="25"/>
  <c r="S6160" i="25"/>
  <c r="U6160" i="25"/>
  <c r="V6160" i="25"/>
  <c r="W6160" i="25"/>
  <c r="X6160" i="25"/>
  <c r="S6161" i="25"/>
  <c r="T6161" i="25"/>
  <c r="U6161" i="25"/>
  <c r="V6161" i="25"/>
  <c r="W6161" i="25"/>
  <c r="X6161" i="25"/>
  <c r="S6162" i="25"/>
  <c r="T6162" i="25"/>
  <c r="U6162" i="25"/>
  <c r="V6162" i="25"/>
  <c r="W6162" i="25"/>
  <c r="X6162" i="25"/>
  <c r="S6163" i="25"/>
  <c r="T6163" i="25"/>
  <c r="U6163" i="25"/>
  <c r="V6163" i="25"/>
  <c r="W6163" i="25"/>
  <c r="X6163" i="25"/>
  <c r="S6164" i="25"/>
  <c r="T6164" i="25"/>
  <c r="U6164" i="25"/>
  <c r="V6164" i="25"/>
  <c r="W6164" i="25"/>
  <c r="X6164" i="25"/>
  <c r="S6165" i="25"/>
  <c r="T6165" i="25"/>
  <c r="U6165" i="25"/>
  <c r="V6165" i="25"/>
  <c r="W6165" i="25"/>
  <c r="X6165" i="25"/>
  <c r="S6166" i="25"/>
  <c r="T6166" i="25"/>
  <c r="U6166" i="25"/>
  <c r="V6166" i="25"/>
  <c r="W6166" i="25"/>
  <c r="X6166" i="25"/>
  <c r="S6167" i="25"/>
  <c r="T6167" i="25"/>
  <c r="U6167" i="25"/>
  <c r="V6167" i="25"/>
  <c r="W6167" i="25"/>
  <c r="X6167" i="25"/>
  <c r="S6168" i="25"/>
  <c r="T6168" i="25"/>
  <c r="U6168" i="25"/>
  <c r="V6168" i="25"/>
  <c r="W6168" i="25"/>
  <c r="X6168" i="25"/>
  <c r="S6169" i="25"/>
  <c r="T6169" i="25"/>
  <c r="U6169" i="25"/>
  <c r="V6169" i="25"/>
  <c r="W6169" i="25"/>
  <c r="X6169" i="25"/>
  <c r="S6170" i="25"/>
  <c r="T6170" i="25"/>
  <c r="U6170" i="25"/>
  <c r="V6170" i="25"/>
  <c r="W6170" i="25"/>
  <c r="X6170" i="25"/>
  <c r="S6171" i="25"/>
  <c r="T6171" i="25"/>
  <c r="U6171" i="25"/>
  <c r="V6171" i="25"/>
  <c r="W6171" i="25"/>
  <c r="X6171" i="25"/>
  <c r="S6172" i="25"/>
  <c r="T6172" i="25"/>
  <c r="U6172" i="25"/>
  <c r="V6172" i="25"/>
  <c r="W6172" i="25"/>
  <c r="X6172" i="25"/>
  <c r="S6173" i="25"/>
  <c r="T6173" i="25"/>
  <c r="U6173" i="25"/>
  <c r="V6173" i="25"/>
  <c r="W6173" i="25"/>
  <c r="X6173" i="25"/>
  <c r="S6174" i="25"/>
  <c r="T6174" i="25"/>
  <c r="U6174" i="25"/>
  <c r="V6174" i="25"/>
  <c r="W6174" i="25"/>
  <c r="X6174" i="25"/>
  <c r="S6175" i="25"/>
  <c r="T6175" i="25"/>
  <c r="U6175" i="25"/>
  <c r="V6175" i="25"/>
  <c r="W6175" i="25"/>
  <c r="X6175" i="25"/>
  <c r="S6176" i="25"/>
  <c r="T6176" i="25"/>
  <c r="U6176" i="25"/>
  <c r="V6176" i="25"/>
  <c r="W6176" i="25"/>
  <c r="X6176" i="25"/>
  <c r="S6177" i="25"/>
  <c r="T6177" i="25"/>
  <c r="U6177" i="25"/>
  <c r="V6177" i="25"/>
  <c r="W6177" i="25"/>
  <c r="X6177" i="25"/>
  <c r="S6178" i="25"/>
  <c r="T6178" i="25"/>
  <c r="U6178" i="25"/>
  <c r="V6178" i="25"/>
  <c r="W6178" i="25"/>
  <c r="X6178" i="25"/>
  <c r="S6179" i="25"/>
  <c r="T6179" i="25"/>
  <c r="U6179" i="25"/>
  <c r="V6179" i="25"/>
  <c r="W6179" i="25"/>
  <c r="X6179" i="25"/>
  <c r="S6180" i="25"/>
  <c r="T6180" i="25"/>
  <c r="U6180" i="25"/>
  <c r="V6180" i="25"/>
  <c r="W6180" i="25"/>
  <c r="X6180" i="25"/>
  <c r="S6181" i="25"/>
  <c r="T6181" i="25"/>
  <c r="U6181" i="25"/>
  <c r="V6181" i="25"/>
  <c r="W6181" i="25"/>
  <c r="X6181" i="25"/>
  <c r="S6182" i="25"/>
  <c r="T6182" i="25"/>
  <c r="U6182" i="25"/>
  <c r="V6182" i="25"/>
  <c r="W6182" i="25"/>
  <c r="X6182" i="25"/>
  <c r="S6183" i="25"/>
  <c r="T6183" i="25"/>
  <c r="U6183" i="25"/>
  <c r="V6183" i="25"/>
  <c r="W6183" i="25"/>
  <c r="X6183" i="25"/>
  <c r="S6184" i="25"/>
  <c r="T6184" i="25"/>
  <c r="U6184" i="25"/>
  <c r="V6184" i="25"/>
  <c r="W6184" i="25"/>
  <c r="X6184" i="25"/>
  <c r="S6185" i="25"/>
  <c r="T6185" i="25"/>
  <c r="U6185" i="25"/>
  <c r="V6185" i="25"/>
  <c r="W6185" i="25"/>
  <c r="X6185" i="25"/>
  <c r="S6186" i="25"/>
  <c r="T6186" i="25"/>
  <c r="U6186" i="25"/>
  <c r="V6186" i="25"/>
  <c r="W6186" i="25"/>
  <c r="X6186" i="25"/>
  <c r="S6187" i="25"/>
  <c r="T6187" i="25"/>
  <c r="U6187" i="25"/>
  <c r="V6187" i="25"/>
  <c r="W6187" i="25"/>
  <c r="X6187" i="25"/>
  <c r="S6188" i="25"/>
  <c r="T6188" i="25"/>
  <c r="U6188" i="25"/>
  <c r="V6188" i="25"/>
  <c r="W6188" i="25"/>
  <c r="X6188" i="25"/>
  <c r="S6189" i="25"/>
  <c r="T6189" i="25"/>
  <c r="U6189" i="25"/>
  <c r="V6189" i="25"/>
  <c r="W6189" i="25"/>
  <c r="X6189" i="25"/>
  <c r="S6190" i="25"/>
  <c r="T6190" i="25"/>
  <c r="U6190" i="25"/>
  <c r="V6190" i="25"/>
  <c r="W6190" i="25"/>
  <c r="X6190" i="25"/>
  <c r="S6191" i="25"/>
  <c r="T6191" i="25"/>
  <c r="U6191" i="25"/>
  <c r="V6191" i="25"/>
  <c r="W6191" i="25"/>
  <c r="X6191" i="25"/>
  <c r="S6192" i="25"/>
  <c r="T6192" i="25"/>
  <c r="U6192" i="25"/>
  <c r="V6192" i="25"/>
  <c r="W6192" i="25"/>
  <c r="X6192" i="25"/>
  <c r="S6193" i="25"/>
  <c r="T6193" i="25"/>
  <c r="U6193" i="25"/>
  <c r="V6193" i="25"/>
  <c r="W6193" i="25"/>
  <c r="X6193" i="25"/>
  <c r="S6194" i="25"/>
  <c r="T6194" i="25"/>
  <c r="U6194" i="25"/>
  <c r="V6194" i="25"/>
  <c r="W6194" i="25"/>
  <c r="X6194" i="25"/>
  <c r="S6195" i="25"/>
  <c r="T6195" i="25"/>
  <c r="U6195" i="25"/>
  <c r="V6195" i="25"/>
  <c r="W6195" i="25"/>
  <c r="X6195" i="25"/>
  <c r="S6196" i="25"/>
  <c r="T6196" i="25"/>
  <c r="U6196" i="25"/>
  <c r="V6196" i="25"/>
  <c r="W6196" i="25"/>
  <c r="X6196" i="25"/>
  <c r="S6197" i="25"/>
  <c r="T6197" i="25"/>
  <c r="U6197" i="25"/>
  <c r="V6197" i="25"/>
  <c r="W6197" i="25"/>
  <c r="X6197" i="25"/>
  <c r="S6198" i="25"/>
  <c r="T6198" i="25"/>
  <c r="U6198" i="25"/>
  <c r="V6198" i="25"/>
  <c r="W6198" i="25"/>
  <c r="X6198" i="25"/>
  <c r="S6199" i="25"/>
  <c r="T6199" i="25"/>
  <c r="U6199" i="25"/>
  <c r="V6199" i="25"/>
  <c r="W6199" i="25"/>
  <c r="X6199" i="25"/>
  <c r="S6200" i="25"/>
  <c r="T6200" i="25"/>
  <c r="U6200" i="25"/>
  <c r="V6200" i="25"/>
  <c r="W6200" i="25"/>
  <c r="X6200" i="25"/>
  <c r="V6201" i="25"/>
  <c r="W6201" i="25"/>
  <c r="X6201" i="25"/>
  <c r="B2" i="7"/>
  <c r="C2" i="7"/>
  <c r="B3" i="7"/>
  <c r="B5" i="7"/>
  <c r="B7" i="7"/>
  <c r="A2" i="6" s="1"/>
  <c r="C8" i="7"/>
  <c r="W1199" i="28" l="1"/>
  <c r="N1508" i="29"/>
  <c r="N1511" i="29" s="1"/>
  <c r="W1473" i="28"/>
  <c r="W1051" i="28"/>
  <c r="U751" i="28"/>
  <c r="E85" i="14"/>
  <c r="E85" i="86"/>
  <c r="T509" i="25"/>
  <c r="T751" i="28"/>
  <c r="N501" i="28"/>
  <c r="W1125" i="28"/>
  <c r="W977" i="28"/>
  <c r="V864" i="29"/>
  <c r="W867" i="28"/>
  <c r="E101" i="14"/>
  <c r="E101" i="86"/>
  <c r="W453" i="28"/>
  <c r="W751" i="28"/>
  <c r="N1495" i="28"/>
  <c r="O1495" i="28" s="1"/>
  <c r="E20" i="77"/>
  <c r="C29" i="77"/>
  <c r="E26" i="77"/>
  <c r="E29" i="52"/>
  <c r="D29" i="77"/>
  <c r="E29" i="77" s="1"/>
  <c r="N337" i="28"/>
  <c r="O619" i="11"/>
  <c r="N420" i="11"/>
  <c r="T2821" i="25" s="1"/>
  <c r="D18" i="55"/>
  <c r="D11" i="55"/>
  <c r="D24" i="55" s="1"/>
  <c r="E24" i="55" s="1"/>
  <c r="D23" i="55"/>
  <c r="E64" i="14"/>
  <c r="E64" i="86"/>
  <c r="D17" i="77"/>
  <c r="E17" i="77" s="1"/>
  <c r="D10" i="77"/>
  <c r="D7" i="77"/>
  <c r="E7" i="77" s="1"/>
  <c r="D6" i="77"/>
  <c r="E97" i="14"/>
  <c r="E97" i="86"/>
  <c r="E103" i="14"/>
  <c r="E103" i="86"/>
  <c r="E122" i="14"/>
  <c r="E122" i="86"/>
  <c r="E126" i="14"/>
  <c r="E126" i="86"/>
  <c r="E96" i="14"/>
  <c r="E96" i="86"/>
  <c r="E112" i="14"/>
  <c r="E112" i="86"/>
  <c r="E84" i="14"/>
  <c r="E84" i="86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82" i="86"/>
  <c r="E81" i="86"/>
  <c r="E80" i="86"/>
  <c r="E79" i="86"/>
  <c r="E78" i="86"/>
  <c r="E77" i="86"/>
  <c r="E76" i="86"/>
  <c r="E75" i="86"/>
  <c r="E74" i="86"/>
  <c r="E73" i="86"/>
  <c r="E72" i="86"/>
  <c r="E71" i="86"/>
  <c r="E70" i="86"/>
  <c r="E69" i="86"/>
  <c r="E68" i="86"/>
  <c r="E61" i="14"/>
  <c r="E61" i="86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N779" i="28"/>
  <c r="N511" i="28"/>
  <c r="O511" i="28" s="1"/>
  <c r="N453" i="28"/>
  <c r="O453" i="28" s="1"/>
  <c r="N99" i="28"/>
  <c r="N97" i="28" s="1"/>
  <c r="N435" i="28"/>
  <c r="O435" i="28" s="1"/>
  <c r="E41" i="104"/>
  <c r="F41" i="104"/>
  <c r="E52" i="104"/>
  <c r="A1" i="18"/>
  <c r="C4" i="16"/>
  <c r="G4" i="16"/>
  <c r="I4" i="16"/>
  <c r="H4" i="16"/>
  <c r="D4" i="16"/>
  <c r="H5" i="16"/>
  <c r="D14" i="93"/>
  <c r="D14" i="94"/>
  <c r="D14" i="91"/>
  <c r="D14" i="92"/>
  <c r="D14" i="26"/>
  <c r="C26" i="100"/>
  <c r="F110" i="100"/>
  <c r="F111" i="100"/>
  <c r="F113" i="100"/>
  <c r="F115" i="100"/>
  <c r="F117" i="100"/>
  <c r="F119" i="100"/>
  <c r="F121" i="100"/>
  <c r="F123" i="100"/>
  <c r="F125" i="100"/>
  <c r="F127" i="100"/>
  <c r="F129" i="100"/>
  <c r="F131" i="100"/>
  <c r="F133" i="100"/>
  <c r="F135" i="100"/>
  <c r="F137" i="100"/>
  <c r="F139" i="100"/>
  <c r="F141" i="100"/>
  <c r="F143" i="100"/>
  <c r="F145" i="100"/>
  <c r="F147" i="100"/>
  <c r="F149" i="100"/>
  <c r="F151" i="100"/>
  <c r="F153" i="100"/>
  <c r="F155" i="100"/>
  <c r="F157" i="100"/>
  <c r="F159" i="100"/>
  <c r="F161" i="100"/>
  <c r="F163" i="100"/>
  <c r="F165" i="100"/>
  <c r="F167" i="100"/>
  <c r="F169" i="100"/>
  <c r="F171" i="100"/>
  <c r="F173" i="100"/>
  <c r="F175" i="100"/>
  <c r="F177" i="100"/>
  <c r="F179" i="100"/>
  <c r="F181" i="100"/>
  <c r="F183" i="100"/>
  <c r="F185" i="100"/>
  <c r="F187" i="100"/>
  <c r="F189" i="100"/>
  <c r="F191" i="100"/>
  <c r="F193" i="100"/>
  <c r="F195" i="100"/>
  <c r="F197" i="100"/>
  <c r="F199" i="100"/>
  <c r="F201" i="100"/>
  <c r="F203" i="100"/>
  <c r="F205" i="100"/>
  <c r="F207" i="100"/>
  <c r="F209" i="100"/>
  <c r="F211" i="100"/>
  <c r="F213" i="100"/>
  <c r="F215" i="100"/>
  <c r="F217" i="100"/>
  <c r="F219" i="100"/>
  <c r="F221" i="100"/>
  <c r="F223" i="100"/>
  <c r="F225" i="100"/>
  <c r="F227" i="100"/>
  <c r="F229" i="100"/>
  <c r="F231" i="100"/>
  <c r="F233" i="100"/>
  <c r="F235" i="100"/>
  <c r="F237" i="100"/>
  <c r="F239" i="100"/>
  <c r="F241" i="100"/>
  <c r="F243" i="100"/>
  <c r="F245" i="100"/>
  <c r="F247" i="100"/>
  <c r="F249" i="100"/>
  <c r="F251" i="100"/>
  <c r="F253" i="100"/>
  <c r="F255" i="100"/>
  <c r="F257" i="100"/>
  <c r="F259" i="100"/>
  <c r="F261" i="100"/>
  <c r="F263" i="100"/>
  <c r="F265" i="100"/>
  <c r="F267" i="100"/>
  <c r="F269" i="100"/>
  <c r="F271" i="100"/>
  <c r="F273" i="100"/>
  <c r="F275" i="100"/>
  <c r="F277" i="100"/>
  <c r="F279" i="100"/>
  <c r="F281" i="100"/>
  <c r="F283" i="100"/>
  <c r="F285" i="100"/>
  <c r="F287" i="100"/>
  <c r="F289" i="100"/>
  <c r="F291" i="100"/>
  <c r="F293" i="100"/>
  <c r="F295" i="100"/>
  <c r="F297" i="100"/>
  <c r="F299" i="100"/>
  <c r="F301" i="100"/>
  <c r="F303" i="100"/>
  <c r="F305" i="100"/>
  <c r="F307" i="100"/>
  <c r="F309" i="100"/>
  <c r="F311" i="100"/>
  <c r="F313" i="100"/>
  <c r="F315" i="100"/>
  <c r="F317" i="100"/>
  <c r="F319" i="100"/>
  <c r="F321" i="100"/>
  <c r="F323" i="100"/>
  <c r="F325" i="100"/>
  <c r="F327" i="100"/>
  <c r="F329" i="100"/>
  <c r="F331" i="100"/>
  <c r="F333" i="100"/>
  <c r="F335" i="100"/>
  <c r="F337" i="100"/>
  <c r="F339" i="100"/>
  <c r="F341" i="100"/>
  <c r="F343" i="100"/>
  <c r="F345" i="100"/>
  <c r="F347" i="100"/>
  <c r="F349" i="100"/>
  <c r="F351" i="100"/>
  <c r="F353" i="100"/>
  <c r="F355" i="100"/>
  <c r="F357" i="100"/>
  <c r="F359" i="100"/>
  <c r="F361" i="100"/>
  <c r="F363" i="100"/>
  <c r="F365" i="100"/>
  <c r="F367" i="100"/>
  <c r="F369" i="100"/>
  <c r="F371" i="100"/>
  <c r="F373" i="100"/>
  <c r="F375" i="100"/>
  <c r="F377" i="100"/>
  <c r="F379" i="100"/>
  <c r="F381" i="100"/>
  <c r="F383" i="100"/>
  <c r="F385" i="100"/>
  <c r="F387" i="100"/>
  <c r="F389" i="100"/>
  <c r="F391" i="100"/>
  <c r="F393" i="100"/>
  <c r="F395" i="100"/>
  <c r="F397" i="100"/>
  <c r="F399" i="100"/>
  <c r="F401" i="100"/>
  <c r="F403" i="100"/>
  <c r="F405" i="100"/>
  <c r="F407" i="100"/>
  <c r="F409" i="100"/>
  <c r="F411" i="100"/>
  <c r="F112" i="103"/>
  <c r="F114" i="103"/>
  <c r="F116" i="103"/>
  <c r="F118" i="103"/>
  <c r="F120" i="103"/>
  <c r="F122" i="103"/>
  <c r="F124" i="103"/>
  <c r="F126" i="103"/>
  <c r="F128" i="103"/>
  <c r="F130" i="103"/>
  <c r="F132" i="103"/>
  <c r="F134" i="103"/>
  <c r="F136" i="103"/>
  <c r="F138" i="103"/>
  <c r="F140" i="103"/>
  <c r="F142" i="103"/>
  <c r="F144" i="103"/>
  <c r="F146" i="103"/>
  <c r="F148" i="103"/>
  <c r="F150" i="103"/>
  <c r="F152" i="103"/>
  <c r="F154" i="103"/>
  <c r="F156" i="103"/>
  <c r="F158" i="103"/>
  <c r="F160" i="103"/>
  <c r="F162" i="103"/>
  <c r="F164" i="103"/>
  <c r="F166" i="103"/>
  <c r="F168" i="103"/>
  <c r="F170" i="103"/>
  <c r="F172" i="103"/>
  <c r="F174" i="103"/>
  <c r="F176" i="103"/>
  <c r="F178" i="103"/>
  <c r="F180" i="103"/>
  <c r="F182" i="103"/>
  <c r="F184" i="103"/>
  <c r="F186" i="103"/>
  <c r="F188" i="103"/>
  <c r="F190" i="103"/>
  <c r="F192" i="103"/>
  <c r="F194" i="103"/>
  <c r="F196" i="103"/>
  <c r="F198" i="103"/>
  <c r="F200" i="103"/>
  <c r="F202" i="103"/>
  <c r="F204" i="103"/>
  <c r="F206" i="103"/>
  <c r="F208" i="103"/>
  <c r="F210" i="103"/>
  <c r="F212" i="103"/>
  <c r="F214" i="103"/>
  <c r="F216" i="103"/>
  <c r="F218" i="103"/>
  <c r="F220" i="103"/>
  <c r="F222" i="103"/>
  <c r="F224" i="103"/>
  <c r="F226" i="103"/>
  <c r="F228" i="103"/>
  <c r="F230" i="103"/>
  <c r="F232" i="103"/>
  <c r="F234" i="103"/>
  <c r="F236" i="103"/>
  <c r="F238" i="103"/>
  <c r="F240" i="103"/>
  <c r="F242" i="103"/>
  <c r="F244" i="103"/>
  <c r="F246" i="103"/>
  <c r="F248" i="103"/>
  <c r="F250" i="103"/>
  <c r="F252" i="103"/>
  <c r="F254" i="103"/>
  <c r="F256" i="103"/>
  <c r="F258" i="103"/>
  <c r="F260" i="103"/>
  <c r="F262" i="103"/>
  <c r="F264" i="103"/>
  <c r="F266" i="103"/>
  <c r="F268" i="103"/>
  <c r="F270" i="103"/>
  <c r="F272" i="103"/>
  <c r="F274" i="103"/>
  <c r="F276" i="103"/>
  <c r="F278" i="103"/>
  <c r="F280" i="103"/>
  <c r="F282" i="103"/>
  <c r="F284" i="103"/>
  <c r="F286" i="103"/>
  <c r="F288" i="103"/>
  <c r="F290" i="103"/>
  <c r="F292" i="103"/>
  <c r="F294" i="103"/>
  <c r="F296" i="103"/>
  <c r="F298" i="103"/>
  <c r="F300" i="103"/>
  <c r="F302" i="103"/>
  <c r="F304" i="103"/>
  <c r="F306" i="103"/>
  <c r="F308" i="103"/>
  <c r="F310" i="103"/>
  <c r="F312" i="103"/>
  <c r="F314" i="103"/>
  <c r="F316" i="103"/>
  <c r="F318" i="103"/>
  <c r="F320" i="103"/>
  <c r="F322" i="103"/>
  <c r="F324" i="103"/>
  <c r="F326" i="103"/>
  <c r="F328" i="103"/>
  <c r="F330" i="103"/>
  <c r="F332" i="103"/>
  <c r="F334" i="103"/>
  <c r="F336" i="103"/>
  <c r="F338" i="103"/>
  <c r="F340" i="103"/>
  <c r="F342" i="103"/>
  <c r="F344" i="103"/>
  <c r="F346" i="103"/>
  <c r="F348" i="103"/>
  <c r="F350" i="103"/>
  <c r="F352" i="103"/>
  <c r="F354" i="103"/>
  <c r="F356" i="103"/>
  <c r="F358" i="103"/>
  <c r="F360" i="103"/>
  <c r="F362" i="103"/>
  <c r="F364" i="103"/>
  <c r="F366" i="103"/>
  <c r="F368" i="103"/>
  <c r="F370" i="103"/>
  <c r="F372" i="103"/>
  <c r="F374" i="103"/>
  <c r="F376" i="103"/>
  <c r="F378" i="103"/>
  <c r="F380" i="103"/>
  <c r="F382" i="103"/>
  <c r="F384" i="103"/>
  <c r="F386" i="103"/>
  <c r="F388" i="103"/>
  <c r="F390" i="103"/>
  <c r="F392" i="103"/>
  <c r="F394" i="103"/>
  <c r="F396" i="103"/>
  <c r="F398" i="103"/>
  <c r="F400" i="103"/>
  <c r="F402" i="103"/>
  <c r="F404" i="103"/>
  <c r="F406" i="103"/>
  <c r="F408" i="103"/>
  <c r="F410" i="103"/>
  <c r="F412" i="103"/>
  <c r="A1" i="34"/>
  <c r="F112" i="100"/>
  <c r="F114" i="100"/>
  <c r="F116" i="100"/>
  <c r="F118" i="100"/>
  <c r="F120" i="100"/>
  <c r="F122" i="100"/>
  <c r="F124" i="100"/>
  <c r="F126" i="100"/>
  <c r="F128" i="100"/>
  <c r="F130" i="100"/>
  <c r="F132" i="100"/>
  <c r="F134" i="100"/>
  <c r="F136" i="100"/>
  <c r="F138" i="100"/>
  <c r="F140" i="100"/>
  <c r="F142" i="100"/>
  <c r="F144" i="100"/>
  <c r="F146" i="100"/>
  <c r="F148" i="100"/>
  <c r="F150" i="100"/>
  <c r="F152" i="100"/>
  <c r="F154" i="100"/>
  <c r="F156" i="100"/>
  <c r="F158" i="100"/>
  <c r="F160" i="100"/>
  <c r="F162" i="100"/>
  <c r="F164" i="100"/>
  <c r="F166" i="100"/>
  <c r="F168" i="100"/>
  <c r="F170" i="100"/>
  <c r="F172" i="100"/>
  <c r="F174" i="100"/>
  <c r="F176" i="100"/>
  <c r="F178" i="100"/>
  <c r="F180" i="100"/>
  <c r="F182" i="100"/>
  <c r="F184" i="100"/>
  <c r="F186" i="100"/>
  <c r="F188" i="100"/>
  <c r="F190" i="100"/>
  <c r="F192" i="100"/>
  <c r="F194" i="100"/>
  <c r="F196" i="100"/>
  <c r="F198" i="100"/>
  <c r="F200" i="100"/>
  <c r="F202" i="100"/>
  <c r="F204" i="100"/>
  <c r="F206" i="100"/>
  <c r="F208" i="100"/>
  <c r="F210" i="100"/>
  <c r="F212" i="100"/>
  <c r="F214" i="100"/>
  <c r="F216" i="100"/>
  <c r="F218" i="100"/>
  <c r="F220" i="100"/>
  <c r="F222" i="100"/>
  <c r="F224" i="100"/>
  <c r="F226" i="100"/>
  <c r="F228" i="100"/>
  <c r="F230" i="100"/>
  <c r="F232" i="100"/>
  <c r="F234" i="100"/>
  <c r="F236" i="100"/>
  <c r="F238" i="100"/>
  <c r="F240" i="100"/>
  <c r="F242" i="100"/>
  <c r="F244" i="100"/>
  <c r="F246" i="100"/>
  <c r="F248" i="100"/>
  <c r="F250" i="100"/>
  <c r="F252" i="100"/>
  <c r="F254" i="100"/>
  <c r="F256" i="100"/>
  <c r="F258" i="100"/>
  <c r="F260" i="100"/>
  <c r="F262" i="100"/>
  <c r="F264" i="100"/>
  <c r="F266" i="100"/>
  <c r="F268" i="100"/>
  <c r="F270" i="100"/>
  <c r="F272" i="100"/>
  <c r="F274" i="100"/>
  <c r="F276" i="100"/>
  <c r="F278" i="100"/>
  <c r="F280" i="100"/>
  <c r="F282" i="100"/>
  <c r="F284" i="100"/>
  <c r="F286" i="100"/>
  <c r="F288" i="100"/>
  <c r="F290" i="100"/>
  <c r="F292" i="100"/>
  <c r="F294" i="100"/>
  <c r="F296" i="100"/>
  <c r="F298" i="100"/>
  <c r="F300" i="100"/>
  <c r="F302" i="100"/>
  <c r="F304" i="100"/>
  <c r="F306" i="100"/>
  <c r="F308" i="100"/>
  <c r="F310" i="100"/>
  <c r="F312" i="100"/>
  <c r="F314" i="100"/>
  <c r="F316" i="100"/>
  <c r="F318" i="100"/>
  <c r="F320" i="100"/>
  <c r="F322" i="100"/>
  <c r="F324" i="100"/>
  <c r="F326" i="100"/>
  <c r="F328" i="100"/>
  <c r="F330" i="100"/>
  <c r="F332" i="100"/>
  <c r="F334" i="100"/>
  <c r="F336" i="100"/>
  <c r="F338" i="100"/>
  <c r="F340" i="100"/>
  <c r="F342" i="100"/>
  <c r="F344" i="100"/>
  <c r="F346" i="100"/>
  <c r="F348" i="100"/>
  <c r="F350" i="100"/>
  <c r="F352" i="100"/>
  <c r="F354" i="100"/>
  <c r="F356" i="100"/>
  <c r="F358" i="100"/>
  <c r="F360" i="100"/>
  <c r="F362" i="100"/>
  <c r="F364" i="100"/>
  <c r="F366" i="100"/>
  <c r="F368" i="100"/>
  <c r="F370" i="100"/>
  <c r="F372" i="100"/>
  <c r="F374" i="100"/>
  <c r="F376" i="100"/>
  <c r="F378" i="100"/>
  <c r="F380" i="100"/>
  <c r="F382" i="100"/>
  <c r="F384" i="100"/>
  <c r="F386" i="100"/>
  <c r="F388" i="100"/>
  <c r="F390" i="100"/>
  <c r="F392" i="100"/>
  <c r="F394" i="100"/>
  <c r="F396" i="100"/>
  <c r="F398" i="100"/>
  <c r="F400" i="100"/>
  <c r="F402" i="100"/>
  <c r="F404" i="100"/>
  <c r="F406" i="100"/>
  <c r="F408" i="100"/>
  <c r="F410" i="100"/>
  <c r="F412" i="100"/>
  <c r="C26" i="103"/>
  <c r="F110" i="103"/>
  <c r="F111" i="103"/>
  <c r="F113" i="103"/>
  <c r="F115" i="103"/>
  <c r="F117" i="103"/>
  <c r="F119" i="103"/>
  <c r="F121" i="103"/>
  <c r="F123" i="103"/>
  <c r="F125" i="103"/>
  <c r="F127" i="103"/>
  <c r="F129" i="103"/>
  <c r="F131" i="103"/>
  <c r="F133" i="103"/>
  <c r="F135" i="103"/>
  <c r="F137" i="103"/>
  <c r="F139" i="103"/>
  <c r="F141" i="103"/>
  <c r="F143" i="103"/>
  <c r="F145" i="103"/>
  <c r="F147" i="103"/>
  <c r="F149" i="103"/>
  <c r="F151" i="103"/>
  <c r="F153" i="103"/>
  <c r="F155" i="103"/>
  <c r="F157" i="103"/>
  <c r="F159" i="103"/>
  <c r="F161" i="103"/>
  <c r="F163" i="103"/>
  <c r="F165" i="103"/>
  <c r="F167" i="103"/>
  <c r="F169" i="103"/>
  <c r="F171" i="103"/>
  <c r="F173" i="103"/>
  <c r="F175" i="103"/>
  <c r="F177" i="103"/>
  <c r="F179" i="103"/>
  <c r="F181" i="103"/>
  <c r="F183" i="103"/>
  <c r="F185" i="103"/>
  <c r="F187" i="103"/>
  <c r="F189" i="103"/>
  <c r="F191" i="103"/>
  <c r="F193" i="103"/>
  <c r="F195" i="103"/>
  <c r="F197" i="103"/>
  <c r="F199" i="103"/>
  <c r="F201" i="103"/>
  <c r="F203" i="103"/>
  <c r="F205" i="103"/>
  <c r="F207" i="103"/>
  <c r="F209" i="103"/>
  <c r="F211" i="103"/>
  <c r="F213" i="103"/>
  <c r="F215" i="103"/>
  <c r="F217" i="103"/>
  <c r="F219" i="103"/>
  <c r="F221" i="103"/>
  <c r="F223" i="103"/>
  <c r="F225" i="103"/>
  <c r="F227" i="103"/>
  <c r="F229" i="103"/>
  <c r="F231" i="103"/>
  <c r="F233" i="103"/>
  <c r="F235" i="103"/>
  <c r="F237" i="103"/>
  <c r="F239" i="103"/>
  <c r="F241" i="103"/>
  <c r="F243" i="103"/>
  <c r="F245" i="103"/>
  <c r="F247" i="103"/>
  <c r="F249" i="103"/>
  <c r="F251" i="103"/>
  <c r="F253" i="103"/>
  <c r="F255" i="103"/>
  <c r="F257" i="103"/>
  <c r="F259" i="103"/>
  <c r="F261" i="103"/>
  <c r="F263" i="103"/>
  <c r="F265" i="103"/>
  <c r="F267" i="103"/>
  <c r="F269" i="103"/>
  <c r="F271" i="103"/>
  <c r="F273" i="103"/>
  <c r="F275" i="103"/>
  <c r="F277" i="103"/>
  <c r="F279" i="103"/>
  <c r="F281" i="103"/>
  <c r="F283" i="103"/>
  <c r="F285" i="103"/>
  <c r="F287" i="103"/>
  <c r="F289" i="103"/>
  <c r="F291" i="103"/>
  <c r="F293" i="103"/>
  <c r="F295" i="103"/>
  <c r="F297" i="103"/>
  <c r="F299" i="103"/>
  <c r="F301" i="103"/>
  <c r="F303" i="103"/>
  <c r="F305" i="103"/>
  <c r="F307" i="103"/>
  <c r="F309" i="103"/>
  <c r="F311" i="103"/>
  <c r="F313" i="103"/>
  <c r="F315" i="103"/>
  <c r="F317" i="103"/>
  <c r="F319" i="103"/>
  <c r="F321" i="103"/>
  <c r="F323" i="103"/>
  <c r="F325" i="103"/>
  <c r="F327" i="103"/>
  <c r="F329" i="103"/>
  <c r="F331" i="103"/>
  <c r="F333" i="103"/>
  <c r="F335" i="103"/>
  <c r="F337" i="103"/>
  <c r="F339" i="103"/>
  <c r="F341" i="103"/>
  <c r="F343" i="103"/>
  <c r="F345" i="103"/>
  <c r="F347" i="103"/>
  <c r="F349" i="103"/>
  <c r="F351" i="103"/>
  <c r="F353" i="103"/>
  <c r="F355" i="103"/>
  <c r="F357" i="103"/>
  <c r="F359" i="103"/>
  <c r="F361" i="103"/>
  <c r="F363" i="103"/>
  <c r="F365" i="103"/>
  <c r="F367" i="103"/>
  <c r="F369" i="103"/>
  <c r="F371" i="103"/>
  <c r="F373" i="103"/>
  <c r="F375" i="103"/>
  <c r="F377" i="103"/>
  <c r="F379" i="103"/>
  <c r="F381" i="103"/>
  <c r="F383" i="103"/>
  <c r="F385" i="103"/>
  <c r="F387" i="103"/>
  <c r="F389" i="103"/>
  <c r="F391" i="103"/>
  <c r="F393" i="103"/>
  <c r="F395" i="103"/>
  <c r="F397" i="103"/>
  <c r="F399" i="103"/>
  <c r="F401" i="103"/>
  <c r="F403" i="103"/>
  <c r="F405" i="103"/>
  <c r="F407" i="103"/>
  <c r="F409" i="103"/>
  <c r="F411" i="103"/>
  <c r="C26" i="102"/>
  <c r="F110" i="102"/>
  <c r="F111" i="102"/>
  <c r="F113" i="102"/>
  <c r="F115" i="102"/>
  <c r="F117" i="102"/>
  <c r="F119" i="102"/>
  <c r="F121" i="102"/>
  <c r="F123" i="102"/>
  <c r="F125" i="102"/>
  <c r="F127" i="102"/>
  <c r="F129" i="102"/>
  <c r="F131" i="102"/>
  <c r="F133" i="102"/>
  <c r="F135" i="102"/>
  <c r="F137" i="102"/>
  <c r="F139" i="102"/>
  <c r="F141" i="102"/>
  <c r="F143" i="102"/>
  <c r="F145" i="102"/>
  <c r="F147" i="102"/>
  <c r="F149" i="102"/>
  <c r="F151" i="102"/>
  <c r="F153" i="102"/>
  <c r="F155" i="102"/>
  <c r="F157" i="102"/>
  <c r="F159" i="102"/>
  <c r="F161" i="102"/>
  <c r="F163" i="102"/>
  <c r="F165" i="102"/>
  <c r="F167" i="102"/>
  <c r="F169" i="102"/>
  <c r="F171" i="102"/>
  <c r="F173" i="102"/>
  <c r="F175" i="102"/>
  <c r="F177" i="102"/>
  <c r="F179" i="102"/>
  <c r="F181" i="102"/>
  <c r="F183" i="102"/>
  <c r="F185" i="102"/>
  <c r="F187" i="102"/>
  <c r="F189" i="102"/>
  <c r="F191" i="102"/>
  <c r="F193" i="102"/>
  <c r="F195" i="102"/>
  <c r="F197" i="102"/>
  <c r="F199" i="102"/>
  <c r="F201" i="102"/>
  <c r="F203" i="102"/>
  <c r="F205" i="102"/>
  <c r="F207" i="102"/>
  <c r="F209" i="102"/>
  <c r="F211" i="102"/>
  <c r="F213" i="102"/>
  <c r="F215" i="102"/>
  <c r="F217" i="102"/>
  <c r="F219" i="102"/>
  <c r="F221" i="102"/>
  <c r="F223" i="102"/>
  <c r="F225" i="102"/>
  <c r="F227" i="102"/>
  <c r="F229" i="102"/>
  <c r="F231" i="102"/>
  <c r="F233" i="102"/>
  <c r="F235" i="102"/>
  <c r="F237" i="102"/>
  <c r="F239" i="102"/>
  <c r="F241" i="102"/>
  <c r="F243" i="102"/>
  <c r="F245" i="102"/>
  <c r="F247" i="102"/>
  <c r="F249" i="102"/>
  <c r="F251" i="102"/>
  <c r="F253" i="102"/>
  <c r="F255" i="102"/>
  <c r="F257" i="102"/>
  <c r="F259" i="102"/>
  <c r="F261" i="102"/>
  <c r="F263" i="102"/>
  <c r="F265" i="102"/>
  <c r="F267" i="102"/>
  <c r="F269" i="102"/>
  <c r="F271" i="102"/>
  <c r="F273" i="102"/>
  <c r="F275" i="102"/>
  <c r="F277" i="102"/>
  <c r="F279" i="102"/>
  <c r="F281" i="102"/>
  <c r="F283" i="102"/>
  <c r="F285" i="102"/>
  <c r="F287" i="102"/>
  <c r="F289" i="102"/>
  <c r="F291" i="102"/>
  <c r="F293" i="102"/>
  <c r="F295" i="102"/>
  <c r="F297" i="102"/>
  <c r="F299" i="102"/>
  <c r="F301" i="102"/>
  <c r="F303" i="102"/>
  <c r="F305" i="102"/>
  <c r="F307" i="102"/>
  <c r="F309" i="102"/>
  <c r="F311" i="102"/>
  <c r="F313" i="102"/>
  <c r="F315" i="102"/>
  <c r="F317" i="102"/>
  <c r="F319" i="102"/>
  <c r="F321" i="102"/>
  <c r="F323" i="102"/>
  <c r="F325" i="102"/>
  <c r="F327" i="102"/>
  <c r="F329" i="102"/>
  <c r="F331" i="102"/>
  <c r="F333" i="102"/>
  <c r="F335" i="102"/>
  <c r="F337" i="102"/>
  <c r="F339" i="102"/>
  <c r="F341" i="102"/>
  <c r="F343" i="102"/>
  <c r="F345" i="102"/>
  <c r="F347" i="102"/>
  <c r="F349" i="102"/>
  <c r="F351" i="102"/>
  <c r="F353" i="102"/>
  <c r="F355" i="102"/>
  <c r="F357" i="102"/>
  <c r="F359" i="102"/>
  <c r="F361" i="102"/>
  <c r="F363" i="102"/>
  <c r="F365" i="102"/>
  <c r="F367" i="102"/>
  <c r="F369" i="102"/>
  <c r="F371" i="102"/>
  <c r="F373" i="102"/>
  <c r="F375" i="102"/>
  <c r="F377" i="102"/>
  <c r="F379" i="102"/>
  <c r="F381" i="102"/>
  <c r="F383" i="102"/>
  <c r="F385" i="102"/>
  <c r="F387" i="102"/>
  <c r="F389" i="102"/>
  <c r="F391" i="102"/>
  <c r="F393" i="102"/>
  <c r="F395" i="102"/>
  <c r="F397" i="102"/>
  <c r="F399" i="102"/>
  <c r="F401" i="102"/>
  <c r="F403" i="102"/>
  <c r="F405" i="102"/>
  <c r="F407" i="102"/>
  <c r="F409" i="102"/>
  <c r="F411" i="102"/>
  <c r="F112" i="104"/>
  <c r="F114" i="104"/>
  <c r="F116" i="104"/>
  <c r="F118" i="104"/>
  <c r="F120" i="104"/>
  <c r="F122" i="104"/>
  <c r="F124" i="104"/>
  <c r="F126" i="104"/>
  <c r="F128" i="104"/>
  <c r="F130" i="104"/>
  <c r="F132" i="104"/>
  <c r="F134" i="104"/>
  <c r="F136" i="104"/>
  <c r="F138" i="104"/>
  <c r="F140" i="104"/>
  <c r="F142" i="104"/>
  <c r="F144" i="104"/>
  <c r="F146" i="104"/>
  <c r="F148" i="104"/>
  <c r="F150" i="104"/>
  <c r="F152" i="104"/>
  <c r="F154" i="104"/>
  <c r="F156" i="104"/>
  <c r="F158" i="104"/>
  <c r="F160" i="104"/>
  <c r="F162" i="104"/>
  <c r="F164" i="104"/>
  <c r="F166" i="104"/>
  <c r="F168" i="104"/>
  <c r="F170" i="104"/>
  <c r="F172" i="104"/>
  <c r="F174" i="104"/>
  <c r="F176" i="104"/>
  <c r="F178" i="104"/>
  <c r="F180" i="104"/>
  <c r="F182" i="104"/>
  <c r="F184" i="104"/>
  <c r="F186" i="104"/>
  <c r="F188" i="104"/>
  <c r="F190" i="104"/>
  <c r="F192" i="104"/>
  <c r="F194" i="104"/>
  <c r="F196" i="104"/>
  <c r="F198" i="104"/>
  <c r="F200" i="104"/>
  <c r="F202" i="104"/>
  <c r="F204" i="104"/>
  <c r="F206" i="104"/>
  <c r="F208" i="104"/>
  <c r="F210" i="104"/>
  <c r="F212" i="104"/>
  <c r="F214" i="104"/>
  <c r="F216" i="104"/>
  <c r="F218" i="104"/>
  <c r="F220" i="104"/>
  <c r="F222" i="104"/>
  <c r="F224" i="104"/>
  <c r="F226" i="104"/>
  <c r="F228" i="104"/>
  <c r="F230" i="104"/>
  <c r="F232" i="104"/>
  <c r="F234" i="104"/>
  <c r="F236" i="104"/>
  <c r="F238" i="104"/>
  <c r="F240" i="104"/>
  <c r="F242" i="104"/>
  <c r="F244" i="104"/>
  <c r="F246" i="104"/>
  <c r="F248" i="104"/>
  <c r="F250" i="104"/>
  <c r="F252" i="104"/>
  <c r="F254" i="104"/>
  <c r="F256" i="104"/>
  <c r="F258" i="104"/>
  <c r="F260" i="104"/>
  <c r="F262" i="104"/>
  <c r="F264" i="104"/>
  <c r="F266" i="104"/>
  <c r="F268" i="104"/>
  <c r="F270" i="104"/>
  <c r="F272" i="104"/>
  <c r="F274" i="104"/>
  <c r="F276" i="104"/>
  <c r="F278" i="104"/>
  <c r="F280" i="104"/>
  <c r="F282" i="104"/>
  <c r="F284" i="104"/>
  <c r="F286" i="104"/>
  <c r="F288" i="104"/>
  <c r="F290" i="104"/>
  <c r="F292" i="104"/>
  <c r="F294" i="104"/>
  <c r="F296" i="104"/>
  <c r="F298" i="104"/>
  <c r="F300" i="104"/>
  <c r="F302" i="104"/>
  <c r="F304" i="104"/>
  <c r="F306" i="104"/>
  <c r="F308" i="104"/>
  <c r="F310" i="104"/>
  <c r="F312" i="104"/>
  <c r="F314" i="104"/>
  <c r="F316" i="104"/>
  <c r="F318" i="104"/>
  <c r="F320" i="104"/>
  <c r="F322" i="104"/>
  <c r="F324" i="104"/>
  <c r="F326" i="104"/>
  <c r="F328" i="104"/>
  <c r="F330" i="104"/>
  <c r="F332" i="104"/>
  <c r="F334" i="104"/>
  <c r="F336" i="104"/>
  <c r="F338" i="104"/>
  <c r="F340" i="104"/>
  <c r="F342" i="104"/>
  <c r="F344" i="104"/>
  <c r="F346" i="104"/>
  <c r="F348" i="104"/>
  <c r="F350" i="104"/>
  <c r="F352" i="104"/>
  <c r="F354" i="104"/>
  <c r="F356" i="104"/>
  <c r="F358" i="104"/>
  <c r="F360" i="104"/>
  <c r="F362" i="104"/>
  <c r="F364" i="104"/>
  <c r="F366" i="104"/>
  <c r="F368" i="104"/>
  <c r="F370" i="104"/>
  <c r="F372" i="104"/>
  <c r="F374" i="104"/>
  <c r="F376" i="104"/>
  <c r="F378" i="104"/>
  <c r="F380" i="104"/>
  <c r="F382" i="104"/>
  <c r="F384" i="104"/>
  <c r="F386" i="104"/>
  <c r="F388" i="104"/>
  <c r="F390" i="104"/>
  <c r="F392" i="104"/>
  <c r="F394" i="104"/>
  <c r="F396" i="104"/>
  <c r="F398" i="104"/>
  <c r="F400" i="104"/>
  <c r="F402" i="104"/>
  <c r="F404" i="104"/>
  <c r="F406" i="104"/>
  <c r="F408" i="104"/>
  <c r="F410" i="104"/>
  <c r="F412" i="104"/>
  <c r="F414" i="104"/>
  <c r="F416" i="104"/>
  <c r="F418" i="104"/>
  <c r="F420" i="104"/>
  <c r="F422" i="104"/>
  <c r="F424" i="104"/>
  <c r="F426" i="104"/>
  <c r="F428" i="104"/>
  <c r="F430" i="104"/>
  <c r="F432" i="104"/>
  <c r="F434" i="104"/>
  <c r="F436" i="104"/>
  <c r="F438" i="104"/>
  <c r="F440" i="104"/>
  <c r="F442" i="104"/>
  <c r="F444" i="104"/>
  <c r="F446" i="104"/>
  <c r="F448" i="104"/>
  <c r="F450" i="104"/>
  <c r="F452" i="104"/>
  <c r="F454" i="104"/>
  <c r="F456" i="104"/>
  <c r="F458" i="104"/>
  <c r="F460" i="104"/>
  <c r="F462" i="104"/>
  <c r="F464" i="104"/>
  <c r="F466" i="104"/>
  <c r="F468" i="104"/>
  <c r="F470" i="104"/>
  <c r="F472" i="104"/>
  <c r="F474" i="104"/>
  <c r="F476" i="104"/>
  <c r="F478" i="104"/>
  <c r="F480" i="104"/>
  <c r="F482" i="104"/>
  <c r="F484" i="104"/>
  <c r="F486" i="104"/>
  <c r="F488" i="104"/>
  <c r="F490" i="104"/>
  <c r="F492" i="104"/>
  <c r="F494" i="104"/>
  <c r="F496" i="104"/>
  <c r="F498" i="104"/>
  <c r="F500" i="104"/>
  <c r="F502" i="104"/>
  <c r="F504" i="104"/>
  <c r="F506" i="104"/>
  <c r="F508" i="104"/>
  <c r="F510" i="104"/>
  <c r="F512" i="104"/>
  <c r="F514" i="104"/>
  <c r="F516" i="104"/>
  <c r="F518" i="104"/>
  <c r="F520" i="104"/>
  <c r="F522" i="104"/>
  <c r="F524" i="104"/>
  <c r="F526" i="104"/>
  <c r="F528" i="104"/>
  <c r="F530" i="104"/>
  <c r="F532" i="104"/>
  <c r="F534" i="104"/>
  <c r="F536" i="104"/>
  <c r="F538" i="104"/>
  <c r="F540" i="104"/>
  <c r="F542" i="104"/>
  <c r="F544" i="104"/>
  <c r="F546" i="104"/>
  <c r="F548" i="104"/>
  <c r="F550" i="104"/>
  <c r="F552" i="104"/>
  <c r="F554" i="104"/>
  <c r="F556" i="104"/>
  <c r="F558" i="104"/>
  <c r="F560" i="104"/>
  <c r="F562" i="104"/>
  <c r="F564" i="104"/>
  <c r="F566" i="104"/>
  <c r="F568" i="104"/>
  <c r="F570" i="104"/>
  <c r="F572" i="104"/>
  <c r="F574" i="104"/>
  <c r="F576" i="104"/>
  <c r="F578" i="104"/>
  <c r="F580" i="104"/>
  <c r="F582" i="104"/>
  <c r="F584" i="104"/>
  <c r="F586" i="104"/>
  <c r="F588" i="104"/>
  <c r="F590" i="104"/>
  <c r="F592" i="104"/>
  <c r="F594" i="104"/>
  <c r="F596" i="104"/>
  <c r="F598" i="104"/>
  <c r="F600" i="104"/>
  <c r="F602" i="104"/>
  <c r="F604" i="104"/>
  <c r="F606" i="104"/>
  <c r="F608" i="104"/>
  <c r="F610" i="104"/>
  <c r="F612" i="104"/>
  <c r="M10" i="29"/>
  <c r="S330" i="29"/>
  <c r="F112" i="102"/>
  <c r="F114" i="102"/>
  <c r="F116" i="102"/>
  <c r="F118" i="102"/>
  <c r="F120" i="102"/>
  <c r="F122" i="102"/>
  <c r="F124" i="102"/>
  <c r="F126" i="102"/>
  <c r="F128" i="102"/>
  <c r="F130" i="102"/>
  <c r="F132" i="102"/>
  <c r="F134" i="102"/>
  <c r="F136" i="102"/>
  <c r="F138" i="102"/>
  <c r="F140" i="102"/>
  <c r="F142" i="102"/>
  <c r="F144" i="102"/>
  <c r="F146" i="102"/>
  <c r="F148" i="102"/>
  <c r="F150" i="102"/>
  <c r="F152" i="102"/>
  <c r="F154" i="102"/>
  <c r="F156" i="102"/>
  <c r="F158" i="102"/>
  <c r="F160" i="102"/>
  <c r="F162" i="102"/>
  <c r="F164" i="102"/>
  <c r="F166" i="102"/>
  <c r="F168" i="102"/>
  <c r="F170" i="102"/>
  <c r="F172" i="102"/>
  <c r="F174" i="102"/>
  <c r="F176" i="102"/>
  <c r="F178" i="102"/>
  <c r="F180" i="102"/>
  <c r="F182" i="102"/>
  <c r="F184" i="102"/>
  <c r="F186" i="102"/>
  <c r="F188" i="102"/>
  <c r="F190" i="102"/>
  <c r="F192" i="102"/>
  <c r="F194" i="102"/>
  <c r="F196" i="102"/>
  <c r="F198" i="102"/>
  <c r="F200" i="102"/>
  <c r="F202" i="102"/>
  <c r="F204" i="102"/>
  <c r="F206" i="102"/>
  <c r="F208" i="102"/>
  <c r="F210" i="102"/>
  <c r="F212" i="102"/>
  <c r="F214" i="102"/>
  <c r="F216" i="102"/>
  <c r="F218" i="102"/>
  <c r="F220" i="102"/>
  <c r="F222" i="102"/>
  <c r="F224" i="102"/>
  <c r="F226" i="102"/>
  <c r="F228" i="102"/>
  <c r="F230" i="102"/>
  <c r="F232" i="102"/>
  <c r="F234" i="102"/>
  <c r="F236" i="102"/>
  <c r="F238" i="102"/>
  <c r="F240" i="102"/>
  <c r="F242" i="102"/>
  <c r="F244" i="102"/>
  <c r="F246" i="102"/>
  <c r="F248" i="102"/>
  <c r="F250" i="102"/>
  <c r="F252" i="102"/>
  <c r="F254" i="102"/>
  <c r="F256" i="102"/>
  <c r="F258" i="102"/>
  <c r="F260" i="102"/>
  <c r="F262" i="102"/>
  <c r="F264" i="102"/>
  <c r="F266" i="102"/>
  <c r="F268" i="102"/>
  <c r="F270" i="102"/>
  <c r="F272" i="102"/>
  <c r="F274" i="102"/>
  <c r="F276" i="102"/>
  <c r="F278" i="102"/>
  <c r="F280" i="102"/>
  <c r="F282" i="102"/>
  <c r="F284" i="102"/>
  <c r="F286" i="102"/>
  <c r="F288" i="102"/>
  <c r="F290" i="102"/>
  <c r="F292" i="102"/>
  <c r="F294" i="102"/>
  <c r="F296" i="102"/>
  <c r="F298" i="102"/>
  <c r="F300" i="102"/>
  <c r="F302" i="102"/>
  <c r="F304" i="102"/>
  <c r="F306" i="102"/>
  <c r="F308" i="102"/>
  <c r="F310" i="102"/>
  <c r="F312" i="102"/>
  <c r="F314" i="102"/>
  <c r="F316" i="102"/>
  <c r="F318" i="102"/>
  <c r="F320" i="102"/>
  <c r="F322" i="102"/>
  <c r="F324" i="102"/>
  <c r="F326" i="102"/>
  <c r="F328" i="102"/>
  <c r="F330" i="102"/>
  <c r="F332" i="102"/>
  <c r="F334" i="102"/>
  <c r="F336" i="102"/>
  <c r="F338" i="102"/>
  <c r="F340" i="102"/>
  <c r="F342" i="102"/>
  <c r="F344" i="102"/>
  <c r="F346" i="102"/>
  <c r="F348" i="102"/>
  <c r="F350" i="102"/>
  <c r="F352" i="102"/>
  <c r="F354" i="102"/>
  <c r="F356" i="102"/>
  <c r="F358" i="102"/>
  <c r="F360" i="102"/>
  <c r="F362" i="102"/>
  <c r="F364" i="102"/>
  <c r="F366" i="102"/>
  <c r="F368" i="102"/>
  <c r="F370" i="102"/>
  <c r="F372" i="102"/>
  <c r="F374" i="102"/>
  <c r="F376" i="102"/>
  <c r="F378" i="102"/>
  <c r="F380" i="102"/>
  <c r="F382" i="102"/>
  <c r="F384" i="102"/>
  <c r="F386" i="102"/>
  <c r="F388" i="102"/>
  <c r="F390" i="102"/>
  <c r="F392" i="102"/>
  <c r="F394" i="102"/>
  <c r="F396" i="102"/>
  <c r="F398" i="102"/>
  <c r="F400" i="102"/>
  <c r="F402" i="102"/>
  <c r="F404" i="102"/>
  <c r="F406" i="102"/>
  <c r="F408" i="102"/>
  <c r="F410" i="102"/>
  <c r="F412" i="102"/>
  <c r="C26" i="104"/>
  <c r="F110" i="104"/>
  <c r="F111" i="104"/>
  <c r="F113" i="104"/>
  <c r="F115" i="104"/>
  <c r="F117" i="104"/>
  <c r="F119" i="104"/>
  <c r="F121" i="104"/>
  <c r="F123" i="104"/>
  <c r="F125" i="104"/>
  <c r="F127" i="104"/>
  <c r="F129" i="104"/>
  <c r="F131" i="104"/>
  <c r="F133" i="104"/>
  <c r="F135" i="104"/>
  <c r="F137" i="104"/>
  <c r="F139" i="104"/>
  <c r="F141" i="104"/>
  <c r="F143" i="104"/>
  <c r="F145" i="104"/>
  <c r="F147" i="104"/>
  <c r="F149" i="104"/>
  <c r="F151" i="104"/>
  <c r="F153" i="104"/>
  <c r="F155" i="104"/>
  <c r="F157" i="104"/>
  <c r="F159" i="104"/>
  <c r="F161" i="104"/>
  <c r="F163" i="104"/>
  <c r="F165" i="104"/>
  <c r="F167" i="104"/>
  <c r="F169" i="104"/>
  <c r="F171" i="104"/>
  <c r="F173" i="104"/>
  <c r="F175" i="104"/>
  <c r="F177" i="104"/>
  <c r="F179" i="104"/>
  <c r="F181" i="104"/>
  <c r="F183" i="104"/>
  <c r="F185" i="104"/>
  <c r="F187" i="104"/>
  <c r="F189" i="104"/>
  <c r="F191" i="104"/>
  <c r="F193" i="104"/>
  <c r="F195" i="104"/>
  <c r="F197" i="104"/>
  <c r="F199" i="104"/>
  <c r="F201" i="104"/>
  <c r="F203" i="104"/>
  <c r="F205" i="104"/>
  <c r="F207" i="104"/>
  <c r="F209" i="104"/>
  <c r="F211" i="104"/>
  <c r="F213" i="104"/>
  <c r="F215" i="104"/>
  <c r="F217" i="104"/>
  <c r="F219" i="104"/>
  <c r="F221" i="104"/>
  <c r="F223" i="104"/>
  <c r="F225" i="104"/>
  <c r="F227" i="104"/>
  <c r="F229" i="104"/>
  <c r="F231" i="104"/>
  <c r="F233" i="104"/>
  <c r="F235" i="104"/>
  <c r="F237" i="104"/>
  <c r="F239" i="104"/>
  <c r="F241" i="104"/>
  <c r="F243" i="104"/>
  <c r="F245" i="104"/>
  <c r="F247" i="104"/>
  <c r="F249" i="104"/>
  <c r="F251" i="104"/>
  <c r="F253" i="104"/>
  <c r="F255" i="104"/>
  <c r="F257" i="104"/>
  <c r="F259" i="104"/>
  <c r="F261" i="104"/>
  <c r="F263" i="104"/>
  <c r="F265" i="104"/>
  <c r="F267" i="104"/>
  <c r="F269" i="104"/>
  <c r="F271" i="104"/>
  <c r="F273" i="104"/>
  <c r="F275" i="104"/>
  <c r="F277" i="104"/>
  <c r="F279" i="104"/>
  <c r="F281" i="104"/>
  <c r="F283" i="104"/>
  <c r="F285" i="104"/>
  <c r="F287" i="104"/>
  <c r="F289" i="104"/>
  <c r="F291" i="104"/>
  <c r="F293" i="104"/>
  <c r="F295" i="104"/>
  <c r="F297" i="104"/>
  <c r="F299" i="104"/>
  <c r="F301" i="104"/>
  <c r="F303" i="104"/>
  <c r="F305" i="104"/>
  <c r="F307" i="104"/>
  <c r="F309" i="104"/>
  <c r="F311" i="104"/>
  <c r="F313" i="104"/>
  <c r="F315" i="104"/>
  <c r="F317" i="104"/>
  <c r="F319" i="104"/>
  <c r="F321" i="104"/>
  <c r="F323" i="104"/>
  <c r="F325" i="104"/>
  <c r="F327" i="104"/>
  <c r="F329" i="104"/>
  <c r="F331" i="104"/>
  <c r="F333" i="104"/>
  <c r="F335" i="104"/>
  <c r="F337" i="104"/>
  <c r="F339" i="104"/>
  <c r="F341" i="104"/>
  <c r="F343" i="104"/>
  <c r="F345" i="104"/>
  <c r="F347" i="104"/>
  <c r="F349" i="104"/>
  <c r="F351" i="104"/>
  <c r="F353" i="104"/>
  <c r="F355" i="104"/>
  <c r="F357" i="104"/>
  <c r="F359" i="104"/>
  <c r="F361" i="104"/>
  <c r="F363" i="104"/>
  <c r="F365" i="104"/>
  <c r="F367" i="104"/>
  <c r="F369" i="104"/>
  <c r="F371" i="104"/>
  <c r="F373" i="104"/>
  <c r="F375" i="104"/>
  <c r="F377" i="104"/>
  <c r="F379" i="104"/>
  <c r="F381" i="104"/>
  <c r="F383" i="104"/>
  <c r="F385" i="104"/>
  <c r="F387" i="104"/>
  <c r="F389" i="104"/>
  <c r="F391" i="104"/>
  <c r="F393" i="104"/>
  <c r="F395" i="104"/>
  <c r="F397" i="104"/>
  <c r="F399" i="104"/>
  <c r="F401" i="104"/>
  <c r="F403" i="104"/>
  <c r="F405" i="104"/>
  <c r="F407" i="104"/>
  <c r="F409" i="104"/>
  <c r="F411" i="104"/>
  <c r="F413" i="104"/>
  <c r="F415" i="104"/>
  <c r="F417" i="104"/>
  <c r="F419" i="104"/>
  <c r="F421" i="104"/>
  <c r="F423" i="104"/>
  <c r="F425" i="104"/>
  <c r="F427" i="104"/>
  <c r="F429" i="104"/>
  <c r="F431" i="104"/>
  <c r="F433" i="104"/>
  <c r="F435" i="104"/>
  <c r="F437" i="104"/>
  <c r="F439" i="104"/>
  <c r="F441" i="104"/>
  <c r="F443" i="104"/>
  <c r="F445" i="104"/>
  <c r="F447" i="104"/>
  <c r="F449" i="104"/>
  <c r="F451" i="104"/>
  <c r="F453" i="104"/>
  <c r="F455" i="104"/>
  <c r="F457" i="104"/>
  <c r="F459" i="104"/>
  <c r="F461" i="104"/>
  <c r="F463" i="104"/>
  <c r="F465" i="104"/>
  <c r="F467" i="104"/>
  <c r="F469" i="104"/>
  <c r="F471" i="104"/>
  <c r="F473" i="104"/>
  <c r="F475" i="104"/>
  <c r="F477" i="104"/>
  <c r="F479" i="104"/>
  <c r="F481" i="104"/>
  <c r="F483" i="104"/>
  <c r="F485" i="104"/>
  <c r="F487" i="104"/>
  <c r="F489" i="104"/>
  <c r="F491" i="104"/>
  <c r="F493" i="104"/>
  <c r="F495" i="104"/>
  <c r="F497" i="104"/>
  <c r="F499" i="104"/>
  <c r="F501" i="104"/>
  <c r="F503" i="104"/>
  <c r="F505" i="104"/>
  <c r="F507" i="104"/>
  <c r="F509" i="104"/>
  <c r="F511" i="104"/>
  <c r="F513" i="104"/>
  <c r="F515" i="104"/>
  <c r="F517" i="104"/>
  <c r="F519" i="104"/>
  <c r="F521" i="104"/>
  <c r="F523" i="104"/>
  <c r="F525" i="104"/>
  <c r="F527" i="104"/>
  <c r="F529" i="104"/>
  <c r="F531" i="104"/>
  <c r="F533" i="104"/>
  <c r="F535" i="104"/>
  <c r="F537" i="104"/>
  <c r="F539" i="104"/>
  <c r="F541" i="104"/>
  <c r="F543" i="104"/>
  <c r="F545" i="104"/>
  <c r="F547" i="104"/>
  <c r="F549" i="104"/>
  <c r="F551" i="104"/>
  <c r="F553" i="104"/>
  <c r="F555" i="104"/>
  <c r="F557" i="104"/>
  <c r="F559" i="104"/>
  <c r="F561" i="104"/>
  <c r="F563" i="104"/>
  <c r="F565" i="104"/>
  <c r="F567" i="104"/>
  <c r="F569" i="104"/>
  <c r="F571" i="104"/>
  <c r="F573" i="104"/>
  <c r="F575" i="104"/>
  <c r="F577" i="104"/>
  <c r="F579" i="104"/>
  <c r="F581" i="104"/>
  <c r="F583" i="104"/>
  <c r="F585" i="104"/>
  <c r="F587" i="104"/>
  <c r="F589" i="104"/>
  <c r="F591" i="104"/>
  <c r="F593" i="104"/>
  <c r="F595" i="104"/>
  <c r="F597" i="104"/>
  <c r="F599" i="104"/>
  <c r="F601" i="104"/>
  <c r="F603" i="104"/>
  <c r="F605" i="104"/>
  <c r="F607" i="104"/>
  <c r="F609" i="104"/>
  <c r="F611" i="104"/>
  <c r="N10" i="29"/>
  <c r="C5" i="97"/>
  <c r="E5" i="97"/>
  <c r="G5" i="97"/>
  <c r="I5" i="97"/>
  <c r="K5" i="97"/>
  <c r="M5" i="97"/>
  <c r="O5" i="97"/>
  <c r="Q5" i="97"/>
  <c r="S5" i="97"/>
  <c r="V330" i="29"/>
  <c r="B1" i="97"/>
  <c r="B4" i="97"/>
  <c r="D5" i="97"/>
  <c r="F5" i="97"/>
  <c r="H5" i="97"/>
  <c r="J5" i="97"/>
  <c r="L5" i="97"/>
  <c r="N5" i="97"/>
  <c r="P5" i="97"/>
  <c r="R5" i="97"/>
  <c r="T5" i="97"/>
  <c r="A2" i="18"/>
  <c r="B2" i="16"/>
  <c r="D11" i="93"/>
  <c r="D11" i="94"/>
  <c r="D11" i="91"/>
  <c r="D11" i="92"/>
  <c r="D11" i="26"/>
  <c r="F4" i="88"/>
  <c r="F7" i="88"/>
  <c r="F9" i="88"/>
  <c r="F11" i="88"/>
  <c r="F13" i="88"/>
  <c r="F15" i="88"/>
  <c r="F17" i="88"/>
  <c r="F19" i="88"/>
  <c r="F21" i="88"/>
  <c r="F23" i="88"/>
  <c r="F25" i="88"/>
  <c r="F27" i="88"/>
  <c r="F29" i="88"/>
  <c r="F31" i="88"/>
  <c r="F33" i="88"/>
  <c r="F35" i="88"/>
  <c r="F37" i="88"/>
  <c r="F39" i="88"/>
  <c r="F41" i="88"/>
  <c r="F43" i="88"/>
  <c r="F45" i="88"/>
  <c r="F47" i="88"/>
  <c r="F50" i="88"/>
  <c r="F52" i="88"/>
  <c r="F54" i="88"/>
  <c r="F57" i="88"/>
  <c r="F59" i="88"/>
  <c r="F61" i="88"/>
  <c r="F63" i="88"/>
  <c r="F65" i="88"/>
  <c r="F68" i="88"/>
  <c r="F70" i="88"/>
  <c r="F72" i="88"/>
  <c r="F74" i="88"/>
  <c r="F76" i="88"/>
  <c r="F78" i="88"/>
  <c r="F80" i="88"/>
  <c r="F82" i="88"/>
  <c r="F84" i="88"/>
  <c r="F86" i="88"/>
  <c r="F88" i="88"/>
  <c r="F90" i="88"/>
  <c r="F92" i="88"/>
  <c r="F94" i="88"/>
  <c r="F96" i="88"/>
  <c r="F98" i="88"/>
  <c r="F100" i="88"/>
  <c r="F102" i="88"/>
  <c r="F104" i="88"/>
  <c r="F106" i="88"/>
  <c r="F110" i="88"/>
  <c r="F113" i="88"/>
  <c r="F115" i="88"/>
  <c r="F119" i="88"/>
  <c r="F122" i="88"/>
  <c r="F125" i="88"/>
  <c r="F4" i="89"/>
  <c r="F7" i="89"/>
  <c r="F9" i="89"/>
  <c r="F11" i="89"/>
  <c r="F13" i="89"/>
  <c r="F15" i="89"/>
  <c r="F17" i="89"/>
  <c r="F19" i="89"/>
  <c r="F21" i="89"/>
  <c r="F23" i="89"/>
  <c r="F25" i="89"/>
  <c r="F27" i="89"/>
  <c r="F29" i="89"/>
  <c r="F31" i="89"/>
  <c r="F33" i="89"/>
  <c r="F35" i="89"/>
  <c r="F37" i="89"/>
  <c r="F39" i="89"/>
  <c r="F41" i="89"/>
  <c r="F43" i="89"/>
  <c r="F45" i="89"/>
  <c r="F47" i="89"/>
  <c r="F50" i="89"/>
  <c r="F52" i="89"/>
  <c r="F54" i="89"/>
  <c r="F57" i="89"/>
  <c r="F59" i="89"/>
  <c r="F61" i="89"/>
  <c r="F63" i="89"/>
  <c r="F65" i="89"/>
  <c r="F68" i="89"/>
  <c r="F70" i="89"/>
  <c r="F72" i="89"/>
  <c r="F74" i="89"/>
  <c r="F76" i="89"/>
  <c r="F78" i="89"/>
  <c r="F80" i="89"/>
  <c r="F82" i="89"/>
  <c r="F84" i="89"/>
  <c r="F86" i="89"/>
  <c r="F88" i="89"/>
  <c r="F90" i="89"/>
  <c r="F92" i="89"/>
  <c r="F94" i="89"/>
  <c r="F96" i="89"/>
  <c r="F98" i="89"/>
  <c r="F100" i="89"/>
  <c r="F102" i="89"/>
  <c r="F104" i="89"/>
  <c r="F106" i="89"/>
  <c r="F110" i="89"/>
  <c r="F113" i="89"/>
  <c r="F115" i="89"/>
  <c r="F119" i="89"/>
  <c r="F122" i="89"/>
  <c r="F125" i="89"/>
  <c r="F4" i="87"/>
  <c r="F7" i="87"/>
  <c r="F9" i="87"/>
  <c r="F11" i="87"/>
  <c r="F13" i="87"/>
  <c r="F15" i="87"/>
  <c r="F17" i="87"/>
  <c r="F19" i="87"/>
  <c r="F21" i="87"/>
  <c r="F23" i="87"/>
  <c r="F25" i="87"/>
  <c r="F27" i="87"/>
  <c r="F29" i="87"/>
  <c r="F31" i="87"/>
  <c r="F33" i="87"/>
  <c r="F35" i="87"/>
  <c r="F37" i="87"/>
  <c r="F39" i="87"/>
  <c r="F41" i="87"/>
  <c r="E2" i="88"/>
  <c r="F5" i="88"/>
  <c r="F8" i="88"/>
  <c r="F10" i="88"/>
  <c r="F12" i="88"/>
  <c r="F14" i="88"/>
  <c r="F16" i="88"/>
  <c r="F18" i="88"/>
  <c r="F20" i="88"/>
  <c r="F22" i="88"/>
  <c r="F24" i="88"/>
  <c r="F26" i="88"/>
  <c r="F28" i="88"/>
  <c r="F30" i="88"/>
  <c r="F32" i="88"/>
  <c r="F34" i="88"/>
  <c r="F36" i="88"/>
  <c r="F38" i="88"/>
  <c r="F40" i="88"/>
  <c r="F42" i="88"/>
  <c r="F44" i="88"/>
  <c r="F46" i="88"/>
  <c r="F48" i="88"/>
  <c r="F51" i="88"/>
  <c r="F53" i="88"/>
  <c r="F55" i="88"/>
  <c r="F58" i="88"/>
  <c r="F60" i="88"/>
  <c r="F62" i="88"/>
  <c r="F64" i="88"/>
  <c r="F66" i="88"/>
  <c r="F69" i="88"/>
  <c r="F71" i="88"/>
  <c r="F73" i="88"/>
  <c r="F75" i="88"/>
  <c r="F77" i="88"/>
  <c r="F79" i="88"/>
  <c r="F81" i="88"/>
  <c r="F83" i="88"/>
  <c r="F85" i="88"/>
  <c r="F87" i="88"/>
  <c r="F89" i="88"/>
  <c r="F91" i="88"/>
  <c r="F93" i="88"/>
  <c r="F95" i="88"/>
  <c r="F97" i="88"/>
  <c r="F99" i="88"/>
  <c r="F101" i="88"/>
  <c r="F103" i="88"/>
  <c r="F105" i="88"/>
  <c r="F108" i="88"/>
  <c r="F112" i="88"/>
  <c r="F114" i="88"/>
  <c r="F117" i="88"/>
  <c r="F121" i="88"/>
  <c r="F124" i="88"/>
  <c r="F126" i="88"/>
  <c r="E2" i="89"/>
  <c r="F5" i="89"/>
  <c r="F8" i="89"/>
  <c r="F10" i="89"/>
  <c r="F12" i="89"/>
  <c r="F14" i="89"/>
  <c r="F16" i="89"/>
  <c r="F18" i="89"/>
  <c r="F20" i="89"/>
  <c r="F22" i="89"/>
  <c r="F24" i="89"/>
  <c r="F26" i="89"/>
  <c r="F28" i="89"/>
  <c r="F30" i="89"/>
  <c r="F32" i="89"/>
  <c r="F34" i="89"/>
  <c r="F36" i="89"/>
  <c r="F38" i="89"/>
  <c r="F40" i="89"/>
  <c r="F42" i="89"/>
  <c r="F44" i="89"/>
  <c r="F46" i="89"/>
  <c r="F48" i="89"/>
  <c r="F51" i="89"/>
  <c r="F53" i="89"/>
  <c r="F55" i="89"/>
  <c r="F58" i="89"/>
  <c r="F60" i="89"/>
  <c r="F62" i="89"/>
  <c r="F64" i="89"/>
  <c r="F66" i="89"/>
  <c r="F69" i="89"/>
  <c r="F71" i="89"/>
  <c r="F73" i="89"/>
  <c r="F75" i="89"/>
  <c r="F77" i="89"/>
  <c r="F79" i="89"/>
  <c r="F81" i="89"/>
  <c r="F83" i="89"/>
  <c r="F85" i="89"/>
  <c r="F87" i="89"/>
  <c r="F89" i="89"/>
  <c r="F91" i="89"/>
  <c r="F93" i="89"/>
  <c r="F95" i="89"/>
  <c r="F97" i="89"/>
  <c r="F99" i="89"/>
  <c r="F101" i="89"/>
  <c r="F103" i="89"/>
  <c r="F105" i="89"/>
  <c r="F108" i="89"/>
  <c r="F112" i="89"/>
  <c r="F114" i="89"/>
  <c r="F117" i="89"/>
  <c r="F121" i="89"/>
  <c r="F124" i="89"/>
  <c r="F126" i="89"/>
  <c r="E2" i="85"/>
  <c r="F4" i="85"/>
  <c r="F5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50" i="85"/>
  <c r="F51" i="85"/>
  <c r="F52" i="85"/>
  <c r="F53" i="85"/>
  <c r="F54" i="85"/>
  <c r="F55" i="85"/>
  <c r="F57" i="85"/>
  <c r="F58" i="85"/>
  <c r="F59" i="85"/>
  <c r="F60" i="85"/>
  <c r="F61" i="85"/>
  <c r="F62" i="85"/>
  <c r="F63" i="85"/>
  <c r="F64" i="85"/>
  <c r="F65" i="85"/>
  <c r="F66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8" i="85"/>
  <c r="F110" i="85"/>
  <c r="F112" i="85"/>
  <c r="F113" i="85"/>
  <c r="F114" i="85"/>
  <c r="F115" i="85"/>
  <c r="F117" i="85"/>
  <c r="F119" i="85"/>
  <c r="F121" i="85"/>
  <c r="F122" i="85"/>
  <c r="F124" i="85"/>
  <c r="F125" i="85"/>
  <c r="F126" i="85"/>
  <c r="E2" i="83"/>
  <c r="F4" i="83"/>
  <c r="F5" i="83"/>
  <c r="F7" i="83"/>
  <c r="F8" i="83"/>
  <c r="F9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50" i="83"/>
  <c r="F51" i="83"/>
  <c r="F52" i="83"/>
  <c r="F53" i="83"/>
  <c r="F54" i="83"/>
  <c r="F55" i="83"/>
  <c r="F57" i="83"/>
  <c r="F58" i="83"/>
  <c r="F59" i="83"/>
  <c r="F60" i="83"/>
  <c r="F61" i="83"/>
  <c r="F62" i="83"/>
  <c r="F63" i="83"/>
  <c r="F64" i="83"/>
  <c r="F65" i="83"/>
  <c r="F66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F104" i="83"/>
  <c r="F105" i="83"/>
  <c r="F106" i="83"/>
  <c r="F108" i="83"/>
  <c r="F110" i="83"/>
  <c r="F112" i="83"/>
  <c r="F113" i="83"/>
  <c r="F114" i="83"/>
  <c r="F115" i="83"/>
  <c r="F117" i="83"/>
  <c r="F119" i="83"/>
  <c r="F121" i="83"/>
  <c r="F122" i="83"/>
  <c r="F124" i="83"/>
  <c r="F125" i="83"/>
  <c r="F126" i="83"/>
  <c r="E2" i="87"/>
  <c r="F5" i="87"/>
  <c r="F8" i="87"/>
  <c r="F10" i="87"/>
  <c r="F12" i="87"/>
  <c r="F14" i="87"/>
  <c r="F16" i="87"/>
  <c r="F18" i="87"/>
  <c r="F20" i="87"/>
  <c r="F22" i="87"/>
  <c r="F24" i="87"/>
  <c r="F26" i="87"/>
  <c r="F28" i="87"/>
  <c r="F30" i="87"/>
  <c r="F32" i="87"/>
  <c r="F34" i="87"/>
  <c r="F36" i="87"/>
  <c r="F38" i="87"/>
  <c r="F40" i="87"/>
  <c r="F42" i="87"/>
  <c r="F44" i="87"/>
  <c r="F46" i="87"/>
  <c r="F43" i="87"/>
  <c r="F48" i="87"/>
  <c r="F51" i="87"/>
  <c r="F53" i="87"/>
  <c r="F55" i="87"/>
  <c r="F58" i="87"/>
  <c r="F60" i="87"/>
  <c r="F62" i="87"/>
  <c r="F64" i="87"/>
  <c r="F66" i="87"/>
  <c r="F69" i="87"/>
  <c r="F71" i="87"/>
  <c r="F73" i="87"/>
  <c r="F75" i="87"/>
  <c r="F77" i="87"/>
  <c r="F79" i="87"/>
  <c r="F81" i="87"/>
  <c r="F83" i="87"/>
  <c r="F85" i="87"/>
  <c r="F87" i="87"/>
  <c r="F89" i="87"/>
  <c r="F91" i="87"/>
  <c r="F93" i="87"/>
  <c r="F95" i="87"/>
  <c r="F97" i="87"/>
  <c r="F99" i="87"/>
  <c r="F101" i="87"/>
  <c r="F103" i="87"/>
  <c r="F105" i="87"/>
  <c r="F108" i="87"/>
  <c r="F112" i="87"/>
  <c r="F114" i="87"/>
  <c r="F117" i="87"/>
  <c r="F121" i="87"/>
  <c r="F124" i="87"/>
  <c r="F126" i="87"/>
  <c r="E2" i="84"/>
  <c r="F4" i="84"/>
  <c r="F5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50" i="84"/>
  <c r="F51" i="84"/>
  <c r="F52" i="84"/>
  <c r="F53" i="84"/>
  <c r="F54" i="84"/>
  <c r="F55" i="84"/>
  <c r="F57" i="84"/>
  <c r="F58" i="84"/>
  <c r="F59" i="84"/>
  <c r="F60" i="84"/>
  <c r="F61" i="84"/>
  <c r="F62" i="84"/>
  <c r="F63" i="84"/>
  <c r="F64" i="84"/>
  <c r="F65" i="84"/>
  <c r="F66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8" i="84"/>
  <c r="F110" i="84"/>
  <c r="F112" i="84"/>
  <c r="F113" i="84"/>
  <c r="F114" i="84"/>
  <c r="F115" i="84"/>
  <c r="F117" i="84"/>
  <c r="F119" i="84"/>
  <c r="F121" i="84"/>
  <c r="F122" i="84"/>
  <c r="F124" i="84"/>
  <c r="F125" i="84"/>
  <c r="F126" i="84"/>
  <c r="E2" i="82"/>
  <c r="F4" i="82"/>
  <c r="F5" i="82"/>
  <c r="F7" i="82"/>
  <c r="F8" i="82"/>
  <c r="F9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50" i="82"/>
  <c r="F51" i="82"/>
  <c r="F52" i="82"/>
  <c r="F53" i="82"/>
  <c r="F54" i="82"/>
  <c r="F55" i="82"/>
  <c r="F57" i="82"/>
  <c r="F58" i="82"/>
  <c r="F59" i="82"/>
  <c r="F60" i="82"/>
  <c r="F61" i="82"/>
  <c r="F62" i="82"/>
  <c r="F63" i="82"/>
  <c r="F64" i="82"/>
  <c r="F65" i="82"/>
  <c r="F66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F104" i="82"/>
  <c r="F105" i="82"/>
  <c r="F106" i="82"/>
  <c r="F108" i="82"/>
  <c r="F110" i="82"/>
  <c r="F112" i="82"/>
  <c r="F113" i="82"/>
  <c r="F114" i="82"/>
  <c r="F115" i="82"/>
  <c r="F117" i="82"/>
  <c r="F119" i="82"/>
  <c r="F121" i="82"/>
  <c r="F122" i="82"/>
  <c r="F124" i="82"/>
  <c r="F125" i="82"/>
  <c r="F126" i="82"/>
  <c r="E2" i="86"/>
  <c r="F5" i="86"/>
  <c r="F8" i="86"/>
  <c r="F10" i="86"/>
  <c r="F12" i="86"/>
  <c r="F14" i="86"/>
  <c r="F16" i="86"/>
  <c r="F18" i="86"/>
  <c r="F20" i="86"/>
  <c r="F22" i="86"/>
  <c r="F24" i="86"/>
  <c r="F26" i="86"/>
  <c r="F28" i="86"/>
  <c r="F30" i="86"/>
  <c r="F32" i="86"/>
  <c r="F34" i="86"/>
  <c r="F36" i="86"/>
  <c r="F38" i="86"/>
  <c r="F40" i="86"/>
  <c r="F42" i="86"/>
  <c r="F44" i="86"/>
  <c r="F46" i="86"/>
  <c r="F48" i="86"/>
  <c r="F51" i="86"/>
  <c r="F53" i="86"/>
  <c r="F55" i="86"/>
  <c r="F58" i="86"/>
  <c r="F60" i="86"/>
  <c r="F62" i="86"/>
  <c r="F64" i="86"/>
  <c r="F66" i="86"/>
  <c r="F69" i="86"/>
  <c r="F71" i="86"/>
  <c r="F73" i="86"/>
  <c r="F75" i="86"/>
  <c r="F77" i="86"/>
  <c r="F79" i="86"/>
  <c r="F81" i="86"/>
  <c r="F83" i="86"/>
  <c r="F85" i="86"/>
  <c r="F87" i="86"/>
  <c r="F89" i="86"/>
  <c r="F91" i="86"/>
  <c r="F93" i="86"/>
  <c r="F95" i="86"/>
  <c r="F97" i="86"/>
  <c r="F99" i="86"/>
  <c r="F101" i="86"/>
  <c r="F103" i="86"/>
  <c r="F105" i="86"/>
  <c r="F108" i="86"/>
  <c r="F112" i="86"/>
  <c r="F114" i="86"/>
  <c r="F117" i="86"/>
  <c r="F121" i="86"/>
  <c r="F124" i="86"/>
  <c r="F126" i="86"/>
  <c r="E2" i="14"/>
  <c r="F5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1" i="14"/>
  <c r="F53" i="14"/>
  <c r="F55" i="14"/>
  <c r="F58" i="14"/>
  <c r="F60" i="14"/>
  <c r="F62" i="14"/>
  <c r="F64" i="14"/>
  <c r="F66" i="14"/>
  <c r="F69" i="14"/>
  <c r="F71" i="14"/>
  <c r="F73" i="14"/>
  <c r="F75" i="14"/>
  <c r="F77" i="14"/>
  <c r="F79" i="14"/>
  <c r="F81" i="14"/>
  <c r="F83" i="14"/>
  <c r="F85" i="14"/>
  <c r="F87" i="14"/>
  <c r="F89" i="14"/>
  <c r="F91" i="14"/>
  <c r="F93" i="14"/>
  <c r="F95" i="14"/>
  <c r="F97" i="14"/>
  <c r="F99" i="14"/>
  <c r="F101" i="14"/>
  <c r="F103" i="14"/>
  <c r="F105" i="14"/>
  <c r="F108" i="14"/>
  <c r="F112" i="14"/>
  <c r="F114" i="14"/>
  <c r="F117" i="14"/>
  <c r="F121" i="14"/>
  <c r="F124" i="14"/>
  <c r="F126" i="14"/>
  <c r="E2" i="62"/>
  <c r="F45" i="87"/>
  <c r="F47" i="87"/>
  <c r="F50" i="87"/>
  <c r="F52" i="87"/>
  <c r="F54" i="87"/>
  <c r="F57" i="87"/>
  <c r="F59" i="87"/>
  <c r="F61" i="87"/>
  <c r="F63" i="87"/>
  <c r="F65" i="87"/>
  <c r="F68" i="87"/>
  <c r="F70" i="87"/>
  <c r="F72" i="87"/>
  <c r="F74" i="87"/>
  <c r="F76" i="87"/>
  <c r="F78" i="87"/>
  <c r="F80" i="87"/>
  <c r="F82" i="87"/>
  <c r="F84" i="87"/>
  <c r="F86" i="87"/>
  <c r="F88" i="87"/>
  <c r="F90" i="87"/>
  <c r="F92" i="87"/>
  <c r="F94" i="87"/>
  <c r="F96" i="87"/>
  <c r="F98" i="87"/>
  <c r="F100" i="87"/>
  <c r="F102" i="87"/>
  <c r="F104" i="87"/>
  <c r="F106" i="87"/>
  <c r="F110" i="87"/>
  <c r="F113" i="87"/>
  <c r="F115" i="87"/>
  <c r="F119" i="87"/>
  <c r="F122" i="87"/>
  <c r="F125" i="87"/>
  <c r="F4" i="86"/>
  <c r="F7" i="86"/>
  <c r="F9" i="86"/>
  <c r="F11" i="86"/>
  <c r="F13" i="86"/>
  <c r="F15" i="86"/>
  <c r="F17" i="86"/>
  <c r="F19" i="86"/>
  <c r="F21" i="86"/>
  <c r="F23" i="86"/>
  <c r="F25" i="86"/>
  <c r="F27" i="86"/>
  <c r="F29" i="86"/>
  <c r="F31" i="86"/>
  <c r="F33" i="86"/>
  <c r="F35" i="86"/>
  <c r="F37" i="86"/>
  <c r="F39" i="86"/>
  <c r="F41" i="86"/>
  <c r="F43" i="86"/>
  <c r="F45" i="86"/>
  <c r="F47" i="86"/>
  <c r="F50" i="86"/>
  <c r="F52" i="86"/>
  <c r="F54" i="86"/>
  <c r="F57" i="86"/>
  <c r="F59" i="86"/>
  <c r="F61" i="86"/>
  <c r="F63" i="86"/>
  <c r="F65" i="86"/>
  <c r="F68" i="86"/>
  <c r="F70" i="86"/>
  <c r="F72" i="86"/>
  <c r="F74" i="86"/>
  <c r="F76" i="86"/>
  <c r="F78" i="86"/>
  <c r="F80" i="86"/>
  <c r="F82" i="86"/>
  <c r="F84" i="86"/>
  <c r="F86" i="86"/>
  <c r="F88" i="86"/>
  <c r="F90" i="86"/>
  <c r="F92" i="86"/>
  <c r="F94" i="86"/>
  <c r="F96" i="86"/>
  <c r="F98" i="86"/>
  <c r="F100" i="86"/>
  <c r="F102" i="86"/>
  <c r="F104" i="86"/>
  <c r="F106" i="86"/>
  <c r="F110" i="86"/>
  <c r="F113" i="86"/>
  <c r="F115" i="86"/>
  <c r="F119" i="86"/>
  <c r="F122" i="86"/>
  <c r="F125" i="86"/>
  <c r="F4" i="14"/>
  <c r="F7" i="14"/>
  <c r="F9" i="14"/>
  <c r="F11" i="14"/>
  <c r="F13" i="14"/>
  <c r="F15" i="14"/>
  <c r="F17" i="14"/>
  <c r="F19" i="14"/>
  <c r="F21" i="14"/>
  <c r="F23" i="14"/>
  <c r="F25" i="14"/>
  <c r="F27" i="14"/>
  <c r="F29" i="14"/>
  <c r="F31" i="14"/>
  <c r="F33" i="14"/>
  <c r="F35" i="14"/>
  <c r="F37" i="14"/>
  <c r="F39" i="14"/>
  <c r="F41" i="14"/>
  <c r="F43" i="14"/>
  <c r="F45" i="14"/>
  <c r="F47" i="14"/>
  <c r="F50" i="14"/>
  <c r="F52" i="14"/>
  <c r="F54" i="14"/>
  <c r="F57" i="14"/>
  <c r="F59" i="14"/>
  <c r="F61" i="14"/>
  <c r="F63" i="14"/>
  <c r="F65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F110" i="14"/>
  <c r="F113" i="14"/>
  <c r="F115" i="14"/>
  <c r="F119" i="14"/>
  <c r="F122" i="14"/>
  <c r="F125" i="14"/>
  <c r="A4" i="34"/>
  <c r="B3" i="97"/>
  <c r="Q1453" i="28"/>
  <c r="N1453" i="28"/>
  <c r="O1455" i="28"/>
  <c r="M1435" i="28"/>
  <c r="X1413" i="28"/>
  <c r="U1413" i="28"/>
  <c r="Q1413" i="28"/>
  <c r="N1413" i="28"/>
  <c r="O1415" i="28"/>
  <c r="O1401" i="28"/>
  <c r="M1386" i="28"/>
  <c r="M1278" i="28"/>
  <c r="W1240" i="28"/>
  <c r="T1240" i="28"/>
  <c r="M1240" i="28"/>
  <c r="X864" i="28"/>
  <c r="U864" i="28"/>
  <c r="Q864" i="28"/>
  <c r="M864" i="28"/>
  <c r="X777" i="28"/>
  <c r="U777" i="28"/>
  <c r="Q777" i="28"/>
  <c r="O779" i="28"/>
  <c r="X420" i="28"/>
  <c r="X417" i="28" s="1"/>
  <c r="U420" i="28"/>
  <c r="U417" i="28" s="1"/>
  <c r="Q420" i="28"/>
  <c r="Q417" i="28" s="1"/>
  <c r="O422" i="28"/>
  <c r="W335" i="28"/>
  <c r="T335" i="28"/>
  <c r="M335" i="28"/>
  <c r="Q261" i="28"/>
  <c r="M261" i="28"/>
  <c r="Q1507" i="28"/>
  <c r="Q1509" i="28" s="1"/>
  <c r="Q16" i="28"/>
  <c r="M16" i="28"/>
  <c r="M1507" i="28"/>
  <c r="M1509" i="28" s="1"/>
  <c r="N1453" i="29"/>
  <c r="O1388" i="29"/>
  <c r="O1345" i="29"/>
  <c r="O1280" i="29"/>
  <c r="O1256" i="29"/>
  <c r="V1222" i="29"/>
  <c r="S1222" i="29"/>
  <c r="W1052" i="25" s="1"/>
  <c r="O1228" i="29"/>
  <c r="O1199" i="29"/>
  <c r="T331" i="29"/>
  <c r="D13" i="93"/>
  <c r="D13" i="94"/>
  <c r="D13" i="92"/>
  <c r="D13" i="91"/>
  <c r="D13" i="26"/>
  <c r="Q10" i="29"/>
  <c r="B2" i="18"/>
  <c r="C2" i="16"/>
  <c r="B1" i="88"/>
  <c r="B1" i="89"/>
  <c r="B1" i="85"/>
  <c r="B1" i="83"/>
  <c r="B1" i="87"/>
  <c r="B1" i="84"/>
  <c r="B1" i="82"/>
  <c r="B1" i="86"/>
  <c r="B1" i="14"/>
  <c r="B1" i="62"/>
  <c r="K1" i="11"/>
  <c r="K1" i="31"/>
  <c r="K1" i="76"/>
  <c r="K1" i="30"/>
  <c r="K1" i="29"/>
  <c r="K1" i="28"/>
  <c r="M1453" i="28"/>
  <c r="Q1435" i="28"/>
  <c r="N1435" i="28"/>
  <c r="O1435" i="28" s="1"/>
  <c r="O1437" i="28"/>
  <c r="O1427" i="28"/>
  <c r="W1413" i="28"/>
  <c r="T1413" i="28"/>
  <c r="M1413" i="28"/>
  <c r="Q1386" i="28"/>
  <c r="Q1382" i="28" s="1"/>
  <c r="N1386" i="28"/>
  <c r="O1388" i="28"/>
  <c r="Q1278" i="28"/>
  <c r="O1280" i="28"/>
  <c r="W1256" i="28"/>
  <c r="W1222" i="28" s="1"/>
  <c r="T1256" i="28"/>
  <c r="O1258" i="28"/>
  <c r="M1256" i="28"/>
  <c r="O1256" i="28" s="1"/>
  <c r="X1240" i="28"/>
  <c r="X1222" i="28" s="1"/>
  <c r="U1240" i="28"/>
  <c r="U1222" i="28" s="1"/>
  <c r="Q1240" i="28"/>
  <c r="Q1222" i="28" s="1"/>
  <c r="N1240" i="28"/>
  <c r="O1240" i="28" s="1"/>
  <c r="O1242" i="28"/>
  <c r="T1222" i="28"/>
  <c r="W864" i="28"/>
  <c r="T864" i="28"/>
  <c r="W777" i="28"/>
  <c r="T777" i="28"/>
  <c r="M777" i="28"/>
  <c r="O501" i="28"/>
  <c r="W420" i="28"/>
  <c r="W417" i="28" s="1"/>
  <c r="T420" i="28"/>
  <c r="T417" i="28" s="1"/>
  <c r="M420" i="28"/>
  <c r="M417" i="28" s="1"/>
  <c r="X335" i="28"/>
  <c r="X331" i="28" s="1"/>
  <c r="X1510" i="28" s="1"/>
  <c r="U335" i="28"/>
  <c r="U331" i="28" s="1"/>
  <c r="U1510" i="28" s="1"/>
  <c r="Q335" i="28"/>
  <c r="Q331" i="28" s="1"/>
  <c r="N335" i="28"/>
  <c r="O337" i="28"/>
  <c r="Q117" i="28"/>
  <c r="M117" i="28"/>
  <c r="I24" i="77"/>
  <c r="G24" i="77"/>
  <c r="O1437" i="29"/>
  <c r="O1427" i="29"/>
  <c r="M1413" i="29"/>
  <c r="S1178" i="25" s="1"/>
  <c r="Q1382" i="29"/>
  <c r="U1162" i="25" s="1"/>
  <c r="O1271" i="29"/>
  <c r="O1248" i="29"/>
  <c r="M1240" i="29"/>
  <c r="S1058" i="25" s="1"/>
  <c r="W1222" i="29"/>
  <c r="T1222" i="29"/>
  <c r="X1052" i="25" s="1"/>
  <c r="Q1222" i="29"/>
  <c r="U1052" i="25" s="1"/>
  <c r="Q1510" i="29"/>
  <c r="Q1512" i="29" s="1"/>
  <c r="Q1513" i="29" s="1"/>
  <c r="U1241" i="25" s="1"/>
  <c r="W417" i="29"/>
  <c r="W331" i="29" s="1"/>
  <c r="W1510" i="29" s="1"/>
  <c r="N1345" i="28"/>
  <c r="O1345" i="28" s="1"/>
  <c r="N1328" i="28"/>
  <c r="O1328" i="28" s="1"/>
  <c r="N1228" i="28"/>
  <c r="N1199" i="28"/>
  <c r="O1199" i="28" s="1"/>
  <c r="N1125" i="28"/>
  <c r="O1125" i="28" s="1"/>
  <c r="N1051" i="28"/>
  <c r="O1051" i="28" s="1"/>
  <c r="N977" i="28"/>
  <c r="O977" i="28" s="1"/>
  <c r="N867" i="28"/>
  <c r="N837" i="28"/>
  <c r="O837" i="28" s="1"/>
  <c r="N827" i="28"/>
  <c r="O827" i="28" s="1"/>
  <c r="N751" i="28"/>
  <c r="O751" i="28" s="1"/>
  <c r="N719" i="28"/>
  <c r="O719" i="28" s="1"/>
  <c r="N701" i="28"/>
  <c r="O701" i="28" s="1"/>
  <c r="N689" i="28"/>
  <c r="O689" i="28" s="1"/>
  <c r="N619" i="28"/>
  <c r="O619" i="28" s="1"/>
  <c r="N609" i="28"/>
  <c r="O609" i="28" s="1"/>
  <c r="N601" i="28"/>
  <c r="O601" i="28" s="1"/>
  <c r="N569" i="28"/>
  <c r="O569" i="28" s="1"/>
  <c r="N555" i="28"/>
  <c r="O555" i="28" s="1"/>
  <c r="N536" i="28"/>
  <c r="O536" i="28" s="1"/>
  <c r="N316" i="28"/>
  <c r="N308" i="28"/>
  <c r="O308" i="28" s="1"/>
  <c r="N268" i="28"/>
  <c r="O268" i="28" s="1"/>
  <c r="N263" i="28"/>
  <c r="N249" i="28"/>
  <c r="O249" i="28" s="1"/>
  <c r="N235" i="28"/>
  <c r="O235" i="28" s="1"/>
  <c r="N119" i="28"/>
  <c r="N89" i="28"/>
  <c r="N76" i="28"/>
  <c r="O76" i="28" s="1"/>
  <c r="N35" i="28"/>
  <c r="O35" i="28" s="1"/>
  <c r="N18" i="28"/>
  <c r="M1455" i="29"/>
  <c r="N1435" i="29"/>
  <c r="N1386" i="29"/>
  <c r="N1278" i="29"/>
  <c r="N1226" i="29"/>
  <c r="M1125" i="29"/>
  <c r="M867" i="29"/>
  <c r="D45" i="18"/>
  <c r="H45" i="18" s="1"/>
  <c r="M837" i="29"/>
  <c r="O840" i="29"/>
  <c r="M805" i="29"/>
  <c r="V777" i="29"/>
  <c r="S777" i="29"/>
  <c r="W650" i="25" s="1"/>
  <c r="N777" i="29"/>
  <c r="C14" i="52"/>
  <c r="O694" i="29"/>
  <c r="M609" i="29"/>
  <c r="S502" i="25" s="1"/>
  <c r="O612" i="29"/>
  <c r="N569" i="29"/>
  <c r="O579" i="29"/>
  <c r="M569" i="29"/>
  <c r="S468" i="25" s="1"/>
  <c r="O555" i="29"/>
  <c r="M511" i="29"/>
  <c r="M501" i="29"/>
  <c r="S412" i="25" s="1"/>
  <c r="O504" i="29"/>
  <c r="N453" i="29"/>
  <c r="O456" i="29"/>
  <c r="M453" i="29"/>
  <c r="N435" i="29"/>
  <c r="O438" i="29"/>
  <c r="M435" i="29"/>
  <c r="C51" i="18"/>
  <c r="G51" i="18" s="1"/>
  <c r="O432" i="29"/>
  <c r="V420" i="29"/>
  <c r="V417" i="29" s="1"/>
  <c r="V331" i="29" s="1"/>
  <c r="V1510" i="29" s="1"/>
  <c r="S420" i="29"/>
  <c r="D24" i="18"/>
  <c r="H24" i="18" s="1"/>
  <c r="M337" i="29"/>
  <c r="M316" i="29"/>
  <c r="M308" i="29"/>
  <c r="S253" i="25" s="1"/>
  <c r="O311" i="29"/>
  <c r="M268" i="29"/>
  <c r="N261" i="29"/>
  <c r="M249" i="29"/>
  <c r="S207" i="25" s="1"/>
  <c r="O252" i="29"/>
  <c r="O209" i="29"/>
  <c r="N119" i="29"/>
  <c r="M119" i="29"/>
  <c r="O99" i="29"/>
  <c r="O97" i="29" s="1"/>
  <c r="E19" i="52"/>
  <c r="E11" i="52"/>
  <c r="O1495" i="30"/>
  <c r="O1444" i="30"/>
  <c r="M1435" i="30"/>
  <c r="S2431" i="25" s="1"/>
  <c r="O1415" i="30"/>
  <c r="M1278" i="30"/>
  <c r="S2314" i="25" s="1"/>
  <c r="O1280" i="30"/>
  <c r="O1256" i="30"/>
  <c r="O1233" i="30"/>
  <c r="V1222" i="30"/>
  <c r="S1222" i="30"/>
  <c r="W2292" i="25" s="1"/>
  <c r="M1226" i="30"/>
  <c r="O1051" i="30"/>
  <c r="M864" i="30"/>
  <c r="S1957" i="25" s="1"/>
  <c r="O867" i="30"/>
  <c r="O850" i="30"/>
  <c r="O827" i="30"/>
  <c r="O751" i="30"/>
  <c r="O609" i="30"/>
  <c r="O453" i="30"/>
  <c r="V331" i="30"/>
  <c r="V1510" i="30" s="1"/>
  <c r="S331" i="30"/>
  <c r="N1511" i="30"/>
  <c r="O1511" i="30" s="1"/>
  <c r="O1508" i="30"/>
  <c r="O35" i="30"/>
  <c r="M16" i="30"/>
  <c r="O18" i="30"/>
  <c r="F41" i="102"/>
  <c r="E41" i="102"/>
  <c r="C52" i="102"/>
  <c r="F52" i="102" s="1"/>
  <c r="E15" i="53"/>
  <c r="E13" i="53"/>
  <c r="E9" i="53"/>
  <c r="E7" i="53"/>
  <c r="E5" i="53"/>
  <c r="O1455" i="76"/>
  <c r="O1401" i="76"/>
  <c r="M1386" i="76"/>
  <c r="O1345" i="76"/>
  <c r="O1242" i="76"/>
  <c r="W1222" i="76"/>
  <c r="T1222" i="76"/>
  <c r="X6012" i="25" s="1"/>
  <c r="Q1222" i="76"/>
  <c r="U6012" i="25" s="1"/>
  <c r="Q1510" i="76"/>
  <c r="Q1512" i="76" s="1"/>
  <c r="O1226" i="76"/>
  <c r="O1199" i="76"/>
  <c r="O779" i="76"/>
  <c r="O751" i="76"/>
  <c r="S331" i="76"/>
  <c r="O316" i="76"/>
  <c r="O268" i="76"/>
  <c r="M261" i="76"/>
  <c r="S5174" i="25" s="1"/>
  <c r="O35" i="76"/>
  <c r="M16" i="76"/>
  <c r="M1507" i="76"/>
  <c r="M1509" i="76" s="1"/>
  <c r="O18" i="76"/>
  <c r="O1444" i="31"/>
  <c r="M1435" i="31"/>
  <c r="S4911" i="25" s="1"/>
  <c r="O1415" i="31"/>
  <c r="O1386" i="31"/>
  <c r="O1345" i="31"/>
  <c r="W330" i="31"/>
  <c r="W330" i="76"/>
  <c r="W330" i="30"/>
  <c r="T330" i="31"/>
  <c r="T330" i="76"/>
  <c r="T330" i="30"/>
  <c r="O102" i="28"/>
  <c r="O99" i="28" s="1"/>
  <c r="O97" i="28" s="1"/>
  <c r="E5" i="16"/>
  <c r="E2" i="55"/>
  <c r="E2" i="54"/>
  <c r="E2" i="53"/>
  <c r="E2" i="52"/>
  <c r="E2" i="77"/>
  <c r="O1488" i="29"/>
  <c r="O1467" i="29"/>
  <c r="O1442" i="29"/>
  <c r="O1430" i="29"/>
  <c r="O1391" i="29"/>
  <c r="O1348" i="29"/>
  <c r="O1285" i="29"/>
  <c r="O1274" i="29"/>
  <c r="O1261" i="29"/>
  <c r="O1258" i="29" s="1"/>
  <c r="O1252" i="29"/>
  <c r="O1231" i="29"/>
  <c r="O1202" i="29"/>
  <c r="M1051" i="29"/>
  <c r="M977" i="29"/>
  <c r="S824" i="25" s="1"/>
  <c r="O980" i="29"/>
  <c r="W864" i="29"/>
  <c r="T864" i="29"/>
  <c r="X717" i="25" s="1"/>
  <c r="Q864" i="29"/>
  <c r="N864" i="29"/>
  <c r="M850" i="29"/>
  <c r="O853" i="29"/>
  <c r="D42" i="18"/>
  <c r="H42" i="18" s="1"/>
  <c r="M779" i="29"/>
  <c r="O782" i="29"/>
  <c r="M751" i="29"/>
  <c r="M719" i="29"/>
  <c r="S600" i="25" s="1"/>
  <c r="O722" i="29"/>
  <c r="O695" i="29"/>
  <c r="C15" i="52"/>
  <c r="C12" i="52"/>
  <c r="M689" i="29"/>
  <c r="S576" i="25" s="1"/>
  <c r="O692" i="29"/>
  <c r="O609" i="29"/>
  <c r="D51" i="18"/>
  <c r="H51" i="18" s="1"/>
  <c r="O567" i="29"/>
  <c r="M555" i="29"/>
  <c r="S457" i="25" s="1"/>
  <c r="O558" i="29"/>
  <c r="M536" i="29"/>
  <c r="O539" i="29"/>
  <c r="M422" i="29"/>
  <c r="O425" i="29"/>
  <c r="Q420" i="29"/>
  <c r="O308" i="29"/>
  <c r="M263" i="29"/>
  <c r="O266" i="29"/>
  <c r="O249" i="29"/>
  <c r="C11" i="52"/>
  <c r="Q117" i="29"/>
  <c r="U83" i="25" s="1"/>
  <c r="O18" i="29"/>
  <c r="E16" i="52"/>
  <c r="E14" i="52"/>
  <c r="E12" i="52"/>
  <c r="H24" i="52"/>
  <c r="F24" i="52"/>
  <c r="M1453" i="30"/>
  <c r="S2440" i="25" s="1"/>
  <c r="O1455" i="30"/>
  <c r="O1435" i="30"/>
  <c r="O1401" i="30"/>
  <c r="M1386" i="30"/>
  <c r="O1345" i="30"/>
  <c r="O1278" i="30"/>
  <c r="M1256" i="30"/>
  <c r="S2305" i="25" s="1"/>
  <c r="O1242" i="30"/>
  <c r="W1222" i="30"/>
  <c r="T1222" i="30"/>
  <c r="X2292" i="25" s="1"/>
  <c r="Q1222" i="30"/>
  <c r="U2292" i="25" s="1"/>
  <c r="O1199" i="30"/>
  <c r="M777" i="30"/>
  <c r="S1890" i="25" s="1"/>
  <c r="O779" i="30"/>
  <c r="O719" i="30"/>
  <c r="O689" i="30"/>
  <c r="Q1510" i="30"/>
  <c r="Q1512" i="30" s="1"/>
  <c r="O511" i="30"/>
  <c r="W417" i="30"/>
  <c r="T417" i="30"/>
  <c r="X1580" i="25" s="1"/>
  <c r="Q420" i="30"/>
  <c r="M420" i="30"/>
  <c r="W331" i="30"/>
  <c r="W1510" i="30" s="1"/>
  <c r="T331" i="30"/>
  <c r="O316" i="30"/>
  <c r="Q1507" i="30"/>
  <c r="Q1509" i="30" s="1"/>
  <c r="Q1513" i="30" s="1"/>
  <c r="U2481" i="25" s="1"/>
  <c r="M261" i="30"/>
  <c r="S1454" i="25" s="1"/>
  <c r="O263" i="30"/>
  <c r="O249" i="30"/>
  <c r="Q11" i="30"/>
  <c r="U1242" i="25" s="1"/>
  <c r="E52" i="102"/>
  <c r="D24" i="53"/>
  <c r="I24" i="53"/>
  <c r="G24" i="53"/>
  <c r="O1444" i="76"/>
  <c r="M1435" i="76"/>
  <c r="S6151" i="25" s="1"/>
  <c r="O1415" i="76"/>
  <c r="Q1382" i="76"/>
  <c r="U6122" i="25" s="1"/>
  <c r="O1386" i="76"/>
  <c r="O1256" i="76"/>
  <c r="V1222" i="76"/>
  <c r="S1222" i="76"/>
  <c r="W6012" i="25" s="1"/>
  <c r="M1222" i="76"/>
  <c r="S6012" i="25" s="1"/>
  <c r="O1051" i="76"/>
  <c r="M864" i="76"/>
  <c r="S5677" i="25" s="1"/>
  <c r="O867" i="76"/>
  <c r="O850" i="76"/>
  <c r="O827" i="76"/>
  <c r="O701" i="76"/>
  <c r="M420" i="76"/>
  <c r="V417" i="76"/>
  <c r="V331" i="76" s="1"/>
  <c r="V1510" i="76" s="1"/>
  <c r="S417" i="76"/>
  <c r="W5300" i="25" s="1"/>
  <c r="O422" i="76"/>
  <c r="W331" i="76"/>
  <c r="W1510" i="76" s="1"/>
  <c r="T331" i="76"/>
  <c r="Q331" i="76"/>
  <c r="U5227" i="25" s="1"/>
  <c r="O261" i="76"/>
  <c r="O1508" i="76"/>
  <c r="N1511" i="76"/>
  <c r="O1511" i="76" s="1"/>
  <c r="Q1507" i="76"/>
  <c r="Q1509" i="76" s="1"/>
  <c r="N1507" i="76"/>
  <c r="Q11" i="76"/>
  <c r="U4962" i="25" s="1"/>
  <c r="O1455" i="31"/>
  <c r="O1435" i="31"/>
  <c r="O1401" i="31"/>
  <c r="M1386" i="31"/>
  <c r="M1278" i="31"/>
  <c r="S4794" i="25" s="1"/>
  <c r="O1280" i="31"/>
  <c r="M89" i="29"/>
  <c r="M35" i="29"/>
  <c r="O35" i="29" s="1"/>
  <c r="N16" i="29"/>
  <c r="M1473" i="30"/>
  <c r="N1453" i="30"/>
  <c r="N1413" i="30"/>
  <c r="N1382" i="30" s="1"/>
  <c r="N1240" i="30"/>
  <c r="N864" i="30"/>
  <c r="N777" i="30"/>
  <c r="N420" i="30"/>
  <c r="M337" i="30"/>
  <c r="M268" i="30"/>
  <c r="N261" i="30"/>
  <c r="M119" i="30"/>
  <c r="M1507" i="30" s="1"/>
  <c r="M1509" i="30" s="1"/>
  <c r="N16" i="30"/>
  <c r="C19" i="53"/>
  <c r="C16" i="53"/>
  <c r="C14" i="53"/>
  <c r="E14" i="53" s="1"/>
  <c r="C12" i="53"/>
  <c r="C10" i="53"/>
  <c r="C8" i="53"/>
  <c r="C6" i="53"/>
  <c r="C4" i="53"/>
  <c r="N1453" i="76"/>
  <c r="N1413" i="76"/>
  <c r="M1280" i="76"/>
  <c r="N1240" i="76"/>
  <c r="N864" i="76"/>
  <c r="N777" i="76"/>
  <c r="N420" i="76"/>
  <c r="M337" i="76"/>
  <c r="N16" i="76"/>
  <c r="N1453" i="31"/>
  <c r="N1413" i="31"/>
  <c r="W1278" i="31"/>
  <c r="T1278" i="31"/>
  <c r="X4794" i="25" s="1"/>
  <c r="Q1278" i="31"/>
  <c r="U4794" i="25" s="1"/>
  <c r="N1278" i="31"/>
  <c r="V1240" i="31"/>
  <c r="V1222" i="31" s="1"/>
  <c r="S1240" i="31"/>
  <c r="W4778" i="25" s="1"/>
  <c r="N1240" i="31"/>
  <c r="W864" i="31"/>
  <c r="T864" i="31"/>
  <c r="X4437" i="25" s="1"/>
  <c r="Q864" i="31"/>
  <c r="U4437" i="25" s="1"/>
  <c r="O719" i="31"/>
  <c r="M420" i="31"/>
  <c r="S331" i="31"/>
  <c r="O263" i="31"/>
  <c r="O249" i="31"/>
  <c r="N117" i="31"/>
  <c r="O99" i="31"/>
  <c r="O97" i="31" s="1"/>
  <c r="Q11" i="31"/>
  <c r="U3722" i="25" s="1"/>
  <c r="E19" i="54"/>
  <c r="E23" i="54"/>
  <c r="E18" i="54"/>
  <c r="O1437" i="11"/>
  <c r="O1427" i="11"/>
  <c r="M1413" i="11"/>
  <c r="S3658" i="25" s="1"/>
  <c r="O1401" i="11"/>
  <c r="M1386" i="11"/>
  <c r="M1278" i="11"/>
  <c r="S3554" i="25" s="1"/>
  <c r="O1271" i="11"/>
  <c r="M1256" i="11"/>
  <c r="S3545" i="25" s="1"/>
  <c r="O1242" i="11"/>
  <c r="Q1222" i="11"/>
  <c r="U3532" i="25" s="1"/>
  <c r="Q1510" i="11"/>
  <c r="Q1512" i="11" s="1"/>
  <c r="O1226" i="11"/>
  <c r="O1199" i="11"/>
  <c r="O1051" i="11"/>
  <c r="O977" i="11"/>
  <c r="O867" i="11"/>
  <c r="O850" i="11"/>
  <c r="O751" i="11"/>
  <c r="O719" i="11"/>
  <c r="O609" i="11"/>
  <c r="M420" i="11"/>
  <c r="O396" i="11"/>
  <c r="M335" i="11"/>
  <c r="O337" i="11"/>
  <c r="O316" i="11"/>
  <c r="O99" i="11"/>
  <c r="O97" i="11" s="1"/>
  <c r="Q1507" i="11"/>
  <c r="Q1509" i="11" s="1"/>
  <c r="O76" i="11"/>
  <c r="Q11" i="11"/>
  <c r="U2482" i="25" s="1"/>
  <c r="F41" i="100"/>
  <c r="E41" i="100"/>
  <c r="C52" i="100"/>
  <c r="F52" i="100" s="1"/>
  <c r="Q335" i="29"/>
  <c r="N335" i="29"/>
  <c r="O122" i="29"/>
  <c r="O41" i="29"/>
  <c r="O21" i="29"/>
  <c r="C52" i="104"/>
  <c r="F52" i="104" s="1"/>
  <c r="D18" i="52"/>
  <c r="D23" i="52" s="1"/>
  <c r="D11" i="52"/>
  <c r="N1510" i="30"/>
  <c r="N1507" i="30"/>
  <c r="O1498" i="30"/>
  <c r="O1458" i="30"/>
  <c r="O1447" i="30"/>
  <c r="O1418" i="30"/>
  <c r="O1404" i="30"/>
  <c r="O1348" i="30"/>
  <c r="O1268" i="30"/>
  <c r="O1264" i="30" s="1"/>
  <c r="O1245" i="30"/>
  <c r="O1236" i="30"/>
  <c r="O1202" i="30"/>
  <c r="O1054" i="30"/>
  <c r="O870" i="30"/>
  <c r="O853" i="30"/>
  <c r="O830" i="30"/>
  <c r="O782" i="30"/>
  <c r="O754" i="30"/>
  <c r="O722" i="30"/>
  <c r="O695" i="30"/>
  <c r="O693" i="30"/>
  <c r="O692" i="30"/>
  <c r="O613" i="30"/>
  <c r="O526" i="30"/>
  <c r="O469" i="30"/>
  <c r="O319" i="30"/>
  <c r="O266" i="30"/>
  <c r="O252" i="30"/>
  <c r="O207" i="30"/>
  <c r="O205" i="30"/>
  <c r="O203" i="30"/>
  <c r="O38" i="30"/>
  <c r="O22" i="30"/>
  <c r="O1458" i="76"/>
  <c r="O1447" i="76"/>
  <c r="O1418" i="76"/>
  <c r="O1404" i="76"/>
  <c r="O1348" i="76"/>
  <c r="O1268" i="76"/>
  <c r="O1264" i="76" s="1"/>
  <c r="O1245" i="76"/>
  <c r="O1216" i="76"/>
  <c r="O1054" i="76"/>
  <c r="O870" i="76"/>
  <c r="O853" i="76"/>
  <c r="O830" i="76"/>
  <c r="O782" i="76"/>
  <c r="O754" i="76"/>
  <c r="O704" i="76"/>
  <c r="O427" i="76"/>
  <c r="O319" i="76"/>
  <c r="O271" i="76"/>
  <c r="O38" i="76"/>
  <c r="O21" i="76"/>
  <c r="O1458" i="31"/>
  <c r="O1447" i="31"/>
  <c r="O1418" i="31"/>
  <c r="O1404" i="31"/>
  <c r="O1348" i="31"/>
  <c r="O1287" i="31"/>
  <c r="M1264" i="31"/>
  <c r="S4789" i="25" s="1"/>
  <c r="O1268" i="31"/>
  <c r="O1264" i="31" s="1"/>
  <c r="W1256" i="31"/>
  <c r="W1222" i="31" s="1"/>
  <c r="T1256" i="31"/>
  <c r="X4785" i="25" s="1"/>
  <c r="Q1256" i="31"/>
  <c r="U4785" i="25" s="1"/>
  <c r="M1242" i="31"/>
  <c r="O1245" i="31"/>
  <c r="N1226" i="31"/>
  <c r="M1199" i="31"/>
  <c r="S4754" i="25" s="1"/>
  <c r="O1202" i="31"/>
  <c r="M1051" i="31"/>
  <c r="S4614" i="25" s="1"/>
  <c r="O1054" i="31"/>
  <c r="M867" i="31"/>
  <c r="V864" i="31"/>
  <c r="S864" i="31"/>
  <c r="W4437" i="25" s="1"/>
  <c r="O850" i="31"/>
  <c r="O777" i="31"/>
  <c r="V417" i="31"/>
  <c r="V331" i="31" s="1"/>
  <c r="V1510" i="31" s="1"/>
  <c r="S417" i="31"/>
  <c r="W4060" i="25" s="1"/>
  <c r="O396" i="31"/>
  <c r="M335" i="31"/>
  <c r="W331" i="31"/>
  <c r="W1510" i="31" s="1"/>
  <c r="Q331" i="31"/>
  <c r="U3987" i="25" s="1"/>
  <c r="C11" i="54"/>
  <c r="C24" i="54" s="1"/>
  <c r="O89" i="31"/>
  <c r="O87" i="31" s="1"/>
  <c r="O76" i="31"/>
  <c r="N11" i="31"/>
  <c r="E52" i="103"/>
  <c r="D24" i="54"/>
  <c r="E24" i="54" s="1"/>
  <c r="E10" i="54"/>
  <c r="E9" i="54"/>
  <c r="E8" i="54"/>
  <c r="E11" i="54" s="1"/>
  <c r="E7" i="54"/>
  <c r="O1473" i="11"/>
  <c r="Q1382" i="11"/>
  <c r="U3642" i="25" s="1"/>
  <c r="N1382" i="11"/>
  <c r="O1386" i="11"/>
  <c r="O1328" i="11"/>
  <c r="O1280" i="11"/>
  <c r="O1256" i="11"/>
  <c r="M1222" i="11"/>
  <c r="S3532" i="25" s="1"/>
  <c r="O805" i="11"/>
  <c r="M777" i="11"/>
  <c r="S3130" i="25" s="1"/>
  <c r="O779" i="11"/>
  <c r="O701" i="11"/>
  <c r="Q331" i="11"/>
  <c r="U2747" i="25" s="1"/>
  <c r="O268" i="11"/>
  <c r="M261" i="11"/>
  <c r="S2694" i="25" s="1"/>
  <c r="O119" i="11"/>
  <c r="N117" i="11"/>
  <c r="N1507" i="11"/>
  <c r="O1508" i="11"/>
  <c r="N1511" i="11"/>
  <c r="O1511" i="11" s="1"/>
  <c r="E52" i="100"/>
  <c r="E19" i="55"/>
  <c r="E23" i="55"/>
  <c r="E18" i="55"/>
  <c r="E11" i="55"/>
  <c r="N864" i="31"/>
  <c r="N420" i="31"/>
  <c r="N335" i="31"/>
  <c r="N261" i="31"/>
  <c r="M119" i="31"/>
  <c r="N87" i="31"/>
  <c r="M35" i="31"/>
  <c r="M18" i="31"/>
  <c r="M1455" i="11"/>
  <c r="N1435" i="11"/>
  <c r="M1345" i="11"/>
  <c r="S3613" i="25" s="1"/>
  <c r="N1278" i="11"/>
  <c r="N1240" i="11"/>
  <c r="M1125" i="11"/>
  <c r="N864" i="11"/>
  <c r="N777" i="11"/>
  <c r="N417" i="11" s="1"/>
  <c r="M35" i="11"/>
  <c r="N16" i="11"/>
  <c r="E13" i="62"/>
  <c r="E21" i="62" s="1"/>
  <c r="BW21" i="62" s="1"/>
  <c r="O870" i="31"/>
  <c r="O853" i="31"/>
  <c r="O724" i="31"/>
  <c r="O399" i="31"/>
  <c r="O266" i="31"/>
  <c r="O252" i="31"/>
  <c r="O208" i="31"/>
  <c r="O207" i="31"/>
  <c r="O206" i="31"/>
  <c r="O205" i="31"/>
  <c r="O125" i="31"/>
  <c r="O92" i="31"/>
  <c r="O83" i="31"/>
  <c r="C52" i="103"/>
  <c r="F52" i="103" s="1"/>
  <c r="O1476" i="11"/>
  <c r="O1442" i="11"/>
  <c r="O1430" i="11"/>
  <c r="O1404" i="11"/>
  <c r="O1331" i="11"/>
  <c r="O1274" i="11"/>
  <c r="O1245" i="11"/>
  <c r="O1202" i="11"/>
  <c r="O1054" i="11"/>
  <c r="O980" i="11"/>
  <c r="O870" i="11"/>
  <c r="O853" i="11"/>
  <c r="O808" i="11"/>
  <c r="O782" i="11"/>
  <c r="O765" i="11"/>
  <c r="O735" i="11"/>
  <c r="O704" i="11"/>
  <c r="O613" i="11"/>
  <c r="O399" i="11"/>
  <c r="O319" i="11"/>
  <c r="O271" i="11"/>
  <c r="O79" i="11"/>
  <c r="E43" i="87"/>
  <c r="H55" i="16"/>
  <c r="H53" i="16"/>
  <c r="I51" i="18"/>
  <c r="H54" i="18"/>
  <c r="D18" i="77" l="1"/>
  <c r="D23" i="77" s="1"/>
  <c r="D11" i="77"/>
  <c r="O420" i="11"/>
  <c r="N420" i="29"/>
  <c r="O420" i="29" s="1"/>
  <c r="T2402" i="25"/>
  <c r="M1453" i="11"/>
  <c r="O1455" i="11"/>
  <c r="S3681" i="25"/>
  <c r="O35" i="31"/>
  <c r="S3738" i="25"/>
  <c r="M117" i="31"/>
  <c r="S3803" i="25" s="1"/>
  <c r="S3804" i="25"/>
  <c r="O335" i="31"/>
  <c r="T3988" i="25"/>
  <c r="T4437" i="25"/>
  <c r="O117" i="11"/>
  <c r="T2563" i="25"/>
  <c r="T2820" i="25"/>
  <c r="M864" i="31"/>
  <c r="S4437" i="25" s="1"/>
  <c r="S4438" i="25"/>
  <c r="N1222" i="31"/>
  <c r="O1226" i="31"/>
  <c r="N1510" i="31"/>
  <c r="T4773" i="25"/>
  <c r="M1240" i="31"/>
  <c r="S4779" i="25"/>
  <c r="O119" i="31"/>
  <c r="S1510" i="31"/>
  <c r="W3987" i="25"/>
  <c r="M417" i="31"/>
  <c r="S4060" i="25" s="1"/>
  <c r="S4061" i="25"/>
  <c r="O1199" i="31"/>
  <c r="O1242" i="31"/>
  <c r="C11" i="53"/>
  <c r="C24" i="53" s="1"/>
  <c r="E4" i="53"/>
  <c r="C4" i="77"/>
  <c r="E8" i="53"/>
  <c r="C8" i="77"/>
  <c r="E8" i="77" s="1"/>
  <c r="C18" i="53"/>
  <c r="C23" i="53" s="1"/>
  <c r="E23" i="53" s="1"/>
  <c r="E12" i="53"/>
  <c r="E18" i="53" s="1"/>
  <c r="E16" i="53"/>
  <c r="C16" i="77"/>
  <c r="E16" i="77" s="1"/>
  <c r="N11" i="30"/>
  <c r="O16" i="30"/>
  <c r="T1243" i="25"/>
  <c r="O261" i="30"/>
  <c r="T1454" i="25"/>
  <c r="M335" i="30"/>
  <c r="O337" i="30"/>
  <c r="M1510" i="30"/>
  <c r="M1512" i="30" s="1"/>
  <c r="M1513" i="30" s="1"/>
  <c r="S2481" i="25" s="1"/>
  <c r="S1509" i="25"/>
  <c r="O777" i="30"/>
  <c r="T1890" i="25"/>
  <c r="O1240" i="30"/>
  <c r="T2298" i="25"/>
  <c r="O1453" i="30"/>
  <c r="T2440" i="25"/>
  <c r="T3" i="25"/>
  <c r="M87" i="29"/>
  <c r="S63" i="25" s="1"/>
  <c r="O89" i="29"/>
  <c r="O87" i="29" s="1"/>
  <c r="S64" i="25"/>
  <c r="T1222" i="31"/>
  <c r="X4772" i="25" s="1"/>
  <c r="O1507" i="76"/>
  <c r="N1509" i="76"/>
  <c r="T1510" i="76"/>
  <c r="X5227" i="25"/>
  <c r="E24" i="53"/>
  <c r="T1510" i="30"/>
  <c r="X1507" i="25"/>
  <c r="M417" i="30"/>
  <c r="S1580" i="25" s="1"/>
  <c r="S1581" i="25"/>
  <c r="N1222" i="30"/>
  <c r="M1382" i="30"/>
  <c r="S2402" i="25" s="1"/>
  <c r="S2403" i="25"/>
  <c r="M261" i="29"/>
  <c r="S214" i="25" s="1"/>
  <c r="S215" i="25"/>
  <c r="Q417" i="29"/>
  <c r="U340" i="25" s="1"/>
  <c r="U341" i="25"/>
  <c r="C24" i="18"/>
  <c r="G24" i="18" s="1"/>
  <c r="M420" i="29"/>
  <c r="S342" i="25"/>
  <c r="E15" i="52"/>
  <c r="E18" i="52" s="1"/>
  <c r="C15" i="77"/>
  <c r="E15" i="77" s="1"/>
  <c r="O751" i="29"/>
  <c r="S629" i="25"/>
  <c r="M777" i="29"/>
  <c r="S651" i="25"/>
  <c r="C45" i="18"/>
  <c r="G45" i="18" s="1"/>
  <c r="S708" i="25"/>
  <c r="E6" i="18"/>
  <c r="I6" i="18" s="1"/>
  <c r="U717" i="25"/>
  <c r="T334" i="76"/>
  <c r="T416" i="76"/>
  <c r="T424" i="76"/>
  <c r="T455" i="76"/>
  <c r="T513" i="76"/>
  <c r="T557" i="76"/>
  <c r="T603" i="76"/>
  <c r="T621" i="76"/>
  <c r="T703" i="76"/>
  <c r="T753" i="76"/>
  <c r="T781" i="76"/>
  <c r="T829" i="76"/>
  <c r="T852" i="76"/>
  <c r="T869" i="76"/>
  <c r="T1053" i="76"/>
  <c r="T1201" i="76"/>
  <c r="T1225" i="76"/>
  <c r="T1235" i="76"/>
  <c r="T1244" i="76"/>
  <c r="T1255" i="76"/>
  <c r="T1266" i="76"/>
  <c r="T1277" i="76"/>
  <c r="T1347" i="76"/>
  <c r="T1417" i="76"/>
  <c r="T1446" i="76"/>
  <c r="T1494" i="76"/>
  <c r="T339" i="76"/>
  <c r="T398" i="76"/>
  <c r="T419" i="76"/>
  <c r="T437" i="76"/>
  <c r="T503" i="76"/>
  <c r="T538" i="76"/>
  <c r="T571" i="76"/>
  <c r="T611" i="76"/>
  <c r="T691" i="76"/>
  <c r="T721" i="76"/>
  <c r="T776" i="76"/>
  <c r="T807" i="76"/>
  <c r="T839" i="76"/>
  <c r="T863" i="76"/>
  <c r="T979" i="76"/>
  <c r="T1127" i="76"/>
  <c r="T1221" i="76"/>
  <c r="T1230" i="76"/>
  <c r="T1239" i="76"/>
  <c r="T1250" i="76"/>
  <c r="T1260" i="76"/>
  <c r="T1273" i="76"/>
  <c r="T1282" i="76"/>
  <c r="T1330" i="76"/>
  <c r="T1412" i="76"/>
  <c r="T1429" i="76"/>
  <c r="T1475" i="76"/>
  <c r="T1497" i="76"/>
  <c r="W334" i="30"/>
  <c r="W416" i="30"/>
  <c r="W424" i="30"/>
  <c r="W455" i="30"/>
  <c r="W513" i="30"/>
  <c r="W538" i="30"/>
  <c r="W571" i="30"/>
  <c r="W611" i="30"/>
  <c r="W691" i="30"/>
  <c r="W721" i="30"/>
  <c r="W753" i="30"/>
  <c r="W781" i="30"/>
  <c r="W829" i="30"/>
  <c r="W852" i="30"/>
  <c r="W869" i="30"/>
  <c r="W1053" i="30"/>
  <c r="W1201" i="30"/>
  <c r="W1225" i="30"/>
  <c r="W1235" i="30"/>
  <c r="W1244" i="30"/>
  <c r="W1255" i="30"/>
  <c r="W1266" i="30"/>
  <c r="W1277" i="30"/>
  <c r="W1347" i="30"/>
  <c r="W1417" i="30"/>
  <c r="W1446" i="30"/>
  <c r="W1497" i="30"/>
  <c r="W339" i="30"/>
  <c r="W398" i="30"/>
  <c r="W419" i="30"/>
  <c r="W437" i="30"/>
  <c r="W503" i="30"/>
  <c r="W557" i="30"/>
  <c r="W603" i="30"/>
  <c r="W621" i="30"/>
  <c r="W703" i="30"/>
  <c r="W776" i="30"/>
  <c r="W807" i="30"/>
  <c r="W839" i="30"/>
  <c r="W863" i="30"/>
  <c r="W979" i="30"/>
  <c r="W1127" i="30"/>
  <c r="W1221" i="30"/>
  <c r="W1230" i="30"/>
  <c r="W1239" i="30"/>
  <c r="W1250" i="30"/>
  <c r="W1260" i="30"/>
  <c r="W1273" i="30"/>
  <c r="W1282" i="30"/>
  <c r="W1330" i="30"/>
  <c r="W1412" i="30"/>
  <c r="W1429" i="30"/>
  <c r="W1475" i="30"/>
  <c r="W1494" i="30"/>
  <c r="W339" i="31"/>
  <c r="W398" i="31"/>
  <c r="W416" i="31"/>
  <c r="W424" i="31"/>
  <c r="W437" i="31"/>
  <c r="W503" i="31"/>
  <c r="W538" i="31"/>
  <c r="W571" i="31"/>
  <c r="W611" i="31"/>
  <c r="W691" i="31"/>
  <c r="W721" i="31"/>
  <c r="W776" i="31"/>
  <c r="W852" i="31"/>
  <c r="W869" i="31"/>
  <c r="W1053" i="31"/>
  <c r="W1201" i="31"/>
  <c r="W1225" i="31"/>
  <c r="W1235" i="31"/>
  <c r="W1244" i="31"/>
  <c r="W1255" i="31"/>
  <c r="W1266" i="31"/>
  <c r="W1277" i="31"/>
  <c r="W334" i="31"/>
  <c r="W419" i="31"/>
  <c r="W455" i="31"/>
  <c r="W513" i="31"/>
  <c r="W557" i="31"/>
  <c r="W603" i="31"/>
  <c r="W621" i="31"/>
  <c r="W703" i="31"/>
  <c r="W753" i="31"/>
  <c r="W781" i="31"/>
  <c r="W807" i="31"/>
  <c r="W829" i="31"/>
  <c r="W839" i="31"/>
  <c r="W863" i="31"/>
  <c r="W979" i="31"/>
  <c r="W1127" i="31"/>
  <c r="W1230" i="31"/>
  <c r="W1239" i="31"/>
  <c r="W1260" i="31"/>
  <c r="W1273" i="31"/>
  <c r="W1347" i="31"/>
  <c r="W1417" i="31"/>
  <c r="W1446" i="31"/>
  <c r="W1494" i="31"/>
  <c r="W1221" i="31"/>
  <c r="W1250" i="31"/>
  <c r="W1282" i="31"/>
  <c r="W1330" i="31"/>
  <c r="W1412" i="31"/>
  <c r="W1429" i="31"/>
  <c r="W1475" i="31"/>
  <c r="W1497" i="31"/>
  <c r="S1222" i="31"/>
  <c r="W4772" i="25" s="1"/>
  <c r="M1256" i="31"/>
  <c r="S1510" i="76"/>
  <c r="W5227" i="25"/>
  <c r="S1510" i="30"/>
  <c r="W1507" i="25"/>
  <c r="M1222" i="30"/>
  <c r="S2292" i="25" s="1"/>
  <c r="S2293" i="25"/>
  <c r="M117" i="29"/>
  <c r="S83" i="25" s="1"/>
  <c r="S84" i="25"/>
  <c r="O263" i="29"/>
  <c r="M1508" i="29"/>
  <c r="O316" i="29"/>
  <c r="S257" i="25"/>
  <c r="N417" i="29"/>
  <c r="D9" i="18" s="1"/>
  <c r="H9" i="18" s="1"/>
  <c r="T341" i="25"/>
  <c r="C27" i="18"/>
  <c r="G27" i="18" s="1"/>
  <c r="S367" i="25"/>
  <c r="D27" i="18"/>
  <c r="H27" i="18" s="1"/>
  <c r="O453" i="29"/>
  <c r="T367" i="25"/>
  <c r="O689" i="29"/>
  <c r="C14" i="77"/>
  <c r="E14" i="77" s="1"/>
  <c r="D39" i="18"/>
  <c r="H39" i="18" s="1"/>
  <c r="O777" i="29"/>
  <c r="T650" i="25"/>
  <c r="O805" i="29"/>
  <c r="S674" i="25"/>
  <c r="C42" i="18"/>
  <c r="G42" i="18" s="1"/>
  <c r="S699" i="25"/>
  <c r="O977" i="29"/>
  <c r="N1222" i="29"/>
  <c r="O1226" i="29"/>
  <c r="T1053" i="25"/>
  <c r="N1382" i="29"/>
  <c r="O1386" i="29"/>
  <c r="T1163" i="25"/>
  <c r="M1453" i="29"/>
  <c r="S1200" i="25" s="1"/>
  <c r="S1201" i="25"/>
  <c r="N87" i="28"/>
  <c r="O89" i="28"/>
  <c r="O87" i="28" s="1"/>
  <c r="O263" i="28"/>
  <c r="N261" i="28"/>
  <c r="O261" i="28" s="1"/>
  <c r="O867" i="28"/>
  <c r="N864" i="28"/>
  <c r="O864" i="28" s="1"/>
  <c r="O335" i="28"/>
  <c r="N1278" i="28"/>
  <c r="O1278" i="28" s="1"/>
  <c r="M1222" i="29"/>
  <c r="S1052" i="25" s="1"/>
  <c r="M1382" i="29"/>
  <c r="S1162" i="25" s="1"/>
  <c r="O1455" i="29"/>
  <c r="Q11" i="28"/>
  <c r="M1510" i="28"/>
  <c r="M1512" i="28" s="1"/>
  <c r="M1513" i="28" s="1"/>
  <c r="T331" i="28"/>
  <c r="T1510" i="28" s="1"/>
  <c r="N777" i="28"/>
  <c r="O777" i="28" s="1"/>
  <c r="M1222" i="28"/>
  <c r="O1413" i="28"/>
  <c r="O1453" i="28"/>
  <c r="V330" i="31"/>
  <c r="V330" i="76"/>
  <c r="V330" i="30"/>
  <c r="V339" i="29"/>
  <c r="V398" i="29"/>
  <c r="V419" i="29"/>
  <c r="V437" i="29"/>
  <c r="V455" i="29"/>
  <c r="V513" i="29"/>
  <c r="V571" i="29"/>
  <c r="V603" i="29"/>
  <c r="V621" i="29"/>
  <c r="V703" i="29"/>
  <c r="V753" i="29"/>
  <c r="V776" i="29"/>
  <c r="V807" i="29"/>
  <c r="V829" i="29"/>
  <c r="V869" i="29"/>
  <c r="V1053" i="29"/>
  <c r="V424" i="29"/>
  <c r="V538" i="29"/>
  <c r="V557" i="29"/>
  <c r="V691" i="29"/>
  <c r="V721" i="29"/>
  <c r="V781" i="29"/>
  <c r="V852" i="29"/>
  <c r="V979" i="29"/>
  <c r="V1127" i="29"/>
  <c r="V1225" i="29"/>
  <c r="V1235" i="29"/>
  <c r="V1244" i="29"/>
  <c r="V1255" i="29"/>
  <c r="V1277" i="29"/>
  <c r="V1330" i="29"/>
  <c r="V1417" i="29"/>
  <c r="V1446" i="29"/>
  <c r="V1475" i="29"/>
  <c r="V1497" i="29"/>
  <c r="V334" i="29"/>
  <c r="V416" i="29"/>
  <c r="V503" i="29"/>
  <c r="V611" i="29"/>
  <c r="V839" i="29"/>
  <c r="V863" i="29"/>
  <c r="V1201" i="29"/>
  <c r="V1221" i="29"/>
  <c r="V1230" i="29"/>
  <c r="V1239" i="29"/>
  <c r="V1250" i="29"/>
  <c r="V1260" i="29"/>
  <c r="V1266" i="29"/>
  <c r="V1273" i="29"/>
  <c r="V1282" i="29"/>
  <c r="V1347" i="29"/>
  <c r="V1412" i="29"/>
  <c r="V1429" i="29"/>
  <c r="V1494" i="29"/>
  <c r="W330" i="28"/>
  <c r="N10" i="11"/>
  <c r="C7" i="34"/>
  <c r="N10" i="31"/>
  <c r="N10" i="76"/>
  <c r="N10" i="30"/>
  <c r="N15" i="29"/>
  <c r="N37" i="29"/>
  <c r="N78" i="29"/>
  <c r="N91" i="29"/>
  <c r="N96" i="29"/>
  <c r="N116" i="29"/>
  <c r="N237" i="29"/>
  <c r="N260" i="29"/>
  <c r="N270" i="29"/>
  <c r="N318" i="29"/>
  <c r="N330" i="29"/>
  <c r="N339" i="29"/>
  <c r="N398" i="29"/>
  <c r="N419" i="29"/>
  <c r="N437" i="29"/>
  <c r="N455" i="29"/>
  <c r="N513" i="29"/>
  <c r="N571" i="29"/>
  <c r="N603" i="29"/>
  <c r="N621" i="29"/>
  <c r="N703" i="29"/>
  <c r="N753" i="29"/>
  <c r="N776" i="29"/>
  <c r="N807" i="29"/>
  <c r="N829" i="29"/>
  <c r="N869" i="29"/>
  <c r="N1053" i="29"/>
  <c r="N20" i="29"/>
  <c r="N86" i="29"/>
  <c r="N101" i="29"/>
  <c r="N121" i="29"/>
  <c r="N251" i="29"/>
  <c r="N310" i="29"/>
  <c r="N334" i="29"/>
  <c r="N416" i="29"/>
  <c r="N503" i="29"/>
  <c r="N611" i="29"/>
  <c r="N839" i="29"/>
  <c r="N863" i="29"/>
  <c r="N1127" i="29"/>
  <c r="N1225" i="29"/>
  <c r="N1235" i="29"/>
  <c r="N1244" i="29"/>
  <c r="N1255" i="29"/>
  <c r="N1277" i="29"/>
  <c r="N1330" i="29"/>
  <c r="N1385" i="29"/>
  <c r="N1403" i="29"/>
  <c r="N1417" i="29"/>
  <c r="N1434" i="29"/>
  <c r="N1446" i="29"/>
  <c r="N1457" i="29"/>
  <c r="N1475" i="29"/>
  <c r="N1497" i="29"/>
  <c r="N265" i="29"/>
  <c r="N424" i="29"/>
  <c r="N538" i="29"/>
  <c r="N557" i="29"/>
  <c r="N691" i="29"/>
  <c r="N721" i="29"/>
  <c r="N781" i="29"/>
  <c r="N852" i="29"/>
  <c r="N979" i="29"/>
  <c r="N1201" i="29"/>
  <c r="N1221" i="29"/>
  <c r="N1230" i="29"/>
  <c r="N1239" i="29"/>
  <c r="N1250" i="29"/>
  <c r="N1260" i="29"/>
  <c r="N1266" i="29"/>
  <c r="N1273" i="29"/>
  <c r="N1282" i="29"/>
  <c r="N1347" i="29"/>
  <c r="N1381" i="29"/>
  <c r="N1390" i="29"/>
  <c r="N1412" i="29"/>
  <c r="N1429" i="29"/>
  <c r="N1439" i="29"/>
  <c r="N1452" i="29"/>
  <c r="N1494" i="29"/>
  <c r="N10" i="28"/>
  <c r="M10" i="31"/>
  <c r="M10" i="11"/>
  <c r="M20" i="29"/>
  <c r="M86" i="29"/>
  <c r="M101" i="29"/>
  <c r="M121" i="29"/>
  <c r="M251" i="29"/>
  <c r="M265" i="29"/>
  <c r="M310" i="29"/>
  <c r="M334" i="29"/>
  <c r="M416" i="29"/>
  <c r="M424" i="29"/>
  <c r="M503" i="29"/>
  <c r="M538" i="29"/>
  <c r="M557" i="29"/>
  <c r="M611" i="29"/>
  <c r="M691" i="29"/>
  <c r="M721" i="29"/>
  <c r="M781" i="29"/>
  <c r="M839" i="29"/>
  <c r="M852" i="29"/>
  <c r="M863" i="29"/>
  <c r="M979" i="29"/>
  <c r="M10" i="76"/>
  <c r="M10" i="30"/>
  <c r="M15" i="29"/>
  <c r="M37" i="29"/>
  <c r="M78" i="29"/>
  <c r="M91" i="29"/>
  <c r="M96" i="29"/>
  <c r="M116" i="29"/>
  <c r="M237" i="29"/>
  <c r="M398" i="29"/>
  <c r="M437" i="29"/>
  <c r="M455" i="29"/>
  <c r="M571" i="29"/>
  <c r="M603" i="29"/>
  <c r="M753" i="29"/>
  <c r="M829" i="29"/>
  <c r="M1053" i="29"/>
  <c r="M1201" i="29"/>
  <c r="M1221" i="29"/>
  <c r="M1230" i="29"/>
  <c r="M1239" i="29"/>
  <c r="M1250" i="29"/>
  <c r="M1260" i="29"/>
  <c r="M1266" i="29"/>
  <c r="M1273" i="29"/>
  <c r="M1282" i="29"/>
  <c r="M1347" i="29"/>
  <c r="M1381" i="29"/>
  <c r="M1390" i="29"/>
  <c r="M1412" i="29"/>
  <c r="M1429" i="29"/>
  <c r="M1439" i="29"/>
  <c r="M1452" i="29"/>
  <c r="M1494" i="29"/>
  <c r="M10" i="28"/>
  <c r="M260" i="29"/>
  <c r="M270" i="29"/>
  <c r="M318" i="29"/>
  <c r="M330" i="29"/>
  <c r="M339" i="29"/>
  <c r="M419" i="29"/>
  <c r="M513" i="29"/>
  <c r="M621" i="29"/>
  <c r="M703" i="29"/>
  <c r="M776" i="29"/>
  <c r="M807" i="29"/>
  <c r="M869" i="29"/>
  <c r="M1127" i="29"/>
  <c r="M1225" i="29"/>
  <c r="M1235" i="29"/>
  <c r="M1244" i="29"/>
  <c r="M1255" i="29"/>
  <c r="M1277" i="29"/>
  <c r="M1330" i="29"/>
  <c r="M1385" i="29"/>
  <c r="M1403" i="29"/>
  <c r="M1417" i="29"/>
  <c r="M1434" i="29"/>
  <c r="M1446" i="29"/>
  <c r="M1457" i="29"/>
  <c r="M1475" i="29"/>
  <c r="M1497" i="29"/>
  <c r="M1507" i="11"/>
  <c r="M1509" i="11" s="1"/>
  <c r="O35" i="11"/>
  <c r="S2498" i="25"/>
  <c r="T3197" i="25"/>
  <c r="O1240" i="11"/>
  <c r="T3538" i="25"/>
  <c r="T3722" i="25"/>
  <c r="N1512" i="30"/>
  <c r="O1512" i="30" s="1"/>
  <c r="O1510" i="30"/>
  <c r="E9" i="18"/>
  <c r="I9" i="18" s="1"/>
  <c r="Q331" i="29"/>
  <c r="U267" i="25" s="1"/>
  <c r="U268" i="25"/>
  <c r="M16" i="11"/>
  <c r="N331" i="11"/>
  <c r="S2748" i="25"/>
  <c r="M1382" i="11"/>
  <c r="S3642" i="25" s="1"/>
  <c r="S3643" i="25"/>
  <c r="O1453" i="31"/>
  <c r="T4920" i="25"/>
  <c r="M1510" i="76"/>
  <c r="M1512" i="76" s="1"/>
  <c r="M1513" i="76" s="1"/>
  <c r="S6201" i="25" s="1"/>
  <c r="M335" i="76"/>
  <c r="O337" i="76"/>
  <c r="S5229" i="25"/>
  <c r="O777" i="76"/>
  <c r="T5610" i="25"/>
  <c r="O1240" i="76"/>
  <c r="T6018" i="25"/>
  <c r="O1413" i="76"/>
  <c r="T6138" i="25"/>
  <c r="N11" i="11"/>
  <c r="O16" i="11"/>
  <c r="T2483" i="25"/>
  <c r="O777" i="11"/>
  <c r="T3130" i="25"/>
  <c r="O1125" i="11"/>
  <c r="S3444" i="25"/>
  <c r="O1278" i="11"/>
  <c r="T3554" i="25"/>
  <c r="O1435" i="11"/>
  <c r="T3671" i="25"/>
  <c r="M16" i="31"/>
  <c r="O18" i="31"/>
  <c r="M1507" i="31"/>
  <c r="M1509" i="31" s="1"/>
  <c r="S3724" i="25"/>
  <c r="N1507" i="31"/>
  <c r="T3783" i="25"/>
  <c r="O261" i="31"/>
  <c r="T3934" i="25"/>
  <c r="N417" i="31"/>
  <c r="O420" i="31"/>
  <c r="T4061" i="25"/>
  <c r="O1507" i="11"/>
  <c r="N1509" i="11"/>
  <c r="O1345" i="11"/>
  <c r="O1382" i="11"/>
  <c r="T3642" i="25"/>
  <c r="O1413" i="11"/>
  <c r="T331" i="31"/>
  <c r="M331" i="31"/>
  <c r="S3987" i="25" s="1"/>
  <c r="S3988" i="25"/>
  <c r="O867" i="31"/>
  <c r="N1509" i="30"/>
  <c r="O1507" i="30"/>
  <c r="O1513" i="30" s="1"/>
  <c r="D24" i="52"/>
  <c r="N331" i="29"/>
  <c r="T268" i="25"/>
  <c r="Q1513" i="11"/>
  <c r="U3721" i="25" s="1"/>
  <c r="O261" i="11"/>
  <c r="O335" i="11"/>
  <c r="M1510" i="11"/>
  <c r="M1512" i="11" s="1"/>
  <c r="M417" i="11"/>
  <c r="S2820" i="25" s="1"/>
  <c r="S2821" i="25"/>
  <c r="M864" i="11"/>
  <c r="S3197" i="25" s="1"/>
  <c r="N1510" i="11"/>
  <c r="N1222" i="11"/>
  <c r="O117" i="31"/>
  <c r="T3803" i="25"/>
  <c r="O1051" i="31"/>
  <c r="O1240" i="31"/>
  <c r="T4778" i="25"/>
  <c r="O1278" i="31"/>
  <c r="T4794" i="25"/>
  <c r="O1413" i="31"/>
  <c r="T4898" i="25"/>
  <c r="N11" i="76"/>
  <c r="O16" i="76"/>
  <c r="T4963" i="25"/>
  <c r="N417" i="76"/>
  <c r="O420" i="76"/>
  <c r="T5301" i="25"/>
  <c r="O864" i="76"/>
  <c r="T5677" i="25"/>
  <c r="M1278" i="76"/>
  <c r="O1280" i="76"/>
  <c r="S6035" i="25"/>
  <c r="O1453" i="76"/>
  <c r="T6160" i="25"/>
  <c r="E6" i="53"/>
  <c r="C6" i="77"/>
  <c r="E6" i="77" s="1"/>
  <c r="E10" i="53"/>
  <c r="C10" i="77"/>
  <c r="E10" i="77" s="1"/>
  <c r="E19" i="53"/>
  <c r="C19" i="77"/>
  <c r="E19" i="77" s="1"/>
  <c r="M117" i="30"/>
  <c r="O119" i="30"/>
  <c r="S1324" i="25"/>
  <c r="O268" i="30"/>
  <c r="S1457" i="25"/>
  <c r="N417" i="30"/>
  <c r="O420" i="30"/>
  <c r="T1581" i="25"/>
  <c r="O864" i="30"/>
  <c r="T1957" i="25"/>
  <c r="O1413" i="30"/>
  <c r="T2418" i="25"/>
  <c r="O1473" i="30"/>
  <c r="S2456" i="25"/>
  <c r="M1507" i="29"/>
  <c r="M1509" i="29" s="1"/>
  <c r="S18" i="25"/>
  <c r="Q1222" i="31"/>
  <c r="U4772" i="25" s="1"/>
  <c r="M1382" i="31"/>
  <c r="S4882" i="25" s="1"/>
  <c r="S4883" i="25"/>
  <c r="Q1513" i="76"/>
  <c r="U6201" i="25" s="1"/>
  <c r="M417" i="76"/>
  <c r="S5300" i="25" s="1"/>
  <c r="S5301" i="25"/>
  <c r="N1382" i="76"/>
  <c r="Q417" i="30"/>
  <c r="U1581" i="25"/>
  <c r="O1226" i="30"/>
  <c r="M16" i="29"/>
  <c r="O501" i="29"/>
  <c r="C30" i="18"/>
  <c r="G30" i="18" s="1"/>
  <c r="O536" i="29"/>
  <c r="S441" i="25"/>
  <c r="C18" i="52"/>
  <c r="C23" i="52" s="1"/>
  <c r="E23" i="52" s="1"/>
  <c r="C12" i="77"/>
  <c r="O837" i="29"/>
  <c r="D6" i="18"/>
  <c r="H6" i="18" s="1"/>
  <c r="O864" i="29"/>
  <c r="T717" i="25"/>
  <c r="O1051" i="29"/>
  <c r="S894" i="25"/>
  <c r="T334" i="30"/>
  <c r="T416" i="30"/>
  <c r="T424" i="30"/>
  <c r="T455" i="30"/>
  <c r="T513" i="30"/>
  <c r="T538" i="30"/>
  <c r="T571" i="30"/>
  <c r="T611" i="30"/>
  <c r="T691" i="30"/>
  <c r="T721" i="30"/>
  <c r="T753" i="30"/>
  <c r="T781" i="30"/>
  <c r="T829" i="30"/>
  <c r="T852" i="30"/>
  <c r="T869" i="30"/>
  <c r="T1053" i="30"/>
  <c r="T1201" i="30"/>
  <c r="T1225" i="30"/>
  <c r="T1235" i="30"/>
  <c r="T1244" i="30"/>
  <c r="T1255" i="30"/>
  <c r="T1266" i="30"/>
  <c r="T1277" i="30"/>
  <c r="T1347" i="30"/>
  <c r="T1417" i="30"/>
  <c r="T1446" i="30"/>
  <c r="T1497" i="30"/>
  <c r="T339" i="30"/>
  <c r="T398" i="30"/>
  <c r="T419" i="30"/>
  <c r="T437" i="30"/>
  <c r="T503" i="30"/>
  <c r="T557" i="30"/>
  <c r="T603" i="30"/>
  <c r="T621" i="30"/>
  <c r="T703" i="30"/>
  <c r="T776" i="30"/>
  <c r="T807" i="30"/>
  <c r="T839" i="30"/>
  <c r="T863" i="30"/>
  <c r="T979" i="30"/>
  <c r="T1127" i="30"/>
  <c r="T1221" i="30"/>
  <c r="T1230" i="30"/>
  <c r="T1239" i="30"/>
  <c r="T1250" i="30"/>
  <c r="T1260" i="30"/>
  <c r="T1273" i="30"/>
  <c r="T1282" i="30"/>
  <c r="T1330" i="30"/>
  <c r="T1412" i="30"/>
  <c r="T1429" i="30"/>
  <c r="T1475" i="30"/>
  <c r="T1494" i="30"/>
  <c r="T339" i="31"/>
  <c r="T398" i="31"/>
  <c r="T416" i="31"/>
  <c r="T424" i="31"/>
  <c r="T437" i="31"/>
  <c r="T503" i="31"/>
  <c r="T538" i="31"/>
  <c r="T571" i="31"/>
  <c r="T611" i="31"/>
  <c r="T691" i="31"/>
  <c r="T721" i="31"/>
  <c r="T776" i="31"/>
  <c r="T852" i="31"/>
  <c r="T869" i="31"/>
  <c r="T1053" i="31"/>
  <c r="T1201" i="31"/>
  <c r="T1225" i="31"/>
  <c r="T1235" i="31"/>
  <c r="T1244" i="31"/>
  <c r="T1255" i="31"/>
  <c r="T1266" i="31"/>
  <c r="T1277" i="31"/>
  <c r="T334" i="31"/>
  <c r="T419" i="31"/>
  <c r="T455" i="31"/>
  <c r="T513" i="31"/>
  <c r="T557" i="31"/>
  <c r="T603" i="31"/>
  <c r="T621" i="31"/>
  <c r="T703" i="31"/>
  <c r="T753" i="31"/>
  <c r="T781" i="31"/>
  <c r="T807" i="31"/>
  <c r="T829" i="31"/>
  <c r="T839" i="31"/>
  <c r="T863" i="31"/>
  <c r="T1221" i="31"/>
  <c r="T1250" i="31"/>
  <c r="T1347" i="31"/>
  <c r="T1417" i="31"/>
  <c r="T1446" i="31"/>
  <c r="T1494" i="31"/>
  <c r="T979" i="31"/>
  <c r="T1127" i="31"/>
  <c r="T1230" i="31"/>
  <c r="T1239" i="31"/>
  <c r="T1260" i="31"/>
  <c r="T1273" i="31"/>
  <c r="T1282" i="31"/>
  <c r="T1330" i="31"/>
  <c r="T1412" i="31"/>
  <c r="T1429" i="31"/>
  <c r="T1475" i="31"/>
  <c r="T1497" i="31"/>
  <c r="W334" i="76"/>
  <c r="W416" i="76"/>
  <c r="W424" i="76"/>
  <c r="W455" i="76"/>
  <c r="W513" i="76"/>
  <c r="W557" i="76"/>
  <c r="W603" i="76"/>
  <c r="W621" i="76"/>
  <c r="W703" i="76"/>
  <c r="W753" i="76"/>
  <c r="W781" i="76"/>
  <c r="W829" i="76"/>
  <c r="W852" i="76"/>
  <c r="W869" i="76"/>
  <c r="W1053" i="76"/>
  <c r="W1201" i="76"/>
  <c r="W1225" i="76"/>
  <c r="W1235" i="76"/>
  <c r="W1244" i="76"/>
  <c r="W1255" i="76"/>
  <c r="W1266" i="76"/>
  <c r="W1277" i="76"/>
  <c r="W1347" i="76"/>
  <c r="W1417" i="76"/>
  <c r="W1446" i="76"/>
  <c r="W1494" i="76"/>
  <c r="W339" i="76"/>
  <c r="W398" i="76"/>
  <c r="W419" i="76"/>
  <c r="W437" i="76"/>
  <c r="W503" i="76"/>
  <c r="W538" i="76"/>
  <c r="W571" i="76"/>
  <c r="W611" i="76"/>
  <c r="W691" i="76"/>
  <c r="W721" i="76"/>
  <c r="W776" i="76"/>
  <c r="W807" i="76"/>
  <c r="W839" i="76"/>
  <c r="W863" i="76"/>
  <c r="W979" i="76"/>
  <c r="W1127" i="76"/>
  <c r="W1221" i="76"/>
  <c r="W1230" i="76"/>
  <c r="W1239" i="76"/>
  <c r="W1250" i="76"/>
  <c r="W1260" i="76"/>
  <c r="W1273" i="76"/>
  <c r="W1282" i="76"/>
  <c r="W1330" i="76"/>
  <c r="W1412" i="76"/>
  <c r="W1429" i="76"/>
  <c r="W1475" i="76"/>
  <c r="W1497" i="76"/>
  <c r="Q1510" i="31"/>
  <c r="Q1512" i="31" s="1"/>
  <c r="Q1513" i="31" s="1"/>
  <c r="U4961" i="25" s="1"/>
  <c r="N1382" i="31"/>
  <c r="M11" i="76"/>
  <c r="S4962" i="25" s="1"/>
  <c r="S4963" i="25"/>
  <c r="N1510" i="76"/>
  <c r="N1222" i="76"/>
  <c r="M1382" i="76"/>
  <c r="S6122" i="25" s="1"/>
  <c r="S6123" i="25"/>
  <c r="O1435" i="76"/>
  <c r="M11" i="30"/>
  <c r="S1242" i="25" s="1"/>
  <c r="S1243" i="25"/>
  <c r="O1386" i="30"/>
  <c r="Q11" i="29"/>
  <c r="U2" i="25" s="1"/>
  <c r="O119" i="29"/>
  <c r="N117" i="29"/>
  <c r="N11" i="29" s="1"/>
  <c r="N1507" i="29"/>
  <c r="T84" i="25"/>
  <c r="O261" i="29"/>
  <c r="T214" i="25"/>
  <c r="O268" i="29"/>
  <c r="S217" i="25"/>
  <c r="C33" i="18"/>
  <c r="G33" i="18" s="1"/>
  <c r="M1510" i="29"/>
  <c r="M335" i="29"/>
  <c r="O337" i="29"/>
  <c r="S269" i="25"/>
  <c r="O422" i="29"/>
  <c r="S417" i="29"/>
  <c r="W341" i="25"/>
  <c r="C60" i="18"/>
  <c r="G60" i="18" s="1"/>
  <c r="S352" i="25"/>
  <c r="D60" i="18"/>
  <c r="H60" i="18" s="1"/>
  <c r="O435" i="29"/>
  <c r="N1510" i="29"/>
  <c r="T352" i="25"/>
  <c r="C48" i="18"/>
  <c r="G48" i="18" s="1"/>
  <c r="O511" i="29"/>
  <c r="S419" i="25"/>
  <c r="O569" i="29"/>
  <c r="T468" i="25"/>
  <c r="O719" i="29"/>
  <c r="O779" i="29"/>
  <c r="O850" i="29"/>
  <c r="M864" i="29"/>
  <c r="O867" i="29"/>
  <c r="S718" i="25"/>
  <c r="O1125" i="29"/>
  <c r="S964" i="25"/>
  <c r="O1278" i="29"/>
  <c r="T1074" i="25"/>
  <c r="O1435" i="29"/>
  <c r="T1191" i="25"/>
  <c r="O18" i="28"/>
  <c r="N1507" i="28"/>
  <c r="N16" i="28"/>
  <c r="O119" i="28"/>
  <c r="N117" i="28"/>
  <c r="O117" i="28" s="1"/>
  <c r="O316" i="28"/>
  <c r="N1508" i="28"/>
  <c r="O1228" i="28"/>
  <c r="N1226" i="28"/>
  <c r="Q1510" i="28"/>
  <c r="Q1512" i="28" s="1"/>
  <c r="Q1513" i="28" s="1"/>
  <c r="N1382" i="28"/>
  <c r="O1386" i="28"/>
  <c r="E4" i="18"/>
  <c r="I4" i="18" s="1"/>
  <c r="E7" i="34"/>
  <c r="Q10" i="11"/>
  <c r="Q10" i="31"/>
  <c r="Q10" i="76"/>
  <c r="Q10" i="30"/>
  <c r="Q20" i="29"/>
  <c r="Q86" i="29"/>
  <c r="Q101" i="29"/>
  <c r="Q121" i="29"/>
  <c r="Q251" i="29"/>
  <c r="Q265" i="29"/>
  <c r="Q310" i="29"/>
  <c r="Q334" i="29"/>
  <c r="Q416" i="29"/>
  <c r="Q424" i="29"/>
  <c r="Q503" i="29"/>
  <c r="Q538" i="29"/>
  <c r="Q557" i="29"/>
  <c r="Q611" i="29"/>
  <c r="Q691" i="29"/>
  <c r="Q721" i="29"/>
  <c r="Q781" i="29"/>
  <c r="Q839" i="29"/>
  <c r="Q852" i="29"/>
  <c r="Q863" i="29"/>
  <c r="Q979" i="29"/>
  <c r="Q15" i="29"/>
  <c r="Q37" i="29"/>
  <c r="Q78" i="29"/>
  <c r="Q91" i="29"/>
  <c r="Q96" i="29"/>
  <c r="Q116" i="29"/>
  <c r="Q260" i="29"/>
  <c r="Q270" i="29"/>
  <c r="Q318" i="29"/>
  <c r="Q330" i="29"/>
  <c r="Q339" i="29"/>
  <c r="Q419" i="29"/>
  <c r="Q513" i="29"/>
  <c r="Q621" i="29"/>
  <c r="Q703" i="29"/>
  <c r="Q776" i="29"/>
  <c r="Q807" i="29"/>
  <c r="Q869" i="29"/>
  <c r="Q1201" i="29"/>
  <c r="Q1221" i="29"/>
  <c r="Q1230" i="29"/>
  <c r="Q1239" i="29"/>
  <c r="Q1250" i="29"/>
  <c r="Q1260" i="29"/>
  <c r="Q1266" i="29"/>
  <c r="Q1273" i="29"/>
  <c r="Q1282" i="29"/>
  <c r="Q1347" i="29"/>
  <c r="Q1381" i="29"/>
  <c r="Q1390" i="29"/>
  <c r="Q1412" i="29"/>
  <c r="Q1429" i="29"/>
  <c r="Q1439" i="29"/>
  <c r="Q1452" i="29"/>
  <c r="Q1494" i="29"/>
  <c r="Q237" i="29"/>
  <c r="Q398" i="29"/>
  <c r="Q437" i="29"/>
  <c r="Q455" i="29"/>
  <c r="Q571" i="29"/>
  <c r="Q603" i="29"/>
  <c r="Q753" i="29"/>
  <c r="Q829" i="29"/>
  <c r="Q1053" i="29"/>
  <c r="Q1127" i="29"/>
  <c r="Q1225" i="29"/>
  <c r="Q1235" i="29"/>
  <c r="Q1244" i="29"/>
  <c r="Q1255" i="29"/>
  <c r="Q1277" i="29"/>
  <c r="Q1330" i="29"/>
  <c r="Q1385" i="29"/>
  <c r="Q1403" i="29"/>
  <c r="Q1417" i="29"/>
  <c r="Q1434" i="29"/>
  <c r="Q1446" i="29"/>
  <c r="Q1457" i="29"/>
  <c r="Q1475" i="29"/>
  <c r="Q1497" i="29"/>
  <c r="Q10" i="28"/>
  <c r="X267" i="25"/>
  <c r="T1510" i="29"/>
  <c r="O1240" i="29"/>
  <c r="O1413" i="29"/>
  <c r="O1453" i="29"/>
  <c r="T1200" i="25"/>
  <c r="M11" i="28"/>
  <c r="M331" i="28"/>
  <c r="W331" i="28"/>
  <c r="W1510" i="28" s="1"/>
  <c r="N420" i="28"/>
  <c r="M1382" i="28"/>
  <c r="S330" i="31"/>
  <c r="S330" i="76"/>
  <c r="S330" i="30"/>
  <c r="S339" i="29"/>
  <c r="S398" i="29"/>
  <c r="S419" i="29"/>
  <c r="S437" i="29"/>
  <c r="S455" i="29"/>
  <c r="S513" i="29"/>
  <c r="S571" i="29"/>
  <c r="S603" i="29"/>
  <c r="S621" i="29"/>
  <c r="S703" i="29"/>
  <c r="S753" i="29"/>
  <c r="S776" i="29"/>
  <c r="S807" i="29"/>
  <c r="S829" i="29"/>
  <c r="S869" i="29"/>
  <c r="S1053" i="29"/>
  <c r="S424" i="29"/>
  <c r="S538" i="29"/>
  <c r="S557" i="29"/>
  <c r="S691" i="29"/>
  <c r="S721" i="29"/>
  <c r="S781" i="29"/>
  <c r="S852" i="29"/>
  <c r="S979" i="29"/>
  <c r="S1127" i="29"/>
  <c r="S1225" i="29"/>
  <c r="S1235" i="29"/>
  <c r="S1244" i="29"/>
  <c r="S1255" i="29"/>
  <c r="S1277" i="29"/>
  <c r="S1330" i="29"/>
  <c r="S1417" i="29"/>
  <c r="S1446" i="29"/>
  <c r="S1475" i="29"/>
  <c r="S1497" i="29"/>
  <c r="S334" i="29"/>
  <c r="S416" i="29"/>
  <c r="S503" i="29"/>
  <c r="S611" i="29"/>
  <c r="S839" i="29"/>
  <c r="S863" i="29"/>
  <c r="S1201" i="29"/>
  <c r="S1221" i="29"/>
  <c r="S1230" i="29"/>
  <c r="S1239" i="29"/>
  <c r="S1250" i="29"/>
  <c r="S1260" i="29"/>
  <c r="S1266" i="29"/>
  <c r="S1273" i="29"/>
  <c r="S1282" i="29"/>
  <c r="S1347" i="29"/>
  <c r="S1412" i="29"/>
  <c r="S1429" i="29"/>
  <c r="S1494" i="29"/>
  <c r="T330" i="28"/>
  <c r="D24" i="77" l="1"/>
  <c r="T2" i="25"/>
  <c r="Q20" i="30"/>
  <c r="Q37" i="30"/>
  <c r="Q86" i="30"/>
  <c r="Q96" i="30"/>
  <c r="Q116" i="30"/>
  <c r="Q251" i="30"/>
  <c r="Q265" i="30"/>
  <c r="Q318" i="30"/>
  <c r="Q334" i="30"/>
  <c r="Q416" i="30"/>
  <c r="Q424" i="30"/>
  <c r="Q455" i="30"/>
  <c r="Q513" i="30"/>
  <c r="Q538" i="30"/>
  <c r="Q571" i="30"/>
  <c r="Q611" i="30"/>
  <c r="Q691" i="30"/>
  <c r="Q721" i="30"/>
  <c r="Q753" i="30"/>
  <c r="Q781" i="30"/>
  <c r="Q829" i="30"/>
  <c r="Q852" i="30"/>
  <c r="Q869" i="30"/>
  <c r="Q1053" i="30"/>
  <c r="Q1201" i="30"/>
  <c r="Q1225" i="30"/>
  <c r="Q1235" i="30"/>
  <c r="Q1244" i="30"/>
  <c r="Q1255" i="30"/>
  <c r="Q1266" i="30"/>
  <c r="Q1277" i="30"/>
  <c r="Q1347" i="30"/>
  <c r="Q1385" i="30"/>
  <c r="Q1403" i="30"/>
  <c r="Q1417" i="30"/>
  <c r="Q1434" i="30"/>
  <c r="Q1446" i="30"/>
  <c r="Q1457" i="30"/>
  <c r="Q1497" i="30"/>
  <c r="Q15" i="30"/>
  <c r="Q78" i="30"/>
  <c r="Q91" i="30"/>
  <c r="Q101" i="30"/>
  <c r="Q121" i="30"/>
  <c r="Q237" i="30"/>
  <c r="Q260" i="30"/>
  <c r="Q270" i="30"/>
  <c r="Q310" i="30"/>
  <c r="Q330" i="30"/>
  <c r="Q339" i="30"/>
  <c r="Q398" i="30"/>
  <c r="Q419" i="30"/>
  <c r="Q437" i="30"/>
  <c r="Q503" i="30"/>
  <c r="Q557" i="30"/>
  <c r="Q603" i="30"/>
  <c r="Q621" i="30"/>
  <c r="Q703" i="30"/>
  <c r="Q776" i="30"/>
  <c r="Q807" i="30"/>
  <c r="Q839" i="30"/>
  <c r="Q863" i="30"/>
  <c r="Q979" i="30"/>
  <c r="Q1127" i="30"/>
  <c r="Q1221" i="30"/>
  <c r="Q1230" i="30"/>
  <c r="Q1239" i="30"/>
  <c r="Q1250" i="30"/>
  <c r="Q1260" i="30"/>
  <c r="Q1273" i="30"/>
  <c r="Q1282" i="30"/>
  <c r="Q1330" i="30"/>
  <c r="Q1381" i="30"/>
  <c r="Q1390" i="30"/>
  <c r="Q1412" i="30"/>
  <c r="Q1429" i="30"/>
  <c r="Q1439" i="30"/>
  <c r="Q1452" i="30"/>
  <c r="Q1475" i="30"/>
  <c r="Q1494" i="30"/>
  <c r="Q15" i="31"/>
  <c r="Q78" i="31"/>
  <c r="Q91" i="31"/>
  <c r="Q101" i="31"/>
  <c r="Q116" i="31"/>
  <c r="Q251" i="31"/>
  <c r="Q265" i="31"/>
  <c r="Q310" i="31"/>
  <c r="Q330" i="31"/>
  <c r="Q339" i="31"/>
  <c r="Q398" i="31"/>
  <c r="Q416" i="31"/>
  <c r="Q424" i="31"/>
  <c r="Q437" i="31"/>
  <c r="Q503" i="31"/>
  <c r="Q538" i="31"/>
  <c r="Q571" i="31"/>
  <c r="Q611" i="31"/>
  <c r="Q691" i="31"/>
  <c r="Q721" i="31"/>
  <c r="Q776" i="31"/>
  <c r="Q852" i="31"/>
  <c r="Q869" i="31"/>
  <c r="Q1053" i="31"/>
  <c r="Q1201" i="31"/>
  <c r="Q1225" i="31"/>
  <c r="Q1235" i="31"/>
  <c r="Q1244" i="31"/>
  <c r="Q1255" i="31"/>
  <c r="Q1266" i="31"/>
  <c r="Q1277" i="31"/>
  <c r="Q20" i="31"/>
  <c r="Q37" i="31"/>
  <c r="Q86" i="31"/>
  <c r="Q96" i="31"/>
  <c r="Q121" i="31"/>
  <c r="Q237" i="31"/>
  <c r="Q260" i="31"/>
  <c r="Q270" i="31"/>
  <c r="Q318" i="31"/>
  <c r="Q334" i="31"/>
  <c r="Q419" i="31"/>
  <c r="Q455" i="31"/>
  <c r="Q513" i="31"/>
  <c r="Q557" i="31"/>
  <c r="Q603" i="31"/>
  <c r="Q621" i="31"/>
  <c r="Q703" i="31"/>
  <c r="Q753" i="31"/>
  <c r="Q781" i="31"/>
  <c r="Q807" i="31"/>
  <c r="Q829" i="31"/>
  <c r="Q839" i="31"/>
  <c r="Q863" i="31"/>
  <c r="Q979" i="31"/>
  <c r="Q1127" i="31"/>
  <c r="Q1230" i="31"/>
  <c r="Q1239" i="31"/>
  <c r="Q1260" i="31"/>
  <c r="Q1273" i="31"/>
  <c r="Q1347" i="31"/>
  <c r="Q1385" i="31"/>
  <c r="Q1403" i="31"/>
  <c r="Q1417" i="31"/>
  <c r="Q1434" i="31"/>
  <c r="Q1446" i="31"/>
  <c r="Q1457" i="31"/>
  <c r="Q1494" i="31"/>
  <c r="Q1221" i="31"/>
  <c r="Q1250" i="31"/>
  <c r="Q1282" i="31"/>
  <c r="Q1330" i="31"/>
  <c r="Q1381" i="31"/>
  <c r="Q1390" i="31"/>
  <c r="Q1412" i="31"/>
  <c r="Q1429" i="31"/>
  <c r="Q1439" i="31"/>
  <c r="Q1452" i="31"/>
  <c r="Q1475" i="31"/>
  <c r="Q1497" i="31"/>
  <c r="E27" i="34"/>
  <c r="E45" i="34"/>
  <c r="E58" i="34"/>
  <c r="E71" i="34"/>
  <c r="E84" i="34"/>
  <c r="E98" i="34"/>
  <c r="E111" i="34"/>
  <c r="O1226" i="28"/>
  <c r="N1222" i="28"/>
  <c r="O1222" i="28" s="1"/>
  <c r="N1511" i="28"/>
  <c r="O1511" i="28" s="1"/>
  <c r="O1508" i="28"/>
  <c r="O16" i="28"/>
  <c r="N11" i="28"/>
  <c r="O11" i="28" s="1"/>
  <c r="T538" i="28"/>
  <c r="T557" i="28"/>
  <c r="T571" i="28"/>
  <c r="T603" i="28"/>
  <c r="T611" i="28"/>
  <c r="T621" i="28"/>
  <c r="T691" i="28"/>
  <c r="T703" i="28"/>
  <c r="T721" i="28"/>
  <c r="T753" i="28"/>
  <c r="T829" i="28"/>
  <c r="T839" i="28"/>
  <c r="T863" i="28"/>
  <c r="T869" i="28"/>
  <c r="T979" i="28"/>
  <c r="T1053" i="28"/>
  <c r="T1127" i="28"/>
  <c r="T1201" i="28"/>
  <c r="T1221" i="28"/>
  <c r="T1225" i="28"/>
  <c r="T1230" i="28"/>
  <c r="T1266" i="28"/>
  <c r="T1330" i="28"/>
  <c r="T1347" i="28"/>
  <c r="T334" i="28"/>
  <c r="T339" i="28"/>
  <c r="T398" i="28"/>
  <c r="T416" i="28"/>
  <c r="T419" i="28"/>
  <c r="T424" i="28"/>
  <c r="T437" i="28"/>
  <c r="T455" i="28"/>
  <c r="T503" i="28"/>
  <c r="T513" i="28"/>
  <c r="T776" i="28"/>
  <c r="T781" i="28"/>
  <c r="T807" i="28"/>
  <c r="T852" i="28"/>
  <c r="T1235" i="28"/>
  <c r="T1239" i="28"/>
  <c r="T1244" i="28"/>
  <c r="T1250" i="28"/>
  <c r="T1255" i="28"/>
  <c r="T1260" i="28"/>
  <c r="T1273" i="28"/>
  <c r="T1277" i="28"/>
  <c r="T1282" i="28"/>
  <c r="T1412" i="28"/>
  <c r="T1417" i="28"/>
  <c r="T1429" i="28"/>
  <c r="T1446" i="28"/>
  <c r="T1475" i="28"/>
  <c r="T1494" i="28"/>
  <c r="T1497" i="28"/>
  <c r="S339" i="76"/>
  <c r="S398" i="76"/>
  <c r="S419" i="76"/>
  <c r="S437" i="76"/>
  <c r="S503" i="76"/>
  <c r="S538" i="76"/>
  <c r="S571" i="76"/>
  <c r="S611" i="76"/>
  <c r="S691" i="76"/>
  <c r="S721" i="76"/>
  <c r="S776" i="76"/>
  <c r="S807" i="76"/>
  <c r="S839" i="76"/>
  <c r="S863" i="76"/>
  <c r="S979" i="76"/>
  <c r="S1127" i="76"/>
  <c r="S1221" i="76"/>
  <c r="S1230" i="76"/>
  <c r="S1239" i="76"/>
  <c r="S1250" i="76"/>
  <c r="S1260" i="76"/>
  <c r="S1273" i="76"/>
  <c r="S1282" i="76"/>
  <c r="S1330" i="76"/>
  <c r="S1412" i="76"/>
  <c r="S1429" i="76"/>
  <c r="S1475" i="76"/>
  <c r="S1497" i="76"/>
  <c r="S334" i="76"/>
  <c r="S416" i="76"/>
  <c r="S424" i="76"/>
  <c r="S455" i="76"/>
  <c r="S513" i="76"/>
  <c r="S557" i="76"/>
  <c r="S603" i="76"/>
  <c r="S621" i="76"/>
  <c r="S703" i="76"/>
  <c r="S753" i="76"/>
  <c r="S781" i="76"/>
  <c r="S829" i="76"/>
  <c r="S852" i="76"/>
  <c r="S869" i="76"/>
  <c r="S1053" i="76"/>
  <c r="S1201" i="76"/>
  <c r="S1225" i="76"/>
  <c r="S1235" i="76"/>
  <c r="S1244" i="76"/>
  <c r="S1255" i="76"/>
  <c r="S1266" i="76"/>
  <c r="S1277" i="76"/>
  <c r="S1347" i="76"/>
  <c r="S1417" i="76"/>
  <c r="S1446" i="76"/>
  <c r="S1494" i="76"/>
  <c r="G5" i="16"/>
  <c r="F2" i="55"/>
  <c r="F2" i="54"/>
  <c r="F2" i="52"/>
  <c r="F2" i="53"/>
  <c r="Q96" i="28"/>
  <c r="Q101" i="28"/>
  <c r="Q330" i="28"/>
  <c r="Q334" i="28"/>
  <c r="Q339" i="28"/>
  <c r="Q398" i="28"/>
  <c r="Q416" i="28"/>
  <c r="Q419" i="28"/>
  <c r="Q424" i="28"/>
  <c r="Q437" i="28"/>
  <c r="Q455" i="28"/>
  <c r="Q503" i="28"/>
  <c r="Q513" i="28"/>
  <c r="Q776" i="28"/>
  <c r="Q781" i="28"/>
  <c r="Q807" i="28"/>
  <c r="Q852" i="28"/>
  <c r="Q1239" i="28"/>
  <c r="Q1244" i="28"/>
  <c r="Q1250" i="28"/>
  <c r="Q1255" i="28"/>
  <c r="Q1260" i="28"/>
  <c r="Q1273" i="28"/>
  <c r="Q1277" i="28"/>
  <c r="Q1282" i="28"/>
  <c r="Q1381" i="28"/>
  <c r="Q1385" i="28"/>
  <c r="Q1390" i="28"/>
  <c r="Q1403" i="28"/>
  <c r="Q1412" i="28"/>
  <c r="Q1417" i="28"/>
  <c r="Q1429" i="28"/>
  <c r="Q1434" i="28"/>
  <c r="Q1439" i="28"/>
  <c r="Q1446" i="28"/>
  <c r="Q1452" i="28"/>
  <c r="Q1457" i="28"/>
  <c r="Q1475" i="28"/>
  <c r="Q1494" i="28"/>
  <c r="Q1497" i="28"/>
  <c r="F2" i="77"/>
  <c r="Q15" i="28"/>
  <c r="Q20" i="28"/>
  <c r="Q37" i="28"/>
  <c r="Q78" i="28"/>
  <c r="Q86" i="28"/>
  <c r="Q91" i="28"/>
  <c r="Q116" i="28"/>
  <c r="Q121" i="28"/>
  <c r="Q237" i="28"/>
  <c r="Q251" i="28"/>
  <c r="Q260" i="28"/>
  <c r="Q265" i="28"/>
  <c r="Q270" i="28"/>
  <c r="Q310" i="28"/>
  <c r="Q318" i="28"/>
  <c r="Q538" i="28"/>
  <c r="Q557" i="28"/>
  <c r="Q571" i="28"/>
  <c r="Q603" i="28"/>
  <c r="Q611" i="28"/>
  <c r="Q621" i="28"/>
  <c r="Q691" i="28"/>
  <c r="Q703" i="28"/>
  <c r="Q721" i="28"/>
  <c r="Q753" i="28"/>
  <c r="Q829" i="28"/>
  <c r="Q839" i="28"/>
  <c r="Q863" i="28"/>
  <c r="Q869" i="28"/>
  <c r="Q979" i="28"/>
  <c r="Q1053" i="28"/>
  <c r="Q1127" i="28"/>
  <c r="Q1201" i="28"/>
  <c r="Q1221" i="28"/>
  <c r="Q1225" i="28"/>
  <c r="Q1230" i="28"/>
  <c r="Q1266" i="28"/>
  <c r="Q1330" i="28"/>
  <c r="Q1347" i="28"/>
  <c r="Q20" i="76"/>
  <c r="Q37" i="76"/>
  <c r="Q86" i="76"/>
  <c r="Q96" i="76"/>
  <c r="Q116" i="76"/>
  <c r="Q237" i="76"/>
  <c r="Q260" i="76"/>
  <c r="Q270" i="76"/>
  <c r="Q318" i="76"/>
  <c r="Q334" i="76"/>
  <c r="Q416" i="76"/>
  <c r="Q424" i="76"/>
  <c r="Q455" i="76"/>
  <c r="Q513" i="76"/>
  <c r="Q557" i="76"/>
  <c r="Q603" i="76"/>
  <c r="Q621" i="76"/>
  <c r="Q703" i="76"/>
  <c r="Q753" i="76"/>
  <c r="Q781" i="76"/>
  <c r="Q829" i="76"/>
  <c r="Q852" i="76"/>
  <c r="Q869" i="76"/>
  <c r="Q1053" i="76"/>
  <c r="Q1201" i="76"/>
  <c r="Q1225" i="76"/>
  <c r="Q1235" i="76"/>
  <c r="Q1244" i="76"/>
  <c r="Q1255" i="76"/>
  <c r="Q1266" i="76"/>
  <c r="Q1277" i="76"/>
  <c r="Q1347" i="76"/>
  <c r="Q1385" i="76"/>
  <c r="Q1403" i="76"/>
  <c r="Q1417" i="76"/>
  <c r="Q1434" i="76"/>
  <c r="Q1446" i="76"/>
  <c r="Q1457" i="76"/>
  <c r="Q1494" i="76"/>
  <c r="Q15" i="76"/>
  <c r="Q78" i="76"/>
  <c r="Q91" i="76"/>
  <c r="Q101" i="76"/>
  <c r="Q121" i="76"/>
  <c r="Q251" i="76"/>
  <c r="Q265" i="76"/>
  <c r="Q310" i="76"/>
  <c r="Q330" i="76"/>
  <c r="Q339" i="76"/>
  <c r="Q398" i="76"/>
  <c r="Q419" i="76"/>
  <c r="Q437" i="76"/>
  <c r="Q503" i="76"/>
  <c r="Q538" i="76"/>
  <c r="Q571" i="76"/>
  <c r="Q611" i="76"/>
  <c r="Q691" i="76"/>
  <c r="Q721" i="76"/>
  <c r="Q776" i="76"/>
  <c r="Q807" i="76"/>
  <c r="Q839" i="76"/>
  <c r="Q863" i="76"/>
  <c r="Q979" i="76"/>
  <c r="Q1127" i="76"/>
  <c r="Q1221" i="76"/>
  <c r="Q1230" i="76"/>
  <c r="Q1239" i="76"/>
  <c r="Q1250" i="76"/>
  <c r="Q1260" i="76"/>
  <c r="Q1273" i="76"/>
  <c r="Q1282" i="76"/>
  <c r="Q1330" i="76"/>
  <c r="Q1381" i="76"/>
  <c r="Q1390" i="76"/>
  <c r="Q1412" i="76"/>
  <c r="Q1429" i="76"/>
  <c r="Q1439" i="76"/>
  <c r="Q1452" i="76"/>
  <c r="Q1475" i="76"/>
  <c r="Q1497" i="76"/>
  <c r="Q20" i="11"/>
  <c r="Q78" i="11"/>
  <c r="Q86" i="11"/>
  <c r="Q96" i="11"/>
  <c r="Q121" i="11"/>
  <c r="Q260" i="11"/>
  <c r="Q270" i="11"/>
  <c r="Q318" i="11"/>
  <c r="Q334" i="11"/>
  <c r="Q398" i="11"/>
  <c r="Q419" i="11"/>
  <c r="Q437" i="11"/>
  <c r="Q503" i="11"/>
  <c r="Q538" i="11"/>
  <c r="Q571" i="11"/>
  <c r="Q611" i="11"/>
  <c r="Q703" i="11"/>
  <c r="Q721" i="11"/>
  <c r="Q753" i="11"/>
  <c r="Q781" i="11"/>
  <c r="Q807" i="11"/>
  <c r="Q852" i="11"/>
  <c r="Q869" i="11"/>
  <c r="Q979" i="11"/>
  <c r="Q1053" i="11"/>
  <c r="Q1201" i="11"/>
  <c r="Q1225" i="11"/>
  <c r="Q1235" i="11"/>
  <c r="Q1244" i="11"/>
  <c r="Q1255" i="11"/>
  <c r="Q1266" i="11"/>
  <c r="Q1273" i="11"/>
  <c r="Q1282" i="11"/>
  <c r="Q1330" i="11"/>
  <c r="Q1385" i="11"/>
  <c r="Q1403" i="11"/>
  <c r="Q1412" i="11"/>
  <c r="Q1429" i="11"/>
  <c r="Q1439" i="11"/>
  <c r="Q1452" i="11"/>
  <c r="Q1475" i="11"/>
  <c r="Q1494" i="11"/>
  <c r="Q15" i="11"/>
  <c r="Q37" i="11"/>
  <c r="Q91" i="11"/>
  <c r="Q101" i="11"/>
  <c r="Q116" i="11"/>
  <c r="Q237" i="11"/>
  <c r="Q251" i="11"/>
  <c r="Q265" i="11"/>
  <c r="Q310" i="11"/>
  <c r="Q330" i="11"/>
  <c r="Q339" i="11"/>
  <c r="Q416" i="11"/>
  <c r="Q424" i="11"/>
  <c r="Q455" i="11"/>
  <c r="Q513" i="11"/>
  <c r="Q557" i="11"/>
  <c r="Q603" i="11"/>
  <c r="Q621" i="11"/>
  <c r="Q691" i="11"/>
  <c r="Q776" i="11"/>
  <c r="Q829" i="11"/>
  <c r="Q839" i="11"/>
  <c r="Q863" i="11"/>
  <c r="Q1127" i="11"/>
  <c r="Q1221" i="11"/>
  <c r="Q1230" i="11"/>
  <c r="Q1239" i="11"/>
  <c r="Q1250" i="11"/>
  <c r="Q1260" i="11"/>
  <c r="Q1277" i="11"/>
  <c r="Q1347" i="11"/>
  <c r="Q1381" i="11"/>
  <c r="Q1390" i="11"/>
  <c r="Q1417" i="11"/>
  <c r="Q1434" i="11"/>
  <c r="Q1446" i="11"/>
  <c r="Q1457" i="11"/>
  <c r="Q1497" i="11"/>
  <c r="O1382" i="28"/>
  <c r="N1510" i="28"/>
  <c r="N1509" i="28"/>
  <c r="O1507" i="28"/>
  <c r="C6" i="18"/>
  <c r="G6" i="18" s="1"/>
  <c r="S717" i="25"/>
  <c r="O1510" i="29"/>
  <c r="N1512" i="29"/>
  <c r="W340" i="25"/>
  <c r="S331" i="29"/>
  <c r="S268" i="25"/>
  <c r="O1507" i="29"/>
  <c r="O1513" i="29" s="1"/>
  <c r="N1509" i="29"/>
  <c r="O1222" i="76"/>
  <c r="T6012" i="25"/>
  <c r="O1382" i="31"/>
  <c r="T4882" i="25"/>
  <c r="C18" i="77"/>
  <c r="C23" i="77" s="1"/>
  <c r="E23" i="77" s="1"/>
  <c r="E12" i="77"/>
  <c r="E18" i="77" s="1"/>
  <c r="C24" i="52"/>
  <c r="E24" i="52" s="1"/>
  <c r="O1382" i="76"/>
  <c r="T6122" i="25"/>
  <c r="S1323" i="25"/>
  <c r="O117" i="30"/>
  <c r="O417" i="76"/>
  <c r="T5300" i="25"/>
  <c r="N331" i="76"/>
  <c r="O1510" i="11"/>
  <c r="O1513" i="11" s="1"/>
  <c r="N1512" i="11"/>
  <c r="O1512" i="11" s="1"/>
  <c r="T267" i="25"/>
  <c r="N1513" i="30"/>
  <c r="T2481" i="25" s="1"/>
  <c r="O1509" i="30"/>
  <c r="T1510" i="31"/>
  <c r="X3987" i="25"/>
  <c r="O11" i="11"/>
  <c r="T2482" i="25"/>
  <c r="M331" i="11"/>
  <c r="S2747" i="25" s="1"/>
  <c r="M11" i="11"/>
  <c r="S2482" i="25" s="1"/>
  <c r="S2483" i="25"/>
  <c r="O864" i="11"/>
  <c r="M20" i="30"/>
  <c r="M37" i="30"/>
  <c r="M86" i="30"/>
  <c r="M96" i="30"/>
  <c r="M116" i="30"/>
  <c r="M251" i="30"/>
  <c r="M265" i="30"/>
  <c r="M318" i="30"/>
  <c r="M334" i="30"/>
  <c r="M416" i="30"/>
  <c r="M424" i="30"/>
  <c r="M455" i="30"/>
  <c r="M513" i="30"/>
  <c r="M538" i="30"/>
  <c r="M571" i="30"/>
  <c r="M611" i="30"/>
  <c r="M691" i="30"/>
  <c r="M721" i="30"/>
  <c r="M753" i="30"/>
  <c r="M781" i="30"/>
  <c r="M829" i="30"/>
  <c r="M852" i="30"/>
  <c r="M869" i="30"/>
  <c r="M1053" i="30"/>
  <c r="M1201" i="30"/>
  <c r="M1225" i="30"/>
  <c r="M1235" i="30"/>
  <c r="M1244" i="30"/>
  <c r="M1255" i="30"/>
  <c r="M1266" i="30"/>
  <c r="M1277" i="30"/>
  <c r="M1347" i="30"/>
  <c r="M1385" i="30"/>
  <c r="M1403" i="30"/>
  <c r="M1417" i="30"/>
  <c r="M1434" i="30"/>
  <c r="M1446" i="30"/>
  <c r="M1457" i="30"/>
  <c r="M1497" i="30"/>
  <c r="M15" i="30"/>
  <c r="M78" i="30"/>
  <c r="M91" i="30"/>
  <c r="M101" i="30"/>
  <c r="M121" i="30"/>
  <c r="M237" i="30"/>
  <c r="M260" i="30"/>
  <c r="M270" i="30"/>
  <c r="M310" i="30"/>
  <c r="M330" i="30"/>
  <c r="M339" i="30"/>
  <c r="M398" i="30"/>
  <c r="M419" i="30"/>
  <c r="M437" i="30"/>
  <c r="M503" i="30"/>
  <c r="M557" i="30"/>
  <c r="M603" i="30"/>
  <c r="M621" i="30"/>
  <c r="M703" i="30"/>
  <c r="M776" i="30"/>
  <c r="M807" i="30"/>
  <c r="M839" i="30"/>
  <c r="M863" i="30"/>
  <c r="M979" i="30"/>
  <c r="M1127" i="30"/>
  <c r="M1221" i="30"/>
  <c r="M1230" i="30"/>
  <c r="M1239" i="30"/>
  <c r="M1250" i="30"/>
  <c r="M1260" i="30"/>
  <c r="M1273" i="30"/>
  <c r="M1282" i="30"/>
  <c r="M1330" i="30"/>
  <c r="M1381" i="30"/>
  <c r="M1390" i="30"/>
  <c r="M1412" i="30"/>
  <c r="M1429" i="30"/>
  <c r="M1439" i="30"/>
  <c r="M1452" i="30"/>
  <c r="M1475" i="30"/>
  <c r="M1494" i="30"/>
  <c r="M15" i="31"/>
  <c r="M78" i="31"/>
  <c r="M91" i="31"/>
  <c r="M101" i="31"/>
  <c r="M116" i="31"/>
  <c r="M251" i="31"/>
  <c r="M265" i="31"/>
  <c r="M310" i="31"/>
  <c r="M330" i="31"/>
  <c r="M339" i="31"/>
  <c r="M398" i="31"/>
  <c r="M416" i="31"/>
  <c r="M424" i="31"/>
  <c r="M437" i="31"/>
  <c r="M503" i="31"/>
  <c r="M538" i="31"/>
  <c r="M571" i="31"/>
  <c r="M611" i="31"/>
  <c r="M691" i="31"/>
  <c r="M721" i="31"/>
  <c r="M776" i="31"/>
  <c r="M852" i="31"/>
  <c r="M869" i="31"/>
  <c r="M1053" i="31"/>
  <c r="M1201" i="31"/>
  <c r="M1225" i="31"/>
  <c r="M1235" i="31"/>
  <c r="M1244" i="31"/>
  <c r="M1255" i="31"/>
  <c r="M1266" i="31"/>
  <c r="M1277" i="31"/>
  <c r="M20" i="31"/>
  <c r="M37" i="31"/>
  <c r="M86" i="31"/>
  <c r="M96" i="31"/>
  <c r="M121" i="31"/>
  <c r="M237" i="31"/>
  <c r="M260" i="31"/>
  <c r="M270" i="31"/>
  <c r="M318" i="31"/>
  <c r="M334" i="31"/>
  <c r="M419" i="31"/>
  <c r="M455" i="31"/>
  <c r="M513" i="31"/>
  <c r="M557" i="31"/>
  <c r="M603" i="31"/>
  <c r="M621" i="31"/>
  <c r="M703" i="31"/>
  <c r="M753" i="31"/>
  <c r="M781" i="31"/>
  <c r="M807" i="31"/>
  <c r="M829" i="31"/>
  <c r="M839" i="31"/>
  <c r="M863" i="31"/>
  <c r="M1221" i="31"/>
  <c r="M1250" i="31"/>
  <c r="M1282" i="31"/>
  <c r="M1347" i="31"/>
  <c r="M1385" i="31"/>
  <c r="M1403" i="31"/>
  <c r="M1417" i="31"/>
  <c r="M1434" i="31"/>
  <c r="M1446" i="31"/>
  <c r="M1457" i="31"/>
  <c r="M1494" i="31"/>
  <c r="M979" i="31"/>
  <c r="M1127" i="31"/>
  <c r="M1230" i="31"/>
  <c r="M1239" i="31"/>
  <c r="M1260" i="31"/>
  <c r="M1273" i="31"/>
  <c r="M1330" i="31"/>
  <c r="M1381" i="31"/>
  <c r="M1390" i="31"/>
  <c r="M1412" i="31"/>
  <c r="M1429" i="31"/>
  <c r="M1439" i="31"/>
  <c r="M1452" i="31"/>
  <c r="M1475" i="31"/>
  <c r="M1497" i="31"/>
  <c r="N15" i="30"/>
  <c r="N78" i="30"/>
  <c r="N91" i="30"/>
  <c r="N101" i="30"/>
  <c r="N121" i="30"/>
  <c r="N237" i="30"/>
  <c r="N260" i="30"/>
  <c r="N270" i="30"/>
  <c r="N310" i="30"/>
  <c r="N330" i="30"/>
  <c r="N339" i="30"/>
  <c r="N398" i="30"/>
  <c r="N419" i="30"/>
  <c r="N437" i="30"/>
  <c r="N503" i="30"/>
  <c r="N557" i="30"/>
  <c r="N603" i="30"/>
  <c r="N621" i="30"/>
  <c r="N703" i="30"/>
  <c r="N776" i="30"/>
  <c r="N807" i="30"/>
  <c r="N839" i="30"/>
  <c r="N863" i="30"/>
  <c r="N979" i="30"/>
  <c r="N1127" i="30"/>
  <c r="N1221" i="30"/>
  <c r="N1230" i="30"/>
  <c r="N1239" i="30"/>
  <c r="N1250" i="30"/>
  <c r="N1260" i="30"/>
  <c r="N1273" i="30"/>
  <c r="N1282" i="30"/>
  <c r="N1330" i="30"/>
  <c r="N1381" i="30"/>
  <c r="N1390" i="30"/>
  <c r="N1412" i="30"/>
  <c r="N1429" i="30"/>
  <c r="N1439" i="30"/>
  <c r="N1452" i="30"/>
  <c r="N1475" i="30"/>
  <c r="N1494" i="30"/>
  <c r="N20" i="30"/>
  <c r="N37" i="30"/>
  <c r="N86" i="30"/>
  <c r="N96" i="30"/>
  <c r="N116" i="30"/>
  <c r="N251" i="30"/>
  <c r="N265" i="30"/>
  <c r="N318" i="30"/>
  <c r="N334" i="30"/>
  <c r="N416" i="30"/>
  <c r="N424" i="30"/>
  <c r="N455" i="30"/>
  <c r="N513" i="30"/>
  <c r="N538" i="30"/>
  <c r="N571" i="30"/>
  <c r="N611" i="30"/>
  <c r="N691" i="30"/>
  <c r="N721" i="30"/>
  <c r="N753" i="30"/>
  <c r="N781" i="30"/>
  <c r="N829" i="30"/>
  <c r="N852" i="30"/>
  <c r="N869" i="30"/>
  <c r="N1053" i="30"/>
  <c r="N1201" i="30"/>
  <c r="N1225" i="30"/>
  <c r="N1235" i="30"/>
  <c r="N1244" i="30"/>
  <c r="N1255" i="30"/>
  <c r="N1266" i="30"/>
  <c r="N1277" i="30"/>
  <c r="N1347" i="30"/>
  <c r="N1385" i="30"/>
  <c r="N1403" i="30"/>
  <c r="N1417" i="30"/>
  <c r="N1434" i="30"/>
  <c r="N1446" i="30"/>
  <c r="N1457" i="30"/>
  <c r="N1497" i="30"/>
  <c r="N20" i="31"/>
  <c r="N37" i="31"/>
  <c r="N86" i="31"/>
  <c r="N96" i="31"/>
  <c r="N121" i="31"/>
  <c r="N237" i="31"/>
  <c r="N260" i="31"/>
  <c r="N270" i="31"/>
  <c r="N318" i="31"/>
  <c r="N334" i="31"/>
  <c r="N419" i="31"/>
  <c r="N455" i="31"/>
  <c r="N513" i="31"/>
  <c r="N557" i="31"/>
  <c r="N603" i="31"/>
  <c r="N621" i="31"/>
  <c r="N703" i="31"/>
  <c r="N753" i="31"/>
  <c r="N781" i="31"/>
  <c r="N807" i="31"/>
  <c r="N829" i="31"/>
  <c r="N839" i="31"/>
  <c r="N863" i="31"/>
  <c r="N979" i="31"/>
  <c r="N1127" i="31"/>
  <c r="N1221" i="31"/>
  <c r="N1230" i="31"/>
  <c r="N1239" i="31"/>
  <c r="N1250" i="31"/>
  <c r="N1260" i="31"/>
  <c r="N1273" i="31"/>
  <c r="N1282" i="31"/>
  <c r="N15" i="31"/>
  <c r="N78" i="31"/>
  <c r="N91" i="31"/>
  <c r="N101" i="31"/>
  <c r="N116" i="31"/>
  <c r="N251" i="31"/>
  <c r="N265" i="31"/>
  <c r="N310" i="31"/>
  <c r="N330" i="31"/>
  <c r="N339" i="31"/>
  <c r="N398" i="31"/>
  <c r="N416" i="31"/>
  <c r="N424" i="31"/>
  <c r="N437" i="31"/>
  <c r="N503" i="31"/>
  <c r="N538" i="31"/>
  <c r="N571" i="31"/>
  <c r="N611" i="31"/>
  <c r="N691" i="31"/>
  <c r="N721" i="31"/>
  <c r="N776" i="31"/>
  <c r="N852" i="31"/>
  <c r="N869" i="31"/>
  <c r="N1225" i="31"/>
  <c r="N1235" i="31"/>
  <c r="N1255" i="31"/>
  <c r="N1330" i="31"/>
  <c r="N1381" i="31"/>
  <c r="N1390" i="31"/>
  <c r="N1412" i="31"/>
  <c r="N1429" i="31"/>
  <c r="N1439" i="31"/>
  <c r="N1452" i="31"/>
  <c r="N1475" i="31"/>
  <c r="N1497" i="31"/>
  <c r="N1053" i="31"/>
  <c r="N1201" i="31"/>
  <c r="N1244" i="31"/>
  <c r="N1266" i="31"/>
  <c r="N1277" i="31"/>
  <c r="N1347" i="31"/>
  <c r="N1385" i="31"/>
  <c r="N1403" i="31"/>
  <c r="N1417" i="31"/>
  <c r="N1434" i="31"/>
  <c r="N1446" i="31"/>
  <c r="N1457" i="31"/>
  <c r="N1494" i="31"/>
  <c r="N15" i="11"/>
  <c r="N37" i="11"/>
  <c r="N91" i="11"/>
  <c r="N101" i="11"/>
  <c r="N116" i="11"/>
  <c r="N237" i="11"/>
  <c r="N251" i="11"/>
  <c r="N265" i="11"/>
  <c r="N310" i="11"/>
  <c r="N330" i="11"/>
  <c r="N339" i="11"/>
  <c r="N416" i="11"/>
  <c r="N424" i="11"/>
  <c r="N455" i="11"/>
  <c r="N513" i="11"/>
  <c r="N557" i="11"/>
  <c r="N603" i="11"/>
  <c r="N621" i="11"/>
  <c r="N691" i="11"/>
  <c r="N776" i="11"/>
  <c r="N829" i="11"/>
  <c r="N839" i="11"/>
  <c r="N863" i="11"/>
  <c r="N1127" i="11"/>
  <c r="N1221" i="11"/>
  <c r="N1230" i="11"/>
  <c r="N1239" i="11"/>
  <c r="N1250" i="11"/>
  <c r="N1260" i="11"/>
  <c r="N1277" i="11"/>
  <c r="N1347" i="11"/>
  <c r="N1381" i="11"/>
  <c r="N1390" i="11"/>
  <c r="N1417" i="11"/>
  <c r="N1434" i="11"/>
  <c r="N1446" i="11"/>
  <c r="N1457" i="11"/>
  <c r="N1497" i="11"/>
  <c r="N20" i="11"/>
  <c r="N78" i="11"/>
  <c r="N86" i="11"/>
  <c r="N96" i="11"/>
  <c r="N121" i="11"/>
  <c r="N260" i="11"/>
  <c r="N270" i="11"/>
  <c r="N318" i="11"/>
  <c r="N334" i="11"/>
  <c r="N398" i="11"/>
  <c r="N419" i="11"/>
  <c r="N437" i="11"/>
  <c r="N503" i="11"/>
  <c r="N538" i="11"/>
  <c r="N571" i="11"/>
  <c r="N611" i="11"/>
  <c r="N703" i="11"/>
  <c r="N721" i="11"/>
  <c r="N753" i="11"/>
  <c r="N781" i="11"/>
  <c r="N807" i="11"/>
  <c r="N852" i="11"/>
  <c r="N869" i="11"/>
  <c r="N979" i="11"/>
  <c r="N1053" i="11"/>
  <c r="N1201" i="11"/>
  <c r="N1225" i="11"/>
  <c r="N1235" i="11"/>
  <c r="N1244" i="11"/>
  <c r="N1255" i="11"/>
  <c r="N1266" i="11"/>
  <c r="N1273" i="11"/>
  <c r="N1282" i="11"/>
  <c r="N1330" i="11"/>
  <c r="N1385" i="11"/>
  <c r="N1403" i="11"/>
  <c r="N1412" i="11"/>
  <c r="N1429" i="11"/>
  <c r="N1439" i="11"/>
  <c r="N1452" i="11"/>
  <c r="N1475" i="11"/>
  <c r="N1494" i="11"/>
  <c r="V339" i="30"/>
  <c r="V398" i="30"/>
  <c r="V419" i="30"/>
  <c r="V437" i="30"/>
  <c r="V503" i="30"/>
  <c r="V557" i="30"/>
  <c r="V603" i="30"/>
  <c r="V621" i="30"/>
  <c r="V703" i="30"/>
  <c r="V776" i="30"/>
  <c r="V807" i="30"/>
  <c r="V839" i="30"/>
  <c r="V863" i="30"/>
  <c r="V979" i="30"/>
  <c r="V1127" i="30"/>
  <c r="V1221" i="30"/>
  <c r="V1230" i="30"/>
  <c r="V1239" i="30"/>
  <c r="V1250" i="30"/>
  <c r="V1260" i="30"/>
  <c r="V1273" i="30"/>
  <c r="V1282" i="30"/>
  <c r="V1330" i="30"/>
  <c r="V1412" i="30"/>
  <c r="V1429" i="30"/>
  <c r="V1475" i="30"/>
  <c r="V1494" i="30"/>
  <c r="V334" i="30"/>
  <c r="V416" i="30"/>
  <c r="V424" i="30"/>
  <c r="V455" i="30"/>
  <c r="V513" i="30"/>
  <c r="V538" i="30"/>
  <c r="V571" i="30"/>
  <c r="V611" i="30"/>
  <c r="V691" i="30"/>
  <c r="V721" i="30"/>
  <c r="V753" i="30"/>
  <c r="V781" i="30"/>
  <c r="V829" i="30"/>
  <c r="V852" i="30"/>
  <c r="V869" i="30"/>
  <c r="V1053" i="30"/>
  <c r="V1201" i="30"/>
  <c r="V1225" i="30"/>
  <c r="V1235" i="30"/>
  <c r="V1244" i="30"/>
  <c r="V1255" i="30"/>
  <c r="V1266" i="30"/>
  <c r="V1277" i="30"/>
  <c r="V1347" i="30"/>
  <c r="V1417" i="30"/>
  <c r="V1446" i="30"/>
  <c r="V1497" i="30"/>
  <c r="V334" i="31"/>
  <c r="V419" i="31"/>
  <c r="V455" i="31"/>
  <c r="V513" i="31"/>
  <c r="V557" i="31"/>
  <c r="V603" i="31"/>
  <c r="V621" i="31"/>
  <c r="V703" i="31"/>
  <c r="V753" i="31"/>
  <c r="V781" i="31"/>
  <c r="V807" i="31"/>
  <c r="V829" i="31"/>
  <c r="V839" i="31"/>
  <c r="V863" i="31"/>
  <c r="V979" i="31"/>
  <c r="V1127" i="31"/>
  <c r="V1221" i="31"/>
  <c r="V1230" i="31"/>
  <c r="V1239" i="31"/>
  <c r="V1250" i="31"/>
  <c r="V1260" i="31"/>
  <c r="V1273" i="31"/>
  <c r="V339" i="31"/>
  <c r="V398" i="31"/>
  <c r="V416" i="31"/>
  <c r="V424" i="31"/>
  <c r="V437" i="31"/>
  <c r="V503" i="31"/>
  <c r="V538" i="31"/>
  <c r="V571" i="31"/>
  <c r="V611" i="31"/>
  <c r="V691" i="31"/>
  <c r="V721" i="31"/>
  <c r="V776" i="31"/>
  <c r="V852" i="31"/>
  <c r="V869" i="31"/>
  <c r="V1225" i="31"/>
  <c r="V1235" i="31"/>
  <c r="V1255" i="31"/>
  <c r="V1282" i="31"/>
  <c r="V1330" i="31"/>
  <c r="V1412" i="31"/>
  <c r="V1429" i="31"/>
  <c r="V1475" i="31"/>
  <c r="V1497" i="31"/>
  <c r="V1053" i="31"/>
  <c r="V1201" i="31"/>
  <c r="V1244" i="31"/>
  <c r="V1266" i="31"/>
  <c r="V1277" i="31"/>
  <c r="V1347" i="31"/>
  <c r="V1417" i="31"/>
  <c r="V1446" i="31"/>
  <c r="V1494" i="31"/>
  <c r="O1382" i="29"/>
  <c r="T1162" i="25"/>
  <c r="M1511" i="29"/>
  <c r="O1511" i="29" s="1"/>
  <c r="O1508" i="29"/>
  <c r="C39" i="18"/>
  <c r="G39" i="18" s="1"/>
  <c r="S650" i="25"/>
  <c r="M417" i="29"/>
  <c r="S340" i="25" s="1"/>
  <c r="S341" i="25"/>
  <c r="O1222" i="30"/>
  <c r="T2292" i="25"/>
  <c r="O1509" i="76"/>
  <c r="N1513" i="76"/>
  <c r="T6201" i="25" s="1"/>
  <c r="M331" i="30"/>
  <c r="S1507" i="25" s="1"/>
  <c r="S1508" i="25"/>
  <c r="O335" i="30"/>
  <c r="C11" i="77"/>
  <c r="C24" i="77" s="1"/>
  <c r="E24" i="77" s="1"/>
  <c r="E4" i="77"/>
  <c r="E11" i="77" s="1"/>
  <c r="O417" i="11"/>
  <c r="O864" i="31"/>
  <c r="S3680" i="25"/>
  <c r="O1453" i="11"/>
  <c r="O1382" i="30"/>
  <c r="S339" i="30"/>
  <c r="S398" i="30"/>
  <c r="S419" i="30"/>
  <c r="S437" i="30"/>
  <c r="S503" i="30"/>
  <c r="S557" i="30"/>
  <c r="S603" i="30"/>
  <c r="S621" i="30"/>
  <c r="S703" i="30"/>
  <c r="S776" i="30"/>
  <c r="S807" i="30"/>
  <c r="S839" i="30"/>
  <c r="S863" i="30"/>
  <c r="S979" i="30"/>
  <c r="S1127" i="30"/>
  <c r="S1221" i="30"/>
  <c r="S1230" i="30"/>
  <c r="S1239" i="30"/>
  <c r="S1250" i="30"/>
  <c r="S1260" i="30"/>
  <c r="S1273" i="30"/>
  <c r="S1282" i="30"/>
  <c r="S1330" i="30"/>
  <c r="S1412" i="30"/>
  <c r="S1429" i="30"/>
  <c r="S1475" i="30"/>
  <c r="S1494" i="30"/>
  <c r="S334" i="30"/>
  <c r="S416" i="30"/>
  <c r="S424" i="30"/>
  <c r="S455" i="30"/>
  <c r="S513" i="30"/>
  <c r="S538" i="30"/>
  <c r="S571" i="30"/>
  <c r="S611" i="30"/>
  <c r="S691" i="30"/>
  <c r="S721" i="30"/>
  <c r="S753" i="30"/>
  <c r="S781" i="30"/>
  <c r="S829" i="30"/>
  <c r="S852" i="30"/>
  <c r="S869" i="30"/>
  <c r="S1053" i="30"/>
  <c r="S1201" i="30"/>
  <c r="S1225" i="30"/>
  <c r="S1235" i="30"/>
  <c r="S1244" i="30"/>
  <c r="S1255" i="30"/>
  <c r="S1266" i="30"/>
  <c r="S1277" i="30"/>
  <c r="S1347" i="30"/>
  <c r="S1417" i="30"/>
  <c r="S1446" i="30"/>
  <c r="S1497" i="30"/>
  <c r="S334" i="31"/>
  <c r="S419" i="31"/>
  <c r="S455" i="31"/>
  <c r="S513" i="31"/>
  <c r="S557" i="31"/>
  <c r="S603" i="31"/>
  <c r="S621" i="31"/>
  <c r="S703" i="31"/>
  <c r="S753" i="31"/>
  <c r="S781" i="31"/>
  <c r="S807" i="31"/>
  <c r="S829" i="31"/>
  <c r="S839" i="31"/>
  <c r="S863" i="31"/>
  <c r="S979" i="31"/>
  <c r="S1127" i="31"/>
  <c r="S1221" i="31"/>
  <c r="S1230" i="31"/>
  <c r="S1239" i="31"/>
  <c r="S1250" i="31"/>
  <c r="S1260" i="31"/>
  <c r="S1273" i="31"/>
  <c r="S339" i="31"/>
  <c r="S398" i="31"/>
  <c r="S416" i="31"/>
  <c r="S424" i="31"/>
  <c r="S437" i="31"/>
  <c r="S503" i="31"/>
  <c r="S538" i="31"/>
  <c r="S571" i="31"/>
  <c r="S611" i="31"/>
  <c r="S691" i="31"/>
  <c r="S721" i="31"/>
  <c r="S776" i="31"/>
  <c r="S852" i="31"/>
  <c r="S869" i="31"/>
  <c r="S1053" i="31"/>
  <c r="S1201" i="31"/>
  <c r="S1244" i="31"/>
  <c r="S1266" i="31"/>
  <c r="S1277" i="31"/>
  <c r="S1282" i="31"/>
  <c r="S1330" i="31"/>
  <c r="S1412" i="31"/>
  <c r="S1429" i="31"/>
  <c r="S1475" i="31"/>
  <c r="S1497" i="31"/>
  <c r="S1225" i="31"/>
  <c r="S1235" i="31"/>
  <c r="S1255" i="31"/>
  <c r="S1347" i="31"/>
  <c r="S1417" i="31"/>
  <c r="S1446" i="31"/>
  <c r="S1494" i="31"/>
  <c r="N417" i="28"/>
  <c r="O420" i="28"/>
  <c r="M1512" i="29"/>
  <c r="M1513" i="29" s="1"/>
  <c r="S1241" i="25" s="1"/>
  <c r="O117" i="29"/>
  <c r="T83" i="25"/>
  <c r="O1510" i="76"/>
  <c r="N1512" i="76"/>
  <c r="O1512" i="76" s="1"/>
  <c r="M11" i="29"/>
  <c r="S2" i="25" s="1"/>
  <c r="S3" i="25"/>
  <c r="U1580" i="25"/>
  <c r="Q331" i="30"/>
  <c r="U1507" i="25" s="1"/>
  <c r="O417" i="30"/>
  <c r="T1580" i="25"/>
  <c r="N331" i="30"/>
  <c r="S6034" i="25"/>
  <c r="O1278" i="76"/>
  <c r="O11" i="76"/>
  <c r="T4962" i="25"/>
  <c r="O1222" i="11"/>
  <c r="T3532" i="25"/>
  <c r="O335" i="29"/>
  <c r="O1509" i="11"/>
  <c r="N1513" i="11"/>
  <c r="T3721" i="25" s="1"/>
  <c r="O417" i="31"/>
  <c r="T4060" i="25"/>
  <c r="O1507" i="31"/>
  <c r="N1509" i="31"/>
  <c r="M11" i="31"/>
  <c r="S3723" i="25"/>
  <c r="O16" i="31"/>
  <c r="M331" i="76"/>
  <c r="S5227" i="25" s="1"/>
  <c r="S5228" i="25"/>
  <c r="O335" i="76"/>
  <c r="O331" i="11"/>
  <c r="T2747" i="25"/>
  <c r="M1513" i="11"/>
  <c r="S3721" i="25" s="1"/>
  <c r="C4" i="18"/>
  <c r="G4" i="18" s="1"/>
  <c r="C5" i="16"/>
  <c r="C2" i="55"/>
  <c r="C2" i="54"/>
  <c r="C2" i="53"/>
  <c r="C2" i="52"/>
  <c r="C2" i="77"/>
  <c r="M15" i="28"/>
  <c r="M20" i="28"/>
  <c r="M37" i="28"/>
  <c r="M78" i="28"/>
  <c r="M86" i="28"/>
  <c r="M91" i="28"/>
  <c r="M116" i="28"/>
  <c r="M121" i="28"/>
  <c r="M237" i="28"/>
  <c r="M251" i="28"/>
  <c r="M260" i="28"/>
  <c r="M265" i="28"/>
  <c r="M270" i="28"/>
  <c r="M310" i="28"/>
  <c r="M318" i="28"/>
  <c r="M538" i="28"/>
  <c r="M557" i="28"/>
  <c r="M571" i="28"/>
  <c r="M603" i="28"/>
  <c r="M611" i="28"/>
  <c r="M621" i="28"/>
  <c r="M691" i="28"/>
  <c r="M703" i="28"/>
  <c r="M721" i="28"/>
  <c r="M753" i="28"/>
  <c r="M829" i="28"/>
  <c r="M839" i="28"/>
  <c r="M863" i="28"/>
  <c r="M869" i="28"/>
  <c r="M979" i="28"/>
  <c r="M1053" i="28"/>
  <c r="M1127" i="28"/>
  <c r="M1201" i="28"/>
  <c r="M1221" i="28"/>
  <c r="M1225" i="28"/>
  <c r="M1230" i="28"/>
  <c r="M1235" i="28"/>
  <c r="M1266" i="28"/>
  <c r="M1330" i="28"/>
  <c r="M1347" i="28"/>
  <c r="M96" i="28"/>
  <c r="M101" i="28"/>
  <c r="M330" i="28"/>
  <c r="M334" i="28"/>
  <c r="M339" i="28"/>
  <c r="M398" i="28"/>
  <c r="M416" i="28"/>
  <c r="M419" i="28"/>
  <c r="M424" i="28"/>
  <c r="M437" i="28"/>
  <c r="M455" i="28"/>
  <c r="M503" i="28"/>
  <c r="M513" i="28"/>
  <c r="M776" i="28"/>
  <c r="M781" i="28"/>
  <c r="M807" i="28"/>
  <c r="M852" i="28"/>
  <c r="M1239" i="28"/>
  <c r="M1244" i="28"/>
  <c r="M1250" i="28"/>
  <c r="M1255" i="28"/>
  <c r="M1260" i="28"/>
  <c r="M1273" i="28"/>
  <c r="M1277" i="28"/>
  <c r="M1282" i="28"/>
  <c r="M1381" i="28"/>
  <c r="M1385" i="28"/>
  <c r="M1390" i="28"/>
  <c r="M1403" i="28"/>
  <c r="M1412" i="28"/>
  <c r="M1417" i="28"/>
  <c r="M1429" i="28"/>
  <c r="M1434" i="28"/>
  <c r="M1439" i="28"/>
  <c r="M1446" i="28"/>
  <c r="M1452" i="28"/>
  <c r="M1457" i="28"/>
  <c r="M1475" i="28"/>
  <c r="M1494" i="28"/>
  <c r="M1497" i="28"/>
  <c r="M20" i="76"/>
  <c r="M37" i="76"/>
  <c r="M86" i="76"/>
  <c r="M96" i="76"/>
  <c r="M116" i="76"/>
  <c r="M237" i="76"/>
  <c r="M260" i="76"/>
  <c r="M270" i="76"/>
  <c r="M318" i="76"/>
  <c r="M334" i="76"/>
  <c r="M416" i="76"/>
  <c r="M424" i="76"/>
  <c r="M455" i="76"/>
  <c r="M513" i="76"/>
  <c r="M557" i="76"/>
  <c r="M603" i="76"/>
  <c r="M621" i="76"/>
  <c r="M703" i="76"/>
  <c r="M753" i="76"/>
  <c r="M781" i="76"/>
  <c r="M829" i="76"/>
  <c r="M852" i="76"/>
  <c r="M869" i="76"/>
  <c r="M1053" i="76"/>
  <c r="M1201" i="76"/>
  <c r="M1225" i="76"/>
  <c r="M1235" i="76"/>
  <c r="M1244" i="76"/>
  <c r="M1255" i="76"/>
  <c r="M1266" i="76"/>
  <c r="M1277" i="76"/>
  <c r="M1347" i="76"/>
  <c r="M1385" i="76"/>
  <c r="M1403" i="76"/>
  <c r="M1417" i="76"/>
  <c r="M1434" i="76"/>
  <c r="M1446" i="76"/>
  <c r="M1457" i="76"/>
  <c r="M1494" i="76"/>
  <c r="M15" i="76"/>
  <c r="M78" i="76"/>
  <c r="M91" i="76"/>
  <c r="M101" i="76"/>
  <c r="M121" i="76"/>
  <c r="M251" i="76"/>
  <c r="M265" i="76"/>
  <c r="M310" i="76"/>
  <c r="M330" i="76"/>
  <c r="M339" i="76"/>
  <c r="M398" i="76"/>
  <c r="M419" i="76"/>
  <c r="M437" i="76"/>
  <c r="M503" i="76"/>
  <c r="M538" i="76"/>
  <c r="M571" i="76"/>
  <c r="M611" i="76"/>
  <c r="M691" i="76"/>
  <c r="M721" i="76"/>
  <c r="M776" i="76"/>
  <c r="M807" i="76"/>
  <c r="M839" i="76"/>
  <c r="M863" i="76"/>
  <c r="M979" i="76"/>
  <c r="M1127" i="76"/>
  <c r="M1221" i="76"/>
  <c r="M1230" i="76"/>
  <c r="M1239" i="76"/>
  <c r="M1250" i="76"/>
  <c r="M1260" i="76"/>
  <c r="M1273" i="76"/>
  <c r="M1282" i="76"/>
  <c r="M1330" i="76"/>
  <c r="M1381" i="76"/>
  <c r="M1390" i="76"/>
  <c r="M1412" i="76"/>
  <c r="M1429" i="76"/>
  <c r="M1439" i="76"/>
  <c r="M1452" i="76"/>
  <c r="M1475" i="76"/>
  <c r="M1497" i="76"/>
  <c r="M20" i="11"/>
  <c r="M78" i="11"/>
  <c r="M86" i="11"/>
  <c r="M96" i="11"/>
  <c r="M121" i="11"/>
  <c r="M260" i="11"/>
  <c r="M270" i="11"/>
  <c r="M318" i="11"/>
  <c r="M334" i="11"/>
  <c r="M398" i="11"/>
  <c r="M419" i="11"/>
  <c r="M437" i="11"/>
  <c r="M503" i="11"/>
  <c r="M538" i="11"/>
  <c r="M571" i="11"/>
  <c r="M611" i="11"/>
  <c r="M703" i="11"/>
  <c r="M721" i="11"/>
  <c r="M753" i="11"/>
  <c r="M781" i="11"/>
  <c r="M807" i="11"/>
  <c r="M852" i="11"/>
  <c r="M869" i="11"/>
  <c r="M979" i="11"/>
  <c r="M1053" i="11"/>
  <c r="M1201" i="11"/>
  <c r="M1225" i="11"/>
  <c r="M1235" i="11"/>
  <c r="M1244" i="11"/>
  <c r="M1255" i="11"/>
  <c r="M1266" i="11"/>
  <c r="M1273" i="11"/>
  <c r="M1282" i="11"/>
  <c r="M1330" i="11"/>
  <c r="M1385" i="11"/>
  <c r="M1403" i="11"/>
  <c r="M1412" i="11"/>
  <c r="M1429" i="11"/>
  <c r="M1439" i="11"/>
  <c r="M1452" i="11"/>
  <c r="M1475" i="11"/>
  <c r="M1494" i="11"/>
  <c r="M15" i="11"/>
  <c r="M37" i="11"/>
  <c r="M91" i="11"/>
  <c r="M101" i="11"/>
  <c r="M116" i="11"/>
  <c r="M237" i="11"/>
  <c r="M251" i="11"/>
  <c r="M265" i="11"/>
  <c r="M310" i="11"/>
  <c r="M330" i="11"/>
  <c r="M339" i="11"/>
  <c r="M416" i="11"/>
  <c r="M424" i="11"/>
  <c r="M455" i="11"/>
  <c r="M513" i="11"/>
  <c r="M557" i="11"/>
  <c r="M603" i="11"/>
  <c r="M621" i="11"/>
  <c r="M691" i="11"/>
  <c r="M776" i="11"/>
  <c r="M829" i="11"/>
  <c r="M839" i="11"/>
  <c r="M863" i="11"/>
  <c r="M1127" i="11"/>
  <c r="M1221" i="11"/>
  <c r="M1230" i="11"/>
  <c r="M1239" i="11"/>
  <c r="M1250" i="11"/>
  <c r="M1260" i="11"/>
  <c r="M1277" i="11"/>
  <c r="M1347" i="11"/>
  <c r="M1381" i="11"/>
  <c r="M1390" i="11"/>
  <c r="M1417" i="11"/>
  <c r="M1434" i="11"/>
  <c r="M1446" i="11"/>
  <c r="M1457" i="11"/>
  <c r="M1497" i="11"/>
  <c r="D4" i="18"/>
  <c r="H4" i="18" s="1"/>
  <c r="D5" i="16"/>
  <c r="D2" i="55"/>
  <c r="D2" i="54"/>
  <c r="D2" i="52"/>
  <c r="D2" i="53"/>
  <c r="N96" i="28"/>
  <c r="N101" i="28"/>
  <c r="N330" i="28"/>
  <c r="N334" i="28"/>
  <c r="N339" i="28"/>
  <c r="N398" i="28"/>
  <c r="N416" i="28"/>
  <c r="N419" i="28"/>
  <c r="N424" i="28"/>
  <c r="N437" i="28"/>
  <c r="N455" i="28"/>
  <c r="N503" i="28"/>
  <c r="N513" i="28"/>
  <c r="N776" i="28"/>
  <c r="N781" i="28"/>
  <c r="N807" i="28"/>
  <c r="N852" i="28"/>
  <c r="Q1235" i="28"/>
  <c r="N1239" i="28"/>
  <c r="N1244" i="28"/>
  <c r="N1250" i="28"/>
  <c r="N1255" i="28"/>
  <c r="N1260" i="28"/>
  <c r="N1273" i="28"/>
  <c r="N1277" i="28"/>
  <c r="N1282" i="28"/>
  <c r="N1381" i="28"/>
  <c r="N1385" i="28"/>
  <c r="N1390" i="28"/>
  <c r="N1403" i="28"/>
  <c r="N1412" i="28"/>
  <c r="N1417" i="28"/>
  <c r="N1429" i="28"/>
  <c r="N1434" i="28"/>
  <c r="N1439" i="28"/>
  <c r="N1446" i="28"/>
  <c r="N1452" i="28"/>
  <c r="N1457" i="28"/>
  <c r="N1475" i="28"/>
  <c r="N1494" i="28"/>
  <c r="N1497" i="28"/>
  <c r="D2" i="77"/>
  <c r="N15" i="28"/>
  <c r="N20" i="28"/>
  <c r="N37" i="28"/>
  <c r="N78" i="28"/>
  <c r="N86" i="28"/>
  <c r="N91" i="28"/>
  <c r="N116" i="28"/>
  <c r="N121" i="28"/>
  <c r="N237" i="28"/>
  <c r="N251" i="28"/>
  <c r="N260" i="28"/>
  <c r="N265" i="28"/>
  <c r="N270" i="28"/>
  <c r="N310" i="28"/>
  <c r="N318" i="28"/>
  <c r="N538" i="28"/>
  <c r="N557" i="28"/>
  <c r="N571" i="28"/>
  <c r="N603" i="28"/>
  <c r="N611" i="28"/>
  <c r="N621" i="28"/>
  <c r="N691" i="28"/>
  <c r="N703" i="28"/>
  <c r="N721" i="28"/>
  <c r="N753" i="28"/>
  <c r="N829" i="28"/>
  <c r="N839" i="28"/>
  <c r="N863" i="28"/>
  <c r="N869" i="28"/>
  <c r="N979" i="28"/>
  <c r="N1053" i="28"/>
  <c r="N1127" i="28"/>
  <c r="N1201" i="28"/>
  <c r="N1221" i="28"/>
  <c r="N1225" i="28"/>
  <c r="N1230" i="28"/>
  <c r="N1235" i="28"/>
  <c r="N1266" i="28"/>
  <c r="N1330" i="28"/>
  <c r="N1347" i="28"/>
  <c r="N15" i="76"/>
  <c r="N78" i="76"/>
  <c r="N91" i="76"/>
  <c r="N101" i="76"/>
  <c r="N121" i="76"/>
  <c r="N251" i="76"/>
  <c r="N265" i="76"/>
  <c r="N310" i="76"/>
  <c r="N330" i="76"/>
  <c r="N339" i="76"/>
  <c r="N398" i="76"/>
  <c r="N419" i="76"/>
  <c r="N437" i="76"/>
  <c r="N503" i="76"/>
  <c r="N538" i="76"/>
  <c r="N571" i="76"/>
  <c r="N611" i="76"/>
  <c r="N691" i="76"/>
  <c r="N721" i="76"/>
  <c r="N776" i="76"/>
  <c r="N807" i="76"/>
  <c r="N839" i="76"/>
  <c r="N863" i="76"/>
  <c r="N979" i="76"/>
  <c r="N1127" i="76"/>
  <c r="N1221" i="76"/>
  <c r="N1230" i="76"/>
  <c r="N1239" i="76"/>
  <c r="N1250" i="76"/>
  <c r="N1260" i="76"/>
  <c r="N1273" i="76"/>
  <c r="N1282" i="76"/>
  <c r="N1330" i="76"/>
  <c r="N1381" i="76"/>
  <c r="N1390" i="76"/>
  <c r="N1412" i="76"/>
  <c r="N1429" i="76"/>
  <c r="N1439" i="76"/>
  <c r="N1452" i="76"/>
  <c r="N1475" i="76"/>
  <c r="N1497" i="76"/>
  <c r="N20" i="76"/>
  <c r="N37" i="76"/>
  <c r="N86" i="76"/>
  <c r="N96" i="76"/>
  <c r="N116" i="76"/>
  <c r="N237" i="76"/>
  <c r="N260" i="76"/>
  <c r="N270" i="76"/>
  <c r="N318" i="76"/>
  <c r="N334" i="76"/>
  <c r="N416" i="76"/>
  <c r="N424" i="76"/>
  <c r="N455" i="76"/>
  <c r="N513" i="76"/>
  <c r="N557" i="76"/>
  <c r="N603" i="76"/>
  <c r="N621" i="76"/>
  <c r="N703" i="76"/>
  <c r="N753" i="76"/>
  <c r="N781" i="76"/>
  <c r="N829" i="76"/>
  <c r="N852" i="76"/>
  <c r="N869" i="76"/>
  <c r="N1053" i="76"/>
  <c r="N1201" i="76"/>
  <c r="N1225" i="76"/>
  <c r="N1235" i="76"/>
  <c r="N1244" i="76"/>
  <c r="N1255" i="76"/>
  <c r="N1266" i="76"/>
  <c r="N1277" i="76"/>
  <c r="N1347" i="76"/>
  <c r="N1385" i="76"/>
  <c r="N1403" i="76"/>
  <c r="N1417" i="76"/>
  <c r="N1434" i="76"/>
  <c r="N1446" i="76"/>
  <c r="N1457" i="76"/>
  <c r="N1494" i="76"/>
  <c r="C71" i="34"/>
  <c r="C84" i="34"/>
  <c r="C98" i="34"/>
  <c r="C111" i="34"/>
  <c r="C27" i="34"/>
  <c r="C45" i="34"/>
  <c r="C58" i="34"/>
  <c r="W538" i="28"/>
  <c r="W557" i="28"/>
  <c r="W571" i="28"/>
  <c r="W603" i="28"/>
  <c r="W611" i="28"/>
  <c r="W621" i="28"/>
  <c r="W691" i="28"/>
  <c r="W703" i="28"/>
  <c r="W721" i="28"/>
  <c r="W753" i="28"/>
  <c r="W829" i="28"/>
  <c r="W839" i="28"/>
  <c r="W863" i="28"/>
  <c r="W869" i="28"/>
  <c r="W979" i="28"/>
  <c r="W1053" i="28"/>
  <c r="W1127" i="28"/>
  <c r="W1201" i="28"/>
  <c r="W1221" i="28"/>
  <c r="W1225" i="28"/>
  <c r="W1230" i="28"/>
  <c r="W1266" i="28"/>
  <c r="W1330" i="28"/>
  <c r="W1347" i="28"/>
  <c r="W334" i="28"/>
  <c r="W339" i="28"/>
  <c r="W398" i="28"/>
  <c r="W416" i="28"/>
  <c r="W419" i="28"/>
  <c r="W424" i="28"/>
  <c r="W437" i="28"/>
  <c r="W455" i="28"/>
  <c r="W503" i="28"/>
  <c r="W513" i="28"/>
  <c r="W776" i="28"/>
  <c r="W781" i="28"/>
  <c r="W807" i="28"/>
  <c r="W852" i="28"/>
  <c r="W1235" i="28"/>
  <c r="W1239" i="28"/>
  <c r="W1244" i="28"/>
  <c r="W1250" i="28"/>
  <c r="W1255" i="28"/>
  <c r="W1260" i="28"/>
  <c r="W1273" i="28"/>
  <c r="W1277" i="28"/>
  <c r="W1282" i="28"/>
  <c r="W1412" i="28"/>
  <c r="W1417" i="28"/>
  <c r="W1429" i="28"/>
  <c r="W1446" i="28"/>
  <c r="W1475" i="28"/>
  <c r="W1494" i="28"/>
  <c r="W1497" i="28"/>
  <c r="V339" i="76"/>
  <c r="V398" i="76"/>
  <c r="V419" i="76"/>
  <c r="V437" i="76"/>
  <c r="V503" i="76"/>
  <c r="V538" i="76"/>
  <c r="V571" i="76"/>
  <c r="V611" i="76"/>
  <c r="V691" i="76"/>
  <c r="V721" i="76"/>
  <c r="V776" i="76"/>
  <c r="V807" i="76"/>
  <c r="V839" i="76"/>
  <c r="V863" i="76"/>
  <c r="V979" i="76"/>
  <c r="V1127" i="76"/>
  <c r="V1221" i="76"/>
  <c r="V1230" i="76"/>
  <c r="V1239" i="76"/>
  <c r="V1250" i="76"/>
  <c r="V1260" i="76"/>
  <c r="V1273" i="76"/>
  <c r="V1282" i="76"/>
  <c r="V1330" i="76"/>
  <c r="V1412" i="76"/>
  <c r="V1429" i="76"/>
  <c r="V1475" i="76"/>
  <c r="V1497" i="76"/>
  <c r="V334" i="76"/>
  <c r="V416" i="76"/>
  <c r="V424" i="76"/>
  <c r="V455" i="76"/>
  <c r="V513" i="76"/>
  <c r="V557" i="76"/>
  <c r="V603" i="76"/>
  <c r="V621" i="76"/>
  <c r="V703" i="76"/>
  <c r="V753" i="76"/>
  <c r="V781" i="76"/>
  <c r="V829" i="76"/>
  <c r="V852" i="76"/>
  <c r="V869" i="76"/>
  <c r="V1053" i="76"/>
  <c r="V1201" i="76"/>
  <c r="V1225" i="76"/>
  <c r="V1235" i="76"/>
  <c r="V1244" i="76"/>
  <c r="V1255" i="76"/>
  <c r="V1266" i="76"/>
  <c r="V1277" i="76"/>
  <c r="V1347" i="76"/>
  <c r="V1417" i="76"/>
  <c r="V1446" i="76"/>
  <c r="V1494" i="76"/>
  <c r="O1222" i="29"/>
  <c r="T1052" i="25"/>
  <c r="O417" i="29"/>
  <c r="T340" i="25"/>
  <c r="S4785" i="25"/>
  <c r="O1256" i="31"/>
  <c r="O1513" i="76"/>
  <c r="O16" i="29"/>
  <c r="O11" i="30"/>
  <c r="T1242" i="25"/>
  <c r="E11" i="53"/>
  <c r="S4778" i="25"/>
  <c r="M1222" i="31"/>
  <c r="S4772" i="25" s="1"/>
  <c r="N1512" i="31"/>
  <c r="O1512" i="31" s="1"/>
  <c r="T4772" i="25"/>
  <c r="M1510" i="31"/>
  <c r="M1512" i="31" s="1"/>
  <c r="M1513" i="31" s="1"/>
  <c r="S4961" i="25" s="1"/>
  <c r="N331" i="31"/>
  <c r="O331" i="30" l="1"/>
  <c r="T1507" i="25"/>
  <c r="D27" i="92" s="1"/>
  <c r="M8" i="97"/>
  <c r="G10" i="97"/>
  <c r="S10" i="97"/>
  <c r="M11" i="97"/>
  <c r="G12" i="97"/>
  <c r="M13" i="97"/>
  <c r="G14" i="97"/>
  <c r="S14" i="97"/>
  <c r="G15" i="97"/>
  <c r="M15" i="97"/>
  <c r="M17" i="97"/>
  <c r="G18" i="97"/>
  <c r="S18" i="97"/>
  <c r="G19" i="97"/>
  <c r="M19" i="97"/>
  <c r="G20" i="97"/>
  <c r="M20" i="97"/>
  <c r="S20" i="97"/>
  <c r="M21" i="97"/>
  <c r="G22" i="97"/>
  <c r="S22" i="97"/>
  <c r="M23" i="97"/>
  <c r="G25" i="97"/>
  <c r="S25" i="97"/>
  <c r="M26" i="97"/>
  <c r="G27" i="97"/>
  <c r="S27" i="97"/>
  <c r="M28" i="97"/>
  <c r="G29" i="97"/>
  <c r="S29" i="97"/>
  <c r="M30" i="97"/>
  <c r="G31" i="97"/>
  <c r="S31" i="97"/>
  <c r="M32" i="97"/>
  <c r="G36" i="97"/>
  <c r="S36" i="97"/>
  <c r="M37" i="97"/>
  <c r="G39" i="97"/>
  <c r="S39" i="97"/>
  <c r="M40" i="97"/>
  <c r="G41" i="97"/>
  <c r="S41" i="97"/>
  <c r="M42" i="97"/>
  <c r="G43" i="97"/>
  <c r="S43" i="97"/>
  <c r="M44" i="97"/>
  <c r="G45" i="97"/>
  <c r="S45" i="97"/>
  <c r="M46" i="97"/>
  <c r="G47" i="97"/>
  <c r="S47" i="97"/>
  <c r="M48" i="97"/>
  <c r="G49" i="97"/>
  <c r="S49" i="97"/>
  <c r="M50" i="97"/>
  <c r="G51" i="97"/>
  <c r="S51" i="97"/>
  <c r="M52" i="97"/>
  <c r="G53" i="97"/>
  <c r="S53" i="97"/>
  <c r="M54" i="97"/>
  <c r="G55" i="97"/>
  <c r="S55" i="97"/>
  <c r="M57" i="97"/>
  <c r="G58" i="97"/>
  <c r="G59" i="97"/>
  <c r="S59" i="97"/>
  <c r="M60" i="97"/>
  <c r="G61" i="97"/>
  <c r="S61" i="97"/>
  <c r="M63" i="97"/>
  <c r="G64" i="97"/>
  <c r="S64" i="97"/>
  <c r="M65" i="97"/>
  <c r="G66" i="97"/>
  <c r="S66" i="97"/>
  <c r="M67" i="97"/>
  <c r="G68" i="97"/>
  <c r="S68" i="97"/>
  <c r="M70" i="97"/>
  <c r="G71" i="97"/>
  <c r="S71" i="97"/>
  <c r="M72" i="97"/>
  <c r="G76" i="97"/>
  <c r="S76" i="97"/>
  <c r="M77" i="97"/>
  <c r="G79" i="97"/>
  <c r="S79" i="97"/>
  <c r="M80" i="97"/>
  <c r="G81" i="97"/>
  <c r="S81" i="97"/>
  <c r="M82" i="97"/>
  <c r="G86" i="97"/>
  <c r="M86" i="97"/>
  <c r="G87" i="97"/>
  <c r="M87" i="97"/>
  <c r="M90" i="97"/>
  <c r="G91" i="97"/>
  <c r="M91" i="97"/>
  <c r="S91" i="97"/>
  <c r="G95" i="97"/>
  <c r="S95" i="97"/>
  <c r="M96" i="97"/>
  <c r="S96" i="97"/>
  <c r="M98" i="97"/>
  <c r="M104" i="97"/>
  <c r="G105" i="97"/>
  <c r="S105" i="97"/>
  <c r="M106" i="97"/>
  <c r="G107" i="97"/>
  <c r="S107" i="97"/>
  <c r="M108" i="97"/>
  <c r="G109" i="97"/>
  <c r="S109" i="97"/>
  <c r="G8" i="97"/>
  <c r="S8" i="97"/>
  <c r="M10" i="97"/>
  <c r="G11" i="97"/>
  <c r="S11" i="97"/>
  <c r="M12" i="97"/>
  <c r="S12" i="97"/>
  <c r="G13" i="97"/>
  <c r="S13" i="97"/>
  <c r="M14" i="97"/>
  <c r="S15" i="97"/>
  <c r="G17" i="97"/>
  <c r="S17" i="97"/>
  <c r="M18" i="97"/>
  <c r="S19" i="97"/>
  <c r="G21" i="97"/>
  <c r="S21" i="97"/>
  <c r="M22" i="97"/>
  <c r="G23" i="97"/>
  <c r="S23" i="97"/>
  <c r="M25" i="97"/>
  <c r="G26" i="97"/>
  <c r="S26" i="97"/>
  <c r="M27" i="97"/>
  <c r="G28" i="97"/>
  <c r="S28" i="97"/>
  <c r="M29" i="97"/>
  <c r="G30" i="97"/>
  <c r="S30" i="97"/>
  <c r="M31" i="97"/>
  <c r="G32" i="97"/>
  <c r="S32" i="97"/>
  <c r="M36" i="97"/>
  <c r="G37" i="97"/>
  <c r="S37" i="97"/>
  <c r="M39" i="97"/>
  <c r="G40" i="97"/>
  <c r="S40" i="97"/>
  <c r="M41" i="97"/>
  <c r="G42" i="97"/>
  <c r="S42" i="97"/>
  <c r="M43" i="97"/>
  <c r="G44" i="97"/>
  <c r="S44" i="97"/>
  <c r="M45" i="97"/>
  <c r="G46" i="97"/>
  <c r="S46" i="97"/>
  <c r="M47" i="97"/>
  <c r="G48" i="97"/>
  <c r="S48" i="97"/>
  <c r="M49" i="97"/>
  <c r="G50" i="97"/>
  <c r="S50" i="97"/>
  <c r="M51" i="97"/>
  <c r="G52" i="97"/>
  <c r="S52" i="97"/>
  <c r="M53" i="97"/>
  <c r="G54" i="97"/>
  <c r="S54" i="97"/>
  <c r="M55" i="97"/>
  <c r="G57" i="97"/>
  <c r="S57" i="97"/>
  <c r="M58" i="97"/>
  <c r="S58" i="97"/>
  <c r="M59" i="97"/>
  <c r="G60" i="97"/>
  <c r="S60" i="97"/>
  <c r="M61" i="97"/>
  <c r="G63" i="97"/>
  <c r="S63" i="97"/>
  <c r="M64" i="97"/>
  <c r="G65" i="97"/>
  <c r="S65" i="97"/>
  <c r="M66" i="97"/>
  <c r="G67" i="97"/>
  <c r="S67" i="97"/>
  <c r="M68" i="97"/>
  <c r="G70" i="97"/>
  <c r="S70" i="97"/>
  <c r="M71" i="97"/>
  <c r="G72" i="97"/>
  <c r="S72" i="97"/>
  <c r="G74" i="97"/>
  <c r="G73" i="97" s="1"/>
  <c r="M74" i="97"/>
  <c r="M73" i="97" s="1"/>
  <c r="S74" i="97"/>
  <c r="S73" i="97" s="1"/>
  <c r="M76" i="97"/>
  <c r="G77" i="97"/>
  <c r="S77" i="97"/>
  <c r="M79" i="97"/>
  <c r="G80" i="97"/>
  <c r="S80" i="97"/>
  <c r="M81" i="97"/>
  <c r="G82" i="97"/>
  <c r="S82" i="97"/>
  <c r="S86" i="97"/>
  <c r="S87" i="97"/>
  <c r="G90" i="97"/>
  <c r="S90" i="97"/>
  <c r="M95" i="97"/>
  <c r="G96" i="97"/>
  <c r="G98" i="97"/>
  <c r="S98" i="97"/>
  <c r="G99" i="97"/>
  <c r="M99" i="97"/>
  <c r="S99" i="97"/>
  <c r="G104" i="97"/>
  <c r="S104" i="97"/>
  <c r="M105" i="97"/>
  <c r="G106" i="97"/>
  <c r="S106" i="97"/>
  <c r="M107" i="97"/>
  <c r="G108" i="97"/>
  <c r="S108" i="97"/>
  <c r="M109" i="97"/>
  <c r="O331" i="76"/>
  <c r="T5227" i="25"/>
  <c r="D27" i="94" s="1"/>
  <c r="F109" i="97"/>
  <c r="R107" i="97"/>
  <c r="L106" i="97"/>
  <c r="F105" i="97"/>
  <c r="L98" i="97"/>
  <c r="L96" i="97"/>
  <c r="F95" i="97"/>
  <c r="L91" i="97"/>
  <c r="L90" i="97"/>
  <c r="F87" i="97"/>
  <c r="F86" i="97"/>
  <c r="R81" i="97"/>
  <c r="L80" i="97"/>
  <c r="F79" i="97"/>
  <c r="R76" i="97"/>
  <c r="R74" i="97"/>
  <c r="R73" i="97" s="1"/>
  <c r="F74" i="97"/>
  <c r="F73" i="97" s="1"/>
  <c r="R71" i="97"/>
  <c r="L70" i="97"/>
  <c r="F68" i="97"/>
  <c r="R66" i="97"/>
  <c r="L65" i="97"/>
  <c r="F64" i="97"/>
  <c r="R61" i="97"/>
  <c r="L60" i="97"/>
  <c r="F59" i="97"/>
  <c r="L57" i="97"/>
  <c r="F55" i="97"/>
  <c r="R53" i="97"/>
  <c r="L52" i="97"/>
  <c r="F51" i="97"/>
  <c r="R49" i="97"/>
  <c r="L48" i="97"/>
  <c r="F47" i="97"/>
  <c r="R45" i="97"/>
  <c r="L44" i="97"/>
  <c r="F43" i="97"/>
  <c r="R41" i="97"/>
  <c r="L40" i="97"/>
  <c r="F39" i="97"/>
  <c r="R36" i="97"/>
  <c r="L32" i="97"/>
  <c r="F31" i="97"/>
  <c r="R29" i="97"/>
  <c r="L28" i="97"/>
  <c r="F27" i="97"/>
  <c r="R25" i="97"/>
  <c r="L23" i="97"/>
  <c r="F22" i="97"/>
  <c r="R20" i="97"/>
  <c r="F20" i="97"/>
  <c r="F19" i="97"/>
  <c r="F18" i="97"/>
  <c r="L15" i="97"/>
  <c r="R14" i="97"/>
  <c r="L13" i="97"/>
  <c r="L11" i="97"/>
  <c r="F10" i="97"/>
  <c r="L109" i="97"/>
  <c r="F108" i="97"/>
  <c r="R106" i="97"/>
  <c r="L105" i="97"/>
  <c r="F104" i="97"/>
  <c r="L99" i="97"/>
  <c r="R98" i="97"/>
  <c r="F96" i="97"/>
  <c r="R90" i="97"/>
  <c r="R87" i="97"/>
  <c r="R82" i="97"/>
  <c r="L81" i="97"/>
  <c r="F80" i="97"/>
  <c r="R77" i="97"/>
  <c r="L76" i="97"/>
  <c r="F72" i="97"/>
  <c r="R70" i="97"/>
  <c r="L68" i="97"/>
  <c r="F67" i="97"/>
  <c r="R65" i="97"/>
  <c r="L64" i="97"/>
  <c r="F63" i="97"/>
  <c r="R60" i="97"/>
  <c r="L59" i="97"/>
  <c r="L58" i="97"/>
  <c r="F57" i="97"/>
  <c r="R54" i="97"/>
  <c r="L53" i="97"/>
  <c r="F52" i="97"/>
  <c r="R50" i="97"/>
  <c r="L49" i="97"/>
  <c r="F48" i="97"/>
  <c r="R46" i="97"/>
  <c r="L45" i="97"/>
  <c r="F44" i="97"/>
  <c r="R42" i="97"/>
  <c r="L41" i="97"/>
  <c r="F40" i="97"/>
  <c r="R37" i="97"/>
  <c r="L36" i="97"/>
  <c r="F32" i="97"/>
  <c r="R30" i="97"/>
  <c r="L29" i="97"/>
  <c r="F28" i="97"/>
  <c r="R26" i="97"/>
  <c r="L25" i="97"/>
  <c r="F23" i="97"/>
  <c r="R21" i="97"/>
  <c r="R19" i="97"/>
  <c r="R17" i="97"/>
  <c r="R15" i="97"/>
  <c r="R13" i="97"/>
  <c r="R12" i="97"/>
  <c r="R11" i="97"/>
  <c r="L10" i="97"/>
  <c r="F8" i="97"/>
  <c r="D122" i="87"/>
  <c r="D115" i="87"/>
  <c r="D110" i="87"/>
  <c r="D104" i="87"/>
  <c r="D100" i="87"/>
  <c r="D96" i="87"/>
  <c r="D92" i="87"/>
  <c r="D88" i="87"/>
  <c r="D84" i="87"/>
  <c r="D80" i="87"/>
  <c r="D76" i="87"/>
  <c r="D72" i="87"/>
  <c r="D68" i="87"/>
  <c r="D63" i="87"/>
  <c r="D59" i="87"/>
  <c r="D54" i="87"/>
  <c r="D50" i="87"/>
  <c r="D126" i="87"/>
  <c r="D121" i="87"/>
  <c r="D114" i="87"/>
  <c r="D108" i="87"/>
  <c r="D103" i="87"/>
  <c r="D99" i="87"/>
  <c r="D95" i="87"/>
  <c r="D91" i="87"/>
  <c r="D87" i="87"/>
  <c r="D83" i="87"/>
  <c r="D79" i="87"/>
  <c r="D75" i="87"/>
  <c r="D71" i="87"/>
  <c r="D66" i="87"/>
  <c r="D62" i="87"/>
  <c r="D58" i="87"/>
  <c r="D53" i="87"/>
  <c r="D48" i="87"/>
  <c r="D46" i="87"/>
  <c r="D42" i="87"/>
  <c r="D38" i="87"/>
  <c r="D34" i="87"/>
  <c r="D30" i="87"/>
  <c r="D26" i="87"/>
  <c r="D22" i="87"/>
  <c r="D18" i="87"/>
  <c r="D14" i="87"/>
  <c r="D10" i="87"/>
  <c r="D5" i="87"/>
  <c r="D41" i="87"/>
  <c r="D37" i="87"/>
  <c r="D33" i="87"/>
  <c r="D29" i="87"/>
  <c r="D25" i="87"/>
  <c r="D21" i="87"/>
  <c r="D17" i="87"/>
  <c r="D13" i="87"/>
  <c r="D9" i="87"/>
  <c r="D4" i="87"/>
  <c r="D501" i="92"/>
  <c r="D496" i="92"/>
  <c r="D488" i="92"/>
  <c r="D484" i="92"/>
  <c r="D478" i="92"/>
  <c r="D474" i="92"/>
  <c r="D468" i="92"/>
  <c r="D460" i="92"/>
  <c r="D456" i="92"/>
  <c r="D451" i="92"/>
  <c r="D446" i="92"/>
  <c r="D441" i="92"/>
  <c r="D432" i="92"/>
  <c r="D425" i="92"/>
  <c r="D420" i="92"/>
  <c r="D415" i="92"/>
  <c r="D408" i="92"/>
  <c r="D404" i="92"/>
  <c r="D399" i="92"/>
  <c r="D394" i="92"/>
  <c r="D388" i="92"/>
  <c r="D382" i="92"/>
  <c r="D375" i="92"/>
  <c r="D369" i="92"/>
  <c r="D364" i="92"/>
  <c r="D357" i="92"/>
  <c r="D351" i="92"/>
  <c r="D346" i="92"/>
  <c r="D339" i="92"/>
  <c r="D335" i="92"/>
  <c r="D327" i="92"/>
  <c r="D323" i="92"/>
  <c r="D317" i="92"/>
  <c r="D313" i="92"/>
  <c r="D307" i="92"/>
  <c r="D302" i="92"/>
  <c r="D297" i="92"/>
  <c r="D291" i="92"/>
  <c r="D286" i="92"/>
  <c r="D282" i="92"/>
  <c r="D276" i="92"/>
  <c r="D272" i="92"/>
  <c r="D267" i="92"/>
  <c r="D262" i="92"/>
  <c r="D257" i="92"/>
  <c r="D252" i="92"/>
  <c r="D247" i="92"/>
  <c r="D243" i="92"/>
  <c r="D238" i="92"/>
  <c r="D233" i="92"/>
  <c r="D228" i="92"/>
  <c r="D223" i="92"/>
  <c r="D219" i="92"/>
  <c r="D214" i="92"/>
  <c r="D209" i="92"/>
  <c r="D204" i="92"/>
  <c r="D199" i="92"/>
  <c r="D194" i="92"/>
  <c r="D189" i="92"/>
  <c r="D184" i="92"/>
  <c r="D180" i="92"/>
  <c r="D175" i="92"/>
  <c r="D169" i="92"/>
  <c r="D165" i="92"/>
  <c r="D157" i="92"/>
  <c r="D153" i="92"/>
  <c r="D148" i="92"/>
  <c r="D144" i="92"/>
  <c r="D139" i="92"/>
  <c r="D129" i="92"/>
  <c r="D124" i="92"/>
  <c r="D120" i="92"/>
  <c r="D115" i="92"/>
  <c r="D110" i="92"/>
  <c r="D103" i="92"/>
  <c r="D98" i="92"/>
  <c r="D92" i="92"/>
  <c r="D88" i="92"/>
  <c r="D83" i="92"/>
  <c r="D78" i="92"/>
  <c r="D73" i="92"/>
  <c r="D69" i="92"/>
  <c r="D64" i="92"/>
  <c r="D60" i="92"/>
  <c r="D56" i="92"/>
  <c r="D49" i="92"/>
  <c r="D43" i="92"/>
  <c r="D40" i="92"/>
  <c r="D36" i="92"/>
  <c r="D30" i="92"/>
  <c r="D24" i="92"/>
  <c r="D499" i="92"/>
  <c r="D491" i="92"/>
  <c r="D487" i="92"/>
  <c r="D482" i="92"/>
  <c r="D477" i="92"/>
  <c r="D473" i="92"/>
  <c r="D465" i="92"/>
  <c r="D459" i="92"/>
  <c r="D455" i="92"/>
  <c r="D449" i="92"/>
  <c r="D445" i="92"/>
  <c r="D439" i="92"/>
  <c r="D429" i="92"/>
  <c r="D424" i="92"/>
  <c r="D419" i="92"/>
  <c r="D414" i="92"/>
  <c r="D407" i="92"/>
  <c r="D402" i="92"/>
  <c r="D397" i="92"/>
  <c r="D393" i="92"/>
  <c r="D386" i="92"/>
  <c r="D381" i="92"/>
  <c r="D373" i="92"/>
  <c r="D368" i="92"/>
  <c r="D361" i="92"/>
  <c r="D356" i="92"/>
  <c r="D350" i="92"/>
  <c r="D343" i="92"/>
  <c r="D338" i="92"/>
  <c r="D328" i="92"/>
  <c r="D321" i="92"/>
  <c r="D316" i="92"/>
  <c r="D311" i="92"/>
  <c r="D306" i="92"/>
  <c r="D301" i="92"/>
  <c r="D295" i="92"/>
  <c r="D290" i="92"/>
  <c r="D285" i="92"/>
  <c r="D281" i="92"/>
  <c r="D275" i="92"/>
  <c r="D271" i="92"/>
  <c r="D265" i="92"/>
  <c r="D261" i="92"/>
  <c r="D255" i="92"/>
  <c r="D251" i="92"/>
  <c r="D246" i="92"/>
  <c r="D242" i="92"/>
  <c r="D237" i="92"/>
  <c r="D232" i="92"/>
  <c r="D227" i="92"/>
  <c r="D222" i="92"/>
  <c r="D218" i="92"/>
  <c r="D213" i="92"/>
  <c r="D208" i="92"/>
  <c r="D203" i="92"/>
  <c r="D198" i="92"/>
  <c r="D193" i="92"/>
  <c r="D188" i="92"/>
  <c r="D183" i="92"/>
  <c r="D178" i="92"/>
  <c r="D173" i="92"/>
  <c r="D168" i="92"/>
  <c r="D164" i="92"/>
  <c r="D156" i="92"/>
  <c r="D151" i="92"/>
  <c r="D147" i="92"/>
  <c r="D143" i="92"/>
  <c r="D137" i="92"/>
  <c r="D128" i="92"/>
  <c r="D123" i="92"/>
  <c r="D119" i="92"/>
  <c r="D113" i="92"/>
  <c r="D107" i="92"/>
  <c r="D102" i="92"/>
  <c r="D96" i="92"/>
  <c r="D91" i="92"/>
  <c r="D86" i="92"/>
  <c r="D82" i="92"/>
  <c r="D76" i="92"/>
  <c r="D72" i="92"/>
  <c r="D68" i="92"/>
  <c r="D63" i="92"/>
  <c r="D59" i="92"/>
  <c r="D55" i="92"/>
  <c r="D48" i="92"/>
  <c r="D41" i="92"/>
  <c r="D35" i="92"/>
  <c r="D29" i="92"/>
  <c r="D23" i="92"/>
  <c r="M331" i="29"/>
  <c r="S1510" i="29"/>
  <c r="W267" i="25"/>
  <c r="O1512" i="29"/>
  <c r="N1512" i="28"/>
  <c r="O1512" i="28" s="1"/>
  <c r="O1510" i="28"/>
  <c r="O1513" i="28" s="1"/>
  <c r="O331" i="31"/>
  <c r="T3987" i="25"/>
  <c r="O1222" i="31"/>
  <c r="O1510" i="31"/>
  <c r="O1513" i="31" s="1"/>
  <c r="S3722" i="25"/>
  <c r="O11" i="31"/>
  <c r="O1509" i="31"/>
  <c r="N1513" i="31"/>
  <c r="T4961" i="25" s="1"/>
  <c r="T109" i="97"/>
  <c r="N108" i="97"/>
  <c r="H107" i="97"/>
  <c r="T105" i="97"/>
  <c r="N104" i="97"/>
  <c r="H99" i="97"/>
  <c r="T96" i="97"/>
  <c r="T95" i="97"/>
  <c r="T91" i="97"/>
  <c r="H91" i="97"/>
  <c r="N87" i="97"/>
  <c r="N86" i="97"/>
  <c r="T81" i="97"/>
  <c r="N80" i="97"/>
  <c r="H79" i="97"/>
  <c r="T76" i="97"/>
  <c r="T74" i="97"/>
  <c r="T73" i="97" s="1"/>
  <c r="H74" i="97"/>
  <c r="H73" i="97" s="1"/>
  <c r="T71" i="97"/>
  <c r="N70" i="97"/>
  <c r="H68" i="97"/>
  <c r="T66" i="97"/>
  <c r="N65" i="97"/>
  <c r="H64" i="97"/>
  <c r="T61" i="97"/>
  <c r="N60" i="97"/>
  <c r="H58" i="97"/>
  <c r="T55" i="97"/>
  <c r="N54" i="97"/>
  <c r="H53" i="97"/>
  <c r="T51" i="97"/>
  <c r="N50" i="97"/>
  <c r="H49" i="97"/>
  <c r="T47" i="97"/>
  <c r="N46" i="97"/>
  <c r="H45" i="97"/>
  <c r="T43" i="97"/>
  <c r="N42" i="97"/>
  <c r="H41" i="97"/>
  <c r="T39" i="97"/>
  <c r="N37" i="97"/>
  <c r="H36" i="97"/>
  <c r="T31" i="97"/>
  <c r="N30" i="97"/>
  <c r="H29" i="97"/>
  <c r="T27" i="97"/>
  <c r="N26" i="97"/>
  <c r="H25" i="97"/>
  <c r="T22" i="97"/>
  <c r="N21" i="97"/>
  <c r="H20" i="97"/>
  <c r="H19" i="97"/>
  <c r="H18" i="97"/>
  <c r="N15" i="97"/>
  <c r="T14" i="97"/>
  <c r="N13" i="97"/>
  <c r="N12" i="97"/>
  <c r="N11" i="97"/>
  <c r="H10" i="97"/>
  <c r="N109" i="97"/>
  <c r="H108" i="97"/>
  <c r="T106" i="97"/>
  <c r="N105" i="97"/>
  <c r="H104" i="97"/>
  <c r="T98" i="97"/>
  <c r="H96" i="97"/>
  <c r="T90" i="97"/>
  <c r="T87" i="97"/>
  <c r="H86" i="97"/>
  <c r="H82" i="97"/>
  <c r="T80" i="97"/>
  <c r="N79" i="97"/>
  <c r="H77" i="97"/>
  <c r="T72" i="97"/>
  <c r="N71" i="97"/>
  <c r="H70" i="97"/>
  <c r="T67" i="97"/>
  <c r="N66" i="97"/>
  <c r="H65" i="97"/>
  <c r="T63" i="97"/>
  <c r="N61" i="97"/>
  <c r="H60" i="97"/>
  <c r="N59" i="97"/>
  <c r="N58" i="97"/>
  <c r="H57" i="97"/>
  <c r="T54" i="97"/>
  <c r="N53" i="97"/>
  <c r="H52" i="97"/>
  <c r="T50" i="97"/>
  <c r="N49" i="97"/>
  <c r="H48" i="97"/>
  <c r="T46" i="97"/>
  <c r="N45" i="97"/>
  <c r="H44" i="97"/>
  <c r="T42" i="97"/>
  <c r="N41" i="97"/>
  <c r="H40" i="97"/>
  <c r="T37" i="97"/>
  <c r="N36" i="97"/>
  <c r="H32" i="97"/>
  <c r="T30" i="97"/>
  <c r="N29" i="97"/>
  <c r="H28" i="97"/>
  <c r="T26" i="97"/>
  <c r="N25" i="97"/>
  <c r="H23" i="97"/>
  <c r="T21" i="97"/>
  <c r="N20" i="97"/>
  <c r="N18" i="97"/>
  <c r="H17" i="97"/>
  <c r="N14" i="97"/>
  <c r="H13" i="97"/>
  <c r="H11" i="97"/>
  <c r="T8" i="97"/>
  <c r="D126" i="89"/>
  <c r="D121" i="89"/>
  <c r="D114" i="89"/>
  <c r="D108" i="89"/>
  <c r="D103" i="89"/>
  <c r="D99" i="89"/>
  <c r="D95" i="89"/>
  <c r="D91" i="89"/>
  <c r="D87" i="89"/>
  <c r="D83" i="89"/>
  <c r="D79" i="89"/>
  <c r="D75" i="89"/>
  <c r="D71" i="89"/>
  <c r="D66" i="89"/>
  <c r="D62" i="89"/>
  <c r="D58" i="89"/>
  <c r="D53" i="89"/>
  <c r="D48" i="89"/>
  <c r="D44" i="89"/>
  <c r="D40" i="89"/>
  <c r="D36" i="89"/>
  <c r="D32" i="89"/>
  <c r="D28" i="89"/>
  <c r="D24" i="89"/>
  <c r="D20" i="89"/>
  <c r="D16" i="89"/>
  <c r="D12" i="89"/>
  <c r="D8" i="89"/>
  <c r="D125" i="89"/>
  <c r="D119" i="89"/>
  <c r="D113" i="89"/>
  <c r="D106" i="89"/>
  <c r="D102" i="89"/>
  <c r="D98" i="89"/>
  <c r="D94" i="89"/>
  <c r="D90" i="89"/>
  <c r="D86" i="89"/>
  <c r="D82" i="89"/>
  <c r="D78" i="89"/>
  <c r="D74" i="89"/>
  <c r="D70" i="89"/>
  <c r="D65" i="89"/>
  <c r="D61" i="89"/>
  <c r="D57" i="89"/>
  <c r="D52" i="89"/>
  <c r="D47" i="89"/>
  <c r="D43" i="89"/>
  <c r="D39" i="89"/>
  <c r="D35" i="89"/>
  <c r="D31" i="89"/>
  <c r="D27" i="89"/>
  <c r="D23" i="89"/>
  <c r="D19" i="89"/>
  <c r="D15" i="89"/>
  <c r="D11" i="89"/>
  <c r="D7" i="89"/>
  <c r="D502" i="94"/>
  <c r="D497" i="94"/>
  <c r="D489" i="94"/>
  <c r="D485" i="94"/>
  <c r="D479" i="94"/>
  <c r="D475" i="94"/>
  <c r="D469" i="94"/>
  <c r="D462" i="94"/>
  <c r="D457" i="94"/>
  <c r="D453" i="94"/>
  <c r="D447" i="94"/>
  <c r="D443" i="94"/>
  <c r="D433" i="94"/>
  <c r="D426" i="94"/>
  <c r="D421" i="94"/>
  <c r="D416" i="94"/>
  <c r="D409" i="94"/>
  <c r="D405" i="94"/>
  <c r="D400" i="94"/>
  <c r="D395" i="94"/>
  <c r="D389" i="94"/>
  <c r="D383" i="94"/>
  <c r="D376" i="94"/>
  <c r="D370" i="94"/>
  <c r="D365" i="94"/>
  <c r="D359" i="94"/>
  <c r="D351" i="94"/>
  <c r="D501" i="94"/>
  <c r="D496" i="94"/>
  <c r="D488" i="94"/>
  <c r="D484" i="94"/>
  <c r="D478" i="94"/>
  <c r="D474" i="94"/>
  <c r="D468" i="94"/>
  <c r="D460" i="94"/>
  <c r="D456" i="94"/>
  <c r="D451" i="94"/>
  <c r="D446" i="94"/>
  <c r="D441" i="94"/>
  <c r="D432" i="94"/>
  <c r="D425" i="94"/>
  <c r="D420" i="94"/>
  <c r="D415" i="94"/>
  <c r="D408" i="94"/>
  <c r="D404" i="94"/>
  <c r="D399" i="94"/>
  <c r="D394" i="94"/>
  <c r="D388" i="94"/>
  <c r="D382" i="94"/>
  <c r="D375" i="94"/>
  <c r="D369" i="94"/>
  <c r="D364" i="94"/>
  <c r="D357" i="94"/>
  <c r="D352" i="94"/>
  <c r="D347" i="94"/>
  <c r="D341" i="94"/>
  <c r="D335" i="94"/>
  <c r="D327" i="94"/>
  <c r="D321" i="94"/>
  <c r="D316" i="94"/>
  <c r="D311" i="94"/>
  <c r="D307" i="94"/>
  <c r="D302" i="94"/>
  <c r="D297" i="94"/>
  <c r="D291" i="94"/>
  <c r="D286" i="94"/>
  <c r="D282" i="94"/>
  <c r="D276" i="94"/>
  <c r="D272" i="94"/>
  <c r="D267" i="94"/>
  <c r="D262" i="94"/>
  <c r="D257" i="94"/>
  <c r="D252" i="94"/>
  <c r="D247" i="94"/>
  <c r="D243" i="94"/>
  <c r="D238" i="94"/>
  <c r="D233" i="94"/>
  <c r="D228" i="94"/>
  <c r="D223" i="94"/>
  <c r="D219" i="94"/>
  <c r="D214" i="94"/>
  <c r="D209" i="94"/>
  <c r="D204" i="94"/>
  <c r="D199" i="94"/>
  <c r="D194" i="94"/>
  <c r="D189" i="94"/>
  <c r="D184" i="94"/>
  <c r="D180" i="94"/>
  <c r="D175" i="94"/>
  <c r="D169" i="94"/>
  <c r="D165" i="94"/>
  <c r="D157" i="94"/>
  <c r="D153" i="94"/>
  <c r="D148" i="94"/>
  <c r="D144" i="94"/>
  <c r="D139" i="94"/>
  <c r="D129" i="94"/>
  <c r="D124" i="94"/>
  <c r="D120" i="94"/>
  <c r="D115" i="94"/>
  <c r="D110" i="94"/>
  <c r="D103" i="94"/>
  <c r="D98" i="94"/>
  <c r="D92" i="94"/>
  <c r="D88" i="94"/>
  <c r="D83" i="94"/>
  <c r="D78" i="94"/>
  <c r="D73" i="94"/>
  <c r="D69" i="94"/>
  <c r="D64" i="94"/>
  <c r="D60" i="94"/>
  <c r="D56" i="94"/>
  <c r="D49" i="94"/>
  <c r="D43" i="94"/>
  <c r="D39" i="94"/>
  <c r="D33" i="94"/>
  <c r="D28" i="94"/>
  <c r="D348" i="94"/>
  <c r="D342" i="94"/>
  <c r="D337" i="94"/>
  <c r="D328" i="94"/>
  <c r="D323" i="94"/>
  <c r="D317" i="94"/>
  <c r="D313" i="94"/>
  <c r="D306" i="94"/>
  <c r="D301" i="94"/>
  <c r="D295" i="94"/>
  <c r="D290" i="94"/>
  <c r="D285" i="94"/>
  <c r="D281" i="94"/>
  <c r="D275" i="94"/>
  <c r="D271" i="94"/>
  <c r="D265" i="94"/>
  <c r="D261" i="94"/>
  <c r="D255" i="94"/>
  <c r="D251" i="94"/>
  <c r="D246" i="94"/>
  <c r="D242" i="94"/>
  <c r="D237" i="94"/>
  <c r="D232" i="94"/>
  <c r="D227" i="94"/>
  <c r="D222" i="94"/>
  <c r="D218" i="94"/>
  <c r="D213" i="94"/>
  <c r="D208" i="94"/>
  <c r="D203" i="94"/>
  <c r="D198" i="94"/>
  <c r="D193" i="94"/>
  <c r="D188" i="94"/>
  <c r="D183" i="94"/>
  <c r="D178" i="94"/>
  <c r="D173" i="94"/>
  <c r="D168" i="94"/>
  <c r="D164" i="94"/>
  <c r="D156" i="94"/>
  <c r="D151" i="94"/>
  <c r="D147" i="94"/>
  <c r="D143" i="94"/>
  <c r="D137" i="94"/>
  <c r="D128" i="94"/>
  <c r="D123" i="94"/>
  <c r="D119" i="94"/>
  <c r="D113" i="94"/>
  <c r="D107" i="94"/>
  <c r="D102" i="94"/>
  <c r="D96" i="94"/>
  <c r="D91" i="94"/>
  <c r="D86" i="94"/>
  <c r="D82" i="94"/>
  <c r="D76" i="94"/>
  <c r="D72" i="94"/>
  <c r="D68" i="94"/>
  <c r="D63" i="94"/>
  <c r="D59" i="94"/>
  <c r="D55" i="94"/>
  <c r="D48" i="94"/>
  <c r="D42" i="94"/>
  <c r="D37" i="94"/>
  <c r="D32" i="94"/>
  <c r="O417" i="28"/>
  <c r="N331" i="28"/>
  <c r="O331" i="28" s="1"/>
  <c r="R109" i="97"/>
  <c r="L108" i="97"/>
  <c r="F107" i="97"/>
  <c r="R105" i="97"/>
  <c r="L104" i="97"/>
  <c r="R96" i="97"/>
  <c r="R95" i="97"/>
  <c r="R91" i="97"/>
  <c r="F91" i="97"/>
  <c r="L87" i="97"/>
  <c r="L86" i="97"/>
  <c r="L82" i="97"/>
  <c r="F81" i="97"/>
  <c r="R79" i="97"/>
  <c r="L77" i="97"/>
  <c r="L75" i="97" s="1"/>
  <c r="F76" i="97"/>
  <c r="L74" i="97"/>
  <c r="L73" i="97" s="1"/>
  <c r="L72" i="97"/>
  <c r="F71" i="97"/>
  <c r="R68" i="97"/>
  <c r="L67" i="97"/>
  <c r="F66" i="97"/>
  <c r="R64" i="97"/>
  <c r="L63" i="97"/>
  <c r="F61" i="97"/>
  <c r="R59" i="97"/>
  <c r="F58" i="97"/>
  <c r="R55" i="97"/>
  <c r="L54" i="97"/>
  <c r="F53" i="97"/>
  <c r="R51" i="97"/>
  <c r="L50" i="97"/>
  <c r="F49" i="97"/>
  <c r="R47" i="97"/>
  <c r="L46" i="97"/>
  <c r="F45" i="97"/>
  <c r="R43" i="97"/>
  <c r="L42" i="97"/>
  <c r="F41" i="97"/>
  <c r="R39" i="97"/>
  <c r="L37" i="97"/>
  <c r="L35" i="97" s="1"/>
  <c r="F36" i="97"/>
  <c r="R31" i="97"/>
  <c r="L30" i="97"/>
  <c r="F29" i="97"/>
  <c r="R27" i="97"/>
  <c r="L26" i="97"/>
  <c r="F25" i="97"/>
  <c r="R22" i="97"/>
  <c r="L21" i="97"/>
  <c r="L20" i="97"/>
  <c r="L19" i="97"/>
  <c r="R18" i="97"/>
  <c r="L17" i="97"/>
  <c r="F15" i="97"/>
  <c r="F14" i="97"/>
  <c r="F12" i="97"/>
  <c r="R10" i="97"/>
  <c r="L8" i="97"/>
  <c r="R108" i="97"/>
  <c r="L107" i="97"/>
  <c r="F106" i="97"/>
  <c r="R104" i="97"/>
  <c r="R99" i="97"/>
  <c r="R97" i="97" s="1"/>
  <c r="F99" i="97"/>
  <c r="F98" i="97"/>
  <c r="L95" i="97"/>
  <c r="F90" i="97"/>
  <c r="R86" i="97"/>
  <c r="R88" i="97" s="1"/>
  <c r="F82" i="97"/>
  <c r="R80" i="97"/>
  <c r="L79" i="97"/>
  <c r="F77" i="97"/>
  <c r="R72" i="97"/>
  <c r="L71" i="97"/>
  <c r="F70" i="97"/>
  <c r="R67" i="97"/>
  <c r="L66" i="97"/>
  <c r="F65" i="97"/>
  <c r="R63" i="97"/>
  <c r="L61" i="97"/>
  <c r="F60" i="97"/>
  <c r="R58" i="97"/>
  <c r="R57" i="97"/>
  <c r="L55" i="97"/>
  <c r="F54" i="97"/>
  <c r="R52" i="97"/>
  <c r="L51" i="97"/>
  <c r="F50" i="97"/>
  <c r="R48" i="97"/>
  <c r="L47" i="97"/>
  <c r="F46" i="97"/>
  <c r="R44" i="97"/>
  <c r="L43" i="97"/>
  <c r="F42" i="97"/>
  <c r="R40" i="97"/>
  <c r="L39" i="97"/>
  <c r="F37" i="97"/>
  <c r="F35" i="97" s="1"/>
  <c r="R32" i="97"/>
  <c r="L31" i="97"/>
  <c r="F30" i="97"/>
  <c r="R28" i="97"/>
  <c r="L27" i="97"/>
  <c r="F26" i="97"/>
  <c r="R23" i="97"/>
  <c r="L22" i="97"/>
  <c r="F21" i="97"/>
  <c r="L18" i="97"/>
  <c r="F17" i="97"/>
  <c r="F16" i="97" s="1"/>
  <c r="L14" i="97"/>
  <c r="F13" i="97"/>
  <c r="L12" i="97"/>
  <c r="F11" i="97"/>
  <c r="R8" i="97"/>
  <c r="D125" i="87"/>
  <c r="D119" i="87"/>
  <c r="D113" i="87"/>
  <c r="D106" i="87"/>
  <c r="D102" i="87"/>
  <c r="D98" i="87"/>
  <c r="D94" i="87"/>
  <c r="D90" i="87"/>
  <c r="D86" i="87"/>
  <c r="D82" i="87"/>
  <c r="D78" i="87"/>
  <c r="D74" i="87"/>
  <c r="D70" i="87"/>
  <c r="D65" i="87"/>
  <c r="D61" i="87"/>
  <c r="D57" i="87"/>
  <c r="D52" i="87"/>
  <c r="D47" i="87"/>
  <c r="D124" i="87"/>
  <c r="D117" i="87"/>
  <c r="D112" i="87"/>
  <c r="D105" i="87"/>
  <c r="D101" i="87"/>
  <c r="D97" i="87"/>
  <c r="D93" i="87"/>
  <c r="D89" i="87"/>
  <c r="D85" i="87"/>
  <c r="D81" i="87"/>
  <c r="D77" i="87"/>
  <c r="D73" i="87"/>
  <c r="D69" i="87"/>
  <c r="D64" i="87"/>
  <c r="D60" i="87"/>
  <c r="D55" i="87"/>
  <c r="D51" i="87"/>
  <c r="D45" i="87"/>
  <c r="D44" i="87"/>
  <c r="D40" i="87"/>
  <c r="D36" i="87"/>
  <c r="D32" i="87"/>
  <c r="D28" i="87"/>
  <c r="D24" i="87"/>
  <c r="D20" i="87"/>
  <c r="D16" i="87"/>
  <c r="D12" i="87"/>
  <c r="D8" i="87"/>
  <c r="D43" i="87"/>
  <c r="D39" i="87"/>
  <c r="D35" i="87"/>
  <c r="D31" i="87"/>
  <c r="D27" i="87"/>
  <c r="D23" i="87"/>
  <c r="D19" i="87"/>
  <c r="D15" i="87"/>
  <c r="D11" i="87"/>
  <c r="D7" i="87"/>
  <c r="D503" i="92"/>
  <c r="D498" i="92"/>
  <c r="D490" i="92"/>
  <c r="D486" i="92"/>
  <c r="D480" i="92"/>
  <c r="D476" i="92"/>
  <c r="D471" i="92"/>
  <c r="D464" i="92"/>
  <c r="D458" i="92"/>
  <c r="D454" i="92"/>
  <c r="D448" i="92"/>
  <c r="D444" i="92"/>
  <c r="D437" i="92"/>
  <c r="D428" i="92"/>
  <c r="D422" i="92"/>
  <c r="D418" i="92"/>
  <c r="D410" i="92"/>
  <c r="D406" i="92"/>
  <c r="D401" i="92"/>
  <c r="D396" i="92"/>
  <c r="D392" i="92"/>
  <c r="D385" i="92"/>
  <c r="D378" i="92"/>
  <c r="D372" i="92"/>
  <c r="D366" i="92"/>
  <c r="D360" i="92"/>
  <c r="D355" i="92"/>
  <c r="D354" i="92" s="1"/>
  <c r="D348" i="92"/>
  <c r="D342" i="92"/>
  <c r="D337" i="92"/>
  <c r="D333" i="92"/>
  <c r="D326" i="92"/>
  <c r="D325" i="92" s="1"/>
  <c r="D319" i="92"/>
  <c r="D315" i="92"/>
  <c r="D310" i="92"/>
  <c r="D304" i="92"/>
  <c r="D300" i="92"/>
  <c r="D294" i="92"/>
  <c r="D288" i="92"/>
  <c r="D284" i="92"/>
  <c r="D280" i="92"/>
  <c r="D274" i="92"/>
  <c r="D269" i="92"/>
  <c r="D264" i="92"/>
  <c r="D260" i="92"/>
  <c r="D254" i="92"/>
  <c r="D250" i="92"/>
  <c r="D245" i="92"/>
  <c r="D240" i="92"/>
  <c r="D236" i="92"/>
  <c r="D231" i="92"/>
  <c r="D226" i="92"/>
  <c r="D221" i="92"/>
  <c r="D216" i="92"/>
  <c r="D212" i="92"/>
  <c r="D207" i="92"/>
  <c r="D202" i="92"/>
  <c r="D197" i="92"/>
  <c r="D192" i="92"/>
  <c r="D187" i="92"/>
  <c r="D182" i="92"/>
  <c r="D177" i="92"/>
  <c r="D172" i="92"/>
  <c r="D167" i="92"/>
  <c r="D159" i="92"/>
  <c r="D155" i="92"/>
  <c r="D150" i="92"/>
  <c r="D146" i="92"/>
  <c r="D141" i="92"/>
  <c r="D136" i="92"/>
  <c r="D127" i="92"/>
  <c r="D122" i="92"/>
  <c r="D117" i="92"/>
  <c r="D112" i="92"/>
  <c r="D106" i="92"/>
  <c r="D101" i="92"/>
  <c r="D94" i="92"/>
  <c r="D90" i="92"/>
  <c r="D85" i="92"/>
  <c r="D80" i="92"/>
  <c r="D75" i="92"/>
  <c r="D71" i="92"/>
  <c r="D67" i="92"/>
  <c r="D62" i="92"/>
  <c r="D58" i="92"/>
  <c r="D51" i="92"/>
  <c r="D46" i="92"/>
  <c r="D42" i="92"/>
  <c r="D37" i="92"/>
  <c r="D33" i="92"/>
  <c r="D28" i="92"/>
  <c r="D502" i="92"/>
  <c r="D500" i="92" s="1"/>
  <c r="D497" i="92"/>
  <c r="D489" i="92"/>
  <c r="D485" i="92"/>
  <c r="D479" i="92"/>
  <c r="D475" i="92"/>
  <c r="D469" i="92"/>
  <c r="D462" i="92"/>
  <c r="D457" i="92"/>
  <c r="D453" i="92"/>
  <c r="D447" i="92"/>
  <c r="D443" i="92"/>
  <c r="D433" i="92"/>
  <c r="D426" i="92"/>
  <c r="D421" i="92"/>
  <c r="D416" i="92"/>
  <c r="D409" i="92"/>
  <c r="D405" i="92"/>
  <c r="D400" i="92"/>
  <c r="D395" i="92"/>
  <c r="D389" i="92"/>
  <c r="D383" i="92"/>
  <c r="D376" i="92"/>
  <c r="D370" i="92"/>
  <c r="D365" i="92"/>
  <c r="D359" i="92"/>
  <c r="D352" i="92"/>
  <c r="D347" i="92"/>
  <c r="D341" i="92"/>
  <c r="D334" i="92"/>
  <c r="D324" i="92"/>
  <c r="D318" i="92"/>
  <c r="D314" i="92"/>
  <c r="D308" i="92"/>
  <c r="D303" i="92"/>
  <c r="D298" i="92"/>
  <c r="D293" i="92"/>
  <c r="D287" i="92"/>
  <c r="D283" i="92"/>
  <c r="D279" i="92"/>
  <c r="D273" i="92"/>
  <c r="D268" i="92"/>
  <c r="D263" i="92"/>
  <c r="D258" i="92"/>
  <c r="D253" i="92"/>
  <c r="D248" i="92"/>
  <c r="D244" i="92"/>
  <c r="D239" i="92"/>
  <c r="D234" i="92"/>
  <c r="D229" i="92"/>
  <c r="D225" i="92"/>
  <c r="D220" i="92"/>
  <c r="D215" i="92"/>
  <c r="D210" i="92"/>
  <c r="D206" i="92"/>
  <c r="D200" i="92"/>
  <c r="D195" i="92"/>
  <c r="D190" i="92"/>
  <c r="D186" i="92"/>
  <c r="D181" i="92"/>
  <c r="D176" i="92"/>
  <c r="D171" i="92"/>
  <c r="D166" i="92"/>
  <c r="D158" i="92"/>
  <c r="D154" i="92"/>
  <c r="D149" i="92"/>
  <c r="D145" i="92"/>
  <c r="D140" i="92"/>
  <c r="D135" i="92"/>
  <c r="D125" i="92"/>
  <c r="D121" i="92"/>
  <c r="D116" i="92"/>
  <c r="D111" i="92"/>
  <c r="D105" i="92"/>
  <c r="D99" i="92"/>
  <c r="D93" i="92"/>
  <c r="D89" i="92"/>
  <c r="D84" i="92"/>
  <c r="D79" i="92"/>
  <c r="D74" i="92"/>
  <c r="D70" i="92"/>
  <c r="D66" i="92"/>
  <c r="D61" i="92"/>
  <c r="D57" i="92"/>
  <c r="D50" i="92"/>
  <c r="D45" i="92"/>
  <c r="D39" i="92"/>
  <c r="D32" i="92"/>
  <c r="O1509" i="29"/>
  <c r="N1513" i="29"/>
  <c r="T1241" i="25" s="1"/>
  <c r="C9" i="18"/>
  <c r="G9" i="18" s="1"/>
  <c r="N1513" i="28"/>
  <c r="O1509" i="28"/>
  <c r="O11" i="29"/>
  <c r="D336" i="92" l="1"/>
  <c r="D384" i="92"/>
  <c r="D427" i="92"/>
  <c r="D38" i="92"/>
  <c r="D205" i="92"/>
  <c r="D201" i="92" s="1"/>
  <c r="D289" i="92"/>
  <c r="D126" i="92"/>
  <c r="D309" i="92"/>
  <c r="M94" i="97"/>
  <c r="G16" i="97"/>
  <c r="D44" i="92"/>
  <c r="D104" i="92"/>
  <c r="D170" i="92"/>
  <c r="M88" i="97"/>
  <c r="D134" i="92"/>
  <c r="S75" i="97"/>
  <c r="G35" i="97"/>
  <c r="D380" i="92"/>
  <c r="G92" i="97"/>
  <c r="G75" i="97"/>
  <c r="G56" i="97"/>
  <c r="L97" i="97"/>
  <c r="D22" i="92"/>
  <c r="D340" i="92"/>
  <c r="F69" i="97"/>
  <c r="F92" i="97"/>
  <c r="D31" i="94"/>
  <c r="F88" i="97"/>
  <c r="S103" i="97"/>
  <c r="S110" i="97" s="1"/>
  <c r="S88" i="97"/>
  <c r="S78" i="97"/>
  <c r="D345" i="92"/>
  <c r="D358" i="92"/>
  <c r="D353" i="92" s="1"/>
  <c r="H16" i="97"/>
  <c r="G103" i="97"/>
  <c r="G69" i="97"/>
  <c r="D26" i="92"/>
  <c r="D185" i="92"/>
  <c r="D224" i="92"/>
  <c r="D196" i="92"/>
  <c r="R56" i="97"/>
  <c r="R62" i="97"/>
  <c r="F75" i="97"/>
  <c r="L88" i="97"/>
  <c r="D374" i="94"/>
  <c r="D434" i="94"/>
  <c r="T94" i="97"/>
  <c r="D31" i="92"/>
  <c r="D442" i="92"/>
  <c r="D452" i="92"/>
  <c r="D191" i="92"/>
  <c r="D211" i="92"/>
  <c r="D230" i="92"/>
  <c r="D249" i="92"/>
  <c r="D259" i="92"/>
  <c r="D299" i="92"/>
  <c r="D332" i="92"/>
  <c r="D331" i="92" s="1"/>
  <c r="D363" i="92"/>
  <c r="D391" i="92"/>
  <c r="F9" i="97"/>
  <c r="F7" i="97" s="1"/>
  <c r="L38" i="97"/>
  <c r="R78" i="97"/>
  <c r="F97" i="97"/>
  <c r="L16" i="97"/>
  <c r="R94" i="97"/>
  <c r="R100" i="97" s="1"/>
  <c r="L103" i="97"/>
  <c r="L110" i="97" s="1"/>
  <c r="D289" i="94"/>
  <c r="D387" i="94"/>
  <c r="D467" i="94"/>
  <c r="D500" i="94"/>
  <c r="N88" i="97"/>
  <c r="S267" i="25"/>
  <c r="O331" i="29"/>
  <c r="D12" i="18"/>
  <c r="H12" i="18" s="1"/>
  <c r="D18" i="18"/>
  <c r="H18" i="18" s="1"/>
  <c r="D21" i="18"/>
  <c r="H21" i="18" s="1"/>
  <c r="C12" i="18"/>
  <c r="G12" i="18" s="1"/>
  <c r="C15" i="18"/>
  <c r="G15" i="18" s="1"/>
  <c r="C18" i="18"/>
  <c r="G18" i="18" s="1"/>
  <c r="C21" i="18"/>
  <c r="G21" i="18" s="1"/>
  <c r="D15" i="18"/>
  <c r="H15" i="18" s="1"/>
  <c r="D54" i="92"/>
  <c r="D81" i="92"/>
  <c r="D100" i="92"/>
  <c r="D217" i="92"/>
  <c r="D305" i="92"/>
  <c r="D296" i="92" s="1"/>
  <c r="D367" i="92"/>
  <c r="D379" i="92"/>
  <c r="D377" i="92" s="1"/>
  <c r="D413" i="92"/>
  <c r="D423" i="92"/>
  <c r="D472" i="92"/>
  <c r="D470" i="92" s="1"/>
  <c r="D114" i="92"/>
  <c r="D138" i="92"/>
  <c r="D179" i="92"/>
  <c r="D266" i="92"/>
  <c r="D256" i="92" s="1"/>
  <c r="D374" i="92"/>
  <c r="D371" i="92" s="1"/>
  <c r="D387" i="92"/>
  <c r="D398" i="92"/>
  <c r="D434" i="92"/>
  <c r="D467" i="92"/>
  <c r="L9" i="97"/>
  <c r="R9" i="97"/>
  <c r="R69" i="97"/>
  <c r="F78" i="97"/>
  <c r="R92" i="97"/>
  <c r="F103" i="97"/>
  <c r="F110" i="97" s="1"/>
  <c r="R103" i="97"/>
  <c r="R110" i="97" s="1"/>
  <c r="R24" i="97"/>
  <c r="R35" i="97"/>
  <c r="L56" i="97"/>
  <c r="L69" i="97"/>
  <c r="R75" i="97"/>
  <c r="L92" i="97"/>
  <c r="F94" i="97"/>
  <c r="S97" i="97"/>
  <c r="G97" i="97"/>
  <c r="S69" i="97"/>
  <c r="G62" i="97"/>
  <c r="M24" i="97"/>
  <c r="M9" i="97"/>
  <c r="M103" i="97"/>
  <c r="M110" i="97" s="1"/>
  <c r="M97" i="97"/>
  <c r="G94" i="97"/>
  <c r="M92" i="97"/>
  <c r="G88" i="97"/>
  <c r="M78" i="97"/>
  <c r="G78" i="97"/>
  <c r="M62" i="97"/>
  <c r="M38" i="97"/>
  <c r="G38" i="97"/>
  <c r="M35" i="97"/>
  <c r="G24" i="97"/>
  <c r="S16" i="97"/>
  <c r="M16" i="97"/>
  <c r="G9" i="97"/>
  <c r="S9" i="97"/>
  <c r="D23" i="94"/>
  <c r="D35" i="94"/>
  <c r="D45" i="94"/>
  <c r="D57" i="94"/>
  <c r="D66" i="94"/>
  <c r="D74" i="94"/>
  <c r="D84" i="94"/>
  <c r="D93" i="94"/>
  <c r="D105" i="94"/>
  <c r="D116" i="94"/>
  <c r="D125" i="94"/>
  <c r="D140" i="94"/>
  <c r="D149" i="94"/>
  <c r="D158" i="94"/>
  <c r="D171" i="94"/>
  <c r="D181" i="94"/>
  <c r="D190" i="94"/>
  <c r="D200" i="94"/>
  <c r="D210" i="94"/>
  <c r="D220" i="94"/>
  <c r="D229" i="94"/>
  <c r="D239" i="94"/>
  <c r="D248" i="94"/>
  <c r="D258" i="94"/>
  <c r="D268" i="94"/>
  <c r="D279" i="94"/>
  <c r="D287" i="94"/>
  <c r="D298" i="94"/>
  <c r="D310" i="94"/>
  <c r="D309" i="94" s="1"/>
  <c r="D319" i="94"/>
  <c r="D334" i="94"/>
  <c r="D346" i="94"/>
  <c r="D345" i="94" s="1"/>
  <c r="D30" i="94"/>
  <c r="D41" i="94"/>
  <c r="D51" i="94"/>
  <c r="D62" i="94"/>
  <c r="D71" i="94"/>
  <c r="D80" i="94"/>
  <c r="D90" i="94"/>
  <c r="D101" i="94"/>
  <c r="D112" i="94"/>
  <c r="D122" i="94"/>
  <c r="D136" i="94"/>
  <c r="D146" i="94"/>
  <c r="D155" i="94"/>
  <c r="D167" i="94"/>
  <c r="D177" i="94"/>
  <c r="D187" i="94"/>
  <c r="D197" i="94"/>
  <c r="D207" i="94"/>
  <c r="D216" i="94"/>
  <c r="D226" i="94"/>
  <c r="D236" i="94"/>
  <c r="D245" i="94"/>
  <c r="D254" i="94"/>
  <c r="D264" i="94"/>
  <c r="D274" i="94"/>
  <c r="D284" i="94"/>
  <c r="D294" i="94"/>
  <c r="D304" i="94"/>
  <c r="D314" i="94"/>
  <c r="D324" i="94"/>
  <c r="D322" i="94" s="1"/>
  <c r="D338" i="94"/>
  <c r="D350" i="94"/>
  <c r="D349" i="94" s="1"/>
  <c r="D360" i="94"/>
  <c r="D372" i="94"/>
  <c r="D385" i="94"/>
  <c r="D396" i="94"/>
  <c r="D406" i="94"/>
  <c r="D418" i="94"/>
  <c r="D428" i="94"/>
  <c r="D444" i="94"/>
  <c r="D454" i="94"/>
  <c r="D464" i="94"/>
  <c r="D476" i="94"/>
  <c r="D486" i="94"/>
  <c r="D498" i="94"/>
  <c r="D355" i="94"/>
  <c r="D368" i="94"/>
  <c r="D367" i="94" s="1"/>
  <c r="D381" i="94"/>
  <c r="D393" i="94"/>
  <c r="D402" i="94"/>
  <c r="D414" i="94"/>
  <c r="D413" i="94" s="1"/>
  <c r="D424" i="94"/>
  <c r="D423" i="94" s="1"/>
  <c r="D439" i="94"/>
  <c r="D449" i="94"/>
  <c r="D459" i="94"/>
  <c r="D473" i="94"/>
  <c r="D472" i="94" s="1"/>
  <c r="D482" i="94"/>
  <c r="D491" i="94"/>
  <c r="D4" i="89"/>
  <c r="D13" i="89"/>
  <c r="D21" i="89"/>
  <c r="D29" i="89"/>
  <c r="D37" i="89"/>
  <c r="D45" i="89"/>
  <c r="D54" i="89"/>
  <c r="D63" i="89"/>
  <c r="D72" i="89"/>
  <c r="D80" i="89"/>
  <c r="D88" i="89"/>
  <c r="D96" i="89"/>
  <c r="D104" i="89"/>
  <c r="D115" i="89"/>
  <c r="D5" i="89"/>
  <c r="D14" i="89"/>
  <c r="D22" i="89"/>
  <c r="D30" i="89"/>
  <c r="D38" i="89"/>
  <c r="D46" i="89"/>
  <c r="D55" i="89"/>
  <c r="D64" i="89"/>
  <c r="D73" i="89"/>
  <c r="D81" i="89"/>
  <c r="D89" i="89"/>
  <c r="D97" i="89"/>
  <c r="D105" i="89"/>
  <c r="D117" i="89"/>
  <c r="H8" i="97"/>
  <c r="T11" i="97"/>
  <c r="T15" i="97"/>
  <c r="T19" i="97"/>
  <c r="N22" i="97"/>
  <c r="H26" i="97"/>
  <c r="T28" i="97"/>
  <c r="N31" i="97"/>
  <c r="H37" i="97"/>
  <c r="H35" i="97" s="1"/>
  <c r="T40" i="97"/>
  <c r="N43" i="97"/>
  <c r="H46" i="97"/>
  <c r="T48" i="97"/>
  <c r="N51" i="97"/>
  <c r="H54" i="97"/>
  <c r="T57" i="97"/>
  <c r="T59" i="97"/>
  <c r="H63" i="97"/>
  <c r="T65" i="97"/>
  <c r="N68" i="97"/>
  <c r="H72" i="97"/>
  <c r="T77" i="97"/>
  <c r="T75" i="97" s="1"/>
  <c r="N81" i="97"/>
  <c r="T86" i="97"/>
  <c r="T88" i="97" s="1"/>
  <c r="N95" i="97"/>
  <c r="T99" i="97"/>
  <c r="T97" i="97" s="1"/>
  <c r="H106" i="97"/>
  <c r="T108" i="97"/>
  <c r="T10" i="97"/>
  <c r="T12" i="97"/>
  <c r="H15" i="97"/>
  <c r="T18" i="97"/>
  <c r="T20" i="97"/>
  <c r="N23" i="97"/>
  <c r="H27" i="97"/>
  <c r="T29" i="97"/>
  <c r="N32" i="97"/>
  <c r="H39" i="97"/>
  <c r="T41" i="97"/>
  <c r="N44" i="97"/>
  <c r="H47" i="97"/>
  <c r="T49" i="97"/>
  <c r="N52" i="97"/>
  <c r="H55" i="97"/>
  <c r="H59" i="97"/>
  <c r="H56" i="97" s="1"/>
  <c r="N63" i="97"/>
  <c r="H66" i="97"/>
  <c r="T68" i="97"/>
  <c r="N72" i="97"/>
  <c r="N69" i="97" s="1"/>
  <c r="H76" i="97"/>
  <c r="H75" i="97" s="1"/>
  <c r="T79" i="97"/>
  <c r="N82" i="97"/>
  <c r="N90" i="97"/>
  <c r="H95" i="97"/>
  <c r="H94" i="97" s="1"/>
  <c r="N98" i="97"/>
  <c r="H105" i="97"/>
  <c r="T107" i="97"/>
  <c r="D235" i="92"/>
  <c r="D292" i="92"/>
  <c r="D417" i="92"/>
  <c r="F24" i="97"/>
  <c r="R38" i="97"/>
  <c r="D100" i="94"/>
  <c r="D380" i="94"/>
  <c r="D379" i="94" s="1"/>
  <c r="N35" i="97"/>
  <c r="T92" i="97"/>
  <c r="D23" i="93"/>
  <c r="D27" i="93"/>
  <c r="D29" i="93"/>
  <c r="D32" i="93"/>
  <c r="D35" i="93"/>
  <c r="D37" i="93"/>
  <c r="D40" i="93"/>
  <c r="D42" i="93"/>
  <c r="D45" i="93"/>
  <c r="D48" i="93"/>
  <c r="D50" i="93"/>
  <c r="D56" i="93"/>
  <c r="D58" i="93"/>
  <c r="D60" i="93"/>
  <c r="D62" i="93"/>
  <c r="D64" i="93"/>
  <c r="D67" i="93"/>
  <c r="D69" i="93"/>
  <c r="D71" i="93"/>
  <c r="D73" i="93"/>
  <c r="D75" i="93"/>
  <c r="D78" i="93"/>
  <c r="D82" i="93"/>
  <c r="D84" i="93"/>
  <c r="D86" i="93"/>
  <c r="D89" i="93"/>
  <c r="D91" i="93"/>
  <c r="D93" i="93"/>
  <c r="D96" i="93"/>
  <c r="D99" i="93"/>
  <c r="D102" i="93"/>
  <c r="D105" i="93"/>
  <c r="D107" i="93"/>
  <c r="D111" i="93"/>
  <c r="D113" i="93"/>
  <c r="D116" i="93"/>
  <c r="D119" i="93"/>
  <c r="D121" i="93"/>
  <c r="D123" i="93"/>
  <c r="D125" i="93"/>
  <c r="D128" i="93"/>
  <c r="D135" i="93"/>
  <c r="D137" i="93"/>
  <c r="D140" i="93"/>
  <c r="D143" i="93"/>
  <c r="D145" i="93"/>
  <c r="D147" i="93"/>
  <c r="D149" i="93"/>
  <c r="D151" i="93"/>
  <c r="D154" i="93"/>
  <c r="D156" i="93"/>
  <c r="D158" i="93"/>
  <c r="D164" i="93"/>
  <c r="D166" i="93"/>
  <c r="D168" i="93"/>
  <c r="D171" i="93"/>
  <c r="D173" i="93"/>
  <c r="D176" i="93"/>
  <c r="D178" i="93"/>
  <c r="D181" i="93"/>
  <c r="D183" i="93"/>
  <c r="D186" i="93"/>
  <c r="D188" i="93"/>
  <c r="D190" i="93"/>
  <c r="D193" i="93"/>
  <c r="D195" i="93"/>
  <c r="D198" i="93"/>
  <c r="D200" i="93"/>
  <c r="D203" i="93"/>
  <c r="D206" i="93"/>
  <c r="D208" i="93"/>
  <c r="D210" i="93"/>
  <c r="D213" i="93"/>
  <c r="D215" i="93"/>
  <c r="D218" i="93"/>
  <c r="D220" i="93"/>
  <c r="D222" i="93"/>
  <c r="D225" i="93"/>
  <c r="D227" i="93"/>
  <c r="D229" i="93"/>
  <c r="D232" i="93"/>
  <c r="D234" i="93"/>
  <c r="D237" i="93"/>
  <c r="D239" i="93"/>
  <c r="D242" i="93"/>
  <c r="D244" i="93"/>
  <c r="D246" i="93"/>
  <c r="D248" i="93"/>
  <c r="D251" i="93"/>
  <c r="D253" i="93"/>
  <c r="D255" i="93"/>
  <c r="D258" i="93"/>
  <c r="D261" i="93"/>
  <c r="D263" i="93"/>
  <c r="D265" i="93"/>
  <c r="D268" i="93"/>
  <c r="D271" i="93"/>
  <c r="D273" i="93"/>
  <c r="D275" i="93"/>
  <c r="D279" i="93"/>
  <c r="D281" i="93"/>
  <c r="D283" i="93"/>
  <c r="D285" i="93"/>
  <c r="D287" i="93"/>
  <c r="D290" i="93"/>
  <c r="D293" i="93"/>
  <c r="D295" i="93"/>
  <c r="D298" i="93"/>
  <c r="D301" i="93"/>
  <c r="D303" i="93"/>
  <c r="D306" i="93"/>
  <c r="D308" i="93"/>
  <c r="D311" i="93"/>
  <c r="D314" i="93"/>
  <c r="D316" i="93"/>
  <c r="D318" i="93"/>
  <c r="D321" i="93"/>
  <c r="D324" i="93"/>
  <c r="D327" i="93"/>
  <c r="D333" i="93"/>
  <c r="D335" i="93"/>
  <c r="D338" i="93"/>
  <c r="D341" i="93"/>
  <c r="D343" i="93"/>
  <c r="D347" i="93"/>
  <c r="D350" i="93"/>
  <c r="D352" i="93"/>
  <c r="D356" i="93"/>
  <c r="D359" i="93"/>
  <c r="D361" i="93"/>
  <c r="D365" i="93"/>
  <c r="D368" i="93"/>
  <c r="D370" i="93"/>
  <c r="D373" i="93"/>
  <c r="D376" i="93"/>
  <c r="D381" i="93"/>
  <c r="D383" i="93"/>
  <c r="D386" i="93"/>
  <c r="D389" i="93"/>
  <c r="D393" i="93"/>
  <c r="D395" i="93"/>
  <c r="D24" i="93"/>
  <c r="D28" i="93"/>
  <c r="D30" i="93"/>
  <c r="D33" i="93"/>
  <c r="D36" i="93"/>
  <c r="D39" i="93"/>
  <c r="D41" i="93"/>
  <c r="D43" i="93"/>
  <c r="D46" i="93"/>
  <c r="D49" i="93"/>
  <c r="D51" i="93"/>
  <c r="D55" i="93"/>
  <c r="D57" i="93"/>
  <c r="D59" i="93"/>
  <c r="D61" i="93"/>
  <c r="D63" i="93"/>
  <c r="D66" i="93"/>
  <c r="D68" i="93"/>
  <c r="D70" i="93"/>
  <c r="D72" i="93"/>
  <c r="D74" i="93"/>
  <c r="D76" i="93"/>
  <c r="D79" i="93"/>
  <c r="D80" i="93"/>
  <c r="D83" i="93"/>
  <c r="D85" i="93"/>
  <c r="D88" i="93"/>
  <c r="D90" i="93"/>
  <c r="D92" i="93"/>
  <c r="D94" i="93"/>
  <c r="D98" i="93"/>
  <c r="D101" i="93"/>
  <c r="D103" i="93"/>
  <c r="D106" i="93"/>
  <c r="D110" i="93"/>
  <c r="D112" i="93"/>
  <c r="D115" i="93"/>
  <c r="D117" i="93"/>
  <c r="D120" i="93"/>
  <c r="D122" i="93"/>
  <c r="D124" i="93"/>
  <c r="D127" i="93"/>
  <c r="D129" i="93"/>
  <c r="D136" i="93"/>
  <c r="D139" i="93"/>
  <c r="D141" i="93"/>
  <c r="D144" i="93"/>
  <c r="D146" i="93"/>
  <c r="D148" i="93"/>
  <c r="D150" i="93"/>
  <c r="D153" i="93"/>
  <c r="D155" i="93"/>
  <c r="D157" i="93"/>
  <c r="D159" i="93"/>
  <c r="D165" i="93"/>
  <c r="D167" i="93"/>
  <c r="D169" i="93"/>
  <c r="D172" i="93"/>
  <c r="D175" i="93"/>
  <c r="D177" i="93"/>
  <c r="D180" i="93"/>
  <c r="D182" i="93"/>
  <c r="D184" i="93"/>
  <c r="D187" i="93"/>
  <c r="D189" i="93"/>
  <c r="D192" i="93"/>
  <c r="D194" i="93"/>
  <c r="D197" i="93"/>
  <c r="D199" i="93"/>
  <c r="D202" i="93"/>
  <c r="D204" i="93"/>
  <c r="D207" i="93"/>
  <c r="D209" i="93"/>
  <c r="D212" i="93"/>
  <c r="D214" i="93"/>
  <c r="D216" i="93"/>
  <c r="D219" i="93"/>
  <c r="D221" i="93"/>
  <c r="D223" i="93"/>
  <c r="D226" i="93"/>
  <c r="D228" i="93"/>
  <c r="D231" i="93"/>
  <c r="D233" i="93"/>
  <c r="D236" i="93"/>
  <c r="D238" i="93"/>
  <c r="D240" i="93"/>
  <c r="D243" i="93"/>
  <c r="D245" i="93"/>
  <c r="D247" i="93"/>
  <c r="D250" i="93"/>
  <c r="D252" i="93"/>
  <c r="D254" i="93"/>
  <c r="D257" i="93"/>
  <c r="D260" i="93"/>
  <c r="D262" i="93"/>
  <c r="D264" i="93"/>
  <c r="D267" i="93"/>
  <c r="D269" i="93"/>
  <c r="D272" i="93"/>
  <c r="D274" i="93"/>
  <c r="D276" i="93"/>
  <c r="D280" i="93"/>
  <c r="D282" i="93"/>
  <c r="D284" i="93"/>
  <c r="D286" i="93"/>
  <c r="D288" i="93"/>
  <c r="D291" i="93"/>
  <c r="D294" i="93"/>
  <c r="D297" i="93"/>
  <c r="D300" i="93"/>
  <c r="D302" i="93"/>
  <c r="D304" i="93"/>
  <c r="D307" i="93"/>
  <c r="D310" i="93"/>
  <c r="D313" i="93"/>
  <c r="D315" i="93"/>
  <c r="D317" i="93"/>
  <c r="D319" i="93"/>
  <c r="D323" i="93"/>
  <c r="D322" i="93" s="1"/>
  <c r="D326" i="93"/>
  <c r="D325" i="93" s="1"/>
  <c r="D328" i="93"/>
  <c r="D334" i="93"/>
  <c r="D337" i="93"/>
  <c r="D339" i="93"/>
  <c r="D342" i="93"/>
  <c r="D346" i="93"/>
  <c r="D348" i="93"/>
  <c r="D351" i="93"/>
  <c r="D355" i="93"/>
  <c r="D357" i="93"/>
  <c r="D360" i="93"/>
  <c r="D364" i="93"/>
  <c r="D366" i="93"/>
  <c r="D369" i="93"/>
  <c r="D372" i="93"/>
  <c r="D375" i="93"/>
  <c r="D378" i="93"/>
  <c r="D385" i="93"/>
  <c r="D392" i="93"/>
  <c r="D396" i="93"/>
  <c r="D399" i="93"/>
  <c r="D401" i="93"/>
  <c r="D404" i="93"/>
  <c r="D406" i="93"/>
  <c r="D408" i="93"/>
  <c r="D410" i="93"/>
  <c r="D415" i="93"/>
  <c r="D418" i="93"/>
  <c r="D420" i="93"/>
  <c r="D422" i="93"/>
  <c r="D425" i="93"/>
  <c r="D428" i="93"/>
  <c r="D432" i="93"/>
  <c r="D437" i="93"/>
  <c r="D441" i="93"/>
  <c r="D444" i="93"/>
  <c r="D446" i="93"/>
  <c r="D448" i="93"/>
  <c r="D451" i="93"/>
  <c r="D454" i="93"/>
  <c r="D456" i="93"/>
  <c r="D458" i="93"/>
  <c r="D460" i="93"/>
  <c r="D464" i="93"/>
  <c r="D468" i="93"/>
  <c r="D471" i="93"/>
  <c r="D474" i="93"/>
  <c r="D476" i="93"/>
  <c r="D478" i="93"/>
  <c r="D480" i="93"/>
  <c r="D484" i="93"/>
  <c r="D486" i="93"/>
  <c r="D488" i="93"/>
  <c r="D490" i="93"/>
  <c r="D496" i="93"/>
  <c r="D498" i="93"/>
  <c r="D501" i="93"/>
  <c r="D503" i="93"/>
  <c r="D382" i="93"/>
  <c r="D380" i="93" s="1"/>
  <c r="D388" i="93"/>
  <c r="D394" i="93"/>
  <c r="D397" i="93"/>
  <c r="D400" i="93"/>
  <c r="D402" i="93"/>
  <c r="D405" i="93"/>
  <c r="D407" i="93"/>
  <c r="D409" i="93"/>
  <c r="D414" i="93"/>
  <c r="D416" i="93"/>
  <c r="D419" i="93"/>
  <c r="D421" i="93"/>
  <c r="D424" i="93"/>
  <c r="D426" i="93"/>
  <c r="D429" i="93"/>
  <c r="D433" i="93"/>
  <c r="D434" i="93" s="1"/>
  <c r="D439" i="93"/>
  <c r="D443" i="93"/>
  <c r="D445" i="93"/>
  <c r="D447" i="93"/>
  <c r="D449" i="93"/>
  <c r="D453" i="93"/>
  <c r="D455" i="93"/>
  <c r="D457" i="93"/>
  <c r="D459" i="93"/>
  <c r="D462" i="93"/>
  <c r="D465" i="93"/>
  <c r="D469" i="93"/>
  <c r="D473" i="93"/>
  <c r="D475" i="93"/>
  <c r="D477" i="93"/>
  <c r="D479" i="93"/>
  <c r="D482" i="93"/>
  <c r="D485" i="93"/>
  <c r="D487" i="93"/>
  <c r="D489" i="93"/>
  <c r="D491" i="93"/>
  <c r="D497" i="93"/>
  <c r="D499" i="93"/>
  <c r="D502" i="93"/>
  <c r="D500" i="93" s="1"/>
  <c r="D4" i="88"/>
  <c r="D7" i="88"/>
  <c r="D9" i="88"/>
  <c r="D11" i="88"/>
  <c r="D13" i="88"/>
  <c r="D15" i="88"/>
  <c r="D17" i="88"/>
  <c r="D19" i="88"/>
  <c r="D21" i="88"/>
  <c r="D23" i="88"/>
  <c r="D25" i="88"/>
  <c r="D27" i="88"/>
  <c r="D29" i="88"/>
  <c r="D31" i="88"/>
  <c r="D33" i="88"/>
  <c r="D35" i="88"/>
  <c r="D37" i="88"/>
  <c r="D39" i="88"/>
  <c r="D41" i="88"/>
  <c r="D43" i="88"/>
  <c r="D45" i="88"/>
  <c r="D47" i="88"/>
  <c r="D50" i="88"/>
  <c r="D52" i="88"/>
  <c r="D54" i="88"/>
  <c r="D57" i="88"/>
  <c r="D59" i="88"/>
  <c r="D61" i="88"/>
  <c r="D63" i="88"/>
  <c r="D65" i="88"/>
  <c r="D68" i="88"/>
  <c r="D70" i="88"/>
  <c r="D72" i="88"/>
  <c r="D74" i="88"/>
  <c r="D76" i="88"/>
  <c r="D78" i="88"/>
  <c r="D80" i="88"/>
  <c r="D82" i="88"/>
  <c r="D84" i="88"/>
  <c r="D86" i="88"/>
  <c r="D88" i="88"/>
  <c r="D90" i="88"/>
  <c r="D92" i="88"/>
  <c r="D94" i="88"/>
  <c r="D96" i="88"/>
  <c r="D98" i="88"/>
  <c r="D100" i="88"/>
  <c r="D102" i="88"/>
  <c r="D104" i="88"/>
  <c r="D106" i="88"/>
  <c r="D110" i="88"/>
  <c r="D113" i="88"/>
  <c r="D115" i="88"/>
  <c r="D119" i="88"/>
  <c r="D122" i="88"/>
  <c r="D125" i="88"/>
  <c r="D5" i="88"/>
  <c r="D8" i="88"/>
  <c r="D10" i="88"/>
  <c r="D12" i="88"/>
  <c r="D14" i="88"/>
  <c r="D16" i="88"/>
  <c r="D18" i="88"/>
  <c r="D20" i="88"/>
  <c r="D22" i="88"/>
  <c r="D24" i="88"/>
  <c r="D26" i="88"/>
  <c r="D28" i="88"/>
  <c r="D30" i="88"/>
  <c r="D32" i="88"/>
  <c r="D34" i="88"/>
  <c r="D36" i="88"/>
  <c r="D38" i="88"/>
  <c r="D40" i="88"/>
  <c r="D42" i="88"/>
  <c r="D44" i="88"/>
  <c r="D46" i="88"/>
  <c r="D48" i="88"/>
  <c r="D51" i="88"/>
  <c r="D53" i="88"/>
  <c r="D55" i="88"/>
  <c r="D58" i="88"/>
  <c r="D60" i="88"/>
  <c r="D62" i="88"/>
  <c r="D64" i="88"/>
  <c r="D66" i="88"/>
  <c r="D69" i="88"/>
  <c r="D71" i="88"/>
  <c r="D73" i="88"/>
  <c r="D75" i="88"/>
  <c r="D77" i="88"/>
  <c r="D79" i="88"/>
  <c r="D81" i="88"/>
  <c r="D83" i="88"/>
  <c r="D85" i="88"/>
  <c r="D87" i="88"/>
  <c r="D89" i="88"/>
  <c r="D91" i="88"/>
  <c r="D93" i="88"/>
  <c r="D95" i="88"/>
  <c r="D97" i="88"/>
  <c r="D99" i="88"/>
  <c r="D101" i="88"/>
  <c r="D103" i="88"/>
  <c r="D105" i="88"/>
  <c r="D108" i="88"/>
  <c r="D112" i="88"/>
  <c r="D114" i="88"/>
  <c r="D117" i="88"/>
  <c r="D121" i="88"/>
  <c r="D124" i="88"/>
  <c r="D126" i="88"/>
  <c r="K8" i="97"/>
  <c r="E10" i="97"/>
  <c r="Q10" i="97"/>
  <c r="K11" i="97"/>
  <c r="E12" i="97"/>
  <c r="K13" i="97"/>
  <c r="E14" i="97"/>
  <c r="Q14" i="97"/>
  <c r="E15" i="97"/>
  <c r="K15" i="97"/>
  <c r="E17" i="97"/>
  <c r="K17" i="97"/>
  <c r="E18" i="97"/>
  <c r="Q18" i="97"/>
  <c r="E19" i="97"/>
  <c r="E20" i="97"/>
  <c r="K20" i="97"/>
  <c r="Q20" i="97"/>
  <c r="K21" i="97"/>
  <c r="E22" i="97"/>
  <c r="Q22" i="97"/>
  <c r="K23" i="97"/>
  <c r="E25" i="97"/>
  <c r="Q25" i="97"/>
  <c r="K26" i="97"/>
  <c r="E27" i="97"/>
  <c r="Q27" i="97"/>
  <c r="K28" i="97"/>
  <c r="E29" i="97"/>
  <c r="Q29" i="97"/>
  <c r="K30" i="97"/>
  <c r="E31" i="97"/>
  <c r="Q31" i="97"/>
  <c r="K32" i="97"/>
  <c r="E36" i="97"/>
  <c r="Q36" i="97"/>
  <c r="K37" i="97"/>
  <c r="E39" i="97"/>
  <c r="Q39" i="97"/>
  <c r="K40" i="97"/>
  <c r="E41" i="97"/>
  <c r="Q41" i="97"/>
  <c r="K42" i="97"/>
  <c r="E43" i="97"/>
  <c r="Q43" i="97"/>
  <c r="K44" i="97"/>
  <c r="E45" i="97"/>
  <c r="Q45" i="97"/>
  <c r="K46" i="97"/>
  <c r="E47" i="97"/>
  <c r="Q47" i="97"/>
  <c r="K48" i="97"/>
  <c r="E49" i="97"/>
  <c r="Q49" i="97"/>
  <c r="K50" i="97"/>
  <c r="E51" i="97"/>
  <c r="Q51" i="97"/>
  <c r="K52" i="97"/>
  <c r="E53" i="97"/>
  <c r="Q53" i="97"/>
  <c r="K54" i="97"/>
  <c r="E55" i="97"/>
  <c r="Q55" i="97"/>
  <c r="K57" i="97"/>
  <c r="E58" i="97"/>
  <c r="Q58" i="97"/>
  <c r="E59" i="97"/>
  <c r="Q59" i="97"/>
  <c r="K60" i="97"/>
  <c r="E61" i="97"/>
  <c r="Q61" i="97"/>
  <c r="K63" i="97"/>
  <c r="E64" i="97"/>
  <c r="Q64" i="97"/>
  <c r="K65" i="97"/>
  <c r="E66" i="97"/>
  <c r="Q66" i="97"/>
  <c r="K67" i="97"/>
  <c r="E68" i="97"/>
  <c r="Q68" i="97"/>
  <c r="K70" i="97"/>
  <c r="E71" i="97"/>
  <c r="Q71" i="97"/>
  <c r="K72" i="97"/>
  <c r="E76" i="97"/>
  <c r="Q76" i="97"/>
  <c r="K77" i="97"/>
  <c r="E79" i="97"/>
  <c r="Q79" i="97"/>
  <c r="K80" i="97"/>
  <c r="E81" i="97"/>
  <c r="Q81" i="97"/>
  <c r="K82" i="97"/>
  <c r="E86" i="97"/>
  <c r="K86" i="97"/>
  <c r="E87" i="97"/>
  <c r="K87" i="97"/>
  <c r="K90" i="97"/>
  <c r="E91" i="97"/>
  <c r="K91" i="97"/>
  <c r="Q91" i="97"/>
  <c r="E95" i="97"/>
  <c r="Q95" i="97"/>
  <c r="E96" i="97"/>
  <c r="K96" i="97"/>
  <c r="K98" i="97"/>
  <c r="E99" i="97"/>
  <c r="K104" i="97"/>
  <c r="E105" i="97"/>
  <c r="Q105" i="97"/>
  <c r="K106" i="97"/>
  <c r="E107" i="97"/>
  <c r="Q107" i="97"/>
  <c r="K108" i="97"/>
  <c r="E109" i="97"/>
  <c r="Q109" i="97"/>
  <c r="E8" i="97"/>
  <c r="Q8" i="97"/>
  <c r="K10" i="97"/>
  <c r="E11" i="97"/>
  <c r="Q11" i="97"/>
  <c r="K12" i="97"/>
  <c r="Q12" i="97"/>
  <c r="E13" i="97"/>
  <c r="Q13" i="97"/>
  <c r="K14" i="97"/>
  <c r="Q15" i="97"/>
  <c r="Q17" i="97"/>
  <c r="K18" i="97"/>
  <c r="K19" i="97"/>
  <c r="Q19" i="97"/>
  <c r="E21" i="97"/>
  <c r="Q21" i="97"/>
  <c r="K22" i="97"/>
  <c r="E23" i="97"/>
  <c r="Q23" i="97"/>
  <c r="K25" i="97"/>
  <c r="E26" i="97"/>
  <c r="Q26" i="97"/>
  <c r="K27" i="97"/>
  <c r="E28" i="97"/>
  <c r="Q28" i="97"/>
  <c r="K29" i="97"/>
  <c r="E30" i="97"/>
  <c r="Q30" i="97"/>
  <c r="K31" i="97"/>
  <c r="E32" i="97"/>
  <c r="Q32" i="97"/>
  <c r="K36" i="97"/>
  <c r="E37" i="97"/>
  <c r="Q37" i="97"/>
  <c r="K39" i="97"/>
  <c r="E40" i="97"/>
  <c r="Q40" i="97"/>
  <c r="K41" i="97"/>
  <c r="E42" i="97"/>
  <c r="Q42" i="97"/>
  <c r="K43" i="97"/>
  <c r="E44" i="97"/>
  <c r="Q44" i="97"/>
  <c r="K45" i="97"/>
  <c r="E46" i="97"/>
  <c r="Q46" i="97"/>
  <c r="K47" i="97"/>
  <c r="E48" i="97"/>
  <c r="Q48" i="97"/>
  <c r="K49" i="97"/>
  <c r="E50" i="97"/>
  <c r="Q50" i="97"/>
  <c r="K51" i="97"/>
  <c r="E52" i="97"/>
  <c r="Q52" i="97"/>
  <c r="K53" i="97"/>
  <c r="E54" i="97"/>
  <c r="Q54" i="97"/>
  <c r="K55" i="97"/>
  <c r="E57" i="97"/>
  <c r="E56" i="97" s="1"/>
  <c r="Q57" i="97"/>
  <c r="Q56" i="97" s="1"/>
  <c r="K58" i="97"/>
  <c r="K59" i="97"/>
  <c r="E60" i="97"/>
  <c r="Q60" i="97"/>
  <c r="K61" i="97"/>
  <c r="E63" i="97"/>
  <c r="Q63" i="97"/>
  <c r="K64" i="97"/>
  <c r="E65" i="97"/>
  <c r="Q65" i="97"/>
  <c r="K66" i="97"/>
  <c r="E67" i="97"/>
  <c r="Q67" i="97"/>
  <c r="K68" i="97"/>
  <c r="E70" i="97"/>
  <c r="Q70" i="97"/>
  <c r="K71" i="97"/>
  <c r="E72" i="97"/>
  <c r="Q72" i="97"/>
  <c r="E74" i="97"/>
  <c r="E73" i="97" s="1"/>
  <c r="K74" i="97"/>
  <c r="K73" i="97" s="1"/>
  <c r="Q74" i="97"/>
  <c r="Q73" i="97" s="1"/>
  <c r="K76" i="97"/>
  <c r="K75" i="97" s="1"/>
  <c r="E77" i="97"/>
  <c r="Q77" i="97"/>
  <c r="K79" i="97"/>
  <c r="E80" i="97"/>
  <c r="Q80" i="97"/>
  <c r="K81" i="97"/>
  <c r="E82" i="97"/>
  <c r="Q82" i="97"/>
  <c r="Q86" i="97"/>
  <c r="Q87" i="97"/>
  <c r="E90" i="97"/>
  <c r="Q90" i="97"/>
  <c r="Q92" i="97" s="1"/>
  <c r="K95" i="97"/>
  <c r="Q96" i="97"/>
  <c r="E98" i="97"/>
  <c r="Q98" i="97"/>
  <c r="K99" i="97"/>
  <c r="K97" i="97" s="1"/>
  <c r="Q99" i="97"/>
  <c r="E104" i="97"/>
  <c r="Q104" i="97"/>
  <c r="K105" i="97"/>
  <c r="E106" i="97"/>
  <c r="Q106" i="97"/>
  <c r="K107" i="97"/>
  <c r="E108" i="97"/>
  <c r="Q108" i="97"/>
  <c r="K109" i="97"/>
  <c r="D34" i="92"/>
  <c r="D47" i="92"/>
  <c r="D118" i="92"/>
  <c r="D142" i="92"/>
  <c r="D133" i="92" s="1"/>
  <c r="D163" i="92"/>
  <c r="D162" i="92" s="1"/>
  <c r="D241" i="92"/>
  <c r="D270" i="92"/>
  <c r="D278" i="92"/>
  <c r="D277" i="92" s="1"/>
  <c r="D349" i="92"/>
  <c r="D344" i="92" s="1"/>
  <c r="D77" i="92"/>
  <c r="D65" i="92" s="1"/>
  <c r="D87" i="92"/>
  <c r="D97" i="92"/>
  <c r="D109" i="92"/>
  <c r="D108" i="92" s="1"/>
  <c r="D152" i="92"/>
  <c r="D174" i="92"/>
  <c r="D312" i="92"/>
  <c r="D322" i="92"/>
  <c r="D320" i="92" s="1"/>
  <c r="D403" i="92"/>
  <c r="D440" i="92"/>
  <c r="D450" i="92"/>
  <c r="D483" i="92"/>
  <c r="D481" i="92" s="1"/>
  <c r="D495" i="92"/>
  <c r="D504" i="92" s="1"/>
  <c r="R16" i="97"/>
  <c r="R7" i="97" s="1"/>
  <c r="R33" i="97" s="1"/>
  <c r="L24" i="97"/>
  <c r="F56" i="97"/>
  <c r="F62" i="97"/>
  <c r="L78" i="97"/>
  <c r="F38" i="97"/>
  <c r="L62" i="97"/>
  <c r="L94" i="97"/>
  <c r="L100" i="97" s="1"/>
  <c r="G110" i="97"/>
  <c r="S62" i="97"/>
  <c r="S56" i="97"/>
  <c r="S38" i="97"/>
  <c r="S7" i="97"/>
  <c r="S94" i="97"/>
  <c r="S100" i="97" s="1"/>
  <c r="S92" i="97"/>
  <c r="M75" i="97"/>
  <c r="M69" i="97"/>
  <c r="M56" i="97"/>
  <c r="S35" i="97"/>
  <c r="S24" i="97"/>
  <c r="E18" i="18"/>
  <c r="I18" i="18" s="1"/>
  <c r="D29" i="94"/>
  <c r="D26" i="94" s="1"/>
  <c r="D40" i="94"/>
  <c r="D38" i="94" s="1"/>
  <c r="D50" i="94"/>
  <c r="D47" i="94" s="1"/>
  <c r="D61" i="94"/>
  <c r="D70" i="94"/>
  <c r="D79" i="94"/>
  <c r="D77" i="94" s="1"/>
  <c r="D89" i="94"/>
  <c r="D99" i="94"/>
  <c r="D97" i="94" s="1"/>
  <c r="D111" i="94"/>
  <c r="D109" i="94" s="1"/>
  <c r="D108" i="94" s="1"/>
  <c r="D121" i="94"/>
  <c r="D118" i="94" s="1"/>
  <c r="D135" i="94"/>
  <c r="D145" i="94"/>
  <c r="D142" i="94" s="1"/>
  <c r="D154" i="94"/>
  <c r="D166" i="94"/>
  <c r="D163" i="94" s="1"/>
  <c r="D162" i="94" s="1"/>
  <c r="D176" i="94"/>
  <c r="D186" i="94"/>
  <c r="D185" i="94" s="1"/>
  <c r="D195" i="94"/>
  <c r="D206" i="94"/>
  <c r="D205" i="94" s="1"/>
  <c r="D215" i="94"/>
  <c r="D225" i="94"/>
  <c r="D224" i="94" s="1"/>
  <c r="D234" i="94"/>
  <c r="D244" i="94"/>
  <c r="D241" i="94" s="1"/>
  <c r="D253" i="94"/>
  <c r="D263" i="94"/>
  <c r="D273" i="94"/>
  <c r="D270" i="94" s="1"/>
  <c r="D283" i="94"/>
  <c r="D293" i="94"/>
  <c r="D292" i="94" s="1"/>
  <c r="D303" i="94"/>
  <c r="D315" i="94"/>
  <c r="D326" i="94"/>
  <c r="D325" i="94" s="1"/>
  <c r="D339" i="94"/>
  <c r="D24" i="94"/>
  <c r="D36" i="94"/>
  <c r="D46" i="94"/>
  <c r="D58" i="94"/>
  <c r="D67" i="94"/>
  <c r="D75" i="94"/>
  <c r="D85" i="94"/>
  <c r="D81" i="94" s="1"/>
  <c r="D94" i="94"/>
  <c r="D106" i="94"/>
  <c r="D117" i="94"/>
  <c r="D127" i="94"/>
  <c r="D126" i="94" s="1"/>
  <c r="D141" i="94"/>
  <c r="D150" i="94"/>
  <c r="D159" i="94"/>
  <c r="D172" i="94"/>
  <c r="D182" i="94"/>
  <c r="D192" i="94"/>
  <c r="D202" i="94"/>
  <c r="D212" i="94"/>
  <c r="D221" i="94"/>
  <c r="D217" i="94" s="1"/>
  <c r="D231" i="94"/>
  <c r="D240" i="94"/>
  <c r="D250" i="94"/>
  <c r="D260" i="94"/>
  <c r="D269" i="94"/>
  <c r="D280" i="94"/>
  <c r="D288" i="94"/>
  <c r="D300" i="94"/>
  <c r="D308" i="94"/>
  <c r="D305" i="94" s="1"/>
  <c r="D318" i="94"/>
  <c r="D333" i="94"/>
  <c r="D343" i="94"/>
  <c r="D340" i="94" s="1"/>
  <c r="D356" i="94"/>
  <c r="D366" i="94"/>
  <c r="D363" i="94" s="1"/>
  <c r="D362" i="94" s="1"/>
  <c r="D378" i="94"/>
  <c r="D392" i="94"/>
  <c r="D391" i="94" s="1"/>
  <c r="D401" i="94"/>
  <c r="D398" i="94" s="1"/>
  <c r="D410" i="94"/>
  <c r="D422" i="94"/>
  <c r="D437" i="94"/>
  <c r="D448" i="94"/>
  <c r="D458" i="94"/>
  <c r="D471" i="94"/>
  <c r="D480" i="94"/>
  <c r="D490" i="94"/>
  <c r="D503" i="94"/>
  <c r="D361" i="94"/>
  <c r="D373" i="94"/>
  <c r="D386" i="94"/>
  <c r="D397" i="94"/>
  <c r="D407" i="94"/>
  <c r="D419" i="94"/>
  <c r="D429" i="94"/>
  <c r="D427" i="94" s="1"/>
  <c r="D445" i="94"/>
  <c r="D455" i="94"/>
  <c r="D465" i="94"/>
  <c r="D477" i="94"/>
  <c r="D487" i="94"/>
  <c r="D499" i="94"/>
  <c r="D495" i="94" s="1"/>
  <c r="D9" i="89"/>
  <c r="D17" i="89"/>
  <c r="D25" i="89"/>
  <c r="D33" i="89"/>
  <c r="D41" i="89"/>
  <c r="D50" i="89"/>
  <c r="D59" i="89"/>
  <c r="D68" i="89"/>
  <c r="D76" i="89"/>
  <c r="D84" i="89"/>
  <c r="D92" i="89"/>
  <c r="D100" i="89"/>
  <c r="D110" i="89"/>
  <c r="D122" i="89"/>
  <c r="D10" i="89"/>
  <c r="D18" i="89"/>
  <c r="D26" i="89"/>
  <c r="D34" i="89"/>
  <c r="D42" i="89"/>
  <c r="D51" i="89"/>
  <c r="D60" i="89"/>
  <c r="D69" i="89"/>
  <c r="D77" i="89"/>
  <c r="D85" i="89"/>
  <c r="D93" i="89"/>
  <c r="D101" i="89"/>
  <c r="D112" i="89"/>
  <c r="D124" i="89"/>
  <c r="N10" i="97"/>
  <c r="N9" i="97" s="1"/>
  <c r="T13" i="97"/>
  <c r="T9" i="97" s="1"/>
  <c r="T17" i="97"/>
  <c r="T16" i="97" s="1"/>
  <c r="H21" i="97"/>
  <c r="T23" i="97"/>
  <c r="N27" i="97"/>
  <c r="N24" i="97" s="1"/>
  <c r="H30" i="97"/>
  <c r="T32" i="97"/>
  <c r="N39" i="97"/>
  <c r="H42" i="97"/>
  <c r="T44" i="97"/>
  <c r="N47" i="97"/>
  <c r="H50" i="97"/>
  <c r="T52" i="97"/>
  <c r="N55" i="97"/>
  <c r="T58" i="97"/>
  <c r="T60" i="97"/>
  <c r="N64" i="97"/>
  <c r="H67" i="97"/>
  <c r="T70" i="97"/>
  <c r="T69" i="97" s="1"/>
  <c r="N76" i="97"/>
  <c r="H80" i="97"/>
  <c r="T82" i="97"/>
  <c r="T78" i="97" s="1"/>
  <c r="H90" i="97"/>
  <c r="H92" i="97" s="1"/>
  <c r="H98" i="97"/>
  <c r="H97" i="97" s="1"/>
  <c r="T104" i="97"/>
  <c r="T103" i="97" s="1"/>
  <c r="T110" i="97" s="1"/>
  <c r="N107" i="97"/>
  <c r="N8" i="97"/>
  <c r="H12" i="97"/>
  <c r="H14" i="97"/>
  <c r="N17" i="97"/>
  <c r="N19" i="97"/>
  <c r="H22" i="97"/>
  <c r="T25" i="97"/>
  <c r="T24" i="97" s="1"/>
  <c r="N28" i="97"/>
  <c r="H31" i="97"/>
  <c r="T36" i="97"/>
  <c r="T35" i="97" s="1"/>
  <c r="N40" i="97"/>
  <c r="H43" i="97"/>
  <c r="T45" i="97"/>
  <c r="N48" i="97"/>
  <c r="H51" i="97"/>
  <c r="T53" i="97"/>
  <c r="N57" i="97"/>
  <c r="N56" i="97" s="1"/>
  <c r="H61" i="97"/>
  <c r="T64" i="97"/>
  <c r="N67" i="97"/>
  <c r="H71" i="97"/>
  <c r="H69" i="97" s="1"/>
  <c r="N74" i="97"/>
  <c r="N73" i="97" s="1"/>
  <c r="N77" i="97"/>
  <c r="H81" i="97"/>
  <c r="H87" i="97"/>
  <c r="H88" i="97" s="1"/>
  <c r="N91" i="97"/>
  <c r="N92" i="97" s="1"/>
  <c r="N96" i="97"/>
  <c r="N99" i="97"/>
  <c r="N106" i="97"/>
  <c r="H109" i="97"/>
  <c r="E12" i="18"/>
  <c r="I12" i="18" s="1"/>
  <c r="G7" i="97" l="1"/>
  <c r="G33" i="97" s="1"/>
  <c r="M100" i="97"/>
  <c r="E88" i="97"/>
  <c r="D196" i="94"/>
  <c r="D332" i="93"/>
  <c r="D170" i="93"/>
  <c r="D31" i="93"/>
  <c r="D430" i="92"/>
  <c r="D330" i="92"/>
  <c r="T100" i="97"/>
  <c r="D384" i="93"/>
  <c r="K88" i="97"/>
  <c r="D379" i="93"/>
  <c r="D377" i="93" s="1"/>
  <c r="L7" i="97"/>
  <c r="E97" i="97"/>
  <c r="K94" i="97"/>
  <c r="E92" i="97"/>
  <c r="E35" i="97"/>
  <c r="D299" i="94"/>
  <c r="D259" i="94"/>
  <c r="D54" i="94"/>
  <c r="H103" i="97"/>
  <c r="H110" i="97" s="1"/>
  <c r="F100" i="97"/>
  <c r="D403" i="94"/>
  <c r="N103" i="97"/>
  <c r="N110" i="97" s="1"/>
  <c r="D504" i="94"/>
  <c r="T7" i="97"/>
  <c r="T33" i="97" s="1"/>
  <c r="H78" i="97"/>
  <c r="D483" i="94"/>
  <c r="D481" i="94" s="1"/>
  <c r="D132" i="92"/>
  <c r="E78" i="97"/>
  <c r="D466" i="92"/>
  <c r="N16" i="97"/>
  <c r="N7" i="97" s="1"/>
  <c r="N33" i="97" s="1"/>
  <c r="H9" i="97"/>
  <c r="H7" i="97" s="1"/>
  <c r="D152" i="94"/>
  <c r="D87" i="94"/>
  <c r="S33" i="97"/>
  <c r="F83" i="97"/>
  <c r="D95" i="92"/>
  <c r="H100" i="97"/>
  <c r="T38" i="97"/>
  <c r="H24" i="97"/>
  <c r="D442" i="94"/>
  <c r="D440" i="94" s="1"/>
  <c r="D320" i="94"/>
  <c r="D179" i="94"/>
  <c r="D174" i="94" s="1"/>
  <c r="D138" i="94"/>
  <c r="D114" i="94"/>
  <c r="D25" i="92"/>
  <c r="D21" i="92" s="1"/>
  <c r="D65" i="94"/>
  <c r="E103" i="97"/>
  <c r="Q88" i="97"/>
  <c r="Q69" i="97"/>
  <c r="Q16" i="97"/>
  <c r="Q75" i="97"/>
  <c r="Q24" i="97"/>
  <c r="D354" i="93"/>
  <c r="D336" i="93"/>
  <c r="D266" i="93"/>
  <c r="D179" i="93"/>
  <c r="D138" i="93"/>
  <c r="D109" i="93"/>
  <c r="D108" i="93" s="1"/>
  <c r="N78" i="97"/>
  <c r="D452" i="94"/>
  <c r="D450" i="94" s="1"/>
  <c r="D358" i="94"/>
  <c r="D336" i="94"/>
  <c r="D312" i="94"/>
  <c r="D266" i="94"/>
  <c r="F33" i="97"/>
  <c r="N75" i="97"/>
  <c r="D470" i="94"/>
  <c r="D249" i="94"/>
  <c r="D230" i="94"/>
  <c r="D211" i="94"/>
  <c r="D191" i="94"/>
  <c r="D201" i="94"/>
  <c r="S83" i="97"/>
  <c r="D438" i="92"/>
  <c r="D436" i="92" s="1"/>
  <c r="Q103" i="97"/>
  <c r="Q110" i="97" s="1"/>
  <c r="Q97" i="97"/>
  <c r="Q78" i="97"/>
  <c r="K78" i="97"/>
  <c r="E69" i="97"/>
  <c r="K62" i="97"/>
  <c r="Q62" i="97"/>
  <c r="K38" i="97"/>
  <c r="Q38" i="97"/>
  <c r="Q35" i="97"/>
  <c r="K24" i="97"/>
  <c r="Q9" i="97"/>
  <c r="K9" i="97"/>
  <c r="K103" i="97"/>
  <c r="K110" i="97" s="1"/>
  <c r="Q94" i="97"/>
  <c r="E75" i="97"/>
  <c r="K69" i="97"/>
  <c r="K35" i="97"/>
  <c r="E24" i="97"/>
  <c r="E16" i="97"/>
  <c r="D472" i="93"/>
  <c r="D470" i="93" s="1"/>
  <c r="D423" i="93"/>
  <c r="D413" i="93"/>
  <c r="D427" i="93"/>
  <c r="D417" i="93"/>
  <c r="D363" i="93"/>
  <c r="D345" i="93"/>
  <c r="D299" i="93"/>
  <c r="D259" i="93"/>
  <c r="D249" i="93"/>
  <c r="D235" i="93"/>
  <c r="D230" i="93"/>
  <c r="D211" i="93"/>
  <c r="D196" i="93"/>
  <c r="D191" i="93"/>
  <c r="D126" i="93"/>
  <c r="D114" i="93"/>
  <c r="D100" i="93"/>
  <c r="D54" i="93"/>
  <c r="D38" i="93"/>
  <c r="D387" i="93"/>
  <c r="D374" i="93"/>
  <c r="D358" i="93"/>
  <c r="D340" i="93"/>
  <c r="D309" i="93"/>
  <c r="D305" i="93"/>
  <c r="D292" i="93"/>
  <c r="D289" i="93"/>
  <c r="D270" i="93"/>
  <c r="D241" i="93"/>
  <c r="D217" i="93"/>
  <c r="D163" i="93"/>
  <c r="D162" i="93" s="1"/>
  <c r="D142" i="93"/>
  <c r="D134" i="93"/>
  <c r="D118" i="93"/>
  <c r="D81" i="93"/>
  <c r="D44" i="93"/>
  <c r="D34" i="93"/>
  <c r="D22" i="93"/>
  <c r="N97" i="97"/>
  <c r="N94" i="97"/>
  <c r="T62" i="97"/>
  <c r="D384" i="94"/>
  <c r="D235" i="94"/>
  <c r="D134" i="94"/>
  <c r="D332" i="94"/>
  <c r="D170" i="94"/>
  <c r="D104" i="94"/>
  <c r="D95" i="94" s="1"/>
  <c r="D44" i="94"/>
  <c r="D22" i="94"/>
  <c r="M83" i="97"/>
  <c r="G100" i="97"/>
  <c r="M7" i="97"/>
  <c r="M33" i="97" s="1"/>
  <c r="G83" i="97"/>
  <c r="R83" i="97"/>
  <c r="R84" i="97" s="1"/>
  <c r="R101" i="97" s="1"/>
  <c r="R111" i="97" s="1"/>
  <c r="D53" i="92"/>
  <c r="D52" i="92" s="1"/>
  <c r="C9" i="16"/>
  <c r="C11" i="16"/>
  <c r="G12" i="16"/>
  <c r="I12" i="16" s="1"/>
  <c r="C14" i="16"/>
  <c r="C16" i="16"/>
  <c r="D17" i="16"/>
  <c r="G18" i="16"/>
  <c r="I18" i="16" s="1"/>
  <c r="G19" i="16"/>
  <c r="I19" i="16" s="1"/>
  <c r="G11" i="16"/>
  <c r="I11" i="16" s="1"/>
  <c r="G15" i="16"/>
  <c r="I15" i="16" s="1"/>
  <c r="D20" i="16"/>
  <c r="G21" i="16"/>
  <c r="I21" i="16" s="1"/>
  <c r="C23" i="16"/>
  <c r="C27" i="16"/>
  <c r="D28" i="16"/>
  <c r="G29" i="16"/>
  <c r="I29" i="16" s="1"/>
  <c r="C31" i="16"/>
  <c r="D32" i="16"/>
  <c r="C34" i="16"/>
  <c r="D35" i="16"/>
  <c r="G36" i="16"/>
  <c r="I36" i="16" s="1"/>
  <c r="C38" i="16"/>
  <c r="D39" i="16"/>
  <c r="G40" i="16"/>
  <c r="I40" i="16" s="1"/>
  <c r="C43" i="16"/>
  <c r="D44" i="16"/>
  <c r="D11" i="16"/>
  <c r="C13" i="16"/>
  <c r="D16" i="16"/>
  <c r="E16" i="16" s="1"/>
  <c r="D18" i="16"/>
  <c r="C20" i="16"/>
  <c r="D21" i="16"/>
  <c r="G22" i="16"/>
  <c r="D27" i="16"/>
  <c r="G28" i="16"/>
  <c r="I28" i="16" s="1"/>
  <c r="C30" i="16"/>
  <c r="D31" i="16"/>
  <c r="E31" i="16" s="1"/>
  <c r="G32" i="16"/>
  <c r="I32" i="16" s="1"/>
  <c r="D34" i="16"/>
  <c r="E34" i="16" s="1"/>
  <c r="D36" i="16"/>
  <c r="D38" i="16"/>
  <c r="D40" i="16"/>
  <c r="G44" i="16"/>
  <c r="I44" i="16" s="1"/>
  <c r="D46" i="16"/>
  <c r="G47" i="16"/>
  <c r="C51" i="16"/>
  <c r="G33" i="16"/>
  <c r="I33" i="16" s="1"/>
  <c r="G37" i="16"/>
  <c r="I37" i="16" s="1"/>
  <c r="C42" i="16"/>
  <c r="C44" i="16"/>
  <c r="C46" i="16"/>
  <c r="D47" i="16"/>
  <c r="D48" i="16"/>
  <c r="D24" i="91"/>
  <c r="G24" i="26" s="1"/>
  <c r="D30" i="91"/>
  <c r="G30" i="26" s="1"/>
  <c r="D36" i="91"/>
  <c r="G36" i="26" s="1"/>
  <c r="D41" i="91"/>
  <c r="G41" i="26" s="1"/>
  <c r="D46" i="91"/>
  <c r="D51" i="91"/>
  <c r="G51" i="26" s="1"/>
  <c r="D58" i="91"/>
  <c r="G58" i="26" s="1"/>
  <c r="D62" i="91"/>
  <c r="G62" i="26" s="1"/>
  <c r="D67" i="91"/>
  <c r="G67" i="26" s="1"/>
  <c r="D71" i="91"/>
  <c r="G71" i="26" s="1"/>
  <c r="D75" i="91"/>
  <c r="G75" i="26" s="1"/>
  <c r="D80" i="91"/>
  <c r="D85" i="91"/>
  <c r="G85" i="26" s="1"/>
  <c r="D90" i="91"/>
  <c r="G90" i="26" s="1"/>
  <c r="D94" i="91"/>
  <c r="G94" i="26" s="1"/>
  <c r="D101" i="91"/>
  <c r="D106" i="91"/>
  <c r="D112" i="91"/>
  <c r="G112" i="26" s="1"/>
  <c r="D117" i="91"/>
  <c r="G117" i="26" s="1"/>
  <c r="D122" i="91"/>
  <c r="G122" i="26" s="1"/>
  <c r="D127" i="91"/>
  <c r="D136" i="91"/>
  <c r="G136" i="26" s="1"/>
  <c r="D141" i="91"/>
  <c r="G141" i="26" s="1"/>
  <c r="D146" i="91"/>
  <c r="G146" i="26" s="1"/>
  <c r="D150" i="91"/>
  <c r="G150" i="26" s="1"/>
  <c r="D155" i="91"/>
  <c r="G155" i="26" s="1"/>
  <c r="D159" i="91"/>
  <c r="G159" i="26" s="1"/>
  <c r="D167" i="91"/>
  <c r="G167" i="26" s="1"/>
  <c r="D172" i="91"/>
  <c r="G172" i="26" s="1"/>
  <c r="D177" i="91"/>
  <c r="G177" i="26" s="1"/>
  <c r="D182" i="91"/>
  <c r="G182" i="26" s="1"/>
  <c r="D187" i="91"/>
  <c r="G187" i="26" s="1"/>
  <c r="D192" i="91"/>
  <c r="D197" i="91"/>
  <c r="D202" i="91"/>
  <c r="G202" i="26" s="1"/>
  <c r="D207" i="91"/>
  <c r="G207" i="26" s="1"/>
  <c r="D212" i="91"/>
  <c r="D216" i="91"/>
  <c r="G216" i="26" s="1"/>
  <c r="D221" i="91"/>
  <c r="G221" i="26" s="1"/>
  <c r="D226" i="91"/>
  <c r="G226" i="26" s="1"/>
  <c r="D231" i="91"/>
  <c r="D236" i="91"/>
  <c r="D240" i="91"/>
  <c r="G240" i="26" s="1"/>
  <c r="D245" i="91"/>
  <c r="G245" i="26" s="1"/>
  <c r="D250" i="91"/>
  <c r="D254" i="91"/>
  <c r="G254" i="26" s="1"/>
  <c r="D260" i="91"/>
  <c r="D264" i="91"/>
  <c r="G264" i="26" s="1"/>
  <c r="D269" i="91"/>
  <c r="G269" i="26" s="1"/>
  <c r="D274" i="91"/>
  <c r="G274" i="26" s="1"/>
  <c r="D280" i="91"/>
  <c r="G280" i="26" s="1"/>
  <c r="D23" i="91"/>
  <c r="D29" i="91"/>
  <c r="G29" i="26" s="1"/>
  <c r="D35" i="91"/>
  <c r="G35" i="26" s="1"/>
  <c r="D40" i="91"/>
  <c r="G40" i="26" s="1"/>
  <c r="D45" i="91"/>
  <c r="G45" i="26" s="1"/>
  <c r="D50" i="91"/>
  <c r="G50" i="26" s="1"/>
  <c r="D57" i="91"/>
  <c r="G57" i="26" s="1"/>
  <c r="D61" i="91"/>
  <c r="G61" i="26" s="1"/>
  <c r="D66" i="91"/>
  <c r="G66" i="26" s="1"/>
  <c r="D70" i="91"/>
  <c r="G70" i="26" s="1"/>
  <c r="D74" i="91"/>
  <c r="G74" i="26" s="1"/>
  <c r="D79" i="91"/>
  <c r="D84" i="91"/>
  <c r="G84" i="26" s="1"/>
  <c r="D89" i="91"/>
  <c r="G89" i="26" s="1"/>
  <c r="D93" i="91"/>
  <c r="G93" i="26" s="1"/>
  <c r="D99" i="91"/>
  <c r="G99" i="26" s="1"/>
  <c r="D105" i="91"/>
  <c r="G105" i="26" s="1"/>
  <c r="D111" i="91"/>
  <c r="G111" i="26" s="1"/>
  <c r="D116" i="91"/>
  <c r="G116" i="26" s="1"/>
  <c r="D121" i="91"/>
  <c r="G121" i="26" s="1"/>
  <c r="D125" i="91"/>
  <c r="G125" i="26" s="1"/>
  <c r="D135" i="91"/>
  <c r="G135" i="26" s="1"/>
  <c r="D140" i="91"/>
  <c r="G140" i="26" s="1"/>
  <c r="D145" i="91"/>
  <c r="G145" i="26" s="1"/>
  <c r="D149" i="91"/>
  <c r="G149" i="26" s="1"/>
  <c r="D154" i="91"/>
  <c r="G154" i="26" s="1"/>
  <c r="D158" i="91"/>
  <c r="G158" i="26" s="1"/>
  <c r="D166" i="91"/>
  <c r="G166" i="26" s="1"/>
  <c r="D171" i="91"/>
  <c r="D176" i="91"/>
  <c r="G176" i="26" s="1"/>
  <c r="D181" i="91"/>
  <c r="G181" i="26" s="1"/>
  <c r="D186" i="91"/>
  <c r="D190" i="91"/>
  <c r="G190" i="26" s="1"/>
  <c r="D195" i="91"/>
  <c r="G195" i="26" s="1"/>
  <c r="D200" i="91"/>
  <c r="G200" i="26" s="1"/>
  <c r="D206" i="91"/>
  <c r="D210" i="91"/>
  <c r="G210" i="26" s="1"/>
  <c r="D215" i="91"/>
  <c r="G215" i="26" s="1"/>
  <c r="D220" i="91"/>
  <c r="G220" i="26" s="1"/>
  <c r="D225" i="91"/>
  <c r="D229" i="91"/>
  <c r="G229" i="26" s="1"/>
  <c r="D234" i="91"/>
  <c r="G234" i="26" s="1"/>
  <c r="D239" i="91"/>
  <c r="G239" i="26" s="1"/>
  <c r="D244" i="91"/>
  <c r="G244" i="26" s="1"/>
  <c r="D248" i="91"/>
  <c r="G248" i="26" s="1"/>
  <c r="D253" i="91"/>
  <c r="G253" i="26" s="1"/>
  <c r="D258" i="91"/>
  <c r="G258" i="26" s="1"/>
  <c r="D263" i="91"/>
  <c r="G263" i="26" s="1"/>
  <c r="D268" i="91"/>
  <c r="G268" i="26" s="1"/>
  <c r="D273" i="91"/>
  <c r="G273" i="26" s="1"/>
  <c r="D279" i="91"/>
  <c r="G279" i="26" s="1"/>
  <c r="D284" i="91"/>
  <c r="G284" i="26" s="1"/>
  <c r="D288" i="91"/>
  <c r="G288" i="26" s="1"/>
  <c r="D294" i="91"/>
  <c r="D300" i="91"/>
  <c r="D304" i="91"/>
  <c r="G304" i="26" s="1"/>
  <c r="D310" i="91"/>
  <c r="G310" i="26" s="1"/>
  <c r="D315" i="91"/>
  <c r="G315" i="26" s="1"/>
  <c r="D319" i="91"/>
  <c r="G319" i="26" s="1"/>
  <c r="D326" i="91"/>
  <c r="D334" i="91"/>
  <c r="D339" i="91"/>
  <c r="G339" i="26" s="1"/>
  <c r="D346" i="91"/>
  <c r="D351" i="91"/>
  <c r="G351" i="26" s="1"/>
  <c r="D356" i="91"/>
  <c r="G356" i="26" s="1"/>
  <c r="D361" i="91"/>
  <c r="G361" i="26" s="1"/>
  <c r="D368" i="91"/>
  <c r="G368" i="26" s="1"/>
  <c r="D373" i="91"/>
  <c r="G373" i="26" s="1"/>
  <c r="D381" i="91"/>
  <c r="D386" i="91"/>
  <c r="G386" i="26" s="1"/>
  <c r="D393" i="91"/>
  <c r="G393" i="26" s="1"/>
  <c r="D397" i="91"/>
  <c r="G397" i="26" s="1"/>
  <c r="D402" i="91"/>
  <c r="G402" i="26" s="1"/>
  <c r="D407" i="91"/>
  <c r="G407" i="26" s="1"/>
  <c r="D414" i="91"/>
  <c r="D419" i="91"/>
  <c r="G419" i="26" s="1"/>
  <c r="D424" i="91"/>
  <c r="D429" i="91"/>
  <c r="G429" i="26" s="1"/>
  <c r="D439" i="91"/>
  <c r="D445" i="91"/>
  <c r="G445" i="26" s="1"/>
  <c r="D449" i="91"/>
  <c r="G449" i="26" s="1"/>
  <c r="D455" i="91"/>
  <c r="G455" i="26" s="1"/>
  <c r="D459" i="91"/>
  <c r="G459" i="26" s="1"/>
  <c r="D465" i="91"/>
  <c r="G465" i="26" s="1"/>
  <c r="D473" i="91"/>
  <c r="D477" i="91"/>
  <c r="G477" i="26" s="1"/>
  <c r="D482" i="91"/>
  <c r="D487" i="91"/>
  <c r="G487" i="26" s="1"/>
  <c r="D491" i="91"/>
  <c r="G491" i="26" s="1"/>
  <c r="D499" i="91"/>
  <c r="G499" i="26" s="1"/>
  <c r="D29" i="26"/>
  <c r="D32" i="26"/>
  <c r="D35" i="26"/>
  <c r="D37" i="26"/>
  <c r="D40" i="26"/>
  <c r="D50" i="26"/>
  <c r="H50" i="26" s="1"/>
  <c r="D55" i="26"/>
  <c r="D57" i="26"/>
  <c r="D64" i="26"/>
  <c r="D67" i="26"/>
  <c r="H67" i="26" s="1"/>
  <c r="D75" i="26"/>
  <c r="D78" i="26"/>
  <c r="D86" i="26"/>
  <c r="D89" i="26"/>
  <c r="D91" i="26"/>
  <c r="D106" i="26"/>
  <c r="D111" i="26"/>
  <c r="D113" i="26"/>
  <c r="D122" i="26"/>
  <c r="H122" i="26" s="1"/>
  <c r="D128" i="26"/>
  <c r="D135" i="26"/>
  <c r="D143" i="26"/>
  <c r="D148" i="26"/>
  <c r="D150" i="26"/>
  <c r="H150" i="26" s="1"/>
  <c r="D155" i="26"/>
  <c r="H155" i="26" s="1"/>
  <c r="D165" i="26"/>
  <c r="D167" i="26"/>
  <c r="H167" i="26" s="1"/>
  <c r="D169" i="26"/>
  <c r="D177" i="26"/>
  <c r="H177" i="26" s="1"/>
  <c r="D182" i="26"/>
  <c r="H182" i="26" s="1"/>
  <c r="D184" i="26"/>
  <c r="D187" i="26"/>
  <c r="H187" i="26" s="1"/>
  <c r="D194" i="26"/>
  <c r="D200" i="26"/>
  <c r="D206" i="26"/>
  <c r="D208" i="26"/>
  <c r="D215" i="26"/>
  <c r="D218" i="26"/>
  <c r="D220" i="26"/>
  <c r="H220" i="26" s="1"/>
  <c r="D228" i="26"/>
  <c r="D233" i="26"/>
  <c r="D236" i="26"/>
  <c r="D244" i="26"/>
  <c r="D246" i="26"/>
  <c r="D254" i="26"/>
  <c r="D257" i="26"/>
  <c r="D265" i="26"/>
  <c r="D268" i="26"/>
  <c r="D271" i="26"/>
  <c r="D273" i="26"/>
  <c r="H273" i="26" s="1"/>
  <c r="D280" i="26"/>
  <c r="D284" i="26"/>
  <c r="D288" i="26"/>
  <c r="D293" i="26"/>
  <c r="D297" i="26"/>
  <c r="D304" i="26"/>
  <c r="D307" i="26"/>
  <c r="D285" i="91"/>
  <c r="G285" i="26" s="1"/>
  <c r="D290" i="91"/>
  <c r="D295" i="91"/>
  <c r="G295" i="26" s="1"/>
  <c r="D301" i="91"/>
  <c r="G301" i="26" s="1"/>
  <c r="D306" i="91"/>
  <c r="D311" i="91"/>
  <c r="D316" i="91"/>
  <c r="G316" i="26" s="1"/>
  <c r="D321" i="91"/>
  <c r="D327" i="91"/>
  <c r="G327" i="26" s="1"/>
  <c r="D335" i="91"/>
  <c r="G335" i="26" s="1"/>
  <c r="D341" i="91"/>
  <c r="D347" i="91"/>
  <c r="G347" i="26" s="1"/>
  <c r="D355" i="91"/>
  <c r="D360" i="91"/>
  <c r="G360" i="26" s="1"/>
  <c r="D366" i="91"/>
  <c r="G366" i="26" s="1"/>
  <c r="D372" i="91"/>
  <c r="D378" i="91"/>
  <c r="D385" i="91"/>
  <c r="D392" i="91"/>
  <c r="D396" i="91"/>
  <c r="G396" i="26" s="1"/>
  <c r="D401" i="91"/>
  <c r="G401" i="26" s="1"/>
  <c r="D406" i="91"/>
  <c r="G406" i="26" s="1"/>
  <c r="D410" i="91"/>
  <c r="G410" i="26" s="1"/>
  <c r="D418" i="91"/>
  <c r="D422" i="91"/>
  <c r="G422" i="26" s="1"/>
  <c r="D428" i="91"/>
  <c r="D437" i="91"/>
  <c r="D444" i="91"/>
  <c r="G444" i="26" s="1"/>
  <c r="D448" i="91"/>
  <c r="G448" i="26" s="1"/>
  <c r="D454" i="91"/>
  <c r="G454" i="26" s="1"/>
  <c r="D458" i="91"/>
  <c r="G458" i="26" s="1"/>
  <c r="D464" i="91"/>
  <c r="D471" i="91"/>
  <c r="D476" i="91"/>
  <c r="G476" i="26" s="1"/>
  <c r="D480" i="91"/>
  <c r="G480" i="26" s="1"/>
  <c r="D486" i="91"/>
  <c r="G486" i="26" s="1"/>
  <c r="D490" i="91"/>
  <c r="G490" i="26" s="1"/>
  <c r="D498" i="91"/>
  <c r="G498" i="26" s="1"/>
  <c r="D503" i="91"/>
  <c r="G503" i="26" s="1"/>
  <c r="D24" i="26"/>
  <c r="D28" i="26"/>
  <c r="D43" i="26"/>
  <c r="D46" i="26"/>
  <c r="D49" i="26"/>
  <c r="D59" i="26"/>
  <c r="D61" i="26"/>
  <c r="D69" i="26"/>
  <c r="D71" i="26"/>
  <c r="D73" i="26"/>
  <c r="D80" i="26"/>
  <c r="D83" i="26"/>
  <c r="D85" i="26"/>
  <c r="D93" i="26"/>
  <c r="D96" i="26"/>
  <c r="D99" i="26"/>
  <c r="H99" i="26" s="1"/>
  <c r="D102" i="26"/>
  <c r="D107" i="26"/>
  <c r="D117" i="26"/>
  <c r="D120" i="26"/>
  <c r="D124" i="26"/>
  <c r="D127" i="26"/>
  <c r="D139" i="26"/>
  <c r="D141" i="26"/>
  <c r="H141" i="26" s="1"/>
  <c r="D146" i="26"/>
  <c r="H146" i="26" s="1"/>
  <c r="D151" i="26"/>
  <c r="D157" i="26"/>
  <c r="D159" i="26"/>
  <c r="H159" i="26" s="1"/>
  <c r="D171" i="26"/>
  <c r="D173" i="26"/>
  <c r="D180" i="26"/>
  <c r="D188" i="26"/>
  <c r="D190" i="26"/>
  <c r="H190" i="26" s="1"/>
  <c r="D197" i="26"/>
  <c r="D199" i="26"/>
  <c r="D204" i="26"/>
  <c r="D212" i="26"/>
  <c r="D214" i="26"/>
  <c r="D222" i="26"/>
  <c r="D225" i="26"/>
  <c r="D231" i="26"/>
  <c r="D237" i="26"/>
  <c r="D239" i="26"/>
  <c r="H239" i="26" s="1"/>
  <c r="D242" i="26"/>
  <c r="D250" i="26"/>
  <c r="D252" i="26"/>
  <c r="D260" i="26"/>
  <c r="D262" i="26"/>
  <c r="D264" i="26"/>
  <c r="H264" i="26" s="1"/>
  <c r="D276" i="26"/>
  <c r="D282" i="26"/>
  <c r="D286" i="26"/>
  <c r="D291" i="26"/>
  <c r="D298" i="26"/>
  <c r="D301" i="26"/>
  <c r="H301" i="26" s="1"/>
  <c r="D308" i="26"/>
  <c r="D313" i="26"/>
  <c r="D316" i="26"/>
  <c r="H316" i="26" s="1"/>
  <c r="D321" i="26"/>
  <c r="D338" i="26"/>
  <c r="D343" i="26"/>
  <c r="D347" i="26"/>
  <c r="D350" i="26"/>
  <c r="D364" i="26"/>
  <c r="D366" i="26"/>
  <c r="D373" i="26"/>
  <c r="D378" i="26"/>
  <c r="D386" i="26"/>
  <c r="D392" i="26"/>
  <c r="D394" i="26"/>
  <c r="D399" i="26"/>
  <c r="D405" i="26"/>
  <c r="D410" i="26"/>
  <c r="D420" i="26"/>
  <c r="D426" i="26"/>
  <c r="D429" i="26"/>
  <c r="D443" i="26"/>
  <c r="D446" i="26"/>
  <c r="D451" i="26"/>
  <c r="D455" i="26"/>
  <c r="D459" i="26"/>
  <c r="D465" i="26"/>
  <c r="D476" i="26"/>
  <c r="D480" i="26"/>
  <c r="D488" i="26"/>
  <c r="D496" i="26"/>
  <c r="D501" i="26"/>
  <c r="D503" i="26"/>
  <c r="D315" i="26"/>
  <c r="H315" i="26" s="1"/>
  <c r="D318" i="26"/>
  <c r="D324" i="26"/>
  <c r="D327" i="26"/>
  <c r="D334" i="26"/>
  <c r="D337" i="26"/>
  <c r="D342" i="26"/>
  <c r="D352" i="26"/>
  <c r="D356" i="26"/>
  <c r="H356" i="26" s="1"/>
  <c r="D360" i="26"/>
  <c r="D369" i="26"/>
  <c r="D372" i="26"/>
  <c r="D381" i="26"/>
  <c r="D383" i="26"/>
  <c r="D395" i="26"/>
  <c r="D400" i="26"/>
  <c r="D402" i="26"/>
  <c r="H402" i="26" s="1"/>
  <c r="D407" i="26"/>
  <c r="H407" i="26" s="1"/>
  <c r="D414" i="26"/>
  <c r="D416" i="26"/>
  <c r="D421" i="26"/>
  <c r="D424" i="26"/>
  <c r="D433" i="26"/>
  <c r="D441" i="26"/>
  <c r="D448" i="26"/>
  <c r="D454" i="26"/>
  <c r="H454" i="26" s="1"/>
  <c r="D458" i="26"/>
  <c r="H458" i="26" s="1"/>
  <c r="D464" i="26"/>
  <c r="D471" i="26"/>
  <c r="D474" i="26"/>
  <c r="D478" i="26"/>
  <c r="D484" i="26"/>
  <c r="D486" i="26"/>
  <c r="H486" i="26" s="1"/>
  <c r="D490" i="26"/>
  <c r="D498" i="26"/>
  <c r="H498" i="26" s="1"/>
  <c r="D5" i="86"/>
  <c r="D10" i="86"/>
  <c r="D14" i="86"/>
  <c r="D18" i="86"/>
  <c r="D22" i="86"/>
  <c r="D26" i="86"/>
  <c r="D30" i="86"/>
  <c r="D34" i="86"/>
  <c r="D38" i="86"/>
  <c r="D42" i="86"/>
  <c r="D46" i="86"/>
  <c r="D51" i="86"/>
  <c r="D55" i="86"/>
  <c r="D60" i="86"/>
  <c r="D64" i="86"/>
  <c r="D69" i="86"/>
  <c r="D73" i="86"/>
  <c r="D77" i="86"/>
  <c r="D81" i="86"/>
  <c r="D85" i="86"/>
  <c r="D89" i="86"/>
  <c r="D93" i="86"/>
  <c r="D97" i="86"/>
  <c r="D101" i="86"/>
  <c r="D105" i="86"/>
  <c r="D112" i="86"/>
  <c r="D117" i="86"/>
  <c r="D124" i="86"/>
  <c r="D5" i="14"/>
  <c r="D10" i="14"/>
  <c r="D14" i="14"/>
  <c r="D18" i="14"/>
  <c r="D22" i="14"/>
  <c r="D26" i="14"/>
  <c r="D30" i="14"/>
  <c r="D34" i="14"/>
  <c r="D38" i="14"/>
  <c r="D42" i="14"/>
  <c r="D46" i="14"/>
  <c r="D51" i="14"/>
  <c r="D55" i="14"/>
  <c r="D60" i="14"/>
  <c r="D64" i="14"/>
  <c r="D69" i="14"/>
  <c r="D73" i="14"/>
  <c r="D77" i="14"/>
  <c r="D81" i="14"/>
  <c r="D85" i="14"/>
  <c r="D89" i="14"/>
  <c r="D93" i="14"/>
  <c r="D97" i="14"/>
  <c r="D101" i="14"/>
  <c r="D105" i="14"/>
  <c r="D112" i="14"/>
  <c r="D117" i="14"/>
  <c r="D124" i="14"/>
  <c r="D4" i="86"/>
  <c r="D9" i="86"/>
  <c r="D13" i="86"/>
  <c r="D17" i="86"/>
  <c r="D21" i="86"/>
  <c r="D25" i="86"/>
  <c r="D29" i="86"/>
  <c r="D33" i="86"/>
  <c r="D37" i="86"/>
  <c r="D41" i="86"/>
  <c r="D45" i="86"/>
  <c r="D50" i="86"/>
  <c r="D54" i="86"/>
  <c r="D59" i="86"/>
  <c r="D63" i="86"/>
  <c r="D68" i="86"/>
  <c r="D72" i="86"/>
  <c r="D76" i="86"/>
  <c r="D80" i="86"/>
  <c r="D84" i="86"/>
  <c r="D88" i="86"/>
  <c r="D92" i="86"/>
  <c r="D96" i="86"/>
  <c r="D100" i="86"/>
  <c r="D104" i="86"/>
  <c r="D110" i="86"/>
  <c r="D115" i="86"/>
  <c r="D122" i="86"/>
  <c r="D4" i="14"/>
  <c r="D9" i="14"/>
  <c r="D13" i="14"/>
  <c r="D17" i="14"/>
  <c r="D21" i="14"/>
  <c r="D25" i="14"/>
  <c r="D29" i="14"/>
  <c r="D33" i="14"/>
  <c r="D37" i="14"/>
  <c r="D41" i="14"/>
  <c r="D45" i="14"/>
  <c r="D50" i="14"/>
  <c r="D54" i="14"/>
  <c r="D59" i="14"/>
  <c r="D63" i="14"/>
  <c r="D68" i="14"/>
  <c r="D72" i="14"/>
  <c r="D76" i="14"/>
  <c r="D80" i="14"/>
  <c r="D84" i="14"/>
  <c r="D88" i="14"/>
  <c r="D92" i="14"/>
  <c r="D96" i="14"/>
  <c r="D100" i="14"/>
  <c r="D104" i="14"/>
  <c r="D110" i="14"/>
  <c r="D115" i="14"/>
  <c r="D122" i="14"/>
  <c r="D4" i="62"/>
  <c r="D23" i="62"/>
  <c r="P8" i="97"/>
  <c r="O8" i="97" s="1"/>
  <c r="D11" i="97"/>
  <c r="C11" i="97" s="1"/>
  <c r="J12" i="97"/>
  <c r="I12" i="97" s="1"/>
  <c r="D13" i="97"/>
  <c r="C13" i="97" s="1"/>
  <c r="J14" i="97"/>
  <c r="I14" i="97" s="1"/>
  <c r="P17" i="97"/>
  <c r="J19" i="97"/>
  <c r="I19" i="97" s="1"/>
  <c r="J20" i="97"/>
  <c r="I20" i="97" s="1"/>
  <c r="P21" i="97"/>
  <c r="O21" i="97" s="1"/>
  <c r="D23" i="97"/>
  <c r="C23" i="97" s="1"/>
  <c r="J25" i="97"/>
  <c r="P26" i="97"/>
  <c r="O26" i="97" s="1"/>
  <c r="D28" i="97"/>
  <c r="C28" i="97" s="1"/>
  <c r="J29" i="97"/>
  <c r="I29" i="97" s="1"/>
  <c r="P30" i="97"/>
  <c r="O30" i="97" s="1"/>
  <c r="D32" i="97"/>
  <c r="C32" i="97" s="1"/>
  <c r="J36" i="97"/>
  <c r="I36" i="97" s="1"/>
  <c r="P37" i="97"/>
  <c r="D40" i="97"/>
  <c r="C40" i="97" s="1"/>
  <c r="J41" i="97"/>
  <c r="I41" i="97" s="1"/>
  <c r="P42" i="97"/>
  <c r="O42" i="97" s="1"/>
  <c r="D44" i="97"/>
  <c r="C44" i="97" s="1"/>
  <c r="J45" i="97"/>
  <c r="I45" i="97" s="1"/>
  <c r="P46" i="97"/>
  <c r="O46" i="97" s="1"/>
  <c r="D48" i="97"/>
  <c r="C48" i="97" s="1"/>
  <c r="J49" i="97"/>
  <c r="I49" i="97" s="1"/>
  <c r="P50" i="97"/>
  <c r="O50" i="97" s="1"/>
  <c r="D52" i="97"/>
  <c r="C52" i="97" s="1"/>
  <c r="J53" i="97"/>
  <c r="I53" i="97" s="1"/>
  <c r="P54" i="97"/>
  <c r="O54" i="97" s="1"/>
  <c r="D57" i="97"/>
  <c r="J58" i="97"/>
  <c r="I58" i="97" s="1"/>
  <c r="D60" i="97"/>
  <c r="C60" i="97" s="1"/>
  <c r="J61" i="97"/>
  <c r="I61" i="97" s="1"/>
  <c r="P63" i="97"/>
  <c r="D65" i="97"/>
  <c r="C65" i="97" s="1"/>
  <c r="J66" i="97"/>
  <c r="I66" i="97" s="1"/>
  <c r="P67" i="97"/>
  <c r="O67" i="97" s="1"/>
  <c r="D70" i="97"/>
  <c r="J71" i="97"/>
  <c r="I71" i="97" s="1"/>
  <c r="P72" i="97"/>
  <c r="O72" i="97" s="1"/>
  <c r="D77" i="97"/>
  <c r="C77" i="97" s="1"/>
  <c r="J79" i="97"/>
  <c r="I79" i="97" s="1"/>
  <c r="P80" i="97"/>
  <c r="O80" i="97" s="1"/>
  <c r="D82" i="97"/>
  <c r="C82" i="97" s="1"/>
  <c r="P86" i="97"/>
  <c r="D90" i="97"/>
  <c r="J95" i="97"/>
  <c r="P96" i="97"/>
  <c r="O96" i="97" s="1"/>
  <c r="P98" i="97"/>
  <c r="P99" i="97"/>
  <c r="O99" i="97" s="1"/>
  <c r="P104" i="97"/>
  <c r="D106" i="97"/>
  <c r="C106" i="97" s="1"/>
  <c r="J107" i="97"/>
  <c r="P108" i="97"/>
  <c r="O108" i="97" s="1"/>
  <c r="J8" i="97"/>
  <c r="I8" i="97" s="1"/>
  <c r="P10" i="97"/>
  <c r="O10" i="97" s="1"/>
  <c r="D12" i="97"/>
  <c r="D14" i="97"/>
  <c r="C14" i="97" s="1"/>
  <c r="D15" i="97"/>
  <c r="C15" i="97" s="1"/>
  <c r="D17" i="97"/>
  <c r="D18" i="97"/>
  <c r="C18" i="97" s="1"/>
  <c r="D19" i="97"/>
  <c r="C19" i="97" s="1"/>
  <c r="P20" i="97"/>
  <c r="O20" i="97" s="1"/>
  <c r="D22" i="97"/>
  <c r="C22" i="97" s="1"/>
  <c r="J23" i="97"/>
  <c r="I23" i="97" s="1"/>
  <c r="P25" i="97"/>
  <c r="D27" i="97"/>
  <c r="C27" i="97" s="1"/>
  <c r="J28" i="97"/>
  <c r="I28" i="97" s="1"/>
  <c r="P29" i="97"/>
  <c r="O29" i="97" s="1"/>
  <c r="D31" i="97"/>
  <c r="C31" i="97" s="1"/>
  <c r="J32" i="97"/>
  <c r="I32" i="97" s="1"/>
  <c r="P36" i="97"/>
  <c r="O36" i="97" s="1"/>
  <c r="D39" i="97"/>
  <c r="J40" i="97"/>
  <c r="I40" i="97" s="1"/>
  <c r="P41" i="97"/>
  <c r="O41" i="97" s="1"/>
  <c r="D43" i="97"/>
  <c r="C43" i="97" s="1"/>
  <c r="J44" i="97"/>
  <c r="I44" i="97" s="1"/>
  <c r="P45" i="97"/>
  <c r="O45" i="97" s="1"/>
  <c r="D47" i="97"/>
  <c r="C47" i="97" s="1"/>
  <c r="J48" i="97"/>
  <c r="I48" i="97" s="1"/>
  <c r="P49" i="97"/>
  <c r="O49" i="97" s="1"/>
  <c r="D51" i="97"/>
  <c r="C51" i="97" s="1"/>
  <c r="J52" i="97"/>
  <c r="I52" i="97" s="1"/>
  <c r="P53" i="97"/>
  <c r="O53" i="97" s="1"/>
  <c r="D55" i="97"/>
  <c r="C55" i="97" s="1"/>
  <c r="J57" i="97"/>
  <c r="P58" i="97"/>
  <c r="O58" i="97" s="1"/>
  <c r="P59" i="97"/>
  <c r="O59" i="97" s="1"/>
  <c r="D61" i="97"/>
  <c r="C61" i="97" s="1"/>
  <c r="J63" i="97"/>
  <c r="P64" i="97"/>
  <c r="O64" i="97" s="1"/>
  <c r="D66" i="97"/>
  <c r="C66" i="97" s="1"/>
  <c r="J67" i="97"/>
  <c r="I67" i="97" s="1"/>
  <c r="P68" i="97"/>
  <c r="O68" i="97" s="1"/>
  <c r="D71" i="97"/>
  <c r="C71" i="97" s="1"/>
  <c r="J72" i="97"/>
  <c r="I72" i="97" s="1"/>
  <c r="J74" i="97"/>
  <c r="D76" i="97"/>
  <c r="J77" i="97"/>
  <c r="I77" i="97" s="1"/>
  <c r="P79" i="97"/>
  <c r="O79" i="97" s="1"/>
  <c r="D81" i="97"/>
  <c r="J82" i="97"/>
  <c r="I82" i="97" s="1"/>
  <c r="J86" i="97"/>
  <c r="J87" i="97"/>
  <c r="I87" i="97" s="1"/>
  <c r="D91" i="97"/>
  <c r="C91" i="97" s="1"/>
  <c r="P91" i="97"/>
  <c r="O91" i="97" s="1"/>
  <c r="P95" i="97"/>
  <c r="J98" i="97"/>
  <c r="J104" i="97"/>
  <c r="I104" i="97" s="1"/>
  <c r="P105" i="97"/>
  <c r="O105" i="97" s="1"/>
  <c r="D107" i="97"/>
  <c r="C107" i="97" s="1"/>
  <c r="J108" i="97"/>
  <c r="I108" i="97" s="1"/>
  <c r="P109" i="97"/>
  <c r="O109" i="97" s="1"/>
  <c r="C15" i="16"/>
  <c r="D15" i="16"/>
  <c r="G9" i="16"/>
  <c r="C12" i="16"/>
  <c r="D13" i="16"/>
  <c r="E13" i="16" s="1"/>
  <c r="G14" i="16"/>
  <c r="I14" i="16" s="1"/>
  <c r="G16" i="16"/>
  <c r="I16" i="16" s="1"/>
  <c r="C18" i="16"/>
  <c r="D19" i="16"/>
  <c r="D9" i="16"/>
  <c r="G13" i="16"/>
  <c r="I13" i="16" s="1"/>
  <c r="G17" i="16"/>
  <c r="I17" i="16" s="1"/>
  <c r="C21" i="16"/>
  <c r="D22" i="16"/>
  <c r="G23" i="16"/>
  <c r="G27" i="16"/>
  <c r="I27" i="16" s="1"/>
  <c r="C29" i="16"/>
  <c r="D30" i="16"/>
  <c r="E30" i="16" s="1"/>
  <c r="G31" i="16"/>
  <c r="I31" i="16" s="1"/>
  <c r="C33" i="16"/>
  <c r="G34" i="16"/>
  <c r="I34" i="16" s="1"/>
  <c r="C36" i="16"/>
  <c r="D37" i="16"/>
  <c r="G38" i="16"/>
  <c r="I38" i="16" s="1"/>
  <c r="C40" i="16"/>
  <c r="D42" i="16"/>
  <c r="E42" i="16" s="1"/>
  <c r="G43" i="16"/>
  <c r="I43" i="16" s="1"/>
  <c r="C45" i="16"/>
  <c r="D12" i="16"/>
  <c r="D14" i="16"/>
  <c r="E14" i="16" s="1"/>
  <c r="C17" i="16"/>
  <c r="C19" i="16"/>
  <c r="G20" i="16"/>
  <c r="I20" i="16" s="1"/>
  <c r="C22" i="16"/>
  <c r="D23" i="16"/>
  <c r="E23" i="16" s="1"/>
  <c r="C28" i="16"/>
  <c r="D29" i="16"/>
  <c r="E29" i="16" s="1"/>
  <c r="G30" i="16"/>
  <c r="I30" i="16" s="1"/>
  <c r="C32" i="16"/>
  <c r="D33" i="16"/>
  <c r="E33" i="16" s="1"/>
  <c r="C35" i="16"/>
  <c r="C37" i="16"/>
  <c r="C39" i="16"/>
  <c r="G42" i="16"/>
  <c r="I42" i="16" s="1"/>
  <c r="G45" i="16"/>
  <c r="I45" i="16" s="1"/>
  <c r="C47" i="16"/>
  <c r="G48" i="16"/>
  <c r="G51" i="16"/>
  <c r="I51" i="16" s="1"/>
  <c r="G35" i="16"/>
  <c r="I35" i="16" s="1"/>
  <c r="G39" i="16"/>
  <c r="I39" i="16" s="1"/>
  <c r="D43" i="16"/>
  <c r="E43" i="16" s="1"/>
  <c r="D45" i="16"/>
  <c r="E45" i="16" s="1"/>
  <c r="G46" i="16"/>
  <c r="I46" i="16" s="1"/>
  <c r="C48" i="16"/>
  <c r="D51" i="16"/>
  <c r="E51" i="16" s="1"/>
  <c r="D28" i="91"/>
  <c r="G28" i="26" s="1"/>
  <c r="D33" i="91"/>
  <c r="G33" i="26" s="1"/>
  <c r="D39" i="91"/>
  <c r="D43" i="91"/>
  <c r="G43" i="26" s="1"/>
  <c r="H43" i="26" s="1"/>
  <c r="D49" i="91"/>
  <c r="G49" i="26" s="1"/>
  <c r="D56" i="91"/>
  <c r="G56" i="26" s="1"/>
  <c r="D60" i="91"/>
  <c r="G60" i="26" s="1"/>
  <c r="D64" i="91"/>
  <c r="G64" i="26" s="1"/>
  <c r="D69" i="91"/>
  <c r="G69" i="26" s="1"/>
  <c r="D73" i="91"/>
  <c r="G73" i="26" s="1"/>
  <c r="D78" i="91"/>
  <c r="G78" i="26" s="1"/>
  <c r="D83" i="91"/>
  <c r="G83" i="26" s="1"/>
  <c r="H83" i="26" s="1"/>
  <c r="D88" i="91"/>
  <c r="D92" i="91"/>
  <c r="G92" i="26" s="1"/>
  <c r="D98" i="91"/>
  <c r="D103" i="91"/>
  <c r="G103" i="26" s="1"/>
  <c r="D110" i="91"/>
  <c r="D115" i="91"/>
  <c r="D120" i="91"/>
  <c r="G120" i="26" s="1"/>
  <c r="D124" i="91"/>
  <c r="G124" i="26" s="1"/>
  <c r="D129" i="91"/>
  <c r="G129" i="26" s="1"/>
  <c r="D139" i="91"/>
  <c r="D144" i="91"/>
  <c r="G144" i="26" s="1"/>
  <c r="D148" i="91"/>
  <c r="G148" i="26" s="1"/>
  <c r="H148" i="26" s="1"/>
  <c r="D153" i="91"/>
  <c r="D157" i="91"/>
  <c r="G157" i="26" s="1"/>
  <c r="H157" i="26" s="1"/>
  <c r="D165" i="91"/>
  <c r="G165" i="26" s="1"/>
  <c r="H165" i="26" s="1"/>
  <c r="D169" i="91"/>
  <c r="G169" i="26" s="1"/>
  <c r="D175" i="91"/>
  <c r="G175" i="26" s="1"/>
  <c r="D180" i="91"/>
  <c r="D184" i="91"/>
  <c r="D189" i="91"/>
  <c r="G189" i="26" s="1"/>
  <c r="D194" i="91"/>
  <c r="G194" i="26" s="1"/>
  <c r="H194" i="26" s="1"/>
  <c r="D199" i="91"/>
  <c r="G199" i="26" s="1"/>
  <c r="D204" i="91"/>
  <c r="G204" i="26" s="1"/>
  <c r="D209" i="91"/>
  <c r="G209" i="26" s="1"/>
  <c r="D214" i="91"/>
  <c r="G214" i="26" s="1"/>
  <c r="D219" i="91"/>
  <c r="G219" i="26" s="1"/>
  <c r="D223" i="91"/>
  <c r="G223" i="26" s="1"/>
  <c r="D228" i="91"/>
  <c r="G228" i="26" s="1"/>
  <c r="D233" i="91"/>
  <c r="G233" i="26" s="1"/>
  <c r="H233" i="26" s="1"/>
  <c r="D238" i="91"/>
  <c r="G238" i="26" s="1"/>
  <c r="D243" i="91"/>
  <c r="G243" i="26" s="1"/>
  <c r="D247" i="91"/>
  <c r="G247" i="26" s="1"/>
  <c r="D252" i="91"/>
  <c r="G252" i="26" s="1"/>
  <c r="D257" i="91"/>
  <c r="G257" i="26" s="1"/>
  <c r="D262" i="91"/>
  <c r="G262" i="26" s="1"/>
  <c r="D267" i="91"/>
  <c r="D272" i="91"/>
  <c r="G272" i="26" s="1"/>
  <c r="D276" i="91"/>
  <c r="G276" i="26" s="1"/>
  <c r="H276" i="26" s="1"/>
  <c r="D282" i="91"/>
  <c r="G282" i="26" s="1"/>
  <c r="H282" i="26" s="1"/>
  <c r="D27" i="91"/>
  <c r="D32" i="91"/>
  <c r="D37" i="91"/>
  <c r="D42" i="91"/>
  <c r="G42" i="26" s="1"/>
  <c r="D48" i="91"/>
  <c r="D55" i="91"/>
  <c r="D59" i="91"/>
  <c r="G59" i="26" s="1"/>
  <c r="H59" i="26" s="1"/>
  <c r="D63" i="91"/>
  <c r="G63" i="26" s="1"/>
  <c r="D68" i="91"/>
  <c r="G68" i="26" s="1"/>
  <c r="D72" i="91"/>
  <c r="G72" i="26" s="1"/>
  <c r="D76" i="91"/>
  <c r="G76" i="26" s="1"/>
  <c r="D82" i="91"/>
  <c r="D86" i="91"/>
  <c r="G86" i="26" s="1"/>
  <c r="D91" i="91"/>
  <c r="G91" i="26" s="1"/>
  <c r="D96" i="91"/>
  <c r="D102" i="91"/>
  <c r="G102" i="26" s="1"/>
  <c r="D107" i="91"/>
  <c r="G107" i="26" s="1"/>
  <c r="D113" i="91"/>
  <c r="G113" i="26" s="1"/>
  <c r="D119" i="91"/>
  <c r="D123" i="91"/>
  <c r="G123" i="26" s="1"/>
  <c r="D128" i="91"/>
  <c r="G128" i="26" s="1"/>
  <c r="D137" i="91"/>
  <c r="D143" i="91"/>
  <c r="D147" i="91"/>
  <c r="G147" i="26" s="1"/>
  <c r="D151" i="91"/>
  <c r="G151" i="26" s="1"/>
  <c r="H151" i="26" s="1"/>
  <c r="D156" i="91"/>
  <c r="G156" i="26" s="1"/>
  <c r="D164" i="91"/>
  <c r="D168" i="91"/>
  <c r="G168" i="26" s="1"/>
  <c r="D173" i="91"/>
  <c r="G173" i="26" s="1"/>
  <c r="D178" i="91"/>
  <c r="G178" i="26" s="1"/>
  <c r="D183" i="91"/>
  <c r="G183" i="26" s="1"/>
  <c r="D188" i="91"/>
  <c r="G188" i="26" s="1"/>
  <c r="H188" i="26" s="1"/>
  <c r="D193" i="91"/>
  <c r="G193" i="26" s="1"/>
  <c r="D198" i="91"/>
  <c r="G198" i="26" s="1"/>
  <c r="D203" i="91"/>
  <c r="G203" i="26" s="1"/>
  <c r="D208" i="91"/>
  <c r="G208" i="26" s="1"/>
  <c r="D213" i="91"/>
  <c r="G213" i="26" s="1"/>
  <c r="D218" i="91"/>
  <c r="D222" i="91"/>
  <c r="G222" i="26" s="1"/>
  <c r="D227" i="91"/>
  <c r="G227" i="26" s="1"/>
  <c r="D232" i="91"/>
  <c r="G232" i="26" s="1"/>
  <c r="D237" i="91"/>
  <c r="G237" i="26" s="1"/>
  <c r="H237" i="26" s="1"/>
  <c r="D242" i="91"/>
  <c r="D246" i="91"/>
  <c r="G246" i="26" s="1"/>
  <c r="D251" i="91"/>
  <c r="G251" i="26" s="1"/>
  <c r="D255" i="91"/>
  <c r="G255" i="26" s="1"/>
  <c r="D261" i="91"/>
  <c r="G261" i="26" s="1"/>
  <c r="D265" i="91"/>
  <c r="G265" i="26" s="1"/>
  <c r="H265" i="26" s="1"/>
  <c r="D271" i="91"/>
  <c r="D275" i="91"/>
  <c r="G275" i="26" s="1"/>
  <c r="D281" i="91"/>
  <c r="G281" i="26" s="1"/>
  <c r="D286" i="91"/>
  <c r="G286" i="26" s="1"/>
  <c r="H286" i="26" s="1"/>
  <c r="D291" i="91"/>
  <c r="G291" i="26" s="1"/>
  <c r="D297" i="91"/>
  <c r="G297" i="26" s="1"/>
  <c r="D302" i="91"/>
  <c r="G302" i="26" s="1"/>
  <c r="D307" i="91"/>
  <c r="G307" i="26" s="1"/>
  <c r="D313" i="91"/>
  <c r="D317" i="91"/>
  <c r="G317" i="26" s="1"/>
  <c r="D323" i="91"/>
  <c r="D328" i="91"/>
  <c r="G328" i="26" s="1"/>
  <c r="D337" i="91"/>
  <c r="D342" i="91"/>
  <c r="G342" i="26" s="1"/>
  <c r="D348" i="91"/>
  <c r="G348" i="26" s="1"/>
  <c r="D352" i="91"/>
  <c r="G352" i="26" s="1"/>
  <c r="H352" i="26" s="1"/>
  <c r="D359" i="91"/>
  <c r="D365" i="91"/>
  <c r="G365" i="26" s="1"/>
  <c r="D370" i="91"/>
  <c r="G370" i="26" s="1"/>
  <c r="D376" i="91"/>
  <c r="G376" i="26" s="1"/>
  <c r="D383" i="91"/>
  <c r="G383" i="26" s="1"/>
  <c r="D389" i="91"/>
  <c r="G389" i="26" s="1"/>
  <c r="D395" i="91"/>
  <c r="G395" i="26" s="1"/>
  <c r="H395" i="26" s="1"/>
  <c r="D400" i="91"/>
  <c r="G400" i="26" s="1"/>
  <c r="H400" i="26" s="1"/>
  <c r="D405" i="91"/>
  <c r="G405" i="26" s="1"/>
  <c r="D409" i="91"/>
  <c r="G409" i="26" s="1"/>
  <c r="D416" i="91"/>
  <c r="G416" i="26" s="1"/>
  <c r="D421" i="91"/>
  <c r="G421" i="26" s="1"/>
  <c r="H421" i="26" s="1"/>
  <c r="D426" i="91"/>
  <c r="G426" i="26" s="1"/>
  <c r="D433" i="91"/>
  <c r="D443" i="91"/>
  <c r="D447" i="91"/>
  <c r="G447" i="26" s="1"/>
  <c r="D453" i="91"/>
  <c r="D457" i="91"/>
  <c r="G457" i="26" s="1"/>
  <c r="D462" i="91"/>
  <c r="D469" i="91"/>
  <c r="G469" i="26" s="1"/>
  <c r="D475" i="91"/>
  <c r="G475" i="26" s="1"/>
  <c r="D479" i="91"/>
  <c r="G479" i="26" s="1"/>
  <c r="D485" i="91"/>
  <c r="G485" i="26" s="1"/>
  <c r="D489" i="91"/>
  <c r="G489" i="26" s="1"/>
  <c r="D497" i="91"/>
  <c r="G497" i="26" s="1"/>
  <c r="D502" i="91"/>
  <c r="D30" i="26"/>
  <c r="D33" i="26"/>
  <c r="D36" i="26"/>
  <c r="H36" i="26" s="1"/>
  <c r="D39" i="26"/>
  <c r="D41" i="26"/>
  <c r="H41" i="26" s="1"/>
  <c r="D51" i="26"/>
  <c r="D56" i="26"/>
  <c r="H56" i="26" s="1"/>
  <c r="D63" i="26"/>
  <c r="D66" i="26"/>
  <c r="D68" i="26"/>
  <c r="D76" i="26"/>
  <c r="D79" i="26"/>
  <c r="D88" i="26"/>
  <c r="D90" i="26"/>
  <c r="H90" i="26" s="1"/>
  <c r="D105" i="26"/>
  <c r="D110" i="26"/>
  <c r="D112" i="26"/>
  <c r="D115" i="26"/>
  <c r="D123" i="26"/>
  <c r="D129" i="26"/>
  <c r="H129" i="26" s="1"/>
  <c r="D136" i="26"/>
  <c r="H136" i="26" s="1"/>
  <c r="D144" i="26"/>
  <c r="H144" i="26" s="1"/>
  <c r="D149" i="26"/>
  <c r="H149" i="26" s="1"/>
  <c r="D154" i="26"/>
  <c r="H154" i="26" s="1"/>
  <c r="D156" i="26"/>
  <c r="D166" i="26"/>
  <c r="H166" i="26" s="1"/>
  <c r="D168" i="26"/>
  <c r="D176" i="26"/>
  <c r="D178" i="26"/>
  <c r="D183" i="26"/>
  <c r="D186" i="26"/>
  <c r="D193" i="26"/>
  <c r="D195" i="26"/>
  <c r="H195" i="26" s="1"/>
  <c r="D202" i="26"/>
  <c r="H202" i="26" s="1"/>
  <c r="D207" i="26"/>
  <c r="H207" i="26" s="1"/>
  <c r="D209" i="26"/>
  <c r="D216" i="26"/>
  <c r="H216" i="26" s="1"/>
  <c r="D219" i="26"/>
  <c r="D227" i="26"/>
  <c r="D229" i="26"/>
  <c r="H229" i="26" s="1"/>
  <c r="D234" i="26"/>
  <c r="H234" i="26" s="1"/>
  <c r="D243" i="26"/>
  <c r="D245" i="26"/>
  <c r="H245" i="26" s="1"/>
  <c r="D247" i="26"/>
  <c r="D255" i="26"/>
  <c r="D258" i="26"/>
  <c r="H258" i="26" s="1"/>
  <c r="D267" i="26"/>
  <c r="D269" i="26"/>
  <c r="D272" i="26"/>
  <c r="D274" i="26"/>
  <c r="H274" i="26" s="1"/>
  <c r="D281" i="26"/>
  <c r="H281" i="26" s="1"/>
  <c r="D285" i="26"/>
  <c r="H285" i="26" s="1"/>
  <c r="D290" i="26"/>
  <c r="D294" i="26"/>
  <c r="D302" i="26"/>
  <c r="H302" i="26" s="1"/>
  <c r="D306" i="26"/>
  <c r="D283" i="91"/>
  <c r="G283" i="26" s="1"/>
  <c r="D287" i="91"/>
  <c r="G287" i="26" s="1"/>
  <c r="D293" i="91"/>
  <c r="G293" i="26" s="1"/>
  <c r="H293" i="26" s="1"/>
  <c r="D298" i="91"/>
  <c r="G298" i="26" s="1"/>
  <c r="H298" i="26" s="1"/>
  <c r="D303" i="91"/>
  <c r="G303" i="26" s="1"/>
  <c r="D308" i="91"/>
  <c r="G308" i="26" s="1"/>
  <c r="D314" i="91"/>
  <c r="G314" i="26" s="1"/>
  <c r="D318" i="91"/>
  <c r="G318" i="26" s="1"/>
  <c r="D324" i="91"/>
  <c r="G324" i="26" s="1"/>
  <c r="D333" i="91"/>
  <c r="G333" i="26" s="1"/>
  <c r="D338" i="91"/>
  <c r="G338" i="26" s="1"/>
  <c r="D343" i="91"/>
  <c r="G343" i="26" s="1"/>
  <c r="D350" i="91"/>
  <c r="D357" i="91"/>
  <c r="G357" i="26" s="1"/>
  <c r="D364" i="91"/>
  <c r="D369" i="91"/>
  <c r="D375" i="91"/>
  <c r="D382" i="91"/>
  <c r="G382" i="26" s="1"/>
  <c r="D388" i="91"/>
  <c r="D394" i="91"/>
  <c r="G394" i="26" s="1"/>
  <c r="D399" i="91"/>
  <c r="D404" i="91"/>
  <c r="D408" i="91"/>
  <c r="G408" i="26" s="1"/>
  <c r="D415" i="91"/>
  <c r="G415" i="26" s="1"/>
  <c r="D420" i="91"/>
  <c r="G420" i="26" s="1"/>
  <c r="D425" i="91"/>
  <c r="G425" i="26" s="1"/>
  <c r="D432" i="91"/>
  <c r="G432" i="26" s="1"/>
  <c r="D441" i="91"/>
  <c r="D446" i="91"/>
  <c r="G446" i="26" s="1"/>
  <c r="H446" i="26" s="1"/>
  <c r="D451" i="91"/>
  <c r="D456" i="91"/>
  <c r="G456" i="26" s="1"/>
  <c r="D460" i="91"/>
  <c r="G460" i="26" s="1"/>
  <c r="D468" i="91"/>
  <c r="D474" i="91"/>
  <c r="G474" i="26" s="1"/>
  <c r="D478" i="91"/>
  <c r="G478" i="26" s="1"/>
  <c r="H478" i="26" s="1"/>
  <c r="D484" i="91"/>
  <c r="D488" i="91"/>
  <c r="G488" i="26" s="1"/>
  <c r="H488" i="26" s="1"/>
  <c r="D496" i="91"/>
  <c r="D501" i="91"/>
  <c r="G501" i="26" s="1"/>
  <c r="H501" i="26" s="1"/>
  <c r="D23" i="26"/>
  <c r="D27" i="26"/>
  <c r="D42" i="26"/>
  <c r="D45" i="26"/>
  <c r="D48" i="26"/>
  <c r="D58" i="26"/>
  <c r="D60" i="26"/>
  <c r="H60" i="26" s="1"/>
  <c r="D62" i="26"/>
  <c r="H62" i="26" s="1"/>
  <c r="D70" i="26"/>
  <c r="D72" i="26"/>
  <c r="D74" i="26"/>
  <c r="H74" i="26" s="1"/>
  <c r="D82" i="26"/>
  <c r="D84" i="26"/>
  <c r="H84" i="26" s="1"/>
  <c r="D92" i="26"/>
  <c r="H92" i="26" s="1"/>
  <c r="D94" i="26"/>
  <c r="D98" i="26"/>
  <c r="D101" i="26"/>
  <c r="D103" i="26"/>
  <c r="H103" i="26" s="1"/>
  <c r="D116" i="26"/>
  <c r="H116" i="26" s="1"/>
  <c r="D119" i="26"/>
  <c r="D121" i="26"/>
  <c r="H121" i="26" s="1"/>
  <c r="D125" i="26"/>
  <c r="D137" i="26"/>
  <c r="D140" i="26"/>
  <c r="H140" i="26" s="1"/>
  <c r="D145" i="26"/>
  <c r="H145" i="26" s="1"/>
  <c r="D147" i="26"/>
  <c r="D153" i="26"/>
  <c r="D158" i="26"/>
  <c r="D164" i="26"/>
  <c r="D172" i="26"/>
  <c r="H172" i="26" s="1"/>
  <c r="D175" i="26"/>
  <c r="H175" i="26" s="1"/>
  <c r="D181" i="26"/>
  <c r="H181" i="26" s="1"/>
  <c r="D189" i="26"/>
  <c r="D192" i="26"/>
  <c r="D198" i="26"/>
  <c r="D203" i="26"/>
  <c r="D210" i="26"/>
  <c r="D213" i="26"/>
  <c r="H213" i="26" s="1"/>
  <c r="D221" i="26"/>
  <c r="D223" i="26"/>
  <c r="D226" i="26"/>
  <c r="H226" i="26" s="1"/>
  <c r="D232" i="26"/>
  <c r="H232" i="26" s="1"/>
  <c r="D238" i="26"/>
  <c r="D240" i="26"/>
  <c r="H240" i="26" s="1"/>
  <c r="D248" i="26"/>
  <c r="D251" i="26"/>
  <c r="H251" i="26" s="1"/>
  <c r="D253" i="26"/>
  <c r="H253" i="26" s="1"/>
  <c r="D261" i="26"/>
  <c r="D263" i="26"/>
  <c r="H263" i="26" s="1"/>
  <c r="D275" i="26"/>
  <c r="D279" i="26"/>
  <c r="H279" i="26" s="1"/>
  <c r="D283" i="26"/>
  <c r="H283" i="26" s="1"/>
  <c r="D287" i="26"/>
  <c r="H287" i="26" s="1"/>
  <c r="D295" i="26"/>
  <c r="H295" i="26" s="1"/>
  <c r="D300" i="26"/>
  <c r="D303" i="26"/>
  <c r="H303" i="26" s="1"/>
  <c r="D311" i="26"/>
  <c r="D310" i="26"/>
  <c r="D319" i="26"/>
  <c r="D328" i="26"/>
  <c r="D339" i="26"/>
  <c r="D346" i="26"/>
  <c r="D348" i="26"/>
  <c r="D357" i="26"/>
  <c r="D365" i="26"/>
  <c r="D368" i="26"/>
  <c r="D375" i="26"/>
  <c r="D385" i="26"/>
  <c r="D388" i="26"/>
  <c r="D393" i="26"/>
  <c r="H393" i="26" s="1"/>
  <c r="D397" i="26"/>
  <c r="D404" i="26"/>
  <c r="D409" i="26"/>
  <c r="D419" i="26"/>
  <c r="D425" i="26"/>
  <c r="D428" i="26"/>
  <c r="D437" i="26"/>
  <c r="D444" i="26"/>
  <c r="H444" i="26" s="1"/>
  <c r="D447" i="26"/>
  <c r="D453" i="26"/>
  <c r="D456" i="26"/>
  <c r="D460" i="26"/>
  <c r="D468" i="26"/>
  <c r="D477" i="26"/>
  <c r="H477" i="26" s="1"/>
  <c r="D482" i="26"/>
  <c r="D489" i="26"/>
  <c r="D497" i="26"/>
  <c r="D502" i="26"/>
  <c r="D314" i="26"/>
  <c r="D317" i="26"/>
  <c r="D323" i="26"/>
  <c r="D326" i="26"/>
  <c r="D333" i="26"/>
  <c r="D335" i="26"/>
  <c r="D341" i="26"/>
  <c r="D340" i="26" s="1"/>
  <c r="D351" i="26"/>
  <c r="H351" i="26" s="1"/>
  <c r="D355" i="26"/>
  <c r="D359" i="26"/>
  <c r="D361" i="26"/>
  <c r="H361" i="26" s="1"/>
  <c r="D370" i="26"/>
  <c r="H370" i="26" s="1"/>
  <c r="D376" i="26"/>
  <c r="H376" i="26" s="1"/>
  <c r="D382" i="26"/>
  <c r="D389" i="26"/>
  <c r="D396" i="26"/>
  <c r="H396" i="26" s="1"/>
  <c r="D401" i="26"/>
  <c r="H401" i="26" s="1"/>
  <c r="D406" i="26"/>
  <c r="D408" i="26"/>
  <c r="D415" i="26"/>
  <c r="D418" i="26"/>
  <c r="D422" i="26"/>
  <c r="H422" i="26" s="1"/>
  <c r="D432" i="26"/>
  <c r="D439" i="26"/>
  <c r="D445" i="26"/>
  <c r="H445" i="26" s="1"/>
  <c r="D449" i="26"/>
  <c r="H449" i="26" s="1"/>
  <c r="D457" i="26"/>
  <c r="D462" i="26"/>
  <c r="D469" i="26"/>
  <c r="H469" i="26" s="1"/>
  <c r="D473" i="26"/>
  <c r="D475" i="26"/>
  <c r="D479" i="26"/>
  <c r="D485" i="26"/>
  <c r="D487" i="26"/>
  <c r="H487" i="26" s="1"/>
  <c r="D491" i="26"/>
  <c r="H491" i="26" s="1"/>
  <c r="D499" i="26"/>
  <c r="D8" i="86"/>
  <c r="D12" i="86"/>
  <c r="D16" i="86"/>
  <c r="D20" i="86"/>
  <c r="D24" i="86"/>
  <c r="D28" i="86"/>
  <c r="D32" i="86"/>
  <c r="D36" i="86"/>
  <c r="D40" i="86"/>
  <c r="D44" i="86"/>
  <c r="D48" i="86"/>
  <c r="D53" i="86"/>
  <c r="D58" i="86"/>
  <c r="D62" i="86"/>
  <c r="D66" i="86"/>
  <c r="D71" i="86"/>
  <c r="D75" i="86"/>
  <c r="D79" i="86"/>
  <c r="D83" i="86"/>
  <c r="D87" i="86"/>
  <c r="D91" i="86"/>
  <c r="D95" i="86"/>
  <c r="D99" i="86"/>
  <c r="D103" i="86"/>
  <c r="D108" i="86"/>
  <c r="D114" i="86"/>
  <c r="D121" i="86"/>
  <c r="D126" i="86"/>
  <c r="D8" i="14"/>
  <c r="D12" i="14"/>
  <c r="D16" i="14"/>
  <c r="D20" i="14"/>
  <c r="D24" i="14"/>
  <c r="D28" i="14"/>
  <c r="D32" i="14"/>
  <c r="D36" i="14"/>
  <c r="D40" i="14"/>
  <c r="D44" i="14"/>
  <c r="D48" i="14"/>
  <c r="D53" i="14"/>
  <c r="D58" i="14"/>
  <c r="D62" i="14"/>
  <c r="D66" i="14"/>
  <c r="D71" i="14"/>
  <c r="D75" i="14"/>
  <c r="D79" i="14"/>
  <c r="D83" i="14"/>
  <c r="D87" i="14"/>
  <c r="D91" i="14"/>
  <c r="D95" i="14"/>
  <c r="D99" i="14"/>
  <c r="D103" i="14"/>
  <c r="D108" i="14"/>
  <c r="D114" i="14"/>
  <c r="D121" i="14"/>
  <c r="D126" i="14"/>
  <c r="D7" i="86"/>
  <c r="D11" i="86"/>
  <c r="D15" i="86"/>
  <c r="D19" i="86"/>
  <c r="D23" i="86"/>
  <c r="D27" i="86"/>
  <c r="D31" i="86"/>
  <c r="D35" i="86"/>
  <c r="D39" i="86"/>
  <c r="D43" i="86"/>
  <c r="D47" i="86"/>
  <c r="D52" i="86"/>
  <c r="D57" i="86"/>
  <c r="D61" i="86"/>
  <c r="D65" i="86"/>
  <c r="D70" i="86"/>
  <c r="D74" i="86"/>
  <c r="D78" i="86"/>
  <c r="D82" i="86"/>
  <c r="D86" i="86"/>
  <c r="D90" i="86"/>
  <c r="D94" i="86"/>
  <c r="D98" i="86"/>
  <c r="D102" i="86"/>
  <c r="D106" i="86"/>
  <c r="D113" i="86"/>
  <c r="D119" i="86"/>
  <c r="D125" i="86"/>
  <c r="D7" i="14"/>
  <c r="D11" i="14"/>
  <c r="D15" i="14"/>
  <c r="D19" i="14"/>
  <c r="D23" i="14"/>
  <c r="D27" i="14"/>
  <c r="D31" i="14"/>
  <c r="D35" i="14"/>
  <c r="D39" i="14"/>
  <c r="D43" i="14"/>
  <c r="D47" i="14"/>
  <c r="D52" i="14"/>
  <c r="D57" i="14"/>
  <c r="D61" i="14"/>
  <c r="D65" i="14"/>
  <c r="D70" i="14"/>
  <c r="D74" i="14"/>
  <c r="D78" i="14"/>
  <c r="D82" i="14"/>
  <c r="D86" i="14"/>
  <c r="D90" i="14"/>
  <c r="D94" i="14"/>
  <c r="D98" i="14"/>
  <c r="D102" i="14"/>
  <c r="D106" i="14"/>
  <c r="D113" i="14"/>
  <c r="D119" i="14"/>
  <c r="D125" i="14"/>
  <c r="D33" i="62"/>
  <c r="D8" i="97"/>
  <c r="C8" i="97" s="1"/>
  <c r="J10" i="97"/>
  <c r="P11" i="97"/>
  <c r="O11" i="97" s="1"/>
  <c r="P12" i="97"/>
  <c r="P13" i="97"/>
  <c r="O13" i="97" s="1"/>
  <c r="P15" i="97"/>
  <c r="O15" i="97" s="1"/>
  <c r="J18" i="97"/>
  <c r="I18" i="97" s="1"/>
  <c r="P19" i="97"/>
  <c r="O19" i="97" s="1"/>
  <c r="D21" i="97"/>
  <c r="C21" i="97" s="1"/>
  <c r="J22" i="97"/>
  <c r="I22" i="97" s="1"/>
  <c r="P23" i="97"/>
  <c r="O23" i="97" s="1"/>
  <c r="D26" i="97"/>
  <c r="C26" i="97" s="1"/>
  <c r="J27" i="97"/>
  <c r="I27" i="97" s="1"/>
  <c r="P28" i="97"/>
  <c r="O28" i="97" s="1"/>
  <c r="D30" i="97"/>
  <c r="C30" i="97" s="1"/>
  <c r="J31" i="97"/>
  <c r="I31" i="97" s="1"/>
  <c r="P32" i="97"/>
  <c r="O32" i="97" s="1"/>
  <c r="D37" i="97"/>
  <c r="J39" i="97"/>
  <c r="P40" i="97"/>
  <c r="O40" i="97" s="1"/>
  <c r="D42" i="97"/>
  <c r="C42" i="97" s="1"/>
  <c r="J43" i="97"/>
  <c r="I43" i="97" s="1"/>
  <c r="P44" i="97"/>
  <c r="O44" i="97" s="1"/>
  <c r="D46" i="97"/>
  <c r="C46" i="97" s="1"/>
  <c r="J47" i="97"/>
  <c r="I47" i="97" s="1"/>
  <c r="P48" i="97"/>
  <c r="O48" i="97" s="1"/>
  <c r="D50" i="97"/>
  <c r="C50" i="97" s="1"/>
  <c r="J51" i="97"/>
  <c r="I51" i="97" s="1"/>
  <c r="P52" i="97"/>
  <c r="O52" i="97" s="1"/>
  <c r="D54" i="97"/>
  <c r="C54" i="97" s="1"/>
  <c r="J55" i="97"/>
  <c r="I55" i="97" s="1"/>
  <c r="P57" i="97"/>
  <c r="J59" i="97"/>
  <c r="I59" i="97" s="1"/>
  <c r="P60" i="97"/>
  <c r="O60" i="97" s="1"/>
  <c r="D63" i="97"/>
  <c r="J64" i="97"/>
  <c r="I64" i="97" s="1"/>
  <c r="P65" i="97"/>
  <c r="O65" i="97" s="1"/>
  <c r="D67" i="97"/>
  <c r="C67" i="97" s="1"/>
  <c r="J68" i="97"/>
  <c r="I68" i="97" s="1"/>
  <c r="P70" i="97"/>
  <c r="D72" i="97"/>
  <c r="C72" i="97" s="1"/>
  <c r="J76" i="97"/>
  <c r="P77" i="97"/>
  <c r="O77" i="97" s="1"/>
  <c r="D80" i="97"/>
  <c r="C80" i="97" s="1"/>
  <c r="J81" i="97"/>
  <c r="I81" i="97" s="1"/>
  <c r="P82" i="97"/>
  <c r="O82" i="97" s="1"/>
  <c r="P87" i="97"/>
  <c r="O87" i="97" s="1"/>
  <c r="P90" i="97"/>
  <c r="D96" i="97"/>
  <c r="C96" i="97" s="1"/>
  <c r="D98" i="97"/>
  <c r="J99" i="97"/>
  <c r="I99" i="97" s="1"/>
  <c r="D104" i="97"/>
  <c r="J105" i="97"/>
  <c r="I105" i="97" s="1"/>
  <c r="P106" i="97"/>
  <c r="O106" i="97" s="1"/>
  <c r="D108" i="97"/>
  <c r="C108" i="97" s="1"/>
  <c r="J109" i="97"/>
  <c r="I109" i="97" s="1"/>
  <c r="D10" i="97"/>
  <c r="C10" i="97" s="1"/>
  <c r="J11" i="97"/>
  <c r="I11" i="97" s="1"/>
  <c r="J13" i="97"/>
  <c r="I13" i="97" s="1"/>
  <c r="P14" i="97"/>
  <c r="O14" i="97" s="1"/>
  <c r="J15" i="97"/>
  <c r="I15" i="97" s="1"/>
  <c r="J17" i="97"/>
  <c r="P18" i="97"/>
  <c r="O18" i="97" s="1"/>
  <c r="D20" i="97"/>
  <c r="C20" i="97" s="1"/>
  <c r="J21" i="97"/>
  <c r="I21" i="97" s="1"/>
  <c r="P22" i="97"/>
  <c r="O22" i="97" s="1"/>
  <c r="D25" i="97"/>
  <c r="J26" i="97"/>
  <c r="I26" i="97" s="1"/>
  <c r="P27" i="97"/>
  <c r="O27" i="97" s="1"/>
  <c r="D29" i="97"/>
  <c r="C29" i="97" s="1"/>
  <c r="J30" i="97"/>
  <c r="I30" i="97" s="1"/>
  <c r="P31" i="97"/>
  <c r="O31" i="97" s="1"/>
  <c r="D36" i="97"/>
  <c r="C36" i="97" s="1"/>
  <c r="J37" i="97"/>
  <c r="P39" i="97"/>
  <c r="D41" i="97"/>
  <c r="C41" i="97" s="1"/>
  <c r="J42" i="97"/>
  <c r="I42" i="97" s="1"/>
  <c r="P43" i="97"/>
  <c r="O43" i="97" s="1"/>
  <c r="D45" i="97"/>
  <c r="C45" i="97" s="1"/>
  <c r="J46" i="97"/>
  <c r="I46" i="97" s="1"/>
  <c r="P47" i="97"/>
  <c r="O47" i="97" s="1"/>
  <c r="D49" i="97"/>
  <c r="C49" i="97" s="1"/>
  <c r="J50" i="97"/>
  <c r="I50" i="97" s="1"/>
  <c r="P51" i="97"/>
  <c r="O51" i="97" s="1"/>
  <c r="D53" i="97"/>
  <c r="C53" i="97" s="1"/>
  <c r="J54" i="97"/>
  <c r="I54" i="97" s="1"/>
  <c r="P55" i="97"/>
  <c r="O55" i="97" s="1"/>
  <c r="D58" i="97"/>
  <c r="C58" i="97" s="1"/>
  <c r="D59" i="97"/>
  <c r="C59" i="97" s="1"/>
  <c r="J60" i="97"/>
  <c r="I60" i="97" s="1"/>
  <c r="P61" i="97"/>
  <c r="O61" i="97" s="1"/>
  <c r="D64" i="97"/>
  <c r="C64" i="97" s="1"/>
  <c r="J65" i="97"/>
  <c r="I65" i="97" s="1"/>
  <c r="P66" i="97"/>
  <c r="O66" i="97" s="1"/>
  <c r="D68" i="97"/>
  <c r="C68" i="97" s="1"/>
  <c r="J70" i="97"/>
  <c r="P71" i="97"/>
  <c r="O71" i="97" s="1"/>
  <c r="D74" i="97"/>
  <c r="P74" i="97"/>
  <c r="P76" i="97"/>
  <c r="D79" i="97"/>
  <c r="C79" i="97" s="1"/>
  <c r="J80" i="97"/>
  <c r="P81" i="97"/>
  <c r="D86" i="97"/>
  <c r="C86" i="97" s="1"/>
  <c r="D87" i="97"/>
  <c r="J90" i="97"/>
  <c r="J91" i="97"/>
  <c r="I91" i="97" s="1"/>
  <c r="D95" i="97"/>
  <c r="J96" i="97"/>
  <c r="I96" i="97" s="1"/>
  <c r="D99" i="97"/>
  <c r="C99" i="97" s="1"/>
  <c r="D105" i="97"/>
  <c r="C105" i="97" s="1"/>
  <c r="J106" i="97"/>
  <c r="I106" i="97" s="1"/>
  <c r="P107" i="97"/>
  <c r="O107" i="97" s="1"/>
  <c r="D109" i="97"/>
  <c r="C109" i="97" s="1"/>
  <c r="G41" i="16"/>
  <c r="I41" i="16" s="1"/>
  <c r="C41" i="16"/>
  <c r="D41" i="16"/>
  <c r="D466" i="94"/>
  <c r="L83" i="97"/>
  <c r="D390" i="92"/>
  <c r="N38" i="97"/>
  <c r="D390" i="94"/>
  <c r="D296" i="94"/>
  <c r="D278" i="94"/>
  <c r="S84" i="97"/>
  <c r="S101" i="97" s="1"/>
  <c r="S111" i="97" s="1"/>
  <c r="D161" i="92"/>
  <c r="D160" i="92" s="1"/>
  <c r="E110" i="97"/>
  <c r="K100" i="97"/>
  <c r="E62" i="97"/>
  <c r="Q7" i="97"/>
  <c r="Q33" i="97" s="1"/>
  <c r="E94" i="97"/>
  <c r="E100" i="97" s="1"/>
  <c r="K92" i="97"/>
  <c r="K56" i="97"/>
  <c r="E38" i="97"/>
  <c r="K16" i="97"/>
  <c r="E9" i="97"/>
  <c r="E7" i="97" s="1"/>
  <c r="E33" i="97" s="1"/>
  <c r="D452" i="93"/>
  <c r="D450" i="93" s="1"/>
  <c r="D442" i="93"/>
  <c r="D495" i="93"/>
  <c r="D504" i="93" s="1"/>
  <c r="D483" i="93"/>
  <c r="D481" i="93" s="1"/>
  <c r="D467" i="93"/>
  <c r="D466" i="93" s="1"/>
  <c r="D440" i="93"/>
  <c r="D403" i="93"/>
  <c r="D398" i="93"/>
  <c r="D391" i="93"/>
  <c r="D371" i="93"/>
  <c r="D320" i="93"/>
  <c r="D312" i="93"/>
  <c r="D256" i="93"/>
  <c r="D174" i="93"/>
  <c r="D152" i="93"/>
  <c r="D87" i="93"/>
  <c r="D367" i="93"/>
  <c r="D349" i="93"/>
  <c r="D224" i="93"/>
  <c r="D205" i="93"/>
  <c r="D201" i="93" s="1"/>
  <c r="D185" i="93"/>
  <c r="D104" i="93"/>
  <c r="D97" i="93"/>
  <c r="D77" i="93"/>
  <c r="D65" i="93" s="1"/>
  <c r="D47" i="93"/>
  <c r="D26" i="93"/>
  <c r="D25" i="93" s="1"/>
  <c r="D21" i="93" s="1"/>
  <c r="D377" i="94"/>
  <c r="N62" i="97"/>
  <c r="H38" i="97"/>
  <c r="H62" i="97"/>
  <c r="T56" i="97"/>
  <c r="T83" i="97" s="1"/>
  <c r="D354" i="94"/>
  <c r="D353" i="94" s="1"/>
  <c r="D417" i="94"/>
  <c r="D430" i="94" s="1"/>
  <c r="D371" i="94"/>
  <c r="D344" i="94"/>
  <c r="D34" i="94"/>
  <c r="D25" i="94" s="1"/>
  <c r="L33" i="97"/>
  <c r="D463" i="92"/>
  <c r="D461" i="92" s="1"/>
  <c r="E15" i="18"/>
  <c r="I15" i="18" s="1"/>
  <c r="E21" i="18"/>
  <c r="I21" i="18" s="1"/>
  <c r="D362" i="92"/>
  <c r="G84" i="97" l="1"/>
  <c r="G101" i="97" s="1"/>
  <c r="G111" i="97" s="1"/>
  <c r="D296" i="93"/>
  <c r="M84" i="97"/>
  <c r="M101" i="97" s="1"/>
  <c r="M111" i="97" s="1"/>
  <c r="D331" i="93"/>
  <c r="D330" i="93" s="1"/>
  <c r="H57" i="26"/>
  <c r="H479" i="26"/>
  <c r="H382" i="26"/>
  <c r="H489" i="26"/>
  <c r="H147" i="26"/>
  <c r="H72" i="26"/>
  <c r="H410" i="26"/>
  <c r="H366" i="26"/>
  <c r="H117" i="26"/>
  <c r="H85" i="26"/>
  <c r="H61" i="26"/>
  <c r="H24" i="26"/>
  <c r="H40" i="26"/>
  <c r="H29" i="26"/>
  <c r="H475" i="26"/>
  <c r="H408" i="26"/>
  <c r="H497" i="26"/>
  <c r="D53" i="94"/>
  <c r="D52" i="94" s="1"/>
  <c r="E38" i="16"/>
  <c r="E11" i="16"/>
  <c r="D133" i="94"/>
  <c r="D132" i="94" s="1"/>
  <c r="D353" i="93"/>
  <c r="H460" i="26"/>
  <c r="H357" i="26"/>
  <c r="H272" i="26"/>
  <c r="H178" i="26"/>
  <c r="H168" i="26"/>
  <c r="H156" i="26"/>
  <c r="H123" i="26"/>
  <c r="D463" i="94"/>
  <c r="D461" i="94" s="1"/>
  <c r="T84" i="97"/>
  <c r="T101" i="97" s="1"/>
  <c r="T111" i="97" s="1"/>
  <c r="F84" i="97"/>
  <c r="F101" i="97" s="1"/>
  <c r="F111" i="97" s="1"/>
  <c r="D133" i="93"/>
  <c r="D132" i="93" s="1"/>
  <c r="D278" i="93"/>
  <c r="D277" i="93" s="1"/>
  <c r="D430" i="93"/>
  <c r="D256" i="94"/>
  <c r="D161" i="94" s="1"/>
  <c r="D331" i="94"/>
  <c r="D330" i="94" s="1"/>
  <c r="D329" i="94" s="1"/>
  <c r="H33" i="97"/>
  <c r="D95" i="93"/>
  <c r="H83" i="97"/>
  <c r="D438" i="93"/>
  <c r="D436" i="93" s="1"/>
  <c r="E83" i="97"/>
  <c r="E84" i="97" s="1"/>
  <c r="E101" i="97" s="1"/>
  <c r="E111" i="97" s="1"/>
  <c r="D277" i="94"/>
  <c r="N83" i="97"/>
  <c r="N84" i="97" s="1"/>
  <c r="E41" i="16"/>
  <c r="D118" i="26"/>
  <c r="E12" i="16"/>
  <c r="E37" i="16"/>
  <c r="E19" i="16"/>
  <c r="D438" i="94"/>
  <c r="D436" i="94" s="1"/>
  <c r="D88" i="97"/>
  <c r="C87" i="97"/>
  <c r="P78" i="97"/>
  <c r="O81" i="97"/>
  <c r="O78" i="97" s="1"/>
  <c r="P73" i="97"/>
  <c r="O74" i="97"/>
  <c r="O73" i="97" s="1"/>
  <c r="C25" i="97"/>
  <c r="C24" i="97" s="1"/>
  <c r="D24" i="97"/>
  <c r="J38" i="97"/>
  <c r="I39" i="97"/>
  <c r="I38" i="97" s="1"/>
  <c r="L84" i="97"/>
  <c r="L101" i="97" s="1"/>
  <c r="L111" i="97" s="1"/>
  <c r="D390" i="93"/>
  <c r="D463" i="93"/>
  <c r="D461" i="93" s="1"/>
  <c r="D94" i="97"/>
  <c r="C95" i="97"/>
  <c r="C94" i="97" s="1"/>
  <c r="I90" i="97"/>
  <c r="I92" i="97" s="1"/>
  <c r="J92" i="97"/>
  <c r="C88" i="97"/>
  <c r="J78" i="97"/>
  <c r="I80" i="97"/>
  <c r="I78" i="97" s="1"/>
  <c r="O76" i="97"/>
  <c r="O75" i="97" s="1"/>
  <c r="P75" i="97"/>
  <c r="D73" i="97"/>
  <c r="C74" i="97"/>
  <c r="C73" i="97" s="1"/>
  <c r="I70" i="97"/>
  <c r="I69" i="97" s="1"/>
  <c r="J69" i="97"/>
  <c r="J35" i="97"/>
  <c r="I37" i="97"/>
  <c r="I35" i="97" s="1"/>
  <c r="J16" i="97"/>
  <c r="I17" i="97"/>
  <c r="I16" i="97" s="1"/>
  <c r="D103" i="97"/>
  <c r="D110" i="97" s="1"/>
  <c r="C104" i="97"/>
  <c r="C103" i="97" s="1"/>
  <c r="C110" i="97" s="1"/>
  <c r="D97" i="97"/>
  <c r="C98" i="97"/>
  <c r="C97" i="97" s="1"/>
  <c r="P92" i="97"/>
  <c r="O90" i="97"/>
  <c r="O92" i="97" s="1"/>
  <c r="J75" i="97"/>
  <c r="I76" i="97"/>
  <c r="I75" i="97" s="1"/>
  <c r="P69" i="97"/>
  <c r="O70" i="97"/>
  <c r="O69" i="97" s="1"/>
  <c r="O57" i="97"/>
  <c r="O56" i="97" s="1"/>
  <c r="P56" i="97"/>
  <c r="D35" i="97"/>
  <c r="C37" i="97"/>
  <c r="C35" i="97" s="1"/>
  <c r="P9" i="97"/>
  <c r="O12" i="97"/>
  <c r="O9" i="97" s="1"/>
  <c r="I10" i="97"/>
  <c r="I9" i="97" s="1"/>
  <c r="J9" i="97"/>
  <c r="F40" i="62"/>
  <c r="BV40" i="62"/>
  <c r="BX40" i="62"/>
  <c r="D483" i="26"/>
  <c r="D481" i="26" s="1"/>
  <c r="H485" i="26"/>
  <c r="D417" i="26"/>
  <c r="D354" i="26"/>
  <c r="D467" i="26"/>
  <c r="D452" i="26"/>
  <c r="D450" i="26" s="1"/>
  <c r="H456" i="26"/>
  <c r="D442" i="26"/>
  <c r="D440" i="26" s="1"/>
  <c r="H447" i="26"/>
  <c r="D387" i="26"/>
  <c r="D374" i="26"/>
  <c r="D371" i="26" s="1"/>
  <c r="D363" i="26"/>
  <c r="H365" i="26"/>
  <c r="D336" i="26"/>
  <c r="H339" i="26"/>
  <c r="D299" i="26"/>
  <c r="D163" i="26"/>
  <c r="D152" i="26"/>
  <c r="D100" i="26"/>
  <c r="D47" i="26"/>
  <c r="D22" i="26"/>
  <c r="G496" i="26"/>
  <c r="H496" i="26" s="1"/>
  <c r="D495" i="91"/>
  <c r="G484" i="26"/>
  <c r="H484" i="26" s="1"/>
  <c r="D483" i="91"/>
  <c r="G483" i="26" s="1"/>
  <c r="G451" i="26"/>
  <c r="H451" i="26" s="1"/>
  <c r="G441" i="26"/>
  <c r="H441" i="26" s="1"/>
  <c r="H425" i="26"/>
  <c r="G404" i="26"/>
  <c r="H404" i="26" s="1"/>
  <c r="D403" i="91"/>
  <c r="G403" i="26" s="1"/>
  <c r="D367" i="91"/>
  <c r="G367" i="26" s="1"/>
  <c r="G369" i="26"/>
  <c r="H369" i="26" s="1"/>
  <c r="H333" i="26"/>
  <c r="D305" i="26"/>
  <c r="H247" i="26"/>
  <c r="H219" i="26"/>
  <c r="H209" i="26"/>
  <c r="H193" i="26"/>
  <c r="H183" i="26"/>
  <c r="D114" i="26"/>
  <c r="D109" i="26"/>
  <c r="D108" i="26" s="1"/>
  <c r="D77" i="26"/>
  <c r="D65" i="26" s="1"/>
  <c r="H68" i="26"/>
  <c r="D38" i="26"/>
  <c r="D31" i="26"/>
  <c r="H33" i="26"/>
  <c r="D500" i="91"/>
  <c r="G500" i="26" s="1"/>
  <c r="G502" i="26"/>
  <c r="H502" i="26" s="1"/>
  <c r="H457" i="26"/>
  <c r="D434" i="91"/>
  <c r="G434" i="26" s="1"/>
  <c r="G433" i="26"/>
  <c r="H433" i="26" s="1"/>
  <c r="H409" i="26"/>
  <c r="H389" i="26"/>
  <c r="H328" i="26"/>
  <c r="H317" i="26"/>
  <c r="H275" i="26"/>
  <c r="H255" i="26"/>
  <c r="H227" i="26"/>
  <c r="G218" i="26"/>
  <c r="H218" i="26" s="1"/>
  <c r="D217" i="91"/>
  <c r="G217" i="26" s="1"/>
  <c r="H198" i="26"/>
  <c r="D134" i="91"/>
  <c r="G137" i="26"/>
  <c r="H137" i="26" s="1"/>
  <c r="G82" i="26"/>
  <c r="H82" i="26" s="1"/>
  <c r="D81" i="91"/>
  <c r="G81" i="26" s="1"/>
  <c r="H63" i="26"/>
  <c r="G55" i="26"/>
  <c r="H55" i="26" s="1"/>
  <c r="D54" i="91"/>
  <c r="H42" i="26"/>
  <c r="G32" i="26"/>
  <c r="H32" i="26" s="1"/>
  <c r="D31" i="91"/>
  <c r="G31" i="26" s="1"/>
  <c r="H31" i="26" s="1"/>
  <c r="H243" i="26"/>
  <c r="H223" i="26"/>
  <c r="G184" i="26"/>
  <c r="H184" i="26" s="1"/>
  <c r="G153" i="26"/>
  <c r="H153" i="26" s="1"/>
  <c r="D152" i="91"/>
  <c r="G152" i="26" s="1"/>
  <c r="G110" i="26"/>
  <c r="H110" i="26" s="1"/>
  <c r="D109" i="91"/>
  <c r="G98" i="26"/>
  <c r="H98" i="26" s="1"/>
  <c r="D97" i="91"/>
  <c r="G97" i="26" s="1"/>
  <c r="G88" i="26"/>
  <c r="H88" i="26" s="1"/>
  <c r="D87" i="91"/>
  <c r="G87" i="26" s="1"/>
  <c r="G39" i="26"/>
  <c r="H39" i="26" s="1"/>
  <c r="D38" i="91"/>
  <c r="G38" i="26" s="1"/>
  <c r="I49" i="16"/>
  <c r="I55" i="16" s="1"/>
  <c r="E22" i="16"/>
  <c r="D24" i="16"/>
  <c r="E9" i="16"/>
  <c r="E15" i="16"/>
  <c r="O95" i="97"/>
  <c r="O94" i="97" s="1"/>
  <c r="P94" i="97"/>
  <c r="J88" i="97"/>
  <c r="I86" i="97"/>
  <c r="I88" i="97" s="1"/>
  <c r="D78" i="97"/>
  <c r="C81" i="97"/>
  <c r="C78" i="97" s="1"/>
  <c r="J73" i="97"/>
  <c r="I74" i="97"/>
  <c r="I73" i="97" s="1"/>
  <c r="C39" i="97"/>
  <c r="C38" i="97" s="1"/>
  <c r="D38" i="97"/>
  <c r="D9" i="97"/>
  <c r="C12" i="97"/>
  <c r="C9" i="97" s="1"/>
  <c r="J103" i="97"/>
  <c r="J110" i="97" s="1"/>
  <c r="I107" i="97"/>
  <c r="I103" i="97" s="1"/>
  <c r="I110" i="97" s="1"/>
  <c r="P103" i="97"/>
  <c r="P110" i="97" s="1"/>
  <c r="P97" i="97"/>
  <c r="J94" i="97"/>
  <c r="I95" i="97"/>
  <c r="I94" i="97" s="1"/>
  <c r="O86" i="97"/>
  <c r="O88" i="97" s="1"/>
  <c r="P88" i="97"/>
  <c r="P35" i="97"/>
  <c r="O37" i="97"/>
  <c r="O35" i="97" s="1"/>
  <c r="O17" i="97"/>
  <c r="O16" i="97" s="1"/>
  <c r="P16" i="97"/>
  <c r="F32" i="62"/>
  <c r="BV32" i="62"/>
  <c r="BX32" i="62"/>
  <c r="D434" i="26"/>
  <c r="D380" i="26"/>
  <c r="D379" i="26" s="1"/>
  <c r="D377" i="26" s="1"/>
  <c r="H342" i="26"/>
  <c r="D332" i="26"/>
  <c r="D322" i="26"/>
  <c r="H324" i="26"/>
  <c r="H426" i="26"/>
  <c r="D398" i="26"/>
  <c r="D391" i="26"/>
  <c r="D349" i="26"/>
  <c r="H343" i="26"/>
  <c r="H291" i="26"/>
  <c r="D249" i="26"/>
  <c r="D230" i="26"/>
  <c r="H222" i="26"/>
  <c r="D211" i="26"/>
  <c r="H199" i="26"/>
  <c r="D179" i="26"/>
  <c r="D174" i="26" s="1"/>
  <c r="D170" i="26"/>
  <c r="D138" i="26"/>
  <c r="H124" i="26"/>
  <c r="H102" i="26"/>
  <c r="H49" i="26"/>
  <c r="H476" i="26"/>
  <c r="G464" i="26"/>
  <c r="H464" i="26" s="1"/>
  <c r="G428" i="26"/>
  <c r="H428" i="26" s="1"/>
  <c r="D427" i="91"/>
  <c r="G427" i="26" s="1"/>
  <c r="G418" i="26"/>
  <c r="H418" i="26" s="1"/>
  <c r="D417" i="91"/>
  <c r="G417" i="26" s="1"/>
  <c r="H406" i="26"/>
  <c r="D384" i="91"/>
  <c r="G384" i="26" s="1"/>
  <c r="G385" i="26"/>
  <c r="H385" i="26" s="1"/>
  <c r="G372" i="26"/>
  <c r="H372" i="26" s="1"/>
  <c r="H360" i="26"/>
  <c r="H335" i="26"/>
  <c r="G321" i="26"/>
  <c r="H321" i="26" s="1"/>
  <c r="D309" i="91"/>
  <c r="G309" i="26" s="1"/>
  <c r="G311" i="26"/>
  <c r="H311" i="26" s="1"/>
  <c r="G290" i="26"/>
  <c r="H290" i="26" s="1"/>
  <c r="D289" i="91"/>
  <c r="H307" i="26"/>
  <c r="H297" i="26"/>
  <c r="D270" i="26"/>
  <c r="D205" i="26"/>
  <c r="H135" i="26"/>
  <c r="D134" i="26"/>
  <c r="H91" i="26"/>
  <c r="H86" i="26"/>
  <c r="H64" i="26"/>
  <c r="D54" i="26"/>
  <c r="H35" i="26"/>
  <c r="D34" i="26"/>
  <c r="G482" i="26"/>
  <c r="H482" i="26" s="1"/>
  <c r="G473" i="26"/>
  <c r="H473" i="26" s="1"/>
  <c r="D472" i="91"/>
  <c r="G472" i="26" s="1"/>
  <c r="H459" i="26"/>
  <c r="G439" i="26"/>
  <c r="H439" i="26" s="1"/>
  <c r="G424" i="26"/>
  <c r="H424" i="26" s="1"/>
  <c r="D423" i="91"/>
  <c r="G423" i="26" s="1"/>
  <c r="G414" i="26"/>
  <c r="H414" i="26" s="1"/>
  <c r="D413" i="91"/>
  <c r="G381" i="26"/>
  <c r="H381" i="26" s="1"/>
  <c r="D380" i="91"/>
  <c r="G346" i="26"/>
  <c r="H346" i="26" s="1"/>
  <c r="D345" i="91"/>
  <c r="D332" i="91"/>
  <c r="G334" i="26"/>
  <c r="H334" i="26" s="1"/>
  <c r="H319" i="26"/>
  <c r="G300" i="26"/>
  <c r="H300" i="26" s="1"/>
  <c r="D299" i="91"/>
  <c r="G299" i="26" s="1"/>
  <c r="H288" i="26"/>
  <c r="H268" i="26"/>
  <c r="H248" i="26"/>
  <c r="H210" i="26"/>
  <c r="H200" i="26"/>
  <c r="G171" i="26"/>
  <c r="H171" i="26" s="1"/>
  <c r="D170" i="91"/>
  <c r="G170" i="26" s="1"/>
  <c r="H158" i="26"/>
  <c r="H125" i="26"/>
  <c r="H93" i="26"/>
  <c r="H66" i="26"/>
  <c r="D22" i="91"/>
  <c r="G23" i="26"/>
  <c r="H23" i="26" s="1"/>
  <c r="H254" i="26"/>
  <c r="G236" i="26"/>
  <c r="H236" i="26" s="1"/>
  <c r="D235" i="91"/>
  <c r="G235" i="26" s="1"/>
  <c r="G197" i="26"/>
  <c r="H197" i="26" s="1"/>
  <c r="D196" i="91"/>
  <c r="G196" i="26" s="1"/>
  <c r="H112" i="26"/>
  <c r="G101" i="26"/>
  <c r="H101" i="26" s="1"/>
  <c r="D100" i="91"/>
  <c r="G100" i="26" s="1"/>
  <c r="G80" i="26"/>
  <c r="H80" i="26" s="1"/>
  <c r="H71" i="26"/>
  <c r="H51" i="26"/>
  <c r="H30" i="26"/>
  <c r="E48" i="16"/>
  <c r="G49" i="16"/>
  <c r="G55" i="16" s="1"/>
  <c r="E39" i="16"/>
  <c r="E28" i="16"/>
  <c r="E20" i="16"/>
  <c r="C24" i="16"/>
  <c r="N100" i="97"/>
  <c r="D329" i="92"/>
  <c r="D411" i="92" s="1"/>
  <c r="D53" i="93"/>
  <c r="D52" i="93" s="1"/>
  <c r="D362" i="93"/>
  <c r="K7" i="97"/>
  <c r="K33" i="97" s="1"/>
  <c r="Q83" i="97"/>
  <c r="Q84" i="97" s="1"/>
  <c r="O98" i="97"/>
  <c r="O97" i="97" s="1"/>
  <c r="O104" i="97"/>
  <c r="O103" i="97" s="1"/>
  <c r="O110" i="97" s="1"/>
  <c r="P38" i="97"/>
  <c r="O39" i="97"/>
  <c r="O38" i="97" s="1"/>
  <c r="C63" i="97"/>
  <c r="C62" i="97" s="1"/>
  <c r="D62" i="97"/>
  <c r="D495" i="26"/>
  <c r="H499" i="26"/>
  <c r="D472" i="26"/>
  <c r="D470" i="26" s="1"/>
  <c r="D413" i="26"/>
  <c r="H415" i="26"/>
  <c r="D358" i="26"/>
  <c r="D500" i="26"/>
  <c r="D367" i="26"/>
  <c r="H368" i="26"/>
  <c r="D309" i="26"/>
  <c r="H310" i="26"/>
  <c r="D191" i="26"/>
  <c r="D97" i="26"/>
  <c r="D81" i="26"/>
  <c r="D44" i="26"/>
  <c r="H45" i="26"/>
  <c r="D26" i="26"/>
  <c r="G468" i="26"/>
  <c r="H468" i="26" s="1"/>
  <c r="D467" i="91"/>
  <c r="H432" i="26"/>
  <c r="G399" i="26"/>
  <c r="H399" i="26" s="1"/>
  <c r="D398" i="91"/>
  <c r="G398" i="26" s="1"/>
  <c r="D387" i="91"/>
  <c r="G387" i="26" s="1"/>
  <c r="G388" i="26"/>
  <c r="H388" i="26" s="1"/>
  <c r="G375" i="26"/>
  <c r="H375" i="26" s="1"/>
  <c r="D374" i="91"/>
  <c r="G374" i="26" s="1"/>
  <c r="G364" i="26"/>
  <c r="H364" i="26" s="1"/>
  <c r="D363" i="91"/>
  <c r="D349" i="91"/>
  <c r="G349" i="26" s="1"/>
  <c r="G350" i="26"/>
  <c r="H350" i="26" s="1"/>
  <c r="H314" i="26"/>
  <c r="D289" i="26"/>
  <c r="D266" i="26"/>
  <c r="D185" i="26"/>
  <c r="D104" i="26"/>
  <c r="H105" i="26"/>
  <c r="D87" i="26"/>
  <c r="G462" i="26"/>
  <c r="H462" i="26" s="1"/>
  <c r="G453" i="26"/>
  <c r="H453" i="26" s="1"/>
  <c r="D452" i="91"/>
  <c r="G452" i="26" s="1"/>
  <c r="G443" i="26"/>
  <c r="H443" i="26" s="1"/>
  <c r="D442" i="91"/>
  <c r="G442" i="26" s="1"/>
  <c r="G359" i="26"/>
  <c r="H359" i="26" s="1"/>
  <c r="D358" i="91"/>
  <c r="G358" i="26" s="1"/>
  <c r="H348" i="26"/>
  <c r="G337" i="26"/>
  <c r="H337" i="26" s="1"/>
  <c r="D336" i="91"/>
  <c r="G336" i="26" s="1"/>
  <c r="G323" i="26"/>
  <c r="H323" i="26" s="1"/>
  <c r="D322" i="91"/>
  <c r="G322" i="26" s="1"/>
  <c r="G313" i="26"/>
  <c r="H313" i="26" s="1"/>
  <c r="D312" i="91"/>
  <c r="G312" i="26" s="1"/>
  <c r="G271" i="26"/>
  <c r="H271" i="26" s="1"/>
  <c r="D270" i="91"/>
  <c r="G270" i="26" s="1"/>
  <c r="H261" i="26"/>
  <c r="G242" i="26"/>
  <c r="H242" i="26" s="1"/>
  <c r="D241" i="91"/>
  <c r="G241" i="26" s="1"/>
  <c r="H203" i="26"/>
  <c r="G164" i="26"/>
  <c r="H164" i="26" s="1"/>
  <c r="D163" i="91"/>
  <c r="G143" i="26"/>
  <c r="H143" i="26" s="1"/>
  <c r="D142" i="91"/>
  <c r="G142" i="26" s="1"/>
  <c r="G119" i="26"/>
  <c r="H119" i="26" s="1"/>
  <c r="D118" i="91"/>
  <c r="G118" i="26" s="1"/>
  <c r="G96" i="26"/>
  <c r="H96" i="26" s="1"/>
  <c r="H76" i="26"/>
  <c r="G48" i="26"/>
  <c r="H48" i="26" s="1"/>
  <c r="D47" i="91"/>
  <c r="G47" i="26" s="1"/>
  <c r="D34" i="91"/>
  <c r="G34" i="26" s="1"/>
  <c r="G37" i="26"/>
  <c r="H37" i="26" s="1"/>
  <c r="G27" i="26"/>
  <c r="H27" i="26" s="1"/>
  <c r="D26" i="91"/>
  <c r="G267" i="26"/>
  <c r="H267" i="26" s="1"/>
  <c r="D266" i="91"/>
  <c r="H238" i="26"/>
  <c r="H189" i="26"/>
  <c r="G180" i="26"/>
  <c r="H180" i="26" s="1"/>
  <c r="D179" i="91"/>
  <c r="G179" i="26" s="1"/>
  <c r="G139" i="26"/>
  <c r="H139" i="26" s="1"/>
  <c r="D138" i="91"/>
  <c r="G138" i="26" s="1"/>
  <c r="G115" i="26"/>
  <c r="H115" i="26" s="1"/>
  <c r="D114" i="91"/>
  <c r="G114" i="26" s="1"/>
  <c r="I9" i="16"/>
  <c r="I24" i="16" s="1"/>
  <c r="G24" i="16"/>
  <c r="I98" i="97"/>
  <c r="I97" i="97" s="1"/>
  <c r="J97" i="97"/>
  <c r="C76" i="97"/>
  <c r="C75" i="97" s="1"/>
  <c r="D75" i="97"/>
  <c r="J62" i="97"/>
  <c r="I63" i="97"/>
  <c r="I62" i="97" s="1"/>
  <c r="J56" i="97"/>
  <c r="I57" i="97"/>
  <c r="I56" i="97" s="1"/>
  <c r="O25" i="97"/>
  <c r="O24" i="97" s="1"/>
  <c r="P24" i="97"/>
  <c r="C17" i="97"/>
  <c r="C16" i="97" s="1"/>
  <c r="D16" i="97"/>
  <c r="C90" i="97"/>
  <c r="C92" i="97" s="1"/>
  <c r="D92" i="97"/>
  <c r="C70" i="97"/>
  <c r="C69" i="97" s="1"/>
  <c r="D69" i="97"/>
  <c r="P62" i="97"/>
  <c r="O63" i="97"/>
  <c r="O62" i="97" s="1"/>
  <c r="C57" i="97"/>
  <c r="C56" i="97" s="1"/>
  <c r="D56" i="97"/>
  <c r="I25" i="97"/>
  <c r="I24" i="97" s="1"/>
  <c r="J24" i="97"/>
  <c r="BV21" i="62"/>
  <c r="BX21" i="62"/>
  <c r="F21" i="62"/>
  <c r="H474" i="26"/>
  <c r="D423" i="26"/>
  <c r="H416" i="26"/>
  <c r="H383" i="26"/>
  <c r="D325" i="26"/>
  <c r="H327" i="26"/>
  <c r="D312" i="26"/>
  <c r="H318" i="26"/>
  <c r="D427" i="26"/>
  <c r="H429" i="26"/>
  <c r="H420" i="26"/>
  <c r="D403" i="26"/>
  <c r="H405" i="26"/>
  <c r="H394" i="26"/>
  <c r="D384" i="26"/>
  <c r="H386" i="26"/>
  <c r="D345" i="26"/>
  <c r="H347" i="26"/>
  <c r="H338" i="26"/>
  <c r="H308" i="26"/>
  <c r="D259" i="26"/>
  <c r="H262" i="26"/>
  <c r="H252" i="26"/>
  <c r="D241" i="26"/>
  <c r="D224" i="26"/>
  <c r="H214" i="26"/>
  <c r="H204" i="26"/>
  <c r="D196" i="26"/>
  <c r="H173" i="26"/>
  <c r="D126" i="26"/>
  <c r="H120" i="26"/>
  <c r="H107" i="26"/>
  <c r="H73" i="26"/>
  <c r="H69" i="26"/>
  <c r="H28" i="26"/>
  <c r="H503" i="26"/>
  <c r="H490" i="26"/>
  <c r="H480" i="26"/>
  <c r="G471" i="26"/>
  <c r="H471" i="26" s="1"/>
  <c r="H448" i="26"/>
  <c r="G437" i="26"/>
  <c r="H437" i="26" s="1"/>
  <c r="G392" i="26"/>
  <c r="H392" i="26" s="1"/>
  <c r="D391" i="91"/>
  <c r="G378" i="26"/>
  <c r="H378" i="26" s="1"/>
  <c r="G355" i="26"/>
  <c r="H355" i="26" s="1"/>
  <c r="D354" i="91"/>
  <c r="G341" i="26"/>
  <c r="H341" i="26" s="1"/>
  <c r="D340" i="91"/>
  <c r="G340" i="26" s="1"/>
  <c r="H340" i="26" s="1"/>
  <c r="G306" i="26"/>
  <c r="H306" i="26" s="1"/>
  <c r="D305" i="91"/>
  <c r="D292" i="26"/>
  <c r="H257" i="26"/>
  <c r="H246" i="26"/>
  <c r="D235" i="26"/>
  <c r="H228" i="26"/>
  <c r="D217" i="26"/>
  <c r="H208" i="26"/>
  <c r="H169" i="26"/>
  <c r="D142" i="26"/>
  <c r="H128" i="26"/>
  <c r="H113" i="26"/>
  <c r="H78" i="26"/>
  <c r="H465" i="26"/>
  <c r="H455" i="26"/>
  <c r="H419" i="26"/>
  <c r="H397" i="26"/>
  <c r="H373" i="26"/>
  <c r="D325" i="91"/>
  <c r="G325" i="26" s="1"/>
  <c r="G326" i="26"/>
  <c r="H326" i="26" s="1"/>
  <c r="H304" i="26"/>
  <c r="D292" i="91"/>
  <c r="G292" i="26" s="1"/>
  <c r="G294" i="26"/>
  <c r="H294" i="26" s="1"/>
  <c r="H284" i="26"/>
  <c r="H244" i="26"/>
  <c r="G225" i="26"/>
  <c r="H225" i="26" s="1"/>
  <c r="D224" i="91"/>
  <c r="G224" i="26" s="1"/>
  <c r="H215" i="26"/>
  <c r="G206" i="26"/>
  <c r="H206" i="26" s="1"/>
  <c r="D205" i="91"/>
  <c r="G186" i="26"/>
  <c r="H186" i="26" s="1"/>
  <c r="D185" i="91"/>
  <c r="G185" i="26" s="1"/>
  <c r="H176" i="26"/>
  <c r="H111" i="26"/>
  <c r="H89" i="26"/>
  <c r="D77" i="91"/>
  <c r="G77" i="26" s="1"/>
  <c r="G79" i="26"/>
  <c r="H79" i="26" s="1"/>
  <c r="H70" i="26"/>
  <c r="H280" i="26"/>
  <c r="H269" i="26"/>
  <c r="G260" i="26"/>
  <c r="H260" i="26" s="1"/>
  <c r="D259" i="91"/>
  <c r="G259" i="26" s="1"/>
  <c r="G250" i="26"/>
  <c r="H250" i="26" s="1"/>
  <c r="D249" i="91"/>
  <c r="G249" i="26" s="1"/>
  <c r="G231" i="26"/>
  <c r="H231" i="26" s="1"/>
  <c r="D230" i="91"/>
  <c r="G230" i="26" s="1"/>
  <c r="H221" i="26"/>
  <c r="G212" i="26"/>
  <c r="H212" i="26" s="1"/>
  <c r="D211" i="91"/>
  <c r="G211" i="26" s="1"/>
  <c r="G192" i="26"/>
  <c r="H192" i="26" s="1"/>
  <c r="D191" i="91"/>
  <c r="G191" i="26" s="1"/>
  <c r="G127" i="26"/>
  <c r="H127" i="26" s="1"/>
  <c r="D126" i="91"/>
  <c r="G126" i="26" s="1"/>
  <c r="D104" i="91"/>
  <c r="G104" i="26" s="1"/>
  <c r="H104" i="26" s="1"/>
  <c r="G106" i="26"/>
  <c r="H106" i="26" s="1"/>
  <c r="H94" i="26"/>
  <c r="H75" i="26"/>
  <c r="H58" i="26"/>
  <c r="D44" i="91"/>
  <c r="G44" i="26" s="1"/>
  <c r="G46" i="26"/>
  <c r="H46" i="26" s="1"/>
  <c r="E47" i="16"/>
  <c r="E46" i="16"/>
  <c r="E40" i="16"/>
  <c r="E36" i="16"/>
  <c r="E27" i="16"/>
  <c r="D49" i="16"/>
  <c r="E21" i="16"/>
  <c r="E18" i="16"/>
  <c r="E44" i="16"/>
  <c r="E35" i="16"/>
  <c r="E32" i="16"/>
  <c r="C49" i="16"/>
  <c r="C55" i="16" s="1"/>
  <c r="E17" i="16"/>
  <c r="D21" i="94"/>
  <c r="D161" i="93"/>
  <c r="D344" i="93"/>
  <c r="K83" i="97"/>
  <c r="Q100" i="97"/>
  <c r="D492" i="92"/>
  <c r="D130" i="92"/>
  <c r="J7" i="97" l="1"/>
  <c r="D492" i="93"/>
  <c r="C7" i="97"/>
  <c r="C33" i="97" s="1"/>
  <c r="H44" i="26"/>
  <c r="D130" i="94"/>
  <c r="H84" i="97"/>
  <c r="H101" i="97" s="1"/>
  <c r="H111" i="97" s="1"/>
  <c r="D160" i="93"/>
  <c r="H325" i="26"/>
  <c r="H118" i="26"/>
  <c r="D481" i="91"/>
  <c r="G481" i="26" s="1"/>
  <c r="H481" i="26" s="1"/>
  <c r="D130" i="93"/>
  <c r="D320" i="26"/>
  <c r="G53" i="16"/>
  <c r="H322" i="26"/>
  <c r="D25" i="26"/>
  <c r="D329" i="93"/>
  <c r="D470" i="91"/>
  <c r="G470" i="26" s="1"/>
  <c r="H470" i="26" s="1"/>
  <c r="I100" i="97"/>
  <c r="I53" i="16"/>
  <c r="H374" i="26"/>
  <c r="H500" i="26"/>
  <c r="N101" i="97"/>
  <c r="N111" i="97" s="1"/>
  <c r="P7" i="97"/>
  <c r="P33" i="97" s="1"/>
  <c r="H241" i="26"/>
  <c r="H217" i="26"/>
  <c r="H235" i="26"/>
  <c r="D344" i="26"/>
  <c r="D7" i="97"/>
  <c r="D33" i="97" s="1"/>
  <c r="H138" i="26"/>
  <c r="H47" i="26"/>
  <c r="H336" i="26"/>
  <c r="H387" i="26"/>
  <c r="H126" i="26"/>
  <c r="H349" i="26"/>
  <c r="D160" i="94"/>
  <c r="D411" i="94" s="1"/>
  <c r="H77" i="26"/>
  <c r="H403" i="26"/>
  <c r="H442" i="26"/>
  <c r="H452" i="26"/>
  <c r="H398" i="26"/>
  <c r="H299" i="26"/>
  <c r="D492" i="94"/>
  <c r="D53" i="26"/>
  <c r="D52" i="26" s="1"/>
  <c r="H309" i="26"/>
  <c r="D438" i="26"/>
  <c r="D436" i="26" s="1"/>
  <c r="H259" i="26"/>
  <c r="H185" i="26"/>
  <c r="D278" i="26"/>
  <c r="H196" i="26"/>
  <c r="H358" i="26"/>
  <c r="H417" i="26"/>
  <c r="H483" i="26"/>
  <c r="O7" i="97"/>
  <c r="O33" i="97" s="1"/>
  <c r="D95" i="26"/>
  <c r="I7" i="97"/>
  <c r="I33" i="97" s="1"/>
  <c r="H224" i="26"/>
  <c r="H142" i="26"/>
  <c r="D162" i="91"/>
  <c r="G163" i="26"/>
  <c r="H163" i="26" s="1"/>
  <c r="H312" i="26"/>
  <c r="D362" i="91"/>
  <c r="G362" i="26" s="1"/>
  <c r="G363" i="26"/>
  <c r="H363" i="26" s="1"/>
  <c r="H191" i="26"/>
  <c r="D504" i="26"/>
  <c r="C53" i="16"/>
  <c r="G22" i="26"/>
  <c r="H22" i="26" s="1"/>
  <c r="G332" i="26"/>
  <c r="H332" i="26" s="1"/>
  <c r="D331" i="91"/>
  <c r="H472" i="26"/>
  <c r="H34" i="26"/>
  <c r="H270" i="26"/>
  <c r="D278" i="91"/>
  <c r="G289" i="26"/>
  <c r="H289" i="26" s="1"/>
  <c r="D320" i="91"/>
  <c r="G320" i="26" s="1"/>
  <c r="D371" i="91"/>
  <c r="G371" i="26" s="1"/>
  <c r="H371" i="26" s="1"/>
  <c r="H170" i="26"/>
  <c r="H249" i="26"/>
  <c r="O83" i="97"/>
  <c r="P100" i="97"/>
  <c r="H87" i="26"/>
  <c r="H97" i="26"/>
  <c r="D108" i="91"/>
  <c r="G108" i="26" s="1"/>
  <c r="H108" i="26" s="1"/>
  <c r="G109" i="26"/>
  <c r="H109" i="26" s="1"/>
  <c r="D174" i="91"/>
  <c r="G174" i="26" s="1"/>
  <c r="H174" i="26" s="1"/>
  <c r="H81" i="26"/>
  <c r="H38" i="26"/>
  <c r="H114" i="26"/>
  <c r="H367" i="26"/>
  <c r="D440" i="91"/>
  <c r="D450" i="91"/>
  <c r="G450" i="26" s="1"/>
  <c r="H450" i="26" s="1"/>
  <c r="D504" i="91"/>
  <c r="G504" i="26" s="1"/>
  <c r="G495" i="26"/>
  <c r="H495" i="26" s="1"/>
  <c r="D21" i="26"/>
  <c r="H100" i="26"/>
  <c r="D362" i="26"/>
  <c r="D353" i="26"/>
  <c r="J33" i="97"/>
  <c r="C83" i="97"/>
  <c r="C100" i="97"/>
  <c r="I83" i="97"/>
  <c r="D100" i="97"/>
  <c r="D493" i="92"/>
  <c r="D505" i="92" s="1"/>
  <c r="E49" i="16"/>
  <c r="D55" i="16"/>
  <c r="E55" i="16" s="1"/>
  <c r="D201" i="91"/>
  <c r="G201" i="26" s="1"/>
  <c r="G205" i="26"/>
  <c r="H205" i="26" s="1"/>
  <c r="H292" i="26"/>
  <c r="G305" i="26"/>
  <c r="H305" i="26" s="1"/>
  <c r="D296" i="91"/>
  <c r="G296" i="26" s="1"/>
  <c r="D353" i="91"/>
  <c r="G353" i="26" s="1"/>
  <c r="G354" i="26"/>
  <c r="H354" i="26" s="1"/>
  <c r="G391" i="26"/>
  <c r="H391" i="26" s="1"/>
  <c r="D390" i="91"/>
  <c r="G390" i="26" s="1"/>
  <c r="D256" i="91"/>
  <c r="G256" i="26" s="1"/>
  <c r="G266" i="26"/>
  <c r="H266" i="26" s="1"/>
  <c r="G26" i="26"/>
  <c r="H26" i="26" s="1"/>
  <c r="D25" i="91"/>
  <c r="G25" i="26" s="1"/>
  <c r="H25" i="26" s="1"/>
  <c r="D256" i="26"/>
  <c r="G467" i="26"/>
  <c r="H467" i="26" s="1"/>
  <c r="D430" i="26"/>
  <c r="Q101" i="97"/>
  <c r="Q111" i="97" s="1"/>
  <c r="K84" i="97"/>
  <c r="K101" i="97" s="1"/>
  <c r="K111" i="97" s="1"/>
  <c r="D65" i="91"/>
  <c r="G65" i="26" s="1"/>
  <c r="H65" i="26" s="1"/>
  <c r="D344" i="91"/>
  <c r="G344" i="26" s="1"/>
  <c r="G345" i="26"/>
  <c r="H345" i="26" s="1"/>
  <c r="D379" i="91"/>
  <c r="G380" i="26"/>
  <c r="H380" i="26" s="1"/>
  <c r="G413" i="26"/>
  <c r="H413" i="26" s="1"/>
  <c r="D430" i="91"/>
  <c r="G430" i="26" s="1"/>
  <c r="H423" i="26"/>
  <c r="D133" i="26"/>
  <c r="D132" i="26" s="1"/>
  <c r="D201" i="26"/>
  <c r="H384" i="26"/>
  <c r="H427" i="26"/>
  <c r="H179" i="26"/>
  <c r="H211" i="26"/>
  <c r="H230" i="26"/>
  <c r="D390" i="26"/>
  <c r="D331" i="26"/>
  <c r="D330" i="26" s="1"/>
  <c r="J100" i="97"/>
  <c r="O100" i="97"/>
  <c r="D53" i="16"/>
  <c r="E24" i="16"/>
  <c r="G54" i="26"/>
  <c r="H54" i="26" s="1"/>
  <c r="G134" i="26"/>
  <c r="H134" i="26" s="1"/>
  <c r="D133" i="91"/>
  <c r="H434" i="26"/>
  <c r="D296" i="26"/>
  <c r="H152" i="26"/>
  <c r="D162" i="26"/>
  <c r="D466" i="26"/>
  <c r="D463" i="26" s="1"/>
  <c r="D461" i="26" s="1"/>
  <c r="D83" i="97"/>
  <c r="P83" i="97"/>
  <c r="J83" i="97"/>
  <c r="D466" i="91" l="1"/>
  <c r="G466" i="26" s="1"/>
  <c r="H466" i="26" s="1"/>
  <c r="H353" i="26"/>
  <c r="D493" i="94"/>
  <c r="D505" i="94" s="1"/>
  <c r="H344" i="26"/>
  <c r="H256" i="26"/>
  <c r="D492" i="26"/>
  <c r="D53" i="91"/>
  <c r="G53" i="26" s="1"/>
  <c r="H53" i="26" s="1"/>
  <c r="D411" i="93"/>
  <c r="D493" i="93" s="1"/>
  <c r="D505" i="93" s="1"/>
  <c r="D84" i="97"/>
  <c r="D101" i="97" s="1"/>
  <c r="D111" i="97" s="1"/>
  <c r="D277" i="26"/>
  <c r="H320" i="26"/>
  <c r="H201" i="26"/>
  <c r="C84" i="97"/>
  <c r="C101" i="97" s="1"/>
  <c r="C111" i="97" s="1"/>
  <c r="H504" i="26"/>
  <c r="D329" i="26"/>
  <c r="H430" i="26"/>
  <c r="D161" i="26"/>
  <c r="H390" i="26"/>
  <c r="H296" i="26"/>
  <c r="J84" i="97"/>
  <c r="J101" i="97" s="1"/>
  <c r="J111" i="97" s="1"/>
  <c r="D130" i="26"/>
  <c r="H362" i="26"/>
  <c r="O84" i="97"/>
  <c r="O101" i="97" s="1"/>
  <c r="O111" i="97" s="1"/>
  <c r="D132" i="91"/>
  <c r="G133" i="26"/>
  <c r="H133" i="26" s="1"/>
  <c r="G379" i="26"/>
  <c r="H379" i="26" s="1"/>
  <c r="D377" i="91"/>
  <c r="G377" i="26" s="1"/>
  <c r="H377" i="26" s="1"/>
  <c r="G440" i="26"/>
  <c r="H440" i="26" s="1"/>
  <c r="D438" i="91"/>
  <c r="P84" i="97"/>
  <c r="P101" i="97" s="1"/>
  <c r="P111" i="97" s="1"/>
  <c r="D277" i="91"/>
  <c r="G277" i="26" s="1"/>
  <c r="G278" i="26"/>
  <c r="H278" i="26" s="1"/>
  <c r="D330" i="91"/>
  <c r="G331" i="26"/>
  <c r="H331" i="26" s="1"/>
  <c r="D21" i="91"/>
  <c r="E53" i="16"/>
  <c r="D161" i="91"/>
  <c r="G162" i="26"/>
  <c r="H162" i="26" s="1"/>
  <c r="D95" i="91"/>
  <c r="G95" i="26" s="1"/>
  <c r="H95" i="26" s="1"/>
  <c r="I84" i="97"/>
  <c r="I101" i="97" s="1"/>
  <c r="I111" i="97" s="1"/>
  <c r="D463" i="91" l="1"/>
  <c r="D461" i="91" s="1"/>
  <c r="G461" i="26" s="1"/>
  <c r="H461" i="26" s="1"/>
  <c r="H277" i="26"/>
  <c r="D52" i="91"/>
  <c r="G52" i="26" s="1"/>
  <c r="H52" i="26" s="1"/>
  <c r="G132" i="26"/>
  <c r="H132" i="26" s="1"/>
  <c r="G161" i="26"/>
  <c r="H161" i="26" s="1"/>
  <c r="D160" i="91"/>
  <c r="G160" i="26" s="1"/>
  <c r="D130" i="91"/>
  <c r="G21" i="26"/>
  <c r="H21" i="26" s="1"/>
  <c r="D329" i="91"/>
  <c r="G329" i="26" s="1"/>
  <c r="H329" i="26" s="1"/>
  <c r="G330" i="26"/>
  <c r="H330" i="26" s="1"/>
  <c r="G438" i="26"/>
  <c r="H438" i="26" s="1"/>
  <c r="D436" i="91"/>
  <c r="G463" i="26"/>
  <c r="H463" i="26" s="1"/>
  <c r="D160" i="26"/>
  <c r="G436" i="26" l="1"/>
  <c r="H436" i="26" s="1"/>
  <c r="D492" i="91"/>
  <c r="G492" i="26" s="1"/>
  <c r="H492" i="26" s="1"/>
  <c r="D411" i="91"/>
  <c r="G411" i="26" s="1"/>
  <c r="H160" i="26"/>
  <c r="D411" i="26"/>
  <c r="D493" i="26" s="1"/>
  <c r="G130" i="26"/>
  <c r="H130" i="26" s="1"/>
  <c r="D493" i="91" l="1"/>
  <c r="D505" i="91" s="1"/>
  <c r="G505" i="26" s="1"/>
  <c r="D505" i="26"/>
  <c r="H411" i="26"/>
  <c r="G493" i="26" l="1"/>
  <c r="H493" i="26" s="1"/>
  <c r="H505" i="26"/>
</calcChain>
</file>

<file path=xl/comments1.xml><?xml version="1.0" encoding="utf-8"?>
<comments xmlns="http://schemas.openxmlformats.org/spreadsheetml/2006/main">
  <authors>
    <author>Maumart</author>
  </authors>
  <commentList>
    <comment ref="G55" authorId="0">
      <text>
        <r>
          <rPr>
            <b/>
            <sz val="9"/>
            <color indexed="81"/>
            <rFont val="Tahoma"/>
            <family val="2"/>
          </rPr>
          <t>Inserire costo dei canoni di leasing a conto economico</t>
        </r>
      </text>
    </comment>
  </commentList>
</comments>
</file>

<file path=xl/comments2.xml><?xml version="1.0" encoding="utf-8"?>
<comments xmlns="http://schemas.openxmlformats.org/spreadsheetml/2006/main">
  <authors>
    <author>Maumart</author>
  </authors>
  <commentList>
    <comment ref="G55" authorId="0">
      <text>
        <r>
          <rPr>
            <b/>
            <sz val="9"/>
            <color indexed="81"/>
            <rFont val="Tahoma"/>
            <family val="2"/>
          </rPr>
          <t>Inserire costo dei canoni di leasing a conto economico</t>
        </r>
      </text>
    </comment>
  </commentList>
</comments>
</file>

<file path=xl/comments3.xml><?xml version="1.0" encoding="utf-8"?>
<comments xmlns="http://schemas.openxmlformats.org/spreadsheetml/2006/main">
  <authors>
    <author>Maumart</author>
  </authors>
  <commentList>
    <comment ref="G55" authorId="0">
      <text>
        <r>
          <rPr>
            <b/>
            <sz val="9"/>
            <color indexed="81"/>
            <rFont val="Tahoma"/>
            <family val="2"/>
          </rPr>
          <t>Inserire costo dei canoni di leasing a conto economico</t>
        </r>
      </text>
    </comment>
  </commentList>
</comments>
</file>

<file path=xl/comments4.xml><?xml version="1.0" encoding="utf-8"?>
<comments xmlns="http://schemas.openxmlformats.org/spreadsheetml/2006/main">
  <authors>
    <author>Maumart</author>
  </authors>
  <commentList>
    <comment ref="G55" authorId="0">
      <text>
        <r>
          <rPr>
            <b/>
            <sz val="9"/>
            <color indexed="81"/>
            <rFont val="Tahoma"/>
            <family val="2"/>
          </rPr>
          <t>Inserire costo dei canoni di leasing a conto economico</t>
        </r>
      </text>
    </comment>
  </commentList>
</comments>
</file>

<file path=xl/sharedStrings.xml><?xml version="1.0" encoding="utf-8"?>
<sst xmlns="http://schemas.openxmlformats.org/spreadsheetml/2006/main" count="108774" uniqueCount="5757">
  <si>
    <t>Azienda</t>
  </si>
  <si>
    <t>Anno</t>
  </si>
  <si>
    <t>Modulo</t>
  </si>
  <si>
    <t>Versione</t>
  </si>
  <si>
    <t xml:space="preserve">Data </t>
  </si>
  <si>
    <t>vers. modello 1.0 - Gennaio 2019</t>
  </si>
  <si>
    <t>ASL MILANO N° 3</t>
  </si>
  <si>
    <t>ASL PAVIA</t>
  </si>
  <si>
    <t>ASL SONDRIO</t>
  </si>
  <si>
    <t>ASL VARESE</t>
  </si>
  <si>
    <t>ASL VALCAMONICA</t>
  </si>
  <si>
    <t>FONDAZIONE MACCHI - VARESE</t>
  </si>
  <si>
    <t>SANT'ANTONIO ABATE - GALLARATE</t>
  </si>
  <si>
    <t>OSPEDALE DI CIRCOLO - BUSTO ARSIZIO</t>
  </si>
  <si>
    <t>SPEDALI CIVILI - BRESCIA</t>
  </si>
  <si>
    <t>M. MELLINI - CHIARI</t>
  </si>
  <si>
    <t>OSPEDALE CIVILE - DESENZANO DEL GARDA</t>
  </si>
  <si>
    <t>ISTITUTI OSPITALIERI - CREMONA</t>
  </si>
  <si>
    <t>OSPEDALE MAGGIORE - CREMA</t>
  </si>
  <si>
    <t>SANT'ANNA - COMO</t>
  </si>
  <si>
    <t>CIRCOLO DI LECCO</t>
  </si>
  <si>
    <t>OSPEDALI RIUNITI - BERGAMO</t>
  </si>
  <si>
    <t>OSPEDALE TREVIGLIO CARAVAGGIO - TREVIGLIO</t>
  </si>
  <si>
    <t>BOLOGNINI - SERIATE</t>
  </si>
  <si>
    <t>CARLO POMA - MANTOVA</t>
  </si>
  <si>
    <t>L. SACCO - MILANO</t>
  </si>
  <si>
    <t>NIGUARDA CA' GRANDA - MILANO</t>
  </si>
  <si>
    <t>IST. CLINICI DI PERFEZIONAMENTO - MILANO</t>
  </si>
  <si>
    <t>FATEBENEFRATELLI - MILANO</t>
  </si>
  <si>
    <t>SAN PAOLO - MILANO</t>
  </si>
  <si>
    <t>IST. ORTOPEDICO G. PINI - MILANO</t>
  </si>
  <si>
    <t>SAN CARLO BORROMEO - MILANO</t>
  </si>
  <si>
    <t>OSPEDALE CIVILE - LEGNANO</t>
  </si>
  <si>
    <t>G. SALVINI - GARBAGNATE MILANESE</t>
  </si>
  <si>
    <t>OSPEDALE DI CIRCOLO - MELEGNANO</t>
  </si>
  <si>
    <t>OSPEDALE DI DESIO E VIMERCATE</t>
  </si>
  <si>
    <t>SAN GERARDO DEI TINTORI - MONZA</t>
  </si>
  <si>
    <t>A.O. DELLA PROVINCIA DI LODI</t>
  </si>
  <si>
    <t>A.O. DELLA PROVINCIA DI PAVIA</t>
  </si>
  <si>
    <t>A.O. DELLA VALTELLINA E VALCHIAVENNA</t>
  </si>
  <si>
    <t>I.N.R.C.A. DI CASATENOVO</t>
  </si>
  <si>
    <t>FONDAZIONE IRCCS ISTITUTO TUMORI DI MILANO</t>
  </si>
  <si>
    <t>FONDAZIONE IRCCS ISTITUTO BESTA DI MILANO</t>
  </si>
  <si>
    <t>FONDAZIONE IRCCS POLICLINICO SAN MATTEO DI PAVIA</t>
  </si>
  <si>
    <t>FONDAZIONE IRCCS OSPEDALE MAGGIORE P.R.M. DI MILANO</t>
  </si>
  <si>
    <t>AZIENDA REGIONALE EMERGENZA URGENZA (AREU)</t>
  </si>
  <si>
    <t>XXX</t>
  </si>
  <si>
    <t>--</t>
  </si>
  <si>
    <t>COD_COGE</t>
  </si>
  <si>
    <t>BILANCIO</t>
  </si>
  <si>
    <t>CONS_MOB</t>
  </si>
  <si>
    <t>CE_Min_Old</t>
  </si>
  <si>
    <t>CEMIN_New</t>
  </si>
  <si>
    <t>INPUT</t>
  </si>
  <si>
    <t>SK_TOT</t>
  </si>
  <si>
    <t>SKASL</t>
  </si>
  <si>
    <t>SKAOIRCCS</t>
  </si>
  <si>
    <t>CE_NEW</t>
  </si>
  <si>
    <t>DESCRIZIONE</t>
  </si>
  <si>
    <t>AREA_B&amp;S_ASL</t>
  </si>
  <si>
    <t>SK_FP_ASL</t>
  </si>
  <si>
    <t>AREA_B&amp;S_AOIRCCS</t>
  </si>
  <si>
    <t>SK_FP_AOIRCCS</t>
  </si>
  <si>
    <t>IMPORTO_ANNOPREC</t>
  </si>
  <si>
    <t>IMPORTO_CONSUNTIVO</t>
  </si>
  <si>
    <t>IMPORTO_PRECHIUSURA</t>
  </si>
  <si>
    <t>IMPORTO 2° TRIM</t>
  </si>
  <si>
    <t>IMPORTO 3° TRIM</t>
  </si>
  <si>
    <t>IMPORTO 4° TRIM</t>
  </si>
  <si>
    <t>4.10.00.00.000.000.00.000</t>
  </si>
  <si>
    <t>SAN</t>
  </si>
  <si>
    <t>TOTALE</t>
  </si>
  <si>
    <t>A) VALORE DELLA PRODUZIONE</t>
  </si>
  <si>
    <t/>
  </si>
  <si>
    <t>4.10.10.00.000.000.00.000</t>
  </si>
  <si>
    <t>A.1) Contributi in conto esercizio - Totale</t>
  </si>
  <si>
    <t>4.10.10.10.000.000.00.000</t>
  </si>
  <si>
    <t>A.1.A) Contributi da Regione per quota Fondo Sanitario regionale - Totale</t>
  </si>
  <si>
    <t>4.10.10.10.010.000.00.000</t>
  </si>
  <si>
    <t>AA0030</t>
  </si>
  <si>
    <t>ASLR01</t>
  </si>
  <si>
    <t>AOIR11</t>
  </si>
  <si>
    <t>A.1.a</t>
  </si>
  <si>
    <t>Finanziamento di parte corrente (FSR indistinto)</t>
  </si>
  <si>
    <t>4.10.10.10.012.000.00.000</t>
  </si>
  <si>
    <t>ASLR06</t>
  </si>
  <si>
    <t>Finanziamento di parte corrente  Territorio (FSR indistinto)</t>
  </si>
  <si>
    <t>4.10.10.10.015.000.00.000</t>
  </si>
  <si>
    <t>Finanziamento di parte corrente  Territorio (FSR indistinto) [(ASSI) per ATS]</t>
  </si>
  <si>
    <t>4.10.10.10.020.000.00.000</t>
  </si>
  <si>
    <t>ASLR02</t>
  </si>
  <si>
    <t>AOIR02</t>
  </si>
  <si>
    <t>Funzioni non tariffate (FSR indistinto)</t>
  </si>
  <si>
    <t>4.10.10.10.025.000.00.000</t>
  </si>
  <si>
    <t>Funzioni non tariffate per presidio servizi territoriali (FSR indistinto)</t>
  </si>
  <si>
    <t>4.10.10.10.040.000.00.000</t>
  </si>
  <si>
    <t>Fondo per riorganizzazione aziendale (FSR indistinto)</t>
  </si>
  <si>
    <t>4.10.10.10.045.000.00.000</t>
  </si>
  <si>
    <t>ASLR12</t>
  </si>
  <si>
    <t>AOIR14</t>
  </si>
  <si>
    <t>Contributo da destinare al finanziamento del PSSR, progetti obiettivo, miglioramento qualità offerta e realizzazione piani di sviluppo regionali (FSR indistinto)</t>
  </si>
  <si>
    <t>4.10.10.10.050.000.00.000</t>
  </si>
  <si>
    <t>Contributi per obiettivi di piano sanitario nazionale (di parte corrente) (FSR indistinto)</t>
  </si>
  <si>
    <t>4.10.10.10.055.000.00.000</t>
  </si>
  <si>
    <t>ASLR05</t>
  </si>
  <si>
    <t>AOIR10</t>
  </si>
  <si>
    <t>Contributi per attività ex O.P. (FSR indistinto)</t>
  </si>
  <si>
    <t>4.10.10.10.090.000.00.000</t>
  </si>
  <si>
    <t>Altri contributi da Regione (FSR indistinto)</t>
  </si>
  <si>
    <t>4.10.10.10.095.000.00.000</t>
  </si>
  <si>
    <t>Altri contributi da Regione per servizi socio-sanitari (ASSI)-(FSR indistinto)</t>
  </si>
  <si>
    <t>4.10.10.10.210.000.00.000</t>
  </si>
  <si>
    <t>AA0040</t>
  </si>
  <si>
    <t>Contributi da Regione (FSR vincolato)</t>
  </si>
  <si>
    <t>4.10.10.10.310.000.00.000</t>
  </si>
  <si>
    <t>Contributi da FSR per servizi socio sanitari integrati direttamente gestiti</t>
  </si>
  <si>
    <t>4.10.10.20.000.000.00.000</t>
  </si>
  <si>
    <t>A.1.B) Contributi c/esercizio da enti pubblici (Extra Fondo) - Totale</t>
  </si>
  <si>
    <t>4.10.10.20.010.010.00.000</t>
  </si>
  <si>
    <t>AA0070</t>
  </si>
  <si>
    <t>A.1.b.1</t>
  </si>
  <si>
    <t>Contributi da Regione (extra fondo) - Gettito fiscalità regionale</t>
  </si>
  <si>
    <t>4.10.10.20.010.020.00.000</t>
  </si>
  <si>
    <t>AA0100</t>
  </si>
  <si>
    <t>A.1.b.4</t>
  </si>
  <si>
    <t>Contributi da Regione (extra fondo) - Altri contributi regionali extra fondo</t>
  </si>
  <si>
    <t>4.10.10.20.010.025.00.000</t>
  </si>
  <si>
    <t>Contributi da Regione per servizi socio-sanitari (ASSI) - Altri contributi regionali extra fondo</t>
  </si>
  <si>
    <t>4.10.10.20.010.030.00.000</t>
  </si>
  <si>
    <t>Contributi da Regione (extra fondo) - Vincolati</t>
  </si>
  <si>
    <t>4.10.10.20.010.035.00.000</t>
  </si>
  <si>
    <t>Contributi da Regione per servizi socio-sanitari (ASSI) -(extra fondo) Vincolati</t>
  </si>
  <si>
    <t>4.10.10.20.015.010.00.000</t>
  </si>
  <si>
    <t>AA0080</t>
  </si>
  <si>
    <t>A.1.b.2</t>
  </si>
  <si>
    <t>Contributi da Regione (extra fondo) - Risorse aggiuntive da bilancio regionale a titolo di copertura LEA</t>
  </si>
  <si>
    <t>4.10.10.20.015.020.00.000</t>
  </si>
  <si>
    <t>AA0090</t>
  </si>
  <si>
    <t>A.1.b.3</t>
  </si>
  <si>
    <t>Contributi da Regione (extra fondo) - Risorse aggiuntive da bilancio regionale a titolo di copertura extra LEA</t>
  </si>
  <si>
    <t>4.10.10.20.020.010.00.000</t>
  </si>
  <si>
    <t>AA0150</t>
  </si>
  <si>
    <t>ASLR07</t>
  </si>
  <si>
    <t>AOIR12</t>
  </si>
  <si>
    <t>A.1.b.6</t>
  </si>
  <si>
    <t>Contributi da U.E.</t>
  </si>
  <si>
    <t>4.10.10.20.020.020.00.000</t>
  </si>
  <si>
    <t>Contributi da U.E. per progetti (FSE)</t>
  </si>
  <si>
    <t>4.10.10.20.020.030.00.000</t>
  </si>
  <si>
    <t>Contributi vincolati da enti pubblici (extra fondo) - Vincolati</t>
  </si>
  <si>
    <t>4.10.10.20.020.035.00.000</t>
  </si>
  <si>
    <t>AA0170</t>
  </si>
  <si>
    <t>Contributi da altri enti pubblici (extra fondo) - Altro</t>
  </si>
  <si>
    <t>4.10.10.20.020.040.00.000</t>
  </si>
  <si>
    <t>AA0160</t>
  </si>
  <si>
    <t>Contributi obbligatori L. 210/92 (extra fondo) - Vincolati</t>
  </si>
  <si>
    <t>4.10.10.20.030.010.00.000</t>
  </si>
  <si>
    <t>CONS</t>
  </si>
  <si>
    <t>AA0120</t>
  </si>
  <si>
    <t>A.1.b.5</t>
  </si>
  <si>
    <t>Contributi da ATS/ASST/Fondazioni della Regione (extra fondo) - Vincolati</t>
  </si>
  <si>
    <t>4.10.10.20.030.020.00.000</t>
  </si>
  <si>
    <t>AA0130</t>
  </si>
  <si>
    <t xml:space="preserve">Contributi da ATS/ASST/Fondazioni della Regione (extra fondo) - Altro </t>
  </si>
  <si>
    <t>4.10.10.20.200.010.00.000</t>
  </si>
  <si>
    <t>AA0190</t>
  </si>
  <si>
    <t>A.1.c.1</t>
  </si>
  <si>
    <t>Contributi per la ricerca corrente da Ministero</t>
  </si>
  <si>
    <t>4.10.10.20.200.015.00.000</t>
  </si>
  <si>
    <t>AA0210</t>
  </si>
  <si>
    <t>A.1.c.3</t>
  </si>
  <si>
    <t>Contributi per la ricerca corrente da Regione - Vincolati</t>
  </si>
  <si>
    <t>4.10.10.20.200.020.00.000</t>
  </si>
  <si>
    <t>Contributi per la ricerca corrente da altri enti pubblici - Vincolati</t>
  </si>
  <si>
    <t>4.10.10.20.200.110.00.000</t>
  </si>
  <si>
    <t>AA0200</t>
  </si>
  <si>
    <t>A.1.c.2</t>
  </si>
  <si>
    <t>Contributi per la ricerca finalizzata da Ministero</t>
  </si>
  <si>
    <t>4.10.10.20.200.115.00.000</t>
  </si>
  <si>
    <t>Contributi per la ricerca finalizzata da Regione - Vincolati</t>
  </si>
  <si>
    <t>4.10.10.20.200.120.00.000</t>
  </si>
  <si>
    <t>Contributi per la ricerca finalizzata da altri enti pubblici - Vincolati</t>
  </si>
  <si>
    <t>4.10.10.20.600.010.00.000</t>
  </si>
  <si>
    <t xml:space="preserve">Fondo sociale regionale parte corrente - risorse per ambiti distrettuali </t>
  </si>
  <si>
    <t>4.10.10.20.600.020.00.000</t>
  </si>
  <si>
    <t>Fondo sociale regionale parte corrente - quota per gestione amministrativa</t>
  </si>
  <si>
    <t>4.10.10.20.600.030.00.000</t>
  </si>
  <si>
    <t>Quota fondo sociale regionale parte corrente</t>
  </si>
  <si>
    <t>4.10.10.20.600.040.00.000</t>
  </si>
  <si>
    <t>Contributi da Regione per mantenimento sviluppo servizi socio  assistenziali</t>
  </si>
  <si>
    <t>4.10.10.20.600.050.00.000</t>
  </si>
  <si>
    <t>Contributi da Regione per esercizio funzioni di vigilanza</t>
  </si>
  <si>
    <t>4.10.10.20.600.060.00.000</t>
  </si>
  <si>
    <t>Contributi da Regione per funzioni trasferite ai Comuni in materia di autorizzazione al funzionamento e accreditamento</t>
  </si>
  <si>
    <t>4.10.10.20.600.070.00.000</t>
  </si>
  <si>
    <t>Altri contributi da Regione (Bilancio sociale)</t>
  </si>
  <si>
    <t>4.10.10.20.600.110.00.000</t>
  </si>
  <si>
    <t>Fondo nazionale per le politiche sociali - risorse per ambiti distrettuali</t>
  </si>
  <si>
    <t>4.10.10.20.600.120.00.000</t>
  </si>
  <si>
    <t>Fondo nazionale per le politiche sociali - quota per gestione amministrativa</t>
  </si>
  <si>
    <t>4.10.10.20.600.130.00.000</t>
  </si>
  <si>
    <t>Fondo nazionale per le politiche sociali - risorse per la realizzazione del sistema integrato di interventi e servizi sociali (quota indistinta)</t>
  </si>
  <si>
    <t>4.10.10.20.600.140.00.000</t>
  </si>
  <si>
    <t>Fondo nazionale per le politiche sociali - risorse finalizzate leggi di settore</t>
  </si>
  <si>
    <t>4.10.10.20.600.145.00.000</t>
  </si>
  <si>
    <t>Fondo nazionale per le non autosufficienze - risorse per ambiti distrettuali</t>
  </si>
  <si>
    <t>4.10.10.20.600.148.00.000</t>
  </si>
  <si>
    <t>Fondo nazionale per le non autosufficienze - risorse ATS</t>
  </si>
  <si>
    <t>4.10.10.20.600.150.00.000</t>
  </si>
  <si>
    <t>Contributi statali vincolati per servizi socio assistenziali</t>
  </si>
  <si>
    <t>4.10.10.20.600.210.00.000</t>
  </si>
  <si>
    <t>Contributi da Comuni per attività socio assistenziali</t>
  </si>
  <si>
    <t>4.10.10.20.600.310.00.000</t>
  </si>
  <si>
    <t>Contributi da Province per servizi socio assistenziali</t>
  </si>
  <si>
    <t>4.10.10.20.600.320.00.000</t>
  </si>
  <si>
    <t>Fondo nazionale per la famiglia - risorse per ambiti distrettuali</t>
  </si>
  <si>
    <t>4.10.10.30.000.000.00.000</t>
  </si>
  <si>
    <t>A.1.C) Contributi c/esercizio da enti privati - Totale</t>
  </si>
  <si>
    <t>4.10.10.30.010.000.00.000</t>
  </si>
  <si>
    <t>AA0230</t>
  </si>
  <si>
    <t>A.1.d</t>
  </si>
  <si>
    <t>Contributi da persone giuridiche private - Vincolati</t>
  </si>
  <si>
    <t>4.10.10.30.020.000.00.000</t>
  </si>
  <si>
    <t>Contributi da persone fisiche private - Vincolati</t>
  </si>
  <si>
    <t>4.10.10.30.030.000.00.000</t>
  </si>
  <si>
    <t xml:space="preserve">Contributo del Tesoriere - Indistinto </t>
  </si>
  <si>
    <t>4.10.10.30.080.000.00.000</t>
  </si>
  <si>
    <t>Altri contributi da privati - Indistinto</t>
  </si>
  <si>
    <t>4.10.10.30.210.000.00.000</t>
  </si>
  <si>
    <t>AA0220</t>
  </si>
  <si>
    <t>A.1.c.4</t>
  </si>
  <si>
    <t>Contributi per la ricerca corrente da soggetti privati - Vincolati</t>
  </si>
  <si>
    <t>4.10.10.30.230.000.00.000</t>
  </si>
  <si>
    <t>Contributi per la ricerca finalizzata da soggetti privati - Vincolati</t>
  </si>
  <si>
    <t>4.10.11.00.000.000.00.000</t>
  </si>
  <si>
    <t>A.1a) Rettifica contributi c/esercizio per destinazione ad investimenti - Totale</t>
  </si>
  <si>
    <t>4.10.11.10.000.000.00.000</t>
  </si>
  <si>
    <t>A.1a.A) Rettifica contributi c/esercizio per destinazione ad investimenti - Totale</t>
  </si>
  <si>
    <t>4.10.11.10.010.000.00.000</t>
  </si>
  <si>
    <t>AA0250</t>
  </si>
  <si>
    <t>A2</t>
  </si>
  <si>
    <t>Rettifica contributi c/esercizio per destinazione ad investimenti - Contributi da Regione per quota F.S. Regionale</t>
  </si>
  <si>
    <t>4.10.11.10.015.000.00.000</t>
  </si>
  <si>
    <t>Rettifica contributi c/esercizio per destinazione ad investimenti - Contributi da ATS/ASST/Fondazioni della Regione</t>
  </si>
  <si>
    <t>4.10.11.10.020.000.00.000</t>
  </si>
  <si>
    <t>AA0260</t>
  </si>
  <si>
    <t>Rettifica contributi c/esercizio per destinazione ad investimenti - altri contributi</t>
  </si>
  <si>
    <t>4.10.12.00.000.000.00.000</t>
  </si>
  <si>
    <t>A.1b) Utilizzo fondi per quote inutilizzate contributi vincolati di esercizi precedenti - Totale</t>
  </si>
  <si>
    <t>4.10.12.10.000.000.00.000</t>
  </si>
  <si>
    <t>A.1b.A) Utilizzo fondi per quote inutilizzate contributi vincolati di esercizi precedenti - Totale</t>
  </si>
  <si>
    <t>4.10.12.10.010.000.00.000</t>
  </si>
  <si>
    <t>AA0280</t>
  </si>
  <si>
    <t>A3</t>
  </si>
  <si>
    <t>Utilizzo fondi per quote inutilizzati contributi vincolati esercizi precedenti da Regione per quota FSR Vincolato</t>
  </si>
  <si>
    <t>4.10.12.10.012.000.00.000</t>
  </si>
  <si>
    <t>Utilizzo fondi per quote inutilizzati contributi esercizi precedenti da Regione per quota FSR indistinto</t>
  </si>
  <si>
    <t>4.10.12.10.013.000.00.000</t>
  </si>
  <si>
    <t>Utilizzo fondi per quote inutilizzate finanziamento di parte corrente per servizi socio-sanitari (ASSI) da contributi esercizi precedenti da Regione - quota FSR indistinto</t>
  </si>
  <si>
    <t>4.10.12.10.015.000.00.000</t>
  </si>
  <si>
    <t>Utilizzo fondi per quote inutilizzati contributi vincolati esercizi precedenti da ATS/ASST/Fondazioni per quota FSR Vincolato</t>
  </si>
  <si>
    <t>4.10.12.10.018.000.00.000</t>
  </si>
  <si>
    <t>Utilizzo fondi per quote inutilizzati contributi  esercizi precedenti da ATS/ASST/Fondazioni per quota FSR indistinto</t>
  </si>
  <si>
    <t>4.10.12.10.020.000.00.000</t>
  </si>
  <si>
    <t>AA0290</t>
  </si>
  <si>
    <t>Utilizzo fondi per quote inutilizzati contributi vincolati esercizi precedenti da soggetti pubblici (extra fondo) Vincolati</t>
  </si>
  <si>
    <t>4.10.12.10.025.000.00.000</t>
  </si>
  <si>
    <t>Utilizzo fondi per quote inutilizzati per servizi socio sanitari (ASSI) di contributi  esercizi precedenti da Regione (extra fondo)</t>
  </si>
  <si>
    <t>4.10.12.10.030.000.00.000</t>
  </si>
  <si>
    <t>AA0300</t>
  </si>
  <si>
    <t>Utilizzo fondi per quote inutilizzate contributi vincolati esercizi precedenti  per ricerca da Ministero</t>
  </si>
  <si>
    <t>4.10.12.10.040.000.00.000</t>
  </si>
  <si>
    <t>Utilizzo fondi per quote inutilizzate contributi vincolati esercizi precedenti  per ricerca da Regione</t>
  </si>
  <si>
    <t>4.10.12.10.045.000.00.000</t>
  </si>
  <si>
    <t>Utilizzo fondi per quote inutilizzate contributi vincolati esercizi precedenti  per ricerca da ATS/ASST/Fondazioni</t>
  </si>
  <si>
    <t>4.10.12.10.050.000.00.000</t>
  </si>
  <si>
    <t>Utilizzo fondi per quote inutilizzate contributi vincolati esercizi precedenti  per ricerca da altri Enti Pubblici</t>
  </si>
  <si>
    <t>4.10.12.10.055.000.00.000</t>
  </si>
  <si>
    <t>AA0310</t>
  </si>
  <si>
    <t>Utilizzo fondi per quote inutilizzate contributi vincolati esercizi precedenti da privati (altro)</t>
  </si>
  <si>
    <t>4.10.12.10.060.000.00.000</t>
  </si>
  <si>
    <t>Utilizzo fondi per quote inutilizzate contributi vincolati esercizi precedenti  per ricerca da privati</t>
  </si>
  <si>
    <t>4.10.20.00.000.000.00.000</t>
  </si>
  <si>
    <t>A.2) Proventi e ricavi diversi - Totale</t>
  </si>
  <si>
    <t>4.10.20.10.000.000.00.000</t>
  </si>
  <si>
    <t>A.2.A) Ricavi per prestazioni sanitarie e sociosanitarie a rilevanza sanitaria - Totale</t>
  </si>
  <si>
    <t>4.10.20.10.010.010.00.000</t>
  </si>
  <si>
    <t>AA0350</t>
  </si>
  <si>
    <t>ASLR10</t>
  </si>
  <si>
    <t>AOIR01</t>
  </si>
  <si>
    <t>A.4.a</t>
  </si>
  <si>
    <t>ricavi per prestazioni drg per la ATS di appartenza</t>
  </si>
  <si>
    <t>4.10.20.10.010.020.00.000</t>
  </si>
  <si>
    <t>ricavi per prestazioni drg per altre ATS lombarde</t>
  </si>
  <si>
    <t>4.10.20.10.010.050.00.000</t>
  </si>
  <si>
    <t>MOB</t>
  </si>
  <si>
    <t>AA0460</t>
  </si>
  <si>
    <t>ricavi per prestazioni drg extraregionale (Mobilità attiva in compensazione)</t>
  </si>
  <si>
    <t>4.10.20.10.010.070.00.000</t>
  </si>
  <si>
    <t>ricavi per prestazioni drg relativo agli stranieri</t>
  </si>
  <si>
    <t>4.10.20.10.010.070.01.000</t>
  </si>
  <si>
    <t>AA0440</t>
  </si>
  <si>
    <t>ricavi per prestazioni drg relativo agli stranieri - codice onere - 7</t>
  </si>
  <si>
    <t>4.10.20.10.010.070.02.000</t>
  </si>
  <si>
    <t>ricavi per prestazioni drg relativo agli stranieri - codice onere - 9</t>
  </si>
  <si>
    <t>4.10.20.10.010.070.03.000</t>
  </si>
  <si>
    <t>ricavi per prestazioni drg relativo agli stranieri - codice onere - CSCS</t>
  </si>
  <si>
    <t>4.10.20.10.020.010.00.000</t>
  </si>
  <si>
    <t>AA0360</t>
  </si>
  <si>
    <t>AOIR03</t>
  </si>
  <si>
    <t>ricavi per prestazioni attivita' ambulatoriale per la ATS di appartenenza</t>
  </si>
  <si>
    <t>4.10.20.10.020.020.00.000</t>
  </si>
  <si>
    <t>ricavi per prestazioni attivita' ambulatoriale per altre ATS lombarde</t>
  </si>
  <si>
    <t>4.10.20.10.020.050.00.000</t>
  </si>
  <si>
    <t>AA0470</t>
  </si>
  <si>
    <t>ricavi per prestazioni attivita' ambulatoriale per extra regione (Mobilità attiva in compensazione)</t>
  </si>
  <si>
    <t>4.10.20.10.020.070.00.000</t>
  </si>
  <si>
    <t>ricavi per prestazioni attivita' ambulatoriale per stranieri</t>
  </si>
  <si>
    <t>4.10.20.10.020.070.01.000</t>
  </si>
  <si>
    <t>ricavi per prestazioni attivita' ambulatoriale per stranieri - codice onere - 7</t>
  </si>
  <si>
    <t>4.10.20.10.020.070.02.000</t>
  </si>
  <si>
    <t>ricavi per prestazioni attivita' ambulatoriale per stranieri - codice onere - 9</t>
  </si>
  <si>
    <t>4.10.20.10.020.070.03.000</t>
  </si>
  <si>
    <t>ricavi per prestazioni attivita' ambulatoriale per stranieri - codice onere - CSCS</t>
  </si>
  <si>
    <t>4.10.20.10.020.075.00.000</t>
  </si>
  <si>
    <t>ricavi per prestazioni attivita' ambulatoriale per carcerati</t>
  </si>
  <si>
    <t>4.10.20.10.020.110.00.000</t>
  </si>
  <si>
    <t>AOIR05</t>
  </si>
  <si>
    <t>ricavi per prestazioni di "screening" ATS di appartenenza</t>
  </si>
  <si>
    <t>4.10.20.10.020.120.00.000</t>
  </si>
  <si>
    <t>ricavi per prestazioni di "screening" altre ATS della regione</t>
  </si>
  <si>
    <t>4.10.20.10.020.150.00.000</t>
  </si>
  <si>
    <t>ricavi per prestazioni di "screening" per extra regione (Mobilità attiva in compensazione)</t>
  </si>
  <si>
    <t>4.10.20.10.020.170.00.000</t>
  </si>
  <si>
    <t>ricavi per prestazioni di "screening" per stranieri</t>
  </si>
  <si>
    <t>4.10.20.10.020.210.00.000</t>
  </si>
  <si>
    <t>AOIR04</t>
  </si>
  <si>
    <t>ricavi per Neuro-psichiatria Infantile (Uonpia) per la ATS di appartenenza</t>
  </si>
  <si>
    <t>4.10.20.10.020.220.00.000</t>
  </si>
  <si>
    <t>ricavi per Neuro-psichiatria Infantile (Uonpia) per altre ATS lombarde</t>
  </si>
  <si>
    <t>4.10.20.10.020.250.00.000</t>
  </si>
  <si>
    <t>ricavi per Neuro-psichiatria Infantile (Uonpia) per Extraregione (Mobilità attiva in compensazione)</t>
  </si>
  <si>
    <t>4.10.20.10.020.270.00.000</t>
  </si>
  <si>
    <t>ricavi per Neuro-psichiatria Infantile (Uonpia) per Stranieri</t>
  </si>
  <si>
    <t>4.10.20.10.020.270.01.000</t>
  </si>
  <si>
    <t>ricavi per Neuro-psichiatria Infantile (Uonpia) per Stranieri - codice onere - 7</t>
  </si>
  <si>
    <t>4.10.20.10.020.270.02.000</t>
  </si>
  <si>
    <t>ricavi per Neuro-psichiatria Infantile (Uonpia) per Stranieri - codice onere - 9</t>
  </si>
  <si>
    <t>4.10.20.10.020.270.03.000</t>
  </si>
  <si>
    <t>ricavi per Neuro-psichiatria Infantile (Uonpia) per Stranieri - codice onere - CSCS</t>
  </si>
  <si>
    <t>4.10.20.10.030.010.00.000</t>
  </si>
  <si>
    <t>AA0370</t>
  </si>
  <si>
    <t>AOIR08</t>
  </si>
  <si>
    <t>ricavi per attivita' di psichiatria (circ. 46/san)  per la ATS di appartenenza</t>
  </si>
  <si>
    <t>4.10.20.10.030.020.00.000</t>
  </si>
  <si>
    <t>ricavi per attivita' di psichiatria (circ. 46/san) per altre ATS lombarde</t>
  </si>
  <si>
    <t>4.10.20.10.030.050.00.000</t>
  </si>
  <si>
    <t>AA0480</t>
  </si>
  <si>
    <t>ricavi per attivita' di psichiatria (circ. 46/san) per Extraregione (Mobilità non soggetta a compensazione)</t>
  </si>
  <si>
    <t>4.10.20.10.030.070.00.000</t>
  </si>
  <si>
    <t>ricavi per attivita' di psichiatria (circ. 46/san) stranieri</t>
  </si>
  <si>
    <t>4.10.20.10.040.010.00.000</t>
  </si>
  <si>
    <t>AOIR09</t>
  </si>
  <si>
    <t>ricavi per farmaci File F per la ATS di appartenenza</t>
  </si>
  <si>
    <t>4.10.20.10.040.010.01.000</t>
  </si>
  <si>
    <t>AA0380</t>
  </si>
  <si>
    <t>ricavi per farmaci File F (escluso HCV) per la ATS di appartenenza</t>
  </si>
  <si>
    <t>4.10.20.10.040.010.02.000</t>
  </si>
  <si>
    <t>ricavi per farmaci HCV per la ATS di appartenenza</t>
  </si>
  <si>
    <t>4.10.20.10.040.020.00.000</t>
  </si>
  <si>
    <t>ricavi per farmaci File F per altre ATS lombarde</t>
  </si>
  <si>
    <t>4.10.20.10.040.020.01.000</t>
  </si>
  <si>
    <t>ricavi per farmaci File F (escluso HCV) per altre ATS lombarde</t>
  </si>
  <si>
    <t>4.10.20.10.040.020.02.000</t>
  </si>
  <si>
    <t>ricavi per farmaci HCV per altre ATS lombarde</t>
  </si>
  <si>
    <t>4.10.20.10.040.050.00.000</t>
  </si>
  <si>
    <t>ricavi per farmaci File F per Extraregione (Mobilità attiva in compensazione)</t>
  </si>
  <si>
    <t>4.10.20.10.040.050.01.000</t>
  </si>
  <si>
    <t>AA0490</t>
  </si>
  <si>
    <t>ricavi per farmaci File F (escluso HCV) per Extraregione (Mobilità attiva in compensazione)</t>
  </si>
  <si>
    <t>4.10.20.10.040.050.02.000</t>
  </si>
  <si>
    <t>ricavi per farmaci HCV per Extraregione (Mobilità attiva in compensazione)</t>
  </si>
  <si>
    <t>4.10.20.10.040.070.00.000</t>
  </si>
  <si>
    <t>ricavi per i farmaci File F per stranieri</t>
  </si>
  <si>
    <t>4.10.20.10.040.070.01.000</t>
  </si>
  <si>
    <t>ricavi per i farmaci File F (escluso HCV) per stranieri</t>
  </si>
  <si>
    <t>4.10.20.10.040.070.02.000</t>
  </si>
  <si>
    <t>ricavi per i farmaci HCV per stranieri</t>
  </si>
  <si>
    <t>4.10.20.10.040.080.00.000</t>
  </si>
  <si>
    <t>ricavi per i farmaci File F per carcerati (per conto Istituti penitenziari)</t>
  </si>
  <si>
    <t>4.10.20.10.040.080.01.000</t>
  </si>
  <si>
    <t>ricavi per i farmaci File F (escluso HCV) per carcerati (per conto Istituti penitenziari)</t>
  </si>
  <si>
    <t>4.10.20.10.040.080.02.000</t>
  </si>
  <si>
    <t>ricavi per i farmaci HCV per carcerati (per conto Istituti penitenziari)</t>
  </si>
  <si>
    <t>4.10.20.10.050.010.00.000</t>
  </si>
  <si>
    <t>ASLR13</t>
  </si>
  <si>
    <t>AOIR15</t>
  </si>
  <si>
    <t>ricavi per farmaci erogati in "Doppio Canale" per ATS di appartenenza</t>
  </si>
  <si>
    <t>4.10.20.10.050.020.00.000</t>
  </si>
  <si>
    <t>ricavi per farmaci erogati in "Doppio Canale" per altre ATS lombarde</t>
  </si>
  <si>
    <t>4.10.20.10.050.050.00.000</t>
  </si>
  <si>
    <t>ricavi per farmaci erogati in "Doppio Canale" per Extraregione (Mobilità attiva in compensazione)</t>
  </si>
  <si>
    <t>4.10.20.10.050.070.00.000</t>
  </si>
  <si>
    <t>ricavi per farmaci erogati in "Doppio Canale" per stranieri</t>
  </si>
  <si>
    <t>4.10.20.10.060.010.00.000</t>
  </si>
  <si>
    <t>ricavi per farmaci erogati in "Primo ciclo" per ATS di appartenenza</t>
  </si>
  <si>
    <t>4.10.20.10.060.020.00.000</t>
  </si>
  <si>
    <t>ricavi per farmaci erogati in "Primo ciclo" per altre ATS lombarde</t>
  </si>
  <si>
    <t>4.10.20.10.060.050.00.000</t>
  </si>
  <si>
    <t>ricavi per farmaci erogati in "Primo ciclo" per Extraregione (Mobilità attiva in compensazione)</t>
  </si>
  <si>
    <t>4.10.20.10.060.070.00.000</t>
  </si>
  <si>
    <t>ricavi per farmaci erogati in "Primo ciclo" per stranieri</t>
  </si>
  <si>
    <t>4.10.20.10.100.010.00.000</t>
  </si>
  <si>
    <t>AA0390</t>
  </si>
  <si>
    <t>Prestazioni di servizi MMG, PLS, Continuità assistenziale per ATS di appartenenza</t>
  </si>
  <si>
    <t>4.10.20.10.100.020.00.000</t>
  </si>
  <si>
    <t>Prestazioni di servizi MMG, PLS, Continuità assistenziale per altre ATS lombarde</t>
  </si>
  <si>
    <t>4.10.20.10.110.010.00.000</t>
  </si>
  <si>
    <t>AA0400</t>
  </si>
  <si>
    <t>Prestazioni servizi farmaceutica convenzionata per ATS di appartenenza</t>
  </si>
  <si>
    <t>4.10.20.10.110.020.00.000</t>
  </si>
  <si>
    <t>Prestazioni servizi farmaceutica convenzionata per altre ATS lombarde</t>
  </si>
  <si>
    <t>4.10.20.10.120.010.00.000</t>
  </si>
  <si>
    <t>AA0410</t>
  </si>
  <si>
    <t>Prestazioni termali per ATS di appartenenza</t>
  </si>
  <si>
    <t>4.10.20.10.120.020.00.000</t>
  </si>
  <si>
    <t>Prestazioni termali per altre ATS lombarde</t>
  </si>
  <si>
    <t>4.10.20.10.130.010.00.000</t>
  </si>
  <si>
    <t>AA0420</t>
  </si>
  <si>
    <t>Prestazioni di trasporto ambulanze ed elisoccorso per ATS di appartenenza</t>
  </si>
  <si>
    <t>4.10.20.10.130.020.00.000</t>
  </si>
  <si>
    <t>Prestazioni di trasporto ambulanze ed elisoccorso per  ATS/ASST/Irccs della Regione</t>
  </si>
  <si>
    <t>4.10.20.10.130.050.00.000</t>
  </si>
  <si>
    <t>AA0530</t>
  </si>
  <si>
    <t>Prestazioni di trasporto ambulanze ed elisoccorso Fuori regione (Mobilità attiva in compensazione)</t>
  </si>
  <si>
    <t>4.10.20.10.190.010.00.000</t>
  </si>
  <si>
    <t>AA0430</t>
  </si>
  <si>
    <t>Altre prestazioni sanitarie v/ATS di appartenenza</t>
  </si>
  <si>
    <t>4.10.20.10.190.020.00.000</t>
  </si>
  <si>
    <t>Altre prestazioni sanitarie verso altre ATS/ASST/Fondazioni lombardi</t>
  </si>
  <si>
    <t>4.10.20.10.190.030.00.000</t>
  </si>
  <si>
    <t>Altre prestazioni sanitarie ad altri soggetti pubblici</t>
  </si>
  <si>
    <t>4.10.20.10.190.050.00.000</t>
  </si>
  <si>
    <t>AA0540</t>
  </si>
  <si>
    <t>ASLR08</t>
  </si>
  <si>
    <t>Altre prestazioni sanitarie a soggetti pubblici extraregione (soggette a compensazione)</t>
  </si>
  <si>
    <t>4.10.20.10.190.055.00.000</t>
  </si>
  <si>
    <t>AA0590</t>
  </si>
  <si>
    <t>AOIR06</t>
  </si>
  <si>
    <t>Altre prestazioni sanitarie a soggetti pubblici extraregione (non in compensazione)</t>
  </si>
  <si>
    <t>4.10.20.10.200.010.00.000</t>
  </si>
  <si>
    <t>Altre prestazioni socio sanitarie per ATS di appartenenza</t>
  </si>
  <si>
    <t>4.10.20.10.200.015.00.000</t>
  </si>
  <si>
    <t>Ricavi per Voucher socio-sanitari ATS della Regione</t>
  </si>
  <si>
    <t>4.10.20.10.200.020.00.000</t>
  </si>
  <si>
    <t>Altre prestazioni socio sanitarie verso altre ATS/ASST/Fondazioni lombardi</t>
  </si>
  <si>
    <t>4.10.20.10.200.030.00.000</t>
  </si>
  <si>
    <t>Altre prestazioni socio sanitarie ad altri soggetti pubblici</t>
  </si>
  <si>
    <t>4.10.20.10.200.055.00.000</t>
  </si>
  <si>
    <t>Altre prestazioni socio sanitarie Extraregione (non soggette a compensazione)</t>
  </si>
  <si>
    <t>4.10.20.10.210.010.00.000</t>
  </si>
  <si>
    <t>AA0580</t>
  </si>
  <si>
    <t>Prestazioni di assistenza riabilitativa non soggetta a compensazione Extraregionale</t>
  </si>
  <si>
    <t>4.10.20.10.300.010.00.000</t>
  </si>
  <si>
    <t>Ricavi per consulenza sanitaria per ATS di appartenenza</t>
  </si>
  <si>
    <t>4.10.20.10.300.020.00.000</t>
  </si>
  <si>
    <t>Ricavi per consulenza sanitaria v/altre ATS-ASST-Fondazioni della Regione</t>
  </si>
  <si>
    <t>4.10.20.10.300.030.00.000</t>
  </si>
  <si>
    <t>A.4.c</t>
  </si>
  <si>
    <t>Ricavi per consulenza sanitaria ad altri soggetti pubblici</t>
  </si>
  <si>
    <t>4.10.20.10.300.055.00.000</t>
  </si>
  <si>
    <t>Ricavi per consulenza sanitaria ad altri soggetti pubblici Extraregione (non soggette a compensazione)</t>
  </si>
  <si>
    <t>4.10.20.10.300.060.00.000</t>
  </si>
  <si>
    <t>AA0660</t>
  </si>
  <si>
    <t>Ricavi per consulenza sanitaria a privati</t>
  </si>
  <si>
    <t>4.10.20.10.400.010.00.000</t>
  </si>
  <si>
    <t>Ricavi per prestazioni sanitarie erogate a soggetti privati</t>
  </si>
  <si>
    <t>4.10.20.10.400.110.00.000</t>
  </si>
  <si>
    <t>Ricavi per prestazioni socio sanitarie a soggetti privati</t>
  </si>
  <si>
    <t>4.10.20.10.500.010.00.000</t>
  </si>
  <si>
    <t>AA0680</t>
  </si>
  <si>
    <t>ASLR09</t>
  </si>
  <si>
    <t>AOIR07</t>
  </si>
  <si>
    <t>A.4.b</t>
  </si>
  <si>
    <t>Ricavi per libera professione ex art. 55 c.1 lett. a) - b)  Ccnl - (Area ospedaliera)</t>
  </si>
  <si>
    <t>4.10.20.10.500.020.00.000</t>
  </si>
  <si>
    <t>AA0690</t>
  </si>
  <si>
    <t>Ricavi per libera professione ex art. 55 c.1 lett. a) - b)  Ccnl - (Area specialistica)</t>
  </si>
  <si>
    <t>4.10.20.10.500.030.00.000</t>
  </si>
  <si>
    <t>AA0700</t>
  </si>
  <si>
    <t>Ricavi per libera professione ex art. 55 c.1 lett. a) - b)  Ccnl - (Area sanità pubblica)</t>
  </si>
  <si>
    <t>4.10.20.10.500.110.00.000</t>
  </si>
  <si>
    <t>AA0710</t>
  </si>
  <si>
    <t>Ricavi per servizi di consulenza sanitaria in area pagamento (art. 55 c.1 lett. c) d)  ed ex art. 57-58 CCNL)</t>
  </si>
  <si>
    <t>4.10.20.10.500.120.00.000</t>
  </si>
  <si>
    <t>AA0720</t>
  </si>
  <si>
    <t>Ricavi per servizi di consulenza sanitaria in area pagamento (art. 55 c.1 lett. c) d)  ed ex art. 57-58 CCNL) verso ATS-ASST-Fondazioni della Regione</t>
  </si>
  <si>
    <t>4.10.20.10.500.210.00.000</t>
  </si>
  <si>
    <t>AA0730</t>
  </si>
  <si>
    <t>Ricavi per prestazioni sanitarie intramoenia - Altro</t>
  </si>
  <si>
    <t>4.10.20.10.500.220.00.000</t>
  </si>
  <si>
    <t>AA0740</t>
  </si>
  <si>
    <t>Ricavi per prestazioni sanitarie intramoenia - Altro verso ATS-ASST-Fondazioni della Regione</t>
  </si>
  <si>
    <t>4.10.20.10.600.110.00.000</t>
  </si>
  <si>
    <t>Ricavi di ATS per attività di prevenzione e sicurezza ambiente di lavoro - certificazioni</t>
  </si>
  <si>
    <t>4.10.20.10.600.120.00.000</t>
  </si>
  <si>
    <t>Ricavi di ATS per attività di prevenzione e sicurezza ambiente di lavoro - sanzioni</t>
  </si>
  <si>
    <t>4.10.20.10.600.210.00.000</t>
  </si>
  <si>
    <t>Ricavi di ATS per attività di igiene pubblica ed ambientale - certificazioni</t>
  </si>
  <si>
    <t>4.10.20.10.600.220.00.000</t>
  </si>
  <si>
    <t>Ricavi di ATS per attività di igiene pubblica ed ambientale - sanzioni</t>
  </si>
  <si>
    <t>4.10.20.10.600.310.00.000</t>
  </si>
  <si>
    <t>Ricavi di ATS per attività nel campo igiene degli alimenti - certificazioni</t>
  </si>
  <si>
    <t>4.10.20.10.600.320.00.000</t>
  </si>
  <si>
    <t>Ricavi di ATS per attività nel campo igiene degli alimenti - sanzioni</t>
  </si>
  <si>
    <t>4.10.20.10.600.410.00.000</t>
  </si>
  <si>
    <t>Ricavi di ATS attività veterinaria da privato - certificazioni</t>
  </si>
  <si>
    <t>4.10.20.10.600.420.00.000</t>
  </si>
  <si>
    <t>Ricavi di ATS attività veterinaria da privato - sanzioni</t>
  </si>
  <si>
    <t>4.10.20.10.600.450.00.000</t>
  </si>
  <si>
    <t>Ricavi di ATS attività veterinaria da pubblico</t>
  </si>
  <si>
    <t>4.10.20.10.600.800.00.000</t>
  </si>
  <si>
    <t>Ricavi di ATS per attività di prevenzione, salute ambiente di lavoro, igiene pubblica ed ambientale verso ATS/ASST/Fondazioni della Regione</t>
  </si>
  <si>
    <t>4.10.20.10.650.010.00.000</t>
  </si>
  <si>
    <t>Ricavi di ATS per sanzioni amministrative art. 12-bis, L.R. 31/1997 - a soggetti privati</t>
  </si>
  <si>
    <t>4.10.20.10.650.020.00.000</t>
  </si>
  <si>
    <t>Ricavi di ATS per sanzioni amministrative art. 12-bis, L.R. 31/1997 ATS/ASST/Fondazioni della Regione</t>
  </si>
  <si>
    <t>4.10.20.10.800.010.00.000</t>
  </si>
  <si>
    <t>Altri ricavi propri di ATS - a soggetti privati</t>
  </si>
  <si>
    <t>4.10.20.10.010.900.00.000</t>
  </si>
  <si>
    <t>AA0500</t>
  </si>
  <si>
    <t>INPUTREG</t>
  </si>
  <si>
    <t>R_MOB_A_PR</t>
  </si>
  <si>
    <t>REGIONE: Prestazioni di servizi MMG, PLS, Continuità assistenziale Fuori regione (Mobilità attiva in compensazione)</t>
  </si>
  <si>
    <t>4.10.20.10.020.900.00.000</t>
  </si>
  <si>
    <t>AA0510</t>
  </si>
  <si>
    <t>REGIONE: Prestazioni servizi farmaceutica convenzionata Fuori regione (Mobilità attiva in compensazione)</t>
  </si>
  <si>
    <t>4.10.20.10.040.900.00.000</t>
  </si>
  <si>
    <t>AA0520</t>
  </si>
  <si>
    <t>REGIONE: Prestazioni termali Fuori regione (Mobilità attiva in compensazione)</t>
  </si>
  <si>
    <t>4.10.20.10.100.900.00.000</t>
  </si>
  <si>
    <t>AA0600</t>
  </si>
  <si>
    <t>R_MOB_I</t>
  </si>
  <si>
    <t>REGIONE: Altre prestazioni sanitarie - Mobilità attiva internazionale</t>
  </si>
  <si>
    <t>4.10.20.10.100.900.10.000</t>
  </si>
  <si>
    <t>Ricoveri Ricavi - Mobilità attiva internazionale</t>
  </si>
  <si>
    <t>4.10.20.10.100.900.20.000</t>
  </si>
  <si>
    <t>Ambulatoriale Ricavi - Mobilità attiva internazionale</t>
  </si>
  <si>
    <t>4.10.20.10.100.900.30.000</t>
  </si>
  <si>
    <t>Altre prestazioni sanitarie Ricavi  - Mobilità attiva internazionale</t>
  </si>
  <si>
    <t>4.10.20.10.110.900.00.000</t>
  </si>
  <si>
    <t>AA0620</t>
  </si>
  <si>
    <t>REGIONE: Prestazioni di ricovero da privati verso residenti extraregione in compensazione (mobilità attiva)</t>
  </si>
  <si>
    <t>4.10.20.10.120.900.00.000</t>
  </si>
  <si>
    <t>AA0630</t>
  </si>
  <si>
    <t>REGIONE: Prestazioni ambulatoriali da privati verso residenti extraregione in compensazione (mobilità attiva)</t>
  </si>
  <si>
    <t>4.10.20.10.190.900.00.000</t>
  </si>
  <si>
    <t>AA0640</t>
  </si>
  <si>
    <t>REGIONE: Prestazioni di File F da privati verso residenti extraregione in compensazione (mobilità attiva)</t>
  </si>
  <si>
    <t>4.10.20.10.200.900.00.000</t>
  </si>
  <si>
    <t>AA0650</t>
  </si>
  <si>
    <t>REGIONE: Altre prestazioni sanitarie erogate da privati verso residenti extraregione in compensazione (mobilità attiva)</t>
  </si>
  <si>
    <t>4.10.20.20.000.000.00.000</t>
  </si>
  <si>
    <t>A.2.B) Ricavi per prestazioni non sanitarie - Totale</t>
  </si>
  <si>
    <t>4.10.20.20.010.010.00.000</t>
  </si>
  <si>
    <t>AA1070</t>
  </si>
  <si>
    <t>A9</t>
  </si>
  <si>
    <t>Ricavi da differenza alberghiera</t>
  </si>
  <si>
    <t>4.10.20.20.020.010.00.000</t>
  </si>
  <si>
    <t>Buoni mensa</t>
  </si>
  <si>
    <t>4.10.20.20.030.010.00.000</t>
  </si>
  <si>
    <t>Proventi da sperimentazione farmaci</t>
  </si>
  <si>
    <t>4.10.20.20.040.010.00.000</t>
  </si>
  <si>
    <t>Proventi da Rilascio certificati e cartelle cliniche</t>
  </si>
  <si>
    <t>4.10.20.20.050.010.00.000</t>
  </si>
  <si>
    <t>Ricavi per formazione</t>
  </si>
  <si>
    <t>4.10.20.20.050.020.00.000</t>
  </si>
  <si>
    <t>AA0830</t>
  </si>
  <si>
    <t>Ricavi per formazione verso ATS/ASST/Fondazioni della Regione</t>
  </si>
  <si>
    <t>4.10.20.20.060.000.00.000</t>
  </si>
  <si>
    <t>Ricavi da sperimentazioni gestionali (art. 9-bis, D.Lgs. 502/92)</t>
  </si>
  <si>
    <t>4.10.20.20.080.010.00.000</t>
  </si>
  <si>
    <t>Altri ricavi per prestazioni non sanitarie verso ATS/ASST/Fondazioni della Regione</t>
  </si>
  <si>
    <t>4.10.20.20.080.030.00.000</t>
  </si>
  <si>
    <t>Altri ricavi per prestazioni non sanitarie verso altri enti pubblici</t>
  </si>
  <si>
    <t>4.10.20.20.080.080.00.000</t>
  </si>
  <si>
    <t>Altri ricavi per prestazioni non sanitarie verso privati</t>
  </si>
  <si>
    <t>4.10.20.30.000.000.00.000</t>
  </si>
  <si>
    <t>A.2.C) Altri proventi - Totale</t>
  </si>
  <si>
    <t>4.10.20.30.010.010.00.000</t>
  </si>
  <si>
    <t>AA1080</t>
  </si>
  <si>
    <t>Affitti attivi</t>
  </si>
  <si>
    <t>4.10.20.30.010.015.00.000</t>
  </si>
  <si>
    <t>Altri proventi da attività immobiliari</t>
  </si>
  <si>
    <t>4.10.20.30.010.020.00.000</t>
  </si>
  <si>
    <t>Altri proventi non sanitari</t>
  </si>
  <si>
    <t>4.10.20.30.080.010.00.000</t>
  </si>
  <si>
    <t>Altri proventi diversi verso ATS/ASST/Fondazioni della Regione</t>
  </si>
  <si>
    <t>4.10.20.30.080.030.00.000</t>
  </si>
  <si>
    <t>AA1090</t>
  </si>
  <si>
    <t>Altri proventi diversi verso altri enti pubblici</t>
  </si>
  <si>
    <t>4.10.20.30.080.080.00.000</t>
  </si>
  <si>
    <t>Altri proventi diversi verso privati</t>
  </si>
  <si>
    <t>4.10.30.00.000.000.00.000</t>
  </si>
  <si>
    <t>A.3) Concorsi, recuperi, rimborsi per attività tipiche - Totale</t>
  </si>
  <si>
    <t>4.10.30.10.000.000.00.000</t>
  </si>
  <si>
    <t>A.3.A) Rimborsi assicurativi - Totale</t>
  </si>
  <si>
    <t>4.10.30.10.010.000.00.000</t>
  </si>
  <si>
    <t>AA0760</t>
  </si>
  <si>
    <t>A5</t>
  </si>
  <si>
    <t>Rimborsi assicurativi</t>
  </si>
  <si>
    <t>4.10.30.20.000.000.00.000</t>
  </si>
  <si>
    <t>A.3.B) Altri concorsi, recuperi e rimborsi per attività tipiche - Totale</t>
  </si>
  <si>
    <t>4.10.30.20.010.010.00.000</t>
  </si>
  <si>
    <t>AA0810</t>
  </si>
  <si>
    <t>Rimborso personale comandato e convenzionato c/o ATS/ASST/Fondazioni della Regione</t>
  </si>
  <si>
    <t>4.10.30.20.010.030.00.000</t>
  </si>
  <si>
    <t>AA0850</t>
  </si>
  <si>
    <t>Rimborso personale comandato e convenzionato c/o altri enti pubblici</t>
  </si>
  <si>
    <t>4.10.30.20.010.060.00.000</t>
  </si>
  <si>
    <t>AA0780</t>
  </si>
  <si>
    <t>Rimborso personale comandato e convenzionato c/o Regione Lombardia</t>
  </si>
  <si>
    <t>4.10.30.20.020.010.00.000</t>
  </si>
  <si>
    <t>AA0820</t>
  </si>
  <si>
    <t>Rimborsi per Cessione di farmaci ed emoderivati verso ATS/ASST/Fondazioni della Regione ESCLUSI EMODERIVATI GESTITI VIA CONSORZIO INTERREGIONALE]</t>
  </si>
  <si>
    <t>4.10.30.20.020.012.00.000</t>
  </si>
  <si>
    <t>Rimborsi per Cessione  emoderivati verso ATS/ASST/Fondazioni della Regione SOLAMENTE OVE GESTITI NELL'AMBITO DEL CONSORZIO INTERREGIONALE]</t>
  </si>
  <si>
    <t>4.10.30.20.020.015.00.000</t>
  </si>
  <si>
    <t>Rimborsi per Cessione  emoderivati verso az. Sanit. Pubbliche Extraregione - NON in compensazione SOLAMENTE OVE GESTITI NELL'AMBITO DEL CONSORZIO INTERREGIONALE]</t>
  </si>
  <si>
    <t>4.10.30.20.020.030.00.000</t>
  </si>
  <si>
    <t>AA0860</t>
  </si>
  <si>
    <t>Rimborsi per Cessione di farmaci ed emoderivati verso altri enti pubblici</t>
  </si>
  <si>
    <t>4.10.30.20.020.060.00.000</t>
  </si>
  <si>
    <t>AA0930</t>
  </si>
  <si>
    <t>Rimborsi per Cessione di farmaci ed emoderivati verso privati ESCLUSI EMODERIVATI GESTITI VIA CONSORZIO INTERREGIONALE]</t>
  </si>
  <si>
    <t>4.10.30.20.020.065.00.000</t>
  </si>
  <si>
    <t>Rimborsi per Cessione  emoderivati verso privati SOLAMENTE OVE GESTITI NELL'AMBITO DEL CONSORZIO INTERREGIONALE]</t>
  </si>
  <si>
    <t>4.10.30.20.030.010.00.000</t>
  </si>
  <si>
    <t>Rimborsi per Cessione di sangue ed emocomponenti verso ATS/ASST/Fondazioni della Regione</t>
  </si>
  <si>
    <t>4.10.30.20.030.030.00.000</t>
  </si>
  <si>
    <t>Rimborsi per Cessione di sangue ed emocomponenti verso altri enti pubblici</t>
  </si>
  <si>
    <t>4.10.30.20.030.035.00.000</t>
  </si>
  <si>
    <t>AA0550</t>
  </si>
  <si>
    <t>Rimborsi per Cessione di emocomponenti e cellule staminali Extraregione</t>
  </si>
  <si>
    <t>4.10.30.20.030.060.00.000</t>
  </si>
  <si>
    <t>Rimborsi per Cessione di sangue ed emocomponenti verso privati</t>
  </si>
  <si>
    <t>4.10.30.20.030.070.00.000</t>
  </si>
  <si>
    <t>Rimborsi per vaccinazioni in copagamento</t>
  </si>
  <si>
    <t>4.10.30.20.040.010.00.000</t>
  </si>
  <si>
    <t>Rimborso per acquisto altri beni da parte di ATS/ASST/Fondazioni della Regione</t>
  </si>
  <si>
    <t>4.10.30.20.040.030.00.000</t>
  </si>
  <si>
    <t>Rimborso per acquisto altri beni da parte di altri enti pubblici</t>
  </si>
  <si>
    <t>4.10.30.20.040.060.00.000</t>
  </si>
  <si>
    <t>Rimborso per acquisto altri beni verso privati</t>
  </si>
  <si>
    <t>4.10.30.20.050.010.00.000</t>
  </si>
  <si>
    <t>Altri concorsi, recuperi e rimborsi per attività tipiche da parte di ATS/ASST/Fondazioni della Regione</t>
  </si>
  <si>
    <t>4.10.30.20.050.030.00.000</t>
  </si>
  <si>
    <t>AA0870</t>
  </si>
  <si>
    <t>Altri concorsi, recuperi e rimborsi per attività tipiche da parte di altri enti pubblici</t>
  </si>
  <si>
    <t>4.10.30.20.050.060.00.000</t>
  </si>
  <si>
    <t>AA0790</t>
  </si>
  <si>
    <t>Altri concorsi, recuperi e rimborsi per attività tipiche da parte di Regione Lombardia</t>
  </si>
  <si>
    <t>4.10.30.20.050.065.00.000</t>
  </si>
  <si>
    <t>AA0560</t>
  </si>
  <si>
    <t>Ricavi per differenziale tariffe TUC</t>
  </si>
  <si>
    <t>4.10.30.20.080.010.00.000</t>
  </si>
  <si>
    <t>Recuperi da personale dipendente  (vitto, alloggio, …)</t>
  </si>
  <si>
    <t>4.10.30.20.080.020.00.000</t>
  </si>
  <si>
    <t>Concorsi, recuperi, rimborsi da sperimentazioni gestionali (art. 9-bis, D.Lgs. 502/92)</t>
  </si>
  <si>
    <t>4.10.30.20.080.025.00.000</t>
  </si>
  <si>
    <t>Concorsi, recuperi, rimborsi da esternalizzazioni di servizi</t>
  </si>
  <si>
    <t>4.10.30.20.080.030.00.000</t>
  </si>
  <si>
    <t>Rimborso obiettori di coscienza</t>
  </si>
  <si>
    <t>4.10.30.20.080.040.00.000</t>
  </si>
  <si>
    <t>Quote da utenti per accesso ai servizi socio assistenziali</t>
  </si>
  <si>
    <t>4.10.30.20.080.045.00.000</t>
  </si>
  <si>
    <t>Rette a carico degli ospiti per accesso a servizi sociosanitari integrati</t>
  </si>
  <si>
    <t>4.10.30.20.080.050.00.000</t>
  </si>
  <si>
    <t>Rette a carico dei Comuni per accesso a servizi sociosanitari integrati</t>
  </si>
  <si>
    <t>4.10.30.20.080.055.00.000</t>
  </si>
  <si>
    <t>Rette a carico di altri enti pubblici per accesso a servizi sociosanitari integrati</t>
  </si>
  <si>
    <t>4.10.30.20.080.060.00.000</t>
  </si>
  <si>
    <t>Rette a carico di enti privati per accesso a servizi sociosanitari integrati</t>
  </si>
  <si>
    <t>4.10.30.20.080.065.00.000</t>
  </si>
  <si>
    <t>Rette solventi per accesso a servizi sociosanitari integrati</t>
  </si>
  <si>
    <t>4.10.30.20.080.080.00.000</t>
  </si>
  <si>
    <t>Altri ricavi per concorsi, recuperi e rimborsi verso privati</t>
  </si>
  <si>
    <t>4.10.30.20.060.900.00.000</t>
  </si>
  <si>
    <t>AA0900</t>
  </si>
  <si>
    <t>REGIONE: Pay-back per il superamento del tetto della spesa farmaceutica territoriale</t>
  </si>
  <si>
    <t>4.10.30.20.060.910.00.000</t>
  </si>
  <si>
    <t>AA0910</t>
  </si>
  <si>
    <t>REGIONE:  Pay-back per superamento del tetto della spesa farmaceutica ospedaliera</t>
  </si>
  <si>
    <t>4.10.30.20.060.920.00.000</t>
  </si>
  <si>
    <t>AA0920</t>
  </si>
  <si>
    <t>REGIONE:  Ulteriore Pay-back</t>
  </si>
  <si>
    <t>4.10.40.00.000.000.00.000</t>
  </si>
  <si>
    <t>A.4) Compartecipazione alla spesa per prestazioni sanitarie - Totale</t>
  </si>
  <si>
    <t>4.10.40.10.000.000.00.000</t>
  </si>
  <si>
    <t>AA0950</t>
  </si>
  <si>
    <t>A6</t>
  </si>
  <si>
    <t>Ticket sulle prestazioni di specialistica ambulatoriale</t>
  </si>
  <si>
    <t>4.10.40.20.000.000.00.000</t>
  </si>
  <si>
    <t>AA0960</t>
  </si>
  <si>
    <t>Ticket sul prontosoccorso</t>
  </si>
  <si>
    <t>4.10.40.80.000.000.00.000</t>
  </si>
  <si>
    <t>AA0970</t>
  </si>
  <si>
    <t>Altri Tickets</t>
  </si>
  <si>
    <t>4.10.50.00.000.000.00.000</t>
  </si>
  <si>
    <t>A.5) Costi capitalizzati - Totale</t>
  </si>
  <si>
    <t>4.10.50.10.010.010.00.000</t>
  </si>
  <si>
    <t>AA1000</t>
  </si>
  <si>
    <t>A7</t>
  </si>
  <si>
    <t>Quota contributi c/capitale da utilizzo finanziamenti per investimenti da Regione</t>
  </si>
  <si>
    <t>4.10.50.10.010.012.00.000</t>
  </si>
  <si>
    <t>AA1010</t>
  </si>
  <si>
    <t>Quota contributi c/capitale da utilizzo finanziamenti per investimenti da Regione - Beni di prima dotazione</t>
  </si>
  <si>
    <t>4.10.50.10.010.020.00.000</t>
  </si>
  <si>
    <t>AA0990</t>
  </si>
  <si>
    <t>Quota contributi c/capitale da utilizzo finanziamenti per investimenti dallo Stato</t>
  </si>
  <si>
    <t>4.10.50.10.015.010.00.000</t>
  </si>
  <si>
    <t>AA1020</t>
  </si>
  <si>
    <t>Quota contributi c/esercizio da contributi FSR destinati a investimenti</t>
  </si>
  <si>
    <t>4.10.50.10.015.020.00.000</t>
  </si>
  <si>
    <t>AA1030</t>
  </si>
  <si>
    <t>Quota contributi c/esercizio da altri contributi destinati a investimenti</t>
  </si>
  <si>
    <t>4.10.50.10.020.010.00.000</t>
  </si>
  <si>
    <t>AA1040</t>
  </si>
  <si>
    <t>Costi capitalizzati da utilizzo riserva plusvalenze da reinvestire</t>
  </si>
  <si>
    <t>4.10.50.10.020.020.00.000</t>
  </si>
  <si>
    <t>Costi capitalizzati da utilizzo riserva successioni e donazioni</t>
  </si>
  <si>
    <t>4.10.50.10.020.030.00.000</t>
  </si>
  <si>
    <t>Costi capitalizzati da utilizzo riserva per investimenti</t>
  </si>
  <si>
    <t>4.10.50.20.010.010.00.000</t>
  </si>
  <si>
    <t>AA1050</t>
  </si>
  <si>
    <t>A8</t>
  </si>
  <si>
    <t>Capitalizzazione costi (sostenuti in economia)</t>
  </si>
  <si>
    <t>4.20.00.00.000.000.00.000</t>
  </si>
  <si>
    <t>B) COSTI DELLA PRODUZIONE</t>
  </si>
  <si>
    <t>4.20.05.00.000.000.00.000</t>
  </si>
  <si>
    <t>B.1) Acquisti di beni - Totale</t>
  </si>
  <si>
    <t>4.20.05.10.000.000.00.000</t>
  </si>
  <si>
    <t>B.1.A) Acquisti di beni sanitari - Totale</t>
  </si>
  <si>
    <t>4.20.05.10.010.010.00.000</t>
  </si>
  <si>
    <t>Farmaceutici: Specialità Medicinali</t>
  </si>
  <si>
    <t>4.20.05.10.010.010.01.000</t>
  </si>
  <si>
    <t>ASLC14</t>
  </si>
  <si>
    <t>AOIC04</t>
  </si>
  <si>
    <t>B.1.a</t>
  </si>
  <si>
    <t>Farmaceutici: Specialità Medicinali (File F compreso HCV)</t>
  </si>
  <si>
    <t>AB&amp;S</t>
  </si>
  <si>
    <t>ASLC14_1</t>
  </si>
  <si>
    <t>BS</t>
  </si>
  <si>
    <t>AOIC04_1</t>
  </si>
  <si>
    <t>4.20.05.10.010.010.01.050</t>
  </si>
  <si>
    <t>BA0040</t>
  </si>
  <si>
    <t>Farmaceutici: Specialità Medicinali (File F escluso HCV)</t>
  </si>
  <si>
    <t>4.20.05.10.010.010.01.070</t>
  </si>
  <si>
    <t>Farmaceutici: Specialità Medicinali (HCV)</t>
  </si>
  <si>
    <t>4.20.05.10.010.010.02.000</t>
  </si>
  <si>
    <t>Farmaceutici: Specialità Medicinali (altro: farmaci ospedalieri)</t>
  </si>
  <si>
    <t>4.20.05.10.010.020.00.000</t>
  </si>
  <si>
    <t>ASLC05</t>
  </si>
  <si>
    <t>Farmaceutici: Specialità Medicinali (Doppio Canale ex Nota CUF 37)</t>
  </si>
  <si>
    <t>4.20.05.10.010.030.00.000</t>
  </si>
  <si>
    <t>Farmaceutici: Specialità Medicinali (Primo Ciclo terapeutico D.G.R. 10246/02)</t>
  </si>
  <si>
    <t>4.20.05.10.010.810.00.000</t>
  </si>
  <si>
    <t>BA0300</t>
  </si>
  <si>
    <t>Farmaceutici: Specialità Medicinali da ATS/ASST/Fondazioni della Regione</t>
  </si>
  <si>
    <t>4.20.05.10.010.820.00.000</t>
  </si>
  <si>
    <t>Farmaceutici: Specialità Medicinali (Doppio Canale ex Nota CUF 37) da ATS/ASST/Fondazioni della Regione</t>
  </si>
  <si>
    <t>4.20.05.10.020.010.00.000</t>
  </si>
  <si>
    <t>Farmaceutici: Ossigeno</t>
  </si>
  <si>
    <t>4.20.05.10.020.020.00.000</t>
  </si>
  <si>
    <t>Farmaceutici: Ossigeno (Doppio Canale)</t>
  </si>
  <si>
    <t>4.20.05.10.020.810.00.000</t>
  </si>
  <si>
    <t>Farmaceutici: Ossigeno da ATS/ASST/Fondazioni della Regione</t>
  </si>
  <si>
    <t>4.20.05.10.020.820.00.000</t>
  </si>
  <si>
    <t>Farmaceutici: Ossigeno (Doppio Canale) da ATS/ASST/Fondazioni della Regione</t>
  </si>
  <si>
    <t>4.20.05.10.025.010.00.000</t>
  </si>
  <si>
    <t>BA0050</t>
  </si>
  <si>
    <t>Farmaceutici: Specialità Medicinali SENZA AIC</t>
  </si>
  <si>
    <t>4.20.05.10.025.020.00.000</t>
  </si>
  <si>
    <t>Farmaceutici: Galenici e altri medicinali SENZA AIC</t>
  </si>
  <si>
    <t>4.20.05.10.025.030.00.000</t>
  </si>
  <si>
    <t>Farmaceutici: Ossigeno e gas medicali SENZA AIC</t>
  </si>
  <si>
    <t>4.20.05.10.030.010.00.000</t>
  </si>
  <si>
    <t>Emoderivati</t>
  </si>
  <si>
    <t>4.20.05.10.030.012.00.000</t>
  </si>
  <si>
    <t>Emoderivati da Privati SOLAMENTE OVE GESTITI NELL'AMBITO DEL CONSORZIO INTERREGIONALE]</t>
  </si>
  <si>
    <t>4.20.05.10.030.020.00.000</t>
  </si>
  <si>
    <t>Emoderivati (Doppio Canale ex Nota CUF 37)</t>
  </si>
  <si>
    <t>4.20.05.10.030.810.00.000</t>
  </si>
  <si>
    <t>Emoderivati da ATS/ASST/Fondazioni della Regione  ESCLUSI EMODERIVATI GESTITI VIA CONSORZIO INTERREGIONALE]</t>
  </si>
  <si>
    <t>4.20.05.10.030.812.00.000</t>
  </si>
  <si>
    <t>Emoderivati da ATS/ASST/Fondazioni della Regione SOLAMENTE OVE GESTITI NELL'AMBITO DEL CONSORZIO INTERREGIONALE]</t>
  </si>
  <si>
    <t>4.20.05.10.030.815.00.000</t>
  </si>
  <si>
    <t>Emoderivati da Az. Pubbliche ExtraRegione SOLAMENTE OVE GESTITI NELL'AMBITO DEL CONSORZIO INTERREGIONALE]</t>
  </si>
  <si>
    <t>4.20.05.10.030.820.00.000</t>
  </si>
  <si>
    <t>Emoderivati (Doppio Canale ex Nota CUF 37) da ATS/ASST/Fondazioni della Regione</t>
  </si>
  <si>
    <t>4.20.05.10.030.900.00.000</t>
  </si>
  <si>
    <t>BA0060</t>
  </si>
  <si>
    <t>Emoderivati di produzione regionale</t>
  </si>
  <si>
    <t>4.20.05.10.040.010.00.000</t>
  </si>
  <si>
    <t>BA0250</t>
  </si>
  <si>
    <t>ASLC17</t>
  </si>
  <si>
    <t>Prodotti dietetici</t>
  </si>
  <si>
    <t>AOIC04_4</t>
  </si>
  <si>
    <t>4.20.05.10.050.010.00.000</t>
  </si>
  <si>
    <t>BA0240</t>
  </si>
  <si>
    <t>Dispositivi medici:  Cnd W - Materiali Diagnostici in vitro</t>
  </si>
  <si>
    <t>ASLC14_2</t>
  </si>
  <si>
    <t>DM</t>
  </si>
  <si>
    <t>AOIC04_2</t>
  </si>
  <si>
    <t>4.20.05.10.050.020.00.000</t>
  </si>
  <si>
    <t>BA0220</t>
  </si>
  <si>
    <t xml:space="preserve">Dispositivi medici: Cnd Z - Materiali diagnostici (materiale per apparecchiature sanitare e relativi componenti) </t>
  </si>
  <si>
    <t>4.20.05.10.050.030.00.000</t>
  </si>
  <si>
    <t>BA0270</t>
  </si>
  <si>
    <t>Prodotti chimici: Materiali diagnostici (senza Cnd)</t>
  </si>
  <si>
    <t>ASLC14_4</t>
  </si>
  <si>
    <t>AOIC04_3</t>
  </si>
  <si>
    <t>4.20.05.10.060.010.00.000</t>
  </si>
  <si>
    <t>Dispositivi medici: Presidi chirurgici e materiali sanitari - Cnd: A; B; D; G; H; K; L; M; N; Q; R; S; TASST-Irccs tutto; ATS escluso T04]; U; V; Ysolo ASST-Irccs]</t>
  </si>
  <si>
    <t>4.20.05.10.060.011.00.000</t>
  </si>
  <si>
    <t xml:space="preserve">Dispositivi Medici: Cnd  A - Dispositivi da somministrazione, prelievo e raccolta </t>
  </si>
  <si>
    <t>4.20.05.10.060.012.00.000</t>
  </si>
  <si>
    <t xml:space="preserve">Dispositivi Medici: Cnd K, L - Strumentario chirurgico </t>
  </si>
  <si>
    <t>4.20.05.10.060.013.00.000</t>
  </si>
  <si>
    <t>Dispositivi Medici: Cnd H - Dispositivi di sutura</t>
  </si>
  <si>
    <t>4.20.05.10.060.014.00.000</t>
  </si>
  <si>
    <t>Dispositivi Medici: Cnd M - Dispositivi per medicazioni generali e specialistiche</t>
  </si>
  <si>
    <t>4.20.05.10.060.015.00.000</t>
  </si>
  <si>
    <t xml:space="preserve">Dispositivi Medici: Cnd T - Dispositivi di protezione e ausili per incontinenza (d. lgs. 46/97) </t>
  </si>
  <si>
    <t>4.20.05.10.060.016.00.000</t>
  </si>
  <si>
    <t xml:space="preserve">Dispositivi Medici: Cnd Y - Supporti o ausili tecnici per persone disabili </t>
  </si>
  <si>
    <t>4.20.05.10.060.017.00.000</t>
  </si>
  <si>
    <t xml:space="preserve">Dispositivi Medici: Cnd B; G; N; Q; R; U - Presidi medico-chirurgici specialistici  </t>
  </si>
  <si>
    <t>4.20.05.10.060.018.00.000</t>
  </si>
  <si>
    <t>Dispositivi Medici: Cnd: D; S; V - Disinfettanti, prodotti per sterilizzazione e dispositivi vari</t>
  </si>
  <si>
    <t>4.20.05.10.060.020.00.000</t>
  </si>
  <si>
    <t>Dispositivi medici:  Cnd: C - Dispositivi per appar. Cardiocircolatorio</t>
  </si>
  <si>
    <t>4.20.05.10.060.030.00.000</t>
  </si>
  <si>
    <t>Dispositivi medici con repertorio e senza CND (tipo 2, kit)</t>
  </si>
  <si>
    <t>4.20.05.10.060.040.00.000</t>
  </si>
  <si>
    <t>Dispositivi medici non registrati in Italia (senza repertorio e con CND assimilabile)</t>
  </si>
  <si>
    <t>4.20.05.10.070.010.00.000</t>
  </si>
  <si>
    <t>BA0280</t>
  </si>
  <si>
    <t>Materiale chirurgico e prodotti per uso veterinario</t>
  </si>
  <si>
    <t>4.20.05.10.080.010.00.000</t>
  </si>
  <si>
    <t>Materiali protesici (c.d. protesica "Maggiore") compilazione ATS] - Cnd: Y</t>
  </si>
  <si>
    <t>4.20.05.10.080.020.00.000</t>
  </si>
  <si>
    <t>Materiali protesici (c.d. protesica "Minore") compilazione ATS] - Cnd: T04</t>
  </si>
  <si>
    <t>4.20.05.10.080.030.00.000</t>
  </si>
  <si>
    <t>BA0230</t>
  </si>
  <si>
    <t>Dispositivi Medici: Cnd: J - impiantabili attivi: Materiali protesici (endoprotesi)</t>
  </si>
  <si>
    <t>4.20.05.10.080.040.00.000</t>
  </si>
  <si>
    <t xml:space="preserve">Dispositivi medici: Cnd: P - Materiali protesici (endoprotesi non attive) </t>
  </si>
  <si>
    <t>4.20.05.10.090.010.00.000</t>
  </si>
  <si>
    <t>Dispositivi Medici: Cnd F - Materiali per emodialisi</t>
  </si>
  <si>
    <t>4.20.05.10.100.010.00.000</t>
  </si>
  <si>
    <t>BA0260</t>
  </si>
  <si>
    <t>Materiali per la profilassi igienico-sanitari: sieri</t>
  </si>
  <si>
    <t>4.20.05.10.100.020.00.000</t>
  </si>
  <si>
    <t>Materiali per la profilassi igienico-sanitari: vaccini</t>
  </si>
  <si>
    <t>ASLC14_3</t>
  </si>
  <si>
    <t>4.20.05.10.120.010.00.000</t>
  </si>
  <si>
    <t>Prodotti farmaceutici per uso veterinario</t>
  </si>
  <si>
    <t>4.20.05.10.130.010.00.000</t>
  </si>
  <si>
    <t>BA0100</t>
  </si>
  <si>
    <t>Sangue ed emocomponenti</t>
  </si>
  <si>
    <t>4.20.05.10.130.800.00.000</t>
  </si>
  <si>
    <t>BA0090</t>
  </si>
  <si>
    <t>Sangue ed emocomponenti acquistati Extraregione</t>
  </si>
  <si>
    <t>4.20.05.10.130.810.00.000</t>
  </si>
  <si>
    <t>BA0080</t>
  </si>
  <si>
    <t>Sangue ed emocomponenti da ATS/ASST/Fondazioni della Regione</t>
  </si>
  <si>
    <t>4.20.05.10.800.010.00.000</t>
  </si>
  <si>
    <t>BA0290</t>
  </si>
  <si>
    <t>Altri beni e prodotti sanitari (PRODOTTI SENZA REPERTORIO E/O CND)</t>
  </si>
  <si>
    <t>4.20.05.10.800.810.00.000</t>
  </si>
  <si>
    <t>Altri beni e prodotti sanitari (escluso Specialità medicinali, ossigeno, emoderivati e sangue) da ATS/ASST/Fondazioni della Regione</t>
  </si>
  <si>
    <t>4.20.05.20.000.000.00.000</t>
  </si>
  <si>
    <t>B.1.B) Acquisti di beni non sanitari - Totale</t>
  </si>
  <si>
    <t>4.20.05.20.010.010.00.000</t>
  </si>
  <si>
    <t>BA0320</t>
  </si>
  <si>
    <t>B.1.b</t>
  </si>
  <si>
    <t>Prodotti alimentari</t>
  </si>
  <si>
    <t>ASLC14_13</t>
  </si>
  <si>
    <t>AOIC04_13</t>
  </si>
  <si>
    <t>4.20.05.20.020.010.00.000</t>
  </si>
  <si>
    <t>BA0330</t>
  </si>
  <si>
    <t>Materiale di guardaroba, di pulizia e di convivenza in genere</t>
  </si>
  <si>
    <t>ASLC14_10</t>
  </si>
  <si>
    <t>AOIC04_10</t>
  </si>
  <si>
    <t>4.20.05.20.030.010.00.000</t>
  </si>
  <si>
    <t>BA0340</t>
  </si>
  <si>
    <t>Carburanti e lubrificanti</t>
  </si>
  <si>
    <t>ASLC14_19</t>
  </si>
  <si>
    <t>AOIC04_19</t>
  </si>
  <si>
    <t>4.20.05.20.030.020.00.000</t>
  </si>
  <si>
    <t>Combustibili</t>
  </si>
  <si>
    <t>ASLC14_15</t>
  </si>
  <si>
    <t>AOIC04_15</t>
  </si>
  <si>
    <t>4.20.05.20.040.010.00.000</t>
  </si>
  <si>
    <t>BA0350</t>
  </si>
  <si>
    <t>Cancelleria e stampati</t>
  </si>
  <si>
    <t>ASLC14_20</t>
  </si>
  <si>
    <t>AOIC04_20</t>
  </si>
  <si>
    <t>4.20.05.20.050.010.00.000</t>
  </si>
  <si>
    <t>Supporti informatici e materiale per EDP</t>
  </si>
  <si>
    <t>ASLC14_17</t>
  </si>
  <si>
    <t>AOIC04_17</t>
  </si>
  <si>
    <t>4.20.05.20.060.010.00.000</t>
  </si>
  <si>
    <t>BA0360</t>
  </si>
  <si>
    <t>Materiale per manutenzioni e riparazioni immobili e loro pertinenze</t>
  </si>
  <si>
    <t>ASLC14_5</t>
  </si>
  <si>
    <t>AOIC04_5</t>
  </si>
  <si>
    <t>4.20.05.20.060.020.00.000</t>
  </si>
  <si>
    <t>Materiale per manutenzioni e riparazioni mobili e macchine</t>
  </si>
  <si>
    <t>4.20.05.20.060.030.00.000</t>
  </si>
  <si>
    <t>Materiale per manutenzioni e riparazioni attrezzature tecnico scientifico sanitarie</t>
  </si>
  <si>
    <t>4.20.05.20.060.040.00.000</t>
  </si>
  <si>
    <t>Materiale per manutenzioni e riparazioni attrezzature tecnico economali</t>
  </si>
  <si>
    <t>4.20.05.20.060.050.00.000</t>
  </si>
  <si>
    <t>Materiale per manutenzioni e riparazioni automezzi (sanitari e non)</t>
  </si>
  <si>
    <t>4.20.05.20.060.080.00.000</t>
  </si>
  <si>
    <t>Materiale per manutenzioni e riparazioni - Altro</t>
  </si>
  <si>
    <t>4.20.05.20.800.010.00.000</t>
  </si>
  <si>
    <t>BA0370</t>
  </si>
  <si>
    <t xml:space="preserve">Altri beni non sanitari </t>
  </si>
  <si>
    <t>ASLC14_21</t>
  </si>
  <si>
    <t>AOIC04_21</t>
  </si>
  <si>
    <t>4.20.05.20.800.810.00.000</t>
  </si>
  <si>
    <t>BA0380</t>
  </si>
  <si>
    <t>Altri beni non sanitari da ATS/ASST/Fondazioni della Regione</t>
  </si>
  <si>
    <t>4.20.05.20.800.900.00.000</t>
  </si>
  <si>
    <t>REGIONE: Acquisti di beni non sanitari - Spese dirette regionali</t>
  </si>
  <si>
    <t>4.20.10.00.000.000.00.000</t>
  </si>
  <si>
    <t>B.2) Acquisti di servizi - Totale</t>
  </si>
  <si>
    <t>4.20.10.10.000.000.00.000</t>
  </si>
  <si>
    <t>B.2.A) Acquisti di servizi sanitari - Totale</t>
  </si>
  <si>
    <t>4.20.10.10.010.000.00.000</t>
  </si>
  <si>
    <t>B.2.A.1) Acquisti di servizi sanitari per medicina di base - Totale</t>
  </si>
  <si>
    <t>4.20.10.10.010.010.00.000</t>
  </si>
  <si>
    <t>BA0430</t>
  </si>
  <si>
    <t>ASLC13</t>
  </si>
  <si>
    <t>B.2.a</t>
  </si>
  <si>
    <t>Assistenza per medicina di base convenzionata: Medici Medicina Generale</t>
  </si>
  <si>
    <t>AOIC04_125</t>
  </si>
  <si>
    <t>4.20.10.10.010.020.00.000</t>
  </si>
  <si>
    <t>BA0440</t>
  </si>
  <si>
    <t>Assistenza per medicina di base convenzionata: Pediatri Libera Scelta</t>
  </si>
  <si>
    <t>4.20.10.10.010.030.00.000</t>
  </si>
  <si>
    <t>BA0450</t>
  </si>
  <si>
    <t>Assistenza per medicina di base convenzionata: Medici Guardia medica - Continuità assistenziale</t>
  </si>
  <si>
    <t>4.20.10.10.010.040.00.000</t>
  </si>
  <si>
    <t>BA0460</t>
  </si>
  <si>
    <t>ASLC15</t>
  </si>
  <si>
    <t>Assistenza per medicina di base convenzionata: Medicina dei servizi</t>
  </si>
  <si>
    <t>4.20.10.10.010.050.00.000</t>
  </si>
  <si>
    <t>Assistenza per medicina di base convenzionata: Psicologi</t>
  </si>
  <si>
    <t>4.20.10.10.010.060.00.000</t>
  </si>
  <si>
    <t>Assistenza per medicina di base convenzionata: Medici 118</t>
  </si>
  <si>
    <t>4.20.10.10.010.100.00.000</t>
  </si>
  <si>
    <t>Altra assistenza per medicina di base</t>
  </si>
  <si>
    <t>AOIC04_130</t>
  </si>
  <si>
    <t>4.20.10.10.010.200.00.000</t>
  </si>
  <si>
    <t>BA0480</t>
  </si>
  <si>
    <t>Assistenza per medicina di base convenzionata: da pubblico Mobilità (Extra Regione)</t>
  </si>
  <si>
    <t>4.20.10.10.010.900.00.000</t>
  </si>
  <si>
    <t>C_MOB_A_PR</t>
  </si>
  <si>
    <t>REGIONE: Mobilità attiva MMG da contabilizzare a costo</t>
  </si>
  <si>
    <t>4.20.10.10.020.000.00.000</t>
  </si>
  <si>
    <t>B.2.A.2) Acquisti di servizi sanitari per farmaceutica - Totale</t>
  </si>
  <si>
    <t>4.20.10.10.020.010.10.000</t>
  </si>
  <si>
    <t>BA0500</t>
  </si>
  <si>
    <t>B.2.b</t>
  </si>
  <si>
    <t>acquisto di prestazioni di farmaceutica da farmacie ubicate nel proprio territorio (Farmaceutica convenzionata ex art. 8, c. 2, D. Lgs. 502/92): Farmaci</t>
  </si>
  <si>
    <t>4.20.10.10.020.010.20.000</t>
  </si>
  <si>
    <t>acquisto di prestazioni di farmaceutica da farmacie ubicate in altre province lombarde (Farmaceutica convenzionata ex art. 8, c. 2, D. Lgs. 502/92): Farmaci</t>
  </si>
  <si>
    <t>4.20.10.10.020.010.30.000</t>
  </si>
  <si>
    <t>BA0520</t>
  </si>
  <si>
    <t>acquisto di prestazioni di farmaceutica da farmacie ubicate fuori regione (Farmaceutica convenzionata ex art. 8, c. 2, D. Lgs. 502/92): Farmaci (Mobilità passiva in compensazione)</t>
  </si>
  <si>
    <t>4.20.10.10.020.020.10.000</t>
  </si>
  <si>
    <t>acquisto di prestazioni di farmaceutica da farmacie ubicate nel proprio territorio (Farmaceutica convenzionata ex art. 8, c. 2, D. Lgs. 502/92): Galenici</t>
  </si>
  <si>
    <t>4.20.10.10.020.020.20.000</t>
  </si>
  <si>
    <t>acquisto di prestazioni di farmaceutica da farmacie ubicate in altre province lombarde (Farmaceutica convenzionata ex art. 8, c. 2, D. Lgs. 502/92): Galenici</t>
  </si>
  <si>
    <t>4.20.10.10.020.020.30.000</t>
  </si>
  <si>
    <t>acquisto di prestazioni di farmaceutica da farmacie ubicate fuori regione (Farmaceutica convenzionata ex art. 8, c. 2, D. Lgs. 502/92): Galenici (Mobilità passiva in compensazione)</t>
  </si>
  <si>
    <t>4.20.10.10.020.030.10.000</t>
  </si>
  <si>
    <t>acquisto di prestazioni di farmaceutica da farmacie ubicate nel proprio territorio (Farmaceutica convenzionata ex art. 8, c. 2, D. Lgs. 502/92): Ossigeno</t>
  </si>
  <si>
    <t>4.20.10.10.020.030.20.000</t>
  </si>
  <si>
    <t>acquisto di prestazioni di farmaceutica da farmacie ubicate in altre province lombarde (Farmaceutica convenzionata ex art. 8, c. 2, D. Lgs. 502/92): Ossigeno</t>
  </si>
  <si>
    <t>4.20.10.10.020.030.30.000</t>
  </si>
  <si>
    <t>acquisto di prestazioni di farmaceutica da farmacie ubicate fuori regione (Farmaceutica convenzionata ex art. 8, c. 2, D. Lgs. 502/92): Ossigeno (Mobilità passiva in compensazione)</t>
  </si>
  <si>
    <t>4.20.10.10.020.040.10.000</t>
  </si>
  <si>
    <t>acquisto di prestazioni di farmaceutica da farmacie rurali</t>
  </si>
  <si>
    <t>4.20.10.10.020.040.20.000</t>
  </si>
  <si>
    <t>Indennità farmacie rurali</t>
  </si>
  <si>
    <t>4.20.10.10.020.050.10.000</t>
  </si>
  <si>
    <t>contributi ENPAF per acquisto di prestazioni di farmaceutica (Farmaceutica convenzionata ex art. 8, c. 2, D. Lgs. 502/92)</t>
  </si>
  <si>
    <t>4.20.10.10.020.090.10.000</t>
  </si>
  <si>
    <t>altri contributi relativi alle prestazioni di farmaceutica Convenzionata</t>
  </si>
  <si>
    <t>4.20.10.10.020.900.90.000</t>
  </si>
  <si>
    <t>REGIONE: Mobilità attiva Farmaceutica da contabilizzare a costo</t>
  </si>
  <si>
    <t>4.20.10.10.030.000.00.000</t>
  </si>
  <si>
    <t>B.2.A.3) Acquisti di servizi sanitari per assistenza specialistica ambulatoriale - Totale</t>
  </si>
  <si>
    <t>4.20.10.10.030.010.10.010</t>
  </si>
  <si>
    <t>BA0540</t>
  </si>
  <si>
    <t>ASLC02</t>
  </si>
  <si>
    <t>B.2.c</t>
  </si>
  <si>
    <t>acquisto di prestazioni ambulatoriali da strutture pubbliche ubicate nel proprio territorio:  ASST/ATS/Fondazioni pubbliche</t>
  </si>
  <si>
    <t>4.20.10.10.030.010.10.020</t>
  </si>
  <si>
    <t>BA0550</t>
  </si>
  <si>
    <t>acquisto di prestazioni ambulatoriali da strutture pubbliche ubicate nel proprio territorio: altri soggetti pubblici</t>
  </si>
  <si>
    <t>4.20.10.10.030.010.10.030</t>
  </si>
  <si>
    <t>acquisto di prestazioni ambulatoriali in strutture pubbliche ubicate in altre province della Lombardia: ASST/ATS/Fondazioni pubbliche</t>
  </si>
  <si>
    <t>4.20.10.10.030.010.10.050</t>
  </si>
  <si>
    <t>acquisto di prestazioni ambulatoriali in strutture pubbliche ubicate in altre province della Lombardia: altri soggetti pubblici</t>
  </si>
  <si>
    <t>4.20.10.10.030.010.20.010</t>
  </si>
  <si>
    <t>BA0590</t>
  </si>
  <si>
    <t>acquisto di prestazioni ambulatoriali da strutture private ubicate nel proprio territorio: IRCCS privati</t>
  </si>
  <si>
    <t>4.20.10.10.030.010.20.020</t>
  </si>
  <si>
    <t>BA0600</t>
  </si>
  <si>
    <t>acquisto di prestazioni ambulatoriali da strutture private ubicate nel proprio territorio: ospedali classificati</t>
  </si>
  <si>
    <t>4.20.10.10.030.010.20.030</t>
  </si>
  <si>
    <t>BA0610</t>
  </si>
  <si>
    <t>acquisto di prestazioni ambulatoriali da strutture private ubicate nel proprio territorio: case di cura private</t>
  </si>
  <si>
    <t>4.20.10.10.030.010.20.040</t>
  </si>
  <si>
    <t>BA0620</t>
  </si>
  <si>
    <t>acquisto di prestazioni ambulatoriali da strutture private ubicate nel proprio territorio: strutture accreditate</t>
  </si>
  <si>
    <t>4.20.10.10.030.010.20.110</t>
  </si>
  <si>
    <t>acquisto di prestazioni ambulatoriali in strutture private ubicate in altre province della Lombardia: IRCCS privati</t>
  </si>
  <si>
    <t>4.20.10.10.030.010.20.120</t>
  </si>
  <si>
    <t>acquisto di prestazioni ambulatoriali in strutture private ubicate in altre province della Lombardia: ospedali classificati</t>
  </si>
  <si>
    <t>4.20.10.10.030.010.20.130</t>
  </si>
  <si>
    <t>acquisto di prestazioni ambulatoriali in strutture private ubicate in altre province della Lombardia: case di cura private</t>
  </si>
  <si>
    <t>4.20.10.10.030.010.20.140</t>
  </si>
  <si>
    <t>acquisto di prestazioni ambulatoriali in strutture private ubicate in altre province della Lombardia: strutture accreditate</t>
  </si>
  <si>
    <t>4.20.10.10.030.010.30.010</t>
  </si>
  <si>
    <t>BA0560</t>
  </si>
  <si>
    <t>acquisto di prestazioni ambulatoriali in strutture ubicate fuori Regione (mobilità passiva in compensazione)</t>
  </si>
  <si>
    <t>4.20.10.10.030.020.10.010</t>
  </si>
  <si>
    <t>BA0570</t>
  </si>
  <si>
    <t>AOIC06</t>
  </si>
  <si>
    <t>assistenza medico specialistica convenzionata interna (SUMAI)</t>
  </si>
  <si>
    <t>4.20.10.10.030.030.10.010</t>
  </si>
  <si>
    <t>ASLC04</t>
  </si>
  <si>
    <t>Prestazioni di "screening" in strutture pubbliche ubicate nel proprio territorio: ASST/ATS/Fondazioni pubbliche</t>
  </si>
  <si>
    <t>4.20.10.10.030.030.10.020</t>
  </si>
  <si>
    <t>Prestazioni di "screening" in strutture pubbliche ubicate nel proprio territorio: altri soggetti pubblici</t>
  </si>
  <si>
    <t>4.20.10.10.030.030.10.030</t>
  </si>
  <si>
    <t>Prestazioni di "screening" in strutture pubbliche ubicate in altre province della Lombardia: ASST/ATS/Fondazioni pubbliche</t>
  </si>
  <si>
    <t>4.20.10.10.030.030.10.040</t>
  </si>
  <si>
    <t>Prestazioni di "screening" in strutture pubbliche ubicate in altre province della Lombardia: altri soggetti pubblici</t>
  </si>
  <si>
    <t>4.20.10.10.030.030.20.010</t>
  </si>
  <si>
    <t>Prestazioni di "screening" in strutture private ubicate nel proprio territorio: IRCCS privati</t>
  </si>
  <si>
    <t>4.20.10.10.030.030.20.020</t>
  </si>
  <si>
    <t>Prestazioni di "screening" in strutture private ubicate nel proprio territorio: ospedali classificati</t>
  </si>
  <si>
    <t>4.20.10.10.030.030.20.030</t>
  </si>
  <si>
    <t>Prestazioni di "screening" in strutture private ubicate nel proprio territorio: case di cura private</t>
  </si>
  <si>
    <t>4.20.10.10.030.030.20.040</t>
  </si>
  <si>
    <t>Prestazioni di "screening" in strutture private ubicate nel proprio territorio: strutture accreditate</t>
  </si>
  <si>
    <t>4.20.10.10.030.030.20.110</t>
  </si>
  <si>
    <t>Prestazioni di "screening" in strutture private ubicate in altre province della Lombardia: IRCCS privati</t>
  </si>
  <si>
    <t>4.20.10.10.030.030.20.120</t>
  </si>
  <si>
    <t>Prestazioni di "screening" in strutture private ubicate in altre province della Lombardia: ospedali classificati</t>
  </si>
  <si>
    <t>4.20.10.10.030.030.20.130</t>
  </si>
  <si>
    <t>Prestazioni di "screening" in strutture private ubicate in altre province della Lombardia: case di cura private</t>
  </si>
  <si>
    <t>4.20.10.10.030.030.20.140</t>
  </si>
  <si>
    <t>Prestazioni di "screening" in strutture private ubicate in altre province della Lombardia: strutture accreditate</t>
  </si>
  <si>
    <t>4.20.10.10.030.030.30.010</t>
  </si>
  <si>
    <t>acquisto di prestazioni di "screening" in strutture ubicate fuori Regione (mobilità passiva in compensazione)</t>
  </si>
  <si>
    <t>4.20.10.10.030.040.10.010</t>
  </si>
  <si>
    <t>ASLC03</t>
  </si>
  <si>
    <t>acquisto di prestazioni di Neuro-psichiatria Infantile (Uonpia) in strutture pubbliche ubicate nel proprio territorio: ASST/ATS/Fondazioni pubbliche</t>
  </si>
  <si>
    <t>4.20.10.10.030.040.10.020</t>
  </si>
  <si>
    <t>acquisto di prestazioni di Neuro-psichiatria Infantile (Uonpia) in strutture pubbliche ubicate nel proprio territorio: altri soggetti pubblici</t>
  </si>
  <si>
    <t>4.20.10.10.030.040.10.030</t>
  </si>
  <si>
    <t>acquisto di prestazioni di Neuro-psichiatria Infantile (Uonpia) in strutture pubbliche ubicate in altre province della Lombardia: ASST/ATS/Fondazioni pubbliche</t>
  </si>
  <si>
    <t>4.20.10.10.030.040.10.040</t>
  </si>
  <si>
    <t>acquisto di prestazioni di Neuro-psichiatria Infantile (Uonpia) in strutture pubbliche ubicate in altre province della Lombardia: altri soggetti pubblici</t>
  </si>
  <si>
    <t>4.20.10.10.030.040.20.010</t>
  </si>
  <si>
    <t>acquisto di prestazioni di Neuro-psichiatria Infantile (Uonpia) in strutture private ubicate nel proprio territorio: IRCCS privati</t>
  </si>
  <si>
    <t>4.20.10.10.030.040.20.020</t>
  </si>
  <si>
    <t>acquisto di prestazioni di Neuro-psichiatria Infantile (Uonpia) in strutture private ubicate nel proprio territorio: ospedali classificati</t>
  </si>
  <si>
    <t>4.20.10.10.030.040.20.030</t>
  </si>
  <si>
    <t>acquisto di prestazioni di Neuro-psichiatria Infantile (Uonpia) in strutture private ubicate nel proprio territorio: case di cura private</t>
  </si>
  <si>
    <t>4.20.10.10.030.040.20.040</t>
  </si>
  <si>
    <t>acquisto di prestazioni di Neuro-psichiatria Infantile (Uonpia) in strutture private ubicate nel proprio territorio: strutture accreditate</t>
  </si>
  <si>
    <t>4.20.10.10.030.040.20.110</t>
  </si>
  <si>
    <t>acquisto di prestazioni di Neuro-psichiatria Infantile (Uonpia) in strutture private ubicate in altre province lombarde: IRCCS privati</t>
  </si>
  <si>
    <t>4.20.10.10.030.040.20.120</t>
  </si>
  <si>
    <t>acquisto di prestazioni di Neuro-psichiatria Infantile (Uonpia) in strutture private ubicate in altre province lombarde: ospedali classificati</t>
  </si>
  <si>
    <t>4.20.10.10.030.040.20.130</t>
  </si>
  <si>
    <t>acquisto di prestazioni di Neuro-psichiatria Infantile (Uonpia) in strutture private ubicate in altre province lombarde: case di cura private</t>
  </si>
  <si>
    <t>4.20.10.10.030.040.20.140</t>
  </si>
  <si>
    <t>acquisto di prestazioni di Neuro-psichiatria Infantile (Uonpia) in strutture private ubicate in altre province lombarde: strutture accreditate</t>
  </si>
  <si>
    <t>4.20.10.10.030.040.30.010</t>
  </si>
  <si>
    <t>acquisto di prestazioni di Neuro-psichiatria Infantile (Uonpia) in strutture private ubicate fuori regione (mobilità passiva non in compensazione)</t>
  </si>
  <si>
    <t>4.20.10.10.030.900.90.900</t>
  </si>
  <si>
    <t>BA0630</t>
  </si>
  <si>
    <t>REGIONE: Mobilità attiva Specialistica, Screening, NPI privato da contabilizzare a costo</t>
  </si>
  <si>
    <t>4.20.10.10.030.900.90.910</t>
  </si>
  <si>
    <t>REGIONE: Funzioni non tariffate IRCCS privati + Altro - Specialistica</t>
  </si>
  <si>
    <t>4.20.10.10.030.900.90.920</t>
  </si>
  <si>
    <t>REGIONE: Funzioni non tariffate ospedali classificati + Altro - Specialistica</t>
  </si>
  <si>
    <t>4.20.10.10.030.900.90.930</t>
  </si>
  <si>
    <t>REGIONE: Funzioni non tariffate case di cura private + Altro - Specialistica</t>
  </si>
  <si>
    <t>4.20.10.10.040.000.00.000</t>
  </si>
  <si>
    <t>B.2.A.4) Acquisti di servizi sanitari per assistenza riabilitativa - Totale</t>
  </si>
  <si>
    <t>4.20.10.10.040.010.10.000</t>
  </si>
  <si>
    <t>BA0660</t>
  </si>
  <si>
    <t>ASSIC01</t>
  </si>
  <si>
    <t>B.2.d</t>
  </si>
  <si>
    <t>acquisto di prestazioni socio sanitarie integrate da strutture ubicate nel proprio territorio da I.D.R. extra osp. Art. 26 L.833/78 e da strutture di riabilitazione riclassificate ex Dgr n. 19883/2004 pubblici</t>
  </si>
  <si>
    <t>4.20.10.10.040.010.20.000</t>
  </si>
  <si>
    <t>acquisto di prestazioni socio sanitarie integrate da strutture ubicate in altre province della Regione da I.D.R. extra osp. Art. 26 L.833/78 e da strutture di riabilitazione riclassificate ex Dgr n. 19883/2004 pubblici</t>
  </si>
  <si>
    <t>4.20.10.10.040.010.30.000</t>
  </si>
  <si>
    <t>BA0670</t>
  </si>
  <si>
    <t>acquisto di prestazioni socio sanitarie integrate da strutture ubicate fuori Regione da I.D.R. extra osp. Art.26 €.833/78 pubblici (non soggetto a compensazione)</t>
  </si>
  <si>
    <t>4.20.10.10.040.020.10.000</t>
  </si>
  <si>
    <t>BA0680</t>
  </si>
  <si>
    <t>acquisto di prestazioni socio sanitarie integrate da strutture ubicate nel proprio territorio da I.D.R. extra osp. Art. 26 L.833/78 e da strutture di riabilitazione riclassificate ex Dgr n. 19883/2004 privati</t>
  </si>
  <si>
    <t>4.20.10.10.040.020.20.000</t>
  </si>
  <si>
    <t>acquisto di prestazioni socio sanitarie integrate da strutture ubicate in altre province della Regione da I.D.R. extra osp. Art. 26 L.833/78 e da strutture di riabilitazione riclassificate ex Dgr n. 19883/2004 privati</t>
  </si>
  <si>
    <t>4.20.10.10.040.020.30.000</t>
  </si>
  <si>
    <t>BA0690</t>
  </si>
  <si>
    <t>acquisto di prestazioni socio sanitarie integrate da strutture ubicate fuori Regione da I.D.R. extra osp. Art.26 L.833/78 privati</t>
  </si>
  <si>
    <t>4.20.10.10.050.000.00.000</t>
  </si>
  <si>
    <t>B.2.A.5) Acquisti servizi sanitari per assistenza integrativa e protesica - Totale</t>
  </si>
  <si>
    <t>4.20.10.10.050.010.00.000</t>
  </si>
  <si>
    <t>BA0790</t>
  </si>
  <si>
    <t>ASLC06</t>
  </si>
  <si>
    <t>B.2.f</t>
  </si>
  <si>
    <t>acquisto di prestazioni di farmaceutica da farmacie ubicate nel proprio territorio (Farmaceutica convenzionata ex art. 8, c. 2, D. Lgs. 502/92): Protesica</t>
  </si>
  <si>
    <t>4.20.10.10.050.020.00.000</t>
  </si>
  <si>
    <t>acquisto di prestazioni di farmaceutica da farmacie ubicate in altre province lombarde (Farmaceutica convenzionata ex art. 8, c. 2, D. Lgs. 502/92): Protesica</t>
  </si>
  <si>
    <t>4.20.10.10.050.030.00.000</t>
  </si>
  <si>
    <t>acquisto di prestazioni di farmaceutica da farmacie ubicate fuori regione (Farmaceutica convenzionata ex art. 8, c. 2, D. Lgs. 502/92): Protesica</t>
  </si>
  <si>
    <t>4.20.10.10.050.110.00.000</t>
  </si>
  <si>
    <t>BA0740</t>
  </si>
  <si>
    <t>B.2.e</t>
  </si>
  <si>
    <t>acquisto di prestazioni di farmaceutica da farmacie ubicate nel proprio territorio (Farmaceutica convenzionata ex art. 8, c. 2, D. Lgs. 502/92): Dietetica</t>
  </si>
  <si>
    <t>4.20.10.10.050.120.00.000</t>
  </si>
  <si>
    <t>acquisto di prestazioni di farmaceutica da farmacie ubicate in altre province lombarde (Farmaceutica convenzionata ex art. 8, c. 2, D. Lgs. 502/92): Dietetica</t>
  </si>
  <si>
    <t>4.20.10.10.050.130.00.000</t>
  </si>
  <si>
    <t>acquisto di prestazioni di farmaceutica da farmacie ubicate fuori regione (Farmaceutica convenzionata ex art. 8, c. 2, D. Lgs. 502/92): Dietetica</t>
  </si>
  <si>
    <t>4.20.10.10.050.150.00.000</t>
  </si>
  <si>
    <t>acquisto di prestazioni di farmaceutica da farmacie ubicate nel proprio territorio (Farmaceutica convenzionata ex art. 8, c. 2, D. Lgs. 502/92): Diabetica</t>
  </si>
  <si>
    <t>4.20.10.10.050.152.00.000</t>
  </si>
  <si>
    <t>acquisto di prestazioni di farmaceutica da farmacie ubicate in altre province lombarde (Farmaceutica convenzionata ex art. 8, c. 2, D. Lgs. 502/92): Diabetica</t>
  </si>
  <si>
    <t>4.20.10.10.050.154.00.000</t>
  </si>
  <si>
    <t>acquisto di prestazioni di farmaceutica da farmacie ubicate fuori regione (Farmaceutica convenzionata ex art. 8, c. 2, D. Lgs. 502/92): Diabetica</t>
  </si>
  <si>
    <t>4.20.10.10.050.210.00.000</t>
  </si>
  <si>
    <t>Assistenza Integrativa (Dietetica) non erogata tramite Farmaceutica Convenzionata - Negozi non WebCare - (ex art. 8, c. 2, D.Lgs. 502/92)</t>
  </si>
  <si>
    <t>4.20.10.10.050.215.00.000</t>
  </si>
  <si>
    <t>Assistenza Integrativa (Dietetica) non erogata tramite Farmaceutica Convenzionata - WEBCARE -(ex art. 8, c. 2, D.Lgs. 502/92)</t>
  </si>
  <si>
    <t>4.20.10.10.050.220.00.000</t>
  </si>
  <si>
    <t>Assistenza Integrativa (Ausili per Diabetici) non erogata tramite Farmaceutica Convenzionata (ex art. 8, c. 2, D.Lgs. 502/92)</t>
  </si>
  <si>
    <t>4.20.10.10.050.310.00.000</t>
  </si>
  <si>
    <t>Assistenza Protesica non erogata tramite Farmaceutica Convenzionata (ex art. 8, c. 2, D.Lgs. 502/92) c.d. protesica "Maggiore"</t>
  </si>
  <si>
    <t>4.20.10.10.050.320.00.000</t>
  </si>
  <si>
    <t>Assistenza Protesica non erogata tramite Farmaceutica Convenzionata (ex art. 8, c. 2, D.Lgs. 502/92) c.d. protesica "Minore"</t>
  </si>
  <si>
    <t>4.20.10.10.050.330.00.000</t>
  </si>
  <si>
    <t>Assistenza Protesica non erogata tramite Farmaceutica Convenzionata (ex art. 8, c. 2, D.Lgs. 502/92)  - Costi di gestione magazzino</t>
  </si>
  <si>
    <t>4.20.10.10.050.332.00.000</t>
  </si>
  <si>
    <t>Acquisto di prestazioni relative all'Assistenza Integrativa  - Nutrizione Artificiale Enterale</t>
  </si>
  <si>
    <t>4.20.10.10.050.334.00.000</t>
  </si>
  <si>
    <t>Acquisto di prestazioni relative all'Assistenza Integrativa (SOLO Servizio Distributivo da privato)</t>
  </si>
  <si>
    <t>4.20.10.10.050.336.00.000</t>
  </si>
  <si>
    <t>Acquisto di prestazioni relative all'Assistenza Protesica (SOLO Servizio Distributivo da privato)</t>
  </si>
  <si>
    <t>4.20.10.10.050.400.00.000</t>
  </si>
  <si>
    <t>Acquisto di prestazioni relative all'Assistenza Protesica Extraregione</t>
  </si>
  <si>
    <t>4.20.10.10.050.450.00.000</t>
  </si>
  <si>
    <t>Acquisto di prestazioni relative all'Assistenza Integrativa Extraregione</t>
  </si>
  <si>
    <t>4.20.10.10.050.800.00.000</t>
  </si>
  <si>
    <t>Acquisto di prestazioni relative all'Assistenza Integrativa e Protesica (SOLO Servizio Distributivo da privato) da non più utilizzare]</t>
  </si>
  <si>
    <t>4.20.10.10.060.000.00.000</t>
  </si>
  <si>
    <t>B.2.A.6) Acquisti servizi sanitari per assistenza ospedaliera - Totale</t>
  </si>
  <si>
    <t>4.20.10.10.060.010.10.000</t>
  </si>
  <si>
    <t>BA0810</t>
  </si>
  <si>
    <t>ASLC01</t>
  </si>
  <si>
    <t>B.2.g</t>
  </si>
  <si>
    <t>acquisto di Drg da strutture pubbliche ubicate nel proprio territorio: ASST/Fondazioni pubbliche</t>
  </si>
  <si>
    <t>4.20.10.10.060.010.20.000</t>
  </si>
  <si>
    <t>BA0820</t>
  </si>
  <si>
    <t>acquisto di Drg da strutture pubbliche ubicate nel proprio territorio: altri soggetti pubblici</t>
  </si>
  <si>
    <t>4.20.10.10.060.010.30.000</t>
  </si>
  <si>
    <t>acquisto di Drg da strutture pubbliche ubicate in altre province della Lombardia: ATS/ASST/Fondazioni pubbliche</t>
  </si>
  <si>
    <t>4.20.10.10.060.010.40.000</t>
  </si>
  <si>
    <t>acquisto di Drg da strutture pubbliche ubicate in altre province della Lombardia: altri soggetti pubblici</t>
  </si>
  <si>
    <t>4.20.10.10.060.010.80.000</t>
  </si>
  <si>
    <t>BA0830</t>
  </si>
  <si>
    <t>acquisto di Drg da strutture pubbliche ubicate fuori Regione (mobilità passiva in compensazione)</t>
  </si>
  <si>
    <t>4.20.10.10.060.020.10.000</t>
  </si>
  <si>
    <t>BA0850</t>
  </si>
  <si>
    <t>acquisto di Drg da erogatori privati ubicati nel proprio territorio: IRCCS privati</t>
  </si>
  <si>
    <t>4.20.10.10.060.020.20.000</t>
  </si>
  <si>
    <t>BA0860</t>
  </si>
  <si>
    <t>acquisto di Drg da erogatori privati ubicati nel proprio territorio: ospedali classificati</t>
  </si>
  <si>
    <t>4.20.10.10.060.020.30.000</t>
  </si>
  <si>
    <t>BA0870</t>
  </si>
  <si>
    <t>acquisto di Drg da erogatori privati ubicati nel proprio territorio: case di cura private</t>
  </si>
  <si>
    <t>4.20.10.10.060.020.40.000</t>
  </si>
  <si>
    <t>acquisto di Drg da erogatori privati ubicati in altre province della Lombardia: IRCCS privati</t>
  </si>
  <si>
    <t>4.20.10.10.060.020.50.000</t>
  </si>
  <si>
    <t>acquisto di Drg da erogatori privati ubicati in altre province della Lombardia: ospedali classificati</t>
  </si>
  <si>
    <t>4.20.10.10.060.020.60.000</t>
  </si>
  <si>
    <t>acquisto di Drg da erogatori privati ubicati in altre province della Lombardia: case di cura private</t>
  </si>
  <si>
    <t>4.20.10.10.060.900.10.000</t>
  </si>
  <si>
    <t>BA0890</t>
  </si>
  <si>
    <t>REGIONE: Mobilità attiva Ricoveri privato da contabilizzare a costo</t>
  </si>
  <si>
    <t>4.20.10.10.060.900.20.000</t>
  </si>
  <si>
    <t>REGIONE: Funzioni non tariffate IRCCS privati + Altro - Ricoveri</t>
  </si>
  <si>
    <t>4.20.10.10.060.900.30.000</t>
  </si>
  <si>
    <t>REGIONE: Funzioni non tariffate ospedali classificati + Altro - Ricoveri</t>
  </si>
  <si>
    <t>4.20.10.10.060.900.40.000</t>
  </si>
  <si>
    <t>REGIONE: Funzioni non tariffate case di cura private + Altro - Ricoveri</t>
  </si>
  <si>
    <t>4.20.10.10.070.000.00.000</t>
  </si>
  <si>
    <t>B.2.A.7) Acquisto prestazioni di psichiatria residenziale e semiresidenziale - Totale</t>
  </si>
  <si>
    <t>4.20.10.10.070.010.10.000</t>
  </si>
  <si>
    <t>BA0910</t>
  </si>
  <si>
    <t>ASLC08</t>
  </si>
  <si>
    <t>B.2.h</t>
  </si>
  <si>
    <t>acquisto di prestazioni di psichiatria in strutture pubbliche ubicate nel proprio territorio: ASST/Fondazioni pubbliche</t>
  </si>
  <si>
    <t>4.20.10.10.070.010.20.000</t>
  </si>
  <si>
    <t>BA0920</t>
  </si>
  <si>
    <t>acquisto di prestazioni di psichiatria in strutture pubbliche ubicate nel proprio territorio: altri soggetti pubblici</t>
  </si>
  <si>
    <t>4.20.10.10.070.010.30.000</t>
  </si>
  <si>
    <t>acquisto di prestazioni di psichiatria in strutture pubbliche ubicate in altre province lombarde: ATS/ASST/Fondazioni pubbliche</t>
  </si>
  <si>
    <t>4.20.10.10.070.010.40.000</t>
  </si>
  <si>
    <t>acquisto di prestazioni di psichiatria in strutture pubbliche ubicate in altre province lombarde: altri soggetti pubblici</t>
  </si>
  <si>
    <t>4.20.10.10.070.010.50.000</t>
  </si>
  <si>
    <t>BA0930</t>
  </si>
  <si>
    <t>acquisto di prestazioni di psichiatria in strutture pubbliche ubicate fuori regione (Mobilità passiva non soggetta a compensazione)</t>
  </si>
  <si>
    <t>4.20.10.10.070.020.10.000</t>
  </si>
  <si>
    <t>BA0940</t>
  </si>
  <si>
    <t>acquisto di prestazioni di psichiatria in strutture private accreditate a contratto ubicate nel proprio territorio</t>
  </si>
  <si>
    <t>4.20.10.10.070.020.20.000</t>
  </si>
  <si>
    <t>acquisto di prestazioni di psichiatria in strutture private accreditate a contratto ubicate in altre province lombarde</t>
  </si>
  <si>
    <t>4.20.10.10.070.020.30.000</t>
  </si>
  <si>
    <t>acquisto di prestazioni di psichiatria in strutture private accreditate NON a contratto ubicate nel proprio territorio</t>
  </si>
  <si>
    <t>4.20.10.10.070.020.40.000</t>
  </si>
  <si>
    <t>acquisto di prestazioni di psichiatria in strutture private accreditate NON a contratto ubicate in altre province lombarde</t>
  </si>
  <si>
    <t>4.20.10.10.070.020.50.000</t>
  </si>
  <si>
    <t>BA0950</t>
  </si>
  <si>
    <t>acquisto di prestazioni di psichiatria in strutture private ubicate fuori regione (Mobilità passiva non soggetta a compensazione)</t>
  </si>
  <si>
    <t>4.20.10.10.080.000.00.000</t>
  </si>
  <si>
    <t>B.2.A.8) Acquisto prestazioni di distribuzione farmaci e File F - Totale</t>
  </si>
  <si>
    <t>4.20.10.10.080.010.10.000</t>
  </si>
  <si>
    <t>BA0970</t>
  </si>
  <si>
    <t>ASLC07</t>
  </si>
  <si>
    <t>B.2.i</t>
  </si>
  <si>
    <t>acquisto farmaci file F da struture pubbliche ubicate nel proprio territorio: ASST/Fondazioni pubbliche</t>
  </si>
  <si>
    <t>4.20.10.10.080.010.20.000</t>
  </si>
  <si>
    <t>BA0980</t>
  </si>
  <si>
    <t>acquisto farmaci file F da struture pubbliche ubicate nel proprio territorio: altri Enti pubblici</t>
  </si>
  <si>
    <t>4.20.10.10.080.010.30.000</t>
  </si>
  <si>
    <t>acquisto farmaci file F da strutture pubbliche ubicate in altre province della Regione: ATS/ASST/Fondazioni pubbliche</t>
  </si>
  <si>
    <t>4.20.10.10.080.010.40.000</t>
  </si>
  <si>
    <t>acquisto farmaci file F da strutture pubbliche ubicate in altre province della Regione: altri Enti pubblici</t>
  </si>
  <si>
    <t>4.20.10.10.080.010.50.000</t>
  </si>
  <si>
    <t>acquisto farmaci file F da Istituti penitenziari (anche per il tramite di ASST/Fondazioni pubbliche)</t>
  </si>
  <si>
    <t>4.20.10.10.080.010.80.000</t>
  </si>
  <si>
    <t>BA0990</t>
  </si>
  <si>
    <t>acquisto farmaci file F fuori Regione (Mobilità passiva in compensazione)</t>
  </si>
  <si>
    <t>4.20.10.10.080.020.10.000</t>
  </si>
  <si>
    <t>BA1000</t>
  </si>
  <si>
    <t>Acquisto farmaci file F da erogatori privati ubicati nel proprio territorio: IRCCS privati</t>
  </si>
  <si>
    <t>4.20.10.10.080.020.20.000</t>
  </si>
  <si>
    <t>Acquisto farmaci file F da erogatori privati ubicati nel proprio territorio: ospedali classificati</t>
  </si>
  <si>
    <t>4.20.10.10.080.020.30.000</t>
  </si>
  <si>
    <t>Acquisto farmaci file F da erogatori privati ubicati nel proprio territorio: case di cura private</t>
  </si>
  <si>
    <t>4.20.10.10.080.020.40.000</t>
  </si>
  <si>
    <t>Acquisto farmaci file F da erogatori privati ubicati in altre province della Regione: IRCCS privati</t>
  </si>
  <si>
    <t>4.20.10.10.080.020.50.000</t>
  </si>
  <si>
    <t>Acquisto farmaci file F da erogatori privati ubicati in altre province della Regione: ospedali classificati</t>
  </si>
  <si>
    <t>4.20.10.10.080.020.60.000</t>
  </si>
  <si>
    <t>Acquisto farmaci file F da erogatori privati ubicati in altre province della Regione: case di cura private</t>
  </si>
  <si>
    <t>4.20.10.10.080.030.10.000</t>
  </si>
  <si>
    <t>acquisto farmaci "Doppio canale" (ex Nota CUF 37 più ossigeno) da strutture pubbliche ubicate nel proprio territorio (rimborso farmaco più servizio): ASST/Fondazioni pubbliche</t>
  </si>
  <si>
    <t>4.20.10.10.080.030.20.000</t>
  </si>
  <si>
    <t>acquisto farmaci "Doppio canale" (ex Nota CUF 37 più ossigeno) da strutture pubbliche ubicate nel proprio territorio (rimborso farmaco più servizio): altri Enti pubblici</t>
  </si>
  <si>
    <t>4.20.10.10.080.030.30.000</t>
  </si>
  <si>
    <t>acquisto farmaci "Doppio canale" (ex Nota CUF 37 più ossigeno) da strutture pubbliche ubicate in altre province (rimborso farmaco più servizio): ATS/ASST/Fondazioni pubbliche</t>
  </si>
  <si>
    <t>4.20.10.10.080.030.40.000</t>
  </si>
  <si>
    <t>acquisto farmaci "Doppio canale" (ex Nota CUF 37 più ossigeno) da strutture pubbliche ubicate in altre province (rimborso farmaco più servizio): altri Enti pubblici</t>
  </si>
  <si>
    <t>4.20.10.10.080.030.80.000</t>
  </si>
  <si>
    <t>Prestazioni di acquisto di "Doppio canale" da strutture ubicate fuori regione (Mobilità passiva in compensazione)</t>
  </si>
  <si>
    <t>4.20.10.10.080.040.10.000</t>
  </si>
  <si>
    <t>Prestazioni di acquisto più servizio distributivo di "Doppio canale" da soggetti privati ubicati nel proprio territorio</t>
  </si>
  <si>
    <t>4.20.10.10.080.040.20.000</t>
  </si>
  <si>
    <t>Prestazioni di acquisto più servizio distributivo di "Doppio canale" da soggetti privati ubicati in altre province</t>
  </si>
  <si>
    <t>4.20.10.10.080.040.30.000</t>
  </si>
  <si>
    <t>Acquisti di prestazioni derivanti dall'attività di "Doppio Canale" (SOLO Servizio Distributivo da privato)</t>
  </si>
  <si>
    <t>4.20.10.10.080.050.10.000</t>
  </si>
  <si>
    <t>acquisto farmaci "Primo Ciclo" da strutture pubbliche ubicate nel proprio territorio: ASST/Fondazioni pubbliche</t>
  </si>
  <si>
    <t>4.20.10.10.080.050.20.000</t>
  </si>
  <si>
    <t>acquisto farmaci "Primo Ciclo" da strutture pubbliche ubicate nel proprio territorio: altri Enti pubblici</t>
  </si>
  <si>
    <t>4.20.10.10.080.050.30.000</t>
  </si>
  <si>
    <t>acquisto farmaci "Primo Ciclo" da strutture pubbliche ubicate in altre province della Regione: ASST/Fondazioni pubbliche</t>
  </si>
  <si>
    <t>4.20.10.10.080.050.40.000</t>
  </si>
  <si>
    <t>acquisto farmaci "Primo Ciclo" da strutture pubbliche ubicate in altre province della Regione: altri Enti pubblici</t>
  </si>
  <si>
    <t>4.20.10.10.080.050.80.000</t>
  </si>
  <si>
    <t>acquisto farmaci "Primo Ciclo" da strutture ubicate fuori Regione (Mobilità passiva in compensazione)</t>
  </si>
  <si>
    <t>4.20.10.10.080.060.10.000</t>
  </si>
  <si>
    <t>acquisto farmaci "Primo Ciclo" da strutture private ubicate nel proprio territorio</t>
  </si>
  <si>
    <t>4.20.10.10.080.060.20.000</t>
  </si>
  <si>
    <t>acquisto farmaci "Primo Ciclo" da strutture private ubicate in altre province della Regione</t>
  </si>
  <si>
    <t>4.20.10.10.080.900.90.000</t>
  </si>
  <si>
    <t>BA1020</t>
  </si>
  <si>
    <t>REGIONE: Mobilità attiva File F, Doppio Canale, Primo Ciclo privato da contabilizzare a costo</t>
  </si>
  <si>
    <t>4.20.10.10.090.000.00.000</t>
  </si>
  <si>
    <t>B.2.A.9) Acquisto prestazioni termali in convenzione - Totale</t>
  </si>
  <si>
    <t>4.20.10.10.090.010.00.000</t>
  </si>
  <si>
    <t>BA1070</t>
  </si>
  <si>
    <t>ASLC19</t>
  </si>
  <si>
    <t>B.2.j</t>
  </si>
  <si>
    <t>assistenza termale in convenzione ubicate nel proprio territorio</t>
  </si>
  <si>
    <t>4.20.10.10.090.020.00.000</t>
  </si>
  <si>
    <t>assistenza termale in convenzione ubicate in altre province della Regione</t>
  </si>
  <si>
    <t>4.20.10.10.090.030.00.000</t>
  </si>
  <si>
    <t>BA1060</t>
  </si>
  <si>
    <t>assistenza termale in convenzione fuori Regione (Mobilità passiva in compensazione)</t>
  </si>
  <si>
    <t>4.20.10.10.090.900.00.000</t>
  </si>
  <si>
    <t>BA1080</t>
  </si>
  <si>
    <t>REGIONE: Mobilità attiva prestazioni Termali privato da contabilizzare a costo</t>
  </si>
  <si>
    <t>4.20.10.10.100.000.00.000</t>
  </si>
  <si>
    <t>B.2.A.10) Acquisto prestazioni trasporto sanitari - Totale</t>
  </si>
  <si>
    <t>4.20.10.10.100.010.10.000</t>
  </si>
  <si>
    <t>BA1110</t>
  </si>
  <si>
    <t>B.2.k</t>
  </si>
  <si>
    <t>Trasporti sanitari per emergenza da pubblico (118)</t>
  </si>
  <si>
    <t>4.20.10.10.100.010.20.000</t>
  </si>
  <si>
    <t>Altri Trasporti sanitari da pubblico</t>
  </si>
  <si>
    <t>AOIC04_60</t>
  </si>
  <si>
    <t>4.20.10.10.100.010.80.000</t>
  </si>
  <si>
    <t>BA1120</t>
  </si>
  <si>
    <t>Trasporti fuori regione (mobilità passiva in compensazione)</t>
  </si>
  <si>
    <t>AOIC04_100</t>
  </si>
  <si>
    <t>4.20.10.10.100.020.10.000</t>
  </si>
  <si>
    <t>BA1130</t>
  </si>
  <si>
    <t>Trasporti sanitari per emergenza da privato (118)</t>
  </si>
  <si>
    <t>4.20.10.10.100.020.20.000</t>
  </si>
  <si>
    <t>Altri Trasporti sanitari da privato</t>
  </si>
  <si>
    <t>AOIC04_70</t>
  </si>
  <si>
    <t>4.20.10.10.100.900.90.000</t>
  </si>
  <si>
    <t>REGIONE: Mobilità attiva prestazioni di Trasporto privato da contabilizzare a costo</t>
  </si>
  <si>
    <t>4.20.10.10.110.000.00.000</t>
  </si>
  <si>
    <t>B.2.A.11) Acquisto prestazioni Socio-Sanitaria a rilevanza sanitaria - Totale</t>
  </si>
  <si>
    <t>4.20.10.10.110.010.10.010</t>
  </si>
  <si>
    <t>BA1160</t>
  </si>
  <si>
    <t>B.2.l</t>
  </si>
  <si>
    <t>acquisto di prestazioni socio sanitarie integrate da strutture ubicate nel proprio territorio: di cui da RSA pubbliche</t>
  </si>
  <si>
    <t>4.20.10.10.110.010.10.040</t>
  </si>
  <si>
    <t>acquisto di prestazioni socio sanitarie integrate da strutture ubicate nel proprio territorio: di cui da C.S.E. pubblici</t>
  </si>
  <si>
    <t>4.20.10.10.110.010.10.050</t>
  </si>
  <si>
    <t>acquisto di prestazioni socio sanitarie integrate da strutture ubicate nel proprio territorio: di cui da C.D.I. pubblici</t>
  </si>
  <si>
    <t>4.20.10.10.110.010.10.060</t>
  </si>
  <si>
    <t>acquisto di prestazioni socio sanitarie integrate da strutture ubicate nel proprio territorio: di cui da R.S.D. pubbliche</t>
  </si>
  <si>
    <t>4.20.10.10.110.010.10.070</t>
  </si>
  <si>
    <t>acquisto di prestazioni socio sanitarie integrate da strutture pubbliche ubicate nel proprio territorio: di cui per pazienti ex O.P. di fascia B (al netto delle tariffe di accreditamento)</t>
  </si>
  <si>
    <t>4.20.10.10.110.010.10.080</t>
  </si>
  <si>
    <t>acquisto di prestazioni socio sanitarie integrate da strutture ubicate nel proprio territorio: di cui da Centri Diurni per persone Disabili (C.D.D.) pubblici</t>
  </si>
  <si>
    <t>4.20.10.10.110.010.10.090</t>
  </si>
  <si>
    <t>acquisto di prestazioni socio sanitarie integrate da strutture ubicate nel proprio territorio: di cui da Comunità alloggio Socio Sanitarie per persone con disabilità (C.S.S.) pubbliche</t>
  </si>
  <si>
    <t>4.20.10.10.110.010.10.100</t>
  </si>
  <si>
    <t>acquisto di prestazioni socio sanitarie integrate da strutture ubicate nel proprio territorio: di cui per Hospice pubblici</t>
  </si>
  <si>
    <t>4.20.10.10.110.010.10.110</t>
  </si>
  <si>
    <t>acquisto di prestazioni socio sanitarie integrate da strutture ubicate nel proprio teritorio: di cui per cure intermedie pubbliche</t>
  </si>
  <si>
    <t>4.20.10.10.110.010.20.010</t>
  </si>
  <si>
    <t>acquisto di prestazioni socio sanitarie integrate da strutture ubicate in altre province della Regione: di cui da RSA pubbliche</t>
  </si>
  <si>
    <t>4.20.10.10.110.010.20.040</t>
  </si>
  <si>
    <t>acquisto di prestazioni socio sanitarie integrate da strutture ubicate in altre province della Regione: di cui da C.S.E. pubblici</t>
  </si>
  <si>
    <t>4.20.10.10.110.010.20.050</t>
  </si>
  <si>
    <t>acquisto di prestazioni socio sanitarie integrate da strutture ubicate in altre province della Regione: di cui da C.D.I. pubblici</t>
  </si>
  <si>
    <t>4.20.10.10.110.010.20.060</t>
  </si>
  <si>
    <t>acquisto di prestazioni socio sanitarie integrate da strutture ubicate in altre province della Regione: di cui da R.S.D. pubbliche</t>
  </si>
  <si>
    <t>4.20.10.10.110.010.20.070</t>
  </si>
  <si>
    <t>acquisto di prestazioni socio sanitarie integrate da strutture pubbliche ubicate in altre province della Regione: di cui per pazienti ex O.P. di fascia B (al netto delle tariffe di accreditamento)</t>
  </si>
  <si>
    <t>4.20.10.10.110.010.20.080</t>
  </si>
  <si>
    <t>acquisto di prestazioni socio sanitarie integrate da strutture ubicate in altre province della Regione: di cui da Centri Diurni per persone Disabili (C.D.D.) pubblici</t>
  </si>
  <si>
    <t>4.20.10.10.110.010.20.090</t>
  </si>
  <si>
    <t>acquisto di prestazioni socio sanitarie integrate da strutture ubicate in altre province della Regione: di cui da Comunità alloggio Socio Sanitarie per persone con disabilità (C.S.S.) pubbliche</t>
  </si>
  <si>
    <t>4.20.10.10.110.010.20.100</t>
  </si>
  <si>
    <t>acquisto di prestazioni socio sanitarie integrate da strutture ubicate in altre province della Regione: di cui per Hospice pubblici</t>
  </si>
  <si>
    <t>4.20.10.10.110.010.20.110</t>
  </si>
  <si>
    <t>acquisto di prestazioni socio sanitarie integrate da strutture ubicate in altre province della Regione: di cui per cure intermedie pubbliche</t>
  </si>
  <si>
    <t>4.20.10.10.110.010.30.010</t>
  </si>
  <si>
    <t>acquisto di prestazioni socio sanitarie integrate da strutture ubicate fuori Regione: di cui da RSA pubbliche</t>
  </si>
  <si>
    <t>4.20.10.10.110.010.30.020</t>
  </si>
  <si>
    <t>acquisto di prestazioni socio sanitarie integrate da strutture ubicate fuori Regione: di cui da strutture per disabili pubbliche</t>
  </si>
  <si>
    <t>4.20.10.10.110.010.30.030</t>
  </si>
  <si>
    <t>BA1170</t>
  </si>
  <si>
    <t>acquisto di prestazioni socio sanitarie integrate da strutture pubbliche ubicate fuori Regione: di cui per pazienti ex O.P. di fascia B (al netto delle tariffe di accreditamento)</t>
  </si>
  <si>
    <t>4.20.10.10.110.010.40.010</t>
  </si>
  <si>
    <t>acquisto di prestazioni socio sanitarie integrate da strutture ubicate fuori Regione: di cui per Hospice pubblici</t>
  </si>
  <si>
    <t>4.20.10.10.110.010.40.020</t>
  </si>
  <si>
    <t>acquisto di servizi di assistenza domiciliare integrata (ADI) da pubblico</t>
  </si>
  <si>
    <t>4.20.10.10.110.010.40.030</t>
  </si>
  <si>
    <t>acquisto di prestazioni di assistenza domiciliare integrata (ADI) - voucher sociosanitario da pubblico</t>
  </si>
  <si>
    <t>4.20.10.10.110.010.40.040</t>
  </si>
  <si>
    <t>Acquisto servizi socio assistenziali da pubblico</t>
  </si>
  <si>
    <t>4.20.10.10.110.010.40.050</t>
  </si>
  <si>
    <t>BA1150</t>
  </si>
  <si>
    <t>Acquisto di voucher sociosanitari da ATS/ASST/Fondazioni della Regione</t>
  </si>
  <si>
    <t>4.20.10.10.110.010.80.010</t>
  </si>
  <si>
    <t>altri acquisti di prestazioni di servizi socio sanitari da ATS/ASST/Fondazioni della Regione</t>
  </si>
  <si>
    <t>4.20.10.10.110.010.80.020</t>
  </si>
  <si>
    <t>Altri costi per prestazioni di servizi socio sanitari da pubblico</t>
  </si>
  <si>
    <t>4.20.10.10.110.010.80.110</t>
  </si>
  <si>
    <t>altri acquisti di prestazioni di servizi socio assistenziali da ATS/ASST/Fondazioni della Regione</t>
  </si>
  <si>
    <t>4.20.10.10.110.010.80.120</t>
  </si>
  <si>
    <t>Altri costi per prestazioni di servizi socio assistenziali da pubblico</t>
  </si>
  <si>
    <t>4.20.10.10.110.020.10.010</t>
  </si>
  <si>
    <t>BA1180</t>
  </si>
  <si>
    <t>acquisto di prestazioni socio sanitarie integrate da strutture ubicate nel proprio territorio: di cui da RSA private</t>
  </si>
  <si>
    <t>4.20.10.10.110.020.10.040</t>
  </si>
  <si>
    <t>acquisto di prestazioni socio sanitarie integrate da strutture ubicate nel proprio territorio: di cui da C.S.E. privati</t>
  </si>
  <si>
    <t>4.20.10.10.110.020.10.050</t>
  </si>
  <si>
    <t>acquisto di prestazioni socio sanitarie integrate da strutture ubicate nel proprio territorio: di cui da C.D.I. privati</t>
  </si>
  <si>
    <t>4.20.10.10.110.020.10.060</t>
  </si>
  <si>
    <t>acquisto di prestazioni socio sanitarie integrate da strutture ubicate nel proprio territorio: di cui da R.S.D. private</t>
  </si>
  <si>
    <t>4.20.10.10.110.020.10.070</t>
  </si>
  <si>
    <t>acquisto di prestazioni socio sanitarie integrate da strutture private ubicate nel proprio territorio: di cui per pazienti ex O.P. di fascia B (al netto delle tariffe di accreditamento)</t>
  </si>
  <si>
    <t>4.20.10.10.110.020.10.080</t>
  </si>
  <si>
    <t>acquisto di prestazioni socio sanitarie integrate da strutture ubicate nel proprio territorio: di cui da Centri Diurni per persone Disabili (C.D.D.) privati</t>
  </si>
  <si>
    <t>4.20.10.10.110.020.10.090</t>
  </si>
  <si>
    <t>acquisto di prestazioni socio sanitarie integrate da strutture ubicate nel proprio territorio: di cui da Comunità alloggio Socio Sanitarie per persone con disabilità (C.S.S.) private</t>
  </si>
  <si>
    <t>4.20.10.10.110.020.10.100</t>
  </si>
  <si>
    <t>acquisto di prestazioni socio sanitarie integrate da strutture ubicate nel proprio territorio: di cui da Hospice privati</t>
  </si>
  <si>
    <t>4.20.10.10.110.020.10.110</t>
  </si>
  <si>
    <t>acquisto di prestazioni socio sanitarie integrate da strutture ubicate nel proprio teritorio: di cui per cure intermedie private</t>
  </si>
  <si>
    <t>4.20.10.10.110.020.20.010</t>
  </si>
  <si>
    <t>acquisto di prestazioni socio sanitarie integrate da strutture ubicate in altre province della Regione: di cui da RSA private</t>
  </si>
  <si>
    <t>4.20.10.10.110.020.20.040</t>
  </si>
  <si>
    <t>acquisto di prestazioni socio sanitarie integrate da strutture ubicate in altre province della Regione: di cui da C.S.E. privati</t>
  </si>
  <si>
    <t>4.20.10.10.110.020.20.050</t>
  </si>
  <si>
    <t>acquisto di prestazioni socio sanitarie integrate da strutture ubicate in altre province della Regione: di cui da C.D.I. privati</t>
  </si>
  <si>
    <t>4.20.10.10.110.020.20.060</t>
  </si>
  <si>
    <t>acquisto di prestazioni socio sanitarie integrate da strutture ubicate in altre province della Regione: di cui da R.S.D. private</t>
  </si>
  <si>
    <t>4.20.10.10.110.020.20.070</t>
  </si>
  <si>
    <t>acquisto di prestazioni socio sanitarie integrate da strutture private ubicate in altre province della Regione: di cui per pazienti ex O.P. di fascia B (al netto delle tariffe di accreditamento)</t>
  </si>
  <si>
    <t>4.20.10.10.110.020.20.080</t>
  </si>
  <si>
    <t>acquisto di prestazioni socio sanitarie integrate da strutture ubicate in altre province della Regione: di cui da Centri Diurni per persone Disabili (C.D.D.) privati</t>
  </si>
  <si>
    <t>4.20.10.10.110.020.20.090</t>
  </si>
  <si>
    <t>acquisto di prestazioni socio sanitarie integrate da strutture ubicate in altre province della Regione: di cui da Comunità alloggio Socio Sanitarie per persone con disabilità (C.S.S.) private</t>
  </si>
  <si>
    <t>4.20.10.10.110.020.20.100</t>
  </si>
  <si>
    <t>acquisto di prestazioni socio sanitarie integrate da strutture ubicate in altre province della Regione: di cui da Hospice privati</t>
  </si>
  <si>
    <t>4.20.10.10.110.020.20.110</t>
  </si>
  <si>
    <t>acquisto di prestazioni socio sanitarie integrate da strutture ubicate in altre province della Regione: di cui per cure intermedie private</t>
  </si>
  <si>
    <t>4.20.10.10.110.020.20.120</t>
  </si>
  <si>
    <t>acquisto di prestazioni socio sanitarie integrate da RSA gestite da ASST (ATS/ASST/Fondazioni della Regione)</t>
  </si>
  <si>
    <t>4.20.10.10.110.020.20.130</t>
  </si>
  <si>
    <t>acquisto di prestazioni socio sanitarie integrate da CDI gestiti da ASST (ATS/ASST/Fondazioni della Regione)</t>
  </si>
  <si>
    <t>4.20.10.10.110.020.20.140</t>
  </si>
  <si>
    <t>acquisto di prestazioni socio sanitarie integrate da RSD gestite da ASST (ATS/ASST/Fondazioni della Regione)</t>
  </si>
  <si>
    <t>4.20.10.10.110.020.20.150</t>
  </si>
  <si>
    <t>acquisto di prestazioni socio sanitarie integrate da CDD gestiti da ASST (ATS/ASST/Fondazioni della Regione)</t>
  </si>
  <si>
    <t>4.20.10.10.110.020.20.160</t>
  </si>
  <si>
    <t>acquisto di prestazioni socio sanitarie integrate da hospice gestiti da ASST (ATS/ASST/Fondazioni della Regione)</t>
  </si>
  <si>
    <t>4.20.10.10.110.020.30.010</t>
  </si>
  <si>
    <t>BA1190</t>
  </si>
  <si>
    <t>acquisto di prestazioni socio sanitarie integrate da strutture ubicate fuori Regione: di cui da RSA private</t>
  </si>
  <si>
    <t>4.20.10.10.110.020.30.020</t>
  </si>
  <si>
    <t>acquisto di prestazioni socio sanitarie integrate da strutture ubicate fuori Regione: di cui da strutture per disabili private</t>
  </si>
  <si>
    <t>4.20.10.10.110.020.30.030</t>
  </si>
  <si>
    <t>acquisto di prestazioni socio sanitarie integrate da strutture ubicate fuori Regione: di cui da Hospice privati</t>
  </si>
  <si>
    <t>4.20.10.10.110.020.40.010</t>
  </si>
  <si>
    <t>acquisto di servizi di assistenza domiciliare integrata (ADI) da privato</t>
  </si>
  <si>
    <t>4.20.10.10.110.020.40.020</t>
  </si>
  <si>
    <t>acquisto di prestazioni di assistenza domiciliare integrata (ADI) - voucher sociosanitario da privato</t>
  </si>
  <si>
    <t>4.20.10.10.110.020.50.010</t>
  </si>
  <si>
    <t>acquisto di prestazioni per tossicodipendenti comunità terapeutiche private ubicate sul proprio territorio</t>
  </si>
  <si>
    <t>4.20.10.10.110.020.50.020</t>
  </si>
  <si>
    <t>acquisto di prestazioni per tossicodipendenti da comunità terapeutiche private ubicate in altre province della Regione</t>
  </si>
  <si>
    <t>4.20.10.10.110.020.50.030</t>
  </si>
  <si>
    <t>acquisto di prestazioni per tossicodipendenti da comunità terapeutiche private ubicate fuori Regione</t>
  </si>
  <si>
    <t>4.20.10.10.110.020.60.010</t>
  </si>
  <si>
    <t>acquisto di prestazioni da servizi multidisciplinari integrati (dipendenze) privati ubicati sul proprio territorio</t>
  </si>
  <si>
    <t>4.20.10.10.110.020.60.020</t>
  </si>
  <si>
    <t>acquisto di prestazioni da servizi multidisciplinari integrati (dipendenze) privati ubicati in altre province della Regione</t>
  </si>
  <si>
    <t>4.20.10.10.110.020.65.010</t>
  </si>
  <si>
    <t>acquisto di prestazioni socio sanitarie integrate da consultori familiari privati ubicati sul proprio territorio (prestazioni tariffate)</t>
  </si>
  <si>
    <t>4.20.10.10.110.020.65.015</t>
  </si>
  <si>
    <t>Riconoscimento funzioni ai consultori familiari privati ubicati sul proprio territorio</t>
  </si>
  <si>
    <t>4.20.10.10.110.020.65.020</t>
  </si>
  <si>
    <t>acquisto di prestazioni socio sanitarie integrate da consultori familiari privati ubicati in altre province della Regione</t>
  </si>
  <si>
    <t>4.20.10.10.120.000.00.000</t>
  </si>
  <si>
    <t>B.2.A.12) Compartecipazione al personale per att. Libero-prof. (intramoenia) - Totale</t>
  </si>
  <si>
    <t>4.20.10.10.120.010.00.000</t>
  </si>
  <si>
    <t>BA1210</t>
  </si>
  <si>
    <t>ASLC11</t>
  </si>
  <si>
    <t>AOIC03</t>
  </si>
  <si>
    <t>B.2.m</t>
  </si>
  <si>
    <t>Compart. al personale att. libera professione ex art. 55 c.1 lett. a) - b)  Ccnl - Area Ospedaliera</t>
  </si>
  <si>
    <t>4.20.10.10.120.012.00.000</t>
  </si>
  <si>
    <t>BA1220</t>
  </si>
  <si>
    <t>Compart. al personale att. libera professione ex art. 55 c.1 lett. a) - b)  Ccnl - Area Specialistica</t>
  </si>
  <si>
    <t>4.20.10.10.120.015.00.000</t>
  </si>
  <si>
    <t>BA1230</t>
  </si>
  <si>
    <t>Compart. al personale att. libera professione ex art. 55 c.1 lett. a) - b)  Ccnl - Area sanità pubblica</t>
  </si>
  <si>
    <t>4.20.10.10.120.020.00.000</t>
  </si>
  <si>
    <t>BA1240</t>
  </si>
  <si>
    <t>Servizi di consulenza sanitaria in area pagamento (art. 55 c.1 lett. c) d)  ed ex art. 57-58 CCNL)</t>
  </si>
  <si>
    <t>4.20.10.10.120.025.00.000</t>
  </si>
  <si>
    <t>BA1250</t>
  </si>
  <si>
    <t>Servizi di consulenza sanitaria in area pagamento (art. 55 c.1 lett. c) d)  ed ex art. 57-58 CCNL) - attività v/ATS-ASST-Fondazioni della Regione</t>
  </si>
  <si>
    <t>4.20.10.10.120.030.00.000</t>
  </si>
  <si>
    <t>BA1390</t>
  </si>
  <si>
    <t>Servizi di consulenza sanitaria in area pagamento (art. 55 c.2 CCNL)</t>
  </si>
  <si>
    <t>4.20.10.10.120.035.00.000</t>
  </si>
  <si>
    <t>BA1360</t>
  </si>
  <si>
    <t>Servizi di consulenza sanitaria in area pagamento (art. 55 c.2 CCNL) v/ATS-ASST-Fondazioni della Regione</t>
  </si>
  <si>
    <t xml:space="preserve">4.20.10.10.120.040.00.000 </t>
  </si>
  <si>
    <t>BA1270</t>
  </si>
  <si>
    <t>Costi per prestazioni sanitarie intramoenia - Altro verso ATS-ASST-Fondazioni della Regione</t>
  </si>
  <si>
    <t>4.20.10.10.130.000.00.000</t>
  </si>
  <si>
    <t>B.2.A.13)  Rimborsi, assegni e contributi sanitari - Totale</t>
  </si>
  <si>
    <t>4.20.10.10.130.010.10.000</t>
  </si>
  <si>
    <t>BA1290</t>
  </si>
  <si>
    <t>B.2.n</t>
  </si>
  <si>
    <t>Contributi ad associazioni di volontariato</t>
  </si>
  <si>
    <t>ASLC14_27</t>
  </si>
  <si>
    <t>AOIC04_27</t>
  </si>
  <si>
    <t>4.20.10.10.130.010.15.000</t>
  </si>
  <si>
    <t>BA1300</t>
  </si>
  <si>
    <t>Contributi/Rimborsi per cure all'estero</t>
  </si>
  <si>
    <t>4.20.10.10.130.010.20.000</t>
  </si>
  <si>
    <t>BA1330</t>
  </si>
  <si>
    <t>Contributi/Rimborsi per assistenza indiretta</t>
  </si>
  <si>
    <t>4.20.10.10.130.010.25.000</t>
  </si>
  <si>
    <t>BA1320</t>
  </si>
  <si>
    <t>Contributi obbligatori Legge 210/92</t>
  </si>
  <si>
    <t>4.20.10.10.130.010.30.000</t>
  </si>
  <si>
    <t>Altre Contribuzioni Passive e sussidi</t>
  </si>
  <si>
    <t>4.20.10.10.130.010.35.000</t>
  </si>
  <si>
    <t>BA1340</t>
  </si>
  <si>
    <t>Altre Contribuzioni Passive e sussidi verso altre ATS/ASST/Fondazioni della regione</t>
  </si>
  <si>
    <t>4.20.10.10.130.010.40.000</t>
  </si>
  <si>
    <t>Altre Contribuzioni Passive e sussidi verso GSA della Regione</t>
  </si>
  <si>
    <t>4.20.10.10.130.010.45.000</t>
  </si>
  <si>
    <t>4.20.10.10.130.010.50.000</t>
  </si>
  <si>
    <t>Fondo sociale regionale parte corrente - risorse per ambiti distrettuali</t>
  </si>
  <si>
    <t>4.20.10.10.130.010.55.000</t>
  </si>
  <si>
    <t>4.20.10.10.130.010.60.000</t>
  </si>
  <si>
    <t xml:space="preserve">Fondo Nazionale per la famiglia </t>
  </si>
  <si>
    <t>4.20.10.10.130.900.10.000</t>
  </si>
  <si>
    <t>BA1310</t>
  </si>
  <si>
    <t>REGIONE: Contributi per ARPA</t>
  </si>
  <si>
    <t>4.20.10.10.130.900.20.000</t>
  </si>
  <si>
    <t>REGIONE: Contributi per Agenzie Regionali</t>
  </si>
  <si>
    <t>4.20.10.10.130.900.30.000</t>
  </si>
  <si>
    <t>REGIONE: Spese dirette regionali - Rimborsi, assegni e contributi sanitari</t>
  </si>
  <si>
    <t>4.20.10.10.140.000.00.000</t>
  </si>
  <si>
    <t>B.2.A.14) Consulenze, Collaborazioni,  Interinale e altre prestazioni di lavoro sanitarie e sociosanitarie - Totale</t>
  </si>
  <si>
    <t>4.20.10.10.140.010.10.000</t>
  </si>
  <si>
    <t>B.2.o</t>
  </si>
  <si>
    <t>Consulenze sanitarie da ATS/ASST/Fondazioni della Regione</t>
  </si>
  <si>
    <t>COLL</t>
  </si>
  <si>
    <t>ASLC14_40</t>
  </si>
  <si>
    <t>AOIC04_40</t>
  </si>
  <si>
    <t>4.20.10.10.140.010.15.000</t>
  </si>
  <si>
    <t>Consulenze socio-sanitarie da ATS/ASST/Fondazioni della Regione</t>
  </si>
  <si>
    <t>4.20.10.10.140.010.20.000</t>
  </si>
  <si>
    <t>Consulenze scientifiche da ATS/ASST/Fondazioni della Regione</t>
  </si>
  <si>
    <t>4.20.10.10.140.010.25.000</t>
  </si>
  <si>
    <t>BA1370</t>
  </si>
  <si>
    <t>Consulenze sanitarie da altri enti pubblici</t>
  </si>
  <si>
    <t>4.20.10.10.140.010.30.000</t>
  </si>
  <si>
    <t>Consulenze socio-sanitarie da altri enti pubblici</t>
  </si>
  <si>
    <t>4.20.10.10.140.010.35.000</t>
  </si>
  <si>
    <t>Consulenze scientifiche da altri soggetti pubblici</t>
  </si>
  <si>
    <t>4.20.10.10.140.010.40.000</t>
  </si>
  <si>
    <t>Consulenze sanitarie da terzi</t>
  </si>
  <si>
    <t>4.20.10.10.140.010.42.000</t>
  </si>
  <si>
    <t>Consulenze sanitarie da terzi (Assi)</t>
  </si>
  <si>
    <t>4.20.10.10.140.010.45.000</t>
  </si>
  <si>
    <t>BA1400</t>
  </si>
  <si>
    <t>Consulenze socio-sanitarie da terzi</t>
  </si>
  <si>
    <t>4.20.10.10.140.010.50.000</t>
  </si>
  <si>
    <t>Consulenze scientifiche da terzi</t>
  </si>
  <si>
    <t>4.20.10.10.140.020.10.000</t>
  </si>
  <si>
    <t>BA1410</t>
  </si>
  <si>
    <t>Collaborazioni coordinate e continuative - area sanitaria</t>
  </si>
  <si>
    <t>4.20.10.10.140.020.15.000</t>
  </si>
  <si>
    <t xml:space="preserve">Collaborazioni coordinate e continuative - area Territorio </t>
  </si>
  <si>
    <t>4.20.10.10.140.020.20.000</t>
  </si>
  <si>
    <t>Collaborazioni coordinate e continuative - area ricerca</t>
  </si>
  <si>
    <t>4.20.10.10.140.020.25.000</t>
  </si>
  <si>
    <t>Collaborazioni coordinate e continuative - area sociale</t>
  </si>
  <si>
    <t>4.20.10.10.140.020.30.000</t>
  </si>
  <si>
    <t>BA1420</t>
  </si>
  <si>
    <t>Indennità a personale universitario - area sanitaria</t>
  </si>
  <si>
    <t>4.20.10.10.140.020.35.000</t>
  </si>
  <si>
    <t>BA1430</t>
  </si>
  <si>
    <t>Prestazioni lavoro interinale (sanitario) - da terzi</t>
  </si>
  <si>
    <t>4.20.10.10.140.020.40.000</t>
  </si>
  <si>
    <t>Prestazioni lavoro interinale (assi) - da terzi</t>
  </si>
  <si>
    <t>4.20.10.10.140.020.45.000</t>
  </si>
  <si>
    <t>Prestazioni lavoro interinale (sociale) - da terzi</t>
  </si>
  <si>
    <t>4.20.10.10.140.020.50.000</t>
  </si>
  <si>
    <t>Prestazioni lavoro interinale (ricerca) da terzi</t>
  </si>
  <si>
    <t>4.20.10.10.140.020.55.000</t>
  </si>
  <si>
    <t>BA1440</t>
  </si>
  <si>
    <t>Prestazioni occasionali e altre prestazioni di lavoro sanitarie da terzi</t>
  </si>
  <si>
    <t>4.20.10.10.140.020.60.000</t>
  </si>
  <si>
    <t>Prestazioni occasionali e altre prestazioni di lavoro socio sanitarie da terzi</t>
  </si>
  <si>
    <t>4.20.10.10.140.020.65.000</t>
  </si>
  <si>
    <t>Prestazioni occasionali e altre prestazioni di lavoro sociali da terzi</t>
  </si>
  <si>
    <t>4.20.10.10.140.020.70.000</t>
  </si>
  <si>
    <t>Prestazioni occasionali e altre prestazioni di lavoro scientifiche da terzi</t>
  </si>
  <si>
    <t>4.20.10.10.140.030.10.000</t>
  </si>
  <si>
    <t>BA1460</t>
  </si>
  <si>
    <t>Rimborso degli oneri stipendiali del personale sanitario che presta servizio in azienda in posizione di comando in ATS/ASST/Fondazioni della Regione</t>
  </si>
  <si>
    <t>ASLC14_50</t>
  </si>
  <si>
    <t>AOIC04_50</t>
  </si>
  <si>
    <t>4.20.10.10.140.030.20.000</t>
  </si>
  <si>
    <t>BA1470</t>
  </si>
  <si>
    <t>Rimborso degli oneri stipendiali del personale sanitario che presta servizio in azienda in posizione di comando in altri Enti pubblici e Università</t>
  </si>
  <si>
    <t>4.20.10.10.140.030.30.000</t>
  </si>
  <si>
    <t>Rimborso degli oneri stipendiali del personale sanitario che presta servizio in azienda in posizione di comando dalla Regione Lombardia</t>
  </si>
  <si>
    <t>4.20.10.10.140.030.40.000</t>
  </si>
  <si>
    <t>BA1480</t>
  </si>
  <si>
    <t>Rimborso degli oneri stipendiali del personale sanitario che presta servizio in azienda in posizione di comando da Aziende di altre Regioni</t>
  </si>
  <si>
    <t>4.20.10.10.140.900.10.000</t>
  </si>
  <si>
    <t>REGIONE: Spese dirette regionali - Consulenze, collaborazioni, altro sanitarie</t>
  </si>
  <si>
    <t>4.20.10.10.150.000.00.000</t>
  </si>
  <si>
    <t>B.2.A.15) Altri servizi sanitari e sociosanitari a rilevanza sanitaria - Totale</t>
  </si>
  <si>
    <t>4.20.10.10.150.010.10.000</t>
  </si>
  <si>
    <t>BA1500</t>
  </si>
  <si>
    <t>B.2.p</t>
  </si>
  <si>
    <t>Altre prestazioni per servizi sanitari da ATS/ASST/Fondazioni della Regione</t>
  </si>
  <si>
    <t>AOIC04_80</t>
  </si>
  <si>
    <t>4.20.10.10.150.010.15.000</t>
  </si>
  <si>
    <t>Altre prestazioni per servizi socio sanitari da ATS/ASST/Fondazioni della Regione</t>
  </si>
  <si>
    <t>4.20.10.10.150.010.17.000</t>
  </si>
  <si>
    <t>Altre prestazioni per servizi socio sanitari da terzi (Assi)</t>
  </si>
  <si>
    <t>4.20.10.10.150.010.20.000</t>
  </si>
  <si>
    <t>BA1510</t>
  </si>
  <si>
    <t>Altre prestazioni per servizi sanitari da pubblico</t>
  </si>
  <si>
    <t>AOIC04_90</t>
  </si>
  <si>
    <t>4.20.10.10.150.010.25.000</t>
  </si>
  <si>
    <t>Altre prestazioni per servizi socio sanitari da pubblico</t>
  </si>
  <si>
    <t>4.20.10.10.150.010.30.000</t>
  </si>
  <si>
    <t>Servizi sanitari appaltati o in "service" da pubblico</t>
  </si>
  <si>
    <t>4.20.10.10.150.010.35.000</t>
  </si>
  <si>
    <t>BA1520</t>
  </si>
  <si>
    <t>Altre prestazioni per servizi sanitari da Extraregione</t>
  </si>
  <si>
    <t>4.20.10.10.150.010.40.000</t>
  </si>
  <si>
    <t>Altre prestazioni per servizi socio sanitari Extraregione</t>
  </si>
  <si>
    <t>4.20.10.10.150.020.10.000</t>
  </si>
  <si>
    <t>BA1530</t>
  </si>
  <si>
    <t>Altre prestazioni per servizi sanitari da terzi</t>
  </si>
  <si>
    <t>AOIC04_110</t>
  </si>
  <si>
    <t>4.20.10.10.150.020.15.000</t>
  </si>
  <si>
    <t>Altre prestazioni per servizi socio sanitari da terzi</t>
  </si>
  <si>
    <t>4.20.10.10.150.020.20.000</t>
  </si>
  <si>
    <t>Altre prestazioni per servizi della ricerca da terzi</t>
  </si>
  <si>
    <t>4.20.10.10.150.020.25.000</t>
  </si>
  <si>
    <t>Altre prestazioni per servizi socio assistenziali da terzi</t>
  </si>
  <si>
    <t>4.20.10.10.150.020.30.000</t>
  </si>
  <si>
    <t>Servizi sanitari appaltati o in "service" da terzi</t>
  </si>
  <si>
    <t>AOIC04_120</t>
  </si>
  <si>
    <t>4.20.10.10.150.020.35.000</t>
  </si>
  <si>
    <t>Assegni di studio scuole infermieri</t>
  </si>
  <si>
    <t>4.20.10.10.150.020.90.000</t>
  </si>
  <si>
    <t>BA1550</t>
  </si>
  <si>
    <t>B.2.q</t>
  </si>
  <si>
    <t>Costi per differenziale tariffe TUC</t>
  </si>
  <si>
    <t>ASLC14_32</t>
  </si>
  <si>
    <t>AOIC04_32</t>
  </si>
  <si>
    <t>4.20.10.10.150.900.10.000</t>
  </si>
  <si>
    <t>BA1540</t>
  </si>
  <si>
    <t>C_MOB_I</t>
  </si>
  <si>
    <t>REGIONE: Costi per servizi sanitari - Mobilità internazionale passiva</t>
  </si>
  <si>
    <t>4.20.10.10.150.900.10.100</t>
  </si>
  <si>
    <t>Ricoveri Costi - Mobilità passiva internazionale</t>
  </si>
  <si>
    <t>4.20.10.10.150.900.10.200</t>
  </si>
  <si>
    <t>Ambulatoriale Costi - Mobilità passiva internazionale</t>
  </si>
  <si>
    <t>4.20.10.10.150.900.10.300</t>
  </si>
  <si>
    <t>Altre prestazioni sanitarie Costi - Mobilità passiva internazionale</t>
  </si>
  <si>
    <t>4.20.10.10.150.900.20.000</t>
  </si>
  <si>
    <t>REGIONE: Spese dirette regionali - Altri servizi sanitari e sociosanitari</t>
  </si>
  <si>
    <t>4.20.10.20.000.000.00.000</t>
  </si>
  <si>
    <t>B.2.B) Acquisti di servizi non sanitari - Totale</t>
  </si>
  <si>
    <t>4.20.10.20.010.000.00.000</t>
  </si>
  <si>
    <t>B.2.B.1) Servizi non sanitari -Totale</t>
  </si>
  <si>
    <t>4.20.10.20.010.010.10.000</t>
  </si>
  <si>
    <t>BA1580</t>
  </si>
  <si>
    <t>B.3.a</t>
  </si>
  <si>
    <t>Lavanderia</t>
  </si>
  <si>
    <t>ASLC14_11</t>
  </si>
  <si>
    <t>AOIC04_11</t>
  </si>
  <si>
    <t>4.20.10.20.010.010.15.000</t>
  </si>
  <si>
    <t>BA1590</t>
  </si>
  <si>
    <t>Pulizia</t>
  </si>
  <si>
    <t>ASLC14_12</t>
  </si>
  <si>
    <t>AOIC04_12</t>
  </si>
  <si>
    <t>4.20.10.20.010.010.20.000</t>
  </si>
  <si>
    <t>BA1600</t>
  </si>
  <si>
    <t>Mensa</t>
  </si>
  <si>
    <t>ASLC14_14</t>
  </si>
  <si>
    <t>AOIC04_14</t>
  </si>
  <si>
    <t>4.20.10.20.010.010.25.000</t>
  </si>
  <si>
    <t>BA1610</t>
  </si>
  <si>
    <t>Riscaldamento</t>
  </si>
  <si>
    <t>ASLC14_16</t>
  </si>
  <si>
    <t>AOIC04_16</t>
  </si>
  <si>
    <t>4.20.10.20.010.010.30.000</t>
  </si>
  <si>
    <t>BA1620</t>
  </si>
  <si>
    <t>Servizi di elaborazione dati</t>
  </si>
  <si>
    <t>ASLC14_18</t>
  </si>
  <si>
    <t>AOIC04_18</t>
  </si>
  <si>
    <t>4.20.10.20.010.010.35.000</t>
  </si>
  <si>
    <t>BA1630</t>
  </si>
  <si>
    <t>Trasporti non sanitari (se non addebitati in fattura dai fornitori di materie e merci)</t>
  </si>
  <si>
    <t>4.20.10.20.010.010.40.000</t>
  </si>
  <si>
    <t>BA1640</t>
  </si>
  <si>
    <t>Smaltimento rifiuti</t>
  </si>
  <si>
    <t>ASLC14_34</t>
  </si>
  <si>
    <t>AOIC04_34</t>
  </si>
  <si>
    <t>4.20.10.20.010.020.10.000</t>
  </si>
  <si>
    <t>BA1650</t>
  </si>
  <si>
    <t>Utenze telefoniche</t>
  </si>
  <si>
    <t>ASLC14_35</t>
  </si>
  <si>
    <t>AOIC04_35</t>
  </si>
  <si>
    <t>4.20.10.20.010.020.20.000</t>
  </si>
  <si>
    <t>BA1660</t>
  </si>
  <si>
    <t>Utenze elettricità</t>
  </si>
  <si>
    <t>ASLC14_36</t>
  </si>
  <si>
    <t>AOIC04_36</t>
  </si>
  <si>
    <t>4.20.10.20.010.020.30.000</t>
  </si>
  <si>
    <t>BA1670</t>
  </si>
  <si>
    <t>Acqua, gas, combustibile</t>
  </si>
  <si>
    <t>ASLC14_37</t>
  </si>
  <si>
    <t>AOIC04_37</t>
  </si>
  <si>
    <t>4.20.10.20.010.020.40.000</t>
  </si>
  <si>
    <t>Servizi esterni di vigilanza</t>
  </si>
  <si>
    <t>ASLC14_28</t>
  </si>
  <si>
    <t>AOIC04_28</t>
  </si>
  <si>
    <t>4.20.10.20.010.020.80.000</t>
  </si>
  <si>
    <t>Altre Utenze</t>
  </si>
  <si>
    <t>ASLC14_38</t>
  </si>
  <si>
    <t>AOIC04_38</t>
  </si>
  <si>
    <t>4.20.10.20.010.030.10.000</t>
  </si>
  <si>
    <t>BA1690</t>
  </si>
  <si>
    <t>Assicurazioni: Premi per R.C. Professionale</t>
  </si>
  <si>
    <t>ASLC14_22</t>
  </si>
  <si>
    <t>AOIC04_22</t>
  </si>
  <si>
    <t>4.20.10.20.010.030.20.000</t>
  </si>
  <si>
    <t>BA1700</t>
  </si>
  <si>
    <t>Assicurazioni: Altri premi</t>
  </si>
  <si>
    <t>4.20.10.20.010.040.10.000</t>
  </si>
  <si>
    <t>BA1720</t>
  </si>
  <si>
    <t>Acquisto di altri servizi non sanitari da ATS/ASST/Fondazioni della Regione</t>
  </si>
  <si>
    <t>4.20.10.20.010.040.20.000</t>
  </si>
  <si>
    <t>BA1730</t>
  </si>
  <si>
    <t>Acquisto di altri servizi non sanitari da pubblico</t>
  </si>
  <si>
    <t>4.20.10.20.010.050.10.000</t>
  </si>
  <si>
    <t>BA1740</t>
  </si>
  <si>
    <t>Servizi postali e telex</t>
  </si>
  <si>
    <t>ASLC14_29</t>
  </si>
  <si>
    <t>AOIC04_29</t>
  </si>
  <si>
    <t>4.20.10.20.010.050.15.000</t>
  </si>
  <si>
    <t>Pubblicità e promozione</t>
  </si>
  <si>
    <t>4.20.10.20.010.050.20.000</t>
  </si>
  <si>
    <t>Rimborso spese di viaggio e soggiorno</t>
  </si>
  <si>
    <t>4.20.10.20.010.050.25.000</t>
  </si>
  <si>
    <t>Altri servizi non sanitari acquistati in "Service"</t>
  </si>
  <si>
    <t>ASLC14_31</t>
  </si>
  <si>
    <t>AOIC04_31</t>
  </si>
  <si>
    <t>4.20.10.20.010.050.80.000</t>
  </si>
  <si>
    <t>Altri servizi non sanitari</t>
  </si>
  <si>
    <t>4.20.10.20.010.900.90.000</t>
  </si>
  <si>
    <t>REGIONE: Spese dirette regionali - Servizi non sanitari</t>
  </si>
  <si>
    <t>4.20.10.20.020.000.00.000</t>
  </si>
  <si>
    <t>B.2.B.2)  Consulenze, Collaborazioni,  Interinale e altre prestazioni di lavoro non sanitarie - Totale</t>
  </si>
  <si>
    <t>4.20.10.20.020.010.10.010</t>
  </si>
  <si>
    <t>BA1760</t>
  </si>
  <si>
    <t>B.3.b</t>
  </si>
  <si>
    <t>Consulenze non sanitarie da ATS/ASST/Fondazioni della Regione</t>
  </si>
  <si>
    <t>ASLC14_23</t>
  </si>
  <si>
    <t>AOIC04_23</t>
  </si>
  <si>
    <t>4.20.10.20.020.010.10.020</t>
  </si>
  <si>
    <t>BA1770</t>
  </si>
  <si>
    <t>Consulenze non sanitarie da altri enti pubblici</t>
  </si>
  <si>
    <t>4.20.10.20.020.010.20.010</t>
  </si>
  <si>
    <t>BA1790</t>
  </si>
  <si>
    <t>Servizi per consulenze Amministrative - da privato</t>
  </si>
  <si>
    <t>4.20.10.20.020.010.20.020</t>
  </si>
  <si>
    <t>Servizi per consulenze Tecniche - da privato</t>
  </si>
  <si>
    <t>4.20.10.20.020.010.20.030</t>
  </si>
  <si>
    <t>Servizi per consulenze Legali - da privato</t>
  </si>
  <si>
    <t>4.20.10.20.020.010.20.040</t>
  </si>
  <si>
    <t>Servizi per consulenze Notarili - da privato</t>
  </si>
  <si>
    <t>4.20.10.20.020.020.10.000</t>
  </si>
  <si>
    <t>BA1800</t>
  </si>
  <si>
    <t>Spese per collaborazioni coordinate e continuative Amministrative - da privato</t>
  </si>
  <si>
    <t>4.20.10.20.020.020.20.000</t>
  </si>
  <si>
    <t>Spese per collaborazioni coordinate e continuative Tecniche - da privato</t>
  </si>
  <si>
    <t>4.20.10.20.020.020.25.000</t>
  </si>
  <si>
    <t>BA1810</t>
  </si>
  <si>
    <t>Indennità a personale universitario - area non sanitaria</t>
  </si>
  <si>
    <t>4.20.10.20.020.020.30.000</t>
  </si>
  <si>
    <t>BA1820</t>
  </si>
  <si>
    <t>Prestazioni lavoro interinale Amministrativo (non sanitario) - da privato</t>
  </si>
  <si>
    <t>4.20.10.20.020.020.40.000</t>
  </si>
  <si>
    <t>Prestazioni lavoro interinale Tecnico (non sanitario) - da privato</t>
  </si>
  <si>
    <t>4.20.10.20.020.020.50.000</t>
  </si>
  <si>
    <t>BA1830</t>
  </si>
  <si>
    <t>Prestazioni occasionali e altre prestazioni di lavoro non sanitarie - da privato</t>
  </si>
  <si>
    <t>4.20.10.20.020.020.60.000</t>
  </si>
  <si>
    <t>Personale religioso</t>
  </si>
  <si>
    <t>4.20.10.20.020.030.10.000</t>
  </si>
  <si>
    <t>BA1850</t>
  </si>
  <si>
    <t>Rimborso degli oneri stipendiali del personale non sanitario che presta servizio in azienda in posizione di comando in ATS/ASST/Fondazioni della Regione</t>
  </si>
  <si>
    <t>ASLC14_30</t>
  </si>
  <si>
    <t>AOIC04_30</t>
  </si>
  <si>
    <t>4.20.10.20.020.030.20.000</t>
  </si>
  <si>
    <t>BA1860</t>
  </si>
  <si>
    <t>Rimborso degli oneri stipendiali del personale non sanitario che presta servizio in azienda in posizione di comando in altri Enti pubblici e Università</t>
  </si>
  <si>
    <t>4.20.10.20.020.030.30.000</t>
  </si>
  <si>
    <t>Rimborso degli oneri stipendiali del personale non sanitario che presta servizio in azienda in posizione di comando dalla Regione Lombardia</t>
  </si>
  <si>
    <t>4.20.10.20.020.030.40.000</t>
  </si>
  <si>
    <t>BA1870</t>
  </si>
  <si>
    <t>Rimborso degli oneri stipendiali del personale non sanitario che presta servizio in Azienda di altre Regioni</t>
  </si>
  <si>
    <t>4.20.10.20.020.900.10.000</t>
  </si>
  <si>
    <t>REGIONE: Spese dirette regionali - Consulenze, collaborazioni, altro non sanitarie</t>
  </si>
  <si>
    <t>4.20.10.20.030.000.00.000</t>
  </si>
  <si>
    <t>B.2.B.3) Formazione (esternalizzata e non) - Totale</t>
  </si>
  <si>
    <t>4.20.10.20.030.010.00.000</t>
  </si>
  <si>
    <t>BA1890</t>
  </si>
  <si>
    <t>B.3.c</t>
  </si>
  <si>
    <t>Formazione esternalizzata da pubblico (Iref, Università, …)</t>
  </si>
  <si>
    <t>ASLC14_24</t>
  </si>
  <si>
    <t>AOIC04_24</t>
  </si>
  <si>
    <t>4.20.10.20.030.020.00.000</t>
  </si>
  <si>
    <t>Formazione esternalizzata da ATS/ASST/Fondazioni della Regione</t>
  </si>
  <si>
    <t>4.20.10.20.030.110.00.000</t>
  </si>
  <si>
    <t>BA1900</t>
  </si>
  <si>
    <t>Formazione esternalizzata da privato</t>
  </si>
  <si>
    <t>4.20.10.20.030.120.00.000</t>
  </si>
  <si>
    <t>Formazione non esternalizzata da privato</t>
  </si>
  <si>
    <t>4.20.10.20.030.900.00.000</t>
  </si>
  <si>
    <t>REGIONE: Spese dirette regionali - Formazione</t>
  </si>
  <si>
    <t>4.20.15.00.000.000.00.000</t>
  </si>
  <si>
    <t>B.3)  Manutenzione e riparazione (ordinaria esternalizzata) - Totale</t>
  </si>
  <si>
    <t>4.20.15.10.000.000.00.000</t>
  </si>
  <si>
    <t>BA1920</t>
  </si>
  <si>
    <t>B4</t>
  </si>
  <si>
    <t>Manutenzione e riparazione ordinaria esternalizzata per immobili e loro pertinenze</t>
  </si>
  <si>
    <t>ASLC14_6</t>
  </si>
  <si>
    <t>AOIC04_6</t>
  </si>
  <si>
    <t>4.20.15.15.000.000.00.000</t>
  </si>
  <si>
    <t>BA1930</t>
  </si>
  <si>
    <t>Manutenzione e riparazione ordinaria esternalizzata per impianti e macchinari</t>
  </si>
  <si>
    <t>ASLC14_7</t>
  </si>
  <si>
    <t>AOIC04_7</t>
  </si>
  <si>
    <t>4.20.15.20.000.000.00.000</t>
  </si>
  <si>
    <t>BA1950</t>
  </si>
  <si>
    <t>Manutenzione e riparazione ordinaria esternalizzata per mobili e macchine</t>
  </si>
  <si>
    <t>ASLC14_9</t>
  </si>
  <si>
    <t>AOIC04_9</t>
  </si>
  <si>
    <t>4.20.15.30.000.000.00.000</t>
  </si>
  <si>
    <t>BA1940</t>
  </si>
  <si>
    <t>Manutenzione e riparazione ordinaria esternalizzata per attrezzature tecnico-scientifiche sanitarie</t>
  </si>
  <si>
    <t>ASLC14_8</t>
  </si>
  <si>
    <t>AOIC04_8</t>
  </si>
  <si>
    <t>4.20.15.40.000.000.00.000</t>
  </si>
  <si>
    <t>BA1960</t>
  </si>
  <si>
    <t>Manutenzione e riparazione ordinaria esternalizzata per automezzi sanitari</t>
  </si>
  <si>
    <t>4.20.15.50.000.000.00.000</t>
  </si>
  <si>
    <t>Manutenzione e riparazione ordinaria esternalizzata per automezzi non sanitari</t>
  </si>
  <si>
    <t>4.20.15.80.000.000.00.000</t>
  </si>
  <si>
    <t>BA1970</t>
  </si>
  <si>
    <t>Altre manutenzioni e riparazioni</t>
  </si>
  <si>
    <t>4.20.15.90.000.000.00.000</t>
  </si>
  <si>
    <t>BA1980</t>
  </si>
  <si>
    <t>Manutenzioni e riparazioni da ATS/ASST/Fondazioni della Regione</t>
  </si>
  <si>
    <t>4.20.20.00.000.000.00.000</t>
  </si>
  <si>
    <t>B.4)   Godimento di beni di terzi - Totale</t>
  </si>
  <si>
    <t>4.20.20.10.010.000.00.000</t>
  </si>
  <si>
    <t>BA2000</t>
  </si>
  <si>
    <t>B5</t>
  </si>
  <si>
    <t>Affitti passivi</t>
  </si>
  <si>
    <t>ASLC14_25</t>
  </si>
  <si>
    <t>AOIC04_25</t>
  </si>
  <si>
    <t>4.20.20.10.020.000.00.000</t>
  </si>
  <si>
    <t>Spese condominiali</t>
  </si>
  <si>
    <t>4.20.20.20.010.000.00.000</t>
  </si>
  <si>
    <t>BA2020</t>
  </si>
  <si>
    <t>Canoni di Noleggio sanitari (esclusa protesica)</t>
  </si>
  <si>
    <t>ASLC14_26</t>
  </si>
  <si>
    <t>AOIC04_26</t>
  </si>
  <si>
    <t>4.20.20.20.015.000.00.000</t>
  </si>
  <si>
    <t>Canoni di Noleggio sanitari relativi a protesica</t>
  </si>
  <si>
    <t>4.20.20.20.020.000.00.000</t>
  </si>
  <si>
    <t>BA2030</t>
  </si>
  <si>
    <t>Canoni di Noleggio non sanitari</t>
  </si>
  <si>
    <t>4.20.20.30.010.000.00.000</t>
  </si>
  <si>
    <t>BA2050</t>
  </si>
  <si>
    <t>Canoni di leasing sanitari</t>
  </si>
  <si>
    <t>4.20.20.30.020.000.00.000</t>
  </si>
  <si>
    <t>BA2060</t>
  </si>
  <si>
    <t>Canoni di leasing non sanitari</t>
  </si>
  <si>
    <t>4.20.20.80.010.000.00.000</t>
  </si>
  <si>
    <t>BA2070</t>
  </si>
  <si>
    <t>Locazioni e noleggi da ATS/ASST/Fondazioni della Regione</t>
  </si>
  <si>
    <t>4.20.25.00.000.000.00.000</t>
  </si>
  <si>
    <t>Costo del Personale (Totale)</t>
  </si>
  <si>
    <t>4.20.25.10.000.000.00.000</t>
  </si>
  <si>
    <t>B.5 Personale del ruolo sanitario - Totale</t>
  </si>
  <si>
    <t>4.20.25.10.010.010.00.000</t>
  </si>
  <si>
    <t>BA2120</t>
  </si>
  <si>
    <t>ASLC09</t>
  </si>
  <si>
    <t>AOIC01</t>
  </si>
  <si>
    <t>B.6.a</t>
  </si>
  <si>
    <t>Ruolo Sanitario - T.INDETERMINATO - - Personale dirigente medico / veterinario - Competenze fisse</t>
  </si>
  <si>
    <t>4.20.25.10.010.020.00.000</t>
  </si>
  <si>
    <t>Ruolo Sanitario - T.INDETERMINATO - - Personale dirigente medico / veterinario - Straordinario</t>
  </si>
  <si>
    <t>4.20.25.10.010.025.00.000</t>
  </si>
  <si>
    <t>Ruolo Sanitario - T.INDETERMINATO - - Personale dirigente medico / veterinario - Retr. Posizione</t>
  </si>
  <si>
    <t>4.20.25.10.010.030.00.000</t>
  </si>
  <si>
    <t>Ruolo Sanitario - T.INDETERMINATO - - Personale dirigente medico / veterinario - Indennità varie</t>
  </si>
  <si>
    <t>4.20.25.10.010.040.00.000</t>
  </si>
  <si>
    <t>Ruolo Sanitario - T.INDETERMINATO - - Personale dirigente medico / veterinario - Competenze personale comandato</t>
  </si>
  <si>
    <t>4.20.25.10.010.050.00.000</t>
  </si>
  <si>
    <t>Ruolo Sanitario - T.INDETERMINATO - - Personale dirigente medico / veterinario - Incentivazione (retribuzione di risultato)</t>
  </si>
  <si>
    <t>4.20.25.10.010.060.00.000</t>
  </si>
  <si>
    <t>Ruolo Sanitario - T.INDETERMINATO - - Personale dirigente medico / veterinario - Risorse aggiuntive regionali</t>
  </si>
  <si>
    <t>4.20.25.10.010.070.00.000</t>
  </si>
  <si>
    <t>Ruolo Sanitario - T.INDETERMINATO - - Personale dirigente medico / veterinario - Accantonamento per ferie maturate e non godute</t>
  </si>
  <si>
    <t>4.20.25.10.010.110.00.000</t>
  </si>
  <si>
    <t>Ruolo Sanitario - T.INDETERMINATO - - Personale dirigente medico / veterinario - Oneri sociali*</t>
  </si>
  <si>
    <t>4.20.25.10.010.210.00.000</t>
  </si>
  <si>
    <t>Ruolo Sanitario - T.INDETERMINATO - - Personale dirigente medico / veterinario - Accantonamento a TFR</t>
  </si>
  <si>
    <t>4.20.25.10.010.220.00.000</t>
  </si>
  <si>
    <t>Ruolo Sanitario - T.INDETERMINATO - - Personale dirigente medico / veterinario - Accantonamento trattamento quiescenza e simili</t>
  </si>
  <si>
    <t>4.20.25.10.010.800.00.000</t>
  </si>
  <si>
    <t>Ruolo Sanitario - T.INDETERMINATO - - Personale dirigente medico / veterinario - Altri costi del personale</t>
  </si>
  <si>
    <t>4.20.25.10.012.010.00.000</t>
  </si>
  <si>
    <t>BA2130</t>
  </si>
  <si>
    <t>Ruolo Sanitario - T.DETERMINATO - - Personale dirigente medico / veterinario - Competenze fisse</t>
  </si>
  <si>
    <t>4.20.25.10.012.020.00.000</t>
  </si>
  <si>
    <t>Ruolo Sanitario - T.DETERMINATO - - Personale dirigente medico / veterinario - Straordinario</t>
  </si>
  <si>
    <t>4.20.25.10.012.025.00.000</t>
  </si>
  <si>
    <t>Ruolo Sanitario - T.DETERMINATO - - Personale dirigente medico / veterinario - Retr. Posizione</t>
  </si>
  <si>
    <t>4.20.25.10.012.030.00.000</t>
  </si>
  <si>
    <t>Ruolo Sanitario - T.DETERMINATO - - Personale dirigente medico / veterinario - Indennità varie</t>
  </si>
  <si>
    <t>4.20.25.10.012.040.00.000</t>
  </si>
  <si>
    <t>Ruolo Sanitario - T.DETERMINATO - - Personale dirigente medico / veterinario - Competenze personale comandato</t>
  </si>
  <si>
    <t>4.20.25.10.012.050.00.000</t>
  </si>
  <si>
    <t>Ruolo Sanitario - T.DETERMINATO - - Personale dirigente medico / veterinario - Incentivazione (retribuzione di risultato)</t>
  </si>
  <si>
    <t>4.20.25.10.012.060.00.000</t>
  </si>
  <si>
    <t>Ruolo Sanitario - T.DETERMINATO - - Personale dirigente medico / veterinario - Risorse aggiuntive regionali</t>
  </si>
  <si>
    <t>4.20.25.10.012.070.00.000</t>
  </si>
  <si>
    <t>Ruolo Sanitario - T.DETERMINATO - - Personale dirigente medico / veterinario - Accantonamento per ferie maturate e non godute</t>
  </si>
  <si>
    <t>4.20.25.10.012.110.00.000</t>
  </si>
  <si>
    <t>Ruolo Sanitario - T.DETERMINATO - - Personale dirigente medico / veterinario - Oneri sociali*</t>
  </si>
  <si>
    <t>4.20.25.10.012.210.00.000</t>
  </si>
  <si>
    <t>Ruolo Sanitario - T.DETERMINATO - - Personale dirigente medico / veterinario - Accantonamento a TFR</t>
  </si>
  <si>
    <t>4.20.25.10.012.220.00.000</t>
  </si>
  <si>
    <t>Ruolo Sanitario - T.DETERMINATO - - Personale dirigente medico / veterinario - Accantonamento trattamento quiescenza e simili</t>
  </si>
  <si>
    <t>4.20.25.10.012.800.00.000</t>
  </si>
  <si>
    <t>Ruolo Sanitario - T.DETERMINATO - - Personale dirigente medico / veterinario - Altri costi del personale</t>
  </si>
  <si>
    <t>4.20.25.10.014.010.00.000</t>
  </si>
  <si>
    <t>BA2140</t>
  </si>
  <si>
    <t>Ruolo Sanitario - T.ALTRO - - Personale dirigente medico / veterinario - Competenze fisse</t>
  </si>
  <si>
    <t>4.20.25.10.014.020.00.000</t>
  </si>
  <si>
    <t>Ruolo Sanitario - T.ALTRO - - Personale dirigente medico / veterinario - Straordinario</t>
  </si>
  <si>
    <t>4.20.25.10.014.025.00.000</t>
  </si>
  <si>
    <t>Ruolo Sanitario - T.ALTRO - - Personale dirigente medico / veterinario - Retr. Posizione</t>
  </si>
  <si>
    <t>4.20.25.10.014.030.00.000</t>
  </si>
  <si>
    <t>Ruolo Sanitario - T.ALTRO - - Personale dirigente medico / veterinario - Indennità varie</t>
  </si>
  <si>
    <t>4.20.25.10.014.040.00.000</t>
  </si>
  <si>
    <t>Ruolo Sanitario - T.ALTRO - - Personale dirigente medico / veterinario - Competenze personale comandato</t>
  </si>
  <si>
    <t>4.20.25.10.014.050.00.000</t>
  </si>
  <si>
    <t>Ruolo Sanitario - T.ALTRO - - Personale dirigente medico / veterinario - Incentivazione (retribuzione di risultato)</t>
  </si>
  <si>
    <t>4.20.25.10.014.060.00.000</t>
  </si>
  <si>
    <t>Ruolo Sanitario - T.ALTRO - - Personale dirigente medico / veterinario - Risorse aggiuntive regionali</t>
  </si>
  <si>
    <t>4.20.25.10.014.070.00.000</t>
  </si>
  <si>
    <t>Ruolo Sanitario - T.ALTRO - - Personale dirigente medico / veterinario - Accantonamento per ferie maturate e non godute</t>
  </si>
  <si>
    <t>4.20.25.10.014.110.00.000</t>
  </si>
  <si>
    <t>Ruolo Sanitario - T.ALTRO - - Personale dirigente medico / veterinario - Oneri sociali*</t>
  </si>
  <si>
    <t>4.20.25.10.014.210.00.000</t>
  </si>
  <si>
    <t>Ruolo Sanitario - T.ALTRO - - Personale dirigente medico / veterinario - Accantonamento a TFR</t>
  </si>
  <si>
    <t>4.20.25.10.014.220.00.000</t>
  </si>
  <si>
    <t>Ruolo Sanitario - T.ALTRO - - Personale dirigente medico / veterinario - Accantonamento trattamento quiescenza e simili</t>
  </si>
  <si>
    <t>4.20.25.10.014.800.00.000</t>
  </si>
  <si>
    <t>Ruolo Sanitario - T.ALTRO - - Personale dirigente medico / veterinario - Altri costi del personale</t>
  </si>
  <si>
    <t>4.20.25.10.020.010.00.000</t>
  </si>
  <si>
    <t>BA2160</t>
  </si>
  <si>
    <t>B.6.b</t>
  </si>
  <si>
    <t>Ruolo Sanitario - T.INDETERMINATO- - Personale dirigente non medico - Competenze fisse</t>
  </si>
  <si>
    <t>4.20.25.10.020.020.00.000</t>
  </si>
  <si>
    <t>Ruolo Sanitario - T.INDETERMINATO- - Personale dirigente non medico - Straordinario</t>
  </si>
  <si>
    <t>4.20.25.10.020.025.00.000</t>
  </si>
  <si>
    <t>Ruolo Sanitario - T.INDETERMINATO- - Personale dirigente non medico - Retr. Posizione</t>
  </si>
  <si>
    <t>4.20.25.10.020.030.00.000</t>
  </si>
  <si>
    <t>Ruolo Sanitario - T.INDETERMINATO- - Personale dirigente non medico - Indennità varie</t>
  </si>
  <si>
    <t>4.20.25.10.020.040.00.000</t>
  </si>
  <si>
    <t>Ruolo Sanitario - T.INDETERMINATO- - Personale dirigente non medico - Competenze personale comandato</t>
  </si>
  <si>
    <t>4.20.25.10.020.050.00.000</t>
  </si>
  <si>
    <t>Ruolo Sanitario - T.INDETERMINATO- - Personale dirigente non medico - Incentivazione (retribuzione di risultato)</t>
  </si>
  <si>
    <t>4.20.25.10.020.060.00.000</t>
  </si>
  <si>
    <t>Ruolo Sanitario - T.INDETERMINATO- - Personale dirigente non medico - Risorse aggiuntive regionali</t>
  </si>
  <si>
    <t>4.20.25.10.020.070.00.000</t>
  </si>
  <si>
    <t>Ruolo Sanitario - T.INDETERMINATO- - Personale dirigente non medico - Accantonamento per ferie maturate e non godute</t>
  </si>
  <si>
    <t>4.20.25.10.020.110.00.000</t>
  </si>
  <si>
    <t>Ruolo Sanitario - T.INDETERMINATO- - Personale dirigente non medico - Oneri sociali*</t>
  </si>
  <si>
    <t>4.20.25.10.020.210.00.000</t>
  </si>
  <si>
    <t>Ruolo Sanitario - T.INDETERMINATO- - Personale dirigente non medico - Accantonamento a TFR</t>
  </si>
  <si>
    <t>4.20.25.10.020.220.00.000</t>
  </si>
  <si>
    <t>Ruolo Sanitario - T.INDETERMINATO- - Personale dirigente non medico - Accantonamento trattamento quiescenza e simili</t>
  </si>
  <si>
    <t>4.20.25.10.020.800.00.000</t>
  </si>
  <si>
    <t>Ruolo Sanitario - T.INDETERMINATO- - Personale dirigente non medico - Altri costi del personale</t>
  </si>
  <si>
    <t>4.20.25.10.022.010.00.000</t>
  </si>
  <si>
    <t>BA2170</t>
  </si>
  <si>
    <t>Ruolo Sanitario - T.DETERMINATO - - Personale dirigente non medico - Competenze fisse</t>
  </si>
  <si>
    <t>4.20.25.10.022.020.00.000</t>
  </si>
  <si>
    <t>Ruolo Sanitario - T.DETERMINATO - - Personale dirigente non medico - Straordinario</t>
  </si>
  <si>
    <t>4.20.25.10.022.025.00.000</t>
  </si>
  <si>
    <t>Ruolo Sanitario - T.DETERMINATO - - Personale dirigente non medico - Retr. Posizione</t>
  </si>
  <si>
    <t>4.20.25.10.022.030.00.000</t>
  </si>
  <si>
    <t>Ruolo Sanitario - T.DETERMINATO - - Personale dirigente non medico - Indennità varie</t>
  </si>
  <si>
    <t>4.20.25.10.022.040.00.000</t>
  </si>
  <si>
    <t>Ruolo Sanitario - T.DETERMINATO - - Personale dirigente non medico - Competenze personale comandato</t>
  </si>
  <si>
    <t>4.20.25.10.022.050.00.000</t>
  </si>
  <si>
    <t>Ruolo Sanitario - T.DETERMINATO - - Personale dirigente non medico - Incentivazione (retribuzione di risultato)</t>
  </si>
  <si>
    <t>4.20.25.10.022.060.00.000</t>
  </si>
  <si>
    <t>Ruolo Sanitario - T.DETERMINATO - - Personale dirigente non medico - Risorse aggiuntive regionali</t>
  </si>
  <si>
    <t>4.20.25.10.022.070.00.000</t>
  </si>
  <si>
    <t>Ruolo Sanitario - T.DETERMINATO - - Personale dirigente non medico - Accantonamento per ferie maturate e non godute</t>
  </si>
  <si>
    <t>4.20.25.10.022.110.00.000</t>
  </si>
  <si>
    <t>Ruolo Sanitario - T.DETERMINATO - - Personale dirigente non medico - Oneri sociali*</t>
  </si>
  <si>
    <t>4.20.25.10.022.210.00.000</t>
  </si>
  <si>
    <t>Ruolo Sanitario - T.DETERMINATO - - Personale dirigente non medico - Accantonamento a TFR</t>
  </si>
  <si>
    <t>4.20.25.10.022.220.00.000</t>
  </si>
  <si>
    <t>Ruolo Sanitario - T.DETERMINATO - - Personale dirigente non medico - Accantonamento trattamento quiescenza e simili</t>
  </si>
  <si>
    <t>4.20.25.10.022.800.00.000</t>
  </si>
  <si>
    <t>Ruolo Sanitario - T.DETERMINATO - - Personale dirigente non medico - Altri costi del personale</t>
  </si>
  <si>
    <t>4.20.25.10.024.010.00.000</t>
  </si>
  <si>
    <t>BA2180</t>
  </si>
  <si>
    <t>Ruolo Sanitario - ALTRO - - Personale dirigente non medico - Competenze fisse</t>
  </si>
  <si>
    <t>4.20.25.10.024.020.00.000</t>
  </si>
  <si>
    <t>Ruolo Sanitario - ALTRO - - Personale dirigente non medico - Straordinario</t>
  </si>
  <si>
    <t>4.20.25.10.024.025.00.000</t>
  </si>
  <si>
    <t>Ruolo Sanitario - ALTRO - - Personale dirigente non medico - Retr. Posizione</t>
  </si>
  <si>
    <t>4.20.25.10.024.030.00.000</t>
  </si>
  <si>
    <t>Ruolo Sanitario - ALTRO - - Personale dirigente non medico - Indennità varie</t>
  </si>
  <si>
    <t>4.20.25.10.024.040.00.000</t>
  </si>
  <si>
    <t>Ruolo Sanitario - ALTRO - - Personale dirigente non medico - Competenze personale comandato</t>
  </si>
  <si>
    <t>4.20.25.10.024.050.00.000</t>
  </si>
  <si>
    <t>Ruolo Sanitario - ALTRO - - Personale dirigente non medico - Incentivazione (retribuzione di risultato)</t>
  </si>
  <si>
    <t>4.20.25.10.024.060.00.000</t>
  </si>
  <si>
    <t>Ruolo Sanitario - ALTRO - - Personale dirigente non medico - Risorse aggiuntive regionali</t>
  </si>
  <si>
    <t>4.20.25.10.024.070.00.000</t>
  </si>
  <si>
    <t>Ruolo Sanitario - ALTRO - - Personale dirigente non medico - Accantonamento per ferie maturate e non godute</t>
  </si>
  <si>
    <t>4.20.25.10.024.110.00.000</t>
  </si>
  <si>
    <t>Ruolo Sanitario - ALTRO - - Personale dirigente non medico - Oneri sociali*</t>
  </si>
  <si>
    <t>4.20.25.10.024.210.00.000</t>
  </si>
  <si>
    <t>Ruolo Sanitario - ALTRO - - Personale dirigente non medico - Accantonamento a TFR</t>
  </si>
  <si>
    <t>4.20.25.10.024.220.00.000</t>
  </si>
  <si>
    <t>Ruolo Sanitario - ALTRO - - Personale dirigente non medico - Accantonamento trattamento quiescenza e simili</t>
  </si>
  <si>
    <t>4.20.25.10.024.800.00.000</t>
  </si>
  <si>
    <t>Ruolo Sanitario - ALTRO - - Personale dirigente non medico - Altri costi del personale</t>
  </si>
  <si>
    <t>4.20.25.10.110.010.00.000</t>
  </si>
  <si>
    <t>BA2200</t>
  </si>
  <si>
    <t>B.6.c</t>
  </si>
  <si>
    <t>Ruolo Sanitario - T.INDETERMINATO- - Personale comparto - Competenze fisse</t>
  </si>
  <si>
    <t>4.20.25.10.110.020.00.000</t>
  </si>
  <si>
    <t>Ruolo Sanitario - T.INDETERMINATO- - Personale comparto - Straordinario</t>
  </si>
  <si>
    <t>4.20.25.10.110.030.00.000</t>
  </si>
  <si>
    <t>Ruolo Sanitario - T.INDETERMINATO- - Personale comparto - Indennità varie</t>
  </si>
  <si>
    <t>4.20.25.10.110.035.00.000</t>
  </si>
  <si>
    <t>Ruolo Sanitario - T.INDETERMINATO- - Personale comparto - Incentivazione alla produttività collettiva</t>
  </si>
  <si>
    <t>4.20.25.10.110.040.00.000</t>
  </si>
  <si>
    <t>Ruolo Sanitario - T.INDETERMINATO- - Personale comparto - Competenze personale comandato</t>
  </si>
  <si>
    <t>4.20.25.10.110.050.00.000</t>
  </si>
  <si>
    <t>Ruolo Sanitario - T.INDETERMINATO- - Personale comparto - Risorse aggiuntive regionali</t>
  </si>
  <si>
    <t>4.20.25.10.110.060.00.000</t>
  </si>
  <si>
    <t>Ruolo Sanitario - T.INDETERMINATO- - Personale comparto - Accantonamento per ferie maturate e non godute</t>
  </si>
  <si>
    <t>4.20.25.10.110.110.00.000</t>
  </si>
  <si>
    <t>Ruolo Sanitario - T.INDETERMINATO- - Personale comparto - Oneri sociali*</t>
  </si>
  <si>
    <t>4.20.25.10.110.210.00.000</t>
  </si>
  <si>
    <t>Ruolo Sanitario - T.INDETERMINATO- - Personale comparto - Accantonamento a TFR</t>
  </si>
  <si>
    <t>4.20.25.10.110.220.00.000</t>
  </si>
  <si>
    <t>Ruolo Sanitario - T.INDETERMINATO- - Personale comparto - Accantonamento trattamento quiescenza e simili</t>
  </si>
  <si>
    <t>4.20.25.10.110.800.00.000</t>
  </si>
  <si>
    <t>Ruolo Sanitario - T.INDETERMINATO- - Personale comparto - Altri costi del personale</t>
  </si>
  <si>
    <t>4.20.25.10.112.010.00.000</t>
  </si>
  <si>
    <t>BA2210</t>
  </si>
  <si>
    <t>Ruolo Sanitario - T.DETERMINATO- - Personale comparto - Competenze fisse</t>
  </si>
  <si>
    <t>4.20.25.10.112.020.00.000</t>
  </si>
  <si>
    <t>Ruolo Sanitario - T.DETERMINATO- - Personale comparto - Straordinario</t>
  </si>
  <si>
    <t>4.20.25.10.112.030.00.000</t>
  </si>
  <si>
    <t>Ruolo Sanitario - T.DETERMINATO- - Personale comparto - Indennità varie</t>
  </si>
  <si>
    <t>4.20.25.10.112.035.00.000</t>
  </si>
  <si>
    <t>Ruolo Sanitario - T.DETERMINATO- - Personale comparto - Incentivazione alla produttività collettiva</t>
  </si>
  <si>
    <t>4.20.25.10.112.040.00.000</t>
  </si>
  <si>
    <t>Ruolo Sanitario - T.DETERMINATO- - Personale comparto - Competenze personale comandato</t>
  </si>
  <si>
    <t>4.20.25.10.112.050.00.000</t>
  </si>
  <si>
    <t>Ruolo Sanitario - T.DETERMINATO- - Personale comparto - Risorse aggiuntive regionali</t>
  </si>
  <si>
    <t>4.20.25.10.112.060.00.000</t>
  </si>
  <si>
    <t>Ruolo Sanitario - T.DETERMINATO- - Personale comparto - Accantonamento per ferie maturate e non godute</t>
  </si>
  <si>
    <t>4.20.25.10.112.110.00.000</t>
  </si>
  <si>
    <t>Ruolo Sanitario - T.DETERMINATO- - Personale comparto - Oneri sociali*</t>
  </si>
  <si>
    <t>4.20.25.10.112.210.00.000</t>
  </si>
  <si>
    <t>Ruolo Sanitario - T.DETERMINATO- - Personale comparto - Accantonamento a TFR</t>
  </si>
  <si>
    <t>4.20.25.10.112.220.00.000</t>
  </si>
  <si>
    <t>Ruolo Sanitario - T.DETERMINATO- - Personale comparto - Accantonamento trattamento quiescenza e simili</t>
  </si>
  <si>
    <t>4.20.25.10.112.800.00.000</t>
  </si>
  <si>
    <t>Ruolo Sanitario - T.DETERMINATO- - Personale comparto - Altri costi del personale</t>
  </si>
  <si>
    <t>4.20.25.10.114.010.00.000</t>
  </si>
  <si>
    <t>BA2220</t>
  </si>
  <si>
    <t>Ruolo Sanitario - T.ALTRO- - Personale comparto - Competenze fisse</t>
  </si>
  <si>
    <t>4.20.25.10.114.020.00.000</t>
  </si>
  <si>
    <t>Ruolo Sanitario - T.ALTRO- - Personale comparto - Straordinario</t>
  </si>
  <si>
    <t>4.20.25.10.114.030.00.000</t>
  </si>
  <si>
    <t>Ruolo Sanitario - T.ALTRO- - Personale comparto - Indennità varie</t>
  </si>
  <si>
    <t>4.20.25.10.114.035.00.000</t>
  </si>
  <si>
    <t>Ruolo Sanitario - T.ALTRO- - Personale comparto - Incentivazione alla produttività collettiva</t>
  </si>
  <si>
    <t>4.20.25.10.114.040.00.000</t>
  </si>
  <si>
    <t>Ruolo Sanitario - T.ALTRO- - Personale comparto - Competenze personale comandato</t>
  </si>
  <si>
    <t>4.20.25.10.114.050.00.000</t>
  </si>
  <si>
    <t>Ruolo Sanitario - T.ALTRO- - Personale comparto - Risorse aggiuntive regionali</t>
  </si>
  <si>
    <t>4.20.25.10.114.060.00.000</t>
  </si>
  <si>
    <t>Ruolo Sanitario - T.ALTRO- - Personale comparto - Accantonamento per ferie maturate e non godute</t>
  </si>
  <si>
    <t>4.20.25.10.114.110.00.000</t>
  </si>
  <si>
    <t>Ruolo Sanitario - T.ALTRO- - Personale comparto - Oneri sociali*</t>
  </si>
  <si>
    <t>4.20.25.10.114.210.00.000</t>
  </si>
  <si>
    <t>Ruolo Sanitario - T.ALTRO- - Personale comparto - Accantonamento a TFR</t>
  </si>
  <si>
    <t>4.20.25.10.114.220.00.000</t>
  </si>
  <si>
    <t>Ruolo Sanitario - T.ALTRO- - Personale comparto - Accantonamento trattamento quiescenza e simili</t>
  </si>
  <si>
    <t>4.20.25.10.114.800.00.000</t>
  </si>
  <si>
    <t>Ruolo Sanitario - T.ALTRO- - Personale comparto - Altri costi del personale</t>
  </si>
  <si>
    <t>4.20.25.20.000.000.00.000</t>
  </si>
  <si>
    <t>B.6 Personale del ruolo professionale - Totale</t>
  </si>
  <si>
    <t>4.20.25.20.020.010.00.000</t>
  </si>
  <si>
    <t>BA2250</t>
  </si>
  <si>
    <t>B.6.d</t>
  </si>
  <si>
    <t>Ruolo professionale - T.INDETERMINATO- Personale dirigente - Competenze fisse</t>
  </si>
  <si>
    <t>4.20.25.20.020.020.00.000</t>
  </si>
  <si>
    <t>Ruolo professionale - T.INDETERMINATO- Personale dirigente - Straordinario</t>
  </si>
  <si>
    <t>4.20.25.20.020.025.00.000</t>
  </si>
  <si>
    <t>Ruolo professionale - T.INDETERMINATO- Personale dirigente - Retr. Posizione</t>
  </si>
  <si>
    <t>4.20.25.20.020.030.00.000</t>
  </si>
  <si>
    <t>Ruolo professionale - T.INDETERMINATO- Personale dirigente - Indennità varie</t>
  </si>
  <si>
    <t>4.20.25.20.020.040.00.000</t>
  </si>
  <si>
    <t>Ruolo professionale - T.INDETERMINATO- Personale dirigente - Competenze Ruolo professionale - T.INDETERMINATO- Personale comandato</t>
  </si>
  <si>
    <t>4.20.25.20.020.050.00.000</t>
  </si>
  <si>
    <t>Ruolo professionale - T.INDETERMINATO- Personale dirigente - Incentivazione (retribuzione di risultato)</t>
  </si>
  <si>
    <t>4.20.25.20.020.060.00.000</t>
  </si>
  <si>
    <t>Ruolo professionale - T.INDETERMINATO- Personale dirigente - Risorse aggiuntive regionali</t>
  </si>
  <si>
    <t>4.20.25.20.020.070.00.000</t>
  </si>
  <si>
    <t>Ruolo professionale - T.INDETERMINATO- Personale dirigente - Accantonamento per ferie maturate e non godute</t>
  </si>
  <si>
    <t>4.20.25.20.020.110.00.000</t>
  </si>
  <si>
    <t>Ruolo professionale - T.INDETERMINATO- Personale dirigente - Oneri sociali*</t>
  </si>
  <si>
    <t>4.20.25.20.020.210.00.000</t>
  </si>
  <si>
    <t>Ruolo professionale - T.INDETERMINATO- Personale dirigente - Accantonamento a TFR</t>
  </si>
  <si>
    <t>4.20.25.20.020.220.00.000</t>
  </si>
  <si>
    <t>Ruolo professionale - T.INDETERMINATO- Personale dirigente - Accantonamento trattamento quiescenza e simili</t>
  </si>
  <si>
    <t>4.20.25.20.020.800.00.000</t>
  </si>
  <si>
    <t xml:space="preserve">Ruolo professionale - T.INDETERMINATO- Personale dirigente - Altri costi del Ruolo professionale - </t>
  </si>
  <si>
    <t>4.20.25.20.022.010.00.000</t>
  </si>
  <si>
    <t>BA2260</t>
  </si>
  <si>
    <t>Ruolo professionale - T.DETERMINATO- Personale dirigente - Competenze fisse</t>
  </si>
  <si>
    <t>4.20.25.20.022.020.00.000</t>
  </si>
  <si>
    <t>Ruolo professionale - T.DETERMINATO- Personale dirigente - Straordinario</t>
  </si>
  <si>
    <t>4.20.25.20.022.025.00.000</t>
  </si>
  <si>
    <t>Ruolo professionale - T.DETERMINATO- Personale dirigente - Retr. Posizione</t>
  </si>
  <si>
    <t>4.20.25.20.022.030.00.000</t>
  </si>
  <si>
    <t>Ruolo professionale - T.DETERMINATO- Personale dirigente - Indennità varie</t>
  </si>
  <si>
    <t>4.20.25.20.022.040.00.000</t>
  </si>
  <si>
    <t>Ruolo professionale - T.DETERMINATO- Personale dirigente - Competenze Ruolo professionale - T.DETERMINATO- Personale comandato</t>
  </si>
  <si>
    <t>4.20.25.20.022.050.00.000</t>
  </si>
  <si>
    <t>Ruolo professionale - T.DETERMINATO- Personale dirigente - Incentivazione (retribuzione di risultato)</t>
  </si>
  <si>
    <t>4.20.25.20.022.060.00.000</t>
  </si>
  <si>
    <t>Ruolo professionale - T.DETERMINATO- Personale dirigente - Risorse aggiuntive regionali</t>
  </si>
  <si>
    <t>4.20.25.20.022.070.00.000</t>
  </si>
  <si>
    <t>Ruolo professionale - T.DETERMINATO- Personale dirigente - Accantonamento per ferie maturate e non godute</t>
  </si>
  <si>
    <t>4.20.25.20.022.110.00.000</t>
  </si>
  <si>
    <t>Ruolo professionale - T.DETERMINATO- Personale dirigente - Oneri sociali*</t>
  </si>
  <si>
    <t>4.20.25.20.022.210.00.000</t>
  </si>
  <si>
    <t>Ruolo professionale - T.DETERMINATO- Personale dirigente - Accantonamento a TFR</t>
  </si>
  <si>
    <t>4.20.25.20.022.220.00.000</t>
  </si>
  <si>
    <t>Ruolo professionale - T.DETERMINATO- Personale dirigente - Accantonamento trattamento quiescenza e simili</t>
  </si>
  <si>
    <t>4.20.25.20.022.800.00.000</t>
  </si>
  <si>
    <t xml:space="preserve">Ruolo professionale - T.DETERMINATO- Personale dirigente - Altri costi del Ruolo professionale - </t>
  </si>
  <si>
    <t>4.20.25.20.024.010.00.000</t>
  </si>
  <si>
    <t>BA2270</t>
  </si>
  <si>
    <t>Ruolo professionale - T.ALTRO- Personale dirigente - Competenze fisse</t>
  </si>
  <si>
    <t>4.20.25.20.024.020.00.000</t>
  </si>
  <si>
    <t>Ruolo professionale - T.ALTRO- Personale dirigente - Straordinario</t>
  </si>
  <si>
    <t>4.20.25.20.024.025.00.000</t>
  </si>
  <si>
    <t>Ruolo professionale - T.ALTRO- Personale dirigente - Retr. Posizione</t>
  </si>
  <si>
    <t>4.20.25.20.024.030.00.000</t>
  </si>
  <si>
    <t>Ruolo professionale - T.ALTRO- Personale dirigente - Indennità varie</t>
  </si>
  <si>
    <t>4.20.25.20.024.040.00.000</t>
  </si>
  <si>
    <t>Ruolo professionale - T.ALTRO- Personale dirigente - Competenze Ruolo professionale - T.ALTRO- Personale comandato</t>
  </si>
  <si>
    <t>4.20.25.20.024.050.00.000</t>
  </si>
  <si>
    <t>Ruolo professionale - T.ALTRO- Personale dirigente - Incentivazione (retribuzione di risultato)</t>
  </si>
  <si>
    <t>4.20.25.20.024.060.00.000</t>
  </si>
  <si>
    <t>Ruolo professionale - T.ALTRO- Personale dirigente - Risorse aggiuntive regionali</t>
  </si>
  <si>
    <t>4.20.25.20.024.070.00.000</t>
  </si>
  <si>
    <t>Ruolo professionale - T.ALTRO- Personale dirigente - Accantonamento per ferie maturate e non godute</t>
  </si>
  <si>
    <t>4.20.25.20.024.110.00.000</t>
  </si>
  <si>
    <t>Ruolo professionale - T.ALTRO- Personale dirigente - Oneri sociali*</t>
  </si>
  <si>
    <t>4.20.25.20.024.210.00.000</t>
  </si>
  <si>
    <t>Ruolo professionale - T.ALTRO- Personale dirigente - Accantonamento a TFR</t>
  </si>
  <si>
    <t>4.20.25.20.024.220.00.000</t>
  </si>
  <si>
    <t>Ruolo professionale - T.ALTRO- Personale dirigente - Accantonamento trattamento quiescenza e simili</t>
  </si>
  <si>
    <t>4.20.25.20.024.800.00.000</t>
  </si>
  <si>
    <t xml:space="preserve">Ruolo professionale - T.ALTRO- Personale dirigente - Altri costi del Ruolo professionale - </t>
  </si>
  <si>
    <t>4.20.25.20.110.010.00.000</t>
  </si>
  <si>
    <t>BA2290</t>
  </si>
  <si>
    <t>B.6.e</t>
  </si>
  <si>
    <t>Ruolo professionale - T.INDETERMINATO - Personale comparto - Competenze fisse</t>
  </si>
  <si>
    <t>4.20.25.20.110.020.00.000</t>
  </si>
  <si>
    <t>Ruolo professionale - T.INDETERMINATO - Personale comparto - Straordinario</t>
  </si>
  <si>
    <t>4.20.25.20.110.030.00.000</t>
  </si>
  <si>
    <t>Ruolo professionale - T.INDETERMINATO - Personale comparto - Indennità varie</t>
  </si>
  <si>
    <t>4.20.25.20.110.035.00.000</t>
  </si>
  <si>
    <t>Ruolo professionale - T.INDETERMINATO - Personale comparto - Incentivazione alla produttività collettiva</t>
  </si>
  <si>
    <t>4.20.25.20.110.040.00.000</t>
  </si>
  <si>
    <t>Ruolo professionale - T.INDETERMINATO - Personale comparto - Competenze Ruolo professionale - Personale comandato</t>
  </si>
  <si>
    <t>4.20.25.20.110.050.00.000</t>
  </si>
  <si>
    <t>Ruolo professionale - T.INDETERMINATO - Personale comparto - Risorse aggiuntive regionali</t>
  </si>
  <si>
    <t>4.20.25.20.110.060.00.000</t>
  </si>
  <si>
    <t>Ruolo professionale - T.INDETERMINATO - Personale comparto - Accantonamento per ferie maturate e non godute</t>
  </si>
  <si>
    <t>4.20.25.20.110.110.00.000</t>
  </si>
  <si>
    <t>Ruolo professionale - T.INDETERMINATO - Personale comparto - Oneri sociali*</t>
  </si>
  <si>
    <t>4.20.25.20.110.210.00.000</t>
  </si>
  <si>
    <t>Ruolo professionale - T.INDETERMINATO - Personale comparto - Accantonamento a TFR</t>
  </si>
  <si>
    <t>4.20.25.20.110.220.00.000</t>
  </si>
  <si>
    <t>Ruolo professionale - T.INDETERMINATO - Personale comparto - Accantonamento trattamento quiescenza e simili</t>
  </si>
  <si>
    <t>4.20.25.20.110.800.00.000</t>
  </si>
  <si>
    <t>Ruolo professionale - T.INDETERMINATO - Personale comparto - Altri costi del personale</t>
  </si>
  <si>
    <t>4.20.25.20.112.010.00.000</t>
  </si>
  <si>
    <t>BA2300</t>
  </si>
  <si>
    <t>Ruolo professionale - T.DETERMINATO - Personale comparto - Competenze fisse</t>
  </si>
  <si>
    <t>4.20.25.20.112.020.00.000</t>
  </si>
  <si>
    <t>Ruolo professionale - T.DETERMINATO - Personale comparto - Straordinario</t>
  </si>
  <si>
    <t>4.20.25.20.112.030.00.000</t>
  </si>
  <si>
    <t>Ruolo professionale - T.DETERMINATO - Personale comparto - Indennità varie</t>
  </si>
  <si>
    <t>4.20.25.20.112.035.00.000</t>
  </si>
  <si>
    <t>Ruolo professionale - T.DETERMINATO - Personale comparto - Incentivazione alla produttività collettiva</t>
  </si>
  <si>
    <t>4.20.25.20.112.040.00.000</t>
  </si>
  <si>
    <t>Ruolo professionale - T.DETERMINATO - Personale comparto - Competenze Ruolo professionale - Personale comandato</t>
  </si>
  <si>
    <t>4.20.25.20.112.050.00.000</t>
  </si>
  <si>
    <t>Ruolo professionale - T.DETERMINATO - Personale comparto - Risorse aggiuntive regionali</t>
  </si>
  <si>
    <t>4.20.25.20.112.060.00.000</t>
  </si>
  <si>
    <t>Ruolo professionale - T.DETERMINATO - Personale comparto - Accantonamento per ferie maturate e non godute</t>
  </si>
  <si>
    <t>4.20.25.20.112.110.00.000</t>
  </si>
  <si>
    <t>Ruolo professionale - T.DETERMINATO - Personale comparto - Oneri sociali*</t>
  </si>
  <si>
    <t>4.20.25.20.112.210.00.000</t>
  </si>
  <si>
    <t>Ruolo professionale - T.DETERMINATO - Personale comparto - Accantonamento a TFR</t>
  </si>
  <si>
    <t>4.20.25.20.112.220.00.000</t>
  </si>
  <si>
    <t>Ruolo professionale - T.DETERMINATO - Personale comparto - Accantonamento trattamento quiescenza e simili</t>
  </si>
  <si>
    <t>4.20.25.20.112.800.00.000</t>
  </si>
  <si>
    <t>Ruolo professionale - T.DETERMINATO - Personale comparto - Altri costi del personale</t>
  </si>
  <si>
    <t>4.20.25.20.114.010.00.000</t>
  </si>
  <si>
    <t>BA2310</t>
  </si>
  <si>
    <t>Ruolo professionale - T.ALTRO - Personale comparto - Competenze fisse</t>
  </si>
  <si>
    <t>4.20.25.20.114.020.00.000</t>
  </si>
  <si>
    <t>Ruolo professionale - T.ALTRO - Personale comparto - Straordinario</t>
  </si>
  <si>
    <t>4.20.25.20.114.030.00.000</t>
  </si>
  <si>
    <t>Ruolo professionale - T.ALTRO - Personale comparto - Indennità varie</t>
  </si>
  <si>
    <t>4.20.25.20.114.035.00.000</t>
  </si>
  <si>
    <t>Ruolo professionale - T.ALTRO - Personale comparto - Incentivazione alla produttività collettiva</t>
  </si>
  <si>
    <t>4.20.25.20.114.040.00.000</t>
  </si>
  <si>
    <t>Ruolo professionale - T.ALTRO - Personale comparto - Competenze Ruolo professionale - Personale comandato</t>
  </si>
  <si>
    <t>4.20.25.20.114.050.00.000</t>
  </si>
  <si>
    <t>Ruolo professionale - T.ALTRO - Personale comparto - Risorse aggiuntive regionali</t>
  </si>
  <si>
    <t>4.20.25.20.114.060.00.000</t>
  </si>
  <si>
    <t>Ruolo professionale - T.ALTRO - Personale comparto - Accantonamento per ferie maturate e non godute</t>
  </si>
  <si>
    <t>4.20.25.20.114.110.00.000</t>
  </si>
  <si>
    <t>Ruolo professionale - T.ALTRO - Personale comparto - Oneri sociali*</t>
  </si>
  <si>
    <t>4.20.25.20.114.210.00.000</t>
  </si>
  <si>
    <t>Ruolo professionale - T.ALTRO - Personale comparto - Accantonamento a TFR</t>
  </si>
  <si>
    <t>4.20.25.20.114.220.00.000</t>
  </si>
  <si>
    <t>Ruolo professionale - T.ALTRO - Personale comparto - Accantonamento trattamento quiescenza e simili</t>
  </si>
  <si>
    <t>4.20.25.20.114.800.00.000</t>
  </si>
  <si>
    <t>Ruolo professionale - T.ALTRO - Personale comparto - Altri costi del personale</t>
  </si>
  <si>
    <t>4.20.25.30.000.000.00.000</t>
  </si>
  <si>
    <t>B.7 Personale del ruolo tecnico - Totale</t>
  </si>
  <si>
    <t>4.20.25.30.020.010.00.000</t>
  </si>
  <si>
    <t>BA2340</t>
  </si>
  <si>
    <t>Ruolo tecnico - T.INDETERMINATO - - Personale dirigente - Competenze fisse</t>
  </si>
  <si>
    <t>4.20.25.30.020.020.00.000</t>
  </si>
  <si>
    <t>Ruolo tecnico - T.INDETERMINATO - - Personale dirigente - Straordinario</t>
  </si>
  <si>
    <t>4.20.25.30.020.025.00.000</t>
  </si>
  <si>
    <t>Ruolo tecnico - T.INDETERMINATO - - Personale dirigente - Retr. Posizione</t>
  </si>
  <si>
    <t>4.20.25.30.020.030.00.000</t>
  </si>
  <si>
    <t>Ruolo tecnico - T.INDETERMINATO - - Personale dirigente - Indennità varie</t>
  </si>
  <si>
    <t>4.20.25.30.020.040.00.000</t>
  </si>
  <si>
    <t>Ruolo tecnico - T.INDETERMINATO - - Personale dirigente - Competenze Ruolo tecnico - Personale comandato</t>
  </si>
  <si>
    <t>4.20.25.30.020.050.00.000</t>
  </si>
  <si>
    <t>Ruolo tecnico - T.INDETERMINATO - - Personale dirigente - Incentivazione (retribuzione di risultato)</t>
  </si>
  <si>
    <t>4.20.25.30.020.060.00.000</t>
  </si>
  <si>
    <t>Ruolo tecnico - T.INDETERMINATO - - Personale dirigente - Risorse aggiuntive regionali</t>
  </si>
  <si>
    <t>4.20.25.30.020.070.00.000</t>
  </si>
  <si>
    <t>Ruolo tecnico - T.INDETERMINATO - - Personale dirigente - Accantonamento per ferie maturate e non godute</t>
  </si>
  <si>
    <t>4.20.25.30.020.110.00.000</t>
  </si>
  <si>
    <t>Ruolo tecnico - T.INDETERMINATO - - Personale dirigente - Oneri sociali*</t>
  </si>
  <si>
    <t>4.20.25.30.020.210.00.000</t>
  </si>
  <si>
    <t>Ruolo tecnico - T.INDETERMINATO - - Personale dirigente - Accantonamento a TFR</t>
  </si>
  <si>
    <t>4.20.25.30.020.220.00.000</t>
  </si>
  <si>
    <t>Ruolo tecnico - T.INDETERMINATO - - Personale dirigente - Accantonamento trattamento quiescenza e simili</t>
  </si>
  <si>
    <t>4.20.25.30.020.800.00.000</t>
  </si>
  <si>
    <t xml:space="preserve">Ruolo tecnico - T.INDETERMINATO - - Personale dirigente - Altri costi del Ruolo tecnico </t>
  </si>
  <si>
    <t>4.20.25.30.022.010.00.000</t>
  </si>
  <si>
    <t>BA2350</t>
  </si>
  <si>
    <t>Ruolo tecnico - T.DETERMINATO - - Personale dirigente - Competenze fisse</t>
  </si>
  <si>
    <t>4.20.25.30.022.020.00.000</t>
  </si>
  <si>
    <t>Ruolo tecnico - T.DETERMINATO - - Personale dirigente - Straordinario</t>
  </si>
  <si>
    <t>4.20.25.30.022.025.00.000</t>
  </si>
  <si>
    <t>Ruolo tecnico - T.DETERMINATO - - Personale dirigente - Retr. Posizione</t>
  </si>
  <si>
    <t>4.20.25.30.022.030.00.000</t>
  </si>
  <si>
    <t>Ruolo tecnico - T.DETERMINATO - - Personale dirigente - Indennità varie</t>
  </si>
  <si>
    <t>4.20.25.30.022.040.00.000</t>
  </si>
  <si>
    <t>Ruolo tecnico - T.DETERMINATO - - Personale dirigente - Competenze Ruolo tecnico - Personale comandato</t>
  </si>
  <si>
    <t>4.20.25.30.022.050.00.000</t>
  </si>
  <si>
    <t>Ruolo tecnico - T.DETERMINATO - - Personale dirigente - Incentivazione (retribuzione di risultato)</t>
  </si>
  <si>
    <t>4.20.25.30.022.060.00.000</t>
  </si>
  <si>
    <t>Ruolo tecnico - T.DETERMINATO - - Personale dirigente - Risorse aggiuntive regionali</t>
  </si>
  <si>
    <t>4.20.25.30.022.070.00.000</t>
  </si>
  <si>
    <t>Ruolo tecnico - T.DETERMINATO - - Personale dirigente - Accantonamento per ferie maturate e non godute</t>
  </si>
  <si>
    <t>4.20.25.30.022.110.00.000</t>
  </si>
  <si>
    <t>Ruolo tecnico - T.DETERMINATO - - Personale dirigente - Oneri sociali*</t>
  </si>
  <si>
    <t>4.20.25.30.022.210.00.000</t>
  </si>
  <si>
    <t>Ruolo tecnico - T.DETERMINATO - - Personale dirigente - Accantonamento a TFR</t>
  </si>
  <si>
    <t>4.20.25.30.022.220.00.000</t>
  </si>
  <si>
    <t>Ruolo tecnico - T.DETERMINATO - - Personale dirigente - Accantonamento trattamento quiescenza e simili</t>
  </si>
  <si>
    <t>4.20.25.30.022.800.00.000</t>
  </si>
  <si>
    <t xml:space="preserve">Ruolo tecnico - T.DETERMINATO - - Personale dirigente - Altri costi del Ruolo tecnico </t>
  </si>
  <si>
    <t>4.20.25.30.024.010.00.000</t>
  </si>
  <si>
    <t>BA2360</t>
  </si>
  <si>
    <t>Ruolo tecnico - ALTRO - - Personale dirigente - Competenze fisse</t>
  </si>
  <si>
    <t>4.20.25.30.024.020.00.000</t>
  </si>
  <si>
    <t>Ruolo tecnico - ALTRO - - Personale dirigente - Straordinario</t>
  </si>
  <si>
    <t>4.20.25.30.024.025.00.000</t>
  </si>
  <si>
    <t>Ruolo tecnico - ALTRO - - Personale dirigente - Retr. Posizione</t>
  </si>
  <si>
    <t>4.20.25.30.024.030.00.000</t>
  </si>
  <si>
    <t>Ruolo tecnico - ALTRO - - Personale dirigente - Indennità varie</t>
  </si>
  <si>
    <t>4.20.25.30.024.040.00.000</t>
  </si>
  <si>
    <t>Ruolo tecnico - ALTRO - - Personale dirigente - Competenze Ruolo tecnico - Personale comandato</t>
  </si>
  <si>
    <t>4.20.25.30.024.050.00.000</t>
  </si>
  <si>
    <t>Ruolo tecnico - ALTRO - - Personale dirigente - Incentivazione (retribuzione di risultato)</t>
  </si>
  <si>
    <t>4.20.25.30.024.060.00.000</t>
  </si>
  <si>
    <t>Ruolo tecnico - ALTRO - - Personale dirigente - Risorse aggiuntive regionali</t>
  </si>
  <si>
    <t>4.20.25.30.024.070.00.000</t>
  </si>
  <si>
    <t>Ruolo tecnico - ALTRO - - Personale dirigente - Accantonamento per ferie maturate e non godute</t>
  </si>
  <si>
    <t>4.20.25.30.024.110.00.000</t>
  </si>
  <si>
    <t>Ruolo tecnico - ALTRO - - Personale dirigente - Oneri sociali*</t>
  </si>
  <si>
    <t>4.20.25.30.024.210.00.000</t>
  </si>
  <si>
    <t>Ruolo tecnico - ALTRO - - Personale dirigente - Accantonamento a TFR</t>
  </si>
  <si>
    <t>4.20.25.30.024.220.00.000</t>
  </si>
  <si>
    <t>Ruolo tecnico - ALTRO - - Personale dirigente - Accantonamento trattamento quiescenza e simili</t>
  </si>
  <si>
    <t>4.20.25.30.024.800.00.000</t>
  </si>
  <si>
    <t xml:space="preserve">Ruolo tecnico - ALTRO - - Personale dirigente - Altri costi del Ruolo tecnico </t>
  </si>
  <si>
    <t>4.20.25.30.110.010.00.000</t>
  </si>
  <si>
    <t>BA2380</t>
  </si>
  <si>
    <t>Ruolo tecnico - T.INDETERMINATO - - Personale comparto - Competenze fisse</t>
  </si>
  <si>
    <t>4.20.25.30.110.020.00.000</t>
  </si>
  <si>
    <t>Ruolo tecnico - T.INDETERMINATO - - Personale comparto - Straordinario</t>
  </si>
  <si>
    <t>4.20.25.30.110.030.00.000</t>
  </si>
  <si>
    <t>Ruolo tecnico - T.INDETERMINATO - - Personale comparto - Indennità varie</t>
  </si>
  <si>
    <t>4.20.25.30.110.035.00.000</t>
  </si>
  <si>
    <t>Ruolo tecnico - T.INDETERMINATO - - Personale comparto - Incentivazione alla produttività collettiva</t>
  </si>
  <si>
    <t>4.20.25.30.110.040.00.000</t>
  </si>
  <si>
    <t>Ruolo tecnico - T.INDETERMINATO - - Personale comparto - Competenze Ruolo tecnico -  Personale comandato</t>
  </si>
  <si>
    <t>4.20.25.30.110.050.00.000</t>
  </si>
  <si>
    <t>Ruolo tecnico - T.INDETERMINATO - - Personale comparto - Risorse aggiuntive regionali</t>
  </si>
  <si>
    <t>4.20.25.30.110.060.00.000</t>
  </si>
  <si>
    <t>Ruolo tecnico - T.INDETERMINATO - - Personale comparto - Accantonamento per ferie maturate e non godute</t>
  </si>
  <si>
    <t>4.20.25.30.110.110.00.000</t>
  </si>
  <si>
    <t>Ruolo tecnico - T.INDETERMINATO - - Personale comparto - Oneri sociali*</t>
  </si>
  <si>
    <t>4.20.25.30.110.210.00.000</t>
  </si>
  <si>
    <t>Ruolo tecnico - T.INDETERMINATO - - Personale comparto - Accantonamento a TFR</t>
  </si>
  <si>
    <t>4.20.25.30.110.220.00.000</t>
  </si>
  <si>
    <t>Ruolo tecnico - T.INDETERMINATO - - Personale comparto - Accantonamento trattamento quiescenza e simili</t>
  </si>
  <si>
    <t>4.20.25.30.110.800.00.000</t>
  </si>
  <si>
    <t>Ruolo tecnico - T.INDETERMINATO - - Personale comparto - Altri costi del personale</t>
  </si>
  <si>
    <t>4.20.25.30.112.010.00.000</t>
  </si>
  <si>
    <t>BA2390</t>
  </si>
  <si>
    <t>Ruolo tecnico - T.DETERMINATO - - Personale comparto - Competenze fisse</t>
  </si>
  <si>
    <t>4.20.25.30.112.020.00.000</t>
  </si>
  <si>
    <t>Ruolo tecnico - T.DETERMINATO - - Personale comparto - Straordinario</t>
  </si>
  <si>
    <t>4.20.25.30.112.030.00.000</t>
  </si>
  <si>
    <t>Ruolo tecnico - T.DETERMINATO - - Personale comparto - Indennità varie</t>
  </si>
  <si>
    <t>4.20.25.30.112.035.00.000</t>
  </si>
  <si>
    <t>Ruolo tecnico - T.DETERMINATO - - Personale comparto - Incentivazione alla produttività collettiva</t>
  </si>
  <si>
    <t>4.20.25.30.112.040.00.000</t>
  </si>
  <si>
    <t>Ruolo tecnico - T.DETERMINATO - - Personale comparto - Competenze Ruolo tecnico -  Personale comandato</t>
  </si>
  <si>
    <t>4.20.25.30.112.050.00.000</t>
  </si>
  <si>
    <t>Ruolo tecnico - T.DETERMINATO - - Personale comparto - Risorse aggiuntive regionali</t>
  </si>
  <si>
    <t>4.20.25.30.112.060.00.000</t>
  </si>
  <si>
    <t>Ruolo tecnico - T.DETERMINATO - - Personale comparto - Accantonamento per ferie maturate e non godute</t>
  </si>
  <si>
    <t>4.20.25.30.112.110.00.000</t>
  </si>
  <si>
    <t>Ruolo tecnico - T.DETERMINATO - - Personale comparto - Oneri sociali*</t>
  </si>
  <si>
    <t>4.20.25.30.112.210.00.000</t>
  </si>
  <si>
    <t>Ruolo tecnico - T.DETERMINATO - - Personale comparto - Accantonamento a TFR</t>
  </si>
  <si>
    <t>4.20.25.30.112.220.00.000</t>
  </si>
  <si>
    <t>Ruolo tecnico - T.DETERMINATO - - Personale comparto - Accantonamento trattamento quiescenza e simili</t>
  </si>
  <si>
    <t>4.20.25.30.112.800.00.000</t>
  </si>
  <si>
    <t>Ruolo tecnico - T.DETERMINATO - - Personale comparto - Altri costi del personale</t>
  </si>
  <si>
    <t>4.20.25.30.114.010.00.000</t>
  </si>
  <si>
    <t>BA2400</t>
  </si>
  <si>
    <t>Ruolo tecnico - ALTRO - - Personale comparto - Competenze fisse</t>
  </si>
  <si>
    <t>4.20.25.30.114.020.00.000</t>
  </si>
  <si>
    <t>Ruolo tecnico - ALTRO - - Personale comparto - Straordinario</t>
  </si>
  <si>
    <t>4.20.25.30.114.030.00.000</t>
  </si>
  <si>
    <t>Ruolo tecnico - ALTRO - - Personale comparto - Indennità varie</t>
  </si>
  <si>
    <t>4.20.25.30.114.035.00.000</t>
  </si>
  <si>
    <t>Ruolo tecnico - ALTRO - - Personale comparto - Incentivazione alla produttività collettiva</t>
  </si>
  <si>
    <t>4.20.25.30.114.040.00.000</t>
  </si>
  <si>
    <t>Ruolo tecnico - ALTRO - - Personale comparto - Competenze Ruolo tecnico - Personale comandato</t>
  </si>
  <si>
    <t>4.20.25.30.114.050.00.000</t>
  </si>
  <si>
    <t>Ruolo tecnico - ALTRO - - Personale comparto - Risorse aggiuntive regionali</t>
  </si>
  <si>
    <t>4.20.25.30.114.060.00.000</t>
  </si>
  <si>
    <t>Ruolo tecnico - ALTRO - - Personale comparto - Accantonamento per ferie maturate e non godute</t>
  </si>
  <si>
    <t>4.20.25.30.114.110.00.000</t>
  </si>
  <si>
    <t>Ruolo tecnico - ALTRO - - Personale comparto - Oneri sociali*</t>
  </si>
  <si>
    <t>4.20.25.30.114.210.00.000</t>
  </si>
  <si>
    <t>Ruolo tecnico - ALTRO - - Personale comparto - Accantonamento a TFR</t>
  </si>
  <si>
    <t>4.20.25.30.114.220.00.000</t>
  </si>
  <si>
    <t>Ruolo tecnico - ALTRO - - Personale comparto - Accantonamento trattamento quiescenza e simili</t>
  </si>
  <si>
    <t>4.20.25.30.114.800.00.000</t>
  </si>
  <si>
    <t>Ruolo tecnico - ALTRO - - Personale comparto - Altri costi del personale</t>
  </si>
  <si>
    <t>4.20.25.40.000.000.00.000</t>
  </si>
  <si>
    <t>B.8 Personale del ruolo amministrativo - Totale</t>
  </si>
  <si>
    <t>4.20.25.40.020.010.00.000</t>
  </si>
  <si>
    <t>BA2430</t>
  </si>
  <si>
    <t>Ruolo amministrativo - T.INDETERMINATO - Personale dirigente - Competenze fisse</t>
  </si>
  <si>
    <t>4.20.25.40.020.020.00.000</t>
  </si>
  <si>
    <t>Ruolo amministrativo - T.INDETERMINATO - Personale dirigente - Straordinario</t>
  </si>
  <si>
    <t>4.20.25.40.020.025.00.000</t>
  </si>
  <si>
    <t>Ruolo amministrativo - T.INDETERMINATO - Personale dirigente - Retr. Posizione</t>
  </si>
  <si>
    <t>4.20.25.40.020.030.00.000</t>
  </si>
  <si>
    <t>Ruolo amministrativo - T.INDETERMINATO - Personale dirigente - Indennità varie</t>
  </si>
  <si>
    <t>4.20.25.40.020.040.00.000</t>
  </si>
  <si>
    <t>Ruolo amministrativo - T.INDETERMINATO - Personale dirigente - Competenze Ruolo amministrativo - T.INDETERMINATO - Personale comandato</t>
  </si>
  <si>
    <t>4.20.25.40.020.050.00.000</t>
  </si>
  <si>
    <t>Ruolo amministrativo - T.INDETERMINATO - Personale dirigente - Incentivazione (retribuzione di risultato)</t>
  </si>
  <si>
    <t>4.20.25.40.020.060.00.000</t>
  </si>
  <si>
    <t>Ruolo amministrativo - T.INDETERMINATO - Personale dirigente - Risorse aggiuntive regionali</t>
  </si>
  <si>
    <t>4.20.25.40.020.070.00.000</t>
  </si>
  <si>
    <t>Ruolo amministrativo - T.INDETERMINATO - Personale dirigente - Accantonamento per ferie maturate e non godute</t>
  </si>
  <si>
    <t>4.20.25.40.020.110.00.000</t>
  </si>
  <si>
    <t>Ruolo amministrativo - T.INDETERMINATO - Personale dirigente - Oneri sociali*</t>
  </si>
  <si>
    <t>4.20.25.40.020.210.00.000</t>
  </si>
  <si>
    <t>Ruolo amministrativo - T.INDETERMINATO - Personale dirigente - Accantonamento a TFR</t>
  </si>
  <si>
    <t>4.20.25.40.020.220.00.000</t>
  </si>
  <si>
    <t>Ruolo amministrativo - T.INDETERMINATO - Personale dirigente - Accantonamento trattamento quiescenza e simili</t>
  </si>
  <si>
    <t>4.20.25.40.020.800.00.000</t>
  </si>
  <si>
    <t>Ruolo amministrativo - T.INDETERMINATO - Personale dirigente - Altri costi del Ruolo amministrativo</t>
  </si>
  <si>
    <t>4.20.25.40.022.010.00.000</t>
  </si>
  <si>
    <t>BA2440</t>
  </si>
  <si>
    <t>Ruolo amministrativo - T.DETERMINATO - Personale dirigente - Competenze fisse</t>
  </si>
  <si>
    <t>4.20.25.40.022.020.00.000</t>
  </si>
  <si>
    <t>Ruolo amministrativo - T.DETERMINATO - Personale dirigente - Straordinario</t>
  </si>
  <si>
    <t>4.20.25.40.022.025.00.000</t>
  </si>
  <si>
    <t>Ruolo amministrativo - T.DETERMINATO - Personale dirigente - Retr. Posizione</t>
  </si>
  <si>
    <t>4.20.25.40.022.030.00.000</t>
  </si>
  <si>
    <t>Ruolo amministrativo - T.DETERMINATO - Personale dirigente - Indennità varie</t>
  </si>
  <si>
    <t>4.20.25.40.022.040.00.000</t>
  </si>
  <si>
    <t>Ruolo amministrativo - T.DETERMINATO - Personale dirigente - Competenze Ruolo amministrativo - T.DETERMINATO - Personale comandato</t>
  </si>
  <si>
    <t>4.20.25.40.022.050.00.000</t>
  </si>
  <si>
    <t>Ruolo amministrativo - T.DETERMINATO - Personale dirigente - Incentivazione (retribuzione di risultato)</t>
  </si>
  <si>
    <t>4.20.25.40.022.060.00.000</t>
  </si>
  <si>
    <t>Ruolo amministrativo - T.DETERMINATO - Personale dirigente - Risorse aggiuntive regionali</t>
  </si>
  <si>
    <t>4.20.25.40.022.070.00.000</t>
  </si>
  <si>
    <t>Ruolo amministrativo - T.DETERMINATO - Personale dirigente - Accantonamento per ferie maturate e non godute</t>
  </si>
  <si>
    <t>4.20.25.40.022.110.00.000</t>
  </si>
  <si>
    <t>Ruolo amministrativo - T.DETERMINATO - Personale dirigente - Oneri sociali*</t>
  </si>
  <si>
    <t>4.20.25.40.022.210.00.000</t>
  </si>
  <si>
    <t>Ruolo amministrativo - T.DETERMINATO - Personale dirigente - Accantonamento a TFR</t>
  </si>
  <si>
    <t>4.20.25.40.022.220.00.000</t>
  </si>
  <si>
    <t>Ruolo amministrativo - T.DETERMINATO - Personale dirigente - Accantonamento trattamento quiescenza e simili</t>
  </si>
  <si>
    <t>4.20.25.40.022.800.00.000</t>
  </si>
  <si>
    <t>Ruolo amministrativo - T.DETERMINATO - Personale dirigente - Altri costi del Ruolo amministrativo</t>
  </si>
  <si>
    <t>4.20.25.40.024.010.00.000</t>
  </si>
  <si>
    <t>BA2450</t>
  </si>
  <si>
    <t>Ruolo amministrativo - ALTRO - Personale dirigente - Competenze fisse</t>
  </si>
  <si>
    <t>4.20.25.40.024.020.00.000</t>
  </si>
  <si>
    <t>Ruolo amministrativo - ALTRO - Personale dirigente - Straordinario</t>
  </si>
  <si>
    <t>4.20.25.40.024.025.00.000</t>
  </si>
  <si>
    <t>Ruolo amministrativo - ALTRO - Personale dirigente - Retr. Posizione</t>
  </si>
  <si>
    <t>4.20.25.40.024.030.00.000</t>
  </si>
  <si>
    <t>Ruolo amministrativo - ALTRO - Personale dirigente - Indennità varie</t>
  </si>
  <si>
    <t>4.20.25.40.024.040.00.000</t>
  </si>
  <si>
    <t>Ruolo amministrativo - ALTRO - Personale dirigente - Competenze Ruolo amministrativo - ALTRO - Personale comandato</t>
  </si>
  <si>
    <t>4.20.25.40.024.050.00.000</t>
  </si>
  <si>
    <t>Ruolo amministrativo - ALTRO - Personale dirigente - Incentivazione (retribuzione di risultato)</t>
  </si>
  <si>
    <t>4.20.25.40.024.060.00.000</t>
  </si>
  <si>
    <t>Ruolo amministrativo - ALTRO - Personale dirigente - Risorse aggiuntive regionali</t>
  </si>
  <si>
    <t>4.20.25.40.024.070.00.000</t>
  </si>
  <si>
    <t>Ruolo amministrativo - ALTRO - Personale dirigente - Accantonamento per ferie maturate e non godute</t>
  </si>
  <si>
    <t>4.20.25.40.024.110.00.000</t>
  </si>
  <si>
    <t>Ruolo amministrativo - ALTRO - Personale dirigente - Oneri sociali*</t>
  </si>
  <si>
    <t>4.20.25.40.024.210.00.000</t>
  </si>
  <si>
    <t>Ruolo amministrativo - ALTRO - Personale dirigente - Accantonamento a TFR</t>
  </si>
  <si>
    <t>4.20.25.40.024.220.00.000</t>
  </si>
  <si>
    <t>Ruolo amministrativo - ALTRO - Personale dirigente - Accantonamento trattamento quiescenza e simili</t>
  </si>
  <si>
    <t>4.20.25.40.024.800.00.000</t>
  </si>
  <si>
    <t>Ruolo amministrativo - ALTRO - Personale dirigente - Altri costi del Ruolo amministrativo</t>
  </si>
  <si>
    <t>4.20.25.40.110.010.00.000</t>
  </si>
  <si>
    <t>BA2470</t>
  </si>
  <si>
    <t>Ruolo amministrativo - T.INDETERMINATO - Personale comparto - Competenze fisse</t>
  </si>
  <si>
    <t>4.20.25.40.110.020.00.000</t>
  </si>
  <si>
    <t>Ruolo amministrativo - T.INDETERMINATO - Personale comparto - Straordinario</t>
  </si>
  <si>
    <t>4.20.25.40.110.030.00.000</t>
  </si>
  <si>
    <t>Ruolo amministrativo - T.INDETERMINATO - Personale comparto - Indennità varie</t>
  </si>
  <si>
    <t>4.20.25.40.110.035.00.000</t>
  </si>
  <si>
    <t>Ruolo amministrativo - T.INDETERMINATO - Personale comparto - Incentivazione alla produttività collettiva</t>
  </si>
  <si>
    <t>4.20.25.40.110.040.00.000</t>
  </si>
  <si>
    <t>Ruolo amministrativo - T.INDETERMINATO - Personale comparto - Competenze Ruolo amministrativo - Personale comandato</t>
  </si>
  <si>
    <t>4.20.25.40.110.050.00.000</t>
  </si>
  <si>
    <t>Ruolo amministrativo - T.INDETERMINATO - Personale comparto - Risorse aggiuntive regionali</t>
  </si>
  <si>
    <t>4.20.25.40.110.060.00.000</t>
  </si>
  <si>
    <t>Ruolo amministrativo - T.INDETERMINATO - Personale comparto - Accantonamento per ferie maturate e non godute</t>
  </si>
  <si>
    <t>4.20.25.40.110.110.00.000</t>
  </si>
  <si>
    <t>Ruolo amministrativo - T.INDETERMINATO - Personale comparto - Oneri sociali*</t>
  </si>
  <si>
    <t>4.20.25.40.110.210.00.000</t>
  </si>
  <si>
    <t>Ruolo amministrativo - T.INDETERMINATO - Personale comparto - Accantonamento a TFR</t>
  </si>
  <si>
    <t>4.20.25.40.110.220.00.000</t>
  </si>
  <si>
    <t>Ruolo amministrativo - T.INDETERMINATO - Personale comparto - Accantonamento trattamento quiescenza e simili</t>
  </si>
  <si>
    <t>4.20.25.40.110.800.00.000</t>
  </si>
  <si>
    <t>Ruolo amministrativo - T.INDETERMINATO - Personale comparto - Altri costi del personale</t>
  </si>
  <si>
    <t>4.20.25.40.112.010.00.000</t>
  </si>
  <si>
    <t>BA2480</t>
  </si>
  <si>
    <t>Ruolo amministrativo - T.DETERMINATO - Personale comparto - Competenze fisse</t>
  </si>
  <si>
    <t>4.20.25.40.112.020.00.000</t>
  </si>
  <si>
    <t>Ruolo amministrativo - T.DETERMINATO - Personale comparto - Straordinario</t>
  </si>
  <si>
    <t>4.20.25.40.112.030.00.000</t>
  </si>
  <si>
    <t>Ruolo amministrativo - T.DETERMINATO - Personale comparto - Indennità varie</t>
  </si>
  <si>
    <t>4.20.25.40.112.035.00.000</t>
  </si>
  <si>
    <t>Ruolo amministrativo - T.DETERMINATO - Personale comparto - Incentivazione alla produttività collettiva</t>
  </si>
  <si>
    <t>4.20.25.40.112.040.00.000</t>
  </si>
  <si>
    <t>Ruolo amministrativo - T.DETERMINATO - Personale comparto - Competenze Ruolo amministrativo - Personale comandato</t>
  </si>
  <si>
    <t>4.20.25.40.112.050.00.000</t>
  </si>
  <si>
    <t>Ruolo amministrativo - T.DETERMINATO - Personale comparto - Risorse aggiuntive regionali</t>
  </si>
  <si>
    <t>4.20.25.40.112.060.00.000</t>
  </si>
  <si>
    <t>Ruolo amministrativo - T.DETERMINATO - Personale comparto - Accantonamento per ferie maturate e non godute</t>
  </si>
  <si>
    <t>4.20.25.40.112.110.00.000</t>
  </si>
  <si>
    <t>Ruolo amministrativo - T.DETERMINATO - Personale comparto - Oneri sociali*</t>
  </si>
  <si>
    <t>4.20.25.40.112.210.00.000</t>
  </si>
  <si>
    <t>Ruolo amministrativo - T.DETERMINATO - Personale comparto - Accantonamento a TFR</t>
  </si>
  <si>
    <t>4.20.25.40.112.220.00.000</t>
  </si>
  <si>
    <t>Ruolo amministrativo - T.DETERMINATO - Personale comparto - Accantonamento trattamento quiescenza e simili</t>
  </si>
  <si>
    <t>4.20.25.40.112.800.00.000</t>
  </si>
  <si>
    <t>Ruolo amministrativo - T.DETERMINATO - Personale comparto - Altri costi del personale</t>
  </si>
  <si>
    <t>4.20.25.40.114.010.00.000</t>
  </si>
  <si>
    <t>BA2490</t>
  </si>
  <si>
    <t>Ruolo amministrativo - ALTRO - Personale comparto - Competenze fisse</t>
  </si>
  <si>
    <t>4.20.25.40.114.020.00.000</t>
  </si>
  <si>
    <t>Ruolo amministrativo - ALTRO - Personale comparto - Straordinario</t>
  </si>
  <si>
    <t>4.20.25.40.114.030.00.000</t>
  </si>
  <si>
    <t>Ruolo amministrativo - ALTRO - Personale comparto - Indennità varie</t>
  </si>
  <si>
    <t>4.20.25.40.114.035.00.000</t>
  </si>
  <si>
    <t>Ruolo amministrativo - ALTRO - Personale comparto - Incentivazione alla produttività collettiva</t>
  </si>
  <si>
    <t>4.20.25.40.114.040.00.000</t>
  </si>
  <si>
    <t>Ruolo amministrativo - ALTRO - Personale comparto - Competenze Ruolo amministrativo - Personale comandato</t>
  </si>
  <si>
    <t>4.20.25.40.114.050.00.000</t>
  </si>
  <si>
    <t>Ruolo amministrativo - ALTRO - Personale comparto - Risorse aggiuntive regionali</t>
  </si>
  <si>
    <t>4.20.25.40.114.060.00.000</t>
  </si>
  <si>
    <t>Ruolo amministrativo - ALTRO - Personale comparto - Accantonamento per ferie maturate e non godute</t>
  </si>
  <si>
    <t>4.20.25.40.114.110.00.000</t>
  </si>
  <si>
    <t>Ruolo amministrativo - ALTRO - Personale comparto - Oneri sociali*</t>
  </si>
  <si>
    <t>4.20.25.40.114.210.00.000</t>
  </si>
  <si>
    <t>Ruolo amministrativo - ALTRO - Personale comparto - Accantonamento a TFR</t>
  </si>
  <si>
    <t>4.20.25.40.114.220.00.000</t>
  </si>
  <si>
    <t>Ruolo amministrativo - ALTRO - Personale comparto - Accantonamento trattamento quiescenza e simili</t>
  </si>
  <si>
    <t>4.20.25.40.114.800.00.000</t>
  </si>
  <si>
    <t>Ruolo amministrativo - ALTRO - Personale comparto - Altri costi del personale</t>
  </si>
  <si>
    <t>4.20.30.00.000.000.00.000</t>
  </si>
  <si>
    <t>B.9 Oneri diversi di gestione - Totale</t>
  </si>
  <si>
    <t>4.20.30.10.010.000.00.000</t>
  </si>
  <si>
    <t>BA2510</t>
  </si>
  <si>
    <t>B7</t>
  </si>
  <si>
    <t>Imposte e tasse (escluse Irap e Ires)</t>
  </si>
  <si>
    <t>4.20.30.20.010.000.00.000</t>
  </si>
  <si>
    <t>BA2520</t>
  </si>
  <si>
    <t>Perdite su crediti</t>
  </si>
  <si>
    <t>4.20.30.30.010.000.00.000</t>
  </si>
  <si>
    <t>BA2540</t>
  </si>
  <si>
    <t>Rimborso spese organi societari</t>
  </si>
  <si>
    <t>4.20.30.40.010.000.00.000</t>
  </si>
  <si>
    <t>Indennità, rimborso spese e oneri sociali per il direttore generale, direttore sanitario, direttore amministrativo e componenti del collegio sindacale</t>
  </si>
  <si>
    <t>4.20.30.40.012.000.00.000</t>
  </si>
  <si>
    <t>Indennità, rimborso spese e oneri sociali per il direttore generale, direttore sanitario, direttore amministrativo e componenti del collegio sindacale v/ATS-ASST-Fondazioni d/Regione</t>
  </si>
  <si>
    <t>4.20.30.40.020.000.00.000</t>
  </si>
  <si>
    <t>Indennità, rimborso spese e oneri sociali per il direttore scientifico a carico del Bilancio ricerca</t>
  </si>
  <si>
    <t>4.20.30.40.022.000.00.000</t>
  </si>
  <si>
    <t>Indennità, rimborso spese e oneri sociali per il direttore scientifico a carico del Bilancio ricerca v/ATS-ASST-Fondazioni d/Regione</t>
  </si>
  <si>
    <t>4.20.30.40.030.000.00.000</t>
  </si>
  <si>
    <t>Indennità, rimborso spese e oneri sociali per il direttore sociale a carico del Bilancio sociale</t>
  </si>
  <si>
    <t>4.20.30.40.032.000.00.000</t>
  </si>
  <si>
    <t>Indennità, rimborso spese e oneri sociali per il direttore sociale a carico del Bilancio sociale v/ATS-ASST-Fondazioni d/Regione</t>
  </si>
  <si>
    <t>4.20.30.50.010.000.00.000</t>
  </si>
  <si>
    <t>BA2550</t>
  </si>
  <si>
    <t>Multe, ammende, penalità, arbitraggi, risarcimenti</t>
  </si>
  <si>
    <t>4.20.30.50.020.000.00.000</t>
  </si>
  <si>
    <t>Sanzioni verso ATS della Regione</t>
  </si>
  <si>
    <t>4.20.30.50.030.000.00.000</t>
  </si>
  <si>
    <t>Commissioni e spese bancarie</t>
  </si>
  <si>
    <t>ASLC14_33</t>
  </si>
  <si>
    <t>AOIC04_33</t>
  </si>
  <si>
    <t>4.20.30.50.040.000.00.000</t>
  </si>
  <si>
    <t>Abbonamenti, acquisti di libri, riviste e giornali</t>
  </si>
  <si>
    <t>4.20.30.50.050.000.00.000</t>
  </si>
  <si>
    <t>Oneri per sperimentazioni gestionali (art. 9-bis, D.Lgs. 502/92)</t>
  </si>
  <si>
    <t>4.20.30.50.080.000.00.000</t>
  </si>
  <si>
    <t>Altri Oneri diversi di gestione</t>
  </si>
  <si>
    <t>4.20.30.50.085.000.00.000</t>
  </si>
  <si>
    <t>Altri Oneri diversi di gestione servizi sociosanitari (ASSI)</t>
  </si>
  <si>
    <t>4.20.30.90.090.000.00.000</t>
  </si>
  <si>
    <t>REGIONE: Spese dirette regionali - Oneri diversi di gestione</t>
  </si>
  <si>
    <t>4.20.40.00.000.000.00.000</t>
  </si>
  <si>
    <t>B.10-13) Totale Ammortamenti e svalutazioni</t>
  </si>
  <si>
    <t>4.20.40.10.000.000.00.000</t>
  </si>
  <si>
    <t>B.10) Ammortamenti delle immobilizzazioni immateriali - Totale</t>
  </si>
  <si>
    <t>4.20.40.10.010.000.00.000</t>
  </si>
  <si>
    <t>B.10 (1) Ammortamenti immobilizzazioni immateriali - Totale</t>
  </si>
  <si>
    <t>4.20.40.10.010.010.00.000</t>
  </si>
  <si>
    <t>BA2570</t>
  </si>
  <si>
    <t>ASLC12</t>
  </si>
  <si>
    <t>AOIC05</t>
  </si>
  <si>
    <t>B.8.a</t>
  </si>
  <si>
    <t>Ammortamenti immobilizzazioni immateriali</t>
  </si>
  <si>
    <t>4.20.40.10.020.000.00.000</t>
  </si>
  <si>
    <t>B.10 (2) Svalutazione immobilizzazioni immateriali - Totale</t>
  </si>
  <si>
    <t>4.20.40.10.020.010.00.000</t>
  </si>
  <si>
    <t>BA2640</t>
  </si>
  <si>
    <t>Svalutazione immobilizzazioni immateriali</t>
  </si>
  <si>
    <t>4.20.40.20.000.000.00.000</t>
  </si>
  <si>
    <t>B.11) Ammortamento dei fabbricati - Totale</t>
  </si>
  <si>
    <t>4.20.40.20.010.000.00.000</t>
  </si>
  <si>
    <t>B.11 (1) Ammortamenti dei fabbricati - Totale</t>
  </si>
  <si>
    <t>4.20.40.20.010.010.00.000</t>
  </si>
  <si>
    <t>BA2600</t>
  </si>
  <si>
    <t>B.8.b</t>
  </si>
  <si>
    <t>Ammortamento dei Fabbricati disponibili</t>
  </si>
  <si>
    <t>4.20.40.20.010.020.00.000</t>
  </si>
  <si>
    <t>BA2610</t>
  </si>
  <si>
    <t>Ammortamento dei Fabbricati indisponibili</t>
  </si>
  <si>
    <t>4.20.40.20.020.000.00.000</t>
  </si>
  <si>
    <t>B.11 (2) Svalutazione dei fabbricati - Totale</t>
  </si>
  <si>
    <t>4.20.40.20.020.010.00.000</t>
  </si>
  <si>
    <t>Svalutazione dei Terreni e Fabbricati disponibili</t>
  </si>
  <si>
    <t>4.20.40.20.020.020.00.000</t>
  </si>
  <si>
    <t>Svalutazione dei Terreni e Fabbricati indisponibili</t>
  </si>
  <si>
    <t>4.20.40.30.000.000.00.000</t>
  </si>
  <si>
    <t>B.12) Ammortamenti delle altre immobilizzazioni materiali - Totale</t>
  </si>
  <si>
    <t>4.20.40.30.010.000.00.000</t>
  </si>
  <si>
    <t>B.12) (1) Ammortamenti delle altre immobilizzazioni materiali - Totale</t>
  </si>
  <si>
    <t>4.20.40.30.010.010.00.000</t>
  </si>
  <si>
    <t>BA2620</t>
  </si>
  <si>
    <t>B.8.c</t>
  </si>
  <si>
    <t>Ammortamenti delle altre immobilizzazioni materiali</t>
  </si>
  <si>
    <t>4.20.40.30.010.015.00.000</t>
  </si>
  <si>
    <t>Ammortamenti delle immobilizzazioni materiali - attrezzature protesica</t>
  </si>
  <si>
    <t>4.20.40.30.020.000.00.000</t>
  </si>
  <si>
    <t>B.12) (2) Svalutazione delle altre immobilizzazioni materiali - Totale</t>
  </si>
  <si>
    <t>4.20.40.30.020.010.00.000</t>
  </si>
  <si>
    <t>Svalutazione delle altre immobilizzazioni materiali</t>
  </si>
  <si>
    <t>4.20.40.30.020.015.00.000</t>
  </si>
  <si>
    <t>Svalutazioni delle immobilizzazioni materiali - attrezzature protesica</t>
  </si>
  <si>
    <t>4.20.40.40.000.000.00.000</t>
  </si>
  <si>
    <t>B.13 Svalutazione dei crediti - Totale</t>
  </si>
  <si>
    <t>4.20.40.40.010.000.00.000</t>
  </si>
  <si>
    <t>BA2650</t>
  </si>
  <si>
    <t>B.9.a</t>
  </si>
  <si>
    <t>Svalutazione dei crediti</t>
  </si>
  <si>
    <t>4.20.50.00.000.000.00.000</t>
  </si>
  <si>
    <t>B. 14 Variazione delle rimanenze - Totale</t>
  </si>
  <si>
    <t>4.20.50.10.000.000.00.000</t>
  </si>
  <si>
    <t>B.14.A Variazione rimanenze sanitarie - Totale</t>
  </si>
  <si>
    <t>4.20.50.10.005.010.00.000</t>
  </si>
  <si>
    <t>4.20.50.10.005.010.01.000</t>
  </si>
  <si>
    <t>B.10.a</t>
  </si>
  <si>
    <t>4.20.50.10.005.010.01.050</t>
  </si>
  <si>
    <t>BA2670</t>
  </si>
  <si>
    <t>4.20.50.10.005.010.01.070</t>
  </si>
  <si>
    <t>4.20.50.10.005.010.02.000</t>
  </si>
  <si>
    <t>4.20.50.10.005.020.00.000</t>
  </si>
  <si>
    <t>4.20.50.10.005.030.00.000</t>
  </si>
  <si>
    <t>4.20.50.10.010.010.00.000</t>
  </si>
  <si>
    <t>4.20.50.10.010.020.00.000</t>
  </si>
  <si>
    <t>4.20.50.10.012.010.00.000</t>
  </si>
  <si>
    <t>4.20.50.10.012.020.00.000</t>
  </si>
  <si>
    <t>4.20.50.10.012.030.00.000</t>
  </si>
  <si>
    <t>4.20.50.10.015.010.00.000</t>
  </si>
  <si>
    <t>Emoderivati  ESCLUSI EMODERIVATI GESTITI VIA CONSORZIO INTERREGIONALE]</t>
  </si>
  <si>
    <t>4.20.50.10.015.012.00.000</t>
  </si>
  <si>
    <t>Emoderivati SOLAMENTE OVE GESTITI NELL'AMBITO DEL CONSORZIO INTERREGIONALE]</t>
  </si>
  <si>
    <t>4.20.50.10.015.020.00.000</t>
  </si>
  <si>
    <t>4.20.50.10.015.030.00.000</t>
  </si>
  <si>
    <t>4.20.50.10.020.010.00.000</t>
  </si>
  <si>
    <t>4.20.50.10.025.010.00.000</t>
  </si>
  <si>
    <t>4.20.50.10.030.010.00.000</t>
  </si>
  <si>
    <t>4.20.50.10.030.020.00.000</t>
  </si>
  <si>
    <t>4.20.50.10.035.010.00.000</t>
  </si>
  <si>
    <t>4.20.50.10.035.011.00.000</t>
  </si>
  <si>
    <t>4.20.50.10.035.012.00.000</t>
  </si>
  <si>
    <t>4.20.50.10.035.013.00.000</t>
  </si>
  <si>
    <t>4.20.50.10.035.014.00.000</t>
  </si>
  <si>
    <t>4.20.50.10.035.015.00.000</t>
  </si>
  <si>
    <t>4.20.50.10.035.016.00.000</t>
  </si>
  <si>
    <t>4.20.50.10.035.017.00.000</t>
  </si>
  <si>
    <t>4.20.50.10.035.018.00.000</t>
  </si>
  <si>
    <t>4.20.50.10.035.020.00.000</t>
  </si>
  <si>
    <t>4.20.50.10.035.030.00.000</t>
  </si>
  <si>
    <t>4.20.50.10.035.040.00.000</t>
  </si>
  <si>
    <t>4.20.50.10.040.010.00.000</t>
  </si>
  <si>
    <t>Materiale chirurgico per uso veterinario</t>
  </si>
  <si>
    <t>4.20.50.10.045.010.00.000</t>
  </si>
  <si>
    <t>Materiali protesici (c.d. protesica "Maggiore")</t>
  </si>
  <si>
    <t>4.20.50.10.045.020.00.000</t>
  </si>
  <si>
    <t>Materiali protesici (c.d. protesica "Minore")</t>
  </si>
  <si>
    <t>4.20.50.10.045.030.00.000</t>
  </si>
  <si>
    <t>4.20.50.10.045.035.00.000</t>
  </si>
  <si>
    <t>4.20.50.10.050.010.00.000</t>
  </si>
  <si>
    <t>4.20.50.10.055.010.00.000</t>
  </si>
  <si>
    <t>4.20.50.10.055.020.00.000</t>
  </si>
  <si>
    <t>4.20.50.10.060.010.00.000</t>
  </si>
  <si>
    <t>4.20.50.10.065.010.00.000</t>
  </si>
  <si>
    <t>4.20.50.10.065.020.00.000</t>
  </si>
  <si>
    <t>4.20.50.10.080.010.00.000</t>
  </si>
  <si>
    <t>4.20.50.20.000.000.00.000</t>
  </si>
  <si>
    <t>B.14.B Variazione rimanenze non sanitarie - Totale</t>
  </si>
  <si>
    <t>4.20.50.20.005.010.00.000</t>
  </si>
  <si>
    <t>BA2680</t>
  </si>
  <si>
    <t>B.10.b</t>
  </si>
  <si>
    <t>4.20.50.20.010.010.00.000</t>
  </si>
  <si>
    <t>4.20.50.20.015.010.00.000</t>
  </si>
  <si>
    <t>Carburante</t>
  </si>
  <si>
    <t>4.20.50.20.015.020.00.000</t>
  </si>
  <si>
    <t>4.20.50.20.020.010.00.000</t>
  </si>
  <si>
    <t>4.20.50.20.025.010.00.000</t>
  </si>
  <si>
    <t>Materiale per EDP</t>
  </si>
  <si>
    <t>4.20.50.20.030.010.00.000</t>
  </si>
  <si>
    <t>Materiale per manutenzioni e riparazioni immobili</t>
  </si>
  <si>
    <t>4.20.50.20.030.020.00.000</t>
  </si>
  <si>
    <t>4.20.50.20.030.030.00.000</t>
  </si>
  <si>
    <t>Materiale per manutenzioni e riparazioni attrez. Tecnico economali</t>
  </si>
  <si>
    <t>4.20.50.20.030.040.00.000</t>
  </si>
  <si>
    <t>Materiale per manutenzioni e riparazioni automezzi (tutti)</t>
  </si>
  <si>
    <t>4.20.50.20.030.080.00.000</t>
  </si>
  <si>
    <t xml:space="preserve">Altro materiale per manutenzioni e riparazioni </t>
  </si>
  <si>
    <t>4.20.50.20.080.010.00.000</t>
  </si>
  <si>
    <t>Altri beni non sanitari</t>
  </si>
  <si>
    <t>4.20.60.00.000.000.00.000</t>
  </si>
  <si>
    <t>B.15 Accantonamenti tipici dell’esercizio - Totale</t>
  </si>
  <si>
    <t>4.20.60.10.010.000.00.000</t>
  </si>
  <si>
    <t>BA2710</t>
  </si>
  <si>
    <t>ASLC16</t>
  </si>
  <si>
    <t>AOIC07</t>
  </si>
  <si>
    <t>B.11.a</t>
  </si>
  <si>
    <t>Accantonamenti per cause civili ed oneri processuali</t>
  </si>
  <si>
    <t>4.20.60.10.020.000.00.000</t>
  </si>
  <si>
    <t>BA2720</t>
  </si>
  <si>
    <t>Accantonamenti per contenzioso personale dipendente</t>
  </si>
  <si>
    <t>4.20.60.10.030.000.00.000</t>
  </si>
  <si>
    <t>BA2730</t>
  </si>
  <si>
    <t>Accantonamenti per rischi connessi all'acquisto di prestazioni sanitarie da privato</t>
  </si>
  <si>
    <t>4.20.60.10.040.000.00.000</t>
  </si>
  <si>
    <t>BA2740</t>
  </si>
  <si>
    <t>Accantonamenti per copertura diretta dei rischi (autoassicurazione)</t>
  </si>
  <si>
    <t>4.20.60.10.080.000.00.000</t>
  </si>
  <si>
    <t>BA2750</t>
  </si>
  <si>
    <t>Altri accantonamenti per rischi</t>
  </si>
  <si>
    <t>4.20.60.20.010.000.00.000</t>
  </si>
  <si>
    <t>BA2760</t>
  </si>
  <si>
    <t>B.11.b</t>
  </si>
  <si>
    <t>Accantonamento al fondo premio per operosità medici SUMAI</t>
  </si>
  <si>
    <t>4.20.60.30.010.000.00.000</t>
  </si>
  <si>
    <t>BA2830</t>
  </si>
  <si>
    <t>Accantonamenti per interessi di mora</t>
  </si>
  <si>
    <t>4.20.60.40.010.000.00.000</t>
  </si>
  <si>
    <t>BA2840</t>
  </si>
  <si>
    <t>Acc. Rinnovi convenzioni MMG/Pls/MCA ed altri</t>
  </si>
  <si>
    <t>4.20.60.40.020.000.00.000</t>
  </si>
  <si>
    <t>BA2860</t>
  </si>
  <si>
    <t>Acc. Rinnovi contratt. - dirigenza medica</t>
  </si>
  <si>
    <t>4.20.60.40.030.000.00.000</t>
  </si>
  <si>
    <t>BA2870</t>
  </si>
  <si>
    <t>Acc. Rinnovi contratt.- dirigenza non medica</t>
  </si>
  <si>
    <t>4.20.60.40.040.000.00.000</t>
  </si>
  <si>
    <t>BA2880</t>
  </si>
  <si>
    <t>Acc. Rinnovi contratt.: - comparto</t>
  </si>
  <si>
    <t>4.20.60.40.050.000.00.000</t>
  </si>
  <si>
    <t>BA2850</t>
  </si>
  <si>
    <t>Acc. Rinnovi contratt.: medici SUMAI</t>
  </si>
  <si>
    <t>4.20.60.50.010.000.00.000</t>
  </si>
  <si>
    <t>BA2780</t>
  </si>
  <si>
    <t>B.11.c</t>
  </si>
  <si>
    <t>Accantonamenti per quote inutilizzate contributi vincolati dell'esercizio da Regione per quota FSR Vincolato</t>
  </si>
  <si>
    <t>4.20.60.50.012.000.00.000</t>
  </si>
  <si>
    <t>Accantonamenti per quote inutilizzate contributi dell'esercizio da Regione per quota FSR Indistinto</t>
  </si>
  <si>
    <t>4.20.60.50.014.000.00.000</t>
  </si>
  <si>
    <t>Accantonamenti per quote inutilizzate per finanziamento di parte corrente per servizi sociosanitari (ASSI) da contributi dell'esercizio da Regione - quota FSR Indistinto</t>
  </si>
  <si>
    <t>4.20.60.50.020.000.00.000</t>
  </si>
  <si>
    <t>Accantonamenti per quote inutilizzate contributi vincolati dell'esercizio da ATS/ASST/Fondazioni per quota FSR Vincolato</t>
  </si>
  <si>
    <t>4.20.60.50.022.000.00.000</t>
  </si>
  <si>
    <t>Accantonamenti per quote inutilizzate contributi dell'esercizio da ATS/ASST/Fondazioni per quota FSR Indistinto</t>
  </si>
  <si>
    <t>4.20.60.50.030.000.00.000</t>
  </si>
  <si>
    <t>BA2790</t>
  </si>
  <si>
    <t>Accantonamenti per quote inutilizzate contributi vincolati dell'esercizio da soggetti pubblici (extra fondo) Vincolati</t>
  </si>
  <si>
    <t>4.20.60.50.040.000.00.000</t>
  </si>
  <si>
    <t>BA2800</t>
  </si>
  <si>
    <t>Accantonamenti per quote inutilizzate contributi vincolati dell'esercizio  per ricerca da Ministero</t>
  </si>
  <si>
    <t>4.20.60.50.050.000.00.000</t>
  </si>
  <si>
    <t>Accantonamenti per quote inutilizzate contributi vincolati dell'esercizio  per ricerca da Regione</t>
  </si>
  <si>
    <t>4.20.60.50.060.000.00.000</t>
  </si>
  <si>
    <t>Accantonamenti per quote inutilizzate contributi vincolati dell'esercizio  per ricerca da ATS/ASST/Fondazioni</t>
  </si>
  <si>
    <t>4.20.60.50.070.000.00.000</t>
  </si>
  <si>
    <t>Accantonamenti per quote inutilizzate contributi vincolati dell'esercizio  per ricerca da altri Enti Pubblici</t>
  </si>
  <si>
    <t>4.20.60.50.080.000.00.000</t>
  </si>
  <si>
    <t>BA2810</t>
  </si>
  <si>
    <t>Accantonamenti per quote inutilizzate contributi vincolati dell'esercizio  da privati (altro)</t>
  </si>
  <si>
    <t>4.20.60.50.085.000.00.000</t>
  </si>
  <si>
    <t>Accantonamenti per quote inutilizzate contributi vincolati dell'esercizio  per ricerca da privati</t>
  </si>
  <si>
    <t>4.20.60.80.010.000.00.000</t>
  </si>
  <si>
    <t>BA2890</t>
  </si>
  <si>
    <t>B.11.d</t>
  </si>
  <si>
    <t>Altri accantonamenti</t>
  </si>
  <si>
    <t>4.20.60.80.010.100.00.000</t>
  </si>
  <si>
    <t>Accantonamenti libera professione</t>
  </si>
  <si>
    <t>4.20.60.80.010.200.00.000</t>
  </si>
  <si>
    <t>Altri accantonamenti altro</t>
  </si>
  <si>
    <t>4.20.60.80.015.000.00.000</t>
  </si>
  <si>
    <t>Altri accantonamenti (ASSI)</t>
  </si>
  <si>
    <t>5.00.00.00.000.000.00.000</t>
  </si>
  <si>
    <t>C) PROVENTI ED ONERI FINANZIARI</t>
  </si>
  <si>
    <t>5.10.00.00.000.000.00.000</t>
  </si>
  <si>
    <t>C) PROVENTI FINANZIARI (Parziale)</t>
  </si>
  <si>
    <t>5.10.10.00.000.000.00.000</t>
  </si>
  <si>
    <t>C.1 Interessi attivi - Totale</t>
  </si>
  <si>
    <t>5.10.10.10.010.000.00.000</t>
  </si>
  <si>
    <t>CA0020</t>
  </si>
  <si>
    <t>ASLR11</t>
  </si>
  <si>
    <t>AOIR13</t>
  </si>
  <si>
    <t>C1</t>
  </si>
  <si>
    <t>Interessi attivi su c/tesoreria</t>
  </si>
  <si>
    <t>5.10.10.20.010.000.00.000</t>
  </si>
  <si>
    <t>CA0030</t>
  </si>
  <si>
    <t>Interessi attivi su c/c bancari</t>
  </si>
  <si>
    <t>5.10.10.20.020.000.00.000</t>
  </si>
  <si>
    <t>Interessi attivi su c/c postali</t>
  </si>
  <si>
    <t>5.10.10.30.010.000.00.000</t>
  </si>
  <si>
    <t>CA0040</t>
  </si>
  <si>
    <t>Interessi attivi su titoli</t>
  </si>
  <si>
    <t>5.10.10.30.020.000.00.000</t>
  </si>
  <si>
    <t>Interessi attivi su crediti commerciali</t>
  </si>
  <si>
    <t>5.10.10.30.080.000.00.000</t>
  </si>
  <si>
    <t>Altri interessi attivi</t>
  </si>
  <si>
    <t>5.10.10.30.090.000.00.000</t>
  </si>
  <si>
    <t>Interessi attivi verso ATS-ASST-Fondazioni della Regione</t>
  </si>
  <si>
    <t>5.10.20.00.000.000.00.000</t>
  </si>
  <si>
    <t>C.2 Altri proventi finanziari - Totale</t>
  </si>
  <si>
    <t>5.10.20.10.000.000.00.000</t>
  </si>
  <si>
    <t>CA0060</t>
  </si>
  <si>
    <t>Proventi da partecipazioni</t>
  </si>
  <si>
    <t>5.10.20.20.000.000.00.000</t>
  </si>
  <si>
    <t>CA0070</t>
  </si>
  <si>
    <t>Proventi finanziari da crediti iscritti nelle immobilizzazioni</t>
  </si>
  <si>
    <t>5.10.20.30.000.000.00.000</t>
  </si>
  <si>
    <t>CA0080</t>
  </si>
  <si>
    <t>Proventi finanziari da titoli iscritti nelle immobilizzazioni</t>
  </si>
  <si>
    <t>5.10.20.40.000.000.00.000</t>
  </si>
  <si>
    <t>CA0090</t>
  </si>
  <si>
    <t>Altri proventi finanziari diversi dai precedenti</t>
  </si>
  <si>
    <t>5.10.20.50.000.000.00.000</t>
  </si>
  <si>
    <t>CA0100</t>
  </si>
  <si>
    <t>Utili su cambi</t>
  </si>
  <si>
    <t>5.20.00.00.000.000.00.000</t>
  </si>
  <si>
    <t xml:space="preserve">C) ONERI FINANZIARI (Parziale) </t>
  </si>
  <si>
    <t>5.20.10.00.000.000.00.000</t>
  </si>
  <si>
    <t>C.3 Interessi passivi - Totale</t>
  </si>
  <si>
    <t>5.20.10.10.010.000.00.000</t>
  </si>
  <si>
    <t>CA0120</t>
  </si>
  <si>
    <t>ASLC18</t>
  </si>
  <si>
    <t>AOIC08</t>
  </si>
  <si>
    <t>C2</t>
  </si>
  <si>
    <t>Interessi passivi su c/c tesoreria</t>
  </si>
  <si>
    <t>5.20.10.20.010.000.00.000</t>
  </si>
  <si>
    <t>CA0130</t>
  </si>
  <si>
    <t>Interessi passivi su mutui</t>
  </si>
  <si>
    <t>5.20.10.20.020.000.00.000</t>
  </si>
  <si>
    <t>Commissioni su fidejussioni</t>
  </si>
  <si>
    <t>5.20.10.30.010.000.00.000</t>
  </si>
  <si>
    <t>CA0140</t>
  </si>
  <si>
    <t>Interessi passivi verso fornitori</t>
  </si>
  <si>
    <t>5.20.10.30.020.000.00.000</t>
  </si>
  <si>
    <t>Interessi passivi di mora</t>
  </si>
  <si>
    <t>5.20.10.30.030.000.00.000</t>
  </si>
  <si>
    <t>Interessi passivi canoni di leasing</t>
  </si>
  <si>
    <t>5.20.10.30.070.000.00.000</t>
  </si>
  <si>
    <t>Altri interessi passivi</t>
  </si>
  <si>
    <t>5.20.10.30.080.000.00.000</t>
  </si>
  <si>
    <t>Interessi passivi verso ATS-ASST-Fondazioni della Regione</t>
  </si>
  <si>
    <t>5.20.20.00.000.000.00.000</t>
  </si>
  <si>
    <t>C.4 Altri oneri finanziari - Totale</t>
  </si>
  <si>
    <t>5.20.20.10.000.000.00.000</t>
  </si>
  <si>
    <t>CA0160</t>
  </si>
  <si>
    <t>Altri oneri finanziari</t>
  </si>
  <si>
    <t>5.20.20.20.000.000.00.000</t>
  </si>
  <si>
    <t>CA0170</t>
  </si>
  <si>
    <t>Perdite su cambi</t>
  </si>
  <si>
    <t>6.00.00.00.000.000.00.000</t>
  </si>
  <si>
    <t>D) RETTIFICHE DI VALORE DI ATTIVITA’ FINANZIARIE</t>
  </si>
  <si>
    <t>6.10.00.00.000.000.00.000</t>
  </si>
  <si>
    <t>D.1 Rivalutazioni - Totale</t>
  </si>
  <si>
    <t>6.10.10.00.000.000.00.000</t>
  </si>
  <si>
    <t>DA0010</t>
  </si>
  <si>
    <t>D1</t>
  </si>
  <si>
    <t>Di partecipazioni</t>
  </si>
  <si>
    <t>6.10.20.00.000.000.00.000</t>
  </si>
  <si>
    <t>Di immobilizzazioni finanziarie che non costituiscono immobilizzazioni</t>
  </si>
  <si>
    <t>6.10.80.00.000.000.00.000</t>
  </si>
  <si>
    <t xml:space="preserve">Altro </t>
  </si>
  <si>
    <t>6.20.00.00.000.000.00.000</t>
  </si>
  <si>
    <t>D.2 Svalutazioni - Totale</t>
  </si>
  <si>
    <t>6.20.10.00.000.000.00.000</t>
  </si>
  <si>
    <t>DA0020</t>
  </si>
  <si>
    <t>D2</t>
  </si>
  <si>
    <t>6.20.20.00.000.000.00.000</t>
  </si>
  <si>
    <t>6.20.80.00.000.000.00.000</t>
  </si>
  <si>
    <t>7.00.00.00.000.000.00.000</t>
  </si>
  <si>
    <t>E) PROVENTI E ONERI STRASSTRDINARI</t>
  </si>
  <si>
    <t>7.10.00.00.000.000.00.000</t>
  </si>
  <si>
    <t>E.1) Proventi strASSTrdinari - Totale</t>
  </si>
  <si>
    <t>7.10.10.10.000.000.00.000</t>
  </si>
  <si>
    <t>EA0020</t>
  </si>
  <si>
    <t>E.1.a</t>
  </si>
  <si>
    <t>Plusvalenze da cessione di beni</t>
  </si>
  <si>
    <t>7.10.10.20.000.000.00.000</t>
  </si>
  <si>
    <t>EA0060</t>
  </si>
  <si>
    <t>Plusvalenze da ATS-ASST-Fondazioni della Regione</t>
  </si>
  <si>
    <t>7.10.10.80.000.000.00.000</t>
  </si>
  <si>
    <t>Altre plusvalenze</t>
  </si>
  <si>
    <t>7.10.20.10.000.000.00.000</t>
  </si>
  <si>
    <t>EA0040</t>
  </si>
  <si>
    <t>E.1.b</t>
  </si>
  <si>
    <t>Proventi da donazioni e liberalità diverse</t>
  </si>
  <si>
    <t>7.10.30.10.000.000.00.000</t>
  </si>
  <si>
    <t>Sopravvenienze e insussistenze attive verso ATS/ASST/Fondazioni della Regione</t>
  </si>
  <si>
    <t>7.10.30.20.000.000.00.000</t>
  </si>
  <si>
    <t>EA0080</t>
  </si>
  <si>
    <t>Sopravvenienze e insussistenze attive v/terzi relative alla mobilità extraregionale</t>
  </si>
  <si>
    <t>7.10.30.30.000.000.00.000</t>
  </si>
  <si>
    <t>EA0090</t>
  </si>
  <si>
    <t>Sopravvenienze e insussistenze attive v/terzi relative al personale</t>
  </si>
  <si>
    <t>7.10.30.40.000.000.00.000</t>
  </si>
  <si>
    <t>EA0100</t>
  </si>
  <si>
    <t>Sopravvenienze e insussistenze attive v/terzi relative alle convenzioni con medici di base</t>
  </si>
  <si>
    <t>7.10.30.50.000.000.00.000</t>
  </si>
  <si>
    <t>EA0110</t>
  </si>
  <si>
    <t>Sopravvenienze e insussistenze attive v/terzi relative alle convenzioni per la specialistica</t>
  </si>
  <si>
    <t>7.10.30.60.000.000.00.000</t>
  </si>
  <si>
    <t>EA0120</t>
  </si>
  <si>
    <t>Sopravvenienze e insussistenze attive v/terzi relative all'acquisto prestaz. Sanitarie da operatori accreditati</t>
  </si>
  <si>
    <t>7.10.30.70.000.000.00.000</t>
  </si>
  <si>
    <t>EA0130</t>
  </si>
  <si>
    <t>Sopravvenienze e insussistenze attive v/terzi relative all'acquisto di beni e servizi</t>
  </si>
  <si>
    <t>7.10.30.80.000.000.00.000</t>
  </si>
  <si>
    <t>EA0140</t>
  </si>
  <si>
    <t>Altre sopravvenienze e insussistenze attive v/terzi</t>
  </si>
  <si>
    <t>7.10.50.10.000.000.00.000</t>
  </si>
  <si>
    <t>EA0250</t>
  </si>
  <si>
    <t>Rivalutazioni economiche</t>
  </si>
  <si>
    <t>7.10.80.10.000.000.00.000</t>
  </si>
  <si>
    <t>Altri proventi strASSTrdinari</t>
  </si>
  <si>
    <t>7.20.00.00.000.000.00.000</t>
  </si>
  <si>
    <t>E.2) Oneri strASSTrdinari - Totale</t>
  </si>
  <si>
    <t>7.20.10.10.000.000.00.000</t>
  </si>
  <si>
    <t>EA0270</t>
  </si>
  <si>
    <t>E.2.a</t>
  </si>
  <si>
    <t>Minusvalenze</t>
  </si>
  <si>
    <t>7.20.10.20.000.000.00.000</t>
  </si>
  <si>
    <t>Minusvalenze da ATS-ASST-Fondazioni della Regione</t>
  </si>
  <si>
    <t>7.20.20.10.000.000.00.000</t>
  </si>
  <si>
    <t>EA0290</t>
  </si>
  <si>
    <t>E.2.b</t>
  </si>
  <si>
    <t>Oneri tributari da esercizi precedenti</t>
  </si>
  <si>
    <t>7.20.30.10.000.000.00.000</t>
  </si>
  <si>
    <t>EA0300</t>
  </si>
  <si>
    <t>Oneri da cause civili</t>
  </si>
  <si>
    <t>7.20.40.10.000.000.00.000</t>
  </si>
  <si>
    <t>EA0330</t>
  </si>
  <si>
    <t>Sopravvenienze e insussistenze passive verso ATS/ASST/Fondazioni della Regione relative alla mobilità intraregionale</t>
  </si>
  <si>
    <t>7.20.40.15.000.000.00.000</t>
  </si>
  <si>
    <t>EA0340</t>
  </si>
  <si>
    <t>Altre sopravvenienze e insussistenze passive verso ATS/ASST/Fondazioni della Regione</t>
  </si>
  <si>
    <t>7.20.40.20.000.000.00.000</t>
  </si>
  <si>
    <t>EA0360</t>
  </si>
  <si>
    <t>Sopravvenienze e insussistenze passive v/terzi relative alla mobilità extraregionale</t>
  </si>
  <si>
    <t>7.20.40.25.000.000.00.000</t>
  </si>
  <si>
    <t>EA0380</t>
  </si>
  <si>
    <t>Sopravvenienze e insussistenze passive v/terzi relative al personale - dirigenza medica</t>
  </si>
  <si>
    <t>7.20.40.30.000.000.00.000</t>
  </si>
  <si>
    <t>EA0390</t>
  </si>
  <si>
    <t>Sopravvenienze e insussistenze passive v/terzi relative al personale - dirigenza non medica</t>
  </si>
  <si>
    <t>7.20.40.35.000.000.00.000</t>
  </si>
  <si>
    <t>EA0400</t>
  </si>
  <si>
    <t>Sopravvenienze e insussistenze passive v/terzi relative al personale - comparto</t>
  </si>
  <si>
    <t>7.20.40.40.000.000.00.000</t>
  </si>
  <si>
    <t>EA0410</t>
  </si>
  <si>
    <t>Sopravvenienze e insussistenze passive v/terzi relative alle convenzioni con medici di base</t>
  </si>
  <si>
    <t>7.20.40.45.000.000.00.000</t>
  </si>
  <si>
    <t>EA0420</t>
  </si>
  <si>
    <t>Sopravvenienze e insussistenze passive v/terzi relative alle convenzioni per la specialistica</t>
  </si>
  <si>
    <t>7.20.40.50.000.000.00.000</t>
  </si>
  <si>
    <t>EA0430</t>
  </si>
  <si>
    <t>Sopravvenienze e insussistenze passive v/terzi relative all'acquisto prestaz. sanitarie da operatori accreditati</t>
  </si>
  <si>
    <t>7.20.40.60.000.000.00.000</t>
  </si>
  <si>
    <t>EA0440</t>
  </si>
  <si>
    <t>Sopravvenienze e insussistenze passive v/terzi relative all'acquisto di beni e servizi</t>
  </si>
  <si>
    <t>7.20.40.80.000.000.00.000</t>
  </si>
  <si>
    <t>EA0450</t>
  </si>
  <si>
    <t>Altre sopravvenienze e insussistenze passive v/terzi</t>
  </si>
  <si>
    <t>7.20.80.10.000.000.00.000</t>
  </si>
  <si>
    <t>EA0560</t>
  </si>
  <si>
    <t>Altri oneri strASSTrdinari</t>
  </si>
  <si>
    <t>8.20.00.00.000.000.00.000</t>
  </si>
  <si>
    <t>Y. IMPOSTE E TASSE</t>
  </si>
  <si>
    <t>8.20.10.10.000.000.00.000</t>
  </si>
  <si>
    <t>YA0020</t>
  </si>
  <si>
    <t>ASLC10</t>
  </si>
  <si>
    <t>AOIC02</t>
  </si>
  <si>
    <t>Y.1.a</t>
  </si>
  <si>
    <t>IRAP relativa a personale dipendente</t>
  </si>
  <si>
    <t>8.20.10.20.000.000.00.000</t>
  </si>
  <si>
    <t>YA0030</t>
  </si>
  <si>
    <t>Y.1.b</t>
  </si>
  <si>
    <t>IRAP relativa a collaboratori e personale assimilato a lavoro dipendente</t>
  </si>
  <si>
    <t>8.20.10.30.000.000.00.000</t>
  </si>
  <si>
    <t>YA0040</t>
  </si>
  <si>
    <t>Y.1.c</t>
  </si>
  <si>
    <t>IRAP relativa ad attività di libera professione (intramoenia)</t>
  </si>
  <si>
    <t>8.20.10.40.000.000.00.000</t>
  </si>
  <si>
    <t>YA0050</t>
  </si>
  <si>
    <t>Y.1.d</t>
  </si>
  <si>
    <t>IRAP relativa ad attività commerciali</t>
  </si>
  <si>
    <t>8.20.20.10.000.000.00.000</t>
  </si>
  <si>
    <t>YA0070</t>
  </si>
  <si>
    <t>Y2</t>
  </si>
  <si>
    <t>IRES su attività istituzionale</t>
  </si>
  <si>
    <t>8.20.20.20.000.000.00.000</t>
  </si>
  <si>
    <t>YA0080</t>
  </si>
  <si>
    <t>IRES su attività commerciale</t>
  </si>
  <si>
    <t>8.20.30.10.000.000.00.000</t>
  </si>
  <si>
    <t>YA0090</t>
  </si>
  <si>
    <t>Y3</t>
  </si>
  <si>
    <t>Accantonamento a F.do Imposte (Accertamenti, condoni, ecc.)</t>
  </si>
  <si>
    <t>9.99.99.99.999.999.99.999</t>
  </si>
  <si>
    <t>RISULTATO ECONOMICO</t>
  </si>
  <si>
    <t>TER</t>
  </si>
  <si>
    <t>AOIC17</t>
  </si>
  <si>
    <t>SS</t>
  </si>
  <si>
    <t>AOIC04_200</t>
  </si>
  <si>
    <t>Consulenze sanitarie da terzi (ASSI)</t>
  </si>
  <si>
    <t>SOC</t>
  </si>
  <si>
    <t>Finanziamento di parte corrente Territorio (FSR indistinto)</t>
  </si>
  <si>
    <t>RIC</t>
  </si>
  <si>
    <t>RICR01</t>
  </si>
  <si>
    <t>RICC01</t>
  </si>
  <si>
    <t>Indennità, rimborso spese e oneri sociali per il direttore generale, direttore sanitario, direttore amministrativo e componenti del collegio sindacale  v/ATS-ASST-Fondazioni d/Regione</t>
  </si>
  <si>
    <t>Fondo Nazionale per le non autosufficienze - risorse ambiti</t>
  </si>
  <si>
    <t>Nome dell'Azienda</t>
  </si>
  <si>
    <t>Codice</t>
  </si>
  <si>
    <t>SCHEMA DI CONTO ECONOMICO</t>
  </si>
  <si>
    <t>A</t>
  </si>
  <si>
    <t>A) Valore della produzione</t>
  </si>
  <si>
    <t>A1</t>
  </si>
  <si>
    <t>A1) Contributi in conto esercizio</t>
  </si>
  <si>
    <t>A.1.a)  Contributi in conto esercizio - da Regione e Prov. Aut. per quota F.S. regionale</t>
  </si>
  <si>
    <t>A.1.b</t>
  </si>
  <si>
    <t>A.1.b) Contributi in conto esercizio - da Regione e Prov. Aut extra fondo</t>
  </si>
  <si>
    <t>A.1.b.1) Contributi da Regione (extrafondo) - vincolati</t>
  </si>
  <si>
    <t>A.1.b.2) Contributi da Regione (extrafondo) - Risorse agg.regionali cop. LEA</t>
  </si>
  <si>
    <t>A.1.b.3) Contributi da Regione (extrafondo) - Risorse agg.regionali cop.  extra LEA</t>
  </si>
  <si>
    <t>A.1.b.4) Contributi da Regione (extrafondo) - altro</t>
  </si>
  <si>
    <t>A.1.b.5) Contributi da Aziende sanitarie pubbliche (extrafondo) - altro</t>
  </si>
  <si>
    <t>A.1.b.6) Contributi da altri soggetti pubblici</t>
  </si>
  <si>
    <t>A.1.c</t>
  </si>
  <si>
    <t>A.1.c) Contributi in conto esercizio - per ricerca</t>
  </si>
  <si>
    <t>A.1.c.1)da Ministero della Salute per ricerca corrente</t>
  </si>
  <si>
    <t>A.1.c.2)da Ministero della Salute per ricerca finalizzata</t>
  </si>
  <si>
    <t>A.1.c.3)da Regione e altri enti pubblici</t>
  </si>
  <si>
    <t>A.1.c.4)da privati</t>
  </si>
  <si>
    <t>A.1.d) Contributi in conto esercizio - altro</t>
  </si>
  <si>
    <t>A2) Rettifica contributi c/esercizio per destinazione ad investimenti</t>
  </si>
  <si>
    <t>A3) Utilizzo fondi per quote inutilizzate contributi vincolati di esercizi precedenti</t>
  </si>
  <si>
    <t>A4</t>
  </si>
  <si>
    <t>A4) Ricavi per prestazioni sanitarie e sociosanitarie a rilevanza sanitaria</t>
  </si>
  <si>
    <t>A.4.a) Ricavi per prestazioni sanitarie e socio san - ad altre aziende sanitarie pubbliche</t>
  </si>
  <si>
    <t>A.4.b) Ricavi per prestazioni sanitarie e socio san - intramoenia</t>
  </si>
  <si>
    <t>A.4.c) Ricavi per prestazioni sanitarie e socio san - altro</t>
  </si>
  <si>
    <t>A5) Concorsi, recuperi e rimborsi</t>
  </si>
  <si>
    <t>A6) Compartecipazione alla spesa per prestazioni sanitarie (ticket)</t>
  </si>
  <si>
    <t>A7) Quota contributi in conto capitale imputata nell'esercizio</t>
  </si>
  <si>
    <t>A8) Incrementi delle immobilizzazioni per lavori interni</t>
  </si>
  <si>
    <t>A9) Altri ricavi e proventi</t>
  </si>
  <si>
    <t>A_T</t>
  </si>
  <si>
    <t>TOTALE A)</t>
  </si>
  <si>
    <t>B</t>
  </si>
  <si>
    <t>B) Costi della produzione</t>
  </si>
  <si>
    <t>B1</t>
  </si>
  <si>
    <t>B1) Acquisti di beni</t>
  </si>
  <si>
    <t>B.1.a)  Acquisti di beni sanitari</t>
  </si>
  <si>
    <t>B.1.b)  Acquisti di beni non sanitari</t>
  </si>
  <si>
    <t>B2</t>
  </si>
  <si>
    <t>B2) Acquisti di servizi</t>
  </si>
  <si>
    <t>B.2.a) Acquisto servizi sanitari - Medicina di base</t>
  </si>
  <si>
    <t>B.2.b) Acquisto servizi sanitari - Farmaceutica</t>
  </si>
  <si>
    <t>B.2.c) Acquisto servizi sanitari - Assistenza specialistica ambulatoriale</t>
  </si>
  <si>
    <t>B.2.d) Acquisto servizi sanitari - Assistenza riabilitativa</t>
  </si>
  <si>
    <t>B.2.e) Acquisto servizi sanitari - Assistenza integrativa</t>
  </si>
  <si>
    <t>B.2.f) Acquisto servizi sanitari - Assistenza protesica</t>
  </si>
  <si>
    <t>B.2.g) Acquisto servizi sanitari - Assistenza ospedaliera</t>
  </si>
  <si>
    <t>B.2.h) Acquisto prestazioni psichiatria residenziale e semiresidenziale</t>
  </si>
  <si>
    <t>B.2.i) Acquisto prestazioni di distribuzione farmaci File F</t>
  </si>
  <si>
    <t>B.2.j) Acquisto prestazioni termali in convenzione</t>
  </si>
  <si>
    <t>B.2.k) Acquisto prestazioni di trasporto sanitario</t>
  </si>
  <si>
    <t>B.2.l) Acquisto prestazioni socio-sanitarie a rilevanza sanitaria</t>
  </si>
  <si>
    <t>B.2.m) Compartecipazione al personale per att. Libero professionale (Intramoenia)</t>
  </si>
  <si>
    <t>B.2.n) Rimborsi assegni e contributi sanitari</t>
  </si>
  <si>
    <t>B.2.o) Consulenze, collaborazioni, interinale, altre prestazioni di lavoro sanitarie e sociosanitarie</t>
  </si>
  <si>
    <t>B.2.p) Altri servizi sanitari e sociosanitari a rilevanza sanitaria</t>
  </si>
  <si>
    <t>B.2.q) Costi per differenziale Tariffe TUC</t>
  </si>
  <si>
    <t>B3</t>
  </si>
  <si>
    <t>B3) Acquisti di servizi non sanitari</t>
  </si>
  <si>
    <t>B.3.a) Servizi non sanitari</t>
  </si>
  <si>
    <t>B.3.b) Consulenze, collaborazioni, interinale, altre prestazioni di lavoro non sanitarie</t>
  </si>
  <si>
    <t>B.3.c) Formazione</t>
  </si>
  <si>
    <t>B4) Manutenzione e riparazione</t>
  </si>
  <si>
    <t>B5) Godimento di beni di terzi</t>
  </si>
  <si>
    <t>B6</t>
  </si>
  <si>
    <t>B6) Costi del personale</t>
  </si>
  <si>
    <t>B.6.a) Personale dirigente medico</t>
  </si>
  <si>
    <t>B.6.b) Personale dirigente ruolo sanitario non medico</t>
  </si>
  <si>
    <t>B.6.c) Personale comparto ruolo sanitario</t>
  </si>
  <si>
    <t>B.6.d) Personale dirigente altri ruoli</t>
  </si>
  <si>
    <t>B.6.e) Personale comparto altri ruoli</t>
  </si>
  <si>
    <t>B7) Oneri diversi di gestione</t>
  </si>
  <si>
    <t>B8</t>
  </si>
  <si>
    <t>B8) Ammortamenti</t>
  </si>
  <si>
    <t>B.8.a) Ammortamento immobilizzazioni immateriali</t>
  </si>
  <si>
    <t>B.8.b) Ammortamento fabbricati</t>
  </si>
  <si>
    <t>B.8.c) Ammortamento altre immobilizzazioni materiali</t>
  </si>
  <si>
    <t>B9</t>
  </si>
  <si>
    <t>B9) Svalutazione dei crediti</t>
  </si>
  <si>
    <t>B.9.a) Svalutazione dei crediti</t>
  </si>
  <si>
    <t>B10</t>
  </si>
  <si>
    <t>B10) Variazione delle rimanenze</t>
  </si>
  <si>
    <t>B.10.a) Variazione rimanenze sanitarie</t>
  </si>
  <si>
    <t>B.10.b) Variazione rimanenze non sanitarie</t>
  </si>
  <si>
    <t>B11</t>
  </si>
  <si>
    <t>B11) Accantonamenti</t>
  </si>
  <si>
    <t>B.11.a) Accantonamenti per rischi</t>
  </si>
  <si>
    <t>B.11.b) Accantonamenti per premio operosità</t>
  </si>
  <si>
    <t>B.11.c) Accantonamenti per quote inutilizzate contributi vincolati</t>
  </si>
  <si>
    <t>B.11.d) Altri accantonamenti</t>
  </si>
  <si>
    <t>B_T</t>
  </si>
  <si>
    <t>TOTALE B)</t>
  </si>
  <si>
    <t>B_Z</t>
  </si>
  <si>
    <t xml:space="preserve">Differenza tra valore e costi della produzione </t>
  </si>
  <si>
    <t>C</t>
  </si>
  <si>
    <t>C) Proventi e oneri finanziari</t>
  </si>
  <si>
    <t>C1) Interessi attivi e altri proventi finanziari</t>
  </si>
  <si>
    <t>C2)  Interessi passivi e altri oneri finanziari</t>
  </si>
  <si>
    <t>C_T</t>
  </si>
  <si>
    <t>TOTALE C)</t>
  </si>
  <si>
    <t>D</t>
  </si>
  <si>
    <t>D) Rettifiche di valore di attività finanziarie</t>
  </si>
  <si>
    <t>D1)  Rivalutazioni</t>
  </si>
  <si>
    <t>D2)  Svalutazioni</t>
  </si>
  <si>
    <t>D_T</t>
  </si>
  <si>
    <t>TOTALE D)</t>
  </si>
  <si>
    <t>E</t>
  </si>
  <si>
    <t>E) Proventi e oneri straordinari</t>
  </si>
  <si>
    <t>E1</t>
  </si>
  <si>
    <t>E1) Proventi straordinari</t>
  </si>
  <si>
    <t>E.1.a) Plusvalenze</t>
  </si>
  <si>
    <t>E.1.b) Altri proventi straordinari</t>
  </si>
  <si>
    <t>E2</t>
  </si>
  <si>
    <t>E2) Oneri straordinari</t>
  </si>
  <si>
    <t>E.2.a) Minusvalenze</t>
  </si>
  <si>
    <t>E.2.b) Altri oneri straordinari</t>
  </si>
  <si>
    <t>E_T</t>
  </si>
  <si>
    <t>TOTALE E)</t>
  </si>
  <si>
    <t>E_Z</t>
  </si>
  <si>
    <t xml:space="preserve">Risultato prima delle imposte </t>
  </si>
  <si>
    <t>Y</t>
  </si>
  <si>
    <t>Y) Imposte sul reddito dell'esercizio</t>
  </si>
  <si>
    <t>Y1</t>
  </si>
  <si>
    <t>Y1) IRAP</t>
  </si>
  <si>
    <t>Y.1.a) IRAP relativa a personale dipendente</t>
  </si>
  <si>
    <t>Y.1.b) IRAP relativa a collaboratori e personale assimilato a lavoro dipendente</t>
  </si>
  <si>
    <t>Y.1.c) IRAP relativa ad attività di libera professione (intramoenia)</t>
  </si>
  <si>
    <t>Y.1.d) IRAP relativa ad attività commerciali</t>
  </si>
  <si>
    <t>Y2) IRES</t>
  </si>
  <si>
    <t>Y3) Accantonamento a F.do Imposte (Accertamenti, condoni, ecc.)</t>
  </si>
  <si>
    <t>Y_T</t>
  </si>
  <si>
    <t>TOTALE Y)</t>
  </si>
  <si>
    <t>Z_99</t>
  </si>
  <si>
    <t xml:space="preserve">Utile (perdita) dell'esercizio </t>
  </si>
  <si>
    <t>F.to Il Direttore Generale ai sensi D.Lgs. 39/93  -----------------------------------------------------------</t>
  </si>
  <si>
    <t>F.to Il Responsabile Economico Finanziario ai sensi D.Lgs. 39/93 -----------------------------------</t>
  </si>
  <si>
    <t>xxxxxxxxxxxxxxxxxxxxxxxxxxxxxxxxx</t>
  </si>
  <si>
    <t xml:space="preserve"> CONTO ECONOMICO  -  Dati in €./000</t>
  </si>
  <si>
    <t>410000000000000000</t>
  </si>
  <si>
    <t>€.</t>
  </si>
  <si>
    <t>410100000000000000</t>
  </si>
  <si>
    <t>410101000000000000</t>
  </si>
  <si>
    <t>COD_COGE_NI</t>
  </si>
  <si>
    <t xml:space="preserve">Descrizione </t>
  </si>
  <si>
    <t>410101001000000000</t>
  </si>
  <si>
    <t>410101001500000000</t>
  </si>
  <si>
    <t>Finanziamento di parte corrente  Territorio (FSR indistinto) [ASSI per ATS]</t>
  </si>
  <si>
    <t>410101002000000000</t>
  </si>
  <si>
    <t>410101002500000000</t>
  </si>
  <si>
    <t>410101004000000000</t>
  </si>
  <si>
    <t>410101004500000000</t>
  </si>
  <si>
    <t>410101005000000000</t>
  </si>
  <si>
    <t>410101005500000000</t>
  </si>
  <si>
    <t>410101009000000000</t>
  </si>
  <si>
    <t>410101009500000000</t>
  </si>
  <si>
    <t>410101021000000000</t>
  </si>
  <si>
    <t>410101031000000000</t>
  </si>
  <si>
    <t>410102000000000000</t>
  </si>
  <si>
    <t>410102001001000000</t>
  </si>
  <si>
    <t>410102001002000000</t>
  </si>
  <si>
    <t>410102001002500000</t>
  </si>
  <si>
    <t>410102001003000000</t>
  </si>
  <si>
    <t>410102001003500000</t>
  </si>
  <si>
    <t>410102002001000000</t>
  </si>
  <si>
    <t>410102002002000000</t>
  </si>
  <si>
    <t>410102002003000000</t>
  </si>
  <si>
    <t>410102002003500000</t>
  </si>
  <si>
    <t>410102002004000000</t>
  </si>
  <si>
    <t>410102003001000000</t>
  </si>
  <si>
    <t>410102003002000000</t>
  </si>
  <si>
    <t>410102020001000000</t>
  </si>
  <si>
    <t>410102020002000000</t>
  </si>
  <si>
    <t>410102020011000000</t>
  </si>
  <si>
    <t>410102020012000000</t>
  </si>
  <si>
    <t>410102060001000000</t>
  </si>
  <si>
    <t>410102060002000000</t>
  </si>
  <si>
    <t>410102060003000000</t>
  </si>
  <si>
    <t>410102060004000000</t>
  </si>
  <si>
    <t>410102060005000000</t>
  </si>
  <si>
    <t>410102060006000000</t>
  </si>
  <si>
    <t>410102060007000000</t>
  </si>
  <si>
    <t>410102060011000000</t>
  </si>
  <si>
    <t>410102060012000000</t>
  </si>
  <si>
    <t>410102060013000000</t>
  </si>
  <si>
    <t>410102060014000000</t>
  </si>
  <si>
    <t>410102060014500000</t>
  </si>
  <si>
    <t>410102060014800000</t>
  </si>
  <si>
    <t>Fondo nazionale per le non autosufficienze - risorse A.S.L.</t>
  </si>
  <si>
    <t>410102060015000000</t>
  </si>
  <si>
    <t>410102060021000000</t>
  </si>
  <si>
    <t>410102060031000000</t>
  </si>
  <si>
    <t>410102060032000000</t>
  </si>
  <si>
    <t>410103000000000000</t>
  </si>
  <si>
    <t>410103001000000000</t>
  </si>
  <si>
    <t>410103002000000000</t>
  </si>
  <si>
    <t>410103003000000000</t>
  </si>
  <si>
    <t>410103008000000000</t>
  </si>
  <si>
    <t>410103021000000000</t>
  </si>
  <si>
    <t>410103023000000000</t>
  </si>
  <si>
    <t>A.1a.A) Rettifica contributi c/esercizio per destinazione ad investimenti</t>
  </si>
  <si>
    <t>A.1b.A) Utilizzo fondi per quote inutilizzate contributi vincolati di esercizi precedenti</t>
  </si>
  <si>
    <t>Utilizzo fondi per quote inutilizzate contributi vincolati esercizi precedenti  da privati (altro)</t>
  </si>
  <si>
    <t>410200000000000000</t>
  </si>
  <si>
    <t>410201000000000000</t>
  </si>
  <si>
    <t>410201001001000000</t>
  </si>
  <si>
    <t>410201001002000000</t>
  </si>
  <si>
    <t>410201001005000000</t>
  </si>
  <si>
    <t>410201001007000000</t>
  </si>
  <si>
    <t>410201001007001000</t>
  </si>
  <si>
    <t>410201001007002000</t>
  </si>
  <si>
    <t>410201001007003000</t>
  </si>
  <si>
    <t>410201002001000000</t>
  </si>
  <si>
    <t>410201002002000000</t>
  </si>
  <si>
    <t>410201002005000000</t>
  </si>
  <si>
    <t>410201002007000000</t>
  </si>
  <si>
    <t>410201002007001000</t>
  </si>
  <si>
    <t>410201002007002000</t>
  </si>
  <si>
    <t>410201002007003000</t>
  </si>
  <si>
    <t>410201002007500000</t>
  </si>
  <si>
    <t>410201002011000000</t>
  </si>
  <si>
    <t>410201002012000000</t>
  </si>
  <si>
    <t>410201002015000000</t>
  </si>
  <si>
    <t>410201002017000000</t>
  </si>
  <si>
    <t>410201002021000000</t>
  </si>
  <si>
    <t>410201002022000000</t>
  </si>
  <si>
    <t>410201002025000000</t>
  </si>
  <si>
    <t>410201002027000000</t>
  </si>
  <si>
    <t>410201002027001000</t>
  </si>
  <si>
    <t>410201002027002000</t>
  </si>
  <si>
    <t>410201002027003000</t>
  </si>
  <si>
    <t>410201003001000000</t>
  </si>
  <si>
    <t>410201003002000000</t>
  </si>
  <si>
    <t>410201003005000000</t>
  </si>
  <si>
    <t>410201003007000000</t>
  </si>
  <si>
    <t>410201004001000000</t>
  </si>
  <si>
    <t>410201004001001000</t>
  </si>
  <si>
    <t>410201004001002000</t>
  </si>
  <si>
    <t>410201004002000000</t>
  </si>
  <si>
    <t>410201004002001000</t>
  </si>
  <si>
    <t>410201004002002000</t>
  </si>
  <si>
    <t>410201004005000000</t>
  </si>
  <si>
    <t>410201004005001000</t>
  </si>
  <si>
    <t>410201004005002000</t>
  </si>
  <si>
    <t>410201004007000000</t>
  </si>
  <si>
    <t>410201004007001000</t>
  </si>
  <si>
    <t>410201004007002000</t>
  </si>
  <si>
    <t>410201004008000000</t>
  </si>
  <si>
    <t>410201004008001000</t>
  </si>
  <si>
    <t>410201004008002000</t>
  </si>
  <si>
    <t>410201005001000000</t>
  </si>
  <si>
    <t>410201005002000000</t>
  </si>
  <si>
    <t>410201005005000000</t>
  </si>
  <si>
    <t>410201005007000000</t>
  </si>
  <si>
    <t>410201006001000000</t>
  </si>
  <si>
    <t>410201006002000000</t>
  </si>
  <si>
    <t>410201006005000000</t>
  </si>
  <si>
    <t>410201006007000000</t>
  </si>
  <si>
    <t>410201010001000000</t>
  </si>
  <si>
    <t>410201010002000000</t>
  </si>
  <si>
    <t>410201011001000000</t>
  </si>
  <si>
    <t>410201011002000000</t>
  </si>
  <si>
    <t>410201012001000000</t>
  </si>
  <si>
    <t>410201012002000000</t>
  </si>
  <si>
    <t>410201013001000000</t>
  </si>
  <si>
    <t>410201013002000000</t>
  </si>
  <si>
    <t>Prestazioni di trasporto ambulanze ed elisoccorso per altre ATS lombarde</t>
  </si>
  <si>
    <t>410201013005000000</t>
  </si>
  <si>
    <t>410201019001000000</t>
  </si>
  <si>
    <t>410201019002000000</t>
  </si>
  <si>
    <t>410201019003000000</t>
  </si>
  <si>
    <t>410201019005000000</t>
  </si>
  <si>
    <t>410201019005500000</t>
  </si>
  <si>
    <t>410201020001000000</t>
  </si>
  <si>
    <t>410201020001500000</t>
  </si>
  <si>
    <t>410201020002000000</t>
  </si>
  <si>
    <t>410201020003000000</t>
  </si>
  <si>
    <t>410201020005500000</t>
  </si>
  <si>
    <t>410201021001000000</t>
  </si>
  <si>
    <t>410201030001000000</t>
  </si>
  <si>
    <t>410201030002000000</t>
  </si>
  <si>
    <t>410201030003000000</t>
  </si>
  <si>
    <t>410201030005500000</t>
  </si>
  <si>
    <t>410201030006000000</t>
  </si>
  <si>
    <t>410201040001000000</t>
  </si>
  <si>
    <t>410201040011000000</t>
  </si>
  <si>
    <t>410201050001000000</t>
  </si>
  <si>
    <t>410201050002000000</t>
  </si>
  <si>
    <t>410201050003000000</t>
  </si>
  <si>
    <t>410201050011000000</t>
  </si>
  <si>
    <t>410201050012000000</t>
  </si>
  <si>
    <t>410201050021000000</t>
  </si>
  <si>
    <t>410201050022000000</t>
  </si>
  <si>
    <t>410201060011000000</t>
  </si>
  <si>
    <t>410201060012000000</t>
  </si>
  <si>
    <t>410201060021000000</t>
  </si>
  <si>
    <t>410201060022000000</t>
  </si>
  <si>
    <t>410201060031000000</t>
  </si>
  <si>
    <t>410201060032000000</t>
  </si>
  <si>
    <t>410201060041000000</t>
  </si>
  <si>
    <t>410201060042000000</t>
  </si>
  <si>
    <t>410201060045000000</t>
  </si>
  <si>
    <t>410201060080000000</t>
  </si>
  <si>
    <t>410201065001000000</t>
  </si>
  <si>
    <t>410201065002000000</t>
  </si>
  <si>
    <t>410201080001000000</t>
  </si>
  <si>
    <t>410201001090000000</t>
  </si>
  <si>
    <t>410201002090000000</t>
  </si>
  <si>
    <t>410201004090000000</t>
  </si>
  <si>
    <t>410201010090000000</t>
  </si>
  <si>
    <t>410201011090000000</t>
  </si>
  <si>
    <t>410201012090000000</t>
  </si>
  <si>
    <t>410201019090000000</t>
  </si>
  <si>
    <t>410201020090000000</t>
  </si>
  <si>
    <t>Si ricorda che i ricavi da degenze in corso al 31/12 vengono indicati nei rispettivi conti di dettaglio dei ricavi da DRG.</t>
  </si>
  <si>
    <t>410202000000000000</t>
  </si>
  <si>
    <t>410202001001000000</t>
  </si>
  <si>
    <t>410202002001000000</t>
  </si>
  <si>
    <t>410202003001000000</t>
  </si>
  <si>
    <t>410202004001000000</t>
  </si>
  <si>
    <t>410202005001000000</t>
  </si>
  <si>
    <t>410202005002000000</t>
  </si>
  <si>
    <t>410202006000000000</t>
  </si>
  <si>
    <t>410202008001000000</t>
  </si>
  <si>
    <t>410202008003000000</t>
  </si>
  <si>
    <t>410202008008000000</t>
  </si>
  <si>
    <t xml:space="preserve"> </t>
  </si>
  <si>
    <t>410203000000000000</t>
  </si>
  <si>
    <t>410203001001000000</t>
  </si>
  <si>
    <t>410203001001500000</t>
  </si>
  <si>
    <t>410203008001000000</t>
  </si>
  <si>
    <t>410203008003000000</t>
  </si>
  <si>
    <t>410203008008000000</t>
  </si>
  <si>
    <t>410300000000000000</t>
  </si>
  <si>
    <t>410301000000000000</t>
  </si>
  <si>
    <t>410301001000000000</t>
  </si>
  <si>
    <t>410302000000000000</t>
  </si>
  <si>
    <t>410302001001000000</t>
  </si>
  <si>
    <t>410302001003000000</t>
  </si>
  <si>
    <t>410302001006000000</t>
  </si>
  <si>
    <t>410302002001000000</t>
  </si>
  <si>
    <t>410302002001200000</t>
  </si>
  <si>
    <t>410302002001500000</t>
  </si>
  <si>
    <t>410302002003000000</t>
  </si>
  <si>
    <t>410302002006000000</t>
  </si>
  <si>
    <t>410302002006500000</t>
  </si>
  <si>
    <t>410302003001000000</t>
  </si>
  <si>
    <t>410302003003000000</t>
  </si>
  <si>
    <t>410302003006000000</t>
  </si>
  <si>
    <t>410302003007000000</t>
  </si>
  <si>
    <t>410302004001000000</t>
  </si>
  <si>
    <t>410302004003000000</t>
  </si>
  <si>
    <t>410302004006000000</t>
  </si>
  <si>
    <t>410302005001000000</t>
  </si>
  <si>
    <t>410302005003000000</t>
  </si>
  <si>
    <t>410302005006000000</t>
  </si>
  <si>
    <t>410302008001000000</t>
  </si>
  <si>
    <t>410302008002000000</t>
  </si>
  <si>
    <t>410302008002500000</t>
  </si>
  <si>
    <t>410302008003000000</t>
  </si>
  <si>
    <t>410302008004000000</t>
  </si>
  <si>
    <t>410302008004500000</t>
  </si>
  <si>
    <t>410302008005000000</t>
  </si>
  <si>
    <t>410302008005500000</t>
  </si>
  <si>
    <t>410302008006000000</t>
  </si>
  <si>
    <t>410302008006500000</t>
  </si>
  <si>
    <t>410302008008000000</t>
  </si>
  <si>
    <t>410302006092000000</t>
  </si>
  <si>
    <t>410400000000000000</t>
  </si>
  <si>
    <t>410401000000000000</t>
  </si>
  <si>
    <t>410402000000000000</t>
  </si>
  <si>
    <t>410408000000000000</t>
  </si>
  <si>
    <t>410500000000000000</t>
  </si>
  <si>
    <t>410501001001000000</t>
  </si>
  <si>
    <t>410501001002000000</t>
  </si>
  <si>
    <t>410501002001000000</t>
  </si>
  <si>
    <t>410501002002000000</t>
  </si>
  <si>
    <t>410501002003000000</t>
  </si>
  <si>
    <t>410502001001000000</t>
  </si>
  <si>
    <t>420000000000000000</t>
  </si>
  <si>
    <t>420050000000000000</t>
  </si>
  <si>
    <t>420051000000000000</t>
  </si>
  <si>
    <t>420051001001000000</t>
  </si>
  <si>
    <t>420051001001001000</t>
  </si>
  <si>
    <t>420051001001001050</t>
  </si>
  <si>
    <t>420051001001001070</t>
  </si>
  <si>
    <t>420051001001002000</t>
  </si>
  <si>
    <t>420051001002000000</t>
  </si>
  <si>
    <t>420051001003000000</t>
  </si>
  <si>
    <t>420051001081000000</t>
  </si>
  <si>
    <t>420051001082000000</t>
  </si>
  <si>
    <t>420051002001000000</t>
  </si>
  <si>
    <t>420051002002000000</t>
  </si>
  <si>
    <t>420051002081000000</t>
  </si>
  <si>
    <t>420051002082000000</t>
  </si>
  <si>
    <t>420051003001000000</t>
  </si>
  <si>
    <t>420051003001200000</t>
  </si>
  <si>
    <t>420051003002000000</t>
  </si>
  <si>
    <t>420051003081000000</t>
  </si>
  <si>
    <t>420051003081200000</t>
  </si>
  <si>
    <t>420051003081500000</t>
  </si>
  <si>
    <t>420051003082000000</t>
  </si>
  <si>
    <t>420051004001000000</t>
  </si>
  <si>
    <t>420051005001000000</t>
  </si>
  <si>
    <t>420051005002000000</t>
  </si>
  <si>
    <t>420051006001000000</t>
  </si>
  <si>
    <t>Dispositivi medici: Presidi chirurgici e materiali sanitari - Cnd: A; B; D; G; H; K; L; M; N; Q; R; S; T [escluso T04]; U; V; Y</t>
  </si>
  <si>
    <t>420051006001100000</t>
  </si>
  <si>
    <t>420051006001200000</t>
  </si>
  <si>
    <t>420051006001300000</t>
  </si>
  <si>
    <t>420051006001400000</t>
  </si>
  <si>
    <t>420051006001500000</t>
  </si>
  <si>
    <t>420051006001600000</t>
  </si>
  <si>
    <t>420051006001700000</t>
  </si>
  <si>
    <t>420051006001800000</t>
  </si>
  <si>
    <t>420051006003000000</t>
  </si>
  <si>
    <t>420051006004000000</t>
  </si>
  <si>
    <t>420051007001000000</t>
  </si>
  <si>
    <t>420051008001000000</t>
  </si>
  <si>
    <t>Materiali protesici (c.d. protesica "Maggiore")  - Cnd: Y</t>
  </si>
  <si>
    <t>420051008002000000</t>
  </si>
  <si>
    <t>Materiali protesici (c.d. protesica "Minore") ] - Cnd: T04</t>
  </si>
  <si>
    <t>420051008003000000</t>
  </si>
  <si>
    <t>420051009001000000</t>
  </si>
  <si>
    <t>420051010001000000</t>
  </si>
  <si>
    <t>420051010002000000</t>
  </si>
  <si>
    <t>420051012001000000</t>
  </si>
  <si>
    <t>420051013001000000</t>
  </si>
  <si>
    <t>420051013080000000</t>
  </si>
  <si>
    <t>420051013081000000</t>
  </si>
  <si>
    <t>420051080001000000</t>
  </si>
  <si>
    <t>420051080081000000</t>
  </si>
  <si>
    <t>Gli acquisti vanno indicati al netto di sconti, resi e abbuoni</t>
  </si>
  <si>
    <t>420052000000000000</t>
  </si>
  <si>
    <t>420052001001000000</t>
  </si>
  <si>
    <t>420052002001000000</t>
  </si>
  <si>
    <t>420052003001000000</t>
  </si>
  <si>
    <t>420052003002000000</t>
  </si>
  <si>
    <t>420052004001000000</t>
  </si>
  <si>
    <t>420052005001000000</t>
  </si>
  <si>
    <t>420052006001000000</t>
  </si>
  <si>
    <t>420052006002000000</t>
  </si>
  <si>
    <t>420052006003000000</t>
  </si>
  <si>
    <t>420052006004000000</t>
  </si>
  <si>
    <t>420052006005000000</t>
  </si>
  <si>
    <t>420052006008000000</t>
  </si>
  <si>
    <t>420052080001000000</t>
  </si>
  <si>
    <t>420052080081000000</t>
  </si>
  <si>
    <t>420052080090000000</t>
  </si>
  <si>
    <t>420100000000000000</t>
  </si>
  <si>
    <t>420101000000000000</t>
  </si>
  <si>
    <t>420101001000000000</t>
  </si>
  <si>
    <t>420101001001000000</t>
  </si>
  <si>
    <t>420101001002000000</t>
  </si>
  <si>
    <t>420101001003000000</t>
  </si>
  <si>
    <t>420101001004000000</t>
  </si>
  <si>
    <t>420101001005000000</t>
  </si>
  <si>
    <t>420101001006000000</t>
  </si>
  <si>
    <t>420101001010000000</t>
  </si>
  <si>
    <t>420101001020000000</t>
  </si>
  <si>
    <t>420101001090000000</t>
  </si>
  <si>
    <t>420101002000000000</t>
  </si>
  <si>
    <t>420101002001010000</t>
  </si>
  <si>
    <t>420101002001020000</t>
  </si>
  <si>
    <t>420101002001030000</t>
  </si>
  <si>
    <t>420101002002010000</t>
  </si>
  <si>
    <t>420101002002020000</t>
  </si>
  <si>
    <t>420101002002030000</t>
  </si>
  <si>
    <t>420101002003010000</t>
  </si>
  <si>
    <t>420101002003020000</t>
  </si>
  <si>
    <t>420101002003030000</t>
  </si>
  <si>
    <t>420101002004010000</t>
  </si>
  <si>
    <t>420101002004020000</t>
  </si>
  <si>
    <t>420101002005010000</t>
  </si>
  <si>
    <t>420101002009010000</t>
  </si>
  <si>
    <t>420101002090090000</t>
  </si>
  <si>
    <t>420101003000000000</t>
  </si>
  <si>
    <t>420101003001010010</t>
  </si>
  <si>
    <t>420101003001010020</t>
  </si>
  <si>
    <t>420101003001010030</t>
  </si>
  <si>
    <t>420101003001010050</t>
  </si>
  <si>
    <t>420101003001020010</t>
  </si>
  <si>
    <t>420101003001020020</t>
  </si>
  <si>
    <t>420101003001020030</t>
  </si>
  <si>
    <t>420101003001020040</t>
  </si>
  <si>
    <t>420101003001020110</t>
  </si>
  <si>
    <t>420101003001020120</t>
  </si>
  <si>
    <t>420101003001020130</t>
  </si>
  <si>
    <t>420101003001020140</t>
  </si>
  <si>
    <t>420101003001030010</t>
  </si>
  <si>
    <t>420101003002010010</t>
  </si>
  <si>
    <t>420101003003010010</t>
  </si>
  <si>
    <t>420101003003010020</t>
  </si>
  <si>
    <t>420101003003010030</t>
  </si>
  <si>
    <t>420101003003010040</t>
  </si>
  <si>
    <t>420101003003020010</t>
  </si>
  <si>
    <t>420101003003020020</t>
  </si>
  <si>
    <t>420101003003020030</t>
  </si>
  <si>
    <t>420101003003020040</t>
  </si>
  <si>
    <t>420101003003020110</t>
  </si>
  <si>
    <t>420101003003020120</t>
  </si>
  <si>
    <t>420101003003020130</t>
  </si>
  <si>
    <t>420101003003020140</t>
  </si>
  <si>
    <t>420101003003030010</t>
  </si>
  <si>
    <t>420101003004010010</t>
  </si>
  <si>
    <t>420101003004010020</t>
  </si>
  <si>
    <t>420101003004010030</t>
  </si>
  <si>
    <t>420101003004010040</t>
  </si>
  <si>
    <t>420101003004020010</t>
  </si>
  <si>
    <t>420101003004020020</t>
  </si>
  <si>
    <t>420101003004020030</t>
  </si>
  <si>
    <t>420101003004020040</t>
  </si>
  <si>
    <t>420101003004020110</t>
  </si>
  <si>
    <t>420101003004020120</t>
  </si>
  <si>
    <t>420101003004020130</t>
  </si>
  <si>
    <t>420101003004020140</t>
  </si>
  <si>
    <t>420101003004030010</t>
  </si>
  <si>
    <t>420101003090090900</t>
  </si>
  <si>
    <t>420101003090090910</t>
  </si>
  <si>
    <t>420101003090090920</t>
  </si>
  <si>
    <t>420101003090090930</t>
  </si>
  <si>
    <t>420101004000000000</t>
  </si>
  <si>
    <t>420101004001010000</t>
  </si>
  <si>
    <t>acquisto di prestazioni socio sanitarie integrate da strutture ubicate nel proprio territorio da I.D.R. extraosp. Art. 26 L.833/78 e da strutture di riabilitazione riclassificate ex Dgr n. 19883/2004 pubblici</t>
  </si>
  <si>
    <t>420101004001020000</t>
  </si>
  <si>
    <t>acquisto di prestazioni socio sanitarie integrate da strutture ubicate in altre province della Regione da I.D.R. extraosp. Art. 26 L.833/78 e da strutture di riabilitazione riclassificate ex Dgr n. 19883/2004 pubblici</t>
  </si>
  <si>
    <t>420101004001030000</t>
  </si>
  <si>
    <t>acquisto di prestazioni socio sanitarie integrate da strutture ubicate fuori Regione da I.D.R. extraosp. Art.26 €.833/78 pubblici (non soggetto a compensazione)</t>
  </si>
  <si>
    <t>420101004002010000</t>
  </si>
  <si>
    <t>acquisto di prestazioni socio sanitarie integrate da strutture ubicate nel proprio territorio da I.D.R. extraosp. Art. 26 L.833/78 e da strutture di riabilitazione riclassificate ex Dgr n. 19883/2004 privati</t>
  </si>
  <si>
    <t>420101004002020000</t>
  </si>
  <si>
    <t>acquisto di prestazioni socio sanitarie integrate da strutture ubicate in altre province della Regione da I.D.R. extraosp. Art. 26 L.833/78 e da strutture di riabilitazione riclassificate ex Dgr n. 19883/2004 privati</t>
  </si>
  <si>
    <t>420101004002030000</t>
  </si>
  <si>
    <t>acquisto di prestazioni socio sanitarie integrate da strutture ubicate fuori Regione da I.D.R. extraosp. Art.26 L.833/78 privati</t>
  </si>
  <si>
    <t>420101005000000000</t>
  </si>
  <si>
    <t>420101005001000000</t>
  </si>
  <si>
    <t>420101005002000000</t>
  </si>
  <si>
    <t>420101005003000000</t>
  </si>
  <si>
    <t>420101005011000000</t>
  </si>
  <si>
    <t>420101005012000000</t>
  </si>
  <si>
    <t>420101005013000000</t>
  </si>
  <si>
    <t>420101005021000000</t>
  </si>
  <si>
    <t>420101005022000000</t>
  </si>
  <si>
    <t>420101005031000000</t>
  </si>
  <si>
    <t>420101005032000000</t>
  </si>
  <si>
    <t>420101005080000000</t>
  </si>
  <si>
    <t>420101006000000000</t>
  </si>
  <si>
    <t>420101006001010000</t>
  </si>
  <si>
    <t>420101006001020000</t>
  </si>
  <si>
    <t>420101006001030000</t>
  </si>
  <si>
    <t>420101006001040000</t>
  </si>
  <si>
    <t>420101006001080000</t>
  </si>
  <si>
    <t>420101006002010000</t>
  </si>
  <si>
    <t>420101006002020000</t>
  </si>
  <si>
    <t>420101006002030000</t>
  </si>
  <si>
    <t>420101006002040000</t>
  </si>
  <si>
    <t>420101006002050000</t>
  </si>
  <si>
    <t>420101006002060000</t>
  </si>
  <si>
    <t>420101006090010000</t>
  </si>
  <si>
    <t>420101006090020000</t>
  </si>
  <si>
    <t>REGIONE: Funzioni non tariffate IRCCS privati + Altro</t>
  </si>
  <si>
    <t>420101006090030000</t>
  </si>
  <si>
    <t>REGIONE: Funzioni non tariffate ospedali classificati + Altro</t>
  </si>
  <si>
    <t>420101006090040000</t>
  </si>
  <si>
    <t>REGIONE: Funzioni non tariffate case di cura private + Altro</t>
  </si>
  <si>
    <t>420101007000000000</t>
  </si>
  <si>
    <t>420101007001010000</t>
  </si>
  <si>
    <t>420101007001020000</t>
  </si>
  <si>
    <t>420101007001030000</t>
  </si>
  <si>
    <t>420101007001040000</t>
  </si>
  <si>
    <t>420101007001050000</t>
  </si>
  <si>
    <t>420101007002010000</t>
  </si>
  <si>
    <t>420101007002020000</t>
  </si>
  <si>
    <t>420101007002030000</t>
  </si>
  <si>
    <t>420101007002040000</t>
  </si>
  <si>
    <t>420101007002050000</t>
  </si>
  <si>
    <t>420101008000000000</t>
  </si>
  <si>
    <t>420101008001010000</t>
  </si>
  <si>
    <t>420101008001020000</t>
  </si>
  <si>
    <t>420101008001030000</t>
  </si>
  <si>
    <t>420101008001040000</t>
  </si>
  <si>
    <t>420101008001050000</t>
  </si>
  <si>
    <t>420101008001080000</t>
  </si>
  <si>
    <t>420101008002010000</t>
  </si>
  <si>
    <t>420101008002020000</t>
  </si>
  <si>
    <t>420101008002030000</t>
  </si>
  <si>
    <t>420101008002040000</t>
  </si>
  <si>
    <t>420101008002050000</t>
  </si>
  <si>
    <t>420101008002060000</t>
  </si>
  <si>
    <t>420101008003010000</t>
  </si>
  <si>
    <t>420101008003020000</t>
  </si>
  <si>
    <t>420101008003030000</t>
  </si>
  <si>
    <t>420101008003040000</t>
  </si>
  <si>
    <t>420101008003080000</t>
  </si>
  <si>
    <t>420101008004010000</t>
  </si>
  <si>
    <t>420101008004020000</t>
  </si>
  <si>
    <t>420101008004030000</t>
  </si>
  <si>
    <t>420101008005010000</t>
  </si>
  <si>
    <t>420101008005020000</t>
  </si>
  <si>
    <t>420101008005030000</t>
  </si>
  <si>
    <t>420101008005040000</t>
  </si>
  <si>
    <t>420101008005080000</t>
  </si>
  <si>
    <t>420101008006010000</t>
  </si>
  <si>
    <t>420101008006020000</t>
  </si>
  <si>
    <t>420101008090090000</t>
  </si>
  <si>
    <t>420101009000000000</t>
  </si>
  <si>
    <t>420101009001000000</t>
  </si>
  <si>
    <t>420101009002000000</t>
  </si>
  <si>
    <t>420101009003000000</t>
  </si>
  <si>
    <t>420101009090000000</t>
  </si>
  <si>
    <t>420101010000000000</t>
  </si>
  <si>
    <t>420101010001010000</t>
  </si>
  <si>
    <t>420101010001020000</t>
  </si>
  <si>
    <t>420101010001080000</t>
  </si>
  <si>
    <t>420101010002010000</t>
  </si>
  <si>
    <t>420101010002020000</t>
  </si>
  <si>
    <t>420101010090090000</t>
  </si>
  <si>
    <t>420101011000000000</t>
  </si>
  <si>
    <t>420101011001010010</t>
  </si>
  <si>
    <t>420101011001010040</t>
  </si>
  <si>
    <t>420101011001010050</t>
  </si>
  <si>
    <t>420101011001010060</t>
  </si>
  <si>
    <t>420101011001010070</t>
  </si>
  <si>
    <t>420101011001010080</t>
  </si>
  <si>
    <t>420101011001010090</t>
  </si>
  <si>
    <t>420101011001010100</t>
  </si>
  <si>
    <t>420101011001010110</t>
  </si>
  <si>
    <t>420101011001020010</t>
  </si>
  <si>
    <t>420101011001020040</t>
  </si>
  <si>
    <t>420101011001020050</t>
  </si>
  <si>
    <t>420101011001020060</t>
  </si>
  <si>
    <t>420101011001020070</t>
  </si>
  <si>
    <t>420101011001020080</t>
  </si>
  <si>
    <t>420101011001020090</t>
  </si>
  <si>
    <t>420101011001020100</t>
  </si>
  <si>
    <t>420101011001020110</t>
  </si>
  <si>
    <t>420101011001030010</t>
  </si>
  <si>
    <t>420101011001030020</t>
  </si>
  <si>
    <t>420101011001030030</t>
  </si>
  <si>
    <t>420101011001040010</t>
  </si>
  <si>
    <t>420101011001040020</t>
  </si>
  <si>
    <t>420101011001040030</t>
  </si>
  <si>
    <t>420101011001040040</t>
  </si>
  <si>
    <t>420101011001040050</t>
  </si>
  <si>
    <t>420101011001080010</t>
  </si>
  <si>
    <t>420101011001080020</t>
  </si>
  <si>
    <t>420101011001080110</t>
  </si>
  <si>
    <t>420101011001080120</t>
  </si>
  <si>
    <t>420101011002010010</t>
  </si>
  <si>
    <t>420101011002010040</t>
  </si>
  <si>
    <t>420101011002010050</t>
  </si>
  <si>
    <t>420101011002010060</t>
  </si>
  <si>
    <t>420101011002010070</t>
  </si>
  <si>
    <t>420101011002010080</t>
  </si>
  <si>
    <t>420101011002010090</t>
  </si>
  <si>
    <t>420101011002010100</t>
  </si>
  <si>
    <t>420101011002010110</t>
  </si>
  <si>
    <t>420101011002020010</t>
  </si>
  <si>
    <t>420101011002020040</t>
  </si>
  <si>
    <t>420101011002020050</t>
  </si>
  <si>
    <t>420101011002020060</t>
  </si>
  <si>
    <t>420101011002020070</t>
  </si>
  <si>
    <t>420101011002020080</t>
  </si>
  <si>
    <t>420101011002020090</t>
  </si>
  <si>
    <t>420101011002020100</t>
  </si>
  <si>
    <t>420101011002020110</t>
  </si>
  <si>
    <t>420101011002020120</t>
  </si>
  <si>
    <t>420101011002020130</t>
  </si>
  <si>
    <t>420101011002020140</t>
  </si>
  <si>
    <t>420101011002020150</t>
  </si>
  <si>
    <t>420101011002020160</t>
  </si>
  <si>
    <t>420101011002030010</t>
  </si>
  <si>
    <t>420101011002030020</t>
  </si>
  <si>
    <t>420101011002030030</t>
  </si>
  <si>
    <t>420101011002040010</t>
  </si>
  <si>
    <t>420101011002040020</t>
  </si>
  <si>
    <t>420101011002050010</t>
  </si>
  <si>
    <t>420101011002050020</t>
  </si>
  <si>
    <t>420101011002050030</t>
  </si>
  <si>
    <t>420101011002060010</t>
  </si>
  <si>
    <t>420101011002060020</t>
  </si>
  <si>
    <t>420101011002065010</t>
  </si>
  <si>
    <t>420101011002065015</t>
  </si>
  <si>
    <t>420101011002065020</t>
  </si>
  <si>
    <t>420101012000000000</t>
  </si>
  <si>
    <t>420101012001000000</t>
  </si>
  <si>
    <t>420101012002000000</t>
  </si>
  <si>
    <t>420101012003000000</t>
  </si>
  <si>
    <t>420101013000000000</t>
  </si>
  <si>
    <t>420101013001010000</t>
  </si>
  <si>
    <t>420101013001015000</t>
  </si>
  <si>
    <t>420101013001020000</t>
  </si>
  <si>
    <t>420101013001025000</t>
  </si>
  <si>
    <t>420101013001030000</t>
  </si>
  <si>
    <t>420101013001035000</t>
  </si>
  <si>
    <t>420101013001045000</t>
  </si>
  <si>
    <t>420101013001050000</t>
  </si>
  <si>
    <t>420101013001055000</t>
  </si>
  <si>
    <t>420101013001060000</t>
  </si>
  <si>
    <t>420101013090010000</t>
  </si>
  <si>
    <t>420101013090020000</t>
  </si>
  <si>
    <t>420101013090030000</t>
  </si>
  <si>
    <t>420101014000000000</t>
  </si>
  <si>
    <t>420101014001010000</t>
  </si>
  <si>
    <t>420101014001015000</t>
  </si>
  <si>
    <t>420101014001020000</t>
  </si>
  <si>
    <t>420101014001025000</t>
  </si>
  <si>
    <t>420101014001030000</t>
  </si>
  <si>
    <t>420101014001035000</t>
  </si>
  <si>
    <t>420101014001040000</t>
  </si>
  <si>
    <t>420101014001042000</t>
  </si>
  <si>
    <t>420101014001045000</t>
  </si>
  <si>
    <t>420101014001050000</t>
  </si>
  <si>
    <t>420101014002010000</t>
  </si>
  <si>
    <t>420101014002015000</t>
  </si>
  <si>
    <t>Collaborazioni coordinate e continuative - area (assi)</t>
  </si>
  <si>
    <t>420101014002020000</t>
  </si>
  <si>
    <t>420101014002025000</t>
  </si>
  <si>
    <t>420101014002030000</t>
  </si>
  <si>
    <t>420101014002035000</t>
  </si>
  <si>
    <t>420101014002040000</t>
  </si>
  <si>
    <t>420101014002045000</t>
  </si>
  <si>
    <t>420101014002050000</t>
  </si>
  <si>
    <t>420101014002055000</t>
  </si>
  <si>
    <t>420101014002060000</t>
  </si>
  <si>
    <t>420101014002065000</t>
  </si>
  <si>
    <t>420101014002070000</t>
  </si>
  <si>
    <t>420101014003010000</t>
  </si>
  <si>
    <t>420101014003020000</t>
  </si>
  <si>
    <t>420101014003030000</t>
  </si>
  <si>
    <t>420101014003040000</t>
  </si>
  <si>
    <t>420101014090010000</t>
  </si>
  <si>
    <t>420101015000000000</t>
  </si>
  <si>
    <t>420101015001010000</t>
  </si>
  <si>
    <t>420101015001015000</t>
  </si>
  <si>
    <t>420101015001017000</t>
  </si>
  <si>
    <t>420101015001020000</t>
  </si>
  <si>
    <t>420101015001025000</t>
  </si>
  <si>
    <t>420101015001030000</t>
  </si>
  <si>
    <t>420101015001035000</t>
  </si>
  <si>
    <t>420101015001040000</t>
  </si>
  <si>
    <t>420101015002010000</t>
  </si>
  <si>
    <t>420101015002015000</t>
  </si>
  <si>
    <t>420101015002020000</t>
  </si>
  <si>
    <t>420101015002025000</t>
  </si>
  <si>
    <t>420101015002030000</t>
  </si>
  <si>
    <t>420101015002035000</t>
  </si>
  <si>
    <t>420101015090010000</t>
  </si>
  <si>
    <t>Costi per servizi sanitari - Mobilità internazionale passiva</t>
  </si>
  <si>
    <t>420101015090020000</t>
  </si>
  <si>
    <t>420102000000000000</t>
  </si>
  <si>
    <t>420102001000000000</t>
  </si>
  <si>
    <t>420102001001010000</t>
  </si>
  <si>
    <t>420102001001015000</t>
  </si>
  <si>
    <t>420102001001020000</t>
  </si>
  <si>
    <t>420102001001025000</t>
  </si>
  <si>
    <t>420102001001030000</t>
  </si>
  <si>
    <t>420102001001035000</t>
  </si>
  <si>
    <t>420102001001040000</t>
  </si>
  <si>
    <t>420102001002010000</t>
  </si>
  <si>
    <t>420102001002020000</t>
  </si>
  <si>
    <t>420102001002030000</t>
  </si>
  <si>
    <t>420102001002040000</t>
  </si>
  <si>
    <t>420102001002080000</t>
  </si>
  <si>
    <t>420102001003010000</t>
  </si>
  <si>
    <t>420102001003020000</t>
  </si>
  <si>
    <t>420102001004010000</t>
  </si>
  <si>
    <t>420102001004020000</t>
  </si>
  <si>
    <t>420102001005010000</t>
  </si>
  <si>
    <t>420102001005015000</t>
  </si>
  <si>
    <t>420102001005020000</t>
  </si>
  <si>
    <t>420102001005025000</t>
  </si>
  <si>
    <t>420102001005080000</t>
  </si>
  <si>
    <t>420102001090090000</t>
  </si>
  <si>
    <t>420102002000000000</t>
  </si>
  <si>
    <t>420102002001010010</t>
  </si>
  <si>
    <t>420102002001010020</t>
  </si>
  <si>
    <t>420102002001020010</t>
  </si>
  <si>
    <t>420102002001020020</t>
  </si>
  <si>
    <t>420102002001020030</t>
  </si>
  <si>
    <t>420102002001020040</t>
  </si>
  <si>
    <t>420102002002010000</t>
  </si>
  <si>
    <t>420102002002020000</t>
  </si>
  <si>
    <t>420102002002030000</t>
  </si>
  <si>
    <t>420102002002040000</t>
  </si>
  <si>
    <t>420102002002050000</t>
  </si>
  <si>
    <t>420102002002060000</t>
  </si>
  <si>
    <t>420102002003010000</t>
  </si>
  <si>
    <t>420102002003020000</t>
  </si>
  <si>
    <t>420102002003030000</t>
  </si>
  <si>
    <t>420102002003040000</t>
  </si>
  <si>
    <t>420102002090010000</t>
  </si>
  <si>
    <t>420102003000000000</t>
  </si>
  <si>
    <t>420102003001000000</t>
  </si>
  <si>
    <t>420102003002000000</t>
  </si>
  <si>
    <t>420102003011000000</t>
  </si>
  <si>
    <t>420102003012000000</t>
  </si>
  <si>
    <t>420102003090000000</t>
  </si>
  <si>
    <t>420150000000000000</t>
  </si>
  <si>
    <t>420151000000000000</t>
  </si>
  <si>
    <t>420152000000000000</t>
  </si>
  <si>
    <t>420153000000000000</t>
  </si>
  <si>
    <t>420154000000000000</t>
  </si>
  <si>
    <t>420155000000000000</t>
  </si>
  <si>
    <t>420158000000000000</t>
  </si>
  <si>
    <t>420159000000000000</t>
  </si>
  <si>
    <t>420200000000000000</t>
  </si>
  <si>
    <t>420201001000000000</t>
  </si>
  <si>
    <t>420201002000000000</t>
  </si>
  <si>
    <t>420202001000000000</t>
  </si>
  <si>
    <t>420202002000000000</t>
  </si>
  <si>
    <t>420203001000000000</t>
  </si>
  <si>
    <t>420203002000000000</t>
  </si>
  <si>
    <t>420208001000000000</t>
  </si>
  <si>
    <t>420250000000000000</t>
  </si>
  <si>
    <t>420251000000000000</t>
  </si>
  <si>
    <t>Descrizione</t>
  </si>
  <si>
    <t>420251001001000000</t>
  </si>
  <si>
    <t>420251001002000000</t>
  </si>
  <si>
    <t>420251001002500000</t>
  </si>
  <si>
    <t>420251001003000000</t>
  </si>
  <si>
    <t>420251001004000000</t>
  </si>
  <si>
    <t>420251001005000000</t>
  </si>
  <si>
    <t>420251001006000000</t>
  </si>
  <si>
    <t>Ruolo Sanitario - T.INDETERMINATO - - Personale dirigente medico / veterinario - Risorse aggiungive regionali</t>
  </si>
  <si>
    <t>420251001007000000</t>
  </si>
  <si>
    <t>420251001011000000</t>
  </si>
  <si>
    <t>420251001021000000</t>
  </si>
  <si>
    <t>420251001022000000</t>
  </si>
  <si>
    <t>420251001080000000</t>
  </si>
  <si>
    <t>420251001202500000</t>
  </si>
  <si>
    <t>Ruolo Sanitario - T.DETERMINATO - - Personale dirigente medico / veterinario - Risorse aggiungive regionali</t>
  </si>
  <si>
    <t>420251001402500000</t>
  </si>
  <si>
    <t>Ruolo Sanitario - T.ALTRO - - Personale dirigente medico / veterinario - Risorse aggiungive regionali</t>
  </si>
  <si>
    <t>420251002001000000</t>
  </si>
  <si>
    <t>420251002002000000</t>
  </si>
  <si>
    <t>420251002002500000</t>
  </si>
  <si>
    <t>420251002003000000</t>
  </si>
  <si>
    <t>420251002004000000</t>
  </si>
  <si>
    <t>420251002005000000</t>
  </si>
  <si>
    <t>420251002006000000</t>
  </si>
  <si>
    <t>Ruolo Sanitario - T.INDETERMINATO- - Personale dirigente non medico - Risorse aggiungive regionali</t>
  </si>
  <si>
    <t>420251002007000000</t>
  </si>
  <si>
    <t>420251002011000000</t>
  </si>
  <si>
    <t>420251002021000000</t>
  </si>
  <si>
    <t>420251002022000000</t>
  </si>
  <si>
    <t>420251002080000000</t>
  </si>
  <si>
    <t>420251002202500000</t>
  </si>
  <si>
    <t>Ruolo Sanitario - T.DETERMINATO - - Personale dirigente non medico - Risorse aggiungive regionali</t>
  </si>
  <si>
    <t>420251002402500000</t>
  </si>
  <si>
    <t>Ruolo Sanitario - ALTRO - - Personale dirigente non medico - Risorse aggiungive regionali</t>
  </si>
  <si>
    <t>420251011001000000</t>
  </si>
  <si>
    <t>420251011002000000</t>
  </si>
  <si>
    <t>420251011003000000</t>
  </si>
  <si>
    <t>420251011003500000</t>
  </si>
  <si>
    <t>420251011004000000</t>
  </si>
  <si>
    <t>420251011005000000</t>
  </si>
  <si>
    <t>Ruolo Sanitario - T.INDETERMINATO- - Personale comparto - Risorse aggiungive regionali</t>
  </si>
  <si>
    <t>420251011006000000</t>
  </si>
  <si>
    <t>420251011011000000</t>
  </si>
  <si>
    <t>420251011021000000</t>
  </si>
  <si>
    <t>420251011022000000</t>
  </si>
  <si>
    <t>420251011080000000</t>
  </si>
  <si>
    <t>Ruolo Sanitario - T.DETERMINATO- - Personale comparto - Risorse aggiungive regionali</t>
  </si>
  <si>
    <t>Ruolo Sanitario - T.ALTRO- - Personale comparto - Risorse aggiungive regionali</t>
  </si>
  <si>
    <t>* Esclusa IRAP e comprensivo di INAIL.</t>
  </si>
  <si>
    <t>420252000000000000</t>
  </si>
  <si>
    <t>420252002001000000</t>
  </si>
  <si>
    <t>420252002002000000</t>
  </si>
  <si>
    <t>420252002002500000</t>
  </si>
  <si>
    <t>420252002003000000</t>
  </si>
  <si>
    <t>420252002004000000</t>
  </si>
  <si>
    <t>420252002005000000</t>
  </si>
  <si>
    <t>420252002006000000</t>
  </si>
  <si>
    <t>Ruolo professionale - T.INDETERMINATO- Personale dirigente - Risorse aggiungive regionali</t>
  </si>
  <si>
    <t>420252002007000000</t>
  </si>
  <si>
    <t>420252002011000000</t>
  </si>
  <si>
    <t>420252002021000000</t>
  </si>
  <si>
    <t>420252002022000000</t>
  </si>
  <si>
    <t>420252002080000000</t>
  </si>
  <si>
    <t>420252002202500000</t>
  </si>
  <si>
    <t>Ruolo professionale - T.DETERMINATO- Personale dirigente - Risorse aggiungive regionali</t>
  </si>
  <si>
    <t>420252002402500000</t>
  </si>
  <si>
    <t>Ruolo professionale - T.ALTRO- Personale dirigente - Risorse aggiungive regionali</t>
  </si>
  <si>
    <t>420252011001000000</t>
  </si>
  <si>
    <t>420252011002000000</t>
  </si>
  <si>
    <t>420252011003000000</t>
  </si>
  <si>
    <t>420252011003500000</t>
  </si>
  <si>
    <t>420252011004000000</t>
  </si>
  <si>
    <t>420252011005000000</t>
  </si>
  <si>
    <t>Ruolo professionale - T.INDETERMINATO - Personale comparto - Risorse aggiungive regionali</t>
  </si>
  <si>
    <t>420252011006000000</t>
  </si>
  <si>
    <t>420252011011000000</t>
  </si>
  <si>
    <t>420252011021000000</t>
  </si>
  <si>
    <t>420252011022000000</t>
  </si>
  <si>
    <t>420252011080000000</t>
  </si>
  <si>
    <t>Ruolo professionale - T.DETERMINATO - Personale comparto - Risorse aggiungive regionali</t>
  </si>
  <si>
    <t>Ruolo professionale - T.ALTRO - Personale comparto - Risorse aggiungive regionali</t>
  </si>
  <si>
    <t>420253000000000000</t>
  </si>
  <si>
    <t>420253002001000000</t>
  </si>
  <si>
    <t>420253002002000000</t>
  </si>
  <si>
    <t>420253002002500000</t>
  </si>
  <si>
    <t>420253002003000000</t>
  </si>
  <si>
    <t>420253002004000000</t>
  </si>
  <si>
    <t>420253002005000000</t>
  </si>
  <si>
    <t>420253002006000000</t>
  </si>
  <si>
    <t>Ruolo tecnico - T.INDETERMINATO - - Personale dirigente - Risorse aggiungive regionali</t>
  </si>
  <si>
    <t>420253002007000000</t>
  </si>
  <si>
    <t>420253002011000000</t>
  </si>
  <si>
    <t>420253002021000000</t>
  </si>
  <si>
    <t>420253002022000000</t>
  </si>
  <si>
    <t>420253002080000000</t>
  </si>
  <si>
    <t>420253002202500000</t>
  </si>
  <si>
    <t>Ruolo tecnico - T.DETERMINATO - - Personale dirigente - Risorse aggiungive regionali</t>
  </si>
  <si>
    <t>420253002402500000</t>
  </si>
  <si>
    <t>Ruolo tecnico - ALTRO - - Personale dirigente - Risorse aggiungive regionali</t>
  </si>
  <si>
    <t>420253011001000000</t>
  </si>
  <si>
    <t>420253011002000000</t>
  </si>
  <si>
    <t>420253011003000000</t>
  </si>
  <si>
    <t>420253011003500000</t>
  </si>
  <si>
    <t>420253011004000000</t>
  </si>
  <si>
    <t>420253011005000000</t>
  </si>
  <si>
    <t>Ruolo tecnico - T.INDETERMINATO - - Personale comparto - Risorse aggiungive regionali</t>
  </si>
  <si>
    <t>420253011006000000</t>
  </si>
  <si>
    <t>420253011011000000</t>
  </si>
  <si>
    <t>420253011021000000</t>
  </si>
  <si>
    <t>420253011022000000</t>
  </si>
  <si>
    <t>420253011080000000</t>
  </si>
  <si>
    <t>Ruolo tecnico - T.DETERMINATO - - Personale comparto - Risorse aggiungive regionali</t>
  </si>
  <si>
    <t>Ruolo tecnico - ALTRO - - Personale comparto - Risorse aggiungive regionali</t>
  </si>
  <si>
    <t>420254000000000000</t>
  </si>
  <si>
    <t>420254002001000000</t>
  </si>
  <si>
    <t>420254002002000000</t>
  </si>
  <si>
    <t>420254002002500000</t>
  </si>
  <si>
    <t>420254002003000000</t>
  </si>
  <si>
    <t>420254002004000000</t>
  </si>
  <si>
    <t>420254002005000000</t>
  </si>
  <si>
    <t>420254002006000000</t>
  </si>
  <si>
    <t>Ruolo amministrativo - T.INDETERMINATO - Personale dirigente - Risorse aggiungive regionali</t>
  </si>
  <si>
    <t>420254002007000000</t>
  </si>
  <si>
    <t>420254002011000000</t>
  </si>
  <si>
    <t>420254002021000000</t>
  </si>
  <si>
    <t>420254002022000000</t>
  </si>
  <si>
    <t>420254002080000000</t>
  </si>
  <si>
    <t>420254002202500000</t>
  </si>
  <si>
    <t>Ruolo amministrativo - T.DETERMINATO - Personale dirigente - Risorse aggiungive regionali</t>
  </si>
  <si>
    <t>420254002402500000</t>
  </si>
  <si>
    <t>Ruolo amministrativo - ALTRO - Personale dirigente - Risorse aggiungive regionali</t>
  </si>
  <si>
    <t>420254011001000000</t>
  </si>
  <si>
    <t>420254011002000000</t>
  </si>
  <si>
    <t>420254011003000000</t>
  </si>
  <si>
    <t>420254011003500000</t>
  </si>
  <si>
    <t>420254011004000000</t>
  </si>
  <si>
    <t>420254011005000000</t>
  </si>
  <si>
    <t>Ruolo amministrativo - T.INDETERMINATO - Personale comparto - Risorse aggiungive regionali</t>
  </si>
  <si>
    <t>420254011006000000</t>
  </si>
  <si>
    <t>420254011011000000</t>
  </si>
  <si>
    <t>420254011021000000</t>
  </si>
  <si>
    <t>420254011022000000</t>
  </si>
  <si>
    <t>420254011080000000</t>
  </si>
  <si>
    <t>Ruolo amministrativo - T.DETERMINATO - Personale comparto - Risorse aggiungive regionali</t>
  </si>
  <si>
    <t>Ruolo amministrativo - ALTRO - Personale comparto - Risorse aggiungive regionali</t>
  </si>
  <si>
    <t>420300000000000000</t>
  </si>
  <si>
    <t>420301001000000000</t>
  </si>
  <si>
    <t>420302001000000000</t>
  </si>
  <si>
    <t>420303001000000000</t>
  </si>
  <si>
    <t>420304001000000000</t>
  </si>
  <si>
    <t>420304001200000000</t>
  </si>
  <si>
    <t>420304002000000000</t>
  </si>
  <si>
    <t>420304002200000000</t>
  </si>
  <si>
    <t>Indennità, rimborso spese e oneri sociali per il direttore scientifico a carico del Bilancio ricerca  v/ATS-ASST-Fondazioni d/Regione</t>
  </si>
  <si>
    <t>420304003000000000</t>
  </si>
  <si>
    <t>420304003200000000</t>
  </si>
  <si>
    <t>420305001000000000</t>
  </si>
  <si>
    <t>420305002000000000</t>
  </si>
  <si>
    <t>420305003000000000</t>
  </si>
  <si>
    <t>420305004000000000</t>
  </si>
  <si>
    <t>420305005000000000</t>
  </si>
  <si>
    <t>420305008000000000</t>
  </si>
  <si>
    <t>420305008500000000</t>
  </si>
  <si>
    <t>420309009000000000</t>
  </si>
  <si>
    <t>420400000000000000</t>
  </si>
  <si>
    <t>420401000000000000</t>
  </si>
  <si>
    <t>420401001000000000</t>
  </si>
  <si>
    <t>420401001001000000</t>
  </si>
  <si>
    <t>420401002000000000</t>
  </si>
  <si>
    <t>Variazione</t>
  </si>
  <si>
    <t>420401002001000000</t>
  </si>
  <si>
    <t>420402000000000000</t>
  </si>
  <si>
    <t>420402001000000000</t>
  </si>
  <si>
    <t>420402001001000000</t>
  </si>
  <si>
    <t>420402001002000000</t>
  </si>
  <si>
    <t>420402002000000000</t>
  </si>
  <si>
    <t>420402002001000000</t>
  </si>
  <si>
    <t>420402002002000000</t>
  </si>
  <si>
    <t>420403000000000000</t>
  </si>
  <si>
    <t>420403001000000000</t>
  </si>
  <si>
    <t>420403001001000000</t>
  </si>
  <si>
    <t>420403002000000000</t>
  </si>
  <si>
    <t>420403002001000000</t>
  </si>
  <si>
    <t>Svalutazioni delle altre immobilizzazioni materiali</t>
  </si>
  <si>
    <t>420404000000000000</t>
  </si>
  <si>
    <t>420404001000000000</t>
  </si>
  <si>
    <t>420500000000000000</t>
  </si>
  <si>
    <t>420501000000000000</t>
  </si>
  <si>
    <t>420501000501000000</t>
  </si>
  <si>
    <t>420501000501001000</t>
  </si>
  <si>
    <t>420501000501001050</t>
  </si>
  <si>
    <t>420501000501001070</t>
  </si>
  <si>
    <t>420501000501002000</t>
  </si>
  <si>
    <t>420501000502000000</t>
  </si>
  <si>
    <t>420501000503000000</t>
  </si>
  <si>
    <t>420501001001000000</t>
  </si>
  <si>
    <t>420501001002000000</t>
  </si>
  <si>
    <t>420501001501000000</t>
  </si>
  <si>
    <t>420501001501200000</t>
  </si>
  <si>
    <t>420501001502000000</t>
  </si>
  <si>
    <t>420501002001000000</t>
  </si>
  <si>
    <t>420501002501000000</t>
  </si>
  <si>
    <t>420501003001000000</t>
  </si>
  <si>
    <t>420501003501000000</t>
  </si>
  <si>
    <t xml:space="preserve">Dispositivi medici: Presidi chirurgici e materiali sanitari - Cnd: A; B; D; G; H; K; L; M; N; Q; R; S; T [escluso T04]; U; V; Y </t>
  </si>
  <si>
    <t>420501003501100000</t>
  </si>
  <si>
    <t>420501003501200000</t>
  </si>
  <si>
    <t>420501003501300000</t>
  </si>
  <si>
    <t>420501003501400000</t>
  </si>
  <si>
    <t>420501003501500000</t>
  </si>
  <si>
    <t>420501003501600000</t>
  </si>
  <si>
    <t>420501003501700000</t>
  </si>
  <si>
    <t>420501003501800000</t>
  </si>
  <si>
    <t>420501004001000000</t>
  </si>
  <si>
    <t>420501004501000000</t>
  </si>
  <si>
    <t>420501004502000000</t>
  </si>
  <si>
    <t>Materiali protesici (c.d. protesica "Minore")  - Cnd: T04</t>
  </si>
  <si>
    <t>420501004503000000</t>
  </si>
  <si>
    <t>420501005001000000</t>
  </si>
  <si>
    <t>420501005501000000</t>
  </si>
  <si>
    <t>420501005502000000</t>
  </si>
  <si>
    <t>420501006001000000</t>
  </si>
  <si>
    <t>420501006501000000</t>
  </si>
  <si>
    <t>420501008001000000</t>
  </si>
  <si>
    <t>420502000000000000</t>
  </si>
  <si>
    <t>420502000501000000</t>
  </si>
  <si>
    <t>420502001001000000</t>
  </si>
  <si>
    <t>420502001501000000</t>
  </si>
  <si>
    <t>420502001502000000</t>
  </si>
  <si>
    <t>420502002001000000</t>
  </si>
  <si>
    <t>420502002501000000</t>
  </si>
  <si>
    <t>420502003001000000</t>
  </si>
  <si>
    <t>420502003002000000</t>
  </si>
  <si>
    <t>420502003003000000</t>
  </si>
  <si>
    <t>420502003004000000</t>
  </si>
  <si>
    <t>420502003008000000</t>
  </si>
  <si>
    <t>420502008001000000</t>
  </si>
  <si>
    <t>420600000000000000</t>
  </si>
  <si>
    <t>420601001000000000</t>
  </si>
  <si>
    <t>420601002000000000</t>
  </si>
  <si>
    <t>420601008000000000</t>
  </si>
  <si>
    <t>420602001000000000</t>
  </si>
  <si>
    <t>420603001000000000</t>
  </si>
  <si>
    <t>420604001000000000</t>
  </si>
  <si>
    <t>420604002000000000</t>
  </si>
  <si>
    <t>420604003000000000</t>
  </si>
  <si>
    <t>420604004000000000</t>
  </si>
  <si>
    <t>420608001000000000</t>
  </si>
  <si>
    <t xml:space="preserve">    Accantonamenti libera professione</t>
  </si>
  <si>
    <t xml:space="preserve">    Altri accantonamenti altro</t>
  </si>
  <si>
    <t>420608001500000000</t>
  </si>
  <si>
    <t>Si ricorda che l'accantonamento al TFR va indicato nelle rispettive tabelle del personale;</t>
  </si>
  <si>
    <t>che l'accantonamento al Fondo trattamento di fine mandato va indicato nella voce "costi per prestazioni di servizi"</t>
  </si>
  <si>
    <t>accesa alle collaborazioni coordinate e continuative.</t>
  </si>
  <si>
    <t>500000000000000000</t>
  </si>
  <si>
    <t>510000000000000000</t>
  </si>
  <si>
    <t>510100000000000000</t>
  </si>
  <si>
    <t>510101001000000000</t>
  </si>
  <si>
    <t>510102001000000000</t>
  </si>
  <si>
    <t>510102002000000000</t>
  </si>
  <si>
    <t>510103001000000000</t>
  </si>
  <si>
    <t>510103002000000000</t>
  </si>
  <si>
    <t>510103008000000000</t>
  </si>
  <si>
    <t>510103009000000000</t>
  </si>
  <si>
    <t>Gli interessi attivi sono indicati al netto di eventuali ritenute erariali se sono relativi a conti utilizzati nell'attività istituzionale.</t>
  </si>
  <si>
    <t>Nel caso siano relativi a conti utilizzati nell'attività commerciale, gli interessi attivi sono stati rilevati al lordo della ritenuta d'acconto.</t>
  </si>
  <si>
    <t>510200000000000000</t>
  </si>
  <si>
    <t>510201000000000000</t>
  </si>
  <si>
    <t>510202000000000000</t>
  </si>
  <si>
    <t>510203000000000000</t>
  </si>
  <si>
    <t>510204000000000000</t>
  </si>
  <si>
    <t>510205000000000000</t>
  </si>
  <si>
    <t>I dividendi sono stati indicati al netto della eventuale ritenuta d'acconto.</t>
  </si>
  <si>
    <t>520000000000000000</t>
  </si>
  <si>
    <t>520100000000000000</t>
  </si>
  <si>
    <t>520101001000000000</t>
  </si>
  <si>
    <t>520102001000000000</t>
  </si>
  <si>
    <t>520102002000000000</t>
  </si>
  <si>
    <t>520103001000000000</t>
  </si>
  <si>
    <t>520103002000000000</t>
  </si>
  <si>
    <t>520103003000000000</t>
  </si>
  <si>
    <t>520103007000000000</t>
  </si>
  <si>
    <t>520103008000000000</t>
  </si>
  <si>
    <t>520200000000000000</t>
  </si>
  <si>
    <t>520201000000000000</t>
  </si>
  <si>
    <t>520202000000000000</t>
  </si>
  <si>
    <t>600000000000000000</t>
  </si>
  <si>
    <t>610000000000000000</t>
  </si>
  <si>
    <t>610100000000000000</t>
  </si>
  <si>
    <t>610200000000000000</t>
  </si>
  <si>
    <t>610800000000000000</t>
  </si>
  <si>
    <t>620000000000000000</t>
  </si>
  <si>
    <t>620100000000000000</t>
  </si>
  <si>
    <t>620200000000000000</t>
  </si>
  <si>
    <t>620800000000000000</t>
  </si>
  <si>
    <t>700000000000000000</t>
  </si>
  <si>
    <t>E) PROVENTI E ONERI Straordinari</t>
  </si>
  <si>
    <t>710000000000000000</t>
  </si>
  <si>
    <t>E.1) Proventi Straordinari - Totale</t>
  </si>
  <si>
    <t>710101000000000000</t>
  </si>
  <si>
    <t>710102000000000000</t>
  </si>
  <si>
    <t>710108000000000000</t>
  </si>
  <si>
    <t>710201000000000000</t>
  </si>
  <si>
    <t>710301000000000000</t>
  </si>
  <si>
    <t>710302000000000000</t>
  </si>
  <si>
    <t>710303000000000000</t>
  </si>
  <si>
    <t>710304000000000000</t>
  </si>
  <si>
    <t>710305000000000000</t>
  </si>
  <si>
    <t>710306000000000000</t>
  </si>
  <si>
    <t>710307000000000000</t>
  </si>
  <si>
    <t>710308000000000000</t>
  </si>
  <si>
    <t>710501000000000000</t>
  </si>
  <si>
    <t>710801000000000000</t>
  </si>
  <si>
    <t>Altri proventi Straordinari</t>
  </si>
  <si>
    <t>720000000000000000</t>
  </si>
  <si>
    <t>E.2) Oneri Straordinari - Totale</t>
  </si>
  <si>
    <t>720101000000000000</t>
  </si>
  <si>
    <t>720102000000000000</t>
  </si>
  <si>
    <t>720201000000000000</t>
  </si>
  <si>
    <t>720301000000000000</t>
  </si>
  <si>
    <t>720401000000000000</t>
  </si>
  <si>
    <t>720401500000000000</t>
  </si>
  <si>
    <t>720402000000000000</t>
  </si>
  <si>
    <t>720402500000000000</t>
  </si>
  <si>
    <t>720403000000000000</t>
  </si>
  <si>
    <t>720403500000000000</t>
  </si>
  <si>
    <t>720404000000000000</t>
  </si>
  <si>
    <t>720404500000000000</t>
  </si>
  <si>
    <t>720405000000000000</t>
  </si>
  <si>
    <t>720406000000000000</t>
  </si>
  <si>
    <t>720408000000000000</t>
  </si>
  <si>
    <t>720801000000000000</t>
  </si>
  <si>
    <t>Altri oneri Straordinari</t>
  </si>
  <si>
    <t>820000000000000000</t>
  </si>
  <si>
    <t>820101000000000000</t>
  </si>
  <si>
    <t>820102000000000000</t>
  </si>
  <si>
    <t>820103000000000000</t>
  </si>
  <si>
    <t>820104000000000000</t>
  </si>
  <si>
    <t>820201000000000000</t>
  </si>
  <si>
    <t>820202000000000000</t>
  </si>
  <si>
    <t>820301000000000000</t>
  </si>
  <si>
    <t>TOTALE RICAVI</t>
  </si>
  <si>
    <t>- Costi capitalizzati</t>
  </si>
  <si>
    <t>TOTALE RICAVI (al netto dei Costi capitalizzati)</t>
  </si>
  <si>
    <t>TOTALE COSTI</t>
  </si>
  <si>
    <t>TOTALE COSTI (al netto dei Costi capitalizzati)</t>
  </si>
  <si>
    <t>999999999999999999</t>
  </si>
  <si>
    <t>Codice Conto</t>
  </si>
  <si>
    <t>PRESTAZIONI SANITARIE EROGATE
IN REGIME DI INTRAMOENIA - TOTALI</t>
  </si>
  <si>
    <t>Ricavi per prestazioni sanitarie intramoenia - Area ospedaliera</t>
  </si>
  <si>
    <t>Ricavi per prestazioni sanitarie intramoenia - Area specialistica</t>
  </si>
  <si>
    <t>Ricavi per prestazioni sanitarie intramoenia - Area sanità pubblica</t>
  </si>
  <si>
    <t>Ricavi per prestazioni sanitarie intramoenia - Consulenze (ex art. 55 c.1 lett. c), d) ed ex art. 57-58)</t>
  </si>
  <si>
    <t>Ricavi per prestazioni sanitarie intramoenia - Consulenze (ex art. 55 c.1 lett. c), d) ed ex art. 57-58) (Aziende sanitarie pubbliche della Regione)</t>
  </si>
  <si>
    <t>Ricavi per prestazioni sanitarie intramoenia - Altro (Aziende sanitarie pubbliche della Regione)</t>
  </si>
  <si>
    <t>TOTALE RICAVI INTRAMOENIA - TOTALI</t>
  </si>
  <si>
    <t>Compartecipazione al personale per att. libero professionale intramoenia - Area ospedaliera</t>
  </si>
  <si>
    <t>Compartecipazione al personale per att. libero professionale intramoenia- Area specialistica</t>
  </si>
  <si>
    <t>Compartecipazione al personale per att. libero professionale intramoenia - Area sanità pubblica</t>
  </si>
  <si>
    <t>4.20.10.10.120.040.00.000</t>
  </si>
  <si>
    <t>TOTALE QUOTE RETROCESSE AL PERSONALE (ESCLUSO IRAP) - TOTALI</t>
  </si>
  <si>
    <t>LP1.1</t>
  </si>
  <si>
    <t>LP1.2</t>
  </si>
  <si>
    <t>Accantonamento L. Balduzzi</t>
  </si>
  <si>
    <t>LP1.3</t>
  </si>
  <si>
    <t>Accantonamento al Fondo di perequazione</t>
  </si>
  <si>
    <t>LP1.6</t>
  </si>
  <si>
    <t>Altri accantonamenti per libera Professione</t>
  </si>
  <si>
    <t>LP1.4</t>
  </si>
  <si>
    <t>TOTALE COSTI INTRAMOENIA - TOTALI</t>
  </si>
  <si>
    <t>LP1.5</t>
  </si>
  <si>
    <t>PRIMO MARGINE LIBERA PROFESSIONE - TOTALI</t>
  </si>
  <si>
    <t>LP2.1</t>
  </si>
  <si>
    <t>Indennità di esclusività medica per attività di libera professione</t>
  </si>
  <si>
    <t>LP2.2</t>
  </si>
  <si>
    <t>Costi diretti aziendali</t>
  </si>
  <si>
    <t>LP2.3</t>
  </si>
  <si>
    <t>Costi generali aziendali</t>
  </si>
  <si>
    <t>LP2.4</t>
  </si>
  <si>
    <t>TOTALE ALTRI COSTI INTRAMOENIA - TOTALI</t>
  </si>
  <si>
    <t>ATTIVITA' SANITARIA</t>
  </si>
  <si>
    <t>CE CIVILISTICO</t>
  </si>
  <si>
    <t>A010</t>
  </si>
  <si>
    <t>Finanziamento di parte corrente  (FSR indistinto)</t>
  </si>
  <si>
    <t>A020</t>
  </si>
  <si>
    <t xml:space="preserve">ricavi per prestazioni drg relativo agli stranieri </t>
  </si>
  <si>
    <t>Altre prestazioni socio sanitarie v/ ATS di appartenenza</t>
  </si>
  <si>
    <t>410203001002000000</t>
  </si>
  <si>
    <t>A030</t>
  </si>
  <si>
    <t>A040</t>
  </si>
  <si>
    <t>A050</t>
  </si>
  <si>
    <t>Costi da utilizzo contributi DI CUI SOCIO-SAN</t>
  </si>
  <si>
    <t>Costi da contributi DI CUI SOCIO-SAN</t>
  </si>
  <si>
    <t>B010</t>
  </si>
  <si>
    <t>Dispositivi per appar. Cardiocircolatorio Cnd: C</t>
  </si>
  <si>
    <t>Materiali protesici (c.d. protesica "Maggiore") compilazione ASL] - Cnd: Y</t>
  </si>
  <si>
    <t>Materiali protesici (c.d. protesica "Minore") compilazione ASL] - Cnd: T04</t>
  </si>
  <si>
    <t>B02B</t>
  </si>
  <si>
    <t>B02A</t>
  </si>
  <si>
    <t>acquisto di prestazioni socio sanitarie integrate da strutture ubicate nel proprio territorio da servizi di riabilizazione territoriale extraospedaliera pubblici</t>
  </si>
  <si>
    <t>acquisto di prestazioni socio sanitarie integrate da strutture ubicate in altre province della Regione da servizi di riabilizazione territoriale extraospedaliera pubblici</t>
  </si>
  <si>
    <t>acquisto di prestazioni socio sanitarie integrate da strutture ubicate nel proprio territorio da servizi di riabilizazione territoriale extraospedaliera privati</t>
  </si>
  <si>
    <t>acquisto di prestazioni socio sanitarie integrate da strutture ubicate in altre province della Regione da servizi di riabilizazione territoriale extraospedaliera privati</t>
  </si>
  <si>
    <t>acquisto di prestazioni da servizi residenziali e semiresidenziali area dipendenze ubicate sul proprio territorio (da privato)</t>
  </si>
  <si>
    <t>acquisto di prestazioni da servizi residenziali e semiresidenziali area dipendenze ubicate in altri territori della Regione (da privato)</t>
  </si>
  <si>
    <t>acquisto di prestazioni da servizi residenziali e semiresidenziali area dipendenze ubicate fuori Regione (da privato)</t>
  </si>
  <si>
    <t>Collaborazioni coordinate e continuative - area territorio</t>
  </si>
  <si>
    <t>B02D</t>
  </si>
  <si>
    <t>B02C</t>
  </si>
  <si>
    <t>B030</t>
  </si>
  <si>
    <t>B040</t>
  </si>
  <si>
    <t>B050</t>
  </si>
  <si>
    <t>B060</t>
  </si>
  <si>
    <t>Ruolo professionale - T.INDETERMINATO- Personale dirigente - Competenze Personale comandato</t>
  </si>
  <si>
    <t>Ruolo professionale - T.DETERMINATO- Personale dirigente - Competenze Personale comandato</t>
  </si>
  <si>
    <t>B070</t>
  </si>
  <si>
    <t>B080</t>
  </si>
  <si>
    <t>B090</t>
  </si>
  <si>
    <t>Indennità, rimborso spese e oneri sociali per il direttore generale, direttore sanitario, direttore amministrativo e componenti del collegio sindacale v/ATS. ASST, Fondazioni d/Regione</t>
  </si>
  <si>
    <t>Indennità, rimborso spese e oneri sociali per il direttore scientifico a carico del Bilancio ricerca v/ATS. ASST, Fondazioni d/Regione</t>
  </si>
  <si>
    <t>Indennità, rimborso spese e oneri sociali per il direttore sociale a carico del Bilancio sociale v/ATS. ASST, Fondazioni d/Regione</t>
  </si>
  <si>
    <t>B100</t>
  </si>
  <si>
    <t>B11A</t>
  </si>
  <si>
    <t>B11B</t>
  </si>
  <si>
    <t>B120</t>
  </si>
  <si>
    <t>B130</t>
  </si>
  <si>
    <t>B14A</t>
  </si>
  <si>
    <t>B14B</t>
  </si>
  <si>
    <t>B150</t>
  </si>
  <si>
    <t>C010</t>
  </si>
  <si>
    <t>C020</t>
  </si>
  <si>
    <t>C030</t>
  </si>
  <si>
    <t>C040</t>
  </si>
  <si>
    <t>D010</t>
  </si>
  <si>
    <t>D020</t>
  </si>
  <si>
    <t>E020</t>
  </si>
  <si>
    <t>E05A</t>
  </si>
  <si>
    <t>E010</t>
  </si>
  <si>
    <t>E05B</t>
  </si>
  <si>
    <t>Y000</t>
  </si>
  <si>
    <t>CODICE MOD. CE</t>
  </si>
  <si>
    <t>DETTAGLIO CONTRIBUTI IN C/ESERCIZIO</t>
  </si>
  <si>
    <t>Atto</t>
  </si>
  <si>
    <t>Data</t>
  </si>
  <si>
    <t>Oggetto</t>
  </si>
  <si>
    <t>Importo assegnato</t>
  </si>
  <si>
    <t>Importo utilizzato</t>
  </si>
  <si>
    <t>Codice
conto</t>
  </si>
  <si>
    <t>Finanziamento di parte corrente Territorio ASSI (FSR indistinto)</t>
  </si>
  <si>
    <t>DETTAGLIO ACQUISTI DI BENI SANITARI
PER TIPOLOGIA DI DISTRIBUZIONE</t>
  </si>
  <si>
    <t>Distribuzione</t>
  </si>
  <si>
    <t>Diretta</t>
  </si>
  <si>
    <t>Per conto</t>
  </si>
  <si>
    <t>Prodotti farmaceutici ed emoderivati:</t>
  </si>
  <si>
    <t>Medicinali con AIC, ad eccezione di vaccini ed emoderivati di produzione regionale</t>
  </si>
  <si>
    <t>Medicinali senza AIC</t>
  </si>
  <si>
    <t>DETTAGLIO COSTI PER 
CONTRATTI MULTISERVIZIO (GLOBAL SERVICE)</t>
  </si>
  <si>
    <t>TIPOLOGIA DI CONTRATTO</t>
  </si>
  <si>
    <t>% di incidenza
multiservizio</t>
  </si>
  <si>
    <t>Multiservizio</t>
  </si>
  <si>
    <t>Altro</t>
  </si>
  <si>
    <t>Servizi di assistenza informatica</t>
  </si>
  <si>
    <t>Servizi trasporti (non sanitari)</t>
  </si>
  <si>
    <t>Altre utenze</t>
  </si>
  <si>
    <t>BA1680</t>
  </si>
  <si>
    <t>Premi di assicurazione</t>
  </si>
  <si>
    <t>Altri servizi non sanitari da pubblico (Aziende sanitarie pubbliche della Regione)</t>
  </si>
  <si>
    <t>Altri servizi non sanitari da altri soggetti pubblici</t>
  </si>
  <si>
    <t>Altri servizi non sanitari da privato</t>
  </si>
  <si>
    <t>Formazione (esternalizzata e non) da pubblico</t>
  </si>
  <si>
    <t>Formazione (esternalizzata e non) da privato</t>
  </si>
  <si>
    <t>BA1910</t>
  </si>
  <si>
    <t>Manutenzione e riparazione (ordinaria esternalizzata):</t>
  </si>
  <si>
    <t>Manutenzione e riparazione ai fabbricati e loro pertinenze</t>
  </si>
  <si>
    <t>Manutenzione e riparazione agli impianti e macchinari</t>
  </si>
  <si>
    <t>Manutenzione e riparazione alle attrezzature sanitarie e scientifiche</t>
  </si>
  <si>
    <t>Manutenzione e riparazione ai mobili e arredi</t>
  </si>
  <si>
    <t>Manutenzione e riparazione agli automezzi</t>
  </si>
  <si>
    <t>Manutenzioni e riparazioni da Aziende sanitarie pubbliche della Regione</t>
  </si>
  <si>
    <t>DETTAGLIO LEASING</t>
  </si>
  <si>
    <t>Delibera</t>
  </si>
  <si>
    <t>Decorrenza contratto</t>
  </si>
  <si>
    <t>Valore contratto con IVA</t>
  </si>
  <si>
    <t>Scadenza contratto</t>
  </si>
  <si>
    <t>Costo imputato all'esercizio</t>
  </si>
  <si>
    <t>Canoni a 
scadere</t>
  </si>
  <si>
    <t>Leasing finanziari attivati con fondi aziendali:</t>
  </si>
  <si>
    <t>Leasing finanziari attivati con fondi della Regione</t>
  </si>
  <si>
    <t>Totale Leasing finanziari</t>
  </si>
  <si>
    <t>DETTAGLIO ACQUISTI DI SERVIZI SANITARI - DA PRIVATO</t>
  </si>
  <si>
    <t>Codice Struttura da classificazione NSIS</t>
  </si>
  <si>
    <t>Partita IVA /C.Fisc.</t>
  </si>
  <si>
    <t>Tipologia di prestazione</t>
  </si>
  <si>
    <t>Anno di competenza</t>
  </si>
  <si>
    <t>Importo fatturato</t>
  </si>
  <si>
    <t>Fatture da ricevere</t>
  </si>
  <si>
    <t>Note di credito da ricevere</t>
  </si>
  <si>
    <t>Budget / Tetto annuale</t>
  </si>
  <si>
    <t>Importo liquidato/ certificato</t>
  </si>
  <si>
    <t>Importo Rilevato in Co.Ge.</t>
  </si>
  <si>
    <t>Importo delle note di credito richieste</t>
  </si>
  <si>
    <t>Importo delle note di credito ricevute</t>
  </si>
  <si>
    <t>Importo pagato</t>
  </si>
  <si>
    <t>Farmaceutica</t>
  </si>
  <si>
    <t>Inserire di seguito le singole strutture private. Compilare una riga per ogni tipo di prestazione acquisita</t>
  </si>
  <si>
    <t>Specialistica</t>
  </si>
  <si>
    <t>Assist. Riabilitativa</t>
  </si>
  <si>
    <t>Assist. Integrativa</t>
  </si>
  <si>
    <t>Assist. Protesica</t>
  </si>
  <si>
    <t>Assist. Ospedaliera</t>
  </si>
  <si>
    <t>Psich. Residenz. E semiresid.</t>
  </si>
  <si>
    <t>File F</t>
  </si>
  <si>
    <t>Termali</t>
  </si>
  <si>
    <t>Trasporti</t>
  </si>
  <si>
    <t>Prest. Socio-sanitarie a rilevanza sanitaria</t>
  </si>
  <si>
    <t>PRESTAZIONI SANITARIE EROGATE
IN REGIME DI INTRAMOENIA</t>
  </si>
  <si>
    <t>TOTALE RICAVI INTRAMOENIA</t>
  </si>
  <si>
    <t>TOTALE QUOTE RETROCESSE AL PERSONALE (ESCLUSO IRAP)</t>
  </si>
  <si>
    <t>TOTALE COSTI INTRAMOENIA</t>
  </si>
  <si>
    <t>PRIMO MARGINE LIBERA PROFESSIONE</t>
  </si>
  <si>
    <t>TOTALE ALTRI COSTI INTRAMOENIA</t>
  </si>
  <si>
    <t>ATTIVITA' TERRITORIALE</t>
  </si>
  <si>
    <t>410110000000000000</t>
  </si>
  <si>
    <t>410111000000000000</t>
  </si>
  <si>
    <t>410111001000000000</t>
  </si>
  <si>
    <t>410111001500000000</t>
  </si>
  <si>
    <t>410111002000000000</t>
  </si>
  <si>
    <t>410120000000000000</t>
  </si>
  <si>
    <t>410121000000000000</t>
  </si>
  <si>
    <t>410121001000000000</t>
  </si>
  <si>
    <t>410121001200000000</t>
  </si>
  <si>
    <t>410121001300000000</t>
  </si>
  <si>
    <t>410121001500000000</t>
  </si>
  <si>
    <t>410121001800000000</t>
  </si>
  <si>
    <t>410121002000000000</t>
  </si>
  <si>
    <t>410121002500000000</t>
  </si>
  <si>
    <t>410121003000000000</t>
  </si>
  <si>
    <t>410121004000000000</t>
  </si>
  <si>
    <t>410121004500000000</t>
  </si>
  <si>
    <t>410121005000000000</t>
  </si>
  <si>
    <t>410121005500000000</t>
  </si>
  <si>
    <t>410121006000000000</t>
  </si>
  <si>
    <t>410302003003500000</t>
  </si>
  <si>
    <t>410302005006500000</t>
  </si>
  <si>
    <t>410302006090000000</t>
  </si>
  <si>
    <t>410302006091000000</t>
  </si>
  <si>
    <t>410501001001200000</t>
  </si>
  <si>
    <t>410501001501000000</t>
  </si>
  <si>
    <t>410501001502000000</t>
  </si>
  <si>
    <t>420051002501000000</t>
  </si>
  <si>
    <t>420051002502000000</t>
  </si>
  <si>
    <t>420051002503000000</t>
  </si>
  <si>
    <t>420051003090000000</t>
  </si>
  <si>
    <t>420051005003000000</t>
  </si>
  <si>
    <t>420051006002000000</t>
  </si>
  <si>
    <t>420051008004000000</t>
  </si>
  <si>
    <t>420101005015000000</t>
  </si>
  <si>
    <t>420101005015200000</t>
  </si>
  <si>
    <t>420101005015400000</t>
  </si>
  <si>
    <t>420101005021500000</t>
  </si>
  <si>
    <t>420101005033000000</t>
  </si>
  <si>
    <t>420101005033200000</t>
  </si>
  <si>
    <t>420101005033400000</t>
  </si>
  <si>
    <t>420101005033600000</t>
  </si>
  <si>
    <t>420101005040000000</t>
  </si>
  <si>
    <t>420101005045000000</t>
  </si>
  <si>
    <t>420101012001200000</t>
  </si>
  <si>
    <t>420101012001500000</t>
  </si>
  <si>
    <t>420101012002500000</t>
  </si>
  <si>
    <t>420101012003500000</t>
  </si>
  <si>
    <t>420101015002090000</t>
  </si>
  <si>
    <t>420102002002025000</t>
  </si>
  <si>
    <t>420151500000000000</t>
  </si>
  <si>
    <t>420202001500000000</t>
  </si>
  <si>
    <t>420251001201000000</t>
  </si>
  <si>
    <t>420251001202000000</t>
  </si>
  <si>
    <t>420251001203000000</t>
  </si>
  <si>
    <t>420251001204000000</t>
  </si>
  <si>
    <t>420251001205000000</t>
  </si>
  <si>
    <t>420251001206000000</t>
  </si>
  <si>
    <t>420251001207000000</t>
  </si>
  <si>
    <t>420251001211000000</t>
  </si>
  <si>
    <t>420251001221000000</t>
  </si>
  <si>
    <t>420251001222000000</t>
  </si>
  <si>
    <t>420251001280000000</t>
  </si>
  <si>
    <t>420251001401000000</t>
  </si>
  <si>
    <t>420251001402000000</t>
  </si>
  <si>
    <t>420251001403000000</t>
  </si>
  <si>
    <t>420251001404000000</t>
  </si>
  <si>
    <t>420251001405000000</t>
  </si>
  <si>
    <t>420251001406000000</t>
  </si>
  <si>
    <t>420251001407000000</t>
  </si>
  <si>
    <t>420251001411000000</t>
  </si>
  <si>
    <t>420251001421000000</t>
  </si>
  <si>
    <t>420251001422000000</t>
  </si>
  <si>
    <t>420251001480000000</t>
  </si>
  <si>
    <t>420251002201000000</t>
  </si>
  <si>
    <t>420251002202000000</t>
  </si>
  <si>
    <t>420251002203000000</t>
  </si>
  <si>
    <t>420251002204000000</t>
  </si>
  <si>
    <t>420251002205000000</t>
  </si>
  <si>
    <t>420251002206000000</t>
  </si>
  <si>
    <t>420251002207000000</t>
  </si>
  <si>
    <t>420251002211000000</t>
  </si>
  <si>
    <t>420251002221000000</t>
  </si>
  <si>
    <t>420251002222000000</t>
  </si>
  <si>
    <t>420251002280000000</t>
  </si>
  <si>
    <t>420251002401000000</t>
  </si>
  <si>
    <t>420251002402000000</t>
  </si>
  <si>
    <t>420251002403000000</t>
  </si>
  <si>
    <t>420251002404000000</t>
  </si>
  <si>
    <t>420251002405000000</t>
  </si>
  <si>
    <t>420251002406000000</t>
  </si>
  <si>
    <t>420251002407000000</t>
  </si>
  <si>
    <t>420251002411000000</t>
  </si>
  <si>
    <t>420251002421000000</t>
  </si>
  <si>
    <t>420251002422000000</t>
  </si>
  <si>
    <t>420251002480000000</t>
  </si>
  <si>
    <t>420251011201000000</t>
  </si>
  <si>
    <t>420251011202000000</t>
  </si>
  <si>
    <t>420251011203000000</t>
  </si>
  <si>
    <t>420251011203500000</t>
  </si>
  <si>
    <t>420251011204000000</t>
  </si>
  <si>
    <t>420251011205000000</t>
  </si>
  <si>
    <t>420251011206000000</t>
  </si>
  <si>
    <t>420251011211000000</t>
  </si>
  <si>
    <t>420251011221000000</t>
  </si>
  <si>
    <t>420251011222000000</t>
  </si>
  <si>
    <t>420251011280000000</t>
  </si>
  <si>
    <t>420251011401000000</t>
  </si>
  <si>
    <t>420251011402000000</t>
  </si>
  <si>
    <t>420251011403000000</t>
  </si>
  <si>
    <t>420251011403500000</t>
  </si>
  <si>
    <t>420251011404000000</t>
  </si>
  <si>
    <t>420251011405000000</t>
  </si>
  <si>
    <t>420251011406000000</t>
  </si>
  <si>
    <t>420251011411000000</t>
  </si>
  <si>
    <t>420251011421000000</t>
  </si>
  <si>
    <t>420251011422000000</t>
  </si>
  <si>
    <t>420251011480000000</t>
  </si>
  <si>
    <t>420252002201000000</t>
  </si>
  <si>
    <t>420252002202000000</t>
  </si>
  <si>
    <t>420252002203000000</t>
  </si>
  <si>
    <t>420252002204000000</t>
  </si>
  <si>
    <t>420252002205000000</t>
  </si>
  <si>
    <t>420252002206000000</t>
  </si>
  <si>
    <t>420252002207000000</t>
  </si>
  <si>
    <t>420252002211000000</t>
  </si>
  <si>
    <t>420252002221000000</t>
  </si>
  <si>
    <t>420252002222000000</t>
  </si>
  <si>
    <t>420252002280000000</t>
  </si>
  <si>
    <t>420252002401000000</t>
  </si>
  <si>
    <t>420252002402000000</t>
  </si>
  <si>
    <t>420252002403000000</t>
  </si>
  <si>
    <t>420252002404000000</t>
  </si>
  <si>
    <t>420252002405000000</t>
  </si>
  <si>
    <t>420252002406000000</t>
  </si>
  <si>
    <t>420252002407000000</t>
  </si>
  <si>
    <t>420252002411000000</t>
  </si>
  <si>
    <t>420252002421000000</t>
  </si>
  <si>
    <t>420252002422000000</t>
  </si>
  <si>
    <t>420252002480000000</t>
  </si>
  <si>
    <t>420252011201000000</t>
  </si>
  <si>
    <t>420252011202000000</t>
  </si>
  <si>
    <t>420252011203000000</t>
  </si>
  <si>
    <t>420252011203500000</t>
  </si>
  <si>
    <t>420252011204000000</t>
  </si>
  <si>
    <t>420252011205000000</t>
  </si>
  <si>
    <t>420252011206000000</t>
  </si>
  <si>
    <t>420252011211000000</t>
  </si>
  <si>
    <t>420252011221000000</t>
  </si>
  <si>
    <t>420252011222000000</t>
  </si>
  <si>
    <t>420252011280000000</t>
  </si>
  <si>
    <t>420252011401000000</t>
  </si>
  <si>
    <t>420252011402000000</t>
  </si>
  <si>
    <t>420252011403000000</t>
  </si>
  <si>
    <t>420252011403500000</t>
  </si>
  <si>
    <t>420252011404000000</t>
  </si>
  <si>
    <t>420252011405000000</t>
  </si>
  <si>
    <t>420252011406000000</t>
  </si>
  <si>
    <t>420252011411000000</t>
  </si>
  <si>
    <t>420252011421000000</t>
  </si>
  <si>
    <t>420252011422000000</t>
  </si>
  <si>
    <t>420252011480000000</t>
  </si>
  <si>
    <t>420253002201000000</t>
  </si>
  <si>
    <t>420253002202000000</t>
  </si>
  <si>
    <t>420253002203000000</t>
  </si>
  <si>
    <t>420253002204000000</t>
  </si>
  <si>
    <t>420253002205000000</t>
  </si>
  <si>
    <t>420253002206000000</t>
  </si>
  <si>
    <t>420253002207000000</t>
  </si>
  <si>
    <t>420253002211000000</t>
  </si>
  <si>
    <t>420253002221000000</t>
  </si>
  <si>
    <t>420253002222000000</t>
  </si>
  <si>
    <t>420253002280000000</t>
  </si>
  <si>
    <t>420253002401000000</t>
  </si>
  <si>
    <t>420253002402000000</t>
  </si>
  <si>
    <t>420253002403000000</t>
  </si>
  <si>
    <t>420253002404000000</t>
  </si>
  <si>
    <t>420253002405000000</t>
  </si>
  <si>
    <t>420253002406000000</t>
  </si>
  <si>
    <t>420253002407000000</t>
  </si>
  <si>
    <t>420253002411000000</t>
  </si>
  <si>
    <t>420253002421000000</t>
  </si>
  <si>
    <t>420253002422000000</t>
  </si>
  <si>
    <t>420253002480000000</t>
  </si>
  <si>
    <t>420253011201000000</t>
  </si>
  <si>
    <t>420253011202000000</t>
  </si>
  <si>
    <t>420253011203000000</t>
  </si>
  <si>
    <t>420253011203500000</t>
  </si>
  <si>
    <t>420253011204000000</t>
  </si>
  <si>
    <t>420253011205000000</t>
  </si>
  <si>
    <t>420253011206000000</t>
  </si>
  <si>
    <t>420253011211000000</t>
  </si>
  <si>
    <t>420253011221000000</t>
  </si>
  <si>
    <t>420253011222000000</t>
  </si>
  <si>
    <t>420253011280000000</t>
  </si>
  <si>
    <t>420253011401000000</t>
  </si>
  <si>
    <t>420253011402000000</t>
  </si>
  <si>
    <t>420253011403000000</t>
  </si>
  <si>
    <t>420253011403500000</t>
  </si>
  <si>
    <t>420253011404000000</t>
  </si>
  <si>
    <t>420253011405000000</t>
  </si>
  <si>
    <t>420253011406000000</t>
  </si>
  <si>
    <t>420253011411000000</t>
  </si>
  <si>
    <t>420253011421000000</t>
  </si>
  <si>
    <t>420253011422000000</t>
  </si>
  <si>
    <t>420253011480000000</t>
  </si>
  <si>
    <t>Ruolo amministrativo - T.INDETERMINATO - Personale dirigente - Personale comandato</t>
  </si>
  <si>
    <t>420254002201000000</t>
  </si>
  <si>
    <t>420254002202000000</t>
  </si>
  <si>
    <t>420254002203000000</t>
  </si>
  <si>
    <t>420254002204000000</t>
  </si>
  <si>
    <t>420254002205000000</t>
  </si>
  <si>
    <t>420254002206000000</t>
  </si>
  <si>
    <t>420254002207000000</t>
  </si>
  <si>
    <t>420254002211000000</t>
  </si>
  <si>
    <t>420254002221000000</t>
  </si>
  <si>
    <t>420254002222000000</t>
  </si>
  <si>
    <t>420254002280000000</t>
  </si>
  <si>
    <t>420254002401000000</t>
  </si>
  <si>
    <t>420254002402000000</t>
  </si>
  <si>
    <t>420254002403000000</t>
  </si>
  <si>
    <t>420254002404000000</t>
  </si>
  <si>
    <t>Ruolo amministrativo - ALTRO - Personale dirigente - Personale comandato</t>
  </si>
  <si>
    <t>420254002405000000</t>
  </si>
  <si>
    <t>420254002406000000</t>
  </si>
  <si>
    <t>420254002407000000</t>
  </si>
  <si>
    <t>420254002411000000</t>
  </si>
  <si>
    <t>420254002421000000</t>
  </si>
  <si>
    <t>420254002422000000</t>
  </si>
  <si>
    <t>420254002480000000</t>
  </si>
  <si>
    <t>420254011201000000</t>
  </si>
  <si>
    <t>420254011202000000</t>
  </si>
  <si>
    <t>420254011203000000</t>
  </si>
  <si>
    <t>420254011203500000</t>
  </si>
  <si>
    <t>420254011204000000</t>
  </si>
  <si>
    <t>420254011205000000</t>
  </si>
  <si>
    <t>420254011206000000</t>
  </si>
  <si>
    <t>420254011211000000</t>
  </si>
  <si>
    <t>420254011221000000</t>
  </si>
  <si>
    <t>420254011222000000</t>
  </si>
  <si>
    <t>420254011280000000</t>
  </si>
  <si>
    <t>420254011401000000</t>
  </si>
  <si>
    <t>420254011402000000</t>
  </si>
  <si>
    <t>420254011403000000</t>
  </si>
  <si>
    <t>420254011403500000</t>
  </si>
  <si>
    <t>420254011404000000</t>
  </si>
  <si>
    <t>420254011405000000</t>
  </si>
  <si>
    <t>420254011406000000</t>
  </si>
  <si>
    <t>420254011411000000</t>
  </si>
  <si>
    <t>420254011421000000</t>
  </si>
  <si>
    <t>420254011422000000</t>
  </si>
  <si>
    <t>420254011480000000</t>
  </si>
  <si>
    <t>Indennità, rimborso spese e oneri sociali per il direttore sociale</t>
  </si>
  <si>
    <t>Indennità, rimborso spese e oneri sociali per il direttore sociale v/ATS. ASST, Fondazioni d/Regione</t>
  </si>
  <si>
    <t>420403001001500000</t>
  </si>
  <si>
    <t>420403002001500000</t>
  </si>
  <si>
    <t>420501001201000000</t>
  </si>
  <si>
    <t>420501001202000000</t>
  </si>
  <si>
    <t>420501001203000000</t>
  </si>
  <si>
    <t>420501001503000000</t>
  </si>
  <si>
    <t>420501003002000000</t>
  </si>
  <si>
    <t>420501003502000000</t>
  </si>
  <si>
    <t>420501003503000000</t>
  </si>
  <si>
    <t>420501003504000000</t>
  </si>
  <si>
    <t>420501004503500000</t>
  </si>
  <si>
    <t>420501006502000000</t>
  </si>
  <si>
    <t>Altri beni e prodotti sanitari  (PRODOTTI SENZA REPERTORIO E/O CND)</t>
  </si>
  <si>
    <t>420601003000000000</t>
  </si>
  <si>
    <t>420601004000000000</t>
  </si>
  <si>
    <t>420604005000000000</t>
  </si>
  <si>
    <t>420605001000000000</t>
  </si>
  <si>
    <t>420605001200000000</t>
  </si>
  <si>
    <t>420605001400000000</t>
  </si>
  <si>
    <t>420605002000000000</t>
  </si>
  <si>
    <t>420605002200000000</t>
  </si>
  <si>
    <t>420605003000000000</t>
  </si>
  <si>
    <t>420605004000000000</t>
  </si>
  <si>
    <t>420605005000000000</t>
  </si>
  <si>
    <t>420605006000000000</t>
  </si>
  <si>
    <t>420605007000000000</t>
  </si>
  <si>
    <t>420605008000000000</t>
  </si>
  <si>
    <t>420605008500000000</t>
  </si>
  <si>
    <t>Finanziamento di parte corrente Territorio ASSI(FSR indistinto)</t>
  </si>
  <si>
    <t>ATTIVITA' EMERGENZA URGENZA - 118</t>
  </si>
  <si>
    <t>Quota capitaria ASSI (FSR indistinto)</t>
  </si>
  <si>
    <t>410102001501000000</t>
  </si>
  <si>
    <t>410102001502000000</t>
  </si>
  <si>
    <t>410102020001500000</t>
  </si>
  <si>
    <t>410102020011500000</t>
  </si>
  <si>
    <t>Dispositivi medici: Presidi chirurgici e materiali sanitari - Cnd: A; B; D; G; H; K; L; M; N; Q; R; S; TAo-Irccs tutto; Asl escluso T04]; U; V; Ysolo Ao-Irccs]</t>
  </si>
  <si>
    <t>Dispositivi medici impiantabili attivi: Materiali protesici (endoprotesi)  - Cnd: J</t>
  </si>
  <si>
    <t>Dispositivi medici: Materiali protesici (endoprotesi non attive)  - Cnd: P</t>
  </si>
  <si>
    <t>Dispositivi medici: Materiali per emodialisi - Cnd: F</t>
  </si>
  <si>
    <t>ATTIVITA'  RICERCA</t>
  </si>
  <si>
    <t>Quota capitaria (FSR indistinto)</t>
  </si>
  <si>
    <t>Rettifica contributi c/esercizio per destinazione ad investimenti - da Regione per quota F.S. Regionale</t>
  </si>
  <si>
    <t>Rettifica contributi c/esercizio per destinazione ad investimenti - da ATS/ASST/Fondazioni della Regione</t>
  </si>
  <si>
    <t>Emoderivati da ATS/ASST/Fondazioni della Regione</t>
  </si>
  <si>
    <t>Dispositivi medici: Materiali diagnostici (materiale per apparecchiature sanitare e relativi componenti.) Cnd: Z</t>
  </si>
  <si>
    <t>ATTIVITA'  ASSISTENZIALE</t>
  </si>
  <si>
    <t>Ruolo amministrativo - T.INDETERMINATO - Personale dirigente - Competenze Personale comandato</t>
  </si>
  <si>
    <t>Ruolo amministrativo - T.DETERMINATO - Personale dirigente - Competenze Personale comandato</t>
  </si>
  <si>
    <t>Ruolo amministrativo - ALTRO - Personale dirigente Competenze  Personale comandato</t>
  </si>
  <si>
    <t>Finanziamento di parte corrente ASSI (FSR indistinto)</t>
  </si>
  <si>
    <t>CODCOGE</t>
  </si>
  <si>
    <t>SAN_PREC</t>
  </si>
  <si>
    <t>ASSI_PREC</t>
  </si>
  <si>
    <t>RIC_PREC</t>
  </si>
  <si>
    <t>SOC_PREC</t>
  </si>
  <si>
    <t>TER_PREC</t>
  </si>
  <si>
    <t>C118_PREC</t>
  </si>
  <si>
    <t>(valori in migliaia di Euro)</t>
  </si>
  <si>
    <t>ricavi per prestazioni drg per lombardi: CONTRATTO</t>
  </si>
  <si>
    <t>R.1</t>
  </si>
  <si>
    <t>ricavi per prestazioni drg per lombardi: EXTRABUDGET</t>
  </si>
  <si>
    <t>R.2</t>
  </si>
  <si>
    <t>Prestazioni di ricovero: Parziale per Lombardi</t>
  </si>
  <si>
    <t>R.3</t>
  </si>
  <si>
    <t>R.4</t>
  </si>
  <si>
    <t>Ricavi per prestazioni drg relativo agli stranieri:</t>
  </si>
  <si>
    <t>R.5</t>
  </si>
  <si>
    <t xml:space="preserve"> - Stranieri codice onere - 7</t>
  </si>
  <si>
    <t xml:space="preserve"> - Stranieri codice onere - 9</t>
  </si>
  <si>
    <t xml:space="preserve"> - Stranieri codice onere - CSCS</t>
  </si>
  <si>
    <t>Prestazioni di ricovero: Parziale per non Lombardi</t>
  </si>
  <si>
    <t>R.6</t>
  </si>
  <si>
    <t>TOTALE PRESTAZIONI DI RICOVERO</t>
  </si>
  <si>
    <t>R.7</t>
  </si>
  <si>
    <t>Quadratura con NI-SAN</t>
  </si>
  <si>
    <t>R.8</t>
  </si>
  <si>
    <t>Differenza</t>
  </si>
  <si>
    <t>R.9</t>
  </si>
  <si>
    <t>ricavi per prestazioni attivita' ambulatoriale per lombardi: CONTRATTO</t>
  </si>
  <si>
    <t>R.10</t>
  </si>
  <si>
    <t>ricavi per prestazioni attivita' ambulatoriale per lombardi: EXTRABUDGET</t>
  </si>
  <si>
    <t>R.11</t>
  </si>
  <si>
    <t>Prestazioni di ambulatoriale: Parziale per Lombardi</t>
  </si>
  <si>
    <t>R.12</t>
  </si>
  <si>
    <t>R.13</t>
  </si>
  <si>
    <t>Ricavi per prestazioni attivita' ambulatoriale per stranieri:</t>
  </si>
  <si>
    <t>R.14</t>
  </si>
  <si>
    <t>R.15</t>
  </si>
  <si>
    <t>Prestazioni di ambulatoriale: Parziale per non Lombardi</t>
  </si>
  <si>
    <t>R.16</t>
  </si>
  <si>
    <t>TOTALE PRESTAZIONI DI AMBULATORIALE</t>
  </si>
  <si>
    <t>R.17</t>
  </si>
  <si>
    <t>R.18</t>
  </si>
  <si>
    <t>R.19</t>
  </si>
  <si>
    <t>ricavi per prestazioni di "screening" per lombardi</t>
  </si>
  <si>
    <t>R.20</t>
  </si>
  <si>
    <t>R.21</t>
  </si>
  <si>
    <t>R.22</t>
  </si>
  <si>
    <t>TOTALE PRESTAZIONI DI SCREENING</t>
  </si>
  <si>
    <t>R.23</t>
  </si>
  <si>
    <t>R.24</t>
  </si>
  <si>
    <t>R.25</t>
  </si>
  <si>
    <t>ricavi per Neuro-psichiatria Infantile (Uonpia) per lombardi</t>
  </si>
  <si>
    <t>R.26</t>
  </si>
  <si>
    <t>R.27</t>
  </si>
  <si>
    <t>R.28</t>
  </si>
  <si>
    <t>TOTALE PRESTAZIONI DI NEUROPSICHIATRIA INFANTILE</t>
  </si>
  <si>
    <t>R.29</t>
  </si>
  <si>
    <t>R.30</t>
  </si>
  <si>
    <t>R.31</t>
  </si>
  <si>
    <t>ricavi per attivita' di psichiatria (circ. 46/san)  per lombardi</t>
  </si>
  <si>
    <t>R.32</t>
  </si>
  <si>
    <t>R.33</t>
  </si>
  <si>
    <t>R.34</t>
  </si>
  <si>
    <t>TOTALE PRESTAZIONI DI PSICHIATRIA</t>
  </si>
  <si>
    <t>R.35</t>
  </si>
  <si>
    <t>R.36</t>
  </si>
  <si>
    <t>R.37</t>
  </si>
  <si>
    <t>ricavi per farmaci File F per lombardi</t>
  </si>
  <si>
    <t>R.38</t>
  </si>
  <si>
    <t>R.39</t>
  </si>
  <si>
    <t>R.40</t>
  </si>
  <si>
    <t>R.41</t>
  </si>
  <si>
    <t>TOTALE PRESTAZIONI DI FILE F</t>
  </si>
  <si>
    <t>R.42</t>
  </si>
  <si>
    <t>R.43</t>
  </si>
  <si>
    <t>R.44</t>
  </si>
  <si>
    <t>ricavi per farmaci erogati in "Doppio Canale" per lombardi</t>
  </si>
  <si>
    <t>R.45</t>
  </si>
  <si>
    <t>R.46</t>
  </si>
  <si>
    <t>R.47</t>
  </si>
  <si>
    <t>TOTALE PRESTAZIONI DI DOPPIO CANALE</t>
  </si>
  <si>
    <t>R.48</t>
  </si>
  <si>
    <t>R.49</t>
  </si>
  <si>
    <t>R.50</t>
  </si>
  <si>
    <t>ricavi per farmaci erogati in "Primo ciclo" per lombardi</t>
  </si>
  <si>
    <t>R.51</t>
  </si>
  <si>
    <t>R.52</t>
  </si>
  <si>
    <t>R.53</t>
  </si>
  <si>
    <t>TOTALE PRESTAZIONI DI PRIMO CICLO</t>
  </si>
  <si>
    <t>R.54</t>
  </si>
  <si>
    <t>R.55</t>
  </si>
  <si>
    <t>R.56</t>
  </si>
  <si>
    <t>Il Direttore Generale Azienda Ospedaliera/Fondazione IRCCS</t>
  </si>
  <si>
    <t>per Validazione prestazioni ASL territoralmente competente</t>
  </si>
  <si>
    <t>TOTALE N.I.</t>
  </si>
  <si>
    <t>TOTALE FOGLIO CONS</t>
  </si>
  <si>
    <t>Codice Azienda</t>
  </si>
  <si>
    <t>REGIONE LOMBARDIA</t>
  </si>
  <si>
    <t>ATS DELLA CITTA' METROPOLITANA DI MILANO</t>
  </si>
  <si>
    <t>ATS DELL'INSUBRIA</t>
  </si>
  <si>
    <t>ATS DELLA MONTAGNA</t>
  </si>
  <si>
    <t>ATS DELLA BRIANZA</t>
  </si>
  <si>
    <t>ATS DI BERGAMO</t>
  </si>
  <si>
    <t>ATS DI BRESCIA</t>
  </si>
  <si>
    <t>ATS DELLA VAL PADANA</t>
  </si>
  <si>
    <t>ATS DI PAVIA</t>
  </si>
  <si>
    <t>ASST GRANDE OSPEDALE METROPOLITANO NIGUARDA</t>
  </si>
  <si>
    <t>ASST SANTI PAOLO E CARLO</t>
  </si>
  <si>
    <t>ASST FATEBENEFRATELLI SACCO</t>
  </si>
  <si>
    <t>ASST CENTRO SPECIALISTICO ORTOPEDICO TRAUMATOLOGICO GAETANO PINI/CTO</t>
  </si>
  <si>
    <t>ASST OVEST MILANESE</t>
  </si>
  <si>
    <t>ASST RHODENSE</t>
  </si>
  <si>
    <t>ASST NORD MILANO</t>
  </si>
  <si>
    <t>ASST MELEGNANO E DELLA MARTESANA</t>
  </si>
  <si>
    <t>ASST DI LODI</t>
  </si>
  <si>
    <t>ASST DEI SETTE LAGHI</t>
  </si>
  <si>
    <t>ASST DELLA VALLE OLONA</t>
  </si>
  <si>
    <t>ASST LARIANA</t>
  </si>
  <si>
    <t>ASST DELLA VALTELLINA E DELL'ALTO LARIO</t>
  </si>
  <si>
    <t>ASST DELLA VALCAMONICA</t>
  </si>
  <si>
    <t>ASST DI LECCO</t>
  </si>
  <si>
    <t>ASST DI MONZA</t>
  </si>
  <si>
    <t>ASST DI VIMERCATE</t>
  </si>
  <si>
    <t>ASST PAPA GIOVANNI XXIII</t>
  </si>
  <si>
    <t>ASST DI BERGAMO OVEST</t>
  </si>
  <si>
    <t>ASST DI BERGAMO EST</t>
  </si>
  <si>
    <t>ASST DEGLI SPEDALI CIVILI DI BRESCIA</t>
  </si>
  <si>
    <t>ASST DELLA FRANCIACORTA</t>
  </si>
  <si>
    <t>ASST DEL GARDA</t>
  </si>
  <si>
    <t>ASST DI CREMONA</t>
  </si>
  <si>
    <t>ASST DI MANTOVA</t>
  </si>
  <si>
    <t>ASST DI CREMA</t>
  </si>
  <si>
    <t>ASST DI PAVIA</t>
  </si>
  <si>
    <t>INRCA CENTRO PER LE BRONC. - CASATENOVO</t>
  </si>
  <si>
    <t>IRCCS ISTITUTO NAZIONALE DEI TUMORI</t>
  </si>
  <si>
    <t>IRCCS ISTITUTO NEUROLOGICO CARLO BESTA</t>
  </si>
  <si>
    <t>IRCCS POLICLINICO SAN MATTEO</t>
  </si>
  <si>
    <t>IRCCS OSPEDALE POLICLINICO DI MILANO</t>
  </si>
  <si>
    <t>AGENZIA DEI CONTROLLI</t>
  </si>
  <si>
    <t>(Valori in migliaia di Euro)</t>
  </si>
  <si>
    <t>321</t>
  </si>
  <si>
    <t>322</t>
  </si>
  <si>
    <t>323</t>
  </si>
  <si>
    <t>324</t>
  </si>
  <si>
    <t>325</t>
  </si>
  <si>
    <t>326</t>
  </si>
  <si>
    <t>327</t>
  </si>
  <si>
    <t>328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</si>
  <si>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</si>
  <si>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</si>
  <si>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</si>
  <si>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</si>
  <si>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</si>
  <si>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</si>
  <si>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</si>
  <si>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</si>
  <si>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</si>
  <si>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</si>
  <si>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</si>
  <si>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</si>
  <si>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</si>
  <si>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</si>
  <si>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</si>
  <si>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</si>
  <si>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</si>
  <si>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</si>
  <si>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</si>
  <si>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</si>
  <si>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</si>
  <si>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</si>
  <si>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</si>
  <si>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</si>
  <si>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</si>
  <si>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</si>
  <si>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</si>
  <si>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920</t>
  </si>
  <si>
    <t>922</t>
  </si>
  <si>
    <t>923</t>
  </si>
  <si>
    <t>924</t>
  </si>
  <si>
    <t>925</t>
  </si>
  <si>
    <t xml:space="preserve">Dettagli della voce: </t>
  </si>
  <si>
    <t>Rimborso per acquisto altri beni da parte di Ats/Asst/Fondazioni della Regione</t>
  </si>
  <si>
    <t>€</t>
  </si>
  <si>
    <t>Quadratura</t>
  </si>
  <si>
    <t>Dispositivi medici</t>
  </si>
  <si>
    <t>Dispositivi medici impiantabili attivi</t>
  </si>
  <si>
    <t>Dispositivi medico diagnostici in vitro (IVD)</t>
  </si>
  <si>
    <t>Materiali per la profilassi (vaccini)</t>
  </si>
  <si>
    <t>Prodotti chimici</t>
  </si>
  <si>
    <t>Materiali e prodotti per uso veterinario</t>
  </si>
  <si>
    <t>Altri beni e prodotti sanitari:</t>
  </si>
  <si>
    <t>Totale dettaglio rimborsi per beni sanitari</t>
  </si>
  <si>
    <t>Materiali di guardaroba, di pulizia e di convivenza in genere</t>
  </si>
  <si>
    <t>Combustibili, carburanti e lubrificanti</t>
  </si>
  <si>
    <t>Supporti informatici e cancelleria</t>
  </si>
  <si>
    <t>Materiale per la manutenzione</t>
  </si>
  <si>
    <t>Altri beni e prodotti non sanitari:</t>
  </si>
  <si>
    <t>Totale dettaglio rimborsi per beni non sanitari</t>
  </si>
  <si>
    <t>Totale dettaglio rimborsi (Altri)</t>
  </si>
  <si>
    <t>Altri beni e prodotti sanitari (escluso Specialità medicinali, ossigeno, emoderivati e sangue) da Ats/Asst/Fondazioni della Regione</t>
  </si>
  <si>
    <t>Totale dettaglio acquisti per altri beni e prodotti sanitari</t>
  </si>
  <si>
    <t>Altri beni non sanitari da Ats/Asst/Fondazioni della Regione</t>
  </si>
  <si>
    <t>Totale dettaglio acqusti per altri beni non sanitari</t>
  </si>
  <si>
    <t>A.1. Contributi in conto esercizio.</t>
  </si>
  <si>
    <t>Contributi vincolati da ATS/ASST/Fondazioni della regione (extra fondo)</t>
  </si>
  <si>
    <t>Altri contributi da ATS/ASST/Fondazioni della regione (extra fondo)</t>
  </si>
  <si>
    <t>A.2. Proventi e ricavi diversi.</t>
  </si>
  <si>
    <t>A.3) Concorsi, recuperi, rimborsi per attività tipiche.</t>
  </si>
  <si>
    <t>Rimborsi per Cessione di farmaci ed emoderivati verso ATS/ASST/Fondazioni della Regione [ESCLUSI EMODERIVATI GESTITI VIA CONSORZIO INTERREGIONALE]</t>
  </si>
  <si>
    <t>Rimborsi per Cessione  emoderivati verso ATS/ASST/Fondazioni della Regione [SOLAMENTE OVE GESTITI NELL'AMBITO DEL CONSORZIO INTERREGIONALE]</t>
  </si>
  <si>
    <t>B.1) Acquisti di beni</t>
  </si>
  <si>
    <t>Emoderivati da ATS/ASST/Fondazioni della Regione  [ESCLUSI EMODERIVATI GESTITI VIA CONSORZIO INTERREGIONALE]</t>
  </si>
  <si>
    <t>Emoderivati da ATS/ASST/Fondazioni della Regione [SOLAMENTE OVE GESTITI NELL'AMBITO DEL CONSORZIO INTERREGIONALE]</t>
  </si>
  <si>
    <t>B.2) Acquisti di servizi</t>
  </si>
  <si>
    <t>B.3)  Manutenzione e riparazione (ordinaria esternalizzata)</t>
  </si>
  <si>
    <t>B.4)   Godimento di beni di terzi</t>
  </si>
  <si>
    <t>B.9 Oneri diversi di gestione</t>
  </si>
  <si>
    <t>C.1 Interessi attivi</t>
  </si>
  <si>
    <t>C.3 Interessi passivi</t>
  </si>
  <si>
    <t>E.1) Proventi Straordinari</t>
  </si>
  <si>
    <t>E.2) Oneri Straordinari</t>
  </si>
  <si>
    <t>MINISTERO DELLA SANITA’</t>
  </si>
  <si>
    <t>Direzione Generale della Programmazione sanitaria, dei livelli di assistenza e dei principi etici di sistema</t>
  </si>
  <si>
    <t>CE</t>
  </si>
  <si>
    <t>Direzione Generale del Sistema Informativo</t>
  </si>
  <si>
    <t xml:space="preserve">MODELLO DI RILEVAZIONE DEL CONTO ECONOMICO </t>
  </si>
  <si>
    <t>AZIENDE UNITA’ SANITARIE LOCALI - AZIENDE OSPEDALIERE</t>
  </si>
  <si>
    <t>IRCCS - AZIENDE OSPEDALIERE UNIVERSITARIE</t>
  </si>
  <si>
    <t>STRUTTURA    RILEVATA</t>
  </si>
  <si>
    <t>REGIONE</t>
  </si>
  <si>
    <t>030</t>
  </si>
  <si>
    <t>U.S.L./AZ.OSP.</t>
  </si>
  <si>
    <t>OGGETTO   DELLA   RILEVAZIONE</t>
  </si>
  <si>
    <t>ANNO</t>
  </si>
  <si>
    <t>Verbale Collegio Sindacale (S/N)</t>
  </si>
  <si>
    <t>N</t>
  </si>
  <si>
    <t>Cons</t>
  </si>
  <si>
    <t>CODICE</t>
  </si>
  <si>
    <t xml:space="preserve">                                                            VOCE MODELLO CE</t>
  </si>
  <si>
    <t>IMPORTO</t>
  </si>
  <si>
    <t>SEGNO 
(+/-)</t>
  </si>
  <si>
    <t>Somma sezionali</t>
  </si>
  <si>
    <t>A)  Valore della produzione</t>
  </si>
  <si>
    <t>AA0010</t>
  </si>
  <si>
    <t>A.1)  Contributi in c/esercizio</t>
  </si>
  <si>
    <t>+</t>
  </si>
  <si>
    <t>AA0020</t>
  </si>
  <si>
    <t>A.1.A)  Contributi da Regione o Prov. Aut. per quota F.S. regionale</t>
  </si>
  <si>
    <t>A.1.A.1)  da Regione o Prov. Aut. per quota F.S. regionale indistinto</t>
  </si>
  <si>
    <t>A.1.A.2)  da Regione o Prov. Aut. per quota F.S. regionale vincolato</t>
  </si>
  <si>
    <t>AA0050</t>
  </si>
  <si>
    <t>A.1.B)  Contributi c/esercizio (extra fondo)</t>
  </si>
  <si>
    <t>AA0060</t>
  </si>
  <si>
    <t xml:space="preserve">A.1.B.1)  da Regione o Prov. Aut. (extra fondo) </t>
  </si>
  <si>
    <t>A.1.B.1.1)  Contributi da Regione o Prov. Aut. (extra fondo) vincolati</t>
  </si>
  <si>
    <t>A.1.B.1.2)  Contributi da Regione o Prov. Aut. (extra fondo) - Risorse aggiuntive da bilancio regionale a titolo di copertura LEA</t>
  </si>
  <si>
    <t>A.1.B.1.3)  Contributi da Regione o Prov. Aut. (extra fondo) - Risorse aggiuntive da bilancio regionale a titolo di copertura extra LEA</t>
  </si>
  <si>
    <t>A.1.B.1.4)  Contributi da Regione o Prov. Aut. (extra fondo) - Altro</t>
  </si>
  <si>
    <t>AA0110</t>
  </si>
  <si>
    <t xml:space="preserve">A.1.B.2)  Contributi da Aziende sanitarie pubbliche della Regione o Prov. Aut. (extra fondo) </t>
  </si>
  <si>
    <t>R</t>
  </si>
  <si>
    <t>A.1.B.2.1)  Contributi da Aziende sanitarie pubbliche della Regione o Prov. Aut. (extra fondo) vincolati</t>
  </si>
  <si>
    <t>A.1.B.2.2)  Contributi da Aziende sanitarie pubbliche della Regione o Prov. Aut. (extra fondo) altro</t>
  </si>
  <si>
    <t>AA0140</t>
  </si>
  <si>
    <t xml:space="preserve">A.1.B.3)  Contributi da altri soggetti pubblici (extra fondo) </t>
  </si>
  <si>
    <t>A.1.B.3.1)  Contributi da altri soggetti pubblici (extra fondo) vincolati</t>
  </si>
  <si>
    <t>A.1.B.3.2)  Contributi da altri soggetti pubblici (extra fondo) L. 210/92</t>
  </si>
  <si>
    <t>A.1.B.3.3)  Contributi da altri soggetti pubblici (extra fondo) altro</t>
  </si>
  <si>
    <t>AA0180</t>
  </si>
  <si>
    <t>A.1.C)  Contributi c/esercizio per ricerca</t>
  </si>
  <si>
    <t>A.1.C.1)  Contributi da Ministero della Salute per ricerca corrente</t>
  </si>
  <si>
    <t>A.1.C.2)  Contributi da Ministero della Salute per ricerca finalizzata</t>
  </si>
  <si>
    <t>A.1.C.3)  Contributi da Regione ed altri soggetti pubblici per ricerca</t>
  </si>
  <si>
    <t>A.1.C.4)  Contributi da privati per ricerca</t>
  </si>
  <si>
    <t>A.1.D)  Contributi c/esercizio da privati</t>
  </si>
  <si>
    <t>AA0240</t>
  </si>
  <si>
    <t>A.2)  Rettifica contributi c/esercizio per destinazione ad investimenti</t>
  </si>
  <si>
    <t>-</t>
  </si>
  <si>
    <t>A.2.A)  Rettifica contributi in c/esercizio per destinazione ad investimenti - da Regione o Prov. Aut. per quota F.S. regionale</t>
  </si>
  <si>
    <t>A.2.B)  Rettifica contributi in c/esercizio per destinazione ad investimenti - altri contributi</t>
  </si>
  <si>
    <t>AA0270</t>
  </si>
  <si>
    <t>A.3) Utilizzo fondi per quote inutilizzate contributi vincolati di esercizi precedenti</t>
  </si>
  <si>
    <t>A.3.A)  Utilizzo fondi per quote inutilizzate contributi di esercizi precedenti da Regione o Prov. Aut. per quota F.S. regionale vincolato</t>
  </si>
  <si>
    <t>A.3.B) Utilizzo fondi per quote inutilizzate contributi di esercizi precedenti da soggetti pubblici (extra fondo) vincolati</t>
  </si>
  <si>
    <t>A.3.C)  Utilizzo fondi per quote inutilizzate contributi di esercizi precedenti per ricerca</t>
  </si>
  <si>
    <t>A.3.D) Utilizzo fondi per quote inutilizzate contributi vincolati di esercizi precedenti da privati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</si>
  <si>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</si>
  <si>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</si>
  <si>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</si>
  <si>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</si>
  <si>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</si>
  <si>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</si>
  <si>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A.4.A.1.1) Prestazioni di ricovero</t>
  </si>
  <si>
    <t>A.4.A.1.2) Prestazioni di specialistica ambulatoriale</t>
  </si>
  <si>
    <t>A.4.A.1.3) Prestazioni di psichiatria residenziale e semiresidenziale</t>
  </si>
  <si>
    <t>A.4.A.1.4) Prestazioni di File F</t>
  </si>
  <si>
    <t>A.4.A.1.5) Prestazioni servizi MMG, PLS, Contin. assistenziale</t>
  </si>
  <si>
    <t>A.4.A.1.6) Prestazioni servizi farmaceutica convenzionata</t>
  </si>
  <si>
    <t>A.4.A.1.7) Prestazioni termali</t>
  </si>
  <si>
    <t>A.4.A.1.8) Prestazioni trasporto ambulanze ed elisoccorso</t>
  </si>
  <si>
    <t xml:space="preserve">A.4.A.1.9) Altre prestazioni sanitarie e socio-sanitarie a rilevanza sanitaria </t>
  </si>
  <si>
    <t xml:space="preserve">A.4.A.2)   Ricavi per prestaz. sanitarie e sociosanitarie a rilevanza sanitaria erogate ad altri soggetti pubblici </t>
  </si>
  <si>
    <t>AA0450</t>
  </si>
  <si>
    <t>A.4.A.3)   Ricavi per prestaz. sanitarie e sociosanitarie a rilevanza sanitaria erogate a soggetti pubblici Extraregione</t>
  </si>
  <si>
    <t>S</t>
  </si>
  <si>
    <t>A.4.A.3.1) Prestazioni di ricovero</t>
  </si>
  <si>
    <t>A.4.A.3.2) Prestazioni ambulatoriali</t>
  </si>
  <si>
    <t>A.4.A.3.3) Prestazioni di psichiatria non soggetta a compensazione (resid. e semiresid.)</t>
  </si>
  <si>
    <t>A.4.A.3.4) Prestazioni di File F</t>
  </si>
  <si>
    <t>A.4.A.3.5) Prestazioni servizi MMG, PLS, Contin. assistenziale Extraregione</t>
  </si>
  <si>
    <t>A.4.A.3.6) Prestazioni servizi farmaceutica convenzionata Extraregione</t>
  </si>
  <si>
    <t>A.4.A.3.7) Prestazioni termali Extraregione</t>
  </si>
  <si>
    <t>A.4.A.3.8) Prestazioni trasporto ambulanze ed elisoccorso Extraregione</t>
  </si>
  <si>
    <t>A.4.A.3.9) Altre prestazioni sanitarie e sociosanitarie a rilevanza sanitaria Extraregione</t>
  </si>
  <si>
    <t>A.4.A.3.10) Ricavi per cessione di emocomponenti e cellule staminali Extraregione</t>
  </si>
  <si>
    <t>A.4.A.3.11) Ricavi per differenziale tariffe TUC</t>
  </si>
  <si>
    <t>AA0570</t>
  </si>
  <si>
    <t>A.4.A.3.12) Altre prestazioni sanitarie e sociosanitarie a rilevanza sanitaria non soggette a compensazione Extraregione</t>
  </si>
  <si>
    <t>A.4.A.3.12.A) Prestazioni di assistenza riabilitativa non soggette a compensazione Extraregione</t>
  </si>
  <si>
    <t>A.4.A.3.12.B) Altre prestazioni sanitarie e socio-sanitarie a rilevanza sanitaria non soggette a compensazione Extraregione</t>
  </si>
  <si>
    <t>A.4.A.3.13) Altre prestazioni sanitarie a rilevanza sanitaria - Mobilità attiva Internazionale</t>
  </si>
  <si>
    <t>AA0610</t>
  </si>
  <si>
    <t>A.4.B)  Ricavi per prestazioni sanitarie e sociosanitarie a rilevanza sanitaria erogate da privati v/residenti Extraregione in compensazione (mobilità attiva)</t>
  </si>
  <si>
    <t>A.4.B.1)  Prestazioni di ricovero da priv. Extraregione in compensazione (mobilità attiva)</t>
  </si>
  <si>
    <t>A.4.B.2)  Prestazioni ambulatoriali da priv. Extraregione in compensazione  (mobilità attiva)</t>
  </si>
  <si>
    <t>A.4.B.3)  Prestazioni di File F da priv. Extraregione in compensazione (mobilità attiva)</t>
  </si>
  <si>
    <t>A.4.B.4)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</si>
  <si>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</si>
  <si>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AA0670</t>
  </si>
  <si>
    <t>A.4.D)  Ricavi per prestazioni sanitarie erogate in regime di intramoenia</t>
  </si>
  <si>
    <t>A.4.D.1)  Ricavi per prestazioni sanitarie intramoenia - Area ospedaliera</t>
  </si>
  <si>
    <t>A.4.D.2)  Ricavi per prestazioni sanitarie intramoenia - Area specialistica</t>
  </si>
  <si>
    <t>A.4.D.3)  Ricavi per prestazioni sanitarie intramoenia - Area sanità pubblica</t>
  </si>
  <si>
    <t>A.4.D.4)  Ricavi per prestazioni sanitarie intramoenia - Consulenze (ex art. 55 c.1 lett. c), d) ed ex art. 57-58)</t>
  </si>
  <si>
    <t>A.4.D.5)  Ricavi per prestazioni sanitarie intramoenia - Consulenze (ex art. 55 c.1 lett. c), d) ed ex art. 57-58) (Aziende sanitarie pubbliche della Regione)</t>
  </si>
  <si>
    <t>A.4.D.6)  Ricavi per prestazioni sanitarie intramoenia - Altro</t>
  </si>
  <si>
    <t>A.4.D.7)  Ricavi per prestazioni sanitarie intramoenia - Altro (Aziende sanitarie pubbliche della Regione)</t>
  </si>
  <si>
    <t>AA0750</t>
  </si>
  <si>
    <t>A.5) Concorsi, recuperi e rimborsi</t>
  </si>
  <si>
    <t>A.5.A) Rimborsi assicurativi</t>
  </si>
  <si>
    <t>AA0770</t>
  </si>
  <si>
    <t>A.5.B) Concorsi, recuperi e rimborsi da Regione</t>
  </si>
  <si>
    <t>A.5.B.1) Rimborso degli oneri stipendiali del personale dell'azienda in posizione di comando presso la Regione</t>
  </si>
  <si>
    <t>A.5.B.2) Altri concorsi, recuperi e rimborsi da parte della Regione</t>
  </si>
  <si>
    <t>AA0800</t>
  </si>
  <si>
    <t>A.5.C) Concorsi, recuperi e rimborsi da Aziende sanitarie pubbliche della Regione</t>
  </si>
  <si>
    <t>A.5.C.1) Rimborso degli oneri stipendiali del personale dipendente dell'azienda in posizione di comando presso Aziende sanitarie pubbliche della Regione</t>
  </si>
  <si>
    <t>A.5.C.2) Rimborsi per acquisto beni da parte di Aziende sanitarie pubbliche della Regione</t>
  </si>
  <si>
    <t>A.5.C.3) Altri concorsi, recuperi e rimborsi da parte di Aziende sanitarie pubbliche della Regione</t>
  </si>
  <si>
    <t>AA0840</t>
  </si>
  <si>
    <t>A.5.D) Concorsi, recuperi e rimborsi da altri soggetti pubblici</t>
  </si>
  <si>
    <t>A.5.D.1) Rimborso degli oneri stipendiali del personale dipendente dell'azienda in posizione di comando presso altri soggetti pubblici</t>
  </si>
  <si>
    <t>A.5.D.2) Rimborsi per acquisto beni da parte di altri soggetti pubblici</t>
  </si>
  <si>
    <t>A.5.D.3) Altri concorsi, recuperi e rimborsi da parte di altri soggetti pubblici</t>
  </si>
  <si>
    <t>AA0880</t>
  </si>
  <si>
    <t>A.5.E) Concorsi, recuperi e rimborsi da privati</t>
  </si>
  <si>
    <t>AA0890</t>
  </si>
  <si>
    <t>A.5.E.1) Rimborso da aziende farmaceutiche per Pay back</t>
  </si>
  <si>
    <t>A.5.E.1.1) Pay-back per il superamento del tetto della spesa farmaceutica territoriale</t>
  </si>
  <si>
    <t>A.5.E.1.2) Pay-back per superamento del tetto della spesa farmaceutica ospedaliera</t>
  </si>
  <si>
    <t>A.5.E.1.3) Ulteriore Pay-back</t>
  </si>
  <si>
    <t>A.5.E.2) Altri concorsi, recuperi e rimborsi da privati</t>
  </si>
  <si>
    <t>AA0940</t>
  </si>
  <si>
    <t>A.6)  Compartecipazione alla spesa per prestazioni sanitarie (Ticket)</t>
  </si>
  <si>
    <t>A.6.A)  Compartecipazione alla spesa per prestazioni sanitarie - Ticket sulle prestazioni di specialistica ambulatoriale</t>
  </si>
  <si>
    <t>A.6.B)  Compartecipazione alla spesa per prestazioni sanitarie - Ticket sul pronto soccorso</t>
  </si>
  <si>
    <t>A.6.C)  Compartecipazione alla spesa per prestazioni sanitarie (Ticket) - Altro</t>
  </si>
  <si>
    <t>AA0980</t>
  </si>
  <si>
    <t>A.7)  Quota contributi c/capitale imputata all'esercizio</t>
  </si>
  <si>
    <t>A.7.A) Quota imputata all'esercizio dei finanziamenti per investimenti dallo Stato</t>
  </si>
  <si>
    <t xml:space="preserve">A.7.B)  Quota imputata all'esercizio dei finanziamenti per investimenti da Regione </t>
  </si>
  <si>
    <t>A.7.C)  Quota imputata all'esercizio dei finanziamenti per beni di prima dotazione</t>
  </si>
  <si>
    <t>A.7.D) Quota imputata all'esercizio dei contributi in c/ esercizio FSR destinati ad investimenti</t>
  </si>
  <si>
    <t>A.7.E) Quota imputata all'esercizio degli altri contributi in c/ esercizio destinati ad investimenti</t>
  </si>
  <si>
    <t>A.7.F) Quota imputata all'esercizio di altre poste del patrimonio netto</t>
  </si>
  <si>
    <t>A.8) Incrementi delle immobilizzazioni per lavori interni</t>
  </si>
  <si>
    <t>AA1060</t>
  </si>
  <si>
    <t>A.9) Altri ricavi e proventi</t>
  </si>
  <si>
    <t>A.9.A) Ricavi per prestazioni non sanitarie</t>
  </si>
  <si>
    <t>A.9.B) Fitti attivi ed altri proventi da attività immobiliari</t>
  </si>
  <si>
    <t>A.9.C) Altri proventi diversi</t>
  </si>
  <si>
    <t>AZ9999</t>
  </si>
  <si>
    <t>Totale valore della produzione (A)</t>
  </si>
  <si>
    <t>B)  Costi della produzione</t>
  </si>
  <si>
    <t>BA0010</t>
  </si>
  <si>
    <t>B.1)  Acquisti di beni</t>
  </si>
  <si>
    <t>BA0020</t>
  </si>
  <si>
    <t>B.1.A)  Acquisti di beni sanitari</t>
  </si>
  <si>
    <t>BA0030</t>
  </si>
  <si>
    <t>B.1.A.1)  Prodotti farmaceutici ed emoderivati</t>
  </si>
  <si>
    <t>B.1.A.1.1) Medicinali con AIC, ad eccezione di vaccini ed emoderivati di produzione regionale</t>
  </si>
  <si>
    <t>B.1.A.1.2) Medicinali senza AIC</t>
  </si>
  <si>
    <t>B.1.A.1.3) Emoderivati di produzione regionale</t>
  </si>
  <si>
    <t>BA0070</t>
  </si>
  <si>
    <t>B.1.A.2)  Sangue ed emocomponenti</t>
  </si>
  <si>
    <t>B.1.A.2.1) da pubblico (Aziende sanitarie pubbliche della Regione) – Mobilità intraregionale</t>
  </si>
  <si>
    <t>B.1.A.2.2) da pubblico (Aziende sanitarie pubbliche extra Regione) – Mobilità extraregionale</t>
  </si>
  <si>
    <t>B.1.A.2.3) da altri soggetti</t>
  </si>
  <si>
    <t>BA0210</t>
  </si>
  <si>
    <t>B.1.A.3) Dispositivi medici</t>
  </si>
  <si>
    <t xml:space="preserve">B.1.A.3.1)  Dispositivi medici </t>
  </si>
  <si>
    <t>B.1.A.3.2)  Dispositivi medici impiantabili attivi</t>
  </si>
  <si>
    <t>B.1.A.3.3)  Dispositivi medico diagnostici in vitro (IVD)</t>
  </si>
  <si>
    <t>B.1.A.4)  Prodotti dietetici</t>
  </si>
  <si>
    <t>B.1.A.5)  Materiali per la profilassi (vaccini)</t>
  </si>
  <si>
    <t>B.1.A.6)  Prodotti chimici</t>
  </si>
  <si>
    <t>B.1.A.7)  Materiali e prodotti per uso veterinario</t>
  </si>
  <si>
    <t>B.1.A.8)  Altri beni e prodotti sanitari</t>
  </si>
  <si>
    <t>B.1.A.9)  Beni e prodotti sanitari da Aziende sanitarie pubbliche della Regione</t>
  </si>
  <si>
    <t>BA0310</t>
  </si>
  <si>
    <t>B.1.B)  Acquisti di beni non sanitari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</si>
  <si>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</si>
  <si>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</si>
  <si>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</si>
  <si>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</si>
  <si>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</si>
  <si>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</si>
  <si>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B.1.B.7)  Beni e prodotti non sanitari da Aziende sanitarie pubbliche della Regione</t>
  </si>
  <si>
    <t>BA0390</t>
  </si>
  <si>
    <t>B.2)  Acquisti di servizi</t>
  </si>
  <si>
    <t>BA0400</t>
  </si>
  <si>
    <t>B.2.A)   Acquisti servizi sanitari</t>
  </si>
  <si>
    <t>BA0410</t>
  </si>
  <si>
    <t>B.2.A.1)   Acquisti servizi sanitari per medicina di base</t>
  </si>
  <si>
    <t>BA0420</t>
  </si>
  <si>
    <t>B.2.A.1.1) - da convenzione</t>
  </si>
  <si>
    <t>B.2.A.1.1.A) Costi per assistenza MMG</t>
  </si>
  <si>
    <t>B.2.A.1.1.B) Costi per assistenza PLS</t>
  </si>
  <si>
    <t>B.2.A.1.1.C) Costi per assistenza Continuità assistenziale</t>
  </si>
  <si>
    <t>B.2.A.1.1.D) Altro (medicina dei servizi, psicologi, medici 118, ecc)</t>
  </si>
  <si>
    <t>BA0470</t>
  </si>
  <si>
    <t>B.2.A.1.2) - da pubblico (Aziende sanitarie pubbliche della Regione) - Mobilità intraregionale</t>
  </si>
  <si>
    <t>B.2.A.1.3) - da pubblico (Aziende sanitarie pubbliche Extraregione) - Mobilità extraregionale</t>
  </si>
  <si>
    <t>BA0490</t>
  </si>
  <si>
    <t>B.2.A.2)   Acquisti servizi sanitari per farmaceutica</t>
  </si>
  <si>
    <t>B.2.A.2.1) - da convenzione</t>
  </si>
  <si>
    <t>BA0510</t>
  </si>
  <si>
    <t>B.2.A.2.2) - da pubblico (Aziende sanitarie pubbliche della Regione)- Mobilità intraregionale</t>
  </si>
  <si>
    <t>B.2.A.2.3) - da pubblico (Extraregione)</t>
  </si>
  <si>
    <t>BA0530</t>
  </si>
  <si>
    <t>B.2.A.3)   Acquisti servizi sanitari per assistenza specialistica ambulatoriale</t>
  </si>
  <si>
    <t>B.2.A.3.1) - da pubblico (Aziende sanitarie pubbliche della Regione)</t>
  </si>
  <si>
    <t>B.2.A.3.2) - da pubblico (altri soggetti pubbl. della Regione)</t>
  </si>
  <si>
    <t>B.2.A.3.3) - da pubblico (Extraregione)</t>
  </si>
  <si>
    <t>B.2.A.3.4) - da privato - Medici SUMAI</t>
  </si>
  <si>
    <t>BA0580</t>
  </si>
  <si>
    <t>B.2.A.3.5) - da privato</t>
  </si>
  <si>
    <t>B.2.A.3.5.A) Servizi sanitari per assistenza specialistica da IRCCS privati e Policlinici privati</t>
  </si>
  <si>
    <t>B.2.A.3.5.B) Servizi sanitari per assistenza specialistica da Ospedali Classificati privati</t>
  </si>
  <si>
    <t>B.2.A.3.5.C) Servizi sanitari per assistenza specialistica da Case di Cura private</t>
  </si>
  <si>
    <t>B.2.A.3.5.D) Servizi sanitari per assistenza specialistica da altri privati</t>
  </si>
  <si>
    <t>B.2.A.3.6) - da privato per cittadini non residenti - Extraregione (mobilità attiva in compensazione)</t>
  </si>
  <si>
    <t>BA0640</t>
  </si>
  <si>
    <t>B.2.A.4)   Acquisti servizi sanitari per assistenza riabilitativa</t>
  </si>
  <si>
    <t>BA0650</t>
  </si>
  <si>
    <t>B.2.A.4.1) - da pubblico (Aziende sanitarie pubbliche della Regione)</t>
  </si>
  <si>
    <t>B.2.A.4.2) - da pubblico (altri soggetti pubbl. della Regione)</t>
  </si>
  <si>
    <t>B.2.A.4.3) - da pubblico (Extraregione) non soggetti a compensazione</t>
  </si>
  <si>
    <t>B.2.A.4.4) - da privato (intraregionale)</t>
  </si>
  <si>
    <t>B.2.A.4.5) - da privato (extraregionale)</t>
  </si>
  <si>
    <t>BA0700</t>
  </si>
  <si>
    <t>B.2.A.5)   Acquisti servizi sanitari per assistenza integrativa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</si>
  <si>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</si>
  <si>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</si>
  <si>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</si>
  <si>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</si>
  <si>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</si>
  <si>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</si>
  <si>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B.2.A.5.4) - da privato</t>
  </si>
  <si>
    <t>BA0750</t>
  </si>
  <si>
    <t>B.2.A.6)   Acquisti servizi sanitari per assistenza protesica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</si>
  <si>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</si>
  <si>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</si>
  <si>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</si>
  <si>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</si>
  <si>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</si>
  <si>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</si>
  <si>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B.2.A.6.4) - da privato</t>
  </si>
  <si>
    <t>BA0800</t>
  </si>
  <si>
    <t>B.2.A.7)   Acquisti servizi sanitari per assistenza ospedaliera</t>
  </si>
  <si>
    <t>B.2.A.7.1) - da pubblico (Aziende sanitarie pubbliche della Regione)</t>
  </si>
  <si>
    <t>B.2.A.7.2) - da pubblico (altri soggetti pubbl. della Regione)</t>
  </si>
  <si>
    <t>B.2.A.7.3) - da pubblico (Extraregione)</t>
  </si>
  <si>
    <t>BA0840</t>
  </si>
  <si>
    <t>B.2.A.7.4) - da privato</t>
  </si>
  <si>
    <t>B.2.A.7.4.A) Servizi sanitari per assistenza ospedaliera da IRCCS privati e Policlinici privati</t>
  </si>
  <si>
    <t>B.2.A.7.4.B) Servizi sanitari per assistenza ospedaliera da Ospedali Classificati privati</t>
  </si>
  <si>
    <t>B.2.A.7.4.C) Servizi sanitari per assistenza ospedaliera da Case di Cura private</t>
  </si>
  <si>
    <t>BA0880</t>
  </si>
  <si>
    <t>B.2.A.7.4.D) Servizi sanitari per assistenza ospedaliera da altri privati</t>
  </si>
  <si>
    <t>B.2.A.7.5) - da privato per cittadini non residenti - Extraregione (mobilità attiva in compensazione)</t>
  </si>
  <si>
    <t>BA0900</t>
  </si>
  <si>
    <t>B.2.A.8)   Acquisto prestazioni di psichiatria residenziale e semiresidenziale</t>
  </si>
  <si>
    <t>B.2.A.8.1) - da pubblico (Aziende sanitarie pubbliche della Regione)</t>
  </si>
  <si>
    <t>B.2.A.8.2) - da pubblico (altri soggetti pubbl. della Regione)</t>
  </si>
  <si>
    <t>B.2.A.8.3) - da pubblico (Extraregione) - non soggette a compensazione</t>
  </si>
  <si>
    <t>B.2.A.8.4) - da privato (intraregionale)</t>
  </si>
  <si>
    <t>B.2.A.8.5) - da privato (extraregionale)</t>
  </si>
  <si>
    <t>BA0960</t>
  </si>
  <si>
    <t>B.2.A.9)   Acquisto prestazioni di distribuzione farmaci File F</t>
  </si>
  <si>
    <t>B.2.A.9.1) - da pubblico (Aziende sanitarie pubbliche della Regione) - Mobilità intraregionale</t>
  </si>
  <si>
    <t>B.2.A.9.2) - da pubblico (altri soggetti pubbl. della Regione)</t>
  </si>
  <si>
    <t>B.2.A.9.3) - da pubblico (Extraregione)</t>
  </si>
  <si>
    <t>B.2.A.9.4) - da privato (intraregionale)</t>
  </si>
  <si>
    <t>BA1010</t>
  </si>
  <si>
    <t>B.2.A.9.5) - da privato (extraregionale)</t>
  </si>
  <si>
    <t>B.2.A.9.6) - da privato per cittadini non residenti - Extraregione (mobilità attiva in compensazione)</t>
  </si>
  <si>
    <t>BA1030</t>
  </si>
  <si>
    <t>B.2.A.10)   Acquisto prestazioni termali in convenzione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</si>
  <si>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</si>
  <si>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</si>
  <si>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</si>
  <si>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</si>
  <si>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B.2.A.10.3) - da pubblico (Extraregione)</t>
  </si>
  <si>
    <t>B.2.A.10.4) - da privato</t>
  </si>
  <si>
    <t>B.2.A.10.5) - da privato per cittadini non residenti - Extraregione (mobilità attiva in compensazione)</t>
  </si>
  <si>
    <t>BA1090</t>
  </si>
  <si>
    <t>B.2.A.11)   Acquisto prestazioni di trasporto sanitario</t>
  </si>
  <si>
    <t>BA1100</t>
  </si>
  <si>
    <t>B.2.A.11.1) - da pubblico (Aziende sanitarie pubbliche della Regione) - Mobilità intraregionale</t>
  </si>
  <si>
    <t>B.2.A.11.2) - da pubblico (altri soggetti pubbl. della Regione)</t>
  </si>
  <si>
    <t>B.2.A.11.3) - da pubblico (Extraregione)</t>
  </si>
  <si>
    <t>B.2.A.11.4) - da privato</t>
  </si>
  <si>
    <t>BA1140</t>
  </si>
  <si>
    <t>B.2.A.12)   Acquisto prestazioni Socio-Sanitarie a rilevanza sanitaria</t>
  </si>
  <si>
    <t>B.2.A.12.1) - da pubblico (Aziende sanitarie pubbliche della Regione) - Mobilità intraregionale</t>
  </si>
  <si>
    <t>B.2.A.12.2) - da pubblico (altri soggetti pubblici della Regione)</t>
  </si>
  <si>
    <t>B.2.A.12.3) - da pubblico (Extraregione) non soggette a compensazione</t>
  </si>
  <si>
    <t>B.2.A.12.4) - da privato (intraregionale)</t>
  </si>
  <si>
    <t>B.2.A.12.5) - da privato (extraregionale)</t>
  </si>
  <si>
    <t>BA1200</t>
  </si>
  <si>
    <t>B.2.A.13)  Compartecipazione al personale per att. libero-prof. (intramoenia)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</si>
  <si>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</si>
  <si>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</si>
  <si>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</si>
  <si>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</si>
  <si>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B.2.A.13.5)  Compartecipazione al personale per att. libero professionale intramoenia - Consulenze (ex art. 55 c.1 lett. c), d) ed ex Art. 57-58) (Aziende sanitarie pubbliche della Regione)</t>
  </si>
  <si>
    <t>BA1260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</si>
  <si>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</si>
  <si>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</si>
  <si>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BA1280</t>
  </si>
  <si>
    <t>B.2.A.14)  Rimborsi, assegni e contributi sanitari</t>
  </si>
  <si>
    <t>B.2.A.14.1)  Contributi ad associazioni di volontariato</t>
  </si>
  <si>
    <t>B.2.A.14.2)  Rimborsi per cure all'estero</t>
  </si>
  <si>
    <t>B.2.A.14.3)  Contributi a società partecipate e/o enti dipendenti della Regione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</si>
  <si>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</si>
  <si>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</si>
  <si>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</si>
  <si>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BA1350</t>
  </si>
  <si>
    <t>B.2.A.15)  Consulenze, Collaborazioni,  Interinale e altre prestazioni di lavoro sanitarie e sociosanitarie</t>
  </si>
  <si>
    <t>B.2.A.15.1) Consulenze sanitarie e sociosan. da Aziende sanitarie pubbliche della Regione</t>
  </si>
  <si>
    <t>B.2.A.15.2) Consulenze sanitarie e sociosanit. da terzi - Altri soggetti pubblici</t>
  </si>
  <si>
    <t>BA1380</t>
  </si>
  <si>
    <t>B.2.A.15.3) Consulenze, Collaborazioni,  Interinale e altre prestazioni di lavoro sanitarie e socios. da privato</t>
  </si>
  <si>
    <t>B.2.A.15.3.A) Consulenze sanitarie da privato</t>
  </si>
  <si>
    <t>B.2.A.15.3.B) Altre consulenze sanitarie e sociosanitarie da privato</t>
  </si>
  <si>
    <t>B.2.A.15.3.C) Collaborazioni coordinate e continuative sanitarie e socios. da privato</t>
  </si>
  <si>
    <t xml:space="preserve">B.2.A.15.3.D) Indennità a personale universitario - area sanitaria 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</si>
  <si>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</si>
  <si>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</si>
  <si>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</si>
  <si>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</si>
  <si>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B.2.A.15.4.A) Rimborso oneri stipendiali personale sanitario in comando da Aziende sanitarie pubbliche della Regione</t>
  </si>
  <si>
    <t>B.2.A.15.4.B) Rimborso oneri stipendiali personale sanitario in comando da Regioni, soggetti pubblici e da Università</t>
  </si>
  <si>
    <t>B.2.A.15.4.C) Rimborso oneri stipendiali personale sanitario in comando da aziende di altre Regioni (Extraregione)</t>
  </si>
  <si>
    <t>BA1490</t>
  </si>
  <si>
    <t>B.2.A.16) Altri servizi sanitari e sociosanitari a rilevanza sanitaria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</si>
  <si>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</si>
  <si>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</si>
  <si>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B.2.A.16.3) Altri servizi sanitari e sociosanitari a rilevanza sanitaria da pubblico (Extraregione)</t>
  </si>
  <si>
    <t>B.2.A.16.4)  Altri servizi sanitari da privato</t>
  </si>
  <si>
    <t>B.2.A.16.5)  Costi per servizi sanitari - Mobilità internazionale passiva</t>
  </si>
  <si>
    <t>B.2.A.17) Costi per differenziale tariffe TUC</t>
  </si>
  <si>
    <t>BA1560</t>
  </si>
  <si>
    <t>B.2.B) Acquisti di servizi non sanitari</t>
  </si>
  <si>
    <t>BA1570</t>
  </si>
  <si>
    <t xml:space="preserve">B.2.B.1) Servizi non sanitari </t>
  </si>
  <si>
    <t>B.2.B.1.1)   Lavanderia</t>
  </si>
  <si>
    <t>B.2.B.1.2)   Pulizia</t>
  </si>
  <si>
    <t>B.2.B.1.3)   Mensa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</si>
  <si>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</si>
  <si>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</si>
  <si>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</si>
  <si>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</si>
  <si>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</si>
  <si>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</si>
  <si>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</si>
  <si>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B.2.B.1.11)  Premi di assicurazione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</si>
  <si>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</si>
  <si>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</si>
  <si>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</si>
  <si>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</si>
  <si>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B.2.B.1.12.A) Altri servizi non sanitari da pubblico (Aziende sanitarie pubbliche della Regione)</t>
  </si>
  <si>
    <t>B.2.B.1.12.B) Altri servizi non sanitari da altri soggetti pubblici</t>
  </si>
  <si>
    <t>B.2.B.1.12.C) Altri servizi non sanitari da privato</t>
  </si>
  <si>
    <t>BA1750</t>
  </si>
  <si>
    <t>B.2.B.2)  Consulenze, Collaborazioni, Interinale e altre prestazioni di lavoro non sanitarie</t>
  </si>
  <si>
    <t>B.2.B.2.1) Consulenze non sanitarie da Aziende sanitarie pubbliche della Regione</t>
  </si>
  <si>
    <t>B.2.B.2.2) Consulenze non sanitarie da Terzi - Altri soggetti pubblici</t>
  </si>
  <si>
    <t>BA1780</t>
  </si>
  <si>
    <t>B.2.B.2.3) Consulenze, Collaborazioni, Interinale e altre prestazioni di lavoro non sanitarie da privato</t>
  </si>
  <si>
    <t>B.2.B.2.3.A) Consulenze non sanitarie da privato</t>
  </si>
  <si>
    <t>B.2.B.2.3.B) Collaborazioni coordinate e continuative non sanitarie da privato</t>
  </si>
  <si>
    <t xml:space="preserve">B.2.B.2.3.C) Indennità a personale universitario - area non sanitaria </t>
  </si>
  <si>
    <t xml:space="preserve">B.2.B.2.3.D) Lavoro interinale - area non sanitaria </t>
  </si>
  <si>
    <t xml:space="preserve">B.2.B.2.3.E) Altre collaborazioni e prestazioni di lavoro - area non sanitaria </t>
  </si>
  <si>
    <t>BA1840</t>
  </si>
  <si>
    <t>B.2.B.2.4) Rimborso oneri stipendiali del personale non sanitario in comando</t>
  </si>
  <si>
    <t>B.2.B.2.4.A) Rimborso oneri stipendiali personale non sanitario in comando da Aziende sanitarie pubbliche della Regione</t>
  </si>
  <si>
    <t>B.2.B.2.4.B) Rimborso oneri stipendiali personale non sanitario in comando da Regione, soggetti pubblici e da Università</t>
  </si>
  <si>
    <t>B.2.B.2.4.C) Rimborso oneri stipendiali personale non sanitario in comando da aziende di altre Regioni (Extraregione)</t>
  </si>
  <si>
    <t>BA1880</t>
  </si>
  <si>
    <t>B.2.B.3) Formazione (esternalizzata e non)</t>
  </si>
  <si>
    <t>B.2.B.3.1) Formazione (esternalizzata e non) da pubblico</t>
  </si>
  <si>
    <t>B.2.B.3.2) Formazione (esternalizzata e non) da privato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</si>
  <si>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</si>
  <si>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</si>
  <si>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</si>
  <si>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</si>
  <si>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</si>
  <si>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</si>
  <si>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B.3.G)  Manutenzioni e riparazioni da Aziende sanitarie pubbliche della Regione</t>
  </si>
  <si>
    <t>BA1990</t>
  </si>
  <si>
    <t>B.4.A)  Fitti passivi</t>
  </si>
  <si>
    <t>BA2010</t>
  </si>
  <si>
    <t>B.4.B)  Canoni di noleggio</t>
  </si>
  <si>
    <t>B.4.B.1) Canoni di noleggio - area sanitaria</t>
  </si>
  <si>
    <t>B.4.B.2) Canoni di noleggio - area non sanitaria</t>
  </si>
  <si>
    <t>BA2040</t>
  </si>
  <si>
    <t>B.4.C)  Canoni di leasing</t>
  </si>
  <si>
    <t>B.4.C.1) Canoni di leasing - area sanitaria</t>
  </si>
  <si>
    <t>B.4.C.2) Canoni di leasing - area non sanitaria</t>
  </si>
  <si>
    <t>B.4.D)  Locazioni e noleggi da Aziende sanitarie pubbliche della Regione</t>
  </si>
  <si>
    <t>BA2080</t>
  </si>
  <si>
    <t>Totale Costo del personale</t>
  </si>
  <si>
    <t>BA2090</t>
  </si>
  <si>
    <t>B.5)   Personale del ruolo sanitario</t>
  </si>
  <si>
    <t>BA2100</t>
  </si>
  <si>
    <t>B.5.A) Costo del personale dirigente ruolo sanitario</t>
  </si>
  <si>
    <t>BA2110</t>
  </si>
  <si>
    <t>B.5.A.1) Costo del personale dirigente medico</t>
  </si>
  <si>
    <t>B.5.A.1.1) Costo del personale dirigente medico - tempo indeterminato</t>
  </si>
  <si>
    <t>B.5.A.1.2) Costo del personale dirigente medico - tempo determinato</t>
  </si>
  <si>
    <t>B.5.A.1.3) Costo del personale dirigente medico - altro</t>
  </si>
  <si>
    <t>BA2150</t>
  </si>
  <si>
    <t>B.5.A.2) Costo del personale dirigente non medico</t>
  </si>
  <si>
    <t>B.5.A.2.1) Costo del personale dirigente non medico - tempo indeterminato</t>
  </si>
  <si>
    <t>B.5.A.2.2) Costo del personale dirigente non medico - tempo determinato</t>
  </si>
  <si>
    <t>B.5.A.2.3) Costo del personale dirigente non medico - altro</t>
  </si>
  <si>
    <t>BA2190</t>
  </si>
  <si>
    <t>B.5.B) Costo del personale comparto ruolo sanitario</t>
  </si>
  <si>
    <t>B.5.B.1) Costo del personale comparto ruolo sanitario - tempo indeterminato</t>
  </si>
  <si>
    <t>B.5.B.2) Costo del personale comparto ruolo sanitario - tempo determinato</t>
  </si>
  <si>
    <t>B.5.B.3) Costo del personale comparto ruolo sanitario - altro</t>
  </si>
  <si>
    <t>BA2230</t>
  </si>
  <si>
    <t>B.6)   Personale del ruolo professionale</t>
  </si>
  <si>
    <t>BA2240</t>
  </si>
  <si>
    <t>B.6.A) Costo del personale dirigente ruolo professionale</t>
  </si>
  <si>
    <t>B.6.A.1) Costo del personale dirigente ruolo professionale - tempo indeterminato</t>
  </si>
  <si>
    <t>B.6.A.2) Costo del personale dirigente ruolo professionale - tempo determinato</t>
  </si>
  <si>
    <t>B.6.A.3) Costo del personale dirigente ruolo professionale - altro</t>
  </si>
  <si>
    <t>BA2280</t>
  </si>
  <si>
    <t>B.6.B) Costo del personale comparto ruolo professionale</t>
  </si>
  <si>
    <t>B.6.B.1) Costo del personale comparto ruolo professionale - tempo indeterminato</t>
  </si>
  <si>
    <t>B.6.B.2) Costo del personale comparto ruolo professionale - tempo determinato</t>
  </si>
  <si>
    <t>B.6.B.3) Costo del personale comparto ruolo professionale - altro</t>
  </si>
  <si>
    <t>BA2320</t>
  </si>
  <si>
    <t>B.7)   Personale del ruolo tecnico</t>
  </si>
  <si>
    <t>BA2330</t>
  </si>
  <si>
    <t>B.7.A) Costo del personale dirigente ruolo tecnico</t>
  </si>
  <si>
    <t>B.7.A.1) Costo del personale dirigente ruolo tecnico - tempo indeterminato</t>
  </si>
  <si>
    <t>B.7.A.2) Costo del personale dirigente ruolo tecnico - tempo determinato</t>
  </si>
  <si>
    <t>B.7.A.3) Costo del personale dirigente ruolo tecnico - altro</t>
  </si>
  <si>
    <t>BA2370</t>
  </si>
  <si>
    <t>B.7.B) Costo del personale comparto ruolo tecnico</t>
  </si>
  <si>
    <t>B.7.B.1) Costo del personale comparto ruolo tecnico - tempo indeterminato</t>
  </si>
  <si>
    <t>B.7.B.2) Costo del personale comparto ruolo tecnico - tempo determinato</t>
  </si>
  <si>
    <t>B.7.B.3) Costo del personale comparto ruolo tecnico - altro</t>
  </si>
  <si>
    <t>BA2410</t>
  </si>
  <si>
    <t>B.8)   Personale del ruolo amministrativo</t>
  </si>
  <si>
    <t>BA2420</t>
  </si>
  <si>
    <t>B.8.A) Costo del personale dirigente ruolo amministrativo</t>
  </si>
  <si>
    <t>B.8.A.1) Costo del personale dirigente ruolo amministrativo - tempo indeterminato</t>
  </si>
  <si>
    <t>B.8.A.2) Costo del personale dirigente ruolo amministrativo - tempo determinato</t>
  </si>
  <si>
    <t>B.8.A.3) Costo del personale dirigente ruolo amministrativo - altro</t>
  </si>
  <si>
    <t>BA2460</t>
  </si>
  <si>
    <t>B.8.B) Costo del personale comparto ruolo amministrativo</t>
  </si>
  <si>
    <t>B.8.B.1) Costo del personale comparto ruolo amministrativo - tempo indeterminato</t>
  </si>
  <si>
    <t>B.8.B.2) Costo del personale comparto ruolo amministrativo - tempo determinato</t>
  </si>
  <si>
    <t>B.8.B.3) Costo del personale comparto ruolo amministrativo - altro</t>
  </si>
  <si>
    <t>BA2500</t>
  </si>
  <si>
    <t>B.9)   Oneri diversi di gestione</t>
  </si>
  <si>
    <t>B.9.A)  Imposte e tasse (escluso IRAP e IRES)</t>
  </si>
  <si>
    <t>B.9.B)  Perdite su crediti</t>
  </si>
  <si>
    <t>BA2530</t>
  </si>
  <si>
    <t>B.9.C) Altri oneri diversi di gestione</t>
  </si>
  <si>
    <t>B.9.C.1)  Indennità, rimborso spese e oneri sociali per gli Organi Direttivi e Collegio Sindacale</t>
  </si>
  <si>
    <t>B.9.C.2)  Altri oneri diversi di gestione</t>
  </si>
  <si>
    <t>BA2560</t>
  </si>
  <si>
    <t>Totale Ammortamenti</t>
  </si>
  <si>
    <t>B.10) Ammortamenti delle immobilizzazioni immateriali</t>
  </si>
  <si>
    <t>BA2580</t>
  </si>
  <si>
    <t>B.11) Ammortamenti delle immobilizzazioni materiali</t>
  </si>
  <si>
    <t>BA2590</t>
  </si>
  <si>
    <t>B.12) Ammortamento dei fabbricati</t>
  </si>
  <si>
    <t>B.12.A) Ammortamenti fabbricati non strumentali (disponibili)</t>
  </si>
  <si>
    <t>B.12.B) Ammortamenti fabbricati strumentali (indisponibili)</t>
  </si>
  <si>
    <t>B.13) Ammortamenti delle altre immobilizzazioni materiali</t>
  </si>
  <si>
    <t>BA2630</t>
  </si>
  <si>
    <t>B.14) Svalutazione delle immobilizzazioni e dei crediti</t>
  </si>
  <si>
    <t>B.14.A) Svalutazione delle immobilizzazioni immateriali e materiali</t>
  </si>
  <si>
    <t>B.14.B) Svalutazione dei crediti</t>
  </si>
  <si>
    <t>BA2660</t>
  </si>
  <si>
    <t>B.15) Variazione delle rimanenze</t>
  </si>
  <si>
    <t>+/-</t>
  </si>
  <si>
    <t>B.15.A) Variazione rimanenze sanitarie</t>
  </si>
  <si>
    <t>B.15.B) Variazione rimanenze non sanitarie</t>
  </si>
  <si>
    <t>BA2690</t>
  </si>
  <si>
    <t>B.16) Accantonamenti dell’esercizio</t>
  </si>
  <si>
    <t>BA2700</t>
  </si>
  <si>
    <t>B.16.A) Accantonamenti per rischi</t>
  </si>
  <si>
    <t>B.16.A.1)  Accantonamenti per cause civili ed oneri processuali</t>
  </si>
  <si>
    <t>B.16.A.2)  Accantonamenti per contenzioso personale dipendente</t>
  </si>
  <si>
    <t>B.16.A.3)  Accantonamenti per rischi connessi all'acquisto di prestazioni sanitarie da privato</t>
  </si>
  <si>
    <t>B.16.A.4)  Accantonamenti per copertura diretta dei rischi (autoassicurazione)</t>
  </si>
  <si>
    <t>B.16.A.5)  Altri accantonamenti per rischi</t>
  </si>
  <si>
    <t>B.16.B) Accantonamenti per premio di operosità (SUMAI)</t>
  </si>
  <si>
    <t>BA2770</t>
  </si>
  <si>
    <t>B.16.C) Accantonamenti per quote inutilizzate di contributi vincolati</t>
  </si>
  <si>
    <t>B.16.C.1)  Accantonamenti per quote inutilizzate contributi da Regione e Prov. Aut. per quota F.S. vincolato</t>
  </si>
  <si>
    <t>B.16.C.2)  Accantonamenti per quote inutilizzate contributi da soggetti pubblici (extra fondo) vincolati</t>
  </si>
  <si>
    <t>B.16.C.3)  Accantonamenti per quote inutilizzate contributi da soggetti pubblici per ricerca</t>
  </si>
  <si>
    <t>B.16.C.4)  Accantonamenti per quote inutilizzate contributi vincolati da privati</t>
  </si>
  <si>
    <t>BA2820</t>
  </si>
  <si>
    <t>B.16.D) Altri accantonamenti</t>
  </si>
  <si>
    <t>B.16.D.1)  Accantonamenti per interessi di mora</t>
  </si>
  <si>
    <t>B.16.D.2)  Acc. Rinnovi convenzioni MMG/PLS/MCA</t>
  </si>
  <si>
    <t>B.16.D.3)  Acc. Rinnovi convenzioni Medici Sumai</t>
  </si>
  <si>
    <t>B.16.D.4)  Acc. Rinnovi contratt.: dirigenza medica</t>
  </si>
  <si>
    <t>B.16.D.5)  Acc. Rinnovi contratt.: dirigenza non medica</t>
  </si>
  <si>
    <t>B.16.D.6)  Acc. Rinnovi contratt.: comparto</t>
  </si>
  <si>
    <t>B.16.D.7) Altri accantonamenti</t>
  </si>
  <si>
    <t>BZ9999</t>
  </si>
  <si>
    <t>Totale costi della produzione (B)</t>
  </si>
  <si>
    <t>C)  Proventi e oneri finanziari</t>
  </si>
  <si>
    <t>CA0010</t>
  </si>
  <si>
    <t>C.1) Interessi attivi</t>
  </si>
  <si>
    <t>C.1.A) Interessi attivi su c/tesoreria unica</t>
  </si>
  <si>
    <t>C.1.B) Interessi attivi su c/c postali e bancari</t>
  </si>
  <si>
    <t>C.1.C) Altri interessi attivi</t>
  </si>
  <si>
    <t>CA0050</t>
  </si>
  <si>
    <t>C.2) Altri proventi</t>
  </si>
  <si>
    <t>C.2.A) Proventi da partecipazioni</t>
  </si>
  <si>
    <t>C.2.B) Proventi finanziari da crediti iscritti nelle immobilizzazioni</t>
  </si>
  <si>
    <t>C.2.C) Proventi finanziari da titoli iscritti nelle immobilizzazioni</t>
  </si>
  <si>
    <t>C.2.D) Altri proventi finanziari diversi dai precedenti</t>
  </si>
  <si>
    <t>C.2.E) Utili su cambi</t>
  </si>
  <si>
    <t>CA0110</t>
  </si>
  <si>
    <t>C.3)  Interessi passivi</t>
  </si>
  <si>
    <t>C.3.A) Interessi passivi su anticipazioni di cassa</t>
  </si>
  <si>
    <t>C.3.B) Interessi passivi su mutui</t>
  </si>
  <si>
    <t>C.3.C) Altri interessi passivi</t>
  </si>
  <si>
    <t>CA0150</t>
  </si>
  <si>
    <t>C.4) Altri oneri</t>
  </si>
  <si>
    <t>C.4.A) Altri oneri finanziari</t>
  </si>
  <si>
    <t>C.4.B) Perdite su cambi</t>
  </si>
  <si>
    <t>CZ9999</t>
  </si>
  <si>
    <t>Totale proventi e oneri finanziari (C)</t>
  </si>
  <si>
    <t>D)  Rettifiche di valore di attività finanziarie</t>
  </si>
  <si>
    <t>D.1)  Rivalutazioni</t>
  </si>
  <si>
    <t>D.2)  Svalutazioni</t>
  </si>
  <si>
    <t>DZ9999</t>
  </si>
  <si>
    <t>Totale rettifiche di valore di attività finanziarie (D)</t>
  </si>
  <si>
    <t>E)  Proventi e oneri straordinari</t>
  </si>
  <si>
    <t>EA0010</t>
  </si>
  <si>
    <t>E.1) Proventi straordinari</t>
  </si>
  <si>
    <t>E.1.A) Plusvalenze</t>
  </si>
  <si>
    <t>EA0030</t>
  </si>
  <si>
    <t>E.1.B) Altri proventi straordinari</t>
  </si>
  <si>
    <t>E.1.B.1) Proventi da donazioni e liberalità diverse</t>
  </si>
  <si>
    <t>EA0050</t>
  </si>
  <si>
    <t>E.1.B.2) Sopravvenienze attive</t>
  </si>
  <si>
    <t xml:space="preserve">E.1.B.2.1) Sopravvenienze attive v/Aziende sanitarie pubbliche della Regione </t>
  </si>
  <si>
    <t>EA0070</t>
  </si>
  <si>
    <t>E.1.B.2.2) Sopravvenienze attive v/terzi</t>
  </si>
  <si>
    <t>E.1.B.2.2.A) Sopravvenienze attive v/terzi relative alla mobilità extraregionale</t>
  </si>
  <si>
    <t>E.1.B.2.2.B) Sopravvenienze attive v/terzi relative al personale</t>
  </si>
  <si>
    <t>E.1.B.2.2.C) Sopravvenienze attive v/terzi relative alle convenzioni con medici di base</t>
  </si>
  <si>
    <t>E.1.B.2.2.D) Sopravvenienze attive v/terzi relative alle convenzioni per la specialistica</t>
  </si>
  <si>
    <t>E.1.B.2.2.E) Sopravvenienze attive v/terzi relative all'acquisto prestaz. sanitarie da operatori accreditati</t>
  </si>
  <si>
    <t>E.1.B.2.2.F) Sopravvenienze attive v/terzi relative all'acquisto di beni e servizi</t>
  </si>
  <si>
    <t>E.1.B.2.2.G) Altre sopravvenienze attive v/terzi</t>
  </si>
  <si>
    <t>EA0150</t>
  </si>
  <si>
    <t xml:space="preserve">E.1.B.3) Insussistenze attive </t>
  </si>
  <si>
    <t>EA0160</t>
  </si>
  <si>
    <t>E.1.B.3.1) Insussistenze attive v/Aziende sanitarie pubbliche della Regione</t>
  </si>
  <si>
    <t>EA0170</t>
  </si>
  <si>
    <t>E.1.B.3.2) Insussistenze attive v/terzi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</si>
  <si>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</si>
  <si>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</si>
  <si>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</si>
  <si>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</si>
  <si>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</si>
  <si>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</si>
  <si>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</si>
  <si>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</si>
  <si>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</si>
  <si>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</si>
  <si>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</si>
  <si>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</si>
  <si>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</si>
  <si>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</si>
  <si>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E.1.B.4) Altri proventi straordinari</t>
  </si>
  <si>
    <t>EA0260</t>
  </si>
  <si>
    <t>E.2) Oneri straordinari</t>
  </si>
  <si>
    <t>E.2.A) Minusvalenze</t>
  </si>
  <si>
    <t>EA0280</t>
  </si>
  <si>
    <t>E.2.B) Altri oneri straordinari</t>
  </si>
  <si>
    <t>E.2.B.1) Oneri tributari da esercizi precedenti</t>
  </si>
  <si>
    <t>E.2.B.2) Oneri da cause civili ed oneri processuali</t>
  </si>
  <si>
    <t>EA0310</t>
  </si>
  <si>
    <t>E.2.B.3) Sopravvenienze passive</t>
  </si>
  <si>
    <t>EA0320</t>
  </si>
  <si>
    <t>E.2.B.3.1) Sopravvenienze passive v/Aziende sanitarie pubbliche della Regione</t>
  </si>
  <si>
    <t>E.2.B.3.1.A) Sopravvenienze passive v/Aziende sanitarie pubbliche relative alla mobilità intraregionale</t>
  </si>
  <si>
    <t>E.2.B.3.1.B) Altre sopravvenienze passive v/Aziende sanitarie pubbliche della Regione</t>
  </si>
  <si>
    <t>EA0350</t>
  </si>
  <si>
    <t>E.2.B.3.2) Sopravvenienze passive v/terzi</t>
  </si>
  <si>
    <t>E.2.B.3.2.A) Sopravvenienze passive v/terzi relative alla mobilità extraregionale</t>
  </si>
  <si>
    <t>EA0370</t>
  </si>
  <si>
    <t>E.2.B.3.2.B) Sopravvenienze passive v/terzi relative al personale</t>
  </si>
  <si>
    <t>E.2.B.3.2.B.1) Soprav. passive v/terzi relative al personale - dirigenza medica</t>
  </si>
  <si>
    <t>E.2.B.3.2.B.2) Soprav. passive v/terzi relative al personale - dirigenza non medica</t>
  </si>
  <si>
    <t>E.2.B.3.2.B.3) Soprav. passive v/terzi relative al personale - comparto</t>
  </si>
  <si>
    <t>E.2.B.3.2.C) Sopravvenienze passive v/terzi relative alle convenzioni con medici di base</t>
  </si>
  <si>
    <t>E.2.B.3.2.D) Sopravvenienze passive v/terzi relative alle convenzioni per la specialistica</t>
  </si>
  <si>
    <t>E.2.B.3.2.E) Sopravvenienze passive v/terzi relative all'acquisto prestaz. sanitarie da operatori accreditati</t>
  </si>
  <si>
    <t>E.2.B.3.2.F) Sopravvenienze passive v/terzi relative all'acquisto di beni e servizi</t>
  </si>
  <si>
    <t>E.2.B.3.2.G) Altre sopravvenienze passive v/terzi</t>
  </si>
  <si>
    <t>EA0460</t>
  </si>
  <si>
    <t>E.2.B.4) Insussistenze passive</t>
  </si>
  <si>
    <t>EA0470</t>
  </si>
  <si>
    <t>E.2.B.4.1) Insussistenze passive v/Aziende sanitarie pubbliche della Regione</t>
  </si>
  <si>
    <t>EA0480</t>
  </si>
  <si>
    <t>E.2.B.4.2) Insussistenze passive v/terzi</t>
  </si>
  <si>
    <t>EA0490</t>
  </si>
  <si>
    <t>E.2.B.4.2.A) Insussistenze passive v/terzi relative alla mobilità extraregionale</t>
  </si>
  <si>
    <t>EA0500</t>
  </si>
  <si>
    <t>E.2.B.4.2.B) Insussistenze passive v/terzi relative al personale</t>
  </si>
  <si>
    <t>EA0510</t>
  </si>
  <si>
    <t>E.2.B.4.2.C) Insussistenze passive v/terzi relative alle convenzioni con medici di base</t>
  </si>
  <si>
    <t>EA0520</t>
  </si>
  <si>
    <t>E.2.B.4.2.D) Insussistenze passive v/terzi relative alle convenzioni per la specialistica</t>
  </si>
  <si>
    <t>EA0530</t>
  </si>
  <si>
    <t>E.2.B.4.2.E) Insussistenze passive v/terzi relative all'acquisto prestaz. sanitarie da operatori accreditati</t>
  </si>
  <si>
    <t>EA0540</t>
  </si>
  <si>
    <t>E.2.B.4.2.F) Insussistenze passive v/terzi relative all'acquisto di beni e servizi</t>
  </si>
  <si>
    <t>EA0550</t>
  </si>
  <si>
    <t>E.2.B.4.2.G) Altre insussistenze passive v/terzi</t>
  </si>
  <si>
    <t>E.2.B.5) Altri oneri straordinari</t>
  </si>
  <si>
    <t>EZ9999</t>
  </si>
  <si>
    <t>Totale proventi e oneri straordinari (E)</t>
  </si>
  <si>
    <t>XA0000</t>
  </si>
  <si>
    <t>Risultato prima delle imposte (A - B +/- C +/- D +/- E)</t>
  </si>
  <si>
    <t xml:space="preserve">Imposte e tasse </t>
  </si>
  <si>
    <t>YA0010</t>
  </si>
  <si>
    <t>Y.1) IRAP</t>
  </si>
  <si>
    <t>Y.1.A) IRAP relativa a personale dipendente</t>
  </si>
  <si>
    <t>Y.1.B) IRAP relativa a collaboratori e personale assimilato a lavoro dipendente</t>
  </si>
  <si>
    <t>Y.1.C) IRAP relativa ad attività di libera professione (intramoenia)</t>
  </si>
  <si>
    <t>Y.1.D) IRAP relativa ad attività commerciale</t>
  </si>
  <si>
    <t>YA0060</t>
  </si>
  <si>
    <t>Y.2) IRES</t>
  </si>
  <si>
    <t>Y.2.A) IRES su attività istituzionale</t>
  </si>
  <si>
    <t>Y.2.B) IRES su attività commerciale</t>
  </si>
  <si>
    <t>Y.3) Accantonamento a F.do Imposte (Accertamenti, condoni, ecc.)</t>
  </si>
  <si>
    <t>YZ9999</t>
  </si>
  <si>
    <t>Totale imposte e tasse</t>
  </si>
  <si>
    <t>ZZ9999</t>
  </si>
  <si>
    <t>RISULTATO DI ESERCIZIO</t>
  </si>
  <si>
    <t>F.to Il Direttore Generale ai sensi D.Lgs. 39/93 ………………………………………………</t>
  </si>
  <si>
    <t>F.to Il Responsabile Economico Finanziario ai sensi D.Lgs. 39/93……………………….</t>
  </si>
  <si>
    <t>Cod.</t>
  </si>
  <si>
    <t>Voce</t>
  </si>
  <si>
    <t>Variazione DI CUI</t>
  </si>
  <si>
    <t>Variazione (Prech - BPE)</t>
  </si>
  <si>
    <t xml:space="preserve"> da utilizzo contributi es. precedenti </t>
  </si>
  <si>
    <t xml:space="preserve">da nuovi contributi </t>
  </si>
  <si>
    <t xml:space="preserve">da ulteriori trasferimenti aziende </t>
  </si>
  <si>
    <t>altro (precisare)</t>
  </si>
  <si>
    <t>(B-A)</t>
  </si>
  <si>
    <t xml:space="preserve">RICAVI </t>
  </si>
  <si>
    <t>Quota Capitaria</t>
  </si>
  <si>
    <t>ASSIR01</t>
  </si>
  <si>
    <t>Ricavi ASSI</t>
  </si>
  <si>
    <t>Funzioni non tariffate</t>
  </si>
  <si>
    <t>ASLR03</t>
  </si>
  <si>
    <t>F.do maggiori consumi DRG</t>
  </si>
  <si>
    <t>ASLR04</t>
  </si>
  <si>
    <t>F.do maggiori consumi AMBU</t>
  </si>
  <si>
    <t>Utilizzi contributi esercizi precedenti</t>
  </si>
  <si>
    <t>Altri contributi e fondi da Regione (al netto rettifiche)</t>
  </si>
  <si>
    <t>Altri contributi (al netto rettifiche)</t>
  </si>
  <si>
    <t>Entrate proprie</t>
  </si>
  <si>
    <t>Libera professione (art. 55 CCNL)</t>
  </si>
  <si>
    <t>Prestazioni S.S.R.</t>
  </si>
  <si>
    <t>Proventi finanziari e straordinari</t>
  </si>
  <si>
    <t>Ricavi da prestazioni sanitarie</t>
  </si>
  <si>
    <t>Mobilità attiva privati</t>
  </si>
  <si>
    <t>Mobilità internazionale</t>
  </si>
  <si>
    <t>Totale Ricavi (al netto capitalizzati)</t>
  </si>
  <si>
    <t>COSTI</t>
  </si>
  <si>
    <t>Drg</t>
  </si>
  <si>
    <t>Ambulatoriale</t>
  </si>
  <si>
    <t>Neuropsichiatria</t>
  </si>
  <si>
    <t>Screening</t>
  </si>
  <si>
    <t>Farmaceutica+Doppio canale</t>
  </si>
  <si>
    <t>Protesica e dietetica in convenzione</t>
  </si>
  <si>
    <t xml:space="preserve">Psichiatria </t>
  </si>
  <si>
    <t>Personale</t>
  </si>
  <si>
    <t>IRAP personale dipendente</t>
  </si>
  <si>
    <t>Libera professione (art. 55 CCNL) + IRAP</t>
  </si>
  <si>
    <t>Prestazioni socio-sanitarie</t>
  </si>
  <si>
    <t>Ammortamenti (al netto dei capitalizzati)</t>
  </si>
  <si>
    <t>Medicina Generale e Pediatri</t>
  </si>
  <si>
    <t>Beni e Servizi (netti)</t>
  </si>
  <si>
    <t>Altri costi</t>
  </si>
  <si>
    <t>Accantonamenti dell'esercizio</t>
  </si>
  <si>
    <t>Integrativa e protesica non erogata in farmacia (compresi acq. di beni)</t>
  </si>
  <si>
    <t>Oneri finanziari e straordinari</t>
  </si>
  <si>
    <t>Prestazioni sanitarie</t>
  </si>
  <si>
    <t>Totale Costi (al netto capitalizzati)</t>
  </si>
  <si>
    <t>Risultato economico</t>
  </si>
  <si>
    <t>Totale costi sanitari</t>
  </si>
  <si>
    <t>Indicatori economici-gestionali</t>
  </si>
  <si>
    <t>Indicatore 1:</t>
  </si>
  <si>
    <t>Costi del personale</t>
  </si>
  <si>
    <t>Cittadino assistito</t>
  </si>
  <si>
    <t xml:space="preserve">Indicatore 2: </t>
  </si>
  <si>
    <t>Costi per beni e servizi</t>
  </si>
  <si>
    <t>Sottoindicatore 2.1:</t>
  </si>
  <si>
    <t>Prestazioni sanitarie da pubblico</t>
  </si>
  <si>
    <t>Sottoindicatore 2.2:</t>
  </si>
  <si>
    <t>Prestazioni sanitarie da privato</t>
  </si>
  <si>
    <t>Sottoindicatore 2.3:</t>
  </si>
  <si>
    <t>Prestazioni non sanitarie da pubblico</t>
  </si>
  <si>
    <t>Sottoindicatore 2.4:</t>
  </si>
  <si>
    <t>Prestazioni non sanitarie da privato</t>
  </si>
  <si>
    <t>Sottoindicatore 2.5:</t>
  </si>
  <si>
    <t>Medicina di base</t>
  </si>
  <si>
    <t>Sottoindicatore 2.6:</t>
  </si>
  <si>
    <t>Specialistica ambulatoriale</t>
  </si>
  <si>
    <t>Sottoindicatore 2.7:</t>
  </si>
  <si>
    <t>Assistenza ospedaliera</t>
  </si>
  <si>
    <t>Sottoindicatore 2.8:</t>
  </si>
  <si>
    <t>Acquisti di beni sanitari</t>
  </si>
  <si>
    <t>Sottoindicatore 2.9:</t>
  </si>
  <si>
    <t>Acquisti di beni non sanitari</t>
  </si>
  <si>
    <t>Sottoindicatore 2.10:</t>
  </si>
  <si>
    <t>Servizi non sanitari</t>
  </si>
  <si>
    <t>Sottoindicatore 2.11:</t>
  </si>
  <si>
    <t>Manutenzione e riparazione</t>
  </si>
  <si>
    <t>Sottoindicatore 2.12:</t>
  </si>
  <si>
    <t>Godimento di beni di terzi</t>
  </si>
  <si>
    <t>Indicatore 3:</t>
  </si>
  <si>
    <t>Costi di assistenza protesica</t>
  </si>
  <si>
    <t>Indicatore 4:</t>
  </si>
  <si>
    <t>Assistena sanitaria fuori regione</t>
  </si>
  <si>
    <t>Indicatore 5:</t>
  </si>
  <si>
    <t>Assistenza sanitaria all'estero</t>
  </si>
  <si>
    <t>Indicatore 6:</t>
  </si>
  <si>
    <t>Farmaci generici</t>
  </si>
  <si>
    <t>Indicatore 7:</t>
  </si>
  <si>
    <t>Assistenza farmaceutica territoriale</t>
  </si>
  <si>
    <t>Note:</t>
  </si>
  <si>
    <t>(1) Costi del personale: personale strutturato (mod A) e costo dei contratti atipici (righe di bilancio: prestazioni lavoro interinale, collaborazioni coordinate e continuative).</t>
  </si>
  <si>
    <t>(2) Ricavi della gestione caratteristica: valore della produzione al netto dei costi capitalizzati e dell'eventuale contributo PSSR.</t>
  </si>
  <si>
    <t>(3) Costi per beni e servizi: somma delle seguenti categorie: acquisti di beni, acquisti di servizi, manutenzione e riparazioni, godimento di beni di terzi, oneri diversi di gestione.</t>
  </si>
  <si>
    <t>(4) Assistenza protesica: assistenza protesica in convenzione e non (foglio SK).</t>
  </si>
  <si>
    <t>(5) Assistenza sanitaria fuori regione: somma delle voci di bilancio relative alle prestazioni usufruite da cittadini dell'ASL in strutture fuori della regione sia in compensazione tramite la regione che a carico diretto dell'ASL.</t>
  </si>
  <si>
    <t>(6) Assistenza sanitaria all'estero: voci di bilancio relative alle prestazioni usufruite, in regime autorizzatorio, da cittadini dell'ASL in strutture estere.</t>
  </si>
  <si>
    <t>(7) Farmaci generici: si vedano le modalità in uso per i farmaci equivalenti come declinate dall'Allegato 8 della DGR 937/2010.</t>
  </si>
  <si>
    <t>(8) Assistenza farmaceutica territoriale: assistenza farmaceutica (foglio SK).</t>
  </si>
  <si>
    <t>ENTE_ID</t>
  </si>
  <si>
    <t>ENTE_DESC</t>
  </si>
  <si>
    <t>PERIODO_DESC</t>
  </si>
  <si>
    <t>PERIODO_VERSIONE</t>
  </si>
  <si>
    <t>DT_GENERAZIONE</t>
  </si>
  <si>
    <t>VERSIONE_MODELLO</t>
  </si>
  <si>
    <t>2018</t>
  </si>
  <si>
    <t>Consuntivo</t>
  </si>
  <si>
    <t>CONS.V1</t>
  </si>
  <si>
    <t>02/05/2019 10:33:24</t>
  </si>
  <si>
    <t>V18.02</t>
  </si>
  <si>
    <t>VERSIONE</t>
  </si>
  <si>
    <t>VERSIONI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</si>
  <si>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</si>
  <si>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</si>
  <si>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</si>
  <si>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</si>
  <si>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</si>
  <si>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</si>
  <si>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</si>
  <si>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</si>
  <si>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</si>
  <si>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ITALIA HOSPITAL SPA</t>
  </si>
  <si>
    <t>COF LANZO HOSPITAL SPA</t>
  </si>
  <si>
    <t>AMBULATORIO FAORO</t>
  </si>
  <si>
    <t>CENTRO RADIOLOGICO VALTELLINESE AFFIDEA LOMBARDIA SRL</t>
  </si>
  <si>
    <t>LABORATORIO ANALISI GOLGI</t>
  </si>
  <si>
    <t>CENTRO CAMUNO MEDICINA SPORTIVA GOLGI</t>
  </si>
  <si>
    <t>LA BREVA</t>
  </si>
  <si>
    <t xml:space="preserve">LA BREVA PROGRAMMI INNOVATIVI </t>
  </si>
  <si>
    <t>LA BREVA 2</t>
  </si>
  <si>
    <t>ATTIVAMENTE COOPERATIVA SOCIALE</t>
  </si>
  <si>
    <t>FONDAZIONE AMICIZIA IN LIBERTATE</t>
  </si>
  <si>
    <t>IL FOCOLARE COMUNITA' SANTA LUCIA</t>
  </si>
  <si>
    <t>LA CENTRALINA</t>
  </si>
  <si>
    <t>COOPERATIVA SOCIALE SI PUO'</t>
  </si>
  <si>
    <t>COOPERATIVA SOCIALE SI PUO' PROG.INNOV.</t>
  </si>
  <si>
    <t>ANGOLO TERME IL GABBIANO SRLS</t>
  </si>
  <si>
    <t>BORMIO TERME</t>
  </si>
  <si>
    <t>TERME DI BOARIO</t>
  </si>
  <si>
    <t>05780911003</t>
  </si>
  <si>
    <t>00192700136</t>
  </si>
  <si>
    <t>00484010145</t>
  </si>
  <si>
    <t>00610810178</t>
  </si>
  <si>
    <t>01521390987</t>
  </si>
  <si>
    <t>00781270145</t>
  </si>
  <si>
    <t>00608050142</t>
  </si>
  <si>
    <t>06448240157</t>
  </si>
  <si>
    <t>01943460988</t>
  </si>
  <si>
    <t>03912660986</t>
  </si>
  <si>
    <t>00062420146</t>
  </si>
  <si>
    <t>03078480161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</si>
</sst>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#,##0;[Red]\(#,##0\)"/>
    <numFmt numFmtId="165" formatCode="_-[$€]\ * #,##0.00_-;\-[$€]\ * #,##0.00_-;_-[$€]\ * &quot;-&quot;??_-;_-@_-"/>
    <numFmt numFmtId="166" formatCode="dd/mm/yy"/>
    <numFmt numFmtId="167" formatCode="_-* #,##0_-;\-* #,##0_-;_-* &quot;-&quot;??_-;_-@_-"/>
    <numFmt numFmtId="168" formatCode=";;;"/>
    <numFmt numFmtId="169" formatCode="#,##0;\(#,##0\)"/>
    <numFmt numFmtId="170" formatCode="_ * #,##0_ ;_ * \-#,##0_ ;_ * &quot;-&quot;_ ;_ @_ "/>
    <numFmt numFmtId="171" formatCode="_ * #,##0.00_ ;_ * \-#,##0.00_ ;_ * &quot;-&quot;??_ ;_ @_ "/>
    <numFmt numFmtId="172" formatCode="_ * #,##0_ ;_ * \-#,##0_ ;_ * &quot;-&quot;??_ ;_ @_ "/>
    <numFmt numFmtId="173" formatCode="0;[Red]0"/>
    <numFmt numFmtId="174" formatCode="_-* #,##0_-;\-* #,##0_-;_-* \-_-;_-@_-"/>
    <numFmt numFmtId="175" formatCode="_-* #,##0.00_-;\-* #,##0.00_-;_-* \-??_-;_-@_-"/>
    <numFmt numFmtId="176" formatCode="#,##0.00\ ;\-#,##0.00\ ;&quot; -&quot;#\ ;@\ "/>
    <numFmt numFmtId="177" formatCode="_-[$€]\ * #,##0.00_-;\-[$€]\ * #,##0.00_-;_-[$€]\ * \-??_-;_-@_-"/>
    <numFmt numFmtId="178" formatCode="_-&quot;€ &quot;* #,##0.00_-;&quot;-€ &quot;* #,##0.00_-;_-&quot;€ &quot;* \-??_-;_-@_-"/>
    <numFmt numFmtId="179" formatCode="_-[$€-2]\ * #,##0.00_-;\-[$€-2]\ * #,##0.00_-;_-[$€-2]\ * &quot;-&quot;??_-"/>
    <numFmt numFmtId="180" formatCode="[$€]\ #,##0.00\ ;\-[$€]\ #,##0.00\ ;[$€]&quot; -&quot;#\ ;@\ "/>
    <numFmt numFmtId="181" formatCode="#,##0\ ;\-#,##0\ ;&quot; - &quot;;@\ "/>
    <numFmt numFmtId="182" formatCode="_-&quot;L.&quot;\ * #,##0.00_-;\-&quot;L.&quot;\ * #,##0.00_-;_-&quot;L.&quot;\ * &quot;-&quot;??_-;_-@_-"/>
  </numFmts>
  <fonts count="12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15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8"/>
      <color indexed="18"/>
      <name val="Arial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color indexed="8"/>
      <name val="Century Gothic"/>
      <family val="2"/>
    </font>
    <font>
      <b/>
      <sz val="11"/>
      <color indexed="8"/>
      <name val="Century Gothic"/>
      <family val="2"/>
    </font>
    <font>
      <u/>
      <sz val="11"/>
      <color indexed="8"/>
      <name val="Century Gothic"/>
      <family val="2"/>
    </font>
    <font>
      <b/>
      <sz val="12"/>
      <color indexed="8"/>
      <name val="Century Gothic"/>
      <family val="2"/>
    </font>
    <font>
      <sz val="12"/>
      <color indexed="8"/>
      <name val="Century Gothic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0"/>
      <name val="Courier New"/>
      <family val="3"/>
    </font>
    <font>
      <sz val="10"/>
      <name val="Courier New"/>
      <family val="3"/>
    </font>
    <font>
      <b/>
      <sz val="12"/>
      <name val="Tahoma"/>
      <family val="2"/>
    </font>
    <font>
      <sz val="12"/>
      <name val="Tahoma"/>
      <family val="2"/>
    </font>
    <font>
      <b/>
      <sz val="15"/>
      <color indexed="12"/>
      <name val="Arial"/>
      <family val="2"/>
    </font>
    <font>
      <b/>
      <sz val="10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trike/>
      <sz val="10"/>
      <color indexed="10"/>
      <name val="Tahoma"/>
      <family val="2"/>
    </font>
    <font>
      <b/>
      <u/>
      <sz val="10"/>
      <name val="Tahoma"/>
      <family val="2"/>
    </font>
    <font>
      <b/>
      <i/>
      <u/>
      <sz val="10"/>
      <name val="Tahoma"/>
      <family val="2"/>
    </font>
    <font>
      <sz val="10"/>
      <color indexed="9"/>
      <name val="Tahoma"/>
      <family val="2"/>
    </font>
    <font>
      <sz val="12"/>
      <color indexed="9"/>
      <name val="Tahoma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i/>
      <sz val="10"/>
      <color indexed="9"/>
      <name val="Arial"/>
      <family val="2"/>
    </font>
    <font>
      <b/>
      <sz val="9"/>
      <name val="Univers 45 Light"/>
    </font>
    <font>
      <sz val="10"/>
      <name val="Verdana"/>
      <family val="2"/>
    </font>
    <font>
      <b/>
      <sz val="8"/>
      <name val="Univers 45 Light"/>
    </font>
    <font>
      <sz val="8"/>
      <name val="Univers 45 Light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name val="Mangal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sz val="12"/>
      <color indexed="8"/>
      <name val="Arial Narrow"/>
      <family val="2"/>
    </font>
    <font>
      <sz val="11"/>
      <color indexed="8"/>
      <name val="Verdana"/>
      <family val="2"/>
    </font>
    <font>
      <u/>
      <sz val="10"/>
      <name val="Mangal"/>
      <family val="2"/>
    </font>
    <font>
      <u/>
      <sz val="10"/>
      <name val="Arial"/>
      <family val="2"/>
      <charset val="1"/>
    </font>
    <font>
      <i/>
      <sz val="10"/>
      <name val="Arial"/>
      <family val="2"/>
      <charset val="1"/>
    </font>
    <font>
      <i/>
      <sz val="11"/>
      <color indexed="54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0"/>
      <color indexed="27"/>
      <name val="Arial"/>
      <family val="2"/>
    </font>
    <font>
      <b/>
      <sz val="10"/>
      <color indexed="10"/>
      <name val="Arial"/>
      <family val="2"/>
    </font>
    <font>
      <b/>
      <sz val="15"/>
      <color indexed="8"/>
      <name val="Calibri"/>
      <family val="2"/>
    </font>
    <font>
      <b/>
      <sz val="10"/>
      <color indexed="30"/>
      <name val="Arial"/>
      <family val="2"/>
    </font>
    <font>
      <b/>
      <sz val="11"/>
      <color indexed="30"/>
      <name val="Arial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9"/>
      <color indexed="8"/>
      <name val="Calibri"/>
      <family val="2"/>
    </font>
    <font>
      <i/>
      <sz val="11"/>
      <name val="Arial"/>
      <family val="2"/>
    </font>
    <font>
      <b/>
      <i/>
      <sz val="10"/>
      <color indexed="9"/>
      <name val="Arial"/>
      <family val="2"/>
    </font>
    <font>
      <sz val="8"/>
      <color indexed="9"/>
      <name val="Univers 45 Light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9"/>
      <color indexed="81"/>
      <name val="Tahoma"/>
      <family val="2"/>
    </font>
    <font>
      <i/>
      <sz val="8"/>
      <name val="Univers 45 Light"/>
    </font>
    <font>
      <b/>
      <i/>
      <sz val="8"/>
      <color indexed="9"/>
      <name val="Univers 45 Light"/>
    </font>
    <font>
      <b/>
      <sz val="8"/>
      <color indexed="9"/>
      <name val="Univers 45 Light"/>
    </font>
    <font>
      <b/>
      <i/>
      <sz val="8"/>
      <name val="Univers 45 Light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theme="1"/>
      <name val="Arial Narrow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</font>
    <font>
      <b/>
      <sz val="13"/>
      <color indexed="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entury Gothic"/>
      <family val="2"/>
    </font>
    <font>
      <u/>
      <sz val="11"/>
      <color theme="1"/>
      <name val="Century Gothic"/>
      <family val="2"/>
    </font>
  </fonts>
  <fills count="7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1"/>
      </patternFill>
    </fill>
    <fill>
      <patternFill patternType="solid">
        <fgColor indexed="10"/>
        <bgColor indexed="33"/>
      </patternFill>
    </fill>
    <fill>
      <patternFill patternType="solid">
        <fgColor indexed="57"/>
        <bgColor indexed="21"/>
      </patternFill>
    </fill>
    <fill>
      <patternFill patternType="solid">
        <f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44"/>
      </patternFill>
    </fill>
    <fill>
      <patternFill patternType="solid">
        <fgColor indexed="41"/>
        <bgColor indexed="27"/>
      </patternFill>
    </fill>
    <fill>
      <patternFill patternType="solid">
        <fgColor indexed="27"/>
        <bgColor indexed="42"/>
      </patternFill>
    </fill>
    <fill>
      <patternFill patternType="mediumGray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mediumGray"/>
    </fill>
    <fill>
      <patternFill patternType="solid">
        <fgColor rgb="FFFFCC99"/>
      </patternFill>
    </fill>
    <fill>
      <patternFill patternType="solid">
        <fgColor rgb="FFFFFFCC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0"/>
      </left>
      <right/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</borders>
  <cellStyleXfs count="2369">
    <xf numFmtId="0" fontId="0" fillId="0" borderId="0"/>
    <xf numFmtId="0" fontId="1" fillId="3" borderId="0" applyNumberFormat="0" applyBorder="0" applyAlignment="0" applyProtection="0"/>
    <xf numFmtId="0" fontId="109" fillId="2" borderId="0" applyNumberFormat="0" applyBorder="0" applyAlignment="0" applyProtection="0"/>
    <xf numFmtId="0" fontId="1" fillId="3" borderId="0" applyNumberFormat="0" applyBorder="0" applyAlignment="0" applyProtection="0"/>
    <xf numFmtId="0" fontId="109" fillId="4" borderId="0" applyNumberFormat="0" applyBorder="0" applyAlignment="0" applyProtection="0"/>
    <xf numFmtId="0" fontId="1" fillId="6" borderId="0" applyNumberFormat="0" applyBorder="0" applyAlignment="0" applyProtection="0"/>
    <xf numFmtId="0" fontId="109" fillId="5" borderId="0" applyNumberFormat="0" applyBorder="0" applyAlignment="0" applyProtection="0"/>
    <xf numFmtId="0" fontId="1" fillId="6" borderId="0" applyNumberFormat="0" applyBorder="0" applyAlignment="0" applyProtection="0"/>
    <xf numFmtId="0" fontId="109" fillId="7" borderId="0" applyNumberFormat="0" applyBorder="0" applyAlignment="0" applyProtection="0"/>
    <xf numFmtId="0" fontId="1" fillId="9" borderId="0" applyNumberFormat="0" applyBorder="0" applyAlignment="0" applyProtection="0"/>
    <xf numFmtId="0" fontId="109" fillId="8" borderId="0" applyNumberFormat="0" applyBorder="0" applyAlignment="0" applyProtection="0"/>
    <xf numFmtId="0" fontId="1" fillId="9" borderId="0" applyNumberFormat="0" applyBorder="0" applyAlignment="0" applyProtection="0"/>
    <xf numFmtId="0" fontId="109" fillId="10" borderId="0" applyNumberFormat="0" applyBorder="0" applyAlignment="0" applyProtection="0"/>
    <xf numFmtId="0" fontId="1" fillId="12" borderId="0" applyNumberFormat="0" applyBorder="0" applyAlignment="0" applyProtection="0"/>
    <xf numFmtId="0" fontId="109" fillId="11" borderId="0" applyNumberFormat="0" applyBorder="0" applyAlignment="0" applyProtection="0"/>
    <xf numFmtId="0" fontId="1" fillId="12" borderId="0" applyNumberFormat="0" applyBorder="0" applyAlignment="0" applyProtection="0"/>
    <xf numFmtId="0" fontId="109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09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09" fillId="18" borderId="0" applyNumberFormat="0" applyBorder="0" applyAlignment="0" applyProtection="0"/>
    <xf numFmtId="0" fontId="1" fillId="19" borderId="0" applyNumberFormat="0" applyBorder="0" applyAlignment="0" applyProtection="0"/>
    <xf numFmtId="0" fontId="109" fillId="20" borderId="0" applyNumberFormat="0" applyBorder="0" applyAlignment="0" applyProtection="0"/>
    <xf numFmtId="0" fontId="1" fillId="12" borderId="0" applyNumberFormat="0" applyBorder="0" applyAlignment="0" applyProtection="0"/>
    <xf numFmtId="0" fontId="109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09" fillId="7" borderId="0" applyNumberFormat="0" applyBorder="0" applyAlignment="0" applyProtection="0"/>
    <xf numFmtId="0" fontId="1" fillId="21" borderId="0" applyNumberFormat="0" applyBorder="0" applyAlignment="0" applyProtection="0"/>
    <xf numFmtId="0" fontId="62" fillId="22" borderId="0" applyNumberFormat="0" applyBorder="0" applyAlignment="0" applyProtection="0"/>
    <xf numFmtId="0" fontId="110" fillId="23" borderId="0" applyNumberFormat="0" applyBorder="0" applyAlignment="0" applyProtection="0"/>
    <xf numFmtId="0" fontId="62" fillId="17" borderId="0" applyNumberFormat="0" applyBorder="0" applyAlignment="0" applyProtection="0"/>
    <xf numFmtId="0" fontId="62" fillId="19" borderId="0" applyNumberFormat="0" applyBorder="0" applyAlignment="0" applyProtection="0"/>
    <xf numFmtId="0" fontId="110" fillId="18" borderId="0" applyNumberFormat="0" applyBorder="0" applyAlignment="0" applyProtection="0"/>
    <xf numFmtId="0" fontId="110" fillId="20" borderId="0" applyNumberFormat="0" applyBorder="0" applyAlignment="0" applyProtection="0"/>
    <xf numFmtId="0" fontId="62" fillId="25" borderId="0" applyNumberFormat="0" applyBorder="0" applyAlignment="0" applyProtection="0"/>
    <xf numFmtId="0" fontId="110" fillId="24" borderId="0" applyNumberFormat="0" applyBorder="0" applyAlignment="0" applyProtection="0"/>
    <xf numFmtId="0" fontId="110" fillId="16" borderId="0" applyNumberFormat="0" applyBorder="0" applyAlignment="0" applyProtection="0"/>
    <xf numFmtId="0" fontId="62" fillId="26" borderId="0" applyNumberFormat="0" applyBorder="0" applyAlignment="0" applyProtection="0"/>
    <xf numFmtId="0" fontId="62" fillId="28" borderId="0" applyNumberFormat="0" applyBorder="0" applyAlignment="0" applyProtection="0"/>
    <xf numFmtId="0" fontId="110" fillId="27" borderId="0" applyNumberFormat="0" applyBorder="0" applyAlignment="0" applyProtection="0"/>
    <xf numFmtId="0" fontId="110" fillId="7" borderId="0" applyNumberFormat="0" applyBorder="0" applyAlignment="0" applyProtection="0"/>
    <xf numFmtId="0" fontId="63" fillId="29" borderId="1" applyNumberFormat="0" applyAlignment="0" applyProtection="0"/>
    <xf numFmtId="0" fontId="111" fillId="4" borderId="2" applyNumberFormat="0" applyAlignment="0" applyProtection="0"/>
    <xf numFmtId="0" fontId="64" fillId="0" borderId="3" applyNumberFormat="0" applyFill="0" applyAlignment="0" applyProtection="0"/>
    <xf numFmtId="0" fontId="65" fillId="30" borderId="4" applyNumberFormat="0" applyAlignment="0" applyProtection="0"/>
    <xf numFmtId="0" fontId="62" fillId="31" borderId="0" applyNumberFormat="0" applyBorder="0" applyAlignment="0" applyProtection="0"/>
    <xf numFmtId="0" fontId="110" fillId="23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110" fillId="36" borderId="0" applyNumberFormat="0" applyBorder="0" applyAlignment="0" applyProtection="0"/>
    <xf numFmtId="0" fontId="62" fillId="26" borderId="0" applyNumberFormat="0" applyBorder="0" applyAlignment="0" applyProtection="0"/>
    <xf numFmtId="0" fontId="62" fillId="37" borderId="0" applyNumberFormat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78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6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6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7" fontId="2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65" fontId="2" fillId="0" borderId="0" applyFont="0" applyFill="0" applyBorder="0" applyAlignment="0" applyProtection="0"/>
    <xf numFmtId="177" fontId="1" fillId="0" borderId="0" applyFill="0" applyBorder="0" applyAlignment="0" applyProtection="0"/>
    <xf numFmtId="178" fontId="79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78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0" fontId="2" fillId="0" borderId="0" applyFill="0" applyBorder="0" applyAlignment="0" applyProtection="0"/>
    <xf numFmtId="180" fontId="2" fillId="0" borderId="0" applyFill="0" applyBorder="0" applyAlignment="0" applyProtection="0"/>
    <xf numFmtId="179" fontId="2" fillId="0" borderId="0" applyFont="0" applyFill="0" applyBorder="0" applyAlignment="0" applyProtection="0"/>
    <xf numFmtId="177" fontId="2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7" fontId="1" fillId="0" borderId="0" applyFill="0" applyBorder="0" applyAlignment="0" applyProtection="0"/>
    <xf numFmtId="177" fontId="2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65" fontId="2" fillId="0" borderId="0" applyFont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179" fontId="2" fillId="0" borderId="0" applyFont="0" applyFill="0" applyBorder="0" applyAlignment="0" applyProtection="0"/>
    <xf numFmtId="177" fontId="1" fillId="0" borderId="0" applyFill="0" applyBorder="0" applyAlignment="0" applyProtection="0"/>
    <xf numFmtId="177" fontId="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14" borderId="1" applyNumberFormat="0" applyAlignment="0" applyProtection="0"/>
    <xf numFmtId="0" fontId="112" fillId="72" borderId="2" applyNumberFormat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/>
    <xf numFmtId="174" fontId="1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78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/>
    <xf numFmtId="174" fontId="1" fillId="0" borderId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181" fontId="1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78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78" fillId="0" borderId="0" applyFill="0" applyBorder="0" applyAlignment="0" applyProtection="0"/>
    <xf numFmtId="174" fontId="78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1" fontId="2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81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78" fillId="0" borderId="0" applyFill="0" applyBorder="0" applyAlignment="0" applyProtection="0"/>
    <xf numFmtId="174" fontId="78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/>
    <xf numFmtId="174" fontId="1" fillId="0" borderId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/>
    <xf numFmtId="174" fontId="1" fillId="0" borderId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78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1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4" fontId="1" fillId="0" borderId="0" applyFill="0" applyBorder="0" applyAlignment="0" applyProtection="0"/>
    <xf numFmtId="174" fontId="2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174" fontId="1" fillId="0" borderId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34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6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6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78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78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78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6" fontId="2" fillId="0" borderId="0" applyFill="0" applyBorder="0" applyAlignment="0" applyProtection="0"/>
    <xf numFmtId="43" fontId="81" fillId="0" borderId="0" applyFont="0" applyFill="0" applyBorder="0" applyAlignment="0" applyProtection="0"/>
    <xf numFmtId="175" fontId="2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78" fillId="0" borderId="0" applyFill="0" applyBorder="0" applyAlignment="0" applyProtection="0"/>
    <xf numFmtId="175" fontId="78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5" fontId="1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175" fontId="1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175" fontId="78" fillId="0" borderId="0" applyFill="0" applyBorder="0" applyAlignment="0" applyProtection="0"/>
    <xf numFmtId="175" fontId="2" fillId="0" borderId="0" applyFill="0" applyBorder="0" applyAlignment="0" applyProtection="0"/>
    <xf numFmtId="175" fontId="1" fillId="0" borderId="0"/>
    <xf numFmtId="175" fontId="1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17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78" fillId="0" borderId="0" applyFill="0" applyBorder="0" applyAlignment="0" applyProtection="0"/>
    <xf numFmtId="175" fontId="78" fillId="0" borderId="0" applyFill="0" applyBorder="0" applyAlignment="0" applyProtection="0"/>
    <xf numFmtId="175" fontId="1" fillId="0" borderId="0"/>
    <xf numFmtId="175" fontId="1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175" fontId="1" fillId="0" borderId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17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175" fontId="1" fillId="0" borderId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5" fontId="2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67" fillId="38" borderId="0" applyNumberFormat="0" applyBorder="0" applyAlignment="0" applyProtection="0"/>
    <xf numFmtId="0" fontId="2" fillId="0" borderId="0"/>
    <xf numFmtId="0" fontId="79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2" fillId="0" borderId="0"/>
    <xf numFmtId="0" fontId="79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113" fillId="0" borderId="0"/>
    <xf numFmtId="0" fontId="79" fillId="0" borderId="0"/>
    <xf numFmtId="0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2" fillId="39" borderId="5" applyNumberForma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1" fillId="73" borderId="109" applyNumberFormat="0" applyFont="0" applyAlignment="0" applyProtection="0"/>
    <xf numFmtId="0" fontId="68" fillId="29" borderId="6" applyNumberFormat="0" applyAlignment="0" applyProtection="0"/>
    <xf numFmtId="0" fontId="114" fillId="4" borderId="110" applyNumberFormat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78" fillId="0" borderId="0" applyFill="0" applyBorder="0" applyAlignment="0" applyProtection="0"/>
    <xf numFmtId="9" fontId="78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2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1" fillId="29" borderId="7"/>
    <xf numFmtId="0" fontId="80" fillId="29" borderId="7"/>
    <xf numFmtId="0" fontId="1" fillId="29" borderId="7"/>
    <xf numFmtId="0" fontId="1" fillId="29" borderId="7"/>
    <xf numFmtId="0" fontId="1" fillId="29" borderId="7"/>
    <xf numFmtId="0" fontId="1" fillId="40" borderId="7"/>
    <xf numFmtId="0" fontId="80" fillId="40" borderId="7"/>
    <xf numFmtId="0" fontId="1" fillId="40" borderId="7"/>
    <xf numFmtId="0" fontId="1" fillId="40" borderId="7"/>
    <xf numFmtId="0" fontId="1" fillId="40" borderId="7"/>
    <xf numFmtId="49" fontId="53" fillId="15" borderId="8">
      <alignment horizontal="center"/>
    </xf>
    <xf numFmtId="49" fontId="84" fillId="15" borderId="8">
      <alignment horizontal="center"/>
    </xf>
    <xf numFmtId="49" fontId="2" fillId="15" borderId="8">
      <alignment horizontal="center"/>
    </xf>
    <xf numFmtId="49" fontId="79" fillId="15" borderId="8">
      <alignment horizontal="center"/>
    </xf>
    <xf numFmtId="49" fontId="3" fillId="0" borderId="0"/>
    <xf numFmtId="49" fontId="85" fillId="0" borderId="0"/>
    <xf numFmtId="0" fontId="1" fillId="17" borderId="7"/>
    <xf numFmtId="0" fontId="80" fillId="17" borderId="7"/>
    <xf numFmtId="0" fontId="1" fillId="17" borderId="7"/>
    <xf numFmtId="0" fontId="1" fillId="17" borderId="7"/>
    <xf numFmtId="0" fontId="1" fillId="17" borderId="7"/>
    <xf numFmtId="0" fontId="1" fillId="29" borderId="7"/>
    <xf numFmtId="0" fontId="80" fillId="29" borderId="7"/>
    <xf numFmtId="0" fontId="1" fillId="29" borderId="7"/>
    <xf numFmtId="0" fontId="1" fillId="29" borderId="7"/>
    <xf numFmtId="0" fontId="1" fillId="29" borderId="7"/>
    <xf numFmtId="0" fontId="1" fillId="12" borderId="7"/>
    <xf numFmtId="0" fontId="80" fillId="12" borderId="7"/>
    <xf numFmtId="0" fontId="1" fillId="12" borderId="7"/>
    <xf numFmtId="0" fontId="1" fillId="12" borderId="7"/>
    <xf numFmtId="0" fontId="1" fillId="12" borderId="7"/>
    <xf numFmtId="0" fontId="1" fillId="29" borderId="7"/>
    <xf numFmtId="0" fontId="80" fillId="29" borderId="7"/>
    <xf numFmtId="0" fontId="1" fillId="29" borderId="7"/>
    <xf numFmtId="0" fontId="1" fillId="29" borderId="7"/>
    <xf numFmtId="0" fontId="1" fillId="29" borderId="7"/>
    <xf numFmtId="0" fontId="1" fillId="40" borderId="7"/>
    <xf numFmtId="0" fontId="80" fillId="40" borderId="7"/>
    <xf numFmtId="0" fontId="1" fillId="40" borderId="7"/>
    <xf numFmtId="0" fontId="1" fillId="40" borderId="7"/>
    <xf numFmtId="0" fontId="1" fillId="40" borderId="7"/>
    <xf numFmtId="49" fontId="53" fillId="41" borderId="8">
      <alignment vertical="center"/>
    </xf>
    <xf numFmtId="49" fontId="53" fillId="42" borderId="8">
      <alignment vertical="center"/>
    </xf>
    <xf numFmtId="49" fontId="84" fillId="15" borderId="8">
      <alignment vertical="center"/>
    </xf>
    <xf numFmtId="49" fontId="53" fillId="41" borderId="8">
      <alignment vertical="center"/>
    </xf>
    <xf numFmtId="49" fontId="53" fillId="43" borderId="8">
      <alignment vertical="center"/>
    </xf>
    <xf numFmtId="49" fontId="53" fillId="43" borderId="8">
      <alignment vertical="center"/>
    </xf>
    <xf numFmtId="49" fontId="53" fillId="42" borderId="8">
      <alignment vertical="center"/>
    </xf>
    <xf numFmtId="49" fontId="53" fillId="15" borderId="8">
      <alignment vertical="center"/>
    </xf>
    <xf numFmtId="49" fontId="53" fillId="15" borderId="8">
      <alignment vertical="center"/>
    </xf>
    <xf numFmtId="49" fontId="53" fillId="41" borderId="8">
      <alignment vertical="center"/>
    </xf>
    <xf numFmtId="49" fontId="53" fillId="42" borderId="8">
      <alignment vertical="center"/>
    </xf>
    <xf numFmtId="49" fontId="53" fillId="42" borderId="8">
      <alignment vertical="center"/>
    </xf>
    <xf numFmtId="49" fontId="53" fillId="41" borderId="8">
      <alignment vertical="center"/>
    </xf>
    <xf numFmtId="49" fontId="2" fillId="44" borderId="8">
      <alignment vertical="center"/>
    </xf>
    <xf numFmtId="49" fontId="2" fillId="40" borderId="8">
      <alignment vertical="center"/>
    </xf>
    <xf numFmtId="49" fontId="79" fillId="15" borderId="8">
      <alignment vertical="center"/>
    </xf>
    <xf numFmtId="49" fontId="2" fillId="44" borderId="8">
      <alignment vertical="center"/>
    </xf>
    <xf numFmtId="49" fontId="2" fillId="40" borderId="8">
      <alignment vertical="center"/>
    </xf>
    <xf numFmtId="49" fontId="2" fillId="15" borderId="8">
      <alignment vertical="center"/>
    </xf>
    <xf numFmtId="49" fontId="2" fillId="15" borderId="8">
      <alignment vertical="center"/>
    </xf>
    <xf numFmtId="49" fontId="2" fillId="40" borderId="8">
      <alignment vertical="center"/>
    </xf>
    <xf numFmtId="49" fontId="2" fillId="40" borderId="8">
      <alignment vertical="center"/>
    </xf>
    <xf numFmtId="49" fontId="2" fillId="40" borderId="8">
      <alignment vertical="center"/>
    </xf>
    <xf numFmtId="49" fontId="2" fillId="44" borderId="8">
      <alignment vertical="center"/>
    </xf>
    <xf numFmtId="49" fontId="2" fillId="44" borderId="8">
      <alignment vertical="center"/>
    </xf>
    <xf numFmtId="49" fontId="2" fillId="0" borderId="0">
      <alignment horizontal="right"/>
    </xf>
    <xf numFmtId="49" fontId="79" fillId="0" borderId="0">
      <alignment horizontal="right"/>
    </xf>
    <xf numFmtId="0" fontId="1" fillId="9" borderId="7"/>
    <xf numFmtId="0" fontId="80" fillId="9" borderId="7"/>
    <xf numFmtId="0" fontId="1" fillId="9" borderId="7"/>
    <xf numFmtId="0" fontId="1" fillId="9" borderId="7"/>
    <xf numFmtId="0" fontId="1" fillId="9" borderId="7"/>
    <xf numFmtId="0" fontId="1" fillId="38" borderId="7"/>
    <xf numFmtId="0" fontId="80" fillId="38" borderId="7"/>
    <xf numFmtId="0" fontId="1" fillId="38" borderId="7"/>
    <xf numFmtId="0" fontId="1" fillId="38" borderId="7"/>
    <xf numFmtId="0" fontId="1" fillId="38" borderId="7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2" fillId="0" borderId="9" applyNumberFormat="0" applyFill="0" applyAlignment="0" applyProtection="0"/>
    <xf numFmtId="0" fontId="87" fillId="0" borderId="10" applyNumberFormat="0" applyFill="0" applyAlignment="0" applyProtection="0"/>
    <xf numFmtId="0" fontId="73" fillId="0" borderId="11" applyNumberFormat="0" applyFill="0" applyAlignment="0" applyProtection="0"/>
    <xf numFmtId="0" fontId="116" fillId="0" borderId="111" applyNumberFormat="0" applyFill="0" applyAlignment="0" applyProtection="0"/>
    <xf numFmtId="0" fontId="74" fillId="0" borderId="12" applyNumberFormat="0" applyFill="0" applyAlignment="0" applyProtection="0"/>
    <xf numFmtId="0" fontId="88" fillId="0" borderId="13" applyNumberFormat="0" applyFill="0" applyAlignment="0" applyProtection="0"/>
    <xf numFmtId="0" fontId="7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5" fillId="0" borderId="14" applyNumberFormat="0" applyFill="0" applyAlignment="0" applyProtection="0"/>
    <xf numFmtId="0" fontId="117" fillId="0" borderId="15" applyNumberFormat="0" applyFill="0" applyAlignment="0" applyProtection="0"/>
    <xf numFmtId="0" fontId="76" fillId="6" borderId="0" applyNumberFormat="0" applyBorder="0" applyAlignment="0" applyProtection="0"/>
    <xf numFmtId="0" fontId="78" fillId="0" borderId="0" applyNumberFormat="0" applyFill="0" applyBorder="0" applyAlignment="0" applyProtection="0"/>
    <xf numFmtId="0" fontId="77" fillId="9" borderId="0" applyNumberFormat="0" applyBorder="0" applyAlignment="0" applyProtection="0"/>
    <xf numFmtId="182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86">
    <xf numFmtId="0" fontId="0" fillId="0" borderId="0" xfId="0"/>
    <xf numFmtId="0" fontId="2" fillId="0" borderId="0" xfId="1965"/>
    <xf numFmtId="0" fontId="2" fillId="0" borderId="0" xfId="1965" quotePrefix="1" applyNumberFormat="1"/>
    <xf numFmtId="0" fontId="2" fillId="0" borderId="0" xfId="1965" applyNumberFormat="1"/>
    <xf numFmtId="0" fontId="2" fillId="45" borderId="16" xfId="1965" applyFill="1" applyBorder="1" applyProtection="1">
      <protection hidden="1"/>
    </xf>
    <xf numFmtId="0" fontId="2" fillId="45" borderId="17" xfId="1965" applyFill="1" applyBorder="1" applyProtection="1">
      <protection hidden="1"/>
    </xf>
    <xf numFmtId="0" fontId="2" fillId="45" borderId="18" xfId="1965" applyFill="1" applyBorder="1" applyProtection="1">
      <protection hidden="1"/>
    </xf>
    <xf numFmtId="0" fontId="2" fillId="46" borderId="0" xfId="1965" applyFill="1" applyProtection="1"/>
    <xf numFmtId="0" fontId="2" fillId="45" borderId="19" xfId="1965" applyFill="1" applyBorder="1" applyProtection="1">
      <protection hidden="1"/>
    </xf>
    <xf numFmtId="0" fontId="7" fillId="47" borderId="20" xfId="1965" applyFont="1" applyFill="1" applyBorder="1" applyProtection="1">
      <protection hidden="1"/>
    </xf>
    <xf numFmtId="0" fontId="2" fillId="47" borderId="21" xfId="1965" applyFill="1" applyBorder="1" applyProtection="1">
      <protection hidden="1"/>
    </xf>
    <xf numFmtId="0" fontId="2" fillId="47" borderId="22" xfId="1965" applyFill="1" applyBorder="1" applyProtection="1">
      <protection hidden="1"/>
    </xf>
    <xf numFmtId="0" fontId="7" fillId="47" borderId="23" xfId="1965" applyFont="1" applyFill="1" applyBorder="1" applyAlignment="1" applyProtection="1">
      <alignment horizontal="left"/>
      <protection hidden="1"/>
    </xf>
    <xf numFmtId="0" fontId="2" fillId="45" borderId="0" xfId="1965" applyFill="1" applyBorder="1" applyProtection="1">
      <protection hidden="1"/>
    </xf>
    <xf numFmtId="0" fontId="2" fillId="45" borderId="24" xfId="1965" applyFill="1" applyBorder="1" applyProtection="1">
      <protection hidden="1"/>
    </xf>
    <xf numFmtId="0" fontId="2" fillId="45" borderId="0" xfId="1965" quotePrefix="1" applyFill="1" applyBorder="1" applyProtection="1">
      <protection hidden="1"/>
    </xf>
    <xf numFmtId="166" fontId="7" fillId="48" borderId="23" xfId="1965" applyNumberFormat="1" applyFont="1" applyFill="1" applyBorder="1" applyAlignment="1" applyProtection="1">
      <alignment horizontal="left"/>
      <protection locked="0" hidden="1"/>
    </xf>
    <xf numFmtId="166" fontId="7" fillId="48" borderId="23" xfId="1965" applyNumberFormat="1" applyFont="1" applyFill="1" applyBorder="1" applyAlignment="1" applyProtection="1">
      <alignment horizontal="left"/>
      <protection locked="0"/>
    </xf>
    <xf numFmtId="0" fontId="7" fillId="45" borderId="0" xfId="1965" applyFont="1" applyFill="1" applyBorder="1" applyProtection="1">
      <protection hidden="1"/>
    </xf>
    <xf numFmtId="0" fontId="2" fillId="45" borderId="25" xfId="1965" applyFill="1" applyBorder="1" applyProtection="1"/>
    <xf numFmtId="0" fontId="2" fillId="45" borderId="26" xfId="1965" applyFill="1" applyBorder="1" applyProtection="1"/>
    <xf numFmtId="0" fontId="8" fillId="45" borderId="27" xfId="1965" applyFont="1" applyFill="1" applyBorder="1" applyAlignment="1" applyProtection="1">
      <alignment horizontal="right"/>
    </xf>
    <xf numFmtId="0" fontId="2" fillId="45" borderId="0" xfId="1965" applyFill="1" applyProtection="1"/>
    <xf numFmtId="164" fontId="14" fillId="0" borderId="23" xfId="2127" applyNumberFormat="1" applyFont="1" applyFill="1" applyBorder="1" applyAlignment="1" applyProtection="1">
      <alignment horizontal="left" wrapText="1"/>
    </xf>
    <xf numFmtId="0" fontId="17" fillId="48" borderId="28" xfId="2005" applyFont="1" applyFill="1" applyBorder="1" applyAlignment="1" applyProtection="1">
      <alignment horizontal="center" textRotation="90"/>
    </xf>
    <xf numFmtId="0" fontId="18" fillId="46" borderId="28" xfId="2005" applyFont="1" applyFill="1" applyBorder="1" applyAlignment="1" applyProtection="1">
      <alignment horizontal="center" textRotation="90" wrapText="1"/>
    </xf>
    <xf numFmtId="0" fontId="19" fillId="46" borderId="28" xfId="2005" applyFont="1" applyFill="1" applyBorder="1" applyAlignment="1">
      <alignment horizontal="center" textRotation="90" wrapText="1"/>
    </xf>
    <xf numFmtId="0" fontId="11" fillId="48" borderId="29" xfId="2005" quotePrefix="1" applyFont="1" applyFill="1" applyBorder="1" applyAlignment="1" applyProtection="1">
      <alignment horizontal="right"/>
    </xf>
    <xf numFmtId="0" fontId="4" fillId="48" borderId="29" xfId="2005" applyFill="1" applyBorder="1" applyAlignment="1" applyProtection="1"/>
    <xf numFmtId="0" fontId="7" fillId="48" borderId="21" xfId="2005" applyNumberFormat="1" applyFont="1" applyFill="1" applyBorder="1" applyAlignment="1" applyProtection="1">
      <alignment horizontal="center"/>
    </xf>
    <xf numFmtId="0" fontId="20" fillId="48" borderId="22" xfId="2005" applyFont="1" applyFill="1" applyBorder="1" applyAlignment="1" applyProtection="1">
      <alignment horizontal="center"/>
    </xf>
    <xf numFmtId="0" fontId="20" fillId="46" borderId="23" xfId="2005" applyFont="1" applyFill="1" applyBorder="1" applyAlignment="1">
      <alignment horizontal="center"/>
    </xf>
    <xf numFmtId="164" fontId="7" fillId="49" borderId="21" xfId="2005" applyNumberFormat="1" applyFont="1" applyFill="1" applyBorder="1" applyAlignment="1" applyProtection="1">
      <alignment horizontal="left" vertical="center"/>
    </xf>
    <xf numFmtId="0" fontId="4" fillId="49" borderId="21" xfId="2005" applyFill="1" applyBorder="1" applyProtection="1"/>
    <xf numFmtId="0" fontId="4" fillId="49" borderId="21" xfId="2005" applyFill="1" applyBorder="1"/>
    <xf numFmtId="164" fontId="4" fillId="46" borderId="22" xfId="2005" applyNumberFormat="1" applyFont="1" applyFill="1" applyBorder="1" applyAlignment="1" applyProtection="1">
      <alignment horizontal="justify" vertical="top"/>
    </xf>
    <xf numFmtId="164" fontId="21" fillId="46" borderId="23" xfId="2005" applyNumberFormat="1" applyFont="1" applyFill="1" applyBorder="1" applyAlignment="1" applyProtection="1">
      <alignment horizontal="justify" vertical="top"/>
    </xf>
    <xf numFmtId="3" fontId="4" fillId="45" borderId="23" xfId="202" applyNumberFormat="1" applyFill="1" applyBorder="1" applyProtection="1"/>
    <xf numFmtId="3" fontId="4" fillId="50" borderId="23" xfId="202" applyNumberFormat="1" applyFill="1" applyBorder="1" applyProtection="1">
      <protection locked="0"/>
    </xf>
    <xf numFmtId="164" fontId="4" fillId="46" borderId="30" xfId="2005" applyNumberFormat="1" applyFont="1" applyFill="1" applyBorder="1" applyAlignment="1" applyProtection="1">
      <alignment horizontal="justify" vertical="top"/>
    </xf>
    <xf numFmtId="164" fontId="21" fillId="46" borderId="31" xfId="2005" applyNumberFormat="1" applyFont="1" applyFill="1" applyBorder="1" applyAlignment="1" applyProtection="1">
      <alignment horizontal="justify" vertical="top"/>
    </xf>
    <xf numFmtId="3" fontId="4" fillId="50" borderId="31" xfId="202" applyNumberFormat="1" applyFill="1" applyBorder="1" applyProtection="1">
      <protection locked="0"/>
    </xf>
    <xf numFmtId="41" fontId="7" fillId="48" borderId="32" xfId="2005" applyNumberFormat="1" applyFont="1" applyFill="1" applyBorder="1"/>
    <xf numFmtId="0" fontId="26" fillId="0" borderId="0" xfId="1966" applyFont="1" applyProtection="1"/>
    <xf numFmtId="0" fontId="27" fillId="0" borderId="23" xfId="1966" applyFont="1" applyBorder="1" applyAlignment="1" applyProtection="1">
      <alignment horizontal="center"/>
      <protection hidden="1"/>
    </xf>
    <xf numFmtId="0" fontId="28" fillId="0" borderId="0" xfId="1966" applyFont="1" applyProtection="1"/>
    <xf numFmtId="0" fontId="26" fillId="0" borderId="33" xfId="1966" applyFont="1" applyBorder="1" applyAlignment="1" applyProtection="1">
      <alignment wrapText="1"/>
    </xf>
    <xf numFmtId="167" fontId="26" fillId="0" borderId="33" xfId="776" applyNumberFormat="1" applyFont="1" applyBorder="1" applyProtection="1"/>
    <xf numFmtId="0" fontId="26" fillId="0" borderId="33" xfId="1966" applyFont="1" applyBorder="1" applyProtection="1"/>
    <xf numFmtId="0" fontId="26" fillId="0" borderId="29" xfId="1966" applyFont="1" applyBorder="1" applyAlignment="1" applyProtection="1">
      <alignment wrapText="1"/>
    </xf>
    <xf numFmtId="0" fontId="26" fillId="0" borderId="29" xfId="1966" applyFont="1" applyBorder="1" applyProtection="1"/>
    <xf numFmtId="0" fontId="26" fillId="0" borderId="0" xfId="1966" applyFont="1" applyAlignment="1" applyProtection="1">
      <alignment wrapText="1"/>
    </xf>
    <xf numFmtId="10" fontId="30" fillId="0" borderId="0" xfId="1966" applyNumberFormat="1" applyFont="1" applyProtection="1"/>
    <xf numFmtId="41" fontId="26" fillId="0" borderId="33" xfId="1966" applyNumberFormat="1" applyFont="1" applyBorder="1" applyProtection="1"/>
    <xf numFmtId="41" fontId="26" fillId="0" borderId="29" xfId="1966" applyNumberFormat="1" applyFont="1" applyFill="1" applyBorder="1" applyProtection="1">
      <protection hidden="1"/>
    </xf>
    <xf numFmtId="10" fontId="29" fillId="0" borderId="0" xfId="1966" applyNumberFormat="1" applyFont="1" applyProtection="1"/>
    <xf numFmtId="0" fontId="26" fillId="0" borderId="34" xfId="1966" applyFont="1" applyBorder="1" applyAlignment="1" applyProtection="1">
      <alignment wrapText="1"/>
    </xf>
    <xf numFmtId="41" fontId="26" fillId="0" borderId="34" xfId="1966" applyNumberFormat="1" applyFont="1" applyBorder="1" applyProtection="1"/>
    <xf numFmtId="0" fontId="26" fillId="0" borderId="34" xfId="1966" applyFont="1" applyBorder="1" applyProtection="1"/>
    <xf numFmtId="0" fontId="26" fillId="0" borderId="35" xfId="1966" applyFont="1" applyBorder="1" applyAlignment="1" applyProtection="1">
      <alignment wrapText="1"/>
    </xf>
    <xf numFmtId="0" fontId="26" fillId="0" borderId="35" xfId="1966" applyFont="1" applyBorder="1" applyProtection="1"/>
    <xf numFmtId="0" fontId="26" fillId="0" borderId="29" xfId="1966" applyFont="1" applyFill="1" applyBorder="1" applyProtection="1"/>
    <xf numFmtId="0" fontId="40" fillId="0" borderId="36" xfId="1959" applyFont="1" applyFill="1" applyBorder="1" applyAlignment="1" applyProtection="1">
      <alignment horizontal="center" vertical="center"/>
    </xf>
    <xf numFmtId="0" fontId="40" fillId="0" borderId="37" xfId="1959" applyFont="1" applyFill="1" applyBorder="1" applyAlignment="1" applyProtection="1">
      <alignment horizontal="center" vertical="center"/>
    </xf>
    <xf numFmtId="0" fontId="41" fillId="0" borderId="38" xfId="1959" applyFont="1" applyFill="1" applyBorder="1" applyAlignment="1" applyProtection="1">
      <alignment horizontal="center" vertical="center"/>
    </xf>
    <xf numFmtId="0" fontId="40" fillId="0" borderId="39" xfId="1959" applyFont="1" applyFill="1" applyBorder="1" applyAlignment="1" applyProtection="1">
      <alignment horizontal="center" vertical="center"/>
    </xf>
    <xf numFmtId="0" fontId="37" fillId="0" borderId="39" xfId="1959" applyFont="1" applyFill="1" applyBorder="1" applyAlignment="1" applyProtection="1">
      <alignment horizontal="left" vertical="center" wrapText="1"/>
    </xf>
    <xf numFmtId="0" fontId="41" fillId="0" borderId="40" xfId="1959" applyFont="1" applyFill="1" applyBorder="1" applyAlignment="1" applyProtection="1">
      <alignment horizontal="center" vertical="center"/>
    </xf>
    <xf numFmtId="0" fontId="43" fillId="0" borderId="41" xfId="1959" applyFont="1" applyFill="1" applyBorder="1" applyAlignment="1" applyProtection="1">
      <alignment horizontal="center" vertical="center"/>
    </xf>
    <xf numFmtId="0" fontId="40" fillId="0" borderId="42" xfId="1959" applyFont="1" applyFill="1" applyBorder="1" applyAlignment="1" applyProtection="1">
      <alignment horizontal="center" vertical="center"/>
    </xf>
    <xf numFmtId="0" fontId="40" fillId="0" borderId="42" xfId="1959" applyFont="1" applyFill="1" applyBorder="1" applyAlignment="1" applyProtection="1">
      <alignment horizontal="left" vertical="center" wrapText="1"/>
    </xf>
    <xf numFmtId="0" fontId="43" fillId="0" borderId="43" xfId="1959" applyFont="1" applyFill="1" applyBorder="1" applyAlignment="1" applyProtection="1">
      <alignment horizontal="center" vertical="center"/>
    </xf>
    <xf numFmtId="0" fontId="44" fillId="0" borderId="41" xfId="1959" applyFont="1" applyFill="1" applyBorder="1" applyAlignment="1" applyProtection="1">
      <alignment horizontal="center" vertical="center"/>
    </xf>
    <xf numFmtId="0" fontId="45" fillId="0" borderId="42" xfId="1959" applyFont="1" applyFill="1" applyBorder="1" applyAlignment="1" applyProtection="1">
      <alignment horizontal="left" vertical="center" wrapText="1" indent="1"/>
    </xf>
    <xf numFmtId="0" fontId="43" fillId="0" borderId="42" xfId="1959" applyFont="1" applyFill="1" applyBorder="1" applyAlignment="1" applyProtection="1">
      <alignment horizontal="center" vertical="center"/>
    </xf>
    <xf numFmtId="0" fontId="44" fillId="0" borderId="42" xfId="1959" applyFont="1" applyFill="1" applyBorder="1" applyAlignment="1" applyProtection="1">
      <alignment horizontal="left" vertical="center" wrapText="1" indent="1"/>
    </xf>
    <xf numFmtId="0" fontId="43" fillId="0" borderId="42" xfId="1959" applyFont="1" applyFill="1" applyBorder="1" applyAlignment="1" applyProtection="1">
      <alignment horizontal="left" vertical="center" wrapText="1" indent="1"/>
    </xf>
    <xf numFmtId="0" fontId="43" fillId="0" borderId="41" xfId="1959" applyFont="1" applyFill="1" applyBorder="1" applyAlignment="1">
      <alignment horizontal="center" vertical="center"/>
    </xf>
    <xf numFmtId="0" fontId="46" fillId="0" borderId="41" xfId="1959" applyFont="1" applyFill="1" applyBorder="1" applyAlignment="1" applyProtection="1">
      <alignment horizontal="center" vertical="center"/>
    </xf>
    <xf numFmtId="0" fontId="40" fillId="0" borderId="41" xfId="1959" applyFont="1" applyFill="1" applyBorder="1" applyAlignment="1" applyProtection="1">
      <alignment horizontal="center" vertical="center"/>
    </xf>
    <xf numFmtId="0" fontId="40" fillId="0" borderId="42" xfId="1959" applyFont="1" applyFill="1" applyBorder="1" applyAlignment="1" applyProtection="1">
      <alignment horizontal="left" vertical="center" wrapText="1" indent="1"/>
    </xf>
    <xf numFmtId="0" fontId="43" fillId="0" borderId="41" xfId="1959" quotePrefix="1" applyFont="1" applyFill="1" applyBorder="1" applyAlignment="1" applyProtection="1">
      <alignment horizontal="center" vertical="center"/>
    </xf>
    <xf numFmtId="0" fontId="47" fillId="0" borderId="42" xfId="1959" applyFont="1" applyFill="1" applyBorder="1" applyAlignment="1" applyProtection="1">
      <alignment horizontal="center" vertical="center"/>
    </xf>
    <xf numFmtId="0" fontId="48" fillId="0" borderId="42" xfId="1959" applyFont="1" applyFill="1" applyBorder="1" applyAlignment="1" applyProtection="1">
      <alignment horizontal="left" vertical="center" wrapText="1" indent="1"/>
    </xf>
    <xf numFmtId="0" fontId="48" fillId="0" borderId="42" xfId="1959" applyFont="1" applyFill="1" applyBorder="1" applyAlignment="1" applyProtection="1">
      <alignment horizontal="left" vertical="center" wrapText="1"/>
    </xf>
    <xf numFmtId="0" fontId="43" fillId="0" borderId="44" xfId="1959" applyFont="1" applyFill="1" applyBorder="1" applyAlignment="1" applyProtection="1">
      <alignment horizontal="center" vertical="center"/>
    </xf>
    <xf numFmtId="0" fontId="40" fillId="0" borderId="45" xfId="1959" applyFont="1" applyFill="1" applyBorder="1" applyAlignment="1" applyProtection="1">
      <alignment horizontal="center" vertical="center"/>
    </xf>
    <xf numFmtId="0" fontId="40" fillId="0" borderId="45" xfId="1959" applyFont="1" applyFill="1" applyBorder="1" applyAlignment="1" applyProtection="1">
      <alignment horizontal="left" vertical="center" wrapText="1"/>
    </xf>
    <xf numFmtId="3" fontId="33" fillId="50" borderId="23" xfId="407" applyNumberFormat="1" applyFill="1" applyBorder="1" applyProtection="1">
      <protection locked="0"/>
    </xf>
    <xf numFmtId="164" fontId="7" fillId="46" borderId="0" xfId="2016" applyNumberFormat="1" applyFont="1" applyFill="1" applyAlignment="1" applyProtection="1"/>
    <xf numFmtId="164" fontId="9" fillId="46" borderId="0" xfId="2016" applyNumberFormat="1" applyFont="1" applyFill="1" applyAlignment="1" applyProtection="1">
      <alignment horizontal="center"/>
    </xf>
    <xf numFmtId="164" fontId="2" fillId="46" borderId="0" xfId="2016" applyNumberFormat="1" applyFill="1" applyAlignment="1" applyProtection="1"/>
    <xf numFmtId="164" fontId="2" fillId="46" borderId="0" xfId="2016" applyNumberFormat="1" applyFont="1" applyFill="1" applyAlignment="1" applyProtection="1"/>
    <xf numFmtId="164" fontId="11" fillId="46" borderId="24" xfId="2016" applyNumberFormat="1" applyFont="1" applyFill="1" applyBorder="1" applyAlignment="1" applyProtection="1"/>
    <xf numFmtId="164" fontId="3" fillId="51" borderId="36" xfId="2016" applyNumberFormat="1" applyFont="1" applyFill="1" applyBorder="1" applyAlignment="1" applyProtection="1">
      <alignment horizontal="center" wrapText="1"/>
    </xf>
    <xf numFmtId="164" fontId="2" fillId="45" borderId="46" xfId="2016" applyNumberFormat="1" applyFill="1" applyBorder="1" applyAlignment="1" applyProtection="1"/>
    <xf numFmtId="164" fontId="7" fillId="45" borderId="46" xfId="2016" applyNumberFormat="1" applyFont="1" applyFill="1" applyBorder="1" applyAlignment="1" applyProtection="1">
      <alignment horizontal="left" vertical="center"/>
    </xf>
    <xf numFmtId="164" fontId="10" fillId="45" borderId="46" xfId="2016" applyNumberFormat="1" applyFont="1" applyFill="1" applyBorder="1" applyAlignment="1" applyProtection="1"/>
    <xf numFmtId="164" fontId="7" fillId="45" borderId="46" xfId="213" applyNumberFormat="1" applyFont="1" applyFill="1" applyBorder="1" applyAlignment="1" applyProtection="1"/>
    <xf numFmtId="164" fontId="12" fillId="45" borderId="46" xfId="213" applyNumberFormat="1" applyFont="1" applyFill="1" applyBorder="1" applyAlignment="1" applyProtection="1"/>
    <xf numFmtId="164" fontId="13" fillId="46" borderId="0" xfId="2016" applyNumberFormat="1" applyFont="1" applyFill="1" applyAlignment="1" applyProtection="1"/>
    <xf numFmtId="164" fontId="3" fillId="46" borderId="16" xfId="2016" applyNumberFormat="1" applyFont="1" applyFill="1" applyBorder="1" applyAlignment="1" applyProtection="1">
      <alignment horizontal="center" wrapText="1"/>
    </xf>
    <xf numFmtId="164" fontId="3" fillId="46" borderId="47" xfId="2016" applyNumberFormat="1" applyFont="1" applyFill="1" applyBorder="1" applyAlignment="1" applyProtection="1">
      <alignment horizontal="center" wrapText="1"/>
    </xf>
    <xf numFmtId="164" fontId="2" fillId="48" borderId="46" xfId="2016" applyNumberFormat="1" applyFill="1" applyBorder="1" applyAlignment="1" applyProtection="1"/>
    <xf numFmtId="164" fontId="7" fillId="48" borderId="48" xfId="2016" applyNumberFormat="1" applyFont="1" applyFill="1" applyBorder="1" applyAlignment="1" applyProtection="1">
      <alignment horizontal="left" vertical="center"/>
    </xf>
    <xf numFmtId="164" fontId="10" fillId="48" borderId="46" xfId="2016" applyNumberFormat="1" applyFont="1" applyFill="1" applyBorder="1" applyAlignment="1" applyProtection="1"/>
    <xf numFmtId="164" fontId="7" fillId="48" borderId="46" xfId="213" applyNumberFormat="1" applyFont="1" applyFill="1" applyBorder="1" applyAlignment="1" applyProtection="1"/>
    <xf numFmtId="164" fontId="12" fillId="48" borderId="46" xfId="213" applyNumberFormat="1" applyFont="1" applyFill="1" applyBorder="1" applyAlignment="1" applyProtection="1"/>
    <xf numFmtId="164" fontId="13" fillId="46" borderId="0" xfId="2016" applyNumberFormat="1" applyFont="1" applyFill="1" applyBorder="1" applyAlignment="1" applyProtection="1"/>
    <xf numFmtId="164" fontId="2" fillId="46" borderId="0" xfId="2016" applyNumberFormat="1" applyFill="1" applyBorder="1" applyAlignment="1" applyProtection="1"/>
    <xf numFmtId="164" fontId="2" fillId="46" borderId="46" xfId="2016" applyNumberFormat="1" applyFont="1" applyFill="1" applyBorder="1" applyAlignment="1" applyProtection="1">
      <alignment horizontal="left" wrapText="1"/>
    </xf>
    <xf numFmtId="164" fontId="2" fillId="46" borderId="46" xfId="2016" applyNumberFormat="1" applyFont="1" applyFill="1" applyBorder="1" applyAlignment="1" applyProtection="1">
      <alignment horizontal="center" wrapText="1"/>
    </xf>
    <xf numFmtId="164" fontId="2" fillId="46" borderId="46" xfId="2016" applyNumberFormat="1" applyFill="1" applyBorder="1" applyAlignment="1" applyProtection="1"/>
    <xf numFmtId="164" fontId="7" fillId="46" borderId="46" xfId="2016" applyNumberFormat="1" applyFont="1" applyFill="1" applyBorder="1" applyAlignment="1" applyProtection="1">
      <alignment wrapText="1"/>
    </xf>
    <xf numFmtId="164" fontId="10" fillId="46" borderId="46" xfId="2016" applyNumberFormat="1" applyFont="1" applyFill="1" applyBorder="1" applyAlignment="1" applyProtection="1"/>
    <xf numFmtId="41" fontId="7" fillId="46" borderId="46" xfId="213" applyFont="1" applyFill="1" applyBorder="1" applyAlignment="1" applyProtection="1">
      <alignment horizontal="center" wrapText="1"/>
    </xf>
    <xf numFmtId="164" fontId="12" fillId="46" borderId="46" xfId="2016" applyNumberFormat="1" applyFont="1" applyFill="1" applyBorder="1" applyAlignment="1" applyProtection="1"/>
    <xf numFmtId="164" fontId="3" fillId="46" borderId="26" xfId="2016" applyNumberFormat="1" applyFont="1" applyFill="1" applyBorder="1" applyAlignment="1" applyProtection="1">
      <alignment horizontal="center" wrapText="1"/>
    </xf>
    <xf numFmtId="164" fontId="7" fillId="46" borderId="26" xfId="2016" applyNumberFormat="1" applyFont="1" applyFill="1" applyBorder="1" applyAlignment="1" applyProtection="1">
      <alignment wrapText="1"/>
    </xf>
    <xf numFmtId="164" fontId="10" fillId="46" borderId="26" xfId="2016" applyNumberFormat="1" applyFont="1" applyFill="1" applyBorder="1" applyAlignment="1" applyProtection="1"/>
    <xf numFmtId="164" fontId="3" fillId="46" borderId="49" xfId="2016" applyNumberFormat="1" applyFont="1" applyFill="1" applyBorder="1" applyAlignment="1" applyProtection="1"/>
    <xf numFmtId="164" fontId="11" fillId="46" borderId="25" xfId="2016" applyNumberFormat="1" applyFont="1" applyFill="1" applyBorder="1" applyAlignment="1" applyProtection="1"/>
    <xf numFmtId="164" fontId="3" fillId="46" borderId="49" xfId="2016" applyNumberFormat="1" applyFont="1" applyFill="1" applyBorder="1" applyAlignment="1" applyProtection="1">
      <alignment horizontal="center" wrapText="1"/>
    </xf>
    <xf numFmtId="164" fontId="2" fillId="46" borderId="50" xfId="2016" applyNumberFormat="1" applyFill="1" applyBorder="1" applyAlignment="1" applyProtection="1"/>
    <xf numFmtId="164" fontId="2" fillId="46" borderId="23" xfId="2016" applyNumberFormat="1" applyFill="1" applyBorder="1" applyAlignment="1" applyProtection="1">
      <alignment horizontal="left"/>
    </xf>
    <xf numFmtId="164" fontId="13" fillId="46" borderId="50" xfId="2016" applyNumberFormat="1" applyFont="1" applyFill="1" applyBorder="1" applyAlignment="1" applyProtection="1"/>
    <xf numFmtId="164" fontId="3" fillId="46" borderId="51" xfId="213" applyNumberFormat="1" applyFont="1" applyFill="1" applyBorder="1" applyAlignment="1" applyProtection="1"/>
    <xf numFmtId="164" fontId="2" fillId="46" borderId="23" xfId="2016" applyNumberFormat="1" applyFill="1" applyBorder="1" applyAlignment="1" applyProtection="1"/>
    <xf numFmtId="164" fontId="2" fillId="51" borderId="23" xfId="2016" applyNumberFormat="1" applyFill="1" applyBorder="1" applyAlignment="1" applyProtection="1"/>
    <xf numFmtId="164" fontId="2" fillId="46" borderId="23" xfId="2016" applyNumberFormat="1" applyFont="1" applyFill="1" applyBorder="1" applyAlignment="1" applyProtection="1">
      <alignment horizontal="justify" vertical="top"/>
    </xf>
    <xf numFmtId="164" fontId="2" fillId="46" borderId="31" xfId="2016" applyNumberFormat="1" applyFill="1" applyBorder="1" applyAlignment="1" applyProtection="1"/>
    <xf numFmtId="164" fontId="2" fillId="51" borderId="31" xfId="2016" applyNumberFormat="1" applyFill="1" applyBorder="1" applyAlignment="1" applyProtection="1"/>
    <xf numFmtId="164" fontId="13" fillId="46" borderId="31" xfId="2016" applyNumberFormat="1" applyFont="1" applyFill="1" applyBorder="1" applyAlignment="1" applyProtection="1"/>
    <xf numFmtId="164" fontId="7" fillId="46" borderId="0" xfId="2016" applyNumberFormat="1" applyFont="1" applyFill="1" applyBorder="1" applyAlignment="1" applyProtection="1"/>
    <xf numFmtId="164" fontId="10" fillId="46" borderId="0" xfId="2016" applyNumberFormat="1" applyFont="1" applyFill="1" applyBorder="1" applyAlignment="1" applyProtection="1"/>
    <xf numFmtId="164" fontId="11" fillId="46" borderId="49" xfId="2016" applyNumberFormat="1" applyFont="1" applyFill="1" applyBorder="1" applyAlignment="1" applyProtection="1"/>
    <xf numFmtId="164" fontId="2" fillId="46" borderId="31" xfId="2016" applyNumberFormat="1" applyFont="1" applyFill="1" applyBorder="1" applyAlignment="1" applyProtection="1">
      <alignment horizontal="justify" vertical="top"/>
    </xf>
    <xf numFmtId="164" fontId="2" fillId="0" borderId="23" xfId="2016" applyNumberFormat="1" applyFont="1" applyFill="1" applyBorder="1" applyAlignment="1" applyProtection="1">
      <alignment horizontal="justify" vertical="top"/>
    </xf>
    <xf numFmtId="164" fontId="2" fillId="0" borderId="23" xfId="2016" applyNumberFormat="1" applyFill="1" applyBorder="1" applyAlignment="1" applyProtection="1"/>
    <xf numFmtId="164" fontId="2" fillId="52" borderId="23" xfId="2016" applyNumberFormat="1" applyFill="1" applyBorder="1" applyAlignment="1" applyProtection="1"/>
    <xf numFmtId="164" fontId="2" fillId="52" borderId="50" xfId="2016" applyNumberFormat="1" applyFill="1" applyBorder="1" applyAlignment="1" applyProtection="1"/>
    <xf numFmtId="164" fontId="13" fillId="52" borderId="50" xfId="2016" applyNumberFormat="1" applyFont="1" applyFill="1" applyBorder="1" applyAlignment="1" applyProtection="1"/>
    <xf numFmtId="164" fontId="2" fillId="48" borderId="23" xfId="2016" applyNumberFormat="1" applyFont="1" applyFill="1" applyBorder="1" applyAlignment="1" applyProtection="1">
      <alignment horizontal="justify" vertical="top"/>
    </xf>
    <xf numFmtId="164" fontId="2" fillId="48" borderId="31" xfId="2016" applyNumberFormat="1" applyFont="1" applyFill="1" applyBorder="1" applyAlignment="1" applyProtection="1">
      <alignment horizontal="justify" vertical="top"/>
    </xf>
    <xf numFmtId="1" fontId="2" fillId="46" borderId="23" xfId="2016" applyNumberFormat="1" applyFill="1" applyBorder="1" applyAlignment="1" applyProtection="1">
      <alignment horizontal="left"/>
    </xf>
    <xf numFmtId="164" fontId="2" fillId="0" borderId="31" xfId="2016" applyNumberFormat="1" applyFont="1" applyFill="1" applyBorder="1" applyAlignment="1" applyProtection="1">
      <alignment horizontal="justify" vertical="top"/>
    </xf>
    <xf numFmtId="164" fontId="7" fillId="46" borderId="0" xfId="2016" applyNumberFormat="1" applyFont="1" applyFill="1" applyAlignment="1" applyProtection="1">
      <alignment horizontal="left" vertical="center"/>
    </xf>
    <xf numFmtId="164" fontId="2" fillId="46" borderId="32" xfId="2016" applyNumberFormat="1" applyFill="1" applyBorder="1" applyAlignment="1" applyProtection="1"/>
    <xf numFmtId="164" fontId="2" fillId="0" borderId="32" xfId="2016" applyNumberFormat="1" applyFont="1" applyFill="1" applyBorder="1" applyAlignment="1" applyProtection="1">
      <alignment horizontal="justify" vertical="top"/>
    </xf>
    <xf numFmtId="164" fontId="13" fillId="46" borderId="32" xfId="2016" applyNumberFormat="1" applyFont="1" applyFill="1" applyBorder="1" applyAlignment="1" applyProtection="1"/>
    <xf numFmtId="164" fontId="10" fillId="46" borderId="47" xfId="2016" applyNumberFormat="1" applyFont="1" applyFill="1" applyBorder="1" applyAlignment="1" applyProtection="1"/>
    <xf numFmtId="164" fontId="2" fillId="46" borderId="31" xfId="2016" applyNumberFormat="1" applyFont="1" applyFill="1" applyBorder="1" applyAlignment="1" applyProtection="1"/>
    <xf numFmtId="164" fontId="2" fillId="48" borderId="46" xfId="2016" applyNumberFormat="1" applyFont="1" applyFill="1" applyBorder="1" applyAlignment="1" applyProtection="1">
      <alignment horizontal="left" wrapText="1"/>
    </xf>
    <xf numFmtId="164" fontId="7" fillId="48" borderId="46" xfId="2016" applyNumberFormat="1" applyFont="1" applyFill="1" applyBorder="1" applyAlignment="1" applyProtection="1">
      <alignment wrapText="1"/>
    </xf>
    <xf numFmtId="41" fontId="7" fillId="48" borderId="46" xfId="213" applyFont="1" applyFill="1" applyBorder="1" applyAlignment="1" applyProtection="1">
      <alignment horizontal="center" wrapText="1"/>
    </xf>
    <xf numFmtId="164" fontId="12" fillId="48" borderId="46" xfId="2016" applyNumberFormat="1" applyFont="1" applyFill="1" applyBorder="1" applyAlignment="1" applyProtection="1"/>
    <xf numFmtId="164" fontId="2" fillId="46" borderId="31" xfId="2016" applyNumberFormat="1" applyFill="1" applyBorder="1" applyAlignment="1" applyProtection="1">
      <alignment horizontal="left"/>
    </xf>
    <xf numFmtId="164" fontId="3" fillId="51" borderId="16" xfId="2016" applyNumberFormat="1" applyFont="1" applyFill="1" applyBorder="1" applyAlignment="1" applyProtection="1">
      <alignment horizontal="center" wrapText="1"/>
    </xf>
    <xf numFmtId="164" fontId="3" fillId="46" borderId="0" xfId="213" applyNumberFormat="1" applyFont="1" applyFill="1" applyBorder="1" applyAlignment="1" applyProtection="1"/>
    <xf numFmtId="164" fontId="3" fillId="46" borderId="47" xfId="2016" applyNumberFormat="1" applyFont="1" applyFill="1" applyBorder="1" applyAlignment="1" applyProtection="1">
      <alignment horizontal="center"/>
    </xf>
    <xf numFmtId="164" fontId="2" fillId="46" borderId="50" xfId="2016" applyNumberFormat="1" applyFont="1" applyFill="1" applyBorder="1" applyAlignment="1" applyProtection="1">
      <alignment horizontal="left" vertical="center"/>
    </xf>
    <xf numFmtId="164" fontId="2" fillId="46" borderId="50" xfId="2016" applyNumberFormat="1" applyFont="1" applyFill="1" applyBorder="1" applyAlignment="1" applyProtection="1">
      <alignment horizontal="left" vertical="center" wrapText="1"/>
    </xf>
    <xf numFmtId="164" fontId="2" fillId="46" borderId="50" xfId="2016" applyNumberFormat="1" applyFont="1" applyFill="1" applyBorder="1" applyAlignment="1" applyProtection="1">
      <alignment horizontal="justify" vertical="center" wrapText="1"/>
    </xf>
    <xf numFmtId="164" fontId="2" fillId="46" borderId="23" xfId="2016" applyNumberFormat="1" applyFont="1" applyFill="1" applyBorder="1" applyAlignment="1" applyProtection="1">
      <alignment horizontal="left" vertical="center"/>
    </xf>
    <xf numFmtId="164" fontId="2" fillId="46" borderId="23" xfId="2016" applyNumberFormat="1" applyFont="1" applyFill="1" applyBorder="1" applyAlignment="1" applyProtection="1">
      <alignment horizontal="left" vertical="center" wrapText="1"/>
    </xf>
    <xf numFmtId="164" fontId="2" fillId="46" borderId="52" xfId="2016" applyNumberFormat="1" applyFill="1" applyBorder="1" applyAlignment="1" applyProtection="1"/>
    <xf numFmtId="164" fontId="2" fillId="46" borderId="31" xfId="2016" applyNumberFormat="1" applyFont="1" applyFill="1" applyBorder="1" applyAlignment="1" applyProtection="1">
      <alignment horizontal="left" vertical="center" wrapText="1"/>
    </xf>
    <xf numFmtId="164" fontId="2" fillId="48" borderId="31" xfId="2016" applyNumberFormat="1" applyFill="1" applyBorder="1" applyAlignment="1" applyProtection="1"/>
    <xf numFmtId="164" fontId="13" fillId="48" borderId="31" xfId="2016" applyNumberFormat="1" applyFont="1" applyFill="1" applyBorder="1" applyAlignment="1" applyProtection="1"/>
    <xf numFmtId="164" fontId="2" fillId="53" borderId="46" xfId="2016" applyNumberFormat="1" applyFill="1" applyBorder="1" applyAlignment="1" applyProtection="1"/>
    <xf numFmtId="164" fontId="7" fillId="53" borderId="48" xfId="2016" applyNumberFormat="1" applyFont="1" applyFill="1" applyBorder="1" applyAlignment="1" applyProtection="1">
      <alignment horizontal="left" vertical="center"/>
    </xf>
    <xf numFmtId="164" fontId="10" fillId="53" borderId="53" xfId="2016" applyNumberFormat="1" applyFont="1" applyFill="1" applyBorder="1" applyAlignment="1" applyProtection="1"/>
    <xf numFmtId="164" fontId="7" fillId="53" borderId="46" xfId="213" applyNumberFormat="1" applyFont="1" applyFill="1" applyBorder="1" applyAlignment="1" applyProtection="1"/>
    <xf numFmtId="164" fontId="12" fillId="53" borderId="46" xfId="213" applyNumberFormat="1" applyFont="1" applyFill="1" applyBorder="1" applyAlignment="1" applyProtection="1"/>
    <xf numFmtId="164" fontId="2" fillId="0" borderId="23" xfId="2016" applyNumberFormat="1" applyFill="1" applyBorder="1" applyAlignment="1" applyProtection="1">
      <alignment horizontal="justify" vertical="top"/>
    </xf>
    <xf numFmtId="164" fontId="2" fillId="46" borderId="23" xfId="2016" applyNumberFormat="1" applyFill="1" applyBorder="1" applyAlignment="1" applyProtection="1">
      <alignment horizontal="justify" vertical="top"/>
    </xf>
    <xf numFmtId="164" fontId="3" fillId="46" borderId="46" xfId="2016" applyNumberFormat="1" applyFont="1" applyFill="1" applyBorder="1" applyAlignment="1" applyProtection="1"/>
    <xf numFmtId="164" fontId="2" fillId="46" borderId="0" xfId="2016" applyNumberFormat="1" applyFill="1" applyBorder="1" applyAlignment="1" applyProtection="1">
      <alignment horizontal="justify" vertical="top"/>
    </xf>
    <xf numFmtId="164" fontId="2" fillId="48" borderId="23" xfId="2016" applyNumberFormat="1" applyFill="1" applyBorder="1" applyAlignment="1" applyProtection="1"/>
    <xf numFmtId="164" fontId="13" fillId="48" borderId="50" xfId="2016" applyNumberFormat="1" applyFont="1" applyFill="1" applyBorder="1" applyAlignment="1" applyProtection="1"/>
    <xf numFmtId="164" fontId="2" fillId="54" borderId="23" xfId="2016" applyNumberFormat="1" applyFill="1" applyBorder="1" applyAlignment="1" applyProtection="1"/>
    <xf numFmtId="164" fontId="2" fillId="46" borderId="23" xfId="2016" applyNumberFormat="1" applyFont="1" applyFill="1" applyBorder="1" applyAlignment="1" applyProtection="1">
      <alignment horizontal="justify" vertical="top" wrapText="1"/>
    </xf>
    <xf numFmtId="164" fontId="2" fillId="0" borderId="23" xfId="2016" applyNumberFormat="1" applyFont="1" applyFill="1" applyBorder="1" applyAlignment="1" applyProtection="1">
      <alignment horizontal="left" vertical="center"/>
    </xf>
    <xf numFmtId="164" fontId="2" fillId="46" borderId="23" xfId="2016" applyNumberFormat="1" applyFill="1" applyBorder="1" applyAlignment="1" applyProtection="1">
      <alignment horizontal="left" wrapText="1"/>
    </xf>
    <xf numFmtId="164" fontId="2" fillId="46" borderId="50" xfId="2016" applyNumberFormat="1" applyFill="1" applyBorder="1" applyAlignment="1" applyProtection="1">
      <alignment horizontal="left"/>
    </xf>
    <xf numFmtId="164" fontId="2" fillId="46" borderId="31" xfId="2016" applyNumberFormat="1" applyFont="1" applyFill="1" applyBorder="1" applyAlignment="1" applyProtection="1">
      <alignment horizontal="left" vertical="center"/>
    </xf>
    <xf numFmtId="164" fontId="7" fillId="46" borderId="48" xfId="2016" applyNumberFormat="1" applyFont="1" applyFill="1" applyBorder="1" applyAlignment="1" applyProtection="1">
      <alignment horizontal="left" vertical="center"/>
    </xf>
    <xf numFmtId="164" fontId="10" fillId="46" borderId="53" xfId="2016" applyNumberFormat="1" applyFont="1" applyFill="1" applyBorder="1" applyAlignment="1" applyProtection="1"/>
    <xf numFmtId="164" fontId="7" fillId="46" borderId="46" xfId="213" applyNumberFormat="1" applyFont="1" applyFill="1" applyBorder="1" applyAlignment="1" applyProtection="1"/>
    <xf numFmtId="164" fontId="12" fillId="46" borderId="46" xfId="213" applyNumberFormat="1" applyFont="1" applyFill="1" applyBorder="1" applyAlignment="1" applyProtection="1"/>
    <xf numFmtId="164" fontId="7" fillId="48" borderId="46" xfId="2016" applyNumberFormat="1" applyFont="1" applyFill="1" applyBorder="1" applyAlignment="1" applyProtection="1"/>
    <xf numFmtId="164" fontId="3" fillId="46" borderId="47" xfId="2016" applyNumberFormat="1" applyFont="1" applyFill="1" applyBorder="1" applyAlignment="1" applyProtection="1">
      <alignment horizontal="justify" vertical="center"/>
    </xf>
    <xf numFmtId="164" fontId="7" fillId="0" borderId="0" xfId="2016" applyNumberFormat="1" applyFont="1" applyFill="1" applyBorder="1" applyAlignment="1" applyProtection="1"/>
    <xf numFmtId="164" fontId="2" fillId="46" borderId="46" xfId="2016" applyNumberFormat="1" applyFill="1" applyBorder="1" applyAlignment="1" applyProtection="1">
      <alignment horizontal="left"/>
    </xf>
    <xf numFmtId="164" fontId="2" fillId="48" borderId="46" xfId="2016" applyNumberFormat="1" applyFill="1" applyBorder="1" applyAlignment="1" applyProtection="1">
      <alignment horizontal="left"/>
    </xf>
    <xf numFmtId="164" fontId="7" fillId="48" borderId="48" xfId="2016" applyNumberFormat="1" applyFont="1" applyFill="1" applyBorder="1" applyAlignment="1" applyProtection="1">
      <alignment horizontal="left" vertical="center" wrapText="1"/>
    </xf>
    <xf numFmtId="164" fontId="10" fillId="48" borderId="53" xfId="2016" applyNumberFormat="1" applyFont="1" applyFill="1" applyBorder="1" applyAlignment="1" applyProtection="1"/>
    <xf numFmtId="164" fontId="2" fillId="46" borderId="32" xfId="2016" applyNumberFormat="1" applyFill="1" applyBorder="1" applyAlignment="1" applyProtection="1">
      <alignment horizontal="left"/>
    </xf>
    <xf numFmtId="164" fontId="2" fillId="46" borderId="32" xfId="2016" applyNumberFormat="1" applyFont="1" applyFill="1" applyBorder="1" applyAlignment="1" applyProtection="1"/>
    <xf numFmtId="164" fontId="2" fillId="46" borderId="28" xfId="2016" applyNumberFormat="1" applyFont="1" applyFill="1" applyBorder="1" applyAlignment="1" applyProtection="1"/>
    <xf numFmtId="164" fontId="2" fillId="46" borderId="54" xfId="2016" applyNumberFormat="1" applyFill="1" applyBorder="1" applyAlignment="1" applyProtection="1"/>
    <xf numFmtId="164" fontId="7" fillId="46" borderId="55" xfId="2016" applyNumberFormat="1" applyFont="1" applyFill="1" applyBorder="1" applyAlignment="1" applyProtection="1">
      <alignment wrapText="1"/>
    </xf>
    <xf numFmtId="164" fontId="7" fillId="48" borderId="55" xfId="2016" applyNumberFormat="1" applyFont="1" applyFill="1" applyBorder="1" applyAlignment="1" applyProtection="1">
      <alignment wrapText="1"/>
    </xf>
    <xf numFmtId="164" fontId="2" fillId="48" borderId="53" xfId="2016" applyNumberFormat="1" applyFill="1" applyBorder="1" applyAlignment="1" applyProtection="1"/>
    <xf numFmtId="164" fontId="2" fillId="48" borderId="54" xfId="2016" applyNumberFormat="1" applyFill="1" applyBorder="1" applyAlignment="1" applyProtection="1"/>
    <xf numFmtId="164" fontId="7" fillId="48" borderId="56" xfId="2016" applyNumberFormat="1" applyFont="1" applyFill="1" applyBorder="1" applyAlignment="1" applyProtection="1">
      <alignment horizontal="left" vertical="center"/>
    </xf>
    <xf numFmtId="164" fontId="3" fillId="46" borderId="49" xfId="2016" applyNumberFormat="1" applyFont="1" applyFill="1" applyBorder="1" applyAlignment="1" applyProtection="1">
      <alignment horizontal="center" vertical="center"/>
    </xf>
    <xf numFmtId="164" fontId="11" fillId="46" borderId="47" xfId="2016" applyNumberFormat="1" applyFont="1" applyFill="1" applyBorder="1" applyAlignment="1" applyProtection="1"/>
    <xf numFmtId="164" fontId="2" fillId="45" borderId="46" xfId="2016" applyNumberFormat="1" applyFill="1" applyBorder="1" applyAlignment="1" applyProtection="1">
      <alignment horizontal="left"/>
    </xf>
    <xf numFmtId="164" fontId="7" fillId="45" borderId="48" xfId="2016" applyNumberFormat="1" applyFont="1" applyFill="1" applyBorder="1" applyAlignment="1" applyProtection="1">
      <alignment horizontal="left" vertical="center"/>
    </xf>
    <xf numFmtId="164" fontId="10" fillId="45" borderId="53" xfId="2016" applyNumberFormat="1" applyFont="1" applyFill="1" applyBorder="1" applyAlignment="1" applyProtection="1"/>
    <xf numFmtId="164" fontId="13" fillId="46" borderId="23" xfId="2016" applyNumberFormat="1" applyFont="1" applyFill="1" applyBorder="1" applyAlignment="1" applyProtection="1"/>
    <xf numFmtId="164" fontId="13" fillId="46" borderId="57" xfId="2016" applyNumberFormat="1" applyFont="1" applyFill="1" applyBorder="1" applyAlignment="1" applyProtection="1"/>
    <xf numFmtId="164" fontId="2" fillId="46" borderId="31" xfId="2016" applyNumberFormat="1" applyFill="1" applyBorder="1" applyAlignment="1" applyProtection="1">
      <alignment horizontal="left" wrapText="1"/>
    </xf>
    <xf numFmtId="0" fontId="2" fillId="46" borderId="23" xfId="1050" applyNumberFormat="1" applyFont="1" applyFill="1" applyBorder="1" applyAlignment="1" applyProtection="1"/>
    <xf numFmtId="167" fontId="2" fillId="46" borderId="23" xfId="1050" applyNumberFormat="1" applyFont="1" applyFill="1" applyBorder="1" applyAlignment="1" applyProtection="1"/>
    <xf numFmtId="0" fontId="2" fillId="46" borderId="23" xfId="1050" quotePrefix="1" applyNumberFormat="1" applyFont="1" applyFill="1" applyBorder="1" applyAlignment="1" applyProtection="1"/>
    <xf numFmtId="0" fontId="7" fillId="46" borderId="23" xfId="1050" applyNumberFormat="1" applyFont="1" applyFill="1" applyBorder="1" applyAlignment="1" applyProtection="1"/>
    <xf numFmtId="164" fontId="10" fillId="46" borderId="23" xfId="2016" applyNumberFormat="1" applyFont="1" applyFill="1" applyBorder="1" applyAlignment="1" applyProtection="1"/>
    <xf numFmtId="167" fontId="7" fillId="46" borderId="23" xfId="1050" applyNumberFormat="1" applyFont="1" applyFill="1" applyBorder="1" applyAlignment="1" applyProtection="1"/>
    <xf numFmtId="164" fontId="2" fillId="45" borderId="46" xfId="2016" applyNumberFormat="1" applyFont="1" applyFill="1" applyBorder="1" applyAlignment="1" applyProtection="1">
      <alignment horizontal="center" wrapText="1"/>
    </xf>
    <xf numFmtId="164" fontId="2" fillId="45" borderId="46" xfId="2016" applyNumberFormat="1" applyFont="1" applyFill="1" applyBorder="1" applyAlignment="1" applyProtection="1"/>
    <xf numFmtId="164" fontId="7" fillId="45" borderId="46" xfId="2016" applyNumberFormat="1" applyFont="1" applyFill="1" applyBorder="1" applyAlignment="1" applyProtection="1">
      <alignment wrapText="1"/>
    </xf>
    <xf numFmtId="41" fontId="7" fillId="45" borderId="46" xfId="213" applyFont="1" applyFill="1" applyBorder="1" applyAlignment="1" applyProtection="1">
      <alignment horizontal="center" wrapText="1"/>
    </xf>
    <xf numFmtId="164" fontId="7" fillId="45" borderId="46" xfId="2016" applyNumberFormat="1" applyFont="1" applyFill="1" applyBorder="1" applyAlignment="1" applyProtection="1"/>
    <xf numFmtId="164" fontId="2" fillId="50" borderId="50" xfId="213" applyNumberFormat="1" applyFont="1" applyFill="1" applyBorder="1" applyAlignment="1" applyProtection="1">
      <alignment horizontal="right"/>
      <protection locked="0"/>
    </xf>
    <xf numFmtId="164" fontId="2" fillId="52" borderId="23" xfId="2016" applyNumberFormat="1" applyFill="1" applyBorder="1" applyAlignment="1" applyProtection="1">
      <alignment horizontal="left" wrapText="1"/>
    </xf>
    <xf numFmtId="0" fontId="2" fillId="46" borderId="23" xfId="2016" applyFill="1" applyBorder="1" applyAlignment="1">
      <alignment horizontal="left" wrapText="1"/>
    </xf>
    <xf numFmtId="0" fontId="2" fillId="46" borderId="23" xfId="2016" applyFont="1" applyFill="1" applyBorder="1" applyAlignment="1">
      <alignment horizontal="left" wrapText="1"/>
    </xf>
    <xf numFmtId="164" fontId="2" fillId="52" borderId="31" xfId="2016" applyNumberFormat="1" applyFill="1" applyBorder="1" applyAlignment="1" applyProtection="1"/>
    <xf numFmtId="164" fontId="2" fillId="52" borderId="31" xfId="2016" applyNumberFormat="1" applyFill="1" applyBorder="1" applyAlignment="1" applyProtection="1">
      <alignment horizontal="left" wrapText="1"/>
    </xf>
    <xf numFmtId="164" fontId="13" fillId="52" borderId="31" xfId="2016" applyNumberFormat="1" applyFont="1" applyFill="1" applyBorder="1" applyAlignment="1" applyProtection="1"/>
    <xf numFmtId="41" fontId="2" fillId="48" borderId="31" xfId="213" applyFont="1" applyFill="1" applyBorder="1" applyAlignment="1" applyProtection="1">
      <alignment horizontal="right"/>
    </xf>
    <xf numFmtId="164" fontId="2" fillId="46" borderId="28" xfId="2016" applyNumberFormat="1" applyFill="1" applyBorder="1" applyAlignment="1" applyProtection="1"/>
    <xf numFmtId="164" fontId="2" fillId="46" borderId="23" xfId="2016" applyNumberFormat="1" applyFont="1" applyFill="1" applyBorder="1" applyAlignment="1" applyProtection="1">
      <alignment horizontal="left" wrapText="1"/>
    </xf>
    <xf numFmtId="0" fontId="2" fillId="54" borderId="23" xfId="2016" applyFont="1" applyFill="1" applyBorder="1" applyAlignment="1">
      <alignment horizontal="left" wrapText="1"/>
    </xf>
    <xf numFmtId="164" fontId="2" fillId="54" borderId="50" xfId="2016" applyNumberFormat="1" applyFill="1" applyBorder="1" applyAlignment="1" applyProtection="1"/>
    <xf numFmtId="164" fontId="13" fillId="54" borderId="50" xfId="2016" applyNumberFormat="1" applyFont="1" applyFill="1" applyBorder="1" applyAlignment="1" applyProtection="1"/>
    <xf numFmtId="164" fontId="2" fillId="54" borderId="23" xfId="2016" applyNumberFormat="1" applyFont="1" applyFill="1" applyBorder="1" applyAlignment="1" applyProtection="1">
      <alignment horizontal="left" wrapText="1"/>
    </xf>
    <xf numFmtId="164" fontId="2" fillId="46" borderId="23" xfId="2016" applyNumberFormat="1" applyFont="1" applyFill="1" applyBorder="1" applyAlignment="1" applyProtection="1">
      <alignment horizontal="left"/>
    </xf>
    <xf numFmtId="164" fontId="2" fillId="54" borderId="46" xfId="2016" applyNumberFormat="1" applyFont="1" applyFill="1" applyBorder="1" applyAlignment="1" applyProtection="1">
      <alignment horizontal="left" wrapText="1"/>
    </xf>
    <xf numFmtId="164" fontId="2" fillId="54" borderId="23" xfId="2016" applyNumberFormat="1" applyFont="1" applyFill="1" applyBorder="1" applyAlignment="1" applyProtection="1">
      <alignment horizontal="justify" vertical="top"/>
    </xf>
    <xf numFmtId="164" fontId="2" fillId="46" borderId="46" xfId="2016" applyNumberFormat="1" applyFont="1" applyFill="1" applyBorder="1" applyAlignment="1" applyProtection="1">
      <alignment horizontal="left"/>
    </xf>
    <xf numFmtId="164" fontId="2" fillId="46" borderId="46" xfId="2016" applyNumberFormat="1" applyFont="1" applyFill="1" applyBorder="1" applyAlignment="1" applyProtection="1">
      <alignment horizontal="center"/>
    </xf>
    <xf numFmtId="164" fontId="2" fillId="46" borderId="26" xfId="2016" applyNumberFormat="1" applyFont="1" applyFill="1" applyBorder="1" applyAlignment="1" applyProtection="1">
      <alignment horizontal="center"/>
    </xf>
    <xf numFmtId="164" fontId="2" fillId="46" borderId="47" xfId="2016" applyNumberFormat="1" applyFont="1" applyFill="1" applyBorder="1" applyAlignment="1" applyProtection="1">
      <alignment horizontal="center"/>
    </xf>
    <xf numFmtId="164" fontId="2" fillId="46" borderId="49" xfId="2016" applyNumberFormat="1" applyFont="1" applyFill="1" applyBorder="1" applyAlignment="1" applyProtection="1">
      <alignment horizontal="center"/>
    </xf>
    <xf numFmtId="164" fontId="2" fillId="48" borderId="46" xfId="2016" applyNumberFormat="1" applyFont="1" applyFill="1" applyBorder="1" applyAlignment="1" applyProtection="1">
      <alignment horizontal="left"/>
    </xf>
    <xf numFmtId="164" fontId="2" fillId="48" borderId="46" xfId="2016" applyNumberFormat="1" applyFont="1" applyFill="1" applyBorder="1" applyAlignment="1" applyProtection="1">
      <alignment horizontal="center"/>
    </xf>
    <xf numFmtId="164" fontId="2" fillId="46" borderId="53" xfId="2016" applyNumberFormat="1" applyFont="1" applyFill="1" applyBorder="1" applyAlignment="1" applyProtection="1">
      <alignment horizontal="left"/>
    </xf>
    <xf numFmtId="164" fontId="2" fillId="48" borderId="53" xfId="2016" applyNumberFormat="1" applyFont="1" applyFill="1" applyBorder="1" applyAlignment="1" applyProtection="1">
      <alignment horizontal="left"/>
    </xf>
    <xf numFmtId="164" fontId="2" fillId="45" borderId="46" xfId="2016" applyNumberFormat="1" applyFont="1" applyFill="1" applyBorder="1" applyAlignment="1" applyProtection="1">
      <alignment horizontal="left"/>
    </xf>
    <xf numFmtId="164" fontId="2" fillId="45" borderId="46" xfId="2016" applyNumberFormat="1" applyFont="1" applyFill="1" applyBorder="1" applyAlignment="1" applyProtection="1">
      <alignment horizontal="center"/>
    </xf>
    <xf numFmtId="164" fontId="2" fillId="54" borderId="23" xfId="2016" applyNumberFormat="1" applyFont="1" applyFill="1" applyBorder="1" applyAlignment="1" applyProtection="1"/>
    <xf numFmtId="164" fontId="2" fillId="48" borderId="0" xfId="2016" applyNumberFormat="1" applyFill="1" applyBorder="1" applyAlignment="1" applyProtection="1"/>
    <xf numFmtId="164" fontId="13" fillId="48" borderId="23" xfId="2016" applyNumberFormat="1" applyFont="1" applyFill="1" applyBorder="1" applyAlignment="1" applyProtection="1"/>
    <xf numFmtId="164" fontId="2" fillId="48" borderId="23" xfId="2016" applyNumberFormat="1" applyFont="1" applyFill="1" applyBorder="1" applyAlignment="1" applyProtection="1"/>
    <xf numFmtId="164" fontId="2" fillId="0" borderId="23" xfId="2016" applyNumberFormat="1" applyFill="1" applyBorder="1" applyAlignment="1" applyProtection="1">
      <alignment horizontal="left" wrapText="1"/>
    </xf>
    <xf numFmtId="164" fontId="2" fillId="0" borderId="57" xfId="2016" applyNumberFormat="1" applyFont="1" applyFill="1" applyBorder="1" applyAlignment="1" applyProtection="1">
      <alignment horizontal="justify" vertical="top"/>
    </xf>
    <xf numFmtId="164" fontId="2" fillId="55" borderId="31" xfId="2016" applyNumberFormat="1" applyFill="1" applyBorder="1" applyAlignment="1" applyProtection="1"/>
    <xf numFmtId="164" fontId="2" fillId="54" borderId="57" xfId="2016" applyNumberFormat="1" applyFont="1" applyFill="1" applyBorder="1" applyAlignment="1" applyProtection="1"/>
    <xf numFmtId="164" fontId="2" fillId="54" borderId="57" xfId="2016" applyNumberFormat="1" applyFill="1" applyBorder="1" applyAlignment="1" applyProtection="1"/>
    <xf numFmtId="164" fontId="2" fillId="54" borderId="57" xfId="2016" applyNumberFormat="1" applyFill="1" applyBorder="1" applyAlignment="1" applyProtection="1">
      <alignment horizontal="justify" vertical="top"/>
    </xf>
    <xf numFmtId="164" fontId="13" fillId="54" borderId="57" xfId="2016" applyNumberFormat="1" applyFont="1" applyFill="1" applyBorder="1" applyAlignment="1" applyProtection="1"/>
    <xf numFmtId="164" fontId="2" fillId="48" borderId="46" xfId="2016" applyNumberFormat="1" applyFont="1" applyFill="1" applyBorder="1" applyAlignment="1" applyProtection="1"/>
    <xf numFmtId="164" fontId="2" fillId="0" borderId="0" xfId="2016" applyNumberFormat="1" applyFill="1" applyAlignment="1" applyProtection="1"/>
    <xf numFmtId="164" fontId="3" fillId="0" borderId="50" xfId="213" applyNumberFormat="1" applyFont="1" applyFill="1" applyBorder="1" applyAlignment="1" applyProtection="1"/>
    <xf numFmtId="164" fontId="2" fillId="0" borderId="50" xfId="2016" applyNumberFormat="1" applyFill="1" applyBorder="1" applyAlignment="1" applyProtection="1">
      <alignment horizontal="left"/>
    </xf>
    <xf numFmtId="164" fontId="2" fillId="0" borderId="50" xfId="2016" applyNumberFormat="1" applyFill="1" applyBorder="1" applyAlignment="1" applyProtection="1"/>
    <xf numFmtId="164" fontId="2" fillId="0" borderId="50" xfId="2016" applyNumberFormat="1" applyFont="1" applyFill="1" applyBorder="1" applyAlignment="1" applyProtection="1"/>
    <xf numFmtId="164" fontId="13" fillId="0" borderId="50" xfId="2016" applyNumberFormat="1" applyFont="1" applyFill="1" applyBorder="1" applyAlignment="1" applyProtection="1"/>
    <xf numFmtId="0" fontId="2" fillId="46" borderId="0" xfId="2125" applyFill="1"/>
    <xf numFmtId="0" fontId="7" fillId="46" borderId="0" xfId="2125" applyFont="1" applyFill="1" applyBorder="1"/>
    <xf numFmtId="0" fontId="17" fillId="46" borderId="0" xfId="2125" quotePrefix="1" applyFont="1" applyFill="1"/>
    <xf numFmtId="0" fontId="13" fillId="46" borderId="0" xfId="2125" applyFont="1" applyFill="1"/>
    <xf numFmtId="0" fontId="10" fillId="46" borderId="0" xfId="2125" applyFont="1" applyFill="1"/>
    <xf numFmtId="164" fontId="2" fillId="0" borderId="23" xfId="2125" applyNumberFormat="1" applyFont="1" applyFill="1" applyBorder="1" applyAlignment="1" applyProtection="1">
      <alignment horizontal="justify" vertical="top"/>
    </xf>
    <xf numFmtId="164" fontId="13" fillId="46" borderId="58" xfId="2125" applyNumberFormat="1" applyFont="1" applyFill="1" applyBorder="1" applyAlignment="1" applyProtection="1"/>
    <xf numFmtId="164" fontId="7" fillId="0" borderId="23" xfId="2125" applyNumberFormat="1" applyFont="1" applyFill="1" applyBorder="1" applyAlignment="1" applyProtection="1"/>
    <xf numFmtId="164" fontId="10" fillId="46" borderId="58" xfId="2125" applyNumberFormat="1" applyFont="1" applyFill="1" applyBorder="1" applyAlignment="1" applyProtection="1"/>
    <xf numFmtId="0" fontId="7" fillId="46" borderId="0" xfId="2125" applyFont="1" applyFill="1"/>
    <xf numFmtId="164" fontId="2" fillId="46" borderId="23" xfId="2125" applyNumberFormat="1" applyFont="1" applyFill="1" applyBorder="1" applyAlignment="1" applyProtection="1">
      <alignment horizontal="justify" vertical="top"/>
    </xf>
    <xf numFmtId="164" fontId="7" fillId="0" borderId="52" xfId="2125" applyNumberFormat="1" applyFont="1" applyFill="1" applyBorder="1" applyAlignment="1" applyProtection="1"/>
    <xf numFmtId="164" fontId="7" fillId="46" borderId="46" xfId="2125" applyNumberFormat="1" applyFont="1" applyFill="1" applyBorder="1" applyAlignment="1" applyProtection="1"/>
    <xf numFmtId="164" fontId="10" fillId="46" borderId="46" xfId="2125" applyNumberFormat="1" applyFont="1" applyFill="1" applyBorder="1" applyAlignment="1" applyProtection="1"/>
    <xf numFmtId="164" fontId="7" fillId="46" borderId="0" xfId="2125" applyNumberFormat="1" applyFont="1" applyFill="1" applyBorder="1" applyAlignment="1" applyProtection="1"/>
    <xf numFmtId="164" fontId="10" fillId="46" borderId="0" xfId="2125" applyNumberFormat="1" applyFont="1" applyFill="1" applyBorder="1" applyAlignment="1" applyProtection="1"/>
    <xf numFmtId="164" fontId="13" fillId="46" borderId="23" xfId="2125" applyNumberFormat="1" applyFont="1" applyFill="1" applyBorder="1" applyAlignment="1" applyProtection="1"/>
    <xf numFmtId="167" fontId="2" fillId="0" borderId="23" xfId="1050" applyNumberFormat="1" applyFont="1" applyFill="1" applyBorder="1" applyAlignment="1" applyProtection="1"/>
    <xf numFmtId="167" fontId="7" fillId="0" borderId="23" xfId="1050" applyNumberFormat="1" applyFont="1" applyFill="1" applyBorder="1" applyAlignment="1" applyProtection="1"/>
    <xf numFmtId="49" fontId="41" fillId="0" borderId="43" xfId="2130" applyNumberFormat="1" applyFont="1" applyFill="1" applyBorder="1" applyAlignment="1">
      <alignment horizontal="center" vertical="center"/>
    </xf>
    <xf numFmtId="164" fontId="2" fillId="0" borderId="0" xfId="2016" applyNumberFormat="1" applyFill="1" applyBorder="1" applyAlignment="1" applyProtection="1"/>
    <xf numFmtId="164" fontId="2" fillId="0" borderId="46" xfId="2016" applyNumberFormat="1" applyFont="1" applyFill="1" applyBorder="1" applyAlignment="1" applyProtection="1">
      <alignment horizontal="left" wrapText="1"/>
    </xf>
    <xf numFmtId="164" fontId="2" fillId="0" borderId="46" xfId="2016" applyNumberFormat="1" applyFont="1" applyFill="1" applyBorder="1" applyAlignment="1" applyProtection="1">
      <alignment horizontal="center"/>
    </xf>
    <xf numFmtId="164" fontId="2" fillId="0" borderId="46" xfId="2016" applyNumberFormat="1" applyFill="1" applyBorder="1" applyAlignment="1" applyProtection="1"/>
    <xf numFmtId="164" fontId="7" fillId="0" borderId="46" xfId="2016" applyNumberFormat="1" applyFont="1" applyFill="1" applyBorder="1" applyAlignment="1" applyProtection="1">
      <alignment wrapText="1"/>
    </xf>
    <xf numFmtId="164" fontId="10" fillId="0" borderId="46" xfId="2016" applyNumberFormat="1" applyFont="1" applyFill="1" applyBorder="1" applyAlignment="1" applyProtection="1"/>
    <xf numFmtId="41" fontId="7" fillId="0" borderId="46" xfId="213" applyFont="1" applyFill="1" applyBorder="1" applyAlignment="1" applyProtection="1">
      <alignment horizontal="center" wrapText="1"/>
    </xf>
    <xf numFmtId="164" fontId="12" fillId="0" borderId="46" xfId="2016" applyNumberFormat="1" applyFont="1" applyFill="1" applyBorder="1" applyAlignment="1" applyProtection="1"/>
    <xf numFmtId="164" fontId="9" fillId="46" borderId="0" xfId="2016" applyNumberFormat="1" applyFont="1" applyFill="1" applyAlignment="1" applyProtection="1">
      <alignment horizontal="left" wrapText="1"/>
    </xf>
    <xf numFmtId="164" fontId="7" fillId="45" borderId="46" xfId="2016" applyNumberFormat="1" applyFont="1" applyFill="1" applyBorder="1" applyAlignment="1" applyProtection="1">
      <alignment horizontal="left" vertical="center" wrapText="1"/>
    </xf>
    <xf numFmtId="164" fontId="7" fillId="46" borderId="0" xfId="2016" applyNumberFormat="1" applyFont="1" applyFill="1" applyAlignment="1" applyProtection="1">
      <alignment wrapText="1"/>
    </xf>
    <xf numFmtId="164" fontId="3" fillId="46" borderId="49" xfId="2016" applyNumberFormat="1" applyFont="1" applyFill="1" applyBorder="1" applyAlignment="1" applyProtection="1">
      <alignment wrapText="1"/>
    </xf>
    <xf numFmtId="164" fontId="7" fillId="46" borderId="0" xfId="2016" applyNumberFormat="1" applyFont="1" applyFill="1" applyBorder="1" applyAlignment="1" applyProtection="1">
      <alignment wrapText="1"/>
    </xf>
    <xf numFmtId="164" fontId="2" fillId="0" borderId="23" xfId="2016" applyNumberFormat="1" applyFont="1" applyFill="1" applyBorder="1" applyAlignment="1" applyProtection="1">
      <alignment horizontal="justify" vertical="top" wrapText="1"/>
    </xf>
    <xf numFmtId="164" fontId="2" fillId="48" borderId="23" xfId="2016" applyNumberFormat="1" applyFont="1" applyFill="1" applyBorder="1" applyAlignment="1" applyProtection="1">
      <alignment horizontal="justify" vertical="top" wrapText="1"/>
    </xf>
    <xf numFmtId="164" fontId="2" fillId="48" borderId="31" xfId="2016" applyNumberFormat="1" applyFont="1" applyFill="1" applyBorder="1" applyAlignment="1" applyProtection="1">
      <alignment horizontal="justify" vertical="top" wrapText="1"/>
    </xf>
    <xf numFmtId="164" fontId="2" fillId="46" borderId="31" xfId="2016" applyNumberFormat="1" applyFont="1" applyFill="1" applyBorder="1" applyAlignment="1" applyProtection="1">
      <alignment horizontal="justify" vertical="top" wrapText="1"/>
    </xf>
    <xf numFmtId="164" fontId="2" fillId="0" borderId="31" xfId="2016" applyNumberFormat="1" applyFont="1" applyFill="1" applyBorder="1" applyAlignment="1" applyProtection="1">
      <alignment horizontal="justify" vertical="top" wrapText="1"/>
    </xf>
    <xf numFmtId="164" fontId="7" fillId="46" borderId="0" xfId="2016" applyNumberFormat="1" applyFont="1" applyFill="1" applyAlignment="1" applyProtection="1">
      <alignment horizontal="left" vertical="center" wrapText="1"/>
    </xf>
    <xf numFmtId="164" fontId="2" fillId="0" borderId="32" xfId="2016" applyNumberFormat="1" applyFont="1" applyFill="1" applyBorder="1" applyAlignment="1" applyProtection="1">
      <alignment horizontal="justify" vertical="top" wrapText="1"/>
    </xf>
    <xf numFmtId="164" fontId="2" fillId="46" borderId="23" xfId="2016" applyNumberFormat="1" applyFill="1" applyBorder="1" applyAlignment="1" applyProtection="1">
      <alignment wrapText="1"/>
    </xf>
    <xf numFmtId="164" fontId="2" fillId="46" borderId="52" xfId="2016" applyNumberFormat="1" applyFill="1" applyBorder="1" applyAlignment="1" applyProtection="1">
      <alignment wrapText="1"/>
    </xf>
    <xf numFmtId="164" fontId="7" fillId="53" borderId="48" xfId="2016" applyNumberFormat="1" applyFont="1" applyFill="1" applyBorder="1" applyAlignment="1" applyProtection="1">
      <alignment horizontal="left" vertical="center" wrapText="1"/>
    </xf>
    <xf numFmtId="164" fontId="2" fillId="46" borderId="23" xfId="2016" applyNumberFormat="1" applyFill="1" applyBorder="1" applyAlignment="1" applyProtection="1">
      <alignment horizontal="justify" vertical="top" wrapText="1"/>
    </xf>
    <xf numFmtId="164" fontId="2" fillId="52" borderId="23" xfId="2016" applyNumberFormat="1" applyFill="1" applyBorder="1" applyAlignment="1" applyProtection="1">
      <alignment horizontal="justify" vertical="top" wrapText="1"/>
    </xf>
    <xf numFmtId="164" fontId="2" fillId="0" borderId="23" xfId="2016" applyNumberFormat="1" applyFill="1" applyBorder="1" applyAlignment="1" applyProtection="1">
      <alignment horizontal="justify" vertical="top" wrapText="1"/>
    </xf>
    <xf numFmtId="164" fontId="2" fillId="0" borderId="57" xfId="2016" applyNumberFormat="1" applyFont="1" applyFill="1" applyBorder="1" applyAlignment="1" applyProtection="1">
      <alignment horizontal="justify" vertical="top" wrapText="1"/>
    </xf>
    <xf numFmtId="164" fontId="2" fillId="46" borderId="31" xfId="2016" applyNumberFormat="1" applyFill="1" applyBorder="1" applyAlignment="1" applyProtection="1">
      <alignment horizontal="justify" vertical="top" wrapText="1"/>
    </xf>
    <xf numFmtId="164" fontId="2" fillId="0" borderId="23" xfId="2016" applyNumberFormat="1" applyFont="1" applyFill="1" applyBorder="1" applyAlignment="1" applyProtection="1">
      <alignment horizontal="left" vertical="center" wrapText="1"/>
    </xf>
    <xf numFmtId="164" fontId="2" fillId="46" borderId="50" xfId="2016" applyNumberFormat="1" applyFill="1" applyBorder="1" applyAlignment="1" applyProtection="1">
      <alignment horizontal="left" wrapText="1"/>
    </xf>
    <xf numFmtId="164" fontId="7" fillId="46" borderId="48" xfId="2016" applyNumberFormat="1" applyFont="1" applyFill="1" applyBorder="1" applyAlignment="1" applyProtection="1">
      <alignment horizontal="left" vertical="center" wrapText="1"/>
    </xf>
    <xf numFmtId="164" fontId="3" fillId="46" borderId="47" xfId="2016" applyNumberFormat="1" applyFont="1" applyFill="1" applyBorder="1" applyAlignment="1" applyProtection="1">
      <alignment horizontal="justify" vertical="center" wrapText="1"/>
    </xf>
    <xf numFmtId="164" fontId="2" fillId="46" borderId="32" xfId="2016" applyNumberFormat="1" applyFont="1" applyFill="1" applyBorder="1" applyAlignment="1" applyProtection="1">
      <alignment wrapText="1"/>
    </xf>
    <xf numFmtId="164" fontId="2" fillId="46" borderId="28" xfId="2016" applyNumberFormat="1" applyFont="1" applyFill="1" applyBorder="1" applyAlignment="1" applyProtection="1">
      <alignment wrapText="1"/>
    </xf>
    <xf numFmtId="164" fontId="2" fillId="46" borderId="31" xfId="2016" applyNumberFormat="1" applyFont="1" applyFill="1" applyBorder="1" applyAlignment="1" applyProtection="1">
      <alignment wrapText="1"/>
    </xf>
    <xf numFmtId="164" fontId="2" fillId="0" borderId="50" xfId="2016" applyNumberFormat="1" applyFont="1" applyFill="1" applyBorder="1" applyAlignment="1" applyProtection="1">
      <alignment wrapText="1"/>
    </xf>
    <xf numFmtId="164" fontId="7" fillId="48" borderId="56" xfId="2016" applyNumberFormat="1" applyFont="1" applyFill="1" applyBorder="1" applyAlignment="1" applyProtection="1">
      <alignment horizontal="left" vertical="center" wrapText="1"/>
    </xf>
    <xf numFmtId="164" fontId="3" fillId="46" borderId="49" xfId="2016" applyNumberFormat="1" applyFont="1" applyFill="1" applyBorder="1" applyAlignment="1" applyProtection="1">
      <alignment horizontal="center" vertical="center" wrapText="1"/>
    </xf>
    <xf numFmtId="164" fontId="7" fillId="45" borderId="48" xfId="2016" applyNumberFormat="1" applyFont="1" applyFill="1" applyBorder="1" applyAlignment="1" applyProtection="1">
      <alignment horizontal="left" vertical="center" wrapText="1"/>
    </xf>
    <xf numFmtId="0" fontId="2" fillId="46" borderId="23" xfId="1050" applyNumberFormat="1" applyFont="1" applyFill="1" applyBorder="1" applyAlignment="1" applyProtection="1">
      <alignment wrapText="1"/>
    </xf>
    <xf numFmtId="0" fontId="2" fillId="46" borderId="23" xfId="1050" quotePrefix="1" applyNumberFormat="1" applyFont="1" applyFill="1" applyBorder="1" applyAlignment="1" applyProtection="1">
      <alignment wrapText="1"/>
    </xf>
    <xf numFmtId="0" fontId="7" fillId="46" borderId="23" xfId="1050" applyNumberFormat="1" applyFont="1" applyFill="1" applyBorder="1" applyAlignment="1" applyProtection="1">
      <alignment wrapText="1"/>
    </xf>
    <xf numFmtId="0" fontId="18" fillId="46" borderId="59" xfId="2005" applyFont="1" applyFill="1" applyBorder="1" applyAlignment="1" applyProtection="1">
      <alignment horizontal="center" vertical="top" textRotation="90" wrapText="1"/>
    </xf>
    <xf numFmtId="0" fontId="20" fillId="48" borderId="42" xfId="2005" applyFont="1" applyFill="1" applyBorder="1" applyAlignment="1" applyProtection="1">
      <alignment horizontal="center" vertical="top"/>
    </xf>
    <xf numFmtId="0" fontId="4" fillId="49" borderId="42" xfId="2005" applyFill="1" applyBorder="1" applyAlignment="1" applyProtection="1">
      <alignment vertical="top"/>
    </xf>
    <xf numFmtId="3" fontId="4" fillId="45" borderId="60" xfId="202" applyNumberFormat="1" applyFill="1" applyBorder="1" applyAlignment="1" applyProtection="1">
      <alignment vertical="top"/>
    </xf>
    <xf numFmtId="3" fontId="4" fillId="45" borderId="61" xfId="202" applyNumberFormat="1" applyFill="1" applyBorder="1" applyAlignment="1" applyProtection="1">
      <alignment vertical="top"/>
    </xf>
    <xf numFmtId="164" fontId="2" fillId="50" borderId="50" xfId="213" applyNumberFormat="1" applyFont="1" applyFill="1" applyBorder="1" applyAlignment="1" applyProtection="1">
      <alignment horizontal="right"/>
    </xf>
    <xf numFmtId="0" fontId="2" fillId="46" borderId="23" xfId="2016" applyFill="1" applyBorder="1" applyAlignment="1" applyProtection="1">
      <alignment horizontal="left" wrapText="1"/>
    </xf>
    <xf numFmtId="0" fontId="2" fillId="46" borderId="23" xfId="2016" applyFont="1" applyFill="1" applyBorder="1" applyAlignment="1" applyProtection="1">
      <alignment horizontal="left" wrapText="1"/>
    </xf>
    <xf numFmtId="164" fontId="2" fillId="48" borderId="31" xfId="2016" applyNumberFormat="1" applyFont="1" applyFill="1" applyBorder="1" applyAlignment="1" applyProtection="1"/>
    <xf numFmtId="164" fontId="2" fillId="46" borderId="23" xfId="2016" applyNumberFormat="1" applyFont="1" applyFill="1" applyBorder="1" applyAlignment="1" applyProtection="1"/>
    <xf numFmtId="164" fontId="2" fillId="51" borderId="50" xfId="213" applyNumberFormat="1" applyFont="1" applyFill="1" applyBorder="1" applyAlignment="1" applyProtection="1">
      <alignment horizontal="right"/>
    </xf>
    <xf numFmtId="164" fontId="2" fillId="53" borderId="23" xfId="2016" applyNumberFormat="1" applyFill="1" applyBorder="1" applyAlignment="1" applyProtection="1"/>
    <xf numFmtId="164" fontId="2" fillId="53" borderId="50" xfId="2016" applyNumberFormat="1" applyFill="1" applyBorder="1" applyAlignment="1" applyProtection="1"/>
    <xf numFmtId="0" fontId="2" fillId="0" borderId="23" xfId="2016" applyFont="1" applyFill="1" applyBorder="1" applyAlignment="1">
      <alignment horizontal="left" wrapText="1"/>
    </xf>
    <xf numFmtId="164" fontId="3" fillId="0" borderId="47" xfId="2016" applyNumberFormat="1" applyFont="1" applyFill="1" applyBorder="1" applyAlignment="1" applyProtection="1">
      <alignment horizontal="center" wrapText="1"/>
    </xf>
    <xf numFmtId="164" fontId="2" fillId="0" borderId="47" xfId="2016" applyNumberFormat="1" applyFont="1" applyFill="1" applyBorder="1" applyAlignment="1" applyProtection="1">
      <alignment horizontal="center"/>
    </xf>
    <xf numFmtId="164" fontId="2" fillId="0" borderId="49" xfId="2016" applyNumberFormat="1" applyFont="1" applyFill="1" applyBorder="1" applyAlignment="1" applyProtection="1">
      <alignment horizontal="center"/>
    </xf>
    <xf numFmtId="164" fontId="3" fillId="0" borderId="49" xfId="2016" applyNumberFormat="1" applyFont="1" applyFill="1" applyBorder="1" applyAlignment="1" applyProtection="1">
      <alignment wrapText="1"/>
    </xf>
    <xf numFmtId="164" fontId="3" fillId="0" borderId="49" xfId="2016" applyNumberFormat="1" applyFont="1" applyFill="1" applyBorder="1" applyAlignment="1" applyProtection="1">
      <alignment horizontal="center" wrapText="1"/>
    </xf>
    <xf numFmtId="164" fontId="2" fillId="0" borderId="31" xfId="2016" applyNumberFormat="1" applyFill="1" applyBorder="1" applyAlignment="1" applyProtection="1"/>
    <xf numFmtId="164" fontId="2" fillId="0" borderId="23" xfId="2016" applyNumberFormat="1" applyFont="1" applyFill="1" applyBorder="1" applyAlignment="1" applyProtection="1"/>
    <xf numFmtId="164" fontId="2" fillId="0" borderId="31" xfId="2016" applyNumberFormat="1" applyFont="1" applyFill="1" applyBorder="1" applyAlignment="1" applyProtection="1"/>
    <xf numFmtId="164" fontId="2" fillId="0" borderId="50" xfId="2016" applyNumberFormat="1" applyFont="1" applyFill="1" applyBorder="1" applyAlignment="1" applyProtection="1">
      <alignment horizontal="left" vertical="center" wrapText="1"/>
    </xf>
    <xf numFmtId="164" fontId="4" fillId="0" borderId="22" xfId="2005" applyNumberFormat="1" applyFont="1" applyFill="1" applyBorder="1" applyAlignment="1" applyProtection="1">
      <alignment horizontal="justify" vertical="top"/>
    </xf>
    <xf numFmtId="173" fontId="90" fillId="49" borderId="21" xfId="0" applyNumberFormat="1" applyFont="1" applyFill="1" applyBorder="1" applyAlignment="1" applyProtection="1">
      <alignment horizontal="right" vertical="center"/>
    </xf>
    <xf numFmtId="173" fontId="90" fillId="56" borderId="21" xfId="0" applyNumberFormat="1" applyFont="1" applyFill="1" applyBorder="1" applyAlignment="1" applyProtection="1">
      <alignment horizontal="right" vertical="center"/>
      <protection hidden="1"/>
    </xf>
    <xf numFmtId="173" fontId="90" fillId="49" borderId="21" xfId="0" applyNumberFormat="1" applyFont="1" applyFill="1" applyBorder="1" applyAlignment="1" applyProtection="1">
      <alignment horizontal="right" vertical="center"/>
      <protection hidden="1"/>
    </xf>
    <xf numFmtId="164" fontId="2" fillId="48" borderId="31" xfId="2016" applyNumberFormat="1" applyFont="1" applyFill="1" applyBorder="1" applyAlignment="1" applyProtection="1">
      <alignment horizontal="left" vertical="top"/>
    </xf>
    <xf numFmtId="164" fontId="2" fillId="48" borderId="31" xfId="2016" applyNumberFormat="1" applyFill="1" applyBorder="1" applyAlignment="1" applyProtection="1">
      <alignment horizontal="left" vertical="top"/>
    </xf>
    <xf numFmtId="164" fontId="2" fillId="48" borderId="23" xfId="2016" applyNumberFormat="1" applyFont="1" applyFill="1" applyBorder="1" applyAlignment="1" applyProtection="1">
      <alignment horizontal="left" vertical="top"/>
    </xf>
    <xf numFmtId="164" fontId="2" fillId="46" borderId="23" xfId="2016" applyNumberFormat="1" applyFont="1" applyFill="1" applyBorder="1" applyAlignment="1" applyProtection="1">
      <alignment horizontal="left" vertical="top"/>
    </xf>
    <xf numFmtId="164" fontId="2" fillId="46" borderId="23" xfId="2016" quotePrefix="1" applyNumberFormat="1" applyFont="1" applyFill="1" applyBorder="1" applyAlignment="1" applyProtection="1">
      <alignment horizontal="left" vertical="top"/>
    </xf>
    <xf numFmtId="164" fontId="2" fillId="46" borderId="23" xfId="2016" applyNumberFormat="1" applyFill="1" applyBorder="1" applyAlignment="1" applyProtection="1">
      <alignment horizontal="left" vertical="top"/>
    </xf>
    <xf numFmtId="164" fontId="14" fillId="0" borderId="23" xfId="2127" applyNumberFormat="1" applyFont="1" applyFill="1" applyBorder="1" applyAlignment="1" applyProtection="1">
      <alignment horizontal="left" vertical="top" wrapText="1"/>
    </xf>
    <xf numFmtId="164" fontId="13" fillId="46" borderId="50" xfId="2016" applyNumberFormat="1" applyFont="1" applyFill="1" applyBorder="1" applyAlignment="1" applyProtection="1">
      <alignment horizontal="left" vertical="top"/>
    </xf>
    <xf numFmtId="164" fontId="2" fillId="0" borderId="23" xfId="2016" applyNumberFormat="1" applyFont="1" applyFill="1" applyBorder="1" applyAlignment="1" applyProtection="1">
      <alignment horizontal="left" vertical="top" wrapText="1"/>
    </xf>
    <xf numFmtId="164" fontId="2" fillId="0" borderId="23" xfId="2016" applyNumberFormat="1" applyFont="1" applyFill="1" applyBorder="1" applyAlignment="1" applyProtection="1">
      <alignment horizontal="left" wrapText="1"/>
    </xf>
    <xf numFmtId="164" fontId="13" fillId="46" borderId="50" xfId="2016" applyNumberFormat="1" applyFont="1" applyFill="1" applyBorder="1" applyAlignment="1" applyProtection="1">
      <alignment horizontal="left"/>
    </xf>
    <xf numFmtId="164" fontId="2" fillId="46" borderId="23" xfId="2016" quotePrefix="1" applyNumberFormat="1" applyFont="1" applyFill="1" applyBorder="1" applyAlignment="1" applyProtection="1">
      <alignment horizontal="left"/>
    </xf>
    <xf numFmtId="164" fontId="2" fillId="46" borderId="23" xfId="2016" applyNumberFormat="1" applyFont="1" applyFill="1" applyBorder="1" applyAlignment="1" applyProtection="1">
      <alignment horizontal="left" vertical="top" wrapText="1"/>
    </xf>
    <xf numFmtId="164" fontId="2" fillId="52" borderId="23" xfId="2016" applyNumberFormat="1" applyFont="1" applyFill="1" applyBorder="1" applyAlignment="1" applyProtection="1">
      <alignment horizontal="left" vertical="top"/>
    </xf>
    <xf numFmtId="164" fontId="2" fillId="52" borderId="23" xfId="2016" quotePrefix="1" applyNumberFormat="1" applyFont="1" applyFill="1" applyBorder="1" applyAlignment="1" applyProtection="1">
      <alignment horizontal="left" vertical="top"/>
    </xf>
    <xf numFmtId="164" fontId="2" fillId="52" borderId="23" xfId="2016" applyNumberFormat="1" applyFill="1" applyBorder="1" applyAlignment="1" applyProtection="1">
      <alignment horizontal="left" vertical="top"/>
    </xf>
    <xf numFmtId="164" fontId="2" fillId="52" borderId="50" xfId="2016" applyNumberFormat="1" applyFill="1" applyBorder="1" applyAlignment="1" applyProtection="1">
      <alignment horizontal="left" vertical="top"/>
    </xf>
    <xf numFmtId="164" fontId="2" fillId="52" borderId="23" xfId="2016" applyNumberFormat="1" applyFont="1" applyFill="1" applyBorder="1" applyAlignment="1" applyProtection="1">
      <alignment horizontal="left" vertical="top" wrapText="1"/>
    </xf>
    <xf numFmtId="164" fontId="13" fillId="52" borderId="50" xfId="2016" applyNumberFormat="1" applyFont="1" applyFill="1" applyBorder="1" applyAlignment="1" applyProtection="1">
      <alignment horizontal="left" vertical="top"/>
    </xf>
    <xf numFmtId="164" fontId="2" fillId="0" borderId="0" xfId="2016" applyNumberFormat="1" applyFont="1" applyFill="1" applyAlignment="1" applyProtection="1"/>
    <xf numFmtId="164" fontId="2" fillId="46" borderId="50" xfId="2016" applyNumberFormat="1" applyFill="1" applyBorder="1" applyAlignment="1" applyProtection="1">
      <alignment horizontal="left" vertical="top"/>
    </xf>
    <xf numFmtId="0" fontId="33" fillId="0" borderId="0" xfId="2029" applyFill="1" applyProtection="1"/>
    <xf numFmtId="0" fontId="37" fillId="0" borderId="0" xfId="2129" applyFont="1" applyFill="1" applyAlignment="1">
      <alignment vertical="center"/>
    </xf>
    <xf numFmtId="0" fontId="38" fillId="0" borderId="0" xfId="2129" applyFont="1" applyFill="1" applyAlignment="1">
      <alignment vertical="center"/>
    </xf>
    <xf numFmtId="0" fontId="51" fillId="0" borderId="0" xfId="407" applyNumberFormat="1" applyFont="1" applyFill="1" applyAlignment="1" applyProtection="1">
      <alignment horizontal="right"/>
    </xf>
    <xf numFmtId="0" fontId="17" fillId="0" borderId="0" xfId="2029" applyNumberFormat="1" applyFont="1" applyFill="1" applyAlignment="1" applyProtection="1">
      <alignment vertical="center"/>
    </xf>
    <xf numFmtId="0" fontId="33" fillId="0" borderId="0" xfId="2029" applyNumberFormat="1" applyFill="1" applyProtection="1"/>
    <xf numFmtId="0" fontId="51" fillId="0" borderId="0" xfId="407" applyNumberFormat="1" applyFont="1" applyFill="1" applyProtection="1"/>
    <xf numFmtId="0" fontId="21" fillId="0" borderId="0" xfId="2029" applyNumberFormat="1" applyFont="1" applyFill="1" applyAlignment="1" applyProtection="1">
      <alignment vertical="center"/>
    </xf>
    <xf numFmtId="0" fontId="17" fillId="0" borderId="23" xfId="407" applyNumberFormat="1" applyFont="1" applyFill="1" applyBorder="1" applyAlignment="1" applyProtection="1">
      <alignment horizontal="center"/>
    </xf>
    <xf numFmtId="0" fontId="33" fillId="0" borderId="0" xfId="2029" applyNumberFormat="1" applyFill="1" applyAlignment="1" applyProtection="1">
      <alignment vertical="center"/>
    </xf>
    <xf numFmtId="0" fontId="33" fillId="0" borderId="62" xfId="2029" applyNumberFormat="1" applyFill="1" applyBorder="1" applyAlignment="1" applyProtection="1">
      <alignment horizontal="right"/>
    </xf>
    <xf numFmtId="0" fontId="33" fillId="0" borderId="58" xfId="2029" applyNumberFormat="1" applyFill="1" applyBorder="1" applyAlignment="1" applyProtection="1">
      <alignment horizontal="right"/>
    </xf>
    <xf numFmtId="0" fontId="7" fillId="0" borderId="51" xfId="407" applyNumberFormat="1" applyFont="1" applyFill="1" applyBorder="1" applyAlignment="1" applyProtection="1">
      <alignment horizontal="center"/>
    </xf>
    <xf numFmtId="0" fontId="7" fillId="0" borderId="63" xfId="407" applyNumberFormat="1" applyFont="1" applyFill="1" applyBorder="1" applyAlignment="1" applyProtection="1">
      <alignment horizontal="center"/>
    </xf>
    <xf numFmtId="0" fontId="10" fillId="0" borderId="23" xfId="2029" applyFont="1" applyFill="1" applyBorder="1" applyAlignment="1" applyProtection="1">
      <alignment horizontal="center"/>
    </xf>
    <xf numFmtId="41" fontId="39" fillId="0" borderId="23" xfId="407" applyFont="1" applyFill="1" applyBorder="1" applyAlignment="1" applyProtection="1">
      <alignment horizontal="center"/>
      <protection locked="0"/>
    </xf>
    <xf numFmtId="0" fontId="33" fillId="0" borderId="0" xfId="2029" applyFont="1" applyFill="1" applyProtection="1"/>
    <xf numFmtId="0" fontId="33" fillId="0" borderId="0" xfId="2029" applyFill="1" applyAlignment="1" applyProtection="1">
      <alignment wrapText="1"/>
    </xf>
    <xf numFmtId="0" fontId="40" fillId="0" borderId="18" xfId="1959" applyFont="1" applyFill="1" applyBorder="1" applyAlignment="1" applyProtection="1">
      <alignment horizontal="center" vertical="center"/>
    </xf>
    <xf numFmtId="0" fontId="40" fillId="0" borderId="16" xfId="1959" applyFont="1" applyFill="1" applyBorder="1" applyAlignment="1" applyProtection="1">
      <alignment horizontal="left" vertical="center" wrapText="1"/>
    </xf>
    <xf numFmtId="0" fontId="40" fillId="0" borderId="27" xfId="1959" applyFont="1" applyFill="1" applyBorder="1" applyAlignment="1" applyProtection="1">
      <alignment horizontal="center" vertical="center"/>
    </xf>
    <xf numFmtId="0" fontId="40" fillId="0" borderId="25" xfId="1959" applyFont="1" applyFill="1" applyBorder="1" applyAlignment="1" applyProtection="1">
      <alignment horizontal="left" vertical="center" wrapText="1"/>
    </xf>
    <xf numFmtId="0" fontId="37" fillId="0" borderId="42" xfId="1959" applyFont="1" applyFill="1" applyBorder="1" applyAlignment="1" applyProtection="1">
      <alignment horizontal="left" vertical="center" wrapText="1"/>
    </xf>
    <xf numFmtId="0" fontId="37" fillId="0" borderId="42" xfId="1959" applyFont="1" applyFill="1" applyBorder="1" applyAlignment="1" applyProtection="1">
      <alignment horizontal="center" vertical="center"/>
    </xf>
    <xf numFmtId="41" fontId="51" fillId="0" borderId="0" xfId="407" applyFont="1" applyFill="1" applyProtection="1"/>
    <xf numFmtId="0" fontId="43" fillId="0" borderId="0" xfId="1959" applyFont="1" applyFill="1" applyAlignment="1">
      <alignment vertical="center"/>
    </xf>
    <xf numFmtId="0" fontId="43" fillId="0" borderId="0" xfId="1959" applyFont="1" applyFill="1" applyAlignment="1">
      <alignment horizontal="center" vertical="center"/>
    </xf>
    <xf numFmtId="0" fontId="38" fillId="0" borderId="0" xfId="2129" applyFont="1" applyFill="1" applyBorder="1" applyAlignment="1">
      <alignment horizontal="left" vertical="center" indent="6"/>
    </xf>
    <xf numFmtId="0" fontId="43" fillId="0" borderId="0" xfId="2129" applyFont="1" applyFill="1" applyBorder="1" applyAlignment="1">
      <alignment horizontal="right" vertical="center"/>
    </xf>
    <xf numFmtId="0" fontId="43" fillId="0" borderId="0" xfId="2129" applyFont="1" applyFill="1" applyBorder="1" applyAlignment="1">
      <alignment horizontal="center" vertical="center"/>
    </xf>
    <xf numFmtId="0" fontId="38" fillId="0" borderId="0" xfId="2129" applyFont="1" applyFill="1" applyBorder="1" applyAlignment="1">
      <alignment vertical="center" wrapText="1"/>
    </xf>
    <xf numFmtId="0" fontId="43" fillId="0" borderId="0" xfId="2129" applyFont="1" applyFill="1" applyBorder="1" applyAlignment="1">
      <alignment horizontal="center" vertical="center" wrapText="1"/>
    </xf>
    <xf numFmtId="0" fontId="38" fillId="0" borderId="0" xfId="2129" applyFont="1" applyFill="1" applyAlignment="1">
      <alignment horizontal="center" vertical="center"/>
    </xf>
    <xf numFmtId="0" fontId="38" fillId="0" borderId="0" xfId="2129" applyFont="1" applyFill="1" applyAlignment="1">
      <alignment horizontal="left" vertical="center"/>
    </xf>
    <xf numFmtId="0" fontId="38" fillId="0" borderId="0" xfId="2129" applyFont="1" applyFill="1" applyAlignment="1">
      <alignment vertical="center" wrapText="1"/>
    </xf>
    <xf numFmtId="49" fontId="41" fillId="0" borderId="64" xfId="2130" applyNumberFormat="1" applyFont="1" applyFill="1" applyBorder="1" applyAlignment="1">
      <alignment horizontal="center" vertical="center"/>
    </xf>
    <xf numFmtId="0" fontId="2" fillId="0" borderId="0" xfId="2029" applyFont="1" applyFill="1" applyAlignment="1" applyProtection="1">
      <alignment horizontal="right" vertical="center"/>
    </xf>
    <xf numFmtId="0" fontId="33" fillId="0" borderId="0" xfId="2029" applyFill="1" applyAlignment="1" applyProtection="1">
      <alignment horizontal="right"/>
    </xf>
    <xf numFmtId="0" fontId="49" fillId="0" borderId="0" xfId="2129" applyFont="1" applyFill="1" applyAlignment="1">
      <alignment vertical="center"/>
    </xf>
    <xf numFmtId="0" fontId="50" fillId="0" borderId="0" xfId="2129" applyFont="1" applyFill="1" applyAlignment="1">
      <alignment vertical="center"/>
    </xf>
    <xf numFmtId="172" fontId="43" fillId="0" borderId="0" xfId="1959" applyNumberFormat="1" applyFont="1" applyFill="1" applyAlignment="1">
      <alignment horizontal="center" vertical="center"/>
    </xf>
    <xf numFmtId="0" fontId="43" fillId="0" borderId="0" xfId="1959" applyFont="1" applyFill="1" applyBorder="1" applyAlignment="1">
      <alignment horizontal="center" vertical="center"/>
    </xf>
    <xf numFmtId="0" fontId="38" fillId="0" borderId="0" xfId="2129" applyFont="1" applyFill="1" applyBorder="1" applyAlignment="1">
      <alignment vertical="center"/>
    </xf>
    <xf numFmtId="0" fontId="40" fillId="0" borderId="18" xfId="2128" applyFont="1" applyFill="1" applyBorder="1" applyAlignment="1">
      <alignment horizontal="center" vertical="center" wrapText="1"/>
    </xf>
    <xf numFmtId="0" fontId="40" fillId="0" borderId="27" xfId="2128" applyFont="1" applyFill="1" applyBorder="1" applyAlignment="1">
      <alignment horizontal="center" vertical="center"/>
    </xf>
    <xf numFmtId="4" fontId="40" fillId="0" borderId="36" xfId="632" applyNumberFormat="1" applyFont="1" applyFill="1" applyBorder="1" applyAlignment="1">
      <alignment horizontal="center" vertical="center"/>
    </xf>
    <xf numFmtId="172" fontId="40" fillId="0" borderId="65" xfId="1952" applyNumberFormat="1" applyFont="1" applyFill="1" applyBorder="1" applyAlignment="1" applyProtection="1">
      <alignment horizontal="center" vertical="center"/>
    </xf>
    <xf numFmtId="172" fontId="45" fillId="0" borderId="65" xfId="1952" applyNumberFormat="1" applyFont="1" applyFill="1" applyBorder="1" applyAlignment="1" applyProtection="1">
      <alignment horizontal="center" vertical="center"/>
    </xf>
    <xf numFmtId="41" fontId="51" fillId="50" borderId="65" xfId="407" applyFont="1" applyFill="1" applyBorder="1" applyProtection="1"/>
    <xf numFmtId="172" fontId="44" fillId="0" borderId="65" xfId="1952" applyNumberFormat="1" applyFont="1" applyFill="1" applyBorder="1" applyAlignment="1" applyProtection="1">
      <alignment horizontal="center" vertical="center"/>
    </xf>
    <xf numFmtId="172" fontId="44" fillId="46" borderId="65" xfId="1952" applyNumberFormat="1" applyFont="1" applyFill="1" applyBorder="1" applyAlignment="1" applyProtection="1">
      <alignment horizontal="center" vertical="center"/>
    </xf>
    <xf numFmtId="41" fontId="52" fillId="0" borderId="65" xfId="407" applyFont="1" applyFill="1" applyBorder="1" applyProtection="1"/>
    <xf numFmtId="172" fontId="45" fillId="46" borderId="65" xfId="1952" applyNumberFormat="1" applyFont="1" applyFill="1" applyBorder="1" applyAlignment="1" applyProtection="1">
      <alignment horizontal="center" vertical="center"/>
    </xf>
    <xf numFmtId="172" fontId="43" fillId="46" borderId="65" xfId="1952" applyNumberFormat="1" applyFont="1" applyFill="1" applyBorder="1" applyAlignment="1" applyProtection="1">
      <alignment horizontal="center" vertical="center"/>
    </xf>
    <xf numFmtId="172" fontId="40" fillId="46" borderId="65" xfId="1952" applyNumberFormat="1" applyFont="1" applyFill="1" applyBorder="1" applyAlignment="1" applyProtection="1">
      <alignment horizontal="center" vertical="center"/>
    </xf>
    <xf numFmtId="41" fontId="12" fillId="50" borderId="65" xfId="407" applyFont="1" applyFill="1" applyBorder="1" applyProtection="1"/>
    <xf numFmtId="172" fontId="40" fillId="0" borderId="65" xfId="1953" applyNumberFormat="1" applyFont="1" applyFill="1" applyBorder="1" applyAlignment="1" applyProtection="1">
      <alignment horizontal="center" vertical="center"/>
    </xf>
    <xf numFmtId="172" fontId="40" fillId="0" borderId="66" xfId="1952" applyNumberFormat="1" applyFont="1" applyFill="1" applyBorder="1" applyAlignment="1" applyProtection="1">
      <alignment horizontal="center" vertical="center"/>
    </xf>
    <xf numFmtId="172" fontId="42" fillId="0" borderId="67" xfId="1952" applyNumberFormat="1" applyFont="1" applyFill="1" applyBorder="1" applyAlignment="1" applyProtection="1">
      <alignment horizontal="center" vertical="center"/>
    </xf>
    <xf numFmtId="4" fontId="40" fillId="0" borderId="37" xfId="632" applyNumberFormat="1" applyFont="1" applyFill="1" applyBorder="1" applyAlignment="1">
      <alignment horizontal="center" vertical="center"/>
    </xf>
    <xf numFmtId="0" fontId="7" fillId="0" borderId="52" xfId="407" quotePrefix="1" applyNumberFormat="1" applyFont="1" applyFill="1" applyBorder="1" applyAlignment="1" applyProtection="1">
      <alignment horizontal="center"/>
    </xf>
    <xf numFmtId="0" fontId="7" fillId="0" borderId="50" xfId="407" applyNumberFormat="1" applyFont="1" applyFill="1" applyBorder="1" applyAlignment="1" applyProtection="1">
      <alignment horizontal="center"/>
    </xf>
    <xf numFmtId="0" fontId="4" fillId="0" borderId="0" xfId="2005" applyFill="1"/>
    <xf numFmtId="0" fontId="23" fillId="0" borderId="68" xfId="2005" applyFont="1" applyFill="1" applyBorder="1" applyAlignment="1">
      <alignment horizontal="right" vertical="top" wrapText="1"/>
    </xf>
    <xf numFmtId="0" fontId="23" fillId="0" borderId="23" xfId="2005" applyFont="1" applyFill="1" applyBorder="1" applyAlignment="1">
      <alignment horizontal="right" vertical="top" wrapText="1"/>
    </xf>
    <xf numFmtId="41" fontId="22" fillId="0" borderId="0" xfId="202" applyFont="1" applyFill="1"/>
    <xf numFmtId="0" fontId="23" fillId="0" borderId="0" xfId="2005" applyFont="1" applyFill="1" applyBorder="1" applyAlignment="1">
      <alignment horizontal="right" vertical="top" wrapText="1"/>
    </xf>
    <xf numFmtId="0" fontId="25" fillId="0" borderId="20" xfId="2005" applyFont="1" applyFill="1" applyBorder="1" applyAlignment="1">
      <alignment horizontal="left" vertical="top" wrapText="1"/>
    </xf>
    <xf numFmtId="41" fontId="2" fillId="0" borderId="23" xfId="202" applyFont="1" applyFill="1" applyBorder="1"/>
    <xf numFmtId="41" fontId="3" fillId="0" borderId="23" xfId="202" applyFont="1" applyFill="1" applyBorder="1"/>
    <xf numFmtId="0" fontId="2" fillId="0" borderId="0" xfId="2125" applyFill="1" applyBorder="1"/>
    <xf numFmtId="0" fontId="25" fillId="0" borderId="62" xfId="2005" applyFont="1" applyFill="1" applyBorder="1" applyAlignment="1">
      <alignment horizontal="left" vertical="top" wrapText="1"/>
    </xf>
    <xf numFmtId="0" fontId="24" fillId="0" borderId="69" xfId="2005" applyFont="1" applyFill="1" applyBorder="1" applyAlignment="1">
      <alignment horizontal="left" vertical="top" wrapText="1"/>
    </xf>
    <xf numFmtId="41" fontId="7" fillId="0" borderId="31" xfId="2005" applyNumberFormat="1" applyFont="1" applyFill="1" applyBorder="1"/>
    <xf numFmtId="41" fontId="12" fillId="0" borderId="31" xfId="2005" applyNumberFormat="1" applyFont="1" applyFill="1" applyBorder="1"/>
    <xf numFmtId="0" fontId="24" fillId="0" borderId="20" xfId="2005" applyFont="1" applyFill="1" applyBorder="1" applyAlignment="1">
      <alignment horizontal="left" vertical="top" wrapText="1"/>
    </xf>
    <xf numFmtId="0" fontId="25" fillId="0" borderId="58" xfId="2005" applyFont="1" applyFill="1" applyBorder="1" applyAlignment="1">
      <alignment horizontal="left" vertical="top" wrapText="1"/>
    </xf>
    <xf numFmtId="41" fontId="4" fillId="0" borderId="0" xfId="2005" applyNumberFormat="1" applyFill="1"/>
    <xf numFmtId="0" fontId="2" fillId="0" borderId="0" xfId="2125" applyFill="1"/>
    <xf numFmtId="164" fontId="7" fillId="0" borderId="0" xfId="2016" applyNumberFormat="1" applyFont="1" applyFill="1" applyAlignment="1" applyProtection="1"/>
    <xf numFmtId="164" fontId="9" fillId="0" borderId="0" xfId="2016" applyNumberFormat="1" applyFont="1" applyFill="1" applyAlignment="1" applyProtection="1">
      <alignment horizontal="center"/>
    </xf>
    <xf numFmtId="164" fontId="2" fillId="0" borderId="0" xfId="2016" applyNumberFormat="1" applyFill="1" applyBorder="1" applyAlignment="1" applyProtection="1">
      <alignment horizontal="center"/>
    </xf>
    <xf numFmtId="164" fontId="10" fillId="0" borderId="0" xfId="2016" applyNumberFormat="1" applyFont="1" applyFill="1" applyBorder="1" applyAlignment="1" applyProtection="1">
      <alignment horizontal="center"/>
    </xf>
    <xf numFmtId="164" fontId="3" fillId="0" borderId="0" xfId="2016" applyNumberFormat="1" applyFont="1" applyFill="1" applyBorder="1" applyAlignment="1" applyProtection="1"/>
    <xf numFmtId="164" fontId="11" fillId="0" borderId="24" xfId="2016" applyNumberFormat="1" applyFont="1" applyFill="1" applyBorder="1" applyAlignment="1" applyProtection="1"/>
    <xf numFmtId="164" fontId="13" fillId="0" borderId="0" xfId="2016" applyNumberFormat="1" applyFont="1" applyFill="1" applyAlignment="1" applyProtection="1"/>
    <xf numFmtId="164" fontId="3" fillId="0" borderId="70" xfId="2016" applyNumberFormat="1" applyFont="1" applyFill="1" applyBorder="1" applyAlignment="1" applyProtection="1"/>
    <xf numFmtId="164" fontId="2" fillId="0" borderId="0" xfId="2016" applyNumberFormat="1" applyFill="1" applyAlignment="1" applyProtection="1">
      <alignment wrapText="1"/>
    </xf>
    <xf numFmtId="164" fontId="2" fillId="0" borderId="0" xfId="213" applyNumberFormat="1" applyFill="1" applyAlignment="1" applyProtection="1"/>
    <xf numFmtId="164" fontId="2" fillId="0" borderId="0" xfId="2016" applyNumberFormat="1" applyFill="1" applyAlignment="1" applyProtection="1">
      <alignment horizontal="center"/>
    </xf>
    <xf numFmtId="0" fontId="2" fillId="0" borderId="0" xfId="2125" applyFont="1" applyFill="1"/>
    <xf numFmtId="0" fontId="7" fillId="0" borderId="0" xfId="2125" applyFont="1" applyFill="1"/>
    <xf numFmtId="0" fontId="2" fillId="0" borderId="0" xfId="2125" applyFill="1" applyAlignment="1">
      <alignment wrapText="1"/>
    </xf>
    <xf numFmtId="0" fontId="2" fillId="0" borderId="0" xfId="2125" applyFill="1" applyAlignment="1">
      <alignment horizontal="center"/>
    </xf>
    <xf numFmtId="3" fontId="13" fillId="0" borderId="0" xfId="2125" applyNumberFormat="1" applyFont="1" applyFill="1" applyBorder="1" applyAlignment="1" applyProtection="1">
      <alignment horizontal="left" vertical="top"/>
    </xf>
    <xf numFmtId="0" fontId="2" fillId="0" borderId="29" xfId="2125" applyFill="1" applyBorder="1"/>
    <xf numFmtId="3" fontId="33" fillId="50" borderId="23" xfId="407" applyNumberFormat="1" applyFill="1" applyBorder="1" applyProtection="1"/>
    <xf numFmtId="3" fontId="2" fillId="45" borderId="60" xfId="213" applyNumberFormat="1" applyFill="1" applyBorder="1" applyAlignment="1" applyProtection="1">
      <alignment vertical="top"/>
    </xf>
    <xf numFmtId="164" fontId="2" fillId="46" borderId="22" xfId="2016" applyNumberFormat="1" applyFont="1" applyFill="1" applyBorder="1" applyAlignment="1" applyProtection="1">
      <alignment horizontal="justify" vertical="top"/>
    </xf>
    <xf numFmtId="164" fontId="21" fillId="46" borderId="23" xfId="2016" applyNumberFormat="1" applyFont="1" applyFill="1" applyBorder="1" applyAlignment="1" applyProtection="1">
      <alignment horizontal="justify" vertical="top"/>
    </xf>
    <xf numFmtId="3" fontId="4" fillId="45" borderId="31" xfId="202" applyNumberFormat="1" applyFill="1" applyBorder="1" applyProtection="1"/>
    <xf numFmtId="164" fontId="10" fillId="0" borderId="28" xfId="2005" applyNumberFormat="1" applyFont="1" applyFill="1" applyBorder="1" applyAlignment="1" applyProtection="1">
      <alignment horizontal="center" vertical="center" wrapText="1"/>
    </xf>
    <xf numFmtId="0" fontId="17" fillId="48" borderId="23" xfId="2005" applyFont="1" applyFill="1" applyBorder="1" applyAlignment="1" applyProtection="1">
      <alignment horizontal="center" vertical="center"/>
    </xf>
    <xf numFmtId="0" fontId="4" fillId="0" borderId="0" xfId="2005" applyFill="1" applyAlignment="1">
      <alignment horizontal="center"/>
    </xf>
    <xf numFmtId="0" fontId="4" fillId="0" borderId="0" xfId="2005" applyFill="1" applyBorder="1" applyAlignment="1" applyProtection="1">
      <alignment vertical="top"/>
    </xf>
    <xf numFmtId="0" fontId="4" fillId="0" borderId="0" xfId="2005" applyFill="1" applyAlignment="1" applyProtection="1"/>
    <xf numFmtId="0" fontId="4" fillId="0" borderId="0" xfId="2005" applyFill="1" applyAlignment="1" applyProtection="1">
      <alignment horizontal="right"/>
    </xf>
    <xf numFmtId="0" fontId="4" fillId="0" borderId="0" xfId="2005" applyFill="1" applyProtection="1"/>
    <xf numFmtId="49" fontId="2" fillId="46" borderId="23" xfId="2016" applyNumberFormat="1" applyFill="1" applyBorder="1" applyAlignment="1" applyProtection="1">
      <alignment horizontal="left"/>
    </xf>
    <xf numFmtId="3" fontId="4" fillId="50" borderId="23" xfId="202" applyNumberFormat="1" applyFill="1" applyBorder="1" applyProtection="1"/>
    <xf numFmtId="3" fontId="4" fillId="50" borderId="31" xfId="202" applyNumberFormat="1" applyFill="1" applyBorder="1" applyProtection="1"/>
    <xf numFmtId="0" fontId="25" fillId="46" borderId="20" xfId="2016" applyFont="1" applyFill="1" applyBorder="1" applyAlignment="1">
      <alignment horizontal="left" vertical="top" wrapText="1"/>
    </xf>
    <xf numFmtId="0" fontId="25" fillId="46" borderId="62" xfId="2016" applyFont="1" applyFill="1" applyBorder="1" applyAlignment="1">
      <alignment horizontal="left" vertical="top" wrapText="1"/>
    </xf>
    <xf numFmtId="164" fontId="2" fillId="0" borderId="23" xfId="2016" applyNumberFormat="1" applyFont="1" applyFill="1" applyBorder="1" applyAlignment="1" applyProtection="1">
      <alignment horizontal="left"/>
    </xf>
    <xf numFmtId="164" fontId="9" fillId="46" borderId="0" xfId="2016" applyNumberFormat="1" applyFont="1" applyFill="1" applyAlignment="1" applyProtection="1">
      <alignment horizontal="left" vertical="center"/>
    </xf>
    <xf numFmtId="164" fontId="3" fillId="46" borderId="0" xfId="2125" applyNumberFormat="1" applyFont="1" applyFill="1" applyBorder="1" applyAlignment="1" applyProtection="1"/>
    <xf numFmtId="164" fontId="11" fillId="46" borderId="0" xfId="2125" applyNumberFormat="1" applyFont="1" applyFill="1" applyBorder="1" applyAlignment="1" applyProtection="1"/>
    <xf numFmtId="164" fontId="56" fillId="57" borderId="23" xfId="2016" applyNumberFormat="1" applyFont="1" applyFill="1" applyBorder="1" applyAlignment="1" applyProtection="1">
      <alignment horizontal="center" wrapText="1"/>
    </xf>
    <xf numFmtId="164" fontId="2" fillId="0" borderId="0" xfId="213" applyNumberFormat="1" applyFont="1" applyFill="1" applyBorder="1" applyAlignment="1" applyProtection="1">
      <alignment horizontal="right"/>
    </xf>
    <xf numFmtId="167" fontId="2" fillId="54" borderId="23" xfId="1050" applyNumberFormat="1" applyFont="1" applyFill="1" applyBorder="1" applyAlignment="1" applyProtection="1"/>
    <xf numFmtId="164" fontId="2" fillId="0" borderId="0" xfId="2016" applyNumberFormat="1" applyFont="1" applyFill="1" applyBorder="1" applyAlignment="1" applyProtection="1"/>
    <xf numFmtId="0" fontId="35" fillId="54" borderId="23" xfId="2029" applyFont="1" applyFill="1" applyBorder="1" applyAlignment="1" applyProtection="1">
      <alignment vertical="top"/>
    </xf>
    <xf numFmtId="0" fontId="35" fillId="54" borderId="23" xfId="2029" applyFont="1" applyFill="1" applyBorder="1" applyAlignment="1" applyProtection="1">
      <alignment vertical="top" wrapText="1"/>
    </xf>
    <xf numFmtId="0" fontId="36" fillId="0" borderId="0" xfId="2029" applyFont="1" applyFill="1" applyAlignment="1" applyProtection="1">
      <alignment vertical="top"/>
    </xf>
    <xf numFmtId="0" fontId="36" fillId="58" borderId="0" xfId="2029" applyFont="1" applyFill="1" applyAlignment="1" applyProtection="1">
      <alignment vertical="top"/>
    </xf>
    <xf numFmtId="0" fontId="0" fillId="0" borderId="0" xfId="0" applyProtection="1"/>
    <xf numFmtId="0" fontId="36" fillId="59" borderId="0" xfId="2029" applyFont="1" applyFill="1" applyBorder="1" applyAlignment="1" applyProtection="1">
      <alignment vertical="top"/>
    </xf>
    <xf numFmtId="0" fontId="36" fillId="53" borderId="0" xfId="2029" applyFont="1" applyFill="1" applyBorder="1" applyAlignment="1" applyProtection="1">
      <alignment vertical="top"/>
    </xf>
    <xf numFmtId="0" fontId="36" fillId="60" borderId="0" xfId="2029" applyFont="1" applyFill="1" applyBorder="1" applyAlignment="1" applyProtection="1">
      <alignment vertical="top"/>
    </xf>
    <xf numFmtId="0" fontId="36" fillId="0" borderId="0" xfId="2029" applyFont="1" applyFill="1" applyAlignment="1" applyProtection="1">
      <alignment vertical="top" wrapText="1"/>
    </xf>
    <xf numFmtId="167" fontId="7" fillId="0" borderId="0" xfId="1050" applyNumberFormat="1" applyFont="1" applyFill="1" applyBorder="1" applyAlignment="1" applyProtection="1"/>
    <xf numFmtId="167" fontId="2" fillId="0" borderId="0" xfId="1050" applyNumberFormat="1" applyFont="1" applyFill="1" applyBorder="1" applyAlignment="1" applyProtection="1"/>
    <xf numFmtId="0" fontId="0" fillId="0" borderId="0" xfId="0" applyFill="1"/>
    <xf numFmtId="164" fontId="3" fillId="0" borderId="0" xfId="2016" applyNumberFormat="1" applyFont="1" applyFill="1" applyBorder="1" applyAlignment="1" applyProtection="1">
      <alignment horizontal="center" wrapText="1"/>
    </xf>
    <xf numFmtId="164" fontId="12" fillId="0" borderId="0" xfId="213" applyNumberFormat="1" applyFont="1" applyFill="1" applyBorder="1" applyAlignment="1" applyProtection="1"/>
    <xf numFmtId="164" fontId="12" fillId="0" borderId="0" xfId="2016" applyNumberFormat="1" applyFont="1" applyFill="1" applyBorder="1" applyAlignment="1" applyProtection="1"/>
    <xf numFmtId="164" fontId="3" fillId="0" borderId="0" xfId="213" applyNumberFormat="1" applyFont="1" applyFill="1" applyBorder="1" applyAlignment="1" applyProtection="1"/>
    <xf numFmtId="164" fontId="7" fillId="0" borderId="0" xfId="213" applyNumberFormat="1" applyFont="1" applyFill="1" applyBorder="1" applyAlignment="1" applyProtection="1"/>
    <xf numFmtId="41" fontId="7" fillId="0" borderId="0" xfId="213" applyFont="1" applyFill="1" applyBorder="1" applyAlignment="1" applyProtection="1">
      <alignment horizontal="center" wrapText="1"/>
    </xf>
    <xf numFmtId="164" fontId="3" fillId="0" borderId="0" xfId="2016" applyNumberFormat="1" applyFont="1" applyFill="1" applyBorder="1" applyAlignment="1" applyProtection="1">
      <alignment horizontal="center"/>
    </xf>
    <xf numFmtId="164" fontId="2" fillId="0" borderId="0" xfId="2016" applyNumberFormat="1" applyFont="1" applyFill="1" applyBorder="1" applyAlignment="1" applyProtection="1">
      <alignment horizontal="right"/>
    </xf>
    <xf numFmtId="164" fontId="2" fillId="0" borderId="0" xfId="2016" applyNumberFormat="1" applyFont="1" applyFill="1" applyBorder="1" applyAlignment="1" applyProtection="1">
      <alignment horizontal="right" wrapText="1"/>
    </xf>
    <xf numFmtId="164" fontId="2" fillId="0" borderId="0" xfId="2016" applyNumberFormat="1" applyFill="1" applyBorder="1" applyAlignment="1" applyProtection="1">
      <alignment horizontal="right"/>
    </xf>
    <xf numFmtId="164" fontId="3" fillId="0" borderId="0" xfId="2016" applyNumberFormat="1" applyFont="1" applyFill="1" applyBorder="1" applyAlignment="1" applyProtection="1">
      <alignment horizontal="center" vertical="center"/>
    </xf>
    <xf numFmtId="164" fontId="3" fillId="0" borderId="0" xfId="2016" applyNumberFormat="1" applyFont="1" applyFill="1" applyBorder="1" applyAlignment="1" applyProtection="1">
      <alignment horizontal="center" vertical="center" wrapText="1"/>
    </xf>
    <xf numFmtId="164" fontId="18" fillId="0" borderId="0" xfId="2016" applyNumberFormat="1" applyFont="1" applyFill="1" applyAlignment="1" applyProtection="1">
      <alignment vertical="top" wrapText="1"/>
    </xf>
    <xf numFmtId="164" fontId="7" fillId="0" borderId="0" xfId="2016" applyNumberFormat="1" applyFont="1" applyFill="1" applyBorder="1" applyAlignment="1" applyProtection="1">
      <alignment wrapText="1"/>
    </xf>
    <xf numFmtId="164" fontId="10" fillId="0" borderId="0" xfId="2016" applyNumberFormat="1" applyFont="1" applyFill="1" applyBorder="1" applyAlignment="1" applyProtection="1"/>
    <xf numFmtId="164" fontId="3" fillId="0" borderId="70" xfId="2016" applyNumberFormat="1" applyFont="1" applyFill="1" applyBorder="1" applyAlignment="1" applyProtection="1">
      <alignment wrapText="1"/>
    </xf>
    <xf numFmtId="164" fontId="2" fillId="45" borderId="50" xfId="488" applyNumberFormat="1" applyFont="1" applyFill="1" applyBorder="1" applyAlignment="1" applyProtection="1">
      <alignment horizontal="right"/>
    </xf>
    <xf numFmtId="164" fontId="7" fillId="0" borderId="0" xfId="2016" applyNumberFormat="1" applyFont="1" applyFill="1" applyBorder="1" applyAlignment="1" applyProtection="1">
      <alignment horizontal="left" vertical="center"/>
    </xf>
    <xf numFmtId="164" fontId="13" fillId="0" borderId="0" xfId="2016" applyNumberFormat="1" applyFont="1" applyFill="1" applyBorder="1" applyAlignment="1" applyProtection="1"/>
    <xf numFmtId="164" fontId="3" fillId="0" borderId="26" xfId="2016" applyNumberFormat="1" applyFont="1" applyFill="1" applyBorder="1" applyAlignment="1" applyProtection="1">
      <alignment horizontal="center" wrapText="1"/>
    </xf>
    <xf numFmtId="164" fontId="2" fillId="0" borderId="26" xfId="2016" applyNumberFormat="1" applyFont="1" applyFill="1" applyBorder="1" applyAlignment="1" applyProtection="1">
      <alignment horizontal="center"/>
    </xf>
    <xf numFmtId="164" fontId="7" fillId="0" borderId="26" xfId="2016" applyNumberFormat="1" applyFont="1" applyFill="1" applyBorder="1" applyAlignment="1" applyProtection="1">
      <alignment wrapText="1"/>
    </xf>
    <xf numFmtId="164" fontId="10" fillId="0" borderId="26" xfId="2016" applyNumberFormat="1" applyFont="1" applyFill="1" applyBorder="1" applyAlignment="1" applyProtection="1"/>
    <xf numFmtId="164" fontId="2" fillId="0" borderId="26" xfId="2016" applyNumberFormat="1" applyFill="1" applyBorder="1" applyAlignment="1" applyProtection="1"/>
    <xf numFmtId="164" fontId="7" fillId="0" borderId="0" xfId="2016" applyNumberFormat="1" applyFont="1" applyFill="1" applyAlignment="1" applyProtection="1">
      <alignment wrapText="1"/>
    </xf>
    <xf numFmtId="164" fontId="7" fillId="0" borderId="0" xfId="2016" applyNumberFormat="1" applyFont="1" applyFill="1" applyBorder="1" applyAlignment="1" applyProtection="1">
      <alignment horizontal="left" vertical="center" wrapText="1"/>
    </xf>
    <xf numFmtId="164" fontId="7" fillId="0" borderId="0" xfId="2016" applyNumberFormat="1" applyFont="1" applyFill="1" applyAlignment="1" applyProtection="1">
      <alignment horizontal="left" vertical="center" wrapText="1"/>
    </xf>
    <xf numFmtId="164" fontId="3" fillId="0" borderId="0" xfId="2016" applyNumberFormat="1" applyFont="1" applyFill="1" applyBorder="1" applyAlignment="1" applyProtection="1">
      <alignment wrapText="1"/>
    </xf>
    <xf numFmtId="164" fontId="3" fillId="0" borderId="0" xfId="2016" applyNumberFormat="1" applyFont="1" applyFill="1" applyAlignment="1" applyProtection="1">
      <alignment horizontal="right" wrapText="1"/>
    </xf>
    <xf numFmtId="164" fontId="11" fillId="0" borderId="0" xfId="2016" applyNumberFormat="1" applyFont="1" applyFill="1" applyBorder="1" applyAlignment="1" applyProtection="1"/>
    <xf numFmtId="164" fontId="2" fillId="0" borderId="0" xfId="2016" applyNumberFormat="1" applyFont="1" applyFill="1" applyBorder="1" applyAlignment="1" applyProtection="1">
      <alignment wrapText="1"/>
    </xf>
    <xf numFmtId="164" fontId="2" fillId="0" borderId="0" xfId="2016" applyNumberFormat="1" applyFill="1" applyBorder="1" applyAlignment="1" applyProtection="1">
      <alignment horizontal="justify" vertical="top" wrapText="1"/>
    </xf>
    <xf numFmtId="164" fontId="2" fillId="0" borderId="0" xfId="2016" applyNumberFormat="1" applyFont="1" applyFill="1" applyBorder="1" applyAlignment="1" applyProtection="1">
      <alignment horizontal="justify" vertical="top" wrapText="1"/>
    </xf>
    <xf numFmtId="164" fontId="2" fillId="0" borderId="0" xfId="2016" applyNumberFormat="1" applyFill="1" applyBorder="1" applyAlignment="1" applyProtection="1">
      <alignment horizontal="left" wrapText="1"/>
    </xf>
    <xf numFmtId="41" fontId="2" fillId="0" borderId="0" xfId="213" applyFont="1" applyFill="1" applyBorder="1" applyAlignment="1" applyProtection="1">
      <alignment horizontal="right"/>
    </xf>
    <xf numFmtId="164" fontId="2" fillId="0" borderId="0" xfId="2016" applyNumberFormat="1" applyFont="1" applyFill="1" applyBorder="1" applyAlignment="1" applyProtection="1">
      <alignment horizontal="left" vertical="center" wrapText="1"/>
    </xf>
    <xf numFmtId="164" fontId="2" fillId="0" borderId="0" xfId="2016" applyNumberFormat="1" applyFont="1" applyFill="1" applyAlignment="1" applyProtection="1">
      <alignment horizontal="left" vertical="center" wrapText="1"/>
    </xf>
    <xf numFmtId="164" fontId="2" fillId="0" borderId="0" xfId="2016" applyNumberFormat="1" applyFont="1" applyFill="1" applyAlignment="1" applyProtection="1">
      <alignment wrapText="1"/>
    </xf>
    <xf numFmtId="164" fontId="10" fillId="0" borderId="0" xfId="2016" applyNumberFormat="1" applyFont="1" applyFill="1" applyBorder="1" applyAlignment="1" applyProtection="1">
      <alignment horizontal="center" wrapText="1"/>
    </xf>
    <xf numFmtId="164" fontId="9" fillId="0" borderId="0" xfId="2016" applyNumberFormat="1" applyFont="1" applyFill="1" applyAlignment="1" applyProtection="1">
      <alignment horizontal="center" wrapText="1"/>
    </xf>
    <xf numFmtId="164" fontId="7" fillId="0" borderId="0" xfId="2016" applyNumberFormat="1" applyFont="1" applyFill="1" applyBorder="1" applyAlignment="1" applyProtection="1">
      <alignment horizontal="center"/>
    </xf>
    <xf numFmtId="164" fontId="2" fillId="0" borderId="0" xfId="2016" applyNumberFormat="1" applyFont="1" applyFill="1" applyBorder="1" applyAlignment="1" applyProtection="1">
      <alignment horizontal="center" wrapText="1"/>
    </xf>
    <xf numFmtId="164" fontId="2" fillId="0" borderId="46" xfId="2016" applyNumberFormat="1" applyFont="1" applyFill="1" applyBorder="1" applyAlignment="1" applyProtection="1">
      <alignment horizontal="left"/>
    </xf>
    <xf numFmtId="164" fontId="3" fillId="0" borderId="46" xfId="2016" applyNumberFormat="1" applyFont="1" applyFill="1" applyBorder="1" applyAlignment="1" applyProtection="1"/>
    <xf numFmtId="164" fontId="11" fillId="0" borderId="49" xfId="2016" applyNumberFormat="1" applyFont="1" applyFill="1" applyBorder="1" applyAlignment="1" applyProtection="1"/>
    <xf numFmtId="164" fontId="3" fillId="0" borderId="47" xfId="2016" applyNumberFormat="1" applyFont="1" applyFill="1" applyBorder="1" applyAlignment="1" applyProtection="1">
      <alignment horizontal="center"/>
    </xf>
    <xf numFmtId="164" fontId="3" fillId="0" borderId="51" xfId="213" applyNumberFormat="1" applyFont="1" applyFill="1" applyBorder="1" applyAlignment="1" applyProtection="1"/>
    <xf numFmtId="164" fontId="2" fillId="0" borderId="31" xfId="2016" applyNumberFormat="1" applyFill="1" applyBorder="1" applyAlignment="1" applyProtection="1">
      <alignment horizontal="left" wrapText="1"/>
    </xf>
    <xf numFmtId="164" fontId="13" fillId="0" borderId="31" xfId="2016" applyNumberFormat="1" applyFont="1" applyFill="1" applyBorder="1" applyAlignment="1" applyProtection="1"/>
    <xf numFmtId="164" fontId="3" fillId="0" borderId="30" xfId="213" applyNumberFormat="1" applyFont="1" applyFill="1" applyBorder="1" applyAlignment="1" applyProtection="1"/>
    <xf numFmtId="164" fontId="2" fillId="51" borderId="50" xfId="213" applyNumberFormat="1" applyFont="1" applyFill="1" applyBorder="1" applyAlignment="1" applyProtection="1">
      <alignment horizontal="right"/>
      <protection hidden="1"/>
    </xf>
    <xf numFmtId="3" fontId="60" fillId="50" borderId="23" xfId="2124" applyNumberFormat="1" applyFont="1" applyFill="1" applyBorder="1" applyAlignment="1" applyProtection="1">
      <alignment horizontal="right"/>
      <protection locked="0"/>
    </xf>
    <xf numFmtId="3" fontId="59" fillId="0" borderId="71" xfId="2124" applyNumberFormat="1" applyFont="1" applyFill="1" applyBorder="1" applyAlignment="1">
      <alignment horizontal="right"/>
    </xf>
    <xf numFmtId="164" fontId="16" fillId="46" borderId="23" xfId="2016" applyNumberFormat="1" applyFont="1" applyFill="1" applyBorder="1" applyAlignment="1" applyProtection="1"/>
    <xf numFmtId="164" fontId="16" fillId="46" borderId="23" xfId="2016" applyNumberFormat="1" applyFont="1" applyFill="1" applyBorder="1" applyAlignment="1" applyProtection="1">
      <alignment wrapText="1"/>
    </xf>
    <xf numFmtId="3" fontId="60" fillId="0" borderId="23" xfId="2124" applyNumberFormat="1" applyFont="1" applyFill="1" applyBorder="1" applyAlignment="1">
      <alignment horizontal="right"/>
    </xf>
    <xf numFmtId="0" fontId="59" fillId="0" borderId="23" xfId="1965" applyFont="1" applyFill="1" applyBorder="1" applyAlignment="1">
      <alignment horizontal="left" vertical="center"/>
    </xf>
    <xf numFmtId="0" fontId="59" fillId="54" borderId="23" xfId="1965" applyFont="1" applyFill="1" applyBorder="1" applyAlignment="1">
      <alignment horizontal="left" vertical="center"/>
    </xf>
    <xf numFmtId="3" fontId="59" fillId="54" borderId="71" xfId="2124" applyNumberFormat="1" applyFont="1" applyFill="1" applyBorder="1" applyAlignment="1">
      <alignment horizontal="right"/>
    </xf>
    <xf numFmtId="0" fontId="59" fillId="54" borderId="71" xfId="2124" applyNumberFormat="1" applyFont="1" applyFill="1" applyBorder="1" applyAlignment="1">
      <alignment horizontal="left" vertical="center"/>
    </xf>
    <xf numFmtId="0" fontId="59" fillId="53" borderId="71" xfId="2124" applyNumberFormat="1" applyFont="1" applyFill="1" applyBorder="1" applyAlignment="1">
      <alignment horizontal="left" vertical="center"/>
    </xf>
    <xf numFmtId="3" fontId="60" fillId="0" borderId="23" xfId="2124" applyNumberFormat="1" applyFont="1" applyFill="1" applyBorder="1" applyAlignment="1" applyProtection="1">
      <alignment horizontal="right"/>
    </xf>
    <xf numFmtId="164" fontId="2" fillId="0" borderId="52" xfId="2016" applyNumberFormat="1" applyFill="1" applyBorder="1" applyAlignment="1" applyProtection="1"/>
    <xf numFmtId="164" fontId="3" fillId="0" borderId="23" xfId="213" applyNumberFormat="1" applyFont="1" applyFill="1" applyBorder="1" applyAlignment="1" applyProtection="1"/>
    <xf numFmtId="164" fontId="13" fillId="0" borderId="57" xfId="2016" applyNumberFormat="1" applyFont="1" applyFill="1" applyBorder="1" applyAlignment="1" applyProtection="1"/>
    <xf numFmtId="164" fontId="3" fillId="0" borderId="49" xfId="2016" applyNumberFormat="1" applyFont="1" applyFill="1" applyBorder="1" applyAlignment="1" applyProtection="1"/>
    <xf numFmtId="164" fontId="11" fillId="0" borderId="25" xfId="2016" applyNumberFormat="1" applyFont="1" applyFill="1" applyBorder="1" applyAlignment="1" applyProtection="1"/>
    <xf numFmtId="164" fontId="2" fillId="0" borderId="46" xfId="2016" applyNumberFormat="1" applyFont="1" applyFill="1" applyBorder="1" applyAlignment="1" applyProtection="1">
      <alignment horizontal="center" wrapText="1"/>
    </xf>
    <xf numFmtId="164" fontId="7" fillId="0" borderId="0" xfId="2016" applyNumberFormat="1" applyFont="1" applyFill="1" applyAlignment="1" applyProtection="1">
      <alignment horizontal="left" vertical="center"/>
    </xf>
    <xf numFmtId="164" fontId="3" fillId="0" borderId="0" xfId="2016" applyNumberFormat="1" applyFont="1" applyFill="1" applyAlignment="1" applyProtection="1">
      <alignment horizontal="right"/>
    </xf>
    <xf numFmtId="164" fontId="2" fillId="0" borderId="31" xfId="2016" applyNumberFormat="1" applyFont="1" applyFill="1" applyBorder="1" applyAlignment="1" applyProtection="1">
      <alignment horizontal="left" vertical="top"/>
    </xf>
    <xf numFmtId="164" fontId="2" fillId="0" borderId="31" xfId="2016" applyNumberFormat="1" applyFill="1" applyBorder="1" applyAlignment="1" applyProtection="1">
      <alignment horizontal="left" vertical="top"/>
    </xf>
    <xf numFmtId="164" fontId="2" fillId="0" borderId="23" xfId="2016" applyNumberFormat="1" applyFont="1" applyFill="1" applyBorder="1" applyAlignment="1" applyProtection="1">
      <alignment horizontal="left" vertical="top"/>
    </xf>
    <xf numFmtId="164" fontId="13" fillId="0" borderId="31" xfId="2016" applyNumberFormat="1" applyFont="1" applyFill="1" applyBorder="1" applyAlignment="1" applyProtection="1">
      <alignment horizontal="left" vertical="top"/>
    </xf>
    <xf numFmtId="164" fontId="2" fillId="0" borderId="0" xfId="2016" applyNumberFormat="1" applyFill="1" applyBorder="1" applyAlignment="1" applyProtection="1">
      <alignment horizontal="justify" vertical="top"/>
    </xf>
    <xf numFmtId="164" fontId="2" fillId="0" borderId="31" xfId="2016" applyNumberFormat="1" applyFill="1" applyBorder="1" applyAlignment="1" applyProtection="1">
      <alignment horizontal="justify" vertical="top"/>
    </xf>
    <xf numFmtId="164" fontId="2" fillId="0" borderId="0" xfId="2016" applyNumberFormat="1" applyFont="1" applyFill="1" applyBorder="1" applyAlignment="1" applyProtection="1">
      <alignment horizontal="justify" vertical="top"/>
    </xf>
    <xf numFmtId="164" fontId="2" fillId="0" borderId="0" xfId="2016" applyNumberFormat="1" applyFill="1" applyBorder="1" applyAlignment="1" applyProtection="1">
      <alignment horizontal="left"/>
    </xf>
    <xf numFmtId="164" fontId="2" fillId="0" borderId="0" xfId="2016" applyNumberFormat="1" applyFont="1" applyFill="1" applyBorder="1" applyAlignment="1" applyProtection="1">
      <alignment horizontal="left" vertical="center"/>
    </xf>
    <xf numFmtId="164" fontId="2" fillId="0" borderId="0" xfId="2016" applyNumberFormat="1" applyFont="1" applyFill="1" applyAlignment="1" applyProtection="1">
      <alignment horizontal="left" vertical="center"/>
    </xf>
    <xf numFmtId="164" fontId="3" fillId="0" borderId="36" xfId="2016" applyNumberFormat="1" applyFont="1" applyFill="1" applyBorder="1" applyAlignment="1" applyProtection="1">
      <alignment horizontal="center" wrapText="1"/>
    </xf>
    <xf numFmtId="164" fontId="2" fillId="0" borderId="46" xfId="2016" applyNumberFormat="1" applyFont="1" applyFill="1" applyBorder="1" applyAlignment="1" applyProtection="1"/>
    <xf numFmtId="164" fontId="7" fillId="0" borderId="48" xfId="2016" applyNumberFormat="1" applyFont="1" applyFill="1" applyBorder="1" applyAlignment="1" applyProtection="1">
      <alignment horizontal="left" vertical="center"/>
    </xf>
    <xf numFmtId="164" fontId="7" fillId="0" borderId="46" xfId="213" applyNumberFormat="1" applyFont="1" applyFill="1" applyBorder="1" applyAlignment="1" applyProtection="1"/>
    <xf numFmtId="169" fontId="32" fillId="58" borderId="23" xfId="2040" applyNumberFormat="1" applyFont="1" applyFill="1" applyBorder="1" applyAlignment="1" applyProtection="1">
      <alignment horizontal="center" vertical="center" wrapText="1"/>
    </xf>
    <xf numFmtId="169" fontId="32" fillId="50" borderId="23" xfId="2040" applyNumberFormat="1" applyFont="1" applyFill="1" applyBorder="1" applyAlignment="1" applyProtection="1">
      <alignment horizontal="center" vertical="center" wrapText="1"/>
    </xf>
    <xf numFmtId="0" fontId="2" fillId="0" borderId="0" xfId="1965" applyFill="1" applyProtection="1"/>
    <xf numFmtId="0" fontId="18" fillId="46" borderId="59" xfId="2028" applyFont="1" applyFill="1" applyBorder="1" applyAlignment="1" applyProtection="1">
      <alignment horizontal="center" vertical="top" textRotation="90" wrapText="1"/>
    </xf>
    <xf numFmtId="164" fontId="10" fillId="0" borderId="17" xfId="2028" applyNumberFormat="1" applyFont="1" applyFill="1" applyBorder="1" applyAlignment="1" applyProtection="1">
      <alignment horizontal="center" vertical="center" wrapText="1"/>
    </xf>
    <xf numFmtId="0" fontId="17" fillId="48" borderId="72" xfId="2028" applyFont="1" applyFill="1" applyBorder="1" applyAlignment="1" applyProtection="1">
      <alignment horizontal="center" vertical="center"/>
    </xf>
    <xf numFmtId="0" fontId="17" fillId="48" borderId="28" xfId="2028" applyFont="1" applyFill="1" applyBorder="1" applyAlignment="1" applyProtection="1">
      <alignment horizontal="center" textRotation="90"/>
    </xf>
    <xf numFmtId="0" fontId="18" fillId="46" borderId="28" xfId="2028" applyFont="1" applyFill="1" applyBorder="1" applyAlignment="1" applyProtection="1">
      <alignment horizontal="center" textRotation="90" wrapText="1"/>
    </xf>
    <xf numFmtId="0" fontId="19" fillId="46" borderId="28" xfId="2028" applyFont="1" applyFill="1" applyBorder="1" applyAlignment="1">
      <alignment horizontal="center" textRotation="90" wrapText="1"/>
    </xf>
    <xf numFmtId="0" fontId="2" fillId="46" borderId="0" xfId="2028" applyFill="1" applyAlignment="1">
      <alignment horizontal="center"/>
    </xf>
    <xf numFmtId="0" fontId="2" fillId="46" borderId="0" xfId="2028" applyFill="1"/>
    <xf numFmtId="0" fontId="20" fillId="48" borderId="42" xfId="2028" applyFont="1" applyFill="1" applyBorder="1" applyAlignment="1" applyProtection="1">
      <alignment horizontal="center" vertical="top"/>
    </xf>
    <xf numFmtId="0" fontId="11" fillId="48" borderId="29" xfId="2028" quotePrefix="1" applyFont="1" applyFill="1" applyBorder="1" applyAlignment="1" applyProtection="1">
      <alignment horizontal="right"/>
    </xf>
    <xf numFmtId="0" fontId="2" fillId="48" borderId="29" xfId="2028" applyFill="1" applyBorder="1" applyAlignment="1" applyProtection="1"/>
    <xf numFmtId="0" fontId="7" fillId="48" borderId="21" xfId="2028" applyNumberFormat="1" applyFont="1" applyFill="1" applyBorder="1" applyAlignment="1" applyProtection="1">
      <alignment horizontal="center"/>
    </xf>
    <xf numFmtId="0" fontId="20" fillId="48" borderId="22" xfId="2028" applyFont="1" applyFill="1" applyBorder="1" applyAlignment="1" applyProtection="1">
      <alignment horizontal="center"/>
    </xf>
    <xf numFmtId="0" fontId="20" fillId="46" borderId="23" xfId="2028" applyFont="1" applyFill="1" applyBorder="1" applyAlignment="1">
      <alignment horizontal="center"/>
    </xf>
    <xf numFmtId="0" fontId="2" fillId="49" borderId="42" xfId="2028" applyFill="1" applyBorder="1" applyAlignment="1" applyProtection="1">
      <alignment vertical="top"/>
    </xf>
    <xf numFmtId="164" fontId="7" fillId="49" borderId="23" xfId="2028" applyNumberFormat="1" applyFont="1" applyFill="1" applyBorder="1" applyAlignment="1" applyProtection="1">
      <alignment horizontal="left" vertical="center" wrapText="1"/>
    </xf>
    <xf numFmtId="164" fontId="7" fillId="49" borderId="21" xfId="2028" applyNumberFormat="1" applyFont="1" applyFill="1" applyBorder="1" applyAlignment="1" applyProtection="1">
      <alignment horizontal="left" vertical="center"/>
    </xf>
    <xf numFmtId="0" fontId="2" fillId="49" borderId="21" xfId="2028" applyFill="1" applyBorder="1" applyAlignment="1" applyProtection="1">
      <alignment horizontal="right"/>
    </xf>
    <xf numFmtId="0" fontId="2" fillId="49" borderId="21" xfId="2028" applyFill="1" applyBorder="1" applyProtection="1"/>
    <xf numFmtId="0" fontId="2" fillId="49" borderId="21" xfId="2028" applyFill="1" applyBorder="1"/>
    <xf numFmtId="3" fontId="2" fillId="54" borderId="60" xfId="213" quotePrefix="1" applyNumberFormat="1" applyFont="1" applyFill="1" applyBorder="1" applyAlignment="1" applyProtection="1">
      <alignment vertical="top"/>
    </xf>
    <xf numFmtId="164" fontId="21" fillId="54" borderId="23" xfId="2028" applyNumberFormat="1" applyFont="1" applyFill="1" applyBorder="1" applyAlignment="1" applyProtection="1">
      <alignment horizontal="justify" vertical="top"/>
    </xf>
    <xf numFmtId="41" fontId="21" fillId="54" borderId="52" xfId="213" applyFont="1" applyFill="1" applyBorder="1" applyAlignment="1" applyProtection="1">
      <alignment horizontal="justify" vertical="top"/>
    </xf>
    <xf numFmtId="41" fontId="2" fillId="54" borderId="23" xfId="213" applyFont="1" applyFill="1" applyBorder="1" applyAlignment="1" applyProtection="1">
      <alignment horizontal="right" vertical="top"/>
    </xf>
    <xf numFmtId="3" fontId="2" fillId="54" borderId="23" xfId="213" applyNumberFormat="1" applyFont="1" applyFill="1" applyBorder="1" applyProtection="1"/>
    <xf numFmtId="3" fontId="2" fillId="45" borderId="60" xfId="213" applyNumberFormat="1" applyFont="1" applyFill="1" applyBorder="1" applyAlignment="1" applyProtection="1">
      <alignment vertical="top"/>
    </xf>
    <xf numFmtId="0" fontId="2" fillId="0" borderId="73" xfId="2124" applyNumberFormat="1" applyFont="1" applyFill="1" applyBorder="1" applyAlignment="1">
      <alignment horizontal="left" vertical="center" wrapText="1" indent="2"/>
    </xf>
    <xf numFmtId="164" fontId="21" fillId="46" borderId="20" xfId="2028" applyNumberFormat="1" applyFont="1" applyFill="1" applyBorder="1" applyAlignment="1" applyProtection="1">
      <alignment horizontal="justify" vertical="top"/>
    </xf>
    <xf numFmtId="41" fontId="21" fillId="51" borderId="52" xfId="213" applyFont="1" applyFill="1" applyBorder="1" applyAlignment="1" applyProtection="1">
      <alignment horizontal="justify" vertical="top"/>
    </xf>
    <xf numFmtId="41" fontId="2" fillId="46" borderId="22" xfId="213" applyFont="1" applyFill="1" applyBorder="1" applyAlignment="1" applyProtection="1">
      <alignment horizontal="right" vertical="top"/>
    </xf>
    <xf numFmtId="3" fontId="2" fillId="50" borderId="23" xfId="418" applyNumberFormat="1" applyFont="1" applyFill="1" applyBorder="1" applyProtection="1">
      <protection locked="0"/>
    </xf>
    <xf numFmtId="41" fontId="21" fillId="51" borderId="74" xfId="213" applyFont="1" applyFill="1" applyBorder="1" applyAlignment="1" applyProtection="1">
      <alignment horizontal="justify" vertical="top"/>
    </xf>
    <xf numFmtId="164" fontId="12" fillId="46" borderId="22" xfId="2028" applyNumberFormat="1" applyFont="1" applyFill="1" applyBorder="1" applyAlignment="1" applyProtection="1">
      <alignment horizontal="right" vertical="top"/>
    </xf>
    <xf numFmtId="41" fontId="12" fillId="46" borderId="22" xfId="213" applyFont="1" applyFill="1" applyBorder="1" applyAlignment="1" applyProtection="1">
      <alignment horizontal="right" vertical="top"/>
    </xf>
    <xf numFmtId="41" fontId="12" fillId="46" borderId="23" xfId="213" applyFont="1" applyFill="1" applyBorder="1" applyAlignment="1" applyProtection="1">
      <alignment horizontal="right" vertical="top"/>
    </xf>
    <xf numFmtId="3" fontId="7" fillId="45" borderId="60" xfId="213" applyNumberFormat="1" applyFont="1" applyFill="1" applyBorder="1" applyAlignment="1" applyProtection="1">
      <alignment vertical="top"/>
    </xf>
    <xf numFmtId="164" fontId="22" fillId="46" borderId="20" xfId="2028" applyNumberFormat="1" applyFont="1" applyFill="1" applyBorder="1" applyAlignment="1" applyProtection="1">
      <alignment horizontal="justify" vertical="top"/>
    </xf>
    <xf numFmtId="41" fontId="22" fillId="51" borderId="50" xfId="213" applyFont="1" applyFill="1" applyBorder="1" applyAlignment="1" applyProtection="1">
      <alignment horizontal="justify" vertical="top"/>
    </xf>
    <xf numFmtId="41" fontId="7" fillId="46" borderId="22" xfId="213" applyFont="1" applyFill="1" applyBorder="1" applyAlignment="1" applyProtection="1">
      <alignment horizontal="right" vertical="top"/>
    </xf>
    <xf numFmtId="3" fontId="12" fillId="45" borderId="23" xfId="213" applyNumberFormat="1" applyFont="1" applyFill="1" applyBorder="1" applyProtection="1"/>
    <xf numFmtId="3" fontId="7" fillId="50" borderId="23" xfId="418" applyNumberFormat="1" applyFont="1" applyFill="1" applyBorder="1" applyProtection="1">
      <protection locked="0"/>
    </xf>
    <xf numFmtId="41" fontId="7" fillId="46" borderId="23" xfId="213" applyFont="1" applyFill="1" applyBorder="1" applyAlignment="1" applyProtection="1">
      <alignment horizontal="right" vertical="top"/>
    </xf>
    <xf numFmtId="0" fontId="7" fillId="46" borderId="0" xfId="2028" applyFont="1" applyFill="1"/>
    <xf numFmtId="3" fontId="7" fillId="46" borderId="0" xfId="2028" applyNumberFormat="1" applyFont="1" applyFill="1"/>
    <xf numFmtId="41" fontId="7" fillId="46" borderId="0" xfId="2028" applyNumberFormat="1" applyFont="1" applyFill="1"/>
    <xf numFmtId="164" fontId="7" fillId="49" borderId="29" xfId="2028" applyNumberFormat="1" applyFont="1" applyFill="1" applyBorder="1" applyAlignment="1" applyProtection="1">
      <alignment horizontal="left" vertical="center"/>
    </xf>
    <xf numFmtId="0" fontId="2" fillId="54" borderId="0" xfId="2028" applyFill="1" applyAlignment="1" applyProtection="1">
      <alignment wrapText="1"/>
    </xf>
    <xf numFmtId="41" fontId="21" fillId="51" borderId="50" xfId="213" applyFont="1" applyFill="1" applyBorder="1" applyAlignment="1" applyProtection="1">
      <alignment horizontal="justify" vertical="top"/>
    </xf>
    <xf numFmtId="3" fontId="2" fillId="46" borderId="0" xfId="2028" applyNumberFormat="1" applyFill="1"/>
    <xf numFmtId="41" fontId="2" fillId="46" borderId="0" xfId="2028" applyNumberFormat="1" applyFill="1"/>
    <xf numFmtId="41" fontId="21" fillId="54" borderId="74" xfId="213" applyFont="1" applyFill="1" applyBorder="1" applyAlignment="1" applyProtection="1">
      <alignment horizontal="justify" vertical="top"/>
    </xf>
    <xf numFmtId="0" fontId="2" fillId="0" borderId="0" xfId="2028" applyFill="1" applyBorder="1" applyAlignment="1" applyProtection="1">
      <alignment vertical="top"/>
    </xf>
    <xf numFmtId="0" fontId="2" fillId="0" borderId="0" xfId="2028" applyFill="1" applyAlignment="1" applyProtection="1"/>
    <xf numFmtId="0" fontId="2" fillId="0" borderId="0" xfId="2028" applyFill="1" applyAlignment="1" applyProtection="1">
      <alignment horizontal="right"/>
    </xf>
    <xf numFmtId="0" fontId="2" fillId="0" borderId="0" xfId="2028" applyFill="1" applyProtection="1"/>
    <xf numFmtId="0" fontId="2" fillId="0" borderId="0" xfId="2028" applyFill="1"/>
    <xf numFmtId="0" fontId="2" fillId="0" borderId="0" xfId="1965" applyNumberFormat="1" applyFill="1" applyAlignment="1" applyProtection="1">
      <alignment horizontal="left"/>
    </xf>
    <xf numFmtId="0" fontId="2" fillId="0" borderId="0" xfId="1965" quotePrefix="1" applyFill="1" applyProtection="1"/>
    <xf numFmtId="0" fontId="2" fillId="0" borderId="0" xfId="1965" quotePrefix="1" applyNumberFormat="1" applyFill="1" applyAlignment="1" applyProtection="1">
      <alignment horizontal="left"/>
    </xf>
    <xf numFmtId="164" fontId="2" fillId="0" borderId="0" xfId="2016" applyNumberFormat="1" applyFill="1" applyAlignment="1" applyProtection="1">
      <protection hidden="1"/>
    </xf>
    <xf numFmtId="169" fontId="2" fillId="51" borderId="23" xfId="2040" applyNumberFormat="1" applyFill="1" applyBorder="1" applyAlignment="1">
      <alignment horizontal="center" vertical="center"/>
    </xf>
    <xf numFmtId="169" fontId="7" fillId="0" borderId="75" xfId="1281" applyNumberFormat="1" applyFont="1" applyFill="1" applyBorder="1" applyAlignment="1">
      <alignment vertical="center"/>
    </xf>
    <xf numFmtId="169" fontId="2" fillId="0" borderId="73" xfId="1281" applyNumberFormat="1" applyFont="1" applyFill="1" applyBorder="1" applyAlignment="1">
      <alignment vertical="center"/>
    </xf>
    <xf numFmtId="169" fontId="7" fillId="0" borderId="73" xfId="1281" applyNumberFormat="1" applyFont="1" applyFill="1" applyBorder="1" applyAlignment="1">
      <alignment vertical="center"/>
    </xf>
    <xf numFmtId="169" fontId="7" fillId="0" borderId="76" xfId="1281" applyNumberFormat="1" applyFont="1" applyFill="1" applyBorder="1" applyAlignment="1">
      <alignment vertical="center"/>
    </xf>
    <xf numFmtId="169" fontId="7" fillId="51" borderId="74" xfId="2040" applyNumberFormat="1" applyFont="1" applyFill="1" applyBorder="1" applyAlignment="1">
      <alignment horizontal="right" vertical="center"/>
    </xf>
    <xf numFmtId="169" fontId="7" fillId="51" borderId="75" xfId="2040" applyNumberFormat="1" applyFont="1" applyFill="1" applyBorder="1" applyAlignment="1">
      <alignment horizontal="right" vertical="center"/>
    </xf>
    <xf numFmtId="169" fontId="7" fillId="51" borderId="23" xfId="2040" applyNumberFormat="1" applyFont="1" applyFill="1" applyBorder="1" applyAlignment="1">
      <alignment horizontal="right" vertical="center"/>
    </xf>
    <xf numFmtId="169" fontId="7" fillId="0" borderId="76" xfId="1281" applyNumberFormat="1" applyFont="1" applyFill="1" applyBorder="1" applyAlignment="1">
      <alignment horizontal="right" vertical="center"/>
    </xf>
    <xf numFmtId="169" fontId="7" fillId="51" borderId="52" xfId="2040" applyNumberFormat="1" applyFont="1" applyFill="1" applyBorder="1" applyAlignment="1">
      <alignment horizontal="right" vertical="center"/>
    </xf>
    <xf numFmtId="169" fontId="7" fillId="0" borderId="75" xfId="1281" applyNumberFormat="1" applyFont="1" applyFill="1" applyBorder="1" applyAlignment="1">
      <alignment horizontal="right" vertical="center"/>
    </xf>
    <xf numFmtId="169" fontId="7" fillId="0" borderId="73" xfId="1281" applyNumberFormat="1" applyFont="1" applyFill="1" applyBorder="1" applyAlignment="1">
      <alignment horizontal="right" vertical="center"/>
    </xf>
    <xf numFmtId="169" fontId="2" fillId="0" borderId="76" xfId="1281" applyNumberFormat="1" applyFont="1" applyFill="1" applyBorder="1" applyAlignment="1">
      <alignment horizontal="right" vertical="center"/>
    </xf>
    <xf numFmtId="169" fontId="2" fillId="0" borderId="76" xfId="1281" applyNumberFormat="1" applyFont="1" applyFill="1" applyBorder="1" applyAlignment="1">
      <alignment vertical="center"/>
    </xf>
    <xf numFmtId="164" fontId="2" fillId="0" borderId="0" xfId="488" applyNumberFormat="1" applyFont="1" applyFill="1" applyBorder="1" applyAlignment="1" applyProtection="1">
      <alignment horizontal="right"/>
    </xf>
    <xf numFmtId="164" fontId="18" fillId="0" borderId="0" xfId="2016" applyNumberFormat="1" applyFont="1" applyFill="1" applyBorder="1" applyAlignment="1" applyProtection="1">
      <alignment vertical="top" wrapText="1"/>
    </xf>
    <xf numFmtId="164" fontId="2" fillId="0" borderId="0" xfId="213" applyNumberFormat="1" applyFill="1" applyBorder="1" applyAlignment="1" applyProtection="1"/>
    <xf numFmtId="164" fontId="31" fillId="0" borderId="0" xfId="2016" applyNumberFormat="1" applyFont="1" applyFill="1" applyBorder="1" applyAlignment="1" applyProtection="1">
      <alignment horizontal="center" wrapText="1"/>
    </xf>
    <xf numFmtId="164" fontId="56" fillId="0" borderId="0" xfId="2016" applyNumberFormat="1" applyFont="1" applyFill="1" applyBorder="1" applyAlignment="1" applyProtection="1">
      <alignment horizontal="center" wrapText="1"/>
    </xf>
    <xf numFmtId="164" fontId="2" fillId="0" borderId="0" xfId="213" applyNumberFormat="1" applyFont="1" applyFill="1" applyBorder="1" applyAlignment="1" applyProtection="1"/>
    <xf numFmtId="164" fontId="55" fillId="0" borderId="0" xfId="2016" applyNumberFormat="1" applyFont="1" applyFill="1" applyBorder="1" applyAlignment="1" applyProtection="1">
      <alignment horizontal="center" wrapText="1"/>
    </xf>
    <xf numFmtId="164" fontId="18" fillId="0" borderId="0" xfId="2016" applyNumberFormat="1" applyFont="1" applyFill="1" applyBorder="1" applyAlignment="1" applyProtection="1">
      <alignment horizontal="center" vertical="top" wrapText="1"/>
    </xf>
    <xf numFmtId="164" fontId="2" fillId="0" borderId="0" xfId="2016" applyNumberFormat="1" applyFont="1" applyFill="1" applyBorder="1" applyAlignment="1" applyProtection="1">
      <alignment horizontal="center"/>
    </xf>
    <xf numFmtId="41" fontId="2" fillId="50" borderId="50" xfId="213" applyFont="1" applyFill="1" applyBorder="1" applyProtection="1">
      <protection locked="0"/>
    </xf>
    <xf numFmtId="41" fontId="2" fillId="46" borderId="0" xfId="213" applyFont="1" applyFill="1"/>
    <xf numFmtId="41" fontId="2" fillId="50" borderId="28" xfId="213" applyFont="1" applyFill="1" applyBorder="1" applyProtection="1">
      <protection locked="0"/>
    </xf>
    <xf numFmtId="41" fontId="2" fillId="50" borderId="23" xfId="213" applyFont="1" applyFill="1" applyBorder="1" applyProtection="1">
      <protection locked="0"/>
    </xf>
    <xf numFmtId="41" fontId="7" fillId="0" borderId="23" xfId="213" applyFont="1" applyFill="1" applyBorder="1"/>
    <xf numFmtId="41" fontId="7" fillId="46" borderId="0" xfId="213" applyFont="1" applyFill="1"/>
    <xf numFmtId="41" fontId="7" fillId="0" borderId="52" xfId="213" applyFont="1" applyFill="1" applyBorder="1"/>
    <xf numFmtId="41" fontId="7" fillId="46" borderId="46" xfId="213" applyFont="1" applyFill="1" applyBorder="1"/>
    <xf numFmtId="41" fontId="7" fillId="46" borderId="0" xfId="213" applyFont="1" applyFill="1" applyBorder="1"/>
    <xf numFmtId="41" fontId="7" fillId="46" borderId="54" xfId="213" applyFont="1" applyFill="1" applyBorder="1"/>
    <xf numFmtId="164" fontId="2" fillId="46" borderId="46" xfId="213" applyNumberFormat="1" applyFont="1" applyFill="1" applyBorder="1" applyAlignment="1" applyProtection="1"/>
    <xf numFmtId="164" fontId="2" fillId="46" borderId="48" xfId="213" applyNumberFormat="1" applyFont="1" applyFill="1" applyBorder="1" applyAlignment="1" applyProtection="1"/>
    <xf numFmtId="41" fontId="7" fillId="0" borderId="31" xfId="2016" applyNumberFormat="1" applyFont="1" applyFill="1" applyBorder="1"/>
    <xf numFmtId="41" fontId="7" fillId="48" borderId="32" xfId="2016" applyNumberFormat="1" applyFont="1" applyFill="1" applyBorder="1"/>
    <xf numFmtId="164" fontId="2" fillId="46" borderId="23" xfId="2016" quotePrefix="1" applyNumberFormat="1" applyFill="1" applyBorder="1" applyAlignment="1" applyProtection="1"/>
    <xf numFmtId="164" fontId="2" fillId="54" borderId="0" xfId="2016" applyNumberFormat="1" applyFill="1" applyAlignment="1" applyProtection="1"/>
    <xf numFmtId="164" fontId="2" fillId="46" borderId="52" xfId="2125" applyNumberFormat="1" applyFont="1" applyFill="1" applyBorder="1" applyAlignment="1" applyProtection="1">
      <alignment horizontal="justify" vertical="top"/>
    </xf>
    <xf numFmtId="41" fontId="2" fillId="50" borderId="52" xfId="213" applyFont="1" applyFill="1" applyBorder="1" applyProtection="1">
      <protection locked="0"/>
    </xf>
    <xf numFmtId="164" fontId="12" fillId="46" borderId="23" xfId="2125" applyNumberFormat="1" applyFont="1" applyFill="1" applyBorder="1" applyAlignment="1" applyProtection="1">
      <alignment horizontal="justify" vertical="top"/>
    </xf>
    <xf numFmtId="41" fontId="2" fillId="0" borderId="23" xfId="213" applyFont="1" applyFill="1" applyBorder="1" applyProtection="1"/>
    <xf numFmtId="164" fontId="3" fillId="0" borderId="23" xfId="2016" applyNumberFormat="1" applyFont="1" applyFill="1" applyBorder="1" applyAlignment="1" applyProtection="1"/>
    <xf numFmtId="164" fontId="3" fillId="0" borderId="50" xfId="2016" applyNumberFormat="1" applyFont="1" applyFill="1" applyBorder="1" applyAlignment="1" applyProtection="1"/>
    <xf numFmtId="164" fontId="3" fillId="0" borderId="23" xfId="2016" applyNumberFormat="1" applyFont="1" applyFill="1" applyBorder="1" applyAlignment="1" applyProtection="1">
      <alignment horizontal="left" vertical="top" wrapText="1" indent="3"/>
    </xf>
    <xf numFmtId="164" fontId="2" fillId="0" borderId="50" xfId="2016" applyNumberFormat="1" applyFont="1" applyFill="1" applyBorder="1" applyAlignment="1" applyProtection="1">
      <alignment horizontal="justify" vertical="top" wrapText="1"/>
    </xf>
    <xf numFmtId="164" fontId="3" fillId="0" borderId="59" xfId="2016" applyNumberFormat="1" applyFont="1" applyFill="1" applyBorder="1" applyAlignment="1" applyProtection="1">
      <alignment horizontal="left" indent="1"/>
    </xf>
    <xf numFmtId="164" fontId="3" fillId="0" borderId="28" xfId="2016" applyNumberFormat="1" applyFont="1" applyFill="1" applyBorder="1" applyAlignment="1" applyProtection="1"/>
    <xf numFmtId="164" fontId="3" fillId="0" borderId="28" xfId="2016" applyNumberFormat="1" applyFont="1" applyFill="1" applyBorder="1" applyAlignment="1" applyProtection="1">
      <alignment horizontal="left" vertical="top" wrapText="1" indent="3"/>
    </xf>
    <xf numFmtId="164" fontId="13" fillId="46" borderId="28" xfId="2016" applyNumberFormat="1" applyFont="1" applyFill="1" applyBorder="1" applyAlignment="1" applyProtection="1"/>
    <xf numFmtId="164" fontId="3" fillId="0" borderId="60" xfId="2016" applyNumberFormat="1" applyFont="1" applyFill="1" applyBorder="1" applyAlignment="1" applyProtection="1">
      <alignment horizontal="left" indent="1"/>
    </xf>
    <xf numFmtId="164" fontId="3" fillId="0" borderId="61" xfId="2016" applyNumberFormat="1" applyFont="1" applyFill="1" applyBorder="1" applyAlignment="1" applyProtection="1">
      <alignment horizontal="left" indent="1"/>
    </xf>
    <xf numFmtId="164" fontId="3" fillId="0" borderId="31" xfId="2016" applyNumberFormat="1" applyFont="1" applyFill="1" applyBorder="1" applyAlignment="1" applyProtection="1"/>
    <xf numFmtId="164" fontId="3" fillId="0" borderId="57" xfId="2016" applyNumberFormat="1" applyFont="1" applyFill="1" applyBorder="1" applyAlignment="1" applyProtection="1"/>
    <xf numFmtId="164" fontId="3" fillId="0" borderId="31" xfId="2016" applyNumberFormat="1" applyFont="1" applyFill="1" applyBorder="1" applyAlignment="1" applyProtection="1">
      <alignment horizontal="left" vertical="top" wrapText="1" indent="3"/>
    </xf>
    <xf numFmtId="164" fontId="2" fillId="46" borderId="50" xfId="2016" applyNumberFormat="1" applyFont="1" applyFill="1" applyBorder="1" applyAlignment="1" applyProtection="1">
      <alignment horizontal="justify" vertical="top" wrapText="1"/>
    </xf>
    <xf numFmtId="164" fontId="13" fillId="0" borderId="28" xfId="2016" applyNumberFormat="1" applyFont="1" applyFill="1" applyBorder="1" applyAlignment="1" applyProtection="1"/>
    <xf numFmtId="164" fontId="7" fillId="47" borderId="52" xfId="2016" applyNumberFormat="1" applyFont="1" applyFill="1" applyBorder="1" applyAlignment="1" applyProtection="1"/>
    <xf numFmtId="164" fontId="7" fillId="47" borderId="74" xfId="2016" applyNumberFormat="1" applyFont="1" applyFill="1" applyBorder="1" applyAlignment="1" applyProtection="1"/>
    <xf numFmtId="164" fontId="7" fillId="47" borderId="52" xfId="2016" applyNumberFormat="1" applyFont="1" applyFill="1" applyBorder="1" applyAlignment="1" applyProtection="1">
      <alignment horizontal="justify" vertical="top" wrapText="1"/>
    </xf>
    <xf numFmtId="164" fontId="10" fillId="46" borderId="74" xfId="2016" applyNumberFormat="1" applyFont="1" applyFill="1" applyBorder="1" applyAlignment="1" applyProtection="1"/>
    <xf numFmtId="164" fontId="7" fillId="51" borderId="74" xfId="213" applyNumberFormat="1" applyFont="1" applyFill="1" applyBorder="1" applyAlignment="1" applyProtection="1">
      <alignment horizontal="right"/>
      <protection hidden="1"/>
    </xf>
    <xf numFmtId="164" fontId="3" fillId="51" borderId="28" xfId="213" applyNumberFormat="1" applyFont="1" applyFill="1" applyBorder="1" applyAlignment="1" applyProtection="1">
      <alignment horizontal="right" indent="1"/>
      <protection hidden="1"/>
    </xf>
    <xf numFmtId="164" fontId="3" fillId="51" borderId="50" xfId="213" applyNumberFormat="1" applyFont="1" applyFill="1" applyBorder="1" applyAlignment="1" applyProtection="1">
      <alignment horizontal="right" indent="1"/>
      <protection hidden="1"/>
    </xf>
    <xf numFmtId="164" fontId="3" fillId="45" borderId="50" xfId="488" applyNumberFormat="1" applyFont="1" applyFill="1" applyBorder="1" applyAlignment="1" applyProtection="1">
      <alignment horizontal="right"/>
    </xf>
    <xf numFmtId="3" fontId="33" fillId="50" borderId="21" xfId="407" applyNumberFormat="1" applyFill="1" applyBorder="1" applyProtection="1"/>
    <xf numFmtId="3" fontId="4" fillId="50" borderId="21" xfId="202" applyNumberFormat="1" applyFill="1" applyBorder="1" applyProtection="1"/>
    <xf numFmtId="0" fontId="2" fillId="49" borderId="42" xfId="2016" applyFill="1" applyBorder="1" applyAlignment="1" applyProtection="1">
      <alignment vertical="top"/>
    </xf>
    <xf numFmtId="164" fontId="7" fillId="49" borderId="21" xfId="2016" applyNumberFormat="1" applyFont="1" applyFill="1" applyBorder="1" applyAlignment="1" applyProtection="1">
      <alignment horizontal="left" vertical="center"/>
    </xf>
    <xf numFmtId="0" fontId="2" fillId="49" borderId="21" xfId="2016" applyFill="1" applyBorder="1" applyProtection="1"/>
    <xf numFmtId="0" fontId="2" fillId="49" borderId="21" xfId="2016" applyFill="1" applyBorder="1"/>
    <xf numFmtId="164" fontId="2" fillId="0" borderId="16" xfId="2016" applyNumberFormat="1" applyFill="1" applyBorder="1" applyAlignment="1" applyProtection="1"/>
    <xf numFmtId="164" fontId="2" fillId="0" borderId="25" xfId="2016" applyNumberFormat="1" applyFill="1" applyBorder="1" applyAlignment="1" applyProtection="1"/>
    <xf numFmtId="0" fontId="7" fillId="47" borderId="23" xfId="1965" quotePrefix="1" applyNumberFormat="1" applyFont="1" applyFill="1" applyBorder="1" applyAlignment="1" applyProtection="1">
      <alignment horizontal="left"/>
      <protection hidden="1"/>
    </xf>
    <xf numFmtId="164" fontId="3" fillId="0" borderId="0" xfId="2016" applyNumberFormat="1" applyFont="1" applyFill="1" applyAlignment="1" applyProtection="1"/>
    <xf numFmtId="164" fontId="2" fillId="46" borderId="22" xfId="2005" applyNumberFormat="1" applyFont="1" applyFill="1" applyBorder="1" applyAlignment="1" applyProtection="1">
      <alignment horizontal="justify" vertical="top"/>
    </xf>
    <xf numFmtId="164" fontId="2" fillId="61" borderId="0" xfId="2016" applyNumberFormat="1" applyFill="1" applyAlignment="1" applyProtection="1"/>
    <xf numFmtId="164" fontId="2" fillId="61" borderId="23" xfId="2016" applyNumberFormat="1" applyFill="1" applyBorder="1" applyAlignment="1" applyProtection="1"/>
    <xf numFmtId="164" fontId="2" fillId="61" borderId="50" xfId="2016" applyNumberFormat="1" applyFill="1" applyBorder="1" applyAlignment="1" applyProtection="1"/>
    <xf numFmtId="164" fontId="13" fillId="61" borderId="50" xfId="2016" applyNumberFormat="1" applyFont="1" applyFill="1" applyBorder="1" applyAlignment="1" applyProtection="1"/>
    <xf numFmtId="0" fontId="2" fillId="61" borderId="23" xfId="2016" applyFont="1" applyFill="1" applyBorder="1" applyAlignment="1">
      <alignment horizontal="left" wrapText="1"/>
    </xf>
    <xf numFmtId="164" fontId="2" fillId="61" borderId="23" xfId="2016" applyNumberFormat="1" applyFont="1" applyFill="1" applyBorder="1" applyAlignment="1" applyProtection="1">
      <alignment horizontal="justify" vertical="top" wrapText="1"/>
    </xf>
    <xf numFmtId="0" fontId="36" fillId="61" borderId="0" xfId="2029" applyFont="1" applyFill="1" applyAlignment="1" applyProtection="1">
      <alignment vertical="top"/>
    </xf>
    <xf numFmtId="0" fontId="60" fillId="62" borderId="23" xfId="2124" applyNumberFormat="1" applyFont="1" applyFill="1" applyBorder="1" applyAlignment="1">
      <alignment horizontal="left" vertical="center" wrapText="1"/>
    </xf>
    <xf numFmtId="3" fontId="59" fillId="61" borderId="71" xfId="2124" applyNumberFormat="1" applyFont="1" applyFill="1" applyBorder="1" applyAlignment="1">
      <alignment horizontal="right"/>
    </xf>
    <xf numFmtId="3" fontId="59" fillId="47" borderId="71" xfId="2124" applyNumberFormat="1" applyFont="1" applyFill="1" applyBorder="1" applyAlignment="1">
      <alignment horizontal="right"/>
    </xf>
    <xf numFmtId="0" fontId="60" fillId="62" borderId="73" xfId="2124" applyNumberFormat="1" applyFont="1" applyFill="1" applyBorder="1" applyAlignment="1">
      <alignment horizontal="left" vertical="center" wrapText="1"/>
    </xf>
    <xf numFmtId="0" fontId="60" fillId="62" borderId="77" xfId="2124" applyNumberFormat="1" applyFont="1" applyFill="1" applyBorder="1" applyAlignment="1">
      <alignment horizontal="left" vertical="center" wrapText="1"/>
    </xf>
    <xf numFmtId="3" fontId="60" fillId="0" borderId="50" xfId="2124" applyNumberFormat="1" applyFont="1" applyFill="1" applyBorder="1" applyAlignment="1">
      <alignment horizontal="right"/>
    </xf>
    <xf numFmtId="164" fontId="2" fillId="0" borderId="23" xfId="2016" applyNumberFormat="1" applyFill="1" applyBorder="1" applyAlignment="1" applyProtection="1">
      <alignment wrapText="1"/>
    </xf>
    <xf numFmtId="164" fontId="2" fillId="0" borderId="50" xfId="2016" applyNumberFormat="1" applyFill="1" applyBorder="1" applyAlignment="1" applyProtection="1">
      <alignment wrapText="1"/>
    </xf>
    <xf numFmtId="164" fontId="13" fillId="0" borderId="50" xfId="2016" applyNumberFormat="1" applyFont="1" applyFill="1" applyBorder="1" applyAlignment="1" applyProtection="1">
      <alignment wrapText="1"/>
    </xf>
    <xf numFmtId="164" fontId="2" fillId="51" borderId="50" xfId="213" applyNumberFormat="1" applyFont="1" applyFill="1" applyBorder="1" applyAlignment="1" applyProtection="1">
      <alignment horizontal="right" wrapText="1"/>
      <protection hidden="1"/>
    </xf>
    <xf numFmtId="41" fontId="2" fillId="0" borderId="0" xfId="213" applyFont="1" applyFill="1" applyBorder="1" applyAlignment="1" applyProtection="1">
      <alignment horizontal="right" wrapText="1"/>
    </xf>
    <xf numFmtId="164" fontId="2" fillId="0" borderId="31" xfId="2016" applyNumberFormat="1" applyFill="1" applyBorder="1" applyAlignment="1" applyProtection="1">
      <alignment wrapText="1"/>
    </xf>
    <xf numFmtId="164" fontId="13" fillId="0" borderId="31" xfId="2016" applyNumberFormat="1" applyFont="1" applyFill="1" applyBorder="1" applyAlignment="1" applyProtection="1">
      <alignment wrapText="1"/>
    </xf>
    <xf numFmtId="3" fontId="4" fillId="46" borderId="23" xfId="202" applyNumberFormat="1" applyFill="1" applyBorder="1" applyProtection="1"/>
    <xf numFmtId="3" fontId="33" fillId="46" borderId="23" xfId="407" applyNumberFormat="1" applyFill="1" applyBorder="1" applyProtection="1"/>
    <xf numFmtId="3" fontId="4" fillId="46" borderId="31" xfId="202" applyNumberFormat="1" applyFill="1" applyBorder="1" applyProtection="1"/>
    <xf numFmtId="0" fontId="36" fillId="63" borderId="0" xfId="2029" applyFont="1" applyFill="1" applyAlignment="1" applyProtection="1">
      <alignment vertical="top"/>
    </xf>
    <xf numFmtId="0" fontId="36" fillId="63" borderId="0" xfId="2029" applyFont="1" applyFill="1" applyBorder="1" applyAlignment="1" applyProtection="1">
      <alignment vertical="top"/>
    </xf>
    <xf numFmtId="0" fontId="17" fillId="0" borderId="52" xfId="407" applyNumberFormat="1" applyFont="1" applyFill="1" applyBorder="1" applyAlignment="1" applyProtection="1">
      <alignment horizontal="center"/>
    </xf>
    <xf numFmtId="0" fontId="92" fillId="47" borderId="47" xfId="407" applyNumberFormat="1" applyFont="1" applyFill="1" applyBorder="1" applyAlignment="1" applyProtection="1">
      <alignment horizontal="center"/>
    </xf>
    <xf numFmtId="4" fontId="40" fillId="0" borderId="36" xfId="632" applyNumberFormat="1" applyFont="1" applyFill="1" applyBorder="1" applyAlignment="1">
      <alignment horizontal="center" vertical="center" wrapText="1"/>
    </xf>
    <xf numFmtId="41" fontId="51" fillId="0" borderId="65" xfId="407" applyFont="1" applyFill="1" applyBorder="1" applyProtection="1"/>
    <xf numFmtId="172" fontId="43" fillId="0" borderId="65" xfId="1952" applyNumberFormat="1" applyFont="1" applyFill="1" applyBorder="1" applyAlignment="1" applyProtection="1">
      <alignment horizontal="center" vertical="center"/>
    </xf>
    <xf numFmtId="41" fontId="7" fillId="0" borderId="65" xfId="407" applyFont="1" applyFill="1" applyBorder="1" applyProtection="1"/>
    <xf numFmtId="41" fontId="12" fillId="0" borderId="65" xfId="407" applyFont="1" applyFill="1" applyBorder="1" applyProtection="1"/>
    <xf numFmtId="0" fontId="93" fillId="0" borderId="23" xfId="0" applyFont="1" applyFill="1" applyBorder="1" applyAlignment="1">
      <alignment horizontal="center"/>
    </xf>
    <xf numFmtId="0" fontId="94" fillId="0" borderId="23" xfId="0" applyFont="1" applyFill="1" applyBorder="1" applyAlignment="1">
      <alignment horizontal="center" vertical="center" textRotation="90" wrapText="1"/>
    </xf>
    <xf numFmtId="164" fontId="2" fillId="55" borderId="31" xfId="2016" applyNumberFormat="1" applyFill="1" applyBorder="1" applyAlignment="1" applyProtection="1">
      <alignment horizontal="left" wrapText="1"/>
    </xf>
    <xf numFmtId="164" fontId="2" fillId="61" borderId="23" xfId="2016" quotePrefix="1" applyNumberFormat="1" applyFont="1" applyFill="1" applyBorder="1" applyAlignment="1" applyProtection="1"/>
    <xf numFmtId="164" fontId="2" fillId="61" borderId="23" xfId="2016" applyNumberFormat="1" applyFont="1" applyFill="1" applyBorder="1" applyAlignment="1" applyProtection="1"/>
    <xf numFmtId="164" fontId="12" fillId="0" borderId="46" xfId="213" applyNumberFormat="1" applyFont="1" applyFill="1" applyBorder="1" applyAlignment="1" applyProtection="1"/>
    <xf numFmtId="164" fontId="12" fillId="0" borderId="68" xfId="213" applyNumberFormat="1" applyFont="1" applyFill="1" applyBorder="1" applyAlignment="1" applyProtection="1"/>
    <xf numFmtId="164" fontId="3" fillId="0" borderId="51" xfId="213" applyNumberFormat="1" applyFont="1" applyFill="1" applyBorder="1" applyAlignment="1" applyProtection="1">
      <alignment wrapText="1"/>
    </xf>
    <xf numFmtId="164" fontId="7" fillId="0" borderId="46" xfId="2016" applyNumberFormat="1" applyFont="1" applyFill="1" applyBorder="1" applyAlignment="1" applyProtection="1"/>
    <xf numFmtId="164" fontId="3" fillId="0" borderId="47" xfId="2016" applyNumberFormat="1" applyFont="1" applyFill="1" applyBorder="1" applyAlignment="1" applyProtection="1">
      <alignment horizontal="center" vertical="center" wrapText="1"/>
    </xf>
    <xf numFmtId="0" fontId="35" fillId="54" borderId="23" xfId="2040" applyFont="1" applyFill="1" applyBorder="1" applyAlignment="1" applyProtection="1">
      <alignment vertical="top" wrapText="1"/>
    </xf>
    <xf numFmtId="164" fontId="2" fillId="48" borderId="23" xfId="2016" applyNumberFormat="1" applyFill="1" applyBorder="1" applyAlignment="1" applyProtection="1">
      <alignment horizontal="left" vertical="top"/>
    </xf>
    <xf numFmtId="164" fontId="13" fillId="48" borderId="23" xfId="2016" applyNumberFormat="1" applyFont="1" applyFill="1" applyBorder="1" applyAlignment="1" applyProtection="1">
      <alignment horizontal="left" vertical="top"/>
    </xf>
    <xf numFmtId="164" fontId="2" fillId="0" borderId="50" xfId="2016" applyNumberFormat="1" applyFont="1" applyFill="1" applyBorder="1" applyAlignment="1" applyProtection="1">
      <alignment horizontal="justify" vertical="center" wrapText="1"/>
    </xf>
    <xf numFmtId="164" fontId="3" fillId="0" borderId="28" xfId="213" applyNumberFormat="1" applyFont="1" applyFill="1" applyBorder="1" applyAlignment="1" applyProtection="1"/>
    <xf numFmtId="164" fontId="3" fillId="0" borderId="31" xfId="213" applyNumberFormat="1" applyFont="1" applyFill="1" applyBorder="1" applyAlignment="1" applyProtection="1"/>
    <xf numFmtId="164" fontId="3" fillId="0" borderId="52" xfId="213" applyNumberFormat="1" applyFont="1" applyFill="1" applyBorder="1" applyAlignment="1" applyProtection="1"/>
    <xf numFmtId="164" fontId="2" fillId="46" borderId="52" xfId="2016" applyNumberFormat="1" applyFont="1" applyFill="1" applyBorder="1" applyAlignment="1" applyProtection="1">
      <alignment horizontal="justify" vertical="top"/>
    </xf>
    <xf numFmtId="164" fontId="13" fillId="46" borderId="74" xfId="2016" applyNumberFormat="1" applyFont="1" applyFill="1" applyBorder="1" applyAlignment="1" applyProtection="1"/>
    <xf numFmtId="164" fontId="2" fillId="54" borderId="23" xfId="2016" applyNumberFormat="1" applyFill="1" applyBorder="1" applyAlignment="1" applyProtection="1">
      <alignment horizontal="justify" vertical="top"/>
    </xf>
    <xf numFmtId="164" fontId="13" fillId="54" borderId="23" xfId="2016" applyNumberFormat="1" applyFont="1" applyFill="1" applyBorder="1" applyAlignment="1" applyProtection="1"/>
    <xf numFmtId="164" fontId="3" fillId="46" borderId="0" xfId="2016" applyNumberFormat="1" applyFont="1" applyFill="1" applyBorder="1" applyAlignment="1" applyProtection="1">
      <alignment horizontal="center" wrapText="1"/>
    </xf>
    <xf numFmtId="164" fontId="12" fillId="46" borderId="0" xfId="2016" applyNumberFormat="1" applyFont="1" applyFill="1" applyBorder="1" applyAlignment="1" applyProtection="1"/>
    <xf numFmtId="0" fontId="0" fillId="0" borderId="0" xfId="0" applyFill="1" applyBorder="1" applyAlignment="1" applyProtection="1">
      <alignment wrapText="1"/>
      <protection locked="0"/>
    </xf>
    <xf numFmtId="164" fontId="7" fillId="47" borderId="31" xfId="213" applyNumberFormat="1" applyFont="1" applyFill="1" applyBorder="1" applyAlignment="1" applyProtection="1">
      <alignment horizontal="right"/>
    </xf>
    <xf numFmtId="164" fontId="12" fillId="0" borderId="31" xfId="213" applyNumberFormat="1" applyFont="1" applyFill="1" applyBorder="1" applyAlignment="1" applyProtection="1"/>
    <xf numFmtId="164" fontId="3" fillId="51" borderId="31" xfId="213" applyNumberFormat="1" applyFont="1" applyFill="1" applyBorder="1" applyAlignment="1" applyProtection="1">
      <alignment horizontal="right" indent="1"/>
      <protection hidden="1"/>
    </xf>
    <xf numFmtId="164" fontId="3" fillId="46" borderId="47" xfId="2016" applyNumberFormat="1" applyFont="1" applyFill="1" applyBorder="1" applyAlignment="1" applyProtection="1">
      <alignment horizontal="center" vertical="top" wrapText="1"/>
    </xf>
    <xf numFmtId="164" fontId="2" fillId="46" borderId="47" xfId="2016" applyNumberFormat="1" applyFont="1" applyFill="1" applyBorder="1" applyAlignment="1" applyProtection="1">
      <alignment horizontal="center" vertical="top"/>
    </xf>
    <xf numFmtId="164" fontId="2" fillId="46" borderId="49" xfId="2016" applyNumberFormat="1" applyFont="1" applyFill="1" applyBorder="1" applyAlignment="1" applyProtection="1">
      <alignment horizontal="center" vertical="top"/>
    </xf>
    <xf numFmtId="164" fontId="3" fillId="46" borderId="49" xfId="2016" applyNumberFormat="1" applyFont="1" applyFill="1" applyBorder="1" applyAlignment="1" applyProtection="1">
      <alignment vertical="top" wrapText="1"/>
    </xf>
    <xf numFmtId="164" fontId="11" fillId="46" borderId="49" xfId="2016" applyNumberFormat="1" applyFont="1" applyFill="1" applyBorder="1" applyAlignment="1" applyProtection="1">
      <alignment vertical="top"/>
    </xf>
    <xf numFmtId="164" fontId="3" fillId="46" borderId="49" xfId="2016" applyNumberFormat="1" applyFont="1" applyFill="1" applyBorder="1" applyAlignment="1" applyProtection="1">
      <alignment horizontal="center" vertical="top" wrapText="1"/>
    </xf>
    <xf numFmtId="164" fontId="3" fillId="0" borderId="47" xfId="2016" applyNumberFormat="1" applyFont="1" applyFill="1" applyBorder="1" applyAlignment="1" applyProtection="1">
      <alignment horizontal="center" vertical="top"/>
    </xf>
    <xf numFmtId="164" fontId="2" fillId="0" borderId="0" xfId="2016" applyNumberFormat="1" applyFill="1" applyAlignment="1" applyProtection="1">
      <alignment vertical="top"/>
    </xf>
    <xf numFmtId="164" fontId="3" fillId="0" borderId="47" xfId="2016" applyNumberFormat="1" applyFont="1" applyFill="1" applyBorder="1" applyAlignment="1" applyProtection="1">
      <alignment horizontal="center" vertical="top" wrapText="1"/>
    </xf>
    <xf numFmtId="164" fontId="2" fillId="0" borderId="0" xfId="2016" applyNumberFormat="1" applyFill="1" applyAlignment="1" applyProtection="1">
      <alignment vertical="center"/>
    </xf>
    <xf numFmtId="164" fontId="3" fillId="0" borderId="0" xfId="2016" applyNumberFormat="1" applyFont="1" applyFill="1" applyBorder="1" applyAlignment="1" applyProtection="1">
      <alignment vertical="center" wrapText="1"/>
    </xf>
    <xf numFmtId="164" fontId="11" fillId="0" borderId="24" xfId="2016" applyNumberFormat="1" applyFont="1" applyFill="1" applyBorder="1" applyAlignment="1" applyProtection="1">
      <alignment vertical="center"/>
    </xf>
    <xf numFmtId="164" fontId="3" fillId="51" borderId="16" xfId="2016" applyNumberFormat="1" applyFont="1" applyFill="1" applyBorder="1" applyAlignment="1" applyProtection="1">
      <alignment horizontal="center" vertical="center" wrapText="1"/>
    </xf>
    <xf numFmtId="164" fontId="3" fillId="0" borderId="36" xfId="2016" applyNumberFormat="1" applyFont="1" applyFill="1" applyBorder="1" applyAlignment="1" applyProtection="1">
      <alignment horizontal="center" vertical="center" wrapText="1"/>
    </xf>
    <xf numFmtId="164" fontId="31" fillId="57" borderId="23" xfId="2016" applyNumberFormat="1" applyFont="1" applyFill="1" applyBorder="1" applyAlignment="1" applyProtection="1">
      <alignment horizontal="center" vertical="center" wrapText="1"/>
    </xf>
    <xf numFmtId="164" fontId="2" fillId="0" borderId="0" xfId="2016" applyNumberFormat="1" applyFont="1" applyFill="1" applyAlignment="1" applyProtection="1">
      <alignment vertical="center"/>
    </xf>
    <xf numFmtId="164" fontId="31" fillId="0" borderId="0" xfId="2016" applyNumberFormat="1" applyFont="1" applyFill="1" applyBorder="1" applyAlignment="1" applyProtection="1">
      <alignment horizontal="center" vertical="center" wrapText="1"/>
    </xf>
    <xf numFmtId="164" fontId="2" fillId="0" borderId="0" xfId="2016" applyNumberFormat="1" applyFont="1" applyFill="1" applyBorder="1" applyAlignment="1" applyProtection="1">
      <alignment vertical="center"/>
    </xf>
    <xf numFmtId="164" fontId="2" fillId="64" borderId="50" xfId="213" applyNumberFormat="1" applyFont="1" applyFill="1" applyBorder="1" applyAlignment="1" applyProtection="1">
      <alignment horizontal="right"/>
    </xf>
    <xf numFmtId="0" fontId="35" fillId="54" borderId="23" xfId="2029" applyFont="1" applyFill="1" applyBorder="1" applyAlignment="1" applyProtection="1">
      <alignment horizontal="left" vertical="top"/>
    </xf>
    <xf numFmtId="0" fontId="36" fillId="0" borderId="0" xfId="2029" applyFont="1" applyFill="1" applyAlignment="1" applyProtection="1">
      <alignment horizontal="left" vertical="top"/>
    </xf>
    <xf numFmtId="169" fontId="2" fillId="0" borderId="75" xfId="1281" applyNumberFormat="1" applyFont="1" applyFill="1" applyBorder="1" applyAlignment="1">
      <alignment vertical="center"/>
    </xf>
    <xf numFmtId="169" fontId="7" fillId="0" borderId="23" xfId="1281" applyNumberFormat="1" applyFont="1" applyFill="1" applyBorder="1" applyAlignment="1">
      <alignment vertical="center"/>
    </xf>
    <xf numFmtId="164" fontId="3" fillId="46" borderId="49" xfId="2125" applyNumberFormat="1" applyFont="1" applyFill="1" applyBorder="1" applyAlignment="1" applyProtection="1">
      <alignment vertical="center"/>
    </xf>
    <xf numFmtId="164" fontId="11" fillId="46" borderId="49" xfId="2125" applyNumberFormat="1" applyFont="1" applyFill="1" applyBorder="1" applyAlignment="1" applyProtection="1">
      <alignment vertical="center"/>
    </xf>
    <xf numFmtId="164" fontId="3" fillId="51" borderId="47" xfId="2125" applyNumberFormat="1" applyFont="1" applyFill="1" applyBorder="1" applyAlignment="1" applyProtection="1">
      <alignment horizontal="center" vertical="center" wrapText="1"/>
    </xf>
    <xf numFmtId="164" fontId="2" fillId="46" borderId="0" xfId="2125" applyNumberFormat="1" applyFill="1" applyAlignment="1" applyProtection="1">
      <alignment vertical="center"/>
    </xf>
    <xf numFmtId="0" fontId="2" fillId="0" borderId="0" xfId="2125" applyFill="1" applyAlignment="1">
      <alignment vertical="center"/>
    </xf>
    <xf numFmtId="164" fontId="2" fillId="64" borderId="50" xfId="488" applyNumberFormat="1" applyFont="1" applyFill="1" applyBorder="1" applyAlignment="1" applyProtection="1">
      <alignment horizontal="right"/>
    </xf>
    <xf numFmtId="10" fontId="2" fillId="64" borderId="50" xfId="2141" applyNumberFormat="1" applyFont="1" applyFill="1" applyBorder="1" applyAlignment="1" applyProtection="1">
      <alignment horizontal="right"/>
    </xf>
    <xf numFmtId="164" fontId="3" fillId="64" borderId="51" xfId="213" applyNumberFormat="1" applyFont="1" applyFill="1" applyBorder="1" applyAlignment="1" applyProtection="1"/>
    <xf numFmtId="164" fontId="2" fillId="64" borderId="50" xfId="213" applyNumberFormat="1" applyFont="1" applyFill="1" applyBorder="1" applyAlignment="1" applyProtection="1">
      <alignment horizontal="right"/>
      <protection hidden="1"/>
    </xf>
    <xf numFmtId="3" fontId="2" fillId="45" borderId="60" xfId="213" quotePrefix="1" applyNumberFormat="1" applyFill="1" applyBorder="1" applyAlignment="1" applyProtection="1">
      <alignment vertical="top"/>
    </xf>
    <xf numFmtId="3" fontId="2" fillId="45" borderId="60" xfId="202" quotePrefix="1" applyNumberFormat="1" applyFont="1" applyFill="1" applyBorder="1" applyAlignment="1" applyProtection="1">
      <alignment vertical="top"/>
    </xf>
    <xf numFmtId="3" fontId="59" fillId="48" borderId="23" xfId="2124" applyNumberFormat="1" applyFont="1" applyFill="1" applyBorder="1" applyAlignment="1" applyProtection="1">
      <alignment horizontal="right"/>
    </xf>
    <xf numFmtId="0" fontId="59" fillId="0" borderId="23" xfId="1965" applyFont="1" applyFill="1" applyBorder="1" applyAlignment="1" applyProtection="1">
      <alignment horizontal="left" vertical="center"/>
    </xf>
    <xf numFmtId="0" fontId="59" fillId="61" borderId="23" xfId="1965" applyFont="1" applyFill="1" applyBorder="1" applyAlignment="1" applyProtection="1">
      <alignment horizontal="left" vertical="center"/>
    </xf>
    <xf numFmtId="3" fontId="59" fillId="61" borderId="71" xfId="2124" applyNumberFormat="1" applyFont="1" applyFill="1" applyBorder="1" applyAlignment="1" applyProtection="1">
      <alignment horizontal="right"/>
    </xf>
    <xf numFmtId="0" fontId="59" fillId="47" borderId="71" xfId="2124" applyNumberFormat="1" applyFont="1" applyFill="1" applyBorder="1" applyAlignment="1" applyProtection="1">
      <alignment horizontal="left" vertical="center" wrapText="1"/>
    </xf>
    <xf numFmtId="3" fontId="59" fillId="47" borderId="71" xfId="2124" applyNumberFormat="1" applyFont="1" applyFill="1" applyBorder="1" applyAlignment="1" applyProtection="1">
      <alignment horizontal="right"/>
    </xf>
    <xf numFmtId="0" fontId="60" fillId="62" borderId="73" xfId="2124" applyNumberFormat="1" applyFont="1" applyFill="1" applyBorder="1" applyAlignment="1" applyProtection="1">
      <alignment horizontal="left" vertical="center" wrapText="1"/>
    </xf>
    <xf numFmtId="0" fontId="60" fillId="62" borderId="77" xfId="2124" applyNumberFormat="1" applyFont="1" applyFill="1" applyBorder="1" applyAlignment="1" applyProtection="1">
      <alignment horizontal="left" vertical="center" wrapText="1"/>
    </xf>
    <xf numFmtId="0" fontId="59" fillId="48" borderId="50" xfId="2124" applyNumberFormat="1" applyFont="1" applyFill="1" applyBorder="1" applyAlignment="1" applyProtection="1">
      <alignment horizontal="left" vertical="center" wrapText="1"/>
    </xf>
    <xf numFmtId="0" fontId="59" fillId="64" borderId="23" xfId="2124" applyNumberFormat="1" applyFont="1" applyFill="1" applyBorder="1" applyAlignment="1" applyProtection="1">
      <alignment horizontal="left" vertical="center" wrapText="1"/>
    </xf>
    <xf numFmtId="3" fontId="59" fillId="64" borderId="23" xfId="2124" applyNumberFormat="1" applyFont="1" applyFill="1" applyBorder="1" applyAlignment="1" applyProtection="1">
      <alignment horizontal="right"/>
    </xf>
    <xf numFmtId="0" fontId="60" fillId="62" borderId="23" xfId="2124" applyNumberFormat="1" applyFont="1" applyFill="1" applyBorder="1" applyAlignment="1" applyProtection="1">
      <alignment horizontal="left" vertical="center" wrapText="1"/>
    </xf>
    <xf numFmtId="0" fontId="59" fillId="53" borderId="71" xfId="2124" applyNumberFormat="1" applyFont="1" applyFill="1" applyBorder="1" applyAlignment="1" applyProtection="1">
      <alignment horizontal="left" vertical="center"/>
    </xf>
    <xf numFmtId="3" fontId="59" fillId="0" borderId="71" xfId="2124" applyNumberFormat="1" applyFont="1" applyFill="1" applyBorder="1" applyAlignment="1" applyProtection="1">
      <alignment horizontal="right"/>
    </xf>
    <xf numFmtId="164" fontId="91" fillId="0" borderId="0" xfId="213" applyNumberFormat="1" applyFont="1" applyFill="1" applyBorder="1" applyAlignment="1" applyProtection="1">
      <alignment horizontal="left"/>
    </xf>
    <xf numFmtId="164" fontId="2" fillId="0" borderId="0" xfId="213" applyNumberFormat="1" applyFont="1" applyFill="1" applyBorder="1" applyAlignment="1" applyProtection="1">
      <alignment horizontal="right" wrapText="1"/>
    </xf>
    <xf numFmtId="164" fontId="2" fillId="64" borderId="23" xfId="2016" applyNumberFormat="1" applyFill="1" applyBorder="1" applyAlignment="1" applyProtection="1"/>
    <xf numFmtId="164" fontId="2" fillId="64" borderId="50" xfId="2016" applyNumberFormat="1" applyFill="1" applyBorder="1" applyAlignment="1" applyProtection="1"/>
    <xf numFmtId="164" fontId="2" fillId="64" borderId="23" xfId="2016" applyNumberFormat="1" applyFont="1" applyFill="1" applyBorder="1" applyAlignment="1" applyProtection="1">
      <alignment horizontal="justify" vertical="top"/>
    </xf>
    <xf numFmtId="164" fontId="13" fillId="64" borderId="50" xfId="2016" applyNumberFormat="1" applyFont="1" applyFill="1" applyBorder="1" applyAlignment="1" applyProtection="1"/>
    <xf numFmtId="164" fontId="2" fillId="64" borderId="23" xfId="2016" applyNumberFormat="1" applyFill="1" applyBorder="1" applyAlignment="1" applyProtection="1">
      <alignment horizontal="left" wrapText="1"/>
    </xf>
    <xf numFmtId="164" fontId="2" fillId="64" borderId="0" xfId="2016" applyNumberFormat="1" applyFill="1" applyAlignment="1" applyProtection="1"/>
    <xf numFmtId="164" fontId="3" fillId="64" borderId="51" xfId="213" applyNumberFormat="1" applyFont="1" applyFill="1" applyBorder="1" applyAlignment="1" applyProtection="1">
      <protection hidden="1"/>
    </xf>
    <xf numFmtId="41" fontId="2" fillId="64" borderId="50" xfId="213" applyFont="1" applyFill="1" applyBorder="1" applyAlignment="1" applyProtection="1">
      <alignment horizontal="right"/>
    </xf>
    <xf numFmtId="41" fontId="2" fillId="64" borderId="31" xfId="213" applyFont="1" applyFill="1" applyBorder="1" applyAlignment="1" applyProtection="1">
      <alignment horizontal="right"/>
    </xf>
    <xf numFmtId="164" fontId="7" fillId="64" borderId="0" xfId="2016" applyNumberFormat="1" applyFont="1" applyFill="1" applyBorder="1" applyAlignment="1" applyProtection="1"/>
    <xf numFmtId="164" fontId="3" fillId="64" borderId="30" xfId="213" applyNumberFormat="1" applyFont="1" applyFill="1" applyBorder="1" applyAlignment="1" applyProtection="1"/>
    <xf numFmtId="164" fontId="3" fillId="64" borderId="23" xfId="213" applyNumberFormat="1" applyFont="1" applyFill="1" applyBorder="1" applyAlignment="1" applyProtection="1"/>
    <xf numFmtId="0" fontId="4" fillId="0" borderId="78" xfId="202" applyNumberFormat="1" applyFont="1" applyFill="1" applyBorder="1"/>
    <xf numFmtId="41" fontId="2" fillId="0" borderId="78" xfId="202" applyFont="1" applyFill="1" applyBorder="1"/>
    <xf numFmtId="164" fontId="2" fillId="0" borderId="23" xfId="2016" quotePrefix="1" applyNumberFormat="1" applyFill="1" applyBorder="1" applyAlignment="1" applyProtection="1"/>
    <xf numFmtId="0" fontId="0" fillId="0" borderId="0" xfId="0" applyFill="1" applyBorder="1" applyProtection="1">
      <protection locked="0"/>
    </xf>
    <xf numFmtId="0" fontId="0" fillId="0" borderId="0" xfId="0" quotePrefix="1" applyNumberFormat="1" applyFill="1" applyBorder="1" applyProtection="1">
      <protection locked="0"/>
    </xf>
    <xf numFmtId="41" fontId="2" fillId="64" borderId="23" xfId="213" applyFont="1" applyFill="1" applyBorder="1" applyProtection="1"/>
    <xf numFmtId="41" fontId="2" fillId="46" borderId="0" xfId="213" applyFont="1" applyFill="1" applyProtection="1"/>
    <xf numFmtId="0" fontId="2" fillId="0" borderId="0" xfId="2125" applyFont="1" applyFill="1" applyProtection="1"/>
    <xf numFmtId="0" fontId="2" fillId="0" borderId="0" xfId="2125" applyFill="1" applyProtection="1"/>
    <xf numFmtId="167" fontId="26" fillId="45" borderId="23" xfId="776" applyNumberFormat="1" applyFont="1" applyFill="1" applyBorder="1" applyProtection="1"/>
    <xf numFmtId="41" fontId="51" fillId="50" borderId="20" xfId="407" applyFont="1" applyFill="1" applyBorder="1" applyProtection="1">
      <protection locked="0"/>
    </xf>
    <xf numFmtId="41" fontId="51" fillId="50" borderId="23" xfId="407" applyFont="1" applyFill="1" applyBorder="1" applyProtection="1">
      <protection locked="0"/>
    </xf>
    <xf numFmtId="41" fontId="51" fillId="50" borderId="22" xfId="407" applyFont="1" applyFill="1" applyBorder="1" applyProtection="1">
      <protection locked="0"/>
    </xf>
    <xf numFmtId="164" fontId="2" fillId="46" borderId="46" xfId="2016" quotePrefix="1" applyNumberFormat="1" applyFont="1" applyFill="1" applyBorder="1" applyAlignment="1" applyProtection="1">
      <alignment horizontal="left" wrapText="1"/>
    </xf>
    <xf numFmtId="164" fontId="3" fillId="51" borderId="0" xfId="2125" applyNumberFormat="1" applyFont="1" applyFill="1" applyBorder="1" applyAlignment="1" applyProtection="1">
      <alignment horizontal="center" vertical="center" wrapText="1"/>
    </xf>
    <xf numFmtId="41" fontId="2" fillId="50" borderId="0" xfId="213" applyFont="1" applyFill="1" applyBorder="1" applyProtection="1">
      <protection locked="0"/>
    </xf>
    <xf numFmtId="41" fontId="7" fillId="0" borderId="0" xfId="213" applyFont="1" applyFill="1" applyBorder="1"/>
    <xf numFmtId="41" fontId="2" fillId="0" borderId="0" xfId="213" applyFont="1" applyFill="1" applyBorder="1" applyProtection="1"/>
    <xf numFmtId="164" fontId="2" fillId="46" borderId="0" xfId="213" applyNumberFormat="1" applyFont="1" applyFill="1" applyBorder="1" applyAlignment="1" applyProtection="1"/>
    <xf numFmtId="41" fontId="2" fillId="64" borderId="0" xfId="213" applyFont="1" applyFill="1" applyBorder="1" applyProtection="1"/>
    <xf numFmtId="164" fontId="2" fillId="65" borderId="23" xfId="2016" applyNumberFormat="1" applyFill="1" applyBorder="1" applyAlignment="1" applyProtection="1"/>
    <xf numFmtId="164" fontId="2" fillId="65" borderId="50" xfId="2016" applyNumberFormat="1" applyFill="1" applyBorder="1" applyAlignment="1" applyProtection="1"/>
    <xf numFmtId="164" fontId="2" fillId="65" borderId="23" xfId="2016" applyNumberFormat="1" applyFill="1" applyBorder="1" applyAlignment="1" applyProtection="1">
      <alignment horizontal="left" wrapText="1"/>
    </xf>
    <xf numFmtId="164" fontId="13" fillId="65" borderId="50" xfId="2016" applyNumberFormat="1" applyFont="1" applyFill="1" applyBorder="1" applyAlignment="1" applyProtection="1"/>
    <xf numFmtId="164" fontId="2" fillId="65" borderId="50" xfId="213" applyNumberFormat="1" applyFont="1" applyFill="1" applyBorder="1" applyAlignment="1" applyProtection="1">
      <alignment horizontal="right"/>
      <protection hidden="1"/>
    </xf>
    <xf numFmtId="164" fontId="3" fillId="65" borderId="51" xfId="213" applyNumberFormat="1" applyFont="1" applyFill="1" applyBorder="1" applyAlignment="1" applyProtection="1"/>
    <xf numFmtId="164" fontId="2" fillId="65" borderId="0" xfId="2016" applyNumberFormat="1" applyFill="1" applyAlignment="1" applyProtection="1"/>
    <xf numFmtId="164" fontId="2" fillId="65" borderId="23" xfId="2016" applyNumberFormat="1" applyFont="1" applyFill="1" applyBorder="1" applyAlignment="1" applyProtection="1"/>
    <xf numFmtId="164" fontId="2" fillId="65" borderId="23" xfId="2016" applyNumberFormat="1" applyFont="1" applyFill="1" applyBorder="1" applyAlignment="1" applyProtection="1">
      <alignment horizontal="justify" vertical="top" wrapText="1"/>
    </xf>
    <xf numFmtId="164" fontId="13" fillId="65" borderId="23" xfId="2016" applyNumberFormat="1" applyFont="1" applyFill="1" applyBorder="1" applyAlignment="1" applyProtection="1"/>
    <xf numFmtId="0" fontId="2" fillId="65" borderId="23" xfId="2016" applyFont="1" applyFill="1" applyBorder="1" applyAlignment="1">
      <alignment horizontal="left" wrapText="1"/>
    </xf>
    <xf numFmtId="164" fontId="2" fillId="65" borderId="23" xfId="2016" applyNumberFormat="1" applyFill="1" applyBorder="1" applyAlignment="1" applyProtection="1">
      <alignment wrapText="1"/>
    </xf>
    <xf numFmtId="164" fontId="2" fillId="65" borderId="23" xfId="2016" applyNumberFormat="1" applyFont="1" applyFill="1" applyBorder="1" applyAlignment="1" applyProtection="1">
      <alignment horizontal="left" vertical="center" wrapText="1"/>
    </xf>
    <xf numFmtId="164" fontId="2" fillId="65" borderId="31" xfId="2016" applyNumberFormat="1" applyFill="1" applyBorder="1" applyAlignment="1" applyProtection="1"/>
    <xf numFmtId="164" fontId="2" fillId="65" borderId="31" xfId="2016" applyNumberFormat="1" applyFont="1" applyFill="1" applyBorder="1" applyAlignment="1" applyProtection="1">
      <alignment horizontal="justify" vertical="top" wrapText="1"/>
    </xf>
    <xf numFmtId="164" fontId="13" fillId="65" borderId="31" xfId="2016" applyNumberFormat="1" applyFont="1" applyFill="1" applyBorder="1" applyAlignment="1" applyProtection="1"/>
    <xf numFmtId="164" fontId="2" fillId="65" borderId="23" xfId="2016" applyNumberFormat="1" applyFill="1" applyBorder="1" applyAlignment="1" applyProtection="1">
      <alignment horizontal="justify" vertical="top" wrapText="1"/>
    </xf>
    <xf numFmtId="164" fontId="2" fillId="65" borderId="31" xfId="2016" applyNumberFormat="1" applyFont="1" applyFill="1" applyBorder="1" applyAlignment="1" applyProtection="1">
      <alignment horizontal="left" vertical="top"/>
    </xf>
    <xf numFmtId="164" fontId="2" fillId="65" borderId="31" xfId="2016" applyNumberFormat="1" applyFill="1" applyBorder="1" applyAlignment="1" applyProtection="1">
      <alignment horizontal="left" vertical="top"/>
    </xf>
    <xf numFmtId="164" fontId="2" fillId="65" borderId="23" xfId="2016" applyNumberFormat="1" applyFill="1" applyBorder="1" applyAlignment="1" applyProtection="1">
      <alignment horizontal="left" vertical="top"/>
    </xf>
    <xf numFmtId="164" fontId="2" fillId="65" borderId="23" xfId="2016" applyNumberFormat="1" applyFont="1" applyFill="1" applyBorder="1" applyAlignment="1" applyProtection="1">
      <alignment horizontal="left" vertical="top"/>
    </xf>
    <xf numFmtId="164" fontId="13" fillId="65" borderId="23" xfId="2016" applyNumberFormat="1" applyFont="1" applyFill="1" applyBorder="1" applyAlignment="1" applyProtection="1">
      <alignment horizontal="left" vertical="top"/>
    </xf>
    <xf numFmtId="164" fontId="2" fillId="65" borderId="57" xfId="2016" applyNumberFormat="1" applyFont="1" applyFill="1" applyBorder="1" applyAlignment="1" applyProtection="1">
      <alignment horizontal="justify" vertical="top" wrapText="1"/>
    </xf>
    <xf numFmtId="164" fontId="2" fillId="65" borderId="31" xfId="2016" applyNumberFormat="1" applyFont="1" applyFill="1" applyBorder="1" applyAlignment="1" applyProtection="1"/>
    <xf numFmtId="164" fontId="2" fillId="65" borderId="50" xfId="2016" applyNumberFormat="1" applyFill="1" applyBorder="1" applyAlignment="1" applyProtection="1">
      <alignment wrapText="1"/>
    </xf>
    <xf numFmtId="164" fontId="13" fillId="65" borderId="50" xfId="2016" applyNumberFormat="1" applyFont="1" applyFill="1" applyBorder="1" applyAlignment="1" applyProtection="1">
      <alignment wrapText="1"/>
    </xf>
    <xf numFmtId="164" fontId="14" fillId="65" borderId="23" xfId="2127" applyNumberFormat="1" applyFont="1" applyFill="1" applyBorder="1" applyAlignment="1" applyProtection="1">
      <alignment horizontal="left" wrapText="1"/>
    </xf>
    <xf numFmtId="164" fontId="2" fillId="65" borderId="23" xfId="2016" applyNumberFormat="1" applyFont="1" applyFill="1" applyBorder="1" applyAlignment="1" applyProtection="1">
      <alignment horizontal="left"/>
    </xf>
    <xf numFmtId="164" fontId="2" fillId="65" borderId="23" xfId="2016" applyNumberFormat="1" applyFill="1" applyBorder="1" applyAlignment="1" applyProtection="1">
      <alignment horizontal="left"/>
    </xf>
    <xf numFmtId="164" fontId="2" fillId="65" borderId="23" xfId="2016" applyNumberFormat="1" applyFont="1" applyFill="1" applyBorder="1" applyAlignment="1" applyProtection="1">
      <alignment horizontal="left" wrapText="1"/>
    </xf>
    <xf numFmtId="164" fontId="13" fillId="65" borderId="50" xfId="2016" applyNumberFormat="1" applyFont="1" applyFill="1" applyBorder="1" applyAlignment="1" applyProtection="1">
      <alignment horizontal="left"/>
    </xf>
    <xf numFmtId="164" fontId="2" fillId="65" borderId="23" xfId="2016" applyNumberFormat="1" applyFont="1" applyFill="1" applyBorder="1" applyAlignment="1" applyProtection="1">
      <alignment horizontal="left" vertical="top" wrapText="1"/>
    </xf>
    <xf numFmtId="164" fontId="13" fillId="65" borderId="50" xfId="2016" applyNumberFormat="1" applyFont="1" applyFill="1" applyBorder="1" applyAlignment="1" applyProtection="1">
      <alignment horizontal="left" vertical="top"/>
    </xf>
    <xf numFmtId="164" fontId="2" fillId="65" borderId="23" xfId="2016" quotePrefix="1" applyNumberFormat="1" applyFont="1" applyFill="1" applyBorder="1" applyAlignment="1" applyProtection="1">
      <alignment horizontal="left" vertical="top"/>
    </xf>
    <xf numFmtId="164" fontId="2" fillId="65" borderId="50" xfId="2016" applyNumberFormat="1" applyFill="1" applyBorder="1" applyAlignment="1" applyProtection="1">
      <alignment horizontal="left" vertical="top"/>
    </xf>
    <xf numFmtId="164" fontId="2" fillId="65" borderId="46" xfId="2016" applyNumberFormat="1" applyFont="1" applyFill="1" applyBorder="1" applyAlignment="1" applyProtection="1">
      <alignment horizontal="left"/>
    </xf>
    <xf numFmtId="164" fontId="2" fillId="65" borderId="46" xfId="2016" applyNumberFormat="1" applyFont="1" applyFill="1" applyBorder="1" applyAlignment="1" applyProtection="1">
      <alignment horizontal="center"/>
    </xf>
    <xf numFmtId="164" fontId="2" fillId="65" borderId="46" xfId="2016" applyNumberFormat="1" applyFill="1" applyBorder="1" applyAlignment="1" applyProtection="1"/>
    <xf numFmtId="164" fontId="7" fillId="65" borderId="46" xfId="2016" applyNumberFormat="1" applyFont="1" applyFill="1" applyBorder="1" applyAlignment="1" applyProtection="1">
      <alignment wrapText="1"/>
    </xf>
    <xf numFmtId="164" fontId="10" fillId="65" borderId="46" xfId="2016" applyNumberFormat="1" applyFont="1" applyFill="1" applyBorder="1" applyAlignment="1" applyProtection="1"/>
    <xf numFmtId="41" fontId="7" fillId="65" borderId="46" xfId="213" applyFont="1" applyFill="1" applyBorder="1" applyAlignment="1" applyProtection="1">
      <alignment horizontal="center" wrapText="1"/>
    </xf>
    <xf numFmtId="164" fontId="12" fillId="65" borderId="46" xfId="2016" applyNumberFormat="1" applyFont="1" applyFill="1" applyBorder="1" applyAlignment="1" applyProtection="1"/>
    <xf numFmtId="164" fontId="3" fillId="65" borderId="47" xfId="2016" applyNumberFormat="1" applyFont="1" applyFill="1" applyBorder="1" applyAlignment="1" applyProtection="1">
      <alignment horizontal="center" wrapText="1"/>
    </xf>
    <xf numFmtId="164" fontId="2" fillId="65" borderId="47" xfId="2016" applyNumberFormat="1" applyFont="1" applyFill="1" applyBorder="1" applyAlignment="1" applyProtection="1">
      <alignment horizontal="center"/>
    </xf>
    <xf numFmtId="164" fontId="2" fillId="65" borderId="49" xfId="2016" applyNumberFormat="1" applyFont="1" applyFill="1" applyBorder="1" applyAlignment="1" applyProtection="1">
      <alignment horizontal="center"/>
    </xf>
    <xf numFmtId="164" fontId="3" fillId="65" borderId="49" xfId="2016" applyNumberFormat="1" applyFont="1" applyFill="1" applyBorder="1" applyAlignment="1" applyProtection="1">
      <alignment wrapText="1"/>
    </xf>
    <xf numFmtId="164" fontId="11" fillId="65" borderId="49" xfId="2016" applyNumberFormat="1" applyFont="1" applyFill="1" applyBorder="1" applyAlignment="1" applyProtection="1"/>
    <xf numFmtId="164" fontId="3" fillId="65" borderId="47" xfId="2016" applyNumberFormat="1" applyFont="1" applyFill="1" applyBorder="1" applyAlignment="1" applyProtection="1">
      <alignment horizontal="center"/>
    </xf>
    <xf numFmtId="164" fontId="2" fillId="65" borderId="28" xfId="2016" applyNumberFormat="1" applyFill="1" applyBorder="1" applyAlignment="1" applyProtection="1"/>
    <xf numFmtId="164" fontId="2" fillId="65" borderId="28" xfId="2016" applyNumberFormat="1" applyFont="1" applyFill="1" applyBorder="1" applyAlignment="1" applyProtection="1">
      <alignment wrapText="1"/>
    </xf>
    <xf numFmtId="164" fontId="2" fillId="65" borderId="50" xfId="2016" applyNumberFormat="1" applyFill="1" applyBorder="1" applyAlignment="1" applyProtection="1">
      <alignment horizontal="left"/>
    </xf>
    <xf numFmtId="164" fontId="2" fillId="65" borderId="50" xfId="2016" applyNumberFormat="1" applyFont="1" applyFill="1" applyBorder="1" applyAlignment="1" applyProtection="1">
      <alignment wrapText="1"/>
    </xf>
    <xf numFmtId="164" fontId="2" fillId="65" borderId="50" xfId="2016" applyNumberFormat="1" applyFont="1" applyFill="1" applyBorder="1" applyAlignment="1" applyProtection="1">
      <alignment horizontal="left" vertical="center" wrapText="1"/>
    </xf>
    <xf numFmtId="164" fontId="2" fillId="65" borderId="31" xfId="2016" applyNumberFormat="1" applyFill="1" applyBorder="1" applyAlignment="1" applyProtection="1">
      <alignment horizontal="left" wrapText="1"/>
    </xf>
    <xf numFmtId="164" fontId="13" fillId="65" borderId="57" xfId="2016" applyNumberFormat="1" applyFont="1" applyFill="1" applyBorder="1" applyAlignment="1" applyProtection="1"/>
    <xf numFmtId="164" fontId="2" fillId="65" borderId="31" xfId="2016" applyNumberFormat="1" applyFont="1" applyFill="1" applyBorder="1" applyAlignment="1" applyProtection="1">
      <alignment horizontal="left" vertical="center" wrapText="1"/>
    </xf>
    <xf numFmtId="164" fontId="2" fillId="65" borderId="46" xfId="2016" applyNumberFormat="1" applyFont="1" applyFill="1" applyBorder="1" applyAlignment="1" applyProtection="1">
      <alignment horizontal="left" wrapText="1"/>
    </xf>
    <xf numFmtId="164" fontId="7" fillId="65" borderId="0" xfId="2016" applyNumberFormat="1" applyFont="1" applyFill="1" applyAlignment="1" applyProtection="1">
      <alignment horizontal="left" vertical="center" wrapText="1"/>
    </xf>
    <xf numFmtId="164" fontId="13" fillId="65" borderId="0" xfId="2016" applyNumberFormat="1" applyFont="1" applyFill="1" applyAlignment="1" applyProtection="1"/>
    <xf numFmtId="164" fontId="2" fillId="65" borderId="0" xfId="2016" applyNumberFormat="1" applyFont="1" applyFill="1" applyAlignment="1" applyProtection="1"/>
    <xf numFmtId="164" fontId="3" fillId="65" borderId="49" xfId="2016" applyNumberFormat="1" applyFont="1" applyFill="1" applyBorder="1" applyAlignment="1" applyProtection="1">
      <alignment horizontal="center" vertical="top" wrapText="1"/>
    </xf>
    <xf numFmtId="164" fontId="3" fillId="65" borderId="47" xfId="2016" applyNumberFormat="1" applyFont="1" applyFill="1" applyBorder="1" applyAlignment="1" applyProtection="1">
      <alignment horizontal="center" vertical="top"/>
    </xf>
    <xf numFmtId="164" fontId="3" fillId="65" borderId="49" xfId="2016" applyNumberFormat="1" applyFont="1" applyFill="1" applyBorder="1" applyAlignment="1" applyProtection="1">
      <alignment horizontal="center" wrapText="1"/>
    </xf>
    <xf numFmtId="164" fontId="3" fillId="65" borderId="46" xfId="2016" applyNumberFormat="1" applyFont="1" applyFill="1" applyBorder="1" applyAlignment="1" applyProtection="1"/>
    <xf numFmtId="164" fontId="2" fillId="65" borderId="31" xfId="2016" applyNumberFormat="1" applyFill="1" applyBorder="1" applyAlignment="1" applyProtection="1">
      <alignment horizontal="justify" vertical="top" wrapText="1"/>
    </xf>
    <xf numFmtId="164" fontId="2" fillId="65" borderId="31" xfId="2016" applyNumberFormat="1" applyFill="1" applyBorder="1" applyAlignment="1" applyProtection="1">
      <alignment wrapText="1"/>
    </xf>
    <xf numFmtId="164" fontId="13" fillId="65" borderId="31" xfId="2016" applyNumberFormat="1" applyFont="1" applyFill="1" applyBorder="1" applyAlignment="1" applyProtection="1">
      <alignment wrapText="1"/>
    </xf>
    <xf numFmtId="3" fontId="4" fillId="65" borderId="23" xfId="202" applyNumberFormat="1" applyFill="1" applyBorder="1" applyProtection="1"/>
    <xf numFmtId="3" fontId="33" fillId="65" borderId="23" xfId="407" applyNumberFormat="1" applyFill="1" applyBorder="1" applyProtection="1"/>
    <xf numFmtId="164" fontId="7" fillId="0" borderId="52" xfId="2016" applyNumberFormat="1" applyFont="1" applyFill="1" applyBorder="1" applyAlignment="1" applyProtection="1"/>
    <xf numFmtId="164" fontId="7" fillId="0" borderId="74" xfId="2016" applyNumberFormat="1" applyFont="1" applyFill="1" applyBorder="1" applyAlignment="1" applyProtection="1"/>
    <xf numFmtId="164" fontId="7" fillId="0" borderId="52" xfId="2016" applyNumberFormat="1" applyFont="1" applyFill="1" applyBorder="1" applyAlignment="1" applyProtection="1">
      <alignment horizontal="justify" vertical="top" wrapText="1"/>
    </xf>
    <xf numFmtId="164" fontId="10" fillId="0" borderId="74" xfId="2016" applyNumberFormat="1" applyFont="1" applyFill="1" applyBorder="1" applyAlignment="1" applyProtection="1"/>
    <xf numFmtId="3" fontId="33" fillId="64" borderId="23" xfId="407" applyNumberFormat="1" applyFill="1" applyBorder="1" applyProtection="1"/>
    <xf numFmtId="164" fontId="21" fillId="0" borderId="23" xfId="2005" applyNumberFormat="1" applyFont="1" applyFill="1" applyBorder="1" applyAlignment="1" applyProtection="1">
      <alignment horizontal="justify" vertical="top"/>
    </xf>
    <xf numFmtId="164" fontId="2" fillId="0" borderId="22" xfId="2016" applyNumberFormat="1" applyFont="1" applyFill="1" applyBorder="1" applyAlignment="1" applyProtection="1">
      <alignment horizontal="justify" vertical="top"/>
    </xf>
    <xf numFmtId="164" fontId="21" fillId="0" borderId="23" xfId="2016" applyNumberFormat="1" applyFont="1" applyFill="1" applyBorder="1" applyAlignment="1" applyProtection="1">
      <alignment horizontal="justify" vertical="top"/>
    </xf>
    <xf numFmtId="3" fontId="4" fillId="64" borderId="23" xfId="202" applyNumberFormat="1" applyFill="1" applyBorder="1" applyProtection="1"/>
    <xf numFmtId="3" fontId="4" fillId="51" borderId="23" xfId="202" applyNumberFormat="1" applyFill="1" applyBorder="1" applyProtection="1"/>
    <xf numFmtId="41" fontId="2" fillId="64" borderId="23" xfId="213" applyFont="1" applyFill="1" applyBorder="1" applyAlignment="1" applyProtection="1">
      <alignment horizontal="right"/>
    </xf>
    <xf numFmtId="164" fontId="13" fillId="0" borderId="23" xfId="2016" applyNumberFormat="1" applyFont="1" applyFill="1" applyBorder="1" applyAlignment="1" applyProtection="1"/>
    <xf numFmtId="164" fontId="2" fillId="0" borderId="23" xfId="2016" applyNumberFormat="1" applyFill="1" applyBorder="1" applyAlignment="1" applyProtection="1">
      <alignment horizontal="left" vertical="top"/>
    </xf>
    <xf numFmtId="164" fontId="13" fillId="0" borderId="23" xfId="2016" applyNumberFormat="1" applyFont="1" applyFill="1" applyBorder="1" applyAlignment="1" applyProtection="1">
      <alignment horizontal="left" vertical="top"/>
    </xf>
    <xf numFmtId="41" fontId="2" fillId="64" borderId="57" xfId="213" applyFont="1" applyFill="1" applyBorder="1" applyAlignment="1" applyProtection="1">
      <alignment horizontal="right"/>
    </xf>
    <xf numFmtId="164" fontId="2" fillId="64" borderId="31" xfId="213" applyNumberFormat="1" applyFont="1" applyFill="1" applyBorder="1" applyAlignment="1" applyProtection="1">
      <alignment horizontal="right"/>
    </xf>
    <xf numFmtId="164" fontId="2" fillId="0" borderId="23" xfId="2016" quotePrefix="1" applyNumberFormat="1" applyFont="1" applyFill="1" applyBorder="1" applyAlignment="1" applyProtection="1">
      <alignment horizontal="left" vertical="top"/>
    </xf>
    <xf numFmtId="164" fontId="13" fillId="0" borderId="50" xfId="2016" applyNumberFormat="1" applyFont="1" applyFill="1" applyBorder="1" applyAlignment="1" applyProtection="1">
      <alignment horizontal="left" vertical="top"/>
    </xf>
    <xf numFmtId="164" fontId="2" fillId="0" borderId="23" xfId="2016" applyNumberFormat="1" applyFill="1" applyBorder="1" applyAlignment="1" applyProtection="1">
      <alignment horizontal="left"/>
    </xf>
    <xf numFmtId="164" fontId="13" fillId="0" borderId="50" xfId="2016" applyNumberFormat="1" applyFont="1" applyFill="1" applyBorder="1" applyAlignment="1" applyProtection="1">
      <alignment horizontal="left"/>
    </xf>
    <xf numFmtId="164" fontId="2" fillId="0" borderId="23" xfId="2016" quotePrefix="1" applyNumberFormat="1" applyFont="1" applyFill="1" applyBorder="1" applyAlignment="1" applyProtection="1">
      <alignment horizontal="left"/>
    </xf>
    <xf numFmtId="164" fontId="2" fillId="0" borderId="50" xfId="2016" applyNumberFormat="1" applyFill="1" applyBorder="1" applyAlignment="1" applyProtection="1">
      <alignment horizontal="left" vertical="top"/>
    </xf>
    <xf numFmtId="164" fontId="2" fillId="0" borderId="46" xfId="2016" applyNumberFormat="1" applyFill="1" applyBorder="1" applyAlignment="1" applyProtection="1">
      <alignment horizontal="left"/>
    </xf>
    <xf numFmtId="164" fontId="2" fillId="0" borderId="32" xfId="2016" applyNumberFormat="1" applyFill="1" applyBorder="1" applyAlignment="1" applyProtection="1">
      <alignment horizontal="left"/>
    </xf>
    <xf numFmtId="164" fontId="2" fillId="0" borderId="32" xfId="2016" applyNumberFormat="1" applyFill="1" applyBorder="1" applyAlignment="1" applyProtection="1"/>
    <xf numFmtId="164" fontId="2" fillId="0" borderId="32" xfId="2016" applyNumberFormat="1" applyFont="1" applyFill="1" applyBorder="1" applyAlignment="1" applyProtection="1">
      <alignment wrapText="1"/>
    </xf>
    <xf numFmtId="164" fontId="13" fillId="0" borderId="32" xfId="2016" applyNumberFormat="1" applyFont="1" applyFill="1" applyBorder="1" applyAlignment="1" applyProtection="1"/>
    <xf numFmtId="164" fontId="2" fillId="0" borderId="28" xfId="2016" applyNumberFormat="1" applyFill="1" applyBorder="1" applyAlignment="1" applyProtection="1"/>
    <xf numFmtId="164" fontId="2" fillId="0" borderId="28" xfId="2016" applyNumberFormat="1" applyFont="1" applyFill="1" applyBorder="1" applyAlignment="1" applyProtection="1">
      <alignment wrapText="1"/>
    </xf>
    <xf numFmtId="164" fontId="2" fillId="0" borderId="31" xfId="2016" applyNumberFormat="1" applyFont="1" applyFill="1" applyBorder="1" applyAlignment="1" applyProtection="1">
      <alignment horizontal="left" vertical="center" wrapText="1"/>
    </xf>
    <xf numFmtId="164" fontId="2" fillId="0" borderId="31" xfId="2016" applyNumberFormat="1" applyFill="1" applyBorder="1" applyAlignment="1" applyProtection="1">
      <alignment horizontal="justify" vertical="top" wrapText="1"/>
    </xf>
    <xf numFmtId="164" fontId="2" fillId="0" borderId="23" xfId="2016" quotePrefix="1" applyNumberFormat="1" applyFont="1" applyFill="1" applyBorder="1" applyAlignment="1" applyProtection="1"/>
    <xf numFmtId="1" fontId="90" fillId="56" borderId="21" xfId="0" applyNumberFormat="1" applyFont="1" applyFill="1" applyBorder="1" applyAlignment="1" applyProtection="1">
      <alignment horizontal="right" vertical="center"/>
      <protection hidden="1"/>
    </xf>
    <xf numFmtId="1" fontId="4" fillId="46" borderId="23" xfId="202" applyNumberFormat="1" applyFont="1" applyFill="1" applyBorder="1" applyAlignment="1" applyProtection="1">
      <alignment horizontal="right" vertical="top"/>
    </xf>
    <xf numFmtId="1" fontId="4" fillId="49" borderId="21" xfId="2005" applyNumberFormat="1" applyFill="1" applyBorder="1" applyAlignment="1" applyProtection="1">
      <alignment horizontal="right"/>
    </xf>
    <xf numFmtId="1" fontId="2" fillId="49" borderId="21" xfId="2016" applyNumberFormat="1" applyFill="1" applyBorder="1" applyAlignment="1" applyProtection="1">
      <alignment horizontal="right"/>
    </xf>
    <xf numFmtId="1" fontId="4" fillId="46" borderId="31" xfId="202" applyNumberFormat="1" applyFont="1" applyFill="1" applyBorder="1" applyAlignment="1" applyProtection="1">
      <alignment horizontal="right" vertical="top"/>
    </xf>
    <xf numFmtId="1" fontId="90" fillId="56" borderId="21" xfId="0" applyNumberFormat="1" applyFont="1" applyFill="1" applyBorder="1" applyAlignment="1" applyProtection="1">
      <alignment vertical="center"/>
      <protection hidden="1"/>
    </xf>
    <xf numFmtId="1" fontId="21" fillId="0" borderId="23" xfId="202" applyNumberFormat="1" applyFont="1" applyFill="1" applyBorder="1" applyAlignment="1" applyProtection="1">
      <alignment vertical="top"/>
    </xf>
    <xf numFmtId="1" fontId="4" fillId="46" borderId="23" xfId="202" applyNumberFormat="1" applyFont="1" applyFill="1" applyBorder="1" applyAlignment="1" applyProtection="1">
      <alignment vertical="top"/>
    </xf>
    <xf numFmtId="1" fontId="7" fillId="49" borderId="21" xfId="2005" applyNumberFormat="1" applyFont="1" applyFill="1" applyBorder="1" applyAlignment="1" applyProtection="1">
      <alignment vertical="center"/>
    </xf>
    <xf numFmtId="1" fontId="4" fillId="49" borderId="21" xfId="2005" applyNumberFormat="1" applyFill="1" applyBorder="1" applyAlignment="1" applyProtection="1"/>
    <xf numFmtId="1" fontId="7" fillId="49" borderId="21" xfId="2016" applyNumberFormat="1" applyFont="1" applyFill="1" applyBorder="1" applyAlignment="1" applyProtection="1">
      <alignment vertical="center"/>
    </xf>
    <xf numFmtId="1" fontId="2" fillId="49" borderId="21" xfId="2016" applyNumberFormat="1" applyFill="1" applyBorder="1" applyAlignment="1" applyProtection="1"/>
    <xf numFmtId="1" fontId="21" fillId="0" borderId="31" xfId="202" applyNumberFormat="1" applyFont="1" applyFill="1" applyBorder="1" applyAlignment="1" applyProtection="1">
      <alignment vertical="top"/>
    </xf>
    <xf numFmtId="1" fontId="4" fillId="46" borderId="31" xfId="202" applyNumberFormat="1" applyFont="1" applyFill="1" applyBorder="1" applyAlignment="1" applyProtection="1">
      <alignment vertical="top"/>
    </xf>
    <xf numFmtId="1" fontId="4" fillId="51" borderId="23" xfId="202" applyNumberFormat="1" applyFont="1" applyFill="1" applyBorder="1" applyAlignment="1" applyProtection="1">
      <alignment horizontal="right" vertical="top"/>
    </xf>
    <xf numFmtId="1" fontId="90" fillId="49" borderId="21" xfId="0" applyNumberFormat="1" applyFont="1" applyFill="1" applyBorder="1" applyAlignment="1" applyProtection="1">
      <alignment horizontal="right" vertical="center"/>
    </xf>
    <xf numFmtId="1" fontId="4" fillId="51" borderId="31" xfId="202" applyNumberFormat="1" applyFont="1" applyFill="1" applyBorder="1" applyAlignment="1" applyProtection="1">
      <alignment horizontal="right" vertical="top"/>
    </xf>
    <xf numFmtId="1" fontId="90" fillId="49" borderId="21" xfId="0" applyNumberFormat="1" applyFont="1" applyFill="1" applyBorder="1" applyAlignment="1" applyProtection="1">
      <alignment vertical="center"/>
    </xf>
    <xf numFmtId="1" fontId="21" fillId="46" borderId="23" xfId="202" applyNumberFormat="1" applyFont="1" applyFill="1" applyBorder="1" applyAlignment="1" applyProtection="1">
      <alignment horizontal="right" vertical="top"/>
    </xf>
    <xf numFmtId="1" fontId="7" fillId="49" borderId="21" xfId="2005" applyNumberFormat="1" applyFont="1" applyFill="1" applyBorder="1" applyAlignment="1" applyProtection="1">
      <alignment horizontal="right" vertical="center"/>
    </xf>
    <xf numFmtId="1" fontId="7" fillId="49" borderId="21" xfId="2016" applyNumberFormat="1" applyFont="1" applyFill="1" applyBorder="1" applyAlignment="1" applyProtection="1">
      <alignment horizontal="right" vertical="center"/>
    </xf>
    <xf numFmtId="1" fontId="21" fillId="46" borderId="31" xfId="202" applyNumberFormat="1" applyFont="1" applyFill="1" applyBorder="1" applyAlignment="1" applyProtection="1">
      <alignment horizontal="right" vertical="top"/>
    </xf>
    <xf numFmtId="164" fontId="7" fillId="64" borderId="31" xfId="213" applyNumberFormat="1" applyFont="1" applyFill="1" applyBorder="1" applyAlignment="1" applyProtection="1">
      <alignment horizontal="right"/>
    </xf>
    <xf numFmtId="164" fontId="7" fillId="64" borderId="74" xfId="213" applyNumberFormat="1" applyFont="1" applyFill="1" applyBorder="1" applyAlignment="1" applyProtection="1">
      <alignment horizontal="right"/>
      <protection hidden="1"/>
    </xf>
    <xf numFmtId="164" fontId="12" fillId="64" borderId="31" xfId="213" applyNumberFormat="1" applyFont="1" applyFill="1" applyBorder="1" applyAlignment="1" applyProtection="1"/>
    <xf numFmtId="164" fontId="2" fillId="51" borderId="23" xfId="213" applyNumberFormat="1" applyFont="1" applyFill="1" applyBorder="1" applyAlignment="1" applyProtection="1">
      <alignment horizontal="right"/>
      <protection hidden="1"/>
    </xf>
    <xf numFmtId="164" fontId="2" fillId="50" borderId="23" xfId="213" applyNumberFormat="1" applyFont="1" applyFill="1" applyBorder="1" applyAlignment="1" applyProtection="1">
      <alignment horizontal="right"/>
      <protection locked="0"/>
    </xf>
    <xf numFmtId="164" fontId="7" fillId="47" borderId="23" xfId="2016" applyNumberFormat="1" applyFont="1" applyFill="1" applyBorder="1" applyAlignment="1" applyProtection="1"/>
    <xf numFmtId="164" fontId="7" fillId="47" borderId="23" xfId="2016" applyNumberFormat="1" applyFont="1" applyFill="1" applyBorder="1" applyAlignment="1" applyProtection="1">
      <alignment horizontal="justify" vertical="top" wrapText="1"/>
    </xf>
    <xf numFmtId="164" fontId="7" fillId="64" borderId="23" xfId="213" applyNumberFormat="1" applyFont="1" applyFill="1" applyBorder="1" applyAlignment="1" applyProtection="1">
      <alignment horizontal="right"/>
      <protection hidden="1"/>
    </xf>
    <xf numFmtId="164" fontId="7" fillId="64" borderId="23" xfId="213" applyNumberFormat="1" applyFont="1" applyFill="1" applyBorder="1" applyAlignment="1" applyProtection="1">
      <alignment horizontal="right"/>
    </xf>
    <xf numFmtId="164" fontId="12" fillId="64" borderId="23" xfId="213" applyNumberFormat="1" applyFont="1" applyFill="1" applyBorder="1" applyAlignment="1" applyProtection="1"/>
    <xf numFmtId="164" fontId="2" fillId="51" borderId="23" xfId="213" applyNumberFormat="1" applyFont="1" applyFill="1" applyBorder="1" applyAlignment="1" applyProtection="1">
      <protection hidden="1"/>
    </xf>
    <xf numFmtId="164" fontId="7" fillId="64" borderId="23" xfId="213" applyNumberFormat="1" applyFont="1" applyFill="1" applyBorder="1" applyAlignment="1" applyProtection="1">
      <protection hidden="1"/>
    </xf>
    <xf numFmtId="164" fontId="12" fillId="64" borderId="68" xfId="213" applyNumberFormat="1" applyFont="1" applyFill="1" applyBorder="1" applyAlignment="1" applyProtection="1"/>
    <xf numFmtId="164" fontId="3" fillId="0" borderId="22" xfId="213" applyNumberFormat="1" applyFont="1" applyFill="1" applyBorder="1" applyAlignment="1" applyProtection="1"/>
    <xf numFmtId="164" fontId="7" fillId="64" borderId="74" xfId="213" applyNumberFormat="1" applyFont="1" applyFill="1" applyBorder="1" applyAlignment="1" applyProtection="1">
      <alignment horizontal="right"/>
    </xf>
    <xf numFmtId="164" fontId="7" fillId="64" borderId="32" xfId="213" applyNumberFormat="1" applyFont="1" applyFill="1" applyBorder="1" applyAlignment="1" applyProtection="1">
      <alignment horizontal="right"/>
      <protection hidden="1"/>
    </xf>
    <xf numFmtId="164" fontId="7" fillId="64" borderId="32" xfId="213" applyNumberFormat="1" applyFont="1" applyFill="1" applyBorder="1" applyAlignment="1" applyProtection="1">
      <alignment horizontal="right"/>
    </xf>
    <xf numFmtId="164" fontId="12" fillId="64" borderId="79" xfId="213" applyNumberFormat="1" applyFont="1" applyFill="1" applyBorder="1" applyAlignment="1" applyProtection="1"/>
    <xf numFmtId="164" fontId="3" fillId="0" borderId="74" xfId="2016" applyNumberFormat="1" applyFont="1" applyFill="1" applyBorder="1" applyAlignment="1" applyProtection="1"/>
    <xf numFmtId="164" fontId="2" fillId="0" borderId="29" xfId="2016" applyNumberFormat="1" applyFont="1" applyFill="1" applyBorder="1" applyAlignment="1" applyProtection="1"/>
    <xf numFmtId="164" fontId="12" fillId="64" borderId="80" xfId="213" applyNumberFormat="1" applyFont="1" applyFill="1" applyBorder="1" applyAlignment="1" applyProtection="1"/>
    <xf numFmtId="164" fontId="7" fillId="64" borderId="28" xfId="213" applyNumberFormat="1" applyFont="1" applyFill="1" applyBorder="1" applyAlignment="1" applyProtection="1">
      <alignment horizontal="right"/>
    </xf>
    <xf numFmtId="164" fontId="7" fillId="64" borderId="28" xfId="213" applyNumberFormat="1" applyFont="1" applyFill="1" applyBorder="1" applyAlignment="1" applyProtection="1">
      <alignment horizontal="right"/>
      <protection hidden="1"/>
    </xf>
    <xf numFmtId="164" fontId="10" fillId="46" borderId="50" xfId="2016" applyNumberFormat="1" applyFont="1" applyFill="1" applyBorder="1" applyAlignment="1" applyProtection="1"/>
    <xf numFmtId="164" fontId="7" fillId="47" borderId="50" xfId="2016" applyNumberFormat="1" applyFont="1" applyFill="1" applyBorder="1" applyAlignment="1" applyProtection="1"/>
    <xf numFmtId="164" fontId="2" fillId="0" borderId="19" xfId="2016" applyNumberFormat="1" applyFill="1" applyBorder="1" applyAlignment="1" applyProtection="1"/>
    <xf numFmtId="164" fontId="2" fillId="0" borderId="29" xfId="2016" applyNumberFormat="1" applyFill="1" applyBorder="1" applyAlignment="1" applyProtection="1"/>
    <xf numFmtId="164" fontId="2" fillId="0" borderId="29" xfId="213" applyNumberFormat="1" applyFont="1" applyFill="1" applyBorder="1" applyAlignment="1" applyProtection="1">
      <alignment horizontal="right"/>
    </xf>
    <xf numFmtId="164" fontId="12" fillId="64" borderId="32" xfId="213" applyNumberFormat="1" applyFont="1" applyFill="1" applyBorder="1" applyAlignment="1" applyProtection="1"/>
    <xf numFmtId="164" fontId="3" fillId="51" borderId="36" xfId="2016" applyNumberFormat="1" applyFont="1" applyFill="1" applyBorder="1" applyAlignment="1" applyProtection="1">
      <alignment horizontal="center" vertical="center" wrapText="1"/>
    </xf>
    <xf numFmtId="1" fontId="40" fillId="0" borderId="65" xfId="1952" applyNumberFormat="1" applyFont="1" applyFill="1" applyBorder="1" applyAlignment="1" applyProtection="1">
      <alignment horizontal="center" vertical="center"/>
    </xf>
    <xf numFmtId="1" fontId="45" fillId="0" borderId="65" xfId="1952" applyNumberFormat="1" applyFont="1" applyFill="1" applyBorder="1" applyAlignment="1" applyProtection="1">
      <alignment horizontal="center" vertical="center"/>
    </xf>
    <xf numFmtId="1" fontId="51" fillId="50" borderId="65" xfId="407" applyNumberFormat="1" applyFont="1" applyFill="1" applyBorder="1" applyProtection="1"/>
    <xf numFmtId="1" fontId="44" fillId="0" borderId="65" xfId="1952" applyNumberFormat="1" applyFont="1" applyFill="1" applyBorder="1" applyAlignment="1" applyProtection="1">
      <alignment horizontal="center" vertical="center"/>
    </xf>
    <xf numFmtId="1" fontId="44" fillId="46" borderId="65" xfId="1952" applyNumberFormat="1" applyFont="1" applyFill="1" applyBorder="1" applyAlignment="1" applyProtection="1">
      <alignment horizontal="center" vertical="center"/>
    </xf>
    <xf numFmtId="1" fontId="52" fillId="0" borderId="65" xfId="407" applyNumberFormat="1" applyFont="1" applyFill="1" applyBorder="1" applyProtection="1"/>
    <xf numFmtId="1" fontId="45" fillId="46" borderId="65" xfId="1952" applyNumberFormat="1" applyFont="1" applyFill="1" applyBorder="1" applyAlignment="1" applyProtection="1">
      <alignment horizontal="center" vertical="center"/>
    </xf>
    <xf numFmtId="1" fontId="43" fillId="46" borderId="65" xfId="1952" applyNumberFormat="1" applyFont="1" applyFill="1" applyBorder="1" applyAlignment="1" applyProtection="1">
      <alignment horizontal="center" vertical="center"/>
    </xf>
    <xf numFmtId="1" fontId="40" fillId="46" borderId="65" xfId="1952" applyNumberFormat="1" applyFont="1" applyFill="1" applyBorder="1" applyAlignment="1" applyProtection="1">
      <alignment horizontal="center" vertical="center"/>
    </xf>
    <xf numFmtId="1" fontId="7" fillId="50" borderId="65" xfId="407" applyNumberFormat="1" applyFont="1" applyFill="1" applyBorder="1" applyProtection="1"/>
    <xf numFmtId="1" fontId="12" fillId="50" borderId="65" xfId="407" applyNumberFormat="1" applyFont="1" applyFill="1" applyBorder="1" applyProtection="1"/>
    <xf numFmtId="1" fontId="40" fillId="0" borderId="65" xfId="1953" applyNumberFormat="1" applyFont="1" applyFill="1" applyBorder="1" applyAlignment="1" applyProtection="1">
      <alignment horizontal="center" vertical="center"/>
    </xf>
    <xf numFmtId="1" fontId="40" fillId="0" borderId="66" xfId="1952" applyNumberFormat="1" applyFont="1" applyFill="1" applyBorder="1" applyAlignment="1" applyProtection="1">
      <alignment horizontal="center" vertical="center"/>
    </xf>
    <xf numFmtId="41" fontId="2" fillId="0" borderId="81" xfId="213" applyFont="1" applyFill="1" applyBorder="1" applyProtection="1"/>
    <xf numFmtId="41" fontId="2" fillId="0" borderId="82" xfId="213" applyFont="1" applyFill="1" applyBorder="1" applyProtection="1"/>
    <xf numFmtId="0" fontId="24" fillId="0" borderId="32" xfId="2125" applyFont="1" applyFill="1" applyBorder="1" applyAlignment="1" applyProtection="1">
      <alignment horizontal="left" vertical="top" wrapText="1"/>
    </xf>
    <xf numFmtId="41" fontId="51" fillId="50" borderId="81" xfId="407" applyFont="1" applyFill="1" applyBorder="1" applyProtection="1">
      <protection locked="0"/>
    </xf>
    <xf numFmtId="41" fontId="51" fillId="50" borderId="52" xfId="407" applyFont="1" applyFill="1" applyBorder="1" applyProtection="1">
      <protection locked="0"/>
    </xf>
    <xf numFmtId="41" fontId="51" fillId="50" borderId="82" xfId="407" applyFont="1" applyFill="1" applyBorder="1" applyProtection="1">
      <protection locked="0"/>
    </xf>
    <xf numFmtId="41" fontId="7" fillId="0" borderId="57" xfId="2005" applyNumberFormat="1" applyFont="1" applyFill="1" applyBorder="1"/>
    <xf numFmtId="0" fontId="7" fillId="0" borderId="37" xfId="2005" applyFont="1" applyFill="1" applyBorder="1"/>
    <xf numFmtId="0" fontId="2" fillId="0" borderId="24" xfId="2016" applyFill="1" applyBorder="1"/>
    <xf numFmtId="0" fontId="3" fillId="0" borderId="0" xfId="2005" applyFont="1" applyFill="1" applyBorder="1"/>
    <xf numFmtId="0" fontId="24" fillId="0" borderId="42" xfId="2005" applyFont="1" applyFill="1" applyBorder="1" applyAlignment="1">
      <alignment horizontal="left" vertical="top" wrapText="1"/>
    </xf>
    <xf numFmtId="41" fontId="2" fillId="0" borderId="65" xfId="202" applyFont="1" applyFill="1" applyBorder="1"/>
    <xf numFmtId="0" fontId="25" fillId="0" borderId="83" xfId="2005" applyFont="1" applyFill="1" applyBorder="1" applyAlignment="1">
      <alignment horizontal="left" vertical="top" wrapText="1"/>
    </xf>
    <xf numFmtId="0" fontId="24" fillId="0" borderId="60" xfId="2125" applyFont="1" applyFill="1" applyBorder="1" applyAlignment="1" applyProtection="1">
      <alignment horizontal="left" vertical="top" wrapText="1"/>
    </xf>
    <xf numFmtId="0" fontId="25" fillId="0" borderId="84" xfId="2125" applyFont="1" applyFill="1" applyBorder="1" applyAlignment="1" applyProtection="1">
      <alignment horizontal="left" vertical="top" wrapText="1"/>
    </xf>
    <xf numFmtId="0" fontId="24" fillId="0" borderId="45" xfId="2005" applyFont="1" applyFill="1" applyBorder="1" applyAlignment="1">
      <alignment horizontal="left" vertical="top" wrapText="1"/>
    </xf>
    <xf numFmtId="0" fontId="25" fillId="46" borderId="42" xfId="2016" applyFont="1" applyFill="1" applyBorder="1" applyAlignment="1">
      <alignment horizontal="left" vertical="top" wrapText="1"/>
    </xf>
    <xf numFmtId="0" fontId="25" fillId="0" borderId="42" xfId="2005" applyFont="1" applyFill="1" applyBorder="1" applyAlignment="1">
      <alignment horizontal="left" vertical="top" wrapText="1"/>
    </xf>
    <xf numFmtId="0" fontId="25" fillId="0" borderId="60" xfId="2125" applyFont="1" applyFill="1" applyBorder="1" applyAlignment="1" applyProtection="1">
      <alignment horizontal="left" vertical="top" wrapText="1"/>
    </xf>
    <xf numFmtId="0" fontId="24" fillId="0" borderId="84" xfId="2125" applyFont="1" applyFill="1" applyBorder="1" applyAlignment="1" applyProtection="1">
      <alignment horizontal="left" vertical="top" wrapText="1"/>
    </xf>
    <xf numFmtId="0" fontId="24" fillId="0" borderId="85" xfId="2125" applyFont="1" applyFill="1" applyBorder="1" applyAlignment="1" applyProtection="1">
      <alignment horizontal="left" vertical="top" wrapText="1"/>
    </xf>
    <xf numFmtId="41" fontId="7" fillId="48" borderId="86" xfId="2016" applyNumberFormat="1" applyFont="1" applyFill="1" applyBorder="1"/>
    <xf numFmtId="41" fontId="7" fillId="48" borderId="85" xfId="2016" applyNumberFormat="1" applyFont="1" applyFill="1" applyBorder="1"/>
    <xf numFmtId="41" fontId="7" fillId="0" borderId="66" xfId="2016" applyNumberFormat="1" applyFont="1" applyFill="1" applyBorder="1"/>
    <xf numFmtId="41" fontId="7" fillId="0" borderId="61" xfId="2016" applyNumberFormat="1" applyFont="1" applyFill="1" applyBorder="1"/>
    <xf numFmtId="0" fontId="4" fillId="0" borderId="24" xfId="2005" applyFill="1" applyBorder="1"/>
    <xf numFmtId="0" fontId="4" fillId="0" borderId="0" xfId="2005" applyFill="1" applyBorder="1"/>
    <xf numFmtId="0" fontId="4" fillId="0" borderId="19" xfId="2005" applyFill="1" applyBorder="1"/>
    <xf numFmtId="0" fontId="3" fillId="0" borderId="22" xfId="2005" applyFont="1" applyFill="1" applyBorder="1"/>
    <xf numFmtId="0" fontId="4" fillId="0" borderId="21" xfId="2005" applyFill="1" applyBorder="1"/>
    <xf numFmtId="0" fontId="4" fillId="0" borderId="20" xfId="2005" applyFill="1" applyBorder="1"/>
    <xf numFmtId="0" fontId="24" fillId="0" borderId="23" xfId="2125" applyFont="1" applyFill="1" applyBorder="1" applyAlignment="1" applyProtection="1">
      <alignment horizontal="left" vertical="top" wrapText="1"/>
    </xf>
    <xf numFmtId="0" fontId="3" fillId="0" borderId="40" xfId="2125" applyFont="1" applyFill="1" applyBorder="1" applyProtection="1"/>
    <xf numFmtId="0" fontId="2" fillId="0" borderId="39" xfId="2125" applyFill="1" applyBorder="1" applyProtection="1"/>
    <xf numFmtId="0" fontId="2" fillId="0" borderId="87" xfId="2125" applyFill="1" applyBorder="1" applyProtection="1"/>
    <xf numFmtId="0" fontId="3" fillId="0" borderId="80" xfId="2125" applyFont="1" applyFill="1" applyBorder="1" applyProtection="1"/>
    <xf numFmtId="0" fontId="2" fillId="0" borderId="88" xfId="2125" applyFill="1" applyBorder="1" applyProtection="1"/>
    <xf numFmtId="0" fontId="2" fillId="0" borderId="89" xfId="2125" applyFill="1" applyBorder="1" applyProtection="1"/>
    <xf numFmtId="0" fontId="25" fillId="0" borderId="50" xfId="2125" applyFont="1" applyFill="1" applyBorder="1" applyAlignment="1" applyProtection="1">
      <alignment horizontal="left" vertical="top" wrapText="1"/>
    </xf>
    <xf numFmtId="41" fontId="2" fillId="0" borderId="60" xfId="213" applyFont="1" applyFill="1" applyBorder="1" applyProtection="1"/>
    <xf numFmtId="41" fontId="2" fillId="0" borderId="65" xfId="213" applyFont="1" applyFill="1" applyBorder="1" applyProtection="1"/>
    <xf numFmtId="0" fontId="24" fillId="51" borderId="43" xfId="2125" applyFont="1" applyFill="1" applyBorder="1" applyAlignment="1" applyProtection="1">
      <alignment horizontal="left" vertical="top" wrapText="1"/>
    </xf>
    <xf numFmtId="0" fontId="24" fillId="51" borderId="42" xfId="2125" applyFont="1" applyFill="1" applyBorder="1" applyAlignment="1" applyProtection="1">
      <alignment horizontal="left" vertical="top" wrapText="1"/>
    </xf>
    <xf numFmtId="0" fontId="24" fillId="51" borderId="65" xfId="2125" applyFont="1" applyFill="1" applyBorder="1" applyAlignment="1" applyProtection="1">
      <alignment horizontal="left" vertical="top" wrapText="1"/>
    </xf>
    <xf numFmtId="0" fontId="24" fillId="51" borderId="22" xfId="2125" applyFont="1" applyFill="1" applyBorder="1" applyAlignment="1" applyProtection="1">
      <alignment horizontal="left" vertical="top" wrapText="1"/>
    </xf>
    <xf numFmtId="0" fontId="24" fillId="51" borderId="21" xfId="2125" applyFont="1" applyFill="1" applyBorder="1" applyAlignment="1" applyProtection="1">
      <alignment horizontal="left" vertical="top" wrapText="1"/>
    </xf>
    <xf numFmtId="0" fontId="24" fillId="51" borderId="20" xfId="2125" applyFont="1" applyFill="1" applyBorder="1" applyAlignment="1" applyProtection="1">
      <alignment horizontal="left" vertical="top" wrapText="1"/>
    </xf>
    <xf numFmtId="0" fontId="2" fillId="0" borderId="24" xfId="2125" applyFill="1" applyBorder="1" applyProtection="1"/>
    <xf numFmtId="0" fontId="2" fillId="0" borderId="19" xfId="2125" applyFill="1" applyBorder="1" applyProtection="1"/>
    <xf numFmtId="0" fontId="2" fillId="0" borderId="90" xfId="2125" applyFill="1" applyBorder="1" applyProtection="1"/>
    <xf numFmtId="0" fontId="2" fillId="0" borderId="83" xfId="2125" applyFill="1" applyBorder="1" applyProtection="1"/>
    <xf numFmtId="0" fontId="2" fillId="0" borderId="67" xfId="2125" applyFill="1" applyBorder="1" applyProtection="1"/>
    <xf numFmtId="0" fontId="2" fillId="0" borderId="22" xfId="2125" applyFill="1" applyBorder="1" applyProtection="1"/>
    <xf numFmtId="0" fontId="2" fillId="0" borderId="21" xfId="2125" applyFill="1" applyBorder="1" applyProtection="1"/>
    <xf numFmtId="0" fontId="2" fillId="0" borderId="20" xfId="2125" applyFill="1" applyBorder="1" applyProtection="1"/>
    <xf numFmtId="0" fontId="25" fillId="0" borderId="23" xfId="2125" applyFont="1" applyFill="1" applyBorder="1" applyAlignment="1" applyProtection="1">
      <alignment horizontal="left" vertical="top" wrapText="1"/>
    </xf>
    <xf numFmtId="0" fontId="24" fillId="0" borderId="91" xfId="2125" applyFont="1" applyFill="1" applyBorder="1" applyAlignment="1" applyProtection="1">
      <alignment horizontal="center" vertical="top" wrapText="1"/>
    </xf>
    <xf numFmtId="0" fontId="24" fillId="0" borderId="33" xfId="2125" applyFont="1" applyFill="1" applyBorder="1" applyAlignment="1" applyProtection="1">
      <alignment horizontal="center" vertical="top" wrapText="1"/>
    </xf>
    <xf numFmtId="0" fontId="24" fillId="0" borderId="92" xfId="2125" applyFont="1" applyFill="1" applyBorder="1" applyAlignment="1" applyProtection="1">
      <alignment horizontal="center" vertical="top" wrapText="1"/>
    </xf>
    <xf numFmtId="0" fontId="24" fillId="0" borderId="18" xfId="2125" applyFont="1" applyFill="1" applyBorder="1" applyAlignment="1" applyProtection="1">
      <alignment horizontal="center" vertical="top" wrapText="1"/>
    </xf>
    <xf numFmtId="0" fontId="24" fillId="0" borderId="16" xfId="2125" applyFont="1" applyFill="1" applyBorder="1" applyAlignment="1" applyProtection="1">
      <alignment horizontal="center" vertical="top" wrapText="1"/>
    </xf>
    <xf numFmtId="0" fontId="24" fillId="0" borderId="93" xfId="2125" applyFont="1" applyFill="1" applyBorder="1" applyAlignment="1" applyProtection="1">
      <alignment horizontal="center" vertical="top" wrapText="1"/>
    </xf>
    <xf numFmtId="0" fontId="24" fillId="0" borderId="50" xfId="2125" applyFont="1" applyFill="1" applyBorder="1" applyAlignment="1" applyProtection="1">
      <alignment horizontal="center" vertical="top" wrapText="1"/>
    </xf>
    <xf numFmtId="0" fontId="24" fillId="0" borderId="50" xfId="2125" applyFont="1" applyFill="1" applyBorder="1" applyAlignment="1" applyProtection="1">
      <alignment horizontal="left" vertical="top" wrapText="1"/>
    </xf>
    <xf numFmtId="0" fontId="98" fillId="58" borderId="65" xfId="0" applyFont="1" applyFill="1" applyBorder="1" applyAlignment="1" applyProtection="1">
      <alignment horizontal="center" vertical="center" wrapText="1"/>
    </xf>
    <xf numFmtId="0" fontId="98" fillId="58" borderId="23" xfId="0" applyFont="1" applyFill="1" applyBorder="1" applyAlignment="1" applyProtection="1">
      <alignment horizontal="center" vertical="center" wrapText="1"/>
    </xf>
    <xf numFmtId="0" fontId="98" fillId="58" borderId="60" xfId="0" applyFont="1" applyFill="1" applyBorder="1" applyAlignment="1" applyProtection="1">
      <alignment horizontal="center" vertical="center" wrapText="1"/>
    </xf>
    <xf numFmtId="0" fontId="24" fillId="0" borderId="94" xfId="2125" applyFont="1" applyFill="1" applyBorder="1" applyAlignment="1" applyProtection="1">
      <alignment horizontal="left" vertical="top" wrapText="1"/>
    </xf>
    <xf numFmtId="0" fontId="96" fillId="58" borderId="40" xfId="0" applyFont="1" applyFill="1" applyBorder="1" applyAlignment="1" applyProtection="1">
      <alignment wrapText="1"/>
    </xf>
    <xf numFmtId="0" fontId="96" fillId="58" borderId="88" xfId="0" applyFont="1" applyFill="1" applyBorder="1" applyAlignment="1" applyProtection="1">
      <alignment wrapText="1"/>
    </xf>
    <xf numFmtId="0" fontId="96" fillId="58" borderId="39" xfId="0" applyFont="1" applyFill="1" applyBorder="1" applyAlignment="1" applyProtection="1"/>
    <xf numFmtId="0" fontId="24" fillId="0" borderId="85" xfId="2125" applyFont="1" applyFill="1" applyBorder="1" applyAlignment="1" applyProtection="1">
      <alignment horizontal="center" vertical="top" wrapText="1"/>
    </xf>
    <xf numFmtId="0" fontId="24" fillId="0" borderId="86" xfId="2125" applyFont="1" applyFill="1" applyBorder="1" applyAlignment="1" applyProtection="1">
      <alignment horizontal="center" vertical="top" wrapText="1"/>
    </xf>
    <xf numFmtId="0" fontId="24" fillId="0" borderId="95" xfId="2125" applyFont="1" applyFill="1" applyBorder="1" applyAlignment="1" applyProtection="1">
      <alignment horizontal="center" vertical="top" wrapText="1"/>
    </xf>
    <xf numFmtId="0" fontId="2" fillId="0" borderId="0" xfId="2125" applyFill="1" applyBorder="1" applyProtection="1"/>
    <xf numFmtId="41" fontId="51" fillId="50" borderId="65" xfId="407" applyFont="1" applyFill="1" applyBorder="1" applyProtection="1">
      <protection locked="0"/>
    </xf>
    <xf numFmtId="41" fontId="51" fillId="50" borderId="60" xfId="407" applyFont="1" applyFill="1" applyBorder="1" applyProtection="1">
      <protection locked="0"/>
    </xf>
    <xf numFmtId="0" fontId="3" fillId="0" borderId="40" xfId="2125" applyFont="1" applyFill="1" applyBorder="1"/>
    <xf numFmtId="0" fontId="2" fillId="0" borderId="39" xfId="2125" applyFill="1" applyBorder="1"/>
    <xf numFmtId="0" fontId="2" fillId="0" borderId="83" xfId="2125" applyFill="1" applyBorder="1"/>
    <xf numFmtId="164" fontId="11" fillId="58" borderId="85" xfId="2126" applyNumberFormat="1" applyFont="1" applyFill="1" applyBorder="1" applyAlignment="1" applyProtection="1">
      <alignment horizontal="center" vertical="center" wrapText="1"/>
    </xf>
    <xf numFmtId="0" fontId="2" fillId="0" borderId="87" xfId="2125" applyFill="1" applyBorder="1"/>
    <xf numFmtId="41" fontId="2" fillId="0" borderId="65" xfId="213" applyFont="1" applyFill="1" applyBorder="1"/>
    <xf numFmtId="0" fontId="2" fillId="0" borderId="67" xfId="2125" applyFill="1" applyBorder="1"/>
    <xf numFmtId="164" fontId="99" fillId="58" borderId="86" xfId="2126" applyNumberFormat="1" applyFont="1" applyFill="1" applyBorder="1" applyAlignment="1" applyProtection="1">
      <alignment horizontal="center" vertical="center" wrapText="1"/>
    </xf>
    <xf numFmtId="0" fontId="3" fillId="0" borderId="80" xfId="2125" applyFont="1" applyFill="1" applyBorder="1"/>
    <xf numFmtId="0" fontId="2" fillId="0" borderId="88" xfId="2125" applyFill="1" applyBorder="1"/>
    <xf numFmtId="0" fontId="2" fillId="0" borderId="89" xfId="2125" applyFill="1" applyBorder="1"/>
    <xf numFmtId="0" fontId="3" fillId="0" borderId="90" xfId="2125" applyFont="1" applyFill="1" applyBorder="1"/>
    <xf numFmtId="41" fontId="7" fillId="0" borderId="60" xfId="213" applyFont="1" applyFill="1" applyBorder="1" applyProtection="1"/>
    <xf numFmtId="41" fontId="7" fillId="0" borderId="65" xfId="213" applyFont="1" applyFill="1" applyBorder="1"/>
    <xf numFmtId="41" fontId="7" fillId="0" borderId="61" xfId="213" applyFont="1" applyFill="1" applyBorder="1"/>
    <xf numFmtId="41" fontId="7" fillId="0" borderId="31" xfId="213" applyFont="1" applyFill="1" applyBorder="1"/>
    <xf numFmtId="41" fontId="7" fillId="0" borderId="66" xfId="213" applyFont="1" applyFill="1" applyBorder="1"/>
    <xf numFmtId="0" fontId="2" fillId="0" borderId="23" xfId="2040" applyFont="1" applyFill="1" applyBorder="1" applyAlignment="1" applyProtection="1">
      <alignment vertical="top" wrapText="1"/>
    </xf>
    <xf numFmtId="0" fontId="2" fillId="0" borderId="23" xfId="2040" applyFont="1" applyFill="1" applyBorder="1" applyAlignment="1" applyProtection="1">
      <alignment vertical="top"/>
    </xf>
    <xf numFmtId="164" fontId="31" fillId="66" borderId="23" xfId="2016" applyNumberFormat="1" applyFont="1" applyFill="1" applyBorder="1" applyAlignment="1" applyProtection="1">
      <alignment horizontal="center" vertical="center" wrapText="1"/>
    </xf>
    <xf numFmtId="164" fontId="100" fillId="57" borderId="23" xfId="2016" applyNumberFormat="1" applyFont="1" applyFill="1" applyBorder="1" applyAlignment="1" applyProtection="1">
      <alignment horizontal="center" vertical="center" wrapText="1"/>
    </xf>
    <xf numFmtId="164" fontId="100" fillId="66" borderId="23" xfId="2016" applyNumberFormat="1" applyFont="1" applyFill="1" applyBorder="1" applyAlignment="1" applyProtection="1">
      <alignment horizontal="center" vertical="center" wrapText="1"/>
    </xf>
    <xf numFmtId="164" fontId="3" fillId="0" borderId="0" xfId="2016" applyNumberFormat="1" applyFont="1" applyFill="1" applyAlignment="1" applyProtection="1">
      <alignment vertical="center"/>
    </xf>
    <xf numFmtId="164" fontId="56" fillId="57" borderId="23" xfId="2016" applyNumberFormat="1" applyFont="1" applyFill="1" applyBorder="1" applyAlignment="1" applyProtection="1">
      <alignment horizontal="center" vertical="center" wrapText="1"/>
    </xf>
    <xf numFmtId="164" fontId="3" fillId="46" borderId="16" xfId="2016" applyNumberFormat="1" applyFont="1" applyFill="1" applyBorder="1" applyAlignment="1" applyProtection="1">
      <alignment horizontal="center" vertical="center" wrapText="1"/>
    </xf>
    <xf numFmtId="164" fontId="3" fillId="46" borderId="36" xfId="2016" applyNumberFormat="1" applyFont="1" applyFill="1" applyBorder="1" applyAlignment="1" applyProtection="1">
      <alignment horizontal="center" vertical="center" wrapText="1"/>
    </xf>
    <xf numFmtId="164" fontId="3" fillId="46" borderId="0" xfId="2016" applyNumberFormat="1" applyFont="1" applyFill="1" applyBorder="1" applyAlignment="1" applyProtection="1">
      <alignment horizontal="center" vertical="center" wrapText="1"/>
    </xf>
    <xf numFmtId="164" fontId="3" fillId="46" borderId="47" xfId="2016" applyNumberFormat="1" applyFont="1" applyFill="1" applyBorder="1" applyAlignment="1" applyProtection="1">
      <alignment horizontal="center" vertical="center" wrapText="1"/>
    </xf>
    <xf numFmtId="0" fontId="2" fillId="0" borderId="0" xfId="2040"/>
    <xf numFmtId="169" fontId="10" fillId="0" borderId="0" xfId="2040" applyNumberFormat="1" applyFont="1" applyAlignment="1" applyProtection="1">
      <alignment horizontal="left"/>
    </xf>
    <xf numFmtId="169" fontId="2" fillId="0" borderId="0" xfId="2040" applyNumberFormat="1"/>
    <xf numFmtId="3" fontId="15" fillId="0" borderId="0" xfId="2040" applyNumberFormat="1" applyFont="1" applyBorder="1" applyAlignment="1" applyProtection="1">
      <alignment horizontal="center" vertical="center" wrapText="1"/>
    </xf>
    <xf numFmtId="0" fontId="17" fillId="0" borderId="0" xfId="2040" applyFont="1"/>
    <xf numFmtId="0" fontId="10" fillId="45" borderId="20" xfId="2040" applyFont="1" applyFill="1" applyBorder="1" applyAlignment="1" applyProtection="1">
      <alignment horizontal="left" vertical="center"/>
    </xf>
    <xf numFmtId="0" fontId="15" fillId="0" borderId="0" xfId="2040" applyFont="1" applyBorder="1" applyAlignment="1" applyProtection="1">
      <alignment horizontal="center" vertical="center"/>
    </xf>
    <xf numFmtId="0" fontId="31" fillId="67" borderId="52" xfId="2040" applyFont="1" applyFill="1" applyBorder="1" applyAlignment="1">
      <alignment horizontal="center" vertical="center"/>
    </xf>
    <xf numFmtId="0" fontId="31" fillId="67" borderId="52" xfId="2040" applyFont="1" applyFill="1" applyBorder="1" applyAlignment="1">
      <alignment vertical="center"/>
    </xf>
    <xf numFmtId="0" fontId="2" fillId="0" borderId="23" xfId="2040" applyBorder="1"/>
    <xf numFmtId="0" fontId="7" fillId="51" borderId="23" xfId="2040" applyFont="1" applyFill="1" applyBorder="1" applyAlignment="1">
      <alignment horizontal="left" vertical="center"/>
    </xf>
    <xf numFmtId="0" fontId="7" fillId="0" borderId="23" xfId="2040" applyFont="1" applyBorder="1"/>
    <xf numFmtId="0" fontId="7" fillId="0" borderId="23" xfId="2040" applyFont="1" applyFill="1" applyBorder="1" applyAlignment="1">
      <alignment horizontal="left" vertical="center" indent="1"/>
    </xf>
    <xf numFmtId="0" fontId="7" fillId="0" borderId="0" xfId="2040" applyFont="1"/>
    <xf numFmtId="0" fontId="2" fillId="0" borderId="50" xfId="2040" applyBorder="1"/>
    <xf numFmtId="0" fontId="2" fillId="0" borderId="75" xfId="2040" applyFill="1" applyBorder="1" applyAlignment="1">
      <alignment horizontal="left" vertical="center" indent="2"/>
    </xf>
    <xf numFmtId="0" fontId="2" fillId="0" borderId="73" xfId="2040" applyFill="1" applyBorder="1" applyAlignment="1">
      <alignment horizontal="left" vertical="center" indent="2"/>
    </xf>
    <xf numFmtId="0" fontId="2" fillId="0" borderId="23" xfId="2040" applyFont="1" applyBorder="1"/>
    <xf numFmtId="0" fontId="3" fillId="0" borderId="73" xfId="2040" applyFont="1" applyFill="1" applyBorder="1" applyAlignment="1">
      <alignment horizontal="left" vertical="center" indent="3"/>
    </xf>
    <xf numFmtId="0" fontId="2" fillId="0" borderId="73" xfId="2040" applyFont="1" applyFill="1" applyBorder="1" applyAlignment="1">
      <alignment horizontal="left" vertical="center" indent="2"/>
    </xf>
    <xf numFmtId="0" fontId="7" fillId="0" borderId="73" xfId="2040" applyFont="1" applyFill="1" applyBorder="1" applyAlignment="1">
      <alignment horizontal="left" vertical="center" indent="1"/>
    </xf>
    <xf numFmtId="0" fontId="7" fillId="0" borderId="76" xfId="2040" applyFont="1" applyFill="1" applyBorder="1" applyAlignment="1">
      <alignment horizontal="left" vertical="center" indent="1"/>
    </xf>
    <xf numFmtId="0" fontId="7" fillId="51" borderId="74" xfId="2040" applyFont="1" applyFill="1" applyBorder="1" applyAlignment="1">
      <alignment vertical="center"/>
    </xf>
    <xf numFmtId="0" fontId="7" fillId="0" borderId="75" xfId="2040" applyFont="1" applyFill="1" applyBorder="1" applyAlignment="1">
      <alignment horizontal="left" vertical="center" indent="1"/>
    </xf>
    <xf numFmtId="0" fontId="7" fillId="51" borderId="75" xfId="2040" applyFont="1" applyFill="1" applyBorder="1" applyAlignment="1">
      <alignment vertical="center"/>
    </xf>
    <xf numFmtId="0" fontId="2" fillId="0" borderId="76" xfId="2040" applyFill="1" applyBorder="1" applyAlignment="1">
      <alignment horizontal="left" vertical="center" indent="2"/>
    </xf>
    <xf numFmtId="169" fontId="2" fillId="0" borderId="0" xfId="2040" applyNumberFormat="1" applyAlignment="1">
      <alignment horizontal="right"/>
    </xf>
    <xf numFmtId="0" fontId="2" fillId="0" borderId="0" xfId="2040" applyProtection="1"/>
    <xf numFmtId="3" fontId="13" fillId="0" borderId="0" xfId="2040" applyNumberFormat="1" applyFont="1" applyBorder="1" applyAlignment="1" applyProtection="1">
      <alignment horizontal="left" vertical="top"/>
    </xf>
    <xf numFmtId="41" fontId="2" fillId="0" borderId="0" xfId="2040" applyNumberFormat="1" applyProtection="1"/>
    <xf numFmtId="3" fontId="13" fillId="0" borderId="0" xfId="2040" applyNumberFormat="1" applyFont="1" applyBorder="1" applyAlignment="1" applyProtection="1">
      <alignment vertical="top"/>
    </xf>
    <xf numFmtId="3" fontId="13" fillId="0" borderId="0" xfId="2040" applyNumberFormat="1" applyFont="1" applyBorder="1" applyAlignment="1" applyProtection="1">
      <alignment horizontal="center" vertical="top"/>
    </xf>
    <xf numFmtId="0" fontId="2" fillId="0" borderId="0" xfId="2040" applyBorder="1" applyProtection="1"/>
    <xf numFmtId="3" fontId="2" fillId="0" borderId="0" xfId="2040" applyNumberFormat="1" applyProtection="1"/>
    <xf numFmtId="168" fontId="2" fillId="0" borderId="0" xfId="2040" applyNumberFormat="1" applyProtection="1"/>
    <xf numFmtId="0" fontId="101" fillId="0" borderId="68" xfId="2124" applyNumberFormat="1" applyFont="1" applyFill="1" applyBorder="1" applyAlignment="1" applyProtection="1">
      <alignment horizontal="left" vertical="center" wrapText="1"/>
    </xf>
    <xf numFmtId="0" fontId="0" fillId="0" borderId="0" xfId="0" applyNumberFormat="1"/>
    <xf numFmtId="1" fontId="60" fillId="0" borderId="23" xfId="2124" applyNumberFormat="1" applyFont="1" applyFill="1" applyBorder="1" applyAlignment="1">
      <alignment horizontal="right"/>
    </xf>
    <xf numFmtId="1" fontId="60" fillId="50" borderId="23" xfId="2124" applyNumberFormat="1" applyFont="1" applyFill="1" applyBorder="1" applyAlignment="1" applyProtection="1">
      <alignment horizontal="right"/>
      <protection locked="0"/>
    </xf>
    <xf numFmtId="1" fontId="59" fillId="64" borderId="23" xfId="2124" applyNumberFormat="1" applyFont="1" applyFill="1" applyBorder="1" applyAlignment="1" applyProtection="1">
      <alignment horizontal="right"/>
    </xf>
    <xf numFmtId="1" fontId="59" fillId="0" borderId="71" xfId="2124" applyNumberFormat="1" applyFont="1" applyFill="1" applyBorder="1" applyAlignment="1">
      <alignment horizontal="right"/>
    </xf>
    <xf numFmtId="164" fontId="2" fillId="51" borderId="0" xfId="213" applyNumberFormat="1" applyFont="1" applyFill="1" applyBorder="1" applyAlignment="1" applyProtection="1">
      <alignment horizontal="right"/>
      <protection hidden="1"/>
    </xf>
    <xf numFmtId="164" fontId="2" fillId="50" borderId="0" xfId="213" applyNumberFormat="1" applyFont="1" applyFill="1" applyBorder="1" applyAlignment="1" applyProtection="1">
      <alignment horizontal="right"/>
      <protection locked="0"/>
    </xf>
    <xf numFmtId="164" fontId="2" fillId="64" borderId="0" xfId="213" applyNumberFormat="1" applyFont="1" applyFill="1" applyBorder="1" applyAlignment="1" applyProtection="1">
      <alignment horizontal="right"/>
    </xf>
    <xf numFmtId="164" fontId="3" fillId="64" borderId="0" xfId="213" applyNumberFormat="1" applyFont="1" applyFill="1" applyBorder="1" applyAlignment="1" applyProtection="1"/>
    <xf numFmtId="3" fontId="60" fillId="0" borderId="52" xfId="2124" applyNumberFormat="1" applyFont="1" applyFill="1" applyBorder="1" applyAlignment="1" applyProtection="1">
      <alignment horizontal="right"/>
    </xf>
    <xf numFmtId="3" fontId="60" fillId="0" borderId="52" xfId="2124" applyNumberFormat="1" applyFont="1" applyFill="1" applyBorder="1" applyAlignment="1">
      <alignment horizontal="right"/>
    </xf>
    <xf numFmtId="1" fontId="60" fillId="0" borderId="52" xfId="2124" applyNumberFormat="1" applyFont="1" applyFill="1" applyBorder="1" applyAlignment="1">
      <alignment horizontal="right"/>
    </xf>
    <xf numFmtId="0" fontId="36" fillId="58" borderId="23" xfId="2029" applyFont="1" applyFill="1" applyBorder="1" applyAlignment="1" applyProtection="1">
      <alignment vertical="top"/>
    </xf>
    <xf numFmtId="0" fontId="36" fillId="58" borderId="23" xfId="2029" applyFont="1" applyFill="1" applyBorder="1" applyAlignment="1" applyProtection="1">
      <alignment horizontal="left" vertical="top"/>
    </xf>
    <xf numFmtId="0" fontId="0" fillId="0" borderId="23" xfId="0" applyBorder="1" applyProtection="1"/>
    <xf numFmtId="0" fontId="97" fillId="0" borderId="23" xfId="0" applyFont="1" applyFill="1" applyBorder="1" applyProtection="1"/>
    <xf numFmtId="0" fontId="36" fillId="0" borderId="23" xfId="2040" applyFont="1" applyFill="1" applyBorder="1" applyAlignment="1" applyProtection="1">
      <alignment vertical="top"/>
    </xf>
    <xf numFmtId="0" fontId="36" fillId="0" borderId="23" xfId="2040" applyFont="1" applyFill="1" applyBorder="1" applyAlignment="1" applyProtection="1">
      <alignment vertical="top" wrapText="1"/>
    </xf>
    <xf numFmtId="0" fontId="36" fillId="0" borderId="23" xfId="1959" applyFont="1" applyFill="1" applyBorder="1" applyAlignment="1" applyProtection="1">
      <alignment horizontal="left" vertical="center"/>
    </xf>
    <xf numFmtId="0" fontId="36" fillId="0" borderId="23" xfId="1959" applyFont="1" applyFill="1" applyBorder="1" applyAlignment="1" applyProtection="1">
      <alignment vertical="top"/>
    </xf>
    <xf numFmtId="0" fontId="36" fillId="58" borderId="23" xfId="2029" quotePrefix="1" applyFont="1" applyFill="1" applyBorder="1" applyAlignment="1" applyProtection="1">
      <alignment vertical="top"/>
    </xf>
    <xf numFmtId="0" fontId="2" fillId="0" borderId="23" xfId="2016" applyFont="1" applyFill="1" applyBorder="1" applyAlignment="1" applyProtection="1">
      <alignment horizontal="left" wrapText="1"/>
    </xf>
    <xf numFmtId="0" fontId="36" fillId="54" borderId="23" xfId="2040" applyFont="1" applyFill="1" applyBorder="1" applyAlignment="1" applyProtection="1">
      <alignment vertical="top"/>
    </xf>
    <xf numFmtId="0" fontId="36" fillId="59" borderId="23" xfId="2029" applyFont="1" applyFill="1" applyBorder="1" applyAlignment="1" applyProtection="1">
      <alignment vertical="top"/>
    </xf>
    <xf numFmtId="0" fontId="36" fillId="59" borderId="23" xfId="2029" applyFont="1" applyFill="1" applyBorder="1" applyAlignment="1" applyProtection="1">
      <alignment horizontal="left" vertical="top"/>
    </xf>
    <xf numFmtId="0" fontId="0" fillId="0" borderId="23" xfId="0" applyFill="1" applyBorder="1" applyProtection="1"/>
    <xf numFmtId="0" fontId="36" fillId="59" borderId="23" xfId="2040" applyFont="1" applyFill="1" applyBorder="1" applyAlignment="1" applyProtection="1">
      <alignment vertical="top"/>
    </xf>
    <xf numFmtId="0" fontId="36" fillId="59" borderId="23" xfId="2040" applyFont="1" applyFill="1" applyBorder="1" applyAlignment="1" applyProtection="1">
      <alignment horizontal="left" vertical="top"/>
    </xf>
    <xf numFmtId="0" fontId="36" fillId="53" borderId="23" xfId="2029" applyFont="1" applyFill="1" applyBorder="1" applyAlignment="1" applyProtection="1">
      <alignment vertical="top"/>
    </xf>
    <xf numFmtId="0" fontId="36" fillId="53" borderId="23" xfId="2029" applyFont="1" applyFill="1" applyBorder="1" applyAlignment="1" applyProtection="1">
      <alignment horizontal="left" vertical="top"/>
    </xf>
    <xf numFmtId="0" fontId="36" fillId="53" borderId="23" xfId="2040" applyFont="1" applyFill="1" applyBorder="1" applyAlignment="1" applyProtection="1">
      <alignment vertical="top"/>
    </xf>
    <xf numFmtId="0" fontId="36" fillId="53" borderId="23" xfId="2040" applyFont="1" applyFill="1" applyBorder="1" applyAlignment="1" applyProtection="1">
      <alignment horizontal="left" vertical="top"/>
    </xf>
    <xf numFmtId="0" fontId="36" fillId="60" borderId="23" xfId="2029" applyFont="1" applyFill="1" applyBorder="1" applyAlignment="1" applyProtection="1">
      <alignment vertical="top"/>
    </xf>
    <xf numFmtId="0" fontId="36" fillId="60" borderId="23" xfId="2029" applyFont="1" applyFill="1" applyBorder="1" applyAlignment="1" applyProtection="1">
      <alignment horizontal="left" vertical="top"/>
    </xf>
    <xf numFmtId="0" fontId="36" fillId="60" borderId="23" xfId="2040" applyFont="1" applyFill="1" applyBorder="1" applyAlignment="1" applyProtection="1">
      <alignment vertical="top"/>
    </xf>
    <xf numFmtId="0" fontId="36" fillId="60" borderId="23" xfId="2040" applyFont="1" applyFill="1" applyBorder="1" applyAlignment="1" applyProtection="1">
      <alignment horizontal="left" vertical="top"/>
    </xf>
    <xf numFmtId="0" fontId="36" fillId="63" borderId="23" xfId="2029" applyNumberFormat="1" applyFont="1" applyFill="1" applyBorder="1" applyAlignment="1" applyProtection="1">
      <alignment vertical="top"/>
    </xf>
    <xf numFmtId="0" fontId="36" fillId="63" borderId="23" xfId="2029" applyNumberFormat="1" applyFont="1" applyFill="1" applyBorder="1" applyAlignment="1" applyProtection="1">
      <alignment horizontal="left" vertical="top"/>
    </xf>
    <xf numFmtId="0" fontId="36" fillId="63" borderId="23" xfId="2029" applyFont="1" applyFill="1" applyBorder="1" applyAlignment="1" applyProtection="1">
      <alignment vertical="top"/>
    </xf>
    <xf numFmtId="0" fontId="36" fillId="63" borderId="23" xfId="2040" applyNumberFormat="1" applyFont="1" applyFill="1" applyBorder="1" applyAlignment="1" applyProtection="1">
      <alignment vertical="top"/>
    </xf>
    <xf numFmtId="0" fontId="36" fillId="63" borderId="23" xfId="2040" applyNumberFormat="1" applyFont="1" applyFill="1" applyBorder="1" applyAlignment="1" applyProtection="1">
      <alignment horizontal="left" vertical="top"/>
    </xf>
    <xf numFmtId="10" fontId="3" fillId="51" borderId="36" xfId="2143" applyNumberFormat="1" applyFont="1" applyFill="1" applyBorder="1" applyAlignment="1" applyProtection="1">
      <alignment horizontal="center" wrapText="1"/>
    </xf>
    <xf numFmtId="14" fontId="3" fillId="51" borderId="36" xfId="2016" applyNumberFormat="1" applyFont="1" applyFill="1" applyBorder="1" applyAlignment="1" applyProtection="1">
      <alignment horizontal="center" vertical="center" wrapText="1"/>
    </xf>
    <xf numFmtId="10" fontId="3" fillId="51" borderId="36" xfId="2143" applyNumberFormat="1" applyFont="1" applyFill="1" applyBorder="1" applyAlignment="1" applyProtection="1">
      <alignment horizontal="center" vertical="center" wrapText="1"/>
    </xf>
    <xf numFmtId="164" fontId="2" fillId="0" borderId="50" xfId="213" applyNumberFormat="1" applyFont="1" applyFill="1" applyBorder="1" applyAlignment="1" applyProtection="1">
      <alignment horizontal="right"/>
    </xf>
    <xf numFmtId="164" fontId="13" fillId="46" borderId="0" xfId="2016" applyNumberFormat="1" applyFont="1" applyFill="1" applyAlignment="1" applyProtection="1">
      <alignment horizontal="center"/>
    </xf>
    <xf numFmtId="164" fontId="13" fillId="0" borderId="0" xfId="2016" applyNumberFormat="1" applyFont="1" applyFill="1" applyAlignment="1" applyProtection="1">
      <alignment horizontal="center"/>
    </xf>
    <xf numFmtId="164" fontId="2" fillId="65" borderId="74" xfId="2016" applyNumberFormat="1" applyFill="1" applyBorder="1" applyAlignment="1" applyProtection="1"/>
    <xf numFmtId="164" fontId="2" fillId="65" borderId="74" xfId="2016" applyNumberFormat="1" applyFont="1" applyFill="1" applyBorder="1" applyAlignment="1" applyProtection="1">
      <alignment horizontal="justify" vertical="top" wrapText="1"/>
    </xf>
    <xf numFmtId="164" fontId="13" fillId="65" borderId="74" xfId="2016" applyNumberFormat="1" applyFont="1" applyFill="1" applyBorder="1" applyAlignment="1" applyProtection="1"/>
    <xf numFmtId="164" fontId="2" fillId="64" borderId="74" xfId="213" applyNumberFormat="1" applyFont="1" applyFill="1" applyBorder="1" applyAlignment="1" applyProtection="1">
      <alignment horizontal="right"/>
    </xf>
    <xf numFmtId="164" fontId="2" fillId="51" borderId="74" xfId="213" applyNumberFormat="1" applyFont="1" applyFill="1" applyBorder="1" applyAlignment="1" applyProtection="1">
      <alignment horizontal="right"/>
    </xf>
    <xf numFmtId="164" fontId="2" fillId="0" borderId="33" xfId="2016" applyNumberFormat="1" applyFill="1" applyBorder="1" applyAlignment="1" applyProtection="1"/>
    <xf numFmtId="164" fontId="2" fillId="0" borderId="33" xfId="213" applyNumberFormat="1" applyFont="1" applyFill="1" applyBorder="1" applyAlignment="1" applyProtection="1">
      <alignment horizontal="right"/>
    </xf>
    <xf numFmtId="164" fontId="2" fillId="68" borderId="50" xfId="213" applyNumberFormat="1" applyFont="1" applyFill="1" applyBorder="1" applyAlignment="1" applyProtection="1">
      <alignment horizontal="right"/>
    </xf>
    <xf numFmtId="0" fontId="25" fillId="46" borderId="96" xfId="0" applyNumberFormat="1" applyFont="1" applyFill="1" applyBorder="1" applyAlignment="1" applyProtection="1">
      <alignment horizontal="left" vertical="top" wrapText="1"/>
    </xf>
    <xf numFmtId="0" fontId="25" fillId="46" borderId="97" xfId="0" applyNumberFormat="1" applyFont="1" applyFill="1" applyBorder="1" applyAlignment="1" applyProtection="1">
      <alignment horizontal="left" vertical="top" wrapText="1"/>
    </xf>
    <xf numFmtId="169" fontId="32" fillId="45" borderId="23" xfId="2040" applyNumberFormat="1" applyFont="1" applyFill="1" applyBorder="1" applyAlignment="1" applyProtection="1">
      <alignment horizontal="center" vertical="center" wrapText="1"/>
    </xf>
    <xf numFmtId="0" fontId="103" fillId="0" borderId="0" xfId="1966" applyFont="1" applyAlignment="1" applyProtection="1">
      <alignment horizontal="center" vertical="center" wrapText="1"/>
    </xf>
    <xf numFmtId="0" fontId="102" fillId="0" borderId="0" xfId="1966" applyFont="1" applyAlignment="1" applyProtection="1">
      <alignment horizontal="center" vertical="center"/>
    </xf>
    <xf numFmtId="0" fontId="102" fillId="0" borderId="0" xfId="1966" applyFont="1" applyAlignment="1" applyProtection="1">
      <alignment horizontal="center" vertical="center" wrapText="1"/>
    </xf>
    <xf numFmtId="164" fontId="3" fillId="51" borderId="86" xfId="2126" applyNumberFormat="1" applyFont="1" applyFill="1" applyBorder="1" applyAlignment="1" applyProtection="1">
      <alignment horizontal="center" vertical="center" wrapText="1"/>
    </xf>
    <xf numFmtId="0" fontId="2" fillId="0" borderId="0" xfId="2005" applyFont="1" applyFill="1"/>
    <xf numFmtId="164" fontId="3" fillId="51" borderId="32" xfId="2126" applyNumberFormat="1" applyFont="1" applyFill="1" applyBorder="1" applyAlignment="1" applyProtection="1">
      <alignment horizontal="center" vertical="center" wrapText="1"/>
    </xf>
    <xf numFmtId="164" fontId="3" fillId="51" borderId="85" xfId="2126" applyNumberFormat="1" applyFont="1" applyFill="1" applyBorder="1" applyAlignment="1" applyProtection="1">
      <alignment horizontal="center" vertical="center" wrapText="1"/>
    </xf>
    <xf numFmtId="0" fontId="2" fillId="0" borderId="0" xfId="1965" quotePrefix="1" applyNumberFormat="1" applyFont="1"/>
    <xf numFmtId="0" fontId="36" fillId="69" borderId="23" xfId="2050" applyFont="1" applyFill="1" applyBorder="1" applyAlignment="1" applyProtection="1">
      <alignment vertical="top"/>
    </xf>
    <xf numFmtId="0" fontId="36" fillId="69" borderId="23" xfId="2029" applyNumberFormat="1" applyFont="1" applyFill="1" applyBorder="1" applyAlignment="1" applyProtection="1">
      <alignment horizontal="left" vertical="top"/>
    </xf>
    <xf numFmtId="0" fontId="36" fillId="69" borderId="23" xfId="2029" applyFont="1" applyFill="1" applyBorder="1" applyAlignment="1" applyProtection="1">
      <alignment horizontal="left" vertical="top"/>
    </xf>
    <xf numFmtId="164" fontId="13" fillId="68" borderId="50" xfId="2016" applyNumberFormat="1" applyFont="1" applyFill="1" applyBorder="1" applyAlignment="1" applyProtection="1"/>
    <xf numFmtId="164" fontId="2" fillId="68" borderId="23" xfId="2016" applyNumberFormat="1" applyFont="1" applyFill="1" applyBorder="1" applyAlignment="1" applyProtection="1">
      <alignment horizontal="justify" vertical="top" wrapText="1"/>
    </xf>
    <xf numFmtId="164" fontId="2" fillId="68" borderId="50" xfId="2016" applyNumberFormat="1" applyFill="1" applyBorder="1" applyAlignment="1" applyProtection="1"/>
    <xf numFmtId="164" fontId="2" fillId="68" borderId="23" xfId="2016" applyNumberFormat="1" applyFill="1" applyBorder="1" applyAlignment="1" applyProtection="1"/>
    <xf numFmtId="164" fontId="2" fillId="64" borderId="23" xfId="2016" applyNumberFormat="1" applyFont="1" applyFill="1" applyBorder="1" applyAlignment="1" applyProtection="1">
      <alignment horizontal="justify" vertical="top" wrapText="1"/>
    </xf>
    <xf numFmtId="164" fontId="2" fillId="64" borderId="0" xfId="2016" applyNumberFormat="1" applyFont="1" applyFill="1" applyAlignment="1" applyProtection="1"/>
    <xf numFmtId="164" fontId="2" fillId="64" borderId="23" xfId="2016" applyNumberFormat="1" applyFill="1" applyBorder="1" applyAlignment="1" applyProtection="1">
      <alignment horizontal="justify" vertical="top" wrapText="1"/>
    </xf>
    <xf numFmtId="164" fontId="2" fillId="0" borderId="74" xfId="2016" applyNumberFormat="1" applyFill="1" applyBorder="1" applyAlignment="1" applyProtection="1"/>
    <xf numFmtId="164" fontId="2" fillId="0" borderId="52" xfId="2016" applyNumberFormat="1" applyFill="1" applyBorder="1" applyAlignment="1" applyProtection="1">
      <alignment horizontal="justify" vertical="top" wrapText="1"/>
    </xf>
    <xf numFmtId="164" fontId="2" fillId="64" borderId="31" xfId="2016" applyNumberFormat="1" applyFill="1" applyBorder="1" applyAlignment="1" applyProtection="1"/>
    <xf numFmtId="164" fontId="2" fillId="64" borderId="31" xfId="2016" applyNumberFormat="1" applyFont="1" applyFill="1" applyBorder="1" applyAlignment="1" applyProtection="1">
      <alignment horizontal="justify" vertical="top" wrapText="1"/>
    </xf>
    <xf numFmtId="164" fontId="13" fillId="64" borderId="31" xfId="2016" applyNumberFormat="1" applyFont="1" applyFill="1" applyBorder="1" applyAlignment="1" applyProtection="1"/>
    <xf numFmtId="164" fontId="2" fillId="68" borderId="23" xfId="2016" applyNumberFormat="1" applyFill="1" applyBorder="1" applyAlignment="1" applyProtection="1">
      <alignment horizontal="justify" vertical="top" wrapText="1"/>
    </xf>
    <xf numFmtId="0" fontId="36" fillId="69" borderId="23" xfId="2029" applyFont="1" applyFill="1" applyBorder="1" applyAlignment="1" applyProtection="1">
      <alignment vertical="top"/>
    </xf>
    <xf numFmtId="164" fontId="2" fillId="64" borderId="23" xfId="2016" applyNumberFormat="1" applyFont="1" applyFill="1" applyBorder="1" applyAlignment="1" applyProtection="1"/>
    <xf numFmtId="0" fontId="36" fillId="69" borderId="23" xfId="2029" applyNumberFormat="1" applyFont="1" applyFill="1" applyBorder="1" applyAlignment="1" applyProtection="1">
      <alignment vertical="top"/>
    </xf>
    <xf numFmtId="164" fontId="36" fillId="69" borderId="52" xfId="2016" applyNumberFormat="1" applyFont="1" applyFill="1" applyBorder="1" applyAlignment="1" applyProtection="1"/>
    <xf numFmtId="164" fontId="36" fillId="69" borderId="23" xfId="2016" applyNumberFormat="1" applyFont="1" applyFill="1" applyBorder="1" applyAlignment="1" applyProtection="1"/>
    <xf numFmtId="164" fontId="2" fillId="68" borderId="50" xfId="213" applyNumberFormat="1" applyFont="1" applyFill="1" applyBorder="1" applyAlignment="1" applyProtection="1">
      <alignment horizontal="right"/>
      <protection hidden="1"/>
    </xf>
    <xf numFmtId="164" fontId="3" fillId="68" borderId="51" xfId="213" applyNumberFormat="1" applyFont="1" applyFill="1" applyBorder="1" applyAlignment="1" applyProtection="1">
      <protection hidden="1"/>
    </xf>
    <xf numFmtId="164" fontId="2" fillId="70" borderId="23" xfId="2016" applyNumberFormat="1" applyFill="1" applyBorder="1" applyAlignment="1" applyProtection="1"/>
    <xf numFmtId="164" fontId="2" fillId="70" borderId="50" xfId="2016" applyNumberFormat="1" applyFill="1" applyBorder="1" applyAlignment="1" applyProtection="1"/>
    <xf numFmtId="164" fontId="2" fillId="70" borderId="23" xfId="2016" applyNumberFormat="1" applyFill="1" applyBorder="1" applyAlignment="1" applyProtection="1">
      <alignment horizontal="justify" vertical="top" wrapText="1"/>
    </xf>
    <xf numFmtId="0" fontId="2" fillId="0" borderId="0" xfId="2040" applyAlignment="1">
      <alignment horizontal="right"/>
    </xf>
    <xf numFmtId="0" fontId="7" fillId="0" borderId="0" xfId="2040" applyFont="1" applyAlignment="1">
      <alignment horizontal="right"/>
    </xf>
    <xf numFmtId="0" fontId="57" fillId="54" borderId="23" xfId="1965" applyFont="1" applyFill="1" applyBorder="1" applyAlignment="1">
      <alignment horizontal="center" vertical="center" wrapText="1"/>
    </xf>
    <xf numFmtId="0" fontId="57" fillId="54" borderId="52" xfId="1965" applyFont="1" applyFill="1" applyBorder="1" applyAlignment="1">
      <alignment horizontal="center" vertical="center" wrapText="1"/>
    </xf>
    <xf numFmtId="0" fontId="60" fillId="62" borderId="50" xfId="2124" applyNumberFormat="1" applyFont="1" applyFill="1" applyBorder="1" applyAlignment="1" applyProtection="1">
      <alignment horizontal="left" vertical="center" wrapText="1"/>
    </xf>
    <xf numFmtId="164" fontId="2" fillId="65" borderId="50" xfId="2016" applyNumberFormat="1" applyFont="1" applyFill="1" applyBorder="1" applyAlignment="1" applyProtection="1">
      <alignment horizontal="justify" vertical="top" wrapText="1"/>
    </xf>
    <xf numFmtId="164" fontId="2" fillId="64" borderId="23" xfId="213" applyNumberFormat="1" applyFont="1" applyFill="1" applyBorder="1" applyAlignment="1" applyProtection="1">
      <alignment horizontal="right"/>
    </xf>
    <xf numFmtId="0" fontId="97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7" fillId="0" borderId="0" xfId="0" applyFont="1"/>
    <xf numFmtId="0" fontId="57" fillId="45" borderId="23" xfId="1965" applyFont="1" applyFill="1" applyBorder="1" applyAlignment="1">
      <alignment horizontal="center" vertical="center" wrapText="1"/>
    </xf>
    <xf numFmtId="0" fontId="59" fillId="0" borderId="98" xfId="2124" applyNumberFormat="1" applyFont="1" applyFill="1" applyBorder="1" applyAlignment="1">
      <alignment horizontal="left" vertical="center"/>
    </xf>
    <xf numFmtId="0" fontId="60" fillId="50" borderId="23" xfId="2124" applyNumberFormat="1" applyFont="1" applyFill="1" applyBorder="1" applyAlignment="1" applyProtection="1">
      <alignment horizontal="left"/>
      <protection locked="0"/>
    </xf>
    <xf numFmtId="3" fontId="60" fillId="46" borderId="23" xfId="2124" applyNumberFormat="1" applyFont="1" applyFill="1" applyBorder="1" applyAlignment="1" applyProtection="1">
      <alignment horizontal="right"/>
    </xf>
    <xf numFmtId="0" fontId="60" fillId="71" borderId="0" xfId="2124" applyNumberFormat="1" applyFont="1" applyFill="1" applyBorder="1" applyAlignment="1">
      <alignment horizontal="left"/>
    </xf>
    <xf numFmtId="0" fontId="60" fillId="51" borderId="23" xfId="2124" applyNumberFormat="1" applyFont="1" applyFill="1" applyBorder="1" applyAlignment="1">
      <alignment horizontal="left"/>
    </xf>
    <xf numFmtId="0" fontId="59" fillId="0" borderId="98" xfId="2124" quotePrefix="1" applyNumberFormat="1" applyFont="1" applyFill="1" applyBorder="1" applyAlignment="1">
      <alignment horizontal="left" vertical="center"/>
    </xf>
    <xf numFmtId="0" fontId="60" fillId="0" borderId="0" xfId="2124" applyNumberFormat="1" applyFont="1" applyFill="1" applyBorder="1" applyAlignment="1">
      <alignment horizontal="left" vertical="center"/>
    </xf>
    <xf numFmtId="0" fontId="60" fillId="0" borderId="0" xfId="2124" applyNumberFormat="1" applyFont="1" applyFill="1" applyBorder="1" applyAlignment="1">
      <alignment horizontal="left"/>
    </xf>
    <xf numFmtId="0" fontId="97" fillId="0" borderId="0" xfId="0" applyFont="1" applyBorder="1"/>
    <xf numFmtId="0" fontId="59" fillId="0" borderId="99" xfId="2124" applyNumberFormat="1" applyFont="1" applyFill="1" applyBorder="1" applyAlignment="1">
      <alignment horizontal="left" vertical="center" wrapText="1"/>
    </xf>
    <xf numFmtId="0" fontId="60" fillId="0" borderId="23" xfId="2124" applyNumberFormat="1" applyFont="1" applyFill="1" applyBorder="1" applyAlignment="1">
      <alignment horizontal="right"/>
    </xf>
    <xf numFmtId="0" fontId="60" fillId="0" borderId="75" xfId="2124" applyNumberFormat="1" applyFont="1" applyFill="1" applyBorder="1" applyAlignment="1">
      <alignment horizontal="left" vertical="center" wrapText="1"/>
    </xf>
    <xf numFmtId="0" fontId="59" fillId="0" borderId="77" xfId="2124" applyNumberFormat="1" applyFont="1" applyFill="1" applyBorder="1" applyAlignment="1">
      <alignment horizontal="left" vertical="center" wrapText="1"/>
    </xf>
    <xf numFmtId="0" fontId="59" fillId="0" borderId="50" xfId="1965" applyFont="1" applyFill="1" applyBorder="1" applyAlignment="1">
      <alignment horizontal="left" vertical="center"/>
    </xf>
    <xf numFmtId="3" fontId="18" fillId="47" borderId="23" xfId="1965" applyNumberFormat="1" applyFont="1" applyFill="1" applyBorder="1" applyAlignment="1">
      <alignment horizontal="right" vertical="center" wrapText="1"/>
    </xf>
    <xf numFmtId="0" fontId="60" fillId="0" borderId="99" xfId="2124" applyNumberFormat="1" applyFont="1" applyFill="1" applyBorder="1" applyAlignment="1">
      <alignment horizontal="left" vertical="center" wrapText="1"/>
    </xf>
    <xf numFmtId="3" fontId="60" fillId="0" borderId="99" xfId="2124" applyNumberFormat="1" applyFont="1" applyFill="1" applyBorder="1" applyAlignment="1">
      <alignment horizontal="right"/>
    </xf>
    <xf numFmtId="9" fontId="60" fillId="0" borderId="52" xfId="2143" applyFont="1" applyFill="1" applyBorder="1" applyAlignment="1">
      <alignment horizontal="right"/>
    </xf>
    <xf numFmtId="0" fontId="60" fillId="0" borderId="73" xfId="2124" applyNumberFormat="1" applyFont="1" applyFill="1" applyBorder="1" applyAlignment="1">
      <alignment horizontal="left" vertical="center" wrapText="1"/>
    </xf>
    <xf numFmtId="3" fontId="60" fillId="50" borderId="52" xfId="2124" applyNumberFormat="1" applyFont="1" applyFill="1" applyBorder="1" applyAlignment="1" applyProtection="1">
      <alignment horizontal="right"/>
      <protection locked="0"/>
    </xf>
    <xf numFmtId="0" fontId="60" fillId="51" borderId="73" xfId="2124" applyNumberFormat="1" applyFont="1" applyFill="1" applyBorder="1" applyAlignment="1">
      <alignment horizontal="left" vertical="center" wrapText="1"/>
    </xf>
    <xf numFmtId="3" fontId="60" fillId="51" borderId="23" xfId="2124" applyNumberFormat="1" applyFont="1" applyFill="1" applyBorder="1" applyAlignment="1">
      <alignment horizontal="right"/>
    </xf>
    <xf numFmtId="9" fontId="60" fillId="51" borderId="23" xfId="2143" applyFont="1" applyFill="1" applyBorder="1" applyAlignment="1">
      <alignment horizontal="right"/>
    </xf>
    <xf numFmtId="0" fontId="105" fillId="0" borderId="73" xfId="2124" applyNumberFormat="1" applyFont="1" applyFill="1" applyBorder="1" applyAlignment="1">
      <alignment horizontal="left" vertical="center" wrapText="1"/>
    </xf>
    <xf numFmtId="0" fontId="105" fillId="0" borderId="73" xfId="2124" applyNumberFormat="1" applyFont="1" applyFill="1" applyBorder="1" applyAlignment="1">
      <alignment horizontal="left" vertical="center" wrapText="1" indent="2"/>
    </xf>
    <xf numFmtId="0" fontId="105" fillId="0" borderId="77" xfId="2124" applyNumberFormat="1" applyFont="1" applyFill="1" applyBorder="1" applyAlignment="1">
      <alignment horizontal="left" vertical="center" wrapText="1"/>
    </xf>
    <xf numFmtId="0" fontId="105" fillId="0" borderId="77" xfId="2124" applyNumberFormat="1" applyFont="1" applyFill="1" applyBorder="1" applyAlignment="1">
      <alignment horizontal="left" vertical="center" wrapText="1" indent="2"/>
    </xf>
    <xf numFmtId="0" fontId="59" fillId="0" borderId="23" xfId="1965" applyFont="1" applyFill="1" applyBorder="1" applyAlignment="1">
      <alignment horizontal="left" vertical="center" wrapText="1"/>
    </xf>
    <xf numFmtId="9" fontId="60" fillId="0" borderId="71" xfId="2143" applyFont="1" applyFill="1" applyBorder="1" applyAlignment="1">
      <alignment horizontal="right"/>
    </xf>
    <xf numFmtId="0" fontId="106" fillId="57" borderId="23" xfId="2124" applyNumberFormat="1" applyFont="1" applyFill="1" applyBorder="1" applyAlignment="1">
      <alignment horizontal="left" vertical="center"/>
    </xf>
    <xf numFmtId="0" fontId="60" fillId="57" borderId="99" xfId="2124" applyNumberFormat="1" applyFont="1" applyFill="1" applyBorder="1" applyAlignment="1">
      <alignment horizontal="left"/>
    </xf>
    <xf numFmtId="3" fontId="107" fillId="57" borderId="99" xfId="2124" applyNumberFormat="1" applyFont="1" applyFill="1" applyBorder="1" applyAlignment="1">
      <alignment horizontal="right"/>
    </xf>
    <xf numFmtId="0" fontId="60" fillId="49" borderId="23" xfId="2124" applyNumberFormat="1" applyFont="1" applyFill="1" applyBorder="1" applyAlignment="1" applyProtection="1">
      <alignment horizontal="left" vertical="center"/>
      <protection locked="0"/>
    </xf>
    <xf numFmtId="3" fontId="60" fillId="49" borderId="23" xfId="2124" applyNumberFormat="1" applyFont="1" applyFill="1" applyBorder="1" applyAlignment="1" applyProtection="1">
      <alignment horizontal="right" vertical="center"/>
      <protection locked="0"/>
    </xf>
    <xf numFmtId="0" fontId="108" fillId="49" borderId="23" xfId="2124" applyNumberFormat="1" applyFont="1" applyFill="1" applyBorder="1" applyAlignment="1" applyProtection="1">
      <alignment horizontal="left" vertical="center"/>
      <protection locked="0"/>
    </xf>
    <xf numFmtId="3" fontId="108" fillId="49" borderId="23" xfId="2124" applyNumberFormat="1" applyFont="1" applyFill="1" applyBorder="1" applyAlignment="1" applyProtection="1">
      <alignment horizontal="right" vertical="center"/>
      <protection locked="0"/>
    </xf>
    <xf numFmtId="0" fontId="18" fillId="45" borderId="52" xfId="1965" applyFont="1" applyFill="1" applyBorder="1" applyAlignment="1">
      <alignment horizontal="center" vertical="center" wrapText="1"/>
    </xf>
    <xf numFmtId="0" fontId="18" fillId="45" borderId="23" xfId="1965" applyFont="1" applyFill="1" applyBorder="1" applyAlignment="1">
      <alignment horizontal="center" vertical="center" wrapText="1"/>
    </xf>
    <xf numFmtId="168" fontId="60" fillId="0" borderId="100" xfId="2124" applyNumberFormat="1" applyFont="1" applyFill="1" applyBorder="1" applyAlignment="1">
      <alignment horizontal="left" wrapText="1"/>
    </xf>
    <xf numFmtId="0" fontId="59" fillId="53" borderId="23" xfId="2124" applyNumberFormat="1" applyFont="1" applyFill="1" applyBorder="1" applyAlignment="1" applyProtection="1">
      <alignment horizontal="left" vertical="center" wrapText="1"/>
    </xf>
    <xf numFmtId="0" fontId="60" fillId="64" borderId="23" xfId="2124" applyNumberFormat="1" applyFont="1" applyFill="1" applyBorder="1" applyAlignment="1" applyProtection="1">
      <alignment horizontal="left" wrapText="1"/>
    </xf>
    <xf numFmtId="0" fontId="59" fillId="51" borderId="23" xfId="2124" applyNumberFormat="1" applyFont="1" applyFill="1" applyBorder="1" applyAlignment="1">
      <alignment horizontal="center" wrapText="1"/>
    </xf>
    <xf numFmtId="3" fontId="59" fillId="51" borderId="23" xfId="2124" applyNumberFormat="1" applyFont="1" applyFill="1" applyBorder="1" applyAlignment="1" applyProtection="1">
      <alignment horizontal="right" wrapText="1"/>
    </xf>
    <xf numFmtId="0" fontId="97" fillId="0" borderId="0" xfId="0" applyFont="1" applyAlignment="1">
      <alignment wrapText="1"/>
    </xf>
    <xf numFmtId="168" fontId="60" fillId="0" borderId="101" xfId="2124" applyNumberFormat="1" applyFont="1" applyFill="1" applyBorder="1" applyAlignment="1">
      <alignment horizontal="left" wrapText="1"/>
    </xf>
    <xf numFmtId="0" fontId="60" fillId="50" borderId="23" xfId="2124" applyNumberFormat="1" applyFont="1" applyFill="1" applyBorder="1" applyAlignment="1" applyProtection="1">
      <alignment horizontal="left" vertical="center" wrapText="1"/>
      <protection locked="0"/>
    </xf>
    <xf numFmtId="0" fontId="60" fillId="49" borderId="23" xfId="2124" applyNumberFormat="1" applyFont="1" applyFill="1" applyBorder="1" applyAlignment="1" applyProtection="1">
      <alignment horizontal="left" wrapText="1"/>
      <protection locked="0"/>
    </xf>
    <xf numFmtId="0" fontId="60" fillId="49" borderId="23" xfId="2124" applyNumberFormat="1" applyFont="1" applyFill="1" applyBorder="1" applyAlignment="1">
      <alignment horizontal="center" wrapText="1"/>
    </xf>
    <xf numFmtId="0" fontId="60" fillId="49" borderId="23" xfId="2124" applyNumberFormat="1" applyFont="1" applyFill="1" applyBorder="1" applyAlignment="1" applyProtection="1">
      <alignment horizontal="right" wrapText="1"/>
      <protection locked="0"/>
    </xf>
    <xf numFmtId="168" fontId="60" fillId="0" borderId="102" xfId="2124" applyNumberFormat="1" applyFont="1" applyFill="1" applyBorder="1" applyAlignment="1">
      <alignment horizontal="left" wrapText="1"/>
    </xf>
    <xf numFmtId="168" fontId="60" fillId="0" borderId="103" xfId="2124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0" fillId="50" borderId="23" xfId="0" applyFill="1" applyBorder="1" applyAlignment="1" applyProtection="1">
      <alignment wrapText="1"/>
      <protection locked="0"/>
    </xf>
    <xf numFmtId="0" fontId="0" fillId="0" borderId="0" xfId="0"/>
    <xf numFmtId="0" fontId="27" fillId="0" borderId="0" xfId="1966" applyFont="1" applyProtection="1"/>
    <xf numFmtId="0" fontId="26" fillId="0" borderId="0" xfId="1966" applyFont="1" applyAlignment="1" applyProtection="1">
      <alignment horizontal="center" vertical="center"/>
    </xf>
    <xf numFmtId="0" fontId="28" fillId="0" borderId="0" xfId="1966" applyFont="1" applyAlignment="1" applyProtection="1">
      <alignment horizontal="center" vertical="center"/>
    </xf>
    <xf numFmtId="10" fontId="30" fillId="0" borderId="0" xfId="1966" applyNumberFormat="1" applyFont="1" applyAlignment="1" applyProtection="1">
      <alignment vertical="top"/>
    </xf>
    <xf numFmtId="10" fontId="29" fillId="0" borderId="0" xfId="1966" applyNumberFormat="1" applyFont="1" applyAlignment="1" applyProtection="1">
      <alignment vertical="top"/>
    </xf>
    <xf numFmtId="10" fontId="29" fillId="0" borderId="104" xfId="1966" applyNumberFormat="1" applyFont="1" applyBorder="1" applyAlignment="1" applyProtection="1">
      <alignment vertical="top"/>
    </xf>
    <xf numFmtId="0" fontId="26" fillId="0" borderId="0" xfId="1966" applyFont="1" applyAlignment="1" applyProtection="1">
      <alignment vertical="top"/>
    </xf>
    <xf numFmtId="0" fontId="27" fillId="0" borderId="23" xfId="1966" applyFont="1" applyBorder="1" applyAlignment="1" applyProtection="1">
      <alignment wrapText="1"/>
      <protection hidden="1"/>
    </xf>
    <xf numFmtId="0" fontId="0" fillId="0" borderId="0" xfId="0" applyAlignment="1">
      <alignment wrapText="1"/>
    </xf>
    <xf numFmtId="164" fontId="10" fillId="54" borderId="20" xfId="2016" applyNumberFormat="1" applyFont="1" applyFill="1" applyBorder="1" applyAlignment="1" applyProtection="1">
      <alignment horizontal="center"/>
    </xf>
    <xf numFmtId="164" fontId="10" fillId="54" borderId="21" xfId="2016" applyNumberFormat="1" applyFont="1" applyFill="1" applyBorder="1" applyAlignment="1" applyProtection="1">
      <alignment horizontal="center"/>
    </xf>
    <xf numFmtId="164" fontId="10" fillId="54" borderId="22" xfId="2016" applyNumberFormat="1" applyFont="1" applyFill="1" applyBorder="1" applyAlignment="1" applyProtection="1">
      <alignment horizontal="center"/>
    </xf>
    <xf numFmtId="10" fontId="57" fillId="54" borderId="23" xfId="1965" applyNumberFormat="1" applyFont="1" applyFill="1" applyBorder="1" applyAlignment="1" applyProtection="1">
      <alignment horizontal="center" vertical="center" wrapText="1"/>
    </xf>
    <xf numFmtId="0" fontId="57" fillId="54" borderId="23" xfId="1965" applyFont="1" applyFill="1" applyBorder="1" applyAlignment="1" applyProtection="1">
      <alignment horizontal="center" vertical="center" wrapText="1"/>
    </xf>
    <xf numFmtId="0" fontId="57" fillId="54" borderId="23" xfId="1965" applyNumberFormat="1" applyFont="1" applyFill="1" applyBorder="1" applyAlignment="1" applyProtection="1">
      <alignment horizontal="center" vertical="center" wrapText="1"/>
    </xf>
    <xf numFmtId="0" fontId="57" fillId="54" borderId="52" xfId="1965" applyFont="1" applyFill="1" applyBorder="1" applyAlignment="1" applyProtection="1">
      <alignment horizontal="center" vertical="center" wrapText="1"/>
    </xf>
    <xf numFmtId="0" fontId="57" fillId="54" borderId="50" xfId="1965" applyFont="1" applyFill="1" applyBorder="1" applyAlignment="1" applyProtection="1">
      <alignment horizontal="center" vertical="center" wrapText="1"/>
    </xf>
    <xf numFmtId="14" fontId="57" fillId="54" borderId="52" xfId="1965" applyNumberFormat="1" applyFont="1" applyFill="1" applyBorder="1" applyAlignment="1" applyProtection="1">
      <alignment horizontal="center" vertical="center" wrapText="1"/>
    </xf>
    <xf numFmtId="0" fontId="57" fillId="45" borderId="23" xfId="1965" applyFont="1" applyFill="1" applyBorder="1" applyAlignment="1">
      <alignment horizontal="center" vertical="center" wrapText="1"/>
    </xf>
    <xf numFmtId="0" fontId="57" fillId="54" borderId="52" xfId="1965" applyFont="1" applyFill="1" applyBorder="1" applyAlignment="1">
      <alignment horizontal="center" vertical="center" wrapText="1"/>
    </xf>
    <xf numFmtId="0" fontId="57" fillId="54" borderId="50" xfId="1965" applyFont="1" applyFill="1" applyBorder="1" applyAlignment="1">
      <alignment horizontal="center" vertical="center" wrapText="1"/>
    </xf>
    <xf numFmtId="0" fontId="57" fillId="45" borderId="20" xfId="1965" applyFont="1" applyFill="1" applyBorder="1" applyAlignment="1">
      <alignment horizontal="center" vertical="center" wrapText="1"/>
    </xf>
    <xf numFmtId="0" fontId="57" fillId="45" borderId="22" xfId="1965" applyFont="1" applyFill="1" applyBorder="1" applyAlignment="1">
      <alignment horizontal="center" vertical="center" wrapText="1"/>
    </xf>
    <xf numFmtId="0" fontId="57" fillId="51" borderId="52" xfId="1965" applyFont="1" applyFill="1" applyBorder="1" applyAlignment="1">
      <alignment horizontal="center" vertical="center" wrapText="1"/>
    </xf>
    <xf numFmtId="0" fontId="57" fillId="51" borderId="50" xfId="1965" applyFont="1" applyFill="1" applyBorder="1" applyAlignment="1">
      <alignment horizontal="center" vertical="center" wrapText="1"/>
    </xf>
    <xf numFmtId="0" fontId="57" fillId="54" borderId="23" xfId="1965" applyFont="1" applyFill="1" applyBorder="1" applyAlignment="1">
      <alignment horizontal="center" vertical="center" wrapText="1"/>
    </xf>
    <xf numFmtId="0" fontId="57" fillId="54" borderId="20" xfId="1965" applyFont="1" applyFill="1" applyBorder="1" applyAlignment="1">
      <alignment horizontal="center" vertical="center" wrapText="1"/>
    </xf>
    <xf numFmtId="0" fontId="57" fillId="54" borderId="22" xfId="1965" applyFont="1" applyFill="1" applyBorder="1" applyAlignment="1">
      <alignment horizontal="center" vertical="center" wrapText="1"/>
    </xf>
    <xf numFmtId="0" fontId="57" fillId="45" borderId="52" xfId="1965" applyFont="1" applyFill="1" applyBorder="1" applyAlignment="1">
      <alignment horizontal="center" vertical="center" wrapText="1"/>
    </xf>
    <xf numFmtId="0" fontId="57" fillId="45" borderId="74" xfId="1965" applyFont="1" applyFill="1" applyBorder="1" applyAlignment="1">
      <alignment horizontal="center" vertical="center" wrapText="1"/>
    </xf>
    <xf numFmtId="0" fontId="57" fillId="45" borderId="50" xfId="1965" applyFont="1" applyFill="1" applyBorder="1" applyAlignment="1">
      <alignment horizontal="center" vertical="center" wrapText="1"/>
    </xf>
    <xf numFmtId="0" fontId="0" fillId="0" borderId="0" xfId="0"/>
    <xf numFmtId="0" fontId="0" fillId="0" borderId="29" xfId="0" applyBorder="1"/>
    <xf numFmtId="0" fontId="0" fillId="0" borderId="0" xfId="0" applyAlignment="1">
      <alignment wrapText="1"/>
    </xf>
    <xf numFmtId="0" fontId="118" fillId="0" borderId="33" xfId="0" applyFont="1" applyBorder="1" applyAlignment="1">
      <alignment horizontal="center" vertical="center"/>
    </xf>
    <xf numFmtId="0" fontId="118" fillId="0" borderId="29" xfId="0" applyFont="1" applyBorder="1" applyAlignment="1">
      <alignment horizontal="center" vertical="center"/>
    </xf>
    <xf numFmtId="0" fontId="117" fillId="0" borderId="23" xfId="0" applyFont="1" applyBorder="1" applyAlignment="1">
      <alignment vertical="top"/>
    </xf>
    <xf numFmtId="0" fontId="119" fillId="0" borderId="33" xfId="0" applyFont="1" applyBorder="1" applyAlignment="1">
      <alignment horizontal="center" vertical="center"/>
    </xf>
    <xf numFmtId="0" fontId="119" fillId="0" borderId="29" xfId="0" applyFont="1" applyBorder="1" applyAlignment="1">
      <alignment horizontal="center" vertical="center"/>
    </xf>
    <xf numFmtId="0" fontId="117" fillId="0" borderId="105" xfId="0" applyFont="1" applyBorder="1" applyAlignment="1">
      <alignment vertical="top"/>
    </xf>
    <xf numFmtId="0" fontId="117" fillId="0" borderId="106" xfId="0" applyFont="1" applyBorder="1" applyAlignment="1">
      <alignment vertical="top"/>
    </xf>
    <xf numFmtId="0" fontId="117" fillId="0" borderId="107" xfId="0" applyFont="1" applyBorder="1" applyAlignment="1">
      <alignment vertical="top"/>
    </xf>
    <xf numFmtId="0" fontId="117" fillId="0" borderId="108" xfId="0" applyFont="1" applyBorder="1" applyAlignment="1">
      <alignment vertical="top"/>
    </xf>
  </cellXfs>
  <cellStyles count="2369">
    <cellStyle name="20% - Colore 1 2" xfId="1"/>
    <cellStyle name="20% - Colore 1 2 2" xfId="2"/>
    <cellStyle name="20% - Colore 1 2 3" xfId="3"/>
    <cellStyle name="20% - Colore 1 3" xfId="4"/>
    <cellStyle name="20% - Colore 2 2" xfId="5"/>
    <cellStyle name="20% - Colore 2 2 2" xfId="6"/>
    <cellStyle name="20% - Colore 2 2 3" xfId="7"/>
    <cellStyle name="20% - Colore 2 3" xfId="8"/>
    <cellStyle name="20% - Colore 3 2" xfId="9"/>
    <cellStyle name="20% - Colore 3 2 2" xfId="10"/>
    <cellStyle name="20% - Colore 3 2 3" xfId="11"/>
    <cellStyle name="20% - Colore 3 3" xfId="12"/>
    <cellStyle name="20% - Colore 4 2" xfId="13"/>
    <cellStyle name="20% - Colore 4 2 2" xfId="14"/>
    <cellStyle name="20% - Colore 4 2 3" xfId="15"/>
    <cellStyle name="20% - Colore 4 3" xfId="16"/>
    <cellStyle name="20% - Colore 5 2" xfId="17"/>
    <cellStyle name="20% - Colore 5 2 2" xfId="18"/>
    <cellStyle name="20% - Colore 6 2" xfId="19"/>
    <cellStyle name="20% - Colore 6 2 2" xfId="20"/>
    <cellStyle name="40% - Colore 1 2" xfId="21"/>
    <cellStyle name="40% - Colore 1 2 2" xfId="22"/>
    <cellStyle name="40% - Colore 1 2 3" xfId="23"/>
    <cellStyle name="40% - Colore 2 2" xfId="24"/>
    <cellStyle name="40% - Colore 2 2 2" xfId="25"/>
    <cellStyle name="40% - Colore 3 2" xfId="26"/>
    <cellStyle name="40% - Colore 3 2 2" xfId="27"/>
    <cellStyle name="40% - Colore 3 2 3" xfId="28"/>
    <cellStyle name="40% - Colore 3 3" xfId="29"/>
    <cellStyle name="40% - Colore 4 2" xfId="30"/>
    <cellStyle name="40% - Colore 4 2 2" xfId="31"/>
    <cellStyle name="40% - Colore 4 2 3" xfId="32"/>
    <cellStyle name="40% - Colore 5 2" xfId="33"/>
    <cellStyle name="40% - Colore 5 2 2" xfId="34"/>
    <cellStyle name="40% - Colore 6 2" xfId="35"/>
    <cellStyle name="40% - Colore 6 2 2" xfId="36"/>
    <cellStyle name="40% - Colore 6 2 3" xfId="37"/>
    <cellStyle name="60% - Colore 1 2" xfId="38"/>
    <cellStyle name="60% - Colore 1 2 2" xfId="39"/>
    <cellStyle name="60% - Colore 2 2" xfId="40"/>
    <cellStyle name="60% - Colore 3 2" xfId="41"/>
    <cellStyle name="60% - Colore 3 2 2" xfId="42"/>
    <cellStyle name="60% - Colore 3 3" xfId="43"/>
    <cellStyle name="60% - Colore 4 2" xfId="44"/>
    <cellStyle name="60% - Colore 4 2 2" xfId="45"/>
    <cellStyle name="60% - Colore 4 3" xfId="46"/>
    <cellStyle name="60% - Colore 5 2" xfId="47"/>
    <cellStyle name="60% - Colore 6 2" xfId="48"/>
    <cellStyle name="60% - Colore 6 2 2" xfId="49"/>
    <cellStyle name="60% - Colore 6 3" xfId="50"/>
    <cellStyle name="Calcolo 2" xfId="51"/>
    <cellStyle name="Calcolo 2 2" xfId="52"/>
    <cellStyle name="Cella collegata 2" xfId="53"/>
    <cellStyle name="Cella da controllare 2" xfId="54"/>
    <cellStyle name="Colore 1 2" xfId="55"/>
    <cellStyle name="Colore 1 2 2" xfId="56"/>
    <cellStyle name="Colore 2 2" xfId="57"/>
    <cellStyle name="Colore 2 3" xfId="58"/>
    <cellStyle name="Colore 2 4" xfId="59"/>
    <cellStyle name="Colore 3 2" xfId="60"/>
    <cellStyle name="Colore 4 2" xfId="61"/>
    <cellStyle name="Colore 4 2 2" xfId="62"/>
    <cellStyle name="Colore 5 2" xfId="63"/>
    <cellStyle name="Colore 6 2" xfId="64"/>
    <cellStyle name="Comma 2" xfId="65"/>
    <cellStyle name="Comma 2 2" xfId="66"/>
    <cellStyle name="Comma 2 2 2" xfId="67"/>
    <cellStyle name="Comma 2 2 2 2" xfId="68"/>
    <cellStyle name="Comma 2 2 2 2 2" xfId="69"/>
    <cellStyle name="Comma 2 2 2 3" xfId="70"/>
    <cellStyle name="Comma 2 2 2 3 2" xfId="71"/>
    <cellStyle name="Comma 2 2 2 4" xfId="72"/>
    <cellStyle name="Comma 2 2 3" xfId="73"/>
    <cellStyle name="Comma 2 2 4" xfId="74"/>
    <cellStyle name="Comma 2 2 4 2" xfId="75"/>
    <cellStyle name="Comma 2 2 5" xfId="76"/>
    <cellStyle name="Comma 2 2 6" xfId="77"/>
    <cellStyle name="Comma 2 3" xfId="78"/>
    <cellStyle name="Comma 2 3 2" xfId="79"/>
    <cellStyle name="Comma 2 3 2 2" xfId="80"/>
    <cellStyle name="Comma 2 3 2 2 2" xfId="81"/>
    <cellStyle name="Comma 2 3 2 3" xfId="82"/>
    <cellStyle name="Comma 2 3 3" xfId="83"/>
    <cellStyle name="Comma 2 3 3 2" xfId="84"/>
    <cellStyle name="Comma 2 3 4" xfId="85"/>
    <cellStyle name="Comma 2 4" xfId="86"/>
    <cellStyle name="Comma 2 4 2" xfId="87"/>
    <cellStyle name="Comma 2 4 2 2" xfId="88"/>
    <cellStyle name="Comma 2 4 3" xfId="89"/>
    <cellStyle name="Comma 2 4 3 2" xfId="90"/>
    <cellStyle name="Comma 2 4 4" xfId="91"/>
    <cellStyle name="Comma 2 4 4 2" xfId="92"/>
    <cellStyle name="Comma 2 4 5" xfId="93"/>
    <cellStyle name="Comma 2 5" xfId="94"/>
    <cellStyle name="Comma 2 6" xfId="95"/>
    <cellStyle name="Comma 2 6 2" xfId="96"/>
    <cellStyle name="Comma 2 7" xfId="97"/>
    <cellStyle name="Comma 2 7 2" xfId="98"/>
    <cellStyle name="Comma 2 8" xfId="99"/>
    <cellStyle name="Comma 2 8 2" xfId="100"/>
    <cellStyle name="Comma 2 9" xfId="101"/>
    <cellStyle name="Euro" xfId="102"/>
    <cellStyle name="Euro 10" xfId="103"/>
    <cellStyle name="Euro 2" xfId="104"/>
    <cellStyle name="Euro 2 2" xfId="105"/>
    <cellStyle name="Euro 2 2 2" xfId="106"/>
    <cellStyle name="Euro 2 2 2 2" xfId="107"/>
    <cellStyle name="Euro 2 2 3" xfId="108"/>
    <cellStyle name="Euro 2 2 4" xfId="109"/>
    <cellStyle name="Euro 2 3" xfId="110"/>
    <cellStyle name="Euro 2 4" xfId="111"/>
    <cellStyle name="Euro 2 4 2" xfId="112"/>
    <cellStyle name="Euro 2 5" xfId="113"/>
    <cellStyle name="Euro 2 6" xfId="114"/>
    <cellStyle name="Euro 2 7" xfId="115"/>
    <cellStyle name="Euro 3" xfId="116"/>
    <cellStyle name="Euro 3 2" xfId="117"/>
    <cellStyle name="Euro 3 2 2" xfId="118"/>
    <cellStyle name="Euro 3 2 3" xfId="119"/>
    <cellStyle name="Euro 3 2 3 2" xfId="120"/>
    <cellStyle name="Euro 3 3" xfId="121"/>
    <cellStyle name="Euro 3 3 2" xfId="122"/>
    <cellStyle name="Euro 3 3 2 2" xfId="123"/>
    <cellStyle name="Euro 3 3 3" xfId="124"/>
    <cellStyle name="Euro 3 4" xfId="125"/>
    <cellStyle name="Euro 3 5" xfId="126"/>
    <cellStyle name="Euro 3 5 2" xfId="127"/>
    <cellStyle name="Euro 3 6" xfId="128"/>
    <cellStyle name="Euro 3 6 2" xfId="129"/>
    <cellStyle name="Euro 3 6 2 2" xfId="130"/>
    <cellStyle name="Euro 3 6 3" xfId="131"/>
    <cellStyle name="Euro 3 7" xfId="132"/>
    <cellStyle name="Euro 3 8" xfId="133"/>
    <cellStyle name="Euro 4" xfId="134"/>
    <cellStyle name="Euro 4 2" xfId="135"/>
    <cellStyle name="Euro 4 3" xfId="136"/>
    <cellStyle name="Euro 4 3 2" xfId="137"/>
    <cellStyle name="Euro 4 4" xfId="138"/>
    <cellStyle name="Euro 4 5" xfId="139"/>
    <cellStyle name="Euro 5" xfId="140"/>
    <cellStyle name="Euro 5 2" xfId="141"/>
    <cellStyle name="Euro 5 2 2" xfId="142"/>
    <cellStyle name="Euro 5 2 2 2" xfId="143"/>
    <cellStyle name="Euro 5 2 3" xfId="144"/>
    <cellStyle name="Euro 5 2 3 2" xfId="145"/>
    <cellStyle name="Euro 5 3" xfId="146"/>
    <cellStyle name="Euro 5 3 2" xfId="147"/>
    <cellStyle name="Euro 5 4" xfId="148"/>
    <cellStyle name="Euro 5 4 2" xfId="149"/>
    <cellStyle name="Euro 5 5" xfId="150"/>
    <cellStyle name="Euro 5 6" xfId="151"/>
    <cellStyle name="Euro 6" xfId="152"/>
    <cellStyle name="Euro 6 2" xfId="153"/>
    <cellStyle name="Euro 6 2 2" xfId="154"/>
    <cellStyle name="Euro 6 3" xfId="155"/>
    <cellStyle name="Euro 7" xfId="156"/>
    <cellStyle name="Euro 8" xfId="157"/>
    <cellStyle name="Euro 8 2" xfId="158"/>
    <cellStyle name="Euro 9" xfId="159"/>
    <cellStyle name="Euro 9 2" xfId="160"/>
    <cellStyle name="Euro 9 2 2" xfId="161"/>
    <cellStyle name="Euro 9 3" xfId="162"/>
    <cellStyle name="Excel Built-in Normal" xfId="163"/>
    <cellStyle name="Excel Built-in Normal 1" xfId="164"/>
    <cellStyle name="Excel Built-in Normal 2" xfId="165"/>
    <cellStyle name="Excel Built-in Normal 3" xfId="166"/>
    <cellStyle name="Excel Built-in Normal 3 2" xfId="167"/>
    <cellStyle name="Excel Built-in Normal 3 2 2" xfId="168"/>
    <cellStyle name="Excel Built-in Normal 3 3" xfId="169"/>
    <cellStyle name="Excel Built-in Normal 4" xfId="170"/>
    <cellStyle name="Excel Built-in Normal 4 2" xfId="171"/>
    <cellStyle name="Excel Built-in Normal 5" xfId="172"/>
    <cellStyle name="Input 2" xfId="173"/>
    <cellStyle name="Input 2 2" xfId="174"/>
    <cellStyle name="Migliaia [0] 10" xfId="175"/>
    <cellStyle name="Migliaia [0] 10 2" xfId="176"/>
    <cellStyle name="Migliaia [0] 10 2 2" xfId="177"/>
    <cellStyle name="Migliaia [0] 10 2 2 2" xfId="178"/>
    <cellStyle name="Migliaia [0] 10 2 3" xfId="179"/>
    <cellStyle name="Migliaia [0] 10 3" xfId="180"/>
    <cellStyle name="Migliaia [0] 10 3 2" xfId="181"/>
    <cellStyle name="Migliaia [0] 10 4" xfId="182"/>
    <cellStyle name="Migliaia [0] 11" xfId="183"/>
    <cellStyle name="Migliaia [0] 11 2" xfId="184"/>
    <cellStyle name="Migliaia [0] 11 2 2" xfId="185"/>
    <cellStyle name="Migliaia [0] 11 3" xfId="186"/>
    <cellStyle name="Migliaia [0] 12" xfId="187"/>
    <cellStyle name="Migliaia [0] 12 2" xfId="188"/>
    <cellStyle name="Migliaia [0] 12 2 2" xfId="189"/>
    <cellStyle name="Migliaia [0] 12 3" xfId="190"/>
    <cellStyle name="Migliaia [0] 13" xfId="191"/>
    <cellStyle name="Migliaia [0] 13 2" xfId="192"/>
    <cellStyle name="Migliaia [0] 14" xfId="193"/>
    <cellStyle name="Migliaia [0] 14 2" xfId="194"/>
    <cellStyle name="Migliaia [0] 14 2 2" xfId="195"/>
    <cellStyle name="Migliaia [0] 14 3" xfId="196"/>
    <cellStyle name="Migliaia [0] 15" xfId="197"/>
    <cellStyle name="Migliaia [0] 15 2" xfId="198"/>
    <cellStyle name="Migliaia [0] 15 2 2" xfId="199"/>
    <cellStyle name="Migliaia [0] 15 3" xfId="200"/>
    <cellStyle name="Migliaia [0] 16" xfId="201"/>
    <cellStyle name="Migliaia [0] 2" xfId="202"/>
    <cellStyle name="Migliaia [0] 2 10" xfId="203"/>
    <cellStyle name="Migliaia [0] 2 11" xfId="204"/>
    <cellStyle name="Migliaia [0] 2 12" xfId="205"/>
    <cellStyle name="Migliaia [0] 2 13" xfId="206"/>
    <cellStyle name="Migliaia [0] 2 14" xfId="207"/>
    <cellStyle name="Migliaia [0] 2 15" xfId="208"/>
    <cellStyle name="Migliaia [0] 2 16" xfId="209"/>
    <cellStyle name="Migliaia [0] 2 17" xfId="210"/>
    <cellStyle name="Migliaia [0] 2 18" xfId="211"/>
    <cellStyle name="Migliaia [0] 2 19" xfId="212"/>
    <cellStyle name="Migliaia [0] 2 2" xfId="213"/>
    <cellStyle name="Migliaia [0] 2 2 2" xfId="214"/>
    <cellStyle name="Migliaia [0] 2 2 2 2" xfId="215"/>
    <cellStyle name="Migliaia [0] 2 2 2 2 2" xfId="216"/>
    <cellStyle name="Migliaia [0] 2 2 2 2 2 2" xfId="217"/>
    <cellStyle name="Migliaia [0] 2 2 2 2 3" xfId="218"/>
    <cellStyle name="Migliaia [0] 2 2 2 2 3 2" xfId="219"/>
    <cellStyle name="Migliaia [0] 2 2 2 2 4" xfId="220"/>
    <cellStyle name="Migliaia [0] 2 2 2 2 4 2" xfId="221"/>
    <cellStyle name="Migliaia [0] 2 2 2 2 5" xfId="222"/>
    <cellStyle name="Migliaia [0] 2 2 2 2 5 2" xfId="223"/>
    <cellStyle name="Migliaia [0] 2 2 2 2 6" xfId="224"/>
    <cellStyle name="Migliaia [0] 2 2 2 3" xfId="225"/>
    <cellStyle name="Migliaia [0] 2 2 2 4" xfId="226"/>
    <cellStyle name="Migliaia [0] 2 2 2 4 2" xfId="227"/>
    <cellStyle name="Migliaia [0] 2 2 2 5" xfId="228"/>
    <cellStyle name="Migliaia [0] 2 2 2 5 2" xfId="229"/>
    <cellStyle name="Migliaia [0] 2 2 2 6" xfId="230"/>
    <cellStyle name="Migliaia [0] 2 2 2 7" xfId="231"/>
    <cellStyle name="Migliaia [0] 2 2 3" xfId="232"/>
    <cellStyle name="Migliaia [0] 2 2 3 2" xfId="233"/>
    <cellStyle name="Migliaia [0] 2 2 3 2 2" xfId="234"/>
    <cellStyle name="Migliaia [0] 2 2 3 2 2 2" xfId="235"/>
    <cellStyle name="Migliaia [0] 2 2 3 2 3" xfId="236"/>
    <cellStyle name="Migliaia [0] 2 2 3 2 3 2" xfId="237"/>
    <cellStyle name="Migliaia [0] 2 2 3 2 4" xfId="238"/>
    <cellStyle name="Migliaia [0] 2 2 3 3" xfId="239"/>
    <cellStyle name="Migliaia [0] 2 2 3 3 2" xfId="240"/>
    <cellStyle name="Migliaia [0] 2 2 3 3 2 2" xfId="241"/>
    <cellStyle name="Migliaia [0] 2 2 3 3 3" xfId="242"/>
    <cellStyle name="Migliaia [0] 2 2 3 4" xfId="243"/>
    <cellStyle name="Migliaia [0] 2 2 3 5" xfId="244"/>
    <cellStyle name="Migliaia [0] 2 2 3 5 2" xfId="245"/>
    <cellStyle name="Migliaia [0] 2 2 3 6" xfId="246"/>
    <cellStyle name="Migliaia [0] 2 2 3 7" xfId="247"/>
    <cellStyle name="Migliaia [0] 2 2 4" xfId="248"/>
    <cellStyle name="Migliaia [0] 2 2 4 2" xfId="249"/>
    <cellStyle name="Migliaia [0] 2 2 4 2 2" xfId="250"/>
    <cellStyle name="Migliaia [0] 2 2 4 2 3" xfId="251"/>
    <cellStyle name="Migliaia [0] 2 2 4 2 3 2" xfId="252"/>
    <cellStyle name="Migliaia [0] 2 2 4 3" xfId="253"/>
    <cellStyle name="Migliaia [0] 2 2 5" xfId="254"/>
    <cellStyle name="Migliaia [0] 2 2 5 2" xfId="255"/>
    <cellStyle name="Migliaia [0] 2 2 5 2 2" xfId="256"/>
    <cellStyle name="Migliaia [0] 2 2 5 2 2 2" xfId="257"/>
    <cellStyle name="Migliaia [0] 2 2 5 2 3" xfId="258"/>
    <cellStyle name="Migliaia [0] 2 2 5 3" xfId="259"/>
    <cellStyle name="Migliaia [0] 2 2 5 3 2" xfId="260"/>
    <cellStyle name="Migliaia [0] 2 2 5 4" xfId="261"/>
    <cellStyle name="Migliaia [0] 2 2 5 4 2" xfId="262"/>
    <cellStyle name="Migliaia [0] 2 2 5 5" xfId="263"/>
    <cellStyle name="Migliaia [0] 2 2 6" xfId="264"/>
    <cellStyle name="Migliaia [0] 2 2 6 2" xfId="265"/>
    <cellStyle name="Migliaia [0] 2 2 6 2 2" xfId="266"/>
    <cellStyle name="Migliaia [0] 2 2 6 3" xfId="267"/>
    <cellStyle name="Migliaia [0] 2 2 7" xfId="268"/>
    <cellStyle name="Migliaia [0] 2 2 7 2" xfId="269"/>
    <cellStyle name="Migliaia [0] 2 2 8" xfId="270"/>
    <cellStyle name="Migliaia [0] 2 2_RICLASSIFICATO CET 4 TRIM 2013" xfId="271"/>
    <cellStyle name="Migliaia [0] 2 20" xfId="272"/>
    <cellStyle name="Migliaia [0] 2 21" xfId="273"/>
    <cellStyle name="Migliaia [0] 2 22" xfId="274"/>
    <cellStyle name="Migliaia [0] 2 23" xfId="275"/>
    <cellStyle name="Migliaia [0] 2 24" xfId="276"/>
    <cellStyle name="Migliaia [0] 2 25" xfId="277"/>
    <cellStyle name="Migliaia [0] 2 3" xfId="278"/>
    <cellStyle name="Migliaia [0] 2 3 2" xfId="279"/>
    <cellStyle name="Migliaia [0] 2 3 2 2" xfId="280"/>
    <cellStyle name="Migliaia [0] 2 3 2 2 2" xfId="281"/>
    <cellStyle name="Migliaia [0] 2 3 2 3" xfId="282"/>
    <cellStyle name="Migliaia [0] 2 3 2 3 2" xfId="283"/>
    <cellStyle name="Migliaia [0] 2 3 2 4" xfId="284"/>
    <cellStyle name="Migliaia [0] 2 3 3" xfId="285"/>
    <cellStyle name="Migliaia [0] 2 3 4" xfId="286"/>
    <cellStyle name="Migliaia [0] 2 3 4 2" xfId="287"/>
    <cellStyle name="Migliaia [0] 2 3 5" xfId="288"/>
    <cellStyle name="Migliaia [0] 2 3 6" xfId="289"/>
    <cellStyle name="Migliaia [0] 2 4" xfId="290"/>
    <cellStyle name="Migliaia [0] 2 4 2" xfId="291"/>
    <cellStyle name="Migliaia [0] 2 4 2 2" xfId="292"/>
    <cellStyle name="Migliaia [0] 2 4 2 2 2" xfId="293"/>
    <cellStyle name="Migliaia [0] 2 4 2 3" xfId="294"/>
    <cellStyle name="Migliaia [0] 2 4 2 3 2" xfId="295"/>
    <cellStyle name="Migliaia [0] 2 4 2 4" xfId="296"/>
    <cellStyle name="Migliaia [0] 2 4 3" xfId="297"/>
    <cellStyle name="Migliaia [0] 2 4 3 2" xfId="298"/>
    <cellStyle name="Migliaia [0] 2 4 3 2 2" xfId="299"/>
    <cellStyle name="Migliaia [0] 2 4 3 3" xfId="300"/>
    <cellStyle name="Migliaia [0] 2 4 4" xfId="301"/>
    <cellStyle name="Migliaia [0] 2 4 5" xfId="302"/>
    <cellStyle name="Migliaia [0] 2 4 5 2" xfId="303"/>
    <cellStyle name="Migliaia [0] 2 4 6" xfId="304"/>
    <cellStyle name="Migliaia [0] 2 4 7" xfId="305"/>
    <cellStyle name="Migliaia [0] 2 5" xfId="306"/>
    <cellStyle name="Migliaia [0] 2 5 2" xfId="307"/>
    <cellStyle name="Migliaia [0] 2 5 3" xfId="308"/>
    <cellStyle name="Migliaia [0] 2 5 3 2" xfId="309"/>
    <cellStyle name="Migliaia [0] 2 5 4" xfId="310"/>
    <cellStyle name="Migliaia [0] 2 5 4 2" xfId="311"/>
    <cellStyle name="Migliaia [0] 2 5 5" xfId="312"/>
    <cellStyle name="Migliaia [0] 2 5 5 2" xfId="313"/>
    <cellStyle name="Migliaia [0] 2 5 6" xfId="314"/>
    <cellStyle name="Migliaia [0] 2 6" xfId="315"/>
    <cellStyle name="Migliaia [0] 2 6 2" xfId="316"/>
    <cellStyle name="Migliaia [0] 2 6 2 2" xfId="317"/>
    <cellStyle name="Migliaia [0] 2 6 2 2 2" xfId="318"/>
    <cellStyle name="Migliaia [0] 2 6 2 3" xfId="319"/>
    <cellStyle name="Migliaia [0] 2 6 3" xfId="320"/>
    <cellStyle name="Migliaia [0] 2 6 3 2" xfId="321"/>
    <cellStyle name="Migliaia [0] 2 6 4" xfId="322"/>
    <cellStyle name="Migliaia [0] 2 7" xfId="323"/>
    <cellStyle name="Migliaia [0] 2 7 2" xfId="324"/>
    <cellStyle name="Migliaia [0] 2 7 2 2" xfId="325"/>
    <cellStyle name="Migliaia [0] 2 7 3" xfId="326"/>
    <cellStyle name="Migliaia [0] 2 8" xfId="327"/>
    <cellStyle name="Migliaia [0] 2 8 2" xfId="328"/>
    <cellStyle name="Migliaia [0] 2 9" xfId="329"/>
    <cellStyle name="Migliaia [0] 3" xfId="330"/>
    <cellStyle name="Migliaia [0] 3 10" xfId="331"/>
    <cellStyle name="Migliaia [0] 3 11" xfId="332"/>
    <cellStyle name="Migliaia [0] 3 12" xfId="333"/>
    <cellStyle name="Migliaia [0] 3 13" xfId="334"/>
    <cellStyle name="Migliaia [0] 3 14" xfId="335"/>
    <cellStyle name="Migliaia [0] 3 15" xfId="336"/>
    <cellStyle name="Migliaia [0] 3 16" xfId="337"/>
    <cellStyle name="Migliaia [0] 3 17" xfId="338"/>
    <cellStyle name="Migliaia [0] 3 18" xfId="339"/>
    <cellStyle name="Migliaia [0] 3 19" xfId="340"/>
    <cellStyle name="Migliaia [0] 3 2" xfId="341"/>
    <cellStyle name="Migliaia [0] 3 2 2" xfId="342"/>
    <cellStyle name="Migliaia [0] 3 2 2 2" xfId="343"/>
    <cellStyle name="Migliaia [0] 3 2 2 2 2" xfId="344"/>
    <cellStyle name="Migliaia [0] 3 2 2 3" xfId="345"/>
    <cellStyle name="Migliaia [0] 3 2 2 4" xfId="346"/>
    <cellStyle name="Migliaia [0] 3 2 2 5" xfId="347"/>
    <cellStyle name="Migliaia [0] 3 2 2 5 2" xfId="348"/>
    <cellStyle name="Migliaia [0] 3 2 3" xfId="349"/>
    <cellStyle name="Migliaia [0] 3 2 3 2" xfId="350"/>
    <cellStyle name="Migliaia [0] 3 2 3 3" xfId="351"/>
    <cellStyle name="Migliaia [0] 3 2 3 3 2" xfId="352"/>
    <cellStyle name="Migliaia [0] 3 2 4" xfId="353"/>
    <cellStyle name="Migliaia [0] 3 2 4 2" xfId="354"/>
    <cellStyle name="Migliaia [0] 3 2 4 2 2" xfId="355"/>
    <cellStyle name="Migliaia [0] 3 2 4 3" xfId="356"/>
    <cellStyle name="Migliaia [0] 3 2 4 3 2" xfId="357"/>
    <cellStyle name="Migliaia [0] 3 2 4 4" xfId="358"/>
    <cellStyle name="Migliaia [0] 3 2 5" xfId="359"/>
    <cellStyle name="Migliaia [0] 3 2 5 2" xfId="360"/>
    <cellStyle name="Migliaia [0] 3 2 6" xfId="361"/>
    <cellStyle name="Migliaia [0] 3 20" xfId="362"/>
    <cellStyle name="Migliaia [0] 3 21" xfId="363"/>
    <cellStyle name="Migliaia [0] 3 22" xfId="364"/>
    <cellStyle name="Migliaia [0] 3 23" xfId="365"/>
    <cellStyle name="Migliaia [0] 3 24" xfId="366"/>
    <cellStyle name="Migliaia [0] 3 3" xfId="367"/>
    <cellStyle name="Migliaia [0] 3 3 2" xfId="368"/>
    <cellStyle name="Migliaia [0] 3 3 2 2" xfId="369"/>
    <cellStyle name="Migliaia [0] 3 3 2 2 2" xfId="370"/>
    <cellStyle name="Migliaia [0] 3 3 2 3" xfId="371"/>
    <cellStyle name="Migliaia [0] 3 3 2 3 2" xfId="372"/>
    <cellStyle name="Migliaia [0] 3 3 2 4" xfId="373"/>
    <cellStyle name="Migliaia [0] 3 3 3" xfId="374"/>
    <cellStyle name="Migliaia [0] 3 3 3 2" xfId="375"/>
    <cellStyle name="Migliaia [0] 3 3 3 2 2" xfId="376"/>
    <cellStyle name="Migliaia [0] 3 3 3 3" xfId="377"/>
    <cellStyle name="Migliaia [0] 3 3 3 3 2" xfId="378"/>
    <cellStyle name="Migliaia [0] 3 3 3 4" xfId="379"/>
    <cellStyle name="Migliaia [0] 3 3 3 4 2" xfId="380"/>
    <cellStyle name="Migliaia [0] 3 3 3 5" xfId="381"/>
    <cellStyle name="Migliaia [0] 3 3 4" xfId="382"/>
    <cellStyle name="Migliaia [0] 3 3 5" xfId="383"/>
    <cellStyle name="Migliaia [0] 3 3 5 2" xfId="384"/>
    <cellStyle name="Migliaia [0] 3 3 6" xfId="385"/>
    <cellStyle name="Migliaia [0] 3 3 6 2" xfId="386"/>
    <cellStyle name="Migliaia [0] 3 3 7" xfId="387"/>
    <cellStyle name="Migliaia [0] 3 4" xfId="388"/>
    <cellStyle name="Migliaia [0] 3 4 2" xfId="389"/>
    <cellStyle name="Migliaia [0] 3 4 3" xfId="390"/>
    <cellStyle name="Migliaia [0] 3 4 3 2" xfId="391"/>
    <cellStyle name="Migliaia [0] 3 4 4" xfId="392"/>
    <cellStyle name="Migliaia [0] 3 5" xfId="393"/>
    <cellStyle name="Migliaia [0] 3 5 2" xfId="394"/>
    <cellStyle name="Migliaia [0] 3 5 2 2" xfId="395"/>
    <cellStyle name="Migliaia [0] 3 5 3" xfId="396"/>
    <cellStyle name="Migliaia [0] 3 5 3 2" xfId="397"/>
    <cellStyle name="Migliaia [0] 3 5 4" xfId="398"/>
    <cellStyle name="Migliaia [0] 3 5 4 2" xfId="399"/>
    <cellStyle name="Migliaia [0] 3 5 5" xfId="400"/>
    <cellStyle name="Migliaia [0] 3 6" xfId="401"/>
    <cellStyle name="Migliaia [0] 3 6 2" xfId="402"/>
    <cellStyle name="Migliaia [0] 3 7" xfId="403"/>
    <cellStyle name="Migliaia [0] 3 7 2" xfId="404"/>
    <cellStyle name="Migliaia [0] 3 8" xfId="405"/>
    <cellStyle name="Migliaia [0] 3 9" xfId="406"/>
    <cellStyle name="Migliaia [0] 4" xfId="407"/>
    <cellStyle name="Migliaia [0] 4 10" xfId="408"/>
    <cellStyle name="Migliaia [0] 4 11" xfId="409"/>
    <cellStyle name="Migliaia [0] 4 12" xfId="410"/>
    <cellStyle name="Migliaia [0] 4 13" xfId="411"/>
    <cellStyle name="Migliaia [0] 4 14" xfId="412"/>
    <cellStyle name="Migliaia [0] 4 15" xfId="413"/>
    <cellStyle name="Migliaia [0] 4 16" xfId="414"/>
    <cellStyle name="Migliaia [0] 4 17" xfId="415"/>
    <cellStyle name="Migliaia [0] 4 18" xfId="416"/>
    <cellStyle name="Migliaia [0] 4 19" xfId="417"/>
    <cellStyle name="Migliaia [0] 4 2" xfId="418"/>
    <cellStyle name="Migliaia [0] 4 2 2" xfId="419"/>
    <cellStyle name="Migliaia [0] 4 2 2 2" xfId="420"/>
    <cellStyle name="Migliaia [0] 4 2 2 2 2" xfId="421"/>
    <cellStyle name="Migliaia [0] 4 2 2 3" xfId="422"/>
    <cellStyle name="Migliaia [0] 4 2 2 4" xfId="423"/>
    <cellStyle name="Migliaia [0] 4 2 2 5" xfId="424"/>
    <cellStyle name="Migliaia [0] 4 2 2 5 2" xfId="425"/>
    <cellStyle name="Migliaia [0] 4 2 3" xfId="426"/>
    <cellStyle name="Migliaia [0] 4 2 3 2" xfId="427"/>
    <cellStyle name="Migliaia [0] 4 2 3 3" xfId="428"/>
    <cellStyle name="Migliaia [0] 4 2 3 3 2" xfId="429"/>
    <cellStyle name="Migliaia [0] 4 2 4" xfId="430"/>
    <cellStyle name="Migliaia [0] 4 2 4 2" xfId="431"/>
    <cellStyle name="Migliaia [0] 4 2 4 2 2" xfId="432"/>
    <cellStyle name="Migliaia [0] 4 2 4 3" xfId="433"/>
    <cellStyle name="Migliaia [0] 4 2 4 3 2" xfId="434"/>
    <cellStyle name="Migliaia [0] 4 2 4 4" xfId="435"/>
    <cellStyle name="Migliaia [0] 4 2 5" xfId="436"/>
    <cellStyle name="Migliaia [0] 4 2 5 2" xfId="437"/>
    <cellStyle name="Migliaia [0] 4 2 6" xfId="438"/>
    <cellStyle name="Migliaia [0] 4 20" xfId="439"/>
    <cellStyle name="Migliaia [0] 4 21" xfId="440"/>
    <cellStyle name="Migliaia [0] 4 22" xfId="441"/>
    <cellStyle name="Migliaia [0] 4 23" xfId="442"/>
    <cellStyle name="Migliaia [0] 4 3" xfId="443"/>
    <cellStyle name="Migliaia [0] 4 3 2" xfId="444"/>
    <cellStyle name="Migliaia [0] 4 3 2 2" xfId="445"/>
    <cellStyle name="Migliaia [0] 4 3 2 2 2" xfId="446"/>
    <cellStyle name="Migliaia [0] 4 3 2 3" xfId="447"/>
    <cellStyle name="Migliaia [0] 4 3 2 3 2" xfId="448"/>
    <cellStyle name="Migliaia [0] 4 3 2 4" xfId="449"/>
    <cellStyle name="Migliaia [0] 4 3 3" xfId="450"/>
    <cellStyle name="Migliaia [0] 4 3 3 2" xfId="451"/>
    <cellStyle name="Migliaia [0] 4 3 3 2 2" xfId="452"/>
    <cellStyle name="Migliaia [0] 4 3 3 3" xfId="453"/>
    <cellStyle name="Migliaia [0] 4 3 3 3 2" xfId="454"/>
    <cellStyle name="Migliaia [0] 4 3 3 4" xfId="455"/>
    <cellStyle name="Migliaia [0] 4 3 3 4 2" xfId="456"/>
    <cellStyle name="Migliaia [0] 4 3 3 5" xfId="457"/>
    <cellStyle name="Migliaia [0] 4 3 4" xfId="458"/>
    <cellStyle name="Migliaia [0] 4 3 5" xfId="459"/>
    <cellStyle name="Migliaia [0] 4 3 5 2" xfId="460"/>
    <cellStyle name="Migliaia [0] 4 3 6" xfId="461"/>
    <cellStyle name="Migliaia [0] 4 3 6 2" xfId="462"/>
    <cellStyle name="Migliaia [0] 4 3 7" xfId="463"/>
    <cellStyle name="Migliaia [0] 4 3 8" xfId="464"/>
    <cellStyle name="Migliaia [0] 4 4" xfId="465"/>
    <cellStyle name="Migliaia [0] 4 4 2" xfId="466"/>
    <cellStyle name="Migliaia [0] 4 4 2 2" xfId="467"/>
    <cellStyle name="Migliaia [0] 4 4 2 3" xfId="468"/>
    <cellStyle name="Migliaia [0] 4 4 2 3 2" xfId="469"/>
    <cellStyle name="Migliaia [0] 4 4 3" xfId="470"/>
    <cellStyle name="Migliaia [0] 4 4 3 2" xfId="471"/>
    <cellStyle name="Migliaia [0] 4 4 4" xfId="472"/>
    <cellStyle name="Migliaia [0] 4 5" xfId="473"/>
    <cellStyle name="Migliaia [0] 4 5 2" xfId="474"/>
    <cellStyle name="Migliaia [0] 4 5 2 2" xfId="475"/>
    <cellStyle name="Migliaia [0] 4 5 3" xfId="476"/>
    <cellStyle name="Migliaia [0] 4 5 3 2" xfId="477"/>
    <cellStyle name="Migliaia [0] 4 5 4" xfId="478"/>
    <cellStyle name="Migliaia [0] 4 5 4 2" xfId="479"/>
    <cellStyle name="Migliaia [0] 4 5 5" xfId="480"/>
    <cellStyle name="Migliaia [0] 4 6" xfId="481"/>
    <cellStyle name="Migliaia [0] 4 6 2" xfId="482"/>
    <cellStyle name="Migliaia [0] 4 6 2 2" xfId="483"/>
    <cellStyle name="Migliaia [0] 4 6 3" xfId="484"/>
    <cellStyle name="Migliaia [0] 4 7" xfId="485"/>
    <cellStyle name="Migliaia [0] 4 8" xfId="486"/>
    <cellStyle name="Migliaia [0] 4 9" xfId="487"/>
    <cellStyle name="Migliaia [0] 5" xfId="488"/>
    <cellStyle name="Migliaia [0] 5 10" xfId="489"/>
    <cellStyle name="Migliaia [0] 5 10 2" xfId="490"/>
    <cellStyle name="Migliaia [0] 5 11" xfId="491"/>
    <cellStyle name="Migliaia [0] 5 2" xfId="492"/>
    <cellStyle name="Migliaia [0] 5 2 2" xfId="493"/>
    <cellStyle name="Migliaia [0] 5 2 2 2" xfId="494"/>
    <cellStyle name="Migliaia [0] 5 2 3" xfId="495"/>
    <cellStyle name="Migliaia [0] 5 2 3 2" xfId="496"/>
    <cellStyle name="Migliaia [0] 5 2 3 2 2" xfId="497"/>
    <cellStyle name="Migliaia [0] 5 2 3 3" xfId="498"/>
    <cellStyle name="Migliaia [0] 5 2 4" xfId="499"/>
    <cellStyle name="Migliaia [0] 5 2 5" xfId="500"/>
    <cellStyle name="Migliaia [0] 5 2 5 2" xfId="501"/>
    <cellStyle name="Migliaia [0] 5 2 6" xfId="502"/>
    <cellStyle name="Migliaia [0] 5 2 6 2" xfId="503"/>
    <cellStyle name="Migliaia [0] 5 2 7" xfId="504"/>
    <cellStyle name="Migliaia [0] 5 2 8" xfId="505"/>
    <cellStyle name="Migliaia [0] 5 2 9" xfId="506"/>
    <cellStyle name="Migliaia [0] 5 3" xfId="507"/>
    <cellStyle name="Migliaia [0] 5 3 2" xfId="508"/>
    <cellStyle name="Migliaia [0] 5 3 2 2" xfId="509"/>
    <cellStyle name="Migliaia [0] 5 3 2 2 2" xfId="510"/>
    <cellStyle name="Migliaia [0] 5 3 2 3" xfId="511"/>
    <cellStyle name="Migliaia [0] 5 3 2 3 2" xfId="512"/>
    <cellStyle name="Migliaia [0] 5 3 2 4" xfId="513"/>
    <cellStyle name="Migliaia [0] 5 3 3" xfId="514"/>
    <cellStyle name="Migliaia [0] 5 3 4" xfId="515"/>
    <cellStyle name="Migliaia [0] 5 3 4 2" xfId="516"/>
    <cellStyle name="Migliaia [0] 5 3 5" xfId="517"/>
    <cellStyle name="Migliaia [0] 5 3 5 2" xfId="518"/>
    <cellStyle name="Migliaia [0] 5 3 6" xfId="519"/>
    <cellStyle name="Migliaia [0] 5 3 6 2" xfId="520"/>
    <cellStyle name="Migliaia [0] 5 3 6 2 2" xfId="521"/>
    <cellStyle name="Migliaia [0] 5 3 6 3" xfId="522"/>
    <cellStyle name="Migliaia [0] 5 3 7" xfId="523"/>
    <cellStyle name="Migliaia [0] 5 3 7 2" xfId="524"/>
    <cellStyle name="Migliaia [0] 5 3 8" xfId="525"/>
    <cellStyle name="Migliaia [0] 5 4" xfId="526"/>
    <cellStyle name="Migliaia [0] 5 4 2" xfId="527"/>
    <cellStyle name="Migliaia [0] 5 4 2 2" xfId="528"/>
    <cellStyle name="Migliaia [0] 5 4 3" xfId="529"/>
    <cellStyle name="Migliaia [0] 5 4 3 2" xfId="530"/>
    <cellStyle name="Migliaia [0] 5 4 4" xfId="531"/>
    <cellStyle name="Migliaia [0] 5 5" xfId="532"/>
    <cellStyle name="Migliaia [0] 5 6" xfId="533"/>
    <cellStyle name="Migliaia [0] 5 6 2" xfId="534"/>
    <cellStyle name="Migliaia [0] 5 7" xfId="535"/>
    <cellStyle name="Migliaia [0] 5 7 2" xfId="536"/>
    <cellStyle name="Migliaia [0] 5 8" xfId="537"/>
    <cellStyle name="Migliaia [0] 5 8 2" xfId="538"/>
    <cellStyle name="Migliaia [0] 5 8 2 2" xfId="539"/>
    <cellStyle name="Migliaia [0] 5 8 3" xfId="540"/>
    <cellStyle name="Migliaia [0] 5 9" xfId="541"/>
    <cellStyle name="Migliaia [0] 5 9 2" xfId="542"/>
    <cellStyle name="Migliaia [0] 5 9 2 2" xfId="543"/>
    <cellStyle name="Migliaia [0] 5 9 3" xfId="544"/>
    <cellStyle name="Migliaia [0] 6" xfId="545"/>
    <cellStyle name="Migliaia [0] 6 10" xfId="546"/>
    <cellStyle name="Migliaia [0] 6 11" xfId="547"/>
    <cellStyle name="Migliaia [0] 6 12" xfId="548"/>
    <cellStyle name="Migliaia [0] 6 13" xfId="549"/>
    <cellStyle name="Migliaia [0] 6 14" xfId="550"/>
    <cellStyle name="Migliaia [0] 6 15" xfId="551"/>
    <cellStyle name="Migliaia [0] 6 16" xfId="552"/>
    <cellStyle name="Migliaia [0] 6 17" xfId="553"/>
    <cellStyle name="Migliaia [0] 6 18" xfId="554"/>
    <cellStyle name="Migliaia [0] 6 19" xfId="555"/>
    <cellStyle name="Migliaia [0] 6 2" xfId="556"/>
    <cellStyle name="Migliaia [0] 6 2 2" xfId="557"/>
    <cellStyle name="Migliaia [0] 6 2 2 2" xfId="558"/>
    <cellStyle name="Migliaia [0] 6 2 2 2 2" xfId="559"/>
    <cellStyle name="Migliaia [0] 6 2 2 3" xfId="560"/>
    <cellStyle name="Migliaia [0] 6 2 3" xfId="561"/>
    <cellStyle name="Migliaia [0] 6 2 4" xfId="562"/>
    <cellStyle name="Migliaia [0] 6 2 4 2" xfId="563"/>
    <cellStyle name="Migliaia [0] 6 2 5" xfId="564"/>
    <cellStyle name="Migliaia [0] 6 2 6" xfId="565"/>
    <cellStyle name="Migliaia [0] 6 20" xfId="566"/>
    <cellStyle name="Migliaia [0] 6 21" xfId="567"/>
    <cellStyle name="Migliaia [0] 6 22" xfId="568"/>
    <cellStyle name="Migliaia [0] 6 23" xfId="569"/>
    <cellStyle name="Migliaia [0] 6 24" xfId="570"/>
    <cellStyle name="Migliaia [0] 6 25" xfId="571"/>
    <cellStyle name="Migliaia [0] 6 26" xfId="572"/>
    <cellStyle name="Migliaia [0] 6 3" xfId="573"/>
    <cellStyle name="Migliaia [0] 6 3 2" xfId="574"/>
    <cellStyle name="Migliaia [0] 6 3 2 2" xfId="575"/>
    <cellStyle name="Migliaia [0] 6 3 3" xfId="576"/>
    <cellStyle name="Migliaia [0] 6 3 3 2" xfId="577"/>
    <cellStyle name="Migliaia [0] 6 3 4" xfId="578"/>
    <cellStyle name="Migliaia [0] 6 4" xfId="579"/>
    <cellStyle name="Migliaia [0] 6 5" xfId="580"/>
    <cellStyle name="Migliaia [0] 6 5 2" xfId="581"/>
    <cellStyle name="Migliaia [0] 6 6" xfId="582"/>
    <cellStyle name="Migliaia [0] 6 6 2" xfId="583"/>
    <cellStyle name="Migliaia [0] 6 7" xfId="584"/>
    <cellStyle name="Migliaia [0] 6 7 2" xfId="585"/>
    <cellStyle name="Migliaia [0] 6 8" xfId="586"/>
    <cellStyle name="Migliaia [0] 6 8 2" xfId="587"/>
    <cellStyle name="Migliaia [0] 6 9" xfId="588"/>
    <cellStyle name="Migliaia [0] 6 9 2" xfId="589"/>
    <cellStyle name="Migliaia [0] 7" xfId="590"/>
    <cellStyle name="Migliaia [0] 7 2" xfId="591"/>
    <cellStyle name="Migliaia [0] 7 2 2" xfId="592"/>
    <cellStyle name="Migliaia [0] 7 2 2 2" xfId="593"/>
    <cellStyle name="Migliaia [0] 7 2 3" xfId="594"/>
    <cellStyle name="Migliaia [0] 7 2 3 2" xfId="595"/>
    <cellStyle name="Migliaia [0] 7 2 4" xfId="596"/>
    <cellStyle name="Migliaia [0] 7 2 4 2" xfId="597"/>
    <cellStyle name="Migliaia [0] 7 2 4 2 2" xfId="598"/>
    <cellStyle name="Migliaia [0] 7 2 4 3" xfId="599"/>
    <cellStyle name="Migliaia [0] 7 2 5" xfId="600"/>
    <cellStyle name="Migliaia [0] 7 3" xfId="601"/>
    <cellStyle name="Migliaia [0] 7 4" xfId="602"/>
    <cellStyle name="Migliaia [0] 7 4 2" xfId="603"/>
    <cellStyle name="Migliaia [0] 7 5" xfId="604"/>
    <cellStyle name="Migliaia [0] 7 6" xfId="605"/>
    <cellStyle name="Migliaia [0] 7 7" xfId="606"/>
    <cellStyle name="Migliaia [0] 7 7 2" xfId="607"/>
    <cellStyle name="Migliaia [0] 8" xfId="608"/>
    <cellStyle name="Migliaia [0] 8 2" xfId="609"/>
    <cellStyle name="Migliaia [0] 8 2 2" xfId="610"/>
    <cellStyle name="Migliaia [0] 8 2 2 2" xfId="611"/>
    <cellStyle name="Migliaia [0] 8 2 3" xfId="612"/>
    <cellStyle name="Migliaia [0] 8 2 3 2" xfId="613"/>
    <cellStyle name="Migliaia [0] 8 2 4" xfId="614"/>
    <cellStyle name="Migliaia [0] 8 3" xfId="615"/>
    <cellStyle name="Migliaia [0] 8 3 2" xfId="616"/>
    <cellStyle name="Migliaia [0] 8 3 2 2" xfId="617"/>
    <cellStyle name="Migliaia [0] 8 3 3" xfId="618"/>
    <cellStyle name="Migliaia [0] 8 4" xfId="619"/>
    <cellStyle name="Migliaia [0] 8 4 2" xfId="620"/>
    <cellStyle name="Migliaia [0] 8 5" xfId="621"/>
    <cellStyle name="Migliaia [0] 9" xfId="622"/>
    <cellStyle name="Migliaia [0] 9 2" xfId="623"/>
    <cellStyle name="Migliaia [0] 9 2 2" xfId="624"/>
    <cellStyle name="Migliaia [0] 9 2 2 2" xfId="625"/>
    <cellStyle name="Migliaia [0] 9 2 3" xfId="626"/>
    <cellStyle name="Migliaia [0] 9 3" xfId="627"/>
    <cellStyle name="Migliaia [0] 9 3 2" xfId="628"/>
    <cellStyle name="Migliaia [0] 9 4" xfId="629"/>
    <cellStyle name="Migliaia [0] 9 4 2" xfId="630"/>
    <cellStyle name="Migliaia [0] 9 5" xfId="631"/>
    <cellStyle name="Migliaia [0]_Mattone CE_Budget 2008 (v. 0.5 del 12.02.2008) 2" xfId="632"/>
    <cellStyle name="Migliaia 10" xfId="633"/>
    <cellStyle name="Migliaia 10 2" xfId="634"/>
    <cellStyle name="Migliaia 10 2 2" xfId="635"/>
    <cellStyle name="Migliaia 10 2 2 2" xfId="636"/>
    <cellStyle name="Migliaia 10 2 2 2 2" xfId="637"/>
    <cellStyle name="Migliaia 10 2 2 3" xfId="638"/>
    <cellStyle name="Migliaia 10 2 3" xfId="639"/>
    <cellStyle name="Migliaia 10 2 3 2" xfId="640"/>
    <cellStyle name="Migliaia 10 2 4" xfId="641"/>
    <cellStyle name="Migliaia 10 3" xfId="642"/>
    <cellStyle name="Migliaia 10 3 2" xfId="643"/>
    <cellStyle name="Migliaia 10 3 2 2" xfId="644"/>
    <cellStyle name="Migliaia 10 3 3" xfId="645"/>
    <cellStyle name="Migliaia 10 4" xfId="646"/>
    <cellStyle name="Migliaia 10 4 2" xfId="647"/>
    <cellStyle name="Migliaia 100" xfId="648"/>
    <cellStyle name="Migliaia 100 2" xfId="649"/>
    <cellStyle name="Migliaia 100 2 2" xfId="650"/>
    <cellStyle name="Migliaia 100 3" xfId="651"/>
    <cellStyle name="Migliaia 100 3 2" xfId="652"/>
    <cellStyle name="Migliaia 100 4" xfId="653"/>
    <cellStyle name="Migliaia 11" xfId="654"/>
    <cellStyle name="Migliaia 11 2" xfId="655"/>
    <cellStyle name="Migliaia 11 2 2" xfId="656"/>
    <cellStyle name="Migliaia 11 2 2 2" xfId="657"/>
    <cellStyle name="Migliaia 11 2 2 2 2" xfId="658"/>
    <cellStyle name="Migliaia 11 2 2 3" xfId="659"/>
    <cellStyle name="Migliaia 11 2 3" xfId="660"/>
    <cellStyle name="Migliaia 11 2 3 2" xfId="661"/>
    <cellStyle name="Migliaia 11 2 4" xfId="662"/>
    <cellStyle name="Migliaia 11 3" xfId="663"/>
    <cellStyle name="Migliaia 11 3 2" xfId="664"/>
    <cellStyle name="Migliaia 11 3 2 2" xfId="665"/>
    <cellStyle name="Migliaia 11 3 3" xfId="666"/>
    <cellStyle name="Migliaia 11 4" xfId="667"/>
    <cellStyle name="Migliaia 11 4 2" xfId="668"/>
    <cellStyle name="Migliaia 12" xfId="669"/>
    <cellStyle name="Migliaia 12 2" xfId="670"/>
    <cellStyle name="Migliaia 12 2 2" xfId="671"/>
    <cellStyle name="Migliaia 12 2 2 2" xfId="672"/>
    <cellStyle name="Migliaia 12 2 2 2 2" xfId="673"/>
    <cellStyle name="Migliaia 12 2 2 3" xfId="674"/>
    <cellStyle name="Migliaia 12 2 3" xfId="675"/>
    <cellStyle name="Migliaia 12 2 3 2" xfId="676"/>
    <cellStyle name="Migliaia 12 2 4" xfId="677"/>
    <cellStyle name="Migliaia 12 3" xfId="678"/>
    <cellStyle name="Migliaia 12 3 2" xfId="679"/>
    <cellStyle name="Migliaia 12 3 2 2" xfId="680"/>
    <cellStyle name="Migliaia 12 3 3" xfId="681"/>
    <cellStyle name="Migliaia 12 4" xfId="682"/>
    <cellStyle name="Migliaia 12 4 2" xfId="683"/>
    <cellStyle name="Migliaia 13" xfId="684"/>
    <cellStyle name="Migliaia 13 2" xfId="685"/>
    <cellStyle name="Migliaia 13 2 2" xfId="686"/>
    <cellStyle name="Migliaia 13 2 2 2" xfId="687"/>
    <cellStyle name="Migliaia 13 2 2 2 2" xfId="688"/>
    <cellStyle name="Migliaia 13 2 2 3" xfId="689"/>
    <cellStyle name="Migliaia 13 2 3" xfId="690"/>
    <cellStyle name="Migliaia 13 2 3 2" xfId="691"/>
    <cellStyle name="Migliaia 13 2 4" xfId="692"/>
    <cellStyle name="Migliaia 13 3" xfId="693"/>
    <cellStyle name="Migliaia 13 3 2" xfId="694"/>
    <cellStyle name="Migliaia 13 3 2 2" xfId="695"/>
    <cellStyle name="Migliaia 13 3 3" xfId="696"/>
    <cellStyle name="Migliaia 13 4" xfId="697"/>
    <cellStyle name="Migliaia 13 4 2" xfId="698"/>
    <cellStyle name="Migliaia 14" xfId="699"/>
    <cellStyle name="Migliaia 14 2" xfId="700"/>
    <cellStyle name="Migliaia 14 2 2" xfId="701"/>
    <cellStyle name="Migliaia 14 2 2 2" xfId="702"/>
    <cellStyle name="Migliaia 14 2 2 2 2" xfId="703"/>
    <cellStyle name="Migliaia 14 2 2 3" xfId="704"/>
    <cellStyle name="Migliaia 14 2 3" xfId="705"/>
    <cellStyle name="Migliaia 14 2 3 2" xfId="706"/>
    <cellStyle name="Migliaia 14 2 3 2 2" xfId="707"/>
    <cellStyle name="Migliaia 14 2 3 3" xfId="708"/>
    <cellStyle name="Migliaia 14 2 4" xfId="709"/>
    <cellStyle name="Migliaia 14 2 4 2" xfId="710"/>
    <cellStyle name="Migliaia 14 2 5" xfId="711"/>
    <cellStyle name="Migliaia 14 3" xfId="712"/>
    <cellStyle name="Migliaia 14 3 2" xfId="713"/>
    <cellStyle name="Migliaia 14 4" xfId="714"/>
    <cellStyle name="Migliaia 14 4 2" xfId="715"/>
    <cellStyle name="Migliaia 15" xfId="716"/>
    <cellStyle name="Migliaia 15 2" xfId="717"/>
    <cellStyle name="Migliaia 15 2 2" xfId="718"/>
    <cellStyle name="Migliaia 15 2 2 2" xfId="719"/>
    <cellStyle name="Migliaia 15 2 2 2 2" xfId="720"/>
    <cellStyle name="Migliaia 15 2 2 3" xfId="721"/>
    <cellStyle name="Migliaia 15 2 3" xfId="722"/>
    <cellStyle name="Migliaia 15 3" xfId="723"/>
    <cellStyle name="Migliaia 15 3 2" xfId="724"/>
    <cellStyle name="Migliaia 15 4" xfId="725"/>
    <cellStyle name="Migliaia 15 4 2" xfId="726"/>
    <cellStyle name="Migliaia 15 5" xfId="727"/>
    <cellStyle name="Migliaia 16" xfId="728"/>
    <cellStyle name="Migliaia 16 2" xfId="729"/>
    <cellStyle name="Migliaia 16 2 2" xfId="730"/>
    <cellStyle name="Migliaia 16 2 2 2" xfId="731"/>
    <cellStyle name="Migliaia 16 2 2 2 2" xfId="732"/>
    <cellStyle name="Migliaia 16 2 2 3" xfId="733"/>
    <cellStyle name="Migliaia 16 2 3" xfId="734"/>
    <cellStyle name="Migliaia 16 3" xfId="735"/>
    <cellStyle name="Migliaia 16 3 2" xfId="736"/>
    <cellStyle name="Migliaia 16 4" xfId="737"/>
    <cellStyle name="Migliaia 16 4 2" xfId="738"/>
    <cellStyle name="Migliaia 16 5" xfId="739"/>
    <cellStyle name="Migliaia 17" xfId="740"/>
    <cellStyle name="Migliaia 17 2" xfId="741"/>
    <cellStyle name="Migliaia 17 2 2" xfId="742"/>
    <cellStyle name="Migliaia 17 2 2 2" xfId="743"/>
    <cellStyle name="Migliaia 17 2 2 2 2" xfId="744"/>
    <cellStyle name="Migliaia 17 2 2 3" xfId="745"/>
    <cellStyle name="Migliaia 17 2 3" xfId="746"/>
    <cellStyle name="Migliaia 17 3" xfId="747"/>
    <cellStyle name="Migliaia 17 3 2" xfId="748"/>
    <cellStyle name="Migliaia 17 4" xfId="749"/>
    <cellStyle name="Migliaia 17 4 2" xfId="750"/>
    <cellStyle name="Migliaia 17 5" xfId="751"/>
    <cellStyle name="Migliaia 18" xfId="752"/>
    <cellStyle name="Migliaia 18 2" xfId="753"/>
    <cellStyle name="Migliaia 18 2 2" xfId="754"/>
    <cellStyle name="Migliaia 18 3" xfId="755"/>
    <cellStyle name="Migliaia 18 3 2" xfId="756"/>
    <cellStyle name="Migliaia 18 3 2 2" xfId="757"/>
    <cellStyle name="Migliaia 18 3 3" xfId="758"/>
    <cellStyle name="Migliaia 18 4" xfId="759"/>
    <cellStyle name="Migliaia 18 4 2" xfId="760"/>
    <cellStyle name="Migliaia 18 5" xfId="761"/>
    <cellStyle name="Migliaia 18 5 2" xfId="762"/>
    <cellStyle name="Migliaia 18 6" xfId="763"/>
    <cellStyle name="Migliaia 19" xfId="764"/>
    <cellStyle name="Migliaia 19 2" xfId="765"/>
    <cellStyle name="Migliaia 19 2 2" xfId="766"/>
    <cellStyle name="Migliaia 19 3" xfId="767"/>
    <cellStyle name="Migliaia 19 3 2" xfId="768"/>
    <cellStyle name="Migliaia 19 3 2 2" xfId="769"/>
    <cellStyle name="Migliaia 19 3 3" xfId="770"/>
    <cellStyle name="Migliaia 19 4" xfId="771"/>
    <cellStyle name="Migliaia 19 4 2" xfId="772"/>
    <cellStyle name="Migliaia 19 5" xfId="773"/>
    <cellStyle name="Migliaia 19 5 2" xfId="774"/>
    <cellStyle name="Migliaia 19 6" xfId="775"/>
    <cellStyle name="Migliaia 2" xfId="776"/>
    <cellStyle name="Migliaia 2 10" xfId="777"/>
    <cellStyle name="Migliaia 2 10 2" xfId="778"/>
    <cellStyle name="Migliaia 2 10 2 2" xfId="779"/>
    <cellStyle name="Migliaia 2 10 3" xfId="780"/>
    <cellStyle name="Migliaia 2 11" xfId="781"/>
    <cellStyle name="Migliaia 2 11 2" xfId="782"/>
    <cellStyle name="Migliaia 2 12" xfId="783"/>
    <cellStyle name="Migliaia 2 13" xfId="784"/>
    <cellStyle name="Migliaia 2 14" xfId="785"/>
    <cellStyle name="Migliaia 2 15" xfId="786"/>
    <cellStyle name="Migliaia 2 16" xfId="787"/>
    <cellStyle name="Migliaia 2 17" xfId="788"/>
    <cellStyle name="Migliaia 2 18" xfId="789"/>
    <cellStyle name="Migliaia 2 19" xfId="790"/>
    <cellStyle name="Migliaia 2 2" xfId="791"/>
    <cellStyle name="Migliaia 2 2 10" xfId="792"/>
    <cellStyle name="Migliaia 2 2 2" xfId="793"/>
    <cellStyle name="Migliaia 2 2 2 2" xfId="794"/>
    <cellStyle name="Migliaia 2 2 2 2 2" xfId="795"/>
    <cellStyle name="Migliaia 2 2 2 2 2 2" xfId="796"/>
    <cellStyle name="Migliaia 2 2 2 2 3" xfId="797"/>
    <cellStyle name="Migliaia 2 2 2 2 3 2" xfId="798"/>
    <cellStyle name="Migliaia 2 2 2 2 3 2 2" xfId="799"/>
    <cellStyle name="Migliaia 2 2 2 2 3 3" xfId="800"/>
    <cellStyle name="Migliaia 2 2 2 2 4" xfId="801"/>
    <cellStyle name="Migliaia 2 2 2 3" xfId="802"/>
    <cellStyle name="Migliaia 2 2 2 3 2" xfId="803"/>
    <cellStyle name="Migliaia 2 2 2 4" xfId="804"/>
    <cellStyle name="Migliaia 2 2 2 5" xfId="805"/>
    <cellStyle name="Migliaia 2 2 3" xfId="806"/>
    <cellStyle name="Migliaia 2 2 3 2" xfId="807"/>
    <cellStyle name="Migliaia 2 2 3 2 2" xfId="808"/>
    <cellStyle name="Migliaia 2 2 3 2 2 2" xfId="809"/>
    <cellStyle name="Migliaia 2 2 3 2 3" xfId="810"/>
    <cellStyle name="Migliaia 2 2 3 3" xfId="811"/>
    <cellStyle name="Migliaia 2 2 3 3 2" xfId="812"/>
    <cellStyle name="Migliaia 2 2 3 4" xfId="813"/>
    <cellStyle name="Migliaia 2 2 4" xfId="814"/>
    <cellStyle name="Migliaia 2 2 4 2" xfId="815"/>
    <cellStyle name="Migliaia 2 2 4 2 2" xfId="816"/>
    <cellStyle name="Migliaia 2 2 4 3" xfId="817"/>
    <cellStyle name="Migliaia 2 2 4 3 2" xfId="818"/>
    <cellStyle name="Migliaia 2 2 4 4" xfId="819"/>
    <cellStyle name="Migliaia 2 2 4 4 2" xfId="820"/>
    <cellStyle name="Migliaia 2 2 4 4 2 2" xfId="821"/>
    <cellStyle name="Migliaia 2 2 4 4 3" xfId="822"/>
    <cellStyle name="Migliaia 2 2 4 5" xfId="823"/>
    <cellStyle name="Migliaia 2 2 5" xfId="824"/>
    <cellStyle name="Migliaia 2 2 6" xfId="825"/>
    <cellStyle name="Migliaia 2 2 6 2" xfId="826"/>
    <cellStyle name="Migliaia 2 2 7" xfId="827"/>
    <cellStyle name="Migliaia 2 2 7 2" xfId="828"/>
    <cellStyle name="Migliaia 2 2 8" xfId="829"/>
    <cellStyle name="Migliaia 2 2 8 2" xfId="830"/>
    <cellStyle name="Migliaia 2 2 8 2 2" xfId="831"/>
    <cellStyle name="Migliaia 2 2 8 3" xfId="832"/>
    <cellStyle name="Migliaia 2 2 9" xfId="833"/>
    <cellStyle name="Migliaia 2 2 9 2" xfId="834"/>
    <cellStyle name="Migliaia 2 20" xfId="835"/>
    <cellStyle name="Migliaia 2 21" xfId="836"/>
    <cellStyle name="Migliaia 2 22" xfId="837"/>
    <cellStyle name="Migliaia 2 23" xfId="838"/>
    <cellStyle name="Migliaia 2 24" xfId="839"/>
    <cellStyle name="Migliaia 2 25" xfId="840"/>
    <cellStyle name="Migliaia 2 26" xfId="841"/>
    <cellStyle name="Migliaia 2 27" xfId="842"/>
    <cellStyle name="Migliaia 2 28" xfId="843"/>
    <cellStyle name="Migliaia 2 3" xfId="844"/>
    <cellStyle name="Migliaia 2 3 2" xfId="845"/>
    <cellStyle name="Migliaia 2 3 2 2" xfId="846"/>
    <cellStyle name="Migliaia 2 3 2 2 2" xfId="847"/>
    <cellStyle name="Migliaia 2 3 2 3" xfId="848"/>
    <cellStyle name="Migliaia 2 3 2 3 2" xfId="849"/>
    <cellStyle name="Migliaia 2 3 2 3 2 2" xfId="850"/>
    <cellStyle name="Migliaia 2 3 2 3 3" xfId="851"/>
    <cellStyle name="Migliaia 2 3 2 4" xfId="852"/>
    <cellStyle name="Migliaia 2 3 3" xfId="853"/>
    <cellStyle name="Migliaia 2 3 3 2" xfId="854"/>
    <cellStyle name="Migliaia 2 3 3 3" xfId="855"/>
    <cellStyle name="Migliaia 2 3 3 3 2" xfId="856"/>
    <cellStyle name="Migliaia 2 3 3 3 2 2" xfId="857"/>
    <cellStyle name="Migliaia 2 3 3 3 3" xfId="858"/>
    <cellStyle name="Migliaia 2 3 4" xfId="859"/>
    <cellStyle name="Migliaia 2 3 4 2" xfId="860"/>
    <cellStyle name="Migliaia 2 3 5" xfId="861"/>
    <cellStyle name="Migliaia 2 3 5 2" xfId="862"/>
    <cellStyle name="Migliaia 2 3 5 2 2" xfId="863"/>
    <cellStyle name="Migliaia 2 3 5 3" xfId="864"/>
    <cellStyle name="Migliaia 2 3 6" xfId="865"/>
    <cellStyle name="Migliaia 2 3 6 2" xfId="866"/>
    <cellStyle name="Migliaia 2 3 7" xfId="867"/>
    <cellStyle name="Migliaia 2 4" xfId="868"/>
    <cellStyle name="Migliaia 2 4 2" xfId="869"/>
    <cellStyle name="Migliaia 2 4 2 2" xfId="870"/>
    <cellStyle name="Migliaia 2 4 2 2 2" xfId="871"/>
    <cellStyle name="Migliaia 2 4 2 2 2 2" xfId="872"/>
    <cellStyle name="Migliaia 2 4 2 2 2 2 2" xfId="873"/>
    <cellStyle name="Migliaia 2 4 2 2 2 3" xfId="874"/>
    <cellStyle name="Migliaia 2 4 2 2 3" xfId="875"/>
    <cellStyle name="Migliaia 2 4 2 2 3 2" xfId="876"/>
    <cellStyle name="Migliaia 2 4 2 2 4" xfId="877"/>
    <cellStyle name="Migliaia 2 4 2 3" xfId="878"/>
    <cellStyle name="Migliaia 2 4 2 3 2" xfId="879"/>
    <cellStyle name="Migliaia 2 4 2 3 2 2" xfId="880"/>
    <cellStyle name="Migliaia 2 4 2 3 3" xfId="881"/>
    <cellStyle name="Migliaia 2 4 2 4" xfId="882"/>
    <cellStyle name="Migliaia 2 4 2 4 2" xfId="883"/>
    <cellStyle name="Migliaia 2 4 2 5" xfId="884"/>
    <cellStyle name="Migliaia 2 4 3" xfId="885"/>
    <cellStyle name="Migliaia 2 4 3 2" xfId="886"/>
    <cellStyle name="Migliaia 2 4 3 2 2" xfId="887"/>
    <cellStyle name="Migliaia 2 4 3 3" xfId="888"/>
    <cellStyle name="Migliaia 2 4 4" xfId="889"/>
    <cellStyle name="Migliaia 2 4 5" xfId="890"/>
    <cellStyle name="Migliaia 2 4 5 2" xfId="891"/>
    <cellStyle name="Migliaia 2 4 6" xfId="892"/>
    <cellStyle name="Migliaia 2 5" xfId="893"/>
    <cellStyle name="Migliaia 2 5 2" xfId="894"/>
    <cellStyle name="Migliaia 2 5 2 2" xfId="895"/>
    <cellStyle name="Migliaia 2 5 3" xfId="896"/>
    <cellStyle name="Migliaia 2 5 3 2" xfId="897"/>
    <cellStyle name="Migliaia 2 5 3 2 2" xfId="898"/>
    <cellStyle name="Migliaia 2 5 3 3" xfId="899"/>
    <cellStyle name="Migliaia 2 5 4" xfId="900"/>
    <cellStyle name="Migliaia 2 6" xfId="901"/>
    <cellStyle name="Migliaia 2 6 2" xfId="902"/>
    <cellStyle name="Migliaia 2 6 2 2" xfId="903"/>
    <cellStyle name="Migliaia 2 6 2 2 2" xfId="904"/>
    <cellStyle name="Migliaia 2 6 2 3" xfId="905"/>
    <cellStyle name="Migliaia 2 6 3" xfId="906"/>
    <cellStyle name="Migliaia 2 6 3 2" xfId="907"/>
    <cellStyle name="Migliaia 2 6 4" xfId="908"/>
    <cellStyle name="Migliaia 2 7" xfId="909"/>
    <cellStyle name="Migliaia 2 7 2" xfId="910"/>
    <cellStyle name="Migliaia 2 7 2 2" xfId="911"/>
    <cellStyle name="Migliaia 2 7 3" xfId="912"/>
    <cellStyle name="Migliaia 2 8" xfId="913"/>
    <cellStyle name="Migliaia 2 8 2" xfId="914"/>
    <cellStyle name="Migliaia 2 9" xfId="915"/>
    <cellStyle name="Migliaia 2 9 2" xfId="916"/>
    <cellStyle name="Migliaia 20" xfId="917"/>
    <cellStyle name="Migliaia 20 2" xfId="918"/>
    <cellStyle name="Migliaia 20 2 2" xfId="919"/>
    <cellStyle name="Migliaia 20 3" xfId="920"/>
    <cellStyle name="Migliaia 20 3 2" xfId="921"/>
    <cellStyle name="Migliaia 20 3 2 2" xfId="922"/>
    <cellStyle name="Migliaia 20 3 3" xfId="923"/>
    <cellStyle name="Migliaia 20 4" xfId="924"/>
    <cellStyle name="Migliaia 20 4 2" xfId="925"/>
    <cellStyle name="Migliaia 20 5" xfId="926"/>
    <cellStyle name="Migliaia 20 5 2" xfId="927"/>
    <cellStyle name="Migliaia 20 6" xfId="928"/>
    <cellStyle name="Migliaia 21" xfId="929"/>
    <cellStyle name="Migliaia 21 2" xfId="930"/>
    <cellStyle name="Migliaia 21 2 2" xfId="931"/>
    <cellStyle name="Migliaia 21 3" xfId="932"/>
    <cellStyle name="Migliaia 21 3 2" xfId="933"/>
    <cellStyle name="Migliaia 21 3 2 2" xfId="934"/>
    <cellStyle name="Migliaia 21 3 3" xfId="935"/>
    <cellStyle name="Migliaia 21 4" xfId="936"/>
    <cellStyle name="Migliaia 21 4 2" xfId="937"/>
    <cellStyle name="Migliaia 21 5" xfId="938"/>
    <cellStyle name="Migliaia 21 5 2" xfId="939"/>
    <cellStyle name="Migliaia 21 6" xfId="940"/>
    <cellStyle name="Migliaia 22" xfId="941"/>
    <cellStyle name="Migliaia 22 2" xfId="942"/>
    <cellStyle name="Migliaia 22 2 2" xfId="943"/>
    <cellStyle name="Migliaia 22 3" xfId="944"/>
    <cellStyle name="Migliaia 22 3 2" xfId="945"/>
    <cellStyle name="Migliaia 22 3 2 2" xfId="946"/>
    <cellStyle name="Migliaia 22 3 3" xfId="947"/>
    <cellStyle name="Migliaia 22 4" xfId="948"/>
    <cellStyle name="Migliaia 22 4 2" xfId="949"/>
    <cellStyle name="Migliaia 22 5" xfId="950"/>
    <cellStyle name="Migliaia 22 5 2" xfId="951"/>
    <cellStyle name="Migliaia 22 6" xfId="952"/>
    <cellStyle name="Migliaia 23" xfId="953"/>
    <cellStyle name="Migliaia 23 2" xfId="954"/>
    <cellStyle name="Migliaia 23 2 2" xfId="955"/>
    <cellStyle name="Migliaia 23 3" xfId="956"/>
    <cellStyle name="Migliaia 23 3 2" xfId="957"/>
    <cellStyle name="Migliaia 23 3 2 2" xfId="958"/>
    <cellStyle name="Migliaia 23 3 3" xfId="959"/>
    <cellStyle name="Migliaia 23 4" xfId="960"/>
    <cellStyle name="Migliaia 23 4 2" xfId="961"/>
    <cellStyle name="Migliaia 23 5" xfId="962"/>
    <cellStyle name="Migliaia 23 5 2" xfId="963"/>
    <cellStyle name="Migliaia 23 6" xfId="964"/>
    <cellStyle name="Migliaia 24" xfId="965"/>
    <cellStyle name="Migliaia 24 2" xfId="966"/>
    <cellStyle name="Migliaia 24 2 2" xfId="967"/>
    <cellStyle name="Migliaia 24 3" xfId="968"/>
    <cellStyle name="Migliaia 24 3 2" xfId="969"/>
    <cellStyle name="Migliaia 24 3 2 2" xfId="970"/>
    <cellStyle name="Migliaia 24 3 3" xfId="971"/>
    <cellStyle name="Migliaia 24 4" xfId="972"/>
    <cellStyle name="Migliaia 24 4 2" xfId="973"/>
    <cellStyle name="Migliaia 24 5" xfId="974"/>
    <cellStyle name="Migliaia 24 5 2" xfId="975"/>
    <cellStyle name="Migliaia 24 6" xfId="976"/>
    <cellStyle name="Migliaia 25" xfId="977"/>
    <cellStyle name="Migliaia 25 2" xfId="978"/>
    <cellStyle name="Migliaia 25 2 2" xfId="979"/>
    <cellStyle name="Migliaia 25 3" xfId="980"/>
    <cellStyle name="Migliaia 25 3 2" xfId="981"/>
    <cellStyle name="Migliaia 25 3 2 2" xfId="982"/>
    <cellStyle name="Migliaia 25 3 3" xfId="983"/>
    <cellStyle name="Migliaia 25 4" xfId="984"/>
    <cellStyle name="Migliaia 25 4 2" xfId="985"/>
    <cellStyle name="Migliaia 25 5" xfId="986"/>
    <cellStyle name="Migliaia 25 5 2" xfId="987"/>
    <cellStyle name="Migliaia 25 6" xfId="988"/>
    <cellStyle name="Migliaia 26" xfId="989"/>
    <cellStyle name="Migliaia 26 2" xfId="990"/>
    <cellStyle name="Migliaia 26 2 2" xfId="991"/>
    <cellStyle name="Migliaia 26 3" xfId="992"/>
    <cellStyle name="Migliaia 26 3 2" xfId="993"/>
    <cellStyle name="Migliaia 26 3 2 2" xfId="994"/>
    <cellStyle name="Migliaia 26 3 3" xfId="995"/>
    <cellStyle name="Migliaia 26 4" xfId="996"/>
    <cellStyle name="Migliaia 26 4 2" xfId="997"/>
    <cellStyle name="Migliaia 26 5" xfId="998"/>
    <cellStyle name="Migliaia 26 5 2" xfId="999"/>
    <cellStyle name="Migliaia 26 6" xfId="1000"/>
    <cellStyle name="Migliaia 27" xfId="1001"/>
    <cellStyle name="Migliaia 27 2" xfId="1002"/>
    <cellStyle name="Migliaia 27 2 2" xfId="1003"/>
    <cellStyle name="Migliaia 27 3" xfId="1004"/>
    <cellStyle name="Migliaia 27 3 2" xfId="1005"/>
    <cellStyle name="Migliaia 27 3 2 2" xfId="1006"/>
    <cellStyle name="Migliaia 27 3 3" xfId="1007"/>
    <cellStyle name="Migliaia 27 4" xfId="1008"/>
    <cellStyle name="Migliaia 27 4 2" xfId="1009"/>
    <cellStyle name="Migliaia 27 5" xfId="1010"/>
    <cellStyle name="Migliaia 27 5 2" xfId="1011"/>
    <cellStyle name="Migliaia 27 6" xfId="1012"/>
    <cellStyle name="Migliaia 28" xfId="1013"/>
    <cellStyle name="Migliaia 28 2" xfId="1014"/>
    <cellStyle name="Migliaia 28 2 2" xfId="1015"/>
    <cellStyle name="Migliaia 28 3" xfId="1016"/>
    <cellStyle name="Migliaia 28 3 2" xfId="1017"/>
    <cellStyle name="Migliaia 28 3 2 2" xfId="1018"/>
    <cellStyle name="Migliaia 28 3 3" xfId="1019"/>
    <cellStyle name="Migliaia 28 4" xfId="1020"/>
    <cellStyle name="Migliaia 28 4 2" xfId="1021"/>
    <cellStyle name="Migliaia 28 5" xfId="1022"/>
    <cellStyle name="Migliaia 28 5 2" xfId="1023"/>
    <cellStyle name="Migliaia 28 6" xfId="1024"/>
    <cellStyle name="Migliaia 29" xfId="1025"/>
    <cellStyle name="Migliaia 29 2" xfId="1026"/>
    <cellStyle name="Migliaia 29 2 2" xfId="1027"/>
    <cellStyle name="Migliaia 29 3" xfId="1028"/>
    <cellStyle name="Migliaia 29 3 2" xfId="1029"/>
    <cellStyle name="Migliaia 29 3 2 2" xfId="1030"/>
    <cellStyle name="Migliaia 29 3 3" xfId="1031"/>
    <cellStyle name="Migliaia 29 4" xfId="1032"/>
    <cellStyle name="Migliaia 29 4 2" xfId="1033"/>
    <cellStyle name="Migliaia 29 5" xfId="1034"/>
    <cellStyle name="Migliaia 29 5 2" xfId="1035"/>
    <cellStyle name="Migliaia 29 6" xfId="1036"/>
    <cellStyle name="Migliaia 3" xfId="1037"/>
    <cellStyle name="Migliaia 3 10" xfId="1038"/>
    <cellStyle name="Migliaia 3 10 2" xfId="1039"/>
    <cellStyle name="Migliaia 3 11" xfId="1040"/>
    <cellStyle name="Migliaia 3 11 2" xfId="1041"/>
    <cellStyle name="Migliaia 3 12" xfId="1042"/>
    <cellStyle name="Migliaia 3 13" xfId="1043"/>
    <cellStyle name="Migliaia 3 14" xfId="1044"/>
    <cellStyle name="Migliaia 3 15" xfId="1045"/>
    <cellStyle name="Migliaia 3 16" xfId="1046"/>
    <cellStyle name="Migliaia 3 17" xfId="1047"/>
    <cellStyle name="Migliaia 3 18" xfId="1048"/>
    <cellStyle name="Migliaia 3 19" xfId="1049"/>
    <cellStyle name="Migliaia 3 2" xfId="1050"/>
    <cellStyle name="Migliaia 3 2 2" xfId="1051"/>
    <cellStyle name="Migliaia 3 2 2 2" xfId="1052"/>
    <cellStyle name="Migliaia 3 2 2 2 2" xfId="1053"/>
    <cellStyle name="Migliaia 3 2 2 2 2 2" xfId="1054"/>
    <cellStyle name="Migliaia 3 2 2 2 3" xfId="1055"/>
    <cellStyle name="Migliaia 3 2 2 2 3 2" xfId="1056"/>
    <cellStyle name="Migliaia 3 2 2 2 4" xfId="1057"/>
    <cellStyle name="Migliaia 3 2 2 3" xfId="1058"/>
    <cellStyle name="Migliaia 3 2 2 4" xfId="1059"/>
    <cellStyle name="Migliaia 3 2 2 4 2" xfId="1060"/>
    <cellStyle name="Migliaia 3 2 2 5" xfId="1061"/>
    <cellStyle name="Migliaia 3 2 2 6" xfId="1062"/>
    <cellStyle name="Migliaia 3 2 3" xfId="1063"/>
    <cellStyle name="Migliaia 3 2 3 2" xfId="1064"/>
    <cellStyle name="Migliaia 3 2 3 2 2" xfId="1065"/>
    <cellStyle name="Migliaia 3 2 3 3" xfId="1066"/>
    <cellStyle name="Migliaia 3 2 3 3 2" xfId="1067"/>
    <cellStyle name="Migliaia 3 2 3 3 2 2" xfId="1068"/>
    <cellStyle name="Migliaia 3 2 3 3 3" xfId="1069"/>
    <cellStyle name="Migliaia 3 2 3 4" xfId="1070"/>
    <cellStyle name="Migliaia 3 2 3 5" xfId="1071"/>
    <cellStyle name="Migliaia 3 2 3 5 2" xfId="1072"/>
    <cellStyle name="Migliaia 3 2 3 6" xfId="1073"/>
    <cellStyle name="Migliaia 3 2 4" xfId="1074"/>
    <cellStyle name="Migliaia 3 2 4 2" xfId="1075"/>
    <cellStyle name="Migliaia 3 2 4 3" xfId="1076"/>
    <cellStyle name="Migliaia 3 2 5" xfId="1077"/>
    <cellStyle name="Migliaia 3 2 5 2" xfId="1078"/>
    <cellStyle name="Migliaia 3 2 5 2 2" xfId="1079"/>
    <cellStyle name="Migliaia 3 2 5 2 2 2" xfId="1080"/>
    <cellStyle name="Migliaia 3 2 5 2 3" xfId="1081"/>
    <cellStyle name="Migliaia 3 2 5 3" xfId="1082"/>
    <cellStyle name="Migliaia 3 2 5 3 2" xfId="1083"/>
    <cellStyle name="Migliaia 3 2 5 4" xfId="1084"/>
    <cellStyle name="Migliaia 3 2 6" xfId="1085"/>
    <cellStyle name="Migliaia 3 2 6 2" xfId="1086"/>
    <cellStyle name="Migliaia 3 2 6 2 2" xfId="1087"/>
    <cellStyle name="Migliaia 3 2 6 3" xfId="1088"/>
    <cellStyle name="Migliaia 3 2 7" xfId="1089"/>
    <cellStyle name="Migliaia 3 2 7 2" xfId="1090"/>
    <cellStyle name="Migliaia 3 2 8" xfId="1091"/>
    <cellStyle name="Migliaia 3 2 8 2" xfId="1092"/>
    <cellStyle name="Migliaia 3 2 9" xfId="1093"/>
    <cellStyle name="Migliaia 3 2_RICLASSIFICATO CET 4 TRIM 2013" xfId="1094"/>
    <cellStyle name="Migliaia 3 20" xfId="1095"/>
    <cellStyle name="Migliaia 3 21" xfId="1096"/>
    <cellStyle name="Migliaia 3 22" xfId="1097"/>
    <cellStyle name="Migliaia 3 23" xfId="1098"/>
    <cellStyle name="Migliaia 3 24" xfId="1099"/>
    <cellStyle name="Migliaia 3 25" xfId="1100"/>
    <cellStyle name="Migliaia 3 26" xfId="1101"/>
    <cellStyle name="Migliaia 3 27" xfId="1102"/>
    <cellStyle name="Migliaia 3 28" xfId="1103"/>
    <cellStyle name="Migliaia 3 3" xfId="1104"/>
    <cellStyle name="Migliaia 3 3 2" xfId="1105"/>
    <cellStyle name="Migliaia 3 3 2 2" xfId="1106"/>
    <cellStyle name="Migliaia 3 3 2 2 2" xfId="1107"/>
    <cellStyle name="Migliaia 3 3 2 3" xfId="1108"/>
    <cellStyle name="Migliaia 3 3 2 3 2" xfId="1109"/>
    <cellStyle name="Migliaia 3 3 2 4" xfId="1110"/>
    <cellStyle name="Migliaia 3 3 3" xfId="1111"/>
    <cellStyle name="Migliaia 3 3 4" xfId="1112"/>
    <cellStyle name="Migliaia 3 3 4 2" xfId="1113"/>
    <cellStyle name="Migliaia 3 3 5" xfId="1114"/>
    <cellStyle name="Migliaia 3 3 6" xfId="1115"/>
    <cellStyle name="Migliaia 3 4" xfId="1116"/>
    <cellStyle name="Migliaia 3 4 2" xfId="1117"/>
    <cellStyle name="Migliaia 3 4 2 2" xfId="1118"/>
    <cellStyle name="Migliaia 3 4 3" xfId="1119"/>
    <cellStyle name="Migliaia 3 4 3 2" xfId="1120"/>
    <cellStyle name="Migliaia 3 4 3 2 2" xfId="1121"/>
    <cellStyle name="Migliaia 3 4 3 3" xfId="1122"/>
    <cellStyle name="Migliaia 3 4 4" xfId="1123"/>
    <cellStyle name="Migliaia 3 4 5" xfId="1124"/>
    <cellStyle name="Migliaia 3 4 5 2" xfId="1125"/>
    <cellStyle name="Migliaia 3 4 6" xfId="1126"/>
    <cellStyle name="Migliaia 3 5" xfId="1127"/>
    <cellStyle name="Migliaia 3 5 2" xfId="1128"/>
    <cellStyle name="Migliaia 3 5 3" xfId="1129"/>
    <cellStyle name="Migliaia 3 5 3 2" xfId="1130"/>
    <cellStyle name="Migliaia 3 5 4" xfId="1131"/>
    <cellStyle name="Migliaia 3 5 4 2" xfId="1132"/>
    <cellStyle name="Migliaia 3 5 5" xfId="1133"/>
    <cellStyle name="Migliaia 3 6" xfId="1134"/>
    <cellStyle name="Migliaia 3 6 2" xfId="1135"/>
    <cellStyle name="Migliaia 3 6 2 2" xfId="1136"/>
    <cellStyle name="Migliaia 3 6 2 2 2" xfId="1137"/>
    <cellStyle name="Migliaia 3 6 2 3" xfId="1138"/>
    <cellStyle name="Migliaia 3 6 3" xfId="1139"/>
    <cellStyle name="Migliaia 3 6 3 2" xfId="1140"/>
    <cellStyle name="Migliaia 3 6 4" xfId="1141"/>
    <cellStyle name="Migliaia 3 7" xfId="1142"/>
    <cellStyle name="Migliaia 3 7 2" xfId="1143"/>
    <cellStyle name="Migliaia 3 7 2 2" xfId="1144"/>
    <cellStyle name="Migliaia 3 7 3" xfId="1145"/>
    <cellStyle name="Migliaia 3 8" xfId="1146"/>
    <cellStyle name="Migliaia 3 8 2" xfId="1147"/>
    <cellStyle name="Migliaia 3 9" xfId="1148"/>
    <cellStyle name="Migliaia 3 9 2" xfId="1149"/>
    <cellStyle name="Migliaia 30" xfId="1150"/>
    <cellStyle name="Migliaia 30 2" xfId="1151"/>
    <cellStyle name="Migliaia 30 2 2" xfId="1152"/>
    <cellStyle name="Migliaia 30 3" xfId="1153"/>
    <cellStyle name="Migliaia 30 3 2" xfId="1154"/>
    <cellStyle name="Migliaia 30 3 2 2" xfId="1155"/>
    <cellStyle name="Migliaia 30 3 3" xfId="1156"/>
    <cellStyle name="Migliaia 30 4" xfId="1157"/>
    <cellStyle name="Migliaia 30 4 2" xfId="1158"/>
    <cellStyle name="Migliaia 30 5" xfId="1159"/>
    <cellStyle name="Migliaia 30 5 2" xfId="1160"/>
    <cellStyle name="Migliaia 30 6" xfId="1161"/>
    <cellStyle name="Migliaia 31" xfId="1162"/>
    <cellStyle name="Migliaia 31 2" xfId="1163"/>
    <cellStyle name="Migliaia 31 2 2" xfId="1164"/>
    <cellStyle name="Migliaia 31 3" xfId="1165"/>
    <cellStyle name="Migliaia 31 3 2" xfId="1166"/>
    <cellStyle name="Migliaia 31 3 2 2" xfId="1167"/>
    <cellStyle name="Migliaia 31 3 3" xfId="1168"/>
    <cellStyle name="Migliaia 31 4" xfId="1169"/>
    <cellStyle name="Migliaia 31 4 2" xfId="1170"/>
    <cellStyle name="Migliaia 31 5" xfId="1171"/>
    <cellStyle name="Migliaia 31 5 2" xfId="1172"/>
    <cellStyle name="Migliaia 31 6" xfId="1173"/>
    <cellStyle name="Migliaia 32" xfId="1174"/>
    <cellStyle name="Migliaia 32 2" xfId="1175"/>
    <cellStyle name="Migliaia 32 2 2" xfId="1176"/>
    <cellStyle name="Migliaia 32 3" xfId="1177"/>
    <cellStyle name="Migliaia 32 3 2" xfId="1178"/>
    <cellStyle name="Migliaia 32 3 2 2" xfId="1179"/>
    <cellStyle name="Migliaia 32 3 3" xfId="1180"/>
    <cellStyle name="Migliaia 32 4" xfId="1181"/>
    <cellStyle name="Migliaia 32 4 2" xfId="1182"/>
    <cellStyle name="Migliaia 32 5" xfId="1183"/>
    <cellStyle name="Migliaia 32 5 2" xfId="1184"/>
    <cellStyle name="Migliaia 32 6" xfId="1185"/>
    <cellStyle name="Migliaia 33" xfId="1186"/>
    <cellStyle name="Migliaia 33 2" xfId="1187"/>
    <cellStyle name="Migliaia 33 2 2" xfId="1188"/>
    <cellStyle name="Migliaia 33 3" xfId="1189"/>
    <cellStyle name="Migliaia 33 3 2" xfId="1190"/>
    <cellStyle name="Migliaia 33 3 2 2" xfId="1191"/>
    <cellStyle name="Migliaia 33 3 3" xfId="1192"/>
    <cellStyle name="Migliaia 33 4" xfId="1193"/>
    <cellStyle name="Migliaia 33 4 2" xfId="1194"/>
    <cellStyle name="Migliaia 33 5" xfId="1195"/>
    <cellStyle name="Migliaia 33 5 2" xfId="1196"/>
    <cellStyle name="Migliaia 33 6" xfId="1197"/>
    <cellStyle name="Migliaia 34" xfId="1198"/>
    <cellStyle name="Migliaia 34 2" xfId="1199"/>
    <cellStyle name="Migliaia 34 2 2" xfId="1200"/>
    <cellStyle name="Migliaia 34 3" xfId="1201"/>
    <cellStyle name="Migliaia 34 3 2" xfId="1202"/>
    <cellStyle name="Migliaia 34 3 2 2" xfId="1203"/>
    <cellStyle name="Migliaia 34 3 3" xfId="1204"/>
    <cellStyle name="Migliaia 34 4" xfId="1205"/>
    <cellStyle name="Migliaia 34 4 2" xfId="1206"/>
    <cellStyle name="Migliaia 34 5" xfId="1207"/>
    <cellStyle name="Migliaia 34 5 2" xfId="1208"/>
    <cellStyle name="Migliaia 34 6" xfId="1209"/>
    <cellStyle name="Migliaia 35" xfId="1210"/>
    <cellStyle name="Migliaia 35 2" xfId="1211"/>
    <cellStyle name="Migliaia 35 2 2" xfId="1212"/>
    <cellStyle name="Migliaia 35 3" xfId="1213"/>
    <cellStyle name="Migliaia 35 3 2" xfId="1214"/>
    <cellStyle name="Migliaia 35 3 2 2" xfId="1215"/>
    <cellStyle name="Migliaia 35 3 3" xfId="1216"/>
    <cellStyle name="Migliaia 35 4" xfId="1217"/>
    <cellStyle name="Migliaia 35 4 2" xfId="1218"/>
    <cellStyle name="Migliaia 35 5" xfId="1219"/>
    <cellStyle name="Migliaia 35 5 2" xfId="1220"/>
    <cellStyle name="Migliaia 35 6" xfId="1221"/>
    <cellStyle name="Migliaia 36" xfId="1222"/>
    <cellStyle name="Migliaia 36 2" xfId="1223"/>
    <cellStyle name="Migliaia 36 2 2" xfId="1224"/>
    <cellStyle name="Migliaia 36 3" xfId="1225"/>
    <cellStyle name="Migliaia 36 3 2" xfId="1226"/>
    <cellStyle name="Migliaia 36 3 2 2" xfId="1227"/>
    <cellStyle name="Migliaia 36 3 3" xfId="1228"/>
    <cellStyle name="Migliaia 36 4" xfId="1229"/>
    <cellStyle name="Migliaia 36 4 2" xfId="1230"/>
    <cellStyle name="Migliaia 36 5" xfId="1231"/>
    <cellStyle name="Migliaia 36 5 2" xfId="1232"/>
    <cellStyle name="Migliaia 36 6" xfId="1233"/>
    <cellStyle name="Migliaia 37" xfId="1234"/>
    <cellStyle name="Migliaia 37 2" xfId="1235"/>
    <cellStyle name="Migliaia 37 2 2" xfId="1236"/>
    <cellStyle name="Migliaia 37 3" xfId="1237"/>
    <cellStyle name="Migliaia 37 3 2" xfId="1238"/>
    <cellStyle name="Migliaia 37 3 2 2" xfId="1239"/>
    <cellStyle name="Migliaia 37 3 3" xfId="1240"/>
    <cellStyle name="Migliaia 37 4" xfId="1241"/>
    <cellStyle name="Migliaia 37 4 2" xfId="1242"/>
    <cellStyle name="Migliaia 37 5" xfId="1243"/>
    <cellStyle name="Migliaia 37 5 2" xfId="1244"/>
    <cellStyle name="Migliaia 37 6" xfId="1245"/>
    <cellStyle name="Migliaia 38" xfId="1246"/>
    <cellStyle name="Migliaia 38 2" xfId="1247"/>
    <cellStyle name="Migliaia 38 2 2" xfId="1248"/>
    <cellStyle name="Migliaia 38 3" xfId="1249"/>
    <cellStyle name="Migliaia 38 3 2" xfId="1250"/>
    <cellStyle name="Migliaia 38 3 2 2" xfId="1251"/>
    <cellStyle name="Migliaia 38 3 3" xfId="1252"/>
    <cellStyle name="Migliaia 38 4" xfId="1253"/>
    <cellStyle name="Migliaia 38 4 2" xfId="1254"/>
    <cellStyle name="Migliaia 38 5" xfId="1255"/>
    <cellStyle name="Migliaia 38 5 2" xfId="1256"/>
    <cellStyle name="Migliaia 38 6" xfId="1257"/>
    <cellStyle name="Migliaia 39" xfId="1258"/>
    <cellStyle name="Migliaia 39 2" xfId="1259"/>
    <cellStyle name="Migliaia 39 2 2" xfId="1260"/>
    <cellStyle name="Migliaia 39 3" xfId="1261"/>
    <cellStyle name="Migliaia 39 3 2" xfId="1262"/>
    <cellStyle name="Migliaia 39 3 2 2" xfId="1263"/>
    <cellStyle name="Migliaia 39 3 3" xfId="1264"/>
    <cellStyle name="Migliaia 39 4" xfId="1265"/>
    <cellStyle name="Migliaia 39 4 2" xfId="1266"/>
    <cellStyle name="Migliaia 39 5" xfId="1267"/>
    <cellStyle name="Migliaia 39 5 2" xfId="1268"/>
    <cellStyle name="Migliaia 39 6" xfId="1269"/>
    <cellStyle name="Migliaia 4" xfId="1270"/>
    <cellStyle name="Migliaia 4 10" xfId="1271"/>
    <cellStyle name="Migliaia 4 11" xfId="1272"/>
    <cellStyle name="Migliaia 4 12" xfId="1273"/>
    <cellStyle name="Migliaia 4 13" xfId="1274"/>
    <cellStyle name="Migliaia 4 14" xfId="1275"/>
    <cellStyle name="Migliaia 4 15" xfId="1276"/>
    <cellStyle name="Migliaia 4 16" xfId="1277"/>
    <cellStyle name="Migliaia 4 17" xfId="1278"/>
    <cellStyle name="Migliaia 4 18" xfId="1279"/>
    <cellStyle name="Migliaia 4 19" xfId="1280"/>
    <cellStyle name="Migliaia 4 2" xfId="1281"/>
    <cellStyle name="Migliaia 4 2 2" xfId="1282"/>
    <cellStyle name="Migliaia 4 2 2 2" xfId="1283"/>
    <cellStyle name="Migliaia 4 2 2 2 2" xfId="1284"/>
    <cellStyle name="Migliaia 4 2 2 3" xfId="1285"/>
    <cellStyle name="Migliaia 4 2 2 4" xfId="1286"/>
    <cellStyle name="Migliaia 4 2 2 4 2" xfId="1287"/>
    <cellStyle name="Migliaia 4 2 3" xfId="1288"/>
    <cellStyle name="Migliaia 4 2 3 2" xfId="1289"/>
    <cellStyle name="Migliaia 4 2 3 3" xfId="1290"/>
    <cellStyle name="Migliaia 4 2 3 3 2" xfId="1291"/>
    <cellStyle name="Migliaia 4 2 4" xfId="1292"/>
    <cellStyle name="Migliaia 4 2 4 2" xfId="1293"/>
    <cellStyle name="Migliaia 4 2 5" xfId="1294"/>
    <cellStyle name="Migliaia 4 2 5 2" xfId="1295"/>
    <cellStyle name="Migliaia 4 2 6" xfId="1296"/>
    <cellStyle name="Migliaia 4 20" xfId="1297"/>
    <cellStyle name="Migliaia 4 21" xfId="1298"/>
    <cellStyle name="Migliaia 4 22" xfId="1299"/>
    <cellStyle name="Migliaia 4 23" xfId="1300"/>
    <cellStyle name="Migliaia 4 24" xfId="1301"/>
    <cellStyle name="Migliaia 4 3" xfId="1302"/>
    <cellStyle name="Migliaia 4 3 2" xfId="1303"/>
    <cellStyle name="Migliaia 4 3 2 2" xfId="1304"/>
    <cellStyle name="Migliaia 4 3 2 2 2" xfId="1305"/>
    <cellStyle name="Migliaia 4 3 2 3" xfId="1306"/>
    <cellStyle name="Migliaia 4 3 2 3 2" xfId="1307"/>
    <cellStyle name="Migliaia 4 3 2 4" xfId="1308"/>
    <cellStyle name="Migliaia 4 3 3" xfId="1309"/>
    <cellStyle name="Migliaia 4 3 3 2" xfId="1310"/>
    <cellStyle name="Migliaia 4 3 3 2 2" xfId="1311"/>
    <cellStyle name="Migliaia 4 3 3 3" xfId="1312"/>
    <cellStyle name="Migliaia 4 3 4" xfId="1313"/>
    <cellStyle name="Migliaia 4 3 5" xfId="1314"/>
    <cellStyle name="Migliaia 4 3 5 2" xfId="1315"/>
    <cellStyle name="Migliaia 4 3 6" xfId="1316"/>
    <cellStyle name="Migliaia 4 3 7" xfId="1317"/>
    <cellStyle name="Migliaia 4 4" xfId="1318"/>
    <cellStyle name="Migliaia 4 4 2" xfId="1319"/>
    <cellStyle name="Migliaia 4 4 3" xfId="1320"/>
    <cellStyle name="Migliaia 4 4 3 2" xfId="1321"/>
    <cellStyle name="Migliaia 4 4 4" xfId="1322"/>
    <cellStyle name="Migliaia 4 5" xfId="1323"/>
    <cellStyle name="Migliaia 4 5 2" xfId="1324"/>
    <cellStyle name="Migliaia 4 5 2 2" xfId="1325"/>
    <cellStyle name="Migliaia 4 5 3" xfId="1326"/>
    <cellStyle name="Migliaia 4 5 3 2" xfId="1327"/>
    <cellStyle name="Migliaia 4 5 4" xfId="1328"/>
    <cellStyle name="Migliaia 4 5 4 2" xfId="1329"/>
    <cellStyle name="Migliaia 4 5 5" xfId="1330"/>
    <cellStyle name="Migliaia 4 6" xfId="1331"/>
    <cellStyle name="Migliaia 4 6 2" xfId="1332"/>
    <cellStyle name="Migliaia 4 7" xfId="1333"/>
    <cellStyle name="Migliaia 4 7 2" xfId="1334"/>
    <cellStyle name="Migliaia 4 8" xfId="1335"/>
    <cellStyle name="Migliaia 4 9" xfId="1336"/>
    <cellStyle name="Migliaia 40" xfId="1337"/>
    <cellStyle name="Migliaia 40 2" xfId="1338"/>
    <cellStyle name="Migliaia 40 2 2" xfId="1339"/>
    <cellStyle name="Migliaia 40 3" xfId="1340"/>
    <cellStyle name="Migliaia 40 3 2" xfId="1341"/>
    <cellStyle name="Migliaia 40 3 2 2" xfId="1342"/>
    <cellStyle name="Migliaia 40 3 3" xfId="1343"/>
    <cellStyle name="Migliaia 40 4" xfId="1344"/>
    <cellStyle name="Migliaia 40 4 2" xfId="1345"/>
    <cellStyle name="Migliaia 40 5" xfId="1346"/>
    <cellStyle name="Migliaia 40 5 2" xfId="1347"/>
    <cellStyle name="Migliaia 40 6" xfId="1348"/>
    <cellStyle name="Migliaia 41" xfId="1349"/>
    <cellStyle name="Migliaia 41 2" xfId="1350"/>
    <cellStyle name="Migliaia 41 2 2" xfId="1351"/>
    <cellStyle name="Migliaia 41 3" xfId="1352"/>
    <cellStyle name="Migliaia 41 3 2" xfId="1353"/>
    <cellStyle name="Migliaia 41 3 2 2" xfId="1354"/>
    <cellStyle name="Migliaia 41 3 3" xfId="1355"/>
    <cellStyle name="Migliaia 41 4" xfId="1356"/>
    <cellStyle name="Migliaia 41 4 2" xfId="1357"/>
    <cellStyle name="Migliaia 41 5" xfId="1358"/>
    <cellStyle name="Migliaia 41 5 2" xfId="1359"/>
    <cellStyle name="Migliaia 41 6" xfId="1360"/>
    <cellStyle name="Migliaia 42" xfId="1361"/>
    <cellStyle name="Migliaia 42 2" xfId="1362"/>
    <cellStyle name="Migliaia 42 2 2" xfId="1363"/>
    <cellStyle name="Migliaia 42 3" xfId="1364"/>
    <cellStyle name="Migliaia 42 3 2" xfId="1365"/>
    <cellStyle name="Migliaia 42 3 2 2" xfId="1366"/>
    <cellStyle name="Migliaia 42 3 3" xfId="1367"/>
    <cellStyle name="Migliaia 42 4" xfId="1368"/>
    <cellStyle name="Migliaia 42 4 2" xfId="1369"/>
    <cellStyle name="Migliaia 42 5" xfId="1370"/>
    <cellStyle name="Migliaia 42 5 2" xfId="1371"/>
    <cellStyle name="Migliaia 42 6" xfId="1372"/>
    <cellStyle name="Migliaia 43" xfId="1373"/>
    <cellStyle name="Migliaia 43 2" xfId="1374"/>
    <cellStyle name="Migliaia 43 2 2" xfId="1375"/>
    <cellStyle name="Migliaia 43 3" xfId="1376"/>
    <cellStyle name="Migliaia 43 3 2" xfId="1377"/>
    <cellStyle name="Migliaia 43 3 2 2" xfId="1378"/>
    <cellStyle name="Migliaia 43 3 3" xfId="1379"/>
    <cellStyle name="Migliaia 43 4" xfId="1380"/>
    <cellStyle name="Migliaia 43 4 2" xfId="1381"/>
    <cellStyle name="Migliaia 43 5" xfId="1382"/>
    <cellStyle name="Migliaia 43 5 2" xfId="1383"/>
    <cellStyle name="Migliaia 43 6" xfId="1384"/>
    <cellStyle name="Migliaia 44" xfId="1385"/>
    <cellStyle name="Migliaia 44 2" xfId="1386"/>
    <cellStyle name="Migliaia 44 2 2" xfId="1387"/>
    <cellStyle name="Migliaia 44 3" xfId="1388"/>
    <cellStyle name="Migliaia 44 3 2" xfId="1389"/>
    <cellStyle name="Migliaia 44 3 2 2" xfId="1390"/>
    <cellStyle name="Migliaia 44 3 3" xfId="1391"/>
    <cellStyle name="Migliaia 44 4" xfId="1392"/>
    <cellStyle name="Migliaia 44 4 2" xfId="1393"/>
    <cellStyle name="Migliaia 44 5" xfId="1394"/>
    <cellStyle name="Migliaia 44 5 2" xfId="1395"/>
    <cellStyle name="Migliaia 44 6" xfId="1396"/>
    <cellStyle name="Migliaia 45" xfId="1397"/>
    <cellStyle name="Migliaia 45 2" xfId="1398"/>
    <cellStyle name="Migliaia 45 2 2" xfId="1399"/>
    <cellStyle name="Migliaia 45 3" xfId="1400"/>
    <cellStyle name="Migliaia 45 3 2" xfId="1401"/>
    <cellStyle name="Migliaia 45 3 2 2" xfId="1402"/>
    <cellStyle name="Migliaia 45 3 3" xfId="1403"/>
    <cellStyle name="Migliaia 45 4" xfId="1404"/>
    <cellStyle name="Migliaia 45 4 2" xfId="1405"/>
    <cellStyle name="Migliaia 45 5" xfId="1406"/>
    <cellStyle name="Migliaia 45 5 2" xfId="1407"/>
    <cellStyle name="Migliaia 45 6" xfId="1408"/>
    <cellStyle name="Migliaia 46" xfId="1409"/>
    <cellStyle name="Migliaia 46 2" xfId="1410"/>
    <cellStyle name="Migliaia 46 2 2" xfId="1411"/>
    <cellStyle name="Migliaia 46 3" xfId="1412"/>
    <cellStyle name="Migliaia 46 3 2" xfId="1413"/>
    <cellStyle name="Migliaia 46 3 2 2" xfId="1414"/>
    <cellStyle name="Migliaia 46 3 3" xfId="1415"/>
    <cellStyle name="Migliaia 46 4" xfId="1416"/>
    <cellStyle name="Migliaia 46 4 2" xfId="1417"/>
    <cellStyle name="Migliaia 46 5" xfId="1418"/>
    <cellStyle name="Migliaia 46 5 2" xfId="1419"/>
    <cellStyle name="Migliaia 46 6" xfId="1420"/>
    <cellStyle name="Migliaia 47" xfId="1421"/>
    <cellStyle name="Migliaia 47 2" xfId="1422"/>
    <cellStyle name="Migliaia 47 2 2" xfId="1423"/>
    <cellStyle name="Migliaia 47 3" xfId="1424"/>
    <cellStyle name="Migliaia 47 3 2" xfId="1425"/>
    <cellStyle name="Migliaia 47 3 2 2" xfId="1426"/>
    <cellStyle name="Migliaia 47 3 3" xfId="1427"/>
    <cellStyle name="Migliaia 47 4" xfId="1428"/>
    <cellStyle name="Migliaia 47 4 2" xfId="1429"/>
    <cellStyle name="Migliaia 47 5" xfId="1430"/>
    <cellStyle name="Migliaia 47 5 2" xfId="1431"/>
    <cellStyle name="Migliaia 47 6" xfId="1432"/>
    <cellStyle name="Migliaia 48" xfId="1433"/>
    <cellStyle name="Migliaia 48 2" xfId="1434"/>
    <cellStyle name="Migliaia 48 2 2" xfId="1435"/>
    <cellStyle name="Migliaia 48 3" xfId="1436"/>
    <cellStyle name="Migliaia 48 3 2" xfId="1437"/>
    <cellStyle name="Migliaia 48 3 2 2" xfId="1438"/>
    <cellStyle name="Migliaia 48 3 3" xfId="1439"/>
    <cellStyle name="Migliaia 48 4" xfId="1440"/>
    <cellStyle name="Migliaia 48 4 2" xfId="1441"/>
    <cellStyle name="Migliaia 48 5" xfId="1442"/>
    <cellStyle name="Migliaia 48 5 2" xfId="1443"/>
    <cellStyle name="Migliaia 48 6" xfId="1444"/>
    <cellStyle name="Migliaia 49" xfId="1445"/>
    <cellStyle name="Migliaia 49 2" xfId="1446"/>
    <cellStyle name="Migliaia 49 2 2" xfId="1447"/>
    <cellStyle name="Migliaia 49 3" xfId="1448"/>
    <cellStyle name="Migliaia 49 3 2" xfId="1449"/>
    <cellStyle name="Migliaia 49 3 2 2" xfId="1450"/>
    <cellStyle name="Migliaia 49 3 3" xfId="1451"/>
    <cellStyle name="Migliaia 49 4" xfId="1452"/>
    <cellStyle name="Migliaia 49 4 2" xfId="1453"/>
    <cellStyle name="Migliaia 49 5" xfId="1454"/>
    <cellStyle name="Migliaia 49 5 2" xfId="1455"/>
    <cellStyle name="Migliaia 49 6" xfId="1456"/>
    <cellStyle name="Migliaia 5" xfId="1457"/>
    <cellStyle name="Migliaia 5 10" xfId="1458"/>
    <cellStyle name="Migliaia 5 10 2" xfId="1459"/>
    <cellStyle name="Migliaia 5 11" xfId="1460"/>
    <cellStyle name="Migliaia 5 2" xfId="1461"/>
    <cellStyle name="Migliaia 5 2 2" xfId="1462"/>
    <cellStyle name="Migliaia 5 2 3" xfId="1463"/>
    <cellStyle name="Migliaia 5 2 4" xfId="1464"/>
    <cellStyle name="Migliaia 5 2 4 2" xfId="1465"/>
    <cellStyle name="Migliaia 5 2 5" xfId="1466"/>
    <cellStyle name="Migliaia 5 2 5 2" xfId="1467"/>
    <cellStyle name="Migliaia 5 2 6" xfId="1468"/>
    <cellStyle name="Migliaia 5 2 6 2" xfId="1469"/>
    <cellStyle name="Migliaia 5 2 6 2 2" xfId="1470"/>
    <cellStyle name="Migliaia 5 2 6 3" xfId="1471"/>
    <cellStyle name="Migliaia 5 3" xfId="1472"/>
    <cellStyle name="Migliaia 5 3 2" xfId="1473"/>
    <cellStyle name="Migliaia 5 3 3" xfId="1474"/>
    <cellStyle name="Migliaia 5 3 3 2" xfId="1475"/>
    <cellStyle name="Migliaia 5 3 3 2 2" xfId="1476"/>
    <cellStyle name="Migliaia 5 3 3 3" xfId="1477"/>
    <cellStyle name="Migliaia 5 4" xfId="1478"/>
    <cellStyle name="Migliaia 5 5" xfId="1479"/>
    <cellStyle name="Migliaia 5 5 2" xfId="1480"/>
    <cellStyle name="Migliaia 5 5 2 2" xfId="1481"/>
    <cellStyle name="Migliaia 5 5 2 2 2" xfId="1482"/>
    <cellStyle name="Migliaia 5 5 2 3" xfId="1483"/>
    <cellStyle name="Migliaia 5 5 3" xfId="1484"/>
    <cellStyle name="Migliaia 5 5 3 2" xfId="1485"/>
    <cellStyle name="Migliaia 5 5 4" xfId="1486"/>
    <cellStyle name="Migliaia 5 5 4 2" xfId="1487"/>
    <cellStyle name="Migliaia 5 5 5" xfId="1488"/>
    <cellStyle name="Migliaia 5 6" xfId="1489"/>
    <cellStyle name="Migliaia 5 6 2" xfId="1490"/>
    <cellStyle name="Migliaia 5 7" xfId="1491"/>
    <cellStyle name="Migliaia 5 7 2" xfId="1492"/>
    <cellStyle name="Migliaia 5 7 2 2" xfId="1493"/>
    <cellStyle name="Migliaia 5 7 3" xfId="1494"/>
    <cellStyle name="Migliaia 5 8" xfId="1495"/>
    <cellStyle name="Migliaia 5 8 2" xfId="1496"/>
    <cellStyle name="Migliaia 5 9" xfId="1497"/>
    <cellStyle name="Migliaia 5 9 2" xfId="1498"/>
    <cellStyle name="Migliaia 50" xfId="1499"/>
    <cellStyle name="Migliaia 50 2" xfId="1500"/>
    <cellStyle name="Migliaia 50 2 2" xfId="1501"/>
    <cellStyle name="Migliaia 50 3" xfId="1502"/>
    <cellStyle name="Migliaia 50 3 2" xfId="1503"/>
    <cellStyle name="Migliaia 50 3 2 2" xfId="1504"/>
    <cellStyle name="Migliaia 50 3 3" xfId="1505"/>
    <cellStyle name="Migliaia 50 4" xfId="1506"/>
    <cellStyle name="Migliaia 50 4 2" xfId="1507"/>
    <cellStyle name="Migliaia 50 5" xfId="1508"/>
    <cellStyle name="Migliaia 50 5 2" xfId="1509"/>
    <cellStyle name="Migliaia 50 6" xfId="1510"/>
    <cellStyle name="Migliaia 51" xfId="1511"/>
    <cellStyle name="Migliaia 51 2" xfId="1512"/>
    <cellStyle name="Migliaia 51 2 2" xfId="1513"/>
    <cellStyle name="Migliaia 51 3" xfId="1514"/>
    <cellStyle name="Migliaia 51 3 2" xfId="1515"/>
    <cellStyle name="Migliaia 51 3 2 2" xfId="1516"/>
    <cellStyle name="Migliaia 51 3 3" xfId="1517"/>
    <cellStyle name="Migliaia 51 4" xfId="1518"/>
    <cellStyle name="Migliaia 51 4 2" xfId="1519"/>
    <cellStyle name="Migliaia 51 5" xfId="1520"/>
    <cellStyle name="Migliaia 51 5 2" xfId="1521"/>
    <cellStyle name="Migliaia 51 6" xfId="1522"/>
    <cellStyle name="Migliaia 52" xfId="1523"/>
    <cellStyle name="Migliaia 52 2" xfId="1524"/>
    <cellStyle name="Migliaia 52 2 2" xfId="1525"/>
    <cellStyle name="Migliaia 52 3" xfId="1526"/>
    <cellStyle name="Migliaia 52 3 2" xfId="1527"/>
    <cellStyle name="Migliaia 52 3 2 2" xfId="1528"/>
    <cellStyle name="Migliaia 52 3 3" xfId="1529"/>
    <cellStyle name="Migliaia 52 4" xfId="1530"/>
    <cellStyle name="Migliaia 52 4 2" xfId="1531"/>
    <cellStyle name="Migliaia 52 5" xfId="1532"/>
    <cellStyle name="Migliaia 52 5 2" xfId="1533"/>
    <cellStyle name="Migliaia 52 6" xfId="1534"/>
    <cellStyle name="Migliaia 53" xfId="1535"/>
    <cellStyle name="Migliaia 53 2" xfId="1536"/>
    <cellStyle name="Migliaia 53 2 2" xfId="1537"/>
    <cellStyle name="Migliaia 53 3" xfId="1538"/>
    <cellStyle name="Migliaia 53 3 2" xfId="1539"/>
    <cellStyle name="Migliaia 53 3 2 2" xfId="1540"/>
    <cellStyle name="Migliaia 53 3 3" xfId="1541"/>
    <cellStyle name="Migliaia 53 4" xfId="1542"/>
    <cellStyle name="Migliaia 53 4 2" xfId="1543"/>
    <cellStyle name="Migliaia 53 5" xfId="1544"/>
    <cellStyle name="Migliaia 53 5 2" xfId="1545"/>
    <cellStyle name="Migliaia 53 6" xfId="1546"/>
    <cellStyle name="Migliaia 54" xfId="1547"/>
    <cellStyle name="Migliaia 54 2" xfId="1548"/>
    <cellStyle name="Migliaia 54 2 2" xfId="1549"/>
    <cellStyle name="Migliaia 54 3" xfId="1550"/>
    <cellStyle name="Migliaia 54 3 2" xfId="1551"/>
    <cellStyle name="Migliaia 54 3 2 2" xfId="1552"/>
    <cellStyle name="Migliaia 54 3 3" xfId="1553"/>
    <cellStyle name="Migliaia 54 4" xfId="1554"/>
    <cellStyle name="Migliaia 54 4 2" xfId="1555"/>
    <cellStyle name="Migliaia 54 5" xfId="1556"/>
    <cellStyle name="Migliaia 54 5 2" xfId="1557"/>
    <cellStyle name="Migliaia 54 6" xfId="1558"/>
    <cellStyle name="Migliaia 55" xfId="1559"/>
    <cellStyle name="Migliaia 55 2" xfId="1560"/>
    <cellStyle name="Migliaia 55 2 2" xfId="1561"/>
    <cellStyle name="Migliaia 55 3" xfId="1562"/>
    <cellStyle name="Migliaia 55 3 2" xfId="1563"/>
    <cellStyle name="Migliaia 55 3 2 2" xfId="1564"/>
    <cellStyle name="Migliaia 55 3 3" xfId="1565"/>
    <cellStyle name="Migliaia 55 4" xfId="1566"/>
    <cellStyle name="Migliaia 55 4 2" xfId="1567"/>
    <cellStyle name="Migliaia 55 5" xfId="1568"/>
    <cellStyle name="Migliaia 55 5 2" xfId="1569"/>
    <cellStyle name="Migliaia 55 6" xfId="1570"/>
    <cellStyle name="Migliaia 56" xfId="1571"/>
    <cellStyle name="Migliaia 56 2" xfId="1572"/>
    <cellStyle name="Migliaia 56 2 2" xfId="1573"/>
    <cellStyle name="Migliaia 56 3" xfId="1574"/>
    <cellStyle name="Migliaia 56 3 2" xfId="1575"/>
    <cellStyle name="Migliaia 56 3 2 2" xfId="1576"/>
    <cellStyle name="Migliaia 56 3 3" xfId="1577"/>
    <cellStyle name="Migliaia 56 4" xfId="1578"/>
    <cellStyle name="Migliaia 56 4 2" xfId="1579"/>
    <cellStyle name="Migliaia 56 5" xfId="1580"/>
    <cellStyle name="Migliaia 56 5 2" xfId="1581"/>
    <cellStyle name="Migliaia 56 6" xfId="1582"/>
    <cellStyle name="Migliaia 57" xfId="1583"/>
    <cellStyle name="Migliaia 57 2" xfId="1584"/>
    <cellStyle name="Migliaia 57 2 2" xfId="1585"/>
    <cellStyle name="Migliaia 57 3" xfId="1586"/>
    <cellStyle name="Migliaia 57 3 2" xfId="1587"/>
    <cellStyle name="Migliaia 57 3 2 2" xfId="1588"/>
    <cellStyle name="Migliaia 57 3 3" xfId="1589"/>
    <cellStyle name="Migliaia 57 4" xfId="1590"/>
    <cellStyle name="Migliaia 57 4 2" xfId="1591"/>
    <cellStyle name="Migliaia 57 5" xfId="1592"/>
    <cellStyle name="Migliaia 57 5 2" xfId="1593"/>
    <cellStyle name="Migliaia 57 6" xfId="1594"/>
    <cellStyle name="Migliaia 58" xfId="1595"/>
    <cellStyle name="Migliaia 58 2" xfId="1596"/>
    <cellStyle name="Migliaia 58 2 2" xfId="1597"/>
    <cellStyle name="Migliaia 58 3" xfId="1598"/>
    <cellStyle name="Migliaia 58 3 2" xfId="1599"/>
    <cellStyle name="Migliaia 58 3 2 2" xfId="1600"/>
    <cellStyle name="Migliaia 58 3 3" xfId="1601"/>
    <cellStyle name="Migliaia 58 4" xfId="1602"/>
    <cellStyle name="Migliaia 58 4 2" xfId="1603"/>
    <cellStyle name="Migliaia 58 5" xfId="1604"/>
    <cellStyle name="Migliaia 58 5 2" xfId="1605"/>
    <cellStyle name="Migliaia 58 6" xfId="1606"/>
    <cellStyle name="Migliaia 59" xfId="1607"/>
    <cellStyle name="Migliaia 59 2" xfId="1608"/>
    <cellStyle name="Migliaia 59 2 2" xfId="1609"/>
    <cellStyle name="Migliaia 59 3" xfId="1610"/>
    <cellStyle name="Migliaia 59 3 2" xfId="1611"/>
    <cellStyle name="Migliaia 59 3 2 2" xfId="1612"/>
    <cellStyle name="Migliaia 59 3 3" xfId="1613"/>
    <cellStyle name="Migliaia 59 4" xfId="1614"/>
    <cellStyle name="Migliaia 59 4 2" xfId="1615"/>
    <cellStyle name="Migliaia 59 5" xfId="1616"/>
    <cellStyle name="Migliaia 59 5 2" xfId="1617"/>
    <cellStyle name="Migliaia 59 6" xfId="1618"/>
    <cellStyle name="Migliaia 6" xfId="1619"/>
    <cellStyle name="Migliaia 6 10" xfId="1620"/>
    <cellStyle name="Migliaia 6 10 2" xfId="1621"/>
    <cellStyle name="Migliaia 6 2" xfId="1622"/>
    <cellStyle name="Migliaia 6 2 2" xfId="1623"/>
    <cellStyle name="Migliaia 6 2 3" xfId="1624"/>
    <cellStyle name="Migliaia 6 2 3 2" xfId="1625"/>
    <cellStyle name="Migliaia 6 2 4" xfId="1626"/>
    <cellStyle name="Migliaia 6 2 4 2" xfId="1627"/>
    <cellStyle name="Migliaia 6 2 5" xfId="1628"/>
    <cellStyle name="Migliaia 6 2 5 2" xfId="1629"/>
    <cellStyle name="Migliaia 6 2 5 2 2" xfId="1630"/>
    <cellStyle name="Migliaia 6 2 5 3" xfId="1631"/>
    <cellStyle name="Migliaia 6 3" xfId="1632"/>
    <cellStyle name="Migliaia 6 4" xfId="1633"/>
    <cellStyle name="Migliaia 6 5" xfId="1634"/>
    <cellStyle name="Migliaia 6 5 2" xfId="1635"/>
    <cellStyle name="Migliaia 6 5 2 2" xfId="1636"/>
    <cellStyle name="Migliaia 6 5 2 2 2" xfId="1637"/>
    <cellStyle name="Migliaia 6 5 2 3" xfId="1638"/>
    <cellStyle name="Migliaia 6 5 3" xfId="1639"/>
    <cellStyle name="Migliaia 6 5 3 2" xfId="1640"/>
    <cellStyle name="Migliaia 6 5 4" xfId="1641"/>
    <cellStyle name="Migliaia 6 5 4 2" xfId="1642"/>
    <cellStyle name="Migliaia 6 5 5" xfId="1643"/>
    <cellStyle name="Migliaia 6 6" xfId="1644"/>
    <cellStyle name="Migliaia 6 6 2" xfId="1645"/>
    <cellStyle name="Migliaia 6 7" xfId="1646"/>
    <cellStyle name="Migliaia 6 8" xfId="1647"/>
    <cellStyle name="Migliaia 6 9" xfId="1648"/>
    <cellStyle name="Migliaia 6 9 2" xfId="1649"/>
    <cellStyle name="Migliaia 60" xfId="1650"/>
    <cellStyle name="Migliaia 60 2" xfId="1651"/>
    <cellStyle name="Migliaia 60 2 2" xfId="1652"/>
    <cellStyle name="Migliaia 60 3" xfId="1653"/>
    <cellStyle name="Migliaia 60 3 2" xfId="1654"/>
    <cellStyle name="Migliaia 60 3 2 2" xfId="1655"/>
    <cellStyle name="Migliaia 60 3 3" xfId="1656"/>
    <cellStyle name="Migliaia 60 4" xfId="1657"/>
    <cellStyle name="Migliaia 60 4 2" xfId="1658"/>
    <cellStyle name="Migliaia 60 5" xfId="1659"/>
    <cellStyle name="Migliaia 60 5 2" xfId="1660"/>
    <cellStyle name="Migliaia 60 6" xfId="1661"/>
    <cellStyle name="Migliaia 61" xfId="1662"/>
    <cellStyle name="Migliaia 61 2" xfId="1663"/>
    <cellStyle name="Migliaia 61 2 2" xfId="1664"/>
    <cellStyle name="Migliaia 61 3" xfId="1665"/>
    <cellStyle name="Migliaia 61 3 2" xfId="1666"/>
    <cellStyle name="Migliaia 61 3 2 2" xfId="1667"/>
    <cellStyle name="Migliaia 61 3 3" xfId="1668"/>
    <cellStyle name="Migliaia 61 4" xfId="1669"/>
    <cellStyle name="Migliaia 61 4 2" xfId="1670"/>
    <cellStyle name="Migliaia 61 5" xfId="1671"/>
    <cellStyle name="Migliaia 61 5 2" xfId="1672"/>
    <cellStyle name="Migliaia 61 6" xfId="1673"/>
    <cellStyle name="Migliaia 62" xfId="1674"/>
    <cellStyle name="Migliaia 62 2" xfId="1675"/>
    <cellStyle name="Migliaia 62 2 2" xfId="1676"/>
    <cellStyle name="Migliaia 62 3" xfId="1677"/>
    <cellStyle name="Migliaia 62 3 2" xfId="1678"/>
    <cellStyle name="Migliaia 62 3 2 2" xfId="1679"/>
    <cellStyle name="Migliaia 62 3 3" xfId="1680"/>
    <cellStyle name="Migliaia 62 4" xfId="1681"/>
    <cellStyle name="Migliaia 62 4 2" xfId="1682"/>
    <cellStyle name="Migliaia 62 5" xfId="1683"/>
    <cellStyle name="Migliaia 62 5 2" xfId="1684"/>
    <cellStyle name="Migliaia 62 6" xfId="1685"/>
    <cellStyle name="Migliaia 63" xfId="1686"/>
    <cellStyle name="Migliaia 63 2" xfId="1687"/>
    <cellStyle name="Migliaia 63 2 2" xfId="1688"/>
    <cellStyle name="Migliaia 63 3" xfId="1689"/>
    <cellStyle name="Migliaia 63 3 2" xfId="1690"/>
    <cellStyle name="Migliaia 63 3 2 2" xfId="1691"/>
    <cellStyle name="Migliaia 63 3 3" xfId="1692"/>
    <cellStyle name="Migliaia 63 4" xfId="1693"/>
    <cellStyle name="Migliaia 63 4 2" xfId="1694"/>
    <cellStyle name="Migliaia 63 5" xfId="1695"/>
    <cellStyle name="Migliaia 63 5 2" xfId="1696"/>
    <cellStyle name="Migliaia 63 6" xfId="1697"/>
    <cellStyle name="Migliaia 64" xfId="1698"/>
    <cellStyle name="Migliaia 64 2" xfId="1699"/>
    <cellStyle name="Migliaia 64 2 2" xfId="1700"/>
    <cellStyle name="Migliaia 64 3" xfId="1701"/>
    <cellStyle name="Migliaia 64 3 2" xfId="1702"/>
    <cellStyle name="Migliaia 64 3 2 2" xfId="1703"/>
    <cellStyle name="Migliaia 64 3 3" xfId="1704"/>
    <cellStyle name="Migliaia 64 4" xfId="1705"/>
    <cellStyle name="Migliaia 64 4 2" xfId="1706"/>
    <cellStyle name="Migliaia 64 5" xfId="1707"/>
    <cellStyle name="Migliaia 64 5 2" xfId="1708"/>
    <cellStyle name="Migliaia 64 6" xfId="1709"/>
    <cellStyle name="Migliaia 65" xfId="1710"/>
    <cellStyle name="Migliaia 65 2" xfId="1711"/>
    <cellStyle name="Migliaia 65 2 2" xfId="1712"/>
    <cellStyle name="Migliaia 65 3" xfId="1713"/>
    <cellStyle name="Migliaia 65 3 2" xfId="1714"/>
    <cellStyle name="Migliaia 65 3 2 2" xfId="1715"/>
    <cellStyle name="Migliaia 65 3 3" xfId="1716"/>
    <cellStyle name="Migliaia 65 4" xfId="1717"/>
    <cellStyle name="Migliaia 65 4 2" xfId="1718"/>
    <cellStyle name="Migliaia 65 5" xfId="1719"/>
    <cellStyle name="Migliaia 65 5 2" xfId="1720"/>
    <cellStyle name="Migliaia 65 6" xfId="1721"/>
    <cellStyle name="Migliaia 66" xfId="1722"/>
    <cellStyle name="Migliaia 66 2" xfId="1723"/>
    <cellStyle name="Migliaia 66 2 2" xfId="1724"/>
    <cellStyle name="Migliaia 66 3" xfId="1725"/>
    <cellStyle name="Migliaia 66 3 2" xfId="1726"/>
    <cellStyle name="Migliaia 66 3 2 2" xfId="1727"/>
    <cellStyle name="Migliaia 66 3 3" xfId="1728"/>
    <cellStyle name="Migliaia 66 4" xfId="1729"/>
    <cellStyle name="Migliaia 66 4 2" xfId="1730"/>
    <cellStyle name="Migliaia 66 5" xfId="1731"/>
    <cellStyle name="Migliaia 66 5 2" xfId="1732"/>
    <cellStyle name="Migliaia 66 6" xfId="1733"/>
    <cellStyle name="Migliaia 67" xfId="1734"/>
    <cellStyle name="Migliaia 67 2" xfId="1735"/>
    <cellStyle name="Migliaia 67 2 2" xfId="1736"/>
    <cellStyle name="Migliaia 68" xfId="1737"/>
    <cellStyle name="Migliaia 68 2" xfId="1738"/>
    <cellStyle name="Migliaia 68 2 2" xfId="1739"/>
    <cellStyle name="Migliaia 68 3" xfId="1740"/>
    <cellStyle name="Migliaia 68 3 2" xfId="1741"/>
    <cellStyle name="Migliaia 68 3 2 2" xfId="1742"/>
    <cellStyle name="Migliaia 68 3 3" xfId="1743"/>
    <cellStyle name="Migliaia 68 4" xfId="1744"/>
    <cellStyle name="Migliaia 68 4 2" xfId="1745"/>
    <cellStyle name="Migliaia 68 5" xfId="1746"/>
    <cellStyle name="Migliaia 69" xfId="1747"/>
    <cellStyle name="Migliaia 69 2" xfId="1748"/>
    <cellStyle name="Migliaia 69 2 2" xfId="1749"/>
    <cellStyle name="Migliaia 69 3" xfId="1750"/>
    <cellStyle name="Migliaia 69 3 2" xfId="1751"/>
    <cellStyle name="Migliaia 69 3 2 2" xfId="1752"/>
    <cellStyle name="Migliaia 69 3 3" xfId="1753"/>
    <cellStyle name="Migliaia 69 4" xfId="1754"/>
    <cellStyle name="Migliaia 69 4 2" xfId="1755"/>
    <cellStyle name="Migliaia 69 5" xfId="1756"/>
    <cellStyle name="Migliaia 7" xfId="1757"/>
    <cellStyle name="Migliaia 7 2" xfId="1758"/>
    <cellStyle name="Migliaia 7 2 2" xfId="1759"/>
    <cellStyle name="Migliaia 7 2 2 2" xfId="1760"/>
    <cellStyle name="Migliaia 7 2 2 2 2" xfId="1761"/>
    <cellStyle name="Migliaia 7 2 2 2 2 2" xfId="1762"/>
    <cellStyle name="Migliaia 7 2 2 2 3" xfId="1763"/>
    <cellStyle name="Migliaia 7 2 2 3" xfId="1764"/>
    <cellStyle name="Migliaia 7 2 2 3 2" xfId="1765"/>
    <cellStyle name="Migliaia 7 2 2 4" xfId="1766"/>
    <cellStyle name="Migliaia 7 2 2 4 2" xfId="1767"/>
    <cellStyle name="Migliaia 7 2 2 5" xfId="1768"/>
    <cellStyle name="Migliaia 7 2 3" xfId="1769"/>
    <cellStyle name="Migliaia 7 2 3 2" xfId="1770"/>
    <cellStyle name="Migliaia 7 2 4" xfId="1771"/>
    <cellStyle name="Migliaia 7 2 4 2" xfId="1772"/>
    <cellStyle name="Migliaia 7 2 4 2 2" xfId="1773"/>
    <cellStyle name="Migliaia 7 2 4 3" xfId="1774"/>
    <cellStyle name="Migliaia 7 2 5" xfId="1775"/>
    <cellStyle name="Migliaia 7 2 5 2" xfId="1776"/>
    <cellStyle name="Migliaia 7 2 5 2 2" xfId="1777"/>
    <cellStyle name="Migliaia 7 2 5 3" xfId="1778"/>
    <cellStyle name="Migliaia 7 2 6" xfId="1779"/>
    <cellStyle name="Migliaia 7 3" xfId="1780"/>
    <cellStyle name="Migliaia 7 3 2" xfId="1781"/>
    <cellStyle name="Migliaia 7 4" xfId="1782"/>
    <cellStyle name="Migliaia 7 5" xfId="1783"/>
    <cellStyle name="Migliaia 7 6" xfId="1784"/>
    <cellStyle name="Migliaia 7 6 2" xfId="1785"/>
    <cellStyle name="Migliaia 7 7" xfId="1786"/>
    <cellStyle name="Migliaia 7 7 2" xfId="1787"/>
    <cellStyle name="Migliaia 70" xfId="1788"/>
    <cellStyle name="Migliaia 70 2" xfId="1789"/>
    <cellStyle name="Migliaia 70 2 2" xfId="1790"/>
    <cellStyle name="Migliaia 70 3" xfId="1791"/>
    <cellStyle name="Migliaia 70 3 2" xfId="1792"/>
    <cellStyle name="Migliaia 70 3 2 2" xfId="1793"/>
    <cellStyle name="Migliaia 70 3 3" xfId="1794"/>
    <cellStyle name="Migliaia 70 4" xfId="1795"/>
    <cellStyle name="Migliaia 70 4 2" xfId="1796"/>
    <cellStyle name="Migliaia 70 5" xfId="1797"/>
    <cellStyle name="Migliaia 71" xfId="1798"/>
    <cellStyle name="Migliaia 71 2" xfId="1799"/>
    <cellStyle name="Migliaia 71 2 2" xfId="1800"/>
    <cellStyle name="Migliaia 71 3" xfId="1801"/>
    <cellStyle name="Migliaia 71 3 2" xfId="1802"/>
    <cellStyle name="Migliaia 71 3 2 2" xfId="1803"/>
    <cellStyle name="Migliaia 71 3 3" xfId="1804"/>
    <cellStyle name="Migliaia 71 4" xfId="1805"/>
    <cellStyle name="Migliaia 71 4 2" xfId="1806"/>
    <cellStyle name="Migliaia 71 5" xfId="1807"/>
    <cellStyle name="Migliaia 72" xfId="1808"/>
    <cellStyle name="Migliaia 72 2" xfId="1809"/>
    <cellStyle name="Migliaia 72 2 2" xfId="1810"/>
    <cellStyle name="Migliaia 72 3" xfId="1811"/>
    <cellStyle name="Migliaia 72 3 2" xfId="1812"/>
    <cellStyle name="Migliaia 72 3 2 2" xfId="1813"/>
    <cellStyle name="Migliaia 72 3 3" xfId="1814"/>
    <cellStyle name="Migliaia 72 4" xfId="1815"/>
    <cellStyle name="Migliaia 72 4 2" xfId="1816"/>
    <cellStyle name="Migliaia 72 5" xfId="1817"/>
    <cellStyle name="Migliaia 73" xfId="1818"/>
    <cellStyle name="Migliaia 73 2" xfId="1819"/>
    <cellStyle name="Migliaia 73 2 2" xfId="1820"/>
    <cellStyle name="Migliaia 73 3" xfId="1821"/>
    <cellStyle name="Migliaia 73 3 2" xfId="1822"/>
    <cellStyle name="Migliaia 73 3 2 2" xfId="1823"/>
    <cellStyle name="Migliaia 73 3 3" xfId="1824"/>
    <cellStyle name="Migliaia 73 4" xfId="1825"/>
    <cellStyle name="Migliaia 73 4 2" xfId="1826"/>
    <cellStyle name="Migliaia 73 5" xfId="1827"/>
    <cellStyle name="Migliaia 74" xfId="1828"/>
    <cellStyle name="Migliaia 74 2" xfId="1829"/>
    <cellStyle name="Migliaia 74 2 2" xfId="1830"/>
    <cellStyle name="Migliaia 74 3" xfId="1831"/>
    <cellStyle name="Migliaia 74 3 2" xfId="1832"/>
    <cellStyle name="Migliaia 74 3 2 2" xfId="1833"/>
    <cellStyle name="Migliaia 74 3 3" xfId="1834"/>
    <cellStyle name="Migliaia 74 4" xfId="1835"/>
    <cellStyle name="Migliaia 74 4 2" xfId="1836"/>
    <cellStyle name="Migliaia 74 5" xfId="1837"/>
    <cellStyle name="Migliaia 75" xfId="1838"/>
    <cellStyle name="Migliaia 75 2" xfId="1839"/>
    <cellStyle name="Migliaia 75 2 2" xfId="1840"/>
    <cellStyle name="Migliaia 75 3" xfId="1841"/>
    <cellStyle name="Migliaia 75 3 2" xfId="1842"/>
    <cellStyle name="Migliaia 75 3 2 2" xfId="1843"/>
    <cellStyle name="Migliaia 75 3 3" xfId="1844"/>
    <cellStyle name="Migliaia 75 4" xfId="1845"/>
    <cellStyle name="Migliaia 75 4 2" xfId="1846"/>
    <cellStyle name="Migliaia 75 5" xfId="1847"/>
    <cellStyle name="Migliaia 76" xfId="1848"/>
    <cellStyle name="Migliaia 76 2" xfId="1849"/>
    <cellStyle name="Migliaia 76 2 2" xfId="1850"/>
    <cellStyle name="Migliaia 76 3" xfId="1851"/>
    <cellStyle name="Migliaia 76 3 2" xfId="1852"/>
    <cellStyle name="Migliaia 76 3 2 2" xfId="1853"/>
    <cellStyle name="Migliaia 76 3 3" xfId="1854"/>
    <cellStyle name="Migliaia 76 4" xfId="1855"/>
    <cellStyle name="Migliaia 76 4 2" xfId="1856"/>
    <cellStyle name="Migliaia 76 5" xfId="1857"/>
    <cellStyle name="Migliaia 77" xfId="1858"/>
    <cellStyle name="Migliaia 77 2" xfId="1859"/>
    <cellStyle name="Migliaia 77 2 2" xfId="1860"/>
    <cellStyle name="Migliaia 77 3" xfId="1861"/>
    <cellStyle name="Migliaia 77 3 2" xfId="1862"/>
    <cellStyle name="Migliaia 77 3 2 2" xfId="1863"/>
    <cellStyle name="Migliaia 77 3 3" xfId="1864"/>
    <cellStyle name="Migliaia 77 4" xfId="1865"/>
    <cellStyle name="Migliaia 77 4 2" xfId="1866"/>
    <cellStyle name="Migliaia 77 5" xfId="1867"/>
    <cellStyle name="Migliaia 78" xfId="1868"/>
    <cellStyle name="Migliaia 78 2" xfId="1869"/>
    <cellStyle name="Migliaia 78 2 2" xfId="1870"/>
    <cellStyle name="Migliaia 78 3" xfId="1871"/>
    <cellStyle name="Migliaia 78 3 2" xfId="1872"/>
    <cellStyle name="Migliaia 78 3 2 2" xfId="1873"/>
    <cellStyle name="Migliaia 78 3 3" xfId="1874"/>
    <cellStyle name="Migliaia 78 4" xfId="1875"/>
    <cellStyle name="Migliaia 78 4 2" xfId="1876"/>
    <cellStyle name="Migliaia 78 5" xfId="1877"/>
    <cellStyle name="Migliaia 79" xfId="1878"/>
    <cellStyle name="Migliaia 79 2" xfId="1879"/>
    <cellStyle name="Migliaia 8" xfId="1880"/>
    <cellStyle name="Migliaia 8 2" xfId="1881"/>
    <cellStyle name="Migliaia 8 2 2" xfId="1882"/>
    <cellStyle name="Migliaia 8 2 2 2" xfId="1883"/>
    <cellStyle name="Migliaia 8 2 2 2 2" xfId="1884"/>
    <cellStyle name="Migliaia 8 2 2 3" xfId="1885"/>
    <cellStyle name="Migliaia 8 2 3" xfId="1886"/>
    <cellStyle name="Migliaia 8 2 3 2" xfId="1887"/>
    <cellStyle name="Migliaia 8 2 3 2 2" xfId="1888"/>
    <cellStyle name="Migliaia 8 2 3 3" xfId="1889"/>
    <cellStyle name="Migliaia 8 2 4" xfId="1890"/>
    <cellStyle name="Migliaia 8 2 4 2" xfId="1891"/>
    <cellStyle name="Migliaia 8 2 5" xfId="1892"/>
    <cellStyle name="Migliaia 8 3" xfId="1893"/>
    <cellStyle name="Migliaia 8 3 2" xfId="1894"/>
    <cellStyle name="Migliaia 8 4" xfId="1895"/>
    <cellStyle name="Migliaia 8 4 2" xfId="1896"/>
    <cellStyle name="Migliaia 80" xfId="1897"/>
    <cellStyle name="Migliaia 80 2" xfId="1898"/>
    <cellStyle name="Migliaia 81" xfId="1899"/>
    <cellStyle name="Migliaia 81 2" xfId="1900"/>
    <cellStyle name="Migliaia 82" xfId="1901"/>
    <cellStyle name="Migliaia 82 2" xfId="1902"/>
    <cellStyle name="Migliaia 83" xfId="1903"/>
    <cellStyle name="Migliaia 83 2" xfId="1904"/>
    <cellStyle name="Migliaia 84" xfId="1905"/>
    <cellStyle name="Migliaia 84 2" xfId="1906"/>
    <cellStyle name="Migliaia 85" xfId="1907"/>
    <cellStyle name="Migliaia 85 2" xfId="1908"/>
    <cellStyle name="Migliaia 86" xfId="1909"/>
    <cellStyle name="Migliaia 86 2" xfId="1910"/>
    <cellStyle name="Migliaia 87" xfId="1911"/>
    <cellStyle name="Migliaia 87 2" xfId="1912"/>
    <cellStyle name="Migliaia 88" xfId="1913"/>
    <cellStyle name="Migliaia 88 2" xfId="1914"/>
    <cellStyle name="Migliaia 89" xfId="1915"/>
    <cellStyle name="Migliaia 89 2" xfId="1916"/>
    <cellStyle name="Migliaia 9" xfId="1917"/>
    <cellStyle name="Migliaia 9 2" xfId="1918"/>
    <cellStyle name="Migliaia 9 2 2" xfId="1919"/>
    <cellStyle name="Migliaia 9 2 2 2" xfId="1920"/>
    <cellStyle name="Migliaia 9 2 2 2 2" xfId="1921"/>
    <cellStyle name="Migliaia 9 2 2 3" xfId="1922"/>
    <cellStyle name="Migliaia 9 2 3" xfId="1923"/>
    <cellStyle name="Migliaia 9 2 3 2" xfId="1924"/>
    <cellStyle name="Migliaia 9 2 4" xfId="1925"/>
    <cellStyle name="Migliaia 9 3" xfId="1926"/>
    <cellStyle name="Migliaia 9 3 2" xfId="1927"/>
    <cellStyle name="Migliaia 9 3 2 2" xfId="1928"/>
    <cellStyle name="Migliaia 9 3 3" xfId="1929"/>
    <cellStyle name="Migliaia 9 4" xfId="1930"/>
    <cellStyle name="Migliaia 9 4 2" xfId="1931"/>
    <cellStyle name="Migliaia 90" xfId="1932"/>
    <cellStyle name="Migliaia 90 2" xfId="1933"/>
    <cellStyle name="Migliaia 91" xfId="1934"/>
    <cellStyle name="Migliaia 91 2" xfId="1935"/>
    <cellStyle name="Migliaia 92" xfId="1936"/>
    <cellStyle name="Migliaia 92 2" xfId="1937"/>
    <cellStyle name="Migliaia 93" xfId="1938"/>
    <cellStyle name="Migliaia 93 2" xfId="1939"/>
    <cellStyle name="Migliaia 94" xfId="1940"/>
    <cellStyle name="Migliaia 94 2" xfId="1941"/>
    <cellStyle name="Migliaia 95" xfId="1942"/>
    <cellStyle name="Migliaia 95 2" xfId="1943"/>
    <cellStyle name="Migliaia 96" xfId="1944"/>
    <cellStyle name="Migliaia 96 2" xfId="1945"/>
    <cellStyle name="Migliaia 97" xfId="1946"/>
    <cellStyle name="Migliaia 97 2" xfId="1947"/>
    <cellStyle name="Migliaia 98" xfId="1948"/>
    <cellStyle name="Migliaia 98 2" xfId="1949"/>
    <cellStyle name="Migliaia 99" xfId="1950"/>
    <cellStyle name="Migliaia 99 2" xfId="1951"/>
    <cellStyle name="Migliaia_Mattone CE_Budget 2008 (v. 0.5 del 12.02.2008) 2" xfId="1952"/>
    <cellStyle name="Migliaia_Mattone CE_Budget 2008 (v. 0.5 del 12.02.2008) 2 2" xfId="1953"/>
    <cellStyle name="Neutrale 2" xfId="1954"/>
    <cellStyle name="Normal 2" xfId="1955"/>
    <cellStyle name="Normal 2 2" xfId="1956"/>
    <cellStyle name="Normal 3" xfId="1957"/>
    <cellStyle name="Normal_Sheet1" xfId="1958"/>
    <cellStyle name="Normal_Sheet1 2" xfId="1959"/>
    <cellStyle name="Normale" xfId="0" builtinId="0"/>
    <cellStyle name="Normale 10" xfId="1960"/>
    <cellStyle name="Normale 11" xfId="1961"/>
    <cellStyle name="Normale 11 2" xfId="1962"/>
    <cellStyle name="Normale 12" xfId="1963"/>
    <cellStyle name="Normale 12 2" xfId="1964"/>
    <cellStyle name="Normale 2" xfId="1965"/>
    <cellStyle name="Normale 2 2" xfId="1966"/>
    <cellStyle name="Normale 2 2 2" xfId="1967"/>
    <cellStyle name="Normale 2 2 2 2" xfId="1968"/>
    <cellStyle name="Normale 2 2 2 2 2" xfId="1969"/>
    <cellStyle name="Normale 2 2 2 2 2 2" xfId="1970"/>
    <cellStyle name="Normale 2 2 2 2 3" xfId="1971"/>
    <cellStyle name="Normale 2 2 2 2 3 2" xfId="1972"/>
    <cellStyle name="Normale 2 2 2 2 4" xfId="1973"/>
    <cellStyle name="Normale 2 2 2 2 5" xfId="1974"/>
    <cellStyle name="Normale 2 2 2 3" xfId="1975"/>
    <cellStyle name="Normale 2 2 2 3 2" xfId="1976"/>
    <cellStyle name="Normale 2 2 2 4" xfId="1977"/>
    <cellStyle name="Normale 2 2 3" xfId="1978"/>
    <cellStyle name="Normale 2 2 3 2" xfId="1979"/>
    <cellStyle name="Normale 2 2 3 2 2" xfId="1980"/>
    <cellStyle name="Normale 2 2 3 2 2 2" xfId="1981"/>
    <cellStyle name="Normale 2 2 3 2 3" xfId="1982"/>
    <cellStyle name="Normale 2 2 3 2 4" xfId="1983"/>
    <cellStyle name="Normale 2 2 3 3" xfId="1984"/>
    <cellStyle name="Normale 2 2 3 4" xfId="1985"/>
    <cellStyle name="Normale 2 2 3 4 2" xfId="1986"/>
    <cellStyle name="Normale 2 2 3 5" xfId="1987"/>
    <cellStyle name="Normale 2 2 4" xfId="1988"/>
    <cellStyle name="Normale 2 2 4 2" xfId="1989"/>
    <cellStyle name="Normale 2 2 4 2 2" xfId="1990"/>
    <cellStyle name="Normale 2 2 5" xfId="1991"/>
    <cellStyle name="Normale 2 2 5 2" xfId="1992"/>
    <cellStyle name="Normale 2 2 5 2 2" xfId="1993"/>
    <cellStyle name="Normale 2 2 5 3" xfId="1994"/>
    <cellStyle name="Normale 2 2 6" xfId="1995"/>
    <cellStyle name="Normale 2 2 6 2" xfId="1996"/>
    <cellStyle name="Normale 2 2 6 2 2" xfId="1997"/>
    <cellStyle name="Normale 2 2 6 3" xfId="1998"/>
    <cellStyle name="Normale 2 2 7" xfId="1999"/>
    <cellStyle name="Normale 2 2 7 2" xfId="2000"/>
    <cellStyle name="Normale 2 2 8" xfId="2001"/>
    <cellStyle name="Normale 2 2_118_AO_Bilancio_2011 - 951" xfId="2002"/>
    <cellStyle name="Normale 2 3" xfId="2003"/>
    <cellStyle name="Normale 2_118_AO_Bilancio_2011 - 951" xfId="2004"/>
    <cellStyle name="Normale 3" xfId="2005"/>
    <cellStyle name="Normale 3 10" xfId="2006"/>
    <cellStyle name="Normale 3 11" xfId="2007"/>
    <cellStyle name="Normale 3 12" xfId="2008"/>
    <cellStyle name="Normale 3 13" xfId="2009"/>
    <cellStyle name="Normale 3 14" xfId="2010"/>
    <cellStyle name="Normale 3 15" xfId="2011"/>
    <cellStyle name="Normale 3 16" xfId="2012"/>
    <cellStyle name="Normale 3 17" xfId="2013"/>
    <cellStyle name="Normale 3 18" xfId="2014"/>
    <cellStyle name="Normale 3 19" xfId="2015"/>
    <cellStyle name="Normale 3 2" xfId="2016"/>
    <cellStyle name="Normale 3 2 2" xfId="2017"/>
    <cellStyle name="Normale 3 20" xfId="2018"/>
    <cellStyle name="Normale 3 3" xfId="2019"/>
    <cellStyle name="Normale 3 3 2" xfId="2020"/>
    <cellStyle name="Normale 3 4" xfId="2021"/>
    <cellStyle name="Normale 3 5" xfId="2022"/>
    <cellStyle name="Normale 3 6" xfId="2023"/>
    <cellStyle name="Normale 3 7" xfId="2024"/>
    <cellStyle name="Normale 3 8" xfId="2025"/>
    <cellStyle name="Normale 3 9" xfId="2026"/>
    <cellStyle name="Normale 3_118_AO_Bilancio_2011 - 951" xfId="2027"/>
    <cellStyle name="Normale 3_Schema_Bilancio_anno 2012_Generale" xfId="2028"/>
    <cellStyle name="Normale 4" xfId="2029"/>
    <cellStyle name="Normale 4 10" xfId="2030"/>
    <cellStyle name="Normale 4 11" xfId="2031"/>
    <cellStyle name="Normale 4 12" xfId="2032"/>
    <cellStyle name="Normale 4 13" xfId="2033"/>
    <cellStyle name="Normale 4 14" xfId="2034"/>
    <cellStyle name="Normale 4 15" xfId="2035"/>
    <cellStyle name="Normale 4 16" xfId="2036"/>
    <cellStyle name="Normale 4 17" xfId="2037"/>
    <cellStyle name="Normale 4 18" xfId="2038"/>
    <cellStyle name="Normale 4 19" xfId="2039"/>
    <cellStyle name="Normale 4 2" xfId="2040"/>
    <cellStyle name="Normale 4 2 2" xfId="2041"/>
    <cellStyle name="Normale 4 20" xfId="2042"/>
    <cellStyle name="Normale 4 21" xfId="2043"/>
    <cellStyle name="Normale 4 22" xfId="2044"/>
    <cellStyle name="Normale 4 23" xfId="2045"/>
    <cellStyle name="Normale 4 3" xfId="2046"/>
    <cellStyle name="Normale 4 4" xfId="2047"/>
    <cellStyle name="Normale 4 5" xfId="2048"/>
    <cellStyle name="Normale 4 6" xfId="2049"/>
    <cellStyle name="Normale 4 7" xfId="2050"/>
    <cellStyle name="Normale 4 8" xfId="2051"/>
    <cellStyle name="Normale 4 9" xfId="2052"/>
    <cellStyle name="Normale 4_conto_economico_anno 2012_Generale" xfId="2053"/>
    <cellStyle name="Normale 5" xfId="2054"/>
    <cellStyle name="Normale 5 10" xfId="2055"/>
    <cellStyle name="Normale 5 11" xfId="2056"/>
    <cellStyle name="Normale 5 12" xfId="2057"/>
    <cellStyle name="Normale 5 13" xfId="2058"/>
    <cellStyle name="Normale 5 14" xfId="2059"/>
    <cellStyle name="Normale 5 15" xfId="2060"/>
    <cellStyle name="Normale 5 16" xfId="2061"/>
    <cellStyle name="Normale 5 17" xfId="2062"/>
    <cellStyle name="Normale 5 18" xfId="2063"/>
    <cellStyle name="Normale 5 19" xfId="2064"/>
    <cellStyle name="Normale 5 2" xfId="2065"/>
    <cellStyle name="Normale 5 2 2" xfId="2066"/>
    <cellStyle name="Normale 5 2 3" xfId="2067"/>
    <cellStyle name="Normale 5 2 4" xfId="2068"/>
    <cellStyle name="Normale 5 2 4 2" xfId="2069"/>
    <cellStyle name="Normale 5 2 5" xfId="2070"/>
    <cellStyle name="Normale 5 20" xfId="2071"/>
    <cellStyle name="Normale 5 21" xfId="2072"/>
    <cellStyle name="Normale 5 22" xfId="2073"/>
    <cellStyle name="Normale 5 23" xfId="2074"/>
    <cellStyle name="Normale 5 24" xfId="2075"/>
    <cellStyle name="Normale 5 25" xfId="2076"/>
    <cellStyle name="Normale 5 3" xfId="2077"/>
    <cellStyle name="Normale 5 3 2" xfId="2078"/>
    <cellStyle name="Normale 5 4" xfId="2079"/>
    <cellStyle name="Normale 5 4 2" xfId="2080"/>
    <cellStyle name="Normale 5 5" xfId="2081"/>
    <cellStyle name="Normale 5 6" xfId="2082"/>
    <cellStyle name="Normale 5 7" xfId="2083"/>
    <cellStyle name="Normale 5 8" xfId="2084"/>
    <cellStyle name="Normale 5 9" xfId="2085"/>
    <cellStyle name="Normale 6" xfId="2086"/>
    <cellStyle name="Normale 6 10" xfId="2087"/>
    <cellStyle name="Normale 6 11" xfId="2088"/>
    <cellStyle name="Normale 6 12" xfId="2089"/>
    <cellStyle name="Normale 6 13" xfId="2090"/>
    <cellStyle name="Normale 6 14" xfId="2091"/>
    <cellStyle name="Normale 6 15" xfId="2092"/>
    <cellStyle name="Normale 6 16" xfId="2093"/>
    <cellStyle name="Normale 6 17" xfId="2094"/>
    <cellStyle name="Normale 6 18" xfId="2095"/>
    <cellStyle name="Normale 6 19" xfId="2096"/>
    <cellStyle name="Normale 6 2" xfId="2097"/>
    <cellStyle name="Normale 6 2 2" xfId="2098"/>
    <cellStyle name="Normale 6 2 2 2" xfId="2099"/>
    <cellStyle name="Normale 6 2 3" xfId="2100"/>
    <cellStyle name="Normale 6 20" xfId="2101"/>
    <cellStyle name="Normale 6 21" xfId="2102"/>
    <cellStyle name="Normale 6 22" xfId="2103"/>
    <cellStyle name="Normale 6 23" xfId="2104"/>
    <cellStyle name="Normale 6 3" xfId="2105"/>
    <cellStyle name="Normale 6 4" xfId="2106"/>
    <cellStyle name="Normale 6 4 2" xfId="2107"/>
    <cellStyle name="Normale 6 5" xfId="2108"/>
    <cellStyle name="Normale 6 5 2" xfId="2109"/>
    <cellStyle name="Normale 6 6" xfId="2110"/>
    <cellStyle name="Normale 6 7" xfId="2111"/>
    <cellStyle name="Normale 6 8" xfId="2112"/>
    <cellStyle name="Normale 6 9" xfId="2113"/>
    <cellStyle name="Normale 7" xfId="2114"/>
    <cellStyle name="Normale 7 2" xfId="2115"/>
    <cellStyle name="Normale 7 2 2" xfId="2116"/>
    <cellStyle name="Normale 7 3" xfId="2117"/>
    <cellStyle name="Normale 8" xfId="2118"/>
    <cellStyle name="Normale 8 2" xfId="2119"/>
    <cellStyle name="Normale 8 3" xfId="2120"/>
    <cellStyle name="Normale 8 3 2" xfId="2121"/>
    <cellStyle name="Normale 8 4" xfId="2122"/>
    <cellStyle name="Normale 9" xfId="2123"/>
    <cellStyle name="Normale_Cartel1" xfId="2124"/>
    <cellStyle name="Normale_conto_economico_trimestrale_TRIM_1" xfId="2125"/>
    <cellStyle name="Normale_conto_economico_trimestrale_TRIM_3 2" xfId="2126"/>
    <cellStyle name="Normale_Foglio1" xfId="2127"/>
    <cellStyle name="Normale_Mattone CE_Budget 2008 (v. 0.5 del 12.02.2008)" xfId="2128"/>
    <cellStyle name="Normale_Mattone CE_Budget 2008 (v. 0.5 del 12.02.2008) 2" xfId="2129"/>
    <cellStyle name="Normale_Mattone CE_Budget 2008 (v. 0.5 del 12.02.2008) 2 2" xfId="2130"/>
    <cellStyle name="Nota 2" xfId="2131"/>
    <cellStyle name="Nota 2 2" xfId="2132"/>
    <cellStyle name="Nota 2 2 2" xfId="2133"/>
    <cellStyle name="Nota 2 2 2 2" xfId="2134"/>
    <cellStyle name="Nota 2 2 3" xfId="2135"/>
    <cellStyle name="Nota 2 2 3 2" xfId="2136"/>
    <cellStyle name="Nota 2 2 4" xfId="2137"/>
    <cellStyle name="Nota 2 3" xfId="2138"/>
    <cellStyle name="Output 2" xfId="2139"/>
    <cellStyle name="Output 2 2" xfId="2140"/>
    <cellStyle name="Percentuale" xfId="2141" builtinId="5"/>
    <cellStyle name="Percentuale 2" xfId="2142"/>
    <cellStyle name="Percentuale 2 10" xfId="2143"/>
    <cellStyle name="Percentuale 2 11" xfId="2144"/>
    <cellStyle name="Percentuale 2 12" xfId="2145"/>
    <cellStyle name="Percentuale 2 2" xfId="2146"/>
    <cellStyle name="Percentuale 2 2 2" xfId="2147"/>
    <cellStyle name="Percentuale 2 2 2 2" xfId="2148"/>
    <cellStyle name="Percentuale 2 2 2 2 2" xfId="2149"/>
    <cellStyle name="Percentuale 2 2 2 3" xfId="2150"/>
    <cellStyle name="Percentuale 2 2 2 3 2" xfId="2151"/>
    <cellStyle name="Percentuale 2 2 2 4" xfId="2152"/>
    <cellStyle name="Percentuale 2 2 3" xfId="2153"/>
    <cellStyle name="Percentuale 2 2 3 2" xfId="2154"/>
    <cellStyle name="Percentuale 2 2 3 3" xfId="2155"/>
    <cellStyle name="Percentuale 2 2 3 3 2" xfId="2156"/>
    <cellStyle name="Percentuale 2 2 4" xfId="2157"/>
    <cellStyle name="Percentuale 2 2 4 2" xfId="2158"/>
    <cellStyle name="Percentuale 2 2 4 2 2" xfId="2159"/>
    <cellStyle name="Percentuale 2 2 4 3" xfId="2160"/>
    <cellStyle name="Percentuale 2 2 4 3 2" xfId="2161"/>
    <cellStyle name="Percentuale 2 2 4 4" xfId="2162"/>
    <cellStyle name="Percentuale 2 2 5" xfId="2163"/>
    <cellStyle name="Percentuale 2 2 5 2" xfId="2164"/>
    <cellStyle name="Percentuale 2 2 6" xfId="2165"/>
    <cellStyle name="Percentuale 2 3" xfId="2166"/>
    <cellStyle name="Percentuale 2 3 2" xfId="2167"/>
    <cellStyle name="Percentuale 2 3 2 2" xfId="2168"/>
    <cellStyle name="Percentuale 2 3 2 2 2" xfId="2169"/>
    <cellStyle name="Percentuale 2 3 2 2 2 2" xfId="2170"/>
    <cellStyle name="Percentuale 2 3 2 2 3" xfId="2171"/>
    <cellStyle name="Percentuale 2 3 2 3" xfId="2172"/>
    <cellStyle name="Percentuale 2 3 2 3 2" xfId="2173"/>
    <cellStyle name="Percentuale 2 3 2 4" xfId="2174"/>
    <cellStyle name="Percentuale 2 3 2 4 2" xfId="2175"/>
    <cellStyle name="Percentuale 2 3 2 5" xfId="2176"/>
    <cellStyle name="Percentuale 2 3 2 5 2" xfId="2177"/>
    <cellStyle name="Percentuale 2 3 2 6" xfId="2178"/>
    <cellStyle name="Percentuale 2 3 3" xfId="2179"/>
    <cellStyle name="Percentuale 2 3 3 2" xfId="2180"/>
    <cellStyle name="Percentuale 2 3 3 2 2" xfId="2181"/>
    <cellStyle name="Percentuale 2 3 3 3" xfId="2182"/>
    <cellStyle name="Percentuale 2 3 3 3 2" xfId="2183"/>
    <cellStyle name="Percentuale 2 3 3 4" xfId="2184"/>
    <cellStyle name="Percentuale 2 3 3 4 2" xfId="2185"/>
    <cellStyle name="Percentuale 2 3 3 5" xfId="2186"/>
    <cellStyle name="Percentuale 2 3 4" xfId="2187"/>
    <cellStyle name="Percentuale 2 3 5" xfId="2188"/>
    <cellStyle name="Percentuale 2 3 5 2" xfId="2189"/>
    <cellStyle name="Percentuale 2 3 6" xfId="2190"/>
    <cellStyle name="Percentuale 2 3 6 2" xfId="2191"/>
    <cellStyle name="Percentuale 2 3 7" xfId="2192"/>
    <cellStyle name="Percentuale 2 4" xfId="2193"/>
    <cellStyle name="Percentuale 2 4 2" xfId="2194"/>
    <cellStyle name="Percentuale 2 4 3" xfId="2195"/>
    <cellStyle name="Percentuale 2 4 4" xfId="2196"/>
    <cellStyle name="Percentuale 2 4 5" xfId="2197"/>
    <cellStyle name="Percentuale 2 4 5 2" xfId="2198"/>
    <cellStyle name="Percentuale 2 5" xfId="2199"/>
    <cellStyle name="Percentuale 2 5 2" xfId="2200"/>
    <cellStyle name="Percentuale 2 5 2 2" xfId="2201"/>
    <cellStyle name="Percentuale 2 5 2 2 2" xfId="2202"/>
    <cellStyle name="Percentuale 2 5 2 3" xfId="2203"/>
    <cellStyle name="Percentuale 2 5 3" xfId="2204"/>
    <cellStyle name="Percentuale 2 5 3 2" xfId="2205"/>
    <cellStyle name="Percentuale 2 5 4" xfId="2206"/>
    <cellStyle name="Percentuale 2 5 4 2" xfId="2207"/>
    <cellStyle name="Percentuale 2 5 5" xfId="2208"/>
    <cellStyle name="Percentuale 2 5 5 2" xfId="2209"/>
    <cellStyle name="Percentuale 2 5 6" xfId="2210"/>
    <cellStyle name="Percentuale 2 6" xfId="2211"/>
    <cellStyle name="Percentuale 2 6 2" xfId="2212"/>
    <cellStyle name="Percentuale 2 6 2 2" xfId="2213"/>
    <cellStyle name="Percentuale 2 6 3" xfId="2214"/>
    <cellStyle name="Percentuale 2 7" xfId="2215"/>
    <cellStyle name="Percentuale 2 8" xfId="2216"/>
    <cellStyle name="Percentuale 2 8 2" xfId="2217"/>
    <cellStyle name="Percentuale 2 9" xfId="2218"/>
    <cellStyle name="Percentuale 2 9 2" xfId="2219"/>
    <cellStyle name="Percentuale 3" xfId="2220"/>
    <cellStyle name="Percentuale 3 2" xfId="2221"/>
    <cellStyle name="Percentuale 3 2 2" xfId="2222"/>
    <cellStyle name="Percentuale 3 2 2 2" xfId="2223"/>
    <cellStyle name="Percentuale 3 2 3" xfId="2224"/>
    <cellStyle name="Percentuale 3 3" xfId="2225"/>
    <cellStyle name="Percentuale 3 3 2" xfId="2226"/>
    <cellStyle name="Percentuale 3 3 3" xfId="2227"/>
    <cellStyle name="Percentuale 3 3 3 2" xfId="2228"/>
    <cellStyle name="Percentuale 3 4" xfId="2229"/>
    <cellStyle name="Percentuale 3 4 2" xfId="2230"/>
    <cellStyle name="Percentuale 3 4 2 2" xfId="2231"/>
    <cellStyle name="Percentuale 3 4 3" xfId="2232"/>
    <cellStyle name="Percentuale 3 4 3 2" xfId="2233"/>
    <cellStyle name="Percentuale 3 4 4" xfId="2234"/>
    <cellStyle name="Percentuale 3 5" xfId="2235"/>
    <cellStyle name="Percentuale 3 5 2" xfId="2236"/>
    <cellStyle name="Percentuale 3 6" xfId="2237"/>
    <cellStyle name="Percentuale 4" xfId="2238"/>
    <cellStyle name="Percentuale 4 2" xfId="2239"/>
    <cellStyle name="Percentuale 4 2 2" xfId="2240"/>
    <cellStyle name="Percentuale 4 2 2 2" xfId="2241"/>
    <cellStyle name="Percentuale 4 2 3" xfId="2242"/>
    <cellStyle name="Percentuale 4 2 3 2" xfId="2243"/>
    <cellStyle name="Percentuale 4 2 4" xfId="2244"/>
    <cellStyle name="Percentuale 4 3" xfId="2245"/>
    <cellStyle name="Percentuale 4 3 2" xfId="2246"/>
    <cellStyle name="Percentuale 4 3 2 2" xfId="2247"/>
    <cellStyle name="Percentuale 4 3 3" xfId="2248"/>
    <cellStyle name="Percentuale 4 3 3 2" xfId="2249"/>
    <cellStyle name="Percentuale 4 3 4" xfId="2250"/>
    <cellStyle name="Percentuale 4 4" xfId="2251"/>
    <cellStyle name="Percentuale 4 4 2" xfId="2252"/>
    <cellStyle name="Percentuale 4 5" xfId="2253"/>
    <cellStyle name="Percentuale 5" xfId="2254"/>
    <cellStyle name="Percentuale 5 2" xfId="2255"/>
    <cellStyle name="Percentuale 5 2 2" xfId="2256"/>
    <cellStyle name="Percentuale 5 3" xfId="2257"/>
    <cellStyle name="Percentuale 6" xfId="2258"/>
    <cellStyle name="Risultato 1" xfId="2259"/>
    <cellStyle name="SAS FM Client calculated data cell (data entry table)" xfId="2260"/>
    <cellStyle name="SAS FM Client calculated data cell (data entry table) 2" xfId="2261"/>
    <cellStyle name="SAS FM Client calculated data cell (data entry table) 3" xfId="2262"/>
    <cellStyle name="SAS FM Client calculated data cell (data entry table) 3 2" xfId="2263"/>
    <cellStyle name="SAS FM Client calculated data cell (data entry table) 4" xfId="2264"/>
    <cellStyle name="SAS FM Client calculated data cell (read only table)" xfId="2265"/>
    <cellStyle name="SAS FM Client calculated data cell (read only table) 2" xfId="2266"/>
    <cellStyle name="SAS FM Client calculated data cell (read only table) 3" xfId="2267"/>
    <cellStyle name="SAS FM Client calculated data cell (read only table) 3 2" xfId="2268"/>
    <cellStyle name="SAS FM Client calculated data cell (read only table) 4" xfId="2269"/>
    <cellStyle name="SAS FM Column drillable header" xfId="2270"/>
    <cellStyle name="SAS FM Column drillable header 2" xfId="2271"/>
    <cellStyle name="SAS FM Column header" xfId="2272"/>
    <cellStyle name="SAS FM Column header 2" xfId="2273"/>
    <cellStyle name="SAS FM Drill path" xfId="2274"/>
    <cellStyle name="SAS FM Drill path 2" xfId="2275"/>
    <cellStyle name="SAS FM Invalid data cell" xfId="2276"/>
    <cellStyle name="SAS FM Invalid data cell 2" xfId="2277"/>
    <cellStyle name="SAS FM Invalid data cell 3" xfId="2278"/>
    <cellStyle name="SAS FM Invalid data cell 3 2" xfId="2279"/>
    <cellStyle name="SAS FM Invalid data cell 4" xfId="2280"/>
    <cellStyle name="SAS FM No query data cell" xfId="2281"/>
    <cellStyle name="SAS FM No query data cell 2" xfId="2282"/>
    <cellStyle name="SAS FM No query data cell 3" xfId="2283"/>
    <cellStyle name="SAS FM No query data cell 3 2" xfId="2284"/>
    <cellStyle name="SAS FM No query data cell 4" xfId="2285"/>
    <cellStyle name="SAS FM Protected member data cell" xfId="2286"/>
    <cellStyle name="SAS FM Protected member data cell 2" xfId="2287"/>
    <cellStyle name="SAS FM Protected member data cell 3" xfId="2288"/>
    <cellStyle name="SAS FM Protected member data cell 3 2" xfId="2289"/>
    <cellStyle name="SAS FM Protected member data cell 4" xfId="2290"/>
    <cellStyle name="SAS FM Read-only data cell (data entry table)" xfId="2291"/>
    <cellStyle name="SAS FM Read-only data cell (data entry table) 2" xfId="2292"/>
    <cellStyle name="SAS FM Read-only data cell (data entry table) 3" xfId="2293"/>
    <cellStyle name="SAS FM Read-only data cell (data entry table) 3 2" xfId="2294"/>
    <cellStyle name="SAS FM Read-only data cell (data entry table) 4" xfId="2295"/>
    <cellStyle name="SAS FM Read-only data cell (read-only table)" xfId="2296"/>
    <cellStyle name="SAS FM Read-only data cell (read-only table) 2" xfId="2297"/>
    <cellStyle name="SAS FM Read-only data cell (read-only table) 3" xfId="2298"/>
    <cellStyle name="SAS FM Read-only data cell (read-only table) 3 2" xfId="2299"/>
    <cellStyle name="SAS FM Read-only data cell (read-only table) 4" xfId="2300"/>
    <cellStyle name="SAS FM Row drillable header" xfId="2301"/>
    <cellStyle name="SAS FM Row drillable header 2" xfId="2302"/>
    <cellStyle name="SAS FM Row drillable header 2 2" xfId="2303"/>
    <cellStyle name="SAS FM Row drillable header 2 2 2" xfId="2304"/>
    <cellStyle name="SAS FM Row drillable header 3" xfId="2305"/>
    <cellStyle name="SAS FM Row drillable header 3 2" xfId="2306"/>
    <cellStyle name="SAS FM Row drillable header 3 3" xfId="2307"/>
    <cellStyle name="SAS FM Row drillable header 4" xfId="2308"/>
    <cellStyle name="SAS FM Row drillable header 4 2" xfId="2309"/>
    <cellStyle name="SAS FM Row drillable header 4 3" xfId="2310"/>
    <cellStyle name="SAS FM Row drillable header 4 4" xfId="2311"/>
    <cellStyle name="SAS FM Row drillable header 5" xfId="2312"/>
    <cellStyle name="SAS FM Row drillable header 6" xfId="2313"/>
    <cellStyle name="SAS FM Row header" xfId="2314"/>
    <cellStyle name="SAS FM Row header 2" xfId="2315"/>
    <cellStyle name="SAS FM Row header 2 2" xfId="2316"/>
    <cellStyle name="SAS FM Row header 2 2 2" xfId="2317"/>
    <cellStyle name="SAS FM Row header 3" xfId="2318"/>
    <cellStyle name="SAS FM Row header 4" xfId="2319"/>
    <cellStyle name="SAS FM Row header 4 2" xfId="2320"/>
    <cellStyle name="SAS FM Row header 4 3" xfId="2321"/>
    <cellStyle name="SAS FM Row header 5" xfId="2322"/>
    <cellStyle name="SAS FM Row header 5 2" xfId="2323"/>
    <cellStyle name="SAS FM Row header 5 3" xfId="2324"/>
    <cellStyle name="SAS FM Row header 6" xfId="2325"/>
    <cellStyle name="SAS FM Slicers" xfId="2326"/>
    <cellStyle name="SAS FM Slicers 2" xfId="2327"/>
    <cellStyle name="SAS FM Supplemented member data cell" xfId="2328"/>
    <cellStyle name="SAS FM Supplemented member data cell 2" xfId="2329"/>
    <cellStyle name="SAS FM Supplemented member data cell 3" xfId="2330"/>
    <cellStyle name="SAS FM Supplemented member data cell 3 2" xfId="2331"/>
    <cellStyle name="SAS FM Supplemented member data cell 4" xfId="2332"/>
    <cellStyle name="SAS FM Writeable data cell" xfId="2333"/>
    <cellStyle name="SAS FM Writeable data cell 2" xfId="2334"/>
    <cellStyle name="SAS FM Writeable data cell 3" xfId="2335"/>
    <cellStyle name="SAS FM Writeable data cell 3 2" xfId="2336"/>
    <cellStyle name="SAS FM Writeable data cell 4" xfId="2337"/>
    <cellStyle name="Testo avviso 2" xfId="2338"/>
    <cellStyle name="Testo descrittivo 2" xfId="2339"/>
    <cellStyle name="Testo descrittivo 2 2" xfId="2340"/>
    <cellStyle name="Titolo 1 2" xfId="2341"/>
    <cellStyle name="Titolo 1 2 2" xfId="2342"/>
    <cellStyle name="Titolo 2 2" xfId="2343"/>
    <cellStyle name="Titolo 2 2 2" xfId="2344"/>
    <cellStyle name="Titolo 3 2" xfId="2345"/>
    <cellStyle name="Titolo 3 2 2" xfId="2346"/>
    <cellStyle name="Titolo 4 2" xfId="2347"/>
    <cellStyle name="Titolo 4 2 2" xfId="2348"/>
    <cellStyle name="Titolo 5" xfId="2349"/>
    <cellStyle name="Titolo 5 2" xfId="2350"/>
    <cellStyle name="Titolo 5 2 2" xfId="2351"/>
    <cellStyle name="Titolo 6" xfId="2352"/>
    <cellStyle name="Totale 2" xfId="2353"/>
    <cellStyle name="Totale 2 2" xfId="2354"/>
    <cellStyle name="Valore non valido 2" xfId="2355"/>
    <cellStyle name="Valore tabella pivot" xfId="2356"/>
    <cellStyle name="Valore valido 2" xfId="2357"/>
    <cellStyle name="Valuta 2" xfId="2358"/>
    <cellStyle name="Valuta 3" xfId="2359"/>
    <cellStyle name="Valuta 3 2" xfId="2360"/>
    <cellStyle name="Valuta 3 2 2" xfId="2361"/>
    <cellStyle name="Valuta 3 2 2 2" xfId="2362"/>
    <cellStyle name="Valuta 3 2 3" xfId="2363"/>
    <cellStyle name="Valuta 3 3" xfId="2364"/>
    <cellStyle name="Valuta 3 3 2" xfId="2365"/>
    <cellStyle name="Valuta 3 4" xfId="2366"/>
    <cellStyle name="Valuta 3 4 2" xfId="2367"/>
    <cellStyle name="Valuta 3 5" xfId="236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ETTI/BILANCI_WEB/Download/Template/Modelli_Invio/2015/CONS/bilancio_di_esercizio_CONS_genera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uigi2018/Lavoro/work/template_precons/file_work/ASST/I_BLASSE_701_2017_ASSE.V2_20180309_16575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1_BILANCI/Bilancio%202018/CONSUNTIVO/CONSUNTIVOV1/MODELLI%20REGIONE%20DEFINITIVI/CONS2017/bilancio_di_esercizio_CONS_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difica_SP"/>
      <sheetName val="Codifica_CE"/>
      <sheetName val="SP"/>
      <sheetName val="CE"/>
      <sheetName val="NI-Tot_SP"/>
      <sheetName val="NI-San_SP"/>
      <sheetName val="Dettaglio_SP_San"/>
      <sheetName val="NI-Assi_SP"/>
      <sheetName val="Dettaglio_SP_Assi"/>
      <sheetName val="NI-Soc_SP"/>
      <sheetName val="Dettaglio_SP_Soc"/>
      <sheetName val="NI-Ric_SP"/>
      <sheetName val="Dettaglio_SP_Ric"/>
      <sheetName val="NI-Tot_CE"/>
      <sheetName val="NI-San_CE"/>
      <sheetName val="Dettaglio_CE_San"/>
      <sheetName val="NI-Assi_CE"/>
      <sheetName val="Dettaglio_CE_Assi"/>
      <sheetName val="NI-Soc_CE"/>
      <sheetName val="Dettaglio_CE_Soc"/>
      <sheetName val="NI-Ric_CE"/>
      <sheetName val="Dettaglio_CE_Ric"/>
      <sheetName val="Ce-118"/>
      <sheetName val="Ce-Lp"/>
      <sheetName val="Prestazioni"/>
      <sheetName val="VincNI_SAN"/>
      <sheetName val="VincNI_ASSI"/>
      <sheetName val="VincNI_RIC"/>
      <sheetName val="UtilizziNI_SAN"/>
      <sheetName val="UtilizziNI_ASSI"/>
      <sheetName val="UtilizziNI_RIC"/>
      <sheetName val="NI-SAN_Accantonamenti"/>
      <sheetName val="NI-ASSI_Accantonamenti"/>
      <sheetName val="NI-RIC_Accantonamenti"/>
      <sheetName val="NI-SAN Proventi e Oneri"/>
      <sheetName val="NI-ASSI Proventi e Oneri"/>
      <sheetName val="NI-RIC Proventi e Oneri"/>
      <sheetName val="NI-SAN_Altre_Pres_San(Ricavi)"/>
      <sheetName val="NI-SAN_Altre_Pres_San(Costi)"/>
      <sheetName val="Utilizzi_Fondi_San"/>
      <sheetName val="Utilizzi_Fondi_Assi"/>
      <sheetName val="Utilizzi_Fondi_Soc"/>
      <sheetName val="Utilizzi_Fondi_Ric"/>
      <sheetName val="Cons"/>
      <sheetName val="Dett_Cons"/>
      <sheetName val="Rend_Finanz_Input"/>
      <sheetName val="Rend_Finanz_Output"/>
      <sheetName val="SPMin-Attivo"/>
      <sheetName val="SPMin-Passivo"/>
      <sheetName val="CeMin"/>
      <sheetName val="SKAO"/>
      <sheetName val="SKASL"/>
      <sheetName val="SKIRCCS_TOT"/>
      <sheetName val="SKIRCCS_SAN"/>
      <sheetName val="SKIRCCS_RIC"/>
      <sheetName val="INFO_OUT"/>
      <sheetName val="VERSIONI"/>
      <sheetName val="ANAGR"/>
      <sheetName val="ESTR_PREC"/>
      <sheetName val="ESTR_REND_PREC"/>
      <sheetName val="ESTR_PREC_SP"/>
    </sheetNames>
    <sheetDataSet>
      <sheetData sheetId="0"/>
      <sheetData sheetId="1">
        <row r="2">
          <cell r="N2" t="str">
            <v>TOTALE ATTIVITA'</v>
          </cell>
          <cell r="O2">
            <v>0</v>
          </cell>
          <cell r="P2">
            <v>0</v>
          </cell>
        </row>
        <row r="3">
          <cell r="N3" t="str">
            <v>A) IMMOBILIZZAZIONI</v>
          </cell>
          <cell r="O3">
            <v>0</v>
          </cell>
          <cell r="P3">
            <v>0</v>
          </cell>
        </row>
        <row r="4">
          <cell r="N4" t="str">
            <v>A.I. Immobilizzazioni immateriali</v>
          </cell>
          <cell r="O4">
            <v>0</v>
          </cell>
          <cell r="P4">
            <v>0</v>
          </cell>
        </row>
        <row r="5">
          <cell r="M5" t="str">
            <v>AA11</v>
          </cell>
          <cell r="N5" t="str">
            <v>A.I.1 Costi di impianto e ampliamento</v>
          </cell>
          <cell r="O5">
            <v>0</v>
          </cell>
          <cell r="P5">
            <v>0</v>
          </cell>
        </row>
        <row r="6">
          <cell r="J6" t="str">
            <v>AA1010A</v>
          </cell>
          <cell r="N6" t="str">
            <v>A.I.1.a) Costi di impianto e di ampliamento.</v>
          </cell>
          <cell r="O6">
            <v>0</v>
          </cell>
          <cell r="P6">
            <v>0</v>
          </cell>
        </row>
        <row r="7">
          <cell r="N7" t="str">
            <v>Costi di impianto e di ampliamento (non sterilizzati)</v>
          </cell>
          <cell r="O7">
            <v>0</v>
          </cell>
          <cell r="P7">
            <v>0</v>
          </cell>
        </row>
        <row r="8">
          <cell r="N8" t="str">
            <v>Costi di impianto e di ampliamento (sterilizzati)</v>
          </cell>
          <cell r="O8">
            <v>0</v>
          </cell>
          <cell r="P8">
            <v>0</v>
          </cell>
        </row>
        <row r="9">
          <cell r="J9" t="str">
            <v>AA1010B</v>
          </cell>
          <cell r="N9" t="str">
            <v>A.I.1.b) Fondo ammortamento Costi di impianto e di ampliamento.</v>
          </cell>
          <cell r="O9">
            <v>0</v>
          </cell>
          <cell r="P9">
            <v>0</v>
          </cell>
        </row>
        <row r="10">
          <cell r="N10" t="str">
            <v>F.do amm. Costi di impianto e di ampliamento (non sterilizzati)</v>
          </cell>
          <cell r="O10">
            <v>0</v>
          </cell>
          <cell r="P10">
            <v>0</v>
          </cell>
        </row>
        <row r="11">
          <cell r="N11" t="str">
            <v>F.do amm. Costi di impianto e di ampliamento (sterilizzati)</v>
          </cell>
          <cell r="O11">
            <v>0</v>
          </cell>
          <cell r="P11">
            <v>0</v>
          </cell>
        </row>
        <row r="12">
          <cell r="M12" t="str">
            <v>AA12</v>
          </cell>
          <cell r="N12" t="str">
            <v>A.I.2 Costi di ricerca e sviluppo.</v>
          </cell>
          <cell r="O12">
            <v>0</v>
          </cell>
          <cell r="P12">
            <v>0</v>
          </cell>
        </row>
        <row r="13">
          <cell r="J13" t="str">
            <v>AA1020A</v>
          </cell>
          <cell r="N13" t="str">
            <v>A.I.2.a) Costi di ricerca e sviluppo.</v>
          </cell>
          <cell r="O13">
            <v>0</v>
          </cell>
          <cell r="P13">
            <v>0</v>
          </cell>
        </row>
        <row r="14">
          <cell r="N14" t="str">
            <v>Costi di ricerca e sviluppo (non sterilizzati)</v>
          </cell>
          <cell r="O14">
            <v>0</v>
          </cell>
          <cell r="P14">
            <v>0</v>
          </cell>
        </row>
        <row r="15">
          <cell r="N15" t="str">
            <v>Costi di ricerca e sviluppo (sterilizzati)</v>
          </cell>
          <cell r="O15">
            <v>0</v>
          </cell>
          <cell r="P15">
            <v>0</v>
          </cell>
        </row>
        <row r="16">
          <cell r="J16" t="str">
            <v>AA1020B</v>
          </cell>
          <cell r="N16" t="str">
            <v>A.I.2.b) Fondo ammortamento Costi di ricerca e sviluppo.</v>
          </cell>
          <cell r="O16">
            <v>0</v>
          </cell>
          <cell r="P16">
            <v>0</v>
          </cell>
        </row>
        <row r="17">
          <cell r="N17" t="str">
            <v>F.do amm. Costi di ricerca e sviluppo (non sterilizzati)</v>
          </cell>
          <cell r="O17">
            <v>0</v>
          </cell>
          <cell r="P17">
            <v>0</v>
          </cell>
        </row>
        <row r="18">
          <cell r="N18" t="str">
            <v>F.do amm. Costi di ricerca e sviluppo (sterilizzati)</v>
          </cell>
          <cell r="O18">
            <v>0</v>
          </cell>
          <cell r="P18">
            <v>0</v>
          </cell>
        </row>
        <row r="19">
          <cell r="M19" t="str">
            <v>AA13</v>
          </cell>
          <cell r="N19" t="str">
            <v>A.I.3 Diritti di brevetto e diritti di utilizzazione delle opere dell’ingegno.</v>
          </cell>
          <cell r="O19">
            <v>0</v>
          </cell>
          <cell r="P19">
            <v>0</v>
          </cell>
        </row>
        <row r="20">
          <cell r="J20" t="str">
            <v>AA1030A</v>
          </cell>
          <cell r="N20" t="str">
            <v>A.I.3.a) Diritti di brevetto e diritti di utilizzazione delle opere dell’ingegno - Attività di ricerca</v>
          </cell>
          <cell r="O20">
            <v>0</v>
          </cell>
          <cell r="P20">
            <v>0</v>
          </cell>
        </row>
        <row r="21">
          <cell r="N21" t="str">
            <v>Diritti di brevetto industriale - Attività di ricerca - (Non sterilizzati)</v>
          </cell>
          <cell r="O21">
            <v>0</v>
          </cell>
          <cell r="P21">
            <v>0</v>
          </cell>
        </row>
        <row r="22">
          <cell r="N22" t="str">
            <v>Diritti di brevetto industriale - Attività di ricerca - (Sterilizzati)</v>
          </cell>
          <cell r="O22">
            <v>0</v>
          </cell>
          <cell r="P22">
            <v>0</v>
          </cell>
        </row>
        <row r="23">
          <cell r="N23" t="str">
            <v>Diritti di utilizzazione delle opere dell'ingegno - Attività di ricerca - (Non sterilizzati)</v>
          </cell>
          <cell r="O23">
            <v>0</v>
          </cell>
          <cell r="P23">
            <v>0</v>
          </cell>
        </row>
        <row r="24">
          <cell r="N24" t="str">
            <v>Diritti di utilizzazione delle opere dell'ingegno - Attività di ricerca - (Sterilizzati)</v>
          </cell>
          <cell r="O24">
            <v>0</v>
          </cell>
          <cell r="P24">
            <v>0</v>
          </cell>
        </row>
        <row r="25">
          <cell r="J25" t="str">
            <v>AA1030B</v>
          </cell>
          <cell r="N25" t="str">
            <v>A.I.3.b) Fondo ammortamento Diritti di brevetto e diritti di utilizzazione delle opere dell’ingegno - Attività di ricerca</v>
          </cell>
          <cell r="O25">
            <v>0</v>
          </cell>
          <cell r="P25">
            <v>0</v>
          </cell>
        </row>
        <row r="26">
          <cell r="N26" t="str">
            <v>F.do amm. Diritti di brevetto industriale -Ricerca -(Non sterilizzati)</v>
          </cell>
          <cell r="O26">
            <v>0</v>
          </cell>
          <cell r="P26">
            <v>0</v>
          </cell>
        </row>
        <row r="27">
          <cell r="N27" t="str">
            <v>F.do amm. Diritti di brevetto industriale -Ricerca -(Sterilizzati)</v>
          </cell>
          <cell r="O27">
            <v>0</v>
          </cell>
          <cell r="P27">
            <v>0</v>
          </cell>
        </row>
        <row r="28">
          <cell r="N28" t="str">
            <v>F.do amm. Diritti di utilizzazione delle opere dell'ingegno - Ricerca - (Non sterilizzati)</v>
          </cell>
          <cell r="O28">
            <v>0</v>
          </cell>
          <cell r="P28">
            <v>0</v>
          </cell>
        </row>
        <row r="29">
          <cell r="N29" t="str">
            <v>F.do amm. Diritti di utilizzazione delle opere dell'ingegno - RIcerca - (Sterilizzati)</v>
          </cell>
          <cell r="O29">
            <v>0</v>
          </cell>
          <cell r="P29">
            <v>0</v>
          </cell>
        </row>
        <row r="30">
          <cell r="J30" t="str">
            <v>AA1030A</v>
          </cell>
          <cell r="N30" t="str">
            <v>A.I.3.c) Diritti di brevetto e diritti di utilizzazione delle opere dell’ingegno - Altri</v>
          </cell>
          <cell r="O30">
            <v>0</v>
          </cell>
          <cell r="P30">
            <v>0</v>
          </cell>
        </row>
        <row r="31">
          <cell r="N31" t="str">
            <v>Diritti di brevetto industriale - Altri - (Non sterilizzati)</v>
          </cell>
          <cell r="O31">
            <v>0</v>
          </cell>
          <cell r="P31">
            <v>0</v>
          </cell>
        </row>
        <row r="32">
          <cell r="N32" t="str">
            <v>Diritti di brevetto industriale - Altri - (Sterilizzati)</v>
          </cell>
          <cell r="O32">
            <v>0</v>
          </cell>
          <cell r="P32">
            <v>0</v>
          </cell>
        </row>
        <row r="33">
          <cell r="N33" t="str">
            <v>Diritti di utilizzazione delle opere dell'ingegno - Altri - (Non sterilizzati)</v>
          </cell>
          <cell r="O33">
            <v>0</v>
          </cell>
          <cell r="P33">
            <v>0</v>
          </cell>
        </row>
        <row r="34">
          <cell r="N34" t="str">
            <v>Diritti di utilizzazione delle opere dell'ingegno - Altri - (Sterilizzati)</v>
          </cell>
          <cell r="O34">
            <v>0</v>
          </cell>
          <cell r="P34">
            <v>0</v>
          </cell>
        </row>
        <row r="35">
          <cell r="J35" t="str">
            <v>AA1030B</v>
          </cell>
          <cell r="N35" t="str">
            <v>A.I.3.d) Fondo ammortamento Diritti di brevetto e diritti di utilizzazione delle opere dell’ingegno - Attività di ricerca</v>
          </cell>
          <cell r="O35">
            <v>0</v>
          </cell>
          <cell r="P35">
            <v>0</v>
          </cell>
        </row>
        <row r="36">
          <cell r="N36" t="str">
            <v>F.do amm. Diritti di brevetto industriale -Altri -(Non sterilizzati)</v>
          </cell>
          <cell r="O36">
            <v>0</v>
          </cell>
          <cell r="P36">
            <v>0</v>
          </cell>
        </row>
        <row r="37">
          <cell r="N37" t="str">
            <v>F.do amm. Diritti di brevetto industriale -Altri -(Sterilizzati)</v>
          </cell>
          <cell r="O37">
            <v>0</v>
          </cell>
          <cell r="P37">
            <v>0</v>
          </cell>
        </row>
        <row r="38">
          <cell r="N38" t="str">
            <v>F.do amm. Diritti di utilizzazione delle opere dell'ingegno - Altri - (Non sterilizzati)</v>
          </cell>
          <cell r="O38">
            <v>0</v>
          </cell>
          <cell r="P38">
            <v>0</v>
          </cell>
        </row>
        <row r="39">
          <cell r="N39" t="str">
            <v>F.do amm. Diritti di utilizzazione delle opere dell'ingegno - Altri - (Sterilizzati)</v>
          </cell>
          <cell r="O39">
            <v>0</v>
          </cell>
          <cell r="P39">
            <v>0</v>
          </cell>
        </row>
        <row r="40">
          <cell r="J40" t="str">
            <v>AA1040A</v>
          </cell>
          <cell r="M40" t="str">
            <v>AA14</v>
          </cell>
          <cell r="N40" t="str">
            <v>A.I.4 Immobilizzazioni immateriali in corso e acconti</v>
          </cell>
          <cell r="O40">
            <v>0</v>
          </cell>
          <cell r="P40">
            <v>0</v>
          </cell>
        </row>
        <row r="41">
          <cell r="N41" t="str">
            <v>Immobiliz. Immateriali in corso di esecuzione</v>
          </cell>
          <cell r="O41">
            <v>0</v>
          </cell>
          <cell r="P41">
            <v>0</v>
          </cell>
        </row>
        <row r="42">
          <cell r="N42" t="str">
            <v>Acconti su future immobilizz. Immateriali</v>
          </cell>
          <cell r="O42">
            <v>0</v>
          </cell>
          <cell r="P42">
            <v>0</v>
          </cell>
        </row>
        <row r="43">
          <cell r="M43" t="str">
            <v>AA15</v>
          </cell>
          <cell r="N43" t="str">
            <v>A.I.5 Altre immobilizzazioni immateriali.</v>
          </cell>
          <cell r="O43">
            <v>0</v>
          </cell>
          <cell r="P43">
            <v>0</v>
          </cell>
        </row>
        <row r="44">
          <cell r="J44" t="str">
            <v>AA1050A</v>
          </cell>
          <cell r="N44" t="str">
            <v>A.I.5.a) Concessioni, licenze, marchi e diritti simili</v>
          </cell>
          <cell r="O44">
            <v>0</v>
          </cell>
          <cell r="P44">
            <v>0</v>
          </cell>
        </row>
        <row r="45">
          <cell r="N45" t="str">
            <v>Concessioni (Non sterilizzate)</v>
          </cell>
          <cell r="O45">
            <v>0</v>
          </cell>
          <cell r="P45">
            <v>0</v>
          </cell>
        </row>
        <row r="46">
          <cell r="N46" t="str">
            <v>Concessioni (Sterilizzate)</v>
          </cell>
          <cell r="O46">
            <v>0</v>
          </cell>
          <cell r="P46">
            <v>0</v>
          </cell>
        </row>
        <row r="47">
          <cell r="N47" t="str">
            <v>Licenze d'uso (Non sterilizzate)</v>
          </cell>
          <cell r="O47">
            <v>0</v>
          </cell>
          <cell r="P47">
            <v>0</v>
          </cell>
        </row>
        <row r="48">
          <cell r="N48" t="str">
            <v>Licenze d'uso (Sterilizzate)</v>
          </cell>
          <cell r="O48">
            <v>0</v>
          </cell>
          <cell r="P48">
            <v>0</v>
          </cell>
        </row>
        <row r="49">
          <cell r="N49" t="str">
            <v>Marchi (Non sterilizzati)</v>
          </cell>
          <cell r="O49">
            <v>0</v>
          </cell>
          <cell r="P49">
            <v>0</v>
          </cell>
        </row>
        <row r="50">
          <cell r="N50" t="str">
            <v>Marchi (Sterilizzati)</v>
          </cell>
          <cell r="O50">
            <v>0</v>
          </cell>
          <cell r="P50">
            <v>0</v>
          </cell>
        </row>
        <row r="51">
          <cell r="N51" t="str">
            <v>Altri diritti simili (Non sterilizzati)</v>
          </cell>
          <cell r="O51">
            <v>0</v>
          </cell>
          <cell r="P51">
            <v>0</v>
          </cell>
        </row>
        <row r="52">
          <cell r="N52" t="str">
            <v>Altri diritti simili (Sterilizzati)</v>
          </cell>
          <cell r="O52">
            <v>0</v>
          </cell>
          <cell r="P52">
            <v>0</v>
          </cell>
        </row>
        <row r="53">
          <cell r="J53" t="str">
            <v>AA1050B</v>
          </cell>
          <cell r="N53" t="str">
            <v>A.I.5.b) Fondo amm.to Concessioni, licenze, marchi e diritti simili</v>
          </cell>
          <cell r="O53">
            <v>0</v>
          </cell>
          <cell r="P53">
            <v>0</v>
          </cell>
        </row>
        <row r="54">
          <cell r="N54" t="str">
            <v>F.do amm. Concessioni (Non sterilizzate)</v>
          </cell>
          <cell r="O54">
            <v>0</v>
          </cell>
          <cell r="P54">
            <v>0</v>
          </cell>
        </row>
        <row r="55">
          <cell r="N55" t="str">
            <v>F.do amm. Concessioni (Sterilizzate)</v>
          </cell>
          <cell r="O55">
            <v>0</v>
          </cell>
          <cell r="P55">
            <v>0</v>
          </cell>
        </row>
        <row r="56">
          <cell r="N56" t="str">
            <v>F.do amm. Licenze d'uso (Non sterilizzate)</v>
          </cell>
          <cell r="O56">
            <v>0</v>
          </cell>
          <cell r="P56">
            <v>0</v>
          </cell>
        </row>
        <row r="57">
          <cell r="N57" t="str">
            <v>F.do amm. Licenze d'uso (Sterilizzate)</v>
          </cell>
          <cell r="O57">
            <v>0</v>
          </cell>
          <cell r="P57">
            <v>0</v>
          </cell>
        </row>
        <row r="58">
          <cell r="N58" t="str">
            <v>F.do amm. Altri diritti simili (Non sterilizzati)</v>
          </cell>
          <cell r="O58">
            <v>0</v>
          </cell>
          <cell r="P58">
            <v>0</v>
          </cell>
        </row>
        <row r="59">
          <cell r="N59" t="str">
            <v>F.do amm. Altri diritti simili (Sterilizzati)</v>
          </cell>
          <cell r="O59">
            <v>0</v>
          </cell>
          <cell r="P59">
            <v>0</v>
          </cell>
        </row>
        <row r="60">
          <cell r="J60" t="str">
            <v>AA1050A</v>
          </cell>
          <cell r="N60" t="str">
            <v>A.I.5.c) Migliorie su beni di terzi</v>
          </cell>
          <cell r="O60">
            <v>0</v>
          </cell>
          <cell r="P60">
            <v>0</v>
          </cell>
        </row>
        <row r="61">
          <cell r="N61" t="str">
            <v>Migliorie su beni di terzi (non sterilizzati)</v>
          </cell>
          <cell r="O61">
            <v>0</v>
          </cell>
          <cell r="P61">
            <v>0</v>
          </cell>
        </row>
        <row r="62">
          <cell r="N62" t="str">
            <v>Migliorie su beni di terzi (sterilizzati)</v>
          </cell>
          <cell r="O62">
            <v>0</v>
          </cell>
          <cell r="P62">
            <v>0</v>
          </cell>
        </row>
        <row r="63">
          <cell r="J63" t="str">
            <v>AA1050B</v>
          </cell>
          <cell r="N63" t="str">
            <v>A.I.5.d) Fondo ammortamento migliorie beni terzi</v>
          </cell>
          <cell r="O63">
            <v>0</v>
          </cell>
          <cell r="P63">
            <v>0</v>
          </cell>
        </row>
        <row r="64">
          <cell r="N64" t="str">
            <v>F.do amm. Migliorie su beni di terzi (non sterilizzati)</v>
          </cell>
          <cell r="O64">
            <v>0</v>
          </cell>
          <cell r="P64">
            <v>0</v>
          </cell>
        </row>
        <row r="65">
          <cell r="N65" t="str">
            <v>F.do amm. Migliorie su beni di terzi (sterilizzati)</v>
          </cell>
          <cell r="O65">
            <v>0</v>
          </cell>
          <cell r="P65">
            <v>0</v>
          </cell>
        </row>
        <row r="66">
          <cell r="J66" t="str">
            <v>AA1050A</v>
          </cell>
          <cell r="N66" t="str">
            <v>A.I.5.e) Pubblicità (da ammortizzare)</v>
          </cell>
          <cell r="O66">
            <v>0</v>
          </cell>
          <cell r="P66">
            <v>0</v>
          </cell>
        </row>
        <row r="67">
          <cell r="N67" t="str">
            <v>Pubblicità da ammortizzare (non sterilizzata)</v>
          </cell>
          <cell r="O67">
            <v>0</v>
          </cell>
          <cell r="P67">
            <v>0</v>
          </cell>
        </row>
        <row r="68">
          <cell r="N68" t="str">
            <v>Pubblicità da ammortizzare (sterilizzata)</v>
          </cell>
          <cell r="O68">
            <v>0</v>
          </cell>
          <cell r="P68">
            <v>0</v>
          </cell>
        </row>
        <row r="69">
          <cell r="J69" t="str">
            <v>AA1050B</v>
          </cell>
          <cell r="N69" t="str">
            <v>A.I.5.f) Fondo ammortamento Pubblicità</v>
          </cell>
          <cell r="O69">
            <v>0</v>
          </cell>
          <cell r="P69">
            <v>0</v>
          </cell>
        </row>
        <row r="70">
          <cell r="N70" t="str">
            <v>F.do amm. Pubblicità (non sterilizzata)</v>
          </cell>
          <cell r="O70">
            <v>0</v>
          </cell>
          <cell r="P70">
            <v>0</v>
          </cell>
        </row>
        <row r="71">
          <cell r="N71" t="str">
            <v>F.do amm. Pubblicità (sterilizzata)</v>
          </cell>
          <cell r="O71">
            <v>0</v>
          </cell>
          <cell r="P71">
            <v>0</v>
          </cell>
        </row>
        <row r="72">
          <cell r="J72" t="str">
            <v>AA1050A</v>
          </cell>
          <cell r="N72" t="str">
            <v>A.I.5.g) Altre immobilizzazioni immateriali</v>
          </cell>
          <cell r="O72">
            <v>0</v>
          </cell>
          <cell r="P72">
            <v>0</v>
          </cell>
        </row>
        <row r="73">
          <cell r="N73" t="str">
            <v>Altri costi pluriennali da ammortizzare (non sterilizzati)</v>
          </cell>
          <cell r="O73">
            <v>0</v>
          </cell>
          <cell r="P73">
            <v>0</v>
          </cell>
        </row>
        <row r="74">
          <cell r="N74" t="str">
            <v>Altri costi pluriennali da ammortizzare (sterilizzati)</v>
          </cell>
          <cell r="O74">
            <v>0</v>
          </cell>
          <cell r="P74">
            <v>0</v>
          </cell>
        </row>
        <row r="75">
          <cell r="N75" t="str">
            <v>Altre immobilizzazioni immateriali (non sterilizzate)</v>
          </cell>
          <cell r="O75">
            <v>0</v>
          </cell>
          <cell r="P75">
            <v>0</v>
          </cell>
        </row>
        <row r="76">
          <cell r="N76" t="str">
            <v>Altre immobilizzazioni immateriali (sterilizzate)</v>
          </cell>
          <cell r="O76">
            <v>0</v>
          </cell>
          <cell r="P76">
            <v>0</v>
          </cell>
        </row>
        <row r="77">
          <cell r="J77" t="str">
            <v>AA1050B</v>
          </cell>
          <cell r="N77" t="str">
            <v>A.I.5.h) Fondo ammortamento altre imm.ni immateriali</v>
          </cell>
          <cell r="O77">
            <v>0</v>
          </cell>
          <cell r="P77">
            <v>0</v>
          </cell>
        </row>
        <row r="78">
          <cell r="N78" t="str">
            <v>F.do amm.to Altri costi pluriennali da ammortizzare (non sterilizzati)</v>
          </cell>
          <cell r="O78">
            <v>0</v>
          </cell>
          <cell r="P78">
            <v>0</v>
          </cell>
        </row>
        <row r="79">
          <cell r="N79" t="str">
            <v>F.do amm.to Altri costi pluriennali da ammortizzare (sterilizzati)</v>
          </cell>
          <cell r="O79">
            <v>0</v>
          </cell>
          <cell r="P79">
            <v>0</v>
          </cell>
        </row>
        <row r="80">
          <cell r="N80" t="str">
            <v>F.do amm.to Altre immobilizzazioni immateriali (non sterilizzate)</v>
          </cell>
          <cell r="O80">
            <v>0</v>
          </cell>
          <cell r="P80">
            <v>0</v>
          </cell>
        </row>
        <row r="81">
          <cell r="N81" t="str">
            <v>F.do amm.to Altre immobilizzazioni immateriali (sterilizzate)</v>
          </cell>
          <cell r="O81">
            <v>0</v>
          </cell>
          <cell r="P81">
            <v>0</v>
          </cell>
        </row>
        <row r="82">
          <cell r="N82" t="str">
            <v>A.I.6 F.do Svalutazione immobilizzazioni immateriali</v>
          </cell>
          <cell r="O82">
            <v>0</v>
          </cell>
          <cell r="P82">
            <v>0</v>
          </cell>
        </row>
        <row r="83">
          <cell r="J83" t="str">
            <v>AA1010C</v>
          </cell>
          <cell r="M83" t="str">
            <v>AA11</v>
          </cell>
          <cell r="N83" t="str">
            <v>A.I.6.a) F.do Svalutazione Costi impianto e ampliamento</v>
          </cell>
          <cell r="O83">
            <v>0</v>
          </cell>
          <cell r="P83">
            <v>0</v>
          </cell>
        </row>
        <row r="84">
          <cell r="N84" t="str">
            <v>F.do Svalutazione Costi impianto e ampliamento (Non sterilizzati)</v>
          </cell>
          <cell r="O84">
            <v>0</v>
          </cell>
          <cell r="P84">
            <v>0</v>
          </cell>
        </row>
        <row r="85">
          <cell r="N85" t="str">
            <v>F.do Svalutazione Costi impianto e ampliamento (sterilizzati)</v>
          </cell>
          <cell r="O85">
            <v>0</v>
          </cell>
          <cell r="P85">
            <v>0</v>
          </cell>
        </row>
        <row r="86">
          <cell r="J86" t="str">
            <v>AA1020C</v>
          </cell>
          <cell r="M86" t="str">
            <v>AA12</v>
          </cell>
          <cell r="N86" t="str">
            <v>A.I.6.b) F.do Svalutazione Costi ricerca e sviluppo</v>
          </cell>
          <cell r="O86">
            <v>0</v>
          </cell>
          <cell r="P86">
            <v>0</v>
          </cell>
        </row>
        <row r="87">
          <cell r="N87" t="str">
            <v>F.do Svalutazione Costi ricerca e sviluppo (Non sterilizzati)</v>
          </cell>
          <cell r="O87">
            <v>0</v>
          </cell>
          <cell r="P87">
            <v>0</v>
          </cell>
        </row>
        <row r="88">
          <cell r="N88" t="str">
            <v>F.do Svalutazione Costi ricerca e sviluppo (sterilizzati)</v>
          </cell>
          <cell r="O88">
            <v>0</v>
          </cell>
          <cell r="P88">
            <v>0</v>
          </cell>
        </row>
        <row r="89">
          <cell r="J89" t="str">
            <v>AA1030C</v>
          </cell>
          <cell r="M89" t="str">
            <v>AA13</v>
          </cell>
          <cell r="N89" t="str">
            <v>A.I.6.c) F.do Svalutazione Diritti brevetto e diritti utilizz. op.ingegno</v>
          </cell>
          <cell r="O89">
            <v>0</v>
          </cell>
          <cell r="P89">
            <v>0</v>
          </cell>
        </row>
        <row r="90">
          <cell r="N90" t="str">
            <v>F.do Svalutazione Diritti brevetto e util. Op. ingegno (Non sterilizzati)</v>
          </cell>
          <cell r="O90">
            <v>0</v>
          </cell>
          <cell r="P90">
            <v>0</v>
          </cell>
        </row>
        <row r="91">
          <cell r="N91" t="str">
            <v>F.do Svalutazione Diritti brevetto e util. Op. ingegno (Sterilizzati)</v>
          </cell>
          <cell r="O91">
            <v>0</v>
          </cell>
          <cell r="P91">
            <v>0</v>
          </cell>
        </row>
        <row r="92">
          <cell r="J92" t="str">
            <v>AA1050C</v>
          </cell>
          <cell r="M92" t="str">
            <v>AA15</v>
          </cell>
          <cell r="N92" t="str">
            <v>A.I.6.d) F.do Svalutazione Altre immobil. Immateriali</v>
          </cell>
          <cell r="O92">
            <v>0</v>
          </cell>
          <cell r="P92">
            <v>0</v>
          </cell>
        </row>
        <row r="93">
          <cell r="N93" t="str">
            <v>F.do Svalutazione Altre immobilizz. immateriali (Non sterilizzati)</v>
          </cell>
          <cell r="O93">
            <v>0</v>
          </cell>
          <cell r="P93">
            <v>0</v>
          </cell>
        </row>
        <row r="94">
          <cell r="N94" t="str">
            <v>F.do Svalutazione Altre immobilizz. immateriali (Sterilizzati)</v>
          </cell>
          <cell r="O94">
            <v>0</v>
          </cell>
          <cell r="P94">
            <v>0</v>
          </cell>
        </row>
        <row r="95">
          <cell r="N95" t="str">
            <v>A.II. Immobilizzazioni materiali</v>
          </cell>
          <cell r="O95">
            <v>0</v>
          </cell>
          <cell r="P95">
            <v>0</v>
          </cell>
        </row>
        <row r="96">
          <cell r="J96" t="str">
            <v>AB1010A</v>
          </cell>
          <cell r="N96" t="str">
            <v>A.II.1 Terreni</v>
          </cell>
          <cell r="O96">
            <v>0</v>
          </cell>
          <cell r="P96">
            <v>0</v>
          </cell>
        </row>
        <row r="97">
          <cell r="M97" t="str">
            <v>AA21a</v>
          </cell>
          <cell r="N97" t="str">
            <v>A.II.1.a) Terreni disponibili</v>
          </cell>
          <cell r="O97">
            <v>0</v>
          </cell>
          <cell r="P97">
            <v>0</v>
          </cell>
        </row>
        <row r="98">
          <cell r="N98" t="str">
            <v>Terreni disponibili (Non sterilizzati)</v>
          </cell>
          <cell r="O98">
            <v>0</v>
          </cell>
          <cell r="P98">
            <v>0</v>
          </cell>
        </row>
        <row r="99">
          <cell r="N99" t="str">
            <v>Terreni disponibili (Sterilizzati)</v>
          </cell>
          <cell r="O99">
            <v>0</v>
          </cell>
          <cell r="P99">
            <v>0</v>
          </cell>
        </row>
        <row r="100">
          <cell r="N100" t="str">
            <v>Terreni edificabili disponibili (Non sterilizzati)</v>
          </cell>
          <cell r="O100">
            <v>0</v>
          </cell>
          <cell r="P100">
            <v>0</v>
          </cell>
        </row>
        <row r="101">
          <cell r="N101" t="str">
            <v>Terreni edificabili disponibili (Sterilizzati)</v>
          </cell>
          <cell r="O101">
            <v>0</v>
          </cell>
          <cell r="P101">
            <v>0</v>
          </cell>
        </row>
        <row r="102">
          <cell r="N102" t="str">
            <v>Altri terreni disponibili (Non sterilizzati)</v>
          </cell>
          <cell r="O102">
            <v>0</v>
          </cell>
          <cell r="P102">
            <v>0</v>
          </cell>
        </row>
        <row r="103">
          <cell r="N103" t="str">
            <v>Altri terreni disponibili (Sterilizzati)</v>
          </cell>
          <cell r="O103">
            <v>0</v>
          </cell>
          <cell r="P103">
            <v>0</v>
          </cell>
        </row>
        <row r="104">
          <cell r="M104" t="str">
            <v>AA21b</v>
          </cell>
          <cell r="N104" t="str">
            <v>A.II.1.b) Terreni indisponibili</v>
          </cell>
          <cell r="O104">
            <v>0</v>
          </cell>
          <cell r="P104">
            <v>0</v>
          </cell>
        </row>
        <row r="105">
          <cell r="N105" t="str">
            <v>Terreni indisponibili (Non sterilizzati)</v>
          </cell>
          <cell r="O105">
            <v>0</v>
          </cell>
          <cell r="P105">
            <v>0</v>
          </cell>
        </row>
        <row r="106">
          <cell r="N106" t="str">
            <v>Terreni indisponibili (Sterilizzati)</v>
          </cell>
          <cell r="O106">
            <v>0</v>
          </cell>
          <cell r="P106">
            <v>0</v>
          </cell>
        </row>
        <row r="107">
          <cell r="N107" t="str">
            <v>Terreni edificabili indisponibili (Non sterilizzati)</v>
          </cell>
          <cell r="O107">
            <v>0</v>
          </cell>
          <cell r="P107">
            <v>0</v>
          </cell>
        </row>
        <row r="108">
          <cell r="N108" t="str">
            <v>Terreni edificabili indisponibili (Sterilizzati)</v>
          </cell>
          <cell r="O108">
            <v>0</v>
          </cell>
          <cell r="P108">
            <v>0</v>
          </cell>
        </row>
        <row r="109">
          <cell r="N109" t="str">
            <v>Altri terreni indisponibili (Non sterilizzati)</v>
          </cell>
          <cell r="O109">
            <v>0</v>
          </cell>
          <cell r="P109">
            <v>0</v>
          </cell>
        </row>
        <row r="110">
          <cell r="N110" t="str">
            <v>Altri terreni indisponibili (Sterilizzati)</v>
          </cell>
          <cell r="O110">
            <v>0</v>
          </cell>
          <cell r="P110">
            <v>0</v>
          </cell>
        </row>
        <row r="111">
          <cell r="N111" t="str">
            <v>A.II.2 Fabbricati</v>
          </cell>
          <cell r="O111">
            <v>0</v>
          </cell>
          <cell r="P111">
            <v>0</v>
          </cell>
        </row>
        <row r="112">
          <cell r="M112" t="str">
            <v>AA22a</v>
          </cell>
          <cell r="N112" t="str">
            <v>A.II.2.a) Fabbricati non strumentali (disponibili)</v>
          </cell>
          <cell r="O112">
            <v>0</v>
          </cell>
          <cell r="P112">
            <v>0</v>
          </cell>
        </row>
        <row r="113">
          <cell r="J113" t="str">
            <v>AB1020A</v>
          </cell>
          <cell r="N113" t="str">
            <v>A.II.2.a.1) Fabbricati non strumentali (disponibili)</v>
          </cell>
          <cell r="O113">
            <v>0</v>
          </cell>
          <cell r="P113">
            <v>0</v>
          </cell>
        </row>
        <row r="114">
          <cell r="N114" t="str">
            <v>Fabbricati disponibili (da reddito) - (Non sterilizzati)</v>
          </cell>
          <cell r="O114">
            <v>0</v>
          </cell>
          <cell r="P114">
            <v>0</v>
          </cell>
        </row>
        <row r="115">
          <cell r="N115" t="str">
            <v>Fabbricati disponibili (da reddito) - (Sterilizzati)</v>
          </cell>
          <cell r="O115">
            <v>0</v>
          </cell>
          <cell r="P115">
            <v>0</v>
          </cell>
        </row>
        <row r="116">
          <cell r="N116" t="str">
            <v>Costruzioni leggere (da reddito) - (Non sterilizzati)</v>
          </cell>
          <cell r="O116">
            <v>0</v>
          </cell>
          <cell r="P116">
            <v>0</v>
          </cell>
        </row>
        <row r="117">
          <cell r="N117" t="str">
            <v>Costruzioni leggere (da reddito) - (Sterilizzati)</v>
          </cell>
          <cell r="O117">
            <v>0</v>
          </cell>
          <cell r="P117">
            <v>0</v>
          </cell>
        </row>
        <row r="118">
          <cell r="J118" t="str">
            <v>AB1020B</v>
          </cell>
          <cell r="N118" t="str">
            <v>A.II.2.a.2) Fondo ammortamento Fabbricati (disponibili)</v>
          </cell>
          <cell r="O118">
            <v>0</v>
          </cell>
          <cell r="P118">
            <v>0</v>
          </cell>
        </row>
        <row r="119">
          <cell r="N119" t="str">
            <v>F.do amm. Fabbricati disponibili (da reddito) - (Non sterilizzati)</v>
          </cell>
          <cell r="O119">
            <v>0</v>
          </cell>
          <cell r="P119">
            <v>0</v>
          </cell>
        </row>
        <row r="120">
          <cell r="N120" t="str">
            <v>F.do amm. Fabbricati disponibili (da reddito) - (Sterilizzati)</v>
          </cell>
          <cell r="O120">
            <v>0</v>
          </cell>
          <cell r="P120">
            <v>0</v>
          </cell>
        </row>
        <row r="121">
          <cell r="N121" t="str">
            <v>F.do amm. Costruzioni leggere (da reddito) - (Non sterilizzati)</v>
          </cell>
          <cell r="O121">
            <v>0</v>
          </cell>
          <cell r="P121">
            <v>0</v>
          </cell>
        </row>
        <row r="122">
          <cell r="N122" t="str">
            <v>F.do amm. Costruzioni leggere (da reddito) - (Sterilizzati)</v>
          </cell>
          <cell r="O122">
            <v>0</v>
          </cell>
          <cell r="P122">
            <v>0</v>
          </cell>
        </row>
        <row r="123">
          <cell r="M123" t="str">
            <v>AA22b</v>
          </cell>
          <cell r="N123" t="str">
            <v>A.II.2.b) Fabbricati (indisponibili)</v>
          </cell>
          <cell r="O123">
            <v>0</v>
          </cell>
          <cell r="P123">
            <v>0</v>
          </cell>
        </row>
        <row r="124">
          <cell r="J124" t="str">
            <v>AB1020A</v>
          </cell>
          <cell r="N124" t="str">
            <v>A.II.2.b.1) Fabbricati (indisponibili)</v>
          </cell>
          <cell r="O124">
            <v>0</v>
          </cell>
          <cell r="P124">
            <v>0</v>
          </cell>
        </row>
        <row r="125">
          <cell r="N125" t="str">
            <v>Fabbricati indisponibili (attività istituzionale) - (Non sterilizzati)</v>
          </cell>
          <cell r="O125">
            <v>0</v>
          </cell>
          <cell r="P125">
            <v>0</v>
          </cell>
        </row>
        <row r="126">
          <cell r="N126" t="str">
            <v>Fabbricati indisponibili (attività istituzionale) - (Sterilizzati)</v>
          </cell>
          <cell r="O126">
            <v>0</v>
          </cell>
          <cell r="P126">
            <v>0</v>
          </cell>
        </row>
        <row r="127">
          <cell r="N127" t="str">
            <v>Costruzioni leggere (attività istituzionale) - (Non sterilizzati)</v>
          </cell>
          <cell r="O127">
            <v>0</v>
          </cell>
          <cell r="P127">
            <v>0</v>
          </cell>
        </row>
        <row r="128">
          <cell r="N128" t="str">
            <v>Costruzioni leggere (attività istituzionale) - (Sterilizzati)</v>
          </cell>
          <cell r="O128">
            <v>0</v>
          </cell>
          <cell r="P128">
            <v>0</v>
          </cell>
        </row>
        <row r="129">
          <cell r="J129" t="str">
            <v>AB1020B</v>
          </cell>
          <cell r="N129" t="str">
            <v>A.II.2.b.2) Fondo ammortamento Fabbricati (indisponibili)</v>
          </cell>
          <cell r="O129">
            <v>0</v>
          </cell>
          <cell r="P129">
            <v>0</v>
          </cell>
        </row>
        <row r="130">
          <cell r="N130" t="str">
            <v>F.do amm. Fabbricati indisponibili (attività istituzionale) - (Non sterilizzati)</v>
          </cell>
          <cell r="O130">
            <v>0</v>
          </cell>
          <cell r="P130">
            <v>0</v>
          </cell>
        </row>
        <row r="131">
          <cell r="N131" t="str">
            <v>F.do amm. Fabbricati indisponibili (attività istituzionale) - (Sterilizzati)</v>
          </cell>
          <cell r="O131">
            <v>0</v>
          </cell>
          <cell r="P131">
            <v>0</v>
          </cell>
        </row>
        <row r="132">
          <cell r="N132" t="str">
            <v>F.do amm. Costruzioni leggere (attività istituzionale) - (Non sterilizzati)</v>
          </cell>
          <cell r="O132">
            <v>0</v>
          </cell>
          <cell r="P132">
            <v>0</v>
          </cell>
        </row>
        <row r="133">
          <cell r="N133" t="str">
            <v>F.do amm. Costruzioni leggere (attività istituzionale) - (Sterilizzati)</v>
          </cell>
          <cell r="O133">
            <v>0</v>
          </cell>
          <cell r="P133">
            <v>0</v>
          </cell>
        </row>
        <row r="134">
          <cell r="M134" t="str">
            <v>AA23</v>
          </cell>
          <cell r="N134" t="str">
            <v>A.II.3 Impianti e macchinari.</v>
          </cell>
          <cell r="O134">
            <v>0</v>
          </cell>
          <cell r="P134">
            <v>0</v>
          </cell>
        </row>
        <row r="135">
          <cell r="J135" t="str">
            <v>AB1030A</v>
          </cell>
          <cell r="N135" t="str">
            <v>A.II.3.a) Impianti e macchinari.</v>
          </cell>
          <cell r="O135">
            <v>0</v>
          </cell>
          <cell r="P135">
            <v>0</v>
          </cell>
        </row>
        <row r="136">
          <cell r="N136" t="str">
            <v>Impianti sanitari (Non sterilizzati)</v>
          </cell>
          <cell r="O136">
            <v>0</v>
          </cell>
          <cell r="P136">
            <v>0</v>
          </cell>
        </row>
        <row r="137">
          <cell r="N137" t="str">
            <v>Impianti sanitari (Sterilizzati)</v>
          </cell>
          <cell r="O137">
            <v>0</v>
          </cell>
          <cell r="P137">
            <v>0</v>
          </cell>
        </row>
        <row r="138">
          <cell r="N138" t="str">
            <v>Impianti elettrici ed idraulici (Non sterilizzati)</v>
          </cell>
          <cell r="O138">
            <v>0</v>
          </cell>
          <cell r="P138">
            <v>0</v>
          </cell>
        </row>
        <row r="139">
          <cell r="N139" t="str">
            <v>Impianti elettrici ed idraulici (Sterilizzati)</v>
          </cell>
          <cell r="O139">
            <v>0</v>
          </cell>
          <cell r="P139">
            <v>0</v>
          </cell>
        </row>
        <row r="140">
          <cell r="N140" t="str">
            <v>Impianti telefonici (Non sterilizzati)</v>
          </cell>
          <cell r="O140">
            <v>0</v>
          </cell>
          <cell r="P140">
            <v>0</v>
          </cell>
        </row>
        <row r="141">
          <cell r="N141" t="str">
            <v>Impianti telefonici (Sterilizzati)</v>
          </cell>
          <cell r="O141">
            <v>0</v>
          </cell>
          <cell r="P141">
            <v>0</v>
          </cell>
        </row>
        <row r="142">
          <cell r="N142" t="str">
            <v>Impianti di allarme e sicurezza (Non sterilizzati)</v>
          </cell>
          <cell r="O142">
            <v>0</v>
          </cell>
          <cell r="P142">
            <v>0</v>
          </cell>
        </row>
        <row r="143">
          <cell r="N143" t="str">
            <v>Impianti di allarme e sicurezza (Sterilizzati)</v>
          </cell>
          <cell r="O143">
            <v>0</v>
          </cell>
          <cell r="P143">
            <v>0</v>
          </cell>
        </row>
        <row r="144">
          <cell r="N144" t="str">
            <v>Altri impianti e macchinari specifici (Non sterilizzati)</v>
          </cell>
          <cell r="O144">
            <v>0</v>
          </cell>
          <cell r="P144">
            <v>0</v>
          </cell>
        </row>
        <row r="145">
          <cell r="N145" t="str">
            <v>Altri impianti e macchinari specifici (Sterilizzati)</v>
          </cell>
          <cell r="O145">
            <v>0</v>
          </cell>
          <cell r="P145">
            <v>0</v>
          </cell>
        </row>
        <row r="146">
          <cell r="N146" t="str">
            <v>Altri impiantie macchinari generici (Non sterilizzati)</v>
          </cell>
          <cell r="O146">
            <v>0</v>
          </cell>
          <cell r="P146">
            <v>0</v>
          </cell>
        </row>
        <row r="147">
          <cell r="N147" t="str">
            <v>Altri impiantie macchinari generici (Sterilizzati)</v>
          </cell>
          <cell r="O147">
            <v>0</v>
          </cell>
          <cell r="P147">
            <v>0</v>
          </cell>
        </row>
        <row r="148">
          <cell r="N148" t="str">
            <v>Altri impianti (Non sterilizzati)</v>
          </cell>
          <cell r="O148">
            <v>0</v>
          </cell>
          <cell r="P148">
            <v>0</v>
          </cell>
        </row>
        <row r="149">
          <cell r="N149" t="str">
            <v>Altri impianti (Sterilizzati)</v>
          </cell>
          <cell r="O149">
            <v>0</v>
          </cell>
          <cell r="P149">
            <v>0</v>
          </cell>
        </row>
        <row r="150">
          <cell r="J150" t="str">
            <v>AB1030B</v>
          </cell>
          <cell r="N150" t="str">
            <v>A.II.3.b) Fondo ammortamento Impianti e macchinari.</v>
          </cell>
          <cell r="O150">
            <v>0</v>
          </cell>
          <cell r="P150">
            <v>0</v>
          </cell>
        </row>
        <row r="151">
          <cell r="N151" t="str">
            <v>F.do amm. Impianti sanitari (Non sterilizzati)</v>
          </cell>
          <cell r="O151">
            <v>0</v>
          </cell>
          <cell r="P151">
            <v>0</v>
          </cell>
        </row>
        <row r="152">
          <cell r="N152" t="str">
            <v>F.do amm. Impianti sanitari (Sterilizzati)</v>
          </cell>
          <cell r="O152">
            <v>0</v>
          </cell>
          <cell r="P152">
            <v>0</v>
          </cell>
        </row>
        <row r="153">
          <cell r="N153" t="str">
            <v>F.do amm. Impianti elettrici ed idraulici (Non sterilizzati)</v>
          </cell>
          <cell r="O153">
            <v>0</v>
          </cell>
          <cell r="P153">
            <v>0</v>
          </cell>
        </row>
        <row r="154">
          <cell r="N154" t="str">
            <v>F.do amm. Impianti elettrici ed idraulici (Sterilizzati)</v>
          </cell>
          <cell r="O154">
            <v>0</v>
          </cell>
          <cell r="P154">
            <v>0</v>
          </cell>
        </row>
        <row r="155">
          <cell r="N155" t="str">
            <v>F.do amm. Impianti telefonici (Non sterilizzati)</v>
          </cell>
          <cell r="O155">
            <v>0</v>
          </cell>
          <cell r="P155">
            <v>0</v>
          </cell>
        </row>
        <row r="156">
          <cell r="N156" t="str">
            <v>F.do amm. Impianti telefonici (Sterilizzati)</v>
          </cell>
          <cell r="O156">
            <v>0</v>
          </cell>
          <cell r="P156">
            <v>0</v>
          </cell>
        </row>
        <row r="157">
          <cell r="N157" t="str">
            <v>F.do amm. Impianti di allarme e sicurezza (Non sterilizzati)</v>
          </cell>
          <cell r="O157">
            <v>0</v>
          </cell>
          <cell r="P157">
            <v>0</v>
          </cell>
        </row>
        <row r="158">
          <cell r="N158" t="str">
            <v>F.do amm. Impianti di allarme e sicurezza (Sterilizzati)</v>
          </cell>
          <cell r="O158">
            <v>0</v>
          </cell>
          <cell r="P158">
            <v>0</v>
          </cell>
        </row>
        <row r="159">
          <cell r="N159" t="str">
            <v>F.do amm. Altri impianti e macchinari specifici (Non sterilizzati)</v>
          </cell>
          <cell r="O159">
            <v>0</v>
          </cell>
          <cell r="P159">
            <v>0</v>
          </cell>
        </row>
        <row r="160">
          <cell r="N160" t="str">
            <v>F.do amm. Altri impianti e macchinari specifici (Sterilizzati)</v>
          </cell>
          <cell r="O160">
            <v>0</v>
          </cell>
          <cell r="P160">
            <v>0</v>
          </cell>
        </row>
        <row r="161">
          <cell r="N161" t="str">
            <v>F.do amm. Altri impiantie macchinari generici (Non sterilizzati)</v>
          </cell>
          <cell r="O161">
            <v>0</v>
          </cell>
          <cell r="P161">
            <v>0</v>
          </cell>
        </row>
        <row r="162">
          <cell r="N162" t="str">
            <v>F.do amm. Altri impiantie macchinari generici (Sterilizzati)</v>
          </cell>
          <cell r="O162">
            <v>0</v>
          </cell>
          <cell r="P162">
            <v>0</v>
          </cell>
        </row>
        <row r="163">
          <cell r="N163" t="str">
            <v>F.do amm. Altri impianti (Non sterilizzati)</v>
          </cell>
          <cell r="O163">
            <v>0</v>
          </cell>
          <cell r="P163">
            <v>0</v>
          </cell>
        </row>
        <row r="164">
          <cell r="N164" t="str">
            <v>F.do amm. Altri impianti (Sterilizzati)</v>
          </cell>
          <cell r="O164">
            <v>0</v>
          </cell>
          <cell r="P164">
            <v>0</v>
          </cell>
        </row>
        <row r="165">
          <cell r="M165" t="str">
            <v>AA24</v>
          </cell>
          <cell r="N165" t="str">
            <v>A.II.4 Attrezzature sanitarie e scientifiche</v>
          </cell>
          <cell r="O165">
            <v>0</v>
          </cell>
          <cell r="P165">
            <v>0</v>
          </cell>
        </row>
        <row r="166">
          <cell r="J166" t="str">
            <v>AB1040A</v>
          </cell>
          <cell r="N166" t="str">
            <v>A.II.4.a) Attrezzature sanitarie e scientifiche</v>
          </cell>
          <cell r="O166">
            <v>0</v>
          </cell>
          <cell r="P166">
            <v>0</v>
          </cell>
        </row>
        <row r="167">
          <cell r="N167" t="str">
            <v>Attrezzature sanitarie (Non sterilizzate)</v>
          </cell>
          <cell r="O167">
            <v>0</v>
          </cell>
          <cell r="P167">
            <v>0</v>
          </cell>
        </row>
        <row r="168">
          <cell r="N168" t="str">
            <v>Attrezzature sanitarie (Sterilizzate)</v>
          </cell>
          <cell r="O168">
            <v>0</v>
          </cell>
          <cell r="P168">
            <v>0</v>
          </cell>
        </row>
        <row r="169">
          <cell r="N169" t="str">
            <v>Beni per assistenza protesica (Non sterilizzate)</v>
          </cell>
          <cell r="O169">
            <v>0</v>
          </cell>
          <cell r="P169">
            <v>0</v>
          </cell>
        </row>
        <row r="170">
          <cell r="N170" t="str">
            <v>Beni per assistenza protesica (Sterilizzate)</v>
          </cell>
          <cell r="O170">
            <v>0</v>
          </cell>
          <cell r="P170">
            <v>0</v>
          </cell>
        </row>
        <row r="171">
          <cell r="N171" t="str">
            <v>Altre attrezzature sanitarie (Non sterilizzate)</v>
          </cell>
          <cell r="O171">
            <v>0</v>
          </cell>
          <cell r="P171">
            <v>0</v>
          </cell>
        </row>
        <row r="172">
          <cell r="N172" t="str">
            <v>Altre attrezzature sanitarie (Sterilizzate)</v>
          </cell>
          <cell r="O172">
            <v>0</v>
          </cell>
          <cell r="P172">
            <v>0</v>
          </cell>
        </row>
        <row r="173">
          <cell r="J173" t="str">
            <v>AB1040B</v>
          </cell>
          <cell r="N173" t="str">
            <v>A.II.4.b) Fondo ammortamento Attrezzature sanitarie e scientifiche</v>
          </cell>
          <cell r="O173">
            <v>0</v>
          </cell>
          <cell r="P173">
            <v>0</v>
          </cell>
        </row>
        <row r="174">
          <cell r="N174" t="str">
            <v>F.do amm. Attrezzature sanitarie (Non sterilizzate)</v>
          </cell>
          <cell r="O174">
            <v>0</v>
          </cell>
          <cell r="P174">
            <v>0</v>
          </cell>
        </row>
        <row r="175">
          <cell r="N175" t="str">
            <v>F.do amm. Attrezzature sanitarie (Sterilizzate)</v>
          </cell>
          <cell r="O175">
            <v>0</v>
          </cell>
          <cell r="P175">
            <v>0</v>
          </cell>
        </row>
        <row r="176">
          <cell r="N176" t="str">
            <v>F.do amm. Beni per assistenza protesica (Non sterilizzate)</v>
          </cell>
          <cell r="O176">
            <v>0</v>
          </cell>
          <cell r="P176">
            <v>0</v>
          </cell>
        </row>
        <row r="177">
          <cell r="N177" t="str">
            <v>F.do amm. Beni per assistenza protesica (Sterilizzate)</v>
          </cell>
          <cell r="O177">
            <v>0</v>
          </cell>
          <cell r="P177">
            <v>0</v>
          </cell>
        </row>
        <row r="178">
          <cell r="N178" t="str">
            <v>F.do amm. Altre attrezzature sanitarie (Non sterilizzate)</v>
          </cell>
          <cell r="O178">
            <v>0</v>
          </cell>
          <cell r="P178">
            <v>0</v>
          </cell>
        </row>
        <row r="179">
          <cell r="N179" t="str">
            <v>F.do amm. Altre attrezzature sanitarie (Sterilizzate)</v>
          </cell>
          <cell r="O179">
            <v>0</v>
          </cell>
          <cell r="P179">
            <v>0</v>
          </cell>
        </row>
        <row r="180">
          <cell r="M180" t="str">
            <v>AA25</v>
          </cell>
          <cell r="N180" t="str">
            <v>A.II.5 Mobili ed arredi</v>
          </cell>
          <cell r="O180">
            <v>0</v>
          </cell>
          <cell r="P180">
            <v>0</v>
          </cell>
        </row>
        <row r="181">
          <cell r="J181" t="str">
            <v>AB1050A</v>
          </cell>
          <cell r="N181" t="str">
            <v>A.II.5.a) Mobili ed arredi</v>
          </cell>
          <cell r="O181">
            <v>0</v>
          </cell>
          <cell r="P181">
            <v>0</v>
          </cell>
        </row>
        <row r="182">
          <cell r="N182" t="str">
            <v>Mobili , arredi e attrezzature ufficio (Non sterilizzati)</v>
          </cell>
          <cell r="O182">
            <v>0</v>
          </cell>
          <cell r="P182">
            <v>0</v>
          </cell>
        </row>
        <row r="183">
          <cell r="N183" t="str">
            <v>Mobili , arredi e attrezzature ufficio (Sterilizzati)</v>
          </cell>
          <cell r="O183">
            <v>0</v>
          </cell>
          <cell r="P183">
            <v>0</v>
          </cell>
        </row>
        <row r="184">
          <cell r="N184" t="str">
            <v>Scaffalature (Non sterilizzati)</v>
          </cell>
          <cell r="O184">
            <v>0</v>
          </cell>
          <cell r="P184">
            <v>0</v>
          </cell>
        </row>
        <row r="185">
          <cell r="N185" t="str">
            <v>Scaffalature (Sterilizzati)</v>
          </cell>
          <cell r="O185">
            <v>0</v>
          </cell>
          <cell r="P185">
            <v>0</v>
          </cell>
        </row>
        <row r="186">
          <cell r="N186" t="str">
            <v>Mobili ed arredi diversi (Non sterilizzati)</v>
          </cell>
          <cell r="O186">
            <v>0</v>
          </cell>
          <cell r="P186">
            <v>0</v>
          </cell>
        </row>
        <row r="187">
          <cell r="N187" t="str">
            <v>Mobili ed arredi diversi (Sterilizzati)</v>
          </cell>
          <cell r="O187">
            <v>0</v>
          </cell>
          <cell r="P187">
            <v>0</v>
          </cell>
        </row>
        <row r="188">
          <cell r="N188" t="str">
            <v>Altri mobili e arredi (Non sterilizzati)</v>
          </cell>
          <cell r="O188">
            <v>0</v>
          </cell>
          <cell r="P188">
            <v>0</v>
          </cell>
        </row>
        <row r="189">
          <cell r="N189" t="str">
            <v>Altri mobili e arredi (Sterilizzati)</v>
          </cell>
          <cell r="O189">
            <v>0</v>
          </cell>
          <cell r="P189">
            <v>0</v>
          </cell>
        </row>
        <row r="190">
          <cell r="J190" t="str">
            <v>AB1050B</v>
          </cell>
          <cell r="N190" t="str">
            <v>A.II.5.b) Fondo ammortamento Mobili ed arredi</v>
          </cell>
          <cell r="O190">
            <v>0</v>
          </cell>
          <cell r="P190">
            <v>0</v>
          </cell>
        </row>
        <row r="191">
          <cell r="N191" t="str">
            <v>F.do amm. Mobili , arredi e attrezzature ufficio (Non sterilizzati)</v>
          </cell>
          <cell r="O191">
            <v>0</v>
          </cell>
          <cell r="P191">
            <v>0</v>
          </cell>
        </row>
        <row r="192">
          <cell r="N192" t="str">
            <v>F.do amm. Mobili , arredi e attrezzature ufficio (Sterilizzati)</v>
          </cell>
          <cell r="O192">
            <v>0</v>
          </cell>
          <cell r="P192">
            <v>0</v>
          </cell>
        </row>
        <row r="193">
          <cell r="N193" t="str">
            <v>F.do amm. Scaffalature (Non sterilizzati)</v>
          </cell>
          <cell r="O193">
            <v>0</v>
          </cell>
          <cell r="P193">
            <v>0</v>
          </cell>
        </row>
        <row r="194">
          <cell r="N194" t="str">
            <v>F.do amm. Scaffalature (Sterilizzati)</v>
          </cell>
          <cell r="O194">
            <v>0</v>
          </cell>
          <cell r="P194">
            <v>0</v>
          </cell>
        </row>
        <row r="195">
          <cell r="N195" t="str">
            <v>F.do amm. Mobili ed arredi diversi (Non sterilizzati)</v>
          </cell>
          <cell r="O195">
            <v>0</v>
          </cell>
          <cell r="P195">
            <v>0</v>
          </cell>
        </row>
        <row r="196">
          <cell r="N196" t="str">
            <v>F.do amm. Mobili ed arredi diversi (Sterilizzati)</v>
          </cell>
          <cell r="O196">
            <v>0</v>
          </cell>
          <cell r="P196">
            <v>0</v>
          </cell>
        </row>
        <row r="197">
          <cell r="N197" t="str">
            <v>F.do amm. Altri mobili e arredi (Non sterilizzati)</v>
          </cell>
          <cell r="O197">
            <v>0</v>
          </cell>
          <cell r="P197">
            <v>0</v>
          </cell>
        </row>
        <row r="198">
          <cell r="N198" t="str">
            <v>F.do amm. Altri mobili e arredi (Sterilizzati)</v>
          </cell>
          <cell r="O198">
            <v>0</v>
          </cell>
          <cell r="P198">
            <v>0</v>
          </cell>
        </row>
        <row r="199">
          <cell r="M199" t="str">
            <v>AA26</v>
          </cell>
          <cell r="N199" t="str">
            <v>A.II.6 Automezzi</v>
          </cell>
          <cell r="O199">
            <v>0</v>
          </cell>
          <cell r="P199">
            <v>0</v>
          </cell>
        </row>
        <row r="200">
          <cell r="J200" t="str">
            <v>AB1060A</v>
          </cell>
          <cell r="N200" t="str">
            <v>A.II.6.a) Automezzi</v>
          </cell>
          <cell r="O200">
            <v>0</v>
          </cell>
          <cell r="P200">
            <v>0</v>
          </cell>
        </row>
        <row r="201">
          <cell r="N201" t="str">
            <v>Automezzi (Non sterilizzati)</v>
          </cell>
          <cell r="O201">
            <v>0</v>
          </cell>
          <cell r="P201">
            <v>0</v>
          </cell>
        </row>
        <row r="202">
          <cell r="N202" t="str">
            <v>Automezzi (Sterilizzati)</v>
          </cell>
          <cell r="O202">
            <v>0</v>
          </cell>
          <cell r="P202">
            <v>0</v>
          </cell>
        </row>
        <row r="203">
          <cell r="N203" t="str">
            <v>Ambulanze utilizzate per il 118 (Non sterilizzati)</v>
          </cell>
          <cell r="O203">
            <v>0</v>
          </cell>
          <cell r="P203">
            <v>0</v>
          </cell>
        </row>
        <row r="204">
          <cell r="N204" t="str">
            <v>Ambulanze utilizzate per il 118 (Sterilizzati)</v>
          </cell>
          <cell r="O204">
            <v>0</v>
          </cell>
          <cell r="P204">
            <v>0</v>
          </cell>
        </row>
        <row r="205">
          <cell r="N205" t="str">
            <v>Altre ambulanze (Non sterilizzati)</v>
          </cell>
          <cell r="O205">
            <v>0</v>
          </cell>
          <cell r="P205">
            <v>0</v>
          </cell>
        </row>
        <row r="206">
          <cell r="N206" t="str">
            <v>Altre ambulanze (Sterilizzati)</v>
          </cell>
          <cell r="O206">
            <v>0</v>
          </cell>
          <cell r="P206">
            <v>0</v>
          </cell>
        </row>
        <row r="207">
          <cell r="N207" t="str">
            <v>Altri mezzi di trasporto* (Non sterilizzati)</v>
          </cell>
          <cell r="O207">
            <v>0</v>
          </cell>
          <cell r="P207">
            <v>0</v>
          </cell>
        </row>
        <row r="208">
          <cell r="N208" t="str">
            <v>Altri mezzi di trasporto* (Sterilizzati)</v>
          </cell>
          <cell r="O208">
            <v>0</v>
          </cell>
          <cell r="P208">
            <v>0</v>
          </cell>
        </row>
        <row r="209">
          <cell r="N209" t="str">
            <v>Altri automezzi (Non sterilizzati)</v>
          </cell>
          <cell r="O209">
            <v>0</v>
          </cell>
          <cell r="P209">
            <v>0</v>
          </cell>
        </row>
        <row r="210">
          <cell r="N210" t="str">
            <v>Altri automezzi (Sterilizzati)</v>
          </cell>
          <cell r="O210">
            <v>0</v>
          </cell>
          <cell r="P210">
            <v>0</v>
          </cell>
        </row>
        <row r="211">
          <cell r="J211" t="str">
            <v>AB1060B</v>
          </cell>
          <cell r="N211" t="str">
            <v>A.II.6.b) Fondo ammortamento Automezzi</v>
          </cell>
          <cell r="O211">
            <v>0</v>
          </cell>
          <cell r="P211">
            <v>0</v>
          </cell>
        </row>
        <row r="212">
          <cell r="N212" t="str">
            <v>F.do amm. Automezzi (Non sterilizzati)</v>
          </cell>
          <cell r="O212">
            <v>0</v>
          </cell>
          <cell r="P212">
            <v>0</v>
          </cell>
        </row>
        <row r="213">
          <cell r="N213" t="str">
            <v>F.do amm. Automezzi (Sterilizzati)</v>
          </cell>
          <cell r="O213">
            <v>0</v>
          </cell>
          <cell r="P213">
            <v>0</v>
          </cell>
        </row>
        <row r="214">
          <cell r="N214" t="str">
            <v>F.do amm. Ambulanze utilizzate per il 118 (Non sterilizzati)</v>
          </cell>
          <cell r="O214">
            <v>0</v>
          </cell>
          <cell r="P214">
            <v>0</v>
          </cell>
        </row>
        <row r="215">
          <cell r="N215" t="str">
            <v>F.do amm. Ambulanze utilizzate per il 118 (Sterilizzati)</v>
          </cell>
          <cell r="O215">
            <v>0</v>
          </cell>
          <cell r="P215">
            <v>0</v>
          </cell>
        </row>
        <row r="216">
          <cell r="N216" t="str">
            <v>F.do amm. Altre ambulanze (Non sterilizzati)</v>
          </cell>
          <cell r="O216">
            <v>0</v>
          </cell>
          <cell r="P216">
            <v>0</v>
          </cell>
        </row>
        <row r="217">
          <cell r="N217" t="str">
            <v>F.do amm. Altre ambulanze (Sterilizzati)</v>
          </cell>
          <cell r="O217">
            <v>0</v>
          </cell>
          <cell r="P217">
            <v>0</v>
          </cell>
        </row>
        <row r="218">
          <cell r="N218" t="str">
            <v>F.do amm. Altri mezzi di trasporto* (Non sterilizzati)</v>
          </cell>
          <cell r="O218">
            <v>0</v>
          </cell>
          <cell r="P218">
            <v>0</v>
          </cell>
        </row>
        <row r="219">
          <cell r="N219" t="str">
            <v>F.do amm. Altri mezzi di trasporto* (Sterilizzati)</v>
          </cell>
          <cell r="O219">
            <v>0</v>
          </cell>
          <cell r="P219">
            <v>0</v>
          </cell>
        </row>
        <row r="220">
          <cell r="N220" t="str">
            <v>F.do amm. Altri automezzi (Non sterilizzati)</v>
          </cell>
          <cell r="O220">
            <v>0</v>
          </cell>
          <cell r="P220">
            <v>0</v>
          </cell>
        </row>
        <row r="221">
          <cell r="N221" t="str">
            <v>F.do amm. Altri automezzi (Sterilizzati)</v>
          </cell>
          <cell r="O221">
            <v>0</v>
          </cell>
          <cell r="P221">
            <v>0</v>
          </cell>
        </row>
        <row r="222">
          <cell r="M222" t="str">
            <v>AA27</v>
          </cell>
          <cell r="N222" t="str">
            <v>A.II.7 Oggetti d'arte</v>
          </cell>
          <cell r="O222">
            <v>0</v>
          </cell>
          <cell r="P222">
            <v>0</v>
          </cell>
        </row>
        <row r="223">
          <cell r="J223" t="str">
            <v>AB1070A</v>
          </cell>
          <cell r="N223" t="str">
            <v>A.II.7.a) Oggetti d'arte</v>
          </cell>
          <cell r="O223">
            <v>0</v>
          </cell>
          <cell r="P223">
            <v>0</v>
          </cell>
        </row>
        <row r="224">
          <cell r="N224" t="str">
            <v>Oggetti d'arte</v>
          </cell>
          <cell r="O224">
            <v>0</v>
          </cell>
          <cell r="P224">
            <v>0</v>
          </cell>
        </row>
        <row r="225">
          <cell r="M225" t="str">
            <v>AA28</v>
          </cell>
          <cell r="N225" t="str">
            <v>A.II.8 Altre immobilizzazioni materiali</v>
          </cell>
          <cell r="O225">
            <v>0</v>
          </cell>
          <cell r="P225">
            <v>0</v>
          </cell>
        </row>
        <row r="226">
          <cell r="J226" t="str">
            <v>AB1080A</v>
          </cell>
          <cell r="N226" t="str">
            <v>A.II.8.a) Altre immobilizzazioni materiali</v>
          </cell>
          <cell r="O226">
            <v>0</v>
          </cell>
          <cell r="P226">
            <v>0</v>
          </cell>
        </row>
        <row r="227">
          <cell r="N227" t="str">
            <v>Elaboratori e personal computer e altre attrezzature EDP (Non sterilizzate)</v>
          </cell>
          <cell r="O227">
            <v>0</v>
          </cell>
          <cell r="P227">
            <v>0</v>
          </cell>
        </row>
        <row r="228">
          <cell r="N228" t="str">
            <v>Elaboratori e personal computer e altre attrezzature EDP (Sterilizzati)</v>
          </cell>
          <cell r="O228">
            <v>0</v>
          </cell>
          <cell r="P228">
            <v>0</v>
          </cell>
        </row>
        <row r="229">
          <cell r="N229" t="str">
            <v>Macchine ufficio ordinarie (Non sterilizzati)</v>
          </cell>
          <cell r="O229">
            <v>0</v>
          </cell>
          <cell r="P229">
            <v>0</v>
          </cell>
        </row>
        <row r="230">
          <cell r="N230" t="str">
            <v>Macchine ufficio ordinarie (Sterilizzati)</v>
          </cell>
          <cell r="O230">
            <v>0</v>
          </cell>
          <cell r="P230">
            <v>0</v>
          </cell>
        </row>
        <row r="231">
          <cell r="N231" t="str">
            <v>Macchine ufficio elettriche ed elettroniche (Non sterilizzati)</v>
          </cell>
          <cell r="O231">
            <v>0</v>
          </cell>
          <cell r="P231">
            <v>0</v>
          </cell>
        </row>
        <row r="232">
          <cell r="N232" t="str">
            <v>Macchine ufficio elettriche ed elettroniche (Sterilizzati)</v>
          </cell>
          <cell r="O232">
            <v>0</v>
          </cell>
          <cell r="P232">
            <v>0</v>
          </cell>
        </row>
        <row r="233">
          <cell r="N233" t="str">
            <v>Altri beni materiali da ammortizzare gestione caratteristica (Non sterilizzati)</v>
          </cell>
          <cell r="O233">
            <v>0</v>
          </cell>
          <cell r="P233">
            <v>0</v>
          </cell>
        </row>
        <row r="234">
          <cell r="N234" t="str">
            <v>Altri beni materiali da ammortizzare gestione caratteristica (Sterilizzati)</v>
          </cell>
          <cell r="O234">
            <v>0</v>
          </cell>
          <cell r="P234">
            <v>0</v>
          </cell>
        </row>
        <row r="235">
          <cell r="N235" t="str">
            <v>Altri beni materiali da ammortizzare gestione non caratteristica (Non sterilizzati)</v>
          </cell>
          <cell r="O235">
            <v>0</v>
          </cell>
          <cell r="P235">
            <v>0</v>
          </cell>
        </row>
        <row r="236">
          <cell r="N236" t="str">
            <v>Altri beni materiali da ammortizzare gestione non caratteristica (Sterilizzati)</v>
          </cell>
          <cell r="O236">
            <v>0</v>
          </cell>
          <cell r="P236">
            <v>0</v>
          </cell>
        </row>
        <row r="237">
          <cell r="N237" t="str">
            <v>Altri beni (Non sterilizzati)</v>
          </cell>
          <cell r="O237">
            <v>0</v>
          </cell>
          <cell r="P237">
            <v>0</v>
          </cell>
        </row>
        <row r="238">
          <cell r="N238" t="str">
            <v>Altri beni (Sterilizzati)</v>
          </cell>
          <cell r="O238">
            <v>0</v>
          </cell>
          <cell r="P238">
            <v>0</v>
          </cell>
        </row>
        <row r="239">
          <cell r="J239" t="str">
            <v>AB1080B</v>
          </cell>
          <cell r="N239" t="str">
            <v>A.II.8.b) Fondo ammortamento Altre immobilizz. Materiali</v>
          </cell>
          <cell r="O239">
            <v>0</v>
          </cell>
          <cell r="P239">
            <v>0</v>
          </cell>
        </row>
        <row r="240">
          <cell r="N240" t="str">
            <v>F.do amm. Elaboratori e personal computer e altre attrezzature EDP (Non sterilizzati)</v>
          </cell>
          <cell r="O240">
            <v>0</v>
          </cell>
          <cell r="P240">
            <v>0</v>
          </cell>
        </row>
        <row r="241">
          <cell r="N241" t="str">
            <v>F.do amm. Elaboratori e personal computer e altre attrezzature EDP (Sterilizzati)</v>
          </cell>
          <cell r="O241">
            <v>0</v>
          </cell>
          <cell r="P241">
            <v>0</v>
          </cell>
        </row>
        <row r="242">
          <cell r="N242" t="str">
            <v>F.do amm. Macchine ufficio ordinarie (Non sterilizzati)</v>
          </cell>
          <cell r="O242">
            <v>0</v>
          </cell>
          <cell r="P242">
            <v>0</v>
          </cell>
        </row>
        <row r="243">
          <cell r="N243" t="str">
            <v>F.do amm. Macchine ufficio ordinarie (Sterilizzati)</v>
          </cell>
          <cell r="O243">
            <v>0</v>
          </cell>
          <cell r="P243">
            <v>0</v>
          </cell>
        </row>
        <row r="244">
          <cell r="N244" t="str">
            <v>F.do amm. Macchine ufficio elettriche ed elettroniche (Non sterilizzati)</v>
          </cell>
          <cell r="O244">
            <v>0</v>
          </cell>
          <cell r="P244">
            <v>0</v>
          </cell>
        </row>
        <row r="245">
          <cell r="N245" t="str">
            <v>F.do amm. Macchine ufficio elettriche ed elettroniche (Sterilizzati)</v>
          </cell>
          <cell r="O245">
            <v>0</v>
          </cell>
          <cell r="P245">
            <v>0</v>
          </cell>
        </row>
        <row r="246">
          <cell r="N246" t="str">
            <v>F.do amm. Altri beni materiali da ammortizzare gestione caratteristica (Non sterilizzati)</v>
          </cell>
          <cell r="O246">
            <v>0</v>
          </cell>
          <cell r="P246">
            <v>0</v>
          </cell>
        </row>
        <row r="247">
          <cell r="N247" t="str">
            <v>F.do amm. Altri beni materiali da ammortizzare gestione caratteristica (Sterilizzati)</v>
          </cell>
          <cell r="O247">
            <v>0</v>
          </cell>
          <cell r="P247">
            <v>0</v>
          </cell>
        </row>
        <row r="248">
          <cell r="N248" t="str">
            <v>F.do amm. Altri beni materiali da ammortizzare gestione non caratteristica (Non sterilizzati)</v>
          </cell>
          <cell r="O248">
            <v>0</v>
          </cell>
          <cell r="P248">
            <v>0</v>
          </cell>
        </row>
        <row r="249">
          <cell r="N249" t="str">
            <v>F.do amm. Altri beni materiali da ammortizzare gestione non caratteristica (Sterilizzati)</v>
          </cell>
          <cell r="O249">
            <v>0</v>
          </cell>
          <cell r="P249">
            <v>0</v>
          </cell>
        </row>
        <row r="250">
          <cell r="N250" t="str">
            <v>F.do amm. Altri beni (Non sterilizzati)</v>
          </cell>
          <cell r="O250">
            <v>0</v>
          </cell>
          <cell r="P250">
            <v>0</v>
          </cell>
        </row>
        <row r="251">
          <cell r="N251" t="str">
            <v>F.do amm. Altri beni (Sterilizzati)</v>
          </cell>
          <cell r="O251">
            <v>0</v>
          </cell>
          <cell r="P251">
            <v>0</v>
          </cell>
        </row>
        <row r="252">
          <cell r="J252" t="str">
            <v>AB1090A</v>
          </cell>
          <cell r="M252" t="str">
            <v>AA29</v>
          </cell>
          <cell r="N252" t="str">
            <v>A.II.9 Immobilizzazioni in corso ed acconti</v>
          </cell>
          <cell r="O252">
            <v>0</v>
          </cell>
          <cell r="P252">
            <v>0</v>
          </cell>
        </row>
        <row r="253">
          <cell r="N253" t="str">
            <v>Immobilizzazioni materiali in corso di esecuzione</v>
          </cell>
          <cell r="O253">
            <v>0</v>
          </cell>
          <cell r="P253">
            <v>0</v>
          </cell>
        </row>
        <row r="254">
          <cell r="N254" t="str">
            <v>Fornitori conto anticipi per acquisto immobilizzazioni materiali</v>
          </cell>
          <cell r="O254">
            <v>0</v>
          </cell>
          <cell r="P254">
            <v>0</v>
          </cell>
        </row>
        <row r="255">
          <cell r="N255" t="str">
            <v>Altre immobilizzazioni in corso</v>
          </cell>
          <cell r="O255">
            <v>0</v>
          </cell>
          <cell r="P255">
            <v>0</v>
          </cell>
        </row>
        <row r="256">
          <cell r="N256" t="str">
            <v>A.II.10 F.do Svalutazione immobilizzazioni materiali</v>
          </cell>
          <cell r="O256">
            <v>0</v>
          </cell>
          <cell r="P256">
            <v>0</v>
          </cell>
        </row>
        <row r="257">
          <cell r="J257" t="str">
            <v>AB1010C</v>
          </cell>
          <cell r="N257" t="str">
            <v>A.II.10.a) F.do Svalutazione Terreni</v>
          </cell>
          <cell r="O257">
            <v>0</v>
          </cell>
          <cell r="P257">
            <v>0</v>
          </cell>
        </row>
        <row r="258">
          <cell r="M258" t="str">
            <v>AA21a</v>
          </cell>
          <cell r="N258" t="str">
            <v>F.do Svalutazione Terreni Disponibili (Non sterilizzati)</v>
          </cell>
          <cell r="O258">
            <v>0</v>
          </cell>
          <cell r="P258">
            <v>0</v>
          </cell>
        </row>
        <row r="259">
          <cell r="M259" t="str">
            <v>AA21a</v>
          </cell>
          <cell r="N259" t="str">
            <v>F.do Svalutazione Terreni Disponibili (sterilizzati)</v>
          </cell>
          <cell r="O259">
            <v>0</v>
          </cell>
          <cell r="P259">
            <v>0</v>
          </cell>
        </row>
        <row r="260">
          <cell r="M260" t="str">
            <v>AA21b</v>
          </cell>
          <cell r="N260" t="str">
            <v>F.do Svalutazione Terreni Indisponibili (Non sterilizzati)</v>
          </cell>
          <cell r="O260">
            <v>0</v>
          </cell>
          <cell r="P260">
            <v>0</v>
          </cell>
        </row>
        <row r="261">
          <cell r="M261" t="str">
            <v>AA21b</v>
          </cell>
          <cell r="N261" t="str">
            <v>F.do Svalutazione Terreni Indisponibili (sterilizzati)</v>
          </cell>
          <cell r="O261">
            <v>0</v>
          </cell>
          <cell r="P261">
            <v>0</v>
          </cell>
        </row>
        <row r="262">
          <cell r="J262" t="str">
            <v>AB1020C</v>
          </cell>
          <cell r="N262" t="str">
            <v>A.II.10.b) F.do Svalutazione Fabbricati</v>
          </cell>
          <cell r="O262">
            <v>0</v>
          </cell>
          <cell r="P262">
            <v>0</v>
          </cell>
        </row>
        <row r="263">
          <cell r="M263" t="str">
            <v>AA22a</v>
          </cell>
          <cell r="N263" t="str">
            <v>F.do Svalutazione Fabbricati Disponibili (Non sterilizzati)</v>
          </cell>
          <cell r="O263">
            <v>0</v>
          </cell>
          <cell r="P263">
            <v>0</v>
          </cell>
        </row>
        <row r="264">
          <cell r="M264" t="str">
            <v>AA22a</v>
          </cell>
          <cell r="N264" t="str">
            <v>F.do Svalutazione Fabbricati Disponibili (Sterilizzati)</v>
          </cell>
          <cell r="O264">
            <v>0</v>
          </cell>
          <cell r="P264">
            <v>0</v>
          </cell>
        </row>
        <row r="265">
          <cell r="M265" t="str">
            <v>AA22b</v>
          </cell>
          <cell r="N265" t="str">
            <v>F.do Svalutazione Fabbricati Indisponibili (Non sterilizzati)</v>
          </cell>
          <cell r="O265">
            <v>0</v>
          </cell>
          <cell r="P265">
            <v>0</v>
          </cell>
        </row>
        <row r="266">
          <cell r="M266" t="str">
            <v>AA22b</v>
          </cell>
          <cell r="N266" t="str">
            <v>F.do Svalutazione Fabbricati Indisponibili (sterilizzati)</v>
          </cell>
          <cell r="O266">
            <v>0</v>
          </cell>
          <cell r="P266">
            <v>0</v>
          </cell>
        </row>
        <row r="267">
          <cell r="J267" t="str">
            <v>AB1030C</v>
          </cell>
          <cell r="M267" t="str">
            <v>AA23</v>
          </cell>
          <cell r="N267" t="str">
            <v>A.II.10.c) F.do Svalutazione Impianti e macchinari</v>
          </cell>
          <cell r="O267">
            <v>0</v>
          </cell>
          <cell r="P267">
            <v>0</v>
          </cell>
        </row>
        <row r="268">
          <cell r="N268" t="str">
            <v>F.do Svalutazione Impianti e macchinari (Non sterilizzati)</v>
          </cell>
          <cell r="O268">
            <v>0</v>
          </cell>
          <cell r="P268">
            <v>0</v>
          </cell>
        </row>
        <row r="269">
          <cell r="N269" t="str">
            <v>F.do Svalutazione Impianti e macchinari (sterilizzati)</v>
          </cell>
          <cell r="O269">
            <v>0</v>
          </cell>
          <cell r="P269">
            <v>0</v>
          </cell>
        </row>
        <row r="270">
          <cell r="J270" t="str">
            <v>AB1040C</v>
          </cell>
          <cell r="M270" t="str">
            <v>AA24</v>
          </cell>
          <cell r="N270" t="str">
            <v>A.II.10.d) F.do Svalutazione Attrezzature sanitarie e scientifiche</v>
          </cell>
          <cell r="O270">
            <v>0</v>
          </cell>
          <cell r="P270">
            <v>0</v>
          </cell>
        </row>
        <row r="271">
          <cell r="N271" t="str">
            <v>F.do Svalutazione Attrezz. Sanitarie e scientifiche (Non sterilizzati)</v>
          </cell>
          <cell r="O271">
            <v>0</v>
          </cell>
          <cell r="P271">
            <v>0</v>
          </cell>
        </row>
        <row r="272">
          <cell r="N272" t="str">
            <v>F.do Svalutazione Attrezz. Sanitarie e scientifiche (Sterilizzati)</v>
          </cell>
          <cell r="O272">
            <v>0</v>
          </cell>
          <cell r="P272">
            <v>0</v>
          </cell>
        </row>
        <row r="273">
          <cell r="N273" t="str">
            <v>F.do Svalutazione Beni per assistenza protesica (Non sterilizzati)</v>
          </cell>
          <cell r="O273">
            <v>0</v>
          </cell>
          <cell r="P273">
            <v>0</v>
          </cell>
        </row>
        <row r="274">
          <cell r="N274" t="str">
            <v>F.do Svalutazione Beni per assistenza protesica (Sterilizzati)</v>
          </cell>
          <cell r="O274">
            <v>0</v>
          </cell>
          <cell r="P274">
            <v>0</v>
          </cell>
        </row>
        <row r="275">
          <cell r="J275" t="str">
            <v>AB1050C</v>
          </cell>
          <cell r="M275" t="str">
            <v>AA25</v>
          </cell>
          <cell r="N275" t="str">
            <v>A.II.10.e) F.do Svalutazione Mobili e arredi</v>
          </cell>
          <cell r="O275">
            <v>0</v>
          </cell>
          <cell r="P275">
            <v>0</v>
          </cell>
        </row>
        <row r="276">
          <cell r="N276" t="str">
            <v>F.do Svalutazione Mobili e arredi (Non sterilizzati)</v>
          </cell>
          <cell r="O276">
            <v>0</v>
          </cell>
          <cell r="P276">
            <v>0</v>
          </cell>
        </row>
        <row r="277">
          <cell r="N277" t="str">
            <v>F.do Svalutazione Mobili e arredi (sterilizzati)</v>
          </cell>
          <cell r="O277">
            <v>0</v>
          </cell>
          <cell r="P277">
            <v>0</v>
          </cell>
        </row>
        <row r="278">
          <cell r="J278" t="str">
            <v>AB1060C</v>
          </cell>
          <cell r="M278" t="str">
            <v>AA26</v>
          </cell>
          <cell r="N278" t="str">
            <v>A.II.10.f) F.do Svalutazione Automezzi</v>
          </cell>
          <cell r="O278">
            <v>0</v>
          </cell>
          <cell r="P278">
            <v>0</v>
          </cell>
        </row>
        <row r="279">
          <cell r="N279" t="str">
            <v>F.do Svalutazione Automezzi (Non sterilizzati)</v>
          </cell>
          <cell r="O279">
            <v>0</v>
          </cell>
          <cell r="P279">
            <v>0</v>
          </cell>
        </row>
        <row r="280">
          <cell r="N280" t="str">
            <v>F.do Svalutazione Automezzi (sterilizzati)</v>
          </cell>
          <cell r="O280">
            <v>0</v>
          </cell>
          <cell r="P280">
            <v>0</v>
          </cell>
        </row>
        <row r="281">
          <cell r="J281" t="str">
            <v>AB1070C</v>
          </cell>
          <cell r="M281" t="str">
            <v>AA27</v>
          </cell>
          <cell r="N281" t="str">
            <v>A.II.10.g) F.do Svalutazione Oggetti d'arte</v>
          </cell>
          <cell r="O281">
            <v>0</v>
          </cell>
          <cell r="P281">
            <v>0</v>
          </cell>
        </row>
        <row r="282">
          <cell r="N282" t="str">
            <v>F.do Svalutazione Oggetti d'arte</v>
          </cell>
          <cell r="O282">
            <v>0</v>
          </cell>
          <cell r="P282">
            <v>0</v>
          </cell>
        </row>
        <row r="283">
          <cell r="J283" t="str">
            <v>AB1080C</v>
          </cell>
          <cell r="M283" t="str">
            <v>AA28</v>
          </cell>
          <cell r="N283" t="str">
            <v>A.II.10.h) F.do Svalutazione Altre immobil. Materiali</v>
          </cell>
          <cell r="O283">
            <v>0</v>
          </cell>
          <cell r="P283">
            <v>0</v>
          </cell>
        </row>
        <row r="284">
          <cell r="N284" t="str">
            <v>F.do Svalutazione Altre immobil. materiali (Non sterilizzati)</v>
          </cell>
          <cell r="O284">
            <v>0</v>
          </cell>
          <cell r="P284">
            <v>0</v>
          </cell>
        </row>
        <row r="285">
          <cell r="N285" t="str">
            <v>F.do Svalutazione Altre immobil. materiali (sterilizzati)</v>
          </cell>
          <cell r="O285">
            <v>0</v>
          </cell>
          <cell r="P285">
            <v>0</v>
          </cell>
        </row>
        <row r="286">
          <cell r="N286" t="str">
            <v>A.III. Immobilizzazioni finanziarie.</v>
          </cell>
          <cell r="O286">
            <v>0</v>
          </cell>
          <cell r="P286">
            <v>0</v>
          </cell>
        </row>
        <row r="287">
          <cell r="J287" t="str">
            <v>AC1000A</v>
          </cell>
          <cell r="N287" t="str">
            <v>A.III.1 Crediti Finanziari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M288" t="str">
            <v>AA31a</v>
          </cell>
          <cell r="N288" t="str">
            <v>A.III.1.a) Crediti finanziari v/Stato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M289" t="str">
            <v>AA31b</v>
          </cell>
          <cell r="N289" t="str">
            <v>A.III.1.b) Crediti finanziari v/Regione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M290" t="str">
            <v>AA31c</v>
          </cell>
          <cell r="N290" t="str">
            <v>A.III.1.c) Crediti finanziari v/Partecipate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M291" t="str">
            <v>AA31d</v>
          </cell>
          <cell r="N291" t="str">
            <v>A.III.1.d) Crediti finanziari v/Altri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J292" t="str">
            <v>AC1000B</v>
          </cell>
          <cell r="N292" t="str">
            <v>A.III.2 Titoli</v>
          </cell>
          <cell r="O292">
            <v>0</v>
          </cell>
          <cell r="P292">
            <v>0</v>
          </cell>
        </row>
        <row r="293">
          <cell r="M293" t="str">
            <v>AA32a</v>
          </cell>
          <cell r="N293" t="str">
            <v>A.III.2.a) Partecipazioni</v>
          </cell>
          <cell r="O293">
            <v>0</v>
          </cell>
          <cell r="P293">
            <v>0</v>
          </cell>
        </row>
        <row r="294">
          <cell r="N294" t="str">
            <v>Partecipazioni in imprese controllate</v>
          </cell>
          <cell r="O294">
            <v>0</v>
          </cell>
          <cell r="P294">
            <v>0</v>
          </cell>
        </row>
        <row r="295">
          <cell r="N295" t="str">
            <v>Partecipazioni in imprese collegate</v>
          </cell>
          <cell r="O295">
            <v>0</v>
          </cell>
          <cell r="P295">
            <v>0</v>
          </cell>
        </row>
        <row r="296">
          <cell r="N296" t="str">
            <v>Partecipazioni in altre imprese</v>
          </cell>
          <cell r="O296">
            <v>0</v>
          </cell>
          <cell r="P296">
            <v>0</v>
          </cell>
        </row>
        <row r="297">
          <cell r="M297" t="str">
            <v>AA32b</v>
          </cell>
          <cell r="N297" t="str">
            <v>A.III.2.b) Altri Titoli</v>
          </cell>
          <cell r="O297">
            <v>0</v>
          </cell>
          <cell r="P297">
            <v>0</v>
          </cell>
        </row>
        <row r="298">
          <cell r="N298" t="str">
            <v>A.III.2.b.1) Titoli di Stato</v>
          </cell>
          <cell r="O298">
            <v>0</v>
          </cell>
          <cell r="P298">
            <v>0</v>
          </cell>
        </row>
        <row r="299">
          <cell r="N299" t="str">
            <v>A.III.2.b.2) Altre Obbligazioni</v>
          </cell>
          <cell r="O299">
            <v>0</v>
          </cell>
          <cell r="P299">
            <v>0</v>
          </cell>
        </row>
        <row r="300">
          <cell r="N300" t="str">
            <v>A.III.2.b.3) Titoli azionari quotati in Borsa</v>
          </cell>
          <cell r="O300">
            <v>0</v>
          </cell>
          <cell r="P300">
            <v>0</v>
          </cell>
        </row>
        <row r="301">
          <cell r="N301" t="str">
            <v>A.III.2.b.4) Titoli diversi</v>
          </cell>
          <cell r="O301">
            <v>0</v>
          </cell>
          <cell r="P301">
            <v>0</v>
          </cell>
        </row>
        <row r="302">
          <cell r="N302" t="str">
            <v>B) ATTIVO CIRCOLANTE.</v>
          </cell>
          <cell r="O302">
            <v>0</v>
          </cell>
          <cell r="P302">
            <v>0</v>
          </cell>
        </row>
        <row r="303">
          <cell r="N303" t="str">
            <v>B.I. Rimanenze</v>
          </cell>
          <cell r="O303">
            <v>0</v>
          </cell>
          <cell r="P303">
            <v>0</v>
          </cell>
        </row>
        <row r="304">
          <cell r="J304" t="str">
            <v>BA1000A</v>
          </cell>
          <cell r="N304" t="str">
            <v>B.I.1 Rimanenze di materiale sanitario</v>
          </cell>
          <cell r="O304">
            <v>0</v>
          </cell>
          <cell r="P304">
            <v>0</v>
          </cell>
        </row>
        <row r="305">
          <cell r="M305" t="str">
            <v>AB11</v>
          </cell>
          <cell r="N305" t="str">
            <v>Farmaceutici: Specialità Medicinali</v>
          </cell>
          <cell r="O305">
            <v>0</v>
          </cell>
          <cell r="P305">
            <v>0</v>
          </cell>
        </row>
        <row r="306">
          <cell r="M306" t="str">
            <v>AB11</v>
          </cell>
          <cell r="N306" t="str">
            <v>Farmaceutici: Specialità Medicinali (File F compreso HCV)</v>
          </cell>
          <cell r="O306">
            <v>0</v>
          </cell>
          <cell r="P306">
            <v>0</v>
          </cell>
        </row>
        <row r="307">
          <cell r="M307" t="str">
            <v>AB11</v>
          </cell>
          <cell r="N307" t="str">
            <v>Farmaceutici: Specialità Medicinali (altro: farmaci ospedalieri)</v>
          </cell>
          <cell r="O307">
            <v>0</v>
          </cell>
          <cell r="P307">
            <v>0</v>
          </cell>
        </row>
        <row r="308">
          <cell r="M308" t="str">
            <v>AB11</v>
          </cell>
          <cell r="N308" t="str">
            <v>Farmaceutici: Specialità Medicinali (Doppio Canale ex Nota CUF 37)</v>
          </cell>
          <cell r="O308">
            <v>0</v>
          </cell>
          <cell r="P308">
            <v>0</v>
          </cell>
        </row>
        <row r="309">
          <cell r="M309" t="str">
            <v>AB11</v>
          </cell>
          <cell r="N309" t="str">
            <v>Farmaceutici: Specialità Medicinali (Primo Ciclo terapeutico D.G.R. 10246/02)</v>
          </cell>
          <cell r="O309">
            <v>0</v>
          </cell>
          <cell r="P309">
            <v>0</v>
          </cell>
        </row>
        <row r="310">
          <cell r="M310" t="str">
            <v>AB11</v>
          </cell>
          <cell r="N310" t="str">
            <v>Farmaceutici: Specialità Medicinali da Asl/Ao/Fondazioni della Regione</v>
          </cell>
          <cell r="O310">
            <v>0</v>
          </cell>
          <cell r="P310">
            <v>0</v>
          </cell>
        </row>
        <row r="311">
          <cell r="M311" t="str">
            <v>AB11</v>
          </cell>
          <cell r="N311" t="str">
            <v>Farmaceutici: Specialità Medicinali (Doppio Canale ex Nota CUF 37) da Asl/Ao/Fondazioni della Regione</v>
          </cell>
          <cell r="O311">
            <v>0</v>
          </cell>
          <cell r="P311">
            <v>0</v>
          </cell>
        </row>
        <row r="312">
          <cell r="M312" t="str">
            <v>AB11</v>
          </cell>
          <cell r="N312" t="str">
            <v>Farmaceutici: Ossigeno</v>
          </cell>
          <cell r="O312">
            <v>0</v>
          </cell>
          <cell r="P312">
            <v>0</v>
          </cell>
        </row>
        <row r="313">
          <cell r="M313" t="str">
            <v>AB11</v>
          </cell>
          <cell r="N313" t="str">
            <v>Farmaceutici: Ossigeno (Doppio Canale)</v>
          </cell>
          <cell r="O313">
            <v>0</v>
          </cell>
          <cell r="P313">
            <v>0</v>
          </cell>
        </row>
        <row r="314">
          <cell r="M314" t="str">
            <v>AB11</v>
          </cell>
          <cell r="N314" t="str">
            <v>Farmaceutici: Ossigeno da Asl/Ao/Fondazioni della Regione</v>
          </cell>
          <cell r="O314">
            <v>0</v>
          </cell>
          <cell r="P314">
            <v>0</v>
          </cell>
        </row>
        <row r="315">
          <cell r="M315" t="str">
            <v>AB11</v>
          </cell>
          <cell r="N315" t="str">
            <v>Farmaceutici: Ossigeno (Doppio Canale) da Asl/Ao/Fondazioni della Regione</v>
          </cell>
          <cell r="O315">
            <v>0</v>
          </cell>
          <cell r="P315">
            <v>0</v>
          </cell>
        </row>
        <row r="316">
          <cell r="M316" t="str">
            <v>AB11</v>
          </cell>
          <cell r="N316" t="str">
            <v>Farmaceutici: Specialità Medicinali SENZA AIC</v>
          </cell>
          <cell r="O316">
            <v>0</v>
          </cell>
          <cell r="P316">
            <v>0</v>
          </cell>
        </row>
        <row r="317">
          <cell r="M317" t="str">
            <v>AB11</v>
          </cell>
          <cell r="N317" t="str">
            <v>Farmaceutici: Galenici e altri medicinali SENZA AIC</v>
          </cell>
          <cell r="O317">
            <v>0</v>
          </cell>
          <cell r="P317">
            <v>0</v>
          </cell>
        </row>
        <row r="318">
          <cell r="M318" t="str">
            <v>AB11</v>
          </cell>
          <cell r="N318" t="str">
            <v>Farmaceutici: Ossigeno e gas medicali SENZA AIC</v>
          </cell>
          <cell r="O318">
            <v>0</v>
          </cell>
          <cell r="P318">
            <v>0</v>
          </cell>
        </row>
        <row r="319">
          <cell r="M319" t="str">
            <v>AB11</v>
          </cell>
          <cell r="N319" t="str">
            <v>Emoderivati</v>
          </cell>
          <cell r="O319">
            <v>0</v>
          </cell>
          <cell r="P319">
            <v>0</v>
          </cell>
        </row>
        <row r="320">
          <cell r="M320" t="str">
            <v>AB11</v>
          </cell>
          <cell r="N320" t="str">
            <v>Emoderivati da Privati [SOLAMENTE OVE GESTITI NELL'AMBITO DEL CONSORZIO INTERREGIONALE]</v>
          </cell>
          <cell r="O320">
            <v>0</v>
          </cell>
          <cell r="P320">
            <v>0</v>
          </cell>
        </row>
        <row r="321">
          <cell r="M321" t="str">
            <v>AB11</v>
          </cell>
          <cell r="N321" t="str">
            <v>Emoderivati (Doppio Canale ex Nota CUF 37)</v>
          </cell>
          <cell r="O321">
            <v>0</v>
          </cell>
          <cell r="P321">
            <v>0</v>
          </cell>
        </row>
        <row r="322">
          <cell r="M322" t="str">
            <v>AB11</v>
          </cell>
          <cell r="N322" t="str">
            <v>Emoderivati da Asl/Ao/Fondazioni della Regione  [ESCLUSI EMODERIVATI GESTITI VIA CONSORZIO INTERREGIONALE]</v>
          </cell>
          <cell r="O322">
            <v>0</v>
          </cell>
          <cell r="P322">
            <v>0</v>
          </cell>
        </row>
        <row r="323">
          <cell r="M323" t="str">
            <v>AB11</v>
          </cell>
          <cell r="N323" t="str">
            <v>Emoderivati da Asl/Ao/Fondazioni della Regione [SOLAMENTE OVE GESTITI NELL'AMBITO DEL CONSORZIO INTERREGIONALE]</v>
          </cell>
          <cell r="O323">
            <v>0</v>
          </cell>
          <cell r="P323">
            <v>0</v>
          </cell>
        </row>
        <row r="324">
          <cell r="M324" t="str">
            <v>AB11</v>
          </cell>
          <cell r="N324" t="str">
            <v>Emoderivati da Az. Pubbliche ExtraRegione [SOLAMENTE OVE GESTITI NELL'AMBITO DEL CONSORZIO INTERREGIONALE]</v>
          </cell>
          <cell r="O324">
            <v>0</v>
          </cell>
          <cell r="P324">
            <v>0</v>
          </cell>
        </row>
        <row r="325">
          <cell r="M325" t="str">
            <v>AB11</v>
          </cell>
          <cell r="N325" t="str">
            <v>Emoderivati (Doppio Canale ex Nota CUF 37) da Asl/Ao/Fondazioni della Regione</v>
          </cell>
          <cell r="O325">
            <v>0</v>
          </cell>
          <cell r="P325">
            <v>0</v>
          </cell>
        </row>
        <row r="326">
          <cell r="M326" t="str">
            <v>AB11</v>
          </cell>
          <cell r="N326" t="str">
            <v>Emoderivati di produzione regionale</v>
          </cell>
          <cell r="O326">
            <v>0</v>
          </cell>
          <cell r="P326">
            <v>0</v>
          </cell>
        </row>
        <row r="327">
          <cell r="M327" t="str">
            <v>AB11</v>
          </cell>
          <cell r="N327" t="str">
            <v>Prodotti dietetici</v>
          </cell>
          <cell r="O327">
            <v>0</v>
          </cell>
          <cell r="P327">
            <v>0</v>
          </cell>
        </row>
        <row r="328">
          <cell r="M328" t="str">
            <v>AB11</v>
          </cell>
          <cell r="N328" t="str">
            <v>Dispositivi medico diagnostici in vitro: Materiali diagnostici  - Cnd: W</v>
          </cell>
          <cell r="O328">
            <v>0</v>
          </cell>
          <cell r="P328">
            <v>0</v>
          </cell>
        </row>
        <row r="329">
          <cell r="M329" t="str">
            <v>AB11</v>
          </cell>
          <cell r="N329" t="str">
            <v>Dispositivi medici: Materiali diagnostici (materiale per apparecchiature sanitare e relativi componenti.) Cnd: Z</v>
          </cell>
          <cell r="O329">
            <v>0</v>
          </cell>
          <cell r="P329">
            <v>0</v>
          </cell>
        </row>
        <row r="330">
          <cell r="M330" t="str">
            <v>AB11</v>
          </cell>
          <cell r="N330" t="str">
            <v>Prodotti chimici: Materiali diagnostici (senza Cnd)</v>
          </cell>
          <cell r="O330">
            <v>0</v>
          </cell>
          <cell r="P330">
            <v>0</v>
          </cell>
        </row>
        <row r="331">
          <cell r="M331" t="str">
            <v>AB11</v>
          </cell>
          <cell r="N331" t="str">
            <v>Dispositivi medici: Presidi chirurgici e materiali sanitari - Cnd: A; B; D; G; H; K; L; M; N; Q; R; S; T[Ao-Irccs tutto; Asl escluso T04]; U; V; Y[solo Ao-Irccs]</v>
          </cell>
          <cell r="O331">
            <v>0</v>
          </cell>
          <cell r="P331">
            <v>0</v>
          </cell>
        </row>
        <row r="332">
          <cell r="M332" t="str">
            <v>AB11</v>
          </cell>
          <cell r="N332" t="str">
            <v>Dispositivi per appar. Cardiocircolatorio Cnd: C</v>
          </cell>
          <cell r="O332">
            <v>0</v>
          </cell>
          <cell r="P332">
            <v>0</v>
          </cell>
        </row>
        <row r="333">
          <cell r="M333" t="str">
            <v>AB11</v>
          </cell>
          <cell r="N333" t="str">
            <v>Dispositivi medici con repertorio e senza CND (tipo 2, kit)</v>
          </cell>
          <cell r="O333">
            <v>0</v>
          </cell>
          <cell r="P333">
            <v>0</v>
          </cell>
        </row>
        <row r="334">
          <cell r="M334" t="str">
            <v>AB11</v>
          </cell>
          <cell r="N334" t="str">
            <v>Dispositivi medici non registrati in Italia (senza repertorio e con CND assimilabile)</v>
          </cell>
          <cell r="O334">
            <v>0</v>
          </cell>
          <cell r="P334">
            <v>0</v>
          </cell>
        </row>
        <row r="335">
          <cell r="M335" t="str">
            <v>AB11</v>
          </cell>
          <cell r="N335" t="str">
            <v>Materiale chirurgico e prodotti per uso veterinario</v>
          </cell>
          <cell r="O335">
            <v>0</v>
          </cell>
          <cell r="P335">
            <v>0</v>
          </cell>
        </row>
        <row r="336">
          <cell r="M336" t="str">
            <v>AB11</v>
          </cell>
          <cell r="N336" t="str">
            <v>Materiali protesici (c.d. protesica "Maggiore") [compilazione ASL] - Cnd: Y</v>
          </cell>
          <cell r="O336">
            <v>0</v>
          </cell>
          <cell r="P336">
            <v>0</v>
          </cell>
        </row>
        <row r="337">
          <cell r="M337" t="str">
            <v>AB11</v>
          </cell>
          <cell r="N337" t="str">
            <v>Materiali protesici (c.d. protesica "Minore") [compilazione ASL] - Cnd: T04</v>
          </cell>
          <cell r="O337">
            <v>0</v>
          </cell>
          <cell r="P337">
            <v>0</v>
          </cell>
        </row>
        <row r="338">
          <cell r="M338" t="str">
            <v>AB11</v>
          </cell>
          <cell r="N338" t="str">
            <v>Dispositivi medici impiantabili attivi: Materiali protesici (endoprotesi)   [compilazione AO-Irccs] - Cnd: J</v>
          </cell>
          <cell r="O338">
            <v>0</v>
          </cell>
          <cell r="P338">
            <v>0</v>
          </cell>
        </row>
        <row r="339">
          <cell r="M339" t="str">
            <v>AB11</v>
          </cell>
          <cell r="N339" t="str">
            <v>Dispositivi medici: Materiali protesici (endoprotesi non attive) [compilazione AO-Irccs] - Cnd: P</v>
          </cell>
          <cell r="O339">
            <v>0</v>
          </cell>
          <cell r="P339">
            <v>0</v>
          </cell>
        </row>
        <row r="340">
          <cell r="M340" t="str">
            <v>AB11</v>
          </cell>
          <cell r="N340" t="str">
            <v>Dispositivi medici: Materiali per emodialisi - Cnd: F</v>
          </cell>
          <cell r="O340">
            <v>0</v>
          </cell>
          <cell r="P340">
            <v>0</v>
          </cell>
        </row>
        <row r="341">
          <cell r="M341" t="str">
            <v>AB11</v>
          </cell>
          <cell r="N341" t="str">
            <v>Materiali per la profilassi igienico-sanitari: sieri</v>
          </cell>
          <cell r="O341">
            <v>0</v>
          </cell>
          <cell r="P341">
            <v>0</v>
          </cell>
        </row>
        <row r="342">
          <cell r="M342" t="str">
            <v>AB11</v>
          </cell>
          <cell r="N342" t="str">
            <v>Materiali per la profilassi igienico-sanitari: vaccini</v>
          </cell>
          <cell r="O342">
            <v>0</v>
          </cell>
          <cell r="P342">
            <v>0</v>
          </cell>
        </row>
        <row r="343">
          <cell r="M343" t="str">
            <v>AB11</v>
          </cell>
          <cell r="N343" t="str">
            <v>Prodotti farmaceutici per uso veterinario</v>
          </cell>
          <cell r="O343">
            <v>0</v>
          </cell>
          <cell r="P343">
            <v>0</v>
          </cell>
        </row>
        <row r="344">
          <cell r="M344" t="str">
            <v>AB11</v>
          </cell>
          <cell r="N344" t="str">
            <v>Sangue ed emocomponenti</v>
          </cell>
          <cell r="O344">
            <v>0</v>
          </cell>
          <cell r="P344">
            <v>0</v>
          </cell>
        </row>
        <row r="345">
          <cell r="M345" t="str">
            <v>AB11</v>
          </cell>
          <cell r="N345" t="str">
            <v>Sangue ed emocomponenti acquistati Extraregione</v>
          </cell>
          <cell r="O345">
            <v>0</v>
          </cell>
          <cell r="P345">
            <v>0</v>
          </cell>
        </row>
        <row r="346">
          <cell r="M346" t="str">
            <v>AB11</v>
          </cell>
          <cell r="N346" t="str">
            <v>Sangue ed emocomponenti da Asl/Ao/Fondazioni della Regione</v>
          </cell>
          <cell r="O346">
            <v>0</v>
          </cell>
          <cell r="P346">
            <v>0</v>
          </cell>
        </row>
        <row r="347">
          <cell r="M347" t="str">
            <v>AB11</v>
          </cell>
          <cell r="N347" t="str">
            <v>Altri beni e prodotti sanitari (PRODOTTI SENZA REPERTORIO E/O CND)</v>
          </cell>
          <cell r="O347">
            <v>0</v>
          </cell>
          <cell r="P347">
            <v>0</v>
          </cell>
        </row>
        <row r="348">
          <cell r="M348" t="str">
            <v>AB11</v>
          </cell>
          <cell r="N348" t="str">
            <v>Altri beni e prodotti sanitari (escluso Specialità medicinali, ossigeno, emoderivati e sangue) da Asl/Ao/Fondazioni della Regione</v>
          </cell>
          <cell r="O348">
            <v>0</v>
          </cell>
          <cell r="P348">
            <v>0</v>
          </cell>
        </row>
        <row r="349">
          <cell r="J349" t="str">
            <v>BA3000A</v>
          </cell>
          <cell r="M349" t="str">
            <v>AB13</v>
          </cell>
          <cell r="N349" t="str">
            <v>B.I.1.i) Acconti su forniture materiale sanitario</v>
          </cell>
          <cell r="O349">
            <v>0</v>
          </cell>
          <cell r="P349">
            <v>0</v>
          </cell>
        </row>
        <row r="350">
          <cell r="J350" t="str">
            <v>BA2000A</v>
          </cell>
          <cell r="N350" t="str">
            <v>B.I.2 Rimanenze di materiale non sanitario</v>
          </cell>
          <cell r="O350">
            <v>0</v>
          </cell>
          <cell r="P350">
            <v>0</v>
          </cell>
        </row>
        <row r="351">
          <cell r="M351" t="str">
            <v>AB12</v>
          </cell>
          <cell r="N351" t="str">
            <v>Prodotti alimentari</v>
          </cell>
          <cell r="O351">
            <v>0</v>
          </cell>
          <cell r="P351">
            <v>0</v>
          </cell>
        </row>
        <row r="352">
          <cell r="M352" t="str">
            <v>AB12</v>
          </cell>
          <cell r="N352" t="str">
            <v>Materiale di guardaroba, di pulizia e di convivenza in genere</v>
          </cell>
          <cell r="O352">
            <v>0</v>
          </cell>
          <cell r="P352">
            <v>0</v>
          </cell>
        </row>
        <row r="353">
          <cell r="M353" t="str">
            <v>AB12</v>
          </cell>
          <cell r="N353" t="str">
            <v>Carburanti e lubrificanti</v>
          </cell>
          <cell r="O353">
            <v>0</v>
          </cell>
          <cell r="P353">
            <v>0</v>
          </cell>
        </row>
        <row r="354">
          <cell r="M354" t="str">
            <v>AB12</v>
          </cell>
          <cell r="N354" t="str">
            <v>Combustibili</v>
          </cell>
          <cell r="O354">
            <v>0</v>
          </cell>
          <cell r="P354">
            <v>0</v>
          </cell>
        </row>
        <row r="355">
          <cell r="M355" t="str">
            <v>AB12</v>
          </cell>
          <cell r="N355" t="str">
            <v>Cancelleria e stampati</v>
          </cell>
          <cell r="O355">
            <v>0</v>
          </cell>
          <cell r="P355">
            <v>0</v>
          </cell>
        </row>
        <row r="356">
          <cell r="M356" t="str">
            <v>AB12</v>
          </cell>
          <cell r="N356" t="str">
            <v>Supporti informatici e materiale per EDP</v>
          </cell>
          <cell r="O356">
            <v>0</v>
          </cell>
          <cell r="P356">
            <v>0</v>
          </cell>
        </row>
        <row r="357">
          <cell r="M357" t="str">
            <v>AB12</v>
          </cell>
          <cell r="N357" t="str">
            <v>Materiale per manutenzioni e riparazioni immobili</v>
          </cell>
          <cell r="O357">
            <v>0</v>
          </cell>
          <cell r="P357">
            <v>0</v>
          </cell>
        </row>
        <row r="358">
          <cell r="M358" t="str">
            <v>AB12</v>
          </cell>
          <cell r="N358" t="str">
            <v>Materiale per manutenzioni e riparazioni mobili e macchine</v>
          </cell>
          <cell r="O358">
            <v>0</v>
          </cell>
          <cell r="P358">
            <v>0</v>
          </cell>
        </row>
        <row r="359">
          <cell r="M359" t="str">
            <v>AB12</v>
          </cell>
          <cell r="N359" t="str">
            <v>Materiale per manutenzioni e riparazioni attrezzature tecnico scientifico sanitarie</v>
          </cell>
          <cell r="O359">
            <v>0</v>
          </cell>
          <cell r="P359">
            <v>0</v>
          </cell>
        </row>
        <row r="360">
          <cell r="M360" t="str">
            <v>AB12</v>
          </cell>
          <cell r="N360" t="str">
            <v>Materiale per manutenzioni e riparazioni attrezzature tecnico economali</v>
          </cell>
          <cell r="O360">
            <v>0</v>
          </cell>
          <cell r="P360">
            <v>0</v>
          </cell>
        </row>
        <row r="361">
          <cell r="M361" t="str">
            <v>AB12</v>
          </cell>
          <cell r="N361" t="str">
            <v>Materiale per manutenzioni e riparazioni automezzi (sanitari e non)</v>
          </cell>
          <cell r="O361">
            <v>0</v>
          </cell>
          <cell r="P361">
            <v>0</v>
          </cell>
        </row>
        <row r="362">
          <cell r="M362" t="str">
            <v>AB12</v>
          </cell>
          <cell r="N362" t="str">
            <v>Materiale per manutenzioni e riparazioni - Altro</v>
          </cell>
          <cell r="O362">
            <v>0</v>
          </cell>
          <cell r="P362">
            <v>0</v>
          </cell>
        </row>
        <row r="363">
          <cell r="M363" t="str">
            <v>AB12</v>
          </cell>
          <cell r="N363" t="str">
            <v xml:space="preserve">Altri beni non sanitari </v>
          </cell>
          <cell r="O363">
            <v>0</v>
          </cell>
          <cell r="P363">
            <v>0</v>
          </cell>
        </row>
        <row r="364">
          <cell r="M364" t="str">
            <v>AB12</v>
          </cell>
          <cell r="N364" t="str">
            <v>Altri beni non sanitari da Asl/AO della Regione</v>
          </cell>
          <cell r="O364">
            <v>0</v>
          </cell>
          <cell r="P364">
            <v>0</v>
          </cell>
        </row>
        <row r="365">
          <cell r="J365" t="str">
            <v>BA4000A</v>
          </cell>
          <cell r="M365" t="str">
            <v>AB14</v>
          </cell>
          <cell r="N365" t="str">
            <v>B.I.2.g) Acconti su forniture materiale non sanitario</v>
          </cell>
          <cell r="O365">
            <v>0</v>
          </cell>
          <cell r="P365">
            <v>0</v>
          </cell>
        </row>
        <row r="366">
          <cell r="N366" t="str">
            <v>B.II. Crediti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N367" t="str">
            <v>B.II.1)  Crediti v/Stato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J368" t="str">
            <v>BB0010A</v>
          </cell>
          <cell r="M368" t="str">
            <v>AB21a1</v>
          </cell>
          <cell r="N368" t="str">
            <v>B.II.1.a)  Crediti v/Stato per spesa corrente - Integrazione a norma del D.L.vo 56/2000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J369" t="str">
            <v>BB0010A</v>
          </cell>
          <cell r="M369" t="str">
            <v>AB21a1</v>
          </cell>
          <cell r="N369" t="str">
            <v>B.II.1.b)  Crediti v/Stato per spesa corrente - FSN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J370" t="str">
            <v>BB0010A</v>
          </cell>
          <cell r="N370" t="str">
            <v>B.II.1.c)  Crediti v/Stato per mobilità attiva extraregionale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M371" t="str">
            <v>AB21a2</v>
          </cell>
          <cell r="N371" t="str">
            <v>B.II.1.c.1)  Crediti v/Stato per mobilità attiva extraregionale pubblica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M372" t="str">
            <v>AB21a2</v>
          </cell>
          <cell r="N372" t="str">
            <v>B.II.1.c.2)  Crediti v/Stato per mobilità attiva extraregionale privata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J373" t="str">
            <v>BB0010A</v>
          </cell>
          <cell r="M373" t="str">
            <v>AB21a2</v>
          </cell>
          <cell r="N373" t="str">
            <v>B.II.1.d)  Crediti v/Stato per mobilità attiva internazionale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</row>
        <row r="374">
          <cell r="J374" t="str">
            <v>BB0010A</v>
          </cell>
          <cell r="M374" t="str">
            <v>AB21a1</v>
          </cell>
          <cell r="N374" t="str">
            <v>B.II.1.e)  Crediti v/Stato per acconto quota fabbisogno sanitario regionale standard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J375" t="str">
            <v>BB0010A</v>
          </cell>
          <cell r="M375" t="str">
            <v>AB21a1</v>
          </cell>
          <cell r="N375" t="str">
            <v>B.II.1.f)  Crediti v/Stato per finanziamento sanitario aggiuntivo corrente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J376" t="str">
            <v>BB0010A</v>
          </cell>
          <cell r="M376" t="str">
            <v>AB21a1</v>
          </cell>
          <cell r="N376" t="str">
            <v>B.II.1.g)   Crediti v/Stato per spesa corrente - altro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J377" t="str">
            <v>BB0140A</v>
          </cell>
          <cell r="M377" t="str">
            <v>AB21b</v>
          </cell>
          <cell r="N377" t="str">
            <v>B.II.1.h)  Crediti v/Stato per finanziamenti per investimenti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 t="str">
            <v>B.II.1.i)  Crediti v/Stato per ricerca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J379" t="str">
            <v>BB0010A</v>
          </cell>
          <cell r="M379" t="str">
            <v>AB21c1</v>
          </cell>
          <cell r="N379" t="str">
            <v>B.II.1.i.1)  Crediti v/Stato per ricerca corrente - Ministero della Salute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J380" t="str">
            <v>BB0020A</v>
          </cell>
          <cell r="M380" t="str">
            <v>AB21c2</v>
          </cell>
          <cell r="N380" t="str">
            <v>B.II.1.i.2)  Crediti v/Stato per ricerca finalizzata - Ministero della Salute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J381" t="str">
            <v>BB0010A</v>
          </cell>
          <cell r="M381" t="str">
            <v>AB21c3</v>
          </cell>
          <cell r="N381" t="str">
            <v xml:space="preserve">B.II.1.i.3)  Crediti v/Stato per ricerca - altre Amministrazioni centrali 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J382" t="str">
            <v>BB0140A</v>
          </cell>
          <cell r="M382" t="str">
            <v>AB21c4</v>
          </cell>
          <cell r="N382" t="str">
            <v>B.II.1.i.4)  Crediti v/Stato per ricerca - finanziamenti per investimenti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J383" t="str">
            <v>BB0010A</v>
          </cell>
          <cell r="M383" t="str">
            <v>AB21d</v>
          </cell>
          <cell r="N383" t="str">
            <v>B.II.1.l)  Crediti v/prefetture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N384" t="str">
            <v>B.II.2)  Crediti v/Regione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</row>
        <row r="385">
          <cell r="N385" t="str">
            <v>B.II.2.a)  Crediti v/Regione o Provincia Autonoma per spesa corrente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J386" t="str">
            <v>BB0030A</v>
          </cell>
          <cell r="M386" t="str">
            <v>AB22a1a</v>
          </cell>
          <cell r="N386" t="str">
            <v>B.II.2.a.1)  Crediti v/Regione o Provincia Autonoma per spesa corrente - IRAP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J387" t="str">
            <v>BB0030A</v>
          </cell>
          <cell r="M387" t="str">
            <v>AB22a1a</v>
          </cell>
          <cell r="N387" t="str">
            <v>B.II.2.a.2)  Crediti v/Regione o Provincia Autonoma per spesa corrente - Addizionale IRPEF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N388" t="str">
            <v>B.II.2.a.3)  Crediti v/Regione o Provincia Autonoma per quota FSR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J389" t="str">
            <v>BB0080A</v>
          </cell>
          <cell r="M389" t="str">
            <v>AB22a1a</v>
          </cell>
          <cell r="N389" t="str">
            <v>B.II.2.a.3.1) Crediti da Regione per Quota capitaria Sanitaria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</row>
        <row r="390">
          <cell r="J390" t="str">
            <v>BB0080A</v>
          </cell>
          <cell r="M390" t="str">
            <v>AB22a1a</v>
          </cell>
          <cell r="N390" t="str">
            <v>B.II.2.a.3.2) Crediti da Regione per Quota capitaria A.S.S.I.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J391" t="str">
            <v>BB0080A</v>
          </cell>
          <cell r="M391" t="str">
            <v>AB22a1a</v>
          </cell>
          <cell r="N391" t="str">
            <v>B.II.2.a.3.3) Crediti da Regione per Funzioni non tariffate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J392" t="str">
            <v>BB0080A</v>
          </cell>
          <cell r="M392" t="str">
            <v>AB22a1a</v>
          </cell>
          <cell r="N392" t="str">
            <v>B.II.2.a.3.4) Crediti da Regione per Obiettivi di PSSR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J393" t="str">
            <v>BB0080A</v>
          </cell>
          <cell r="M393" t="str">
            <v>AB22a1a</v>
          </cell>
          <cell r="N393" t="str">
            <v>B.II.2.a.3.5) Crediti da Regione per Contributi vincolati da FSR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J394" t="str">
            <v>BB0070A</v>
          </cell>
          <cell r="M394" t="str">
            <v>AB22a1a</v>
          </cell>
          <cell r="N394" t="str">
            <v>B.II.2.a.3.6) Crediti da Regione per Contributi vincolati extra FSR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J395" t="str">
            <v>BB0080A</v>
          </cell>
          <cell r="M395" t="str">
            <v>AB22a1a</v>
          </cell>
          <cell r="N395" t="str">
            <v>B.II.2.a.4)  Crediti v/Regione o Provincia Autonoma per mobilità attiva intraregionale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J396" t="str">
            <v>BB0080A</v>
          </cell>
          <cell r="N396" t="str">
            <v>B.II.2.a.5)  Crediti v/Regione o Provincia Autonoma per mobilità attiva extraregionale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M397" t="str">
            <v>AB22a1a</v>
          </cell>
          <cell r="N397" t="str">
            <v>B.II.2.a.5.1)  Crediti v/Regione o Provincia Autonoma per mobilità attiva extraregionale A.Ospedaliere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M398" t="str">
            <v>AB22a1a</v>
          </cell>
          <cell r="N398" t="str">
            <v>B.II.2.a.5.2)  Crediti v/Regione o Provincia Autonoma per mobilità attiva extraregionale Fondazioni (anche pubbliche)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</row>
        <row r="399">
          <cell r="M399" t="str">
            <v>AB22a1a</v>
          </cell>
          <cell r="N399" t="str">
            <v>B.II.2.a.5.3)  Crediti v/Regione o Provincia Autonoma per mobilità attiva extraregionale a Privati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</row>
        <row r="400">
          <cell r="J400" t="str">
            <v>BB0080A</v>
          </cell>
          <cell r="M400" t="str">
            <v>AB22a1a</v>
          </cell>
          <cell r="N400" t="str">
            <v>B.II.2.a.6)  Crediti v/Regione o Provincia Autonoma per acconto quota FSR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</row>
        <row r="401">
          <cell r="J401" t="str">
            <v>BB0080A</v>
          </cell>
          <cell r="M401" t="str">
            <v>AB22a1b</v>
          </cell>
          <cell r="N401" t="str">
            <v>B.II.2.a.7)  Crediti v/Regione o Provincia Autonoma per finanziamento sanitario aggiuntivo corrente LEA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2">
          <cell r="J402" t="str">
            <v>BB0080A</v>
          </cell>
          <cell r="M402" t="str">
            <v>AB22a1c</v>
          </cell>
          <cell r="N402" t="str">
            <v>B.II.2.a.8)  Crediti v/Regione o Provincia Autonoma per finanziamento sanitario aggiuntivo corrente extra LEA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J403" t="str">
            <v>BB0080A</v>
          </cell>
          <cell r="M403" t="str">
            <v>AB22a1d</v>
          </cell>
          <cell r="N403" t="str">
            <v>B.II.2.a.9)  Crediti v/Regione o Provincia Autonoma per spesa corrente - altro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</row>
        <row r="404">
          <cell r="J404" t="str">
            <v>BB0080A</v>
          </cell>
          <cell r="M404" t="str">
            <v>AB22a2</v>
          </cell>
          <cell r="N404" t="str">
            <v>B.II.2.a.10)  Crediti v/Regione o Provincia Autonoma per ricerca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N405" t="str">
            <v>B.II.2.b) Crediti v/Regione o Provincia Autonoma per versamenti a patrimonio netto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</row>
        <row r="406">
          <cell r="J406" t="str">
            <v>BB0150A</v>
          </cell>
          <cell r="M406" t="str">
            <v>AB22b1</v>
          </cell>
          <cell r="N406" t="str">
            <v>B.II.2.b.1) Crediti v/Regione o Provincia Autonoma per finanziamenti per investimenti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407">
          <cell r="J407" t="str">
            <v>BB0160A</v>
          </cell>
          <cell r="M407" t="str">
            <v>AB22b2</v>
          </cell>
          <cell r="N407" t="str">
            <v>B.II.2.b.2) Crediti v/Regione o Provincia Autonoma per incremento fondo dotazione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J408" t="str">
            <v>BB0170A</v>
          </cell>
          <cell r="M408" t="str">
            <v>AB22b3</v>
          </cell>
          <cell r="N408" t="str">
            <v>B.II.2.b.3) Crediti v/Regione o Provincia Autonoma per ripiano perdite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J409" t="str">
            <v>BB0180A</v>
          </cell>
          <cell r="M409" t="str">
            <v>AB22b3</v>
          </cell>
          <cell r="N409" t="str">
            <v>B.II.2.b.4) Crediti v/Regione per copertura debiti al 31/12/2005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0">
          <cell r="J410" t="str">
            <v>BB0150A</v>
          </cell>
          <cell r="M410" t="str">
            <v>AB22b4</v>
          </cell>
          <cell r="N410" t="str">
            <v>B.II.2.b.5) Crediti v/Regione o Provincia Autonoma per ricostituzione risorse da investimenti es. precedenti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J411" t="str">
            <v>BB0090A</v>
          </cell>
          <cell r="M411" t="str">
            <v>AB23</v>
          </cell>
          <cell r="N411" t="str">
            <v>B.II.3)  Crediti v/Comuni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</row>
        <row r="412">
          <cell r="J412" t="str">
            <v>BB0100A</v>
          </cell>
          <cell r="N412" t="str">
            <v>B.II.4) Crediti v/Aziende sanitarie pubbliche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N413" t="str">
            <v>B.II.4.a) Crediti v/Aziende sanitarie pubbliche della Regione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N414" t="str">
            <v>B.II.4.a.1) Crediti v/Aziende sanitarie pubbliche della Regione - per mobilità in compensazione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M415" t="str">
            <v>AB24a</v>
          </cell>
          <cell r="N415" t="str">
            <v>Crediti da Aziende Sanitarie Locali della Regione per mobilità intraregionale in compensazione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N416" t="str">
            <v>B.II.4.a.2) Crediti v/Aziende sanitarie pubbliche della Regione - per mobilità non in compensazione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17">
          <cell r="M417" t="str">
            <v>AB24a</v>
          </cell>
          <cell r="N417" t="str">
            <v>Crediti da Aziende Sanitarie Locali della Regione per mobilità non in compensazione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N418" t="str">
            <v>B.II.4.a.3) Crediti v/Aziende sanitarie pubbliche della Regione - per altre prestazioni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</row>
        <row r="419">
          <cell r="M419" t="str">
            <v>AB24a</v>
          </cell>
          <cell r="N419" t="str">
            <v>Crediti da Aziende Sanitarie Locali della Regione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</row>
        <row r="420">
          <cell r="M420" t="str">
            <v>AB24a</v>
          </cell>
          <cell r="N420" t="str">
            <v>Crediti da Aziende Ospedaliere della Regione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M421" t="str">
            <v>AB24a</v>
          </cell>
          <cell r="N421" t="str">
            <v>Crediti da IRCCS e Fondazioni di diritto pubblico della Regione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</row>
        <row r="422">
          <cell r="M422" t="str">
            <v>AB24a</v>
          </cell>
          <cell r="N422" t="str">
            <v>B.II.4.b) Acconto quota FSR da distribuire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</row>
        <row r="423">
          <cell r="M423" t="str">
            <v>AB24b</v>
          </cell>
          <cell r="N423" t="str">
            <v>B.II.4.c) Crediti v/Aziende sanitarie pubbliche Extraregione per Mobilità Attiva non in compensazione / Altre prestazioni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</row>
        <row r="424">
          <cell r="J424" t="str">
            <v>BB0110A</v>
          </cell>
          <cell r="M424" t="str">
            <v>AB25</v>
          </cell>
          <cell r="N424" t="str">
            <v>B.II.5) Crediti v/Società partecipate e/o enti dipendenti dalla Regione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</row>
        <row r="425">
          <cell r="N425" t="str">
            <v>B.II.5.a) Crediti v/Enti Regionali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N426" t="str">
            <v>Crediti v/Arpa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</row>
        <row r="427">
          <cell r="N427" t="str">
            <v>Crediti v/Altri enti regionali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</row>
        <row r="428">
          <cell r="N428" t="str">
            <v>B.II.5.b) Crediti v/sperimentazioni gestionali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N429" t="str">
            <v>B.II.5.c) Crediti v/società controllate e collegate (partecipate)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</row>
        <row r="430">
          <cell r="J430" t="str">
            <v>BB0120A</v>
          </cell>
          <cell r="M430" t="str">
            <v>AB26</v>
          </cell>
          <cell r="N430" t="str">
            <v>B.II.6)  Crediti v/Erario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J431" t="str">
            <v>BB0130A</v>
          </cell>
          <cell r="N431" t="str">
            <v>B.II.7) Crediti v/Altri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M432" t="str">
            <v>AB27</v>
          </cell>
          <cell r="N432" t="str">
            <v>B.II.7.a) Crediti v/clienti privati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M433" t="str">
            <v>AB27</v>
          </cell>
          <cell r="N433" t="str">
            <v>B.II.7.b) Crediti v/gestioni liquidatorie / stralcio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M434" t="str">
            <v>AB27</v>
          </cell>
          <cell r="N434" t="str">
            <v>B.II.7.c) Crediti v/altri soggetti pubblici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M435" t="str">
            <v>AB27</v>
          </cell>
          <cell r="N435" t="str">
            <v>B.II.7.d) Crediti v/altri soggetti pubblici per ricerca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</row>
        <row r="436">
          <cell r="N436" t="str">
            <v>B.II.7.e) Altri crediti diversi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M437" t="str">
            <v>AB27</v>
          </cell>
          <cell r="N437" t="str">
            <v>B.II.7.e.1) Altri crediti diversi - V/Terzi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</row>
        <row r="438">
          <cell r="N438" t="str">
            <v>Crediti v/clienti privati per anticipi mobilità attiva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N439" t="str">
            <v>Altri Crediti diversi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</row>
        <row r="440">
          <cell r="N440" t="str">
            <v>B.II.7.e.2) Altri crediti diversi - V/Gestioni interne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</row>
        <row r="441">
          <cell r="N441" t="str">
            <v>Crediti da Bilancio Sanitario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 t="str">
            <v>Crediti da Bilancio A.S.S.I.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N443" t="str">
            <v>Crediti da Bilancio Sociale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</row>
        <row r="444">
          <cell r="N444" t="str">
            <v>Crediti da Bilancio Ricerca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</row>
        <row r="445">
          <cell r="N445" t="str">
            <v>B.III.  Attività finanziarie che non costituiscono immobilizzazioni</v>
          </cell>
          <cell r="O445">
            <v>0</v>
          </cell>
          <cell r="P445">
            <v>0</v>
          </cell>
        </row>
        <row r="446">
          <cell r="J446" t="str">
            <v>BC0010A</v>
          </cell>
          <cell r="M446" t="str">
            <v>AB31</v>
          </cell>
          <cell r="N446" t="str">
            <v>Partecipazioni in imprese controllate</v>
          </cell>
          <cell r="O446">
            <v>0</v>
          </cell>
          <cell r="P446">
            <v>0</v>
          </cell>
        </row>
        <row r="447">
          <cell r="J447" t="str">
            <v>BC0010A</v>
          </cell>
          <cell r="M447" t="str">
            <v>AB31</v>
          </cell>
          <cell r="N447" t="str">
            <v>Partecipazioni in imprese collegate</v>
          </cell>
          <cell r="O447">
            <v>0</v>
          </cell>
          <cell r="P447">
            <v>0</v>
          </cell>
        </row>
        <row r="448">
          <cell r="J448" t="str">
            <v>BC0010A</v>
          </cell>
          <cell r="M448" t="str">
            <v>AB31</v>
          </cell>
          <cell r="N448" t="str">
            <v>Partecipazioni in altre imprese</v>
          </cell>
          <cell r="O448">
            <v>0</v>
          </cell>
          <cell r="P448">
            <v>0</v>
          </cell>
        </row>
        <row r="449">
          <cell r="J449" t="str">
            <v>BC0020A</v>
          </cell>
          <cell r="M449" t="str">
            <v>AB32</v>
          </cell>
          <cell r="N449" t="str">
            <v>Altri titoli (diversi dalle partecipazioni)</v>
          </cell>
          <cell r="O449">
            <v>0</v>
          </cell>
          <cell r="P449">
            <v>0</v>
          </cell>
        </row>
        <row r="450">
          <cell r="N450" t="str">
            <v>B.IV. Disponibilità liquide</v>
          </cell>
          <cell r="O450">
            <v>0</v>
          </cell>
          <cell r="P450">
            <v>0</v>
          </cell>
        </row>
        <row r="451">
          <cell r="J451" t="str">
            <v>BD0010A</v>
          </cell>
          <cell r="M451" t="str">
            <v>AB41</v>
          </cell>
          <cell r="N451" t="str">
            <v>Cassa</v>
          </cell>
          <cell r="O451">
            <v>0</v>
          </cell>
          <cell r="P451">
            <v>0</v>
          </cell>
        </row>
        <row r="452">
          <cell r="J452" t="str">
            <v>BD0020A</v>
          </cell>
          <cell r="M452" t="str">
            <v>AB42</v>
          </cell>
          <cell r="N452" t="str">
            <v>Istituto tesoriere</v>
          </cell>
          <cell r="O452">
            <v>0</v>
          </cell>
          <cell r="P452">
            <v>0</v>
          </cell>
        </row>
        <row r="453">
          <cell r="J453" t="str">
            <v>BD0030A</v>
          </cell>
          <cell r="M453" t="str">
            <v>AB43</v>
          </cell>
          <cell r="N453" t="str">
            <v>Tesoreria Unica</v>
          </cell>
          <cell r="O453">
            <v>0</v>
          </cell>
          <cell r="P453">
            <v>0</v>
          </cell>
        </row>
        <row r="454">
          <cell r="J454" t="str">
            <v>BD0040A</v>
          </cell>
          <cell r="M454" t="str">
            <v>AB44</v>
          </cell>
          <cell r="N454" t="str">
            <v>Conto corrente postale</v>
          </cell>
          <cell r="O454">
            <v>0</v>
          </cell>
          <cell r="P454">
            <v>0</v>
          </cell>
        </row>
        <row r="455">
          <cell r="J455" t="str">
            <v>CA0000A</v>
          </cell>
          <cell r="N455" t="str">
            <v>C) RATEI E RISCONTI ATTIVI</v>
          </cell>
          <cell r="O455">
            <v>0</v>
          </cell>
          <cell r="P455">
            <v>0</v>
          </cell>
        </row>
        <row r="456">
          <cell r="M456" t="str">
            <v>AC1</v>
          </cell>
          <cell r="N456" t="str">
            <v>C.I Ratei attivi</v>
          </cell>
          <cell r="O456">
            <v>0</v>
          </cell>
          <cell r="P456">
            <v>0</v>
          </cell>
        </row>
        <row r="457">
          <cell r="N457" t="str">
            <v>C.I.1) Ratei attivi v/terzi</v>
          </cell>
          <cell r="O457">
            <v>0</v>
          </cell>
          <cell r="P457">
            <v>0</v>
          </cell>
        </row>
        <row r="458">
          <cell r="N458" t="str">
            <v>C.I.2) Ratei attivi v/Aziende sanitarie pubbliche della Regione</v>
          </cell>
          <cell r="O458">
            <v>0</v>
          </cell>
          <cell r="P458">
            <v>0</v>
          </cell>
        </row>
        <row r="459">
          <cell r="N459" t="str">
            <v>Degenze in corso al 31/12</v>
          </cell>
          <cell r="O459">
            <v>0</v>
          </cell>
          <cell r="P459">
            <v>0</v>
          </cell>
        </row>
        <row r="460">
          <cell r="N460" t="str">
            <v>Ratei attivi verso Asl/Ao/Fondazioni della Regione</v>
          </cell>
          <cell r="O460">
            <v>0</v>
          </cell>
          <cell r="P460">
            <v>0</v>
          </cell>
        </row>
        <row r="461">
          <cell r="M461" t="str">
            <v>AC2</v>
          </cell>
          <cell r="N461" t="str">
            <v>C.II Risconti attivi</v>
          </cell>
          <cell r="O461">
            <v>0</v>
          </cell>
          <cell r="P461">
            <v>0</v>
          </cell>
        </row>
        <row r="462">
          <cell r="N462" t="str">
            <v>C.II.1) Risconti attivi v/terzi</v>
          </cell>
          <cell r="O462">
            <v>0</v>
          </cell>
          <cell r="P462">
            <v>0</v>
          </cell>
        </row>
        <row r="463">
          <cell r="N463" t="str">
            <v>C.II.2) Risconti attivi v/Aziende sanitarie pubbliche della Regione</v>
          </cell>
          <cell r="O463">
            <v>0</v>
          </cell>
          <cell r="P463">
            <v>0</v>
          </cell>
        </row>
        <row r="464">
          <cell r="N464" t="str">
            <v>D) CONTI D’ORDINE</v>
          </cell>
          <cell r="O464">
            <v>0</v>
          </cell>
          <cell r="P464">
            <v>0</v>
          </cell>
        </row>
        <row r="465">
          <cell r="M465" t="str">
            <v>AD1</v>
          </cell>
          <cell r="N465" t="str">
            <v>D.I) Canoni di leasing ancora da pagare</v>
          </cell>
          <cell r="O465">
            <v>0</v>
          </cell>
          <cell r="P465">
            <v>0</v>
          </cell>
        </row>
        <row r="466">
          <cell r="M466" t="str">
            <v>AD2</v>
          </cell>
          <cell r="N466" t="str">
            <v>D.II) Depositi cauzionali</v>
          </cell>
          <cell r="O466">
            <v>0</v>
          </cell>
          <cell r="P466">
            <v>0</v>
          </cell>
        </row>
        <row r="467">
          <cell r="M467" t="str">
            <v>AD3</v>
          </cell>
          <cell r="N467" t="str">
            <v>D.III) Beni in comodato</v>
          </cell>
          <cell r="O467">
            <v>0</v>
          </cell>
          <cell r="P467">
            <v>0</v>
          </cell>
        </row>
        <row r="468">
          <cell r="M468" t="str">
            <v>AD4</v>
          </cell>
          <cell r="N468" t="str">
            <v>D.IV) Altri conti d'ordine</v>
          </cell>
          <cell r="O468">
            <v>0</v>
          </cell>
          <cell r="P468">
            <v>0</v>
          </cell>
        </row>
        <row r="469">
          <cell r="N469" t="str">
            <v>Garanzie prestate</v>
          </cell>
          <cell r="O469">
            <v>0</v>
          </cell>
          <cell r="P469">
            <v>0</v>
          </cell>
        </row>
        <row r="470">
          <cell r="N470" t="str">
            <v>Garanzie ricevute</v>
          </cell>
          <cell r="O470">
            <v>0</v>
          </cell>
          <cell r="P470">
            <v>0</v>
          </cell>
        </row>
        <row r="471">
          <cell r="N471" t="str">
            <v>Beni in contenzioso</v>
          </cell>
          <cell r="O471">
            <v>0</v>
          </cell>
          <cell r="P471">
            <v>0</v>
          </cell>
        </row>
        <row r="472">
          <cell r="N472" t="str">
            <v>Altri impegni assunti</v>
          </cell>
          <cell r="O472">
            <v>0</v>
          </cell>
          <cell r="P472">
            <v>0</v>
          </cell>
        </row>
        <row r="473">
          <cell r="N473" t="str">
            <v>PASSIVITA’.</v>
          </cell>
          <cell r="O473">
            <v>0</v>
          </cell>
          <cell r="P473">
            <v>0</v>
          </cell>
        </row>
        <row r="474">
          <cell r="N474" t="str">
            <v>A) PATRIMONIO NETTO</v>
          </cell>
          <cell r="O474">
            <v>0</v>
          </cell>
          <cell r="P474">
            <v>0</v>
          </cell>
        </row>
        <row r="475">
          <cell r="J475" t="str">
            <v>PA1000A</v>
          </cell>
          <cell r="M475" t="str">
            <v>PA1</v>
          </cell>
          <cell r="N475" t="str">
            <v>A.I) FONDO DI DOTAZIONE</v>
          </cell>
          <cell r="O475">
            <v>0</v>
          </cell>
          <cell r="P475">
            <v>0</v>
          </cell>
        </row>
        <row r="476">
          <cell r="N476" t="str">
            <v>A.II) FINANZIAMENTI PER INVESTIMENTI</v>
          </cell>
          <cell r="O476">
            <v>0</v>
          </cell>
          <cell r="P476">
            <v>0</v>
          </cell>
        </row>
        <row r="477">
          <cell r="J477" t="str">
            <v>PA2000A</v>
          </cell>
          <cell r="M477" t="str">
            <v>PA21</v>
          </cell>
          <cell r="N477" t="str">
            <v>A.II.1) Finanziamenti per beni di prima dotazione</v>
          </cell>
          <cell r="O477">
            <v>0</v>
          </cell>
          <cell r="P477">
            <v>0</v>
          </cell>
        </row>
        <row r="478">
          <cell r="J478" t="str">
            <v>PA2000B</v>
          </cell>
          <cell r="N478" t="str">
            <v>A.II.2) Finanziamenti da Stato per investimenti</v>
          </cell>
          <cell r="O478">
            <v>0</v>
          </cell>
          <cell r="P478">
            <v>0</v>
          </cell>
        </row>
        <row r="479">
          <cell r="M479" t="str">
            <v>PA22a</v>
          </cell>
          <cell r="N479" t="str">
            <v>A.II.2.a) Finanziamenti da Stato per investimenti - ex art. 20 legge 67/88</v>
          </cell>
          <cell r="O479">
            <v>0</v>
          </cell>
          <cell r="P479">
            <v>0</v>
          </cell>
        </row>
        <row r="480">
          <cell r="M480" t="str">
            <v>PA22b</v>
          </cell>
          <cell r="N480" t="str">
            <v>A.II.2.b) Finanziamenti da Stato per investimenti - ricerca</v>
          </cell>
          <cell r="O480">
            <v>0</v>
          </cell>
          <cell r="P480">
            <v>0</v>
          </cell>
        </row>
        <row r="481">
          <cell r="M481" t="str">
            <v>PA22c</v>
          </cell>
          <cell r="N481" t="str">
            <v>A.II.2.c) Finanziamenti da Stato per investimenti - altro</v>
          </cell>
          <cell r="O481">
            <v>0</v>
          </cell>
          <cell r="P481">
            <v>0</v>
          </cell>
        </row>
        <row r="482">
          <cell r="J482" t="str">
            <v>PA2000C</v>
          </cell>
          <cell r="M482" t="str">
            <v>PA23</v>
          </cell>
          <cell r="N482" t="str">
            <v>A.II.3) Finanziamenti da Regione per investimenti</v>
          </cell>
          <cell r="O482">
            <v>0</v>
          </cell>
          <cell r="P482">
            <v>0</v>
          </cell>
        </row>
        <row r="483">
          <cell r="J483" t="str">
            <v>PA2000D</v>
          </cell>
          <cell r="M483" t="str">
            <v>PA24</v>
          </cell>
          <cell r="N483" t="str">
            <v>A.II.4) Finanziamenti da altri soggetti pubblici per investimenti</v>
          </cell>
          <cell r="O483">
            <v>0</v>
          </cell>
          <cell r="P483">
            <v>0</v>
          </cell>
        </row>
        <row r="484">
          <cell r="J484" t="str">
            <v>PA2000E</v>
          </cell>
          <cell r="M484" t="str">
            <v>PA25</v>
          </cell>
          <cell r="N484" t="str">
            <v>A.II.5) Finanziamenti per investimenti da rettifica contributi in conto esercizio</v>
          </cell>
          <cell r="O484">
            <v>0</v>
          </cell>
          <cell r="P484">
            <v>0</v>
          </cell>
        </row>
        <row r="485">
          <cell r="J485" t="str">
            <v>PA3000A</v>
          </cell>
          <cell r="M485" t="str">
            <v>PA3</v>
          </cell>
          <cell r="N485" t="str">
            <v>A.III) RISERVE DA DONAZIONI E LASCITI VINCOLATI AD INVESTIMENTI</v>
          </cell>
          <cell r="O485">
            <v>0</v>
          </cell>
          <cell r="P485">
            <v>0</v>
          </cell>
        </row>
        <row r="486">
          <cell r="J486" t="str">
            <v>PA4000A</v>
          </cell>
          <cell r="M486" t="str">
            <v>PA4</v>
          </cell>
          <cell r="N486" t="str">
            <v>A.IV) ALTRE RISERVE</v>
          </cell>
          <cell r="O486">
            <v>0</v>
          </cell>
          <cell r="P486">
            <v>0</v>
          </cell>
        </row>
        <row r="487">
          <cell r="N487" t="str">
            <v>A.IV.1) Riserve da rivalutazioni</v>
          </cell>
          <cell r="O487">
            <v>0</v>
          </cell>
          <cell r="P487">
            <v>0</v>
          </cell>
        </row>
        <row r="488">
          <cell r="N488" t="str">
            <v>A.IV.2) Riserve da plusvalenze da reinvestire</v>
          </cell>
          <cell r="O488">
            <v>0</v>
          </cell>
          <cell r="P488">
            <v>0</v>
          </cell>
        </row>
        <row r="489">
          <cell r="N489" t="str">
            <v>A.IV.3) Contributi da reinvestire</v>
          </cell>
          <cell r="O489">
            <v>0</v>
          </cell>
          <cell r="P489">
            <v>0</v>
          </cell>
        </row>
        <row r="490">
          <cell r="N490" t="str">
            <v>A.IV.4) Riserve da utili di esercizio destinati ad investimenti</v>
          </cell>
          <cell r="O490">
            <v>0</v>
          </cell>
          <cell r="P490">
            <v>0</v>
          </cell>
        </row>
        <row r="491">
          <cell r="N491" t="str">
            <v>A.IV.5) Riserve diverse</v>
          </cell>
          <cell r="O491">
            <v>0</v>
          </cell>
          <cell r="P491">
            <v>0</v>
          </cell>
        </row>
        <row r="492">
          <cell r="J492" t="str">
            <v>PA5000A</v>
          </cell>
          <cell r="M492" t="str">
            <v>PA5</v>
          </cell>
          <cell r="N492" t="str">
            <v>A.V) CONTRIBUTI PER RIPIANO PERDITE</v>
          </cell>
          <cell r="O492">
            <v>0</v>
          </cell>
          <cell r="P492">
            <v>0</v>
          </cell>
        </row>
        <row r="493">
          <cell r="N493" t="str">
            <v>A.V.1) Contributi per copertura debiti al 31/12/2005</v>
          </cell>
          <cell r="O493">
            <v>0</v>
          </cell>
          <cell r="P493">
            <v>0</v>
          </cell>
        </row>
        <row r="494">
          <cell r="N494" t="str">
            <v>A.V.2) Contributi per ricostituzione risorse da investimenti esercizi precedenti</v>
          </cell>
          <cell r="O494">
            <v>0</v>
          </cell>
          <cell r="P494">
            <v>0</v>
          </cell>
        </row>
        <row r="495">
          <cell r="N495" t="str">
            <v>A.V.3) Altro</v>
          </cell>
          <cell r="O495">
            <v>0</v>
          </cell>
          <cell r="P495">
            <v>0</v>
          </cell>
        </row>
        <row r="496">
          <cell r="J496" t="str">
            <v>PA6000A</v>
          </cell>
          <cell r="M496" t="str">
            <v>PA6</v>
          </cell>
          <cell r="N496" t="str">
            <v>A.VI) UTILI (PERDITE) PORTATI A NUOVO</v>
          </cell>
          <cell r="O496">
            <v>0</v>
          </cell>
          <cell r="P496">
            <v>0</v>
          </cell>
        </row>
        <row r="497">
          <cell r="J497" t="str">
            <v>PA7000A</v>
          </cell>
          <cell r="M497" t="str">
            <v>PA7</v>
          </cell>
          <cell r="N497" t="str">
            <v>A.VII) UTILE (PERDITA) D'ESERCIZIO</v>
          </cell>
          <cell r="O497">
            <v>0</v>
          </cell>
          <cell r="P497">
            <v>0</v>
          </cell>
        </row>
        <row r="498">
          <cell r="N498" t="str">
            <v>B) FONDI PER RISCHI ED ONERI</v>
          </cell>
          <cell r="O498">
            <v>0</v>
          </cell>
          <cell r="P498">
            <v>0</v>
          </cell>
        </row>
        <row r="499">
          <cell r="J499" t="str">
            <v>PB1000A</v>
          </cell>
          <cell r="M499" t="str">
            <v>PB1</v>
          </cell>
          <cell r="N499" t="str">
            <v>B.I)  Fondi per imposte, anche differite</v>
          </cell>
          <cell r="O499">
            <v>0</v>
          </cell>
          <cell r="P499">
            <v>0</v>
          </cell>
        </row>
        <row r="500">
          <cell r="N500" t="str">
            <v>Fondi per imposte</v>
          </cell>
          <cell r="O500">
            <v>0</v>
          </cell>
          <cell r="P500">
            <v>0</v>
          </cell>
        </row>
        <row r="501">
          <cell r="N501" t="str">
            <v>Altri fondi per imposte</v>
          </cell>
          <cell r="O501">
            <v>0</v>
          </cell>
          <cell r="P501">
            <v>0</v>
          </cell>
        </row>
        <row r="502">
          <cell r="M502" t="str">
            <v>PB2</v>
          </cell>
          <cell r="N502" t="str">
            <v>B.II)  Fondi per rischi</v>
          </cell>
          <cell r="O502">
            <v>0</v>
          </cell>
          <cell r="P502">
            <v>0</v>
          </cell>
        </row>
        <row r="503">
          <cell r="J503" t="str">
            <v>PB2000A</v>
          </cell>
          <cell r="N503" t="str">
            <v>B.II.1) Fondo rischi per cause civili ed oneri processuali</v>
          </cell>
          <cell r="O503">
            <v>0</v>
          </cell>
          <cell r="P503">
            <v>0</v>
          </cell>
        </row>
        <row r="504">
          <cell r="J504" t="str">
            <v>PB2000B</v>
          </cell>
          <cell r="N504" t="str">
            <v>B.II.2) Fondo rischi per contenzioso personale dipendente</v>
          </cell>
          <cell r="O504">
            <v>0</v>
          </cell>
          <cell r="P504">
            <v>0</v>
          </cell>
        </row>
        <row r="505">
          <cell r="J505" t="str">
            <v>PB2000C</v>
          </cell>
          <cell r="N505" t="str">
            <v>B.II.3) Fondo rischi connessi all'acquisto di prestazioni sanitarie da privato</v>
          </cell>
          <cell r="O505">
            <v>0</v>
          </cell>
          <cell r="P505">
            <v>0</v>
          </cell>
        </row>
        <row r="506">
          <cell r="J506" t="str">
            <v>PB2000D</v>
          </cell>
          <cell r="N506" t="str">
            <v>B.II.4) Fondo rischi per copertura diretta dei rischi (autoassicurazione)</v>
          </cell>
          <cell r="O506">
            <v>0</v>
          </cell>
          <cell r="P506">
            <v>0</v>
          </cell>
        </row>
        <row r="507">
          <cell r="J507" t="str">
            <v>PB2000E</v>
          </cell>
          <cell r="N507" t="str">
            <v>B.II.5) Altri fondi rischi</v>
          </cell>
          <cell r="O507">
            <v>0</v>
          </cell>
          <cell r="P507">
            <v>0</v>
          </cell>
        </row>
        <row r="508">
          <cell r="M508" t="str">
            <v>PB3</v>
          </cell>
          <cell r="N508" t="str">
            <v>B.III)  Fondi da distribuire</v>
          </cell>
          <cell r="O508">
            <v>0</v>
          </cell>
          <cell r="P508">
            <v>0</v>
          </cell>
        </row>
        <row r="509">
          <cell r="J509" t="str">
            <v>PB3000A</v>
          </cell>
          <cell r="N509" t="str">
            <v>B.III.1) FSR indistinto da distribuire</v>
          </cell>
          <cell r="O509">
            <v>0</v>
          </cell>
          <cell r="P509">
            <v>0</v>
          </cell>
        </row>
        <row r="510">
          <cell r="J510" t="str">
            <v>PB3000B</v>
          </cell>
          <cell r="N510" t="str">
            <v>B.III.2) FSR vincolato da distribuire</v>
          </cell>
          <cell r="O510">
            <v>0</v>
          </cell>
          <cell r="P510">
            <v>0</v>
          </cell>
        </row>
        <row r="511">
          <cell r="J511" t="str">
            <v>PB3000C</v>
          </cell>
          <cell r="N511" t="str">
            <v>B.III.3) Fondo per ripiano disavanzi pregressi</v>
          </cell>
          <cell r="O511">
            <v>0</v>
          </cell>
          <cell r="P511">
            <v>0</v>
          </cell>
        </row>
        <row r="512">
          <cell r="J512" t="str">
            <v>PB3000D</v>
          </cell>
          <cell r="N512" t="str">
            <v>B.III.4) Fondo finanziamento sanitario aggiuntivo corrente LEA</v>
          </cell>
          <cell r="O512">
            <v>0</v>
          </cell>
          <cell r="P512">
            <v>0</v>
          </cell>
        </row>
        <row r="513">
          <cell r="J513" t="str">
            <v>PB3000E</v>
          </cell>
          <cell r="N513" t="str">
            <v>B.III.5) Fondo finanziamento sanitario aggiuntivo corrente extra LEA</v>
          </cell>
          <cell r="O513">
            <v>0</v>
          </cell>
          <cell r="P513">
            <v>0</v>
          </cell>
        </row>
        <row r="514">
          <cell r="J514" t="str">
            <v>PB3000F</v>
          </cell>
          <cell r="N514" t="str">
            <v>B.III.6) Fondo finanziamento per ricerca</v>
          </cell>
          <cell r="O514">
            <v>0</v>
          </cell>
          <cell r="P514">
            <v>0</v>
          </cell>
        </row>
        <row r="515">
          <cell r="J515" t="str">
            <v>PB3000G</v>
          </cell>
          <cell r="N515" t="str">
            <v>B.III.7) Fondo finanziamento per investimenti</v>
          </cell>
          <cell r="O515">
            <v>0</v>
          </cell>
          <cell r="P515">
            <v>0</v>
          </cell>
        </row>
        <row r="516">
          <cell r="M516" t="str">
            <v>PB4</v>
          </cell>
          <cell r="N516" t="str">
            <v>B.IV)  Quote inutilizzate contributi</v>
          </cell>
          <cell r="O516">
            <v>0</v>
          </cell>
          <cell r="P516">
            <v>0</v>
          </cell>
        </row>
        <row r="517">
          <cell r="J517" t="str">
            <v>PB4000A</v>
          </cell>
          <cell r="N517" t="str">
            <v>B.IV.1) Quote inutilizzate contributi da Regione o Prov. Aut. per quota F.S. vincolato</v>
          </cell>
          <cell r="O517">
            <v>0</v>
          </cell>
          <cell r="P517">
            <v>0</v>
          </cell>
        </row>
        <row r="518">
          <cell r="N518" t="str">
            <v>Quote inutilizzate contributi da Regione o Prov. Aut. per quota F.S. indistinto</v>
          </cell>
          <cell r="O518">
            <v>0</v>
          </cell>
          <cell r="P518">
            <v>0</v>
          </cell>
        </row>
        <row r="519">
          <cell r="N519" t="str">
            <v>Quote inutilizzate contributi da Regione o Prov. Aut. per quota F.S. vincolato</v>
          </cell>
          <cell r="O519">
            <v>0</v>
          </cell>
          <cell r="P519">
            <v>0</v>
          </cell>
        </row>
        <row r="520">
          <cell r="N520" t="str">
            <v>Quote inutilizzate contributi vincolati dell'esercizio da Asl/Ao/Fondazioni per quota FSR Indistinto</v>
          </cell>
          <cell r="O520">
            <v>0</v>
          </cell>
          <cell r="P520">
            <v>0</v>
          </cell>
        </row>
        <row r="521">
          <cell r="N521" t="str">
            <v>Quote inutilizzate contributi vincolati dell'esercizio da Asl/Ao/Fondazioni per quota FSR Vincolato</v>
          </cell>
          <cell r="O521">
            <v>0</v>
          </cell>
          <cell r="P521">
            <v>0</v>
          </cell>
        </row>
        <row r="522">
          <cell r="J522" t="str">
            <v>PB4000B</v>
          </cell>
          <cell r="N522" t="str">
            <v>B.IV.2) Quote inutilizzate contributi vincolati da soggetti pubblici (extra fondo)</v>
          </cell>
          <cell r="O522">
            <v>0</v>
          </cell>
          <cell r="P522">
            <v>0</v>
          </cell>
        </row>
        <row r="523">
          <cell r="J523" t="str">
            <v>PB4000C</v>
          </cell>
          <cell r="N523" t="str">
            <v>B.IV.3) Quote inutilizzate contributi per ricerca</v>
          </cell>
          <cell r="O523">
            <v>0</v>
          </cell>
          <cell r="P523">
            <v>0</v>
          </cell>
        </row>
        <row r="524">
          <cell r="N524" t="str">
            <v>Quote inutilizzate contributi vincolati dell'esercizio  per ricerca da Ministero</v>
          </cell>
          <cell r="O524">
            <v>0</v>
          </cell>
          <cell r="P524">
            <v>0</v>
          </cell>
        </row>
        <row r="525">
          <cell r="N525" t="str">
            <v>Quote inutilizzate contributi vincolati dell'esercizio  per ricerca da Regione</v>
          </cell>
          <cell r="O525">
            <v>0</v>
          </cell>
          <cell r="P525">
            <v>0</v>
          </cell>
        </row>
        <row r="526">
          <cell r="N526" t="str">
            <v>Quote inutilizzate contributi vincolati dell'esercizio  per ricerca da Asl/Ao/Fondazioni</v>
          </cell>
          <cell r="O526">
            <v>0</v>
          </cell>
          <cell r="P526">
            <v>0</v>
          </cell>
        </row>
        <row r="527">
          <cell r="N527" t="str">
            <v>Quote inutilizzate contributi vincolati dell'esercizio  per ricerca da altri Enti Pubblici</v>
          </cell>
          <cell r="O527">
            <v>0</v>
          </cell>
          <cell r="P527">
            <v>0</v>
          </cell>
        </row>
        <row r="528">
          <cell r="N528" t="str">
            <v>Quote inutilizzate contributi vincolati dell'esercizio  per ricerca da privati</v>
          </cell>
          <cell r="O528">
            <v>0</v>
          </cell>
          <cell r="P528">
            <v>0</v>
          </cell>
        </row>
        <row r="529">
          <cell r="J529" t="str">
            <v>PB4000D</v>
          </cell>
          <cell r="N529" t="str">
            <v>B.IV.4) Quote inutilizzate contributi vincolati da privati</v>
          </cell>
          <cell r="O529">
            <v>0</v>
          </cell>
          <cell r="P529">
            <v>0</v>
          </cell>
        </row>
        <row r="530">
          <cell r="M530" t="str">
            <v>PB5</v>
          </cell>
          <cell r="N530" t="str">
            <v>B.V)  Altri fondi per oneri e spese</v>
          </cell>
          <cell r="O530">
            <v>0</v>
          </cell>
          <cell r="P530">
            <v>0</v>
          </cell>
        </row>
        <row r="531">
          <cell r="J531" t="str">
            <v>PB5000A</v>
          </cell>
          <cell r="N531" t="str">
            <v>B.V.1) Fondi integrativi pensione</v>
          </cell>
          <cell r="O531">
            <v>0</v>
          </cell>
          <cell r="P531">
            <v>0</v>
          </cell>
        </row>
        <row r="532">
          <cell r="N532" t="str">
            <v>Fondi integrativi pensione aziendali</v>
          </cell>
          <cell r="O532">
            <v>0</v>
          </cell>
          <cell r="P532">
            <v>0</v>
          </cell>
        </row>
        <row r="533">
          <cell r="N533" t="str">
            <v>Fondo integrativo pensione contrattuale</v>
          </cell>
          <cell r="O533">
            <v>0</v>
          </cell>
          <cell r="P533">
            <v>0</v>
          </cell>
        </row>
        <row r="534">
          <cell r="J534" t="str">
            <v>PB5000B</v>
          </cell>
          <cell r="N534" t="str">
            <v>B.V.2) Fondo per rinnovi contrattuali</v>
          </cell>
          <cell r="O534">
            <v>0</v>
          </cell>
          <cell r="P534">
            <v>0</v>
          </cell>
        </row>
        <row r="535">
          <cell r="N535" t="str">
            <v>Fondo per  Rinnovi contratt. - dirigenza medica</v>
          </cell>
          <cell r="O535">
            <v>0</v>
          </cell>
          <cell r="P535">
            <v>0</v>
          </cell>
        </row>
        <row r="536">
          <cell r="N536" t="str">
            <v>Fondo per  Rinnovi contratt.- dirigenza non medica</v>
          </cell>
          <cell r="O536">
            <v>0</v>
          </cell>
          <cell r="P536">
            <v>0</v>
          </cell>
        </row>
        <row r="537">
          <cell r="N537" t="str">
            <v>Fondo per  Rinnovi contratt.: - comparto</v>
          </cell>
          <cell r="O537">
            <v>0</v>
          </cell>
          <cell r="P537">
            <v>0</v>
          </cell>
        </row>
        <row r="538">
          <cell r="N538" t="str">
            <v>Fondo per  Rinnovi convenzioni MMG/Pls/MCA ed altri</v>
          </cell>
          <cell r="O538">
            <v>0</v>
          </cell>
          <cell r="P538">
            <v>0</v>
          </cell>
        </row>
        <row r="539">
          <cell r="N539" t="str">
            <v>Fondo per  Rinnovi contratt.: medici SUMAI</v>
          </cell>
          <cell r="O539">
            <v>0</v>
          </cell>
          <cell r="P539">
            <v>0</v>
          </cell>
        </row>
        <row r="540">
          <cell r="J540" t="str">
            <v>PB5000C</v>
          </cell>
          <cell r="N540" t="str">
            <v>B.V.3) Altri fondi per oneri e spese</v>
          </cell>
          <cell r="O540">
            <v>0</v>
          </cell>
          <cell r="P540">
            <v>0</v>
          </cell>
        </row>
        <row r="541">
          <cell r="N541" t="str">
            <v>C) TRATTAMENTO DI FINE RAPPORTO</v>
          </cell>
          <cell r="O541">
            <v>0</v>
          </cell>
          <cell r="P541">
            <v>0</v>
          </cell>
        </row>
        <row r="542">
          <cell r="J542" t="str">
            <v>PC1000A</v>
          </cell>
          <cell r="M542" t="str">
            <v>PC1</v>
          </cell>
          <cell r="N542" t="str">
            <v>C.I)  Fondo per premi operosità</v>
          </cell>
          <cell r="O542">
            <v>0</v>
          </cell>
          <cell r="P542">
            <v>0</v>
          </cell>
        </row>
        <row r="543">
          <cell r="N543" t="str">
            <v>Premi Sumai fino al 1994</v>
          </cell>
          <cell r="O543">
            <v>0</v>
          </cell>
          <cell r="P543">
            <v>0</v>
          </cell>
        </row>
        <row r="544">
          <cell r="N544" t="str">
            <v>Premi Sumai dal 1995/1997</v>
          </cell>
          <cell r="O544">
            <v>0</v>
          </cell>
          <cell r="P544">
            <v>0</v>
          </cell>
        </row>
        <row r="545">
          <cell r="N545" t="str">
            <v>Premi Sumai dal 1/1/1998</v>
          </cell>
          <cell r="O545">
            <v>0</v>
          </cell>
          <cell r="P545">
            <v>0</v>
          </cell>
        </row>
        <row r="546">
          <cell r="J546" t="str">
            <v>PC2000B</v>
          </cell>
          <cell r="M546" t="str">
            <v>PC2</v>
          </cell>
          <cell r="N546" t="str">
            <v>C.II)  Fondo per trattamento di fine rapporto dipendenti</v>
          </cell>
          <cell r="O546">
            <v>0</v>
          </cell>
          <cell r="P546">
            <v>0</v>
          </cell>
        </row>
        <row r="547">
          <cell r="N547" t="str">
            <v>D) DEBITI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J548" t="str">
            <v>PD1000A</v>
          </cell>
          <cell r="M548" t="str">
            <v>PD1</v>
          </cell>
          <cell r="N548" t="str">
            <v>D.I. Debiti per Mutui passivi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J549" t="str">
            <v>PD1000B</v>
          </cell>
          <cell r="K549" t="str">
            <v>PDA430</v>
          </cell>
          <cell r="M549" t="str">
            <v>PD2</v>
          </cell>
          <cell r="N549" t="str">
            <v>D.II. Debiti v/Stato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N550" t="str">
            <v>D.II.1) Debiti v/Stato per mobilità passiva  extraregionale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 t="str">
            <v>D.II.2) Debiti v/Stato per mobilità passiva internazionale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 t="str">
            <v>D.II.3) Acconto quota FSR v/Stato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 t="str">
            <v>D.II.4) Debiti v/Stato per restituzione finanziamenti - per ricerca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 t="str">
            <v>D.II.5) Altri debiti v/Stato - Ministeri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J555" t="str">
            <v>PD1000C</v>
          </cell>
          <cell r="K555" t="str">
            <v>PDA430</v>
          </cell>
          <cell r="M555" t="str">
            <v>PD3</v>
          </cell>
          <cell r="N555" t="str">
            <v>D.III. Debiti v/Regione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 t="str">
            <v>D.III.1) Debiti v/Regione o Provincia Autonoma per finanziamenti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 t="str">
            <v>D.III.2) Debiti v/Regione o Provincia Autonoma per mobilità passiva intraregionale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N558" t="str">
            <v>D.III.3) Debiti v/Regione o Provincia Autonoma per mobilità passiva extraregionale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</row>
        <row r="559">
          <cell r="N559" t="str">
            <v>D.III.4) Acconto quota FSR da Regione o Provincia Autonoma (non regolarizzato)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N560" t="str">
            <v>D.III.5.a) Altri debiti v/Regione o Provincia Autonoma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N561" t="str">
            <v>D.III.5.b) Altri debiti vs Regione per restituzione annualità 2011 e precedenti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N562" t="str">
            <v>D.III.5.c) Debiti vs Regione per recuperi prestazioni STP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J563" t="str">
            <v>PD1000D</v>
          </cell>
          <cell r="M563" t="str">
            <v>PD4</v>
          </cell>
          <cell r="N563" t="str">
            <v>D.IV. Debiti v/Comuni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J564" t="str">
            <v>PD1000E</v>
          </cell>
          <cell r="K564" t="str">
            <v>PDA410</v>
          </cell>
          <cell r="N564" t="str">
            <v>D.V. Debiti v/Aziende sanitarie pubbliche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N565" t="str">
            <v>D.V.1) Debiti v/Aziende sanitarie pubbliche della Regione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N566" t="str">
            <v>D.V.1.a) Debiti v/Aziende sanitarie pubbliche della Regione - per quota FSR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M567" t="str">
            <v>PD5a</v>
          </cell>
          <cell r="N567" t="str">
            <v>Debiti v/ASL della Regione - per quota FSR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M568" t="str">
            <v>PD5a</v>
          </cell>
          <cell r="N568" t="str">
            <v>Debiti v/Az. Ospedaliere della Regione - per quota FSR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M569" t="str">
            <v>PD5a</v>
          </cell>
          <cell r="N569" t="str">
            <v>Debiti v/Irccs - Fondazioni di dir. Pubblico della Regione - per quota FSR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M570" t="str">
            <v>PD5b</v>
          </cell>
          <cell r="N570" t="str">
            <v>D.V.1.b) Debiti v/Aziende sanitarie pubbliche della Regione - per finanziamento sanitario aggiuntivo corrente LEA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M571" t="str">
            <v>PD5c</v>
          </cell>
          <cell r="N571" t="str">
            <v>D.V.1.c) Debiti v/Aziende sanitarie pubbliche della Regione - per finanziamento sanitario aggiuntivo corrente extra LEA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</row>
        <row r="572">
          <cell r="M572" t="str">
            <v>PD5a</v>
          </cell>
          <cell r="N572" t="str">
            <v>D.V.1.d) Debiti v/Aziende sanitarie pubbliche della Regione - per mobilità in compensazione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N573" t="str">
            <v>Debiti verso Aziende Sanitarie Locali della Regione per mobilità intraregionale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</row>
        <row r="574">
          <cell r="N574" t="str">
            <v>Debiti verso Aziende Sanitarie Locali della regione per anticipi mobilità attiva privata extraregione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</row>
        <row r="575">
          <cell r="M575" t="str">
            <v>PD5a</v>
          </cell>
          <cell r="N575" t="str">
            <v>D.V.1.e) Debiti v/Aziende sanitarie pubbliche della Regione - per mobilità non in compensazione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M576" t="str">
            <v>PD5d</v>
          </cell>
          <cell r="N576" t="str">
            <v>D.V.1.f) Debiti v/Aziende sanitarie pubbliche della Regione - per altre prestazioni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N577" t="str">
            <v>Debiti verso Aziende Sanitarie Locali della Regione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N578" t="str">
            <v>Debiti verso Aziende Ospedaliere della Regione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N579" t="str">
            <v>Debiti verso Irccs e Fondazioni di diritto pubblico della Regione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M580" t="str">
            <v>PD5d</v>
          </cell>
          <cell r="N580" t="str">
            <v xml:space="preserve">D.V.2) Debiti v/Aziende sanitarie pubbliche Extraregione 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 t="str">
            <v>D.V.2.1) Debiti v/Aziende sanitarie pubbliche di altre Regioni per Mobilità passiva non compensata - Altre prestazioni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 t="str">
            <v>D.V.2.2) Debiti v/Aziende sanitarie pubbliche di altre Regioni  - Altro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M583" t="str">
            <v>PD5e</v>
          </cell>
          <cell r="N583" t="str">
            <v>D.V.3) Debiti v/Aziende sanitarie pubbliche della Regione per versamenti c/patrimonio netto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J584" t="str">
            <v>PD1000F</v>
          </cell>
          <cell r="K584" t="str">
            <v>PDA430</v>
          </cell>
          <cell r="M584" t="str">
            <v>PD6</v>
          </cell>
          <cell r="N584" t="str">
            <v>D.VI. DEBITI V/ SOCIETA' PARTECIPATE E/O ENTI DIPENDENTI DELLA REGIONE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N585" t="str">
            <v>D.VI.1) Debiti v/enti regionali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N586" t="str">
            <v>Debiti v/Arpa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</row>
        <row r="587">
          <cell r="N587" t="str">
            <v>Debiti v/altri Enti regionali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</row>
        <row r="588">
          <cell r="N588" t="str">
            <v>D.VI.2) Debiti v/sperimentazioni gestionali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 t="str">
            <v>D.VI.3) Debiti v/altre partecipate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 t="str">
            <v>Debiti v/società controllate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 t="str">
            <v>Debiti v/società collegate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J592" t="str">
            <v>PD1000G</v>
          </cell>
          <cell r="K592" t="str">
            <v>PDA410</v>
          </cell>
          <cell r="M592" t="str">
            <v>PD7</v>
          </cell>
          <cell r="N592" t="str">
            <v>D.VII. Debiti v/Fornitori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 t="str">
            <v xml:space="preserve">D.VII.1) Debiti verso erogatori (privati accreditati e convenzionati) di prestazioni sanitarie 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 t="str">
            <v>Debiti verso Aziende sanitarie private (sanità)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 t="str">
            <v>Debiti verso Aziende e Enti socio-sanitari pubblici (assi)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 t="str">
            <v>Debiti verso Aziende e Enti socio-sanitari privati (assi)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 t="str">
            <v>Debiti verso Farmacie convenzionate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 t="str">
            <v>Debiti verso MMG, PLS e MCA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 t="str">
            <v>Debiti verso erogatori sanitari privati per mobilità attiva privata extraregione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 t="str">
            <v>D.VII.2) Debiti verso altri fornitori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 t="str">
            <v>Debiti verso Fornitori di Beni e Altri servizi sanitari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N602" t="str">
            <v>Debiti verso Fornitori di Beni e Servizi non sanitari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J603" t="str">
            <v>PD1000H</v>
          </cell>
          <cell r="M603" t="str">
            <v>PD8</v>
          </cell>
          <cell r="N603" t="str">
            <v>D.VIII. Debiti v/Istituto tesoriere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</row>
        <row r="604">
          <cell r="J604" t="str">
            <v>PD1000I</v>
          </cell>
          <cell r="K604" t="str">
            <v>PDA430</v>
          </cell>
          <cell r="M604" t="str">
            <v>PD9</v>
          </cell>
          <cell r="N604" t="str">
            <v>D.IX. Debiti Tributari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J605" t="str">
            <v>PD1000L</v>
          </cell>
          <cell r="K605" t="str">
            <v>PDA430</v>
          </cell>
          <cell r="M605" t="str">
            <v>PD11</v>
          </cell>
          <cell r="N605" t="str">
            <v>D.X. Debiti v/Istituti previdenziali, assistenziali e sicurezza sociale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J606" t="str">
            <v>PD1000M</v>
          </cell>
          <cell r="N606" t="str">
            <v>D.XI. Debiti v/Altri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K607" t="str">
            <v>PDA430</v>
          </cell>
          <cell r="M607" t="str">
            <v>PD10</v>
          </cell>
          <cell r="N607" t="str">
            <v>D.XI.1) Debiti v/altri finanziatori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K608" t="str">
            <v>PDA430</v>
          </cell>
          <cell r="M608" t="str">
            <v>PD12</v>
          </cell>
          <cell r="N608" t="str">
            <v>D.XI.2) Debiti v/dipendenti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</row>
        <row r="609">
          <cell r="N609" t="str">
            <v>Debiti verso dipendenti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</row>
        <row r="610">
          <cell r="N610" t="str">
            <v>Debiti verso dipendenti per rinnovi contrattuali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N611" t="str">
            <v>Liquidazioni a dipendenti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N612" t="str">
            <v>Debiti per ferie non godute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</row>
        <row r="613">
          <cell r="K613" t="str">
            <v>PDA430</v>
          </cell>
          <cell r="M613" t="str">
            <v>PD12</v>
          </cell>
          <cell r="N613" t="str">
            <v>D.XI.3) Debiti v/gestioni liquidatorie/stralcio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</row>
        <row r="614">
          <cell r="N614" t="str">
            <v>D.XI.4) Altri debiti diversi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K615" t="str">
            <v>PDA430</v>
          </cell>
          <cell r="M615" t="str">
            <v>PD12</v>
          </cell>
          <cell r="N615" t="str">
            <v>D.XI.4.a) Altri debiti diversi - V/Privati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K616" t="str">
            <v>PDA430</v>
          </cell>
          <cell r="M616" t="str">
            <v>PD12</v>
          </cell>
          <cell r="N616" t="str">
            <v>D.XI.4.b) Altri debiti diversi - V/Enti Pubblici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</row>
        <row r="617">
          <cell r="N617" t="str">
            <v>D.XI.4.c) Altri debiti diversi - V/Gestioni interne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</row>
        <row r="618">
          <cell r="N618" t="str">
            <v>Debiti verso Bilancio Sanitario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</row>
        <row r="619">
          <cell r="N619" t="str">
            <v>Debiti verso Bilancio A.S.S.I.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N620" t="str">
            <v>Debiti verso Bilancio Sociale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N621" t="str">
            <v>Debiti verso Bilancio Ricerca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J622" t="str">
            <v>PE00000</v>
          </cell>
          <cell r="N622" t="str">
            <v>E) RATEI E RISCONTI PASSIVI</v>
          </cell>
          <cell r="O622">
            <v>0</v>
          </cell>
          <cell r="P622">
            <v>0</v>
          </cell>
        </row>
        <row r="623">
          <cell r="M623" t="str">
            <v>PE1</v>
          </cell>
          <cell r="N623" t="str">
            <v>E.I Ratei passivi</v>
          </cell>
          <cell r="O623">
            <v>0</v>
          </cell>
          <cell r="P623">
            <v>0</v>
          </cell>
        </row>
        <row r="624">
          <cell r="N624" t="str">
            <v>E.I.1) Ratei passivi v/terzi</v>
          </cell>
          <cell r="O624">
            <v>0</v>
          </cell>
          <cell r="P624">
            <v>0</v>
          </cell>
        </row>
        <row r="625">
          <cell r="N625" t="str">
            <v>E.I.2) Ratei passivi v/Aziende sanitarie pubbliche della Regione</v>
          </cell>
          <cell r="O625">
            <v>0</v>
          </cell>
          <cell r="P625">
            <v>0</v>
          </cell>
        </row>
        <row r="626">
          <cell r="N626" t="str">
            <v>Degenze in corso Asl/Ao/Fondazioni della Regione</v>
          </cell>
          <cell r="O626">
            <v>0</v>
          </cell>
          <cell r="P626">
            <v>0</v>
          </cell>
        </row>
        <row r="627">
          <cell r="N627" t="str">
            <v>Degenze in corso altre Aziende sanitarie Extraregione</v>
          </cell>
          <cell r="O627">
            <v>0</v>
          </cell>
          <cell r="P627">
            <v>0</v>
          </cell>
        </row>
        <row r="628">
          <cell r="N628" t="str">
            <v>Ratei passivi verso Asl/Ao/Fondazioni della Regione</v>
          </cell>
          <cell r="O628">
            <v>0</v>
          </cell>
          <cell r="P628">
            <v>0</v>
          </cell>
        </row>
        <row r="629">
          <cell r="M629" t="str">
            <v>PE2</v>
          </cell>
          <cell r="N629" t="str">
            <v>E.II Risconti passivi</v>
          </cell>
          <cell r="O629">
            <v>0</v>
          </cell>
          <cell r="P629">
            <v>0</v>
          </cell>
        </row>
        <row r="630">
          <cell r="N630" t="str">
            <v>E.II.1) Risconti passivi v/terzi</v>
          </cell>
          <cell r="O630">
            <v>0</v>
          </cell>
          <cell r="P630">
            <v>0</v>
          </cell>
        </row>
        <row r="631">
          <cell r="N631" t="str">
            <v>E.II.2) Risconti passivi v/Aziende sanitarie pubbliche della Regione</v>
          </cell>
          <cell r="O631">
            <v>0</v>
          </cell>
          <cell r="P631">
            <v>0</v>
          </cell>
        </row>
        <row r="632">
          <cell r="N632" t="str">
            <v>F) CONTI D’ORDINE</v>
          </cell>
          <cell r="O632">
            <v>0</v>
          </cell>
          <cell r="P632">
            <v>0</v>
          </cell>
        </row>
        <row r="633">
          <cell r="M633" t="str">
            <v>PF1</v>
          </cell>
          <cell r="N633" t="str">
            <v>F.I) Canoni di leasing ancora da pagare</v>
          </cell>
          <cell r="O633">
            <v>0</v>
          </cell>
          <cell r="P633">
            <v>0</v>
          </cell>
        </row>
        <row r="634">
          <cell r="M634" t="str">
            <v>PF2</v>
          </cell>
          <cell r="N634" t="str">
            <v>F.II) Depositi cauzionali</v>
          </cell>
          <cell r="O634">
            <v>0</v>
          </cell>
          <cell r="P634">
            <v>0</v>
          </cell>
        </row>
        <row r="635">
          <cell r="M635" t="str">
            <v>PF3</v>
          </cell>
          <cell r="N635" t="str">
            <v>F.III) Beni in comodato</v>
          </cell>
          <cell r="O635">
            <v>0</v>
          </cell>
          <cell r="P635">
            <v>0</v>
          </cell>
        </row>
        <row r="636">
          <cell r="M636" t="str">
            <v>PF4</v>
          </cell>
          <cell r="N636" t="str">
            <v>F.IV) Altri conti d'ordine</v>
          </cell>
          <cell r="O636">
            <v>0</v>
          </cell>
          <cell r="P636">
            <v>0</v>
          </cell>
        </row>
        <row r="637">
          <cell r="N637" t="str">
            <v>Garanzie prestate (fideiussioni, avalli, altre garanzie personali e reali)</v>
          </cell>
          <cell r="O637">
            <v>0</v>
          </cell>
          <cell r="P637">
            <v>0</v>
          </cell>
        </row>
        <row r="638">
          <cell r="N638" t="str">
            <v>Garanzie ricevute (fideiussioni, avalli, altre garanzie personali e reali)</v>
          </cell>
          <cell r="O638">
            <v>0</v>
          </cell>
          <cell r="P638">
            <v>0</v>
          </cell>
        </row>
        <row r="639">
          <cell r="N639" t="str">
            <v>Beni in contenzioso</v>
          </cell>
          <cell r="O639">
            <v>0</v>
          </cell>
          <cell r="P639">
            <v>0</v>
          </cell>
        </row>
        <row r="640">
          <cell r="N640" t="str">
            <v>Altri impegni assunti</v>
          </cell>
          <cell r="O640">
            <v>0</v>
          </cell>
          <cell r="P640">
            <v>0</v>
          </cell>
        </row>
        <row r="641">
          <cell r="N641" t="str">
            <v>TOTALE ATTIVITA'</v>
          </cell>
          <cell r="O641">
            <v>0</v>
          </cell>
          <cell r="P641">
            <v>0</v>
          </cell>
        </row>
        <row r="642">
          <cell r="N642" t="str">
            <v>A) IMMOBILIZZAZIONI</v>
          </cell>
          <cell r="O642">
            <v>0</v>
          </cell>
          <cell r="P642">
            <v>0</v>
          </cell>
        </row>
        <row r="643">
          <cell r="N643" t="str">
            <v>A.I. Immobilizzazioni immateriali</v>
          </cell>
          <cell r="O643">
            <v>0</v>
          </cell>
          <cell r="P643">
            <v>0</v>
          </cell>
        </row>
        <row r="644">
          <cell r="M644" t="str">
            <v>AA11</v>
          </cell>
          <cell r="N644" t="str">
            <v>A.I.1 Costi di impianto e ampliamento</v>
          </cell>
          <cell r="O644">
            <v>0</v>
          </cell>
          <cell r="P644">
            <v>0</v>
          </cell>
        </row>
        <row r="645">
          <cell r="J645" t="str">
            <v>AA1010A</v>
          </cell>
          <cell r="N645" t="str">
            <v>A.I.1.a) Costi di impianto e di ampliamento.</v>
          </cell>
          <cell r="O645">
            <v>0</v>
          </cell>
          <cell r="P645">
            <v>0</v>
          </cell>
        </row>
        <row r="646">
          <cell r="N646" t="str">
            <v>Costi di impianto e di ampliamento (non sterilizzati)</v>
          </cell>
          <cell r="O646">
            <v>0</v>
          </cell>
          <cell r="P646">
            <v>0</v>
          </cell>
        </row>
        <row r="647">
          <cell r="N647" t="str">
            <v>Costi di impianto e di ampliamento (sterilizzati)</v>
          </cell>
          <cell r="O647">
            <v>0</v>
          </cell>
          <cell r="P647">
            <v>0</v>
          </cell>
        </row>
        <row r="648">
          <cell r="J648" t="str">
            <v>AA1010B</v>
          </cell>
          <cell r="N648" t="str">
            <v>A.I.1.b) Fondo ammortamento Costi di impianto e di ampliamento.</v>
          </cell>
          <cell r="O648">
            <v>0</v>
          </cell>
          <cell r="P648">
            <v>0</v>
          </cell>
        </row>
        <row r="649">
          <cell r="N649" t="str">
            <v>F.do amm. Costi di impianto e di ampliamento (non sterilizzati)</v>
          </cell>
          <cell r="O649">
            <v>0</v>
          </cell>
          <cell r="P649">
            <v>0</v>
          </cell>
        </row>
        <row r="650">
          <cell r="N650" t="str">
            <v>F.do amm. Costi di impianto e di ampliamento (sterilizzati)</v>
          </cell>
          <cell r="O650">
            <v>0</v>
          </cell>
          <cell r="P650">
            <v>0</v>
          </cell>
        </row>
        <row r="651">
          <cell r="M651" t="str">
            <v>AA12</v>
          </cell>
          <cell r="N651" t="str">
            <v>A.I.2 Costi di ricerca e sviluppo.</v>
          </cell>
          <cell r="O651">
            <v>0</v>
          </cell>
          <cell r="P651">
            <v>0</v>
          </cell>
        </row>
        <row r="652">
          <cell r="J652" t="str">
            <v>AA1020A</v>
          </cell>
          <cell r="N652" t="str">
            <v>A.I.2.a) Costi di ricerca e sviluppo.</v>
          </cell>
          <cell r="O652">
            <v>0</v>
          </cell>
          <cell r="P652">
            <v>0</v>
          </cell>
        </row>
        <row r="653">
          <cell r="N653" t="str">
            <v>Costi di ricerca e sviluppo (non sterilizzati)</v>
          </cell>
          <cell r="O653">
            <v>0</v>
          </cell>
          <cell r="P653">
            <v>0</v>
          </cell>
        </row>
        <row r="654">
          <cell r="N654" t="str">
            <v>Costi di ricerca e sviluppo (sterilizzati)</v>
          </cell>
          <cell r="O654">
            <v>0</v>
          </cell>
          <cell r="P654">
            <v>0</v>
          </cell>
        </row>
        <row r="655">
          <cell r="J655" t="str">
            <v>AA1020B</v>
          </cell>
          <cell r="N655" t="str">
            <v>A.I.2.b) Fondo ammortamento Costi di ricerca e sviluppo.</v>
          </cell>
          <cell r="O655">
            <v>0</v>
          </cell>
          <cell r="P655">
            <v>0</v>
          </cell>
        </row>
        <row r="656">
          <cell r="N656" t="str">
            <v>F.do amm. Costi di ricerca e sviluppo (non sterilizzati)</v>
          </cell>
          <cell r="O656">
            <v>0</v>
          </cell>
          <cell r="P656">
            <v>0</v>
          </cell>
        </row>
        <row r="657">
          <cell r="N657" t="str">
            <v>F.do amm. Costi di ricerca e sviluppo (sterilizzati)</v>
          </cell>
          <cell r="O657">
            <v>0</v>
          </cell>
          <cell r="P657">
            <v>0</v>
          </cell>
        </row>
        <row r="658">
          <cell r="M658" t="str">
            <v>AA13</v>
          </cell>
          <cell r="N658" t="str">
            <v>A.I.3 Diritti di brevetto e diritti di utilizzazione delle opere dell’ingegno.</v>
          </cell>
          <cell r="O658">
            <v>0</v>
          </cell>
          <cell r="P658">
            <v>0</v>
          </cell>
        </row>
        <row r="659">
          <cell r="J659" t="str">
            <v>AA1030A</v>
          </cell>
          <cell r="N659" t="str">
            <v>A.I.3.a) Diritti di brevetto e diritti di utilizzazione delle opere dell’ingegno - Attività di ricerca</v>
          </cell>
          <cell r="O659">
            <v>0</v>
          </cell>
          <cell r="P659">
            <v>0</v>
          </cell>
        </row>
        <row r="660">
          <cell r="N660" t="str">
            <v>Diritti di brevetto industriale - Attività di ricerca - (Non sterilizzati)</v>
          </cell>
          <cell r="O660">
            <v>0</v>
          </cell>
          <cell r="P660">
            <v>0</v>
          </cell>
        </row>
        <row r="661">
          <cell r="N661" t="str">
            <v>Diritti di brevetto industriale - Attività di ricerca - (Sterilizzati)</v>
          </cell>
          <cell r="O661">
            <v>0</v>
          </cell>
          <cell r="P661">
            <v>0</v>
          </cell>
        </row>
        <row r="662">
          <cell r="N662" t="str">
            <v>Diritti di utilizzazione delle opere dell'ingegno - Attività di ricerca - (Non sterilizzati)</v>
          </cell>
          <cell r="O662">
            <v>0</v>
          </cell>
          <cell r="P662">
            <v>0</v>
          </cell>
        </row>
        <row r="663">
          <cell r="N663" t="str">
            <v>Diritti di utilizzazione delle opere dell'ingegno - Attività di ricerca - (Sterilizzati)</v>
          </cell>
          <cell r="O663">
            <v>0</v>
          </cell>
          <cell r="P663">
            <v>0</v>
          </cell>
        </row>
        <row r="664">
          <cell r="J664" t="str">
            <v>AA1030B</v>
          </cell>
          <cell r="N664" t="str">
            <v>A.I.3.b) Fondo ammortamento Diritti di brevetto e diritti di utilizzazione delle opere dell’ingegno - Attività di ricerca</v>
          </cell>
          <cell r="O664">
            <v>0</v>
          </cell>
          <cell r="P664">
            <v>0</v>
          </cell>
        </row>
        <row r="665">
          <cell r="N665" t="str">
            <v>F.do amm. Diritti di brevetto industriale -Ricerca -(Non sterilizzati)</v>
          </cell>
          <cell r="O665">
            <v>0</v>
          </cell>
          <cell r="P665">
            <v>0</v>
          </cell>
        </row>
        <row r="666">
          <cell r="N666" t="str">
            <v>F.do amm. Diritti di brevetto industriale -Ricerca -(Sterilizzati)</v>
          </cell>
          <cell r="O666">
            <v>0</v>
          </cell>
          <cell r="P666">
            <v>0</v>
          </cell>
        </row>
        <row r="667">
          <cell r="N667" t="str">
            <v>F.do amm. Diritti di utilizzazione delle opere dell'ingegno - Ricerca - (Non sterilizzati)</v>
          </cell>
          <cell r="O667">
            <v>0</v>
          </cell>
          <cell r="P667">
            <v>0</v>
          </cell>
        </row>
        <row r="668">
          <cell r="N668" t="str">
            <v>F.do amm. Diritti di utilizzazione delle opere dell'ingegno - RIcerca - (Sterilizzati)</v>
          </cell>
          <cell r="O668">
            <v>0</v>
          </cell>
          <cell r="P668">
            <v>0</v>
          </cell>
        </row>
        <row r="669">
          <cell r="J669" t="str">
            <v>AA1030A</v>
          </cell>
          <cell r="N669" t="str">
            <v>A.I.3.c) Diritti di brevetto e diritti di utilizzazione delle opere dell’ingegno - Altri</v>
          </cell>
          <cell r="O669">
            <v>0</v>
          </cell>
          <cell r="P669">
            <v>0</v>
          </cell>
        </row>
        <row r="670">
          <cell r="N670" t="str">
            <v>Diritti di brevetto industriale - Altri - (Non sterilizzati)</v>
          </cell>
          <cell r="O670">
            <v>0</v>
          </cell>
          <cell r="P670">
            <v>0</v>
          </cell>
        </row>
        <row r="671">
          <cell r="N671" t="str">
            <v>Diritti di brevetto industriale - Altri - (Sterilizzati)</v>
          </cell>
          <cell r="O671">
            <v>0</v>
          </cell>
          <cell r="P671">
            <v>0</v>
          </cell>
        </row>
        <row r="672">
          <cell r="N672" t="str">
            <v>Diritti di utilizzazione delle opere dell'ingegno - Altri - (Non sterilizzati)</v>
          </cell>
          <cell r="O672">
            <v>0</v>
          </cell>
          <cell r="P672">
            <v>0</v>
          </cell>
        </row>
        <row r="673">
          <cell r="N673" t="str">
            <v>Diritti di utilizzazione delle opere dell'ingegno - Altri - (Sterilizzati)</v>
          </cell>
          <cell r="O673">
            <v>0</v>
          </cell>
          <cell r="P673">
            <v>0</v>
          </cell>
        </row>
        <row r="674">
          <cell r="J674" t="str">
            <v>AA1030B</v>
          </cell>
          <cell r="N674" t="str">
            <v>A.I.3.d) Fondo ammortamento Diritti di brevetto e diritti di utilizzazione delle opere dell’ingegno - Attività di ricerca</v>
          </cell>
          <cell r="O674">
            <v>0</v>
          </cell>
          <cell r="P674">
            <v>0</v>
          </cell>
        </row>
        <row r="675">
          <cell r="N675" t="str">
            <v>F.do amm. Diritti di brevetto industriale -Altri -(Non sterilizzati)</v>
          </cell>
          <cell r="O675">
            <v>0</v>
          </cell>
          <cell r="P675">
            <v>0</v>
          </cell>
        </row>
        <row r="676">
          <cell r="N676" t="str">
            <v>F.do amm. Diritti di brevetto industriale -Altri -(Sterilizzati)</v>
          </cell>
          <cell r="O676">
            <v>0</v>
          </cell>
          <cell r="P676">
            <v>0</v>
          </cell>
        </row>
        <row r="677">
          <cell r="N677" t="str">
            <v>F.do amm. Diritti di utilizzazione delle opere dell'ingegno - Altri - (Non sterilizzati)</v>
          </cell>
          <cell r="O677">
            <v>0</v>
          </cell>
          <cell r="P677">
            <v>0</v>
          </cell>
        </row>
        <row r="678">
          <cell r="N678" t="str">
            <v>F.do amm. Diritti di utilizzazione delle opere dell'ingegno - Altri - (Sterilizzati)</v>
          </cell>
          <cell r="O678">
            <v>0</v>
          </cell>
          <cell r="P678">
            <v>0</v>
          </cell>
        </row>
        <row r="679">
          <cell r="J679" t="str">
            <v>AA1040A</v>
          </cell>
          <cell r="M679" t="str">
            <v>AA14</v>
          </cell>
          <cell r="N679" t="str">
            <v>A.I.4 Immobilizzazioni immateriali in corso e acconti</v>
          </cell>
          <cell r="O679">
            <v>0</v>
          </cell>
          <cell r="P679">
            <v>0</v>
          </cell>
        </row>
        <row r="680">
          <cell r="N680" t="str">
            <v>Immobiliz. Immateriali in corso di esecuzione</v>
          </cell>
          <cell r="O680">
            <v>0</v>
          </cell>
          <cell r="P680">
            <v>0</v>
          </cell>
        </row>
        <row r="681">
          <cell r="N681" t="str">
            <v>Acconti su future immobilizz. Immateriali</v>
          </cell>
          <cell r="O681">
            <v>0</v>
          </cell>
          <cell r="P681">
            <v>0</v>
          </cell>
        </row>
        <row r="682">
          <cell r="M682" t="str">
            <v>AA15</v>
          </cell>
          <cell r="N682" t="str">
            <v>A.I.5 Altre immobilizzazioni immateriali.</v>
          </cell>
          <cell r="O682">
            <v>0</v>
          </cell>
          <cell r="P682">
            <v>0</v>
          </cell>
        </row>
        <row r="683">
          <cell r="J683" t="str">
            <v>AA1050A</v>
          </cell>
          <cell r="N683" t="str">
            <v>A.I.5.a) Concessioni, licenze, marchi e diritti simili</v>
          </cell>
          <cell r="O683">
            <v>0</v>
          </cell>
          <cell r="P683">
            <v>0</v>
          </cell>
        </row>
        <row r="684">
          <cell r="N684" t="str">
            <v>Concessioni (Non sterilizzate)</v>
          </cell>
          <cell r="O684">
            <v>0</v>
          </cell>
          <cell r="P684">
            <v>0</v>
          </cell>
        </row>
        <row r="685">
          <cell r="N685" t="str">
            <v>Concessioni (Sterilizzate)</v>
          </cell>
          <cell r="O685">
            <v>0</v>
          </cell>
          <cell r="P685">
            <v>0</v>
          </cell>
        </row>
        <row r="686">
          <cell r="N686" t="str">
            <v>Licenze d'uso (Non sterilizzate)</v>
          </cell>
          <cell r="O686">
            <v>0</v>
          </cell>
          <cell r="P686">
            <v>0</v>
          </cell>
        </row>
        <row r="687">
          <cell r="N687" t="str">
            <v>Licenze d'uso (Sterilizzate)</v>
          </cell>
          <cell r="O687">
            <v>0</v>
          </cell>
          <cell r="P687">
            <v>0</v>
          </cell>
        </row>
        <row r="688">
          <cell r="N688" t="str">
            <v>Marchi (Non sterilizzati)</v>
          </cell>
          <cell r="O688">
            <v>0</v>
          </cell>
          <cell r="P688">
            <v>0</v>
          </cell>
        </row>
        <row r="689">
          <cell r="N689" t="str">
            <v>Marchi (Sterilizzati)</v>
          </cell>
          <cell r="O689">
            <v>0</v>
          </cell>
          <cell r="P689">
            <v>0</v>
          </cell>
        </row>
        <row r="690">
          <cell r="N690" t="str">
            <v>Altri diritti simili (Non sterilizzati)</v>
          </cell>
          <cell r="O690">
            <v>0</v>
          </cell>
          <cell r="P690">
            <v>0</v>
          </cell>
        </row>
        <row r="691">
          <cell r="N691" t="str">
            <v>Altri diritti simili (Sterilizzati)</v>
          </cell>
          <cell r="O691">
            <v>0</v>
          </cell>
          <cell r="P691">
            <v>0</v>
          </cell>
        </row>
        <row r="692">
          <cell r="J692" t="str">
            <v>AA1050B</v>
          </cell>
          <cell r="N692" t="str">
            <v>A.I.5.b) Fondo amm.to Concessioni, licenze, marchi e diritti simili</v>
          </cell>
          <cell r="O692">
            <v>0</v>
          </cell>
          <cell r="P692">
            <v>0</v>
          </cell>
        </row>
        <row r="693">
          <cell r="N693" t="str">
            <v>F.do amm. Concessioni (Non sterilizzate)</v>
          </cell>
          <cell r="O693">
            <v>0</v>
          </cell>
          <cell r="P693">
            <v>0</v>
          </cell>
        </row>
        <row r="694">
          <cell r="N694" t="str">
            <v>F.do amm. Concessioni (Sterilizzate)</v>
          </cell>
          <cell r="O694">
            <v>0</v>
          </cell>
          <cell r="P694">
            <v>0</v>
          </cell>
        </row>
        <row r="695">
          <cell r="N695" t="str">
            <v>F.do amm. Licenze d'uso (Non sterilizzate)</v>
          </cell>
          <cell r="O695">
            <v>0</v>
          </cell>
          <cell r="P695">
            <v>0</v>
          </cell>
        </row>
        <row r="696">
          <cell r="N696" t="str">
            <v>F.do amm. Licenze d'uso (Sterilizzate)</v>
          </cell>
          <cell r="O696">
            <v>0</v>
          </cell>
          <cell r="P696">
            <v>0</v>
          </cell>
        </row>
        <row r="697">
          <cell r="N697" t="str">
            <v>F.do amm. Altri diritti simili (Non sterilizzati)</v>
          </cell>
          <cell r="O697">
            <v>0</v>
          </cell>
          <cell r="P697">
            <v>0</v>
          </cell>
        </row>
        <row r="698">
          <cell r="N698" t="str">
            <v>F.do amm. Altri diritti simili (Sterilizzati)</v>
          </cell>
          <cell r="O698">
            <v>0</v>
          </cell>
          <cell r="P698">
            <v>0</v>
          </cell>
        </row>
        <row r="699">
          <cell r="J699" t="str">
            <v>AA1050A</v>
          </cell>
          <cell r="N699" t="str">
            <v>A.I.5.c) Migliorie su beni di terzi</v>
          </cell>
          <cell r="O699">
            <v>0</v>
          </cell>
          <cell r="P699">
            <v>0</v>
          </cell>
        </row>
        <row r="700">
          <cell r="N700" t="str">
            <v>Migliorie su beni di terzi (non sterilizzati)</v>
          </cell>
          <cell r="O700">
            <v>0</v>
          </cell>
          <cell r="P700">
            <v>0</v>
          </cell>
        </row>
        <row r="701">
          <cell r="N701" t="str">
            <v>Migliorie su beni di terzi (sterilizzati)</v>
          </cell>
          <cell r="O701">
            <v>0</v>
          </cell>
          <cell r="P701">
            <v>0</v>
          </cell>
        </row>
        <row r="702">
          <cell r="J702" t="str">
            <v>AA1050B</v>
          </cell>
          <cell r="N702" t="str">
            <v>A.I.5.d) Fondo ammortamento migliorie beni terzi</v>
          </cell>
          <cell r="O702">
            <v>0</v>
          </cell>
          <cell r="P702">
            <v>0</v>
          </cell>
        </row>
        <row r="703">
          <cell r="N703" t="str">
            <v>F.do amm. Migliorie su beni di terzi (non sterilizzati)</v>
          </cell>
          <cell r="O703">
            <v>0</v>
          </cell>
          <cell r="P703">
            <v>0</v>
          </cell>
        </row>
        <row r="704">
          <cell r="N704" t="str">
            <v>F.do amm. Migliorie su beni di terzi (sterilizzati)</v>
          </cell>
          <cell r="O704">
            <v>0</v>
          </cell>
          <cell r="P704">
            <v>0</v>
          </cell>
        </row>
        <row r="705">
          <cell r="J705" t="str">
            <v>AA1050A</v>
          </cell>
          <cell r="N705" t="str">
            <v>A.I.5.e) Pubblicità (da ammortizzare)</v>
          </cell>
          <cell r="O705">
            <v>0</v>
          </cell>
          <cell r="P705">
            <v>0</v>
          </cell>
        </row>
        <row r="706">
          <cell r="N706" t="str">
            <v>Pubblicità da ammortizzare (non sterilizzata)</v>
          </cell>
          <cell r="O706">
            <v>0</v>
          </cell>
          <cell r="P706">
            <v>0</v>
          </cell>
        </row>
        <row r="707">
          <cell r="N707" t="str">
            <v>Pubblicità da ammortizzare (sterilizzata)</v>
          </cell>
          <cell r="O707">
            <v>0</v>
          </cell>
          <cell r="P707">
            <v>0</v>
          </cell>
        </row>
        <row r="708">
          <cell r="J708" t="str">
            <v>AA1050B</v>
          </cell>
          <cell r="N708" t="str">
            <v>A.I.5.f) Fondo ammortamento Pubblicità</v>
          </cell>
          <cell r="O708">
            <v>0</v>
          </cell>
          <cell r="P708">
            <v>0</v>
          </cell>
        </row>
        <row r="709">
          <cell r="N709" t="str">
            <v>F.do amm. Pubblicità (non sterilizzata)</v>
          </cell>
          <cell r="O709">
            <v>0</v>
          </cell>
          <cell r="P709">
            <v>0</v>
          </cell>
        </row>
        <row r="710">
          <cell r="N710" t="str">
            <v>F.do amm. Pubblicità (sterilizzata)</v>
          </cell>
          <cell r="O710">
            <v>0</v>
          </cell>
          <cell r="P710">
            <v>0</v>
          </cell>
        </row>
        <row r="711">
          <cell r="J711" t="str">
            <v>AA1050A</v>
          </cell>
          <cell r="N711" t="str">
            <v>A.I.5.g) Altre immobilizzazioni immateriali</v>
          </cell>
          <cell r="O711">
            <v>0</v>
          </cell>
          <cell r="P711">
            <v>0</v>
          </cell>
        </row>
        <row r="712">
          <cell r="N712" t="str">
            <v>Altri costi pluriennali da ammortizzare (non sterilizzati)</v>
          </cell>
          <cell r="O712">
            <v>0</v>
          </cell>
          <cell r="P712">
            <v>0</v>
          </cell>
        </row>
        <row r="713">
          <cell r="N713" t="str">
            <v>Altri costi pluriennali da ammortizzare (sterilizzati)</v>
          </cell>
          <cell r="O713">
            <v>0</v>
          </cell>
          <cell r="P713">
            <v>0</v>
          </cell>
        </row>
        <row r="714">
          <cell r="N714" t="str">
            <v>Altre immobilizzazioni immateriali (non sterilizzate)</v>
          </cell>
          <cell r="O714">
            <v>0</v>
          </cell>
          <cell r="P714">
            <v>0</v>
          </cell>
        </row>
        <row r="715">
          <cell r="N715" t="str">
            <v>Altre immobilizzazioni immateriali (sterilizzate)</v>
          </cell>
          <cell r="O715">
            <v>0</v>
          </cell>
          <cell r="P715">
            <v>0</v>
          </cell>
        </row>
        <row r="716">
          <cell r="J716" t="str">
            <v>AA1050B</v>
          </cell>
          <cell r="N716" t="str">
            <v>A.I.5.h) Fondo ammortamento altre imm.ni immateriali</v>
          </cell>
          <cell r="O716">
            <v>0</v>
          </cell>
          <cell r="P716">
            <v>0</v>
          </cell>
        </row>
        <row r="717">
          <cell r="N717" t="str">
            <v>F.do amm.to Altri costi pluriennali da ammortizzare (non sterilizzati)</v>
          </cell>
          <cell r="O717">
            <v>0</v>
          </cell>
          <cell r="P717">
            <v>0</v>
          </cell>
        </row>
        <row r="718">
          <cell r="N718" t="str">
            <v>F.do amm.to Altri costi pluriennali da ammortizzare (sterilizzati)</v>
          </cell>
          <cell r="O718">
            <v>0</v>
          </cell>
          <cell r="P718">
            <v>0</v>
          </cell>
        </row>
        <row r="719">
          <cell r="N719" t="str">
            <v>F.do amm.to Altre immobilizzazioni immateriali (non sterilizzate)</v>
          </cell>
          <cell r="O719">
            <v>0</v>
          </cell>
          <cell r="P719">
            <v>0</v>
          </cell>
        </row>
        <row r="720">
          <cell r="N720" t="str">
            <v>F.do amm.to Altre immobilizzazioni immateriali (sterilizzate)</v>
          </cell>
          <cell r="O720">
            <v>0</v>
          </cell>
          <cell r="P720">
            <v>0</v>
          </cell>
        </row>
        <row r="721">
          <cell r="N721" t="str">
            <v>A.I.6 F.do Svalutazione immobilizzazioni immateriali</v>
          </cell>
          <cell r="O721">
            <v>0</v>
          </cell>
          <cell r="P721">
            <v>0</v>
          </cell>
        </row>
        <row r="722">
          <cell r="J722" t="str">
            <v>AA1010C</v>
          </cell>
          <cell r="M722" t="str">
            <v>AA11</v>
          </cell>
          <cell r="N722" t="str">
            <v>A.I.6.a) F.do Svalutazione Costi impianto e ampliamento</v>
          </cell>
          <cell r="O722">
            <v>0</v>
          </cell>
          <cell r="P722">
            <v>0</v>
          </cell>
        </row>
        <row r="723">
          <cell r="N723" t="str">
            <v>F.do Svalutazione Costi impianto e ampliamento (Non sterilizzati)</v>
          </cell>
          <cell r="O723">
            <v>0</v>
          </cell>
          <cell r="P723">
            <v>0</v>
          </cell>
        </row>
        <row r="724">
          <cell r="N724" t="str">
            <v>F.do Svalutazione Costi impianto e ampliamento (sterilizzati)</v>
          </cell>
          <cell r="O724">
            <v>0</v>
          </cell>
          <cell r="P724">
            <v>0</v>
          </cell>
        </row>
        <row r="725">
          <cell r="J725" t="str">
            <v>AA1020C</v>
          </cell>
          <cell r="M725" t="str">
            <v>AA12</v>
          </cell>
          <cell r="N725" t="str">
            <v>A.I.6.b) F.do Svalutazione Costi ricerca e sviluppo</v>
          </cell>
          <cell r="O725">
            <v>0</v>
          </cell>
          <cell r="P725">
            <v>0</v>
          </cell>
        </row>
        <row r="726">
          <cell r="N726" t="str">
            <v>F.do Svalutazione Costi ricerca e sviluppo (Non sterilizzati)</v>
          </cell>
          <cell r="O726">
            <v>0</v>
          </cell>
          <cell r="P726">
            <v>0</v>
          </cell>
        </row>
        <row r="727">
          <cell r="N727" t="str">
            <v>F.do Svalutazione Costi ricerca e sviluppo (sterilizzati)</v>
          </cell>
          <cell r="O727">
            <v>0</v>
          </cell>
          <cell r="P727">
            <v>0</v>
          </cell>
        </row>
        <row r="728">
          <cell r="J728" t="str">
            <v>AA1030C</v>
          </cell>
          <cell r="M728" t="str">
            <v>AA13</v>
          </cell>
          <cell r="N728" t="str">
            <v>A.I.6.c) F.do Svalutazione Diritti brevetto e diritti utilizz. op.ingegno</v>
          </cell>
          <cell r="O728">
            <v>0</v>
          </cell>
          <cell r="P728">
            <v>0</v>
          </cell>
        </row>
        <row r="729">
          <cell r="N729" t="str">
            <v>F.do Svalutazione Diritti brevetto e util. Op. ingegno (Non sterilizzati)</v>
          </cell>
          <cell r="O729">
            <v>0</v>
          </cell>
          <cell r="P729">
            <v>0</v>
          </cell>
        </row>
        <row r="730">
          <cell r="N730" t="str">
            <v>F.do Svalutazione Diritti brevetto e util. Op. ingegno (Sterilizzati)</v>
          </cell>
          <cell r="O730">
            <v>0</v>
          </cell>
          <cell r="P730">
            <v>0</v>
          </cell>
        </row>
        <row r="731">
          <cell r="J731" t="str">
            <v>AA1050C</v>
          </cell>
          <cell r="M731" t="str">
            <v>AA15</v>
          </cell>
          <cell r="N731" t="str">
            <v>A.I.6.d) F.do Svalutazione Altre immobil. Immateriali</v>
          </cell>
          <cell r="O731">
            <v>0</v>
          </cell>
          <cell r="P731">
            <v>0</v>
          </cell>
        </row>
        <row r="732">
          <cell r="N732" t="str">
            <v>F.do Svalutazione Altre immobilizz. immateriali (Non sterilizzati)</v>
          </cell>
          <cell r="O732">
            <v>0</v>
          </cell>
          <cell r="P732">
            <v>0</v>
          </cell>
        </row>
        <row r="733">
          <cell r="N733" t="str">
            <v>F.do Svalutazione Altre immobilizz. immateriali (Sterilizzati)</v>
          </cell>
          <cell r="O733">
            <v>0</v>
          </cell>
          <cell r="P733">
            <v>0</v>
          </cell>
        </row>
        <row r="734">
          <cell r="N734" t="str">
            <v>A.II. Immobilizzazioni materiali</v>
          </cell>
          <cell r="O734">
            <v>0</v>
          </cell>
          <cell r="P734">
            <v>0</v>
          </cell>
        </row>
        <row r="735">
          <cell r="J735" t="str">
            <v>AB1010A</v>
          </cell>
          <cell r="N735" t="str">
            <v>A.II.1 Terreni</v>
          </cell>
          <cell r="O735">
            <v>0</v>
          </cell>
          <cell r="P735">
            <v>0</v>
          </cell>
        </row>
        <row r="736">
          <cell r="M736" t="str">
            <v>AA21a</v>
          </cell>
          <cell r="N736" t="str">
            <v>A.II.1.a) Terreni disponibili</v>
          </cell>
          <cell r="O736">
            <v>0</v>
          </cell>
          <cell r="P736">
            <v>0</v>
          </cell>
        </row>
        <row r="737">
          <cell r="N737" t="str">
            <v>Terreni disponibili (Non sterilizzati)</v>
          </cell>
          <cell r="O737">
            <v>0</v>
          </cell>
          <cell r="P737">
            <v>0</v>
          </cell>
        </row>
        <row r="738">
          <cell r="N738" t="str">
            <v>Terreni disponibili (Sterilizzati)</v>
          </cell>
          <cell r="O738">
            <v>0</v>
          </cell>
          <cell r="P738">
            <v>0</v>
          </cell>
        </row>
        <row r="739">
          <cell r="N739" t="str">
            <v>Terreni edificabili disponibili (Non sterilizzati)</v>
          </cell>
          <cell r="O739">
            <v>0</v>
          </cell>
          <cell r="P739">
            <v>0</v>
          </cell>
        </row>
        <row r="740">
          <cell r="N740" t="str">
            <v>Terreni edificabili disponibili (Sterilizzati)</v>
          </cell>
          <cell r="O740">
            <v>0</v>
          </cell>
          <cell r="P740">
            <v>0</v>
          </cell>
        </row>
        <row r="741">
          <cell r="N741" t="str">
            <v>Altri terreni disponibili (Non sterilizzati)</v>
          </cell>
          <cell r="O741">
            <v>0</v>
          </cell>
          <cell r="P741">
            <v>0</v>
          </cell>
        </row>
        <row r="742">
          <cell r="N742" t="str">
            <v>Altri terreni disponibili (Sterilizzati)</v>
          </cell>
          <cell r="O742">
            <v>0</v>
          </cell>
          <cell r="P742">
            <v>0</v>
          </cell>
        </row>
        <row r="743">
          <cell r="M743" t="str">
            <v>AA21b</v>
          </cell>
          <cell r="N743" t="str">
            <v>A.II.1.b) Terreni indisponibili</v>
          </cell>
          <cell r="O743">
            <v>0</v>
          </cell>
          <cell r="P743">
            <v>0</v>
          </cell>
        </row>
        <row r="744">
          <cell r="N744" t="str">
            <v>Terreni indisponibili (Non sterilizzati)</v>
          </cell>
          <cell r="O744">
            <v>0</v>
          </cell>
          <cell r="P744">
            <v>0</v>
          </cell>
        </row>
        <row r="745">
          <cell r="N745" t="str">
            <v>Terreni indisponibili (Sterilizzati)</v>
          </cell>
          <cell r="O745">
            <v>0</v>
          </cell>
          <cell r="P745">
            <v>0</v>
          </cell>
        </row>
        <row r="746">
          <cell r="N746" t="str">
            <v>Terreni edificabili indisponibili (Non sterilizzati)</v>
          </cell>
          <cell r="O746">
            <v>0</v>
          </cell>
          <cell r="P746">
            <v>0</v>
          </cell>
        </row>
        <row r="747">
          <cell r="N747" t="str">
            <v>Terreni edificabili indisponibili (Sterilizzati)</v>
          </cell>
          <cell r="O747">
            <v>0</v>
          </cell>
          <cell r="P747">
            <v>0</v>
          </cell>
        </row>
        <row r="748">
          <cell r="N748" t="str">
            <v>Altri terreni indisponibili (Non sterilizzati)</v>
          </cell>
          <cell r="O748">
            <v>0</v>
          </cell>
          <cell r="P748">
            <v>0</v>
          </cell>
        </row>
        <row r="749">
          <cell r="N749" t="str">
            <v>Altri terreni indisponibili (Sterilizzati)</v>
          </cell>
          <cell r="O749">
            <v>0</v>
          </cell>
          <cell r="P749">
            <v>0</v>
          </cell>
        </row>
        <row r="750">
          <cell r="N750" t="str">
            <v>A.II.2 Fabbricati</v>
          </cell>
          <cell r="O750">
            <v>0</v>
          </cell>
          <cell r="P750">
            <v>0</v>
          </cell>
        </row>
        <row r="751">
          <cell r="M751" t="str">
            <v>AA22a</v>
          </cell>
          <cell r="N751" t="str">
            <v>A.II.2.a) Fabbricati non strumentali (disponibili)</v>
          </cell>
          <cell r="O751">
            <v>0</v>
          </cell>
          <cell r="P751">
            <v>0</v>
          </cell>
        </row>
        <row r="752">
          <cell r="J752" t="str">
            <v>AB1020A</v>
          </cell>
          <cell r="N752" t="str">
            <v>A.II.2.a.1) Fabbricati non strumentali (disponibili)</v>
          </cell>
          <cell r="O752">
            <v>0</v>
          </cell>
          <cell r="P752">
            <v>0</v>
          </cell>
        </row>
        <row r="753">
          <cell r="N753" t="str">
            <v>Fabbricati disponibili (da reddito) - (Non sterilizzati)</v>
          </cell>
          <cell r="O753">
            <v>0</v>
          </cell>
          <cell r="P753">
            <v>0</v>
          </cell>
        </row>
        <row r="754">
          <cell r="N754" t="str">
            <v>Fabbricati disponibili (da reddito) - (Sterilizzati)</v>
          </cell>
          <cell r="O754">
            <v>0</v>
          </cell>
          <cell r="P754">
            <v>0</v>
          </cell>
        </row>
        <row r="755">
          <cell r="N755" t="str">
            <v>Costruzioni leggere (da reddito) - (Non sterilizzati)</v>
          </cell>
          <cell r="O755">
            <v>0</v>
          </cell>
          <cell r="P755">
            <v>0</v>
          </cell>
        </row>
        <row r="756">
          <cell r="N756" t="str">
            <v>Costruzioni leggere (da reddito) - (Sterilizzati)</v>
          </cell>
          <cell r="O756">
            <v>0</v>
          </cell>
          <cell r="P756">
            <v>0</v>
          </cell>
        </row>
        <row r="757">
          <cell r="J757" t="str">
            <v>AB1020B</v>
          </cell>
          <cell r="N757" t="str">
            <v>A.II.2.a.2) Fondo ammortamento Fabbricati (disponibili)</v>
          </cell>
          <cell r="O757">
            <v>0</v>
          </cell>
          <cell r="P757">
            <v>0</v>
          </cell>
        </row>
        <row r="758">
          <cell r="N758" t="str">
            <v>F.do amm. Fabbricati disponibili (da reddito) - (Non sterilizzati)</v>
          </cell>
          <cell r="O758">
            <v>0</v>
          </cell>
          <cell r="P758">
            <v>0</v>
          </cell>
        </row>
        <row r="759">
          <cell r="N759" t="str">
            <v>F.do amm. Fabbricati disponibili (da reddito) - (Sterilizzati)</v>
          </cell>
          <cell r="O759">
            <v>0</v>
          </cell>
          <cell r="P759">
            <v>0</v>
          </cell>
        </row>
        <row r="760">
          <cell r="N760" t="str">
            <v>F.do amm. Costruzioni leggere (da reddito) - (Non sterilizzati)</v>
          </cell>
          <cell r="O760">
            <v>0</v>
          </cell>
          <cell r="P760">
            <v>0</v>
          </cell>
        </row>
        <row r="761">
          <cell r="N761" t="str">
            <v>F.do amm. Costruzioni leggere (da reddito) - (Sterilizzati)</v>
          </cell>
          <cell r="O761">
            <v>0</v>
          </cell>
          <cell r="P761">
            <v>0</v>
          </cell>
        </row>
        <row r="762">
          <cell r="M762" t="str">
            <v>AA22b</v>
          </cell>
          <cell r="N762" t="str">
            <v>A.II.2.b) Fabbricati (indisponibili)</v>
          </cell>
          <cell r="O762">
            <v>0</v>
          </cell>
          <cell r="P762">
            <v>0</v>
          </cell>
        </row>
        <row r="763">
          <cell r="J763" t="str">
            <v>AB1020A</v>
          </cell>
          <cell r="N763" t="str">
            <v>A.II.2.b.1) Fabbricati (indisponibili)</v>
          </cell>
          <cell r="O763">
            <v>0</v>
          </cell>
          <cell r="P763">
            <v>0</v>
          </cell>
        </row>
        <row r="764">
          <cell r="N764" t="str">
            <v>Fabbricati indisponibili (attività istituzionale) - (Non sterilizzati)</v>
          </cell>
          <cell r="O764">
            <v>0</v>
          </cell>
          <cell r="P764">
            <v>0</v>
          </cell>
        </row>
        <row r="765">
          <cell r="N765" t="str">
            <v>Fabbricati indisponibili (attività istituzionale) - (Sterilizzati)</v>
          </cell>
          <cell r="O765">
            <v>0</v>
          </cell>
          <cell r="P765">
            <v>0</v>
          </cell>
        </row>
        <row r="766">
          <cell r="N766" t="str">
            <v>Costruzioni leggere (attività istituzionale) - (Non sterilizzati)</v>
          </cell>
          <cell r="O766">
            <v>0</v>
          </cell>
          <cell r="P766">
            <v>0</v>
          </cell>
        </row>
        <row r="767">
          <cell r="N767" t="str">
            <v>Costruzioni leggere (attività istituzionale) - (Sterilizzati)</v>
          </cell>
          <cell r="O767">
            <v>0</v>
          </cell>
          <cell r="P767">
            <v>0</v>
          </cell>
        </row>
        <row r="768">
          <cell r="J768" t="str">
            <v>AB1020B</v>
          </cell>
          <cell r="N768" t="str">
            <v>A.II.2.b.2) Fondo ammortamento Fabbricati (indisponibili)</v>
          </cell>
          <cell r="O768">
            <v>0</v>
          </cell>
          <cell r="P768">
            <v>0</v>
          </cell>
        </row>
        <row r="769">
          <cell r="N769" t="str">
            <v>F.do amm. Fabbricati indisponibili (attività istituzionale) - (Non sterilizzati)</v>
          </cell>
          <cell r="O769">
            <v>0</v>
          </cell>
          <cell r="P769">
            <v>0</v>
          </cell>
        </row>
        <row r="770">
          <cell r="N770" t="str">
            <v>F.do amm. Fabbricati indisponibili (attività istituzionale) - (Sterilizzati)</v>
          </cell>
          <cell r="O770">
            <v>0</v>
          </cell>
          <cell r="P770">
            <v>0</v>
          </cell>
        </row>
        <row r="771">
          <cell r="N771" t="str">
            <v>F.do amm. Costruzioni leggere (attività istituzionale) - (Non sterilizzati)</v>
          </cell>
          <cell r="O771">
            <v>0</v>
          </cell>
          <cell r="P771">
            <v>0</v>
          </cell>
        </row>
        <row r="772">
          <cell r="N772" t="str">
            <v>F.do amm. Costruzioni leggere (attività istituzionale) - (Sterilizzati)</v>
          </cell>
          <cell r="O772">
            <v>0</v>
          </cell>
          <cell r="P772">
            <v>0</v>
          </cell>
        </row>
        <row r="773">
          <cell r="M773" t="str">
            <v>AA23</v>
          </cell>
          <cell r="N773" t="str">
            <v>A.II.3 Impianti e macchinari.</v>
          </cell>
          <cell r="O773">
            <v>0</v>
          </cell>
          <cell r="P773">
            <v>0</v>
          </cell>
        </row>
        <row r="774">
          <cell r="J774" t="str">
            <v>AB1030A</v>
          </cell>
          <cell r="N774" t="str">
            <v>A.II.3.a) Impianti e macchinari.</v>
          </cell>
          <cell r="O774">
            <v>0</v>
          </cell>
          <cell r="P774">
            <v>0</v>
          </cell>
        </row>
        <row r="775">
          <cell r="N775" t="str">
            <v>Impianti sanitari (Non sterilizzati)</v>
          </cell>
          <cell r="O775">
            <v>0</v>
          </cell>
          <cell r="P775">
            <v>0</v>
          </cell>
        </row>
        <row r="776">
          <cell r="N776" t="str">
            <v>Impianti sanitari (Sterilizzati)</v>
          </cell>
          <cell r="O776">
            <v>0</v>
          </cell>
          <cell r="P776">
            <v>0</v>
          </cell>
        </row>
        <row r="777">
          <cell r="N777" t="str">
            <v>Impianti elettrici ed idraulici (Non sterilizzati)</v>
          </cell>
          <cell r="O777">
            <v>0</v>
          </cell>
          <cell r="P777">
            <v>0</v>
          </cell>
        </row>
        <row r="778">
          <cell r="N778" t="str">
            <v>Impianti elettrici ed idraulici (Sterilizzati)</v>
          </cell>
          <cell r="O778">
            <v>0</v>
          </cell>
          <cell r="P778">
            <v>0</v>
          </cell>
        </row>
        <row r="779">
          <cell r="N779" t="str">
            <v>Impianti telefonici (Non sterilizzati)</v>
          </cell>
          <cell r="O779">
            <v>0</v>
          </cell>
          <cell r="P779">
            <v>0</v>
          </cell>
        </row>
        <row r="780">
          <cell r="N780" t="str">
            <v>Impianti telefonici (Sterilizzati)</v>
          </cell>
          <cell r="O780">
            <v>0</v>
          </cell>
          <cell r="P780">
            <v>0</v>
          </cell>
        </row>
        <row r="781">
          <cell r="N781" t="str">
            <v>Impianti di allarme e sicurezza (Non sterilizzati)</v>
          </cell>
          <cell r="O781">
            <v>0</v>
          </cell>
          <cell r="P781">
            <v>0</v>
          </cell>
        </row>
        <row r="782">
          <cell r="N782" t="str">
            <v>Impianti di allarme e sicurezza (Sterilizzati)</v>
          </cell>
          <cell r="O782">
            <v>0</v>
          </cell>
          <cell r="P782">
            <v>0</v>
          </cell>
        </row>
        <row r="783">
          <cell r="N783" t="str">
            <v>Altri impianti e macchinari specifici (Non sterilizzati)</v>
          </cell>
          <cell r="O783">
            <v>0</v>
          </cell>
          <cell r="P783">
            <v>0</v>
          </cell>
        </row>
        <row r="784">
          <cell r="N784" t="str">
            <v>Altri impianti e macchinari specifici (Sterilizzati)</v>
          </cell>
          <cell r="O784">
            <v>0</v>
          </cell>
          <cell r="P784">
            <v>0</v>
          </cell>
        </row>
        <row r="785">
          <cell r="N785" t="str">
            <v>Altri impiantie macchinari generici (Non sterilizzati)</v>
          </cell>
          <cell r="O785">
            <v>0</v>
          </cell>
          <cell r="P785">
            <v>0</v>
          </cell>
        </row>
        <row r="786">
          <cell r="N786" t="str">
            <v>Altri impiantie macchinari generici (Sterilizzati)</v>
          </cell>
          <cell r="O786">
            <v>0</v>
          </cell>
          <cell r="P786">
            <v>0</v>
          </cell>
        </row>
        <row r="787">
          <cell r="N787" t="str">
            <v>Altri impianti (Non sterilizzati)</v>
          </cell>
          <cell r="O787">
            <v>0</v>
          </cell>
          <cell r="P787">
            <v>0</v>
          </cell>
        </row>
        <row r="788">
          <cell r="N788" t="str">
            <v>Altri impianti (Sterilizzati)</v>
          </cell>
          <cell r="O788">
            <v>0</v>
          </cell>
          <cell r="P788">
            <v>0</v>
          </cell>
        </row>
        <row r="789">
          <cell r="J789" t="str">
            <v>AB1030B</v>
          </cell>
          <cell r="N789" t="str">
            <v>A.II.3.b) Fondo ammortamento Impianti e macchinari.</v>
          </cell>
          <cell r="O789">
            <v>0</v>
          </cell>
          <cell r="P789">
            <v>0</v>
          </cell>
        </row>
        <row r="790">
          <cell r="N790" t="str">
            <v>F.do amm. Impianti sanitari (Non sterilizzati)</v>
          </cell>
          <cell r="O790">
            <v>0</v>
          </cell>
          <cell r="P790">
            <v>0</v>
          </cell>
        </row>
        <row r="791">
          <cell r="N791" t="str">
            <v>F.do amm. Impianti sanitari (Sterilizzati)</v>
          </cell>
          <cell r="O791">
            <v>0</v>
          </cell>
          <cell r="P791">
            <v>0</v>
          </cell>
        </row>
        <row r="792">
          <cell r="N792" t="str">
            <v>F.do amm. Impianti elettrici ed idraulici (Non sterilizzati)</v>
          </cell>
          <cell r="O792">
            <v>0</v>
          </cell>
          <cell r="P792">
            <v>0</v>
          </cell>
        </row>
        <row r="793">
          <cell r="N793" t="str">
            <v>F.do amm. Impianti elettrici ed idraulici (Sterilizzati)</v>
          </cell>
          <cell r="O793">
            <v>0</v>
          </cell>
          <cell r="P793">
            <v>0</v>
          </cell>
        </row>
        <row r="794">
          <cell r="N794" t="str">
            <v>F.do amm. Impianti telefonici (Non sterilizzati)</v>
          </cell>
          <cell r="O794">
            <v>0</v>
          </cell>
          <cell r="P794">
            <v>0</v>
          </cell>
        </row>
        <row r="795">
          <cell r="N795" t="str">
            <v>F.do amm. Impianti telefonici (Sterilizzati)</v>
          </cell>
          <cell r="O795">
            <v>0</v>
          </cell>
          <cell r="P795">
            <v>0</v>
          </cell>
        </row>
        <row r="796">
          <cell r="N796" t="str">
            <v>F.do amm. Impianti di allarme e sicurezza (Non sterilizzati)</v>
          </cell>
          <cell r="O796">
            <v>0</v>
          </cell>
          <cell r="P796">
            <v>0</v>
          </cell>
        </row>
        <row r="797">
          <cell r="N797" t="str">
            <v>F.do amm. Impianti di allarme e sicurezza (Sterilizzati)</v>
          </cell>
          <cell r="O797">
            <v>0</v>
          </cell>
          <cell r="P797">
            <v>0</v>
          </cell>
        </row>
        <row r="798">
          <cell r="N798" t="str">
            <v>F.do amm. Altri impianti e macchinari specifici (Non sterilizzati)</v>
          </cell>
          <cell r="O798">
            <v>0</v>
          </cell>
          <cell r="P798">
            <v>0</v>
          </cell>
        </row>
        <row r="799">
          <cell r="N799" t="str">
            <v>F.do amm. Altri impianti e macchinari specifici (Sterilizzati)</v>
          </cell>
          <cell r="O799">
            <v>0</v>
          </cell>
          <cell r="P799">
            <v>0</v>
          </cell>
        </row>
        <row r="800">
          <cell r="N800" t="str">
            <v>F.do amm. Altri impiantie macchinari generici (Non sterilizzati)</v>
          </cell>
          <cell r="O800">
            <v>0</v>
          </cell>
          <cell r="P800">
            <v>0</v>
          </cell>
        </row>
        <row r="801">
          <cell r="N801" t="str">
            <v>F.do amm. Altri impiantie macchinari generici (Sterilizzati)</v>
          </cell>
          <cell r="O801">
            <v>0</v>
          </cell>
          <cell r="P801">
            <v>0</v>
          </cell>
        </row>
        <row r="802">
          <cell r="N802" t="str">
            <v>F.do amm. Altri impianti (Non sterilizzati)</v>
          </cell>
          <cell r="O802">
            <v>0</v>
          </cell>
          <cell r="P802">
            <v>0</v>
          </cell>
        </row>
        <row r="803">
          <cell r="N803" t="str">
            <v>F.do amm. Altri impianti (Sterilizzati)</v>
          </cell>
          <cell r="O803">
            <v>0</v>
          </cell>
          <cell r="P803">
            <v>0</v>
          </cell>
        </row>
        <row r="804">
          <cell r="M804" t="str">
            <v>AA24</v>
          </cell>
          <cell r="N804" t="str">
            <v>A.II.4 Attrezzature sanitarie e scientifiche</v>
          </cell>
          <cell r="O804">
            <v>0</v>
          </cell>
          <cell r="P804">
            <v>0</v>
          </cell>
        </row>
        <row r="805">
          <cell r="J805" t="str">
            <v>AB1040A</v>
          </cell>
          <cell r="N805" t="str">
            <v>A.II.4.a) Attrezzature sanitarie e scientifiche</v>
          </cell>
          <cell r="O805">
            <v>0</v>
          </cell>
          <cell r="P805">
            <v>0</v>
          </cell>
        </row>
        <row r="806">
          <cell r="N806" t="str">
            <v>Attrezzature sanitarie (Non sterilizzate)</v>
          </cell>
          <cell r="O806">
            <v>0</v>
          </cell>
          <cell r="P806">
            <v>0</v>
          </cell>
        </row>
        <row r="807">
          <cell r="N807" t="str">
            <v>Attrezzature sanitarie (Sterilizzate)</v>
          </cell>
          <cell r="O807">
            <v>0</v>
          </cell>
          <cell r="P807">
            <v>0</v>
          </cell>
        </row>
        <row r="808">
          <cell r="N808" t="str">
            <v>Beni per assistenza protesica (Non sterilizzate)</v>
          </cell>
          <cell r="O808">
            <v>0</v>
          </cell>
          <cell r="P808">
            <v>0</v>
          </cell>
        </row>
        <row r="809">
          <cell r="N809" t="str">
            <v>Beni per assistenza protesica (Sterilizzate)</v>
          </cell>
          <cell r="O809">
            <v>0</v>
          </cell>
          <cell r="P809">
            <v>0</v>
          </cell>
        </row>
        <row r="810">
          <cell r="N810" t="str">
            <v>Altre attrezzature sanitarie (Non sterilizzate)</v>
          </cell>
          <cell r="O810">
            <v>0</v>
          </cell>
          <cell r="P810">
            <v>0</v>
          </cell>
        </row>
        <row r="811">
          <cell r="N811" t="str">
            <v>Altre attrezzature sanitarie (Sterilizzate)</v>
          </cell>
          <cell r="O811">
            <v>0</v>
          </cell>
          <cell r="P811">
            <v>0</v>
          </cell>
        </row>
        <row r="812">
          <cell r="J812" t="str">
            <v>AB1040B</v>
          </cell>
          <cell r="N812" t="str">
            <v>A.II.4.b) Fondo ammortamento Attrezzature sanitarie e scientifiche</v>
          </cell>
          <cell r="O812">
            <v>0</v>
          </cell>
          <cell r="P812">
            <v>0</v>
          </cell>
        </row>
        <row r="813">
          <cell r="N813" t="str">
            <v>F.do amm. Attrezzature sanitarie (Non sterilizzate)</v>
          </cell>
          <cell r="O813">
            <v>0</v>
          </cell>
          <cell r="P813">
            <v>0</v>
          </cell>
        </row>
        <row r="814">
          <cell r="N814" t="str">
            <v>F.do amm. Attrezzature sanitarie (Sterilizzate)</v>
          </cell>
          <cell r="O814">
            <v>0</v>
          </cell>
          <cell r="P814">
            <v>0</v>
          </cell>
        </row>
        <row r="815">
          <cell r="N815" t="str">
            <v>F.do amm. Beni per assistenza protesica (Non sterilizzate)</v>
          </cell>
          <cell r="O815">
            <v>0</v>
          </cell>
          <cell r="P815">
            <v>0</v>
          </cell>
        </row>
        <row r="816">
          <cell r="N816" t="str">
            <v>F.do amm. Beni per assistenza protesica (Sterilizzate)</v>
          </cell>
          <cell r="O816">
            <v>0</v>
          </cell>
          <cell r="P816">
            <v>0</v>
          </cell>
        </row>
        <row r="817">
          <cell r="N817" t="str">
            <v>F.do amm. Altre attrezzature sanitarie (Non sterilizzate)</v>
          </cell>
          <cell r="O817">
            <v>0</v>
          </cell>
          <cell r="P817">
            <v>0</v>
          </cell>
        </row>
        <row r="818">
          <cell r="N818" t="str">
            <v>F.do amm. Altre attrezzature sanitarie (Sterilizzate)</v>
          </cell>
          <cell r="O818">
            <v>0</v>
          </cell>
          <cell r="P818">
            <v>0</v>
          </cell>
        </row>
        <row r="819">
          <cell r="M819" t="str">
            <v>AA25</v>
          </cell>
          <cell r="N819" t="str">
            <v>A.II.5 Mobili ed arredi</v>
          </cell>
          <cell r="O819">
            <v>0</v>
          </cell>
          <cell r="P819">
            <v>0</v>
          </cell>
        </row>
        <row r="820">
          <cell r="J820" t="str">
            <v>AB1050A</v>
          </cell>
          <cell r="N820" t="str">
            <v>A.II.5.a) Mobili ed arredi</v>
          </cell>
          <cell r="O820">
            <v>0</v>
          </cell>
          <cell r="P820">
            <v>0</v>
          </cell>
        </row>
        <row r="821">
          <cell r="N821" t="str">
            <v>Mobili , arredi e attrezzature ufficio (Non sterilizzati)</v>
          </cell>
          <cell r="O821">
            <v>0</v>
          </cell>
          <cell r="P821">
            <v>0</v>
          </cell>
        </row>
        <row r="822">
          <cell r="N822" t="str">
            <v>Mobili , arredi e attrezzature ufficio (Sterilizzati)</v>
          </cell>
          <cell r="O822">
            <v>0</v>
          </cell>
          <cell r="P822">
            <v>0</v>
          </cell>
        </row>
        <row r="823">
          <cell r="N823" t="str">
            <v>Scaffalature (Non sterilizzati)</v>
          </cell>
          <cell r="O823">
            <v>0</v>
          </cell>
          <cell r="P823">
            <v>0</v>
          </cell>
        </row>
        <row r="824">
          <cell r="N824" t="str">
            <v>Scaffalature (Sterilizzati)</v>
          </cell>
          <cell r="O824">
            <v>0</v>
          </cell>
          <cell r="P824">
            <v>0</v>
          </cell>
        </row>
        <row r="825">
          <cell r="N825" t="str">
            <v>Mobili ed arredi diversi (Non sterilizzati)</v>
          </cell>
          <cell r="O825">
            <v>0</v>
          </cell>
          <cell r="P825">
            <v>0</v>
          </cell>
        </row>
        <row r="826">
          <cell r="N826" t="str">
            <v>Mobili ed arredi diversi (Sterilizzati)</v>
          </cell>
          <cell r="O826">
            <v>0</v>
          </cell>
          <cell r="P826">
            <v>0</v>
          </cell>
        </row>
        <row r="827">
          <cell r="N827" t="str">
            <v>Altri mobili e arredi (Non sterilizzati)</v>
          </cell>
          <cell r="O827">
            <v>0</v>
          </cell>
          <cell r="P827">
            <v>0</v>
          </cell>
        </row>
        <row r="828">
          <cell r="N828" t="str">
            <v>Altri mobili e arredi (Sterilizzati)</v>
          </cell>
          <cell r="O828">
            <v>0</v>
          </cell>
          <cell r="P828">
            <v>0</v>
          </cell>
        </row>
        <row r="829">
          <cell r="J829" t="str">
            <v>AB1050B</v>
          </cell>
          <cell r="N829" t="str">
            <v>A.II.5.b) Fondo ammortamento Mobili ed arredi</v>
          </cell>
          <cell r="O829">
            <v>0</v>
          </cell>
          <cell r="P829">
            <v>0</v>
          </cell>
        </row>
        <row r="830">
          <cell r="N830" t="str">
            <v>F.do amm. Mobili , arredi e attrezzature ufficio (Non sterilizzati)</v>
          </cell>
          <cell r="O830">
            <v>0</v>
          </cell>
          <cell r="P830">
            <v>0</v>
          </cell>
        </row>
        <row r="831">
          <cell r="N831" t="str">
            <v>F.do amm. Mobili , arredi e attrezzature ufficio (Sterilizzati)</v>
          </cell>
          <cell r="O831">
            <v>0</v>
          </cell>
          <cell r="P831">
            <v>0</v>
          </cell>
        </row>
        <row r="832">
          <cell r="N832" t="str">
            <v>F.do amm. Scaffalature (Non sterilizzati)</v>
          </cell>
          <cell r="O832">
            <v>0</v>
          </cell>
          <cell r="P832">
            <v>0</v>
          </cell>
        </row>
        <row r="833">
          <cell r="N833" t="str">
            <v>F.do amm. Scaffalature (Sterilizzati)</v>
          </cell>
          <cell r="O833">
            <v>0</v>
          </cell>
          <cell r="P833">
            <v>0</v>
          </cell>
        </row>
        <row r="834">
          <cell r="N834" t="str">
            <v>F.do amm. Mobili ed arredi diversi (Non sterilizzati)</v>
          </cell>
          <cell r="O834">
            <v>0</v>
          </cell>
          <cell r="P834">
            <v>0</v>
          </cell>
        </row>
        <row r="835">
          <cell r="N835" t="str">
            <v>F.do amm. Mobili ed arredi diversi (Sterilizzati)</v>
          </cell>
          <cell r="O835">
            <v>0</v>
          </cell>
          <cell r="P835">
            <v>0</v>
          </cell>
        </row>
        <row r="836">
          <cell r="N836" t="str">
            <v>F.do amm. Altri mobili e arredi (Non sterilizzati)</v>
          </cell>
          <cell r="O836">
            <v>0</v>
          </cell>
          <cell r="P836">
            <v>0</v>
          </cell>
        </row>
        <row r="837">
          <cell r="N837" t="str">
            <v>F.do amm. Altri mobili e arredi (Sterilizzati)</v>
          </cell>
          <cell r="O837">
            <v>0</v>
          </cell>
          <cell r="P837">
            <v>0</v>
          </cell>
        </row>
        <row r="838">
          <cell r="M838" t="str">
            <v>AA26</v>
          </cell>
          <cell r="N838" t="str">
            <v>A.II.6 Automezzi</v>
          </cell>
          <cell r="O838">
            <v>0</v>
          </cell>
          <cell r="P838">
            <v>0</v>
          </cell>
        </row>
        <row r="839">
          <cell r="J839" t="str">
            <v>AB1060A</v>
          </cell>
          <cell r="N839" t="str">
            <v>A.II.6.a) Automezzi</v>
          </cell>
          <cell r="O839">
            <v>0</v>
          </cell>
          <cell r="P839">
            <v>0</v>
          </cell>
        </row>
        <row r="840">
          <cell r="N840" t="str">
            <v>Automezzi (Non sterilizzati)</v>
          </cell>
          <cell r="O840">
            <v>0</v>
          </cell>
          <cell r="P840">
            <v>0</v>
          </cell>
        </row>
        <row r="841">
          <cell r="N841" t="str">
            <v>Automezzi (Sterilizzati)</v>
          </cell>
          <cell r="O841">
            <v>0</v>
          </cell>
          <cell r="P841">
            <v>0</v>
          </cell>
        </row>
        <row r="842">
          <cell r="N842" t="str">
            <v>Ambulanze utilizzate per il 118 (Non sterilizzati)</v>
          </cell>
          <cell r="O842">
            <v>0</v>
          </cell>
          <cell r="P842">
            <v>0</v>
          </cell>
        </row>
        <row r="843">
          <cell r="N843" t="str">
            <v>Ambulanze utilizzate per il 118 (Sterilizzati)</v>
          </cell>
          <cell r="O843">
            <v>0</v>
          </cell>
          <cell r="P843">
            <v>0</v>
          </cell>
        </row>
        <row r="844">
          <cell r="N844" t="str">
            <v>Altre ambulanze (Non sterilizzati)</v>
          </cell>
          <cell r="O844">
            <v>0</v>
          </cell>
          <cell r="P844">
            <v>0</v>
          </cell>
        </row>
        <row r="845">
          <cell r="N845" t="str">
            <v>Altre ambulanze (Sterilizzati)</v>
          </cell>
          <cell r="O845">
            <v>0</v>
          </cell>
          <cell r="P845">
            <v>0</v>
          </cell>
        </row>
        <row r="846">
          <cell r="N846" t="str">
            <v>Altri mezzi di trasporto* (Non sterilizzati)</v>
          </cell>
          <cell r="O846">
            <v>0</v>
          </cell>
          <cell r="P846">
            <v>0</v>
          </cell>
        </row>
        <row r="847">
          <cell r="N847" t="str">
            <v>Altri mezzi di trasporto* (Sterilizzati)</v>
          </cell>
          <cell r="O847">
            <v>0</v>
          </cell>
          <cell r="P847">
            <v>0</v>
          </cell>
        </row>
        <row r="848">
          <cell r="N848" t="str">
            <v>Altri automezzi (Non sterilizzati)</v>
          </cell>
          <cell r="O848">
            <v>0</v>
          </cell>
          <cell r="P848">
            <v>0</v>
          </cell>
        </row>
        <row r="849">
          <cell r="N849" t="str">
            <v>Altri automezzi (Sterilizzati)</v>
          </cell>
          <cell r="O849">
            <v>0</v>
          </cell>
          <cell r="P849">
            <v>0</v>
          </cell>
        </row>
        <row r="850">
          <cell r="J850" t="str">
            <v>AB1060B</v>
          </cell>
          <cell r="N850" t="str">
            <v>A.II.6.b) Fondo ammortamento Automezzi</v>
          </cell>
          <cell r="O850">
            <v>0</v>
          </cell>
          <cell r="P850">
            <v>0</v>
          </cell>
        </row>
        <row r="851">
          <cell r="N851" t="str">
            <v>F.do amm. Automezzi (Non sterilizzati)</v>
          </cell>
          <cell r="O851">
            <v>0</v>
          </cell>
          <cell r="P851">
            <v>0</v>
          </cell>
        </row>
        <row r="852">
          <cell r="N852" t="str">
            <v>F.do amm. Automezzi (Sterilizzati)</v>
          </cell>
          <cell r="O852">
            <v>0</v>
          </cell>
          <cell r="P852">
            <v>0</v>
          </cell>
        </row>
        <row r="853">
          <cell r="N853" t="str">
            <v>F.do amm. Ambulanze utilizzate per il 118 (Non sterilizzati)</v>
          </cell>
          <cell r="O853">
            <v>0</v>
          </cell>
          <cell r="P853">
            <v>0</v>
          </cell>
        </row>
        <row r="854">
          <cell r="N854" t="str">
            <v>F.do amm. Ambulanze utilizzate per il 118 (Sterilizzati)</v>
          </cell>
          <cell r="O854">
            <v>0</v>
          </cell>
          <cell r="P854">
            <v>0</v>
          </cell>
        </row>
        <row r="855">
          <cell r="N855" t="str">
            <v>F.do amm. Altre ambulanze (Non sterilizzati)</v>
          </cell>
          <cell r="O855">
            <v>0</v>
          </cell>
          <cell r="P855">
            <v>0</v>
          </cell>
        </row>
        <row r="856">
          <cell r="N856" t="str">
            <v>F.do amm. Altre ambulanze (Sterilizzati)</v>
          </cell>
          <cell r="O856">
            <v>0</v>
          </cell>
          <cell r="P856">
            <v>0</v>
          </cell>
        </row>
        <row r="857">
          <cell r="N857" t="str">
            <v>F.do amm. Altri mezzi di trasporto* (Non sterilizzati)</v>
          </cell>
          <cell r="O857">
            <v>0</v>
          </cell>
          <cell r="P857">
            <v>0</v>
          </cell>
        </row>
        <row r="858">
          <cell r="N858" t="str">
            <v>F.do amm. Altri mezzi di trasporto* (Sterilizzati)</v>
          </cell>
          <cell r="O858">
            <v>0</v>
          </cell>
          <cell r="P858">
            <v>0</v>
          </cell>
        </row>
        <row r="859">
          <cell r="N859" t="str">
            <v>F.do amm. Altri automezzi (Non sterilizzati)</v>
          </cell>
          <cell r="O859">
            <v>0</v>
          </cell>
          <cell r="P859">
            <v>0</v>
          </cell>
        </row>
        <row r="860">
          <cell r="N860" t="str">
            <v>F.do amm. Altri automezzi (Sterilizzati)</v>
          </cell>
          <cell r="O860">
            <v>0</v>
          </cell>
          <cell r="P860">
            <v>0</v>
          </cell>
        </row>
        <row r="861">
          <cell r="M861" t="str">
            <v>AA27</v>
          </cell>
          <cell r="N861" t="str">
            <v>A.II.7 Oggetti d'arte</v>
          </cell>
          <cell r="O861">
            <v>0</v>
          </cell>
          <cell r="P861">
            <v>0</v>
          </cell>
        </row>
        <row r="862">
          <cell r="J862" t="str">
            <v>AB1070A</v>
          </cell>
          <cell r="N862" t="str">
            <v>A.II.7.a) Oggetti d'arte</v>
          </cell>
          <cell r="O862">
            <v>0</v>
          </cell>
          <cell r="P862">
            <v>0</v>
          </cell>
        </row>
        <row r="863">
          <cell r="N863" t="str">
            <v>Oggetti d'arte</v>
          </cell>
          <cell r="O863">
            <v>0</v>
          </cell>
          <cell r="P863">
            <v>0</v>
          </cell>
        </row>
        <row r="864">
          <cell r="M864" t="str">
            <v>AA28</v>
          </cell>
          <cell r="N864" t="str">
            <v>A.II.8 Altre immobilizzazioni materiali</v>
          </cell>
          <cell r="O864">
            <v>0</v>
          </cell>
          <cell r="P864">
            <v>0</v>
          </cell>
        </row>
        <row r="865">
          <cell r="J865" t="str">
            <v>AB1080A</v>
          </cell>
          <cell r="N865" t="str">
            <v>A.II.8.a) Altre immobilizzazioni materiali</v>
          </cell>
          <cell r="O865">
            <v>0</v>
          </cell>
          <cell r="P865">
            <v>0</v>
          </cell>
        </row>
        <row r="866">
          <cell r="N866" t="str">
            <v>Elaboratori e personal computer e altre attrezzature EDP (Non sterilizzate)</v>
          </cell>
          <cell r="O866">
            <v>0</v>
          </cell>
          <cell r="P866">
            <v>0</v>
          </cell>
        </row>
        <row r="867">
          <cell r="N867" t="str">
            <v>Elaboratori e personal computer e altre attrezzature EDP (Sterilizzati)</v>
          </cell>
          <cell r="O867">
            <v>0</v>
          </cell>
          <cell r="P867">
            <v>0</v>
          </cell>
        </row>
        <row r="868">
          <cell r="N868" t="str">
            <v>Macchine ufficio ordinarie (Non sterilizzati)</v>
          </cell>
          <cell r="O868">
            <v>0</v>
          </cell>
          <cell r="P868">
            <v>0</v>
          </cell>
        </row>
        <row r="869">
          <cell r="N869" t="str">
            <v>Macchine ufficio ordinarie (Sterilizzati)</v>
          </cell>
          <cell r="O869">
            <v>0</v>
          </cell>
          <cell r="P869">
            <v>0</v>
          </cell>
        </row>
        <row r="870">
          <cell r="N870" t="str">
            <v>Macchine ufficio elettriche ed elettroniche (Non sterilizzati)</v>
          </cell>
          <cell r="O870">
            <v>0</v>
          </cell>
          <cell r="P870">
            <v>0</v>
          </cell>
        </row>
        <row r="871">
          <cell r="N871" t="str">
            <v>Macchine ufficio elettriche ed elettroniche (Sterilizzati)</v>
          </cell>
          <cell r="O871">
            <v>0</v>
          </cell>
          <cell r="P871">
            <v>0</v>
          </cell>
        </row>
        <row r="872">
          <cell r="N872" t="str">
            <v>Altri beni materiali da ammortizzare gestione caratteristica (Non sterilizzati)</v>
          </cell>
          <cell r="O872">
            <v>0</v>
          </cell>
          <cell r="P872">
            <v>0</v>
          </cell>
        </row>
        <row r="873">
          <cell r="N873" t="str">
            <v>Altri beni materiali da ammortizzare gestione caratteristica (Sterilizzati)</v>
          </cell>
          <cell r="O873">
            <v>0</v>
          </cell>
          <cell r="P873">
            <v>0</v>
          </cell>
        </row>
        <row r="874">
          <cell r="N874" t="str">
            <v>Altri beni materiali da ammortizzare gestione non caratteristica (Non sterilizzati)</v>
          </cell>
          <cell r="O874">
            <v>0</v>
          </cell>
          <cell r="P874">
            <v>0</v>
          </cell>
        </row>
        <row r="875">
          <cell r="N875" t="str">
            <v>Altri beni materiali da ammortizzare gestione non caratteristica (Sterilizzati)</v>
          </cell>
          <cell r="O875">
            <v>0</v>
          </cell>
          <cell r="P875">
            <v>0</v>
          </cell>
        </row>
        <row r="876">
          <cell r="N876" t="str">
            <v>Altri beni (Non sterilizzati)</v>
          </cell>
          <cell r="O876">
            <v>0</v>
          </cell>
          <cell r="P876">
            <v>0</v>
          </cell>
        </row>
        <row r="877">
          <cell r="N877" t="str">
            <v>Altri beni (Sterilizzati)</v>
          </cell>
          <cell r="O877">
            <v>0</v>
          </cell>
          <cell r="P877">
            <v>0</v>
          </cell>
        </row>
        <row r="878">
          <cell r="J878" t="str">
            <v>AB1080B</v>
          </cell>
          <cell r="N878" t="str">
            <v>A.II.8.b) Fondo ammortamento Altre immobilizz. Materiali</v>
          </cell>
          <cell r="O878">
            <v>0</v>
          </cell>
          <cell r="P878">
            <v>0</v>
          </cell>
        </row>
        <row r="879">
          <cell r="N879" t="str">
            <v>F.do amm. Elaboratori e personal computer e altre attrezzature EDP (Non sterilizzati)</v>
          </cell>
          <cell r="O879">
            <v>0</v>
          </cell>
          <cell r="P879">
            <v>0</v>
          </cell>
        </row>
        <row r="880">
          <cell r="N880" t="str">
            <v>F.do amm. Elaboratori e personal computer e altre attrezzature EDP (Sterilizzati)</v>
          </cell>
          <cell r="O880">
            <v>0</v>
          </cell>
          <cell r="P880">
            <v>0</v>
          </cell>
        </row>
        <row r="881">
          <cell r="N881" t="str">
            <v>F.do amm. Macchine ufficio ordinarie (Non sterilizzati)</v>
          </cell>
          <cell r="O881">
            <v>0</v>
          </cell>
          <cell r="P881">
            <v>0</v>
          </cell>
        </row>
        <row r="882">
          <cell r="N882" t="str">
            <v>F.do amm. Macchine ufficio ordinarie (Sterilizzati)</v>
          </cell>
          <cell r="O882">
            <v>0</v>
          </cell>
          <cell r="P882">
            <v>0</v>
          </cell>
        </row>
        <row r="883">
          <cell r="N883" t="str">
            <v>F.do amm. Macchine ufficio elettriche ed elettroniche (Non sterilizzati)</v>
          </cell>
          <cell r="O883">
            <v>0</v>
          </cell>
          <cell r="P883">
            <v>0</v>
          </cell>
        </row>
        <row r="884">
          <cell r="N884" t="str">
            <v>F.do amm. Macchine ufficio elettriche ed elettroniche (Sterilizzati)</v>
          </cell>
          <cell r="O884">
            <v>0</v>
          </cell>
          <cell r="P884">
            <v>0</v>
          </cell>
        </row>
        <row r="885">
          <cell r="N885" t="str">
            <v>F.do amm. Altri beni materiali da ammortizzare gestione caratteristica (Non sterilizzati)</v>
          </cell>
          <cell r="O885">
            <v>0</v>
          </cell>
          <cell r="P885">
            <v>0</v>
          </cell>
        </row>
        <row r="886">
          <cell r="N886" t="str">
            <v>F.do amm. Altri beni materiali da ammortizzare gestione caratteristica (Sterilizzati)</v>
          </cell>
          <cell r="O886">
            <v>0</v>
          </cell>
          <cell r="P886">
            <v>0</v>
          </cell>
        </row>
        <row r="887">
          <cell r="N887" t="str">
            <v>F.do amm. Altri beni materiali da ammortizzare gestione non caratteristica (Non sterilizzati)</v>
          </cell>
          <cell r="O887">
            <v>0</v>
          </cell>
          <cell r="P887">
            <v>0</v>
          </cell>
        </row>
        <row r="888">
          <cell r="N888" t="str">
            <v>F.do amm. Altri beni materiali da ammortizzare gestione non caratteristica (Sterilizzati)</v>
          </cell>
          <cell r="O888">
            <v>0</v>
          </cell>
          <cell r="P888">
            <v>0</v>
          </cell>
        </row>
        <row r="889">
          <cell r="N889" t="str">
            <v>F.do amm. Altri beni (Non sterilizzati)</v>
          </cell>
          <cell r="O889">
            <v>0</v>
          </cell>
          <cell r="P889">
            <v>0</v>
          </cell>
        </row>
        <row r="890">
          <cell r="N890" t="str">
            <v>F.do amm. Altri beni (Sterilizzati)</v>
          </cell>
          <cell r="O890">
            <v>0</v>
          </cell>
          <cell r="P890">
            <v>0</v>
          </cell>
        </row>
        <row r="891">
          <cell r="J891" t="str">
            <v>AB1090A</v>
          </cell>
          <cell r="M891" t="str">
            <v>AA29</v>
          </cell>
          <cell r="N891" t="str">
            <v>A.II.9 Immobilizzazioni in corso ed acconti</v>
          </cell>
          <cell r="O891">
            <v>0</v>
          </cell>
          <cell r="P891">
            <v>0</v>
          </cell>
        </row>
        <row r="892">
          <cell r="N892" t="str">
            <v>Immobilizzazioni materiali in corso di esecuzione</v>
          </cell>
          <cell r="O892">
            <v>0</v>
          </cell>
          <cell r="P892">
            <v>0</v>
          </cell>
        </row>
        <row r="893">
          <cell r="N893" t="str">
            <v>Fornitori conto anticipi per acquisto immobilizzazioni materiali</v>
          </cell>
          <cell r="O893">
            <v>0</v>
          </cell>
          <cell r="P893">
            <v>0</v>
          </cell>
        </row>
        <row r="894">
          <cell r="N894" t="str">
            <v>Altre immobilizzazioni in corso</v>
          </cell>
          <cell r="O894">
            <v>0</v>
          </cell>
          <cell r="P894">
            <v>0</v>
          </cell>
        </row>
        <row r="895">
          <cell r="N895" t="str">
            <v>A.II.10 F.do Svalutazione immobilizzazioni materiali</v>
          </cell>
          <cell r="O895">
            <v>0</v>
          </cell>
          <cell r="P895">
            <v>0</v>
          </cell>
        </row>
        <row r="896">
          <cell r="J896" t="str">
            <v>AB1010C</v>
          </cell>
          <cell r="N896" t="str">
            <v>A.II.10.a) F.do Svalutazione Terreni</v>
          </cell>
          <cell r="O896">
            <v>0</v>
          </cell>
          <cell r="P896">
            <v>0</v>
          </cell>
        </row>
        <row r="897">
          <cell r="M897" t="str">
            <v>AA21a</v>
          </cell>
          <cell r="N897" t="str">
            <v>F.do Svalutazione Terreni Disponibili (Non sterilizzati)</v>
          </cell>
          <cell r="O897">
            <v>0</v>
          </cell>
          <cell r="P897">
            <v>0</v>
          </cell>
        </row>
        <row r="898">
          <cell r="M898" t="str">
            <v>AA21a</v>
          </cell>
          <cell r="N898" t="str">
            <v>F.do Svalutazione Terreni Disponibili (sterilizzati)</v>
          </cell>
          <cell r="O898">
            <v>0</v>
          </cell>
          <cell r="P898">
            <v>0</v>
          </cell>
        </row>
        <row r="899">
          <cell r="M899" t="str">
            <v>AA21b</v>
          </cell>
          <cell r="N899" t="str">
            <v>F.do Svalutazione Terreni Indisponibili (Non sterilizzati)</v>
          </cell>
          <cell r="O899">
            <v>0</v>
          </cell>
          <cell r="P899">
            <v>0</v>
          </cell>
        </row>
        <row r="900">
          <cell r="M900" t="str">
            <v>AA21b</v>
          </cell>
          <cell r="N900" t="str">
            <v>F.do Svalutazione Terreni Indisponibili (sterilizzati)</v>
          </cell>
          <cell r="O900">
            <v>0</v>
          </cell>
          <cell r="P900">
            <v>0</v>
          </cell>
        </row>
        <row r="901">
          <cell r="J901" t="str">
            <v>AB1020C</v>
          </cell>
          <cell r="N901" t="str">
            <v>A.II.10.b) F.do Svalutazione Fabbricati</v>
          </cell>
          <cell r="O901">
            <v>0</v>
          </cell>
          <cell r="P901">
            <v>0</v>
          </cell>
        </row>
        <row r="902">
          <cell r="M902" t="str">
            <v>AA22a</v>
          </cell>
          <cell r="N902" t="str">
            <v>F.do Svalutazione Fabbricati Disponibili (Non sterilizzati)</v>
          </cell>
          <cell r="O902">
            <v>0</v>
          </cell>
          <cell r="P902">
            <v>0</v>
          </cell>
        </row>
        <row r="903">
          <cell r="M903" t="str">
            <v>AA22a</v>
          </cell>
          <cell r="N903" t="str">
            <v>F.do Svalutazione Fabbricati Disponibili (Sterilizzati)</v>
          </cell>
          <cell r="O903">
            <v>0</v>
          </cell>
          <cell r="P903">
            <v>0</v>
          </cell>
        </row>
        <row r="904">
          <cell r="M904" t="str">
            <v>AA22b</v>
          </cell>
          <cell r="N904" t="str">
            <v>F.do Svalutazione Fabbricati Indisponibili (Non sterilizzati)</v>
          </cell>
          <cell r="O904">
            <v>0</v>
          </cell>
          <cell r="P904">
            <v>0</v>
          </cell>
        </row>
        <row r="905">
          <cell r="M905" t="str">
            <v>AA22b</v>
          </cell>
          <cell r="N905" t="str">
            <v>F.do Svalutazione Fabbricati Indisponibili (sterilizzati)</v>
          </cell>
          <cell r="O905">
            <v>0</v>
          </cell>
          <cell r="P905">
            <v>0</v>
          </cell>
        </row>
        <row r="906">
          <cell r="J906" t="str">
            <v>AB1030C</v>
          </cell>
          <cell r="M906" t="str">
            <v>AA23</v>
          </cell>
          <cell r="N906" t="str">
            <v>A.II.10.c) F.do Svalutazione Impianti e macchinari</v>
          </cell>
          <cell r="O906">
            <v>0</v>
          </cell>
          <cell r="P906">
            <v>0</v>
          </cell>
        </row>
        <row r="907">
          <cell r="N907" t="str">
            <v>F.do Svalutazione Impianti e macchinari (Non sterilizzati)</v>
          </cell>
          <cell r="O907">
            <v>0</v>
          </cell>
          <cell r="P907">
            <v>0</v>
          </cell>
        </row>
        <row r="908">
          <cell r="N908" t="str">
            <v>F.do Svalutazione Impianti e macchinari (sterilizzati)</v>
          </cell>
          <cell r="O908">
            <v>0</v>
          </cell>
          <cell r="P908">
            <v>0</v>
          </cell>
        </row>
        <row r="909">
          <cell r="J909" t="str">
            <v>AB1040C</v>
          </cell>
          <cell r="M909" t="str">
            <v>AA24</v>
          </cell>
          <cell r="N909" t="str">
            <v>A.II.10.d) F.do Svalutazione Attrezzature sanitarie e scientifiche</v>
          </cell>
          <cell r="O909">
            <v>0</v>
          </cell>
          <cell r="P909">
            <v>0</v>
          </cell>
        </row>
        <row r="910">
          <cell r="N910" t="str">
            <v>F.do Svalutazione Attrezz. Sanitarie e scientifiche (Non sterilizzati)</v>
          </cell>
          <cell r="O910">
            <v>0</v>
          </cell>
          <cell r="P910">
            <v>0</v>
          </cell>
        </row>
        <row r="911">
          <cell r="N911" t="str">
            <v>F.do Svalutazione Attrezz. Sanitarie e scientifiche (Sterilizzati)</v>
          </cell>
          <cell r="O911">
            <v>0</v>
          </cell>
          <cell r="P911">
            <v>0</v>
          </cell>
        </row>
        <row r="912">
          <cell r="N912" t="str">
            <v>F.do Svalutazione Beni per assistenza protesica (Non sterilizzati)</v>
          </cell>
          <cell r="O912">
            <v>0</v>
          </cell>
          <cell r="P912">
            <v>0</v>
          </cell>
        </row>
        <row r="913">
          <cell r="N913" t="str">
            <v>F.do Svalutazione Beni per assistenza protesica (Sterilizzati)</v>
          </cell>
          <cell r="O913">
            <v>0</v>
          </cell>
          <cell r="P913">
            <v>0</v>
          </cell>
        </row>
        <row r="914">
          <cell r="J914" t="str">
            <v>AB1050C</v>
          </cell>
          <cell r="M914" t="str">
            <v>AA25</v>
          </cell>
          <cell r="N914" t="str">
            <v>A.II.10.e) F.do Svalutazione Mobili e arredi</v>
          </cell>
          <cell r="O914">
            <v>0</v>
          </cell>
          <cell r="P914">
            <v>0</v>
          </cell>
        </row>
        <row r="915">
          <cell r="N915" t="str">
            <v>F.do Svalutazione Mobili e arredi (Non sterilizzati)</v>
          </cell>
          <cell r="O915">
            <v>0</v>
          </cell>
          <cell r="P915">
            <v>0</v>
          </cell>
        </row>
        <row r="916">
          <cell r="N916" t="str">
            <v>F.do Svalutazione Mobili e arredi (sterilizzati)</v>
          </cell>
          <cell r="O916">
            <v>0</v>
          </cell>
          <cell r="P916">
            <v>0</v>
          </cell>
        </row>
        <row r="917">
          <cell r="J917" t="str">
            <v>AB1060C</v>
          </cell>
          <cell r="M917" t="str">
            <v>AA26</v>
          </cell>
          <cell r="N917" t="str">
            <v>A.II.10.f) F.do Svalutazione Automezzi</v>
          </cell>
          <cell r="O917">
            <v>0</v>
          </cell>
          <cell r="P917">
            <v>0</v>
          </cell>
        </row>
        <row r="918">
          <cell r="N918" t="str">
            <v>F.do Svalutazione Automezzi (Non sterilizzati)</v>
          </cell>
          <cell r="O918">
            <v>0</v>
          </cell>
          <cell r="P918">
            <v>0</v>
          </cell>
        </row>
        <row r="919">
          <cell r="N919" t="str">
            <v>F.do Svalutazione Automezzi (sterilizzati)</v>
          </cell>
          <cell r="O919">
            <v>0</v>
          </cell>
          <cell r="P919">
            <v>0</v>
          </cell>
        </row>
        <row r="920">
          <cell r="J920" t="str">
            <v>AB1070C</v>
          </cell>
          <cell r="M920" t="str">
            <v>AA27</v>
          </cell>
          <cell r="N920" t="str">
            <v>A.II.10.g) F.do Svalutazione Oggetti d'arte</v>
          </cell>
          <cell r="O920">
            <v>0</v>
          </cell>
          <cell r="P920">
            <v>0</v>
          </cell>
        </row>
        <row r="921">
          <cell r="N921" t="str">
            <v>F.do Svalutazione Oggetti d'arte</v>
          </cell>
          <cell r="O921">
            <v>0</v>
          </cell>
          <cell r="P921">
            <v>0</v>
          </cell>
        </row>
        <row r="922">
          <cell r="J922" t="str">
            <v>AB1080C</v>
          </cell>
          <cell r="M922" t="str">
            <v>AA28</v>
          </cell>
          <cell r="N922" t="str">
            <v>A.II.10.h) F.do Svalutazione Altre immobil. Materiali</v>
          </cell>
          <cell r="O922">
            <v>0</v>
          </cell>
          <cell r="P922">
            <v>0</v>
          </cell>
        </row>
        <row r="923">
          <cell r="N923" t="str">
            <v>F.do Svalutazione Altre immobil. materiali (Non sterilizzati)</v>
          </cell>
          <cell r="O923">
            <v>0</v>
          </cell>
          <cell r="P923">
            <v>0</v>
          </cell>
        </row>
        <row r="924">
          <cell r="N924" t="str">
            <v>F.do Svalutazione Altre immobil. materiali (sterilizzati)</v>
          </cell>
          <cell r="O924">
            <v>0</v>
          </cell>
          <cell r="P924">
            <v>0</v>
          </cell>
        </row>
        <row r="925">
          <cell r="N925" t="str">
            <v>A.III. Immobilizzazioni finanziarie.</v>
          </cell>
          <cell r="O925">
            <v>0</v>
          </cell>
          <cell r="P925">
            <v>0</v>
          </cell>
        </row>
        <row r="926">
          <cell r="J926" t="str">
            <v>AC1000A</v>
          </cell>
          <cell r="N926" t="str">
            <v>A.III.1 Crediti Finanziari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M927" t="str">
            <v>AA31a</v>
          </cell>
          <cell r="N927" t="str">
            <v>A.III.1.a) Crediti finanziari v/Stato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</row>
        <row r="928">
          <cell r="M928" t="str">
            <v>AA31b</v>
          </cell>
          <cell r="N928" t="str">
            <v>A.III.1.b) Crediti finanziari v/Regione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M929" t="str">
            <v>AA31c</v>
          </cell>
          <cell r="N929" t="str">
            <v>A.III.1.c) Crediti finanziari v/Partecipate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</row>
        <row r="930">
          <cell r="M930" t="str">
            <v>AA31d</v>
          </cell>
          <cell r="N930" t="str">
            <v>A.III.1.d) Crediti finanziari v/Altri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</row>
        <row r="931">
          <cell r="J931" t="str">
            <v>AC1000B</v>
          </cell>
          <cell r="N931" t="str">
            <v>A.III.2 Titoli</v>
          </cell>
          <cell r="O931">
            <v>0</v>
          </cell>
          <cell r="P931">
            <v>0</v>
          </cell>
        </row>
        <row r="932">
          <cell r="M932" t="str">
            <v>AA32a</v>
          </cell>
          <cell r="N932" t="str">
            <v>A.III.2.a) Partecipazioni</v>
          </cell>
          <cell r="O932">
            <v>0</v>
          </cell>
          <cell r="P932">
            <v>0</v>
          </cell>
        </row>
        <row r="933">
          <cell r="N933" t="str">
            <v>Partecipazioni in imprese controllate</v>
          </cell>
          <cell r="O933">
            <v>0</v>
          </cell>
          <cell r="P933">
            <v>0</v>
          </cell>
        </row>
        <row r="934">
          <cell r="N934" t="str">
            <v>Partecipazioni in imprese collegate</v>
          </cell>
          <cell r="O934">
            <v>0</v>
          </cell>
          <cell r="P934">
            <v>0</v>
          </cell>
        </row>
        <row r="935">
          <cell r="N935" t="str">
            <v>Partecipazioni in altre imprese</v>
          </cell>
          <cell r="O935">
            <v>0</v>
          </cell>
          <cell r="P935">
            <v>0</v>
          </cell>
        </row>
        <row r="936">
          <cell r="M936" t="str">
            <v>AA32b</v>
          </cell>
          <cell r="N936" t="str">
            <v>A.III.2.b) Altri Titoli</v>
          </cell>
          <cell r="O936">
            <v>0</v>
          </cell>
          <cell r="P936">
            <v>0</v>
          </cell>
        </row>
        <row r="937">
          <cell r="N937" t="str">
            <v>A.III.2.b.1) Titoli di Stato</v>
          </cell>
          <cell r="O937">
            <v>0</v>
          </cell>
          <cell r="P937">
            <v>0</v>
          </cell>
        </row>
        <row r="938">
          <cell r="N938" t="str">
            <v>A.III.2.b.2) Altre Obbligazioni</v>
          </cell>
          <cell r="O938">
            <v>0</v>
          </cell>
          <cell r="P938">
            <v>0</v>
          </cell>
        </row>
        <row r="939">
          <cell r="N939" t="str">
            <v>A.III.2.b.3) Titoli azionari quotati in Borsa</v>
          </cell>
          <cell r="O939">
            <v>0</v>
          </cell>
          <cell r="P939">
            <v>0</v>
          </cell>
        </row>
        <row r="940">
          <cell r="N940" t="str">
            <v>A.III.2.b.4) Titoli diversi</v>
          </cell>
          <cell r="O940">
            <v>0</v>
          </cell>
          <cell r="P940">
            <v>0</v>
          </cell>
        </row>
        <row r="941">
          <cell r="N941" t="str">
            <v>B) ATTIVO CIRCOLANTE.</v>
          </cell>
          <cell r="O941">
            <v>0</v>
          </cell>
          <cell r="P941">
            <v>0</v>
          </cell>
        </row>
        <row r="942">
          <cell r="N942" t="str">
            <v>B.I. Rimanenze</v>
          </cell>
          <cell r="O942">
            <v>0</v>
          </cell>
          <cell r="P942">
            <v>0</v>
          </cell>
        </row>
        <row r="943">
          <cell r="J943" t="str">
            <v>BA1000A</v>
          </cell>
          <cell r="N943" t="str">
            <v>B.I.1 Rimanenze di materiale sanitario</v>
          </cell>
          <cell r="O943">
            <v>0</v>
          </cell>
          <cell r="P943">
            <v>0</v>
          </cell>
        </row>
        <row r="944">
          <cell r="M944" t="str">
            <v>AB11</v>
          </cell>
          <cell r="N944" t="str">
            <v>Farmaceutici: Specialità Medicinali</v>
          </cell>
          <cell r="O944">
            <v>0</v>
          </cell>
          <cell r="P944">
            <v>0</v>
          </cell>
        </row>
        <row r="945">
          <cell r="M945" t="str">
            <v>AB11</v>
          </cell>
          <cell r="N945" t="str">
            <v>Farmaceutici: Specialità Medicinali (File F compreso HCV)</v>
          </cell>
          <cell r="O945">
            <v>0</v>
          </cell>
          <cell r="P945">
            <v>0</v>
          </cell>
        </row>
        <row r="946">
          <cell r="M946" t="str">
            <v>AB11</v>
          </cell>
          <cell r="N946" t="str">
            <v>Farmaceutici: Specialità Medicinali (altro: farmaci ospedalieri)</v>
          </cell>
          <cell r="O946">
            <v>0</v>
          </cell>
          <cell r="P946">
            <v>0</v>
          </cell>
        </row>
        <row r="947">
          <cell r="M947" t="str">
            <v>AB11</v>
          </cell>
          <cell r="N947" t="str">
            <v>Farmaceutici: Specialità Medicinali (Doppio Canale ex Nota CUF 37)</v>
          </cell>
          <cell r="O947">
            <v>0</v>
          </cell>
          <cell r="P947">
            <v>0</v>
          </cell>
        </row>
        <row r="948">
          <cell r="M948" t="str">
            <v>AB11</v>
          </cell>
          <cell r="N948" t="str">
            <v>Farmaceutici: Specialità Medicinali (Primo Ciclo terapeutico D.G.R. 10246/02)</v>
          </cell>
          <cell r="O948">
            <v>0</v>
          </cell>
          <cell r="P948">
            <v>0</v>
          </cell>
        </row>
        <row r="949">
          <cell r="M949" t="str">
            <v>AB11</v>
          </cell>
          <cell r="N949" t="str">
            <v>Farmaceutici: Specialità Medicinali da Asl/Ao/Fondazioni della Regione</v>
          </cell>
          <cell r="O949">
            <v>0</v>
          </cell>
          <cell r="P949">
            <v>0</v>
          </cell>
        </row>
        <row r="950">
          <cell r="M950" t="str">
            <v>AB11</v>
          </cell>
          <cell r="N950" t="str">
            <v>Farmaceutici: Specialità Medicinali (Doppio Canale ex Nota CUF 37) da Asl/Ao/Fondazioni della Regione</v>
          </cell>
          <cell r="O950">
            <v>0</v>
          </cell>
          <cell r="P950">
            <v>0</v>
          </cell>
        </row>
        <row r="951">
          <cell r="M951" t="str">
            <v>AB11</v>
          </cell>
          <cell r="N951" t="str">
            <v>Farmaceutici: Ossigeno</v>
          </cell>
          <cell r="O951">
            <v>0</v>
          </cell>
          <cell r="P951">
            <v>0</v>
          </cell>
        </row>
        <row r="952">
          <cell r="M952" t="str">
            <v>AB11</v>
          </cell>
          <cell r="N952" t="str">
            <v>Farmaceutici: Ossigeno (Doppio Canale)</v>
          </cell>
          <cell r="O952">
            <v>0</v>
          </cell>
          <cell r="P952">
            <v>0</v>
          </cell>
        </row>
        <row r="953">
          <cell r="M953" t="str">
            <v>AB11</v>
          </cell>
          <cell r="N953" t="str">
            <v>Farmaceutici: Ossigeno da Asl/Ao/Fondazioni della Regione</v>
          </cell>
          <cell r="O953">
            <v>0</v>
          </cell>
          <cell r="P953">
            <v>0</v>
          </cell>
        </row>
        <row r="954">
          <cell r="M954" t="str">
            <v>AB11</v>
          </cell>
          <cell r="N954" t="str">
            <v>Farmaceutici: Ossigeno (Doppio Canale) da Asl/Ao/Fondazioni della Regione</v>
          </cell>
          <cell r="O954">
            <v>0</v>
          </cell>
          <cell r="P954">
            <v>0</v>
          </cell>
        </row>
        <row r="955">
          <cell r="M955" t="str">
            <v>AB11</v>
          </cell>
          <cell r="N955" t="str">
            <v>Farmaceutici: Specialità Medicinali SENZA AIC</v>
          </cell>
          <cell r="O955">
            <v>0</v>
          </cell>
          <cell r="P955">
            <v>0</v>
          </cell>
        </row>
        <row r="956">
          <cell r="M956" t="str">
            <v>AB11</v>
          </cell>
          <cell r="N956" t="str">
            <v>Farmaceutici: Galenici e altri medicinali SENZA AIC</v>
          </cell>
          <cell r="O956">
            <v>0</v>
          </cell>
          <cell r="P956">
            <v>0</v>
          </cell>
        </row>
        <row r="957">
          <cell r="M957" t="str">
            <v>AB11</v>
          </cell>
          <cell r="N957" t="str">
            <v>Farmaceutici: Ossigeno e gas medicali SENZA AIC</v>
          </cell>
          <cell r="O957">
            <v>0</v>
          </cell>
          <cell r="P957">
            <v>0</v>
          </cell>
        </row>
        <row r="958">
          <cell r="M958" t="str">
            <v>AB11</v>
          </cell>
          <cell r="N958" t="str">
            <v>Emoderivati</v>
          </cell>
          <cell r="O958">
            <v>0</v>
          </cell>
          <cell r="P958">
            <v>0</v>
          </cell>
        </row>
        <row r="959">
          <cell r="M959" t="str">
            <v>AB11</v>
          </cell>
          <cell r="N959" t="str">
            <v>Emoderivati da Privati [SOLAMENTE OVE GESTITI NELL'AMBITO DEL CONSORZIO INTERREGIONALE]</v>
          </cell>
          <cell r="O959">
            <v>0</v>
          </cell>
          <cell r="P959">
            <v>0</v>
          </cell>
        </row>
        <row r="960">
          <cell r="M960" t="str">
            <v>AB11</v>
          </cell>
          <cell r="N960" t="str">
            <v>Emoderivati (Doppio Canale ex Nota CUF 37)</v>
          </cell>
          <cell r="O960">
            <v>0</v>
          </cell>
          <cell r="P960">
            <v>0</v>
          </cell>
        </row>
        <row r="961">
          <cell r="M961" t="str">
            <v>AB11</v>
          </cell>
          <cell r="N961" t="str">
            <v>Emoderivati da Asl/Ao/Fondazioni della Regione  [ESCLUSI EMODERIVATI GESTITI VIA CONSORZIO INTERREGIONALE]</v>
          </cell>
          <cell r="O961">
            <v>0</v>
          </cell>
          <cell r="P961">
            <v>0</v>
          </cell>
        </row>
        <row r="962">
          <cell r="M962" t="str">
            <v>AB11</v>
          </cell>
          <cell r="N962" t="str">
            <v>Emoderivati da Asl/Ao/Fondazioni della Regione [SOLAMENTE OVE GESTITI NELL'AMBITO DEL CONSORZIO INTERREGIONALE]</v>
          </cell>
          <cell r="O962">
            <v>0</v>
          </cell>
          <cell r="P962">
            <v>0</v>
          </cell>
        </row>
        <row r="963">
          <cell r="M963" t="str">
            <v>AB11</v>
          </cell>
          <cell r="N963" t="str">
            <v>Emoderivati da Az. Pubbliche ExtraRegione [SOLAMENTE OVE GESTITI NELL'AMBITO DEL CONSORZIO INTERREGIONALE]</v>
          </cell>
          <cell r="O963">
            <v>0</v>
          </cell>
          <cell r="P963">
            <v>0</v>
          </cell>
        </row>
        <row r="964">
          <cell r="M964" t="str">
            <v>AB11</v>
          </cell>
          <cell r="N964" t="str">
            <v>Emoderivati (Doppio Canale ex Nota CUF 37) da Asl/Ao/Fondazioni della Regione</v>
          </cell>
          <cell r="O964">
            <v>0</v>
          </cell>
          <cell r="P964">
            <v>0</v>
          </cell>
        </row>
        <row r="965">
          <cell r="M965" t="str">
            <v>AB11</v>
          </cell>
          <cell r="N965" t="str">
            <v>Emoderivati di produzione regionale</v>
          </cell>
          <cell r="O965">
            <v>0</v>
          </cell>
          <cell r="P965">
            <v>0</v>
          </cell>
        </row>
        <row r="966">
          <cell r="M966" t="str">
            <v>AB11</v>
          </cell>
          <cell r="N966" t="str">
            <v>Prodotti dietetici</v>
          </cell>
          <cell r="O966">
            <v>0</v>
          </cell>
          <cell r="P966">
            <v>0</v>
          </cell>
        </row>
        <row r="967">
          <cell r="M967" t="str">
            <v>AB11</v>
          </cell>
          <cell r="N967" t="str">
            <v>Dispositivi medico diagnostici in vitro: Materiali diagnostici  - Cnd: W</v>
          </cell>
          <cell r="O967">
            <v>0</v>
          </cell>
          <cell r="P967">
            <v>0</v>
          </cell>
        </row>
        <row r="968">
          <cell r="M968" t="str">
            <v>AB11</v>
          </cell>
          <cell r="N968" t="str">
            <v>Dispositivi medici: Materiali diagnostici (materiale per apparecchiature sanitare e relativi componenti.) Cnd: Z</v>
          </cell>
          <cell r="O968">
            <v>0</v>
          </cell>
          <cell r="P968">
            <v>0</v>
          </cell>
        </row>
        <row r="969">
          <cell r="M969" t="str">
            <v>AB11</v>
          </cell>
          <cell r="N969" t="str">
            <v>Prodotti chimici: Materiali diagnostici (senza Cnd)</v>
          </cell>
          <cell r="O969">
            <v>0</v>
          </cell>
          <cell r="P969">
            <v>0</v>
          </cell>
        </row>
        <row r="970">
          <cell r="M970" t="str">
            <v>AB11</v>
          </cell>
          <cell r="N970" t="str">
            <v>Dispositivi medici: Presidi chirurgici e materiali sanitari - Cnd: A; B; D; G; H; K; L; M; N; Q; R; S; T[Ao-Irccs tutto; Asl escluso T04]; U; V; Y[solo Ao-Irccs]</v>
          </cell>
          <cell r="O970">
            <v>0</v>
          </cell>
          <cell r="P970">
            <v>0</v>
          </cell>
        </row>
        <row r="971">
          <cell r="M971" t="str">
            <v>AB11</v>
          </cell>
          <cell r="N971" t="str">
            <v>Dispositivi per appar. Cardiocircolatorio Cnd: C</v>
          </cell>
          <cell r="O971">
            <v>0</v>
          </cell>
          <cell r="P971">
            <v>0</v>
          </cell>
        </row>
        <row r="972">
          <cell r="M972" t="str">
            <v>AB11</v>
          </cell>
          <cell r="N972" t="str">
            <v>Dispositivi medici con repertorio e senza CND (tipo 2, kit)</v>
          </cell>
          <cell r="O972">
            <v>0</v>
          </cell>
          <cell r="P972">
            <v>0</v>
          </cell>
        </row>
        <row r="973">
          <cell r="M973" t="str">
            <v>AB11</v>
          </cell>
          <cell r="N973" t="str">
            <v>Dispositivi medici non registrati in Italia (senza repertorio e con CND assimilabile)</v>
          </cell>
          <cell r="O973">
            <v>0</v>
          </cell>
          <cell r="P973">
            <v>0</v>
          </cell>
        </row>
        <row r="974">
          <cell r="M974" t="str">
            <v>AB11</v>
          </cell>
          <cell r="N974" t="str">
            <v>Materiale chirurgico e prodotti per uso veterinario</v>
          </cell>
          <cell r="O974">
            <v>0</v>
          </cell>
          <cell r="P974">
            <v>0</v>
          </cell>
        </row>
        <row r="975">
          <cell r="M975" t="str">
            <v>AB11</v>
          </cell>
          <cell r="N975" t="str">
            <v>Materiali protesici (c.d. protesica "Maggiore") [compilazione ASL] - Cnd: Y</v>
          </cell>
          <cell r="O975">
            <v>0</v>
          </cell>
          <cell r="P975">
            <v>0</v>
          </cell>
        </row>
        <row r="976">
          <cell r="M976" t="str">
            <v>AB11</v>
          </cell>
          <cell r="N976" t="str">
            <v>Materiali protesici (c.d. protesica "Minore") [compilazione ASL] - Cnd: T04</v>
          </cell>
          <cell r="O976">
            <v>0</v>
          </cell>
          <cell r="P976">
            <v>0</v>
          </cell>
        </row>
        <row r="977">
          <cell r="M977" t="str">
            <v>AB11</v>
          </cell>
          <cell r="N977" t="str">
            <v>Dispositivi medici impiantabili attivi: Materiali protesici (endoprotesi)   [compilazione AO-Irccs] - Cnd: J</v>
          </cell>
          <cell r="O977">
            <v>0</v>
          </cell>
          <cell r="P977">
            <v>0</v>
          </cell>
        </row>
        <row r="978">
          <cell r="M978" t="str">
            <v>AB11</v>
          </cell>
          <cell r="N978" t="str">
            <v>Dispositivi medici: Materiali protesici (endoprotesi non attive) [compilazione AO-Irccs] - Cnd: P</v>
          </cell>
          <cell r="O978">
            <v>0</v>
          </cell>
          <cell r="P978">
            <v>0</v>
          </cell>
        </row>
        <row r="979">
          <cell r="M979" t="str">
            <v>AB11</v>
          </cell>
          <cell r="N979" t="str">
            <v>Dispositivi medici: Materiali per emodialisi - Cnd: F</v>
          </cell>
          <cell r="O979">
            <v>0</v>
          </cell>
          <cell r="P979">
            <v>0</v>
          </cell>
        </row>
        <row r="980">
          <cell r="M980" t="str">
            <v>AB11</v>
          </cell>
          <cell r="N980" t="str">
            <v>Materiali per la profilassi igienico-sanitari: sieri</v>
          </cell>
          <cell r="O980">
            <v>0</v>
          </cell>
          <cell r="P980">
            <v>0</v>
          </cell>
        </row>
        <row r="981">
          <cell r="M981" t="str">
            <v>AB11</v>
          </cell>
          <cell r="N981" t="str">
            <v>Materiali per la profilassi igienico-sanitari: vaccini</v>
          </cell>
          <cell r="O981">
            <v>0</v>
          </cell>
          <cell r="P981">
            <v>0</v>
          </cell>
        </row>
        <row r="982">
          <cell r="M982" t="str">
            <v>AB11</v>
          </cell>
          <cell r="N982" t="str">
            <v>Prodotti farmaceutici per uso veterinario</v>
          </cell>
          <cell r="O982">
            <v>0</v>
          </cell>
          <cell r="P982">
            <v>0</v>
          </cell>
        </row>
        <row r="983">
          <cell r="M983" t="str">
            <v>AB11</v>
          </cell>
          <cell r="N983" t="str">
            <v>Sangue ed emocomponenti</v>
          </cell>
          <cell r="O983">
            <v>0</v>
          </cell>
          <cell r="P983">
            <v>0</v>
          </cell>
        </row>
        <row r="984">
          <cell r="M984" t="str">
            <v>AB11</v>
          </cell>
          <cell r="N984" t="str">
            <v>Sangue ed emocomponenti acquistati Extraregione</v>
          </cell>
          <cell r="O984">
            <v>0</v>
          </cell>
          <cell r="P984">
            <v>0</v>
          </cell>
        </row>
        <row r="985">
          <cell r="M985" t="str">
            <v>AB11</v>
          </cell>
          <cell r="N985" t="str">
            <v>Sangue ed emocomponenti da Asl/Ao/Fondazioni della Regione</v>
          </cell>
          <cell r="O985">
            <v>0</v>
          </cell>
          <cell r="P985">
            <v>0</v>
          </cell>
        </row>
        <row r="986">
          <cell r="M986" t="str">
            <v>AB11</v>
          </cell>
          <cell r="N986" t="str">
            <v>Altri beni e prodotti sanitari (PRODOTTI SENZA REPERTORIO E/O CND)</v>
          </cell>
          <cell r="O986">
            <v>0</v>
          </cell>
          <cell r="P986">
            <v>0</v>
          </cell>
        </row>
        <row r="987">
          <cell r="M987" t="str">
            <v>AB11</v>
          </cell>
          <cell r="N987" t="str">
            <v>Altri beni e prodotti sanitari (escluso Specialità medicinali, ossigeno, emoderivati e sangue) da Asl/Ao/Fondazioni della Regione</v>
          </cell>
          <cell r="O987">
            <v>0</v>
          </cell>
          <cell r="P987">
            <v>0</v>
          </cell>
        </row>
        <row r="988">
          <cell r="J988" t="str">
            <v>BA3000A</v>
          </cell>
          <cell r="M988" t="str">
            <v>AB13</v>
          </cell>
          <cell r="N988" t="str">
            <v>B.I.1.i) Acconti su forniture materiale sanitario</v>
          </cell>
          <cell r="O988">
            <v>0</v>
          </cell>
          <cell r="P988">
            <v>0</v>
          </cell>
        </row>
        <row r="989">
          <cell r="J989" t="str">
            <v>BA2000A</v>
          </cell>
          <cell r="N989" t="str">
            <v>B.I.2 Rimanenze di materiale non sanitario</v>
          </cell>
          <cell r="O989">
            <v>0</v>
          </cell>
          <cell r="P989">
            <v>0</v>
          </cell>
        </row>
        <row r="990">
          <cell r="M990" t="str">
            <v>AB12</v>
          </cell>
          <cell r="N990" t="str">
            <v>Prodotti alimentari</v>
          </cell>
          <cell r="O990">
            <v>0</v>
          </cell>
          <cell r="P990">
            <v>0</v>
          </cell>
        </row>
        <row r="991">
          <cell r="M991" t="str">
            <v>AB12</v>
          </cell>
          <cell r="N991" t="str">
            <v>Materiale di guardaroba, di pulizia e di convivenza in genere</v>
          </cell>
          <cell r="O991">
            <v>0</v>
          </cell>
          <cell r="P991">
            <v>0</v>
          </cell>
        </row>
        <row r="992">
          <cell r="M992" t="str">
            <v>AB12</v>
          </cell>
          <cell r="N992" t="str">
            <v>Carburanti e lubrificanti</v>
          </cell>
          <cell r="O992">
            <v>0</v>
          </cell>
          <cell r="P992">
            <v>0</v>
          </cell>
        </row>
        <row r="993">
          <cell r="M993" t="str">
            <v>AB12</v>
          </cell>
          <cell r="N993" t="str">
            <v>Combustibili</v>
          </cell>
          <cell r="O993">
            <v>0</v>
          </cell>
          <cell r="P993">
            <v>0</v>
          </cell>
        </row>
        <row r="994">
          <cell r="M994" t="str">
            <v>AB12</v>
          </cell>
          <cell r="N994" t="str">
            <v>Cancelleria e stampati</v>
          </cell>
          <cell r="O994">
            <v>0</v>
          </cell>
          <cell r="P994">
            <v>0</v>
          </cell>
        </row>
        <row r="995">
          <cell r="M995" t="str">
            <v>AB12</v>
          </cell>
          <cell r="N995" t="str">
            <v>Supporti informatici e materiale per EDP</v>
          </cell>
          <cell r="O995">
            <v>0</v>
          </cell>
          <cell r="P995">
            <v>0</v>
          </cell>
        </row>
        <row r="996">
          <cell r="M996" t="str">
            <v>AB12</v>
          </cell>
          <cell r="N996" t="str">
            <v>Materiale per manutenzioni e riparazioni immobili</v>
          </cell>
          <cell r="O996">
            <v>0</v>
          </cell>
          <cell r="P996">
            <v>0</v>
          </cell>
        </row>
        <row r="997">
          <cell r="M997" t="str">
            <v>AB12</v>
          </cell>
          <cell r="N997" t="str">
            <v>Materiale per manutenzioni e riparazioni mobili e macchine</v>
          </cell>
          <cell r="O997">
            <v>0</v>
          </cell>
          <cell r="P997">
            <v>0</v>
          </cell>
        </row>
        <row r="998">
          <cell r="M998" t="str">
            <v>AB12</v>
          </cell>
          <cell r="N998" t="str">
            <v>Materiale per manutenzioni e riparazioni attrezzature tecnico scientifico sanitarie</v>
          </cell>
          <cell r="O998">
            <v>0</v>
          </cell>
          <cell r="P998">
            <v>0</v>
          </cell>
        </row>
        <row r="999">
          <cell r="M999" t="str">
            <v>AB12</v>
          </cell>
          <cell r="N999" t="str">
            <v>Materiale per manutenzioni e riparazioni attrezzature tecnico economali</v>
          </cell>
          <cell r="O999">
            <v>0</v>
          </cell>
          <cell r="P999">
            <v>0</v>
          </cell>
        </row>
        <row r="1000">
          <cell r="M1000" t="str">
            <v>AB12</v>
          </cell>
          <cell r="N1000" t="str">
            <v>Materiale per manutenzioni e riparazioni automezzi (sanitari e non)</v>
          </cell>
          <cell r="O1000">
            <v>0</v>
          </cell>
          <cell r="P1000">
            <v>0</v>
          </cell>
        </row>
        <row r="1001">
          <cell r="M1001" t="str">
            <v>AB12</v>
          </cell>
          <cell r="N1001" t="str">
            <v>Materiale per manutenzioni e riparazioni - Altro</v>
          </cell>
          <cell r="O1001">
            <v>0</v>
          </cell>
          <cell r="P1001">
            <v>0</v>
          </cell>
        </row>
        <row r="1002">
          <cell r="M1002" t="str">
            <v>AB12</v>
          </cell>
          <cell r="N1002" t="str">
            <v xml:space="preserve">Altri beni non sanitari </v>
          </cell>
          <cell r="O1002">
            <v>0</v>
          </cell>
          <cell r="P1002">
            <v>0</v>
          </cell>
        </row>
        <row r="1003">
          <cell r="M1003" t="str">
            <v>AB12</v>
          </cell>
          <cell r="N1003" t="str">
            <v>Altri beni non sanitari da Asl/AO della Regione</v>
          </cell>
          <cell r="O1003">
            <v>0</v>
          </cell>
          <cell r="P1003">
            <v>0</v>
          </cell>
        </row>
        <row r="1004">
          <cell r="J1004" t="str">
            <v>BA4000A</v>
          </cell>
          <cell r="M1004" t="str">
            <v>AB14</v>
          </cell>
          <cell r="N1004" t="str">
            <v>B.I.2.g) Acconti su forniture materiale non sanitario</v>
          </cell>
          <cell r="O1004">
            <v>0</v>
          </cell>
          <cell r="P1004">
            <v>0</v>
          </cell>
        </row>
        <row r="1005">
          <cell r="N1005" t="str">
            <v>B.II. Crediti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</row>
        <row r="1006">
          <cell r="N1006" t="str">
            <v>B.II.1)  Crediti v/Stato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</row>
        <row r="1007">
          <cell r="J1007" t="str">
            <v>BB0010A</v>
          </cell>
          <cell r="M1007" t="str">
            <v>AB21a1</v>
          </cell>
          <cell r="N1007" t="str">
            <v>B.II.1.a)  Crediti v/Stato per spesa corrente - Integrazione a norma del D.L.vo 56/2000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</row>
        <row r="1008">
          <cell r="J1008" t="str">
            <v>BB0010A</v>
          </cell>
          <cell r="M1008" t="str">
            <v>AB21a1</v>
          </cell>
          <cell r="N1008" t="str">
            <v>B.II.1.b)  Crediti v/Stato per spesa corrente - FSN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BB0010A</v>
          </cell>
          <cell r="N1009" t="str">
            <v>B.II.1.c)  Crediti v/Stato per mobilità attiva extraregionale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M1010" t="str">
            <v>AB21a2</v>
          </cell>
          <cell r="N1010" t="str">
            <v>B.II.1.c.1)  Crediti v/Stato per mobilità attiva extraregionale pubblica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M1011" t="str">
            <v>AB21a2</v>
          </cell>
          <cell r="N1011" t="str">
            <v>B.II.1.c.2)  Crediti v/Stato per mobilità attiva extraregionale privata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</row>
        <row r="1012">
          <cell r="J1012" t="str">
            <v>BB0010A</v>
          </cell>
          <cell r="M1012" t="str">
            <v>AB21a2</v>
          </cell>
          <cell r="N1012" t="str">
            <v>B.II.1.d)  Crediti v/Stato per mobilità attiva internazionale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</row>
        <row r="1013">
          <cell r="J1013" t="str">
            <v>BB0010A</v>
          </cell>
          <cell r="M1013" t="str">
            <v>AB21a1</v>
          </cell>
          <cell r="N1013" t="str">
            <v>B.II.1.e)  Crediti v/Stato per acconto quota fabbisogno sanitario regionale standard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J1014" t="str">
            <v>BB0010A</v>
          </cell>
          <cell r="M1014" t="str">
            <v>AB21a1</v>
          </cell>
          <cell r="N1014" t="str">
            <v>B.II.1.f)  Crediti v/Stato per finanziamento sanitario aggiuntivo corrente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</row>
        <row r="1015">
          <cell r="J1015" t="str">
            <v>BB0010A</v>
          </cell>
          <cell r="M1015" t="str">
            <v>AB21a1</v>
          </cell>
          <cell r="N1015" t="str">
            <v>B.II.1.g)   Crediti v/Stato per spesa corrente - altro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</row>
        <row r="1016">
          <cell r="J1016" t="str">
            <v>BB0140A</v>
          </cell>
          <cell r="M1016" t="str">
            <v>AB21b</v>
          </cell>
          <cell r="N1016" t="str">
            <v>B.II.1.h)  Crediti v/Stato per finanziamenti per investimenti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</row>
        <row r="1017">
          <cell r="N1017" t="str">
            <v>B.II.1.i)  Crediti v/Stato per ricerca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</row>
        <row r="1018">
          <cell r="J1018" t="str">
            <v>BB0010A</v>
          </cell>
          <cell r="M1018" t="str">
            <v>AB21c1</v>
          </cell>
          <cell r="N1018" t="str">
            <v>B.II.1.i.1)  Crediti v/Stato per ricerca corrente - Ministero della Salute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</row>
        <row r="1019">
          <cell r="J1019" t="str">
            <v>BB0020A</v>
          </cell>
          <cell r="M1019" t="str">
            <v>AB21c2</v>
          </cell>
          <cell r="N1019" t="str">
            <v>B.II.1.i.2)  Crediti v/Stato per ricerca finalizzata - Ministero della Salute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BB0010A</v>
          </cell>
          <cell r="M1020" t="str">
            <v>AB21c3</v>
          </cell>
          <cell r="N1020" t="str">
            <v xml:space="preserve">B.II.1.i.3)  Crediti v/Stato per ricerca - altre Amministrazioni centrali 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</row>
        <row r="1021">
          <cell r="J1021" t="str">
            <v>BB0140A</v>
          </cell>
          <cell r="M1021" t="str">
            <v>AB21c4</v>
          </cell>
          <cell r="N1021" t="str">
            <v>B.II.1.i.4)  Crediti v/Stato per ricerca - finanziamenti per investimenti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</row>
        <row r="1022">
          <cell r="J1022" t="str">
            <v>BB0010A</v>
          </cell>
          <cell r="M1022" t="str">
            <v>AB21d</v>
          </cell>
          <cell r="N1022" t="str">
            <v>B.II.1.l)  Crediti v/prefetture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</row>
        <row r="1023">
          <cell r="N1023" t="str">
            <v>B.II.2)  Crediti v/Regione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</row>
        <row r="1024">
          <cell r="N1024" t="str">
            <v>B.II.2.a)  Crediti v/Regione o Provincia Autonoma per spesa corrente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J1025" t="str">
            <v>BB0030A</v>
          </cell>
          <cell r="M1025" t="str">
            <v>AB22a1a</v>
          </cell>
          <cell r="N1025" t="str">
            <v>B.II.2.a.1)  Crediti v/Regione o Provincia Autonoma per spesa corrente - IRAP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</row>
        <row r="1026">
          <cell r="J1026" t="str">
            <v>BB0030A</v>
          </cell>
          <cell r="M1026" t="str">
            <v>AB22a1a</v>
          </cell>
          <cell r="N1026" t="str">
            <v>B.II.2.a.2)  Crediti v/Regione o Provincia Autonoma per spesa corrente - Addizionale IRPEF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N1027" t="str">
            <v>B.II.2.a.3)  Crediti v/Regione o Provincia Autonoma per quota FSR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</row>
        <row r="1028">
          <cell r="J1028" t="str">
            <v>BB0080A</v>
          </cell>
          <cell r="M1028" t="str">
            <v>AB22a1a</v>
          </cell>
          <cell r="N1028" t="str">
            <v>B.II.2.a.3.1) Crediti da Regione per Quota capitaria Sanitaria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</row>
        <row r="1029">
          <cell r="J1029" t="str">
            <v>BB0080A</v>
          </cell>
          <cell r="M1029" t="str">
            <v>AB22a1a</v>
          </cell>
          <cell r="N1029" t="str">
            <v>B.II.2.a.3.2) Crediti da Regione per Quota capitaria A.S.S.I.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</row>
        <row r="1030">
          <cell r="J1030" t="str">
            <v>BB0080A</v>
          </cell>
          <cell r="M1030" t="str">
            <v>AB22a1a</v>
          </cell>
          <cell r="N1030" t="str">
            <v>B.II.2.a.3.3) Crediti da Regione per Funzioni non tariffate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</row>
        <row r="1031">
          <cell r="J1031" t="str">
            <v>BB0080A</v>
          </cell>
          <cell r="M1031" t="str">
            <v>AB22a1a</v>
          </cell>
          <cell r="N1031" t="str">
            <v>B.II.2.a.3.4) Crediti da Regione per Obiettivi di PSSR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J1032" t="str">
            <v>BB0080A</v>
          </cell>
          <cell r="M1032" t="str">
            <v>AB22a1a</v>
          </cell>
          <cell r="N1032" t="str">
            <v>B.II.2.a.3.5) Crediti da Regione per Contributi vincolati da FSR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</row>
        <row r="1033">
          <cell r="J1033" t="str">
            <v>BB0070A</v>
          </cell>
          <cell r="M1033" t="str">
            <v>AB22a1a</v>
          </cell>
          <cell r="N1033" t="str">
            <v>B.II.2.a.3.6) Crediti da Regione per Contributi vincolati extra FSR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</row>
        <row r="1034">
          <cell r="J1034" t="str">
            <v>BB0080A</v>
          </cell>
          <cell r="M1034" t="str">
            <v>AB22a1a</v>
          </cell>
          <cell r="N1034" t="str">
            <v>B.II.2.a.4)  Crediti v/Regione o Provincia Autonoma per mobilità attiva intraregionale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BB0080A</v>
          </cell>
          <cell r="N1035" t="str">
            <v>B.II.2.a.5)  Crediti v/Regione o Provincia Autonoma per mobilità attiva extraregionale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</row>
        <row r="1036">
          <cell r="M1036" t="str">
            <v>AB22a1a</v>
          </cell>
          <cell r="N1036" t="str">
            <v>B.II.2.a.5.1)  Crediti v/Regione o Provincia Autonoma per mobilità attiva extraregionale A.Ospedaliere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M1037" t="str">
            <v>AB22a1a</v>
          </cell>
          <cell r="N1037" t="str">
            <v>B.II.2.a.5.2)  Crediti v/Regione o Provincia Autonoma per mobilità attiva extraregionale Fondazioni (anche pubbliche)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M1038" t="str">
            <v>AB22a1a</v>
          </cell>
          <cell r="N1038" t="str">
            <v>B.II.2.a.5.3)  Crediti v/Regione o Provincia Autonoma per mobilità attiva extraregionale a Privati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BB0080A</v>
          </cell>
          <cell r="M1039" t="str">
            <v>AB22a1a</v>
          </cell>
          <cell r="N1039" t="str">
            <v>B.II.2.a.6)  Crediti v/Regione o Provincia Autonoma per acconto quota FSR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J1040" t="str">
            <v>BB0080A</v>
          </cell>
          <cell r="M1040" t="str">
            <v>AB22a1b</v>
          </cell>
          <cell r="N1040" t="str">
            <v>B.II.2.a.7)  Crediti v/Regione o Provincia Autonoma per finanziamento sanitario aggiuntivo corrente LEA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</row>
        <row r="1041">
          <cell r="J1041" t="str">
            <v>BB0080A</v>
          </cell>
          <cell r="M1041" t="str">
            <v>AB22a1c</v>
          </cell>
          <cell r="N1041" t="str">
            <v>B.II.2.a.8)  Crediti v/Regione o Provincia Autonoma per finanziamento sanitario aggiuntivo corrente extra LEA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</row>
        <row r="1042">
          <cell r="J1042" t="str">
            <v>BB0080A</v>
          </cell>
          <cell r="M1042" t="str">
            <v>AB22a1d</v>
          </cell>
          <cell r="N1042" t="str">
            <v>B.II.2.a.9)  Crediti v/Regione o Provincia Autonoma per spesa corrente - altro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BB0080A</v>
          </cell>
          <cell r="M1043" t="str">
            <v>AB22a2</v>
          </cell>
          <cell r="N1043" t="str">
            <v>B.II.2.a.10)  Crediti v/Regione o Provincia Autonoma per ricerca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</row>
        <row r="1044">
          <cell r="N1044" t="str">
            <v>B.II.2.b) Crediti v/Regione o Provincia Autonoma per versamenti a patrimonio netto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BB0150A</v>
          </cell>
          <cell r="M1045" t="str">
            <v>AB22b1</v>
          </cell>
          <cell r="N1045" t="str">
            <v>B.II.2.b.1) Crediti v/Regione o Provincia Autonoma per finanziamenti per investimenti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BB0160A</v>
          </cell>
          <cell r="M1046" t="str">
            <v>AB22b2</v>
          </cell>
          <cell r="N1046" t="str">
            <v>B.II.2.b.2) Crediti v/Regione o Provincia Autonoma per incremento fondo dotazione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BB0170A</v>
          </cell>
          <cell r="M1047" t="str">
            <v>AB22b3</v>
          </cell>
          <cell r="N1047" t="str">
            <v>B.II.2.b.3) Crediti v/Regione o Provincia Autonoma per ripiano perdite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BB0180A</v>
          </cell>
          <cell r="M1048" t="str">
            <v>AB22b3</v>
          </cell>
          <cell r="N1048" t="str">
            <v>B.II.2.b.4) Crediti v/Regione per copertura debiti al 31/12/2005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BB0150A</v>
          </cell>
          <cell r="M1049" t="str">
            <v>AB22b4</v>
          </cell>
          <cell r="N1049" t="str">
            <v>B.II.2.b.5) Crediti v/Regione o Provincia Autonoma per ricostituzione risorse da investimenti es. precedenti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</row>
        <row r="1050">
          <cell r="J1050" t="str">
            <v>BB0090A</v>
          </cell>
          <cell r="M1050" t="str">
            <v>AB23</v>
          </cell>
          <cell r="N1050" t="str">
            <v>B.II.3)  Crediti v/Comuni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</row>
        <row r="1051">
          <cell r="J1051" t="str">
            <v>BB0100A</v>
          </cell>
          <cell r="N1051" t="str">
            <v>B.II.4) Crediti v/Aziende sanitarie pubbliche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</row>
        <row r="1052">
          <cell r="N1052" t="str">
            <v>B.II.4.a) Crediti v/Aziende sanitarie pubbliche della Regione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</row>
        <row r="1053">
          <cell r="N1053" t="str">
            <v>B.II.4.a.1) Crediti v/Aziende sanitarie pubbliche della Regione - per mobilità in compensazione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</row>
        <row r="1054">
          <cell r="M1054" t="str">
            <v>AB24a</v>
          </cell>
          <cell r="N1054" t="str">
            <v>Crediti da Aziende Sanitarie Locali della Regione per mobilità intraregionale in compensazione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N1055" t="str">
            <v>B.II.4.a.2) Crediti v/Aziende sanitarie pubbliche della Regione - per mobilità non in compensazione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</row>
        <row r="1056">
          <cell r="M1056" t="str">
            <v>AB24a</v>
          </cell>
          <cell r="N1056" t="str">
            <v>Crediti da Aziende Sanitarie Locali della Regione per mobilità non in compensazione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</row>
        <row r="1057">
          <cell r="N1057" t="str">
            <v>B.II.4.a.3) Crediti v/Aziende sanitarie pubbliche della Regione - per altre prestazioni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</row>
        <row r="1058">
          <cell r="M1058" t="str">
            <v>AB24a</v>
          </cell>
          <cell r="N1058" t="str">
            <v>Crediti da Aziende Sanitarie Locali della Regione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</row>
        <row r="1059">
          <cell r="M1059" t="str">
            <v>AB24a</v>
          </cell>
          <cell r="N1059" t="str">
            <v>Crediti da Aziende Ospedaliere della Regione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M1060" t="str">
            <v>AB24a</v>
          </cell>
          <cell r="N1060" t="str">
            <v>Crediti da IRCCS e Fondazioni di diritto pubblico della Regione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M1061" t="str">
            <v>AB24a</v>
          </cell>
          <cell r="N1061" t="str">
            <v>B.II.4.b) Acconto quota FSR da distribuire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</row>
        <row r="1062">
          <cell r="M1062" t="str">
            <v>AB24b</v>
          </cell>
          <cell r="N1062" t="str">
            <v>B.II.4.c) Crediti v/Aziende sanitarie pubbliche Extraregione per Mobilità Attiva non in compensazione / Altre prestazioni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</row>
        <row r="1063">
          <cell r="J1063" t="str">
            <v>BB0110A</v>
          </cell>
          <cell r="M1063" t="str">
            <v>AB25</v>
          </cell>
          <cell r="N1063" t="str">
            <v>B.II.5) Crediti v/Società partecipate e/o enti dipendenti dalla Regione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N1064" t="str">
            <v>B.II.5.a) Crediti v/Enti Regionali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N1065" t="str">
            <v>Crediti v/Arpa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N1066" t="str">
            <v>Crediti v/Altri enti regionali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N1067" t="str">
            <v>B.II.5.b) Crediti v/sperimentazioni gestionali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N1068" t="str">
            <v>B.II.5.c) Crediti v/società controllate e collegate (partecipate)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BB0120A</v>
          </cell>
          <cell r="M1069" t="str">
            <v>AB26</v>
          </cell>
          <cell r="N1069" t="str">
            <v>B.II.6)  Crediti v/Erario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</row>
        <row r="1070">
          <cell r="J1070" t="str">
            <v>BB0130A</v>
          </cell>
          <cell r="N1070" t="str">
            <v>B.II.7) Crediti v/Altri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</row>
        <row r="1071">
          <cell r="M1071" t="str">
            <v>AB27</v>
          </cell>
          <cell r="N1071" t="str">
            <v>B.II.7.a) Crediti v/clienti privati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M1072" t="str">
            <v>AB27</v>
          </cell>
          <cell r="N1072" t="str">
            <v>B.II.7.b) Crediti v/gestioni liquidatorie / stralcio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M1073" t="str">
            <v>AB27</v>
          </cell>
          <cell r="N1073" t="str">
            <v>B.II.7.c) Crediti v/altri soggetti pubblici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M1074" t="str">
            <v>AB27</v>
          </cell>
          <cell r="N1074" t="str">
            <v>B.II.7.d) Crediti v/altri soggetti pubblici per ricerca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N1075" t="str">
            <v>B.II.7.e) Altri crediti diversi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M1076" t="str">
            <v>AB27</v>
          </cell>
          <cell r="N1076" t="str">
            <v>B.II.7.e.1) Altri crediti diversi - V/Terzi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N1077" t="str">
            <v>Crediti v/clienti privati per anticipi mobilità attiva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N1078" t="str">
            <v>Altri Crediti diversi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N1079" t="str">
            <v>B.II.7.e.2) Altri crediti diversi - V/Gestioni interne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N1080" t="str">
            <v>Crediti da Bilancio Sanitario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N1081" t="str">
            <v>Crediti da Bilancio A.S.S.I.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</row>
        <row r="1082">
          <cell r="N1082" t="str">
            <v>Crediti da Bilancio Sociale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N1083" t="str">
            <v>Crediti da Bilancio Ricerca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N1084" t="str">
            <v>B.III.  Attività finanziarie che non costituiscono immobilizzazioni</v>
          </cell>
          <cell r="O1084">
            <v>0</v>
          </cell>
          <cell r="P1084">
            <v>0</v>
          </cell>
        </row>
        <row r="1085">
          <cell r="J1085" t="str">
            <v>BC0010A</v>
          </cell>
          <cell r="M1085" t="str">
            <v>AB31</v>
          </cell>
          <cell r="N1085" t="str">
            <v>Partecipazioni in imprese controllate</v>
          </cell>
          <cell r="O1085">
            <v>0</v>
          </cell>
          <cell r="P1085">
            <v>0</v>
          </cell>
        </row>
        <row r="1086">
          <cell r="J1086" t="str">
            <v>BC0010A</v>
          </cell>
          <cell r="M1086" t="str">
            <v>AB31</v>
          </cell>
          <cell r="N1086" t="str">
            <v>Partecipazioni in imprese collegate</v>
          </cell>
          <cell r="O1086">
            <v>0</v>
          </cell>
          <cell r="P1086">
            <v>0</v>
          </cell>
        </row>
        <row r="1087">
          <cell r="J1087" t="str">
            <v>BC0010A</v>
          </cell>
          <cell r="M1087" t="str">
            <v>AB31</v>
          </cell>
          <cell r="N1087" t="str">
            <v>Partecipazioni in altre imprese</v>
          </cell>
          <cell r="O1087">
            <v>0</v>
          </cell>
          <cell r="P1087">
            <v>0</v>
          </cell>
        </row>
        <row r="1088">
          <cell r="J1088" t="str">
            <v>BC0020A</v>
          </cell>
          <cell r="M1088" t="str">
            <v>AB32</v>
          </cell>
          <cell r="N1088" t="str">
            <v>Altri titoli (diversi dalle partecipazioni)</v>
          </cell>
          <cell r="O1088">
            <v>0</v>
          </cell>
          <cell r="P1088">
            <v>0</v>
          </cell>
        </row>
        <row r="1089">
          <cell r="N1089" t="str">
            <v>B.IV. Disponibilità liquide</v>
          </cell>
          <cell r="O1089">
            <v>0</v>
          </cell>
          <cell r="P1089">
            <v>0</v>
          </cell>
        </row>
        <row r="1090">
          <cell r="J1090" t="str">
            <v>BD0010A</v>
          </cell>
          <cell r="M1090" t="str">
            <v>AB41</v>
          </cell>
          <cell r="N1090" t="str">
            <v>Cassa</v>
          </cell>
          <cell r="O1090">
            <v>0</v>
          </cell>
          <cell r="P1090">
            <v>0</v>
          </cell>
        </row>
        <row r="1091">
          <cell r="J1091" t="str">
            <v>BD0020A</v>
          </cell>
          <cell r="M1091" t="str">
            <v>AB42</v>
          </cell>
          <cell r="N1091" t="str">
            <v>Istituto tesoriere</v>
          </cell>
          <cell r="O1091">
            <v>0</v>
          </cell>
          <cell r="P1091">
            <v>0</v>
          </cell>
        </row>
        <row r="1092">
          <cell r="J1092" t="str">
            <v>BD0030A</v>
          </cell>
          <cell r="M1092" t="str">
            <v>AB43</v>
          </cell>
          <cell r="N1092" t="str">
            <v>Tesoreria Unica</v>
          </cell>
          <cell r="O1092">
            <v>0</v>
          </cell>
          <cell r="P1092">
            <v>0</v>
          </cell>
        </row>
        <row r="1093">
          <cell r="J1093" t="str">
            <v>BD0040A</v>
          </cell>
          <cell r="M1093" t="str">
            <v>AB44</v>
          </cell>
          <cell r="N1093" t="str">
            <v>Conto corrente postale</v>
          </cell>
          <cell r="O1093">
            <v>0</v>
          </cell>
          <cell r="P1093">
            <v>0</v>
          </cell>
        </row>
        <row r="1094">
          <cell r="J1094" t="str">
            <v>CA0000A</v>
          </cell>
          <cell r="N1094" t="str">
            <v>C) RATEI E RISCONTI ATTIVI</v>
          </cell>
          <cell r="O1094">
            <v>0</v>
          </cell>
          <cell r="P1094">
            <v>0</v>
          </cell>
        </row>
        <row r="1095">
          <cell r="M1095" t="str">
            <v>AC1</v>
          </cell>
          <cell r="N1095" t="str">
            <v>C.I Ratei attivi</v>
          </cell>
          <cell r="O1095">
            <v>0</v>
          </cell>
          <cell r="P1095">
            <v>0</v>
          </cell>
        </row>
        <row r="1096">
          <cell r="N1096" t="str">
            <v>C.I.1) Ratei attivi v/terzi</v>
          </cell>
          <cell r="O1096">
            <v>0</v>
          </cell>
          <cell r="P1096">
            <v>0</v>
          </cell>
        </row>
        <row r="1097">
          <cell r="N1097" t="str">
            <v>C.I.2) Ratei attivi v/Aziende sanitarie pubbliche della Regione</v>
          </cell>
          <cell r="O1097">
            <v>0</v>
          </cell>
          <cell r="P1097">
            <v>0</v>
          </cell>
        </row>
        <row r="1098">
          <cell r="N1098" t="str">
            <v>Degenze in corso al 31/12</v>
          </cell>
          <cell r="O1098">
            <v>0</v>
          </cell>
          <cell r="P1098">
            <v>0</v>
          </cell>
        </row>
        <row r="1099">
          <cell r="N1099" t="str">
            <v>Ratei attivi verso Asl/Ao/Fondazioni della Regione</v>
          </cell>
          <cell r="O1099">
            <v>0</v>
          </cell>
          <cell r="P1099">
            <v>0</v>
          </cell>
        </row>
        <row r="1100">
          <cell r="M1100" t="str">
            <v>AC2</v>
          </cell>
          <cell r="N1100" t="str">
            <v>C.II Risconti attivi</v>
          </cell>
          <cell r="O1100">
            <v>0</v>
          </cell>
          <cell r="P1100">
            <v>0</v>
          </cell>
        </row>
        <row r="1101">
          <cell r="N1101" t="str">
            <v>C.II.1) Risconti attivi v/terzi</v>
          </cell>
          <cell r="O1101">
            <v>0</v>
          </cell>
          <cell r="P1101">
            <v>0</v>
          </cell>
        </row>
        <row r="1102">
          <cell r="N1102" t="str">
            <v>C.II.2) Risconti attivi v/Aziende sanitarie pubbliche della Regione</v>
          </cell>
          <cell r="O1102">
            <v>0</v>
          </cell>
          <cell r="P1102">
            <v>0</v>
          </cell>
        </row>
        <row r="1103">
          <cell r="N1103" t="str">
            <v>D) CONTI D’ORDINE</v>
          </cell>
          <cell r="O1103">
            <v>0</v>
          </cell>
          <cell r="P1103">
            <v>0</v>
          </cell>
        </row>
        <row r="1104">
          <cell r="M1104" t="str">
            <v>AD1</v>
          </cell>
          <cell r="N1104" t="str">
            <v>D.I) Canoni di leasing ancora da pagare</v>
          </cell>
          <cell r="O1104">
            <v>0</v>
          </cell>
          <cell r="P1104">
            <v>0</v>
          </cell>
        </row>
        <row r="1105">
          <cell r="M1105" t="str">
            <v>AD2</v>
          </cell>
          <cell r="N1105" t="str">
            <v>D.II) Depositi cauzionali</v>
          </cell>
          <cell r="O1105">
            <v>0</v>
          </cell>
          <cell r="P1105">
            <v>0</v>
          </cell>
        </row>
        <row r="1106">
          <cell r="M1106" t="str">
            <v>AD3</v>
          </cell>
          <cell r="N1106" t="str">
            <v>D.III) Beni in comodato</v>
          </cell>
          <cell r="O1106">
            <v>0</v>
          </cell>
          <cell r="P1106">
            <v>0</v>
          </cell>
        </row>
        <row r="1107">
          <cell r="M1107" t="str">
            <v>AD4</v>
          </cell>
          <cell r="N1107" t="str">
            <v>D.IV) Altri conti d'ordine</v>
          </cell>
          <cell r="O1107">
            <v>0</v>
          </cell>
          <cell r="P1107">
            <v>0</v>
          </cell>
        </row>
        <row r="1108">
          <cell r="N1108" t="str">
            <v>Garanzie prestate</v>
          </cell>
          <cell r="O1108">
            <v>0</v>
          </cell>
          <cell r="P1108">
            <v>0</v>
          </cell>
        </row>
        <row r="1109">
          <cell r="N1109" t="str">
            <v>Garanzie ricevute</v>
          </cell>
          <cell r="O1109">
            <v>0</v>
          </cell>
          <cell r="P1109">
            <v>0</v>
          </cell>
        </row>
        <row r="1110">
          <cell r="N1110" t="str">
            <v>Beni in contenzioso</v>
          </cell>
          <cell r="O1110">
            <v>0</v>
          </cell>
          <cell r="P1110">
            <v>0</v>
          </cell>
        </row>
        <row r="1111">
          <cell r="N1111" t="str">
            <v>Altri impegni assunti</v>
          </cell>
          <cell r="O1111">
            <v>0</v>
          </cell>
          <cell r="P1111">
            <v>0</v>
          </cell>
        </row>
        <row r="1112">
          <cell r="N1112" t="str">
            <v>PASSIVITA’.</v>
          </cell>
          <cell r="O1112">
            <v>0</v>
          </cell>
          <cell r="P1112">
            <v>0</v>
          </cell>
        </row>
        <row r="1113">
          <cell r="N1113" t="str">
            <v>A) PATRIMONIO NETTO</v>
          </cell>
          <cell r="O1113">
            <v>0</v>
          </cell>
          <cell r="P1113">
            <v>0</v>
          </cell>
        </row>
        <row r="1114">
          <cell r="J1114" t="str">
            <v>PA1000A</v>
          </cell>
          <cell r="M1114" t="str">
            <v>PA1</v>
          </cell>
          <cell r="N1114" t="str">
            <v>A.I) FONDO DI DOTAZIONE</v>
          </cell>
          <cell r="O1114">
            <v>0</v>
          </cell>
          <cell r="P1114">
            <v>0</v>
          </cell>
        </row>
        <row r="1115">
          <cell r="N1115" t="str">
            <v>A.II) FINANZIAMENTI PER INVESTIMENTI</v>
          </cell>
          <cell r="O1115">
            <v>0</v>
          </cell>
          <cell r="P1115">
            <v>0</v>
          </cell>
        </row>
        <row r="1116">
          <cell r="J1116" t="str">
            <v>PA2000A</v>
          </cell>
          <cell r="M1116" t="str">
            <v>PA21</v>
          </cell>
          <cell r="N1116" t="str">
            <v>A.II.1) Finanziamenti per beni di prima dotazione</v>
          </cell>
          <cell r="O1116">
            <v>0</v>
          </cell>
          <cell r="P1116">
            <v>0</v>
          </cell>
        </row>
        <row r="1117">
          <cell r="J1117" t="str">
            <v>PA2000B</v>
          </cell>
          <cell r="N1117" t="str">
            <v>A.II.2) Finanziamenti da Stato per investimenti</v>
          </cell>
          <cell r="O1117">
            <v>0</v>
          </cell>
          <cell r="P1117">
            <v>0</v>
          </cell>
        </row>
        <row r="1118">
          <cell r="M1118" t="str">
            <v>PA22a</v>
          </cell>
          <cell r="N1118" t="str">
            <v>A.II.2.a) Finanziamenti da Stato per investimenti - ex art. 20 legge 67/88</v>
          </cell>
          <cell r="O1118">
            <v>0</v>
          </cell>
          <cell r="P1118">
            <v>0</v>
          </cell>
        </row>
        <row r="1119">
          <cell r="M1119" t="str">
            <v>PA22b</v>
          </cell>
          <cell r="N1119" t="str">
            <v>A.II.2.b) Finanziamenti da Stato per investimenti - ricerca</v>
          </cell>
          <cell r="O1119">
            <v>0</v>
          </cell>
          <cell r="P1119">
            <v>0</v>
          </cell>
        </row>
        <row r="1120">
          <cell r="M1120" t="str">
            <v>PA22c</v>
          </cell>
          <cell r="N1120" t="str">
            <v>A.II.2.c) Finanziamenti da Stato per investimenti - altro</v>
          </cell>
          <cell r="O1120">
            <v>0</v>
          </cell>
          <cell r="P1120">
            <v>0</v>
          </cell>
        </row>
        <row r="1121">
          <cell r="J1121" t="str">
            <v>PA2000C</v>
          </cell>
          <cell r="M1121" t="str">
            <v>PA23</v>
          </cell>
          <cell r="N1121" t="str">
            <v>A.II.3) Finanziamenti da Regione per investimenti</v>
          </cell>
          <cell r="O1121">
            <v>0</v>
          </cell>
          <cell r="P1121">
            <v>0</v>
          </cell>
        </row>
        <row r="1122">
          <cell r="J1122" t="str">
            <v>PA2000D</v>
          </cell>
          <cell r="M1122" t="str">
            <v>PA24</v>
          </cell>
          <cell r="N1122" t="str">
            <v>A.II.4) Finanziamenti da altri soggetti pubblici per investimenti</v>
          </cell>
          <cell r="O1122">
            <v>0</v>
          </cell>
          <cell r="P1122">
            <v>0</v>
          </cell>
        </row>
        <row r="1123">
          <cell r="J1123" t="str">
            <v>PA2000E</v>
          </cell>
          <cell r="M1123" t="str">
            <v>PA25</v>
          </cell>
          <cell r="N1123" t="str">
            <v>A.II.5) Finanziamenti per investimenti da rettifica contributi in conto esercizio</v>
          </cell>
          <cell r="O1123">
            <v>0</v>
          </cell>
          <cell r="P1123">
            <v>0</v>
          </cell>
        </row>
        <row r="1124">
          <cell r="J1124" t="str">
            <v>PA3000A</v>
          </cell>
          <cell r="M1124" t="str">
            <v>PA3</v>
          </cell>
          <cell r="N1124" t="str">
            <v>A.III) RISERVE DA DONAZIONI E LASCITI VINCOLATI AD INVESTIMENTI</v>
          </cell>
          <cell r="O1124">
            <v>0</v>
          </cell>
          <cell r="P1124">
            <v>0</v>
          </cell>
        </row>
        <row r="1125">
          <cell r="J1125" t="str">
            <v>PA4000A</v>
          </cell>
          <cell r="M1125" t="str">
            <v>PA4</v>
          </cell>
          <cell r="N1125" t="str">
            <v>A.IV) ALTRE RISERVE</v>
          </cell>
          <cell r="O1125">
            <v>0</v>
          </cell>
          <cell r="P1125">
            <v>0</v>
          </cell>
        </row>
        <row r="1126">
          <cell r="N1126" t="str">
            <v>A.IV.1) Riserve da rivalutazioni</v>
          </cell>
          <cell r="O1126">
            <v>0</v>
          </cell>
          <cell r="P1126">
            <v>0</v>
          </cell>
        </row>
        <row r="1127">
          <cell r="N1127" t="str">
            <v>A.IV.2) Riserve da plusvalenze da reinvestire</v>
          </cell>
          <cell r="O1127">
            <v>0</v>
          </cell>
          <cell r="P1127">
            <v>0</v>
          </cell>
        </row>
        <row r="1128">
          <cell r="N1128" t="str">
            <v>A.IV.3) Contributi da reinvestire</v>
          </cell>
          <cell r="O1128">
            <v>0</v>
          </cell>
          <cell r="P1128">
            <v>0</v>
          </cell>
        </row>
        <row r="1129">
          <cell r="N1129" t="str">
            <v>A.IV.4) Riserve da utili di esercizio destinati ad investimenti</v>
          </cell>
          <cell r="O1129">
            <v>0</v>
          </cell>
          <cell r="P1129">
            <v>0</v>
          </cell>
        </row>
        <row r="1130">
          <cell r="N1130" t="str">
            <v>A.IV.5) Riserve diverse</v>
          </cell>
          <cell r="O1130">
            <v>0</v>
          </cell>
          <cell r="P1130">
            <v>0</v>
          </cell>
        </row>
        <row r="1131">
          <cell r="J1131" t="str">
            <v>PA5000A</v>
          </cell>
          <cell r="M1131" t="str">
            <v>PA5</v>
          </cell>
          <cell r="N1131" t="str">
            <v>A.V) CONTRIBUTI PER RIPIANO PERDITE</v>
          </cell>
          <cell r="O1131">
            <v>0</v>
          </cell>
          <cell r="P1131">
            <v>0</v>
          </cell>
        </row>
        <row r="1132">
          <cell r="N1132" t="str">
            <v>A.V.1) Contributi per copertura debiti al 31/12/2005</v>
          </cell>
          <cell r="O1132">
            <v>0</v>
          </cell>
          <cell r="P1132">
            <v>0</v>
          </cell>
        </row>
        <row r="1133">
          <cell r="N1133" t="str">
            <v>A.V.2) Contributi per ricostituzione risorse da investimenti esercizi precedenti</v>
          </cell>
          <cell r="O1133">
            <v>0</v>
          </cell>
          <cell r="P1133">
            <v>0</v>
          </cell>
        </row>
        <row r="1134">
          <cell r="N1134" t="str">
            <v>A.V.3) Altro</v>
          </cell>
          <cell r="O1134">
            <v>0</v>
          </cell>
          <cell r="P1134">
            <v>0</v>
          </cell>
        </row>
        <row r="1135">
          <cell r="J1135" t="str">
            <v>PA6000A</v>
          </cell>
          <cell r="M1135" t="str">
            <v>PA6</v>
          </cell>
          <cell r="N1135" t="str">
            <v>A.VI) UTILI (PERDITE) PORTATI A NUOVO</v>
          </cell>
          <cell r="O1135">
            <v>0</v>
          </cell>
          <cell r="P1135">
            <v>0</v>
          </cell>
        </row>
        <row r="1136">
          <cell r="J1136" t="str">
            <v>PA7000A</v>
          </cell>
          <cell r="M1136" t="str">
            <v>PA7</v>
          </cell>
          <cell r="N1136" t="str">
            <v>A.VII) UTILE (PERDITA) D'ESERCIZIO</v>
          </cell>
          <cell r="O1136">
            <v>0</v>
          </cell>
          <cell r="P1136">
            <v>0</v>
          </cell>
        </row>
        <row r="1137">
          <cell r="N1137" t="str">
            <v>B) FONDI PER RISCHI ED ONERI</v>
          </cell>
          <cell r="O1137">
            <v>0</v>
          </cell>
          <cell r="P1137">
            <v>0</v>
          </cell>
        </row>
        <row r="1138">
          <cell r="J1138" t="str">
            <v>PB1000A</v>
          </cell>
          <cell r="M1138" t="str">
            <v>PB1</v>
          </cell>
          <cell r="N1138" t="str">
            <v>B.I)  Fondi per imposte, anche differite</v>
          </cell>
          <cell r="O1138">
            <v>0</v>
          </cell>
          <cell r="P1138">
            <v>0</v>
          </cell>
        </row>
        <row r="1139">
          <cell r="N1139" t="str">
            <v>Fondi per imposte</v>
          </cell>
          <cell r="O1139">
            <v>0</v>
          </cell>
          <cell r="P1139">
            <v>0</v>
          </cell>
        </row>
        <row r="1140">
          <cell r="N1140" t="str">
            <v>Altri fondi per imposte</v>
          </cell>
          <cell r="O1140">
            <v>0</v>
          </cell>
          <cell r="P1140">
            <v>0</v>
          </cell>
        </row>
        <row r="1141">
          <cell r="M1141" t="str">
            <v>PB2</v>
          </cell>
          <cell r="N1141" t="str">
            <v>B.II)  Fondi per rischi</v>
          </cell>
          <cell r="O1141">
            <v>0</v>
          </cell>
          <cell r="P1141">
            <v>0</v>
          </cell>
        </row>
        <row r="1142">
          <cell r="J1142" t="str">
            <v>PB2000A</v>
          </cell>
          <cell r="N1142" t="str">
            <v>B.II.1) Fondo rischi per cause civili ed oneri processuali</v>
          </cell>
          <cell r="O1142">
            <v>0</v>
          </cell>
          <cell r="P1142">
            <v>0</v>
          </cell>
        </row>
        <row r="1143">
          <cell r="J1143" t="str">
            <v>PB2000B</v>
          </cell>
          <cell r="N1143" t="str">
            <v>B.II.2) Fondo rischi per contenzioso personale dipendente</v>
          </cell>
          <cell r="O1143">
            <v>0</v>
          </cell>
          <cell r="P1143">
            <v>0</v>
          </cell>
        </row>
        <row r="1144">
          <cell r="J1144" t="str">
            <v>PB2000C</v>
          </cell>
          <cell r="N1144" t="str">
            <v>B.II.3) Fondo rischi connessi all'acquisto di prestazioni sanitarie da privato</v>
          </cell>
          <cell r="O1144">
            <v>0</v>
          </cell>
          <cell r="P1144">
            <v>0</v>
          </cell>
        </row>
        <row r="1145">
          <cell r="J1145" t="str">
            <v>PB2000D</v>
          </cell>
          <cell r="N1145" t="str">
            <v>B.II.4) Fondo rischi per copertura diretta dei rischi (autoassicurazione)</v>
          </cell>
          <cell r="O1145">
            <v>0</v>
          </cell>
          <cell r="P1145">
            <v>0</v>
          </cell>
        </row>
        <row r="1146">
          <cell r="J1146" t="str">
            <v>PB2000E</v>
          </cell>
          <cell r="N1146" t="str">
            <v>B.II.5) Altri fondi rischi</v>
          </cell>
          <cell r="O1146">
            <v>0</v>
          </cell>
          <cell r="P1146">
            <v>0</v>
          </cell>
        </row>
        <row r="1147">
          <cell r="M1147" t="str">
            <v>PB3</v>
          </cell>
          <cell r="N1147" t="str">
            <v>B.III)  Fondi da distribuire</v>
          </cell>
          <cell r="O1147">
            <v>0</v>
          </cell>
          <cell r="P1147">
            <v>0</v>
          </cell>
        </row>
        <row r="1148">
          <cell r="J1148" t="str">
            <v>PB3000A</v>
          </cell>
          <cell r="N1148" t="str">
            <v>B.III.1) FSR indistinto da distribuire</v>
          </cell>
          <cell r="O1148">
            <v>0</v>
          </cell>
          <cell r="P1148">
            <v>0</v>
          </cell>
        </row>
        <row r="1149">
          <cell r="J1149" t="str">
            <v>PB3000B</v>
          </cell>
          <cell r="N1149" t="str">
            <v>B.III.2) FSR vincolato da distribuire</v>
          </cell>
          <cell r="O1149">
            <v>0</v>
          </cell>
          <cell r="P1149">
            <v>0</v>
          </cell>
        </row>
        <row r="1150">
          <cell r="J1150" t="str">
            <v>PB3000C</v>
          </cell>
          <cell r="N1150" t="str">
            <v>B.III.3) Fondo per ripiano disavanzi pregressi</v>
          </cell>
          <cell r="O1150">
            <v>0</v>
          </cell>
          <cell r="P1150">
            <v>0</v>
          </cell>
        </row>
        <row r="1151">
          <cell r="J1151" t="str">
            <v>PB3000D</v>
          </cell>
          <cell r="N1151" t="str">
            <v>B.III.4) Fondo finanziamento sanitario aggiuntivo corrente LEA</v>
          </cell>
          <cell r="O1151">
            <v>0</v>
          </cell>
          <cell r="P1151">
            <v>0</v>
          </cell>
        </row>
        <row r="1152">
          <cell r="J1152" t="str">
            <v>PB3000E</v>
          </cell>
          <cell r="N1152" t="str">
            <v>B.III.5) Fondo finanziamento sanitario aggiuntivo corrente extra LEA</v>
          </cell>
          <cell r="O1152">
            <v>0</v>
          </cell>
          <cell r="P1152">
            <v>0</v>
          </cell>
        </row>
        <row r="1153">
          <cell r="J1153" t="str">
            <v>PB3000F</v>
          </cell>
          <cell r="N1153" t="str">
            <v>B.III.6) Fondo finanziamento per ricerca</v>
          </cell>
          <cell r="O1153">
            <v>0</v>
          </cell>
          <cell r="P1153">
            <v>0</v>
          </cell>
        </row>
        <row r="1154">
          <cell r="J1154" t="str">
            <v>PB3000G</v>
          </cell>
          <cell r="N1154" t="str">
            <v>B.III.7) Fondo finanziamento per investimenti</v>
          </cell>
          <cell r="O1154">
            <v>0</v>
          </cell>
          <cell r="P1154">
            <v>0</v>
          </cell>
        </row>
        <row r="1155">
          <cell r="M1155" t="str">
            <v>PB4</v>
          </cell>
          <cell r="N1155" t="str">
            <v>B.IV)  Quote inutilizzate contributi</v>
          </cell>
          <cell r="O1155">
            <v>0</v>
          </cell>
          <cell r="P1155">
            <v>0</v>
          </cell>
        </row>
        <row r="1156">
          <cell r="J1156" t="str">
            <v>PB4000A</v>
          </cell>
          <cell r="N1156" t="str">
            <v>B.IV.1) Quote inutilizzate contributi da Regione o Prov. Aut. per quota F.S. vincolato</v>
          </cell>
          <cell r="O1156">
            <v>0</v>
          </cell>
          <cell r="P1156">
            <v>0</v>
          </cell>
        </row>
        <row r="1157">
          <cell r="N1157" t="str">
            <v>Quote inutilizzate contributi da Regione o Prov. Aut. per quota F.S. indistinto</v>
          </cell>
          <cell r="O1157">
            <v>0</v>
          </cell>
          <cell r="P1157">
            <v>0</v>
          </cell>
        </row>
        <row r="1158">
          <cell r="N1158" t="str">
            <v>Quote inutilizzate contributi da Regione o Prov. Aut. per quota F.S. vincolato</v>
          </cell>
          <cell r="O1158">
            <v>0</v>
          </cell>
          <cell r="P1158">
            <v>0</v>
          </cell>
        </row>
        <row r="1159">
          <cell r="N1159" t="str">
            <v>Quote inutilizzate contributi vincolati dell'esercizio da Asl/Ao/Fondazioni per quota FSR Indistinto</v>
          </cell>
          <cell r="O1159">
            <v>0</v>
          </cell>
          <cell r="P1159">
            <v>0</v>
          </cell>
        </row>
        <row r="1160">
          <cell r="N1160" t="str">
            <v>Quote inutilizzate contributi vincolati dell'esercizio da Asl/Ao/Fondazioni per quota FSR Vincolato</v>
          </cell>
          <cell r="O1160">
            <v>0</v>
          </cell>
          <cell r="P1160">
            <v>0</v>
          </cell>
        </row>
        <row r="1161">
          <cell r="J1161" t="str">
            <v>PB4000B</v>
          </cell>
          <cell r="N1161" t="str">
            <v>B.IV.2) Quote inutilizzate contributi vincolati da soggetti pubblici (extra fondo)</v>
          </cell>
          <cell r="O1161">
            <v>0</v>
          </cell>
          <cell r="P1161">
            <v>0</v>
          </cell>
        </row>
        <row r="1162">
          <cell r="J1162" t="str">
            <v>PB4000C</v>
          </cell>
          <cell r="N1162" t="str">
            <v>B.IV.3) Quote inutilizzate contributi per ricerca</v>
          </cell>
          <cell r="O1162">
            <v>0</v>
          </cell>
          <cell r="P1162">
            <v>0</v>
          </cell>
        </row>
        <row r="1163">
          <cell r="N1163" t="str">
            <v>Quote inutilizzate contributi vincolati dell'esercizio  per ricerca da Ministero</v>
          </cell>
          <cell r="O1163">
            <v>0</v>
          </cell>
          <cell r="P1163">
            <v>0</v>
          </cell>
        </row>
        <row r="1164">
          <cell r="N1164" t="str">
            <v>Quote inutilizzate contributi vincolati dell'esercizio  per ricerca da Regione</v>
          </cell>
          <cell r="O1164">
            <v>0</v>
          </cell>
          <cell r="P1164">
            <v>0</v>
          </cell>
        </row>
        <row r="1165">
          <cell r="N1165" t="str">
            <v>Quote inutilizzate contributi vincolati dell'esercizio  per ricerca da Asl/Ao/Fondazioni</v>
          </cell>
          <cell r="O1165">
            <v>0</v>
          </cell>
          <cell r="P1165">
            <v>0</v>
          </cell>
        </row>
        <row r="1166">
          <cell r="N1166" t="str">
            <v>Quote inutilizzate contributi vincolati dell'esercizio  per ricerca da altri Enti Pubblici</v>
          </cell>
          <cell r="O1166">
            <v>0</v>
          </cell>
          <cell r="P1166">
            <v>0</v>
          </cell>
        </row>
        <row r="1167">
          <cell r="N1167" t="str">
            <v>Quote inutilizzate contributi vincolati dell'esercizio  per ricerca da privati</v>
          </cell>
          <cell r="O1167">
            <v>0</v>
          </cell>
          <cell r="P1167">
            <v>0</v>
          </cell>
        </row>
        <row r="1168">
          <cell r="J1168" t="str">
            <v>PB4000D</v>
          </cell>
          <cell r="N1168" t="str">
            <v>B.IV.4) Quote inutilizzate contributi vincolati da privati</v>
          </cell>
          <cell r="O1168">
            <v>0</v>
          </cell>
          <cell r="P1168">
            <v>0</v>
          </cell>
        </row>
        <row r="1169">
          <cell r="M1169" t="str">
            <v>PB5</v>
          </cell>
          <cell r="N1169" t="str">
            <v>B.V)  Altri fondi per oneri e spese</v>
          </cell>
          <cell r="O1169">
            <v>0</v>
          </cell>
          <cell r="P1169">
            <v>0</v>
          </cell>
        </row>
        <row r="1170">
          <cell r="J1170" t="str">
            <v>PB5000A</v>
          </cell>
          <cell r="N1170" t="str">
            <v>B.V.1) Fondi integrativi pensione</v>
          </cell>
          <cell r="O1170">
            <v>0</v>
          </cell>
          <cell r="P1170">
            <v>0</v>
          </cell>
        </row>
        <row r="1171">
          <cell r="N1171" t="str">
            <v>Fondi integrativi pensione aziendali</v>
          </cell>
          <cell r="O1171">
            <v>0</v>
          </cell>
          <cell r="P1171">
            <v>0</v>
          </cell>
        </row>
        <row r="1172">
          <cell r="N1172" t="str">
            <v>Fondo integrativo pensione contrattuale</v>
          </cell>
          <cell r="O1172">
            <v>0</v>
          </cell>
          <cell r="P1172">
            <v>0</v>
          </cell>
        </row>
        <row r="1173">
          <cell r="J1173" t="str">
            <v>PB5000B</v>
          </cell>
          <cell r="N1173" t="str">
            <v>B.V.2) Fondo per rinnovi contrattuali</v>
          </cell>
          <cell r="O1173">
            <v>0</v>
          </cell>
          <cell r="P1173">
            <v>0</v>
          </cell>
        </row>
        <row r="1174">
          <cell r="N1174" t="str">
            <v>Fondo per  Rinnovi contratt. - dirigenza medica</v>
          </cell>
          <cell r="O1174">
            <v>0</v>
          </cell>
          <cell r="P1174">
            <v>0</v>
          </cell>
        </row>
        <row r="1175">
          <cell r="N1175" t="str">
            <v>Fondo per  Rinnovi contratt.- dirigenza non medica</v>
          </cell>
          <cell r="O1175">
            <v>0</v>
          </cell>
          <cell r="P1175">
            <v>0</v>
          </cell>
        </row>
        <row r="1176">
          <cell r="N1176" t="str">
            <v>Fondo per  Rinnovi contratt.: - comparto</v>
          </cell>
          <cell r="O1176">
            <v>0</v>
          </cell>
          <cell r="P1176">
            <v>0</v>
          </cell>
        </row>
        <row r="1177">
          <cell r="N1177" t="str">
            <v>Fondo per  Rinnovi convenzioni MMG/Pls/MCA ed altri</v>
          </cell>
          <cell r="O1177">
            <v>0</v>
          </cell>
          <cell r="P1177">
            <v>0</v>
          </cell>
        </row>
        <row r="1178">
          <cell r="N1178" t="str">
            <v>Fondo per  Rinnovi contratt.: medici SUMAI</v>
          </cell>
          <cell r="O1178">
            <v>0</v>
          </cell>
          <cell r="P1178">
            <v>0</v>
          </cell>
        </row>
        <row r="1179">
          <cell r="J1179" t="str">
            <v>PB5000C</v>
          </cell>
          <cell r="N1179" t="str">
            <v>B.V.3) Altri fondi per oneri e spese</v>
          </cell>
          <cell r="O1179">
            <v>0</v>
          </cell>
          <cell r="P1179">
            <v>0</v>
          </cell>
        </row>
        <row r="1180">
          <cell r="N1180" t="str">
            <v>C) TRATTAMENTO DI FINE RAPPORTO</v>
          </cell>
          <cell r="O1180">
            <v>0</v>
          </cell>
          <cell r="P1180">
            <v>0</v>
          </cell>
        </row>
        <row r="1181">
          <cell r="J1181" t="str">
            <v>PC1000A</v>
          </cell>
          <cell r="M1181" t="str">
            <v>PC1</v>
          </cell>
          <cell r="N1181" t="str">
            <v>C.I)  Fondo per premi operosità</v>
          </cell>
          <cell r="O1181">
            <v>0</v>
          </cell>
          <cell r="P1181">
            <v>0</v>
          </cell>
        </row>
        <row r="1182">
          <cell r="N1182" t="str">
            <v>Premi Sumai fino al 1994</v>
          </cell>
          <cell r="O1182">
            <v>0</v>
          </cell>
          <cell r="P1182">
            <v>0</v>
          </cell>
        </row>
        <row r="1183">
          <cell r="N1183" t="str">
            <v>Premi Sumai dal 1995/1997</v>
          </cell>
          <cell r="O1183">
            <v>0</v>
          </cell>
          <cell r="P1183">
            <v>0</v>
          </cell>
        </row>
        <row r="1184">
          <cell r="N1184" t="str">
            <v>Premi Sumai dal 1/1/1998</v>
          </cell>
          <cell r="O1184">
            <v>0</v>
          </cell>
          <cell r="P1184">
            <v>0</v>
          </cell>
        </row>
        <row r="1185">
          <cell r="J1185" t="str">
            <v>PC2000B</v>
          </cell>
          <cell r="M1185" t="str">
            <v>PC2</v>
          </cell>
          <cell r="N1185" t="str">
            <v>C.II)  Fondo per trattamento di fine rapporto dipendenti</v>
          </cell>
          <cell r="O1185">
            <v>0</v>
          </cell>
          <cell r="P1185">
            <v>0</v>
          </cell>
        </row>
        <row r="1186">
          <cell r="N1186" t="str">
            <v>D) DEBITI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</row>
        <row r="1187">
          <cell r="J1187" t="str">
            <v>PD1000A</v>
          </cell>
          <cell r="M1187" t="str">
            <v>PD1</v>
          </cell>
          <cell r="N1187" t="str">
            <v>D.I. Debiti per Mutui passivi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</row>
        <row r="1188">
          <cell r="J1188" t="str">
            <v>PD1000B</v>
          </cell>
          <cell r="K1188" t="str">
            <v>PDA430</v>
          </cell>
          <cell r="M1188" t="str">
            <v>PD2</v>
          </cell>
          <cell r="N1188" t="str">
            <v>D.II. Debiti v/Stato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</row>
        <row r="1189">
          <cell r="N1189" t="str">
            <v>D.II.1) Debiti v/Stato per mobilità passiva  extraregionale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</row>
        <row r="1190">
          <cell r="N1190" t="str">
            <v>D.II.2) Debiti v/Stato per mobilità passiva internazionale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</row>
        <row r="1191">
          <cell r="N1191" t="str">
            <v>D.II.3) Acconto quota FSR v/Stato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</row>
        <row r="1192">
          <cell r="N1192" t="str">
            <v>D.II.4) Debiti v/Stato per restituzione finanziamenti - per ricerca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</row>
        <row r="1193">
          <cell r="N1193" t="str">
            <v>D.II.5) Altri debiti v/Stato - Ministeri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</row>
        <row r="1194">
          <cell r="J1194" t="str">
            <v>PD1000C</v>
          </cell>
          <cell r="K1194" t="str">
            <v>PDA430</v>
          </cell>
          <cell r="M1194" t="str">
            <v>PD3</v>
          </cell>
          <cell r="N1194" t="str">
            <v>D.III. Debiti v/Regione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</row>
        <row r="1195">
          <cell r="N1195" t="str">
            <v>D.III.1) Debiti v/Regione o Provincia Autonoma per finanziamenti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</row>
        <row r="1196">
          <cell r="N1196" t="str">
            <v>D.III.2) Debiti v/Regione o Provincia Autonoma per mobilità passiva intraregionale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</row>
        <row r="1197">
          <cell r="N1197" t="str">
            <v>D.III.3) Debiti v/Regione o Provincia Autonoma per mobilità passiva extraregionale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</row>
        <row r="1198">
          <cell r="N1198" t="str">
            <v>D.III.4) Acconto quota FSR da Regione o Provincia Autonoma (non regolarizzato)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N1199" t="str">
            <v>D.III.5.a) Altri debiti v/Regione o Provincia Autonoma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00">
          <cell r="N1200" t="str">
            <v>D.III.5.b) Altri debiti vs Regione per restituzione annualità 2011 e precedenti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</row>
        <row r="1201">
          <cell r="N1201" t="str">
            <v>D.III.5.c) Debiti vs Regione per recuperi prestazioni STP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</row>
        <row r="1202">
          <cell r="J1202" t="str">
            <v>PD1000D</v>
          </cell>
          <cell r="M1202" t="str">
            <v>PD4</v>
          </cell>
          <cell r="N1202" t="str">
            <v>D.IV. Debiti v/Comuni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J1203" t="str">
            <v>PD1000E</v>
          </cell>
          <cell r="K1203" t="str">
            <v>PDA410</v>
          </cell>
          <cell r="N1203" t="str">
            <v>D.V. Debiti v/Aziende sanitarie pubbliche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</row>
        <row r="1204">
          <cell r="N1204" t="str">
            <v>D.V.1) Debiti v/Aziende sanitarie pubbliche della Regione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</row>
        <row r="1205">
          <cell r="N1205" t="str">
            <v>D.V.1.a) Debiti v/Aziende sanitarie pubbliche della Regione - per quota FSR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</row>
        <row r="1206">
          <cell r="M1206" t="str">
            <v>PD5a</v>
          </cell>
          <cell r="N1206" t="str">
            <v>Debiti v/ASL della Regione - per quota FSR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</row>
        <row r="1207">
          <cell r="M1207" t="str">
            <v>PD5a</v>
          </cell>
          <cell r="N1207" t="str">
            <v>Debiti v/Az. Ospedaliere della Regione - per quota FSR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</row>
        <row r="1208">
          <cell r="M1208" t="str">
            <v>PD5a</v>
          </cell>
          <cell r="N1208" t="str">
            <v>Debiti v/Irccs - Fondazioni di dir. Pubblico della Regione - per quota FSR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</row>
        <row r="1209">
          <cell r="M1209" t="str">
            <v>PD5b</v>
          </cell>
          <cell r="N1209" t="str">
            <v>D.V.1.b) Debiti v/Aziende sanitarie pubbliche della Regione - per finanziamento sanitario aggiuntivo corrente LEA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</row>
        <row r="1210">
          <cell r="M1210" t="str">
            <v>PD5c</v>
          </cell>
          <cell r="N1210" t="str">
            <v>D.V.1.c) Debiti v/Aziende sanitarie pubbliche della Regione - per finanziamento sanitario aggiuntivo corrente extra LEA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</row>
        <row r="1211">
          <cell r="M1211" t="str">
            <v>PD5a</v>
          </cell>
          <cell r="N1211" t="str">
            <v>D.V.1.d) Debiti v/Aziende sanitarie pubbliche della Regione - per mobilità in compensazione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</row>
        <row r="1212">
          <cell r="N1212" t="str">
            <v>Debiti verso Aziende Sanitarie Locali della Regione per mobilità intraregionale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</row>
        <row r="1213">
          <cell r="N1213" t="str">
            <v>Debiti verso Aziende Sanitarie Locali della regione per anticipi mobilità attiva privata extraregione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</row>
        <row r="1214">
          <cell r="M1214" t="str">
            <v>PD5a</v>
          </cell>
          <cell r="N1214" t="str">
            <v>D.V.1.e) Debiti v/Aziende sanitarie pubbliche della Regione - per mobilità non in compensazione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</row>
        <row r="1215">
          <cell r="M1215" t="str">
            <v>PD5d</v>
          </cell>
          <cell r="N1215" t="str">
            <v>D.V.1.f) Debiti v/Aziende sanitarie pubbliche della Regione - per altre prestazioni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N1216" t="str">
            <v>Debiti verso Aziende Sanitarie Locali della Regione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</row>
        <row r="1217">
          <cell r="N1217" t="str">
            <v>Debiti verso Aziende Ospedaliere della Regione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</row>
        <row r="1218">
          <cell r="N1218" t="str">
            <v>Debiti verso Irccs e Fondazioni di diritto pubblico della Regione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M1219" t="str">
            <v>PD5d</v>
          </cell>
          <cell r="N1219" t="str">
            <v xml:space="preserve">D.V.2) Debiti v/Aziende sanitarie pubbliche Extraregione 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</row>
        <row r="1220">
          <cell r="N1220" t="str">
            <v>D.V.2.1) Debiti v/Aziende sanitarie pubbliche di altre Regioni per Mobilità passiva non compensata - Altre prestazioni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</row>
        <row r="1221">
          <cell r="N1221" t="str">
            <v>D.V.2.2) Debiti v/Aziende sanitarie pubbliche di altre Regioni  - Altro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22">
          <cell r="M1222" t="str">
            <v>PD5e</v>
          </cell>
          <cell r="N1222" t="str">
            <v>D.V.3) Debiti v/Aziende sanitarie pubbliche della Regione per versamenti c/patrimonio netto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</row>
        <row r="1223">
          <cell r="J1223" t="str">
            <v>PD1000F</v>
          </cell>
          <cell r="K1223" t="str">
            <v>PDA430</v>
          </cell>
          <cell r="M1223" t="str">
            <v>PD6</v>
          </cell>
          <cell r="N1223" t="str">
            <v>D.VI. DEBITI V/ SOCIETA' PARTECIPATE E/O ENTI DIPENDENTI DELLA REGIONE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</row>
        <row r="1224">
          <cell r="N1224" t="str">
            <v>D.VI.1) Debiti v/enti regionali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</row>
        <row r="1225">
          <cell r="N1225" t="str">
            <v>Debiti v/Arpa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</row>
        <row r="1226">
          <cell r="N1226" t="str">
            <v>Debiti v/altri Enti regionali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</row>
        <row r="1227">
          <cell r="N1227" t="str">
            <v>D.VI.2) Debiti v/sperimentazioni gestionali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</row>
        <row r="1228">
          <cell r="N1228" t="str">
            <v>D.VI.3) Debiti v/altre partecipate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</row>
        <row r="1229">
          <cell r="N1229" t="str">
            <v>Debiti v/società controllate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</row>
        <row r="1230">
          <cell r="N1230" t="str">
            <v>Debiti v/società collegate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</row>
        <row r="1231">
          <cell r="J1231" t="str">
            <v>PD1000G</v>
          </cell>
          <cell r="K1231" t="str">
            <v>PDA410</v>
          </cell>
          <cell r="M1231" t="str">
            <v>PD7</v>
          </cell>
          <cell r="N1231" t="str">
            <v>D.VII. Debiti v/Fornitori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</row>
        <row r="1232">
          <cell r="N1232" t="str">
            <v xml:space="preserve">D.VII.1) Debiti verso erogatori (privati accreditati e convenzionati) di prestazioni sanitarie 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</row>
        <row r="1233">
          <cell r="N1233" t="str">
            <v>Debiti verso Aziende sanitarie private (sanità)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</row>
        <row r="1234">
          <cell r="N1234" t="str">
            <v>Debiti verso Aziende e Enti socio-sanitari pubblici (assi)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</row>
        <row r="1235">
          <cell r="N1235" t="str">
            <v>Debiti verso Aziende e Enti socio-sanitari privati (assi)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</row>
        <row r="1236">
          <cell r="N1236" t="str">
            <v>Debiti verso Farmacie convenzionate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N1237" t="str">
            <v>Debiti verso MMG, PLS e MCA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</row>
        <row r="1238">
          <cell r="N1238" t="str">
            <v>Debiti verso erogatori sanitari privati per mobilità attiva privata extraregione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</row>
        <row r="1239">
          <cell r="N1239" t="str">
            <v>D.VII.2) Debiti verso altri fornitori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</row>
        <row r="1240">
          <cell r="N1240" t="str">
            <v>Debiti verso Fornitori di Beni e Altri servizi sanitari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</row>
        <row r="1241">
          <cell r="N1241" t="str">
            <v>Debiti verso Fornitori di Beni e Servizi non sanitari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</row>
        <row r="1242">
          <cell r="J1242" t="str">
            <v>PD1000H</v>
          </cell>
          <cell r="M1242" t="str">
            <v>PD8</v>
          </cell>
          <cell r="N1242" t="str">
            <v>D.VIII. Debiti v/Istituto tesoriere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</row>
        <row r="1243">
          <cell r="J1243" t="str">
            <v>PD1000I</v>
          </cell>
          <cell r="K1243" t="str">
            <v>PDA430</v>
          </cell>
          <cell r="M1243" t="str">
            <v>PD9</v>
          </cell>
          <cell r="N1243" t="str">
            <v>D.IX. Debiti Tributari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4">
          <cell r="J1244" t="str">
            <v>PD1000L</v>
          </cell>
          <cell r="K1244" t="str">
            <v>PDA430</v>
          </cell>
          <cell r="M1244" t="str">
            <v>PD11</v>
          </cell>
          <cell r="N1244" t="str">
            <v>D.X. Debiti v/Istituti previdenziali, assistenziali e sicurezza sociale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</row>
        <row r="1245">
          <cell r="J1245" t="str">
            <v>PD1000M</v>
          </cell>
          <cell r="N1245" t="str">
            <v>D.XI. Debiti v/Altri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</row>
        <row r="1246">
          <cell r="K1246" t="str">
            <v>PDA430</v>
          </cell>
          <cell r="M1246" t="str">
            <v>PD10</v>
          </cell>
          <cell r="N1246" t="str">
            <v>D.XI.1) Debiti v/altri finanziatori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</row>
        <row r="1247">
          <cell r="K1247" t="str">
            <v>PDA430</v>
          </cell>
          <cell r="M1247" t="str">
            <v>PD12</v>
          </cell>
          <cell r="N1247" t="str">
            <v>D.XI.2) Debiti v/dipendenti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</row>
        <row r="1248">
          <cell r="N1248" t="str">
            <v>Debiti verso dipendenti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</row>
        <row r="1249">
          <cell r="N1249" t="str">
            <v>Debiti verso dipendenti per rinnovi contrattuali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</row>
        <row r="1250">
          <cell r="N1250" t="str">
            <v>Liquidazioni a dipendenti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</row>
        <row r="1251">
          <cell r="N1251" t="str">
            <v>Debiti per ferie non godute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</row>
        <row r="1252">
          <cell r="K1252" t="str">
            <v>PDA430</v>
          </cell>
          <cell r="M1252" t="str">
            <v>PD12</v>
          </cell>
          <cell r="N1252" t="str">
            <v>D.XI.3) Debiti v/gestioni liquidatorie/stralcio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</row>
        <row r="1253">
          <cell r="N1253" t="str">
            <v>D.XI.4) Altri debiti diversi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K1254" t="str">
            <v>PDA430</v>
          </cell>
          <cell r="M1254" t="str">
            <v>PD12</v>
          </cell>
          <cell r="N1254" t="str">
            <v>D.XI.4.a) Altri debiti diversi - V/Privati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 t="str">
            <v>PDA430</v>
          </cell>
          <cell r="M1255" t="str">
            <v>PD12</v>
          </cell>
          <cell r="N1255" t="str">
            <v>D.XI.4.b) Altri debiti diversi - V/Enti Pubblici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</row>
        <row r="1256">
          <cell r="N1256" t="str">
            <v>D.XI.4.c) Altri debiti diversi - V/Gestioni interne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</row>
        <row r="1257">
          <cell r="N1257" t="str">
            <v>Debiti verso Bilancio Sanitario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</row>
        <row r="1258">
          <cell r="N1258" t="str">
            <v>Debiti verso Bilancio A.S.S.I.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</row>
        <row r="1259">
          <cell r="N1259" t="str">
            <v>Debiti verso Bilancio Sociale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</row>
        <row r="1260">
          <cell r="N1260" t="str">
            <v>Debiti verso Bilancio Ricerca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</row>
        <row r="1261">
          <cell r="J1261" t="str">
            <v>PE00000</v>
          </cell>
          <cell r="N1261" t="str">
            <v>E) RATEI E RISCONTI PASSIVI</v>
          </cell>
          <cell r="O1261">
            <v>0</v>
          </cell>
          <cell r="P1261">
            <v>0</v>
          </cell>
        </row>
        <row r="1262">
          <cell r="M1262" t="str">
            <v>PE1</v>
          </cell>
          <cell r="N1262" t="str">
            <v>E.I Ratei passivi</v>
          </cell>
          <cell r="O1262">
            <v>0</v>
          </cell>
          <cell r="P1262">
            <v>0</v>
          </cell>
        </row>
        <row r="1263">
          <cell r="N1263" t="str">
            <v>E.I.1) Ratei passivi v/terzi</v>
          </cell>
          <cell r="O1263">
            <v>0</v>
          </cell>
          <cell r="P1263">
            <v>0</v>
          </cell>
        </row>
        <row r="1264">
          <cell r="N1264" t="str">
            <v>E.I.2) Ratei passivi v/Aziende sanitarie pubbliche della Regione</v>
          </cell>
          <cell r="O1264">
            <v>0</v>
          </cell>
          <cell r="P1264">
            <v>0</v>
          </cell>
        </row>
        <row r="1265">
          <cell r="N1265" t="str">
            <v>Degenze in corso Asl/Ao/Fondazioni della Regione</v>
          </cell>
          <cell r="O1265">
            <v>0</v>
          </cell>
          <cell r="P1265">
            <v>0</v>
          </cell>
        </row>
        <row r="1266">
          <cell r="N1266" t="str">
            <v>Degenze in corso altre Aziende sanitarie Extraregione</v>
          </cell>
          <cell r="O1266">
            <v>0</v>
          </cell>
          <cell r="P1266">
            <v>0</v>
          </cell>
        </row>
        <row r="1267">
          <cell r="N1267" t="str">
            <v>Ratei passivi verso Asl/Ao/Fondazioni della Regione</v>
          </cell>
          <cell r="O1267">
            <v>0</v>
          </cell>
          <cell r="P1267">
            <v>0</v>
          </cell>
        </row>
        <row r="1268">
          <cell r="M1268" t="str">
            <v>PE2</v>
          </cell>
          <cell r="N1268" t="str">
            <v>E.II Risconti passivi</v>
          </cell>
          <cell r="O1268">
            <v>0</v>
          </cell>
          <cell r="P1268">
            <v>0</v>
          </cell>
        </row>
        <row r="1269">
          <cell r="N1269" t="str">
            <v>E.II.1) Risconti passivi v/terzi</v>
          </cell>
          <cell r="O1269">
            <v>0</v>
          </cell>
          <cell r="P1269">
            <v>0</v>
          </cell>
        </row>
        <row r="1270">
          <cell r="N1270" t="str">
            <v>E.II.2) Risconti passivi v/Aziende sanitarie pubbliche della Regione</v>
          </cell>
          <cell r="O1270">
            <v>0</v>
          </cell>
          <cell r="P1270">
            <v>0</v>
          </cell>
        </row>
        <row r="1271">
          <cell r="N1271" t="str">
            <v>F) CONTI D’ORDINE</v>
          </cell>
          <cell r="O1271">
            <v>0</v>
          </cell>
          <cell r="P1271">
            <v>0</v>
          </cell>
        </row>
        <row r="1272">
          <cell r="M1272" t="str">
            <v>PF1</v>
          </cell>
          <cell r="N1272" t="str">
            <v>F.I) Canoni di leasing ancora da pagare</v>
          </cell>
          <cell r="O1272">
            <v>0</v>
          </cell>
          <cell r="P1272">
            <v>0</v>
          </cell>
        </row>
        <row r="1273">
          <cell r="M1273" t="str">
            <v>PF2</v>
          </cell>
          <cell r="N1273" t="str">
            <v>F.II) Depositi cauzionali</v>
          </cell>
          <cell r="O1273">
            <v>0</v>
          </cell>
          <cell r="P1273">
            <v>0</v>
          </cell>
        </row>
        <row r="1274">
          <cell r="M1274" t="str">
            <v>PF3</v>
          </cell>
          <cell r="N1274" t="str">
            <v>F.III) Beni in comodato</v>
          </cell>
          <cell r="O1274">
            <v>0</v>
          </cell>
          <cell r="P1274">
            <v>0</v>
          </cell>
        </row>
        <row r="1275">
          <cell r="M1275" t="str">
            <v>PF4</v>
          </cell>
          <cell r="N1275" t="str">
            <v>F.IV) Altri conti d'ordine</v>
          </cell>
          <cell r="O1275">
            <v>0</v>
          </cell>
          <cell r="P1275">
            <v>0</v>
          </cell>
        </row>
        <row r="1276">
          <cell r="N1276" t="str">
            <v>Garanzie prestate (fideiussioni, avalli, altre garanzie personali e reali)</v>
          </cell>
          <cell r="O1276">
            <v>0</v>
          </cell>
          <cell r="P1276">
            <v>0</v>
          </cell>
        </row>
        <row r="1277">
          <cell r="N1277" t="str">
            <v>Garanzie ricevute (fideiussioni, avalli, altre garanzie personali e reali)</v>
          </cell>
          <cell r="O1277">
            <v>0</v>
          </cell>
          <cell r="P1277">
            <v>0</v>
          </cell>
        </row>
        <row r="1278">
          <cell r="N1278" t="str">
            <v>Beni in contenzioso</v>
          </cell>
          <cell r="O1278">
            <v>0</v>
          </cell>
          <cell r="P1278">
            <v>0</v>
          </cell>
        </row>
        <row r="1279">
          <cell r="N1279" t="str">
            <v>Altri impegni assunti</v>
          </cell>
          <cell r="O1279">
            <v>0</v>
          </cell>
          <cell r="P1279">
            <v>0</v>
          </cell>
        </row>
        <row r="1280">
          <cell r="N1280" t="str">
            <v>TOTALE ATTIVITA'</v>
          </cell>
          <cell r="O1280">
            <v>0</v>
          </cell>
          <cell r="P1280">
            <v>0</v>
          </cell>
        </row>
        <row r="1281">
          <cell r="N1281" t="str">
            <v>A) IMMOBILIZZAZIONI</v>
          </cell>
          <cell r="O1281">
            <v>0</v>
          </cell>
          <cell r="P1281">
            <v>0</v>
          </cell>
        </row>
        <row r="1282">
          <cell r="N1282" t="str">
            <v>A.I. Immobilizzazioni immateriali</v>
          </cell>
          <cell r="O1282">
            <v>0</v>
          </cell>
          <cell r="P1282">
            <v>0</v>
          </cell>
        </row>
        <row r="1283">
          <cell r="M1283" t="str">
            <v>AA11</v>
          </cell>
          <cell r="N1283" t="str">
            <v>A.I.1 Costi di impianto e ampliamento</v>
          </cell>
          <cell r="O1283">
            <v>0</v>
          </cell>
          <cell r="P1283">
            <v>0</v>
          </cell>
        </row>
        <row r="1284">
          <cell r="J1284" t="str">
            <v>AA1010A</v>
          </cell>
          <cell r="N1284" t="str">
            <v>A.I.1.a) Costi di impianto e di ampliamento.</v>
          </cell>
          <cell r="O1284">
            <v>0</v>
          </cell>
          <cell r="P1284">
            <v>0</v>
          </cell>
        </row>
        <row r="1285">
          <cell r="N1285" t="str">
            <v>Costi di impianto e di ampliamento (non sterilizzati)</v>
          </cell>
          <cell r="O1285">
            <v>0</v>
          </cell>
          <cell r="P1285">
            <v>0</v>
          </cell>
        </row>
        <row r="1286">
          <cell r="N1286" t="str">
            <v>Costi di impianto e di ampliamento (sterilizzati)</v>
          </cell>
          <cell r="O1286">
            <v>0</v>
          </cell>
          <cell r="P1286">
            <v>0</v>
          </cell>
        </row>
        <row r="1287">
          <cell r="J1287" t="str">
            <v>AA1010B</v>
          </cell>
          <cell r="N1287" t="str">
            <v>A.I.1.b) Fondo ammortamento Costi di impianto e di ampliamento.</v>
          </cell>
          <cell r="O1287">
            <v>0</v>
          </cell>
          <cell r="P1287">
            <v>0</v>
          </cell>
        </row>
        <row r="1288">
          <cell r="N1288" t="str">
            <v>F.do amm. Costi di impianto e di ampliamento (non sterilizzati)</v>
          </cell>
          <cell r="O1288">
            <v>0</v>
          </cell>
          <cell r="P1288">
            <v>0</v>
          </cell>
        </row>
        <row r="1289">
          <cell r="N1289" t="str">
            <v>F.do amm. Costi di impianto e di ampliamento (sterilizzati)</v>
          </cell>
          <cell r="O1289">
            <v>0</v>
          </cell>
          <cell r="P1289">
            <v>0</v>
          </cell>
        </row>
        <row r="1290">
          <cell r="M1290" t="str">
            <v>AA12</v>
          </cell>
          <cell r="N1290" t="str">
            <v>A.I.2 Costi di ricerca e sviluppo.</v>
          </cell>
          <cell r="O1290">
            <v>0</v>
          </cell>
          <cell r="P1290">
            <v>0</v>
          </cell>
        </row>
        <row r="1291">
          <cell r="J1291" t="str">
            <v>AA1020A</v>
          </cell>
          <cell r="N1291" t="str">
            <v>A.I.2.a) Costi di ricerca e sviluppo.</v>
          </cell>
          <cell r="O1291">
            <v>0</v>
          </cell>
          <cell r="P1291">
            <v>0</v>
          </cell>
        </row>
        <row r="1292">
          <cell r="N1292" t="str">
            <v>Costi di ricerca e sviluppo (non sterilizzati)</v>
          </cell>
          <cell r="O1292">
            <v>0</v>
          </cell>
          <cell r="P1292">
            <v>0</v>
          </cell>
        </row>
        <row r="1293">
          <cell r="N1293" t="str">
            <v>Costi di ricerca e sviluppo (sterilizzati)</v>
          </cell>
          <cell r="O1293">
            <v>0</v>
          </cell>
          <cell r="P1293">
            <v>0</v>
          </cell>
        </row>
        <row r="1294">
          <cell r="J1294" t="str">
            <v>AA1020B</v>
          </cell>
          <cell r="N1294" t="str">
            <v>A.I.2.b) Fondo ammortamento Costi di ricerca e sviluppo.</v>
          </cell>
          <cell r="O1294">
            <v>0</v>
          </cell>
          <cell r="P1294">
            <v>0</v>
          </cell>
        </row>
        <row r="1295">
          <cell r="N1295" t="str">
            <v>F.do amm. Costi di ricerca e sviluppo (non sterilizzati)</v>
          </cell>
          <cell r="O1295">
            <v>0</v>
          </cell>
          <cell r="P1295">
            <v>0</v>
          </cell>
        </row>
        <row r="1296">
          <cell r="N1296" t="str">
            <v>F.do amm. Costi di ricerca e sviluppo (sterilizzati)</v>
          </cell>
          <cell r="O1296">
            <v>0</v>
          </cell>
          <cell r="P1296">
            <v>0</v>
          </cell>
        </row>
        <row r="1297">
          <cell r="M1297" t="str">
            <v>AA13</v>
          </cell>
          <cell r="N1297" t="str">
            <v>A.I.3 Diritti di brevetto e diritti di utilizzazione delle opere dell’ingegno.</v>
          </cell>
          <cell r="O1297">
            <v>0</v>
          </cell>
          <cell r="P1297">
            <v>0</v>
          </cell>
        </row>
        <row r="1298">
          <cell r="J1298" t="str">
            <v>AA1030A</v>
          </cell>
          <cell r="N1298" t="str">
            <v>A.I.3.a) Diritti di brevetto e diritti di utilizzazione delle opere dell’ingegno - Attività di ricerca</v>
          </cell>
          <cell r="O1298">
            <v>0</v>
          </cell>
          <cell r="P1298">
            <v>0</v>
          </cell>
        </row>
        <row r="1299">
          <cell r="N1299" t="str">
            <v>Diritti di brevetto industriale - Attività di ricerca - (Non sterilizzati)</v>
          </cell>
          <cell r="O1299">
            <v>0</v>
          </cell>
          <cell r="P1299">
            <v>0</v>
          </cell>
        </row>
        <row r="1300">
          <cell r="N1300" t="str">
            <v>Diritti di brevetto industriale - Attività di ricerca - (Sterilizzati)</v>
          </cell>
          <cell r="O1300">
            <v>0</v>
          </cell>
          <cell r="P1300">
            <v>0</v>
          </cell>
        </row>
        <row r="1301">
          <cell r="N1301" t="str">
            <v>Diritti di utilizzazione delle opere dell'ingegno - Attività di ricerca - (Non sterilizzati)</v>
          </cell>
          <cell r="O1301">
            <v>0</v>
          </cell>
          <cell r="P1301">
            <v>0</v>
          </cell>
        </row>
        <row r="1302">
          <cell r="N1302" t="str">
            <v>Diritti di utilizzazione delle opere dell'ingegno - Attività di ricerca - (Sterilizzati)</v>
          </cell>
          <cell r="O1302">
            <v>0</v>
          </cell>
          <cell r="P1302">
            <v>0</v>
          </cell>
        </row>
        <row r="1303">
          <cell r="J1303" t="str">
            <v>AA1030B</v>
          </cell>
          <cell r="N1303" t="str">
            <v>A.I.3.b) Fondo ammortamento Diritti di brevetto e diritti di utilizzazione delle opere dell’ingegno - Attività di ricerca</v>
          </cell>
          <cell r="O1303">
            <v>0</v>
          </cell>
          <cell r="P1303">
            <v>0</v>
          </cell>
        </row>
        <row r="1304">
          <cell r="N1304" t="str">
            <v>F.do amm. Diritti di brevetto industriale -Ricerca -(Non sterilizzati)</v>
          </cell>
          <cell r="O1304">
            <v>0</v>
          </cell>
          <cell r="P1304">
            <v>0</v>
          </cell>
        </row>
        <row r="1305">
          <cell r="N1305" t="str">
            <v>F.do amm. Diritti di brevetto industriale -Ricerca -(Sterilizzati)</v>
          </cell>
          <cell r="O1305">
            <v>0</v>
          </cell>
          <cell r="P1305">
            <v>0</v>
          </cell>
        </row>
        <row r="1306">
          <cell r="N1306" t="str">
            <v>F.do amm. Diritti di utilizzazione delle opere dell'ingegno - Ricerca - (Non sterilizzati)</v>
          </cell>
          <cell r="O1306">
            <v>0</v>
          </cell>
          <cell r="P1306">
            <v>0</v>
          </cell>
        </row>
        <row r="1307">
          <cell r="N1307" t="str">
            <v>F.do amm. Diritti di utilizzazione delle opere dell'ingegno - RIcerca - (Sterilizzati)</v>
          </cell>
          <cell r="O1307">
            <v>0</v>
          </cell>
          <cell r="P1307">
            <v>0</v>
          </cell>
        </row>
        <row r="1308">
          <cell r="J1308" t="str">
            <v>AA1030A</v>
          </cell>
          <cell r="N1308" t="str">
            <v>A.I.3.c) Diritti di brevetto e diritti di utilizzazione delle opere dell’ingegno - Altri</v>
          </cell>
          <cell r="O1308">
            <v>0</v>
          </cell>
          <cell r="P1308">
            <v>0</v>
          </cell>
        </row>
        <row r="1309">
          <cell r="N1309" t="str">
            <v>Diritti di brevetto industriale - Altri - (Non sterilizzati)</v>
          </cell>
          <cell r="O1309">
            <v>0</v>
          </cell>
          <cell r="P1309">
            <v>0</v>
          </cell>
        </row>
        <row r="1310">
          <cell r="N1310" t="str">
            <v>Diritti di brevetto industriale - Altri - (Sterilizzati)</v>
          </cell>
          <cell r="O1310">
            <v>0</v>
          </cell>
          <cell r="P1310">
            <v>0</v>
          </cell>
        </row>
        <row r="1311">
          <cell r="N1311" t="str">
            <v>Diritti di utilizzazione delle opere dell'ingegno - Altri - (Non sterilizzati)</v>
          </cell>
          <cell r="O1311">
            <v>0</v>
          </cell>
          <cell r="P1311">
            <v>0</v>
          </cell>
        </row>
        <row r="1312">
          <cell r="N1312" t="str">
            <v>Diritti di utilizzazione delle opere dell'ingegno - Altri - (Sterilizzati)</v>
          </cell>
          <cell r="O1312">
            <v>0</v>
          </cell>
          <cell r="P1312">
            <v>0</v>
          </cell>
        </row>
        <row r="1313">
          <cell r="J1313" t="str">
            <v>AA1030B</v>
          </cell>
          <cell r="N1313" t="str">
            <v>A.I.3.d) Fondo ammortamento Diritti di brevetto e diritti di utilizzazione delle opere dell’ingegno - Attività di ricerca</v>
          </cell>
          <cell r="O1313">
            <v>0</v>
          </cell>
          <cell r="P1313">
            <v>0</v>
          </cell>
        </row>
        <row r="1314">
          <cell r="N1314" t="str">
            <v>F.do amm. Diritti di brevetto industriale -Altri -(Non sterilizzati)</v>
          </cell>
          <cell r="O1314">
            <v>0</v>
          </cell>
          <cell r="P1314">
            <v>0</v>
          </cell>
        </row>
        <row r="1315">
          <cell r="N1315" t="str">
            <v>F.do amm. Diritti di brevetto industriale -Altri -(Sterilizzati)</v>
          </cell>
          <cell r="O1315">
            <v>0</v>
          </cell>
          <cell r="P1315">
            <v>0</v>
          </cell>
        </row>
        <row r="1316">
          <cell r="N1316" t="str">
            <v>F.do amm. Diritti di utilizzazione delle opere dell'ingegno - Altri - (Non sterilizzati)</v>
          </cell>
          <cell r="O1316">
            <v>0</v>
          </cell>
          <cell r="P1316">
            <v>0</v>
          </cell>
        </row>
        <row r="1317">
          <cell r="N1317" t="str">
            <v>F.do amm. Diritti di utilizzazione delle opere dell'ingegno - Altri - (Sterilizzati)</v>
          </cell>
          <cell r="O1317">
            <v>0</v>
          </cell>
          <cell r="P1317">
            <v>0</v>
          </cell>
        </row>
        <row r="1318">
          <cell r="J1318" t="str">
            <v>AA1040A</v>
          </cell>
          <cell r="M1318" t="str">
            <v>AA14</v>
          </cell>
          <cell r="N1318" t="str">
            <v>A.I.4 Immobilizzazioni immateriali in corso e acconti</v>
          </cell>
          <cell r="O1318">
            <v>0</v>
          </cell>
          <cell r="P1318">
            <v>0</v>
          </cell>
        </row>
        <row r="1319">
          <cell r="N1319" t="str">
            <v>Immobiliz. Immateriali in corso di esecuzione</v>
          </cell>
          <cell r="O1319">
            <v>0</v>
          </cell>
          <cell r="P1319">
            <v>0</v>
          </cell>
        </row>
        <row r="1320">
          <cell r="N1320" t="str">
            <v>Acconti su future immobilizz. Immateriali</v>
          </cell>
          <cell r="O1320">
            <v>0</v>
          </cell>
          <cell r="P1320">
            <v>0</v>
          </cell>
        </row>
        <row r="1321">
          <cell r="M1321" t="str">
            <v>AA15</v>
          </cell>
          <cell r="N1321" t="str">
            <v>A.I.5 Altre immobilizzazioni immateriali.</v>
          </cell>
          <cell r="O1321">
            <v>0</v>
          </cell>
          <cell r="P1321">
            <v>0</v>
          </cell>
        </row>
        <row r="1322">
          <cell r="J1322" t="str">
            <v>AA1050A</v>
          </cell>
          <cell r="N1322" t="str">
            <v>A.I.5.a) Concessioni, licenze, marchi e diritti simili</v>
          </cell>
          <cell r="O1322">
            <v>0</v>
          </cell>
          <cell r="P1322">
            <v>0</v>
          </cell>
        </row>
        <row r="1323">
          <cell r="N1323" t="str">
            <v>Concessioni (Non sterilizzate)</v>
          </cell>
          <cell r="O1323">
            <v>0</v>
          </cell>
          <cell r="P1323">
            <v>0</v>
          </cell>
        </row>
        <row r="1324">
          <cell r="N1324" t="str">
            <v>Concessioni (Sterilizzate)</v>
          </cell>
          <cell r="O1324">
            <v>0</v>
          </cell>
          <cell r="P1324">
            <v>0</v>
          </cell>
        </row>
        <row r="1325">
          <cell r="N1325" t="str">
            <v>Licenze d'uso (Non sterilizzate)</v>
          </cell>
          <cell r="O1325">
            <v>0</v>
          </cell>
          <cell r="P1325">
            <v>0</v>
          </cell>
        </row>
        <row r="1326">
          <cell r="N1326" t="str">
            <v>Licenze d'uso (Sterilizzate)</v>
          </cell>
          <cell r="O1326">
            <v>0</v>
          </cell>
          <cell r="P1326">
            <v>0</v>
          </cell>
        </row>
        <row r="1327">
          <cell r="N1327" t="str">
            <v>Marchi (Non sterilizzati)</v>
          </cell>
          <cell r="O1327">
            <v>0</v>
          </cell>
          <cell r="P1327">
            <v>0</v>
          </cell>
        </row>
        <row r="1328">
          <cell r="N1328" t="str">
            <v>Marchi (Sterilizzati)</v>
          </cell>
          <cell r="O1328">
            <v>0</v>
          </cell>
          <cell r="P1328">
            <v>0</v>
          </cell>
        </row>
        <row r="1329">
          <cell r="N1329" t="str">
            <v>Altri diritti simili (Non sterilizzati)</v>
          </cell>
          <cell r="O1329">
            <v>0</v>
          </cell>
          <cell r="P1329">
            <v>0</v>
          </cell>
        </row>
        <row r="1330">
          <cell r="N1330" t="str">
            <v>Altri diritti simili (Sterilizzati)</v>
          </cell>
          <cell r="O1330">
            <v>0</v>
          </cell>
          <cell r="P1330">
            <v>0</v>
          </cell>
        </row>
        <row r="1331">
          <cell r="J1331" t="str">
            <v>AA1050B</v>
          </cell>
          <cell r="N1331" t="str">
            <v>A.I.5.b) Fondo amm.to Concessioni, licenze, marchi e diritti simili</v>
          </cell>
          <cell r="O1331">
            <v>0</v>
          </cell>
          <cell r="P1331">
            <v>0</v>
          </cell>
        </row>
        <row r="1332">
          <cell r="N1332" t="str">
            <v>F.do amm. Concessioni (Non sterilizzate)</v>
          </cell>
          <cell r="O1332">
            <v>0</v>
          </cell>
          <cell r="P1332">
            <v>0</v>
          </cell>
        </row>
        <row r="1333">
          <cell r="N1333" t="str">
            <v>F.do amm. Concessioni (Sterilizzate)</v>
          </cell>
          <cell r="O1333">
            <v>0</v>
          </cell>
          <cell r="P1333">
            <v>0</v>
          </cell>
        </row>
        <row r="1334">
          <cell r="N1334" t="str">
            <v>F.do amm. Licenze d'uso (Non sterilizzate)</v>
          </cell>
          <cell r="O1334">
            <v>0</v>
          </cell>
          <cell r="P1334">
            <v>0</v>
          </cell>
        </row>
        <row r="1335">
          <cell r="N1335" t="str">
            <v>F.do amm. Licenze d'uso (Sterilizzate)</v>
          </cell>
          <cell r="O1335">
            <v>0</v>
          </cell>
          <cell r="P1335">
            <v>0</v>
          </cell>
        </row>
        <row r="1336">
          <cell r="N1336" t="str">
            <v>F.do amm. Altri diritti simili (Non sterilizzati)</v>
          </cell>
          <cell r="O1336">
            <v>0</v>
          </cell>
          <cell r="P1336">
            <v>0</v>
          </cell>
        </row>
        <row r="1337">
          <cell r="N1337" t="str">
            <v>F.do amm. Altri diritti simili (Sterilizzati)</v>
          </cell>
          <cell r="O1337">
            <v>0</v>
          </cell>
          <cell r="P1337">
            <v>0</v>
          </cell>
        </row>
        <row r="1338">
          <cell r="J1338" t="str">
            <v>AA1050A</v>
          </cell>
          <cell r="N1338" t="str">
            <v>A.I.5.c) Migliorie su beni di terzi</v>
          </cell>
          <cell r="O1338">
            <v>0</v>
          </cell>
          <cell r="P1338">
            <v>0</v>
          </cell>
        </row>
        <row r="1339">
          <cell r="N1339" t="str">
            <v>Migliorie su beni di terzi (non sterilizzati)</v>
          </cell>
          <cell r="O1339">
            <v>0</v>
          </cell>
          <cell r="P1339">
            <v>0</v>
          </cell>
        </row>
        <row r="1340">
          <cell r="N1340" t="str">
            <v>Migliorie su beni di terzi (sterilizzati)</v>
          </cell>
          <cell r="O1340">
            <v>0</v>
          </cell>
          <cell r="P1340">
            <v>0</v>
          </cell>
        </row>
        <row r="1341">
          <cell r="J1341" t="str">
            <v>AA1050B</v>
          </cell>
          <cell r="N1341" t="str">
            <v>A.I.5.d) Fondo ammortamento migliorie beni terzi</v>
          </cell>
          <cell r="O1341">
            <v>0</v>
          </cell>
          <cell r="P1341">
            <v>0</v>
          </cell>
        </row>
        <row r="1342">
          <cell r="N1342" t="str">
            <v>F.do amm. Migliorie su beni di terzi (non sterilizzati)</v>
          </cell>
          <cell r="O1342">
            <v>0</v>
          </cell>
          <cell r="P1342">
            <v>0</v>
          </cell>
        </row>
        <row r="1343">
          <cell r="N1343" t="str">
            <v>F.do amm. Migliorie su beni di terzi (sterilizzati)</v>
          </cell>
          <cell r="O1343">
            <v>0</v>
          </cell>
          <cell r="P1343">
            <v>0</v>
          </cell>
        </row>
        <row r="1344">
          <cell r="J1344" t="str">
            <v>AA1050A</v>
          </cell>
          <cell r="N1344" t="str">
            <v>A.I.5.e) Pubblicità (da ammortizzare)</v>
          </cell>
          <cell r="O1344">
            <v>0</v>
          </cell>
          <cell r="P1344">
            <v>0</v>
          </cell>
        </row>
        <row r="1345">
          <cell r="N1345" t="str">
            <v>Pubblicità da ammortizzare (non sterilizzata)</v>
          </cell>
          <cell r="O1345">
            <v>0</v>
          </cell>
          <cell r="P1345">
            <v>0</v>
          </cell>
        </row>
        <row r="1346">
          <cell r="N1346" t="str">
            <v>Pubblicità da ammortizzare (sterilizzata)</v>
          </cell>
          <cell r="O1346">
            <v>0</v>
          </cell>
          <cell r="P1346">
            <v>0</v>
          </cell>
        </row>
        <row r="1347">
          <cell r="J1347" t="str">
            <v>AA1050B</v>
          </cell>
          <cell r="N1347" t="str">
            <v>A.I.5.f) Fondo ammortamento Pubblicità</v>
          </cell>
          <cell r="O1347">
            <v>0</v>
          </cell>
          <cell r="P1347">
            <v>0</v>
          </cell>
        </row>
        <row r="1348">
          <cell r="N1348" t="str">
            <v>F.do amm. Pubblicità (non sterilizzata)</v>
          </cell>
          <cell r="O1348">
            <v>0</v>
          </cell>
          <cell r="P1348">
            <v>0</v>
          </cell>
        </row>
        <row r="1349">
          <cell r="N1349" t="str">
            <v>F.do amm. Pubblicità (sterilizzata)</v>
          </cell>
          <cell r="O1349">
            <v>0</v>
          </cell>
          <cell r="P1349">
            <v>0</v>
          </cell>
        </row>
        <row r="1350">
          <cell r="J1350" t="str">
            <v>AA1050A</v>
          </cell>
          <cell r="N1350" t="str">
            <v>A.I.5.g) Altre immobilizzazioni immateriali</v>
          </cell>
          <cell r="O1350">
            <v>0</v>
          </cell>
          <cell r="P1350">
            <v>0</v>
          </cell>
        </row>
        <row r="1351">
          <cell r="N1351" t="str">
            <v>Altri costi pluriennali da ammortizzare (non sterilizzati)</v>
          </cell>
          <cell r="O1351">
            <v>0</v>
          </cell>
          <cell r="P1351">
            <v>0</v>
          </cell>
        </row>
        <row r="1352">
          <cell r="N1352" t="str">
            <v>Altri costi pluriennali da ammortizzare (sterilizzati)</v>
          </cell>
          <cell r="O1352">
            <v>0</v>
          </cell>
          <cell r="P1352">
            <v>0</v>
          </cell>
        </row>
        <row r="1353">
          <cell r="N1353" t="str">
            <v>Altre immobilizzazioni immateriali (non sterilizzate)</v>
          </cell>
          <cell r="O1353">
            <v>0</v>
          </cell>
          <cell r="P1353">
            <v>0</v>
          </cell>
        </row>
        <row r="1354">
          <cell r="N1354" t="str">
            <v>Altre immobilizzazioni immateriali (sterilizzate)</v>
          </cell>
          <cell r="O1354">
            <v>0</v>
          </cell>
          <cell r="P1354">
            <v>0</v>
          </cell>
        </row>
        <row r="1355">
          <cell r="J1355" t="str">
            <v>AA1050B</v>
          </cell>
          <cell r="N1355" t="str">
            <v>A.I.5.h) Fondo ammortamento altre imm.ni immateriali</v>
          </cell>
          <cell r="O1355">
            <v>0</v>
          </cell>
          <cell r="P1355">
            <v>0</v>
          </cell>
        </row>
        <row r="1356">
          <cell r="N1356" t="str">
            <v>F.do amm.to Altri costi pluriennali da ammortizzare (non sterilizzati)</v>
          </cell>
          <cell r="O1356">
            <v>0</v>
          </cell>
          <cell r="P1356">
            <v>0</v>
          </cell>
        </row>
        <row r="1357">
          <cell r="N1357" t="str">
            <v>F.do amm.to Altri costi pluriennali da ammortizzare (sterilizzati)</v>
          </cell>
          <cell r="O1357">
            <v>0</v>
          </cell>
          <cell r="P1357">
            <v>0</v>
          </cell>
        </row>
        <row r="1358">
          <cell r="N1358" t="str">
            <v>F.do amm.to Altre immobilizzazioni immateriali (non sterilizzate)</v>
          </cell>
          <cell r="O1358">
            <v>0</v>
          </cell>
          <cell r="P1358">
            <v>0</v>
          </cell>
        </row>
        <row r="1359">
          <cell r="N1359" t="str">
            <v>F.do amm.to Altre immobilizzazioni immateriali (sterilizzate)</v>
          </cell>
          <cell r="O1359">
            <v>0</v>
          </cell>
          <cell r="P1359">
            <v>0</v>
          </cell>
        </row>
        <row r="1360">
          <cell r="N1360" t="str">
            <v>A.I.6 F.do Svalutazione immobilizzazioni immateriali</v>
          </cell>
          <cell r="O1360">
            <v>0</v>
          </cell>
          <cell r="P1360">
            <v>0</v>
          </cell>
        </row>
        <row r="1361">
          <cell r="J1361" t="str">
            <v>AA1010C</v>
          </cell>
          <cell r="M1361" t="str">
            <v>AA11</v>
          </cell>
          <cell r="N1361" t="str">
            <v>A.I.6.a) F.do Svalutazione Costi impianto e ampliamento</v>
          </cell>
          <cell r="O1361">
            <v>0</v>
          </cell>
          <cell r="P1361">
            <v>0</v>
          </cell>
        </row>
        <row r="1362">
          <cell r="N1362" t="str">
            <v>F.do Svalutazione Costi impianto e ampliamento (Non sterilizzati)</v>
          </cell>
          <cell r="O1362">
            <v>0</v>
          </cell>
          <cell r="P1362">
            <v>0</v>
          </cell>
        </row>
        <row r="1363">
          <cell r="N1363" t="str">
            <v>F.do Svalutazione Costi impianto e ampliamento (sterilizzati)</v>
          </cell>
          <cell r="O1363">
            <v>0</v>
          </cell>
          <cell r="P1363">
            <v>0</v>
          </cell>
        </row>
        <row r="1364">
          <cell r="J1364" t="str">
            <v>AA1020C</v>
          </cell>
          <cell r="M1364" t="str">
            <v>AA12</v>
          </cell>
          <cell r="N1364" t="str">
            <v>A.I.6.b) F.do Svalutazione Costi ricerca e sviluppo</v>
          </cell>
          <cell r="O1364">
            <v>0</v>
          </cell>
          <cell r="P1364">
            <v>0</v>
          </cell>
        </row>
        <row r="1365">
          <cell r="N1365" t="str">
            <v>F.do Svalutazione Costi ricerca e sviluppo (Non sterilizzati)</v>
          </cell>
          <cell r="O1365">
            <v>0</v>
          </cell>
          <cell r="P1365">
            <v>0</v>
          </cell>
        </row>
        <row r="1366">
          <cell r="N1366" t="str">
            <v>F.do Svalutazione Costi ricerca e sviluppo (sterilizzati)</v>
          </cell>
          <cell r="O1366">
            <v>0</v>
          </cell>
          <cell r="P1366">
            <v>0</v>
          </cell>
        </row>
        <row r="1367">
          <cell r="J1367" t="str">
            <v>AA1030C</v>
          </cell>
          <cell r="M1367" t="str">
            <v>AA13</v>
          </cell>
          <cell r="N1367" t="str">
            <v>A.I.6.c) F.do Svalutazione Diritti brevetto e diritti utilizz. op.ingegno</v>
          </cell>
          <cell r="O1367">
            <v>0</v>
          </cell>
          <cell r="P1367">
            <v>0</v>
          </cell>
        </row>
        <row r="1368">
          <cell r="N1368" t="str">
            <v>F.do Svalutazione Diritti brevetto e util. Op. ingegno (Non sterilizzati)</v>
          </cell>
          <cell r="O1368">
            <v>0</v>
          </cell>
          <cell r="P1368">
            <v>0</v>
          </cell>
        </row>
        <row r="1369">
          <cell r="N1369" t="str">
            <v>F.do Svalutazione Diritti brevetto e util. Op. ingegno (Sterilizzati)</v>
          </cell>
          <cell r="O1369">
            <v>0</v>
          </cell>
          <cell r="P1369">
            <v>0</v>
          </cell>
        </row>
        <row r="1370">
          <cell r="J1370" t="str">
            <v>AA1050C</v>
          </cell>
          <cell r="M1370" t="str">
            <v>AA15</v>
          </cell>
          <cell r="N1370" t="str">
            <v>A.I.6.d) F.do Svalutazione Altre immobil. Immateriali</v>
          </cell>
          <cell r="O1370">
            <v>0</v>
          </cell>
          <cell r="P1370">
            <v>0</v>
          </cell>
        </row>
        <row r="1371">
          <cell r="N1371" t="str">
            <v>F.do Svalutazione Altre immobilizz. immateriali (Non sterilizzati)</v>
          </cell>
          <cell r="O1371">
            <v>0</v>
          </cell>
          <cell r="P1371">
            <v>0</v>
          </cell>
        </row>
        <row r="1372">
          <cell r="N1372" t="str">
            <v>F.do Svalutazione Altre immobilizz. immateriali (Sterilizzati)</v>
          </cell>
          <cell r="O1372">
            <v>0</v>
          </cell>
          <cell r="P1372">
            <v>0</v>
          </cell>
        </row>
        <row r="1373">
          <cell r="N1373" t="str">
            <v>A.II. Immobilizzazioni materiali</v>
          </cell>
          <cell r="O1373">
            <v>0</v>
          </cell>
          <cell r="P1373">
            <v>0</v>
          </cell>
        </row>
        <row r="1374">
          <cell r="J1374" t="str">
            <v>AB1010A</v>
          </cell>
          <cell r="N1374" t="str">
            <v>A.II.1 Terreni</v>
          </cell>
          <cell r="O1374">
            <v>0</v>
          </cell>
          <cell r="P1374">
            <v>0</v>
          </cell>
        </row>
        <row r="1375">
          <cell r="M1375" t="str">
            <v>AA21a</v>
          </cell>
          <cell r="N1375" t="str">
            <v>A.II.1.a) Terreni disponibili</v>
          </cell>
          <cell r="O1375">
            <v>0</v>
          </cell>
          <cell r="P1375">
            <v>0</v>
          </cell>
        </row>
        <row r="1376">
          <cell r="N1376" t="str">
            <v>Terreni disponibili (Non sterilizzati)</v>
          </cell>
          <cell r="O1376">
            <v>0</v>
          </cell>
          <cell r="P1376">
            <v>0</v>
          </cell>
        </row>
        <row r="1377">
          <cell r="N1377" t="str">
            <v>Terreni disponibili (Sterilizzati)</v>
          </cell>
          <cell r="O1377">
            <v>0</v>
          </cell>
          <cell r="P1377">
            <v>0</v>
          </cell>
        </row>
        <row r="1378">
          <cell r="N1378" t="str">
            <v>Terreni edificabili disponibili (Non sterilizzati)</v>
          </cell>
          <cell r="O1378">
            <v>0</v>
          </cell>
          <cell r="P1378">
            <v>0</v>
          </cell>
        </row>
        <row r="1379">
          <cell r="N1379" t="str">
            <v>Terreni edificabili disponibili (Sterilizzati)</v>
          </cell>
          <cell r="O1379">
            <v>0</v>
          </cell>
          <cell r="P1379">
            <v>0</v>
          </cell>
        </row>
        <row r="1380">
          <cell r="N1380" t="str">
            <v>Altri terreni disponibili (Non sterilizzati)</v>
          </cell>
          <cell r="O1380">
            <v>0</v>
          </cell>
          <cell r="P1380">
            <v>0</v>
          </cell>
        </row>
        <row r="1381">
          <cell r="N1381" t="str">
            <v>Altri terreni disponibili (Sterilizzati)</v>
          </cell>
          <cell r="O1381">
            <v>0</v>
          </cell>
          <cell r="P1381">
            <v>0</v>
          </cell>
        </row>
        <row r="1382">
          <cell r="M1382" t="str">
            <v>AA21b</v>
          </cell>
          <cell r="N1382" t="str">
            <v>A.II.1.b) Terreni indisponibili</v>
          </cell>
          <cell r="O1382">
            <v>0</v>
          </cell>
          <cell r="P1382">
            <v>0</v>
          </cell>
        </row>
        <row r="1383">
          <cell r="N1383" t="str">
            <v>Terreni indisponibili (Non sterilizzati)</v>
          </cell>
          <cell r="O1383">
            <v>0</v>
          </cell>
          <cell r="P1383">
            <v>0</v>
          </cell>
        </row>
        <row r="1384">
          <cell r="N1384" t="str">
            <v>Terreni indisponibili (Sterilizzati)</v>
          </cell>
          <cell r="O1384">
            <v>0</v>
          </cell>
          <cell r="P1384">
            <v>0</v>
          </cell>
        </row>
        <row r="1385">
          <cell r="N1385" t="str">
            <v>Terreni edificabili indisponibili (Non sterilizzati)</v>
          </cell>
          <cell r="O1385">
            <v>0</v>
          </cell>
          <cell r="P1385">
            <v>0</v>
          </cell>
        </row>
        <row r="1386">
          <cell r="N1386" t="str">
            <v>Terreni edificabili indisponibili (Sterilizzati)</v>
          </cell>
          <cell r="O1386">
            <v>0</v>
          </cell>
          <cell r="P1386">
            <v>0</v>
          </cell>
        </row>
        <row r="1387">
          <cell r="N1387" t="str">
            <v>Altri terreni indisponibili (Non sterilizzati)</v>
          </cell>
          <cell r="O1387">
            <v>0</v>
          </cell>
          <cell r="P1387">
            <v>0</v>
          </cell>
        </row>
        <row r="1388">
          <cell r="N1388" t="str">
            <v>Altri terreni indisponibili (Sterilizzati)</v>
          </cell>
          <cell r="O1388">
            <v>0</v>
          </cell>
          <cell r="P1388">
            <v>0</v>
          </cell>
        </row>
        <row r="1389">
          <cell r="N1389" t="str">
            <v>A.II.2 Fabbricati</v>
          </cell>
          <cell r="O1389">
            <v>0</v>
          </cell>
          <cell r="P1389">
            <v>0</v>
          </cell>
        </row>
        <row r="1390">
          <cell r="M1390" t="str">
            <v>AA22a</v>
          </cell>
          <cell r="N1390" t="str">
            <v>A.II.2.a) Fabbricati non strumentali (disponibili)</v>
          </cell>
          <cell r="O1390">
            <v>0</v>
          </cell>
          <cell r="P1390">
            <v>0</v>
          </cell>
        </row>
        <row r="1391">
          <cell r="J1391" t="str">
            <v>AB1020A</v>
          </cell>
          <cell r="N1391" t="str">
            <v>A.II.2.a.1) Fabbricati non strumentali (disponibili)</v>
          </cell>
          <cell r="O1391">
            <v>0</v>
          </cell>
          <cell r="P1391">
            <v>0</v>
          </cell>
        </row>
        <row r="1392">
          <cell r="N1392" t="str">
            <v>Fabbricati disponibili (da reddito) - (Non sterilizzati)</v>
          </cell>
          <cell r="O1392">
            <v>0</v>
          </cell>
          <cell r="P1392">
            <v>0</v>
          </cell>
        </row>
        <row r="1393">
          <cell r="N1393" t="str">
            <v>Fabbricati disponibili (da reddito) - (Sterilizzati)</v>
          </cell>
          <cell r="O1393">
            <v>0</v>
          </cell>
          <cell r="P1393">
            <v>0</v>
          </cell>
        </row>
        <row r="1394">
          <cell r="N1394" t="str">
            <v>Costruzioni leggere (da reddito) - (Non sterilizzati)</v>
          </cell>
          <cell r="O1394">
            <v>0</v>
          </cell>
          <cell r="P1394">
            <v>0</v>
          </cell>
        </row>
        <row r="1395">
          <cell r="N1395" t="str">
            <v>Costruzioni leggere (da reddito) - (Sterilizzati)</v>
          </cell>
          <cell r="O1395">
            <v>0</v>
          </cell>
          <cell r="P1395">
            <v>0</v>
          </cell>
        </row>
        <row r="1396">
          <cell r="J1396" t="str">
            <v>AB1020B</v>
          </cell>
          <cell r="N1396" t="str">
            <v>A.II.2.a.2) Fondo ammortamento Fabbricati (disponibili)</v>
          </cell>
          <cell r="O1396">
            <v>0</v>
          </cell>
          <cell r="P1396">
            <v>0</v>
          </cell>
        </row>
        <row r="1397">
          <cell r="N1397" t="str">
            <v>F.do amm. Fabbricati disponibili (da reddito) - (Non sterilizzati)</v>
          </cell>
          <cell r="O1397">
            <v>0</v>
          </cell>
          <cell r="P1397">
            <v>0</v>
          </cell>
        </row>
        <row r="1398">
          <cell r="N1398" t="str">
            <v>F.do amm. Fabbricati disponibili (da reddito) - (Sterilizzati)</v>
          </cell>
          <cell r="O1398">
            <v>0</v>
          </cell>
          <cell r="P1398">
            <v>0</v>
          </cell>
        </row>
        <row r="1399">
          <cell r="N1399" t="str">
            <v>F.do amm. Costruzioni leggere (da reddito) - (Non sterilizzati)</v>
          </cell>
          <cell r="O1399">
            <v>0</v>
          </cell>
          <cell r="P1399">
            <v>0</v>
          </cell>
        </row>
        <row r="1400">
          <cell r="N1400" t="str">
            <v>F.do amm. Costruzioni leggere (da reddito) - (Sterilizzati)</v>
          </cell>
          <cell r="O1400">
            <v>0</v>
          </cell>
          <cell r="P1400">
            <v>0</v>
          </cell>
        </row>
        <row r="1401">
          <cell r="M1401" t="str">
            <v>AA22b</v>
          </cell>
          <cell r="N1401" t="str">
            <v>A.II.2.b) Fabbricati (indisponibili)</v>
          </cell>
          <cell r="O1401">
            <v>0</v>
          </cell>
          <cell r="P1401">
            <v>0</v>
          </cell>
        </row>
        <row r="1402">
          <cell r="J1402" t="str">
            <v>AB1020A</v>
          </cell>
          <cell r="N1402" t="str">
            <v>A.II.2.b.1) Fabbricati (indisponibili)</v>
          </cell>
          <cell r="O1402">
            <v>0</v>
          </cell>
          <cell r="P1402">
            <v>0</v>
          </cell>
        </row>
        <row r="1403">
          <cell r="N1403" t="str">
            <v>Fabbricati indisponibili (attività istituzionale) - (Non sterilizzati)</v>
          </cell>
          <cell r="O1403">
            <v>0</v>
          </cell>
          <cell r="P1403">
            <v>0</v>
          </cell>
        </row>
        <row r="1404">
          <cell r="N1404" t="str">
            <v>Fabbricati indisponibili (attività istituzionale) - (Sterilizzati)</v>
          </cell>
          <cell r="O1404">
            <v>0</v>
          </cell>
          <cell r="P1404">
            <v>0</v>
          </cell>
        </row>
        <row r="1405">
          <cell r="N1405" t="str">
            <v>Costruzioni leggere (attività istituzionale) - (Non sterilizzati)</v>
          </cell>
          <cell r="O1405">
            <v>0</v>
          </cell>
          <cell r="P1405">
            <v>0</v>
          </cell>
        </row>
        <row r="1406">
          <cell r="N1406" t="str">
            <v>Costruzioni leggere (attività istituzionale) - (Sterilizzati)</v>
          </cell>
          <cell r="O1406">
            <v>0</v>
          </cell>
          <cell r="P1406">
            <v>0</v>
          </cell>
        </row>
        <row r="1407">
          <cell r="J1407" t="str">
            <v>AB1020B</v>
          </cell>
          <cell r="N1407" t="str">
            <v>A.II.2.b.2) Fondo ammortamento Fabbricati (indisponibili)</v>
          </cell>
          <cell r="O1407">
            <v>0</v>
          </cell>
          <cell r="P1407">
            <v>0</v>
          </cell>
        </row>
        <row r="1408">
          <cell r="N1408" t="str">
            <v>F.do amm. Fabbricati indisponibili (attività istituzionale) - (Non sterilizzati)</v>
          </cell>
          <cell r="O1408">
            <v>0</v>
          </cell>
          <cell r="P1408">
            <v>0</v>
          </cell>
        </row>
        <row r="1409">
          <cell r="N1409" t="str">
            <v>F.do amm. Fabbricati indisponibili (attività istituzionale) - (Sterilizzati)</v>
          </cell>
          <cell r="O1409">
            <v>0</v>
          </cell>
          <cell r="P1409">
            <v>0</v>
          </cell>
        </row>
        <row r="1410">
          <cell r="N1410" t="str">
            <v>F.do amm. Costruzioni leggere (attività istituzionale) - (Non sterilizzati)</v>
          </cell>
          <cell r="O1410">
            <v>0</v>
          </cell>
          <cell r="P1410">
            <v>0</v>
          </cell>
        </row>
        <row r="1411">
          <cell r="N1411" t="str">
            <v>F.do amm. Costruzioni leggere (attività istituzionale) - (Sterilizzati)</v>
          </cell>
          <cell r="O1411">
            <v>0</v>
          </cell>
          <cell r="P1411">
            <v>0</v>
          </cell>
        </row>
        <row r="1412">
          <cell r="M1412" t="str">
            <v>AA23</v>
          </cell>
          <cell r="N1412" t="str">
            <v>A.II.3 Impianti e macchinari.</v>
          </cell>
          <cell r="O1412">
            <v>0</v>
          </cell>
          <cell r="P1412">
            <v>0</v>
          </cell>
        </row>
        <row r="1413">
          <cell r="J1413" t="str">
            <v>AB1030A</v>
          </cell>
          <cell r="N1413" t="str">
            <v>A.II.3.a) Impianti e macchinari.</v>
          </cell>
          <cell r="O1413">
            <v>0</v>
          </cell>
          <cell r="P1413">
            <v>0</v>
          </cell>
        </row>
        <row r="1414">
          <cell r="N1414" t="str">
            <v>Impianti sanitari (Non sterilizzati)</v>
          </cell>
          <cell r="O1414">
            <v>0</v>
          </cell>
          <cell r="P1414">
            <v>0</v>
          </cell>
        </row>
        <row r="1415">
          <cell r="N1415" t="str">
            <v>Impianti sanitari (Sterilizzati)</v>
          </cell>
          <cell r="O1415">
            <v>0</v>
          </cell>
          <cell r="P1415">
            <v>0</v>
          </cell>
        </row>
        <row r="1416">
          <cell r="N1416" t="str">
            <v>Impianti elettrici ed idraulici (Non sterilizzati)</v>
          </cell>
          <cell r="O1416">
            <v>0</v>
          </cell>
          <cell r="P1416">
            <v>0</v>
          </cell>
        </row>
        <row r="1417">
          <cell r="N1417" t="str">
            <v>Impianti elettrici ed idraulici (Sterilizzati)</v>
          </cell>
          <cell r="O1417">
            <v>0</v>
          </cell>
          <cell r="P1417">
            <v>0</v>
          </cell>
        </row>
        <row r="1418">
          <cell r="N1418" t="str">
            <v>Impianti telefonici (Non sterilizzati)</v>
          </cell>
          <cell r="O1418">
            <v>0</v>
          </cell>
          <cell r="P1418">
            <v>0</v>
          </cell>
        </row>
        <row r="1419">
          <cell r="N1419" t="str">
            <v>Impianti telefonici (Sterilizzati)</v>
          </cell>
          <cell r="O1419">
            <v>0</v>
          </cell>
          <cell r="P1419">
            <v>0</v>
          </cell>
        </row>
        <row r="1420">
          <cell r="N1420" t="str">
            <v>Impianti di allarme e sicurezza (Non sterilizzati)</v>
          </cell>
          <cell r="O1420">
            <v>0</v>
          </cell>
          <cell r="P1420">
            <v>0</v>
          </cell>
        </row>
        <row r="1421">
          <cell r="N1421" t="str">
            <v>Impianti di allarme e sicurezza (Sterilizzati)</v>
          </cell>
          <cell r="O1421">
            <v>0</v>
          </cell>
          <cell r="P1421">
            <v>0</v>
          </cell>
        </row>
        <row r="1422">
          <cell r="N1422" t="str">
            <v>Altri impianti e macchinari specifici (Non sterilizzati)</v>
          </cell>
          <cell r="O1422">
            <v>0</v>
          </cell>
          <cell r="P1422">
            <v>0</v>
          </cell>
        </row>
        <row r="1423">
          <cell r="N1423" t="str">
            <v>Altri impianti e macchinari specifici (Sterilizzati)</v>
          </cell>
          <cell r="O1423">
            <v>0</v>
          </cell>
          <cell r="P1423">
            <v>0</v>
          </cell>
        </row>
        <row r="1424">
          <cell r="N1424" t="str">
            <v>Altri impiantie macchinari generici (Non sterilizzati)</v>
          </cell>
          <cell r="O1424">
            <v>0</v>
          </cell>
          <cell r="P1424">
            <v>0</v>
          </cell>
        </row>
        <row r="1425">
          <cell r="N1425" t="str">
            <v>Altri impiantie macchinari generici (Sterilizzati)</v>
          </cell>
          <cell r="O1425">
            <v>0</v>
          </cell>
          <cell r="P1425">
            <v>0</v>
          </cell>
        </row>
        <row r="1426">
          <cell r="N1426" t="str">
            <v>Altri impianti (Non sterilizzati)</v>
          </cell>
          <cell r="O1426">
            <v>0</v>
          </cell>
          <cell r="P1426">
            <v>0</v>
          </cell>
        </row>
        <row r="1427">
          <cell r="N1427" t="str">
            <v>Altri impianti (Sterilizzati)</v>
          </cell>
          <cell r="O1427">
            <v>0</v>
          </cell>
          <cell r="P1427">
            <v>0</v>
          </cell>
        </row>
        <row r="1428">
          <cell r="J1428" t="str">
            <v>AB1030B</v>
          </cell>
          <cell r="N1428" t="str">
            <v>A.II.3.b) Fondo ammortamento Impianti e macchinari.</v>
          </cell>
          <cell r="O1428">
            <v>0</v>
          </cell>
          <cell r="P1428">
            <v>0</v>
          </cell>
        </row>
        <row r="1429">
          <cell r="N1429" t="str">
            <v>F.do amm. Impianti sanitari (Non sterilizzati)</v>
          </cell>
          <cell r="O1429">
            <v>0</v>
          </cell>
          <cell r="P1429">
            <v>0</v>
          </cell>
        </row>
        <row r="1430">
          <cell r="N1430" t="str">
            <v>F.do amm. Impianti sanitari (Sterilizzati)</v>
          </cell>
          <cell r="O1430">
            <v>0</v>
          </cell>
          <cell r="P1430">
            <v>0</v>
          </cell>
        </row>
        <row r="1431">
          <cell r="N1431" t="str">
            <v>F.do amm. Impianti elettrici ed idraulici (Non sterilizzati)</v>
          </cell>
          <cell r="O1431">
            <v>0</v>
          </cell>
          <cell r="P1431">
            <v>0</v>
          </cell>
        </row>
        <row r="1432">
          <cell r="N1432" t="str">
            <v>F.do amm. Impianti elettrici ed idraulici (Sterilizzati)</v>
          </cell>
          <cell r="O1432">
            <v>0</v>
          </cell>
          <cell r="P1432">
            <v>0</v>
          </cell>
        </row>
        <row r="1433">
          <cell r="N1433" t="str">
            <v>F.do amm. Impianti telefonici (Non sterilizzati)</v>
          </cell>
          <cell r="O1433">
            <v>0</v>
          </cell>
          <cell r="P1433">
            <v>0</v>
          </cell>
        </row>
        <row r="1434">
          <cell r="N1434" t="str">
            <v>F.do amm. Impianti telefonici (Sterilizzati)</v>
          </cell>
          <cell r="O1434">
            <v>0</v>
          </cell>
          <cell r="P1434">
            <v>0</v>
          </cell>
        </row>
        <row r="1435">
          <cell r="N1435" t="str">
            <v>F.do amm. Impianti di allarme e sicurezza (Non sterilizzati)</v>
          </cell>
          <cell r="O1435">
            <v>0</v>
          </cell>
          <cell r="P1435">
            <v>0</v>
          </cell>
        </row>
        <row r="1436">
          <cell r="N1436" t="str">
            <v>F.do amm. Impianti di allarme e sicurezza (Sterilizzati)</v>
          </cell>
          <cell r="O1436">
            <v>0</v>
          </cell>
          <cell r="P1436">
            <v>0</v>
          </cell>
        </row>
        <row r="1437">
          <cell r="N1437" t="str">
            <v>F.do amm. Altri impianti e macchinari specifici (Non sterilizzati)</v>
          </cell>
          <cell r="O1437">
            <v>0</v>
          </cell>
          <cell r="P1437">
            <v>0</v>
          </cell>
        </row>
        <row r="1438">
          <cell r="N1438" t="str">
            <v>F.do amm. Altri impianti e macchinari specifici (Sterilizzati)</v>
          </cell>
          <cell r="O1438">
            <v>0</v>
          </cell>
          <cell r="P1438">
            <v>0</v>
          </cell>
        </row>
        <row r="1439">
          <cell r="N1439" t="str">
            <v>F.do amm. Altri impiantie macchinari generici (Non sterilizzati)</v>
          </cell>
          <cell r="O1439">
            <v>0</v>
          </cell>
          <cell r="P1439">
            <v>0</v>
          </cell>
        </row>
        <row r="1440">
          <cell r="N1440" t="str">
            <v>F.do amm. Altri impiantie macchinari generici (Sterilizzati)</v>
          </cell>
          <cell r="O1440">
            <v>0</v>
          </cell>
          <cell r="P1440">
            <v>0</v>
          </cell>
        </row>
        <row r="1441">
          <cell r="N1441" t="str">
            <v>F.do amm. Altri impianti (Non sterilizzati)</v>
          </cell>
          <cell r="O1441">
            <v>0</v>
          </cell>
          <cell r="P1441">
            <v>0</v>
          </cell>
        </row>
        <row r="1442">
          <cell r="N1442" t="str">
            <v>F.do amm. Altri impianti (Sterilizzati)</v>
          </cell>
          <cell r="O1442">
            <v>0</v>
          </cell>
          <cell r="P1442">
            <v>0</v>
          </cell>
        </row>
        <row r="1443">
          <cell r="M1443" t="str">
            <v>AA24</v>
          </cell>
          <cell r="N1443" t="str">
            <v>A.II.4 Attrezzature sanitarie e scientifiche</v>
          </cell>
          <cell r="O1443">
            <v>0</v>
          </cell>
          <cell r="P1443">
            <v>0</v>
          </cell>
        </row>
        <row r="1444">
          <cell r="J1444" t="str">
            <v>AB1040A</v>
          </cell>
          <cell r="N1444" t="str">
            <v>A.II.4.a) Attrezzature sanitarie e scientifiche</v>
          </cell>
          <cell r="O1444">
            <v>0</v>
          </cell>
          <cell r="P1444">
            <v>0</v>
          </cell>
        </row>
        <row r="1445">
          <cell r="N1445" t="str">
            <v>Attrezzature sanitarie (Non sterilizzate)</v>
          </cell>
          <cell r="O1445">
            <v>0</v>
          </cell>
          <cell r="P1445">
            <v>0</v>
          </cell>
        </row>
        <row r="1446">
          <cell r="N1446" t="str">
            <v>Attrezzature sanitarie (Sterilizzate)</v>
          </cell>
          <cell r="O1446">
            <v>0</v>
          </cell>
          <cell r="P1446">
            <v>0</v>
          </cell>
        </row>
        <row r="1447">
          <cell r="N1447" t="str">
            <v>Beni per assistenza protesica (Non sterilizzate)</v>
          </cell>
          <cell r="O1447">
            <v>0</v>
          </cell>
          <cell r="P1447">
            <v>0</v>
          </cell>
        </row>
        <row r="1448">
          <cell r="N1448" t="str">
            <v>Beni per assistenza protesica (Sterilizzate)</v>
          </cell>
          <cell r="O1448">
            <v>0</v>
          </cell>
          <cell r="P1448">
            <v>0</v>
          </cell>
        </row>
        <row r="1449">
          <cell r="N1449" t="str">
            <v>Altre attrezzature sanitarie (Non sterilizzate)</v>
          </cell>
          <cell r="O1449">
            <v>0</v>
          </cell>
          <cell r="P1449">
            <v>0</v>
          </cell>
        </row>
        <row r="1450">
          <cell r="N1450" t="str">
            <v>Altre attrezzature sanitarie (Sterilizzate)</v>
          </cell>
          <cell r="O1450">
            <v>0</v>
          </cell>
          <cell r="P1450">
            <v>0</v>
          </cell>
        </row>
        <row r="1451">
          <cell r="J1451" t="str">
            <v>AB1040B</v>
          </cell>
          <cell r="N1451" t="str">
            <v>A.II.4.b) Fondo ammortamento Attrezzature sanitarie e scientifiche</v>
          </cell>
          <cell r="O1451">
            <v>0</v>
          </cell>
          <cell r="P1451">
            <v>0</v>
          </cell>
        </row>
        <row r="1452">
          <cell r="N1452" t="str">
            <v>F.do amm. Attrezzature sanitarie (Non sterilizzate)</v>
          </cell>
          <cell r="O1452">
            <v>0</v>
          </cell>
          <cell r="P1452">
            <v>0</v>
          </cell>
        </row>
        <row r="1453">
          <cell r="N1453" t="str">
            <v>F.do amm. Attrezzature sanitarie (Sterilizzate)</v>
          </cell>
          <cell r="O1453">
            <v>0</v>
          </cell>
          <cell r="P1453">
            <v>0</v>
          </cell>
        </row>
        <row r="1454">
          <cell r="N1454" t="str">
            <v>F.do amm. Beni per assistenza protesica (Non sterilizzate)</v>
          </cell>
          <cell r="O1454">
            <v>0</v>
          </cell>
          <cell r="P1454">
            <v>0</v>
          </cell>
        </row>
        <row r="1455">
          <cell r="N1455" t="str">
            <v>F.do amm. Beni per assistenza protesica (Sterilizzate)</v>
          </cell>
          <cell r="O1455">
            <v>0</v>
          </cell>
          <cell r="P1455">
            <v>0</v>
          </cell>
        </row>
        <row r="1456">
          <cell r="N1456" t="str">
            <v>F.do amm. Altre attrezzature sanitarie (Non sterilizzate)</v>
          </cell>
          <cell r="O1456">
            <v>0</v>
          </cell>
          <cell r="P1456">
            <v>0</v>
          </cell>
        </row>
        <row r="1457">
          <cell r="N1457" t="str">
            <v>F.do amm. Altre attrezzature sanitarie (Sterilizzate)</v>
          </cell>
          <cell r="O1457">
            <v>0</v>
          </cell>
          <cell r="P1457">
            <v>0</v>
          </cell>
        </row>
        <row r="1458">
          <cell r="M1458" t="str">
            <v>AA25</v>
          </cell>
          <cell r="N1458" t="str">
            <v>A.II.5 Mobili ed arredi</v>
          </cell>
          <cell r="O1458">
            <v>0</v>
          </cell>
          <cell r="P1458">
            <v>0</v>
          </cell>
        </row>
        <row r="1459">
          <cell r="J1459" t="str">
            <v>AB1050A</v>
          </cell>
          <cell r="N1459" t="str">
            <v>A.II.5.a) Mobili ed arredi</v>
          </cell>
          <cell r="O1459">
            <v>0</v>
          </cell>
          <cell r="P1459">
            <v>0</v>
          </cell>
        </row>
        <row r="1460">
          <cell r="N1460" t="str">
            <v>Mobili , arredi e attrezzature ufficio (Non sterilizzati)</v>
          </cell>
          <cell r="O1460">
            <v>0</v>
          </cell>
          <cell r="P1460">
            <v>0</v>
          </cell>
        </row>
        <row r="1461">
          <cell r="N1461" t="str">
            <v>Mobili , arredi e attrezzature ufficio (Sterilizzati)</v>
          </cell>
          <cell r="O1461">
            <v>0</v>
          </cell>
          <cell r="P1461">
            <v>0</v>
          </cell>
        </row>
        <row r="1462">
          <cell r="N1462" t="str">
            <v>Scaffalature (Non sterilizzati)</v>
          </cell>
          <cell r="O1462">
            <v>0</v>
          </cell>
          <cell r="P1462">
            <v>0</v>
          </cell>
        </row>
        <row r="1463">
          <cell r="N1463" t="str">
            <v>Scaffalature (Sterilizzati)</v>
          </cell>
          <cell r="O1463">
            <v>0</v>
          </cell>
          <cell r="P1463">
            <v>0</v>
          </cell>
        </row>
        <row r="1464">
          <cell r="N1464" t="str">
            <v>Mobili ed arredi diversi (Non sterilizzati)</v>
          </cell>
          <cell r="O1464">
            <v>0</v>
          </cell>
          <cell r="P1464">
            <v>0</v>
          </cell>
        </row>
        <row r="1465">
          <cell r="N1465" t="str">
            <v>Mobili ed arredi diversi (Sterilizzati)</v>
          </cell>
          <cell r="O1465">
            <v>0</v>
          </cell>
          <cell r="P1465">
            <v>0</v>
          </cell>
        </row>
        <row r="1466">
          <cell r="N1466" t="str">
            <v>Altri mobili e arredi (Non sterilizzati)</v>
          </cell>
          <cell r="O1466">
            <v>0</v>
          </cell>
          <cell r="P1466">
            <v>0</v>
          </cell>
        </row>
        <row r="1467">
          <cell r="N1467" t="str">
            <v>Altri mobili e arredi (Sterilizzati)</v>
          </cell>
          <cell r="O1467">
            <v>0</v>
          </cell>
          <cell r="P1467">
            <v>0</v>
          </cell>
        </row>
        <row r="1468">
          <cell r="J1468" t="str">
            <v>AB1050B</v>
          </cell>
          <cell r="N1468" t="str">
            <v>A.II.5.b) Fondo ammortamento Mobili ed arredi</v>
          </cell>
          <cell r="O1468">
            <v>0</v>
          </cell>
          <cell r="P1468">
            <v>0</v>
          </cell>
        </row>
        <row r="1469">
          <cell r="N1469" t="str">
            <v>F.do amm. Mobili , arredi e attrezzature ufficio (Non sterilizzati)</v>
          </cell>
          <cell r="O1469">
            <v>0</v>
          </cell>
          <cell r="P1469">
            <v>0</v>
          </cell>
        </row>
        <row r="1470">
          <cell r="N1470" t="str">
            <v>F.do amm. Mobili , arredi e attrezzature ufficio (Sterilizzati)</v>
          </cell>
          <cell r="O1470">
            <v>0</v>
          </cell>
          <cell r="P1470">
            <v>0</v>
          </cell>
        </row>
        <row r="1471">
          <cell r="N1471" t="str">
            <v>F.do amm. Scaffalature (Non sterilizzati)</v>
          </cell>
          <cell r="O1471">
            <v>0</v>
          </cell>
          <cell r="P1471">
            <v>0</v>
          </cell>
        </row>
        <row r="1472">
          <cell r="N1472" t="str">
            <v>F.do amm. Scaffalature (Sterilizzati)</v>
          </cell>
          <cell r="O1472">
            <v>0</v>
          </cell>
          <cell r="P1472">
            <v>0</v>
          </cell>
        </row>
        <row r="1473">
          <cell r="N1473" t="str">
            <v>F.do amm. Mobili ed arredi diversi (Non sterilizzati)</v>
          </cell>
          <cell r="O1473">
            <v>0</v>
          </cell>
          <cell r="P1473">
            <v>0</v>
          </cell>
        </row>
        <row r="1474">
          <cell r="N1474" t="str">
            <v>F.do amm. Mobili ed arredi diversi (Sterilizzati)</v>
          </cell>
          <cell r="O1474">
            <v>0</v>
          </cell>
          <cell r="P1474">
            <v>0</v>
          </cell>
        </row>
        <row r="1475">
          <cell r="N1475" t="str">
            <v>F.do amm. Altri mobili e arredi (Non sterilizzati)</v>
          </cell>
          <cell r="O1475">
            <v>0</v>
          </cell>
          <cell r="P1475">
            <v>0</v>
          </cell>
        </row>
        <row r="1476">
          <cell r="N1476" t="str">
            <v>F.do amm. Altri mobili e arredi (Sterilizzati)</v>
          </cell>
          <cell r="O1476">
            <v>0</v>
          </cell>
          <cell r="P1476">
            <v>0</v>
          </cell>
        </row>
        <row r="1477">
          <cell r="M1477" t="str">
            <v>AA26</v>
          </cell>
          <cell r="N1477" t="str">
            <v>A.II.6 Automezzi</v>
          </cell>
          <cell r="O1477">
            <v>0</v>
          </cell>
          <cell r="P1477">
            <v>0</v>
          </cell>
        </row>
        <row r="1478">
          <cell r="J1478" t="str">
            <v>AB1060A</v>
          </cell>
          <cell r="N1478" t="str">
            <v>A.II.6.a) Automezzi</v>
          </cell>
          <cell r="O1478">
            <v>0</v>
          </cell>
          <cell r="P1478">
            <v>0</v>
          </cell>
        </row>
        <row r="1479">
          <cell r="N1479" t="str">
            <v>Automezzi (Non sterilizzati)</v>
          </cell>
          <cell r="O1479">
            <v>0</v>
          </cell>
          <cell r="P1479">
            <v>0</v>
          </cell>
        </row>
        <row r="1480">
          <cell r="N1480" t="str">
            <v>Automezzi (Sterilizzati)</v>
          </cell>
          <cell r="O1480">
            <v>0</v>
          </cell>
          <cell r="P1480">
            <v>0</v>
          </cell>
        </row>
        <row r="1481">
          <cell r="N1481" t="str">
            <v>Ambulanze utilizzate per il 118 (Non sterilizzati)</v>
          </cell>
          <cell r="O1481">
            <v>0</v>
          </cell>
          <cell r="P1481">
            <v>0</v>
          </cell>
        </row>
        <row r="1482">
          <cell r="N1482" t="str">
            <v>Ambulanze utilizzate per il 118 (Sterilizzati)</v>
          </cell>
          <cell r="O1482">
            <v>0</v>
          </cell>
          <cell r="P1482">
            <v>0</v>
          </cell>
        </row>
        <row r="1483">
          <cell r="N1483" t="str">
            <v>Altre ambulanze (Non sterilizzati)</v>
          </cell>
          <cell r="O1483">
            <v>0</v>
          </cell>
          <cell r="P1483">
            <v>0</v>
          </cell>
        </row>
        <row r="1484">
          <cell r="N1484" t="str">
            <v>Altre ambulanze (Sterilizzati)</v>
          </cell>
          <cell r="O1484">
            <v>0</v>
          </cell>
          <cell r="P1484">
            <v>0</v>
          </cell>
        </row>
        <row r="1485">
          <cell r="N1485" t="str">
            <v>Altri mezzi di trasporto* (Non sterilizzati)</v>
          </cell>
          <cell r="O1485">
            <v>0</v>
          </cell>
          <cell r="P1485">
            <v>0</v>
          </cell>
        </row>
        <row r="1486">
          <cell r="N1486" t="str">
            <v>Altri mezzi di trasporto* (Sterilizzati)</v>
          </cell>
          <cell r="O1486">
            <v>0</v>
          </cell>
          <cell r="P1486">
            <v>0</v>
          </cell>
        </row>
        <row r="1487">
          <cell r="N1487" t="str">
            <v>Altri automezzi (Non sterilizzati)</v>
          </cell>
          <cell r="O1487">
            <v>0</v>
          </cell>
          <cell r="P1487">
            <v>0</v>
          </cell>
        </row>
        <row r="1488">
          <cell r="N1488" t="str">
            <v>Altri automezzi (Sterilizzati)</v>
          </cell>
          <cell r="O1488">
            <v>0</v>
          </cell>
          <cell r="P1488">
            <v>0</v>
          </cell>
        </row>
        <row r="1489">
          <cell r="J1489" t="str">
            <v>AB1060B</v>
          </cell>
          <cell r="N1489" t="str">
            <v>A.II.6.b) Fondo ammortamento Automezzi</v>
          </cell>
          <cell r="O1489">
            <v>0</v>
          </cell>
          <cell r="P1489">
            <v>0</v>
          </cell>
        </row>
        <row r="1490">
          <cell r="N1490" t="str">
            <v>F.do amm. Automezzi (Non sterilizzati)</v>
          </cell>
          <cell r="O1490">
            <v>0</v>
          </cell>
          <cell r="P1490">
            <v>0</v>
          </cell>
        </row>
        <row r="1491">
          <cell r="N1491" t="str">
            <v>F.do amm. Automezzi (Sterilizzati)</v>
          </cell>
          <cell r="O1491">
            <v>0</v>
          </cell>
          <cell r="P1491">
            <v>0</v>
          </cell>
        </row>
        <row r="1492">
          <cell r="N1492" t="str">
            <v>F.do amm. Ambulanze utilizzate per il 118 (Non sterilizzati)</v>
          </cell>
          <cell r="O1492">
            <v>0</v>
          </cell>
          <cell r="P1492">
            <v>0</v>
          </cell>
        </row>
        <row r="1493">
          <cell r="N1493" t="str">
            <v>F.do amm. Ambulanze utilizzate per il 118 (Sterilizzati)</v>
          </cell>
          <cell r="O1493">
            <v>0</v>
          </cell>
          <cell r="P1493">
            <v>0</v>
          </cell>
        </row>
        <row r="1494">
          <cell r="N1494" t="str">
            <v>F.do amm. Altre ambulanze (Non sterilizzati)</v>
          </cell>
          <cell r="O1494">
            <v>0</v>
          </cell>
          <cell r="P1494">
            <v>0</v>
          </cell>
        </row>
        <row r="1495">
          <cell r="N1495" t="str">
            <v>F.do amm. Altre ambulanze (Sterilizzati)</v>
          </cell>
          <cell r="O1495">
            <v>0</v>
          </cell>
          <cell r="P1495">
            <v>0</v>
          </cell>
        </row>
        <row r="1496">
          <cell r="N1496" t="str">
            <v>F.do amm. Altri mezzi di trasporto* (Non sterilizzati)</v>
          </cell>
          <cell r="O1496">
            <v>0</v>
          </cell>
          <cell r="P1496">
            <v>0</v>
          </cell>
        </row>
        <row r="1497">
          <cell r="N1497" t="str">
            <v>F.do amm. Altri mezzi di trasporto* (Sterilizzati)</v>
          </cell>
          <cell r="O1497">
            <v>0</v>
          </cell>
          <cell r="P1497">
            <v>0</v>
          </cell>
        </row>
        <row r="1498">
          <cell r="N1498" t="str">
            <v>F.do amm. Altri automezzi (Non sterilizzati)</v>
          </cell>
          <cell r="O1498">
            <v>0</v>
          </cell>
          <cell r="P1498">
            <v>0</v>
          </cell>
        </row>
        <row r="1499">
          <cell r="N1499" t="str">
            <v>F.do amm. Altri automezzi (Sterilizzati)</v>
          </cell>
          <cell r="O1499">
            <v>0</v>
          </cell>
          <cell r="P1499">
            <v>0</v>
          </cell>
        </row>
        <row r="1500">
          <cell r="M1500" t="str">
            <v>AA27</v>
          </cell>
          <cell r="N1500" t="str">
            <v>A.II.7 Oggetti d'arte</v>
          </cell>
          <cell r="O1500">
            <v>0</v>
          </cell>
          <cell r="P1500">
            <v>0</v>
          </cell>
        </row>
        <row r="1501">
          <cell r="J1501" t="str">
            <v>AB1070A</v>
          </cell>
          <cell r="N1501" t="str">
            <v>A.II.7.a) Oggetti d'arte</v>
          </cell>
          <cell r="O1501">
            <v>0</v>
          </cell>
          <cell r="P1501">
            <v>0</v>
          </cell>
        </row>
        <row r="1502">
          <cell r="N1502" t="str">
            <v>Oggetti d'arte</v>
          </cell>
          <cell r="O1502">
            <v>0</v>
          </cell>
          <cell r="P1502">
            <v>0</v>
          </cell>
        </row>
        <row r="1503">
          <cell r="M1503" t="str">
            <v>AA28</v>
          </cell>
          <cell r="N1503" t="str">
            <v>A.II.8 Altre immobilizzazioni materiali</v>
          </cell>
          <cell r="O1503">
            <v>0</v>
          </cell>
          <cell r="P1503">
            <v>0</v>
          </cell>
        </row>
        <row r="1504">
          <cell r="J1504" t="str">
            <v>AB1080A</v>
          </cell>
          <cell r="N1504" t="str">
            <v>A.II.8.a) Altre immobilizzazioni materiali</v>
          </cell>
          <cell r="O1504">
            <v>0</v>
          </cell>
          <cell r="P1504">
            <v>0</v>
          </cell>
        </row>
        <row r="1505">
          <cell r="N1505" t="str">
            <v>Elaboratori e personal computer e altre attrezzature EDP (Non sterilizzate)</v>
          </cell>
          <cell r="O1505">
            <v>0</v>
          </cell>
          <cell r="P1505">
            <v>0</v>
          </cell>
        </row>
        <row r="1506">
          <cell r="N1506" t="str">
            <v>Elaboratori e personal computer e altre attrezzature EDP (Sterilizzati)</v>
          </cell>
          <cell r="O1506">
            <v>0</v>
          </cell>
          <cell r="P1506">
            <v>0</v>
          </cell>
        </row>
        <row r="1507">
          <cell r="N1507" t="str">
            <v>Macchine ufficio ordinarie (Non sterilizzati)</v>
          </cell>
          <cell r="O1507">
            <v>0</v>
          </cell>
          <cell r="P1507">
            <v>0</v>
          </cell>
        </row>
        <row r="1508">
          <cell r="N1508" t="str">
            <v>Macchine ufficio ordinarie (Sterilizzati)</v>
          </cell>
          <cell r="O1508">
            <v>0</v>
          </cell>
          <cell r="P1508">
            <v>0</v>
          </cell>
        </row>
        <row r="1509">
          <cell r="N1509" t="str">
            <v>Macchine ufficio elettriche ed elettroniche (Non sterilizzati)</v>
          </cell>
          <cell r="O1509">
            <v>0</v>
          </cell>
          <cell r="P1509">
            <v>0</v>
          </cell>
        </row>
        <row r="1510">
          <cell r="N1510" t="str">
            <v>Macchine ufficio elettriche ed elettroniche (Sterilizzati)</v>
          </cell>
          <cell r="O1510">
            <v>0</v>
          </cell>
          <cell r="P1510">
            <v>0</v>
          </cell>
        </row>
        <row r="1511">
          <cell r="N1511" t="str">
            <v>Altri beni materiali da ammortizzare gestione caratteristica (Non sterilizzati)</v>
          </cell>
          <cell r="O1511">
            <v>0</v>
          </cell>
          <cell r="P1511">
            <v>0</v>
          </cell>
        </row>
        <row r="1512">
          <cell r="N1512" t="str">
            <v>Altri beni materiali da ammortizzare gestione caratteristica (Sterilizzati)</v>
          </cell>
          <cell r="O1512">
            <v>0</v>
          </cell>
          <cell r="P1512">
            <v>0</v>
          </cell>
        </row>
        <row r="1513">
          <cell r="N1513" t="str">
            <v>Altri beni materiali da ammortizzare gestione non caratteristica (Non sterilizzati)</v>
          </cell>
          <cell r="O1513">
            <v>0</v>
          </cell>
          <cell r="P1513">
            <v>0</v>
          </cell>
        </row>
        <row r="1514">
          <cell r="N1514" t="str">
            <v>Altri beni materiali da ammortizzare gestione non caratteristica (Sterilizzati)</v>
          </cell>
          <cell r="O1514">
            <v>0</v>
          </cell>
          <cell r="P1514">
            <v>0</v>
          </cell>
        </row>
        <row r="1515">
          <cell r="N1515" t="str">
            <v>Altri beni (Non sterilizzati)</v>
          </cell>
          <cell r="O1515">
            <v>0</v>
          </cell>
          <cell r="P1515">
            <v>0</v>
          </cell>
        </row>
        <row r="1516">
          <cell r="N1516" t="str">
            <v>Altri beni (Sterilizzati)</v>
          </cell>
          <cell r="O1516">
            <v>0</v>
          </cell>
          <cell r="P1516">
            <v>0</v>
          </cell>
        </row>
        <row r="1517">
          <cell r="J1517" t="str">
            <v>AB1080B</v>
          </cell>
          <cell r="N1517" t="str">
            <v>A.II.8.b) Fondo ammortamento Altre immobilizz. Materiali</v>
          </cell>
          <cell r="O1517">
            <v>0</v>
          </cell>
          <cell r="P1517">
            <v>0</v>
          </cell>
        </row>
        <row r="1518">
          <cell r="N1518" t="str">
            <v>F.do amm. Elaboratori e personal computer e altre attrezzature EDP (Non sterilizzati)</v>
          </cell>
          <cell r="O1518">
            <v>0</v>
          </cell>
          <cell r="P1518">
            <v>0</v>
          </cell>
        </row>
        <row r="1519">
          <cell r="N1519" t="str">
            <v>F.do amm. Elaboratori e personal computer e altre attrezzature EDP (Sterilizzati)</v>
          </cell>
          <cell r="O1519">
            <v>0</v>
          </cell>
          <cell r="P1519">
            <v>0</v>
          </cell>
        </row>
        <row r="1520">
          <cell r="N1520" t="str">
            <v>F.do amm. Macchine ufficio ordinarie (Non sterilizzati)</v>
          </cell>
          <cell r="O1520">
            <v>0</v>
          </cell>
          <cell r="P1520">
            <v>0</v>
          </cell>
        </row>
        <row r="1521">
          <cell r="N1521" t="str">
            <v>F.do amm. Macchine ufficio ordinarie (Sterilizzati)</v>
          </cell>
          <cell r="O1521">
            <v>0</v>
          </cell>
          <cell r="P1521">
            <v>0</v>
          </cell>
        </row>
        <row r="1522">
          <cell r="N1522" t="str">
            <v>F.do amm. Macchine ufficio elettriche ed elettroniche (Non sterilizzati)</v>
          </cell>
          <cell r="O1522">
            <v>0</v>
          </cell>
          <cell r="P1522">
            <v>0</v>
          </cell>
        </row>
        <row r="1523">
          <cell r="N1523" t="str">
            <v>F.do amm. Macchine ufficio elettriche ed elettroniche (Sterilizzati)</v>
          </cell>
          <cell r="O1523">
            <v>0</v>
          </cell>
          <cell r="P1523">
            <v>0</v>
          </cell>
        </row>
        <row r="1524">
          <cell r="N1524" t="str">
            <v>F.do amm. Altri beni materiali da ammortizzare gestione caratteristica (Non sterilizzati)</v>
          </cell>
          <cell r="O1524">
            <v>0</v>
          </cell>
          <cell r="P1524">
            <v>0</v>
          </cell>
        </row>
        <row r="1525">
          <cell r="N1525" t="str">
            <v>F.do amm. Altri beni materiali da ammortizzare gestione caratteristica (Sterilizzati)</v>
          </cell>
          <cell r="O1525">
            <v>0</v>
          </cell>
          <cell r="P1525">
            <v>0</v>
          </cell>
        </row>
        <row r="1526">
          <cell r="N1526" t="str">
            <v>F.do amm. Altri beni materiali da ammortizzare gestione non caratteristica (Non sterilizzati)</v>
          </cell>
          <cell r="O1526">
            <v>0</v>
          </cell>
          <cell r="P1526">
            <v>0</v>
          </cell>
        </row>
        <row r="1527">
          <cell r="N1527" t="str">
            <v>F.do amm. Altri beni materiali da ammortizzare gestione non caratteristica (Sterilizzati)</v>
          </cell>
          <cell r="O1527">
            <v>0</v>
          </cell>
          <cell r="P1527">
            <v>0</v>
          </cell>
        </row>
        <row r="1528">
          <cell r="N1528" t="str">
            <v>F.do amm. Altri beni (Non sterilizzati)</v>
          </cell>
          <cell r="O1528">
            <v>0</v>
          </cell>
          <cell r="P1528">
            <v>0</v>
          </cell>
        </row>
        <row r="1529">
          <cell r="N1529" t="str">
            <v>F.do amm. Altri beni (Sterilizzati)</v>
          </cell>
          <cell r="O1529">
            <v>0</v>
          </cell>
          <cell r="P1529">
            <v>0</v>
          </cell>
        </row>
        <row r="1530">
          <cell r="J1530" t="str">
            <v>AB1090A</v>
          </cell>
          <cell r="M1530" t="str">
            <v>AA29</v>
          </cell>
          <cell r="N1530" t="str">
            <v>A.II.9 Immobilizzazioni in corso ed acconti</v>
          </cell>
          <cell r="O1530">
            <v>0</v>
          </cell>
          <cell r="P1530">
            <v>0</v>
          </cell>
        </row>
        <row r="1531">
          <cell r="N1531" t="str">
            <v>Immobilizzazioni materiali in corso di esecuzione</v>
          </cell>
          <cell r="O1531">
            <v>0</v>
          </cell>
          <cell r="P1531">
            <v>0</v>
          </cell>
        </row>
        <row r="1532">
          <cell r="N1532" t="str">
            <v>Fornitori conto anticipi per acquisto immobilizzazioni materiali</v>
          </cell>
          <cell r="O1532">
            <v>0</v>
          </cell>
          <cell r="P1532">
            <v>0</v>
          </cell>
        </row>
        <row r="1533">
          <cell r="N1533" t="str">
            <v>Altre immobilizzazioni in corso</v>
          </cell>
          <cell r="O1533">
            <v>0</v>
          </cell>
          <cell r="P1533">
            <v>0</v>
          </cell>
        </row>
        <row r="1534">
          <cell r="N1534" t="str">
            <v>A.II.10 F.do Svalutazione immobilizzazioni materiali</v>
          </cell>
          <cell r="O1534">
            <v>0</v>
          </cell>
          <cell r="P1534">
            <v>0</v>
          </cell>
        </row>
        <row r="1535">
          <cell r="J1535" t="str">
            <v>AB1010C</v>
          </cell>
          <cell r="N1535" t="str">
            <v>A.II.10.a) F.do Svalutazione Terreni</v>
          </cell>
          <cell r="O1535">
            <v>0</v>
          </cell>
          <cell r="P1535">
            <v>0</v>
          </cell>
        </row>
        <row r="1536">
          <cell r="M1536" t="str">
            <v>AA21a</v>
          </cell>
          <cell r="N1536" t="str">
            <v>F.do Svalutazione Terreni Disponibili (Non sterilizzati)</v>
          </cell>
          <cell r="O1536">
            <v>0</v>
          </cell>
          <cell r="P1536">
            <v>0</v>
          </cell>
        </row>
        <row r="1537">
          <cell r="M1537" t="str">
            <v>AA21a</v>
          </cell>
          <cell r="N1537" t="str">
            <v>F.do Svalutazione Terreni Disponibili (sterilizzati)</v>
          </cell>
          <cell r="O1537">
            <v>0</v>
          </cell>
          <cell r="P1537">
            <v>0</v>
          </cell>
        </row>
        <row r="1538">
          <cell r="M1538" t="str">
            <v>AA21b</v>
          </cell>
          <cell r="N1538" t="str">
            <v>F.do Svalutazione Terreni Indisponibili (Non sterilizzati)</v>
          </cell>
          <cell r="O1538">
            <v>0</v>
          </cell>
          <cell r="P1538">
            <v>0</v>
          </cell>
        </row>
        <row r="1539">
          <cell r="M1539" t="str">
            <v>AA21b</v>
          </cell>
          <cell r="N1539" t="str">
            <v>F.do Svalutazione Terreni Indisponibili (sterilizzati)</v>
          </cell>
          <cell r="O1539">
            <v>0</v>
          </cell>
          <cell r="P1539">
            <v>0</v>
          </cell>
        </row>
        <row r="1540">
          <cell r="J1540" t="str">
            <v>AB1020C</v>
          </cell>
          <cell r="N1540" t="str">
            <v>A.II.10.b) F.do Svalutazione Fabbricati</v>
          </cell>
          <cell r="O1540">
            <v>0</v>
          </cell>
          <cell r="P1540">
            <v>0</v>
          </cell>
        </row>
        <row r="1541">
          <cell r="M1541" t="str">
            <v>AA22a</v>
          </cell>
          <cell r="N1541" t="str">
            <v>F.do Svalutazione Fabbricati Disponibili (Non sterilizzati)</v>
          </cell>
          <cell r="O1541">
            <v>0</v>
          </cell>
          <cell r="P1541">
            <v>0</v>
          </cell>
        </row>
        <row r="1542">
          <cell r="M1542" t="str">
            <v>AA22a</v>
          </cell>
          <cell r="N1542" t="str">
            <v>F.do Svalutazione Fabbricati Disponibili (Sterilizzati)</v>
          </cell>
          <cell r="O1542">
            <v>0</v>
          </cell>
          <cell r="P1542">
            <v>0</v>
          </cell>
        </row>
        <row r="1543">
          <cell r="M1543" t="str">
            <v>AA22b</v>
          </cell>
          <cell r="N1543" t="str">
            <v>F.do Svalutazione Fabbricati Indisponibili (Non sterilizzati)</v>
          </cell>
          <cell r="O1543">
            <v>0</v>
          </cell>
          <cell r="P1543">
            <v>0</v>
          </cell>
        </row>
        <row r="1544">
          <cell r="M1544" t="str">
            <v>AA22b</v>
          </cell>
          <cell r="N1544" t="str">
            <v>F.do Svalutazione Fabbricati Indisponibili (sterilizzati)</v>
          </cell>
          <cell r="O1544">
            <v>0</v>
          </cell>
          <cell r="P1544">
            <v>0</v>
          </cell>
        </row>
        <row r="1545">
          <cell r="J1545" t="str">
            <v>AB1030C</v>
          </cell>
          <cell r="M1545" t="str">
            <v>AA23</v>
          </cell>
          <cell r="N1545" t="str">
            <v>A.II.10.c) F.do Svalutazione Impianti e macchinari</v>
          </cell>
          <cell r="O1545">
            <v>0</v>
          </cell>
          <cell r="P1545">
            <v>0</v>
          </cell>
        </row>
        <row r="1546">
          <cell r="N1546" t="str">
            <v>F.do Svalutazione Impianti e macchinari (Non sterilizzati)</v>
          </cell>
          <cell r="O1546">
            <v>0</v>
          </cell>
          <cell r="P1546">
            <v>0</v>
          </cell>
        </row>
        <row r="1547">
          <cell r="N1547" t="str">
            <v>F.do Svalutazione Impianti e macchinari (sterilizzati)</v>
          </cell>
          <cell r="O1547">
            <v>0</v>
          </cell>
          <cell r="P1547">
            <v>0</v>
          </cell>
        </row>
        <row r="1548">
          <cell r="J1548" t="str">
            <v>AB1040C</v>
          </cell>
          <cell r="M1548" t="str">
            <v>AA24</v>
          </cell>
          <cell r="N1548" t="str">
            <v>A.II.10.d) F.do Svalutazione Attrezzature sanitarie e scientifiche</v>
          </cell>
          <cell r="O1548">
            <v>0</v>
          </cell>
          <cell r="P1548">
            <v>0</v>
          </cell>
        </row>
        <row r="1549">
          <cell r="N1549" t="str">
            <v>F.do Svalutazione Attrezz. Sanitarie e scientifiche (Non sterilizzati)</v>
          </cell>
          <cell r="O1549">
            <v>0</v>
          </cell>
          <cell r="P1549">
            <v>0</v>
          </cell>
        </row>
        <row r="1550">
          <cell r="N1550" t="str">
            <v>F.do Svalutazione Attrezz. Sanitarie e scientifiche (Sterilizzati)</v>
          </cell>
          <cell r="O1550">
            <v>0</v>
          </cell>
          <cell r="P1550">
            <v>0</v>
          </cell>
        </row>
        <row r="1551">
          <cell r="N1551" t="str">
            <v>F.do Svalutazione Beni per assistenza protesica (Non sterilizzati)</v>
          </cell>
          <cell r="O1551">
            <v>0</v>
          </cell>
          <cell r="P1551">
            <v>0</v>
          </cell>
        </row>
        <row r="1552">
          <cell r="N1552" t="str">
            <v>F.do Svalutazione Beni per assistenza protesica (Sterilizzati)</v>
          </cell>
          <cell r="O1552">
            <v>0</v>
          </cell>
          <cell r="P1552">
            <v>0</v>
          </cell>
        </row>
        <row r="1553">
          <cell r="J1553" t="str">
            <v>AB1050C</v>
          </cell>
          <cell r="M1553" t="str">
            <v>AA25</v>
          </cell>
          <cell r="N1553" t="str">
            <v>A.II.10.e) F.do Svalutazione Mobili e arredi</v>
          </cell>
          <cell r="O1553">
            <v>0</v>
          </cell>
          <cell r="P1553">
            <v>0</v>
          </cell>
        </row>
        <row r="1554">
          <cell r="N1554" t="str">
            <v>F.do Svalutazione Mobili e arredi (Non sterilizzati)</v>
          </cell>
          <cell r="O1554">
            <v>0</v>
          </cell>
          <cell r="P1554">
            <v>0</v>
          </cell>
        </row>
        <row r="1555">
          <cell r="N1555" t="str">
            <v>F.do Svalutazione Mobili e arredi (sterilizzati)</v>
          </cell>
          <cell r="O1555">
            <v>0</v>
          </cell>
          <cell r="P1555">
            <v>0</v>
          </cell>
        </row>
        <row r="1556">
          <cell r="J1556" t="str">
            <v>AB1060C</v>
          </cell>
          <cell r="M1556" t="str">
            <v>AA26</v>
          </cell>
          <cell r="N1556" t="str">
            <v>A.II.10.f) F.do Svalutazione Automezzi</v>
          </cell>
          <cell r="O1556">
            <v>0</v>
          </cell>
          <cell r="P1556">
            <v>0</v>
          </cell>
        </row>
        <row r="1557">
          <cell r="N1557" t="str">
            <v>F.do Svalutazione Automezzi (Non sterilizzati)</v>
          </cell>
          <cell r="O1557">
            <v>0</v>
          </cell>
          <cell r="P1557">
            <v>0</v>
          </cell>
        </row>
        <row r="1558">
          <cell r="N1558" t="str">
            <v>F.do Svalutazione Automezzi (sterilizzati)</v>
          </cell>
          <cell r="O1558">
            <v>0</v>
          </cell>
          <cell r="P1558">
            <v>0</v>
          </cell>
        </row>
        <row r="1559">
          <cell r="J1559" t="str">
            <v>AB1070C</v>
          </cell>
          <cell r="M1559" t="str">
            <v>AA27</v>
          </cell>
          <cell r="N1559" t="str">
            <v>A.II.10.g) F.do Svalutazione Oggetti d'arte</v>
          </cell>
          <cell r="O1559">
            <v>0</v>
          </cell>
          <cell r="P1559">
            <v>0</v>
          </cell>
        </row>
        <row r="1560">
          <cell r="N1560" t="str">
            <v>F.do Svalutazione Oggetti d'arte</v>
          </cell>
          <cell r="O1560">
            <v>0</v>
          </cell>
          <cell r="P1560">
            <v>0</v>
          </cell>
        </row>
        <row r="1561">
          <cell r="J1561" t="str">
            <v>AB1080C</v>
          </cell>
          <cell r="M1561" t="str">
            <v>AA28</v>
          </cell>
          <cell r="N1561" t="str">
            <v>A.II.10.h) F.do Svalutazione Altre immobil. Materiali</v>
          </cell>
          <cell r="O1561">
            <v>0</v>
          </cell>
          <cell r="P1561">
            <v>0</v>
          </cell>
        </row>
        <row r="1562">
          <cell r="N1562" t="str">
            <v>F.do Svalutazione Altre immobil. materiali (Non sterilizzati)</v>
          </cell>
          <cell r="O1562">
            <v>0</v>
          </cell>
          <cell r="P1562">
            <v>0</v>
          </cell>
        </row>
        <row r="1563">
          <cell r="N1563" t="str">
            <v>F.do Svalutazione Altre immobil. materiali (sterilizzati)</v>
          </cell>
          <cell r="O1563">
            <v>0</v>
          </cell>
          <cell r="P1563">
            <v>0</v>
          </cell>
        </row>
        <row r="1564">
          <cell r="N1564" t="str">
            <v>A.III. Immobilizzazioni finanziarie.</v>
          </cell>
          <cell r="O1564">
            <v>0</v>
          </cell>
          <cell r="P1564">
            <v>0</v>
          </cell>
        </row>
        <row r="1565">
          <cell r="J1565" t="str">
            <v>AC1000A</v>
          </cell>
          <cell r="N1565" t="str">
            <v>A.III.1 Crediti Finanziari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</row>
        <row r="1566">
          <cell r="M1566" t="str">
            <v>AA31a</v>
          </cell>
          <cell r="N1566" t="str">
            <v>A.III.1.a) Crediti finanziari v/Stato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</row>
        <row r="1567">
          <cell r="M1567" t="str">
            <v>AA31b</v>
          </cell>
          <cell r="N1567" t="str">
            <v>A.III.1.b) Crediti finanziari v/Regione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</row>
        <row r="1568">
          <cell r="M1568" t="str">
            <v>AA31c</v>
          </cell>
          <cell r="N1568" t="str">
            <v>A.III.1.c) Crediti finanziari v/Partecipate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</row>
        <row r="1569">
          <cell r="M1569" t="str">
            <v>AA31d</v>
          </cell>
          <cell r="N1569" t="str">
            <v>A.III.1.d) Crediti finanziari v/Altri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</row>
        <row r="1570">
          <cell r="J1570" t="str">
            <v>AC1000B</v>
          </cell>
          <cell r="N1570" t="str">
            <v>A.III.2 Titoli</v>
          </cell>
          <cell r="O1570">
            <v>0</v>
          </cell>
          <cell r="P1570">
            <v>0</v>
          </cell>
        </row>
        <row r="1571">
          <cell r="M1571" t="str">
            <v>AA32a</v>
          </cell>
          <cell r="N1571" t="str">
            <v>A.III.2.a) Partecipazioni</v>
          </cell>
          <cell r="O1571">
            <v>0</v>
          </cell>
          <cell r="P1571">
            <v>0</v>
          </cell>
        </row>
        <row r="1572">
          <cell r="N1572" t="str">
            <v>Partecipazioni in imprese controllate</v>
          </cell>
          <cell r="O1572">
            <v>0</v>
          </cell>
          <cell r="P1572">
            <v>0</v>
          </cell>
        </row>
        <row r="1573">
          <cell r="N1573" t="str">
            <v>Partecipazioni in imprese collegate</v>
          </cell>
          <cell r="O1573">
            <v>0</v>
          </cell>
          <cell r="P1573">
            <v>0</v>
          </cell>
        </row>
        <row r="1574">
          <cell r="N1574" t="str">
            <v>Partecipazioni in altre imprese</v>
          </cell>
          <cell r="O1574">
            <v>0</v>
          </cell>
          <cell r="P1574">
            <v>0</v>
          </cell>
        </row>
        <row r="1575">
          <cell r="M1575" t="str">
            <v>AA32b</v>
          </cell>
          <cell r="N1575" t="str">
            <v>A.III.2.b) Altri Titoli</v>
          </cell>
          <cell r="O1575">
            <v>0</v>
          </cell>
          <cell r="P1575">
            <v>0</v>
          </cell>
        </row>
        <row r="1576">
          <cell r="N1576" t="str">
            <v>A.III.2.b.1) Titoli di Stato</v>
          </cell>
          <cell r="O1576">
            <v>0</v>
          </cell>
          <cell r="P1576">
            <v>0</v>
          </cell>
        </row>
        <row r="1577">
          <cell r="N1577" t="str">
            <v>A.III.2.b.2) Altre Obbligazioni</v>
          </cell>
          <cell r="O1577">
            <v>0</v>
          </cell>
          <cell r="P1577">
            <v>0</v>
          </cell>
        </row>
        <row r="1578">
          <cell r="N1578" t="str">
            <v>A.III.2.b.3) Titoli azionari quotati in Borsa</v>
          </cell>
          <cell r="O1578">
            <v>0</v>
          </cell>
          <cell r="P1578">
            <v>0</v>
          </cell>
        </row>
        <row r="1579">
          <cell r="N1579" t="str">
            <v>A.III.2.b.4) Titoli diversi</v>
          </cell>
          <cell r="O1579">
            <v>0</v>
          </cell>
          <cell r="P1579">
            <v>0</v>
          </cell>
        </row>
        <row r="1580">
          <cell r="N1580" t="str">
            <v>B) ATTIVO CIRCOLANTE.</v>
          </cell>
          <cell r="O1580">
            <v>0</v>
          </cell>
          <cell r="P1580">
            <v>0</v>
          </cell>
        </row>
        <row r="1581">
          <cell r="N1581" t="str">
            <v>B.I. Rimanenze</v>
          </cell>
          <cell r="O1581">
            <v>0</v>
          </cell>
          <cell r="P1581">
            <v>0</v>
          </cell>
        </row>
        <row r="1582">
          <cell r="J1582" t="str">
            <v>BA1000A</v>
          </cell>
          <cell r="N1582" t="str">
            <v>B.I.1 Rimanenze di materiale sanitario</v>
          </cell>
          <cell r="O1582">
            <v>0</v>
          </cell>
          <cell r="P1582">
            <v>0</v>
          </cell>
        </row>
        <row r="1583">
          <cell r="M1583" t="str">
            <v>AB11</v>
          </cell>
          <cell r="N1583" t="str">
            <v>Farmaceutici: Specialità Medicinali</v>
          </cell>
          <cell r="O1583">
            <v>0</v>
          </cell>
          <cell r="P1583">
            <v>0</v>
          </cell>
        </row>
        <row r="1584">
          <cell r="M1584" t="str">
            <v>AB11</v>
          </cell>
          <cell r="N1584" t="str">
            <v>Farmaceutici: Specialità Medicinali (File F compreso HCV)</v>
          </cell>
          <cell r="O1584">
            <v>0</v>
          </cell>
          <cell r="P1584">
            <v>0</v>
          </cell>
        </row>
        <row r="1585">
          <cell r="M1585" t="str">
            <v>AB11</v>
          </cell>
          <cell r="N1585" t="str">
            <v>Farmaceutici: Specialità Medicinali (altro: farmaci ospedalieri)</v>
          </cell>
          <cell r="O1585">
            <v>0</v>
          </cell>
          <cell r="P1585">
            <v>0</v>
          </cell>
        </row>
        <row r="1586">
          <cell r="M1586" t="str">
            <v>AB11</v>
          </cell>
          <cell r="N1586" t="str">
            <v>Farmaceutici: Specialità Medicinali (Doppio Canale ex Nota CUF 37)</v>
          </cell>
          <cell r="O1586">
            <v>0</v>
          </cell>
          <cell r="P1586">
            <v>0</v>
          </cell>
        </row>
        <row r="1587">
          <cell r="M1587" t="str">
            <v>AB11</v>
          </cell>
          <cell r="N1587" t="str">
            <v>Farmaceutici: Specialità Medicinali (Primo Ciclo terapeutico D.G.R. 10246/02)</v>
          </cell>
          <cell r="O1587">
            <v>0</v>
          </cell>
          <cell r="P1587">
            <v>0</v>
          </cell>
        </row>
        <row r="1588">
          <cell r="M1588" t="str">
            <v>AB11</v>
          </cell>
          <cell r="N1588" t="str">
            <v>Farmaceutici: Specialità Medicinali da Asl/Ao/Fondazioni della Regione</v>
          </cell>
          <cell r="O1588">
            <v>0</v>
          </cell>
          <cell r="P1588">
            <v>0</v>
          </cell>
        </row>
        <row r="1589">
          <cell r="M1589" t="str">
            <v>AB11</v>
          </cell>
          <cell r="N1589" t="str">
            <v>Farmaceutici: Specialità Medicinali (Doppio Canale ex Nota CUF 37) da Asl/Ao/Fondazioni della Regione</v>
          </cell>
          <cell r="O1589">
            <v>0</v>
          </cell>
          <cell r="P1589">
            <v>0</v>
          </cell>
        </row>
        <row r="1590">
          <cell r="M1590" t="str">
            <v>AB11</v>
          </cell>
          <cell r="N1590" t="str">
            <v>Farmaceutici: Ossigeno</v>
          </cell>
          <cell r="O1590">
            <v>0</v>
          </cell>
          <cell r="P1590">
            <v>0</v>
          </cell>
        </row>
        <row r="1591">
          <cell r="M1591" t="str">
            <v>AB11</v>
          </cell>
          <cell r="N1591" t="str">
            <v>Farmaceutici: Ossigeno (Doppio Canale)</v>
          </cell>
          <cell r="O1591">
            <v>0</v>
          </cell>
          <cell r="P1591">
            <v>0</v>
          </cell>
        </row>
        <row r="1592">
          <cell r="M1592" t="str">
            <v>AB11</v>
          </cell>
          <cell r="N1592" t="str">
            <v>Farmaceutici: Ossigeno da Asl/Ao/Fondazioni della Regione</v>
          </cell>
          <cell r="O1592">
            <v>0</v>
          </cell>
          <cell r="P1592">
            <v>0</v>
          </cell>
        </row>
        <row r="1593">
          <cell r="M1593" t="str">
            <v>AB11</v>
          </cell>
          <cell r="N1593" t="str">
            <v>Farmaceutici: Ossigeno (Doppio Canale) da Asl/Ao/Fondazioni della Regione</v>
          </cell>
          <cell r="O1593">
            <v>0</v>
          </cell>
          <cell r="P1593">
            <v>0</v>
          </cell>
        </row>
        <row r="1594">
          <cell r="M1594" t="str">
            <v>AB11</v>
          </cell>
          <cell r="N1594" t="str">
            <v>Farmaceutici: Specialità Medicinali SENZA AIC</v>
          </cell>
          <cell r="O1594">
            <v>0</v>
          </cell>
          <cell r="P1594">
            <v>0</v>
          </cell>
        </row>
        <row r="1595">
          <cell r="M1595" t="str">
            <v>AB11</v>
          </cell>
          <cell r="N1595" t="str">
            <v>Farmaceutici: Galenici e altri medicinali SENZA AIC</v>
          </cell>
          <cell r="O1595">
            <v>0</v>
          </cell>
          <cell r="P1595">
            <v>0</v>
          </cell>
        </row>
        <row r="1596">
          <cell r="M1596" t="str">
            <v>AB11</v>
          </cell>
          <cell r="N1596" t="str">
            <v>Farmaceutici: Ossigeno e gas medicali SENZA AIC</v>
          </cell>
          <cell r="O1596">
            <v>0</v>
          </cell>
          <cell r="P1596">
            <v>0</v>
          </cell>
        </row>
        <row r="1597">
          <cell r="M1597" t="str">
            <v>AB11</v>
          </cell>
          <cell r="N1597" t="str">
            <v>Emoderivati</v>
          </cell>
          <cell r="O1597">
            <v>0</v>
          </cell>
          <cell r="P1597">
            <v>0</v>
          </cell>
        </row>
        <row r="1598">
          <cell r="M1598" t="str">
            <v>AB11</v>
          </cell>
          <cell r="N1598" t="str">
            <v>Emoderivati da Privati [SOLAMENTE OVE GESTITI NELL'AMBITO DEL CONSORZIO INTERREGIONALE]</v>
          </cell>
          <cell r="O1598">
            <v>0</v>
          </cell>
          <cell r="P1598">
            <v>0</v>
          </cell>
        </row>
        <row r="1599">
          <cell r="M1599" t="str">
            <v>AB11</v>
          </cell>
          <cell r="N1599" t="str">
            <v>Emoderivati (Doppio Canale ex Nota CUF 37)</v>
          </cell>
          <cell r="O1599">
            <v>0</v>
          </cell>
          <cell r="P1599">
            <v>0</v>
          </cell>
        </row>
        <row r="1600">
          <cell r="M1600" t="str">
            <v>AB11</v>
          </cell>
          <cell r="N1600" t="str">
            <v>Emoderivati da Asl/Ao/Fondazioni della Regione  [ESCLUSI EMODERIVATI GESTITI VIA CONSORZIO INTERREGIONALE]</v>
          </cell>
          <cell r="O1600">
            <v>0</v>
          </cell>
          <cell r="P1600">
            <v>0</v>
          </cell>
        </row>
        <row r="1601">
          <cell r="M1601" t="str">
            <v>AB11</v>
          </cell>
          <cell r="N1601" t="str">
            <v>Emoderivati da Asl/Ao/Fondazioni della Regione [SOLAMENTE OVE GESTITI NELL'AMBITO DEL CONSORZIO INTERREGIONALE]</v>
          </cell>
          <cell r="O1601">
            <v>0</v>
          </cell>
          <cell r="P1601">
            <v>0</v>
          </cell>
        </row>
        <row r="1602">
          <cell r="M1602" t="str">
            <v>AB11</v>
          </cell>
          <cell r="N1602" t="str">
            <v>Emoderivati da Az. Pubbliche ExtraRegione [SOLAMENTE OVE GESTITI NELL'AMBITO DEL CONSORZIO INTERREGIONALE]</v>
          </cell>
          <cell r="O1602">
            <v>0</v>
          </cell>
          <cell r="P1602">
            <v>0</v>
          </cell>
        </row>
        <row r="1603">
          <cell r="M1603" t="str">
            <v>AB11</v>
          </cell>
          <cell r="N1603" t="str">
            <v>Emoderivati (Doppio Canale ex Nota CUF 37) da Asl/Ao/Fondazioni della Regione</v>
          </cell>
          <cell r="O1603">
            <v>0</v>
          </cell>
          <cell r="P1603">
            <v>0</v>
          </cell>
        </row>
        <row r="1604">
          <cell r="M1604" t="str">
            <v>AB11</v>
          </cell>
          <cell r="N1604" t="str">
            <v>Emoderivati di produzione regionale</v>
          </cell>
          <cell r="O1604">
            <v>0</v>
          </cell>
          <cell r="P1604">
            <v>0</v>
          </cell>
        </row>
        <row r="1605">
          <cell r="M1605" t="str">
            <v>AB11</v>
          </cell>
          <cell r="N1605" t="str">
            <v>Prodotti dietetici</v>
          </cell>
          <cell r="O1605">
            <v>0</v>
          </cell>
          <cell r="P1605">
            <v>0</v>
          </cell>
        </row>
        <row r="1606">
          <cell r="M1606" t="str">
            <v>AB11</v>
          </cell>
          <cell r="N1606" t="str">
            <v>Dispositivi medico diagnostici in vitro: Materiali diagnostici  - Cnd: W</v>
          </cell>
          <cell r="O1606">
            <v>0</v>
          </cell>
          <cell r="P1606">
            <v>0</v>
          </cell>
        </row>
        <row r="1607">
          <cell r="M1607" t="str">
            <v>AB11</v>
          </cell>
          <cell r="N1607" t="str">
            <v>Dispositivi medici: Materiali diagnostici (materiale per apparecchiature sanitare e relativi componenti.) Cnd: Z</v>
          </cell>
          <cell r="O1607">
            <v>0</v>
          </cell>
          <cell r="P1607">
            <v>0</v>
          </cell>
        </row>
        <row r="1608">
          <cell r="M1608" t="str">
            <v>AB11</v>
          </cell>
          <cell r="N1608" t="str">
            <v>Prodotti chimici: Materiali diagnostici (senza Cnd)</v>
          </cell>
          <cell r="O1608">
            <v>0</v>
          </cell>
          <cell r="P1608">
            <v>0</v>
          </cell>
        </row>
        <row r="1609">
          <cell r="M1609" t="str">
            <v>AB11</v>
          </cell>
          <cell r="N1609" t="str">
            <v>Dispositivi medici: Presidi chirurgici e materiali sanitari - Cnd: A; B; D; G; H; K; L; M; N; Q; R; S; T[Ao-Irccs tutto; Asl escluso T04]; U; V; Y[solo Ao-Irccs]</v>
          </cell>
          <cell r="O1609">
            <v>0</v>
          </cell>
          <cell r="P1609">
            <v>0</v>
          </cell>
        </row>
        <row r="1610">
          <cell r="M1610" t="str">
            <v>AB11</v>
          </cell>
          <cell r="N1610" t="str">
            <v>Dispositivi per appar. Cardiocircolatorio Cnd: C</v>
          </cell>
          <cell r="O1610">
            <v>0</v>
          </cell>
          <cell r="P1610">
            <v>0</v>
          </cell>
        </row>
        <row r="1611">
          <cell r="M1611" t="str">
            <v>AB11</v>
          </cell>
          <cell r="N1611" t="str">
            <v>Dispositivi medici con repertorio e senza CND (tipo 2, kit)</v>
          </cell>
          <cell r="O1611">
            <v>0</v>
          </cell>
          <cell r="P1611">
            <v>0</v>
          </cell>
        </row>
        <row r="1612">
          <cell r="M1612" t="str">
            <v>AB11</v>
          </cell>
          <cell r="N1612" t="str">
            <v>Dispositivi medici non registrati in Italia (senza repertorio e con CND assimilabile)</v>
          </cell>
          <cell r="O1612">
            <v>0</v>
          </cell>
          <cell r="P1612">
            <v>0</v>
          </cell>
        </row>
        <row r="1613">
          <cell r="M1613" t="str">
            <v>AB11</v>
          </cell>
          <cell r="N1613" t="str">
            <v>Materiale chirurgico e prodotti per uso veterinario</v>
          </cell>
          <cell r="O1613">
            <v>0</v>
          </cell>
          <cell r="P1613">
            <v>0</v>
          </cell>
        </row>
        <row r="1614">
          <cell r="M1614" t="str">
            <v>AB11</v>
          </cell>
          <cell r="N1614" t="str">
            <v>Materiali protesici (c.d. protesica "Maggiore") [compilazione ASL] - Cnd: Y</v>
          </cell>
          <cell r="O1614">
            <v>0</v>
          </cell>
          <cell r="P1614">
            <v>0</v>
          </cell>
        </row>
        <row r="1615">
          <cell r="M1615" t="str">
            <v>AB11</v>
          </cell>
          <cell r="N1615" t="str">
            <v>Materiali protesici (c.d. protesica "Minore") [compilazione ASL] - Cnd: T04</v>
          </cell>
          <cell r="O1615">
            <v>0</v>
          </cell>
          <cell r="P1615">
            <v>0</v>
          </cell>
        </row>
        <row r="1616">
          <cell r="M1616" t="str">
            <v>AB11</v>
          </cell>
          <cell r="N1616" t="str">
            <v>Dispositivi medici impiantabili attivi: Materiali protesici (endoprotesi)   [compilazione AO-Irccs] - Cnd: J</v>
          </cell>
          <cell r="O1616">
            <v>0</v>
          </cell>
          <cell r="P1616">
            <v>0</v>
          </cell>
        </row>
        <row r="1617">
          <cell r="M1617" t="str">
            <v>AB11</v>
          </cell>
          <cell r="N1617" t="str">
            <v>Dispositivi medici: Materiali protesici (endoprotesi non attive) [compilazione AO-Irccs] - Cnd: P</v>
          </cell>
          <cell r="O1617">
            <v>0</v>
          </cell>
          <cell r="P1617">
            <v>0</v>
          </cell>
        </row>
        <row r="1618">
          <cell r="M1618" t="str">
            <v>AB11</v>
          </cell>
          <cell r="N1618" t="str">
            <v>Dispositivi medici: Materiali per emodialisi - Cnd: F</v>
          </cell>
          <cell r="O1618">
            <v>0</v>
          </cell>
          <cell r="P1618">
            <v>0</v>
          </cell>
        </row>
        <row r="1619">
          <cell r="M1619" t="str">
            <v>AB11</v>
          </cell>
          <cell r="N1619" t="str">
            <v>Materiali per la profilassi igienico-sanitari: sieri</v>
          </cell>
          <cell r="O1619">
            <v>0</v>
          </cell>
          <cell r="P1619">
            <v>0</v>
          </cell>
        </row>
        <row r="1620">
          <cell r="M1620" t="str">
            <v>AB11</v>
          </cell>
          <cell r="N1620" t="str">
            <v>Materiali per la profilassi igienico-sanitari: vaccini</v>
          </cell>
          <cell r="O1620">
            <v>0</v>
          </cell>
          <cell r="P1620">
            <v>0</v>
          </cell>
        </row>
        <row r="1621">
          <cell r="M1621" t="str">
            <v>AB11</v>
          </cell>
          <cell r="N1621" t="str">
            <v>Prodotti farmaceutici per uso veterinario</v>
          </cell>
          <cell r="O1621">
            <v>0</v>
          </cell>
          <cell r="P1621">
            <v>0</v>
          </cell>
        </row>
        <row r="1622">
          <cell r="M1622" t="str">
            <v>AB11</v>
          </cell>
          <cell r="N1622" t="str">
            <v>Sangue ed emocomponenti</v>
          </cell>
          <cell r="O1622">
            <v>0</v>
          </cell>
          <cell r="P1622">
            <v>0</v>
          </cell>
        </row>
        <row r="1623">
          <cell r="M1623" t="str">
            <v>AB11</v>
          </cell>
          <cell r="N1623" t="str">
            <v>Sangue ed emocomponenti acquistati Extraregione</v>
          </cell>
          <cell r="O1623">
            <v>0</v>
          </cell>
          <cell r="P1623">
            <v>0</v>
          </cell>
        </row>
        <row r="1624">
          <cell r="M1624" t="str">
            <v>AB11</v>
          </cell>
          <cell r="N1624" t="str">
            <v>Sangue ed emocomponenti da Asl/Ao/Fondazioni della Regione</v>
          </cell>
          <cell r="O1624">
            <v>0</v>
          </cell>
          <cell r="P1624">
            <v>0</v>
          </cell>
        </row>
        <row r="1625">
          <cell r="M1625" t="str">
            <v>AB11</v>
          </cell>
          <cell r="N1625" t="str">
            <v>Altri beni e prodotti sanitari (PRODOTTI SENZA REPERTORIO E/O CND)</v>
          </cell>
          <cell r="O1625">
            <v>0</v>
          </cell>
          <cell r="P1625">
            <v>0</v>
          </cell>
        </row>
        <row r="1626">
          <cell r="M1626" t="str">
            <v>AB11</v>
          </cell>
          <cell r="N1626" t="str">
            <v>Altri beni e prodotti sanitari (escluso Specialità medicinali, ossigeno, emoderivati e sangue) da Asl/Ao/Fondazioni della Regione</v>
          </cell>
          <cell r="O1626">
            <v>0</v>
          </cell>
          <cell r="P1626">
            <v>0</v>
          </cell>
        </row>
        <row r="1627">
          <cell r="J1627" t="str">
            <v>BA3000A</v>
          </cell>
          <cell r="M1627" t="str">
            <v>AB13</v>
          </cell>
          <cell r="N1627" t="str">
            <v>B.I.1.i) Acconti su forniture materiale sanitario</v>
          </cell>
          <cell r="O1627">
            <v>0</v>
          </cell>
          <cell r="P1627">
            <v>0</v>
          </cell>
        </row>
        <row r="1628">
          <cell r="J1628" t="str">
            <v>BA2000A</v>
          </cell>
          <cell r="N1628" t="str">
            <v>B.I.2 Rimanenze di materiale non sanitario</v>
          </cell>
          <cell r="O1628">
            <v>0</v>
          </cell>
          <cell r="P1628">
            <v>0</v>
          </cell>
        </row>
        <row r="1629">
          <cell r="M1629" t="str">
            <v>AB12</v>
          </cell>
          <cell r="N1629" t="str">
            <v>Prodotti alimentari</v>
          </cell>
          <cell r="O1629">
            <v>0</v>
          </cell>
          <cell r="P1629">
            <v>0</v>
          </cell>
        </row>
        <row r="1630">
          <cell r="M1630" t="str">
            <v>AB12</v>
          </cell>
          <cell r="N1630" t="str">
            <v>Materiale di guardaroba, di pulizia e di convivenza in genere</v>
          </cell>
          <cell r="O1630">
            <v>0</v>
          </cell>
          <cell r="P1630">
            <v>0</v>
          </cell>
        </row>
        <row r="1631">
          <cell r="M1631" t="str">
            <v>AB12</v>
          </cell>
          <cell r="N1631" t="str">
            <v>Carburanti e lubrificanti</v>
          </cell>
          <cell r="O1631">
            <v>0</v>
          </cell>
          <cell r="P1631">
            <v>0</v>
          </cell>
        </row>
        <row r="1632">
          <cell r="M1632" t="str">
            <v>AB12</v>
          </cell>
          <cell r="N1632" t="str">
            <v>Combustibili</v>
          </cell>
          <cell r="O1632">
            <v>0</v>
          </cell>
          <cell r="P1632">
            <v>0</v>
          </cell>
        </row>
        <row r="1633">
          <cell r="M1633" t="str">
            <v>AB12</v>
          </cell>
          <cell r="N1633" t="str">
            <v>Cancelleria e stampati</v>
          </cell>
          <cell r="O1633">
            <v>0</v>
          </cell>
          <cell r="P1633">
            <v>0</v>
          </cell>
        </row>
        <row r="1634">
          <cell r="M1634" t="str">
            <v>AB12</v>
          </cell>
          <cell r="N1634" t="str">
            <v>Supporti informatici e materiale per EDP</v>
          </cell>
          <cell r="O1634">
            <v>0</v>
          </cell>
          <cell r="P1634">
            <v>0</v>
          </cell>
        </row>
        <row r="1635">
          <cell r="M1635" t="str">
            <v>AB12</v>
          </cell>
          <cell r="N1635" t="str">
            <v>Materiale per manutenzioni e riparazioni immobili</v>
          </cell>
          <cell r="O1635">
            <v>0</v>
          </cell>
          <cell r="P1635">
            <v>0</v>
          </cell>
        </row>
        <row r="1636">
          <cell r="M1636" t="str">
            <v>AB12</v>
          </cell>
          <cell r="N1636" t="str">
            <v>Materiale per manutenzioni e riparazioni mobili e macchine</v>
          </cell>
          <cell r="O1636">
            <v>0</v>
          </cell>
          <cell r="P1636">
            <v>0</v>
          </cell>
        </row>
        <row r="1637">
          <cell r="M1637" t="str">
            <v>AB12</v>
          </cell>
          <cell r="N1637" t="str">
            <v>Materiale per manutenzioni e riparazioni attrezzature tecnico scientifico sanitarie</v>
          </cell>
          <cell r="O1637">
            <v>0</v>
          </cell>
          <cell r="P1637">
            <v>0</v>
          </cell>
        </row>
        <row r="1638">
          <cell r="M1638" t="str">
            <v>AB12</v>
          </cell>
          <cell r="N1638" t="str">
            <v>Materiale per manutenzioni e riparazioni attrezzature tecnico economali</v>
          </cell>
          <cell r="O1638">
            <v>0</v>
          </cell>
          <cell r="P1638">
            <v>0</v>
          </cell>
        </row>
        <row r="1639">
          <cell r="M1639" t="str">
            <v>AB12</v>
          </cell>
          <cell r="N1639" t="str">
            <v>Materiale per manutenzioni e riparazioni automezzi (sanitari e non)</v>
          </cell>
          <cell r="O1639">
            <v>0</v>
          </cell>
          <cell r="P1639">
            <v>0</v>
          </cell>
        </row>
        <row r="1640">
          <cell r="M1640" t="str">
            <v>AB12</v>
          </cell>
          <cell r="N1640" t="str">
            <v>Materiale per manutenzioni e riparazioni - Altro</v>
          </cell>
          <cell r="O1640">
            <v>0</v>
          </cell>
          <cell r="P1640">
            <v>0</v>
          </cell>
        </row>
        <row r="1641">
          <cell r="M1641" t="str">
            <v>AB12</v>
          </cell>
          <cell r="N1641" t="str">
            <v xml:space="preserve">Altri beni non sanitari </v>
          </cell>
          <cell r="O1641">
            <v>0</v>
          </cell>
          <cell r="P1641">
            <v>0</v>
          </cell>
        </row>
        <row r="1642">
          <cell r="M1642" t="str">
            <v>AB12</v>
          </cell>
          <cell r="N1642" t="str">
            <v>Altri beni non sanitari da Asl/AO della Regione</v>
          </cell>
          <cell r="O1642">
            <v>0</v>
          </cell>
          <cell r="P1642">
            <v>0</v>
          </cell>
        </row>
        <row r="1643">
          <cell r="J1643" t="str">
            <v>BA4000A</v>
          </cell>
          <cell r="M1643" t="str">
            <v>AB14</v>
          </cell>
          <cell r="N1643" t="str">
            <v>B.I.2.g) Acconti su forniture materiale non sanitario</v>
          </cell>
          <cell r="O1643">
            <v>0</v>
          </cell>
          <cell r="P1643">
            <v>0</v>
          </cell>
        </row>
        <row r="1644">
          <cell r="N1644" t="str">
            <v>B.II. Crediti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</row>
        <row r="1645">
          <cell r="N1645" t="str">
            <v>B.II.1)  Crediti v/Stato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</row>
        <row r="1646">
          <cell r="J1646" t="str">
            <v>BB0010A</v>
          </cell>
          <cell r="M1646" t="str">
            <v>AB21a1</v>
          </cell>
          <cell r="N1646" t="str">
            <v>B.II.1.a)  Crediti v/Stato per spesa corrente - Integrazione a norma del D.L.vo 56/2000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</row>
        <row r="1647">
          <cell r="J1647" t="str">
            <v>BB0010A</v>
          </cell>
          <cell r="M1647" t="str">
            <v>AB21a1</v>
          </cell>
          <cell r="N1647" t="str">
            <v>B.II.1.b)  Crediti v/Stato per spesa corrente - FSN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</row>
        <row r="1648">
          <cell r="J1648" t="str">
            <v>BB0010A</v>
          </cell>
          <cell r="N1648" t="str">
            <v>B.II.1.c)  Crediti v/Stato per mobilità attiva extraregionale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</row>
        <row r="1649">
          <cell r="M1649" t="str">
            <v>AB21a2</v>
          </cell>
          <cell r="N1649" t="str">
            <v>B.II.1.c.1)  Crediti v/Stato per mobilità attiva extraregionale pubblica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</row>
        <row r="1650">
          <cell r="M1650" t="str">
            <v>AB21a2</v>
          </cell>
          <cell r="N1650" t="str">
            <v>B.II.1.c.2)  Crediti v/Stato per mobilità attiva extraregionale privata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</row>
        <row r="1651">
          <cell r="J1651" t="str">
            <v>BB0010A</v>
          </cell>
          <cell r="M1651" t="str">
            <v>AB21a2</v>
          </cell>
          <cell r="N1651" t="str">
            <v>B.II.1.d)  Crediti v/Stato per mobilità attiva internazionale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</row>
        <row r="1652">
          <cell r="J1652" t="str">
            <v>BB0010A</v>
          </cell>
          <cell r="M1652" t="str">
            <v>AB21a1</v>
          </cell>
          <cell r="N1652" t="str">
            <v>B.II.1.e)  Crediti v/Stato per acconto quota fabbisogno sanitario regionale standard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</row>
        <row r="1653">
          <cell r="J1653" t="str">
            <v>BB0010A</v>
          </cell>
          <cell r="M1653" t="str">
            <v>AB21a1</v>
          </cell>
          <cell r="N1653" t="str">
            <v>B.II.1.f)  Crediti v/Stato per finanziamento sanitario aggiuntivo corrente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</row>
        <row r="1654">
          <cell r="J1654" t="str">
            <v>BB0010A</v>
          </cell>
          <cell r="M1654" t="str">
            <v>AB21a1</v>
          </cell>
          <cell r="N1654" t="str">
            <v>B.II.1.g)   Crediti v/Stato per spesa corrente - altro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</row>
        <row r="1655">
          <cell r="J1655" t="str">
            <v>BB0140A</v>
          </cell>
          <cell r="M1655" t="str">
            <v>AB21b</v>
          </cell>
          <cell r="N1655" t="str">
            <v>B.II.1.h)  Crediti v/Stato per finanziamenti per investimenti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</row>
        <row r="1656">
          <cell r="N1656" t="str">
            <v>B.II.1.i)  Crediti v/Stato per ricerca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</row>
        <row r="1657">
          <cell r="J1657" t="str">
            <v>BB0010A</v>
          </cell>
          <cell r="M1657" t="str">
            <v>AB21c1</v>
          </cell>
          <cell r="N1657" t="str">
            <v>B.II.1.i.1)  Crediti v/Stato per ricerca corrente - Ministero della Salute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</row>
        <row r="1658">
          <cell r="J1658" t="str">
            <v>BB0020A</v>
          </cell>
          <cell r="M1658" t="str">
            <v>AB21c2</v>
          </cell>
          <cell r="N1658" t="str">
            <v>B.II.1.i.2)  Crediti v/Stato per ricerca finalizzata - Ministero della Salute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</row>
        <row r="1659">
          <cell r="J1659" t="str">
            <v>BB0010A</v>
          </cell>
          <cell r="M1659" t="str">
            <v>AB21c3</v>
          </cell>
          <cell r="N1659" t="str">
            <v xml:space="preserve">B.II.1.i.3)  Crediti v/Stato per ricerca - altre Amministrazioni centrali 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</row>
        <row r="1660">
          <cell r="J1660" t="str">
            <v>BB0140A</v>
          </cell>
          <cell r="M1660" t="str">
            <v>AB21c4</v>
          </cell>
          <cell r="N1660" t="str">
            <v>B.II.1.i.4)  Crediti v/Stato per ricerca - finanziamenti per investimenti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</row>
        <row r="1661">
          <cell r="J1661" t="str">
            <v>BB0010A</v>
          </cell>
          <cell r="M1661" t="str">
            <v>AB21d</v>
          </cell>
          <cell r="N1661" t="str">
            <v>B.II.1.l)  Crediti v/prefetture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</row>
        <row r="1662">
          <cell r="N1662" t="str">
            <v>B.II.2)  Crediti v/Regione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</row>
        <row r="1663">
          <cell r="N1663" t="str">
            <v>B.II.2.a)  Crediti v/Regione o Provincia Autonoma per spesa corrente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</row>
        <row r="1664">
          <cell r="J1664" t="str">
            <v>BB0030A</v>
          </cell>
          <cell r="M1664" t="str">
            <v>AB22a1a</v>
          </cell>
          <cell r="N1664" t="str">
            <v>B.II.2.a.1)  Crediti v/Regione o Provincia Autonoma per spesa corrente - IRAP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</row>
        <row r="1665">
          <cell r="J1665" t="str">
            <v>BB0030A</v>
          </cell>
          <cell r="M1665" t="str">
            <v>AB22a1a</v>
          </cell>
          <cell r="N1665" t="str">
            <v>B.II.2.a.2)  Crediti v/Regione o Provincia Autonoma per spesa corrente - Addizionale IRPEF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</row>
        <row r="1666">
          <cell r="N1666" t="str">
            <v>B.II.2.a.3)  Crediti v/Regione o Provincia Autonoma per quota FSR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</row>
        <row r="1667">
          <cell r="J1667" t="str">
            <v>BB0080A</v>
          </cell>
          <cell r="M1667" t="str">
            <v>AB22a1a</v>
          </cell>
          <cell r="N1667" t="str">
            <v>B.II.2.a.3.1) Crediti da Regione per Quota capitaria Sanitaria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</row>
        <row r="1668">
          <cell r="J1668" t="str">
            <v>BB0080A</v>
          </cell>
          <cell r="M1668" t="str">
            <v>AB22a1a</v>
          </cell>
          <cell r="N1668" t="str">
            <v>B.II.2.a.3.2) Crediti da Regione per Quota capitaria A.S.S.I.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</row>
        <row r="1669">
          <cell r="J1669" t="str">
            <v>BB0080A</v>
          </cell>
          <cell r="M1669" t="str">
            <v>AB22a1a</v>
          </cell>
          <cell r="N1669" t="str">
            <v>B.II.2.a.3.3) Crediti da Regione per Funzioni non tariffate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</row>
        <row r="1670">
          <cell r="J1670" t="str">
            <v>BB0080A</v>
          </cell>
          <cell r="M1670" t="str">
            <v>AB22a1a</v>
          </cell>
          <cell r="N1670" t="str">
            <v>B.II.2.a.3.4) Crediti da Regione per Obiettivi di PSSR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</row>
        <row r="1671">
          <cell r="J1671" t="str">
            <v>BB0080A</v>
          </cell>
          <cell r="M1671" t="str">
            <v>AB22a1a</v>
          </cell>
          <cell r="N1671" t="str">
            <v>B.II.2.a.3.5) Crediti da Regione per Contributi vincolati da FSR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</row>
        <row r="1672">
          <cell r="J1672" t="str">
            <v>BB0070A</v>
          </cell>
          <cell r="M1672" t="str">
            <v>AB22a1a</v>
          </cell>
          <cell r="N1672" t="str">
            <v>B.II.2.a.3.6) Crediti da Regione per Contributi vincolati extra FSR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</row>
        <row r="1673">
          <cell r="J1673" t="str">
            <v>BB0080A</v>
          </cell>
          <cell r="M1673" t="str">
            <v>AB22a1a</v>
          </cell>
          <cell r="N1673" t="str">
            <v>B.II.2.a.4)  Crediti v/Regione o Provincia Autonoma per mobilità attiva intraregionale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</row>
        <row r="1674">
          <cell r="J1674" t="str">
            <v>BB0080A</v>
          </cell>
          <cell r="N1674" t="str">
            <v>B.II.2.a.5)  Crediti v/Regione o Provincia Autonoma per mobilità attiva extraregionale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</row>
        <row r="1675">
          <cell r="M1675" t="str">
            <v>AB22a1a</v>
          </cell>
          <cell r="N1675" t="str">
            <v>B.II.2.a.5.1)  Crediti v/Regione o Provincia Autonoma per mobilità attiva extraregionale A.Ospedaliere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</row>
        <row r="1676">
          <cell r="M1676" t="str">
            <v>AB22a1a</v>
          </cell>
          <cell r="N1676" t="str">
            <v>B.II.2.a.5.2)  Crediti v/Regione o Provincia Autonoma per mobilità attiva extraregionale Fondazioni (anche pubbliche)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</row>
        <row r="1677">
          <cell r="M1677" t="str">
            <v>AB22a1a</v>
          </cell>
          <cell r="N1677" t="str">
            <v>B.II.2.a.5.3)  Crediti v/Regione o Provincia Autonoma per mobilità attiva extraregionale a Privati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</row>
        <row r="1678">
          <cell r="J1678" t="str">
            <v>BB0080A</v>
          </cell>
          <cell r="M1678" t="str">
            <v>AB22a1a</v>
          </cell>
          <cell r="N1678" t="str">
            <v>B.II.2.a.6)  Crediti v/Regione o Provincia Autonoma per acconto quota FSR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</row>
        <row r="1679">
          <cell r="J1679" t="str">
            <v>BB0080A</v>
          </cell>
          <cell r="M1679" t="str">
            <v>AB22a1b</v>
          </cell>
          <cell r="N1679" t="str">
            <v>B.II.2.a.7)  Crediti v/Regione o Provincia Autonoma per finanziamento sanitario aggiuntivo corrente LEA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</row>
        <row r="1680">
          <cell r="J1680" t="str">
            <v>BB0080A</v>
          </cell>
          <cell r="M1680" t="str">
            <v>AB22a1c</v>
          </cell>
          <cell r="N1680" t="str">
            <v>B.II.2.a.8)  Crediti v/Regione o Provincia Autonoma per finanziamento sanitario aggiuntivo corrente extra LEA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</row>
        <row r="1681">
          <cell r="J1681" t="str">
            <v>BB0080A</v>
          </cell>
          <cell r="M1681" t="str">
            <v>AB22a1d</v>
          </cell>
          <cell r="N1681" t="str">
            <v>B.II.2.a.9)  Crediti v/Regione o Provincia Autonoma per spesa corrente - altro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</row>
        <row r="1682">
          <cell r="J1682" t="str">
            <v>BB0080A</v>
          </cell>
          <cell r="M1682" t="str">
            <v>AB22a2</v>
          </cell>
          <cell r="N1682" t="str">
            <v>B.II.2.a.10)  Crediti v/Regione o Provincia Autonoma per ricerca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</row>
        <row r="1683">
          <cell r="N1683" t="str">
            <v>B.II.2.b) Crediti v/Regione o Provincia Autonoma per versamenti a patrimonio netto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</row>
        <row r="1684">
          <cell r="J1684" t="str">
            <v>BB0150A</v>
          </cell>
          <cell r="M1684" t="str">
            <v>AB22b1</v>
          </cell>
          <cell r="N1684" t="str">
            <v>B.II.2.b.1) Crediti v/Regione o Provincia Autonoma per finanziamenti per investimenti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</row>
        <row r="1685">
          <cell r="J1685" t="str">
            <v>BB0160A</v>
          </cell>
          <cell r="M1685" t="str">
            <v>AB22b2</v>
          </cell>
          <cell r="N1685" t="str">
            <v>B.II.2.b.2) Crediti v/Regione o Provincia Autonoma per incremento fondo dotazione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</row>
        <row r="1686">
          <cell r="J1686" t="str">
            <v>BB0170A</v>
          </cell>
          <cell r="M1686" t="str">
            <v>AB22b3</v>
          </cell>
          <cell r="N1686" t="str">
            <v>B.II.2.b.3) Crediti v/Regione o Provincia Autonoma per ripiano perdite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</row>
        <row r="1687">
          <cell r="J1687" t="str">
            <v>BB0180A</v>
          </cell>
          <cell r="M1687" t="str">
            <v>AB22b3</v>
          </cell>
          <cell r="N1687" t="str">
            <v>B.II.2.b.4) Crediti v/Regione per copertura debiti al 31/12/2005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</row>
        <row r="1688">
          <cell r="J1688" t="str">
            <v>BB0150A</v>
          </cell>
          <cell r="M1688" t="str">
            <v>AB22b4</v>
          </cell>
          <cell r="N1688" t="str">
            <v>B.II.2.b.5) Crediti v/Regione o Provincia Autonoma per ricostituzione risorse da investimenti es. precedenti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</row>
        <row r="1689">
          <cell r="J1689" t="str">
            <v>BB0090A</v>
          </cell>
          <cell r="M1689" t="str">
            <v>AB23</v>
          </cell>
          <cell r="N1689" t="str">
            <v>B.II.3)  Crediti v/Comuni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</row>
        <row r="1690">
          <cell r="J1690" t="str">
            <v>BB0100A</v>
          </cell>
          <cell r="N1690" t="str">
            <v>B.II.4) Crediti v/Aziende sanitarie pubbliche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</row>
        <row r="1691">
          <cell r="N1691" t="str">
            <v>B.II.4.a) Crediti v/Aziende sanitarie pubbliche della Regione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</row>
        <row r="1692">
          <cell r="N1692" t="str">
            <v>B.II.4.a.1) Crediti v/Aziende sanitarie pubbliche della Regione - per mobilità in compensazione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</row>
        <row r="1693">
          <cell r="M1693" t="str">
            <v>AB24a</v>
          </cell>
          <cell r="N1693" t="str">
            <v>Crediti da Aziende Sanitarie Locali della Regione per mobilità intraregionale in compensazione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</row>
        <row r="1694">
          <cell r="N1694" t="str">
            <v>B.II.4.a.2) Crediti v/Aziende sanitarie pubbliche della Regione - per mobilità non in compensazione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</row>
        <row r="1695">
          <cell r="M1695" t="str">
            <v>AB24a</v>
          </cell>
          <cell r="N1695" t="str">
            <v>Crediti da Aziende Sanitarie Locali della Regione per mobilità non in compensazione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</row>
        <row r="1696">
          <cell r="N1696" t="str">
            <v>B.II.4.a.3) Crediti v/Aziende sanitarie pubbliche della Regione - per altre prestazioni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</row>
        <row r="1697">
          <cell r="M1697" t="str">
            <v>AB24a</v>
          </cell>
          <cell r="N1697" t="str">
            <v>Crediti da Aziende Sanitarie Locali della Regione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</row>
        <row r="1698">
          <cell r="M1698" t="str">
            <v>AB24a</v>
          </cell>
          <cell r="N1698" t="str">
            <v>Crediti da Aziende Ospedaliere della Regione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</row>
        <row r="1699">
          <cell r="M1699" t="str">
            <v>AB24a</v>
          </cell>
          <cell r="N1699" t="str">
            <v>Crediti da IRCCS e Fondazioni di diritto pubblico della Regione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</row>
        <row r="1700">
          <cell r="M1700" t="str">
            <v>AB24a</v>
          </cell>
          <cell r="N1700" t="str">
            <v>B.II.4.b) Acconto quota FSR da distribuire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</row>
        <row r="1701">
          <cell r="M1701" t="str">
            <v>AB24b</v>
          </cell>
          <cell r="N1701" t="str">
            <v>B.II.4.c) Crediti v/Aziende sanitarie pubbliche Extraregione per Mobilità Attiva non in compensazione / Altre prestazioni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</row>
        <row r="1702">
          <cell r="J1702" t="str">
            <v>BB0110A</v>
          </cell>
          <cell r="M1702" t="str">
            <v>AB25</v>
          </cell>
          <cell r="N1702" t="str">
            <v>B.II.5) Crediti v/Società partecipate e/o enti dipendenti dalla Regione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</row>
        <row r="1703">
          <cell r="N1703" t="str">
            <v>B.II.5.a) Crediti v/Enti Regionali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</row>
        <row r="1704">
          <cell r="N1704" t="str">
            <v>Crediti v/Arpa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</row>
        <row r="1705">
          <cell r="N1705" t="str">
            <v>Crediti v/Altri enti regionali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</row>
        <row r="1706">
          <cell r="N1706" t="str">
            <v>B.II.5.b) Crediti v/sperimentazioni gestionali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</row>
        <row r="1707">
          <cell r="N1707" t="str">
            <v>B.II.5.c) Crediti v/società controllate e collegate (partecipate)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</row>
        <row r="1708">
          <cell r="J1708" t="str">
            <v>BB0120A</v>
          </cell>
          <cell r="M1708" t="str">
            <v>AB26</v>
          </cell>
          <cell r="N1708" t="str">
            <v>B.II.6)  Crediti v/Erario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</row>
        <row r="1709">
          <cell r="J1709" t="str">
            <v>BB0130A</v>
          </cell>
          <cell r="N1709" t="str">
            <v>B.II.7) Crediti v/Altri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</row>
        <row r="1710">
          <cell r="M1710" t="str">
            <v>AB27</v>
          </cell>
          <cell r="N1710" t="str">
            <v>B.II.7.a) Crediti v/clienti privati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</row>
        <row r="1711">
          <cell r="M1711" t="str">
            <v>AB27</v>
          </cell>
          <cell r="N1711" t="str">
            <v>B.II.7.b) Crediti v/gestioni liquidatorie / stralcio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</row>
        <row r="1712">
          <cell r="M1712" t="str">
            <v>AB27</v>
          </cell>
          <cell r="N1712" t="str">
            <v>B.II.7.c) Crediti v/altri soggetti pubblici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</row>
        <row r="1713">
          <cell r="M1713" t="str">
            <v>AB27</v>
          </cell>
          <cell r="N1713" t="str">
            <v>B.II.7.d) Crediti v/altri soggetti pubblici per ricerca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</row>
        <row r="1714">
          <cell r="N1714" t="str">
            <v>B.II.7.e) Altri crediti diversi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</row>
        <row r="1715">
          <cell r="M1715" t="str">
            <v>AB27</v>
          </cell>
          <cell r="N1715" t="str">
            <v>B.II.7.e.1) Altri crediti diversi - V/Terzi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</row>
        <row r="1716">
          <cell r="N1716" t="str">
            <v>Crediti v/clienti privati per anticipi mobilità attiva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</row>
        <row r="1717">
          <cell r="N1717" t="str">
            <v>Altri Crediti diversi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</row>
        <row r="1718">
          <cell r="N1718" t="str">
            <v>B.II.7.e.2) Altri crediti diversi - V/Gestioni interne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</row>
        <row r="1719">
          <cell r="N1719" t="str">
            <v>Crediti da Bilancio Sanitario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</row>
        <row r="1720">
          <cell r="N1720" t="str">
            <v>Crediti da Bilancio A.S.S.I.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</row>
        <row r="1721">
          <cell r="N1721" t="str">
            <v>Crediti da Bilancio Sociale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</row>
        <row r="1722">
          <cell r="N1722" t="str">
            <v>Crediti da Bilancio Ricerca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</row>
        <row r="1723">
          <cell r="N1723" t="str">
            <v>B.III.  Attività finanziarie che non costituiscono immobilizzazioni</v>
          </cell>
          <cell r="O1723">
            <v>0</v>
          </cell>
          <cell r="P1723">
            <v>0</v>
          </cell>
        </row>
        <row r="1724">
          <cell r="J1724" t="str">
            <v>BC0010A</v>
          </cell>
          <cell r="M1724" t="str">
            <v>AB31</v>
          </cell>
          <cell r="N1724" t="str">
            <v>Partecipazioni in imprese controllate</v>
          </cell>
          <cell r="O1724">
            <v>0</v>
          </cell>
          <cell r="P1724">
            <v>0</v>
          </cell>
        </row>
        <row r="1725">
          <cell r="J1725" t="str">
            <v>BC0010A</v>
          </cell>
          <cell r="M1725" t="str">
            <v>AB31</v>
          </cell>
          <cell r="N1725" t="str">
            <v>Partecipazioni in imprese collegate</v>
          </cell>
          <cell r="O1725">
            <v>0</v>
          </cell>
          <cell r="P1725">
            <v>0</v>
          </cell>
        </row>
        <row r="1726">
          <cell r="J1726" t="str">
            <v>BC0010A</v>
          </cell>
          <cell r="M1726" t="str">
            <v>AB31</v>
          </cell>
          <cell r="N1726" t="str">
            <v>Partecipazioni in altre imprese</v>
          </cell>
          <cell r="O1726">
            <v>0</v>
          </cell>
          <cell r="P1726">
            <v>0</v>
          </cell>
        </row>
        <row r="1727">
          <cell r="J1727" t="str">
            <v>BC0020A</v>
          </cell>
          <cell r="M1727" t="str">
            <v>AB32</v>
          </cell>
          <cell r="N1727" t="str">
            <v>Altri titoli (diversi dalle partecipazioni)</v>
          </cell>
          <cell r="O1727">
            <v>0</v>
          </cell>
          <cell r="P1727">
            <v>0</v>
          </cell>
        </row>
        <row r="1728">
          <cell r="N1728" t="str">
            <v>B.IV. Disponibilità liquide</v>
          </cell>
          <cell r="O1728">
            <v>0</v>
          </cell>
          <cell r="P1728">
            <v>0</v>
          </cell>
        </row>
        <row r="1729">
          <cell r="J1729" t="str">
            <v>BD0010A</v>
          </cell>
          <cell r="M1729" t="str">
            <v>AB41</v>
          </cell>
          <cell r="N1729" t="str">
            <v>Cassa</v>
          </cell>
          <cell r="O1729">
            <v>0</v>
          </cell>
          <cell r="P1729">
            <v>0</v>
          </cell>
        </row>
        <row r="1730">
          <cell r="J1730" t="str">
            <v>BD0020A</v>
          </cell>
          <cell r="M1730" t="str">
            <v>AB42</v>
          </cell>
          <cell r="N1730" t="str">
            <v>Istituto tesoriere</v>
          </cell>
          <cell r="O1730">
            <v>0</v>
          </cell>
          <cell r="P1730">
            <v>0</v>
          </cell>
        </row>
        <row r="1731">
          <cell r="J1731" t="str">
            <v>BD0030A</v>
          </cell>
          <cell r="M1731" t="str">
            <v>AB43</v>
          </cell>
          <cell r="N1731" t="str">
            <v>Tesoreria Unica</v>
          </cell>
          <cell r="O1731">
            <v>0</v>
          </cell>
          <cell r="P1731">
            <v>0</v>
          </cell>
        </row>
        <row r="1732">
          <cell r="J1732" t="str">
            <v>BD0040A</v>
          </cell>
          <cell r="M1732" t="str">
            <v>AB44</v>
          </cell>
          <cell r="N1732" t="str">
            <v>Conto corrente postale</v>
          </cell>
          <cell r="O1732">
            <v>0</v>
          </cell>
          <cell r="P1732">
            <v>0</v>
          </cell>
        </row>
        <row r="1733">
          <cell r="J1733" t="str">
            <v>CA0000A</v>
          </cell>
          <cell r="N1733" t="str">
            <v>C) RATEI E RISCONTI ATTIVI</v>
          </cell>
          <cell r="O1733">
            <v>0</v>
          </cell>
          <cell r="P1733">
            <v>0</v>
          </cell>
        </row>
        <row r="1734">
          <cell r="M1734" t="str">
            <v>AC1</v>
          </cell>
          <cell r="N1734" t="str">
            <v>C.I Ratei attivi</v>
          </cell>
          <cell r="O1734">
            <v>0</v>
          </cell>
          <cell r="P1734">
            <v>0</v>
          </cell>
        </row>
        <row r="1735">
          <cell r="N1735" t="str">
            <v>C.I.1) Ratei attivi v/terzi</v>
          </cell>
          <cell r="O1735">
            <v>0</v>
          </cell>
          <cell r="P1735">
            <v>0</v>
          </cell>
        </row>
        <row r="1736">
          <cell r="N1736" t="str">
            <v>C.I.2) Ratei attivi v/Aziende sanitarie pubbliche della Regione</v>
          </cell>
          <cell r="O1736">
            <v>0</v>
          </cell>
          <cell r="P1736">
            <v>0</v>
          </cell>
        </row>
        <row r="1737">
          <cell r="N1737" t="str">
            <v>Degenze in corso al 31/12</v>
          </cell>
          <cell r="O1737">
            <v>0</v>
          </cell>
          <cell r="P1737">
            <v>0</v>
          </cell>
        </row>
        <row r="1738">
          <cell r="N1738" t="str">
            <v>Ratei attivi verso Asl/Ao/Fondazioni della Regione</v>
          </cell>
          <cell r="O1738">
            <v>0</v>
          </cell>
          <cell r="P1738">
            <v>0</v>
          </cell>
        </row>
        <row r="1739">
          <cell r="M1739" t="str">
            <v>AC2</v>
          </cell>
          <cell r="N1739" t="str">
            <v>C.II Risconti attivi</v>
          </cell>
          <cell r="O1739">
            <v>0</v>
          </cell>
          <cell r="P1739">
            <v>0</v>
          </cell>
        </row>
        <row r="1740">
          <cell r="N1740" t="str">
            <v>C.II.1) Risconti attivi v/terzi</v>
          </cell>
          <cell r="O1740">
            <v>0</v>
          </cell>
          <cell r="P1740">
            <v>0</v>
          </cell>
        </row>
        <row r="1741">
          <cell r="N1741" t="str">
            <v>C.II.2) Risconti attivi v/Aziende sanitarie pubbliche della Regione</v>
          </cell>
          <cell r="O1741">
            <v>0</v>
          </cell>
          <cell r="P1741">
            <v>0</v>
          </cell>
        </row>
        <row r="1742">
          <cell r="N1742" t="str">
            <v>D) CONTI D’ORDINE</v>
          </cell>
          <cell r="O1742">
            <v>0</v>
          </cell>
          <cell r="P1742">
            <v>0</v>
          </cell>
        </row>
        <row r="1743">
          <cell r="M1743" t="str">
            <v>AD1</v>
          </cell>
          <cell r="N1743" t="str">
            <v>D.I) Canoni di leasing ancora da pagare</v>
          </cell>
          <cell r="O1743">
            <v>0</v>
          </cell>
          <cell r="P1743">
            <v>0</v>
          </cell>
        </row>
        <row r="1744">
          <cell r="M1744" t="str">
            <v>AD2</v>
          </cell>
          <cell r="N1744" t="str">
            <v>D.II) Depositi cauzionali</v>
          </cell>
          <cell r="O1744">
            <v>0</v>
          </cell>
          <cell r="P1744">
            <v>0</v>
          </cell>
        </row>
        <row r="1745">
          <cell r="M1745" t="str">
            <v>AD3</v>
          </cell>
          <cell r="N1745" t="str">
            <v>D.III) Beni in comodato</v>
          </cell>
          <cell r="O1745">
            <v>0</v>
          </cell>
          <cell r="P1745">
            <v>0</v>
          </cell>
        </row>
        <row r="1746">
          <cell r="M1746" t="str">
            <v>AD4</v>
          </cell>
          <cell r="N1746" t="str">
            <v>D.IV) Altri conti d'ordine</v>
          </cell>
          <cell r="O1746">
            <v>0</v>
          </cell>
          <cell r="P1746">
            <v>0</v>
          </cell>
        </row>
        <row r="1747">
          <cell r="N1747" t="str">
            <v>Garanzie prestate</v>
          </cell>
          <cell r="O1747">
            <v>0</v>
          </cell>
          <cell r="P1747">
            <v>0</v>
          </cell>
        </row>
        <row r="1748">
          <cell r="N1748" t="str">
            <v>Garanzie ricevute</v>
          </cell>
          <cell r="O1748">
            <v>0</v>
          </cell>
          <cell r="P1748">
            <v>0</v>
          </cell>
        </row>
        <row r="1749">
          <cell r="N1749" t="str">
            <v>Beni in contenzioso</v>
          </cell>
          <cell r="O1749">
            <v>0</v>
          </cell>
          <cell r="P1749">
            <v>0</v>
          </cell>
        </row>
        <row r="1750">
          <cell r="N1750" t="str">
            <v>Altri impegni assunti</v>
          </cell>
          <cell r="O1750">
            <v>0</v>
          </cell>
          <cell r="P1750">
            <v>0</v>
          </cell>
        </row>
        <row r="1751">
          <cell r="N1751" t="str">
            <v>PASSIVITA’.</v>
          </cell>
          <cell r="O1751">
            <v>0</v>
          </cell>
          <cell r="P1751">
            <v>0</v>
          </cell>
        </row>
        <row r="1752">
          <cell r="N1752" t="str">
            <v>A) PATRIMONIO NETTO</v>
          </cell>
          <cell r="O1752">
            <v>0</v>
          </cell>
          <cell r="P1752">
            <v>0</v>
          </cell>
        </row>
        <row r="1753">
          <cell r="J1753" t="str">
            <v>PA1000A</v>
          </cell>
          <cell r="M1753" t="str">
            <v>PA1</v>
          </cell>
          <cell r="N1753" t="str">
            <v>A.I) FONDO DI DOTAZIONE</v>
          </cell>
          <cell r="O1753">
            <v>0</v>
          </cell>
          <cell r="P1753">
            <v>0</v>
          </cell>
        </row>
        <row r="1754">
          <cell r="N1754" t="str">
            <v>A.II) FINANZIAMENTI PER INVESTIMENTI</v>
          </cell>
          <cell r="O1754">
            <v>0</v>
          </cell>
          <cell r="P1754">
            <v>0</v>
          </cell>
        </row>
        <row r="1755">
          <cell r="J1755" t="str">
            <v>PA2000A</v>
          </cell>
          <cell r="M1755" t="str">
            <v>PA21</v>
          </cell>
          <cell r="N1755" t="str">
            <v>A.II.1) Finanziamenti per beni di prima dotazione</v>
          </cell>
          <cell r="O1755">
            <v>0</v>
          </cell>
          <cell r="P1755">
            <v>0</v>
          </cell>
        </row>
        <row r="1756">
          <cell r="J1756" t="str">
            <v>PA2000B</v>
          </cell>
          <cell r="N1756" t="str">
            <v>A.II.2) Finanziamenti da Stato per investimenti</v>
          </cell>
          <cell r="O1756">
            <v>0</v>
          </cell>
          <cell r="P1756">
            <v>0</v>
          </cell>
        </row>
        <row r="1757">
          <cell r="M1757" t="str">
            <v>PA22a</v>
          </cell>
          <cell r="N1757" t="str">
            <v>A.II.2.a) Finanziamenti da Stato per investimenti - ex art. 20 legge 67/88</v>
          </cell>
          <cell r="O1757">
            <v>0</v>
          </cell>
          <cell r="P1757">
            <v>0</v>
          </cell>
        </row>
        <row r="1758">
          <cell r="M1758" t="str">
            <v>PA22b</v>
          </cell>
          <cell r="N1758" t="str">
            <v>A.II.2.b) Finanziamenti da Stato per investimenti - ricerca</v>
          </cell>
          <cell r="O1758">
            <v>0</v>
          </cell>
          <cell r="P1758">
            <v>0</v>
          </cell>
        </row>
        <row r="1759">
          <cell r="M1759" t="str">
            <v>PA22c</v>
          </cell>
          <cell r="N1759" t="str">
            <v>A.II.2.c) Finanziamenti da Stato per investimenti - altro</v>
          </cell>
          <cell r="O1759">
            <v>0</v>
          </cell>
          <cell r="P1759">
            <v>0</v>
          </cell>
        </row>
        <row r="1760">
          <cell r="J1760" t="str">
            <v>PA2000C</v>
          </cell>
          <cell r="M1760" t="str">
            <v>PA23</v>
          </cell>
          <cell r="N1760" t="str">
            <v>A.II.3) Finanziamenti da Regione per investimenti</v>
          </cell>
          <cell r="O1760">
            <v>0</v>
          </cell>
          <cell r="P1760">
            <v>0</v>
          </cell>
        </row>
        <row r="1761">
          <cell r="J1761" t="str">
            <v>PA2000D</v>
          </cell>
          <cell r="M1761" t="str">
            <v>PA24</v>
          </cell>
          <cell r="N1761" t="str">
            <v>A.II.4) Finanziamenti da altri soggetti pubblici per investimenti</v>
          </cell>
          <cell r="O1761">
            <v>0</v>
          </cell>
          <cell r="P1761">
            <v>0</v>
          </cell>
        </row>
        <row r="1762">
          <cell r="J1762" t="str">
            <v>PA2000E</v>
          </cell>
          <cell r="M1762" t="str">
            <v>PA25</v>
          </cell>
          <cell r="N1762" t="str">
            <v>A.II.5) Finanziamenti per investimenti da rettifica contributi in conto esercizio</v>
          </cell>
          <cell r="O1762">
            <v>0</v>
          </cell>
          <cell r="P1762">
            <v>0</v>
          </cell>
        </row>
        <row r="1763">
          <cell r="J1763" t="str">
            <v>PA3000A</v>
          </cell>
          <cell r="M1763" t="str">
            <v>PA3</v>
          </cell>
          <cell r="N1763" t="str">
            <v>A.III) RISERVE DA DONAZIONI E LASCITI VINCOLATI AD INVESTIMENTI</v>
          </cell>
          <cell r="O1763">
            <v>0</v>
          </cell>
          <cell r="P1763">
            <v>0</v>
          </cell>
        </row>
        <row r="1764">
          <cell r="J1764" t="str">
            <v>PA4000A</v>
          </cell>
          <cell r="M1764" t="str">
            <v>PA4</v>
          </cell>
          <cell r="N1764" t="str">
            <v>A.IV) ALTRE RISERVE</v>
          </cell>
          <cell r="O1764">
            <v>0</v>
          </cell>
          <cell r="P1764">
            <v>0</v>
          </cell>
        </row>
        <row r="1765">
          <cell r="N1765" t="str">
            <v>A.IV.1) Riserve da rivalutazioni</v>
          </cell>
          <cell r="O1765">
            <v>0</v>
          </cell>
          <cell r="P1765">
            <v>0</v>
          </cell>
        </row>
        <row r="1766">
          <cell r="N1766" t="str">
            <v>A.IV.2) Riserve da plusvalenze da reinvestire</v>
          </cell>
          <cell r="O1766">
            <v>0</v>
          </cell>
          <cell r="P1766">
            <v>0</v>
          </cell>
        </row>
        <row r="1767">
          <cell r="N1767" t="str">
            <v>A.IV.3) Contributi da reinvestire</v>
          </cell>
          <cell r="O1767">
            <v>0</v>
          </cell>
          <cell r="P1767">
            <v>0</v>
          </cell>
        </row>
        <row r="1768">
          <cell r="N1768" t="str">
            <v>A.IV.4) Riserve da utili di esercizio destinati ad investimenti</v>
          </cell>
          <cell r="O1768">
            <v>0</v>
          </cell>
          <cell r="P1768">
            <v>0</v>
          </cell>
        </row>
        <row r="1769">
          <cell r="N1769" t="str">
            <v>A.IV.5) Riserve diverse</v>
          </cell>
          <cell r="O1769">
            <v>0</v>
          </cell>
          <cell r="P1769">
            <v>0</v>
          </cell>
        </row>
        <row r="1770">
          <cell r="J1770" t="str">
            <v>PA5000A</v>
          </cell>
          <cell r="M1770" t="str">
            <v>PA5</v>
          </cell>
          <cell r="N1770" t="str">
            <v>A.V) CONTRIBUTI PER RIPIANO PERDITE</v>
          </cell>
          <cell r="O1770">
            <v>0</v>
          </cell>
          <cell r="P1770">
            <v>0</v>
          </cell>
        </row>
        <row r="1771">
          <cell r="N1771" t="str">
            <v>A.V.1) Contributi per copertura debiti al 31/12/2005</v>
          </cell>
          <cell r="O1771">
            <v>0</v>
          </cell>
          <cell r="P1771">
            <v>0</v>
          </cell>
        </row>
        <row r="1772">
          <cell r="N1772" t="str">
            <v>A.V.2) Contributi per ricostituzione risorse da investimenti esercizi precedenti</v>
          </cell>
          <cell r="O1772">
            <v>0</v>
          </cell>
          <cell r="P1772">
            <v>0</v>
          </cell>
        </row>
        <row r="1773">
          <cell r="N1773" t="str">
            <v>A.V.3) Altro</v>
          </cell>
          <cell r="O1773">
            <v>0</v>
          </cell>
          <cell r="P1773">
            <v>0</v>
          </cell>
        </row>
        <row r="1774">
          <cell r="J1774" t="str">
            <v>PA6000A</v>
          </cell>
          <cell r="M1774" t="str">
            <v>PA6</v>
          </cell>
          <cell r="N1774" t="str">
            <v>A.VI) UTILI (PERDITE) PORTATI A NUOVO</v>
          </cell>
          <cell r="O1774">
            <v>0</v>
          </cell>
          <cell r="P1774">
            <v>0</v>
          </cell>
        </row>
        <row r="1775">
          <cell r="J1775" t="str">
            <v>PA7000A</v>
          </cell>
          <cell r="M1775" t="str">
            <v>PA7</v>
          </cell>
          <cell r="N1775" t="str">
            <v>A.VII) UTILE (PERDITA) D'ESERCIZIO</v>
          </cell>
          <cell r="O1775">
            <v>0</v>
          </cell>
          <cell r="P1775">
            <v>0</v>
          </cell>
        </row>
        <row r="1776">
          <cell r="N1776" t="str">
            <v>B) FONDI PER RISCHI ED ONERI</v>
          </cell>
          <cell r="O1776">
            <v>0</v>
          </cell>
          <cell r="P1776">
            <v>0</v>
          </cell>
        </row>
        <row r="1777">
          <cell r="J1777" t="str">
            <v>PB1000A</v>
          </cell>
          <cell r="M1777" t="str">
            <v>PB1</v>
          </cell>
          <cell r="N1777" t="str">
            <v>B.I)  Fondi per imposte, anche differite</v>
          </cell>
          <cell r="O1777">
            <v>0</v>
          </cell>
          <cell r="P1777">
            <v>0</v>
          </cell>
        </row>
        <row r="1778">
          <cell r="N1778" t="str">
            <v>Fondi per imposte</v>
          </cell>
          <cell r="O1778">
            <v>0</v>
          </cell>
          <cell r="P1778">
            <v>0</v>
          </cell>
        </row>
        <row r="1779">
          <cell r="N1779" t="str">
            <v>Altri fondi per imposte</v>
          </cell>
          <cell r="O1779">
            <v>0</v>
          </cell>
          <cell r="P1779">
            <v>0</v>
          </cell>
        </row>
        <row r="1780">
          <cell r="M1780" t="str">
            <v>PB2</v>
          </cell>
          <cell r="N1780" t="str">
            <v>B.II)  Fondi per rischi</v>
          </cell>
          <cell r="O1780">
            <v>0</v>
          </cell>
          <cell r="P1780">
            <v>0</v>
          </cell>
        </row>
        <row r="1781">
          <cell r="J1781" t="str">
            <v>PB2000A</v>
          </cell>
          <cell r="N1781" t="str">
            <v>B.II.1) Fondo rischi per cause civili ed oneri processuali</v>
          </cell>
          <cell r="O1781">
            <v>0</v>
          </cell>
          <cell r="P1781">
            <v>0</v>
          </cell>
        </row>
        <row r="1782">
          <cell r="J1782" t="str">
            <v>PB2000B</v>
          </cell>
          <cell r="N1782" t="str">
            <v>B.II.2) Fondo rischi per contenzioso personale dipendente</v>
          </cell>
          <cell r="O1782">
            <v>0</v>
          </cell>
          <cell r="P1782">
            <v>0</v>
          </cell>
        </row>
        <row r="1783">
          <cell r="J1783" t="str">
            <v>PB2000C</v>
          </cell>
          <cell r="N1783" t="str">
            <v>B.II.3) Fondo rischi connessi all'acquisto di prestazioni sanitarie da privato</v>
          </cell>
          <cell r="O1783">
            <v>0</v>
          </cell>
          <cell r="P1783">
            <v>0</v>
          </cell>
        </row>
        <row r="1784">
          <cell r="J1784" t="str">
            <v>PB2000D</v>
          </cell>
          <cell r="N1784" t="str">
            <v>B.II.4) Fondo rischi per copertura diretta dei rischi (autoassicurazione)</v>
          </cell>
          <cell r="O1784">
            <v>0</v>
          </cell>
          <cell r="P1784">
            <v>0</v>
          </cell>
        </row>
        <row r="1785">
          <cell r="J1785" t="str">
            <v>PB2000E</v>
          </cell>
          <cell r="N1785" t="str">
            <v>B.II.5) Altri fondi rischi</v>
          </cell>
          <cell r="O1785">
            <v>0</v>
          </cell>
          <cell r="P1785">
            <v>0</v>
          </cell>
        </row>
        <row r="1786">
          <cell r="M1786" t="str">
            <v>PB3</v>
          </cell>
          <cell r="N1786" t="str">
            <v>B.III)  Fondi da distribuire</v>
          </cell>
          <cell r="O1786">
            <v>0</v>
          </cell>
          <cell r="P1786">
            <v>0</v>
          </cell>
        </row>
        <row r="1787">
          <cell r="J1787" t="str">
            <v>PB3000A</v>
          </cell>
          <cell r="N1787" t="str">
            <v>B.III.1) FSR indistinto da distribuire</v>
          </cell>
          <cell r="O1787">
            <v>0</v>
          </cell>
          <cell r="P1787">
            <v>0</v>
          </cell>
        </row>
        <row r="1788">
          <cell r="J1788" t="str">
            <v>PB3000B</v>
          </cell>
          <cell r="N1788" t="str">
            <v>B.III.2) FSR vincolato da distribuire</v>
          </cell>
          <cell r="O1788">
            <v>0</v>
          </cell>
          <cell r="P1788">
            <v>0</v>
          </cell>
        </row>
        <row r="1789">
          <cell r="J1789" t="str">
            <v>PB3000C</v>
          </cell>
          <cell r="N1789" t="str">
            <v>B.III.3) Fondo per ripiano disavanzi pregressi</v>
          </cell>
          <cell r="O1789">
            <v>0</v>
          </cell>
          <cell r="P1789">
            <v>0</v>
          </cell>
        </row>
        <row r="1790">
          <cell r="J1790" t="str">
            <v>PB3000D</v>
          </cell>
          <cell r="N1790" t="str">
            <v>B.III.4) Fondo finanziamento sanitario aggiuntivo corrente LEA</v>
          </cell>
          <cell r="O1790">
            <v>0</v>
          </cell>
          <cell r="P1790">
            <v>0</v>
          </cell>
        </row>
        <row r="1791">
          <cell r="J1791" t="str">
            <v>PB3000E</v>
          </cell>
          <cell r="N1791" t="str">
            <v>B.III.5) Fondo finanziamento sanitario aggiuntivo corrente extra LEA</v>
          </cell>
          <cell r="O1791">
            <v>0</v>
          </cell>
          <cell r="P1791">
            <v>0</v>
          </cell>
        </row>
        <row r="1792">
          <cell r="J1792" t="str">
            <v>PB3000F</v>
          </cell>
          <cell r="N1792" t="str">
            <v>B.III.6) Fondo finanziamento per ricerca</v>
          </cell>
          <cell r="O1792">
            <v>0</v>
          </cell>
          <cell r="P1792">
            <v>0</v>
          </cell>
        </row>
        <row r="1793">
          <cell r="J1793" t="str">
            <v>PB3000G</v>
          </cell>
          <cell r="N1793" t="str">
            <v>B.III.7) Fondo finanziamento per investimenti</v>
          </cell>
          <cell r="O1793">
            <v>0</v>
          </cell>
          <cell r="P1793">
            <v>0</v>
          </cell>
        </row>
        <row r="1794">
          <cell r="M1794" t="str">
            <v>PB4</v>
          </cell>
          <cell r="N1794" t="str">
            <v>B.IV)  Quote inutilizzate contributi</v>
          </cell>
          <cell r="O1794">
            <v>0</v>
          </cell>
          <cell r="P1794">
            <v>0</v>
          </cell>
        </row>
        <row r="1795">
          <cell r="J1795" t="str">
            <v>PB4000A</v>
          </cell>
          <cell r="N1795" t="str">
            <v>B.IV.1) Quote inutilizzate contributi da Regione o Prov. Aut. per quota F.S. vincolato</v>
          </cell>
          <cell r="O1795">
            <v>0</v>
          </cell>
          <cell r="P1795">
            <v>0</v>
          </cell>
        </row>
        <row r="1796">
          <cell r="N1796" t="str">
            <v>Quote inutilizzate contributi da Regione o Prov. Aut. per quota F.S. indistinto</v>
          </cell>
          <cell r="O1796">
            <v>0</v>
          </cell>
          <cell r="P1796">
            <v>0</v>
          </cell>
        </row>
        <row r="1797">
          <cell r="N1797" t="str">
            <v>Quote inutilizzate contributi da Regione o Prov. Aut. per quota F.S. vincolato</v>
          </cell>
          <cell r="O1797">
            <v>0</v>
          </cell>
          <cell r="P1797">
            <v>0</v>
          </cell>
        </row>
        <row r="1798">
          <cell r="N1798" t="str">
            <v>Quote inutilizzate contributi vincolati dell'esercizio da Asl/Ao/Fondazioni per quota FSR Indistinto</v>
          </cell>
          <cell r="O1798">
            <v>0</v>
          </cell>
          <cell r="P1798">
            <v>0</v>
          </cell>
        </row>
        <row r="1799">
          <cell r="N1799" t="str">
            <v>Quote inutilizzate contributi vincolati dell'esercizio da Asl/Ao/Fondazioni per quota FSR Vincolato</v>
          </cell>
          <cell r="O1799">
            <v>0</v>
          </cell>
          <cell r="P1799">
            <v>0</v>
          </cell>
        </row>
        <row r="1800">
          <cell r="J1800" t="str">
            <v>PB4000B</v>
          </cell>
          <cell r="N1800" t="str">
            <v>B.IV.2) Quote inutilizzate contributi vincolati da soggetti pubblici (extra fondo)</v>
          </cell>
          <cell r="O1800">
            <v>0</v>
          </cell>
          <cell r="P1800">
            <v>0</v>
          </cell>
        </row>
        <row r="1801">
          <cell r="J1801" t="str">
            <v>PB4000C</v>
          </cell>
          <cell r="N1801" t="str">
            <v>B.IV.3) Quote inutilizzate contributi per ricerca</v>
          </cell>
          <cell r="O1801">
            <v>0</v>
          </cell>
          <cell r="P1801">
            <v>0</v>
          </cell>
        </row>
        <row r="1802">
          <cell r="N1802" t="str">
            <v>Quote inutilizzate contributi vincolati dell'esercizio  per ricerca da Ministero</v>
          </cell>
          <cell r="O1802">
            <v>0</v>
          </cell>
          <cell r="P1802">
            <v>0</v>
          </cell>
        </row>
        <row r="1803">
          <cell r="N1803" t="str">
            <v>Quote inutilizzate contributi vincolati dell'esercizio  per ricerca da Regione</v>
          </cell>
          <cell r="O1803">
            <v>0</v>
          </cell>
          <cell r="P1803">
            <v>0</v>
          </cell>
        </row>
        <row r="1804">
          <cell r="N1804" t="str">
            <v>Quote inutilizzate contributi vincolati dell'esercizio  per ricerca da Asl/Ao/Fondazioni</v>
          </cell>
          <cell r="O1804">
            <v>0</v>
          </cell>
          <cell r="P1804">
            <v>0</v>
          </cell>
        </row>
        <row r="1805">
          <cell r="N1805" t="str">
            <v>Quote inutilizzate contributi vincolati dell'esercizio  per ricerca da altri Enti Pubblici</v>
          </cell>
          <cell r="O1805">
            <v>0</v>
          </cell>
          <cell r="P1805">
            <v>0</v>
          </cell>
        </row>
        <row r="1806">
          <cell r="N1806" t="str">
            <v>Quote inutilizzate contributi vincolati dell'esercizio  per ricerca da privati</v>
          </cell>
          <cell r="O1806">
            <v>0</v>
          </cell>
          <cell r="P1806">
            <v>0</v>
          </cell>
        </row>
        <row r="1807">
          <cell r="J1807" t="str">
            <v>PB4000D</v>
          </cell>
          <cell r="N1807" t="str">
            <v>B.IV.4) Quote inutilizzate contributi vincolati da privati</v>
          </cell>
          <cell r="O1807">
            <v>0</v>
          </cell>
          <cell r="P1807">
            <v>0</v>
          </cell>
        </row>
        <row r="1808">
          <cell r="M1808" t="str">
            <v>PB5</v>
          </cell>
          <cell r="N1808" t="str">
            <v>B.V)  Altri fondi per oneri e spese</v>
          </cell>
          <cell r="O1808">
            <v>0</v>
          </cell>
          <cell r="P1808">
            <v>0</v>
          </cell>
        </row>
        <row r="1809">
          <cell r="J1809" t="str">
            <v>PB5000A</v>
          </cell>
          <cell r="N1809" t="str">
            <v>B.V.1) Fondi integrativi pensione</v>
          </cell>
          <cell r="O1809">
            <v>0</v>
          </cell>
          <cell r="P1809">
            <v>0</v>
          </cell>
        </row>
        <row r="1810">
          <cell r="N1810" t="str">
            <v>Fondi integrativi pensione aziendali</v>
          </cell>
          <cell r="O1810">
            <v>0</v>
          </cell>
          <cell r="P1810">
            <v>0</v>
          </cell>
        </row>
        <row r="1811">
          <cell r="N1811" t="str">
            <v>Fondo integrativo pensione contrattuale</v>
          </cell>
          <cell r="O1811">
            <v>0</v>
          </cell>
          <cell r="P1811">
            <v>0</v>
          </cell>
        </row>
        <row r="1812">
          <cell r="J1812" t="str">
            <v>PB5000B</v>
          </cell>
          <cell r="N1812" t="str">
            <v>B.V.2) Fondo per rinnovi contrattuali</v>
          </cell>
          <cell r="O1812">
            <v>0</v>
          </cell>
          <cell r="P1812">
            <v>0</v>
          </cell>
        </row>
        <row r="1813">
          <cell r="N1813" t="str">
            <v>Fondo per  Rinnovi contratt. - dirigenza medica</v>
          </cell>
          <cell r="O1813">
            <v>0</v>
          </cell>
          <cell r="P1813">
            <v>0</v>
          </cell>
        </row>
        <row r="1814">
          <cell r="N1814" t="str">
            <v>Fondo per  Rinnovi contratt.- dirigenza non medica</v>
          </cell>
          <cell r="O1814">
            <v>0</v>
          </cell>
          <cell r="P1814">
            <v>0</v>
          </cell>
        </row>
        <row r="1815">
          <cell r="N1815" t="str">
            <v>Fondo per  Rinnovi contratt.: - comparto</v>
          </cell>
          <cell r="O1815">
            <v>0</v>
          </cell>
          <cell r="P1815">
            <v>0</v>
          </cell>
        </row>
        <row r="1816">
          <cell r="N1816" t="str">
            <v>Fondo per  Rinnovi convenzioni MMG/Pls/MCA ed altri</v>
          </cell>
          <cell r="O1816">
            <v>0</v>
          </cell>
          <cell r="P1816">
            <v>0</v>
          </cell>
        </row>
        <row r="1817">
          <cell r="N1817" t="str">
            <v>Fondo per  Rinnovi contratt.: medici SUMAI</v>
          </cell>
          <cell r="O1817">
            <v>0</v>
          </cell>
          <cell r="P1817">
            <v>0</v>
          </cell>
        </row>
        <row r="1818">
          <cell r="J1818" t="str">
            <v>PB5000C</v>
          </cell>
          <cell r="N1818" t="str">
            <v>B.V.3) Altri fondi per oneri e spese</v>
          </cell>
          <cell r="O1818">
            <v>0</v>
          </cell>
          <cell r="P1818">
            <v>0</v>
          </cell>
        </row>
        <row r="1819">
          <cell r="N1819" t="str">
            <v>C) TRATTAMENTO DI FINE RAPPORTO</v>
          </cell>
          <cell r="O1819">
            <v>0</v>
          </cell>
          <cell r="P1819">
            <v>0</v>
          </cell>
        </row>
        <row r="1820">
          <cell r="J1820" t="str">
            <v>PC1000A</v>
          </cell>
          <cell r="M1820" t="str">
            <v>PC1</v>
          </cell>
          <cell r="N1820" t="str">
            <v>C.I)  Fondo per premi operosità</v>
          </cell>
          <cell r="O1820">
            <v>0</v>
          </cell>
          <cell r="P1820">
            <v>0</v>
          </cell>
        </row>
        <row r="1821">
          <cell r="N1821" t="str">
            <v>Premi Sumai fino al 1994</v>
          </cell>
          <cell r="O1821">
            <v>0</v>
          </cell>
          <cell r="P1821">
            <v>0</v>
          </cell>
        </row>
        <row r="1822">
          <cell r="N1822" t="str">
            <v>Premi Sumai dal 1995/1997</v>
          </cell>
          <cell r="O1822">
            <v>0</v>
          </cell>
          <cell r="P1822">
            <v>0</v>
          </cell>
        </row>
        <row r="1823">
          <cell r="N1823" t="str">
            <v>Premi Sumai dal 1/1/1998</v>
          </cell>
          <cell r="O1823">
            <v>0</v>
          </cell>
          <cell r="P1823">
            <v>0</v>
          </cell>
        </row>
        <row r="1824">
          <cell r="J1824" t="str">
            <v>PC2000B</v>
          </cell>
          <cell r="M1824" t="str">
            <v>PC2</v>
          </cell>
          <cell r="N1824" t="str">
            <v>C.II)  Fondo per trattamento di fine rapporto dipendenti</v>
          </cell>
          <cell r="O1824">
            <v>0</v>
          </cell>
          <cell r="P1824">
            <v>0</v>
          </cell>
        </row>
        <row r="1825">
          <cell r="N1825" t="str">
            <v>D) DEBITI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</row>
        <row r="1826">
          <cell r="J1826" t="str">
            <v>PD1000A</v>
          </cell>
          <cell r="M1826" t="str">
            <v>PD1</v>
          </cell>
          <cell r="N1826" t="str">
            <v>D.I. Debiti per Mutui passivi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</row>
        <row r="1827">
          <cell r="J1827" t="str">
            <v>PD1000B</v>
          </cell>
          <cell r="K1827" t="str">
            <v>PDA430</v>
          </cell>
          <cell r="M1827" t="str">
            <v>PD2</v>
          </cell>
          <cell r="N1827" t="str">
            <v>D.II. Debiti v/Stato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</row>
        <row r="1828">
          <cell r="N1828" t="str">
            <v>D.II.1) Debiti v/Stato per mobilità passiva  extraregionale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</row>
        <row r="1829">
          <cell r="N1829" t="str">
            <v>D.II.2) Debiti v/Stato per mobilità passiva internazionale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</row>
        <row r="1830">
          <cell r="N1830" t="str">
            <v>D.II.3) Acconto quota FSR v/Stato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</row>
        <row r="1831">
          <cell r="N1831" t="str">
            <v>D.II.4) Debiti v/Stato per restituzione finanziamenti - per ricerca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</row>
        <row r="1832">
          <cell r="N1832" t="str">
            <v>D.II.5) Altri debiti v/Stato - Ministeri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</row>
        <row r="1833">
          <cell r="J1833" t="str">
            <v>PD1000C</v>
          </cell>
          <cell r="K1833" t="str">
            <v>PDA430</v>
          </cell>
          <cell r="M1833" t="str">
            <v>PD3</v>
          </cell>
          <cell r="N1833" t="str">
            <v>D.III. Debiti v/Regione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</row>
        <row r="1834">
          <cell r="N1834" t="str">
            <v>D.III.1) Debiti v/Regione o Provincia Autonoma per finanziamenti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</row>
        <row r="1835">
          <cell r="N1835" t="str">
            <v>D.III.2) Debiti v/Regione o Provincia Autonoma per mobilità passiva intraregionale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</row>
        <row r="1836">
          <cell r="N1836" t="str">
            <v>D.III.3) Debiti v/Regione o Provincia Autonoma per mobilità passiva extraregionale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</row>
        <row r="1837">
          <cell r="N1837" t="str">
            <v>D.III.4) Acconto quota FSR da Regione o Provincia Autonoma (non regolarizzato)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</row>
        <row r="1838">
          <cell r="N1838" t="str">
            <v>D.III.5.a) Altri debiti v/Regione o Provincia Autonoma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</row>
        <row r="1839">
          <cell r="N1839" t="str">
            <v>D.III.5.b) Altri debiti vs Regione per restituzione annualità 2011 e precedenti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</row>
        <row r="1840">
          <cell r="N1840" t="str">
            <v>D.III.5.c) Debiti vs Regione per recuperi prestazioni STP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</row>
        <row r="1841">
          <cell r="J1841" t="str">
            <v>PD1000D</v>
          </cell>
          <cell r="M1841" t="str">
            <v>PD4</v>
          </cell>
          <cell r="N1841" t="str">
            <v>D.IV. Debiti v/Comuni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</row>
        <row r="1842">
          <cell r="J1842" t="str">
            <v>PD1000E</v>
          </cell>
          <cell r="K1842" t="str">
            <v>PDA410</v>
          </cell>
          <cell r="N1842" t="str">
            <v>D.V. Debiti v/Aziende sanitarie pubbliche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</row>
        <row r="1843">
          <cell r="N1843" t="str">
            <v>D.V.1) Debiti v/Aziende sanitarie pubbliche della Regione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</row>
        <row r="1844">
          <cell r="N1844" t="str">
            <v>D.V.1.a) Debiti v/Aziende sanitarie pubbliche della Regione - per quota FSR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</row>
        <row r="1845">
          <cell r="M1845" t="str">
            <v>PD5a</v>
          </cell>
          <cell r="N1845" t="str">
            <v>Debiti v/ASL della Regione - per quota FSR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</row>
        <row r="1846">
          <cell r="M1846" t="str">
            <v>PD5a</v>
          </cell>
          <cell r="N1846" t="str">
            <v>Debiti v/Az. Ospedaliere della Regione - per quota FSR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</row>
        <row r="1847">
          <cell r="M1847" t="str">
            <v>PD5a</v>
          </cell>
          <cell r="N1847" t="str">
            <v>Debiti v/Irccs - Fondazioni di dir. Pubblico della Regione - per quota FSR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</row>
        <row r="1848">
          <cell r="M1848" t="str">
            <v>PD5b</v>
          </cell>
          <cell r="N1848" t="str">
            <v>D.V.1.b) Debiti v/Aziende sanitarie pubbliche della Regione - per finanziamento sanitario aggiuntivo corrente LEA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</row>
        <row r="1849">
          <cell r="M1849" t="str">
            <v>PD5c</v>
          </cell>
          <cell r="N1849" t="str">
            <v>D.V.1.c) Debiti v/Aziende sanitarie pubbliche della Regione - per finanziamento sanitario aggiuntivo corrente extra LEA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</row>
        <row r="1850">
          <cell r="M1850" t="str">
            <v>PD5a</v>
          </cell>
          <cell r="N1850" t="str">
            <v>D.V.1.d) Debiti v/Aziende sanitarie pubbliche della Regione - per mobilità in compensazione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</row>
        <row r="1851">
          <cell r="N1851" t="str">
            <v>Debiti verso Aziende Sanitarie Locali della Regione per mobilità intraregionale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</row>
        <row r="1852">
          <cell r="N1852" t="str">
            <v>Debiti verso Aziende Sanitarie Locali della regione per anticipi mobilità attiva privata extraregione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</row>
        <row r="1853">
          <cell r="M1853" t="str">
            <v>PD5a</v>
          </cell>
          <cell r="N1853" t="str">
            <v>D.V.1.e) Debiti v/Aziende sanitarie pubbliche della Regione - per mobilità non in compensazione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</row>
        <row r="1854">
          <cell r="M1854" t="str">
            <v>PD5d</v>
          </cell>
          <cell r="N1854" t="str">
            <v>D.V.1.f) Debiti v/Aziende sanitarie pubbliche della Regione - per altre prestazioni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</row>
        <row r="1855">
          <cell r="N1855" t="str">
            <v>Debiti verso Aziende Sanitarie Locali della Regione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</row>
        <row r="1856">
          <cell r="N1856" t="str">
            <v>Debiti verso Aziende Ospedaliere della Regione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</row>
        <row r="1857">
          <cell r="N1857" t="str">
            <v>Debiti verso Irccs e Fondazioni di diritto pubblico della Regione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</row>
        <row r="1858">
          <cell r="M1858" t="str">
            <v>PD5d</v>
          </cell>
          <cell r="N1858" t="str">
            <v xml:space="preserve">D.V.2) Debiti v/Aziende sanitarie pubbliche Extraregione 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</row>
        <row r="1859">
          <cell r="N1859" t="str">
            <v>D.V.2.1) Debiti v/Aziende sanitarie pubbliche di altre Regioni per Mobilità passiva non compensata - Altre prestazioni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</row>
        <row r="1860">
          <cell r="N1860" t="str">
            <v>D.V.2.2) Debiti v/Aziende sanitarie pubbliche di altre Regioni  - Altro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</row>
        <row r="1861">
          <cell r="M1861" t="str">
            <v>PD5e</v>
          </cell>
          <cell r="N1861" t="str">
            <v>D.V.3) Debiti v/Aziende sanitarie pubbliche della Regione per versamenti c/patrimonio netto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</row>
        <row r="1862">
          <cell r="J1862" t="str">
            <v>PD1000F</v>
          </cell>
          <cell r="K1862" t="str">
            <v>PDA430</v>
          </cell>
          <cell r="M1862" t="str">
            <v>PD6</v>
          </cell>
          <cell r="N1862" t="str">
            <v>D.VI. DEBITI V/ SOCIETA' PARTECIPATE E/O ENTI DIPENDENTI DELLA REGIONE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</row>
        <row r="1863">
          <cell r="N1863" t="str">
            <v>D.VI.1) Debiti v/enti regionali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</row>
        <row r="1864">
          <cell r="N1864" t="str">
            <v>Debiti v/Arpa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</row>
        <row r="1865">
          <cell r="N1865" t="str">
            <v>Debiti v/altri Enti regionali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</row>
        <row r="1866">
          <cell r="N1866" t="str">
            <v>D.VI.2) Debiti v/sperimentazioni gestionali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</row>
        <row r="1867">
          <cell r="N1867" t="str">
            <v>D.VI.3) Debiti v/altre partecipate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</row>
        <row r="1868">
          <cell r="N1868" t="str">
            <v>Debiti v/società controllate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</row>
        <row r="1869">
          <cell r="N1869" t="str">
            <v>Debiti v/società collegate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</row>
        <row r="1870">
          <cell r="J1870" t="str">
            <v>PD1000G</v>
          </cell>
          <cell r="K1870" t="str">
            <v>PDA410</v>
          </cell>
          <cell r="M1870" t="str">
            <v>PD7</v>
          </cell>
          <cell r="N1870" t="str">
            <v>D.VII. Debiti v/Fornitori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</row>
        <row r="1871">
          <cell r="N1871" t="str">
            <v xml:space="preserve">D.VII.1) Debiti verso erogatori (privati accreditati e convenzionati) di prestazioni sanitarie 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</row>
        <row r="1872">
          <cell r="N1872" t="str">
            <v>Debiti verso Aziende sanitarie private (sanità)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</row>
        <row r="1873">
          <cell r="N1873" t="str">
            <v>Debiti verso Aziende e Enti socio-sanitari pubblici (assi)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</row>
        <row r="1874">
          <cell r="N1874" t="str">
            <v>Debiti verso Aziende e Enti socio-sanitari privati (assi)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</row>
        <row r="1875">
          <cell r="N1875" t="str">
            <v>Debiti verso Farmacie convenzionate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</row>
        <row r="1876">
          <cell r="N1876" t="str">
            <v>Debiti verso MMG, PLS e MCA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</row>
        <row r="1877">
          <cell r="N1877" t="str">
            <v>Debiti verso erogatori sanitari privati per mobilità attiva privata extraregione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</row>
        <row r="1878">
          <cell r="N1878" t="str">
            <v>D.VII.2) Debiti verso altri fornitori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</row>
        <row r="1879">
          <cell r="N1879" t="str">
            <v>Debiti verso Fornitori di Beni e Altri servizi sanitari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</row>
        <row r="1880">
          <cell r="N1880" t="str">
            <v>Debiti verso Fornitori di Beni e Servizi non sanitari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</row>
        <row r="1881">
          <cell r="J1881" t="str">
            <v>PD1000H</v>
          </cell>
          <cell r="M1881" t="str">
            <v>PD8</v>
          </cell>
          <cell r="N1881" t="str">
            <v>D.VIII. Debiti v/Istituto tesoriere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</row>
        <row r="1882">
          <cell r="J1882" t="str">
            <v>PD1000I</v>
          </cell>
          <cell r="K1882" t="str">
            <v>PDA430</v>
          </cell>
          <cell r="M1882" t="str">
            <v>PD9</v>
          </cell>
          <cell r="N1882" t="str">
            <v>D.IX. Debiti Tributari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</row>
        <row r="1883">
          <cell r="J1883" t="str">
            <v>PD1000L</v>
          </cell>
          <cell r="K1883" t="str">
            <v>PDA430</v>
          </cell>
          <cell r="M1883" t="str">
            <v>PD11</v>
          </cell>
          <cell r="N1883" t="str">
            <v>D.X. Debiti v/Istituti previdenziali, assistenziali e sicurezza sociale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</row>
        <row r="1884">
          <cell r="J1884" t="str">
            <v>PD1000M</v>
          </cell>
          <cell r="N1884" t="str">
            <v>D.XI. Debiti v/Altri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</row>
        <row r="1885">
          <cell r="K1885" t="str">
            <v>PDA430</v>
          </cell>
          <cell r="M1885" t="str">
            <v>PD10</v>
          </cell>
          <cell r="N1885" t="str">
            <v>D.XI.1) Debiti v/altri finanziatori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</row>
        <row r="1886">
          <cell r="K1886" t="str">
            <v>PDA430</v>
          </cell>
          <cell r="M1886" t="str">
            <v>PD12</v>
          </cell>
          <cell r="N1886" t="str">
            <v>D.XI.2) Debiti v/dipendenti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</row>
        <row r="1887">
          <cell r="N1887" t="str">
            <v>Debiti verso dipendenti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</row>
        <row r="1888">
          <cell r="N1888" t="str">
            <v>Debiti verso dipendenti per rinnovi contrattuali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</row>
        <row r="1889">
          <cell r="N1889" t="str">
            <v>Liquidazioni a dipendenti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</row>
        <row r="1890">
          <cell r="N1890" t="str">
            <v>Debiti per ferie non godute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</row>
        <row r="1891">
          <cell r="K1891" t="str">
            <v>PDA430</v>
          </cell>
          <cell r="M1891" t="str">
            <v>PD12</v>
          </cell>
          <cell r="N1891" t="str">
            <v>D.XI.3) Debiti v/gestioni liquidatorie/stralcio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</row>
        <row r="1892">
          <cell r="N1892" t="str">
            <v>D.XI.4) Altri debiti diversi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</row>
        <row r="1893">
          <cell r="K1893" t="str">
            <v>PDA430</v>
          </cell>
          <cell r="M1893" t="str">
            <v>PD12</v>
          </cell>
          <cell r="N1893" t="str">
            <v>D.XI.4.a) Altri debiti diversi - V/Privati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</row>
        <row r="1894">
          <cell r="K1894" t="str">
            <v>PDA430</v>
          </cell>
          <cell r="M1894" t="str">
            <v>PD12</v>
          </cell>
          <cell r="N1894" t="str">
            <v>D.XI.4.b) Altri debiti diversi - V/Enti Pubblici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</row>
        <row r="1895">
          <cell r="N1895" t="str">
            <v>D.XI.4.c) Altri debiti diversi - V/Gestioni interne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</row>
        <row r="1896">
          <cell r="N1896" t="str">
            <v>Debiti verso Bilancio Sanitario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</row>
        <row r="1897">
          <cell r="N1897" t="str">
            <v>Debiti verso Bilancio A.S.S.I.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</row>
        <row r="1898">
          <cell r="N1898" t="str">
            <v>Debiti verso Bilancio Sociale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</row>
        <row r="1899">
          <cell r="N1899" t="str">
            <v>Debiti verso Bilancio Ricerca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</row>
        <row r="1900">
          <cell r="J1900" t="str">
            <v>PE00000</v>
          </cell>
          <cell r="N1900" t="str">
            <v>E) RATEI E RISCONTI PASSIVI</v>
          </cell>
          <cell r="O1900">
            <v>0</v>
          </cell>
          <cell r="P1900">
            <v>0</v>
          </cell>
        </row>
        <row r="1901">
          <cell r="M1901" t="str">
            <v>PE1</v>
          </cell>
          <cell r="N1901" t="str">
            <v>E.I Ratei passivi</v>
          </cell>
          <cell r="O1901">
            <v>0</v>
          </cell>
          <cell r="P1901">
            <v>0</v>
          </cell>
        </row>
        <row r="1902">
          <cell r="N1902" t="str">
            <v>E.I.1) Ratei passivi v/terzi</v>
          </cell>
          <cell r="O1902">
            <v>0</v>
          </cell>
          <cell r="P1902">
            <v>0</v>
          </cell>
        </row>
        <row r="1903">
          <cell r="N1903" t="str">
            <v>E.I.2) Ratei passivi v/Aziende sanitarie pubbliche della Regione</v>
          </cell>
          <cell r="O1903">
            <v>0</v>
          </cell>
          <cell r="P1903">
            <v>0</v>
          </cell>
        </row>
        <row r="1904">
          <cell r="N1904" t="str">
            <v>Degenze in corso Asl/Ao/Fondazioni della Regione</v>
          </cell>
          <cell r="O1904">
            <v>0</v>
          </cell>
          <cell r="P1904">
            <v>0</v>
          </cell>
        </row>
        <row r="1905">
          <cell r="N1905" t="str">
            <v>Degenze in corso altre Aziende sanitarie Extraregione</v>
          </cell>
          <cell r="O1905">
            <v>0</v>
          </cell>
          <cell r="P1905">
            <v>0</v>
          </cell>
        </row>
        <row r="1906">
          <cell r="N1906" t="str">
            <v>Ratei passivi verso Asl/Ao/Fondazioni della Regione</v>
          </cell>
          <cell r="O1906">
            <v>0</v>
          </cell>
          <cell r="P1906">
            <v>0</v>
          </cell>
        </row>
        <row r="1907">
          <cell r="M1907" t="str">
            <v>PE2</v>
          </cell>
          <cell r="N1907" t="str">
            <v>E.II Risconti passivi</v>
          </cell>
          <cell r="O1907">
            <v>0</v>
          </cell>
          <cell r="P1907">
            <v>0</v>
          </cell>
        </row>
        <row r="1908">
          <cell r="N1908" t="str">
            <v>E.II.1) Risconti passivi v/terzi</v>
          </cell>
          <cell r="O1908">
            <v>0</v>
          </cell>
          <cell r="P1908">
            <v>0</v>
          </cell>
        </row>
        <row r="1909">
          <cell r="N1909" t="str">
            <v>E.II.2) Risconti passivi v/Aziende sanitarie pubbliche della Regione</v>
          </cell>
          <cell r="O1909">
            <v>0</v>
          </cell>
          <cell r="P1909">
            <v>0</v>
          </cell>
        </row>
        <row r="1910">
          <cell r="N1910" t="str">
            <v>F) CONTI D’ORDINE</v>
          </cell>
          <cell r="O1910">
            <v>0</v>
          </cell>
          <cell r="P1910">
            <v>0</v>
          </cell>
        </row>
        <row r="1911">
          <cell r="M1911" t="str">
            <v>PF1</v>
          </cell>
          <cell r="N1911" t="str">
            <v>F.I) Canoni di leasing ancora da pagare</v>
          </cell>
          <cell r="O1911">
            <v>0</v>
          </cell>
          <cell r="P1911">
            <v>0</v>
          </cell>
        </row>
        <row r="1912">
          <cell r="M1912" t="str">
            <v>PF2</v>
          </cell>
          <cell r="N1912" t="str">
            <v>F.II) Depositi cauzionali</v>
          </cell>
          <cell r="O1912">
            <v>0</v>
          </cell>
          <cell r="P1912">
            <v>0</v>
          </cell>
        </row>
        <row r="1913">
          <cell r="M1913" t="str">
            <v>PF3</v>
          </cell>
          <cell r="N1913" t="str">
            <v>F.III) Beni in comodato</v>
          </cell>
          <cell r="O1913">
            <v>0</v>
          </cell>
          <cell r="P1913">
            <v>0</v>
          </cell>
        </row>
        <row r="1914">
          <cell r="M1914" t="str">
            <v>PF4</v>
          </cell>
          <cell r="N1914" t="str">
            <v>F.IV) Altri conti d'ordine</v>
          </cell>
          <cell r="O1914">
            <v>0</v>
          </cell>
          <cell r="P1914">
            <v>0</v>
          </cell>
        </row>
        <row r="1915">
          <cell r="N1915" t="str">
            <v>Garanzie prestate (fideiussioni, avalli, altre garanzie personali e reali)</v>
          </cell>
          <cell r="O1915">
            <v>0</v>
          </cell>
          <cell r="P1915">
            <v>0</v>
          </cell>
        </row>
        <row r="1916">
          <cell r="N1916" t="str">
            <v>Garanzie ricevute (fideiussioni, avalli, altre garanzie personali e reali)</v>
          </cell>
          <cell r="O1916">
            <v>0</v>
          </cell>
          <cell r="P1916">
            <v>0</v>
          </cell>
        </row>
        <row r="1917">
          <cell r="N1917" t="str">
            <v>Beni in contenzioso</v>
          </cell>
          <cell r="O1917">
            <v>0</v>
          </cell>
          <cell r="P1917">
            <v>0</v>
          </cell>
        </row>
        <row r="1918">
          <cell r="N1918" t="str">
            <v>Altri impegni assunti</v>
          </cell>
          <cell r="O1918">
            <v>0</v>
          </cell>
          <cell r="P1918">
            <v>0</v>
          </cell>
        </row>
        <row r="1919">
          <cell r="N1919" t="str">
            <v>TOTALE ATTIVITA'</v>
          </cell>
          <cell r="O1919">
            <v>0</v>
          </cell>
          <cell r="P1919">
            <v>0</v>
          </cell>
        </row>
        <row r="1920">
          <cell r="N1920" t="str">
            <v>A) IMMOBILIZZAZIONI</v>
          </cell>
          <cell r="O1920">
            <v>0</v>
          </cell>
          <cell r="P1920">
            <v>0</v>
          </cell>
        </row>
        <row r="1921">
          <cell r="N1921" t="str">
            <v>A.I. Immobilizzazioni immateriali</v>
          </cell>
          <cell r="O1921">
            <v>0</v>
          </cell>
          <cell r="P1921">
            <v>0</v>
          </cell>
        </row>
        <row r="1922">
          <cell r="M1922" t="str">
            <v>AA11</v>
          </cell>
          <cell r="N1922" t="str">
            <v>A.I.1 Costi di impianto e ampliamento</v>
          </cell>
          <cell r="O1922">
            <v>0</v>
          </cell>
          <cell r="P1922">
            <v>0</v>
          </cell>
        </row>
        <row r="1923">
          <cell r="J1923" t="str">
            <v>AA1010A</v>
          </cell>
          <cell r="N1923" t="str">
            <v>A.I.1.a) Costi di impianto e di ampliamento.</v>
          </cell>
          <cell r="O1923">
            <v>0</v>
          </cell>
          <cell r="P1923">
            <v>0</v>
          </cell>
        </row>
        <row r="1924">
          <cell r="N1924" t="str">
            <v>Costi di impianto e di ampliamento (non sterilizzati)</v>
          </cell>
          <cell r="O1924">
            <v>0</v>
          </cell>
          <cell r="P1924">
            <v>0</v>
          </cell>
        </row>
        <row r="1925">
          <cell r="N1925" t="str">
            <v>Costi di impianto e di ampliamento (sterilizzati)</v>
          </cell>
          <cell r="O1925">
            <v>0</v>
          </cell>
          <cell r="P1925">
            <v>0</v>
          </cell>
        </row>
        <row r="1926">
          <cell r="J1926" t="str">
            <v>AA1010B</v>
          </cell>
          <cell r="N1926" t="str">
            <v>A.I.1.b) Fondo ammortamento Costi di impianto e di ampliamento.</v>
          </cell>
          <cell r="O1926">
            <v>0</v>
          </cell>
          <cell r="P1926">
            <v>0</v>
          </cell>
        </row>
        <row r="1927">
          <cell r="N1927" t="str">
            <v>F.do amm. Costi di impianto e di ampliamento (non sterilizzati)</v>
          </cell>
          <cell r="O1927">
            <v>0</v>
          </cell>
          <cell r="P1927">
            <v>0</v>
          </cell>
        </row>
        <row r="1928">
          <cell r="N1928" t="str">
            <v>F.do amm. Costi di impianto e di ampliamento (sterilizzati)</v>
          </cell>
          <cell r="O1928">
            <v>0</v>
          </cell>
          <cell r="P1928">
            <v>0</v>
          </cell>
        </row>
        <row r="1929">
          <cell r="M1929" t="str">
            <v>AA12</v>
          </cell>
          <cell r="N1929" t="str">
            <v>A.I.2 Costi di ricerca e sviluppo.</v>
          </cell>
          <cell r="O1929">
            <v>0</v>
          </cell>
          <cell r="P1929">
            <v>0</v>
          </cell>
        </row>
        <row r="1930">
          <cell r="J1930" t="str">
            <v>AA1020A</v>
          </cell>
          <cell r="N1930" t="str">
            <v>A.I.2.a) Costi di ricerca e sviluppo.</v>
          </cell>
          <cell r="O1930">
            <v>0</v>
          </cell>
          <cell r="P1930">
            <v>0</v>
          </cell>
        </row>
        <row r="1931">
          <cell r="N1931" t="str">
            <v>Costi di ricerca e sviluppo (non sterilizzati)</v>
          </cell>
          <cell r="O1931">
            <v>0</v>
          </cell>
          <cell r="P1931">
            <v>0</v>
          </cell>
        </row>
        <row r="1932">
          <cell r="N1932" t="str">
            <v>Costi di ricerca e sviluppo (sterilizzati)</v>
          </cell>
          <cell r="O1932">
            <v>0</v>
          </cell>
          <cell r="P1932">
            <v>0</v>
          </cell>
        </row>
        <row r="1933">
          <cell r="J1933" t="str">
            <v>AA1020B</v>
          </cell>
          <cell r="N1933" t="str">
            <v>A.I.2.b) Fondo ammortamento Costi di ricerca e sviluppo.</v>
          </cell>
          <cell r="O1933">
            <v>0</v>
          </cell>
          <cell r="P1933">
            <v>0</v>
          </cell>
        </row>
        <row r="1934">
          <cell r="N1934" t="str">
            <v>F.do amm. Costi di ricerca e sviluppo (non sterilizzati)</v>
          </cell>
          <cell r="O1934">
            <v>0</v>
          </cell>
          <cell r="P1934">
            <v>0</v>
          </cell>
        </row>
        <row r="1935">
          <cell r="N1935" t="str">
            <v>F.do amm. Costi di ricerca e sviluppo (sterilizzati)</v>
          </cell>
          <cell r="O1935">
            <v>0</v>
          </cell>
          <cell r="P1935">
            <v>0</v>
          </cell>
        </row>
        <row r="1936">
          <cell r="M1936" t="str">
            <v>AA13</v>
          </cell>
          <cell r="N1936" t="str">
            <v>A.I.3 Diritti di brevetto e diritti di utilizzazione delle opere dell’ingegno.</v>
          </cell>
          <cell r="O1936">
            <v>0</v>
          </cell>
          <cell r="P1936">
            <v>0</v>
          </cell>
        </row>
        <row r="1937">
          <cell r="J1937" t="str">
            <v>AA1030A</v>
          </cell>
          <cell r="N1937" t="str">
            <v>A.I.3.a) Diritti di brevetto e diritti di utilizzazione delle opere dell’ingegno - Attività di ricerca</v>
          </cell>
          <cell r="O1937">
            <v>0</v>
          </cell>
          <cell r="P1937">
            <v>0</v>
          </cell>
        </row>
        <row r="1938">
          <cell r="N1938" t="str">
            <v>Diritti di brevetto industriale - Attività di ricerca - (Non sterilizzati)</v>
          </cell>
          <cell r="O1938">
            <v>0</v>
          </cell>
          <cell r="P1938">
            <v>0</v>
          </cell>
        </row>
        <row r="1939">
          <cell r="N1939" t="str">
            <v>Diritti di brevetto industriale - Attività di ricerca - (Sterilizzati)</v>
          </cell>
          <cell r="O1939">
            <v>0</v>
          </cell>
          <cell r="P1939">
            <v>0</v>
          </cell>
        </row>
        <row r="1940">
          <cell r="N1940" t="str">
            <v>Diritti di utilizzazione delle opere dell'ingegno - Attività di ricerca - (Non sterilizzati)</v>
          </cell>
          <cell r="O1940">
            <v>0</v>
          </cell>
          <cell r="P1940">
            <v>0</v>
          </cell>
        </row>
        <row r="1941">
          <cell r="N1941" t="str">
            <v>Diritti di utilizzazione delle opere dell'ingegno - Attività di ricerca - (Sterilizzati)</v>
          </cell>
          <cell r="O1941">
            <v>0</v>
          </cell>
          <cell r="P1941">
            <v>0</v>
          </cell>
        </row>
        <row r="1942">
          <cell r="J1942" t="str">
            <v>AA1030B</v>
          </cell>
          <cell r="N1942" t="str">
            <v>A.I.3.b) Fondo ammortamento Diritti di brevetto e diritti di utilizzazione delle opere dell’ingegno - Attività di ricerca</v>
          </cell>
          <cell r="O1942">
            <v>0</v>
          </cell>
          <cell r="P1942">
            <v>0</v>
          </cell>
        </row>
        <row r="1943">
          <cell r="N1943" t="str">
            <v>F.do amm. Diritti di brevetto industriale -Ricerca -(Non sterilizzati)</v>
          </cell>
          <cell r="O1943">
            <v>0</v>
          </cell>
          <cell r="P1943">
            <v>0</v>
          </cell>
        </row>
        <row r="1944">
          <cell r="N1944" t="str">
            <v>F.do amm. Diritti di brevetto industriale -Ricerca -(Sterilizzati)</v>
          </cell>
          <cell r="O1944">
            <v>0</v>
          </cell>
          <cell r="P1944">
            <v>0</v>
          </cell>
        </row>
        <row r="1945">
          <cell r="N1945" t="str">
            <v>F.do amm. Diritti di utilizzazione delle opere dell'ingegno - Ricerca - (Non sterilizzati)</v>
          </cell>
          <cell r="O1945">
            <v>0</v>
          </cell>
          <cell r="P1945">
            <v>0</v>
          </cell>
        </row>
        <row r="1946">
          <cell r="N1946" t="str">
            <v>F.do amm. Diritti di utilizzazione delle opere dell'ingegno - RIcerca - (Sterilizzati)</v>
          </cell>
          <cell r="O1946">
            <v>0</v>
          </cell>
          <cell r="P1946">
            <v>0</v>
          </cell>
        </row>
        <row r="1947">
          <cell r="J1947" t="str">
            <v>AA1030A</v>
          </cell>
          <cell r="N1947" t="str">
            <v>A.I.3.c) Diritti di brevetto e diritti di utilizzazione delle opere dell’ingegno - Altri</v>
          </cell>
          <cell r="O1947">
            <v>0</v>
          </cell>
          <cell r="P1947">
            <v>0</v>
          </cell>
        </row>
        <row r="1948">
          <cell r="N1948" t="str">
            <v>Diritti di brevetto industriale - Altri - (Non sterilizzati)</v>
          </cell>
          <cell r="O1948">
            <v>0</v>
          </cell>
          <cell r="P1948">
            <v>0</v>
          </cell>
        </row>
        <row r="1949">
          <cell r="N1949" t="str">
            <v>Diritti di brevetto industriale - Altri - (Sterilizzati)</v>
          </cell>
          <cell r="O1949">
            <v>0</v>
          </cell>
          <cell r="P1949">
            <v>0</v>
          </cell>
        </row>
        <row r="1950">
          <cell r="N1950" t="str">
            <v>Diritti di utilizzazione delle opere dell'ingegno - Altri - (Non sterilizzati)</v>
          </cell>
          <cell r="O1950">
            <v>0</v>
          </cell>
          <cell r="P1950">
            <v>0</v>
          </cell>
        </row>
        <row r="1951">
          <cell r="N1951" t="str">
            <v>Diritti di utilizzazione delle opere dell'ingegno - Altri - (Sterilizzati)</v>
          </cell>
          <cell r="O1951">
            <v>0</v>
          </cell>
          <cell r="P1951">
            <v>0</v>
          </cell>
        </row>
        <row r="1952">
          <cell r="J1952" t="str">
            <v>AA1030B</v>
          </cell>
          <cell r="N1952" t="str">
            <v>A.I.3.d) Fondo ammortamento Diritti di brevetto e diritti di utilizzazione delle opere dell’ingegno - Attività di ricerca</v>
          </cell>
          <cell r="O1952">
            <v>0</v>
          </cell>
          <cell r="P1952">
            <v>0</v>
          </cell>
        </row>
        <row r="1953">
          <cell r="N1953" t="str">
            <v>F.do amm. Diritti di brevetto industriale -Altri -(Non sterilizzati)</v>
          </cell>
          <cell r="O1953">
            <v>0</v>
          </cell>
          <cell r="P1953">
            <v>0</v>
          </cell>
        </row>
        <row r="1954">
          <cell r="N1954" t="str">
            <v>F.do amm. Diritti di brevetto industriale -Altri -(Sterilizzati)</v>
          </cell>
          <cell r="O1954">
            <v>0</v>
          </cell>
          <cell r="P1954">
            <v>0</v>
          </cell>
        </row>
        <row r="1955">
          <cell r="N1955" t="str">
            <v>F.do amm. Diritti di utilizzazione delle opere dell'ingegno - Altri - (Non sterilizzati)</v>
          </cell>
          <cell r="O1955">
            <v>0</v>
          </cell>
          <cell r="P1955">
            <v>0</v>
          </cell>
        </row>
        <row r="1956">
          <cell r="N1956" t="str">
            <v>F.do amm. Diritti di utilizzazione delle opere dell'ingegno - Altri - (Sterilizzati)</v>
          </cell>
          <cell r="O1956">
            <v>0</v>
          </cell>
          <cell r="P1956">
            <v>0</v>
          </cell>
        </row>
        <row r="1957">
          <cell r="J1957" t="str">
            <v>AA1040A</v>
          </cell>
          <cell r="M1957" t="str">
            <v>AA14</v>
          </cell>
          <cell r="N1957" t="str">
            <v>A.I.4 Immobilizzazioni immateriali in corso e acconti</v>
          </cell>
          <cell r="O1957">
            <v>0</v>
          </cell>
          <cell r="P1957">
            <v>0</v>
          </cell>
        </row>
        <row r="1958">
          <cell r="N1958" t="str">
            <v>Immobiliz. Immateriali in corso di esecuzione</v>
          </cell>
          <cell r="O1958">
            <v>0</v>
          </cell>
          <cell r="P1958">
            <v>0</v>
          </cell>
        </row>
        <row r="1959">
          <cell r="N1959" t="str">
            <v>Acconti su future immobilizz. Immateriali</v>
          </cell>
          <cell r="O1959">
            <v>0</v>
          </cell>
          <cell r="P1959">
            <v>0</v>
          </cell>
        </row>
        <row r="1960">
          <cell r="M1960" t="str">
            <v>AA15</v>
          </cell>
          <cell r="N1960" t="str">
            <v>A.I.5 Altre immobilizzazioni immateriali.</v>
          </cell>
          <cell r="O1960">
            <v>0</v>
          </cell>
          <cell r="P1960">
            <v>0</v>
          </cell>
        </row>
        <row r="1961">
          <cell r="J1961" t="str">
            <v>AA1050A</v>
          </cell>
          <cell r="N1961" t="str">
            <v>A.I.5.a) Concessioni, licenze, marchi e diritti simili</v>
          </cell>
          <cell r="O1961">
            <v>0</v>
          </cell>
          <cell r="P1961">
            <v>0</v>
          </cell>
        </row>
        <row r="1962">
          <cell r="N1962" t="str">
            <v>Concessioni (Non sterilizzate)</v>
          </cell>
          <cell r="O1962">
            <v>0</v>
          </cell>
          <cell r="P1962">
            <v>0</v>
          </cell>
        </row>
        <row r="1963">
          <cell r="N1963" t="str">
            <v>Concessioni (Sterilizzate)</v>
          </cell>
          <cell r="O1963">
            <v>0</v>
          </cell>
          <cell r="P1963">
            <v>0</v>
          </cell>
        </row>
        <row r="1964">
          <cell r="N1964" t="str">
            <v>Licenze d'uso (Non sterilizzate)</v>
          </cell>
          <cell r="O1964">
            <v>0</v>
          </cell>
          <cell r="P1964">
            <v>0</v>
          </cell>
        </row>
        <row r="1965">
          <cell r="N1965" t="str">
            <v>Licenze d'uso (Sterilizzate)</v>
          </cell>
          <cell r="O1965">
            <v>0</v>
          </cell>
          <cell r="P1965">
            <v>0</v>
          </cell>
        </row>
        <row r="1966">
          <cell r="N1966" t="str">
            <v>Marchi (Non sterilizzati)</v>
          </cell>
          <cell r="O1966">
            <v>0</v>
          </cell>
          <cell r="P1966">
            <v>0</v>
          </cell>
        </row>
        <row r="1967">
          <cell r="N1967" t="str">
            <v>Marchi (Sterilizzati)</v>
          </cell>
          <cell r="O1967">
            <v>0</v>
          </cell>
          <cell r="P1967">
            <v>0</v>
          </cell>
        </row>
        <row r="1968">
          <cell r="N1968" t="str">
            <v>Altri diritti simili (Non sterilizzati)</v>
          </cell>
          <cell r="O1968">
            <v>0</v>
          </cell>
          <cell r="P1968">
            <v>0</v>
          </cell>
        </row>
        <row r="1969">
          <cell r="N1969" t="str">
            <v>Altri diritti simili (Sterilizzati)</v>
          </cell>
          <cell r="O1969">
            <v>0</v>
          </cell>
          <cell r="P1969">
            <v>0</v>
          </cell>
        </row>
        <row r="1970">
          <cell r="J1970" t="str">
            <v>AA1050B</v>
          </cell>
          <cell r="N1970" t="str">
            <v>A.I.5.b) Fondo amm.to Concessioni, licenze, marchi e diritti simili</v>
          </cell>
          <cell r="O1970">
            <v>0</v>
          </cell>
          <cell r="P1970">
            <v>0</v>
          </cell>
        </row>
        <row r="1971">
          <cell r="N1971" t="str">
            <v>F.do amm. Concessioni (Non sterilizzate)</v>
          </cell>
          <cell r="O1971">
            <v>0</v>
          </cell>
          <cell r="P1971">
            <v>0</v>
          </cell>
        </row>
        <row r="1972">
          <cell r="N1972" t="str">
            <v>F.do amm. Concessioni (Sterilizzate)</v>
          </cell>
          <cell r="O1972">
            <v>0</v>
          </cell>
          <cell r="P1972">
            <v>0</v>
          </cell>
        </row>
        <row r="1973">
          <cell r="N1973" t="str">
            <v>F.do amm. Licenze d'uso (Non sterilizzate)</v>
          </cell>
          <cell r="O1973">
            <v>0</v>
          </cell>
          <cell r="P1973">
            <v>0</v>
          </cell>
        </row>
        <row r="1974">
          <cell r="N1974" t="str">
            <v>F.do amm. Licenze d'uso (Sterilizzate)</v>
          </cell>
          <cell r="O1974">
            <v>0</v>
          </cell>
          <cell r="P1974">
            <v>0</v>
          </cell>
        </row>
        <row r="1975">
          <cell r="N1975" t="str">
            <v>F.do amm. Altri diritti simili (Non sterilizzati)</v>
          </cell>
          <cell r="O1975">
            <v>0</v>
          </cell>
          <cell r="P1975">
            <v>0</v>
          </cell>
        </row>
        <row r="1976">
          <cell r="N1976" t="str">
            <v>F.do amm. Altri diritti simili (Sterilizzati)</v>
          </cell>
          <cell r="O1976">
            <v>0</v>
          </cell>
          <cell r="P1976">
            <v>0</v>
          </cell>
        </row>
        <row r="1977">
          <cell r="J1977" t="str">
            <v>AA1050A</v>
          </cell>
          <cell r="N1977" t="str">
            <v>A.I.5.c) Migliorie su beni di terzi</v>
          </cell>
          <cell r="O1977">
            <v>0</v>
          </cell>
          <cell r="P1977">
            <v>0</v>
          </cell>
        </row>
        <row r="1978">
          <cell r="N1978" t="str">
            <v>Migliorie su beni di terzi (non sterilizzati)</v>
          </cell>
          <cell r="O1978">
            <v>0</v>
          </cell>
          <cell r="P1978">
            <v>0</v>
          </cell>
        </row>
        <row r="1979">
          <cell r="N1979" t="str">
            <v>Migliorie su beni di terzi (sterilizzati)</v>
          </cell>
          <cell r="O1979">
            <v>0</v>
          </cell>
          <cell r="P1979">
            <v>0</v>
          </cell>
        </row>
        <row r="1980">
          <cell r="J1980" t="str">
            <v>AA1050B</v>
          </cell>
          <cell r="N1980" t="str">
            <v>A.I.5.d) Fondo ammortamento migliorie beni terzi</v>
          </cell>
          <cell r="O1980">
            <v>0</v>
          </cell>
          <cell r="P1980">
            <v>0</v>
          </cell>
        </row>
        <row r="1981">
          <cell r="N1981" t="str">
            <v>F.do amm. Migliorie su beni di terzi (non sterilizzati)</v>
          </cell>
          <cell r="O1981">
            <v>0</v>
          </cell>
          <cell r="P1981">
            <v>0</v>
          </cell>
        </row>
        <row r="1982">
          <cell r="N1982" t="str">
            <v>F.do amm. Migliorie su beni di terzi (sterilizzati)</v>
          </cell>
          <cell r="O1982">
            <v>0</v>
          </cell>
          <cell r="P1982">
            <v>0</v>
          </cell>
        </row>
        <row r="1983">
          <cell r="J1983" t="str">
            <v>AA1050A</v>
          </cell>
          <cell r="N1983" t="str">
            <v>A.I.5.e) Pubblicità (da ammortizzare)</v>
          </cell>
          <cell r="O1983">
            <v>0</v>
          </cell>
          <cell r="P1983">
            <v>0</v>
          </cell>
        </row>
        <row r="1984">
          <cell r="N1984" t="str">
            <v>Pubblicità da ammortizzare (non sterilizzata)</v>
          </cell>
          <cell r="O1984">
            <v>0</v>
          </cell>
          <cell r="P1984">
            <v>0</v>
          </cell>
        </row>
        <row r="1985">
          <cell r="N1985" t="str">
            <v>Pubblicità da ammortizzare (sterilizzata)</v>
          </cell>
          <cell r="O1985">
            <v>0</v>
          </cell>
          <cell r="P1985">
            <v>0</v>
          </cell>
        </row>
        <row r="1986">
          <cell r="J1986" t="str">
            <v>AA1050B</v>
          </cell>
          <cell r="N1986" t="str">
            <v>A.I.5.f) Fondo ammortamento Pubblicità</v>
          </cell>
          <cell r="O1986">
            <v>0</v>
          </cell>
          <cell r="P1986">
            <v>0</v>
          </cell>
        </row>
        <row r="1987">
          <cell r="N1987" t="str">
            <v>F.do amm. Pubblicità (non sterilizzata)</v>
          </cell>
          <cell r="O1987">
            <v>0</v>
          </cell>
          <cell r="P1987">
            <v>0</v>
          </cell>
        </row>
        <row r="1988">
          <cell r="N1988" t="str">
            <v>F.do amm. Pubblicità (sterilizzata)</v>
          </cell>
          <cell r="O1988">
            <v>0</v>
          </cell>
          <cell r="P1988">
            <v>0</v>
          </cell>
        </row>
        <row r="1989">
          <cell r="J1989" t="str">
            <v>AA1050A</v>
          </cell>
          <cell r="N1989" t="str">
            <v>A.I.5.g) Altre immobilizzazioni immateriali</v>
          </cell>
          <cell r="O1989">
            <v>0</v>
          </cell>
          <cell r="P1989">
            <v>0</v>
          </cell>
        </row>
        <row r="1990">
          <cell r="N1990" t="str">
            <v>Altri costi pluriennali da ammortizzare (non sterilizzati)</v>
          </cell>
          <cell r="O1990">
            <v>0</v>
          </cell>
          <cell r="P1990">
            <v>0</v>
          </cell>
        </row>
        <row r="1991">
          <cell r="N1991" t="str">
            <v>Altri costi pluriennali da ammortizzare (sterilizzati)</v>
          </cell>
          <cell r="O1991">
            <v>0</v>
          </cell>
          <cell r="P1991">
            <v>0</v>
          </cell>
        </row>
        <row r="1992">
          <cell r="N1992" t="str">
            <v>Altre immobilizzazioni immateriali (non sterilizzate)</v>
          </cell>
          <cell r="O1992">
            <v>0</v>
          </cell>
          <cell r="P1992">
            <v>0</v>
          </cell>
        </row>
        <row r="1993">
          <cell r="N1993" t="str">
            <v>Altre immobilizzazioni immateriali (sterilizzate)</v>
          </cell>
          <cell r="O1993">
            <v>0</v>
          </cell>
          <cell r="P1993">
            <v>0</v>
          </cell>
        </row>
        <row r="1994">
          <cell r="J1994" t="str">
            <v>AA1050B</v>
          </cell>
          <cell r="N1994" t="str">
            <v>A.I.5.h) Fondo ammortamento altre imm.ni immateriali</v>
          </cell>
          <cell r="O1994">
            <v>0</v>
          </cell>
          <cell r="P1994">
            <v>0</v>
          </cell>
        </row>
        <row r="1995">
          <cell r="N1995" t="str">
            <v>F.do amm.to Altri costi pluriennali da ammortizzare (non sterilizzati)</v>
          </cell>
          <cell r="O1995">
            <v>0</v>
          </cell>
          <cell r="P1995">
            <v>0</v>
          </cell>
        </row>
        <row r="1996">
          <cell r="N1996" t="str">
            <v>F.do amm.to Altri costi pluriennali da ammortizzare (sterilizzati)</v>
          </cell>
          <cell r="O1996">
            <v>0</v>
          </cell>
          <cell r="P1996">
            <v>0</v>
          </cell>
        </row>
        <row r="1997">
          <cell r="N1997" t="str">
            <v>F.do amm.to Altre immobilizzazioni immateriali (non sterilizzate)</v>
          </cell>
          <cell r="O1997">
            <v>0</v>
          </cell>
          <cell r="P1997">
            <v>0</v>
          </cell>
        </row>
        <row r="1998">
          <cell r="N1998" t="str">
            <v>F.do amm.to Altre immobilizzazioni immateriali (sterilizzate)</v>
          </cell>
          <cell r="O1998">
            <v>0</v>
          </cell>
          <cell r="P1998">
            <v>0</v>
          </cell>
        </row>
        <row r="1999">
          <cell r="N1999" t="str">
            <v>A.I.6 F.do Svalutazione immobilizzazioni immateriali</v>
          </cell>
          <cell r="O1999">
            <v>0</v>
          </cell>
          <cell r="P1999">
            <v>0</v>
          </cell>
        </row>
        <row r="2000">
          <cell r="J2000" t="str">
            <v>AA1010C</v>
          </cell>
          <cell r="M2000" t="str">
            <v>AA11</v>
          </cell>
          <cell r="N2000" t="str">
            <v>A.I.6.a) F.do Svalutazione Costi impianto e ampliamento</v>
          </cell>
          <cell r="O2000">
            <v>0</v>
          </cell>
          <cell r="P2000">
            <v>0</v>
          </cell>
        </row>
        <row r="2001">
          <cell r="N2001" t="str">
            <v>F.do Svalutazione Costi impianto e ampliamento (Non sterilizzati)</v>
          </cell>
          <cell r="O2001">
            <v>0</v>
          </cell>
          <cell r="P2001">
            <v>0</v>
          </cell>
        </row>
        <row r="2002">
          <cell r="N2002" t="str">
            <v>F.do Svalutazione Costi impianto e ampliamento (sterilizzati)</v>
          </cell>
          <cell r="O2002">
            <v>0</v>
          </cell>
          <cell r="P2002">
            <v>0</v>
          </cell>
        </row>
        <row r="2003">
          <cell r="J2003" t="str">
            <v>AA1020C</v>
          </cell>
          <cell r="M2003" t="str">
            <v>AA12</v>
          </cell>
          <cell r="N2003" t="str">
            <v>A.I.6.b) F.do Svalutazione Costi ricerca e sviluppo</v>
          </cell>
          <cell r="O2003">
            <v>0</v>
          </cell>
          <cell r="P2003">
            <v>0</v>
          </cell>
        </row>
        <row r="2004">
          <cell r="N2004" t="str">
            <v>F.do Svalutazione Costi ricerca e sviluppo (Non sterilizzati)</v>
          </cell>
          <cell r="O2004">
            <v>0</v>
          </cell>
          <cell r="P2004">
            <v>0</v>
          </cell>
        </row>
        <row r="2005">
          <cell r="N2005" t="str">
            <v>F.do Svalutazione Costi ricerca e sviluppo (sterilizzati)</v>
          </cell>
          <cell r="O2005">
            <v>0</v>
          </cell>
          <cell r="P2005">
            <v>0</v>
          </cell>
        </row>
        <row r="2006">
          <cell r="J2006" t="str">
            <v>AA1030C</v>
          </cell>
          <cell r="M2006" t="str">
            <v>AA13</v>
          </cell>
          <cell r="N2006" t="str">
            <v>A.I.6.c) F.do Svalutazione Diritti brevetto e diritti utilizz. op.ingegno</v>
          </cell>
          <cell r="O2006">
            <v>0</v>
          </cell>
          <cell r="P2006">
            <v>0</v>
          </cell>
        </row>
        <row r="2007">
          <cell r="N2007" t="str">
            <v>F.do Svalutazione Diritti brevetto e util. Op. ingegno (Non sterilizzati)</v>
          </cell>
          <cell r="O2007">
            <v>0</v>
          </cell>
          <cell r="P2007">
            <v>0</v>
          </cell>
        </row>
        <row r="2008">
          <cell r="N2008" t="str">
            <v>F.do Svalutazione Diritti brevetto e util. Op. ingegno (Sterilizzati)</v>
          </cell>
          <cell r="O2008">
            <v>0</v>
          </cell>
          <cell r="P2008">
            <v>0</v>
          </cell>
        </row>
        <row r="2009">
          <cell r="J2009" t="str">
            <v>AA1050C</v>
          </cell>
          <cell r="M2009" t="str">
            <v>AA15</v>
          </cell>
          <cell r="N2009" t="str">
            <v>A.I.6.d) F.do Svalutazione Altre immobil. Immateriali</v>
          </cell>
          <cell r="O2009">
            <v>0</v>
          </cell>
          <cell r="P2009">
            <v>0</v>
          </cell>
        </row>
        <row r="2010">
          <cell r="N2010" t="str">
            <v>F.do Svalutazione Altre immobilizz. immateriali (Non sterilizzati)</v>
          </cell>
          <cell r="O2010">
            <v>0</v>
          </cell>
          <cell r="P2010">
            <v>0</v>
          </cell>
        </row>
        <row r="2011">
          <cell r="N2011" t="str">
            <v>F.do Svalutazione Altre immobilizz. immateriali (Sterilizzati)</v>
          </cell>
          <cell r="O2011">
            <v>0</v>
          </cell>
          <cell r="P2011">
            <v>0</v>
          </cell>
        </row>
        <row r="2012">
          <cell r="N2012" t="str">
            <v>A.II. Immobilizzazioni materiali</v>
          </cell>
          <cell r="O2012">
            <v>0</v>
          </cell>
          <cell r="P2012">
            <v>0</v>
          </cell>
        </row>
        <row r="2013">
          <cell r="J2013" t="str">
            <v>AB1010A</v>
          </cell>
          <cell r="N2013" t="str">
            <v>A.II.1 Terreni</v>
          </cell>
          <cell r="O2013">
            <v>0</v>
          </cell>
          <cell r="P2013">
            <v>0</v>
          </cell>
        </row>
        <row r="2014">
          <cell r="M2014" t="str">
            <v>AA21a</v>
          </cell>
          <cell r="N2014" t="str">
            <v>A.II.1.a) Terreni disponibili</v>
          </cell>
          <cell r="O2014">
            <v>0</v>
          </cell>
          <cell r="P2014">
            <v>0</v>
          </cell>
        </row>
        <row r="2015">
          <cell r="N2015" t="str">
            <v>Terreni disponibili (Non sterilizzati)</v>
          </cell>
          <cell r="O2015">
            <v>0</v>
          </cell>
          <cell r="P2015">
            <v>0</v>
          </cell>
        </row>
        <row r="2016">
          <cell r="N2016" t="str">
            <v>Terreni disponibili (Sterilizzati)</v>
          </cell>
          <cell r="O2016">
            <v>0</v>
          </cell>
          <cell r="P2016">
            <v>0</v>
          </cell>
        </row>
        <row r="2017">
          <cell r="N2017" t="str">
            <v>Terreni edificabili disponibili (Non sterilizzati)</v>
          </cell>
          <cell r="O2017">
            <v>0</v>
          </cell>
          <cell r="P2017">
            <v>0</v>
          </cell>
        </row>
        <row r="2018">
          <cell r="N2018" t="str">
            <v>Terreni edificabili disponibili (Sterilizzati)</v>
          </cell>
          <cell r="O2018">
            <v>0</v>
          </cell>
          <cell r="P2018">
            <v>0</v>
          </cell>
        </row>
        <row r="2019">
          <cell r="N2019" t="str">
            <v>Altri terreni disponibili (Non sterilizzati)</v>
          </cell>
          <cell r="O2019">
            <v>0</v>
          </cell>
          <cell r="P2019">
            <v>0</v>
          </cell>
        </row>
        <row r="2020">
          <cell r="N2020" t="str">
            <v>Altri terreni disponibili (Sterilizzati)</v>
          </cell>
          <cell r="O2020">
            <v>0</v>
          </cell>
          <cell r="P2020">
            <v>0</v>
          </cell>
        </row>
        <row r="2021">
          <cell r="M2021" t="str">
            <v>AA21b</v>
          </cell>
          <cell r="N2021" t="str">
            <v>A.II.1.b) Terreni indisponibili</v>
          </cell>
          <cell r="O2021">
            <v>0</v>
          </cell>
          <cell r="P2021">
            <v>0</v>
          </cell>
        </row>
        <row r="2022">
          <cell r="N2022" t="str">
            <v>Terreni indisponibili (Non sterilizzati)</v>
          </cell>
          <cell r="O2022">
            <v>0</v>
          </cell>
          <cell r="P2022">
            <v>0</v>
          </cell>
        </row>
        <row r="2023">
          <cell r="N2023" t="str">
            <v>Terreni indisponibili (Sterilizzati)</v>
          </cell>
          <cell r="O2023">
            <v>0</v>
          </cell>
          <cell r="P2023">
            <v>0</v>
          </cell>
        </row>
        <row r="2024">
          <cell r="N2024" t="str">
            <v>Terreni edificabili indisponibili (Non sterilizzati)</v>
          </cell>
          <cell r="O2024">
            <v>0</v>
          </cell>
          <cell r="P2024">
            <v>0</v>
          </cell>
        </row>
        <row r="2025">
          <cell r="N2025" t="str">
            <v>Terreni edificabili indisponibili (Sterilizzati)</v>
          </cell>
          <cell r="O2025">
            <v>0</v>
          </cell>
          <cell r="P2025">
            <v>0</v>
          </cell>
        </row>
        <row r="2026">
          <cell r="N2026" t="str">
            <v>Altri terreni indisponibili (Non sterilizzati)</v>
          </cell>
          <cell r="O2026">
            <v>0</v>
          </cell>
          <cell r="P2026">
            <v>0</v>
          </cell>
        </row>
        <row r="2027">
          <cell r="N2027" t="str">
            <v>Altri terreni indisponibili (Sterilizzati)</v>
          </cell>
          <cell r="O2027">
            <v>0</v>
          </cell>
          <cell r="P2027">
            <v>0</v>
          </cell>
        </row>
        <row r="2028">
          <cell r="N2028" t="str">
            <v>A.II.2 Fabbricati</v>
          </cell>
          <cell r="O2028">
            <v>0</v>
          </cell>
          <cell r="P2028">
            <v>0</v>
          </cell>
        </row>
        <row r="2029">
          <cell r="M2029" t="str">
            <v>AA22a</v>
          </cell>
          <cell r="N2029" t="str">
            <v>A.II.2.a) Fabbricati non strumentali (disponibili)</v>
          </cell>
          <cell r="O2029">
            <v>0</v>
          </cell>
          <cell r="P2029">
            <v>0</v>
          </cell>
        </row>
        <row r="2030">
          <cell r="J2030" t="str">
            <v>AB1020A</v>
          </cell>
          <cell r="N2030" t="str">
            <v>A.II.2.a.1) Fabbricati non strumentali (disponibili)</v>
          </cell>
          <cell r="O2030">
            <v>0</v>
          </cell>
          <cell r="P2030">
            <v>0</v>
          </cell>
        </row>
        <row r="2031">
          <cell r="N2031" t="str">
            <v>Fabbricati disponibili (da reddito) - (Non sterilizzati)</v>
          </cell>
          <cell r="O2031">
            <v>0</v>
          </cell>
          <cell r="P2031">
            <v>0</v>
          </cell>
        </row>
        <row r="2032">
          <cell r="N2032" t="str">
            <v>Fabbricati disponibili (da reddito) - (Sterilizzati)</v>
          </cell>
          <cell r="O2032">
            <v>0</v>
          </cell>
          <cell r="P2032">
            <v>0</v>
          </cell>
        </row>
        <row r="2033">
          <cell r="N2033" t="str">
            <v>Costruzioni leggere (da reddito) - (Non sterilizzati)</v>
          </cell>
          <cell r="O2033">
            <v>0</v>
          </cell>
          <cell r="P2033">
            <v>0</v>
          </cell>
        </row>
        <row r="2034">
          <cell r="N2034" t="str">
            <v>Costruzioni leggere (da reddito) - (Sterilizzati)</v>
          </cell>
          <cell r="O2034">
            <v>0</v>
          </cell>
          <cell r="P2034">
            <v>0</v>
          </cell>
        </row>
        <row r="2035">
          <cell r="J2035" t="str">
            <v>AB1020B</v>
          </cell>
          <cell r="N2035" t="str">
            <v>A.II.2.a.2) Fondo ammortamento Fabbricati (disponibili)</v>
          </cell>
          <cell r="O2035">
            <v>0</v>
          </cell>
          <cell r="P2035">
            <v>0</v>
          </cell>
        </row>
        <row r="2036">
          <cell r="N2036" t="str">
            <v>F.do amm. Fabbricati disponibili (da reddito) - (Non sterilizzati)</v>
          </cell>
          <cell r="O2036">
            <v>0</v>
          </cell>
          <cell r="P2036">
            <v>0</v>
          </cell>
        </row>
        <row r="2037">
          <cell r="N2037" t="str">
            <v>F.do amm. Fabbricati disponibili (da reddito) - (Sterilizzati)</v>
          </cell>
          <cell r="O2037">
            <v>0</v>
          </cell>
          <cell r="P2037">
            <v>0</v>
          </cell>
        </row>
        <row r="2038">
          <cell r="N2038" t="str">
            <v>F.do amm. Costruzioni leggere (da reddito) - (Non sterilizzati)</v>
          </cell>
          <cell r="O2038">
            <v>0</v>
          </cell>
          <cell r="P2038">
            <v>0</v>
          </cell>
        </row>
        <row r="2039">
          <cell r="N2039" t="str">
            <v>F.do amm. Costruzioni leggere (da reddito) - (Sterilizzati)</v>
          </cell>
          <cell r="O2039">
            <v>0</v>
          </cell>
          <cell r="P2039">
            <v>0</v>
          </cell>
        </row>
        <row r="2040">
          <cell r="M2040" t="str">
            <v>AA22b</v>
          </cell>
          <cell r="N2040" t="str">
            <v>A.II.2.b) Fabbricati (indisponibili)</v>
          </cell>
          <cell r="O2040">
            <v>0</v>
          </cell>
          <cell r="P2040">
            <v>0</v>
          </cell>
        </row>
        <row r="2041">
          <cell r="J2041" t="str">
            <v>AB1020A</v>
          </cell>
          <cell r="N2041" t="str">
            <v>A.II.2.b.1) Fabbricati (indisponibili)</v>
          </cell>
          <cell r="O2041">
            <v>0</v>
          </cell>
          <cell r="P2041">
            <v>0</v>
          </cell>
        </row>
        <row r="2042">
          <cell r="N2042" t="str">
            <v>Fabbricati indisponibili (attività istituzionale) - (Non sterilizzati)</v>
          </cell>
          <cell r="O2042">
            <v>0</v>
          </cell>
          <cell r="P2042">
            <v>0</v>
          </cell>
        </row>
        <row r="2043">
          <cell r="N2043" t="str">
            <v>Fabbricati indisponibili (attività istituzionale) - (Sterilizzati)</v>
          </cell>
          <cell r="O2043">
            <v>0</v>
          </cell>
          <cell r="P2043">
            <v>0</v>
          </cell>
        </row>
        <row r="2044">
          <cell r="N2044" t="str">
            <v>Costruzioni leggere (attività istituzionale) - (Non sterilizzati)</v>
          </cell>
          <cell r="O2044">
            <v>0</v>
          </cell>
          <cell r="P2044">
            <v>0</v>
          </cell>
        </row>
        <row r="2045">
          <cell r="N2045" t="str">
            <v>Costruzioni leggere (attività istituzionale) - (Sterilizzati)</v>
          </cell>
          <cell r="O2045">
            <v>0</v>
          </cell>
          <cell r="P2045">
            <v>0</v>
          </cell>
        </row>
        <row r="2046">
          <cell r="J2046" t="str">
            <v>AB1020B</v>
          </cell>
          <cell r="N2046" t="str">
            <v>A.II.2.b.2) Fondo ammortamento Fabbricati (indisponibili)</v>
          </cell>
          <cell r="O2046">
            <v>0</v>
          </cell>
          <cell r="P2046">
            <v>0</v>
          </cell>
        </row>
        <row r="2047">
          <cell r="N2047" t="str">
            <v>F.do amm. Fabbricati indisponibili (attività istituzionale) - (Non sterilizzati)</v>
          </cell>
          <cell r="O2047">
            <v>0</v>
          </cell>
          <cell r="P2047">
            <v>0</v>
          </cell>
        </row>
        <row r="2048">
          <cell r="N2048" t="str">
            <v>F.do amm. Fabbricati indisponibili (attività istituzionale) - (Sterilizzati)</v>
          </cell>
          <cell r="O2048">
            <v>0</v>
          </cell>
          <cell r="P2048">
            <v>0</v>
          </cell>
        </row>
        <row r="2049">
          <cell r="N2049" t="str">
            <v>F.do amm. Costruzioni leggere (attività istituzionale) - (Non sterilizzati)</v>
          </cell>
          <cell r="O2049">
            <v>0</v>
          </cell>
          <cell r="P2049">
            <v>0</v>
          </cell>
        </row>
        <row r="2050">
          <cell r="N2050" t="str">
            <v>F.do amm. Costruzioni leggere (attività istituzionale) - (Sterilizzati)</v>
          </cell>
          <cell r="O2050">
            <v>0</v>
          </cell>
          <cell r="P2050">
            <v>0</v>
          </cell>
        </row>
        <row r="2051">
          <cell r="M2051" t="str">
            <v>AA23</v>
          </cell>
          <cell r="N2051" t="str">
            <v>A.II.3 Impianti e macchinari.</v>
          </cell>
          <cell r="O2051">
            <v>0</v>
          </cell>
          <cell r="P2051">
            <v>0</v>
          </cell>
        </row>
        <row r="2052">
          <cell r="J2052" t="str">
            <v>AB1030A</v>
          </cell>
          <cell r="N2052" t="str">
            <v>A.II.3.a) Impianti e macchinari.</v>
          </cell>
          <cell r="O2052">
            <v>0</v>
          </cell>
          <cell r="P2052">
            <v>0</v>
          </cell>
        </row>
        <row r="2053">
          <cell r="N2053" t="str">
            <v>Impianti sanitari (Non sterilizzati)</v>
          </cell>
          <cell r="O2053">
            <v>0</v>
          </cell>
          <cell r="P2053">
            <v>0</v>
          </cell>
        </row>
        <row r="2054">
          <cell r="N2054" t="str">
            <v>Impianti sanitari (Sterilizzati)</v>
          </cell>
          <cell r="O2054">
            <v>0</v>
          </cell>
          <cell r="P2054">
            <v>0</v>
          </cell>
        </row>
        <row r="2055">
          <cell r="N2055" t="str">
            <v>Impianti elettrici ed idraulici (Non sterilizzati)</v>
          </cell>
          <cell r="O2055">
            <v>0</v>
          </cell>
          <cell r="P2055">
            <v>0</v>
          </cell>
        </row>
        <row r="2056">
          <cell r="N2056" t="str">
            <v>Impianti elettrici ed idraulici (Sterilizzati)</v>
          </cell>
          <cell r="O2056">
            <v>0</v>
          </cell>
          <cell r="P2056">
            <v>0</v>
          </cell>
        </row>
        <row r="2057">
          <cell r="N2057" t="str">
            <v>Impianti telefonici (Non sterilizzati)</v>
          </cell>
          <cell r="O2057">
            <v>0</v>
          </cell>
          <cell r="P2057">
            <v>0</v>
          </cell>
        </row>
        <row r="2058">
          <cell r="N2058" t="str">
            <v>Impianti telefonici (Sterilizzati)</v>
          </cell>
          <cell r="O2058">
            <v>0</v>
          </cell>
          <cell r="P2058">
            <v>0</v>
          </cell>
        </row>
        <row r="2059">
          <cell r="N2059" t="str">
            <v>Impianti di allarme e sicurezza (Non sterilizzati)</v>
          </cell>
          <cell r="O2059">
            <v>0</v>
          </cell>
          <cell r="P2059">
            <v>0</v>
          </cell>
        </row>
        <row r="2060">
          <cell r="N2060" t="str">
            <v>Impianti di allarme e sicurezza (Sterilizzati)</v>
          </cell>
          <cell r="O2060">
            <v>0</v>
          </cell>
          <cell r="P2060">
            <v>0</v>
          </cell>
        </row>
        <row r="2061">
          <cell r="N2061" t="str">
            <v>Altri impianti e macchinari specifici (Non sterilizzati)</v>
          </cell>
          <cell r="O2061">
            <v>0</v>
          </cell>
          <cell r="P2061">
            <v>0</v>
          </cell>
        </row>
        <row r="2062">
          <cell r="N2062" t="str">
            <v>Altri impianti e macchinari specifici (Sterilizzati)</v>
          </cell>
          <cell r="O2062">
            <v>0</v>
          </cell>
          <cell r="P2062">
            <v>0</v>
          </cell>
        </row>
        <row r="2063">
          <cell r="N2063" t="str">
            <v>Altri impiantie macchinari generici (Non sterilizzati)</v>
          </cell>
          <cell r="O2063">
            <v>0</v>
          </cell>
          <cell r="P2063">
            <v>0</v>
          </cell>
        </row>
        <row r="2064">
          <cell r="N2064" t="str">
            <v>Altri impiantie macchinari generici (Sterilizzati)</v>
          </cell>
          <cell r="O2064">
            <v>0</v>
          </cell>
          <cell r="P2064">
            <v>0</v>
          </cell>
        </row>
        <row r="2065">
          <cell r="N2065" t="str">
            <v>Altri impianti (Non sterilizzati)</v>
          </cell>
          <cell r="O2065">
            <v>0</v>
          </cell>
          <cell r="P2065">
            <v>0</v>
          </cell>
        </row>
        <row r="2066">
          <cell r="N2066" t="str">
            <v>Altri impianti (Sterilizzati)</v>
          </cell>
          <cell r="O2066">
            <v>0</v>
          </cell>
          <cell r="P2066">
            <v>0</v>
          </cell>
        </row>
        <row r="2067">
          <cell r="J2067" t="str">
            <v>AB1030B</v>
          </cell>
          <cell r="N2067" t="str">
            <v>A.II.3.b) Fondo ammortamento Impianti e macchinari.</v>
          </cell>
          <cell r="O2067">
            <v>0</v>
          </cell>
          <cell r="P2067">
            <v>0</v>
          </cell>
        </row>
        <row r="2068">
          <cell r="N2068" t="str">
            <v>F.do amm. Impianti sanitari (Non sterilizzati)</v>
          </cell>
          <cell r="O2068">
            <v>0</v>
          </cell>
          <cell r="P2068">
            <v>0</v>
          </cell>
        </row>
        <row r="2069">
          <cell r="N2069" t="str">
            <v>F.do amm. Impianti sanitari (Sterilizzati)</v>
          </cell>
          <cell r="O2069">
            <v>0</v>
          </cell>
          <cell r="P2069">
            <v>0</v>
          </cell>
        </row>
        <row r="2070">
          <cell r="N2070" t="str">
            <v>F.do amm. Impianti elettrici ed idraulici (Non sterilizzati)</v>
          </cell>
          <cell r="O2070">
            <v>0</v>
          </cell>
          <cell r="P2070">
            <v>0</v>
          </cell>
        </row>
        <row r="2071">
          <cell r="N2071" t="str">
            <v>F.do amm. Impianti elettrici ed idraulici (Sterilizzati)</v>
          </cell>
          <cell r="O2071">
            <v>0</v>
          </cell>
          <cell r="P2071">
            <v>0</v>
          </cell>
        </row>
        <row r="2072">
          <cell r="N2072" t="str">
            <v>F.do amm. Impianti telefonici (Non sterilizzati)</v>
          </cell>
          <cell r="O2072">
            <v>0</v>
          </cell>
          <cell r="P2072">
            <v>0</v>
          </cell>
        </row>
        <row r="2073">
          <cell r="N2073" t="str">
            <v>F.do amm. Impianti telefonici (Sterilizzati)</v>
          </cell>
          <cell r="O2073">
            <v>0</v>
          </cell>
          <cell r="P2073">
            <v>0</v>
          </cell>
        </row>
        <row r="2074">
          <cell r="N2074" t="str">
            <v>F.do amm. Impianti di allarme e sicurezza (Non sterilizzati)</v>
          </cell>
          <cell r="O2074">
            <v>0</v>
          </cell>
          <cell r="P2074">
            <v>0</v>
          </cell>
        </row>
        <row r="2075">
          <cell r="N2075" t="str">
            <v>F.do amm. Impianti di allarme e sicurezza (Sterilizzati)</v>
          </cell>
          <cell r="O2075">
            <v>0</v>
          </cell>
          <cell r="P2075">
            <v>0</v>
          </cell>
        </row>
        <row r="2076">
          <cell r="N2076" t="str">
            <v>F.do amm. Altri impianti e macchinari specifici (Non sterilizzati)</v>
          </cell>
          <cell r="O2076">
            <v>0</v>
          </cell>
          <cell r="P2076">
            <v>0</v>
          </cell>
        </row>
        <row r="2077">
          <cell r="N2077" t="str">
            <v>F.do amm. Altri impianti e macchinari specifici (Sterilizzati)</v>
          </cell>
          <cell r="O2077">
            <v>0</v>
          </cell>
          <cell r="P2077">
            <v>0</v>
          </cell>
        </row>
        <row r="2078">
          <cell r="N2078" t="str">
            <v>F.do amm. Altri impiantie macchinari generici (Non sterilizzati)</v>
          </cell>
          <cell r="O2078">
            <v>0</v>
          </cell>
          <cell r="P2078">
            <v>0</v>
          </cell>
        </row>
        <row r="2079">
          <cell r="N2079" t="str">
            <v>F.do amm. Altri impiantie macchinari generici (Sterilizzati)</v>
          </cell>
          <cell r="O2079">
            <v>0</v>
          </cell>
          <cell r="P2079">
            <v>0</v>
          </cell>
        </row>
        <row r="2080">
          <cell r="N2080" t="str">
            <v>F.do amm. Altri impianti (Non sterilizzati)</v>
          </cell>
          <cell r="O2080">
            <v>0</v>
          </cell>
          <cell r="P2080">
            <v>0</v>
          </cell>
        </row>
        <row r="2081">
          <cell r="N2081" t="str">
            <v>F.do amm. Altri impianti (Sterilizzati)</v>
          </cell>
          <cell r="O2081">
            <v>0</v>
          </cell>
          <cell r="P2081">
            <v>0</v>
          </cell>
        </row>
        <row r="2082">
          <cell r="M2082" t="str">
            <v>AA24</v>
          </cell>
          <cell r="N2082" t="str">
            <v>A.II.4 Attrezzature sanitarie e scientifiche</v>
          </cell>
          <cell r="O2082">
            <v>0</v>
          </cell>
          <cell r="P2082">
            <v>0</v>
          </cell>
        </row>
        <row r="2083">
          <cell r="J2083" t="str">
            <v>AB1040A</v>
          </cell>
          <cell r="N2083" t="str">
            <v>A.II.4.a) Attrezzature sanitarie e scientifiche</v>
          </cell>
          <cell r="O2083">
            <v>0</v>
          </cell>
          <cell r="P2083">
            <v>0</v>
          </cell>
        </row>
        <row r="2084">
          <cell r="N2084" t="str">
            <v>Attrezzature sanitarie (Non sterilizzate)</v>
          </cell>
          <cell r="O2084">
            <v>0</v>
          </cell>
          <cell r="P2084">
            <v>0</v>
          </cell>
        </row>
        <row r="2085">
          <cell r="N2085" t="str">
            <v>Attrezzature sanitarie (Sterilizzate)</v>
          </cell>
          <cell r="O2085">
            <v>0</v>
          </cell>
          <cell r="P2085">
            <v>0</v>
          </cell>
        </row>
        <row r="2086">
          <cell r="N2086" t="str">
            <v>Beni per assistenza protesica (Non sterilizzate)</v>
          </cell>
          <cell r="O2086">
            <v>0</v>
          </cell>
          <cell r="P2086">
            <v>0</v>
          </cell>
        </row>
        <row r="2087">
          <cell r="N2087" t="str">
            <v>Beni per assistenza protesica (Sterilizzate)</v>
          </cell>
          <cell r="O2087">
            <v>0</v>
          </cell>
          <cell r="P2087">
            <v>0</v>
          </cell>
        </row>
        <row r="2088">
          <cell r="N2088" t="str">
            <v>Altre attrezzature sanitarie (Non sterilizzate)</v>
          </cell>
          <cell r="O2088">
            <v>0</v>
          </cell>
          <cell r="P2088">
            <v>0</v>
          </cell>
        </row>
        <row r="2089">
          <cell r="N2089" t="str">
            <v>Altre attrezzature sanitarie (Sterilizzate)</v>
          </cell>
          <cell r="O2089">
            <v>0</v>
          </cell>
          <cell r="P2089">
            <v>0</v>
          </cell>
        </row>
        <row r="2090">
          <cell r="J2090" t="str">
            <v>AB1040B</v>
          </cell>
          <cell r="N2090" t="str">
            <v>A.II.4.b) Fondo ammortamento Attrezzature sanitarie e scientifiche</v>
          </cell>
          <cell r="O2090">
            <v>0</v>
          </cell>
          <cell r="P2090">
            <v>0</v>
          </cell>
        </row>
        <row r="2091">
          <cell r="N2091" t="str">
            <v>F.do amm. Attrezzature sanitarie (Non sterilizzate)</v>
          </cell>
          <cell r="O2091">
            <v>0</v>
          </cell>
          <cell r="P2091">
            <v>0</v>
          </cell>
        </row>
        <row r="2092">
          <cell r="N2092" t="str">
            <v>F.do amm. Attrezzature sanitarie (Sterilizzate)</v>
          </cell>
          <cell r="O2092">
            <v>0</v>
          </cell>
          <cell r="P2092">
            <v>0</v>
          </cell>
        </row>
        <row r="2093">
          <cell r="N2093" t="str">
            <v>F.do amm. Beni per assistenza protesica (Non sterilizzate)</v>
          </cell>
          <cell r="O2093">
            <v>0</v>
          </cell>
          <cell r="P2093">
            <v>0</v>
          </cell>
        </row>
        <row r="2094">
          <cell r="N2094" t="str">
            <v>F.do amm. Beni per assistenza protesica (Sterilizzate)</v>
          </cell>
          <cell r="O2094">
            <v>0</v>
          </cell>
          <cell r="P2094">
            <v>0</v>
          </cell>
        </row>
        <row r="2095">
          <cell r="N2095" t="str">
            <v>F.do amm. Altre attrezzature sanitarie (Non sterilizzate)</v>
          </cell>
          <cell r="O2095">
            <v>0</v>
          </cell>
          <cell r="P2095">
            <v>0</v>
          </cell>
        </row>
        <row r="2096">
          <cell r="N2096" t="str">
            <v>F.do amm. Altre attrezzature sanitarie (Sterilizzate)</v>
          </cell>
          <cell r="O2096">
            <v>0</v>
          </cell>
          <cell r="P2096">
            <v>0</v>
          </cell>
        </row>
        <row r="2097">
          <cell r="M2097" t="str">
            <v>AA25</v>
          </cell>
          <cell r="N2097" t="str">
            <v>A.II.5 Mobili ed arredi</v>
          </cell>
          <cell r="O2097">
            <v>0</v>
          </cell>
          <cell r="P2097">
            <v>0</v>
          </cell>
        </row>
        <row r="2098">
          <cell r="J2098" t="str">
            <v>AB1050A</v>
          </cell>
          <cell r="N2098" t="str">
            <v>A.II.5.a) Mobili ed arredi</v>
          </cell>
          <cell r="O2098">
            <v>0</v>
          </cell>
          <cell r="P2098">
            <v>0</v>
          </cell>
        </row>
        <row r="2099">
          <cell r="N2099" t="str">
            <v>Mobili , arredi e attrezzature ufficio (Non sterilizzati)</v>
          </cell>
          <cell r="O2099">
            <v>0</v>
          </cell>
          <cell r="P2099">
            <v>0</v>
          </cell>
        </row>
        <row r="2100">
          <cell r="N2100" t="str">
            <v>Mobili , arredi e attrezzature ufficio (Sterilizzati)</v>
          </cell>
          <cell r="O2100">
            <v>0</v>
          </cell>
          <cell r="P2100">
            <v>0</v>
          </cell>
        </row>
        <row r="2101">
          <cell r="N2101" t="str">
            <v>Scaffalature (Non sterilizzati)</v>
          </cell>
          <cell r="O2101">
            <v>0</v>
          </cell>
          <cell r="P2101">
            <v>0</v>
          </cell>
        </row>
        <row r="2102">
          <cell r="N2102" t="str">
            <v>Scaffalature (Sterilizzati)</v>
          </cell>
          <cell r="O2102">
            <v>0</v>
          </cell>
          <cell r="P2102">
            <v>0</v>
          </cell>
        </row>
        <row r="2103">
          <cell r="N2103" t="str">
            <v>Mobili ed arredi diversi (Non sterilizzati)</v>
          </cell>
          <cell r="O2103">
            <v>0</v>
          </cell>
          <cell r="P2103">
            <v>0</v>
          </cell>
        </row>
        <row r="2104">
          <cell r="N2104" t="str">
            <v>Mobili ed arredi diversi (Sterilizzati)</v>
          </cell>
          <cell r="O2104">
            <v>0</v>
          </cell>
          <cell r="P2104">
            <v>0</v>
          </cell>
        </row>
        <row r="2105">
          <cell r="N2105" t="str">
            <v>Altri mobili e arredi (Non sterilizzati)</v>
          </cell>
          <cell r="O2105">
            <v>0</v>
          </cell>
          <cell r="P2105">
            <v>0</v>
          </cell>
        </row>
        <row r="2106">
          <cell r="N2106" t="str">
            <v>Altri mobili e arredi (Sterilizzati)</v>
          </cell>
          <cell r="O2106">
            <v>0</v>
          </cell>
          <cell r="P2106">
            <v>0</v>
          </cell>
        </row>
        <row r="2107">
          <cell r="J2107" t="str">
            <v>AB1050B</v>
          </cell>
          <cell r="N2107" t="str">
            <v>A.II.5.b) Fondo ammortamento Mobili ed arredi</v>
          </cell>
          <cell r="O2107">
            <v>0</v>
          </cell>
          <cell r="P2107">
            <v>0</v>
          </cell>
        </row>
        <row r="2108">
          <cell r="N2108" t="str">
            <v>F.do amm. Mobili , arredi e attrezzature ufficio (Non sterilizzati)</v>
          </cell>
          <cell r="O2108">
            <v>0</v>
          </cell>
          <cell r="P2108">
            <v>0</v>
          </cell>
        </row>
        <row r="2109">
          <cell r="N2109" t="str">
            <v>F.do amm. Mobili , arredi e attrezzature ufficio (Sterilizzati)</v>
          </cell>
          <cell r="O2109">
            <v>0</v>
          </cell>
          <cell r="P2109">
            <v>0</v>
          </cell>
        </row>
        <row r="2110">
          <cell r="N2110" t="str">
            <v>F.do amm. Scaffalature (Non sterilizzati)</v>
          </cell>
          <cell r="O2110">
            <v>0</v>
          </cell>
          <cell r="P2110">
            <v>0</v>
          </cell>
        </row>
        <row r="2111">
          <cell r="N2111" t="str">
            <v>F.do amm. Scaffalature (Sterilizzati)</v>
          </cell>
          <cell r="O2111">
            <v>0</v>
          </cell>
          <cell r="P2111">
            <v>0</v>
          </cell>
        </row>
        <row r="2112">
          <cell r="N2112" t="str">
            <v>F.do amm. Mobili ed arredi diversi (Non sterilizzati)</v>
          </cell>
          <cell r="O2112">
            <v>0</v>
          </cell>
          <cell r="P2112">
            <v>0</v>
          </cell>
        </row>
        <row r="2113">
          <cell r="N2113" t="str">
            <v>F.do amm. Mobili ed arredi diversi (Sterilizzati)</v>
          </cell>
          <cell r="O2113">
            <v>0</v>
          </cell>
          <cell r="P2113">
            <v>0</v>
          </cell>
        </row>
        <row r="2114">
          <cell r="N2114" t="str">
            <v>F.do amm. Altri mobili e arredi (Non sterilizzati)</v>
          </cell>
          <cell r="O2114">
            <v>0</v>
          </cell>
          <cell r="P2114">
            <v>0</v>
          </cell>
        </row>
        <row r="2115">
          <cell r="N2115" t="str">
            <v>F.do amm. Altri mobili e arredi (Sterilizzati)</v>
          </cell>
          <cell r="O2115">
            <v>0</v>
          </cell>
          <cell r="P2115">
            <v>0</v>
          </cell>
        </row>
        <row r="2116">
          <cell r="M2116" t="str">
            <v>AA26</v>
          </cell>
          <cell r="N2116" t="str">
            <v>A.II.6 Automezzi</v>
          </cell>
          <cell r="O2116">
            <v>0</v>
          </cell>
          <cell r="P2116">
            <v>0</v>
          </cell>
        </row>
        <row r="2117">
          <cell r="J2117" t="str">
            <v>AB1060A</v>
          </cell>
          <cell r="N2117" t="str">
            <v>A.II.6.a) Automezzi</v>
          </cell>
          <cell r="O2117">
            <v>0</v>
          </cell>
          <cell r="P2117">
            <v>0</v>
          </cell>
        </row>
        <row r="2118">
          <cell r="N2118" t="str">
            <v>Automezzi (Non sterilizzati)</v>
          </cell>
          <cell r="O2118">
            <v>0</v>
          </cell>
          <cell r="P2118">
            <v>0</v>
          </cell>
        </row>
        <row r="2119">
          <cell r="N2119" t="str">
            <v>Automezzi (Sterilizzati)</v>
          </cell>
          <cell r="O2119">
            <v>0</v>
          </cell>
          <cell r="P2119">
            <v>0</v>
          </cell>
        </row>
        <row r="2120">
          <cell r="N2120" t="str">
            <v>Ambulanze utilizzate per il 118 (Non sterilizzati)</v>
          </cell>
          <cell r="O2120">
            <v>0</v>
          </cell>
          <cell r="P2120">
            <v>0</v>
          </cell>
        </row>
        <row r="2121">
          <cell r="N2121" t="str">
            <v>Ambulanze utilizzate per il 118 (Sterilizzati)</v>
          </cell>
          <cell r="O2121">
            <v>0</v>
          </cell>
          <cell r="P2121">
            <v>0</v>
          </cell>
        </row>
        <row r="2122">
          <cell r="N2122" t="str">
            <v>Altre ambulanze (Non sterilizzati)</v>
          </cell>
          <cell r="O2122">
            <v>0</v>
          </cell>
          <cell r="P2122">
            <v>0</v>
          </cell>
        </row>
        <row r="2123">
          <cell r="N2123" t="str">
            <v>Altre ambulanze (Sterilizzati)</v>
          </cell>
          <cell r="O2123">
            <v>0</v>
          </cell>
          <cell r="P2123">
            <v>0</v>
          </cell>
        </row>
        <row r="2124">
          <cell r="N2124" t="str">
            <v>Altri mezzi di trasporto* (Non sterilizzati)</v>
          </cell>
          <cell r="O2124">
            <v>0</v>
          </cell>
          <cell r="P2124">
            <v>0</v>
          </cell>
        </row>
        <row r="2125">
          <cell r="N2125" t="str">
            <v>Altri mezzi di trasporto* (Sterilizzati)</v>
          </cell>
          <cell r="O2125">
            <v>0</v>
          </cell>
          <cell r="P2125">
            <v>0</v>
          </cell>
        </row>
        <row r="2126">
          <cell r="N2126" t="str">
            <v>Altri automezzi (Non sterilizzati)</v>
          </cell>
          <cell r="O2126">
            <v>0</v>
          </cell>
          <cell r="P2126">
            <v>0</v>
          </cell>
        </row>
        <row r="2127">
          <cell r="N2127" t="str">
            <v>Altri automezzi (Sterilizzati)</v>
          </cell>
          <cell r="O2127">
            <v>0</v>
          </cell>
          <cell r="P2127">
            <v>0</v>
          </cell>
        </row>
        <row r="2128">
          <cell r="J2128" t="str">
            <v>AB1060B</v>
          </cell>
          <cell r="N2128" t="str">
            <v>A.II.6.b) Fondo ammortamento Automezzi</v>
          </cell>
          <cell r="O2128">
            <v>0</v>
          </cell>
          <cell r="P2128">
            <v>0</v>
          </cell>
        </row>
        <row r="2129">
          <cell r="N2129" t="str">
            <v>F.do amm. Automezzi (Non sterilizzati)</v>
          </cell>
          <cell r="O2129">
            <v>0</v>
          </cell>
          <cell r="P2129">
            <v>0</v>
          </cell>
        </row>
        <row r="2130">
          <cell r="N2130" t="str">
            <v>F.do amm. Automezzi (Sterilizzati)</v>
          </cell>
          <cell r="O2130">
            <v>0</v>
          </cell>
          <cell r="P2130">
            <v>0</v>
          </cell>
        </row>
        <row r="2131">
          <cell r="N2131" t="str">
            <v>F.do amm. Ambulanze utilizzate per il 118 (Non sterilizzati)</v>
          </cell>
          <cell r="O2131">
            <v>0</v>
          </cell>
          <cell r="P2131">
            <v>0</v>
          </cell>
        </row>
        <row r="2132">
          <cell r="N2132" t="str">
            <v>F.do amm. Ambulanze utilizzate per il 118 (Sterilizzati)</v>
          </cell>
          <cell r="O2132">
            <v>0</v>
          </cell>
          <cell r="P2132">
            <v>0</v>
          </cell>
        </row>
        <row r="2133">
          <cell r="N2133" t="str">
            <v>F.do amm. Altre ambulanze (Non sterilizzati)</v>
          </cell>
          <cell r="O2133">
            <v>0</v>
          </cell>
          <cell r="P2133">
            <v>0</v>
          </cell>
        </row>
        <row r="2134">
          <cell r="N2134" t="str">
            <v>F.do amm. Altre ambulanze (Sterilizzati)</v>
          </cell>
          <cell r="O2134">
            <v>0</v>
          </cell>
          <cell r="P2134">
            <v>0</v>
          </cell>
        </row>
        <row r="2135">
          <cell r="N2135" t="str">
            <v>F.do amm. Altri mezzi di trasporto* (Non sterilizzati)</v>
          </cell>
          <cell r="O2135">
            <v>0</v>
          </cell>
          <cell r="P2135">
            <v>0</v>
          </cell>
        </row>
        <row r="2136">
          <cell r="N2136" t="str">
            <v>F.do amm. Altri mezzi di trasporto* (Sterilizzati)</v>
          </cell>
          <cell r="O2136">
            <v>0</v>
          </cell>
          <cell r="P2136">
            <v>0</v>
          </cell>
        </row>
        <row r="2137">
          <cell r="N2137" t="str">
            <v>F.do amm. Altri automezzi (Non sterilizzati)</v>
          </cell>
          <cell r="O2137">
            <v>0</v>
          </cell>
          <cell r="P2137">
            <v>0</v>
          </cell>
        </row>
        <row r="2138">
          <cell r="N2138" t="str">
            <v>F.do amm. Altri automezzi (Sterilizzati)</v>
          </cell>
          <cell r="O2138">
            <v>0</v>
          </cell>
          <cell r="P2138">
            <v>0</v>
          </cell>
        </row>
        <row r="2139">
          <cell r="M2139" t="str">
            <v>AA27</v>
          </cell>
          <cell r="N2139" t="str">
            <v>A.II.7 Oggetti d'arte</v>
          </cell>
          <cell r="O2139">
            <v>0</v>
          </cell>
          <cell r="P2139">
            <v>0</v>
          </cell>
        </row>
        <row r="2140">
          <cell r="J2140" t="str">
            <v>AB1070A</v>
          </cell>
          <cell r="N2140" t="str">
            <v>A.II.7.a) Oggetti d'arte</v>
          </cell>
          <cell r="O2140">
            <v>0</v>
          </cell>
          <cell r="P2140">
            <v>0</v>
          </cell>
        </row>
        <row r="2141">
          <cell r="N2141" t="str">
            <v>Oggetti d'arte</v>
          </cell>
          <cell r="O2141">
            <v>0</v>
          </cell>
          <cell r="P2141">
            <v>0</v>
          </cell>
        </row>
        <row r="2142">
          <cell r="M2142" t="str">
            <v>AA28</v>
          </cell>
          <cell r="N2142" t="str">
            <v>A.II.8 Altre immobilizzazioni materiali</v>
          </cell>
          <cell r="O2142">
            <v>0</v>
          </cell>
          <cell r="P2142">
            <v>0</v>
          </cell>
        </row>
        <row r="2143">
          <cell r="J2143" t="str">
            <v>AB1080A</v>
          </cell>
          <cell r="N2143" t="str">
            <v>A.II.8.a) Altre immobilizzazioni materiali</v>
          </cell>
          <cell r="O2143">
            <v>0</v>
          </cell>
          <cell r="P2143">
            <v>0</v>
          </cell>
        </row>
        <row r="2144">
          <cell r="N2144" t="str">
            <v>Elaboratori e personal computer e altre attrezzature EDP (Non sterilizzate)</v>
          </cell>
          <cell r="O2144">
            <v>0</v>
          </cell>
          <cell r="P2144">
            <v>0</v>
          </cell>
        </row>
        <row r="2145">
          <cell r="N2145" t="str">
            <v>Elaboratori e personal computer e altre attrezzature EDP (Sterilizzati)</v>
          </cell>
          <cell r="O2145">
            <v>0</v>
          </cell>
          <cell r="P2145">
            <v>0</v>
          </cell>
        </row>
        <row r="2146">
          <cell r="N2146" t="str">
            <v>Macchine ufficio ordinarie (Non sterilizzati)</v>
          </cell>
          <cell r="O2146">
            <v>0</v>
          </cell>
          <cell r="P2146">
            <v>0</v>
          </cell>
        </row>
        <row r="2147">
          <cell r="N2147" t="str">
            <v>Macchine ufficio ordinarie (Sterilizzati)</v>
          </cell>
          <cell r="O2147">
            <v>0</v>
          </cell>
          <cell r="P2147">
            <v>0</v>
          </cell>
        </row>
        <row r="2148">
          <cell r="N2148" t="str">
            <v>Macchine ufficio elettriche ed elettroniche (Non sterilizzati)</v>
          </cell>
          <cell r="O2148">
            <v>0</v>
          </cell>
          <cell r="P2148">
            <v>0</v>
          </cell>
        </row>
        <row r="2149">
          <cell r="N2149" t="str">
            <v>Macchine ufficio elettriche ed elettroniche (Sterilizzati)</v>
          </cell>
          <cell r="O2149">
            <v>0</v>
          </cell>
          <cell r="P2149">
            <v>0</v>
          </cell>
        </row>
        <row r="2150">
          <cell r="N2150" t="str">
            <v>Altri beni materiali da ammortizzare gestione caratteristica (Non sterilizzati)</v>
          </cell>
          <cell r="O2150">
            <v>0</v>
          </cell>
          <cell r="P2150">
            <v>0</v>
          </cell>
        </row>
        <row r="2151">
          <cell r="N2151" t="str">
            <v>Altri beni materiali da ammortizzare gestione caratteristica (Sterilizzati)</v>
          </cell>
          <cell r="O2151">
            <v>0</v>
          </cell>
          <cell r="P2151">
            <v>0</v>
          </cell>
        </row>
        <row r="2152">
          <cell r="N2152" t="str">
            <v>Altri beni materiali da ammortizzare gestione non caratteristica (Non sterilizzati)</v>
          </cell>
          <cell r="O2152">
            <v>0</v>
          </cell>
          <cell r="P2152">
            <v>0</v>
          </cell>
        </row>
        <row r="2153">
          <cell r="N2153" t="str">
            <v>Altri beni materiali da ammortizzare gestione non caratteristica (Sterilizzati)</v>
          </cell>
          <cell r="O2153">
            <v>0</v>
          </cell>
          <cell r="P2153">
            <v>0</v>
          </cell>
        </row>
        <row r="2154">
          <cell r="N2154" t="str">
            <v>Altri beni (Non sterilizzati)</v>
          </cell>
          <cell r="O2154">
            <v>0</v>
          </cell>
          <cell r="P2154">
            <v>0</v>
          </cell>
        </row>
        <row r="2155">
          <cell r="N2155" t="str">
            <v>Altri beni (Sterilizzati)</v>
          </cell>
          <cell r="O2155">
            <v>0</v>
          </cell>
          <cell r="P2155">
            <v>0</v>
          </cell>
        </row>
        <row r="2156">
          <cell r="J2156" t="str">
            <v>AB1080B</v>
          </cell>
          <cell r="N2156" t="str">
            <v>A.II.8.b) Fondo ammortamento Altre immobilizz. Materiali</v>
          </cell>
          <cell r="O2156">
            <v>0</v>
          </cell>
          <cell r="P2156">
            <v>0</v>
          </cell>
        </row>
        <row r="2157">
          <cell r="N2157" t="str">
            <v>F.do amm. Elaboratori e personal computer e altre attrezzature EDP (Non sterilizzati)</v>
          </cell>
          <cell r="O2157">
            <v>0</v>
          </cell>
          <cell r="P2157">
            <v>0</v>
          </cell>
        </row>
        <row r="2158">
          <cell r="N2158" t="str">
            <v>F.do amm. Elaboratori e personal computer e altre attrezzature EDP (Sterilizzati)</v>
          </cell>
          <cell r="O2158">
            <v>0</v>
          </cell>
          <cell r="P2158">
            <v>0</v>
          </cell>
        </row>
        <row r="2159">
          <cell r="N2159" t="str">
            <v>F.do amm. Macchine ufficio ordinarie (Non sterilizzati)</v>
          </cell>
          <cell r="O2159">
            <v>0</v>
          </cell>
          <cell r="P2159">
            <v>0</v>
          </cell>
        </row>
        <row r="2160">
          <cell r="N2160" t="str">
            <v>F.do amm. Macchine ufficio ordinarie (Sterilizzati)</v>
          </cell>
          <cell r="O2160">
            <v>0</v>
          </cell>
          <cell r="P2160">
            <v>0</v>
          </cell>
        </row>
        <row r="2161">
          <cell r="N2161" t="str">
            <v>F.do amm. Macchine ufficio elettriche ed elettroniche (Non sterilizzati)</v>
          </cell>
          <cell r="O2161">
            <v>0</v>
          </cell>
          <cell r="P2161">
            <v>0</v>
          </cell>
        </row>
        <row r="2162">
          <cell r="N2162" t="str">
            <v>F.do amm. Macchine ufficio elettriche ed elettroniche (Sterilizzati)</v>
          </cell>
          <cell r="O2162">
            <v>0</v>
          </cell>
          <cell r="P2162">
            <v>0</v>
          </cell>
        </row>
        <row r="2163">
          <cell r="N2163" t="str">
            <v>F.do amm. Altri beni materiali da ammortizzare gestione caratteristica (Non sterilizzati)</v>
          </cell>
          <cell r="O2163">
            <v>0</v>
          </cell>
          <cell r="P2163">
            <v>0</v>
          </cell>
        </row>
        <row r="2164">
          <cell r="N2164" t="str">
            <v>F.do amm. Altri beni materiali da ammortizzare gestione caratteristica (Sterilizzati)</v>
          </cell>
          <cell r="O2164">
            <v>0</v>
          </cell>
          <cell r="P2164">
            <v>0</v>
          </cell>
        </row>
        <row r="2165">
          <cell r="N2165" t="str">
            <v>F.do amm. Altri beni materiali da ammortizzare gestione non caratteristica (Non sterilizzati)</v>
          </cell>
          <cell r="O2165">
            <v>0</v>
          </cell>
          <cell r="P2165">
            <v>0</v>
          </cell>
        </row>
        <row r="2166">
          <cell r="N2166" t="str">
            <v>F.do amm. Altri beni materiali da ammortizzare gestione non caratteristica (Sterilizzati)</v>
          </cell>
          <cell r="O2166">
            <v>0</v>
          </cell>
          <cell r="P2166">
            <v>0</v>
          </cell>
        </row>
        <row r="2167">
          <cell r="N2167" t="str">
            <v>F.do amm. Altri beni (Non sterilizzati)</v>
          </cell>
          <cell r="O2167">
            <v>0</v>
          </cell>
          <cell r="P2167">
            <v>0</v>
          </cell>
        </row>
        <row r="2168">
          <cell r="N2168" t="str">
            <v>F.do amm. Altri beni (Sterilizzati)</v>
          </cell>
          <cell r="O2168">
            <v>0</v>
          </cell>
          <cell r="P2168">
            <v>0</v>
          </cell>
        </row>
        <row r="2169">
          <cell r="J2169" t="str">
            <v>AB1090A</v>
          </cell>
          <cell r="M2169" t="str">
            <v>AA29</v>
          </cell>
          <cell r="N2169" t="str">
            <v>A.II.9 Immobilizzazioni in corso ed acconti</v>
          </cell>
          <cell r="O2169">
            <v>0</v>
          </cell>
          <cell r="P2169">
            <v>0</v>
          </cell>
        </row>
        <row r="2170">
          <cell r="N2170" t="str">
            <v>Immobilizzazioni materiali in corso di esecuzione</v>
          </cell>
          <cell r="O2170">
            <v>0</v>
          </cell>
          <cell r="P2170">
            <v>0</v>
          </cell>
        </row>
        <row r="2171">
          <cell r="N2171" t="str">
            <v>Fornitori conto anticipi per acquisto immobilizzazioni materiali</v>
          </cell>
          <cell r="O2171">
            <v>0</v>
          </cell>
          <cell r="P2171">
            <v>0</v>
          </cell>
        </row>
        <row r="2172">
          <cell r="N2172" t="str">
            <v>Altre immobilizzazioni in corso</v>
          </cell>
          <cell r="O2172">
            <v>0</v>
          </cell>
          <cell r="P2172">
            <v>0</v>
          </cell>
        </row>
        <row r="2173">
          <cell r="N2173" t="str">
            <v>A.II.10 F.do Svalutazione immobilizzazioni materiali</v>
          </cell>
          <cell r="O2173">
            <v>0</v>
          </cell>
          <cell r="P2173">
            <v>0</v>
          </cell>
        </row>
        <row r="2174">
          <cell r="J2174" t="str">
            <v>AB1010C</v>
          </cell>
          <cell r="N2174" t="str">
            <v>A.II.10.a) F.do Svalutazione Terreni</v>
          </cell>
          <cell r="O2174">
            <v>0</v>
          </cell>
          <cell r="P2174">
            <v>0</v>
          </cell>
        </row>
        <row r="2175">
          <cell r="M2175" t="str">
            <v>AA21a</v>
          </cell>
          <cell r="N2175" t="str">
            <v>F.do Svalutazione Terreni Disponibili (Non sterilizzati)</v>
          </cell>
          <cell r="O2175">
            <v>0</v>
          </cell>
          <cell r="P2175">
            <v>0</v>
          </cell>
        </row>
        <row r="2176">
          <cell r="M2176" t="str">
            <v>AA21a</v>
          </cell>
          <cell r="N2176" t="str">
            <v>F.do Svalutazione Terreni Disponibili (sterilizzati)</v>
          </cell>
          <cell r="O2176">
            <v>0</v>
          </cell>
          <cell r="P2176">
            <v>0</v>
          </cell>
        </row>
        <row r="2177">
          <cell r="M2177" t="str">
            <v>AA21b</v>
          </cell>
          <cell r="N2177" t="str">
            <v>F.do Svalutazione Terreni Indisponibili (Non sterilizzati)</v>
          </cell>
          <cell r="O2177">
            <v>0</v>
          </cell>
          <cell r="P2177">
            <v>0</v>
          </cell>
        </row>
        <row r="2178">
          <cell r="M2178" t="str">
            <v>AA21b</v>
          </cell>
          <cell r="N2178" t="str">
            <v>F.do Svalutazione Terreni Indisponibili (sterilizzati)</v>
          </cell>
          <cell r="O2178">
            <v>0</v>
          </cell>
          <cell r="P2178">
            <v>0</v>
          </cell>
        </row>
        <row r="2179">
          <cell r="J2179" t="str">
            <v>AB1020C</v>
          </cell>
          <cell r="N2179" t="str">
            <v>A.II.10.b) F.do Svalutazione Fabbricati</v>
          </cell>
          <cell r="O2179">
            <v>0</v>
          </cell>
          <cell r="P2179">
            <v>0</v>
          </cell>
        </row>
        <row r="2180">
          <cell r="M2180" t="str">
            <v>AA22a</v>
          </cell>
          <cell r="N2180" t="str">
            <v>F.do Svalutazione Fabbricati Disponibili (Non sterilizzati)</v>
          </cell>
          <cell r="O2180">
            <v>0</v>
          </cell>
          <cell r="P2180">
            <v>0</v>
          </cell>
        </row>
        <row r="2181">
          <cell r="M2181" t="str">
            <v>AA22a</v>
          </cell>
          <cell r="N2181" t="str">
            <v>F.do Svalutazione Fabbricati Disponibili (Sterilizzati)</v>
          </cell>
          <cell r="O2181">
            <v>0</v>
          </cell>
          <cell r="P2181">
            <v>0</v>
          </cell>
        </row>
        <row r="2182">
          <cell r="M2182" t="str">
            <v>AA22b</v>
          </cell>
          <cell r="N2182" t="str">
            <v>F.do Svalutazione Fabbricati Indisponibili (Non sterilizzati)</v>
          </cell>
          <cell r="O2182">
            <v>0</v>
          </cell>
          <cell r="P2182">
            <v>0</v>
          </cell>
        </row>
        <row r="2183">
          <cell r="M2183" t="str">
            <v>AA22b</v>
          </cell>
          <cell r="N2183" t="str">
            <v>F.do Svalutazione Fabbricati Indisponibili (sterilizzati)</v>
          </cell>
          <cell r="O2183">
            <v>0</v>
          </cell>
          <cell r="P2183">
            <v>0</v>
          </cell>
        </row>
        <row r="2184">
          <cell r="J2184" t="str">
            <v>AB1030C</v>
          </cell>
          <cell r="M2184" t="str">
            <v>AA23</v>
          </cell>
          <cell r="N2184" t="str">
            <v>A.II.10.c) F.do Svalutazione Impianti e macchinari</v>
          </cell>
          <cell r="O2184">
            <v>0</v>
          </cell>
          <cell r="P2184">
            <v>0</v>
          </cell>
        </row>
        <row r="2185">
          <cell r="N2185" t="str">
            <v>F.do Svalutazione Impianti e macchinari (Non sterilizzati)</v>
          </cell>
          <cell r="O2185">
            <v>0</v>
          </cell>
          <cell r="P2185">
            <v>0</v>
          </cell>
        </row>
        <row r="2186">
          <cell r="N2186" t="str">
            <v>F.do Svalutazione Impianti e macchinari (sterilizzati)</v>
          </cell>
          <cell r="O2186">
            <v>0</v>
          </cell>
          <cell r="P2186">
            <v>0</v>
          </cell>
        </row>
        <row r="2187">
          <cell r="J2187" t="str">
            <v>AB1040C</v>
          </cell>
          <cell r="M2187" t="str">
            <v>AA24</v>
          </cell>
          <cell r="N2187" t="str">
            <v>A.II.10.d) F.do Svalutazione Attrezzature sanitarie e scientifiche</v>
          </cell>
          <cell r="O2187">
            <v>0</v>
          </cell>
          <cell r="P2187">
            <v>0</v>
          </cell>
        </row>
        <row r="2188">
          <cell r="N2188" t="str">
            <v>F.do Svalutazione Attrezz. Sanitarie e scientifiche (Non sterilizzati)</v>
          </cell>
          <cell r="O2188">
            <v>0</v>
          </cell>
          <cell r="P2188">
            <v>0</v>
          </cell>
        </row>
        <row r="2189">
          <cell r="N2189" t="str">
            <v>F.do Svalutazione Attrezz. Sanitarie e scientifiche (Sterilizzati)</v>
          </cell>
          <cell r="O2189">
            <v>0</v>
          </cell>
          <cell r="P2189">
            <v>0</v>
          </cell>
        </row>
        <row r="2190">
          <cell r="N2190" t="str">
            <v>F.do Svalutazione Beni per assistenza protesica (Non sterilizzati)</v>
          </cell>
          <cell r="O2190">
            <v>0</v>
          </cell>
          <cell r="P2190">
            <v>0</v>
          </cell>
        </row>
        <row r="2191">
          <cell r="N2191" t="str">
            <v>F.do Svalutazione Beni per assistenza protesica (Sterilizzati)</v>
          </cell>
          <cell r="O2191">
            <v>0</v>
          </cell>
          <cell r="P2191">
            <v>0</v>
          </cell>
        </row>
        <row r="2192">
          <cell r="J2192" t="str">
            <v>AB1050C</v>
          </cell>
          <cell r="M2192" t="str">
            <v>AA25</v>
          </cell>
          <cell r="N2192" t="str">
            <v>A.II.10.e) F.do Svalutazione Mobili e arredi</v>
          </cell>
          <cell r="O2192">
            <v>0</v>
          </cell>
          <cell r="P2192">
            <v>0</v>
          </cell>
        </row>
        <row r="2193">
          <cell r="N2193" t="str">
            <v>F.do Svalutazione Mobili e arredi (Non sterilizzati)</v>
          </cell>
          <cell r="O2193">
            <v>0</v>
          </cell>
          <cell r="P2193">
            <v>0</v>
          </cell>
        </row>
        <row r="2194">
          <cell r="N2194" t="str">
            <v>F.do Svalutazione Mobili e arredi (sterilizzati)</v>
          </cell>
          <cell r="O2194">
            <v>0</v>
          </cell>
          <cell r="P2194">
            <v>0</v>
          </cell>
        </row>
        <row r="2195">
          <cell r="J2195" t="str">
            <v>AB1060C</v>
          </cell>
          <cell r="M2195" t="str">
            <v>AA26</v>
          </cell>
          <cell r="N2195" t="str">
            <v>A.II.10.f) F.do Svalutazione Automezzi</v>
          </cell>
          <cell r="O2195">
            <v>0</v>
          </cell>
          <cell r="P2195">
            <v>0</v>
          </cell>
        </row>
        <row r="2196">
          <cell r="N2196" t="str">
            <v>F.do Svalutazione Automezzi (Non sterilizzati)</v>
          </cell>
          <cell r="O2196">
            <v>0</v>
          </cell>
          <cell r="P2196">
            <v>0</v>
          </cell>
        </row>
        <row r="2197">
          <cell r="N2197" t="str">
            <v>F.do Svalutazione Automezzi (sterilizzati)</v>
          </cell>
          <cell r="O2197">
            <v>0</v>
          </cell>
          <cell r="P2197">
            <v>0</v>
          </cell>
        </row>
        <row r="2198">
          <cell r="J2198" t="str">
            <v>AB1070C</v>
          </cell>
          <cell r="M2198" t="str">
            <v>AA27</v>
          </cell>
          <cell r="N2198" t="str">
            <v>A.II.10.g) F.do Svalutazione Oggetti d'arte</v>
          </cell>
          <cell r="O2198">
            <v>0</v>
          </cell>
          <cell r="P2198">
            <v>0</v>
          </cell>
        </row>
        <row r="2199">
          <cell r="N2199" t="str">
            <v>F.do Svalutazione Oggetti d'arte</v>
          </cell>
          <cell r="O2199">
            <v>0</v>
          </cell>
          <cell r="P2199">
            <v>0</v>
          </cell>
        </row>
        <row r="2200">
          <cell r="J2200" t="str">
            <v>AB1080C</v>
          </cell>
          <cell r="M2200" t="str">
            <v>AA28</v>
          </cell>
          <cell r="N2200" t="str">
            <v>A.II.10.h) F.do Svalutazione Altre immobil. Materiali</v>
          </cell>
          <cell r="O2200">
            <v>0</v>
          </cell>
          <cell r="P2200">
            <v>0</v>
          </cell>
        </row>
        <row r="2201">
          <cell r="N2201" t="str">
            <v>F.do Svalutazione Altre immobil. materiali (Non sterilizzati)</v>
          </cell>
          <cell r="O2201">
            <v>0</v>
          </cell>
          <cell r="P2201">
            <v>0</v>
          </cell>
        </row>
        <row r="2202">
          <cell r="N2202" t="str">
            <v>F.do Svalutazione Altre immobil. materiali (sterilizzati)</v>
          </cell>
          <cell r="O2202">
            <v>0</v>
          </cell>
          <cell r="P2202">
            <v>0</v>
          </cell>
        </row>
        <row r="2203">
          <cell r="N2203" t="str">
            <v>A.III. Immobilizzazioni finanziarie.</v>
          </cell>
          <cell r="O2203">
            <v>0</v>
          </cell>
          <cell r="P2203">
            <v>0</v>
          </cell>
        </row>
        <row r="2204">
          <cell r="J2204" t="str">
            <v>AC1000A</v>
          </cell>
          <cell r="N2204" t="str">
            <v>A.III.1 Crediti Finanziari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</row>
        <row r="2205">
          <cell r="M2205" t="str">
            <v>AA31a</v>
          </cell>
          <cell r="N2205" t="str">
            <v>A.III.1.a) Crediti finanziari v/Stato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</row>
        <row r="2206">
          <cell r="M2206" t="str">
            <v>AA31b</v>
          </cell>
          <cell r="N2206" t="str">
            <v>A.III.1.b) Crediti finanziari v/Regione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</row>
        <row r="2207">
          <cell r="M2207" t="str">
            <v>AA31c</v>
          </cell>
          <cell r="N2207" t="str">
            <v>A.III.1.c) Crediti finanziari v/Partecipate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</row>
        <row r="2208">
          <cell r="M2208" t="str">
            <v>AA31d</v>
          </cell>
          <cell r="N2208" t="str">
            <v>A.III.1.d) Crediti finanziari v/Altri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</row>
        <row r="2209">
          <cell r="J2209" t="str">
            <v>AC1000B</v>
          </cell>
          <cell r="N2209" t="str">
            <v>A.III.2 Titoli</v>
          </cell>
          <cell r="O2209">
            <v>0</v>
          </cell>
          <cell r="P2209">
            <v>0</v>
          </cell>
        </row>
        <row r="2210">
          <cell r="M2210" t="str">
            <v>AA32a</v>
          </cell>
          <cell r="N2210" t="str">
            <v>A.III.2.a) Partecipazioni</v>
          </cell>
          <cell r="O2210">
            <v>0</v>
          </cell>
          <cell r="P2210">
            <v>0</v>
          </cell>
        </row>
        <row r="2211">
          <cell r="N2211" t="str">
            <v>Partecipazioni in imprese controllate</v>
          </cell>
          <cell r="O2211">
            <v>0</v>
          </cell>
          <cell r="P2211">
            <v>0</v>
          </cell>
        </row>
        <row r="2212">
          <cell r="N2212" t="str">
            <v>Partecipazioni in imprese collegate</v>
          </cell>
          <cell r="O2212">
            <v>0</v>
          </cell>
          <cell r="P2212">
            <v>0</v>
          </cell>
        </row>
        <row r="2213">
          <cell r="N2213" t="str">
            <v>Partecipazioni in altre imprese</v>
          </cell>
          <cell r="O2213">
            <v>0</v>
          </cell>
          <cell r="P2213">
            <v>0</v>
          </cell>
        </row>
        <row r="2214">
          <cell r="M2214" t="str">
            <v>AA32b</v>
          </cell>
          <cell r="N2214" t="str">
            <v>A.III.2.b) Altri Titoli</v>
          </cell>
          <cell r="O2214">
            <v>0</v>
          </cell>
          <cell r="P2214">
            <v>0</v>
          </cell>
        </row>
        <row r="2215">
          <cell r="N2215" t="str">
            <v>A.III.2.b.1) Titoli di Stato</v>
          </cell>
          <cell r="O2215">
            <v>0</v>
          </cell>
          <cell r="P2215">
            <v>0</v>
          </cell>
        </row>
        <row r="2216">
          <cell r="N2216" t="str">
            <v>A.III.2.b.2) Altre Obbligazioni</v>
          </cell>
          <cell r="O2216">
            <v>0</v>
          </cell>
          <cell r="P2216">
            <v>0</v>
          </cell>
        </row>
        <row r="2217">
          <cell r="N2217" t="str">
            <v>A.III.2.b.3) Titoli azionari quotati in Borsa</v>
          </cell>
          <cell r="O2217">
            <v>0</v>
          </cell>
          <cell r="P2217">
            <v>0</v>
          </cell>
        </row>
        <row r="2218">
          <cell r="N2218" t="str">
            <v>A.III.2.b.4) Titoli diversi</v>
          </cell>
          <cell r="O2218">
            <v>0</v>
          </cell>
          <cell r="P2218">
            <v>0</v>
          </cell>
        </row>
        <row r="2219">
          <cell r="N2219" t="str">
            <v>B) ATTIVO CIRCOLANTE.</v>
          </cell>
          <cell r="O2219">
            <v>0</v>
          </cell>
          <cell r="P2219">
            <v>0</v>
          </cell>
        </row>
        <row r="2220">
          <cell r="N2220" t="str">
            <v>B.I. Rimanenze</v>
          </cell>
          <cell r="O2220">
            <v>0</v>
          </cell>
          <cell r="P2220">
            <v>0</v>
          </cell>
        </row>
        <row r="2221">
          <cell r="J2221" t="str">
            <v>BA1000A</v>
          </cell>
          <cell r="N2221" t="str">
            <v>B.I.1 Rimanenze di materiale sanitario</v>
          </cell>
          <cell r="O2221">
            <v>0</v>
          </cell>
          <cell r="P2221">
            <v>0</v>
          </cell>
        </row>
        <row r="2222">
          <cell r="M2222" t="str">
            <v>AB11</v>
          </cell>
          <cell r="N2222" t="str">
            <v>Farmaceutici: Specialità Medicinali</v>
          </cell>
          <cell r="O2222">
            <v>0</v>
          </cell>
          <cell r="P2222">
            <v>0</v>
          </cell>
        </row>
        <row r="2223">
          <cell r="M2223" t="str">
            <v>AB11</v>
          </cell>
          <cell r="N2223" t="str">
            <v>Farmaceutici: Specialità Medicinali (File F compreso HCV)</v>
          </cell>
          <cell r="O2223">
            <v>0</v>
          </cell>
          <cell r="P2223">
            <v>0</v>
          </cell>
        </row>
        <row r="2224">
          <cell r="M2224" t="str">
            <v>AB11</v>
          </cell>
          <cell r="N2224" t="str">
            <v>Farmaceutici: Specialità Medicinali (altro: farmaci ospedalieri)</v>
          </cell>
          <cell r="O2224">
            <v>0</v>
          </cell>
          <cell r="P2224">
            <v>0</v>
          </cell>
        </row>
        <row r="2225">
          <cell r="M2225" t="str">
            <v>AB11</v>
          </cell>
          <cell r="N2225" t="str">
            <v>Farmaceutici: Specialità Medicinali (Doppio Canale ex Nota CUF 37)</v>
          </cell>
          <cell r="O2225">
            <v>0</v>
          </cell>
          <cell r="P2225">
            <v>0</v>
          </cell>
        </row>
        <row r="2226">
          <cell r="M2226" t="str">
            <v>AB11</v>
          </cell>
          <cell r="N2226" t="str">
            <v>Farmaceutici: Specialità Medicinali (Primo Ciclo terapeutico D.G.R. 10246/02)</v>
          </cell>
          <cell r="O2226">
            <v>0</v>
          </cell>
          <cell r="P2226">
            <v>0</v>
          </cell>
        </row>
        <row r="2227">
          <cell r="M2227" t="str">
            <v>AB11</v>
          </cell>
          <cell r="N2227" t="str">
            <v>Farmaceutici: Specialità Medicinali da Asl/Ao/Fondazioni della Regione</v>
          </cell>
          <cell r="O2227">
            <v>0</v>
          </cell>
          <cell r="P2227">
            <v>0</v>
          </cell>
        </row>
        <row r="2228">
          <cell r="M2228" t="str">
            <v>AB11</v>
          </cell>
          <cell r="N2228" t="str">
            <v>Farmaceutici: Specialità Medicinali (Doppio Canale ex Nota CUF 37) da Asl/Ao/Fondazioni della Regione</v>
          </cell>
          <cell r="O2228">
            <v>0</v>
          </cell>
          <cell r="P2228">
            <v>0</v>
          </cell>
        </row>
        <row r="2229">
          <cell r="M2229" t="str">
            <v>AB11</v>
          </cell>
          <cell r="N2229" t="str">
            <v>Farmaceutici: Ossigeno</v>
          </cell>
          <cell r="O2229">
            <v>0</v>
          </cell>
          <cell r="P2229">
            <v>0</v>
          </cell>
        </row>
        <row r="2230">
          <cell r="M2230" t="str">
            <v>AB11</v>
          </cell>
          <cell r="N2230" t="str">
            <v>Farmaceutici: Ossigeno (Doppio Canale)</v>
          </cell>
          <cell r="O2230">
            <v>0</v>
          </cell>
          <cell r="P2230">
            <v>0</v>
          </cell>
        </row>
        <row r="2231">
          <cell r="M2231" t="str">
            <v>AB11</v>
          </cell>
          <cell r="N2231" t="str">
            <v>Farmaceutici: Ossigeno da Asl/Ao/Fondazioni della Regione</v>
          </cell>
          <cell r="O2231">
            <v>0</v>
          </cell>
          <cell r="P2231">
            <v>0</v>
          </cell>
        </row>
        <row r="2232">
          <cell r="M2232" t="str">
            <v>AB11</v>
          </cell>
          <cell r="N2232" t="str">
            <v>Farmaceutici: Ossigeno (Doppio Canale) da Asl/Ao/Fondazioni della Regione</v>
          </cell>
          <cell r="O2232">
            <v>0</v>
          </cell>
          <cell r="P2232">
            <v>0</v>
          </cell>
        </row>
        <row r="2233">
          <cell r="M2233" t="str">
            <v>AB11</v>
          </cell>
          <cell r="N2233" t="str">
            <v>Farmaceutici: Specialità Medicinali SENZA AIC</v>
          </cell>
          <cell r="O2233">
            <v>0</v>
          </cell>
          <cell r="P2233">
            <v>0</v>
          </cell>
        </row>
        <row r="2234">
          <cell r="M2234" t="str">
            <v>AB11</v>
          </cell>
          <cell r="N2234" t="str">
            <v>Farmaceutici: Galenici e altri medicinali SENZA AIC</v>
          </cell>
          <cell r="O2234">
            <v>0</v>
          </cell>
          <cell r="P2234">
            <v>0</v>
          </cell>
        </row>
        <row r="2235">
          <cell r="M2235" t="str">
            <v>AB11</v>
          </cell>
          <cell r="N2235" t="str">
            <v>Farmaceutici: Ossigeno e gas medicali SENZA AIC</v>
          </cell>
          <cell r="O2235">
            <v>0</v>
          </cell>
          <cell r="P2235">
            <v>0</v>
          </cell>
        </row>
        <row r="2236">
          <cell r="M2236" t="str">
            <v>AB11</v>
          </cell>
          <cell r="N2236" t="str">
            <v>Emoderivati</v>
          </cell>
          <cell r="O2236">
            <v>0</v>
          </cell>
          <cell r="P2236">
            <v>0</v>
          </cell>
        </row>
        <row r="2237">
          <cell r="M2237" t="str">
            <v>AB11</v>
          </cell>
          <cell r="N2237" t="str">
            <v>Emoderivati da Privati [SOLAMENTE OVE GESTITI NELL'AMBITO DEL CONSORZIO INTERREGIONALE]</v>
          </cell>
          <cell r="O2237">
            <v>0</v>
          </cell>
          <cell r="P2237">
            <v>0</v>
          </cell>
        </row>
        <row r="2238">
          <cell r="M2238" t="str">
            <v>AB11</v>
          </cell>
          <cell r="N2238" t="str">
            <v>Emoderivati (Doppio Canale ex Nota CUF 37)</v>
          </cell>
          <cell r="O2238">
            <v>0</v>
          </cell>
          <cell r="P2238">
            <v>0</v>
          </cell>
        </row>
        <row r="2239">
          <cell r="M2239" t="str">
            <v>AB11</v>
          </cell>
          <cell r="N2239" t="str">
            <v>Emoderivati da Asl/Ao/Fondazioni della Regione  [ESCLUSI EMODERIVATI GESTITI VIA CONSORZIO INTERREGIONALE]</v>
          </cell>
          <cell r="O2239">
            <v>0</v>
          </cell>
          <cell r="P2239">
            <v>0</v>
          </cell>
        </row>
        <row r="2240">
          <cell r="M2240" t="str">
            <v>AB11</v>
          </cell>
          <cell r="N2240" t="str">
            <v>Emoderivati da Asl/Ao/Fondazioni della Regione [SOLAMENTE OVE GESTITI NELL'AMBITO DEL CONSORZIO INTERREGIONALE]</v>
          </cell>
          <cell r="O2240">
            <v>0</v>
          </cell>
          <cell r="P2240">
            <v>0</v>
          </cell>
        </row>
        <row r="2241">
          <cell r="M2241" t="str">
            <v>AB11</v>
          </cell>
          <cell r="N2241" t="str">
            <v>Emoderivati da Az. Pubbliche ExtraRegione [SOLAMENTE OVE GESTITI NELL'AMBITO DEL CONSORZIO INTERREGIONALE]</v>
          </cell>
          <cell r="O2241">
            <v>0</v>
          </cell>
          <cell r="P2241">
            <v>0</v>
          </cell>
        </row>
        <row r="2242">
          <cell r="M2242" t="str">
            <v>AB11</v>
          </cell>
          <cell r="N2242" t="str">
            <v>Emoderivati (Doppio Canale ex Nota CUF 37) da Asl/Ao/Fondazioni della Regione</v>
          </cell>
          <cell r="O2242">
            <v>0</v>
          </cell>
          <cell r="P2242">
            <v>0</v>
          </cell>
        </row>
        <row r="2243">
          <cell r="M2243" t="str">
            <v>AB11</v>
          </cell>
          <cell r="N2243" t="str">
            <v>Emoderivati di produzione regionale</v>
          </cell>
          <cell r="O2243">
            <v>0</v>
          </cell>
          <cell r="P2243">
            <v>0</v>
          </cell>
        </row>
        <row r="2244">
          <cell r="M2244" t="str">
            <v>AB11</v>
          </cell>
          <cell r="N2244" t="str">
            <v>Prodotti dietetici</v>
          </cell>
          <cell r="O2244">
            <v>0</v>
          </cell>
          <cell r="P2244">
            <v>0</v>
          </cell>
        </row>
        <row r="2245">
          <cell r="M2245" t="str">
            <v>AB11</v>
          </cell>
          <cell r="N2245" t="str">
            <v>Dispositivi medico diagnostici in vitro: Materiali diagnostici  - Cnd: W</v>
          </cell>
          <cell r="O2245">
            <v>0</v>
          </cell>
          <cell r="P2245">
            <v>0</v>
          </cell>
        </row>
        <row r="2246">
          <cell r="M2246" t="str">
            <v>AB11</v>
          </cell>
          <cell r="N2246" t="str">
            <v>Dispositivi medici: Materiali diagnostici (materiale per apparecchiature sanitare e relativi componenti.) Cnd: Z</v>
          </cell>
          <cell r="O2246">
            <v>0</v>
          </cell>
          <cell r="P2246">
            <v>0</v>
          </cell>
        </row>
        <row r="2247">
          <cell r="M2247" t="str">
            <v>AB11</v>
          </cell>
          <cell r="N2247" t="str">
            <v>Prodotti chimici: Materiali diagnostici (senza Cnd)</v>
          </cell>
          <cell r="O2247">
            <v>0</v>
          </cell>
          <cell r="P2247">
            <v>0</v>
          </cell>
        </row>
        <row r="2248">
          <cell r="M2248" t="str">
            <v>AB11</v>
          </cell>
          <cell r="N2248" t="str">
            <v>Dispositivi medici: Presidi chirurgici e materiali sanitari - Cnd: A; B; D; G; H; K; L; M; N; Q; R; S; T[Ao-Irccs tutto; Asl escluso T04]; U; V; Y[solo Ao-Irccs]</v>
          </cell>
          <cell r="O2248">
            <v>0</v>
          </cell>
          <cell r="P2248">
            <v>0</v>
          </cell>
        </row>
        <row r="2249">
          <cell r="M2249" t="str">
            <v>AB11</v>
          </cell>
          <cell r="N2249" t="str">
            <v>Dispositivi per appar. Cardiocircolatorio Cnd: C</v>
          </cell>
          <cell r="O2249">
            <v>0</v>
          </cell>
          <cell r="P2249">
            <v>0</v>
          </cell>
        </row>
        <row r="2250">
          <cell r="M2250" t="str">
            <v>AB11</v>
          </cell>
          <cell r="N2250" t="str">
            <v>Dispositivi medici con repertorio e senza CND (tipo 2, kit)</v>
          </cell>
          <cell r="O2250">
            <v>0</v>
          </cell>
          <cell r="P2250">
            <v>0</v>
          </cell>
        </row>
        <row r="2251">
          <cell r="M2251" t="str">
            <v>AB11</v>
          </cell>
          <cell r="N2251" t="str">
            <v>Dispositivi medici non registrati in Italia (senza repertorio e con CND assimilabile)</v>
          </cell>
          <cell r="O2251">
            <v>0</v>
          </cell>
          <cell r="P2251">
            <v>0</v>
          </cell>
        </row>
        <row r="2252">
          <cell r="M2252" t="str">
            <v>AB11</v>
          </cell>
          <cell r="N2252" t="str">
            <v>Materiale chirurgico e prodotti per uso veterinario</v>
          </cell>
          <cell r="O2252">
            <v>0</v>
          </cell>
          <cell r="P2252">
            <v>0</v>
          </cell>
        </row>
        <row r="2253">
          <cell r="M2253" t="str">
            <v>AB11</v>
          </cell>
          <cell r="N2253" t="str">
            <v>Materiali protesici (c.d. protesica "Maggiore") [compilazione ASL] - Cnd: Y</v>
          </cell>
          <cell r="O2253">
            <v>0</v>
          </cell>
          <cell r="P2253">
            <v>0</v>
          </cell>
        </row>
        <row r="2254">
          <cell r="M2254" t="str">
            <v>AB11</v>
          </cell>
          <cell r="N2254" t="str">
            <v>Materiali protesici (c.d. protesica "Minore") [compilazione ASL] - Cnd: T04</v>
          </cell>
          <cell r="O2254">
            <v>0</v>
          </cell>
          <cell r="P2254">
            <v>0</v>
          </cell>
        </row>
        <row r="2255">
          <cell r="M2255" t="str">
            <v>AB11</v>
          </cell>
          <cell r="N2255" t="str">
            <v>Dispositivi medici impiantabili attivi: Materiali protesici (endoprotesi)   [compilazione AO-Irccs] - Cnd: J</v>
          </cell>
          <cell r="O2255">
            <v>0</v>
          </cell>
          <cell r="P2255">
            <v>0</v>
          </cell>
        </row>
        <row r="2256">
          <cell r="M2256" t="str">
            <v>AB11</v>
          </cell>
          <cell r="N2256" t="str">
            <v>Dispositivi medici: Materiali protesici (endoprotesi non attive) [compilazione AO-Irccs] - Cnd: P</v>
          </cell>
          <cell r="O2256">
            <v>0</v>
          </cell>
          <cell r="P2256">
            <v>0</v>
          </cell>
        </row>
        <row r="2257">
          <cell r="M2257" t="str">
            <v>AB11</v>
          </cell>
          <cell r="N2257" t="str">
            <v>Dispositivi medici: Materiali per emodialisi - Cnd: F</v>
          </cell>
          <cell r="O2257">
            <v>0</v>
          </cell>
          <cell r="P2257">
            <v>0</v>
          </cell>
        </row>
        <row r="2258">
          <cell r="M2258" t="str">
            <v>AB11</v>
          </cell>
          <cell r="N2258" t="str">
            <v>Materiali per la profilassi igienico-sanitari: sieri</v>
          </cell>
          <cell r="O2258">
            <v>0</v>
          </cell>
          <cell r="P2258">
            <v>0</v>
          </cell>
        </row>
        <row r="2259">
          <cell r="M2259" t="str">
            <v>AB11</v>
          </cell>
          <cell r="N2259" t="str">
            <v>Materiali per la profilassi igienico-sanitari: vaccini</v>
          </cell>
          <cell r="O2259">
            <v>0</v>
          </cell>
          <cell r="P2259">
            <v>0</v>
          </cell>
        </row>
        <row r="2260">
          <cell r="M2260" t="str">
            <v>AB11</v>
          </cell>
          <cell r="N2260" t="str">
            <v>Prodotti farmaceutici per uso veterinario</v>
          </cell>
          <cell r="O2260">
            <v>0</v>
          </cell>
          <cell r="P2260">
            <v>0</v>
          </cell>
        </row>
        <row r="2261">
          <cell r="M2261" t="str">
            <v>AB11</v>
          </cell>
          <cell r="N2261" t="str">
            <v>Sangue ed emocomponenti</v>
          </cell>
          <cell r="O2261">
            <v>0</v>
          </cell>
          <cell r="P2261">
            <v>0</v>
          </cell>
        </row>
        <row r="2262">
          <cell r="M2262" t="str">
            <v>AB11</v>
          </cell>
          <cell r="N2262" t="str">
            <v>Sangue ed emocomponenti acquistati Extraregione</v>
          </cell>
          <cell r="O2262">
            <v>0</v>
          </cell>
          <cell r="P2262">
            <v>0</v>
          </cell>
        </row>
        <row r="2263">
          <cell r="M2263" t="str">
            <v>AB11</v>
          </cell>
          <cell r="N2263" t="str">
            <v>Sangue ed emocomponenti da Asl/Ao/Fondazioni della Regione</v>
          </cell>
          <cell r="O2263">
            <v>0</v>
          </cell>
          <cell r="P2263">
            <v>0</v>
          </cell>
        </row>
        <row r="2264">
          <cell r="M2264" t="str">
            <v>AB11</v>
          </cell>
          <cell r="N2264" t="str">
            <v>Altri beni e prodotti sanitari (PRODOTTI SENZA REPERTORIO E/O CND)</v>
          </cell>
          <cell r="O2264">
            <v>0</v>
          </cell>
          <cell r="P2264">
            <v>0</v>
          </cell>
        </row>
        <row r="2265">
          <cell r="M2265" t="str">
            <v>AB11</v>
          </cell>
          <cell r="N2265" t="str">
            <v>Altri beni e prodotti sanitari (escluso Specialità medicinali, ossigeno, emoderivati e sangue) da Asl/Ao/Fondazioni della Regione</v>
          </cell>
          <cell r="O2265">
            <v>0</v>
          </cell>
          <cell r="P2265">
            <v>0</v>
          </cell>
        </row>
        <row r="2266">
          <cell r="J2266" t="str">
            <v>BA3000A</v>
          </cell>
          <cell r="M2266" t="str">
            <v>AB13</v>
          </cell>
          <cell r="N2266" t="str">
            <v>B.I.1.i) Acconti su forniture materiale sanitario</v>
          </cell>
          <cell r="O2266">
            <v>0</v>
          </cell>
          <cell r="P2266">
            <v>0</v>
          </cell>
        </row>
        <row r="2267">
          <cell r="J2267" t="str">
            <v>BA2000A</v>
          </cell>
          <cell r="N2267" t="str">
            <v>B.I.2 Rimanenze di materiale non sanitario</v>
          </cell>
          <cell r="O2267">
            <v>0</v>
          </cell>
          <cell r="P2267">
            <v>0</v>
          </cell>
        </row>
        <row r="2268">
          <cell r="M2268" t="str">
            <v>AB12</v>
          </cell>
          <cell r="N2268" t="str">
            <v>Prodotti alimentari</v>
          </cell>
          <cell r="O2268">
            <v>0</v>
          </cell>
          <cell r="P2268">
            <v>0</v>
          </cell>
        </row>
        <row r="2269">
          <cell r="M2269" t="str">
            <v>AB12</v>
          </cell>
          <cell r="N2269" t="str">
            <v>Materiale di guardaroba, di pulizia e di convivenza in genere</v>
          </cell>
          <cell r="O2269">
            <v>0</v>
          </cell>
          <cell r="P2269">
            <v>0</v>
          </cell>
        </row>
        <row r="2270">
          <cell r="M2270" t="str">
            <v>AB12</v>
          </cell>
          <cell r="N2270" t="str">
            <v>Carburanti e lubrificanti</v>
          </cell>
          <cell r="O2270">
            <v>0</v>
          </cell>
          <cell r="P2270">
            <v>0</v>
          </cell>
        </row>
        <row r="2271">
          <cell r="M2271" t="str">
            <v>AB12</v>
          </cell>
          <cell r="N2271" t="str">
            <v>Combustibili</v>
          </cell>
          <cell r="O2271">
            <v>0</v>
          </cell>
          <cell r="P2271">
            <v>0</v>
          </cell>
        </row>
        <row r="2272">
          <cell r="M2272" t="str">
            <v>AB12</v>
          </cell>
          <cell r="N2272" t="str">
            <v>Cancelleria e stampati</v>
          </cell>
          <cell r="O2272">
            <v>0</v>
          </cell>
          <cell r="P2272">
            <v>0</v>
          </cell>
        </row>
        <row r="2273">
          <cell r="M2273" t="str">
            <v>AB12</v>
          </cell>
          <cell r="N2273" t="str">
            <v>Supporti informatici e materiale per EDP</v>
          </cell>
          <cell r="O2273">
            <v>0</v>
          </cell>
          <cell r="P2273">
            <v>0</v>
          </cell>
        </row>
        <row r="2274">
          <cell r="M2274" t="str">
            <v>AB12</v>
          </cell>
          <cell r="N2274" t="str">
            <v>Materiale per manutenzioni e riparazioni immobili</v>
          </cell>
          <cell r="O2274">
            <v>0</v>
          </cell>
          <cell r="P2274">
            <v>0</v>
          </cell>
        </row>
        <row r="2275">
          <cell r="M2275" t="str">
            <v>AB12</v>
          </cell>
          <cell r="N2275" t="str">
            <v>Materiale per manutenzioni e riparazioni mobili e macchine</v>
          </cell>
          <cell r="O2275">
            <v>0</v>
          </cell>
          <cell r="P2275">
            <v>0</v>
          </cell>
        </row>
        <row r="2276">
          <cell r="M2276" t="str">
            <v>AB12</v>
          </cell>
          <cell r="N2276" t="str">
            <v>Materiale per manutenzioni e riparazioni attrezzature tecnico scientifico sanitarie</v>
          </cell>
          <cell r="O2276">
            <v>0</v>
          </cell>
          <cell r="P2276">
            <v>0</v>
          </cell>
        </row>
        <row r="2277">
          <cell r="M2277" t="str">
            <v>AB12</v>
          </cell>
          <cell r="N2277" t="str">
            <v>Materiale per manutenzioni e riparazioni attrezzature tecnico economali</v>
          </cell>
          <cell r="O2277">
            <v>0</v>
          </cell>
          <cell r="P2277">
            <v>0</v>
          </cell>
        </row>
        <row r="2278">
          <cell r="M2278" t="str">
            <v>AB12</v>
          </cell>
          <cell r="N2278" t="str">
            <v>Materiale per manutenzioni e riparazioni automezzi (sanitari e non)</v>
          </cell>
          <cell r="O2278">
            <v>0</v>
          </cell>
          <cell r="P2278">
            <v>0</v>
          </cell>
        </row>
        <row r="2279">
          <cell r="M2279" t="str">
            <v>AB12</v>
          </cell>
          <cell r="N2279" t="str">
            <v>Materiale per manutenzioni e riparazioni - Altro</v>
          </cell>
          <cell r="O2279">
            <v>0</v>
          </cell>
          <cell r="P2279">
            <v>0</v>
          </cell>
        </row>
        <row r="2280">
          <cell r="M2280" t="str">
            <v>AB12</v>
          </cell>
          <cell r="N2280" t="str">
            <v xml:space="preserve">Altri beni non sanitari </v>
          </cell>
          <cell r="O2280">
            <v>0</v>
          </cell>
          <cell r="P2280">
            <v>0</v>
          </cell>
        </row>
        <row r="2281">
          <cell r="M2281" t="str">
            <v>AB12</v>
          </cell>
          <cell r="N2281" t="str">
            <v>Altri beni non sanitari da Asl/AO della Regione</v>
          </cell>
          <cell r="O2281">
            <v>0</v>
          </cell>
          <cell r="P2281">
            <v>0</v>
          </cell>
        </row>
        <row r="2282">
          <cell r="J2282" t="str">
            <v>BA4000A</v>
          </cell>
          <cell r="M2282" t="str">
            <v>AB14</v>
          </cell>
          <cell r="N2282" t="str">
            <v>B.I.2.g) Acconti su forniture materiale non sanitario</v>
          </cell>
          <cell r="O2282">
            <v>0</v>
          </cell>
          <cell r="P2282">
            <v>0</v>
          </cell>
        </row>
        <row r="2283">
          <cell r="N2283" t="str">
            <v>B.II. Crediti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</row>
        <row r="2284">
          <cell r="N2284" t="str">
            <v>B.II.1)  Crediti v/Stato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</row>
        <row r="2285">
          <cell r="J2285" t="str">
            <v>BB0010A</v>
          </cell>
          <cell r="M2285" t="str">
            <v>AB21a1</v>
          </cell>
          <cell r="N2285" t="str">
            <v>B.II.1.a)  Crediti v/Stato per spesa corrente - Integrazione a norma del D.L.vo 56/2000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</row>
        <row r="2286">
          <cell r="J2286" t="str">
            <v>BB0010A</v>
          </cell>
          <cell r="M2286" t="str">
            <v>AB21a1</v>
          </cell>
          <cell r="N2286" t="str">
            <v>B.II.1.b)  Crediti v/Stato per spesa corrente - FSN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</row>
        <row r="2287">
          <cell r="J2287" t="str">
            <v>BB0010A</v>
          </cell>
          <cell r="N2287" t="str">
            <v>B.II.1.c)  Crediti v/Stato per mobilità attiva extraregionale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</row>
        <row r="2288">
          <cell r="M2288" t="str">
            <v>AB21a2</v>
          </cell>
          <cell r="N2288" t="str">
            <v>B.II.1.c.1)  Crediti v/Stato per mobilità attiva extraregionale pubblica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</row>
        <row r="2289">
          <cell r="M2289" t="str">
            <v>AB21a2</v>
          </cell>
          <cell r="N2289" t="str">
            <v>B.II.1.c.2)  Crediti v/Stato per mobilità attiva extraregionale privata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</row>
        <row r="2290">
          <cell r="J2290" t="str">
            <v>BB0010A</v>
          </cell>
          <cell r="M2290" t="str">
            <v>AB21a2</v>
          </cell>
          <cell r="N2290" t="str">
            <v>B.II.1.d)  Crediti v/Stato per mobilità attiva internazionale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</row>
        <row r="2291">
          <cell r="J2291" t="str">
            <v>BB0010A</v>
          </cell>
          <cell r="M2291" t="str">
            <v>AB21a1</v>
          </cell>
          <cell r="N2291" t="str">
            <v>B.II.1.e)  Crediti v/Stato per acconto quota fabbisogno sanitario regionale standard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</row>
        <row r="2292">
          <cell r="J2292" t="str">
            <v>BB0010A</v>
          </cell>
          <cell r="M2292" t="str">
            <v>AB21a1</v>
          </cell>
          <cell r="N2292" t="str">
            <v>B.II.1.f)  Crediti v/Stato per finanziamento sanitario aggiuntivo corrente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</row>
        <row r="2293">
          <cell r="J2293" t="str">
            <v>BB0010A</v>
          </cell>
          <cell r="M2293" t="str">
            <v>AB21a1</v>
          </cell>
          <cell r="N2293" t="str">
            <v>B.II.1.g)   Crediti v/Stato per spesa corrente - altro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</row>
        <row r="2294">
          <cell r="J2294" t="str">
            <v>BB0140A</v>
          </cell>
          <cell r="M2294" t="str">
            <v>AB21b</v>
          </cell>
          <cell r="N2294" t="str">
            <v>B.II.1.h)  Crediti v/Stato per finanziamenti per investimenti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</row>
        <row r="2295">
          <cell r="N2295" t="str">
            <v>B.II.1.i)  Crediti v/Stato per ricerca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</row>
        <row r="2296">
          <cell r="J2296" t="str">
            <v>BB0010A</v>
          </cell>
          <cell r="M2296" t="str">
            <v>AB21c1</v>
          </cell>
          <cell r="N2296" t="str">
            <v>B.II.1.i.1)  Crediti v/Stato per ricerca corrente - Ministero della Salute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</row>
        <row r="2297">
          <cell r="J2297" t="str">
            <v>BB0020A</v>
          </cell>
          <cell r="M2297" t="str">
            <v>AB21c2</v>
          </cell>
          <cell r="N2297" t="str">
            <v>B.II.1.i.2)  Crediti v/Stato per ricerca finalizzata - Ministero della Salute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</row>
        <row r="2298">
          <cell r="J2298" t="str">
            <v>BB0010A</v>
          </cell>
          <cell r="M2298" t="str">
            <v>AB21c3</v>
          </cell>
          <cell r="N2298" t="str">
            <v xml:space="preserve">B.II.1.i.3)  Crediti v/Stato per ricerca - altre Amministrazioni centrali 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</row>
        <row r="2299">
          <cell r="J2299" t="str">
            <v>BB0140A</v>
          </cell>
          <cell r="M2299" t="str">
            <v>AB21c4</v>
          </cell>
          <cell r="N2299" t="str">
            <v>B.II.1.i.4)  Crediti v/Stato per ricerca - finanziamenti per investimenti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</row>
        <row r="2300">
          <cell r="J2300" t="str">
            <v>BB0010A</v>
          </cell>
          <cell r="M2300" t="str">
            <v>AB21d</v>
          </cell>
          <cell r="N2300" t="str">
            <v>B.II.1.l)  Crediti v/prefetture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</row>
        <row r="2301">
          <cell r="N2301" t="str">
            <v>B.II.2)  Crediti v/Regione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</row>
        <row r="2302">
          <cell r="N2302" t="str">
            <v>B.II.2.a)  Crediti v/Regione o Provincia Autonoma per spesa corrente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</row>
        <row r="2303">
          <cell r="J2303" t="str">
            <v>BB0030A</v>
          </cell>
          <cell r="M2303" t="str">
            <v>AB22a1a</v>
          </cell>
          <cell r="N2303" t="str">
            <v>B.II.2.a.1)  Crediti v/Regione o Provincia Autonoma per spesa corrente - IRAP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</row>
        <row r="2304">
          <cell r="J2304" t="str">
            <v>BB0030A</v>
          </cell>
          <cell r="M2304" t="str">
            <v>AB22a1a</v>
          </cell>
          <cell r="N2304" t="str">
            <v>B.II.2.a.2)  Crediti v/Regione o Provincia Autonoma per spesa corrente - Addizionale IRPEF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</row>
        <row r="2305">
          <cell r="N2305" t="str">
            <v>B.II.2.a.3)  Crediti v/Regione o Provincia Autonoma per quota FSR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J2306" t="str">
            <v>BB0080A</v>
          </cell>
          <cell r="M2306" t="str">
            <v>AB22a1a</v>
          </cell>
          <cell r="N2306" t="str">
            <v>B.II.2.a.3.1) Crediti da Regione per Quota capitaria Sanitaria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</row>
        <row r="2307">
          <cell r="J2307" t="str">
            <v>BB0080A</v>
          </cell>
          <cell r="M2307" t="str">
            <v>AB22a1a</v>
          </cell>
          <cell r="N2307" t="str">
            <v>B.II.2.a.3.2) Crediti da Regione per Quota capitaria A.S.S.I.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</row>
        <row r="2308">
          <cell r="J2308" t="str">
            <v>BB0080A</v>
          </cell>
          <cell r="M2308" t="str">
            <v>AB22a1a</v>
          </cell>
          <cell r="N2308" t="str">
            <v>B.II.2.a.3.3) Crediti da Regione per Funzioni non tariffate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</row>
        <row r="2309">
          <cell r="J2309" t="str">
            <v>BB0080A</v>
          </cell>
          <cell r="M2309" t="str">
            <v>AB22a1a</v>
          </cell>
          <cell r="N2309" t="str">
            <v>B.II.2.a.3.4) Crediti da Regione per Obiettivi di PSSR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</row>
        <row r="2310">
          <cell r="J2310" t="str">
            <v>BB0080A</v>
          </cell>
          <cell r="M2310" t="str">
            <v>AB22a1a</v>
          </cell>
          <cell r="N2310" t="str">
            <v>B.II.2.a.3.5) Crediti da Regione per Contributi vincolati da FSR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</row>
        <row r="2311">
          <cell r="J2311" t="str">
            <v>BB0070A</v>
          </cell>
          <cell r="M2311" t="str">
            <v>AB22a1a</v>
          </cell>
          <cell r="N2311" t="str">
            <v>B.II.2.a.3.6) Crediti da Regione per Contributi vincolati extra FSR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</row>
        <row r="2312">
          <cell r="J2312" t="str">
            <v>BB0080A</v>
          </cell>
          <cell r="M2312" t="str">
            <v>AB22a1a</v>
          </cell>
          <cell r="N2312" t="str">
            <v>B.II.2.a.4)  Crediti v/Regione o Provincia Autonoma per mobilità attiva intraregionale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</row>
        <row r="2313">
          <cell r="J2313" t="str">
            <v>BB0080A</v>
          </cell>
          <cell r="N2313" t="str">
            <v>B.II.2.a.5)  Crediti v/Regione o Provincia Autonoma per mobilità attiva extraregionale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</row>
        <row r="2314">
          <cell r="M2314" t="str">
            <v>AB22a1a</v>
          </cell>
          <cell r="N2314" t="str">
            <v>B.II.2.a.5.1)  Crediti v/Regione o Provincia Autonoma per mobilità attiva extraregionale A.Ospedaliere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</row>
        <row r="2315">
          <cell r="M2315" t="str">
            <v>AB22a1a</v>
          </cell>
          <cell r="N2315" t="str">
            <v>B.II.2.a.5.2)  Crediti v/Regione o Provincia Autonoma per mobilità attiva extraregionale Fondazioni (anche pubbliche)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</row>
        <row r="2316">
          <cell r="M2316" t="str">
            <v>AB22a1a</v>
          </cell>
          <cell r="N2316" t="str">
            <v>B.II.2.a.5.3)  Crediti v/Regione o Provincia Autonoma per mobilità attiva extraregionale a Privati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</row>
        <row r="2317">
          <cell r="J2317" t="str">
            <v>BB0080A</v>
          </cell>
          <cell r="M2317" t="str">
            <v>AB22a1a</v>
          </cell>
          <cell r="N2317" t="str">
            <v>B.II.2.a.6)  Crediti v/Regione o Provincia Autonoma per acconto quota FSR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</row>
        <row r="2318">
          <cell r="J2318" t="str">
            <v>BB0080A</v>
          </cell>
          <cell r="M2318" t="str">
            <v>AB22a1b</v>
          </cell>
          <cell r="N2318" t="str">
            <v>B.II.2.a.7)  Crediti v/Regione o Provincia Autonoma per finanziamento sanitario aggiuntivo corrente LEA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</row>
        <row r="2319">
          <cell r="J2319" t="str">
            <v>BB0080A</v>
          </cell>
          <cell r="M2319" t="str">
            <v>AB22a1c</v>
          </cell>
          <cell r="N2319" t="str">
            <v>B.II.2.a.8)  Crediti v/Regione o Provincia Autonoma per finanziamento sanitario aggiuntivo corrente extra LEA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</row>
        <row r="2320">
          <cell r="J2320" t="str">
            <v>BB0080A</v>
          </cell>
          <cell r="M2320" t="str">
            <v>AB22a1d</v>
          </cell>
          <cell r="N2320" t="str">
            <v>B.II.2.a.9)  Crediti v/Regione o Provincia Autonoma per spesa corrente - altro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</row>
        <row r="2321">
          <cell r="J2321" t="str">
            <v>BB0080A</v>
          </cell>
          <cell r="M2321" t="str">
            <v>AB22a2</v>
          </cell>
          <cell r="N2321" t="str">
            <v>B.II.2.a.10)  Crediti v/Regione o Provincia Autonoma per ricerca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</row>
        <row r="2322">
          <cell r="N2322" t="str">
            <v>B.II.2.b) Crediti v/Regione o Provincia Autonoma per versamenti a patrimonio netto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</row>
        <row r="2323">
          <cell r="J2323" t="str">
            <v>BB0150A</v>
          </cell>
          <cell r="M2323" t="str">
            <v>AB22b1</v>
          </cell>
          <cell r="N2323" t="str">
            <v>B.II.2.b.1) Crediti v/Regione o Provincia Autonoma per finanziamenti per investimenti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J2324" t="str">
            <v>BB0160A</v>
          </cell>
          <cell r="M2324" t="str">
            <v>AB22b2</v>
          </cell>
          <cell r="N2324" t="str">
            <v>B.II.2.b.2) Crediti v/Regione o Provincia Autonoma per incremento fondo dotazione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</row>
        <row r="2325">
          <cell r="J2325" t="str">
            <v>BB0170A</v>
          </cell>
          <cell r="M2325" t="str">
            <v>AB22b3</v>
          </cell>
          <cell r="N2325" t="str">
            <v>B.II.2.b.3) Crediti v/Regione o Provincia Autonoma per ripiano perdite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</row>
        <row r="2326">
          <cell r="J2326" t="str">
            <v>BB0180A</v>
          </cell>
          <cell r="M2326" t="str">
            <v>AB22b3</v>
          </cell>
          <cell r="N2326" t="str">
            <v>B.II.2.b.4) Crediti v/Regione per copertura debiti al 31/12/2005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</row>
        <row r="2327">
          <cell r="J2327" t="str">
            <v>BB0150A</v>
          </cell>
          <cell r="M2327" t="str">
            <v>AB22b4</v>
          </cell>
          <cell r="N2327" t="str">
            <v>B.II.2.b.5) Crediti v/Regione o Provincia Autonoma per ricostituzione risorse da investimenti es. precedenti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</row>
        <row r="2328">
          <cell r="J2328" t="str">
            <v>BB0090A</v>
          </cell>
          <cell r="M2328" t="str">
            <v>AB23</v>
          </cell>
          <cell r="N2328" t="str">
            <v>B.II.3)  Crediti v/Comuni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</row>
        <row r="2329">
          <cell r="J2329" t="str">
            <v>BB0100A</v>
          </cell>
          <cell r="N2329" t="str">
            <v>B.II.4) Crediti v/Aziende sanitarie pubbliche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</row>
        <row r="2330">
          <cell r="N2330" t="str">
            <v>B.II.4.a) Crediti v/Aziende sanitarie pubbliche della Regione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</row>
        <row r="2331">
          <cell r="N2331" t="str">
            <v>B.II.4.a.1) Crediti v/Aziende sanitarie pubbliche della Regione - per mobilità in compensazione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</row>
        <row r="2332">
          <cell r="M2332" t="str">
            <v>AB24a</v>
          </cell>
          <cell r="N2332" t="str">
            <v>Crediti da Aziende Sanitarie Locali della Regione per mobilità intraregionale in compensazione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</row>
        <row r="2333">
          <cell r="N2333" t="str">
            <v>B.II.4.a.2) Crediti v/Aziende sanitarie pubbliche della Regione - per mobilità non in compensazione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</row>
        <row r="2334">
          <cell r="M2334" t="str">
            <v>AB24a</v>
          </cell>
          <cell r="N2334" t="str">
            <v>Crediti da Aziende Sanitarie Locali della Regione per mobilità non in compensazione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</row>
        <row r="2335">
          <cell r="N2335" t="str">
            <v>B.II.4.a.3) Crediti v/Aziende sanitarie pubbliche della Regione - per altre prestazioni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</row>
        <row r="2336">
          <cell r="M2336" t="str">
            <v>AB24a</v>
          </cell>
          <cell r="N2336" t="str">
            <v>Crediti da Aziende Sanitarie Locali della Regione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</row>
        <row r="2337">
          <cell r="M2337" t="str">
            <v>AB24a</v>
          </cell>
          <cell r="N2337" t="str">
            <v>Crediti da Aziende Ospedaliere della Regione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</row>
        <row r="2338">
          <cell r="M2338" t="str">
            <v>AB24a</v>
          </cell>
          <cell r="N2338" t="str">
            <v>Crediti da IRCCS e Fondazioni di diritto pubblico della Regione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</row>
        <row r="2339">
          <cell r="M2339" t="str">
            <v>AB24a</v>
          </cell>
          <cell r="N2339" t="str">
            <v>B.II.4.b) Acconto quota FSR da distribuire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</row>
        <row r="2340">
          <cell r="M2340" t="str">
            <v>AB24b</v>
          </cell>
          <cell r="N2340" t="str">
            <v>B.II.4.c) Crediti v/Aziende sanitarie pubbliche Extraregione per Mobilità Attiva non in compensazione / Altre prestazioni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</row>
        <row r="2341">
          <cell r="J2341" t="str">
            <v>BB0110A</v>
          </cell>
          <cell r="M2341" t="str">
            <v>AB25</v>
          </cell>
          <cell r="N2341" t="str">
            <v>B.II.5) Crediti v/Società partecipate e/o enti dipendenti dalla Regione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N2342" t="str">
            <v>B.II.5.a) Crediti v/Enti Regionali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</row>
        <row r="2343">
          <cell r="N2343" t="str">
            <v>Crediti v/Arpa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</row>
        <row r="2344">
          <cell r="N2344" t="str">
            <v>Crediti v/Altri enti regionali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</row>
        <row r="2345">
          <cell r="N2345" t="str">
            <v>B.II.5.b) Crediti v/sperimentazioni gestionali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</row>
        <row r="2346">
          <cell r="N2346" t="str">
            <v>B.II.5.c) Crediti v/società controllate e collegate (partecipate)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</row>
        <row r="2347">
          <cell r="J2347" t="str">
            <v>BB0120A</v>
          </cell>
          <cell r="M2347" t="str">
            <v>AB26</v>
          </cell>
          <cell r="N2347" t="str">
            <v>B.II.6)  Crediti v/Erario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</row>
        <row r="2348">
          <cell r="J2348" t="str">
            <v>BB0130A</v>
          </cell>
          <cell r="N2348" t="str">
            <v>B.II.7) Crediti v/Altri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</row>
        <row r="2349">
          <cell r="M2349" t="str">
            <v>AB27</v>
          </cell>
          <cell r="N2349" t="str">
            <v>B.II.7.a) Crediti v/clienti privati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</row>
        <row r="2350">
          <cell r="M2350" t="str">
            <v>AB27</v>
          </cell>
          <cell r="N2350" t="str">
            <v>B.II.7.b) Crediti v/gestioni liquidatorie / stralcio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</row>
        <row r="2351">
          <cell r="M2351" t="str">
            <v>AB27</v>
          </cell>
          <cell r="N2351" t="str">
            <v>B.II.7.c) Crediti v/altri soggetti pubblici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</row>
        <row r="2352">
          <cell r="M2352" t="str">
            <v>AB27</v>
          </cell>
          <cell r="N2352" t="str">
            <v>B.II.7.d) Crediti v/altri soggetti pubblici per ricerca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</row>
        <row r="2353">
          <cell r="N2353" t="str">
            <v>B.II.7.e) Altri crediti diversi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</row>
        <row r="2354">
          <cell r="M2354" t="str">
            <v>AB27</v>
          </cell>
          <cell r="N2354" t="str">
            <v>B.II.7.e.1) Altri crediti diversi - V/Terzi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</row>
        <row r="2355">
          <cell r="N2355" t="str">
            <v>Crediti v/clienti privati per anticipi mobilità attiva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</row>
        <row r="2356">
          <cell r="N2356" t="str">
            <v>Altri Crediti diversi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</row>
        <row r="2357">
          <cell r="N2357" t="str">
            <v>B.II.7.e.2) Altri crediti diversi - V/Gestioni interne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</row>
        <row r="2358">
          <cell r="N2358" t="str">
            <v>Crediti da Bilancio Sanitario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</row>
        <row r="2359">
          <cell r="N2359" t="str">
            <v>Crediti da Bilancio A.S.S.I.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</row>
        <row r="2360">
          <cell r="N2360" t="str">
            <v>Crediti da Bilancio Sociale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</row>
        <row r="2361">
          <cell r="N2361" t="str">
            <v>Crediti da Bilancio Ricerca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</row>
        <row r="2362">
          <cell r="N2362" t="str">
            <v>B.III.  Attività finanziarie che non costituiscono immobilizzazioni</v>
          </cell>
          <cell r="O2362">
            <v>0</v>
          </cell>
          <cell r="P2362">
            <v>0</v>
          </cell>
        </row>
        <row r="2363">
          <cell r="J2363" t="str">
            <v>BC0010A</v>
          </cell>
          <cell r="M2363" t="str">
            <v>AB31</v>
          </cell>
          <cell r="N2363" t="str">
            <v>Partecipazioni in imprese controllate</v>
          </cell>
          <cell r="O2363">
            <v>0</v>
          </cell>
          <cell r="P2363">
            <v>0</v>
          </cell>
        </row>
        <row r="2364">
          <cell r="J2364" t="str">
            <v>BC0010A</v>
          </cell>
          <cell r="M2364" t="str">
            <v>AB31</v>
          </cell>
          <cell r="N2364" t="str">
            <v>Partecipazioni in imprese collegate</v>
          </cell>
          <cell r="O2364">
            <v>0</v>
          </cell>
          <cell r="P2364">
            <v>0</v>
          </cell>
        </row>
        <row r="2365">
          <cell r="J2365" t="str">
            <v>BC0010A</v>
          </cell>
          <cell r="M2365" t="str">
            <v>AB31</v>
          </cell>
          <cell r="N2365" t="str">
            <v>Partecipazioni in altre imprese</v>
          </cell>
          <cell r="O2365">
            <v>0</v>
          </cell>
          <cell r="P2365">
            <v>0</v>
          </cell>
        </row>
        <row r="2366">
          <cell r="J2366" t="str">
            <v>BC0020A</v>
          </cell>
          <cell r="M2366" t="str">
            <v>AB32</v>
          </cell>
          <cell r="N2366" t="str">
            <v>Altri titoli (diversi dalle partecipazioni)</v>
          </cell>
          <cell r="O2366">
            <v>0</v>
          </cell>
          <cell r="P2366">
            <v>0</v>
          </cell>
        </row>
        <row r="2367">
          <cell r="N2367" t="str">
            <v>B.IV. Disponibilità liquide</v>
          </cell>
          <cell r="O2367">
            <v>0</v>
          </cell>
          <cell r="P2367">
            <v>0</v>
          </cell>
        </row>
        <row r="2368">
          <cell r="J2368" t="str">
            <v>BD0010A</v>
          </cell>
          <cell r="M2368" t="str">
            <v>AB41</v>
          </cell>
          <cell r="N2368" t="str">
            <v>Cassa</v>
          </cell>
          <cell r="O2368">
            <v>0</v>
          </cell>
          <cell r="P2368">
            <v>0</v>
          </cell>
        </row>
        <row r="2369">
          <cell r="J2369" t="str">
            <v>BD0020A</v>
          </cell>
          <cell r="M2369" t="str">
            <v>AB42</v>
          </cell>
          <cell r="N2369" t="str">
            <v>Istituto tesoriere</v>
          </cell>
          <cell r="O2369">
            <v>0</v>
          </cell>
          <cell r="P2369">
            <v>0</v>
          </cell>
        </row>
        <row r="2370">
          <cell r="J2370" t="str">
            <v>BD0030A</v>
          </cell>
          <cell r="M2370" t="str">
            <v>AB43</v>
          </cell>
          <cell r="N2370" t="str">
            <v>Tesoreria Unica</v>
          </cell>
          <cell r="O2370">
            <v>0</v>
          </cell>
          <cell r="P2370">
            <v>0</v>
          </cell>
        </row>
        <row r="2371">
          <cell r="J2371" t="str">
            <v>BD0040A</v>
          </cell>
          <cell r="M2371" t="str">
            <v>AB44</v>
          </cell>
          <cell r="N2371" t="str">
            <v>Conto corrente postale</v>
          </cell>
          <cell r="O2371">
            <v>0</v>
          </cell>
          <cell r="P2371">
            <v>0</v>
          </cell>
        </row>
        <row r="2372">
          <cell r="J2372" t="str">
            <v>CA0000A</v>
          </cell>
          <cell r="N2372" t="str">
            <v>C) RATEI E RISCONTI ATTIVI</v>
          </cell>
          <cell r="O2372">
            <v>0</v>
          </cell>
          <cell r="P2372">
            <v>0</v>
          </cell>
        </row>
        <row r="2373">
          <cell r="M2373" t="str">
            <v>AC1</v>
          </cell>
          <cell r="N2373" t="str">
            <v>C.I Ratei attivi</v>
          </cell>
          <cell r="O2373">
            <v>0</v>
          </cell>
          <cell r="P2373">
            <v>0</v>
          </cell>
        </row>
        <row r="2374">
          <cell r="N2374" t="str">
            <v>C.I.1) Ratei attivi v/terzi</v>
          </cell>
          <cell r="O2374">
            <v>0</v>
          </cell>
          <cell r="P2374">
            <v>0</v>
          </cell>
        </row>
        <row r="2375">
          <cell r="N2375" t="str">
            <v>C.I.2) Ratei attivi v/Aziende sanitarie pubbliche della Regione</v>
          </cell>
          <cell r="O2375">
            <v>0</v>
          </cell>
          <cell r="P2375">
            <v>0</v>
          </cell>
        </row>
        <row r="2376">
          <cell r="N2376" t="str">
            <v>Degenze in corso al 31/12</v>
          </cell>
          <cell r="O2376">
            <v>0</v>
          </cell>
          <cell r="P2376">
            <v>0</v>
          </cell>
        </row>
        <row r="2377">
          <cell r="N2377" t="str">
            <v>Ratei attivi verso Asl/Ao/Fondazioni della Regione</v>
          </cell>
          <cell r="O2377">
            <v>0</v>
          </cell>
          <cell r="P2377">
            <v>0</v>
          </cell>
        </row>
        <row r="2378">
          <cell r="M2378" t="str">
            <v>AC2</v>
          </cell>
          <cell r="N2378" t="str">
            <v>C.II Risconti attivi</v>
          </cell>
          <cell r="O2378">
            <v>0</v>
          </cell>
          <cell r="P2378">
            <v>0</v>
          </cell>
        </row>
        <row r="2379">
          <cell r="N2379" t="str">
            <v>C.II.1) Risconti attivi v/terzi</v>
          </cell>
          <cell r="O2379">
            <v>0</v>
          </cell>
          <cell r="P2379">
            <v>0</v>
          </cell>
        </row>
        <row r="2380">
          <cell r="N2380" t="str">
            <v>C.II.2) Risconti attivi v/Aziende sanitarie pubbliche della Regione</v>
          </cell>
          <cell r="O2380">
            <v>0</v>
          </cell>
          <cell r="P2380">
            <v>0</v>
          </cell>
        </row>
        <row r="2381">
          <cell r="N2381" t="str">
            <v>D) CONTI D’ORDINE</v>
          </cell>
          <cell r="O2381">
            <v>0</v>
          </cell>
          <cell r="P2381">
            <v>0</v>
          </cell>
        </row>
        <row r="2382">
          <cell r="M2382" t="str">
            <v>AD1</v>
          </cell>
          <cell r="N2382" t="str">
            <v>D.I) Canoni di leasing ancora da pagare</v>
          </cell>
          <cell r="O2382">
            <v>0</v>
          </cell>
          <cell r="P2382">
            <v>0</v>
          </cell>
        </row>
        <row r="2383">
          <cell r="M2383" t="str">
            <v>AD2</v>
          </cell>
          <cell r="N2383" t="str">
            <v>D.II) Depositi cauzionali</v>
          </cell>
          <cell r="O2383">
            <v>0</v>
          </cell>
          <cell r="P2383">
            <v>0</v>
          </cell>
        </row>
        <row r="2384">
          <cell r="M2384" t="str">
            <v>AD3</v>
          </cell>
          <cell r="N2384" t="str">
            <v>D.III) Beni in comodato</v>
          </cell>
          <cell r="O2384">
            <v>0</v>
          </cell>
          <cell r="P2384">
            <v>0</v>
          </cell>
        </row>
        <row r="2385">
          <cell r="M2385" t="str">
            <v>AD4</v>
          </cell>
          <cell r="N2385" t="str">
            <v>D.IV) Altri conti d'ordine</v>
          </cell>
          <cell r="O2385">
            <v>0</v>
          </cell>
          <cell r="P2385">
            <v>0</v>
          </cell>
        </row>
        <row r="2386">
          <cell r="N2386" t="str">
            <v>Garanzie prestate</v>
          </cell>
          <cell r="O2386">
            <v>0</v>
          </cell>
          <cell r="P2386">
            <v>0</v>
          </cell>
        </row>
        <row r="2387">
          <cell r="N2387" t="str">
            <v>Garanzie ricevute</v>
          </cell>
          <cell r="O2387">
            <v>0</v>
          </cell>
          <cell r="P2387">
            <v>0</v>
          </cell>
        </row>
        <row r="2388">
          <cell r="N2388" t="str">
            <v>Beni in contenzioso</v>
          </cell>
          <cell r="O2388">
            <v>0</v>
          </cell>
          <cell r="P2388">
            <v>0</v>
          </cell>
        </row>
        <row r="2389">
          <cell r="N2389" t="str">
            <v>Altri impegni assunti</v>
          </cell>
          <cell r="O2389">
            <v>0</v>
          </cell>
          <cell r="P2389">
            <v>0</v>
          </cell>
        </row>
        <row r="2390">
          <cell r="N2390" t="str">
            <v>PASSIVITA’.</v>
          </cell>
          <cell r="O2390">
            <v>0</v>
          </cell>
          <cell r="P2390">
            <v>0</v>
          </cell>
        </row>
        <row r="2391">
          <cell r="N2391" t="str">
            <v>A) PATRIMONIO NETTO</v>
          </cell>
          <cell r="O2391">
            <v>0</v>
          </cell>
          <cell r="P2391">
            <v>0</v>
          </cell>
        </row>
        <row r="2392">
          <cell r="J2392" t="str">
            <v>PA1000A</v>
          </cell>
          <cell r="M2392" t="str">
            <v>PA1</v>
          </cell>
          <cell r="N2392" t="str">
            <v>A.I) FONDO DI DOTAZIONE</v>
          </cell>
          <cell r="O2392">
            <v>0</v>
          </cell>
          <cell r="P2392">
            <v>0</v>
          </cell>
        </row>
        <row r="2393">
          <cell r="N2393" t="str">
            <v>A.II) FINANZIAMENTI PER INVESTIMENTI</v>
          </cell>
          <cell r="O2393">
            <v>0</v>
          </cell>
          <cell r="P2393">
            <v>0</v>
          </cell>
        </row>
        <row r="2394">
          <cell r="J2394" t="str">
            <v>PA2000A</v>
          </cell>
          <cell r="M2394" t="str">
            <v>PA21</v>
          </cell>
          <cell r="N2394" t="str">
            <v>A.II.1) Finanziamenti per beni di prima dotazione</v>
          </cell>
          <cell r="O2394">
            <v>0</v>
          </cell>
          <cell r="P2394">
            <v>0</v>
          </cell>
        </row>
        <row r="2395">
          <cell r="J2395" t="str">
            <v>PA2000B</v>
          </cell>
          <cell r="N2395" t="str">
            <v>A.II.2) Finanziamenti da Stato per investimenti</v>
          </cell>
          <cell r="O2395">
            <v>0</v>
          </cell>
          <cell r="P2395">
            <v>0</v>
          </cell>
        </row>
        <row r="2396">
          <cell r="M2396" t="str">
            <v>PA22a</v>
          </cell>
          <cell r="N2396" t="str">
            <v>A.II.2.a) Finanziamenti da Stato per investimenti - ex art. 20 legge 67/88</v>
          </cell>
          <cell r="O2396">
            <v>0</v>
          </cell>
          <cell r="P2396">
            <v>0</v>
          </cell>
        </row>
        <row r="2397">
          <cell r="M2397" t="str">
            <v>PA22b</v>
          </cell>
          <cell r="N2397" t="str">
            <v>A.II.2.b) Finanziamenti da Stato per investimenti - ricerca</v>
          </cell>
          <cell r="O2397">
            <v>0</v>
          </cell>
          <cell r="P2397">
            <v>0</v>
          </cell>
        </row>
        <row r="2398">
          <cell r="M2398" t="str">
            <v>PA22c</v>
          </cell>
          <cell r="N2398" t="str">
            <v>A.II.2.c) Finanziamenti da Stato per investimenti - altro</v>
          </cell>
          <cell r="O2398">
            <v>0</v>
          </cell>
          <cell r="P2398">
            <v>0</v>
          </cell>
        </row>
        <row r="2399">
          <cell r="J2399" t="str">
            <v>PA2000C</v>
          </cell>
          <cell r="M2399" t="str">
            <v>PA23</v>
          </cell>
          <cell r="N2399" t="str">
            <v>A.II.3) Finanziamenti da Regione per investimenti</v>
          </cell>
          <cell r="O2399">
            <v>0</v>
          </cell>
          <cell r="P2399">
            <v>0</v>
          </cell>
        </row>
        <row r="2400">
          <cell r="J2400" t="str">
            <v>PA2000D</v>
          </cell>
          <cell r="M2400" t="str">
            <v>PA24</v>
          </cell>
          <cell r="N2400" t="str">
            <v>A.II.4) Finanziamenti da altri soggetti pubblici per investimenti</v>
          </cell>
          <cell r="O2400">
            <v>0</v>
          </cell>
          <cell r="P2400">
            <v>0</v>
          </cell>
        </row>
        <row r="2401">
          <cell r="J2401" t="str">
            <v>PA2000E</v>
          </cell>
          <cell r="M2401" t="str">
            <v>PA25</v>
          </cell>
          <cell r="N2401" t="str">
            <v>A.II.5) Finanziamenti per investimenti da rettifica contributi in conto esercizio</v>
          </cell>
          <cell r="O2401">
            <v>0</v>
          </cell>
          <cell r="P2401">
            <v>0</v>
          </cell>
        </row>
        <row r="2402">
          <cell r="J2402" t="str">
            <v>PA3000A</v>
          </cell>
          <cell r="M2402" t="str">
            <v>PA3</v>
          </cell>
          <cell r="N2402" t="str">
            <v>A.III) RISERVE DA DONAZIONI E LASCITI VINCOLATI AD INVESTIMENTI</v>
          </cell>
          <cell r="O2402">
            <v>0</v>
          </cell>
          <cell r="P2402">
            <v>0</v>
          </cell>
        </row>
        <row r="2403">
          <cell r="J2403" t="str">
            <v>PA4000A</v>
          </cell>
          <cell r="M2403" t="str">
            <v>PA4</v>
          </cell>
          <cell r="N2403" t="str">
            <v>A.IV) ALTRE RISERVE</v>
          </cell>
          <cell r="O2403">
            <v>0</v>
          </cell>
          <cell r="P2403">
            <v>0</v>
          </cell>
        </row>
        <row r="2404">
          <cell r="N2404" t="str">
            <v>A.IV.1) Riserve da rivalutazioni</v>
          </cell>
          <cell r="O2404">
            <v>0</v>
          </cell>
          <cell r="P2404">
            <v>0</v>
          </cell>
        </row>
        <row r="2405">
          <cell r="N2405" t="str">
            <v>A.IV.2) Riserve da plusvalenze da reinvestire</v>
          </cell>
          <cell r="O2405">
            <v>0</v>
          </cell>
          <cell r="P2405">
            <v>0</v>
          </cell>
        </row>
        <row r="2406">
          <cell r="N2406" t="str">
            <v>A.IV.3) Contributi da reinvestire</v>
          </cell>
          <cell r="O2406">
            <v>0</v>
          </cell>
          <cell r="P2406">
            <v>0</v>
          </cell>
        </row>
        <row r="2407">
          <cell r="N2407" t="str">
            <v>A.IV.4) Riserve da utili di esercizio destinati ad investimenti</v>
          </cell>
          <cell r="O2407">
            <v>0</v>
          </cell>
          <cell r="P2407">
            <v>0</v>
          </cell>
        </row>
        <row r="2408">
          <cell r="N2408" t="str">
            <v>A.IV.5) Riserve diverse</v>
          </cell>
          <cell r="O2408">
            <v>0</v>
          </cell>
          <cell r="P2408">
            <v>0</v>
          </cell>
        </row>
        <row r="2409">
          <cell r="J2409" t="str">
            <v>PA5000A</v>
          </cell>
          <cell r="M2409" t="str">
            <v>PA5</v>
          </cell>
          <cell r="N2409" t="str">
            <v>A.V) CONTRIBUTI PER RIPIANO PERDITE</v>
          </cell>
          <cell r="O2409">
            <v>0</v>
          </cell>
          <cell r="P2409">
            <v>0</v>
          </cell>
        </row>
        <row r="2410">
          <cell r="N2410" t="str">
            <v>A.V.1) Contributi per copertura debiti al 31/12/2005</v>
          </cell>
          <cell r="O2410">
            <v>0</v>
          </cell>
          <cell r="P2410">
            <v>0</v>
          </cell>
        </row>
        <row r="2411">
          <cell r="N2411" t="str">
            <v>A.V.2) Contributi per ricostituzione risorse da investimenti esercizi precedenti</v>
          </cell>
          <cell r="O2411">
            <v>0</v>
          </cell>
          <cell r="P2411">
            <v>0</v>
          </cell>
        </row>
        <row r="2412">
          <cell r="N2412" t="str">
            <v>A.V.3) Altro</v>
          </cell>
          <cell r="O2412">
            <v>0</v>
          </cell>
          <cell r="P2412">
            <v>0</v>
          </cell>
        </row>
        <row r="2413">
          <cell r="J2413" t="str">
            <v>PA6000A</v>
          </cell>
          <cell r="M2413" t="str">
            <v>PA6</v>
          </cell>
          <cell r="N2413" t="str">
            <v>A.VI) UTILI (PERDITE) PORTATI A NUOVO</v>
          </cell>
          <cell r="O2413">
            <v>0</v>
          </cell>
          <cell r="P2413">
            <v>0</v>
          </cell>
        </row>
        <row r="2414">
          <cell r="J2414" t="str">
            <v>PA7000A</v>
          </cell>
          <cell r="M2414" t="str">
            <v>PA7</v>
          </cell>
          <cell r="N2414" t="str">
            <v>A.VII) UTILE (PERDITA) D'ESERCIZIO</v>
          </cell>
          <cell r="O2414">
            <v>0</v>
          </cell>
          <cell r="P2414">
            <v>0</v>
          </cell>
        </row>
        <row r="2415">
          <cell r="N2415" t="str">
            <v>B) FONDI PER RISCHI ED ONERI</v>
          </cell>
          <cell r="O2415">
            <v>0</v>
          </cell>
          <cell r="P2415">
            <v>0</v>
          </cell>
        </row>
        <row r="2416">
          <cell r="J2416" t="str">
            <v>PB1000A</v>
          </cell>
          <cell r="M2416" t="str">
            <v>PB1</v>
          </cell>
          <cell r="N2416" t="str">
            <v>B.I)  Fondi per imposte, anche differite</v>
          </cell>
          <cell r="O2416">
            <v>0</v>
          </cell>
          <cell r="P2416">
            <v>0</v>
          </cell>
        </row>
        <row r="2417">
          <cell r="N2417" t="str">
            <v>Fondi per imposte</v>
          </cell>
          <cell r="O2417">
            <v>0</v>
          </cell>
          <cell r="P2417">
            <v>0</v>
          </cell>
        </row>
        <row r="2418">
          <cell r="N2418" t="str">
            <v>Altri fondi per imposte</v>
          </cell>
          <cell r="O2418">
            <v>0</v>
          </cell>
          <cell r="P2418">
            <v>0</v>
          </cell>
        </row>
        <row r="2419">
          <cell r="M2419" t="str">
            <v>PB2</v>
          </cell>
          <cell r="N2419" t="str">
            <v>B.II)  Fondi per rischi</v>
          </cell>
          <cell r="O2419">
            <v>0</v>
          </cell>
          <cell r="P2419">
            <v>0</v>
          </cell>
        </row>
        <row r="2420">
          <cell r="J2420" t="str">
            <v>PB2000A</v>
          </cell>
          <cell r="N2420" t="str">
            <v>B.II.1) Fondo rischi per cause civili ed oneri processuali</v>
          </cell>
          <cell r="O2420">
            <v>0</v>
          </cell>
          <cell r="P2420">
            <v>0</v>
          </cell>
        </row>
        <row r="2421">
          <cell r="J2421" t="str">
            <v>PB2000B</v>
          </cell>
          <cell r="N2421" t="str">
            <v>B.II.2) Fondo rischi per contenzioso personale dipendente</v>
          </cell>
          <cell r="O2421">
            <v>0</v>
          </cell>
          <cell r="P2421">
            <v>0</v>
          </cell>
        </row>
        <row r="2422">
          <cell r="J2422" t="str">
            <v>PB2000C</v>
          </cell>
          <cell r="N2422" t="str">
            <v>B.II.3) Fondo rischi connessi all'acquisto di prestazioni sanitarie da privato</v>
          </cell>
          <cell r="O2422">
            <v>0</v>
          </cell>
          <cell r="P2422">
            <v>0</v>
          </cell>
        </row>
        <row r="2423">
          <cell r="J2423" t="str">
            <v>PB2000D</v>
          </cell>
          <cell r="N2423" t="str">
            <v>B.II.4) Fondo rischi per copertura diretta dei rischi (autoassicurazione)</v>
          </cell>
          <cell r="O2423">
            <v>0</v>
          </cell>
          <cell r="P2423">
            <v>0</v>
          </cell>
        </row>
        <row r="2424">
          <cell r="J2424" t="str">
            <v>PB2000E</v>
          </cell>
          <cell r="N2424" t="str">
            <v>B.II.5) Altri fondi rischi</v>
          </cell>
          <cell r="O2424">
            <v>0</v>
          </cell>
          <cell r="P2424">
            <v>0</v>
          </cell>
        </row>
        <row r="2425">
          <cell r="M2425" t="str">
            <v>PB3</v>
          </cell>
          <cell r="N2425" t="str">
            <v>B.III)  Fondi da distribuire</v>
          </cell>
          <cell r="O2425">
            <v>0</v>
          </cell>
          <cell r="P2425">
            <v>0</v>
          </cell>
        </row>
        <row r="2426">
          <cell r="J2426" t="str">
            <v>PB3000A</v>
          </cell>
          <cell r="N2426" t="str">
            <v>B.III.1) FSR indistinto da distribuire</v>
          </cell>
          <cell r="O2426">
            <v>0</v>
          </cell>
          <cell r="P2426">
            <v>0</v>
          </cell>
        </row>
        <row r="2427">
          <cell r="J2427" t="str">
            <v>PB3000B</v>
          </cell>
          <cell r="N2427" t="str">
            <v>B.III.2) FSR vincolato da distribuire</v>
          </cell>
          <cell r="O2427">
            <v>0</v>
          </cell>
          <cell r="P2427">
            <v>0</v>
          </cell>
        </row>
        <row r="2428">
          <cell r="J2428" t="str">
            <v>PB3000C</v>
          </cell>
          <cell r="N2428" t="str">
            <v>B.III.3) Fondo per ripiano disavanzi pregressi</v>
          </cell>
          <cell r="O2428">
            <v>0</v>
          </cell>
          <cell r="P2428">
            <v>0</v>
          </cell>
        </row>
        <row r="2429">
          <cell r="J2429" t="str">
            <v>PB3000D</v>
          </cell>
          <cell r="N2429" t="str">
            <v>B.III.4) Fondo finanziamento sanitario aggiuntivo corrente LEA</v>
          </cell>
          <cell r="O2429">
            <v>0</v>
          </cell>
          <cell r="P2429">
            <v>0</v>
          </cell>
        </row>
        <row r="2430">
          <cell r="J2430" t="str">
            <v>PB3000E</v>
          </cell>
          <cell r="N2430" t="str">
            <v>B.III.5) Fondo finanziamento sanitario aggiuntivo corrente extra LEA</v>
          </cell>
          <cell r="O2430">
            <v>0</v>
          </cell>
          <cell r="P2430">
            <v>0</v>
          </cell>
        </row>
        <row r="2431">
          <cell r="J2431" t="str">
            <v>PB3000F</v>
          </cell>
          <cell r="N2431" t="str">
            <v>B.III.6) Fondo finanziamento per ricerca</v>
          </cell>
          <cell r="O2431">
            <v>0</v>
          </cell>
          <cell r="P2431">
            <v>0</v>
          </cell>
        </row>
        <row r="2432">
          <cell r="J2432" t="str">
            <v>PB3000G</v>
          </cell>
          <cell r="N2432" t="str">
            <v>B.III.7) Fondo finanziamento per investimenti</v>
          </cell>
          <cell r="O2432">
            <v>0</v>
          </cell>
          <cell r="P2432">
            <v>0</v>
          </cell>
        </row>
        <row r="2433">
          <cell r="M2433" t="str">
            <v>PB4</v>
          </cell>
          <cell r="N2433" t="str">
            <v>B.IV)  Quote inutilizzate contributi</v>
          </cell>
          <cell r="O2433">
            <v>0</v>
          </cell>
          <cell r="P2433">
            <v>0</v>
          </cell>
        </row>
        <row r="2434">
          <cell r="J2434" t="str">
            <v>PB4000A</v>
          </cell>
          <cell r="N2434" t="str">
            <v>B.IV.1) Quote inutilizzate contributi da Regione o Prov. Aut. per quota F.S. vincolato</v>
          </cell>
          <cell r="O2434">
            <v>0</v>
          </cell>
          <cell r="P2434">
            <v>0</v>
          </cell>
        </row>
        <row r="2435">
          <cell r="N2435" t="str">
            <v>Quote inutilizzate contributi da Regione o Prov. Aut. per quota F.S. indistinto</v>
          </cell>
          <cell r="O2435">
            <v>0</v>
          </cell>
          <cell r="P2435">
            <v>0</v>
          </cell>
        </row>
        <row r="2436">
          <cell r="N2436" t="str">
            <v>Quote inutilizzate contributi da Regione o Prov. Aut. per quota F.S. vincolato</v>
          </cell>
          <cell r="O2436">
            <v>0</v>
          </cell>
          <cell r="P2436">
            <v>0</v>
          </cell>
        </row>
        <row r="2437">
          <cell r="N2437" t="str">
            <v>Quote inutilizzate contributi vincolati dell'esercizio da Asl/Ao/Fondazioni per quota FSR Indistinto</v>
          </cell>
          <cell r="O2437">
            <v>0</v>
          </cell>
          <cell r="P2437">
            <v>0</v>
          </cell>
        </row>
        <row r="2438">
          <cell r="N2438" t="str">
            <v>Quote inutilizzate contributi vincolati dell'esercizio da Asl/Ao/Fondazioni per quota FSR Vincolato</v>
          </cell>
          <cell r="O2438">
            <v>0</v>
          </cell>
          <cell r="P2438">
            <v>0</v>
          </cell>
        </row>
        <row r="2439">
          <cell r="J2439" t="str">
            <v>PB4000B</v>
          </cell>
          <cell r="N2439" t="str">
            <v>B.IV.2) Quote inutilizzate contributi vincolati da soggetti pubblici (extra fondo)</v>
          </cell>
          <cell r="O2439">
            <v>0</v>
          </cell>
          <cell r="P2439">
            <v>0</v>
          </cell>
        </row>
        <row r="2440">
          <cell r="J2440" t="str">
            <v>PB4000C</v>
          </cell>
          <cell r="N2440" t="str">
            <v>B.IV.3) Quote inutilizzate contributi per ricerca</v>
          </cell>
          <cell r="O2440">
            <v>0</v>
          </cell>
          <cell r="P2440">
            <v>0</v>
          </cell>
        </row>
        <row r="2441">
          <cell r="N2441" t="str">
            <v>Quote inutilizzate contributi vincolati dell'esercizio  per ricerca da Ministero</v>
          </cell>
          <cell r="O2441">
            <v>0</v>
          </cell>
          <cell r="P2441">
            <v>0</v>
          </cell>
        </row>
        <row r="2442">
          <cell r="N2442" t="str">
            <v>Quote inutilizzate contributi vincolati dell'esercizio  per ricerca da Regione</v>
          </cell>
          <cell r="O2442">
            <v>0</v>
          </cell>
          <cell r="P2442">
            <v>0</v>
          </cell>
        </row>
        <row r="2443">
          <cell r="N2443" t="str">
            <v>Quote inutilizzate contributi vincolati dell'esercizio  per ricerca da Asl/Ao/Fondazioni</v>
          </cell>
          <cell r="O2443">
            <v>0</v>
          </cell>
          <cell r="P2443">
            <v>0</v>
          </cell>
        </row>
        <row r="2444">
          <cell r="N2444" t="str">
            <v>Quote inutilizzate contributi vincolati dell'esercizio  per ricerca da altri Enti Pubblici</v>
          </cell>
          <cell r="O2444">
            <v>0</v>
          </cell>
          <cell r="P2444">
            <v>0</v>
          </cell>
        </row>
        <row r="2445">
          <cell r="N2445" t="str">
            <v>Quote inutilizzate contributi vincolati dell'esercizio  per ricerca da privati</v>
          </cell>
          <cell r="O2445">
            <v>0</v>
          </cell>
          <cell r="P2445">
            <v>0</v>
          </cell>
        </row>
        <row r="2446">
          <cell r="J2446" t="str">
            <v>PB4000D</v>
          </cell>
          <cell r="N2446" t="str">
            <v>B.IV.4) Quote inutilizzate contributi vincolati da privati</v>
          </cell>
          <cell r="O2446">
            <v>0</v>
          </cell>
          <cell r="P2446">
            <v>0</v>
          </cell>
        </row>
        <row r="2447">
          <cell r="M2447" t="str">
            <v>PB5</v>
          </cell>
          <cell r="N2447" t="str">
            <v>B.V)  Altri fondi per oneri e spese</v>
          </cell>
          <cell r="O2447">
            <v>0</v>
          </cell>
          <cell r="P2447">
            <v>0</v>
          </cell>
        </row>
        <row r="2448">
          <cell r="J2448" t="str">
            <v>PB5000A</v>
          </cell>
          <cell r="N2448" t="str">
            <v>B.V.1) Fondi integrativi pensione</v>
          </cell>
          <cell r="O2448">
            <v>0</v>
          </cell>
          <cell r="P2448">
            <v>0</v>
          </cell>
        </row>
        <row r="2449">
          <cell r="N2449" t="str">
            <v>Fondi integrativi pensione aziendali</v>
          </cell>
          <cell r="O2449">
            <v>0</v>
          </cell>
          <cell r="P2449">
            <v>0</v>
          </cell>
        </row>
        <row r="2450">
          <cell r="N2450" t="str">
            <v>Fondo integrativo pensione contrattuale</v>
          </cell>
          <cell r="O2450">
            <v>0</v>
          </cell>
          <cell r="P2450">
            <v>0</v>
          </cell>
        </row>
        <row r="2451">
          <cell r="J2451" t="str">
            <v>PB5000B</v>
          </cell>
          <cell r="N2451" t="str">
            <v>B.V.2) Fondo per rinnovi contrattuali</v>
          </cell>
          <cell r="O2451">
            <v>0</v>
          </cell>
          <cell r="P2451">
            <v>0</v>
          </cell>
        </row>
        <row r="2452">
          <cell r="N2452" t="str">
            <v>Fondo per  Rinnovi contratt. - dirigenza medica</v>
          </cell>
          <cell r="O2452">
            <v>0</v>
          </cell>
          <cell r="P2452">
            <v>0</v>
          </cell>
        </row>
        <row r="2453">
          <cell r="N2453" t="str">
            <v>Fondo per  Rinnovi contratt.- dirigenza non medica</v>
          </cell>
          <cell r="O2453">
            <v>0</v>
          </cell>
          <cell r="P2453">
            <v>0</v>
          </cell>
        </row>
        <row r="2454">
          <cell r="N2454" t="str">
            <v>Fondo per  Rinnovi contratt.: - comparto</v>
          </cell>
          <cell r="O2454">
            <v>0</v>
          </cell>
          <cell r="P2454">
            <v>0</v>
          </cell>
        </row>
        <row r="2455">
          <cell r="N2455" t="str">
            <v>Fondo per  Rinnovi convenzioni MMG/Pls/MCA ed altri</v>
          </cell>
          <cell r="O2455">
            <v>0</v>
          </cell>
          <cell r="P2455">
            <v>0</v>
          </cell>
        </row>
        <row r="2456">
          <cell r="N2456" t="str">
            <v>Fondo per  Rinnovi contratt.: medici SUMAI</v>
          </cell>
          <cell r="O2456">
            <v>0</v>
          </cell>
          <cell r="P2456">
            <v>0</v>
          </cell>
        </row>
        <row r="2457">
          <cell r="J2457" t="str">
            <v>PB5000C</v>
          </cell>
          <cell r="N2457" t="str">
            <v>B.V.3) Altri fondi per oneri e spese</v>
          </cell>
          <cell r="O2457">
            <v>0</v>
          </cell>
          <cell r="P2457">
            <v>0</v>
          </cell>
        </row>
        <row r="2458">
          <cell r="N2458" t="str">
            <v>C) TRATTAMENTO DI FINE RAPPORTO</v>
          </cell>
          <cell r="O2458">
            <v>0</v>
          </cell>
          <cell r="P2458">
            <v>0</v>
          </cell>
        </row>
        <row r="2459">
          <cell r="J2459" t="str">
            <v>PC1000A</v>
          </cell>
          <cell r="M2459" t="str">
            <v>PC1</v>
          </cell>
          <cell r="N2459" t="str">
            <v>C.I)  Fondo per premi operosità</v>
          </cell>
          <cell r="O2459">
            <v>0</v>
          </cell>
          <cell r="P2459">
            <v>0</v>
          </cell>
        </row>
        <row r="2460">
          <cell r="N2460" t="str">
            <v>Premi Sumai fino al 1994</v>
          </cell>
          <cell r="O2460">
            <v>0</v>
          </cell>
          <cell r="P2460">
            <v>0</v>
          </cell>
        </row>
        <row r="2461">
          <cell r="N2461" t="str">
            <v>Premi Sumai dal 1995/1997</v>
          </cell>
          <cell r="O2461">
            <v>0</v>
          </cell>
          <cell r="P2461">
            <v>0</v>
          </cell>
        </row>
        <row r="2462">
          <cell r="N2462" t="str">
            <v>Premi Sumai dal 1/1/1998</v>
          </cell>
          <cell r="O2462">
            <v>0</v>
          </cell>
          <cell r="P2462">
            <v>0</v>
          </cell>
        </row>
        <row r="2463">
          <cell r="J2463" t="str">
            <v>PC2000B</v>
          </cell>
          <cell r="M2463" t="str">
            <v>PC2</v>
          </cell>
          <cell r="N2463" t="str">
            <v>C.II)  Fondo per trattamento di fine rapporto dipendenti</v>
          </cell>
          <cell r="O2463">
            <v>0</v>
          </cell>
          <cell r="P2463">
            <v>0</v>
          </cell>
        </row>
        <row r="2464">
          <cell r="N2464" t="str">
            <v>D) DEBITI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</row>
        <row r="2465">
          <cell r="J2465" t="str">
            <v>PD1000A</v>
          </cell>
          <cell r="M2465" t="str">
            <v>PD1</v>
          </cell>
          <cell r="N2465" t="str">
            <v>D.I. Debiti per Mutui passivi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</row>
        <row r="2466">
          <cell r="J2466" t="str">
            <v>PD1000B</v>
          </cell>
          <cell r="K2466" t="str">
            <v>PDA430</v>
          </cell>
          <cell r="M2466" t="str">
            <v>PD2</v>
          </cell>
          <cell r="N2466" t="str">
            <v>D.II. Debiti v/Stato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</row>
        <row r="2467">
          <cell r="N2467" t="str">
            <v>D.II.1) Debiti v/Stato per mobilità passiva  extraregionale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</row>
        <row r="2468">
          <cell r="N2468" t="str">
            <v>D.II.2) Debiti v/Stato per mobilità passiva internazionale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</row>
        <row r="2469">
          <cell r="N2469" t="str">
            <v>D.II.3) Acconto quota FSR v/Stato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</row>
        <row r="2470">
          <cell r="N2470" t="str">
            <v>D.II.4) Debiti v/Stato per restituzione finanziamenti - per ricerca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</row>
        <row r="2471">
          <cell r="N2471" t="str">
            <v>D.II.5) Altri debiti v/Stato - Ministeri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</row>
        <row r="2472">
          <cell r="J2472" t="str">
            <v>PD1000C</v>
          </cell>
          <cell r="K2472" t="str">
            <v>PDA430</v>
          </cell>
          <cell r="M2472" t="str">
            <v>PD3</v>
          </cell>
          <cell r="N2472" t="str">
            <v>D.III. Debiti v/Regione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</row>
        <row r="2473">
          <cell r="N2473" t="str">
            <v>D.III.1) Debiti v/Regione o Provincia Autonoma per finanziamenti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</row>
        <row r="2474">
          <cell r="N2474" t="str">
            <v>D.III.2) Debiti v/Regione o Provincia Autonoma per mobilità passiva intraregionale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</row>
        <row r="2475">
          <cell r="N2475" t="str">
            <v>D.III.3) Debiti v/Regione o Provincia Autonoma per mobilità passiva extraregionale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</row>
        <row r="2476">
          <cell r="N2476" t="str">
            <v>D.III.4) Acconto quota FSR da Regione o Provincia Autonoma (non regolarizzato)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</row>
        <row r="2477">
          <cell r="N2477" t="str">
            <v>D.III.5.a) Altri debiti v/Regione o Provincia Autonoma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</row>
        <row r="2478">
          <cell r="N2478" t="str">
            <v>D.III.5.b) Altri debiti vs Regione per restituzione annualità 2011 e precedenti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</row>
        <row r="2479">
          <cell r="N2479" t="str">
            <v>D.III.5.c) Debiti vs Regione per recuperi prestazioni STP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</row>
        <row r="2480">
          <cell r="J2480" t="str">
            <v>PD1000D</v>
          </cell>
          <cell r="M2480" t="str">
            <v>PD4</v>
          </cell>
          <cell r="N2480" t="str">
            <v>D.IV. Debiti v/Comuni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</row>
        <row r="2481">
          <cell r="J2481" t="str">
            <v>PD1000E</v>
          </cell>
          <cell r="K2481" t="str">
            <v>PDA410</v>
          </cell>
          <cell r="N2481" t="str">
            <v>D.V. Debiti v/Aziende sanitarie pubbliche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</row>
        <row r="2482">
          <cell r="N2482" t="str">
            <v>D.V.1) Debiti v/Aziende sanitarie pubbliche della Regione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</row>
        <row r="2483">
          <cell r="N2483" t="str">
            <v>D.V.1.a) Debiti v/Aziende sanitarie pubbliche della Regione - per quota FSR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</row>
        <row r="2484">
          <cell r="M2484" t="str">
            <v>PD5a</v>
          </cell>
          <cell r="N2484" t="str">
            <v>Debiti v/ASL della Regione - per quota FSR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</row>
        <row r="2485">
          <cell r="M2485" t="str">
            <v>PD5a</v>
          </cell>
          <cell r="N2485" t="str">
            <v>Debiti v/Az. Ospedaliere della Regione - per quota FSR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</row>
        <row r="2486">
          <cell r="M2486" t="str">
            <v>PD5a</v>
          </cell>
          <cell r="N2486" t="str">
            <v>Debiti v/Irccs - Fondazioni di dir. Pubblico della Regione - per quota FSR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</row>
        <row r="2487">
          <cell r="M2487" t="str">
            <v>PD5b</v>
          </cell>
          <cell r="N2487" t="str">
            <v>D.V.1.b) Debiti v/Aziende sanitarie pubbliche della Regione - per finanziamento sanitario aggiuntivo corrente LEA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</row>
        <row r="2488">
          <cell r="M2488" t="str">
            <v>PD5c</v>
          </cell>
          <cell r="N2488" t="str">
            <v>D.V.1.c) Debiti v/Aziende sanitarie pubbliche della Regione - per finanziamento sanitario aggiuntivo corrente extra LEA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</row>
        <row r="2489">
          <cell r="M2489" t="str">
            <v>PD5a</v>
          </cell>
          <cell r="N2489" t="str">
            <v>D.V.1.d) Debiti v/Aziende sanitarie pubbliche della Regione - per mobilità in compensazione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</row>
        <row r="2490">
          <cell r="N2490" t="str">
            <v>Debiti verso Aziende Sanitarie Locali della Regione per mobilità intraregionale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</row>
        <row r="2491">
          <cell r="N2491" t="str">
            <v>Debiti verso Aziende Sanitarie Locali della regione per anticipi mobilità attiva privata extraregione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</row>
        <row r="2492">
          <cell r="M2492" t="str">
            <v>PD5a</v>
          </cell>
          <cell r="N2492" t="str">
            <v>D.V.1.e) Debiti v/Aziende sanitarie pubbliche della Regione - per mobilità non in compensazione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</row>
        <row r="2493">
          <cell r="M2493" t="str">
            <v>PD5d</v>
          </cell>
          <cell r="N2493" t="str">
            <v>D.V.1.f) Debiti v/Aziende sanitarie pubbliche della Regione - per altre prestazioni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</row>
        <row r="2494">
          <cell r="N2494" t="str">
            <v>Debiti verso Aziende Sanitarie Locali della Regione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</row>
        <row r="2495">
          <cell r="N2495" t="str">
            <v>Debiti verso Aziende Ospedaliere della Regione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</row>
        <row r="2496">
          <cell r="N2496" t="str">
            <v>Debiti verso Irccs e Fondazioni di diritto pubblico della Regione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</row>
        <row r="2497">
          <cell r="M2497" t="str">
            <v>PD5d</v>
          </cell>
          <cell r="N2497" t="str">
            <v xml:space="preserve">D.V.2) Debiti v/Aziende sanitarie pubbliche Extraregione 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</row>
        <row r="2498">
          <cell r="N2498" t="str">
            <v>D.V.2.1) Debiti v/Aziende sanitarie pubbliche di altre Regioni per Mobilità passiva non compensata - Altre prestazioni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</row>
        <row r="2499">
          <cell r="N2499" t="str">
            <v>D.V.2.2) Debiti v/Aziende sanitarie pubbliche di altre Regioni  - Altro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</row>
        <row r="2500">
          <cell r="M2500" t="str">
            <v>PD5e</v>
          </cell>
          <cell r="N2500" t="str">
            <v>D.V.3) Debiti v/Aziende sanitarie pubbliche della Regione per versamenti c/patrimonio netto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</row>
        <row r="2501">
          <cell r="J2501" t="str">
            <v>PD1000F</v>
          </cell>
          <cell r="K2501" t="str">
            <v>PDA430</v>
          </cell>
          <cell r="M2501" t="str">
            <v>PD6</v>
          </cell>
          <cell r="N2501" t="str">
            <v>D.VI. DEBITI V/ SOCIETA' PARTECIPATE E/O ENTI DIPENDENTI DELLA REGIONE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</row>
        <row r="2502">
          <cell r="N2502" t="str">
            <v>D.VI.1) Debiti v/enti regionali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</row>
        <row r="2503">
          <cell r="N2503" t="str">
            <v>Debiti v/Arpa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</row>
        <row r="2504">
          <cell r="N2504" t="str">
            <v>Debiti v/altri Enti regionali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</row>
        <row r="2505">
          <cell r="N2505" t="str">
            <v>D.VI.2) Debiti v/sperimentazioni gestionali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</row>
        <row r="2506">
          <cell r="N2506" t="str">
            <v>D.VI.3) Debiti v/altre partecipate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</row>
        <row r="2507">
          <cell r="N2507" t="str">
            <v>Debiti v/società controllate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</row>
        <row r="2508">
          <cell r="N2508" t="str">
            <v>Debiti v/società collegate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</row>
        <row r="2509">
          <cell r="J2509" t="str">
            <v>PD1000G</v>
          </cell>
          <cell r="K2509" t="str">
            <v>PDA410</v>
          </cell>
          <cell r="M2509" t="str">
            <v>PD7</v>
          </cell>
          <cell r="N2509" t="str">
            <v>D.VII. Debiti v/Fornitori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</row>
        <row r="2510">
          <cell r="N2510" t="str">
            <v xml:space="preserve">D.VII.1) Debiti verso erogatori (privati accreditati e convenzionati) di prestazioni sanitarie 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</row>
        <row r="2511">
          <cell r="N2511" t="str">
            <v>Debiti verso Aziende sanitarie private (sanità)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</row>
        <row r="2512">
          <cell r="N2512" t="str">
            <v>Debiti verso Aziende e Enti socio-sanitari pubblici (assi)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</row>
        <row r="2513">
          <cell r="N2513" t="str">
            <v>Debiti verso Aziende e Enti socio-sanitari privati (assi)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</row>
        <row r="2514">
          <cell r="N2514" t="str">
            <v>Debiti verso Farmacie convenzionate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</row>
        <row r="2515">
          <cell r="N2515" t="str">
            <v>Debiti verso MMG, PLS e MCA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</row>
        <row r="2516">
          <cell r="N2516" t="str">
            <v>Debiti verso erogatori sanitari privati per mobilità attiva privata extraregione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</row>
        <row r="2517">
          <cell r="N2517" t="str">
            <v>D.VII.2) Debiti verso altri fornitori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</row>
        <row r="2518">
          <cell r="N2518" t="str">
            <v>Debiti verso Fornitori di Beni e Altri servizi sanitari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</row>
        <row r="2519">
          <cell r="N2519" t="str">
            <v>Debiti verso Fornitori di Beni e Servizi non sanitari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</row>
        <row r="2520">
          <cell r="J2520" t="str">
            <v>PD1000H</v>
          </cell>
          <cell r="M2520" t="str">
            <v>PD8</v>
          </cell>
          <cell r="N2520" t="str">
            <v>D.VIII. Debiti v/Istituto tesoriere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</row>
        <row r="2521">
          <cell r="J2521" t="str">
            <v>PD1000I</v>
          </cell>
          <cell r="K2521" t="str">
            <v>PDA430</v>
          </cell>
          <cell r="M2521" t="str">
            <v>PD9</v>
          </cell>
          <cell r="N2521" t="str">
            <v>D.IX. Debiti Tributari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</row>
        <row r="2522">
          <cell r="J2522" t="str">
            <v>PD1000L</v>
          </cell>
          <cell r="K2522" t="str">
            <v>PDA430</v>
          </cell>
          <cell r="M2522" t="str">
            <v>PD11</v>
          </cell>
          <cell r="N2522" t="str">
            <v>D.X. Debiti v/Istituti previdenziali, assistenziali e sicurezza sociale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</row>
        <row r="2523">
          <cell r="J2523" t="str">
            <v>PD1000M</v>
          </cell>
          <cell r="N2523" t="str">
            <v>D.XI. Debiti v/Altri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</row>
        <row r="2524">
          <cell r="K2524" t="str">
            <v>PDA430</v>
          </cell>
          <cell r="M2524" t="str">
            <v>PD10</v>
          </cell>
          <cell r="N2524" t="str">
            <v>D.XI.1) Debiti v/altri finanziatori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</row>
        <row r="2525">
          <cell r="K2525" t="str">
            <v>PDA430</v>
          </cell>
          <cell r="M2525" t="str">
            <v>PD12</v>
          </cell>
          <cell r="N2525" t="str">
            <v>D.XI.2) Debiti v/dipendenti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</row>
        <row r="2526">
          <cell r="N2526" t="str">
            <v>Debiti verso dipendenti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</row>
        <row r="2527">
          <cell r="N2527" t="str">
            <v>Debiti verso dipendenti per rinnovi contrattuali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</row>
        <row r="2528">
          <cell r="N2528" t="str">
            <v>Liquidazioni a dipendenti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</row>
        <row r="2529">
          <cell r="N2529" t="str">
            <v>Debiti per ferie non godute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</row>
        <row r="2530">
          <cell r="K2530" t="str">
            <v>PDA430</v>
          </cell>
          <cell r="M2530" t="str">
            <v>PD12</v>
          </cell>
          <cell r="N2530" t="str">
            <v>D.XI.3) Debiti v/gestioni liquidatorie/stralcio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N2531" t="str">
            <v>D.XI.4) Altri debiti diversi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</row>
        <row r="2532">
          <cell r="K2532" t="str">
            <v>PDA430</v>
          </cell>
          <cell r="M2532" t="str">
            <v>PD12</v>
          </cell>
          <cell r="N2532" t="str">
            <v>D.XI.4.a) Altri debiti diversi - V/Privati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</row>
        <row r="2533">
          <cell r="K2533" t="str">
            <v>PDA430</v>
          </cell>
          <cell r="M2533" t="str">
            <v>PD12</v>
          </cell>
          <cell r="N2533" t="str">
            <v>D.XI.4.b) Altri debiti diversi - V/Enti Pubblici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</row>
        <row r="2534">
          <cell r="N2534" t="str">
            <v>D.XI.4.c) Altri debiti diversi - V/Gestioni interne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</row>
        <row r="2535">
          <cell r="N2535" t="str">
            <v>Debiti verso Bilancio Sanitario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</row>
        <row r="2536">
          <cell r="N2536" t="str">
            <v>Debiti verso Bilancio A.S.S.I.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N2537" t="str">
            <v>Debiti verso Bilancio Sociale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N2538" t="str">
            <v>Debiti verso Bilancio Ricerca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</row>
        <row r="2539">
          <cell r="J2539" t="str">
            <v>PE00000</v>
          </cell>
          <cell r="N2539" t="str">
            <v>E) RATEI E RISCONTI PASSIVI</v>
          </cell>
          <cell r="O2539">
            <v>0</v>
          </cell>
          <cell r="P2539">
            <v>0</v>
          </cell>
        </row>
        <row r="2540">
          <cell r="M2540" t="str">
            <v>PE1</v>
          </cell>
          <cell r="N2540" t="str">
            <v>E.I Ratei passivi</v>
          </cell>
          <cell r="O2540">
            <v>0</v>
          </cell>
          <cell r="P2540">
            <v>0</v>
          </cell>
        </row>
        <row r="2541">
          <cell r="N2541" t="str">
            <v>E.I.1) Ratei passivi v/terzi</v>
          </cell>
          <cell r="O2541">
            <v>0</v>
          </cell>
          <cell r="P2541">
            <v>0</v>
          </cell>
        </row>
        <row r="2542">
          <cell r="N2542" t="str">
            <v>E.I.2) Ratei passivi v/Aziende sanitarie pubbliche della Regione</v>
          </cell>
          <cell r="O2542">
            <v>0</v>
          </cell>
          <cell r="P2542">
            <v>0</v>
          </cell>
        </row>
        <row r="2543">
          <cell r="N2543" t="str">
            <v>Degenze in corso Asl/Ao/Fondazioni della Regione</v>
          </cell>
          <cell r="O2543">
            <v>0</v>
          </cell>
          <cell r="P2543">
            <v>0</v>
          </cell>
        </row>
        <row r="2544">
          <cell r="N2544" t="str">
            <v>Degenze in corso altre Aziende sanitarie Extraregione</v>
          </cell>
          <cell r="O2544">
            <v>0</v>
          </cell>
          <cell r="P2544">
            <v>0</v>
          </cell>
        </row>
        <row r="2545">
          <cell r="N2545" t="str">
            <v>Ratei passivi verso Asl/Ao/Fondazioni della Regione</v>
          </cell>
          <cell r="O2545">
            <v>0</v>
          </cell>
          <cell r="P2545">
            <v>0</v>
          </cell>
        </row>
        <row r="2546">
          <cell r="M2546" t="str">
            <v>PE2</v>
          </cell>
          <cell r="N2546" t="str">
            <v>E.II Risconti passivi</v>
          </cell>
          <cell r="O2546">
            <v>0</v>
          </cell>
          <cell r="P2546">
            <v>0</v>
          </cell>
        </row>
        <row r="2547">
          <cell r="N2547" t="str">
            <v>E.II.1) Risconti passivi v/terzi</v>
          </cell>
          <cell r="O2547">
            <v>0</v>
          </cell>
          <cell r="P2547">
            <v>0</v>
          </cell>
        </row>
        <row r="2548">
          <cell r="N2548" t="str">
            <v>E.II.2) Risconti passivi v/Aziende sanitarie pubbliche della Regione</v>
          </cell>
          <cell r="O2548">
            <v>0</v>
          </cell>
          <cell r="P2548">
            <v>0</v>
          </cell>
        </row>
        <row r="2549">
          <cell r="N2549" t="str">
            <v>F) CONTI D’ORDINE</v>
          </cell>
          <cell r="O2549">
            <v>0</v>
          </cell>
          <cell r="P2549">
            <v>0</v>
          </cell>
        </row>
        <row r="2550">
          <cell r="M2550" t="str">
            <v>PF1</v>
          </cell>
          <cell r="N2550" t="str">
            <v>F.I) Canoni di leasing ancora da pagare</v>
          </cell>
          <cell r="O2550">
            <v>0</v>
          </cell>
          <cell r="P2550">
            <v>0</v>
          </cell>
        </row>
        <row r="2551">
          <cell r="M2551" t="str">
            <v>PF2</v>
          </cell>
          <cell r="N2551" t="str">
            <v>F.II) Depositi cauzionali</v>
          </cell>
          <cell r="O2551">
            <v>0</v>
          </cell>
          <cell r="P2551">
            <v>0</v>
          </cell>
        </row>
        <row r="2552">
          <cell r="M2552" t="str">
            <v>PF3</v>
          </cell>
          <cell r="N2552" t="str">
            <v>F.III) Beni in comodato</v>
          </cell>
          <cell r="O2552">
            <v>0</v>
          </cell>
          <cell r="P2552">
            <v>0</v>
          </cell>
        </row>
        <row r="2553">
          <cell r="M2553" t="str">
            <v>PF4</v>
          </cell>
          <cell r="N2553" t="str">
            <v>F.IV) Altri conti d'ordine</v>
          </cell>
          <cell r="O2553">
            <v>0</v>
          </cell>
          <cell r="P2553">
            <v>0</v>
          </cell>
        </row>
        <row r="2554">
          <cell r="N2554" t="str">
            <v>Garanzie prestate (fideiussioni, avalli, altre garanzie personali e reali)</v>
          </cell>
          <cell r="O2554">
            <v>0</v>
          </cell>
          <cell r="P2554">
            <v>0</v>
          </cell>
        </row>
        <row r="2555">
          <cell r="N2555" t="str">
            <v>Garanzie ricevute (fideiussioni, avalli, altre garanzie personali e reali)</v>
          </cell>
          <cell r="O2555">
            <v>0</v>
          </cell>
          <cell r="P2555">
            <v>0</v>
          </cell>
        </row>
        <row r="2556">
          <cell r="N2556" t="str">
            <v>Beni in contenzioso</v>
          </cell>
          <cell r="O2556">
            <v>0</v>
          </cell>
          <cell r="P2556">
            <v>0</v>
          </cell>
        </row>
        <row r="2557">
          <cell r="N2557" t="str">
            <v>Altri impegni assunti</v>
          </cell>
          <cell r="O2557">
            <v>0</v>
          </cell>
          <cell r="P25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difica_CE"/>
      <sheetName val="CE"/>
      <sheetName val="NI-Tot"/>
      <sheetName val="Dettaglio_CE_Tot"/>
      <sheetName val="NI-San"/>
      <sheetName val="Dettaglio_CE_San"/>
      <sheetName val="NI-Ter"/>
      <sheetName val="Dettaglio_CE_Ter"/>
      <sheetName val="NI-118"/>
      <sheetName val="NI-Ric"/>
      <sheetName val="Dettaglio_CE_Ric"/>
      <sheetName val="NI-Soc"/>
      <sheetName val="Dettaglio_CE_Soc"/>
      <sheetName val="ESTR_PREC"/>
      <sheetName val="Prestazioni"/>
      <sheetName val="Dett_Cons"/>
      <sheetName val="Cons_Tot"/>
      <sheetName val="Cons_San_TOT"/>
      <sheetName val="Cons_San"/>
      <sheetName val="Cons_San_L23"/>
      <sheetName val="Cons_Ter_TOT"/>
      <sheetName val="Cons_Ter"/>
      <sheetName val="Cons_Ter_L23"/>
      <sheetName val="Cons_118"/>
      <sheetName val="Cons_Ric"/>
      <sheetName val="CeMin_Tot"/>
      <sheetName val="CeMin_San"/>
      <sheetName val="CeMin_Ter"/>
      <sheetName val="CeMin_118"/>
      <sheetName val="CeMin_Ric"/>
      <sheetName val="SKASST_TOT"/>
      <sheetName val="SKASST_SAN"/>
      <sheetName val="SKASST_TER"/>
      <sheetName val="SKASST_118"/>
      <sheetName val="SKATS"/>
      <sheetName val="SKIRCCS_TOT"/>
      <sheetName val="SKIRCCS_SAN"/>
      <sheetName val="SKIRCCS_RIC"/>
      <sheetName val="SKIRCCS_118"/>
      <sheetName val="INDICATORI ASST"/>
      <sheetName val="INDICATORI ATS"/>
      <sheetName val="INDICATORI IRCCS"/>
      <sheetName val="ANAGR"/>
      <sheetName val="INFO_OUT"/>
      <sheetName val="VERSIONI"/>
      <sheetName val="ESTR_S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2">
          <cell r="A2" t="str">
            <v>V1</v>
          </cell>
        </row>
        <row r="3">
          <cell r="A3" t="str">
            <v>V2</v>
          </cell>
        </row>
        <row r="4">
          <cell r="A4" t="str">
            <v>V3</v>
          </cell>
        </row>
        <row r="5">
          <cell r="A5" t="str">
            <v>V4</v>
          </cell>
        </row>
        <row r="6">
          <cell r="A6" t="str">
            <v>V5</v>
          </cell>
        </row>
        <row r="7">
          <cell r="A7" t="str">
            <v>V6</v>
          </cell>
        </row>
        <row r="8">
          <cell r="A8" t="str">
            <v>V7</v>
          </cell>
        </row>
        <row r="9">
          <cell r="A9" t="str">
            <v>V8</v>
          </cell>
        </row>
        <row r="10">
          <cell r="A10" t="str">
            <v>V9</v>
          </cell>
        </row>
      </sheetData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difica_CE"/>
      <sheetName val="CE"/>
      <sheetName val="NI-Tot"/>
      <sheetName val="Dettaglio_CE_LP_Tot"/>
      <sheetName val="NI-San"/>
      <sheetName val="Dettaglio_CE_San"/>
      <sheetName val="Dettaglio_CE_LP_San"/>
      <sheetName val="NI-Ter"/>
      <sheetName val="Dettaglio_CE_Ter"/>
      <sheetName val="Dettaglio_CE_LP_Ter"/>
      <sheetName val="NI-118"/>
      <sheetName val="NI-Ric"/>
      <sheetName val="Dettaglio_CE_Ric"/>
      <sheetName val="Dettaglio_CE_LP_Ric"/>
      <sheetName val="NI-Soc"/>
      <sheetName val="Dettaglio_CE_Soc"/>
      <sheetName val="Dettaglio_CE_LP_Soc"/>
      <sheetName val="ESTR_PREC"/>
      <sheetName val="Prestazioni"/>
      <sheetName val="Dett_Cons"/>
      <sheetName val="Cons_Tot"/>
      <sheetName val="Cons_San_TOT"/>
      <sheetName val="Cons_San"/>
      <sheetName val="Cons_San_L23"/>
      <sheetName val="Cons_Ter_TOT"/>
      <sheetName val="Cons_Ter"/>
      <sheetName val="Cons_Ter_L23"/>
      <sheetName val="Cons_118"/>
      <sheetName val="Cons_Ric"/>
      <sheetName val="CeMin_Tot"/>
      <sheetName val="CeMin_San"/>
      <sheetName val="CeMin_Ter"/>
      <sheetName val="CeMin_118"/>
      <sheetName val="CeMin_Ric"/>
      <sheetName val="SKASST_TOT"/>
      <sheetName val="SKASST_SAN"/>
      <sheetName val="SKASST_TER"/>
      <sheetName val="SKASST_118"/>
      <sheetName val="SKATS"/>
      <sheetName val="SKIRCCS_TOT"/>
      <sheetName val="SKIRCCS_SAN"/>
      <sheetName val="SKIRCCS_RIC"/>
      <sheetName val="SKIRCCS_118"/>
      <sheetName val="INDICATORI ASST"/>
      <sheetName val="INDICATORI ATS"/>
      <sheetName val="INDICATORI IRCCS"/>
      <sheetName val="ANAGR"/>
      <sheetName val="INFO_OUT"/>
      <sheetName val="VERSIONI"/>
      <sheetName val="ESTR_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A2" t="str">
            <v>V1</v>
          </cell>
        </row>
        <row r="3">
          <cell r="A3" t="str">
            <v>V2</v>
          </cell>
        </row>
        <row r="4">
          <cell r="A4" t="str">
            <v>V3</v>
          </cell>
        </row>
        <row r="5">
          <cell r="A5" t="str">
            <v>V4</v>
          </cell>
        </row>
        <row r="6">
          <cell r="A6" t="str">
            <v>V5</v>
          </cell>
        </row>
        <row r="7">
          <cell r="A7" t="str">
            <v>V6</v>
          </cell>
        </row>
        <row r="8">
          <cell r="A8" t="str">
            <v>V7</v>
          </cell>
        </row>
        <row r="9">
          <cell r="A9" t="str">
            <v>V8</v>
          </cell>
        </row>
        <row r="10">
          <cell r="A10" t="str">
            <v>V9</v>
          </cell>
        </row>
      </sheetData>
      <sheetData sheetId="50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A1:L55"/>
  <sheetViews>
    <sheetView workbookViewId="0">
      <selection activeCell="B9" sqref="B9"/>
    </sheetView>
  </sheetViews>
  <sheetFormatPr defaultColWidth="0" defaultRowHeight="12.75" customHeight="1" zeroHeight="1"/>
  <cols>
    <col min="1" max="1" width="9.140625" style="22" customWidth="1"/>
    <col min="2" max="2" width="18.5703125" style="7" customWidth="1"/>
    <col min="3" max="8" width="9.140625" style="7" customWidth="1"/>
    <col min="9" max="9" width="11.5703125" style="600" hidden="1" customWidth="1"/>
    <col min="10" max="10" width="10.140625" style="600" hidden="1" customWidth="1"/>
    <col min="11" max="11" width="4" style="657" hidden="1" customWidth="1"/>
    <col min="12" max="12" width="58.28515625" style="657" hidden="1" customWidth="1"/>
    <col min="13" max="16384" width="0" style="600" hidden="1"/>
  </cols>
  <sheetData>
    <row r="1" spans="1:12">
      <c r="A1" s="4"/>
      <c r="B1" s="5"/>
      <c r="C1" s="5"/>
      <c r="D1" s="5"/>
      <c r="E1" s="5"/>
      <c r="F1" s="5"/>
      <c r="G1" s="5"/>
      <c r="H1" s="6"/>
    </row>
    <row r="2" spans="1:12">
      <c r="A2" s="8" t="s">
        <v>0</v>
      </c>
      <c r="B2" s="735" t="str">
        <f>ANAGR!$A$2</f>
        <v>323</v>
      </c>
      <c r="C2" s="9" t="str">
        <f>ANAGR!$B$2</f>
        <v>ATS DELLA MONTAGNA</v>
      </c>
      <c r="D2" s="10"/>
      <c r="E2" s="10"/>
      <c r="F2" s="10"/>
      <c r="G2" s="11"/>
      <c r="H2" s="14"/>
      <c r="J2" s="658"/>
    </row>
    <row r="3" spans="1:12">
      <c r="A3" s="8" t="s">
        <v>1</v>
      </c>
      <c r="B3" s="12" t="str">
        <f>ANAGR!$C$2</f>
        <v>2018</v>
      </c>
      <c r="C3" s="13"/>
      <c r="D3" s="13"/>
      <c r="E3" s="13"/>
      <c r="F3" s="13"/>
      <c r="G3" s="13"/>
      <c r="H3" s="14"/>
      <c r="J3" s="658"/>
    </row>
    <row r="4" spans="1:12">
      <c r="A4" s="8"/>
      <c r="B4" s="13"/>
      <c r="C4" s="13"/>
      <c r="D4" s="13"/>
      <c r="E4" s="13"/>
      <c r="F4" s="13"/>
      <c r="G4" s="13"/>
      <c r="H4" s="14"/>
      <c r="J4" s="658"/>
    </row>
    <row r="5" spans="1:12">
      <c r="A5" s="8" t="s">
        <v>2</v>
      </c>
      <c r="B5" s="12" t="str">
        <f>ANAGR!$D$2</f>
        <v>Consuntivo</v>
      </c>
      <c r="C5" s="13"/>
      <c r="D5" s="13"/>
      <c r="E5" s="13"/>
      <c r="F5" s="13"/>
      <c r="G5" s="13"/>
      <c r="H5" s="14"/>
      <c r="J5" s="658"/>
    </row>
    <row r="6" spans="1:12">
      <c r="A6" s="8"/>
      <c r="B6" s="15"/>
      <c r="C6" s="13"/>
      <c r="D6" s="13"/>
      <c r="E6" s="13"/>
      <c r="F6" s="13"/>
      <c r="G6" s="13"/>
      <c r="H6" s="14"/>
      <c r="J6" s="658"/>
    </row>
    <row r="7" spans="1:12">
      <c r="A7" s="8" t="s">
        <v>3</v>
      </c>
      <c r="B7" s="16" t="str">
        <f>MID(ANAGR!$E$2,6,2)</f>
        <v>V1</v>
      </c>
      <c r="C7" s="13"/>
      <c r="D7" s="13"/>
      <c r="E7" s="13"/>
      <c r="F7" s="13"/>
      <c r="G7" s="13"/>
      <c r="H7" s="14"/>
      <c r="J7" s="658"/>
    </row>
    <row r="8" spans="1:12">
      <c r="A8" s="8" t="s">
        <v>4</v>
      </c>
      <c r="B8" s="17">
        <v>43600</v>
      </c>
      <c r="C8" s="18" t="str">
        <f>+IF(B8=0,"  !! INSERIRE LA DATA RELATIVA AL BILANCIO !!","")</f>
        <v/>
      </c>
      <c r="D8" s="13"/>
      <c r="E8" s="13"/>
      <c r="F8" s="13"/>
      <c r="G8" s="13"/>
      <c r="H8" s="14"/>
      <c r="J8" s="658"/>
    </row>
    <row r="9" spans="1:12">
      <c r="A9" s="8"/>
      <c r="B9" s="13"/>
      <c r="C9" s="13"/>
      <c r="D9" s="13"/>
      <c r="E9" s="13"/>
      <c r="F9" s="13"/>
      <c r="G9" s="13"/>
      <c r="H9" s="14"/>
      <c r="J9" s="658"/>
    </row>
    <row r="10" spans="1:12">
      <c r="A10" s="8"/>
      <c r="B10" s="13"/>
      <c r="C10" s="13"/>
      <c r="D10" s="13"/>
      <c r="E10" s="13"/>
      <c r="F10" s="13"/>
      <c r="G10" s="13"/>
      <c r="H10" s="14"/>
      <c r="J10" s="658"/>
    </row>
    <row r="11" spans="1:12" ht="13.5" thickBot="1">
      <c r="A11" s="19"/>
      <c r="B11" s="20"/>
      <c r="C11" s="20"/>
      <c r="D11" s="20"/>
      <c r="E11" s="20"/>
      <c r="F11" s="20"/>
      <c r="G11" s="20"/>
      <c r="H11" s="21" t="s">
        <v>5</v>
      </c>
      <c r="J11" s="658"/>
    </row>
    <row r="12" spans="1:12" hidden="1">
      <c r="K12" s="657">
        <v>311</v>
      </c>
      <c r="L12" s="657" t="s">
        <v>6</v>
      </c>
    </row>
    <row r="13" spans="1:12" hidden="1">
      <c r="K13" s="657">
        <v>312</v>
      </c>
      <c r="L13" s="657" t="s">
        <v>7</v>
      </c>
    </row>
    <row r="14" spans="1:12" hidden="1">
      <c r="K14" s="657">
        <v>313</v>
      </c>
      <c r="L14" s="657" t="s">
        <v>8</v>
      </c>
    </row>
    <row r="15" spans="1:12" hidden="1">
      <c r="K15" s="657">
        <v>314</v>
      </c>
      <c r="L15" s="657" t="s">
        <v>9</v>
      </c>
    </row>
    <row r="16" spans="1:12" hidden="1">
      <c r="K16" s="657">
        <v>315</v>
      </c>
      <c r="L16" s="657" t="s">
        <v>10</v>
      </c>
    </row>
    <row r="17" spans="11:12" hidden="1">
      <c r="K17" s="657">
        <v>951</v>
      </c>
      <c r="L17" s="657" t="s">
        <v>11</v>
      </c>
    </row>
    <row r="18" spans="11:12" hidden="1">
      <c r="K18" s="657">
        <v>952</v>
      </c>
      <c r="L18" s="657" t="s">
        <v>12</v>
      </c>
    </row>
    <row r="19" spans="11:12" hidden="1">
      <c r="K19" s="657">
        <v>953</v>
      </c>
      <c r="L19" s="657" t="s">
        <v>13</v>
      </c>
    </row>
    <row r="20" spans="11:12" hidden="1">
      <c r="K20" s="657">
        <v>954</v>
      </c>
      <c r="L20" s="657" t="s">
        <v>14</v>
      </c>
    </row>
    <row r="21" spans="11:12" hidden="1">
      <c r="K21" s="657">
        <v>955</v>
      </c>
      <c r="L21" s="657" t="s">
        <v>15</v>
      </c>
    </row>
    <row r="22" spans="11:12" hidden="1">
      <c r="K22" s="657">
        <v>956</v>
      </c>
      <c r="L22" s="657" t="s">
        <v>16</v>
      </c>
    </row>
    <row r="23" spans="11:12" hidden="1">
      <c r="K23" s="657">
        <v>957</v>
      </c>
      <c r="L23" s="657" t="s">
        <v>17</v>
      </c>
    </row>
    <row r="24" spans="11:12" hidden="1">
      <c r="K24" s="657">
        <v>958</v>
      </c>
      <c r="L24" s="657" t="s">
        <v>18</v>
      </c>
    </row>
    <row r="25" spans="11:12" hidden="1">
      <c r="K25" s="657">
        <v>959</v>
      </c>
      <c r="L25" s="657" t="s">
        <v>19</v>
      </c>
    </row>
    <row r="26" spans="11:12" hidden="1">
      <c r="K26" s="657">
        <v>960</v>
      </c>
      <c r="L26" s="657" t="s">
        <v>20</v>
      </c>
    </row>
    <row r="27" spans="11:12" hidden="1">
      <c r="K27" s="657">
        <v>962</v>
      </c>
      <c r="L27" s="657" t="s">
        <v>21</v>
      </c>
    </row>
    <row r="28" spans="11:12" hidden="1">
      <c r="K28" s="657">
        <v>963</v>
      </c>
      <c r="L28" s="657" t="s">
        <v>22</v>
      </c>
    </row>
    <row r="29" spans="11:12" hidden="1">
      <c r="K29" s="657">
        <v>964</v>
      </c>
      <c r="L29" s="657" t="s">
        <v>23</v>
      </c>
    </row>
    <row r="30" spans="11:12" hidden="1">
      <c r="K30" s="657">
        <v>965</v>
      </c>
      <c r="L30" s="657" t="s">
        <v>24</v>
      </c>
    </row>
    <row r="31" spans="11:12" hidden="1">
      <c r="K31" s="657">
        <v>966</v>
      </c>
      <c r="L31" s="657" t="s">
        <v>25</v>
      </c>
    </row>
    <row r="32" spans="11:12" hidden="1">
      <c r="K32" s="657">
        <v>967</v>
      </c>
      <c r="L32" s="657" t="s">
        <v>26</v>
      </c>
    </row>
    <row r="33" spans="11:12" hidden="1">
      <c r="K33" s="657">
        <v>968</v>
      </c>
      <c r="L33" s="657" t="s">
        <v>27</v>
      </c>
    </row>
    <row r="34" spans="11:12" hidden="1">
      <c r="K34" s="657">
        <v>969</v>
      </c>
      <c r="L34" s="657" t="s">
        <v>28</v>
      </c>
    </row>
    <row r="35" spans="11:12" hidden="1">
      <c r="K35" s="657">
        <v>970</v>
      </c>
      <c r="L35" s="657" t="s">
        <v>29</v>
      </c>
    </row>
    <row r="36" spans="11:12" hidden="1">
      <c r="K36" s="657">
        <v>971</v>
      </c>
      <c r="L36" s="657" t="s">
        <v>30</v>
      </c>
    </row>
    <row r="37" spans="11:12" hidden="1">
      <c r="K37" s="657">
        <v>972</v>
      </c>
      <c r="L37" s="657" t="s">
        <v>31</v>
      </c>
    </row>
    <row r="38" spans="11:12" hidden="1">
      <c r="K38" s="657">
        <v>973</v>
      </c>
      <c r="L38" s="657" t="s">
        <v>32</v>
      </c>
    </row>
    <row r="39" spans="11:12" hidden="1">
      <c r="K39" s="657">
        <v>974</v>
      </c>
      <c r="L39" s="657" t="s">
        <v>33</v>
      </c>
    </row>
    <row r="40" spans="11:12" hidden="1">
      <c r="K40" s="657">
        <v>975</v>
      </c>
      <c r="L40" s="657" t="s">
        <v>34</v>
      </c>
    </row>
    <row r="41" spans="11:12" hidden="1">
      <c r="K41" s="657">
        <v>976</v>
      </c>
      <c r="L41" s="657" t="s">
        <v>35</v>
      </c>
    </row>
    <row r="42" spans="11:12" hidden="1">
      <c r="K42" s="657">
        <v>977</v>
      </c>
      <c r="L42" s="657" t="s">
        <v>36</v>
      </c>
    </row>
    <row r="43" spans="11:12" hidden="1">
      <c r="K43" s="657">
        <v>978</v>
      </c>
      <c r="L43" s="657" t="s">
        <v>37</v>
      </c>
    </row>
    <row r="44" spans="11:12" hidden="1">
      <c r="K44" s="657">
        <v>979</v>
      </c>
      <c r="L44" s="657" t="s">
        <v>38</v>
      </c>
    </row>
    <row r="45" spans="11:12" hidden="1">
      <c r="K45" s="657">
        <v>980</v>
      </c>
      <c r="L45" s="657" t="s">
        <v>39</v>
      </c>
    </row>
    <row r="46" spans="11:12" hidden="1">
      <c r="K46" s="657">
        <v>920</v>
      </c>
      <c r="L46" s="657" t="s">
        <v>40</v>
      </c>
    </row>
    <row r="47" spans="11:12" hidden="1">
      <c r="K47" s="657">
        <v>922</v>
      </c>
      <c r="L47" s="657" t="s">
        <v>41</v>
      </c>
    </row>
    <row r="48" spans="11:12" hidden="1">
      <c r="K48" s="657">
        <v>923</v>
      </c>
      <c r="L48" s="657" t="s">
        <v>42</v>
      </c>
    </row>
    <row r="49" spans="11:12" hidden="1">
      <c r="K49" s="657">
        <v>924</v>
      </c>
      <c r="L49" s="657" t="s">
        <v>43</v>
      </c>
    </row>
    <row r="50" spans="11:12" hidden="1">
      <c r="K50" s="657">
        <v>925</v>
      </c>
      <c r="L50" s="657" t="s">
        <v>44</v>
      </c>
    </row>
    <row r="51" spans="11:12" hidden="1">
      <c r="K51" s="657">
        <v>991</v>
      </c>
      <c r="L51" s="657" t="s">
        <v>45</v>
      </c>
    </row>
    <row r="52" spans="11:12" hidden="1">
      <c r="K52" s="657" t="s">
        <v>46</v>
      </c>
      <c r="L52" s="659" t="s">
        <v>47</v>
      </c>
    </row>
    <row r="53" spans="11:12" hidden="1"/>
    <row r="54" spans="11:12" hidden="1"/>
    <row r="55" spans="11:12" ht="12.75" hidden="1" customHeight="1"/>
  </sheetData>
  <sheetProtection password="A01C" sheet="1"/>
  <phoneticPr fontId="0" type="noConversion"/>
  <dataValidations count="1">
    <dataValidation type="list" allowBlank="1" showInputMessage="1" showErrorMessage="1" sqref="B7">
      <formula1>VERSIONI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0">
    <pageSetUpPr fitToPage="1"/>
  </sheetPr>
  <dimension ref="A1:O412"/>
  <sheetViews>
    <sheetView showGridLines="0" zoomScaleNormal="100" workbookViewId="0">
      <selection activeCell="A2" sqref="A2:A4"/>
    </sheetView>
  </sheetViews>
  <sheetFormatPr defaultRowHeight="15"/>
  <cols>
    <col min="1" max="1" width="19" customWidth="1"/>
    <col min="2" max="2" width="56.85546875" customWidth="1"/>
    <col min="3" max="3" width="13.7109375" customWidth="1"/>
    <col min="4" max="4" width="13.5703125" customWidth="1"/>
    <col min="5" max="5" width="18.140625" customWidth="1"/>
    <col min="6" max="8" width="13.5703125" customWidth="1"/>
    <col min="9" max="15" width="11.85546875" customWidth="1"/>
  </cols>
  <sheetData>
    <row r="1" spans="1:9">
      <c r="A1" s="1285"/>
      <c r="B1" s="1286"/>
      <c r="C1" s="1287"/>
      <c r="D1" s="1287"/>
      <c r="E1" s="1287"/>
      <c r="F1" s="1287"/>
      <c r="G1" s="1287"/>
      <c r="H1" s="1287"/>
      <c r="I1" s="1287"/>
    </row>
    <row r="2" spans="1:9">
      <c r="A2" s="1374" t="s">
        <v>4335</v>
      </c>
      <c r="B2" s="1374" t="s">
        <v>4336</v>
      </c>
      <c r="C2" s="1374" t="s">
        <v>4337</v>
      </c>
      <c r="D2" s="1374" t="s">
        <v>4338</v>
      </c>
      <c r="E2" s="1374" t="s">
        <v>4339</v>
      </c>
      <c r="F2" s="1374" t="s">
        <v>4340</v>
      </c>
      <c r="G2" s="1374" t="s">
        <v>4341</v>
      </c>
      <c r="H2" s="1374" t="s">
        <v>4342</v>
      </c>
      <c r="I2" s="1287"/>
    </row>
    <row r="3" spans="1:9">
      <c r="A3" s="1374"/>
      <c r="B3" s="1374"/>
      <c r="C3" s="1374"/>
      <c r="D3" s="1374"/>
      <c r="E3" s="1374"/>
      <c r="F3" s="1374"/>
      <c r="G3" s="1374"/>
      <c r="H3" s="1374"/>
      <c r="I3" s="1287"/>
    </row>
    <row r="4" spans="1:9">
      <c r="A4" s="1374"/>
      <c r="B4" s="1374"/>
      <c r="C4" s="1374"/>
      <c r="D4" s="1374"/>
      <c r="E4" s="1374"/>
      <c r="F4" s="1374"/>
      <c r="G4" s="1374"/>
      <c r="H4" s="1374"/>
      <c r="I4" s="1287"/>
    </row>
    <row r="5" spans="1:9">
      <c r="A5" s="1289" t="s">
        <v>78</v>
      </c>
      <c r="B5" s="304" t="s">
        <v>4278</v>
      </c>
      <c r="C5" s="1290"/>
      <c r="D5" s="1290"/>
      <c r="E5" s="1290"/>
      <c r="F5" s="1291">
        <f>SUMIF('NI-Ter'!$B:$B,$A5,'NI-Ter'!N:N)</f>
        <v>0</v>
      </c>
      <c r="G5" s="1292"/>
      <c r="H5" s="1293"/>
      <c r="I5" s="1287"/>
    </row>
    <row r="6" spans="1:9">
      <c r="A6" s="1289" t="s">
        <v>84</v>
      </c>
      <c r="B6" s="304" t="s">
        <v>3068</v>
      </c>
      <c r="C6" s="1290"/>
      <c r="D6" s="1290"/>
      <c r="E6" s="1290"/>
      <c r="F6" s="1291">
        <f>SUMIF('NI-Ter'!$B:$B,$A6,'NI-Ter'!N:N)</f>
        <v>0</v>
      </c>
      <c r="G6" s="1292"/>
      <c r="H6" s="1293"/>
      <c r="I6" s="1287"/>
    </row>
    <row r="7" spans="1:9">
      <c r="A7" s="1289" t="s">
        <v>87</v>
      </c>
      <c r="B7" s="304" t="s">
        <v>4699</v>
      </c>
      <c r="C7" s="1290"/>
      <c r="D7" s="1290"/>
      <c r="E7" s="1290"/>
      <c r="F7" s="1291">
        <f>SUMIF('NI-Ter'!$B:$B,$A7,'NI-Ter'!N:N)</f>
        <v>0</v>
      </c>
      <c r="G7" s="1292"/>
      <c r="H7" s="1293"/>
      <c r="I7" s="1287"/>
    </row>
    <row r="8" spans="1:9">
      <c r="A8" s="1289" t="s">
        <v>89</v>
      </c>
      <c r="B8" s="183" t="s">
        <v>92</v>
      </c>
      <c r="C8" s="1290"/>
      <c r="D8" s="1290"/>
      <c r="E8" s="1290"/>
      <c r="F8" s="1291">
        <f>SUMIF('NI-Ter'!$B:$B,$A8,'NI-Ter'!N:N)</f>
        <v>0</v>
      </c>
      <c r="G8" s="1292"/>
      <c r="H8" s="1293"/>
      <c r="I8" s="1287"/>
    </row>
    <row r="9" spans="1:9" ht="15" customHeight="1">
      <c r="A9" s="1289" t="s">
        <v>93</v>
      </c>
      <c r="B9" s="183" t="s">
        <v>94</v>
      </c>
      <c r="C9" s="1290"/>
      <c r="D9" s="1290"/>
      <c r="E9" s="1290"/>
      <c r="F9" s="1291">
        <f>SUMIF('NI-Ter'!$B:$B,$A9,'NI-Ter'!N:N)</f>
        <v>0</v>
      </c>
      <c r="G9" s="1292"/>
      <c r="H9" s="1293"/>
      <c r="I9" s="1287"/>
    </row>
    <row r="10" spans="1:9" ht="38.25">
      <c r="A10" s="1289" t="s">
        <v>97</v>
      </c>
      <c r="B10" s="181" t="s">
        <v>100</v>
      </c>
      <c r="C10" s="1290"/>
      <c r="D10" s="1290"/>
      <c r="E10" s="1290"/>
      <c r="F10" s="1291">
        <f>SUMIF('NI-Ter'!$B:$B,$A10,'NI-Ter'!N:N)</f>
        <v>0</v>
      </c>
      <c r="G10" s="1292"/>
      <c r="H10" s="1293"/>
      <c r="I10" s="1287"/>
    </row>
    <row r="11" spans="1:9" ht="25.5">
      <c r="A11" s="1294" t="s">
        <v>101</v>
      </c>
      <c r="B11" s="181" t="s">
        <v>102</v>
      </c>
      <c r="C11" s="1290"/>
      <c r="D11" s="1290"/>
      <c r="E11" s="1290"/>
      <c r="F11" s="1291">
        <f>SUMIF('NI-Ter'!$B:$B,$A11,'NI-Ter'!N:N)</f>
        <v>0</v>
      </c>
      <c r="G11" s="1292"/>
      <c r="H11" s="1293"/>
      <c r="I11" s="1287"/>
    </row>
    <row r="12" spans="1:9" ht="26.25">
      <c r="A12" s="1289" t="s">
        <v>132</v>
      </c>
      <c r="B12" s="228" t="s">
        <v>135</v>
      </c>
      <c r="C12" s="1290"/>
      <c r="D12" s="1290"/>
      <c r="E12" s="1290"/>
      <c r="F12" s="1291">
        <f>SUMIF('NI-Ter'!$B:$B,$A12,'NI-Ter'!N:N)</f>
        <v>0</v>
      </c>
      <c r="G12" s="1292"/>
      <c r="H12" s="1293"/>
      <c r="I12" s="1287"/>
    </row>
    <row r="13" spans="1:9" ht="26.25">
      <c r="A13" s="1289" t="s">
        <v>136</v>
      </c>
      <c r="B13" s="228" t="s">
        <v>139</v>
      </c>
      <c r="C13" s="1290"/>
      <c r="D13" s="1290"/>
      <c r="E13" s="1290"/>
      <c r="F13" s="1291">
        <f>SUMIF('NI-Ter'!$B:$B,$A13,'NI-Ter'!N:N)</f>
        <v>0</v>
      </c>
      <c r="G13" s="1292"/>
      <c r="H13" s="1293"/>
      <c r="I13" s="1287"/>
    </row>
    <row r="14" spans="1:9">
      <c r="A14" s="1295"/>
      <c r="B14" s="1295"/>
    </row>
    <row r="16" spans="1:9" ht="15" customHeight="1">
      <c r="B16" s="1374" t="s">
        <v>4344</v>
      </c>
      <c r="C16" s="1374" t="s">
        <v>4345</v>
      </c>
      <c r="D16" s="1374"/>
      <c r="E16" s="1374" t="s">
        <v>71</v>
      </c>
    </row>
    <row r="17" spans="1:10">
      <c r="B17" s="1374"/>
      <c r="C17" t="s">
        <v>4346</v>
      </c>
      <c r="D17" t="s">
        <v>4347</v>
      </c>
      <c r="E17" s="1374"/>
    </row>
    <row r="18" spans="1:10">
      <c r="B18" t="s">
        <v>4348</v>
      </c>
      <c r="C18" s="565"/>
      <c r="D18" s="565"/>
      <c r="E18">
        <f>+C18+D18</f>
        <v>0</v>
      </c>
    </row>
    <row r="19" spans="1:10">
      <c r="B19" t="s">
        <v>4349</v>
      </c>
      <c r="C19" s="565"/>
      <c r="D19" s="565"/>
      <c r="E19">
        <f>+C19+D19</f>
        <v>0</v>
      </c>
    </row>
    <row r="20" spans="1:10">
      <c r="B20" t="s">
        <v>4350</v>
      </c>
      <c r="C20" s="565"/>
      <c r="D20" s="565"/>
      <c r="E20">
        <f>+C20+D20</f>
        <v>0</v>
      </c>
    </row>
    <row r="21" spans="1:10">
      <c r="B21" t="s">
        <v>802</v>
      </c>
      <c r="C21" s="565"/>
      <c r="D21" s="565"/>
      <c r="E21">
        <f>+C21+D21</f>
        <v>0</v>
      </c>
    </row>
    <row r="22" spans="1:10">
      <c r="B22" t="s">
        <v>806</v>
      </c>
      <c r="C22" s="565"/>
      <c r="D22" s="565"/>
      <c r="E22">
        <f>+C22+D22</f>
        <v>0</v>
      </c>
    </row>
    <row r="23" spans="1:10" ht="15.75" thickBot="1">
      <c r="B23" t="s">
        <v>71</v>
      </c>
      <c r="C23" s="566">
        <f>SUM(C18:C22)</f>
        <v>0</v>
      </c>
      <c r="D23" s="566">
        <f>SUM(D18:D22)</f>
        <v>0</v>
      </c>
      <c r="E23" s="566">
        <f>SUM(E18:E22)</f>
        <v>0</v>
      </c>
    </row>
    <row r="24" spans="1:10" ht="15.75" thickTop="1"/>
    <row r="26" spans="1:10" ht="24.75" customHeight="1">
      <c r="A26" s="1374" t="s">
        <v>4335</v>
      </c>
      <c r="B26" s="1374" t="s">
        <v>4351</v>
      </c>
      <c r="C26" s="1280" t="str">
        <f>"Valore CE
al 31/12/" &amp;Info!$B$3</f>
        <v>Valore CE
al 31/12/2018</v>
      </c>
      <c r="D26" s="1374" t="s">
        <v>4352</v>
      </c>
      <c r="E26" s="1374"/>
      <c r="F26" s="1374" t="s">
        <v>4353</v>
      </c>
      <c r="I26" s="1287"/>
      <c r="J26" s="1287"/>
    </row>
    <row r="27" spans="1:10">
      <c r="A27" s="1374"/>
      <c r="B27" s="1374"/>
      <c r="C27">
        <f>SUMIF('NI-Ter'!$B:$B,"4.20.10.20.010.050.25.000",'NI-Ter'!N:N)</f>
        <v>0</v>
      </c>
      <c r="D27" s="1281" t="s">
        <v>4354</v>
      </c>
      <c r="E27" s="1281" t="s">
        <v>4355</v>
      </c>
      <c r="F27" s="1374"/>
      <c r="I27" s="1287"/>
      <c r="J27" s="1287"/>
    </row>
    <row r="28" spans="1:10">
      <c r="A28" t="s">
        <v>1691</v>
      </c>
      <c r="B28" t="s">
        <v>1693</v>
      </c>
      <c r="C28" s="565"/>
      <c r="D28" s="565"/>
      <c r="E28">
        <f>+C28-D28</f>
        <v>0</v>
      </c>
      <c r="F28" t="str">
        <f t="shared" ref="F28:F40" si="0">IF(C28&gt;0,+D28/C28,"")</f>
        <v/>
      </c>
      <c r="I28" s="1287"/>
      <c r="J28" s="1287"/>
    </row>
    <row r="29" spans="1:10">
      <c r="A29" t="s">
        <v>1697</v>
      </c>
      <c r="B29" t="s">
        <v>1698</v>
      </c>
      <c r="C29" s="565"/>
      <c r="D29" s="565"/>
      <c r="E29">
        <f t="shared" ref="E29:E51" si="1">+C29-D29</f>
        <v>0</v>
      </c>
      <c r="F29" t="str">
        <f t="shared" si="0"/>
        <v/>
      </c>
      <c r="I29" s="1287"/>
      <c r="J29" s="1287"/>
    </row>
    <row r="30" spans="1:10">
      <c r="A30" t="s">
        <v>1702</v>
      </c>
      <c r="B30" t="s">
        <v>1703</v>
      </c>
      <c r="C30" s="565"/>
      <c r="D30" s="565"/>
      <c r="E30">
        <f t="shared" si="1"/>
        <v>0</v>
      </c>
      <c r="F30" t="str">
        <f t="shared" si="0"/>
        <v/>
      </c>
      <c r="I30" s="1287"/>
      <c r="J30" s="1287"/>
    </row>
    <row r="31" spans="1:10">
      <c r="A31" t="s">
        <v>1707</v>
      </c>
      <c r="B31" t="s">
        <v>1708</v>
      </c>
      <c r="C31" s="565"/>
      <c r="D31" s="565"/>
      <c r="E31">
        <f t="shared" si="1"/>
        <v>0</v>
      </c>
      <c r="F31" t="str">
        <f t="shared" si="0"/>
        <v/>
      </c>
      <c r="I31" s="1287"/>
      <c r="J31" s="1287"/>
    </row>
    <row r="32" spans="1:10">
      <c r="A32" t="s">
        <v>1712</v>
      </c>
      <c r="B32" t="s">
        <v>4356</v>
      </c>
      <c r="C32" s="565"/>
      <c r="D32" s="565"/>
      <c r="E32">
        <f t="shared" si="1"/>
        <v>0</v>
      </c>
      <c r="F32" t="str">
        <f t="shared" si="0"/>
        <v/>
      </c>
      <c r="I32" s="1287"/>
      <c r="J32" s="1287"/>
    </row>
    <row r="33" spans="1:10">
      <c r="A33" t="s">
        <v>1717</v>
      </c>
      <c r="B33" t="s">
        <v>4357</v>
      </c>
      <c r="C33" s="565"/>
      <c r="D33" s="565"/>
      <c r="E33">
        <f t="shared" si="1"/>
        <v>0</v>
      </c>
      <c r="F33" t="str">
        <f t="shared" si="0"/>
        <v/>
      </c>
      <c r="I33" s="1287"/>
      <c r="J33" s="1287"/>
    </row>
    <row r="34" spans="1:10">
      <c r="A34" t="s">
        <v>1720</v>
      </c>
      <c r="B34" t="s">
        <v>1721</v>
      </c>
      <c r="C34" s="565"/>
      <c r="D34" s="565"/>
      <c r="E34">
        <f t="shared" si="1"/>
        <v>0</v>
      </c>
      <c r="F34" t="str">
        <f t="shared" si="0"/>
        <v/>
      </c>
      <c r="I34" s="1287"/>
      <c r="J34" s="1287"/>
    </row>
    <row r="35" spans="1:10">
      <c r="A35" t="s">
        <v>1725</v>
      </c>
      <c r="B35" t="s">
        <v>1726</v>
      </c>
      <c r="C35" s="565"/>
      <c r="D35" s="565"/>
      <c r="E35">
        <f t="shared" si="1"/>
        <v>0</v>
      </c>
      <c r="F35" t="str">
        <f t="shared" si="0"/>
        <v/>
      </c>
      <c r="I35" s="1287"/>
      <c r="J35" s="1287"/>
    </row>
    <row r="36" spans="1:10">
      <c r="A36" t="s">
        <v>1730</v>
      </c>
      <c r="B36" t="s">
        <v>1731</v>
      </c>
      <c r="C36" s="565"/>
      <c r="D36" s="565"/>
      <c r="E36">
        <f t="shared" si="1"/>
        <v>0</v>
      </c>
      <c r="F36" t="str">
        <f t="shared" si="0"/>
        <v/>
      </c>
      <c r="I36" s="1287"/>
      <c r="J36" s="1287"/>
    </row>
    <row r="37" spans="1:10">
      <c r="A37" t="s">
        <v>1735</v>
      </c>
      <c r="B37" t="s">
        <v>4358</v>
      </c>
      <c r="C37" s="565"/>
      <c r="D37" s="565"/>
      <c r="E37">
        <f t="shared" si="1"/>
        <v>0</v>
      </c>
      <c r="F37" t="str">
        <f t="shared" si="0"/>
        <v/>
      </c>
      <c r="I37" s="1287"/>
      <c r="J37" s="1287"/>
    </row>
    <row r="38" spans="1:10">
      <c r="A38" t="s">
        <v>4359</v>
      </c>
      <c r="B38" t="s">
        <v>4360</v>
      </c>
      <c r="C38" s="565"/>
      <c r="D38" s="565"/>
      <c r="E38">
        <f t="shared" si="1"/>
        <v>0</v>
      </c>
      <c r="F38" t="str">
        <f t="shared" si="0"/>
        <v/>
      </c>
      <c r="I38" s="1287"/>
      <c r="J38" s="1287"/>
    </row>
    <row r="39" spans="1:10" ht="15.75" customHeight="1">
      <c r="A39" t="s">
        <v>1756</v>
      </c>
      <c r="B39" t="s">
        <v>4361</v>
      </c>
      <c r="C39" s="565"/>
      <c r="D39" s="565"/>
      <c r="E39">
        <f t="shared" si="1"/>
        <v>0</v>
      </c>
      <c r="F39" t="str">
        <f t="shared" si="0"/>
        <v/>
      </c>
      <c r="I39" s="1287"/>
      <c r="J39" s="1287"/>
    </row>
    <row r="40" spans="1:10">
      <c r="A40" t="s">
        <v>1759</v>
      </c>
      <c r="B40" t="s">
        <v>4362</v>
      </c>
      <c r="C40" s="565"/>
      <c r="D40" s="565"/>
      <c r="E40">
        <f t="shared" si="1"/>
        <v>0</v>
      </c>
      <c r="F40" t="str">
        <f t="shared" si="0"/>
        <v/>
      </c>
      <c r="I40" s="1287"/>
      <c r="J40" s="1287"/>
    </row>
    <row r="41" spans="1:10">
      <c r="A41" t="s">
        <v>1762</v>
      </c>
      <c r="B41" t="s">
        <v>4363</v>
      </c>
      <c r="C41" s="575">
        <f>+C27-SUM(C28:C40)-C42-C43-C44</f>
        <v>0</v>
      </c>
      <c r="D41" s="565"/>
      <c r="E41">
        <f t="shared" si="1"/>
        <v>0</v>
      </c>
      <c r="F41" t="str">
        <f>IF(C41&gt;0,+D41/C41,"")</f>
        <v/>
      </c>
      <c r="I41" s="1287"/>
      <c r="J41" s="1287"/>
    </row>
    <row r="42" spans="1:10">
      <c r="A42" t="s">
        <v>1834</v>
      </c>
      <c r="B42" t="s">
        <v>4364</v>
      </c>
      <c r="C42" s="565"/>
      <c r="D42" s="565"/>
      <c r="E42">
        <f t="shared" si="1"/>
        <v>0</v>
      </c>
      <c r="F42" t="str">
        <f>IF(C42&gt;0,+D42/C42,"")</f>
        <v/>
      </c>
      <c r="I42" s="1287"/>
      <c r="J42" s="1287"/>
    </row>
    <row r="43" spans="1:10">
      <c r="A43" t="s">
        <v>1842</v>
      </c>
      <c r="B43" t="s">
        <v>4365</v>
      </c>
      <c r="E43" s="1196">
        <f t="shared" si="1"/>
        <v>0</v>
      </c>
      <c r="F43" t="str">
        <f>IF(C43&gt;0,+D43/C43,"")</f>
        <v/>
      </c>
      <c r="I43" s="1287"/>
      <c r="J43" s="1287"/>
    </row>
    <row r="44" spans="1:10">
      <c r="A44" t="s">
        <v>4366</v>
      </c>
      <c r="B44" t="s">
        <v>4367</v>
      </c>
      <c r="C44">
        <f>SUM(C45:C51)</f>
        <v>0</v>
      </c>
      <c r="D44">
        <f>SUM(D45:D51)</f>
        <v>0</v>
      </c>
      <c r="E44">
        <f>SUM(E45:E51)</f>
        <v>0</v>
      </c>
      <c r="F44" t="str">
        <f>IF(C44&gt;0,+D44/C44,"")</f>
        <v/>
      </c>
      <c r="I44" s="1287"/>
      <c r="J44" s="1287"/>
    </row>
    <row r="45" spans="1:10">
      <c r="A45" t="s">
        <v>1851</v>
      </c>
      <c r="B45" t="s">
        <v>4368</v>
      </c>
      <c r="C45" s="565"/>
      <c r="D45" s="565"/>
      <c r="E45">
        <f t="shared" si="1"/>
        <v>0</v>
      </c>
      <c r="F45" t="str">
        <f t="shared" ref="F45:F51" si="2">IF(C45&gt;0,+D45/C45,"")</f>
        <v/>
      </c>
      <c r="I45" s="1287"/>
      <c r="J45" s="1287"/>
    </row>
    <row r="46" spans="1:10">
      <c r="A46" t="s">
        <v>1857</v>
      </c>
      <c r="B46" t="s">
        <v>4369</v>
      </c>
      <c r="C46" s="565"/>
      <c r="D46" s="565"/>
      <c r="E46">
        <f t="shared" si="1"/>
        <v>0</v>
      </c>
      <c r="F46" t="str">
        <f t="shared" si="2"/>
        <v/>
      </c>
      <c r="I46" s="1287"/>
      <c r="J46" s="1287"/>
    </row>
    <row r="47" spans="1:10">
      <c r="A47" t="s">
        <v>1867</v>
      </c>
      <c r="B47" t="s">
        <v>4370</v>
      </c>
      <c r="C47" s="565"/>
      <c r="D47" s="565"/>
      <c r="E47">
        <f t="shared" si="1"/>
        <v>0</v>
      </c>
      <c r="F47" t="str">
        <f t="shared" si="2"/>
        <v/>
      </c>
      <c r="I47" s="1287"/>
      <c r="J47" s="1287"/>
    </row>
    <row r="48" spans="1:10">
      <c r="A48" t="s">
        <v>1862</v>
      </c>
      <c r="B48" t="s">
        <v>4371</v>
      </c>
      <c r="C48" s="565"/>
      <c r="D48" s="565"/>
      <c r="E48">
        <f t="shared" si="1"/>
        <v>0</v>
      </c>
      <c r="F48" t="str">
        <f t="shared" si="2"/>
        <v/>
      </c>
      <c r="I48" s="1287"/>
      <c r="J48" s="1287"/>
    </row>
    <row r="49" spans="1:10">
      <c r="A49" t="s">
        <v>1872</v>
      </c>
      <c r="B49" t="s">
        <v>4372</v>
      </c>
      <c r="C49" s="565"/>
      <c r="D49" s="565"/>
      <c r="E49">
        <f t="shared" si="1"/>
        <v>0</v>
      </c>
      <c r="F49" t="str">
        <f t="shared" si="2"/>
        <v/>
      </c>
      <c r="I49" s="1287"/>
      <c r="J49" s="1287"/>
    </row>
    <row r="50" spans="1:10">
      <c r="A50" t="s">
        <v>1877</v>
      </c>
      <c r="B50" t="s">
        <v>1878</v>
      </c>
      <c r="C50" s="565"/>
      <c r="D50" s="565"/>
      <c r="E50">
        <f t="shared" si="1"/>
        <v>0</v>
      </c>
      <c r="F50" t="str">
        <f t="shared" si="2"/>
        <v/>
      </c>
      <c r="I50" s="1287"/>
      <c r="J50" s="1287"/>
    </row>
    <row r="51" spans="1:10">
      <c r="A51" t="s">
        <v>1880</v>
      </c>
      <c r="B51" t="s">
        <v>4373</v>
      </c>
      <c r="C51" s="565"/>
      <c r="D51" s="565"/>
      <c r="E51">
        <f t="shared" si="1"/>
        <v>0</v>
      </c>
      <c r="F51" t="str">
        <f t="shared" si="2"/>
        <v/>
      </c>
      <c r="I51" s="1287"/>
      <c r="J51" s="1287"/>
    </row>
    <row r="52" spans="1:10" ht="15.75" thickBot="1">
      <c r="B52" t="s">
        <v>71</v>
      </c>
      <c r="C52" s="566">
        <f>+C44+SUM(C28:C43)</f>
        <v>0</v>
      </c>
      <c r="D52" s="566">
        <f>+D44+SUM(D28:D43)</f>
        <v>0</v>
      </c>
      <c r="E52" s="566">
        <f>+E44+SUM(E28:E43)</f>
        <v>0</v>
      </c>
      <c r="F52" t="str">
        <f>IF(C52&gt;0,+D52/C52,"")</f>
        <v/>
      </c>
      <c r="I52" s="1287"/>
      <c r="J52" s="1287"/>
    </row>
    <row r="53" spans="1:10" ht="15.75" thickTop="1">
      <c r="A53" s="1285"/>
      <c r="B53" s="1286"/>
      <c r="C53" s="1287"/>
      <c r="D53" s="1287"/>
      <c r="E53" s="1287"/>
      <c r="F53" s="1287"/>
      <c r="G53" s="1287"/>
      <c r="H53" s="1287"/>
      <c r="I53" s="1287"/>
      <c r="J53" s="1287"/>
    </row>
    <row r="54" spans="1:10">
      <c r="A54" s="1285"/>
      <c r="B54" s="1286"/>
      <c r="C54" s="1287"/>
      <c r="D54" s="1287"/>
      <c r="E54" s="1287"/>
      <c r="F54" s="1287"/>
      <c r="G54" s="1287"/>
      <c r="H54" s="1287"/>
      <c r="I54" s="1287"/>
      <c r="J54" s="1287"/>
    </row>
    <row r="55" spans="1:10" ht="15" customHeight="1">
      <c r="A55" s="1285"/>
      <c r="B55" s="1374" t="s">
        <v>4374</v>
      </c>
      <c r="C55" s="1374" t="s">
        <v>4375</v>
      </c>
      <c r="D55" s="1374" t="s">
        <v>4376</v>
      </c>
      <c r="E55" s="1374" t="s">
        <v>4377</v>
      </c>
      <c r="F55" s="1374" t="s">
        <v>4378</v>
      </c>
      <c r="G55" s="1374" t="s">
        <v>4379</v>
      </c>
      <c r="H55" s="1374" t="s">
        <v>4380</v>
      </c>
    </row>
    <row r="56" spans="1:10">
      <c r="A56" s="1285"/>
      <c r="B56" s="1374"/>
      <c r="C56" s="1374"/>
      <c r="D56" s="1374"/>
      <c r="E56" s="1374"/>
      <c r="F56" s="1374"/>
      <c r="G56" s="1374"/>
      <c r="H56" s="1374"/>
    </row>
    <row r="57" spans="1:10">
      <c r="A57" s="1285"/>
      <c r="B57" t="s">
        <v>4381</v>
      </c>
      <c r="E57">
        <f>SUM(E58:E80)</f>
        <v>0</v>
      </c>
      <c r="G57">
        <f>SUM(G58:G80)</f>
        <v>0</v>
      </c>
      <c r="H57">
        <f>SUM(H58:H80)</f>
        <v>0</v>
      </c>
    </row>
    <row r="58" spans="1:10">
      <c r="A58" s="1285"/>
    </row>
    <row r="59" spans="1:10">
      <c r="A59" s="1285"/>
    </row>
    <row r="60" spans="1:10">
      <c r="A60" s="1285"/>
    </row>
    <row r="61" spans="1:10">
      <c r="A61" s="1285"/>
    </row>
    <row r="62" spans="1:10">
      <c r="A62" s="1285"/>
    </row>
    <row r="63" spans="1:10">
      <c r="A63" s="1285"/>
    </row>
    <row r="64" spans="1:10">
      <c r="A64" s="1285"/>
    </row>
    <row r="65" spans="1:1">
      <c r="A65" s="1285"/>
    </row>
    <row r="66" spans="1:1">
      <c r="A66" s="1285"/>
    </row>
    <row r="67" spans="1:1">
      <c r="A67" s="1285"/>
    </row>
    <row r="68" spans="1:1">
      <c r="A68" s="1285"/>
    </row>
    <row r="69" spans="1:1">
      <c r="A69" s="1285"/>
    </row>
    <row r="70" spans="1:1">
      <c r="A70" s="1285"/>
    </row>
    <row r="71" spans="1:1">
      <c r="A71" s="1285"/>
    </row>
    <row r="72" spans="1:1">
      <c r="A72" s="1285"/>
    </row>
    <row r="81" spans="1:8">
      <c r="A81" s="1285"/>
      <c r="B81" t="s">
        <v>4382</v>
      </c>
      <c r="E81">
        <f>SUM(E82:E104)</f>
        <v>0</v>
      </c>
      <c r="G81">
        <f>SUM(G82:G104)</f>
        <v>0</v>
      </c>
      <c r="H81">
        <f>SUM(H82:H104)</f>
        <v>0</v>
      </c>
    </row>
    <row r="82" spans="1:8">
      <c r="A82" s="1285"/>
    </row>
    <row r="83" spans="1:8">
      <c r="A83" s="1285"/>
    </row>
    <row r="84" spans="1:8">
      <c r="A84" s="1285"/>
    </row>
    <row r="105" spans="1:15">
      <c r="B105" t="s">
        <v>4383</v>
      </c>
      <c r="E105">
        <f>+E81+E57</f>
        <v>0</v>
      </c>
      <c r="G105">
        <f>+G81+G57</f>
        <v>0</v>
      </c>
      <c r="H105">
        <f>+H81+H57</f>
        <v>0</v>
      </c>
    </row>
    <row r="109" spans="1:15" s="1287" customFormat="1" ht="33" customHeight="1">
      <c r="A109" s="1285"/>
      <c r="B109" t="s">
        <v>4384</v>
      </c>
      <c r="C109" t="s">
        <v>4385</v>
      </c>
      <c r="D109" t="s">
        <v>4386</v>
      </c>
      <c r="E109" t="s">
        <v>4387</v>
      </c>
      <c r="F109" t="s">
        <v>4388</v>
      </c>
      <c r="G109" t="s">
        <v>4389</v>
      </c>
      <c r="H109" t="s">
        <v>4390</v>
      </c>
      <c r="I109" t="s">
        <v>4391</v>
      </c>
      <c r="J109" t="s">
        <v>4392</v>
      </c>
      <c r="K109" t="s">
        <v>4393</v>
      </c>
      <c r="L109" t="s">
        <v>4394</v>
      </c>
      <c r="M109" t="s">
        <v>4395</v>
      </c>
      <c r="N109" t="s">
        <v>4396</v>
      </c>
      <c r="O109" t="s">
        <v>4397</v>
      </c>
    </row>
    <row r="110" spans="1:15">
      <c r="A110" t="s">
        <v>4398</v>
      </c>
      <c r="B110" t="s">
        <v>4399</v>
      </c>
      <c r="F110" t="str">
        <f>Info!$B$3</f>
        <v>2018</v>
      </c>
      <c r="G110">
        <f>SUM(G111:G412)</f>
        <v>0</v>
      </c>
      <c r="H110">
        <f t="shared" ref="H110:O110" si="3">SUM(H111:H412)</f>
        <v>0</v>
      </c>
      <c r="I110">
        <f t="shared" si="3"/>
        <v>0</v>
      </c>
      <c r="J110">
        <f t="shared" si="3"/>
        <v>0</v>
      </c>
      <c r="K110">
        <f t="shared" si="3"/>
        <v>0</v>
      </c>
      <c r="L110">
        <f t="shared" si="3"/>
        <v>0</v>
      </c>
      <c r="M110">
        <f t="shared" si="3"/>
        <v>0</v>
      </c>
      <c r="N110">
        <f t="shared" si="3"/>
        <v>0</v>
      </c>
      <c r="O110">
        <f t="shared" si="3"/>
        <v>0</v>
      </c>
    </row>
    <row r="111" spans="1:15">
      <c r="A111" t="s">
        <v>4400</v>
      </c>
      <c r="F111" t="str">
        <f>Info!$B$3</f>
        <v>2018</v>
      </c>
    </row>
    <row r="112" spans="1:15">
      <c r="A112" t="s">
        <v>4401</v>
      </c>
      <c r="F112" t="str">
        <f>Info!$B$3</f>
        <v>2018</v>
      </c>
    </row>
    <row r="113" spans="1:6">
      <c r="A113" t="s">
        <v>4402</v>
      </c>
      <c r="F113" t="str">
        <f>Info!$B$3</f>
        <v>2018</v>
      </c>
    </row>
    <row r="114" spans="1:6">
      <c r="A114" t="s">
        <v>4403</v>
      </c>
      <c r="F114" t="str">
        <f>Info!$B$3</f>
        <v>2018</v>
      </c>
    </row>
    <row r="115" spans="1:6">
      <c r="A115" t="s">
        <v>4404</v>
      </c>
      <c r="F115" t="str">
        <f>Info!$B$3</f>
        <v>2018</v>
      </c>
    </row>
    <row r="116" spans="1:6">
      <c r="A116" t="s">
        <v>4405</v>
      </c>
      <c r="F116" t="str">
        <f>Info!$B$3</f>
        <v>2018</v>
      </c>
    </row>
    <row r="117" spans="1:6">
      <c r="A117" t="s">
        <v>4406</v>
      </c>
      <c r="F117" t="str">
        <f>Info!$B$3</f>
        <v>2018</v>
      </c>
    </row>
    <row r="118" spans="1:6">
      <c r="A118" t="s">
        <v>4407</v>
      </c>
      <c r="F118" t="str">
        <f>Info!$B$3</f>
        <v>2018</v>
      </c>
    </row>
    <row r="119" spans="1:6">
      <c r="A119" t="s">
        <v>4408</v>
      </c>
      <c r="F119" t="str">
        <f>Info!$B$3</f>
        <v>2018</v>
      </c>
    </row>
    <row r="120" spans="1:6">
      <c r="A120" t="s">
        <v>4409</v>
      </c>
      <c r="F120" t="str">
        <f>Info!$B$3</f>
        <v>2018</v>
      </c>
    </row>
    <row r="121" spans="1:6">
      <c r="A121" t="s">
        <v>4355</v>
      </c>
      <c r="F121" t="str">
        <f>Info!$B$3</f>
        <v>2018</v>
      </c>
    </row>
    <row r="122" spans="1:6">
      <c r="F122" t="str">
        <f>Info!$B$3</f>
        <v>2018</v>
      </c>
    </row>
    <row r="123" spans="1:6">
      <c r="F123" t="str">
        <f>Info!$B$3</f>
        <v>2018</v>
      </c>
    </row>
    <row r="124" spans="1:6">
      <c r="F124" t="str">
        <f>Info!$B$3</f>
        <v>2018</v>
      </c>
    </row>
    <row r="125" spans="1:6">
      <c r="F125" t="str">
        <f>Info!$B$3</f>
        <v>2018</v>
      </c>
    </row>
    <row r="126" spans="1:6">
      <c r="F126" t="str">
        <f>Info!$B$3</f>
        <v>2018</v>
      </c>
    </row>
    <row r="127" spans="1:6">
      <c r="F127" t="str">
        <f>Info!$B$3</f>
        <v>2018</v>
      </c>
    </row>
    <row r="128" spans="1:6">
      <c r="F128" t="str">
        <f>Info!$B$3</f>
        <v>2018</v>
      </c>
    </row>
    <row r="129" spans="6:6">
      <c r="F129" t="str">
        <f>Info!$B$3</f>
        <v>2018</v>
      </c>
    </row>
    <row r="130" spans="6:6">
      <c r="F130" t="str">
        <f>Info!$B$3</f>
        <v>2018</v>
      </c>
    </row>
    <row r="131" spans="6:6">
      <c r="F131" t="str">
        <f>Info!$B$3</f>
        <v>2018</v>
      </c>
    </row>
    <row r="132" spans="6:6">
      <c r="F132" t="str">
        <f>Info!$B$3</f>
        <v>2018</v>
      </c>
    </row>
    <row r="133" spans="6:6">
      <c r="F133" t="str">
        <f>Info!$B$3</f>
        <v>2018</v>
      </c>
    </row>
    <row r="134" spans="6:6">
      <c r="F134" t="str">
        <f>Info!$B$3</f>
        <v>2018</v>
      </c>
    </row>
    <row r="135" spans="6:6">
      <c r="F135" t="str">
        <f>Info!$B$3</f>
        <v>2018</v>
      </c>
    </row>
    <row r="136" spans="6:6">
      <c r="F136" t="str">
        <f>Info!$B$3</f>
        <v>2018</v>
      </c>
    </row>
    <row r="137" spans="6:6">
      <c r="F137" t="str">
        <f>Info!$B$3</f>
        <v>2018</v>
      </c>
    </row>
    <row r="138" spans="6:6">
      <c r="F138" t="str">
        <f>Info!$B$3</f>
        <v>2018</v>
      </c>
    </row>
    <row r="139" spans="6:6">
      <c r="F139" t="str">
        <f>Info!$B$3</f>
        <v>2018</v>
      </c>
    </row>
    <row r="140" spans="6:6">
      <c r="F140" t="str">
        <f>Info!$B$3</f>
        <v>2018</v>
      </c>
    </row>
    <row r="141" spans="6:6">
      <c r="F141" t="str">
        <f>Info!$B$3</f>
        <v>2018</v>
      </c>
    </row>
    <row r="142" spans="6:6">
      <c r="F142" t="str">
        <f>Info!$B$3</f>
        <v>2018</v>
      </c>
    </row>
    <row r="143" spans="6:6">
      <c r="F143" t="str">
        <f>Info!$B$3</f>
        <v>2018</v>
      </c>
    </row>
    <row r="144" spans="6:6">
      <c r="F144" t="str">
        <f>Info!$B$3</f>
        <v>2018</v>
      </c>
    </row>
    <row r="145" spans="6:6">
      <c r="F145" t="str">
        <f>Info!$B$3</f>
        <v>2018</v>
      </c>
    </row>
    <row r="146" spans="6:6">
      <c r="F146" t="str">
        <f>Info!$B$3</f>
        <v>2018</v>
      </c>
    </row>
    <row r="147" spans="6:6">
      <c r="F147" t="str">
        <f>Info!$B$3</f>
        <v>2018</v>
      </c>
    </row>
    <row r="148" spans="6:6">
      <c r="F148" t="str">
        <f>Info!$B$3</f>
        <v>2018</v>
      </c>
    </row>
    <row r="149" spans="6:6">
      <c r="F149" t="str">
        <f>Info!$B$3</f>
        <v>2018</v>
      </c>
    </row>
    <row r="150" spans="6:6">
      <c r="F150" t="str">
        <f>Info!$B$3</f>
        <v>2018</v>
      </c>
    </row>
    <row r="151" spans="6:6">
      <c r="F151" t="str">
        <f>Info!$B$3</f>
        <v>2018</v>
      </c>
    </row>
    <row r="152" spans="6:6">
      <c r="F152" t="str">
        <f>Info!$B$3</f>
        <v>2018</v>
      </c>
    </row>
    <row r="153" spans="6:6">
      <c r="F153" t="str">
        <f>Info!$B$3</f>
        <v>2018</v>
      </c>
    </row>
    <row r="154" spans="6:6">
      <c r="F154" t="str">
        <f>Info!$B$3</f>
        <v>2018</v>
      </c>
    </row>
    <row r="155" spans="6:6">
      <c r="F155" t="str">
        <f>Info!$B$3</f>
        <v>2018</v>
      </c>
    </row>
    <row r="156" spans="6:6">
      <c r="F156" t="str">
        <f>Info!$B$3</f>
        <v>2018</v>
      </c>
    </row>
    <row r="157" spans="6:6">
      <c r="F157" t="str">
        <f>Info!$B$3</f>
        <v>2018</v>
      </c>
    </row>
    <row r="158" spans="6:6">
      <c r="F158" t="str">
        <f>Info!$B$3</f>
        <v>2018</v>
      </c>
    </row>
    <row r="159" spans="6:6">
      <c r="F159" t="str">
        <f>Info!$B$3</f>
        <v>2018</v>
      </c>
    </row>
    <row r="160" spans="6:6">
      <c r="F160" t="str">
        <f>Info!$B$3</f>
        <v>2018</v>
      </c>
    </row>
    <row r="161" spans="6:6">
      <c r="F161" t="str">
        <f>Info!$B$3</f>
        <v>2018</v>
      </c>
    </row>
    <row r="162" spans="6:6">
      <c r="F162" t="str">
        <f>Info!$B$3</f>
        <v>2018</v>
      </c>
    </row>
    <row r="163" spans="6:6">
      <c r="F163" t="str">
        <f>Info!$B$3</f>
        <v>2018</v>
      </c>
    </row>
    <row r="164" spans="6:6">
      <c r="F164" t="str">
        <f>Info!$B$3</f>
        <v>2018</v>
      </c>
    </row>
    <row r="165" spans="6:6">
      <c r="F165" t="str">
        <f>Info!$B$3</f>
        <v>2018</v>
      </c>
    </row>
    <row r="166" spans="6:6">
      <c r="F166" t="str">
        <f>Info!$B$3</f>
        <v>2018</v>
      </c>
    </row>
    <row r="167" spans="6:6">
      <c r="F167" t="str">
        <f>Info!$B$3</f>
        <v>2018</v>
      </c>
    </row>
    <row r="168" spans="6:6">
      <c r="F168" t="str">
        <f>Info!$B$3</f>
        <v>2018</v>
      </c>
    </row>
    <row r="169" spans="6:6">
      <c r="F169" t="str">
        <f>Info!$B$3</f>
        <v>2018</v>
      </c>
    </row>
    <row r="170" spans="6:6">
      <c r="F170" t="str">
        <f>Info!$B$3</f>
        <v>2018</v>
      </c>
    </row>
    <row r="171" spans="6:6">
      <c r="F171" t="str">
        <f>Info!$B$3</f>
        <v>2018</v>
      </c>
    </row>
    <row r="172" spans="6:6">
      <c r="F172" t="str">
        <f>Info!$B$3</f>
        <v>2018</v>
      </c>
    </row>
    <row r="173" spans="6:6">
      <c r="F173" t="str">
        <f>Info!$B$3</f>
        <v>2018</v>
      </c>
    </row>
    <row r="174" spans="6:6">
      <c r="F174" t="str">
        <f>Info!$B$3</f>
        <v>2018</v>
      </c>
    </row>
    <row r="175" spans="6:6">
      <c r="F175" t="str">
        <f>Info!$B$3</f>
        <v>2018</v>
      </c>
    </row>
    <row r="176" spans="6:6">
      <c r="F176" t="str">
        <f>Info!$B$3</f>
        <v>2018</v>
      </c>
    </row>
    <row r="177" spans="6:6">
      <c r="F177" t="str">
        <f>Info!$B$3</f>
        <v>2018</v>
      </c>
    </row>
    <row r="178" spans="6:6">
      <c r="F178" t="str">
        <f>Info!$B$3</f>
        <v>2018</v>
      </c>
    </row>
    <row r="179" spans="6:6">
      <c r="F179" t="str">
        <f>Info!$B$3</f>
        <v>2018</v>
      </c>
    </row>
    <row r="180" spans="6:6">
      <c r="F180" t="str">
        <f>Info!$B$3</f>
        <v>2018</v>
      </c>
    </row>
    <row r="181" spans="6:6">
      <c r="F181" t="str">
        <f>Info!$B$3</f>
        <v>2018</v>
      </c>
    </row>
    <row r="182" spans="6:6">
      <c r="F182" t="str">
        <f>Info!$B$3</f>
        <v>2018</v>
      </c>
    </row>
    <row r="183" spans="6:6">
      <c r="F183" t="str">
        <f>Info!$B$3</f>
        <v>2018</v>
      </c>
    </row>
    <row r="184" spans="6:6">
      <c r="F184" t="str">
        <f>Info!$B$3</f>
        <v>2018</v>
      </c>
    </row>
    <row r="185" spans="6:6">
      <c r="F185" t="str">
        <f>Info!$B$3</f>
        <v>2018</v>
      </c>
    </row>
    <row r="186" spans="6:6">
      <c r="F186" t="str">
        <f>Info!$B$3</f>
        <v>2018</v>
      </c>
    </row>
    <row r="187" spans="6:6">
      <c r="F187" t="str">
        <f>Info!$B$3</f>
        <v>2018</v>
      </c>
    </row>
    <row r="188" spans="6:6">
      <c r="F188" t="str">
        <f>Info!$B$3</f>
        <v>2018</v>
      </c>
    </row>
    <row r="189" spans="6:6">
      <c r="F189" t="str">
        <f>Info!$B$3</f>
        <v>2018</v>
      </c>
    </row>
    <row r="190" spans="6:6">
      <c r="F190" t="str">
        <f>Info!$B$3</f>
        <v>2018</v>
      </c>
    </row>
    <row r="191" spans="6:6">
      <c r="F191" t="str">
        <f>Info!$B$3</f>
        <v>2018</v>
      </c>
    </row>
    <row r="192" spans="6:6">
      <c r="F192" t="str">
        <f>Info!$B$3</f>
        <v>2018</v>
      </c>
    </row>
    <row r="193" spans="6:6">
      <c r="F193" t="str">
        <f>Info!$B$3</f>
        <v>2018</v>
      </c>
    </row>
    <row r="194" spans="6:6">
      <c r="F194" t="str">
        <f>Info!$B$3</f>
        <v>2018</v>
      </c>
    </row>
    <row r="195" spans="6:6">
      <c r="F195" t="str">
        <f>Info!$B$3</f>
        <v>2018</v>
      </c>
    </row>
    <row r="196" spans="6:6">
      <c r="F196" t="str">
        <f>Info!$B$3</f>
        <v>2018</v>
      </c>
    </row>
    <row r="197" spans="6:6">
      <c r="F197" t="str">
        <f>Info!$B$3</f>
        <v>2018</v>
      </c>
    </row>
    <row r="198" spans="6:6">
      <c r="F198" t="str">
        <f>Info!$B$3</f>
        <v>2018</v>
      </c>
    </row>
    <row r="199" spans="6:6">
      <c r="F199" t="str">
        <f>Info!$B$3</f>
        <v>2018</v>
      </c>
    </row>
    <row r="200" spans="6:6">
      <c r="F200" t="str">
        <f>Info!$B$3</f>
        <v>2018</v>
      </c>
    </row>
    <row r="201" spans="6:6">
      <c r="F201" t="str">
        <f>Info!$B$3</f>
        <v>2018</v>
      </c>
    </row>
    <row r="202" spans="6:6">
      <c r="F202" t="str">
        <f>Info!$B$3</f>
        <v>2018</v>
      </c>
    </row>
    <row r="203" spans="6:6">
      <c r="F203" t="str">
        <f>Info!$B$3</f>
        <v>2018</v>
      </c>
    </row>
    <row r="204" spans="6:6">
      <c r="F204" t="str">
        <f>Info!$B$3</f>
        <v>2018</v>
      </c>
    </row>
    <row r="205" spans="6:6">
      <c r="F205" t="str">
        <f>Info!$B$3</f>
        <v>2018</v>
      </c>
    </row>
    <row r="206" spans="6:6">
      <c r="F206" t="str">
        <f>Info!$B$3</f>
        <v>2018</v>
      </c>
    </row>
    <row r="207" spans="6:6">
      <c r="F207" t="str">
        <f>Info!$B$3</f>
        <v>2018</v>
      </c>
    </row>
    <row r="208" spans="6:6">
      <c r="F208" t="str">
        <f>Info!$B$3</f>
        <v>2018</v>
      </c>
    </row>
    <row r="209" spans="6:6">
      <c r="F209" t="str">
        <f>Info!$B$3</f>
        <v>2018</v>
      </c>
    </row>
    <row r="210" spans="6:6">
      <c r="F210" t="str">
        <f>Info!$B$3</f>
        <v>2018</v>
      </c>
    </row>
    <row r="211" spans="6:6">
      <c r="F211" t="str">
        <f>Info!$B$3</f>
        <v>2018</v>
      </c>
    </row>
    <row r="212" spans="6:6">
      <c r="F212" t="str">
        <f>Info!$B$3</f>
        <v>2018</v>
      </c>
    </row>
    <row r="213" spans="6:6">
      <c r="F213" t="str">
        <f>Info!$B$3</f>
        <v>2018</v>
      </c>
    </row>
    <row r="214" spans="6:6">
      <c r="F214" t="str">
        <f>Info!$B$3</f>
        <v>2018</v>
      </c>
    </row>
    <row r="215" spans="6:6">
      <c r="F215" t="str">
        <f>Info!$B$3</f>
        <v>2018</v>
      </c>
    </row>
    <row r="216" spans="6:6">
      <c r="F216" t="str">
        <f>Info!$B$3</f>
        <v>2018</v>
      </c>
    </row>
    <row r="217" spans="6:6">
      <c r="F217" t="str">
        <f>Info!$B$3</f>
        <v>2018</v>
      </c>
    </row>
    <row r="218" spans="6:6">
      <c r="F218" t="str">
        <f>Info!$B$3</f>
        <v>2018</v>
      </c>
    </row>
    <row r="219" spans="6:6">
      <c r="F219" t="str">
        <f>Info!$B$3</f>
        <v>2018</v>
      </c>
    </row>
    <row r="220" spans="6:6">
      <c r="F220" t="str">
        <f>Info!$B$3</f>
        <v>2018</v>
      </c>
    </row>
    <row r="221" spans="6:6">
      <c r="F221" t="str">
        <f>Info!$B$3</f>
        <v>2018</v>
      </c>
    </row>
    <row r="222" spans="6:6">
      <c r="F222" t="str">
        <f>Info!$B$3</f>
        <v>2018</v>
      </c>
    </row>
    <row r="223" spans="6:6">
      <c r="F223" t="str">
        <f>Info!$B$3</f>
        <v>2018</v>
      </c>
    </row>
    <row r="224" spans="6:6">
      <c r="F224" t="str">
        <f>Info!$B$3</f>
        <v>2018</v>
      </c>
    </row>
    <row r="225" spans="6:6">
      <c r="F225" t="str">
        <f>Info!$B$3</f>
        <v>2018</v>
      </c>
    </row>
    <row r="226" spans="6:6">
      <c r="F226" t="str">
        <f>Info!$B$3</f>
        <v>2018</v>
      </c>
    </row>
    <row r="227" spans="6:6">
      <c r="F227" t="str">
        <f>Info!$B$3</f>
        <v>2018</v>
      </c>
    </row>
    <row r="228" spans="6:6">
      <c r="F228" t="str">
        <f>Info!$B$3</f>
        <v>2018</v>
      </c>
    </row>
    <row r="229" spans="6:6">
      <c r="F229" t="str">
        <f>Info!$B$3</f>
        <v>2018</v>
      </c>
    </row>
    <row r="230" spans="6:6">
      <c r="F230" t="str">
        <f>Info!$B$3</f>
        <v>2018</v>
      </c>
    </row>
    <row r="231" spans="6:6">
      <c r="F231" t="str">
        <f>Info!$B$3</f>
        <v>2018</v>
      </c>
    </row>
    <row r="232" spans="6:6">
      <c r="F232" t="str">
        <f>Info!$B$3</f>
        <v>2018</v>
      </c>
    </row>
    <row r="233" spans="6:6">
      <c r="F233" t="str">
        <f>Info!$B$3</f>
        <v>2018</v>
      </c>
    </row>
    <row r="234" spans="6:6">
      <c r="F234" t="str">
        <f>Info!$B$3</f>
        <v>2018</v>
      </c>
    </row>
    <row r="235" spans="6:6">
      <c r="F235" t="str">
        <f>Info!$B$3</f>
        <v>2018</v>
      </c>
    </row>
    <row r="236" spans="6:6">
      <c r="F236" t="str">
        <f>Info!$B$3</f>
        <v>2018</v>
      </c>
    </row>
    <row r="237" spans="6:6">
      <c r="F237" t="str">
        <f>Info!$B$3</f>
        <v>2018</v>
      </c>
    </row>
    <row r="238" spans="6:6">
      <c r="F238" t="str">
        <f>Info!$B$3</f>
        <v>2018</v>
      </c>
    </row>
    <row r="239" spans="6:6">
      <c r="F239" t="str">
        <f>Info!$B$3</f>
        <v>2018</v>
      </c>
    </row>
    <row r="240" spans="6:6">
      <c r="F240" t="str">
        <f>Info!$B$3</f>
        <v>2018</v>
      </c>
    </row>
    <row r="241" spans="6:6">
      <c r="F241" t="str">
        <f>Info!$B$3</f>
        <v>2018</v>
      </c>
    </row>
    <row r="242" spans="6:6">
      <c r="F242" t="str">
        <f>Info!$B$3</f>
        <v>2018</v>
      </c>
    </row>
    <row r="243" spans="6:6">
      <c r="F243" t="str">
        <f>Info!$B$3</f>
        <v>2018</v>
      </c>
    </row>
    <row r="244" spans="6:6">
      <c r="F244" t="str">
        <f>Info!$B$3</f>
        <v>2018</v>
      </c>
    </row>
    <row r="245" spans="6:6">
      <c r="F245" t="str">
        <f>Info!$B$3</f>
        <v>2018</v>
      </c>
    </row>
    <row r="246" spans="6:6">
      <c r="F246" t="str">
        <f>Info!$B$3</f>
        <v>2018</v>
      </c>
    </row>
    <row r="247" spans="6:6">
      <c r="F247" t="str">
        <f>Info!$B$3</f>
        <v>2018</v>
      </c>
    </row>
    <row r="248" spans="6:6">
      <c r="F248" t="str">
        <f>Info!$B$3</f>
        <v>2018</v>
      </c>
    </row>
    <row r="249" spans="6:6">
      <c r="F249" t="str">
        <f>Info!$B$3</f>
        <v>2018</v>
      </c>
    </row>
    <row r="250" spans="6:6">
      <c r="F250" t="str">
        <f>Info!$B$3</f>
        <v>2018</v>
      </c>
    </row>
    <row r="251" spans="6:6">
      <c r="F251" t="str">
        <f>Info!$B$3</f>
        <v>2018</v>
      </c>
    </row>
    <row r="252" spans="6:6">
      <c r="F252" t="str">
        <f>Info!$B$3</f>
        <v>2018</v>
      </c>
    </row>
    <row r="253" spans="6:6">
      <c r="F253" t="str">
        <f>Info!$B$3</f>
        <v>2018</v>
      </c>
    </row>
    <row r="254" spans="6:6">
      <c r="F254" t="str">
        <f>Info!$B$3</f>
        <v>2018</v>
      </c>
    </row>
    <row r="255" spans="6:6">
      <c r="F255" t="str">
        <f>Info!$B$3</f>
        <v>2018</v>
      </c>
    </row>
    <row r="256" spans="6:6">
      <c r="F256" t="str">
        <f>Info!$B$3</f>
        <v>2018</v>
      </c>
    </row>
    <row r="257" spans="6:6">
      <c r="F257" t="str">
        <f>Info!$B$3</f>
        <v>2018</v>
      </c>
    </row>
    <row r="258" spans="6:6">
      <c r="F258" t="str">
        <f>Info!$B$3</f>
        <v>2018</v>
      </c>
    </row>
    <row r="259" spans="6:6">
      <c r="F259" t="str">
        <f>Info!$B$3</f>
        <v>2018</v>
      </c>
    </row>
    <row r="260" spans="6:6">
      <c r="F260" t="str">
        <f>Info!$B$3</f>
        <v>2018</v>
      </c>
    </row>
    <row r="261" spans="6:6">
      <c r="F261" t="str">
        <f>Info!$B$3</f>
        <v>2018</v>
      </c>
    </row>
    <row r="262" spans="6:6">
      <c r="F262" t="str">
        <f>Info!$B$3</f>
        <v>2018</v>
      </c>
    </row>
    <row r="263" spans="6:6">
      <c r="F263" t="str">
        <f>Info!$B$3</f>
        <v>2018</v>
      </c>
    </row>
    <row r="264" spans="6:6">
      <c r="F264" t="str">
        <f>Info!$B$3</f>
        <v>2018</v>
      </c>
    </row>
    <row r="265" spans="6:6">
      <c r="F265" t="str">
        <f>Info!$B$3</f>
        <v>2018</v>
      </c>
    </row>
    <row r="266" spans="6:6">
      <c r="F266" t="str">
        <f>Info!$B$3</f>
        <v>2018</v>
      </c>
    </row>
    <row r="267" spans="6:6">
      <c r="F267" t="str">
        <f>Info!$B$3</f>
        <v>2018</v>
      </c>
    </row>
    <row r="268" spans="6:6">
      <c r="F268" t="str">
        <f>Info!$B$3</f>
        <v>2018</v>
      </c>
    </row>
    <row r="269" spans="6:6">
      <c r="F269" t="str">
        <f>Info!$B$3</f>
        <v>2018</v>
      </c>
    </row>
    <row r="270" spans="6:6">
      <c r="F270" t="str">
        <f>Info!$B$3</f>
        <v>2018</v>
      </c>
    </row>
    <row r="271" spans="6:6">
      <c r="F271" t="str">
        <f>Info!$B$3</f>
        <v>2018</v>
      </c>
    </row>
    <row r="272" spans="6:6">
      <c r="F272" t="str">
        <f>Info!$B$3</f>
        <v>2018</v>
      </c>
    </row>
    <row r="273" spans="6:6">
      <c r="F273" t="str">
        <f>Info!$B$3</f>
        <v>2018</v>
      </c>
    </row>
    <row r="274" spans="6:6">
      <c r="F274" t="str">
        <f>Info!$B$3</f>
        <v>2018</v>
      </c>
    </row>
    <row r="275" spans="6:6">
      <c r="F275" t="str">
        <f>Info!$B$3</f>
        <v>2018</v>
      </c>
    </row>
    <row r="276" spans="6:6">
      <c r="F276" t="str">
        <f>Info!$B$3</f>
        <v>2018</v>
      </c>
    </row>
    <row r="277" spans="6:6">
      <c r="F277" t="str">
        <f>Info!$B$3</f>
        <v>2018</v>
      </c>
    </row>
    <row r="278" spans="6:6">
      <c r="F278" t="str">
        <f>Info!$B$3</f>
        <v>2018</v>
      </c>
    </row>
    <row r="279" spans="6:6">
      <c r="F279" t="str">
        <f>Info!$B$3</f>
        <v>2018</v>
      </c>
    </row>
    <row r="280" spans="6:6">
      <c r="F280" t="str">
        <f>Info!$B$3</f>
        <v>2018</v>
      </c>
    </row>
    <row r="281" spans="6:6">
      <c r="F281" t="str">
        <f>Info!$B$3</f>
        <v>2018</v>
      </c>
    </row>
    <row r="282" spans="6:6">
      <c r="F282" t="str">
        <f>Info!$B$3</f>
        <v>2018</v>
      </c>
    </row>
    <row r="283" spans="6:6">
      <c r="F283" t="str">
        <f>Info!$B$3</f>
        <v>2018</v>
      </c>
    </row>
    <row r="284" spans="6:6">
      <c r="F284" t="str">
        <f>Info!$B$3</f>
        <v>2018</v>
      </c>
    </row>
    <row r="285" spans="6:6">
      <c r="F285" t="str">
        <f>Info!$B$3</f>
        <v>2018</v>
      </c>
    </row>
    <row r="286" spans="6:6">
      <c r="F286" t="str">
        <f>Info!$B$3</f>
        <v>2018</v>
      </c>
    </row>
    <row r="287" spans="6:6">
      <c r="F287" t="str">
        <f>Info!$B$3</f>
        <v>2018</v>
      </c>
    </row>
    <row r="288" spans="6:6">
      <c r="F288" t="str">
        <f>Info!$B$3</f>
        <v>2018</v>
      </c>
    </row>
    <row r="289" spans="6:6">
      <c r="F289" t="str">
        <f>Info!$B$3</f>
        <v>2018</v>
      </c>
    </row>
    <row r="290" spans="6:6">
      <c r="F290" t="str">
        <f>Info!$B$3</f>
        <v>2018</v>
      </c>
    </row>
    <row r="291" spans="6:6">
      <c r="F291" t="str">
        <f>Info!$B$3</f>
        <v>2018</v>
      </c>
    </row>
    <row r="292" spans="6:6">
      <c r="F292" t="str">
        <f>Info!$B$3</f>
        <v>2018</v>
      </c>
    </row>
    <row r="293" spans="6:6">
      <c r="F293" t="str">
        <f>Info!$B$3</f>
        <v>2018</v>
      </c>
    </row>
    <row r="294" spans="6:6">
      <c r="F294" t="str">
        <f>Info!$B$3</f>
        <v>2018</v>
      </c>
    </row>
    <row r="295" spans="6:6">
      <c r="F295" t="str">
        <f>Info!$B$3</f>
        <v>2018</v>
      </c>
    </row>
    <row r="296" spans="6:6">
      <c r="F296" t="str">
        <f>Info!$B$3</f>
        <v>2018</v>
      </c>
    </row>
    <row r="297" spans="6:6">
      <c r="F297" t="str">
        <f>Info!$B$3</f>
        <v>2018</v>
      </c>
    </row>
    <row r="298" spans="6:6">
      <c r="F298" t="str">
        <f>Info!$B$3</f>
        <v>2018</v>
      </c>
    </row>
    <row r="299" spans="6:6">
      <c r="F299" t="str">
        <f>Info!$B$3</f>
        <v>2018</v>
      </c>
    </row>
    <row r="300" spans="6:6">
      <c r="F300" t="str">
        <f>Info!$B$3</f>
        <v>2018</v>
      </c>
    </row>
    <row r="301" spans="6:6">
      <c r="F301" t="str">
        <f>Info!$B$3</f>
        <v>2018</v>
      </c>
    </row>
    <row r="302" spans="6:6">
      <c r="F302" t="str">
        <f>Info!$B$3</f>
        <v>2018</v>
      </c>
    </row>
    <row r="303" spans="6:6">
      <c r="F303" t="str">
        <f>Info!$B$3</f>
        <v>2018</v>
      </c>
    </row>
    <row r="304" spans="6:6">
      <c r="F304" t="str">
        <f>Info!$B$3</f>
        <v>2018</v>
      </c>
    </row>
    <row r="305" spans="6:6">
      <c r="F305" t="str">
        <f>Info!$B$3</f>
        <v>2018</v>
      </c>
    </row>
    <row r="306" spans="6:6">
      <c r="F306" t="str">
        <f>Info!$B$3</f>
        <v>2018</v>
      </c>
    </row>
    <row r="307" spans="6:6">
      <c r="F307" t="str">
        <f>Info!$B$3</f>
        <v>2018</v>
      </c>
    </row>
    <row r="308" spans="6:6">
      <c r="F308" t="str">
        <f>Info!$B$3</f>
        <v>2018</v>
      </c>
    </row>
    <row r="309" spans="6:6">
      <c r="F309" t="str">
        <f>Info!$B$3</f>
        <v>2018</v>
      </c>
    </row>
    <row r="310" spans="6:6">
      <c r="F310" t="str">
        <f>Info!$B$3</f>
        <v>2018</v>
      </c>
    </row>
    <row r="311" spans="6:6">
      <c r="F311" t="str">
        <f>Info!$B$3</f>
        <v>2018</v>
      </c>
    </row>
    <row r="312" spans="6:6">
      <c r="F312" t="str">
        <f>Info!$B$3</f>
        <v>2018</v>
      </c>
    </row>
    <row r="313" spans="6:6">
      <c r="F313" t="str">
        <f>Info!$B$3</f>
        <v>2018</v>
      </c>
    </row>
    <row r="314" spans="6:6">
      <c r="F314" t="str">
        <f>Info!$B$3</f>
        <v>2018</v>
      </c>
    </row>
    <row r="315" spans="6:6">
      <c r="F315" t="str">
        <f>Info!$B$3</f>
        <v>2018</v>
      </c>
    </row>
    <row r="316" spans="6:6">
      <c r="F316" t="str">
        <f>Info!$B$3</f>
        <v>2018</v>
      </c>
    </row>
    <row r="317" spans="6:6">
      <c r="F317" t="str">
        <f>Info!$B$3</f>
        <v>2018</v>
      </c>
    </row>
    <row r="318" spans="6:6">
      <c r="F318" t="str">
        <f>Info!$B$3</f>
        <v>2018</v>
      </c>
    </row>
    <row r="319" spans="6:6">
      <c r="F319" t="str">
        <f>Info!$B$3</f>
        <v>2018</v>
      </c>
    </row>
    <row r="320" spans="6:6">
      <c r="F320" t="str">
        <f>Info!$B$3</f>
        <v>2018</v>
      </c>
    </row>
    <row r="321" spans="6:6">
      <c r="F321" t="str">
        <f>Info!$B$3</f>
        <v>2018</v>
      </c>
    </row>
    <row r="322" spans="6:6">
      <c r="F322" t="str">
        <f>Info!$B$3</f>
        <v>2018</v>
      </c>
    </row>
    <row r="323" spans="6:6">
      <c r="F323" t="str">
        <f>Info!$B$3</f>
        <v>2018</v>
      </c>
    </row>
    <row r="324" spans="6:6">
      <c r="F324" t="str">
        <f>Info!$B$3</f>
        <v>2018</v>
      </c>
    </row>
    <row r="325" spans="6:6">
      <c r="F325" t="str">
        <f>Info!$B$3</f>
        <v>2018</v>
      </c>
    </row>
    <row r="326" spans="6:6">
      <c r="F326" t="str">
        <f>Info!$B$3</f>
        <v>2018</v>
      </c>
    </row>
    <row r="327" spans="6:6">
      <c r="F327" t="str">
        <f>Info!$B$3</f>
        <v>2018</v>
      </c>
    </row>
    <row r="328" spans="6:6">
      <c r="F328" t="str">
        <f>Info!$B$3</f>
        <v>2018</v>
      </c>
    </row>
    <row r="329" spans="6:6">
      <c r="F329" t="str">
        <f>Info!$B$3</f>
        <v>2018</v>
      </c>
    </row>
    <row r="330" spans="6:6">
      <c r="F330" t="str">
        <f>Info!$B$3</f>
        <v>2018</v>
      </c>
    </row>
    <row r="331" spans="6:6">
      <c r="F331" t="str">
        <f>Info!$B$3</f>
        <v>2018</v>
      </c>
    </row>
    <row r="332" spans="6:6">
      <c r="F332" t="str">
        <f>Info!$B$3</f>
        <v>2018</v>
      </c>
    </row>
    <row r="333" spans="6:6">
      <c r="F333" t="str">
        <f>Info!$B$3</f>
        <v>2018</v>
      </c>
    </row>
    <row r="334" spans="6:6">
      <c r="F334" t="str">
        <f>Info!$B$3</f>
        <v>2018</v>
      </c>
    </row>
    <row r="335" spans="6:6">
      <c r="F335" t="str">
        <f>Info!$B$3</f>
        <v>2018</v>
      </c>
    </row>
    <row r="336" spans="6:6">
      <c r="F336" t="str">
        <f>Info!$B$3</f>
        <v>2018</v>
      </c>
    </row>
    <row r="337" spans="6:6">
      <c r="F337" t="str">
        <f>Info!$B$3</f>
        <v>2018</v>
      </c>
    </row>
    <row r="338" spans="6:6">
      <c r="F338" t="str">
        <f>Info!$B$3</f>
        <v>2018</v>
      </c>
    </row>
    <row r="339" spans="6:6">
      <c r="F339" t="str">
        <f>Info!$B$3</f>
        <v>2018</v>
      </c>
    </row>
    <row r="340" spans="6:6">
      <c r="F340" t="str">
        <f>Info!$B$3</f>
        <v>2018</v>
      </c>
    </row>
    <row r="341" spans="6:6">
      <c r="F341" t="str">
        <f>Info!$B$3</f>
        <v>2018</v>
      </c>
    </row>
    <row r="342" spans="6:6">
      <c r="F342" t="str">
        <f>Info!$B$3</f>
        <v>2018</v>
      </c>
    </row>
    <row r="343" spans="6:6">
      <c r="F343" t="str">
        <f>Info!$B$3</f>
        <v>2018</v>
      </c>
    </row>
    <row r="344" spans="6:6">
      <c r="F344" t="str">
        <f>Info!$B$3</f>
        <v>2018</v>
      </c>
    </row>
    <row r="345" spans="6:6">
      <c r="F345" t="str">
        <f>Info!$B$3</f>
        <v>2018</v>
      </c>
    </row>
    <row r="346" spans="6:6">
      <c r="F346" t="str">
        <f>Info!$B$3</f>
        <v>2018</v>
      </c>
    </row>
    <row r="347" spans="6:6">
      <c r="F347" t="str">
        <f>Info!$B$3</f>
        <v>2018</v>
      </c>
    </row>
    <row r="348" spans="6:6">
      <c r="F348" t="str">
        <f>Info!$B$3</f>
        <v>2018</v>
      </c>
    </row>
    <row r="349" spans="6:6">
      <c r="F349" t="str">
        <f>Info!$B$3</f>
        <v>2018</v>
      </c>
    </row>
    <row r="350" spans="6:6">
      <c r="F350" t="str">
        <f>Info!$B$3</f>
        <v>2018</v>
      </c>
    </row>
    <row r="351" spans="6:6">
      <c r="F351" t="str">
        <f>Info!$B$3</f>
        <v>2018</v>
      </c>
    </row>
    <row r="352" spans="6:6">
      <c r="F352" t="str">
        <f>Info!$B$3</f>
        <v>2018</v>
      </c>
    </row>
    <row r="353" spans="6:6">
      <c r="F353" t="str">
        <f>Info!$B$3</f>
        <v>2018</v>
      </c>
    </row>
    <row r="354" spans="6:6">
      <c r="F354" t="str">
        <f>Info!$B$3</f>
        <v>2018</v>
      </c>
    </row>
    <row r="355" spans="6:6">
      <c r="F355" t="str">
        <f>Info!$B$3</f>
        <v>2018</v>
      </c>
    </row>
    <row r="356" spans="6:6">
      <c r="F356" t="str">
        <f>Info!$B$3</f>
        <v>2018</v>
      </c>
    </row>
    <row r="357" spans="6:6">
      <c r="F357" t="str">
        <f>Info!$B$3</f>
        <v>2018</v>
      </c>
    </row>
    <row r="358" spans="6:6">
      <c r="F358" t="str">
        <f>Info!$B$3</f>
        <v>2018</v>
      </c>
    </row>
    <row r="359" spans="6:6">
      <c r="F359" t="str">
        <f>Info!$B$3</f>
        <v>2018</v>
      </c>
    </row>
    <row r="360" spans="6:6">
      <c r="F360" t="str">
        <f>Info!$B$3</f>
        <v>2018</v>
      </c>
    </row>
    <row r="361" spans="6:6">
      <c r="F361" t="str">
        <f>Info!$B$3</f>
        <v>2018</v>
      </c>
    </row>
    <row r="362" spans="6:6">
      <c r="F362" t="str">
        <f>Info!$B$3</f>
        <v>2018</v>
      </c>
    </row>
    <row r="363" spans="6:6">
      <c r="F363" t="str">
        <f>Info!$B$3</f>
        <v>2018</v>
      </c>
    </row>
    <row r="364" spans="6:6">
      <c r="F364" t="str">
        <f>Info!$B$3</f>
        <v>2018</v>
      </c>
    </row>
    <row r="365" spans="6:6">
      <c r="F365" t="str">
        <f>Info!$B$3</f>
        <v>2018</v>
      </c>
    </row>
    <row r="366" spans="6:6">
      <c r="F366" t="str">
        <f>Info!$B$3</f>
        <v>2018</v>
      </c>
    </row>
    <row r="367" spans="6:6">
      <c r="F367" t="str">
        <f>Info!$B$3</f>
        <v>2018</v>
      </c>
    </row>
    <row r="368" spans="6:6">
      <c r="F368" t="str">
        <f>Info!$B$3</f>
        <v>2018</v>
      </c>
    </row>
    <row r="369" spans="6:6">
      <c r="F369" t="str">
        <f>Info!$B$3</f>
        <v>2018</v>
      </c>
    </row>
    <row r="370" spans="6:6">
      <c r="F370" t="str">
        <f>Info!$B$3</f>
        <v>2018</v>
      </c>
    </row>
    <row r="371" spans="6:6">
      <c r="F371" t="str">
        <f>Info!$B$3</f>
        <v>2018</v>
      </c>
    </row>
    <row r="372" spans="6:6">
      <c r="F372" t="str">
        <f>Info!$B$3</f>
        <v>2018</v>
      </c>
    </row>
    <row r="373" spans="6:6">
      <c r="F373" t="str">
        <f>Info!$B$3</f>
        <v>2018</v>
      </c>
    </row>
    <row r="374" spans="6:6">
      <c r="F374" t="str">
        <f>Info!$B$3</f>
        <v>2018</v>
      </c>
    </row>
    <row r="375" spans="6:6">
      <c r="F375" t="str">
        <f>Info!$B$3</f>
        <v>2018</v>
      </c>
    </row>
    <row r="376" spans="6:6">
      <c r="F376" t="str">
        <f>Info!$B$3</f>
        <v>2018</v>
      </c>
    </row>
    <row r="377" spans="6:6">
      <c r="F377" t="str">
        <f>Info!$B$3</f>
        <v>2018</v>
      </c>
    </row>
    <row r="378" spans="6:6">
      <c r="F378" t="str">
        <f>Info!$B$3</f>
        <v>2018</v>
      </c>
    </row>
    <row r="379" spans="6:6">
      <c r="F379" t="str">
        <f>Info!$B$3</f>
        <v>2018</v>
      </c>
    </row>
    <row r="380" spans="6:6">
      <c r="F380" t="str">
        <f>Info!$B$3</f>
        <v>2018</v>
      </c>
    </row>
    <row r="381" spans="6:6">
      <c r="F381" t="str">
        <f>Info!$B$3</f>
        <v>2018</v>
      </c>
    </row>
    <row r="382" spans="6:6">
      <c r="F382" t="str">
        <f>Info!$B$3</f>
        <v>2018</v>
      </c>
    </row>
    <row r="383" spans="6:6">
      <c r="F383" t="str">
        <f>Info!$B$3</f>
        <v>2018</v>
      </c>
    </row>
    <row r="384" spans="6:6">
      <c r="F384" t="str">
        <f>Info!$B$3</f>
        <v>2018</v>
      </c>
    </row>
    <row r="385" spans="6:6">
      <c r="F385" t="str">
        <f>Info!$B$3</f>
        <v>2018</v>
      </c>
    </row>
    <row r="386" spans="6:6">
      <c r="F386" t="str">
        <f>Info!$B$3</f>
        <v>2018</v>
      </c>
    </row>
    <row r="387" spans="6:6">
      <c r="F387" t="str">
        <f>Info!$B$3</f>
        <v>2018</v>
      </c>
    </row>
    <row r="388" spans="6:6">
      <c r="F388" t="str">
        <f>Info!$B$3</f>
        <v>2018</v>
      </c>
    </row>
    <row r="389" spans="6:6">
      <c r="F389" t="str">
        <f>Info!$B$3</f>
        <v>2018</v>
      </c>
    </row>
    <row r="390" spans="6:6">
      <c r="F390" t="str">
        <f>Info!$B$3</f>
        <v>2018</v>
      </c>
    </row>
    <row r="391" spans="6:6">
      <c r="F391" t="str">
        <f>Info!$B$3</f>
        <v>2018</v>
      </c>
    </row>
    <row r="392" spans="6:6">
      <c r="F392" t="str">
        <f>Info!$B$3</f>
        <v>2018</v>
      </c>
    </row>
    <row r="393" spans="6:6">
      <c r="F393" t="str">
        <f>Info!$B$3</f>
        <v>2018</v>
      </c>
    </row>
    <row r="394" spans="6:6">
      <c r="F394" t="str">
        <f>Info!$B$3</f>
        <v>2018</v>
      </c>
    </row>
    <row r="395" spans="6:6">
      <c r="F395" t="str">
        <f>Info!$B$3</f>
        <v>2018</v>
      </c>
    </row>
    <row r="396" spans="6:6">
      <c r="F396" t="str">
        <f>Info!$B$3</f>
        <v>2018</v>
      </c>
    </row>
    <row r="397" spans="6:6">
      <c r="F397" t="str">
        <f>Info!$B$3</f>
        <v>2018</v>
      </c>
    </row>
    <row r="398" spans="6:6">
      <c r="F398" t="str">
        <f>Info!$B$3</f>
        <v>2018</v>
      </c>
    </row>
    <row r="399" spans="6:6">
      <c r="F399" t="str">
        <f>Info!$B$3</f>
        <v>2018</v>
      </c>
    </row>
    <row r="400" spans="6:6">
      <c r="F400" t="str">
        <f>Info!$B$3</f>
        <v>2018</v>
      </c>
    </row>
    <row r="401" spans="6:6">
      <c r="F401" t="str">
        <f>Info!$B$3</f>
        <v>2018</v>
      </c>
    </row>
    <row r="402" spans="6:6">
      <c r="F402" t="str">
        <f>Info!$B$3</f>
        <v>2018</v>
      </c>
    </row>
    <row r="403" spans="6:6">
      <c r="F403" t="str">
        <f>Info!$B$3</f>
        <v>2018</v>
      </c>
    </row>
    <row r="404" spans="6:6">
      <c r="F404" t="str">
        <f>Info!$B$3</f>
        <v>2018</v>
      </c>
    </row>
    <row r="405" spans="6:6">
      <c r="F405" t="str">
        <f>Info!$B$3</f>
        <v>2018</v>
      </c>
    </row>
    <row r="406" spans="6:6">
      <c r="F406" t="str">
        <f>Info!$B$3</f>
        <v>2018</v>
      </c>
    </row>
    <row r="407" spans="6:6">
      <c r="F407" t="str">
        <f>Info!$B$3</f>
        <v>2018</v>
      </c>
    </row>
    <row r="408" spans="6:6">
      <c r="F408" t="str">
        <f>Info!$B$3</f>
        <v>2018</v>
      </c>
    </row>
    <row r="409" spans="6:6">
      <c r="F409" t="str">
        <f>Info!$B$3</f>
        <v>2018</v>
      </c>
    </row>
    <row r="410" spans="6:6">
      <c r="F410" t="str">
        <f>Info!$B$3</f>
        <v>2018</v>
      </c>
    </row>
    <row r="411" spans="6:6">
      <c r="F411" t="str">
        <f>Info!$B$3</f>
        <v>2018</v>
      </c>
    </row>
    <row r="412" spans="6:6">
      <c r="F412" t="str">
        <f>Info!$B$3</f>
        <v>2018</v>
      </c>
    </row>
  </sheetData>
  <sheetProtection password="A01C" sheet="1" objects="1" scenarios="1"/>
  <mergeCells count="22">
    <mergeCell ref="H2:H4"/>
    <mergeCell ref="C2:C4"/>
    <mergeCell ref="D2:D4"/>
    <mergeCell ref="E2:E4"/>
    <mergeCell ref="F2:F4"/>
    <mergeCell ref="G2:G4"/>
    <mergeCell ref="F26:F27"/>
    <mergeCell ref="A2:A4"/>
    <mergeCell ref="B2:B4"/>
    <mergeCell ref="H55:H56"/>
    <mergeCell ref="B55:B56"/>
    <mergeCell ref="C55:C56"/>
    <mergeCell ref="D55:D56"/>
    <mergeCell ref="E55:E56"/>
    <mergeCell ref="F55:F56"/>
    <mergeCell ref="G55:G56"/>
    <mergeCell ref="B16:B17"/>
    <mergeCell ref="C16:D16"/>
    <mergeCell ref="E16:E17"/>
    <mergeCell ref="A26:A27"/>
    <mergeCell ref="B26:B27"/>
    <mergeCell ref="D26:E26"/>
  </mergeCells>
  <dataValidations count="1">
    <dataValidation type="list" allowBlank="1" showInputMessage="1" showErrorMessage="1" sqref="E110:E412">
      <formula1>$A$110:$A$121</formula1>
    </dataValidation>
  </dataValidations>
  <pageMargins left="0.75" right="0.75" top="1" bottom="1" header="0.5" footer="0.5"/>
  <pageSetup paperSize="9" scale="51" fitToHeight="0" orientation="landscape" r:id="rId1"/>
  <headerFooter alignWithMargins="0"/>
  <rowBreaks count="1" manualBreakCount="1">
    <brk id="80" max="15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pageSetUpPr fitToPage="1"/>
  </sheetPr>
  <dimension ref="A2:I30"/>
  <sheetViews>
    <sheetView showGridLines="0" zoomScale="90" zoomScaleNormal="90" workbookViewId="0">
      <selection activeCell="A2" sqref="A2:A3"/>
    </sheetView>
  </sheetViews>
  <sheetFormatPr defaultRowHeight="15"/>
  <cols>
    <col min="1" max="1" width="19" customWidth="1"/>
    <col min="2" max="2" width="56.85546875" customWidth="1"/>
    <col min="3" max="3" width="15.5703125" customWidth="1"/>
    <col min="4" max="4" width="14.5703125" customWidth="1"/>
    <col min="5" max="5" width="14.7109375" customWidth="1"/>
    <col min="6" max="9" width="15.7109375" hidden="1" customWidth="1"/>
    <col min="10" max="15" width="11.85546875" customWidth="1"/>
  </cols>
  <sheetData>
    <row r="2" spans="1:9" ht="15" customHeight="1">
      <c r="A2" s="1374" t="s">
        <v>4242</v>
      </c>
      <c r="B2" s="1374" t="s">
        <v>4410</v>
      </c>
      <c r="C2" s="1374" t="str">
        <f>+'NI-Tot'!M10</f>
        <v>Valore netto al 31/12/2017</v>
      </c>
      <c r="D2" s="1374" t="str">
        <f>+'NI-Tot'!N10</f>
        <v>Valore netto al 31/12/2018</v>
      </c>
      <c r="E2" s="1374" t="str">
        <f>+'NI-Tot'!O10</f>
        <v>Variazione</v>
      </c>
      <c r="F2" s="1374" t="str">
        <f>'NI-Tot'!Q10</f>
        <v>Prechiusura al ° trimestre 2018</v>
      </c>
      <c r="G2" s="1374" t="e">
        <f>+'NI-Tot'!#REF!</f>
        <v>#REF!</v>
      </c>
      <c r="H2" s="1374" t="e">
        <f>+'NI-Tot'!#REF!</f>
        <v>#REF!</v>
      </c>
      <c r="I2" s="1374" t="e">
        <f>+'NI-Tot'!#REF!</f>
        <v>#REF!</v>
      </c>
    </row>
    <row r="3" spans="1:9">
      <c r="A3" s="1374"/>
      <c r="B3" s="1374"/>
      <c r="C3" s="1374"/>
      <c r="D3" s="1374"/>
      <c r="E3" s="1374"/>
      <c r="F3" s="1374"/>
      <c r="G3" s="1374"/>
      <c r="H3" s="1374"/>
      <c r="I3" s="1374"/>
    </row>
    <row r="4" spans="1:9">
      <c r="A4" s="567" t="s">
        <v>479</v>
      </c>
      <c r="B4" s="568" t="s">
        <v>4244</v>
      </c>
      <c r="C4" s="569">
        <f>SUMIF('NI-Ter'!$B:$B,$A4,'NI-Ter'!M:M)</f>
        <v>0</v>
      </c>
      <c r="D4" s="569">
        <f>SUMIF('NI-Ter'!$B:$B,$A4,'NI-Ter'!N:N)</f>
        <v>0</v>
      </c>
      <c r="E4" s="569">
        <f t="shared" ref="E4:E10" si="0">+D4-C4</f>
        <v>0</v>
      </c>
      <c r="F4" s="569">
        <f>SUMIF('NI-Ter'!$B:$B,$A4,'NI-Ter'!Q:Q)</f>
        <v>0</v>
      </c>
      <c r="G4" s="569" t="e">
        <f>+'NI-Ter'!#REF!</f>
        <v>#REF!</v>
      </c>
      <c r="H4" s="569" t="e">
        <f>+'NI-Ter'!#REF!</f>
        <v>#REF!</v>
      </c>
      <c r="I4" s="569" t="e">
        <f>+'NI-Ter'!#REF!</f>
        <v>#REF!</v>
      </c>
    </row>
    <row r="5" spans="1:9">
      <c r="A5" s="567" t="s">
        <v>485</v>
      </c>
      <c r="B5" s="568" t="s">
        <v>4245</v>
      </c>
      <c r="C5" s="569">
        <f>SUMIF('NI-Ter'!$B:$B,$A5,'NI-Ter'!M:M)</f>
        <v>0</v>
      </c>
      <c r="D5" s="569">
        <f>SUMIF('NI-Ter'!$B:$B,$A5,'NI-Ter'!N:N)</f>
        <v>0</v>
      </c>
      <c r="E5" s="569">
        <f t="shared" si="0"/>
        <v>0</v>
      </c>
      <c r="F5" s="569">
        <f>SUMIF('NI-Ter'!$B:$B,$A5,'NI-Ter'!Q:Q)</f>
        <v>20</v>
      </c>
      <c r="G5" s="569" t="e">
        <f>+'NI-Ter'!#REF!</f>
        <v>#REF!</v>
      </c>
      <c r="H5" s="569" t="e">
        <f>+'NI-Ter'!#REF!</f>
        <v>#REF!</v>
      </c>
      <c r="I5" s="569" t="e">
        <f>+'NI-Ter'!#REF!</f>
        <v>#REF!</v>
      </c>
    </row>
    <row r="6" spans="1:9">
      <c r="A6" s="567" t="s">
        <v>488</v>
      </c>
      <c r="B6" s="568" t="s">
        <v>4246</v>
      </c>
      <c r="C6" s="569">
        <f>SUMIF('NI-Ter'!$B:$B,$A6,'NI-Ter'!M:M)</f>
        <v>0</v>
      </c>
      <c r="D6" s="569">
        <f>SUMIF('NI-Ter'!$B:$B,$A6,'NI-Ter'!N:N)</f>
        <v>0</v>
      </c>
      <c r="E6" s="569">
        <f t="shared" si="0"/>
        <v>0</v>
      </c>
      <c r="F6" s="569">
        <f>SUMIF('NI-Ter'!$B:$B,$A6,'NI-Ter'!Q:Q)</f>
        <v>0</v>
      </c>
      <c r="G6" s="569" t="e">
        <f>+'NI-Ter'!#REF!</f>
        <v>#REF!</v>
      </c>
      <c r="H6" s="569" t="e">
        <f>+'NI-Ter'!#REF!</f>
        <v>#REF!</v>
      </c>
      <c r="I6" s="569" t="e">
        <f>+'NI-Ter'!#REF!</f>
        <v>#REF!</v>
      </c>
    </row>
    <row r="7" spans="1:9" ht="23.25">
      <c r="A7" s="567" t="s">
        <v>491</v>
      </c>
      <c r="B7" s="568" t="s">
        <v>4247</v>
      </c>
      <c r="C7" s="569">
        <f>SUMIF('NI-Ter'!$B:$B,$A7,'NI-Ter'!M:M)</f>
        <v>0</v>
      </c>
      <c r="D7" s="569">
        <f>SUMIF('NI-Ter'!$B:$B,$A7,'NI-Ter'!N:N)</f>
        <v>0</v>
      </c>
      <c r="E7" s="569">
        <f t="shared" si="0"/>
        <v>0</v>
      </c>
      <c r="F7" s="569">
        <f>SUMIF('NI-Ter'!$B:$B,$A7,'NI-Ter'!Q:Q)</f>
        <v>0</v>
      </c>
      <c r="G7" s="569" t="e">
        <f>+'NI-Ter'!#REF!</f>
        <v>#REF!</v>
      </c>
      <c r="H7" s="569" t="e">
        <f>+'NI-Ter'!#REF!</f>
        <v>#REF!</v>
      </c>
      <c r="I7" s="569" t="e">
        <f>+'NI-Ter'!#REF!</f>
        <v>#REF!</v>
      </c>
    </row>
    <row r="8" spans="1:9" ht="23.25">
      <c r="A8" s="567" t="s">
        <v>494</v>
      </c>
      <c r="B8" s="568" t="s">
        <v>4248</v>
      </c>
      <c r="C8" s="569">
        <f>SUMIF('NI-Ter'!$B:$B,$A8,'NI-Ter'!M:M)</f>
        <v>0</v>
      </c>
      <c r="D8" s="569">
        <f>SUMIF('NI-Ter'!$B:$B,$A8,'NI-Ter'!N:N)</f>
        <v>0</v>
      </c>
      <c r="E8" s="569">
        <f t="shared" si="0"/>
        <v>0</v>
      </c>
      <c r="F8" s="569">
        <f>SUMIF('NI-Ter'!$B:$B,$A8,'NI-Ter'!Q:Q)</f>
        <v>0</v>
      </c>
      <c r="G8" s="569" t="e">
        <f>+'NI-Ter'!#REF!</f>
        <v>#REF!</v>
      </c>
      <c r="H8" s="569" t="e">
        <f>+'NI-Ter'!#REF!</f>
        <v>#REF!</v>
      </c>
      <c r="I8" s="569" t="e">
        <f>+'NI-Ter'!#REF!</f>
        <v>#REF!</v>
      </c>
    </row>
    <row r="9" spans="1:9">
      <c r="A9" s="567" t="s">
        <v>497</v>
      </c>
      <c r="B9" s="568" t="s">
        <v>499</v>
      </c>
      <c r="C9" s="569">
        <f>SUMIF('NI-Ter'!$B:$B,$A9,'NI-Ter'!M:M)</f>
        <v>0</v>
      </c>
      <c r="D9" s="569">
        <f>SUMIF('NI-Ter'!$B:$B,$A9,'NI-Ter'!N:N)</f>
        <v>0</v>
      </c>
      <c r="E9" s="569">
        <f t="shared" si="0"/>
        <v>0</v>
      </c>
      <c r="F9" s="569">
        <f>SUMIF('NI-Ter'!$B:$B,$A9,'NI-Ter'!Q:Q)</f>
        <v>0</v>
      </c>
      <c r="G9" s="569" t="e">
        <f>+'NI-Ter'!#REF!</f>
        <v>#REF!</v>
      </c>
      <c r="H9" s="569" t="e">
        <f>+'NI-Ter'!#REF!</f>
        <v>#REF!</v>
      </c>
      <c r="I9" s="569" t="e">
        <f>+'NI-Ter'!#REF!</f>
        <v>#REF!</v>
      </c>
    </row>
    <row r="10" spans="1:9" ht="23.25">
      <c r="A10" s="567" t="s">
        <v>500</v>
      </c>
      <c r="B10" s="568" t="s">
        <v>4249</v>
      </c>
      <c r="C10" s="569">
        <f>SUMIF('NI-Ter'!$B:$B,$A10,'NI-Ter'!M:M)</f>
        <v>0</v>
      </c>
      <c r="D10" s="569">
        <f>SUMIF('NI-Ter'!$B:$B,$A10,'NI-Ter'!N:N)</f>
        <v>0</v>
      </c>
      <c r="E10" s="569">
        <f t="shared" si="0"/>
        <v>0</v>
      </c>
      <c r="F10" s="569">
        <f>SUMIF('NI-Ter'!$B:$B,$A10,'NI-Ter'!Q:Q)</f>
        <v>0</v>
      </c>
      <c r="G10" s="569" t="e">
        <f>+'NI-Ter'!#REF!</f>
        <v>#REF!</v>
      </c>
      <c r="H10" s="569" t="e">
        <f>+'NI-Ter'!#REF!</f>
        <v>#REF!</v>
      </c>
      <c r="I10" s="569" t="e">
        <f>+'NI-Ter'!#REF!</f>
        <v>#REF!</v>
      </c>
    </row>
    <row r="11" spans="1:9" ht="15.75" thickBot="1">
      <c r="A11" s="570"/>
      <c r="B11" s="571" t="s">
        <v>4411</v>
      </c>
      <c r="C11" s="572">
        <f t="shared" ref="C11:I11" si="1">SUM(C4:C10)</f>
        <v>0</v>
      </c>
      <c r="D11" s="572">
        <f t="shared" si="1"/>
        <v>0</v>
      </c>
      <c r="E11" s="572">
        <f t="shared" si="1"/>
        <v>0</v>
      </c>
      <c r="F11" s="572">
        <f t="shared" si="1"/>
        <v>20</v>
      </c>
      <c r="G11" s="572" t="e">
        <f t="shared" si="1"/>
        <v>#REF!</v>
      </c>
      <c r="H11" s="572" t="e">
        <f t="shared" si="1"/>
        <v>#REF!</v>
      </c>
      <c r="I11" s="572" t="e">
        <f t="shared" si="1"/>
        <v>#REF!</v>
      </c>
    </row>
    <row r="12" spans="1:9" ht="24" thickTop="1">
      <c r="A12" s="567" t="s">
        <v>1492</v>
      </c>
      <c r="B12" s="568" t="s">
        <v>4251</v>
      </c>
      <c r="C12" s="569">
        <f>SUMIF('NI-Ter'!$B:$B,$A12,'NI-Ter'!M:M)</f>
        <v>0</v>
      </c>
      <c r="D12" s="569">
        <f>SUMIF('NI-Ter'!$B:$B,$A12,'NI-Ter'!N:N)</f>
        <v>0</v>
      </c>
      <c r="E12" s="569">
        <f t="shared" ref="E12:E17" si="2">+D12-C12</f>
        <v>0</v>
      </c>
      <c r="F12" s="569">
        <f>SUMIF('NI-Ter'!$B:$B,$A12,'NI-Ter'!Q:Q)</f>
        <v>0</v>
      </c>
      <c r="G12" s="569" t="e">
        <f>+'NI-Ter'!#REF!</f>
        <v>#REF!</v>
      </c>
      <c r="H12" s="569" t="e">
        <f>+'NI-Ter'!#REF!</f>
        <v>#REF!</v>
      </c>
      <c r="I12" s="569" t="e">
        <f>+'NI-Ter'!#REF!</f>
        <v>#REF!</v>
      </c>
    </row>
    <row r="13" spans="1:9" ht="23.25">
      <c r="A13" s="567" t="s">
        <v>1498</v>
      </c>
      <c r="B13" s="568" t="s">
        <v>4252</v>
      </c>
      <c r="C13" s="569">
        <f>SUMIF('NI-Ter'!$B:$B,$A13,'NI-Ter'!M:M)</f>
        <v>0</v>
      </c>
      <c r="D13" s="569">
        <f>SUMIF('NI-Ter'!$B:$B,$A13,'NI-Ter'!N:N)</f>
        <v>0</v>
      </c>
      <c r="E13" s="569">
        <f t="shared" si="2"/>
        <v>0</v>
      </c>
      <c r="F13" s="569">
        <f>SUMIF('NI-Ter'!$B:$B,$A13,'NI-Ter'!Q:Q)</f>
        <v>2</v>
      </c>
      <c r="G13" s="569" t="e">
        <f>+'NI-Ter'!#REF!</f>
        <v>#REF!</v>
      </c>
      <c r="H13" s="569" t="e">
        <f>+'NI-Ter'!#REF!</f>
        <v>#REF!</v>
      </c>
      <c r="I13" s="569" t="e">
        <f>+'NI-Ter'!#REF!</f>
        <v>#REF!</v>
      </c>
    </row>
    <row r="14" spans="1:9" ht="23.25">
      <c r="A14" s="567" t="s">
        <v>1501</v>
      </c>
      <c r="B14" s="568" t="s">
        <v>4253</v>
      </c>
      <c r="C14" s="569">
        <f>SUMIF('NI-Ter'!$B:$B,$A14,'NI-Ter'!M:M)</f>
        <v>0</v>
      </c>
      <c r="D14" s="569">
        <f>SUMIF('NI-Ter'!$B:$B,$A14,'NI-Ter'!N:N)</f>
        <v>0</v>
      </c>
      <c r="E14" s="569">
        <f t="shared" si="2"/>
        <v>0</v>
      </c>
      <c r="F14" s="569">
        <f>SUMIF('NI-Ter'!$B:$B,$A14,'NI-Ter'!Q:Q)</f>
        <v>0</v>
      </c>
      <c r="G14" s="569" t="e">
        <f>+'NI-Ter'!#REF!</f>
        <v>#REF!</v>
      </c>
      <c r="H14" s="569" t="e">
        <f>+'NI-Ter'!#REF!</f>
        <v>#REF!</v>
      </c>
      <c r="I14" s="569" t="e">
        <f>+'NI-Ter'!#REF!</f>
        <v>#REF!</v>
      </c>
    </row>
    <row r="15" spans="1:9" ht="23.25">
      <c r="A15" s="567" t="s">
        <v>1504</v>
      </c>
      <c r="B15" s="568" t="s">
        <v>1506</v>
      </c>
      <c r="C15" s="569">
        <f>SUMIF('NI-Ter'!$B:$B,$A15,'NI-Ter'!M:M)</f>
        <v>0</v>
      </c>
      <c r="D15" s="569">
        <f>SUMIF('NI-Ter'!$B:$B,$A15,'NI-Ter'!N:N)</f>
        <v>0</v>
      </c>
      <c r="E15" s="569">
        <f t="shared" si="2"/>
        <v>0</v>
      </c>
      <c r="F15" s="569">
        <f>SUMIF('NI-Ter'!$B:$B,$A15,'NI-Ter'!Q:Q)</f>
        <v>13</v>
      </c>
      <c r="G15" s="569" t="e">
        <f>+'NI-Ter'!#REF!</f>
        <v>#REF!</v>
      </c>
      <c r="H15" s="569" t="e">
        <f>+'NI-Ter'!#REF!</f>
        <v>#REF!</v>
      </c>
      <c r="I15" s="569" t="e">
        <f>+'NI-Ter'!#REF!</f>
        <v>#REF!</v>
      </c>
    </row>
    <row r="16" spans="1:9" ht="23.25">
      <c r="A16" s="567" t="s">
        <v>1507</v>
      </c>
      <c r="B16" s="568" t="s">
        <v>1509</v>
      </c>
      <c r="C16" s="569">
        <f>SUMIF('NI-Ter'!$B:$B,$A16,'NI-Ter'!M:M)</f>
        <v>0</v>
      </c>
      <c r="D16" s="569">
        <f>SUMIF('NI-Ter'!$B:$B,$A16,'NI-Ter'!N:N)</f>
        <v>0</v>
      </c>
      <c r="E16" s="569">
        <f t="shared" si="2"/>
        <v>0</v>
      </c>
      <c r="F16" s="569">
        <f>SUMIF('NI-Ter'!$B:$B,$A16,'NI-Ter'!Q:Q)</f>
        <v>0</v>
      </c>
      <c r="G16" s="569" t="e">
        <f>+'NI-Ter'!#REF!</f>
        <v>#REF!</v>
      </c>
      <c r="H16" s="569" t="e">
        <f>+'NI-Ter'!#REF!</f>
        <v>#REF!</v>
      </c>
      <c r="I16" s="569" t="e">
        <f>+'NI-Ter'!#REF!</f>
        <v>#REF!</v>
      </c>
    </row>
    <row r="17" spans="1:9" ht="23.25">
      <c r="A17" s="567" t="s">
        <v>4254</v>
      </c>
      <c r="B17" s="568" t="s">
        <v>1518</v>
      </c>
      <c r="C17" s="569">
        <f>SUMIF('NI-Ter'!$B:$B,$A17,'NI-Ter'!M:M)</f>
        <v>0</v>
      </c>
      <c r="D17" s="1196">
        <f>SUMIF('NI-Ter'!$B:$B,$A17,'NI-Ter'!N:N)</f>
        <v>0</v>
      </c>
      <c r="E17" s="1196">
        <f t="shared" si="2"/>
        <v>0</v>
      </c>
      <c r="F17" s="1196">
        <f>SUMIF('NI-Ter'!$B:$B,$A17,'NI-Ter'!Q:Q)</f>
        <v>0</v>
      </c>
      <c r="G17" s="1196"/>
      <c r="H17" s="1196"/>
      <c r="I17" s="1196"/>
    </row>
    <row r="18" spans="1:9" ht="15.75" thickBot="1">
      <c r="A18" s="570"/>
      <c r="B18" s="573" t="s">
        <v>4412</v>
      </c>
      <c r="C18" s="572">
        <f>SUM(C12:C17)</f>
        <v>0</v>
      </c>
      <c r="D18" s="572">
        <f>SUM(D12:D17)</f>
        <v>0</v>
      </c>
      <c r="E18" s="572">
        <f>SUM(E12:E17)</f>
        <v>0</v>
      </c>
      <c r="F18" s="572">
        <f>SUM(F12:F17)</f>
        <v>15</v>
      </c>
      <c r="G18" s="572" t="e">
        <f>SUM(G12:G16)</f>
        <v>#REF!</v>
      </c>
      <c r="H18" s="572" t="e">
        <f>SUM(H12:H16)</f>
        <v>#REF!</v>
      </c>
      <c r="I18" s="572" t="e">
        <f>SUM(I12:I16)</f>
        <v>#REF!</v>
      </c>
    </row>
    <row r="19" spans="1:9" ht="15.75" thickTop="1">
      <c r="A19" s="1185" t="s">
        <v>4256</v>
      </c>
      <c r="B19" s="748" t="s">
        <v>3044</v>
      </c>
      <c r="C19" s="569">
        <f>SUMIF('NI-Ter'!$B:$B,"8.20.10.30.000.000.00.000",'NI-Ter'!M:M)</f>
        <v>0</v>
      </c>
      <c r="D19" s="569">
        <f>SUMIF('NI-Ter'!$B:$B,"8.20.10.30.000.000.00.000",'NI-Ter'!N:N)</f>
        <v>0</v>
      </c>
      <c r="E19" s="750">
        <f t="shared" ref="E19:E24" si="3">+D19-C19</f>
        <v>0</v>
      </c>
      <c r="F19" s="569">
        <f>SUMIF('NI-Ter'!$B:$B,"8.20.10.30.000.000.00.000",'NI-Ter'!Q:Q)</f>
        <v>0</v>
      </c>
      <c r="G19" s="750" t="e">
        <f>+'NI-Ter'!#REF!</f>
        <v>#REF!</v>
      </c>
      <c r="H19" s="750" t="e">
        <f>+'NI-Ter'!#REF!</f>
        <v>#REF!</v>
      </c>
      <c r="I19" s="750" t="e">
        <f>+'NI-Ter'!#REF!</f>
        <v>#REF!</v>
      </c>
    </row>
    <row r="20" spans="1:9">
      <c r="A20" s="1185" t="s">
        <v>4257</v>
      </c>
      <c r="B20" s="749" t="s">
        <v>4258</v>
      </c>
      <c r="C20" s="565"/>
      <c r="D20" s="565"/>
      <c r="E20" s="750">
        <f t="shared" si="3"/>
        <v>0</v>
      </c>
      <c r="F20" s="565"/>
      <c r="G20" s="565"/>
      <c r="H20" s="565"/>
      <c r="I20" s="565"/>
    </row>
    <row r="21" spans="1:9">
      <c r="A21" s="1185" t="s">
        <v>4259</v>
      </c>
      <c r="B21" s="749" t="s">
        <v>4260</v>
      </c>
      <c r="C21" s="565"/>
      <c r="D21" s="565"/>
      <c r="E21" s="569">
        <f t="shared" si="3"/>
        <v>0</v>
      </c>
      <c r="F21" s="565"/>
      <c r="G21" s="565"/>
      <c r="H21" s="565"/>
      <c r="I21" s="565"/>
    </row>
    <row r="22" spans="1:9">
      <c r="A22" s="1185" t="s">
        <v>4265</v>
      </c>
      <c r="B22" s="1282" t="s">
        <v>4262</v>
      </c>
      <c r="C22" s="565"/>
      <c r="D22" s="565"/>
      <c r="E22" s="575">
        <f t="shared" si="3"/>
        <v>0</v>
      </c>
      <c r="F22" s="565"/>
      <c r="G22" s="565"/>
      <c r="H22" s="565"/>
      <c r="I22" s="565"/>
    </row>
    <row r="23" spans="1:9">
      <c r="A23" s="1185" t="s">
        <v>4263</v>
      </c>
      <c r="B23" s="839" t="s">
        <v>4413</v>
      </c>
      <c r="C23" s="831">
        <f>C18+C19+C20+C21+C22</f>
        <v>0</v>
      </c>
      <c r="D23" s="831">
        <f>D18+D19+D20+D21+D22</f>
        <v>0</v>
      </c>
      <c r="E23" s="831">
        <f t="shared" si="3"/>
        <v>0</v>
      </c>
      <c r="F23" s="831">
        <f>F18+F19+F20+F21</f>
        <v>15</v>
      </c>
      <c r="G23" s="831" t="e">
        <f>G18+G19+G20+G21</f>
        <v>#REF!</v>
      </c>
      <c r="H23" s="831" t="e">
        <f>H18+H19+H20+H21</f>
        <v>#REF!</v>
      </c>
      <c r="I23" s="831" t="e">
        <f>I18+I19+I20+I21</f>
        <v>#REF!</v>
      </c>
    </row>
    <row r="24" spans="1:9">
      <c r="A24" s="1185" t="s">
        <v>4265</v>
      </c>
      <c r="B24" s="840" t="s">
        <v>4414</v>
      </c>
      <c r="C24" s="841">
        <f>+C11-C23</f>
        <v>0</v>
      </c>
      <c r="D24" s="841">
        <f>+D11-D23</f>
        <v>0</v>
      </c>
      <c r="E24" s="841">
        <f t="shared" si="3"/>
        <v>0</v>
      </c>
      <c r="F24" s="841">
        <f>+F11-F23</f>
        <v>5</v>
      </c>
      <c r="G24" s="841" t="e">
        <f>+G11-G23</f>
        <v>#REF!</v>
      </c>
      <c r="H24" s="841" t="e">
        <f>+H11-H23</f>
        <v>#REF!</v>
      </c>
      <c r="I24" s="841" t="e">
        <f>+I11-I23</f>
        <v>#REF!</v>
      </c>
    </row>
    <row r="25" spans="1:9">
      <c r="A25" s="1185"/>
    </row>
    <row r="26" spans="1:9">
      <c r="A26" s="1185" t="s">
        <v>4267</v>
      </c>
      <c r="B26" s="745" t="s">
        <v>4268</v>
      </c>
      <c r="C26" s="565"/>
      <c r="D26" s="565"/>
      <c r="E26" s="569">
        <f>+D26-C26</f>
        <v>0</v>
      </c>
      <c r="F26" s="565">
        <v>288</v>
      </c>
      <c r="G26" s="565"/>
      <c r="H26" s="565"/>
      <c r="I26" s="565"/>
    </row>
    <row r="27" spans="1:9">
      <c r="A27" s="1185" t="s">
        <v>4269</v>
      </c>
      <c r="B27" s="745" t="s">
        <v>4270</v>
      </c>
      <c r="C27" s="565"/>
      <c r="D27" s="565"/>
      <c r="E27" s="569">
        <f>+D27-C27</f>
        <v>0</v>
      </c>
      <c r="F27" s="565"/>
      <c r="G27" s="565"/>
      <c r="H27" s="565"/>
      <c r="I27" s="565"/>
    </row>
    <row r="28" spans="1:9">
      <c r="A28" s="1185" t="s">
        <v>4271</v>
      </c>
      <c r="B28" s="745" t="s">
        <v>4272</v>
      </c>
      <c r="C28" s="565"/>
      <c r="D28" s="565"/>
      <c r="E28" s="569">
        <f>+D28-C28</f>
        <v>0</v>
      </c>
      <c r="F28" s="565"/>
      <c r="G28" s="565"/>
      <c r="H28" s="565"/>
      <c r="I28" s="565"/>
    </row>
    <row r="29" spans="1:9" ht="15.75" thickBot="1">
      <c r="A29" s="1185" t="s">
        <v>4273</v>
      </c>
      <c r="B29" s="574" t="s">
        <v>4415</v>
      </c>
      <c r="C29" s="566">
        <f>SUM(C26:C28)</f>
        <v>0</v>
      </c>
      <c r="D29" s="566">
        <f>SUM(D26:D28)</f>
        <v>0</v>
      </c>
      <c r="E29" s="566">
        <f>+D29-C29</f>
        <v>0</v>
      </c>
      <c r="F29" s="566">
        <f>SUM(F26:F28)</f>
        <v>288</v>
      </c>
      <c r="G29" s="566">
        <f>SUM(G26:G28)</f>
        <v>0</v>
      </c>
      <c r="H29" s="566">
        <f>SUM(H26:H28)</f>
        <v>0</v>
      </c>
      <c r="I29" s="566">
        <f>SUM(I26:I28)</f>
        <v>0</v>
      </c>
    </row>
    <row r="30" spans="1:9" ht="15.75" thickTop="1"/>
  </sheetData>
  <sheetProtection password="A01C" sheet="1"/>
  <mergeCells count="9">
    <mergeCell ref="H2:H3"/>
    <mergeCell ref="I2:I3"/>
    <mergeCell ref="F2:F3"/>
    <mergeCell ref="E2:E3"/>
    <mergeCell ref="A2:A3"/>
    <mergeCell ref="B2:B3"/>
    <mergeCell ref="C2:C3"/>
    <mergeCell ref="D2:D3"/>
    <mergeCell ref="G2:G3"/>
  </mergeCells>
  <phoneticPr fontId="95" type="noConversion"/>
  <pageMargins left="0.74803149606299213" right="0.74803149606299213" top="0.98425196850393704" bottom="0.98425196850393704" header="0.51181102362204722" footer="0.51181102362204722"/>
  <pageSetup paperSize="9" scale="95" fitToHeight="1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6">
    <pageSetUpPr fitToPage="1"/>
  </sheetPr>
  <dimension ref="A1:AF1514"/>
  <sheetViews>
    <sheetView showGridLines="0" topLeftCell="B1" zoomScale="80" zoomScaleNormal="80" zoomScaleSheetLayoutView="80" workbookViewId="0">
      <selection activeCell="K5" sqref="K5:M5"/>
    </sheetView>
  </sheetViews>
  <sheetFormatPr defaultColWidth="9.140625" defaultRowHeight="15"/>
  <cols>
    <col min="1" max="1" width="0" style="265" hidden="1" customWidth="1"/>
    <col min="2" max="2" width="26.85546875" style="265" customWidth="1"/>
    <col min="3" max="3" width="23.42578125" style="265" hidden="1" customWidth="1"/>
    <col min="4" max="10" width="5.7109375" style="265" hidden="1" customWidth="1"/>
    <col min="11" max="11" width="64.7109375" style="468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265" customWidth="1"/>
    <col min="17" max="17" width="20.7109375" style="265" hidden="1" customWidth="1"/>
    <col min="18" max="18" width="2.7109375" style="265" customWidth="1"/>
    <col min="19" max="19" width="20.7109375" style="265" customWidth="1"/>
    <col min="20" max="20" width="20.7109375" style="265" hidden="1" customWidth="1"/>
    <col min="21" max="21" width="2.7109375" style="265" customWidth="1"/>
    <col min="22" max="22" width="20.7109375" style="265" customWidth="1"/>
    <col min="23" max="23" width="20.7109375" style="265" hidden="1" customWidth="1"/>
    <col min="24" max="24" width="18" style="379" customWidth="1"/>
    <col min="25" max="25" width="9.140625" style="379"/>
    <col min="26" max="26" width="18" style="379" customWidth="1"/>
    <col min="27" max="16384" width="9.140625" style="265"/>
  </cols>
  <sheetData>
    <row r="1" spans="1:32" ht="15" customHeight="1">
      <c r="A1" s="460"/>
      <c r="B1" s="460"/>
      <c r="C1" s="89"/>
      <c r="D1" s="89"/>
      <c r="E1" s="89"/>
      <c r="F1" s="89"/>
      <c r="G1" s="89"/>
      <c r="H1" s="89"/>
      <c r="I1" s="89"/>
      <c r="J1" s="89"/>
      <c r="K1" s="495" t="str">
        <f>"Tabelle allegate nota integrativa di: " &amp;Info!$C$2 &amp; "  -  "&amp;Info!$B$5&amp;" "&amp;Info!$B$3</f>
        <v>Tabelle allegate nota integrativa di: ATS DELLA MONTAGNA  -  Consuntivo 2018</v>
      </c>
      <c r="L1" s="461"/>
      <c r="M1" s="461"/>
      <c r="O1" s="265"/>
      <c r="S1" s="379"/>
      <c r="T1" s="379"/>
      <c r="U1" s="379"/>
      <c r="V1" s="379"/>
      <c r="W1" s="379"/>
    </row>
    <row r="2" spans="1:32" ht="15.75" hidden="1">
      <c r="A2" s="460"/>
      <c r="B2" s="460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1231">
        <v>0</v>
      </c>
      <c r="N2" s="1231">
        <v>0</v>
      </c>
      <c r="O2" s="1232">
        <v>0</v>
      </c>
      <c r="P2" s="513"/>
      <c r="Q2" s="1231">
        <v>0</v>
      </c>
      <c r="R2" s="513"/>
      <c r="S2" s="1231">
        <v>0</v>
      </c>
      <c r="T2" s="1231">
        <v>0</v>
      </c>
      <c r="U2" s="461"/>
      <c r="V2" s="1231">
        <v>0</v>
      </c>
      <c r="W2" s="1231">
        <v>0</v>
      </c>
      <c r="X2" s="1231"/>
      <c r="Y2" s="1231"/>
      <c r="Z2" s="1231"/>
      <c r="AA2" s="513"/>
      <c r="AB2" s="1231"/>
      <c r="AC2" s="1231"/>
      <c r="AD2" s="461"/>
      <c r="AE2" s="1231"/>
      <c r="AF2" s="1231"/>
    </row>
    <row r="3" spans="1:32" ht="15.75" hidden="1">
      <c r="A3" s="460"/>
      <c r="B3" s="460" t="s">
        <v>3215</v>
      </c>
      <c r="C3" s="89"/>
      <c r="D3" s="89"/>
      <c r="E3" s="89"/>
      <c r="F3" s="89"/>
      <c r="G3" s="89"/>
      <c r="H3" s="89"/>
      <c r="I3" s="89"/>
      <c r="J3" s="89"/>
      <c r="K3" s="299"/>
      <c r="L3" s="90"/>
      <c r="M3" s="1231">
        <v>0</v>
      </c>
      <c r="N3" s="1231">
        <v>0</v>
      </c>
      <c r="O3" s="1232">
        <v>0</v>
      </c>
      <c r="P3" s="513"/>
      <c r="Q3" s="1231">
        <v>0</v>
      </c>
      <c r="R3" s="513"/>
      <c r="S3" s="1231">
        <v>0</v>
      </c>
      <c r="T3" s="1231">
        <v>0</v>
      </c>
      <c r="U3" s="461"/>
      <c r="V3" s="1231">
        <v>0</v>
      </c>
      <c r="W3" s="1231">
        <v>0</v>
      </c>
      <c r="X3" s="1231"/>
      <c r="Y3" s="1231"/>
      <c r="Z3" s="1231"/>
      <c r="AA3" s="513"/>
      <c r="AB3" s="1231"/>
      <c r="AC3" s="1231"/>
      <c r="AD3" s="461"/>
      <c r="AE3" s="1231"/>
      <c r="AF3" s="1231"/>
    </row>
    <row r="4" spans="1:32" ht="15.75" hidden="1">
      <c r="A4" s="460"/>
      <c r="B4" s="460" t="s">
        <v>3215</v>
      </c>
      <c r="C4" s="89"/>
      <c r="D4" s="89"/>
      <c r="E4" s="89"/>
      <c r="F4" s="89"/>
      <c r="G4" s="89"/>
      <c r="H4" s="89"/>
      <c r="I4" s="89"/>
      <c r="J4" s="89"/>
      <c r="K4" s="299"/>
      <c r="L4" s="90"/>
      <c r="M4" s="1231">
        <v>0</v>
      </c>
      <c r="N4" s="1231">
        <v>0</v>
      </c>
      <c r="O4" s="1232">
        <v>0</v>
      </c>
      <c r="P4" s="513"/>
      <c r="Q4" s="1231">
        <v>0</v>
      </c>
      <c r="R4" s="513"/>
      <c r="S4" s="1231">
        <v>0</v>
      </c>
      <c r="T4" s="1231">
        <v>0</v>
      </c>
      <c r="U4" s="461"/>
      <c r="V4" s="1231">
        <v>0</v>
      </c>
      <c r="W4" s="1231">
        <v>0</v>
      </c>
      <c r="X4" s="1231"/>
      <c r="Y4" s="1231"/>
      <c r="Z4" s="1231"/>
      <c r="AA4" s="513"/>
      <c r="AB4" s="1231"/>
      <c r="AC4" s="1231"/>
      <c r="AD4" s="461"/>
      <c r="AE4" s="1231"/>
      <c r="AF4" s="1231"/>
    </row>
    <row r="5" spans="1:32" ht="20.100000000000001" customHeight="1">
      <c r="C5" s="91"/>
      <c r="D5" s="91"/>
      <c r="E5" s="91"/>
      <c r="F5" s="91"/>
      <c r="G5" s="91"/>
      <c r="H5" s="91"/>
      <c r="I5" s="91"/>
      <c r="J5" s="91"/>
      <c r="K5" s="1352" t="s">
        <v>4700</v>
      </c>
      <c r="L5" s="1353"/>
      <c r="M5" s="1354"/>
    </row>
    <row r="6" spans="1:32" ht="15" customHeight="1">
      <c r="C6" s="91"/>
      <c r="D6" s="91"/>
      <c r="E6" s="91"/>
      <c r="F6" s="91"/>
      <c r="G6" s="91"/>
      <c r="H6" s="91"/>
      <c r="I6" s="91"/>
      <c r="J6" s="91"/>
      <c r="K6" s="552"/>
      <c r="L6" s="463"/>
      <c r="M6" s="463"/>
    </row>
    <row r="7" spans="1:32" ht="15" customHeight="1">
      <c r="C7" s="91"/>
      <c r="D7" s="91"/>
      <c r="E7" s="91"/>
      <c r="F7" s="91"/>
      <c r="G7" s="91"/>
      <c r="H7" s="91"/>
      <c r="I7" s="91"/>
      <c r="J7" s="91"/>
      <c r="K7" s="553" t="s">
        <v>3216</v>
      </c>
      <c r="L7" s="461"/>
      <c r="M7" s="265"/>
    </row>
    <row r="8" spans="1:32" ht="15" customHeight="1">
      <c r="C8" s="91"/>
      <c r="D8" s="91"/>
      <c r="E8" s="91"/>
      <c r="F8" s="91"/>
      <c r="G8" s="91"/>
      <c r="H8" s="91"/>
      <c r="I8" s="91"/>
      <c r="J8" s="91"/>
      <c r="K8" s="553"/>
      <c r="L8" s="461"/>
      <c r="M8" s="265"/>
    </row>
    <row r="9" spans="1:32" ht="18.75" customHeight="1" thickBot="1">
      <c r="C9" s="91"/>
      <c r="D9" s="91"/>
      <c r="E9" s="91"/>
      <c r="F9" s="91"/>
      <c r="G9" s="91"/>
      <c r="H9" s="91"/>
      <c r="I9" s="91"/>
      <c r="J9" s="91"/>
      <c r="K9" s="553"/>
      <c r="L9" s="461"/>
      <c r="M9" s="265"/>
    </row>
    <row r="10" spans="1:32" ht="39.950000000000003" customHeight="1" thickBot="1">
      <c r="C10" s="91"/>
      <c r="D10" s="91"/>
      <c r="E10" s="91"/>
      <c r="F10" s="91"/>
      <c r="G10" s="91"/>
      <c r="H10" s="91"/>
      <c r="I10" s="91"/>
      <c r="J10" s="91"/>
      <c r="K10" s="541"/>
      <c r="L10" s="465"/>
      <c r="M10" s="1228" t="str">
        <f>+'NI-San'!M10</f>
        <v>Valore netto al 31/12/2017</v>
      </c>
      <c r="N10" s="1229" t="str">
        <f>+'NI-San'!N10</f>
        <v>Valore netto al 31/12/2018</v>
      </c>
      <c r="O10" s="1031" t="str">
        <f>+'NI-San'!O10</f>
        <v>Variazione</v>
      </c>
      <c r="P10" s="806"/>
      <c r="Q10" s="1229" t="str">
        <f>+'NI-San'!Q10</f>
        <v>Prechiusura al ° trimestre 2018</v>
      </c>
      <c r="R10" s="514"/>
      <c r="S10" s="514"/>
      <c r="T10" s="514"/>
      <c r="U10" s="514"/>
      <c r="V10" s="514"/>
      <c r="W10" s="514"/>
    </row>
    <row r="11" spans="1:32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300" t="s">
        <v>72</v>
      </c>
      <c r="L11" s="97" t="s">
        <v>3218</v>
      </c>
      <c r="M11" s="98">
        <f>+M16+M117+M261+M308+M316-M87+M97</f>
        <v>0</v>
      </c>
      <c r="N11" s="775">
        <f>+N16+N117+N261+N308+N316-N87+N97</f>
        <v>0</v>
      </c>
      <c r="O11" s="775">
        <f>+N11-M11</f>
        <v>0</v>
      </c>
      <c r="Q11" s="775">
        <f>+Q16+Q117+Q261+Q308+Q316-Q87+Q97</f>
        <v>37660</v>
      </c>
      <c r="R11" s="518"/>
      <c r="S11" s="518"/>
      <c r="T11" s="518"/>
      <c r="U11" s="518"/>
      <c r="V11" s="518"/>
      <c r="W11" s="518"/>
    </row>
    <row r="12" spans="1:32" ht="15.75" thickTop="1">
      <c r="K12" s="538"/>
      <c r="M12" s="265"/>
      <c r="N12" s="379"/>
      <c r="Q12" s="379"/>
      <c r="R12" s="462"/>
      <c r="S12" s="291"/>
      <c r="T12" s="291"/>
      <c r="U12" s="291"/>
      <c r="V12" s="291"/>
      <c r="W12" s="291"/>
    </row>
    <row r="13" spans="1:32">
      <c r="K13" s="538"/>
      <c r="M13" s="265"/>
      <c r="N13" s="379"/>
      <c r="Q13" s="379"/>
      <c r="R13" s="462"/>
      <c r="S13" s="291"/>
      <c r="T13" s="291"/>
      <c r="U13" s="291"/>
      <c r="V13" s="291"/>
      <c r="W13" s="291"/>
    </row>
    <row r="14" spans="1:32" ht="15.75" thickBot="1">
      <c r="M14" s="265"/>
      <c r="N14" s="379"/>
      <c r="Q14" s="379"/>
      <c r="R14" s="462"/>
      <c r="S14" s="291"/>
      <c r="T14" s="291"/>
      <c r="U14" s="291"/>
      <c r="V14" s="291"/>
      <c r="W14" s="291"/>
    </row>
    <row r="15" spans="1:32" ht="26.25" thickBot="1">
      <c r="K15" s="529"/>
      <c r="L15" s="465"/>
      <c r="M15" s="1146" t="str">
        <f>+$M$10</f>
        <v>Valore netto al 31/12/2017</v>
      </c>
      <c r="N15" s="810" t="str">
        <f>N$10</f>
        <v>Valore netto al 31/12/2018</v>
      </c>
      <c r="O15" s="810" t="s">
        <v>4064</v>
      </c>
      <c r="P15" s="806"/>
      <c r="Q15" s="810" t="str">
        <f>Q$10</f>
        <v>Prechiusura al ° trimestre 2018</v>
      </c>
      <c r="R15" s="514"/>
      <c r="S15" s="514"/>
      <c r="T15" s="514"/>
      <c r="U15" s="514"/>
      <c r="V15" s="514"/>
      <c r="W15" s="514"/>
    </row>
    <row r="16" spans="1:32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95" t="s">
        <v>75</v>
      </c>
      <c r="L16" s="105" t="s">
        <v>3218</v>
      </c>
      <c r="M16" s="106">
        <f>+M18+M35+M76</f>
        <v>0</v>
      </c>
      <c r="N16" s="775">
        <f>+N18+N35+N76</f>
        <v>0</v>
      </c>
      <c r="O16" s="775">
        <f>+N16-M16</f>
        <v>0</v>
      </c>
      <c r="Q16" s="775">
        <f>+Q18+Q35+Q76</f>
        <v>37655</v>
      </c>
      <c r="R16" s="518"/>
      <c r="S16" s="518"/>
      <c r="T16" s="518"/>
      <c r="U16" s="518"/>
      <c r="V16" s="518"/>
      <c r="W16" s="518"/>
    </row>
    <row r="17" spans="1:26" ht="16.5" thickTop="1" thickBot="1">
      <c r="K17" s="539"/>
      <c r="L17" s="532"/>
      <c r="M17" s="291"/>
      <c r="N17" s="501"/>
      <c r="O17" s="501"/>
      <c r="Q17" s="501"/>
      <c r="R17" s="462"/>
      <c r="S17" s="291"/>
      <c r="T17" s="291"/>
      <c r="U17" s="291"/>
      <c r="V17" s="291"/>
      <c r="W17" s="291"/>
    </row>
    <row r="18" spans="1:26" ht="31.5" customHeight="1" thickTop="1" thickBot="1">
      <c r="B18" s="110" t="s">
        <v>76</v>
      </c>
      <c r="C18" s="242" t="s">
        <v>3220</v>
      </c>
      <c r="D18" s="243"/>
      <c r="E18" s="112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0</v>
      </c>
      <c r="N18" s="298">
        <f>SUM(N21:N33)</f>
        <v>0</v>
      </c>
      <c r="O18" s="298">
        <f>+N18-M18</f>
        <v>0</v>
      </c>
      <c r="Q18" s="298">
        <f>SUM(Q21:Q33)</f>
        <v>0</v>
      </c>
      <c r="R18" s="519"/>
      <c r="S18" s="519"/>
      <c r="T18" s="519"/>
      <c r="U18" s="519"/>
      <c r="V18" s="519"/>
      <c r="W18" s="519"/>
    </row>
    <row r="19" spans="1:26" s="291" customFormat="1" ht="9" customHeight="1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Q19" s="533"/>
      <c r="R19" s="514"/>
      <c r="X19" s="501"/>
      <c r="Y19" s="501"/>
      <c r="Z19" s="501"/>
    </row>
    <row r="20" spans="1:26" ht="26.25" thickBot="1">
      <c r="B20" s="102" t="s">
        <v>3221</v>
      </c>
      <c r="C20" s="245" t="s">
        <v>48</v>
      </c>
      <c r="D20" s="245"/>
      <c r="E20" s="246"/>
      <c r="F20" s="246"/>
      <c r="G20" s="246"/>
      <c r="H20" s="246"/>
      <c r="I20" s="246"/>
      <c r="J20" s="246"/>
      <c r="K20" s="302" t="s">
        <v>3222</v>
      </c>
      <c r="L20" s="121"/>
      <c r="M20" s="328" t="str">
        <f>+$M$10</f>
        <v>Valore netto al 31/12/2017</v>
      </c>
      <c r="N20" s="779" t="str">
        <f>N$10</f>
        <v>Valore netto al 31/12/2018</v>
      </c>
      <c r="O20" s="779" t="s">
        <v>4064</v>
      </c>
      <c r="P20" s="806"/>
      <c r="Q20" s="779" t="str">
        <f>Q$10</f>
        <v>Prechiusura al ° trimestre 2018</v>
      </c>
      <c r="R20" s="514"/>
      <c r="S20" s="514"/>
      <c r="T20" s="514"/>
      <c r="U20" s="514"/>
      <c r="V20" s="514"/>
      <c r="W20" s="514"/>
    </row>
    <row r="21" spans="1:26">
      <c r="B21" s="127" t="s">
        <v>78</v>
      </c>
      <c r="C21" s="127" t="s">
        <v>3223</v>
      </c>
      <c r="D21" s="127"/>
      <c r="E21" s="127"/>
      <c r="F21" s="123"/>
      <c r="G21" s="123"/>
      <c r="H21" s="123"/>
      <c r="I21" s="127"/>
      <c r="J21" s="127"/>
      <c r="K21" s="304" t="s">
        <v>4278</v>
      </c>
      <c r="L21" s="125" t="s">
        <v>3218</v>
      </c>
      <c r="M21" s="564">
        <f>IF(ISERROR(VLOOKUP($B21,ESTR_PREC!$A$1:$M$6000,7,FALSE))=TRUE,0,VLOOKUP($B21,ESTR_PREC!$A$1:$M$6000,7,FALSE))</f>
        <v>0</v>
      </c>
      <c r="N21" s="225"/>
      <c r="O21" s="560">
        <f>+N21-M21</f>
        <v>0</v>
      </c>
      <c r="Q21" s="225"/>
      <c r="R21" s="499"/>
      <c r="S21" s="675"/>
      <c r="T21" s="675"/>
      <c r="U21" s="675"/>
      <c r="V21" s="675"/>
      <c r="W21" s="675"/>
    </row>
    <row r="22" spans="1:26" hidden="1">
      <c r="B22" s="127" t="s">
        <v>84</v>
      </c>
      <c r="C22" s="127" t="s">
        <v>3224</v>
      </c>
      <c r="D22" s="127"/>
      <c r="E22" s="123"/>
      <c r="F22" s="123"/>
      <c r="G22" s="123"/>
      <c r="H22" s="123"/>
      <c r="I22" s="127"/>
      <c r="J22" s="127"/>
      <c r="K22" s="304" t="s">
        <v>4701</v>
      </c>
      <c r="L22" s="125" t="s">
        <v>3218</v>
      </c>
      <c r="M22" s="564"/>
      <c r="N22" s="564"/>
      <c r="O22" s="564"/>
      <c r="Q22" s="564"/>
      <c r="R22" s="499"/>
      <c r="S22" s="675"/>
      <c r="T22" s="675"/>
      <c r="U22" s="675"/>
      <c r="V22" s="675"/>
      <c r="W22" s="675"/>
    </row>
    <row r="23" spans="1:26" ht="21.75" hidden="1" customHeight="1">
      <c r="B23" s="127" t="s">
        <v>87</v>
      </c>
      <c r="C23" s="127" t="s">
        <v>3224</v>
      </c>
      <c r="D23" s="127"/>
      <c r="E23" s="123"/>
      <c r="F23" s="123"/>
      <c r="G23" s="123"/>
      <c r="H23" s="123"/>
      <c r="I23" s="127"/>
      <c r="J23" s="127"/>
      <c r="K23" s="304" t="s">
        <v>3225</v>
      </c>
      <c r="L23" s="125" t="s">
        <v>3218</v>
      </c>
      <c r="M23" s="564"/>
      <c r="N23" s="564"/>
      <c r="O23" s="564"/>
      <c r="Q23" s="564"/>
      <c r="R23" s="499"/>
      <c r="S23" s="675"/>
      <c r="T23" s="675"/>
      <c r="U23" s="675"/>
      <c r="V23" s="675"/>
      <c r="W23" s="675"/>
    </row>
    <row r="24" spans="1:26">
      <c r="B24" s="127" t="s">
        <v>89</v>
      </c>
      <c r="C24" s="127" t="s">
        <v>3226</v>
      </c>
      <c r="D24" s="127"/>
      <c r="E24" s="123"/>
      <c r="F24" s="123"/>
      <c r="G24" s="123"/>
      <c r="H24" s="123"/>
      <c r="I24" s="127"/>
      <c r="J24" s="127"/>
      <c r="K24" s="183" t="s">
        <v>92</v>
      </c>
      <c r="L24" s="125" t="s">
        <v>3218</v>
      </c>
      <c r="M24" s="564">
        <f>IF(ISERROR(VLOOKUP($B24,ESTR_PREC!$A$1:$M$6000,7,FALSE))=TRUE,0,VLOOKUP($B24,ESTR_PREC!$A$1:$M$6000,7,FALSE))</f>
        <v>0</v>
      </c>
      <c r="N24" s="225"/>
      <c r="O24" s="560">
        <f>+N24-M24</f>
        <v>0</v>
      </c>
      <c r="Q24" s="225"/>
      <c r="R24" s="499"/>
      <c r="S24" s="675"/>
      <c r="T24" s="675"/>
      <c r="U24" s="675"/>
      <c r="V24" s="675"/>
      <c r="W24" s="675"/>
    </row>
    <row r="25" spans="1:26">
      <c r="B25" s="127" t="s">
        <v>93</v>
      </c>
      <c r="C25" s="127" t="s">
        <v>3227</v>
      </c>
      <c r="D25" s="127"/>
      <c r="E25" s="123"/>
      <c r="F25" s="123"/>
      <c r="G25" s="123"/>
      <c r="H25" s="123"/>
      <c r="I25" s="127"/>
      <c r="J25" s="127"/>
      <c r="K25" s="183" t="s">
        <v>94</v>
      </c>
      <c r="L25" s="125" t="s">
        <v>3218</v>
      </c>
      <c r="M25" s="564">
        <f>IF(ISERROR(VLOOKUP($B25,ESTR_PREC!$A$1:$M$6000,7,FALSE))=TRUE,0,VLOOKUP($B25,ESTR_PREC!$A$1:$M$6000,7,FALSE))</f>
        <v>0</v>
      </c>
      <c r="N25" s="225"/>
      <c r="O25" s="560">
        <f>+N25-M25</f>
        <v>0</v>
      </c>
      <c r="Q25" s="225"/>
      <c r="R25" s="499"/>
      <c r="S25" s="675"/>
      <c r="T25" s="675"/>
      <c r="U25" s="675"/>
      <c r="V25" s="675"/>
      <c r="W25" s="675"/>
    </row>
    <row r="26" spans="1:26" ht="15" hidden="1" customHeight="1">
      <c r="B26" s="127" t="s">
        <v>95</v>
      </c>
      <c r="C26" s="127" t="s">
        <v>3228</v>
      </c>
      <c r="D26" s="127"/>
      <c r="E26" s="123"/>
      <c r="F26" s="123"/>
      <c r="G26" s="123"/>
      <c r="H26" s="123"/>
      <c r="I26" s="127"/>
      <c r="J26" s="127"/>
      <c r="K26" s="181" t="s">
        <v>96</v>
      </c>
      <c r="L26" s="125" t="s">
        <v>3218</v>
      </c>
      <c r="M26" s="828"/>
      <c r="N26" s="815"/>
      <c r="O26" s="827"/>
      <c r="Q26" s="815"/>
      <c r="R26" s="499"/>
      <c r="S26" s="675"/>
      <c r="T26" s="675"/>
      <c r="U26" s="675"/>
      <c r="V26" s="675"/>
      <c r="W26" s="675"/>
    </row>
    <row r="27" spans="1:26" ht="38.25">
      <c r="B27" s="127" t="s">
        <v>97</v>
      </c>
      <c r="C27" s="127" t="s">
        <v>3229</v>
      </c>
      <c r="D27" s="127"/>
      <c r="E27" s="123"/>
      <c r="F27" s="123"/>
      <c r="G27" s="123"/>
      <c r="H27" s="123"/>
      <c r="I27" s="127"/>
      <c r="J27" s="127"/>
      <c r="K27" s="181" t="s">
        <v>100</v>
      </c>
      <c r="L27" s="125" t="s">
        <v>3218</v>
      </c>
      <c r="M27" s="564">
        <f>IF(ISERROR(VLOOKUP($B27,ESTR_PREC!$A$1:$M$6000,7,FALSE))=TRUE,0,VLOOKUP($B27,ESTR_PREC!$A$1:$M$6000,7,FALSE))</f>
        <v>0</v>
      </c>
      <c r="N27" s="225"/>
      <c r="O27" s="560">
        <f>+N27-M27</f>
        <v>0</v>
      </c>
      <c r="Q27" s="225"/>
      <c r="R27" s="499"/>
      <c r="S27" s="675"/>
      <c r="T27" s="675"/>
      <c r="U27" s="675"/>
      <c r="V27" s="675"/>
      <c r="W27" s="675"/>
    </row>
    <row r="28" spans="1:26" ht="25.5">
      <c r="B28" s="127" t="s">
        <v>101</v>
      </c>
      <c r="C28" s="127" t="s">
        <v>3230</v>
      </c>
      <c r="D28" s="127"/>
      <c r="E28" s="123"/>
      <c r="F28" s="123"/>
      <c r="G28" s="123"/>
      <c r="H28" s="123"/>
      <c r="I28" s="127"/>
      <c r="J28" s="127"/>
      <c r="K28" s="181" t="s">
        <v>102</v>
      </c>
      <c r="L28" s="125" t="s">
        <v>3218</v>
      </c>
      <c r="M28" s="564">
        <f>IF(ISERROR(VLOOKUP($B28,ESTR_PREC!$A$1:$M$6000,7,FALSE))=TRUE,0,VLOOKUP($B28,ESTR_PREC!$A$1:$M$6000,7,FALSE))</f>
        <v>0</v>
      </c>
      <c r="N28" s="225"/>
      <c r="O28" s="560">
        <f>+N28-M28</f>
        <v>0</v>
      </c>
      <c r="Q28" s="225"/>
      <c r="R28" s="499"/>
      <c r="S28" s="675"/>
      <c r="T28" s="675"/>
      <c r="U28" s="675"/>
      <c r="V28" s="675"/>
      <c r="W28" s="675"/>
    </row>
    <row r="29" spans="1:26" ht="15" hidden="1" customHeight="1">
      <c r="B29" s="127" t="s">
        <v>103</v>
      </c>
      <c r="C29" s="127" t="s">
        <v>3231</v>
      </c>
      <c r="D29" s="127"/>
      <c r="E29" s="123"/>
      <c r="F29" s="123"/>
      <c r="G29" s="123"/>
      <c r="H29" s="123"/>
      <c r="I29" s="127"/>
      <c r="J29" s="127"/>
      <c r="K29" s="181" t="s">
        <v>106</v>
      </c>
      <c r="L29" s="125" t="s">
        <v>3218</v>
      </c>
      <c r="M29" s="564"/>
      <c r="N29" s="815"/>
      <c r="O29" s="827"/>
      <c r="P29" s="852"/>
      <c r="Q29" s="815"/>
      <c r="R29" s="499"/>
      <c r="S29" s="675"/>
      <c r="T29" s="675"/>
      <c r="U29" s="675"/>
      <c r="V29" s="675"/>
      <c r="W29" s="675"/>
    </row>
    <row r="30" spans="1:26">
      <c r="B30" s="127" t="s">
        <v>107</v>
      </c>
      <c r="C30" s="127" t="s">
        <v>3232</v>
      </c>
      <c r="D30" s="127"/>
      <c r="E30" s="123"/>
      <c r="F30" s="123"/>
      <c r="G30" s="123"/>
      <c r="H30" s="123"/>
      <c r="I30" s="127"/>
      <c r="J30" s="127"/>
      <c r="K30" s="227" t="s">
        <v>108</v>
      </c>
      <c r="L30" s="125" t="s">
        <v>3218</v>
      </c>
      <c r="M30" s="564">
        <f>IF(ISERROR(VLOOKUP($B30,ESTR_PREC!$A$1:$M$6000,7,FALSE))=TRUE,0,VLOOKUP($B30,ESTR_PREC!$A$1:$M$6000,7,FALSE))</f>
        <v>0</v>
      </c>
      <c r="N30" s="225"/>
      <c r="O30" s="560">
        <f>+N30-M30</f>
        <v>0</v>
      </c>
      <c r="Q30" s="225"/>
      <c r="R30" s="499"/>
      <c r="S30" s="675"/>
      <c r="T30" s="675"/>
      <c r="U30" s="675"/>
      <c r="V30" s="675"/>
      <c r="W30" s="675"/>
    </row>
    <row r="31" spans="1:26" hidden="1">
      <c r="B31" s="127" t="s">
        <v>109</v>
      </c>
      <c r="C31" s="127" t="s">
        <v>3233</v>
      </c>
      <c r="D31" s="127"/>
      <c r="E31" s="123"/>
      <c r="F31" s="123"/>
      <c r="G31" s="123"/>
      <c r="H31" s="123"/>
      <c r="I31" s="127"/>
      <c r="J31" s="127"/>
      <c r="K31" s="227" t="s">
        <v>110</v>
      </c>
      <c r="L31" s="125" t="s">
        <v>3218</v>
      </c>
      <c r="M31" s="564"/>
      <c r="N31" s="815"/>
      <c r="O31" s="827"/>
      <c r="Q31" s="815"/>
      <c r="R31" s="499"/>
      <c r="S31" s="675"/>
      <c r="T31" s="675"/>
      <c r="U31" s="675"/>
      <c r="V31" s="675"/>
      <c r="W31" s="675"/>
    </row>
    <row r="32" spans="1:26">
      <c r="B32" s="127" t="s">
        <v>111</v>
      </c>
      <c r="C32" s="127" t="s">
        <v>3234</v>
      </c>
      <c r="D32" s="127"/>
      <c r="E32" s="123"/>
      <c r="F32" s="123"/>
      <c r="G32" s="123"/>
      <c r="H32" s="123"/>
      <c r="I32" s="127"/>
      <c r="J32" s="127"/>
      <c r="K32" s="228" t="s">
        <v>113</v>
      </c>
      <c r="L32" s="125" t="s">
        <v>3218</v>
      </c>
      <c r="M32" s="564">
        <f>IF(ISERROR(VLOOKUP($B32,ESTR_PREC!$A$1:$M$6000,7,FALSE))=TRUE,0,VLOOKUP($B32,ESTR_PREC!$A$1:$M$6000,7,FALSE))</f>
        <v>0</v>
      </c>
      <c r="N32" s="225"/>
      <c r="O32" s="560">
        <f>+N32-M32</f>
        <v>0</v>
      </c>
      <c r="Q32" s="225"/>
      <c r="R32" s="499"/>
      <c r="S32" s="675"/>
      <c r="T32" s="675"/>
      <c r="U32" s="675"/>
      <c r="V32" s="675"/>
      <c r="W32" s="675"/>
    </row>
    <row r="33" spans="2:23" ht="15.75" hidden="1" customHeight="1" thickBot="1">
      <c r="B33" s="229" t="s">
        <v>114</v>
      </c>
      <c r="C33" s="229" t="s">
        <v>3235</v>
      </c>
      <c r="D33" s="229"/>
      <c r="E33" s="229"/>
      <c r="F33" s="229"/>
      <c r="G33" s="229"/>
      <c r="H33" s="229"/>
      <c r="I33" s="229"/>
      <c r="J33" s="229"/>
      <c r="K33" s="772" t="s">
        <v>115</v>
      </c>
      <c r="L33" s="231" t="s">
        <v>3218</v>
      </c>
      <c r="M33" s="828"/>
      <c r="N33" s="815"/>
      <c r="O33" s="827">
        <f>+N33-M33</f>
        <v>0</v>
      </c>
      <c r="P33" s="852"/>
      <c r="Q33" s="815"/>
      <c r="R33" s="499"/>
      <c r="S33" s="675"/>
      <c r="T33" s="675"/>
      <c r="U33" s="675"/>
      <c r="V33" s="675"/>
      <c r="W33" s="675"/>
    </row>
    <row r="34" spans="2:23" ht="16.5" thickBot="1">
      <c r="K34" s="527"/>
      <c r="L34" s="528"/>
      <c r="M34" s="192"/>
      <c r="N34" s="192"/>
      <c r="O34" s="192"/>
      <c r="Q34" s="192"/>
      <c r="R34" s="554"/>
      <c r="S34" s="291"/>
      <c r="T34" s="291"/>
      <c r="U34" s="291"/>
      <c r="V34" s="291"/>
      <c r="W34" s="291"/>
    </row>
    <row r="35" spans="2:23" ht="29.25" customHeight="1" thickTop="1" thickBot="1">
      <c r="B35" s="110" t="s">
        <v>116</v>
      </c>
      <c r="C35" s="242" t="s">
        <v>3236</v>
      </c>
      <c r="D35" s="243"/>
      <c r="E35" s="112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0</v>
      </c>
      <c r="N35" s="298">
        <f>SUM(N38:N73)</f>
        <v>0</v>
      </c>
      <c r="O35" s="298">
        <f>+N35-M35</f>
        <v>0</v>
      </c>
      <c r="Q35" s="298">
        <f>SUM(Q38:Q73)</f>
        <v>37655</v>
      </c>
      <c r="R35" s="519"/>
      <c r="S35" s="519"/>
      <c r="T35" s="519"/>
      <c r="U35" s="519"/>
      <c r="V35" s="519"/>
      <c r="W35" s="519"/>
    </row>
    <row r="36" spans="2:23" ht="9" customHeight="1" thickTop="1" thickBot="1">
      <c r="B36" s="537"/>
      <c r="C36" s="537"/>
      <c r="K36" s="538"/>
      <c r="M36" s="265"/>
      <c r="N36" s="379"/>
      <c r="Q36" s="379"/>
      <c r="R36" s="462"/>
      <c r="S36" s="291"/>
      <c r="T36" s="291"/>
      <c r="U36" s="291"/>
      <c r="V36" s="291"/>
      <c r="W36" s="291"/>
    </row>
    <row r="37" spans="2:23" ht="26.25" thickBot="1">
      <c r="B37" s="102" t="s">
        <v>3221</v>
      </c>
      <c r="C37" s="245" t="s">
        <v>48</v>
      </c>
      <c r="D37" s="245"/>
      <c r="E37" s="246"/>
      <c r="F37" s="246"/>
      <c r="G37" s="246"/>
      <c r="H37" s="246"/>
      <c r="I37" s="246"/>
      <c r="J37" s="246"/>
      <c r="K37" s="302" t="s">
        <v>3222</v>
      </c>
      <c r="L37" s="135"/>
      <c r="M37" s="328" t="str">
        <f>+$M$10</f>
        <v>Valore netto al 31/12/2017</v>
      </c>
      <c r="N37" s="779" t="str">
        <f>N$10</f>
        <v>Valore netto al 31/12/2018</v>
      </c>
      <c r="O37" s="779" t="s">
        <v>4064</v>
      </c>
      <c r="P37" s="806"/>
      <c r="Q37" s="779" t="str">
        <f>Q$10</f>
        <v>Prechiusura al ° trimestre 2018</v>
      </c>
      <c r="R37" s="514"/>
      <c r="S37" s="514"/>
      <c r="T37" s="514"/>
      <c r="U37" s="514"/>
      <c r="V37" s="514"/>
      <c r="W37" s="514"/>
    </row>
    <row r="38" spans="2:23">
      <c r="B38" s="127" t="s">
        <v>118</v>
      </c>
      <c r="C38" s="127" t="s">
        <v>3237</v>
      </c>
      <c r="D38" s="127"/>
      <c r="E38" s="123"/>
      <c r="F38" s="127"/>
      <c r="G38" s="123"/>
      <c r="H38" s="123"/>
      <c r="I38" s="127"/>
      <c r="J38" s="127"/>
      <c r="K38" s="228" t="s">
        <v>121</v>
      </c>
      <c r="L38" s="125" t="s">
        <v>3218</v>
      </c>
      <c r="M38" s="564">
        <f>IF(ISERROR(VLOOKUP($B38,ESTR_PREC!$A$1:$M$6000,7,FALSE))=TRUE,0,VLOOKUP($B38,ESTR_PREC!$A$1:$M$6000,7,FALSE))</f>
        <v>0</v>
      </c>
      <c r="N38" s="225"/>
      <c r="O38" s="560">
        <f>+N38-M38</f>
        <v>0</v>
      </c>
      <c r="Q38" s="225"/>
      <c r="R38" s="499"/>
      <c r="S38" s="675"/>
      <c r="T38" s="675"/>
      <c r="U38" s="675"/>
      <c r="V38" s="675"/>
      <c r="W38" s="675"/>
    </row>
    <row r="39" spans="2:23">
      <c r="B39" s="127" t="s">
        <v>122</v>
      </c>
      <c r="C39" s="127" t="s">
        <v>3238</v>
      </c>
      <c r="D39" s="127"/>
      <c r="E39" s="123"/>
      <c r="F39" s="127"/>
      <c r="G39" s="123"/>
      <c r="H39" s="123"/>
      <c r="I39" s="127"/>
      <c r="J39" s="127"/>
      <c r="K39" s="228" t="s">
        <v>125</v>
      </c>
      <c r="L39" s="125" t="s">
        <v>3218</v>
      </c>
      <c r="M39" s="564">
        <f>IF(ISERROR(VLOOKUP($B39,ESTR_PREC!$A$1:$M$6000,7,FALSE))=TRUE,0,VLOOKUP($B39,ESTR_PREC!$A$1:$M$6000,7,FALSE))</f>
        <v>0</v>
      </c>
      <c r="N39" s="225"/>
      <c r="O39" s="560">
        <f>+N39-M39</f>
        <v>0</v>
      </c>
      <c r="Q39" s="225"/>
      <c r="R39" s="499"/>
      <c r="S39" s="675"/>
      <c r="T39" s="675"/>
      <c r="U39" s="675"/>
      <c r="V39" s="675"/>
      <c r="W39" s="675"/>
    </row>
    <row r="40" spans="2:23" ht="25.5" hidden="1">
      <c r="B40" s="127" t="s">
        <v>126</v>
      </c>
      <c r="C40" s="127" t="s">
        <v>3239</v>
      </c>
      <c r="D40" s="127"/>
      <c r="E40" s="123"/>
      <c r="F40" s="123"/>
      <c r="G40" s="123"/>
      <c r="H40" s="123"/>
      <c r="I40" s="127"/>
      <c r="J40" s="127"/>
      <c r="K40" s="227" t="s">
        <v>127</v>
      </c>
      <c r="L40" s="125" t="s">
        <v>3218</v>
      </c>
      <c r="M40" s="564"/>
      <c r="N40" s="815"/>
      <c r="O40" s="827"/>
      <c r="Q40" s="815"/>
      <c r="R40" s="499"/>
      <c r="S40" s="675"/>
      <c r="T40" s="675"/>
      <c r="U40" s="675"/>
      <c r="V40" s="675"/>
      <c r="W40" s="675"/>
    </row>
    <row r="41" spans="2:23">
      <c r="B41" s="127" t="s">
        <v>128</v>
      </c>
      <c r="C41" s="127" t="s">
        <v>3240</v>
      </c>
      <c r="D41" s="127"/>
      <c r="E41" s="123"/>
      <c r="F41" s="127"/>
      <c r="G41" s="123"/>
      <c r="H41" s="123"/>
      <c r="I41" s="127"/>
      <c r="J41" s="127"/>
      <c r="K41" s="228" t="s">
        <v>129</v>
      </c>
      <c r="L41" s="125" t="s">
        <v>3218</v>
      </c>
      <c r="M41" s="564">
        <f>IF(ISERROR(VLOOKUP($B41,ESTR_PREC!$A$1:$M$6000,7,FALSE))=TRUE,0,VLOOKUP($B41,ESTR_PREC!$A$1:$M$6000,7,FALSE))</f>
        <v>0</v>
      </c>
      <c r="N41" s="225"/>
      <c r="O41" s="560">
        <f>+N41-M41</f>
        <v>0</v>
      </c>
      <c r="Q41" s="225"/>
      <c r="R41" s="499"/>
      <c r="S41" s="675"/>
      <c r="T41" s="675"/>
      <c r="U41" s="675"/>
      <c r="V41" s="675"/>
      <c r="W41" s="675"/>
    </row>
    <row r="42" spans="2:23" ht="25.5" hidden="1">
      <c r="B42" s="127" t="s">
        <v>130</v>
      </c>
      <c r="C42" s="127" t="s">
        <v>3241</v>
      </c>
      <c r="D42" s="127"/>
      <c r="E42" s="123"/>
      <c r="F42" s="123"/>
      <c r="G42" s="123"/>
      <c r="H42" s="123"/>
      <c r="I42" s="127"/>
      <c r="J42" s="127"/>
      <c r="K42" s="227" t="s">
        <v>131</v>
      </c>
      <c r="L42" s="125" t="s">
        <v>3218</v>
      </c>
      <c r="M42" s="564"/>
      <c r="N42" s="815"/>
      <c r="O42" s="827"/>
      <c r="Q42" s="815"/>
      <c r="R42" s="499"/>
      <c r="S42" s="675"/>
      <c r="T42" s="675"/>
      <c r="U42" s="675"/>
      <c r="V42" s="675"/>
      <c r="W42" s="675"/>
    </row>
    <row r="43" spans="2:23" ht="25.5">
      <c r="B43" s="127" t="s">
        <v>132</v>
      </c>
      <c r="C43" s="127" t="s">
        <v>4702</v>
      </c>
      <c r="D43" s="127"/>
      <c r="E43" s="123"/>
      <c r="F43" s="127"/>
      <c r="G43" s="123"/>
      <c r="H43" s="123"/>
      <c r="I43" s="127"/>
      <c r="J43" s="127"/>
      <c r="K43" s="228" t="s">
        <v>135</v>
      </c>
      <c r="L43" s="125" t="s">
        <v>3218</v>
      </c>
      <c r="M43" s="564">
        <f>IF(ISERROR(VLOOKUP($B43,ESTR_PREC!$A$1:$M$6000,7,FALSE))=TRUE,0,VLOOKUP($B43,ESTR_PREC!$A$1:$M$6000,7,FALSE))</f>
        <v>0</v>
      </c>
      <c r="N43" s="225"/>
      <c r="O43" s="560">
        <f>+N43-M43</f>
        <v>0</v>
      </c>
      <c r="Q43" s="225"/>
      <c r="R43" s="499"/>
      <c r="S43" s="675"/>
      <c r="T43" s="675"/>
      <c r="U43" s="675"/>
      <c r="V43" s="675"/>
      <c r="W43" s="675"/>
    </row>
    <row r="44" spans="2:23" ht="25.5">
      <c r="B44" s="127" t="s">
        <v>136</v>
      </c>
      <c r="C44" s="127" t="s">
        <v>4703</v>
      </c>
      <c r="D44" s="127"/>
      <c r="E44" s="123"/>
      <c r="F44" s="127"/>
      <c r="G44" s="123"/>
      <c r="H44" s="123"/>
      <c r="I44" s="127"/>
      <c r="J44" s="127"/>
      <c r="K44" s="228" t="s">
        <v>139</v>
      </c>
      <c r="L44" s="125" t="s">
        <v>3218</v>
      </c>
      <c r="M44" s="564">
        <f>IF(ISERROR(VLOOKUP($B44,ESTR_PREC!$A$1:$M$6000,7,FALSE))=TRUE,0,VLOOKUP($B44,ESTR_PREC!$A$1:$M$6000,7,FALSE))</f>
        <v>0</v>
      </c>
      <c r="N44" s="225"/>
      <c r="O44" s="560">
        <f>+N44-M44</f>
        <v>0</v>
      </c>
      <c r="Q44" s="225"/>
      <c r="R44" s="499"/>
      <c r="S44" s="675"/>
      <c r="T44" s="675"/>
      <c r="U44" s="675"/>
      <c r="V44" s="675"/>
      <c r="W44" s="675"/>
    </row>
    <row r="45" spans="2:23">
      <c r="B45" s="127" t="s">
        <v>140</v>
      </c>
      <c r="C45" s="127" t="s">
        <v>3242</v>
      </c>
      <c r="D45" s="127"/>
      <c r="E45" s="123"/>
      <c r="F45" s="127"/>
      <c r="G45" s="123"/>
      <c r="H45" s="123"/>
      <c r="I45" s="127"/>
      <c r="J45" s="127"/>
      <c r="K45" s="227" t="s">
        <v>145</v>
      </c>
      <c r="L45" s="125" t="s">
        <v>3218</v>
      </c>
      <c r="M45" s="564">
        <f>IF(ISERROR(VLOOKUP($B45,ESTR_PREC!$A$1:$M$6000,7,FALSE))=TRUE,0,VLOOKUP($B45,ESTR_PREC!$A$1:$M$6000,7,FALSE))</f>
        <v>0</v>
      </c>
      <c r="N45" s="225"/>
      <c r="O45" s="560">
        <f>+N45-M45</f>
        <v>0</v>
      </c>
      <c r="Q45" s="225"/>
      <c r="R45" s="499"/>
      <c r="S45" s="675"/>
      <c r="T45" s="675"/>
      <c r="U45" s="675"/>
      <c r="V45" s="675"/>
      <c r="W45" s="675"/>
    </row>
    <row r="46" spans="2:23" ht="15" hidden="1" customHeight="1">
      <c r="B46" s="139" t="s">
        <v>146</v>
      </c>
      <c r="C46" s="139" t="s">
        <v>3243</v>
      </c>
      <c r="D46" s="139"/>
      <c r="E46" s="140"/>
      <c r="F46" s="140"/>
      <c r="G46" s="140"/>
      <c r="H46" s="140"/>
      <c r="I46" s="139"/>
      <c r="J46" s="139"/>
      <c r="K46" s="226" t="s">
        <v>147</v>
      </c>
      <c r="L46" s="141" t="s">
        <v>3218</v>
      </c>
      <c r="M46" s="564"/>
      <c r="N46" s="815"/>
      <c r="O46" s="853"/>
      <c r="P46" s="660"/>
      <c r="Q46" s="815"/>
      <c r="R46" s="499"/>
      <c r="S46" s="675"/>
      <c r="T46" s="675"/>
      <c r="U46" s="675"/>
      <c r="V46" s="675"/>
      <c r="W46" s="675"/>
    </row>
    <row r="47" spans="2:23">
      <c r="B47" s="127" t="s">
        <v>148</v>
      </c>
      <c r="C47" s="127" t="s">
        <v>3244</v>
      </c>
      <c r="D47" s="127"/>
      <c r="E47" s="123"/>
      <c r="F47" s="127"/>
      <c r="G47" s="123"/>
      <c r="H47" s="123"/>
      <c r="I47" s="127"/>
      <c r="J47" s="127"/>
      <c r="K47" s="181" t="s">
        <v>149</v>
      </c>
      <c r="L47" s="125" t="s">
        <v>3218</v>
      </c>
      <c r="M47" s="564">
        <f>IF(ISERROR(VLOOKUP($B47,ESTR_PREC!$A$1:$M$6000,7,FALSE))=TRUE,0,VLOOKUP($B47,ESTR_PREC!$A$1:$M$6000,7,FALSE))</f>
        <v>0</v>
      </c>
      <c r="N47" s="225"/>
      <c r="O47" s="560">
        <f>+N47-M47</f>
        <v>0</v>
      </c>
      <c r="Q47" s="225"/>
      <c r="R47" s="499"/>
      <c r="S47" s="675"/>
      <c r="T47" s="675"/>
      <c r="U47" s="675"/>
      <c r="V47" s="675"/>
      <c r="W47" s="675"/>
    </row>
    <row r="48" spans="2:23">
      <c r="B48" s="127" t="s">
        <v>150</v>
      </c>
      <c r="C48" s="127" t="s">
        <v>3245</v>
      </c>
      <c r="D48" s="127"/>
      <c r="E48" s="123"/>
      <c r="F48" s="127"/>
      <c r="G48" s="123"/>
      <c r="H48" s="123"/>
      <c r="I48" s="127"/>
      <c r="J48" s="127"/>
      <c r="K48" s="181" t="s">
        <v>152</v>
      </c>
      <c r="L48" s="125" t="s">
        <v>3218</v>
      </c>
      <c r="M48" s="564">
        <f>IF(ISERROR(VLOOKUP($B48,ESTR_PREC!$A$1:$M$6000,7,FALSE))=TRUE,0,VLOOKUP($B48,ESTR_PREC!$A$1:$M$6000,7,FALSE))</f>
        <v>0</v>
      </c>
      <c r="N48" s="225"/>
      <c r="O48" s="560">
        <f>+N48-M48</f>
        <v>0</v>
      </c>
      <c r="Q48" s="225"/>
      <c r="R48" s="499"/>
      <c r="S48" s="675"/>
      <c r="T48" s="675"/>
      <c r="U48" s="675"/>
      <c r="V48" s="675"/>
      <c r="W48" s="675"/>
    </row>
    <row r="49" spans="2:23" hidden="1">
      <c r="B49" s="127" t="s">
        <v>153</v>
      </c>
      <c r="C49" s="127" t="s">
        <v>3246</v>
      </c>
      <c r="D49" s="127"/>
      <c r="E49" s="123"/>
      <c r="F49" s="127"/>
      <c r="G49" s="123"/>
      <c r="H49" s="123"/>
      <c r="I49" s="127"/>
      <c r="J49" s="127"/>
      <c r="K49" s="181" t="s">
        <v>155</v>
      </c>
      <c r="L49" s="125" t="s">
        <v>3218</v>
      </c>
      <c r="M49" s="343"/>
      <c r="N49" s="815"/>
      <c r="O49" s="827"/>
      <c r="Q49" s="815"/>
      <c r="R49" s="499"/>
      <c r="S49" s="675"/>
      <c r="T49" s="675"/>
      <c r="U49" s="675"/>
      <c r="V49" s="675"/>
      <c r="W49" s="675"/>
    </row>
    <row r="50" spans="2:23">
      <c r="B50" s="127" t="s">
        <v>156</v>
      </c>
      <c r="C50" s="127" t="s">
        <v>3247</v>
      </c>
      <c r="D50" s="127"/>
      <c r="E50" s="123"/>
      <c r="F50" s="127"/>
      <c r="G50" s="123"/>
      <c r="H50" s="123"/>
      <c r="I50" s="127"/>
      <c r="J50" s="127"/>
      <c r="K50" s="181" t="s">
        <v>160</v>
      </c>
      <c r="L50" s="125" t="s">
        <v>3218</v>
      </c>
      <c r="M50" s="564">
        <f>IF(ISERROR(VLOOKUP($B50,ESTR_PREC!$A$1:$M$6000,7,FALSE))=TRUE,0,VLOOKUP($B50,ESTR_PREC!$A$1:$M$6000,7,FALSE))</f>
        <v>0</v>
      </c>
      <c r="N50" s="225"/>
      <c r="O50" s="560">
        <f>+N50-M50</f>
        <v>0</v>
      </c>
      <c r="Q50" s="225">
        <v>37655</v>
      </c>
      <c r="R50" s="499"/>
      <c r="S50" s="675"/>
      <c r="T50" s="675"/>
      <c r="U50" s="675"/>
      <c r="V50" s="675"/>
      <c r="W50" s="675"/>
    </row>
    <row r="51" spans="2:23">
      <c r="B51" s="127" t="s">
        <v>161</v>
      </c>
      <c r="C51" s="127" t="s">
        <v>3248</v>
      </c>
      <c r="D51" s="127"/>
      <c r="E51" s="123"/>
      <c r="F51" s="127"/>
      <c r="G51" s="123"/>
      <c r="H51" s="123"/>
      <c r="I51" s="127"/>
      <c r="J51" s="127"/>
      <c r="K51" s="181" t="s">
        <v>163</v>
      </c>
      <c r="L51" s="125" t="s">
        <v>3218</v>
      </c>
      <c r="M51" s="564">
        <f>IF(ISERROR(VLOOKUP($B51,ESTR_PREC!$A$1:$M$6000,7,FALSE))=TRUE,0,VLOOKUP($B51,ESTR_PREC!$A$1:$M$6000,7,FALSE))</f>
        <v>0</v>
      </c>
      <c r="N51" s="225"/>
      <c r="O51" s="560">
        <f>+N51-M51</f>
        <v>0</v>
      </c>
      <c r="Q51" s="225"/>
      <c r="R51" s="499"/>
      <c r="S51" s="675"/>
      <c r="T51" s="675"/>
      <c r="U51" s="675"/>
      <c r="V51" s="675"/>
      <c r="W51" s="675"/>
    </row>
    <row r="52" spans="2:23" ht="15" hidden="1" customHeight="1">
      <c r="B52" s="138" t="s">
        <v>164</v>
      </c>
      <c r="C52" s="138" t="s">
        <v>3249</v>
      </c>
      <c r="D52" s="138"/>
      <c r="E52" s="268"/>
      <c r="F52" s="268"/>
      <c r="G52" s="268"/>
      <c r="H52" s="268"/>
      <c r="I52" s="138"/>
      <c r="J52" s="138"/>
      <c r="K52" s="257" t="s">
        <v>167</v>
      </c>
      <c r="L52" s="270" t="s">
        <v>3218</v>
      </c>
      <c r="M52" s="564"/>
      <c r="N52" s="815"/>
      <c r="O52" s="827"/>
      <c r="Q52" s="815"/>
      <c r="R52" s="499"/>
      <c r="S52" s="675"/>
      <c r="T52" s="675"/>
      <c r="U52" s="675"/>
      <c r="V52" s="675"/>
      <c r="W52" s="675"/>
    </row>
    <row r="53" spans="2:23" ht="15" hidden="1" customHeight="1">
      <c r="B53" s="353" t="s">
        <v>168</v>
      </c>
      <c r="C53" s="353" t="s">
        <v>4704</v>
      </c>
      <c r="D53" s="138"/>
      <c r="E53" s="268"/>
      <c r="F53" s="268"/>
      <c r="G53" s="268"/>
      <c r="H53" s="268"/>
      <c r="I53" s="138"/>
      <c r="J53" s="138"/>
      <c r="K53" s="369" t="s">
        <v>171</v>
      </c>
      <c r="L53" s="270" t="s">
        <v>3218</v>
      </c>
      <c r="M53" s="564"/>
      <c r="N53" s="815"/>
      <c r="O53" s="827"/>
      <c r="Q53" s="815"/>
      <c r="R53" s="499"/>
      <c r="S53" s="675"/>
      <c r="T53" s="675"/>
      <c r="U53" s="675"/>
      <c r="V53" s="675"/>
      <c r="W53" s="675"/>
    </row>
    <row r="54" spans="2:23" ht="15" hidden="1" customHeight="1">
      <c r="B54" s="138" t="s">
        <v>172</v>
      </c>
      <c r="C54" s="138" t="s">
        <v>3250</v>
      </c>
      <c r="D54" s="138"/>
      <c r="E54" s="268"/>
      <c r="F54" s="268"/>
      <c r="G54" s="268"/>
      <c r="H54" s="268"/>
      <c r="I54" s="138"/>
      <c r="J54" s="138"/>
      <c r="K54" s="257" t="s">
        <v>173</v>
      </c>
      <c r="L54" s="270" t="s">
        <v>3218</v>
      </c>
      <c r="M54" s="564"/>
      <c r="N54" s="815"/>
      <c r="O54" s="827"/>
      <c r="Q54" s="815"/>
      <c r="R54" s="499"/>
      <c r="S54" s="675"/>
      <c r="T54" s="675"/>
      <c r="U54" s="675"/>
      <c r="V54" s="675"/>
      <c r="W54" s="675"/>
    </row>
    <row r="55" spans="2:23" ht="15" hidden="1" customHeight="1">
      <c r="B55" s="138" t="s">
        <v>174</v>
      </c>
      <c r="C55" s="138" t="s">
        <v>3251</v>
      </c>
      <c r="D55" s="138"/>
      <c r="E55" s="268"/>
      <c r="F55" s="268"/>
      <c r="G55" s="268"/>
      <c r="H55" s="268"/>
      <c r="I55" s="138"/>
      <c r="J55" s="138"/>
      <c r="K55" s="257" t="s">
        <v>177</v>
      </c>
      <c r="L55" s="270" t="s">
        <v>3218</v>
      </c>
      <c r="M55" s="564"/>
      <c r="N55" s="815"/>
      <c r="O55" s="827"/>
      <c r="Q55" s="815"/>
      <c r="R55" s="499"/>
      <c r="S55" s="675"/>
      <c r="T55" s="675"/>
      <c r="U55" s="675"/>
      <c r="V55" s="675"/>
      <c r="W55" s="675"/>
    </row>
    <row r="56" spans="2:23" ht="15" hidden="1" customHeight="1">
      <c r="B56" s="353" t="s">
        <v>178</v>
      </c>
      <c r="C56" s="353" t="s">
        <v>4705</v>
      </c>
      <c r="D56" s="138"/>
      <c r="E56" s="268"/>
      <c r="F56" s="268"/>
      <c r="G56" s="268"/>
      <c r="H56" s="268"/>
      <c r="I56" s="138"/>
      <c r="J56" s="138"/>
      <c r="K56" s="369" t="s">
        <v>179</v>
      </c>
      <c r="L56" s="270" t="s">
        <v>3218</v>
      </c>
      <c r="M56" s="564"/>
      <c r="N56" s="815"/>
      <c r="O56" s="827"/>
      <c r="Q56" s="815"/>
      <c r="R56" s="499"/>
      <c r="S56" s="675"/>
      <c r="T56" s="675"/>
      <c r="U56" s="675"/>
      <c r="V56" s="675"/>
      <c r="W56" s="675"/>
    </row>
    <row r="57" spans="2:23" ht="15" hidden="1" customHeight="1">
      <c r="B57" s="138" t="s">
        <v>180</v>
      </c>
      <c r="C57" s="138" t="s">
        <v>3252</v>
      </c>
      <c r="D57" s="138"/>
      <c r="E57" s="268"/>
      <c r="F57" s="268"/>
      <c r="G57" s="268"/>
      <c r="H57" s="268"/>
      <c r="I57" s="138"/>
      <c r="J57" s="138"/>
      <c r="K57" s="257" t="s">
        <v>181</v>
      </c>
      <c r="L57" s="270" t="s">
        <v>3218</v>
      </c>
      <c r="M57" s="564"/>
      <c r="N57" s="815"/>
      <c r="O57" s="827"/>
      <c r="Q57" s="815"/>
      <c r="R57" s="499"/>
      <c r="S57" s="675"/>
      <c r="T57" s="675"/>
      <c r="U57" s="675"/>
      <c r="V57" s="675"/>
      <c r="W57" s="675"/>
    </row>
    <row r="58" spans="2:23" ht="15" hidden="1" customHeight="1">
      <c r="B58" s="138" t="s">
        <v>182</v>
      </c>
      <c r="C58" s="138" t="s">
        <v>3253</v>
      </c>
      <c r="D58" s="138"/>
      <c r="E58" s="268"/>
      <c r="F58" s="268"/>
      <c r="G58" s="268"/>
      <c r="H58" s="268"/>
      <c r="I58" s="138"/>
      <c r="J58" s="138"/>
      <c r="K58" s="257" t="s">
        <v>183</v>
      </c>
      <c r="L58" s="270" t="s">
        <v>3218</v>
      </c>
      <c r="M58" s="564"/>
      <c r="N58" s="815"/>
      <c r="O58" s="827"/>
      <c r="Q58" s="815"/>
      <c r="R58" s="499"/>
      <c r="S58" s="675"/>
      <c r="T58" s="675"/>
      <c r="U58" s="675"/>
      <c r="V58" s="675"/>
      <c r="W58" s="675"/>
    </row>
    <row r="59" spans="2:23" ht="15" hidden="1" customHeight="1">
      <c r="B59" s="138" t="s">
        <v>184</v>
      </c>
      <c r="C59" s="138" t="s">
        <v>3254</v>
      </c>
      <c r="D59" s="138"/>
      <c r="E59" s="268"/>
      <c r="F59" s="268"/>
      <c r="G59" s="268"/>
      <c r="H59" s="268"/>
      <c r="I59" s="138"/>
      <c r="J59" s="138"/>
      <c r="K59" s="257" t="s">
        <v>185</v>
      </c>
      <c r="L59" s="270" t="s">
        <v>3218</v>
      </c>
      <c r="M59" s="564"/>
      <c r="N59" s="815"/>
      <c r="O59" s="827"/>
      <c r="Q59" s="815"/>
      <c r="R59" s="499"/>
      <c r="S59" s="675"/>
      <c r="T59" s="675"/>
      <c r="U59" s="675"/>
      <c r="V59" s="675"/>
      <c r="W59" s="675"/>
    </row>
    <row r="60" spans="2:23" ht="15" hidden="1" customHeight="1">
      <c r="B60" s="138" t="s">
        <v>186</v>
      </c>
      <c r="C60" s="138" t="s">
        <v>3255</v>
      </c>
      <c r="D60" s="138"/>
      <c r="E60" s="268"/>
      <c r="F60" s="268"/>
      <c r="G60" s="268"/>
      <c r="H60" s="268"/>
      <c r="I60" s="138"/>
      <c r="J60" s="138"/>
      <c r="K60" s="257" t="s">
        <v>187</v>
      </c>
      <c r="L60" s="270" t="s">
        <v>3218</v>
      </c>
      <c r="M60" s="564"/>
      <c r="N60" s="815"/>
      <c r="O60" s="827"/>
      <c r="Q60" s="815"/>
      <c r="R60" s="499"/>
      <c r="S60" s="675"/>
      <c r="T60" s="675"/>
      <c r="U60" s="675"/>
      <c r="V60" s="675"/>
      <c r="W60" s="675"/>
    </row>
    <row r="61" spans="2:23" ht="25.5" hidden="1" customHeight="1">
      <c r="B61" s="138" t="s">
        <v>188</v>
      </c>
      <c r="C61" s="138" t="s">
        <v>3256</v>
      </c>
      <c r="D61" s="138"/>
      <c r="E61" s="268"/>
      <c r="F61" s="268"/>
      <c r="G61" s="268"/>
      <c r="H61" s="268"/>
      <c r="I61" s="138"/>
      <c r="J61" s="138"/>
      <c r="K61" s="257" t="s">
        <v>189</v>
      </c>
      <c r="L61" s="270" t="s">
        <v>3218</v>
      </c>
      <c r="M61" s="564"/>
      <c r="N61" s="815"/>
      <c r="O61" s="827"/>
      <c r="Q61" s="815"/>
      <c r="R61" s="499"/>
      <c r="S61" s="675"/>
      <c r="T61" s="675"/>
      <c r="U61" s="675"/>
      <c r="V61" s="675"/>
      <c r="W61" s="675"/>
    </row>
    <row r="62" spans="2:23" ht="15" hidden="1" customHeight="1">
      <c r="B62" s="138" t="s">
        <v>190</v>
      </c>
      <c r="C62" s="138" t="s">
        <v>3257</v>
      </c>
      <c r="D62" s="138"/>
      <c r="E62" s="268"/>
      <c r="F62" s="268"/>
      <c r="G62" s="268"/>
      <c r="H62" s="268"/>
      <c r="I62" s="138"/>
      <c r="J62" s="138"/>
      <c r="K62" s="257" t="s">
        <v>191</v>
      </c>
      <c r="L62" s="270" t="s">
        <v>3218</v>
      </c>
      <c r="M62" s="564"/>
      <c r="N62" s="815"/>
      <c r="O62" s="827"/>
      <c r="Q62" s="815"/>
      <c r="R62" s="499"/>
      <c r="S62" s="675"/>
      <c r="T62" s="675"/>
      <c r="U62" s="675"/>
      <c r="V62" s="675"/>
      <c r="W62" s="675"/>
    </row>
    <row r="63" spans="2:23" ht="25.5" hidden="1" customHeight="1">
      <c r="B63" s="138" t="s">
        <v>192</v>
      </c>
      <c r="C63" s="138" t="s">
        <v>3258</v>
      </c>
      <c r="D63" s="138"/>
      <c r="E63" s="268"/>
      <c r="F63" s="268"/>
      <c r="G63" s="268"/>
      <c r="H63" s="268"/>
      <c r="I63" s="138"/>
      <c r="J63" s="138"/>
      <c r="K63" s="257" t="s">
        <v>193</v>
      </c>
      <c r="L63" s="270" t="s">
        <v>3218</v>
      </c>
      <c r="M63" s="564"/>
      <c r="N63" s="815"/>
      <c r="O63" s="827"/>
      <c r="Q63" s="815"/>
      <c r="R63" s="499"/>
      <c r="S63" s="675"/>
      <c r="T63" s="675"/>
      <c r="U63" s="675"/>
      <c r="V63" s="675"/>
      <c r="W63" s="675"/>
    </row>
    <row r="64" spans="2:23" ht="15" hidden="1" customHeight="1">
      <c r="B64" s="138" t="s">
        <v>194</v>
      </c>
      <c r="C64" s="138" t="s">
        <v>3259</v>
      </c>
      <c r="D64" s="138"/>
      <c r="E64" s="268"/>
      <c r="F64" s="268"/>
      <c r="G64" s="268"/>
      <c r="H64" s="268"/>
      <c r="I64" s="138"/>
      <c r="J64" s="138"/>
      <c r="K64" s="257" t="s">
        <v>195</v>
      </c>
      <c r="L64" s="270" t="s">
        <v>3218</v>
      </c>
      <c r="M64" s="564"/>
      <c r="N64" s="815"/>
      <c r="O64" s="827"/>
      <c r="Q64" s="815"/>
      <c r="R64" s="499"/>
      <c r="S64" s="675"/>
      <c r="T64" s="675"/>
      <c r="U64" s="675"/>
      <c r="V64" s="675"/>
      <c r="W64" s="675"/>
    </row>
    <row r="65" spans="2:23" ht="15" hidden="1" customHeight="1">
      <c r="B65" s="138" t="s">
        <v>196</v>
      </c>
      <c r="C65" s="138" t="s">
        <v>3260</v>
      </c>
      <c r="D65" s="138"/>
      <c r="E65" s="268"/>
      <c r="F65" s="268"/>
      <c r="G65" s="268"/>
      <c r="H65" s="268"/>
      <c r="I65" s="138"/>
      <c r="J65" s="138"/>
      <c r="K65" s="257" t="s">
        <v>197</v>
      </c>
      <c r="L65" s="270" t="s">
        <v>3218</v>
      </c>
      <c r="M65" s="564"/>
      <c r="N65" s="815"/>
      <c r="O65" s="827"/>
      <c r="Q65" s="815"/>
      <c r="R65" s="499"/>
      <c r="S65" s="675"/>
      <c r="T65" s="675"/>
      <c r="U65" s="675"/>
      <c r="V65" s="675"/>
      <c r="W65" s="675"/>
    </row>
    <row r="66" spans="2:23" ht="15" hidden="1" customHeight="1">
      <c r="B66" s="138" t="s">
        <v>198</v>
      </c>
      <c r="C66" s="138" t="s">
        <v>3261</v>
      </c>
      <c r="D66" s="138"/>
      <c r="E66" s="268"/>
      <c r="F66" s="268"/>
      <c r="G66" s="268"/>
      <c r="H66" s="268"/>
      <c r="I66" s="138"/>
      <c r="J66" s="138"/>
      <c r="K66" s="257" t="s">
        <v>199</v>
      </c>
      <c r="L66" s="270" t="s">
        <v>3218</v>
      </c>
      <c r="M66" s="564"/>
      <c r="N66" s="815"/>
      <c r="O66" s="827"/>
      <c r="Q66" s="815"/>
      <c r="R66" s="499"/>
      <c r="S66" s="675"/>
      <c r="T66" s="675"/>
      <c r="U66" s="675"/>
      <c r="V66" s="675"/>
      <c r="W66" s="675"/>
    </row>
    <row r="67" spans="2:23" ht="25.5" hidden="1" customHeight="1">
      <c r="B67" s="138" t="s">
        <v>200</v>
      </c>
      <c r="C67" s="138" t="s">
        <v>3262</v>
      </c>
      <c r="D67" s="138"/>
      <c r="E67" s="268"/>
      <c r="F67" s="268"/>
      <c r="G67" s="268"/>
      <c r="H67" s="268"/>
      <c r="I67" s="138"/>
      <c r="J67" s="138"/>
      <c r="K67" s="257" t="s">
        <v>201</v>
      </c>
      <c r="L67" s="270" t="s">
        <v>3218</v>
      </c>
      <c r="M67" s="564"/>
      <c r="N67" s="815"/>
      <c r="O67" s="827"/>
      <c r="Q67" s="815"/>
      <c r="R67" s="499"/>
      <c r="S67" s="675"/>
      <c r="T67" s="675"/>
      <c r="U67" s="675"/>
      <c r="V67" s="675"/>
      <c r="W67" s="675"/>
    </row>
    <row r="68" spans="2:23" ht="15" hidden="1" customHeight="1">
      <c r="B68" s="138" t="s">
        <v>202</v>
      </c>
      <c r="C68" s="138" t="s">
        <v>3263</v>
      </c>
      <c r="D68" s="138"/>
      <c r="E68" s="268"/>
      <c r="F68" s="268"/>
      <c r="G68" s="268"/>
      <c r="H68" s="268"/>
      <c r="I68" s="138"/>
      <c r="J68" s="138"/>
      <c r="K68" s="257" t="s">
        <v>203</v>
      </c>
      <c r="L68" s="270" t="s">
        <v>3218</v>
      </c>
      <c r="M68" s="564"/>
      <c r="N68" s="815"/>
      <c r="O68" s="827"/>
      <c r="Q68" s="815"/>
      <c r="R68" s="499"/>
      <c r="S68" s="675"/>
      <c r="T68" s="675"/>
      <c r="U68" s="675"/>
      <c r="V68" s="675"/>
      <c r="W68" s="675"/>
    </row>
    <row r="69" spans="2:23" ht="15" hidden="1" customHeight="1">
      <c r="B69" s="353" t="s">
        <v>204</v>
      </c>
      <c r="C69" s="138" t="s">
        <v>3264</v>
      </c>
      <c r="D69" s="138"/>
      <c r="E69" s="268"/>
      <c r="F69" s="268"/>
      <c r="G69" s="268"/>
      <c r="H69" s="268"/>
      <c r="I69" s="138"/>
      <c r="J69" s="138"/>
      <c r="K69" s="369" t="s">
        <v>205</v>
      </c>
      <c r="L69" s="270" t="s">
        <v>3218</v>
      </c>
      <c r="M69" s="564"/>
      <c r="N69" s="815"/>
      <c r="O69" s="827"/>
      <c r="Q69" s="815"/>
      <c r="R69" s="499"/>
      <c r="S69" s="675"/>
      <c r="T69" s="675"/>
      <c r="U69" s="675"/>
      <c r="V69" s="675"/>
      <c r="W69" s="675"/>
    </row>
    <row r="70" spans="2:23" ht="15" hidden="1" customHeight="1">
      <c r="B70" s="138" t="s">
        <v>206</v>
      </c>
      <c r="C70" s="138" t="s">
        <v>3265</v>
      </c>
      <c r="D70" s="138"/>
      <c r="E70" s="268"/>
      <c r="F70" s="268"/>
      <c r="G70" s="268"/>
      <c r="H70" s="268"/>
      <c r="I70" s="138"/>
      <c r="J70" s="138"/>
      <c r="K70" s="257" t="s">
        <v>3266</v>
      </c>
      <c r="L70" s="270" t="s">
        <v>3218</v>
      </c>
      <c r="M70" s="564"/>
      <c r="N70" s="815"/>
      <c r="O70" s="827"/>
      <c r="Q70" s="815"/>
      <c r="R70" s="499"/>
      <c r="S70" s="675"/>
      <c r="T70" s="675"/>
      <c r="U70" s="675"/>
      <c r="V70" s="675"/>
      <c r="W70" s="675"/>
    </row>
    <row r="71" spans="2:23" ht="15" hidden="1" customHeight="1">
      <c r="B71" s="138" t="s">
        <v>208</v>
      </c>
      <c r="C71" s="138" t="s">
        <v>3267</v>
      </c>
      <c r="D71" s="138"/>
      <c r="E71" s="268"/>
      <c r="F71" s="268"/>
      <c r="G71" s="268"/>
      <c r="H71" s="268"/>
      <c r="I71" s="138"/>
      <c r="J71" s="138"/>
      <c r="K71" s="257" t="s">
        <v>209</v>
      </c>
      <c r="L71" s="270" t="s">
        <v>3218</v>
      </c>
      <c r="M71" s="564"/>
      <c r="N71" s="815"/>
      <c r="O71" s="827"/>
      <c r="Q71" s="815"/>
      <c r="R71" s="499"/>
      <c r="S71" s="675"/>
      <c r="T71" s="675"/>
      <c r="U71" s="675"/>
      <c r="V71" s="675"/>
      <c r="W71" s="675"/>
    </row>
    <row r="72" spans="2:23" ht="15" hidden="1" customHeight="1">
      <c r="B72" s="138" t="s">
        <v>210</v>
      </c>
      <c r="C72" s="138" t="s">
        <v>3268</v>
      </c>
      <c r="D72" s="138"/>
      <c r="E72" s="268"/>
      <c r="F72" s="268"/>
      <c r="G72" s="268"/>
      <c r="H72" s="268"/>
      <c r="I72" s="138"/>
      <c r="J72" s="138"/>
      <c r="K72" s="257" t="s">
        <v>211</v>
      </c>
      <c r="L72" s="270" t="s">
        <v>3218</v>
      </c>
      <c r="M72" s="564"/>
      <c r="N72" s="815"/>
      <c r="O72" s="827"/>
      <c r="Q72" s="815"/>
      <c r="R72" s="499"/>
      <c r="S72" s="675"/>
      <c r="T72" s="675"/>
      <c r="U72" s="675"/>
      <c r="V72" s="675"/>
      <c r="W72" s="675"/>
    </row>
    <row r="73" spans="2:23" ht="15.75" hidden="1" customHeight="1">
      <c r="B73" s="138" t="s">
        <v>212</v>
      </c>
      <c r="C73" s="138" t="s">
        <v>3269</v>
      </c>
      <c r="D73" s="138"/>
      <c r="E73" s="268"/>
      <c r="F73" s="268"/>
      <c r="G73" s="268"/>
      <c r="H73" s="268"/>
      <c r="I73" s="138"/>
      <c r="J73" s="138"/>
      <c r="K73" s="257" t="s">
        <v>213</v>
      </c>
      <c r="L73" s="270" t="s">
        <v>3218</v>
      </c>
      <c r="M73" s="564"/>
      <c r="N73" s="815"/>
      <c r="O73" s="827"/>
      <c r="Q73" s="815"/>
      <c r="R73" s="499"/>
      <c r="S73" s="675"/>
      <c r="T73" s="675"/>
      <c r="U73" s="675"/>
      <c r="V73" s="675"/>
      <c r="W73" s="675"/>
    </row>
    <row r="74" spans="2:23" ht="15.75" hidden="1" customHeight="1">
      <c r="B74" s="127" t="s">
        <v>214</v>
      </c>
      <c r="C74" s="127" t="s">
        <v>3270</v>
      </c>
      <c r="D74" s="127"/>
      <c r="E74" s="123"/>
      <c r="F74" s="127"/>
      <c r="G74" s="123"/>
      <c r="H74" s="123"/>
      <c r="I74" s="127"/>
      <c r="J74" s="127"/>
      <c r="K74" s="181" t="s">
        <v>215</v>
      </c>
      <c r="L74" s="125" t="s">
        <v>3218</v>
      </c>
      <c r="M74" s="815"/>
      <c r="N74" s="815"/>
      <c r="O74" s="815"/>
      <c r="Q74" s="815"/>
      <c r="R74" s="499"/>
      <c r="S74" s="675"/>
      <c r="T74" s="675"/>
      <c r="U74" s="675"/>
      <c r="V74" s="675"/>
      <c r="W74" s="675"/>
    </row>
    <row r="75" spans="2:23" ht="16.5" thickBot="1">
      <c r="K75" s="527"/>
      <c r="L75" s="528"/>
      <c r="M75" s="192"/>
      <c r="N75" s="192"/>
      <c r="O75" s="192"/>
      <c r="Q75" s="192"/>
      <c r="R75" s="462"/>
      <c r="S75" s="291"/>
      <c r="T75" s="291"/>
      <c r="U75" s="291"/>
      <c r="V75" s="291"/>
      <c r="W75" s="291"/>
    </row>
    <row r="76" spans="2:23" ht="17.25" thickTop="1" thickBot="1">
      <c r="B76" s="111" t="s">
        <v>216</v>
      </c>
      <c r="C76" s="242" t="s">
        <v>3271</v>
      </c>
      <c r="D76" s="243"/>
      <c r="E76" s="112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298">
        <f>SUM(N79:N84)</f>
        <v>0</v>
      </c>
      <c r="O76" s="298">
        <f>+N76-M76</f>
        <v>0</v>
      </c>
      <c r="Q76" s="298">
        <f>SUM(Q79:Q84)</f>
        <v>0</v>
      </c>
      <c r="R76" s="519"/>
      <c r="S76" s="519"/>
      <c r="T76" s="519"/>
      <c r="U76" s="519"/>
      <c r="V76" s="519"/>
      <c r="W76" s="519"/>
    </row>
    <row r="77" spans="2:23" ht="16.5" customHeight="1" thickTop="1" thickBot="1">
      <c r="B77" s="537"/>
      <c r="C77" s="537"/>
      <c r="K77" s="538"/>
      <c r="M77" s="265"/>
      <c r="N77" s="379"/>
      <c r="Q77" s="379"/>
      <c r="R77" s="462"/>
      <c r="S77" s="291"/>
      <c r="T77" s="291"/>
      <c r="U77" s="291"/>
      <c r="V77" s="291"/>
      <c r="W77" s="291"/>
    </row>
    <row r="78" spans="2:23" ht="26.25" thickBot="1">
      <c r="B78" s="102" t="s">
        <v>3221</v>
      </c>
      <c r="C78" s="245" t="s">
        <v>48</v>
      </c>
      <c r="D78" s="245"/>
      <c r="E78" s="246"/>
      <c r="F78" s="246"/>
      <c r="G78" s="246"/>
      <c r="H78" s="246"/>
      <c r="I78" s="246"/>
      <c r="J78" s="246"/>
      <c r="K78" s="302" t="s">
        <v>3222</v>
      </c>
      <c r="L78" s="135"/>
      <c r="M78" s="328" t="str">
        <f>+$M$10</f>
        <v>Valore netto al 31/12/2017</v>
      </c>
      <c r="N78" s="779" t="str">
        <f>N$10</f>
        <v>Valore netto al 31/12/2018</v>
      </c>
      <c r="O78" s="779" t="s">
        <v>4064</v>
      </c>
      <c r="P78" s="806"/>
      <c r="Q78" s="779" t="str">
        <f>Q$10</f>
        <v>Prechiusura al ° trimestre 2018</v>
      </c>
      <c r="R78" s="514"/>
      <c r="S78" s="514"/>
      <c r="T78" s="514"/>
      <c r="U78" s="514"/>
      <c r="V78" s="514"/>
      <c r="W78" s="514"/>
    </row>
    <row r="79" spans="2:23">
      <c r="B79" s="127" t="s">
        <v>218</v>
      </c>
      <c r="C79" s="127" t="s">
        <v>3272</v>
      </c>
      <c r="D79" s="127"/>
      <c r="E79" s="123"/>
      <c r="F79" s="127"/>
      <c r="G79" s="123"/>
      <c r="H79" s="123"/>
      <c r="I79" s="127"/>
      <c r="J79" s="127"/>
      <c r="K79" s="183" t="s">
        <v>221</v>
      </c>
      <c r="L79" s="125" t="s">
        <v>3218</v>
      </c>
      <c r="M79" s="564">
        <f>IF(ISERROR(VLOOKUP($B79,ESTR_PREC!$A$1:$M$6000,7,FALSE))=TRUE,0,VLOOKUP($B79,ESTR_PREC!$A$1:$M$6000,7,FALSE))</f>
        <v>0</v>
      </c>
      <c r="N79" s="225"/>
      <c r="O79" s="560">
        <f>+N79-M79</f>
        <v>0</v>
      </c>
      <c r="Q79" s="225"/>
      <c r="R79" s="499"/>
      <c r="S79" s="675"/>
      <c r="T79" s="675"/>
      <c r="U79" s="675"/>
      <c r="V79" s="675"/>
      <c r="W79" s="675"/>
    </row>
    <row r="80" spans="2:23">
      <c r="B80" s="127" t="s">
        <v>222</v>
      </c>
      <c r="C80" s="127" t="s">
        <v>3273</v>
      </c>
      <c r="D80" s="127"/>
      <c r="E80" s="123"/>
      <c r="F80" s="127"/>
      <c r="G80" s="123"/>
      <c r="H80" s="123"/>
      <c r="I80" s="127"/>
      <c r="J80" s="127"/>
      <c r="K80" s="183" t="s">
        <v>223</v>
      </c>
      <c r="L80" s="125" t="s">
        <v>3218</v>
      </c>
      <c r="M80" s="564">
        <f>IF(ISERROR(VLOOKUP($B80,ESTR_PREC!$A$1:$M$6000,7,FALSE))=TRUE,0,VLOOKUP($B80,ESTR_PREC!$A$1:$M$6000,7,FALSE))</f>
        <v>0</v>
      </c>
      <c r="N80" s="225"/>
      <c r="O80" s="560">
        <f>+N80-M80</f>
        <v>0</v>
      </c>
      <c r="Q80" s="225"/>
      <c r="R80" s="499"/>
      <c r="S80" s="675"/>
      <c r="T80" s="675"/>
      <c r="U80" s="675"/>
      <c r="V80" s="675"/>
      <c r="W80" s="675"/>
    </row>
    <row r="81" spans="1:26">
      <c r="B81" s="127" t="s">
        <v>224</v>
      </c>
      <c r="C81" s="127" t="s">
        <v>3274</v>
      </c>
      <c r="D81" s="127"/>
      <c r="E81" s="123"/>
      <c r="F81" s="127"/>
      <c r="G81" s="123"/>
      <c r="H81" s="123"/>
      <c r="I81" s="127"/>
      <c r="J81" s="127"/>
      <c r="K81" s="183" t="s">
        <v>225</v>
      </c>
      <c r="L81" s="125" t="s">
        <v>3218</v>
      </c>
      <c r="M81" s="564">
        <f>IF(ISERROR(VLOOKUP($B81,ESTR_PREC!$A$1:$M$6000,7,FALSE))=TRUE,0,VLOOKUP($B81,ESTR_PREC!$A$1:$M$6000,7,FALSE))</f>
        <v>0</v>
      </c>
      <c r="N81" s="225"/>
      <c r="O81" s="560">
        <f>+N81-M81</f>
        <v>0</v>
      </c>
      <c r="Q81" s="225"/>
      <c r="R81" s="499"/>
      <c r="S81" s="675"/>
      <c r="T81" s="675"/>
      <c r="U81" s="675"/>
      <c r="V81" s="675"/>
      <c r="W81" s="675"/>
    </row>
    <row r="82" spans="1:26">
      <c r="B82" s="127" t="s">
        <v>226</v>
      </c>
      <c r="C82" s="127" t="s">
        <v>3275</v>
      </c>
      <c r="D82" s="127"/>
      <c r="E82" s="123"/>
      <c r="F82" s="127"/>
      <c r="G82" s="123"/>
      <c r="H82" s="123"/>
      <c r="I82" s="127"/>
      <c r="J82" s="127"/>
      <c r="K82" s="183" t="s">
        <v>227</v>
      </c>
      <c r="L82" s="125" t="s">
        <v>3218</v>
      </c>
      <c r="M82" s="564">
        <f>IF(ISERROR(VLOOKUP($B82,ESTR_PREC!$A$1:$M$6000,7,FALSE))=TRUE,0,VLOOKUP($B82,ESTR_PREC!$A$1:$M$6000,7,FALSE))</f>
        <v>0</v>
      </c>
      <c r="N82" s="225"/>
      <c r="O82" s="560">
        <f>+N82-M82</f>
        <v>0</v>
      </c>
      <c r="Q82" s="225"/>
      <c r="R82" s="499"/>
      <c r="S82" s="675"/>
      <c r="T82" s="675"/>
      <c r="U82" s="675"/>
      <c r="V82" s="675"/>
      <c r="W82" s="675"/>
    </row>
    <row r="83" spans="1:26" hidden="1">
      <c r="B83" s="139" t="s">
        <v>228</v>
      </c>
      <c r="C83" s="139" t="s">
        <v>3276</v>
      </c>
      <c r="D83" s="139"/>
      <c r="E83" s="140"/>
      <c r="F83" s="140"/>
      <c r="G83" s="140"/>
      <c r="H83" s="140"/>
      <c r="I83" s="139"/>
      <c r="J83" s="139"/>
      <c r="K83" s="226" t="s">
        <v>231</v>
      </c>
      <c r="L83" s="141" t="s">
        <v>3218</v>
      </c>
      <c r="M83" s="854"/>
      <c r="N83" s="815"/>
      <c r="O83" s="827"/>
      <c r="Q83" s="815"/>
      <c r="R83" s="499"/>
      <c r="S83" s="675"/>
      <c r="T83" s="675"/>
      <c r="U83" s="675"/>
      <c r="V83" s="675"/>
      <c r="W83" s="675"/>
    </row>
    <row r="84" spans="1:26" ht="15.75" hidden="1" thickBot="1">
      <c r="B84" s="229" t="s">
        <v>232</v>
      </c>
      <c r="C84" s="229" t="s">
        <v>3277</v>
      </c>
      <c r="D84" s="229"/>
      <c r="E84" s="229"/>
      <c r="F84" s="229"/>
      <c r="G84" s="229"/>
      <c r="H84" s="229"/>
      <c r="I84" s="229"/>
      <c r="J84" s="229"/>
      <c r="K84" s="230" t="s">
        <v>233</v>
      </c>
      <c r="L84" s="231" t="s">
        <v>3218</v>
      </c>
      <c r="M84" s="855"/>
      <c r="N84" s="815"/>
      <c r="O84" s="827"/>
      <c r="Q84" s="815"/>
      <c r="R84" s="499"/>
      <c r="S84" s="675"/>
      <c r="T84" s="675"/>
      <c r="U84" s="675"/>
      <c r="V84" s="675"/>
      <c r="W84" s="675"/>
    </row>
    <row r="85" spans="1:26" ht="16.5" thickBot="1">
      <c r="K85" s="527"/>
      <c r="L85" s="528"/>
      <c r="M85" s="192"/>
      <c r="N85" s="192"/>
      <c r="O85" s="192"/>
      <c r="Q85" s="192"/>
      <c r="R85" s="554"/>
      <c r="S85" s="291"/>
      <c r="T85" s="291"/>
      <c r="U85" s="291"/>
      <c r="V85" s="291"/>
      <c r="W85" s="291"/>
    </row>
    <row r="86" spans="1:26" ht="26.25" thickBot="1">
      <c r="K86" s="529"/>
      <c r="L86" s="465"/>
      <c r="M86" s="328" t="str">
        <f>+$M$10</f>
        <v>Valore netto al 31/12/2017</v>
      </c>
      <c r="N86" s="779" t="str">
        <f>N$10</f>
        <v>Valore netto al 31/12/2018</v>
      </c>
      <c r="O86" s="779" t="s">
        <v>4064</v>
      </c>
      <c r="P86" s="806"/>
      <c r="Q86" s="779" t="str">
        <f>Q$10</f>
        <v>Prechiusura al ° trimestre 2018</v>
      </c>
      <c r="R86" s="514"/>
      <c r="S86" s="514"/>
      <c r="T86" s="514"/>
      <c r="U86" s="514"/>
      <c r="V86" s="514"/>
      <c r="W86" s="514"/>
    </row>
    <row r="87" spans="1:26" ht="27" thickTop="1" thickBot="1">
      <c r="B87" s="264" t="s">
        <v>234</v>
      </c>
      <c r="C87" s="264" t="s">
        <v>4417</v>
      </c>
      <c r="D87" s="103"/>
      <c r="E87" s="103"/>
      <c r="F87" s="103"/>
      <c r="G87" s="103"/>
      <c r="H87" s="103"/>
      <c r="I87" s="103"/>
      <c r="J87" s="103"/>
      <c r="K87" s="195" t="s">
        <v>235</v>
      </c>
      <c r="L87" s="105" t="s">
        <v>3218</v>
      </c>
      <c r="M87" s="106">
        <f>+M89</f>
        <v>0</v>
      </c>
      <c r="N87" s="106">
        <f>+N89</f>
        <v>0</v>
      </c>
      <c r="O87" s="597">
        <f>+O89</f>
        <v>0</v>
      </c>
      <c r="Q87" s="106">
        <f>+Q89</f>
        <v>0</v>
      </c>
      <c r="R87" s="518"/>
      <c r="S87" s="518"/>
      <c r="T87" s="518"/>
      <c r="U87" s="518"/>
      <c r="V87" s="518"/>
      <c r="W87" s="518"/>
    </row>
    <row r="88" spans="1:26" ht="16.5" thickTop="1" thickBot="1">
      <c r="K88" s="539"/>
      <c r="L88" s="532"/>
      <c r="M88" s="291"/>
      <c r="N88" s="501"/>
      <c r="O88" s="501"/>
      <c r="Q88" s="501"/>
      <c r="R88" s="462"/>
      <c r="S88" s="291"/>
      <c r="T88" s="291"/>
      <c r="U88" s="291"/>
      <c r="V88" s="291"/>
      <c r="W88" s="291"/>
    </row>
    <row r="89" spans="1:26" ht="27.75" thickTop="1" thickBot="1">
      <c r="B89" s="110" t="s">
        <v>236</v>
      </c>
      <c r="C89" s="110" t="s">
        <v>4418</v>
      </c>
      <c r="D89" s="243"/>
      <c r="E89" s="112"/>
      <c r="F89" s="243"/>
      <c r="G89" s="112"/>
      <c r="H89" s="243"/>
      <c r="I89" s="243"/>
      <c r="J89" s="243"/>
      <c r="K89" s="113" t="s">
        <v>3278</v>
      </c>
      <c r="L89" s="114" t="s">
        <v>3218</v>
      </c>
      <c r="M89" s="115">
        <f>SUM(M92:M94)</f>
        <v>0</v>
      </c>
      <c r="N89" s="298">
        <f>SUM(N92:N94)</f>
        <v>0</v>
      </c>
      <c r="O89" s="298">
        <f>+N89-M89</f>
        <v>0</v>
      </c>
      <c r="Q89" s="298">
        <f>SUM(Q92:Q94)</f>
        <v>0</v>
      </c>
      <c r="R89" s="519"/>
      <c r="S89" s="519"/>
      <c r="T89" s="519"/>
      <c r="U89" s="519"/>
      <c r="V89" s="519"/>
      <c r="W89" s="519"/>
    </row>
    <row r="90" spans="1:26" s="291" customFormat="1" ht="9" customHeight="1" thickTop="1" thickBot="1">
      <c r="A90" s="265"/>
      <c r="B90" s="117"/>
      <c r="C90" s="244"/>
      <c r="D90" s="244"/>
      <c r="E90" s="244"/>
      <c r="F90" s="244"/>
      <c r="G90" s="244"/>
      <c r="H90" s="244"/>
      <c r="I90" s="244"/>
      <c r="J90" s="244"/>
      <c r="K90" s="118"/>
      <c r="L90" s="119"/>
      <c r="M90" s="117"/>
      <c r="N90" s="533"/>
      <c r="O90" s="533"/>
      <c r="Q90" s="533"/>
      <c r="R90" s="514"/>
      <c r="X90" s="501"/>
      <c r="Y90" s="501"/>
      <c r="Z90" s="501"/>
    </row>
    <row r="91" spans="1:26" ht="28.5" customHeight="1" thickBot="1">
      <c r="B91" s="102" t="s">
        <v>3221</v>
      </c>
      <c r="C91" s="245" t="s">
        <v>48</v>
      </c>
      <c r="D91" s="245"/>
      <c r="E91" s="246"/>
      <c r="F91" s="246"/>
      <c r="G91" s="246"/>
      <c r="H91" s="246"/>
      <c r="I91" s="246"/>
      <c r="J91" s="246"/>
      <c r="K91" s="302" t="s">
        <v>3222</v>
      </c>
      <c r="L91" s="121"/>
      <c r="M91" s="328" t="str">
        <f>+$M$10</f>
        <v>Valore netto al 31/12/2017</v>
      </c>
      <c r="N91" s="779" t="str">
        <f>N$10</f>
        <v>Valore netto al 31/12/2018</v>
      </c>
      <c r="O91" s="779" t="s">
        <v>4064</v>
      </c>
      <c r="P91" s="806"/>
      <c r="Q91" s="779" t="str">
        <f>Q$10</f>
        <v>Prechiusura al ° trimestre 2018</v>
      </c>
      <c r="R91" s="514"/>
      <c r="S91" s="514"/>
      <c r="T91" s="514"/>
      <c r="U91" s="514"/>
      <c r="V91" s="514"/>
      <c r="W91" s="514"/>
    </row>
    <row r="92" spans="1:26" ht="25.5">
      <c r="B92" s="127" t="s">
        <v>238</v>
      </c>
      <c r="C92" s="127" t="s">
        <v>4419</v>
      </c>
      <c r="D92" s="127"/>
      <c r="E92" s="123"/>
      <c r="F92" s="127"/>
      <c r="G92" s="123"/>
      <c r="H92" s="123"/>
      <c r="I92" s="127"/>
      <c r="J92" s="127"/>
      <c r="K92" s="346" t="s">
        <v>241</v>
      </c>
      <c r="L92" s="125" t="s">
        <v>3218</v>
      </c>
      <c r="M92" s="564">
        <f>IF(ISERROR(VLOOKUP($B92,ESTR_PREC!$A$1:$M$6000,7,FALSE))=TRUE,0,VLOOKUP($B92,ESTR_PREC!$A$1:$M$6000,7,FALSE))</f>
        <v>0</v>
      </c>
      <c r="N92" s="225"/>
      <c r="O92" s="560">
        <f>+N92-M92</f>
        <v>0</v>
      </c>
      <c r="Q92" s="225"/>
      <c r="R92" s="499"/>
      <c r="S92" s="675"/>
      <c r="T92" s="675"/>
      <c r="U92" s="675"/>
      <c r="V92" s="675"/>
      <c r="W92" s="675"/>
    </row>
    <row r="93" spans="1:26" ht="25.5">
      <c r="B93" s="127" t="s">
        <v>242</v>
      </c>
      <c r="C93" s="127" t="s">
        <v>4420</v>
      </c>
      <c r="D93" s="127"/>
      <c r="E93" s="123"/>
      <c r="F93" s="127"/>
      <c r="G93" s="123"/>
      <c r="H93" s="123"/>
      <c r="I93" s="127"/>
      <c r="J93" s="127"/>
      <c r="K93" s="346" t="s">
        <v>243</v>
      </c>
      <c r="L93" s="125" t="s">
        <v>3218</v>
      </c>
      <c r="M93" s="564">
        <f>IF(ISERROR(VLOOKUP($B93,ESTR_PREC!$A$1:$M$6000,7,FALSE))=TRUE,0,VLOOKUP($B93,ESTR_PREC!$A$1:$M$6000,7,FALSE))</f>
        <v>0</v>
      </c>
      <c r="N93" s="225"/>
      <c r="O93" s="560">
        <f>+N93-M93</f>
        <v>0</v>
      </c>
      <c r="Q93" s="225"/>
      <c r="R93" s="499"/>
      <c r="S93" s="675"/>
      <c r="T93" s="675"/>
      <c r="U93" s="675"/>
      <c r="V93" s="675"/>
      <c r="W93" s="675"/>
    </row>
    <row r="94" spans="1:26" ht="25.5">
      <c r="B94" s="127" t="s">
        <v>244</v>
      </c>
      <c r="C94" s="127" t="s">
        <v>4421</v>
      </c>
      <c r="D94" s="127"/>
      <c r="E94" s="123"/>
      <c r="F94" s="127"/>
      <c r="G94" s="123"/>
      <c r="H94" s="123"/>
      <c r="I94" s="127"/>
      <c r="J94" s="127"/>
      <c r="K94" s="228" t="s">
        <v>246</v>
      </c>
      <c r="L94" s="125" t="s">
        <v>3218</v>
      </c>
      <c r="M94" s="564">
        <f>IF(ISERROR(VLOOKUP($B94,ESTR_PREC!$A$1:$M$6000,7,FALSE))=TRUE,0,VLOOKUP($B94,ESTR_PREC!$A$1:$M$6000,7,FALSE))</f>
        <v>0</v>
      </c>
      <c r="N94" s="225"/>
      <c r="O94" s="560">
        <f>+N94-M94</f>
        <v>0</v>
      </c>
      <c r="Q94" s="225"/>
      <c r="R94" s="499"/>
      <c r="S94" s="675"/>
      <c r="T94" s="675"/>
      <c r="U94" s="675"/>
      <c r="V94" s="675"/>
      <c r="W94" s="675"/>
    </row>
    <row r="95" spans="1:26" ht="16.5" thickBot="1">
      <c r="K95" s="527"/>
      <c r="L95" s="528"/>
      <c r="M95" s="192"/>
      <c r="N95" s="192"/>
      <c r="O95" s="192"/>
      <c r="Q95" s="192"/>
      <c r="R95" s="554"/>
      <c r="S95" s="291"/>
      <c r="T95" s="291"/>
      <c r="U95" s="291"/>
      <c r="V95" s="291"/>
      <c r="W95" s="291"/>
    </row>
    <row r="96" spans="1:26" ht="26.25" thickBot="1">
      <c r="K96" s="529"/>
      <c r="L96" s="465"/>
      <c r="M96" s="328" t="str">
        <f>+$M$10</f>
        <v>Valore netto al 31/12/2017</v>
      </c>
      <c r="N96" s="779" t="str">
        <f>N$10</f>
        <v>Valore netto al 31/12/2018</v>
      </c>
      <c r="O96" s="779" t="s">
        <v>4064</v>
      </c>
      <c r="P96" s="806"/>
      <c r="Q96" s="779" t="str">
        <f>Q$10</f>
        <v>Prechiusura al ° trimestre 2018</v>
      </c>
      <c r="R96" s="514"/>
      <c r="S96" s="514"/>
      <c r="T96" s="514"/>
      <c r="U96" s="514"/>
      <c r="V96" s="514"/>
      <c r="W96" s="514"/>
    </row>
    <row r="97" spans="1:26" ht="27" thickTop="1" thickBot="1">
      <c r="B97" s="264" t="s">
        <v>247</v>
      </c>
      <c r="C97" s="264" t="s">
        <v>4422</v>
      </c>
      <c r="D97" s="103"/>
      <c r="E97" s="103"/>
      <c r="F97" s="103"/>
      <c r="G97" s="103"/>
      <c r="H97" s="103"/>
      <c r="I97" s="103"/>
      <c r="J97" s="103"/>
      <c r="K97" s="195" t="s">
        <v>248</v>
      </c>
      <c r="L97" s="105" t="s">
        <v>3218</v>
      </c>
      <c r="M97" s="106">
        <f>+M99</f>
        <v>0</v>
      </c>
      <c r="N97" s="106">
        <f>+N99</f>
        <v>0</v>
      </c>
      <c r="O97" s="597">
        <f>+O99</f>
        <v>0</v>
      </c>
      <c r="Q97" s="106">
        <f>+Q99</f>
        <v>0</v>
      </c>
      <c r="R97" s="518"/>
      <c r="S97" s="518"/>
      <c r="T97" s="518"/>
      <c r="U97" s="518"/>
      <c r="V97" s="518"/>
      <c r="W97" s="518"/>
    </row>
    <row r="98" spans="1:26" ht="16.5" thickTop="1" thickBot="1">
      <c r="K98" s="539"/>
      <c r="L98" s="532"/>
      <c r="M98" s="291"/>
      <c r="N98" s="501"/>
      <c r="O98" s="501"/>
      <c r="Q98" s="501"/>
      <c r="R98" s="462"/>
      <c r="S98" s="291"/>
      <c r="T98" s="291"/>
      <c r="U98" s="291"/>
      <c r="V98" s="291"/>
      <c r="W98" s="291"/>
    </row>
    <row r="99" spans="1:26" ht="27.75" thickTop="1" thickBot="1">
      <c r="B99" s="110" t="s">
        <v>249</v>
      </c>
      <c r="C99" s="110" t="s">
        <v>4423</v>
      </c>
      <c r="D99" s="243"/>
      <c r="E99" s="112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0</v>
      </c>
      <c r="N99" s="297">
        <f>SUM(N102:N114)</f>
        <v>0</v>
      </c>
      <c r="O99" s="297">
        <f>SUM(O102:O114)</f>
        <v>0</v>
      </c>
      <c r="Q99" s="297">
        <f>SUM(Q102:Q114)</f>
        <v>0</v>
      </c>
      <c r="R99" s="519"/>
      <c r="S99" s="519"/>
      <c r="T99" s="519"/>
      <c r="U99" s="519"/>
      <c r="V99" s="519"/>
      <c r="W99" s="519"/>
    </row>
    <row r="100" spans="1:26" s="291" customFormat="1" ht="9" customHeight="1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Q100" s="533"/>
      <c r="R100" s="514"/>
      <c r="X100" s="501"/>
      <c r="Y100" s="501"/>
      <c r="Z100" s="501"/>
    </row>
    <row r="101" spans="1:26" ht="28.5" customHeight="1" thickBot="1">
      <c r="B101" s="102" t="s">
        <v>3221</v>
      </c>
      <c r="C101" s="245" t="s">
        <v>48</v>
      </c>
      <c r="D101" s="245"/>
      <c r="E101" s="246"/>
      <c r="F101" s="246"/>
      <c r="G101" s="246"/>
      <c r="H101" s="246"/>
      <c r="I101" s="246"/>
      <c r="J101" s="246"/>
      <c r="K101" s="302" t="s">
        <v>3222</v>
      </c>
      <c r="L101" s="121"/>
      <c r="M101" s="328" t="str">
        <f>+$M$10</f>
        <v>Valore netto al 31/12/2017</v>
      </c>
      <c r="N101" s="779" t="str">
        <f>N$10</f>
        <v>Valore netto al 31/12/2018</v>
      </c>
      <c r="O101" s="779" t="s">
        <v>4064</v>
      </c>
      <c r="P101" s="806"/>
      <c r="Q101" s="779" t="str">
        <f>Q$10</f>
        <v>Prechiusura al ° trimestre 2018</v>
      </c>
      <c r="R101" s="514"/>
      <c r="S101" s="514"/>
      <c r="T101" s="514"/>
      <c r="U101" s="514"/>
      <c r="V101" s="514"/>
      <c r="W101" s="514"/>
    </row>
    <row r="102" spans="1:26" ht="25.5">
      <c r="B102" s="127" t="s">
        <v>251</v>
      </c>
      <c r="C102" s="127" t="s">
        <v>4424</v>
      </c>
      <c r="D102" s="127"/>
      <c r="E102" s="123"/>
      <c r="F102" s="127"/>
      <c r="G102" s="123"/>
      <c r="H102" s="123"/>
      <c r="I102" s="127"/>
      <c r="J102" s="127"/>
      <c r="K102" s="228" t="s">
        <v>254</v>
      </c>
      <c r="L102" s="125" t="s">
        <v>3218</v>
      </c>
      <c r="M102" s="564">
        <f>IF(ISERROR(VLOOKUP($B102,ESTR_PREC!$A$1:$M$6000,7,FALSE))=TRUE,0,VLOOKUP($B102,ESTR_PREC!$A$1:$M$6000,7,FALSE))</f>
        <v>0</v>
      </c>
      <c r="N102" s="225"/>
      <c r="O102" s="560">
        <f t="shared" ref="O102:O107" si="0">+N102-M102</f>
        <v>0</v>
      </c>
      <c r="Q102" s="225"/>
      <c r="R102" s="499"/>
      <c r="S102" s="675"/>
      <c r="T102" s="675"/>
      <c r="U102" s="675"/>
      <c r="V102" s="675"/>
      <c r="W102" s="675"/>
    </row>
    <row r="103" spans="1:26" ht="25.5">
      <c r="B103" s="127" t="s">
        <v>255</v>
      </c>
      <c r="C103" s="127" t="s">
        <v>4425</v>
      </c>
      <c r="D103" s="127"/>
      <c r="E103" s="123"/>
      <c r="F103" s="127"/>
      <c r="G103" s="123"/>
      <c r="H103" s="123"/>
      <c r="I103" s="127"/>
      <c r="J103" s="127"/>
      <c r="K103" s="228" t="s">
        <v>256</v>
      </c>
      <c r="L103" s="125" t="s">
        <v>3218</v>
      </c>
      <c r="M103" s="564">
        <f>IF(ISERROR(VLOOKUP($B103,ESTR_PREC!$A$1:$M$6000,7,FALSE))=TRUE,0,VLOOKUP($B103,ESTR_PREC!$A$1:$M$6000,7,FALSE))</f>
        <v>0</v>
      </c>
      <c r="N103" s="225"/>
      <c r="O103" s="560">
        <f t="shared" si="0"/>
        <v>0</v>
      </c>
      <c r="Q103" s="225"/>
      <c r="R103" s="499"/>
      <c r="S103" s="675"/>
      <c r="T103" s="675"/>
      <c r="U103" s="675"/>
      <c r="V103" s="675"/>
      <c r="W103" s="675"/>
    </row>
    <row r="104" spans="1:26" ht="38.25">
      <c r="B104" s="127" t="s">
        <v>257</v>
      </c>
      <c r="C104" s="127" t="s">
        <v>4426</v>
      </c>
      <c r="D104" s="127"/>
      <c r="E104" s="123"/>
      <c r="F104" s="127"/>
      <c r="G104" s="123"/>
      <c r="H104" s="123"/>
      <c r="I104" s="127"/>
      <c r="J104" s="127"/>
      <c r="K104" s="228" t="s">
        <v>258</v>
      </c>
      <c r="L104" s="125" t="s">
        <v>3218</v>
      </c>
      <c r="M104" s="564">
        <f>IF(ISERROR(VLOOKUP($B104,ESTR_PREC!$A$1:$M$6000,7,FALSE))=TRUE,0,VLOOKUP($B104,ESTR_PREC!$A$1:$M$6000,7,FALSE))</f>
        <v>0</v>
      </c>
      <c r="N104" s="225"/>
      <c r="O104" s="560">
        <f t="shared" si="0"/>
        <v>0</v>
      </c>
      <c r="Q104" s="225"/>
      <c r="R104" s="499"/>
      <c r="S104" s="675"/>
      <c r="T104" s="675"/>
      <c r="U104" s="675"/>
      <c r="V104" s="675"/>
      <c r="W104" s="675"/>
    </row>
    <row r="105" spans="1:26" ht="25.5">
      <c r="B105" s="127" t="s">
        <v>259</v>
      </c>
      <c r="C105" s="127" t="s">
        <v>4427</v>
      </c>
      <c r="D105" s="127"/>
      <c r="E105" s="123"/>
      <c r="F105" s="127"/>
      <c r="G105" s="123"/>
      <c r="H105" s="123"/>
      <c r="I105" s="127"/>
      <c r="J105" s="127"/>
      <c r="K105" s="228" t="s">
        <v>260</v>
      </c>
      <c r="L105" s="125" t="s">
        <v>3218</v>
      </c>
      <c r="M105" s="564">
        <f>IF(ISERROR(VLOOKUP($B105,ESTR_PREC!$A$1:$M$6000,7,FALSE))=TRUE,0,VLOOKUP($B105,ESTR_PREC!$A$1:$M$6000,7,FALSE))</f>
        <v>0</v>
      </c>
      <c r="N105" s="225"/>
      <c r="O105" s="560">
        <f t="shared" si="0"/>
        <v>0</v>
      </c>
      <c r="Q105" s="225"/>
      <c r="R105" s="499"/>
      <c r="S105" s="675"/>
      <c r="T105" s="675"/>
      <c r="U105" s="675"/>
      <c r="V105" s="675"/>
      <c r="W105" s="675"/>
    </row>
    <row r="106" spans="1:26" ht="25.5">
      <c r="B106" s="127" t="s">
        <v>261</v>
      </c>
      <c r="C106" s="127" t="s">
        <v>4428</v>
      </c>
      <c r="D106" s="127"/>
      <c r="E106" s="123"/>
      <c r="F106" s="127"/>
      <c r="G106" s="123"/>
      <c r="H106" s="123"/>
      <c r="I106" s="127"/>
      <c r="J106" s="127"/>
      <c r="K106" s="228" t="s">
        <v>262</v>
      </c>
      <c r="L106" s="125" t="s">
        <v>3218</v>
      </c>
      <c r="M106" s="564">
        <f>IF(ISERROR(VLOOKUP($B106,ESTR_PREC!$A$1:$M$6000,7,FALSE))=TRUE,0,VLOOKUP($B106,ESTR_PREC!$A$1:$M$6000,7,FALSE))</f>
        <v>0</v>
      </c>
      <c r="N106" s="225"/>
      <c r="O106" s="560">
        <f t="shared" si="0"/>
        <v>0</v>
      </c>
      <c r="Q106" s="225"/>
      <c r="R106" s="499"/>
      <c r="S106" s="675"/>
      <c r="T106" s="675"/>
      <c r="U106" s="675"/>
      <c r="V106" s="675"/>
      <c r="W106" s="675"/>
    </row>
    <row r="107" spans="1:26" ht="25.5">
      <c r="B107" s="127" t="s">
        <v>263</v>
      </c>
      <c r="C107" s="127" t="s">
        <v>4429</v>
      </c>
      <c r="D107" s="127"/>
      <c r="E107" s="123"/>
      <c r="F107" s="127"/>
      <c r="G107" s="123"/>
      <c r="H107" s="123"/>
      <c r="I107" s="127"/>
      <c r="J107" s="127"/>
      <c r="K107" s="228" t="s">
        <v>265</v>
      </c>
      <c r="L107" s="125" t="s">
        <v>3218</v>
      </c>
      <c r="M107" s="564">
        <f>IF(ISERROR(VLOOKUP($B107,ESTR_PREC!$A$1:$M$6000,7,FALSE))=TRUE,0,VLOOKUP($B107,ESTR_PREC!$A$1:$M$6000,7,FALSE))</f>
        <v>0</v>
      </c>
      <c r="N107" s="225"/>
      <c r="O107" s="560">
        <f t="shared" si="0"/>
        <v>0</v>
      </c>
      <c r="Q107" s="225"/>
      <c r="R107" s="499"/>
      <c r="S107" s="675"/>
      <c r="T107" s="675"/>
      <c r="U107" s="675"/>
      <c r="V107" s="675"/>
      <c r="W107" s="675"/>
    </row>
    <row r="108" spans="1:26" ht="25.5" hidden="1">
      <c r="B108" s="127" t="s">
        <v>266</v>
      </c>
      <c r="C108" s="127" t="s">
        <v>4430</v>
      </c>
      <c r="D108" s="127"/>
      <c r="E108" s="123"/>
      <c r="F108" s="127"/>
      <c r="G108" s="123"/>
      <c r="H108" s="123"/>
      <c r="I108" s="127"/>
      <c r="J108" s="127"/>
      <c r="K108" s="228" t="s">
        <v>267</v>
      </c>
      <c r="L108" s="125" t="s">
        <v>3218</v>
      </c>
      <c r="M108" s="564"/>
      <c r="N108" s="815"/>
      <c r="O108" s="827"/>
      <c r="Q108" s="815"/>
      <c r="R108" s="499"/>
      <c r="S108" s="675"/>
      <c r="T108" s="675"/>
      <c r="U108" s="675"/>
      <c r="V108" s="675"/>
      <c r="W108" s="675"/>
    </row>
    <row r="109" spans="1:26" ht="25.5">
      <c r="B109" s="127" t="s">
        <v>268</v>
      </c>
      <c r="C109" s="127" t="s">
        <v>4431</v>
      </c>
      <c r="D109" s="127"/>
      <c r="E109" s="123"/>
      <c r="F109" s="127"/>
      <c r="G109" s="123"/>
      <c r="H109" s="123"/>
      <c r="I109" s="127"/>
      <c r="J109" s="127"/>
      <c r="K109" s="228" t="s">
        <v>270</v>
      </c>
      <c r="L109" s="125" t="s">
        <v>3218</v>
      </c>
      <c r="M109" s="564">
        <f>IF(ISERROR(VLOOKUP($B109,ESTR_PREC!$A$1:$M$6000,7,FALSE))=TRUE,0,VLOOKUP($B109,ESTR_PREC!$A$1:$M$6000,7,FALSE))</f>
        <v>0</v>
      </c>
      <c r="N109" s="225"/>
      <c r="O109" s="560">
        <f t="shared" ref="O109:O114" si="1">+N109-M109</f>
        <v>0</v>
      </c>
      <c r="Q109" s="225"/>
      <c r="R109" s="499"/>
      <c r="S109" s="675"/>
      <c r="T109" s="675"/>
      <c r="U109" s="675"/>
      <c r="V109" s="675"/>
      <c r="W109" s="675"/>
    </row>
    <row r="110" spans="1:26" ht="25.5">
      <c r="B110" s="127" t="s">
        <v>271</v>
      </c>
      <c r="C110" s="127" t="s">
        <v>4432</v>
      </c>
      <c r="D110" s="127"/>
      <c r="E110" s="123"/>
      <c r="F110" s="127"/>
      <c r="G110" s="123"/>
      <c r="H110" s="123"/>
      <c r="I110" s="127"/>
      <c r="J110" s="127"/>
      <c r="K110" s="228" t="s">
        <v>272</v>
      </c>
      <c r="L110" s="125" t="s">
        <v>3218</v>
      </c>
      <c r="M110" s="564">
        <f>IF(ISERROR(VLOOKUP($B110,ESTR_PREC!$A$1:$M$6000,7,FALSE))=TRUE,0,VLOOKUP($B110,ESTR_PREC!$A$1:$M$6000,7,FALSE))</f>
        <v>0</v>
      </c>
      <c r="N110" s="225"/>
      <c r="O110" s="560">
        <f t="shared" si="1"/>
        <v>0</v>
      </c>
      <c r="Q110" s="225"/>
      <c r="R110" s="499"/>
      <c r="S110" s="675"/>
      <c r="T110" s="675"/>
      <c r="U110" s="675"/>
      <c r="V110" s="675"/>
      <c r="W110" s="675"/>
    </row>
    <row r="111" spans="1:26" ht="25.5">
      <c r="B111" s="127" t="s">
        <v>273</v>
      </c>
      <c r="C111" s="127" t="s">
        <v>4433</v>
      </c>
      <c r="D111" s="127"/>
      <c r="E111" s="123"/>
      <c r="F111" s="127"/>
      <c r="G111" s="123"/>
      <c r="H111" s="123"/>
      <c r="I111" s="127"/>
      <c r="J111" s="127"/>
      <c r="K111" s="228" t="s">
        <v>274</v>
      </c>
      <c r="L111" s="125" t="s">
        <v>3218</v>
      </c>
      <c r="M111" s="564">
        <f>IF(ISERROR(VLOOKUP($B111,ESTR_PREC!$A$1:$M$6000,7,FALSE))=TRUE,0,VLOOKUP($B111,ESTR_PREC!$A$1:$M$6000,7,FALSE))</f>
        <v>0</v>
      </c>
      <c r="N111" s="225"/>
      <c r="O111" s="560">
        <f t="shared" si="1"/>
        <v>0</v>
      </c>
      <c r="Q111" s="225"/>
      <c r="R111" s="499"/>
      <c r="S111" s="675"/>
      <c r="T111" s="675"/>
      <c r="U111" s="675"/>
      <c r="V111" s="675"/>
      <c r="W111" s="675"/>
    </row>
    <row r="112" spans="1:26" ht="25.5">
      <c r="B112" s="127" t="s">
        <v>275</v>
      </c>
      <c r="C112" s="127" t="s">
        <v>4434</v>
      </c>
      <c r="D112" s="127"/>
      <c r="E112" s="123"/>
      <c r="F112" s="127"/>
      <c r="G112" s="123"/>
      <c r="H112" s="123"/>
      <c r="I112" s="127"/>
      <c r="J112" s="127"/>
      <c r="K112" s="228" t="s">
        <v>276</v>
      </c>
      <c r="L112" s="125" t="s">
        <v>3218</v>
      </c>
      <c r="M112" s="564">
        <f>IF(ISERROR(VLOOKUP($B112,ESTR_PREC!$A$1:$M$6000,7,FALSE))=TRUE,0,VLOOKUP($B112,ESTR_PREC!$A$1:$M$6000,7,FALSE))</f>
        <v>0</v>
      </c>
      <c r="N112" s="225"/>
      <c r="O112" s="560">
        <f t="shared" si="1"/>
        <v>0</v>
      </c>
      <c r="Q112" s="225"/>
      <c r="R112" s="499"/>
      <c r="S112" s="675"/>
      <c r="T112" s="675"/>
      <c r="U112" s="675"/>
      <c r="V112" s="675"/>
      <c r="W112" s="675"/>
    </row>
    <row r="113" spans="2:23" ht="25.5">
      <c r="B113" s="127" t="s">
        <v>277</v>
      </c>
      <c r="C113" s="127" t="s">
        <v>4435</v>
      </c>
      <c r="D113" s="127"/>
      <c r="E113" s="123"/>
      <c r="F113" s="127"/>
      <c r="G113" s="123"/>
      <c r="H113" s="123"/>
      <c r="I113" s="127"/>
      <c r="J113" s="127"/>
      <c r="K113" s="228" t="s">
        <v>3280</v>
      </c>
      <c r="L113" s="125" t="s">
        <v>3218</v>
      </c>
      <c r="M113" s="564">
        <f>IF(ISERROR(VLOOKUP($B113,ESTR_PREC!$A$1:$M$6000,7,FALSE))=TRUE,0,VLOOKUP($B113,ESTR_PREC!$A$1:$M$6000,7,FALSE))</f>
        <v>0</v>
      </c>
      <c r="N113" s="225"/>
      <c r="O113" s="560">
        <f t="shared" si="1"/>
        <v>0</v>
      </c>
      <c r="Q113" s="225"/>
      <c r="R113" s="499"/>
      <c r="S113" s="675"/>
      <c r="T113" s="675"/>
      <c r="U113" s="675"/>
      <c r="V113" s="675"/>
      <c r="W113" s="675"/>
    </row>
    <row r="114" spans="2:23" ht="25.5">
      <c r="B114" s="127" t="s">
        <v>280</v>
      </c>
      <c r="C114" s="127" t="s">
        <v>4436</v>
      </c>
      <c r="D114" s="127"/>
      <c r="E114" s="123"/>
      <c r="F114" s="127"/>
      <c r="G114" s="123"/>
      <c r="H114" s="123"/>
      <c r="I114" s="127"/>
      <c r="J114" s="127"/>
      <c r="K114" s="228" t="s">
        <v>281</v>
      </c>
      <c r="L114" s="125" t="s">
        <v>3218</v>
      </c>
      <c r="M114" s="564">
        <f>IF(ISERROR(VLOOKUP($B114,ESTR_PREC!$A$1:$M$6000,7,FALSE))=TRUE,0,VLOOKUP($B114,ESTR_PREC!$A$1:$M$6000,7,FALSE))</f>
        <v>0</v>
      </c>
      <c r="N114" s="225"/>
      <c r="O114" s="560">
        <f t="shared" si="1"/>
        <v>0</v>
      </c>
      <c r="Q114" s="225"/>
      <c r="R114" s="499"/>
      <c r="S114" s="675"/>
      <c r="T114" s="675"/>
      <c r="U114" s="675"/>
      <c r="V114" s="675"/>
      <c r="W114" s="675"/>
    </row>
    <row r="115" spans="2:23" ht="16.5" thickBot="1">
      <c r="K115" s="527"/>
      <c r="L115" s="528"/>
      <c r="M115" s="192"/>
      <c r="N115" s="192"/>
      <c r="O115" s="192"/>
      <c r="Q115" s="192"/>
      <c r="R115" s="554"/>
      <c r="S115" s="291"/>
      <c r="T115" s="291"/>
      <c r="U115" s="291"/>
      <c r="V115" s="291"/>
      <c r="W115" s="291"/>
    </row>
    <row r="116" spans="2:23" ht="26.25" thickBot="1">
      <c r="K116" s="529"/>
      <c r="L116" s="465"/>
      <c r="M116" s="328" t="str">
        <f>+$M$10</f>
        <v>Valore netto al 31/12/2017</v>
      </c>
      <c r="N116" s="779" t="str">
        <f>N$10</f>
        <v>Valore netto al 31/12/2018</v>
      </c>
      <c r="O116" s="779" t="s">
        <v>4064</v>
      </c>
      <c r="P116" s="806"/>
      <c r="Q116" s="779" t="str">
        <f>Q$10</f>
        <v>Prechiusura al ° trimestre 2018</v>
      </c>
      <c r="R116" s="514"/>
      <c r="S116" s="514"/>
      <c r="T116" s="514"/>
      <c r="U116" s="514"/>
      <c r="V116" s="514"/>
      <c r="W116" s="514"/>
    </row>
    <row r="117" spans="2:23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95" t="s">
        <v>283</v>
      </c>
      <c r="L117" s="105" t="s">
        <v>3218</v>
      </c>
      <c r="M117" s="106">
        <f>+M119+M235+M249</f>
        <v>0</v>
      </c>
      <c r="N117" s="106">
        <f>+N119+N235+N249</f>
        <v>0</v>
      </c>
      <c r="O117" s="775">
        <f>+N117-M117</f>
        <v>0</v>
      </c>
      <c r="Q117" s="106">
        <f>+Q119+Q235+Q249</f>
        <v>0</v>
      </c>
      <c r="R117" s="518"/>
      <c r="S117" s="518"/>
      <c r="T117" s="518"/>
      <c r="U117" s="518"/>
      <c r="V117" s="518"/>
      <c r="W117" s="518"/>
    </row>
    <row r="118" spans="2:23" ht="17.25" thickTop="1" thickBot="1">
      <c r="K118" s="539"/>
      <c r="L118" s="528"/>
      <c r="M118" s="192"/>
      <c r="N118" s="515"/>
      <c r="O118" s="515"/>
      <c r="Q118" s="515"/>
      <c r="R118" s="554"/>
      <c r="S118" s="291"/>
      <c r="T118" s="291"/>
      <c r="U118" s="291"/>
      <c r="V118" s="291"/>
      <c r="W118" s="291"/>
    </row>
    <row r="119" spans="2:23" ht="27.75" thickTop="1" thickBot="1">
      <c r="B119" s="111" t="s">
        <v>284</v>
      </c>
      <c r="C119" s="242" t="s">
        <v>3282</v>
      </c>
      <c r="D119" s="243"/>
      <c r="E119" s="112"/>
      <c r="F119" s="243"/>
      <c r="G119" s="112"/>
      <c r="H119" s="243"/>
      <c r="I119" s="243"/>
      <c r="J119" s="243"/>
      <c r="K119" s="113" t="s">
        <v>285</v>
      </c>
      <c r="L119" s="114" t="s">
        <v>3218</v>
      </c>
      <c r="M119" s="115">
        <f>SUM(M122:M232)</f>
        <v>0</v>
      </c>
      <c r="N119" s="298">
        <f>SUM(N122:N232)</f>
        <v>0</v>
      </c>
      <c r="O119" s="298">
        <f>+N119-M119</f>
        <v>0</v>
      </c>
      <c r="Q119" s="298">
        <f>SUM(Q122:Q232)</f>
        <v>0</v>
      </c>
      <c r="R119" s="519"/>
      <c r="S119" s="519"/>
      <c r="T119" s="519"/>
      <c r="U119" s="519"/>
      <c r="V119" s="519"/>
      <c r="W119" s="519"/>
    </row>
    <row r="120" spans="2:23" ht="9" customHeight="1" thickTop="1" thickBot="1">
      <c r="B120" s="537"/>
      <c r="C120" s="537"/>
      <c r="K120" s="538"/>
      <c r="M120" s="265"/>
      <c r="N120" s="379"/>
      <c r="Q120" s="379"/>
      <c r="R120" s="554"/>
      <c r="S120" s="291"/>
      <c r="T120" s="291"/>
      <c r="U120" s="291"/>
      <c r="V120" s="291"/>
      <c r="W120" s="291"/>
    </row>
    <row r="121" spans="2:23" ht="26.25" thickBot="1">
      <c r="B121" s="102" t="s">
        <v>3221</v>
      </c>
      <c r="C121" s="245" t="s">
        <v>48</v>
      </c>
      <c r="D121" s="245"/>
      <c r="E121" s="246"/>
      <c r="F121" s="246"/>
      <c r="G121" s="246"/>
      <c r="H121" s="246"/>
      <c r="I121" s="246"/>
      <c r="J121" s="246"/>
      <c r="K121" s="302" t="s">
        <v>3222</v>
      </c>
      <c r="L121" s="135"/>
      <c r="M121" s="328" t="str">
        <f>+$M$10</f>
        <v>Valore netto al 31/12/2017</v>
      </c>
      <c r="N121" s="779" t="str">
        <f>N$10</f>
        <v>Valore netto al 31/12/2018</v>
      </c>
      <c r="O121" s="779" t="s">
        <v>4064</v>
      </c>
      <c r="P121" s="806"/>
      <c r="Q121" s="779" t="str">
        <f>Q$10</f>
        <v>Prechiusura al ° trimestre 2018</v>
      </c>
      <c r="R121" s="514"/>
      <c r="S121" s="514"/>
      <c r="T121" s="514"/>
      <c r="U121" s="514"/>
      <c r="V121" s="514"/>
      <c r="W121" s="514"/>
    </row>
    <row r="122" spans="2:23" hidden="1">
      <c r="B122" s="127" t="s">
        <v>286</v>
      </c>
      <c r="C122" s="127" t="s">
        <v>3283</v>
      </c>
      <c r="D122" s="127"/>
      <c r="E122" s="123"/>
      <c r="F122" s="127"/>
      <c r="G122" s="123"/>
      <c r="H122" s="123"/>
      <c r="I122" s="127"/>
      <c r="J122" s="127"/>
      <c r="K122" s="304" t="s">
        <v>291</v>
      </c>
      <c r="L122" s="125" t="s">
        <v>3218</v>
      </c>
      <c r="M122" s="815"/>
      <c r="N122" s="815"/>
      <c r="O122" s="815"/>
      <c r="Q122" s="815"/>
      <c r="R122" s="845"/>
      <c r="S122" s="675"/>
      <c r="T122" s="675"/>
      <c r="U122" s="675"/>
      <c r="V122" s="675"/>
      <c r="W122" s="675"/>
    </row>
    <row r="123" spans="2:23" hidden="1">
      <c r="B123" s="127" t="s">
        <v>292</v>
      </c>
      <c r="C123" s="127" t="s">
        <v>3284</v>
      </c>
      <c r="D123" s="127"/>
      <c r="E123" s="123"/>
      <c r="F123" s="127"/>
      <c r="G123" s="123"/>
      <c r="H123" s="123"/>
      <c r="I123" s="127"/>
      <c r="J123" s="127"/>
      <c r="K123" s="304" t="s">
        <v>293</v>
      </c>
      <c r="L123" s="125" t="s">
        <v>3218</v>
      </c>
      <c r="M123" s="815"/>
      <c r="N123" s="815"/>
      <c r="O123" s="815"/>
      <c r="Q123" s="815"/>
      <c r="R123" s="499"/>
      <c r="S123" s="675"/>
      <c r="T123" s="675"/>
      <c r="U123" s="675"/>
      <c r="V123" s="675"/>
      <c r="W123" s="675"/>
    </row>
    <row r="124" spans="2:23" hidden="1">
      <c r="B124" s="127" t="s">
        <v>294</v>
      </c>
      <c r="C124" s="127" t="s">
        <v>3285</v>
      </c>
      <c r="D124" s="127"/>
      <c r="E124" s="123"/>
      <c r="F124" s="127"/>
      <c r="G124" s="123"/>
      <c r="H124" s="123"/>
      <c r="I124" s="127"/>
      <c r="J124" s="127"/>
      <c r="K124" s="181" t="s">
        <v>297</v>
      </c>
      <c r="L124" s="125" t="s">
        <v>3218</v>
      </c>
      <c r="M124" s="815"/>
      <c r="N124" s="815"/>
      <c r="O124" s="815"/>
      <c r="Q124" s="815"/>
      <c r="R124" s="499"/>
      <c r="S124" s="675"/>
      <c r="T124" s="675"/>
      <c r="U124" s="675"/>
      <c r="V124" s="675"/>
      <c r="W124" s="675"/>
    </row>
    <row r="125" spans="2:23" ht="15.75" hidden="1">
      <c r="B125" s="719" t="s">
        <v>298</v>
      </c>
      <c r="C125" s="719" t="s">
        <v>3286</v>
      </c>
      <c r="D125" s="719"/>
      <c r="E125" s="720"/>
      <c r="F125" s="719"/>
      <c r="G125" s="720"/>
      <c r="H125" s="720"/>
      <c r="I125" s="719"/>
      <c r="J125" s="719"/>
      <c r="K125" s="721" t="s">
        <v>4280</v>
      </c>
      <c r="L125" s="722" t="s">
        <v>3218</v>
      </c>
      <c r="M125" s="815"/>
      <c r="N125" s="815"/>
      <c r="O125" s="815"/>
      <c r="Q125" s="815"/>
      <c r="R125" s="499"/>
      <c r="S125" s="675"/>
      <c r="T125" s="675"/>
      <c r="U125" s="675"/>
      <c r="V125" s="675"/>
      <c r="W125" s="675"/>
    </row>
    <row r="126" spans="2:23" hidden="1">
      <c r="B126" s="708" t="s">
        <v>300</v>
      </c>
      <c r="C126" s="709" t="s">
        <v>3287</v>
      </c>
      <c r="D126" s="709"/>
      <c r="E126" s="709"/>
      <c r="F126" s="709"/>
      <c r="G126" s="709"/>
      <c r="H126" s="709"/>
      <c r="I126" s="709"/>
      <c r="J126" s="709"/>
      <c r="K126" s="710" t="s">
        <v>302</v>
      </c>
      <c r="L126" s="711" t="s">
        <v>3218</v>
      </c>
      <c r="M126" s="815"/>
      <c r="N126" s="815"/>
      <c r="O126" s="815"/>
      <c r="Q126" s="815"/>
      <c r="R126" s="499"/>
      <c r="S126" s="675"/>
      <c r="T126" s="675"/>
      <c r="U126" s="675"/>
      <c r="V126" s="675"/>
      <c r="W126" s="675"/>
    </row>
    <row r="127" spans="2:23" hidden="1">
      <c r="B127" s="712" t="s">
        <v>303</v>
      </c>
      <c r="C127" s="704" t="s">
        <v>3288</v>
      </c>
      <c r="D127" s="704"/>
      <c r="E127" s="705"/>
      <c r="F127" s="704"/>
      <c r="G127" s="705"/>
      <c r="H127" s="705"/>
      <c r="I127" s="704"/>
      <c r="J127" s="704"/>
      <c r="K127" s="706" t="s">
        <v>304</v>
      </c>
      <c r="L127" s="125" t="s">
        <v>3218</v>
      </c>
      <c r="M127" s="815"/>
      <c r="N127" s="815"/>
      <c r="O127" s="815"/>
      <c r="Q127" s="815"/>
      <c r="R127" s="499"/>
      <c r="S127" s="675"/>
      <c r="T127" s="675"/>
      <c r="U127" s="675"/>
      <c r="V127" s="675"/>
      <c r="W127" s="675"/>
    </row>
    <row r="128" spans="2:23" ht="15.75" hidden="1" thickBot="1">
      <c r="B128" s="713" t="s">
        <v>305</v>
      </c>
      <c r="C128" s="714" t="s">
        <v>3289</v>
      </c>
      <c r="D128" s="714"/>
      <c r="E128" s="715"/>
      <c r="F128" s="714"/>
      <c r="G128" s="715"/>
      <c r="H128" s="715"/>
      <c r="I128" s="714"/>
      <c r="J128" s="714"/>
      <c r="K128" s="716" t="s">
        <v>306</v>
      </c>
      <c r="L128" s="212" t="s">
        <v>3218</v>
      </c>
      <c r="M128" s="815"/>
      <c r="N128" s="815"/>
      <c r="O128" s="815"/>
      <c r="Q128" s="815"/>
      <c r="R128" s="499"/>
      <c r="S128" s="675"/>
      <c r="T128" s="675"/>
      <c r="U128" s="675"/>
      <c r="V128" s="675"/>
      <c r="W128" s="675"/>
    </row>
    <row r="129" spans="2:23" hidden="1">
      <c r="B129" s="123" t="s">
        <v>307</v>
      </c>
      <c r="C129" s="123" t="s">
        <v>3290</v>
      </c>
      <c r="D129" s="123"/>
      <c r="E129" s="123"/>
      <c r="F129" s="123"/>
      <c r="G129" s="123"/>
      <c r="H129" s="123"/>
      <c r="I129" s="123"/>
      <c r="J129" s="123"/>
      <c r="K129" s="707" t="s">
        <v>310</v>
      </c>
      <c r="L129" s="125" t="s">
        <v>3218</v>
      </c>
      <c r="M129" s="815"/>
      <c r="N129" s="815"/>
      <c r="O129" s="815"/>
      <c r="Q129" s="815"/>
      <c r="R129" s="499"/>
      <c r="S129" s="675"/>
      <c r="T129" s="675"/>
      <c r="U129" s="675"/>
      <c r="V129" s="675"/>
      <c r="W129" s="675"/>
    </row>
    <row r="130" spans="2:23" hidden="1">
      <c r="B130" s="127" t="s">
        <v>311</v>
      </c>
      <c r="C130" s="127" t="s">
        <v>3291</v>
      </c>
      <c r="D130" s="127"/>
      <c r="E130" s="123"/>
      <c r="F130" s="127"/>
      <c r="G130" s="123"/>
      <c r="H130" s="123"/>
      <c r="I130" s="127"/>
      <c r="J130" s="127"/>
      <c r="K130" s="304" t="s">
        <v>312</v>
      </c>
      <c r="L130" s="125" t="s">
        <v>3218</v>
      </c>
      <c r="M130" s="815"/>
      <c r="N130" s="815"/>
      <c r="O130" s="815"/>
      <c r="Q130" s="815"/>
      <c r="R130" s="499"/>
      <c r="S130" s="675"/>
      <c r="T130" s="675"/>
      <c r="U130" s="675"/>
      <c r="V130" s="675"/>
      <c r="W130" s="675"/>
    </row>
    <row r="131" spans="2:23" ht="25.5" hidden="1">
      <c r="B131" s="127" t="s">
        <v>313</v>
      </c>
      <c r="C131" s="127" t="s">
        <v>3292</v>
      </c>
      <c r="D131" s="127"/>
      <c r="E131" s="123"/>
      <c r="F131" s="127"/>
      <c r="G131" s="123"/>
      <c r="H131" s="123"/>
      <c r="I131" s="127"/>
      <c r="J131" s="127"/>
      <c r="K131" s="181" t="s">
        <v>315</v>
      </c>
      <c r="L131" s="125" t="s">
        <v>3218</v>
      </c>
      <c r="M131" s="815"/>
      <c r="N131" s="815"/>
      <c r="O131" s="815"/>
      <c r="Q131" s="815"/>
      <c r="R131" s="499"/>
      <c r="S131" s="675"/>
      <c r="T131" s="675"/>
      <c r="U131" s="675"/>
      <c r="V131" s="675"/>
      <c r="W131" s="675"/>
    </row>
    <row r="132" spans="2:23" ht="15.75" hidden="1">
      <c r="B132" s="719" t="s">
        <v>316</v>
      </c>
      <c r="C132" s="719" t="s">
        <v>3293</v>
      </c>
      <c r="D132" s="719"/>
      <c r="E132" s="720"/>
      <c r="F132" s="719"/>
      <c r="G132" s="720"/>
      <c r="H132" s="720"/>
      <c r="I132" s="719"/>
      <c r="J132" s="719"/>
      <c r="K132" s="721" t="s">
        <v>317</v>
      </c>
      <c r="L132" s="722" t="s">
        <v>3218</v>
      </c>
      <c r="M132" s="815"/>
      <c r="N132" s="815"/>
      <c r="O132" s="815"/>
      <c r="Q132" s="815"/>
      <c r="R132" s="499"/>
      <c r="S132" s="675"/>
      <c r="T132" s="675"/>
      <c r="U132" s="675"/>
      <c r="V132" s="675"/>
      <c r="W132" s="675"/>
    </row>
    <row r="133" spans="2:23" ht="25.5" hidden="1">
      <c r="B133" s="708" t="s">
        <v>318</v>
      </c>
      <c r="C133" s="709" t="s">
        <v>3294</v>
      </c>
      <c r="D133" s="709"/>
      <c r="E133" s="709"/>
      <c r="F133" s="709"/>
      <c r="G133" s="709"/>
      <c r="H133" s="709"/>
      <c r="I133" s="709"/>
      <c r="J133" s="709"/>
      <c r="K133" s="710" t="s">
        <v>319</v>
      </c>
      <c r="L133" s="718" t="s">
        <v>3218</v>
      </c>
      <c r="M133" s="815"/>
      <c r="N133" s="815"/>
      <c r="O133" s="815"/>
      <c r="Q133" s="815"/>
      <c r="R133" s="499"/>
      <c r="S133" s="675"/>
      <c r="T133" s="675"/>
      <c r="U133" s="675"/>
      <c r="V133" s="675"/>
      <c r="W133" s="675"/>
    </row>
    <row r="134" spans="2:23" ht="25.5" hidden="1">
      <c r="B134" s="712" t="s">
        <v>320</v>
      </c>
      <c r="C134" s="704" t="s">
        <v>3295</v>
      </c>
      <c r="D134" s="704"/>
      <c r="E134" s="705"/>
      <c r="F134" s="704"/>
      <c r="G134" s="705"/>
      <c r="H134" s="705"/>
      <c r="I134" s="704"/>
      <c r="J134" s="704"/>
      <c r="K134" s="706" t="s">
        <v>321</v>
      </c>
      <c r="L134" s="270" t="s">
        <v>3218</v>
      </c>
      <c r="M134" s="815"/>
      <c r="N134" s="815"/>
      <c r="O134" s="815"/>
      <c r="Q134" s="815"/>
      <c r="R134" s="499"/>
      <c r="S134" s="675"/>
      <c r="T134" s="675"/>
      <c r="U134" s="675"/>
      <c r="V134" s="675"/>
      <c r="W134" s="675"/>
    </row>
    <row r="135" spans="2:23" ht="26.25" hidden="1" thickBot="1">
      <c r="B135" s="713" t="s">
        <v>322</v>
      </c>
      <c r="C135" s="714" t="s">
        <v>3296</v>
      </c>
      <c r="D135" s="714"/>
      <c r="E135" s="715"/>
      <c r="F135" s="714"/>
      <c r="G135" s="715"/>
      <c r="H135" s="715"/>
      <c r="I135" s="714"/>
      <c r="J135" s="714"/>
      <c r="K135" s="716" t="s">
        <v>323</v>
      </c>
      <c r="L135" s="578" t="s">
        <v>3218</v>
      </c>
      <c r="M135" s="815"/>
      <c r="N135" s="815"/>
      <c r="O135" s="815"/>
      <c r="Q135" s="815"/>
      <c r="R135" s="499"/>
      <c r="S135" s="675"/>
      <c r="T135" s="675"/>
      <c r="U135" s="675"/>
      <c r="V135" s="675"/>
      <c r="W135" s="675"/>
    </row>
    <row r="136" spans="2:23" hidden="1">
      <c r="B136" s="123" t="s">
        <v>324</v>
      </c>
      <c r="C136" s="123" t="s">
        <v>3297</v>
      </c>
      <c r="D136" s="123"/>
      <c r="E136" s="123"/>
      <c r="F136" s="268"/>
      <c r="G136" s="123"/>
      <c r="H136" s="123"/>
      <c r="I136" s="123"/>
      <c r="J136" s="123"/>
      <c r="K136" s="717" t="s">
        <v>325</v>
      </c>
      <c r="L136" s="125" t="s">
        <v>3218</v>
      </c>
      <c r="M136" s="815"/>
      <c r="N136" s="815"/>
      <c r="O136" s="815"/>
      <c r="Q136" s="815"/>
      <c r="R136" s="499"/>
      <c r="S136" s="675"/>
      <c r="T136" s="675"/>
      <c r="U136" s="675"/>
      <c r="V136" s="675"/>
      <c r="W136" s="675"/>
    </row>
    <row r="137" spans="2:23" hidden="1">
      <c r="B137" s="127" t="s">
        <v>326</v>
      </c>
      <c r="C137" s="127" t="s">
        <v>3298</v>
      </c>
      <c r="D137" s="127"/>
      <c r="E137" s="123"/>
      <c r="F137" s="127"/>
      <c r="G137" s="123"/>
      <c r="H137" s="123"/>
      <c r="I137" s="127"/>
      <c r="J137" s="127"/>
      <c r="K137" s="181" t="s">
        <v>328</v>
      </c>
      <c r="L137" s="125" t="s">
        <v>3218</v>
      </c>
      <c r="M137" s="815"/>
      <c r="N137" s="815"/>
      <c r="O137" s="815"/>
      <c r="Q137" s="815"/>
      <c r="R137" s="499"/>
      <c r="S137" s="675"/>
      <c r="T137" s="675"/>
      <c r="U137" s="675"/>
      <c r="V137" s="675"/>
      <c r="W137" s="675"/>
    </row>
    <row r="138" spans="2:23" hidden="1">
      <c r="B138" s="127" t="s">
        <v>329</v>
      </c>
      <c r="C138" s="127" t="s">
        <v>3299</v>
      </c>
      <c r="D138" s="127"/>
      <c r="E138" s="123"/>
      <c r="F138" s="127"/>
      <c r="G138" s="123"/>
      <c r="H138" s="123"/>
      <c r="I138" s="127"/>
      <c r="J138" s="127"/>
      <c r="K138" s="181" t="s">
        <v>330</v>
      </c>
      <c r="L138" s="125" t="s">
        <v>3218</v>
      </c>
      <c r="M138" s="815"/>
      <c r="N138" s="815"/>
      <c r="O138" s="815"/>
      <c r="Q138" s="815"/>
      <c r="R138" s="499"/>
      <c r="S138" s="675"/>
      <c r="T138" s="675"/>
      <c r="U138" s="675"/>
      <c r="V138" s="675"/>
      <c r="W138" s="675"/>
    </row>
    <row r="139" spans="2:23" ht="25.5" hidden="1">
      <c r="B139" s="127" t="s">
        <v>331</v>
      </c>
      <c r="C139" s="127" t="s">
        <v>3300</v>
      </c>
      <c r="D139" s="127"/>
      <c r="E139" s="123"/>
      <c r="F139" s="127"/>
      <c r="G139" s="123"/>
      <c r="H139" s="123"/>
      <c r="I139" s="127"/>
      <c r="J139" s="127"/>
      <c r="K139" s="181" t="s">
        <v>332</v>
      </c>
      <c r="L139" s="125" t="s">
        <v>3218</v>
      </c>
      <c r="M139" s="815"/>
      <c r="N139" s="815"/>
      <c r="O139" s="815"/>
      <c r="Q139" s="815"/>
      <c r="R139" s="499"/>
      <c r="S139" s="675"/>
      <c r="T139" s="675"/>
      <c r="U139" s="675"/>
      <c r="V139" s="675"/>
      <c r="W139" s="675"/>
    </row>
    <row r="140" spans="2:23" hidden="1">
      <c r="B140" s="127" t="s">
        <v>333</v>
      </c>
      <c r="C140" s="127" t="s">
        <v>3301</v>
      </c>
      <c r="D140" s="127"/>
      <c r="E140" s="123"/>
      <c r="F140" s="127"/>
      <c r="G140" s="123"/>
      <c r="H140" s="123"/>
      <c r="I140" s="127"/>
      <c r="J140" s="127"/>
      <c r="K140" s="181" t="s">
        <v>334</v>
      </c>
      <c r="L140" s="125" t="s">
        <v>3218</v>
      </c>
      <c r="M140" s="815"/>
      <c r="N140" s="815"/>
      <c r="O140" s="815"/>
      <c r="Q140" s="815"/>
      <c r="R140" s="499"/>
      <c r="S140" s="675"/>
      <c r="T140" s="675"/>
      <c r="U140" s="675"/>
      <c r="V140" s="675"/>
      <c r="W140" s="675"/>
    </row>
    <row r="141" spans="2:23" hidden="1">
      <c r="B141" s="127" t="s">
        <v>335</v>
      </c>
      <c r="C141" s="127" t="s">
        <v>3302</v>
      </c>
      <c r="D141" s="127"/>
      <c r="E141" s="123"/>
      <c r="F141" s="127"/>
      <c r="G141" s="123"/>
      <c r="H141" s="123"/>
      <c r="I141" s="127"/>
      <c r="J141" s="127"/>
      <c r="K141" s="181" t="s">
        <v>337</v>
      </c>
      <c r="L141" s="125" t="s">
        <v>3218</v>
      </c>
      <c r="M141" s="815"/>
      <c r="N141" s="815"/>
      <c r="O141" s="815"/>
      <c r="Q141" s="815"/>
      <c r="R141" s="499"/>
      <c r="S141" s="675"/>
      <c r="T141" s="675"/>
      <c r="U141" s="675"/>
      <c r="V141" s="675"/>
      <c r="W141" s="675"/>
    </row>
    <row r="142" spans="2:23" hidden="1">
      <c r="B142" s="127" t="s">
        <v>338</v>
      </c>
      <c r="C142" s="127" t="s">
        <v>3303</v>
      </c>
      <c r="D142" s="127"/>
      <c r="E142" s="123"/>
      <c r="F142" s="127"/>
      <c r="G142" s="123"/>
      <c r="H142" s="123"/>
      <c r="I142" s="127"/>
      <c r="J142" s="127"/>
      <c r="K142" s="181" t="s">
        <v>339</v>
      </c>
      <c r="L142" s="125" t="s">
        <v>3218</v>
      </c>
      <c r="M142" s="815"/>
      <c r="N142" s="815"/>
      <c r="O142" s="815"/>
      <c r="Q142" s="815"/>
      <c r="R142" s="499"/>
      <c r="S142" s="675"/>
      <c r="T142" s="675"/>
      <c r="U142" s="675"/>
      <c r="V142" s="675"/>
      <c r="W142" s="675"/>
    </row>
    <row r="143" spans="2:23" ht="25.5" hidden="1">
      <c r="B143" s="127" t="s">
        <v>340</v>
      </c>
      <c r="C143" s="127" t="s">
        <v>3304</v>
      </c>
      <c r="D143" s="127"/>
      <c r="E143" s="123"/>
      <c r="F143" s="127"/>
      <c r="G143" s="123"/>
      <c r="H143" s="123"/>
      <c r="I143" s="127"/>
      <c r="J143" s="127"/>
      <c r="K143" s="181" t="s">
        <v>341</v>
      </c>
      <c r="L143" s="125" t="s">
        <v>3218</v>
      </c>
      <c r="M143" s="815"/>
      <c r="N143" s="815"/>
      <c r="O143" s="815"/>
      <c r="Q143" s="815"/>
      <c r="R143" s="499"/>
      <c r="S143" s="675"/>
      <c r="T143" s="675"/>
      <c r="U143" s="675"/>
      <c r="V143" s="675"/>
      <c r="W143" s="675"/>
    </row>
    <row r="144" spans="2:23" ht="15.75" hidden="1">
      <c r="B144" s="719" t="s">
        <v>342</v>
      </c>
      <c r="C144" s="719" t="s">
        <v>3305</v>
      </c>
      <c r="D144" s="719"/>
      <c r="E144" s="720"/>
      <c r="F144" s="719"/>
      <c r="G144" s="720"/>
      <c r="H144" s="720"/>
      <c r="I144" s="719"/>
      <c r="J144" s="719"/>
      <c r="K144" s="721" t="s">
        <v>343</v>
      </c>
      <c r="L144" s="722" t="s">
        <v>3218</v>
      </c>
      <c r="M144" s="815"/>
      <c r="N144" s="815"/>
      <c r="O144" s="815"/>
      <c r="P144" s="192"/>
      <c r="Q144" s="815"/>
      <c r="R144" s="499"/>
      <c r="S144" s="675"/>
      <c r="T144" s="675"/>
      <c r="U144" s="675"/>
      <c r="V144" s="675"/>
      <c r="W144" s="675"/>
    </row>
    <row r="145" spans="2:23" ht="25.5" hidden="1">
      <c r="B145" s="708" t="s">
        <v>344</v>
      </c>
      <c r="C145" s="709" t="s">
        <v>3306</v>
      </c>
      <c r="D145" s="709"/>
      <c r="E145" s="709"/>
      <c r="F145" s="709"/>
      <c r="G145" s="709"/>
      <c r="H145" s="709"/>
      <c r="I145" s="709"/>
      <c r="J145" s="709"/>
      <c r="K145" s="710" t="s">
        <v>345</v>
      </c>
      <c r="L145" s="711" t="s">
        <v>3218</v>
      </c>
      <c r="M145" s="815"/>
      <c r="N145" s="815"/>
      <c r="O145" s="815"/>
      <c r="P145" s="192"/>
      <c r="Q145" s="815"/>
      <c r="R145" s="499"/>
      <c r="S145" s="675"/>
      <c r="T145" s="675"/>
      <c r="U145" s="675"/>
      <c r="V145" s="675"/>
      <c r="W145" s="675"/>
    </row>
    <row r="146" spans="2:23" ht="25.5" hidden="1">
      <c r="B146" s="712" t="s">
        <v>346</v>
      </c>
      <c r="C146" s="704" t="s">
        <v>3307</v>
      </c>
      <c r="D146" s="704"/>
      <c r="E146" s="705"/>
      <c r="F146" s="704"/>
      <c r="G146" s="705"/>
      <c r="H146" s="705"/>
      <c r="I146" s="704"/>
      <c r="J146" s="704"/>
      <c r="K146" s="706" t="s">
        <v>347</v>
      </c>
      <c r="L146" s="125" t="s">
        <v>3218</v>
      </c>
      <c r="M146" s="815"/>
      <c r="N146" s="815"/>
      <c r="O146" s="815"/>
      <c r="P146" s="192"/>
      <c r="Q146" s="815"/>
      <c r="R146" s="499"/>
      <c r="S146" s="675"/>
      <c r="T146" s="675"/>
      <c r="U146" s="675"/>
      <c r="V146" s="675"/>
      <c r="W146" s="675"/>
    </row>
    <row r="147" spans="2:23" ht="26.25" hidden="1" thickBot="1">
      <c r="B147" s="713" t="s">
        <v>348</v>
      </c>
      <c r="C147" s="714" t="s">
        <v>3308</v>
      </c>
      <c r="D147" s="714"/>
      <c r="E147" s="715"/>
      <c r="F147" s="714"/>
      <c r="G147" s="715"/>
      <c r="H147" s="715"/>
      <c r="I147" s="714"/>
      <c r="J147" s="714"/>
      <c r="K147" s="716" t="s">
        <v>349</v>
      </c>
      <c r="L147" s="212" t="s">
        <v>3218</v>
      </c>
      <c r="M147" s="815"/>
      <c r="N147" s="815"/>
      <c r="O147" s="815"/>
      <c r="P147" s="192"/>
      <c r="Q147" s="815"/>
      <c r="R147" s="499"/>
      <c r="S147" s="675"/>
      <c r="T147" s="675"/>
      <c r="U147" s="675"/>
      <c r="V147" s="675"/>
      <c r="W147" s="675"/>
    </row>
    <row r="148" spans="2:23" hidden="1">
      <c r="B148" s="123" t="s">
        <v>350</v>
      </c>
      <c r="C148" s="123" t="s">
        <v>3309</v>
      </c>
      <c r="D148" s="123"/>
      <c r="E148" s="123"/>
      <c r="F148" s="123"/>
      <c r="G148" s="123"/>
      <c r="H148" s="123"/>
      <c r="I148" s="123"/>
      <c r="J148" s="123"/>
      <c r="K148" s="707" t="s">
        <v>353</v>
      </c>
      <c r="L148" s="125" t="s">
        <v>3218</v>
      </c>
      <c r="M148" s="815"/>
      <c r="N148" s="815"/>
      <c r="O148" s="815"/>
      <c r="P148" s="192"/>
      <c r="Q148" s="815"/>
      <c r="R148" s="499"/>
      <c r="S148" s="675"/>
      <c r="T148" s="675"/>
      <c r="U148" s="675"/>
      <c r="V148" s="675"/>
      <c r="W148" s="675"/>
    </row>
    <row r="149" spans="2:23" hidden="1">
      <c r="B149" s="127" t="s">
        <v>354</v>
      </c>
      <c r="C149" s="127" t="s">
        <v>3310</v>
      </c>
      <c r="D149" s="127"/>
      <c r="E149" s="123"/>
      <c r="F149" s="127"/>
      <c r="G149" s="123"/>
      <c r="H149" s="123"/>
      <c r="I149" s="127"/>
      <c r="J149" s="127"/>
      <c r="K149" s="304" t="s">
        <v>355</v>
      </c>
      <c r="L149" s="125" t="s">
        <v>3218</v>
      </c>
      <c r="M149" s="815"/>
      <c r="N149" s="815"/>
      <c r="O149" s="815"/>
      <c r="P149" s="192"/>
      <c r="Q149" s="815"/>
      <c r="R149" s="499"/>
      <c r="S149" s="675"/>
      <c r="T149" s="675"/>
      <c r="U149" s="675"/>
      <c r="V149" s="675"/>
      <c r="W149" s="675"/>
    </row>
    <row r="150" spans="2:23" ht="25.5" hidden="1">
      <c r="B150" s="127" t="s">
        <v>356</v>
      </c>
      <c r="C150" s="127" t="s">
        <v>3311</v>
      </c>
      <c r="D150" s="127"/>
      <c r="E150" s="123"/>
      <c r="F150" s="127"/>
      <c r="G150" s="123"/>
      <c r="H150" s="123"/>
      <c r="I150" s="127"/>
      <c r="J150" s="127"/>
      <c r="K150" s="181" t="s">
        <v>358</v>
      </c>
      <c r="L150" s="125" t="s">
        <v>3218</v>
      </c>
      <c r="M150" s="815"/>
      <c r="N150" s="815"/>
      <c r="O150" s="815"/>
      <c r="P150" s="192"/>
      <c r="Q150" s="815"/>
      <c r="R150" s="499"/>
      <c r="S150" s="675"/>
      <c r="T150" s="675"/>
      <c r="U150" s="675"/>
      <c r="V150" s="675"/>
      <c r="W150" s="675"/>
    </row>
    <row r="151" spans="2:23" hidden="1">
      <c r="B151" s="127" t="s">
        <v>359</v>
      </c>
      <c r="C151" s="127" t="s">
        <v>3312</v>
      </c>
      <c r="D151" s="127"/>
      <c r="E151" s="123"/>
      <c r="F151" s="127"/>
      <c r="G151" s="123"/>
      <c r="H151" s="123"/>
      <c r="I151" s="127"/>
      <c r="J151" s="127"/>
      <c r="K151" s="181" t="s">
        <v>360</v>
      </c>
      <c r="L151" s="125" t="s">
        <v>3218</v>
      </c>
      <c r="M151" s="815"/>
      <c r="N151" s="815"/>
      <c r="O151" s="815"/>
      <c r="P151" s="192"/>
      <c r="Q151" s="815"/>
      <c r="R151" s="499"/>
      <c r="S151" s="675"/>
      <c r="T151" s="675"/>
      <c r="U151" s="675"/>
      <c r="V151" s="675"/>
      <c r="W151" s="675"/>
    </row>
    <row r="152" spans="2:23" hidden="1">
      <c r="B152" s="127" t="s">
        <v>361</v>
      </c>
      <c r="C152" s="127" t="s">
        <v>3313</v>
      </c>
      <c r="D152" s="127"/>
      <c r="E152" s="123"/>
      <c r="F152" s="127"/>
      <c r="G152" s="123"/>
      <c r="H152" s="123"/>
      <c r="I152" s="127"/>
      <c r="J152" s="127"/>
      <c r="K152" s="304" t="s">
        <v>363</v>
      </c>
      <c r="L152" s="125" t="s">
        <v>3218</v>
      </c>
      <c r="M152" s="815"/>
      <c r="N152" s="815"/>
      <c r="O152" s="815"/>
      <c r="P152" s="192"/>
      <c r="Q152" s="815"/>
      <c r="R152" s="499"/>
      <c r="S152" s="675"/>
      <c r="T152" s="675"/>
      <c r="U152" s="675"/>
      <c r="V152" s="675"/>
      <c r="W152" s="675"/>
    </row>
    <row r="153" spans="2:23" hidden="1">
      <c r="B153" s="127" t="s">
        <v>364</v>
      </c>
      <c r="C153" s="127" t="s">
        <v>3314</v>
      </c>
      <c r="D153" s="127"/>
      <c r="E153" s="123"/>
      <c r="F153" s="127"/>
      <c r="G153" s="123"/>
      <c r="H153" s="123"/>
      <c r="I153" s="127"/>
      <c r="J153" s="127"/>
      <c r="K153" s="1139" t="s">
        <v>366</v>
      </c>
      <c r="L153" s="125"/>
      <c r="M153" s="815"/>
      <c r="N153" s="815"/>
      <c r="O153" s="815"/>
      <c r="P153" s="192"/>
      <c r="Q153" s="815"/>
      <c r="R153" s="499"/>
      <c r="S153" s="675"/>
      <c r="T153" s="675"/>
      <c r="U153" s="675"/>
      <c r="V153" s="675"/>
      <c r="W153" s="675"/>
    </row>
    <row r="154" spans="2:23" hidden="1">
      <c r="B154" s="127" t="s">
        <v>367</v>
      </c>
      <c r="C154" s="127" t="s">
        <v>3315</v>
      </c>
      <c r="D154" s="127"/>
      <c r="E154" s="123"/>
      <c r="F154" s="127"/>
      <c r="G154" s="123"/>
      <c r="H154" s="123"/>
      <c r="I154" s="127"/>
      <c r="J154" s="127"/>
      <c r="K154" s="1139" t="s">
        <v>368</v>
      </c>
      <c r="L154" s="125"/>
      <c r="M154" s="815"/>
      <c r="N154" s="815"/>
      <c r="O154" s="815"/>
      <c r="P154" s="192"/>
      <c r="Q154" s="815"/>
      <c r="R154" s="499"/>
      <c r="S154" s="675"/>
      <c r="T154" s="675"/>
      <c r="U154" s="675"/>
      <c r="V154" s="675"/>
      <c r="W154" s="675"/>
    </row>
    <row r="155" spans="2:23" hidden="1">
      <c r="B155" s="127" t="s">
        <v>369</v>
      </c>
      <c r="C155" s="127" t="s">
        <v>3316</v>
      </c>
      <c r="D155" s="127"/>
      <c r="E155" s="123"/>
      <c r="F155" s="127"/>
      <c r="G155" s="123"/>
      <c r="H155" s="123"/>
      <c r="I155" s="127"/>
      <c r="J155" s="127"/>
      <c r="K155" s="304" t="s">
        <v>370</v>
      </c>
      <c r="L155" s="125" t="s">
        <v>3218</v>
      </c>
      <c r="M155" s="815"/>
      <c r="N155" s="815"/>
      <c r="O155" s="815"/>
      <c r="P155" s="192"/>
      <c r="Q155" s="815"/>
      <c r="R155" s="499"/>
      <c r="S155" s="675"/>
      <c r="T155" s="675"/>
      <c r="U155" s="675"/>
      <c r="V155" s="675"/>
      <c r="W155" s="675"/>
    </row>
    <row r="156" spans="2:23" hidden="1">
      <c r="B156" s="127" t="s">
        <v>371</v>
      </c>
      <c r="C156" s="127" t="s">
        <v>3317</v>
      </c>
      <c r="D156" s="127"/>
      <c r="E156" s="123"/>
      <c r="F156" s="127"/>
      <c r="G156" s="123"/>
      <c r="H156" s="123"/>
      <c r="I156" s="127"/>
      <c r="J156" s="127"/>
      <c r="K156" s="1139" t="s">
        <v>372</v>
      </c>
      <c r="L156" s="125"/>
      <c r="M156" s="815"/>
      <c r="N156" s="815"/>
      <c r="O156" s="815"/>
      <c r="P156" s="192"/>
      <c r="Q156" s="815"/>
      <c r="R156" s="499"/>
      <c r="S156" s="675"/>
      <c r="T156" s="675"/>
      <c r="U156" s="675"/>
      <c r="V156" s="675"/>
      <c r="W156" s="675"/>
    </row>
    <row r="157" spans="2:23" hidden="1">
      <c r="B157" s="127" t="s">
        <v>373</v>
      </c>
      <c r="C157" s="127" t="s">
        <v>3318</v>
      </c>
      <c r="D157" s="127"/>
      <c r="E157" s="123"/>
      <c r="F157" s="127"/>
      <c r="G157" s="123"/>
      <c r="H157" s="123"/>
      <c r="I157" s="127"/>
      <c r="J157" s="127"/>
      <c r="K157" s="1139" t="s">
        <v>374</v>
      </c>
      <c r="L157" s="125"/>
      <c r="M157" s="815"/>
      <c r="N157" s="815"/>
      <c r="O157" s="815"/>
      <c r="P157" s="192"/>
      <c r="Q157" s="815"/>
      <c r="R157" s="499"/>
      <c r="S157" s="675"/>
      <c r="T157" s="675"/>
      <c r="U157" s="675"/>
      <c r="V157" s="675"/>
      <c r="W157" s="675"/>
    </row>
    <row r="158" spans="2:23" ht="15" hidden="1" customHeight="1">
      <c r="B158" s="127" t="s">
        <v>375</v>
      </c>
      <c r="C158" s="127" t="s">
        <v>3319</v>
      </c>
      <c r="D158" s="127"/>
      <c r="E158" s="123"/>
      <c r="F158" s="127"/>
      <c r="G158" s="123"/>
      <c r="H158" s="123"/>
      <c r="I158" s="127"/>
      <c r="J158" s="127"/>
      <c r="K158" s="304" t="s">
        <v>376</v>
      </c>
      <c r="L158" s="125" t="s">
        <v>3218</v>
      </c>
      <c r="M158" s="815"/>
      <c r="N158" s="815"/>
      <c r="O158" s="815"/>
      <c r="P158" s="192"/>
      <c r="Q158" s="815"/>
      <c r="R158" s="499"/>
      <c r="S158" s="675"/>
      <c r="T158" s="675"/>
      <c r="U158" s="675"/>
      <c r="V158" s="675"/>
      <c r="W158" s="675"/>
    </row>
    <row r="159" spans="2:23" ht="15" hidden="1" customHeight="1">
      <c r="B159" s="127" t="s">
        <v>377</v>
      </c>
      <c r="C159" s="127" t="s">
        <v>3320</v>
      </c>
      <c r="D159" s="127"/>
      <c r="E159" s="123"/>
      <c r="F159" s="127"/>
      <c r="G159" s="123"/>
      <c r="H159" s="123"/>
      <c r="I159" s="127"/>
      <c r="J159" s="127"/>
      <c r="K159" s="1139" t="s">
        <v>379</v>
      </c>
      <c r="L159" s="125"/>
      <c r="M159" s="815"/>
      <c r="N159" s="815"/>
      <c r="O159" s="815"/>
      <c r="P159" s="192"/>
      <c r="Q159" s="815"/>
      <c r="R159" s="499"/>
      <c r="S159" s="675"/>
      <c r="T159" s="675"/>
      <c r="U159" s="675"/>
      <c r="V159" s="675"/>
      <c r="W159" s="675"/>
    </row>
    <row r="160" spans="2:23" ht="15" hidden="1" customHeight="1">
      <c r="B160" s="127" t="s">
        <v>380</v>
      </c>
      <c r="C160" s="127" t="s">
        <v>3321</v>
      </c>
      <c r="D160" s="127"/>
      <c r="E160" s="123"/>
      <c r="F160" s="127"/>
      <c r="G160" s="123"/>
      <c r="H160" s="123"/>
      <c r="I160" s="127"/>
      <c r="J160" s="127"/>
      <c r="K160" s="1139" t="s">
        <v>381</v>
      </c>
      <c r="L160" s="125"/>
      <c r="M160" s="815"/>
      <c r="N160" s="815"/>
      <c r="O160" s="815"/>
      <c r="P160" s="192"/>
      <c r="Q160" s="815"/>
      <c r="R160" s="499"/>
      <c r="S160" s="675"/>
      <c r="T160" s="675"/>
      <c r="U160" s="675"/>
      <c r="V160" s="675"/>
      <c r="W160" s="675"/>
    </row>
    <row r="161" spans="2:23" hidden="1">
      <c r="B161" s="127" t="s">
        <v>382</v>
      </c>
      <c r="C161" s="127" t="s">
        <v>3322</v>
      </c>
      <c r="D161" s="127"/>
      <c r="E161" s="123"/>
      <c r="F161" s="127"/>
      <c r="G161" s="123"/>
      <c r="H161" s="123"/>
      <c r="I161" s="127"/>
      <c r="J161" s="127"/>
      <c r="K161" s="181" t="s">
        <v>383</v>
      </c>
      <c r="L161" s="125" t="s">
        <v>3218</v>
      </c>
      <c r="M161" s="815"/>
      <c r="N161" s="815"/>
      <c r="O161" s="815"/>
      <c r="P161" s="192"/>
      <c r="Q161" s="815"/>
      <c r="R161" s="499"/>
      <c r="S161" s="675"/>
      <c r="T161" s="675"/>
      <c r="U161" s="675"/>
      <c r="V161" s="675"/>
      <c r="W161" s="675"/>
    </row>
    <row r="162" spans="2:23" hidden="1">
      <c r="B162" s="127" t="s">
        <v>384</v>
      </c>
      <c r="C162" s="127" t="s">
        <v>3323</v>
      </c>
      <c r="D162" s="127"/>
      <c r="E162" s="123"/>
      <c r="F162" s="127"/>
      <c r="G162" s="123"/>
      <c r="H162" s="123"/>
      <c r="I162" s="127"/>
      <c r="J162" s="127"/>
      <c r="K162" s="1139" t="s">
        <v>385</v>
      </c>
      <c r="L162" s="125"/>
      <c r="M162" s="815"/>
      <c r="N162" s="815"/>
      <c r="O162" s="815"/>
      <c r="P162" s="192"/>
      <c r="Q162" s="815"/>
      <c r="R162" s="499"/>
      <c r="S162" s="675"/>
      <c r="T162" s="675"/>
      <c r="U162" s="675"/>
      <c r="V162" s="675"/>
      <c r="W162" s="675"/>
    </row>
    <row r="163" spans="2:23" hidden="1">
      <c r="B163" s="127" t="s">
        <v>386</v>
      </c>
      <c r="C163" s="127" t="s">
        <v>3324</v>
      </c>
      <c r="D163" s="127"/>
      <c r="E163" s="123"/>
      <c r="F163" s="127"/>
      <c r="G163" s="123"/>
      <c r="H163" s="123"/>
      <c r="I163" s="127"/>
      <c r="J163" s="127"/>
      <c r="K163" s="1139" t="s">
        <v>387</v>
      </c>
      <c r="L163" s="125"/>
      <c r="M163" s="815"/>
      <c r="N163" s="815"/>
      <c r="O163" s="815"/>
      <c r="P163" s="192"/>
      <c r="Q163" s="815"/>
      <c r="R163" s="499"/>
      <c r="S163" s="675"/>
      <c r="T163" s="675"/>
      <c r="U163" s="675"/>
      <c r="V163" s="675"/>
      <c r="W163" s="675"/>
    </row>
    <row r="164" spans="2:23" hidden="1">
      <c r="B164" s="127" t="s">
        <v>388</v>
      </c>
      <c r="C164" s="127" t="s">
        <v>3325</v>
      </c>
      <c r="D164" s="127"/>
      <c r="E164" s="123"/>
      <c r="F164" s="127"/>
      <c r="G164" s="123"/>
      <c r="H164" s="123"/>
      <c r="I164" s="127"/>
      <c r="J164" s="127"/>
      <c r="K164" s="181" t="s">
        <v>389</v>
      </c>
      <c r="L164" s="125" t="s">
        <v>3218</v>
      </c>
      <c r="M164" s="815"/>
      <c r="N164" s="815"/>
      <c r="O164" s="815"/>
      <c r="P164" s="192"/>
      <c r="Q164" s="815"/>
      <c r="R164" s="499"/>
      <c r="S164" s="675"/>
      <c r="T164" s="675"/>
      <c r="U164" s="675"/>
      <c r="V164" s="675"/>
      <c r="W164" s="675"/>
    </row>
    <row r="165" spans="2:23" ht="25.5" hidden="1">
      <c r="B165" s="127" t="s">
        <v>390</v>
      </c>
      <c r="C165" s="127" t="s">
        <v>3326</v>
      </c>
      <c r="D165" s="127"/>
      <c r="E165" s="123"/>
      <c r="F165" s="127"/>
      <c r="G165" s="123"/>
      <c r="H165" s="123"/>
      <c r="I165" s="127"/>
      <c r="J165" s="127"/>
      <c r="K165" s="1139" t="s">
        <v>391</v>
      </c>
      <c r="L165" s="125"/>
      <c r="M165" s="815"/>
      <c r="N165" s="815"/>
      <c r="O165" s="815"/>
      <c r="P165" s="192"/>
      <c r="Q165" s="815"/>
      <c r="R165" s="499"/>
      <c r="S165" s="675"/>
      <c r="T165" s="675"/>
      <c r="U165" s="675"/>
      <c r="V165" s="675"/>
      <c r="W165" s="675"/>
    </row>
    <row r="166" spans="2:23" hidden="1">
      <c r="B166" s="127" t="s">
        <v>392</v>
      </c>
      <c r="C166" s="127" t="s">
        <v>3327</v>
      </c>
      <c r="D166" s="127"/>
      <c r="E166" s="123"/>
      <c r="F166" s="127"/>
      <c r="G166" s="123"/>
      <c r="H166" s="123"/>
      <c r="I166" s="127"/>
      <c r="J166" s="127"/>
      <c r="K166" s="1139" t="s">
        <v>393</v>
      </c>
      <c r="L166" s="125"/>
      <c r="M166" s="815"/>
      <c r="N166" s="815"/>
      <c r="O166" s="815"/>
      <c r="P166" s="192"/>
      <c r="Q166" s="815"/>
      <c r="R166" s="499"/>
      <c r="S166" s="675"/>
      <c r="T166" s="675"/>
      <c r="U166" s="675"/>
      <c r="V166" s="675"/>
      <c r="W166" s="675"/>
    </row>
    <row r="167" spans="2:23" hidden="1">
      <c r="B167" s="127" t="s">
        <v>394</v>
      </c>
      <c r="C167" s="127" t="s">
        <v>3328</v>
      </c>
      <c r="D167" s="127"/>
      <c r="E167" s="123"/>
      <c r="F167" s="127"/>
      <c r="G167" s="123"/>
      <c r="H167" s="123"/>
      <c r="I167" s="127"/>
      <c r="J167" s="127"/>
      <c r="K167" s="181" t="s">
        <v>397</v>
      </c>
      <c r="L167" s="125" t="s">
        <v>3218</v>
      </c>
      <c r="M167" s="815"/>
      <c r="N167" s="815"/>
      <c r="O167" s="815"/>
      <c r="P167" s="192"/>
      <c r="Q167" s="815"/>
      <c r="R167" s="499"/>
      <c r="S167" s="675"/>
      <c r="T167" s="675"/>
      <c r="U167" s="675"/>
      <c r="V167" s="675"/>
      <c r="W167" s="675"/>
    </row>
    <row r="168" spans="2:23" hidden="1">
      <c r="B168" s="127" t="s">
        <v>398</v>
      </c>
      <c r="C168" s="127" t="s">
        <v>3329</v>
      </c>
      <c r="D168" s="127"/>
      <c r="E168" s="123"/>
      <c r="F168" s="127"/>
      <c r="G168" s="123"/>
      <c r="H168" s="123"/>
      <c r="I168" s="127"/>
      <c r="J168" s="127"/>
      <c r="K168" s="181" t="s">
        <v>399</v>
      </c>
      <c r="L168" s="125" t="s">
        <v>3218</v>
      </c>
      <c r="M168" s="815"/>
      <c r="N168" s="815"/>
      <c r="O168" s="815"/>
      <c r="P168" s="192"/>
      <c r="Q168" s="815"/>
      <c r="R168" s="499"/>
      <c r="S168" s="675"/>
      <c r="T168" s="675"/>
      <c r="U168" s="675"/>
      <c r="V168" s="675"/>
      <c r="W168" s="675"/>
    </row>
    <row r="169" spans="2:23" ht="25.5" hidden="1">
      <c r="B169" s="127" t="s">
        <v>400</v>
      </c>
      <c r="C169" s="127" t="s">
        <v>3330</v>
      </c>
      <c r="D169" s="127"/>
      <c r="E169" s="123"/>
      <c r="F169" s="127"/>
      <c r="G169" s="123"/>
      <c r="H169" s="123"/>
      <c r="I169" s="127"/>
      <c r="J169" s="127"/>
      <c r="K169" s="181" t="s">
        <v>401</v>
      </c>
      <c r="L169" s="125" t="s">
        <v>3218</v>
      </c>
      <c r="M169" s="815"/>
      <c r="N169" s="815"/>
      <c r="O169" s="815"/>
      <c r="P169" s="192"/>
      <c r="Q169" s="815"/>
      <c r="R169" s="499"/>
      <c r="S169" s="675"/>
      <c r="T169" s="675"/>
      <c r="U169" s="675"/>
      <c r="V169" s="675"/>
      <c r="W169" s="675"/>
    </row>
    <row r="170" spans="2:23" hidden="1">
      <c r="B170" s="127" t="s">
        <v>402</v>
      </c>
      <c r="C170" s="127" t="s">
        <v>3331</v>
      </c>
      <c r="D170" s="127"/>
      <c r="E170" s="123"/>
      <c r="F170" s="127"/>
      <c r="G170" s="123"/>
      <c r="H170" s="123"/>
      <c r="I170" s="127"/>
      <c r="J170" s="127"/>
      <c r="K170" s="181" t="s">
        <v>403</v>
      </c>
      <c r="L170" s="125" t="s">
        <v>3218</v>
      </c>
      <c r="M170" s="815"/>
      <c r="N170" s="815"/>
      <c r="O170" s="815"/>
      <c r="P170" s="192"/>
      <c r="Q170" s="815"/>
      <c r="R170" s="499"/>
      <c r="S170" s="675"/>
      <c r="T170" s="675"/>
      <c r="U170" s="675"/>
      <c r="V170" s="675"/>
      <c r="W170" s="675"/>
    </row>
    <row r="171" spans="2:23" hidden="1">
      <c r="B171" s="127" t="s">
        <v>404</v>
      </c>
      <c r="C171" s="127" t="s">
        <v>3332</v>
      </c>
      <c r="D171" s="127"/>
      <c r="E171" s="123"/>
      <c r="F171" s="127"/>
      <c r="G171" s="123"/>
      <c r="H171" s="123"/>
      <c r="I171" s="127"/>
      <c r="J171" s="127"/>
      <c r="K171" s="181" t="s">
        <v>405</v>
      </c>
      <c r="L171" s="125" t="s">
        <v>3218</v>
      </c>
      <c r="M171" s="815"/>
      <c r="N171" s="815"/>
      <c r="O171" s="815"/>
      <c r="P171" s="192"/>
      <c r="Q171" s="815"/>
      <c r="R171" s="499"/>
      <c r="S171" s="675"/>
      <c r="T171" s="675"/>
      <c r="U171" s="675"/>
      <c r="V171" s="675"/>
      <c r="W171" s="675"/>
    </row>
    <row r="172" spans="2:23" hidden="1">
      <c r="B172" s="127" t="s">
        <v>406</v>
      </c>
      <c r="C172" s="127" t="s">
        <v>3333</v>
      </c>
      <c r="D172" s="127"/>
      <c r="E172" s="123"/>
      <c r="F172" s="127"/>
      <c r="G172" s="123"/>
      <c r="H172" s="123"/>
      <c r="I172" s="127"/>
      <c r="J172" s="127"/>
      <c r="K172" s="181" t="s">
        <v>407</v>
      </c>
      <c r="L172" s="125" t="s">
        <v>3218</v>
      </c>
      <c r="M172" s="815"/>
      <c r="N172" s="815"/>
      <c r="O172" s="815"/>
      <c r="P172" s="192"/>
      <c r="Q172" s="815"/>
      <c r="R172" s="499"/>
      <c r="S172" s="675"/>
      <c r="T172" s="675"/>
      <c r="U172" s="675"/>
      <c r="V172" s="675"/>
      <c r="W172" s="675"/>
    </row>
    <row r="173" spans="2:23" ht="25.5" hidden="1">
      <c r="B173" s="127" t="s">
        <v>408</v>
      </c>
      <c r="C173" s="127" t="s">
        <v>3334</v>
      </c>
      <c r="D173" s="127"/>
      <c r="E173" s="123"/>
      <c r="F173" s="127"/>
      <c r="G173" s="123"/>
      <c r="H173" s="123"/>
      <c r="I173" s="127"/>
      <c r="J173" s="127"/>
      <c r="K173" s="181" t="s">
        <v>409</v>
      </c>
      <c r="L173" s="125" t="s">
        <v>3218</v>
      </c>
      <c r="M173" s="815"/>
      <c r="N173" s="815"/>
      <c r="O173" s="815"/>
      <c r="P173" s="192"/>
      <c r="Q173" s="815"/>
      <c r="R173" s="499"/>
      <c r="S173" s="675"/>
      <c r="T173" s="675"/>
      <c r="U173" s="675"/>
      <c r="V173" s="675"/>
      <c r="W173" s="675"/>
    </row>
    <row r="174" spans="2:23" hidden="1">
      <c r="B174" s="127" t="s">
        <v>410</v>
      </c>
      <c r="C174" s="127" t="s">
        <v>3335</v>
      </c>
      <c r="D174" s="127"/>
      <c r="E174" s="123"/>
      <c r="F174" s="127"/>
      <c r="G174" s="123"/>
      <c r="H174" s="123"/>
      <c r="I174" s="127"/>
      <c r="J174" s="127"/>
      <c r="K174" s="181" t="s">
        <v>411</v>
      </c>
      <c r="L174" s="125" t="s">
        <v>3218</v>
      </c>
      <c r="M174" s="815"/>
      <c r="N174" s="815"/>
      <c r="O174" s="815"/>
      <c r="P174" s="192"/>
      <c r="Q174" s="815"/>
      <c r="R174" s="499"/>
      <c r="S174" s="675"/>
      <c r="T174" s="675"/>
      <c r="U174" s="675"/>
      <c r="V174" s="675"/>
      <c r="W174" s="675"/>
    </row>
    <row r="175" spans="2:23" ht="25.5" hidden="1" customHeight="1">
      <c r="B175" s="139" t="s">
        <v>412</v>
      </c>
      <c r="C175" s="139" t="s">
        <v>3336</v>
      </c>
      <c r="D175" s="139"/>
      <c r="E175" s="140"/>
      <c r="F175" s="140"/>
      <c r="G175" s="140"/>
      <c r="H175" s="140"/>
      <c r="I175" s="139"/>
      <c r="J175" s="139"/>
      <c r="K175" s="226" t="s">
        <v>414</v>
      </c>
      <c r="L175" s="141" t="s">
        <v>3218</v>
      </c>
      <c r="M175" s="815"/>
      <c r="N175" s="815"/>
      <c r="O175" s="815"/>
      <c r="P175" s="192"/>
      <c r="Q175" s="815"/>
      <c r="R175" s="499"/>
      <c r="S175" s="675"/>
      <c r="T175" s="675"/>
      <c r="U175" s="675"/>
      <c r="V175" s="675"/>
      <c r="W175" s="675"/>
    </row>
    <row r="176" spans="2:23" ht="25.5" hidden="1" customHeight="1">
      <c r="B176" s="139" t="s">
        <v>415</v>
      </c>
      <c r="C176" s="139" t="s">
        <v>3337</v>
      </c>
      <c r="D176" s="139"/>
      <c r="E176" s="140"/>
      <c r="F176" s="140"/>
      <c r="G176" s="140"/>
      <c r="H176" s="140"/>
      <c r="I176" s="139"/>
      <c r="J176" s="139"/>
      <c r="K176" s="226" t="s">
        <v>416</v>
      </c>
      <c r="L176" s="141" t="s">
        <v>3218</v>
      </c>
      <c r="M176" s="815"/>
      <c r="N176" s="815"/>
      <c r="O176" s="815"/>
      <c r="P176" s="192"/>
      <c r="Q176" s="815"/>
      <c r="R176" s="499"/>
      <c r="S176" s="675"/>
      <c r="T176" s="675"/>
      <c r="U176" s="675"/>
      <c r="V176" s="675"/>
      <c r="W176" s="675"/>
    </row>
    <row r="177" spans="2:23" ht="15" hidden="1" customHeight="1">
      <c r="B177" s="139" t="s">
        <v>417</v>
      </c>
      <c r="C177" s="139" t="s">
        <v>3338</v>
      </c>
      <c r="D177" s="139"/>
      <c r="E177" s="140"/>
      <c r="F177" s="140"/>
      <c r="G177" s="140"/>
      <c r="H177" s="140"/>
      <c r="I177" s="139"/>
      <c r="J177" s="139"/>
      <c r="K177" s="226" t="s">
        <v>419</v>
      </c>
      <c r="L177" s="141" t="s">
        <v>3218</v>
      </c>
      <c r="M177" s="815"/>
      <c r="N177" s="815"/>
      <c r="O177" s="815"/>
      <c r="P177" s="192"/>
      <c r="Q177" s="815"/>
      <c r="R177" s="499"/>
      <c r="S177" s="675"/>
      <c r="T177" s="675"/>
      <c r="U177" s="675"/>
      <c r="V177" s="675"/>
      <c r="W177" s="675"/>
    </row>
    <row r="178" spans="2:23" ht="15" hidden="1" customHeight="1">
      <c r="B178" s="139" t="s">
        <v>420</v>
      </c>
      <c r="C178" s="139" t="s">
        <v>3339</v>
      </c>
      <c r="D178" s="139"/>
      <c r="E178" s="140"/>
      <c r="F178" s="140"/>
      <c r="G178" s="140"/>
      <c r="H178" s="140"/>
      <c r="I178" s="139"/>
      <c r="J178" s="139"/>
      <c r="K178" s="226" t="s">
        <v>421</v>
      </c>
      <c r="L178" s="141" t="s">
        <v>3218</v>
      </c>
      <c r="M178" s="815"/>
      <c r="N178" s="815"/>
      <c r="O178" s="815"/>
      <c r="P178" s="192"/>
      <c r="Q178" s="815"/>
      <c r="R178" s="499"/>
      <c r="S178" s="675"/>
      <c r="T178" s="675"/>
      <c r="U178" s="675"/>
      <c r="V178" s="675"/>
      <c r="W178" s="675"/>
    </row>
    <row r="179" spans="2:23" ht="15" hidden="1" customHeight="1">
      <c r="B179" s="139" t="s">
        <v>422</v>
      </c>
      <c r="C179" s="139" t="s">
        <v>3340</v>
      </c>
      <c r="D179" s="139"/>
      <c r="E179" s="140"/>
      <c r="F179" s="140"/>
      <c r="G179" s="140"/>
      <c r="H179" s="140"/>
      <c r="I179" s="139"/>
      <c r="J179" s="139"/>
      <c r="K179" s="226" t="s">
        <v>424</v>
      </c>
      <c r="L179" s="141" t="s">
        <v>3218</v>
      </c>
      <c r="M179" s="815"/>
      <c r="N179" s="815"/>
      <c r="O179" s="815"/>
      <c r="P179" s="192"/>
      <c r="Q179" s="815"/>
      <c r="R179" s="499"/>
      <c r="S179" s="675"/>
      <c r="T179" s="675"/>
      <c r="U179" s="675"/>
      <c r="V179" s="675"/>
      <c r="W179" s="675"/>
    </row>
    <row r="180" spans="2:23" ht="15" hidden="1" customHeight="1">
      <c r="B180" s="139" t="s">
        <v>425</v>
      </c>
      <c r="C180" s="139" t="s">
        <v>3341</v>
      </c>
      <c r="D180" s="139"/>
      <c r="E180" s="140"/>
      <c r="F180" s="140"/>
      <c r="G180" s="140"/>
      <c r="H180" s="140"/>
      <c r="I180" s="139"/>
      <c r="J180" s="139"/>
      <c r="K180" s="226" t="s">
        <v>426</v>
      </c>
      <c r="L180" s="141" t="s">
        <v>3218</v>
      </c>
      <c r="M180" s="815"/>
      <c r="N180" s="815"/>
      <c r="O180" s="815"/>
      <c r="P180" s="192"/>
      <c r="Q180" s="815"/>
      <c r="R180" s="499"/>
      <c r="S180" s="675"/>
      <c r="T180" s="675"/>
      <c r="U180" s="675"/>
      <c r="V180" s="675"/>
      <c r="W180" s="675"/>
    </row>
    <row r="181" spans="2:23" ht="15" hidden="1" customHeight="1">
      <c r="B181" s="127" t="s">
        <v>427</v>
      </c>
      <c r="C181" s="127" t="s">
        <v>3342</v>
      </c>
      <c r="D181" s="127"/>
      <c r="E181" s="123"/>
      <c r="F181" s="127"/>
      <c r="G181" s="123"/>
      <c r="H181" s="123"/>
      <c r="I181" s="127"/>
      <c r="J181" s="127"/>
      <c r="K181" s="181" t="s">
        <v>429</v>
      </c>
      <c r="L181" s="125" t="s">
        <v>3218</v>
      </c>
      <c r="M181" s="815"/>
      <c r="N181" s="815"/>
      <c r="O181" s="815"/>
      <c r="Q181" s="815"/>
      <c r="R181" s="499"/>
      <c r="S181" s="675"/>
      <c r="T181" s="675"/>
      <c r="U181" s="675"/>
      <c r="V181" s="675"/>
      <c r="W181" s="675"/>
    </row>
    <row r="182" spans="2:23" ht="25.5" hidden="1">
      <c r="B182" s="127" t="s">
        <v>430</v>
      </c>
      <c r="C182" s="127" t="s">
        <v>3343</v>
      </c>
      <c r="D182" s="127"/>
      <c r="E182" s="123"/>
      <c r="F182" s="127"/>
      <c r="G182" s="123"/>
      <c r="H182" s="123"/>
      <c r="I182" s="127"/>
      <c r="J182" s="127"/>
      <c r="K182" s="304" t="s">
        <v>431</v>
      </c>
      <c r="L182" s="125" t="s">
        <v>3218</v>
      </c>
      <c r="M182" s="815"/>
      <c r="N182" s="815"/>
      <c r="O182" s="815"/>
      <c r="Q182" s="815"/>
      <c r="R182" s="499"/>
      <c r="S182" s="675"/>
      <c r="T182" s="675"/>
      <c r="U182" s="675"/>
      <c r="V182" s="675"/>
      <c r="W182" s="675"/>
    </row>
    <row r="183" spans="2:23" ht="25.5" hidden="1">
      <c r="B183" s="127" t="s">
        <v>432</v>
      </c>
      <c r="C183" s="127" t="s">
        <v>3345</v>
      </c>
      <c r="D183" s="127"/>
      <c r="E183" s="123"/>
      <c r="F183" s="127"/>
      <c r="G183" s="123"/>
      <c r="H183" s="123"/>
      <c r="I183" s="127"/>
      <c r="J183" s="127"/>
      <c r="K183" s="181" t="s">
        <v>434</v>
      </c>
      <c r="L183" s="125" t="s">
        <v>3218</v>
      </c>
      <c r="M183" s="828"/>
      <c r="N183" s="815"/>
      <c r="O183" s="827"/>
      <c r="Q183" s="815"/>
      <c r="R183" s="499"/>
      <c r="S183" s="675"/>
      <c r="T183" s="675"/>
      <c r="U183" s="675"/>
      <c r="V183" s="675"/>
      <c r="W183" s="675"/>
    </row>
    <row r="184" spans="2:23">
      <c r="B184" s="127" t="s">
        <v>435</v>
      </c>
      <c r="C184" s="127" t="s">
        <v>3346</v>
      </c>
      <c r="D184" s="127"/>
      <c r="E184" s="123"/>
      <c r="F184" s="127"/>
      <c r="G184" s="123"/>
      <c r="H184" s="123"/>
      <c r="I184" s="127"/>
      <c r="J184" s="127"/>
      <c r="K184" s="181" t="s">
        <v>437</v>
      </c>
      <c r="L184" s="125" t="s">
        <v>3218</v>
      </c>
      <c r="M184" s="564">
        <f>IF(ISERROR(VLOOKUP($B184,ESTR_PREC!$A$1:$M$6000,7,FALSE))=TRUE,0,VLOOKUP($B184,ESTR_PREC!$A$1:$M$6000,7,FALSE))</f>
        <v>0</v>
      </c>
      <c r="N184" s="225"/>
      <c r="O184" s="560">
        <f>+N184-M184</f>
        <v>0</v>
      </c>
      <c r="Q184" s="225"/>
      <c r="R184" s="499"/>
      <c r="S184" s="675"/>
      <c r="T184" s="675"/>
      <c r="U184" s="675"/>
      <c r="V184" s="675"/>
      <c r="W184" s="675"/>
    </row>
    <row r="185" spans="2:23">
      <c r="B185" s="127" t="s">
        <v>438</v>
      </c>
      <c r="C185" s="127" t="s">
        <v>3347</v>
      </c>
      <c r="D185" s="127"/>
      <c r="E185" s="123"/>
      <c r="F185" s="127"/>
      <c r="G185" s="123"/>
      <c r="H185" s="123"/>
      <c r="I185" s="127"/>
      <c r="J185" s="127"/>
      <c r="K185" s="181" t="s">
        <v>439</v>
      </c>
      <c r="L185" s="125" t="s">
        <v>3218</v>
      </c>
      <c r="M185" s="564">
        <f>IF(ISERROR(VLOOKUP($B185,ESTR_PREC!$A$1:$M$6000,7,FALSE))=TRUE,0,VLOOKUP($B185,ESTR_PREC!$A$1:$M$6000,7,FALSE))</f>
        <v>0</v>
      </c>
      <c r="N185" s="225"/>
      <c r="O185" s="560">
        <f>+N185-M185</f>
        <v>0</v>
      </c>
      <c r="Q185" s="225"/>
      <c r="R185" s="499"/>
      <c r="S185" s="675"/>
      <c r="T185" s="675"/>
      <c r="U185" s="675"/>
      <c r="V185" s="675"/>
      <c r="W185" s="675"/>
    </row>
    <row r="186" spans="2:23">
      <c r="B186" s="127" t="s">
        <v>440</v>
      </c>
      <c r="C186" s="127" t="s">
        <v>3348</v>
      </c>
      <c r="D186" s="127"/>
      <c r="E186" s="123"/>
      <c r="F186" s="127"/>
      <c r="G186" s="123"/>
      <c r="H186" s="123"/>
      <c r="I186" s="127"/>
      <c r="J186" s="127"/>
      <c r="K186" s="181" t="s">
        <v>441</v>
      </c>
      <c r="L186" s="125" t="s">
        <v>3218</v>
      </c>
      <c r="M186" s="564">
        <f>IF(ISERROR(VLOOKUP($B186,ESTR_PREC!$A$1:$M$6000,7,FALSE))=TRUE,0,VLOOKUP($B186,ESTR_PREC!$A$1:$M$6000,7,FALSE))</f>
        <v>0</v>
      </c>
      <c r="N186" s="225"/>
      <c r="O186" s="560">
        <f>+N186-M186</f>
        <v>0</v>
      </c>
      <c r="Q186" s="225"/>
      <c r="R186" s="499"/>
      <c r="S186" s="675"/>
      <c r="T186" s="675"/>
      <c r="U186" s="675"/>
      <c r="V186" s="675"/>
      <c r="W186" s="675"/>
    </row>
    <row r="187" spans="2:23" ht="25.5">
      <c r="B187" s="127" t="s">
        <v>442</v>
      </c>
      <c r="C187" s="127" t="s">
        <v>3349</v>
      </c>
      <c r="D187" s="127"/>
      <c r="E187" s="123"/>
      <c r="F187" s="127"/>
      <c r="G187" s="123"/>
      <c r="H187" s="123"/>
      <c r="I187" s="127"/>
      <c r="J187" s="127"/>
      <c r="K187" s="181" t="s">
        <v>445</v>
      </c>
      <c r="L187" s="125" t="s">
        <v>3218</v>
      </c>
      <c r="M187" s="564">
        <f>IF(ISERROR(VLOOKUP($B187,ESTR_PREC!$A$1:$M$6000,7,FALSE))=TRUE,0,VLOOKUP($B187,ESTR_PREC!$A$1:$M$6000,7,FALSE))</f>
        <v>0</v>
      </c>
      <c r="N187" s="225"/>
      <c r="O187" s="560">
        <f>+N187-M187</f>
        <v>0</v>
      </c>
      <c r="Q187" s="225"/>
      <c r="R187" s="499"/>
      <c r="S187" s="675"/>
      <c r="T187" s="675"/>
      <c r="U187" s="675"/>
      <c r="V187" s="675"/>
      <c r="W187" s="675"/>
    </row>
    <row r="188" spans="2:23" ht="25.5">
      <c r="B188" s="127" t="s">
        <v>446</v>
      </c>
      <c r="C188" s="127" t="s">
        <v>3350</v>
      </c>
      <c r="D188" s="127"/>
      <c r="E188" s="123"/>
      <c r="F188" s="127"/>
      <c r="G188" s="123"/>
      <c r="H188" s="123"/>
      <c r="I188" s="127"/>
      <c r="J188" s="127"/>
      <c r="K188" s="181" t="s">
        <v>449</v>
      </c>
      <c r="L188" s="125" t="s">
        <v>3218</v>
      </c>
      <c r="M188" s="564">
        <f>IF(ISERROR(VLOOKUP($B188,ESTR_PREC!$A$1:$M$6000,7,FALSE))=TRUE,0,VLOOKUP($B188,ESTR_PREC!$A$1:$M$6000,7,FALSE))</f>
        <v>0</v>
      </c>
      <c r="N188" s="225"/>
      <c r="O188" s="560">
        <f>+N188-M188</f>
        <v>0</v>
      </c>
      <c r="Q188" s="225"/>
      <c r="R188" s="499"/>
      <c r="S188" s="675"/>
      <c r="T188" s="675"/>
      <c r="U188" s="675"/>
      <c r="V188" s="675"/>
      <c r="W188" s="675"/>
    </row>
    <row r="189" spans="2:23" hidden="1">
      <c r="B189" s="127" t="s">
        <v>450</v>
      </c>
      <c r="C189" s="127" t="s">
        <v>3351</v>
      </c>
      <c r="D189" s="127"/>
      <c r="E189" s="123"/>
      <c r="F189" s="127"/>
      <c r="G189" s="123"/>
      <c r="H189" s="123"/>
      <c r="I189" s="127"/>
      <c r="J189" s="127"/>
      <c r="K189" s="181" t="s">
        <v>451</v>
      </c>
      <c r="L189" s="125" t="s">
        <v>3218</v>
      </c>
      <c r="M189" s="564"/>
      <c r="N189" s="815"/>
      <c r="O189" s="827"/>
      <c r="P189" s="192"/>
      <c r="Q189" s="815"/>
      <c r="R189" s="499"/>
      <c r="S189" s="675"/>
      <c r="T189" s="675"/>
      <c r="U189" s="675"/>
      <c r="V189" s="675"/>
      <c r="W189" s="675"/>
    </row>
    <row r="190" spans="2:23" hidden="1">
      <c r="B190" s="127" t="s">
        <v>452</v>
      </c>
      <c r="C190" s="127" t="s">
        <v>3352</v>
      </c>
      <c r="D190" s="127"/>
      <c r="E190" s="123"/>
      <c r="F190" s="138"/>
      <c r="G190" s="123"/>
      <c r="H190" s="123"/>
      <c r="I190" s="127"/>
      <c r="J190" s="127"/>
      <c r="K190" s="181" t="s">
        <v>453</v>
      </c>
      <c r="L190" s="125" t="s">
        <v>3218</v>
      </c>
      <c r="M190" s="564"/>
      <c r="N190" s="815"/>
      <c r="O190" s="827"/>
      <c r="P190" s="192"/>
      <c r="Q190" s="815"/>
      <c r="R190" s="499"/>
      <c r="S190" s="675"/>
      <c r="T190" s="675"/>
      <c r="U190" s="675"/>
      <c r="V190" s="675"/>
      <c r="W190" s="675"/>
    </row>
    <row r="191" spans="2:23">
      <c r="B191" s="127" t="s">
        <v>454</v>
      </c>
      <c r="C191" s="127" t="s">
        <v>3353</v>
      </c>
      <c r="D191" s="127"/>
      <c r="E191" s="123"/>
      <c r="F191" s="127"/>
      <c r="G191" s="123"/>
      <c r="H191" s="123"/>
      <c r="I191" s="127"/>
      <c r="J191" s="127"/>
      <c r="K191" s="181" t="s">
        <v>455</v>
      </c>
      <c r="L191" s="125" t="s">
        <v>3218</v>
      </c>
      <c r="M191" s="564">
        <f>IF(ISERROR(VLOOKUP($B191,ESTR_PREC!$A$1:$M$6000,7,FALSE))=TRUE,0,VLOOKUP($B191,ESTR_PREC!$A$1:$M$6000,7,FALSE))</f>
        <v>0</v>
      </c>
      <c r="N191" s="225"/>
      <c r="O191" s="560">
        <f>+N191-M191</f>
        <v>0</v>
      </c>
      <c r="Q191" s="225"/>
      <c r="R191" s="499"/>
      <c r="S191" s="675"/>
      <c r="T191" s="675"/>
      <c r="U191" s="675"/>
      <c r="V191" s="675"/>
      <c r="W191" s="675"/>
    </row>
    <row r="192" spans="2:23">
      <c r="B192" s="127" t="s">
        <v>456</v>
      </c>
      <c r="C192" s="127" t="s">
        <v>3354</v>
      </c>
      <c r="D192" s="127"/>
      <c r="E192" s="123"/>
      <c r="F192" s="127"/>
      <c r="G192" s="123"/>
      <c r="H192" s="123"/>
      <c r="I192" s="127"/>
      <c r="J192" s="127"/>
      <c r="K192" s="181" t="s">
        <v>457</v>
      </c>
      <c r="L192" s="125" t="s">
        <v>3218</v>
      </c>
      <c r="M192" s="564">
        <f>IF(ISERROR(VLOOKUP($B192,ESTR_PREC!$A$1:$M$6000,7,FALSE))=TRUE,0,VLOOKUP($B192,ESTR_PREC!$A$1:$M$6000,7,FALSE))</f>
        <v>0</v>
      </c>
      <c r="N192" s="225"/>
      <c r="O192" s="560">
        <f>+N192-M192</f>
        <v>0</v>
      </c>
      <c r="Q192" s="225"/>
      <c r="R192" s="499"/>
      <c r="S192" s="675"/>
      <c r="T192" s="675"/>
      <c r="U192" s="675"/>
      <c r="V192" s="675"/>
      <c r="W192" s="675"/>
    </row>
    <row r="193" spans="2:23" ht="25.5" hidden="1">
      <c r="B193" s="127" t="s">
        <v>458</v>
      </c>
      <c r="C193" s="127" t="s">
        <v>3355</v>
      </c>
      <c r="D193" s="127"/>
      <c r="E193" s="123"/>
      <c r="F193" s="127"/>
      <c r="G193" s="123"/>
      <c r="H193" s="123"/>
      <c r="I193" s="127"/>
      <c r="J193" s="127"/>
      <c r="K193" s="181" t="s">
        <v>459</v>
      </c>
      <c r="L193" s="125" t="s">
        <v>3218</v>
      </c>
      <c r="M193" s="828"/>
      <c r="N193" s="815"/>
      <c r="O193" s="827"/>
      <c r="P193" s="856"/>
      <c r="Q193" s="815"/>
      <c r="R193" s="499"/>
      <c r="S193" s="675"/>
      <c r="T193" s="675"/>
      <c r="U193" s="675"/>
      <c r="V193" s="675"/>
      <c r="W193" s="675"/>
    </row>
    <row r="194" spans="2:23" ht="25.5" hidden="1">
      <c r="B194" s="127" t="s">
        <v>460</v>
      </c>
      <c r="C194" s="127" t="s">
        <v>3356</v>
      </c>
      <c r="D194" s="127"/>
      <c r="E194" s="123"/>
      <c r="F194" s="127"/>
      <c r="G194" s="123"/>
      <c r="H194" s="123"/>
      <c r="I194" s="127"/>
      <c r="J194" s="127"/>
      <c r="K194" s="181" t="s">
        <v>462</v>
      </c>
      <c r="L194" s="125" t="s">
        <v>3218</v>
      </c>
      <c r="M194" s="828"/>
      <c r="N194" s="815"/>
      <c r="O194" s="827"/>
      <c r="P194" s="856"/>
      <c r="Q194" s="815"/>
      <c r="R194" s="499"/>
      <c r="S194" s="675"/>
      <c r="T194" s="675"/>
      <c r="U194" s="675"/>
      <c r="V194" s="675"/>
      <c r="W194" s="675"/>
    </row>
    <row r="195" spans="2:23">
      <c r="B195" s="127" t="s">
        <v>463</v>
      </c>
      <c r="C195" s="127" t="s">
        <v>3357</v>
      </c>
      <c r="D195" s="127"/>
      <c r="E195" s="123"/>
      <c r="F195" s="127"/>
      <c r="G195" s="123"/>
      <c r="H195" s="123"/>
      <c r="I195" s="127"/>
      <c r="J195" s="127"/>
      <c r="K195" s="181" t="s">
        <v>464</v>
      </c>
      <c r="L195" s="125" t="s">
        <v>3218</v>
      </c>
      <c r="M195" s="564">
        <f>IF(ISERROR(VLOOKUP($B195,ESTR_PREC!$A$1:$M$6000,7,FALSE))=TRUE,0,VLOOKUP($B195,ESTR_PREC!$A$1:$M$6000,7,FALSE))</f>
        <v>0</v>
      </c>
      <c r="N195" s="225"/>
      <c r="O195" s="560">
        <f t="shared" ref="O195:O201" si="2">+N195-M195</f>
        <v>0</v>
      </c>
      <c r="Q195" s="225"/>
      <c r="R195" s="499"/>
      <c r="S195" s="675"/>
      <c r="T195" s="675"/>
      <c r="U195" s="675"/>
      <c r="V195" s="675"/>
      <c r="W195" s="675"/>
    </row>
    <row r="196" spans="2:23">
      <c r="B196" s="127" t="s">
        <v>465</v>
      </c>
      <c r="C196" s="127" t="s">
        <v>3358</v>
      </c>
      <c r="D196" s="127"/>
      <c r="E196" s="123"/>
      <c r="F196" s="127"/>
      <c r="G196" s="123"/>
      <c r="H196" s="123"/>
      <c r="I196" s="127"/>
      <c r="J196" s="127"/>
      <c r="K196" s="181" t="s">
        <v>466</v>
      </c>
      <c r="L196" s="125" t="s">
        <v>3218</v>
      </c>
      <c r="M196" s="564">
        <f>IF(ISERROR(VLOOKUP($B196,ESTR_PREC!$A$1:$M$6000,7,FALSE))=TRUE,0,VLOOKUP($B196,ESTR_PREC!$A$1:$M$6000,7,FALSE))</f>
        <v>0</v>
      </c>
      <c r="N196" s="225"/>
      <c r="O196" s="560">
        <f t="shared" si="2"/>
        <v>0</v>
      </c>
      <c r="Q196" s="225"/>
      <c r="R196" s="499"/>
      <c r="S196" s="675"/>
      <c r="T196" s="675"/>
      <c r="U196" s="675"/>
      <c r="V196" s="675"/>
      <c r="W196" s="675"/>
    </row>
    <row r="197" spans="2:23">
      <c r="B197" s="127" t="s">
        <v>467</v>
      </c>
      <c r="C197" s="127" t="s">
        <v>3359</v>
      </c>
      <c r="D197" s="127"/>
      <c r="E197" s="123"/>
      <c r="F197" s="127"/>
      <c r="G197" s="123"/>
      <c r="H197" s="123"/>
      <c r="I197" s="127"/>
      <c r="J197" s="127"/>
      <c r="K197" s="181" t="s">
        <v>469</v>
      </c>
      <c r="L197" s="125" t="s">
        <v>3218</v>
      </c>
      <c r="M197" s="564">
        <f>IF(ISERROR(VLOOKUP($B197,ESTR_PREC!$A$1:$M$6000,7,FALSE))=TRUE,0,VLOOKUP($B197,ESTR_PREC!$A$1:$M$6000,7,FALSE))</f>
        <v>0</v>
      </c>
      <c r="N197" s="225"/>
      <c r="O197" s="560">
        <f t="shared" si="2"/>
        <v>0</v>
      </c>
      <c r="Q197" s="225"/>
      <c r="R197" s="499"/>
      <c r="S197" s="675"/>
      <c r="T197" s="675"/>
      <c r="U197" s="675"/>
      <c r="V197" s="675"/>
      <c r="W197" s="675"/>
    </row>
    <row r="198" spans="2:23" ht="25.5">
      <c r="B198" s="127" t="s">
        <v>470</v>
      </c>
      <c r="C198" s="127" t="s">
        <v>3360</v>
      </c>
      <c r="D198" s="127"/>
      <c r="E198" s="123"/>
      <c r="F198" s="127"/>
      <c r="G198" s="123"/>
      <c r="H198" s="123"/>
      <c r="I198" s="127"/>
      <c r="J198" s="127"/>
      <c r="K198" s="181" t="s">
        <v>471</v>
      </c>
      <c r="L198" s="125" t="s">
        <v>3218</v>
      </c>
      <c r="M198" s="564">
        <f>IF(ISERROR(VLOOKUP($B198,ESTR_PREC!$A$1:$M$6000,7,FALSE))=TRUE,0,VLOOKUP($B198,ESTR_PREC!$A$1:$M$6000,7,FALSE))</f>
        <v>0</v>
      </c>
      <c r="N198" s="225"/>
      <c r="O198" s="560">
        <f t="shared" si="2"/>
        <v>0</v>
      </c>
      <c r="Q198" s="225"/>
      <c r="R198" s="499"/>
      <c r="S198" s="675"/>
      <c r="T198" s="675"/>
      <c r="U198" s="675"/>
      <c r="V198" s="675"/>
      <c r="W198" s="675"/>
    </row>
    <row r="199" spans="2:23">
      <c r="B199" s="127" t="s">
        <v>472</v>
      </c>
      <c r="C199" s="127" t="s">
        <v>3361</v>
      </c>
      <c r="D199" s="127"/>
      <c r="E199" s="123"/>
      <c r="F199" s="138"/>
      <c r="G199" s="123"/>
      <c r="H199" s="123"/>
      <c r="I199" s="127"/>
      <c r="J199" s="127"/>
      <c r="K199" s="181" t="s">
        <v>474</v>
      </c>
      <c r="L199" s="125" t="s">
        <v>3218</v>
      </c>
      <c r="M199" s="564">
        <f>IF(ISERROR(VLOOKUP($B199,ESTR_PREC!$A$1:$M$6000,7,FALSE))=TRUE,0,VLOOKUP($B199,ESTR_PREC!$A$1:$M$6000,7,FALSE))</f>
        <v>0</v>
      </c>
      <c r="N199" s="225"/>
      <c r="O199" s="560">
        <f t="shared" si="2"/>
        <v>0</v>
      </c>
      <c r="Q199" s="225"/>
      <c r="R199" s="499"/>
      <c r="S199" s="675"/>
      <c r="T199" s="675"/>
      <c r="U199" s="675"/>
      <c r="V199" s="675"/>
      <c r="W199" s="675"/>
    </row>
    <row r="200" spans="2:23">
      <c r="B200" s="127" t="s">
        <v>475</v>
      </c>
      <c r="C200" s="127" t="s">
        <v>3362</v>
      </c>
      <c r="D200" s="127"/>
      <c r="E200" s="123"/>
      <c r="F200" s="127"/>
      <c r="G200" s="123"/>
      <c r="H200" s="123"/>
      <c r="I200" s="127"/>
      <c r="J200" s="127"/>
      <c r="K200" s="181" t="s">
        <v>476</v>
      </c>
      <c r="L200" s="125" t="s">
        <v>3218</v>
      </c>
      <c r="M200" s="564">
        <f>IF(ISERROR(VLOOKUP($B200,ESTR_PREC!$A$1:$M$6000,7,FALSE))=TRUE,0,VLOOKUP($B200,ESTR_PREC!$A$1:$M$6000,7,FALSE))</f>
        <v>0</v>
      </c>
      <c r="N200" s="225"/>
      <c r="O200" s="560">
        <f t="shared" si="2"/>
        <v>0</v>
      </c>
      <c r="Q200" s="225"/>
      <c r="R200" s="499"/>
      <c r="S200" s="675"/>
      <c r="T200" s="675"/>
      <c r="U200" s="675"/>
      <c r="V200" s="675"/>
      <c r="W200" s="675"/>
    </row>
    <row r="201" spans="2:23">
      <c r="B201" s="127" t="s">
        <v>477</v>
      </c>
      <c r="C201" s="127" t="s">
        <v>3363</v>
      </c>
      <c r="D201" s="127"/>
      <c r="E201" s="123"/>
      <c r="F201" s="127"/>
      <c r="G201" s="123"/>
      <c r="H201" s="123"/>
      <c r="I201" s="127"/>
      <c r="J201" s="127"/>
      <c r="K201" s="304" t="s">
        <v>478</v>
      </c>
      <c r="L201" s="125" t="s">
        <v>3218</v>
      </c>
      <c r="M201" s="564">
        <f>IF(ISERROR(VLOOKUP($B201,ESTR_PREC!$A$1:$M$6000,7,FALSE))=TRUE,0,VLOOKUP($B201,ESTR_PREC!$A$1:$M$6000,7,FALSE))</f>
        <v>0</v>
      </c>
      <c r="N201" s="225"/>
      <c r="O201" s="560">
        <f t="shared" si="2"/>
        <v>0</v>
      </c>
      <c r="Q201" s="225"/>
      <c r="R201" s="499"/>
      <c r="S201" s="675"/>
      <c r="T201" s="675"/>
      <c r="U201" s="675"/>
      <c r="V201" s="675"/>
      <c r="W201" s="675"/>
    </row>
    <row r="202" spans="2:23" ht="25.5">
      <c r="B202" s="127" t="s">
        <v>479</v>
      </c>
      <c r="C202" s="127" t="s">
        <v>3364</v>
      </c>
      <c r="D202" s="127"/>
      <c r="E202" s="123"/>
      <c r="F202" s="127"/>
      <c r="G202" s="123"/>
      <c r="H202" s="123"/>
      <c r="I202" s="127"/>
      <c r="J202" s="127"/>
      <c r="K202" s="181" t="s">
        <v>484</v>
      </c>
      <c r="L202" s="125" t="s">
        <v>3218</v>
      </c>
      <c r="M202" s="564">
        <f>IF(ISERROR(VLOOKUP($B202,ESTR_PREC!$A$1:$M$6000,7,FALSE))=TRUE,0,VLOOKUP($B202,ESTR_PREC!$A$1:$M$6000,7,FALSE))</f>
        <v>0</v>
      </c>
      <c r="N202" s="225"/>
      <c r="O202" s="560">
        <f t="shared" ref="O202:O208" si="3">+N202-M202</f>
        <v>0</v>
      </c>
      <c r="Q202" s="225"/>
      <c r="R202" s="499"/>
      <c r="S202" s="675"/>
      <c r="T202" s="675"/>
      <c r="U202" s="675"/>
      <c r="V202" s="675"/>
      <c r="W202" s="675"/>
    </row>
    <row r="203" spans="2:23" ht="25.5">
      <c r="B203" s="127" t="s">
        <v>485</v>
      </c>
      <c r="C203" s="127" t="s">
        <v>3365</v>
      </c>
      <c r="D203" s="127"/>
      <c r="E203" s="123"/>
      <c r="F203" s="127"/>
      <c r="G203" s="123"/>
      <c r="H203" s="123"/>
      <c r="I203" s="127"/>
      <c r="J203" s="127"/>
      <c r="K203" s="181" t="s">
        <v>487</v>
      </c>
      <c r="L203" s="125" t="s">
        <v>3218</v>
      </c>
      <c r="M203" s="564">
        <f>IF(ISERROR(VLOOKUP($B203,ESTR_PREC!$A$1:$M$6000,7,FALSE))=TRUE,0,VLOOKUP($B203,ESTR_PREC!$A$1:$M$6000,7,FALSE))</f>
        <v>0</v>
      </c>
      <c r="N203" s="225"/>
      <c r="O203" s="560">
        <f t="shared" si="3"/>
        <v>0</v>
      </c>
      <c r="Q203" s="225"/>
      <c r="R203" s="499"/>
      <c r="S203" s="675"/>
      <c r="T203" s="675"/>
      <c r="U203" s="675"/>
      <c r="V203" s="675"/>
      <c r="W203" s="675"/>
    </row>
    <row r="204" spans="2:23" ht="25.5">
      <c r="B204" s="127" t="s">
        <v>488</v>
      </c>
      <c r="C204" s="127" t="s">
        <v>3366</v>
      </c>
      <c r="D204" s="127"/>
      <c r="E204" s="123"/>
      <c r="F204" s="127"/>
      <c r="G204" s="123"/>
      <c r="H204" s="123"/>
      <c r="I204" s="127"/>
      <c r="J204" s="127"/>
      <c r="K204" s="181" t="s">
        <v>490</v>
      </c>
      <c r="L204" s="125" t="s">
        <v>3218</v>
      </c>
      <c r="M204" s="564">
        <f>IF(ISERROR(VLOOKUP($B204,ESTR_PREC!$A$1:$M$6000,7,FALSE))=TRUE,0,VLOOKUP($B204,ESTR_PREC!$A$1:$M$6000,7,FALSE))</f>
        <v>0</v>
      </c>
      <c r="N204" s="225"/>
      <c r="O204" s="560">
        <f t="shared" si="3"/>
        <v>0</v>
      </c>
      <c r="Q204" s="225"/>
      <c r="R204" s="499"/>
      <c r="S204" s="675"/>
      <c r="T204" s="675"/>
      <c r="U204" s="675"/>
      <c r="V204" s="675"/>
      <c r="W204" s="675"/>
    </row>
    <row r="205" spans="2:23" ht="25.5">
      <c r="B205" s="127" t="s">
        <v>491</v>
      </c>
      <c r="C205" s="127" t="s">
        <v>3367</v>
      </c>
      <c r="D205" s="127"/>
      <c r="E205" s="123"/>
      <c r="F205" s="127"/>
      <c r="G205" s="123"/>
      <c r="H205" s="123"/>
      <c r="I205" s="127"/>
      <c r="J205" s="127"/>
      <c r="K205" s="181" t="s">
        <v>493</v>
      </c>
      <c r="L205" s="125" t="s">
        <v>3218</v>
      </c>
      <c r="M205" s="564">
        <f>IF(ISERROR(VLOOKUP($B205,ESTR_PREC!$A$1:$M$6000,7,FALSE))=TRUE,0,VLOOKUP($B205,ESTR_PREC!$A$1:$M$6000,7,FALSE))</f>
        <v>0</v>
      </c>
      <c r="N205" s="225"/>
      <c r="O205" s="560">
        <f t="shared" si="3"/>
        <v>0</v>
      </c>
      <c r="Q205" s="225"/>
      <c r="R205" s="499"/>
      <c r="S205" s="675"/>
      <c r="T205" s="675"/>
      <c r="U205" s="675"/>
      <c r="V205" s="675"/>
      <c r="W205" s="675"/>
    </row>
    <row r="206" spans="2:23" ht="38.25">
      <c r="B206" s="127" t="s">
        <v>494</v>
      </c>
      <c r="C206" s="127" t="s">
        <v>3368</v>
      </c>
      <c r="D206" s="127"/>
      <c r="E206" s="123"/>
      <c r="F206" s="127"/>
      <c r="G206" s="123"/>
      <c r="H206" s="123"/>
      <c r="I206" s="127"/>
      <c r="J206" s="127"/>
      <c r="K206" s="181" t="s">
        <v>496</v>
      </c>
      <c r="L206" s="125" t="s">
        <v>3218</v>
      </c>
      <c r="M206" s="564">
        <f>IF(ISERROR(VLOOKUP($B206,ESTR_PREC!$A$1:$M$6000,7,FALSE))=TRUE,0,VLOOKUP($B206,ESTR_PREC!$A$1:$M$6000,7,FALSE))</f>
        <v>0</v>
      </c>
      <c r="N206" s="225"/>
      <c r="O206" s="560">
        <f t="shared" si="3"/>
        <v>0</v>
      </c>
      <c r="Q206" s="225"/>
      <c r="R206" s="499"/>
      <c r="S206" s="675"/>
      <c r="T206" s="675"/>
      <c r="U206" s="675"/>
      <c r="V206" s="675"/>
      <c r="W206" s="675"/>
    </row>
    <row r="207" spans="2:23">
      <c r="B207" s="127" t="s">
        <v>497</v>
      </c>
      <c r="C207" s="127" t="s">
        <v>3369</v>
      </c>
      <c r="D207" s="127"/>
      <c r="E207" s="123"/>
      <c r="F207" s="127"/>
      <c r="G207" s="123"/>
      <c r="H207" s="123"/>
      <c r="I207" s="127"/>
      <c r="J207" s="127"/>
      <c r="K207" s="181" t="s">
        <v>499</v>
      </c>
      <c r="L207" s="125" t="s">
        <v>3218</v>
      </c>
      <c r="M207" s="564">
        <f>IF(ISERROR(VLOOKUP($B207,ESTR_PREC!$A$1:$M$6000,7,FALSE))=TRUE,0,VLOOKUP($B207,ESTR_PREC!$A$1:$M$6000,7,FALSE))</f>
        <v>0</v>
      </c>
      <c r="N207" s="225"/>
      <c r="O207" s="560">
        <f t="shared" si="3"/>
        <v>0</v>
      </c>
      <c r="Q207" s="225"/>
      <c r="R207" s="499"/>
      <c r="S207" s="675"/>
      <c r="T207" s="675"/>
      <c r="U207" s="675"/>
      <c r="V207" s="675"/>
      <c r="W207" s="675"/>
    </row>
    <row r="208" spans="2:23" ht="25.5">
      <c r="B208" s="127" t="s">
        <v>500</v>
      </c>
      <c r="C208" s="127" t="s">
        <v>3370</v>
      </c>
      <c r="D208" s="127"/>
      <c r="E208" s="123"/>
      <c r="F208" s="127"/>
      <c r="G208" s="123"/>
      <c r="H208" s="123"/>
      <c r="I208" s="127"/>
      <c r="J208" s="127"/>
      <c r="K208" s="181" t="s">
        <v>502</v>
      </c>
      <c r="L208" s="125" t="s">
        <v>3218</v>
      </c>
      <c r="M208" s="564">
        <f>IF(ISERROR(VLOOKUP($B208,ESTR_PREC!$A$1:$M$6000,7,FALSE))=TRUE,0,VLOOKUP($B208,ESTR_PREC!$A$1:$M$6000,7,FALSE))</f>
        <v>0</v>
      </c>
      <c r="N208" s="225"/>
      <c r="O208" s="560">
        <f t="shared" si="3"/>
        <v>0</v>
      </c>
      <c r="Q208" s="225"/>
      <c r="R208" s="499"/>
      <c r="S208" s="675"/>
      <c r="T208" s="675"/>
      <c r="U208" s="675"/>
      <c r="V208" s="675"/>
      <c r="W208" s="675"/>
    </row>
    <row r="209" spans="2:23" ht="25.5" hidden="1">
      <c r="B209" s="127" t="s">
        <v>503</v>
      </c>
      <c r="C209" s="127" t="s">
        <v>3371</v>
      </c>
      <c r="D209" s="127"/>
      <c r="E209" s="123"/>
      <c r="F209" s="127"/>
      <c r="G209" s="123"/>
      <c r="H209" s="123"/>
      <c r="I209" s="127"/>
      <c r="J209" s="127"/>
      <c r="K209" s="181" t="s">
        <v>504</v>
      </c>
      <c r="L209" s="125" t="s">
        <v>3218</v>
      </c>
      <c r="M209" s="564"/>
      <c r="N209" s="815"/>
      <c r="O209" s="827"/>
      <c r="Q209" s="815"/>
      <c r="R209" s="499"/>
      <c r="S209" s="675"/>
      <c r="T209" s="675"/>
      <c r="U209" s="675"/>
      <c r="V209" s="675"/>
      <c r="W209" s="675"/>
    </row>
    <row r="210" spans="2:23" ht="25.5" hidden="1">
      <c r="B210" s="127" t="s">
        <v>505</v>
      </c>
      <c r="C210" s="127" t="s">
        <v>3372</v>
      </c>
      <c r="D210" s="127"/>
      <c r="E210" s="123"/>
      <c r="F210" s="127"/>
      <c r="G210" s="123"/>
      <c r="H210" s="123"/>
      <c r="I210" s="127"/>
      <c r="J210" s="127"/>
      <c r="K210" s="181" t="s">
        <v>506</v>
      </c>
      <c r="L210" s="125" t="s">
        <v>3218</v>
      </c>
      <c r="M210" s="564"/>
      <c r="N210" s="815"/>
      <c r="O210" s="827"/>
      <c r="Q210" s="815"/>
      <c r="R210" s="499"/>
      <c r="S210" s="675"/>
      <c r="T210" s="675"/>
      <c r="U210" s="675"/>
      <c r="V210" s="675"/>
      <c r="W210" s="675"/>
    </row>
    <row r="211" spans="2:23" hidden="1">
      <c r="B211" s="127" t="s">
        <v>507</v>
      </c>
      <c r="C211" s="127" t="s">
        <v>3373</v>
      </c>
      <c r="D211" s="127"/>
      <c r="E211" s="123"/>
      <c r="F211" s="127"/>
      <c r="G211" s="123"/>
      <c r="H211" s="123"/>
      <c r="I211" s="127"/>
      <c r="J211" s="127"/>
      <c r="K211" s="181" t="s">
        <v>508</v>
      </c>
      <c r="L211" s="125" t="s">
        <v>3218</v>
      </c>
      <c r="M211" s="564"/>
      <c r="N211" s="815"/>
      <c r="O211" s="827"/>
      <c r="Q211" s="815"/>
      <c r="R211" s="499"/>
      <c r="S211" s="675"/>
      <c r="T211" s="675"/>
      <c r="U211" s="675"/>
      <c r="V211" s="675"/>
      <c r="W211" s="675"/>
    </row>
    <row r="212" spans="2:23" hidden="1">
      <c r="B212" s="127" t="s">
        <v>509</v>
      </c>
      <c r="C212" s="127" t="s">
        <v>3374</v>
      </c>
      <c r="D212" s="127"/>
      <c r="E212" s="123"/>
      <c r="F212" s="127"/>
      <c r="G212" s="123"/>
      <c r="H212" s="123"/>
      <c r="I212" s="127"/>
      <c r="J212" s="127"/>
      <c r="K212" s="181" t="s">
        <v>510</v>
      </c>
      <c r="L212" s="125" t="s">
        <v>3218</v>
      </c>
      <c r="M212" s="564"/>
      <c r="N212" s="815"/>
      <c r="O212" s="827"/>
      <c r="Q212" s="815"/>
      <c r="R212" s="499"/>
      <c r="S212" s="675"/>
      <c r="T212" s="675"/>
      <c r="U212" s="675"/>
      <c r="V212" s="675"/>
      <c r="W212" s="675"/>
    </row>
    <row r="213" spans="2:23" hidden="1">
      <c r="B213" s="127" t="s">
        <v>511</v>
      </c>
      <c r="C213" s="127" t="s">
        <v>3375</v>
      </c>
      <c r="D213" s="127"/>
      <c r="E213" s="123"/>
      <c r="F213" s="127"/>
      <c r="G213" s="123"/>
      <c r="H213" s="123"/>
      <c r="I213" s="127"/>
      <c r="J213" s="127"/>
      <c r="K213" s="181" t="s">
        <v>512</v>
      </c>
      <c r="L213" s="125" t="s">
        <v>3218</v>
      </c>
      <c r="M213" s="564"/>
      <c r="N213" s="815"/>
      <c r="O213" s="827"/>
      <c r="Q213" s="815"/>
      <c r="R213" s="499"/>
      <c r="S213" s="675"/>
      <c r="T213" s="675"/>
      <c r="U213" s="675"/>
      <c r="V213" s="675"/>
      <c r="W213" s="675"/>
    </row>
    <row r="214" spans="2:23" hidden="1">
      <c r="B214" s="127" t="s">
        <v>513</v>
      </c>
      <c r="C214" s="127" t="s">
        <v>3376</v>
      </c>
      <c r="D214" s="127"/>
      <c r="E214" s="123"/>
      <c r="F214" s="127"/>
      <c r="G214" s="123"/>
      <c r="H214" s="123"/>
      <c r="I214" s="127"/>
      <c r="J214" s="127"/>
      <c r="K214" s="181" t="s">
        <v>514</v>
      </c>
      <c r="L214" s="125" t="s">
        <v>3218</v>
      </c>
      <c r="M214" s="564"/>
      <c r="N214" s="815"/>
      <c r="O214" s="827"/>
      <c r="Q214" s="815"/>
      <c r="R214" s="499"/>
      <c r="S214" s="675"/>
      <c r="T214" s="675"/>
      <c r="U214" s="675"/>
      <c r="V214" s="675"/>
      <c r="W214" s="675"/>
    </row>
    <row r="215" spans="2:23" hidden="1">
      <c r="B215" s="127" t="s">
        <v>515</v>
      </c>
      <c r="C215" s="127" t="s">
        <v>3377</v>
      </c>
      <c r="D215" s="127"/>
      <c r="E215" s="123"/>
      <c r="F215" s="127"/>
      <c r="G215" s="123"/>
      <c r="H215" s="123"/>
      <c r="I215" s="127"/>
      <c r="J215" s="127"/>
      <c r="K215" s="181" t="s">
        <v>516</v>
      </c>
      <c r="L215" s="125" t="s">
        <v>3218</v>
      </c>
      <c r="M215" s="564"/>
      <c r="N215" s="815"/>
      <c r="O215" s="827"/>
      <c r="Q215" s="815"/>
      <c r="R215" s="499"/>
      <c r="S215" s="675"/>
      <c r="T215" s="675"/>
      <c r="U215" s="675"/>
      <c r="V215" s="675"/>
      <c r="W215" s="675"/>
    </row>
    <row r="216" spans="2:23" hidden="1">
      <c r="B216" s="127" t="s">
        <v>517</v>
      </c>
      <c r="C216" s="127" t="s">
        <v>3378</v>
      </c>
      <c r="D216" s="127"/>
      <c r="E216" s="123"/>
      <c r="F216" s="127"/>
      <c r="G216" s="123"/>
      <c r="H216" s="123"/>
      <c r="I216" s="127"/>
      <c r="J216" s="127"/>
      <c r="K216" s="181" t="s">
        <v>518</v>
      </c>
      <c r="L216" s="125" t="s">
        <v>3218</v>
      </c>
      <c r="M216" s="564"/>
      <c r="N216" s="815"/>
      <c r="O216" s="827"/>
      <c r="Q216" s="815"/>
      <c r="R216" s="499"/>
      <c r="S216" s="675"/>
      <c r="T216" s="675"/>
      <c r="U216" s="675"/>
      <c r="V216" s="675"/>
      <c r="W216" s="675"/>
    </row>
    <row r="217" spans="2:23" hidden="1">
      <c r="B217" s="127" t="s">
        <v>519</v>
      </c>
      <c r="C217" s="127" t="s">
        <v>3379</v>
      </c>
      <c r="D217" s="127"/>
      <c r="E217" s="123"/>
      <c r="F217" s="127"/>
      <c r="G217" s="123"/>
      <c r="H217" s="123"/>
      <c r="I217" s="127"/>
      <c r="J217" s="127"/>
      <c r="K217" s="181" t="s">
        <v>520</v>
      </c>
      <c r="L217" s="125" t="s">
        <v>3218</v>
      </c>
      <c r="M217" s="564"/>
      <c r="N217" s="815"/>
      <c r="O217" s="827"/>
      <c r="Q217" s="815"/>
      <c r="R217" s="499"/>
      <c r="S217" s="675"/>
      <c r="T217" s="675"/>
      <c r="U217" s="675"/>
      <c r="V217" s="675"/>
      <c r="W217" s="675"/>
    </row>
    <row r="218" spans="2:23" ht="25.5" hidden="1">
      <c r="B218" s="127" t="s">
        <v>521</v>
      </c>
      <c r="C218" s="127" t="s">
        <v>3380</v>
      </c>
      <c r="D218" s="127"/>
      <c r="E218" s="123"/>
      <c r="F218" s="127"/>
      <c r="G218" s="123"/>
      <c r="H218" s="123"/>
      <c r="I218" s="127"/>
      <c r="J218" s="127"/>
      <c r="K218" s="181" t="s">
        <v>522</v>
      </c>
      <c r="L218" s="125" t="s">
        <v>3218</v>
      </c>
      <c r="M218" s="564"/>
      <c r="N218" s="815"/>
      <c r="O218" s="827"/>
      <c r="Q218" s="815"/>
      <c r="R218" s="499"/>
      <c r="S218" s="675"/>
      <c r="T218" s="675"/>
      <c r="U218" s="675"/>
      <c r="V218" s="675"/>
      <c r="W218" s="675"/>
    </row>
    <row r="219" spans="2:23" ht="25.5" hidden="1">
      <c r="B219" s="127" t="s">
        <v>523</v>
      </c>
      <c r="C219" s="127" t="s">
        <v>3381</v>
      </c>
      <c r="D219" s="127"/>
      <c r="E219" s="123"/>
      <c r="F219" s="127"/>
      <c r="G219" s="123"/>
      <c r="H219" s="123"/>
      <c r="I219" s="127"/>
      <c r="J219" s="127"/>
      <c r="K219" s="181" t="s">
        <v>524</v>
      </c>
      <c r="L219" s="125" t="s">
        <v>3218</v>
      </c>
      <c r="M219" s="564"/>
      <c r="N219" s="815"/>
      <c r="O219" s="827"/>
      <c r="Q219" s="815"/>
      <c r="R219" s="499"/>
      <c r="S219" s="675"/>
      <c r="T219" s="675"/>
      <c r="U219" s="675"/>
      <c r="V219" s="675"/>
      <c r="W219" s="675"/>
    </row>
    <row r="220" spans="2:23" ht="25.5" hidden="1">
      <c r="B220" s="127" t="s">
        <v>525</v>
      </c>
      <c r="C220" s="127" t="s">
        <v>3382</v>
      </c>
      <c r="D220" s="127"/>
      <c r="E220" s="123"/>
      <c r="F220" s="127"/>
      <c r="G220" s="123"/>
      <c r="H220" s="123"/>
      <c r="I220" s="127"/>
      <c r="J220" s="127"/>
      <c r="K220" s="181" t="s">
        <v>526</v>
      </c>
      <c r="L220" s="125" t="s">
        <v>3218</v>
      </c>
      <c r="M220" s="564"/>
      <c r="N220" s="815"/>
      <c r="O220" s="827"/>
      <c r="Q220" s="815"/>
      <c r="R220" s="499"/>
      <c r="S220" s="675"/>
      <c r="T220" s="675"/>
      <c r="U220" s="675"/>
      <c r="V220" s="675"/>
      <c r="W220" s="675"/>
    </row>
    <row r="221" spans="2:23" hidden="1">
      <c r="B221" s="127" t="s">
        <v>527</v>
      </c>
      <c r="C221" s="127" t="s">
        <v>3383</v>
      </c>
      <c r="D221" s="127"/>
      <c r="E221" s="123"/>
      <c r="F221" s="127"/>
      <c r="G221" s="123"/>
      <c r="H221" s="123"/>
      <c r="I221" s="127"/>
      <c r="J221" s="127"/>
      <c r="K221" s="181" t="s">
        <v>528</v>
      </c>
      <c r="L221" s="125" t="s">
        <v>3218</v>
      </c>
      <c r="M221" s="828"/>
      <c r="N221" s="815"/>
      <c r="O221" s="827"/>
      <c r="Q221" s="815"/>
      <c r="R221" s="499"/>
      <c r="S221" s="675"/>
      <c r="T221" s="675"/>
      <c r="U221" s="675"/>
      <c r="V221" s="675"/>
      <c r="W221" s="675"/>
    </row>
    <row r="222" spans="2:23" ht="25.5" hidden="1" customHeight="1">
      <c r="B222" s="127" t="s">
        <v>529</v>
      </c>
      <c r="C222" s="127" t="s">
        <v>3384</v>
      </c>
      <c r="D222" s="127"/>
      <c r="E222" s="123"/>
      <c r="F222" s="127"/>
      <c r="G222" s="123"/>
      <c r="H222" s="123"/>
      <c r="I222" s="127"/>
      <c r="J222" s="127"/>
      <c r="K222" s="181" t="s">
        <v>533</v>
      </c>
      <c r="L222" s="125" t="s">
        <v>3218</v>
      </c>
      <c r="M222" s="854"/>
      <c r="N222" s="858"/>
      <c r="O222" s="827"/>
      <c r="Q222" s="858"/>
      <c r="R222" s="499"/>
      <c r="S222" s="675"/>
      <c r="T222" s="675"/>
      <c r="U222" s="675"/>
      <c r="V222" s="675"/>
      <c r="W222" s="675"/>
    </row>
    <row r="223" spans="2:23" ht="25.5" hidden="1" customHeight="1">
      <c r="B223" s="127" t="s">
        <v>534</v>
      </c>
      <c r="C223" s="127" t="s">
        <v>3385</v>
      </c>
      <c r="D223" s="127"/>
      <c r="E223" s="123"/>
      <c r="F223" s="127"/>
      <c r="G223" s="123"/>
      <c r="H223" s="123"/>
      <c r="I223" s="127"/>
      <c r="J223" s="127"/>
      <c r="K223" s="181" t="s">
        <v>536</v>
      </c>
      <c r="L223" s="125" t="s">
        <v>3218</v>
      </c>
      <c r="M223" s="854"/>
      <c r="N223" s="858"/>
      <c r="O223" s="827"/>
      <c r="Q223" s="858"/>
      <c r="R223" s="499"/>
      <c r="S223" s="675"/>
      <c r="T223" s="675"/>
      <c r="U223" s="675"/>
      <c r="V223" s="675"/>
      <c r="W223" s="675"/>
    </row>
    <row r="224" spans="2:23" ht="25.5" hidden="1" customHeight="1">
      <c r="B224" s="127" t="s">
        <v>537</v>
      </c>
      <c r="C224" s="127" t="s">
        <v>3386</v>
      </c>
      <c r="D224" s="127"/>
      <c r="E224" s="123"/>
      <c r="F224" s="127"/>
      <c r="G224" s="123"/>
      <c r="H224" s="123"/>
      <c r="I224" s="127"/>
      <c r="J224" s="127"/>
      <c r="K224" s="181" t="s">
        <v>539</v>
      </c>
      <c r="L224" s="125" t="s">
        <v>3218</v>
      </c>
      <c r="M224" s="854"/>
      <c r="N224" s="858"/>
      <c r="O224" s="827"/>
      <c r="Q224" s="858"/>
      <c r="R224" s="499"/>
      <c r="S224" s="675"/>
      <c r="T224" s="675"/>
      <c r="U224" s="675"/>
      <c r="V224" s="675"/>
      <c r="W224" s="675"/>
    </row>
    <row r="225" spans="2:23" ht="15" hidden="1" customHeight="1">
      <c r="B225" s="1258" t="s">
        <v>540</v>
      </c>
      <c r="C225" s="1258" t="s">
        <v>3387</v>
      </c>
      <c r="D225" s="1258"/>
      <c r="E225" s="1257"/>
      <c r="F225" s="1258"/>
      <c r="G225" s="1257"/>
      <c r="H225" s="1257"/>
      <c r="I225" s="1258"/>
      <c r="J225" s="1258"/>
      <c r="K225" s="1256" t="s">
        <v>543</v>
      </c>
      <c r="L225" s="1255" t="s">
        <v>3218</v>
      </c>
      <c r="M225" s="1273">
        <f>IF(ISERROR(VLOOKUP($B225,ESTR_PREC!$A$1:$M$6000,7,FALSE))=TRUE,0,VLOOKUP($B225,ESTR_PREC!$A$1:$M$6000,7,FALSE))</f>
        <v>0</v>
      </c>
      <c r="N225"/>
      <c r="O225" s="1274">
        <f>+N225-M225</f>
        <v>0</v>
      </c>
      <c r="P225"/>
      <c r="Q225"/>
      <c r="R225" s="499"/>
      <c r="S225" s="675"/>
      <c r="T225" s="675"/>
      <c r="U225" s="675"/>
      <c r="V225" s="675"/>
      <c r="W225" s="675"/>
    </row>
    <row r="226" spans="2:23" ht="15" hidden="1" customHeight="1">
      <c r="B226" s="847" t="s">
        <v>544</v>
      </c>
      <c r="C226" s="847"/>
      <c r="D226" s="847"/>
      <c r="E226" s="848"/>
      <c r="F226" s="847"/>
      <c r="G226" s="848"/>
      <c r="H226" s="848"/>
      <c r="I226" s="847"/>
      <c r="J226" s="847"/>
      <c r="K226" s="1259" t="s">
        <v>545</v>
      </c>
      <c r="L226" s="850" t="s">
        <v>3218</v>
      </c>
      <c r="M226" s="828"/>
      <c r="N226" s="828"/>
      <c r="O226"/>
      <c r="P226"/>
      <c r="Q226" s="828"/>
      <c r="R226" s="499"/>
      <c r="S226" s="675"/>
      <c r="T226" s="675"/>
      <c r="U226" s="675"/>
      <c r="V226" s="675"/>
      <c r="W226" s="675"/>
    </row>
    <row r="227" spans="2:23" ht="15" hidden="1" customHeight="1">
      <c r="B227" s="847" t="s">
        <v>546</v>
      </c>
      <c r="C227" s="847"/>
      <c r="D227" s="847"/>
      <c r="E227" s="848"/>
      <c r="F227" s="847"/>
      <c r="G227" s="848"/>
      <c r="H227" s="848"/>
      <c r="I227" s="847"/>
      <c r="J227" s="847"/>
      <c r="K227" s="1259" t="s">
        <v>547</v>
      </c>
      <c r="L227" s="850" t="s">
        <v>3218</v>
      </c>
      <c r="M227" s="828"/>
      <c r="N227" s="828"/>
      <c r="O227"/>
      <c r="P227"/>
      <c r="Q227" s="828"/>
      <c r="R227" s="499"/>
      <c r="S227" s="675"/>
      <c r="T227" s="675"/>
      <c r="U227" s="675"/>
      <c r="V227" s="675"/>
      <c r="W227" s="675"/>
    </row>
    <row r="228" spans="2:23" ht="15" hidden="1" customHeight="1">
      <c r="B228" s="847" t="s">
        <v>548</v>
      </c>
      <c r="C228" s="847"/>
      <c r="D228" s="847"/>
      <c r="E228" s="848"/>
      <c r="F228" s="847"/>
      <c r="G228" s="848"/>
      <c r="H228" s="848"/>
      <c r="I228" s="847"/>
      <c r="J228" s="847"/>
      <c r="K228" s="1259" t="s">
        <v>549</v>
      </c>
      <c r="L228" s="850" t="s">
        <v>3218</v>
      </c>
      <c r="M228" s="828"/>
      <c r="N228" s="828"/>
      <c r="O228"/>
      <c r="P228"/>
      <c r="Q228" s="828"/>
      <c r="R228" s="499"/>
      <c r="S228" s="675"/>
      <c r="T228" s="675"/>
      <c r="U228" s="675"/>
      <c r="V228" s="675"/>
      <c r="W228" s="675"/>
    </row>
    <row r="229" spans="2:23" ht="25.5" hidden="1" customHeight="1">
      <c r="B229" s="127" t="s">
        <v>550</v>
      </c>
      <c r="C229" s="127" t="s">
        <v>3388</v>
      </c>
      <c r="D229" s="127"/>
      <c r="E229" s="123"/>
      <c r="F229" s="127"/>
      <c r="G229" s="123"/>
      <c r="H229" s="123"/>
      <c r="I229" s="127"/>
      <c r="J229" s="127"/>
      <c r="K229" s="181" t="s">
        <v>552</v>
      </c>
      <c r="L229" s="125" t="s">
        <v>3218</v>
      </c>
      <c r="M229" s="854"/>
      <c r="N229" s="858"/>
      <c r="O229" s="827"/>
      <c r="Q229" s="858"/>
      <c r="R229" s="499"/>
      <c r="S229" s="675"/>
      <c r="T229" s="675"/>
      <c r="U229" s="675"/>
      <c r="V229" s="675"/>
      <c r="W229" s="675"/>
    </row>
    <row r="230" spans="2:23" ht="25.5" hidden="1" customHeight="1">
      <c r="B230" s="127" t="s">
        <v>553</v>
      </c>
      <c r="C230" s="127" t="s">
        <v>3389</v>
      </c>
      <c r="D230" s="127"/>
      <c r="E230" s="123"/>
      <c r="F230" s="127"/>
      <c r="G230" s="123"/>
      <c r="H230" s="123"/>
      <c r="I230" s="127"/>
      <c r="J230" s="127"/>
      <c r="K230" s="181" t="s">
        <v>555</v>
      </c>
      <c r="L230" s="125" t="s">
        <v>3218</v>
      </c>
      <c r="M230" s="854"/>
      <c r="N230" s="858"/>
      <c r="O230" s="827"/>
      <c r="Q230" s="858"/>
      <c r="R230" s="499"/>
      <c r="S230" s="675"/>
      <c r="T230" s="675"/>
      <c r="U230" s="675"/>
      <c r="V230" s="675"/>
      <c r="W230" s="675"/>
    </row>
    <row r="231" spans="2:23" ht="25.5" hidden="1" customHeight="1">
      <c r="B231" s="127" t="s">
        <v>556</v>
      </c>
      <c r="C231" s="127" t="s">
        <v>3390</v>
      </c>
      <c r="D231" s="127"/>
      <c r="E231" s="123"/>
      <c r="F231" s="127"/>
      <c r="G231" s="123"/>
      <c r="H231" s="123"/>
      <c r="I231" s="127"/>
      <c r="J231" s="127"/>
      <c r="K231" s="181" t="s">
        <v>558</v>
      </c>
      <c r="L231" s="125" t="s">
        <v>3218</v>
      </c>
      <c r="M231" s="854"/>
      <c r="N231" s="858"/>
      <c r="O231" s="827"/>
      <c r="Q231" s="858"/>
      <c r="R231" s="499"/>
      <c r="S231" s="675"/>
      <c r="T231" s="675"/>
      <c r="U231" s="675"/>
      <c r="V231" s="675"/>
      <c r="W231" s="675"/>
    </row>
    <row r="232" spans="2:23" ht="26.25" hidden="1" customHeight="1" thickBot="1">
      <c r="B232" s="127" t="s">
        <v>559</v>
      </c>
      <c r="C232" s="127" t="s">
        <v>3391</v>
      </c>
      <c r="D232" s="127"/>
      <c r="E232" s="123"/>
      <c r="F232" s="127"/>
      <c r="G232" s="123"/>
      <c r="H232" s="123"/>
      <c r="I232" s="127"/>
      <c r="J232" s="127"/>
      <c r="K232" s="181" t="s">
        <v>561</v>
      </c>
      <c r="L232" s="125" t="s">
        <v>3218</v>
      </c>
      <c r="M232" s="855"/>
      <c r="N232" s="858"/>
      <c r="O232" s="857"/>
      <c r="Q232" s="858"/>
      <c r="R232" s="499"/>
      <c r="S232" s="675"/>
      <c r="T232" s="675"/>
      <c r="U232" s="675"/>
      <c r="V232" s="675"/>
      <c r="W232" s="675"/>
    </row>
    <row r="233" spans="2:23" ht="25.5">
      <c r="K233" s="468" t="s">
        <v>3392</v>
      </c>
      <c r="M233" s="265"/>
      <c r="N233" s="379"/>
      <c r="Q233" s="379"/>
      <c r="R233" s="554"/>
      <c r="S233" s="291"/>
      <c r="T233" s="291"/>
      <c r="U233" s="291"/>
      <c r="V233" s="291"/>
      <c r="W233" s="291"/>
    </row>
    <row r="234" spans="2:23" ht="16.5" thickBot="1">
      <c r="K234" s="539"/>
      <c r="L234" s="528"/>
      <c r="M234" s="192"/>
      <c r="N234" s="515"/>
      <c r="O234" s="515"/>
      <c r="Q234" s="515"/>
      <c r="R234" s="554"/>
      <c r="S234" s="291"/>
      <c r="T234" s="291"/>
      <c r="U234" s="291"/>
      <c r="V234" s="291"/>
      <c r="W234" s="291"/>
    </row>
    <row r="235" spans="2:23" ht="17.25" thickTop="1" thickBot="1">
      <c r="B235" s="110" t="s">
        <v>562</v>
      </c>
      <c r="C235" s="242" t="s">
        <v>3393</v>
      </c>
      <c r="D235" s="243"/>
      <c r="E235" s="112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0</v>
      </c>
      <c r="N235" s="298">
        <f>SUM(N238:N247)</f>
        <v>0</v>
      </c>
      <c r="O235" s="298">
        <f>+N235-M235</f>
        <v>0</v>
      </c>
      <c r="Q235" s="298">
        <f>SUM(Q238:Q247)</f>
        <v>0</v>
      </c>
      <c r="R235" s="519"/>
      <c r="S235" s="519"/>
      <c r="T235" s="519"/>
      <c r="U235" s="519"/>
      <c r="V235" s="519"/>
      <c r="W235" s="519"/>
    </row>
    <row r="236" spans="2:23" ht="9" customHeight="1" thickTop="1" thickBot="1">
      <c r="B236" s="537"/>
      <c r="C236" s="537"/>
      <c r="K236" s="538"/>
      <c r="M236" s="265"/>
      <c r="N236" s="379"/>
      <c r="Q236" s="379"/>
      <c r="R236" s="554"/>
      <c r="S236" s="291"/>
      <c r="T236" s="291"/>
      <c r="U236" s="291"/>
      <c r="V236" s="291"/>
      <c r="W236" s="291"/>
    </row>
    <row r="237" spans="2:23" ht="26.25" thickBot="1">
      <c r="B237" s="102" t="s">
        <v>3221</v>
      </c>
      <c r="C237" s="245" t="s">
        <v>48</v>
      </c>
      <c r="D237" s="245"/>
      <c r="E237" s="246"/>
      <c r="F237" s="246"/>
      <c r="G237" s="246"/>
      <c r="H237" s="246"/>
      <c r="I237" s="246"/>
      <c r="J237" s="246"/>
      <c r="K237" s="302" t="s">
        <v>3222</v>
      </c>
      <c r="L237" s="135"/>
      <c r="M237" s="328" t="str">
        <f>+$M$10</f>
        <v>Valore netto al 31/12/2017</v>
      </c>
      <c r="N237" s="779" t="str">
        <f>N$10</f>
        <v>Valore netto al 31/12/2018</v>
      </c>
      <c r="O237" s="779" t="s">
        <v>4064</v>
      </c>
      <c r="P237" s="806"/>
      <c r="Q237" s="779" t="str">
        <f>Q$10</f>
        <v>Prechiusura al ° trimestre 2018</v>
      </c>
      <c r="R237" s="514"/>
      <c r="S237" s="514"/>
      <c r="T237" s="514"/>
      <c r="U237" s="514"/>
      <c r="V237" s="514"/>
      <c r="W237" s="514"/>
    </row>
    <row r="238" spans="2:23" hidden="1">
      <c r="B238" s="127" t="s">
        <v>564</v>
      </c>
      <c r="C238" s="127" t="s">
        <v>3394</v>
      </c>
      <c r="D238" s="127"/>
      <c r="E238" s="123"/>
      <c r="F238" s="127"/>
      <c r="G238" s="123"/>
      <c r="H238" s="123"/>
      <c r="I238" s="127"/>
      <c r="J238" s="127"/>
      <c r="K238" s="304" t="s">
        <v>567</v>
      </c>
      <c r="L238" s="125" t="s">
        <v>3218</v>
      </c>
      <c r="M238" s="564"/>
      <c r="N238" s="564"/>
      <c r="O238" s="564"/>
      <c r="Q238" s="564"/>
      <c r="R238" s="499"/>
      <c r="S238" s="675"/>
      <c r="T238" s="675"/>
      <c r="U238" s="675"/>
      <c r="V238" s="675"/>
      <c r="W238" s="675"/>
    </row>
    <row r="239" spans="2:23" hidden="1">
      <c r="B239" s="127" t="s">
        <v>568</v>
      </c>
      <c r="C239" s="127" t="s">
        <v>3395</v>
      </c>
      <c r="D239" s="127"/>
      <c r="E239" s="123"/>
      <c r="F239" s="127"/>
      <c r="G239" s="123"/>
      <c r="H239" s="123"/>
      <c r="I239" s="127"/>
      <c r="J239" s="127"/>
      <c r="K239" s="304" t="s">
        <v>569</v>
      </c>
      <c r="L239" s="125" t="s">
        <v>3218</v>
      </c>
      <c r="M239" s="564"/>
      <c r="N239" s="564"/>
      <c r="O239" s="564"/>
      <c r="Q239" s="564"/>
      <c r="R239" s="499"/>
      <c r="S239" s="675"/>
      <c r="T239" s="675"/>
      <c r="U239" s="675"/>
      <c r="V239" s="675"/>
      <c r="W239" s="675"/>
    </row>
    <row r="240" spans="2:23" hidden="1">
      <c r="B240" s="127" t="s">
        <v>570</v>
      </c>
      <c r="C240" s="127" t="s">
        <v>3396</v>
      </c>
      <c r="D240" s="127"/>
      <c r="E240" s="123"/>
      <c r="F240" s="127"/>
      <c r="G240" s="123"/>
      <c r="H240" s="123"/>
      <c r="I240" s="127"/>
      <c r="J240" s="127"/>
      <c r="K240" s="304" t="s">
        <v>571</v>
      </c>
      <c r="L240" s="125" t="s">
        <v>3218</v>
      </c>
      <c r="M240" s="564"/>
      <c r="N240" s="564"/>
      <c r="O240" s="564"/>
      <c r="Q240" s="564"/>
      <c r="R240" s="499"/>
      <c r="S240" s="675"/>
      <c r="T240" s="675"/>
      <c r="U240" s="675"/>
      <c r="V240" s="675"/>
      <c r="W240" s="675"/>
    </row>
    <row r="241" spans="2:23" hidden="1">
      <c r="B241" s="127" t="s">
        <v>572</v>
      </c>
      <c r="C241" s="127" t="s">
        <v>3397</v>
      </c>
      <c r="D241" s="127"/>
      <c r="E241" s="123"/>
      <c r="F241" s="127"/>
      <c r="G241" s="123"/>
      <c r="H241" s="123"/>
      <c r="I241" s="127"/>
      <c r="J241" s="127"/>
      <c r="K241" s="304" t="s">
        <v>573</v>
      </c>
      <c r="L241" s="125" t="s">
        <v>3218</v>
      </c>
      <c r="M241" s="564"/>
      <c r="N241" s="564"/>
      <c r="O241" s="564"/>
      <c r="Q241" s="564"/>
      <c r="R241" s="499"/>
      <c r="S241" s="675"/>
      <c r="T241" s="675"/>
      <c r="U241" s="675"/>
      <c r="V241" s="675"/>
      <c r="W241" s="675"/>
    </row>
    <row r="242" spans="2:23" hidden="1">
      <c r="B242" s="127" t="s">
        <v>574</v>
      </c>
      <c r="C242" s="127" t="s">
        <v>3398</v>
      </c>
      <c r="D242" s="127"/>
      <c r="E242" s="123"/>
      <c r="F242" s="127"/>
      <c r="G242" s="123"/>
      <c r="H242" s="123"/>
      <c r="I242" s="127"/>
      <c r="J242" s="127"/>
      <c r="K242" s="304" t="s">
        <v>575</v>
      </c>
      <c r="L242" s="125" t="s">
        <v>3218</v>
      </c>
      <c r="M242" s="564"/>
      <c r="N242" s="564"/>
      <c r="O242" s="564"/>
      <c r="Q242" s="564"/>
      <c r="R242" s="499"/>
      <c r="S242" s="675"/>
      <c r="T242" s="675"/>
      <c r="U242" s="675"/>
      <c r="V242" s="675"/>
      <c r="W242" s="675"/>
    </row>
    <row r="243" spans="2:23" hidden="1">
      <c r="B243" s="127" t="s">
        <v>576</v>
      </c>
      <c r="C243" s="127" t="s">
        <v>3399</v>
      </c>
      <c r="D243" s="127"/>
      <c r="E243" s="123"/>
      <c r="F243" s="127"/>
      <c r="G243" s="123"/>
      <c r="H243" s="123"/>
      <c r="I243" s="127"/>
      <c r="J243" s="127"/>
      <c r="K243" s="304" t="s">
        <v>578</v>
      </c>
      <c r="L243" s="125" t="s">
        <v>3218</v>
      </c>
      <c r="M243" s="564"/>
      <c r="N243" s="564"/>
      <c r="O243" s="564"/>
      <c r="Q243" s="564"/>
      <c r="R243" s="499"/>
      <c r="S243" s="675"/>
      <c r="T243" s="675"/>
      <c r="U243" s="675"/>
      <c r="V243" s="675"/>
      <c r="W243" s="675"/>
    </row>
    <row r="244" spans="2:23" hidden="1">
      <c r="B244" s="127" t="s">
        <v>579</v>
      </c>
      <c r="C244" s="127" t="s">
        <v>3400</v>
      </c>
      <c r="D244" s="127"/>
      <c r="E244" s="123"/>
      <c r="F244" s="127"/>
      <c r="G244" s="123"/>
      <c r="H244" s="123"/>
      <c r="I244" s="127"/>
      <c r="J244" s="127"/>
      <c r="K244" s="304" t="s">
        <v>580</v>
      </c>
      <c r="L244" s="125" t="s">
        <v>3218</v>
      </c>
      <c r="M244" s="564"/>
      <c r="N244" s="564"/>
      <c r="O244" s="564"/>
      <c r="Q244" s="564"/>
      <c r="R244" s="499"/>
      <c r="S244" s="675"/>
      <c r="T244" s="675"/>
      <c r="U244" s="675"/>
      <c r="V244" s="675"/>
      <c r="W244" s="675"/>
    </row>
    <row r="245" spans="2:23" ht="25.5" hidden="1">
      <c r="B245" s="127" t="s">
        <v>581</v>
      </c>
      <c r="C245" s="127" t="s">
        <v>3401</v>
      </c>
      <c r="D245" s="127"/>
      <c r="E245" s="123"/>
      <c r="F245" s="127"/>
      <c r="G245" s="123"/>
      <c r="H245" s="123"/>
      <c r="I245" s="127"/>
      <c r="J245" s="127"/>
      <c r="K245" s="304" t="s">
        <v>582</v>
      </c>
      <c r="L245" s="125" t="s">
        <v>3218</v>
      </c>
      <c r="M245" s="564"/>
      <c r="N245" s="564"/>
      <c r="O245" s="564"/>
      <c r="Q245" s="564"/>
      <c r="R245" s="499"/>
      <c r="S245" s="675"/>
      <c r="T245" s="675"/>
      <c r="U245" s="675"/>
      <c r="V245" s="675"/>
      <c r="W245" s="675"/>
    </row>
    <row r="246" spans="2:23" hidden="1">
      <c r="B246" s="127" t="s">
        <v>583</v>
      </c>
      <c r="C246" s="127" t="s">
        <v>3402</v>
      </c>
      <c r="D246" s="127"/>
      <c r="E246" s="123"/>
      <c r="F246" s="127"/>
      <c r="G246" s="123"/>
      <c r="H246" s="123"/>
      <c r="I246" s="127"/>
      <c r="J246" s="127"/>
      <c r="K246" s="304" t="s">
        <v>584</v>
      </c>
      <c r="L246" s="125" t="s">
        <v>3218</v>
      </c>
      <c r="M246" s="564"/>
      <c r="N246" s="564"/>
      <c r="O246" s="564"/>
      <c r="Q246" s="564"/>
      <c r="R246" s="499"/>
      <c r="S246" s="675"/>
      <c r="T246" s="675"/>
      <c r="U246" s="675"/>
      <c r="V246" s="675"/>
      <c r="W246" s="675"/>
    </row>
    <row r="247" spans="2:23" ht="15.75" hidden="1" thickBot="1">
      <c r="B247" s="130" t="s">
        <v>585</v>
      </c>
      <c r="C247" s="130" t="s">
        <v>3403</v>
      </c>
      <c r="D247" s="130"/>
      <c r="E247" s="130"/>
      <c r="F247" s="130"/>
      <c r="G247" s="130"/>
      <c r="H247" s="130"/>
      <c r="I247" s="130"/>
      <c r="J247" s="130"/>
      <c r="K247" s="307" t="s">
        <v>586</v>
      </c>
      <c r="L247" s="132" t="s">
        <v>3218</v>
      </c>
      <c r="M247" s="564"/>
      <c r="N247" s="564"/>
      <c r="O247" s="564"/>
      <c r="Q247" s="564"/>
      <c r="R247" s="499"/>
      <c r="S247" s="675"/>
      <c r="T247" s="675"/>
      <c r="U247" s="675"/>
      <c r="V247" s="675"/>
      <c r="W247" s="675"/>
    </row>
    <row r="248" spans="2:23" ht="15.75" thickBot="1">
      <c r="K248" s="468" t="s">
        <v>3404</v>
      </c>
      <c r="M248" s="265"/>
      <c r="N248" s="379"/>
      <c r="Q248" s="379"/>
      <c r="R248" s="554"/>
      <c r="S248" s="291"/>
      <c r="T248" s="291"/>
      <c r="U248" s="291"/>
      <c r="V248" s="291"/>
      <c r="W248" s="291"/>
    </row>
    <row r="249" spans="2:23" ht="17.25" thickTop="1" thickBot="1">
      <c r="B249" s="110" t="s">
        <v>587</v>
      </c>
      <c r="C249" s="242" t="s">
        <v>3405</v>
      </c>
      <c r="D249" s="243"/>
      <c r="E249" s="112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0</v>
      </c>
      <c r="N249" s="298">
        <f>SUM(N252:N257)</f>
        <v>0</v>
      </c>
      <c r="O249" s="298">
        <f>+N249-M249</f>
        <v>0</v>
      </c>
      <c r="Q249" s="298">
        <f>SUM(Q252:Q257)</f>
        <v>0</v>
      </c>
      <c r="R249" s="519"/>
      <c r="S249" s="519"/>
      <c r="T249" s="519"/>
      <c r="U249" s="519"/>
      <c r="V249" s="519"/>
      <c r="W249" s="519"/>
    </row>
    <row r="250" spans="2:23" ht="9" customHeight="1" thickTop="1" thickBot="1">
      <c r="B250" s="537"/>
      <c r="C250" s="537"/>
      <c r="K250" s="538"/>
      <c r="M250" s="265"/>
      <c r="N250" s="379"/>
      <c r="Q250" s="379"/>
      <c r="R250" s="554"/>
      <c r="S250" s="291"/>
      <c r="T250" s="291"/>
      <c r="U250" s="291"/>
      <c r="V250" s="291"/>
      <c r="W250" s="291"/>
    </row>
    <row r="251" spans="2:23" ht="26.25" thickBot="1">
      <c r="B251" s="102" t="s">
        <v>3221</v>
      </c>
      <c r="C251" s="245" t="s">
        <v>48</v>
      </c>
      <c r="D251" s="245"/>
      <c r="E251" s="246"/>
      <c r="F251" s="246"/>
      <c r="G251" s="246"/>
      <c r="H251" s="246"/>
      <c r="I251" s="246"/>
      <c r="J251" s="246"/>
      <c r="K251" s="302" t="s">
        <v>3222</v>
      </c>
      <c r="L251" s="135"/>
      <c r="M251" s="328" t="str">
        <f>+$M$10</f>
        <v>Valore netto al 31/12/2017</v>
      </c>
      <c r="N251" s="779" t="str">
        <f>N$10</f>
        <v>Valore netto al 31/12/2018</v>
      </c>
      <c r="O251" s="779" t="s">
        <v>4064</v>
      </c>
      <c r="P251" s="806"/>
      <c r="Q251" s="779" t="str">
        <f>Q$10</f>
        <v>Prechiusura al ° trimestre 2018</v>
      </c>
      <c r="R251" s="514"/>
      <c r="S251" s="514"/>
      <c r="T251" s="514"/>
      <c r="U251" s="514"/>
      <c r="V251" s="514"/>
      <c r="W251" s="514"/>
    </row>
    <row r="252" spans="2:23" hidden="1">
      <c r="B252" s="127" t="s">
        <v>589</v>
      </c>
      <c r="C252" s="127" t="s">
        <v>3406</v>
      </c>
      <c r="D252" s="127"/>
      <c r="E252" s="123"/>
      <c r="F252" s="127"/>
      <c r="G252" s="123"/>
      <c r="H252" s="123"/>
      <c r="I252" s="127"/>
      <c r="J252" s="127"/>
      <c r="K252" s="304" t="s">
        <v>591</v>
      </c>
      <c r="L252" s="125" t="s">
        <v>3218</v>
      </c>
      <c r="M252" s="564"/>
      <c r="N252" s="564"/>
      <c r="O252" s="564"/>
      <c r="Q252" s="564"/>
      <c r="R252" s="499"/>
      <c r="S252" s="675"/>
      <c r="T252" s="675"/>
      <c r="U252" s="675"/>
      <c r="V252" s="675"/>
      <c r="W252" s="675"/>
    </row>
    <row r="253" spans="2:23" hidden="1">
      <c r="B253" s="127" t="s">
        <v>592</v>
      </c>
      <c r="C253" s="127" t="s">
        <v>3407</v>
      </c>
      <c r="D253" s="127"/>
      <c r="E253" s="123"/>
      <c r="F253" s="127"/>
      <c r="G253" s="123"/>
      <c r="H253" s="123"/>
      <c r="I253" s="127"/>
      <c r="J253" s="127"/>
      <c r="K253" s="304" t="s">
        <v>593</v>
      </c>
      <c r="L253" s="125" t="s">
        <v>3218</v>
      </c>
      <c r="M253" s="564"/>
      <c r="N253" s="564"/>
      <c r="O253" s="564"/>
      <c r="Q253" s="564"/>
      <c r="R253" s="499"/>
      <c r="S253" s="675"/>
      <c r="T253" s="675"/>
      <c r="U253" s="675"/>
      <c r="V253" s="675"/>
      <c r="W253" s="675"/>
    </row>
    <row r="254" spans="2:23" hidden="1">
      <c r="B254" s="127" t="s">
        <v>594</v>
      </c>
      <c r="C254" s="489" t="s">
        <v>4282</v>
      </c>
      <c r="D254" s="127"/>
      <c r="E254" s="123"/>
      <c r="F254" s="127"/>
      <c r="G254" s="123"/>
      <c r="H254" s="123"/>
      <c r="I254" s="127"/>
      <c r="J254" s="127"/>
      <c r="K254" s="304" t="s">
        <v>595</v>
      </c>
      <c r="L254" s="125" t="s">
        <v>3218</v>
      </c>
      <c r="M254" s="564"/>
      <c r="N254" s="564"/>
      <c r="O254" s="564"/>
      <c r="Q254" s="564"/>
      <c r="R254" s="499"/>
      <c r="S254" s="675"/>
      <c r="T254" s="675"/>
      <c r="U254" s="675"/>
      <c r="V254" s="675"/>
      <c r="W254" s="675"/>
    </row>
    <row r="255" spans="2:23" hidden="1">
      <c r="B255" s="127" t="s">
        <v>596</v>
      </c>
      <c r="C255" s="127" t="s">
        <v>3408</v>
      </c>
      <c r="D255" s="127"/>
      <c r="E255" s="123"/>
      <c r="F255" s="127"/>
      <c r="G255" s="123"/>
      <c r="H255" s="123"/>
      <c r="I255" s="127"/>
      <c r="J255" s="127"/>
      <c r="K255" s="304" t="s">
        <v>597</v>
      </c>
      <c r="L255" s="125" t="s">
        <v>3218</v>
      </c>
      <c r="M255" s="564"/>
      <c r="N255" s="564"/>
      <c r="O255" s="564"/>
      <c r="Q255" s="564"/>
      <c r="R255" s="499"/>
      <c r="S255" s="675"/>
      <c r="T255" s="675"/>
      <c r="U255" s="675"/>
      <c r="V255" s="675"/>
      <c r="W255" s="675"/>
    </row>
    <row r="256" spans="2:23" hidden="1">
      <c r="B256" s="127" t="s">
        <v>598</v>
      </c>
      <c r="C256" s="127" t="s">
        <v>3409</v>
      </c>
      <c r="D256" s="127"/>
      <c r="E256" s="123"/>
      <c r="F256" s="127"/>
      <c r="G256" s="123"/>
      <c r="H256" s="123"/>
      <c r="I256" s="127"/>
      <c r="J256" s="127"/>
      <c r="K256" s="304" t="s">
        <v>600</v>
      </c>
      <c r="L256" s="125" t="s">
        <v>3218</v>
      </c>
      <c r="M256" s="564"/>
      <c r="N256" s="564"/>
      <c r="O256" s="564"/>
      <c r="Q256" s="564"/>
      <c r="R256" s="499"/>
      <c r="S256" s="675"/>
      <c r="T256" s="675"/>
      <c r="U256" s="675"/>
      <c r="V256" s="675"/>
      <c r="W256" s="675"/>
    </row>
    <row r="257" spans="2:23" ht="15.75" hidden="1" thickBot="1">
      <c r="B257" s="130" t="s">
        <v>601</v>
      </c>
      <c r="C257" s="130" t="s">
        <v>3410</v>
      </c>
      <c r="D257" s="130"/>
      <c r="E257" s="130"/>
      <c r="F257" s="130"/>
      <c r="G257" s="130"/>
      <c r="H257" s="130"/>
      <c r="I257" s="130"/>
      <c r="J257" s="130"/>
      <c r="K257" s="308" t="s">
        <v>602</v>
      </c>
      <c r="L257" s="132" t="s">
        <v>3218</v>
      </c>
      <c r="M257" s="564"/>
      <c r="N257" s="564"/>
      <c r="O257" s="564"/>
      <c r="Q257" s="564"/>
      <c r="R257" s="499"/>
      <c r="S257" s="675"/>
      <c r="T257" s="675"/>
      <c r="U257" s="675"/>
      <c r="V257" s="675"/>
      <c r="W257" s="675"/>
    </row>
    <row r="258" spans="2:23" ht="15.75">
      <c r="K258" s="527"/>
      <c r="L258" s="528"/>
      <c r="M258" s="192"/>
      <c r="N258" s="192"/>
      <c r="O258" s="192"/>
      <c r="Q258" s="192"/>
      <c r="R258" s="554"/>
      <c r="S258" s="291"/>
      <c r="T258" s="291"/>
      <c r="U258" s="291"/>
      <c r="V258" s="291"/>
      <c r="W258" s="291"/>
    </row>
    <row r="259" spans="2:23" ht="16.5" thickBot="1">
      <c r="K259" s="527"/>
      <c r="L259" s="528"/>
      <c r="M259" s="192"/>
      <c r="N259" s="192"/>
      <c r="O259" s="192"/>
      <c r="Q259" s="192"/>
      <c r="R259" s="554"/>
      <c r="S259" s="291"/>
      <c r="T259" s="291"/>
      <c r="U259" s="291"/>
      <c r="V259" s="291"/>
      <c r="W259" s="291"/>
    </row>
    <row r="260" spans="2:23" ht="26.25" thickBot="1">
      <c r="K260" s="529"/>
      <c r="L260" s="465"/>
      <c r="M260" s="328" t="str">
        <f>+$M$10</f>
        <v>Valore netto al 31/12/2017</v>
      </c>
      <c r="N260" s="779" t="str">
        <f>N$10</f>
        <v>Valore netto al 31/12/2018</v>
      </c>
      <c r="O260" s="779" t="s">
        <v>4064</v>
      </c>
      <c r="P260" s="806"/>
      <c r="Q260" s="779" t="str">
        <f>Q$10</f>
        <v>Prechiusura al ° trimestre 2018</v>
      </c>
      <c r="R260" s="514"/>
      <c r="S260" s="514"/>
      <c r="T260" s="514"/>
      <c r="U260" s="514"/>
      <c r="V260" s="514"/>
      <c r="W260" s="514"/>
    </row>
    <row r="261" spans="2:23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95" t="s">
        <v>604</v>
      </c>
      <c r="L261" s="105" t="s">
        <v>3218</v>
      </c>
      <c r="M261" s="106">
        <f>+M263+M268</f>
        <v>0</v>
      </c>
      <c r="N261" s="106">
        <f>+N263+N268</f>
        <v>0</v>
      </c>
      <c r="O261" s="775">
        <f>+N261-M261</f>
        <v>0</v>
      </c>
      <c r="Q261" s="106">
        <f>+Q263+Q268</f>
        <v>5</v>
      </c>
      <c r="R261" s="518"/>
      <c r="S261" s="518"/>
      <c r="T261" s="518"/>
      <c r="U261" s="518"/>
      <c r="V261" s="518"/>
      <c r="W261" s="518"/>
    </row>
    <row r="262" spans="2:23" ht="16.5" thickTop="1" thickBot="1">
      <c r="K262" s="540"/>
      <c r="M262" s="265"/>
      <c r="N262" s="379"/>
      <c r="Q262" s="379"/>
      <c r="R262" s="554"/>
      <c r="S262" s="291"/>
      <c r="T262" s="291"/>
      <c r="U262" s="291"/>
      <c r="V262" s="291"/>
      <c r="W262" s="291"/>
    </row>
    <row r="263" spans="2:23" ht="17.25" thickTop="1" thickBot="1">
      <c r="B263" s="110" t="s">
        <v>605</v>
      </c>
      <c r="C263" s="242" t="s">
        <v>3412</v>
      </c>
      <c r="D263" s="243"/>
      <c r="E263" s="112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0</v>
      </c>
      <c r="N263" s="298">
        <f>+N266</f>
        <v>0</v>
      </c>
      <c r="O263" s="298">
        <f>+N263-M263</f>
        <v>0</v>
      </c>
      <c r="Q263" s="298">
        <f>+Q266</f>
        <v>0</v>
      </c>
      <c r="R263" s="519"/>
      <c r="S263" s="519"/>
      <c r="T263" s="519"/>
      <c r="U263" s="519"/>
      <c r="V263" s="519"/>
      <c r="W263" s="519"/>
    </row>
    <row r="264" spans="2:23" ht="9" customHeight="1" thickTop="1" thickBot="1">
      <c r="K264" s="538"/>
      <c r="M264" s="265"/>
      <c r="N264" s="379"/>
      <c r="Q264" s="379"/>
      <c r="R264" s="554"/>
      <c r="S264" s="291"/>
      <c r="T264" s="291"/>
      <c r="U264" s="291"/>
      <c r="V264" s="291"/>
      <c r="W264" s="291"/>
    </row>
    <row r="265" spans="2:23" ht="26.25" thickBot="1">
      <c r="B265" s="102" t="s">
        <v>3221</v>
      </c>
      <c r="C265" s="245" t="s">
        <v>48</v>
      </c>
      <c r="D265" s="245"/>
      <c r="E265" s="246"/>
      <c r="F265" s="246"/>
      <c r="G265" s="246"/>
      <c r="H265" s="246"/>
      <c r="I265" s="246"/>
      <c r="J265" s="246"/>
      <c r="K265" s="302" t="s">
        <v>3222</v>
      </c>
      <c r="L265" s="135"/>
      <c r="M265" s="328" t="str">
        <f>+$M$10</f>
        <v>Valore netto al 31/12/2017</v>
      </c>
      <c r="N265" s="779" t="str">
        <f>N$10</f>
        <v>Valore netto al 31/12/2018</v>
      </c>
      <c r="O265" s="779" t="s">
        <v>4064</v>
      </c>
      <c r="P265" s="806"/>
      <c r="Q265" s="779" t="str">
        <f>Q$10</f>
        <v>Prechiusura al ° trimestre 2018</v>
      </c>
      <c r="R265" s="514"/>
      <c r="S265" s="514"/>
      <c r="T265" s="514"/>
      <c r="U265" s="514"/>
      <c r="V265" s="514"/>
      <c r="W265" s="514"/>
    </row>
    <row r="266" spans="2:23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47"/>
      <c r="I266" s="147"/>
      <c r="J266" s="147"/>
      <c r="K266" s="310" t="s">
        <v>610</v>
      </c>
      <c r="L266" s="149" t="s">
        <v>3218</v>
      </c>
      <c r="M266" s="564">
        <f>IF(ISERROR(VLOOKUP($B266,ESTR_PREC!$A$1:$M$6000,7,FALSE))=TRUE,0,VLOOKUP($B266,ESTR_PREC!$A$1:$M$6000,7,FALSE))</f>
        <v>0</v>
      </c>
      <c r="N266" s="225"/>
      <c r="O266" s="560">
        <f>+N266-M266</f>
        <v>0</v>
      </c>
      <c r="Q266" s="225"/>
      <c r="R266" s="499"/>
      <c r="S266" s="675"/>
      <c r="T266" s="675"/>
      <c r="U266" s="675"/>
      <c r="V266" s="675"/>
      <c r="W266" s="675"/>
    </row>
    <row r="267" spans="2:23" ht="16.5" thickBot="1">
      <c r="K267" s="527"/>
      <c r="L267" s="528"/>
      <c r="M267" s="192"/>
      <c r="N267" s="192"/>
      <c r="O267" s="192"/>
      <c r="Q267" s="192"/>
      <c r="R267" s="554"/>
      <c r="S267" s="291"/>
      <c r="T267" s="291"/>
      <c r="U267" s="291"/>
      <c r="V267" s="291"/>
      <c r="W267" s="291"/>
    </row>
    <row r="268" spans="2:23" ht="30.75" customHeight="1" thickTop="1" thickBot="1">
      <c r="B268" s="110" t="s">
        <v>611</v>
      </c>
      <c r="C268" s="242" t="s">
        <v>3414</v>
      </c>
      <c r="D268" s="243"/>
      <c r="E268" s="112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0</v>
      </c>
      <c r="N268" s="298">
        <f>SUM(N271:N305)</f>
        <v>0</v>
      </c>
      <c r="O268" s="298">
        <f>+N268-M268</f>
        <v>0</v>
      </c>
      <c r="Q268" s="298">
        <f>SUM(Q271:Q305)</f>
        <v>5</v>
      </c>
      <c r="R268" s="519"/>
      <c r="S268" s="519"/>
      <c r="T268" s="519"/>
      <c r="U268" s="519"/>
      <c r="V268" s="519"/>
      <c r="W268" s="519"/>
    </row>
    <row r="269" spans="2:23" ht="9" customHeight="1" thickTop="1" thickBot="1">
      <c r="K269" s="538"/>
      <c r="M269" s="265"/>
      <c r="N269" s="379"/>
      <c r="Q269" s="379"/>
      <c r="R269" s="554"/>
      <c r="S269" s="291"/>
      <c r="T269" s="291"/>
      <c r="U269" s="291"/>
      <c r="V269" s="291"/>
      <c r="W269" s="291"/>
    </row>
    <row r="270" spans="2:23" ht="26.25" thickBot="1">
      <c r="B270" s="102" t="s">
        <v>3221</v>
      </c>
      <c r="C270" s="245" t="s">
        <v>48</v>
      </c>
      <c r="D270" s="245"/>
      <c r="E270" s="246"/>
      <c r="F270" s="246"/>
      <c r="G270" s="246"/>
      <c r="H270" s="246"/>
      <c r="I270" s="246"/>
      <c r="J270" s="246"/>
      <c r="K270" s="302" t="s">
        <v>3222</v>
      </c>
      <c r="L270" s="150" t="s">
        <v>3218</v>
      </c>
      <c r="M270" s="328" t="str">
        <f>+$M$10</f>
        <v>Valore netto al 31/12/2017</v>
      </c>
      <c r="N270" s="779" t="str">
        <f>N$10</f>
        <v>Valore netto al 31/12/2018</v>
      </c>
      <c r="O270" s="779" t="s">
        <v>4064</v>
      </c>
      <c r="P270" s="806"/>
      <c r="Q270" s="779" t="str">
        <f>Q$10</f>
        <v>Prechiusura al ° trimestre 2018</v>
      </c>
      <c r="R270" s="514"/>
      <c r="S270" s="514"/>
      <c r="T270" s="514"/>
      <c r="U270" s="514"/>
      <c r="V270" s="514"/>
      <c r="W270" s="514"/>
    </row>
    <row r="271" spans="2:23" ht="25.5">
      <c r="B271" s="127" t="s">
        <v>613</v>
      </c>
      <c r="C271" s="127" t="s">
        <v>3415</v>
      </c>
      <c r="D271" s="127"/>
      <c r="E271" s="123"/>
      <c r="F271" s="127"/>
      <c r="G271" s="123"/>
      <c r="H271" s="123"/>
      <c r="I271" s="127"/>
      <c r="J271" s="127"/>
      <c r="K271" s="304" t="s">
        <v>615</v>
      </c>
      <c r="L271" s="125" t="s">
        <v>3218</v>
      </c>
      <c r="M271" s="564">
        <f>IF(ISERROR(VLOOKUP($B271,ESTR_PREC!$A$1:$M$6000,7,FALSE))=TRUE,0,VLOOKUP($B271,ESTR_PREC!$A$1:$M$6000,7,FALSE))</f>
        <v>0</v>
      </c>
      <c r="N271" s="225"/>
      <c r="O271" s="560">
        <f t="shared" ref="O271:O290" si="4">+N271-M271</f>
        <v>0</v>
      </c>
      <c r="Q271" s="225"/>
      <c r="R271" s="499"/>
      <c r="S271" s="675"/>
      <c r="T271" s="675"/>
      <c r="U271" s="675"/>
      <c r="V271" s="675"/>
      <c r="W271" s="675"/>
    </row>
    <row r="272" spans="2:23">
      <c r="B272" s="127" t="s">
        <v>616</v>
      </c>
      <c r="C272" s="127" t="s">
        <v>3416</v>
      </c>
      <c r="D272" s="127"/>
      <c r="E272" s="123"/>
      <c r="F272" s="127"/>
      <c r="G272" s="123"/>
      <c r="H272" s="123"/>
      <c r="I272" s="127"/>
      <c r="J272" s="127"/>
      <c r="K272" s="304" t="s">
        <v>618</v>
      </c>
      <c r="L272" s="125" t="s">
        <v>3218</v>
      </c>
      <c r="M272" s="564">
        <f>IF(ISERROR(VLOOKUP($B272,ESTR_PREC!$A$1:$M$6000,7,FALSE))=TRUE,0,VLOOKUP($B272,ESTR_PREC!$A$1:$M$6000,7,FALSE))</f>
        <v>0</v>
      </c>
      <c r="N272" s="225"/>
      <c r="O272" s="560">
        <f t="shared" si="4"/>
        <v>0</v>
      </c>
      <c r="Q272" s="225"/>
      <c r="R272" s="499"/>
      <c r="S272" s="675"/>
      <c r="T272" s="675"/>
      <c r="U272" s="675"/>
      <c r="V272" s="675"/>
      <c r="W272" s="675"/>
    </row>
    <row r="273" spans="2:23">
      <c r="B273" s="127" t="s">
        <v>619</v>
      </c>
      <c r="C273" s="127" t="s">
        <v>3417</v>
      </c>
      <c r="D273" s="127"/>
      <c r="E273" s="123"/>
      <c r="F273" s="127"/>
      <c r="G273" s="123"/>
      <c r="H273" s="123"/>
      <c r="I273" s="127"/>
      <c r="J273" s="127"/>
      <c r="K273" s="181" t="s">
        <v>621</v>
      </c>
      <c r="L273" s="125" t="s">
        <v>3218</v>
      </c>
      <c r="M273" s="564">
        <f>IF(ISERROR(VLOOKUP($B273,ESTR_PREC!$A$1:$M$6000,7,FALSE))=TRUE,0,VLOOKUP($B273,ESTR_PREC!$A$1:$M$6000,7,FALSE))</f>
        <v>0</v>
      </c>
      <c r="N273" s="225"/>
      <c r="O273" s="560">
        <f t="shared" si="4"/>
        <v>0</v>
      </c>
      <c r="Q273" s="225"/>
      <c r="R273" s="499"/>
      <c r="S273" s="675"/>
      <c r="T273" s="675"/>
      <c r="U273" s="675"/>
      <c r="V273" s="675"/>
      <c r="W273" s="675"/>
    </row>
    <row r="274" spans="2:23" ht="38.25">
      <c r="B274" s="127" t="s">
        <v>622</v>
      </c>
      <c r="C274" s="127" t="s">
        <v>3418</v>
      </c>
      <c r="D274" s="127"/>
      <c r="E274" s="123"/>
      <c r="F274" s="127"/>
      <c r="G274" s="123"/>
      <c r="H274" s="123"/>
      <c r="I274" s="127"/>
      <c r="J274" s="127"/>
      <c r="K274" s="304" t="s">
        <v>624</v>
      </c>
      <c r="L274" s="125" t="s">
        <v>3218</v>
      </c>
      <c r="M274" s="564">
        <f>IF(ISERROR(VLOOKUP($B274,ESTR_PREC!$A$1:$M$6000,7,FALSE))=TRUE,0,VLOOKUP($B274,ESTR_PREC!$A$1:$M$6000,7,FALSE))</f>
        <v>0</v>
      </c>
      <c r="N274" s="225"/>
      <c r="O274" s="560">
        <f t="shared" si="4"/>
        <v>0</v>
      </c>
      <c r="Q274" s="225"/>
      <c r="R274" s="499"/>
      <c r="S274" s="675"/>
      <c r="T274" s="675"/>
      <c r="U274" s="675"/>
      <c r="V274" s="675"/>
      <c r="W274" s="675"/>
    </row>
    <row r="275" spans="2:23" ht="38.25">
      <c r="B275" s="342" t="s">
        <v>625</v>
      </c>
      <c r="C275" s="127" t="s">
        <v>3419</v>
      </c>
      <c r="D275" s="127"/>
      <c r="E275" s="127"/>
      <c r="F275" s="127"/>
      <c r="G275" s="127"/>
      <c r="H275" s="127"/>
      <c r="I275" s="127"/>
      <c r="J275" s="127"/>
      <c r="K275" s="304" t="s">
        <v>626</v>
      </c>
      <c r="L275" s="125" t="s">
        <v>3218</v>
      </c>
      <c r="M275" s="564">
        <f>IF(ISERROR(VLOOKUP($B275,ESTR_PREC!$A$1:$M$6000,7,FALSE))=TRUE,0,VLOOKUP($B275,ESTR_PREC!$A$1:$M$6000,7,FALSE))</f>
        <v>0</v>
      </c>
      <c r="N275" s="225"/>
      <c r="O275" s="560">
        <f t="shared" si="4"/>
        <v>0</v>
      </c>
      <c r="Q275" s="225"/>
      <c r="R275" s="499"/>
      <c r="S275" s="675"/>
      <c r="T275" s="675"/>
      <c r="U275" s="675"/>
      <c r="V275" s="675"/>
      <c r="W275" s="675"/>
    </row>
    <row r="276" spans="2:23" ht="38.25">
      <c r="B276" s="342" t="s">
        <v>627</v>
      </c>
      <c r="C276" s="127" t="s">
        <v>3420</v>
      </c>
      <c r="D276" s="127"/>
      <c r="E276" s="127"/>
      <c r="F276" s="127"/>
      <c r="G276" s="127"/>
      <c r="H276" s="127"/>
      <c r="I276" s="127"/>
      <c r="J276" s="127"/>
      <c r="K276" s="304" t="s">
        <v>628</v>
      </c>
      <c r="L276" s="125" t="s">
        <v>3218</v>
      </c>
      <c r="M276" s="564">
        <f>IF(ISERROR(VLOOKUP($B276,ESTR_PREC!$A$1:$M$6000,7,FALSE))=TRUE,0,VLOOKUP($B276,ESTR_PREC!$A$1:$M$6000,7,FALSE))</f>
        <v>0</v>
      </c>
      <c r="N276" s="225"/>
      <c r="O276" s="560">
        <f t="shared" si="4"/>
        <v>0</v>
      </c>
      <c r="Q276" s="225"/>
      <c r="R276" s="499"/>
      <c r="S276" s="675"/>
      <c r="T276" s="675"/>
      <c r="U276" s="675"/>
      <c r="V276" s="675"/>
      <c r="W276" s="675"/>
    </row>
    <row r="277" spans="2:23">
      <c r="B277" s="127" t="s">
        <v>629</v>
      </c>
      <c r="C277" s="127" t="s">
        <v>3421</v>
      </c>
      <c r="D277" s="127"/>
      <c r="E277" s="127"/>
      <c r="F277" s="127"/>
      <c r="G277" s="127"/>
      <c r="H277" s="127"/>
      <c r="I277" s="127"/>
      <c r="J277" s="127"/>
      <c r="K277" s="304" t="s">
        <v>631</v>
      </c>
      <c r="L277" s="125" t="s">
        <v>3218</v>
      </c>
      <c r="M277" s="564">
        <f>IF(ISERROR(VLOOKUP($B277,ESTR_PREC!$A$1:$M$6000,7,FALSE))=TRUE,0,VLOOKUP($B277,ESTR_PREC!$A$1:$M$6000,7,FALSE))</f>
        <v>0</v>
      </c>
      <c r="N277" s="225"/>
      <c r="O277" s="560">
        <f t="shared" si="4"/>
        <v>0</v>
      </c>
      <c r="Q277" s="225"/>
      <c r="R277" s="499"/>
      <c r="S277" s="675"/>
      <c r="T277" s="675"/>
      <c r="U277" s="675"/>
      <c r="V277" s="675"/>
      <c r="W277" s="675"/>
    </row>
    <row r="278" spans="2:23" ht="25.5">
      <c r="B278" s="127" t="s">
        <v>632</v>
      </c>
      <c r="C278" s="127" t="s">
        <v>3422</v>
      </c>
      <c r="D278" s="127"/>
      <c r="E278" s="127"/>
      <c r="F278" s="127"/>
      <c r="G278" s="127"/>
      <c r="H278" s="127"/>
      <c r="I278" s="127"/>
      <c r="J278" s="127"/>
      <c r="K278" s="304" t="s">
        <v>634</v>
      </c>
      <c r="L278" s="125" t="s">
        <v>3218</v>
      </c>
      <c r="M278" s="564">
        <f>IF(ISERROR(VLOOKUP($B278,ESTR_PREC!$A$1:$M$6000,7,FALSE))=TRUE,0,VLOOKUP($B278,ESTR_PREC!$A$1:$M$6000,7,FALSE))</f>
        <v>0</v>
      </c>
      <c r="N278" s="225"/>
      <c r="O278" s="560">
        <f t="shared" si="4"/>
        <v>0</v>
      </c>
      <c r="Q278" s="225"/>
      <c r="R278" s="499"/>
      <c r="S278" s="675"/>
      <c r="T278" s="675"/>
      <c r="U278" s="675"/>
      <c r="V278" s="675"/>
      <c r="W278" s="675"/>
    </row>
    <row r="279" spans="2:23" ht="25.5">
      <c r="B279" s="342" t="s">
        <v>635</v>
      </c>
      <c r="C279" s="127" t="s">
        <v>3423</v>
      </c>
      <c r="D279" s="127"/>
      <c r="E279" s="127"/>
      <c r="F279" s="127"/>
      <c r="G279" s="127"/>
      <c r="H279" s="127"/>
      <c r="I279" s="127"/>
      <c r="J279" s="127"/>
      <c r="K279" s="304" t="s">
        <v>636</v>
      </c>
      <c r="L279" s="125" t="s">
        <v>3218</v>
      </c>
      <c r="M279" s="564">
        <f>IF(ISERROR(VLOOKUP($B279,ESTR_PREC!$A$1:$M$6000,7,FALSE))=TRUE,0,VLOOKUP($B279,ESTR_PREC!$A$1:$M$6000,7,FALSE))</f>
        <v>0</v>
      </c>
      <c r="N279" s="225"/>
      <c r="O279" s="560">
        <f t="shared" si="4"/>
        <v>0</v>
      </c>
      <c r="Q279" s="225"/>
      <c r="R279" s="499"/>
      <c r="S279" s="675"/>
      <c r="T279" s="675"/>
      <c r="U279" s="675"/>
      <c r="V279" s="675"/>
      <c r="W279" s="675"/>
    </row>
    <row r="280" spans="2:23" ht="25.5">
      <c r="B280" s="127" t="s">
        <v>637</v>
      </c>
      <c r="C280" s="127" t="s">
        <v>3424</v>
      </c>
      <c r="D280" s="127"/>
      <c r="E280" s="123"/>
      <c r="F280" s="127"/>
      <c r="G280" s="123"/>
      <c r="H280" s="123"/>
      <c r="I280" s="127"/>
      <c r="J280" s="127"/>
      <c r="K280" s="181" t="s">
        <v>638</v>
      </c>
      <c r="L280" s="125" t="s">
        <v>3218</v>
      </c>
      <c r="M280" s="564">
        <f>IF(ISERROR(VLOOKUP($B280,ESTR_PREC!$A$1:$M$6000,7,FALSE))=TRUE,0,VLOOKUP($B280,ESTR_PREC!$A$1:$M$6000,7,FALSE))</f>
        <v>0</v>
      </c>
      <c r="N280" s="225"/>
      <c r="O280" s="560">
        <f t="shared" si="4"/>
        <v>0</v>
      </c>
      <c r="Q280" s="225"/>
      <c r="R280" s="499"/>
      <c r="S280" s="675"/>
      <c r="T280" s="675"/>
      <c r="U280" s="675"/>
      <c r="V280" s="675"/>
      <c r="W280" s="675"/>
    </row>
    <row r="281" spans="2:23" ht="25.5">
      <c r="B281" s="127" t="s">
        <v>639</v>
      </c>
      <c r="C281" s="127" t="s">
        <v>3425</v>
      </c>
      <c r="D281" s="127"/>
      <c r="E281" s="123"/>
      <c r="F281" s="127"/>
      <c r="G281" s="123"/>
      <c r="H281" s="123"/>
      <c r="I281" s="127"/>
      <c r="J281" s="127"/>
      <c r="K281" s="181" t="s">
        <v>640</v>
      </c>
      <c r="L281" s="125" t="s">
        <v>3218</v>
      </c>
      <c r="M281" s="564">
        <f>IF(ISERROR(VLOOKUP($B281,ESTR_PREC!$A$1:$M$6000,7,FALSE))=TRUE,0,VLOOKUP($B281,ESTR_PREC!$A$1:$M$6000,7,FALSE))</f>
        <v>0</v>
      </c>
      <c r="N281" s="225"/>
      <c r="O281" s="560">
        <f t="shared" si="4"/>
        <v>0</v>
      </c>
      <c r="Q281" s="225"/>
      <c r="R281" s="499"/>
      <c r="S281" s="675"/>
      <c r="T281" s="675"/>
      <c r="U281" s="675"/>
      <c r="V281" s="675"/>
      <c r="W281" s="675"/>
    </row>
    <row r="282" spans="2:23">
      <c r="B282" s="127" t="s">
        <v>641</v>
      </c>
      <c r="C282" s="127" t="s">
        <v>4437</v>
      </c>
      <c r="D282" s="127"/>
      <c r="E282" s="123"/>
      <c r="F282" s="127"/>
      <c r="G282" s="123"/>
      <c r="H282" s="123"/>
      <c r="I282" s="127"/>
      <c r="J282" s="127"/>
      <c r="K282" s="346" t="s">
        <v>643</v>
      </c>
      <c r="L282" s="125" t="s">
        <v>3218</v>
      </c>
      <c r="M282" s="564">
        <f>IF(ISERROR(VLOOKUP($B282,ESTR_PREC!$A$1:$M$6000,7,FALSE))=TRUE,0,VLOOKUP($B282,ESTR_PREC!$A$1:$M$6000,7,FALSE))</f>
        <v>0</v>
      </c>
      <c r="N282" s="225"/>
      <c r="O282" s="560">
        <f t="shared" si="4"/>
        <v>0</v>
      </c>
      <c r="Q282" s="225"/>
      <c r="R282" s="499"/>
      <c r="S282" s="675"/>
      <c r="T282" s="675"/>
      <c r="U282" s="675"/>
      <c r="V282" s="675"/>
      <c r="W282" s="675"/>
    </row>
    <row r="283" spans="2:23">
      <c r="B283" s="127" t="s">
        <v>644</v>
      </c>
      <c r="C283" s="127" t="s">
        <v>3426</v>
      </c>
      <c r="D283" s="127"/>
      <c r="E283" s="123"/>
      <c r="F283" s="127"/>
      <c r="G283" s="123"/>
      <c r="H283" s="123"/>
      <c r="I283" s="127"/>
      <c r="J283" s="127"/>
      <c r="K283" s="181" t="s">
        <v>645</v>
      </c>
      <c r="L283" s="125" t="s">
        <v>3218</v>
      </c>
      <c r="M283" s="564">
        <f>IF(ISERROR(VLOOKUP($B283,ESTR_PREC!$A$1:$M$6000,7,FALSE))=TRUE,0,VLOOKUP($B283,ESTR_PREC!$A$1:$M$6000,7,FALSE))</f>
        <v>0</v>
      </c>
      <c r="N283" s="225"/>
      <c r="O283" s="560">
        <f t="shared" si="4"/>
        <v>0</v>
      </c>
      <c r="Q283" s="225"/>
      <c r="R283" s="499"/>
      <c r="S283" s="675"/>
      <c r="T283" s="675"/>
      <c r="U283" s="675"/>
      <c r="V283" s="675"/>
      <c r="W283" s="675"/>
    </row>
    <row r="284" spans="2:23">
      <c r="B284" s="127" t="s">
        <v>646</v>
      </c>
      <c r="C284" s="698" t="s">
        <v>3427</v>
      </c>
      <c r="D284" s="127"/>
      <c r="E284" s="123"/>
      <c r="F284" s="127"/>
      <c r="G284" s="123"/>
      <c r="H284" s="123"/>
      <c r="I284" s="127"/>
      <c r="J284" s="127"/>
      <c r="K284" s="181" t="s">
        <v>647</v>
      </c>
      <c r="L284" s="125" t="s">
        <v>3218</v>
      </c>
      <c r="M284" s="564">
        <f>IF(ISERROR(VLOOKUP($B284,ESTR_PREC!$A$1:$M$6000,7,FALSE))=TRUE,0,VLOOKUP($B284,ESTR_PREC!$A$1:$M$6000,7,FALSE))</f>
        <v>0</v>
      </c>
      <c r="N284" s="225"/>
      <c r="O284" s="560">
        <f>+N284-M284</f>
        <v>0</v>
      </c>
      <c r="Q284" s="225"/>
      <c r="R284" s="499"/>
      <c r="S284" s="675"/>
      <c r="T284" s="675"/>
      <c r="U284" s="675"/>
      <c r="V284" s="675"/>
      <c r="W284" s="675"/>
    </row>
    <row r="285" spans="2:23" ht="25.5">
      <c r="B285" s="127" t="s">
        <v>648</v>
      </c>
      <c r="C285" s="127" t="s">
        <v>3428</v>
      </c>
      <c r="D285" s="127"/>
      <c r="E285" s="123"/>
      <c r="F285" s="127"/>
      <c r="G285" s="123"/>
      <c r="H285" s="123"/>
      <c r="I285" s="127"/>
      <c r="J285" s="127"/>
      <c r="K285" s="304" t="s">
        <v>649</v>
      </c>
      <c r="L285" s="125" t="s">
        <v>3218</v>
      </c>
      <c r="M285" s="564">
        <f>IF(ISERROR(VLOOKUP($B285,ESTR_PREC!$A$1:$M$6000,7,FALSE))=TRUE,0,VLOOKUP($B285,ESTR_PREC!$A$1:$M$6000,7,FALSE))</f>
        <v>0</v>
      </c>
      <c r="N285" s="225"/>
      <c r="O285" s="560">
        <f t="shared" si="4"/>
        <v>0</v>
      </c>
      <c r="Q285" s="225"/>
      <c r="R285" s="499"/>
      <c r="S285" s="675"/>
      <c r="T285" s="675"/>
      <c r="U285" s="675"/>
      <c r="V285" s="675"/>
      <c r="W285" s="675"/>
    </row>
    <row r="286" spans="2:23">
      <c r="B286" s="127" t="s">
        <v>650</v>
      </c>
      <c r="C286" s="127" t="s">
        <v>3429</v>
      </c>
      <c r="D286" s="127"/>
      <c r="E286" s="123"/>
      <c r="F286" s="127"/>
      <c r="G286" s="123"/>
      <c r="H286" s="123"/>
      <c r="I286" s="127"/>
      <c r="J286" s="127"/>
      <c r="K286" s="304" t="s">
        <v>651</v>
      </c>
      <c r="L286" s="125" t="s">
        <v>3218</v>
      </c>
      <c r="M286" s="564">
        <f>IF(ISERROR(VLOOKUP($B286,ESTR_PREC!$A$1:$M$6000,7,FALSE))=TRUE,0,VLOOKUP($B286,ESTR_PREC!$A$1:$M$6000,7,FALSE))</f>
        <v>0</v>
      </c>
      <c r="N286" s="225"/>
      <c r="O286" s="560">
        <f t="shared" si="4"/>
        <v>0</v>
      </c>
      <c r="Q286" s="225"/>
      <c r="R286" s="499"/>
      <c r="S286" s="675"/>
      <c r="T286" s="675"/>
      <c r="U286" s="675"/>
      <c r="V286" s="675"/>
      <c r="W286" s="675"/>
    </row>
    <row r="287" spans="2:23">
      <c r="B287" s="127" t="s">
        <v>652</v>
      </c>
      <c r="C287" s="127" t="s">
        <v>3430</v>
      </c>
      <c r="D287" s="127"/>
      <c r="E287" s="123"/>
      <c r="F287" s="127"/>
      <c r="G287" s="123"/>
      <c r="H287" s="123"/>
      <c r="I287" s="127"/>
      <c r="J287" s="127"/>
      <c r="K287" s="304" t="s">
        <v>653</v>
      </c>
      <c r="L287" s="125" t="s">
        <v>3218</v>
      </c>
      <c r="M287" s="564">
        <f>IF(ISERROR(VLOOKUP($B287,ESTR_PREC!$A$1:$M$6000,7,FALSE))=TRUE,0,VLOOKUP($B287,ESTR_PREC!$A$1:$M$6000,7,FALSE))</f>
        <v>0</v>
      </c>
      <c r="N287" s="225"/>
      <c r="O287" s="560">
        <f t="shared" si="4"/>
        <v>0</v>
      </c>
      <c r="Q287" s="225"/>
      <c r="R287" s="499"/>
      <c r="S287" s="675"/>
      <c r="T287" s="675"/>
      <c r="U287" s="675"/>
      <c r="V287" s="675"/>
      <c r="W287" s="675"/>
    </row>
    <row r="288" spans="2:23" ht="25.5">
      <c r="B288" s="127" t="s">
        <v>654</v>
      </c>
      <c r="C288" s="127" t="s">
        <v>3431</v>
      </c>
      <c r="D288" s="127"/>
      <c r="E288" s="123"/>
      <c r="F288" s="127"/>
      <c r="G288" s="123"/>
      <c r="H288" s="123"/>
      <c r="I288" s="127"/>
      <c r="J288" s="127"/>
      <c r="K288" s="304" t="s">
        <v>655</v>
      </c>
      <c r="L288" s="125" t="s">
        <v>3218</v>
      </c>
      <c r="M288" s="564">
        <f>IF(ISERROR(VLOOKUP($B288,ESTR_PREC!$A$1:$M$6000,7,FALSE))=TRUE,0,VLOOKUP($B288,ESTR_PREC!$A$1:$M$6000,7,FALSE))</f>
        <v>0</v>
      </c>
      <c r="N288" s="225"/>
      <c r="O288" s="560">
        <f t="shared" si="4"/>
        <v>0</v>
      </c>
      <c r="Q288" s="225"/>
      <c r="R288" s="499"/>
      <c r="S288" s="675"/>
      <c r="T288" s="675"/>
      <c r="U288" s="675"/>
      <c r="V288" s="675"/>
      <c r="W288" s="675"/>
    </row>
    <row r="289" spans="2:23" ht="25.5">
      <c r="B289" s="127" t="s">
        <v>656</v>
      </c>
      <c r="C289" s="127" t="s">
        <v>3432</v>
      </c>
      <c r="D289" s="127"/>
      <c r="E289" s="123"/>
      <c r="F289" s="127"/>
      <c r="G289" s="123"/>
      <c r="H289" s="123"/>
      <c r="I289" s="127"/>
      <c r="J289" s="127"/>
      <c r="K289" s="304" t="s">
        <v>658</v>
      </c>
      <c r="L289" s="125" t="s">
        <v>3218</v>
      </c>
      <c r="M289" s="564">
        <f>IF(ISERROR(VLOOKUP($B289,ESTR_PREC!$A$1:$M$6000,7,FALSE))=TRUE,0,VLOOKUP($B289,ESTR_PREC!$A$1:$M$6000,7,FALSE))</f>
        <v>0</v>
      </c>
      <c r="N289" s="225"/>
      <c r="O289" s="560">
        <f t="shared" si="4"/>
        <v>0</v>
      </c>
      <c r="Q289" s="225"/>
      <c r="R289" s="499"/>
      <c r="S289" s="675"/>
      <c r="T289" s="675"/>
      <c r="U289" s="675"/>
      <c r="V289" s="675"/>
      <c r="W289" s="675"/>
    </row>
    <row r="290" spans="2:23" ht="25.5">
      <c r="B290" s="127" t="s">
        <v>659</v>
      </c>
      <c r="C290" s="127" t="s">
        <v>3433</v>
      </c>
      <c r="D290" s="127"/>
      <c r="E290" s="123"/>
      <c r="F290" s="127"/>
      <c r="G290" s="123"/>
      <c r="H290" s="123"/>
      <c r="I290" s="127"/>
      <c r="J290" s="127"/>
      <c r="K290" s="304" t="s">
        <v>661</v>
      </c>
      <c r="L290" s="125" t="s">
        <v>3218</v>
      </c>
      <c r="M290" s="564">
        <f>IF(ISERROR(VLOOKUP($B290,ESTR_PREC!$A$1:$M$6000,7,FALSE))=TRUE,0,VLOOKUP($B290,ESTR_PREC!$A$1:$M$6000,7,FALSE))</f>
        <v>0</v>
      </c>
      <c r="N290" s="225"/>
      <c r="O290" s="560">
        <f t="shared" si="4"/>
        <v>0</v>
      </c>
      <c r="Q290" s="225"/>
      <c r="R290" s="499"/>
      <c r="S290" s="675"/>
      <c r="T290" s="675"/>
      <c r="U290" s="675"/>
      <c r="V290" s="675"/>
      <c r="W290" s="675"/>
    </row>
    <row r="291" spans="2:23" hidden="1">
      <c r="B291" s="127" t="s">
        <v>662</v>
      </c>
      <c r="C291" s="127" t="s">
        <v>4438</v>
      </c>
      <c r="D291" s="127"/>
      <c r="E291" s="123"/>
      <c r="F291" s="127"/>
      <c r="G291" s="123"/>
      <c r="H291" s="123"/>
      <c r="I291" s="127"/>
      <c r="J291" s="127"/>
      <c r="K291" s="228" t="s">
        <v>664</v>
      </c>
      <c r="L291" s="125" t="s">
        <v>3218</v>
      </c>
      <c r="M291" s="828"/>
      <c r="N291" s="815"/>
      <c r="O291" s="827"/>
      <c r="Q291" s="815"/>
      <c r="R291" s="499"/>
      <c r="S291" s="675"/>
      <c r="T291" s="675"/>
      <c r="U291" s="675"/>
      <c r="V291" s="675"/>
      <c r="W291" s="675"/>
    </row>
    <row r="292" spans="2:23">
      <c r="B292" s="127" t="s">
        <v>665</v>
      </c>
      <c r="C292" s="127" t="s">
        <v>3434</v>
      </c>
      <c r="D292" s="127"/>
      <c r="E292" s="123"/>
      <c r="F292" s="127"/>
      <c r="G292" s="123"/>
      <c r="H292" s="123"/>
      <c r="I292" s="127"/>
      <c r="J292" s="127"/>
      <c r="K292" s="304" t="s">
        <v>666</v>
      </c>
      <c r="L292" s="125" t="s">
        <v>3218</v>
      </c>
      <c r="M292" s="564">
        <f>IF(ISERROR(VLOOKUP($B292,ESTR_PREC!$A$1:$M$6000,7,FALSE))=TRUE,0,VLOOKUP($B292,ESTR_PREC!$A$1:$M$6000,7,FALSE))</f>
        <v>0</v>
      </c>
      <c r="N292" s="225"/>
      <c r="O292" s="560">
        <f>+N292-M292</f>
        <v>0</v>
      </c>
      <c r="Q292" s="225"/>
      <c r="R292" s="499"/>
      <c r="S292" s="675"/>
      <c r="T292" s="675"/>
      <c r="U292" s="675"/>
      <c r="V292" s="675"/>
      <c r="W292" s="675"/>
    </row>
    <row r="293" spans="2:23" ht="25.5">
      <c r="B293" s="127" t="s">
        <v>667</v>
      </c>
      <c r="C293" s="127" t="s">
        <v>3435</v>
      </c>
      <c r="D293" s="127"/>
      <c r="E293" s="123"/>
      <c r="F293" s="127"/>
      <c r="G293" s="123"/>
      <c r="H293" s="123"/>
      <c r="I293" s="127"/>
      <c r="J293" s="127"/>
      <c r="K293" s="304" t="s">
        <v>668</v>
      </c>
      <c r="L293" s="125" t="s">
        <v>3218</v>
      </c>
      <c r="M293" s="564">
        <f>IF(ISERROR(VLOOKUP($B293,ESTR_PREC!$A$1:$M$6000,7,FALSE))=TRUE,0,VLOOKUP($B293,ESTR_PREC!$A$1:$M$6000,7,FALSE))</f>
        <v>0</v>
      </c>
      <c r="N293" s="225"/>
      <c r="O293" s="560">
        <f>+N293-M293</f>
        <v>0</v>
      </c>
      <c r="Q293" s="225"/>
      <c r="R293" s="499"/>
      <c r="S293" s="675"/>
      <c r="T293" s="675"/>
      <c r="U293" s="675"/>
      <c r="V293" s="675"/>
      <c r="W293" s="675"/>
    </row>
    <row r="294" spans="2:23">
      <c r="B294" s="127" t="s">
        <v>669</v>
      </c>
      <c r="C294" s="127" t="s">
        <v>3436</v>
      </c>
      <c r="D294" s="127"/>
      <c r="E294" s="123"/>
      <c r="F294" s="127"/>
      <c r="G294" s="123"/>
      <c r="H294" s="123"/>
      <c r="I294" s="127"/>
      <c r="J294" s="127"/>
      <c r="K294" s="304" t="s">
        <v>670</v>
      </c>
      <c r="L294" s="125" t="s">
        <v>3218</v>
      </c>
      <c r="M294" s="564">
        <f>IF(ISERROR(VLOOKUP($B294,ESTR_PREC!$A$1:$M$6000,7,FALSE))=TRUE,0,VLOOKUP($B294,ESTR_PREC!$A$1:$M$6000,7,FALSE))</f>
        <v>0</v>
      </c>
      <c r="N294" s="225"/>
      <c r="O294" s="560">
        <f>+N294-M294</f>
        <v>0</v>
      </c>
      <c r="Q294" s="225"/>
      <c r="R294" s="499"/>
      <c r="S294" s="675"/>
      <c r="T294" s="675"/>
      <c r="U294" s="675"/>
      <c r="V294" s="675"/>
      <c r="W294" s="675"/>
    </row>
    <row r="295" spans="2:23" hidden="1">
      <c r="B295" s="127" t="s">
        <v>671</v>
      </c>
      <c r="C295" s="127" t="s">
        <v>3437</v>
      </c>
      <c r="D295" s="127"/>
      <c r="E295" s="123"/>
      <c r="F295" s="127"/>
      <c r="G295" s="123"/>
      <c r="H295" s="123"/>
      <c r="I295" s="127"/>
      <c r="J295" s="127"/>
      <c r="K295" s="304" t="s">
        <v>672</v>
      </c>
      <c r="L295" s="125" t="s">
        <v>3218</v>
      </c>
      <c r="M295" s="828"/>
      <c r="N295" s="815"/>
      <c r="O295" s="827"/>
      <c r="Q295" s="815"/>
      <c r="R295" s="499"/>
      <c r="S295" s="675"/>
      <c r="T295" s="675"/>
      <c r="U295" s="675"/>
      <c r="V295" s="675"/>
      <c r="W295" s="675"/>
    </row>
    <row r="296" spans="2:23" ht="15" hidden="1" customHeight="1">
      <c r="B296" s="139" t="s">
        <v>673</v>
      </c>
      <c r="C296" s="139" t="s">
        <v>3438</v>
      </c>
      <c r="D296" s="139"/>
      <c r="E296" s="140"/>
      <c r="F296" s="140"/>
      <c r="G296" s="140"/>
      <c r="H296" s="140"/>
      <c r="I296" s="139"/>
      <c r="J296" s="139"/>
      <c r="K296" s="226" t="s">
        <v>674</v>
      </c>
      <c r="L296" s="141" t="s">
        <v>3218</v>
      </c>
      <c r="M296" s="564"/>
      <c r="N296" s="564"/>
      <c r="O296" s="564"/>
      <c r="Q296" s="564"/>
      <c r="R296" s="499"/>
      <c r="S296" s="675"/>
      <c r="T296" s="675"/>
      <c r="U296" s="675"/>
      <c r="V296" s="675"/>
      <c r="W296" s="675"/>
    </row>
    <row r="297" spans="2:23" ht="15" hidden="1" customHeight="1">
      <c r="B297" s="139" t="s">
        <v>675</v>
      </c>
      <c r="C297" s="139" t="s">
        <v>3439</v>
      </c>
      <c r="D297" s="139"/>
      <c r="E297" s="140"/>
      <c r="F297" s="140"/>
      <c r="G297" s="140"/>
      <c r="H297" s="140"/>
      <c r="I297" s="139"/>
      <c r="J297" s="139"/>
      <c r="K297" s="226" t="s">
        <v>676</v>
      </c>
      <c r="L297" s="141" t="s">
        <v>3218</v>
      </c>
      <c r="M297" s="564"/>
      <c r="N297" s="564"/>
      <c r="O297" s="564"/>
      <c r="Q297" s="564"/>
      <c r="R297" s="499"/>
      <c r="S297" s="675"/>
      <c r="T297" s="675"/>
      <c r="U297" s="675"/>
      <c r="V297" s="675"/>
      <c r="W297" s="675"/>
    </row>
    <row r="298" spans="2:23" ht="15" hidden="1" customHeight="1">
      <c r="B298" s="139" t="s">
        <v>677</v>
      </c>
      <c r="C298" s="139" t="s">
        <v>3440</v>
      </c>
      <c r="D298" s="139"/>
      <c r="E298" s="140"/>
      <c r="F298" s="140"/>
      <c r="G298" s="140"/>
      <c r="H298" s="140"/>
      <c r="I298" s="139"/>
      <c r="J298" s="139"/>
      <c r="K298" s="226" t="s">
        <v>678</v>
      </c>
      <c r="L298" s="141" t="s">
        <v>3218</v>
      </c>
      <c r="M298" s="564"/>
      <c r="N298" s="564"/>
      <c r="O298" s="564"/>
      <c r="Q298" s="564"/>
      <c r="R298" s="499"/>
      <c r="S298" s="675"/>
      <c r="T298" s="675"/>
      <c r="U298" s="675"/>
      <c r="V298" s="675"/>
      <c r="W298" s="675"/>
    </row>
    <row r="299" spans="2:23" ht="25.5" hidden="1" customHeight="1">
      <c r="B299" s="139" t="s">
        <v>679</v>
      </c>
      <c r="C299" s="139" t="s">
        <v>3441</v>
      </c>
      <c r="D299" s="139"/>
      <c r="E299" s="140"/>
      <c r="F299" s="140"/>
      <c r="G299" s="140"/>
      <c r="H299" s="140"/>
      <c r="I299" s="139"/>
      <c r="J299" s="139"/>
      <c r="K299" s="226" t="s">
        <v>680</v>
      </c>
      <c r="L299" s="141" t="s">
        <v>3218</v>
      </c>
      <c r="M299" s="564"/>
      <c r="N299" s="564"/>
      <c r="O299" s="564"/>
      <c r="Q299" s="564"/>
      <c r="R299" s="499"/>
      <c r="S299" s="675"/>
      <c r="T299" s="675"/>
      <c r="U299" s="675"/>
      <c r="V299" s="675"/>
      <c r="W299" s="675"/>
    </row>
    <row r="300" spans="2:23" ht="15" hidden="1" customHeight="1">
      <c r="B300" s="139" t="s">
        <v>681</v>
      </c>
      <c r="C300" s="139" t="s">
        <v>3442</v>
      </c>
      <c r="D300" s="139"/>
      <c r="E300" s="140"/>
      <c r="F300" s="140"/>
      <c r="G300" s="140"/>
      <c r="H300" s="140"/>
      <c r="I300" s="139"/>
      <c r="J300" s="139"/>
      <c r="K300" s="226" t="s">
        <v>682</v>
      </c>
      <c r="L300" s="141" t="s">
        <v>3218</v>
      </c>
      <c r="M300" s="564"/>
      <c r="N300" s="564"/>
      <c r="O300" s="564"/>
      <c r="Q300" s="564"/>
      <c r="R300" s="499"/>
      <c r="S300" s="675"/>
      <c r="T300" s="675"/>
      <c r="U300" s="675"/>
      <c r="V300" s="675"/>
      <c r="W300" s="675"/>
    </row>
    <row r="301" spans="2:23" ht="15" hidden="1" customHeight="1">
      <c r="B301" s="139" t="s">
        <v>683</v>
      </c>
      <c r="C301" s="139" t="s">
        <v>3443</v>
      </c>
      <c r="D301" s="139"/>
      <c r="E301" s="140"/>
      <c r="F301" s="140"/>
      <c r="G301" s="140"/>
      <c r="H301" s="140"/>
      <c r="I301" s="139"/>
      <c r="J301" s="139"/>
      <c r="K301" s="226" t="s">
        <v>684</v>
      </c>
      <c r="L301" s="141" t="s">
        <v>3218</v>
      </c>
      <c r="M301" s="564"/>
      <c r="N301" s="564"/>
      <c r="O301" s="564"/>
      <c r="Q301" s="564"/>
      <c r="R301" s="499"/>
      <c r="S301" s="675"/>
      <c r="T301" s="675"/>
      <c r="U301" s="675"/>
      <c r="V301" s="675"/>
      <c r="W301" s="675"/>
    </row>
    <row r="302" spans="2:23">
      <c r="B302" s="127" t="s">
        <v>685</v>
      </c>
      <c r="C302" s="127" t="s">
        <v>3444</v>
      </c>
      <c r="D302" s="127"/>
      <c r="E302" s="127"/>
      <c r="F302" s="127"/>
      <c r="G302" s="127"/>
      <c r="H302" s="127"/>
      <c r="I302" s="127"/>
      <c r="J302" s="127"/>
      <c r="K302" s="304" t="s">
        <v>686</v>
      </c>
      <c r="L302" s="211" t="s">
        <v>3218</v>
      </c>
      <c r="M302" s="564">
        <f>IF(ISERROR(VLOOKUP($B302,ESTR_PREC!$A$1:$M$6000,7,FALSE))=TRUE,0,VLOOKUP($B302,ESTR_PREC!$A$1:$M$6000,7,FALSE))</f>
        <v>0</v>
      </c>
      <c r="N302" s="225"/>
      <c r="O302" s="560">
        <f>+N302-M302</f>
        <v>0</v>
      </c>
      <c r="Q302" s="225">
        <v>5</v>
      </c>
      <c r="R302" s="499"/>
      <c r="S302" s="675"/>
      <c r="T302" s="675"/>
      <c r="U302" s="675"/>
      <c r="V302" s="675"/>
      <c r="W302" s="675"/>
    </row>
    <row r="303" spans="2:23" ht="25.5" hidden="1" customHeight="1">
      <c r="B303" s="180" t="s">
        <v>687</v>
      </c>
      <c r="C303" s="253" t="s">
        <v>4439</v>
      </c>
      <c r="D303" s="178"/>
      <c r="E303" s="178"/>
      <c r="F303" s="178"/>
      <c r="G303" s="178"/>
      <c r="H303" s="178"/>
      <c r="I303" s="178"/>
      <c r="J303" s="178"/>
      <c r="K303" s="305" t="s">
        <v>689</v>
      </c>
      <c r="L303" s="255" t="s">
        <v>3218</v>
      </c>
      <c r="M303" s="564"/>
      <c r="N303" s="564"/>
      <c r="O303" s="564"/>
      <c r="P303" s="291"/>
      <c r="Q303" s="564"/>
      <c r="R303" s="499"/>
      <c r="S303" s="675"/>
      <c r="T303" s="675"/>
      <c r="U303" s="675"/>
      <c r="V303" s="675"/>
      <c r="W303" s="675"/>
    </row>
    <row r="304" spans="2:23" ht="25.5" hidden="1" customHeight="1">
      <c r="B304" s="253" t="s">
        <v>690</v>
      </c>
      <c r="C304" s="253" t="s">
        <v>4440</v>
      </c>
      <c r="D304" s="178"/>
      <c r="E304" s="178"/>
      <c r="F304" s="178"/>
      <c r="G304" s="178"/>
      <c r="H304" s="178"/>
      <c r="I304" s="178"/>
      <c r="J304" s="178"/>
      <c r="K304" s="305" t="s">
        <v>692</v>
      </c>
      <c r="L304" s="255" t="s">
        <v>3218</v>
      </c>
      <c r="M304" s="564"/>
      <c r="N304" s="564"/>
      <c r="O304" s="564"/>
      <c r="P304" s="291"/>
      <c r="Q304" s="564"/>
      <c r="R304" s="499"/>
      <c r="S304" s="675"/>
      <c r="T304" s="675"/>
      <c r="U304" s="675"/>
      <c r="V304" s="675"/>
      <c r="W304" s="675"/>
    </row>
    <row r="305" spans="2:23" ht="15" hidden="1" customHeight="1">
      <c r="B305" s="256" t="s">
        <v>693</v>
      </c>
      <c r="C305" s="178" t="s">
        <v>3445</v>
      </c>
      <c r="D305" s="178"/>
      <c r="E305" s="178"/>
      <c r="F305" s="178"/>
      <c r="G305" s="178"/>
      <c r="H305" s="178"/>
      <c r="I305" s="178"/>
      <c r="J305" s="178"/>
      <c r="K305" s="305" t="s">
        <v>695</v>
      </c>
      <c r="L305" s="255" t="s">
        <v>3218</v>
      </c>
      <c r="M305" s="564"/>
      <c r="N305" s="564"/>
      <c r="O305" s="564"/>
      <c r="P305" s="291"/>
      <c r="Q305" s="564"/>
      <c r="R305" s="499"/>
      <c r="S305" s="675"/>
      <c r="T305" s="675"/>
      <c r="U305" s="675"/>
      <c r="V305" s="675"/>
      <c r="W305" s="675"/>
    </row>
    <row r="306" spans="2:23" ht="15.75">
      <c r="K306" s="527"/>
      <c r="L306" s="528"/>
      <c r="M306" s="192"/>
      <c r="N306" s="192"/>
      <c r="O306" s="192"/>
      <c r="Q306" s="192"/>
      <c r="R306" s="554"/>
      <c r="S306" s="291"/>
      <c r="T306" s="291"/>
      <c r="U306" s="291"/>
      <c r="V306" s="291"/>
      <c r="W306" s="291"/>
    </row>
    <row r="307" spans="2:23" ht="15.75" thickBot="1">
      <c r="M307" s="265"/>
      <c r="N307" s="379"/>
      <c r="Q307" s="379"/>
      <c r="R307" s="554"/>
      <c r="S307" s="291"/>
      <c r="T307" s="291"/>
      <c r="U307" s="291"/>
      <c r="V307" s="291"/>
      <c r="W307" s="291"/>
    </row>
    <row r="308" spans="2:23" ht="32.25" customHeight="1" thickTop="1" thickBot="1">
      <c r="B308" s="152" t="s">
        <v>696</v>
      </c>
      <c r="C308" s="247" t="s">
        <v>3446</v>
      </c>
      <c r="D308" s="248"/>
      <c r="E308" s="103"/>
      <c r="F308" s="248"/>
      <c r="G308" s="103"/>
      <c r="H308" s="248"/>
      <c r="I308" s="248"/>
      <c r="J308" s="248"/>
      <c r="K308" s="153" t="s">
        <v>697</v>
      </c>
      <c r="L308" s="105" t="s">
        <v>3218</v>
      </c>
      <c r="M308" s="154">
        <f>SUM(M311:M313)</f>
        <v>0</v>
      </c>
      <c r="N308" s="154">
        <f>SUM(N311:N313)</f>
        <v>0</v>
      </c>
      <c r="O308" s="298">
        <f>+N308-M308</f>
        <v>0</v>
      </c>
      <c r="Q308" s="154">
        <f>SUM(Q311:Q313)</f>
        <v>0</v>
      </c>
      <c r="R308" s="519"/>
      <c r="S308" s="519"/>
      <c r="T308" s="519"/>
      <c r="U308" s="519"/>
      <c r="V308" s="519"/>
      <c r="W308" s="519"/>
    </row>
    <row r="309" spans="2:23" ht="9" customHeight="1" thickTop="1" thickBot="1">
      <c r="K309" s="540"/>
      <c r="M309" s="265"/>
      <c r="N309" s="379"/>
      <c r="Q309" s="379"/>
      <c r="R309" s="554"/>
      <c r="S309" s="291"/>
      <c r="T309" s="291"/>
      <c r="U309" s="291"/>
      <c r="V309" s="291"/>
      <c r="W309" s="291"/>
    </row>
    <row r="310" spans="2:23" ht="27.75" customHeight="1" thickBot="1">
      <c r="B310" s="102" t="s">
        <v>3221</v>
      </c>
      <c r="C310" s="245" t="s">
        <v>48</v>
      </c>
      <c r="D310" s="245"/>
      <c r="E310" s="246"/>
      <c r="F310" s="246"/>
      <c r="G310" s="246"/>
      <c r="H310" s="246"/>
      <c r="I310" s="246"/>
      <c r="J310" s="246"/>
      <c r="K310" s="302" t="s">
        <v>3222</v>
      </c>
      <c r="L310" s="135"/>
      <c r="M310" s="328" t="str">
        <f>+$M$10</f>
        <v>Valore netto al 31/12/2017</v>
      </c>
      <c r="N310" s="779" t="str">
        <f>N$10</f>
        <v>Valore netto al 31/12/2018</v>
      </c>
      <c r="O310" s="779" t="s">
        <v>4064</v>
      </c>
      <c r="P310" s="806"/>
      <c r="Q310" s="779" t="str">
        <f>Q$10</f>
        <v>Prechiusura al ° trimestre 2018</v>
      </c>
      <c r="R310" s="514"/>
      <c r="S310" s="514"/>
      <c r="T310" s="514"/>
      <c r="U310" s="514"/>
      <c r="V310" s="514"/>
      <c r="W310" s="514"/>
    </row>
    <row r="311" spans="2:23" hidden="1">
      <c r="B311" s="127" t="s">
        <v>698</v>
      </c>
      <c r="C311" s="127" t="s">
        <v>3447</v>
      </c>
      <c r="D311" s="127"/>
      <c r="E311" s="123"/>
      <c r="F311" s="127"/>
      <c r="G311" s="123"/>
      <c r="H311" s="123"/>
      <c r="I311" s="127"/>
      <c r="J311" s="127"/>
      <c r="K311" s="181" t="s">
        <v>701</v>
      </c>
      <c r="L311" s="125" t="s">
        <v>3218</v>
      </c>
      <c r="M311" s="564"/>
      <c r="N311" s="564"/>
      <c r="O311" s="564"/>
      <c r="Q311" s="564"/>
      <c r="R311" s="499"/>
      <c r="S311" s="675"/>
      <c r="T311" s="675"/>
      <c r="U311" s="675"/>
      <c r="V311" s="675"/>
      <c r="W311" s="675"/>
    </row>
    <row r="312" spans="2:23">
      <c r="B312" s="127" t="s">
        <v>702</v>
      </c>
      <c r="C312" s="127" t="s">
        <v>3448</v>
      </c>
      <c r="D312" s="127"/>
      <c r="E312" s="123"/>
      <c r="F312" s="127"/>
      <c r="G312" s="123"/>
      <c r="H312" s="123"/>
      <c r="I312" s="127"/>
      <c r="J312" s="127"/>
      <c r="K312" s="181" t="s">
        <v>704</v>
      </c>
      <c r="L312" s="125" t="s">
        <v>3218</v>
      </c>
      <c r="M312" s="564">
        <f>IF(ISERROR(VLOOKUP($B312,ESTR_PREC!$A$1:$M$6000,7,FALSE))=TRUE,0,VLOOKUP($B312,ESTR_PREC!$A$1:$M$6000,7,FALSE))</f>
        <v>0</v>
      </c>
      <c r="N312" s="225"/>
      <c r="O312" s="560">
        <f>+N312-M312</f>
        <v>0</v>
      </c>
      <c r="Q312" s="225"/>
      <c r="R312" s="499"/>
      <c r="S312" s="675"/>
      <c r="T312" s="675"/>
      <c r="U312" s="675"/>
      <c r="V312" s="675"/>
      <c r="W312" s="675"/>
    </row>
    <row r="313" spans="2:23" ht="15.75" hidden="1" thickBot="1">
      <c r="B313" s="130" t="s">
        <v>705</v>
      </c>
      <c r="C313" s="130" t="s">
        <v>3449</v>
      </c>
      <c r="D313" s="130"/>
      <c r="E313" s="130"/>
      <c r="F313" s="130"/>
      <c r="G313" s="130"/>
      <c r="H313" s="130"/>
      <c r="I313" s="130"/>
      <c r="J313" s="130"/>
      <c r="K313" s="307" t="s">
        <v>707</v>
      </c>
      <c r="L313" s="132" t="s">
        <v>3218</v>
      </c>
      <c r="M313" s="815"/>
      <c r="N313" s="815"/>
      <c r="O313" s="815"/>
      <c r="Q313" s="815"/>
      <c r="R313" s="499"/>
      <c r="S313" s="675"/>
      <c r="T313" s="675"/>
      <c r="U313" s="675"/>
      <c r="V313" s="675"/>
      <c r="W313" s="675"/>
    </row>
    <row r="314" spans="2:23">
      <c r="M314" s="265"/>
      <c r="N314" s="379"/>
      <c r="Q314" s="379"/>
      <c r="R314" s="554"/>
      <c r="S314" s="291"/>
      <c r="T314" s="291"/>
      <c r="U314" s="291"/>
      <c r="V314" s="291"/>
      <c r="W314" s="291"/>
    </row>
    <row r="315" spans="2:23" ht="15.75" thickBot="1">
      <c r="M315" s="265"/>
      <c r="N315" s="379"/>
      <c r="Q315" s="379"/>
      <c r="R315" s="554"/>
      <c r="S315" s="291"/>
      <c r="T315" s="291"/>
      <c r="U315" s="291"/>
      <c r="V315" s="291"/>
      <c r="W315" s="291"/>
    </row>
    <row r="316" spans="2:23" ht="25.5" customHeight="1" thickTop="1" thickBot="1">
      <c r="B316" s="152" t="s">
        <v>708</v>
      </c>
      <c r="C316" s="247" t="s">
        <v>3450</v>
      </c>
      <c r="D316" s="248"/>
      <c r="E316" s="103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0</v>
      </c>
      <c r="N316" s="154">
        <f>SUM(N319:N327)</f>
        <v>0</v>
      </c>
      <c r="O316" s="298">
        <f>+N316-M316</f>
        <v>0</v>
      </c>
      <c r="Q316" s="154">
        <f>SUM(Q319:Q327)</f>
        <v>0</v>
      </c>
      <c r="R316" s="519"/>
      <c r="S316" s="519"/>
      <c r="T316" s="519"/>
      <c r="U316" s="519"/>
      <c r="V316" s="519"/>
      <c r="W316" s="519"/>
    </row>
    <row r="317" spans="2:23" ht="9" customHeight="1" thickTop="1" thickBot="1">
      <c r="K317" s="540"/>
      <c r="M317" s="265"/>
      <c r="N317" s="379"/>
      <c r="Q317" s="379"/>
      <c r="R317" s="554"/>
      <c r="S317" s="291"/>
      <c r="T317" s="291"/>
      <c r="U317" s="291"/>
      <c r="V317" s="291"/>
      <c r="W317" s="291"/>
    </row>
    <row r="318" spans="2:23" ht="26.25" thickBot="1">
      <c r="B318" s="102" t="s">
        <v>3221</v>
      </c>
      <c r="C318" s="245" t="s">
        <v>48</v>
      </c>
      <c r="D318" s="245"/>
      <c r="E318" s="246"/>
      <c r="F318" s="246"/>
      <c r="G318" s="246"/>
      <c r="H318" s="246"/>
      <c r="I318" s="246"/>
      <c r="J318" s="246"/>
      <c r="K318" s="302" t="s">
        <v>3222</v>
      </c>
      <c r="L318" s="135"/>
      <c r="M318" s="328" t="str">
        <f>+$M$10</f>
        <v>Valore netto al 31/12/2017</v>
      </c>
      <c r="N318" s="779" t="str">
        <f>N$10</f>
        <v>Valore netto al 31/12/2018</v>
      </c>
      <c r="O318" s="779" t="s">
        <v>4064</v>
      </c>
      <c r="P318" s="806"/>
      <c r="Q318" s="779" t="str">
        <f>Q$10</f>
        <v>Prechiusura al ° trimestre 2018</v>
      </c>
      <c r="R318" s="514"/>
      <c r="S318" s="514"/>
      <c r="T318" s="514"/>
      <c r="U318" s="514"/>
      <c r="V318" s="514"/>
      <c r="W318" s="514"/>
    </row>
    <row r="319" spans="2:23" ht="25.5">
      <c r="B319" s="127" t="s">
        <v>710</v>
      </c>
      <c r="C319" s="127" t="s">
        <v>3451</v>
      </c>
      <c r="D319" s="127"/>
      <c r="E319" s="123"/>
      <c r="F319" s="127"/>
      <c r="G319" s="123"/>
      <c r="H319" s="123"/>
      <c r="I319" s="127"/>
      <c r="J319" s="127"/>
      <c r="K319" s="234" t="s">
        <v>713</v>
      </c>
      <c r="L319" s="125" t="s">
        <v>3218</v>
      </c>
      <c r="M319" s="564">
        <f>IF(ISERROR(VLOOKUP($B319,ESTR_PREC!$A$1:$M$6000,7,FALSE))=TRUE,0,VLOOKUP($B319,ESTR_PREC!$A$1:$M$6000,7,FALSE))</f>
        <v>0</v>
      </c>
      <c r="N319" s="225"/>
      <c r="O319" s="560">
        <f t="shared" ref="O319:O326" si="5">+N319-M319</f>
        <v>0</v>
      </c>
      <c r="Q319" s="225"/>
      <c r="R319" s="499"/>
      <c r="S319" s="675"/>
      <c r="T319" s="675"/>
      <c r="U319" s="675"/>
      <c r="V319" s="675"/>
      <c r="W319" s="675"/>
    </row>
    <row r="320" spans="2:23" ht="25.5">
      <c r="B320" s="127" t="s">
        <v>714</v>
      </c>
      <c r="C320" s="127" t="s">
        <v>4441</v>
      </c>
      <c r="D320" s="127"/>
      <c r="E320" s="123"/>
      <c r="F320" s="127"/>
      <c r="G320" s="123"/>
      <c r="H320" s="123"/>
      <c r="I320" s="127"/>
      <c r="J320" s="127"/>
      <c r="K320" s="228" t="s">
        <v>716</v>
      </c>
      <c r="L320" s="125" t="s">
        <v>3218</v>
      </c>
      <c r="M320" s="564">
        <f>IF(ISERROR(VLOOKUP($B320,ESTR_PREC!$A$1:$M$6000,7,FALSE))=TRUE,0,VLOOKUP($B320,ESTR_PREC!$A$1:$M$6000,7,FALSE))</f>
        <v>0</v>
      </c>
      <c r="N320" s="225"/>
      <c r="O320" s="560">
        <f t="shared" si="5"/>
        <v>0</v>
      </c>
      <c r="Q320" s="225"/>
      <c r="R320" s="499"/>
      <c r="S320" s="675"/>
      <c r="T320" s="675"/>
      <c r="U320" s="675"/>
      <c r="V320" s="675"/>
      <c r="W320" s="675"/>
    </row>
    <row r="321" spans="2:26" ht="25.5">
      <c r="B321" s="127" t="s">
        <v>717</v>
      </c>
      <c r="C321" s="127" t="s">
        <v>3452</v>
      </c>
      <c r="D321" s="127"/>
      <c r="E321" s="123"/>
      <c r="F321" s="127"/>
      <c r="G321" s="123"/>
      <c r="H321" s="123"/>
      <c r="I321" s="127"/>
      <c r="J321" s="127"/>
      <c r="K321" s="234" t="s">
        <v>719</v>
      </c>
      <c r="L321" s="125" t="s">
        <v>3218</v>
      </c>
      <c r="M321" s="564">
        <f>IF(ISERROR(VLOOKUP($B321,ESTR_PREC!$A$1:$M$6000,7,FALSE))=TRUE,0,VLOOKUP($B321,ESTR_PREC!$A$1:$M$6000,7,FALSE))</f>
        <v>0</v>
      </c>
      <c r="N321" s="225"/>
      <c r="O321" s="560">
        <f t="shared" si="5"/>
        <v>0</v>
      </c>
      <c r="Q321" s="225"/>
      <c r="R321" s="499"/>
      <c r="S321" s="675"/>
      <c r="T321" s="675"/>
      <c r="U321" s="675"/>
      <c r="V321" s="675"/>
      <c r="W321" s="675"/>
    </row>
    <row r="322" spans="2:26">
      <c r="B322" s="127" t="s">
        <v>720</v>
      </c>
      <c r="C322" s="127" t="s">
        <v>4442</v>
      </c>
      <c r="D322" s="127"/>
      <c r="E322" s="123"/>
      <c r="F322" s="127"/>
      <c r="G322" s="123"/>
      <c r="H322" s="123"/>
      <c r="I322" s="127"/>
      <c r="J322" s="127"/>
      <c r="K322" s="228" t="s">
        <v>722</v>
      </c>
      <c r="L322" s="125" t="s">
        <v>3218</v>
      </c>
      <c r="M322" s="564">
        <f>IF(ISERROR(VLOOKUP($B322,ESTR_PREC!$A$1:$M$6000,7,FALSE))=TRUE,0,VLOOKUP($B322,ESTR_PREC!$A$1:$M$6000,7,FALSE))</f>
        <v>0</v>
      </c>
      <c r="N322" s="225"/>
      <c r="O322" s="560">
        <f t="shared" si="5"/>
        <v>0</v>
      </c>
      <c r="Q322" s="225"/>
      <c r="R322" s="499"/>
      <c r="S322" s="675"/>
      <c r="T322" s="675"/>
      <c r="U322" s="675"/>
      <c r="V322" s="675"/>
      <c r="W322" s="675"/>
    </row>
    <row r="323" spans="2:26">
      <c r="B323" s="127" t="s">
        <v>723</v>
      </c>
      <c r="C323" s="127" t="s">
        <v>4443</v>
      </c>
      <c r="D323" s="127"/>
      <c r="E323" s="123"/>
      <c r="F323" s="127"/>
      <c r="G323" s="123"/>
      <c r="H323" s="123"/>
      <c r="I323" s="127"/>
      <c r="J323" s="127"/>
      <c r="K323" s="228" t="s">
        <v>725</v>
      </c>
      <c r="L323" s="125" t="s">
        <v>3218</v>
      </c>
      <c r="M323" s="564">
        <f>IF(ISERROR(VLOOKUP($B323,ESTR_PREC!$A$1:$M$6000,7,FALSE))=TRUE,0,VLOOKUP($B323,ESTR_PREC!$A$1:$M$6000,7,FALSE))</f>
        <v>0</v>
      </c>
      <c r="N323" s="225"/>
      <c r="O323" s="560">
        <f t="shared" si="5"/>
        <v>0</v>
      </c>
      <c r="Q323" s="225"/>
      <c r="R323" s="499"/>
      <c r="S323" s="675"/>
      <c r="T323" s="675"/>
      <c r="U323" s="675"/>
      <c r="V323" s="675"/>
      <c r="W323" s="675"/>
    </row>
    <row r="324" spans="2:26">
      <c r="B324" s="127" t="s">
        <v>726</v>
      </c>
      <c r="C324" s="127" t="s">
        <v>3453</v>
      </c>
      <c r="D324" s="127"/>
      <c r="E324" s="123"/>
      <c r="F324" s="127"/>
      <c r="G324" s="123"/>
      <c r="H324" s="123"/>
      <c r="I324" s="127"/>
      <c r="J324" s="127"/>
      <c r="K324" s="183" t="s">
        <v>728</v>
      </c>
      <c r="L324" s="125" t="s">
        <v>3218</v>
      </c>
      <c r="M324" s="564">
        <f>IF(ISERROR(VLOOKUP($B324,ESTR_PREC!$A$1:$M$6000,7,FALSE))=TRUE,0,VLOOKUP($B324,ESTR_PREC!$A$1:$M$6000,7,FALSE))</f>
        <v>0</v>
      </c>
      <c r="N324" s="225"/>
      <c r="O324" s="560">
        <f t="shared" si="5"/>
        <v>0</v>
      </c>
      <c r="Q324" s="225"/>
      <c r="R324" s="499"/>
      <c r="S324" s="675"/>
      <c r="T324" s="675"/>
      <c r="U324" s="675"/>
      <c r="V324" s="675"/>
      <c r="W324" s="675"/>
    </row>
    <row r="325" spans="2:26">
      <c r="B325" s="127" t="s">
        <v>729</v>
      </c>
      <c r="C325" s="127" t="s">
        <v>3454</v>
      </c>
      <c r="D325" s="127"/>
      <c r="E325" s="123"/>
      <c r="F325" s="127"/>
      <c r="G325" s="123"/>
      <c r="H325" s="123"/>
      <c r="I325" s="127"/>
      <c r="J325" s="127"/>
      <c r="K325" s="183" t="s">
        <v>730</v>
      </c>
      <c r="L325" s="125" t="s">
        <v>3218</v>
      </c>
      <c r="M325" s="564">
        <f>IF(ISERROR(VLOOKUP($B325,ESTR_PREC!$A$1:$M$6000,7,FALSE))=TRUE,0,VLOOKUP($B325,ESTR_PREC!$A$1:$M$6000,7,FALSE))</f>
        <v>0</v>
      </c>
      <c r="N325" s="225"/>
      <c r="O325" s="560">
        <f t="shared" si="5"/>
        <v>0</v>
      </c>
      <c r="Q325" s="225"/>
      <c r="R325" s="499"/>
      <c r="S325" s="675"/>
      <c r="T325" s="675"/>
      <c r="U325" s="675"/>
      <c r="V325" s="675"/>
      <c r="W325" s="675"/>
    </row>
    <row r="326" spans="2:26">
      <c r="B326" s="127" t="s">
        <v>731</v>
      </c>
      <c r="C326" s="127" t="s">
        <v>3455</v>
      </c>
      <c r="D326" s="127"/>
      <c r="E326" s="123"/>
      <c r="F326" s="127"/>
      <c r="G326" s="123"/>
      <c r="H326" s="123"/>
      <c r="I326" s="127"/>
      <c r="J326" s="127"/>
      <c r="K326" s="257" t="s">
        <v>732</v>
      </c>
      <c r="L326" s="125" t="s">
        <v>3218</v>
      </c>
      <c r="M326" s="564">
        <f>IF(ISERROR(VLOOKUP($B326,ESTR_PREC!$A$1:$M$6000,7,FALSE))=TRUE,0,VLOOKUP($B326,ESTR_PREC!$A$1:$M$6000,7,FALSE))</f>
        <v>0</v>
      </c>
      <c r="N326" s="225"/>
      <c r="O326" s="560">
        <f t="shared" si="5"/>
        <v>0</v>
      </c>
      <c r="Q326" s="225"/>
      <c r="R326" s="499"/>
      <c r="S326" s="675"/>
      <c r="T326" s="675"/>
      <c r="U326" s="675"/>
      <c r="V326" s="675"/>
      <c r="W326" s="675"/>
    </row>
    <row r="327" spans="2:26" ht="15.75" hidden="1" thickBot="1">
      <c r="B327" s="130" t="s">
        <v>733</v>
      </c>
      <c r="C327" s="130" t="s">
        <v>3456</v>
      </c>
      <c r="D327" s="130"/>
      <c r="E327" s="130"/>
      <c r="F327" s="130"/>
      <c r="G327" s="130"/>
      <c r="H327" s="130"/>
      <c r="I327" s="131"/>
      <c r="J327" s="131"/>
      <c r="K327" s="213" t="s">
        <v>736</v>
      </c>
      <c r="L327" s="132" t="s">
        <v>3218</v>
      </c>
      <c r="M327" s="564"/>
      <c r="N327" s="564"/>
      <c r="O327" s="564"/>
      <c r="Q327" s="564"/>
      <c r="R327" s="499"/>
      <c r="S327" s="675"/>
      <c r="T327" s="675"/>
      <c r="U327" s="675"/>
      <c r="V327" s="675"/>
      <c r="W327" s="675"/>
    </row>
    <row r="328" spans="2:26">
      <c r="M328" s="265"/>
      <c r="N328" s="379"/>
      <c r="Q328" s="379"/>
      <c r="R328" s="554"/>
      <c r="S328" s="291"/>
      <c r="T328" s="291"/>
      <c r="U328" s="291"/>
      <c r="V328" s="291"/>
      <c r="W328" s="291"/>
    </row>
    <row r="329" spans="2:26" ht="15.75" thickBot="1">
      <c r="M329" s="265"/>
      <c r="N329" s="379"/>
      <c r="Q329" s="379"/>
      <c r="R329" s="554"/>
      <c r="S329" s="291"/>
      <c r="T329" s="291"/>
      <c r="U329" s="291"/>
      <c r="V329" s="291"/>
      <c r="W329" s="291"/>
    </row>
    <row r="330" spans="2:26" ht="38.25" customHeight="1" thickBot="1">
      <c r="K330" s="541"/>
      <c r="L330" s="465"/>
      <c r="M330" s="328" t="str">
        <f>+$M$10</f>
        <v>Valore netto al 31/12/2017</v>
      </c>
      <c r="N330" s="779" t="str">
        <f>N$10</f>
        <v>Valore netto al 31/12/2018</v>
      </c>
      <c r="O330" s="779" t="s">
        <v>4064</v>
      </c>
      <c r="P330" s="806"/>
      <c r="Q330" s="779" t="str">
        <f>Q$10</f>
        <v>Prechiusura al ° trimestre 2018</v>
      </c>
      <c r="R330" s="525"/>
      <c r="S330" s="811" t="str">
        <f>'NI-San'!S$330</f>
        <v>Costi da utilizzo contributi 2018</v>
      </c>
      <c r="T330" s="1141" t="str">
        <f>'NI-Tot'!U$330</f>
        <v>Costi da utilizzo contributi DI CUI SOCIO-SAN</v>
      </c>
      <c r="U330" s="812"/>
      <c r="V330" s="811" t="str">
        <f>'NI-San'!V$330</f>
        <v>Costi da contributi 2018</v>
      </c>
      <c r="W330" s="1141" t="str">
        <f>'NI-Tot'!X$330</f>
        <v>Costi da contributi DI CUI SOCIO-SAN</v>
      </c>
      <c r="X330" s="678"/>
      <c r="Y330" s="501"/>
      <c r="Z330" s="678"/>
    </row>
    <row r="331" spans="2:26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300" t="s">
        <v>738</v>
      </c>
      <c r="L331" s="97"/>
      <c r="M331" s="98">
        <f>+M335+M417+M837+M850+M867+M977+M1051+M1125+M1199+M1226+M1240+M1256+M1271+M1278+M1345</f>
        <v>0</v>
      </c>
      <c r="N331" s="98">
        <f>+N335+N417+N837+N850+N867+N977+N1051+N1125+N1199+N1226+N1240+N1256+N1271+N1278+N1345</f>
        <v>0</v>
      </c>
      <c r="O331" s="775">
        <f>+N331-M331</f>
        <v>0</v>
      </c>
      <c r="Q331" s="98">
        <f>+Q335+Q417+Q837+Q850+Q867+Q977+Q1051+Q1125+Q1199+Q1226+Q1240+Q1256+Q1271+Q1278+Q1345</f>
        <v>37036</v>
      </c>
      <c r="R331" s="518"/>
      <c r="S331" s="98">
        <f>+S335+S417+S837+S850+S867+S977+S1051+S1125+S1199+S1226+S1240+S1256+S1271+S1278+S1345</f>
        <v>0</v>
      </c>
      <c r="T331" s="98">
        <f>+T335+T417+T837+T850+T867+T977+T1051+T1125+T1199+T1226+T1240+T1256+T1271+T1278+T1345</f>
        <v>0</v>
      </c>
      <c r="V331" s="98">
        <f>+V335+V417+V837+V850+V867+V977+V1051+V1125+V1199+V1226+V1240+V1256+V1271+V1278+V1345</f>
        <v>0</v>
      </c>
      <c r="W331" s="98">
        <f>+W335+W417+W837+W850+W867+W977+W1051+W1125+W1199+W1226+W1240+W1256+W1271+W1278+W1345</f>
        <v>0</v>
      </c>
      <c r="X331" s="518"/>
      <c r="Y331" s="501"/>
      <c r="Z331" s="518"/>
    </row>
    <row r="332" spans="2:26" ht="15.75" thickTop="1">
      <c r="M332" s="265"/>
      <c r="N332" s="379"/>
      <c r="Q332" s="379"/>
      <c r="R332" s="554"/>
      <c r="X332" s="501"/>
      <c r="Y332" s="501"/>
      <c r="Z332" s="501"/>
    </row>
    <row r="333" spans="2:26" ht="15.75" thickBot="1">
      <c r="K333" s="542"/>
      <c r="L333" s="543"/>
      <c r="M333" s="265"/>
      <c r="N333" s="379"/>
      <c r="Q333" s="379"/>
      <c r="R333" s="554"/>
      <c r="X333" s="501"/>
      <c r="Y333" s="501"/>
      <c r="Z333" s="501"/>
    </row>
    <row r="334" spans="2:26" ht="39" thickBot="1">
      <c r="K334" s="529"/>
      <c r="L334" s="465"/>
      <c r="M334" s="328" t="str">
        <f>+$M$10</f>
        <v>Valore netto al 31/12/2017</v>
      </c>
      <c r="N334" s="779" t="str">
        <f>N$10</f>
        <v>Valore netto al 31/12/2018</v>
      </c>
      <c r="O334" s="779" t="s">
        <v>4064</v>
      </c>
      <c r="P334" s="806"/>
      <c r="Q334" s="779" t="str">
        <f>Q$10</f>
        <v>Prechiusura al ° trimestre 2018</v>
      </c>
      <c r="R334" s="514"/>
      <c r="S334" s="1145" t="str">
        <f>S$330</f>
        <v>Costi da utilizzo contributi 2018</v>
      </c>
      <c r="T334" s="1143" t="str">
        <f>T$330</f>
        <v>Costi da utilizzo contributi DI CUI SOCIO-SAN</v>
      </c>
      <c r="U334" s="1144"/>
      <c r="V334" s="1142" t="str">
        <f>V$330</f>
        <v>Costi da contributi 2018</v>
      </c>
      <c r="W334" s="1143" t="str">
        <f>W$330</f>
        <v>Costi da contributi DI CUI SOCIO-SAN</v>
      </c>
      <c r="X334" s="681"/>
      <c r="Y334" s="501"/>
      <c r="Z334" s="681"/>
    </row>
    <row r="335" spans="2:26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95" t="s">
        <v>740</v>
      </c>
      <c r="L335" s="105" t="s">
        <v>3218</v>
      </c>
      <c r="M335" s="106">
        <f>+M337+M396</f>
        <v>0</v>
      </c>
      <c r="N335" s="106">
        <f>+N337+N396</f>
        <v>0</v>
      </c>
      <c r="O335" s="775">
        <f>+N335-M335</f>
        <v>0</v>
      </c>
      <c r="Q335" s="106">
        <f>+Q337+Q396</f>
        <v>104</v>
      </c>
      <c r="R335" s="518"/>
      <c r="S335" s="106">
        <f>+S337+S396</f>
        <v>0</v>
      </c>
      <c r="T335" s="106">
        <f>+T337+T396</f>
        <v>0</v>
      </c>
      <c r="V335" s="106">
        <f>+V337+V396</f>
        <v>0</v>
      </c>
      <c r="W335" s="106">
        <f>+W337+W396</f>
        <v>0</v>
      </c>
      <c r="X335" s="518"/>
      <c r="Y335" s="501"/>
      <c r="Z335" s="518"/>
    </row>
    <row r="336" spans="2:26" ht="17.25" thickTop="1" thickBot="1">
      <c r="K336" s="539"/>
      <c r="L336" s="528"/>
      <c r="M336" s="192"/>
      <c r="N336" s="515"/>
      <c r="O336" s="515"/>
      <c r="Q336" s="515"/>
      <c r="R336" s="554"/>
      <c r="S336" s="192"/>
      <c r="T336" s="192"/>
      <c r="V336" s="192"/>
      <c r="W336" s="192"/>
      <c r="X336" s="192"/>
      <c r="Y336" s="501"/>
      <c r="Z336" s="192"/>
    </row>
    <row r="337" spans="1:26" ht="17.25" thickTop="1" thickBot="1">
      <c r="B337" s="110" t="s">
        <v>741</v>
      </c>
      <c r="C337" s="242" t="s">
        <v>3459</v>
      </c>
      <c r="D337" s="243"/>
      <c r="E337" s="112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SUM(M341:M393)</f>
        <v>0</v>
      </c>
      <c r="N337" s="115">
        <f>SUM(N341:N393)</f>
        <v>0</v>
      </c>
      <c r="O337" s="298">
        <f>+N337-M337</f>
        <v>0</v>
      </c>
      <c r="Q337" s="115">
        <f>SUM(Q341:Q393)</f>
        <v>78</v>
      </c>
      <c r="R337" s="519"/>
      <c r="S337" s="115">
        <f>SUM(S341:S393)</f>
        <v>0</v>
      </c>
      <c r="T337" s="115">
        <f>SUM(T341:T393)</f>
        <v>0</v>
      </c>
      <c r="V337" s="115">
        <f>SUM(V341:V393)</f>
        <v>0</v>
      </c>
      <c r="W337" s="115">
        <f>SUM(W341:W393)</f>
        <v>0</v>
      </c>
      <c r="X337" s="519"/>
      <c r="Y337" s="501"/>
      <c r="Z337" s="519"/>
    </row>
    <row r="338" spans="1:26" ht="9" customHeight="1" thickTop="1" thickBot="1">
      <c r="K338" s="540"/>
      <c r="M338" s="265"/>
      <c r="N338" s="379"/>
      <c r="Q338" s="379"/>
      <c r="R338" s="554"/>
      <c r="X338" s="501"/>
      <c r="Y338" s="501"/>
      <c r="Z338" s="501"/>
    </row>
    <row r="339" spans="1:26" ht="39" thickBot="1">
      <c r="B339" s="102" t="s">
        <v>3221</v>
      </c>
      <c r="C339" s="245" t="s">
        <v>48</v>
      </c>
      <c r="D339" s="245"/>
      <c r="E339" s="246"/>
      <c r="F339" s="246"/>
      <c r="G339" s="246"/>
      <c r="H339" s="246"/>
      <c r="I339" s="246"/>
      <c r="J339" s="246"/>
      <c r="K339" s="302" t="s">
        <v>3222</v>
      </c>
      <c r="L339" s="135"/>
      <c r="M339" s="328" t="str">
        <f>+$M$10</f>
        <v>Valore netto al 31/12/2017</v>
      </c>
      <c r="N339" s="779" t="str">
        <f>N$10</f>
        <v>Valore netto al 31/12/2018</v>
      </c>
      <c r="O339" s="779" t="s">
        <v>4064</v>
      </c>
      <c r="P339" s="806"/>
      <c r="Q339" s="779" t="str">
        <f>Q$10</f>
        <v>Prechiusura al ° trimestre 2018</v>
      </c>
      <c r="R339" s="514"/>
      <c r="S339" s="1145" t="str">
        <f>S$330</f>
        <v>Costi da utilizzo contributi 2018</v>
      </c>
      <c r="T339" s="1143" t="str">
        <f>T$330</f>
        <v>Costi da utilizzo contributi DI CUI SOCIO-SAN</v>
      </c>
      <c r="U339" s="1144"/>
      <c r="V339" s="1142" t="str">
        <f>V$330</f>
        <v>Costi da contributi 2018</v>
      </c>
      <c r="W339" s="1143" t="str">
        <f>W$330</f>
        <v>Costi da contributi DI CUI SOCIO-SAN</v>
      </c>
      <c r="X339" s="681"/>
      <c r="Y339" s="501"/>
      <c r="Z339" s="681"/>
    </row>
    <row r="340" spans="1:26" ht="16.5" hidden="1" thickBot="1">
      <c r="B340" s="719" t="s">
        <v>743</v>
      </c>
      <c r="C340" s="719" t="s">
        <v>3460</v>
      </c>
      <c r="D340" s="719"/>
      <c r="E340" s="720"/>
      <c r="F340" s="719"/>
      <c r="G340" s="720"/>
      <c r="H340" s="720"/>
      <c r="I340" s="719"/>
      <c r="J340" s="719"/>
      <c r="K340" s="721" t="s">
        <v>744</v>
      </c>
      <c r="L340" s="722" t="s">
        <v>3218</v>
      </c>
      <c r="M340" s="1017"/>
      <c r="N340" s="1018"/>
      <c r="O340" s="1019"/>
      <c r="Q340" s="1018"/>
      <c r="R340" s="499"/>
      <c r="S340" s="1016"/>
      <c r="T340" s="1016"/>
      <c r="V340" s="1016"/>
      <c r="W340" s="1016"/>
      <c r="X340" s="499"/>
      <c r="Y340" s="501"/>
      <c r="Z340" s="499"/>
    </row>
    <row r="341" spans="1:26" hidden="1">
      <c r="A341" s="733"/>
      <c r="B341" s="127" t="s">
        <v>745</v>
      </c>
      <c r="C341" s="127" t="s">
        <v>3461</v>
      </c>
      <c r="D341" s="127"/>
      <c r="E341" s="123"/>
      <c r="F341" s="127"/>
      <c r="G341" s="123"/>
      <c r="H341" s="123"/>
      <c r="I341" s="127"/>
      <c r="J341" s="123"/>
      <c r="K341" s="161" t="s">
        <v>749</v>
      </c>
      <c r="L341" s="125" t="s">
        <v>3218</v>
      </c>
      <c r="M341" s="564"/>
      <c r="N341" s="564"/>
      <c r="O341" s="560">
        <f t="shared" ref="O341:O346" si="6">+N341-M341</f>
        <v>0</v>
      </c>
      <c r="Q341" s="564"/>
      <c r="R341" s="499"/>
      <c r="S341" s="564"/>
      <c r="T341" s="564"/>
      <c r="U341" s="464"/>
      <c r="V341" s="564"/>
      <c r="W341" s="564"/>
      <c r="X341" s="499"/>
      <c r="Y341" s="501"/>
      <c r="Z341" s="499"/>
    </row>
    <row r="342" spans="1:26">
      <c r="A342" s="1027"/>
      <c r="B342" s="127" t="s">
        <v>754</v>
      </c>
      <c r="C342" s="127" t="s">
        <v>3462</v>
      </c>
      <c r="D342" s="127"/>
      <c r="E342" s="123"/>
      <c r="F342" s="127"/>
      <c r="G342" s="123"/>
      <c r="H342" s="123"/>
      <c r="I342" s="127"/>
      <c r="J342" s="123"/>
      <c r="K342" s="161" t="s">
        <v>756</v>
      </c>
      <c r="L342" s="125" t="s">
        <v>3218</v>
      </c>
      <c r="M342" s="564">
        <f>IF(ISERROR(VLOOKUP($B342,ESTR_PREC!$A$1:$M$6000,7,FALSE))=TRUE,0,VLOOKUP($B342,ESTR_PREC!$A$1:$M$6000,7,FALSE))</f>
        <v>0</v>
      </c>
      <c r="N342" s="225"/>
      <c r="O342" s="560">
        <f t="shared" si="6"/>
        <v>0</v>
      </c>
      <c r="Q342" s="225"/>
      <c r="R342" s="499"/>
      <c r="S342" s="815"/>
      <c r="T342" s="225"/>
      <c r="V342" s="815"/>
      <c r="W342" s="225"/>
      <c r="X342" s="499"/>
      <c r="Y342" s="501"/>
      <c r="Z342" s="499"/>
    </row>
    <row r="343" spans="1:26">
      <c r="A343" s="1027"/>
      <c r="B343" s="127" t="s">
        <v>757</v>
      </c>
      <c r="C343" s="127" t="s">
        <v>3463</v>
      </c>
      <c r="D343" s="127"/>
      <c r="E343" s="123"/>
      <c r="F343" s="127"/>
      <c r="G343" s="123"/>
      <c r="H343" s="123"/>
      <c r="I343" s="127"/>
      <c r="J343" s="123"/>
      <c r="K343" s="161" t="s">
        <v>758</v>
      </c>
      <c r="L343" s="125" t="s">
        <v>3218</v>
      </c>
      <c r="M343" s="564">
        <f>IF(ISERROR(VLOOKUP($B343,ESTR_PREC!$A$1:$M$6000,7,FALSE))=TRUE,0,VLOOKUP($B343,ESTR_PREC!$A$1:$M$6000,7,FALSE))</f>
        <v>0</v>
      </c>
      <c r="N343" s="225"/>
      <c r="O343" s="560">
        <f t="shared" si="6"/>
        <v>0</v>
      </c>
      <c r="Q343" s="225"/>
      <c r="R343" s="499"/>
      <c r="S343" s="815"/>
      <c r="T343" s="225"/>
      <c r="V343" s="815"/>
      <c r="W343" s="225"/>
      <c r="X343" s="499"/>
      <c r="Y343" s="501"/>
      <c r="Z343" s="499"/>
    </row>
    <row r="344" spans="1:26" ht="15.75" thickBot="1">
      <c r="A344" s="734"/>
      <c r="B344" s="127" t="s">
        <v>759</v>
      </c>
      <c r="C344" s="127" t="s">
        <v>3464</v>
      </c>
      <c r="D344" s="127"/>
      <c r="E344" s="123"/>
      <c r="F344" s="127"/>
      <c r="G344" s="123"/>
      <c r="H344" s="123"/>
      <c r="I344" s="127"/>
      <c r="J344" s="123"/>
      <c r="K344" s="161" t="s">
        <v>760</v>
      </c>
      <c r="L344" s="125" t="s">
        <v>3218</v>
      </c>
      <c r="M344" s="564">
        <f>IF(ISERROR(VLOOKUP($B344,ESTR_PREC!$A$1:$M$6000,7,FALSE))=TRUE,0,VLOOKUP($B344,ESTR_PREC!$A$1:$M$6000,7,FALSE))</f>
        <v>0</v>
      </c>
      <c r="N344" s="225"/>
      <c r="O344" s="560">
        <f t="shared" si="6"/>
        <v>0</v>
      </c>
      <c r="Q344" s="225">
        <v>8</v>
      </c>
      <c r="R344" s="499"/>
      <c r="S344" s="225"/>
      <c r="T344" s="225"/>
      <c r="U344" s="1020"/>
      <c r="V344" s="225"/>
      <c r="W344" s="225"/>
      <c r="X344" s="499"/>
      <c r="Y344" s="501"/>
      <c r="Z344" s="499"/>
    </row>
    <row r="345" spans="1:26">
      <c r="B345" s="123" t="s">
        <v>761</v>
      </c>
      <c r="C345" s="123" t="s">
        <v>3465</v>
      </c>
      <c r="D345" s="123"/>
      <c r="E345" s="123"/>
      <c r="F345" s="123"/>
      <c r="G345" s="123"/>
      <c r="H345" s="123"/>
      <c r="I345" s="123"/>
      <c r="J345" s="123"/>
      <c r="K345" s="161" t="s">
        <v>763</v>
      </c>
      <c r="L345" s="125" t="s">
        <v>3218</v>
      </c>
      <c r="M345" s="564">
        <f>IF(ISERROR(VLOOKUP($B345,ESTR_PREC!$A$1:$M$6000,7,FALSE))=TRUE,0,VLOOKUP($B345,ESTR_PREC!$A$1:$M$6000,7,FALSE))</f>
        <v>0</v>
      </c>
      <c r="N345" s="225"/>
      <c r="O345" s="560">
        <f t="shared" si="6"/>
        <v>0</v>
      </c>
      <c r="Q345" s="225"/>
      <c r="R345" s="499"/>
      <c r="S345" s="815"/>
      <c r="T345" s="225"/>
      <c r="V345" s="815"/>
      <c r="W345" s="225"/>
      <c r="X345" s="499"/>
      <c r="Y345" s="501"/>
      <c r="Z345" s="499"/>
    </row>
    <row r="346" spans="1:26" ht="25.5">
      <c r="B346" s="127" t="s">
        <v>764</v>
      </c>
      <c r="C346" s="127" t="s">
        <v>3466</v>
      </c>
      <c r="D346" s="127"/>
      <c r="E346" s="123"/>
      <c r="F346" s="127"/>
      <c r="G346" s="123"/>
      <c r="H346" s="123"/>
      <c r="I346" s="127"/>
      <c r="J346" s="123"/>
      <c r="K346" s="161" t="s">
        <v>765</v>
      </c>
      <c r="L346" s="125" t="s">
        <v>3218</v>
      </c>
      <c r="M346" s="564">
        <f>IF(ISERROR(VLOOKUP($B346,ESTR_PREC!$A$1:$M$6000,7,FALSE))=TRUE,0,VLOOKUP($B346,ESTR_PREC!$A$1:$M$6000,7,FALSE))</f>
        <v>0</v>
      </c>
      <c r="N346" s="225"/>
      <c r="O346" s="560">
        <f t="shared" si="6"/>
        <v>0</v>
      </c>
      <c r="Q346" s="225"/>
      <c r="R346" s="499"/>
      <c r="S346" s="815"/>
      <c r="T346" s="225"/>
      <c r="V346" s="815"/>
      <c r="W346" s="225"/>
      <c r="X346" s="499"/>
      <c r="Y346" s="501"/>
      <c r="Z346" s="499"/>
    </row>
    <row r="347" spans="1:26" ht="25.5">
      <c r="B347" s="127" t="s">
        <v>766</v>
      </c>
      <c r="C347" s="127" t="s">
        <v>3467</v>
      </c>
      <c r="D347" s="127"/>
      <c r="E347" s="123"/>
      <c r="F347" s="127"/>
      <c r="G347" s="123"/>
      <c r="H347" s="123"/>
      <c r="I347" s="123"/>
      <c r="J347" s="123"/>
      <c r="K347" s="161" t="s">
        <v>768</v>
      </c>
      <c r="L347" s="125" t="s">
        <v>3218</v>
      </c>
      <c r="M347" s="564">
        <f>IF(ISERROR(VLOOKUP($B347,ESTR_PREC!$A$1:$M$6000,7,FALSE))=TRUE,0,VLOOKUP($B347,ESTR_PREC!$A$1:$M$6000,7,FALSE))</f>
        <v>0</v>
      </c>
      <c r="N347" s="225"/>
      <c r="O347" s="560">
        <f t="shared" ref="O347:O362" si="7">+N347-M347</f>
        <v>0</v>
      </c>
      <c r="Q347" s="225"/>
      <c r="R347" s="499"/>
      <c r="S347" s="225"/>
      <c r="T347" s="225"/>
      <c r="V347" s="225"/>
      <c r="W347" s="225"/>
      <c r="X347" s="499"/>
      <c r="Y347" s="501"/>
      <c r="Z347" s="499"/>
    </row>
    <row r="348" spans="1:26" ht="25.5">
      <c r="B348" s="127" t="s">
        <v>769</v>
      </c>
      <c r="C348" s="127" t="s">
        <v>3468</v>
      </c>
      <c r="D348" s="127"/>
      <c r="E348" s="123"/>
      <c r="F348" s="127"/>
      <c r="G348" s="123"/>
      <c r="H348" s="123"/>
      <c r="I348" s="127"/>
      <c r="J348" s="123"/>
      <c r="K348" s="161" t="s">
        <v>770</v>
      </c>
      <c r="L348" s="125" t="s">
        <v>3218</v>
      </c>
      <c r="M348" s="564">
        <f>IF(ISERROR(VLOOKUP($B348,ESTR_PREC!$A$1:$M$6000,7,FALSE))=TRUE,0,VLOOKUP($B348,ESTR_PREC!$A$1:$M$6000,7,FALSE))</f>
        <v>0</v>
      </c>
      <c r="N348" s="225"/>
      <c r="O348" s="560">
        <f t="shared" si="7"/>
        <v>0</v>
      </c>
      <c r="Q348" s="225"/>
      <c r="R348" s="499"/>
      <c r="S348" s="815"/>
      <c r="T348" s="225"/>
      <c r="V348" s="815"/>
      <c r="W348" s="225"/>
      <c r="X348" s="499"/>
      <c r="Y348" s="501"/>
      <c r="Z348" s="499"/>
    </row>
    <row r="349" spans="1:26">
      <c r="B349" s="127" t="s">
        <v>771</v>
      </c>
      <c r="C349" s="127" t="s">
        <v>3469</v>
      </c>
      <c r="D349" s="127"/>
      <c r="E349" s="123"/>
      <c r="F349" s="127"/>
      <c r="G349" s="123"/>
      <c r="H349" s="123"/>
      <c r="I349" s="123"/>
      <c r="J349" s="123"/>
      <c r="K349" s="161" t="s">
        <v>772</v>
      </c>
      <c r="L349" s="125" t="s">
        <v>3218</v>
      </c>
      <c r="M349" s="564">
        <f>IF(ISERROR(VLOOKUP($B349,ESTR_PREC!$A$1:$M$6000,7,FALSE))=TRUE,0,VLOOKUP($B349,ESTR_PREC!$A$1:$M$6000,7,FALSE))</f>
        <v>0</v>
      </c>
      <c r="N349" s="225"/>
      <c r="O349" s="560">
        <f t="shared" si="7"/>
        <v>0</v>
      </c>
      <c r="Q349" s="225">
        <v>6</v>
      </c>
      <c r="R349" s="499"/>
      <c r="S349" s="225"/>
      <c r="T349" s="225"/>
      <c r="V349" s="225"/>
      <c r="W349" s="225"/>
      <c r="X349" s="499"/>
      <c r="Y349" s="501"/>
      <c r="Z349" s="499"/>
    </row>
    <row r="350" spans="1:26">
      <c r="B350" s="127" t="s">
        <v>773</v>
      </c>
      <c r="C350" s="127" t="s">
        <v>3470</v>
      </c>
      <c r="D350" s="127"/>
      <c r="E350" s="123"/>
      <c r="F350" s="127"/>
      <c r="G350" s="123"/>
      <c r="H350" s="123"/>
      <c r="I350" s="127"/>
      <c r="J350" s="123"/>
      <c r="K350" s="161" t="s">
        <v>774</v>
      </c>
      <c r="L350" s="125" t="s">
        <v>3218</v>
      </c>
      <c r="M350" s="564">
        <f>IF(ISERROR(VLOOKUP($B350,ESTR_PREC!$A$1:$M$6000,7,FALSE))=TRUE,0,VLOOKUP($B350,ESTR_PREC!$A$1:$M$6000,7,FALSE))</f>
        <v>0</v>
      </c>
      <c r="N350" s="225"/>
      <c r="O350" s="560">
        <f t="shared" si="7"/>
        <v>0</v>
      </c>
      <c r="Q350" s="225"/>
      <c r="R350" s="499"/>
      <c r="S350" s="815"/>
      <c r="T350" s="225"/>
      <c r="V350" s="815"/>
      <c r="W350" s="225"/>
      <c r="X350" s="499"/>
      <c r="Y350" s="501"/>
      <c r="Z350" s="499"/>
    </row>
    <row r="351" spans="1:26">
      <c r="B351" s="127" t="s">
        <v>775</v>
      </c>
      <c r="C351" s="127" t="s">
        <v>3471</v>
      </c>
      <c r="D351" s="127"/>
      <c r="E351" s="123"/>
      <c r="F351" s="127"/>
      <c r="G351" s="123"/>
      <c r="H351" s="123"/>
      <c r="I351" s="123"/>
      <c r="J351" s="123"/>
      <c r="K351" s="161" t="s">
        <v>776</v>
      </c>
      <c r="L351" s="125" t="s">
        <v>3218</v>
      </c>
      <c r="M351" s="564">
        <f>IF(ISERROR(VLOOKUP($B351,ESTR_PREC!$A$1:$M$6000,7,FALSE))=TRUE,0,VLOOKUP($B351,ESTR_PREC!$A$1:$M$6000,7,FALSE))</f>
        <v>0</v>
      </c>
      <c r="N351" s="225"/>
      <c r="O351" s="560">
        <f t="shared" si="7"/>
        <v>0</v>
      </c>
      <c r="Q351" s="225"/>
      <c r="R351" s="499"/>
      <c r="S351" s="225"/>
      <c r="T351" s="225"/>
      <c r="V351" s="225"/>
      <c r="W351" s="225"/>
      <c r="X351" s="499"/>
      <c r="Y351" s="501"/>
      <c r="Z351" s="499"/>
    </row>
    <row r="352" spans="1:26" ht="25.5">
      <c r="B352" s="127" t="s">
        <v>777</v>
      </c>
      <c r="C352" s="127" t="s">
        <v>3472</v>
      </c>
      <c r="D352" s="127"/>
      <c r="E352" s="123"/>
      <c r="F352" s="127"/>
      <c r="G352" s="123"/>
      <c r="H352" s="123"/>
      <c r="I352" s="127"/>
      <c r="J352" s="123"/>
      <c r="K352" s="161" t="s">
        <v>778</v>
      </c>
      <c r="L352" s="125" t="s">
        <v>3218</v>
      </c>
      <c r="M352" s="564">
        <f>IF(ISERROR(VLOOKUP($B352,ESTR_PREC!$A$1:$M$6000,7,FALSE))=TRUE,0,VLOOKUP($B352,ESTR_PREC!$A$1:$M$6000,7,FALSE))</f>
        <v>0</v>
      </c>
      <c r="N352" s="225"/>
      <c r="O352" s="560">
        <f t="shared" si="7"/>
        <v>0</v>
      </c>
      <c r="Q352" s="225"/>
      <c r="R352" s="499"/>
      <c r="S352" s="815"/>
      <c r="T352" s="225"/>
      <c r="V352" s="815"/>
      <c r="W352" s="225"/>
      <c r="X352" s="499"/>
      <c r="Y352" s="501"/>
      <c r="Z352" s="499"/>
    </row>
    <row r="353" spans="2:26">
      <c r="B353" s="127" t="s">
        <v>779</v>
      </c>
      <c r="C353" s="127" t="s">
        <v>4444</v>
      </c>
      <c r="D353" s="127"/>
      <c r="E353" s="123"/>
      <c r="F353" s="127"/>
      <c r="G353" s="123"/>
      <c r="H353" s="123"/>
      <c r="I353" s="127"/>
      <c r="J353" s="127"/>
      <c r="K353" s="228" t="s">
        <v>781</v>
      </c>
      <c r="L353" s="125" t="s">
        <v>3218</v>
      </c>
      <c r="M353" s="564">
        <f>IF(ISERROR(VLOOKUP($B353,ESTR_PREC!$A$1:$M$6000,7,FALSE))=TRUE,0,VLOOKUP($B353,ESTR_PREC!$A$1:$M$6000,7,FALSE))</f>
        <v>0</v>
      </c>
      <c r="N353" s="225"/>
      <c r="O353" s="560">
        <f t="shared" si="7"/>
        <v>0</v>
      </c>
      <c r="Q353" s="225"/>
      <c r="R353" s="499"/>
      <c r="S353" s="225"/>
      <c r="T353" s="225"/>
      <c r="V353" s="225"/>
      <c r="W353" s="225"/>
      <c r="X353" s="499"/>
      <c r="Y353" s="501"/>
      <c r="Z353" s="499"/>
    </row>
    <row r="354" spans="2:26">
      <c r="B354" s="127" t="s">
        <v>782</v>
      </c>
      <c r="C354" s="127" t="s">
        <v>4445</v>
      </c>
      <c r="D354" s="127"/>
      <c r="E354" s="123"/>
      <c r="F354" s="127"/>
      <c r="G354" s="123"/>
      <c r="H354" s="123"/>
      <c r="I354" s="127"/>
      <c r="J354" s="127"/>
      <c r="K354" s="228" t="s">
        <v>783</v>
      </c>
      <c r="L354" s="125" t="s">
        <v>3218</v>
      </c>
      <c r="M354" s="564">
        <f>IF(ISERROR(VLOOKUP($B354,ESTR_PREC!$A$1:$M$6000,7,FALSE))=TRUE,0,VLOOKUP($B354,ESTR_PREC!$A$1:$M$6000,7,FALSE))</f>
        <v>0</v>
      </c>
      <c r="N354" s="225"/>
      <c r="O354" s="560">
        <f t="shared" si="7"/>
        <v>0</v>
      </c>
      <c r="Q354" s="225"/>
      <c r="R354" s="499"/>
      <c r="S354" s="225"/>
      <c r="T354" s="225"/>
      <c r="V354" s="225"/>
      <c r="W354" s="225"/>
      <c r="X354" s="499"/>
      <c r="Y354" s="501"/>
      <c r="Z354" s="499"/>
    </row>
    <row r="355" spans="2:26">
      <c r="B355" s="127" t="s">
        <v>784</v>
      </c>
      <c r="C355" s="127" t="s">
        <v>4446</v>
      </c>
      <c r="D355" s="127"/>
      <c r="E355" s="123"/>
      <c r="F355" s="127"/>
      <c r="G355" s="123"/>
      <c r="H355" s="123"/>
      <c r="I355" s="127"/>
      <c r="J355" s="127"/>
      <c r="K355" s="228" t="s">
        <v>785</v>
      </c>
      <c r="L355" s="125" t="s">
        <v>3218</v>
      </c>
      <c r="M355" s="564">
        <f>IF(ISERROR(VLOOKUP($B355,ESTR_PREC!$A$1:$M$6000,7,FALSE))=TRUE,0,VLOOKUP($B355,ESTR_PREC!$A$1:$M$6000,7,FALSE))</f>
        <v>0</v>
      </c>
      <c r="N355" s="225"/>
      <c r="O355" s="560">
        <f t="shared" si="7"/>
        <v>0</v>
      </c>
      <c r="Q355" s="225"/>
      <c r="R355" s="499"/>
      <c r="S355" s="225"/>
      <c r="T355" s="225"/>
      <c r="V355" s="225"/>
      <c r="W355" s="225"/>
      <c r="X355" s="499"/>
      <c r="Y355" s="501"/>
      <c r="Z355" s="499"/>
    </row>
    <row r="356" spans="2:26">
      <c r="B356" s="127" t="s">
        <v>786</v>
      </c>
      <c r="C356" s="127" t="s">
        <v>3473</v>
      </c>
      <c r="D356" s="127"/>
      <c r="E356" s="123"/>
      <c r="F356" s="127"/>
      <c r="G356" s="123"/>
      <c r="H356" s="123"/>
      <c r="I356" s="123"/>
      <c r="J356" s="123"/>
      <c r="K356" s="161" t="s">
        <v>787</v>
      </c>
      <c r="L356" s="125" t="s">
        <v>3218</v>
      </c>
      <c r="M356" s="564">
        <f>IF(ISERROR(VLOOKUP($B356,ESTR_PREC!$A$1:$M$6000,7,FALSE))=TRUE,0,VLOOKUP($B356,ESTR_PREC!$A$1:$M$6000,7,FALSE))</f>
        <v>0</v>
      </c>
      <c r="N356" s="225"/>
      <c r="O356" s="560">
        <f t="shared" si="7"/>
        <v>0</v>
      </c>
      <c r="Q356" s="225"/>
      <c r="R356" s="499"/>
      <c r="S356" s="225"/>
      <c r="T356" s="225"/>
      <c r="V356" s="225"/>
      <c r="W356" s="225"/>
      <c r="X356" s="499"/>
      <c r="Y356" s="501"/>
      <c r="Z356" s="499"/>
    </row>
    <row r="357" spans="2:26" ht="25.5">
      <c r="B357" s="342" t="s">
        <v>788</v>
      </c>
      <c r="C357" s="127" t="s">
        <v>3474</v>
      </c>
      <c r="D357" s="127"/>
      <c r="E357" s="127"/>
      <c r="F357" s="127"/>
      <c r="G357" s="127"/>
      <c r="H357" s="127"/>
      <c r="I357" s="127"/>
      <c r="J357" s="127"/>
      <c r="K357" s="355" t="s">
        <v>789</v>
      </c>
      <c r="L357" s="125" t="s">
        <v>3218</v>
      </c>
      <c r="M357" s="564">
        <f>IF(ISERROR(VLOOKUP($B357,ESTR_PREC!$A$1:$M$6000,7,FALSE))=TRUE,0,VLOOKUP($B357,ESTR_PREC!$A$1:$M$6000,7,FALSE))</f>
        <v>0</v>
      </c>
      <c r="N357" s="225"/>
      <c r="O357" s="560">
        <f t="shared" si="7"/>
        <v>0</v>
      </c>
      <c r="Q357" s="225"/>
      <c r="R357" s="499"/>
      <c r="S357" s="225"/>
      <c r="T357" s="225"/>
      <c r="V357" s="225"/>
      <c r="W357" s="225"/>
      <c r="X357" s="499"/>
      <c r="Y357" s="501"/>
      <c r="Z357" s="499"/>
    </row>
    <row r="358" spans="2:26">
      <c r="B358" s="127" t="s">
        <v>790</v>
      </c>
      <c r="C358" s="127" t="s">
        <v>3475</v>
      </c>
      <c r="D358" s="127"/>
      <c r="E358" s="127"/>
      <c r="F358" s="127"/>
      <c r="G358" s="127"/>
      <c r="H358" s="127"/>
      <c r="I358" s="127"/>
      <c r="J358" s="127"/>
      <c r="K358" s="355" t="s">
        <v>791</v>
      </c>
      <c r="L358" s="125" t="s">
        <v>3218</v>
      </c>
      <c r="M358" s="564">
        <f>IF(ISERROR(VLOOKUP($B358,ESTR_PREC!$A$1:$M$6000,7,FALSE))=TRUE,0,VLOOKUP($B358,ESTR_PREC!$A$1:$M$6000,7,FALSE))</f>
        <v>0</v>
      </c>
      <c r="N358" s="225"/>
      <c r="O358" s="560">
        <f t="shared" si="7"/>
        <v>0</v>
      </c>
      <c r="Q358" s="225"/>
      <c r="R358" s="499"/>
      <c r="S358" s="815"/>
      <c r="T358" s="225"/>
      <c r="V358" s="815"/>
      <c r="W358" s="225"/>
      <c r="X358" s="499"/>
      <c r="Y358" s="501"/>
      <c r="Z358" s="499"/>
    </row>
    <row r="359" spans="2:26" ht="25.5">
      <c r="B359" s="127" t="s">
        <v>792</v>
      </c>
      <c r="C359" s="127" t="s">
        <v>3476</v>
      </c>
      <c r="D359" s="127"/>
      <c r="E359" s="127"/>
      <c r="F359" s="127"/>
      <c r="G359" s="127"/>
      <c r="H359" s="127"/>
      <c r="I359" s="127"/>
      <c r="J359" s="127"/>
      <c r="K359" s="355" t="s">
        <v>793</v>
      </c>
      <c r="L359" s="125" t="s">
        <v>3218</v>
      </c>
      <c r="M359" s="564">
        <f>IF(ISERROR(VLOOKUP($B359,ESTR_PREC!$A$1:$M$6000,7,FALSE))=TRUE,0,VLOOKUP($B359,ESTR_PREC!$A$1:$M$6000,7,FALSE))</f>
        <v>0</v>
      </c>
      <c r="N359" s="225"/>
      <c r="O359" s="560">
        <f t="shared" si="7"/>
        <v>0</v>
      </c>
      <c r="Q359" s="225"/>
      <c r="R359" s="499"/>
      <c r="S359" s="225"/>
      <c r="T359" s="225"/>
      <c r="V359" s="225"/>
      <c r="W359" s="225"/>
      <c r="X359" s="499"/>
      <c r="Y359" s="501"/>
      <c r="Z359" s="499"/>
    </row>
    <row r="360" spans="2:26" ht="25.5">
      <c r="B360" s="342" t="s">
        <v>794</v>
      </c>
      <c r="C360" s="127" t="s">
        <v>3477</v>
      </c>
      <c r="D360" s="127"/>
      <c r="E360" s="127"/>
      <c r="F360" s="127"/>
      <c r="G360" s="127"/>
      <c r="H360" s="127"/>
      <c r="I360" s="127"/>
      <c r="J360" s="127"/>
      <c r="K360" s="355" t="s">
        <v>795</v>
      </c>
      <c r="L360" s="125" t="s">
        <v>3218</v>
      </c>
      <c r="M360" s="564">
        <f>IF(ISERROR(VLOOKUP($B360,ESTR_PREC!$A$1:$M$6000,7,FALSE))=TRUE,0,VLOOKUP($B360,ESTR_PREC!$A$1:$M$6000,7,FALSE))</f>
        <v>0</v>
      </c>
      <c r="N360" s="225"/>
      <c r="O360" s="560">
        <f t="shared" si="7"/>
        <v>0</v>
      </c>
      <c r="Q360" s="225"/>
      <c r="R360" s="499"/>
      <c r="S360" s="815"/>
      <c r="T360" s="225"/>
      <c r="V360" s="815"/>
      <c r="W360" s="225"/>
      <c r="X360" s="499"/>
      <c r="Y360" s="501"/>
      <c r="Z360" s="499"/>
    </row>
    <row r="361" spans="2:26" ht="25.5">
      <c r="B361" s="342" t="s">
        <v>796</v>
      </c>
      <c r="C361" s="127" t="s">
        <v>3478</v>
      </c>
      <c r="D361" s="127"/>
      <c r="E361" s="127"/>
      <c r="F361" s="127"/>
      <c r="G361" s="127"/>
      <c r="H361" s="127"/>
      <c r="I361" s="127"/>
      <c r="J361" s="127"/>
      <c r="K361" s="355" t="s">
        <v>797</v>
      </c>
      <c r="L361" s="125" t="s">
        <v>3218</v>
      </c>
      <c r="M361" s="564">
        <f>IF(ISERROR(VLOOKUP($B361,ESTR_PREC!$A$1:$M$6000,7,FALSE))=TRUE,0,VLOOKUP($B361,ESTR_PREC!$A$1:$M$6000,7,FALSE))</f>
        <v>0</v>
      </c>
      <c r="N361" s="225"/>
      <c r="O361" s="560">
        <f t="shared" si="7"/>
        <v>0</v>
      </c>
      <c r="Q361" s="225"/>
      <c r="R361" s="499"/>
      <c r="S361" s="225"/>
      <c r="T361" s="225"/>
      <c r="V361" s="225"/>
      <c r="W361" s="225"/>
      <c r="X361" s="499"/>
      <c r="Y361" s="501"/>
      <c r="Z361" s="499"/>
    </row>
    <row r="362" spans="2:26" ht="27.75" customHeight="1">
      <c r="B362" s="127" t="s">
        <v>798</v>
      </c>
      <c r="C362" s="127" t="s">
        <v>3479</v>
      </c>
      <c r="D362" s="127"/>
      <c r="E362" s="127"/>
      <c r="F362" s="127"/>
      <c r="G362" s="127"/>
      <c r="H362" s="127"/>
      <c r="I362" s="127"/>
      <c r="J362" s="127"/>
      <c r="K362" s="783" t="s">
        <v>799</v>
      </c>
      <c r="L362" s="125" t="s">
        <v>3218</v>
      </c>
      <c r="M362" s="564">
        <f>IF(ISERROR(VLOOKUP($B362,ESTR_PREC!$A$1:$M$6000,7,FALSE))=TRUE,0,VLOOKUP($B362,ESTR_PREC!$A$1:$M$6000,7,FALSE))</f>
        <v>0</v>
      </c>
      <c r="N362" s="225"/>
      <c r="O362" s="560">
        <f t="shared" si="7"/>
        <v>0</v>
      </c>
      <c r="Q362" s="225"/>
      <c r="R362" s="499"/>
      <c r="S362" s="225"/>
      <c r="T362" s="225"/>
      <c r="V362" s="225"/>
      <c r="W362" s="225"/>
      <c r="X362" s="499"/>
      <c r="Y362" s="501"/>
      <c r="Z362" s="499"/>
    </row>
    <row r="363" spans="2:26" hidden="1">
      <c r="B363" s="127" t="s">
        <v>800</v>
      </c>
      <c r="C363" s="127" t="s">
        <v>4447</v>
      </c>
      <c r="D363" s="127"/>
      <c r="E363" s="123"/>
      <c r="F363" s="127"/>
      <c r="G363" s="123"/>
      <c r="H363" s="123"/>
      <c r="I363" s="127"/>
      <c r="J363" s="127"/>
      <c r="K363" s="346" t="s">
        <v>802</v>
      </c>
      <c r="L363" s="125" t="s">
        <v>3218</v>
      </c>
      <c r="M363" s="343"/>
      <c r="N363" s="343"/>
      <c r="O363" s="827"/>
      <c r="Q363" s="343"/>
      <c r="R363" s="499"/>
      <c r="S363" s="343"/>
      <c r="T363" s="343"/>
      <c r="V363" s="343"/>
      <c r="W363" s="343"/>
      <c r="X363" s="499"/>
      <c r="Y363" s="501"/>
      <c r="Z363" s="499"/>
    </row>
    <row r="364" spans="2:26">
      <c r="B364" s="127" t="s">
        <v>803</v>
      </c>
      <c r="C364" s="127" t="s">
        <v>3480</v>
      </c>
      <c r="D364" s="127"/>
      <c r="E364" s="123"/>
      <c r="F364" s="127"/>
      <c r="G364" s="123"/>
      <c r="H364" s="123"/>
      <c r="I364" s="123"/>
      <c r="J364" s="123"/>
      <c r="K364" s="355" t="s">
        <v>806</v>
      </c>
      <c r="L364" s="125" t="s">
        <v>3218</v>
      </c>
      <c r="M364" s="564">
        <f>IF(ISERROR(VLOOKUP($B364,ESTR_PREC!$A$1:$M$6000,7,FALSE))=TRUE,0,VLOOKUP($B364,ESTR_PREC!$A$1:$M$6000,7,FALSE))</f>
        <v>0</v>
      </c>
      <c r="N364" s="225"/>
      <c r="O364" s="560">
        <f>+N364-M364</f>
        <v>0</v>
      </c>
      <c r="Q364" s="225"/>
      <c r="R364" s="499"/>
      <c r="S364" s="225"/>
      <c r="T364" s="225"/>
      <c r="V364" s="225"/>
      <c r="W364" s="225"/>
      <c r="X364" s="499"/>
      <c r="Y364" s="501"/>
      <c r="Z364" s="499"/>
    </row>
    <row r="365" spans="2:26">
      <c r="B365" s="127" t="s">
        <v>808</v>
      </c>
      <c r="C365" s="127" t="s">
        <v>3481</v>
      </c>
      <c r="D365" s="127"/>
      <c r="E365" s="123"/>
      <c r="F365" s="127"/>
      <c r="G365" s="123"/>
      <c r="H365" s="123"/>
      <c r="I365" s="123"/>
      <c r="J365" s="123"/>
      <c r="K365" s="319" t="s">
        <v>810</v>
      </c>
      <c r="L365" s="125" t="s">
        <v>3218</v>
      </c>
      <c r="M365" s="564">
        <f>IF(ISERROR(VLOOKUP($B365,ESTR_PREC!$A$1:$M$6000,7,FALSE))=TRUE,0,VLOOKUP($B365,ESTR_PREC!$A$1:$M$6000,7,FALSE))</f>
        <v>0</v>
      </c>
      <c r="N365" s="225"/>
      <c r="O365" s="560">
        <f>+N365-M365</f>
        <v>0</v>
      </c>
      <c r="Q365" s="225"/>
      <c r="R365" s="499"/>
      <c r="S365" s="225"/>
      <c r="T365" s="225"/>
      <c r="V365" s="225"/>
      <c r="W365" s="225"/>
      <c r="X365" s="499"/>
      <c r="Y365" s="501"/>
      <c r="Z365" s="499"/>
    </row>
    <row r="366" spans="2:26" ht="25.5">
      <c r="B366" s="127" t="s">
        <v>814</v>
      </c>
      <c r="C366" s="127" t="s">
        <v>3482</v>
      </c>
      <c r="D366" s="127"/>
      <c r="E366" s="123"/>
      <c r="F366" s="127"/>
      <c r="G366" s="123"/>
      <c r="H366" s="123"/>
      <c r="I366" s="123"/>
      <c r="J366" s="123"/>
      <c r="K366" s="319" t="s">
        <v>816</v>
      </c>
      <c r="L366" s="125" t="s">
        <v>3218</v>
      </c>
      <c r="M366" s="564">
        <f>IF(ISERROR(VLOOKUP($B366,ESTR_PREC!$A$1:$M$6000,7,FALSE))=TRUE,0,VLOOKUP($B366,ESTR_PREC!$A$1:$M$6000,7,FALSE))</f>
        <v>0</v>
      </c>
      <c r="N366" s="225"/>
      <c r="O366" s="560">
        <f>+N366-M366</f>
        <v>0</v>
      </c>
      <c r="Q366" s="225"/>
      <c r="R366" s="499"/>
      <c r="S366" s="225"/>
      <c r="T366" s="225"/>
      <c r="V366" s="225"/>
      <c r="W366" s="225"/>
      <c r="X366" s="499"/>
      <c r="Y366" s="501"/>
      <c r="Z366" s="499"/>
    </row>
    <row r="367" spans="2:26">
      <c r="B367" s="127" t="s">
        <v>817</v>
      </c>
      <c r="C367" s="127" t="s">
        <v>4448</v>
      </c>
      <c r="D367" s="127"/>
      <c r="E367" s="123"/>
      <c r="F367" s="127"/>
      <c r="G367" s="123"/>
      <c r="H367" s="123"/>
      <c r="I367" s="127"/>
      <c r="J367" s="127"/>
      <c r="K367" s="346" t="s">
        <v>819</v>
      </c>
      <c r="L367" s="125" t="s">
        <v>3218</v>
      </c>
      <c r="M367" s="564">
        <f>IF(ISERROR(VLOOKUP($B367,ESTR_PREC!$A$1:$M$6000,7,FALSE))=TRUE,0,VLOOKUP($B367,ESTR_PREC!$A$1:$M$6000,7,FALSE))</f>
        <v>0</v>
      </c>
      <c r="N367" s="225"/>
      <c r="O367" s="560">
        <f>+N367-M367</f>
        <v>0</v>
      </c>
      <c r="Q367" s="225"/>
      <c r="R367" s="499"/>
      <c r="S367" s="225"/>
      <c r="T367" s="225"/>
      <c r="V367" s="225"/>
      <c r="W367" s="225"/>
      <c r="X367" s="499"/>
      <c r="Y367" s="501"/>
      <c r="Z367" s="499"/>
    </row>
    <row r="368" spans="2:26" ht="38.25" hidden="1">
      <c r="B368" s="127" t="s">
        <v>822</v>
      </c>
      <c r="C368" s="127" t="s">
        <v>3483</v>
      </c>
      <c r="D368" s="127"/>
      <c r="E368" s="123"/>
      <c r="F368" s="127"/>
      <c r="G368" s="123"/>
      <c r="H368" s="123"/>
      <c r="I368" s="123"/>
      <c r="J368" s="123"/>
      <c r="K368" s="319" t="s">
        <v>4706</v>
      </c>
      <c r="L368" s="125" t="s">
        <v>3218</v>
      </c>
      <c r="M368" s="343"/>
      <c r="N368" s="343"/>
      <c r="O368" s="827"/>
      <c r="Q368" s="343"/>
      <c r="R368" s="499"/>
      <c r="S368" s="343"/>
      <c r="T368" s="343"/>
      <c r="V368" s="343"/>
      <c r="W368" s="343"/>
      <c r="X368" s="499"/>
      <c r="Y368" s="501"/>
      <c r="Z368" s="499"/>
    </row>
    <row r="369" spans="2:26" ht="25.5">
      <c r="B369" s="127" t="s">
        <v>824</v>
      </c>
      <c r="C369" s="127" t="s">
        <v>3485</v>
      </c>
      <c r="D369" s="127"/>
      <c r="E369" s="123"/>
      <c r="F369" s="127"/>
      <c r="G369" s="123"/>
      <c r="H369" s="123"/>
      <c r="I369" s="123"/>
      <c r="J369" s="123"/>
      <c r="K369" s="319" t="s">
        <v>825</v>
      </c>
      <c r="L369" s="125" t="s">
        <v>3218</v>
      </c>
      <c r="M369" s="564">
        <f>IF(ISERROR(VLOOKUP($B369,ESTR_PREC!$A$1:$M$6000,7,FALSE))=TRUE,0,VLOOKUP($B369,ESTR_PREC!$A$1:$M$6000,7,FALSE))</f>
        <v>0</v>
      </c>
      <c r="N369" s="225"/>
      <c r="O369" s="560">
        <f t="shared" ref="O369:O380" si="8">+N369-M369</f>
        <v>0</v>
      </c>
      <c r="Q369" s="225">
        <v>62</v>
      </c>
      <c r="R369" s="499"/>
      <c r="S369" s="225"/>
      <c r="T369" s="225"/>
      <c r="V369" s="225"/>
      <c r="W369" s="225"/>
      <c r="X369" s="499"/>
      <c r="Y369" s="501"/>
      <c r="Z369" s="499"/>
    </row>
    <row r="370" spans="2:26">
      <c r="B370" s="127" t="s">
        <v>826</v>
      </c>
      <c r="C370" s="127" t="s">
        <v>3486</v>
      </c>
      <c r="D370" s="127"/>
      <c r="E370" s="123"/>
      <c r="F370" s="127"/>
      <c r="G370" s="123"/>
      <c r="H370" s="123"/>
      <c r="I370" s="123"/>
      <c r="J370" s="123"/>
      <c r="K370" s="319" t="s">
        <v>827</v>
      </c>
      <c r="L370" s="125" t="s">
        <v>3218</v>
      </c>
      <c r="M370" s="564">
        <f>IF(ISERROR(VLOOKUP($B370,ESTR_PREC!$A$1:$M$6000,7,FALSE))=TRUE,0,VLOOKUP($B370,ESTR_PREC!$A$1:$M$6000,7,FALSE))</f>
        <v>0</v>
      </c>
      <c r="N370" s="225"/>
      <c r="O370" s="560">
        <f t="shared" si="8"/>
        <v>0</v>
      </c>
      <c r="Q370" s="225"/>
      <c r="R370" s="499"/>
      <c r="S370" s="225"/>
      <c r="T370" s="225"/>
      <c r="V370" s="225"/>
      <c r="W370" s="225"/>
      <c r="X370" s="499"/>
      <c r="Y370" s="501"/>
      <c r="Z370" s="499"/>
    </row>
    <row r="371" spans="2:26">
      <c r="B371" s="127" t="s">
        <v>828</v>
      </c>
      <c r="C371" s="127" t="s">
        <v>3487</v>
      </c>
      <c r="D371" s="127"/>
      <c r="E371" s="123"/>
      <c r="F371" s="127"/>
      <c r="G371" s="123"/>
      <c r="H371" s="123"/>
      <c r="I371" s="123"/>
      <c r="J371" s="123"/>
      <c r="K371" s="319" t="s">
        <v>829</v>
      </c>
      <c r="L371" s="125" t="s">
        <v>3218</v>
      </c>
      <c r="M371" s="564">
        <f>IF(ISERROR(VLOOKUP($B371,ESTR_PREC!$A$1:$M$6000,7,FALSE))=TRUE,0,VLOOKUP($B371,ESTR_PREC!$A$1:$M$6000,7,FALSE))</f>
        <v>0</v>
      </c>
      <c r="N371" s="225"/>
      <c r="O371" s="560">
        <f t="shared" si="8"/>
        <v>0</v>
      </c>
      <c r="Q371" s="225"/>
      <c r="R371" s="499"/>
      <c r="S371" s="225"/>
      <c r="T371" s="225"/>
      <c r="V371" s="225"/>
      <c r="W371" s="225"/>
      <c r="X371" s="499"/>
      <c r="Y371" s="501"/>
      <c r="Z371" s="499"/>
    </row>
    <row r="372" spans="2:26" ht="25.5">
      <c r="B372" s="127" t="s">
        <v>830</v>
      </c>
      <c r="C372" s="127" t="s">
        <v>3488</v>
      </c>
      <c r="D372" s="127"/>
      <c r="E372" s="123"/>
      <c r="F372" s="127"/>
      <c r="G372" s="123"/>
      <c r="H372" s="123"/>
      <c r="I372" s="123"/>
      <c r="J372" s="123"/>
      <c r="K372" s="319" t="s">
        <v>831</v>
      </c>
      <c r="L372" s="125" t="s">
        <v>3218</v>
      </c>
      <c r="M372" s="564">
        <f>IF(ISERROR(VLOOKUP($B372,ESTR_PREC!$A$1:$M$6000,7,FALSE))=TRUE,0,VLOOKUP($B372,ESTR_PREC!$A$1:$M$6000,7,FALSE))</f>
        <v>0</v>
      </c>
      <c r="N372" s="225"/>
      <c r="O372" s="560">
        <f t="shared" si="8"/>
        <v>0</v>
      </c>
      <c r="Q372" s="225"/>
      <c r="R372" s="499"/>
      <c r="S372" s="225"/>
      <c r="T372" s="225"/>
      <c r="V372" s="225"/>
      <c r="W372" s="225"/>
      <c r="X372" s="499"/>
      <c r="Y372" s="501"/>
      <c r="Z372" s="499"/>
    </row>
    <row r="373" spans="2:26" ht="25.5">
      <c r="B373" s="127" t="s">
        <v>832</v>
      </c>
      <c r="C373" s="127" t="s">
        <v>3489</v>
      </c>
      <c r="D373" s="127"/>
      <c r="E373" s="123"/>
      <c r="F373" s="127"/>
      <c r="G373" s="123"/>
      <c r="H373" s="123"/>
      <c r="I373" s="123"/>
      <c r="J373" s="123"/>
      <c r="K373" s="319" t="s">
        <v>833</v>
      </c>
      <c r="L373" s="125" t="s">
        <v>3218</v>
      </c>
      <c r="M373" s="564">
        <f>IF(ISERROR(VLOOKUP($B373,ESTR_PREC!$A$1:$M$6000,7,FALSE))=TRUE,0,VLOOKUP($B373,ESTR_PREC!$A$1:$M$6000,7,FALSE))</f>
        <v>0</v>
      </c>
      <c r="N373" s="225"/>
      <c r="O373" s="560">
        <f t="shared" si="8"/>
        <v>0</v>
      </c>
      <c r="Q373" s="225"/>
      <c r="R373" s="499"/>
      <c r="S373" s="225"/>
      <c r="T373" s="225"/>
      <c r="V373" s="225"/>
      <c r="W373" s="225"/>
      <c r="X373" s="499"/>
      <c r="Y373" s="501"/>
      <c r="Z373" s="499"/>
    </row>
    <row r="374" spans="2:26">
      <c r="B374" s="127" t="s">
        <v>834</v>
      </c>
      <c r="C374" s="127" t="s">
        <v>3490</v>
      </c>
      <c r="D374" s="127"/>
      <c r="E374" s="123"/>
      <c r="F374" s="127"/>
      <c r="G374" s="123"/>
      <c r="H374" s="123"/>
      <c r="I374" s="123"/>
      <c r="J374" s="123"/>
      <c r="K374" s="319" t="s">
        <v>835</v>
      </c>
      <c r="L374" s="125" t="s">
        <v>3218</v>
      </c>
      <c r="M374" s="564">
        <f>IF(ISERROR(VLOOKUP($B374,ESTR_PREC!$A$1:$M$6000,7,FALSE))=TRUE,0,VLOOKUP($B374,ESTR_PREC!$A$1:$M$6000,7,FALSE))</f>
        <v>0</v>
      </c>
      <c r="N374" s="225"/>
      <c r="O374" s="560">
        <f t="shared" si="8"/>
        <v>0</v>
      </c>
      <c r="Q374" s="225"/>
      <c r="R374" s="499"/>
      <c r="S374" s="225"/>
      <c r="T374" s="225"/>
      <c r="V374" s="225"/>
      <c r="W374" s="225"/>
      <c r="X374" s="499"/>
      <c r="Y374" s="501"/>
      <c r="Z374" s="499"/>
    </row>
    <row r="375" spans="2:26" ht="25.5">
      <c r="B375" s="127" t="s">
        <v>836</v>
      </c>
      <c r="C375" s="127" t="s">
        <v>3491</v>
      </c>
      <c r="D375" s="127"/>
      <c r="E375" s="123"/>
      <c r="F375" s="127"/>
      <c r="G375" s="123"/>
      <c r="H375" s="123"/>
      <c r="I375" s="123"/>
      <c r="J375" s="123"/>
      <c r="K375" s="319" t="s">
        <v>837</v>
      </c>
      <c r="L375" s="125" t="s">
        <v>3218</v>
      </c>
      <c r="M375" s="564">
        <f>IF(ISERROR(VLOOKUP($B375,ESTR_PREC!$A$1:$M$6000,7,FALSE))=TRUE,0,VLOOKUP($B375,ESTR_PREC!$A$1:$M$6000,7,FALSE))</f>
        <v>0</v>
      </c>
      <c r="N375" s="225"/>
      <c r="O375" s="560">
        <f t="shared" si="8"/>
        <v>0</v>
      </c>
      <c r="Q375" s="225"/>
      <c r="R375" s="499"/>
      <c r="S375" s="225"/>
      <c r="T375" s="225"/>
      <c r="V375" s="225"/>
      <c r="W375" s="225"/>
      <c r="X375" s="499"/>
      <c r="Y375" s="501"/>
      <c r="Z375" s="499"/>
    </row>
    <row r="376" spans="2:26" ht="25.5">
      <c r="B376" s="127" t="s">
        <v>838</v>
      </c>
      <c r="C376" s="127" t="s">
        <v>3492</v>
      </c>
      <c r="D376" s="127"/>
      <c r="E376" s="123"/>
      <c r="F376" s="127"/>
      <c r="G376" s="123"/>
      <c r="H376" s="123"/>
      <c r="I376" s="123"/>
      <c r="J376" s="123"/>
      <c r="K376" s="319" t="s">
        <v>839</v>
      </c>
      <c r="L376" s="125" t="s">
        <v>3218</v>
      </c>
      <c r="M376" s="564">
        <f>IF(ISERROR(VLOOKUP($B376,ESTR_PREC!$A$1:$M$6000,7,FALSE))=TRUE,0,VLOOKUP($B376,ESTR_PREC!$A$1:$M$6000,7,FALSE))</f>
        <v>0</v>
      </c>
      <c r="N376" s="225"/>
      <c r="O376" s="560">
        <f t="shared" si="8"/>
        <v>0</v>
      </c>
      <c r="Q376" s="225"/>
      <c r="R376" s="499"/>
      <c r="S376" s="225"/>
      <c r="T376" s="225"/>
      <c r="V376" s="225"/>
      <c r="W376" s="225"/>
      <c r="X376" s="499"/>
      <c r="Y376" s="501"/>
      <c r="Z376" s="499"/>
    </row>
    <row r="377" spans="2:26">
      <c r="B377" s="127" t="s">
        <v>840</v>
      </c>
      <c r="C377" s="127" t="s">
        <v>4449</v>
      </c>
      <c r="D377" s="127"/>
      <c r="E377" s="123"/>
      <c r="F377" s="127"/>
      <c r="G377" s="123"/>
      <c r="H377" s="123"/>
      <c r="I377" s="127"/>
      <c r="J377" s="127"/>
      <c r="K377" s="346" t="s">
        <v>4289</v>
      </c>
      <c r="L377" s="125" t="s">
        <v>3218</v>
      </c>
      <c r="M377" s="564">
        <f>IF(ISERROR(VLOOKUP($B377,ESTR_PREC!$A$1:$M$6000,7,FALSE))=TRUE,0,VLOOKUP($B377,ESTR_PREC!$A$1:$M$6000,7,FALSE))</f>
        <v>0</v>
      </c>
      <c r="N377" s="225"/>
      <c r="O377" s="560">
        <f t="shared" si="8"/>
        <v>0</v>
      </c>
      <c r="Q377" s="225"/>
      <c r="R377" s="499"/>
      <c r="S377" s="225"/>
      <c r="T377" s="225"/>
      <c r="V377" s="225"/>
      <c r="W377" s="225"/>
      <c r="X377" s="499"/>
      <c r="Y377" s="501"/>
      <c r="Z377" s="499"/>
    </row>
    <row r="378" spans="2:26">
      <c r="B378" s="342" t="s">
        <v>842</v>
      </c>
      <c r="C378" s="127" t="s">
        <v>3493</v>
      </c>
      <c r="D378" s="127"/>
      <c r="E378" s="123"/>
      <c r="F378" s="127"/>
      <c r="G378" s="123"/>
      <c r="H378" s="123"/>
      <c r="I378" s="127"/>
      <c r="J378" s="127"/>
      <c r="K378" s="346" t="s">
        <v>843</v>
      </c>
      <c r="L378" s="125" t="s">
        <v>3218</v>
      </c>
      <c r="M378" s="564">
        <f>IF(ISERROR(VLOOKUP($B378,ESTR_PREC!$A$1:$M$6000,7,FALSE))=TRUE,0,VLOOKUP($B378,ESTR_PREC!$A$1:$M$6000,7,FALSE))</f>
        <v>0</v>
      </c>
      <c r="N378" s="225"/>
      <c r="O378" s="560">
        <f t="shared" si="8"/>
        <v>0</v>
      </c>
      <c r="Q378" s="225"/>
      <c r="R378" s="499"/>
      <c r="S378" s="225"/>
      <c r="T378" s="225"/>
      <c r="V378" s="225"/>
      <c r="W378" s="225"/>
      <c r="X378" s="499"/>
      <c r="Y378" s="501"/>
      <c r="Z378" s="499"/>
    </row>
    <row r="379" spans="2:26" ht="25.5">
      <c r="B379" s="342" t="s">
        <v>844</v>
      </c>
      <c r="C379" s="127" t="s">
        <v>3494</v>
      </c>
      <c r="D379" s="127"/>
      <c r="E379" s="123"/>
      <c r="F379" s="127"/>
      <c r="G379" s="123"/>
      <c r="H379" s="123"/>
      <c r="I379" s="127"/>
      <c r="J379" s="127"/>
      <c r="K379" s="346" t="s">
        <v>845</v>
      </c>
      <c r="L379" s="125" t="s">
        <v>3218</v>
      </c>
      <c r="M379" s="564">
        <f>IF(ISERROR(VLOOKUP($B379,ESTR_PREC!$A$1:$M$6000,7,FALSE))=TRUE,0,VLOOKUP($B379,ESTR_PREC!$A$1:$M$6000,7,FALSE))</f>
        <v>0</v>
      </c>
      <c r="N379" s="225"/>
      <c r="O379" s="560">
        <f t="shared" si="8"/>
        <v>0</v>
      </c>
      <c r="Q379" s="225"/>
      <c r="R379" s="499"/>
      <c r="S379" s="225"/>
      <c r="T379" s="225"/>
      <c r="V379" s="225"/>
      <c r="W379" s="225"/>
      <c r="X379" s="499"/>
      <c r="Y379" s="501"/>
      <c r="Z379" s="499"/>
    </row>
    <row r="380" spans="2:26" ht="27" customHeight="1">
      <c r="B380" s="127" t="s">
        <v>846</v>
      </c>
      <c r="C380" s="127" t="s">
        <v>3495</v>
      </c>
      <c r="D380" s="127"/>
      <c r="E380" s="123"/>
      <c r="F380" s="127"/>
      <c r="G380" s="123"/>
      <c r="H380" s="123"/>
      <c r="I380" s="123"/>
      <c r="J380" s="123"/>
      <c r="K380" s="319" t="s">
        <v>848</v>
      </c>
      <c r="L380" s="125" t="s">
        <v>3218</v>
      </c>
      <c r="M380" s="564">
        <f>IF(ISERROR(VLOOKUP($B380,ESTR_PREC!$A$1:$M$6000,7,FALSE))=TRUE,0,VLOOKUP($B380,ESTR_PREC!$A$1:$M$6000,7,FALSE))</f>
        <v>0</v>
      </c>
      <c r="N380" s="225"/>
      <c r="O380" s="560">
        <f t="shared" si="8"/>
        <v>0</v>
      </c>
      <c r="Q380" s="225"/>
      <c r="R380" s="499"/>
      <c r="S380" s="225"/>
      <c r="T380" s="225"/>
      <c r="V380" s="225"/>
      <c r="W380" s="225"/>
      <c r="X380" s="499"/>
      <c r="Y380" s="501"/>
      <c r="Z380" s="499"/>
    </row>
    <row r="381" spans="2:26" ht="15" hidden="1" customHeight="1">
      <c r="B381" s="138" t="s">
        <v>849</v>
      </c>
      <c r="C381" s="138" t="s">
        <v>3496</v>
      </c>
      <c r="D381" s="138"/>
      <c r="E381" s="268"/>
      <c r="F381" s="138"/>
      <c r="G381" s="268"/>
      <c r="H381" s="268"/>
      <c r="I381" s="138"/>
      <c r="J381" s="268"/>
      <c r="K381" s="319" t="s">
        <v>3497</v>
      </c>
      <c r="L381" s="270" t="s">
        <v>3218</v>
      </c>
      <c r="M381" s="815"/>
      <c r="N381" s="815"/>
      <c r="O381" s="815"/>
      <c r="Q381" s="815"/>
      <c r="R381" s="499"/>
      <c r="S381" s="815"/>
      <c r="T381" s="815"/>
      <c r="V381" s="815"/>
      <c r="W381" s="815"/>
      <c r="X381" s="499"/>
      <c r="Y381" s="501"/>
      <c r="Z381" s="499"/>
    </row>
    <row r="382" spans="2:26" hidden="1">
      <c r="B382" s="138" t="s">
        <v>851</v>
      </c>
      <c r="C382" s="138" t="s">
        <v>3498</v>
      </c>
      <c r="D382" s="138"/>
      <c r="E382" s="268"/>
      <c r="F382" s="138"/>
      <c r="G382" s="268"/>
      <c r="H382" s="268"/>
      <c r="I382" s="138"/>
      <c r="J382" s="268"/>
      <c r="K382" s="319" t="s">
        <v>3499</v>
      </c>
      <c r="L382" s="270" t="s">
        <v>3218</v>
      </c>
      <c r="M382" s="815"/>
      <c r="N382" s="815"/>
      <c r="O382" s="815"/>
      <c r="Q382" s="815"/>
      <c r="R382" s="499"/>
      <c r="S382" s="815"/>
      <c r="T382" s="815"/>
      <c r="V382" s="815"/>
      <c r="W382" s="815"/>
      <c r="X382" s="499"/>
      <c r="Y382" s="501"/>
      <c r="Z382" s="499"/>
    </row>
    <row r="383" spans="2:26" ht="25.5">
      <c r="B383" s="127" t="s">
        <v>853</v>
      </c>
      <c r="C383" s="127" t="s">
        <v>3500</v>
      </c>
      <c r="D383" s="127"/>
      <c r="E383" s="123"/>
      <c r="F383" s="127"/>
      <c r="G383" s="123"/>
      <c r="H383" s="123"/>
      <c r="I383" s="127"/>
      <c r="J383" s="123"/>
      <c r="K383" s="319" t="s">
        <v>4707</v>
      </c>
      <c r="L383" s="125" t="s">
        <v>3218</v>
      </c>
      <c r="M383" s="564">
        <f>IF(ISERROR(VLOOKUP($B383,ESTR_PREC!$A$1:$M$6000,7,FALSE))=TRUE,0,VLOOKUP($B383,ESTR_PREC!$A$1:$M$6000,7,FALSE))</f>
        <v>0</v>
      </c>
      <c r="N383" s="225"/>
      <c r="O383" s="560">
        <f t="shared" ref="O383:O393" si="9">+N383-M383</f>
        <v>0</v>
      </c>
      <c r="Q383" s="225"/>
      <c r="R383" s="499"/>
      <c r="S383" s="225"/>
      <c r="T383" s="225"/>
      <c r="V383" s="225"/>
      <c r="W383" s="225"/>
      <c r="X383" s="499"/>
      <c r="Y383" s="501"/>
      <c r="Z383" s="499"/>
    </row>
    <row r="384" spans="2:26">
      <c r="B384" s="127" t="s">
        <v>856</v>
      </c>
      <c r="C384" s="127" t="s">
        <v>4450</v>
      </c>
      <c r="D384" s="127"/>
      <c r="E384" s="123"/>
      <c r="F384" s="127"/>
      <c r="G384" s="123"/>
      <c r="H384" s="123"/>
      <c r="I384" s="127"/>
      <c r="J384" s="127"/>
      <c r="K384" s="346" t="s">
        <v>4708</v>
      </c>
      <c r="L384" s="125"/>
      <c r="M384" s="564">
        <f>IF(ISERROR(VLOOKUP($B384,ESTR_PREC!$A$1:$M$6000,7,FALSE))=TRUE,0,VLOOKUP($B384,ESTR_PREC!$A$1:$M$6000,7,FALSE))</f>
        <v>0</v>
      </c>
      <c r="N384" s="225"/>
      <c r="O384" s="560">
        <f t="shared" si="9"/>
        <v>0</v>
      </c>
      <c r="Q384" s="225"/>
      <c r="R384" s="499"/>
      <c r="S384" s="225"/>
      <c r="T384" s="225"/>
      <c r="V384" s="225"/>
      <c r="W384" s="225"/>
      <c r="X384" s="499"/>
      <c r="Y384" s="501"/>
      <c r="Z384" s="499"/>
    </row>
    <row r="385" spans="2:26">
      <c r="B385" s="127" t="s">
        <v>858</v>
      </c>
      <c r="C385" s="127" t="s">
        <v>3501</v>
      </c>
      <c r="D385" s="127"/>
      <c r="E385" s="123"/>
      <c r="F385" s="127"/>
      <c r="G385" s="123"/>
      <c r="H385" s="123"/>
      <c r="I385" s="123"/>
      <c r="J385" s="123"/>
      <c r="K385" s="319" t="s">
        <v>4709</v>
      </c>
      <c r="L385" s="125" t="s">
        <v>3218</v>
      </c>
      <c r="M385" s="564">
        <f>IF(ISERROR(VLOOKUP($B385,ESTR_PREC!$A$1:$M$6000,7,FALSE))=TRUE,0,VLOOKUP($B385,ESTR_PREC!$A$1:$M$6000,7,FALSE))</f>
        <v>0</v>
      </c>
      <c r="N385" s="225"/>
      <c r="O385" s="560">
        <f t="shared" si="9"/>
        <v>0</v>
      </c>
      <c r="Q385" s="225"/>
      <c r="R385" s="499"/>
      <c r="S385" s="225"/>
      <c r="T385" s="225"/>
      <c r="V385" s="225"/>
      <c r="W385" s="225"/>
      <c r="X385" s="499"/>
      <c r="Y385" s="501"/>
      <c r="Z385" s="499"/>
    </row>
    <row r="386" spans="2:26">
      <c r="B386" s="127" t="s">
        <v>860</v>
      </c>
      <c r="C386" s="127" t="s">
        <v>3502</v>
      </c>
      <c r="D386" s="127"/>
      <c r="E386" s="123"/>
      <c r="F386" s="127"/>
      <c r="G386" s="123"/>
      <c r="H386" s="123"/>
      <c r="I386" s="123"/>
      <c r="J386" s="123"/>
      <c r="K386" s="304" t="s">
        <v>862</v>
      </c>
      <c r="L386" s="125" t="s">
        <v>3218</v>
      </c>
      <c r="M386" s="564">
        <f>IF(ISERROR(VLOOKUP($B386,ESTR_PREC!$A$1:$M$6000,7,FALSE))=TRUE,0,VLOOKUP($B386,ESTR_PREC!$A$1:$M$6000,7,FALSE))</f>
        <v>0</v>
      </c>
      <c r="N386" s="225"/>
      <c r="O386" s="560">
        <f t="shared" si="9"/>
        <v>0</v>
      </c>
      <c r="Q386" s="225">
        <v>2</v>
      </c>
      <c r="R386" s="499"/>
      <c r="S386" s="225"/>
      <c r="T386" s="225"/>
      <c r="V386" s="225"/>
      <c r="W386" s="225"/>
      <c r="X386" s="499"/>
      <c r="Y386" s="501"/>
      <c r="Z386" s="499"/>
    </row>
    <row r="387" spans="2:26">
      <c r="B387" s="127" t="s">
        <v>863</v>
      </c>
      <c r="C387" s="127" t="s">
        <v>3503</v>
      </c>
      <c r="D387" s="127"/>
      <c r="E387" s="123"/>
      <c r="F387" s="127"/>
      <c r="G387" s="123"/>
      <c r="H387" s="123"/>
      <c r="I387" s="123"/>
      <c r="J387" s="123"/>
      <c r="K387" s="304" t="s">
        <v>864</v>
      </c>
      <c r="L387" s="125" t="s">
        <v>3218</v>
      </c>
      <c r="M387" s="564">
        <f>IF(ISERROR(VLOOKUP($B387,ESTR_PREC!$A$1:$M$6000,7,FALSE))=TRUE,0,VLOOKUP($B387,ESTR_PREC!$A$1:$M$6000,7,FALSE))</f>
        <v>0</v>
      </c>
      <c r="N387" s="225"/>
      <c r="O387" s="560">
        <f t="shared" si="9"/>
        <v>0</v>
      </c>
      <c r="Q387" s="225"/>
      <c r="R387" s="499"/>
      <c r="S387" s="225"/>
      <c r="T387" s="225"/>
      <c r="V387" s="225"/>
      <c r="W387" s="225"/>
      <c r="X387" s="499"/>
      <c r="Y387" s="501"/>
      <c r="Z387" s="499"/>
    </row>
    <row r="388" spans="2:26">
      <c r="B388" s="127" t="s">
        <v>866</v>
      </c>
      <c r="C388" s="127" t="s">
        <v>3504</v>
      </c>
      <c r="D388" s="127"/>
      <c r="E388" s="123"/>
      <c r="F388" s="127"/>
      <c r="G388" s="123"/>
      <c r="H388" s="123"/>
      <c r="I388" s="123"/>
      <c r="J388" s="123"/>
      <c r="K388" s="751" t="s">
        <v>867</v>
      </c>
      <c r="L388" s="125" t="s">
        <v>3218</v>
      </c>
      <c r="M388" s="564">
        <f>IF(ISERROR(VLOOKUP($B388,ESTR_PREC!$A$1:$M$6000,7,FALSE))=TRUE,0,VLOOKUP($B388,ESTR_PREC!$A$1:$M$6000,7,FALSE))</f>
        <v>0</v>
      </c>
      <c r="N388" s="225"/>
      <c r="O388" s="560">
        <f t="shared" si="9"/>
        <v>0</v>
      </c>
      <c r="Q388" s="225"/>
      <c r="R388" s="499"/>
      <c r="S388" s="225"/>
      <c r="T388" s="225"/>
      <c r="V388" s="225"/>
      <c r="W388" s="225"/>
      <c r="X388" s="499"/>
      <c r="Y388" s="501"/>
      <c r="Z388" s="499"/>
    </row>
    <row r="389" spans="2:26">
      <c r="B389" s="127" t="s">
        <v>868</v>
      </c>
      <c r="C389" s="127" t="s">
        <v>3505</v>
      </c>
      <c r="D389" s="127"/>
      <c r="E389" s="123"/>
      <c r="F389" s="127"/>
      <c r="G389" s="123"/>
      <c r="H389" s="123"/>
      <c r="I389" s="123"/>
      <c r="J389" s="123"/>
      <c r="K389" s="312" t="s">
        <v>870</v>
      </c>
      <c r="L389" s="125" t="s">
        <v>3218</v>
      </c>
      <c r="M389" s="564">
        <f>IF(ISERROR(VLOOKUP($B389,ESTR_PREC!$A$1:$M$6000,7,FALSE))=TRUE,0,VLOOKUP($B389,ESTR_PREC!$A$1:$M$6000,7,FALSE))</f>
        <v>0</v>
      </c>
      <c r="N389" s="225"/>
      <c r="O389" s="560">
        <f t="shared" si="9"/>
        <v>0</v>
      </c>
      <c r="Q389" s="225"/>
      <c r="R389" s="499"/>
      <c r="S389" s="225"/>
      <c r="T389" s="225"/>
      <c r="V389" s="225"/>
      <c r="W389" s="225"/>
      <c r="X389" s="499"/>
      <c r="Y389" s="501"/>
      <c r="Z389" s="499"/>
    </row>
    <row r="390" spans="2:26">
      <c r="B390" s="127" t="s">
        <v>871</v>
      </c>
      <c r="C390" s="127" t="s">
        <v>3506</v>
      </c>
      <c r="D390" s="127"/>
      <c r="E390" s="123"/>
      <c r="F390" s="127"/>
      <c r="G390" s="123"/>
      <c r="H390" s="123"/>
      <c r="I390" s="127"/>
      <c r="J390" s="127"/>
      <c r="K390" s="228" t="s">
        <v>873</v>
      </c>
      <c r="L390" s="125" t="s">
        <v>3218</v>
      </c>
      <c r="M390" s="564">
        <f>IF(ISERROR(VLOOKUP($B390,ESTR_PREC!$A$1:$M$6000,7,FALSE))=TRUE,0,VLOOKUP($B390,ESTR_PREC!$A$1:$M$6000,7,FALSE))</f>
        <v>0</v>
      </c>
      <c r="N390" s="225"/>
      <c r="O390" s="560">
        <f t="shared" si="9"/>
        <v>0</v>
      </c>
      <c r="Q390" s="225"/>
      <c r="R390" s="499"/>
      <c r="S390" s="225"/>
      <c r="T390" s="225"/>
      <c r="V390" s="225"/>
      <c r="W390" s="225"/>
      <c r="X390" s="499"/>
      <c r="Y390" s="501"/>
      <c r="Z390" s="499"/>
    </row>
    <row r="391" spans="2:26">
      <c r="B391" s="127" t="s">
        <v>874</v>
      </c>
      <c r="C391" s="127" t="s">
        <v>3507</v>
      </c>
      <c r="D391" s="127"/>
      <c r="E391" s="123"/>
      <c r="F391" s="127"/>
      <c r="G391" s="123"/>
      <c r="H391" s="123"/>
      <c r="I391" s="123"/>
      <c r="J391" s="123"/>
      <c r="K391" s="312" t="s">
        <v>876</v>
      </c>
      <c r="L391" s="125" t="s">
        <v>3218</v>
      </c>
      <c r="M391" s="564">
        <f>IF(ISERROR(VLOOKUP($B391,ESTR_PREC!$A$1:$M$6000,7,FALSE))=TRUE,0,VLOOKUP($B391,ESTR_PREC!$A$1:$M$6000,7,FALSE))</f>
        <v>0</v>
      </c>
      <c r="N391" s="225"/>
      <c r="O391" s="560">
        <f t="shared" si="9"/>
        <v>0</v>
      </c>
      <c r="Q391" s="225"/>
      <c r="R391" s="499"/>
      <c r="S391" s="225"/>
      <c r="T391" s="225"/>
      <c r="V391" s="225"/>
      <c r="W391" s="225"/>
      <c r="X391" s="499"/>
      <c r="Y391" s="501"/>
      <c r="Z391" s="499"/>
    </row>
    <row r="392" spans="2:26" ht="24.75" customHeight="1">
      <c r="B392" s="127" t="s">
        <v>877</v>
      </c>
      <c r="C392" s="127" t="s">
        <v>3508</v>
      </c>
      <c r="D392" s="127"/>
      <c r="E392" s="123"/>
      <c r="F392" s="127"/>
      <c r="G392" s="123"/>
      <c r="H392" s="123"/>
      <c r="I392" s="123"/>
      <c r="J392" s="123"/>
      <c r="K392" s="164" t="s">
        <v>879</v>
      </c>
      <c r="L392" s="125" t="s">
        <v>3218</v>
      </c>
      <c r="M392" s="564">
        <f>IF(ISERROR(VLOOKUP($B392,ESTR_PREC!$A$1:$M$6000,7,FALSE))=TRUE,0,VLOOKUP($B392,ESTR_PREC!$A$1:$M$6000,7,FALSE))</f>
        <v>0</v>
      </c>
      <c r="N392" s="225"/>
      <c r="O392" s="560">
        <f t="shared" si="9"/>
        <v>0</v>
      </c>
      <c r="Q392" s="225"/>
      <c r="R392" s="499"/>
      <c r="S392" s="225"/>
      <c r="T392" s="225"/>
      <c r="V392" s="225"/>
      <c r="W392" s="225"/>
      <c r="X392" s="499"/>
      <c r="Y392" s="501"/>
      <c r="Z392" s="499"/>
    </row>
    <row r="393" spans="2:26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30"/>
      <c r="I393" s="130"/>
      <c r="J393" s="130"/>
      <c r="K393" s="166" t="s">
        <v>881</v>
      </c>
      <c r="L393" s="132" t="s">
        <v>3218</v>
      </c>
      <c r="M393" s="564">
        <f>IF(ISERROR(VLOOKUP($B393,ESTR_PREC!$A$1:$M$6000,7,FALSE))=TRUE,0,VLOOKUP($B393,ESTR_PREC!$A$1:$M$6000,7,FALSE))</f>
        <v>0</v>
      </c>
      <c r="N393" s="225"/>
      <c r="O393" s="560">
        <f t="shared" si="9"/>
        <v>0</v>
      </c>
      <c r="Q393" s="225"/>
      <c r="R393" s="499"/>
      <c r="S393" s="225"/>
      <c r="T393" s="225"/>
      <c r="V393" s="225"/>
      <c r="W393" s="225"/>
      <c r="X393" s="499"/>
      <c r="Y393" s="501"/>
      <c r="Z393" s="499"/>
    </row>
    <row r="394" spans="2:26" ht="15.75">
      <c r="K394" s="544" t="s">
        <v>3510</v>
      </c>
      <c r="L394" s="528"/>
      <c r="M394" s="192"/>
      <c r="N394" s="192"/>
      <c r="O394" s="192"/>
      <c r="P394" s="521"/>
      <c r="Q394" s="192"/>
      <c r="R394" s="554"/>
      <c r="S394" s="192"/>
      <c r="T394" s="192"/>
      <c r="V394" s="192"/>
      <c r="W394" s="192"/>
      <c r="X394" s="192"/>
      <c r="Y394" s="501"/>
      <c r="Z394" s="192"/>
    </row>
    <row r="395" spans="2:26" ht="16.5" thickBot="1">
      <c r="K395" s="527"/>
      <c r="L395" s="528"/>
      <c r="M395" s="192"/>
      <c r="N395" s="192"/>
      <c r="O395" s="192"/>
      <c r="P395" s="522"/>
      <c r="Q395" s="192"/>
      <c r="R395" s="554"/>
      <c r="S395" s="192"/>
      <c r="T395" s="192"/>
      <c r="V395" s="192"/>
      <c r="W395" s="192"/>
      <c r="X395" s="192"/>
      <c r="Y395" s="501"/>
      <c r="Z395" s="192"/>
    </row>
    <row r="396" spans="2:26" ht="17.25" thickTop="1" thickBot="1">
      <c r="B396" s="110" t="s">
        <v>882</v>
      </c>
      <c r="C396" s="242" t="s">
        <v>3511</v>
      </c>
      <c r="D396" s="243"/>
      <c r="E396" s="112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0</v>
      </c>
      <c r="N396" s="115">
        <f>SUM(N399:N413)</f>
        <v>0</v>
      </c>
      <c r="O396" s="298">
        <f>+N396-M396</f>
        <v>0</v>
      </c>
      <c r="Q396" s="115">
        <f>SUM(Q399:Q413)</f>
        <v>26</v>
      </c>
      <c r="R396" s="519"/>
      <c r="S396" s="115">
        <f>SUM(S399:S413)</f>
        <v>0</v>
      </c>
      <c r="T396" s="115">
        <f>SUM(T399:T413)</f>
        <v>0</v>
      </c>
      <c r="V396" s="115">
        <f>SUM(V399:V413)</f>
        <v>0</v>
      </c>
      <c r="W396" s="115">
        <f>SUM(W399:W413)</f>
        <v>0</v>
      </c>
      <c r="X396" s="519"/>
      <c r="Y396" s="501"/>
      <c r="Z396" s="519"/>
    </row>
    <row r="397" spans="2:26" ht="9" customHeight="1" thickTop="1" thickBot="1">
      <c r="K397" s="540"/>
      <c r="M397" s="265"/>
      <c r="N397" s="379"/>
      <c r="Q397" s="379"/>
      <c r="R397" s="554"/>
      <c r="X397" s="501"/>
      <c r="Y397" s="501"/>
      <c r="Z397" s="501"/>
    </row>
    <row r="398" spans="2:26" ht="39" thickBot="1">
      <c r="B398" s="102" t="s">
        <v>3221</v>
      </c>
      <c r="C398" s="245" t="s">
        <v>48</v>
      </c>
      <c r="D398" s="245"/>
      <c r="E398" s="246"/>
      <c r="F398" s="246"/>
      <c r="G398" s="246"/>
      <c r="H398" s="246"/>
      <c r="I398" s="246"/>
      <c r="J398" s="246"/>
      <c r="K398" s="302" t="s">
        <v>3222</v>
      </c>
      <c r="L398" s="135"/>
      <c r="M398" s="328" t="str">
        <f>+$M$10</f>
        <v>Valore netto al 31/12/2017</v>
      </c>
      <c r="N398" s="779" t="str">
        <f>N$10</f>
        <v>Valore netto al 31/12/2018</v>
      </c>
      <c r="O398" s="779" t="s">
        <v>4064</v>
      </c>
      <c r="P398" s="806"/>
      <c r="Q398" s="779" t="str">
        <f>Q$10</f>
        <v>Prechiusura al ° trimestre 2018</v>
      </c>
      <c r="R398" s="514"/>
      <c r="S398" s="1145" t="str">
        <f>S$330</f>
        <v>Costi da utilizzo contributi 2018</v>
      </c>
      <c r="T398" s="1143" t="str">
        <f>T$330</f>
        <v>Costi da utilizzo contributi DI CUI SOCIO-SAN</v>
      </c>
      <c r="U398" s="1144"/>
      <c r="V398" s="1142" t="str">
        <f>V$330</f>
        <v>Costi da contributi 2018</v>
      </c>
      <c r="W398" s="1143" t="str">
        <f>W$330</f>
        <v>Costi da contributi DI CUI SOCIO-SAN</v>
      </c>
      <c r="X398" s="681"/>
      <c r="Y398" s="501"/>
      <c r="Z398" s="681"/>
    </row>
    <row r="399" spans="2:26">
      <c r="B399" s="127" t="s">
        <v>884</v>
      </c>
      <c r="C399" s="127" t="s">
        <v>3512</v>
      </c>
      <c r="D399" s="127"/>
      <c r="E399" s="123"/>
      <c r="F399" s="127"/>
      <c r="G399" s="123"/>
      <c r="H399" s="123"/>
      <c r="I399" s="123"/>
      <c r="J399" s="123"/>
      <c r="K399" s="161" t="s">
        <v>887</v>
      </c>
      <c r="L399" s="125" t="s">
        <v>3218</v>
      </c>
      <c r="M399" s="564">
        <f>IF(ISERROR(VLOOKUP($B399,ESTR_PREC!$A$1:$M$6000,7,FALSE))=TRUE,0,VLOOKUP($B399,ESTR_PREC!$A$1:$M$6000,7,FALSE))</f>
        <v>0</v>
      </c>
      <c r="N399" s="225"/>
      <c r="O399" s="560">
        <f t="shared" ref="O399:O412" si="10">+N399-M399</f>
        <v>0</v>
      </c>
      <c r="Q399" s="225"/>
      <c r="R399" s="499"/>
      <c r="S399" s="225"/>
      <c r="T399" s="225"/>
      <c r="V399" s="225"/>
      <c r="W399" s="225"/>
      <c r="X399" s="499"/>
      <c r="Y399" s="501"/>
      <c r="Z399" s="499"/>
    </row>
    <row r="400" spans="2:26">
      <c r="B400" s="127" t="s">
        <v>890</v>
      </c>
      <c r="C400" s="127" t="s">
        <v>3513</v>
      </c>
      <c r="D400" s="127"/>
      <c r="E400" s="123"/>
      <c r="F400" s="127"/>
      <c r="G400" s="123"/>
      <c r="H400" s="123"/>
      <c r="I400" s="123"/>
      <c r="J400" s="123"/>
      <c r="K400" s="181" t="s">
        <v>892</v>
      </c>
      <c r="L400" s="125" t="s">
        <v>3218</v>
      </c>
      <c r="M400" s="564">
        <f>IF(ISERROR(VLOOKUP($B400,ESTR_PREC!$A$1:$M$6000,7,FALSE))=TRUE,0,VLOOKUP($B400,ESTR_PREC!$A$1:$M$6000,7,FALSE))</f>
        <v>0</v>
      </c>
      <c r="N400" s="225"/>
      <c r="O400" s="560">
        <f t="shared" si="10"/>
        <v>0</v>
      </c>
      <c r="Q400" s="225"/>
      <c r="R400" s="499"/>
      <c r="S400" s="225"/>
      <c r="T400" s="225"/>
      <c r="V400" s="225"/>
      <c r="W400" s="225"/>
      <c r="X400" s="499"/>
      <c r="Y400" s="501"/>
      <c r="Z400" s="499"/>
    </row>
    <row r="401" spans="2:26">
      <c r="B401" s="127" t="s">
        <v>895</v>
      </c>
      <c r="C401" s="127" t="s">
        <v>3514</v>
      </c>
      <c r="D401" s="127"/>
      <c r="E401" s="123"/>
      <c r="F401" s="127"/>
      <c r="G401" s="123"/>
      <c r="H401" s="123"/>
      <c r="I401" s="123"/>
      <c r="J401" s="123"/>
      <c r="K401" s="181" t="s">
        <v>897</v>
      </c>
      <c r="L401" s="125" t="s">
        <v>3218</v>
      </c>
      <c r="M401" s="564">
        <f>IF(ISERROR(VLOOKUP($B401,ESTR_PREC!$A$1:$M$6000,7,FALSE))=TRUE,0,VLOOKUP($B401,ESTR_PREC!$A$1:$M$6000,7,FALSE))</f>
        <v>0</v>
      </c>
      <c r="N401" s="225"/>
      <c r="O401" s="560">
        <f t="shared" si="10"/>
        <v>0</v>
      </c>
      <c r="Q401" s="225"/>
      <c r="R401" s="499"/>
      <c r="S401" s="225"/>
      <c r="T401" s="225"/>
      <c r="V401" s="225"/>
      <c r="W401" s="225"/>
      <c r="X401" s="499"/>
      <c r="Y401" s="501"/>
      <c r="Z401" s="499"/>
    </row>
    <row r="402" spans="2:26">
      <c r="B402" s="127" t="s">
        <v>900</v>
      </c>
      <c r="C402" s="127" t="s">
        <v>3515</v>
      </c>
      <c r="D402" s="127"/>
      <c r="E402" s="123"/>
      <c r="F402" s="127"/>
      <c r="G402" s="123"/>
      <c r="H402" s="123"/>
      <c r="I402" s="123"/>
      <c r="J402" s="123"/>
      <c r="K402" s="181" t="s">
        <v>901</v>
      </c>
      <c r="L402" s="125" t="s">
        <v>3218</v>
      </c>
      <c r="M402" s="564">
        <f>IF(ISERROR(VLOOKUP($B402,ESTR_PREC!$A$1:$M$6000,7,FALSE))=TRUE,0,VLOOKUP($B402,ESTR_PREC!$A$1:$M$6000,7,FALSE))</f>
        <v>0</v>
      </c>
      <c r="N402" s="225"/>
      <c r="O402" s="560">
        <f t="shared" si="10"/>
        <v>0</v>
      </c>
      <c r="Q402" s="225"/>
      <c r="R402" s="499"/>
      <c r="S402" s="225"/>
      <c r="T402" s="225"/>
      <c r="V402" s="225"/>
      <c r="W402" s="225"/>
      <c r="X402" s="499"/>
      <c r="Y402" s="501"/>
      <c r="Z402" s="499"/>
    </row>
    <row r="403" spans="2:26">
      <c r="B403" s="127" t="s">
        <v>904</v>
      </c>
      <c r="C403" s="127" t="s">
        <v>3516</v>
      </c>
      <c r="D403" s="127"/>
      <c r="E403" s="123"/>
      <c r="F403" s="127"/>
      <c r="G403" s="123"/>
      <c r="H403" s="123"/>
      <c r="I403" s="123"/>
      <c r="J403" s="123"/>
      <c r="K403" s="164" t="s">
        <v>906</v>
      </c>
      <c r="L403" s="125" t="s">
        <v>3218</v>
      </c>
      <c r="M403" s="564">
        <f>IF(ISERROR(VLOOKUP($B403,ESTR_PREC!$A$1:$M$6000,7,FALSE))=TRUE,0,VLOOKUP($B403,ESTR_PREC!$A$1:$M$6000,7,FALSE))</f>
        <v>0</v>
      </c>
      <c r="N403" s="225"/>
      <c r="O403" s="560">
        <f t="shared" si="10"/>
        <v>0</v>
      </c>
      <c r="Q403" s="225">
        <v>2</v>
      </c>
      <c r="R403" s="499"/>
      <c r="S403" s="225"/>
      <c r="T403" s="225"/>
      <c r="V403" s="225"/>
      <c r="W403" s="225"/>
      <c r="X403" s="499"/>
      <c r="Y403" s="501"/>
      <c r="Z403" s="499"/>
    </row>
    <row r="404" spans="2:26">
      <c r="B404" s="127" t="s">
        <v>909</v>
      </c>
      <c r="C404" s="127" t="s">
        <v>3517</v>
      </c>
      <c r="D404" s="127"/>
      <c r="E404" s="123"/>
      <c r="F404" s="127"/>
      <c r="G404" s="123"/>
      <c r="H404" s="123"/>
      <c r="I404" s="123"/>
      <c r="J404" s="123"/>
      <c r="K404" s="164" t="s">
        <v>910</v>
      </c>
      <c r="L404" s="125" t="s">
        <v>3218</v>
      </c>
      <c r="M404" s="564">
        <f>IF(ISERROR(VLOOKUP($B404,ESTR_PREC!$A$1:$M$6000,7,FALSE))=TRUE,0,VLOOKUP($B404,ESTR_PREC!$A$1:$M$6000,7,FALSE))</f>
        <v>0</v>
      </c>
      <c r="N404" s="225"/>
      <c r="O404" s="560">
        <f t="shared" si="10"/>
        <v>0</v>
      </c>
      <c r="Q404" s="225"/>
      <c r="R404" s="499"/>
      <c r="S404" s="225"/>
      <c r="T404" s="225"/>
      <c r="V404" s="225"/>
      <c r="W404" s="225"/>
      <c r="X404" s="499"/>
      <c r="Y404" s="501"/>
      <c r="Z404" s="499"/>
    </row>
    <row r="405" spans="2:26">
      <c r="B405" s="127" t="s">
        <v>913</v>
      </c>
      <c r="C405" s="127" t="s">
        <v>3518</v>
      </c>
      <c r="D405" s="127"/>
      <c r="E405" s="123"/>
      <c r="F405" s="127"/>
      <c r="G405" s="123"/>
      <c r="H405" s="123"/>
      <c r="I405" s="123"/>
      <c r="J405" s="123"/>
      <c r="K405" s="181" t="s">
        <v>915</v>
      </c>
      <c r="L405" s="125" t="s">
        <v>3218</v>
      </c>
      <c r="M405" s="564">
        <f>IF(ISERROR(VLOOKUP($B405,ESTR_PREC!$A$1:$M$6000,7,FALSE))=TRUE,0,VLOOKUP($B405,ESTR_PREC!$A$1:$M$6000,7,FALSE))</f>
        <v>0</v>
      </c>
      <c r="N405" s="225"/>
      <c r="O405" s="560">
        <f t="shared" si="10"/>
        <v>0</v>
      </c>
      <c r="Q405" s="225"/>
      <c r="R405" s="499"/>
      <c r="S405" s="225"/>
      <c r="T405" s="225"/>
      <c r="V405" s="225"/>
      <c r="W405" s="225"/>
      <c r="X405" s="499"/>
      <c r="Y405" s="501"/>
      <c r="Z405" s="499"/>
    </row>
    <row r="406" spans="2:26">
      <c r="B406" s="127" t="s">
        <v>918</v>
      </c>
      <c r="C406" s="127" t="s">
        <v>3519</v>
      </c>
      <c r="D406" s="127"/>
      <c r="E406" s="123"/>
      <c r="F406" s="127"/>
      <c r="G406" s="123"/>
      <c r="H406" s="123"/>
      <c r="I406" s="123"/>
      <c r="J406" s="123"/>
      <c r="K406" s="181" t="s">
        <v>919</v>
      </c>
      <c r="L406" s="125" t="s">
        <v>3218</v>
      </c>
      <c r="M406" s="564">
        <f>IF(ISERROR(VLOOKUP($B406,ESTR_PREC!$A$1:$M$6000,7,FALSE))=TRUE,0,VLOOKUP($B406,ESTR_PREC!$A$1:$M$6000,7,FALSE))</f>
        <v>0</v>
      </c>
      <c r="N406" s="225"/>
      <c r="O406" s="560">
        <f t="shared" si="10"/>
        <v>0</v>
      </c>
      <c r="Q406" s="225">
        <v>22</v>
      </c>
      <c r="R406" s="499"/>
      <c r="S406" s="225"/>
      <c r="T406" s="225"/>
      <c r="V406" s="225"/>
      <c r="W406" s="225"/>
      <c r="X406" s="499"/>
      <c r="Y406" s="501"/>
      <c r="Z406" s="499"/>
    </row>
    <row r="407" spans="2:26" ht="25.5">
      <c r="B407" s="127" t="s">
        <v>920</v>
      </c>
      <c r="C407" s="127" t="s">
        <v>3520</v>
      </c>
      <c r="D407" s="127"/>
      <c r="E407" s="123"/>
      <c r="F407" s="127"/>
      <c r="G407" s="123"/>
      <c r="H407" s="123"/>
      <c r="I407" s="123"/>
      <c r="J407" s="123"/>
      <c r="K407" s="181" t="s">
        <v>921</v>
      </c>
      <c r="L407" s="125" t="s">
        <v>3218</v>
      </c>
      <c r="M407" s="564">
        <f>IF(ISERROR(VLOOKUP($B407,ESTR_PREC!$A$1:$M$6000,7,FALSE))=TRUE,0,VLOOKUP($B407,ESTR_PREC!$A$1:$M$6000,7,FALSE))</f>
        <v>0</v>
      </c>
      <c r="N407" s="225"/>
      <c r="O407" s="560">
        <f t="shared" si="10"/>
        <v>0</v>
      </c>
      <c r="Q407" s="225"/>
      <c r="R407" s="499"/>
      <c r="S407" s="225"/>
      <c r="T407" s="225"/>
      <c r="V407" s="225"/>
      <c r="W407" s="225"/>
      <c r="X407" s="499"/>
      <c r="Y407" s="501"/>
      <c r="Z407" s="499"/>
    </row>
    <row r="408" spans="2:26">
      <c r="B408" s="127" t="s">
        <v>922</v>
      </c>
      <c r="C408" s="127" t="s">
        <v>3521</v>
      </c>
      <c r="D408" s="127"/>
      <c r="E408" s="123"/>
      <c r="F408" s="127"/>
      <c r="G408" s="123"/>
      <c r="H408" s="123"/>
      <c r="I408" s="123"/>
      <c r="J408" s="123"/>
      <c r="K408" s="181" t="s">
        <v>923</v>
      </c>
      <c r="L408" s="125" t="s">
        <v>3218</v>
      </c>
      <c r="M408" s="564">
        <f>IF(ISERROR(VLOOKUP($B408,ESTR_PREC!$A$1:$M$6000,7,FALSE))=TRUE,0,VLOOKUP($B408,ESTR_PREC!$A$1:$M$6000,7,FALSE))</f>
        <v>0</v>
      </c>
      <c r="N408" s="225"/>
      <c r="O408" s="560">
        <f t="shared" si="10"/>
        <v>0</v>
      </c>
      <c r="Q408" s="225"/>
      <c r="R408" s="499"/>
      <c r="S408" s="225"/>
      <c r="T408" s="225"/>
      <c r="V408" s="225"/>
      <c r="W408" s="225"/>
      <c r="X408" s="499"/>
      <c r="Y408" s="501"/>
      <c r="Z408" s="499"/>
    </row>
    <row r="409" spans="2:26">
      <c r="B409" s="127" t="s">
        <v>924</v>
      </c>
      <c r="C409" s="127" t="s">
        <v>3522</v>
      </c>
      <c r="D409" s="127"/>
      <c r="E409" s="123"/>
      <c r="F409" s="127"/>
      <c r="G409" s="123"/>
      <c r="H409" s="123"/>
      <c r="I409" s="123"/>
      <c r="J409" s="123"/>
      <c r="K409" s="181" t="s">
        <v>925</v>
      </c>
      <c r="L409" s="125" t="s">
        <v>3218</v>
      </c>
      <c r="M409" s="564">
        <f>IF(ISERROR(VLOOKUP($B409,ESTR_PREC!$A$1:$M$6000,7,FALSE))=TRUE,0,VLOOKUP($B409,ESTR_PREC!$A$1:$M$6000,7,FALSE))</f>
        <v>0</v>
      </c>
      <c r="N409" s="225"/>
      <c r="O409" s="560">
        <f t="shared" si="10"/>
        <v>0</v>
      </c>
      <c r="Q409" s="225"/>
      <c r="R409" s="499"/>
      <c r="S409" s="225"/>
      <c r="T409" s="225"/>
      <c r="V409" s="225"/>
      <c r="W409" s="225"/>
      <c r="X409" s="499"/>
      <c r="Y409" s="501"/>
      <c r="Z409" s="499"/>
    </row>
    <row r="410" spans="2:26">
      <c r="B410" s="127" t="s">
        <v>926</v>
      </c>
      <c r="C410" s="127" t="s">
        <v>3523</v>
      </c>
      <c r="D410" s="127"/>
      <c r="E410" s="123"/>
      <c r="F410" s="127"/>
      <c r="G410" s="123"/>
      <c r="H410" s="123"/>
      <c r="I410" s="123"/>
      <c r="J410" s="123"/>
      <c r="K410" s="181" t="s">
        <v>927</v>
      </c>
      <c r="L410" s="125" t="s">
        <v>3218</v>
      </c>
      <c r="M410" s="564">
        <f>IF(ISERROR(VLOOKUP($B410,ESTR_PREC!$A$1:$M$6000,7,FALSE))=TRUE,0,VLOOKUP($B410,ESTR_PREC!$A$1:$M$6000,7,FALSE))</f>
        <v>0</v>
      </c>
      <c r="N410" s="225"/>
      <c r="O410" s="560">
        <f t="shared" si="10"/>
        <v>0</v>
      </c>
      <c r="Q410" s="225"/>
      <c r="R410" s="499"/>
      <c r="S410" s="225"/>
      <c r="T410" s="225"/>
      <c r="V410" s="225"/>
      <c r="W410" s="225"/>
      <c r="X410" s="499"/>
      <c r="Y410" s="501"/>
      <c r="Z410" s="499"/>
    </row>
    <row r="411" spans="2:26">
      <c r="B411" s="127" t="s">
        <v>928</v>
      </c>
      <c r="C411" s="127" t="s">
        <v>3524</v>
      </c>
      <c r="D411" s="127"/>
      <c r="E411" s="123"/>
      <c r="F411" s="127"/>
      <c r="G411" s="123"/>
      <c r="H411" s="123"/>
      <c r="I411" s="123"/>
      <c r="J411" s="123"/>
      <c r="K411" s="164" t="s">
        <v>930</v>
      </c>
      <c r="L411" s="125" t="s">
        <v>3218</v>
      </c>
      <c r="M411" s="564">
        <f>IF(ISERROR(VLOOKUP($B411,ESTR_PREC!$A$1:$M$6000,7,FALSE))=TRUE,0,VLOOKUP($B411,ESTR_PREC!$A$1:$M$6000,7,FALSE))</f>
        <v>0</v>
      </c>
      <c r="N411" s="225"/>
      <c r="O411" s="560">
        <f t="shared" si="10"/>
        <v>0</v>
      </c>
      <c r="Q411" s="225">
        <v>2</v>
      </c>
      <c r="R411" s="499"/>
      <c r="S411" s="225"/>
      <c r="T411" s="225"/>
      <c r="V411" s="225"/>
      <c r="W411" s="225"/>
      <c r="X411" s="499"/>
      <c r="Y411" s="501"/>
      <c r="Z411" s="499"/>
    </row>
    <row r="412" spans="2:26">
      <c r="B412" s="127" t="s">
        <v>933</v>
      </c>
      <c r="C412" s="127" t="s">
        <v>3525</v>
      </c>
      <c r="D412" s="127"/>
      <c r="E412" s="123"/>
      <c r="F412" s="127"/>
      <c r="G412" s="123"/>
      <c r="H412" s="123"/>
      <c r="I412" s="123"/>
      <c r="J412" s="123"/>
      <c r="K412" s="164" t="s">
        <v>935</v>
      </c>
      <c r="L412" s="125" t="s">
        <v>3218</v>
      </c>
      <c r="M412" s="564">
        <f>IF(ISERROR(VLOOKUP($B412,ESTR_PREC!$A$1:$M$6000,7,FALSE))=TRUE,0,VLOOKUP($B412,ESTR_PREC!$A$1:$M$6000,7,FALSE))</f>
        <v>0</v>
      </c>
      <c r="N412" s="225"/>
      <c r="O412" s="560">
        <f t="shared" si="10"/>
        <v>0</v>
      </c>
      <c r="Q412" s="225"/>
      <c r="R412" s="499"/>
      <c r="S412" s="225"/>
      <c r="T412" s="225"/>
      <c r="V412" s="225"/>
      <c r="W412" s="225"/>
      <c r="X412" s="499"/>
      <c r="Y412" s="501"/>
      <c r="Z412" s="499"/>
    </row>
    <row r="413" spans="2:26" ht="15.75" hidden="1" customHeight="1" thickBot="1">
      <c r="B413" s="352" t="s">
        <v>936</v>
      </c>
      <c r="C413" s="352" t="s">
        <v>3526</v>
      </c>
      <c r="D413" s="352"/>
      <c r="E413" s="352"/>
      <c r="F413" s="352"/>
      <c r="G413" s="352"/>
      <c r="H413" s="352"/>
      <c r="I413" s="352"/>
      <c r="J413" s="352"/>
      <c r="K413" s="308" t="s">
        <v>937</v>
      </c>
      <c r="L413" s="562" t="s">
        <v>3218</v>
      </c>
      <c r="M413" s="564"/>
      <c r="N413" s="564"/>
      <c r="O413" s="564"/>
      <c r="Q413" s="564"/>
      <c r="R413" s="499"/>
      <c r="S413" s="825"/>
      <c r="T413" s="825"/>
      <c r="V413" s="825"/>
      <c r="W413" s="825"/>
      <c r="X413" s="548"/>
      <c r="Y413" s="501"/>
      <c r="Z413" s="548"/>
    </row>
    <row r="414" spans="2:26" ht="15.75">
      <c r="K414" s="544" t="s">
        <v>3510</v>
      </c>
      <c r="L414" s="528"/>
      <c r="M414" s="192"/>
      <c r="N414" s="192"/>
      <c r="O414" s="192"/>
      <c r="Q414" s="192"/>
      <c r="R414" s="554"/>
      <c r="S414" s="192"/>
      <c r="T414" s="192"/>
      <c r="V414" s="192"/>
      <c r="W414" s="192"/>
      <c r="X414" s="192"/>
      <c r="Y414" s="501"/>
      <c r="Z414" s="192"/>
    </row>
    <row r="415" spans="2:26" ht="16.5" thickBot="1">
      <c r="K415" s="539"/>
      <c r="L415" s="528"/>
      <c r="M415" s="192"/>
      <c r="N415" s="192"/>
      <c r="O415" s="192"/>
      <c r="Q415" s="192"/>
      <c r="R415" s="554"/>
      <c r="S415" s="192"/>
      <c r="T415" s="192"/>
      <c r="V415" s="192"/>
      <c r="W415" s="192"/>
      <c r="X415" s="192"/>
      <c r="Y415" s="501"/>
      <c r="Z415" s="192"/>
    </row>
    <row r="416" spans="2:26" ht="39" thickBot="1">
      <c r="K416" s="529"/>
      <c r="L416" s="465"/>
      <c r="M416" s="328" t="str">
        <f>+$M$10</f>
        <v>Valore netto al 31/12/2017</v>
      </c>
      <c r="N416" s="779" t="str">
        <f>N$10</f>
        <v>Valore netto al 31/12/2018</v>
      </c>
      <c r="O416" s="779" t="s">
        <v>4064</v>
      </c>
      <c r="P416" s="806"/>
      <c r="Q416" s="779" t="str">
        <f>Q$10</f>
        <v>Prechiusura al ° trimestre 2018</v>
      </c>
      <c r="R416" s="514"/>
      <c r="S416" s="1145" t="str">
        <f>S$330</f>
        <v>Costi da utilizzo contributi 2018</v>
      </c>
      <c r="T416" s="1143" t="str">
        <f>T$330</f>
        <v>Costi da utilizzo contributi DI CUI SOCIO-SAN</v>
      </c>
      <c r="U416" s="1144"/>
      <c r="V416" s="1142" t="str">
        <f>V$330</f>
        <v>Costi da contributi 2018</v>
      </c>
      <c r="W416" s="1143" t="str">
        <f>W$330</f>
        <v>Costi da contributi DI CUI SOCIO-SAN</v>
      </c>
      <c r="X416" s="681"/>
      <c r="Y416" s="501"/>
      <c r="Z416" s="681"/>
    </row>
    <row r="417" spans="2:26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95" t="s">
        <v>939</v>
      </c>
      <c r="L417" s="105" t="s">
        <v>3218</v>
      </c>
      <c r="M417" s="106">
        <f>+M420+M777</f>
        <v>0</v>
      </c>
      <c r="N417" s="106">
        <f>+N420+N777</f>
        <v>0</v>
      </c>
      <c r="O417" s="775">
        <f>+N417-M417</f>
        <v>0</v>
      </c>
      <c r="Q417" s="106">
        <f>+Q420+Q777</f>
        <v>29183</v>
      </c>
      <c r="R417" s="518"/>
      <c r="S417" s="106">
        <f>+S420+S777</f>
        <v>0</v>
      </c>
      <c r="T417" s="106">
        <f>+T420+T777</f>
        <v>0</v>
      </c>
      <c r="V417" s="106">
        <f>+V420+V777</f>
        <v>0</v>
      </c>
      <c r="W417" s="106">
        <f>+W420+W777</f>
        <v>0</v>
      </c>
      <c r="X417" s="518"/>
      <c r="Y417" s="501"/>
      <c r="Z417" s="518"/>
    </row>
    <row r="418" spans="2:26" ht="16.5" thickTop="1" thickBot="1">
      <c r="K418" s="540"/>
      <c r="M418" s="265"/>
      <c r="N418" s="379"/>
      <c r="Q418" s="379"/>
      <c r="R418" s="554"/>
      <c r="X418" s="501"/>
      <c r="Y418" s="501"/>
      <c r="Z418" s="501"/>
    </row>
    <row r="419" spans="2:26" ht="39" thickBot="1">
      <c r="K419" s="529"/>
      <c r="L419" s="465"/>
      <c r="M419" s="328" t="str">
        <f>+$M$10</f>
        <v>Valore netto al 31/12/2017</v>
      </c>
      <c r="N419" s="779" t="str">
        <f>N$10</f>
        <v>Valore netto al 31/12/2018</v>
      </c>
      <c r="O419" s="779" t="s">
        <v>4064</v>
      </c>
      <c r="P419" s="806"/>
      <c r="Q419" s="779" t="str">
        <f>Q$10</f>
        <v>Prechiusura al ° trimestre 2018</v>
      </c>
      <c r="R419" s="514"/>
      <c r="S419" s="1145" t="str">
        <f>S$330</f>
        <v>Costi da utilizzo contributi 2018</v>
      </c>
      <c r="T419" s="1143" t="str">
        <f>T$330</f>
        <v>Costi da utilizzo contributi DI CUI SOCIO-SAN</v>
      </c>
      <c r="U419" s="1144"/>
      <c r="V419" s="1142" t="str">
        <f>V$330</f>
        <v>Costi da contributi 2018</v>
      </c>
      <c r="W419" s="1143" t="str">
        <f>W$330</f>
        <v>Costi da contributi DI CUI SOCIO-SAN</v>
      </c>
      <c r="X419" s="681"/>
      <c r="Y419" s="501"/>
      <c r="Z419" s="681"/>
    </row>
    <row r="420" spans="2:26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313" t="s">
        <v>941</v>
      </c>
      <c r="L420" s="171" t="s">
        <v>3218</v>
      </c>
      <c r="M420" s="172">
        <f>+M422+M435+M453+M501+M511+M536+M555+M569+M601+M609+M619+M689+M701+M719+M751</f>
        <v>0</v>
      </c>
      <c r="N420" s="172">
        <f>+N422+N435+N453+N501+N511+N536+N555+N569+N601+N609+N619+N689+N701+N719+N751</f>
        <v>0</v>
      </c>
      <c r="O420" s="775">
        <f>+N420-M420</f>
        <v>0</v>
      </c>
      <c r="Q420" s="172">
        <f>+Q422+Q435+Q453+Q501+Q511+Q536+Q555+Q569+Q601+Q609+Q619+Q689+Q701+Q719+Q751</f>
        <v>28673</v>
      </c>
      <c r="R420" s="518"/>
      <c r="S420" s="172">
        <f>+S422+S435+S453+S501+S511+S536+S555+S569+S601+S609+S619+S689+S701+S719+S751</f>
        <v>0</v>
      </c>
      <c r="T420" s="172">
        <f>+T422+T435+T453+T501+T511+T536+T555+T569+T601+T609+T619+T689+T701+T719+T751</f>
        <v>0</v>
      </c>
      <c r="V420" s="172">
        <f>+V422+V435+V453+V501+V511+V536+V555+V569+V601+V609+V619+V689+V701+V719+V751</f>
        <v>0</v>
      </c>
      <c r="W420" s="172">
        <f>+W422+W435+W453+W501+W511+W536+W555+W569+W601+W609+W619+W689+W701+W719+W751</f>
        <v>0</v>
      </c>
      <c r="X420" s="518"/>
      <c r="Y420" s="501"/>
      <c r="Z420" s="518"/>
    </row>
    <row r="421" spans="2:26" ht="9" customHeight="1" thickTop="1" thickBot="1">
      <c r="K421" s="540"/>
      <c r="M421" s="265"/>
      <c r="N421" s="379"/>
      <c r="Q421" s="379"/>
      <c r="R421" s="554"/>
      <c r="X421" s="501"/>
      <c r="Y421" s="501"/>
      <c r="Z421" s="501"/>
    </row>
    <row r="422" spans="2:26" ht="31.5" customHeight="1" thickTop="1" thickBot="1">
      <c r="B422" s="110" t="s">
        <v>942</v>
      </c>
      <c r="C422" s="242" t="s">
        <v>3529</v>
      </c>
      <c r="D422" s="243"/>
      <c r="E422" s="112"/>
      <c r="F422" s="243"/>
      <c r="G422" s="112"/>
      <c r="H422" s="243"/>
      <c r="I422" s="243"/>
      <c r="J422" s="243"/>
      <c r="K422" s="113" t="s">
        <v>943</v>
      </c>
      <c r="L422" s="114" t="s">
        <v>3218</v>
      </c>
      <c r="M422" s="115">
        <f>SUM(M425:M433)</f>
        <v>0</v>
      </c>
      <c r="N422" s="115">
        <f>SUM(N425:N433)</f>
        <v>0</v>
      </c>
      <c r="O422" s="298">
        <f>+N422-M422</f>
        <v>0</v>
      </c>
      <c r="Q422" s="115">
        <f>SUM(Q425:Q433)</f>
        <v>0</v>
      </c>
      <c r="R422" s="519"/>
      <c r="S422" s="115">
        <f>SUM(S425:S433)</f>
        <v>0</v>
      </c>
      <c r="T422" s="115">
        <f>SUM(T425:T433)</f>
        <v>0</v>
      </c>
      <c r="V422" s="115">
        <f>SUM(V425:V433)</f>
        <v>0</v>
      </c>
      <c r="W422" s="115">
        <f>SUM(W425:W433)</f>
        <v>0</v>
      </c>
      <c r="X422" s="519"/>
      <c r="Y422" s="501"/>
      <c r="Z422" s="519"/>
    </row>
    <row r="423" spans="2:26" ht="16.5" thickTop="1" thickBot="1">
      <c r="K423" s="540"/>
      <c r="M423" s="265"/>
      <c r="N423" s="379"/>
      <c r="Q423" s="379"/>
      <c r="R423" s="554"/>
      <c r="X423" s="501"/>
      <c r="Y423" s="501"/>
      <c r="Z423" s="501"/>
    </row>
    <row r="424" spans="2:26" ht="39" thickBot="1">
      <c r="B424" s="102" t="s">
        <v>3221</v>
      </c>
      <c r="C424" s="245" t="s">
        <v>48</v>
      </c>
      <c r="D424" s="245"/>
      <c r="E424" s="246"/>
      <c r="F424" s="246"/>
      <c r="G424" s="246"/>
      <c r="H424" s="246"/>
      <c r="I424" s="246"/>
      <c r="J424" s="246"/>
      <c r="K424" s="302" t="s">
        <v>3222</v>
      </c>
      <c r="L424" s="135"/>
      <c r="M424" s="328" t="str">
        <f>+$M$10</f>
        <v>Valore netto al 31/12/2017</v>
      </c>
      <c r="N424" s="779" t="str">
        <f>N$10</f>
        <v>Valore netto al 31/12/2018</v>
      </c>
      <c r="O424" s="779" t="s">
        <v>4064</v>
      </c>
      <c r="P424" s="806"/>
      <c r="Q424" s="779" t="str">
        <f>Q$10</f>
        <v>Prechiusura al ° trimestre 2018</v>
      </c>
      <c r="R424" s="514"/>
      <c r="S424" s="1145" t="str">
        <f>S$330</f>
        <v>Costi da utilizzo contributi 2018</v>
      </c>
      <c r="T424" s="1143" t="str">
        <f>T$330</f>
        <v>Costi da utilizzo contributi DI CUI SOCIO-SAN</v>
      </c>
      <c r="U424" s="1144"/>
      <c r="V424" s="1142" t="str">
        <f>V$330</f>
        <v>Costi da contributi 2018</v>
      </c>
      <c r="W424" s="1143" t="str">
        <f>W$330</f>
        <v>Costi da contributi DI CUI SOCIO-SAN</v>
      </c>
      <c r="X424" s="681"/>
      <c r="Y424" s="501"/>
      <c r="Z424" s="681"/>
    </row>
    <row r="425" spans="2:26" ht="15" hidden="1" customHeight="1">
      <c r="B425" s="138" t="s">
        <v>944</v>
      </c>
      <c r="C425" s="138" t="s">
        <v>3530</v>
      </c>
      <c r="D425" s="138"/>
      <c r="E425" s="138"/>
      <c r="F425" s="138"/>
      <c r="G425" s="138"/>
      <c r="H425" s="138"/>
      <c r="I425" s="138"/>
      <c r="J425" s="138"/>
      <c r="K425" s="304" t="s">
        <v>948</v>
      </c>
      <c r="L425" s="270" t="s">
        <v>3218</v>
      </c>
      <c r="M425" s="564"/>
      <c r="N425" s="564"/>
      <c r="O425" s="564"/>
      <c r="Q425" s="564"/>
      <c r="R425" s="499"/>
      <c r="S425" s="225"/>
      <c r="T425" s="225"/>
      <c r="V425" s="225"/>
      <c r="W425" s="225"/>
      <c r="X425" s="499"/>
      <c r="Y425" s="501"/>
      <c r="Z425" s="499"/>
    </row>
    <row r="426" spans="2:26" hidden="1">
      <c r="B426" s="138" t="s">
        <v>950</v>
      </c>
      <c r="C426" s="138" t="s">
        <v>3531</v>
      </c>
      <c r="D426" s="138"/>
      <c r="E426" s="138"/>
      <c r="F426" s="138"/>
      <c r="G426" s="138"/>
      <c r="H426" s="138"/>
      <c r="I426" s="138"/>
      <c r="J426" s="138"/>
      <c r="K426" s="304" t="s">
        <v>952</v>
      </c>
      <c r="L426" s="270" t="s">
        <v>3218</v>
      </c>
      <c r="M426" s="564"/>
      <c r="N426" s="564"/>
      <c r="O426" s="564"/>
      <c r="Q426" s="564"/>
      <c r="R426" s="499"/>
      <c r="S426" s="225"/>
      <c r="T426" s="225"/>
      <c r="V426" s="225"/>
      <c r="W426" s="225"/>
      <c r="X426" s="499"/>
      <c r="Y426" s="501"/>
      <c r="Z426" s="499"/>
    </row>
    <row r="427" spans="2:26" ht="25.5">
      <c r="B427" s="138" t="s">
        <v>953</v>
      </c>
      <c r="C427" s="138" t="s">
        <v>3532</v>
      </c>
      <c r="D427" s="138"/>
      <c r="E427" s="138"/>
      <c r="F427" s="138"/>
      <c r="G427" s="138"/>
      <c r="H427" s="138"/>
      <c r="I427" s="138"/>
      <c r="J427" s="138"/>
      <c r="K427" s="304" t="s">
        <v>955</v>
      </c>
      <c r="L427" s="270" t="s">
        <v>3218</v>
      </c>
      <c r="M427" s="564">
        <f>IF(ISERROR(VLOOKUP($B427,ESTR_PREC!$A$1:$M$6000,7,FALSE))=TRUE,0,VLOOKUP($B427,ESTR_PREC!$A$1:$M$6000,7,FALSE))</f>
        <v>0</v>
      </c>
      <c r="N427" s="225"/>
      <c r="O427" s="560">
        <f>+N427-M427</f>
        <v>0</v>
      </c>
      <c r="Q427" s="225"/>
      <c r="R427" s="499"/>
      <c r="S427" s="225"/>
      <c r="T427" s="225"/>
      <c r="V427" s="225"/>
      <c r="W427" s="225"/>
      <c r="X427" s="499"/>
      <c r="Y427" s="501"/>
      <c r="Z427" s="499"/>
    </row>
    <row r="428" spans="2:26" hidden="1">
      <c r="B428" s="138" t="s">
        <v>956</v>
      </c>
      <c r="C428" s="138" t="s">
        <v>3533</v>
      </c>
      <c r="D428" s="138"/>
      <c r="E428" s="138"/>
      <c r="F428" s="138"/>
      <c r="G428" s="138"/>
      <c r="H428" s="138"/>
      <c r="I428" s="138"/>
      <c r="J428" s="138"/>
      <c r="K428" s="304" t="s">
        <v>959</v>
      </c>
      <c r="L428" s="270" t="s">
        <v>3218</v>
      </c>
      <c r="M428" s="564"/>
      <c r="N428" s="564"/>
      <c r="O428" s="564"/>
      <c r="Q428" s="564"/>
      <c r="R428" s="499"/>
      <c r="S428" s="564"/>
      <c r="T428" s="564"/>
      <c r="V428" s="564"/>
      <c r="W428" s="564"/>
      <c r="X428" s="499"/>
      <c r="Y428" s="501"/>
      <c r="Z428" s="499"/>
    </row>
    <row r="429" spans="2:26" hidden="1">
      <c r="B429" s="138" t="s">
        <v>960</v>
      </c>
      <c r="C429" s="138" t="s">
        <v>3534</v>
      </c>
      <c r="D429" s="138"/>
      <c r="E429" s="138"/>
      <c r="F429" s="138"/>
      <c r="G429" s="138"/>
      <c r="H429" s="138"/>
      <c r="I429" s="138"/>
      <c r="J429" s="138"/>
      <c r="K429" s="304" t="s">
        <v>961</v>
      </c>
      <c r="L429" s="270" t="s">
        <v>3218</v>
      </c>
      <c r="M429" s="564"/>
      <c r="N429" s="564"/>
      <c r="O429" s="564"/>
      <c r="Q429" s="564"/>
      <c r="R429" s="499"/>
      <c r="S429" s="564"/>
      <c r="T429" s="564"/>
      <c r="V429" s="564"/>
      <c r="W429" s="564"/>
      <c r="X429" s="499"/>
      <c r="Y429" s="501"/>
      <c r="Z429" s="499"/>
    </row>
    <row r="430" spans="2:26">
      <c r="B430" s="138" t="s">
        <v>962</v>
      </c>
      <c r="C430" s="138" t="s">
        <v>3535</v>
      </c>
      <c r="D430" s="138"/>
      <c r="E430" s="138"/>
      <c r="F430" s="138"/>
      <c r="G430" s="138"/>
      <c r="H430" s="138"/>
      <c r="I430" s="138"/>
      <c r="J430" s="138"/>
      <c r="K430" s="304" t="s">
        <v>963</v>
      </c>
      <c r="L430" s="270" t="s">
        <v>3218</v>
      </c>
      <c r="M430" s="564">
        <f>IF(ISERROR(VLOOKUP($B430,ESTR_PREC!$A$1:$M$6000,7,FALSE))=TRUE,0,VLOOKUP($B430,ESTR_PREC!$A$1:$M$6000,7,FALSE))</f>
        <v>0</v>
      </c>
      <c r="N430" s="225"/>
      <c r="O430" s="560">
        <f>+N430-M430</f>
        <v>0</v>
      </c>
      <c r="Q430" s="225"/>
      <c r="R430" s="499"/>
      <c r="S430" s="225"/>
      <c r="T430" s="225"/>
      <c r="V430" s="225"/>
      <c r="W430" s="225"/>
      <c r="X430" s="499"/>
      <c r="Y430" s="501"/>
      <c r="Z430" s="499"/>
    </row>
    <row r="431" spans="2:26">
      <c r="B431" s="138" t="s">
        <v>964</v>
      </c>
      <c r="C431" s="138" t="s">
        <v>3536</v>
      </c>
      <c r="D431" s="138"/>
      <c r="E431" s="138"/>
      <c r="F431" s="138"/>
      <c r="G431" s="138"/>
      <c r="H431" s="138"/>
      <c r="I431" s="138"/>
      <c r="J431" s="138"/>
      <c r="K431" s="304" t="s">
        <v>965</v>
      </c>
      <c r="L431" s="270" t="s">
        <v>3218</v>
      </c>
      <c r="M431" s="564">
        <f>IF(ISERROR(VLOOKUP($B431,ESTR_PREC!$A$1:$M$6000,7,FALSE))=TRUE,0,VLOOKUP($B431,ESTR_PREC!$A$1:$M$6000,7,FALSE))</f>
        <v>0</v>
      </c>
      <c r="N431" s="225"/>
      <c r="O431" s="560">
        <f>+N431-M431</f>
        <v>0</v>
      </c>
      <c r="Q431" s="225"/>
      <c r="R431" s="499"/>
      <c r="S431" s="225"/>
      <c r="T431" s="225"/>
      <c r="V431" s="225"/>
      <c r="W431" s="225"/>
      <c r="X431" s="499"/>
      <c r="Y431" s="501"/>
      <c r="Z431" s="499"/>
    </row>
    <row r="432" spans="2:26" ht="25.5" hidden="1">
      <c r="B432" s="138" t="s">
        <v>967</v>
      </c>
      <c r="C432" s="138" t="s">
        <v>3537</v>
      </c>
      <c r="D432" s="138"/>
      <c r="E432" s="138"/>
      <c r="F432" s="138"/>
      <c r="G432" s="138"/>
      <c r="H432" s="138"/>
      <c r="I432" s="138"/>
      <c r="J432" s="138"/>
      <c r="K432" s="304" t="s">
        <v>969</v>
      </c>
      <c r="L432" s="270" t="s">
        <v>3218</v>
      </c>
      <c r="M432" s="564"/>
      <c r="N432" s="564"/>
      <c r="O432" s="564"/>
      <c r="Q432" s="564"/>
      <c r="R432" s="499"/>
      <c r="S432" s="225"/>
      <c r="T432" s="225"/>
      <c r="V432" s="225"/>
      <c r="W432" s="225"/>
      <c r="X432" s="499"/>
      <c r="Y432" s="501"/>
      <c r="Z432" s="499"/>
    </row>
    <row r="433" spans="2:26" ht="15.75" hidden="1" customHeight="1" thickBot="1">
      <c r="B433" s="352" t="s">
        <v>970</v>
      </c>
      <c r="C433" s="352" t="s">
        <v>3538</v>
      </c>
      <c r="D433" s="352"/>
      <c r="E433" s="352"/>
      <c r="F433" s="352"/>
      <c r="G433" s="352"/>
      <c r="H433" s="352"/>
      <c r="I433" s="352"/>
      <c r="J433" s="352"/>
      <c r="K433" s="308" t="s">
        <v>972</v>
      </c>
      <c r="L433" s="562" t="s">
        <v>3218</v>
      </c>
      <c r="M433" s="564"/>
      <c r="N433" s="564"/>
      <c r="O433" s="564"/>
      <c r="Q433" s="564"/>
      <c r="R433" s="499"/>
      <c r="S433" s="825"/>
      <c r="T433" s="825"/>
      <c r="V433" s="825"/>
      <c r="W433" s="825"/>
      <c r="X433" s="548"/>
      <c r="Y433" s="501"/>
      <c r="Z433" s="548"/>
    </row>
    <row r="434" spans="2:26">
      <c r="K434" s="541"/>
      <c r="L434" s="543"/>
      <c r="M434" s="514"/>
      <c r="N434" s="520"/>
      <c r="O434" s="520"/>
      <c r="Q434" s="520"/>
      <c r="R434" s="554"/>
      <c r="S434" s="514"/>
      <c r="T434" s="514"/>
      <c r="V434" s="514"/>
      <c r="W434" s="514"/>
      <c r="X434" s="555"/>
      <c r="Y434" s="501"/>
      <c r="Z434" s="555"/>
    </row>
    <row r="435" spans="2:26" ht="17.25" hidden="1" thickTop="1" thickBot="1">
      <c r="B435" s="292" t="s">
        <v>973</v>
      </c>
      <c r="C435" s="556" t="s">
        <v>3539</v>
      </c>
      <c r="D435" s="293"/>
      <c r="E435" s="294"/>
      <c r="F435" s="293"/>
      <c r="G435" s="294"/>
      <c r="H435" s="293"/>
      <c r="I435" s="293"/>
      <c r="J435" s="293"/>
      <c r="K435" s="295" t="s">
        <v>974</v>
      </c>
      <c r="L435" s="296" t="s">
        <v>3218</v>
      </c>
      <c r="M435" s="298">
        <f>SUM(M438:M451)</f>
        <v>0</v>
      </c>
      <c r="N435" s="298">
        <f>SUM(N438:N451)</f>
        <v>0</v>
      </c>
      <c r="O435" s="298">
        <f>SUM(O438:O451)</f>
        <v>0</v>
      </c>
      <c r="Q435" s="298">
        <f>SUM(Q438:Q451)</f>
        <v>0</v>
      </c>
      <c r="R435" s="519"/>
      <c r="S435" s="115">
        <f>SUM(S438:S451)</f>
        <v>0</v>
      </c>
      <c r="T435" s="115">
        <f>SUM(T438:T451)</f>
        <v>0</v>
      </c>
      <c r="V435" s="115">
        <f>SUM(V438:V451)</f>
        <v>0</v>
      </c>
      <c r="W435" s="115">
        <f>SUM(W438:W451)</f>
        <v>0</v>
      </c>
      <c r="X435" s="519"/>
      <c r="Y435" s="501"/>
      <c r="Z435" s="519"/>
    </row>
    <row r="436" spans="2:26" ht="14.25" hidden="1" customHeight="1" thickTop="1" thickBot="1">
      <c r="K436" s="540"/>
      <c r="M436" s="265"/>
      <c r="N436" s="379"/>
      <c r="Q436" s="379"/>
      <c r="R436" s="554"/>
      <c r="X436" s="501"/>
      <c r="Y436" s="501"/>
      <c r="Z436" s="501"/>
    </row>
    <row r="437" spans="2:26" ht="39" hidden="1" thickBot="1">
      <c r="B437" s="347" t="s">
        <v>3221</v>
      </c>
      <c r="C437" s="348" t="s">
        <v>48</v>
      </c>
      <c r="D437" s="348"/>
      <c r="E437" s="349"/>
      <c r="F437" s="349"/>
      <c r="G437" s="349"/>
      <c r="H437" s="349"/>
      <c r="I437" s="349"/>
      <c r="J437" s="349"/>
      <c r="K437" s="350" t="s">
        <v>3222</v>
      </c>
      <c r="L437" s="558"/>
      <c r="M437" s="351" t="str">
        <f>+$M$10</f>
        <v>Valore netto al 31/12/2017</v>
      </c>
      <c r="N437" s="347" t="str">
        <f>N$10</f>
        <v>Valore netto al 31/12/2018</v>
      </c>
      <c r="O437" s="559" t="s">
        <v>4064</v>
      </c>
      <c r="Q437" s="347" t="str">
        <f>Q$10</f>
        <v>Prechiusura al ° trimestre 2018</v>
      </c>
      <c r="R437" s="514"/>
      <c r="S437" s="1145" t="str">
        <f>S$330</f>
        <v>Costi da utilizzo contributi 2018</v>
      </c>
      <c r="T437" s="1143" t="str">
        <f>T$330</f>
        <v>Costi da utilizzo contributi DI CUI SOCIO-SAN</v>
      </c>
      <c r="U437" s="1144"/>
      <c r="V437" s="1142" t="str">
        <f>V$330</f>
        <v>Costi da contributi 2018</v>
      </c>
      <c r="W437" s="1143" t="str">
        <f>W$330</f>
        <v>Costi da contributi DI CUI SOCIO-SAN</v>
      </c>
      <c r="X437" s="681"/>
      <c r="Y437" s="501"/>
      <c r="Z437" s="681"/>
    </row>
    <row r="438" spans="2:26" ht="38.25" hidden="1">
      <c r="B438" s="138" t="s">
        <v>975</v>
      </c>
      <c r="C438" s="138" t="s">
        <v>3540</v>
      </c>
      <c r="D438" s="138"/>
      <c r="E438" s="138"/>
      <c r="F438" s="138"/>
      <c r="G438" s="138"/>
      <c r="H438" s="138"/>
      <c r="I438" s="138"/>
      <c r="J438" s="268"/>
      <c r="K438" s="316" t="s">
        <v>978</v>
      </c>
      <c r="L438" s="270" t="s">
        <v>3218</v>
      </c>
      <c r="M438" s="564"/>
      <c r="N438" s="564"/>
      <c r="O438" s="564"/>
      <c r="Q438" s="564"/>
      <c r="R438" s="499"/>
      <c r="S438" s="225"/>
      <c r="T438" s="225"/>
      <c r="V438" s="225"/>
      <c r="W438" s="225"/>
      <c r="X438" s="499"/>
      <c r="Y438" s="501"/>
      <c r="Z438" s="499"/>
    </row>
    <row r="439" spans="2:26" ht="38.25" hidden="1">
      <c r="B439" s="138" t="s">
        <v>979</v>
      </c>
      <c r="C439" s="138" t="s">
        <v>3541</v>
      </c>
      <c r="D439" s="138"/>
      <c r="E439" s="138"/>
      <c r="F439" s="138"/>
      <c r="G439" s="138"/>
      <c r="H439" s="138"/>
      <c r="I439" s="138"/>
      <c r="J439" s="268"/>
      <c r="K439" s="316" t="s">
        <v>980</v>
      </c>
      <c r="L439" s="270" t="s">
        <v>3218</v>
      </c>
      <c r="M439" s="564"/>
      <c r="N439" s="564"/>
      <c r="O439" s="564"/>
      <c r="Q439" s="564"/>
      <c r="R439" s="499"/>
      <c r="S439" s="225"/>
      <c r="T439" s="225"/>
      <c r="V439" s="225"/>
      <c r="W439" s="225"/>
      <c r="X439" s="499"/>
      <c r="Y439" s="501"/>
      <c r="Z439" s="499"/>
    </row>
    <row r="440" spans="2:26" ht="38.25" hidden="1">
      <c r="B440" s="138" t="s">
        <v>981</v>
      </c>
      <c r="C440" s="138" t="s">
        <v>3542</v>
      </c>
      <c r="D440" s="138"/>
      <c r="E440" s="138"/>
      <c r="F440" s="138"/>
      <c r="G440" s="138"/>
      <c r="H440" s="138"/>
      <c r="I440" s="138"/>
      <c r="J440" s="268"/>
      <c r="K440" s="316" t="s">
        <v>983</v>
      </c>
      <c r="L440" s="270" t="s">
        <v>3218</v>
      </c>
      <c r="M440" s="564"/>
      <c r="N440" s="564"/>
      <c r="O440" s="564"/>
      <c r="Q440" s="564"/>
      <c r="R440" s="499"/>
      <c r="S440" s="225"/>
      <c r="T440" s="225"/>
      <c r="V440" s="225"/>
      <c r="W440" s="225"/>
      <c r="X440" s="499"/>
      <c r="Y440" s="501"/>
      <c r="Z440" s="499"/>
    </row>
    <row r="441" spans="2:26" ht="38.25" hidden="1">
      <c r="B441" s="138" t="s">
        <v>984</v>
      </c>
      <c r="C441" s="138" t="s">
        <v>3543</v>
      </c>
      <c r="D441" s="138"/>
      <c r="E441" s="138"/>
      <c r="F441" s="138"/>
      <c r="G441" s="138"/>
      <c r="H441" s="138"/>
      <c r="I441" s="138"/>
      <c r="J441" s="268"/>
      <c r="K441" s="316" t="s">
        <v>985</v>
      </c>
      <c r="L441" s="270" t="s">
        <v>3218</v>
      </c>
      <c r="M441" s="564"/>
      <c r="N441" s="564"/>
      <c r="O441" s="564"/>
      <c r="Q441" s="564"/>
      <c r="R441" s="499"/>
      <c r="S441" s="225"/>
      <c r="T441" s="225"/>
      <c r="V441" s="225"/>
      <c r="W441" s="225"/>
      <c r="X441" s="499"/>
      <c r="Y441" s="501"/>
      <c r="Z441" s="499"/>
    </row>
    <row r="442" spans="2:26" ht="38.25" hidden="1">
      <c r="B442" s="138" t="s">
        <v>986</v>
      </c>
      <c r="C442" s="138" t="s">
        <v>3544</v>
      </c>
      <c r="D442" s="138"/>
      <c r="E442" s="138"/>
      <c r="F442" s="138"/>
      <c r="G442" s="138"/>
      <c r="H442" s="138"/>
      <c r="I442" s="138"/>
      <c r="J442" s="268"/>
      <c r="K442" s="316" t="s">
        <v>987</v>
      </c>
      <c r="L442" s="270" t="s">
        <v>3218</v>
      </c>
      <c r="M442" s="564"/>
      <c r="N442" s="564"/>
      <c r="O442" s="564"/>
      <c r="Q442" s="564"/>
      <c r="R442" s="499"/>
      <c r="S442" s="225"/>
      <c r="T442" s="225"/>
      <c r="V442" s="225"/>
      <c r="W442" s="225"/>
      <c r="X442" s="499"/>
      <c r="Y442" s="501"/>
      <c r="Z442" s="499"/>
    </row>
    <row r="443" spans="2:26" ht="38.25" hidden="1">
      <c r="B443" s="138" t="s">
        <v>988</v>
      </c>
      <c r="C443" s="138" t="s">
        <v>3545</v>
      </c>
      <c r="D443" s="138"/>
      <c r="E443" s="138"/>
      <c r="F443" s="138"/>
      <c r="G443" s="138"/>
      <c r="H443" s="138"/>
      <c r="I443" s="138"/>
      <c r="J443" s="268"/>
      <c r="K443" s="316" t="s">
        <v>989</v>
      </c>
      <c r="L443" s="270" t="s">
        <v>3218</v>
      </c>
      <c r="M443" s="564"/>
      <c r="N443" s="564"/>
      <c r="O443" s="564"/>
      <c r="Q443" s="564"/>
      <c r="R443" s="499"/>
      <c r="S443" s="815"/>
      <c r="T443" s="815"/>
      <c r="V443" s="815"/>
      <c r="W443" s="815"/>
      <c r="X443" s="499"/>
      <c r="Y443" s="501"/>
      <c r="Z443" s="499"/>
    </row>
    <row r="444" spans="2:26" ht="38.25" hidden="1">
      <c r="B444" s="138" t="s">
        <v>990</v>
      </c>
      <c r="C444" s="138" t="s">
        <v>3546</v>
      </c>
      <c r="D444" s="138"/>
      <c r="E444" s="138"/>
      <c r="F444" s="138"/>
      <c r="G444" s="138"/>
      <c r="H444" s="138"/>
      <c r="I444" s="138"/>
      <c r="J444" s="268"/>
      <c r="K444" s="316" t="s">
        <v>991</v>
      </c>
      <c r="L444" s="270" t="s">
        <v>3218</v>
      </c>
      <c r="M444" s="564"/>
      <c r="N444" s="564"/>
      <c r="O444" s="564"/>
      <c r="Q444" s="564"/>
      <c r="R444" s="499"/>
      <c r="S444" s="225"/>
      <c r="T444" s="225"/>
      <c r="V444" s="225"/>
      <c r="W444" s="225"/>
      <c r="X444" s="499"/>
      <c r="Y444" s="501"/>
      <c r="Z444" s="499"/>
    </row>
    <row r="445" spans="2:26" ht="38.25" hidden="1">
      <c r="B445" s="138" t="s">
        <v>992</v>
      </c>
      <c r="C445" s="138" t="s">
        <v>3547</v>
      </c>
      <c r="D445" s="138"/>
      <c r="E445" s="138"/>
      <c r="F445" s="138"/>
      <c r="G445" s="138"/>
      <c r="H445" s="138"/>
      <c r="I445" s="138"/>
      <c r="J445" s="268"/>
      <c r="K445" s="316" t="s">
        <v>993</v>
      </c>
      <c r="L445" s="270" t="s">
        <v>3218</v>
      </c>
      <c r="M445" s="564"/>
      <c r="N445" s="564"/>
      <c r="O445" s="564"/>
      <c r="Q445" s="564"/>
      <c r="R445" s="499"/>
      <c r="S445" s="225"/>
      <c r="T445" s="225"/>
      <c r="V445" s="225"/>
      <c r="W445" s="225"/>
      <c r="X445" s="499"/>
      <c r="Y445" s="501"/>
      <c r="Z445" s="499"/>
    </row>
    <row r="446" spans="2:26" ht="38.25" hidden="1">
      <c r="B446" s="138" t="s">
        <v>994</v>
      </c>
      <c r="C446" s="138" t="s">
        <v>3548</v>
      </c>
      <c r="D446" s="138"/>
      <c r="E446" s="138"/>
      <c r="F446" s="138"/>
      <c r="G446" s="138"/>
      <c r="H446" s="138"/>
      <c r="I446" s="138"/>
      <c r="J446" s="268"/>
      <c r="K446" s="316" t="s">
        <v>995</v>
      </c>
      <c r="L446" s="270" t="s">
        <v>3218</v>
      </c>
      <c r="M446" s="564"/>
      <c r="N446" s="564"/>
      <c r="O446" s="564"/>
      <c r="Q446" s="564"/>
      <c r="R446" s="499"/>
      <c r="S446" s="815"/>
      <c r="T446" s="815"/>
      <c r="V446" s="815"/>
      <c r="W446" s="815"/>
      <c r="X446" s="499"/>
      <c r="Y446" s="501"/>
      <c r="Z446" s="499"/>
    </row>
    <row r="447" spans="2:26" hidden="1">
      <c r="B447" s="138" t="s">
        <v>996</v>
      </c>
      <c r="C447" s="138" t="s">
        <v>3549</v>
      </c>
      <c r="D447" s="138"/>
      <c r="E447" s="138"/>
      <c r="F447" s="138"/>
      <c r="G447" s="138"/>
      <c r="H447" s="138"/>
      <c r="I447" s="138"/>
      <c r="J447" s="268"/>
      <c r="K447" s="316" t="s">
        <v>997</v>
      </c>
      <c r="L447" s="270" t="s">
        <v>3218</v>
      </c>
      <c r="M447" s="564"/>
      <c r="N447" s="564"/>
      <c r="O447" s="564"/>
      <c r="Q447" s="564"/>
      <c r="R447" s="499"/>
      <c r="S447" s="225"/>
      <c r="T447" s="225"/>
      <c r="V447" s="225"/>
      <c r="W447" s="225"/>
      <c r="X447" s="499"/>
      <c r="Y447" s="501"/>
      <c r="Z447" s="499"/>
    </row>
    <row r="448" spans="2:26" hidden="1">
      <c r="B448" s="138" t="s">
        <v>998</v>
      </c>
      <c r="C448" s="138" t="s">
        <v>3550</v>
      </c>
      <c r="D448" s="138"/>
      <c r="E448" s="138"/>
      <c r="F448" s="138"/>
      <c r="G448" s="138"/>
      <c r="H448" s="138"/>
      <c r="I448" s="138"/>
      <c r="J448" s="268"/>
      <c r="K448" s="316" t="s">
        <v>999</v>
      </c>
      <c r="L448" s="270" t="s">
        <v>3218</v>
      </c>
      <c r="M448" s="564"/>
      <c r="N448" s="564"/>
      <c r="O448" s="564"/>
      <c r="Q448" s="564"/>
      <c r="R448" s="499"/>
      <c r="S448" s="225"/>
      <c r="T448" s="225"/>
      <c r="V448" s="225"/>
      <c r="W448" s="225"/>
      <c r="X448" s="499"/>
      <c r="Y448" s="501"/>
      <c r="Z448" s="499"/>
    </row>
    <row r="449" spans="2:26" ht="25.5" hidden="1">
      <c r="B449" s="138" t="s">
        <v>1000</v>
      </c>
      <c r="C449" s="138" t="s">
        <v>3551</v>
      </c>
      <c r="D449" s="138"/>
      <c r="E449" s="138"/>
      <c r="F449" s="138"/>
      <c r="G449" s="138"/>
      <c r="H449" s="138"/>
      <c r="I449" s="138"/>
      <c r="J449" s="268"/>
      <c r="K449" s="316" t="s">
        <v>1001</v>
      </c>
      <c r="L449" s="270" t="s">
        <v>3218</v>
      </c>
      <c r="M449" s="564"/>
      <c r="N449" s="564"/>
      <c r="O449" s="564"/>
      <c r="Q449" s="564"/>
      <c r="R449" s="499"/>
      <c r="S449" s="225"/>
      <c r="T449" s="225"/>
      <c r="V449" s="225"/>
      <c r="W449" s="225"/>
      <c r="X449" s="499"/>
      <c r="Y449" s="501"/>
      <c r="Z449" s="499"/>
    </row>
    <row r="450" spans="2:26" hidden="1">
      <c r="B450" s="138" t="s">
        <v>1002</v>
      </c>
      <c r="C450" s="138" t="s">
        <v>3552</v>
      </c>
      <c r="D450" s="138"/>
      <c r="E450" s="138"/>
      <c r="F450" s="138"/>
      <c r="G450" s="138"/>
      <c r="H450" s="138"/>
      <c r="I450" s="138"/>
      <c r="J450" s="268"/>
      <c r="K450" s="316" t="s">
        <v>1003</v>
      </c>
      <c r="L450" s="270" t="s">
        <v>3218</v>
      </c>
      <c r="M450" s="564"/>
      <c r="N450" s="564"/>
      <c r="O450" s="564"/>
      <c r="Q450" s="564"/>
      <c r="R450" s="499"/>
      <c r="S450" s="225"/>
      <c r="T450" s="225"/>
      <c r="V450" s="225"/>
      <c r="W450" s="225"/>
      <c r="X450" s="499"/>
      <c r="Y450" s="501"/>
      <c r="Z450" s="499"/>
    </row>
    <row r="451" spans="2:26" ht="15.75" hidden="1" customHeight="1" thickBot="1">
      <c r="B451" s="352" t="s">
        <v>1004</v>
      </c>
      <c r="C451" s="352" t="s">
        <v>3553</v>
      </c>
      <c r="D451" s="352"/>
      <c r="E451" s="352"/>
      <c r="F451" s="352"/>
      <c r="G451" s="352"/>
      <c r="H451" s="352"/>
      <c r="I451" s="352"/>
      <c r="J451" s="352"/>
      <c r="K451" s="308" t="s">
        <v>1005</v>
      </c>
      <c r="L451" s="562" t="s">
        <v>3218</v>
      </c>
      <c r="M451" s="564"/>
      <c r="N451" s="564"/>
      <c r="O451" s="564"/>
      <c r="Q451" s="564"/>
      <c r="R451" s="499"/>
      <c r="S451" s="815"/>
      <c r="T451" s="815"/>
      <c r="V451" s="815"/>
      <c r="W451" s="815"/>
      <c r="X451" s="548"/>
      <c r="Y451" s="501"/>
      <c r="Z451" s="548"/>
    </row>
    <row r="452" spans="2:26" hidden="1">
      <c r="K452" s="541"/>
      <c r="L452" s="543"/>
      <c r="M452" s="514"/>
      <c r="N452" s="520"/>
      <c r="O452" s="520"/>
      <c r="Q452" s="520"/>
      <c r="R452" s="554"/>
      <c r="S452" s="514"/>
      <c r="T452" s="514"/>
      <c r="V452" s="514"/>
      <c r="W452" s="514"/>
      <c r="X452" s="555"/>
      <c r="Y452" s="501"/>
      <c r="Z452" s="555"/>
    </row>
    <row r="453" spans="2:26" ht="40.5" hidden="1" customHeight="1" thickTop="1" thickBot="1">
      <c r="B453" s="292" t="s">
        <v>1006</v>
      </c>
      <c r="C453" s="556" t="s">
        <v>3554</v>
      </c>
      <c r="D453" s="293"/>
      <c r="E453" s="294"/>
      <c r="F453" s="293"/>
      <c r="G453" s="294"/>
      <c r="H453" s="293"/>
      <c r="I453" s="293"/>
      <c r="J453" s="293"/>
      <c r="K453" s="295" t="s">
        <v>1007</v>
      </c>
      <c r="L453" s="296" t="s">
        <v>3218</v>
      </c>
      <c r="M453" s="297">
        <f>SUM(M456:M499)</f>
        <v>0</v>
      </c>
      <c r="N453" s="298">
        <f>SUM(N456:N499)</f>
        <v>0</v>
      </c>
      <c r="O453" s="298">
        <f>+N453-M453</f>
        <v>0</v>
      </c>
      <c r="Q453" s="298">
        <f>SUM(Q456:Q499)</f>
        <v>0</v>
      </c>
      <c r="R453" s="519"/>
      <c r="S453" s="115">
        <f>SUM(S456:S499)</f>
        <v>0</v>
      </c>
      <c r="T453" s="115">
        <f>SUM(T456:T499)</f>
        <v>0</v>
      </c>
      <c r="V453" s="115">
        <f>SUM(V456:V499)</f>
        <v>0</v>
      </c>
      <c r="W453" s="115">
        <f>SUM(W456:W499)</f>
        <v>0</v>
      </c>
      <c r="X453" s="519"/>
      <c r="Y453" s="501"/>
      <c r="Z453" s="519"/>
    </row>
    <row r="454" spans="2:26" ht="9" hidden="1" customHeight="1" thickTop="1" thickBot="1">
      <c r="K454" s="540"/>
      <c r="M454" s="265"/>
      <c r="N454" s="379"/>
      <c r="Q454" s="379"/>
      <c r="R454" s="554"/>
      <c r="X454" s="501"/>
      <c r="Y454" s="501"/>
      <c r="Z454" s="501"/>
    </row>
    <row r="455" spans="2:26" ht="39" hidden="1" thickBot="1">
      <c r="B455" s="347" t="s">
        <v>3221</v>
      </c>
      <c r="C455" s="348" t="s">
        <v>48</v>
      </c>
      <c r="D455" s="348"/>
      <c r="E455" s="349"/>
      <c r="F455" s="349"/>
      <c r="G455" s="349"/>
      <c r="H455" s="349"/>
      <c r="I455" s="349"/>
      <c r="J455" s="349"/>
      <c r="K455" s="350" t="s">
        <v>3222</v>
      </c>
      <c r="L455" s="558"/>
      <c r="M455" s="351" t="str">
        <f>+$M$10</f>
        <v>Valore netto al 31/12/2017</v>
      </c>
      <c r="N455" s="347" t="str">
        <f>N$10</f>
        <v>Valore netto al 31/12/2018</v>
      </c>
      <c r="O455" s="559" t="s">
        <v>4064</v>
      </c>
      <c r="Q455" s="347" t="str">
        <f>Q$10</f>
        <v>Prechiusura al ° trimestre 2018</v>
      </c>
      <c r="R455" s="514"/>
      <c r="S455" s="1145" t="str">
        <f>S$330</f>
        <v>Costi da utilizzo contributi 2018</v>
      </c>
      <c r="T455" s="1143" t="str">
        <f>T$330</f>
        <v>Costi da utilizzo contributi DI CUI SOCIO-SAN</v>
      </c>
      <c r="U455" s="1144"/>
      <c r="V455" s="1142" t="str">
        <f>V$330</f>
        <v>Costi da contributi 2018</v>
      </c>
      <c r="W455" s="1143" t="str">
        <f>W$330</f>
        <v>Costi da contributi DI CUI SOCIO-SAN</v>
      </c>
      <c r="X455" s="681"/>
      <c r="Y455" s="501"/>
      <c r="Z455" s="681"/>
    </row>
    <row r="456" spans="2:26" ht="25.5" hidden="1">
      <c r="B456" s="138" t="s">
        <v>1008</v>
      </c>
      <c r="C456" s="138" t="s">
        <v>3555</v>
      </c>
      <c r="D456" s="138"/>
      <c r="E456" s="138"/>
      <c r="F456" s="138"/>
      <c r="G456" s="138"/>
      <c r="H456" s="138"/>
      <c r="I456" s="138"/>
      <c r="J456" s="138"/>
      <c r="K456" s="304" t="s">
        <v>1012</v>
      </c>
      <c r="L456" s="270" t="s">
        <v>3218</v>
      </c>
      <c r="M456" s="564"/>
      <c r="N456" s="564"/>
      <c r="O456" s="564"/>
      <c r="Q456" s="564"/>
      <c r="R456" s="499"/>
      <c r="S456" s="225"/>
      <c r="T456" s="225"/>
      <c r="V456" s="225"/>
      <c r="W456" s="225"/>
      <c r="X456" s="499"/>
      <c r="Y456" s="501"/>
      <c r="Z456" s="499"/>
    </row>
    <row r="457" spans="2:26" ht="25.5" hidden="1">
      <c r="B457" s="138" t="s">
        <v>1013</v>
      </c>
      <c r="C457" s="138" t="s">
        <v>3556</v>
      </c>
      <c r="D457" s="138"/>
      <c r="E457" s="138"/>
      <c r="F457" s="138"/>
      <c r="G457" s="138"/>
      <c r="H457" s="138"/>
      <c r="I457" s="138"/>
      <c r="J457" s="138"/>
      <c r="K457" s="304" t="s">
        <v>1015</v>
      </c>
      <c r="L457" s="270" t="s">
        <v>3218</v>
      </c>
      <c r="M457" s="564"/>
      <c r="N457" s="564"/>
      <c r="O457" s="564"/>
      <c r="Q457" s="564"/>
      <c r="R457" s="499"/>
      <c r="S457" s="225"/>
      <c r="T457" s="225"/>
      <c r="V457" s="225"/>
      <c r="W457" s="225"/>
      <c r="X457" s="499"/>
      <c r="Y457" s="501"/>
      <c r="Z457" s="499"/>
    </row>
    <row r="458" spans="2:26" ht="25.5" hidden="1">
      <c r="B458" s="138" t="s">
        <v>1016</v>
      </c>
      <c r="C458" s="138" t="s">
        <v>3557</v>
      </c>
      <c r="D458" s="138"/>
      <c r="E458" s="138"/>
      <c r="F458" s="138"/>
      <c r="G458" s="138"/>
      <c r="H458" s="138"/>
      <c r="I458" s="138"/>
      <c r="J458" s="138"/>
      <c r="K458" s="304" t="s">
        <v>1017</v>
      </c>
      <c r="L458" s="270" t="s">
        <v>3218</v>
      </c>
      <c r="M458" s="564"/>
      <c r="N458" s="564"/>
      <c r="O458" s="564"/>
      <c r="Q458" s="564"/>
      <c r="R458" s="499"/>
      <c r="S458" s="225"/>
      <c r="T458" s="225"/>
      <c r="V458" s="225"/>
      <c r="W458" s="225"/>
      <c r="X458" s="499"/>
      <c r="Y458" s="501"/>
      <c r="Z458" s="499"/>
    </row>
    <row r="459" spans="2:26" ht="25.5" hidden="1">
      <c r="B459" s="138" t="s">
        <v>1018</v>
      </c>
      <c r="C459" s="138" t="s">
        <v>3558</v>
      </c>
      <c r="D459" s="138"/>
      <c r="E459" s="138"/>
      <c r="F459" s="138"/>
      <c r="G459" s="138"/>
      <c r="H459" s="138"/>
      <c r="I459" s="138"/>
      <c r="J459" s="138"/>
      <c r="K459" s="304" t="s">
        <v>1019</v>
      </c>
      <c r="L459" s="270" t="s">
        <v>3218</v>
      </c>
      <c r="M459" s="564"/>
      <c r="N459" s="564"/>
      <c r="O459" s="564"/>
      <c r="Q459" s="564"/>
      <c r="R459" s="499"/>
      <c r="S459" s="225"/>
      <c r="T459" s="225"/>
      <c r="V459" s="225"/>
      <c r="W459" s="225"/>
      <c r="X459" s="499"/>
      <c r="Y459" s="501"/>
      <c r="Z459" s="499"/>
    </row>
    <row r="460" spans="2:26" ht="25.5" hidden="1">
      <c r="B460" s="138" t="s">
        <v>1020</v>
      </c>
      <c r="C460" s="138" t="s">
        <v>3559</v>
      </c>
      <c r="D460" s="138"/>
      <c r="E460" s="138"/>
      <c r="F460" s="138"/>
      <c r="G460" s="138"/>
      <c r="H460" s="138"/>
      <c r="I460" s="138"/>
      <c r="J460" s="138"/>
      <c r="K460" s="316" t="s">
        <v>1022</v>
      </c>
      <c r="L460" s="270" t="s">
        <v>3218</v>
      </c>
      <c r="M460" s="564"/>
      <c r="N460" s="564"/>
      <c r="O460" s="564"/>
      <c r="Q460" s="564"/>
      <c r="R460" s="499"/>
      <c r="S460" s="225"/>
      <c r="T460" s="225"/>
      <c r="V460" s="225"/>
      <c r="W460" s="225"/>
      <c r="X460" s="499"/>
      <c r="Y460" s="501"/>
      <c r="Z460" s="499"/>
    </row>
    <row r="461" spans="2:26" ht="25.5" hidden="1">
      <c r="B461" s="138" t="s">
        <v>1023</v>
      </c>
      <c r="C461" s="138" t="s">
        <v>3560</v>
      </c>
      <c r="D461" s="138"/>
      <c r="E461" s="138"/>
      <c r="F461" s="138"/>
      <c r="G461" s="138"/>
      <c r="H461" s="138"/>
      <c r="I461" s="138"/>
      <c r="J461" s="138"/>
      <c r="K461" s="316" t="s">
        <v>1025</v>
      </c>
      <c r="L461" s="270" t="s">
        <v>3218</v>
      </c>
      <c r="M461" s="564"/>
      <c r="N461" s="564"/>
      <c r="O461" s="564"/>
      <c r="Q461" s="564"/>
      <c r="R461" s="499"/>
      <c r="S461" s="225"/>
      <c r="T461" s="225"/>
      <c r="V461" s="225"/>
      <c r="W461" s="225"/>
      <c r="X461" s="499"/>
      <c r="Y461" s="501"/>
      <c r="Z461" s="499"/>
    </row>
    <row r="462" spans="2:26" ht="25.5" hidden="1">
      <c r="B462" s="138" t="s">
        <v>1026</v>
      </c>
      <c r="C462" s="138" t="s">
        <v>3561</v>
      </c>
      <c r="D462" s="138"/>
      <c r="E462" s="138"/>
      <c r="F462" s="138"/>
      <c r="G462" s="138"/>
      <c r="H462" s="138"/>
      <c r="I462" s="138"/>
      <c r="J462" s="138"/>
      <c r="K462" s="316" t="s">
        <v>1028</v>
      </c>
      <c r="L462" s="270" t="s">
        <v>3218</v>
      </c>
      <c r="M462" s="564"/>
      <c r="N462" s="564"/>
      <c r="O462" s="564"/>
      <c r="Q462" s="564"/>
      <c r="R462" s="499"/>
      <c r="S462" s="225"/>
      <c r="T462" s="225"/>
      <c r="V462" s="225"/>
      <c r="W462" s="225"/>
      <c r="X462" s="499"/>
      <c r="Y462" s="501"/>
      <c r="Z462" s="499"/>
    </row>
    <row r="463" spans="2:26" ht="25.5" hidden="1">
      <c r="B463" s="138" t="s">
        <v>1029</v>
      </c>
      <c r="C463" s="138" t="s">
        <v>3562</v>
      </c>
      <c r="D463" s="138"/>
      <c r="E463" s="138"/>
      <c r="F463" s="138"/>
      <c r="G463" s="138"/>
      <c r="H463" s="138"/>
      <c r="I463" s="138"/>
      <c r="J463" s="138"/>
      <c r="K463" s="316" t="s">
        <v>1031</v>
      </c>
      <c r="L463" s="270" t="s">
        <v>3218</v>
      </c>
      <c r="M463" s="564"/>
      <c r="N463" s="564"/>
      <c r="O463" s="564"/>
      <c r="Q463" s="564"/>
      <c r="R463" s="499"/>
      <c r="S463" s="225"/>
      <c r="T463" s="225"/>
      <c r="V463" s="225"/>
      <c r="W463" s="225"/>
      <c r="X463" s="499"/>
      <c r="Y463" s="501"/>
      <c r="Z463" s="499"/>
    </row>
    <row r="464" spans="2:26" ht="25.5" hidden="1">
      <c r="B464" s="138" t="s">
        <v>1032</v>
      </c>
      <c r="C464" s="138" t="s">
        <v>3563</v>
      </c>
      <c r="D464" s="138"/>
      <c r="E464" s="138"/>
      <c r="F464" s="138"/>
      <c r="G464" s="138"/>
      <c r="H464" s="138"/>
      <c r="I464" s="138"/>
      <c r="J464" s="138"/>
      <c r="K464" s="316" t="s">
        <v>1033</v>
      </c>
      <c r="L464" s="270" t="s">
        <v>3218</v>
      </c>
      <c r="M464" s="564"/>
      <c r="N464" s="564"/>
      <c r="O464" s="564"/>
      <c r="Q464" s="564"/>
      <c r="R464" s="499"/>
      <c r="S464" s="225"/>
      <c r="T464" s="225"/>
      <c r="V464" s="225"/>
      <c r="W464" s="225"/>
      <c r="X464" s="499"/>
      <c r="Y464" s="501"/>
      <c r="Z464" s="499"/>
    </row>
    <row r="465" spans="2:26" ht="25.5" hidden="1">
      <c r="B465" s="138" t="s">
        <v>1034</v>
      </c>
      <c r="C465" s="138" t="s">
        <v>3564</v>
      </c>
      <c r="D465" s="138"/>
      <c r="E465" s="138"/>
      <c r="F465" s="138"/>
      <c r="G465" s="138"/>
      <c r="H465" s="138"/>
      <c r="I465" s="138"/>
      <c r="J465" s="138"/>
      <c r="K465" s="316" t="s">
        <v>1035</v>
      </c>
      <c r="L465" s="270" t="s">
        <v>3218</v>
      </c>
      <c r="M465" s="564"/>
      <c r="N465" s="564"/>
      <c r="O465" s="564"/>
      <c r="Q465" s="564"/>
      <c r="R465" s="499"/>
      <c r="S465" s="225"/>
      <c r="T465" s="225"/>
      <c r="V465" s="225"/>
      <c r="W465" s="225"/>
      <c r="X465" s="499"/>
      <c r="Y465" s="501"/>
      <c r="Z465" s="499"/>
    </row>
    <row r="466" spans="2:26" ht="25.5" hidden="1">
      <c r="B466" s="138" t="s">
        <v>1036</v>
      </c>
      <c r="C466" s="138" t="s">
        <v>3565</v>
      </c>
      <c r="D466" s="138"/>
      <c r="E466" s="138"/>
      <c r="F466" s="138"/>
      <c r="G466" s="138"/>
      <c r="H466" s="138"/>
      <c r="I466" s="138"/>
      <c r="J466" s="138"/>
      <c r="K466" s="316" t="s">
        <v>1037</v>
      </c>
      <c r="L466" s="270" t="s">
        <v>3218</v>
      </c>
      <c r="M466" s="564"/>
      <c r="N466" s="564"/>
      <c r="O466" s="564"/>
      <c r="Q466" s="564"/>
      <c r="R466" s="499"/>
      <c r="S466" s="225"/>
      <c r="T466" s="225"/>
      <c r="V466" s="225"/>
      <c r="W466" s="225"/>
      <c r="X466" s="499"/>
      <c r="Y466" s="501"/>
      <c r="Z466" s="499"/>
    </row>
    <row r="467" spans="2:26" ht="25.5" hidden="1">
      <c r="B467" s="138" t="s">
        <v>1038</v>
      </c>
      <c r="C467" s="138" t="s">
        <v>3566</v>
      </c>
      <c r="D467" s="138"/>
      <c r="E467" s="138"/>
      <c r="F467" s="138"/>
      <c r="G467" s="138"/>
      <c r="H467" s="138"/>
      <c r="I467" s="138"/>
      <c r="J467" s="138"/>
      <c r="K467" s="316" t="s">
        <v>1039</v>
      </c>
      <c r="L467" s="270" t="s">
        <v>3218</v>
      </c>
      <c r="M467" s="564"/>
      <c r="N467" s="564"/>
      <c r="O467" s="564"/>
      <c r="Q467" s="564"/>
      <c r="R467" s="499"/>
      <c r="S467" s="225"/>
      <c r="T467" s="225"/>
      <c r="V467" s="225"/>
      <c r="W467" s="225"/>
      <c r="X467" s="499"/>
      <c r="Y467" s="501"/>
      <c r="Z467" s="499"/>
    </row>
    <row r="468" spans="2:26" ht="25.5" hidden="1">
      <c r="B468" s="138" t="s">
        <v>1040</v>
      </c>
      <c r="C468" s="138" t="s">
        <v>3567</v>
      </c>
      <c r="D468" s="138"/>
      <c r="E468" s="138"/>
      <c r="F468" s="138"/>
      <c r="G468" s="138"/>
      <c r="H468" s="138"/>
      <c r="I468" s="138"/>
      <c r="J468" s="138"/>
      <c r="K468" s="316" t="s">
        <v>1042</v>
      </c>
      <c r="L468" s="270" t="s">
        <v>3218</v>
      </c>
      <c r="M468" s="564"/>
      <c r="N468" s="564"/>
      <c r="O468" s="564"/>
      <c r="Q468" s="564"/>
      <c r="R468" s="499"/>
      <c r="S468" s="225"/>
      <c r="T468" s="225"/>
      <c r="V468" s="225"/>
      <c r="W468" s="225"/>
      <c r="X468" s="499"/>
      <c r="Y468" s="501"/>
      <c r="Z468" s="499"/>
    </row>
    <row r="469" spans="2:26" hidden="1">
      <c r="B469" s="138" t="s">
        <v>1043</v>
      </c>
      <c r="C469" s="138" t="s">
        <v>3568</v>
      </c>
      <c r="D469" s="138"/>
      <c r="E469" s="138"/>
      <c r="F469" s="138"/>
      <c r="G469" s="138"/>
      <c r="H469" s="138"/>
      <c r="I469" s="138"/>
      <c r="J469" s="138"/>
      <c r="K469" s="316" t="s">
        <v>1046</v>
      </c>
      <c r="L469" s="270" t="s">
        <v>3218</v>
      </c>
      <c r="M469" s="564"/>
      <c r="N469" s="564"/>
      <c r="O469" s="564"/>
      <c r="Q469" s="564"/>
      <c r="R469" s="499"/>
      <c r="S469" s="225"/>
      <c r="T469" s="225"/>
      <c r="V469" s="225"/>
      <c r="W469" s="225"/>
      <c r="X469" s="499"/>
      <c r="Y469" s="501"/>
      <c r="Z469" s="499"/>
    </row>
    <row r="470" spans="2:26" ht="25.5" hidden="1">
      <c r="B470" s="138" t="s">
        <v>1047</v>
      </c>
      <c r="C470" s="138" t="s">
        <v>3569</v>
      </c>
      <c r="D470" s="138"/>
      <c r="E470" s="138"/>
      <c r="F470" s="138"/>
      <c r="G470" s="138"/>
      <c r="H470" s="138"/>
      <c r="I470" s="138"/>
      <c r="J470" s="138"/>
      <c r="K470" s="304" t="s">
        <v>1049</v>
      </c>
      <c r="L470" s="270" t="s">
        <v>3218</v>
      </c>
      <c r="M470" s="564"/>
      <c r="N470" s="564"/>
      <c r="O470" s="564"/>
      <c r="Q470" s="564"/>
      <c r="R470" s="499"/>
      <c r="S470" s="225"/>
      <c r="T470" s="225"/>
      <c r="V470" s="225"/>
      <c r="W470" s="225"/>
      <c r="X470" s="499"/>
      <c r="Y470" s="501"/>
      <c r="Z470" s="499"/>
    </row>
    <row r="471" spans="2:26" ht="25.5" hidden="1">
      <c r="B471" s="138" t="s">
        <v>1050</v>
      </c>
      <c r="C471" s="138" t="s">
        <v>3570</v>
      </c>
      <c r="D471" s="138"/>
      <c r="E471" s="138"/>
      <c r="F471" s="138"/>
      <c r="G471" s="138"/>
      <c r="H471" s="138"/>
      <c r="I471" s="138"/>
      <c r="J471" s="138"/>
      <c r="K471" s="304" t="s">
        <v>1051</v>
      </c>
      <c r="L471" s="270" t="s">
        <v>3218</v>
      </c>
      <c r="M471" s="564"/>
      <c r="N471" s="564"/>
      <c r="O471" s="564"/>
      <c r="Q471" s="564"/>
      <c r="R471" s="499"/>
      <c r="S471" s="225"/>
      <c r="T471" s="225"/>
      <c r="V471" s="225"/>
      <c r="W471" s="225"/>
      <c r="X471" s="499"/>
      <c r="Y471" s="501"/>
      <c r="Z471" s="499"/>
    </row>
    <row r="472" spans="2:26" ht="25.5" hidden="1">
      <c r="B472" s="138" t="s">
        <v>1052</v>
      </c>
      <c r="C472" s="138" t="s">
        <v>3571</v>
      </c>
      <c r="D472" s="138"/>
      <c r="E472" s="138"/>
      <c r="F472" s="138"/>
      <c r="G472" s="138"/>
      <c r="H472" s="138"/>
      <c r="I472" s="138"/>
      <c r="J472" s="138"/>
      <c r="K472" s="304" t="s">
        <v>1053</v>
      </c>
      <c r="L472" s="270" t="s">
        <v>3218</v>
      </c>
      <c r="M472" s="564"/>
      <c r="N472" s="564"/>
      <c r="O472" s="564"/>
      <c r="Q472" s="564"/>
      <c r="R472" s="499"/>
      <c r="S472" s="225"/>
      <c r="T472" s="225"/>
      <c r="V472" s="225"/>
      <c r="W472" s="225"/>
      <c r="X472" s="499"/>
      <c r="Y472" s="501"/>
      <c r="Z472" s="499"/>
    </row>
    <row r="473" spans="2:26" ht="25.5" hidden="1">
      <c r="B473" s="138" t="s">
        <v>1054</v>
      </c>
      <c r="C473" s="138" t="s">
        <v>3572</v>
      </c>
      <c r="D473" s="138"/>
      <c r="E473" s="138"/>
      <c r="F473" s="138"/>
      <c r="G473" s="138"/>
      <c r="H473" s="138"/>
      <c r="I473" s="138"/>
      <c r="J473" s="138"/>
      <c r="K473" s="304" t="s">
        <v>1055</v>
      </c>
      <c r="L473" s="270" t="s">
        <v>3218</v>
      </c>
      <c r="M473" s="564"/>
      <c r="N473" s="564"/>
      <c r="O473" s="564"/>
      <c r="Q473" s="564"/>
      <c r="R473" s="499"/>
      <c r="S473" s="815"/>
      <c r="T473" s="815"/>
      <c r="V473" s="815"/>
      <c r="W473" s="815"/>
      <c r="X473" s="499"/>
      <c r="Y473" s="501"/>
      <c r="Z473" s="499"/>
    </row>
    <row r="474" spans="2:26" ht="25.5" hidden="1">
      <c r="B474" s="138" t="s">
        <v>1056</v>
      </c>
      <c r="C474" s="138" t="s">
        <v>3573</v>
      </c>
      <c r="D474" s="138"/>
      <c r="E474" s="138"/>
      <c r="F474" s="138"/>
      <c r="G474" s="138"/>
      <c r="H474" s="138"/>
      <c r="I474" s="138"/>
      <c r="J474" s="138"/>
      <c r="K474" s="304" t="s">
        <v>1057</v>
      </c>
      <c r="L474" s="270" t="s">
        <v>3218</v>
      </c>
      <c r="M474" s="564"/>
      <c r="N474" s="564"/>
      <c r="O474" s="564"/>
      <c r="Q474" s="564"/>
      <c r="R474" s="499"/>
      <c r="S474" s="225"/>
      <c r="T474" s="225"/>
      <c r="V474" s="225"/>
      <c r="W474" s="225"/>
      <c r="X474" s="499"/>
      <c r="Y474" s="501"/>
      <c r="Z474" s="499"/>
    </row>
    <row r="475" spans="2:26" ht="25.5" hidden="1">
      <c r="B475" s="138" t="s">
        <v>1058</v>
      </c>
      <c r="C475" s="138" t="s">
        <v>3574</v>
      </c>
      <c r="D475" s="138"/>
      <c r="E475" s="138"/>
      <c r="F475" s="138"/>
      <c r="G475" s="138"/>
      <c r="H475" s="138"/>
      <c r="I475" s="138"/>
      <c r="J475" s="138"/>
      <c r="K475" s="304" t="s">
        <v>1059</v>
      </c>
      <c r="L475" s="270" t="s">
        <v>3218</v>
      </c>
      <c r="M475" s="564"/>
      <c r="N475" s="564"/>
      <c r="O475" s="564"/>
      <c r="Q475" s="564"/>
      <c r="R475" s="499"/>
      <c r="S475" s="225"/>
      <c r="T475" s="225"/>
      <c r="V475" s="225"/>
      <c r="W475" s="225"/>
      <c r="X475" s="499"/>
      <c r="Y475" s="501"/>
      <c r="Z475" s="499"/>
    </row>
    <row r="476" spans="2:26" ht="25.5" hidden="1">
      <c r="B476" s="138" t="s">
        <v>1060</v>
      </c>
      <c r="C476" s="138" t="s">
        <v>3575</v>
      </c>
      <c r="D476" s="138"/>
      <c r="E476" s="138"/>
      <c r="F476" s="138"/>
      <c r="G476" s="138"/>
      <c r="H476" s="138"/>
      <c r="I476" s="138"/>
      <c r="J476" s="138"/>
      <c r="K476" s="304" t="s">
        <v>1061</v>
      </c>
      <c r="L476" s="270" t="s">
        <v>3218</v>
      </c>
      <c r="M476" s="564"/>
      <c r="N476" s="564"/>
      <c r="O476" s="564"/>
      <c r="Q476" s="564"/>
      <c r="R476" s="499"/>
      <c r="S476" s="225"/>
      <c r="T476" s="225"/>
      <c r="V476" s="225"/>
      <c r="W476" s="225"/>
      <c r="X476" s="499"/>
      <c r="Y476" s="501"/>
      <c r="Z476" s="499"/>
    </row>
    <row r="477" spans="2:26" ht="25.5" hidden="1">
      <c r="B477" s="138" t="s">
        <v>1062</v>
      </c>
      <c r="C477" s="138" t="s">
        <v>3576</v>
      </c>
      <c r="D477" s="138"/>
      <c r="E477" s="138"/>
      <c r="F477" s="138"/>
      <c r="G477" s="138"/>
      <c r="H477" s="138"/>
      <c r="I477" s="138"/>
      <c r="J477" s="138"/>
      <c r="K477" s="304" t="s">
        <v>1063</v>
      </c>
      <c r="L477" s="270" t="s">
        <v>3218</v>
      </c>
      <c r="M477" s="564"/>
      <c r="N477" s="564"/>
      <c r="O477" s="564"/>
      <c r="Q477" s="564"/>
      <c r="R477" s="499"/>
      <c r="S477" s="225"/>
      <c r="T477" s="225"/>
      <c r="V477" s="225"/>
      <c r="W477" s="225"/>
      <c r="X477" s="499"/>
      <c r="Y477" s="501"/>
      <c r="Z477" s="499"/>
    </row>
    <row r="478" spans="2:26" ht="25.5" hidden="1">
      <c r="B478" s="138" t="s">
        <v>1064</v>
      </c>
      <c r="C478" s="138" t="s">
        <v>3577</v>
      </c>
      <c r="D478" s="138"/>
      <c r="E478" s="138"/>
      <c r="F478" s="138"/>
      <c r="G478" s="138"/>
      <c r="H478" s="138"/>
      <c r="I478" s="138"/>
      <c r="J478" s="138"/>
      <c r="K478" s="304" t="s">
        <v>1065</v>
      </c>
      <c r="L478" s="270" t="s">
        <v>3218</v>
      </c>
      <c r="M478" s="564"/>
      <c r="N478" s="564"/>
      <c r="O478" s="564"/>
      <c r="Q478" s="564"/>
      <c r="R478" s="499"/>
      <c r="S478" s="225"/>
      <c r="T478" s="225"/>
      <c r="V478" s="225"/>
      <c r="W478" s="225"/>
      <c r="X478" s="499"/>
      <c r="Y478" s="501"/>
      <c r="Z478" s="499"/>
    </row>
    <row r="479" spans="2:26" ht="25.5" hidden="1">
      <c r="B479" s="138" t="s">
        <v>1066</v>
      </c>
      <c r="C479" s="138" t="s">
        <v>3578</v>
      </c>
      <c r="D479" s="138"/>
      <c r="E479" s="138"/>
      <c r="F479" s="138"/>
      <c r="G479" s="138"/>
      <c r="H479" s="138"/>
      <c r="I479" s="138"/>
      <c r="J479" s="138"/>
      <c r="K479" s="304" t="s">
        <v>1067</v>
      </c>
      <c r="L479" s="270" t="s">
        <v>3218</v>
      </c>
      <c r="M479" s="564"/>
      <c r="N479" s="564"/>
      <c r="O479" s="564"/>
      <c r="Q479" s="564"/>
      <c r="R479" s="499"/>
      <c r="S479" s="815"/>
      <c r="T479" s="815"/>
      <c r="V479" s="815"/>
      <c r="W479" s="815"/>
      <c r="X479" s="499"/>
      <c r="Y479" s="501"/>
      <c r="Z479" s="499"/>
    </row>
    <row r="480" spans="2:26" ht="25.5" hidden="1">
      <c r="B480" s="138" t="s">
        <v>1068</v>
      </c>
      <c r="C480" s="138" t="s">
        <v>3579</v>
      </c>
      <c r="D480" s="138"/>
      <c r="E480" s="138"/>
      <c r="F480" s="138"/>
      <c r="G480" s="138"/>
      <c r="H480" s="138"/>
      <c r="I480" s="138"/>
      <c r="J480" s="138"/>
      <c r="K480" s="304" t="s">
        <v>1069</v>
      </c>
      <c r="L480" s="270" t="s">
        <v>3218</v>
      </c>
      <c r="M480" s="564"/>
      <c r="N480" s="564"/>
      <c r="O480" s="564"/>
      <c r="Q480" s="564"/>
      <c r="R480" s="499"/>
      <c r="S480" s="225"/>
      <c r="T480" s="225"/>
      <c r="V480" s="225"/>
      <c r="W480" s="225"/>
      <c r="X480" s="499"/>
      <c r="Y480" s="501"/>
      <c r="Z480" s="499"/>
    </row>
    <row r="481" spans="2:26" ht="25.5" hidden="1">
      <c r="B481" s="138" t="s">
        <v>1070</v>
      </c>
      <c r="C481" s="138" t="s">
        <v>3580</v>
      </c>
      <c r="D481" s="138"/>
      <c r="E481" s="138"/>
      <c r="F481" s="138"/>
      <c r="G481" s="138"/>
      <c r="H481" s="138"/>
      <c r="I481" s="138"/>
      <c r="J481" s="138"/>
      <c r="K481" s="304" t="s">
        <v>1071</v>
      </c>
      <c r="L481" s="270" t="s">
        <v>3218</v>
      </c>
      <c r="M481" s="564"/>
      <c r="N481" s="564"/>
      <c r="O481" s="564"/>
      <c r="Q481" s="564"/>
      <c r="R481" s="499"/>
      <c r="S481" s="225"/>
      <c r="T481" s="225"/>
      <c r="V481" s="225"/>
      <c r="W481" s="225"/>
      <c r="X481" s="499"/>
      <c r="Y481" s="501"/>
      <c r="Z481" s="499"/>
    </row>
    <row r="482" spans="2:26" ht="25.5" hidden="1">
      <c r="B482" s="138" t="s">
        <v>1072</v>
      </c>
      <c r="C482" s="138" t="s">
        <v>3581</v>
      </c>
      <c r="D482" s="138"/>
      <c r="E482" s="138"/>
      <c r="F482" s="138"/>
      <c r="G482" s="138"/>
      <c r="H482" s="138"/>
      <c r="I482" s="138"/>
      <c r="J482" s="138"/>
      <c r="K482" s="316" t="s">
        <v>1073</v>
      </c>
      <c r="L482" s="270" t="s">
        <v>3218</v>
      </c>
      <c r="M482" s="564"/>
      <c r="N482" s="564"/>
      <c r="O482" s="564"/>
      <c r="Q482" s="564"/>
      <c r="R482" s="499"/>
      <c r="S482" s="815"/>
      <c r="T482" s="815"/>
      <c r="V482" s="815"/>
      <c r="W482" s="815"/>
      <c r="X482" s="499"/>
      <c r="Y482" s="501"/>
      <c r="Z482" s="499"/>
    </row>
    <row r="483" spans="2:26" ht="25.5" hidden="1">
      <c r="B483" s="138" t="s">
        <v>1074</v>
      </c>
      <c r="C483" s="138" t="s">
        <v>3582</v>
      </c>
      <c r="D483" s="138"/>
      <c r="E483" s="138"/>
      <c r="F483" s="138"/>
      <c r="G483" s="138"/>
      <c r="H483" s="138"/>
      <c r="I483" s="138"/>
      <c r="J483" s="138"/>
      <c r="K483" s="304" t="s">
        <v>1076</v>
      </c>
      <c r="L483" s="270" t="s">
        <v>3218</v>
      </c>
      <c r="M483" s="564"/>
      <c r="N483" s="564"/>
      <c r="O483" s="564"/>
      <c r="Q483" s="564"/>
      <c r="R483" s="499"/>
      <c r="S483" s="225"/>
      <c r="T483" s="225"/>
      <c r="V483" s="225"/>
      <c r="W483" s="225"/>
      <c r="X483" s="499"/>
      <c r="Y483" s="501"/>
      <c r="Z483" s="499"/>
    </row>
    <row r="484" spans="2:26" ht="25.5" hidden="1">
      <c r="B484" s="138" t="s">
        <v>1077</v>
      </c>
      <c r="C484" s="138" t="s">
        <v>3583</v>
      </c>
      <c r="D484" s="138"/>
      <c r="E484" s="138"/>
      <c r="F484" s="138"/>
      <c r="G484" s="138"/>
      <c r="H484" s="138"/>
      <c r="I484" s="138"/>
      <c r="J484" s="138"/>
      <c r="K484" s="304" t="s">
        <v>1078</v>
      </c>
      <c r="L484" s="270" t="s">
        <v>3218</v>
      </c>
      <c r="M484" s="564"/>
      <c r="N484" s="564"/>
      <c r="O484" s="564"/>
      <c r="Q484" s="564"/>
      <c r="R484" s="499"/>
      <c r="S484" s="225"/>
      <c r="T484" s="225"/>
      <c r="V484" s="225"/>
      <c r="W484" s="225"/>
      <c r="X484" s="499"/>
      <c r="Y484" s="501"/>
      <c r="Z484" s="499"/>
    </row>
    <row r="485" spans="2:26" ht="38.25" hidden="1">
      <c r="B485" s="138" t="s">
        <v>1079</v>
      </c>
      <c r="C485" s="138" t="s">
        <v>3584</v>
      </c>
      <c r="D485" s="138"/>
      <c r="E485" s="138"/>
      <c r="F485" s="138"/>
      <c r="G485" s="138"/>
      <c r="H485" s="138"/>
      <c r="I485" s="138"/>
      <c r="J485" s="138"/>
      <c r="K485" s="304" t="s">
        <v>1080</v>
      </c>
      <c r="L485" s="270" t="s">
        <v>3218</v>
      </c>
      <c r="M485" s="564"/>
      <c r="N485" s="564"/>
      <c r="O485" s="564"/>
      <c r="Q485" s="564"/>
      <c r="R485" s="499"/>
      <c r="S485" s="225"/>
      <c r="T485" s="225"/>
      <c r="V485" s="225"/>
      <c r="W485" s="225"/>
      <c r="X485" s="499"/>
      <c r="Y485" s="501"/>
      <c r="Z485" s="499"/>
    </row>
    <row r="486" spans="2:26" ht="25.5" hidden="1">
      <c r="B486" s="138" t="s">
        <v>1081</v>
      </c>
      <c r="C486" s="138" t="s">
        <v>3585</v>
      </c>
      <c r="D486" s="138"/>
      <c r="E486" s="138"/>
      <c r="F486" s="138"/>
      <c r="G486" s="138"/>
      <c r="H486" s="138"/>
      <c r="I486" s="138"/>
      <c r="J486" s="138"/>
      <c r="K486" s="304" t="s">
        <v>1082</v>
      </c>
      <c r="L486" s="270" t="s">
        <v>3218</v>
      </c>
      <c r="M486" s="564"/>
      <c r="N486" s="564"/>
      <c r="O486" s="564"/>
      <c r="Q486" s="564"/>
      <c r="R486" s="499"/>
      <c r="S486" s="225"/>
      <c r="T486" s="225"/>
      <c r="V486" s="225"/>
      <c r="W486" s="225"/>
      <c r="X486" s="499"/>
      <c r="Y486" s="501"/>
      <c r="Z486" s="499"/>
    </row>
    <row r="487" spans="2:26" ht="25.5" hidden="1">
      <c r="B487" s="138" t="s">
        <v>1083</v>
      </c>
      <c r="C487" s="138" t="s">
        <v>3586</v>
      </c>
      <c r="D487" s="138"/>
      <c r="E487" s="138"/>
      <c r="F487" s="138"/>
      <c r="G487" s="138"/>
      <c r="H487" s="138"/>
      <c r="I487" s="138"/>
      <c r="J487" s="138"/>
      <c r="K487" s="304" t="s">
        <v>1084</v>
      </c>
      <c r="L487" s="270" t="s">
        <v>3218</v>
      </c>
      <c r="M487" s="564"/>
      <c r="N487" s="564"/>
      <c r="O487" s="564"/>
      <c r="Q487" s="564"/>
      <c r="R487" s="499"/>
      <c r="S487" s="225"/>
      <c r="T487" s="225"/>
      <c r="V487" s="225"/>
      <c r="W487" s="225"/>
      <c r="X487" s="499"/>
      <c r="Y487" s="501"/>
      <c r="Z487" s="499"/>
    </row>
    <row r="488" spans="2:26" ht="25.5" hidden="1">
      <c r="B488" s="138" t="s">
        <v>1085</v>
      </c>
      <c r="C488" s="138" t="s">
        <v>3587</v>
      </c>
      <c r="D488" s="138"/>
      <c r="E488" s="138"/>
      <c r="F488" s="138"/>
      <c r="G488" s="138"/>
      <c r="H488" s="138"/>
      <c r="I488" s="138"/>
      <c r="J488" s="138"/>
      <c r="K488" s="304" t="s">
        <v>1086</v>
      </c>
      <c r="L488" s="270" t="s">
        <v>3218</v>
      </c>
      <c r="M488" s="564"/>
      <c r="N488" s="564"/>
      <c r="O488" s="564"/>
      <c r="Q488" s="564"/>
      <c r="R488" s="499"/>
      <c r="S488" s="815"/>
      <c r="T488" s="815"/>
      <c r="V488" s="815"/>
      <c r="W488" s="815"/>
      <c r="X488" s="499"/>
      <c r="Y488" s="501"/>
      <c r="Z488" s="499"/>
    </row>
    <row r="489" spans="2:26" ht="25.5" hidden="1">
      <c r="B489" s="138" t="s">
        <v>1087</v>
      </c>
      <c r="C489" s="138" t="s">
        <v>3588</v>
      </c>
      <c r="D489" s="138"/>
      <c r="E489" s="138"/>
      <c r="F489" s="138"/>
      <c r="G489" s="138"/>
      <c r="H489" s="138"/>
      <c r="I489" s="138"/>
      <c r="J489" s="138"/>
      <c r="K489" s="304" t="s">
        <v>1088</v>
      </c>
      <c r="L489" s="270" t="s">
        <v>3218</v>
      </c>
      <c r="M489" s="564"/>
      <c r="N489" s="564"/>
      <c r="O489" s="564"/>
      <c r="Q489" s="564"/>
      <c r="R489" s="499"/>
      <c r="S489" s="225"/>
      <c r="T489" s="225"/>
      <c r="V489" s="225"/>
      <c r="W489" s="225"/>
      <c r="X489" s="499"/>
      <c r="Y489" s="501"/>
      <c r="Z489" s="499"/>
    </row>
    <row r="490" spans="2:26" ht="25.5" hidden="1">
      <c r="B490" s="138" t="s">
        <v>1089</v>
      </c>
      <c r="C490" s="138" t="s">
        <v>3589</v>
      </c>
      <c r="D490" s="138"/>
      <c r="E490" s="138"/>
      <c r="F490" s="138"/>
      <c r="G490" s="138"/>
      <c r="H490" s="138"/>
      <c r="I490" s="138"/>
      <c r="J490" s="138"/>
      <c r="K490" s="304" t="s">
        <v>1090</v>
      </c>
      <c r="L490" s="270" t="s">
        <v>3218</v>
      </c>
      <c r="M490" s="564"/>
      <c r="N490" s="564"/>
      <c r="O490" s="564"/>
      <c r="Q490" s="564"/>
      <c r="R490" s="499"/>
      <c r="S490" s="225"/>
      <c r="T490" s="225"/>
      <c r="V490" s="225"/>
      <c r="W490" s="225"/>
      <c r="X490" s="499"/>
      <c r="Y490" s="501"/>
      <c r="Z490" s="499"/>
    </row>
    <row r="491" spans="2:26" ht="25.5" hidden="1">
      <c r="B491" s="138" t="s">
        <v>1091</v>
      </c>
      <c r="C491" s="138" t="s">
        <v>3590</v>
      </c>
      <c r="D491" s="138"/>
      <c r="E491" s="138"/>
      <c r="F491" s="138"/>
      <c r="G491" s="138"/>
      <c r="H491" s="138"/>
      <c r="I491" s="138"/>
      <c r="J491" s="138"/>
      <c r="K491" s="304" t="s">
        <v>1092</v>
      </c>
      <c r="L491" s="270" t="s">
        <v>3218</v>
      </c>
      <c r="M491" s="564"/>
      <c r="N491" s="564"/>
      <c r="O491" s="564"/>
      <c r="Q491" s="564"/>
      <c r="R491" s="499"/>
      <c r="S491" s="225"/>
      <c r="T491" s="225"/>
      <c r="V491" s="225"/>
      <c r="W491" s="225"/>
      <c r="X491" s="499"/>
      <c r="Y491" s="501"/>
      <c r="Z491" s="499"/>
    </row>
    <row r="492" spans="2:26" ht="25.5" hidden="1">
      <c r="B492" s="138" t="s">
        <v>1093</v>
      </c>
      <c r="C492" s="138" t="s">
        <v>3591</v>
      </c>
      <c r="D492" s="138"/>
      <c r="E492" s="138"/>
      <c r="F492" s="138"/>
      <c r="G492" s="138"/>
      <c r="H492" s="138"/>
      <c r="I492" s="138"/>
      <c r="J492" s="138"/>
      <c r="K492" s="304" t="s">
        <v>1094</v>
      </c>
      <c r="L492" s="270" t="s">
        <v>3218</v>
      </c>
      <c r="M492" s="564"/>
      <c r="N492" s="564"/>
      <c r="O492" s="564"/>
      <c r="Q492" s="564"/>
      <c r="R492" s="499"/>
      <c r="S492" s="225"/>
      <c r="T492" s="225"/>
      <c r="V492" s="225"/>
      <c r="W492" s="225"/>
      <c r="X492" s="499"/>
      <c r="Y492" s="501"/>
      <c r="Z492" s="499"/>
    </row>
    <row r="493" spans="2:26" ht="25.5" hidden="1">
      <c r="B493" s="138" t="s">
        <v>1095</v>
      </c>
      <c r="C493" s="138" t="s">
        <v>3592</v>
      </c>
      <c r="D493" s="138"/>
      <c r="E493" s="138"/>
      <c r="F493" s="138"/>
      <c r="G493" s="138"/>
      <c r="H493" s="138"/>
      <c r="I493" s="138"/>
      <c r="J493" s="138"/>
      <c r="K493" s="304" t="s">
        <v>1096</v>
      </c>
      <c r="L493" s="270" t="s">
        <v>3218</v>
      </c>
      <c r="M493" s="564"/>
      <c r="N493" s="564"/>
      <c r="O493" s="564"/>
      <c r="Q493" s="564"/>
      <c r="R493" s="499"/>
      <c r="S493" s="225"/>
      <c r="T493" s="225"/>
      <c r="V493" s="225"/>
      <c r="W493" s="225"/>
      <c r="X493" s="499"/>
      <c r="Y493" s="501"/>
      <c r="Z493" s="499"/>
    </row>
    <row r="494" spans="2:26" ht="25.5" hidden="1">
      <c r="B494" s="138" t="s">
        <v>1097</v>
      </c>
      <c r="C494" s="138" t="s">
        <v>3593</v>
      </c>
      <c r="D494" s="138"/>
      <c r="E494" s="138"/>
      <c r="F494" s="138"/>
      <c r="G494" s="138"/>
      <c r="H494" s="138"/>
      <c r="I494" s="138"/>
      <c r="J494" s="138"/>
      <c r="K494" s="304" t="s">
        <v>1098</v>
      </c>
      <c r="L494" s="270" t="s">
        <v>3218</v>
      </c>
      <c r="M494" s="564"/>
      <c r="N494" s="564"/>
      <c r="O494" s="564"/>
      <c r="Q494" s="564"/>
      <c r="R494" s="499"/>
      <c r="S494" s="225"/>
      <c r="T494" s="225"/>
      <c r="V494" s="225"/>
      <c r="W494" s="225"/>
      <c r="X494" s="499"/>
      <c r="Y494" s="501"/>
      <c r="Z494" s="499"/>
    </row>
    <row r="495" spans="2:26" ht="25.5" hidden="1">
      <c r="B495" s="138" t="s">
        <v>1099</v>
      </c>
      <c r="C495" s="138" t="s">
        <v>3594</v>
      </c>
      <c r="D495" s="138"/>
      <c r="E495" s="138"/>
      <c r="F495" s="138"/>
      <c r="G495" s="138"/>
      <c r="H495" s="138"/>
      <c r="I495" s="138"/>
      <c r="J495" s="138"/>
      <c r="K495" s="316" t="s">
        <v>1100</v>
      </c>
      <c r="L495" s="270" t="s">
        <v>3218</v>
      </c>
      <c r="M495" s="564"/>
      <c r="N495" s="564"/>
      <c r="O495" s="564"/>
      <c r="Q495" s="564"/>
      <c r="R495" s="499"/>
      <c r="S495" s="225"/>
      <c r="T495" s="225"/>
      <c r="V495" s="225"/>
      <c r="W495" s="225"/>
      <c r="X495" s="499"/>
      <c r="Y495" s="501"/>
      <c r="Z495" s="499"/>
    </row>
    <row r="496" spans="2:26" ht="26.25" hidden="1" customHeight="1" thickBot="1">
      <c r="B496" s="352" t="s">
        <v>1101</v>
      </c>
      <c r="C496" s="352" t="s">
        <v>3595</v>
      </c>
      <c r="D496" s="352"/>
      <c r="E496" s="138"/>
      <c r="F496" s="138"/>
      <c r="G496" s="138"/>
      <c r="H496" s="138"/>
      <c r="I496" s="138"/>
      <c r="J496" s="138"/>
      <c r="K496" s="304" t="s">
        <v>1103</v>
      </c>
      <c r="L496" s="959" t="s">
        <v>3218</v>
      </c>
      <c r="M496" s="564"/>
      <c r="N496" s="564"/>
      <c r="O496" s="564"/>
      <c r="Q496" s="564"/>
      <c r="R496" s="499"/>
      <c r="S496" s="962"/>
      <c r="T496" s="962"/>
      <c r="V496" s="962"/>
      <c r="W496" s="962"/>
      <c r="X496" s="548"/>
      <c r="Y496" s="501"/>
      <c r="Z496" s="548"/>
    </row>
    <row r="497" spans="2:26" ht="15.75" hidden="1" customHeight="1" thickBot="1">
      <c r="B497" s="584" t="s">
        <v>1104</v>
      </c>
      <c r="C497" s="585" t="s">
        <v>3596</v>
      </c>
      <c r="D497" s="585"/>
      <c r="E497" s="960"/>
      <c r="F497" s="960"/>
      <c r="G497" s="960"/>
      <c r="H497" s="960"/>
      <c r="I497" s="960"/>
      <c r="J497" s="960"/>
      <c r="K497" s="586" t="s">
        <v>1105</v>
      </c>
      <c r="L497" s="961" t="s">
        <v>3218</v>
      </c>
      <c r="M497" s="564"/>
      <c r="N497" s="564"/>
      <c r="O497" s="564"/>
      <c r="Q497" s="564"/>
      <c r="R497" s="499"/>
      <c r="S497" s="855"/>
      <c r="T497" s="855"/>
      <c r="V497" s="855"/>
      <c r="W497" s="855"/>
      <c r="X497" s="548"/>
      <c r="Y497" s="501"/>
      <c r="Z497" s="548"/>
    </row>
    <row r="498" spans="2:26" ht="15.75" hidden="1" customHeight="1" thickBot="1">
      <c r="B498" s="584" t="s">
        <v>1106</v>
      </c>
      <c r="C498" s="585" t="s">
        <v>3597</v>
      </c>
      <c r="D498" s="585"/>
      <c r="E498" s="960"/>
      <c r="F498" s="960"/>
      <c r="G498" s="960"/>
      <c r="H498" s="960"/>
      <c r="I498" s="960"/>
      <c r="J498" s="960"/>
      <c r="K498" s="586" t="s">
        <v>1107</v>
      </c>
      <c r="L498" s="961" t="s">
        <v>3218</v>
      </c>
      <c r="M498" s="564"/>
      <c r="N498" s="564"/>
      <c r="O498" s="564"/>
      <c r="Q498" s="564"/>
      <c r="R498" s="499"/>
      <c r="S498" s="855"/>
      <c r="T498" s="855"/>
      <c r="V498" s="855"/>
      <c r="W498" s="855"/>
      <c r="X498" s="548"/>
      <c r="Y498" s="501"/>
      <c r="Z498" s="548"/>
    </row>
    <row r="499" spans="2:26" ht="15.75" hidden="1" customHeight="1" thickBot="1">
      <c r="B499" s="584" t="s">
        <v>1108</v>
      </c>
      <c r="C499" s="585" t="s">
        <v>3598</v>
      </c>
      <c r="D499" s="585"/>
      <c r="E499" s="960"/>
      <c r="F499" s="960"/>
      <c r="G499" s="960"/>
      <c r="H499" s="960"/>
      <c r="I499" s="960"/>
      <c r="J499" s="960"/>
      <c r="K499" s="586" t="s">
        <v>1109</v>
      </c>
      <c r="L499" s="961" t="s">
        <v>3218</v>
      </c>
      <c r="M499" s="564"/>
      <c r="N499" s="564"/>
      <c r="O499" s="564"/>
      <c r="Q499" s="564"/>
      <c r="R499" s="499"/>
      <c r="S499" s="855"/>
      <c r="T499" s="855"/>
      <c r="V499" s="855"/>
      <c r="W499" s="855"/>
      <c r="X499" s="548"/>
      <c r="Y499" s="501"/>
      <c r="Z499" s="548"/>
    </row>
    <row r="500" spans="2:26" hidden="1">
      <c r="K500" s="541"/>
      <c r="L500" s="543"/>
      <c r="M500" s="514"/>
      <c r="N500" s="520"/>
      <c r="O500" s="520"/>
      <c r="Q500" s="520"/>
      <c r="R500" s="554"/>
      <c r="S500" s="514"/>
      <c r="T500" s="514"/>
      <c r="V500" s="514"/>
      <c r="W500" s="514"/>
      <c r="X500" s="555"/>
      <c r="Y500" s="501"/>
      <c r="Z500" s="555"/>
    </row>
    <row r="501" spans="2:26" ht="27.75" hidden="1" customHeight="1" thickTop="1" thickBot="1">
      <c r="B501" s="292" t="s">
        <v>1110</v>
      </c>
      <c r="C501" s="556" t="s">
        <v>3599</v>
      </c>
      <c r="D501" s="293"/>
      <c r="E501" s="294"/>
      <c r="F501" s="293"/>
      <c r="G501" s="294"/>
      <c r="H501" s="293"/>
      <c r="I501" s="293"/>
      <c r="J501" s="293"/>
      <c r="K501" s="295" t="s">
        <v>1111</v>
      </c>
      <c r="L501" s="296" t="s">
        <v>3218</v>
      </c>
      <c r="M501" s="297">
        <f>SUM(M504:M509)</f>
        <v>0</v>
      </c>
      <c r="N501" s="557">
        <f>SUM(N504:N509)</f>
        <v>0</v>
      </c>
      <c r="O501" s="557">
        <f>+N501-M501</f>
        <v>0</v>
      </c>
      <c r="Q501" s="557">
        <f>SUM(Q504:Q509)</f>
        <v>0</v>
      </c>
      <c r="R501" s="519"/>
      <c r="S501" s="115">
        <f>SUM(S504:S509)</f>
        <v>0</v>
      </c>
      <c r="T501" s="115">
        <f>SUM(T504:T509)</f>
        <v>0</v>
      </c>
      <c r="V501" s="115">
        <f>SUM(V504:V509)</f>
        <v>0</v>
      </c>
      <c r="W501" s="115">
        <f>SUM(W504:W509)</f>
        <v>0</v>
      </c>
      <c r="X501" s="519"/>
      <c r="Y501" s="501"/>
      <c r="Z501" s="519"/>
    </row>
    <row r="502" spans="2:26" ht="16.5" hidden="1" customHeight="1" thickTop="1" thickBot="1">
      <c r="K502" s="540"/>
      <c r="M502" s="265"/>
      <c r="N502" s="379"/>
      <c r="Q502" s="379"/>
      <c r="R502" s="554"/>
      <c r="X502" s="501"/>
      <c r="Y502" s="501"/>
      <c r="Z502" s="501"/>
    </row>
    <row r="503" spans="2:26" ht="26.25" hidden="1" customHeight="1" thickBot="1">
      <c r="B503" s="347" t="s">
        <v>3221</v>
      </c>
      <c r="C503" s="348" t="s">
        <v>48</v>
      </c>
      <c r="D503" s="348"/>
      <c r="E503" s="349"/>
      <c r="F503" s="349"/>
      <c r="G503" s="349"/>
      <c r="H503" s="349"/>
      <c r="I503" s="349"/>
      <c r="J503" s="349"/>
      <c r="K503" s="350" t="s">
        <v>3222</v>
      </c>
      <c r="L503" s="558"/>
      <c r="M503" s="351" t="str">
        <f>+$M$10</f>
        <v>Valore netto al 31/12/2017</v>
      </c>
      <c r="N503" s="347" t="str">
        <f>N$10</f>
        <v>Valore netto al 31/12/2018</v>
      </c>
      <c r="O503" s="559" t="s">
        <v>4064</v>
      </c>
      <c r="Q503" s="347" t="str">
        <f>Q$10</f>
        <v>Prechiusura al ° trimestre 2018</v>
      </c>
      <c r="R503" s="514"/>
      <c r="S503" s="1145" t="str">
        <f>S$330</f>
        <v>Costi da utilizzo contributi 2018</v>
      </c>
      <c r="T503" s="1143" t="str">
        <f>T$330</f>
        <v>Costi da utilizzo contributi DI CUI SOCIO-SAN</v>
      </c>
      <c r="U503" s="1144"/>
      <c r="V503" s="1142" t="str">
        <f>V$330</f>
        <v>Costi da contributi 2018</v>
      </c>
      <c r="W503" s="1143" t="str">
        <f>W$330</f>
        <v>Costi da contributi DI CUI SOCIO-SAN</v>
      </c>
      <c r="X503" s="555"/>
      <c r="Y503" s="501"/>
      <c r="Z503" s="555"/>
    </row>
    <row r="504" spans="2:26" ht="38.25" hidden="1" customHeight="1">
      <c r="B504" s="138" t="s">
        <v>1112</v>
      </c>
      <c r="C504" s="138" t="s">
        <v>3600</v>
      </c>
      <c r="D504" s="138"/>
      <c r="E504" s="268"/>
      <c r="F504" s="268"/>
      <c r="G504" s="268"/>
      <c r="H504" s="268"/>
      <c r="I504" s="138"/>
      <c r="J504" s="138"/>
      <c r="K504" s="257" t="s">
        <v>4294</v>
      </c>
      <c r="L504" s="270" t="s">
        <v>3218</v>
      </c>
      <c r="M504" s="564"/>
      <c r="N504" s="564"/>
      <c r="O504" s="564"/>
      <c r="Q504" s="564"/>
      <c r="R504" s="499"/>
      <c r="S504" s="225"/>
      <c r="T504" s="225"/>
      <c r="V504" s="225"/>
      <c r="W504" s="225"/>
      <c r="X504" s="548"/>
      <c r="Y504" s="501"/>
      <c r="Z504" s="548"/>
    </row>
    <row r="505" spans="2:26" ht="38.25" hidden="1" customHeight="1">
      <c r="B505" s="138" t="s">
        <v>1117</v>
      </c>
      <c r="C505" s="138" t="s">
        <v>3602</v>
      </c>
      <c r="D505" s="138"/>
      <c r="E505" s="268"/>
      <c r="F505" s="268"/>
      <c r="G505" s="268"/>
      <c r="H505" s="268"/>
      <c r="I505" s="138"/>
      <c r="J505" s="138"/>
      <c r="K505" s="257" t="s">
        <v>4295</v>
      </c>
      <c r="L505" s="270" t="s">
        <v>3218</v>
      </c>
      <c r="M505" s="564"/>
      <c r="N505" s="564"/>
      <c r="O505" s="564"/>
      <c r="Q505" s="564"/>
      <c r="R505" s="499"/>
      <c r="S505" s="225"/>
      <c r="T505" s="225"/>
      <c r="V505" s="225"/>
      <c r="W505" s="225"/>
      <c r="X505" s="548"/>
      <c r="Y505" s="501"/>
      <c r="Z505" s="548"/>
    </row>
    <row r="506" spans="2:26" ht="38.25" hidden="1" customHeight="1">
      <c r="B506" s="138" t="s">
        <v>1119</v>
      </c>
      <c r="C506" s="138" t="s">
        <v>3604</v>
      </c>
      <c r="D506" s="138"/>
      <c r="E506" s="268"/>
      <c r="F506" s="268"/>
      <c r="G506" s="268"/>
      <c r="H506" s="268"/>
      <c r="I506" s="138"/>
      <c r="J506" s="138"/>
      <c r="K506" s="257" t="s">
        <v>1121</v>
      </c>
      <c r="L506" s="270" t="s">
        <v>3218</v>
      </c>
      <c r="M506" s="564"/>
      <c r="N506" s="564"/>
      <c r="O506" s="564"/>
      <c r="Q506" s="564"/>
      <c r="R506" s="499"/>
      <c r="S506" s="225"/>
      <c r="T506" s="225"/>
      <c r="V506" s="225"/>
      <c r="W506" s="225"/>
      <c r="X506" s="548"/>
      <c r="Y506" s="501"/>
      <c r="Z506" s="548"/>
    </row>
    <row r="507" spans="2:26" ht="38.25" hidden="1" customHeight="1">
      <c r="B507" s="138" t="s">
        <v>1122</v>
      </c>
      <c r="C507" s="138" t="s">
        <v>3606</v>
      </c>
      <c r="D507" s="138"/>
      <c r="E507" s="268"/>
      <c r="F507" s="268"/>
      <c r="G507" s="268"/>
      <c r="H507" s="268"/>
      <c r="I507" s="138"/>
      <c r="J507" s="138"/>
      <c r="K507" s="257" t="s">
        <v>4296</v>
      </c>
      <c r="L507" s="270" t="s">
        <v>3218</v>
      </c>
      <c r="M507" s="564"/>
      <c r="N507" s="564"/>
      <c r="O507" s="564"/>
      <c r="Q507" s="564"/>
      <c r="R507" s="499"/>
      <c r="S507" s="225"/>
      <c r="T507" s="225"/>
      <c r="V507" s="225"/>
      <c r="W507" s="225"/>
      <c r="X507" s="548"/>
      <c r="Y507" s="501"/>
      <c r="Z507" s="548"/>
    </row>
    <row r="508" spans="2:26" ht="38.25" hidden="1" customHeight="1">
      <c r="B508" s="138" t="s">
        <v>1125</v>
      </c>
      <c r="C508" s="138" t="s">
        <v>3608</v>
      </c>
      <c r="D508" s="138"/>
      <c r="E508" s="268"/>
      <c r="F508" s="268"/>
      <c r="G508" s="268"/>
      <c r="H508" s="268"/>
      <c r="I508" s="138"/>
      <c r="J508" s="138"/>
      <c r="K508" s="257" t="s">
        <v>4297</v>
      </c>
      <c r="L508" s="270" t="s">
        <v>3218</v>
      </c>
      <c r="M508" s="564"/>
      <c r="N508" s="564"/>
      <c r="O508" s="564"/>
      <c r="Q508" s="564"/>
      <c r="R508" s="499"/>
      <c r="S508" s="225"/>
      <c r="T508" s="225"/>
      <c r="V508" s="225"/>
      <c r="W508" s="225"/>
      <c r="X508" s="548"/>
      <c r="Y508" s="501"/>
      <c r="Z508" s="548"/>
    </row>
    <row r="509" spans="2:26" ht="26.25" hidden="1" thickBot="1">
      <c r="B509" s="352" t="s">
        <v>1127</v>
      </c>
      <c r="C509" s="352" t="s">
        <v>3610</v>
      </c>
      <c r="D509" s="352"/>
      <c r="E509" s="352"/>
      <c r="F509" s="352"/>
      <c r="G509" s="352"/>
      <c r="H509" s="352"/>
      <c r="I509" s="352"/>
      <c r="J509" s="352"/>
      <c r="K509" s="561" t="s">
        <v>1129</v>
      </c>
      <c r="L509" s="562" t="s">
        <v>3218</v>
      </c>
      <c r="M509" s="564"/>
      <c r="N509" s="564"/>
      <c r="O509" s="564"/>
      <c r="Q509" s="564"/>
      <c r="R509" s="499"/>
      <c r="S509" s="225"/>
      <c r="T509" s="225"/>
      <c r="V509" s="225"/>
      <c r="W509" s="225"/>
      <c r="X509" s="548"/>
      <c r="Y509" s="501"/>
      <c r="Z509" s="548"/>
    </row>
    <row r="510" spans="2:26" hidden="1">
      <c r="K510" s="541"/>
      <c r="L510" s="543"/>
      <c r="M510" s="514"/>
      <c r="N510" s="520"/>
      <c r="O510" s="520"/>
      <c r="Q510" s="520"/>
      <c r="R510" s="554"/>
      <c r="S510" s="514"/>
      <c r="T510" s="514"/>
      <c r="V510" s="514"/>
      <c r="W510" s="514"/>
      <c r="X510" s="555"/>
      <c r="Y510" s="501"/>
      <c r="Z510" s="555"/>
    </row>
    <row r="511" spans="2:26" ht="45" hidden="1" customHeight="1" thickTop="1" thickBot="1">
      <c r="B511" s="292" t="s">
        <v>1130</v>
      </c>
      <c r="C511" s="556" t="s">
        <v>3612</v>
      </c>
      <c r="D511" s="293"/>
      <c r="E511" s="294"/>
      <c r="F511" s="293"/>
      <c r="G511" s="294"/>
      <c r="H511" s="293"/>
      <c r="I511" s="293"/>
      <c r="J511" s="293"/>
      <c r="K511" s="295" t="s">
        <v>1131</v>
      </c>
      <c r="L511" s="296" t="s">
        <v>3218</v>
      </c>
      <c r="M511" s="297">
        <f>SUM(M514:M534)</f>
        <v>0</v>
      </c>
      <c r="N511" s="298">
        <f>SUM(N514:N534)</f>
        <v>0</v>
      </c>
      <c r="O511" s="298">
        <f>+N511-M511</f>
        <v>0</v>
      </c>
      <c r="Q511" s="298">
        <f>SUM(Q514:Q534)</f>
        <v>0</v>
      </c>
      <c r="R511" s="519"/>
      <c r="S511" s="115">
        <f>SUM(S514:S534)</f>
        <v>0</v>
      </c>
      <c r="T511" s="115">
        <f>SUM(T514:T534)</f>
        <v>0</v>
      </c>
      <c r="V511" s="115">
        <f>SUM(V514:V534)</f>
        <v>0</v>
      </c>
      <c r="W511" s="115">
        <f>SUM(W514:W534)</f>
        <v>0</v>
      </c>
      <c r="X511" s="519"/>
      <c r="Y511" s="501"/>
      <c r="Z511" s="519"/>
    </row>
    <row r="512" spans="2:26" ht="9" hidden="1" customHeight="1" thickTop="1" thickBot="1">
      <c r="K512" s="540"/>
      <c r="M512" s="265"/>
      <c r="N512" s="379"/>
      <c r="Q512" s="379"/>
      <c r="R512" s="554"/>
      <c r="X512" s="501"/>
      <c r="Y512" s="501"/>
      <c r="Z512" s="501"/>
    </row>
    <row r="513" spans="2:26" ht="39" hidden="1" thickBot="1">
      <c r="B513" s="347" t="s">
        <v>3221</v>
      </c>
      <c r="C513" s="348" t="s">
        <v>48</v>
      </c>
      <c r="D513" s="348"/>
      <c r="E513" s="349"/>
      <c r="F513" s="349"/>
      <c r="G513" s="349"/>
      <c r="H513" s="349"/>
      <c r="I513" s="349"/>
      <c r="J513" s="349"/>
      <c r="K513" s="350" t="s">
        <v>3222</v>
      </c>
      <c r="L513" s="558"/>
      <c r="M513" s="351" t="str">
        <f>+$M$10</f>
        <v>Valore netto al 31/12/2017</v>
      </c>
      <c r="N513" s="347" t="str">
        <f>N$10</f>
        <v>Valore netto al 31/12/2018</v>
      </c>
      <c r="O513" s="559" t="s">
        <v>4064</v>
      </c>
      <c r="Q513" s="347" t="str">
        <f>Q$10</f>
        <v>Prechiusura al ° trimestre 2018</v>
      </c>
      <c r="R513" s="514"/>
      <c r="S513" s="1145" t="str">
        <f>S$330</f>
        <v>Costi da utilizzo contributi 2018</v>
      </c>
      <c r="T513" s="1143" t="str">
        <f>T$330</f>
        <v>Costi da utilizzo contributi DI CUI SOCIO-SAN</v>
      </c>
      <c r="U513" s="1144"/>
      <c r="V513" s="1142" t="str">
        <f>V$330</f>
        <v>Costi da contributi 2018</v>
      </c>
      <c r="W513" s="1143" t="str">
        <f>W$330</f>
        <v>Costi da contributi DI CUI SOCIO-SAN</v>
      </c>
      <c r="X513" s="681"/>
      <c r="Y513" s="501"/>
      <c r="Z513" s="681"/>
    </row>
    <row r="514" spans="2:26" ht="38.25" hidden="1">
      <c r="B514" s="138" t="s">
        <v>1132</v>
      </c>
      <c r="C514" s="138" t="s">
        <v>3613</v>
      </c>
      <c r="D514" s="138"/>
      <c r="E514" s="138"/>
      <c r="F514" s="138"/>
      <c r="G514" s="138"/>
      <c r="H514" s="138"/>
      <c r="I514" s="138"/>
      <c r="J514" s="138"/>
      <c r="K514" s="304" t="s">
        <v>1136</v>
      </c>
      <c r="L514" s="270" t="s">
        <v>3218</v>
      </c>
      <c r="M514" s="564"/>
      <c r="N514" s="564"/>
      <c r="O514" s="564"/>
      <c r="Q514" s="564"/>
      <c r="R514" s="499"/>
      <c r="S514" s="225"/>
      <c r="T514" s="225"/>
      <c r="V514" s="225"/>
      <c r="W514" s="225"/>
      <c r="X514" s="499"/>
      <c r="Y514" s="501"/>
      <c r="Z514" s="499"/>
    </row>
    <row r="515" spans="2:26" ht="38.25" hidden="1">
      <c r="B515" s="138" t="s">
        <v>1137</v>
      </c>
      <c r="C515" s="138" t="s">
        <v>3614</v>
      </c>
      <c r="D515" s="138"/>
      <c r="E515" s="138"/>
      <c r="F515" s="138"/>
      <c r="G515" s="138"/>
      <c r="H515" s="138"/>
      <c r="I515" s="138"/>
      <c r="J515" s="138"/>
      <c r="K515" s="304" t="s">
        <v>1138</v>
      </c>
      <c r="L515" s="270" t="s">
        <v>3218</v>
      </c>
      <c r="M515" s="564"/>
      <c r="N515" s="564"/>
      <c r="O515" s="564"/>
      <c r="Q515" s="564"/>
      <c r="R515" s="499"/>
      <c r="S515" s="225"/>
      <c r="T515" s="225"/>
      <c r="V515" s="225"/>
      <c r="W515" s="225"/>
      <c r="X515" s="499"/>
      <c r="Y515" s="501"/>
      <c r="Z515" s="499"/>
    </row>
    <row r="516" spans="2:26" ht="25.5" hidden="1">
      <c r="B516" s="138" t="s">
        <v>1139</v>
      </c>
      <c r="C516" s="138" t="s">
        <v>3615</v>
      </c>
      <c r="D516" s="138"/>
      <c r="E516" s="138"/>
      <c r="F516" s="138"/>
      <c r="G516" s="138"/>
      <c r="H516" s="138"/>
      <c r="I516" s="138"/>
      <c r="J516" s="138"/>
      <c r="K516" s="304" t="s">
        <v>1140</v>
      </c>
      <c r="L516" s="270" t="s">
        <v>3218</v>
      </c>
      <c r="M516" s="564"/>
      <c r="N516" s="564"/>
      <c r="O516" s="564"/>
      <c r="Q516" s="564"/>
      <c r="R516" s="499"/>
      <c r="S516" s="225"/>
      <c r="T516" s="225"/>
      <c r="V516" s="225"/>
      <c r="W516" s="225"/>
      <c r="X516" s="499"/>
      <c r="Y516" s="501"/>
      <c r="Z516" s="499"/>
    </row>
    <row r="517" spans="2:26" ht="38.25" hidden="1">
      <c r="B517" s="138" t="s">
        <v>1141</v>
      </c>
      <c r="C517" s="138" t="s">
        <v>3616</v>
      </c>
      <c r="D517" s="138"/>
      <c r="E517" s="138"/>
      <c r="F517" s="138"/>
      <c r="G517" s="138"/>
      <c r="H517" s="138"/>
      <c r="I517" s="138"/>
      <c r="J517" s="138"/>
      <c r="K517" s="304" t="s">
        <v>1144</v>
      </c>
      <c r="L517" s="270" t="s">
        <v>3218</v>
      </c>
      <c r="M517" s="564"/>
      <c r="N517" s="564"/>
      <c r="O517" s="564"/>
      <c r="Q517" s="564"/>
      <c r="R517" s="499"/>
      <c r="S517" s="225"/>
      <c r="T517" s="225"/>
      <c r="V517" s="225"/>
      <c r="W517" s="225"/>
      <c r="X517" s="499"/>
      <c r="Y517" s="501"/>
      <c r="Z517" s="499"/>
    </row>
    <row r="518" spans="2:26" ht="38.25" hidden="1">
      <c r="B518" s="138" t="s">
        <v>1145</v>
      </c>
      <c r="C518" s="138" t="s">
        <v>3617</v>
      </c>
      <c r="D518" s="138"/>
      <c r="E518" s="138"/>
      <c r="F518" s="138"/>
      <c r="G518" s="138"/>
      <c r="H518" s="138"/>
      <c r="I518" s="138"/>
      <c r="J518" s="138"/>
      <c r="K518" s="304" t="s">
        <v>1146</v>
      </c>
      <c r="L518" s="270" t="s">
        <v>3218</v>
      </c>
      <c r="M518" s="564"/>
      <c r="N518" s="564"/>
      <c r="O518" s="564"/>
      <c r="Q518" s="564"/>
      <c r="R518" s="499"/>
      <c r="S518" s="225"/>
      <c r="T518" s="225"/>
      <c r="V518" s="225"/>
      <c r="W518" s="225"/>
      <c r="X518" s="499"/>
      <c r="Y518" s="501"/>
      <c r="Z518" s="499"/>
    </row>
    <row r="519" spans="2:26" ht="25.5" hidden="1">
      <c r="B519" s="138" t="s">
        <v>1147</v>
      </c>
      <c r="C519" s="138" t="s">
        <v>3618</v>
      </c>
      <c r="D519" s="138"/>
      <c r="E519" s="138"/>
      <c r="F519" s="138"/>
      <c r="G519" s="138"/>
      <c r="H519" s="138"/>
      <c r="I519" s="138"/>
      <c r="J519" s="138"/>
      <c r="K519" s="304" t="s">
        <v>1148</v>
      </c>
      <c r="L519" s="270" t="s">
        <v>3218</v>
      </c>
      <c r="M519" s="564"/>
      <c r="N519" s="564"/>
      <c r="O519" s="564"/>
      <c r="Q519" s="564"/>
      <c r="R519" s="499"/>
      <c r="S519" s="225"/>
      <c r="T519" s="225"/>
      <c r="V519" s="225"/>
      <c r="W519" s="225"/>
      <c r="X519" s="499"/>
      <c r="Y519" s="501"/>
      <c r="Z519" s="499"/>
    </row>
    <row r="520" spans="2:26" ht="38.25" hidden="1">
      <c r="B520" s="138" t="s">
        <v>1149</v>
      </c>
      <c r="C520" s="138" t="s">
        <v>4451</v>
      </c>
      <c r="D520" s="138"/>
      <c r="E520" s="138"/>
      <c r="F520" s="138"/>
      <c r="G520" s="138"/>
      <c r="H520" s="138"/>
      <c r="I520" s="138"/>
      <c r="J520" s="138"/>
      <c r="K520" s="304" t="s">
        <v>1150</v>
      </c>
      <c r="L520" s="270" t="s">
        <v>3218</v>
      </c>
      <c r="M520" s="564"/>
      <c r="N520" s="564"/>
      <c r="O520" s="564"/>
      <c r="Q520" s="564"/>
      <c r="R520" s="499"/>
      <c r="S520" s="225"/>
      <c r="T520" s="225"/>
      <c r="V520" s="225"/>
      <c r="W520" s="225"/>
      <c r="X520" s="499"/>
      <c r="Y520" s="501"/>
      <c r="Z520" s="499"/>
    </row>
    <row r="521" spans="2:26" ht="38.25" hidden="1">
      <c r="B521" s="138" t="s">
        <v>1151</v>
      </c>
      <c r="C521" s="138" t="s">
        <v>4452</v>
      </c>
      <c r="D521" s="138"/>
      <c r="E521" s="138"/>
      <c r="F521" s="138"/>
      <c r="G521" s="138"/>
      <c r="H521" s="138"/>
      <c r="I521" s="138"/>
      <c r="J521" s="138"/>
      <c r="K521" s="304" t="s">
        <v>1152</v>
      </c>
      <c r="L521" s="270" t="s">
        <v>3218</v>
      </c>
      <c r="M521" s="564"/>
      <c r="N521" s="564"/>
      <c r="O521" s="564"/>
      <c r="Q521" s="564"/>
      <c r="R521" s="499"/>
      <c r="S521" s="225"/>
      <c r="T521" s="225"/>
      <c r="V521" s="225"/>
      <c r="W521" s="225"/>
      <c r="X521" s="499"/>
      <c r="Y521" s="501"/>
      <c r="Z521" s="499"/>
    </row>
    <row r="522" spans="2:26" ht="25.5" hidden="1">
      <c r="B522" s="138" t="s">
        <v>1153</v>
      </c>
      <c r="C522" s="138" t="s">
        <v>4453</v>
      </c>
      <c r="D522" s="138"/>
      <c r="E522" s="138"/>
      <c r="F522" s="138"/>
      <c r="G522" s="138"/>
      <c r="H522" s="138"/>
      <c r="I522" s="138"/>
      <c r="J522" s="138"/>
      <c r="K522" s="304" t="s">
        <v>1154</v>
      </c>
      <c r="L522" s="270" t="s">
        <v>3218</v>
      </c>
      <c r="M522" s="564"/>
      <c r="N522" s="564"/>
      <c r="O522" s="564"/>
      <c r="Q522" s="564"/>
      <c r="R522" s="499"/>
      <c r="S522" s="225"/>
      <c r="T522" s="225"/>
      <c r="V522" s="225"/>
      <c r="W522" s="225"/>
      <c r="X522" s="499"/>
      <c r="Y522" s="501"/>
      <c r="Z522" s="499"/>
    </row>
    <row r="523" spans="2:26" ht="25.5" hidden="1">
      <c r="B523" s="138" t="s">
        <v>1155</v>
      </c>
      <c r="C523" s="138" t="s">
        <v>3619</v>
      </c>
      <c r="D523" s="138"/>
      <c r="E523" s="138"/>
      <c r="F523" s="138"/>
      <c r="G523" s="138"/>
      <c r="H523" s="138"/>
      <c r="I523" s="138"/>
      <c r="J523" s="138"/>
      <c r="K523" s="304" t="s">
        <v>1156</v>
      </c>
      <c r="L523" s="270" t="s">
        <v>3218</v>
      </c>
      <c r="M523" s="564"/>
      <c r="N523" s="564"/>
      <c r="O523" s="564"/>
      <c r="Q523" s="564"/>
      <c r="R523" s="499"/>
      <c r="S523" s="225"/>
      <c r="T523" s="225"/>
      <c r="V523" s="225"/>
      <c r="W523" s="225"/>
      <c r="X523" s="499"/>
      <c r="Y523" s="501"/>
      <c r="Z523" s="499"/>
    </row>
    <row r="524" spans="2:26" ht="25.5" hidden="1">
      <c r="B524" s="138" t="s">
        <v>1157</v>
      </c>
      <c r="C524" s="138" t="s">
        <v>4454</v>
      </c>
      <c r="D524" s="138"/>
      <c r="E524" s="138"/>
      <c r="F524" s="138"/>
      <c r="G524" s="138"/>
      <c r="H524" s="138"/>
      <c r="I524" s="138"/>
      <c r="J524" s="138"/>
      <c r="K524" s="304" t="s">
        <v>1158</v>
      </c>
      <c r="L524" s="270" t="s">
        <v>3218</v>
      </c>
      <c r="M524" s="564"/>
      <c r="N524" s="564"/>
      <c r="O524" s="564"/>
      <c r="Q524" s="564"/>
      <c r="R524" s="499"/>
      <c r="S524" s="225"/>
      <c r="T524" s="225"/>
      <c r="V524" s="225"/>
      <c r="W524" s="225"/>
      <c r="X524" s="499"/>
      <c r="Y524" s="501"/>
      <c r="Z524" s="499"/>
    </row>
    <row r="525" spans="2:26" ht="25.5" hidden="1">
      <c r="B525" s="138" t="s">
        <v>1159</v>
      </c>
      <c r="C525" s="138" t="s">
        <v>3620</v>
      </c>
      <c r="D525" s="138"/>
      <c r="E525" s="138"/>
      <c r="F525" s="138"/>
      <c r="G525" s="138"/>
      <c r="H525" s="138"/>
      <c r="I525" s="138"/>
      <c r="J525" s="138"/>
      <c r="K525" s="304" t="s">
        <v>1160</v>
      </c>
      <c r="L525" s="270" t="s">
        <v>3218</v>
      </c>
      <c r="M525" s="564"/>
      <c r="N525" s="564"/>
      <c r="O525" s="564"/>
      <c r="Q525" s="564"/>
      <c r="R525" s="499"/>
      <c r="S525" s="225"/>
      <c r="T525" s="225"/>
      <c r="V525" s="225"/>
      <c r="W525" s="225"/>
      <c r="X525" s="499"/>
      <c r="Y525" s="501"/>
      <c r="Z525" s="499"/>
    </row>
    <row r="526" spans="2:26" ht="25.5" hidden="1">
      <c r="B526" s="138" t="s">
        <v>1161</v>
      </c>
      <c r="C526" s="138" t="s">
        <v>3621</v>
      </c>
      <c r="D526" s="138"/>
      <c r="E526" s="138"/>
      <c r="F526" s="138"/>
      <c r="G526" s="138"/>
      <c r="H526" s="138"/>
      <c r="I526" s="138"/>
      <c r="J526" s="138"/>
      <c r="K526" s="304" t="s">
        <v>1162</v>
      </c>
      <c r="L526" s="270" t="s">
        <v>3218</v>
      </c>
      <c r="M526" s="564"/>
      <c r="N526" s="564"/>
      <c r="O526" s="564"/>
      <c r="Q526" s="564"/>
      <c r="R526" s="499"/>
      <c r="S526" s="225"/>
      <c r="T526" s="225"/>
      <c r="V526" s="225"/>
      <c r="W526" s="225"/>
      <c r="X526" s="499"/>
      <c r="Y526" s="501"/>
      <c r="Z526" s="499"/>
    </row>
    <row r="527" spans="2:26" ht="25.5" hidden="1">
      <c r="B527" s="138" t="s">
        <v>1163</v>
      </c>
      <c r="C527" s="138" t="s">
        <v>3622</v>
      </c>
      <c r="D527" s="138"/>
      <c r="E527" s="138"/>
      <c r="F527" s="138"/>
      <c r="G527" s="138"/>
      <c r="H527" s="138"/>
      <c r="I527" s="138"/>
      <c r="J527" s="138"/>
      <c r="K527" s="304" t="s">
        <v>1164</v>
      </c>
      <c r="L527" s="270" t="s">
        <v>3218</v>
      </c>
      <c r="M527" s="564"/>
      <c r="N527" s="564"/>
      <c r="O527" s="564"/>
      <c r="Q527" s="564"/>
      <c r="R527" s="499"/>
      <c r="S527" s="225"/>
      <c r="T527" s="225"/>
      <c r="V527" s="225"/>
      <c r="W527" s="225"/>
      <c r="X527" s="499"/>
      <c r="Y527" s="501"/>
      <c r="Z527" s="499"/>
    </row>
    <row r="528" spans="2:26" ht="25.5" hidden="1">
      <c r="B528" s="138" t="s">
        <v>1165</v>
      </c>
      <c r="C528" s="138" t="s">
        <v>4455</v>
      </c>
      <c r="D528" s="138"/>
      <c r="E528" s="138"/>
      <c r="F528" s="138"/>
      <c r="G528" s="138"/>
      <c r="H528" s="138"/>
      <c r="I528" s="138"/>
      <c r="J528" s="138"/>
      <c r="K528" s="304" t="s">
        <v>1166</v>
      </c>
      <c r="L528" s="270" t="s">
        <v>3218</v>
      </c>
      <c r="M528" s="564"/>
      <c r="N528" s="564"/>
      <c r="O528" s="564"/>
      <c r="Q528" s="564"/>
      <c r="R528" s="499"/>
      <c r="S528" s="225"/>
      <c r="T528" s="225"/>
      <c r="V528" s="225"/>
      <c r="W528" s="225"/>
      <c r="X528" s="499"/>
      <c r="Y528" s="501"/>
      <c r="Z528" s="499"/>
    </row>
    <row r="529" spans="2:26" ht="25.5" hidden="1">
      <c r="B529" s="138" t="s">
        <v>1167</v>
      </c>
      <c r="C529" s="138" t="s">
        <v>4456</v>
      </c>
      <c r="D529" s="138"/>
      <c r="E529" s="138"/>
      <c r="F529" s="138"/>
      <c r="G529" s="138"/>
      <c r="H529" s="138"/>
      <c r="I529" s="138"/>
      <c r="J529" s="138"/>
      <c r="K529" s="304" t="s">
        <v>1168</v>
      </c>
      <c r="L529" s="270" t="s">
        <v>3218</v>
      </c>
      <c r="M529" s="564"/>
      <c r="N529" s="564"/>
      <c r="O529" s="564"/>
      <c r="Q529" s="564"/>
      <c r="R529" s="499"/>
      <c r="S529" s="225"/>
      <c r="T529" s="225"/>
      <c r="V529" s="225"/>
      <c r="W529" s="225"/>
      <c r="X529" s="499"/>
      <c r="Y529" s="501"/>
      <c r="Z529" s="499"/>
    </row>
    <row r="530" spans="2:26" ht="25.5" hidden="1">
      <c r="B530" s="138" t="s">
        <v>1169</v>
      </c>
      <c r="C530" s="138" t="s">
        <v>4457</v>
      </c>
      <c r="D530" s="138"/>
      <c r="E530" s="138"/>
      <c r="F530" s="138"/>
      <c r="G530" s="138"/>
      <c r="H530" s="138"/>
      <c r="I530" s="138"/>
      <c r="J530" s="138"/>
      <c r="K530" s="304" t="s">
        <v>1170</v>
      </c>
      <c r="L530" s="270" t="s">
        <v>3218</v>
      </c>
      <c r="M530" s="564"/>
      <c r="N530" s="564"/>
      <c r="O530" s="564"/>
      <c r="Q530" s="564"/>
      <c r="R530" s="499"/>
      <c r="S530" s="225"/>
      <c r="T530" s="225"/>
      <c r="V530" s="225"/>
      <c r="W530" s="225"/>
      <c r="X530" s="499"/>
      <c r="Y530" s="501"/>
      <c r="Z530" s="499"/>
    </row>
    <row r="531" spans="2:26" ht="25.5" hidden="1">
      <c r="B531" s="138" t="s">
        <v>1171</v>
      </c>
      <c r="C531" s="138" t="s">
        <v>4458</v>
      </c>
      <c r="D531" s="138"/>
      <c r="E531" s="138"/>
      <c r="F531" s="138"/>
      <c r="G531" s="138"/>
      <c r="H531" s="138"/>
      <c r="I531" s="138"/>
      <c r="J531" s="138"/>
      <c r="K531" s="304" t="s">
        <v>1172</v>
      </c>
      <c r="L531" s="270" t="s">
        <v>3218</v>
      </c>
      <c r="M531" s="564"/>
      <c r="N531" s="564"/>
      <c r="O531" s="564"/>
      <c r="Q531" s="564"/>
      <c r="R531" s="499"/>
      <c r="S531" s="225"/>
      <c r="T531" s="225"/>
      <c r="V531" s="225"/>
      <c r="W531" s="225"/>
      <c r="X531" s="499"/>
      <c r="Y531" s="501"/>
      <c r="Z531" s="499"/>
    </row>
    <row r="532" spans="2:26" hidden="1">
      <c r="B532" s="138" t="s">
        <v>1173</v>
      </c>
      <c r="C532" s="138" t="s">
        <v>4459</v>
      </c>
      <c r="D532" s="138"/>
      <c r="E532" s="138"/>
      <c r="F532" s="138"/>
      <c r="G532" s="138"/>
      <c r="H532" s="138"/>
      <c r="I532" s="138"/>
      <c r="J532" s="138"/>
      <c r="K532" s="304" t="s">
        <v>1174</v>
      </c>
      <c r="L532" s="270" t="s">
        <v>3218</v>
      </c>
      <c r="M532" s="564"/>
      <c r="N532" s="564"/>
      <c r="O532" s="564"/>
      <c r="Q532" s="564"/>
      <c r="R532" s="499"/>
      <c r="S532" s="225"/>
      <c r="T532" s="225"/>
      <c r="V532" s="225"/>
      <c r="W532" s="225"/>
      <c r="X532" s="499"/>
      <c r="Y532" s="501"/>
      <c r="Z532" s="499"/>
    </row>
    <row r="533" spans="2:26" hidden="1">
      <c r="B533" s="138" t="s">
        <v>1175</v>
      </c>
      <c r="C533" s="138" t="s">
        <v>4460</v>
      </c>
      <c r="D533" s="138"/>
      <c r="E533" s="138"/>
      <c r="F533" s="138"/>
      <c r="G533" s="138"/>
      <c r="H533" s="138"/>
      <c r="I533" s="138"/>
      <c r="J533" s="138"/>
      <c r="K533" s="304" t="s">
        <v>1176</v>
      </c>
      <c r="L533" s="270" t="s">
        <v>3218</v>
      </c>
      <c r="M533" s="564"/>
      <c r="N533" s="564"/>
      <c r="O533" s="564"/>
      <c r="Q533" s="564"/>
      <c r="R533" s="499"/>
      <c r="S533" s="225"/>
      <c r="T533" s="225"/>
      <c r="V533" s="225"/>
      <c r="W533" s="225"/>
      <c r="X533" s="499"/>
      <c r="Y533" s="501"/>
      <c r="Z533" s="499"/>
    </row>
    <row r="534" spans="2:26" ht="26.25" hidden="1" customHeight="1" thickBot="1">
      <c r="B534" s="352" t="s">
        <v>1177</v>
      </c>
      <c r="C534" s="352" t="s">
        <v>3623</v>
      </c>
      <c r="D534" s="352"/>
      <c r="E534" s="352"/>
      <c r="F534" s="352"/>
      <c r="G534" s="352"/>
      <c r="H534" s="352"/>
      <c r="I534" s="352"/>
      <c r="J534" s="352"/>
      <c r="K534" s="317" t="s">
        <v>1178</v>
      </c>
      <c r="L534" s="562" t="s">
        <v>3218</v>
      </c>
      <c r="M534" s="564"/>
      <c r="N534" s="564"/>
      <c r="O534" s="564"/>
      <c r="Q534" s="564"/>
      <c r="R534" s="499"/>
      <c r="S534" s="963"/>
      <c r="T534" s="963"/>
      <c r="V534" s="963"/>
      <c r="W534" s="963"/>
      <c r="X534" s="499"/>
      <c r="Y534" s="501"/>
      <c r="Z534" s="499"/>
    </row>
    <row r="535" spans="2:26" hidden="1">
      <c r="K535" s="545"/>
      <c r="L535" s="532"/>
      <c r="M535" s="499"/>
      <c r="N535" s="517"/>
      <c r="O535" s="517"/>
      <c r="Q535" s="517"/>
      <c r="R535" s="554"/>
      <c r="S535" s="499"/>
      <c r="T535" s="499"/>
      <c r="V535" s="499"/>
      <c r="W535" s="499"/>
      <c r="X535" s="499"/>
      <c r="Y535" s="501"/>
      <c r="Z535" s="499"/>
    </row>
    <row r="536" spans="2:26" ht="29.25" hidden="1" customHeight="1" thickTop="1" thickBot="1">
      <c r="B536" s="292" t="s">
        <v>1179</v>
      </c>
      <c r="C536" s="556" t="s">
        <v>3624</v>
      </c>
      <c r="D536" s="293"/>
      <c r="E536" s="294"/>
      <c r="F536" s="293"/>
      <c r="G536" s="294"/>
      <c r="H536" s="293"/>
      <c r="I536" s="293"/>
      <c r="J536" s="293"/>
      <c r="K536" s="295" t="s">
        <v>1180</v>
      </c>
      <c r="L536" s="296" t="s">
        <v>3218</v>
      </c>
      <c r="M536" s="297">
        <f>SUM(M539:M553)</f>
        <v>0</v>
      </c>
      <c r="N536" s="298">
        <f>SUM(N539:N553)</f>
        <v>0</v>
      </c>
      <c r="O536" s="298">
        <f>+N536-M536</f>
        <v>0</v>
      </c>
      <c r="Q536" s="298">
        <f>SUM(Q539:Q553)</f>
        <v>0</v>
      </c>
      <c r="R536" s="519"/>
      <c r="S536" s="115">
        <f>SUM(S539:S553)</f>
        <v>0</v>
      </c>
      <c r="T536" s="115">
        <f>SUM(T539:T553)</f>
        <v>0</v>
      </c>
      <c r="V536" s="115">
        <f>SUM(V539:V553)</f>
        <v>0</v>
      </c>
      <c r="W536" s="115">
        <f>SUM(W539:W553)</f>
        <v>0</v>
      </c>
      <c r="X536" s="519"/>
      <c r="Y536" s="501"/>
      <c r="Z536" s="519"/>
    </row>
    <row r="537" spans="2:26" ht="9" hidden="1" customHeight="1" thickTop="1" thickBot="1">
      <c r="K537" s="540"/>
      <c r="M537" s="265"/>
      <c r="N537" s="379"/>
      <c r="Q537" s="379"/>
      <c r="R537" s="554"/>
      <c r="X537" s="501"/>
      <c r="Y537" s="501"/>
      <c r="Z537" s="501"/>
    </row>
    <row r="538" spans="2:26" ht="39" hidden="1" thickBot="1">
      <c r="B538" s="347" t="s">
        <v>3221</v>
      </c>
      <c r="C538" s="348" t="s">
        <v>48</v>
      </c>
      <c r="D538" s="348"/>
      <c r="E538" s="349"/>
      <c r="F538" s="349"/>
      <c r="G538" s="349"/>
      <c r="H538" s="349"/>
      <c r="I538" s="349"/>
      <c r="J538" s="349"/>
      <c r="K538" s="350" t="s">
        <v>3222</v>
      </c>
      <c r="L538" s="558"/>
      <c r="M538" s="351" t="str">
        <f>+$M$10</f>
        <v>Valore netto al 31/12/2017</v>
      </c>
      <c r="N538" s="347" t="str">
        <f>N$10</f>
        <v>Valore netto al 31/12/2018</v>
      </c>
      <c r="O538" s="559" t="s">
        <v>4064</v>
      </c>
      <c r="Q538" s="347" t="str">
        <f>Q$10</f>
        <v>Prechiusura al ° trimestre 2018</v>
      </c>
      <c r="R538" s="514"/>
      <c r="S538" s="1145" t="str">
        <f>S$330</f>
        <v>Costi da utilizzo contributi 2018</v>
      </c>
      <c r="T538" s="1143" t="str">
        <f>T$330</f>
        <v>Costi da utilizzo contributi DI CUI SOCIO-SAN</v>
      </c>
      <c r="U538" s="1144"/>
      <c r="V538" s="1142" t="str">
        <f>V$330</f>
        <v>Costi da contributi 2018</v>
      </c>
      <c r="W538" s="1143" t="str">
        <f>W$330</f>
        <v>Costi da contributi DI CUI SOCIO-SAN</v>
      </c>
      <c r="X538" s="681"/>
      <c r="Y538" s="501"/>
      <c r="Z538" s="681"/>
    </row>
    <row r="539" spans="2:26" ht="25.5" hidden="1">
      <c r="B539" s="138" t="s">
        <v>1181</v>
      </c>
      <c r="C539" s="138" t="s">
        <v>3625</v>
      </c>
      <c r="D539" s="138"/>
      <c r="E539" s="138"/>
      <c r="F539" s="138"/>
      <c r="G539" s="138"/>
      <c r="H539" s="138"/>
      <c r="I539" s="138"/>
      <c r="J539" s="138"/>
      <c r="K539" s="304" t="s">
        <v>1185</v>
      </c>
      <c r="L539" s="270" t="s">
        <v>3218</v>
      </c>
      <c r="M539" s="564"/>
      <c r="N539" s="564"/>
      <c r="O539" s="564"/>
      <c r="Q539" s="564"/>
      <c r="R539" s="499"/>
      <c r="S539" s="225"/>
      <c r="T539" s="225"/>
      <c r="V539" s="225"/>
      <c r="W539" s="225"/>
      <c r="X539" s="499"/>
      <c r="Y539" s="501"/>
      <c r="Z539" s="499"/>
    </row>
    <row r="540" spans="2:26" ht="25.5" hidden="1">
      <c r="B540" s="138" t="s">
        <v>1186</v>
      </c>
      <c r="C540" s="138" t="s">
        <v>3626</v>
      </c>
      <c r="D540" s="138"/>
      <c r="E540" s="138"/>
      <c r="F540" s="138"/>
      <c r="G540" s="138"/>
      <c r="H540" s="138"/>
      <c r="I540" s="138"/>
      <c r="J540" s="138"/>
      <c r="K540" s="304" t="s">
        <v>1188</v>
      </c>
      <c r="L540" s="270" t="s">
        <v>3218</v>
      </c>
      <c r="M540" s="564"/>
      <c r="N540" s="564"/>
      <c r="O540" s="564"/>
      <c r="Q540" s="564"/>
      <c r="R540" s="499"/>
      <c r="S540" s="815"/>
      <c r="T540" s="815"/>
      <c r="V540" s="815"/>
      <c r="W540" s="815"/>
      <c r="X540" s="499"/>
      <c r="Y540" s="501"/>
      <c r="Z540" s="499"/>
    </row>
    <row r="541" spans="2:26" ht="25.5" hidden="1">
      <c r="B541" s="138" t="s">
        <v>1189</v>
      </c>
      <c r="C541" s="138" t="s">
        <v>3627</v>
      </c>
      <c r="D541" s="138"/>
      <c r="E541" s="138"/>
      <c r="F541" s="138"/>
      <c r="G541" s="138"/>
      <c r="H541" s="138"/>
      <c r="I541" s="138"/>
      <c r="J541" s="138"/>
      <c r="K541" s="304" t="s">
        <v>1190</v>
      </c>
      <c r="L541" s="270" t="s">
        <v>3218</v>
      </c>
      <c r="M541" s="564"/>
      <c r="N541" s="564"/>
      <c r="O541" s="564"/>
      <c r="Q541" s="564"/>
      <c r="R541" s="499"/>
      <c r="S541" s="225"/>
      <c r="T541" s="225"/>
      <c r="V541" s="225"/>
      <c r="W541" s="225"/>
      <c r="X541" s="499"/>
      <c r="Y541" s="501"/>
      <c r="Z541" s="499"/>
    </row>
    <row r="542" spans="2:26" ht="25.5" hidden="1">
      <c r="B542" s="138" t="s">
        <v>1191</v>
      </c>
      <c r="C542" s="138" t="s">
        <v>3628</v>
      </c>
      <c r="D542" s="138"/>
      <c r="E542" s="138"/>
      <c r="F542" s="138"/>
      <c r="G542" s="138"/>
      <c r="H542" s="138"/>
      <c r="I542" s="138"/>
      <c r="J542" s="138"/>
      <c r="K542" s="304" t="s">
        <v>1192</v>
      </c>
      <c r="L542" s="270" t="s">
        <v>3218</v>
      </c>
      <c r="M542" s="564"/>
      <c r="N542" s="564"/>
      <c r="O542" s="564"/>
      <c r="Q542" s="564"/>
      <c r="R542" s="499"/>
      <c r="S542" s="225"/>
      <c r="T542" s="225"/>
      <c r="V542" s="225"/>
      <c r="W542" s="225"/>
      <c r="X542" s="499"/>
      <c r="Y542" s="501"/>
      <c r="Z542" s="499"/>
    </row>
    <row r="543" spans="2:26" ht="25.5" hidden="1">
      <c r="B543" s="138" t="s">
        <v>1193</v>
      </c>
      <c r="C543" s="138" t="s">
        <v>3629</v>
      </c>
      <c r="D543" s="138"/>
      <c r="E543" s="138"/>
      <c r="F543" s="138"/>
      <c r="G543" s="138"/>
      <c r="H543" s="138"/>
      <c r="I543" s="138"/>
      <c r="J543" s="138"/>
      <c r="K543" s="304" t="s">
        <v>1195</v>
      </c>
      <c r="L543" s="270" t="s">
        <v>3218</v>
      </c>
      <c r="M543" s="564"/>
      <c r="N543" s="564"/>
      <c r="O543" s="564"/>
      <c r="Q543" s="564"/>
      <c r="R543" s="499"/>
      <c r="S543" s="225"/>
      <c r="T543" s="225"/>
      <c r="V543" s="225"/>
      <c r="W543" s="225"/>
      <c r="X543" s="499"/>
      <c r="Y543" s="501"/>
      <c r="Z543" s="499"/>
    </row>
    <row r="544" spans="2:26" ht="25.5" hidden="1">
      <c r="B544" s="138" t="s">
        <v>1196</v>
      </c>
      <c r="C544" s="138" t="s">
        <v>3630</v>
      </c>
      <c r="D544" s="138"/>
      <c r="E544" s="138"/>
      <c r="F544" s="138"/>
      <c r="G544" s="138"/>
      <c r="H544" s="138"/>
      <c r="I544" s="138"/>
      <c r="J544" s="138"/>
      <c r="K544" s="316" t="s">
        <v>1198</v>
      </c>
      <c r="L544" s="270" t="s">
        <v>3218</v>
      </c>
      <c r="M544" s="564"/>
      <c r="N544" s="564"/>
      <c r="O544" s="564"/>
      <c r="Q544" s="564"/>
      <c r="R544" s="499"/>
      <c r="S544" s="225"/>
      <c r="T544" s="225"/>
      <c r="V544" s="225"/>
      <c r="W544" s="225"/>
      <c r="X544" s="499"/>
      <c r="Y544" s="501"/>
      <c r="Z544" s="499"/>
    </row>
    <row r="545" spans="2:26" ht="25.5" hidden="1">
      <c r="B545" s="138" t="s">
        <v>1199</v>
      </c>
      <c r="C545" s="138" t="s">
        <v>3631</v>
      </c>
      <c r="D545" s="138"/>
      <c r="E545" s="138"/>
      <c r="F545" s="138"/>
      <c r="G545" s="138"/>
      <c r="H545" s="138"/>
      <c r="I545" s="138"/>
      <c r="J545" s="138"/>
      <c r="K545" s="316" t="s">
        <v>1201</v>
      </c>
      <c r="L545" s="270" t="s">
        <v>3218</v>
      </c>
      <c r="M545" s="564"/>
      <c r="N545" s="564"/>
      <c r="O545" s="564"/>
      <c r="Q545" s="564"/>
      <c r="R545" s="499"/>
      <c r="S545" s="225"/>
      <c r="T545" s="225"/>
      <c r="V545" s="225"/>
      <c r="W545" s="225"/>
      <c r="X545" s="499"/>
      <c r="Y545" s="501"/>
      <c r="Z545" s="499"/>
    </row>
    <row r="546" spans="2:26" ht="25.5" hidden="1">
      <c r="B546" s="138" t="s">
        <v>1202</v>
      </c>
      <c r="C546" s="138" t="s">
        <v>3632</v>
      </c>
      <c r="D546" s="138"/>
      <c r="E546" s="138"/>
      <c r="F546" s="138"/>
      <c r="G546" s="138"/>
      <c r="H546" s="138"/>
      <c r="I546" s="138"/>
      <c r="J546" s="138"/>
      <c r="K546" s="316" t="s">
        <v>1204</v>
      </c>
      <c r="L546" s="270" t="s">
        <v>3218</v>
      </c>
      <c r="M546" s="564"/>
      <c r="N546" s="564"/>
      <c r="O546" s="564"/>
      <c r="Q546" s="564"/>
      <c r="R546" s="499"/>
      <c r="S546" s="225"/>
      <c r="T546" s="225"/>
      <c r="V546" s="225"/>
      <c r="W546" s="225"/>
      <c r="X546" s="499"/>
      <c r="Y546" s="501"/>
      <c r="Z546" s="499"/>
    </row>
    <row r="547" spans="2:26" ht="25.5" hidden="1">
      <c r="B547" s="138" t="s">
        <v>1205</v>
      </c>
      <c r="C547" s="138" t="s">
        <v>3633</v>
      </c>
      <c r="D547" s="138"/>
      <c r="E547" s="138"/>
      <c r="F547" s="138"/>
      <c r="G547" s="138"/>
      <c r="H547" s="138"/>
      <c r="I547" s="138"/>
      <c r="J547" s="138"/>
      <c r="K547" s="316" t="s">
        <v>1206</v>
      </c>
      <c r="L547" s="270" t="s">
        <v>3218</v>
      </c>
      <c r="M547" s="564"/>
      <c r="N547" s="564"/>
      <c r="O547" s="564"/>
      <c r="Q547" s="564"/>
      <c r="R547" s="499"/>
      <c r="S547" s="225"/>
      <c r="T547" s="225"/>
      <c r="V547" s="225"/>
      <c r="W547" s="225"/>
      <c r="X547" s="499"/>
      <c r="Y547" s="501"/>
      <c r="Z547" s="499"/>
    </row>
    <row r="548" spans="2:26" ht="25.5" hidden="1">
      <c r="B548" s="138" t="s">
        <v>1207</v>
      </c>
      <c r="C548" s="138" t="s">
        <v>3634</v>
      </c>
      <c r="D548" s="138"/>
      <c r="E548" s="138"/>
      <c r="F548" s="138"/>
      <c r="G548" s="138"/>
      <c r="H548" s="138"/>
      <c r="I548" s="138"/>
      <c r="J548" s="138"/>
      <c r="K548" s="316" t="s">
        <v>1208</v>
      </c>
      <c r="L548" s="270" t="s">
        <v>3218</v>
      </c>
      <c r="M548" s="564"/>
      <c r="N548" s="564"/>
      <c r="O548" s="564"/>
      <c r="Q548" s="564"/>
      <c r="R548" s="499"/>
      <c r="S548" s="225"/>
      <c r="T548" s="225"/>
      <c r="V548" s="225"/>
      <c r="W548" s="225"/>
      <c r="X548" s="499"/>
      <c r="Y548" s="501"/>
      <c r="Z548" s="499"/>
    </row>
    <row r="549" spans="2:26" ht="25.5" hidden="1">
      <c r="B549" s="138" t="s">
        <v>1209</v>
      </c>
      <c r="C549" s="138" t="s">
        <v>3635</v>
      </c>
      <c r="D549" s="138"/>
      <c r="E549" s="138"/>
      <c r="F549" s="138"/>
      <c r="G549" s="138"/>
      <c r="H549" s="138"/>
      <c r="I549" s="138"/>
      <c r="J549" s="138"/>
      <c r="K549" s="316" t="s">
        <v>1210</v>
      </c>
      <c r="L549" s="270" t="s">
        <v>3218</v>
      </c>
      <c r="M549" s="564"/>
      <c r="N549" s="564"/>
      <c r="O549" s="564"/>
      <c r="Q549" s="564"/>
      <c r="R549" s="499"/>
      <c r="S549" s="225"/>
      <c r="T549" s="225"/>
      <c r="V549" s="225"/>
      <c r="W549" s="225"/>
      <c r="X549" s="499"/>
      <c r="Y549" s="501"/>
      <c r="Z549" s="499"/>
    </row>
    <row r="550" spans="2:26" ht="15" hidden="1" customHeight="1">
      <c r="B550" s="138" t="s">
        <v>1211</v>
      </c>
      <c r="C550" s="138" t="s">
        <v>3636</v>
      </c>
      <c r="D550" s="138"/>
      <c r="E550" s="138"/>
      <c r="F550" s="138"/>
      <c r="G550" s="138"/>
      <c r="H550" s="138"/>
      <c r="I550" s="138"/>
      <c r="J550" s="138"/>
      <c r="K550" s="304" t="s">
        <v>1213</v>
      </c>
      <c r="L550" s="270" t="s">
        <v>3218</v>
      </c>
      <c r="M550" s="564"/>
      <c r="N550" s="564"/>
      <c r="O550" s="564"/>
      <c r="Q550" s="564"/>
      <c r="R550" s="499"/>
      <c r="S550" s="815"/>
      <c r="T550" s="815"/>
      <c r="V550" s="815"/>
      <c r="W550" s="815"/>
      <c r="X550" s="548"/>
      <c r="Y550" s="501"/>
      <c r="Z550" s="548"/>
    </row>
    <row r="551" spans="2:26" ht="15" hidden="1" customHeight="1">
      <c r="B551" s="138" t="s">
        <v>1214</v>
      </c>
      <c r="C551" s="138" t="s">
        <v>3637</v>
      </c>
      <c r="D551" s="138"/>
      <c r="E551" s="138"/>
      <c r="F551" s="138"/>
      <c r="G551" s="138"/>
      <c r="H551" s="138"/>
      <c r="I551" s="138"/>
      <c r="J551" s="138"/>
      <c r="K551" s="304" t="s">
        <v>1215</v>
      </c>
      <c r="L551" s="270" t="s">
        <v>3218</v>
      </c>
      <c r="M551" s="564"/>
      <c r="N551" s="564"/>
      <c r="O551" s="564"/>
      <c r="Q551" s="564"/>
      <c r="R551" s="499"/>
      <c r="S551" s="815"/>
      <c r="T551" s="815"/>
      <c r="V551" s="815"/>
      <c r="W551" s="815"/>
      <c r="X551" s="548"/>
      <c r="Y551" s="501"/>
      <c r="Z551" s="548"/>
    </row>
    <row r="552" spans="2:26" ht="15" hidden="1" customHeight="1">
      <c r="B552" s="138" t="s">
        <v>1216</v>
      </c>
      <c r="C552" s="138" t="s">
        <v>3639</v>
      </c>
      <c r="D552" s="138"/>
      <c r="E552" s="138"/>
      <c r="F552" s="138"/>
      <c r="G552" s="138"/>
      <c r="H552" s="138"/>
      <c r="I552" s="138"/>
      <c r="J552" s="138"/>
      <c r="K552" s="304" t="s">
        <v>1217</v>
      </c>
      <c r="L552" s="270" t="s">
        <v>3218</v>
      </c>
      <c r="M552" s="564"/>
      <c r="N552" s="564"/>
      <c r="O552" s="564"/>
      <c r="Q552" s="564"/>
      <c r="R552" s="499"/>
      <c r="S552" s="815"/>
      <c r="T552" s="815"/>
      <c r="V552" s="815"/>
      <c r="W552" s="815"/>
      <c r="X552" s="548"/>
      <c r="Y552" s="501"/>
      <c r="Z552" s="548"/>
    </row>
    <row r="553" spans="2:26" ht="15.75" hidden="1" customHeight="1" thickBot="1">
      <c r="B553" s="352" t="s">
        <v>1218</v>
      </c>
      <c r="C553" s="352" t="s">
        <v>3641</v>
      </c>
      <c r="D553" s="352"/>
      <c r="E553" s="352"/>
      <c r="F553" s="352"/>
      <c r="G553" s="352"/>
      <c r="H553" s="352"/>
      <c r="I553" s="352"/>
      <c r="J553" s="352"/>
      <c r="K553" s="308" t="s">
        <v>1219</v>
      </c>
      <c r="L553" s="562" t="s">
        <v>3218</v>
      </c>
      <c r="M553" s="564"/>
      <c r="N553" s="564"/>
      <c r="O553" s="564"/>
      <c r="Q553" s="564"/>
      <c r="R553" s="499"/>
      <c r="S553" s="815"/>
      <c r="T553" s="815"/>
      <c r="V553" s="815"/>
      <c r="W553" s="815"/>
      <c r="X553" s="548"/>
      <c r="Y553" s="501"/>
      <c r="Z553" s="548"/>
    </row>
    <row r="554" spans="2:26" hidden="1">
      <c r="K554" s="545"/>
      <c r="L554" s="532"/>
      <c r="M554" s="499"/>
      <c r="N554" s="517"/>
      <c r="O554" s="517"/>
      <c r="P554" s="523"/>
      <c r="Q554" s="517"/>
      <c r="R554" s="554"/>
      <c r="S554" s="499"/>
      <c r="T554" s="499"/>
      <c r="V554" s="499"/>
      <c r="W554" s="499"/>
      <c r="X554" s="499"/>
      <c r="Y554" s="501"/>
      <c r="Z554" s="499"/>
    </row>
    <row r="555" spans="2:26" ht="27.75" hidden="1" thickTop="1" thickBot="1">
      <c r="B555" s="292" t="s">
        <v>1220</v>
      </c>
      <c r="C555" s="556" t="s">
        <v>3643</v>
      </c>
      <c r="D555" s="293"/>
      <c r="E555" s="294"/>
      <c r="F555" s="293"/>
      <c r="G555" s="294"/>
      <c r="H555" s="293"/>
      <c r="I555" s="293"/>
      <c r="J555" s="293"/>
      <c r="K555" s="295" t="s">
        <v>1221</v>
      </c>
      <c r="L555" s="296" t="s">
        <v>3218</v>
      </c>
      <c r="M555" s="297">
        <f>SUM(M558:M567)</f>
        <v>0</v>
      </c>
      <c r="N555" s="298">
        <f>SUM(N558:N567)</f>
        <v>0</v>
      </c>
      <c r="O555" s="298">
        <f>+N555-M555</f>
        <v>0</v>
      </c>
      <c r="Q555" s="298">
        <f>SUM(Q558:Q567)</f>
        <v>0</v>
      </c>
      <c r="R555" s="519"/>
      <c r="S555" s="115">
        <f>SUM(S558:S567)</f>
        <v>0</v>
      </c>
      <c r="T555" s="115">
        <f>SUM(T558:T567)</f>
        <v>0</v>
      </c>
      <c r="V555" s="115">
        <f>SUM(V558:V567)</f>
        <v>0</v>
      </c>
      <c r="W555" s="115">
        <f>SUM(W558:W567)</f>
        <v>0</v>
      </c>
      <c r="X555" s="519"/>
      <c r="Y555" s="501"/>
      <c r="Z555" s="519"/>
    </row>
    <row r="556" spans="2:26" ht="9" hidden="1" customHeight="1" thickTop="1" thickBot="1">
      <c r="K556" s="540"/>
      <c r="M556" s="265"/>
      <c r="N556" s="379"/>
      <c r="P556" s="523"/>
      <c r="Q556" s="379"/>
      <c r="R556" s="554"/>
      <c r="X556" s="501"/>
      <c r="Y556" s="501"/>
      <c r="Z556" s="501"/>
    </row>
    <row r="557" spans="2:26" ht="39" hidden="1" thickBot="1">
      <c r="B557" s="347" t="s">
        <v>3221</v>
      </c>
      <c r="C557" s="348" t="s">
        <v>48</v>
      </c>
      <c r="D557" s="348"/>
      <c r="E557" s="349"/>
      <c r="F557" s="349"/>
      <c r="G557" s="349"/>
      <c r="H557" s="349"/>
      <c r="I557" s="349"/>
      <c r="J557" s="349"/>
      <c r="K557" s="350" t="s">
        <v>3222</v>
      </c>
      <c r="L557" s="558"/>
      <c r="M557" s="351" t="str">
        <f>+$M$10</f>
        <v>Valore netto al 31/12/2017</v>
      </c>
      <c r="N557" s="347" t="str">
        <f>N$10</f>
        <v>Valore netto al 31/12/2018</v>
      </c>
      <c r="O557" s="559" t="s">
        <v>4064</v>
      </c>
      <c r="P557" s="523"/>
      <c r="Q557" s="347" t="str">
        <f>Q$10</f>
        <v>Prechiusura al ° trimestre 2018</v>
      </c>
      <c r="R557" s="514"/>
      <c r="S557" s="1145" t="str">
        <f>S$330</f>
        <v>Costi da utilizzo contributi 2018</v>
      </c>
      <c r="T557" s="1143" t="str">
        <f>T$330</f>
        <v>Costi da utilizzo contributi DI CUI SOCIO-SAN</v>
      </c>
      <c r="U557" s="1144"/>
      <c r="V557" s="1142" t="str">
        <f>V$330</f>
        <v>Costi da contributi 2018</v>
      </c>
      <c r="W557" s="1143" t="str">
        <f>W$330</f>
        <v>Costi da contributi DI CUI SOCIO-SAN</v>
      </c>
      <c r="X557" s="681"/>
      <c r="Y557" s="501"/>
      <c r="Z557" s="681"/>
    </row>
    <row r="558" spans="2:26" ht="25.5" hidden="1">
      <c r="B558" s="138" t="s">
        <v>1222</v>
      </c>
      <c r="C558" s="138" t="s">
        <v>3644</v>
      </c>
      <c r="D558" s="138"/>
      <c r="E558" s="138"/>
      <c r="F558" s="138"/>
      <c r="G558" s="138"/>
      <c r="H558" s="138"/>
      <c r="I558" s="138"/>
      <c r="J558" s="138"/>
      <c r="K558" s="304" t="s">
        <v>1226</v>
      </c>
      <c r="L558" s="270" t="s">
        <v>3218</v>
      </c>
      <c r="M558" s="564"/>
      <c r="N558" s="564"/>
      <c r="O558" s="564"/>
      <c r="Q558" s="564"/>
      <c r="R558" s="499"/>
      <c r="S558" s="225"/>
      <c r="T558" s="225"/>
      <c r="V558" s="225"/>
      <c r="W558" s="225"/>
      <c r="X558" s="499"/>
      <c r="Y558" s="501"/>
      <c r="Z558" s="499"/>
    </row>
    <row r="559" spans="2:26" ht="25.5" hidden="1">
      <c r="B559" s="138" t="s">
        <v>1227</v>
      </c>
      <c r="C559" s="138" t="s">
        <v>3645</v>
      </c>
      <c r="D559" s="138"/>
      <c r="E559" s="138"/>
      <c r="F559" s="138"/>
      <c r="G559" s="138"/>
      <c r="H559" s="138"/>
      <c r="I559" s="138"/>
      <c r="J559" s="138"/>
      <c r="K559" s="304" t="s">
        <v>1229</v>
      </c>
      <c r="L559" s="270" t="s">
        <v>3218</v>
      </c>
      <c r="M559" s="564"/>
      <c r="N559" s="564"/>
      <c r="O559" s="564"/>
      <c r="Q559" s="564"/>
      <c r="R559" s="499"/>
      <c r="S559" s="815"/>
      <c r="T559" s="815"/>
      <c r="V559" s="815"/>
      <c r="W559" s="815"/>
      <c r="X559" s="499"/>
      <c r="Y559" s="501"/>
      <c r="Z559" s="499"/>
    </row>
    <row r="560" spans="2:26" ht="25.5" hidden="1">
      <c r="B560" s="138" t="s">
        <v>1230</v>
      </c>
      <c r="C560" s="138" t="s">
        <v>3646</v>
      </c>
      <c r="D560" s="138"/>
      <c r="E560" s="138"/>
      <c r="F560" s="138"/>
      <c r="G560" s="138"/>
      <c r="H560" s="138"/>
      <c r="I560" s="138"/>
      <c r="J560" s="138"/>
      <c r="K560" s="304" t="s">
        <v>1231</v>
      </c>
      <c r="L560" s="270" t="s">
        <v>3218</v>
      </c>
      <c r="M560" s="564"/>
      <c r="N560" s="564"/>
      <c r="O560" s="564"/>
      <c r="Q560" s="564"/>
      <c r="R560" s="499"/>
      <c r="S560" s="225"/>
      <c r="T560" s="225"/>
      <c r="V560" s="225"/>
      <c r="W560" s="225"/>
      <c r="X560" s="499"/>
      <c r="Y560" s="501"/>
      <c r="Z560" s="499"/>
    </row>
    <row r="561" spans="2:26" ht="25.5" hidden="1">
      <c r="B561" s="138" t="s">
        <v>1232</v>
      </c>
      <c r="C561" s="138" t="s">
        <v>3647</v>
      </c>
      <c r="D561" s="138"/>
      <c r="E561" s="138"/>
      <c r="F561" s="138"/>
      <c r="G561" s="138"/>
      <c r="H561" s="138"/>
      <c r="I561" s="138"/>
      <c r="J561" s="138"/>
      <c r="K561" s="304" t="s">
        <v>1233</v>
      </c>
      <c r="L561" s="270" t="s">
        <v>3218</v>
      </c>
      <c r="M561" s="564"/>
      <c r="N561" s="564"/>
      <c r="O561" s="564"/>
      <c r="Q561" s="564"/>
      <c r="R561" s="499"/>
      <c r="S561" s="225"/>
      <c r="T561" s="225"/>
      <c r="V561" s="225"/>
      <c r="W561" s="225"/>
      <c r="X561" s="499"/>
      <c r="Y561" s="501"/>
      <c r="Z561" s="499"/>
    </row>
    <row r="562" spans="2:26" ht="25.5" hidden="1">
      <c r="B562" s="138" t="s">
        <v>1234</v>
      </c>
      <c r="C562" s="138" t="s">
        <v>3648</v>
      </c>
      <c r="D562" s="138"/>
      <c r="E562" s="138"/>
      <c r="F562" s="138"/>
      <c r="G562" s="138"/>
      <c r="H562" s="138"/>
      <c r="I562" s="138"/>
      <c r="J562" s="138"/>
      <c r="K562" s="316" t="s">
        <v>1236</v>
      </c>
      <c r="L562" s="270" t="s">
        <v>3218</v>
      </c>
      <c r="M562" s="564"/>
      <c r="N562" s="564"/>
      <c r="O562" s="564"/>
      <c r="Q562" s="564"/>
      <c r="R562" s="499"/>
      <c r="S562" s="815"/>
      <c r="T562" s="815"/>
      <c r="V562" s="815"/>
      <c r="W562" s="815"/>
      <c r="X562" s="499"/>
      <c r="Y562" s="501"/>
      <c r="Z562" s="499"/>
    </row>
    <row r="563" spans="2:26" ht="25.5" hidden="1">
      <c r="B563" s="138" t="s">
        <v>1237</v>
      </c>
      <c r="C563" s="138" t="s">
        <v>3649</v>
      </c>
      <c r="D563" s="138"/>
      <c r="E563" s="138"/>
      <c r="F563" s="138"/>
      <c r="G563" s="138"/>
      <c r="H563" s="138"/>
      <c r="I563" s="138"/>
      <c r="J563" s="138"/>
      <c r="K563" s="316" t="s">
        <v>1239</v>
      </c>
      <c r="L563" s="270" t="s">
        <v>3218</v>
      </c>
      <c r="M563" s="564"/>
      <c r="N563" s="564"/>
      <c r="O563" s="564"/>
      <c r="Q563" s="564"/>
      <c r="R563" s="499"/>
      <c r="S563" s="225"/>
      <c r="T563" s="225"/>
      <c r="V563" s="225"/>
      <c r="W563" s="225"/>
      <c r="X563" s="499"/>
      <c r="Y563" s="501"/>
      <c r="Z563" s="499"/>
    </row>
    <row r="564" spans="2:26" ht="25.5" hidden="1">
      <c r="B564" s="138" t="s">
        <v>1240</v>
      </c>
      <c r="C564" s="138" t="s">
        <v>3650</v>
      </c>
      <c r="D564" s="138"/>
      <c r="E564" s="138"/>
      <c r="F564" s="138"/>
      <c r="G564" s="138"/>
      <c r="H564" s="138"/>
      <c r="I564" s="138"/>
      <c r="J564" s="138"/>
      <c r="K564" s="316" t="s">
        <v>1241</v>
      </c>
      <c r="L564" s="270" t="s">
        <v>3218</v>
      </c>
      <c r="M564" s="564"/>
      <c r="N564" s="564"/>
      <c r="O564" s="564"/>
      <c r="Q564" s="564"/>
      <c r="R564" s="499"/>
      <c r="S564" s="225"/>
      <c r="T564" s="225"/>
      <c r="V564" s="225"/>
      <c r="W564" s="225"/>
      <c r="X564" s="499"/>
      <c r="Y564" s="501"/>
      <c r="Z564" s="499"/>
    </row>
    <row r="565" spans="2:26" ht="25.5" hidden="1">
      <c r="B565" s="138" t="s">
        <v>1242</v>
      </c>
      <c r="C565" s="138" t="s">
        <v>3651</v>
      </c>
      <c r="D565" s="138"/>
      <c r="E565" s="138"/>
      <c r="F565" s="138"/>
      <c r="G565" s="138"/>
      <c r="H565" s="138"/>
      <c r="I565" s="138"/>
      <c r="J565" s="138"/>
      <c r="K565" s="316" t="s">
        <v>1243</v>
      </c>
      <c r="L565" s="270" t="s">
        <v>3218</v>
      </c>
      <c r="M565" s="564"/>
      <c r="N565" s="564"/>
      <c r="O565" s="564"/>
      <c r="Q565" s="564"/>
      <c r="R565" s="499"/>
      <c r="S565" s="225"/>
      <c r="T565" s="225"/>
      <c r="V565" s="225"/>
      <c r="W565" s="225"/>
      <c r="X565" s="499"/>
      <c r="Y565" s="501"/>
      <c r="Z565" s="499"/>
    </row>
    <row r="566" spans="2:26" ht="25.5" hidden="1">
      <c r="B566" s="138" t="s">
        <v>1244</v>
      </c>
      <c r="C566" s="138" t="s">
        <v>3652</v>
      </c>
      <c r="D566" s="138"/>
      <c r="E566" s="138"/>
      <c r="F566" s="138"/>
      <c r="G566" s="138"/>
      <c r="H566" s="138"/>
      <c r="I566" s="138"/>
      <c r="J566" s="138"/>
      <c r="K566" s="316" t="s">
        <v>1245</v>
      </c>
      <c r="L566" s="270" t="s">
        <v>3218</v>
      </c>
      <c r="M566" s="564"/>
      <c r="N566" s="564"/>
      <c r="O566" s="564"/>
      <c r="Q566" s="564"/>
      <c r="R566" s="499"/>
      <c r="S566" s="225"/>
      <c r="T566" s="225"/>
      <c r="V566" s="225"/>
      <c r="W566" s="225"/>
      <c r="X566" s="499"/>
      <c r="Y566" s="501"/>
      <c r="Z566" s="499"/>
    </row>
    <row r="567" spans="2:26" ht="26.25" hidden="1" thickBot="1">
      <c r="B567" s="352" t="s">
        <v>1246</v>
      </c>
      <c r="C567" s="352" t="s">
        <v>3653</v>
      </c>
      <c r="D567" s="352"/>
      <c r="E567" s="352"/>
      <c r="F567" s="352"/>
      <c r="G567" s="352"/>
      <c r="H567" s="352"/>
      <c r="I567" s="352"/>
      <c r="J567" s="352"/>
      <c r="K567" s="978" t="s">
        <v>1248</v>
      </c>
      <c r="L567" s="562" t="s">
        <v>3218</v>
      </c>
      <c r="M567" s="564"/>
      <c r="N567" s="564"/>
      <c r="O567" s="564"/>
      <c r="Q567" s="564"/>
      <c r="R567" s="499"/>
      <c r="S567" s="225"/>
      <c r="T567" s="225"/>
      <c r="V567" s="225"/>
      <c r="W567" s="225"/>
      <c r="X567" s="499"/>
      <c r="Y567" s="501"/>
      <c r="Z567" s="499"/>
    </row>
    <row r="568" spans="2:26" hidden="1">
      <c r="M568" s="265"/>
      <c r="N568" s="379"/>
      <c r="Q568" s="379"/>
      <c r="R568" s="554"/>
      <c r="X568" s="501"/>
      <c r="Y568" s="501"/>
      <c r="Z568" s="501"/>
    </row>
    <row r="569" spans="2:26" ht="27.75" hidden="1" thickTop="1" thickBot="1">
      <c r="B569" s="292" t="s">
        <v>1249</v>
      </c>
      <c r="C569" s="556" t="s">
        <v>3654</v>
      </c>
      <c r="D569" s="293"/>
      <c r="E569" s="294"/>
      <c r="F569" s="293"/>
      <c r="G569" s="294"/>
      <c r="H569" s="293"/>
      <c r="I569" s="293"/>
      <c r="J569" s="293"/>
      <c r="K569" s="295" t="s">
        <v>1250</v>
      </c>
      <c r="L569" s="296" t="s">
        <v>3218</v>
      </c>
      <c r="M569" s="297">
        <f>SUM(M572:M599)</f>
        <v>0</v>
      </c>
      <c r="N569" s="298">
        <f>SUM(N572:N599)</f>
        <v>0</v>
      </c>
      <c r="O569" s="298">
        <f>+N569-M569</f>
        <v>0</v>
      </c>
      <c r="Q569" s="298">
        <f>SUM(Q572:Q599)</f>
        <v>0</v>
      </c>
      <c r="R569" s="519"/>
      <c r="S569" s="115">
        <f>SUM(S572:S599)</f>
        <v>0</v>
      </c>
      <c r="T569" s="115">
        <f>SUM(T572:T599)</f>
        <v>0</v>
      </c>
      <c r="V569" s="115">
        <f>SUM(V572:V599)</f>
        <v>0</v>
      </c>
      <c r="W569" s="115">
        <f>SUM(W572:W599)</f>
        <v>0</v>
      </c>
      <c r="X569" s="519"/>
      <c r="Y569" s="501"/>
      <c r="Z569" s="519"/>
    </row>
    <row r="570" spans="2:26" ht="9" hidden="1" customHeight="1" thickTop="1" thickBot="1">
      <c r="K570" s="540"/>
      <c r="M570" s="265"/>
      <c r="N570" s="379"/>
      <c r="Q570" s="379"/>
      <c r="R570" s="554"/>
      <c r="X570" s="501"/>
      <c r="Y570" s="501"/>
      <c r="Z570" s="501"/>
    </row>
    <row r="571" spans="2:26" ht="39" hidden="1" thickBot="1">
      <c r="B571" s="347" t="s">
        <v>3221</v>
      </c>
      <c r="C571" s="348" t="s">
        <v>48</v>
      </c>
      <c r="D571" s="348"/>
      <c r="E571" s="349"/>
      <c r="F571" s="349"/>
      <c r="G571" s="349"/>
      <c r="H571" s="349"/>
      <c r="I571" s="349"/>
      <c r="J571" s="349"/>
      <c r="K571" s="350" t="s">
        <v>3222</v>
      </c>
      <c r="L571" s="558"/>
      <c r="M571" s="351" t="str">
        <f>+$M$10</f>
        <v>Valore netto al 31/12/2017</v>
      </c>
      <c r="N571" s="347" t="str">
        <f>N$10</f>
        <v>Valore netto al 31/12/2018</v>
      </c>
      <c r="O571" s="559" t="s">
        <v>4064</v>
      </c>
      <c r="Q571" s="347" t="str">
        <f>Q$10</f>
        <v>Prechiusura al ° trimestre 2018</v>
      </c>
      <c r="R571" s="514"/>
      <c r="S571" s="1145" t="str">
        <f>S$330</f>
        <v>Costi da utilizzo contributi 2018</v>
      </c>
      <c r="T571" s="1143" t="str">
        <f>T$330</f>
        <v>Costi da utilizzo contributi DI CUI SOCIO-SAN</v>
      </c>
      <c r="U571" s="1144"/>
      <c r="V571" s="1142" t="str">
        <f>V$330</f>
        <v>Costi da contributi 2018</v>
      </c>
      <c r="W571" s="1143" t="str">
        <f>W$330</f>
        <v>Costi da contributi DI CUI SOCIO-SAN</v>
      </c>
      <c r="X571" s="681"/>
      <c r="Y571" s="501"/>
      <c r="Z571" s="681"/>
    </row>
    <row r="572" spans="2:26" ht="25.5" hidden="1">
      <c r="B572" s="138" t="s">
        <v>1251</v>
      </c>
      <c r="C572" s="138" t="s">
        <v>3655</v>
      </c>
      <c r="D572" s="138"/>
      <c r="E572" s="138"/>
      <c r="F572" s="138"/>
      <c r="G572" s="138"/>
      <c r="H572" s="138"/>
      <c r="I572" s="138"/>
      <c r="J572" s="138"/>
      <c r="K572" s="304" t="s">
        <v>1255</v>
      </c>
      <c r="L572" s="270" t="s">
        <v>3218</v>
      </c>
      <c r="M572" s="564"/>
      <c r="N572" s="564"/>
      <c r="O572" s="564"/>
      <c r="Q572" s="564"/>
      <c r="R572" s="499"/>
      <c r="S572" s="225"/>
      <c r="T572" s="225"/>
      <c r="V572" s="225"/>
      <c r="W572" s="225"/>
      <c r="X572" s="499"/>
      <c r="Y572" s="501"/>
      <c r="Z572" s="499"/>
    </row>
    <row r="573" spans="2:26" ht="25.5" hidden="1">
      <c r="B573" s="138" t="s">
        <v>1256</v>
      </c>
      <c r="C573" s="138" t="s">
        <v>3656</v>
      </c>
      <c r="D573" s="138"/>
      <c r="E573" s="138"/>
      <c r="F573" s="138"/>
      <c r="G573" s="138"/>
      <c r="H573" s="138"/>
      <c r="I573" s="138"/>
      <c r="J573" s="138"/>
      <c r="K573" s="304" t="s">
        <v>1258</v>
      </c>
      <c r="L573" s="270" t="s">
        <v>3218</v>
      </c>
      <c r="M573" s="564"/>
      <c r="N573" s="564"/>
      <c r="O573" s="564"/>
      <c r="Q573" s="564"/>
      <c r="R573" s="499"/>
      <c r="S573" s="815"/>
      <c r="T573" s="815"/>
      <c r="V573" s="815"/>
      <c r="W573" s="815"/>
      <c r="X573" s="499"/>
      <c r="Y573" s="501"/>
      <c r="Z573" s="499"/>
    </row>
    <row r="574" spans="2:26" ht="25.5" hidden="1">
      <c r="B574" s="138" t="s">
        <v>1259</v>
      </c>
      <c r="C574" s="138" t="s">
        <v>3657</v>
      </c>
      <c r="D574" s="138"/>
      <c r="E574" s="138"/>
      <c r="F574" s="138"/>
      <c r="G574" s="138"/>
      <c r="H574" s="138"/>
      <c r="I574" s="138"/>
      <c r="J574" s="138"/>
      <c r="K574" s="304" t="s">
        <v>1260</v>
      </c>
      <c r="L574" s="270" t="s">
        <v>3218</v>
      </c>
      <c r="M574" s="564"/>
      <c r="N574" s="564"/>
      <c r="O574" s="564"/>
      <c r="Q574" s="564"/>
      <c r="R574" s="499"/>
      <c r="S574" s="225"/>
      <c r="T574" s="225"/>
      <c r="V574" s="225"/>
      <c r="W574" s="225"/>
      <c r="X574" s="499"/>
      <c r="Y574" s="501"/>
      <c r="Z574" s="499"/>
    </row>
    <row r="575" spans="2:26" ht="25.5" hidden="1">
      <c r="B575" s="138" t="s">
        <v>1261</v>
      </c>
      <c r="C575" s="138" t="s">
        <v>3658</v>
      </c>
      <c r="D575" s="138"/>
      <c r="E575" s="138"/>
      <c r="F575" s="138"/>
      <c r="G575" s="138"/>
      <c r="H575" s="138"/>
      <c r="I575" s="138"/>
      <c r="J575" s="138"/>
      <c r="K575" s="304" t="s">
        <v>1262</v>
      </c>
      <c r="L575" s="270" t="s">
        <v>3218</v>
      </c>
      <c r="M575" s="564"/>
      <c r="N575" s="564"/>
      <c r="O575" s="564"/>
      <c r="Q575" s="564"/>
      <c r="R575" s="499"/>
      <c r="S575" s="225"/>
      <c r="T575" s="225"/>
      <c r="V575" s="225"/>
      <c r="W575" s="225"/>
      <c r="X575" s="499"/>
      <c r="Y575" s="501"/>
      <c r="Z575" s="499"/>
    </row>
    <row r="576" spans="2:26" ht="25.5" hidden="1">
      <c r="B576" s="138" t="s">
        <v>1263</v>
      </c>
      <c r="C576" s="138" t="s">
        <v>3659</v>
      </c>
      <c r="D576" s="138"/>
      <c r="E576" s="138"/>
      <c r="F576" s="138"/>
      <c r="G576" s="138"/>
      <c r="H576" s="138"/>
      <c r="I576" s="138"/>
      <c r="J576" s="138"/>
      <c r="K576" s="304" t="s">
        <v>1264</v>
      </c>
      <c r="L576" s="270" t="s">
        <v>3218</v>
      </c>
      <c r="M576" s="564"/>
      <c r="N576" s="564"/>
      <c r="O576" s="564"/>
      <c r="Q576" s="564"/>
      <c r="R576" s="499"/>
      <c r="S576" s="225"/>
      <c r="T576" s="225"/>
      <c r="V576" s="225"/>
      <c r="W576" s="225"/>
      <c r="X576" s="499"/>
      <c r="Y576" s="501"/>
      <c r="Z576" s="499"/>
    </row>
    <row r="577" spans="2:26" hidden="1">
      <c r="B577" s="138" t="s">
        <v>1265</v>
      </c>
      <c r="C577" s="138" t="s">
        <v>3660</v>
      </c>
      <c r="D577" s="138"/>
      <c r="E577" s="138"/>
      <c r="F577" s="138"/>
      <c r="G577" s="138"/>
      <c r="H577" s="138"/>
      <c r="I577" s="138"/>
      <c r="J577" s="138"/>
      <c r="K577" s="316" t="s">
        <v>1267</v>
      </c>
      <c r="L577" s="270" t="s">
        <v>3218</v>
      </c>
      <c r="M577" s="564"/>
      <c r="N577" s="564"/>
      <c r="O577" s="564"/>
      <c r="Q577" s="564"/>
      <c r="R577" s="499"/>
      <c r="S577" s="225"/>
      <c r="T577" s="225"/>
      <c r="V577" s="225"/>
      <c r="W577" s="225"/>
      <c r="X577" s="499"/>
      <c r="Y577" s="501"/>
      <c r="Z577" s="499"/>
    </row>
    <row r="578" spans="2:26" ht="25.5" hidden="1">
      <c r="B578" s="138" t="s">
        <v>1268</v>
      </c>
      <c r="C578" s="138" t="s">
        <v>3661</v>
      </c>
      <c r="D578" s="138"/>
      <c r="E578" s="138"/>
      <c r="F578" s="138"/>
      <c r="G578" s="138"/>
      <c r="H578" s="138"/>
      <c r="I578" s="138"/>
      <c r="J578" s="138"/>
      <c r="K578" s="316" t="s">
        <v>1270</v>
      </c>
      <c r="L578" s="270" t="s">
        <v>3218</v>
      </c>
      <c r="M578" s="564"/>
      <c r="N578" s="564"/>
      <c r="O578" s="564"/>
      <c r="Q578" s="564"/>
      <c r="R578" s="499"/>
      <c r="S578" s="225"/>
      <c r="T578" s="225"/>
      <c r="V578" s="225"/>
      <c r="W578" s="225"/>
      <c r="X578" s="499"/>
      <c r="Y578" s="501"/>
      <c r="Z578" s="499"/>
    </row>
    <row r="579" spans="2:26" ht="25.5" hidden="1">
      <c r="B579" s="138" t="s">
        <v>1271</v>
      </c>
      <c r="C579" s="138" t="s">
        <v>3662</v>
      </c>
      <c r="D579" s="138"/>
      <c r="E579" s="138"/>
      <c r="F579" s="138"/>
      <c r="G579" s="138"/>
      <c r="H579" s="138"/>
      <c r="I579" s="138"/>
      <c r="J579" s="138"/>
      <c r="K579" s="316" t="s">
        <v>1272</v>
      </c>
      <c r="L579" s="270" t="s">
        <v>3218</v>
      </c>
      <c r="M579" s="564"/>
      <c r="N579" s="564"/>
      <c r="O579" s="564"/>
      <c r="Q579" s="564"/>
      <c r="R579" s="499"/>
      <c r="S579" s="225"/>
      <c r="T579" s="225"/>
      <c r="V579" s="225"/>
      <c r="W579" s="225"/>
      <c r="X579" s="499"/>
      <c r="Y579" s="501"/>
      <c r="Z579" s="499"/>
    </row>
    <row r="580" spans="2:26" ht="25.5" hidden="1">
      <c r="B580" s="138" t="s">
        <v>1273</v>
      </c>
      <c r="C580" s="138" t="s">
        <v>3663</v>
      </c>
      <c r="D580" s="138"/>
      <c r="E580" s="138"/>
      <c r="F580" s="138"/>
      <c r="G580" s="138"/>
      <c r="H580" s="138"/>
      <c r="I580" s="138"/>
      <c r="J580" s="138"/>
      <c r="K580" s="316" t="s">
        <v>1274</v>
      </c>
      <c r="L580" s="270" t="s">
        <v>3218</v>
      </c>
      <c r="M580" s="564"/>
      <c r="N580" s="564"/>
      <c r="O580" s="564"/>
      <c r="Q580" s="564"/>
      <c r="R580" s="499"/>
      <c r="S580" s="225"/>
      <c r="T580" s="225"/>
      <c r="V580" s="225"/>
      <c r="W580" s="225"/>
      <c r="X580" s="499"/>
      <c r="Y580" s="501"/>
      <c r="Z580" s="499"/>
    </row>
    <row r="581" spans="2:26" ht="25.5" hidden="1">
      <c r="B581" s="138" t="s">
        <v>1275</v>
      </c>
      <c r="C581" s="138" t="s">
        <v>3664</v>
      </c>
      <c r="D581" s="138"/>
      <c r="E581" s="138"/>
      <c r="F581" s="138"/>
      <c r="G581" s="138"/>
      <c r="H581" s="138"/>
      <c r="I581" s="138"/>
      <c r="J581" s="138"/>
      <c r="K581" s="316" t="s">
        <v>1276</v>
      </c>
      <c r="L581" s="270" t="s">
        <v>3218</v>
      </c>
      <c r="M581" s="564"/>
      <c r="N581" s="564"/>
      <c r="O581" s="564"/>
      <c r="Q581" s="564"/>
      <c r="R581" s="499"/>
      <c r="S581" s="225"/>
      <c r="T581" s="225"/>
      <c r="V581" s="225"/>
      <c r="W581" s="225"/>
      <c r="X581" s="499"/>
      <c r="Y581" s="501"/>
      <c r="Z581" s="499"/>
    </row>
    <row r="582" spans="2:26" ht="25.5" hidden="1">
      <c r="B582" s="138" t="s">
        <v>1277</v>
      </c>
      <c r="C582" s="138" t="s">
        <v>3665</v>
      </c>
      <c r="D582" s="138"/>
      <c r="E582" s="138"/>
      <c r="F582" s="138"/>
      <c r="G582" s="138"/>
      <c r="H582" s="138"/>
      <c r="I582" s="138"/>
      <c r="J582" s="138"/>
      <c r="K582" s="316" t="s">
        <v>1278</v>
      </c>
      <c r="L582" s="270" t="s">
        <v>3218</v>
      </c>
      <c r="M582" s="564"/>
      <c r="N582" s="564"/>
      <c r="O582" s="564"/>
      <c r="Q582" s="564"/>
      <c r="R582" s="499"/>
      <c r="S582" s="225"/>
      <c r="T582" s="225"/>
      <c r="V582" s="225"/>
      <c r="W582" s="225"/>
      <c r="X582" s="499"/>
      <c r="Y582" s="501"/>
      <c r="Z582" s="499"/>
    </row>
    <row r="583" spans="2:26" ht="25.5" hidden="1">
      <c r="B583" s="138" t="s">
        <v>1279</v>
      </c>
      <c r="C583" s="138" t="s">
        <v>3666</v>
      </c>
      <c r="D583" s="138"/>
      <c r="E583" s="138"/>
      <c r="F583" s="138"/>
      <c r="G583" s="138"/>
      <c r="H583" s="138"/>
      <c r="I583" s="138"/>
      <c r="J583" s="138"/>
      <c r="K583" s="316" t="s">
        <v>1280</v>
      </c>
      <c r="L583" s="270" t="s">
        <v>3218</v>
      </c>
      <c r="M583" s="564"/>
      <c r="N583" s="564"/>
      <c r="O583" s="564"/>
      <c r="Q583" s="564"/>
      <c r="R583" s="499"/>
      <c r="S583" s="225"/>
      <c r="T583" s="225"/>
      <c r="V583" s="225"/>
      <c r="W583" s="225"/>
      <c r="X583" s="499"/>
      <c r="Y583" s="501"/>
      <c r="Z583" s="499"/>
    </row>
    <row r="584" spans="2:26" ht="38.25" hidden="1">
      <c r="B584" s="138" t="s">
        <v>1281</v>
      </c>
      <c r="C584" s="138" t="s">
        <v>3667</v>
      </c>
      <c r="D584" s="138"/>
      <c r="E584" s="138"/>
      <c r="F584" s="138"/>
      <c r="G584" s="138"/>
      <c r="H584" s="138"/>
      <c r="I584" s="138"/>
      <c r="J584" s="138"/>
      <c r="K584" s="304" t="s">
        <v>1282</v>
      </c>
      <c r="L584" s="270" t="s">
        <v>3218</v>
      </c>
      <c r="M584" s="564"/>
      <c r="N584" s="564"/>
      <c r="O584" s="564"/>
      <c r="Q584" s="564"/>
      <c r="R584" s="499"/>
      <c r="S584" s="225"/>
      <c r="T584" s="225"/>
      <c r="V584" s="225"/>
      <c r="W584" s="225"/>
      <c r="X584" s="499"/>
      <c r="Y584" s="501"/>
      <c r="Z584" s="499"/>
    </row>
    <row r="585" spans="2:26" ht="38.25" hidden="1">
      <c r="B585" s="138" t="s">
        <v>1283</v>
      </c>
      <c r="C585" s="138" t="s">
        <v>3668</v>
      </c>
      <c r="D585" s="138"/>
      <c r="E585" s="138"/>
      <c r="F585" s="138"/>
      <c r="G585" s="138"/>
      <c r="H585" s="138"/>
      <c r="I585" s="138"/>
      <c r="J585" s="138"/>
      <c r="K585" s="304" t="s">
        <v>1284</v>
      </c>
      <c r="L585" s="270" t="s">
        <v>3218</v>
      </c>
      <c r="M585" s="564"/>
      <c r="N585" s="564"/>
      <c r="O585" s="564"/>
      <c r="Q585" s="564"/>
      <c r="R585" s="499"/>
      <c r="S585" s="815"/>
      <c r="T585" s="815"/>
      <c r="V585" s="815"/>
      <c r="W585" s="815"/>
      <c r="X585" s="499"/>
      <c r="Y585" s="501"/>
      <c r="Z585" s="499"/>
    </row>
    <row r="586" spans="2:26" ht="38.25" hidden="1">
      <c r="B586" s="138" t="s">
        <v>1285</v>
      </c>
      <c r="C586" s="138" t="s">
        <v>3669</v>
      </c>
      <c r="D586" s="138"/>
      <c r="E586" s="138"/>
      <c r="F586" s="138"/>
      <c r="G586" s="138"/>
      <c r="H586" s="138"/>
      <c r="I586" s="138"/>
      <c r="J586" s="138"/>
      <c r="K586" s="304" t="s">
        <v>1286</v>
      </c>
      <c r="L586" s="270" t="s">
        <v>3218</v>
      </c>
      <c r="M586" s="564"/>
      <c r="N586" s="564"/>
      <c r="O586" s="564"/>
      <c r="Q586" s="564"/>
      <c r="R586" s="499"/>
      <c r="S586" s="225"/>
      <c r="T586" s="225"/>
      <c r="V586" s="225"/>
      <c r="W586" s="225"/>
      <c r="X586" s="499"/>
      <c r="Y586" s="501"/>
      <c r="Z586" s="499"/>
    </row>
    <row r="587" spans="2:26" ht="38.25" hidden="1">
      <c r="B587" s="138" t="s">
        <v>1287</v>
      </c>
      <c r="C587" s="138" t="s">
        <v>3670</v>
      </c>
      <c r="D587" s="138"/>
      <c r="E587" s="138"/>
      <c r="F587" s="138"/>
      <c r="G587" s="138"/>
      <c r="H587" s="138"/>
      <c r="I587" s="138"/>
      <c r="J587" s="138"/>
      <c r="K587" s="304" t="s">
        <v>1288</v>
      </c>
      <c r="L587" s="270" t="s">
        <v>3218</v>
      </c>
      <c r="M587" s="564"/>
      <c r="N587" s="564"/>
      <c r="O587" s="564"/>
      <c r="Q587" s="564"/>
      <c r="R587" s="499"/>
      <c r="S587" s="225"/>
      <c r="T587" s="225"/>
      <c r="V587" s="225"/>
      <c r="W587" s="225"/>
      <c r="X587" s="499"/>
      <c r="Y587" s="501"/>
      <c r="Z587" s="499"/>
    </row>
    <row r="588" spans="2:26" ht="25.5" hidden="1">
      <c r="B588" s="138" t="s">
        <v>1289</v>
      </c>
      <c r="C588" s="138" t="s">
        <v>3671</v>
      </c>
      <c r="D588" s="138"/>
      <c r="E588" s="138"/>
      <c r="F588" s="138"/>
      <c r="G588" s="138"/>
      <c r="H588" s="138"/>
      <c r="I588" s="138"/>
      <c r="J588" s="138"/>
      <c r="K588" s="316" t="s">
        <v>1290</v>
      </c>
      <c r="L588" s="270" t="s">
        <v>3218</v>
      </c>
      <c r="M588" s="564"/>
      <c r="N588" s="564"/>
      <c r="O588" s="564"/>
      <c r="Q588" s="564"/>
      <c r="R588" s="499"/>
      <c r="S588" s="815"/>
      <c r="T588" s="815"/>
      <c r="V588" s="815"/>
      <c r="W588" s="815"/>
      <c r="X588" s="499"/>
      <c r="Y588" s="501"/>
      <c r="Z588" s="499"/>
    </row>
    <row r="589" spans="2:26" ht="25.5" hidden="1">
      <c r="B589" s="138" t="s">
        <v>1291</v>
      </c>
      <c r="C589" s="138" t="s">
        <v>3672</v>
      </c>
      <c r="D589" s="138"/>
      <c r="E589" s="138"/>
      <c r="F589" s="138"/>
      <c r="G589" s="138"/>
      <c r="H589" s="138"/>
      <c r="I589" s="138"/>
      <c r="J589" s="138"/>
      <c r="K589" s="316" t="s">
        <v>1292</v>
      </c>
      <c r="L589" s="270" t="s">
        <v>3218</v>
      </c>
      <c r="M589" s="564"/>
      <c r="N589" s="564"/>
      <c r="O589" s="564"/>
      <c r="Q589" s="564"/>
      <c r="R589" s="499"/>
      <c r="S589" s="225"/>
      <c r="T589" s="225"/>
      <c r="V589" s="225"/>
      <c r="W589" s="225"/>
      <c r="X589" s="499"/>
      <c r="Y589" s="501"/>
      <c r="Z589" s="499"/>
    </row>
    <row r="590" spans="2:26" ht="25.5" hidden="1">
      <c r="B590" s="138" t="s">
        <v>1293</v>
      </c>
      <c r="C590" s="138" t="s">
        <v>3673</v>
      </c>
      <c r="D590" s="138"/>
      <c r="E590" s="138"/>
      <c r="F590" s="138"/>
      <c r="G590" s="138"/>
      <c r="H590" s="138"/>
      <c r="I590" s="138"/>
      <c r="J590" s="138"/>
      <c r="K590" s="316" t="s">
        <v>1294</v>
      </c>
      <c r="L590" s="270" t="s">
        <v>3218</v>
      </c>
      <c r="M590" s="564"/>
      <c r="N590" s="564"/>
      <c r="O590" s="564"/>
      <c r="Q590" s="564"/>
      <c r="R590" s="499"/>
      <c r="S590" s="225"/>
      <c r="T590" s="225"/>
      <c r="V590" s="225"/>
      <c r="W590" s="225"/>
      <c r="X590" s="499"/>
      <c r="Y590" s="501"/>
      <c r="Z590" s="499"/>
    </row>
    <row r="591" spans="2:26" ht="25.5" hidden="1">
      <c r="B591" s="138" t="s">
        <v>1295</v>
      </c>
      <c r="C591" s="138" t="s">
        <v>3674</v>
      </c>
      <c r="D591" s="138"/>
      <c r="E591" s="138"/>
      <c r="F591" s="138"/>
      <c r="G591" s="138"/>
      <c r="H591" s="138"/>
      <c r="I591" s="138"/>
      <c r="J591" s="138"/>
      <c r="K591" s="316" t="s">
        <v>1296</v>
      </c>
      <c r="L591" s="270" t="s">
        <v>3218</v>
      </c>
      <c r="M591" s="564"/>
      <c r="N591" s="564"/>
      <c r="O591" s="564"/>
      <c r="Q591" s="564"/>
      <c r="R591" s="499"/>
      <c r="S591" s="225"/>
      <c r="T591" s="225"/>
      <c r="V591" s="225"/>
      <c r="W591" s="225"/>
      <c r="X591" s="499"/>
      <c r="Y591" s="501"/>
      <c r="Z591" s="499"/>
    </row>
    <row r="592" spans="2:26" ht="25.5" hidden="1">
      <c r="B592" s="138" t="s">
        <v>1297</v>
      </c>
      <c r="C592" s="138" t="s">
        <v>3675</v>
      </c>
      <c r="D592" s="138"/>
      <c r="E592" s="138"/>
      <c r="F592" s="138"/>
      <c r="G592" s="138"/>
      <c r="H592" s="138"/>
      <c r="I592" s="138"/>
      <c r="J592" s="138"/>
      <c r="K592" s="304" t="s">
        <v>1298</v>
      </c>
      <c r="L592" s="270" t="s">
        <v>3218</v>
      </c>
      <c r="M592" s="564"/>
      <c r="N592" s="564"/>
      <c r="O592" s="564"/>
      <c r="Q592" s="564"/>
      <c r="R592" s="499"/>
      <c r="S592" s="225"/>
      <c r="T592" s="225"/>
      <c r="V592" s="225"/>
      <c r="W592" s="225"/>
      <c r="X592" s="499"/>
      <c r="Y592" s="501"/>
      <c r="Z592" s="499"/>
    </row>
    <row r="593" spans="2:26" ht="25.5" hidden="1">
      <c r="B593" s="138" t="s">
        <v>1299</v>
      </c>
      <c r="C593" s="138" t="s">
        <v>3676</v>
      </c>
      <c r="D593" s="138"/>
      <c r="E593" s="138"/>
      <c r="F593" s="138"/>
      <c r="G593" s="138"/>
      <c r="H593" s="138"/>
      <c r="I593" s="138"/>
      <c r="J593" s="138"/>
      <c r="K593" s="304" t="s">
        <v>1300</v>
      </c>
      <c r="L593" s="270" t="s">
        <v>3218</v>
      </c>
      <c r="M593" s="564"/>
      <c r="N593" s="564"/>
      <c r="O593" s="564"/>
      <c r="Q593" s="564"/>
      <c r="R593" s="499"/>
      <c r="S593" s="815"/>
      <c r="T593" s="815"/>
      <c r="V593" s="815"/>
      <c r="W593" s="815"/>
      <c r="X593" s="499"/>
      <c r="Y593" s="501"/>
      <c r="Z593" s="499"/>
    </row>
    <row r="594" spans="2:26" ht="25.5" hidden="1">
      <c r="B594" s="138" t="s">
        <v>1301</v>
      </c>
      <c r="C594" s="138" t="s">
        <v>3677</v>
      </c>
      <c r="D594" s="138"/>
      <c r="E594" s="138"/>
      <c r="F594" s="138"/>
      <c r="G594" s="138"/>
      <c r="H594" s="138"/>
      <c r="I594" s="138"/>
      <c r="J594" s="138"/>
      <c r="K594" s="304" t="s">
        <v>1302</v>
      </c>
      <c r="L594" s="270" t="s">
        <v>3218</v>
      </c>
      <c r="M594" s="564"/>
      <c r="N594" s="564"/>
      <c r="O594" s="564"/>
      <c r="Q594" s="564"/>
      <c r="R594" s="499"/>
      <c r="S594" s="225"/>
      <c r="T594" s="225"/>
      <c r="V594" s="225"/>
      <c r="W594" s="225"/>
      <c r="X594" s="499"/>
      <c r="Y594" s="501"/>
      <c r="Z594" s="499"/>
    </row>
    <row r="595" spans="2:26" ht="25.5" hidden="1">
      <c r="B595" s="138" t="s">
        <v>1303</v>
      </c>
      <c r="C595" s="138" t="s">
        <v>3678</v>
      </c>
      <c r="D595" s="138"/>
      <c r="E595" s="138"/>
      <c r="F595" s="138"/>
      <c r="G595" s="138"/>
      <c r="H595" s="138"/>
      <c r="I595" s="138"/>
      <c r="J595" s="138"/>
      <c r="K595" s="304" t="s">
        <v>1304</v>
      </c>
      <c r="L595" s="270" t="s">
        <v>3218</v>
      </c>
      <c r="M595" s="564"/>
      <c r="N595" s="564"/>
      <c r="O595" s="564"/>
      <c r="Q595" s="564"/>
      <c r="R595" s="499"/>
      <c r="S595" s="225"/>
      <c r="T595" s="225"/>
      <c r="V595" s="225"/>
      <c r="W595" s="225"/>
      <c r="X595" s="499"/>
      <c r="Y595" s="501"/>
      <c r="Z595" s="499"/>
    </row>
    <row r="596" spans="2:26" ht="25.5" hidden="1">
      <c r="B596" s="138" t="s">
        <v>1305</v>
      </c>
      <c r="C596" s="138" t="s">
        <v>3679</v>
      </c>
      <c r="D596" s="138"/>
      <c r="E596" s="138"/>
      <c r="F596" s="138"/>
      <c r="G596" s="138"/>
      <c r="H596" s="138"/>
      <c r="I596" s="138"/>
      <c r="J596" s="138"/>
      <c r="K596" s="316" t="s">
        <v>1306</v>
      </c>
      <c r="L596" s="270" t="s">
        <v>3218</v>
      </c>
      <c r="M596" s="564"/>
      <c r="N596" s="564"/>
      <c r="O596" s="564"/>
      <c r="Q596" s="564"/>
      <c r="R596" s="499"/>
      <c r="S596" s="815"/>
      <c r="T596" s="815"/>
      <c r="V596" s="815"/>
      <c r="W596" s="815"/>
      <c r="X596" s="499"/>
      <c r="Y596" s="501"/>
      <c r="Z596" s="499"/>
    </row>
    <row r="597" spans="2:26" ht="25.5" hidden="1">
      <c r="B597" s="138" t="s">
        <v>1307</v>
      </c>
      <c r="C597" s="138" t="s">
        <v>3680</v>
      </c>
      <c r="D597" s="138"/>
      <c r="E597" s="138"/>
      <c r="F597" s="138"/>
      <c r="G597" s="138"/>
      <c r="H597" s="138"/>
      <c r="I597" s="138"/>
      <c r="J597" s="138"/>
      <c r="K597" s="304" t="s">
        <v>1308</v>
      </c>
      <c r="L597" s="270" t="s">
        <v>3218</v>
      </c>
      <c r="M597" s="564"/>
      <c r="N597" s="564"/>
      <c r="O597" s="564"/>
      <c r="Q597" s="564"/>
      <c r="R597" s="499"/>
      <c r="S597" s="225"/>
      <c r="T597" s="225"/>
      <c r="V597" s="225"/>
      <c r="W597" s="225"/>
      <c r="X597" s="499"/>
      <c r="Y597" s="501"/>
      <c r="Z597" s="499"/>
    </row>
    <row r="598" spans="2:26" ht="25.5" hidden="1">
      <c r="B598" s="138" t="s">
        <v>1309</v>
      </c>
      <c r="C598" s="138" t="s">
        <v>3681</v>
      </c>
      <c r="D598" s="138"/>
      <c r="E598" s="138"/>
      <c r="F598" s="138"/>
      <c r="G598" s="138"/>
      <c r="H598" s="138"/>
      <c r="I598" s="138"/>
      <c r="J598" s="138"/>
      <c r="K598" s="304" t="s">
        <v>1310</v>
      </c>
      <c r="L598" s="270" t="s">
        <v>3218</v>
      </c>
      <c r="M598" s="564"/>
      <c r="N598" s="564"/>
      <c r="O598" s="564"/>
      <c r="Q598" s="564"/>
      <c r="R598" s="499"/>
      <c r="S598" s="225"/>
      <c r="T598" s="225"/>
      <c r="V598" s="225"/>
      <c r="W598" s="225"/>
      <c r="X598" s="499"/>
      <c r="Y598" s="501"/>
      <c r="Z598" s="499"/>
    </row>
    <row r="599" spans="2:26" ht="26.25" hidden="1" customHeight="1" thickBot="1">
      <c r="B599" s="354" t="s">
        <v>1311</v>
      </c>
      <c r="C599" s="138" t="s">
        <v>3682</v>
      </c>
      <c r="D599" s="352"/>
      <c r="E599" s="352"/>
      <c r="F599" s="352"/>
      <c r="G599" s="352"/>
      <c r="H599" s="352"/>
      <c r="I599" s="352"/>
      <c r="J599" s="352"/>
      <c r="K599" s="308" t="s">
        <v>1313</v>
      </c>
      <c r="L599" s="562" t="s">
        <v>3218</v>
      </c>
      <c r="M599" s="564"/>
      <c r="N599" s="564"/>
      <c r="O599" s="564"/>
      <c r="Q599" s="564"/>
      <c r="R599" s="499"/>
      <c r="S599" s="815"/>
      <c r="T599" s="815"/>
      <c r="V599" s="815"/>
      <c r="W599" s="815"/>
      <c r="X599" s="548"/>
      <c r="Y599" s="501"/>
      <c r="Z599" s="548"/>
    </row>
    <row r="600" spans="2:26" hidden="1">
      <c r="M600" s="265"/>
      <c r="N600" s="379"/>
      <c r="Q600" s="379"/>
      <c r="R600" s="554"/>
      <c r="X600" s="501"/>
      <c r="Y600" s="501"/>
      <c r="Z600" s="501"/>
    </row>
    <row r="601" spans="2:26" ht="36.75" hidden="1" customHeight="1" thickTop="1" thickBot="1">
      <c r="B601" s="292" t="s">
        <v>1314</v>
      </c>
      <c r="C601" s="556" t="s">
        <v>3683</v>
      </c>
      <c r="D601" s="293"/>
      <c r="E601" s="294"/>
      <c r="F601" s="293"/>
      <c r="G601" s="294"/>
      <c r="H601" s="293"/>
      <c r="I601" s="293"/>
      <c r="J601" s="293"/>
      <c r="K601" s="295" t="s">
        <v>1315</v>
      </c>
      <c r="L601" s="296" t="s">
        <v>3218</v>
      </c>
      <c r="M601" s="297">
        <f>SUM(M604:M607)</f>
        <v>0</v>
      </c>
      <c r="N601" s="298">
        <f>SUM(N604:N607)</f>
        <v>0</v>
      </c>
      <c r="O601" s="298">
        <f>+N601-M601</f>
        <v>0</v>
      </c>
      <c r="Q601" s="298">
        <f>SUM(Q604:Q607)</f>
        <v>0</v>
      </c>
      <c r="R601" s="519"/>
      <c r="S601" s="115">
        <f>SUM(S604:S607)</f>
        <v>0</v>
      </c>
      <c r="T601" s="115">
        <f>SUM(T604:T607)</f>
        <v>0</v>
      </c>
      <c r="V601" s="115">
        <f>SUM(V604:V607)</f>
        <v>0</v>
      </c>
      <c r="W601" s="115">
        <f>SUM(W604:W607)</f>
        <v>0</v>
      </c>
      <c r="X601" s="519"/>
      <c r="Y601" s="501"/>
      <c r="Z601" s="519"/>
    </row>
    <row r="602" spans="2:26" ht="9" hidden="1" customHeight="1" thickTop="1" thickBot="1">
      <c r="K602" s="540"/>
      <c r="M602" s="265"/>
      <c r="N602" s="379"/>
      <c r="Q602" s="379"/>
      <c r="R602" s="554"/>
      <c r="X602" s="501"/>
      <c r="Y602" s="501"/>
      <c r="Z602" s="501"/>
    </row>
    <row r="603" spans="2:26" ht="39" hidden="1" thickBot="1">
      <c r="B603" s="347" t="s">
        <v>3221</v>
      </c>
      <c r="C603" s="348" t="s">
        <v>48</v>
      </c>
      <c r="D603" s="348"/>
      <c r="E603" s="349"/>
      <c r="F603" s="349"/>
      <c r="G603" s="349"/>
      <c r="H603" s="349"/>
      <c r="I603" s="349"/>
      <c r="J603" s="349"/>
      <c r="K603" s="350" t="s">
        <v>3222</v>
      </c>
      <c r="L603" s="558"/>
      <c r="M603" s="351" t="str">
        <f>+$M$10</f>
        <v>Valore netto al 31/12/2017</v>
      </c>
      <c r="N603" s="347" t="str">
        <f>N$10</f>
        <v>Valore netto al 31/12/2018</v>
      </c>
      <c r="O603" s="559" t="s">
        <v>4064</v>
      </c>
      <c r="Q603" s="347" t="str">
        <f>Q$10</f>
        <v>Prechiusura al ° trimestre 2018</v>
      </c>
      <c r="R603" s="514"/>
      <c r="S603" s="1145" t="str">
        <f>S$330</f>
        <v>Costi da utilizzo contributi 2018</v>
      </c>
      <c r="T603" s="1143" t="str">
        <f>T$330</f>
        <v>Costi da utilizzo contributi DI CUI SOCIO-SAN</v>
      </c>
      <c r="U603" s="1144"/>
      <c r="V603" s="1142" t="str">
        <f>V$330</f>
        <v>Costi da contributi 2018</v>
      </c>
      <c r="W603" s="1143" t="str">
        <f>W$330</f>
        <v>Costi da contributi DI CUI SOCIO-SAN</v>
      </c>
      <c r="X603" s="681"/>
      <c r="Y603" s="501"/>
      <c r="Z603" s="681"/>
    </row>
    <row r="604" spans="2:26" hidden="1">
      <c r="B604" s="138" t="s">
        <v>1316</v>
      </c>
      <c r="C604" s="138" t="s">
        <v>3684</v>
      </c>
      <c r="D604" s="138"/>
      <c r="E604" s="138"/>
      <c r="F604" s="138"/>
      <c r="G604" s="138"/>
      <c r="H604" s="138"/>
      <c r="I604" s="138"/>
      <c r="J604" s="138"/>
      <c r="K604" s="316" t="s">
        <v>1320</v>
      </c>
      <c r="L604" s="270" t="s">
        <v>3218</v>
      </c>
      <c r="M604" s="564"/>
      <c r="N604" s="564"/>
      <c r="O604" s="564"/>
      <c r="Q604" s="564"/>
      <c r="R604" s="499"/>
      <c r="S604" s="225"/>
      <c r="T604" s="225"/>
      <c r="V604" s="225"/>
      <c r="W604" s="225"/>
      <c r="X604" s="499"/>
      <c r="Y604" s="501"/>
      <c r="Z604" s="499"/>
    </row>
    <row r="605" spans="2:26" hidden="1">
      <c r="B605" s="138" t="s">
        <v>1321</v>
      </c>
      <c r="C605" s="138" t="s">
        <v>3685</v>
      </c>
      <c r="D605" s="138"/>
      <c r="E605" s="138"/>
      <c r="F605" s="138"/>
      <c r="G605" s="138"/>
      <c r="H605" s="138"/>
      <c r="I605" s="138"/>
      <c r="J605" s="138"/>
      <c r="K605" s="316" t="s">
        <v>1322</v>
      </c>
      <c r="L605" s="270" t="s">
        <v>3218</v>
      </c>
      <c r="M605" s="564"/>
      <c r="N605" s="564"/>
      <c r="O605" s="564"/>
      <c r="Q605" s="564"/>
      <c r="R605" s="499"/>
      <c r="S605" s="225"/>
      <c r="T605" s="225"/>
      <c r="V605" s="225"/>
      <c r="W605" s="225"/>
      <c r="X605" s="499"/>
      <c r="Y605" s="501"/>
      <c r="Z605" s="499"/>
    </row>
    <row r="606" spans="2:26" ht="25.5" hidden="1">
      <c r="B606" s="138" t="s">
        <v>1323</v>
      </c>
      <c r="C606" s="138" t="s">
        <v>3686</v>
      </c>
      <c r="D606" s="138"/>
      <c r="E606" s="138"/>
      <c r="F606" s="138"/>
      <c r="G606" s="138"/>
      <c r="H606" s="138"/>
      <c r="I606" s="138"/>
      <c r="J606" s="138"/>
      <c r="K606" s="316" t="s">
        <v>1325</v>
      </c>
      <c r="L606" s="270" t="s">
        <v>3218</v>
      </c>
      <c r="M606" s="564"/>
      <c r="N606" s="564"/>
      <c r="O606" s="564"/>
      <c r="Q606" s="564"/>
      <c r="R606" s="499"/>
      <c r="S606" s="225"/>
      <c r="T606" s="225"/>
      <c r="V606" s="225"/>
      <c r="W606" s="225"/>
      <c r="X606" s="499"/>
      <c r="Y606" s="501"/>
      <c r="Z606" s="499"/>
    </row>
    <row r="607" spans="2:26" ht="26.25" hidden="1" customHeight="1" thickBot="1">
      <c r="B607" s="352" t="s">
        <v>1326</v>
      </c>
      <c r="C607" s="352" t="s">
        <v>3687</v>
      </c>
      <c r="D607" s="352"/>
      <c r="E607" s="352"/>
      <c r="F607" s="352"/>
      <c r="G607" s="352"/>
      <c r="H607" s="352"/>
      <c r="I607" s="352"/>
      <c r="J607" s="352"/>
      <c r="K607" s="308" t="s">
        <v>1328</v>
      </c>
      <c r="L607" s="562" t="s">
        <v>3218</v>
      </c>
      <c r="M607" s="564"/>
      <c r="N607" s="564"/>
      <c r="O607" s="564"/>
      <c r="Q607" s="564"/>
      <c r="R607" s="499"/>
      <c r="S607" s="855"/>
      <c r="T607" s="855"/>
      <c r="V607" s="855"/>
      <c r="W607" s="855"/>
      <c r="X607" s="548"/>
      <c r="Y607" s="501"/>
      <c r="Z607" s="548"/>
    </row>
    <row r="608" spans="2:26" ht="15.75" thickBot="1">
      <c r="M608" s="265"/>
      <c r="N608" s="379"/>
      <c r="Q608" s="379"/>
      <c r="R608" s="554"/>
      <c r="X608" s="501"/>
      <c r="Y608" s="501"/>
      <c r="Z608" s="501"/>
    </row>
    <row r="609" spans="2:26" ht="17.25" thickTop="1" thickBot="1">
      <c r="B609" s="110" t="s">
        <v>1329</v>
      </c>
      <c r="C609" s="242" t="s">
        <v>3688</v>
      </c>
      <c r="D609" s="243"/>
      <c r="E609" s="112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0</v>
      </c>
      <c r="N609" s="298">
        <f>SUM(N612:N617)</f>
        <v>0</v>
      </c>
      <c r="O609" s="298">
        <f>+N609-M609</f>
        <v>0</v>
      </c>
      <c r="Q609" s="298">
        <f>SUM(Q612:Q617)</f>
        <v>28575</v>
      </c>
      <c r="R609" s="519"/>
      <c r="S609" s="115">
        <f>SUM(S612:S617)</f>
        <v>0</v>
      </c>
      <c r="T609" s="115">
        <f>SUM(T612:T617)</f>
        <v>0</v>
      </c>
      <c r="V609" s="115">
        <f>SUM(V612:V617)</f>
        <v>0</v>
      </c>
      <c r="W609" s="115">
        <f>SUM(W612:W617)</f>
        <v>0</v>
      </c>
      <c r="X609" s="519"/>
      <c r="Y609" s="501"/>
      <c r="Z609" s="519"/>
    </row>
    <row r="610" spans="2:26" ht="9" customHeight="1" thickTop="1" thickBot="1">
      <c r="K610" s="540"/>
      <c r="M610" s="265"/>
      <c r="N610" s="379"/>
      <c r="Q610" s="379"/>
      <c r="R610" s="554"/>
      <c r="X610" s="501"/>
      <c r="Y610" s="501"/>
      <c r="Z610" s="501"/>
    </row>
    <row r="611" spans="2:26" ht="39" thickBot="1">
      <c r="B611" s="102" t="s">
        <v>3221</v>
      </c>
      <c r="C611" s="245" t="s">
        <v>48</v>
      </c>
      <c r="D611" s="245"/>
      <c r="E611" s="246"/>
      <c r="F611" s="246"/>
      <c r="G611" s="246"/>
      <c r="H611" s="246"/>
      <c r="I611" s="246"/>
      <c r="J611" s="246"/>
      <c r="K611" s="302" t="s">
        <v>3222</v>
      </c>
      <c r="L611" s="135"/>
      <c r="M611" s="328" t="str">
        <f>+$M$10</f>
        <v>Valore netto al 31/12/2017</v>
      </c>
      <c r="N611" s="779" t="str">
        <f>N$10</f>
        <v>Valore netto al 31/12/2018</v>
      </c>
      <c r="O611" s="779" t="s">
        <v>4064</v>
      </c>
      <c r="P611" s="806"/>
      <c r="Q611" s="779" t="str">
        <f>Q$10</f>
        <v>Prechiusura al ° trimestre 2018</v>
      </c>
      <c r="R611" s="514"/>
      <c r="S611" s="1145" t="str">
        <f>S$330</f>
        <v>Costi da utilizzo contributi 2018</v>
      </c>
      <c r="T611" s="1143" t="str">
        <f>T$330</f>
        <v>Costi da utilizzo contributi DI CUI SOCIO-SAN</v>
      </c>
      <c r="U611" s="1144"/>
      <c r="V611" s="1142" t="str">
        <f>V$330</f>
        <v>Costi da contributi 2018</v>
      </c>
      <c r="W611" s="1143" t="str">
        <f>W$330</f>
        <v>Costi da contributi DI CUI SOCIO-SAN</v>
      </c>
      <c r="X611" s="681"/>
      <c r="Y611" s="501"/>
      <c r="Z611" s="681"/>
    </row>
    <row r="612" spans="2:26">
      <c r="B612" s="127" t="s">
        <v>1331</v>
      </c>
      <c r="C612" s="127" t="s">
        <v>3689</v>
      </c>
      <c r="D612" s="127"/>
      <c r="E612" s="127"/>
      <c r="F612" s="127"/>
      <c r="G612" s="127"/>
      <c r="H612" s="127"/>
      <c r="I612" s="127"/>
      <c r="J612" s="127"/>
      <c r="K612" s="316" t="s">
        <v>1334</v>
      </c>
      <c r="L612" s="125" t="s">
        <v>3218</v>
      </c>
      <c r="M612" s="564">
        <f>IF(ISERROR(VLOOKUP($B612,ESTR_PREC!$A$1:$M$6000,7,FALSE))=TRUE,0,VLOOKUP($B612,ESTR_PREC!$A$1:$M$6000,7,FALSE))</f>
        <v>0</v>
      </c>
      <c r="N612" s="225"/>
      <c r="O612" s="560">
        <f>+N612-M612</f>
        <v>0</v>
      </c>
      <c r="Q612" s="225"/>
      <c r="R612" s="499"/>
      <c r="S612" s="225"/>
      <c r="T612" s="225"/>
      <c r="V612" s="225"/>
      <c r="W612" s="225"/>
      <c r="X612" s="499"/>
      <c r="Y612" s="501"/>
      <c r="Z612" s="499"/>
    </row>
    <row r="613" spans="2:26">
      <c r="B613" s="127" t="s">
        <v>1335</v>
      </c>
      <c r="C613" s="127" t="s">
        <v>3690</v>
      </c>
      <c r="D613" s="127"/>
      <c r="E613" s="127"/>
      <c r="F613" s="127"/>
      <c r="G613" s="127"/>
      <c r="H613" s="127"/>
      <c r="I613" s="127"/>
      <c r="J613" s="127"/>
      <c r="K613" s="316" t="s">
        <v>1336</v>
      </c>
      <c r="L613" s="125" t="s">
        <v>3218</v>
      </c>
      <c r="M613" s="564">
        <f>IF(ISERROR(VLOOKUP($B613,ESTR_PREC!$A$1:$M$6000,7,FALSE))=TRUE,0,VLOOKUP($B613,ESTR_PREC!$A$1:$M$6000,7,FALSE))</f>
        <v>0</v>
      </c>
      <c r="N613" s="225"/>
      <c r="O613" s="560">
        <f>+N613-M613</f>
        <v>0</v>
      </c>
      <c r="Q613" s="225"/>
      <c r="R613" s="499"/>
      <c r="S613" s="225"/>
      <c r="T613" s="225"/>
      <c r="V613" s="225"/>
      <c r="W613" s="225"/>
      <c r="X613" s="499"/>
      <c r="Y613" s="501"/>
      <c r="Z613" s="499"/>
    </row>
    <row r="614" spans="2:26">
      <c r="B614" s="127" t="s">
        <v>1338</v>
      </c>
      <c r="C614" s="127" t="s">
        <v>3691</v>
      </c>
      <c r="D614" s="127"/>
      <c r="E614" s="127"/>
      <c r="F614" s="127"/>
      <c r="G614" s="127"/>
      <c r="H614" s="127"/>
      <c r="I614" s="127"/>
      <c r="J614" s="127"/>
      <c r="K614" s="314" t="s">
        <v>1340</v>
      </c>
      <c r="L614" s="125" t="s">
        <v>3218</v>
      </c>
      <c r="M614" s="564">
        <f>IF(ISERROR(VLOOKUP($B614,ESTR_PREC!$A$1:$M$6000,7,FALSE))=TRUE,0,VLOOKUP($B614,ESTR_PREC!$A$1:$M$6000,7,FALSE))</f>
        <v>0</v>
      </c>
      <c r="N614" s="225"/>
      <c r="O614" s="560">
        <f>+N614-M614</f>
        <v>0</v>
      </c>
      <c r="Q614" s="225"/>
      <c r="R614" s="499"/>
      <c r="S614" s="225"/>
      <c r="T614" s="225"/>
      <c r="V614" s="225"/>
      <c r="W614" s="225"/>
      <c r="X614" s="499"/>
      <c r="Y614" s="501"/>
      <c r="Z614" s="499"/>
    </row>
    <row r="615" spans="2:26">
      <c r="B615" s="127" t="s">
        <v>1342</v>
      </c>
      <c r="C615" s="127" t="s">
        <v>3692</v>
      </c>
      <c r="D615" s="127"/>
      <c r="E615" s="127"/>
      <c r="F615" s="127"/>
      <c r="G615" s="127"/>
      <c r="H615" s="127"/>
      <c r="I615" s="127"/>
      <c r="J615" s="127"/>
      <c r="K615" s="181" t="s">
        <v>1344</v>
      </c>
      <c r="L615" s="125" t="s">
        <v>3218</v>
      </c>
      <c r="M615" s="564">
        <f>IF(ISERROR(VLOOKUP($B615,ESTR_PREC!$A$1:$M$6000,7,FALSE))=TRUE,0,VLOOKUP($B615,ESTR_PREC!$A$1:$M$6000,7,FALSE))</f>
        <v>0</v>
      </c>
      <c r="N615" s="225"/>
      <c r="O615" s="560">
        <f>+N615-M615</f>
        <v>0</v>
      </c>
      <c r="Q615" s="225">
        <v>28575</v>
      </c>
      <c r="R615" s="499"/>
      <c r="S615" s="225"/>
      <c r="T615" s="225"/>
      <c r="V615" s="225"/>
      <c r="W615" s="225"/>
      <c r="X615" s="499"/>
      <c r="Y615" s="501"/>
      <c r="Z615" s="499"/>
    </row>
    <row r="616" spans="2:26">
      <c r="B616" s="127" t="s">
        <v>1345</v>
      </c>
      <c r="C616" s="127" t="s">
        <v>3693</v>
      </c>
      <c r="D616" s="127"/>
      <c r="E616" s="127"/>
      <c r="F616" s="127"/>
      <c r="G616" s="127"/>
      <c r="H616" s="127"/>
      <c r="I616" s="127"/>
      <c r="J616" s="127"/>
      <c r="K616" s="316" t="s">
        <v>1346</v>
      </c>
      <c r="L616" s="125" t="s">
        <v>3218</v>
      </c>
      <c r="M616" s="564">
        <f>IF(ISERROR(VLOOKUP($B616,ESTR_PREC!$A$1:$M$6000,7,FALSE))=TRUE,0,VLOOKUP($B616,ESTR_PREC!$A$1:$M$6000,7,FALSE))</f>
        <v>0</v>
      </c>
      <c r="N616" s="225"/>
      <c r="O616" s="560">
        <f>+N616-M616</f>
        <v>0</v>
      </c>
      <c r="Q616" s="225"/>
      <c r="R616" s="499"/>
      <c r="S616" s="225"/>
      <c r="T616" s="225"/>
      <c r="V616" s="225"/>
      <c r="W616" s="225"/>
      <c r="X616" s="499"/>
      <c r="Y616" s="501"/>
      <c r="Z616" s="499"/>
    </row>
    <row r="617" spans="2:26" ht="26.25" hidden="1" customHeight="1" thickBot="1">
      <c r="B617" s="352" t="s">
        <v>1348</v>
      </c>
      <c r="C617" s="352" t="s">
        <v>3694</v>
      </c>
      <c r="D617" s="352"/>
      <c r="E617" s="352"/>
      <c r="F617" s="352"/>
      <c r="G617" s="352"/>
      <c r="H617" s="352"/>
      <c r="I617" s="352"/>
      <c r="J617" s="352"/>
      <c r="K617" s="308" t="s">
        <v>1349</v>
      </c>
      <c r="L617" s="562" t="s">
        <v>3218</v>
      </c>
      <c r="M617" s="564"/>
      <c r="N617" s="564"/>
      <c r="O617" s="564"/>
      <c r="Q617" s="564"/>
      <c r="R617" s="499"/>
      <c r="S617" s="825"/>
      <c r="T617" s="825"/>
      <c r="V617" s="825"/>
      <c r="W617" s="825"/>
      <c r="X617" s="548"/>
      <c r="Y617" s="501"/>
      <c r="Z617" s="548"/>
    </row>
    <row r="618" spans="2:26" ht="15" customHeight="1" thickBot="1">
      <c r="K618" s="545"/>
      <c r="L618" s="532"/>
      <c r="M618" s="499"/>
      <c r="N618" s="517"/>
      <c r="O618" s="517"/>
      <c r="P618" s="291"/>
      <c r="Q618" s="517"/>
      <c r="R618" s="554"/>
      <c r="S618" s="499"/>
      <c r="T618" s="499"/>
      <c r="V618" s="499"/>
      <c r="W618" s="499"/>
      <c r="X618" s="499"/>
      <c r="Y618" s="501"/>
      <c r="Z618" s="499"/>
    </row>
    <row r="619" spans="2:26" ht="37.5" hidden="1" customHeight="1" thickTop="1" thickBot="1">
      <c r="B619" s="292" t="s">
        <v>1350</v>
      </c>
      <c r="C619" s="556" t="s">
        <v>3695</v>
      </c>
      <c r="D619" s="293"/>
      <c r="E619" s="294"/>
      <c r="F619" s="293"/>
      <c r="G619" s="294"/>
      <c r="H619" s="293"/>
      <c r="I619" s="293"/>
      <c r="J619" s="293"/>
      <c r="K619" s="295" t="s">
        <v>1351</v>
      </c>
      <c r="L619" s="296" t="s">
        <v>3218</v>
      </c>
      <c r="M619" s="297">
        <f>SUM(M622:M687)</f>
        <v>0</v>
      </c>
      <c r="N619" s="298">
        <f>SUM(N622:N687)</f>
        <v>0</v>
      </c>
      <c r="O619" s="298">
        <f>+N619-M619</f>
        <v>0</v>
      </c>
      <c r="Q619" s="298">
        <f>SUM(Q622:Q687)</f>
        <v>0</v>
      </c>
      <c r="R619" s="519"/>
      <c r="S619" s="115">
        <f>SUM(S622:S687)</f>
        <v>0</v>
      </c>
      <c r="T619" s="115">
        <f>SUM(T622:T687)</f>
        <v>0</v>
      </c>
      <c r="V619" s="115">
        <f>SUM(V622:V687)</f>
        <v>0</v>
      </c>
      <c r="W619" s="115">
        <f>SUM(W622:W687)</f>
        <v>0</v>
      </c>
      <c r="X619" s="519"/>
      <c r="Y619" s="501"/>
      <c r="Z619" s="519"/>
    </row>
    <row r="620" spans="2:26" ht="15" hidden="1" customHeight="1" thickTop="1" thickBot="1">
      <c r="K620" s="540"/>
      <c r="M620" s="265"/>
      <c r="N620" s="379"/>
      <c r="P620" s="291"/>
      <c r="Q620" s="379"/>
      <c r="R620" s="554"/>
      <c r="X620" s="501"/>
      <c r="Y620" s="501"/>
      <c r="Z620" s="501"/>
    </row>
    <row r="621" spans="2:26" ht="30" hidden="1" customHeight="1" thickBot="1">
      <c r="B621" s="347" t="s">
        <v>3221</v>
      </c>
      <c r="C621" s="348" t="s">
        <v>48</v>
      </c>
      <c r="D621" s="348"/>
      <c r="E621" s="349"/>
      <c r="F621" s="349"/>
      <c r="G621" s="349"/>
      <c r="H621" s="349"/>
      <c r="I621" s="349"/>
      <c r="J621" s="349"/>
      <c r="K621" s="350" t="s">
        <v>3222</v>
      </c>
      <c r="L621" s="558"/>
      <c r="M621" s="351" t="str">
        <f>+$M$10</f>
        <v>Valore netto al 31/12/2017</v>
      </c>
      <c r="N621" s="347" t="str">
        <f>N$10</f>
        <v>Valore netto al 31/12/2018</v>
      </c>
      <c r="O621" s="559" t="s">
        <v>4064</v>
      </c>
      <c r="P621" s="291"/>
      <c r="Q621" s="347" t="str">
        <f>Q$10</f>
        <v>Prechiusura al ° trimestre 2018</v>
      </c>
      <c r="R621" s="514"/>
      <c r="S621" s="1145" t="str">
        <f>S$330</f>
        <v>Costi da utilizzo contributi 2018</v>
      </c>
      <c r="T621" s="1143" t="str">
        <f>T$330</f>
        <v>Costi da utilizzo contributi DI CUI SOCIO-SAN</v>
      </c>
      <c r="U621" s="1144"/>
      <c r="V621" s="1142" t="str">
        <f>V$330</f>
        <v>Costi da contributi 2018</v>
      </c>
      <c r="W621" s="1143" t="str">
        <f>W$330</f>
        <v>Costi da contributi DI CUI SOCIO-SAN</v>
      </c>
      <c r="X621" s="555"/>
      <c r="Y621" s="501"/>
      <c r="Z621" s="555"/>
    </row>
    <row r="622" spans="2:26" s="468" customFormat="1" ht="26.25" hidden="1" thickBot="1">
      <c r="B622" s="751" t="s">
        <v>1352</v>
      </c>
      <c r="C622" s="751" t="s">
        <v>3696</v>
      </c>
      <c r="D622" s="751"/>
      <c r="E622" s="752"/>
      <c r="F622" s="752"/>
      <c r="G622" s="752"/>
      <c r="H622" s="752"/>
      <c r="I622" s="751"/>
      <c r="J622" s="751"/>
      <c r="K622" s="257" t="s">
        <v>1355</v>
      </c>
      <c r="L622" s="753" t="s">
        <v>3218</v>
      </c>
      <c r="M622" s="564"/>
      <c r="N622" s="564"/>
      <c r="O622" s="564"/>
      <c r="Q622" s="564"/>
      <c r="R622" s="846"/>
      <c r="S622" s="225"/>
      <c r="T622" s="225"/>
      <c r="U622" s="265"/>
      <c r="V622" s="225"/>
      <c r="W622" s="225"/>
      <c r="X622" s="755"/>
      <c r="Y622" s="544"/>
      <c r="Z622" s="755"/>
    </row>
    <row r="623" spans="2:26" s="468" customFormat="1" ht="26.25" hidden="1" thickBot="1">
      <c r="B623" s="751" t="s">
        <v>1356</v>
      </c>
      <c r="C623" s="751" t="s">
        <v>3697</v>
      </c>
      <c r="D623" s="751"/>
      <c r="E623" s="752"/>
      <c r="F623" s="752"/>
      <c r="G623" s="752"/>
      <c r="H623" s="752"/>
      <c r="I623" s="751"/>
      <c r="J623" s="751"/>
      <c r="K623" s="257" t="s">
        <v>1357</v>
      </c>
      <c r="L623" s="753" t="s">
        <v>3218</v>
      </c>
      <c r="M623" s="564"/>
      <c r="N623" s="564"/>
      <c r="O623" s="564"/>
      <c r="Q623" s="564"/>
      <c r="R623" s="846"/>
      <c r="S623" s="815"/>
      <c r="T623" s="815"/>
      <c r="U623" s="265"/>
      <c r="V623" s="815"/>
      <c r="W623" s="815"/>
      <c r="X623" s="755"/>
      <c r="Y623" s="544"/>
      <c r="Z623" s="755"/>
    </row>
    <row r="624" spans="2:26" s="468" customFormat="1" ht="26.25" hidden="1" thickBot="1">
      <c r="B624" s="751" t="s">
        <v>1358</v>
      </c>
      <c r="C624" s="751" t="s">
        <v>3698</v>
      </c>
      <c r="D624" s="751"/>
      <c r="E624" s="752"/>
      <c r="F624" s="752"/>
      <c r="G624" s="752"/>
      <c r="H624" s="752"/>
      <c r="I624" s="751"/>
      <c r="J624" s="751"/>
      <c r="K624" s="257" t="s">
        <v>1359</v>
      </c>
      <c r="L624" s="753" t="s">
        <v>3218</v>
      </c>
      <c r="M624" s="564"/>
      <c r="N624" s="564"/>
      <c r="O624" s="564"/>
      <c r="Q624" s="564"/>
      <c r="R624" s="846"/>
      <c r="S624" s="225"/>
      <c r="T624" s="225"/>
      <c r="U624" s="265"/>
      <c r="V624" s="225"/>
      <c r="W624" s="225"/>
      <c r="X624" s="755"/>
      <c r="Y624" s="544"/>
      <c r="Z624" s="755"/>
    </row>
    <row r="625" spans="2:26" s="468" customFormat="1" ht="26.25" hidden="1" thickBot="1">
      <c r="B625" s="751" t="s">
        <v>1360</v>
      </c>
      <c r="C625" s="751" t="s">
        <v>3699</v>
      </c>
      <c r="D625" s="751"/>
      <c r="E625" s="752"/>
      <c r="F625" s="752"/>
      <c r="G625" s="752"/>
      <c r="H625" s="752"/>
      <c r="I625" s="751"/>
      <c r="J625" s="751"/>
      <c r="K625" s="257" t="s">
        <v>1361</v>
      </c>
      <c r="L625" s="753" t="s">
        <v>3218</v>
      </c>
      <c r="M625" s="564"/>
      <c r="N625" s="564"/>
      <c r="O625" s="564"/>
      <c r="Q625" s="564"/>
      <c r="R625" s="846"/>
      <c r="S625" s="225"/>
      <c r="T625" s="225"/>
      <c r="U625" s="265"/>
      <c r="V625" s="225"/>
      <c r="W625" s="225"/>
      <c r="X625" s="755"/>
      <c r="Y625" s="544"/>
      <c r="Z625" s="755"/>
    </row>
    <row r="626" spans="2:26" s="468" customFormat="1" ht="39" hidden="1" thickBot="1">
      <c r="B626" s="751" t="s">
        <v>1362</v>
      </c>
      <c r="C626" s="751" t="s">
        <v>3700</v>
      </c>
      <c r="D626" s="751"/>
      <c r="E626" s="752"/>
      <c r="F626" s="752"/>
      <c r="G626" s="752"/>
      <c r="H626" s="752"/>
      <c r="I626" s="751"/>
      <c r="J626" s="751"/>
      <c r="K626" s="257" t="s">
        <v>1363</v>
      </c>
      <c r="L626" s="753" t="s">
        <v>3218</v>
      </c>
      <c r="M626" s="564"/>
      <c r="N626" s="564"/>
      <c r="O626" s="564"/>
      <c r="Q626" s="564"/>
      <c r="R626" s="846"/>
      <c r="S626" s="815"/>
      <c r="T626" s="815"/>
      <c r="U626" s="265"/>
      <c r="V626" s="815"/>
      <c r="W626" s="815"/>
      <c r="X626" s="755"/>
      <c r="Y626" s="544"/>
      <c r="Z626" s="755"/>
    </row>
    <row r="627" spans="2:26" s="468" customFormat="1" ht="39" hidden="1" thickBot="1">
      <c r="B627" s="751" t="s">
        <v>1364</v>
      </c>
      <c r="C627" s="751" t="s">
        <v>3701</v>
      </c>
      <c r="D627" s="751"/>
      <c r="E627" s="752"/>
      <c r="F627" s="752"/>
      <c r="G627" s="752"/>
      <c r="H627" s="752"/>
      <c r="I627" s="751"/>
      <c r="J627" s="751"/>
      <c r="K627" s="257" t="s">
        <v>1365</v>
      </c>
      <c r="L627" s="753" t="s">
        <v>3218</v>
      </c>
      <c r="M627" s="564"/>
      <c r="N627" s="564"/>
      <c r="O627" s="564"/>
      <c r="Q627" s="564"/>
      <c r="R627" s="846"/>
      <c r="S627" s="225"/>
      <c r="T627" s="225"/>
      <c r="U627" s="265"/>
      <c r="V627" s="225"/>
      <c r="W627" s="225"/>
      <c r="X627" s="755"/>
      <c r="Y627" s="544"/>
      <c r="Z627" s="755"/>
    </row>
    <row r="628" spans="2:26" s="468" customFormat="1" ht="39" hidden="1" thickBot="1">
      <c r="B628" s="751" t="s">
        <v>1366</v>
      </c>
      <c r="C628" s="751" t="s">
        <v>3702</v>
      </c>
      <c r="D628" s="751"/>
      <c r="E628" s="752"/>
      <c r="F628" s="752"/>
      <c r="G628" s="752"/>
      <c r="H628" s="752"/>
      <c r="I628" s="751"/>
      <c r="J628" s="751"/>
      <c r="K628" s="257" t="s">
        <v>1367</v>
      </c>
      <c r="L628" s="753" t="s">
        <v>3218</v>
      </c>
      <c r="M628" s="564"/>
      <c r="N628" s="564"/>
      <c r="O628" s="564"/>
      <c r="Q628" s="564"/>
      <c r="R628" s="846"/>
      <c r="S628" s="225"/>
      <c r="T628" s="225"/>
      <c r="U628" s="265"/>
      <c r="V628" s="225"/>
      <c r="W628" s="225"/>
      <c r="X628" s="755"/>
      <c r="Y628" s="544"/>
      <c r="Z628" s="755"/>
    </row>
    <row r="629" spans="2:26" s="468" customFormat="1" ht="26.25" hidden="1" thickBot="1">
      <c r="B629" s="751" t="s">
        <v>1368</v>
      </c>
      <c r="C629" s="751" t="s">
        <v>3703</v>
      </c>
      <c r="D629" s="751"/>
      <c r="E629" s="752"/>
      <c r="F629" s="752"/>
      <c r="G629" s="752"/>
      <c r="H629" s="752"/>
      <c r="I629" s="751"/>
      <c r="J629" s="751"/>
      <c r="K629" s="257" t="s">
        <v>1369</v>
      </c>
      <c r="L629" s="753" t="s">
        <v>3218</v>
      </c>
      <c r="M629" s="564"/>
      <c r="N629" s="564"/>
      <c r="O629" s="564"/>
      <c r="Q629" s="564"/>
      <c r="R629" s="846"/>
      <c r="S629" s="225"/>
      <c r="T629" s="225"/>
      <c r="U629" s="265"/>
      <c r="V629" s="225"/>
      <c r="W629" s="225"/>
      <c r="X629" s="755"/>
      <c r="Y629" s="544"/>
      <c r="Z629" s="755"/>
    </row>
    <row r="630" spans="2:26" s="468" customFormat="1" ht="26.25" hidden="1" thickBot="1">
      <c r="B630" s="751" t="s">
        <v>1370</v>
      </c>
      <c r="C630" s="751" t="s">
        <v>3704</v>
      </c>
      <c r="D630" s="751"/>
      <c r="E630" s="752"/>
      <c r="F630" s="752"/>
      <c r="G630" s="752"/>
      <c r="H630" s="752"/>
      <c r="I630" s="751"/>
      <c r="J630" s="751"/>
      <c r="K630" s="257" t="s">
        <v>1371</v>
      </c>
      <c r="L630" s="753" t="s">
        <v>3218</v>
      </c>
      <c r="M630" s="564"/>
      <c r="N630" s="564"/>
      <c r="O630" s="564"/>
      <c r="Q630" s="564"/>
      <c r="R630" s="846"/>
      <c r="S630" s="225"/>
      <c r="T630" s="225"/>
      <c r="U630" s="265"/>
      <c r="V630" s="225"/>
      <c r="W630" s="225"/>
      <c r="X630" s="755"/>
      <c r="Y630" s="544"/>
      <c r="Z630" s="755"/>
    </row>
    <row r="631" spans="2:26" s="468" customFormat="1" ht="26.25" hidden="1" thickBot="1">
      <c r="B631" s="751" t="s">
        <v>1372</v>
      </c>
      <c r="C631" s="751" t="s">
        <v>3705</v>
      </c>
      <c r="D631" s="751"/>
      <c r="E631" s="752"/>
      <c r="F631" s="752"/>
      <c r="G631" s="752"/>
      <c r="H631" s="752"/>
      <c r="I631" s="751"/>
      <c r="J631" s="751"/>
      <c r="K631" s="257" t="s">
        <v>1373</v>
      </c>
      <c r="L631" s="753" t="s">
        <v>3218</v>
      </c>
      <c r="M631" s="564"/>
      <c r="N631" s="564"/>
      <c r="O631" s="564"/>
      <c r="Q631" s="564"/>
      <c r="R631" s="846"/>
      <c r="S631" s="225"/>
      <c r="T631" s="225"/>
      <c r="U631" s="265"/>
      <c r="V631" s="225"/>
      <c r="W631" s="225"/>
      <c r="X631" s="755"/>
      <c r="Y631" s="544"/>
      <c r="Z631" s="755"/>
    </row>
    <row r="632" spans="2:26" s="468" customFormat="1" ht="26.25" hidden="1" thickBot="1">
      <c r="B632" s="751" t="s">
        <v>1374</v>
      </c>
      <c r="C632" s="751" t="s">
        <v>3706</v>
      </c>
      <c r="D632" s="751"/>
      <c r="E632" s="752"/>
      <c r="F632" s="752"/>
      <c r="G632" s="752"/>
      <c r="H632" s="752"/>
      <c r="I632" s="751"/>
      <c r="J632" s="751"/>
      <c r="K632" s="257" t="s">
        <v>1375</v>
      </c>
      <c r="L632" s="753" t="s">
        <v>3218</v>
      </c>
      <c r="M632" s="564"/>
      <c r="N632" s="564"/>
      <c r="O632" s="564"/>
      <c r="Q632" s="564"/>
      <c r="R632" s="846"/>
      <c r="S632" s="815"/>
      <c r="T632" s="815"/>
      <c r="U632" s="265"/>
      <c r="V632" s="815"/>
      <c r="W632" s="815"/>
      <c r="X632" s="755"/>
      <c r="Y632" s="544"/>
      <c r="Z632" s="755"/>
    </row>
    <row r="633" spans="2:26" s="468" customFormat="1" ht="26.25" hidden="1" thickBot="1">
      <c r="B633" s="751" t="s">
        <v>1376</v>
      </c>
      <c r="C633" s="751" t="s">
        <v>3707</v>
      </c>
      <c r="D633" s="751"/>
      <c r="E633" s="752"/>
      <c r="F633" s="752"/>
      <c r="G633" s="752"/>
      <c r="H633" s="752"/>
      <c r="I633" s="751"/>
      <c r="J633" s="751"/>
      <c r="K633" s="257" t="s">
        <v>1377</v>
      </c>
      <c r="L633" s="753" t="s">
        <v>3218</v>
      </c>
      <c r="M633" s="564"/>
      <c r="N633" s="564"/>
      <c r="O633" s="564"/>
      <c r="Q633" s="564"/>
      <c r="R633" s="846"/>
      <c r="S633" s="225"/>
      <c r="T633" s="225"/>
      <c r="U633" s="265"/>
      <c r="V633" s="225"/>
      <c r="W633" s="225"/>
      <c r="X633" s="755"/>
      <c r="Y633" s="544"/>
      <c r="Z633" s="755"/>
    </row>
    <row r="634" spans="2:26" s="468" customFormat="1" ht="26.25" hidden="1" thickBot="1">
      <c r="B634" s="751" t="s">
        <v>1378</v>
      </c>
      <c r="C634" s="751" t="s">
        <v>3708</v>
      </c>
      <c r="D634" s="751"/>
      <c r="E634" s="752"/>
      <c r="F634" s="752"/>
      <c r="G634" s="752"/>
      <c r="H634" s="752"/>
      <c r="I634" s="751"/>
      <c r="J634" s="751"/>
      <c r="K634" s="257" t="s">
        <v>1379</v>
      </c>
      <c r="L634" s="753" t="s">
        <v>3218</v>
      </c>
      <c r="M634" s="564"/>
      <c r="N634" s="564"/>
      <c r="O634" s="564"/>
      <c r="Q634" s="564"/>
      <c r="R634" s="846"/>
      <c r="S634" s="225"/>
      <c r="T634" s="225"/>
      <c r="U634" s="265"/>
      <c r="V634" s="225"/>
      <c r="W634" s="225"/>
      <c r="X634" s="755"/>
      <c r="Y634" s="544"/>
      <c r="Z634" s="755"/>
    </row>
    <row r="635" spans="2:26" s="468" customFormat="1" ht="39" hidden="1" thickBot="1">
      <c r="B635" s="751" t="s">
        <v>1380</v>
      </c>
      <c r="C635" s="751" t="s">
        <v>3709</v>
      </c>
      <c r="D635" s="751"/>
      <c r="E635" s="752"/>
      <c r="F635" s="752"/>
      <c r="G635" s="752"/>
      <c r="H635" s="752"/>
      <c r="I635" s="751"/>
      <c r="J635" s="751"/>
      <c r="K635" s="257" t="s">
        <v>1381</v>
      </c>
      <c r="L635" s="753" t="s">
        <v>3218</v>
      </c>
      <c r="M635" s="564"/>
      <c r="N635" s="564"/>
      <c r="O635" s="564"/>
      <c r="Q635" s="564"/>
      <c r="R635" s="846"/>
      <c r="S635" s="225"/>
      <c r="T635" s="225"/>
      <c r="U635" s="265"/>
      <c r="V635" s="225"/>
      <c r="W635" s="225"/>
      <c r="X635" s="755"/>
      <c r="Y635" s="544"/>
      <c r="Z635" s="755"/>
    </row>
    <row r="636" spans="2:26" s="468" customFormat="1" ht="39" hidden="1" thickBot="1">
      <c r="B636" s="751" t="s">
        <v>1382</v>
      </c>
      <c r="C636" s="751" t="s">
        <v>3710</v>
      </c>
      <c r="D636" s="751"/>
      <c r="E636" s="752"/>
      <c r="F636" s="752"/>
      <c r="G636" s="752"/>
      <c r="H636" s="752"/>
      <c r="I636" s="751"/>
      <c r="J636" s="751"/>
      <c r="K636" s="257" t="s">
        <v>1383</v>
      </c>
      <c r="L636" s="753" t="s">
        <v>3218</v>
      </c>
      <c r="M636" s="564"/>
      <c r="N636" s="564"/>
      <c r="O636" s="564"/>
      <c r="Q636" s="564"/>
      <c r="R636" s="846"/>
      <c r="S636" s="225"/>
      <c r="T636" s="225"/>
      <c r="U636" s="265"/>
      <c r="V636" s="225"/>
      <c r="W636" s="225"/>
      <c r="X636" s="755"/>
      <c r="Y636" s="544"/>
      <c r="Z636" s="755"/>
    </row>
    <row r="637" spans="2:26" s="468" customFormat="1" ht="39" hidden="1" thickBot="1">
      <c r="B637" s="751" t="s">
        <v>1384</v>
      </c>
      <c r="C637" s="751" t="s">
        <v>3711</v>
      </c>
      <c r="D637" s="751"/>
      <c r="E637" s="752"/>
      <c r="F637" s="752"/>
      <c r="G637" s="752"/>
      <c r="H637" s="752"/>
      <c r="I637" s="751"/>
      <c r="J637" s="751"/>
      <c r="K637" s="257" t="s">
        <v>1385</v>
      </c>
      <c r="L637" s="753" t="s">
        <v>3218</v>
      </c>
      <c r="M637" s="564"/>
      <c r="N637" s="564"/>
      <c r="O637" s="564"/>
      <c r="Q637" s="564"/>
      <c r="R637" s="846"/>
      <c r="S637" s="225"/>
      <c r="T637" s="225"/>
      <c r="U637" s="265"/>
      <c r="V637" s="225"/>
      <c r="W637" s="225"/>
      <c r="X637" s="755"/>
      <c r="Y637" s="544"/>
      <c r="Z637" s="755"/>
    </row>
    <row r="638" spans="2:26" s="468" customFormat="1" ht="26.25" hidden="1" thickBot="1">
      <c r="B638" s="751" t="s">
        <v>1386</v>
      </c>
      <c r="C638" s="751" t="s">
        <v>3712</v>
      </c>
      <c r="D638" s="751"/>
      <c r="E638" s="752"/>
      <c r="F638" s="752"/>
      <c r="G638" s="752"/>
      <c r="H638" s="752"/>
      <c r="I638" s="751"/>
      <c r="J638" s="751"/>
      <c r="K638" s="257" t="s">
        <v>1387</v>
      </c>
      <c r="L638" s="753" t="s">
        <v>3218</v>
      </c>
      <c r="M638" s="564"/>
      <c r="N638" s="564"/>
      <c r="O638" s="564"/>
      <c r="Q638" s="564"/>
      <c r="R638" s="846"/>
      <c r="S638" s="225"/>
      <c r="T638" s="225"/>
      <c r="U638" s="265"/>
      <c r="V638" s="225"/>
      <c r="W638" s="225"/>
      <c r="X638" s="755"/>
      <c r="Y638" s="544"/>
      <c r="Z638" s="755"/>
    </row>
    <row r="639" spans="2:26" s="468" customFormat="1" ht="26.25" hidden="1" thickBot="1">
      <c r="B639" s="751" t="s">
        <v>1388</v>
      </c>
      <c r="C639" s="751" t="s">
        <v>3713</v>
      </c>
      <c r="D639" s="751"/>
      <c r="E639" s="752"/>
      <c r="F639" s="752"/>
      <c r="G639" s="752"/>
      <c r="H639" s="752"/>
      <c r="I639" s="751"/>
      <c r="J639" s="751"/>
      <c r="K639" s="257" t="s">
        <v>1389</v>
      </c>
      <c r="L639" s="753" t="s">
        <v>3218</v>
      </c>
      <c r="M639" s="564"/>
      <c r="N639" s="564"/>
      <c r="O639" s="564"/>
      <c r="Q639" s="564"/>
      <c r="R639" s="846"/>
      <c r="S639" s="225"/>
      <c r="T639" s="225"/>
      <c r="U639" s="265"/>
      <c r="V639" s="225"/>
      <c r="W639" s="225"/>
      <c r="X639" s="755"/>
      <c r="Y639" s="544"/>
      <c r="Z639" s="755"/>
    </row>
    <row r="640" spans="2:26" s="468" customFormat="1" ht="26.25" hidden="1" thickBot="1">
      <c r="B640" s="751" t="s">
        <v>1390</v>
      </c>
      <c r="C640" s="751" t="s">
        <v>3714</v>
      </c>
      <c r="D640" s="751"/>
      <c r="E640" s="752"/>
      <c r="F640" s="752"/>
      <c r="G640" s="752"/>
      <c r="H640" s="752"/>
      <c r="I640" s="751"/>
      <c r="J640" s="751"/>
      <c r="K640" s="257" t="s">
        <v>1391</v>
      </c>
      <c r="L640" s="753" t="s">
        <v>3218</v>
      </c>
      <c r="M640" s="564"/>
      <c r="N640" s="564"/>
      <c r="O640" s="564"/>
      <c r="Q640" s="564"/>
      <c r="R640" s="846"/>
      <c r="S640" s="225"/>
      <c r="T640" s="225"/>
      <c r="U640" s="265"/>
      <c r="V640" s="225"/>
      <c r="W640" s="225"/>
      <c r="X640" s="755"/>
      <c r="Y640" s="544"/>
      <c r="Z640" s="755"/>
    </row>
    <row r="641" spans="2:26" s="468" customFormat="1" ht="26.25" hidden="1" thickBot="1">
      <c r="B641" s="751" t="s">
        <v>1392</v>
      </c>
      <c r="C641" s="751" t="s">
        <v>3715</v>
      </c>
      <c r="D641" s="751"/>
      <c r="E641" s="752"/>
      <c r="F641" s="752"/>
      <c r="G641" s="752"/>
      <c r="H641" s="752"/>
      <c r="I641" s="751"/>
      <c r="J641" s="751"/>
      <c r="K641" s="257" t="s">
        <v>1393</v>
      </c>
      <c r="L641" s="753" t="s">
        <v>3218</v>
      </c>
      <c r="M641" s="564"/>
      <c r="N641" s="564"/>
      <c r="O641" s="564"/>
      <c r="Q641" s="564"/>
      <c r="R641" s="846"/>
      <c r="S641" s="815"/>
      <c r="T641" s="815"/>
      <c r="U641" s="265"/>
      <c r="V641" s="815"/>
      <c r="W641" s="815"/>
      <c r="X641" s="755"/>
      <c r="Y641" s="544"/>
      <c r="Z641" s="755"/>
    </row>
    <row r="642" spans="2:26" s="468" customFormat="1" ht="39" hidden="1" thickBot="1">
      <c r="B642" s="751" t="s">
        <v>1394</v>
      </c>
      <c r="C642" s="751" t="s">
        <v>3716</v>
      </c>
      <c r="D642" s="751"/>
      <c r="E642" s="752"/>
      <c r="F642" s="752"/>
      <c r="G642" s="752"/>
      <c r="H642" s="752"/>
      <c r="I642" s="751"/>
      <c r="J642" s="751"/>
      <c r="K642" s="257" t="s">
        <v>1396</v>
      </c>
      <c r="L642" s="753" t="s">
        <v>3218</v>
      </c>
      <c r="M642" s="564"/>
      <c r="N642" s="564"/>
      <c r="O642" s="564"/>
      <c r="Q642" s="564"/>
      <c r="R642" s="846"/>
      <c r="S642" s="815"/>
      <c r="T642" s="815"/>
      <c r="U642" s="265"/>
      <c r="V642" s="815"/>
      <c r="W642" s="815"/>
      <c r="X642" s="755"/>
      <c r="Y642" s="544"/>
      <c r="Z642" s="755"/>
    </row>
    <row r="643" spans="2:26" s="468" customFormat="1" ht="26.25" hidden="1" thickBot="1">
      <c r="B643" s="751" t="s">
        <v>1397</v>
      </c>
      <c r="C643" s="751" t="s">
        <v>3717</v>
      </c>
      <c r="D643" s="751"/>
      <c r="E643" s="752"/>
      <c r="F643" s="752"/>
      <c r="G643" s="752"/>
      <c r="H643" s="752"/>
      <c r="I643" s="751"/>
      <c r="J643" s="751"/>
      <c r="K643" s="257" t="s">
        <v>1398</v>
      </c>
      <c r="L643" s="753" t="s">
        <v>3218</v>
      </c>
      <c r="M643" s="564"/>
      <c r="N643" s="564"/>
      <c r="O643" s="564"/>
      <c r="Q643" s="564"/>
      <c r="R643" s="846"/>
      <c r="S643" s="225"/>
      <c r="T643" s="225"/>
      <c r="U643" s="265"/>
      <c r="V643" s="225"/>
      <c r="W643" s="225"/>
      <c r="X643" s="755"/>
      <c r="Y643" s="544"/>
      <c r="Z643" s="755"/>
    </row>
    <row r="644" spans="2:26" s="468" customFormat="1" ht="15.75" hidden="1" thickBot="1">
      <c r="B644" s="751" t="s">
        <v>1399</v>
      </c>
      <c r="C644" s="751" t="s">
        <v>3718</v>
      </c>
      <c r="D644" s="751"/>
      <c r="E644" s="752"/>
      <c r="F644" s="752"/>
      <c r="G644" s="752"/>
      <c r="H644" s="752"/>
      <c r="I644" s="751"/>
      <c r="J644" s="751"/>
      <c r="K644" s="257" t="s">
        <v>1400</v>
      </c>
      <c r="L644" s="753" t="s">
        <v>3218</v>
      </c>
      <c r="M644" s="564"/>
      <c r="N644" s="564"/>
      <c r="O644" s="564"/>
      <c r="Q644" s="564"/>
      <c r="R644" s="846"/>
      <c r="S644" s="225"/>
      <c r="T644" s="225"/>
      <c r="U644" s="265"/>
      <c r="V644" s="225"/>
      <c r="W644" s="225"/>
      <c r="X644" s="755"/>
      <c r="Y644" s="544"/>
      <c r="Z644" s="755"/>
    </row>
    <row r="645" spans="2:26" s="468" customFormat="1" ht="26.25" hidden="1" thickBot="1">
      <c r="B645" s="751" t="s">
        <v>1401</v>
      </c>
      <c r="C645" s="751" t="s">
        <v>3719</v>
      </c>
      <c r="D645" s="751"/>
      <c r="E645" s="752"/>
      <c r="F645" s="752"/>
      <c r="G645" s="752"/>
      <c r="H645" s="752"/>
      <c r="I645" s="751"/>
      <c r="J645" s="751"/>
      <c r="K645" s="257" t="s">
        <v>1402</v>
      </c>
      <c r="L645" s="753" t="s">
        <v>3218</v>
      </c>
      <c r="M645" s="564"/>
      <c r="N645" s="564"/>
      <c r="O645" s="564"/>
      <c r="Q645" s="564"/>
      <c r="R645" s="846"/>
      <c r="S645" s="225"/>
      <c r="T645" s="225"/>
      <c r="U645" s="265"/>
      <c r="V645" s="225"/>
      <c r="W645" s="225"/>
      <c r="X645" s="755"/>
      <c r="Y645" s="544"/>
      <c r="Z645" s="755"/>
    </row>
    <row r="646" spans="2:26" s="468" customFormat="1" ht="15.75" hidden="1" thickBot="1">
      <c r="B646" s="751" t="s">
        <v>1403</v>
      </c>
      <c r="C646" s="751" t="s">
        <v>3720</v>
      </c>
      <c r="D646" s="751"/>
      <c r="E646" s="752"/>
      <c r="F646" s="752"/>
      <c r="G646" s="752"/>
      <c r="H646" s="752"/>
      <c r="I646" s="751"/>
      <c r="J646" s="751"/>
      <c r="K646" s="257" t="s">
        <v>1404</v>
      </c>
      <c r="L646" s="753" t="s">
        <v>3218</v>
      </c>
      <c r="M646" s="564"/>
      <c r="N646" s="564"/>
      <c r="O646" s="564"/>
      <c r="Q646" s="564"/>
      <c r="R646" s="846"/>
      <c r="S646" s="225"/>
      <c r="T646" s="225"/>
      <c r="U646" s="265"/>
      <c r="V646" s="225"/>
      <c r="W646" s="225"/>
      <c r="X646" s="755"/>
      <c r="Y646" s="544"/>
      <c r="Z646" s="755"/>
    </row>
    <row r="647" spans="2:26" s="468" customFormat="1" ht="15.75" hidden="1" thickBot="1">
      <c r="B647" s="751" t="s">
        <v>1405</v>
      </c>
      <c r="C647" s="751" t="s">
        <v>3721</v>
      </c>
      <c r="D647" s="751"/>
      <c r="E647" s="752"/>
      <c r="F647" s="752"/>
      <c r="G647" s="752"/>
      <c r="H647" s="752"/>
      <c r="I647" s="751"/>
      <c r="J647" s="751"/>
      <c r="K647" s="257" t="s">
        <v>1407</v>
      </c>
      <c r="L647" s="753" t="s">
        <v>3218</v>
      </c>
      <c r="M647" s="564"/>
      <c r="N647" s="564"/>
      <c r="O647" s="564"/>
      <c r="Q647" s="564"/>
      <c r="R647" s="846"/>
      <c r="S647" s="225"/>
      <c r="T647" s="225"/>
      <c r="U647" s="265"/>
      <c r="V647" s="225"/>
      <c r="W647" s="225"/>
      <c r="X647" s="755"/>
      <c r="Y647" s="544"/>
      <c r="Z647" s="755"/>
    </row>
    <row r="648" spans="2:26" s="468" customFormat="1" ht="26.25" hidden="1" thickBot="1">
      <c r="B648" s="751" t="s">
        <v>1408</v>
      </c>
      <c r="C648" s="751" t="s">
        <v>3722</v>
      </c>
      <c r="D648" s="751"/>
      <c r="E648" s="752"/>
      <c r="F648" s="752"/>
      <c r="G648" s="752"/>
      <c r="H648" s="752"/>
      <c r="I648" s="751"/>
      <c r="J648" s="751"/>
      <c r="K648" s="257" t="s">
        <v>1409</v>
      </c>
      <c r="L648" s="753" t="s">
        <v>3218</v>
      </c>
      <c r="M648" s="564"/>
      <c r="N648" s="564"/>
      <c r="O648" s="564"/>
      <c r="Q648" s="564"/>
      <c r="R648" s="846"/>
      <c r="S648" s="225"/>
      <c r="T648" s="225"/>
      <c r="U648" s="265"/>
      <c r="V648" s="225"/>
      <c r="W648" s="225"/>
      <c r="X648" s="755"/>
      <c r="Y648" s="544"/>
      <c r="Z648" s="755"/>
    </row>
    <row r="649" spans="2:26" s="468" customFormat="1" ht="15.75" hidden="1" thickBot="1">
      <c r="B649" s="751" t="s">
        <v>1410</v>
      </c>
      <c r="C649" s="751" t="s">
        <v>3723</v>
      </c>
      <c r="D649" s="751"/>
      <c r="E649" s="752"/>
      <c r="F649" s="752"/>
      <c r="G649" s="752"/>
      <c r="H649" s="752"/>
      <c r="I649" s="751"/>
      <c r="J649" s="751"/>
      <c r="K649" s="257" t="s">
        <v>1411</v>
      </c>
      <c r="L649" s="753" t="s">
        <v>3218</v>
      </c>
      <c r="M649" s="564"/>
      <c r="N649" s="564"/>
      <c r="O649" s="564"/>
      <c r="Q649" s="564"/>
      <c r="R649" s="846"/>
      <c r="S649" s="225"/>
      <c r="T649" s="225"/>
      <c r="U649" s="265"/>
      <c r="V649" s="225"/>
      <c r="W649" s="225"/>
      <c r="X649" s="755"/>
      <c r="Y649" s="544"/>
      <c r="Z649" s="755"/>
    </row>
    <row r="650" spans="2:26" s="468" customFormat="1" ht="26.25" hidden="1" thickBot="1">
      <c r="B650" s="751" t="s">
        <v>1412</v>
      </c>
      <c r="C650" s="751" t="s">
        <v>3724</v>
      </c>
      <c r="D650" s="751"/>
      <c r="E650" s="752"/>
      <c r="F650" s="752"/>
      <c r="G650" s="752"/>
      <c r="H650" s="752"/>
      <c r="I650" s="751"/>
      <c r="J650" s="751"/>
      <c r="K650" s="257" t="s">
        <v>1413</v>
      </c>
      <c r="L650" s="753" t="s">
        <v>3218</v>
      </c>
      <c r="M650" s="564"/>
      <c r="N650" s="564"/>
      <c r="O650" s="564"/>
      <c r="Q650" s="564"/>
      <c r="R650" s="846"/>
      <c r="S650" s="815"/>
      <c r="T650" s="815"/>
      <c r="U650" s="265"/>
      <c r="V650" s="815"/>
      <c r="W650" s="815"/>
      <c r="X650" s="755"/>
      <c r="Y650" s="544"/>
      <c r="Z650" s="755"/>
    </row>
    <row r="651" spans="2:26" s="468" customFormat="1" ht="15.75" hidden="1" thickBot="1">
      <c r="B651" s="751" t="s">
        <v>1414</v>
      </c>
      <c r="C651" s="751" t="s">
        <v>3725</v>
      </c>
      <c r="D651" s="751"/>
      <c r="E651" s="752"/>
      <c r="F651" s="752"/>
      <c r="G651" s="752"/>
      <c r="H651" s="752"/>
      <c r="I651" s="751"/>
      <c r="J651" s="751"/>
      <c r="K651" s="257" t="s">
        <v>1415</v>
      </c>
      <c r="L651" s="753" t="s">
        <v>3218</v>
      </c>
      <c r="M651" s="564"/>
      <c r="N651" s="564"/>
      <c r="O651" s="564"/>
      <c r="Q651" s="564"/>
      <c r="R651" s="846"/>
      <c r="S651" s="815"/>
      <c r="T651" s="815"/>
      <c r="U651" s="265"/>
      <c r="V651" s="815"/>
      <c r="W651" s="815"/>
      <c r="X651" s="755"/>
      <c r="Y651" s="544"/>
      <c r="Z651" s="755"/>
    </row>
    <row r="652" spans="2:26" s="468" customFormat="1" ht="26.25" hidden="1" thickBot="1">
      <c r="B652" s="751" t="s">
        <v>1416</v>
      </c>
      <c r="C652" s="751" t="s">
        <v>3726</v>
      </c>
      <c r="D652" s="751"/>
      <c r="E652" s="752"/>
      <c r="F652" s="752"/>
      <c r="G652" s="752"/>
      <c r="H652" s="752"/>
      <c r="I652" s="751"/>
      <c r="J652" s="751"/>
      <c r="K652" s="257" t="s">
        <v>1418</v>
      </c>
      <c r="L652" s="753" t="s">
        <v>3218</v>
      </c>
      <c r="M652" s="564"/>
      <c r="N652" s="564"/>
      <c r="O652" s="564"/>
      <c r="Q652" s="564"/>
      <c r="R652" s="846"/>
      <c r="S652" s="225"/>
      <c r="T652" s="225"/>
      <c r="U652" s="265"/>
      <c r="V652" s="225"/>
      <c r="W652" s="225"/>
      <c r="X652" s="755"/>
      <c r="Y652" s="544"/>
      <c r="Z652" s="755"/>
    </row>
    <row r="653" spans="2:26" s="468" customFormat="1" ht="26.25" hidden="1" thickBot="1">
      <c r="B653" s="751" t="s">
        <v>1419</v>
      </c>
      <c r="C653" s="751" t="s">
        <v>3727</v>
      </c>
      <c r="D653" s="751"/>
      <c r="E653" s="752"/>
      <c r="F653" s="752"/>
      <c r="G653" s="752"/>
      <c r="H653" s="752"/>
      <c r="I653" s="751"/>
      <c r="J653" s="751"/>
      <c r="K653" s="257" t="s">
        <v>1420</v>
      </c>
      <c r="L653" s="753" t="s">
        <v>3218</v>
      </c>
      <c r="M653" s="564"/>
      <c r="N653" s="564"/>
      <c r="O653" s="564"/>
      <c r="Q653" s="564"/>
      <c r="R653" s="846"/>
      <c r="S653" s="815"/>
      <c r="T653" s="815"/>
      <c r="U653" s="265"/>
      <c r="V653" s="815"/>
      <c r="W653" s="815"/>
      <c r="X653" s="755"/>
      <c r="Y653" s="544"/>
      <c r="Z653" s="755"/>
    </row>
    <row r="654" spans="2:26" s="468" customFormat="1" ht="26.25" hidden="1" thickBot="1">
      <c r="B654" s="751" t="s">
        <v>1421</v>
      </c>
      <c r="C654" s="751" t="s">
        <v>3728</v>
      </c>
      <c r="D654" s="751"/>
      <c r="E654" s="752"/>
      <c r="F654" s="752"/>
      <c r="G654" s="752"/>
      <c r="H654" s="752"/>
      <c r="I654" s="751"/>
      <c r="J654" s="751"/>
      <c r="K654" s="257" t="s">
        <v>1422</v>
      </c>
      <c r="L654" s="753" t="s">
        <v>3218</v>
      </c>
      <c r="M654" s="564"/>
      <c r="N654" s="564"/>
      <c r="O654" s="564"/>
      <c r="Q654" s="564"/>
      <c r="R654" s="846"/>
      <c r="S654" s="225"/>
      <c r="T654" s="225"/>
      <c r="U654" s="265"/>
      <c r="V654" s="225"/>
      <c r="W654" s="225"/>
      <c r="X654" s="755"/>
      <c r="Y654" s="544"/>
      <c r="Z654" s="755"/>
    </row>
    <row r="655" spans="2:26" s="468" customFormat="1" ht="26.25" hidden="1" thickBot="1">
      <c r="B655" s="751" t="s">
        <v>1423</v>
      </c>
      <c r="C655" s="751" t="s">
        <v>3729</v>
      </c>
      <c r="D655" s="751"/>
      <c r="E655" s="752"/>
      <c r="F655" s="752"/>
      <c r="G655" s="752"/>
      <c r="H655" s="752"/>
      <c r="I655" s="751"/>
      <c r="J655" s="751"/>
      <c r="K655" s="257" t="s">
        <v>1424</v>
      </c>
      <c r="L655" s="753" t="s">
        <v>3218</v>
      </c>
      <c r="M655" s="564"/>
      <c r="N655" s="564"/>
      <c r="O655" s="564"/>
      <c r="Q655" s="564"/>
      <c r="R655" s="846"/>
      <c r="S655" s="225"/>
      <c r="T655" s="225"/>
      <c r="U655" s="265"/>
      <c r="V655" s="225"/>
      <c r="W655" s="225"/>
      <c r="X655" s="755"/>
      <c r="Y655" s="544"/>
      <c r="Z655" s="755"/>
    </row>
    <row r="656" spans="2:26" s="468" customFormat="1" ht="39" hidden="1" thickBot="1">
      <c r="B656" s="751" t="s">
        <v>1425</v>
      </c>
      <c r="C656" s="751" t="s">
        <v>3730</v>
      </c>
      <c r="D656" s="751"/>
      <c r="E656" s="752"/>
      <c r="F656" s="752"/>
      <c r="G656" s="752"/>
      <c r="H656" s="752"/>
      <c r="I656" s="751"/>
      <c r="J656" s="751"/>
      <c r="K656" s="257" t="s">
        <v>1426</v>
      </c>
      <c r="L656" s="753" t="s">
        <v>3218</v>
      </c>
      <c r="M656" s="564"/>
      <c r="N656" s="564"/>
      <c r="O656" s="564"/>
      <c r="Q656" s="564"/>
      <c r="R656" s="846"/>
      <c r="S656" s="225"/>
      <c r="T656" s="225"/>
      <c r="U656" s="265"/>
      <c r="V656" s="225"/>
      <c r="W656" s="225"/>
      <c r="X656" s="755"/>
      <c r="Y656" s="544"/>
      <c r="Z656" s="755"/>
    </row>
    <row r="657" spans="2:26" s="468" customFormat="1" ht="26.25" hidden="1" thickBot="1">
      <c r="B657" s="751" t="s">
        <v>1427</v>
      </c>
      <c r="C657" s="751" t="s">
        <v>3731</v>
      </c>
      <c r="D657" s="751"/>
      <c r="E657" s="752"/>
      <c r="F657" s="752"/>
      <c r="G657" s="752"/>
      <c r="H657" s="752"/>
      <c r="I657" s="751"/>
      <c r="J657" s="751"/>
      <c r="K657" s="257" t="s">
        <v>1428</v>
      </c>
      <c r="L657" s="753" t="s">
        <v>3218</v>
      </c>
      <c r="M657" s="564"/>
      <c r="N657" s="564"/>
      <c r="O657" s="564"/>
      <c r="Q657" s="564"/>
      <c r="R657" s="846"/>
      <c r="S657" s="225"/>
      <c r="T657" s="225"/>
      <c r="U657" s="265"/>
      <c r="V657" s="225"/>
      <c r="W657" s="225"/>
      <c r="X657" s="755"/>
      <c r="Y657" s="544"/>
      <c r="Z657" s="755"/>
    </row>
    <row r="658" spans="2:26" s="468" customFormat="1" ht="39" hidden="1" thickBot="1">
      <c r="B658" s="751" t="s">
        <v>1429</v>
      </c>
      <c r="C658" s="751" t="s">
        <v>3732</v>
      </c>
      <c r="D658" s="751"/>
      <c r="E658" s="752"/>
      <c r="F658" s="752"/>
      <c r="G658" s="752"/>
      <c r="H658" s="752"/>
      <c r="I658" s="751"/>
      <c r="J658" s="751"/>
      <c r="K658" s="257" t="s">
        <v>1430</v>
      </c>
      <c r="L658" s="753" t="s">
        <v>3218</v>
      </c>
      <c r="M658" s="564"/>
      <c r="N658" s="564"/>
      <c r="O658" s="564"/>
      <c r="Q658" s="564"/>
      <c r="R658" s="846"/>
      <c r="S658" s="225"/>
      <c r="T658" s="225"/>
      <c r="U658" s="265"/>
      <c r="V658" s="225"/>
      <c r="W658" s="225"/>
      <c r="X658" s="755"/>
      <c r="Y658" s="544"/>
      <c r="Z658" s="755"/>
    </row>
    <row r="659" spans="2:26" s="468" customFormat="1" ht="26.25" hidden="1" thickBot="1">
      <c r="B659" s="751" t="s">
        <v>1431</v>
      </c>
      <c r="C659" s="751" t="s">
        <v>3733</v>
      </c>
      <c r="D659" s="751"/>
      <c r="E659" s="752"/>
      <c r="F659" s="752"/>
      <c r="G659" s="752"/>
      <c r="H659" s="752"/>
      <c r="I659" s="751"/>
      <c r="J659" s="751"/>
      <c r="K659" s="257" t="s">
        <v>1432</v>
      </c>
      <c r="L659" s="753" t="s">
        <v>3218</v>
      </c>
      <c r="M659" s="564"/>
      <c r="N659" s="564"/>
      <c r="O659" s="564"/>
      <c r="Q659" s="564"/>
      <c r="R659" s="846"/>
      <c r="S659" s="225"/>
      <c r="T659" s="225"/>
      <c r="U659" s="265"/>
      <c r="V659" s="225"/>
      <c r="W659" s="225"/>
      <c r="X659" s="755"/>
      <c r="Y659" s="544"/>
      <c r="Z659" s="755"/>
    </row>
    <row r="660" spans="2:26" s="468" customFormat="1" ht="26.25" hidden="1" thickBot="1">
      <c r="B660" s="751" t="s">
        <v>1433</v>
      </c>
      <c r="C660" s="751" t="s">
        <v>3734</v>
      </c>
      <c r="D660" s="751"/>
      <c r="E660" s="752"/>
      <c r="F660" s="752"/>
      <c r="G660" s="752"/>
      <c r="H660" s="752"/>
      <c r="I660" s="751"/>
      <c r="J660" s="751"/>
      <c r="K660" s="257" t="s">
        <v>1434</v>
      </c>
      <c r="L660" s="753" t="s">
        <v>3218</v>
      </c>
      <c r="M660" s="564"/>
      <c r="N660" s="564"/>
      <c r="O660" s="564"/>
      <c r="Q660" s="564"/>
      <c r="R660" s="846"/>
      <c r="S660" s="225"/>
      <c r="T660" s="225"/>
      <c r="U660" s="265"/>
      <c r="V660" s="225"/>
      <c r="W660" s="225"/>
      <c r="X660" s="755"/>
      <c r="Y660" s="544"/>
      <c r="Z660" s="755"/>
    </row>
    <row r="661" spans="2:26" s="468" customFormat="1" ht="26.25" hidden="1" thickBot="1">
      <c r="B661" s="751" t="s">
        <v>1435</v>
      </c>
      <c r="C661" s="751" t="s">
        <v>3735</v>
      </c>
      <c r="D661" s="751"/>
      <c r="E661" s="752"/>
      <c r="F661" s="752"/>
      <c r="G661" s="752"/>
      <c r="H661" s="752"/>
      <c r="I661" s="751"/>
      <c r="J661" s="751"/>
      <c r="K661" s="257" t="s">
        <v>1436</v>
      </c>
      <c r="L661" s="753" t="s">
        <v>3218</v>
      </c>
      <c r="M661" s="564"/>
      <c r="N661" s="564"/>
      <c r="O661" s="564"/>
      <c r="Q661" s="564"/>
      <c r="R661" s="846"/>
      <c r="S661" s="225"/>
      <c r="T661" s="225"/>
      <c r="U661" s="265"/>
      <c r="V661" s="225"/>
      <c r="W661" s="225"/>
      <c r="X661" s="755"/>
      <c r="Y661" s="544"/>
      <c r="Z661" s="755"/>
    </row>
    <row r="662" spans="2:26" s="468" customFormat="1" ht="26.25" hidden="1" thickBot="1">
      <c r="B662" s="751" t="s">
        <v>1437</v>
      </c>
      <c r="C662" s="751" t="s">
        <v>3736</v>
      </c>
      <c r="D662" s="751"/>
      <c r="E662" s="752"/>
      <c r="F662" s="752"/>
      <c r="G662" s="752"/>
      <c r="H662" s="752"/>
      <c r="I662" s="751"/>
      <c r="J662" s="751"/>
      <c r="K662" s="257" t="s">
        <v>1438</v>
      </c>
      <c r="L662" s="753" t="s">
        <v>3218</v>
      </c>
      <c r="M662" s="564"/>
      <c r="N662" s="564"/>
      <c r="O662" s="564"/>
      <c r="Q662" s="564"/>
      <c r="R662" s="846"/>
      <c r="S662" s="815"/>
      <c r="T662" s="815"/>
      <c r="U662" s="265"/>
      <c r="V662" s="815"/>
      <c r="W662" s="815"/>
      <c r="X662" s="755"/>
      <c r="Y662" s="544"/>
      <c r="Z662" s="755"/>
    </row>
    <row r="663" spans="2:26" s="468" customFormat="1" ht="26.25" hidden="1" thickBot="1">
      <c r="B663" s="751" t="s">
        <v>1439</v>
      </c>
      <c r="C663" s="751" t="s">
        <v>3737</v>
      </c>
      <c r="D663" s="751"/>
      <c r="E663" s="752"/>
      <c r="F663" s="752"/>
      <c r="G663" s="752"/>
      <c r="H663" s="752"/>
      <c r="I663" s="751"/>
      <c r="J663" s="751"/>
      <c r="K663" s="257" t="s">
        <v>1440</v>
      </c>
      <c r="L663" s="753" t="s">
        <v>3218</v>
      </c>
      <c r="M663" s="564"/>
      <c r="N663" s="564"/>
      <c r="O663" s="564"/>
      <c r="Q663" s="564"/>
      <c r="R663" s="846"/>
      <c r="S663" s="225"/>
      <c r="T663" s="225"/>
      <c r="U663" s="265"/>
      <c r="V663" s="225"/>
      <c r="W663" s="225"/>
      <c r="X663" s="755"/>
      <c r="Y663" s="544"/>
      <c r="Z663" s="755"/>
    </row>
    <row r="664" spans="2:26" s="468" customFormat="1" ht="26.25" hidden="1" thickBot="1">
      <c r="B664" s="751" t="s">
        <v>1441</v>
      </c>
      <c r="C664" s="751" t="s">
        <v>3738</v>
      </c>
      <c r="D664" s="751"/>
      <c r="E664" s="752"/>
      <c r="F664" s="752"/>
      <c r="G664" s="752"/>
      <c r="H664" s="752"/>
      <c r="I664" s="751"/>
      <c r="J664" s="751"/>
      <c r="K664" s="257" t="s">
        <v>1442</v>
      </c>
      <c r="L664" s="753" t="s">
        <v>3218</v>
      </c>
      <c r="M664" s="564"/>
      <c r="N664" s="564"/>
      <c r="O664" s="564"/>
      <c r="Q664" s="564"/>
      <c r="R664" s="846"/>
      <c r="S664" s="225"/>
      <c r="T664" s="225"/>
      <c r="U664" s="265"/>
      <c r="V664" s="225"/>
      <c r="W664" s="225"/>
      <c r="X664" s="755"/>
      <c r="Y664" s="544"/>
      <c r="Z664" s="755"/>
    </row>
    <row r="665" spans="2:26" s="468" customFormat="1" ht="39" hidden="1" thickBot="1">
      <c r="B665" s="751" t="s">
        <v>1443</v>
      </c>
      <c r="C665" s="751" t="s">
        <v>3739</v>
      </c>
      <c r="D665" s="751"/>
      <c r="E665" s="752"/>
      <c r="F665" s="752"/>
      <c r="G665" s="752"/>
      <c r="H665" s="752"/>
      <c r="I665" s="751"/>
      <c r="J665" s="751"/>
      <c r="K665" s="257" t="s">
        <v>1444</v>
      </c>
      <c r="L665" s="753" t="s">
        <v>3218</v>
      </c>
      <c r="M665" s="564"/>
      <c r="N665" s="564"/>
      <c r="O665" s="564"/>
      <c r="Q665" s="564"/>
      <c r="R665" s="846"/>
      <c r="S665" s="225"/>
      <c r="T665" s="225"/>
      <c r="U665" s="265"/>
      <c r="V665" s="225"/>
      <c r="W665" s="225"/>
      <c r="X665" s="755"/>
      <c r="Y665" s="544"/>
      <c r="Z665" s="755"/>
    </row>
    <row r="666" spans="2:26" s="468" customFormat="1" ht="39" hidden="1" thickBot="1">
      <c r="B666" s="751" t="s">
        <v>1445</v>
      </c>
      <c r="C666" s="751" t="s">
        <v>3740</v>
      </c>
      <c r="D666" s="751"/>
      <c r="E666" s="752"/>
      <c r="F666" s="752"/>
      <c r="G666" s="752"/>
      <c r="H666" s="752"/>
      <c r="I666" s="751"/>
      <c r="J666" s="751"/>
      <c r="K666" s="257" t="s">
        <v>1446</v>
      </c>
      <c r="L666" s="753" t="s">
        <v>3218</v>
      </c>
      <c r="M666" s="564"/>
      <c r="N666" s="564"/>
      <c r="O666" s="564"/>
      <c r="Q666" s="564"/>
      <c r="R666" s="846"/>
      <c r="S666" s="225"/>
      <c r="T666" s="225"/>
      <c r="U666" s="265"/>
      <c r="V666" s="225"/>
      <c r="W666" s="225"/>
      <c r="X666" s="755"/>
      <c r="Y666" s="544"/>
      <c r="Z666" s="755"/>
    </row>
    <row r="667" spans="2:26" s="468" customFormat="1" ht="39" hidden="1" thickBot="1">
      <c r="B667" s="751" t="s">
        <v>1447</v>
      </c>
      <c r="C667" s="751" t="s">
        <v>3741</v>
      </c>
      <c r="D667" s="751"/>
      <c r="E667" s="752"/>
      <c r="F667" s="752"/>
      <c r="G667" s="752"/>
      <c r="H667" s="752"/>
      <c r="I667" s="751"/>
      <c r="J667" s="751"/>
      <c r="K667" s="257" t="s">
        <v>1448</v>
      </c>
      <c r="L667" s="753" t="s">
        <v>3218</v>
      </c>
      <c r="M667" s="564"/>
      <c r="N667" s="564"/>
      <c r="O667" s="564"/>
      <c r="Q667" s="564"/>
      <c r="R667" s="846"/>
      <c r="S667" s="225"/>
      <c r="T667" s="225"/>
      <c r="U667" s="265"/>
      <c r="V667" s="225"/>
      <c r="W667" s="225"/>
      <c r="X667" s="755"/>
      <c r="Y667" s="544"/>
      <c r="Z667" s="755"/>
    </row>
    <row r="668" spans="2:26" s="468" customFormat="1" ht="26.25" hidden="1" thickBot="1">
      <c r="B668" s="751" t="s">
        <v>1449</v>
      </c>
      <c r="C668" s="751" t="s">
        <v>3742</v>
      </c>
      <c r="D668" s="751"/>
      <c r="E668" s="752"/>
      <c r="F668" s="752"/>
      <c r="G668" s="752"/>
      <c r="H668" s="752"/>
      <c r="I668" s="751"/>
      <c r="J668" s="751"/>
      <c r="K668" s="257" t="s">
        <v>1450</v>
      </c>
      <c r="L668" s="753" t="s">
        <v>3218</v>
      </c>
      <c r="M668" s="564"/>
      <c r="N668" s="564"/>
      <c r="O668" s="564"/>
      <c r="Q668" s="564"/>
      <c r="R668" s="846"/>
      <c r="S668" s="225"/>
      <c r="T668" s="225"/>
      <c r="U668" s="265"/>
      <c r="V668" s="225"/>
      <c r="W668" s="225"/>
      <c r="X668" s="755"/>
      <c r="Y668" s="544"/>
      <c r="Z668" s="755"/>
    </row>
    <row r="669" spans="2:26" s="468" customFormat="1" ht="26.25" hidden="1" thickBot="1">
      <c r="B669" s="751" t="s">
        <v>1451</v>
      </c>
      <c r="C669" s="751" t="s">
        <v>3743</v>
      </c>
      <c r="D669" s="751"/>
      <c r="E669" s="752"/>
      <c r="F669" s="752"/>
      <c r="G669" s="752"/>
      <c r="H669" s="752"/>
      <c r="I669" s="751"/>
      <c r="J669" s="751"/>
      <c r="K669" s="257" t="s">
        <v>1452</v>
      </c>
      <c r="L669" s="753" t="s">
        <v>3218</v>
      </c>
      <c r="M669" s="564"/>
      <c r="N669" s="564"/>
      <c r="O669" s="564"/>
      <c r="Q669" s="564"/>
      <c r="R669" s="846"/>
      <c r="S669" s="225"/>
      <c r="T669" s="225"/>
      <c r="U669" s="265"/>
      <c r="V669" s="225"/>
      <c r="W669" s="225"/>
      <c r="X669" s="755"/>
      <c r="Y669" s="544"/>
      <c r="Z669" s="755"/>
    </row>
    <row r="670" spans="2:26" s="468" customFormat="1" ht="26.25" hidden="1" thickBot="1">
      <c r="B670" s="751" t="s">
        <v>1453</v>
      </c>
      <c r="C670" s="751" t="s">
        <v>3744</v>
      </c>
      <c r="D670" s="751"/>
      <c r="E670" s="752"/>
      <c r="F670" s="752"/>
      <c r="G670" s="752"/>
      <c r="H670" s="752"/>
      <c r="I670" s="751"/>
      <c r="J670" s="751"/>
      <c r="K670" s="257" t="s">
        <v>1454</v>
      </c>
      <c r="L670" s="753" t="s">
        <v>3218</v>
      </c>
      <c r="M670" s="564"/>
      <c r="N670" s="564"/>
      <c r="O670" s="564"/>
      <c r="Q670" s="564"/>
      <c r="R670" s="846"/>
      <c r="S670" s="225"/>
      <c r="T670" s="225"/>
      <c r="U670" s="265"/>
      <c r="V670" s="225"/>
      <c r="W670" s="225"/>
      <c r="X670" s="755"/>
      <c r="Y670" s="544"/>
      <c r="Z670" s="755"/>
    </row>
    <row r="671" spans="2:26" s="468" customFormat="1" ht="26.25" hidden="1" thickBot="1">
      <c r="B671" s="751" t="s">
        <v>1455</v>
      </c>
      <c r="C671" s="751" t="s">
        <v>3745</v>
      </c>
      <c r="D671" s="751"/>
      <c r="E671" s="752"/>
      <c r="F671" s="752"/>
      <c r="G671" s="752"/>
      <c r="H671" s="752"/>
      <c r="I671" s="751"/>
      <c r="J671" s="751"/>
      <c r="K671" s="257" t="s">
        <v>1456</v>
      </c>
      <c r="L671" s="753" t="s">
        <v>3218</v>
      </c>
      <c r="M671" s="564"/>
      <c r="N671" s="564"/>
      <c r="O671" s="564"/>
      <c r="Q671" s="564"/>
      <c r="R671" s="846"/>
      <c r="S671" s="225"/>
      <c r="T671" s="225"/>
      <c r="U671" s="265"/>
      <c r="V671" s="225"/>
      <c r="W671" s="225"/>
      <c r="X671" s="755"/>
      <c r="Y671" s="544"/>
      <c r="Z671" s="755"/>
    </row>
    <row r="672" spans="2:26" s="468" customFormat="1" ht="26.25" hidden="1" thickBot="1">
      <c r="B672" s="751" t="s">
        <v>1457</v>
      </c>
      <c r="C672" s="751" t="s">
        <v>3746</v>
      </c>
      <c r="D672" s="751"/>
      <c r="E672" s="752"/>
      <c r="F672" s="752"/>
      <c r="G672" s="752"/>
      <c r="H672" s="752"/>
      <c r="I672" s="751"/>
      <c r="J672" s="751"/>
      <c r="K672" s="257" t="s">
        <v>1458</v>
      </c>
      <c r="L672" s="753" t="s">
        <v>3218</v>
      </c>
      <c r="M672" s="564"/>
      <c r="N672" s="564"/>
      <c r="O672" s="564"/>
      <c r="Q672" s="564"/>
      <c r="R672" s="846"/>
      <c r="S672" s="225"/>
      <c r="T672" s="225"/>
      <c r="U672" s="265"/>
      <c r="V672" s="225"/>
      <c r="W672" s="225"/>
      <c r="X672" s="755"/>
      <c r="Y672" s="544"/>
      <c r="Z672" s="755"/>
    </row>
    <row r="673" spans="1:26" s="468" customFormat="1" ht="26.25" hidden="1" thickBot="1">
      <c r="B673" s="751" t="s">
        <v>1459</v>
      </c>
      <c r="C673" s="751" t="s">
        <v>3747</v>
      </c>
      <c r="D673" s="751"/>
      <c r="E673" s="752"/>
      <c r="F673" s="752"/>
      <c r="G673" s="752"/>
      <c r="H673" s="752"/>
      <c r="I673" s="751"/>
      <c r="J673" s="751"/>
      <c r="K673" s="257" t="s">
        <v>1460</v>
      </c>
      <c r="L673" s="753" t="s">
        <v>3218</v>
      </c>
      <c r="M673" s="564"/>
      <c r="N673" s="564"/>
      <c r="O673" s="564"/>
      <c r="Q673" s="564"/>
      <c r="R673" s="846"/>
      <c r="S673" s="225"/>
      <c r="T673" s="225"/>
      <c r="U673" s="265"/>
      <c r="V673" s="225"/>
      <c r="W673" s="225"/>
      <c r="X673" s="755"/>
      <c r="Y673" s="544"/>
      <c r="Z673" s="755"/>
    </row>
    <row r="674" spans="1:26" s="468" customFormat="1" ht="26.25" hidden="1" thickBot="1">
      <c r="B674" s="751" t="s">
        <v>1461</v>
      </c>
      <c r="C674" s="751" t="s">
        <v>3748</v>
      </c>
      <c r="D674" s="751"/>
      <c r="E674" s="752"/>
      <c r="F674" s="752"/>
      <c r="G674" s="752"/>
      <c r="H674" s="752"/>
      <c r="I674" s="751"/>
      <c r="J674" s="751"/>
      <c r="K674" s="257" t="s">
        <v>1462</v>
      </c>
      <c r="L674" s="753" t="s">
        <v>3218</v>
      </c>
      <c r="M674" s="564"/>
      <c r="N674" s="564"/>
      <c r="O674" s="564"/>
      <c r="Q674" s="564"/>
      <c r="R674" s="846"/>
      <c r="S674" s="225"/>
      <c r="T674" s="225"/>
      <c r="U674" s="265"/>
      <c r="V674" s="225"/>
      <c r="W674" s="225"/>
      <c r="X674" s="755"/>
      <c r="Y674" s="544"/>
      <c r="Z674" s="755"/>
    </row>
    <row r="675" spans="1:26" s="468" customFormat="1" ht="26.25" hidden="1" thickBot="1">
      <c r="B675" s="751" t="s">
        <v>1463</v>
      </c>
      <c r="C675" s="751" t="s">
        <v>3749</v>
      </c>
      <c r="D675" s="751"/>
      <c r="E675" s="752"/>
      <c r="F675" s="752"/>
      <c r="G675" s="752"/>
      <c r="H675" s="752"/>
      <c r="I675" s="751"/>
      <c r="J675" s="751"/>
      <c r="K675" s="257" t="s">
        <v>1465</v>
      </c>
      <c r="L675" s="753" t="s">
        <v>3218</v>
      </c>
      <c r="M675" s="564"/>
      <c r="N675" s="564"/>
      <c r="O675" s="564"/>
      <c r="Q675" s="564"/>
      <c r="R675" s="846"/>
      <c r="S675" s="225"/>
      <c r="T675" s="225"/>
      <c r="U675" s="265"/>
      <c r="V675" s="225"/>
      <c r="W675" s="225"/>
      <c r="X675" s="755"/>
      <c r="Y675" s="544"/>
      <c r="Z675" s="755"/>
    </row>
    <row r="676" spans="1:26" s="468" customFormat="1" ht="26.25" hidden="1" thickBot="1">
      <c r="B676" s="751" t="s">
        <v>1466</v>
      </c>
      <c r="C676" s="751" t="s">
        <v>3750</v>
      </c>
      <c r="D676" s="751"/>
      <c r="E676" s="752"/>
      <c r="F676" s="752"/>
      <c r="G676" s="752"/>
      <c r="H676" s="752"/>
      <c r="I676" s="751"/>
      <c r="J676" s="751"/>
      <c r="K676" s="257" t="s">
        <v>1467</v>
      </c>
      <c r="L676" s="753" t="s">
        <v>3218</v>
      </c>
      <c r="M676" s="564"/>
      <c r="N676" s="564"/>
      <c r="O676" s="564"/>
      <c r="Q676" s="564"/>
      <c r="R676" s="846"/>
      <c r="S676" s="225"/>
      <c r="T676" s="225"/>
      <c r="U676" s="265"/>
      <c r="V676" s="225"/>
      <c r="W676" s="225"/>
      <c r="X676" s="755"/>
      <c r="Y676" s="544"/>
      <c r="Z676" s="755"/>
    </row>
    <row r="677" spans="1:26" s="468" customFormat="1" ht="26.25" hidden="1" thickBot="1">
      <c r="B677" s="751" t="s">
        <v>1468</v>
      </c>
      <c r="C677" s="751" t="s">
        <v>3751</v>
      </c>
      <c r="D677" s="751"/>
      <c r="E677" s="752"/>
      <c r="F677" s="752"/>
      <c r="G677" s="752"/>
      <c r="H677" s="752"/>
      <c r="I677" s="751"/>
      <c r="J677" s="751"/>
      <c r="K677" s="257" t="s">
        <v>1469</v>
      </c>
      <c r="L677" s="753" t="s">
        <v>3218</v>
      </c>
      <c r="M677" s="564"/>
      <c r="N677" s="564"/>
      <c r="O677" s="564"/>
      <c r="Q677" s="564"/>
      <c r="R677" s="846"/>
      <c r="S677" s="225"/>
      <c r="T677" s="225"/>
      <c r="U677" s="265"/>
      <c r="V677" s="225"/>
      <c r="W677" s="225"/>
      <c r="X677" s="755"/>
      <c r="Y677" s="544"/>
      <c r="Z677" s="755"/>
    </row>
    <row r="678" spans="1:26" s="468" customFormat="1" ht="15.75" hidden="1" thickBot="1">
      <c r="B678" s="751" t="s">
        <v>1470</v>
      </c>
      <c r="C678" s="751" t="s">
        <v>3752</v>
      </c>
      <c r="D678" s="751"/>
      <c r="E678" s="752"/>
      <c r="F678" s="752"/>
      <c r="G678" s="752"/>
      <c r="H678" s="752"/>
      <c r="I678" s="751"/>
      <c r="J678" s="751"/>
      <c r="K678" s="257" t="s">
        <v>1471</v>
      </c>
      <c r="L678" s="753" t="s">
        <v>3218</v>
      </c>
      <c r="M678" s="564"/>
      <c r="N678" s="564"/>
      <c r="O678" s="564"/>
      <c r="Q678" s="564"/>
      <c r="R678" s="846"/>
      <c r="S678" s="225"/>
      <c r="T678" s="225"/>
      <c r="U678" s="265"/>
      <c r="V678" s="225"/>
      <c r="W678" s="225"/>
      <c r="X678" s="755"/>
      <c r="Y678" s="544"/>
      <c r="Z678" s="755"/>
    </row>
    <row r="679" spans="1:26" s="468" customFormat="1" ht="26.25" hidden="1" thickBot="1">
      <c r="B679" s="751" t="s">
        <v>1472</v>
      </c>
      <c r="C679" s="751" t="s">
        <v>3753</v>
      </c>
      <c r="D679" s="751"/>
      <c r="E679" s="752"/>
      <c r="F679" s="752"/>
      <c r="G679" s="752"/>
      <c r="H679" s="752"/>
      <c r="I679" s="751"/>
      <c r="J679" s="751"/>
      <c r="K679" s="257" t="s">
        <v>1473</v>
      </c>
      <c r="L679" s="753" t="s">
        <v>3218</v>
      </c>
      <c r="M679" s="564"/>
      <c r="N679" s="564"/>
      <c r="O679" s="564"/>
      <c r="Q679" s="564"/>
      <c r="R679" s="846"/>
      <c r="S679" s="225"/>
      <c r="T679" s="225"/>
      <c r="U679" s="265"/>
      <c r="V679" s="225"/>
      <c r="W679" s="225"/>
      <c r="X679" s="755"/>
      <c r="Y679" s="544"/>
      <c r="Z679" s="755"/>
    </row>
    <row r="680" spans="1:26" s="468" customFormat="1" ht="26.25" hidden="1" thickBot="1">
      <c r="B680" s="751" t="s">
        <v>1474</v>
      </c>
      <c r="C680" s="751" t="s">
        <v>3754</v>
      </c>
      <c r="D680" s="751"/>
      <c r="E680" s="752"/>
      <c r="F680" s="752"/>
      <c r="G680" s="752"/>
      <c r="H680" s="752"/>
      <c r="I680" s="751"/>
      <c r="J680" s="751"/>
      <c r="K680" s="257" t="s">
        <v>4298</v>
      </c>
      <c r="L680" s="753" t="s">
        <v>3218</v>
      </c>
      <c r="M680" s="564"/>
      <c r="N680" s="564"/>
      <c r="O680" s="564"/>
      <c r="Q680" s="564"/>
      <c r="R680" s="846"/>
      <c r="S680" s="225"/>
      <c r="T680" s="225"/>
      <c r="U680" s="265"/>
      <c r="V680" s="225"/>
      <c r="W680" s="225"/>
      <c r="X680" s="755"/>
      <c r="Y680" s="544"/>
      <c r="Z680" s="755"/>
    </row>
    <row r="681" spans="1:26" s="468" customFormat="1" ht="26.25" hidden="1" thickBot="1">
      <c r="B681" s="751" t="s">
        <v>1476</v>
      </c>
      <c r="C681" s="751" t="s">
        <v>3755</v>
      </c>
      <c r="D681" s="751"/>
      <c r="E681" s="752"/>
      <c r="F681" s="752"/>
      <c r="G681" s="752"/>
      <c r="H681" s="752"/>
      <c r="I681" s="751"/>
      <c r="J681" s="751"/>
      <c r="K681" s="257" t="s">
        <v>4299</v>
      </c>
      <c r="L681" s="753" t="s">
        <v>3218</v>
      </c>
      <c r="M681" s="564"/>
      <c r="N681" s="564"/>
      <c r="O681" s="564"/>
      <c r="Q681" s="564"/>
      <c r="R681" s="846"/>
      <c r="S681" s="225"/>
      <c r="T681" s="225"/>
      <c r="U681" s="265"/>
      <c r="V681" s="225"/>
      <c r="W681" s="225"/>
      <c r="X681" s="755"/>
      <c r="Y681" s="544"/>
      <c r="Z681" s="755"/>
    </row>
    <row r="682" spans="1:26" s="468" customFormat="1" ht="26.25" hidden="1" thickBot="1">
      <c r="B682" s="751" t="s">
        <v>1478</v>
      </c>
      <c r="C682" s="751" t="s">
        <v>3756</v>
      </c>
      <c r="D682" s="751"/>
      <c r="E682" s="752"/>
      <c r="F682" s="752"/>
      <c r="G682" s="752"/>
      <c r="H682" s="752"/>
      <c r="I682" s="751"/>
      <c r="J682" s="751"/>
      <c r="K682" s="257" t="s">
        <v>4300</v>
      </c>
      <c r="L682" s="753" t="s">
        <v>3218</v>
      </c>
      <c r="M682" s="564"/>
      <c r="N682" s="564"/>
      <c r="O682" s="564"/>
      <c r="Q682" s="564"/>
      <c r="R682" s="846"/>
      <c r="S682" s="225"/>
      <c r="T682" s="225"/>
      <c r="U682" s="265"/>
      <c r="V682" s="225"/>
      <c r="W682" s="225"/>
      <c r="X682" s="755"/>
      <c r="Y682" s="544"/>
      <c r="Z682" s="755"/>
    </row>
    <row r="683" spans="1:26" s="468" customFormat="1" ht="26.25" hidden="1" thickBot="1">
      <c r="B683" s="751" t="s">
        <v>1480</v>
      </c>
      <c r="C683" s="751" t="s">
        <v>3757</v>
      </c>
      <c r="D683" s="751"/>
      <c r="E683" s="752"/>
      <c r="F683" s="752"/>
      <c r="G683" s="752"/>
      <c r="H683" s="752"/>
      <c r="I683" s="751"/>
      <c r="J683" s="751"/>
      <c r="K683" s="257" t="s">
        <v>1481</v>
      </c>
      <c r="L683" s="753" t="s">
        <v>3218</v>
      </c>
      <c r="M683" s="564"/>
      <c r="N683" s="564"/>
      <c r="O683" s="564"/>
      <c r="Q683" s="564"/>
      <c r="R683" s="846"/>
      <c r="S683" s="225"/>
      <c r="T683" s="225"/>
      <c r="U683" s="265"/>
      <c r="V683" s="225"/>
      <c r="W683" s="225"/>
      <c r="X683" s="755"/>
      <c r="Y683" s="544"/>
      <c r="Z683" s="755"/>
    </row>
    <row r="684" spans="1:26" s="468" customFormat="1" ht="26.25" hidden="1" thickBot="1">
      <c r="B684" s="751" t="s">
        <v>1482</v>
      </c>
      <c r="C684" s="751" t="s">
        <v>3758</v>
      </c>
      <c r="D684" s="751"/>
      <c r="E684" s="752"/>
      <c r="F684" s="752"/>
      <c r="G684" s="752"/>
      <c r="H684" s="752"/>
      <c r="I684" s="751"/>
      <c r="J684" s="751"/>
      <c r="K684" s="257" t="s">
        <v>1483</v>
      </c>
      <c r="L684" s="753" t="s">
        <v>3218</v>
      </c>
      <c r="M684" s="564"/>
      <c r="N684" s="564"/>
      <c r="O684" s="564"/>
      <c r="Q684" s="564"/>
      <c r="R684" s="846"/>
      <c r="S684" s="225"/>
      <c r="T684" s="225"/>
      <c r="U684" s="265"/>
      <c r="V684" s="225"/>
      <c r="W684" s="225"/>
      <c r="X684" s="755"/>
      <c r="Y684" s="544"/>
      <c r="Z684" s="755"/>
    </row>
    <row r="685" spans="1:26" s="468" customFormat="1" ht="26.25" hidden="1" thickBot="1">
      <c r="B685" s="751" t="s">
        <v>1484</v>
      </c>
      <c r="C685" s="751" t="s">
        <v>3759</v>
      </c>
      <c r="D685" s="751"/>
      <c r="E685" s="752"/>
      <c r="F685" s="752"/>
      <c r="G685" s="752"/>
      <c r="H685" s="752"/>
      <c r="I685" s="751"/>
      <c r="J685" s="751"/>
      <c r="K685" s="257" t="s">
        <v>1485</v>
      </c>
      <c r="L685" s="753" t="s">
        <v>3218</v>
      </c>
      <c r="M685" s="564"/>
      <c r="N685" s="564"/>
      <c r="O685" s="564"/>
      <c r="Q685" s="564"/>
      <c r="R685" s="846"/>
      <c r="S685" s="225"/>
      <c r="T685" s="225"/>
      <c r="U685" s="265"/>
      <c r="V685" s="225"/>
      <c r="W685" s="225"/>
      <c r="X685" s="755"/>
      <c r="Y685" s="544"/>
      <c r="Z685" s="755"/>
    </row>
    <row r="686" spans="1:26" s="468" customFormat="1" ht="26.25" hidden="1" thickBot="1">
      <c r="B686" s="751" t="s">
        <v>1486</v>
      </c>
      <c r="C686" s="751" t="s">
        <v>3760</v>
      </c>
      <c r="D686" s="751"/>
      <c r="E686" s="752"/>
      <c r="F686" s="752"/>
      <c r="G686" s="752"/>
      <c r="H686" s="752"/>
      <c r="I686" s="751"/>
      <c r="J686" s="751"/>
      <c r="K686" s="257" t="s">
        <v>1487</v>
      </c>
      <c r="L686" s="753" t="s">
        <v>3218</v>
      </c>
      <c r="M686" s="564"/>
      <c r="N686" s="564"/>
      <c r="O686" s="564"/>
      <c r="Q686" s="564"/>
      <c r="R686" s="846"/>
      <c r="S686" s="225"/>
      <c r="T686" s="225"/>
      <c r="U686" s="265"/>
      <c r="V686" s="225"/>
      <c r="W686" s="225"/>
      <c r="X686" s="755"/>
      <c r="Y686" s="544"/>
      <c r="Z686" s="755"/>
    </row>
    <row r="687" spans="1:26" s="468" customFormat="1" ht="26.25" hidden="1" thickBot="1">
      <c r="B687" s="756" t="s">
        <v>1488</v>
      </c>
      <c r="C687" s="756" t="s">
        <v>3761</v>
      </c>
      <c r="D687" s="756"/>
      <c r="E687" s="756"/>
      <c r="F687" s="756"/>
      <c r="G687" s="756"/>
      <c r="H687" s="756"/>
      <c r="I687" s="756"/>
      <c r="J687" s="756"/>
      <c r="K687" s="561" t="s">
        <v>1489</v>
      </c>
      <c r="L687" s="757" t="s">
        <v>3218</v>
      </c>
      <c r="M687" s="564"/>
      <c r="N687" s="564"/>
      <c r="O687" s="564"/>
      <c r="Q687" s="564"/>
      <c r="R687" s="846"/>
      <c r="S687" s="225"/>
      <c r="T687" s="225"/>
      <c r="U687" s="265"/>
      <c r="V687" s="225"/>
      <c r="W687" s="225"/>
      <c r="X687" s="755"/>
      <c r="Y687" s="544"/>
      <c r="Z687" s="755"/>
    </row>
    <row r="688" spans="1:26" s="291" customFormat="1" ht="15" hidden="1" customHeight="1" thickBot="1">
      <c r="A688" s="265"/>
      <c r="K688" s="545"/>
      <c r="L688" s="532"/>
      <c r="M688" s="499"/>
      <c r="N688" s="517"/>
      <c r="O688" s="517"/>
      <c r="Q688" s="517"/>
      <c r="R688" s="554"/>
      <c r="S688" s="499"/>
      <c r="T688" s="499"/>
      <c r="V688" s="499"/>
      <c r="W688" s="499"/>
      <c r="X688" s="499"/>
      <c r="Y688" s="501"/>
      <c r="Z688" s="499"/>
    </row>
    <row r="689" spans="1:26" ht="27.75" hidden="1" thickTop="1" thickBot="1">
      <c r="B689" s="292" t="s">
        <v>1490</v>
      </c>
      <c r="C689" s="556" t="s">
        <v>3762</v>
      </c>
      <c r="D689" s="293"/>
      <c r="E689" s="294"/>
      <c r="F689" s="293"/>
      <c r="G689" s="294"/>
      <c r="H689" s="293"/>
      <c r="I689" s="293"/>
      <c r="J689" s="293"/>
      <c r="K689" s="295" t="s">
        <v>1491</v>
      </c>
      <c r="L689" s="296" t="s">
        <v>3218</v>
      </c>
      <c r="M689" s="297">
        <f>SUM(M692:M699)</f>
        <v>0</v>
      </c>
      <c r="N689" s="298">
        <f>SUM(N692:N699)</f>
        <v>0</v>
      </c>
      <c r="O689" s="298">
        <f>+N689-M689</f>
        <v>0</v>
      </c>
      <c r="Q689" s="298">
        <f>SUM(Q692:Q699)</f>
        <v>0</v>
      </c>
      <c r="R689" s="519"/>
      <c r="S689" s="115">
        <f>SUM(S692:S699)</f>
        <v>0</v>
      </c>
      <c r="T689" s="115">
        <f>SUM(T692:T698)</f>
        <v>0</v>
      </c>
      <c r="V689" s="115">
        <f>SUM(V692:V699)</f>
        <v>0</v>
      </c>
      <c r="W689" s="115">
        <f>SUM(W692:W698)</f>
        <v>0</v>
      </c>
      <c r="X689" s="519"/>
      <c r="Y689" s="501"/>
      <c r="Z689" s="519"/>
    </row>
    <row r="690" spans="1:26" s="291" customFormat="1" ht="9" hidden="1" customHeight="1" thickTop="1" thickBot="1">
      <c r="A690" s="265"/>
      <c r="K690" s="540"/>
      <c r="L690" s="466"/>
      <c r="M690" s="265"/>
      <c r="N690" s="379"/>
      <c r="O690" s="379"/>
      <c r="Q690" s="379"/>
      <c r="R690" s="554"/>
      <c r="S690" s="265"/>
      <c r="T690" s="265"/>
      <c r="V690" s="265"/>
      <c r="W690" s="265"/>
      <c r="X690" s="501"/>
      <c r="Y690" s="501"/>
      <c r="Z690" s="501"/>
    </row>
    <row r="691" spans="1:26" s="291" customFormat="1" ht="39" hidden="1" thickBot="1">
      <c r="A691" s="265"/>
      <c r="B691" s="347" t="s">
        <v>3221</v>
      </c>
      <c r="C691" s="348" t="s">
        <v>48</v>
      </c>
      <c r="D691" s="348"/>
      <c r="E691" s="349"/>
      <c r="F691" s="349"/>
      <c r="G691" s="349"/>
      <c r="H691" s="349"/>
      <c r="I691" s="349"/>
      <c r="J691" s="349"/>
      <c r="K691" s="350" t="s">
        <v>3222</v>
      </c>
      <c r="L691" s="558"/>
      <c r="M691" s="351" t="str">
        <f>+$M$10</f>
        <v>Valore netto al 31/12/2017</v>
      </c>
      <c r="N691" s="347" t="str">
        <f>N$10</f>
        <v>Valore netto al 31/12/2018</v>
      </c>
      <c r="O691" s="559" t="s">
        <v>4064</v>
      </c>
      <c r="Q691" s="347" t="str">
        <f>Q$10</f>
        <v>Prechiusura al ° trimestre 2018</v>
      </c>
      <c r="R691" s="514"/>
      <c r="S691" s="1145" t="str">
        <f>S$330</f>
        <v>Costi da utilizzo contributi 2018</v>
      </c>
      <c r="T691" s="1143" t="str">
        <f>T$330</f>
        <v>Costi da utilizzo contributi DI CUI SOCIO-SAN</v>
      </c>
      <c r="U691" s="1144"/>
      <c r="V691" s="1142" t="str">
        <f>V$330</f>
        <v>Costi da contributi 2018</v>
      </c>
      <c r="W691" s="1143" t="str">
        <f>W$330</f>
        <v>Costi da contributi DI CUI SOCIO-SAN</v>
      </c>
      <c r="X691" s="681"/>
      <c r="Y691" s="501"/>
      <c r="Z691" s="681"/>
    </row>
    <row r="692" spans="1:26" ht="26.25" hidden="1" thickBot="1">
      <c r="B692" s="138" t="s">
        <v>1492</v>
      </c>
      <c r="C692" s="138" t="s">
        <v>3763</v>
      </c>
      <c r="D692" s="138"/>
      <c r="E692" s="138"/>
      <c r="F692" s="138"/>
      <c r="G692" s="138"/>
      <c r="H692" s="138"/>
      <c r="I692" s="138"/>
      <c r="J692" s="138"/>
      <c r="K692" s="304" t="s">
        <v>1497</v>
      </c>
      <c r="L692" s="270" t="s">
        <v>3218</v>
      </c>
      <c r="M692" s="564"/>
      <c r="N692" s="564"/>
      <c r="O692" s="564"/>
      <c r="Q692" s="564"/>
      <c r="R692" s="499"/>
      <c r="S692" s="225"/>
      <c r="T692" s="225"/>
      <c r="V692" s="225"/>
      <c r="W692" s="225"/>
      <c r="X692" s="499"/>
      <c r="Y692" s="501"/>
      <c r="Z692" s="499"/>
    </row>
    <row r="693" spans="1:26" ht="26.25" hidden="1" thickBot="1">
      <c r="B693" s="138" t="s">
        <v>1498</v>
      </c>
      <c r="C693" s="138" t="s">
        <v>4461</v>
      </c>
      <c r="D693" s="138"/>
      <c r="E693" s="138"/>
      <c r="F693" s="138"/>
      <c r="G693" s="138"/>
      <c r="H693" s="138"/>
      <c r="I693" s="138"/>
      <c r="J693" s="138"/>
      <c r="K693" s="304" t="s">
        <v>1500</v>
      </c>
      <c r="L693" s="270" t="s">
        <v>3218</v>
      </c>
      <c r="M693" s="564"/>
      <c r="N693" s="564"/>
      <c r="O693" s="564"/>
      <c r="Q693" s="564"/>
      <c r="R693" s="499"/>
      <c r="S693" s="225"/>
      <c r="T693" s="225"/>
      <c r="V693" s="225"/>
      <c r="W693" s="225"/>
      <c r="X693" s="499"/>
      <c r="Y693" s="501"/>
      <c r="Z693" s="499"/>
    </row>
    <row r="694" spans="1:26" ht="26.25" hidden="1" thickBot="1">
      <c r="B694" s="138" t="s">
        <v>1501</v>
      </c>
      <c r="C694" s="138" t="s">
        <v>4462</v>
      </c>
      <c r="D694" s="138"/>
      <c r="E694" s="138"/>
      <c r="F694" s="138"/>
      <c r="G694" s="138"/>
      <c r="H694" s="138"/>
      <c r="I694" s="138"/>
      <c r="J694" s="138"/>
      <c r="K694" s="304" t="s">
        <v>1503</v>
      </c>
      <c r="L694" s="270" t="s">
        <v>3218</v>
      </c>
      <c r="M694" s="564"/>
      <c r="N694" s="564"/>
      <c r="O694" s="564"/>
      <c r="Q694" s="564"/>
      <c r="R694" s="499"/>
      <c r="S694" s="225"/>
      <c r="T694" s="225"/>
      <c r="V694" s="225"/>
      <c r="W694" s="225"/>
      <c r="X694" s="499"/>
      <c r="Y694" s="501"/>
      <c r="Z694" s="499"/>
    </row>
    <row r="695" spans="1:26" ht="26.25" hidden="1" thickBot="1">
      <c r="B695" s="138" t="s">
        <v>1504</v>
      </c>
      <c r="C695" s="138" t="s">
        <v>3764</v>
      </c>
      <c r="D695" s="138"/>
      <c r="E695" s="138"/>
      <c r="F695" s="138"/>
      <c r="G695" s="138"/>
      <c r="H695" s="138"/>
      <c r="I695" s="138"/>
      <c r="J695" s="138"/>
      <c r="K695" s="316" t="s">
        <v>1506</v>
      </c>
      <c r="L695" s="270" t="s">
        <v>3218</v>
      </c>
      <c r="M695" s="564"/>
      <c r="N695" s="564"/>
      <c r="O695" s="564"/>
      <c r="Q695" s="564"/>
      <c r="R695" s="499"/>
      <c r="S695" s="225"/>
      <c r="T695" s="225"/>
      <c r="V695" s="225"/>
      <c r="W695" s="225"/>
      <c r="X695" s="499"/>
      <c r="Y695" s="501"/>
      <c r="Z695" s="499"/>
    </row>
    <row r="696" spans="1:26" ht="26.25" hidden="1" thickBot="1">
      <c r="B696" s="138" t="s">
        <v>1507</v>
      </c>
      <c r="C696" s="138" t="s">
        <v>4463</v>
      </c>
      <c r="D696" s="138"/>
      <c r="E696" s="138"/>
      <c r="F696" s="138"/>
      <c r="G696" s="138"/>
      <c r="H696" s="138"/>
      <c r="I696" s="138"/>
      <c r="J696" s="138"/>
      <c r="K696" s="304" t="s">
        <v>1509</v>
      </c>
      <c r="L696" s="270" t="s">
        <v>3218</v>
      </c>
      <c r="M696" s="564"/>
      <c r="N696" s="564"/>
      <c r="O696" s="564"/>
      <c r="Q696" s="564"/>
      <c r="R696" s="499"/>
      <c r="S696" s="225"/>
      <c r="T696" s="225"/>
      <c r="V696" s="225"/>
      <c r="W696" s="225"/>
      <c r="X696" s="499"/>
      <c r="Y696" s="501"/>
      <c r="Z696" s="499"/>
    </row>
    <row r="697" spans="1:26" ht="15.75" hidden="1" thickBot="1">
      <c r="B697" s="138" t="s">
        <v>1510</v>
      </c>
      <c r="C697" s="138" t="s">
        <v>3765</v>
      </c>
      <c r="D697" s="138"/>
      <c r="E697" s="138"/>
      <c r="F697" s="138"/>
      <c r="G697" s="138"/>
      <c r="H697" s="138"/>
      <c r="I697" s="138"/>
      <c r="J697" s="138"/>
      <c r="K697" s="304" t="s">
        <v>1512</v>
      </c>
      <c r="L697" s="270" t="s">
        <v>3218</v>
      </c>
      <c r="M697" s="564"/>
      <c r="N697" s="564"/>
      <c r="O697" s="564"/>
      <c r="Q697" s="564"/>
      <c r="R697" s="499"/>
      <c r="S697" s="225"/>
      <c r="T697" s="225"/>
      <c r="V697" s="225"/>
      <c r="W697" s="225"/>
      <c r="X697" s="499"/>
      <c r="Y697" s="501"/>
      <c r="Z697" s="499"/>
    </row>
    <row r="698" spans="1:26" ht="26.25" hidden="1" thickBot="1">
      <c r="B698" s="138" t="s">
        <v>1513</v>
      </c>
      <c r="C698" s="138" t="s">
        <v>4464</v>
      </c>
      <c r="D698" s="138"/>
      <c r="E698" s="138"/>
      <c r="F698" s="138"/>
      <c r="G698" s="138"/>
      <c r="H698" s="138"/>
      <c r="I698" s="138"/>
      <c r="J698" s="138"/>
      <c r="K698" s="304" t="s">
        <v>1515</v>
      </c>
      <c r="L698" s="270" t="s">
        <v>3218</v>
      </c>
      <c r="M698" s="564"/>
      <c r="N698" s="564"/>
      <c r="O698" s="564"/>
      <c r="Q698" s="564"/>
      <c r="R698" s="499"/>
      <c r="S698" s="225"/>
      <c r="T698" s="225"/>
      <c r="V698" s="225"/>
      <c r="W698" s="225"/>
      <c r="X698" s="499"/>
      <c r="Y698" s="501"/>
      <c r="Z698" s="499"/>
    </row>
    <row r="699" spans="1:26" ht="26.25" hidden="1" thickBot="1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532"/>
      <c r="M699" s="1191"/>
      <c r="N699" s="1191"/>
      <c r="O699" s="1191"/>
      <c r="Q699" s="1191"/>
      <c r="R699" s="499"/>
      <c r="S699" s="1192"/>
      <c r="T699" s="1192"/>
      <c r="V699" s="1192"/>
      <c r="W699" s="1192"/>
      <c r="X699" s="499"/>
      <c r="Y699" s="501"/>
      <c r="Z699" s="499"/>
    </row>
    <row r="700" spans="1:26" s="291" customFormat="1" ht="15.75" hidden="1" thickBot="1">
      <c r="A700" s="265"/>
      <c r="K700" s="545"/>
      <c r="L700" s="532"/>
      <c r="M700" s="499"/>
      <c r="N700" s="517"/>
      <c r="O700" s="517"/>
      <c r="Q700" s="517"/>
      <c r="R700" s="554"/>
      <c r="S700" s="499"/>
      <c r="T700" s="499"/>
      <c r="V700" s="499"/>
      <c r="W700" s="499"/>
      <c r="X700" s="499"/>
      <c r="Y700" s="501"/>
      <c r="Z700" s="499"/>
    </row>
    <row r="701" spans="1:26" ht="17.25" thickTop="1" thickBot="1">
      <c r="B701" s="110" t="s">
        <v>1519</v>
      </c>
      <c r="C701" s="242" t="s">
        <v>3766</v>
      </c>
      <c r="D701" s="243"/>
      <c r="E701" s="112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0</v>
      </c>
      <c r="N701" s="298">
        <f>SUM(N704:N717)</f>
        <v>0</v>
      </c>
      <c r="O701" s="298">
        <f>+N701-M701</f>
        <v>0</v>
      </c>
      <c r="Q701" s="298">
        <f>SUM(Q704:Q717)</f>
        <v>0</v>
      </c>
      <c r="R701" s="519"/>
      <c r="S701" s="115">
        <f>SUM(S704:S717)</f>
        <v>0</v>
      </c>
      <c r="T701" s="115">
        <f>SUM(T704:T717)</f>
        <v>0</v>
      </c>
      <c r="V701" s="115">
        <f>SUM(V704:V717)</f>
        <v>0</v>
      </c>
      <c r="W701" s="115">
        <f>SUM(W704:W717)</f>
        <v>0</v>
      </c>
      <c r="X701" s="519"/>
      <c r="Y701" s="501"/>
      <c r="Z701" s="519"/>
    </row>
    <row r="702" spans="1:26" s="291" customFormat="1" ht="9" customHeight="1" thickTop="1" thickBot="1">
      <c r="A702" s="265"/>
      <c r="K702" s="540"/>
      <c r="L702" s="466"/>
      <c r="M702" s="265"/>
      <c r="N702" s="379"/>
      <c r="O702" s="379"/>
      <c r="Q702" s="379"/>
      <c r="R702" s="554"/>
      <c r="S702" s="265"/>
      <c r="T702" s="265"/>
      <c r="V702" s="265"/>
      <c r="W702" s="265"/>
      <c r="X702" s="501"/>
      <c r="Y702" s="501"/>
      <c r="Z702" s="501"/>
    </row>
    <row r="703" spans="1:26" s="291" customFormat="1" ht="39" thickBot="1">
      <c r="A703" s="265"/>
      <c r="B703" s="102" t="s">
        <v>3221</v>
      </c>
      <c r="C703" s="245" t="s">
        <v>48</v>
      </c>
      <c r="D703" s="245"/>
      <c r="E703" s="246"/>
      <c r="F703" s="246"/>
      <c r="G703" s="246"/>
      <c r="H703" s="246"/>
      <c r="I703" s="246"/>
      <c r="J703" s="246"/>
      <c r="K703" s="302" t="s">
        <v>3222</v>
      </c>
      <c r="L703" s="135"/>
      <c r="M703" s="328" t="str">
        <f>+$M$10</f>
        <v>Valore netto al 31/12/2017</v>
      </c>
      <c r="N703" s="779" t="str">
        <f>N$10</f>
        <v>Valore netto al 31/12/2018</v>
      </c>
      <c r="O703" s="779" t="s">
        <v>4064</v>
      </c>
      <c r="P703" s="806"/>
      <c r="Q703" s="779" t="str">
        <f>Q$10</f>
        <v>Prechiusura al ° trimestre 2018</v>
      </c>
      <c r="R703" s="514"/>
      <c r="S703" s="1145" t="str">
        <f>S$330</f>
        <v>Costi da utilizzo contributi 2018</v>
      </c>
      <c r="T703" s="1143" t="str">
        <f>T$330</f>
        <v>Costi da utilizzo contributi DI CUI SOCIO-SAN</v>
      </c>
      <c r="U703" s="1144"/>
      <c r="V703" s="1142" t="str">
        <f>V$330</f>
        <v>Costi da contributi 2018</v>
      </c>
      <c r="W703" s="1143" t="str">
        <f>W$330</f>
        <v>Costi da contributi DI CUI SOCIO-SAN</v>
      </c>
      <c r="X703" s="681"/>
      <c r="Y703" s="501"/>
      <c r="Z703" s="681"/>
    </row>
    <row r="704" spans="1:26">
      <c r="B704" s="127" t="s">
        <v>1521</v>
      </c>
      <c r="C704" s="127" t="s">
        <v>3767</v>
      </c>
      <c r="D704" s="127"/>
      <c r="E704" s="127"/>
      <c r="F704" s="127"/>
      <c r="G704" s="127"/>
      <c r="H704" s="127"/>
      <c r="I704" s="127"/>
      <c r="J704" s="127"/>
      <c r="K704" s="314" t="s">
        <v>1524</v>
      </c>
      <c r="L704" s="125" t="s">
        <v>3218</v>
      </c>
      <c r="M704" s="564">
        <f>IF(ISERROR(VLOOKUP($B704,ESTR_PREC!$A$1:$M$6000,7,FALSE))=TRUE,0,VLOOKUP($B704,ESTR_PREC!$A$1:$M$6000,7,FALSE))</f>
        <v>0</v>
      </c>
      <c r="N704" s="225"/>
      <c r="O704" s="560">
        <f t="shared" ref="O704:O709" si="11">+N704-M704</f>
        <v>0</v>
      </c>
      <c r="Q704" s="225"/>
      <c r="R704" s="499"/>
      <c r="S704" s="225"/>
      <c r="T704" s="225"/>
      <c r="V704" s="225"/>
      <c r="W704" s="225"/>
      <c r="X704" s="499"/>
      <c r="Y704" s="501"/>
      <c r="Z704" s="499"/>
    </row>
    <row r="705" spans="1:26">
      <c r="B705" s="127" t="s">
        <v>1527</v>
      </c>
      <c r="C705" s="127" t="s">
        <v>3768</v>
      </c>
      <c r="D705" s="127"/>
      <c r="E705" s="127"/>
      <c r="F705" s="127"/>
      <c r="G705" s="127"/>
      <c r="H705" s="127"/>
      <c r="I705" s="127"/>
      <c r="J705" s="127"/>
      <c r="K705" s="314" t="s">
        <v>1529</v>
      </c>
      <c r="L705" s="125" t="s">
        <v>3218</v>
      </c>
      <c r="M705" s="564">
        <f>IF(ISERROR(VLOOKUP($B705,ESTR_PREC!$A$1:$M$6000,7,FALSE))=TRUE,0,VLOOKUP($B705,ESTR_PREC!$A$1:$M$6000,7,FALSE))</f>
        <v>0</v>
      </c>
      <c r="N705" s="225"/>
      <c r="O705" s="560">
        <f t="shared" si="11"/>
        <v>0</v>
      </c>
      <c r="Q705" s="225"/>
      <c r="R705" s="499"/>
      <c r="S705" s="225"/>
      <c r="T705" s="225"/>
      <c r="V705" s="225"/>
      <c r="W705" s="225"/>
      <c r="X705" s="499"/>
      <c r="Y705" s="501"/>
      <c r="Z705" s="499"/>
    </row>
    <row r="706" spans="1:26">
      <c r="B706" s="127" t="s">
        <v>1530</v>
      </c>
      <c r="C706" s="127" t="s">
        <v>3769</v>
      </c>
      <c r="D706" s="127"/>
      <c r="E706" s="127"/>
      <c r="F706" s="127"/>
      <c r="G706" s="127"/>
      <c r="H706" s="127"/>
      <c r="I706" s="127"/>
      <c r="J706" s="127"/>
      <c r="K706" s="314" t="s">
        <v>1532</v>
      </c>
      <c r="L706" s="125" t="s">
        <v>3218</v>
      </c>
      <c r="M706" s="564">
        <f>IF(ISERROR(VLOOKUP($B706,ESTR_PREC!$A$1:$M$6000,7,FALSE))=TRUE,0,VLOOKUP($B706,ESTR_PREC!$A$1:$M$6000,7,FALSE))</f>
        <v>0</v>
      </c>
      <c r="N706" s="225"/>
      <c r="O706" s="560">
        <f t="shared" si="11"/>
        <v>0</v>
      </c>
      <c r="Q706" s="225"/>
      <c r="R706" s="499"/>
      <c r="S706" s="225"/>
      <c r="T706" s="225"/>
      <c r="V706" s="225"/>
      <c r="W706" s="225"/>
      <c r="X706" s="499"/>
      <c r="Y706" s="501"/>
      <c r="Z706" s="499"/>
    </row>
    <row r="707" spans="1:26">
      <c r="B707" s="127" t="s">
        <v>1533</v>
      </c>
      <c r="C707" s="127" t="s">
        <v>3770</v>
      </c>
      <c r="D707" s="127"/>
      <c r="E707" s="127"/>
      <c r="F707" s="127"/>
      <c r="G707" s="127"/>
      <c r="H707" s="127"/>
      <c r="I707" s="127"/>
      <c r="J707" s="127"/>
      <c r="K707" s="314" t="s">
        <v>1535</v>
      </c>
      <c r="L707" s="125" t="s">
        <v>3218</v>
      </c>
      <c r="M707" s="564">
        <f>IF(ISERROR(VLOOKUP($B707,ESTR_PREC!$A$1:$M$6000,7,FALSE))=TRUE,0,VLOOKUP($B707,ESTR_PREC!$A$1:$M$6000,7,FALSE))</f>
        <v>0</v>
      </c>
      <c r="N707" s="225"/>
      <c r="O707" s="560">
        <f t="shared" si="11"/>
        <v>0</v>
      </c>
      <c r="Q707" s="225"/>
      <c r="R707" s="499"/>
      <c r="S707" s="225"/>
      <c r="T707" s="225"/>
      <c r="V707" s="225"/>
      <c r="W707" s="225"/>
      <c r="X707" s="499"/>
      <c r="Y707" s="501"/>
      <c r="Z707" s="499"/>
    </row>
    <row r="708" spans="1:26">
      <c r="B708" s="127" t="s">
        <v>1536</v>
      </c>
      <c r="C708" s="127" t="s">
        <v>3771</v>
      </c>
      <c r="D708" s="127"/>
      <c r="E708" s="127"/>
      <c r="F708" s="127"/>
      <c r="G708" s="127"/>
      <c r="H708" s="127"/>
      <c r="I708" s="127"/>
      <c r="J708" s="127"/>
      <c r="K708" s="314" t="s">
        <v>1537</v>
      </c>
      <c r="L708" s="125" t="s">
        <v>3218</v>
      </c>
      <c r="M708" s="564">
        <f>IF(ISERROR(VLOOKUP($B708,ESTR_PREC!$A$1:$M$6000,7,FALSE))=TRUE,0,VLOOKUP($B708,ESTR_PREC!$A$1:$M$6000,7,FALSE))</f>
        <v>0</v>
      </c>
      <c r="N708" s="225"/>
      <c r="O708" s="560">
        <f t="shared" si="11"/>
        <v>0</v>
      </c>
      <c r="Q708" s="225"/>
      <c r="R708" s="499"/>
      <c r="S708" s="225"/>
      <c r="T708" s="225"/>
      <c r="V708" s="225"/>
      <c r="W708" s="225"/>
      <c r="X708" s="499"/>
      <c r="Y708" s="501"/>
      <c r="Z708" s="499"/>
    </row>
    <row r="709" spans="1:26" ht="25.5">
      <c r="B709" s="127" t="s">
        <v>1538</v>
      </c>
      <c r="C709" s="127" t="s">
        <v>3772</v>
      </c>
      <c r="D709" s="127"/>
      <c r="E709" s="127"/>
      <c r="F709" s="127"/>
      <c r="G709" s="127"/>
      <c r="H709" s="127"/>
      <c r="I709" s="127"/>
      <c r="J709" s="127"/>
      <c r="K709" s="314" t="s">
        <v>1540</v>
      </c>
      <c r="L709" s="125" t="s">
        <v>3218</v>
      </c>
      <c r="M709" s="564">
        <f>IF(ISERROR(VLOOKUP($B709,ESTR_PREC!$A$1:$M$6000,7,FALSE))=TRUE,0,VLOOKUP($B709,ESTR_PREC!$A$1:$M$6000,7,FALSE))</f>
        <v>0</v>
      </c>
      <c r="N709" s="225"/>
      <c r="O709" s="560">
        <f t="shared" si="11"/>
        <v>0</v>
      </c>
      <c r="Q709" s="225"/>
      <c r="R709" s="499"/>
      <c r="S709" s="225"/>
      <c r="T709" s="225"/>
      <c r="V709" s="225"/>
      <c r="W709" s="225"/>
      <c r="X709" s="499"/>
      <c r="Y709" s="501"/>
      <c r="Z709" s="499"/>
    </row>
    <row r="710" spans="1:26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64">
        <f>IF(ISERROR(VLOOKUP($B710,ESTR_PREC!$A$1:$M$6000,7,FALSE))=TRUE,0,VLOOKUP($B710,ESTR_PREC!$A$1:$M$6000,7,FALSE))</f>
        <v>0</v>
      </c>
      <c r="N710" s="225"/>
      <c r="O710" s="560">
        <f>+N710-M710</f>
        <v>0</v>
      </c>
      <c r="Q710" s="225"/>
      <c r="R710" s="499"/>
      <c r="S710" s="225"/>
      <c r="T710" s="225"/>
      <c r="V710" s="225"/>
      <c r="W710" s="225"/>
      <c r="X710" s="499"/>
      <c r="Y710" s="501"/>
      <c r="Z710" s="499"/>
    </row>
    <row r="711" spans="1:26" ht="12.75" hidden="1">
      <c r="B711" s="138" t="s">
        <v>1543</v>
      </c>
      <c r="C711" s="138" t="s">
        <v>3773</v>
      </c>
      <c r="D711" s="138"/>
      <c r="E711" s="138"/>
      <c r="F711" s="138"/>
      <c r="G711" s="138"/>
      <c r="H711" s="138"/>
      <c r="I711" s="138"/>
      <c r="J711" s="138"/>
      <c r="K711" s="316" t="s">
        <v>197</v>
      </c>
      <c r="L711" s="138" t="s">
        <v>3218</v>
      </c>
      <c r="M711" s="564"/>
      <c r="N711" s="564"/>
      <c r="O711" s="564"/>
      <c r="Q711" s="564"/>
      <c r="R711" s="499"/>
      <c r="S711" s="825"/>
      <c r="T711" s="825"/>
      <c r="V711" s="825"/>
      <c r="W711" s="825"/>
      <c r="X711" s="548"/>
      <c r="Y711" s="501"/>
      <c r="Z711" s="548"/>
    </row>
    <row r="712" spans="1:26" ht="15" hidden="1" customHeight="1">
      <c r="B712" s="138" t="s">
        <v>1544</v>
      </c>
      <c r="C712" s="138" t="s">
        <v>3774</v>
      </c>
      <c r="D712" s="138"/>
      <c r="E712" s="138"/>
      <c r="F712" s="138"/>
      <c r="G712" s="138"/>
      <c r="H712" s="138"/>
      <c r="I712" s="138"/>
      <c r="J712" s="138"/>
      <c r="K712" s="316" t="s">
        <v>1545</v>
      </c>
      <c r="L712" s="138" t="s">
        <v>3218</v>
      </c>
      <c r="M712" s="564"/>
      <c r="N712" s="564"/>
      <c r="O712" s="564"/>
      <c r="Q712" s="564"/>
      <c r="R712" s="499"/>
      <c r="S712" s="825"/>
      <c r="T712" s="825"/>
      <c r="V712" s="825"/>
      <c r="W712" s="825"/>
      <c r="X712" s="548"/>
      <c r="Y712" s="501"/>
      <c r="Z712" s="548"/>
    </row>
    <row r="713" spans="1:26" ht="15" hidden="1" customHeight="1">
      <c r="B713" s="138" t="s">
        <v>1546</v>
      </c>
      <c r="C713" s="138" t="s">
        <v>3775</v>
      </c>
      <c r="D713" s="138"/>
      <c r="E713" s="138"/>
      <c r="F713" s="138"/>
      <c r="G713" s="138"/>
      <c r="H713" s="138"/>
      <c r="I713" s="138"/>
      <c r="J713" s="138"/>
      <c r="K713" s="316" t="s">
        <v>205</v>
      </c>
      <c r="L713" s="138" t="s">
        <v>3218</v>
      </c>
      <c r="M713" s="564"/>
      <c r="N713" s="564"/>
      <c r="O713" s="564"/>
      <c r="Q713" s="564"/>
      <c r="R713" s="499"/>
      <c r="S713" s="825"/>
      <c r="T713" s="825"/>
      <c r="V713" s="825"/>
      <c r="W713" s="825"/>
      <c r="X713" s="548"/>
      <c r="Y713" s="501"/>
      <c r="Z713" s="548"/>
    </row>
    <row r="714" spans="1:26" ht="15" hidden="1" customHeight="1">
      <c r="B714" s="138" t="s">
        <v>1547</v>
      </c>
      <c r="C714" s="138" t="s">
        <v>3776</v>
      </c>
      <c r="D714" s="138"/>
      <c r="E714" s="138"/>
      <c r="F714" s="138"/>
      <c r="G714" s="138"/>
      <c r="H714" s="138"/>
      <c r="I714" s="138"/>
      <c r="J714" s="138"/>
      <c r="K714" s="316" t="s">
        <v>215</v>
      </c>
      <c r="L714" s="138" t="s">
        <v>3218</v>
      </c>
      <c r="M714" s="564"/>
      <c r="N714" s="564"/>
      <c r="O714" s="564"/>
      <c r="Q714" s="564"/>
      <c r="R714" s="499"/>
      <c r="S714" s="825"/>
      <c r="T714" s="825"/>
      <c r="V714" s="825"/>
      <c r="W714" s="825"/>
      <c r="X714" s="548"/>
      <c r="Y714" s="501"/>
      <c r="Z714" s="548"/>
    </row>
    <row r="715" spans="1:26" ht="15" hidden="1" customHeight="1">
      <c r="B715" s="138" t="s">
        <v>1549</v>
      </c>
      <c r="C715" s="138" t="s">
        <v>3777</v>
      </c>
      <c r="D715" s="138"/>
      <c r="E715" s="138"/>
      <c r="F715" s="138"/>
      <c r="G715" s="138"/>
      <c r="H715" s="138"/>
      <c r="I715" s="138"/>
      <c r="J715" s="138"/>
      <c r="K715" s="316" t="s">
        <v>1551</v>
      </c>
      <c r="L715" s="138" t="s">
        <v>3218</v>
      </c>
      <c r="M715" s="564"/>
      <c r="N715" s="564"/>
      <c r="O715" s="564"/>
      <c r="Q715" s="564"/>
      <c r="R715" s="499"/>
      <c r="S715" s="825"/>
      <c r="T715" s="825"/>
      <c r="V715" s="825"/>
      <c r="W715" s="825"/>
      <c r="X715" s="548"/>
      <c r="Y715" s="501"/>
      <c r="Z715" s="548"/>
    </row>
    <row r="716" spans="1:26" ht="15" hidden="1" customHeight="1">
      <c r="B716" s="138" t="s">
        <v>1552</v>
      </c>
      <c r="C716" s="138" t="s">
        <v>3778</v>
      </c>
      <c r="D716" s="138"/>
      <c r="E716" s="138"/>
      <c r="F716" s="138"/>
      <c r="G716" s="138"/>
      <c r="H716" s="138"/>
      <c r="I716" s="138"/>
      <c r="J716" s="138"/>
      <c r="K716" s="316" t="s">
        <v>1553</v>
      </c>
      <c r="L716" s="138" t="s">
        <v>3218</v>
      </c>
      <c r="M716" s="564"/>
      <c r="N716" s="564"/>
      <c r="O716" s="564"/>
      <c r="Q716" s="564"/>
      <c r="R716" s="499"/>
      <c r="S716" s="825"/>
      <c r="T716" s="825"/>
      <c r="V716" s="825"/>
      <c r="W716" s="825"/>
      <c r="X716" s="548"/>
      <c r="Y716" s="501"/>
      <c r="Z716" s="548"/>
    </row>
    <row r="717" spans="1:26" ht="15.75" hidden="1" customHeight="1">
      <c r="B717" s="138" t="s">
        <v>1554</v>
      </c>
      <c r="C717" s="138" t="s">
        <v>3779</v>
      </c>
      <c r="D717" s="138"/>
      <c r="E717" s="138"/>
      <c r="F717" s="138"/>
      <c r="G717" s="138"/>
      <c r="H717" s="138"/>
      <c r="I717" s="138"/>
      <c r="J717" s="138"/>
      <c r="K717" s="316" t="s">
        <v>1555</v>
      </c>
      <c r="L717" s="138" t="s">
        <v>3218</v>
      </c>
      <c r="M717" s="564"/>
      <c r="N717" s="564"/>
      <c r="O717" s="564"/>
      <c r="Q717" s="564"/>
      <c r="R717" s="499"/>
      <c r="S717" s="825"/>
      <c r="T717" s="825"/>
      <c r="V717" s="825"/>
      <c r="W717" s="825"/>
      <c r="X717" s="548"/>
      <c r="Y717" s="501"/>
      <c r="Z717" s="548"/>
    </row>
    <row r="718" spans="1:26" s="291" customFormat="1" ht="16.5" thickBot="1">
      <c r="A718" s="265"/>
      <c r="K718" s="527"/>
      <c r="L718" s="528"/>
      <c r="M718" s="192"/>
      <c r="N718" s="192"/>
      <c r="O718" s="192"/>
      <c r="Q718" s="192"/>
      <c r="R718" s="554"/>
      <c r="S718" s="192"/>
      <c r="T718" s="192"/>
      <c r="V718" s="192"/>
      <c r="W718" s="192"/>
      <c r="X718" s="192"/>
      <c r="Y718" s="501"/>
      <c r="Z718" s="192"/>
    </row>
    <row r="719" spans="1:26" ht="27.75" thickTop="1" thickBot="1">
      <c r="B719" s="110" t="s">
        <v>1556</v>
      </c>
      <c r="C719" s="242" t="s">
        <v>3780</v>
      </c>
      <c r="D719" s="243"/>
      <c r="E719" s="112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0</v>
      </c>
      <c r="N719" s="298">
        <f>SUM(N722:N749)</f>
        <v>0</v>
      </c>
      <c r="O719" s="298">
        <f>+N719-M719</f>
        <v>0</v>
      </c>
      <c r="Q719" s="298">
        <f>SUM(Q722:Q749)</f>
        <v>98</v>
      </c>
      <c r="R719" s="519"/>
      <c r="S719" s="115">
        <f>SUM(S722:S749)</f>
        <v>0</v>
      </c>
      <c r="T719" s="115">
        <f>SUM(T722:T749)</f>
        <v>0</v>
      </c>
      <c r="V719" s="115">
        <f>SUM(V722:V749)</f>
        <v>0</v>
      </c>
      <c r="W719" s="115">
        <f>SUM(W722:W749)</f>
        <v>0</v>
      </c>
      <c r="X719" s="519"/>
      <c r="Y719" s="501"/>
      <c r="Z719" s="519"/>
    </row>
    <row r="720" spans="1:26" s="291" customFormat="1" ht="9" customHeight="1" thickTop="1" thickBot="1">
      <c r="A720" s="265"/>
      <c r="K720" s="540"/>
      <c r="L720" s="466"/>
      <c r="M720" s="265"/>
      <c r="N720" s="379"/>
      <c r="O720" s="379"/>
      <c r="Q720" s="379"/>
      <c r="R720" s="554"/>
      <c r="S720" s="265"/>
      <c r="T720" s="265"/>
      <c r="V720" s="265"/>
      <c r="W720" s="265"/>
      <c r="X720" s="501"/>
      <c r="Y720" s="501"/>
      <c r="Z720" s="501"/>
    </row>
    <row r="721" spans="1:26" s="291" customFormat="1" ht="39" thickBot="1">
      <c r="A721" s="265"/>
      <c r="B721" s="102" t="s">
        <v>3221</v>
      </c>
      <c r="C721" s="245" t="s">
        <v>48</v>
      </c>
      <c r="D721" s="245"/>
      <c r="E721" s="246"/>
      <c r="F721" s="246"/>
      <c r="G721" s="246"/>
      <c r="H721" s="246"/>
      <c r="I721" s="246"/>
      <c r="J721" s="246"/>
      <c r="K721" s="302" t="s">
        <v>3222</v>
      </c>
      <c r="L721" s="135"/>
      <c r="M721" s="328" t="str">
        <f>+$M$10</f>
        <v>Valore netto al 31/12/2017</v>
      </c>
      <c r="N721" s="779" t="str">
        <f>N$10</f>
        <v>Valore netto al 31/12/2018</v>
      </c>
      <c r="O721" s="779" t="s">
        <v>4064</v>
      </c>
      <c r="P721" s="806"/>
      <c r="Q721" s="779" t="str">
        <f>Q$10</f>
        <v>Prechiusura al ° trimestre 2018</v>
      </c>
      <c r="R721" s="514"/>
      <c r="S721" s="1145" t="str">
        <f>S$330</f>
        <v>Costi da utilizzo contributi 2018</v>
      </c>
      <c r="T721" s="1143" t="str">
        <f>T$330</f>
        <v>Costi da utilizzo contributi DI CUI SOCIO-SAN</v>
      </c>
      <c r="U721" s="1144"/>
      <c r="V721" s="1142" t="str">
        <f>V$330</f>
        <v>Costi da contributi 2018</v>
      </c>
      <c r="W721" s="1143" t="str">
        <f>W$330</f>
        <v>Costi da contributi DI CUI SOCIO-SAN</v>
      </c>
      <c r="X721" s="681"/>
      <c r="Y721" s="501"/>
      <c r="Z721" s="681"/>
    </row>
    <row r="722" spans="1:26">
      <c r="B722" s="138" t="s">
        <v>1558</v>
      </c>
      <c r="C722" s="138" t="s">
        <v>3781</v>
      </c>
      <c r="D722" s="138"/>
      <c r="E722" s="138"/>
      <c r="F722" s="138"/>
      <c r="G722" s="138"/>
      <c r="H722" s="138"/>
      <c r="I722" s="138"/>
      <c r="J722" s="138"/>
      <c r="K722" s="304" t="s">
        <v>1560</v>
      </c>
      <c r="L722" s="270" t="s">
        <v>3218</v>
      </c>
      <c r="M722" s="564">
        <f>IF(ISERROR(VLOOKUP($B722,ESTR_PREC!$A$1:$M$6000,7,FALSE))=TRUE,0,VLOOKUP($B722,ESTR_PREC!$A$1:$M$6000,7,FALSE))</f>
        <v>0</v>
      </c>
      <c r="N722" s="225"/>
      <c r="O722" s="560">
        <f>+N722-M722</f>
        <v>0</v>
      </c>
      <c r="Q722" s="225"/>
      <c r="R722" s="499"/>
      <c r="S722" s="225"/>
      <c r="T722" s="225"/>
      <c r="V722" s="225"/>
      <c r="W722" s="225"/>
      <c r="X722" s="499"/>
      <c r="Y722" s="501"/>
      <c r="Z722" s="499"/>
    </row>
    <row r="723" spans="1:26" ht="15" hidden="1" customHeight="1">
      <c r="B723" s="138" t="s">
        <v>1564</v>
      </c>
      <c r="C723" s="138" t="s">
        <v>3782</v>
      </c>
      <c r="D723" s="138"/>
      <c r="E723" s="268"/>
      <c r="F723" s="268"/>
      <c r="G723" s="268"/>
      <c r="H723" s="268"/>
      <c r="I723" s="138"/>
      <c r="J723" s="138"/>
      <c r="K723" s="257" t="s">
        <v>1565</v>
      </c>
      <c r="L723" s="270" t="s">
        <v>3218</v>
      </c>
      <c r="M723" s="564"/>
      <c r="N723" s="564"/>
      <c r="O723" s="564"/>
      <c r="Q723" s="564"/>
      <c r="R723" s="499"/>
      <c r="S723" s="815"/>
      <c r="T723" s="815"/>
      <c r="V723" s="815"/>
      <c r="W723" s="815"/>
      <c r="X723" s="499"/>
      <c r="Y723" s="501"/>
      <c r="Z723" s="499"/>
    </row>
    <row r="724" spans="1:26" ht="15" hidden="1" customHeight="1">
      <c r="B724" s="138" t="s">
        <v>1566</v>
      </c>
      <c r="C724" s="138" t="s">
        <v>3783</v>
      </c>
      <c r="D724" s="138"/>
      <c r="E724" s="268"/>
      <c r="F724" s="268"/>
      <c r="G724" s="268"/>
      <c r="H724" s="268"/>
      <c r="I724" s="138"/>
      <c r="J724" s="138"/>
      <c r="K724" s="257" t="s">
        <v>1567</v>
      </c>
      <c r="L724" s="270" t="s">
        <v>3218</v>
      </c>
      <c r="M724" s="564"/>
      <c r="N724" s="564"/>
      <c r="O724" s="564"/>
      <c r="Q724" s="564"/>
      <c r="R724" s="499"/>
      <c r="S724" s="815"/>
      <c r="T724" s="815"/>
      <c r="V724" s="815"/>
      <c r="W724" s="815"/>
      <c r="X724" s="499"/>
      <c r="Y724" s="501"/>
      <c r="Z724" s="499"/>
    </row>
    <row r="725" spans="1:26" ht="17.25" customHeight="1">
      <c r="B725" s="138" t="s">
        <v>1568</v>
      </c>
      <c r="C725" s="138" t="s">
        <v>3784</v>
      </c>
      <c r="D725" s="138"/>
      <c r="E725" s="138"/>
      <c r="F725" s="138"/>
      <c r="G725" s="138"/>
      <c r="H725" s="138"/>
      <c r="I725" s="138"/>
      <c r="J725" s="138"/>
      <c r="K725" s="304" t="s">
        <v>1570</v>
      </c>
      <c r="L725" s="270" t="s">
        <v>3218</v>
      </c>
      <c r="M725" s="564">
        <f>IF(ISERROR(VLOOKUP($B725,ESTR_PREC!$A$1:$M$6000,7,FALSE))=TRUE,0,VLOOKUP($B725,ESTR_PREC!$A$1:$M$6000,7,FALSE))</f>
        <v>0</v>
      </c>
      <c r="N725" s="225"/>
      <c r="O725" s="560">
        <f>+N725-M725</f>
        <v>0</v>
      </c>
      <c r="Q725" s="225"/>
      <c r="R725" s="499"/>
      <c r="S725" s="225"/>
      <c r="T725" s="225"/>
      <c r="V725" s="225"/>
      <c r="W725" s="225"/>
      <c r="X725" s="499"/>
      <c r="Y725" s="501"/>
      <c r="Z725" s="499"/>
    </row>
    <row r="726" spans="1:26" ht="15" hidden="1" customHeight="1">
      <c r="B726" s="138" t="s">
        <v>1571</v>
      </c>
      <c r="C726" s="138" t="s">
        <v>3785</v>
      </c>
      <c r="D726" s="138"/>
      <c r="E726" s="268"/>
      <c r="F726" s="268"/>
      <c r="G726" s="268"/>
      <c r="H726" s="268"/>
      <c r="I726" s="138"/>
      <c r="J726" s="138"/>
      <c r="K726" s="257" t="s">
        <v>1572</v>
      </c>
      <c r="L726" s="270" t="s">
        <v>3218</v>
      </c>
      <c r="M726" s="564"/>
      <c r="N726" s="564"/>
      <c r="O726" s="564"/>
      <c r="Q726" s="564"/>
      <c r="R726" s="499"/>
      <c r="S726" s="815"/>
      <c r="T726" s="815"/>
      <c r="V726" s="815"/>
      <c r="W726" s="815"/>
      <c r="X726" s="499"/>
      <c r="Y726" s="501"/>
      <c r="Z726" s="499"/>
    </row>
    <row r="727" spans="1:26" ht="15" hidden="1" customHeight="1">
      <c r="B727" s="138" t="s">
        <v>1573</v>
      </c>
      <c r="C727" s="138" t="s">
        <v>3786</v>
      </c>
      <c r="D727" s="138"/>
      <c r="E727" s="268"/>
      <c r="F727" s="268"/>
      <c r="G727" s="268"/>
      <c r="H727" s="268"/>
      <c r="I727" s="138"/>
      <c r="J727" s="138"/>
      <c r="K727" s="257" t="s">
        <v>1574</v>
      </c>
      <c r="L727" s="270" t="s">
        <v>3218</v>
      </c>
      <c r="M727" s="564"/>
      <c r="N727" s="564"/>
      <c r="O727" s="564"/>
      <c r="Q727" s="564"/>
      <c r="R727" s="499"/>
      <c r="S727" s="815"/>
      <c r="T727" s="815"/>
      <c r="V727" s="815"/>
      <c r="W727" s="815"/>
      <c r="X727" s="499"/>
      <c r="Y727" s="501"/>
      <c r="Z727" s="499"/>
    </row>
    <row r="728" spans="1:26">
      <c r="B728" s="138" t="s">
        <v>1575</v>
      </c>
      <c r="C728" s="138" t="s">
        <v>3787</v>
      </c>
      <c r="D728" s="138"/>
      <c r="E728" s="138"/>
      <c r="F728" s="138"/>
      <c r="G728" s="138"/>
      <c r="H728" s="138"/>
      <c r="I728" s="138"/>
      <c r="J728" s="138"/>
      <c r="K728" s="304" t="s">
        <v>1576</v>
      </c>
      <c r="L728" s="270" t="s">
        <v>3218</v>
      </c>
      <c r="M728" s="564">
        <f>IF(ISERROR(VLOOKUP($B728,ESTR_PREC!$A$1:$M$6000,7,FALSE))=TRUE,0,VLOOKUP($B728,ESTR_PREC!$A$1:$M$6000,7,FALSE))</f>
        <v>0</v>
      </c>
      <c r="N728" s="225"/>
      <c r="O728" s="560">
        <f>+N728-M728</f>
        <v>0</v>
      </c>
      <c r="Q728" s="225"/>
      <c r="R728" s="499"/>
      <c r="S728" s="225"/>
      <c r="T728" s="225"/>
      <c r="V728" s="225"/>
      <c r="W728" s="225"/>
      <c r="X728" s="499"/>
      <c r="Y728" s="501"/>
      <c r="Z728" s="499"/>
    </row>
    <row r="729" spans="1:26" hidden="1">
      <c r="B729" s="353" t="s">
        <v>1577</v>
      </c>
      <c r="C729" s="979" t="s">
        <v>3788</v>
      </c>
      <c r="D729" s="138"/>
      <c r="E729" s="138"/>
      <c r="F729" s="138"/>
      <c r="G729" s="138"/>
      <c r="H729" s="138"/>
      <c r="I729" s="138"/>
      <c r="J729" s="138"/>
      <c r="K729" s="304" t="s">
        <v>1578</v>
      </c>
      <c r="L729" s="270" t="s">
        <v>3218</v>
      </c>
      <c r="M729" s="564"/>
      <c r="N729" s="564"/>
      <c r="O729" s="564"/>
      <c r="Q729" s="564"/>
      <c r="R729" s="499"/>
      <c r="S729" s="815"/>
      <c r="T729" s="815"/>
      <c r="V729" s="815"/>
      <c r="W729" s="815"/>
      <c r="X729" s="499"/>
      <c r="Y729" s="501"/>
      <c r="Z729" s="499"/>
    </row>
    <row r="730" spans="1:26" ht="15" hidden="1" customHeight="1">
      <c r="B730" s="138" t="s">
        <v>1579</v>
      </c>
      <c r="C730" s="138" t="s">
        <v>3789</v>
      </c>
      <c r="D730" s="138"/>
      <c r="E730" s="268"/>
      <c r="F730" s="268"/>
      <c r="G730" s="268"/>
      <c r="H730" s="268"/>
      <c r="I730" s="138"/>
      <c r="J730" s="138"/>
      <c r="K730" s="257" t="s">
        <v>1581</v>
      </c>
      <c r="L730" s="270" t="s">
        <v>3218</v>
      </c>
      <c r="M730" s="564"/>
      <c r="N730" s="564"/>
      <c r="O730" s="564"/>
      <c r="Q730" s="564"/>
      <c r="R730" s="499"/>
      <c r="S730" s="815"/>
      <c r="T730" s="815"/>
      <c r="V730" s="815"/>
      <c r="W730" s="815"/>
      <c r="X730" s="499"/>
      <c r="Y730" s="501"/>
      <c r="Z730" s="499"/>
    </row>
    <row r="731" spans="1:26" ht="15" hidden="1" customHeight="1">
      <c r="B731" s="138" t="s">
        <v>1582</v>
      </c>
      <c r="C731" s="138" t="s">
        <v>3790</v>
      </c>
      <c r="D731" s="138"/>
      <c r="E731" s="268"/>
      <c r="F731" s="268"/>
      <c r="G731" s="268"/>
      <c r="H731" s="268"/>
      <c r="I731" s="138"/>
      <c r="J731" s="138"/>
      <c r="K731" s="257" t="s">
        <v>1583</v>
      </c>
      <c r="L731" s="270" t="s">
        <v>3218</v>
      </c>
      <c r="M731" s="564"/>
      <c r="N731" s="564"/>
      <c r="O731" s="564"/>
      <c r="Q731" s="564"/>
      <c r="R731" s="499"/>
      <c r="S731" s="815"/>
      <c r="T731" s="815"/>
      <c r="V731" s="815"/>
      <c r="W731" s="815"/>
      <c r="X731" s="499"/>
      <c r="Y731" s="501"/>
      <c r="Z731" s="499"/>
    </row>
    <row r="732" spans="1:26">
      <c r="B732" s="138" t="s">
        <v>1584</v>
      </c>
      <c r="C732" s="138" t="s">
        <v>3791</v>
      </c>
      <c r="D732" s="138"/>
      <c r="E732" s="138"/>
      <c r="F732" s="138"/>
      <c r="G732" s="138"/>
      <c r="H732" s="138"/>
      <c r="I732" s="138"/>
      <c r="J732" s="138"/>
      <c r="K732" s="304" t="s">
        <v>1586</v>
      </c>
      <c r="L732" s="270" t="s">
        <v>3218</v>
      </c>
      <c r="M732" s="564">
        <f>IF(ISERROR(VLOOKUP($B732,ESTR_PREC!$A$1:$M$6000,7,FALSE))=TRUE,0,VLOOKUP($B732,ESTR_PREC!$A$1:$M$6000,7,FALSE))</f>
        <v>0</v>
      </c>
      <c r="N732" s="225"/>
      <c r="O732" s="560">
        <f>+N732-M732</f>
        <v>0</v>
      </c>
      <c r="Q732" s="225"/>
      <c r="R732" s="499"/>
      <c r="S732" s="225"/>
      <c r="T732" s="225"/>
      <c r="V732" s="225"/>
      <c r="W732" s="225"/>
      <c r="X732" s="499"/>
      <c r="Y732" s="501"/>
      <c r="Z732" s="499"/>
    </row>
    <row r="733" spans="1:26" ht="15" hidden="1" customHeight="1">
      <c r="B733" s="138" t="s">
        <v>1587</v>
      </c>
      <c r="C733" s="138" t="s">
        <v>3792</v>
      </c>
      <c r="D733" s="138"/>
      <c r="E733" s="268"/>
      <c r="F733" s="268"/>
      <c r="G733" s="268"/>
      <c r="H733" s="268"/>
      <c r="I733" s="138"/>
      <c r="J733" s="138"/>
      <c r="K733" s="257" t="s">
        <v>4301</v>
      </c>
      <c r="L733" s="270" t="s">
        <v>3218</v>
      </c>
      <c r="M733" s="564"/>
      <c r="N733" s="564"/>
      <c r="O733" s="564"/>
      <c r="Q733" s="564"/>
      <c r="R733" s="499"/>
      <c r="S733" s="815"/>
      <c r="T733" s="815"/>
      <c r="V733" s="815"/>
      <c r="W733" s="815"/>
      <c r="X733" s="499"/>
      <c r="Y733" s="501"/>
      <c r="Z733" s="499"/>
    </row>
    <row r="734" spans="1:26" ht="15" hidden="1" customHeight="1">
      <c r="B734" s="138" t="s">
        <v>1589</v>
      </c>
      <c r="C734" s="138" t="s">
        <v>3794</v>
      </c>
      <c r="D734" s="138"/>
      <c r="E734" s="268"/>
      <c r="F734" s="268"/>
      <c r="G734" s="268"/>
      <c r="H734" s="268"/>
      <c r="I734" s="138"/>
      <c r="J734" s="138"/>
      <c r="K734" s="257" t="s">
        <v>1590</v>
      </c>
      <c r="L734" s="270" t="s">
        <v>3218</v>
      </c>
      <c r="M734" s="564"/>
      <c r="N734" s="564"/>
      <c r="O734" s="564"/>
      <c r="Q734" s="564"/>
      <c r="R734" s="499"/>
      <c r="S734" s="815"/>
      <c r="T734" s="815"/>
      <c r="V734" s="815"/>
      <c r="W734" s="815"/>
      <c r="X734" s="499"/>
      <c r="Y734" s="501"/>
      <c r="Z734" s="499"/>
    </row>
    <row r="735" spans="1:26" ht="15" hidden="1" customHeight="1">
      <c r="B735" s="138" t="s">
        <v>1591</v>
      </c>
      <c r="C735" s="138" t="s">
        <v>3795</v>
      </c>
      <c r="D735" s="138"/>
      <c r="E735" s="268"/>
      <c r="F735" s="268"/>
      <c r="G735" s="268"/>
      <c r="H735" s="268"/>
      <c r="I735" s="138"/>
      <c r="J735" s="138"/>
      <c r="K735" s="257" t="s">
        <v>1592</v>
      </c>
      <c r="L735" s="270" t="s">
        <v>3218</v>
      </c>
      <c r="M735" s="564"/>
      <c r="N735" s="564"/>
      <c r="O735" s="564"/>
      <c r="Q735" s="564"/>
      <c r="R735" s="499"/>
      <c r="S735" s="815"/>
      <c r="T735" s="815"/>
      <c r="V735" s="815"/>
      <c r="W735" s="815"/>
      <c r="X735" s="499"/>
      <c r="Y735" s="501"/>
      <c r="Z735" s="499"/>
    </row>
    <row r="736" spans="1:26">
      <c r="B736" s="138" t="s">
        <v>1593</v>
      </c>
      <c r="C736" s="138" t="s">
        <v>3796</v>
      </c>
      <c r="D736" s="138"/>
      <c r="E736" s="138"/>
      <c r="F736" s="138"/>
      <c r="G736" s="138"/>
      <c r="H736" s="138"/>
      <c r="I736" s="138"/>
      <c r="J736" s="138"/>
      <c r="K736" s="304" t="s">
        <v>1595</v>
      </c>
      <c r="L736" s="270" t="s">
        <v>3218</v>
      </c>
      <c r="M736" s="564">
        <f>IF(ISERROR(VLOOKUP($B736,ESTR_PREC!$A$1:$M$6000,7,FALSE))=TRUE,0,VLOOKUP($B736,ESTR_PREC!$A$1:$M$6000,7,FALSE))</f>
        <v>0</v>
      </c>
      <c r="N736" s="225"/>
      <c r="O736" s="560">
        <f>+N736-M736</f>
        <v>0</v>
      </c>
      <c r="Q736" s="225"/>
      <c r="R736" s="499"/>
      <c r="S736" s="225"/>
      <c r="T736" s="225"/>
      <c r="V736" s="225"/>
      <c r="W736" s="225"/>
      <c r="X736" s="499"/>
      <c r="Y736" s="501"/>
      <c r="Z736" s="499"/>
    </row>
    <row r="737" spans="1:26">
      <c r="B737" s="138" t="s">
        <v>1596</v>
      </c>
      <c r="C737" s="138" t="s">
        <v>3797</v>
      </c>
      <c r="D737" s="138"/>
      <c r="E737" s="138"/>
      <c r="F737" s="138"/>
      <c r="G737" s="138"/>
      <c r="H737" s="138"/>
      <c r="I737" s="138"/>
      <c r="J737" s="138"/>
      <c r="K737" s="304" t="s">
        <v>1598</v>
      </c>
      <c r="L737" s="270" t="s">
        <v>3218</v>
      </c>
      <c r="M737" s="564">
        <f>IF(ISERROR(VLOOKUP($B737,ESTR_PREC!$A$1:$M$6000,7,FALSE))=TRUE,0,VLOOKUP($B737,ESTR_PREC!$A$1:$M$6000,7,FALSE))</f>
        <v>0</v>
      </c>
      <c r="N737" s="225"/>
      <c r="O737" s="560">
        <f>+N737-M737</f>
        <v>0</v>
      </c>
      <c r="Q737" s="225"/>
      <c r="R737" s="499"/>
      <c r="S737" s="225"/>
      <c r="T737" s="225"/>
      <c r="V737" s="225"/>
      <c r="W737" s="225"/>
      <c r="X737" s="499"/>
      <c r="Y737" s="501"/>
      <c r="Z737" s="499"/>
    </row>
    <row r="738" spans="1:26" ht="15" hidden="1" customHeight="1">
      <c r="B738" s="138" t="s">
        <v>1599</v>
      </c>
      <c r="C738" s="138" t="s">
        <v>3798</v>
      </c>
      <c r="D738" s="138"/>
      <c r="E738" s="268"/>
      <c r="F738" s="268"/>
      <c r="G738" s="268"/>
      <c r="H738" s="268"/>
      <c r="I738" s="138"/>
      <c r="J738" s="138"/>
      <c r="K738" s="257" t="s">
        <v>1600</v>
      </c>
      <c r="L738" s="270" t="s">
        <v>3218</v>
      </c>
      <c r="M738" s="564"/>
      <c r="N738" s="564"/>
      <c r="O738" s="564"/>
      <c r="Q738" s="564"/>
      <c r="R738" s="499"/>
      <c r="S738" s="815"/>
      <c r="T738" s="815"/>
      <c r="V738" s="815"/>
      <c r="W738" s="815"/>
      <c r="X738" s="499"/>
      <c r="Y738" s="501"/>
      <c r="Z738" s="499"/>
    </row>
    <row r="739" spans="1:26" ht="15" hidden="1" customHeight="1">
      <c r="B739" s="138" t="s">
        <v>1601</v>
      </c>
      <c r="C739" s="138" t="s">
        <v>3799</v>
      </c>
      <c r="D739" s="138"/>
      <c r="E739" s="268"/>
      <c r="F739" s="268"/>
      <c r="G739" s="268"/>
      <c r="H739" s="268"/>
      <c r="I739" s="138"/>
      <c r="J739" s="138"/>
      <c r="K739" s="257" t="s">
        <v>1602</v>
      </c>
      <c r="L739" s="270" t="s">
        <v>3218</v>
      </c>
      <c r="M739" s="564"/>
      <c r="N739" s="564"/>
      <c r="O739" s="564"/>
      <c r="Q739" s="564"/>
      <c r="R739" s="499"/>
      <c r="S739" s="815"/>
      <c r="T739" s="815"/>
      <c r="V739" s="815"/>
      <c r="W739" s="815"/>
      <c r="X739" s="499"/>
      <c r="Y739" s="501"/>
      <c r="Z739" s="499"/>
    </row>
    <row r="740" spans="1:26" ht="15" hidden="1" customHeight="1">
      <c r="B740" s="138" t="s">
        <v>1603</v>
      </c>
      <c r="C740" s="138" t="s">
        <v>3800</v>
      </c>
      <c r="D740" s="138"/>
      <c r="E740" s="138"/>
      <c r="F740" s="138"/>
      <c r="G740" s="138"/>
      <c r="H740" s="138"/>
      <c r="I740" s="138"/>
      <c r="J740" s="138"/>
      <c r="K740" s="304" t="s">
        <v>1604</v>
      </c>
      <c r="L740" s="270" t="s">
        <v>3218</v>
      </c>
      <c r="M740" s="564"/>
      <c r="N740" s="564"/>
      <c r="O740" s="564"/>
      <c r="Q740" s="564"/>
      <c r="R740" s="499"/>
      <c r="S740" s="815"/>
      <c r="T740" s="815"/>
      <c r="V740" s="815"/>
      <c r="W740" s="815"/>
      <c r="X740" s="499"/>
      <c r="Y740" s="501"/>
      <c r="Z740" s="499"/>
    </row>
    <row r="741" spans="1:26">
      <c r="B741" s="138" t="s">
        <v>1605</v>
      </c>
      <c r="C741" s="138" t="s">
        <v>3801</v>
      </c>
      <c r="D741" s="138"/>
      <c r="E741" s="138"/>
      <c r="F741" s="138"/>
      <c r="G741" s="138"/>
      <c r="H741" s="138"/>
      <c r="I741" s="138"/>
      <c r="J741" s="138"/>
      <c r="K741" s="304" t="s">
        <v>1607</v>
      </c>
      <c r="L741" s="270" t="s">
        <v>3218</v>
      </c>
      <c r="M741" s="564">
        <f>IF(ISERROR(VLOOKUP($B741,ESTR_PREC!$A$1:$M$6000,7,FALSE))=TRUE,0,VLOOKUP($B741,ESTR_PREC!$A$1:$M$6000,7,FALSE))</f>
        <v>0</v>
      </c>
      <c r="N741" s="225"/>
      <c r="O741" s="560">
        <f>+N741-M741</f>
        <v>0</v>
      </c>
      <c r="Q741" s="225"/>
      <c r="R741" s="499"/>
      <c r="S741" s="225"/>
      <c r="T741" s="225"/>
      <c r="V741" s="225"/>
      <c r="W741" s="225"/>
      <c r="X741" s="499"/>
      <c r="Y741" s="501"/>
      <c r="Z741" s="499"/>
    </row>
    <row r="742" spans="1:26" ht="15" hidden="1" customHeight="1">
      <c r="B742" s="138" t="s">
        <v>1608</v>
      </c>
      <c r="C742" s="138" t="s">
        <v>3802</v>
      </c>
      <c r="D742" s="138"/>
      <c r="E742" s="268"/>
      <c r="F742" s="268"/>
      <c r="G742" s="268"/>
      <c r="H742" s="268"/>
      <c r="I742" s="138"/>
      <c r="J742" s="138"/>
      <c r="K742" s="257" t="s">
        <v>1609</v>
      </c>
      <c r="L742" s="270" t="s">
        <v>3218</v>
      </c>
      <c r="M742" s="564"/>
      <c r="N742" s="564"/>
      <c r="O742" s="564"/>
      <c r="Q742" s="564"/>
      <c r="R742" s="499"/>
      <c r="S742" s="815"/>
      <c r="T742" s="815"/>
      <c r="V742" s="815"/>
      <c r="W742" s="815"/>
      <c r="X742" s="499"/>
      <c r="Y742" s="501"/>
      <c r="Z742" s="499"/>
    </row>
    <row r="743" spans="1:26" ht="15" hidden="1" customHeight="1">
      <c r="B743" s="138" t="s">
        <v>1610</v>
      </c>
      <c r="C743" s="138" t="s">
        <v>3803</v>
      </c>
      <c r="D743" s="138"/>
      <c r="E743" s="268"/>
      <c r="F743" s="268"/>
      <c r="G743" s="268"/>
      <c r="H743" s="268"/>
      <c r="I743" s="138"/>
      <c r="J743" s="138"/>
      <c r="K743" s="257" t="s">
        <v>1611</v>
      </c>
      <c r="L743" s="270" t="s">
        <v>3218</v>
      </c>
      <c r="M743" s="564"/>
      <c r="N743" s="564"/>
      <c r="O743" s="564"/>
      <c r="Q743" s="564"/>
      <c r="R743" s="499"/>
      <c r="S743" s="815"/>
      <c r="T743" s="815"/>
      <c r="V743" s="815"/>
      <c r="W743" s="815"/>
      <c r="X743" s="499"/>
      <c r="Y743" s="501"/>
      <c r="Z743" s="499"/>
    </row>
    <row r="744" spans="1:26" ht="15" hidden="1" customHeight="1">
      <c r="B744" s="138" t="s">
        <v>1612</v>
      </c>
      <c r="C744" s="138" t="s">
        <v>3804</v>
      </c>
      <c r="D744" s="138"/>
      <c r="E744" s="268"/>
      <c r="F744" s="268"/>
      <c r="G744" s="268"/>
      <c r="H744" s="268"/>
      <c r="I744" s="138"/>
      <c r="J744" s="138"/>
      <c r="K744" s="257" t="s">
        <v>1613</v>
      </c>
      <c r="L744" s="270" t="s">
        <v>3218</v>
      </c>
      <c r="M744" s="564"/>
      <c r="N744" s="564"/>
      <c r="O744" s="564"/>
      <c r="Q744" s="564"/>
      <c r="R744" s="499"/>
      <c r="S744" s="815"/>
      <c r="T744" s="815"/>
      <c r="V744" s="815"/>
      <c r="W744" s="815"/>
      <c r="X744" s="499"/>
      <c r="Y744" s="501"/>
      <c r="Z744" s="499"/>
    </row>
    <row r="745" spans="1:26" s="291" customFormat="1" ht="25.5">
      <c r="A745" s="265"/>
      <c r="B745" s="138" t="s">
        <v>1614</v>
      </c>
      <c r="C745" s="138" t="s">
        <v>3805</v>
      </c>
      <c r="D745" s="138"/>
      <c r="E745" s="138"/>
      <c r="F745" s="138"/>
      <c r="G745" s="138"/>
      <c r="H745" s="138"/>
      <c r="I745" s="138"/>
      <c r="J745" s="138"/>
      <c r="K745" s="304" t="s">
        <v>1616</v>
      </c>
      <c r="L745" s="270" t="s">
        <v>3218</v>
      </c>
      <c r="M745" s="564">
        <f>IF(ISERROR(VLOOKUP($B745,ESTR_PREC!$A$1:$M$6000,7,FALSE))=TRUE,0,VLOOKUP($B745,ESTR_PREC!$A$1:$M$6000,7,FALSE))</f>
        <v>0</v>
      </c>
      <c r="N745" s="225"/>
      <c r="O745" s="560">
        <f>+N745-M745</f>
        <v>0</v>
      </c>
      <c r="P745" s="265"/>
      <c r="Q745" s="225">
        <v>98</v>
      </c>
      <c r="R745" s="499"/>
      <c r="S745" s="225"/>
      <c r="T745" s="225"/>
      <c r="U745" s="265"/>
      <c r="V745" s="225"/>
      <c r="W745" s="225"/>
      <c r="X745" s="499"/>
      <c r="Y745" s="501"/>
      <c r="Z745" s="499"/>
    </row>
    <row r="746" spans="1:26" s="291" customFormat="1" ht="25.5">
      <c r="A746" s="265"/>
      <c r="B746" s="138" t="s">
        <v>1619</v>
      </c>
      <c r="C746" s="138" t="s">
        <v>3806</v>
      </c>
      <c r="D746" s="138"/>
      <c r="E746" s="138"/>
      <c r="F746" s="138"/>
      <c r="G746" s="138"/>
      <c r="H746" s="138"/>
      <c r="I746" s="138"/>
      <c r="J746" s="138"/>
      <c r="K746" s="304" t="s">
        <v>1621</v>
      </c>
      <c r="L746" s="270" t="s">
        <v>3218</v>
      </c>
      <c r="M746" s="564">
        <f>IF(ISERROR(VLOOKUP($B746,ESTR_PREC!$A$1:$M$6000,7,FALSE))=TRUE,0,VLOOKUP($B746,ESTR_PREC!$A$1:$M$6000,7,FALSE))</f>
        <v>0</v>
      </c>
      <c r="N746" s="225"/>
      <c r="O746" s="560">
        <f>+N746-M746</f>
        <v>0</v>
      </c>
      <c r="P746" s="265"/>
      <c r="Q746" s="225"/>
      <c r="R746" s="499"/>
      <c r="S746" s="225"/>
      <c r="T746" s="225"/>
      <c r="U746" s="265"/>
      <c r="V746" s="225"/>
      <c r="W746" s="225"/>
      <c r="X746" s="499"/>
      <c r="Y746" s="501"/>
      <c r="Z746" s="499"/>
    </row>
    <row r="747" spans="1:26" s="291" customFormat="1" ht="25.5">
      <c r="A747" s="265"/>
      <c r="B747" s="138" t="s">
        <v>1622</v>
      </c>
      <c r="C747" s="138" t="s">
        <v>3807</v>
      </c>
      <c r="D747" s="138"/>
      <c r="E747" s="138"/>
      <c r="F747" s="138"/>
      <c r="G747" s="138"/>
      <c r="H747" s="138"/>
      <c r="I747" s="138"/>
      <c r="J747" s="138"/>
      <c r="K747" s="304" t="s">
        <v>1623</v>
      </c>
      <c r="L747" s="270" t="s">
        <v>3218</v>
      </c>
      <c r="M747" s="564">
        <f>IF(ISERROR(VLOOKUP($B747,ESTR_PREC!$A$1:$M$6000,7,FALSE))=TRUE,0,VLOOKUP($B747,ESTR_PREC!$A$1:$M$6000,7,FALSE))</f>
        <v>0</v>
      </c>
      <c r="N747" s="225"/>
      <c r="O747" s="560">
        <f>+N747-M747</f>
        <v>0</v>
      </c>
      <c r="P747" s="265"/>
      <c r="Q747" s="225"/>
      <c r="R747" s="499"/>
      <c r="S747" s="225"/>
      <c r="T747" s="225"/>
      <c r="U747" s="265"/>
      <c r="V747" s="225"/>
      <c r="W747" s="225"/>
      <c r="X747" s="499"/>
      <c r="Y747" s="501"/>
      <c r="Z747" s="499"/>
    </row>
    <row r="748" spans="1:26" s="291" customFormat="1" ht="25.5">
      <c r="A748" s="265"/>
      <c r="B748" s="138" t="s">
        <v>1624</v>
      </c>
      <c r="C748" s="138" t="s">
        <v>3808</v>
      </c>
      <c r="D748" s="138"/>
      <c r="E748" s="138"/>
      <c r="F748" s="138"/>
      <c r="G748" s="138"/>
      <c r="H748" s="138"/>
      <c r="I748" s="138"/>
      <c r="J748" s="138"/>
      <c r="K748" s="304" t="s">
        <v>1626</v>
      </c>
      <c r="L748" s="270" t="s">
        <v>3218</v>
      </c>
      <c r="M748" s="564">
        <f>IF(ISERROR(VLOOKUP($B748,ESTR_PREC!$A$1:$M$6000,7,FALSE))=TRUE,0,VLOOKUP($B748,ESTR_PREC!$A$1:$M$6000,7,FALSE))</f>
        <v>0</v>
      </c>
      <c r="N748" s="225"/>
      <c r="O748" s="560">
        <f>+N748-M748</f>
        <v>0</v>
      </c>
      <c r="P748" s="265"/>
      <c r="Q748" s="225"/>
      <c r="R748" s="499"/>
      <c r="S748" s="225"/>
      <c r="T748" s="225"/>
      <c r="U748" s="265"/>
      <c r="V748" s="225"/>
      <c r="W748" s="225"/>
      <c r="X748" s="499"/>
      <c r="Y748" s="501"/>
      <c r="Z748" s="499"/>
    </row>
    <row r="749" spans="1:26" ht="26.25" hidden="1" customHeight="1" thickBot="1">
      <c r="B749" s="352" t="s">
        <v>1627</v>
      </c>
      <c r="C749" s="352" t="s">
        <v>3809</v>
      </c>
      <c r="D749" s="352"/>
      <c r="E749" s="352"/>
      <c r="F749" s="352"/>
      <c r="G749" s="352"/>
      <c r="H749" s="352"/>
      <c r="I749" s="352"/>
      <c r="J749" s="352"/>
      <c r="K749" s="308" t="s">
        <v>1628</v>
      </c>
      <c r="L749" s="562" t="s">
        <v>3218</v>
      </c>
      <c r="M749" s="564"/>
      <c r="N749" s="564"/>
      <c r="O749" s="564"/>
      <c r="Q749" s="564"/>
      <c r="R749" s="499"/>
      <c r="S749" s="815"/>
      <c r="T749" s="815"/>
      <c r="V749" s="815"/>
      <c r="W749" s="815"/>
      <c r="X749" s="548"/>
      <c r="Y749" s="501"/>
      <c r="Z749" s="548"/>
    </row>
    <row r="750" spans="1:26" s="291" customFormat="1" ht="15.75" thickBot="1">
      <c r="A750" s="265"/>
      <c r="K750" s="546"/>
      <c r="L750" s="532"/>
      <c r="M750" s="499"/>
      <c r="N750" s="517"/>
      <c r="O750" s="517"/>
      <c r="Q750" s="517"/>
      <c r="R750" s="554"/>
      <c r="S750" s="499"/>
      <c r="T750" s="499"/>
      <c r="V750" s="499"/>
      <c r="W750" s="499"/>
      <c r="X750" s="499"/>
      <c r="Y750" s="501"/>
      <c r="Z750" s="499"/>
    </row>
    <row r="751" spans="1:26" ht="27.75" thickTop="1" thickBot="1">
      <c r="B751" s="110" t="s">
        <v>1629</v>
      </c>
      <c r="C751" s="242" t="s">
        <v>3810</v>
      </c>
      <c r="D751" s="243"/>
      <c r="E751" s="112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0</v>
      </c>
      <c r="N751" s="298">
        <f>SUM(N754:N773)</f>
        <v>0</v>
      </c>
      <c r="O751" s="298">
        <f>+N751-M751</f>
        <v>0</v>
      </c>
      <c r="Q751" s="298">
        <f>SUM(Q754:Q773)</f>
        <v>0</v>
      </c>
      <c r="R751" s="519"/>
      <c r="S751" s="115">
        <f>SUM(S754:S773)</f>
        <v>0</v>
      </c>
      <c r="T751" s="115">
        <f>SUM(T754:T773)</f>
        <v>0</v>
      </c>
      <c r="V751" s="115">
        <f>SUM(V754:V773)</f>
        <v>0</v>
      </c>
      <c r="W751" s="115">
        <f>SUM(W754:W773)</f>
        <v>0</v>
      </c>
      <c r="X751" s="519"/>
      <c r="Y751" s="501"/>
      <c r="Z751" s="519"/>
    </row>
    <row r="752" spans="1:26" s="291" customFormat="1" ht="9" customHeight="1" thickTop="1" thickBot="1">
      <c r="A752" s="265"/>
      <c r="K752" s="540"/>
      <c r="L752" s="466"/>
      <c r="M752" s="265"/>
      <c r="N752" s="379"/>
      <c r="O752" s="379"/>
      <c r="Q752" s="379"/>
      <c r="R752" s="554"/>
      <c r="S752" s="265"/>
      <c r="T752" s="265"/>
      <c r="V752" s="265"/>
      <c r="W752" s="265"/>
      <c r="X752" s="501"/>
      <c r="Y752" s="501"/>
      <c r="Z752" s="501"/>
    </row>
    <row r="753" spans="1:26" s="291" customFormat="1" ht="39" thickBot="1">
      <c r="A753" s="265"/>
      <c r="B753" s="102" t="s">
        <v>3221</v>
      </c>
      <c r="C753" s="245" t="s">
        <v>48</v>
      </c>
      <c r="D753" s="245"/>
      <c r="E753" s="246"/>
      <c r="F753" s="246"/>
      <c r="G753" s="246"/>
      <c r="H753" s="246"/>
      <c r="I753" s="246"/>
      <c r="J753" s="246"/>
      <c r="K753" s="302" t="s">
        <v>3222</v>
      </c>
      <c r="L753" s="135"/>
      <c r="M753" s="328" t="str">
        <f>+$M$10</f>
        <v>Valore netto al 31/12/2017</v>
      </c>
      <c r="N753" s="779" t="str">
        <f>N$10</f>
        <v>Valore netto al 31/12/2018</v>
      </c>
      <c r="O753" s="779" t="s">
        <v>4064</v>
      </c>
      <c r="P753" s="806"/>
      <c r="Q753" s="779" t="str">
        <f>Q$10</f>
        <v>Prechiusura al ° trimestre 2018</v>
      </c>
      <c r="R753" s="514"/>
      <c r="S753" s="1145" t="str">
        <f>S$330</f>
        <v>Costi da utilizzo contributi 2018</v>
      </c>
      <c r="T753" s="1143" t="str">
        <f>T$330</f>
        <v>Costi da utilizzo contributi DI CUI SOCIO-SAN</v>
      </c>
      <c r="U753" s="1144"/>
      <c r="V753" s="1142" t="str">
        <f>V$330</f>
        <v>Costi da contributi 2018</v>
      </c>
      <c r="W753" s="1143" t="str">
        <f>W$330</f>
        <v>Costi da contributi DI CUI SOCIO-SAN</v>
      </c>
      <c r="X753" s="681"/>
      <c r="Y753" s="501"/>
      <c r="Z753" s="681"/>
    </row>
    <row r="754" spans="1:26" ht="25.5">
      <c r="B754" s="138" t="s">
        <v>1631</v>
      </c>
      <c r="C754" s="138" t="s">
        <v>3811</v>
      </c>
      <c r="D754" s="138"/>
      <c r="E754" s="138"/>
      <c r="F754" s="138"/>
      <c r="G754" s="138"/>
      <c r="H754" s="138"/>
      <c r="I754" s="138"/>
      <c r="J754" s="138"/>
      <c r="K754" s="304" t="s">
        <v>1634</v>
      </c>
      <c r="L754" s="270" t="s">
        <v>3218</v>
      </c>
      <c r="M754" s="564">
        <f>IF(ISERROR(VLOOKUP($B754,ESTR_PREC!$A$1:$M$6000,7,FALSE))=TRUE,0,VLOOKUP($B754,ESTR_PREC!$A$1:$M$6000,7,FALSE))</f>
        <v>0</v>
      </c>
      <c r="N754" s="225"/>
      <c r="O754" s="560">
        <f>+N754-M754</f>
        <v>0</v>
      </c>
      <c r="Q754" s="225"/>
      <c r="R754" s="499"/>
      <c r="S754" s="225"/>
      <c r="T754" s="225"/>
      <c r="V754" s="225"/>
      <c r="W754" s="225"/>
      <c r="X754" s="499"/>
      <c r="Y754" s="501"/>
      <c r="Z754" s="499"/>
    </row>
    <row r="755" spans="1:26" ht="25.5" hidden="1">
      <c r="B755" s="138" t="s">
        <v>1636</v>
      </c>
      <c r="C755" s="138" t="s">
        <v>3812</v>
      </c>
      <c r="D755" s="138"/>
      <c r="E755" s="138"/>
      <c r="F755" s="138"/>
      <c r="G755" s="138"/>
      <c r="H755" s="138"/>
      <c r="I755" s="138"/>
      <c r="J755" s="138"/>
      <c r="K755" s="304" t="s">
        <v>1637</v>
      </c>
      <c r="L755" s="270" t="s">
        <v>3218</v>
      </c>
      <c r="M755" s="564"/>
      <c r="N755" s="564"/>
      <c r="O755" s="564"/>
      <c r="Q755" s="564"/>
      <c r="R755" s="499"/>
      <c r="S755" s="815"/>
      <c r="T755" s="815"/>
      <c r="V755" s="815"/>
      <c r="W755" s="815"/>
      <c r="X755" s="499"/>
      <c r="Y755" s="501"/>
      <c r="Z755" s="499"/>
    </row>
    <row r="756" spans="1:26" hidden="1">
      <c r="A756" s="738"/>
      <c r="B756" s="353" t="s">
        <v>1638</v>
      </c>
      <c r="C756" s="979" t="s">
        <v>3813</v>
      </c>
      <c r="D756" s="138"/>
      <c r="E756" s="138"/>
      <c r="F756" s="138"/>
      <c r="G756" s="138"/>
      <c r="H756" s="138"/>
      <c r="I756" s="138"/>
      <c r="J756" s="138"/>
      <c r="K756" s="304" t="s">
        <v>1639</v>
      </c>
      <c r="L756" s="270" t="s">
        <v>3218</v>
      </c>
      <c r="M756" s="564"/>
      <c r="N756" s="564"/>
      <c r="O756" s="564"/>
      <c r="Q756" s="564"/>
      <c r="R756" s="499"/>
      <c r="S756" s="815"/>
      <c r="T756" s="815"/>
      <c r="V756" s="815"/>
      <c r="W756" s="815"/>
      <c r="X756" s="499"/>
      <c r="Y756" s="501"/>
      <c r="Z756" s="499"/>
    </row>
    <row r="757" spans="1:26">
      <c r="B757" s="138" t="s">
        <v>1640</v>
      </c>
      <c r="C757" s="138" t="s">
        <v>3814</v>
      </c>
      <c r="D757" s="138"/>
      <c r="E757" s="138"/>
      <c r="F757" s="138"/>
      <c r="G757" s="138"/>
      <c r="H757" s="138"/>
      <c r="I757" s="138"/>
      <c r="J757" s="138"/>
      <c r="K757" s="319" t="s">
        <v>1642</v>
      </c>
      <c r="L757" s="270" t="s">
        <v>3218</v>
      </c>
      <c r="M757" s="564">
        <f>IF(ISERROR(VLOOKUP($B757,ESTR_PREC!$A$1:$M$6000,7,FALSE))=TRUE,0,VLOOKUP($B757,ESTR_PREC!$A$1:$M$6000,7,FALSE))</f>
        <v>0</v>
      </c>
      <c r="N757" s="225"/>
      <c r="O757" s="560">
        <f>+N757-M757</f>
        <v>0</v>
      </c>
      <c r="Q757" s="225"/>
      <c r="R757" s="499"/>
      <c r="S757" s="225"/>
      <c r="T757" s="225"/>
      <c r="V757" s="225"/>
      <c r="W757" s="225"/>
      <c r="X757" s="499"/>
      <c r="Y757" s="501"/>
      <c r="Z757" s="499"/>
    </row>
    <row r="758" spans="1:26" hidden="1">
      <c r="B758" s="138" t="s">
        <v>1644</v>
      </c>
      <c r="C758" s="138" t="s">
        <v>3815</v>
      </c>
      <c r="D758" s="138"/>
      <c r="E758" s="138"/>
      <c r="F758" s="138"/>
      <c r="G758" s="138"/>
      <c r="H758" s="138"/>
      <c r="I758" s="138"/>
      <c r="J758" s="138"/>
      <c r="K758" s="319" t="s">
        <v>1645</v>
      </c>
      <c r="L758" s="270" t="s">
        <v>3218</v>
      </c>
      <c r="M758" s="564"/>
      <c r="N758" s="564"/>
      <c r="O758" s="564"/>
      <c r="Q758" s="564"/>
      <c r="R758" s="499"/>
      <c r="S758" s="815"/>
      <c r="T758" s="815"/>
      <c r="V758" s="815"/>
      <c r="W758" s="815"/>
      <c r="X758" s="499"/>
      <c r="Y758" s="501"/>
      <c r="Z758" s="499"/>
    </row>
    <row r="759" spans="1:26">
      <c r="B759" s="138" t="s">
        <v>1646</v>
      </c>
      <c r="C759" s="138" t="s">
        <v>3816</v>
      </c>
      <c r="D759" s="138"/>
      <c r="E759" s="138"/>
      <c r="F759" s="138"/>
      <c r="G759" s="138"/>
      <c r="H759" s="138"/>
      <c r="I759" s="138"/>
      <c r="J759" s="138"/>
      <c r="K759" s="304" t="s">
        <v>1647</v>
      </c>
      <c r="L759" s="270" t="s">
        <v>3218</v>
      </c>
      <c r="M759" s="564">
        <f>IF(ISERROR(VLOOKUP($B759,ESTR_PREC!$A$1:$M$6000,7,FALSE))=TRUE,0,VLOOKUP($B759,ESTR_PREC!$A$1:$M$6000,7,FALSE))</f>
        <v>0</v>
      </c>
      <c r="N759" s="225"/>
      <c r="O759" s="560">
        <f>+N759-M759</f>
        <v>0</v>
      </c>
      <c r="Q759" s="225"/>
      <c r="R759" s="499"/>
      <c r="S759" s="225"/>
      <c r="T759" s="225"/>
      <c r="V759" s="225"/>
      <c r="W759" s="225"/>
      <c r="X759" s="499"/>
      <c r="Y759" s="501"/>
      <c r="Z759" s="499"/>
    </row>
    <row r="760" spans="1:26">
      <c r="B760" s="138" t="s">
        <v>1648</v>
      </c>
      <c r="C760" s="138" t="s">
        <v>3817</v>
      </c>
      <c r="D760" s="138"/>
      <c r="E760" s="138"/>
      <c r="F760" s="138"/>
      <c r="G760" s="138"/>
      <c r="H760" s="138"/>
      <c r="I760" s="138"/>
      <c r="J760" s="138"/>
      <c r="K760" s="304" t="s">
        <v>1650</v>
      </c>
      <c r="L760" s="270" t="s">
        <v>3218</v>
      </c>
      <c r="M760" s="564">
        <f>IF(ISERROR(VLOOKUP($B760,ESTR_PREC!$A$1:$M$6000,7,FALSE))=TRUE,0,VLOOKUP($B760,ESTR_PREC!$A$1:$M$6000,7,FALSE))</f>
        <v>0</v>
      </c>
      <c r="N760" s="225"/>
      <c r="O760" s="560">
        <f>+N760-M760</f>
        <v>0</v>
      </c>
      <c r="Q760" s="225"/>
      <c r="R760" s="499"/>
      <c r="S760" s="225"/>
      <c r="T760" s="225"/>
      <c r="V760" s="225"/>
      <c r="W760" s="225"/>
      <c r="X760" s="499"/>
      <c r="Y760" s="501"/>
      <c r="Z760" s="499"/>
    </row>
    <row r="761" spans="1:26" hidden="1">
      <c r="B761" s="138" t="s">
        <v>1651</v>
      </c>
      <c r="C761" s="138" t="s">
        <v>3818</v>
      </c>
      <c r="D761" s="138"/>
      <c r="E761" s="138"/>
      <c r="F761" s="138"/>
      <c r="G761" s="138"/>
      <c r="H761" s="138"/>
      <c r="I761" s="138"/>
      <c r="J761" s="138"/>
      <c r="K761" s="304" t="s">
        <v>1652</v>
      </c>
      <c r="L761" s="270" t="s">
        <v>3218</v>
      </c>
      <c r="M761" s="564"/>
      <c r="N761" s="564"/>
      <c r="O761" s="564"/>
      <c r="Q761" s="564"/>
      <c r="R761" s="499"/>
      <c r="S761" s="815"/>
      <c r="T761" s="815"/>
      <c r="V761" s="815"/>
      <c r="W761" s="815"/>
      <c r="X761" s="499"/>
      <c r="Y761" s="501"/>
      <c r="Z761" s="499"/>
    </row>
    <row r="762" spans="1:26">
      <c r="B762" s="138" t="s">
        <v>1653</v>
      </c>
      <c r="C762" s="138" t="s">
        <v>3819</v>
      </c>
      <c r="D762" s="138"/>
      <c r="E762" s="138"/>
      <c r="F762" s="138"/>
      <c r="G762" s="138"/>
      <c r="H762" s="138"/>
      <c r="I762" s="138"/>
      <c r="J762" s="138"/>
      <c r="K762" s="304" t="s">
        <v>1655</v>
      </c>
      <c r="L762" s="270" t="s">
        <v>3218</v>
      </c>
      <c r="M762" s="564">
        <f>IF(ISERROR(VLOOKUP($B762,ESTR_PREC!$A$1:$M$6000,7,FALSE))=TRUE,0,VLOOKUP($B762,ESTR_PREC!$A$1:$M$6000,7,FALSE))</f>
        <v>0</v>
      </c>
      <c r="N762" s="225"/>
      <c r="O762" s="560">
        <f>+N762-M762</f>
        <v>0</v>
      </c>
      <c r="Q762" s="225"/>
      <c r="R762" s="499"/>
      <c r="S762" s="225"/>
      <c r="T762" s="225"/>
      <c r="V762" s="225"/>
      <c r="W762" s="225"/>
      <c r="X762" s="499"/>
      <c r="Y762" s="501"/>
      <c r="Z762" s="499"/>
    </row>
    <row r="763" spans="1:26" hidden="1">
      <c r="B763" s="138" t="s">
        <v>1657</v>
      </c>
      <c r="C763" s="138" t="s">
        <v>3820</v>
      </c>
      <c r="D763" s="138"/>
      <c r="E763" s="138"/>
      <c r="F763" s="138"/>
      <c r="G763" s="138"/>
      <c r="H763" s="138"/>
      <c r="I763" s="138"/>
      <c r="J763" s="138"/>
      <c r="K763" s="304" t="s">
        <v>1658</v>
      </c>
      <c r="L763" s="270" t="s">
        <v>3218</v>
      </c>
      <c r="M763" s="564"/>
      <c r="N763" s="564"/>
      <c r="O763" s="564"/>
      <c r="Q763" s="564"/>
      <c r="R763" s="499"/>
      <c r="S763" s="815"/>
      <c r="T763" s="815"/>
      <c r="V763" s="815"/>
      <c r="W763" s="815"/>
      <c r="X763" s="499"/>
      <c r="Y763" s="501"/>
      <c r="Z763" s="499"/>
    </row>
    <row r="764" spans="1:26" ht="15.75" hidden="1" customHeight="1">
      <c r="B764" s="138" t="s">
        <v>1659</v>
      </c>
      <c r="C764" s="138" t="s">
        <v>3821</v>
      </c>
      <c r="D764" s="138"/>
      <c r="E764" s="138"/>
      <c r="F764" s="138"/>
      <c r="G764" s="138"/>
      <c r="H764" s="138"/>
      <c r="I764" s="138"/>
      <c r="J764" s="138"/>
      <c r="K764" s="304" t="s">
        <v>1660</v>
      </c>
      <c r="L764" s="270" t="s">
        <v>3218</v>
      </c>
      <c r="M764" s="564"/>
      <c r="N764" s="564"/>
      <c r="O764" s="564"/>
      <c r="Q764" s="564"/>
      <c r="R764" s="499"/>
      <c r="S764" s="815"/>
      <c r="T764" s="815"/>
      <c r="V764" s="815"/>
      <c r="W764" s="815"/>
      <c r="X764" s="499"/>
      <c r="Y764" s="501"/>
      <c r="Z764" s="499"/>
    </row>
    <row r="765" spans="1:26" ht="15" hidden="1" customHeight="1">
      <c r="B765" s="138" t="s">
        <v>1661</v>
      </c>
      <c r="C765" s="138" t="s">
        <v>3822</v>
      </c>
      <c r="D765" s="138"/>
      <c r="E765" s="268"/>
      <c r="F765" s="268"/>
      <c r="G765" s="268"/>
      <c r="H765" s="268"/>
      <c r="I765" s="138"/>
      <c r="J765" s="138"/>
      <c r="K765" s="257" t="s">
        <v>1662</v>
      </c>
      <c r="L765" s="270" t="s">
        <v>3218</v>
      </c>
      <c r="M765" s="564"/>
      <c r="N765" s="564"/>
      <c r="O765" s="564"/>
      <c r="Q765" s="564"/>
      <c r="R765" s="499"/>
      <c r="S765" s="815"/>
      <c r="T765" s="815"/>
      <c r="V765" s="815"/>
      <c r="W765" s="815"/>
      <c r="X765" s="499"/>
      <c r="Y765" s="501"/>
      <c r="Z765" s="499"/>
    </row>
    <row r="766" spans="1:26">
      <c r="B766" s="138" t="s">
        <v>1663</v>
      </c>
      <c r="C766" s="138" t="s">
        <v>3823</v>
      </c>
      <c r="D766" s="138"/>
      <c r="E766" s="138"/>
      <c r="F766" s="138"/>
      <c r="G766" s="138"/>
      <c r="H766" s="138"/>
      <c r="I766" s="138"/>
      <c r="J766" s="138"/>
      <c r="K766" s="304" t="s">
        <v>1664</v>
      </c>
      <c r="L766" s="270" t="s">
        <v>3218</v>
      </c>
      <c r="M766" s="564">
        <f>IF(ISERROR(VLOOKUP($B766,ESTR_PREC!$A$1:$M$6000,7,FALSE))=TRUE,0,VLOOKUP($B766,ESTR_PREC!$A$1:$M$6000,7,FALSE))</f>
        <v>0</v>
      </c>
      <c r="N766" s="225"/>
      <c r="O766" s="560">
        <f>+N766-M766</f>
        <v>0</v>
      </c>
      <c r="Q766" s="225"/>
      <c r="R766" s="499"/>
      <c r="S766" s="225"/>
      <c r="T766" s="225"/>
      <c r="V766" s="225"/>
      <c r="W766" s="225"/>
      <c r="X766" s="499"/>
      <c r="Y766" s="501"/>
      <c r="Z766" s="499"/>
    </row>
    <row r="767" spans="1:26">
      <c r="B767" s="138" t="s">
        <v>1666</v>
      </c>
      <c r="C767" s="138" t="s">
        <v>3824</v>
      </c>
      <c r="D767" s="138"/>
      <c r="E767" s="138"/>
      <c r="F767" s="138"/>
      <c r="G767" s="138"/>
      <c r="H767" s="138"/>
      <c r="I767" s="138"/>
      <c r="J767" s="138"/>
      <c r="K767" s="316" t="s">
        <v>1667</v>
      </c>
      <c r="L767" s="270" t="s">
        <v>3218</v>
      </c>
      <c r="M767" s="564">
        <f>IF(ISERROR(VLOOKUP($B767,ESTR_PREC!$A$1:$M$6000,7,FALSE))=TRUE,0,VLOOKUP($B767,ESTR_PREC!$A$1:$M$6000,7,FALSE))</f>
        <v>0</v>
      </c>
      <c r="N767" s="225"/>
      <c r="O767" s="560">
        <f>+N767-M767</f>
        <v>0</v>
      </c>
      <c r="Q767" s="225"/>
      <c r="R767" s="499"/>
      <c r="S767" s="225"/>
      <c r="T767" s="225"/>
      <c r="V767" s="225"/>
      <c r="W767" s="225"/>
      <c r="X767" s="499"/>
      <c r="Y767" s="501"/>
      <c r="Z767" s="499"/>
    </row>
    <row r="768" spans="1:26" hidden="1">
      <c r="B768" s="353" t="s">
        <v>1668</v>
      </c>
      <c r="C768" s="353" t="s">
        <v>4465</v>
      </c>
      <c r="D768" s="138"/>
      <c r="E768" s="138"/>
      <c r="F768" s="138"/>
      <c r="G768" s="138"/>
      <c r="H768" s="138"/>
      <c r="I768" s="138"/>
      <c r="J768" s="138"/>
      <c r="K768" s="304" t="s">
        <v>1671</v>
      </c>
      <c r="L768" s="270" t="s">
        <v>3218</v>
      </c>
      <c r="M768" s="564"/>
      <c r="N768" s="564"/>
      <c r="O768" s="564"/>
      <c r="Q768" s="564"/>
      <c r="R768" s="499"/>
      <c r="S768" s="815"/>
      <c r="T768" s="815"/>
      <c r="V768" s="815"/>
      <c r="W768" s="815"/>
      <c r="X768" s="499"/>
      <c r="Y768" s="501"/>
      <c r="Z768" s="499"/>
    </row>
    <row r="769" spans="2:26" ht="15.75" hidden="1">
      <c r="B769" s="1258" t="s">
        <v>1674</v>
      </c>
      <c r="C769" s="1258" t="s">
        <v>3825</v>
      </c>
      <c r="D769" s="1258"/>
      <c r="E769" s="1258"/>
      <c r="F769" s="1258"/>
      <c r="G769" s="1258"/>
      <c r="H769" s="1258"/>
      <c r="I769" s="1258"/>
      <c r="J769" s="1258"/>
      <c r="K769" t="s">
        <v>3826</v>
      </c>
      <c r="L769" s="1255" t="s">
        <v>3218</v>
      </c>
      <c r="M769" s="1273">
        <f>IF(ISERROR(VLOOKUP($B769,ESTR_PREC!$A$1:$M$6000,7,FALSE))=TRUE,0,VLOOKUP($B769,ESTR_PREC!$A$1:$M$6000,7,FALSE))</f>
        <v>0</v>
      </c>
      <c r="N769" s="1273"/>
      <c r="O769" s="1273">
        <f>+N769-M769</f>
        <v>0</v>
      </c>
      <c r="P769"/>
      <c r="Q769" s="1273"/>
      <c r="R769"/>
      <c r="S769" s="1273"/>
      <c r="T769" s="1273"/>
      <c r="U769"/>
      <c r="V769" s="1273"/>
      <c r="W769" s="225"/>
      <c r="X769" s="499"/>
      <c r="Y769" s="501"/>
      <c r="Z769" s="499"/>
    </row>
    <row r="770" spans="2:26" ht="15.75" hidden="1">
      <c r="B770" t="s">
        <v>1678</v>
      </c>
      <c r="C770"/>
      <c r="D770"/>
      <c r="E770"/>
      <c r="F770"/>
      <c r="G770"/>
      <c r="H770"/>
      <c r="I770"/>
      <c r="J770"/>
      <c r="K770" t="s">
        <v>1679</v>
      </c>
      <c r="L770" s="850" t="s">
        <v>3218</v>
      </c>
      <c r="M770" s="828"/>
      <c r="N770" s="828"/>
      <c r="O770"/>
      <c r="P770"/>
      <c r="Q770" s="828"/>
      <c r="R770"/>
      <c r="S770" s="828"/>
      <c r="T770" s="828"/>
      <c r="U770"/>
      <c r="V770" s="828"/>
      <c r="W770" s="225"/>
      <c r="X770" s="499"/>
      <c r="Y770" s="501"/>
      <c r="Z770" s="499"/>
    </row>
    <row r="771" spans="2:26" ht="15.75" hidden="1">
      <c r="B771" t="s">
        <v>1680</v>
      </c>
      <c r="C771"/>
      <c r="D771"/>
      <c r="E771"/>
      <c r="F771"/>
      <c r="G771"/>
      <c r="H771"/>
      <c r="I771"/>
      <c r="J771"/>
      <c r="K771" t="s">
        <v>1681</v>
      </c>
      <c r="L771" s="850" t="s">
        <v>3218</v>
      </c>
      <c r="M771" s="828"/>
      <c r="N771" s="828"/>
      <c r="O771"/>
      <c r="P771"/>
      <c r="Q771" s="828"/>
      <c r="R771"/>
      <c r="S771" s="828"/>
      <c r="T771" s="828"/>
      <c r="U771"/>
      <c r="V771" s="828"/>
      <c r="W771" s="225"/>
      <c r="X771" s="499"/>
      <c r="Y771" s="501"/>
      <c r="Z771" s="499"/>
    </row>
    <row r="772" spans="2:26" ht="15.75" hidden="1">
      <c r="B772" s="847" t="s">
        <v>1682</v>
      </c>
      <c r="C772" s="847"/>
      <c r="D772" s="847"/>
      <c r="E772" s="847"/>
      <c r="F772" s="847"/>
      <c r="G772" s="847"/>
      <c r="H772" s="848"/>
      <c r="I772" s="847"/>
      <c r="J772" s="847"/>
      <c r="K772" s="1261" t="s">
        <v>1683</v>
      </c>
      <c r="L772" s="850" t="s">
        <v>3218</v>
      </c>
      <c r="M772" s="828"/>
      <c r="N772" s="828"/>
      <c r="O772"/>
      <c r="P772"/>
      <c r="Q772" s="828"/>
      <c r="R772"/>
      <c r="S772" s="828"/>
      <c r="T772" s="828"/>
      <c r="U772"/>
      <c r="V772" s="828"/>
      <c r="W772" s="225"/>
      <c r="X772" s="499"/>
      <c r="Y772" s="501"/>
      <c r="Z772" s="499"/>
    </row>
    <row r="773" spans="2:26" ht="15.75" hidden="1" thickBot="1">
      <c r="B773" s="352" t="s">
        <v>1684</v>
      </c>
      <c r="C773" s="352" t="s">
        <v>3827</v>
      </c>
      <c r="D773" s="352"/>
      <c r="E773" s="352"/>
      <c r="F773" s="352"/>
      <c r="G773" s="352"/>
      <c r="H773" s="352"/>
      <c r="I773" s="352"/>
      <c r="J773" s="352"/>
      <c r="K773" s="308" t="s">
        <v>1685</v>
      </c>
      <c r="L773" s="562" t="s">
        <v>3218</v>
      </c>
      <c r="M773" s="564"/>
      <c r="N773" s="564"/>
      <c r="O773" s="564"/>
      <c r="Q773" s="564"/>
      <c r="R773" s="499"/>
      <c r="S773" s="815"/>
      <c r="T773" s="815"/>
      <c r="V773" s="815"/>
      <c r="W773" s="815"/>
      <c r="X773" s="548"/>
      <c r="Y773" s="501"/>
      <c r="Z773" s="548"/>
    </row>
    <row r="774" spans="2:26" ht="15.75">
      <c r="K774" s="527"/>
      <c r="L774" s="528"/>
      <c r="M774" s="192"/>
      <c r="N774" s="192"/>
      <c r="O774" s="192"/>
      <c r="Q774" s="192"/>
      <c r="R774" s="554"/>
      <c r="S774" s="192"/>
      <c r="T774" s="192"/>
      <c r="V774" s="192"/>
      <c r="W774" s="192"/>
      <c r="X774" s="192"/>
      <c r="Y774" s="501"/>
      <c r="Z774" s="192"/>
    </row>
    <row r="775" spans="2:26" ht="16.5" thickBot="1">
      <c r="K775" s="527"/>
      <c r="L775" s="528"/>
      <c r="M775" s="192"/>
      <c r="N775" s="192"/>
      <c r="O775" s="192"/>
      <c r="Q775" s="192"/>
      <c r="R775" s="554"/>
      <c r="S775" s="192"/>
      <c r="T775" s="192"/>
      <c r="V775" s="192"/>
      <c r="W775" s="192"/>
      <c r="X775" s="192"/>
      <c r="Y775" s="501"/>
      <c r="Z775" s="192"/>
    </row>
    <row r="776" spans="2:26" ht="39" thickBot="1">
      <c r="K776" s="529"/>
      <c r="L776" s="465"/>
      <c r="M776" s="328" t="str">
        <f>+$M$10</f>
        <v>Valore netto al 31/12/2017</v>
      </c>
      <c r="N776" s="779" t="str">
        <f>N$10</f>
        <v>Valore netto al 31/12/2018</v>
      </c>
      <c r="O776" s="779" t="s">
        <v>4064</v>
      </c>
      <c r="P776" s="806"/>
      <c r="Q776" s="779" t="str">
        <f>Q$10</f>
        <v>Prechiusura al ° trimestre 2018</v>
      </c>
      <c r="R776" s="514"/>
      <c r="S776" s="1145" t="str">
        <f>S$330</f>
        <v>Costi da utilizzo contributi 2018</v>
      </c>
      <c r="T776" s="1143" t="str">
        <f>T$330</f>
        <v>Costi da utilizzo contributi DI CUI SOCIO-SAN</v>
      </c>
      <c r="U776" s="1144"/>
      <c r="V776" s="1142" t="str">
        <f>V$330</f>
        <v>Costi da contributi 2018</v>
      </c>
      <c r="W776" s="1143" t="str">
        <f>W$330</f>
        <v>Costi da contributi DI CUI SOCIO-SAN</v>
      </c>
      <c r="X776" s="681"/>
      <c r="Y776" s="501"/>
      <c r="Z776" s="681"/>
    </row>
    <row r="777" spans="2:26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313" t="s">
        <v>1687</v>
      </c>
      <c r="L777" s="171" t="s">
        <v>3218</v>
      </c>
      <c r="M777" s="172">
        <f>+M779+M805+M827</f>
        <v>0</v>
      </c>
      <c r="N777" s="172">
        <f>+N779+N805+N827</f>
        <v>0</v>
      </c>
      <c r="O777" s="775">
        <f>+N777-M777</f>
        <v>0</v>
      </c>
      <c r="Q777" s="172">
        <f>+Q779+Q805+Q827</f>
        <v>510</v>
      </c>
      <c r="R777" s="518"/>
      <c r="S777" s="172">
        <f>+S779+S805+S827</f>
        <v>0</v>
      </c>
      <c r="T777" s="172">
        <f>+T779+T805+T827</f>
        <v>0</v>
      </c>
      <c r="V777" s="172">
        <f>+V779+V805+V827</f>
        <v>0</v>
      </c>
      <c r="W777" s="172">
        <f>+W779+W805+W827</f>
        <v>0</v>
      </c>
      <c r="X777" s="518"/>
      <c r="Y777" s="501"/>
      <c r="Z777" s="518"/>
    </row>
    <row r="778" spans="2:26" ht="17.25" thickTop="1" thickBot="1">
      <c r="K778" s="527"/>
      <c r="L778" s="528"/>
      <c r="M778" s="192"/>
      <c r="N778" s="192"/>
      <c r="O778" s="192"/>
      <c r="Q778" s="192"/>
      <c r="R778" s="554"/>
      <c r="S778" s="192"/>
      <c r="T778" s="192"/>
      <c r="V778" s="192"/>
      <c r="W778" s="192"/>
      <c r="X778" s="192"/>
      <c r="Y778" s="501"/>
      <c r="Z778" s="192"/>
    </row>
    <row r="779" spans="2:26" ht="17.25" thickTop="1" thickBot="1">
      <c r="B779" s="110" t="s">
        <v>1688</v>
      </c>
      <c r="C779" s="242" t="s">
        <v>3829</v>
      </c>
      <c r="D779" s="243"/>
      <c r="E779" s="112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0</v>
      </c>
      <c r="N779" s="298">
        <f>SUM(N782:N803)</f>
        <v>0</v>
      </c>
      <c r="O779" s="298">
        <f>+N779-M779</f>
        <v>0</v>
      </c>
      <c r="Q779" s="298">
        <f>SUM(Q782:Q803)</f>
        <v>476</v>
      </c>
      <c r="R779" s="519"/>
      <c r="S779" s="115">
        <f>SUM(S782:S803)</f>
        <v>0</v>
      </c>
      <c r="T779" s="115">
        <f>SUM(T782:T803)</f>
        <v>0</v>
      </c>
      <c r="V779" s="115">
        <f>SUM(V782:V803)</f>
        <v>0</v>
      </c>
      <c r="W779" s="115">
        <f>SUM(W782:W803)</f>
        <v>0</v>
      </c>
      <c r="X779" s="519"/>
      <c r="Y779" s="501"/>
      <c r="Z779" s="519"/>
    </row>
    <row r="780" spans="2:26" ht="9" customHeight="1" thickTop="1" thickBot="1">
      <c r="K780" s="527"/>
      <c r="L780" s="528"/>
      <c r="M780" s="192"/>
      <c r="N780" s="192"/>
      <c r="O780" s="192"/>
      <c r="Q780" s="192"/>
      <c r="R780" s="554"/>
      <c r="S780" s="192"/>
      <c r="T780" s="192"/>
      <c r="V780" s="192"/>
      <c r="W780" s="192"/>
      <c r="X780" s="192"/>
      <c r="Y780" s="501"/>
      <c r="Z780" s="192"/>
    </row>
    <row r="781" spans="2:26" ht="39" thickBot="1">
      <c r="B781" s="102" t="s">
        <v>3221</v>
      </c>
      <c r="C781" s="245" t="s">
        <v>48</v>
      </c>
      <c r="D781" s="245"/>
      <c r="E781" s="246"/>
      <c r="F781" s="246"/>
      <c r="G781" s="246"/>
      <c r="H781" s="246"/>
      <c r="I781" s="246"/>
      <c r="J781" s="246"/>
      <c r="K781" s="302" t="s">
        <v>3222</v>
      </c>
      <c r="L781" s="135"/>
      <c r="M781" s="328" t="str">
        <f>+$M$10</f>
        <v>Valore netto al 31/12/2017</v>
      </c>
      <c r="N781" s="779" t="str">
        <f>N$10</f>
        <v>Valore netto al 31/12/2018</v>
      </c>
      <c r="O781" s="779" t="s">
        <v>4064</v>
      </c>
      <c r="P781" s="806"/>
      <c r="Q781" s="779" t="str">
        <f>Q$10</f>
        <v>Prechiusura al ° trimestre 2018</v>
      </c>
      <c r="R781" s="514"/>
      <c r="S781" s="1145" t="str">
        <f>S$330</f>
        <v>Costi da utilizzo contributi 2018</v>
      </c>
      <c r="T781" s="1143" t="str">
        <f>T$330</f>
        <v>Costi da utilizzo contributi DI CUI SOCIO-SAN</v>
      </c>
      <c r="U781" s="1144"/>
      <c r="V781" s="1142" t="str">
        <f>V$330</f>
        <v>Costi da contributi 2018</v>
      </c>
      <c r="W781" s="1143" t="str">
        <f>W$330</f>
        <v>Costi da contributi DI CUI SOCIO-SAN</v>
      </c>
      <c r="X781" s="681"/>
      <c r="Y781" s="501"/>
      <c r="Z781" s="681"/>
    </row>
    <row r="782" spans="2:26">
      <c r="B782" s="127" t="s">
        <v>1690</v>
      </c>
      <c r="C782" s="127" t="s">
        <v>3830</v>
      </c>
      <c r="D782" s="127"/>
      <c r="E782" s="127"/>
      <c r="F782" s="127"/>
      <c r="G782" s="127"/>
      <c r="H782" s="127"/>
      <c r="I782" s="127"/>
      <c r="J782" s="127"/>
      <c r="K782" s="181" t="s">
        <v>1693</v>
      </c>
      <c r="L782" s="125" t="s">
        <v>3218</v>
      </c>
      <c r="M782" s="564">
        <f>IF(ISERROR(VLOOKUP($B782,ESTR_PREC!$A$1:$M$6000,7,FALSE))=TRUE,0,VLOOKUP($B782,ESTR_PREC!$A$1:$M$6000,7,FALSE))</f>
        <v>0</v>
      </c>
      <c r="N782" s="225"/>
      <c r="O782" s="560">
        <f t="shared" ref="O782:O802" si="12">+N782-M782</f>
        <v>0</v>
      </c>
      <c r="Q782" s="225">
        <v>6</v>
      </c>
      <c r="R782" s="499"/>
      <c r="S782" s="225"/>
      <c r="T782" s="225"/>
      <c r="V782" s="225"/>
      <c r="W782" s="225"/>
      <c r="X782" s="499"/>
      <c r="Y782" s="501"/>
      <c r="Z782" s="499"/>
    </row>
    <row r="783" spans="2:26">
      <c r="B783" s="127" t="s">
        <v>1696</v>
      </c>
      <c r="C783" s="127" t="s">
        <v>3831</v>
      </c>
      <c r="D783" s="127"/>
      <c r="E783" s="127"/>
      <c r="F783" s="127"/>
      <c r="G783" s="127"/>
      <c r="H783" s="127"/>
      <c r="I783" s="127"/>
      <c r="J783" s="127"/>
      <c r="K783" s="183" t="s">
        <v>1698</v>
      </c>
      <c r="L783" s="125" t="s">
        <v>3218</v>
      </c>
      <c r="M783" s="564">
        <f>IF(ISERROR(VLOOKUP($B783,ESTR_PREC!$A$1:$M$6000,7,FALSE))=TRUE,0,VLOOKUP($B783,ESTR_PREC!$A$1:$M$6000,7,FALSE))</f>
        <v>0</v>
      </c>
      <c r="N783" s="225"/>
      <c r="O783" s="560">
        <f t="shared" si="12"/>
        <v>0</v>
      </c>
      <c r="Q783" s="225">
        <v>80</v>
      </c>
      <c r="R783" s="499"/>
      <c r="S783" s="225"/>
      <c r="T783" s="225"/>
      <c r="V783" s="225"/>
      <c r="W783" s="225"/>
      <c r="X783" s="499"/>
      <c r="Y783" s="501"/>
      <c r="Z783" s="499"/>
    </row>
    <row r="784" spans="2:26">
      <c r="B784" s="127" t="s">
        <v>1701</v>
      </c>
      <c r="C784" s="127" t="s">
        <v>3832</v>
      </c>
      <c r="D784" s="127"/>
      <c r="E784" s="127"/>
      <c r="F784" s="127"/>
      <c r="G784" s="127"/>
      <c r="H784" s="127"/>
      <c r="I784" s="127"/>
      <c r="J784" s="127"/>
      <c r="K784" s="183" t="s">
        <v>1703</v>
      </c>
      <c r="L784" s="125" t="s">
        <v>3218</v>
      </c>
      <c r="M784" s="564">
        <f>IF(ISERROR(VLOOKUP($B784,ESTR_PREC!$A$1:$M$6000,7,FALSE))=TRUE,0,VLOOKUP($B784,ESTR_PREC!$A$1:$M$6000,7,FALSE))</f>
        <v>0</v>
      </c>
      <c r="N784" s="225"/>
      <c r="O784" s="560">
        <f t="shared" si="12"/>
        <v>0</v>
      </c>
      <c r="Q784" s="225">
        <v>106</v>
      </c>
      <c r="R784" s="499"/>
      <c r="S784" s="225"/>
      <c r="T784" s="225"/>
      <c r="V784" s="225"/>
      <c r="W784" s="225"/>
      <c r="X784" s="499"/>
      <c r="Y784" s="501"/>
      <c r="Z784" s="499"/>
    </row>
    <row r="785" spans="2:26">
      <c r="B785" s="127" t="s">
        <v>1706</v>
      </c>
      <c r="C785" s="127" t="s">
        <v>3833</v>
      </c>
      <c r="D785" s="127"/>
      <c r="E785" s="127"/>
      <c r="F785" s="127"/>
      <c r="G785" s="127"/>
      <c r="H785" s="127"/>
      <c r="I785" s="127"/>
      <c r="J785" s="127"/>
      <c r="K785" s="320" t="s">
        <v>1708</v>
      </c>
      <c r="L785" s="125" t="s">
        <v>3218</v>
      </c>
      <c r="M785" s="564">
        <f>IF(ISERROR(VLOOKUP($B785,ESTR_PREC!$A$1:$M$6000,7,FALSE))=TRUE,0,VLOOKUP($B785,ESTR_PREC!$A$1:$M$6000,7,FALSE))</f>
        <v>0</v>
      </c>
      <c r="N785" s="225"/>
      <c r="O785" s="560">
        <f t="shared" si="12"/>
        <v>0</v>
      </c>
      <c r="Q785" s="225"/>
      <c r="R785" s="499"/>
      <c r="S785" s="225"/>
      <c r="T785" s="225"/>
      <c r="V785" s="225"/>
      <c r="W785" s="225"/>
      <c r="X785" s="499"/>
      <c r="Y785" s="501"/>
      <c r="Z785" s="499"/>
    </row>
    <row r="786" spans="2:26">
      <c r="B786" s="127" t="s">
        <v>1711</v>
      </c>
      <c r="C786" s="127" t="s">
        <v>3834</v>
      </c>
      <c r="D786" s="127"/>
      <c r="E786" s="127"/>
      <c r="F786" s="127"/>
      <c r="G786" s="127"/>
      <c r="H786" s="127"/>
      <c r="I786" s="127"/>
      <c r="J786" s="127"/>
      <c r="K786" s="183" t="s">
        <v>1713</v>
      </c>
      <c r="L786" s="125" t="s">
        <v>3218</v>
      </c>
      <c r="M786" s="564">
        <f>IF(ISERROR(VLOOKUP($B786,ESTR_PREC!$A$1:$M$6000,7,FALSE))=TRUE,0,VLOOKUP($B786,ESTR_PREC!$A$1:$M$6000,7,FALSE))</f>
        <v>0</v>
      </c>
      <c r="N786" s="225"/>
      <c r="O786" s="560">
        <f t="shared" si="12"/>
        <v>0</v>
      </c>
      <c r="Q786" s="225"/>
      <c r="R786" s="499"/>
      <c r="S786" s="225"/>
      <c r="T786" s="225"/>
      <c r="V786" s="225"/>
      <c r="W786" s="225"/>
      <c r="X786" s="499"/>
      <c r="Y786" s="501"/>
      <c r="Z786" s="499"/>
    </row>
    <row r="787" spans="2:26" ht="25.5">
      <c r="B787" s="127" t="s">
        <v>1716</v>
      </c>
      <c r="C787" s="127" t="s">
        <v>3835</v>
      </c>
      <c r="D787" s="127"/>
      <c r="E787" s="127"/>
      <c r="F787" s="127"/>
      <c r="G787" s="127"/>
      <c r="H787" s="127"/>
      <c r="I787" s="127"/>
      <c r="J787" s="127"/>
      <c r="K787" s="314" t="s">
        <v>1718</v>
      </c>
      <c r="L787" s="125" t="s">
        <v>3218</v>
      </c>
      <c r="M787" s="564">
        <f>IF(ISERROR(VLOOKUP($B787,ESTR_PREC!$A$1:$M$6000,7,FALSE))=TRUE,0,VLOOKUP($B787,ESTR_PREC!$A$1:$M$6000,7,FALSE))</f>
        <v>0</v>
      </c>
      <c r="N787" s="225"/>
      <c r="O787" s="560">
        <f t="shared" si="12"/>
        <v>0</v>
      </c>
      <c r="Q787" s="225"/>
      <c r="R787" s="499"/>
      <c r="S787" s="225"/>
      <c r="T787" s="225"/>
      <c r="V787" s="225"/>
      <c r="W787" s="225"/>
      <c r="X787" s="499"/>
      <c r="Y787" s="501"/>
      <c r="Z787" s="499"/>
    </row>
    <row r="788" spans="2:26">
      <c r="B788" s="127" t="s">
        <v>1719</v>
      </c>
      <c r="C788" s="127" t="s">
        <v>3836</v>
      </c>
      <c r="D788" s="127"/>
      <c r="E788" s="127"/>
      <c r="F788" s="127"/>
      <c r="G788" s="127"/>
      <c r="H788" s="127"/>
      <c r="I788" s="127"/>
      <c r="J788" s="127"/>
      <c r="K788" s="183" t="s">
        <v>1721</v>
      </c>
      <c r="L788" s="125" t="s">
        <v>3218</v>
      </c>
      <c r="M788" s="564">
        <f>IF(ISERROR(VLOOKUP($B788,ESTR_PREC!$A$1:$M$6000,7,FALSE))=TRUE,0,VLOOKUP($B788,ESTR_PREC!$A$1:$M$6000,7,FALSE))</f>
        <v>0</v>
      </c>
      <c r="N788" s="225"/>
      <c r="O788" s="560">
        <f t="shared" si="12"/>
        <v>0</v>
      </c>
      <c r="Q788" s="225">
        <v>10</v>
      </c>
      <c r="R788" s="499"/>
      <c r="S788" s="225"/>
      <c r="T788" s="225"/>
      <c r="V788" s="225"/>
      <c r="W788" s="225"/>
      <c r="X788" s="499"/>
      <c r="Y788" s="501"/>
      <c r="Z788" s="499"/>
    </row>
    <row r="789" spans="2:26">
      <c r="B789" s="127" t="s">
        <v>1724</v>
      </c>
      <c r="C789" s="127" t="s">
        <v>3837</v>
      </c>
      <c r="D789" s="127"/>
      <c r="E789" s="127"/>
      <c r="F789" s="127"/>
      <c r="G789" s="127"/>
      <c r="H789" s="127"/>
      <c r="I789" s="127"/>
      <c r="J789" s="127"/>
      <c r="K789" s="181" t="s">
        <v>1726</v>
      </c>
      <c r="L789" s="125" t="s">
        <v>3218</v>
      </c>
      <c r="M789" s="564">
        <f>IF(ISERROR(VLOOKUP($B789,ESTR_PREC!$A$1:$M$6000,7,FALSE))=TRUE,0,VLOOKUP($B789,ESTR_PREC!$A$1:$M$6000,7,FALSE))</f>
        <v>0</v>
      </c>
      <c r="N789" s="225"/>
      <c r="O789" s="560">
        <f t="shared" si="12"/>
        <v>0</v>
      </c>
      <c r="Q789" s="225">
        <v>6</v>
      </c>
      <c r="R789" s="499"/>
      <c r="S789" s="225"/>
      <c r="T789" s="225"/>
      <c r="V789" s="225"/>
      <c r="W789" s="225"/>
      <c r="X789" s="499"/>
      <c r="Y789" s="501"/>
      <c r="Z789" s="499"/>
    </row>
    <row r="790" spans="2:26">
      <c r="B790" s="127" t="s">
        <v>1729</v>
      </c>
      <c r="C790" s="127" t="s">
        <v>3838</v>
      </c>
      <c r="D790" s="127"/>
      <c r="E790" s="127"/>
      <c r="F790" s="127"/>
      <c r="G790" s="127"/>
      <c r="H790" s="127"/>
      <c r="I790" s="127"/>
      <c r="J790" s="127"/>
      <c r="K790" s="181" t="s">
        <v>1731</v>
      </c>
      <c r="L790" s="125" t="s">
        <v>3218</v>
      </c>
      <c r="M790" s="564">
        <f>IF(ISERROR(VLOOKUP($B790,ESTR_PREC!$A$1:$M$6000,7,FALSE))=TRUE,0,VLOOKUP($B790,ESTR_PREC!$A$1:$M$6000,7,FALSE))</f>
        <v>0</v>
      </c>
      <c r="N790" s="225"/>
      <c r="O790" s="560">
        <f t="shared" si="12"/>
        <v>0</v>
      </c>
      <c r="Q790" s="225">
        <v>131</v>
      </c>
      <c r="R790" s="499"/>
      <c r="S790" s="225"/>
      <c r="T790" s="225"/>
      <c r="V790" s="225"/>
      <c r="W790" s="225"/>
      <c r="X790" s="499"/>
      <c r="Y790" s="501"/>
      <c r="Z790" s="499"/>
    </row>
    <row r="791" spans="2:26">
      <c r="B791" s="127" t="s">
        <v>1734</v>
      </c>
      <c r="C791" s="127" t="s">
        <v>3839</v>
      </c>
      <c r="D791" s="127"/>
      <c r="E791" s="127"/>
      <c r="F791" s="127"/>
      <c r="G791" s="127"/>
      <c r="H791" s="127"/>
      <c r="I791" s="127"/>
      <c r="J791" s="127"/>
      <c r="K791" s="314" t="s">
        <v>1736</v>
      </c>
      <c r="L791" s="125" t="s">
        <v>3218</v>
      </c>
      <c r="M791" s="564">
        <f>IF(ISERROR(VLOOKUP($B791,ESTR_PREC!$A$1:$M$6000,7,FALSE))=TRUE,0,VLOOKUP($B791,ESTR_PREC!$A$1:$M$6000,7,FALSE))</f>
        <v>0</v>
      </c>
      <c r="N791" s="225"/>
      <c r="O791" s="560">
        <f t="shared" si="12"/>
        <v>0</v>
      </c>
      <c r="Q791" s="225">
        <v>8</v>
      </c>
      <c r="R791" s="499"/>
      <c r="S791" s="225"/>
      <c r="T791" s="225"/>
      <c r="V791" s="225"/>
      <c r="W791" s="225"/>
      <c r="X791" s="499"/>
      <c r="Y791" s="501"/>
      <c r="Z791" s="499"/>
    </row>
    <row r="792" spans="2:26">
      <c r="B792" s="127" t="s">
        <v>1739</v>
      </c>
      <c r="C792" s="127" t="s">
        <v>3840</v>
      </c>
      <c r="D792" s="127"/>
      <c r="E792" s="127"/>
      <c r="F792" s="127"/>
      <c r="G792" s="127"/>
      <c r="H792" s="127"/>
      <c r="I792" s="127"/>
      <c r="J792" s="127"/>
      <c r="K792" s="314" t="s">
        <v>1740</v>
      </c>
      <c r="L792" s="125" t="s">
        <v>3218</v>
      </c>
      <c r="M792" s="564">
        <f>IF(ISERROR(VLOOKUP($B792,ESTR_PREC!$A$1:$M$6000,7,FALSE))=TRUE,0,VLOOKUP($B792,ESTR_PREC!$A$1:$M$6000,7,FALSE))</f>
        <v>0</v>
      </c>
      <c r="N792" s="225"/>
      <c r="O792" s="560">
        <f t="shared" si="12"/>
        <v>0</v>
      </c>
      <c r="Q792" s="225">
        <v>41</v>
      </c>
      <c r="R792" s="499"/>
      <c r="S792" s="225"/>
      <c r="T792" s="225"/>
      <c r="V792" s="225"/>
      <c r="W792" s="225"/>
      <c r="X792" s="499"/>
      <c r="Y792" s="501"/>
      <c r="Z792" s="499"/>
    </row>
    <row r="793" spans="2:26">
      <c r="B793" s="127" t="s">
        <v>1743</v>
      </c>
      <c r="C793" s="127" t="s">
        <v>3841</v>
      </c>
      <c r="D793" s="127"/>
      <c r="E793" s="127"/>
      <c r="F793" s="127"/>
      <c r="G793" s="127"/>
      <c r="H793" s="127"/>
      <c r="I793" s="127"/>
      <c r="J793" s="127"/>
      <c r="K793" s="181" t="s">
        <v>1744</v>
      </c>
      <c r="L793" s="125" t="s">
        <v>3218</v>
      </c>
      <c r="M793" s="564">
        <f>IF(ISERROR(VLOOKUP($B793,ESTR_PREC!$A$1:$M$6000,7,FALSE))=TRUE,0,VLOOKUP($B793,ESTR_PREC!$A$1:$M$6000,7,FALSE))</f>
        <v>0</v>
      </c>
      <c r="N793" s="225"/>
      <c r="O793" s="560">
        <f t="shared" si="12"/>
        <v>0</v>
      </c>
      <c r="Q793" s="225"/>
      <c r="R793" s="499"/>
      <c r="S793" s="225"/>
      <c r="T793" s="225"/>
      <c r="V793" s="225"/>
      <c r="W793" s="225"/>
      <c r="X793" s="499"/>
      <c r="Y793" s="501"/>
      <c r="Z793" s="499"/>
    </row>
    <row r="794" spans="2:26">
      <c r="B794" s="127" t="s">
        <v>1747</v>
      </c>
      <c r="C794" s="127" t="s">
        <v>3842</v>
      </c>
      <c r="D794" s="127"/>
      <c r="E794" s="127"/>
      <c r="F794" s="127"/>
      <c r="G794" s="127"/>
      <c r="H794" s="127"/>
      <c r="I794" s="127"/>
      <c r="J794" s="127"/>
      <c r="K794" s="181" t="s">
        <v>1749</v>
      </c>
      <c r="L794" s="125" t="s">
        <v>3218</v>
      </c>
      <c r="M794" s="564">
        <f>IF(ISERROR(VLOOKUP($B794,ESTR_PREC!$A$1:$M$6000,7,FALSE))=TRUE,0,VLOOKUP($B794,ESTR_PREC!$A$1:$M$6000,7,FALSE))</f>
        <v>0</v>
      </c>
      <c r="N794" s="225"/>
      <c r="O794" s="560">
        <f t="shared" si="12"/>
        <v>0</v>
      </c>
      <c r="Q794" s="225"/>
      <c r="R794" s="499"/>
      <c r="S794" s="225"/>
      <c r="T794" s="225"/>
      <c r="V794" s="225"/>
      <c r="W794" s="225"/>
      <c r="X794" s="499"/>
      <c r="Y794" s="501"/>
      <c r="Z794" s="499"/>
    </row>
    <row r="795" spans="2:26">
      <c r="B795" s="127" t="s">
        <v>1752</v>
      </c>
      <c r="C795" s="127" t="s">
        <v>3843</v>
      </c>
      <c r="D795" s="127"/>
      <c r="E795" s="127"/>
      <c r="F795" s="127"/>
      <c r="G795" s="127"/>
      <c r="H795" s="127"/>
      <c r="I795" s="127"/>
      <c r="J795" s="127"/>
      <c r="K795" s="181" t="s">
        <v>1754</v>
      </c>
      <c r="L795" s="125" t="s">
        <v>3218</v>
      </c>
      <c r="M795" s="564">
        <f>IF(ISERROR(VLOOKUP($B795,ESTR_PREC!$A$1:$M$6000,7,FALSE))=TRUE,0,VLOOKUP($B795,ESTR_PREC!$A$1:$M$6000,7,FALSE))</f>
        <v>0</v>
      </c>
      <c r="N795" s="225"/>
      <c r="O795" s="560">
        <f t="shared" si="12"/>
        <v>0</v>
      </c>
      <c r="Q795" s="225"/>
      <c r="R795" s="499"/>
      <c r="S795" s="225"/>
      <c r="T795" s="225"/>
      <c r="V795" s="225"/>
      <c r="W795" s="225"/>
      <c r="X795" s="499"/>
      <c r="Y795" s="501"/>
      <c r="Z795" s="499"/>
    </row>
    <row r="796" spans="2:26" ht="25.5">
      <c r="B796" s="127" t="s">
        <v>1755</v>
      </c>
      <c r="C796" s="127" t="s">
        <v>3844</v>
      </c>
      <c r="D796" s="127"/>
      <c r="E796" s="127"/>
      <c r="F796" s="127"/>
      <c r="G796" s="127"/>
      <c r="H796" s="127"/>
      <c r="I796" s="127"/>
      <c r="J796" s="127"/>
      <c r="K796" s="314" t="s">
        <v>1757</v>
      </c>
      <c r="L796" s="125" t="s">
        <v>3218</v>
      </c>
      <c r="M796" s="564">
        <f>IF(ISERROR(VLOOKUP($B796,ESTR_PREC!$A$1:$M$6000,7,FALSE))=TRUE,0,VLOOKUP($B796,ESTR_PREC!$A$1:$M$6000,7,FALSE))</f>
        <v>0</v>
      </c>
      <c r="N796" s="225"/>
      <c r="O796" s="560">
        <f t="shared" si="12"/>
        <v>0</v>
      </c>
      <c r="Q796" s="225"/>
      <c r="R796" s="499"/>
      <c r="S796" s="225"/>
      <c r="T796" s="225"/>
      <c r="V796" s="225"/>
      <c r="W796" s="225"/>
      <c r="X796" s="499"/>
      <c r="Y796" s="501"/>
      <c r="Z796" s="499"/>
    </row>
    <row r="797" spans="2:26">
      <c r="B797" s="127" t="s">
        <v>1758</v>
      </c>
      <c r="C797" s="127" t="s">
        <v>3845</v>
      </c>
      <c r="D797" s="127"/>
      <c r="E797" s="127"/>
      <c r="F797" s="127"/>
      <c r="G797" s="127"/>
      <c r="H797" s="127"/>
      <c r="I797" s="127"/>
      <c r="J797" s="127"/>
      <c r="K797" s="181" t="s">
        <v>1760</v>
      </c>
      <c r="L797" s="125" t="s">
        <v>3218</v>
      </c>
      <c r="M797" s="564">
        <f>IF(ISERROR(VLOOKUP($B797,ESTR_PREC!$A$1:$M$6000,7,FALSE))=TRUE,0,VLOOKUP($B797,ESTR_PREC!$A$1:$M$6000,7,FALSE))</f>
        <v>0</v>
      </c>
      <c r="N797" s="225"/>
      <c r="O797" s="560">
        <f t="shared" si="12"/>
        <v>0</v>
      </c>
      <c r="Q797" s="225"/>
      <c r="R797" s="499"/>
      <c r="S797" s="225"/>
      <c r="T797" s="225"/>
      <c r="V797" s="225"/>
      <c r="W797" s="225"/>
      <c r="X797" s="499"/>
      <c r="Y797" s="501"/>
      <c r="Z797" s="499"/>
    </row>
    <row r="798" spans="2:26">
      <c r="B798" s="127" t="s">
        <v>1761</v>
      </c>
      <c r="C798" s="127" t="s">
        <v>3846</v>
      </c>
      <c r="D798" s="127"/>
      <c r="E798" s="127"/>
      <c r="F798" s="127"/>
      <c r="G798" s="127"/>
      <c r="H798" s="127"/>
      <c r="I798" s="127"/>
      <c r="J798" s="127"/>
      <c r="K798" s="314" t="s">
        <v>1763</v>
      </c>
      <c r="L798" s="125" t="s">
        <v>3218</v>
      </c>
      <c r="M798" s="564">
        <f>IF(ISERROR(VLOOKUP($B798,ESTR_PREC!$A$1:$M$6000,7,FALSE))=TRUE,0,VLOOKUP($B798,ESTR_PREC!$A$1:$M$6000,7,FALSE))</f>
        <v>0</v>
      </c>
      <c r="N798" s="225"/>
      <c r="O798" s="560">
        <f t="shared" si="12"/>
        <v>0</v>
      </c>
      <c r="Q798" s="225"/>
      <c r="R798" s="499"/>
      <c r="S798" s="225"/>
      <c r="T798" s="225"/>
      <c r="V798" s="225"/>
      <c r="W798" s="225"/>
      <c r="X798" s="499"/>
      <c r="Y798" s="501"/>
      <c r="Z798" s="499"/>
    </row>
    <row r="799" spans="2:26">
      <c r="B799" s="127" t="s">
        <v>1766</v>
      </c>
      <c r="C799" s="127" t="s">
        <v>3847</v>
      </c>
      <c r="D799" s="127"/>
      <c r="E799" s="127"/>
      <c r="F799" s="127"/>
      <c r="G799" s="127"/>
      <c r="H799" s="127"/>
      <c r="I799" s="127"/>
      <c r="J799" s="127"/>
      <c r="K799" s="314" t="s">
        <v>1767</v>
      </c>
      <c r="L799" s="125" t="s">
        <v>3218</v>
      </c>
      <c r="M799" s="564">
        <f>IF(ISERROR(VLOOKUP($B799,ESTR_PREC!$A$1:$M$6000,7,FALSE))=TRUE,0,VLOOKUP($B799,ESTR_PREC!$A$1:$M$6000,7,FALSE))</f>
        <v>0</v>
      </c>
      <c r="N799" s="225"/>
      <c r="O799" s="560">
        <f t="shared" si="12"/>
        <v>0</v>
      </c>
      <c r="Q799" s="225"/>
      <c r="R799" s="499"/>
      <c r="S799" s="225"/>
      <c r="T799" s="225"/>
      <c r="V799" s="225"/>
      <c r="W799" s="225"/>
      <c r="X799" s="499"/>
      <c r="Y799" s="501"/>
      <c r="Z799" s="499"/>
    </row>
    <row r="800" spans="2:26">
      <c r="B800" s="127" t="s">
        <v>1768</v>
      </c>
      <c r="C800" s="127" t="s">
        <v>3848</v>
      </c>
      <c r="D800" s="127"/>
      <c r="E800" s="127"/>
      <c r="F800" s="127"/>
      <c r="G800" s="127"/>
      <c r="H800" s="127"/>
      <c r="I800" s="127"/>
      <c r="J800" s="127"/>
      <c r="K800" s="314" t="s">
        <v>1769</v>
      </c>
      <c r="L800" s="125" t="s">
        <v>3218</v>
      </c>
      <c r="M800" s="564">
        <f>IF(ISERROR(VLOOKUP($B800,ESTR_PREC!$A$1:$M$6000,7,FALSE))=TRUE,0,VLOOKUP($B800,ESTR_PREC!$A$1:$M$6000,7,FALSE))</f>
        <v>0</v>
      </c>
      <c r="N800" s="225"/>
      <c r="O800" s="560">
        <f t="shared" si="12"/>
        <v>0</v>
      </c>
      <c r="Q800" s="225"/>
      <c r="R800" s="499"/>
      <c r="S800" s="225"/>
      <c r="T800" s="225"/>
      <c r="V800" s="225"/>
      <c r="W800" s="225"/>
      <c r="X800" s="499"/>
      <c r="Y800" s="501"/>
      <c r="Z800" s="499"/>
    </row>
    <row r="801" spans="2:26">
      <c r="B801" s="127" t="s">
        <v>1770</v>
      </c>
      <c r="C801" s="127" t="s">
        <v>3849</v>
      </c>
      <c r="D801" s="127"/>
      <c r="E801" s="127"/>
      <c r="F801" s="127"/>
      <c r="G801" s="127"/>
      <c r="H801" s="127"/>
      <c r="I801" s="127"/>
      <c r="J801" s="127"/>
      <c r="K801" s="183" t="s">
        <v>1771</v>
      </c>
      <c r="L801" s="125" t="s">
        <v>3218</v>
      </c>
      <c r="M801" s="564">
        <f>IF(ISERROR(VLOOKUP($B801,ESTR_PREC!$A$1:$M$6000,7,FALSE))=TRUE,0,VLOOKUP($B801,ESTR_PREC!$A$1:$M$6000,7,FALSE))</f>
        <v>0</v>
      </c>
      <c r="N801" s="225"/>
      <c r="O801" s="560">
        <f t="shared" si="12"/>
        <v>0</v>
      </c>
      <c r="Q801" s="225"/>
      <c r="R801" s="499"/>
      <c r="S801" s="225"/>
      <c r="T801" s="225"/>
      <c r="V801" s="225"/>
      <c r="W801" s="225"/>
      <c r="X801" s="499"/>
      <c r="Y801" s="501"/>
      <c r="Z801" s="499"/>
    </row>
    <row r="802" spans="2:26">
      <c r="B802" s="127" t="s">
        <v>1774</v>
      </c>
      <c r="C802" s="127" t="s">
        <v>3850</v>
      </c>
      <c r="D802" s="127"/>
      <c r="E802" s="127"/>
      <c r="F802" s="127"/>
      <c r="G802" s="127"/>
      <c r="H802" s="127"/>
      <c r="I802" s="127"/>
      <c r="J802" s="127"/>
      <c r="K802" s="183" t="s">
        <v>1775</v>
      </c>
      <c r="L802" s="125" t="s">
        <v>3218</v>
      </c>
      <c r="M802" s="564">
        <f>IF(ISERROR(VLOOKUP($B802,ESTR_PREC!$A$1:$M$6000,7,FALSE))=TRUE,0,VLOOKUP($B802,ESTR_PREC!$A$1:$M$6000,7,FALSE))</f>
        <v>0</v>
      </c>
      <c r="N802" s="225"/>
      <c r="O802" s="560">
        <f t="shared" si="12"/>
        <v>0</v>
      </c>
      <c r="Q802" s="225">
        <v>88</v>
      </c>
      <c r="R802" s="499"/>
      <c r="S802" s="225"/>
      <c r="T802" s="225"/>
      <c r="V802" s="225"/>
      <c r="W802" s="225"/>
      <c r="X802" s="499"/>
      <c r="Y802" s="501"/>
      <c r="Z802" s="499"/>
    </row>
    <row r="803" spans="2:26" ht="15.75" hidden="1" customHeight="1" thickBot="1">
      <c r="B803" s="352" t="s">
        <v>1776</v>
      </c>
      <c r="C803" s="352" t="s">
        <v>3851</v>
      </c>
      <c r="D803" s="352"/>
      <c r="E803" s="352"/>
      <c r="F803" s="352"/>
      <c r="G803" s="352"/>
      <c r="H803" s="352"/>
      <c r="I803" s="352"/>
      <c r="J803" s="352"/>
      <c r="K803" s="308" t="s">
        <v>1777</v>
      </c>
      <c r="L803" s="562" t="s">
        <v>3218</v>
      </c>
      <c r="M803" s="564"/>
      <c r="N803" s="564"/>
      <c r="O803" s="564"/>
      <c r="Q803" s="564"/>
      <c r="R803" s="499"/>
      <c r="S803" s="825"/>
      <c r="T803" s="825"/>
      <c r="V803" s="825"/>
      <c r="W803" s="825"/>
      <c r="X803" s="548"/>
      <c r="Y803" s="501"/>
      <c r="Z803" s="548"/>
    </row>
    <row r="804" spans="2:26" ht="16.5" thickBot="1">
      <c r="K804" s="527"/>
      <c r="L804" s="528"/>
      <c r="M804" s="192"/>
      <c r="N804" s="192"/>
      <c r="O804" s="192"/>
      <c r="Q804" s="192"/>
      <c r="R804" s="554"/>
      <c r="S804" s="192"/>
      <c r="T804" s="192"/>
      <c r="V804" s="192"/>
      <c r="W804" s="192"/>
      <c r="X804" s="192"/>
      <c r="Y804" s="501"/>
      <c r="Z804" s="192"/>
    </row>
    <row r="805" spans="2:26" ht="27.75" thickTop="1" thickBot="1">
      <c r="B805" s="110" t="s">
        <v>1778</v>
      </c>
      <c r="C805" s="242" t="s">
        <v>3852</v>
      </c>
      <c r="D805" s="243"/>
      <c r="E805" s="112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0</v>
      </c>
      <c r="N805" s="298">
        <f>SUM(N808:N825)</f>
        <v>0</v>
      </c>
      <c r="O805" s="298">
        <f>+N805-M805</f>
        <v>0</v>
      </c>
      <c r="Q805" s="298">
        <f>SUM(Q808:Q825)</f>
        <v>0</v>
      </c>
      <c r="R805" s="519"/>
      <c r="S805" s="115">
        <f>SUM(S808:S825)</f>
        <v>0</v>
      </c>
      <c r="T805" s="115">
        <f>SUM(T808:T825)</f>
        <v>0</v>
      </c>
      <c r="V805" s="115">
        <f>SUM(V808:V825)</f>
        <v>0</v>
      </c>
      <c r="W805" s="115">
        <f>SUM(W808:W825)</f>
        <v>0</v>
      </c>
      <c r="X805" s="519"/>
      <c r="Y805" s="501"/>
      <c r="Z805" s="519"/>
    </row>
    <row r="806" spans="2:26" ht="9" customHeight="1" thickTop="1" thickBot="1">
      <c r="K806" s="527"/>
      <c r="L806" s="528"/>
      <c r="M806" s="192"/>
      <c r="N806" s="192"/>
      <c r="O806" s="192"/>
      <c r="Q806" s="192"/>
      <c r="R806" s="554"/>
      <c r="S806" s="192"/>
      <c r="T806" s="192"/>
      <c r="V806" s="192"/>
      <c r="W806" s="192"/>
      <c r="X806" s="192"/>
      <c r="Y806" s="501"/>
      <c r="Z806" s="192"/>
    </row>
    <row r="807" spans="2:26" ht="39" thickBot="1">
      <c r="B807" s="102" t="s">
        <v>3221</v>
      </c>
      <c r="C807" s="245" t="s">
        <v>48</v>
      </c>
      <c r="D807" s="245"/>
      <c r="E807" s="246"/>
      <c r="F807" s="246"/>
      <c r="G807" s="246"/>
      <c r="H807" s="246"/>
      <c r="I807" s="246"/>
      <c r="J807" s="246"/>
      <c r="K807" s="302" t="s">
        <v>3222</v>
      </c>
      <c r="L807" s="135"/>
      <c r="M807" s="328" t="str">
        <f>+$M$10</f>
        <v>Valore netto al 31/12/2017</v>
      </c>
      <c r="N807" s="779" t="str">
        <f>N$10</f>
        <v>Valore netto al 31/12/2018</v>
      </c>
      <c r="O807" s="779" t="s">
        <v>4064</v>
      </c>
      <c r="P807" s="806"/>
      <c r="Q807" s="779" t="str">
        <f>Q$10</f>
        <v>Prechiusura al ° trimestre 2018</v>
      </c>
      <c r="R807" s="514"/>
      <c r="S807" s="1145" t="str">
        <f>S$330</f>
        <v>Costi da utilizzo contributi 2018</v>
      </c>
      <c r="T807" s="1143" t="str">
        <f>T$330</f>
        <v>Costi da utilizzo contributi DI CUI SOCIO-SAN</v>
      </c>
      <c r="U807" s="1144"/>
      <c r="V807" s="1142" t="str">
        <f>V$330</f>
        <v>Costi da contributi 2018</v>
      </c>
      <c r="W807" s="1143" t="str">
        <f>W$330</f>
        <v>Costi da contributi DI CUI SOCIO-SAN</v>
      </c>
      <c r="X807" s="681"/>
      <c r="Y807" s="501"/>
      <c r="Z807" s="681"/>
    </row>
    <row r="808" spans="2:26">
      <c r="B808" s="127" t="s">
        <v>1780</v>
      </c>
      <c r="C808" s="127" t="s">
        <v>3853</v>
      </c>
      <c r="D808" s="127"/>
      <c r="E808" s="127"/>
      <c r="F808" s="127"/>
      <c r="G808" s="127"/>
      <c r="H808" s="127"/>
      <c r="I808" s="127"/>
      <c r="J808" s="127"/>
      <c r="K808" s="181" t="s">
        <v>1783</v>
      </c>
      <c r="L808" s="125" t="s">
        <v>3218</v>
      </c>
      <c r="M808" s="564">
        <f>IF(ISERROR(VLOOKUP($B808,ESTR_PREC!$A$1:$M$6000,7,FALSE))=TRUE,0,VLOOKUP($B808,ESTR_PREC!$A$1:$M$6000,7,FALSE))</f>
        <v>0</v>
      </c>
      <c r="N808" s="225"/>
      <c r="O808" s="560">
        <f t="shared" ref="O808:O815" si="13">+N808-M808</f>
        <v>0</v>
      </c>
      <c r="Q808" s="225"/>
      <c r="R808" s="499"/>
      <c r="S808" s="225"/>
      <c r="T808" s="225"/>
      <c r="V808" s="225"/>
      <c r="W808" s="225"/>
      <c r="X808" s="499"/>
      <c r="Y808" s="501"/>
      <c r="Z808" s="499"/>
    </row>
    <row r="809" spans="2:26">
      <c r="B809" s="127" t="s">
        <v>1786</v>
      </c>
      <c r="C809" s="127" t="s">
        <v>3854</v>
      </c>
      <c r="D809" s="127"/>
      <c r="E809" s="127"/>
      <c r="F809" s="127"/>
      <c r="G809" s="127"/>
      <c r="H809" s="127"/>
      <c r="I809" s="127"/>
      <c r="J809" s="127"/>
      <c r="K809" s="181" t="s">
        <v>1788</v>
      </c>
      <c r="L809" s="125" t="s">
        <v>3218</v>
      </c>
      <c r="M809" s="564">
        <f>IF(ISERROR(VLOOKUP($B809,ESTR_PREC!$A$1:$M$6000,7,FALSE))=TRUE,0,VLOOKUP($B809,ESTR_PREC!$A$1:$M$6000,7,FALSE))</f>
        <v>0</v>
      </c>
      <c r="N809" s="225"/>
      <c r="O809" s="560">
        <f t="shared" si="13"/>
        <v>0</v>
      </c>
      <c r="Q809" s="225"/>
      <c r="R809" s="499"/>
      <c r="S809" s="225"/>
      <c r="T809" s="225"/>
      <c r="V809" s="225"/>
      <c r="W809" s="225"/>
      <c r="X809" s="499"/>
      <c r="Y809" s="501"/>
      <c r="Z809" s="499"/>
    </row>
    <row r="810" spans="2:26">
      <c r="B810" s="127" t="s">
        <v>1789</v>
      </c>
      <c r="C810" s="127" t="s">
        <v>3855</v>
      </c>
      <c r="D810" s="127"/>
      <c r="E810" s="127"/>
      <c r="F810" s="127"/>
      <c r="G810" s="127"/>
      <c r="H810" s="127"/>
      <c r="I810" s="127"/>
      <c r="J810" s="127"/>
      <c r="K810" s="181" t="s">
        <v>1791</v>
      </c>
      <c r="L810" s="125" t="s">
        <v>3218</v>
      </c>
      <c r="M810" s="564">
        <f>IF(ISERROR(VLOOKUP($B810,ESTR_PREC!$A$1:$M$6000,7,FALSE))=TRUE,0,VLOOKUP($B810,ESTR_PREC!$A$1:$M$6000,7,FALSE))</f>
        <v>0</v>
      </c>
      <c r="N810" s="225"/>
      <c r="O810" s="560">
        <f t="shared" si="13"/>
        <v>0</v>
      </c>
      <c r="Q810" s="225"/>
      <c r="R810" s="499"/>
      <c r="S810" s="225"/>
      <c r="T810" s="225"/>
      <c r="V810" s="225"/>
      <c r="W810" s="225"/>
      <c r="X810" s="499"/>
      <c r="Y810" s="501"/>
      <c r="Z810" s="499"/>
    </row>
    <row r="811" spans="2:26">
      <c r="B811" s="127" t="s">
        <v>1792</v>
      </c>
      <c r="C811" s="127" t="s">
        <v>3856</v>
      </c>
      <c r="D811" s="127"/>
      <c r="E811" s="127"/>
      <c r="F811" s="127"/>
      <c r="G811" s="127"/>
      <c r="H811" s="127"/>
      <c r="I811" s="127"/>
      <c r="J811" s="127"/>
      <c r="K811" s="181" t="s">
        <v>1793</v>
      </c>
      <c r="L811" s="125" t="s">
        <v>3218</v>
      </c>
      <c r="M811" s="564">
        <f>IF(ISERROR(VLOOKUP($B811,ESTR_PREC!$A$1:$M$6000,7,FALSE))=TRUE,0,VLOOKUP($B811,ESTR_PREC!$A$1:$M$6000,7,FALSE))</f>
        <v>0</v>
      </c>
      <c r="N811" s="225"/>
      <c r="O811" s="560">
        <f t="shared" si="13"/>
        <v>0</v>
      </c>
      <c r="Q811" s="225"/>
      <c r="R811" s="499"/>
      <c r="S811" s="225"/>
      <c r="T811" s="225"/>
      <c r="V811" s="225"/>
      <c r="W811" s="225"/>
      <c r="X811" s="499"/>
      <c r="Y811" s="501"/>
      <c r="Z811" s="499"/>
    </row>
    <row r="812" spans="2:26">
      <c r="B812" s="127" t="s">
        <v>1794</v>
      </c>
      <c r="C812" s="127" t="s">
        <v>3857</v>
      </c>
      <c r="D812" s="127"/>
      <c r="E812" s="127"/>
      <c r="F812" s="127"/>
      <c r="G812" s="127"/>
      <c r="H812" s="127"/>
      <c r="I812" s="127"/>
      <c r="J812" s="127"/>
      <c r="K812" s="181" t="s">
        <v>1795</v>
      </c>
      <c r="L812" s="125" t="s">
        <v>3218</v>
      </c>
      <c r="M812" s="564">
        <f>IF(ISERROR(VLOOKUP($B812,ESTR_PREC!$A$1:$M$6000,7,FALSE))=TRUE,0,VLOOKUP($B812,ESTR_PREC!$A$1:$M$6000,7,FALSE))</f>
        <v>0</v>
      </c>
      <c r="N812" s="225"/>
      <c r="O812" s="560">
        <f t="shared" si="13"/>
        <v>0</v>
      </c>
      <c r="Q812" s="225"/>
      <c r="R812" s="499"/>
      <c r="S812" s="225"/>
      <c r="T812" s="225"/>
      <c r="V812" s="225"/>
      <c r="W812" s="225"/>
      <c r="X812" s="499"/>
      <c r="Y812" s="501"/>
      <c r="Z812" s="499"/>
    </row>
    <row r="813" spans="2:26">
      <c r="B813" s="127" t="s">
        <v>1796</v>
      </c>
      <c r="C813" s="127" t="s">
        <v>3858</v>
      </c>
      <c r="D813" s="127"/>
      <c r="E813" s="127"/>
      <c r="F813" s="127"/>
      <c r="G813" s="127"/>
      <c r="H813" s="127"/>
      <c r="I813" s="127"/>
      <c r="J813" s="127"/>
      <c r="K813" s="181" t="s">
        <v>1797</v>
      </c>
      <c r="L813" s="125" t="s">
        <v>3218</v>
      </c>
      <c r="M813" s="564">
        <f>IF(ISERROR(VLOOKUP($B813,ESTR_PREC!$A$1:$M$6000,7,FALSE))=TRUE,0,VLOOKUP($B813,ESTR_PREC!$A$1:$M$6000,7,FALSE))</f>
        <v>0</v>
      </c>
      <c r="N813" s="225"/>
      <c r="O813" s="560">
        <f t="shared" si="13"/>
        <v>0</v>
      </c>
      <c r="Q813" s="225"/>
      <c r="R813" s="499"/>
      <c r="S813" s="225"/>
      <c r="T813" s="225"/>
      <c r="V813" s="225"/>
      <c r="W813" s="225"/>
      <c r="X813" s="499"/>
      <c r="Y813" s="501"/>
      <c r="Z813" s="499"/>
    </row>
    <row r="814" spans="2:26" ht="25.5">
      <c r="B814" s="127" t="s">
        <v>1798</v>
      </c>
      <c r="C814" s="127" t="s">
        <v>3859</v>
      </c>
      <c r="D814" s="127"/>
      <c r="E814" s="127"/>
      <c r="F814" s="127"/>
      <c r="G814" s="127"/>
      <c r="H814" s="127"/>
      <c r="I814" s="127"/>
      <c r="J814" s="127"/>
      <c r="K814" s="181" t="s">
        <v>1800</v>
      </c>
      <c r="L814" s="125" t="s">
        <v>3218</v>
      </c>
      <c r="M814" s="564">
        <f>IF(ISERROR(VLOOKUP($B814,ESTR_PREC!$A$1:$M$6000,7,FALSE))=TRUE,0,VLOOKUP($B814,ESTR_PREC!$A$1:$M$6000,7,FALSE))</f>
        <v>0</v>
      </c>
      <c r="N814" s="225"/>
      <c r="O814" s="560">
        <f t="shared" si="13"/>
        <v>0</v>
      </c>
      <c r="Q814" s="225"/>
      <c r="R814" s="499"/>
      <c r="S814" s="225"/>
      <c r="T814" s="225"/>
      <c r="V814" s="225"/>
      <c r="W814" s="225"/>
      <c r="X814" s="499"/>
      <c r="Y814" s="501"/>
      <c r="Z814" s="499"/>
    </row>
    <row r="815" spans="2:26">
      <c r="B815" s="127" t="s">
        <v>1801</v>
      </c>
      <c r="C815" s="127" t="s">
        <v>3860</v>
      </c>
      <c r="D815" s="127"/>
      <c r="E815" s="127"/>
      <c r="F815" s="127"/>
      <c r="G815" s="127"/>
      <c r="H815" s="127"/>
      <c r="I815" s="127"/>
      <c r="J815" s="127"/>
      <c r="K815" s="181" t="s">
        <v>1802</v>
      </c>
      <c r="L815" s="125" t="s">
        <v>3218</v>
      </c>
      <c r="M815" s="564">
        <f>IF(ISERROR(VLOOKUP($B815,ESTR_PREC!$A$1:$M$6000,7,FALSE))=TRUE,0,VLOOKUP($B815,ESTR_PREC!$A$1:$M$6000,7,FALSE))</f>
        <v>0</v>
      </c>
      <c r="N815" s="225"/>
      <c r="O815" s="560">
        <f t="shared" si="13"/>
        <v>0</v>
      </c>
      <c r="Q815" s="225"/>
      <c r="R815" s="499"/>
      <c r="S815" s="225"/>
      <c r="T815" s="225"/>
      <c r="V815" s="225"/>
      <c r="W815" s="225"/>
      <c r="X815" s="499"/>
      <c r="Y815" s="501"/>
      <c r="Z815" s="499"/>
    </row>
    <row r="816" spans="2:26" hidden="1">
      <c r="B816" s="127" t="s">
        <v>1803</v>
      </c>
      <c r="C816" s="127" t="s">
        <v>4466</v>
      </c>
      <c r="D816" s="127"/>
      <c r="E816" s="127"/>
      <c r="F816" s="127"/>
      <c r="G816" s="127"/>
      <c r="H816" s="127"/>
      <c r="I816" s="127"/>
      <c r="J816" s="127"/>
      <c r="K816" s="304" t="s">
        <v>1805</v>
      </c>
      <c r="L816" s="125" t="s">
        <v>3218</v>
      </c>
      <c r="M816" s="828"/>
      <c r="N816" s="828"/>
      <c r="O816" s="828"/>
      <c r="Q816" s="828"/>
      <c r="R816" s="499"/>
      <c r="S816" s="815"/>
      <c r="T816" s="815"/>
      <c r="V816" s="815"/>
      <c r="W816" s="815"/>
      <c r="X816" s="499"/>
      <c r="Y816" s="501"/>
      <c r="Z816" s="499"/>
    </row>
    <row r="817" spans="2:26">
      <c r="B817" s="127" t="s">
        <v>1806</v>
      </c>
      <c r="C817" s="127" t="s">
        <v>3861</v>
      </c>
      <c r="D817" s="127"/>
      <c r="E817" s="127"/>
      <c r="F817" s="127"/>
      <c r="G817" s="127"/>
      <c r="H817" s="127"/>
      <c r="I817" s="127"/>
      <c r="J817" s="127"/>
      <c r="K817" s="181" t="s">
        <v>1808</v>
      </c>
      <c r="L817" s="125" t="s">
        <v>3218</v>
      </c>
      <c r="M817" s="564">
        <f>IF(ISERROR(VLOOKUP($B817,ESTR_PREC!$A$1:$M$6000,7,FALSE))=TRUE,0,VLOOKUP($B817,ESTR_PREC!$A$1:$M$6000,7,FALSE))</f>
        <v>0</v>
      </c>
      <c r="N817" s="225"/>
      <c r="O817" s="560">
        <f t="shared" ref="O817:O824" si="14">+N817-M817</f>
        <v>0</v>
      </c>
      <c r="Q817" s="225"/>
      <c r="R817" s="499"/>
      <c r="S817" s="225"/>
      <c r="T817" s="225"/>
      <c r="V817" s="225"/>
      <c r="W817" s="225"/>
      <c r="X817" s="499"/>
      <c r="Y817" s="501"/>
      <c r="Z817" s="499"/>
    </row>
    <row r="818" spans="2:26">
      <c r="B818" s="127" t="s">
        <v>1809</v>
      </c>
      <c r="C818" s="127" t="s">
        <v>3862</v>
      </c>
      <c r="D818" s="127"/>
      <c r="E818" s="127"/>
      <c r="F818" s="127"/>
      <c r="G818" s="127"/>
      <c r="H818" s="127"/>
      <c r="I818" s="127"/>
      <c r="J818" s="127"/>
      <c r="K818" s="181" t="s">
        <v>1810</v>
      </c>
      <c r="L818" s="125" t="s">
        <v>3218</v>
      </c>
      <c r="M818" s="564">
        <f>IF(ISERROR(VLOOKUP($B818,ESTR_PREC!$A$1:$M$6000,7,FALSE))=TRUE,0,VLOOKUP($B818,ESTR_PREC!$A$1:$M$6000,7,FALSE))</f>
        <v>0</v>
      </c>
      <c r="N818" s="225"/>
      <c r="O818" s="560">
        <f t="shared" si="14"/>
        <v>0</v>
      </c>
      <c r="Q818" s="225"/>
      <c r="R818" s="499"/>
      <c r="S818" s="225"/>
      <c r="T818" s="225"/>
      <c r="V818" s="225"/>
      <c r="W818" s="225"/>
      <c r="X818" s="499"/>
      <c r="Y818" s="501"/>
      <c r="Z818" s="499"/>
    </row>
    <row r="819" spans="2:26" ht="25.5">
      <c r="B819" s="127" t="s">
        <v>1811</v>
      </c>
      <c r="C819" s="127" t="s">
        <v>3863</v>
      </c>
      <c r="D819" s="127"/>
      <c r="E819" s="127"/>
      <c r="F819" s="127"/>
      <c r="G819" s="127"/>
      <c r="H819" s="127"/>
      <c r="I819" s="127"/>
      <c r="J819" s="127"/>
      <c r="K819" s="181" t="s">
        <v>1813</v>
      </c>
      <c r="L819" s="125" t="s">
        <v>3218</v>
      </c>
      <c r="M819" s="564">
        <f>IF(ISERROR(VLOOKUP($B819,ESTR_PREC!$A$1:$M$6000,7,FALSE))=TRUE,0,VLOOKUP($B819,ESTR_PREC!$A$1:$M$6000,7,FALSE))</f>
        <v>0</v>
      </c>
      <c r="N819" s="225"/>
      <c r="O819" s="560">
        <f t="shared" si="14"/>
        <v>0</v>
      </c>
      <c r="Q819" s="225"/>
      <c r="R819" s="499"/>
      <c r="S819" s="225"/>
      <c r="T819" s="225"/>
      <c r="V819" s="225"/>
      <c r="W819" s="225"/>
      <c r="X819" s="499"/>
      <c r="Y819" s="501"/>
      <c r="Z819" s="499"/>
    </row>
    <row r="820" spans="2:26">
      <c r="B820" s="127" t="s">
        <v>1814</v>
      </c>
      <c r="C820" s="127" t="s">
        <v>3864</v>
      </c>
      <c r="D820" s="127"/>
      <c r="E820" s="127"/>
      <c r="F820" s="127"/>
      <c r="G820" s="127"/>
      <c r="H820" s="127"/>
      <c r="I820" s="127"/>
      <c r="J820" s="127"/>
      <c r="K820" s="304" t="s">
        <v>1815</v>
      </c>
      <c r="L820" s="125" t="s">
        <v>3218</v>
      </c>
      <c r="M820" s="564">
        <f>IF(ISERROR(VLOOKUP($B820,ESTR_PREC!$A$1:$M$6000,7,FALSE))=TRUE,0,VLOOKUP($B820,ESTR_PREC!$A$1:$M$6000,7,FALSE))</f>
        <v>0</v>
      </c>
      <c r="N820" s="225"/>
      <c r="O820" s="560">
        <f t="shared" si="14"/>
        <v>0</v>
      </c>
      <c r="Q820" s="225"/>
      <c r="R820" s="499"/>
      <c r="S820" s="225"/>
      <c r="T820" s="225"/>
      <c r="V820" s="225"/>
      <c r="W820" s="225"/>
      <c r="X820" s="499"/>
      <c r="Y820" s="501"/>
      <c r="Z820" s="499"/>
    </row>
    <row r="821" spans="2:26" ht="38.25" customHeight="1">
      <c r="B821" s="127" t="s">
        <v>1816</v>
      </c>
      <c r="C821" s="127" t="s">
        <v>3865</v>
      </c>
      <c r="D821" s="127"/>
      <c r="E821" s="127"/>
      <c r="F821" s="127"/>
      <c r="G821" s="127"/>
      <c r="H821" s="127"/>
      <c r="I821" s="127"/>
      <c r="J821" s="127"/>
      <c r="K821" s="304" t="s">
        <v>1818</v>
      </c>
      <c r="L821" s="125" t="s">
        <v>3218</v>
      </c>
      <c r="M821" s="564">
        <f>IF(ISERROR(VLOOKUP($B821,ESTR_PREC!$A$1:$M$6000,7,FALSE))=TRUE,0,VLOOKUP($B821,ESTR_PREC!$A$1:$M$6000,7,FALSE))</f>
        <v>0</v>
      </c>
      <c r="N821" s="225"/>
      <c r="O821" s="560">
        <f t="shared" si="14"/>
        <v>0</v>
      </c>
      <c r="Q821" s="225"/>
      <c r="R821" s="499"/>
      <c r="S821" s="225"/>
      <c r="T821" s="225"/>
      <c r="V821" s="225"/>
      <c r="W821" s="225"/>
      <c r="X821" s="499"/>
      <c r="Y821" s="501"/>
      <c r="Z821" s="499"/>
    </row>
    <row r="822" spans="2:26" ht="38.25">
      <c r="B822" s="127" t="s">
        <v>1821</v>
      </c>
      <c r="C822" s="127" t="s">
        <v>3866</v>
      </c>
      <c r="D822" s="127"/>
      <c r="E822" s="127"/>
      <c r="F822" s="127"/>
      <c r="G822" s="127"/>
      <c r="H822" s="127"/>
      <c r="I822" s="127"/>
      <c r="J822" s="127"/>
      <c r="K822" s="304" t="s">
        <v>1823</v>
      </c>
      <c r="L822" s="125" t="s">
        <v>3218</v>
      </c>
      <c r="M822" s="564">
        <f>IF(ISERROR(VLOOKUP($B822,ESTR_PREC!$A$1:$M$6000,7,FALSE))=TRUE,0,VLOOKUP($B822,ESTR_PREC!$A$1:$M$6000,7,FALSE))</f>
        <v>0</v>
      </c>
      <c r="N822" s="225"/>
      <c r="O822" s="560">
        <f t="shared" si="14"/>
        <v>0</v>
      </c>
      <c r="Q822" s="225"/>
      <c r="R822" s="499"/>
      <c r="S822" s="225"/>
      <c r="T822" s="225"/>
      <c r="V822" s="225"/>
      <c r="W822" s="225"/>
      <c r="X822" s="499"/>
      <c r="Y822" s="501"/>
      <c r="Z822" s="499"/>
    </row>
    <row r="823" spans="2:26" ht="25.5">
      <c r="B823" s="127" t="s">
        <v>1824</v>
      </c>
      <c r="C823" s="127" t="s">
        <v>3867</v>
      </c>
      <c r="D823" s="127"/>
      <c r="E823" s="127"/>
      <c r="F823" s="127"/>
      <c r="G823" s="127"/>
      <c r="H823" s="127"/>
      <c r="I823" s="127"/>
      <c r="J823" s="127"/>
      <c r="K823" s="181" t="s">
        <v>1825</v>
      </c>
      <c r="L823" s="125" t="s">
        <v>3218</v>
      </c>
      <c r="M823" s="564">
        <f>IF(ISERROR(VLOOKUP($B823,ESTR_PREC!$A$1:$M$6000,7,FALSE))=TRUE,0,VLOOKUP($B823,ESTR_PREC!$A$1:$M$6000,7,FALSE))</f>
        <v>0</v>
      </c>
      <c r="N823" s="225"/>
      <c r="O823" s="560">
        <f t="shared" si="14"/>
        <v>0</v>
      </c>
      <c r="Q823" s="225"/>
      <c r="R823" s="499"/>
      <c r="S823" s="225"/>
      <c r="T823" s="225"/>
      <c r="V823" s="225"/>
      <c r="W823" s="225"/>
      <c r="X823" s="499"/>
      <c r="Y823" s="501"/>
      <c r="Z823" s="499"/>
    </row>
    <row r="824" spans="2:26" ht="25.5">
      <c r="B824" s="127" t="s">
        <v>1826</v>
      </c>
      <c r="C824" s="127" t="s">
        <v>3868</v>
      </c>
      <c r="D824" s="127"/>
      <c r="E824" s="127"/>
      <c r="F824" s="127"/>
      <c r="G824" s="127"/>
      <c r="H824" s="127"/>
      <c r="I824" s="127"/>
      <c r="J824" s="127"/>
      <c r="K824" s="181" t="s">
        <v>1828</v>
      </c>
      <c r="L824" s="125" t="s">
        <v>3218</v>
      </c>
      <c r="M824" s="564">
        <f>IF(ISERROR(VLOOKUP($B824,ESTR_PREC!$A$1:$M$6000,7,FALSE))=TRUE,0,VLOOKUP($B824,ESTR_PREC!$A$1:$M$6000,7,FALSE))</f>
        <v>0</v>
      </c>
      <c r="N824" s="225"/>
      <c r="O824" s="560">
        <f t="shared" si="14"/>
        <v>0</v>
      </c>
      <c r="Q824" s="225"/>
      <c r="R824" s="499"/>
      <c r="S824" s="225"/>
      <c r="T824" s="225"/>
      <c r="V824" s="225"/>
      <c r="W824" s="225"/>
      <c r="X824" s="499"/>
      <c r="Y824" s="501"/>
      <c r="Z824" s="499"/>
    </row>
    <row r="825" spans="2:26" ht="26.25" hidden="1" customHeight="1" thickBot="1">
      <c r="B825" s="352" t="s">
        <v>1829</v>
      </c>
      <c r="C825" s="352" t="s">
        <v>3869</v>
      </c>
      <c r="D825" s="352"/>
      <c r="E825" s="352"/>
      <c r="F825" s="352"/>
      <c r="G825" s="352"/>
      <c r="H825" s="352"/>
      <c r="I825" s="352"/>
      <c r="J825" s="352"/>
      <c r="K825" s="308" t="s">
        <v>1830</v>
      </c>
      <c r="L825" s="562" t="s">
        <v>3218</v>
      </c>
      <c r="M825" s="564"/>
      <c r="N825" s="564"/>
      <c r="O825" s="564"/>
      <c r="Q825" s="564"/>
      <c r="R825" s="499"/>
      <c r="S825" s="815"/>
      <c r="T825" s="815"/>
      <c r="V825" s="815"/>
      <c r="W825" s="815"/>
      <c r="X825" s="548"/>
      <c r="Y825" s="501"/>
      <c r="Z825" s="548"/>
    </row>
    <row r="826" spans="2:26" ht="16.5" thickBot="1">
      <c r="K826" s="527"/>
      <c r="L826" s="528"/>
      <c r="M826" s="192"/>
      <c r="N826" s="192"/>
      <c r="O826" s="192"/>
      <c r="Q826" s="192"/>
      <c r="R826" s="554"/>
      <c r="S826" s="133"/>
      <c r="T826" s="133"/>
      <c r="V826" s="133"/>
      <c r="W826" s="133"/>
      <c r="X826" s="192"/>
      <c r="Y826" s="501"/>
      <c r="Z826" s="192"/>
    </row>
    <row r="827" spans="2:26" ht="17.25" thickTop="1" thickBot="1">
      <c r="B827" s="110" t="s">
        <v>1831</v>
      </c>
      <c r="C827" s="242" t="s">
        <v>3870</v>
      </c>
      <c r="D827" s="243"/>
      <c r="E827" s="112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0</v>
      </c>
      <c r="N827" s="298">
        <f>SUM(N830:N834)</f>
        <v>0</v>
      </c>
      <c r="O827" s="298">
        <f>+N827-M827</f>
        <v>0</v>
      </c>
      <c r="Q827" s="298">
        <f>SUM(Q830:Q834)</f>
        <v>34</v>
      </c>
      <c r="R827" s="519"/>
      <c r="S827" s="115">
        <f>SUM(S830:S834)</f>
        <v>0</v>
      </c>
      <c r="T827" s="115">
        <f>SUM(T830:T834)</f>
        <v>0</v>
      </c>
      <c r="V827" s="115">
        <f>SUM(V830:V834)</f>
        <v>0</v>
      </c>
      <c r="W827" s="115">
        <f>SUM(W830:W834)</f>
        <v>0</v>
      </c>
      <c r="X827" s="519"/>
      <c r="Y827" s="501"/>
      <c r="Z827" s="519"/>
    </row>
    <row r="828" spans="2:26" ht="9" customHeight="1" thickTop="1" thickBot="1">
      <c r="K828" s="527"/>
      <c r="L828" s="528"/>
      <c r="M828" s="192"/>
      <c r="N828" s="192"/>
      <c r="O828" s="192"/>
      <c r="Q828" s="192"/>
      <c r="R828" s="554"/>
      <c r="S828" s="133"/>
      <c r="T828" s="133"/>
      <c r="V828" s="133"/>
      <c r="W828" s="133"/>
      <c r="X828" s="192"/>
      <c r="Y828" s="501"/>
      <c r="Z828" s="192"/>
    </row>
    <row r="829" spans="2:26" ht="39" thickBot="1">
      <c r="B829" s="102" t="s">
        <v>3221</v>
      </c>
      <c r="C829" s="245" t="s">
        <v>48</v>
      </c>
      <c r="D829" s="245"/>
      <c r="E829" s="246"/>
      <c r="F829" s="246"/>
      <c r="G829" s="246"/>
      <c r="H829" s="246"/>
      <c r="I829" s="246"/>
      <c r="J829" s="246"/>
      <c r="K829" s="302" t="s">
        <v>3222</v>
      </c>
      <c r="L829" s="135"/>
      <c r="M829" s="328" t="str">
        <f>+$M$10</f>
        <v>Valore netto al 31/12/2017</v>
      </c>
      <c r="N829" s="779" t="str">
        <f>N$10</f>
        <v>Valore netto al 31/12/2018</v>
      </c>
      <c r="O829" s="779" t="s">
        <v>4064</v>
      </c>
      <c r="P829" s="806"/>
      <c r="Q829" s="779" t="str">
        <f>Q$10</f>
        <v>Prechiusura al ° trimestre 2018</v>
      </c>
      <c r="R829" s="514"/>
      <c r="S829" s="1145" t="str">
        <f>S$330</f>
        <v>Costi da utilizzo contributi 2018</v>
      </c>
      <c r="T829" s="1143" t="str">
        <f>T$330</f>
        <v>Costi da utilizzo contributi DI CUI SOCIO-SAN</v>
      </c>
      <c r="U829" s="1144"/>
      <c r="V829" s="1142" t="str">
        <f>V$330</f>
        <v>Costi da contributi 2018</v>
      </c>
      <c r="W829" s="1143" t="str">
        <f>W$330</f>
        <v>Costi da contributi DI CUI SOCIO-SAN</v>
      </c>
      <c r="X829" s="681"/>
      <c r="Y829" s="501"/>
      <c r="Z829" s="681"/>
    </row>
    <row r="830" spans="2:26">
      <c r="B830" s="127" t="s">
        <v>1833</v>
      </c>
      <c r="C830" s="127" t="s">
        <v>3871</v>
      </c>
      <c r="D830" s="127"/>
      <c r="E830" s="127"/>
      <c r="F830" s="127"/>
      <c r="G830" s="127"/>
      <c r="H830" s="127"/>
      <c r="I830" s="127"/>
      <c r="J830" s="127"/>
      <c r="K830" s="304" t="s">
        <v>1836</v>
      </c>
      <c r="L830" s="125" t="s">
        <v>3218</v>
      </c>
      <c r="M830" s="564">
        <f>IF(ISERROR(VLOOKUP($B830,ESTR_PREC!$A$1:$M$6000,7,FALSE))=TRUE,0,VLOOKUP($B830,ESTR_PREC!$A$1:$M$6000,7,FALSE))</f>
        <v>0</v>
      </c>
      <c r="N830" s="225"/>
      <c r="O830" s="560">
        <f>+N830-M830</f>
        <v>0</v>
      </c>
      <c r="Q830" s="225">
        <v>34</v>
      </c>
      <c r="R830" s="499"/>
      <c r="S830" s="225"/>
      <c r="T830" s="225"/>
      <c r="V830" s="225"/>
      <c r="W830" s="225"/>
      <c r="X830" s="499"/>
      <c r="Y830" s="501"/>
      <c r="Z830" s="499"/>
    </row>
    <row r="831" spans="2:26">
      <c r="B831" s="127" t="s">
        <v>1839</v>
      </c>
      <c r="C831" s="127" t="s">
        <v>3872</v>
      </c>
      <c r="D831" s="127"/>
      <c r="E831" s="127"/>
      <c r="F831" s="127"/>
      <c r="G831" s="127"/>
      <c r="H831" s="127"/>
      <c r="I831" s="127"/>
      <c r="J831" s="127"/>
      <c r="K831" s="304" t="s">
        <v>1840</v>
      </c>
      <c r="L831" s="125" t="s">
        <v>3218</v>
      </c>
      <c r="M831" s="564">
        <f>IF(ISERROR(VLOOKUP($B831,ESTR_PREC!$A$1:$M$6000,7,FALSE))=TRUE,0,VLOOKUP($B831,ESTR_PREC!$A$1:$M$6000,7,FALSE))</f>
        <v>0</v>
      </c>
      <c r="N831" s="225"/>
      <c r="O831" s="560">
        <f>+N831-M831</f>
        <v>0</v>
      </c>
      <c r="Q831" s="225"/>
      <c r="R831" s="499"/>
      <c r="S831" s="225"/>
      <c r="T831" s="225"/>
      <c r="V831" s="225"/>
      <c r="W831" s="225"/>
      <c r="X831" s="499"/>
      <c r="Y831" s="501"/>
      <c r="Z831" s="499"/>
    </row>
    <row r="832" spans="2:26">
      <c r="B832" s="127" t="s">
        <v>1841</v>
      </c>
      <c r="C832" s="127" t="s">
        <v>3873</v>
      </c>
      <c r="D832" s="127"/>
      <c r="E832" s="127"/>
      <c r="F832" s="127"/>
      <c r="G832" s="127"/>
      <c r="H832" s="127"/>
      <c r="I832" s="127"/>
      <c r="J832" s="127"/>
      <c r="K832" s="314" t="s">
        <v>1843</v>
      </c>
      <c r="L832" s="125" t="s">
        <v>3218</v>
      </c>
      <c r="M832" s="564">
        <f>IF(ISERROR(VLOOKUP($B832,ESTR_PREC!$A$1:$M$6000,7,FALSE))=TRUE,0,VLOOKUP($B832,ESTR_PREC!$A$1:$M$6000,7,FALSE))</f>
        <v>0</v>
      </c>
      <c r="N832" s="225"/>
      <c r="O832" s="560">
        <f>+N832-M832</f>
        <v>0</v>
      </c>
      <c r="Q832" s="225"/>
      <c r="R832" s="499"/>
      <c r="S832" s="225"/>
      <c r="T832" s="225"/>
      <c r="V832" s="225"/>
      <c r="W832" s="225"/>
      <c r="X832" s="499"/>
      <c r="Y832" s="501"/>
      <c r="Z832" s="499"/>
    </row>
    <row r="833" spans="2:26">
      <c r="B833" s="127" t="s">
        <v>1844</v>
      </c>
      <c r="C833" s="127" t="s">
        <v>3874</v>
      </c>
      <c r="D833" s="127"/>
      <c r="E833" s="127"/>
      <c r="F833" s="127"/>
      <c r="G833" s="127"/>
      <c r="H833" s="127"/>
      <c r="I833" s="127"/>
      <c r="J833" s="127"/>
      <c r="K833" s="314" t="s">
        <v>1845</v>
      </c>
      <c r="L833" s="125" t="s">
        <v>3218</v>
      </c>
      <c r="M833" s="564">
        <f>IF(ISERROR(VLOOKUP($B833,ESTR_PREC!$A$1:$M$6000,7,FALSE))=TRUE,0,VLOOKUP($B833,ESTR_PREC!$A$1:$M$6000,7,FALSE))</f>
        <v>0</v>
      </c>
      <c r="N833" s="225"/>
      <c r="O833" s="560">
        <f>+N833-M833</f>
        <v>0</v>
      </c>
      <c r="Q833" s="225"/>
      <c r="R833" s="499"/>
      <c r="S833" s="225"/>
      <c r="T833" s="225"/>
      <c r="V833" s="225"/>
      <c r="W833" s="225"/>
      <c r="X833" s="499"/>
      <c r="Y833" s="501"/>
      <c r="Z833" s="499"/>
    </row>
    <row r="834" spans="2:26" ht="15.75" hidden="1" customHeight="1" thickBot="1">
      <c r="B834" s="352" t="s">
        <v>1846</v>
      </c>
      <c r="C834" s="352" t="s">
        <v>3875</v>
      </c>
      <c r="D834" s="352"/>
      <c r="E834" s="352"/>
      <c r="F834" s="352"/>
      <c r="G834" s="352"/>
      <c r="H834" s="352"/>
      <c r="I834" s="352"/>
      <c r="J834" s="352"/>
      <c r="K834" s="308" t="s">
        <v>1847</v>
      </c>
      <c r="L834" s="562" t="s">
        <v>3218</v>
      </c>
      <c r="M834" s="564"/>
      <c r="N834" s="564"/>
      <c r="O834" s="564"/>
      <c r="Q834" s="564"/>
      <c r="R834" s="499"/>
      <c r="S834" s="825"/>
      <c r="T834" s="825"/>
      <c r="V834" s="825"/>
      <c r="W834" s="825"/>
      <c r="X834" s="548"/>
      <c r="Y834" s="501"/>
      <c r="Z834" s="548"/>
    </row>
    <row r="835" spans="2:26" ht="15.75">
      <c r="K835" s="527"/>
      <c r="L835" s="528"/>
      <c r="M835" s="192"/>
      <c r="N835" s="192"/>
      <c r="O835" s="192"/>
      <c r="Q835" s="192"/>
      <c r="R835" s="554"/>
      <c r="S835" s="192"/>
      <c r="T835" s="192"/>
      <c r="V835" s="192"/>
      <c r="W835" s="192"/>
      <c r="X835" s="192"/>
      <c r="Y835" s="501"/>
      <c r="Z835" s="192"/>
    </row>
    <row r="836" spans="2:26" ht="16.5" thickBot="1">
      <c r="K836" s="527"/>
      <c r="L836" s="528"/>
      <c r="M836" s="192"/>
      <c r="N836" s="192"/>
      <c r="O836" s="192"/>
      <c r="Q836" s="192"/>
      <c r="R836" s="554"/>
      <c r="S836" s="192"/>
      <c r="T836" s="192"/>
      <c r="V836" s="192"/>
      <c r="W836" s="192"/>
      <c r="X836" s="192"/>
      <c r="Y836" s="501"/>
      <c r="Z836" s="192"/>
    </row>
    <row r="837" spans="2:26" ht="27.75" customHeight="1" thickTop="1" thickBot="1">
      <c r="B837" s="152" t="s">
        <v>1848</v>
      </c>
      <c r="C837" s="247" t="s">
        <v>3876</v>
      </c>
      <c r="D837" s="248"/>
      <c r="E837" s="103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0</v>
      </c>
      <c r="N837" s="154">
        <f>SUM(N840:N847)</f>
        <v>0</v>
      </c>
      <c r="O837" s="298">
        <f>+N837-M837</f>
        <v>0</v>
      </c>
      <c r="Q837" s="154">
        <f>SUM(Q840:Q847)</f>
        <v>164</v>
      </c>
      <c r="R837" s="519"/>
      <c r="S837" s="154">
        <f>SUM(S840:S847)</f>
        <v>0</v>
      </c>
      <c r="T837" s="154">
        <f>SUM(T840:T847)</f>
        <v>0</v>
      </c>
      <c r="V837" s="154">
        <f>SUM(V840:V847)</f>
        <v>0</v>
      </c>
      <c r="W837" s="154">
        <f>SUM(W840:W847)</f>
        <v>0</v>
      </c>
      <c r="X837" s="519"/>
      <c r="Y837" s="501"/>
      <c r="Z837" s="519"/>
    </row>
    <row r="838" spans="2:26" ht="9" customHeight="1" thickTop="1" thickBot="1">
      <c r="K838" s="527"/>
      <c r="L838" s="528"/>
      <c r="M838" s="192"/>
      <c r="N838" s="192"/>
      <c r="O838" s="192"/>
      <c r="Q838" s="192"/>
      <c r="R838" s="554"/>
      <c r="S838" s="192"/>
      <c r="T838" s="192"/>
      <c r="V838" s="192"/>
      <c r="W838" s="192"/>
      <c r="X838" s="192"/>
      <c r="Y838" s="501"/>
      <c r="Z838" s="192"/>
    </row>
    <row r="839" spans="2:26" ht="39" thickBot="1">
      <c r="B839" s="102" t="s">
        <v>3221</v>
      </c>
      <c r="C839" s="245" t="s">
        <v>48</v>
      </c>
      <c r="D839" s="245"/>
      <c r="E839" s="246"/>
      <c r="F839" s="246"/>
      <c r="G839" s="246"/>
      <c r="H839" s="246"/>
      <c r="I839" s="246"/>
      <c r="J839" s="246"/>
      <c r="K839" s="302" t="s">
        <v>3222</v>
      </c>
      <c r="L839" s="135"/>
      <c r="M839" s="328" t="str">
        <f>+$M$10</f>
        <v>Valore netto al 31/12/2017</v>
      </c>
      <c r="N839" s="779" t="str">
        <f>N$10</f>
        <v>Valore netto al 31/12/2018</v>
      </c>
      <c r="O839" s="779" t="s">
        <v>4064</v>
      </c>
      <c r="P839" s="806"/>
      <c r="Q839" s="779" t="str">
        <f>Q$10</f>
        <v>Prechiusura al ° trimestre 2018</v>
      </c>
      <c r="R839" s="514"/>
      <c r="S839" s="1145" t="str">
        <f>S$330</f>
        <v>Costi da utilizzo contributi 2018</v>
      </c>
      <c r="T839" s="1143" t="str">
        <f>T$330</f>
        <v>Costi da utilizzo contributi DI CUI SOCIO-SAN</v>
      </c>
      <c r="U839" s="1144"/>
      <c r="V839" s="1142" t="str">
        <f>V$330</f>
        <v>Costi da contributi 2018</v>
      </c>
      <c r="W839" s="1143" t="str">
        <f>W$330</f>
        <v>Costi da contributi DI CUI SOCIO-SAN</v>
      </c>
      <c r="X839" s="681"/>
      <c r="Y839" s="501"/>
      <c r="Z839" s="681"/>
    </row>
    <row r="840" spans="2:26" ht="25.5">
      <c r="B840" s="127" t="s">
        <v>1850</v>
      </c>
      <c r="C840" s="127" t="s">
        <v>3877</v>
      </c>
      <c r="D840" s="127"/>
      <c r="E840" s="127"/>
      <c r="F840" s="127"/>
      <c r="G840" s="127"/>
      <c r="H840" s="127"/>
      <c r="I840" s="127"/>
      <c r="J840" s="127"/>
      <c r="K840" s="314" t="s">
        <v>1853</v>
      </c>
      <c r="L840" s="125" t="s">
        <v>3218</v>
      </c>
      <c r="M840" s="564">
        <f>IF(ISERROR(VLOOKUP($B840,ESTR_PREC!$A$1:$M$6000,7,FALSE))=TRUE,0,VLOOKUP($B840,ESTR_PREC!$A$1:$M$6000,7,FALSE))</f>
        <v>0</v>
      </c>
      <c r="N840" s="225"/>
      <c r="O840" s="560">
        <f t="shared" ref="O840:O847" si="15">+N840-M840</f>
        <v>0</v>
      </c>
      <c r="Q840" s="225">
        <v>134</v>
      </c>
      <c r="R840" s="499"/>
      <c r="S840" s="225"/>
      <c r="T840" s="225"/>
      <c r="V840" s="225"/>
      <c r="W840" s="225"/>
      <c r="X840" s="499"/>
      <c r="Y840" s="501"/>
      <c r="Z840" s="499"/>
    </row>
    <row r="841" spans="2:26" ht="25.5">
      <c r="B841" s="127" t="s">
        <v>1856</v>
      </c>
      <c r="C841" s="127" t="s">
        <v>4467</v>
      </c>
      <c r="D841" s="127"/>
      <c r="E841" s="127"/>
      <c r="F841" s="127"/>
      <c r="G841" s="127"/>
      <c r="H841" s="127"/>
      <c r="I841" s="127"/>
      <c r="J841" s="127"/>
      <c r="K841" s="304" t="s">
        <v>1858</v>
      </c>
      <c r="L841" s="125" t="s">
        <v>3218</v>
      </c>
      <c r="M841" s="564">
        <f>IF(ISERROR(VLOOKUP($B841,ESTR_PREC!$A$1:$M$6000,7,FALSE))=TRUE,0,VLOOKUP($B841,ESTR_PREC!$A$1:$M$6000,7,FALSE))</f>
        <v>0</v>
      </c>
      <c r="N841" s="225"/>
      <c r="O841" s="560">
        <f t="shared" si="15"/>
        <v>0</v>
      </c>
      <c r="Q841" s="225"/>
      <c r="R841" s="499"/>
      <c r="S841" s="225"/>
      <c r="T841" s="225"/>
      <c r="V841" s="225"/>
      <c r="W841" s="225"/>
      <c r="X841" s="499"/>
      <c r="Y841" s="501"/>
      <c r="Z841" s="499"/>
    </row>
    <row r="842" spans="2:26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7"/>
      <c r="I842" s="127"/>
      <c r="J842" s="127"/>
      <c r="K842" s="314" t="s">
        <v>1863</v>
      </c>
      <c r="L842" s="125" t="s">
        <v>3218</v>
      </c>
      <c r="M842" s="564">
        <f>IF(ISERROR(VLOOKUP($B842,ESTR_PREC!$A$1:$M$6000,7,FALSE))=TRUE,0,VLOOKUP($B842,ESTR_PREC!$A$1:$M$6000,7,FALSE))</f>
        <v>0</v>
      </c>
      <c r="N842" s="225"/>
      <c r="O842" s="560">
        <f t="shared" si="15"/>
        <v>0</v>
      </c>
      <c r="Q842" s="225">
        <v>22</v>
      </c>
      <c r="R842" s="499"/>
      <c r="S842" s="225"/>
      <c r="T842" s="225"/>
      <c r="V842" s="225"/>
      <c r="W842" s="225"/>
      <c r="X842" s="499"/>
      <c r="Y842" s="501"/>
      <c r="Z842" s="499"/>
    </row>
    <row r="843" spans="2:26" ht="25.5">
      <c r="B843" s="127" t="s">
        <v>1866</v>
      </c>
      <c r="C843" s="127" t="s">
        <v>3879</v>
      </c>
      <c r="D843" s="127"/>
      <c r="E843" s="127"/>
      <c r="F843" s="127"/>
      <c r="G843" s="127"/>
      <c r="H843" s="127"/>
      <c r="I843" s="127"/>
      <c r="J843" s="127"/>
      <c r="K843" s="314" t="s">
        <v>1868</v>
      </c>
      <c r="L843" s="125" t="s">
        <v>3218</v>
      </c>
      <c r="M843" s="564">
        <f>IF(ISERROR(VLOOKUP($B843,ESTR_PREC!$A$1:$M$6000,7,FALSE))=TRUE,0,VLOOKUP($B843,ESTR_PREC!$A$1:$M$6000,7,FALSE))</f>
        <v>0</v>
      </c>
      <c r="N843" s="225"/>
      <c r="O843" s="560">
        <f t="shared" si="15"/>
        <v>0</v>
      </c>
      <c r="Q843" s="225">
        <v>8</v>
      </c>
      <c r="R843" s="499"/>
      <c r="S843" s="225"/>
      <c r="T843" s="225"/>
      <c r="V843" s="225"/>
      <c r="W843" s="225"/>
      <c r="X843" s="499"/>
      <c r="Y843" s="501"/>
      <c r="Z843" s="499"/>
    </row>
    <row r="844" spans="2:26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7"/>
      <c r="I844" s="127"/>
      <c r="J844" s="127"/>
      <c r="K844" s="314" t="s">
        <v>1873</v>
      </c>
      <c r="L844" s="125" t="s">
        <v>3218</v>
      </c>
      <c r="M844" s="564">
        <f>IF(ISERROR(VLOOKUP($B844,ESTR_PREC!$A$1:$M$6000,7,FALSE))=TRUE,0,VLOOKUP($B844,ESTR_PREC!$A$1:$M$6000,7,FALSE))</f>
        <v>0</v>
      </c>
      <c r="N844" s="225"/>
      <c r="O844" s="560">
        <f t="shared" si="15"/>
        <v>0</v>
      </c>
      <c r="Q844" s="225"/>
      <c r="R844" s="499"/>
      <c r="S844" s="225"/>
      <c r="T844" s="225"/>
      <c r="V844" s="225"/>
      <c r="W844" s="225"/>
      <c r="X844" s="499"/>
      <c r="Y844" s="501"/>
      <c r="Z844" s="499"/>
    </row>
    <row r="845" spans="2:26" ht="25.5">
      <c r="B845" s="127" t="s">
        <v>1874</v>
      </c>
      <c r="C845" s="127" t="s">
        <v>3881</v>
      </c>
      <c r="D845" s="127"/>
      <c r="E845" s="127"/>
      <c r="F845" s="127"/>
      <c r="G845" s="127"/>
      <c r="H845" s="127"/>
      <c r="I845" s="127"/>
      <c r="J845" s="127"/>
      <c r="K845" s="314" t="s">
        <v>1875</v>
      </c>
      <c r="L845" s="125" t="s">
        <v>3218</v>
      </c>
      <c r="M845" s="564">
        <f>IF(ISERROR(VLOOKUP($B845,ESTR_PREC!$A$1:$M$6000,7,FALSE))=TRUE,0,VLOOKUP($B845,ESTR_PREC!$A$1:$M$6000,7,FALSE))</f>
        <v>0</v>
      </c>
      <c r="N845" s="225"/>
      <c r="O845" s="560">
        <f t="shared" si="15"/>
        <v>0</v>
      </c>
      <c r="Q845" s="225"/>
      <c r="R845" s="499"/>
      <c r="S845" s="225"/>
      <c r="T845" s="225"/>
      <c r="V845" s="225"/>
      <c r="W845" s="225"/>
      <c r="X845" s="499"/>
      <c r="Y845" s="501"/>
      <c r="Z845" s="499"/>
    </row>
    <row r="846" spans="2:26">
      <c r="B846" s="127" t="s">
        <v>1876</v>
      </c>
      <c r="C846" s="127" t="s">
        <v>3882</v>
      </c>
      <c r="D846" s="127"/>
      <c r="E846" s="127"/>
      <c r="F846" s="127"/>
      <c r="G846" s="127"/>
      <c r="H846" s="127"/>
      <c r="I846" s="127"/>
      <c r="J846" s="127"/>
      <c r="K846" s="183" t="s">
        <v>1878</v>
      </c>
      <c r="L846" s="125" t="s">
        <v>3218</v>
      </c>
      <c r="M846" s="564">
        <f>IF(ISERROR(VLOOKUP($B846,ESTR_PREC!$A$1:$M$6000,7,FALSE))=TRUE,0,VLOOKUP($B846,ESTR_PREC!$A$1:$M$6000,7,FALSE))</f>
        <v>0</v>
      </c>
      <c r="N846" s="225"/>
      <c r="O846" s="560">
        <f t="shared" si="15"/>
        <v>0</v>
      </c>
      <c r="Q846" s="225"/>
      <c r="R846" s="499"/>
      <c r="S846" s="225"/>
      <c r="T846" s="225"/>
      <c r="V846" s="225"/>
      <c r="W846" s="225"/>
      <c r="X846" s="499"/>
      <c r="Y846" s="501"/>
      <c r="Z846" s="499"/>
    </row>
    <row r="847" spans="2:26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30"/>
      <c r="I847" s="130"/>
      <c r="J847" s="130"/>
      <c r="K847" s="213" t="s">
        <v>1881</v>
      </c>
      <c r="L847" s="132" t="s">
        <v>3218</v>
      </c>
      <c r="M847" s="564">
        <f>IF(ISERROR(VLOOKUP($B847,ESTR_PREC!$A$1:$M$6000,7,FALSE))=TRUE,0,VLOOKUP($B847,ESTR_PREC!$A$1:$M$6000,7,FALSE))</f>
        <v>0</v>
      </c>
      <c r="N847" s="225"/>
      <c r="O847" s="560">
        <f t="shared" si="15"/>
        <v>0</v>
      </c>
      <c r="Q847" s="225"/>
      <c r="R847" s="499"/>
      <c r="S847" s="225"/>
      <c r="T847" s="225"/>
      <c r="V847" s="225"/>
      <c r="W847" s="225"/>
      <c r="X847" s="499"/>
      <c r="Y847" s="501"/>
      <c r="Z847" s="499"/>
    </row>
    <row r="848" spans="2:26" ht="15.75">
      <c r="K848" s="527"/>
      <c r="L848" s="528"/>
      <c r="M848" s="192"/>
      <c r="N848" s="192"/>
      <c r="O848" s="192"/>
      <c r="Q848" s="192"/>
      <c r="R848" s="554"/>
      <c r="S848" s="192"/>
      <c r="T848" s="192"/>
      <c r="V848" s="192"/>
      <c r="W848" s="192"/>
      <c r="X848" s="192"/>
      <c r="Y848" s="501"/>
      <c r="Z848" s="192"/>
    </row>
    <row r="849" spans="2:26" ht="15.75" thickBot="1">
      <c r="K849" s="547"/>
      <c r="L849" s="532"/>
      <c r="M849" s="499"/>
      <c r="N849" s="517"/>
      <c r="O849" s="517"/>
      <c r="Q849" s="517"/>
      <c r="R849" s="554"/>
      <c r="S849" s="499"/>
      <c r="T849" s="499"/>
      <c r="V849" s="499"/>
      <c r="W849" s="499"/>
      <c r="X849" s="499"/>
      <c r="Y849" s="501"/>
      <c r="Z849" s="499"/>
    </row>
    <row r="850" spans="2:26" ht="17.25" thickTop="1" thickBot="1">
      <c r="B850" s="152" t="s">
        <v>1882</v>
      </c>
      <c r="C850" s="247" t="s">
        <v>3884</v>
      </c>
      <c r="D850" s="248"/>
      <c r="E850" s="103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0</v>
      </c>
      <c r="N850" s="154">
        <f>SUM(N853:N860)</f>
        <v>0</v>
      </c>
      <c r="O850" s="298">
        <f>+N850-M850</f>
        <v>0</v>
      </c>
      <c r="Q850" s="154">
        <f>SUM(Q853:Q860)</f>
        <v>46</v>
      </c>
      <c r="R850" s="519"/>
      <c r="S850" s="154">
        <f>SUM(S853:S860)</f>
        <v>0</v>
      </c>
      <c r="T850" s="154">
        <f>SUM(T853:T860)</f>
        <v>0</v>
      </c>
      <c r="V850" s="154">
        <f>SUM(V853:V860)</f>
        <v>0</v>
      </c>
      <c r="W850" s="154">
        <f>SUM(W853:W860)</f>
        <v>0</v>
      </c>
      <c r="X850" s="519"/>
      <c r="Y850" s="501"/>
      <c r="Z850" s="519"/>
    </row>
    <row r="851" spans="2:26" ht="9" customHeight="1" thickTop="1" thickBot="1">
      <c r="K851" s="527"/>
      <c r="L851" s="528"/>
      <c r="M851" s="192"/>
      <c r="N851" s="192"/>
      <c r="O851" s="192"/>
      <c r="Q851" s="192"/>
      <c r="R851" s="554"/>
      <c r="S851" s="192"/>
      <c r="T851" s="192"/>
      <c r="V851" s="192"/>
      <c r="W851" s="192"/>
      <c r="X851" s="192"/>
      <c r="Y851" s="501"/>
      <c r="Z851" s="192"/>
    </row>
    <row r="852" spans="2:26" ht="39" thickBot="1">
      <c r="B852" s="102" t="s">
        <v>3221</v>
      </c>
      <c r="C852" s="245" t="s">
        <v>48</v>
      </c>
      <c r="D852" s="245"/>
      <c r="E852" s="246"/>
      <c r="F852" s="246"/>
      <c r="G852" s="246"/>
      <c r="H852" s="246"/>
      <c r="I852" s="246"/>
      <c r="J852" s="246"/>
      <c r="K852" s="302" t="s">
        <v>3222</v>
      </c>
      <c r="L852" s="135"/>
      <c r="M852" s="328" t="str">
        <f>+$M$10</f>
        <v>Valore netto al 31/12/2017</v>
      </c>
      <c r="N852" s="779" t="str">
        <f>N$10</f>
        <v>Valore netto al 31/12/2018</v>
      </c>
      <c r="O852" s="779" t="s">
        <v>4064</v>
      </c>
      <c r="P852" s="806"/>
      <c r="Q852" s="779" t="str">
        <f>Q$10</f>
        <v>Prechiusura al ° trimestre 2018</v>
      </c>
      <c r="R852" s="514"/>
      <c r="S852" s="1145" t="str">
        <f>S$330</f>
        <v>Costi da utilizzo contributi 2018</v>
      </c>
      <c r="T852" s="1143" t="str">
        <f>T$330</f>
        <v>Costi da utilizzo contributi DI CUI SOCIO-SAN</v>
      </c>
      <c r="U852" s="1144"/>
      <c r="V852" s="1142" t="str">
        <f>V$330</f>
        <v>Costi da contributi 2018</v>
      </c>
      <c r="W852" s="1143" t="str">
        <f>W$330</f>
        <v>Costi da contributi DI CUI SOCIO-SAN</v>
      </c>
      <c r="X852" s="681"/>
      <c r="Y852" s="501"/>
      <c r="Z852" s="681"/>
    </row>
    <row r="853" spans="2:26">
      <c r="B853" s="127" t="s">
        <v>1884</v>
      </c>
      <c r="C853" s="127" t="s">
        <v>3885</v>
      </c>
      <c r="D853" s="127"/>
      <c r="E853" s="127"/>
      <c r="F853" s="127"/>
      <c r="G853" s="127"/>
      <c r="H853" s="127"/>
      <c r="I853" s="127"/>
      <c r="J853" s="127"/>
      <c r="K853" s="183" t="s">
        <v>1887</v>
      </c>
      <c r="L853" s="125" t="s">
        <v>3218</v>
      </c>
      <c r="M853" s="564">
        <f>IF(ISERROR(VLOOKUP($B853,ESTR_PREC!$A$1:$M$6000,7,FALSE))=TRUE,0,VLOOKUP($B853,ESTR_PREC!$A$1:$M$6000,7,FALSE))</f>
        <v>0</v>
      </c>
      <c r="N853" s="225"/>
      <c r="O853" s="560">
        <f t="shared" ref="O853:O860" si="16">+N853-M853</f>
        <v>0</v>
      </c>
      <c r="Q853" s="225"/>
      <c r="R853" s="499"/>
      <c r="S853" s="225"/>
      <c r="T853" s="225"/>
      <c r="V853" s="225"/>
      <c r="W853" s="225"/>
      <c r="X853" s="499"/>
      <c r="Y853" s="501"/>
      <c r="Z853" s="499"/>
    </row>
    <row r="854" spans="2:26">
      <c r="B854" s="127" t="s">
        <v>1890</v>
      </c>
      <c r="C854" s="127" t="s">
        <v>3886</v>
      </c>
      <c r="D854" s="127"/>
      <c r="E854" s="127"/>
      <c r="F854" s="127"/>
      <c r="G854" s="127"/>
      <c r="H854" s="127"/>
      <c r="I854" s="127"/>
      <c r="J854" s="127"/>
      <c r="K854" s="183" t="s">
        <v>1891</v>
      </c>
      <c r="L854" s="125" t="s">
        <v>3218</v>
      </c>
      <c r="M854" s="564">
        <f>IF(ISERROR(VLOOKUP($B854,ESTR_PREC!$A$1:$M$6000,7,FALSE))=TRUE,0,VLOOKUP($B854,ESTR_PREC!$A$1:$M$6000,7,FALSE))</f>
        <v>0</v>
      </c>
      <c r="N854" s="225"/>
      <c r="O854" s="560">
        <f t="shared" si="16"/>
        <v>0</v>
      </c>
      <c r="Q854" s="225"/>
      <c r="R854" s="499"/>
      <c r="S854" s="225"/>
      <c r="T854" s="225"/>
      <c r="V854" s="225"/>
      <c r="W854" s="225"/>
      <c r="X854" s="499"/>
      <c r="Y854" s="501"/>
      <c r="Z854" s="499"/>
    </row>
    <row r="855" spans="2:26">
      <c r="B855" s="127" t="s">
        <v>1892</v>
      </c>
      <c r="C855" s="127" t="s">
        <v>3887</v>
      </c>
      <c r="D855" s="127"/>
      <c r="E855" s="127"/>
      <c r="F855" s="127"/>
      <c r="G855" s="127"/>
      <c r="H855" s="127"/>
      <c r="I855" s="127"/>
      <c r="J855" s="127"/>
      <c r="K855" s="234" t="s">
        <v>1894</v>
      </c>
      <c r="L855" s="125" t="s">
        <v>3218</v>
      </c>
      <c r="M855" s="564">
        <f>IF(ISERROR(VLOOKUP($B855,ESTR_PREC!$A$1:$M$6000,7,FALSE))=TRUE,0,VLOOKUP($B855,ESTR_PREC!$A$1:$M$6000,7,FALSE))</f>
        <v>0</v>
      </c>
      <c r="N855" s="225"/>
      <c r="O855" s="560">
        <f t="shared" si="16"/>
        <v>0</v>
      </c>
      <c r="Q855" s="225"/>
      <c r="R855" s="499"/>
      <c r="S855" s="225"/>
      <c r="T855" s="225"/>
      <c r="V855" s="225"/>
      <c r="W855" s="225"/>
      <c r="X855" s="499"/>
      <c r="Y855" s="501"/>
      <c r="Z855" s="499"/>
    </row>
    <row r="856" spans="2:26">
      <c r="B856" s="127" t="s">
        <v>1897</v>
      </c>
      <c r="C856" s="127" t="s">
        <v>4468</v>
      </c>
      <c r="D856" s="127"/>
      <c r="E856" s="127"/>
      <c r="F856" s="127"/>
      <c r="G856" s="127"/>
      <c r="H856" s="127"/>
      <c r="I856" s="127"/>
      <c r="J856" s="127"/>
      <c r="K856" s="304" t="s">
        <v>1898</v>
      </c>
      <c r="L856" s="125" t="s">
        <v>3218</v>
      </c>
      <c r="M856" s="564">
        <f>IF(ISERROR(VLOOKUP($B856,ESTR_PREC!$A$1:$M$6000,7,FALSE))=TRUE,0,VLOOKUP($B856,ESTR_PREC!$A$1:$M$6000,7,FALSE))</f>
        <v>0</v>
      </c>
      <c r="N856" s="225"/>
      <c r="O856" s="560">
        <f t="shared" si="16"/>
        <v>0</v>
      </c>
      <c r="Q856" s="225"/>
      <c r="R856" s="499"/>
      <c r="S856" s="225"/>
      <c r="T856" s="225"/>
      <c r="V856" s="225"/>
      <c r="W856" s="225"/>
      <c r="X856" s="499"/>
      <c r="Y856" s="501"/>
      <c r="Z856" s="499"/>
    </row>
    <row r="857" spans="2:26">
      <c r="B857" s="127" t="s">
        <v>1899</v>
      </c>
      <c r="C857" s="127" t="s">
        <v>3888</v>
      </c>
      <c r="D857" s="127"/>
      <c r="E857" s="127"/>
      <c r="F857" s="127"/>
      <c r="G857" s="127"/>
      <c r="H857" s="127"/>
      <c r="I857" s="127"/>
      <c r="J857" s="127"/>
      <c r="K857" s="183" t="s">
        <v>1901</v>
      </c>
      <c r="L857" s="125" t="s">
        <v>3218</v>
      </c>
      <c r="M857" s="564">
        <f>IF(ISERROR(VLOOKUP($B857,ESTR_PREC!$A$1:$M$6000,7,FALSE))=TRUE,0,VLOOKUP($B857,ESTR_PREC!$A$1:$M$6000,7,FALSE))</f>
        <v>0</v>
      </c>
      <c r="N857" s="225"/>
      <c r="O857" s="560">
        <f t="shared" si="16"/>
        <v>0</v>
      </c>
      <c r="Q857" s="225">
        <v>46</v>
      </c>
      <c r="R857" s="499"/>
      <c r="S857" s="225"/>
      <c r="T857" s="225"/>
      <c r="V857" s="225"/>
      <c r="W857" s="225"/>
      <c r="X857" s="499"/>
      <c r="Y857" s="501"/>
      <c r="Z857" s="499"/>
    </row>
    <row r="858" spans="2:26">
      <c r="B858" s="127" t="s">
        <v>1902</v>
      </c>
      <c r="C858" s="127" t="s">
        <v>3889</v>
      </c>
      <c r="D858" s="127"/>
      <c r="E858" s="127"/>
      <c r="F858" s="127"/>
      <c r="G858" s="127"/>
      <c r="H858" s="127"/>
      <c r="I858" s="127"/>
      <c r="J858" s="127"/>
      <c r="K858" s="183" t="s">
        <v>1904</v>
      </c>
      <c r="L858" s="125" t="s">
        <v>3218</v>
      </c>
      <c r="M858" s="564">
        <f>IF(ISERROR(VLOOKUP($B858,ESTR_PREC!$A$1:$M$6000,7,FALSE))=TRUE,0,VLOOKUP($B858,ESTR_PREC!$A$1:$M$6000,7,FALSE))</f>
        <v>0</v>
      </c>
      <c r="N858" s="225"/>
      <c r="O858" s="560">
        <f t="shared" si="16"/>
        <v>0</v>
      </c>
      <c r="Q858" s="225"/>
      <c r="R858" s="499"/>
      <c r="S858" s="225"/>
      <c r="T858" s="225"/>
      <c r="V858" s="225"/>
      <c r="W858" s="225"/>
      <c r="X858" s="499"/>
      <c r="Y858" s="501"/>
      <c r="Z858" s="499"/>
    </row>
    <row r="859" spans="2:26">
      <c r="B859" s="127" t="s">
        <v>1905</v>
      </c>
      <c r="C859" s="127" t="s">
        <v>3890</v>
      </c>
      <c r="D859" s="127"/>
      <c r="E859" s="127"/>
      <c r="F859" s="127"/>
      <c r="G859" s="127"/>
      <c r="H859" s="127"/>
      <c r="I859" s="127"/>
      <c r="J859" s="127"/>
      <c r="K859" s="183" t="s">
        <v>1907</v>
      </c>
      <c r="L859" s="125" t="s">
        <v>3218</v>
      </c>
      <c r="M859" s="564">
        <f>IF(ISERROR(VLOOKUP($B859,ESTR_PREC!$A$1:$M$6000,7,FALSE))=TRUE,0,VLOOKUP($B859,ESTR_PREC!$A$1:$M$6000,7,FALSE))</f>
        <v>0</v>
      </c>
      <c r="N859" s="225"/>
      <c r="O859" s="560">
        <f t="shared" si="16"/>
        <v>0</v>
      </c>
      <c r="Q859" s="225"/>
      <c r="R859" s="499"/>
      <c r="S859" s="225"/>
      <c r="T859" s="225"/>
      <c r="V859" s="225"/>
      <c r="W859" s="225"/>
      <c r="X859" s="499"/>
      <c r="Y859" s="501"/>
      <c r="Z859" s="499"/>
    </row>
    <row r="860" spans="2:26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30"/>
      <c r="I860" s="130"/>
      <c r="J860" s="130"/>
      <c r="K860" s="166" t="s">
        <v>1910</v>
      </c>
      <c r="L860" s="132" t="s">
        <v>3218</v>
      </c>
      <c r="M860" s="564">
        <f>IF(ISERROR(VLOOKUP($B860,ESTR_PREC!$A$1:$M$6000,7,FALSE))=TRUE,0,VLOOKUP($B860,ESTR_PREC!$A$1:$M$6000,7,FALSE))</f>
        <v>0</v>
      </c>
      <c r="N860" s="225"/>
      <c r="O860" s="560">
        <f t="shared" si="16"/>
        <v>0</v>
      </c>
      <c r="Q860" s="225"/>
      <c r="R860" s="499"/>
      <c r="S860" s="225"/>
      <c r="T860" s="225"/>
      <c r="V860" s="225"/>
      <c r="W860" s="225"/>
      <c r="X860" s="499"/>
      <c r="Y860" s="501"/>
      <c r="Z860" s="499"/>
    </row>
    <row r="861" spans="2:26" ht="15.75">
      <c r="K861" s="527"/>
      <c r="L861" s="528"/>
      <c r="M861" s="192"/>
      <c r="N861" s="192"/>
      <c r="O861" s="192"/>
      <c r="Q861" s="192"/>
      <c r="R861" s="192"/>
      <c r="S861" s="192"/>
      <c r="T861" s="192"/>
      <c r="V861" s="192"/>
      <c r="W861" s="192"/>
      <c r="X861" s="192"/>
      <c r="Y861" s="501"/>
      <c r="Z861" s="192"/>
    </row>
    <row r="862" spans="2:26" ht="15.75" thickBot="1">
      <c r="K862" s="547"/>
      <c r="L862" s="532"/>
      <c r="M862" s="499"/>
      <c r="N862" s="517"/>
      <c r="O862" s="517"/>
      <c r="Q862" s="517"/>
      <c r="R862" s="554"/>
      <c r="S862" s="499"/>
      <c r="T862" s="499"/>
      <c r="V862" s="499"/>
      <c r="W862" s="499"/>
      <c r="X862" s="499"/>
      <c r="Y862" s="501"/>
      <c r="Z862" s="499"/>
    </row>
    <row r="863" spans="2:26" ht="39" thickBot="1">
      <c r="K863" s="529"/>
      <c r="L863" s="465"/>
      <c r="M863" s="328" t="str">
        <f>+$M$10</f>
        <v>Valore netto al 31/12/2017</v>
      </c>
      <c r="N863" s="779" t="str">
        <f>N$10</f>
        <v>Valore netto al 31/12/2018</v>
      </c>
      <c r="O863" s="779" t="s">
        <v>4064</v>
      </c>
      <c r="P863" s="806"/>
      <c r="Q863" s="779" t="str">
        <f>Q$10</f>
        <v>Prechiusura al ° trimestre 2018</v>
      </c>
      <c r="R863" s="514"/>
      <c r="S863" s="1145" t="str">
        <f>S$330</f>
        <v>Costi da utilizzo contributi 2018</v>
      </c>
      <c r="T863" s="1143" t="str">
        <f>T$330</f>
        <v>Costi da utilizzo contributi DI CUI SOCIO-SAN</v>
      </c>
      <c r="U863" s="1144"/>
      <c r="V863" s="1142" t="str">
        <f>V$330</f>
        <v>Costi da contributi 2018</v>
      </c>
      <c r="W863" s="1143" t="str">
        <f>W$330</f>
        <v>Costi da contributi DI CUI SOCIO-SAN</v>
      </c>
      <c r="X863" s="681"/>
      <c r="Y863" s="501"/>
      <c r="Z863" s="681"/>
    </row>
    <row r="864" spans="2:26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321" t="s">
        <v>1912</v>
      </c>
      <c r="L864" s="187" t="s">
        <v>3218</v>
      </c>
      <c r="M864" s="188">
        <f>+M867+M977+M1051+M1125</f>
        <v>0</v>
      </c>
      <c r="N864" s="775">
        <f>+N867+N977+N1051+N1125</f>
        <v>0</v>
      </c>
      <c r="O864" s="775">
        <f>+N864-M864</f>
        <v>0</v>
      </c>
      <c r="Q864" s="775">
        <f>+Q867+Q977+Q1051+Q1125</f>
        <v>7382</v>
      </c>
      <c r="R864" s="518"/>
      <c r="S864" s="188">
        <f>+S867+S977+S1051+S1125</f>
        <v>0</v>
      </c>
      <c r="T864" s="188">
        <f>+T867+T977+T1051+T1125</f>
        <v>0</v>
      </c>
      <c r="V864" s="188">
        <f>+V867+V977+V1051+V1125</f>
        <v>0</v>
      </c>
      <c r="W864" s="188">
        <f>+W867+W977+W1051+W1125</f>
        <v>0</v>
      </c>
      <c r="X864" s="518"/>
      <c r="Y864" s="501"/>
      <c r="Z864" s="518"/>
    </row>
    <row r="865" spans="2:26" ht="16.5" thickTop="1">
      <c r="K865" s="539"/>
      <c r="L865" s="528"/>
      <c r="M865" s="518"/>
      <c r="N865" s="515"/>
      <c r="O865" s="515"/>
      <c r="Q865" s="515"/>
      <c r="R865" s="518"/>
      <c r="S865" s="518"/>
      <c r="T865" s="518"/>
      <c r="V865" s="518"/>
      <c r="W865" s="518"/>
      <c r="X865" s="518"/>
      <c r="Y865" s="501"/>
      <c r="Z865" s="518"/>
    </row>
    <row r="866" spans="2:26" ht="15.75" thickBot="1">
      <c r="M866" s="265"/>
      <c r="N866" s="379"/>
      <c r="Q866" s="379"/>
      <c r="R866" s="554"/>
      <c r="X866" s="501"/>
      <c r="Y866" s="501"/>
      <c r="Z866" s="501"/>
    </row>
    <row r="867" spans="2:26" ht="17.25" thickTop="1" thickBot="1">
      <c r="B867" s="152" t="s">
        <v>1913</v>
      </c>
      <c r="C867" s="247" t="s">
        <v>3893</v>
      </c>
      <c r="D867" s="248"/>
      <c r="E867" s="103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0</v>
      </c>
      <c r="N867" s="154">
        <f>SUM(N870:N974)</f>
        <v>0</v>
      </c>
      <c r="O867" s="778">
        <f>+N867-M867</f>
        <v>0</v>
      </c>
      <c r="Q867" s="154">
        <f>SUM(Q870:Q974)</f>
        <v>4247</v>
      </c>
      <c r="R867" s="519"/>
      <c r="S867" s="154">
        <f>SUM(S870:S974)</f>
        <v>0</v>
      </c>
      <c r="T867" s="154">
        <f>SUM(T870:T974)</f>
        <v>0</v>
      </c>
      <c r="V867" s="154">
        <f>SUM(V870:V974)</f>
        <v>0</v>
      </c>
      <c r="W867" s="154">
        <f>SUM(W870:W974)</f>
        <v>0</v>
      </c>
      <c r="X867" s="519"/>
      <c r="Y867" s="501"/>
      <c r="Z867" s="519"/>
    </row>
    <row r="868" spans="2:26" ht="9" customHeight="1" thickTop="1" thickBot="1">
      <c r="K868" s="540"/>
      <c r="M868" s="265"/>
      <c r="N868" s="379"/>
      <c r="Q868" s="379"/>
      <c r="R868" s="554"/>
      <c r="X868" s="501"/>
      <c r="Y868" s="501"/>
      <c r="Z868" s="501"/>
    </row>
    <row r="869" spans="2:26" ht="39" thickBot="1">
      <c r="B869" s="102" t="s">
        <v>3221</v>
      </c>
      <c r="C869" s="245" t="s">
        <v>48</v>
      </c>
      <c r="D869" s="245"/>
      <c r="E869" s="246"/>
      <c r="F869" s="246"/>
      <c r="G869" s="246"/>
      <c r="H869" s="246"/>
      <c r="I869" s="246"/>
      <c r="J869" s="246"/>
      <c r="K869" s="322" t="s">
        <v>3894</v>
      </c>
      <c r="L869" s="135"/>
      <c r="M869" s="328" t="str">
        <f>+$M$10</f>
        <v>Valore netto al 31/12/2017</v>
      </c>
      <c r="N869" s="779" t="str">
        <f>N$10</f>
        <v>Valore netto al 31/12/2018</v>
      </c>
      <c r="O869" s="779" t="s">
        <v>4064</v>
      </c>
      <c r="P869" s="806"/>
      <c r="Q869" s="779" t="str">
        <f>Q$10</f>
        <v>Prechiusura al ° trimestre 2018</v>
      </c>
      <c r="R869" s="514"/>
      <c r="S869" s="1145" t="str">
        <f>S$330</f>
        <v>Costi da utilizzo contributi 2018</v>
      </c>
      <c r="T869" s="1143" t="str">
        <f>T$330</f>
        <v>Costi da utilizzo contributi DI CUI SOCIO-SAN</v>
      </c>
      <c r="U869" s="1144"/>
      <c r="V869" s="1142" t="str">
        <f>V$330</f>
        <v>Costi da contributi 2018</v>
      </c>
      <c r="W869" s="1143" t="str">
        <f>W$330</f>
        <v>Costi da contributi DI CUI SOCIO-SAN</v>
      </c>
      <c r="X869" s="681"/>
      <c r="Y869" s="501"/>
      <c r="Z869" s="681"/>
    </row>
    <row r="870" spans="2:26" ht="25.5">
      <c r="B870" s="138" t="s">
        <v>1915</v>
      </c>
      <c r="C870" s="138" t="s">
        <v>3895</v>
      </c>
      <c r="D870" s="138"/>
      <c r="E870" s="138"/>
      <c r="F870" s="138"/>
      <c r="G870" s="138"/>
      <c r="H870" s="138"/>
      <c r="I870" s="138"/>
      <c r="J870" s="138"/>
      <c r="K870" s="23" t="s">
        <v>1920</v>
      </c>
      <c r="L870" s="270" t="s">
        <v>3218</v>
      </c>
      <c r="M870" s="564">
        <f>IF(ISERROR(VLOOKUP($B870,ESTR_PREC!$A$1:$M$6000,7,FALSE))=TRUE,0,VLOOKUP($B870,ESTR_PREC!$A$1:$M$6000,7,FALSE))</f>
        <v>0</v>
      </c>
      <c r="N870" s="225"/>
      <c r="O870" s="560">
        <f t="shared" ref="O870:O876" si="17">+N870-M870</f>
        <v>0</v>
      </c>
      <c r="Q870" s="225">
        <v>659</v>
      </c>
      <c r="R870" s="499"/>
      <c r="S870" s="225"/>
      <c r="T870" s="225"/>
      <c r="V870" s="225"/>
      <c r="W870" s="225"/>
      <c r="X870" s="499"/>
      <c r="Y870" s="501"/>
      <c r="Z870" s="499"/>
    </row>
    <row r="871" spans="2:26" ht="25.5">
      <c r="B871" s="138" t="s">
        <v>1921</v>
      </c>
      <c r="C871" s="138" t="s">
        <v>3896</v>
      </c>
      <c r="D871" s="138"/>
      <c r="E871" s="138"/>
      <c r="F871" s="138"/>
      <c r="G871" s="138"/>
      <c r="H871" s="138"/>
      <c r="I871" s="138"/>
      <c r="J871" s="138"/>
      <c r="K871" s="23" t="s">
        <v>1922</v>
      </c>
      <c r="L871" s="270" t="s">
        <v>3218</v>
      </c>
      <c r="M871" s="564">
        <f>IF(ISERROR(VLOOKUP($B871,ESTR_PREC!$A$1:$M$6000,7,FALSE))=TRUE,0,VLOOKUP($B871,ESTR_PREC!$A$1:$M$6000,7,FALSE))</f>
        <v>0</v>
      </c>
      <c r="N871" s="225"/>
      <c r="O871" s="560">
        <f t="shared" si="17"/>
        <v>0</v>
      </c>
      <c r="Q871" s="225">
        <v>0</v>
      </c>
      <c r="R871" s="499"/>
      <c r="S871" s="225"/>
      <c r="T871" s="225"/>
      <c r="V871" s="225"/>
      <c r="W871" s="225"/>
      <c r="X871" s="499"/>
      <c r="Y871" s="501"/>
      <c r="Z871" s="499"/>
    </row>
    <row r="872" spans="2:26" ht="25.5">
      <c r="B872" s="586" t="s">
        <v>1923</v>
      </c>
      <c r="C872" s="964" t="s">
        <v>3897</v>
      </c>
      <c r="D872" s="960"/>
      <c r="E872" s="960"/>
      <c r="F872" s="960"/>
      <c r="G872" s="960"/>
      <c r="H872" s="960"/>
      <c r="I872" s="960"/>
      <c r="J872" s="960"/>
      <c r="K872" s="366" t="s">
        <v>1924</v>
      </c>
      <c r="L872" s="965" t="s">
        <v>3218</v>
      </c>
      <c r="M872" s="564">
        <f>IF(ISERROR(VLOOKUP($B872,ESTR_PREC!$A$1:$M$6000,7,FALSE))=TRUE,0,VLOOKUP($B872,ESTR_PREC!$A$1:$M$6000,7,FALSE))</f>
        <v>0</v>
      </c>
      <c r="N872" s="225"/>
      <c r="O872" s="560">
        <f t="shared" si="17"/>
        <v>0</v>
      </c>
      <c r="Q872" s="225">
        <v>235</v>
      </c>
      <c r="R872" s="499"/>
      <c r="S872" s="225"/>
      <c r="T872" s="225"/>
      <c r="V872" s="225"/>
      <c r="W872" s="225"/>
      <c r="X872" s="499"/>
      <c r="Y872" s="501"/>
      <c r="Z872" s="499"/>
    </row>
    <row r="873" spans="2:26" ht="25.5">
      <c r="B873" s="138" t="s">
        <v>1925</v>
      </c>
      <c r="C873" s="138" t="s">
        <v>3898</v>
      </c>
      <c r="D873" s="138"/>
      <c r="E873" s="138"/>
      <c r="F873" s="138"/>
      <c r="G873" s="138"/>
      <c r="H873" s="138"/>
      <c r="I873" s="138"/>
      <c r="J873" s="138"/>
      <c r="K873" s="23" t="s">
        <v>1926</v>
      </c>
      <c r="L873" s="270" t="s">
        <v>3218</v>
      </c>
      <c r="M873" s="564">
        <f>IF(ISERROR(VLOOKUP($B873,ESTR_PREC!$A$1:$M$6000,7,FALSE))=TRUE,0,VLOOKUP($B873,ESTR_PREC!$A$1:$M$6000,7,FALSE))</f>
        <v>0</v>
      </c>
      <c r="N873" s="225"/>
      <c r="O873" s="560">
        <f t="shared" si="17"/>
        <v>0</v>
      </c>
      <c r="Q873" s="225">
        <v>769</v>
      </c>
      <c r="R873" s="499"/>
      <c r="S873" s="225"/>
      <c r="T873" s="225"/>
      <c r="V873" s="225"/>
      <c r="W873" s="225"/>
      <c r="X873" s="499"/>
      <c r="Y873" s="501"/>
      <c r="Z873" s="499"/>
    </row>
    <row r="874" spans="2:26" ht="25.5">
      <c r="B874" s="138" t="s">
        <v>1927</v>
      </c>
      <c r="C874" s="138" t="s">
        <v>3899</v>
      </c>
      <c r="D874" s="138"/>
      <c r="E874" s="138"/>
      <c r="F874" s="138"/>
      <c r="G874" s="138"/>
      <c r="H874" s="138"/>
      <c r="I874" s="138"/>
      <c r="J874" s="138"/>
      <c r="K874" s="23" t="s">
        <v>1928</v>
      </c>
      <c r="L874" s="270" t="s">
        <v>3218</v>
      </c>
      <c r="M874" s="564">
        <f>IF(ISERROR(VLOOKUP($B874,ESTR_PREC!$A$1:$M$6000,7,FALSE))=TRUE,0,VLOOKUP($B874,ESTR_PREC!$A$1:$M$6000,7,FALSE))</f>
        <v>0</v>
      </c>
      <c r="N874" s="225"/>
      <c r="O874" s="560">
        <f t="shared" si="17"/>
        <v>0</v>
      </c>
      <c r="Q874" s="225">
        <v>0</v>
      </c>
      <c r="R874" s="499"/>
      <c r="S874" s="225"/>
      <c r="T874" s="225"/>
      <c r="V874" s="225"/>
      <c r="W874" s="225"/>
      <c r="X874" s="499"/>
      <c r="Y874" s="501"/>
      <c r="Z874" s="499"/>
    </row>
    <row r="875" spans="2:26" ht="25.5">
      <c r="B875" s="138" t="s">
        <v>1929</v>
      </c>
      <c r="C875" s="138" t="s">
        <v>3900</v>
      </c>
      <c r="D875" s="138"/>
      <c r="E875" s="138"/>
      <c r="F875" s="138"/>
      <c r="G875" s="138"/>
      <c r="H875" s="138"/>
      <c r="I875" s="138"/>
      <c r="J875" s="138"/>
      <c r="K875" s="23" t="s">
        <v>1930</v>
      </c>
      <c r="L875" s="270" t="s">
        <v>3218</v>
      </c>
      <c r="M875" s="564">
        <f>IF(ISERROR(VLOOKUP($B875,ESTR_PREC!$A$1:$M$6000,7,FALSE))=TRUE,0,VLOOKUP($B875,ESTR_PREC!$A$1:$M$6000,7,FALSE))</f>
        <v>0</v>
      </c>
      <c r="N875" s="225"/>
      <c r="O875" s="560">
        <f t="shared" si="17"/>
        <v>0</v>
      </c>
      <c r="Q875" s="225">
        <v>58</v>
      </c>
      <c r="R875" s="499"/>
      <c r="S875" s="225"/>
      <c r="T875" s="225"/>
      <c r="V875" s="225"/>
      <c r="W875" s="225"/>
      <c r="X875" s="499"/>
      <c r="Y875" s="501"/>
      <c r="Z875" s="499"/>
    </row>
    <row r="876" spans="2:26" ht="25.5">
      <c r="B876" s="138" t="s">
        <v>1931</v>
      </c>
      <c r="C876" s="138" t="s">
        <v>3901</v>
      </c>
      <c r="D876" s="138"/>
      <c r="E876" s="138"/>
      <c r="F876" s="138"/>
      <c r="G876" s="138"/>
      <c r="H876" s="138"/>
      <c r="I876" s="138"/>
      <c r="J876" s="138"/>
      <c r="K876" s="23" t="s">
        <v>1932</v>
      </c>
      <c r="L876" s="270" t="s">
        <v>3218</v>
      </c>
      <c r="M876" s="564">
        <f>IF(ISERROR(VLOOKUP($B876,ESTR_PREC!$A$1:$M$6000,7,FALSE))=TRUE,0,VLOOKUP($B876,ESTR_PREC!$A$1:$M$6000,7,FALSE))</f>
        <v>0</v>
      </c>
      <c r="N876" s="225"/>
      <c r="O876" s="560">
        <f t="shared" si="17"/>
        <v>0</v>
      </c>
      <c r="Q876" s="225">
        <v>22</v>
      </c>
      <c r="R876" s="499"/>
      <c r="S876" s="225"/>
      <c r="T876" s="225"/>
      <c r="V876" s="225"/>
      <c r="W876" s="225"/>
      <c r="X876" s="499"/>
      <c r="Y876" s="501"/>
      <c r="Z876" s="499"/>
    </row>
    <row r="877" spans="2:26" ht="25.5" hidden="1" customHeight="1">
      <c r="B877" s="138" t="s">
        <v>1933</v>
      </c>
      <c r="C877" s="138" t="s">
        <v>3903</v>
      </c>
      <c r="D877" s="138"/>
      <c r="E877" s="138"/>
      <c r="F877" s="138"/>
      <c r="G877" s="138"/>
      <c r="H877" s="138"/>
      <c r="I877" s="138"/>
      <c r="J877" s="138"/>
      <c r="K877" s="23" t="s">
        <v>1934</v>
      </c>
      <c r="L877" s="270" t="s">
        <v>3218</v>
      </c>
      <c r="M877" s="564"/>
      <c r="N877" s="564"/>
      <c r="O877" s="564"/>
      <c r="Q877" s="564"/>
      <c r="R877" s="499"/>
      <c r="S877" s="815"/>
      <c r="T877" s="815"/>
      <c r="V877" s="815"/>
      <c r="W877" s="815"/>
      <c r="X877" s="499"/>
      <c r="Y877" s="501"/>
      <c r="Z877" s="499"/>
    </row>
    <row r="878" spans="2:26" ht="25.5">
      <c r="B878" s="138" t="s">
        <v>1935</v>
      </c>
      <c r="C878" s="138" t="s">
        <v>3904</v>
      </c>
      <c r="D878" s="138"/>
      <c r="E878" s="138"/>
      <c r="F878" s="138"/>
      <c r="G878" s="138"/>
      <c r="H878" s="138"/>
      <c r="I878" s="138"/>
      <c r="J878" s="138"/>
      <c r="K878" s="23" t="s">
        <v>1936</v>
      </c>
      <c r="L878" s="270" t="s">
        <v>3218</v>
      </c>
      <c r="M878" s="564">
        <f>IF(ISERROR(VLOOKUP($B878,ESTR_PREC!$A$1:$M$6000,7,FALSE))=TRUE,0,VLOOKUP($B878,ESTR_PREC!$A$1:$M$6000,7,FALSE))</f>
        <v>0</v>
      </c>
      <c r="N878" s="225"/>
      <c r="O878" s="560">
        <f>+N878-M878</f>
        <v>0</v>
      </c>
      <c r="Q878" s="225">
        <v>332</v>
      </c>
      <c r="R878" s="499"/>
      <c r="S878" s="225"/>
      <c r="T878" s="225"/>
      <c r="V878" s="225"/>
      <c r="W878" s="225"/>
      <c r="X878" s="499"/>
      <c r="Y878" s="501"/>
      <c r="Z878" s="499"/>
    </row>
    <row r="879" spans="2:26" ht="25.5">
      <c r="B879" s="138" t="s">
        <v>1937</v>
      </c>
      <c r="C879" s="138" t="s">
        <v>3905</v>
      </c>
      <c r="D879" s="138"/>
      <c r="E879" s="138"/>
      <c r="F879" s="138"/>
      <c r="G879" s="138"/>
      <c r="H879" s="138"/>
      <c r="I879" s="138"/>
      <c r="J879" s="138"/>
      <c r="K879" s="23" t="s">
        <v>1938</v>
      </c>
      <c r="L879" s="270" t="s">
        <v>3218</v>
      </c>
      <c r="M879" s="564">
        <f>IF(ISERROR(VLOOKUP($B879,ESTR_PREC!$A$1:$M$6000,7,FALSE))=TRUE,0,VLOOKUP($B879,ESTR_PREC!$A$1:$M$6000,7,FALSE))</f>
        <v>0</v>
      </c>
      <c r="N879" s="225"/>
      <c r="O879" s="560">
        <f>+N879-M879</f>
        <v>0</v>
      </c>
      <c r="Q879" s="225"/>
      <c r="R879" s="499"/>
      <c r="S879" s="225"/>
      <c r="T879" s="225"/>
      <c r="V879" s="225"/>
      <c r="W879" s="225"/>
      <c r="X879" s="499"/>
      <c r="Y879" s="501"/>
      <c r="Z879" s="499"/>
    </row>
    <row r="880" spans="2:26" ht="25.5" hidden="1" customHeight="1">
      <c r="B880" s="138" t="s">
        <v>1939</v>
      </c>
      <c r="C880" s="138" t="s">
        <v>3906</v>
      </c>
      <c r="D880" s="138"/>
      <c r="E880" s="138"/>
      <c r="F880" s="138"/>
      <c r="G880" s="138"/>
      <c r="H880" s="138"/>
      <c r="I880" s="138"/>
      <c r="J880" s="138"/>
      <c r="K880" s="23" t="s">
        <v>1940</v>
      </c>
      <c r="L880" s="270" t="s">
        <v>3218</v>
      </c>
      <c r="M880" s="564"/>
      <c r="N880" s="564"/>
      <c r="O880" s="564"/>
      <c r="Q880" s="564"/>
      <c r="R880" s="499"/>
      <c r="S880" s="815"/>
      <c r="T880" s="815"/>
      <c r="V880" s="815"/>
      <c r="W880" s="815"/>
      <c r="X880" s="499"/>
      <c r="Y880" s="501"/>
      <c r="Z880" s="499"/>
    </row>
    <row r="881" spans="2:26" ht="25.5">
      <c r="B881" s="138" t="s">
        <v>1941</v>
      </c>
      <c r="C881" s="138" t="s">
        <v>3907</v>
      </c>
      <c r="D881" s="138"/>
      <c r="E881" s="138"/>
      <c r="F881" s="138"/>
      <c r="G881" s="138"/>
      <c r="H881" s="138"/>
      <c r="I881" s="138"/>
      <c r="J881" s="138"/>
      <c r="K881" s="23" t="s">
        <v>1942</v>
      </c>
      <c r="L881" s="270" t="s">
        <v>3218</v>
      </c>
      <c r="M881" s="564">
        <f>IF(ISERROR(VLOOKUP($B881,ESTR_PREC!$A$1:$M$6000,7,FALSE))=TRUE,0,VLOOKUP($B881,ESTR_PREC!$A$1:$M$6000,7,FALSE))</f>
        <v>0</v>
      </c>
      <c r="N881" s="225"/>
      <c r="O881" s="560">
        <f t="shared" ref="O881:O888" si="18">+N881-M881</f>
        <v>0</v>
      </c>
      <c r="Q881" s="225"/>
      <c r="R881" s="499"/>
      <c r="S881" s="225"/>
      <c r="T881" s="225"/>
      <c r="V881" s="225"/>
      <c r="W881" s="225"/>
      <c r="X881" s="499"/>
      <c r="Y881" s="501"/>
      <c r="Z881" s="499"/>
    </row>
    <row r="882" spans="2:26" ht="25.5">
      <c r="B882" s="138" t="s">
        <v>1943</v>
      </c>
      <c r="C882" s="138" t="s">
        <v>4469</v>
      </c>
      <c r="D882" s="138"/>
      <c r="E882" s="138"/>
      <c r="F882" s="138"/>
      <c r="G882" s="138"/>
      <c r="H882" s="138"/>
      <c r="I882" s="138"/>
      <c r="J882" s="138"/>
      <c r="K882" s="304" t="s">
        <v>1945</v>
      </c>
      <c r="L882" s="270" t="s">
        <v>3218</v>
      </c>
      <c r="M882" s="564">
        <f>IF(ISERROR(VLOOKUP($B882,ESTR_PREC!$A$1:$M$6000,7,FALSE))=TRUE,0,VLOOKUP($B882,ESTR_PREC!$A$1:$M$6000,7,FALSE))</f>
        <v>0</v>
      </c>
      <c r="N882" s="225"/>
      <c r="O882" s="560">
        <f t="shared" si="18"/>
        <v>0</v>
      </c>
      <c r="Q882" s="225">
        <v>14</v>
      </c>
      <c r="R882" s="499"/>
      <c r="S882" s="225"/>
      <c r="T882" s="225"/>
      <c r="V882" s="225"/>
      <c r="W882" s="225"/>
      <c r="X882" s="499"/>
      <c r="Y882" s="501"/>
      <c r="Z882" s="499"/>
    </row>
    <row r="883" spans="2:26" ht="25.5">
      <c r="B883" s="138" t="s">
        <v>1946</v>
      </c>
      <c r="C883" s="138" t="s">
        <v>4470</v>
      </c>
      <c r="D883" s="138"/>
      <c r="E883" s="138"/>
      <c r="F883" s="138"/>
      <c r="G883" s="138"/>
      <c r="H883" s="138"/>
      <c r="I883" s="138"/>
      <c r="J883" s="138"/>
      <c r="K883" s="304" t="s">
        <v>1947</v>
      </c>
      <c r="L883" s="270" t="s">
        <v>3218</v>
      </c>
      <c r="M883" s="564">
        <f>IF(ISERROR(VLOOKUP($B883,ESTR_PREC!$A$1:$M$6000,7,FALSE))=TRUE,0,VLOOKUP($B883,ESTR_PREC!$A$1:$M$6000,7,FALSE))</f>
        <v>0</v>
      </c>
      <c r="N883" s="225"/>
      <c r="O883" s="560">
        <f t="shared" si="18"/>
        <v>0</v>
      </c>
      <c r="Q883" s="225">
        <v>0</v>
      </c>
      <c r="R883" s="499"/>
      <c r="S883" s="225"/>
      <c r="T883" s="225"/>
      <c r="V883" s="225"/>
      <c r="W883" s="225"/>
      <c r="X883" s="499"/>
      <c r="Y883" s="501"/>
      <c r="Z883" s="499"/>
    </row>
    <row r="884" spans="2:26" ht="25.5">
      <c r="B884" s="494" t="s">
        <v>1948</v>
      </c>
      <c r="C884" s="966" t="s">
        <v>3908</v>
      </c>
      <c r="D884" s="960"/>
      <c r="E884" s="960"/>
      <c r="F884" s="960"/>
      <c r="G884" s="960"/>
      <c r="H884" s="960"/>
      <c r="I884" s="960"/>
      <c r="J884" s="960"/>
      <c r="K884" s="368" t="s">
        <v>1949</v>
      </c>
      <c r="L884" s="965" t="s">
        <v>3218</v>
      </c>
      <c r="M884" s="564">
        <f>IF(ISERROR(VLOOKUP($B884,ESTR_PREC!$A$1:$M$6000,7,FALSE))=TRUE,0,VLOOKUP($B884,ESTR_PREC!$A$1:$M$6000,7,FALSE))</f>
        <v>0</v>
      </c>
      <c r="N884" s="225"/>
      <c r="O884" s="560">
        <f t="shared" si="18"/>
        <v>0</v>
      </c>
      <c r="Q884" s="225">
        <v>3</v>
      </c>
      <c r="R884" s="499"/>
      <c r="S884" s="225"/>
      <c r="T884" s="225"/>
      <c r="V884" s="225"/>
      <c r="W884" s="225"/>
      <c r="X884" s="499"/>
      <c r="Y884" s="501"/>
      <c r="Z884" s="499"/>
    </row>
    <row r="885" spans="2:26" ht="25.5">
      <c r="B885" s="138" t="s">
        <v>1950</v>
      </c>
      <c r="C885" s="138" t="s">
        <v>4471</v>
      </c>
      <c r="D885" s="138"/>
      <c r="E885" s="138"/>
      <c r="F885" s="138"/>
      <c r="G885" s="138"/>
      <c r="H885" s="138"/>
      <c r="I885" s="138"/>
      <c r="J885" s="138"/>
      <c r="K885" s="304" t="s">
        <v>1951</v>
      </c>
      <c r="L885" s="270" t="s">
        <v>3218</v>
      </c>
      <c r="M885" s="564">
        <f>IF(ISERROR(VLOOKUP($B885,ESTR_PREC!$A$1:$M$6000,7,FALSE))=TRUE,0,VLOOKUP($B885,ESTR_PREC!$A$1:$M$6000,7,FALSE))</f>
        <v>0</v>
      </c>
      <c r="N885" s="225"/>
      <c r="O885" s="560">
        <f t="shared" si="18"/>
        <v>0</v>
      </c>
      <c r="Q885" s="225">
        <v>4</v>
      </c>
      <c r="R885" s="499"/>
      <c r="S885" s="225"/>
      <c r="T885" s="225"/>
      <c r="V885" s="225"/>
      <c r="W885" s="225"/>
      <c r="X885" s="499"/>
      <c r="Y885" s="501"/>
      <c r="Z885" s="499"/>
    </row>
    <row r="886" spans="2:26" ht="25.5">
      <c r="B886" s="138" t="s">
        <v>1952</v>
      </c>
      <c r="C886" s="138" t="s">
        <v>4472</v>
      </c>
      <c r="D886" s="138"/>
      <c r="E886" s="138"/>
      <c r="F886" s="138"/>
      <c r="G886" s="138"/>
      <c r="H886" s="138"/>
      <c r="I886" s="138"/>
      <c r="J886" s="138"/>
      <c r="K886" s="304" t="s">
        <v>1953</v>
      </c>
      <c r="L886" s="270" t="s">
        <v>3218</v>
      </c>
      <c r="M886" s="564">
        <f>IF(ISERROR(VLOOKUP($B886,ESTR_PREC!$A$1:$M$6000,7,FALSE))=TRUE,0,VLOOKUP($B886,ESTR_PREC!$A$1:$M$6000,7,FALSE))</f>
        <v>0</v>
      </c>
      <c r="N886" s="225"/>
      <c r="O886" s="560">
        <f t="shared" si="18"/>
        <v>0</v>
      </c>
      <c r="Q886" s="225">
        <v>0</v>
      </c>
      <c r="R886" s="499"/>
      <c r="S886" s="225"/>
      <c r="T886" s="225"/>
      <c r="V886" s="225"/>
      <c r="W886" s="225"/>
      <c r="X886" s="499"/>
      <c r="Y886" s="501"/>
      <c r="Z886" s="499"/>
    </row>
    <row r="887" spans="2:26" ht="25.5">
      <c r="B887" s="138" t="s">
        <v>1954</v>
      </c>
      <c r="C887" s="138" t="s">
        <v>4473</v>
      </c>
      <c r="D887" s="138"/>
      <c r="E887" s="138"/>
      <c r="F887" s="138"/>
      <c r="G887" s="138"/>
      <c r="H887" s="138"/>
      <c r="I887" s="138"/>
      <c r="J887" s="138"/>
      <c r="K887" s="304" t="s">
        <v>1955</v>
      </c>
      <c r="L887" s="270" t="s">
        <v>3218</v>
      </c>
      <c r="M887" s="564">
        <f>IF(ISERROR(VLOOKUP($B887,ESTR_PREC!$A$1:$M$6000,7,FALSE))=TRUE,0,VLOOKUP($B887,ESTR_PREC!$A$1:$M$6000,7,FALSE))</f>
        <v>0</v>
      </c>
      <c r="N887" s="225"/>
      <c r="O887" s="560">
        <f t="shared" si="18"/>
        <v>0</v>
      </c>
      <c r="Q887" s="225">
        <v>5</v>
      </c>
      <c r="R887" s="499"/>
      <c r="S887" s="225"/>
      <c r="T887" s="225"/>
      <c r="V887" s="225"/>
      <c r="W887" s="225"/>
      <c r="X887" s="499"/>
      <c r="Y887" s="501"/>
      <c r="Z887" s="499"/>
    </row>
    <row r="888" spans="2:26" ht="25.5">
      <c r="B888" s="138" t="s">
        <v>1956</v>
      </c>
      <c r="C888" s="138" t="s">
        <v>4474</v>
      </c>
      <c r="D888" s="138"/>
      <c r="E888" s="138"/>
      <c r="F888" s="138"/>
      <c r="G888" s="138"/>
      <c r="H888" s="138"/>
      <c r="I888" s="138"/>
      <c r="J888" s="138"/>
      <c r="K888" s="304" t="s">
        <v>1957</v>
      </c>
      <c r="L888" s="270" t="s">
        <v>3218</v>
      </c>
      <c r="M888" s="564">
        <f>IF(ISERROR(VLOOKUP($B888,ESTR_PREC!$A$1:$M$6000,7,FALSE))=TRUE,0,VLOOKUP($B888,ESTR_PREC!$A$1:$M$6000,7,FALSE))</f>
        <v>0</v>
      </c>
      <c r="N888" s="225"/>
      <c r="O888" s="560">
        <f t="shared" si="18"/>
        <v>0</v>
      </c>
      <c r="Q888" s="225">
        <v>0</v>
      </c>
      <c r="R888" s="499"/>
      <c r="S888" s="225"/>
      <c r="T888" s="225"/>
      <c r="V888" s="225"/>
      <c r="W888" s="225"/>
      <c r="X888" s="499"/>
      <c r="Y888" s="501"/>
      <c r="Z888" s="499"/>
    </row>
    <row r="889" spans="2:26" ht="25.5" hidden="1" customHeight="1">
      <c r="B889" s="138" t="s">
        <v>1958</v>
      </c>
      <c r="C889" s="138" t="s">
        <v>4475</v>
      </c>
      <c r="D889" s="138"/>
      <c r="E889" s="138"/>
      <c r="F889" s="138"/>
      <c r="G889" s="138"/>
      <c r="H889" s="138"/>
      <c r="I889" s="138"/>
      <c r="J889" s="138"/>
      <c r="K889" s="304" t="s">
        <v>1959</v>
      </c>
      <c r="L889" s="270" t="s">
        <v>3218</v>
      </c>
      <c r="M889" s="564"/>
      <c r="N889" s="564"/>
      <c r="O889" s="564"/>
      <c r="Q889" s="564"/>
      <c r="R889" s="499"/>
      <c r="S889" s="815"/>
      <c r="T889" s="815"/>
      <c r="V889" s="815"/>
      <c r="W889" s="815"/>
      <c r="X889" s="499"/>
      <c r="Y889" s="501"/>
      <c r="Z889" s="499"/>
    </row>
    <row r="890" spans="2:26" ht="25.5">
      <c r="B890" s="138" t="s">
        <v>1960</v>
      </c>
      <c r="C890" s="138" t="s">
        <v>4476</v>
      </c>
      <c r="D890" s="138"/>
      <c r="E890" s="138"/>
      <c r="F890" s="138"/>
      <c r="G890" s="138"/>
      <c r="H890" s="138"/>
      <c r="I890" s="138"/>
      <c r="J890" s="138"/>
      <c r="K890" s="304" t="s">
        <v>1961</v>
      </c>
      <c r="L890" s="270" t="s">
        <v>3218</v>
      </c>
      <c r="M890" s="564">
        <f>IF(ISERROR(VLOOKUP($B890,ESTR_PREC!$A$1:$M$6000,7,FALSE))=TRUE,0,VLOOKUP($B890,ESTR_PREC!$A$1:$M$6000,7,FALSE))</f>
        <v>0</v>
      </c>
      <c r="N890" s="225"/>
      <c r="O890" s="560">
        <f>+N890-M890</f>
        <v>0</v>
      </c>
      <c r="Q890" s="225">
        <v>7</v>
      </c>
      <c r="R890" s="499"/>
      <c r="S890" s="225"/>
      <c r="T890" s="225"/>
      <c r="V890" s="225"/>
      <c r="W890" s="225"/>
      <c r="X890" s="499"/>
      <c r="Y890" s="501"/>
      <c r="Z890" s="499"/>
    </row>
    <row r="891" spans="2:26" ht="25.5">
      <c r="B891" s="138" t="s">
        <v>1962</v>
      </c>
      <c r="C891" s="138" t="s">
        <v>4477</v>
      </c>
      <c r="D891" s="138"/>
      <c r="E891" s="138"/>
      <c r="F891" s="138"/>
      <c r="G891" s="138"/>
      <c r="H891" s="138"/>
      <c r="I891" s="138"/>
      <c r="J891" s="138"/>
      <c r="K891" s="304" t="s">
        <v>1963</v>
      </c>
      <c r="L891" s="270" t="s">
        <v>3218</v>
      </c>
      <c r="M891" s="564">
        <f>IF(ISERROR(VLOOKUP($B891,ESTR_PREC!$A$1:$M$6000,7,FALSE))=TRUE,0,VLOOKUP($B891,ESTR_PREC!$A$1:$M$6000,7,FALSE))</f>
        <v>0</v>
      </c>
      <c r="N891" s="225"/>
      <c r="O891" s="560">
        <f>+N891-M891</f>
        <v>0</v>
      </c>
      <c r="Q891" s="225"/>
      <c r="R891" s="499"/>
      <c r="S891" s="225"/>
      <c r="T891" s="225"/>
      <c r="V891" s="225"/>
      <c r="W891" s="225"/>
      <c r="X891" s="499"/>
      <c r="Y891" s="501"/>
      <c r="Z891" s="499"/>
    </row>
    <row r="892" spans="2:26" ht="25.5" hidden="1" customHeight="1">
      <c r="B892" s="138" t="s">
        <v>1964</v>
      </c>
      <c r="C892" s="138" t="s">
        <v>4478</v>
      </c>
      <c r="D892" s="138"/>
      <c r="E892" s="138"/>
      <c r="F892" s="138"/>
      <c r="G892" s="138"/>
      <c r="H892" s="138"/>
      <c r="I892" s="138"/>
      <c r="J892" s="138"/>
      <c r="K892" s="304" t="s">
        <v>1965</v>
      </c>
      <c r="L892" s="270" t="s">
        <v>3218</v>
      </c>
      <c r="M892" s="564"/>
      <c r="N892" s="564"/>
      <c r="O892" s="564"/>
      <c r="Q892" s="564"/>
      <c r="R892" s="499"/>
      <c r="S892" s="815"/>
      <c r="T892" s="815"/>
      <c r="V892" s="815"/>
      <c r="W892" s="815"/>
      <c r="X892" s="499"/>
      <c r="Y892" s="501"/>
      <c r="Z892" s="499"/>
    </row>
    <row r="893" spans="2:26" ht="25.5">
      <c r="B893" s="138" t="s">
        <v>1966</v>
      </c>
      <c r="C893" s="138" t="s">
        <v>4479</v>
      </c>
      <c r="D893" s="138"/>
      <c r="E893" s="138"/>
      <c r="F893" s="138"/>
      <c r="G893" s="138"/>
      <c r="H893" s="138"/>
      <c r="I893" s="138"/>
      <c r="J893" s="138"/>
      <c r="K893" s="304" t="s">
        <v>1967</v>
      </c>
      <c r="L893" s="270" t="s">
        <v>3218</v>
      </c>
      <c r="M893" s="564">
        <f>IF(ISERROR(VLOOKUP($B893,ESTR_PREC!$A$1:$M$6000,7,FALSE))=TRUE,0,VLOOKUP($B893,ESTR_PREC!$A$1:$M$6000,7,FALSE))</f>
        <v>0</v>
      </c>
      <c r="N893" s="225"/>
      <c r="O893" s="560">
        <f>+N893-M893</f>
        <v>0</v>
      </c>
      <c r="Q893" s="225"/>
      <c r="R893" s="499"/>
      <c r="S893" s="225"/>
      <c r="T893" s="225"/>
      <c r="V893" s="225"/>
      <c r="W893" s="225"/>
      <c r="X893" s="499"/>
      <c r="Y893" s="501"/>
      <c r="Z893" s="499"/>
    </row>
    <row r="894" spans="2:26" ht="25.5" hidden="1">
      <c r="B894" s="138" t="s">
        <v>1968</v>
      </c>
      <c r="C894" s="138" t="s">
        <v>4480</v>
      </c>
      <c r="D894" s="138"/>
      <c r="E894" s="138"/>
      <c r="F894" s="138"/>
      <c r="G894" s="138"/>
      <c r="H894" s="138"/>
      <c r="I894" s="138"/>
      <c r="J894" s="138"/>
      <c r="K894" s="304" t="s">
        <v>1970</v>
      </c>
      <c r="L894" s="270" t="s">
        <v>3218</v>
      </c>
      <c r="M894" s="564"/>
      <c r="N894" s="343"/>
      <c r="O894" s="564"/>
      <c r="Q894" s="343"/>
      <c r="R894" s="499"/>
      <c r="S894" s="815"/>
      <c r="T894" s="815"/>
      <c r="V894" s="815"/>
      <c r="W894" s="815"/>
      <c r="X894" s="499"/>
      <c r="Y894" s="501"/>
      <c r="Z894" s="499"/>
    </row>
    <row r="895" spans="2:26" ht="25.5" hidden="1">
      <c r="B895" s="138" t="s">
        <v>1971</v>
      </c>
      <c r="C895" s="138" t="s">
        <v>4481</v>
      </c>
      <c r="D895" s="138"/>
      <c r="E895" s="138"/>
      <c r="F895" s="138"/>
      <c r="G895" s="138"/>
      <c r="H895" s="138"/>
      <c r="I895" s="138"/>
      <c r="J895" s="138"/>
      <c r="K895" s="304" t="s">
        <v>1972</v>
      </c>
      <c r="L895" s="270" t="s">
        <v>3218</v>
      </c>
      <c r="M895" s="564"/>
      <c r="N895" s="343"/>
      <c r="O895" s="564"/>
      <c r="Q895" s="343"/>
      <c r="R895" s="499"/>
      <c r="S895" s="815"/>
      <c r="T895" s="815"/>
      <c r="V895" s="815"/>
      <c r="W895" s="815"/>
      <c r="X895" s="499"/>
      <c r="Y895" s="501"/>
      <c r="Z895" s="499"/>
    </row>
    <row r="896" spans="2:26" ht="25.5" hidden="1">
      <c r="B896" s="494" t="s">
        <v>1973</v>
      </c>
      <c r="C896" s="966" t="s">
        <v>3910</v>
      </c>
      <c r="D896" s="966"/>
      <c r="E896" s="966"/>
      <c r="F896" s="966"/>
      <c r="G896" s="966"/>
      <c r="H896" s="966"/>
      <c r="I896" s="966"/>
      <c r="J896" s="966"/>
      <c r="K896" s="369" t="s">
        <v>1974</v>
      </c>
      <c r="L896" s="967" t="s">
        <v>3218</v>
      </c>
      <c r="M896" s="564"/>
      <c r="N896" s="343"/>
      <c r="O896" s="564"/>
      <c r="Q896" s="343"/>
      <c r="R896" s="499"/>
      <c r="S896" s="815"/>
      <c r="T896" s="815"/>
      <c r="V896" s="815"/>
      <c r="W896" s="815"/>
      <c r="X896" s="499"/>
      <c r="Y896" s="501"/>
      <c r="Z896" s="499"/>
    </row>
    <row r="897" spans="2:26" ht="25.5" hidden="1">
      <c r="B897" s="138" t="s">
        <v>1975</v>
      </c>
      <c r="C897" s="138" t="s">
        <v>4482</v>
      </c>
      <c r="D897" s="138"/>
      <c r="E897" s="138"/>
      <c r="F897" s="138"/>
      <c r="G897" s="138"/>
      <c r="H897" s="138"/>
      <c r="I897" s="138"/>
      <c r="J897" s="138"/>
      <c r="K897" s="304" t="s">
        <v>1976</v>
      </c>
      <c r="L897" s="270" t="s">
        <v>3218</v>
      </c>
      <c r="M897" s="564"/>
      <c r="N897" s="343"/>
      <c r="O897" s="564"/>
      <c r="Q897" s="343"/>
      <c r="R897" s="499"/>
      <c r="S897" s="815"/>
      <c r="T897" s="815"/>
      <c r="V897" s="815"/>
      <c r="W897" s="815"/>
      <c r="X897" s="499"/>
      <c r="Y897" s="501"/>
      <c r="Z897" s="499"/>
    </row>
    <row r="898" spans="2:26" ht="25.5" hidden="1">
      <c r="B898" s="138" t="s">
        <v>1977</v>
      </c>
      <c r="C898" s="138" t="s">
        <v>4483</v>
      </c>
      <c r="D898" s="138"/>
      <c r="E898" s="138"/>
      <c r="F898" s="138"/>
      <c r="G898" s="138"/>
      <c r="H898" s="138"/>
      <c r="I898" s="138"/>
      <c r="J898" s="138"/>
      <c r="K898" s="304" t="s">
        <v>1978</v>
      </c>
      <c r="L898" s="270" t="s">
        <v>3218</v>
      </c>
      <c r="M898" s="564"/>
      <c r="N898" s="343"/>
      <c r="O898" s="564"/>
      <c r="Q898" s="343"/>
      <c r="R898" s="499"/>
      <c r="S898" s="815"/>
      <c r="T898" s="815"/>
      <c r="V898" s="815"/>
      <c r="W898" s="815"/>
      <c r="X898" s="499"/>
      <c r="Y898" s="501"/>
      <c r="Z898" s="499"/>
    </row>
    <row r="899" spans="2:26" ht="25.5" hidden="1">
      <c r="B899" s="138" t="s">
        <v>1979</v>
      </c>
      <c r="C899" s="138" t="s">
        <v>4484</v>
      </c>
      <c r="D899" s="138"/>
      <c r="E899" s="138"/>
      <c r="F899" s="138"/>
      <c r="G899" s="138"/>
      <c r="H899" s="138"/>
      <c r="I899" s="138"/>
      <c r="J899" s="138"/>
      <c r="K899" s="304" t="s">
        <v>1980</v>
      </c>
      <c r="L899" s="270" t="s">
        <v>3218</v>
      </c>
      <c r="M899" s="564"/>
      <c r="N899" s="343"/>
      <c r="O899" s="564"/>
      <c r="Q899" s="343"/>
      <c r="R899" s="499"/>
      <c r="S899" s="815"/>
      <c r="T899" s="815"/>
      <c r="V899" s="815"/>
      <c r="W899" s="815"/>
      <c r="X899" s="499"/>
      <c r="Y899" s="501"/>
      <c r="Z899" s="499"/>
    </row>
    <row r="900" spans="2:26" ht="25.5" hidden="1">
      <c r="B900" s="138" t="s">
        <v>1981</v>
      </c>
      <c r="C900" s="138" t="s">
        <v>4485</v>
      </c>
      <c r="D900" s="138"/>
      <c r="E900" s="138"/>
      <c r="F900" s="138"/>
      <c r="G900" s="138"/>
      <c r="H900" s="138"/>
      <c r="I900" s="138"/>
      <c r="J900" s="138"/>
      <c r="K900" s="304" t="s">
        <v>1982</v>
      </c>
      <c r="L900" s="270" t="s">
        <v>3218</v>
      </c>
      <c r="M900" s="564"/>
      <c r="N900" s="343"/>
      <c r="O900" s="564"/>
      <c r="Q900" s="343"/>
      <c r="R900" s="499"/>
      <c r="S900" s="815"/>
      <c r="T900" s="815"/>
      <c r="V900" s="815"/>
      <c r="W900" s="815"/>
      <c r="X900" s="499"/>
      <c r="Y900" s="501"/>
      <c r="Z900" s="499"/>
    </row>
    <row r="901" spans="2:26" ht="25.5" hidden="1" customHeight="1">
      <c r="B901" s="138" t="s">
        <v>1983</v>
      </c>
      <c r="C901" s="138" t="s">
        <v>4486</v>
      </c>
      <c r="D901" s="138"/>
      <c r="E901" s="138"/>
      <c r="F901" s="138"/>
      <c r="G901" s="138"/>
      <c r="H901" s="138"/>
      <c r="I901" s="138"/>
      <c r="J901" s="138"/>
      <c r="K901" s="304" t="s">
        <v>1984</v>
      </c>
      <c r="L901" s="270" t="s">
        <v>3218</v>
      </c>
      <c r="M901" s="564"/>
      <c r="N901" s="343"/>
      <c r="O901" s="564"/>
      <c r="Q901" s="343"/>
      <c r="R901" s="499"/>
      <c r="S901" s="815"/>
      <c r="T901" s="815"/>
      <c r="V901" s="815"/>
      <c r="W901" s="815"/>
      <c r="X901" s="499"/>
      <c r="Y901" s="501"/>
      <c r="Z901" s="499"/>
    </row>
    <row r="902" spans="2:26" ht="25.5" hidden="1">
      <c r="B902" s="138" t="s">
        <v>1985</v>
      </c>
      <c r="C902" s="138" t="s">
        <v>4487</v>
      </c>
      <c r="D902" s="138"/>
      <c r="E902" s="138"/>
      <c r="F902" s="138"/>
      <c r="G902" s="138"/>
      <c r="H902" s="138"/>
      <c r="I902" s="138"/>
      <c r="J902" s="138"/>
      <c r="K902" s="304" t="s">
        <v>1986</v>
      </c>
      <c r="L902" s="270" t="s">
        <v>3218</v>
      </c>
      <c r="M902" s="564"/>
      <c r="N902" s="343"/>
      <c r="O902" s="564"/>
      <c r="Q902" s="343"/>
      <c r="R902" s="499"/>
      <c r="S902" s="815"/>
      <c r="T902" s="815"/>
      <c r="V902" s="815"/>
      <c r="W902" s="815"/>
      <c r="X902" s="499"/>
      <c r="Y902" s="501"/>
      <c r="Z902" s="499"/>
    </row>
    <row r="903" spans="2:26" ht="25.5" hidden="1">
      <c r="B903" s="138" t="s">
        <v>1987</v>
      </c>
      <c r="C903" s="138" t="s">
        <v>4488</v>
      </c>
      <c r="D903" s="138"/>
      <c r="E903" s="138"/>
      <c r="F903" s="138"/>
      <c r="G903" s="138"/>
      <c r="H903" s="138"/>
      <c r="I903" s="138"/>
      <c r="J903" s="138"/>
      <c r="K903" s="304" t="s">
        <v>1988</v>
      </c>
      <c r="L903" s="270" t="s">
        <v>3218</v>
      </c>
      <c r="M903" s="564"/>
      <c r="N903" s="343"/>
      <c r="O903" s="564"/>
      <c r="Q903" s="343"/>
      <c r="R903" s="499"/>
      <c r="S903" s="815"/>
      <c r="T903" s="815"/>
      <c r="V903" s="815"/>
      <c r="W903" s="815"/>
      <c r="X903" s="499"/>
      <c r="Y903" s="501"/>
      <c r="Z903" s="499"/>
    </row>
    <row r="904" spans="2:26" ht="25.5" hidden="1" customHeight="1">
      <c r="B904" s="138" t="s">
        <v>1989</v>
      </c>
      <c r="C904" s="138" t="s">
        <v>4489</v>
      </c>
      <c r="D904" s="138"/>
      <c r="E904" s="138"/>
      <c r="F904" s="138"/>
      <c r="G904" s="138"/>
      <c r="H904" s="138"/>
      <c r="I904" s="138"/>
      <c r="J904" s="138"/>
      <c r="K904" s="304" t="s">
        <v>1990</v>
      </c>
      <c r="L904" s="270" t="s">
        <v>3218</v>
      </c>
      <c r="M904" s="564"/>
      <c r="N904" s="343"/>
      <c r="O904" s="564"/>
      <c r="Q904" s="343"/>
      <c r="R904" s="499"/>
      <c r="S904" s="815"/>
      <c r="T904" s="815"/>
      <c r="V904" s="815"/>
      <c r="W904" s="815"/>
      <c r="X904" s="499"/>
      <c r="Y904" s="501"/>
      <c r="Z904" s="499"/>
    </row>
    <row r="905" spans="2:26" ht="25.5" hidden="1">
      <c r="B905" s="138" t="s">
        <v>1991</v>
      </c>
      <c r="C905" s="138" t="s">
        <v>4490</v>
      </c>
      <c r="D905" s="138"/>
      <c r="E905" s="138"/>
      <c r="F905" s="138"/>
      <c r="G905" s="138"/>
      <c r="H905" s="138"/>
      <c r="I905" s="138"/>
      <c r="J905" s="138"/>
      <c r="K905" s="304" t="s">
        <v>1992</v>
      </c>
      <c r="L905" s="270" t="s">
        <v>3218</v>
      </c>
      <c r="M905" s="564"/>
      <c r="N905" s="343"/>
      <c r="O905" s="564"/>
      <c r="Q905" s="343"/>
      <c r="R905" s="499"/>
      <c r="S905" s="815"/>
      <c r="T905" s="815"/>
      <c r="V905" s="815"/>
      <c r="W905" s="815"/>
      <c r="X905" s="499"/>
      <c r="Y905" s="501"/>
      <c r="Z905" s="499"/>
    </row>
    <row r="906" spans="2:26" ht="25.5">
      <c r="B906" s="138" t="s">
        <v>1993</v>
      </c>
      <c r="C906" s="138" t="s">
        <v>3912</v>
      </c>
      <c r="D906" s="138"/>
      <c r="E906" s="138"/>
      <c r="F906" s="138"/>
      <c r="G906" s="138"/>
      <c r="H906" s="138"/>
      <c r="I906" s="138"/>
      <c r="J906" s="138"/>
      <c r="K906" s="23" t="s">
        <v>1996</v>
      </c>
      <c r="L906" s="270" t="s">
        <v>3218</v>
      </c>
      <c r="M906" s="564">
        <f>IF(ISERROR(VLOOKUP($B906,ESTR_PREC!$A$1:$M$6000,7,FALSE))=TRUE,0,VLOOKUP($B906,ESTR_PREC!$A$1:$M$6000,7,FALSE))</f>
        <v>0</v>
      </c>
      <c r="N906" s="225"/>
      <c r="O906" s="560">
        <f t="shared" ref="O906:O912" si="19">+N906-M906</f>
        <v>0</v>
      </c>
      <c r="Q906" s="225"/>
      <c r="R906" s="499"/>
      <c r="S906" s="225"/>
      <c r="T906" s="225"/>
      <c r="V906" s="225"/>
      <c r="W906" s="225"/>
      <c r="X906" s="499"/>
      <c r="Y906" s="501"/>
      <c r="Z906" s="499"/>
    </row>
    <row r="907" spans="2:26" ht="25.5">
      <c r="B907" s="138" t="s">
        <v>1997</v>
      </c>
      <c r="C907" s="138" t="s">
        <v>3913</v>
      </c>
      <c r="D907" s="138"/>
      <c r="E907" s="138"/>
      <c r="F907" s="138"/>
      <c r="G907" s="138"/>
      <c r="H907" s="138"/>
      <c r="I907" s="138"/>
      <c r="J907" s="138"/>
      <c r="K907" s="23" t="s">
        <v>1998</v>
      </c>
      <c r="L907" s="270" t="s">
        <v>3218</v>
      </c>
      <c r="M907" s="564">
        <f>IF(ISERROR(VLOOKUP($B907,ESTR_PREC!$A$1:$M$6000,7,FALSE))=TRUE,0,VLOOKUP($B907,ESTR_PREC!$A$1:$M$6000,7,FALSE))</f>
        <v>0</v>
      </c>
      <c r="N907" s="225"/>
      <c r="O907" s="560">
        <f t="shared" si="19"/>
        <v>0</v>
      </c>
      <c r="Q907" s="225"/>
      <c r="R907" s="499"/>
      <c r="S907" s="225"/>
      <c r="T907" s="225"/>
      <c r="V907" s="225"/>
      <c r="W907" s="225"/>
      <c r="X907" s="499"/>
      <c r="Y907" s="501"/>
      <c r="Z907" s="499"/>
    </row>
    <row r="908" spans="2:26" ht="25.5">
      <c r="B908" s="494" t="s">
        <v>1999</v>
      </c>
      <c r="C908" s="968" t="s">
        <v>3914</v>
      </c>
      <c r="D908" s="966"/>
      <c r="E908" s="966"/>
      <c r="F908" s="966"/>
      <c r="G908" s="966"/>
      <c r="H908" s="966"/>
      <c r="I908" s="966"/>
      <c r="J908" s="966"/>
      <c r="K908" s="23" t="s">
        <v>2000</v>
      </c>
      <c r="L908" s="967" t="s">
        <v>3218</v>
      </c>
      <c r="M908" s="564">
        <f>IF(ISERROR(VLOOKUP($B908,ESTR_PREC!$A$1:$M$6000,7,FALSE))=TRUE,0,VLOOKUP($B908,ESTR_PREC!$A$1:$M$6000,7,FALSE))</f>
        <v>0</v>
      </c>
      <c r="N908" s="225"/>
      <c r="O908" s="560">
        <f t="shared" si="19"/>
        <v>0</v>
      </c>
      <c r="Q908" s="225"/>
      <c r="R908" s="499"/>
      <c r="S908" s="225"/>
      <c r="T908" s="225"/>
      <c r="V908" s="225"/>
      <c r="W908" s="225"/>
      <c r="X908" s="499"/>
      <c r="Y908" s="501"/>
      <c r="Z908" s="499"/>
    </row>
    <row r="909" spans="2:26" ht="25.5">
      <c r="B909" s="138" t="s">
        <v>2001</v>
      </c>
      <c r="C909" s="138" t="s">
        <v>3915</v>
      </c>
      <c r="D909" s="138"/>
      <c r="E909" s="138"/>
      <c r="F909" s="138"/>
      <c r="G909" s="138"/>
      <c r="H909" s="138"/>
      <c r="I909" s="138"/>
      <c r="J909" s="138"/>
      <c r="K909" s="23" t="s">
        <v>2002</v>
      </c>
      <c r="L909" s="270" t="s">
        <v>3218</v>
      </c>
      <c r="M909" s="564">
        <f>IF(ISERROR(VLOOKUP($B909,ESTR_PREC!$A$1:$M$6000,7,FALSE))=TRUE,0,VLOOKUP($B909,ESTR_PREC!$A$1:$M$6000,7,FALSE))</f>
        <v>0</v>
      </c>
      <c r="N909" s="225"/>
      <c r="O909" s="560">
        <f t="shared" si="19"/>
        <v>0</v>
      </c>
      <c r="Q909" s="225"/>
      <c r="R909" s="499"/>
      <c r="S909" s="225"/>
      <c r="T909" s="225"/>
      <c r="V909" s="225"/>
      <c r="W909" s="225"/>
      <c r="X909" s="499"/>
      <c r="Y909" s="501"/>
      <c r="Z909" s="499"/>
    </row>
    <row r="910" spans="2:26" ht="25.5">
      <c r="B910" s="138" t="s">
        <v>2003</v>
      </c>
      <c r="C910" s="138" t="s">
        <v>3916</v>
      </c>
      <c r="D910" s="138"/>
      <c r="E910" s="138"/>
      <c r="F910" s="138"/>
      <c r="G910" s="138"/>
      <c r="H910" s="138"/>
      <c r="I910" s="138"/>
      <c r="J910" s="138"/>
      <c r="K910" s="23" t="s">
        <v>2004</v>
      </c>
      <c r="L910" s="270" t="s">
        <v>3218</v>
      </c>
      <c r="M910" s="564">
        <f>IF(ISERROR(VLOOKUP($B910,ESTR_PREC!$A$1:$M$6000,7,FALSE))=TRUE,0,VLOOKUP($B910,ESTR_PREC!$A$1:$M$6000,7,FALSE))</f>
        <v>0</v>
      </c>
      <c r="N910" s="225"/>
      <c r="O910" s="560">
        <f t="shared" si="19"/>
        <v>0</v>
      </c>
      <c r="Q910" s="225"/>
      <c r="R910" s="499"/>
      <c r="S910" s="225"/>
      <c r="T910" s="225"/>
      <c r="V910" s="225"/>
      <c r="W910" s="225"/>
      <c r="X910" s="499"/>
      <c r="Y910" s="501"/>
      <c r="Z910" s="499"/>
    </row>
    <row r="911" spans="2:26" ht="25.5">
      <c r="B911" s="138" t="s">
        <v>2005</v>
      </c>
      <c r="C911" s="138" t="s">
        <v>3917</v>
      </c>
      <c r="D911" s="138"/>
      <c r="E911" s="138"/>
      <c r="F911" s="138"/>
      <c r="G911" s="138"/>
      <c r="H911" s="138"/>
      <c r="I911" s="138"/>
      <c r="J911" s="138"/>
      <c r="K911" s="23" t="s">
        <v>2006</v>
      </c>
      <c r="L911" s="270" t="s">
        <v>3218</v>
      </c>
      <c r="M911" s="564">
        <f>IF(ISERROR(VLOOKUP($B911,ESTR_PREC!$A$1:$M$6000,7,FALSE))=TRUE,0,VLOOKUP($B911,ESTR_PREC!$A$1:$M$6000,7,FALSE))</f>
        <v>0</v>
      </c>
      <c r="N911" s="225"/>
      <c r="O911" s="560">
        <f t="shared" si="19"/>
        <v>0</v>
      </c>
      <c r="Q911" s="225"/>
      <c r="R911" s="499"/>
      <c r="S911" s="225"/>
      <c r="T911" s="225"/>
      <c r="V911" s="225"/>
      <c r="W911" s="225"/>
      <c r="X911" s="499"/>
      <c r="Y911" s="501"/>
      <c r="Z911" s="499"/>
    </row>
    <row r="912" spans="2:26" ht="25.5">
      <c r="B912" s="138" t="s">
        <v>2007</v>
      </c>
      <c r="C912" s="138" t="s">
        <v>3918</v>
      </c>
      <c r="D912" s="138"/>
      <c r="E912" s="138"/>
      <c r="F912" s="138"/>
      <c r="G912" s="138"/>
      <c r="H912" s="138"/>
      <c r="I912" s="138"/>
      <c r="J912" s="138"/>
      <c r="K912" s="23" t="s">
        <v>2008</v>
      </c>
      <c r="L912" s="270" t="s">
        <v>3218</v>
      </c>
      <c r="M912" s="564">
        <f>IF(ISERROR(VLOOKUP($B912,ESTR_PREC!$A$1:$M$6000,7,FALSE))=TRUE,0,VLOOKUP($B912,ESTR_PREC!$A$1:$M$6000,7,FALSE))</f>
        <v>0</v>
      </c>
      <c r="N912" s="225"/>
      <c r="O912" s="560">
        <f t="shared" si="19"/>
        <v>0</v>
      </c>
      <c r="Q912" s="225"/>
      <c r="R912" s="499"/>
      <c r="S912" s="225"/>
      <c r="T912" s="225"/>
      <c r="V912" s="225"/>
      <c r="W912" s="225"/>
      <c r="X912" s="499"/>
      <c r="Y912" s="501"/>
      <c r="Z912" s="499"/>
    </row>
    <row r="913" spans="2:26" ht="25.5" hidden="1" customHeight="1">
      <c r="B913" s="138" t="s">
        <v>2009</v>
      </c>
      <c r="C913" s="138" t="s">
        <v>3920</v>
      </c>
      <c r="D913" s="138"/>
      <c r="E913" s="138"/>
      <c r="F913" s="138"/>
      <c r="G913" s="138"/>
      <c r="H913" s="138"/>
      <c r="I913" s="138"/>
      <c r="J913" s="138"/>
      <c r="K913" s="23" t="s">
        <v>2010</v>
      </c>
      <c r="L913" s="270" t="s">
        <v>3218</v>
      </c>
      <c r="M913" s="564"/>
      <c r="N913" s="564"/>
      <c r="O913" s="564"/>
      <c r="Q913" s="564"/>
      <c r="R913" s="499"/>
      <c r="S913" s="815"/>
      <c r="T913" s="815"/>
      <c r="V913" s="815"/>
      <c r="W913" s="815"/>
      <c r="X913" s="499"/>
      <c r="Y913" s="501"/>
      <c r="Z913" s="499"/>
    </row>
    <row r="914" spans="2:26" ht="25.5">
      <c r="B914" s="138" t="s">
        <v>2011</v>
      </c>
      <c r="C914" s="138" t="s">
        <v>3921</v>
      </c>
      <c r="D914" s="138"/>
      <c r="E914" s="138"/>
      <c r="F914" s="138"/>
      <c r="G914" s="138"/>
      <c r="H914" s="138"/>
      <c r="I914" s="138"/>
      <c r="J914" s="138"/>
      <c r="K914" s="23" t="s">
        <v>2012</v>
      </c>
      <c r="L914" s="270" t="s">
        <v>3218</v>
      </c>
      <c r="M914" s="564">
        <f>IF(ISERROR(VLOOKUP($B914,ESTR_PREC!$A$1:$M$6000,7,FALSE))=TRUE,0,VLOOKUP($B914,ESTR_PREC!$A$1:$M$6000,7,FALSE))</f>
        <v>0</v>
      </c>
      <c r="N914" s="225"/>
      <c r="O914" s="560">
        <f t="shared" ref="O914:O924" si="20">+N914-M914</f>
        <v>0</v>
      </c>
      <c r="Q914" s="225"/>
      <c r="R914" s="499"/>
      <c r="S914" s="225"/>
      <c r="T914" s="225"/>
      <c r="V914" s="225"/>
      <c r="W914" s="225"/>
      <c r="X914" s="499"/>
      <c r="Y914" s="501"/>
      <c r="Z914" s="499"/>
    </row>
    <row r="915" spans="2:26" ht="25.5">
      <c r="B915" s="138" t="s">
        <v>2013</v>
      </c>
      <c r="C915" s="138" t="s">
        <v>3922</v>
      </c>
      <c r="D915" s="138"/>
      <c r="E915" s="138"/>
      <c r="F915" s="138"/>
      <c r="G915" s="138"/>
      <c r="H915" s="138"/>
      <c r="I915" s="138"/>
      <c r="J915" s="138"/>
      <c r="K915" s="23" t="s">
        <v>2014</v>
      </c>
      <c r="L915" s="270" t="s">
        <v>3218</v>
      </c>
      <c r="M915" s="564">
        <f>IF(ISERROR(VLOOKUP($B915,ESTR_PREC!$A$1:$M$6000,7,FALSE))=TRUE,0,VLOOKUP($B915,ESTR_PREC!$A$1:$M$6000,7,FALSE))</f>
        <v>0</v>
      </c>
      <c r="N915" s="225"/>
      <c r="O915" s="560">
        <f t="shared" si="20"/>
        <v>0</v>
      </c>
      <c r="Q915" s="225"/>
      <c r="R915" s="499"/>
      <c r="S915" s="225"/>
      <c r="T915" s="225"/>
      <c r="V915" s="225"/>
      <c r="W915" s="225"/>
      <c r="X915" s="499"/>
      <c r="Y915" s="501"/>
      <c r="Z915" s="499"/>
    </row>
    <row r="916" spans="2:26" ht="25.5" hidden="1">
      <c r="B916" s="138" t="s">
        <v>2015</v>
      </c>
      <c r="C916" s="138" t="s">
        <v>3923</v>
      </c>
      <c r="D916" s="138"/>
      <c r="E916" s="138"/>
      <c r="F916" s="138"/>
      <c r="G916" s="138"/>
      <c r="H916" s="138"/>
      <c r="I916" s="138"/>
      <c r="J916" s="138"/>
      <c r="K916" s="23" t="s">
        <v>2016</v>
      </c>
      <c r="L916" s="270" t="s">
        <v>3218</v>
      </c>
      <c r="M916" s="564">
        <f>IF(ISERROR(VLOOKUP($B916,ESTR_PREC!$A$1:$M$6000,7,FALSE))=TRUE,0,VLOOKUP($B916,ESTR_PREC!$A$1:$M$6000,7,FALSE))</f>
        <v>0</v>
      </c>
      <c r="N916" s="564"/>
      <c r="O916" s="560">
        <f t="shared" si="20"/>
        <v>0</v>
      </c>
      <c r="Q916" s="564"/>
      <c r="R916" s="499"/>
      <c r="S916" s="815"/>
      <c r="T916" s="815"/>
      <c r="V916" s="815"/>
      <c r="W916" s="815"/>
      <c r="X916" s="499"/>
      <c r="Y916" s="501"/>
      <c r="Z916" s="499"/>
    </row>
    <row r="917" spans="2:26" ht="25.5">
      <c r="B917" s="138" t="s">
        <v>2017</v>
      </c>
      <c r="C917" s="138" t="s">
        <v>3924</v>
      </c>
      <c r="D917" s="138"/>
      <c r="E917" s="138"/>
      <c r="F917" s="138"/>
      <c r="G917" s="138"/>
      <c r="H917" s="138"/>
      <c r="I917" s="138"/>
      <c r="J917" s="138"/>
      <c r="K917" s="23" t="s">
        <v>2018</v>
      </c>
      <c r="L917" s="270" t="s">
        <v>3218</v>
      </c>
      <c r="M917" s="564">
        <f>IF(ISERROR(VLOOKUP($B917,ESTR_PREC!$A$1:$M$6000,7,FALSE))=TRUE,0,VLOOKUP($B917,ESTR_PREC!$A$1:$M$6000,7,FALSE))</f>
        <v>0</v>
      </c>
      <c r="N917" s="225"/>
      <c r="O917" s="560">
        <f t="shared" si="20"/>
        <v>0</v>
      </c>
      <c r="Q917" s="225"/>
      <c r="R917" s="499"/>
      <c r="S917" s="225"/>
      <c r="T917" s="225"/>
      <c r="V917" s="225"/>
      <c r="W917" s="225"/>
      <c r="X917" s="499"/>
      <c r="Y917" s="501"/>
      <c r="Z917" s="499"/>
    </row>
    <row r="918" spans="2:26" ht="25.5">
      <c r="B918" s="138" t="s">
        <v>2019</v>
      </c>
      <c r="C918" s="138" t="s">
        <v>4491</v>
      </c>
      <c r="D918" s="138"/>
      <c r="E918" s="138"/>
      <c r="F918" s="138"/>
      <c r="G918" s="138"/>
      <c r="H918" s="138"/>
      <c r="I918" s="138"/>
      <c r="J918" s="138"/>
      <c r="K918" s="304" t="s">
        <v>2021</v>
      </c>
      <c r="L918" s="270" t="s">
        <v>3218</v>
      </c>
      <c r="M918" s="564">
        <f>IF(ISERROR(VLOOKUP($B918,ESTR_PREC!$A$1:$M$6000,7,FALSE))=TRUE,0,VLOOKUP($B918,ESTR_PREC!$A$1:$M$6000,7,FALSE))</f>
        <v>0</v>
      </c>
      <c r="N918" s="225"/>
      <c r="O918" s="560">
        <f t="shared" si="20"/>
        <v>0</v>
      </c>
      <c r="Q918" s="225"/>
      <c r="R918" s="499"/>
      <c r="S918" s="225"/>
      <c r="T918" s="225"/>
      <c r="V918" s="225"/>
      <c r="W918" s="225"/>
      <c r="X918" s="499"/>
      <c r="Y918" s="501"/>
      <c r="Z918" s="499"/>
    </row>
    <row r="919" spans="2:26" ht="25.5">
      <c r="B919" s="138" t="s">
        <v>2022</v>
      </c>
      <c r="C919" s="138" t="s">
        <v>4492</v>
      </c>
      <c r="D919" s="138"/>
      <c r="E919" s="138"/>
      <c r="F919" s="138"/>
      <c r="G919" s="138"/>
      <c r="H919" s="138"/>
      <c r="I919" s="138"/>
      <c r="J919" s="138"/>
      <c r="K919" s="304" t="s">
        <v>2023</v>
      </c>
      <c r="L919" s="270" t="s">
        <v>3218</v>
      </c>
      <c r="M919" s="564">
        <f>IF(ISERROR(VLOOKUP($B919,ESTR_PREC!$A$1:$M$6000,7,FALSE))=TRUE,0,VLOOKUP($B919,ESTR_PREC!$A$1:$M$6000,7,FALSE))</f>
        <v>0</v>
      </c>
      <c r="N919" s="225"/>
      <c r="O919" s="560">
        <f t="shared" si="20"/>
        <v>0</v>
      </c>
      <c r="Q919" s="225"/>
      <c r="R919" s="499"/>
      <c r="S919" s="225"/>
      <c r="T919" s="225"/>
      <c r="V919" s="225"/>
      <c r="W919" s="225"/>
      <c r="X919" s="499"/>
      <c r="Y919" s="501"/>
      <c r="Z919" s="499"/>
    </row>
    <row r="920" spans="2:26" ht="25.5">
      <c r="B920" s="494" t="s">
        <v>2024</v>
      </c>
      <c r="C920" s="966" t="s">
        <v>3925</v>
      </c>
      <c r="D920" s="966"/>
      <c r="E920" s="966"/>
      <c r="F920" s="966"/>
      <c r="G920" s="966"/>
      <c r="H920" s="966"/>
      <c r="I920" s="966"/>
      <c r="J920" s="966"/>
      <c r="K920" s="369" t="s">
        <v>2025</v>
      </c>
      <c r="L920" s="967" t="s">
        <v>3218</v>
      </c>
      <c r="M920" s="564">
        <f>IF(ISERROR(VLOOKUP($B920,ESTR_PREC!$A$1:$M$6000,7,FALSE))=TRUE,0,VLOOKUP($B920,ESTR_PREC!$A$1:$M$6000,7,FALSE))</f>
        <v>0</v>
      </c>
      <c r="N920" s="225"/>
      <c r="O920" s="560">
        <f t="shared" si="20"/>
        <v>0</v>
      </c>
      <c r="Q920" s="225"/>
      <c r="R920" s="499"/>
      <c r="S920" s="225"/>
      <c r="T920" s="225"/>
      <c r="V920" s="225"/>
      <c r="W920" s="225"/>
      <c r="X920" s="499"/>
      <c r="Y920" s="501"/>
      <c r="Z920" s="499"/>
    </row>
    <row r="921" spans="2:26" ht="25.5">
      <c r="B921" s="138" t="s">
        <v>2026</v>
      </c>
      <c r="C921" s="138" t="s">
        <v>4493</v>
      </c>
      <c r="D921" s="138"/>
      <c r="E921" s="138"/>
      <c r="F921" s="138"/>
      <c r="G921" s="138"/>
      <c r="H921" s="138"/>
      <c r="I921" s="138"/>
      <c r="J921" s="138"/>
      <c r="K921" s="304" t="s">
        <v>2027</v>
      </c>
      <c r="L921" s="270" t="s">
        <v>3218</v>
      </c>
      <c r="M921" s="564">
        <f>IF(ISERROR(VLOOKUP($B921,ESTR_PREC!$A$1:$M$6000,7,FALSE))=TRUE,0,VLOOKUP($B921,ESTR_PREC!$A$1:$M$6000,7,FALSE))</f>
        <v>0</v>
      </c>
      <c r="N921" s="225"/>
      <c r="O921" s="560">
        <f t="shared" si="20"/>
        <v>0</v>
      </c>
      <c r="Q921" s="225"/>
      <c r="R921" s="499"/>
      <c r="S921" s="225"/>
      <c r="T921" s="225"/>
      <c r="V921" s="225"/>
      <c r="W921" s="225"/>
      <c r="X921" s="499"/>
      <c r="Y921" s="501"/>
      <c r="Z921" s="499"/>
    </row>
    <row r="922" spans="2:26" ht="25.5">
      <c r="B922" s="138" t="s">
        <v>2028</v>
      </c>
      <c r="C922" s="138" t="s">
        <v>4494</v>
      </c>
      <c r="D922" s="138"/>
      <c r="E922" s="138"/>
      <c r="F922" s="138"/>
      <c r="G922" s="138"/>
      <c r="H922" s="138"/>
      <c r="I922" s="138"/>
      <c r="J922" s="138"/>
      <c r="K922" s="304" t="s">
        <v>2029</v>
      </c>
      <c r="L922" s="270" t="s">
        <v>3218</v>
      </c>
      <c r="M922" s="564">
        <f>IF(ISERROR(VLOOKUP($B922,ESTR_PREC!$A$1:$M$6000,7,FALSE))=TRUE,0,VLOOKUP($B922,ESTR_PREC!$A$1:$M$6000,7,FALSE))</f>
        <v>0</v>
      </c>
      <c r="N922" s="225"/>
      <c r="O922" s="560">
        <f t="shared" si="20"/>
        <v>0</v>
      </c>
      <c r="Q922" s="225"/>
      <c r="R922" s="499"/>
      <c r="S922" s="225"/>
      <c r="T922" s="225"/>
      <c r="V922" s="225"/>
      <c r="W922" s="225"/>
      <c r="X922" s="499"/>
      <c r="Y922" s="501"/>
      <c r="Z922" s="499"/>
    </row>
    <row r="923" spans="2:26" ht="25.5">
      <c r="B923" s="138" t="s">
        <v>2030</v>
      </c>
      <c r="C923" s="138" t="s">
        <v>4495</v>
      </c>
      <c r="D923" s="138"/>
      <c r="E923" s="138"/>
      <c r="F923" s="138"/>
      <c r="G923" s="138"/>
      <c r="H923" s="138"/>
      <c r="I923" s="138"/>
      <c r="J923" s="138"/>
      <c r="K923" s="304" t="s">
        <v>2031</v>
      </c>
      <c r="L923" s="270" t="s">
        <v>3218</v>
      </c>
      <c r="M923" s="564">
        <f>IF(ISERROR(VLOOKUP($B923,ESTR_PREC!$A$1:$M$6000,7,FALSE))=TRUE,0,VLOOKUP($B923,ESTR_PREC!$A$1:$M$6000,7,FALSE))</f>
        <v>0</v>
      </c>
      <c r="N923" s="225"/>
      <c r="O923" s="560">
        <f t="shared" si="20"/>
        <v>0</v>
      </c>
      <c r="Q923" s="225"/>
      <c r="R923" s="499"/>
      <c r="S923" s="225"/>
      <c r="T923" s="225"/>
      <c r="V923" s="225"/>
      <c r="W923" s="225"/>
      <c r="X923" s="499"/>
      <c r="Y923" s="501"/>
      <c r="Z923" s="499"/>
    </row>
    <row r="924" spans="2:26" ht="25.5">
      <c r="B924" s="138" t="s">
        <v>2032</v>
      </c>
      <c r="C924" s="138" t="s">
        <v>4496</v>
      </c>
      <c r="D924" s="138"/>
      <c r="E924" s="138"/>
      <c r="F924" s="138"/>
      <c r="G924" s="138"/>
      <c r="H924" s="138"/>
      <c r="I924" s="138"/>
      <c r="J924" s="138"/>
      <c r="K924" s="304" t="s">
        <v>2033</v>
      </c>
      <c r="L924" s="270" t="s">
        <v>3218</v>
      </c>
      <c r="M924" s="564">
        <f>IF(ISERROR(VLOOKUP($B924,ESTR_PREC!$A$1:$M$6000,7,FALSE))=TRUE,0,VLOOKUP($B924,ESTR_PREC!$A$1:$M$6000,7,FALSE))</f>
        <v>0</v>
      </c>
      <c r="N924" s="225"/>
      <c r="O924" s="560">
        <f t="shared" si="20"/>
        <v>0</v>
      </c>
      <c r="Q924" s="225"/>
      <c r="R924" s="499"/>
      <c r="S924" s="225"/>
      <c r="T924" s="225"/>
      <c r="V924" s="225"/>
      <c r="W924" s="225"/>
      <c r="X924" s="499"/>
      <c r="Y924" s="501"/>
      <c r="Z924" s="499"/>
    </row>
    <row r="925" spans="2:26" ht="25.5" hidden="1" customHeight="1">
      <c r="B925" s="138" t="s">
        <v>2034</v>
      </c>
      <c r="C925" s="138" t="s">
        <v>4497</v>
      </c>
      <c r="D925" s="138"/>
      <c r="E925" s="138"/>
      <c r="F925" s="138"/>
      <c r="G925" s="138"/>
      <c r="H925" s="138"/>
      <c r="I925" s="138"/>
      <c r="J925" s="138"/>
      <c r="K925" s="304" t="s">
        <v>2035</v>
      </c>
      <c r="L925" s="270" t="s">
        <v>3218</v>
      </c>
      <c r="M925" s="564"/>
      <c r="N925" s="564"/>
      <c r="O925" s="564"/>
      <c r="Q925" s="564"/>
      <c r="R925" s="499"/>
      <c r="S925" s="815"/>
      <c r="T925" s="815"/>
      <c r="V925" s="815"/>
      <c r="W925" s="815"/>
      <c r="X925" s="499"/>
      <c r="Y925" s="501"/>
      <c r="Z925" s="499"/>
    </row>
    <row r="926" spans="2:26" ht="25.5">
      <c r="B926" s="138" t="s">
        <v>2036</v>
      </c>
      <c r="C926" s="138" t="s">
        <v>4498</v>
      </c>
      <c r="D926" s="138"/>
      <c r="E926" s="138"/>
      <c r="F926" s="138"/>
      <c r="G926" s="138"/>
      <c r="H926" s="138"/>
      <c r="I926" s="138"/>
      <c r="J926" s="138"/>
      <c r="K926" s="304" t="s">
        <v>2037</v>
      </c>
      <c r="L926" s="270" t="s">
        <v>3218</v>
      </c>
      <c r="M926" s="564">
        <f>IF(ISERROR(VLOOKUP($B926,ESTR_PREC!$A$1:$M$6000,7,FALSE))=TRUE,0,VLOOKUP($B926,ESTR_PREC!$A$1:$M$6000,7,FALSE))</f>
        <v>0</v>
      </c>
      <c r="N926" s="225"/>
      <c r="O926" s="560">
        <f>+N926-M926</f>
        <v>0</v>
      </c>
      <c r="Q926" s="225"/>
      <c r="R926" s="499"/>
      <c r="S926" s="225"/>
      <c r="T926" s="225"/>
      <c r="V926" s="225"/>
      <c r="W926" s="225"/>
      <c r="X926" s="499"/>
      <c r="Y926" s="501"/>
      <c r="Z926" s="499"/>
    </row>
    <row r="927" spans="2:26" ht="25.5">
      <c r="B927" s="138" t="s">
        <v>2038</v>
      </c>
      <c r="C927" s="138" t="s">
        <v>4499</v>
      </c>
      <c r="D927" s="138"/>
      <c r="E927" s="138"/>
      <c r="F927" s="138"/>
      <c r="G927" s="138"/>
      <c r="H927" s="138"/>
      <c r="I927" s="138"/>
      <c r="J927" s="138"/>
      <c r="K927" s="304" t="s">
        <v>2039</v>
      </c>
      <c r="L927" s="270" t="s">
        <v>3218</v>
      </c>
      <c r="M927" s="564">
        <f>IF(ISERROR(VLOOKUP($B927,ESTR_PREC!$A$1:$M$6000,7,FALSE))=TRUE,0,VLOOKUP($B927,ESTR_PREC!$A$1:$M$6000,7,FALSE))</f>
        <v>0</v>
      </c>
      <c r="N927" s="225"/>
      <c r="O927" s="560">
        <f>+N927-M927</f>
        <v>0</v>
      </c>
      <c r="Q927" s="225"/>
      <c r="R927" s="499"/>
      <c r="S927" s="225"/>
      <c r="T927" s="225"/>
      <c r="V927" s="225"/>
      <c r="W927" s="225"/>
      <c r="X927" s="499"/>
      <c r="Y927" s="501"/>
      <c r="Z927" s="499"/>
    </row>
    <row r="928" spans="2:26" ht="25.5" hidden="1" customHeight="1">
      <c r="B928" s="138" t="s">
        <v>2040</v>
      </c>
      <c r="C928" s="138" t="s">
        <v>4500</v>
      </c>
      <c r="D928" s="138"/>
      <c r="E928" s="138"/>
      <c r="F928" s="138"/>
      <c r="G928" s="138"/>
      <c r="H928" s="138"/>
      <c r="I928" s="138"/>
      <c r="J928" s="138"/>
      <c r="K928" s="304" t="s">
        <v>2041</v>
      </c>
      <c r="L928" s="270" t="s">
        <v>3218</v>
      </c>
      <c r="M928" s="564"/>
      <c r="N928" s="564"/>
      <c r="O928" s="564"/>
      <c r="Q928" s="564"/>
      <c r="R928" s="499"/>
      <c r="S928" s="815"/>
      <c r="T928" s="815"/>
      <c r="V928" s="815"/>
      <c r="W928" s="815"/>
      <c r="X928" s="499"/>
      <c r="Y928" s="501"/>
      <c r="Z928" s="499"/>
    </row>
    <row r="929" spans="2:26" ht="25.5">
      <c r="B929" s="138" t="s">
        <v>2042</v>
      </c>
      <c r="C929" s="138" t="s">
        <v>4501</v>
      </c>
      <c r="D929" s="138"/>
      <c r="E929" s="138"/>
      <c r="F929" s="138"/>
      <c r="G929" s="138"/>
      <c r="H929" s="138"/>
      <c r="I929" s="138"/>
      <c r="J929" s="138"/>
      <c r="K929" s="304" t="s">
        <v>2043</v>
      </c>
      <c r="L929" s="270" t="s">
        <v>3218</v>
      </c>
      <c r="M929" s="564">
        <f>IF(ISERROR(VLOOKUP($B929,ESTR_PREC!$A$1:$M$6000,7,FALSE))=TRUE,0,VLOOKUP($B929,ESTR_PREC!$A$1:$M$6000,7,FALSE))</f>
        <v>0</v>
      </c>
      <c r="N929" s="225"/>
      <c r="O929" s="560">
        <f>+N929-M929</f>
        <v>0</v>
      </c>
      <c r="Q929" s="225"/>
      <c r="R929" s="499"/>
      <c r="S929" s="225"/>
      <c r="T929" s="225"/>
      <c r="V929" s="225"/>
      <c r="W929" s="225"/>
      <c r="X929" s="499"/>
      <c r="Y929" s="501"/>
      <c r="Z929" s="499"/>
    </row>
    <row r="930" spans="2:26" ht="25.5" hidden="1">
      <c r="B930" s="138" t="s">
        <v>2044</v>
      </c>
      <c r="C930" s="138" t="s">
        <v>4502</v>
      </c>
      <c r="D930" s="138"/>
      <c r="E930" s="138"/>
      <c r="F930" s="138"/>
      <c r="G930" s="138"/>
      <c r="H930" s="138"/>
      <c r="I930" s="138"/>
      <c r="J930" s="138"/>
      <c r="K930" s="304" t="s">
        <v>2046</v>
      </c>
      <c r="L930" s="270" t="s">
        <v>3218</v>
      </c>
      <c r="M930" s="564"/>
      <c r="N930" s="343"/>
      <c r="O930" s="564"/>
      <c r="Q930" s="343"/>
      <c r="R930" s="499"/>
      <c r="S930" s="815"/>
      <c r="T930" s="815"/>
      <c r="V930" s="815"/>
      <c r="W930" s="815"/>
      <c r="X930" s="499"/>
      <c r="Y930" s="501"/>
      <c r="Z930" s="499"/>
    </row>
    <row r="931" spans="2:26" ht="15" hidden="1" customHeight="1">
      <c r="B931" s="138" t="s">
        <v>2047</v>
      </c>
      <c r="C931" s="138" t="s">
        <v>4503</v>
      </c>
      <c r="D931" s="138"/>
      <c r="E931" s="138"/>
      <c r="F931" s="138"/>
      <c r="G931" s="138"/>
      <c r="H931" s="138"/>
      <c r="I931" s="138"/>
      <c r="J931" s="138"/>
      <c r="K931" s="304" t="s">
        <v>2048</v>
      </c>
      <c r="L931" s="270" t="s">
        <v>3218</v>
      </c>
      <c r="M931" s="564"/>
      <c r="N931" s="343"/>
      <c r="O931" s="564"/>
      <c r="Q931" s="343"/>
      <c r="R931" s="499"/>
      <c r="S931" s="815"/>
      <c r="T931" s="815"/>
      <c r="V931" s="815"/>
      <c r="W931" s="815"/>
      <c r="X931" s="499"/>
      <c r="Y931" s="501"/>
      <c r="Z931" s="499"/>
    </row>
    <row r="932" spans="2:26" ht="25.5" hidden="1">
      <c r="B932" s="494" t="s">
        <v>2049</v>
      </c>
      <c r="C932" s="966" t="s">
        <v>3927</v>
      </c>
      <c r="D932" s="966"/>
      <c r="E932" s="966"/>
      <c r="F932" s="966"/>
      <c r="G932" s="966"/>
      <c r="H932" s="966"/>
      <c r="I932" s="966"/>
      <c r="J932" s="966"/>
      <c r="K932" s="369" t="s">
        <v>2050</v>
      </c>
      <c r="L932" s="967" t="s">
        <v>3218</v>
      </c>
      <c r="M932" s="564"/>
      <c r="N932" s="343"/>
      <c r="O932" s="564"/>
      <c r="Q932" s="343"/>
      <c r="R932" s="499"/>
      <c r="S932" s="815"/>
      <c r="T932" s="815"/>
      <c r="V932" s="815"/>
      <c r="W932" s="815"/>
      <c r="X932" s="499"/>
      <c r="Y932" s="501"/>
      <c r="Z932" s="499"/>
    </row>
    <row r="933" spans="2:26" ht="25.5" hidden="1">
      <c r="B933" s="138" t="s">
        <v>2051</v>
      </c>
      <c r="C933" s="138" t="s">
        <v>4504</v>
      </c>
      <c r="D933" s="138"/>
      <c r="E933" s="138"/>
      <c r="F933" s="138"/>
      <c r="G933" s="138"/>
      <c r="H933" s="138"/>
      <c r="I933" s="138"/>
      <c r="J933" s="138"/>
      <c r="K933" s="304" t="s">
        <v>2052</v>
      </c>
      <c r="L933" s="270" t="s">
        <v>3218</v>
      </c>
      <c r="M933" s="564"/>
      <c r="N933" s="343"/>
      <c r="O933" s="564"/>
      <c r="Q933" s="343"/>
      <c r="R933" s="499"/>
      <c r="S933" s="815"/>
      <c r="T933" s="815"/>
      <c r="V933" s="815"/>
      <c r="W933" s="815"/>
      <c r="X933" s="499"/>
      <c r="Y933" s="501"/>
      <c r="Z933" s="499"/>
    </row>
    <row r="934" spans="2:26" ht="25.5" hidden="1">
      <c r="B934" s="138" t="s">
        <v>2053</v>
      </c>
      <c r="C934" s="138" t="s">
        <v>4505</v>
      </c>
      <c r="D934" s="138"/>
      <c r="E934" s="138"/>
      <c r="F934" s="138"/>
      <c r="G934" s="138"/>
      <c r="H934" s="138"/>
      <c r="I934" s="138"/>
      <c r="J934" s="138"/>
      <c r="K934" s="304" t="s">
        <v>2054</v>
      </c>
      <c r="L934" s="270" t="s">
        <v>3218</v>
      </c>
      <c r="M934" s="564"/>
      <c r="N934" s="343"/>
      <c r="O934" s="564"/>
      <c r="Q934" s="343"/>
      <c r="R934" s="499"/>
      <c r="S934" s="815"/>
      <c r="T934" s="815"/>
      <c r="V934" s="815"/>
      <c r="W934" s="815"/>
      <c r="X934" s="499"/>
      <c r="Y934" s="501"/>
      <c r="Z934" s="499"/>
    </row>
    <row r="935" spans="2:26" ht="25.5" hidden="1">
      <c r="B935" s="138" t="s">
        <v>2055</v>
      </c>
      <c r="C935" s="138" t="s">
        <v>4506</v>
      </c>
      <c r="D935" s="138"/>
      <c r="E935" s="138"/>
      <c r="F935" s="138"/>
      <c r="G935" s="138"/>
      <c r="H935" s="138"/>
      <c r="I935" s="138"/>
      <c r="J935" s="138"/>
      <c r="K935" s="304" t="s">
        <v>2056</v>
      </c>
      <c r="L935" s="270" t="s">
        <v>3218</v>
      </c>
      <c r="M935" s="564"/>
      <c r="N935" s="343"/>
      <c r="O935" s="564"/>
      <c r="Q935" s="343"/>
      <c r="R935" s="499"/>
      <c r="S935" s="815"/>
      <c r="T935" s="815"/>
      <c r="V935" s="815"/>
      <c r="W935" s="815"/>
      <c r="X935" s="499"/>
      <c r="Y935" s="501"/>
      <c r="Z935" s="499"/>
    </row>
    <row r="936" spans="2:26" ht="25.5" hidden="1">
      <c r="B936" s="138" t="s">
        <v>2057</v>
      </c>
      <c r="C936" s="138" t="s">
        <v>4507</v>
      </c>
      <c r="D936" s="138"/>
      <c r="E936" s="138"/>
      <c r="F936" s="138"/>
      <c r="G936" s="138"/>
      <c r="H936" s="138"/>
      <c r="I936" s="138"/>
      <c r="J936" s="138"/>
      <c r="K936" s="304" t="s">
        <v>2058</v>
      </c>
      <c r="L936" s="270" t="s">
        <v>3218</v>
      </c>
      <c r="M936" s="564"/>
      <c r="N936" s="343"/>
      <c r="O936" s="564"/>
      <c r="Q936" s="343"/>
      <c r="R936" s="499"/>
      <c r="S936" s="815"/>
      <c r="T936" s="815"/>
      <c r="V936" s="815"/>
      <c r="W936" s="815"/>
      <c r="X936" s="499"/>
      <c r="Y936" s="501"/>
      <c r="Z936" s="499"/>
    </row>
    <row r="937" spans="2:26" ht="25.5" hidden="1" customHeight="1">
      <c r="B937" s="138" t="s">
        <v>2059</v>
      </c>
      <c r="C937" s="138" t="s">
        <v>4508</v>
      </c>
      <c r="D937" s="138"/>
      <c r="E937" s="138"/>
      <c r="F937" s="138"/>
      <c r="G937" s="138"/>
      <c r="H937" s="138"/>
      <c r="I937" s="138"/>
      <c r="J937" s="138"/>
      <c r="K937" s="304" t="s">
        <v>2060</v>
      </c>
      <c r="L937" s="270" t="s">
        <v>3218</v>
      </c>
      <c r="M937" s="564"/>
      <c r="N937" s="343"/>
      <c r="O937" s="564"/>
      <c r="Q937" s="343"/>
      <c r="R937" s="499"/>
      <c r="S937" s="815"/>
      <c r="T937" s="815"/>
      <c r="V937" s="815"/>
      <c r="W937" s="815"/>
      <c r="X937" s="499"/>
      <c r="Y937" s="501"/>
      <c r="Z937" s="499"/>
    </row>
    <row r="938" spans="2:26" ht="15" hidden="1" customHeight="1">
      <c r="B938" s="138" t="s">
        <v>2061</v>
      </c>
      <c r="C938" s="138" t="s">
        <v>4509</v>
      </c>
      <c r="D938" s="138"/>
      <c r="E938" s="138"/>
      <c r="F938" s="138"/>
      <c r="G938" s="138"/>
      <c r="H938" s="138"/>
      <c r="I938" s="138"/>
      <c r="J938" s="138"/>
      <c r="K938" s="304" t="s">
        <v>2062</v>
      </c>
      <c r="L938" s="270" t="s">
        <v>3218</v>
      </c>
      <c r="M938" s="564"/>
      <c r="N938" s="343"/>
      <c r="O938" s="564"/>
      <c r="Q938" s="343"/>
      <c r="R938" s="499"/>
      <c r="S938" s="815"/>
      <c r="T938" s="815"/>
      <c r="V938" s="815"/>
      <c r="W938" s="815"/>
      <c r="X938" s="499"/>
      <c r="Y938" s="501"/>
      <c r="Z938" s="499"/>
    </row>
    <row r="939" spans="2:26" ht="25.5" hidden="1">
      <c r="B939" s="138" t="s">
        <v>2063</v>
      </c>
      <c r="C939" s="138" t="s">
        <v>4510</v>
      </c>
      <c r="D939" s="138"/>
      <c r="E939" s="138"/>
      <c r="F939" s="138"/>
      <c r="G939" s="138"/>
      <c r="H939" s="138"/>
      <c r="I939" s="138"/>
      <c r="J939" s="138"/>
      <c r="K939" s="304" t="s">
        <v>2064</v>
      </c>
      <c r="L939" s="270" t="s">
        <v>3218</v>
      </c>
      <c r="M939" s="564"/>
      <c r="N939" s="343"/>
      <c r="O939" s="564"/>
      <c r="Q939" s="343"/>
      <c r="R939" s="499"/>
      <c r="S939" s="815"/>
      <c r="T939" s="815"/>
      <c r="V939" s="815"/>
      <c r="W939" s="815"/>
      <c r="X939" s="499"/>
      <c r="Y939" s="501"/>
      <c r="Z939" s="499"/>
    </row>
    <row r="940" spans="2:26" ht="25.5" hidden="1" customHeight="1">
      <c r="B940" s="138" t="s">
        <v>2065</v>
      </c>
      <c r="C940" s="138" t="s">
        <v>4511</v>
      </c>
      <c r="D940" s="138"/>
      <c r="E940" s="138"/>
      <c r="F940" s="138"/>
      <c r="G940" s="138"/>
      <c r="H940" s="138"/>
      <c r="I940" s="138"/>
      <c r="J940" s="138"/>
      <c r="K940" s="304" t="s">
        <v>2066</v>
      </c>
      <c r="L940" s="270" t="s">
        <v>3218</v>
      </c>
      <c r="M940" s="564"/>
      <c r="N940" s="343"/>
      <c r="O940" s="564"/>
      <c r="Q940" s="343"/>
      <c r="R940" s="499"/>
      <c r="S940" s="815"/>
      <c r="T940" s="815"/>
      <c r="V940" s="815"/>
      <c r="W940" s="815"/>
      <c r="X940" s="499"/>
      <c r="Y940" s="501"/>
      <c r="Z940" s="499"/>
    </row>
    <row r="941" spans="2:26" ht="25.5" hidden="1">
      <c r="B941" s="138" t="s">
        <v>2067</v>
      </c>
      <c r="C941" s="138" t="s">
        <v>4512</v>
      </c>
      <c r="D941" s="138"/>
      <c r="E941" s="138"/>
      <c r="F941" s="138"/>
      <c r="G941" s="138"/>
      <c r="H941" s="138"/>
      <c r="I941" s="138"/>
      <c r="J941" s="138"/>
      <c r="K941" s="304" t="s">
        <v>2068</v>
      </c>
      <c r="L941" s="270" t="s">
        <v>3218</v>
      </c>
      <c r="M941" s="564"/>
      <c r="N941" s="343"/>
      <c r="O941" s="564"/>
      <c r="Q941" s="343"/>
      <c r="R941" s="499"/>
      <c r="S941" s="815"/>
      <c r="T941" s="815"/>
      <c r="V941" s="815"/>
      <c r="W941" s="815"/>
      <c r="X941" s="499"/>
      <c r="Y941" s="501"/>
      <c r="Z941" s="499"/>
    </row>
    <row r="942" spans="2:26" ht="25.5">
      <c r="B942" s="138" t="s">
        <v>2069</v>
      </c>
      <c r="C942" s="138" t="s">
        <v>3929</v>
      </c>
      <c r="D942" s="138"/>
      <c r="E942" s="138"/>
      <c r="F942" s="138"/>
      <c r="G942" s="138"/>
      <c r="H942" s="138"/>
      <c r="I942" s="138"/>
      <c r="J942" s="138"/>
      <c r="K942" s="23" t="s">
        <v>2072</v>
      </c>
      <c r="L942" s="270" t="s">
        <v>3218</v>
      </c>
      <c r="M942" s="564">
        <f>IF(ISERROR(VLOOKUP($B942,ESTR_PREC!$A$1:$M$6000,7,FALSE))=TRUE,0,VLOOKUP($B942,ESTR_PREC!$A$1:$M$6000,7,FALSE))</f>
        <v>0</v>
      </c>
      <c r="N942" s="225"/>
      <c r="O942" s="560">
        <f t="shared" ref="O942:O947" si="21">+N942-M942</f>
        <v>0</v>
      </c>
      <c r="Q942" s="225">
        <v>952</v>
      </c>
      <c r="R942" s="499"/>
      <c r="S942" s="225"/>
      <c r="T942" s="225"/>
      <c r="V942" s="225"/>
      <c r="W942" s="225"/>
      <c r="X942" s="499"/>
      <c r="Y942" s="501"/>
      <c r="Z942" s="499"/>
    </row>
    <row r="943" spans="2:26" ht="29.25" customHeight="1">
      <c r="B943" s="138" t="s">
        <v>2073</v>
      </c>
      <c r="C943" s="138" t="s">
        <v>3930</v>
      </c>
      <c r="D943" s="138"/>
      <c r="E943" s="138"/>
      <c r="F943" s="138"/>
      <c r="G943" s="138"/>
      <c r="H943" s="138"/>
      <c r="I943" s="138"/>
      <c r="J943" s="138"/>
      <c r="K943" s="23" t="s">
        <v>2074</v>
      </c>
      <c r="L943" s="270" t="s">
        <v>3218</v>
      </c>
      <c r="M943" s="564">
        <f>IF(ISERROR(VLOOKUP($B943,ESTR_PREC!$A$1:$M$6000,7,FALSE))=TRUE,0,VLOOKUP($B943,ESTR_PREC!$A$1:$M$6000,7,FALSE))</f>
        <v>0</v>
      </c>
      <c r="N943" s="225"/>
      <c r="O943" s="560">
        <f t="shared" si="21"/>
        <v>0</v>
      </c>
      <c r="Q943" s="225">
        <v>185</v>
      </c>
      <c r="R943" s="499"/>
      <c r="S943" s="225"/>
      <c r="T943" s="225"/>
      <c r="V943" s="225"/>
      <c r="W943" s="225"/>
      <c r="X943" s="499"/>
      <c r="Y943" s="501"/>
      <c r="Z943" s="499"/>
    </row>
    <row r="944" spans="2:26" ht="25.5">
      <c r="B944" s="138" t="s">
        <v>2075</v>
      </c>
      <c r="C944" s="138" t="s">
        <v>3931</v>
      </c>
      <c r="D944" s="138"/>
      <c r="E944" s="138"/>
      <c r="F944" s="138"/>
      <c r="G944" s="138"/>
      <c r="H944" s="138"/>
      <c r="I944" s="138"/>
      <c r="J944" s="138"/>
      <c r="K944" s="23" t="s">
        <v>2076</v>
      </c>
      <c r="L944" s="270" t="s">
        <v>3218</v>
      </c>
      <c r="M944" s="564">
        <f>IF(ISERROR(VLOOKUP($B944,ESTR_PREC!$A$1:$M$6000,7,FALSE))=TRUE,0,VLOOKUP($B944,ESTR_PREC!$A$1:$M$6000,7,FALSE))</f>
        <v>0</v>
      </c>
      <c r="N944" s="225"/>
      <c r="O944" s="560">
        <f t="shared" si="21"/>
        <v>0</v>
      </c>
      <c r="Q944" s="225">
        <v>430</v>
      </c>
      <c r="R944" s="499"/>
      <c r="S944" s="225"/>
      <c r="T944" s="225"/>
      <c r="V944" s="225"/>
      <c r="W944" s="225"/>
      <c r="X944" s="499"/>
      <c r="Y944" s="501"/>
      <c r="Z944" s="499"/>
    </row>
    <row r="945" spans="2:26" ht="25.5">
      <c r="B945" s="138" t="s">
        <v>2077</v>
      </c>
      <c r="C945" s="138" t="s">
        <v>3932</v>
      </c>
      <c r="D945" s="138"/>
      <c r="E945" s="138"/>
      <c r="F945" s="138"/>
      <c r="G945" s="138"/>
      <c r="H945" s="138"/>
      <c r="I945" s="138"/>
      <c r="J945" s="138"/>
      <c r="K945" s="23" t="s">
        <v>2078</v>
      </c>
      <c r="L945" s="270" t="s">
        <v>3218</v>
      </c>
      <c r="M945" s="564">
        <f>IF(ISERROR(VLOOKUP($B945,ESTR_PREC!$A$1:$M$6000,7,FALSE))=TRUE,0,VLOOKUP($B945,ESTR_PREC!$A$1:$M$6000,7,FALSE))</f>
        <v>0</v>
      </c>
      <c r="N945" s="225"/>
      <c r="O945" s="560">
        <f t="shared" si="21"/>
        <v>0</v>
      </c>
      <c r="Q945" s="225">
        <v>46</v>
      </c>
      <c r="R945" s="499"/>
      <c r="S945" s="225"/>
      <c r="T945" s="225"/>
      <c r="V945" s="225"/>
      <c r="W945" s="225"/>
      <c r="X945" s="499"/>
      <c r="Y945" s="501"/>
      <c r="Z945" s="499"/>
    </row>
    <row r="946" spans="2:26" ht="25.5">
      <c r="B946" s="138" t="s">
        <v>2079</v>
      </c>
      <c r="C946" s="138" t="s">
        <v>3933</v>
      </c>
      <c r="D946" s="138"/>
      <c r="E946" s="138"/>
      <c r="F946" s="138"/>
      <c r="G946" s="138"/>
      <c r="H946" s="138"/>
      <c r="I946" s="138"/>
      <c r="J946" s="138"/>
      <c r="K946" s="23" t="s">
        <v>2080</v>
      </c>
      <c r="L946" s="270" t="s">
        <v>3218</v>
      </c>
      <c r="M946" s="564">
        <f>IF(ISERROR(VLOOKUP($B946,ESTR_PREC!$A$1:$M$6000,7,FALSE))=TRUE,0,VLOOKUP($B946,ESTR_PREC!$A$1:$M$6000,7,FALSE))</f>
        <v>0</v>
      </c>
      <c r="N946" s="225"/>
      <c r="O946" s="560">
        <f t="shared" si="21"/>
        <v>0</v>
      </c>
      <c r="Q946" s="225">
        <v>0</v>
      </c>
      <c r="R946" s="499"/>
      <c r="S946" s="225"/>
      <c r="T946" s="225"/>
      <c r="V946" s="225"/>
      <c r="W946" s="225"/>
      <c r="X946" s="499"/>
      <c r="Y946" s="501"/>
      <c r="Z946" s="499"/>
    </row>
    <row r="947" spans="2:26" ht="25.5">
      <c r="B947" s="138" t="s">
        <v>2081</v>
      </c>
      <c r="C947" s="138" t="s">
        <v>3934</v>
      </c>
      <c r="D947" s="138"/>
      <c r="E947" s="138"/>
      <c r="F947" s="138"/>
      <c r="G947" s="138"/>
      <c r="H947" s="138"/>
      <c r="I947" s="138"/>
      <c r="J947" s="138"/>
      <c r="K947" s="23" t="s">
        <v>2082</v>
      </c>
      <c r="L947" s="270" t="s">
        <v>3218</v>
      </c>
      <c r="M947" s="564">
        <f>IF(ISERROR(VLOOKUP($B947,ESTR_PREC!$A$1:$M$6000,7,FALSE))=TRUE,0,VLOOKUP($B947,ESTR_PREC!$A$1:$M$6000,7,FALSE))</f>
        <v>0</v>
      </c>
      <c r="N947" s="225"/>
      <c r="O947" s="560">
        <f t="shared" si="21"/>
        <v>0</v>
      </c>
      <c r="Q947" s="225">
        <v>40</v>
      </c>
      <c r="R947" s="499"/>
      <c r="S947" s="225"/>
      <c r="T947" s="225"/>
      <c r="V947" s="225"/>
      <c r="W947" s="225"/>
      <c r="X947" s="499"/>
      <c r="Y947" s="501"/>
      <c r="Z947" s="499"/>
    </row>
    <row r="948" spans="2:26" ht="25.5" hidden="1" customHeight="1">
      <c r="B948" s="138" t="s">
        <v>2083</v>
      </c>
      <c r="C948" s="138" t="s">
        <v>3936</v>
      </c>
      <c r="D948" s="138"/>
      <c r="E948" s="138"/>
      <c r="F948" s="138"/>
      <c r="G948" s="138"/>
      <c r="H948" s="138"/>
      <c r="I948" s="138"/>
      <c r="J948" s="138"/>
      <c r="K948" s="23" t="s">
        <v>2084</v>
      </c>
      <c r="L948" s="270" t="s">
        <v>3218</v>
      </c>
      <c r="M948" s="564"/>
      <c r="N948" s="564"/>
      <c r="O948" s="564"/>
      <c r="Q948" s="564"/>
      <c r="R948" s="499"/>
      <c r="S948" s="815"/>
      <c r="T948" s="815"/>
      <c r="V948" s="815"/>
      <c r="W948" s="815"/>
      <c r="X948" s="499"/>
      <c r="Y948" s="501"/>
      <c r="Z948" s="499"/>
    </row>
    <row r="949" spans="2:26" ht="25.5">
      <c r="B949" s="138" t="s">
        <v>2085</v>
      </c>
      <c r="C949" s="138" t="s">
        <v>3937</v>
      </c>
      <c r="D949" s="138"/>
      <c r="E949" s="138"/>
      <c r="F949" s="138"/>
      <c r="G949" s="138"/>
      <c r="H949" s="138"/>
      <c r="I949" s="138"/>
      <c r="J949" s="138"/>
      <c r="K949" s="23" t="s">
        <v>2086</v>
      </c>
      <c r="L949" s="270" t="s">
        <v>3218</v>
      </c>
      <c r="M949" s="564">
        <f>IF(ISERROR(VLOOKUP($B949,ESTR_PREC!$A$1:$M$6000,7,FALSE))=TRUE,0,VLOOKUP($B949,ESTR_PREC!$A$1:$M$6000,7,FALSE))</f>
        <v>0</v>
      </c>
      <c r="N949" s="225"/>
      <c r="O949" s="560">
        <f>+N949-M949</f>
        <v>0</v>
      </c>
      <c r="Q949" s="225">
        <v>459</v>
      </c>
      <c r="R949" s="499"/>
      <c r="S949" s="225"/>
      <c r="T949" s="225"/>
      <c r="V949" s="225"/>
      <c r="W949" s="225"/>
      <c r="X949" s="499"/>
      <c r="Y949" s="501"/>
      <c r="Z949" s="499"/>
    </row>
    <row r="950" spans="2:26" ht="25.5">
      <c r="B950" s="138" t="s">
        <v>2087</v>
      </c>
      <c r="C950" s="138" t="s">
        <v>3938</v>
      </c>
      <c r="D950" s="138"/>
      <c r="E950" s="138"/>
      <c r="F950" s="138"/>
      <c r="G950" s="138"/>
      <c r="H950" s="138"/>
      <c r="I950" s="138"/>
      <c r="J950" s="138"/>
      <c r="K950" s="23" t="s">
        <v>2088</v>
      </c>
      <c r="L950" s="270" t="s">
        <v>3218</v>
      </c>
      <c r="M950" s="564">
        <f>IF(ISERROR(VLOOKUP($B950,ESTR_PREC!$A$1:$M$6000,7,FALSE))=TRUE,0,VLOOKUP($B950,ESTR_PREC!$A$1:$M$6000,7,FALSE))</f>
        <v>0</v>
      </c>
      <c r="N950" s="225"/>
      <c r="O950" s="560">
        <f>+N950-M950</f>
        <v>0</v>
      </c>
      <c r="Q950" s="225"/>
      <c r="R950" s="499"/>
      <c r="S950" s="225"/>
      <c r="T950" s="225"/>
      <c r="V950" s="225"/>
      <c r="W950" s="225"/>
      <c r="X950" s="499"/>
      <c r="Y950" s="501"/>
      <c r="Z950" s="499"/>
    </row>
    <row r="951" spans="2:26" ht="25.5" hidden="1" customHeight="1">
      <c r="B951" s="138" t="s">
        <v>2089</v>
      </c>
      <c r="C951" s="138" t="s">
        <v>3939</v>
      </c>
      <c r="D951" s="138"/>
      <c r="E951" s="138"/>
      <c r="F951" s="138"/>
      <c r="G951" s="138"/>
      <c r="H951" s="138"/>
      <c r="I951" s="138"/>
      <c r="J951" s="138"/>
      <c r="K951" s="23" t="s">
        <v>2090</v>
      </c>
      <c r="L951" s="270" t="s">
        <v>3218</v>
      </c>
      <c r="M951" s="564"/>
      <c r="N951" s="564"/>
      <c r="O951" s="564"/>
      <c r="Q951" s="564"/>
      <c r="R951" s="499"/>
      <c r="S951" s="815"/>
      <c r="T951" s="815"/>
      <c r="V951" s="815"/>
      <c r="W951" s="815"/>
      <c r="X951" s="499"/>
      <c r="Y951" s="501"/>
      <c r="Z951" s="499"/>
    </row>
    <row r="952" spans="2:26" ht="25.5">
      <c r="B952" s="138" t="s">
        <v>2091</v>
      </c>
      <c r="C952" s="138" t="s">
        <v>3940</v>
      </c>
      <c r="D952" s="138"/>
      <c r="E952" s="138"/>
      <c r="F952" s="138"/>
      <c r="G952" s="138"/>
      <c r="H952" s="138"/>
      <c r="I952" s="138"/>
      <c r="J952" s="138"/>
      <c r="K952" s="23" t="s">
        <v>2092</v>
      </c>
      <c r="L952" s="959" t="s">
        <v>3218</v>
      </c>
      <c r="M952" s="564">
        <f>IF(ISERROR(VLOOKUP($B952,ESTR_PREC!$A$1:$M$6000,7,FALSE))=TRUE,0,VLOOKUP($B952,ESTR_PREC!$A$1:$M$6000,7,FALSE))</f>
        <v>0</v>
      </c>
      <c r="N952" s="225"/>
      <c r="O952" s="560">
        <f t="shared" ref="O952:O958" si="22">+N952-M952</f>
        <v>0</v>
      </c>
      <c r="Q952" s="225"/>
      <c r="R952" s="499"/>
      <c r="S952" s="225"/>
      <c r="T952" s="225"/>
      <c r="V952" s="225"/>
      <c r="W952" s="225"/>
      <c r="X952" s="499"/>
      <c r="Y952" s="501"/>
      <c r="Z952" s="499"/>
    </row>
    <row r="953" spans="2:26" ht="25.5">
      <c r="B953" s="138" t="s">
        <v>2093</v>
      </c>
      <c r="C953" s="138" t="s">
        <v>4513</v>
      </c>
      <c r="D953" s="138"/>
      <c r="E953" s="138"/>
      <c r="F953" s="138"/>
      <c r="G953" s="138"/>
      <c r="H953" s="138"/>
      <c r="I953" s="138"/>
      <c r="J953" s="138"/>
      <c r="K953" s="304" t="s">
        <v>2095</v>
      </c>
      <c r="L953" s="270" t="s">
        <v>3218</v>
      </c>
      <c r="M953" s="564">
        <f>IF(ISERROR(VLOOKUP($B953,ESTR_PREC!$A$1:$M$6000,7,FALSE))=TRUE,0,VLOOKUP($B953,ESTR_PREC!$A$1:$M$6000,7,FALSE))</f>
        <v>0</v>
      </c>
      <c r="N953" s="225"/>
      <c r="O953" s="560">
        <f t="shared" si="22"/>
        <v>0</v>
      </c>
      <c r="Q953" s="225">
        <v>15</v>
      </c>
      <c r="R953" s="499"/>
      <c r="S953" s="225"/>
      <c r="T953" s="225"/>
      <c r="V953" s="225"/>
      <c r="W953" s="225"/>
      <c r="X953" s="499"/>
      <c r="Y953" s="501"/>
      <c r="Z953" s="499"/>
    </row>
    <row r="954" spans="2:26">
      <c r="B954" s="138" t="s">
        <v>2096</v>
      </c>
      <c r="C954" s="138" t="s">
        <v>4514</v>
      </c>
      <c r="D954" s="138"/>
      <c r="E954" s="138"/>
      <c r="F954" s="138"/>
      <c r="G954" s="138"/>
      <c r="H954" s="138"/>
      <c r="I954" s="138"/>
      <c r="J954" s="138"/>
      <c r="K954" s="304" t="s">
        <v>2097</v>
      </c>
      <c r="L954" s="270" t="s">
        <v>3218</v>
      </c>
      <c r="M954" s="564">
        <f>IF(ISERROR(VLOOKUP($B954,ESTR_PREC!$A$1:$M$6000,7,FALSE))=TRUE,0,VLOOKUP($B954,ESTR_PREC!$A$1:$M$6000,7,FALSE))</f>
        <v>0</v>
      </c>
      <c r="N954" s="225"/>
      <c r="O954" s="560">
        <f t="shared" si="22"/>
        <v>0</v>
      </c>
      <c r="Q954" s="225">
        <v>4</v>
      </c>
      <c r="R954" s="499"/>
      <c r="S954" s="225"/>
      <c r="T954" s="225"/>
      <c r="V954" s="225"/>
      <c r="W954" s="225"/>
      <c r="X954" s="499"/>
      <c r="Y954" s="501"/>
      <c r="Z954" s="499"/>
    </row>
    <row r="955" spans="2:26" ht="15" customHeight="1">
      <c r="B955" s="138" t="s">
        <v>2098</v>
      </c>
      <c r="C955" s="138" t="s">
        <v>4515</v>
      </c>
      <c r="D955" s="138"/>
      <c r="E955" s="138"/>
      <c r="F955" s="138"/>
      <c r="G955" s="138"/>
      <c r="H955" s="138"/>
      <c r="I955" s="138"/>
      <c r="J955" s="138"/>
      <c r="K955" s="304" t="s">
        <v>2099</v>
      </c>
      <c r="L955" s="270" t="s">
        <v>3218</v>
      </c>
      <c r="M955" s="564">
        <f>IF(ISERROR(VLOOKUP($B955,ESTR_PREC!$A$1:$M$6000,7,FALSE))=TRUE,0,VLOOKUP($B955,ESTR_PREC!$A$1:$M$6000,7,FALSE))</f>
        <v>0</v>
      </c>
      <c r="N955" s="225"/>
      <c r="O955" s="560">
        <f t="shared" si="22"/>
        <v>0</v>
      </c>
      <c r="Q955" s="225">
        <v>1</v>
      </c>
      <c r="R955" s="499"/>
      <c r="S955" s="225"/>
      <c r="T955" s="225"/>
      <c r="V955" s="225"/>
      <c r="W955" s="225"/>
      <c r="X955" s="499"/>
      <c r="Y955" s="501"/>
      <c r="Z955" s="499"/>
    </row>
    <row r="956" spans="2:26" ht="25.5">
      <c r="B956" s="138" t="s">
        <v>2100</v>
      </c>
      <c r="C956" s="138" t="s">
        <v>4516</v>
      </c>
      <c r="D956" s="138"/>
      <c r="E956" s="138"/>
      <c r="F956" s="138"/>
      <c r="G956" s="138"/>
      <c r="H956" s="138"/>
      <c r="I956" s="138"/>
      <c r="J956" s="138"/>
      <c r="K956" s="304" t="s">
        <v>2101</v>
      </c>
      <c r="L956" s="270" t="s">
        <v>3218</v>
      </c>
      <c r="M956" s="564">
        <f>IF(ISERROR(VLOOKUP($B956,ESTR_PREC!$A$1:$M$6000,7,FALSE))=TRUE,0,VLOOKUP($B956,ESTR_PREC!$A$1:$M$6000,7,FALSE))</f>
        <v>0</v>
      </c>
      <c r="N956" s="225"/>
      <c r="O956" s="560">
        <f t="shared" si="22"/>
        <v>0</v>
      </c>
      <c r="Q956" s="225">
        <v>1</v>
      </c>
      <c r="R956" s="499"/>
      <c r="S956" s="225"/>
      <c r="T956" s="225"/>
      <c r="V956" s="225"/>
      <c r="W956" s="225"/>
      <c r="X956" s="499"/>
      <c r="Y956" s="501"/>
      <c r="Z956" s="499"/>
    </row>
    <row r="957" spans="2:26" ht="25.5">
      <c r="B957" s="138" t="s">
        <v>2102</v>
      </c>
      <c r="C957" s="138" t="s">
        <v>4517</v>
      </c>
      <c r="D957" s="138"/>
      <c r="E957" s="138"/>
      <c r="F957" s="138"/>
      <c r="G957" s="138"/>
      <c r="H957" s="138"/>
      <c r="I957" s="138"/>
      <c r="J957" s="138"/>
      <c r="K957" s="304" t="s">
        <v>2103</v>
      </c>
      <c r="L957" s="270" t="s">
        <v>3218</v>
      </c>
      <c r="M957" s="564">
        <f>IF(ISERROR(VLOOKUP($B957,ESTR_PREC!$A$1:$M$6000,7,FALSE))=TRUE,0,VLOOKUP($B957,ESTR_PREC!$A$1:$M$6000,7,FALSE))</f>
        <v>0</v>
      </c>
      <c r="N957" s="225"/>
      <c r="O957" s="560">
        <f t="shared" si="22"/>
        <v>0</v>
      </c>
      <c r="Q957" s="225">
        <v>0</v>
      </c>
      <c r="R957" s="499"/>
      <c r="S957" s="225"/>
      <c r="T957" s="225"/>
      <c r="V957" s="225"/>
      <c r="W957" s="225"/>
      <c r="X957" s="499"/>
      <c r="Y957" s="501"/>
      <c r="Z957" s="499"/>
    </row>
    <row r="958" spans="2:26" ht="25.5">
      <c r="B958" s="138" t="s">
        <v>2104</v>
      </c>
      <c r="C958" s="138" t="s">
        <v>4518</v>
      </c>
      <c r="D958" s="138"/>
      <c r="E958" s="138"/>
      <c r="F958" s="138"/>
      <c r="G958" s="138"/>
      <c r="H958" s="138"/>
      <c r="I958" s="138"/>
      <c r="J958" s="138"/>
      <c r="K958" s="304" t="s">
        <v>2105</v>
      </c>
      <c r="L958" s="270" t="s">
        <v>3218</v>
      </c>
      <c r="M958" s="564">
        <f>IF(ISERROR(VLOOKUP($B958,ESTR_PREC!$A$1:$M$6000,7,FALSE))=TRUE,0,VLOOKUP($B958,ESTR_PREC!$A$1:$M$6000,7,FALSE))</f>
        <v>0</v>
      </c>
      <c r="N958" s="225"/>
      <c r="O958" s="560">
        <f t="shared" si="22"/>
        <v>0</v>
      </c>
      <c r="Q958" s="225">
        <v>0</v>
      </c>
      <c r="R958" s="499"/>
      <c r="S958" s="225"/>
      <c r="T958" s="225"/>
      <c r="V958" s="225"/>
      <c r="W958" s="225"/>
      <c r="X958" s="499"/>
      <c r="Y958" s="501"/>
      <c r="Z958" s="499"/>
    </row>
    <row r="959" spans="2:26" ht="25.5" hidden="1" customHeight="1">
      <c r="B959" s="138" t="s">
        <v>2106</v>
      </c>
      <c r="C959" s="138" t="s">
        <v>4519</v>
      </c>
      <c r="D959" s="138"/>
      <c r="E959" s="138"/>
      <c r="F959" s="138"/>
      <c r="G959" s="138"/>
      <c r="H959" s="138"/>
      <c r="I959" s="138"/>
      <c r="J959" s="138"/>
      <c r="K959" s="304" t="s">
        <v>2107</v>
      </c>
      <c r="L959" s="270" t="s">
        <v>3218</v>
      </c>
      <c r="M959" s="564"/>
      <c r="N959" s="564"/>
      <c r="O959" s="564"/>
      <c r="Q959" s="564"/>
      <c r="R959" s="499"/>
      <c r="S959" s="815"/>
      <c r="T959" s="815"/>
      <c r="V959" s="815"/>
      <c r="W959" s="815"/>
      <c r="X959" s="499"/>
      <c r="Y959" s="501"/>
      <c r="Z959" s="499"/>
    </row>
    <row r="960" spans="2:26">
      <c r="B960" s="138" t="s">
        <v>2108</v>
      </c>
      <c r="C960" s="138" t="s">
        <v>4520</v>
      </c>
      <c r="D960" s="138"/>
      <c r="E960" s="138"/>
      <c r="F960" s="138"/>
      <c r="G960" s="138"/>
      <c r="H960" s="138"/>
      <c r="I960" s="138"/>
      <c r="J960" s="138"/>
      <c r="K960" s="304" t="s">
        <v>2109</v>
      </c>
      <c r="L960" s="270" t="s">
        <v>3218</v>
      </c>
      <c r="M960" s="564">
        <f>IF(ISERROR(VLOOKUP($B960,ESTR_PREC!$A$1:$M$6000,7,FALSE))=TRUE,0,VLOOKUP($B960,ESTR_PREC!$A$1:$M$6000,7,FALSE))</f>
        <v>0</v>
      </c>
      <c r="N960" s="225"/>
      <c r="O960" s="560">
        <f>+N960-M960</f>
        <v>0</v>
      </c>
      <c r="Q960" s="225">
        <v>6</v>
      </c>
      <c r="R960" s="499"/>
      <c r="S960" s="225"/>
      <c r="T960" s="225"/>
      <c r="V960" s="225"/>
      <c r="W960" s="225"/>
      <c r="X960" s="499"/>
      <c r="Y960" s="501"/>
      <c r="Z960" s="499"/>
    </row>
    <row r="961" spans="2:26" ht="25.5" hidden="1">
      <c r="B961" s="138" t="s">
        <v>2110</v>
      </c>
      <c r="C961" s="138" t="s">
        <v>4521</v>
      </c>
      <c r="D961" s="138"/>
      <c r="E961" s="138"/>
      <c r="F961" s="138"/>
      <c r="G961" s="138"/>
      <c r="H961" s="138"/>
      <c r="I961" s="138"/>
      <c r="J961" s="138"/>
      <c r="K961" s="304" t="s">
        <v>2111</v>
      </c>
      <c r="L961" s="270" t="s">
        <v>3218</v>
      </c>
      <c r="M961" s="564"/>
      <c r="N961" s="564"/>
      <c r="O961" s="564"/>
      <c r="Q961" s="564"/>
      <c r="R961" s="499"/>
      <c r="S961" s="815"/>
      <c r="T961" s="815"/>
      <c r="V961" s="815"/>
      <c r="W961" s="815"/>
      <c r="X961" s="499"/>
      <c r="Y961" s="501"/>
      <c r="Z961" s="499"/>
    </row>
    <row r="962" spans="2:26" ht="25.5" hidden="1" customHeight="1">
      <c r="B962" s="138" t="s">
        <v>2112</v>
      </c>
      <c r="C962" s="138" t="s">
        <v>4522</v>
      </c>
      <c r="D962" s="138"/>
      <c r="E962" s="138"/>
      <c r="F962" s="138"/>
      <c r="G962" s="138"/>
      <c r="H962" s="138"/>
      <c r="I962" s="138"/>
      <c r="J962" s="138"/>
      <c r="K962" s="304" t="s">
        <v>2113</v>
      </c>
      <c r="L962" s="270" t="s">
        <v>3218</v>
      </c>
      <c r="M962" s="564"/>
      <c r="N962" s="564"/>
      <c r="O962" s="564"/>
      <c r="Q962" s="564"/>
      <c r="R962" s="499"/>
      <c r="S962" s="815"/>
      <c r="T962" s="815"/>
      <c r="V962" s="815"/>
      <c r="W962" s="815"/>
      <c r="X962" s="499"/>
      <c r="Y962" s="501"/>
      <c r="Z962" s="499"/>
    </row>
    <row r="963" spans="2:26" ht="25.5">
      <c r="B963" s="138" t="s">
        <v>2114</v>
      </c>
      <c r="C963" s="138" t="s">
        <v>4523</v>
      </c>
      <c r="D963" s="138"/>
      <c r="E963" s="138"/>
      <c r="F963" s="138"/>
      <c r="G963" s="138"/>
      <c r="H963" s="138"/>
      <c r="I963" s="138"/>
      <c r="J963" s="138"/>
      <c r="K963" s="304" t="s">
        <v>2115</v>
      </c>
      <c r="L963" s="270" t="s">
        <v>3218</v>
      </c>
      <c r="M963" s="564">
        <f>IF(ISERROR(VLOOKUP($B963,ESTR_PREC!$A$1:$M$6000,7,FALSE))=TRUE,0,VLOOKUP($B963,ESTR_PREC!$A$1:$M$6000,7,FALSE))</f>
        <v>0</v>
      </c>
      <c r="N963" s="225"/>
      <c r="O963" s="560">
        <f>+N963-M963</f>
        <v>0</v>
      </c>
      <c r="Q963" s="225"/>
      <c r="R963" s="499"/>
      <c r="S963" s="225"/>
      <c r="T963" s="225"/>
      <c r="V963" s="225"/>
      <c r="W963" s="225"/>
      <c r="X963" s="499"/>
      <c r="Y963" s="501"/>
      <c r="Z963" s="499"/>
    </row>
    <row r="964" spans="2:26" hidden="1">
      <c r="B964" s="138" t="s">
        <v>2116</v>
      </c>
      <c r="C964" s="138" t="s">
        <v>4524</v>
      </c>
      <c r="D964" s="138"/>
      <c r="E964" s="138"/>
      <c r="F964" s="138"/>
      <c r="G964" s="138"/>
      <c r="H964" s="138"/>
      <c r="I964" s="138"/>
      <c r="J964" s="138"/>
      <c r="K964" s="304" t="s">
        <v>2118</v>
      </c>
      <c r="L964" s="270" t="s">
        <v>3218</v>
      </c>
      <c r="M964" s="564"/>
      <c r="N964" s="343"/>
      <c r="O964" s="564"/>
      <c r="Q964" s="343"/>
      <c r="R964" s="499"/>
      <c r="S964" s="815"/>
      <c r="T964" s="815"/>
      <c r="V964" s="815"/>
      <c r="W964" s="815"/>
      <c r="X964" s="499"/>
      <c r="Y964" s="501"/>
      <c r="Z964" s="499"/>
    </row>
    <row r="965" spans="2:26" hidden="1">
      <c r="B965" s="138" t="s">
        <v>2119</v>
      </c>
      <c r="C965" s="138" t="s">
        <v>4525</v>
      </c>
      <c r="D965" s="138"/>
      <c r="E965" s="138"/>
      <c r="F965" s="138"/>
      <c r="G965" s="138"/>
      <c r="H965" s="138"/>
      <c r="I965" s="138"/>
      <c r="J965" s="138"/>
      <c r="K965" s="304" t="s">
        <v>2120</v>
      </c>
      <c r="L965" s="270" t="s">
        <v>3218</v>
      </c>
      <c r="M965" s="564"/>
      <c r="N965" s="343"/>
      <c r="O965" s="564"/>
      <c r="Q965" s="343"/>
      <c r="R965" s="499"/>
      <c r="S965" s="815"/>
      <c r="T965" s="815"/>
      <c r="V965" s="815"/>
      <c r="W965" s="815"/>
      <c r="X965" s="499"/>
      <c r="Y965" s="501"/>
      <c r="Z965" s="499"/>
    </row>
    <row r="966" spans="2:26" hidden="1">
      <c r="B966" s="138" t="s">
        <v>2121</v>
      </c>
      <c r="C966" s="138" t="s">
        <v>4526</v>
      </c>
      <c r="D966" s="138"/>
      <c r="E966" s="138"/>
      <c r="F966" s="138"/>
      <c r="G966" s="138"/>
      <c r="H966" s="138"/>
      <c r="I966" s="138"/>
      <c r="J966" s="138"/>
      <c r="K966" s="304" t="s">
        <v>2122</v>
      </c>
      <c r="L966" s="270" t="s">
        <v>3218</v>
      </c>
      <c r="M966" s="564"/>
      <c r="N966" s="343"/>
      <c r="O966" s="564"/>
      <c r="Q966" s="343"/>
      <c r="R966" s="499"/>
      <c r="S966" s="815"/>
      <c r="T966" s="815"/>
      <c r="V966" s="815"/>
      <c r="W966" s="815"/>
      <c r="X966" s="499"/>
      <c r="Y966" s="501"/>
      <c r="Z966" s="499"/>
    </row>
    <row r="967" spans="2:26" ht="25.5" hidden="1">
      <c r="B967" s="138" t="s">
        <v>2123</v>
      </c>
      <c r="C967" s="138" t="s">
        <v>4527</v>
      </c>
      <c r="D967" s="138"/>
      <c r="E967" s="138"/>
      <c r="F967" s="138"/>
      <c r="G967" s="138"/>
      <c r="H967" s="138"/>
      <c r="I967" s="138"/>
      <c r="J967" s="138"/>
      <c r="K967" s="304" t="s">
        <v>2124</v>
      </c>
      <c r="L967" s="270" t="s">
        <v>3218</v>
      </c>
      <c r="M967" s="564"/>
      <c r="N967" s="343"/>
      <c r="O967" s="564"/>
      <c r="Q967" s="343"/>
      <c r="R967" s="499"/>
      <c r="S967" s="815"/>
      <c r="T967" s="815"/>
      <c r="V967" s="815"/>
      <c r="W967" s="815"/>
      <c r="X967" s="499"/>
      <c r="Y967" s="501"/>
      <c r="Z967" s="499"/>
    </row>
    <row r="968" spans="2:26" ht="25.5" hidden="1">
      <c r="B968" s="138" t="s">
        <v>2125</v>
      </c>
      <c r="C968" s="138" t="s">
        <v>4528</v>
      </c>
      <c r="D968" s="138"/>
      <c r="E968" s="138"/>
      <c r="F968" s="138"/>
      <c r="G968" s="138"/>
      <c r="H968" s="138"/>
      <c r="I968" s="138"/>
      <c r="J968" s="138"/>
      <c r="K968" s="304" t="s">
        <v>2126</v>
      </c>
      <c r="L968" s="270" t="s">
        <v>3218</v>
      </c>
      <c r="M968" s="564"/>
      <c r="N968" s="343"/>
      <c r="O968" s="564"/>
      <c r="Q968" s="343"/>
      <c r="R968" s="499"/>
      <c r="S968" s="815"/>
      <c r="T968" s="815"/>
      <c r="V968" s="815"/>
      <c r="W968" s="815"/>
      <c r="X968" s="499"/>
      <c r="Y968" s="501"/>
      <c r="Z968" s="499"/>
    </row>
    <row r="969" spans="2:26" ht="25.5" hidden="1">
      <c r="B969" s="138" t="s">
        <v>2127</v>
      </c>
      <c r="C969" s="138" t="s">
        <v>4529</v>
      </c>
      <c r="D969" s="138"/>
      <c r="E969" s="138"/>
      <c r="F969" s="138"/>
      <c r="G969" s="138"/>
      <c r="H969" s="138"/>
      <c r="I969" s="138"/>
      <c r="J969" s="138"/>
      <c r="K969" s="304" t="s">
        <v>2128</v>
      </c>
      <c r="L969" s="270" t="s">
        <v>3218</v>
      </c>
      <c r="M969" s="564"/>
      <c r="N969" s="343"/>
      <c r="O969" s="564"/>
      <c r="Q969" s="343"/>
      <c r="R969" s="499"/>
      <c r="S969" s="815"/>
      <c r="T969" s="815"/>
      <c r="V969" s="815"/>
      <c r="W969" s="815"/>
      <c r="X969" s="499"/>
      <c r="Y969" s="501"/>
      <c r="Z969" s="499"/>
    </row>
    <row r="970" spans="2:26" ht="25.5" hidden="1" customHeight="1">
      <c r="B970" s="138" t="s">
        <v>2129</v>
      </c>
      <c r="C970" s="138" t="s">
        <v>4530</v>
      </c>
      <c r="D970" s="138"/>
      <c r="E970" s="138"/>
      <c r="F970" s="138"/>
      <c r="G970" s="138"/>
      <c r="H970" s="138"/>
      <c r="I970" s="138"/>
      <c r="J970" s="138"/>
      <c r="K970" s="304" t="s">
        <v>2130</v>
      </c>
      <c r="L970" s="270" t="s">
        <v>3218</v>
      </c>
      <c r="M970" s="564"/>
      <c r="N970" s="343"/>
      <c r="O970" s="564"/>
      <c r="Q970" s="343"/>
      <c r="R970" s="499"/>
      <c r="S970" s="815"/>
      <c r="T970" s="815"/>
      <c r="V970" s="815"/>
      <c r="W970" s="815"/>
      <c r="X970" s="499"/>
      <c r="Y970" s="501"/>
      <c r="Z970" s="499"/>
    </row>
    <row r="971" spans="2:26" hidden="1">
      <c r="B971" s="138" t="s">
        <v>2131</v>
      </c>
      <c r="C971" s="138" t="s">
        <v>4531</v>
      </c>
      <c r="D971" s="138"/>
      <c r="E971" s="138"/>
      <c r="F971" s="138"/>
      <c r="G971" s="138"/>
      <c r="H971" s="138"/>
      <c r="I971" s="138"/>
      <c r="J971" s="138"/>
      <c r="K971" s="304" t="s">
        <v>2132</v>
      </c>
      <c r="L971" s="270" t="s">
        <v>3218</v>
      </c>
      <c r="M971" s="564"/>
      <c r="N971" s="343"/>
      <c r="O971" s="564"/>
      <c r="Q971" s="343"/>
      <c r="R971" s="499"/>
      <c r="S971" s="815"/>
      <c r="T971" s="815"/>
      <c r="V971" s="815"/>
      <c r="W971" s="815"/>
      <c r="X971" s="499"/>
      <c r="Y971" s="501"/>
      <c r="Z971" s="499"/>
    </row>
    <row r="972" spans="2:26" ht="25.5" hidden="1">
      <c r="B972" s="138" t="s">
        <v>2133</v>
      </c>
      <c r="C972" s="138" t="s">
        <v>4532</v>
      </c>
      <c r="D972" s="138"/>
      <c r="E972" s="138"/>
      <c r="F972" s="138"/>
      <c r="G972" s="138"/>
      <c r="H972" s="138"/>
      <c r="I972" s="138"/>
      <c r="J972" s="138"/>
      <c r="K972" s="304" t="s">
        <v>2134</v>
      </c>
      <c r="L972" s="270" t="s">
        <v>3218</v>
      </c>
      <c r="M972" s="564"/>
      <c r="N972" s="343"/>
      <c r="O972" s="564"/>
      <c r="Q972" s="343"/>
      <c r="R972" s="499"/>
      <c r="S972" s="815"/>
      <c r="T972" s="815"/>
      <c r="V972" s="815"/>
      <c r="W972" s="815"/>
      <c r="X972" s="499"/>
      <c r="Y972" s="501"/>
      <c r="Z972" s="499"/>
    </row>
    <row r="973" spans="2:26" ht="25.5" hidden="1" customHeight="1">
      <c r="B973" s="138" t="s">
        <v>2135</v>
      </c>
      <c r="C973" s="138" t="s">
        <v>4533</v>
      </c>
      <c r="D973" s="138"/>
      <c r="E973" s="138"/>
      <c r="F973" s="138"/>
      <c r="G973" s="138"/>
      <c r="H973" s="138"/>
      <c r="I973" s="138"/>
      <c r="J973" s="138"/>
      <c r="K973" s="304" t="s">
        <v>2136</v>
      </c>
      <c r="L973" s="270" t="s">
        <v>3218</v>
      </c>
      <c r="M973" s="564"/>
      <c r="N973" s="343"/>
      <c r="O973" s="564"/>
      <c r="Q973" s="343"/>
      <c r="R973" s="499"/>
      <c r="S973" s="815"/>
      <c r="T973" s="815"/>
      <c r="V973" s="815"/>
      <c r="W973" s="815"/>
      <c r="X973" s="499"/>
      <c r="Y973" s="501"/>
      <c r="Z973" s="499"/>
    </row>
    <row r="974" spans="2:26" ht="15" hidden="1" customHeight="1">
      <c r="B974" s="138" t="s">
        <v>2137</v>
      </c>
      <c r="C974" s="138" t="s">
        <v>4534</v>
      </c>
      <c r="D974" s="138"/>
      <c r="E974" s="138"/>
      <c r="F974" s="138"/>
      <c r="G974" s="138"/>
      <c r="H974" s="138"/>
      <c r="I974" s="138"/>
      <c r="J974" s="138"/>
      <c r="K974" s="304" t="s">
        <v>2138</v>
      </c>
      <c r="L974" s="270" t="s">
        <v>3218</v>
      </c>
      <c r="M974" s="564"/>
      <c r="N974" s="343"/>
      <c r="O974" s="564"/>
      <c r="Q974" s="343"/>
      <c r="R974" s="499"/>
      <c r="S974" s="815"/>
      <c r="T974" s="815"/>
      <c r="V974" s="815"/>
      <c r="W974" s="815"/>
      <c r="X974" s="499"/>
      <c r="Y974" s="501"/>
      <c r="Z974" s="499"/>
    </row>
    <row r="975" spans="2:26" ht="15.75">
      <c r="K975" s="544" t="s">
        <v>3943</v>
      </c>
      <c r="L975" s="528"/>
      <c r="M975" s="192"/>
      <c r="N975" s="192"/>
      <c r="O975" s="192"/>
      <c r="P975" s="192"/>
      <c r="Q975" s="192"/>
      <c r="R975" s="554"/>
      <c r="S975" s="192"/>
      <c r="T975" s="192"/>
      <c r="V975" s="192"/>
      <c r="W975" s="192"/>
      <c r="X975" s="192"/>
      <c r="Y975" s="501"/>
      <c r="Z975" s="192"/>
    </row>
    <row r="976" spans="2:26" ht="16.5" thickBot="1">
      <c r="K976" s="539"/>
      <c r="L976" s="528"/>
      <c r="M976" s="192"/>
      <c r="N976" s="192"/>
      <c r="O976" s="192"/>
      <c r="Q976" s="192"/>
      <c r="R976" s="554"/>
      <c r="S976" s="192"/>
      <c r="T976" s="192"/>
      <c r="V976" s="192"/>
      <c r="W976" s="192"/>
      <c r="X976" s="192"/>
      <c r="Y976" s="501"/>
      <c r="Z976" s="192"/>
    </row>
    <row r="977" spans="2:26" ht="17.25" thickTop="1" thickBot="1">
      <c r="B977" s="152" t="s">
        <v>2139</v>
      </c>
      <c r="C977" s="247" t="s">
        <v>3944</v>
      </c>
      <c r="D977" s="248"/>
      <c r="E977" s="103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0</v>
      </c>
      <c r="N977" s="154">
        <f>SUM(N980:N1048)</f>
        <v>0</v>
      </c>
      <c r="O977" s="298">
        <f>+N977-M977</f>
        <v>0</v>
      </c>
      <c r="Q977" s="154">
        <f>SUM(Q980:Q1048)</f>
        <v>0</v>
      </c>
      <c r="R977" s="519"/>
      <c r="S977" s="154">
        <f>SUM(S980:S1048)</f>
        <v>0</v>
      </c>
      <c r="T977" s="154">
        <f>SUM(T980:T1048)</f>
        <v>0</v>
      </c>
      <c r="V977" s="154">
        <f>SUM(V980:V1048)</f>
        <v>0</v>
      </c>
      <c r="W977" s="154">
        <f>SUM(W980:W1048)</f>
        <v>0</v>
      </c>
      <c r="X977" s="519"/>
      <c r="Y977" s="501"/>
      <c r="Z977" s="519"/>
    </row>
    <row r="978" spans="2:26" ht="9" customHeight="1" thickTop="1" thickBot="1">
      <c r="K978" s="540"/>
      <c r="M978" s="265"/>
      <c r="N978" s="379"/>
      <c r="Q978" s="379"/>
      <c r="R978" s="554"/>
      <c r="X978" s="501"/>
      <c r="Y978" s="501"/>
      <c r="Z978" s="501"/>
    </row>
    <row r="979" spans="2:26" ht="39" thickBot="1">
      <c r="B979" s="102" t="s">
        <v>3221</v>
      </c>
      <c r="C979" s="245" t="s">
        <v>48</v>
      </c>
      <c r="D979" s="245"/>
      <c r="E979" s="246"/>
      <c r="F979" s="246"/>
      <c r="G979" s="246"/>
      <c r="H979" s="246"/>
      <c r="I979" s="246"/>
      <c r="J979" s="246"/>
      <c r="K979" s="322" t="s">
        <v>3894</v>
      </c>
      <c r="L979" s="135"/>
      <c r="M979" s="328" t="str">
        <f>+$M$10</f>
        <v>Valore netto al 31/12/2017</v>
      </c>
      <c r="N979" s="779" t="str">
        <f>N$10</f>
        <v>Valore netto al 31/12/2018</v>
      </c>
      <c r="O979" s="779" t="s">
        <v>4064</v>
      </c>
      <c r="P979" s="806"/>
      <c r="Q979" s="779" t="str">
        <f>Q$10</f>
        <v>Prechiusura al ° trimestre 2018</v>
      </c>
      <c r="R979" s="514"/>
      <c r="S979" s="1145" t="str">
        <f>S$330</f>
        <v>Costi da utilizzo contributi 2018</v>
      </c>
      <c r="T979" s="1143" t="str">
        <f>T$330</f>
        <v>Costi da utilizzo contributi DI CUI SOCIO-SAN</v>
      </c>
      <c r="U979" s="1144"/>
      <c r="V979" s="1142" t="str">
        <f>V$330</f>
        <v>Costi da contributi 2018</v>
      </c>
      <c r="W979" s="1143" t="str">
        <f>W$330</f>
        <v>Costi da contributi DI CUI SOCIO-SAN</v>
      </c>
      <c r="X979" s="681"/>
      <c r="Y979" s="501"/>
      <c r="Z979" s="681"/>
    </row>
    <row r="980" spans="2:26" ht="25.5">
      <c r="B980" s="138" t="s">
        <v>2141</v>
      </c>
      <c r="C980" s="138" t="s">
        <v>3945</v>
      </c>
      <c r="D980" s="138"/>
      <c r="E980" s="138"/>
      <c r="F980" s="138"/>
      <c r="G980" s="138"/>
      <c r="H980" s="138"/>
      <c r="I980" s="138"/>
      <c r="J980" s="138"/>
      <c r="K980" s="23" t="s">
        <v>2144</v>
      </c>
      <c r="L980" s="270" t="s">
        <v>3218</v>
      </c>
      <c r="M980" s="564">
        <f>IF(ISERROR(VLOOKUP($B980,ESTR_PREC!$A$1:$M$6000,7,FALSE))=TRUE,0,VLOOKUP($B980,ESTR_PREC!$A$1:$M$6000,7,FALSE))</f>
        <v>0</v>
      </c>
      <c r="N980" s="225"/>
      <c r="O980" s="560">
        <f t="shared" ref="O980:O986" si="23">+N980-M980</f>
        <v>0</v>
      </c>
      <c r="Q980" s="225"/>
      <c r="R980" s="499"/>
      <c r="S980" s="225"/>
      <c r="T980" s="225"/>
      <c r="V980" s="225"/>
      <c r="W980" s="225"/>
      <c r="X980" s="499"/>
      <c r="Y980" s="501"/>
      <c r="Z980" s="499"/>
    </row>
    <row r="981" spans="2:26" ht="25.5">
      <c r="B981" s="138" t="s">
        <v>2145</v>
      </c>
      <c r="C981" s="138" t="s">
        <v>3946</v>
      </c>
      <c r="D981" s="138"/>
      <c r="E981" s="138"/>
      <c r="F981" s="138"/>
      <c r="G981" s="138"/>
      <c r="H981" s="138"/>
      <c r="I981" s="138"/>
      <c r="J981" s="138"/>
      <c r="K981" s="23" t="s">
        <v>2146</v>
      </c>
      <c r="L981" s="270" t="s">
        <v>3218</v>
      </c>
      <c r="M981" s="564">
        <f>IF(ISERROR(VLOOKUP($B981,ESTR_PREC!$A$1:$M$6000,7,FALSE))=TRUE,0,VLOOKUP($B981,ESTR_PREC!$A$1:$M$6000,7,FALSE))</f>
        <v>0</v>
      </c>
      <c r="N981" s="225"/>
      <c r="O981" s="560">
        <f t="shared" si="23"/>
        <v>0</v>
      </c>
      <c r="Q981" s="225"/>
      <c r="R981" s="499"/>
      <c r="S981" s="225"/>
      <c r="T981" s="225"/>
      <c r="V981" s="225"/>
      <c r="W981" s="225"/>
      <c r="X981" s="499"/>
      <c r="Y981" s="501"/>
      <c r="Z981" s="499"/>
    </row>
    <row r="982" spans="2:26" ht="25.5">
      <c r="B982" s="494" t="s">
        <v>2147</v>
      </c>
      <c r="C982" s="968" t="s">
        <v>3947</v>
      </c>
      <c r="D982" s="966"/>
      <c r="E982" s="966"/>
      <c r="F982" s="966"/>
      <c r="G982" s="966"/>
      <c r="H982" s="966"/>
      <c r="I982" s="966"/>
      <c r="J982" s="966"/>
      <c r="K982" s="23" t="s">
        <v>2148</v>
      </c>
      <c r="L982" s="965" t="s">
        <v>3218</v>
      </c>
      <c r="M982" s="564">
        <f>IF(ISERROR(VLOOKUP($B982,ESTR_PREC!$A$1:$M$6000,7,FALSE))=TRUE,0,VLOOKUP($B982,ESTR_PREC!$A$1:$M$6000,7,FALSE))</f>
        <v>0</v>
      </c>
      <c r="N982" s="225"/>
      <c r="O982" s="560">
        <f t="shared" si="23"/>
        <v>0</v>
      </c>
      <c r="Q982" s="225"/>
      <c r="R982" s="499"/>
      <c r="S982" s="225"/>
      <c r="T982" s="225"/>
      <c r="V982" s="225"/>
      <c r="W982" s="225"/>
      <c r="X982" s="499"/>
      <c r="Y982" s="501"/>
      <c r="Z982" s="499"/>
    </row>
    <row r="983" spans="2:26" ht="25.5">
      <c r="B983" s="138" t="s">
        <v>2149</v>
      </c>
      <c r="C983" s="138" t="s">
        <v>3948</v>
      </c>
      <c r="D983" s="138"/>
      <c r="E983" s="138"/>
      <c r="F983" s="138"/>
      <c r="G983" s="138"/>
      <c r="H983" s="138"/>
      <c r="I983" s="138"/>
      <c r="J983" s="138"/>
      <c r="K983" s="23" t="s">
        <v>2150</v>
      </c>
      <c r="L983" s="270" t="s">
        <v>3218</v>
      </c>
      <c r="M983" s="564">
        <f>IF(ISERROR(VLOOKUP($B983,ESTR_PREC!$A$1:$M$6000,7,FALSE))=TRUE,0,VLOOKUP($B983,ESTR_PREC!$A$1:$M$6000,7,FALSE))</f>
        <v>0</v>
      </c>
      <c r="N983" s="225"/>
      <c r="O983" s="560">
        <f t="shared" si="23"/>
        <v>0</v>
      </c>
      <c r="Q983" s="225"/>
      <c r="R983" s="499"/>
      <c r="S983" s="225"/>
      <c r="T983" s="225"/>
      <c r="V983" s="225"/>
      <c r="W983" s="225"/>
      <c r="X983" s="499"/>
      <c r="Y983" s="501"/>
      <c r="Z983" s="499"/>
    </row>
    <row r="984" spans="2:26" ht="25.5">
      <c r="B984" s="138" t="s">
        <v>2151</v>
      </c>
      <c r="C984" s="138" t="s">
        <v>3949</v>
      </c>
      <c r="D984" s="138"/>
      <c r="E984" s="138"/>
      <c r="F984" s="138"/>
      <c r="G984" s="138"/>
      <c r="H984" s="138"/>
      <c r="I984" s="138"/>
      <c r="J984" s="138"/>
      <c r="K984" s="23" t="s">
        <v>4308</v>
      </c>
      <c r="L984" s="270" t="s">
        <v>3218</v>
      </c>
      <c r="M984" s="564">
        <f>IF(ISERROR(VLOOKUP($B984,ESTR_PREC!$A$1:$M$6000,7,FALSE))=TRUE,0,VLOOKUP($B984,ESTR_PREC!$A$1:$M$6000,7,FALSE))</f>
        <v>0</v>
      </c>
      <c r="N984" s="225"/>
      <c r="O984" s="560">
        <f t="shared" si="23"/>
        <v>0</v>
      </c>
      <c r="Q984" s="225"/>
      <c r="R984" s="499"/>
      <c r="S984" s="225"/>
      <c r="T984" s="225"/>
      <c r="V984" s="225"/>
      <c r="W984" s="225"/>
      <c r="X984" s="499"/>
      <c r="Y984" s="501"/>
      <c r="Z984" s="499"/>
    </row>
    <row r="985" spans="2:26" ht="25.5">
      <c r="B985" s="138" t="s">
        <v>2153</v>
      </c>
      <c r="C985" s="138" t="s">
        <v>3950</v>
      </c>
      <c r="D985" s="138"/>
      <c r="E985" s="138"/>
      <c r="F985" s="138"/>
      <c r="G985" s="138"/>
      <c r="H985" s="138"/>
      <c r="I985" s="138"/>
      <c r="J985" s="138"/>
      <c r="K985" s="23" t="s">
        <v>2154</v>
      </c>
      <c r="L985" s="270" t="s">
        <v>3218</v>
      </c>
      <c r="M985" s="564">
        <f>IF(ISERROR(VLOOKUP($B985,ESTR_PREC!$A$1:$M$6000,7,FALSE))=TRUE,0,VLOOKUP($B985,ESTR_PREC!$A$1:$M$6000,7,FALSE))</f>
        <v>0</v>
      </c>
      <c r="N985" s="225"/>
      <c r="O985" s="560">
        <f t="shared" si="23"/>
        <v>0</v>
      </c>
      <c r="Q985" s="225"/>
      <c r="R985" s="499"/>
      <c r="S985" s="225"/>
      <c r="T985" s="225"/>
      <c r="V985" s="225"/>
      <c r="W985" s="225"/>
      <c r="X985" s="499"/>
      <c r="Y985" s="501"/>
      <c r="Z985" s="499"/>
    </row>
    <row r="986" spans="2:26" ht="25.5">
      <c r="B986" s="138" t="s">
        <v>2155</v>
      </c>
      <c r="C986" s="138" t="s">
        <v>3951</v>
      </c>
      <c r="D986" s="138"/>
      <c r="E986" s="138"/>
      <c r="F986" s="138"/>
      <c r="G986" s="138"/>
      <c r="H986" s="138"/>
      <c r="I986" s="138"/>
      <c r="J986" s="138"/>
      <c r="K986" s="23" t="s">
        <v>2156</v>
      </c>
      <c r="L986" s="270" t="s">
        <v>3218</v>
      </c>
      <c r="M986" s="564">
        <f>IF(ISERROR(VLOOKUP($B986,ESTR_PREC!$A$1:$M$6000,7,FALSE))=TRUE,0,VLOOKUP($B986,ESTR_PREC!$A$1:$M$6000,7,FALSE))</f>
        <v>0</v>
      </c>
      <c r="N986" s="225"/>
      <c r="O986" s="560">
        <f t="shared" si="23"/>
        <v>0</v>
      </c>
      <c r="Q986" s="225"/>
      <c r="R986" s="499"/>
      <c r="S986" s="225"/>
      <c r="T986" s="225"/>
      <c r="V986" s="225"/>
      <c r="W986" s="225"/>
      <c r="X986" s="499"/>
      <c r="Y986" s="501"/>
      <c r="Z986" s="499"/>
    </row>
    <row r="987" spans="2:26" ht="25.5" hidden="1" customHeight="1">
      <c r="B987" s="138" t="s">
        <v>2157</v>
      </c>
      <c r="C987" s="138" t="s">
        <v>3953</v>
      </c>
      <c r="D987" s="138"/>
      <c r="E987" s="138"/>
      <c r="F987" s="138"/>
      <c r="G987" s="138"/>
      <c r="H987" s="138"/>
      <c r="I987" s="138"/>
      <c r="J987" s="138"/>
      <c r="K987" s="23" t="s">
        <v>2158</v>
      </c>
      <c r="L987" s="270" t="s">
        <v>3218</v>
      </c>
      <c r="M987" s="564"/>
      <c r="N987" s="564"/>
      <c r="O987" s="564"/>
      <c r="Q987" s="564"/>
      <c r="R987" s="499"/>
      <c r="S987" s="815"/>
      <c r="T987" s="815"/>
      <c r="V987" s="815"/>
      <c r="W987" s="815"/>
      <c r="X987" s="499"/>
      <c r="Y987" s="501"/>
      <c r="Z987" s="499"/>
    </row>
    <row r="988" spans="2:26" ht="25.5">
      <c r="B988" s="138" t="s">
        <v>2159</v>
      </c>
      <c r="C988" s="138" t="s">
        <v>3954</v>
      </c>
      <c r="D988" s="138"/>
      <c r="E988" s="138"/>
      <c r="F988" s="138"/>
      <c r="G988" s="138"/>
      <c r="H988" s="138"/>
      <c r="I988" s="138"/>
      <c r="J988" s="138"/>
      <c r="K988" s="23" t="s">
        <v>2160</v>
      </c>
      <c r="L988" s="270" t="s">
        <v>3218</v>
      </c>
      <c r="M988" s="564">
        <f>IF(ISERROR(VLOOKUP($B988,ESTR_PREC!$A$1:$M$6000,7,FALSE))=TRUE,0,VLOOKUP($B988,ESTR_PREC!$A$1:$M$6000,7,FALSE))</f>
        <v>0</v>
      </c>
      <c r="N988" s="225"/>
      <c r="O988" s="560">
        <f>+N988-M988</f>
        <v>0</v>
      </c>
      <c r="Q988" s="225"/>
      <c r="R988" s="499"/>
      <c r="S988" s="225"/>
      <c r="T988" s="225"/>
      <c r="V988" s="225"/>
      <c r="W988" s="225"/>
      <c r="X988" s="499"/>
      <c r="Y988" s="501"/>
      <c r="Z988" s="499"/>
    </row>
    <row r="989" spans="2:26" ht="25.5">
      <c r="B989" s="138" t="s">
        <v>2161</v>
      </c>
      <c r="C989" s="138" t="s">
        <v>3955</v>
      </c>
      <c r="D989" s="138"/>
      <c r="E989" s="138"/>
      <c r="F989" s="138"/>
      <c r="G989" s="138"/>
      <c r="H989" s="138"/>
      <c r="I989" s="138"/>
      <c r="J989" s="138"/>
      <c r="K989" s="23" t="s">
        <v>2162</v>
      </c>
      <c r="L989" s="270" t="s">
        <v>3218</v>
      </c>
      <c r="M989" s="564">
        <f>IF(ISERROR(VLOOKUP($B989,ESTR_PREC!$A$1:$M$6000,7,FALSE))=TRUE,0,VLOOKUP($B989,ESTR_PREC!$A$1:$M$6000,7,FALSE))</f>
        <v>0</v>
      </c>
      <c r="N989" s="225"/>
      <c r="O989" s="560">
        <f>+N989-M989</f>
        <v>0</v>
      </c>
      <c r="Q989" s="225"/>
      <c r="R989" s="499"/>
      <c r="S989" s="225"/>
      <c r="T989" s="225"/>
      <c r="V989" s="225"/>
      <c r="W989" s="225"/>
      <c r="X989" s="499"/>
      <c r="Y989" s="501"/>
      <c r="Z989" s="499"/>
    </row>
    <row r="990" spans="2:26" ht="25.5" hidden="1" customHeight="1">
      <c r="B990" s="138" t="s">
        <v>2163</v>
      </c>
      <c r="C990" s="138" t="s">
        <v>3956</v>
      </c>
      <c r="D990" s="138"/>
      <c r="E990" s="138"/>
      <c r="F990" s="138"/>
      <c r="G990" s="138"/>
      <c r="H990" s="138"/>
      <c r="I990" s="138"/>
      <c r="J990" s="138"/>
      <c r="K990" s="23" t="s">
        <v>2164</v>
      </c>
      <c r="L990" s="270" t="s">
        <v>3218</v>
      </c>
      <c r="M990" s="564"/>
      <c r="N990" s="564"/>
      <c r="O990" s="564"/>
      <c r="Q990" s="564"/>
      <c r="R990" s="499"/>
      <c r="S990" s="815"/>
      <c r="T990" s="815"/>
      <c r="V990" s="815"/>
      <c r="W990" s="815"/>
      <c r="X990" s="499"/>
      <c r="Y990" s="501"/>
      <c r="Z990" s="499"/>
    </row>
    <row r="991" spans="2:26" ht="25.5">
      <c r="B991" s="138" t="s">
        <v>2165</v>
      </c>
      <c r="C991" s="138" t="s">
        <v>3957</v>
      </c>
      <c r="D991" s="138"/>
      <c r="E991" s="138"/>
      <c r="F991" s="138"/>
      <c r="G991" s="138"/>
      <c r="H991" s="138"/>
      <c r="I991" s="138"/>
      <c r="J991" s="138"/>
      <c r="K991" s="23" t="s">
        <v>2166</v>
      </c>
      <c r="L991" s="270" t="s">
        <v>3218</v>
      </c>
      <c r="M991" s="564">
        <f>IF(ISERROR(VLOOKUP($B991,ESTR_PREC!$A$1:$M$6000,7,FALSE))=TRUE,0,VLOOKUP($B991,ESTR_PREC!$A$1:$M$6000,7,FALSE))</f>
        <v>0</v>
      </c>
      <c r="N991" s="225"/>
      <c r="O991" s="560">
        <f t="shared" ref="O991:O998" si="24">+N991-M991</f>
        <v>0</v>
      </c>
      <c r="Q991" s="225"/>
      <c r="R991" s="499"/>
      <c r="S991" s="225"/>
      <c r="T991" s="225"/>
      <c r="V991" s="225"/>
      <c r="W991" s="225"/>
      <c r="X991" s="499"/>
      <c r="Y991" s="501"/>
      <c r="Z991" s="499"/>
    </row>
    <row r="992" spans="2:26" ht="25.5">
      <c r="B992" s="138" t="s">
        <v>2167</v>
      </c>
      <c r="C992" s="138" t="s">
        <v>4535</v>
      </c>
      <c r="D992" s="138"/>
      <c r="E992" s="138"/>
      <c r="F992" s="138"/>
      <c r="G992" s="138"/>
      <c r="H992" s="138"/>
      <c r="I992" s="138"/>
      <c r="J992" s="138"/>
      <c r="K992" s="304" t="s">
        <v>2169</v>
      </c>
      <c r="L992" s="270" t="s">
        <v>3218</v>
      </c>
      <c r="M992" s="564">
        <f>IF(ISERROR(VLOOKUP($B992,ESTR_PREC!$A$1:$M$6000,7,FALSE))=TRUE,0,VLOOKUP($B992,ESTR_PREC!$A$1:$M$6000,7,FALSE))</f>
        <v>0</v>
      </c>
      <c r="N992" s="225"/>
      <c r="O992" s="560">
        <f t="shared" si="24"/>
        <v>0</v>
      </c>
      <c r="Q992" s="225"/>
      <c r="R992" s="499"/>
      <c r="S992" s="225"/>
      <c r="T992" s="225"/>
      <c r="V992" s="225"/>
      <c r="W992" s="225"/>
      <c r="X992" s="499"/>
      <c r="Y992" s="501"/>
      <c r="Z992" s="499"/>
    </row>
    <row r="993" spans="2:26" ht="15" customHeight="1">
      <c r="B993" s="138" t="s">
        <v>2170</v>
      </c>
      <c r="C993" s="138" t="s">
        <v>4536</v>
      </c>
      <c r="D993" s="138"/>
      <c r="E993" s="138"/>
      <c r="F993" s="138"/>
      <c r="G993" s="138"/>
      <c r="H993" s="138"/>
      <c r="I993" s="138"/>
      <c r="J993" s="138"/>
      <c r="K993" s="304" t="s">
        <v>2171</v>
      </c>
      <c r="L993" s="270" t="s">
        <v>3218</v>
      </c>
      <c r="M993" s="564">
        <f>IF(ISERROR(VLOOKUP($B993,ESTR_PREC!$A$1:$M$6000,7,FALSE))=TRUE,0,VLOOKUP($B993,ESTR_PREC!$A$1:$M$6000,7,FALSE))</f>
        <v>0</v>
      </c>
      <c r="N993" s="225"/>
      <c r="O993" s="560">
        <f t="shared" si="24"/>
        <v>0</v>
      </c>
      <c r="Q993" s="225"/>
      <c r="R993" s="499"/>
      <c r="S993" s="225"/>
      <c r="T993" s="225"/>
      <c r="V993" s="225"/>
      <c r="W993" s="225"/>
      <c r="X993" s="499"/>
      <c r="Y993" s="501"/>
      <c r="Z993" s="499"/>
    </row>
    <row r="994" spans="2:26" ht="25.5">
      <c r="B994" s="494" t="s">
        <v>2172</v>
      </c>
      <c r="C994" s="966" t="s">
        <v>3958</v>
      </c>
      <c r="D994" s="966"/>
      <c r="E994" s="966"/>
      <c r="F994" s="966"/>
      <c r="G994" s="966"/>
      <c r="H994" s="966"/>
      <c r="I994" s="966"/>
      <c r="J994" s="966"/>
      <c r="K994" s="369" t="s">
        <v>2173</v>
      </c>
      <c r="L994" s="967" t="s">
        <v>3218</v>
      </c>
      <c r="M994" s="564">
        <f>IF(ISERROR(VLOOKUP($B994,ESTR_PREC!$A$1:$M$6000,7,FALSE))=TRUE,0,VLOOKUP($B994,ESTR_PREC!$A$1:$M$6000,7,FALSE))</f>
        <v>0</v>
      </c>
      <c r="N994" s="225"/>
      <c r="O994" s="560">
        <f t="shared" si="24"/>
        <v>0</v>
      </c>
      <c r="Q994" s="225"/>
      <c r="R994" s="499"/>
      <c r="S994" s="225"/>
      <c r="T994" s="225"/>
      <c r="V994" s="225"/>
      <c r="W994" s="225"/>
      <c r="X994" s="499"/>
      <c r="Y994" s="501"/>
      <c r="Z994" s="499"/>
    </row>
    <row r="995" spans="2:26" ht="25.5">
      <c r="B995" s="138" t="s">
        <v>2174</v>
      </c>
      <c r="C995" s="138" t="s">
        <v>4537</v>
      </c>
      <c r="D995" s="138"/>
      <c r="E995" s="138"/>
      <c r="F995" s="138"/>
      <c r="G995" s="138"/>
      <c r="H995" s="138"/>
      <c r="I995" s="138"/>
      <c r="J995" s="138"/>
      <c r="K995" s="304" t="s">
        <v>2175</v>
      </c>
      <c r="L995" s="270" t="s">
        <v>3218</v>
      </c>
      <c r="M995" s="564">
        <f>IF(ISERROR(VLOOKUP($B995,ESTR_PREC!$A$1:$M$6000,7,FALSE))=TRUE,0,VLOOKUP($B995,ESTR_PREC!$A$1:$M$6000,7,FALSE))</f>
        <v>0</v>
      </c>
      <c r="N995" s="225"/>
      <c r="O995" s="560">
        <f t="shared" si="24"/>
        <v>0</v>
      </c>
      <c r="Q995" s="225"/>
      <c r="R995" s="499"/>
      <c r="S995" s="225"/>
      <c r="T995" s="225"/>
      <c r="V995" s="225"/>
      <c r="W995" s="225"/>
      <c r="X995" s="499"/>
      <c r="Y995" s="501"/>
      <c r="Z995" s="499"/>
    </row>
    <row r="996" spans="2:26" ht="25.5">
      <c r="B996" s="138" t="s">
        <v>2176</v>
      </c>
      <c r="C996" s="138" t="s">
        <v>4538</v>
      </c>
      <c r="D996" s="138"/>
      <c r="E996" s="138"/>
      <c r="F996" s="138"/>
      <c r="G996" s="138"/>
      <c r="H996" s="138"/>
      <c r="I996" s="138"/>
      <c r="J996" s="138"/>
      <c r="K996" s="304" t="s">
        <v>4309</v>
      </c>
      <c r="L996" s="270" t="s">
        <v>3218</v>
      </c>
      <c r="M996" s="564">
        <f>IF(ISERROR(VLOOKUP($B996,ESTR_PREC!$A$1:$M$6000,7,FALSE))=TRUE,0,VLOOKUP($B996,ESTR_PREC!$A$1:$M$6000,7,FALSE))</f>
        <v>0</v>
      </c>
      <c r="N996" s="225"/>
      <c r="O996" s="560">
        <f t="shared" si="24"/>
        <v>0</v>
      </c>
      <c r="Q996" s="225"/>
      <c r="R996" s="499"/>
      <c r="S996" s="225"/>
      <c r="T996" s="225"/>
      <c r="V996" s="225"/>
      <c r="W996" s="225"/>
      <c r="X996" s="499"/>
      <c r="Y996" s="501"/>
      <c r="Z996" s="499"/>
    </row>
    <row r="997" spans="2:26" ht="25.5">
      <c r="B997" s="138" t="s">
        <v>2178</v>
      </c>
      <c r="C997" s="138" t="s">
        <v>4539</v>
      </c>
      <c r="D997" s="138"/>
      <c r="E997" s="138"/>
      <c r="F997" s="138"/>
      <c r="G997" s="138"/>
      <c r="H997" s="138"/>
      <c r="I997" s="138"/>
      <c r="J997" s="138"/>
      <c r="K997" s="304" t="s">
        <v>2179</v>
      </c>
      <c r="L997" s="270" t="s">
        <v>3218</v>
      </c>
      <c r="M997" s="564">
        <f>IF(ISERROR(VLOOKUP($B997,ESTR_PREC!$A$1:$M$6000,7,FALSE))=TRUE,0,VLOOKUP($B997,ESTR_PREC!$A$1:$M$6000,7,FALSE))</f>
        <v>0</v>
      </c>
      <c r="N997" s="225"/>
      <c r="O997" s="560">
        <f t="shared" si="24"/>
        <v>0</v>
      </c>
      <c r="Q997" s="225"/>
      <c r="R997" s="499"/>
      <c r="S997" s="225"/>
      <c r="T997" s="225"/>
      <c r="V997" s="225"/>
      <c r="W997" s="225"/>
      <c r="X997" s="499"/>
      <c r="Y997" s="501"/>
      <c r="Z997" s="499"/>
    </row>
    <row r="998" spans="2:26" ht="25.5">
      <c r="B998" s="138" t="s">
        <v>2180</v>
      </c>
      <c r="C998" s="138" t="s">
        <v>4540</v>
      </c>
      <c r="D998" s="138"/>
      <c r="E998" s="138"/>
      <c r="F998" s="138"/>
      <c r="G998" s="138"/>
      <c r="H998" s="138"/>
      <c r="I998" s="138"/>
      <c r="J998" s="138"/>
      <c r="K998" s="304" t="s">
        <v>2181</v>
      </c>
      <c r="L998" s="270" t="s">
        <v>3218</v>
      </c>
      <c r="M998" s="564">
        <f>IF(ISERROR(VLOOKUP($B998,ESTR_PREC!$A$1:$M$6000,7,FALSE))=TRUE,0,VLOOKUP($B998,ESTR_PREC!$A$1:$M$6000,7,FALSE))</f>
        <v>0</v>
      </c>
      <c r="N998" s="225"/>
      <c r="O998" s="560">
        <f t="shared" si="24"/>
        <v>0</v>
      </c>
      <c r="Q998" s="225"/>
      <c r="R998" s="499"/>
      <c r="S998" s="225"/>
      <c r="T998" s="225"/>
      <c r="V998" s="225"/>
      <c r="W998" s="225"/>
      <c r="X998" s="499"/>
      <c r="Y998" s="501"/>
      <c r="Z998" s="499"/>
    </row>
    <row r="999" spans="2:26" ht="25.5" hidden="1" customHeight="1">
      <c r="B999" s="138" t="s">
        <v>2182</v>
      </c>
      <c r="C999" s="138" t="s">
        <v>4541</v>
      </c>
      <c r="D999" s="138"/>
      <c r="E999" s="138"/>
      <c r="F999" s="138"/>
      <c r="G999" s="138"/>
      <c r="H999" s="138"/>
      <c r="I999" s="138"/>
      <c r="J999" s="138"/>
      <c r="K999" s="304" t="s">
        <v>2183</v>
      </c>
      <c r="L999" s="270" t="s">
        <v>3218</v>
      </c>
      <c r="M999" s="564"/>
      <c r="N999" s="564"/>
      <c r="O999" s="564"/>
      <c r="Q999" s="564"/>
      <c r="R999" s="499"/>
      <c r="S999" s="815"/>
      <c r="T999" s="815"/>
      <c r="V999" s="815"/>
      <c r="W999" s="815"/>
      <c r="X999" s="499"/>
      <c r="Y999" s="501"/>
      <c r="Z999" s="499"/>
    </row>
    <row r="1000" spans="2:26" ht="25.5">
      <c r="B1000" s="138" t="s">
        <v>2184</v>
      </c>
      <c r="C1000" s="138" t="s">
        <v>4542</v>
      </c>
      <c r="D1000" s="138"/>
      <c r="E1000" s="138"/>
      <c r="F1000" s="138"/>
      <c r="G1000" s="138"/>
      <c r="H1000" s="138"/>
      <c r="I1000" s="138"/>
      <c r="J1000" s="138"/>
      <c r="K1000" s="304" t="s">
        <v>2185</v>
      </c>
      <c r="L1000" s="270" t="s">
        <v>3218</v>
      </c>
      <c r="M1000" s="564">
        <f>IF(ISERROR(VLOOKUP($B1000,ESTR_PREC!$A$1:$M$6000,7,FALSE))=TRUE,0,VLOOKUP($B1000,ESTR_PREC!$A$1:$M$6000,7,FALSE))</f>
        <v>0</v>
      </c>
      <c r="N1000" s="225"/>
      <c r="O1000" s="560">
        <f>+N1000-M1000</f>
        <v>0</v>
      </c>
      <c r="Q1000" s="225"/>
      <c r="R1000" s="499"/>
      <c r="S1000" s="225"/>
      <c r="T1000" s="225"/>
      <c r="V1000" s="225"/>
      <c r="W1000" s="225"/>
      <c r="X1000" s="499"/>
      <c r="Y1000" s="501"/>
      <c r="Z1000" s="499"/>
    </row>
    <row r="1001" spans="2:26" ht="25.5" hidden="1">
      <c r="B1001" s="138" t="s">
        <v>2186</v>
      </c>
      <c r="C1001" s="138" t="s">
        <v>4543</v>
      </c>
      <c r="D1001" s="138"/>
      <c r="E1001" s="138"/>
      <c r="F1001" s="138"/>
      <c r="G1001" s="138"/>
      <c r="H1001" s="138"/>
      <c r="I1001" s="138"/>
      <c r="J1001" s="138"/>
      <c r="K1001" s="304" t="s">
        <v>2187</v>
      </c>
      <c r="L1001" s="270" t="s">
        <v>3218</v>
      </c>
      <c r="M1001" s="564"/>
      <c r="N1001" s="564"/>
      <c r="O1001" s="564"/>
      <c r="Q1001" s="564"/>
      <c r="R1001" s="499"/>
      <c r="S1001" s="815"/>
      <c r="T1001" s="815"/>
      <c r="V1001" s="815"/>
      <c r="W1001" s="815"/>
      <c r="X1001" s="499"/>
      <c r="Y1001" s="501"/>
      <c r="Z1001" s="499"/>
    </row>
    <row r="1002" spans="2:26" ht="25.5" hidden="1" customHeight="1">
      <c r="B1002" s="138" t="s">
        <v>2188</v>
      </c>
      <c r="C1002" s="138" t="s">
        <v>4544</v>
      </c>
      <c r="D1002" s="138"/>
      <c r="E1002" s="138"/>
      <c r="F1002" s="138"/>
      <c r="G1002" s="138"/>
      <c r="H1002" s="138"/>
      <c r="I1002" s="138"/>
      <c r="J1002" s="138"/>
      <c r="K1002" s="304" t="s">
        <v>2189</v>
      </c>
      <c r="L1002" s="270" t="s">
        <v>3218</v>
      </c>
      <c r="M1002" s="564"/>
      <c r="N1002" s="564"/>
      <c r="O1002" s="564"/>
      <c r="Q1002" s="564"/>
      <c r="R1002" s="499"/>
      <c r="S1002" s="815"/>
      <c r="T1002" s="815"/>
      <c r="V1002" s="815"/>
      <c r="W1002" s="815"/>
      <c r="X1002" s="499"/>
      <c r="Y1002" s="501"/>
      <c r="Z1002" s="499"/>
    </row>
    <row r="1003" spans="2:26" ht="25.5">
      <c r="B1003" s="138" t="s">
        <v>2190</v>
      </c>
      <c r="C1003" s="138" t="s">
        <v>4545</v>
      </c>
      <c r="D1003" s="138"/>
      <c r="E1003" s="138"/>
      <c r="F1003" s="138"/>
      <c r="G1003" s="138"/>
      <c r="H1003" s="138"/>
      <c r="I1003" s="138"/>
      <c r="J1003" s="138"/>
      <c r="K1003" s="304" t="s">
        <v>2191</v>
      </c>
      <c r="L1003" s="270" t="s">
        <v>3218</v>
      </c>
      <c r="M1003" s="564">
        <f>IF(ISERROR(VLOOKUP($B1003,ESTR_PREC!$A$1:$M$6000,7,FALSE))=TRUE,0,VLOOKUP($B1003,ESTR_PREC!$A$1:$M$6000,7,FALSE))</f>
        <v>0</v>
      </c>
      <c r="N1003" s="225"/>
      <c r="O1003" s="560">
        <f>+N1003-M1003</f>
        <v>0</v>
      </c>
      <c r="Q1003" s="225"/>
      <c r="R1003" s="499"/>
      <c r="S1003" s="225"/>
      <c r="T1003" s="225"/>
      <c r="V1003" s="225"/>
      <c r="W1003" s="225"/>
      <c r="X1003" s="499"/>
      <c r="Y1003" s="501"/>
      <c r="Z1003" s="499"/>
    </row>
    <row r="1004" spans="2:26" hidden="1">
      <c r="B1004" s="138" t="s">
        <v>2192</v>
      </c>
      <c r="C1004" s="138" t="s">
        <v>4546</v>
      </c>
      <c r="D1004" s="138"/>
      <c r="E1004" s="138"/>
      <c r="F1004" s="138"/>
      <c r="G1004" s="138"/>
      <c r="H1004" s="138"/>
      <c r="I1004" s="138"/>
      <c r="J1004" s="138"/>
      <c r="K1004" s="304" t="s">
        <v>2194</v>
      </c>
      <c r="L1004" s="270" t="s">
        <v>3218</v>
      </c>
      <c r="M1004" s="564"/>
      <c r="N1004" s="343"/>
      <c r="O1004" s="564"/>
      <c r="Q1004" s="343"/>
      <c r="R1004" s="499"/>
      <c r="S1004" s="815"/>
      <c r="T1004" s="815"/>
      <c r="V1004" s="815"/>
      <c r="W1004" s="815"/>
      <c r="X1004" s="499"/>
      <c r="Y1004" s="501"/>
      <c r="Z1004" s="499"/>
    </row>
    <row r="1005" spans="2:26" hidden="1">
      <c r="B1005" s="138" t="s">
        <v>2195</v>
      </c>
      <c r="C1005" s="138" t="s">
        <v>4547</v>
      </c>
      <c r="D1005" s="138"/>
      <c r="E1005" s="138"/>
      <c r="F1005" s="138"/>
      <c r="G1005" s="138"/>
      <c r="H1005" s="138"/>
      <c r="I1005" s="138"/>
      <c r="J1005" s="138"/>
      <c r="K1005" s="304" t="s">
        <v>2196</v>
      </c>
      <c r="L1005" s="270" t="s">
        <v>3218</v>
      </c>
      <c r="M1005" s="564"/>
      <c r="N1005" s="343"/>
      <c r="O1005" s="564"/>
      <c r="Q1005" s="343"/>
      <c r="R1005" s="499"/>
      <c r="S1005" s="815"/>
      <c r="T1005" s="815"/>
      <c r="V1005" s="815"/>
      <c r="W1005" s="815"/>
      <c r="X1005" s="499"/>
      <c r="Y1005" s="501"/>
      <c r="Z1005" s="499"/>
    </row>
    <row r="1006" spans="2:26" hidden="1">
      <c r="B1006" s="586" t="s">
        <v>2197</v>
      </c>
      <c r="C1006" s="960" t="s">
        <v>3960</v>
      </c>
      <c r="D1006" s="960"/>
      <c r="E1006" s="960"/>
      <c r="F1006" s="960"/>
      <c r="G1006" s="960"/>
      <c r="H1006" s="960"/>
      <c r="I1006" s="960"/>
      <c r="J1006" s="960"/>
      <c r="K1006" s="368" t="s">
        <v>2198</v>
      </c>
      <c r="L1006" s="965" t="s">
        <v>3218</v>
      </c>
      <c r="M1006" s="564"/>
      <c r="N1006" s="343"/>
      <c r="O1006" s="564"/>
      <c r="Q1006" s="343"/>
      <c r="R1006" s="499"/>
      <c r="S1006" s="815"/>
      <c r="T1006" s="815"/>
      <c r="V1006" s="815"/>
      <c r="W1006" s="815"/>
      <c r="X1006" s="499"/>
      <c r="Y1006" s="501"/>
      <c r="Z1006" s="499"/>
    </row>
    <row r="1007" spans="2:26" hidden="1">
      <c r="B1007" s="138" t="s">
        <v>2199</v>
      </c>
      <c r="C1007" s="138" t="s">
        <v>4548</v>
      </c>
      <c r="D1007" s="138"/>
      <c r="E1007" s="138"/>
      <c r="F1007" s="138"/>
      <c r="G1007" s="138"/>
      <c r="H1007" s="138"/>
      <c r="I1007" s="138"/>
      <c r="J1007" s="138"/>
      <c r="K1007" s="304" t="s">
        <v>2200</v>
      </c>
      <c r="L1007" s="270" t="s">
        <v>3218</v>
      </c>
      <c r="M1007" s="564"/>
      <c r="N1007" s="343"/>
      <c r="O1007" s="564"/>
      <c r="Q1007" s="343"/>
      <c r="R1007" s="499"/>
      <c r="S1007" s="815"/>
      <c r="T1007" s="815"/>
      <c r="V1007" s="815"/>
      <c r="W1007" s="815"/>
      <c r="X1007" s="499"/>
      <c r="Y1007" s="501"/>
      <c r="Z1007" s="499"/>
    </row>
    <row r="1008" spans="2:26" ht="25.5" hidden="1">
      <c r="B1008" s="138" t="s">
        <v>2201</v>
      </c>
      <c r="C1008" s="138" t="s">
        <v>4549</v>
      </c>
      <c r="D1008" s="138"/>
      <c r="E1008" s="138"/>
      <c r="F1008" s="138"/>
      <c r="G1008" s="138"/>
      <c r="H1008" s="138"/>
      <c r="I1008" s="138"/>
      <c r="J1008" s="138"/>
      <c r="K1008" s="304" t="s">
        <v>2202</v>
      </c>
      <c r="L1008" s="270" t="s">
        <v>3218</v>
      </c>
      <c r="M1008" s="564"/>
      <c r="N1008" s="343"/>
      <c r="O1008" s="564"/>
      <c r="Q1008" s="343"/>
      <c r="R1008" s="499"/>
      <c r="S1008" s="815"/>
      <c r="T1008" s="815"/>
      <c r="V1008" s="815"/>
      <c r="W1008" s="815"/>
      <c r="X1008" s="499"/>
      <c r="Y1008" s="501"/>
      <c r="Z1008" s="499"/>
    </row>
    <row r="1009" spans="2:26" ht="25.5" hidden="1">
      <c r="B1009" s="138" t="s">
        <v>2203</v>
      </c>
      <c r="C1009" s="138" t="s">
        <v>4550</v>
      </c>
      <c r="D1009" s="138"/>
      <c r="E1009" s="138"/>
      <c r="F1009" s="138"/>
      <c r="G1009" s="138"/>
      <c r="H1009" s="138"/>
      <c r="I1009" s="138"/>
      <c r="J1009" s="138"/>
      <c r="K1009" s="304" t="s">
        <v>2204</v>
      </c>
      <c r="L1009" s="270" t="s">
        <v>3218</v>
      </c>
      <c r="M1009" s="564"/>
      <c r="N1009" s="343"/>
      <c r="O1009" s="564"/>
      <c r="Q1009" s="343"/>
      <c r="R1009" s="499"/>
      <c r="S1009" s="815"/>
      <c r="T1009" s="815"/>
      <c r="V1009" s="815"/>
      <c r="W1009" s="815"/>
      <c r="X1009" s="499"/>
      <c r="Y1009" s="501"/>
      <c r="Z1009" s="499"/>
    </row>
    <row r="1010" spans="2:26" ht="25.5" hidden="1">
      <c r="B1010" s="138" t="s">
        <v>2205</v>
      </c>
      <c r="C1010" s="138" t="s">
        <v>4551</v>
      </c>
      <c r="D1010" s="138"/>
      <c r="E1010" s="138"/>
      <c r="F1010" s="138"/>
      <c r="G1010" s="138"/>
      <c r="H1010" s="138"/>
      <c r="I1010" s="138"/>
      <c r="J1010" s="138"/>
      <c r="K1010" s="304" t="s">
        <v>2206</v>
      </c>
      <c r="L1010" s="270" t="s">
        <v>3218</v>
      </c>
      <c r="M1010" s="564"/>
      <c r="N1010" s="343"/>
      <c r="O1010" s="564"/>
      <c r="Q1010" s="343"/>
      <c r="R1010" s="499"/>
      <c r="S1010" s="815"/>
      <c r="T1010" s="815"/>
      <c r="V1010" s="815"/>
      <c r="W1010" s="815"/>
      <c r="X1010" s="499"/>
      <c r="Y1010" s="501"/>
      <c r="Z1010" s="499"/>
    </row>
    <row r="1011" spans="2:26" ht="25.5" hidden="1" customHeight="1">
      <c r="B1011" s="138" t="s">
        <v>2207</v>
      </c>
      <c r="C1011" s="138" t="s">
        <v>4552</v>
      </c>
      <c r="D1011" s="138"/>
      <c r="E1011" s="138"/>
      <c r="F1011" s="138"/>
      <c r="G1011" s="138"/>
      <c r="H1011" s="138"/>
      <c r="I1011" s="138"/>
      <c r="J1011" s="138"/>
      <c r="K1011" s="304" t="s">
        <v>2208</v>
      </c>
      <c r="L1011" s="270" t="s">
        <v>3218</v>
      </c>
      <c r="M1011" s="564"/>
      <c r="N1011" s="343"/>
      <c r="O1011" s="564"/>
      <c r="Q1011" s="343"/>
      <c r="R1011" s="499"/>
      <c r="S1011" s="815"/>
      <c r="T1011" s="815"/>
      <c r="V1011" s="815"/>
      <c r="W1011" s="815"/>
      <c r="X1011" s="499"/>
      <c r="Y1011" s="501"/>
      <c r="Z1011" s="499"/>
    </row>
    <row r="1012" spans="2:26" hidden="1">
      <c r="B1012" s="138" t="s">
        <v>2209</v>
      </c>
      <c r="C1012" s="138" t="s">
        <v>4553</v>
      </c>
      <c r="D1012" s="138"/>
      <c r="E1012" s="138"/>
      <c r="F1012" s="138"/>
      <c r="G1012" s="138"/>
      <c r="H1012" s="138"/>
      <c r="I1012" s="138"/>
      <c r="J1012" s="138"/>
      <c r="K1012" s="304" t="s">
        <v>2210</v>
      </c>
      <c r="L1012" s="270" t="s">
        <v>3218</v>
      </c>
      <c r="M1012" s="564"/>
      <c r="N1012" s="343"/>
      <c r="O1012" s="564"/>
      <c r="Q1012" s="343"/>
      <c r="R1012" s="499"/>
      <c r="S1012" s="815"/>
      <c r="T1012" s="815"/>
      <c r="V1012" s="815"/>
      <c r="W1012" s="815"/>
      <c r="X1012" s="499"/>
      <c r="Y1012" s="501"/>
      <c r="Z1012" s="499"/>
    </row>
    <row r="1013" spans="2:26" ht="25.5">
      <c r="B1013" s="138" t="s">
        <v>2211</v>
      </c>
      <c r="C1013" s="138" t="s">
        <v>4554</v>
      </c>
      <c r="D1013" s="138"/>
      <c r="E1013" s="138"/>
      <c r="F1013" s="138"/>
      <c r="G1013" s="138"/>
      <c r="H1013" s="138"/>
      <c r="I1013" s="138"/>
      <c r="J1013" s="138"/>
      <c r="K1013" s="304" t="s">
        <v>2212</v>
      </c>
      <c r="L1013" s="270" t="s">
        <v>3218</v>
      </c>
      <c r="M1013" s="564">
        <f>IF(ISERROR(VLOOKUP($B1013,ESTR_PREC!$A$1:$M$6000,7,FALSE))=TRUE,0,VLOOKUP($B1013,ESTR_PREC!$A$1:$M$6000,7,FALSE))</f>
        <v>0</v>
      </c>
      <c r="N1013" s="225"/>
      <c r="O1013" s="560">
        <f>+N1013-M1013</f>
        <v>0</v>
      </c>
      <c r="Q1013" s="225"/>
      <c r="R1013" s="499"/>
      <c r="S1013" s="225"/>
      <c r="T1013" s="225"/>
      <c r="V1013" s="225"/>
      <c r="W1013" s="225"/>
      <c r="X1013" s="499"/>
      <c r="Y1013" s="501"/>
      <c r="Z1013" s="499"/>
    </row>
    <row r="1014" spans="2:26" ht="25.5" hidden="1" customHeight="1">
      <c r="B1014" s="138" t="s">
        <v>2213</v>
      </c>
      <c r="C1014" s="138" t="s">
        <v>4555</v>
      </c>
      <c r="D1014" s="138"/>
      <c r="E1014" s="138"/>
      <c r="F1014" s="138"/>
      <c r="G1014" s="138"/>
      <c r="H1014" s="138"/>
      <c r="I1014" s="138"/>
      <c r="J1014" s="138"/>
      <c r="K1014" s="304" t="s">
        <v>2214</v>
      </c>
      <c r="L1014" s="270" t="s">
        <v>3218</v>
      </c>
      <c r="M1014" s="564"/>
      <c r="N1014" s="343"/>
      <c r="O1014" s="564"/>
      <c r="Q1014" s="343"/>
      <c r="R1014" s="499"/>
      <c r="S1014" s="815"/>
      <c r="T1014" s="815"/>
      <c r="V1014" s="815"/>
      <c r="W1014" s="815"/>
      <c r="X1014" s="499"/>
      <c r="Y1014" s="501"/>
      <c r="Z1014" s="499"/>
    </row>
    <row r="1015" spans="2:26" ht="25.5" hidden="1">
      <c r="B1015" s="138" t="s">
        <v>2215</v>
      </c>
      <c r="C1015" s="138" t="s">
        <v>4556</v>
      </c>
      <c r="D1015" s="138"/>
      <c r="E1015" s="138"/>
      <c r="F1015" s="138"/>
      <c r="G1015" s="138"/>
      <c r="H1015" s="138"/>
      <c r="I1015" s="138"/>
      <c r="J1015" s="138"/>
      <c r="K1015" s="304" t="s">
        <v>2216</v>
      </c>
      <c r="L1015" s="270" t="s">
        <v>3218</v>
      </c>
      <c r="M1015" s="564"/>
      <c r="N1015" s="343"/>
      <c r="O1015" s="564"/>
      <c r="Q1015" s="343"/>
      <c r="R1015" s="499"/>
      <c r="S1015" s="815"/>
      <c r="T1015" s="815"/>
      <c r="V1015" s="815"/>
      <c r="W1015" s="815"/>
      <c r="X1015" s="499"/>
      <c r="Y1015" s="501"/>
      <c r="Z1015" s="499"/>
    </row>
    <row r="1016" spans="2:26" ht="25.5">
      <c r="B1016" s="138" t="s">
        <v>2217</v>
      </c>
      <c r="C1016" s="138" t="s">
        <v>3962</v>
      </c>
      <c r="D1016" s="138"/>
      <c r="E1016" s="138"/>
      <c r="F1016" s="138"/>
      <c r="G1016" s="138"/>
      <c r="H1016" s="138"/>
      <c r="I1016" s="138"/>
      <c r="J1016" s="138"/>
      <c r="K1016" s="23" t="s">
        <v>2220</v>
      </c>
      <c r="L1016" s="270" t="s">
        <v>3218</v>
      </c>
      <c r="M1016" s="564">
        <f>IF(ISERROR(VLOOKUP($B1016,ESTR_PREC!$A$1:$M$6000,7,FALSE))=TRUE,0,VLOOKUP($B1016,ESTR_PREC!$A$1:$M$6000,7,FALSE))</f>
        <v>0</v>
      </c>
      <c r="N1016" s="225"/>
      <c r="O1016" s="560">
        <f t="shared" ref="O1016:O1021" si="25">+N1016-M1016</f>
        <v>0</v>
      </c>
      <c r="Q1016" s="225"/>
      <c r="R1016" s="499"/>
      <c r="S1016" s="225"/>
      <c r="T1016" s="225"/>
      <c r="V1016" s="225"/>
      <c r="W1016" s="225"/>
      <c r="X1016" s="499"/>
      <c r="Y1016" s="501"/>
      <c r="Z1016" s="499"/>
    </row>
    <row r="1017" spans="2:26" ht="25.5">
      <c r="B1017" s="138" t="s">
        <v>2221</v>
      </c>
      <c r="C1017" s="138" t="s">
        <v>3963</v>
      </c>
      <c r="D1017" s="138"/>
      <c r="E1017" s="138"/>
      <c r="F1017" s="138"/>
      <c r="G1017" s="138"/>
      <c r="H1017" s="138"/>
      <c r="I1017" s="138"/>
      <c r="J1017" s="138"/>
      <c r="K1017" s="23" t="s">
        <v>2222</v>
      </c>
      <c r="L1017" s="270" t="s">
        <v>3218</v>
      </c>
      <c r="M1017" s="564">
        <f>IF(ISERROR(VLOOKUP($B1017,ESTR_PREC!$A$1:$M$6000,7,FALSE))=TRUE,0,VLOOKUP($B1017,ESTR_PREC!$A$1:$M$6000,7,FALSE))</f>
        <v>0</v>
      </c>
      <c r="N1017" s="225"/>
      <c r="O1017" s="560">
        <f t="shared" si="25"/>
        <v>0</v>
      </c>
      <c r="Q1017" s="225"/>
      <c r="R1017" s="499"/>
      <c r="S1017" s="225"/>
      <c r="T1017" s="225"/>
      <c r="V1017" s="225"/>
      <c r="W1017" s="225"/>
      <c r="X1017" s="499"/>
      <c r="Y1017" s="501"/>
      <c r="Z1017" s="499"/>
    </row>
    <row r="1018" spans="2:26" ht="25.5">
      <c r="B1018" s="138" t="s">
        <v>2223</v>
      </c>
      <c r="C1018" s="138" t="s">
        <v>3964</v>
      </c>
      <c r="D1018" s="138"/>
      <c r="E1018" s="138"/>
      <c r="F1018" s="138"/>
      <c r="G1018" s="138"/>
      <c r="H1018" s="138"/>
      <c r="I1018" s="138"/>
      <c r="J1018" s="138"/>
      <c r="K1018" s="23" t="s">
        <v>2224</v>
      </c>
      <c r="L1018" s="270" t="s">
        <v>3218</v>
      </c>
      <c r="M1018" s="564">
        <f>IF(ISERROR(VLOOKUP($B1018,ESTR_PREC!$A$1:$M$6000,7,FALSE))=TRUE,0,VLOOKUP($B1018,ESTR_PREC!$A$1:$M$6000,7,FALSE))</f>
        <v>0</v>
      </c>
      <c r="N1018" s="225"/>
      <c r="O1018" s="560">
        <f t="shared" si="25"/>
        <v>0</v>
      </c>
      <c r="Q1018" s="225"/>
      <c r="R1018" s="499"/>
      <c r="S1018" s="225"/>
      <c r="T1018" s="225"/>
      <c r="V1018" s="225"/>
      <c r="W1018" s="225"/>
      <c r="X1018" s="499"/>
      <c r="Y1018" s="501"/>
      <c r="Z1018" s="499"/>
    </row>
    <row r="1019" spans="2:26" ht="25.5">
      <c r="B1019" s="138" t="s">
        <v>2225</v>
      </c>
      <c r="C1019" s="138" t="s">
        <v>3965</v>
      </c>
      <c r="D1019" s="138"/>
      <c r="E1019" s="138"/>
      <c r="F1019" s="138"/>
      <c r="G1019" s="138"/>
      <c r="H1019" s="138"/>
      <c r="I1019" s="138"/>
      <c r="J1019" s="138"/>
      <c r="K1019" s="23" t="s">
        <v>2226</v>
      </c>
      <c r="L1019" s="270" t="s">
        <v>3218</v>
      </c>
      <c r="M1019" s="564">
        <f>IF(ISERROR(VLOOKUP($B1019,ESTR_PREC!$A$1:$M$6000,7,FALSE))=TRUE,0,VLOOKUP($B1019,ESTR_PREC!$A$1:$M$6000,7,FALSE))</f>
        <v>0</v>
      </c>
      <c r="N1019" s="225"/>
      <c r="O1019" s="560">
        <f t="shared" si="25"/>
        <v>0</v>
      </c>
      <c r="Q1019" s="225"/>
      <c r="R1019" s="499"/>
      <c r="S1019" s="225"/>
      <c r="T1019" s="225"/>
      <c r="V1019" s="225"/>
      <c r="W1019" s="225"/>
      <c r="X1019" s="499"/>
      <c r="Y1019" s="501"/>
      <c r="Z1019" s="499"/>
    </row>
    <row r="1020" spans="2:26" ht="25.5">
      <c r="B1020" s="138" t="s">
        <v>2227</v>
      </c>
      <c r="C1020" s="138" t="s">
        <v>3966</v>
      </c>
      <c r="D1020" s="138"/>
      <c r="E1020" s="138"/>
      <c r="F1020" s="138"/>
      <c r="G1020" s="138"/>
      <c r="H1020" s="138"/>
      <c r="I1020" s="138"/>
      <c r="J1020" s="138"/>
      <c r="K1020" s="23" t="s">
        <v>2228</v>
      </c>
      <c r="L1020" s="270" t="s">
        <v>3218</v>
      </c>
      <c r="M1020" s="564">
        <f>IF(ISERROR(VLOOKUP($B1020,ESTR_PREC!$A$1:$M$6000,7,FALSE))=TRUE,0,VLOOKUP($B1020,ESTR_PREC!$A$1:$M$6000,7,FALSE))</f>
        <v>0</v>
      </c>
      <c r="N1020" s="225"/>
      <c r="O1020" s="560">
        <f t="shared" si="25"/>
        <v>0</v>
      </c>
      <c r="Q1020" s="225"/>
      <c r="R1020" s="499"/>
      <c r="S1020" s="225"/>
      <c r="T1020" s="225"/>
      <c r="V1020" s="225"/>
      <c r="W1020" s="225"/>
      <c r="X1020" s="499"/>
      <c r="Y1020" s="501"/>
      <c r="Z1020" s="499"/>
    </row>
    <row r="1021" spans="2:26" ht="25.5">
      <c r="B1021" s="138" t="s">
        <v>2229</v>
      </c>
      <c r="C1021" s="138" t="s">
        <v>3967</v>
      </c>
      <c r="D1021" s="138"/>
      <c r="E1021" s="138"/>
      <c r="F1021" s="138"/>
      <c r="G1021" s="138"/>
      <c r="H1021" s="138"/>
      <c r="I1021" s="138"/>
      <c r="J1021" s="138"/>
      <c r="K1021" s="23" t="s">
        <v>2230</v>
      </c>
      <c r="L1021" s="270" t="s">
        <v>3218</v>
      </c>
      <c r="M1021" s="564">
        <f>IF(ISERROR(VLOOKUP($B1021,ESTR_PREC!$A$1:$M$6000,7,FALSE))=TRUE,0,VLOOKUP($B1021,ESTR_PREC!$A$1:$M$6000,7,FALSE))</f>
        <v>0</v>
      </c>
      <c r="N1021" s="225"/>
      <c r="O1021" s="560">
        <f t="shared" si="25"/>
        <v>0</v>
      </c>
      <c r="Q1021" s="225"/>
      <c r="R1021" s="499"/>
      <c r="S1021" s="225"/>
      <c r="T1021" s="225"/>
      <c r="V1021" s="225"/>
      <c r="W1021" s="225"/>
      <c r="X1021" s="499"/>
      <c r="Y1021" s="501"/>
      <c r="Z1021" s="499"/>
    </row>
    <row r="1022" spans="2:26" ht="25.5" hidden="1" customHeight="1">
      <c r="B1022" s="138" t="s">
        <v>2231</v>
      </c>
      <c r="C1022" s="138" t="s">
        <v>3969</v>
      </c>
      <c r="D1022" s="138"/>
      <c r="E1022" s="138"/>
      <c r="F1022" s="138"/>
      <c r="G1022" s="138"/>
      <c r="H1022" s="138"/>
      <c r="I1022" s="138"/>
      <c r="J1022" s="138"/>
      <c r="K1022" s="23" t="s">
        <v>2232</v>
      </c>
      <c r="L1022" s="270" t="s">
        <v>3218</v>
      </c>
      <c r="M1022" s="564"/>
      <c r="N1022" s="564"/>
      <c r="O1022" s="564"/>
      <c r="Q1022" s="564"/>
      <c r="R1022" s="499"/>
      <c r="S1022" s="815"/>
      <c r="T1022" s="815"/>
      <c r="V1022" s="815"/>
      <c r="W1022" s="815"/>
      <c r="X1022" s="499"/>
      <c r="Y1022" s="501"/>
      <c r="Z1022" s="499"/>
    </row>
    <row r="1023" spans="2:26" ht="25.5">
      <c r="B1023" s="138" t="s">
        <v>2233</v>
      </c>
      <c r="C1023" s="138" t="s">
        <v>3970</v>
      </c>
      <c r="D1023" s="138"/>
      <c r="E1023" s="138"/>
      <c r="F1023" s="138"/>
      <c r="G1023" s="138"/>
      <c r="H1023" s="138"/>
      <c r="I1023" s="138"/>
      <c r="J1023" s="138"/>
      <c r="K1023" s="23" t="s">
        <v>2234</v>
      </c>
      <c r="L1023" s="270" t="s">
        <v>3218</v>
      </c>
      <c r="M1023" s="564">
        <f>IF(ISERROR(VLOOKUP($B1023,ESTR_PREC!$A$1:$M$6000,7,FALSE))=TRUE,0,VLOOKUP($B1023,ESTR_PREC!$A$1:$M$6000,7,FALSE))</f>
        <v>0</v>
      </c>
      <c r="N1023" s="225"/>
      <c r="O1023" s="560">
        <f>+N1023-M1023</f>
        <v>0</v>
      </c>
      <c r="Q1023" s="225"/>
      <c r="R1023" s="499"/>
      <c r="S1023" s="225"/>
      <c r="T1023" s="225"/>
      <c r="V1023" s="225"/>
      <c r="W1023" s="225"/>
      <c r="X1023" s="499"/>
      <c r="Y1023" s="501"/>
      <c r="Z1023" s="499"/>
    </row>
    <row r="1024" spans="2:26" ht="25.5">
      <c r="B1024" s="138" t="s">
        <v>2235</v>
      </c>
      <c r="C1024" s="138" t="s">
        <v>3971</v>
      </c>
      <c r="D1024" s="138"/>
      <c r="E1024" s="138"/>
      <c r="F1024" s="138"/>
      <c r="G1024" s="138"/>
      <c r="H1024" s="138"/>
      <c r="I1024" s="138"/>
      <c r="J1024" s="138"/>
      <c r="K1024" s="23" t="s">
        <v>2236</v>
      </c>
      <c r="L1024" s="270" t="s">
        <v>3218</v>
      </c>
      <c r="M1024" s="564">
        <f>IF(ISERROR(VLOOKUP($B1024,ESTR_PREC!$A$1:$M$6000,7,FALSE))=TRUE,0,VLOOKUP($B1024,ESTR_PREC!$A$1:$M$6000,7,FALSE))</f>
        <v>0</v>
      </c>
      <c r="N1024" s="225"/>
      <c r="O1024" s="560">
        <f>+N1024-M1024</f>
        <v>0</v>
      </c>
      <c r="Q1024" s="225"/>
      <c r="R1024" s="499"/>
      <c r="S1024" s="225"/>
      <c r="T1024" s="225"/>
      <c r="V1024" s="225"/>
      <c r="W1024" s="225"/>
      <c r="X1024" s="499"/>
      <c r="Y1024" s="501"/>
      <c r="Z1024" s="499"/>
    </row>
    <row r="1025" spans="2:26" ht="25.5" hidden="1" customHeight="1">
      <c r="B1025" s="138" t="s">
        <v>2237</v>
      </c>
      <c r="C1025" s="138" t="s">
        <v>3972</v>
      </c>
      <c r="D1025" s="138"/>
      <c r="E1025" s="138"/>
      <c r="F1025" s="138"/>
      <c r="G1025" s="138"/>
      <c r="H1025" s="138"/>
      <c r="I1025" s="138"/>
      <c r="J1025" s="138"/>
      <c r="K1025" s="23" t="s">
        <v>2238</v>
      </c>
      <c r="L1025" s="270" t="s">
        <v>3218</v>
      </c>
      <c r="M1025" s="564"/>
      <c r="N1025" s="564"/>
      <c r="O1025" s="564"/>
      <c r="Q1025" s="564"/>
      <c r="R1025" s="499"/>
      <c r="S1025" s="815"/>
      <c r="T1025" s="815"/>
      <c r="V1025" s="815"/>
      <c r="W1025" s="815"/>
      <c r="X1025" s="499"/>
      <c r="Y1025" s="501"/>
      <c r="Z1025" s="499"/>
    </row>
    <row r="1026" spans="2:26" ht="25.5">
      <c r="B1026" s="138" t="s">
        <v>2239</v>
      </c>
      <c r="C1026" s="138" t="s">
        <v>3973</v>
      </c>
      <c r="D1026" s="138"/>
      <c r="E1026" s="138"/>
      <c r="F1026" s="138"/>
      <c r="G1026" s="138"/>
      <c r="H1026" s="138"/>
      <c r="I1026" s="138"/>
      <c r="J1026" s="138"/>
      <c r="K1026" s="23" t="s">
        <v>2240</v>
      </c>
      <c r="L1026" s="959" t="s">
        <v>3218</v>
      </c>
      <c r="M1026" s="564">
        <f>IF(ISERROR(VLOOKUP($B1026,ESTR_PREC!$A$1:$M$6000,7,FALSE))=TRUE,0,VLOOKUP($B1026,ESTR_PREC!$A$1:$M$6000,7,FALSE))</f>
        <v>0</v>
      </c>
      <c r="N1026" s="225"/>
      <c r="O1026" s="560">
        <f t="shared" ref="O1026:O1032" si="26">+N1026-M1026</f>
        <v>0</v>
      </c>
      <c r="Q1026" s="225"/>
      <c r="R1026" s="499"/>
      <c r="S1026" s="225"/>
      <c r="T1026" s="225"/>
      <c r="V1026" s="225"/>
      <c r="W1026" s="225"/>
      <c r="X1026" s="499"/>
      <c r="Y1026" s="501"/>
      <c r="Z1026" s="499"/>
    </row>
    <row r="1027" spans="2:26" ht="25.5">
      <c r="B1027" s="138" t="s">
        <v>2241</v>
      </c>
      <c r="C1027" s="138" t="s">
        <v>4557</v>
      </c>
      <c r="D1027" s="138"/>
      <c r="E1027" s="138"/>
      <c r="F1027" s="138"/>
      <c r="G1027" s="138"/>
      <c r="H1027" s="138"/>
      <c r="I1027" s="138"/>
      <c r="J1027" s="138"/>
      <c r="K1027" s="304" t="s">
        <v>2243</v>
      </c>
      <c r="L1027" s="270" t="s">
        <v>3218</v>
      </c>
      <c r="M1027" s="564">
        <f>IF(ISERROR(VLOOKUP($B1027,ESTR_PREC!$A$1:$M$6000,7,FALSE))=TRUE,0,VLOOKUP($B1027,ESTR_PREC!$A$1:$M$6000,7,FALSE))</f>
        <v>0</v>
      </c>
      <c r="N1027" s="225"/>
      <c r="O1027" s="560">
        <f t="shared" si="26"/>
        <v>0</v>
      </c>
      <c r="Q1027" s="225"/>
      <c r="R1027" s="499"/>
      <c r="S1027" s="225"/>
      <c r="T1027" s="225"/>
      <c r="V1027" s="225"/>
      <c r="W1027" s="225"/>
      <c r="X1027" s="499"/>
      <c r="Y1027" s="501"/>
      <c r="Z1027" s="499"/>
    </row>
    <row r="1028" spans="2:26" ht="25.5">
      <c r="B1028" s="138" t="s">
        <v>2244</v>
      </c>
      <c r="C1028" s="138" t="s">
        <v>4558</v>
      </c>
      <c r="D1028" s="138"/>
      <c r="E1028" s="138"/>
      <c r="F1028" s="138"/>
      <c r="G1028" s="138"/>
      <c r="H1028" s="138"/>
      <c r="I1028" s="138"/>
      <c r="J1028" s="138"/>
      <c r="K1028" s="304" t="s">
        <v>2245</v>
      </c>
      <c r="L1028" s="270" t="s">
        <v>3218</v>
      </c>
      <c r="M1028" s="564">
        <f>IF(ISERROR(VLOOKUP($B1028,ESTR_PREC!$A$1:$M$6000,7,FALSE))=TRUE,0,VLOOKUP($B1028,ESTR_PREC!$A$1:$M$6000,7,FALSE))</f>
        <v>0</v>
      </c>
      <c r="N1028" s="225"/>
      <c r="O1028" s="560">
        <f t="shared" si="26"/>
        <v>0</v>
      </c>
      <c r="Q1028" s="225"/>
      <c r="R1028" s="499"/>
      <c r="S1028" s="225"/>
      <c r="T1028" s="225"/>
      <c r="V1028" s="225"/>
      <c r="W1028" s="225"/>
      <c r="X1028" s="499"/>
      <c r="Y1028" s="501"/>
      <c r="Z1028" s="499"/>
    </row>
    <row r="1029" spans="2:26" ht="25.5">
      <c r="B1029" s="138" t="s">
        <v>2246</v>
      </c>
      <c r="C1029" s="138" t="s">
        <v>4559</v>
      </c>
      <c r="D1029" s="138"/>
      <c r="E1029" s="138"/>
      <c r="F1029" s="138"/>
      <c r="G1029" s="138"/>
      <c r="H1029" s="138"/>
      <c r="I1029" s="138"/>
      <c r="J1029" s="138"/>
      <c r="K1029" s="304" t="s">
        <v>2247</v>
      </c>
      <c r="L1029" s="270" t="s">
        <v>3218</v>
      </c>
      <c r="M1029" s="564">
        <f>IF(ISERROR(VLOOKUP($B1029,ESTR_PREC!$A$1:$M$6000,7,FALSE))=TRUE,0,VLOOKUP($B1029,ESTR_PREC!$A$1:$M$6000,7,FALSE))</f>
        <v>0</v>
      </c>
      <c r="N1029" s="225"/>
      <c r="O1029" s="560">
        <f t="shared" si="26"/>
        <v>0</v>
      </c>
      <c r="Q1029" s="225"/>
      <c r="R1029" s="499"/>
      <c r="S1029" s="225"/>
      <c r="T1029" s="225"/>
      <c r="V1029" s="225"/>
      <c r="W1029" s="225"/>
      <c r="X1029" s="499"/>
      <c r="Y1029" s="501"/>
      <c r="Z1029" s="499"/>
    </row>
    <row r="1030" spans="2:26" ht="25.5">
      <c r="B1030" s="138" t="s">
        <v>2248</v>
      </c>
      <c r="C1030" s="138" t="s">
        <v>4560</v>
      </c>
      <c r="D1030" s="138"/>
      <c r="E1030" s="138"/>
      <c r="F1030" s="138"/>
      <c r="G1030" s="138"/>
      <c r="H1030" s="138"/>
      <c r="I1030" s="138"/>
      <c r="J1030" s="138"/>
      <c r="K1030" s="304" t="s">
        <v>2249</v>
      </c>
      <c r="L1030" s="270" t="s">
        <v>3218</v>
      </c>
      <c r="M1030" s="564">
        <f>IF(ISERROR(VLOOKUP($B1030,ESTR_PREC!$A$1:$M$6000,7,FALSE))=TRUE,0,VLOOKUP($B1030,ESTR_PREC!$A$1:$M$6000,7,FALSE))</f>
        <v>0</v>
      </c>
      <c r="N1030" s="225"/>
      <c r="O1030" s="560">
        <f t="shared" si="26"/>
        <v>0</v>
      </c>
      <c r="Q1030" s="225"/>
      <c r="R1030" s="499"/>
      <c r="S1030" s="225"/>
      <c r="T1030" s="225"/>
      <c r="V1030" s="225"/>
      <c r="W1030" s="225"/>
      <c r="X1030" s="499"/>
      <c r="Y1030" s="501"/>
      <c r="Z1030" s="499"/>
    </row>
    <row r="1031" spans="2:26" ht="25.5">
      <c r="B1031" s="138" t="s">
        <v>2250</v>
      </c>
      <c r="C1031" s="138" t="s">
        <v>4561</v>
      </c>
      <c r="D1031" s="138"/>
      <c r="E1031" s="138"/>
      <c r="F1031" s="138"/>
      <c r="G1031" s="138"/>
      <c r="H1031" s="138"/>
      <c r="I1031" s="138"/>
      <c r="J1031" s="138"/>
      <c r="K1031" s="304" t="s">
        <v>2251</v>
      </c>
      <c r="L1031" s="270" t="s">
        <v>3218</v>
      </c>
      <c r="M1031" s="564">
        <f>IF(ISERROR(VLOOKUP($B1031,ESTR_PREC!$A$1:$M$6000,7,FALSE))=TRUE,0,VLOOKUP($B1031,ESTR_PREC!$A$1:$M$6000,7,FALSE))</f>
        <v>0</v>
      </c>
      <c r="N1031" s="225"/>
      <c r="O1031" s="560">
        <f t="shared" si="26"/>
        <v>0</v>
      </c>
      <c r="Q1031" s="225"/>
      <c r="R1031" s="499"/>
      <c r="S1031" s="225"/>
      <c r="T1031" s="225"/>
      <c r="V1031" s="225"/>
      <c r="W1031" s="225"/>
      <c r="X1031" s="499"/>
      <c r="Y1031" s="501"/>
      <c r="Z1031" s="499"/>
    </row>
    <row r="1032" spans="2:26" ht="25.5">
      <c r="B1032" s="138" t="s">
        <v>2252</v>
      </c>
      <c r="C1032" s="138" t="s">
        <v>4562</v>
      </c>
      <c r="D1032" s="138"/>
      <c r="E1032" s="138"/>
      <c r="F1032" s="138"/>
      <c r="G1032" s="138"/>
      <c r="H1032" s="138"/>
      <c r="I1032" s="138"/>
      <c r="J1032" s="138"/>
      <c r="K1032" s="304" t="s">
        <v>2253</v>
      </c>
      <c r="L1032" s="270" t="s">
        <v>3218</v>
      </c>
      <c r="M1032" s="564">
        <f>IF(ISERROR(VLOOKUP($B1032,ESTR_PREC!$A$1:$M$6000,7,FALSE))=TRUE,0,VLOOKUP($B1032,ESTR_PREC!$A$1:$M$6000,7,FALSE))</f>
        <v>0</v>
      </c>
      <c r="N1032" s="225"/>
      <c r="O1032" s="560">
        <f t="shared" si="26"/>
        <v>0</v>
      </c>
      <c r="Q1032" s="225"/>
      <c r="R1032" s="499"/>
      <c r="S1032" s="225"/>
      <c r="T1032" s="225"/>
      <c r="V1032" s="225"/>
      <c r="W1032" s="225"/>
      <c r="X1032" s="499"/>
      <c r="Y1032" s="501"/>
      <c r="Z1032" s="499"/>
    </row>
    <row r="1033" spans="2:26" ht="25.5" hidden="1" customHeight="1">
      <c r="B1033" s="138" t="s">
        <v>2254</v>
      </c>
      <c r="C1033" s="138" t="s">
        <v>4563</v>
      </c>
      <c r="D1033" s="138"/>
      <c r="E1033" s="138"/>
      <c r="F1033" s="138"/>
      <c r="G1033" s="138"/>
      <c r="H1033" s="138"/>
      <c r="I1033" s="138"/>
      <c r="J1033" s="138"/>
      <c r="K1033" s="304" t="s">
        <v>2255</v>
      </c>
      <c r="L1033" s="270" t="s">
        <v>3218</v>
      </c>
      <c r="M1033" s="564"/>
      <c r="N1033" s="564"/>
      <c r="O1033" s="564"/>
      <c r="Q1033" s="564"/>
      <c r="R1033" s="499"/>
      <c r="S1033" s="815"/>
      <c r="T1033" s="815"/>
      <c r="V1033" s="815"/>
      <c r="W1033" s="815"/>
      <c r="X1033" s="499"/>
      <c r="Y1033" s="501"/>
      <c r="Z1033" s="499"/>
    </row>
    <row r="1034" spans="2:26" ht="25.5">
      <c r="B1034" s="138" t="s">
        <v>2256</v>
      </c>
      <c r="C1034" s="138" t="s">
        <v>4564</v>
      </c>
      <c r="D1034" s="138"/>
      <c r="E1034" s="138"/>
      <c r="F1034" s="138"/>
      <c r="G1034" s="138"/>
      <c r="H1034" s="138"/>
      <c r="I1034" s="138"/>
      <c r="J1034" s="138"/>
      <c r="K1034" s="304" t="s">
        <v>2257</v>
      </c>
      <c r="L1034" s="270" t="s">
        <v>3218</v>
      </c>
      <c r="M1034" s="564">
        <f>IF(ISERROR(VLOOKUP($B1034,ESTR_PREC!$A$1:$M$6000,7,FALSE))=TRUE,0,VLOOKUP($B1034,ESTR_PREC!$A$1:$M$6000,7,FALSE))</f>
        <v>0</v>
      </c>
      <c r="N1034" s="225"/>
      <c r="O1034" s="560">
        <f>+N1034-M1034</f>
        <v>0</v>
      </c>
      <c r="Q1034" s="225"/>
      <c r="R1034" s="499"/>
      <c r="S1034" s="225"/>
      <c r="T1034" s="225"/>
      <c r="V1034" s="225"/>
      <c r="W1034" s="225"/>
      <c r="X1034" s="499"/>
      <c r="Y1034" s="501"/>
      <c r="Z1034" s="499"/>
    </row>
    <row r="1035" spans="2:26" ht="25.5" hidden="1">
      <c r="B1035" s="138" t="s">
        <v>2258</v>
      </c>
      <c r="C1035" s="138" t="s">
        <v>4565</v>
      </c>
      <c r="D1035" s="138"/>
      <c r="E1035" s="138"/>
      <c r="F1035" s="138"/>
      <c r="G1035" s="138"/>
      <c r="H1035" s="138"/>
      <c r="I1035" s="138"/>
      <c r="J1035" s="138"/>
      <c r="K1035" s="304" t="s">
        <v>2259</v>
      </c>
      <c r="L1035" s="270" t="s">
        <v>3218</v>
      </c>
      <c r="M1035" s="564"/>
      <c r="N1035" s="564"/>
      <c r="O1035" s="564"/>
      <c r="Q1035" s="564"/>
      <c r="R1035" s="499"/>
      <c r="S1035" s="815"/>
      <c r="T1035" s="815"/>
      <c r="V1035" s="815"/>
      <c r="W1035" s="815"/>
      <c r="X1035" s="499"/>
      <c r="Y1035" s="501"/>
      <c r="Z1035" s="499"/>
    </row>
    <row r="1036" spans="2:26" ht="25.5" hidden="1" customHeight="1">
      <c r="B1036" s="138" t="s">
        <v>2260</v>
      </c>
      <c r="C1036" s="138" t="s">
        <v>4566</v>
      </c>
      <c r="D1036" s="138"/>
      <c r="E1036" s="138"/>
      <c r="F1036" s="138"/>
      <c r="G1036" s="138"/>
      <c r="H1036" s="138"/>
      <c r="I1036" s="138"/>
      <c r="J1036" s="138"/>
      <c r="K1036" s="304" t="s">
        <v>2261</v>
      </c>
      <c r="L1036" s="270" t="s">
        <v>3218</v>
      </c>
      <c r="M1036" s="564"/>
      <c r="N1036" s="564"/>
      <c r="O1036" s="564"/>
      <c r="Q1036" s="564"/>
      <c r="R1036" s="499"/>
      <c r="S1036" s="815"/>
      <c r="T1036" s="815"/>
      <c r="V1036" s="815"/>
      <c r="W1036" s="815"/>
      <c r="X1036" s="499"/>
      <c r="Y1036" s="501"/>
      <c r="Z1036" s="499"/>
    </row>
    <row r="1037" spans="2:26" ht="25.5">
      <c r="B1037" s="138" t="s">
        <v>2262</v>
      </c>
      <c r="C1037" s="138" t="s">
        <v>4567</v>
      </c>
      <c r="D1037" s="138"/>
      <c r="E1037" s="138"/>
      <c r="F1037" s="138"/>
      <c r="G1037" s="138"/>
      <c r="H1037" s="138"/>
      <c r="I1037" s="138"/>
      <c r="J1037" s="138"/>
      <c r="K1037" s="304" t="s">
        <v>2263</v>
      </c>
      <c r="L1037" s="270" t="s">
        <v>3218</v>
      </c>
      <c r="M1037" s="564">
        <f>IF(ISERROR(VLOOKUP($B1037,ESTR_PREC!$A$1:$M$6000,7,FALSE))=TRUE,0,VLOOKUP($B1037,ESTR_PREC!$A$1:$M$6000,7,FALSE))</f>
        <v>0</v>
      </c>
      <c r="N1037" s="225"/>
      <c r="O1037" s="560">
        <f>+N1037-M1037</f>
        <v>0</v>
      </c>
      <c r="Q1037" s="225"/>
      <c r="R1037" s="499"/>
      <c r="S1037" s="225"/>
      <c r="T1037" s="225"/>
      <c r="V1037" s="225"/>
      <c r="W1037" s="225"/>
      <c r="X1037" s="499"/>
      <c r="Y1037" s="501"/>
      <c r="Z1037" s="499"/>
    </row>
    <row r="1038" spans="2:26" hidden="1">
      <c r="B1038" s="138" t="s">
        <v>2264</v>
      </c>
      <c r="C1038" s="138" t="s">
        <v>4568</v>
      </c>
      <c r="D1038" s="138"/>
      <c r="E1038" s="138"/>
      <c r="F1038" s="138"/>
      <c r="G1038" s="138"/>
      <c r="H1038" s="138"/>
      <c r="I1038" s="138"/>
      <c r="J1038" s="138"/>
      <c r="K1038" s="304" t="s">
        <v>2266</v>
      </c>
      <c r="L1038" s="270" t="s">
        <v>3218</v>
      </c>
      <c r="M1038" s="564"/>
      <c r="N1038" s="343"/>
      <c r="O1038" s="564"/>
      <c r="Q1038" s="343"/>
      <c r="R1038" s="499"/>
      <c r="S1038" s="815"/>
      <c r="T1038" s="815"/>
      <c r="V1038" s="815"/>
      <c r="W1038" s="815"/>
      <c r="X1038" s="499"/>
      <c r="Y1038" s="501"/>
      <c r="Z1038" s="499"/>
    </row>
    <row r="1039" spans="2:26" hidden="1">
      <c r="B1039" s="138" t="s">
        <v>2267</v>
      </c>
      <c r="C1039" s="138" t="s">
        <v>4569</v>
      </c>
      <c r="D1039" s="138"/>
      <c r="E1039" s="138"/>
      <c r="F1039" s="138"/>
      <c r="G1039" s="138"/>
      <c r="H1039" s="138"/>
      <c r="I1039" s="138"/>
      <c r="J1039" s="138"/>
      <c r="K1039" s="304" t="s">
        <v>2268</v>
      </c>
      <c r="L1039" s="270" t="s">
        <v>3218</v>
      </c>
      <c r="M1039" s="564"/>
      <c r="N1039" s="343"/>
      <c r="O1039" s="564"/>
      <c r="Q1039" s="343"/>
      <c r="R1039" s="499"/>
      <c r="S1039" s="815"/>
      <c r="T1039" s="815"/>
      <c r="V1039" s="815"/>
      <c r="W1039" s="815"/>
      <c r="X1039" s="499"/>
      <c r="Y1039" s="501"/>
      <c r="Z1039" s="499"/>
    </row>
    <row r="1040" spans="2:26" hidden="1">
      <c r="B1040" s="138" t="s">
        <v>2269</v>
      </c>
      <c r="C1040" s="138" t="s">
        <v>4570</v>
      </c>
      <c r="D1040" s="138"/>
      <c r="E1040" s="138"/>
      <c r="F1040" s="138"/>
      <c r="G1040" s="138"/>
      <c r="H1040" s="138"/>
      <c r="I1040" s="138"/>
      <c r="J1040" s="138"/>
      <c r="K1040" s="304" t="s">
        <v>2270</v>
      </c>
      <c r="L1040" s="270" t="s">
        <v>3218</v>
      </c>
      <c r="M1040" s="564"/>
      <c r="N1040" s="343"/>
      <c r="O1040" s="564"/>
      <c r="Q1040" s="343"/>
      <c r="R1040" s="499"/>
      <c r="S1040" s="815"/>
      <c r="T1040" s="815"/>
      <c r="V1040" s="815"/>
      <c r="W1040" s="815"/>
      <c r="X1040" s="499"/>
      <c r="Y1040" s="501"/>
      <c r="Z1040" s="499"/>
    </row>
    <row r="1041" spans="2:26" ht="25.5" hidden="1">
      <c r="B1041" s="138" t="s">
        <v>2271</v>
      </c>
      <c r="C1041" s="138" t="s">
        <v>4571</v>
      </c>
      <c r="D1041" s="138"/>
      <c r="E1041" s="138"/>
      <c r="F1041" s="138"/>
      <c r="G1041" s="138"/>
      <c r="H1041" s="138"/>
      <c r="I1041" s="138"/>
      <c r="J1041" s="138"/>
      <c r="K1041" s="304" t="s">
        <v>2272</v>
      </c>
      <c r="L1041" s="270" t="s">
        <v>3218</v>
      </c>
      <c r="M1041" s="564"/>
      <c r="N1041" s="343"/>
      <c r="O1041" s="564"/>
      <c r="Q1041" s="343"/>
      <c r="R1041" s="499"/>
      <c r="S1041" s="815"/>
      <c r="T1041" s="815"/>
      <c r="V1041" s="815"/>
      <c r="W1041" s="815"/>
      <c r="X1041" s="499"/>
      <c r="Y1041" s="501"/>
      <c r="Z1041" s="499"/>
    </row>
    <row r="1042" spans="2:26" ht="25.5" hidden="1">
      <c r="B1042" s="138" t="s">
        <v>2273</v>
      </c>
      <c r="C1042" s="138" t="s">
        <v>4572</v>
      </c>
      <c r="D1042" s="138"/>
      <c r="E1042" s="138"/>
      <c r="F1042" s="138"/>
      <c r="G1042" s="138"/>
      <c r="H1042" s="138"/>
      <c r="I1042" s="138"/>
      <c r="J1042" s="138"/>
      <c r="K1042" s="304" t="s">
        <v>2274</v>
      </c>
      <c r="L1042" s="270" t="s">
        <v>3218</v>
      </c>
      <c r="M1042" s="564"/>
      <c r="N1042" s="343"/>
      <c r="O1042" s="564"/>
      <c r="Q1042" s="343"/>
      <c r="R1042" s="499"/>
      <c r="S1042" s="815"/>
      <c r="T1042" s="815"/>
      <c r="V1042" s="815"/>
      <c r="W1042" s="815"/>
      <c r="X1042" s="499"/>
      <c r="Y1042" s="501"/>
      <c r="Z1042" s="499"/>
    </row>
    <row r="1043" spans="2:26" ht="25.5" hidden="1">
      <c r="B1043" s="138" t="s">
        <v>2275</v>
      </c>
      <c r="C1043" s="138" t="s">
        <v>4573</v>
      </c>
      <c r="D1043" s="138"/>
      <c r="E1043" s="138"/>
      <c r="F1043" s="138"/>
      <c r="G1043" s="138"/>
      <c r="H1043" s="138"/>
      <c r="I1043" s="138"/>
      <c r="J1043" s="138"/>
      <c r="K1043" s="304" t="s">
        <v>2276</v>
      </c>
      <c r="L1043" s="270" t="s">
        <v>3218</v>
      </c>
      <c r="M1043" s="564"/>
      <c r="N1043" s="343"/>
      <c r="O1043" s="564"/>
      <c r="Q1043" s="343"/>
      <c r="R1043" s="499"/>
      <c r="S1043" s="815"/>
      <c r="T1043" s="815"/>
      <c r="V1043" s="815"/>
      <c r="W1043" s="815"/>
      <c r="X1043" s="499"/>
      <c r="Y1043" s="501"/>
      <c r="Z1043" s="499"/>
    </row>
    <row r="1044" spans="2:26" ht="25.5" hidden="1" customHeight="1">
      <c r="B1044" s="138" t="s">
        <v>2277</v>
      </c>
      <c r="C1044" s="138" t="s">
        <v>4574</v>
      </c>
      <c r="D1044" s="138"/>
      <c r="E1044" s="138"/>
      <c r="F1044" s="138"/>
      <c r="G1044" s="138"/>
      <c r="H1044" s="138"/>
      <c r="I1044" s="138"/>
      <c r="J1044" s="138"/>
      <c r="K1044" s="304" t="s">
        <v>2278</v>
      </c>
      <c r="L1044" s="270" t="s">
        <v>3218</v>
      </c>
      <c r="M1044" s="564"/>
      <c r="N1044" s="343"/>
      <c r="O1044" s="564"/>
      <c r="Q1044" s="343"/>
      <c r="R1044" s="499"/>
      <c r="S1044" s="815"/>
      <c r="T1044" s="815"/>
      <c r="V1044" s="815"/>
      <c r="W1044" s="815"/>
      <c r="X1044" s="499"/>
      <c r="Y1044" s="501"/>
      <c r="Z1044" s="499"/>
    </row>
    <row r="1045" spans="2:26" hidden="1">
      <c r="B1045" s="138" t="s">
        <v>2279</v>
      </c>
      <c r="C1045" s="138" t="s">
        <v>4575</v>
      </c>
      <c r="D1045" s="138"/>
      <c r="E1045" s="138"/>
      <c r="F1045" s="138"/>
      <c r="G1045" s="138"/>
      <c r="H1045" s="138"/>
      <c r="I1045" s="138"/>
      <c r="J1045" s="138"/>
      <c r="K1045" s="304" t="s">
        <v>2280</v>
      </c>
      <c r="L1045" s="270" t="s">
        <v>3218</v>
      </c>
      <c r="M1045" s="564"/>
      <c r="N1045" s="343"/>
      <c r="O1045" s="564"/>
      <c r="Q1045" s="343"/>
      <c r="R1045" s="499"/>
      <c r="S1045" s="815"/>
      <c r="T1045" s="815"/>
      <c r="V1045" s="815"/>
      <c r="W1045" s="815"/>
      <c r="X1045" s="499"/>
      <c r="Y1045" s="501"/>
      <c r="Z1045" s="499"/>
    </row>
    <row r="1046" spans="2:26" ht="25.5" hidden="1">
      <c r="B1046" s="138" t="s">
        <v>2281</v>
      </c>
      <c r="C1046" s="138" t="s">
        <v>4576</v>
      </c>
      <c r="D1046" s="138"/>
      <c r="E1046" s="138"/>
      <c r="F1046" s="138"/>
      <c r="G1046" s="138"/>
      <c r="H1046" s="138"/>
      <c r="I1046" s="138"/>
      <c r="J1046" s="138"/>
      <c r="K1046" s="304" t="s">
        <v>2282</v>
      </c>
      <c r="L1046" s="270" t="s">
        <v>3218</v>
      </c>
      <c r="M1046" s="564"/>
      <c r="N1046" s="343"/>
      <c r="O1046" s="564"/>
      <c r="Q1046" s="343"/>
      <c r="R1046" s="499"/>
      <c r="S1046" s="815"/>
      <c r="T1046" s="815"/>
      <c r="V1046" s="815"/>
      <c r="W1046" s="815"/>
      <c r="X1046" s="499"/>
      <c r="Y1046" s="501"/>
      <c r="Z1046" s="499"/>
    </row>
    <row r="1047" spans="2:26" ht="25.5" hidden="1" customHeight="1">
      <c r="B1047" s="138" t="s">
        <v>2283</v>
      </c>
      <c r="C1047" s="138" t="s">
        <v>4577</v>
      </c>
      <c r="D1047" s="138"/>
      <c r="E1047" s="138"/>
      <c r="F1047" s="138"/>
      <c r="G1047" s="138"/>
      <c r="H1047" s="138"/>
      <c r="I1047" s="138"/>
      <c r="J1047" s="138"/>
      <c r="K1047" s="304" t="s">
        <v>2284</v>
      </c>
      <c r="L1047" s="270" t="s">
        <v>3218</v>
      </c>
      <c r="M1047" s="564"/>
      <c r="N1047" s="343"/>
      <c r="O1047" s="564"/>
      <c r="Q1047" s="343"/>
      <c r="R1047" s="499"/>
      <c r="S1047" s="815"/>
      <c r="T1047" s="815"/>
      <c r="V1047" s="815"/>
      <c r="W1047" s="815"/>
      <c r="X1047" s="499"/>
      <c r="Y1047" s="501"/>
      <c r="Z1047" s="499"/>
    </row>
    <row r="1048" spans="2:26" ht="25.5" hidden="1">
      <c r="B1048" s="138" t="s">
        <v>2285</v>
      </c>
      <c r="C1048" s="138" t="s">
        <v>4578</v>
      </c>
      <c r="D1048" s="138"/>
      <c r="E1048" s="138"/>
      <c r="F1048" s="138"/>
      <c r="G1048" s="138"/>
      <c r="H1048" s="138"/>
      <c r="I1048" s="138"/>
      <c r="J1048" s="138"/>
      <c r="K1048" s="304" t="s">
        <v>2286</v>
      </c>
      <c r="L1048" s="270" t="s">
        <v>3218</v>
      </c>
      <c r="M1048" s="564"/>
      <c r="N1048" s="343"/>
      <c r="O1048" s="564"/>
      <c r="Q1048" s="343"/>
      <c r="R1048" s="499"/>
      <c r="S1048" s="815"/>
      <c r="T1048" s="815"/>
      <c r="V1048" s="815"/>
      <c r="W1048" s="815"/>
      <c r="X1048" s="499"/>
      <c r="Y1048" s="501"/>
      <c r="Z1048" s="499"/>
    </row>
    <row r="1049" spans="2:26" ht="15.75">
      <c r="K1049" s="544" t="s">
        <v>3943</v>
      </c>
      <c r="L1049" s="528"/>
      <c r="M1049" s="192"/>
      <c r="N1049" s="192"/>
      <c r="O1049" s="192"/>
      <c r="P1049" s="192"/>
      <c r="Q1049" s="192"/>
      <c r="R1049" s="554"/>
      <c r="S1049" s="192"/>
      <c r="T1049" s="192"/>
      <c r="V1049" s="192"/>
      <c r="W1049" s="192"/>
      <c r="X1049" s="192"/>
      <c r="Y1049" s="501"/>
      <c r="Z1049" s="192"/>
    </row>
    <row r="1050" spans="2:26" ht="16.5" thickBot="1">
      <c r="K1050" s="539"/>
      <c r="L1050" s="528"/>
      <c r="M1050" s="192"/>
      <c r="N1050" s="192"/>
      <c r="O1050" s="192"/>
      <c r="Q1050" s="192"/>
      <c r="R1050" s="554"/>
      <c r="S1050" s="192"/>
      <c r="T1050" s="192"/>
      <c r="V1050" s="192"/>
      <c r="W1050" s="192"/>
      <c r="X1050" s="192"/>
      <c r="Y1050" s="501"/>
      <c r="Z1050" s="192"/>
    </row>
    <row r="1051" spans="2:26" ht="17.25" thickTop="1" thickBot="1">
      <c r="B1051" s="152" t="s">
        <v>2287</v>
      </c>
      <c r="C1051" s="247" t="s">
        <v>3976</v>
      </c>
      <c r="D1051" s="248"/>
      <c r="E1051" s="103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0</v>
      </c>
      <c r="N1051" s="154">
        <f>SUM(N1054:N1122)</f>
        <v>0</v>
      </c>
      <c r="O1051" s="298">
        <f>+N1051-M1051</f>
        <v>0</v>
      </c>
      <c r="Q1051" s="154">
        <f>SUM(Q1054:Q1122)</f>
        <v>3039</v>
      </c>
      <c r="R1051" s="519"/>
      <c r="S1051" s="154">
        <f>SUM(S1054:S1122)</f>
        <v>0</v>
      </c>
      <c r="T1051" s="154">
        <f>SUM(T1054:T1122)</f>
        <v>0</v>
      </c>
      <c r="V1051" s="154">
        <f>SUM(V1054:V1122)</f>
        <v>0</v>
      </c>
      <c r="W1051" s="154">
        <f>SUM(W1054:W1122)</f>
        <v>0</v>
      </c>
      <c r="X1051" s="519"/>
      <c r="Y1051" s="501"/>
      <c r="Z1051" s="519"/>
    </row>
    <row r="1052" spans="2:26" ht="9" customHeight="1" thickTop="1" thickBot="1">
      <c r="K1052" s="540"/>
      <c r="M1052" s="265"/>
      <c r="N1052" s="379"/>
      <c r="Q1052" s="379"/>
      <c r="R1052" s="554"/>
      <c r="X1052" s="501"/>
      <c r="Y1052" s="501"/>
      <c r="Z1052" s="501"/>
    </row>
    <row r="1053" spans="2:26" ht="39" thickBot="1">
      <c r="B1053" s="102" t="s">
        <v>3221</v>
      </c>
      <c r="C1053" s="245" t="s">
        <v>48</v>
      </c>
      <c r="D1053" s="245"/>
      <c r="E1053" s="246"/>
      <c r="F1053" s="246"/>
      <c r="G1053" s="246"/>
      <c r="H1053" s="246"/>
      <c r="I1053" s="246"/>
      <c r="J1053" s="246"/>
      <c r="K1053" s="322" t="s">
        <v>3894</v>
      </c>
      <c r="L1053" s="135"/>
      <c r="M1053" s="328" t="str">
        <f>+$M$10</f>
        <v>Valore netto al 31/12/2017</v>
      </c>
      <c r="N1053" s="779" t="str">
        <f>N$10</f>
        <v>Valore netto al 31/12/2018</v>
      </c>
      <c r="O1053" s="779" t="s">
        <v>4064</v>
      </c>
      <c r="P1053" s="806"/>
      <c r="Q1053" s="779" t="str">
        <f>Q$10</f>
        <v>Prechiusura al ° trimestre 2018</v>
      </c>
      <c r="R1053" s="514"/>
      <c r="S1053" s="1145" t="str">
        <f>S$330</f>
        <v>Costi da utilizzo contributi 2018</v>
      </c>
      <c r="T1053" s="1143" t="str">
        <f>T$330</f>
        <v>Costi da utilizzo contributi DI CUI SOCIO-SAN</v>
      </c>
      <c r="U1053" s="1144"/>
      <c r="V1053" s="1142" t="str">
        <f>V$330</f>
        <v>Costi da contributi 2018</v>
      </c>
      <c r="W1053" s="1143" t="str">
        <f>W$330</f>
        <v>Costi da contributi DI CUI SOCIO-SAN</v>
      </c>
      <c r="X1053" s="681"/>
      <c r="Y1053" s="501"/>
      <c r="Z1053" s="681"/>
    </row>
    <row r="1054" spans="2:26" ht="26.25" customHeight="1">
      <c r="B1054" s="138" t="s">
        <v>2289</v>
      </c>
      <c r="C1054" s="138" t="s">
        <v>3977</v>
      </c>
      <c r="D1054" s="138"/>
      <c r="E1054" s="138"/>
      <c r="F1054" s="138"/>
      <c r="G1054" s="138"/>
      <c r="H1054" s="138"/>
      <c r="I1054" s="138"/>
      <c r="J1054" s="138"/>
      <c r="K1054" s="23" t="s">
        <v>2291</v>
      </c>
      <c r="L1054" s="270" t="s">
        <v>3218</v>
      </c>
      <c r="M1054" s="564">
        <f>IF(ISERROR(VLOOKUP($B1054,ESTR_PREC!$A$1:$M$6000,7,FALSE))=TRUE,0,VLOOKUP($B1054,ESTR_PREC!$A$1:$M$6000,7,FALSE))</f>
        <v>0</v>
      </c>
      <c r="N1054" s="225"/>
      <c r="O1054" s="560">
        <f t="shared" ref="O1054:O1060" si="27">+N1054-M1054</f>
        <v>0</v>
      </c>
      <c r="Q1054" s="225"/>
      <c r="R1054" s="499"/>
      <c r="S1054" s="225"/>
      <c r="T1054" s="225"/>
      <c r="V1054" s="225"/>
      <c r="W1054" s="225"/>
      <c r="X1054" s="499"/>
      <c r="Y1054" s="501"/>
      <c r="Z1054" s="499"/>
    </row>
    <row r="1055" spans="2:26">
      <c r="B1055" s="138" t="s">
        <v>2292</v>
      </c>
      <c r="C1055" s="138" t="s">
        <v>3978</v>
      </c>
      <c r="D1055" s="138"/>
      <c r="E1055" s="138"/>
      <c r="F1055" s="138"/>
      <c r="G1055" s="138"/>
      <c r="H1055" s="138"/>
      <c r="I1055" s="138"/>
      <c r="J1055" s="138"/>
      <c r="K1055" s="23" t="s">
        <v>2293</v>
      </c>
      <c r="L1055" s="270" t="s">
        <v>3218</v>
      </c>
      <c r="M1055" s="564">
        <f>IF(ISERROR(VLOOKUP($B1055,ESTR_PREC!$A$1:$M$6000,7,FALSE))=TRUE,0,VLOOKUP($B1055,ESTR_PREC!$A$1:$M$6000,7,FALSE))</f>
        <v>0</v>
      </c>
      <c r="N1055" s="225"/>
      <c r="O1055" s="560">
        <f t="shared" si="27"/>
        <v>0</v>
      </c>
      <c r="Q1055" s="225"/>
      <c r="R1055" s="499"/>
      <c r="S1055" s="225"/>
      <c r="T1055" s="225"/>
      <c r="V1055" s="225"/>
      <c r="W1055" s="225"/>
      <c r="X1055" s="499"/>
      <c r="Y1055" s="501"/>
      <c r="Z1055" s="499"/>
    </row>
    <row r="1056" spans="2:26" ht="25.5">
      <c r="B1056" s="494" t="s">
        <v>2294</v>
      </c>
      <c r="C1056" s="968" t="s">
        <v>3979</v>
      </c>
      <c r="D1056" s="966"/>
      <c r="E1056" s="966"/>
      <c r="F1056" s="966"/>
      <c r="G1056" s="966"/>
      <c r="H1056" s="966"/>
      <c r="I1056" s="966"/>
      <c r="J1056" s="966"/>
      <c r="K1056" s="23" t="s">
        <v>2295</v>
      </c>
      <c r="L1056" s="967" t="s">
        <v>3218</v>
      </c>
      <c r="M1056" s="564">
        <f>IF(ISERROR(VLOOKUP($B1056,ESTR_PREC!$A$1:$M$6000,7,FALSE))=TRUE,0,VLOOKUP($B1056,ESTR_PREC!$A$1:$M$6000,7,FALSE))</f>
        <v>0</v>
      </c>
      <c r="N1056" s="225"/>
      <c r="O1056" s="560">
        <f t="shared" si="27"/>
        <v>0</v>
      </c>
      <c r="Q1056" s="225"/>
      <c r="R1056" s="499"/>
      <c r="S1056" s="225"/>
      <c r="T1056" s="225"/>
      <c r="V1056" s="225"/>
      <c r="W1056" s="225"/>
      <c r="X1056" s="499"/>
      <c r="Y1056" s="501"/>
      <c r="Z1056" s="499"/>
    </row>
    <row r="1057" spans="2:26" ht="15" customHeight="1">
      <c r="B1057" s="138" t="s">
        <v>2296</v>
      </c>
      <c r="C1057" s="138" t="s">
        <v>3980</v>
      </c>
      <c r="D1057" s="138"/>
      <c r="E1057" s="138"/>
      <c r="F1057" s="138"/>
      <c r="G1057" s="138"/>
      <c r="H1057" s="138"/>
      <c r="I1057" s="138"/>
      <c r="J1057" s="138"/>
      <c r="K1057" s="23" t="s">
        <v>2297</v>
      </c>
      <c r="L1057" s="270" t="s">
        <v>3218</v>
      </c>
      <c r="M1057" s="564">
        <f>IF(ISERROR(VLOOKUP($B1057,ESTR_PREC!$A$1:$M$6000,7,FALSE))=TRUE,0,VLOOKUP($B1057,ESTR_PREC!$A$1:$M$6000,7,FALSE))</f>
        <v>0</v>
      </c>
      <c r="N1057" s="225"/>
      <c r="O1057" s="560">
        <f t="shared" si="27"/>
        <v>0</v>
      </c>
      <c r="Q1057" s="225"/>
      <c r="R1057" s="499"/>
      <c r="S1057" s="225"/>
      <c r="T1057" s="225"/>
      <c r="V1057" s="225"/>
      <c r="W1057" s="225"/>
      <c r="X1057" s="499"/>
      <c r="Y1057" s="501"/>
      <c r="Z1057" s="499"/>
    </row>
    <row r="1058" spans="2:26" ht="25.5">
      <c r="B1058" s="138" t="s">
        <v>2298</v>
      </c>
      <c r="C1058" s="138" t="s">
        <v>3981</v>
      </c>
      <c r="D1058" s="138"/>
      <c r="E1058" s="138"/>
      <c r="F1058" s="138"/>
      <c r="G1058" s="138"/>
      <c r="H1058" s="138"/>
      <c r="I1058" s="138"/>
      <c r="J1058" s="138"/>
      <c r="K1058" s="23" t="s">
        <v>2299</v>
      </c>
      <c r="L1058" s="270" t="s">
        <v>3218</v>
      </c>
      <c r="M1058" s="564">
        <f>IF(ISERROR(VLOOKUP($B1058,ESTR_PREC!$A$1:$M$6000,7,FALSE))=TRUE,0,VLOOKUP($B1058,ESTR_PREC!$A$1:$M$6000,7,FALSE))</f>
        <v>0</v>
      </c>
      <c r="N1058" s="225"/>
      <c r="O1058" s="560">
        <f t="shared" si="27"/>
        <v>0</v>
      </c>
      <c r="Q1058" s="225"/>
      <c r="R1058" s="499"/>
      <c r="S1058" s="225"/>
      <c r="T1058" s="225"/>
      <c r="V1058" s="225"/>
      <c r="W1058" s="225"/>
      <c r="X1058" s="499"/>
      <c r="Y1058" s="501"/>
      <c r="Z1058" s="499"/>
    </row>
    <row r="1059" spans="2:26" ht="25.5">
      <c r="B1059" s="138" t="s">
        <v>2300</v>
      </c>
      <c r="C1059" s="138" t="s">
        <v>3982</v>
      </c>
      <c r="D1059" s="138"/>
      <c r="E1059" s="138"/>
      <c r="F1059" s="138"/>
      <c r="G1059" s="138"/>
      <c r="H1059" s="138"/>
      <c r="I1059" s="138"/>
      <c r="J1059" s="138"/>
      <c r="K1059" s="23" t="s">
        <v>2301</v>
      </c>
      <c r="L1059" s="270" t="s">
        <v>3218</v>
      </c>
      <c r="M1059" s="564">
        <f>IF(ISERROR(VLOOKUP($B1059,ESTR_PREC!$A$1:$M$6000,7,FALSE))=TRUE,0,VLOOKUP($B1059,ESTR_PREC!$A$1:$M$6000,7,FALSE))</f>
        <v>0</v>
      </c>
      <c r="N1059" s="225"/>
      <c r="O1059" s="560">
        <f t="shared" si="27"/>
        <v>0</v>
      </c>
      <c r="Q1059" s="225"/>
      <c r="R1059" s="499"/>
      <c r="S1059" s="225"/>
      <c r="T1059" s="225"/>
      <c r="V1059" s="225"/>
      <c r="W1059" s="225"/>
      <c r="X1059" s="499"/>
      <c r="Y1059" s="501"/>
      <c r="Z1059" s="499"/>
    </row>
    <row r="1060" spans="2:26" ht="25.5">
      <c r="B1060" s="138" t="s">
        <v>2302</v>
      </c>
      <c r="C1060" s="138" t="s">
        <v>3983</v>
      </c>
      <c r="D1060" s="138"/>
      <c r="E1060" s="138"/>
      <c r="F1060" s="138"/>
      <c r="G1060" s="138"/>
      <c r="H1060" s="138"/>
      <c r="I1060" s="138"/>
      <c r="J1060" s="138"/>
      <c r="K1060" s="23" t="s">
        <v>2303</v>
      </c>
      <c r="L1060" s="270" t="s">
        <v>3218</v>
      </c>
      <c r="M1060" s="564">
        <f>IF(ISERROR(VLOOKUP($B1060,ESTR_PREC!$A$1:$M$6000,7,FALSE))=TRUE,0,VLOOKUP($B1060,ESTR_PREC!$A$1:$M$6000,7,FALSE))</f>
        <v>0</v>
      </c>
      <c r="N1060" s="225"/>
      <c r="O1060" s="560">
        <f t="shared" si="27"/>
        <v>0</v>
      </c>
      <c r="Q1060" s="225"/>
      <c r="R1060" s="499"/>
      <c r="S1060" s="225"/>
      <c r="T1060" s="225"/>
      <c r="V1060" s="225"/>
      <c r="W1060" s="225"/>
      <c r="X1060" s="499"/>
      <c r="Y1060" s="501"/>
      <c r="Z1060" s="499"/>
    </row>
    <row r="1061" spans="2:26" ht="25.5" hidden="1" customHeight="1">
      <c r="B1061" s="138" t="s">
        <v>2304</v>
      </c>
      <c r="C1061" s="138" t="s">
        <v>3985</v>
      </c>
      <c r="D1061" s="138"/>
      <c r="E1061" s="138"/>
      <c r="F1061" s="138"/>
      <c r="G1061" s="138"/>
      <c r="H1061" s="138"/>
      <c r="I1061" s="138"/>
      <c r="J1061" s="138"/>
      <c r="K1061" s="23" t="s">
        <v>2305</v>
      </c>
      <c r="L1061" s="270" t="s">
        <v>3218</v>
      </c>
      <c r="M1061" s="564"/>
      <c r="N1061" s="564"/>
      <c r="O1061" s="564"/>
      <c r="Q1061" s="564"/>
      <c r="R1061" s="499"/>
      <c r="S1061" s="815"/>
      <c r="T1061" s="815"/>
      <c r="V1061" s="815"/>
      <c r="W1061" s="815"/>
      <c r="X1061" s="499"/>
      <c r="Y1061" s="501"/>
      <c r="Z1061" s="499"/>
    </row>
    <row r="1062" spans="2:26">
      <c r="B1062" s="138" t="s">
        <v>2306</v>
      </c>
      <c r="C1062" s="138" t="s">
        <v>3986</v>
      </c>
      <c r="D1062" s="138"/>
      <c r="E1062" s="138"/>
      <c r="F1062" s="138"/>
      <c r="G1062" s="138"/>
      <c r="H1062" s="138"/>
      <c r="I1062" s="138"/>
      <c r="J1062" s="138"/>
      <c r="K1062" s="23" t="s">
        <v>2307</v>
      </c>
      <c r="L1062" s="270" t="s">
        <v>3218</v>
      </c>
      <c r="M1062" s="564">
        <f>IF(ISERROR(VLOOKUP($B1062,ESTR_PREC!$A$1:$M$6000,7,FALSE))=TRUE,0,VLOOKUP($B1062,ESTR_PREC!$A$1:$M$6000,7,FALSE))</f>
        <v>0</v>
      </c>
      <c r="N1062" s="225"/>
      <c r="O1062" s="560">
        <f>+N1062-M1062</f>
        <v>0</v>
      </c>
      <c r="Q1062" s="225"/>
      <c r="R1062" s="499"/>
      <c r="S1062" s="225"/>
      <c r="T1062" s="225"/>
      <c r="V1062" s="225"/>
      <c r="W1062" s="225"/>
      <c r="X1062" s="499"/>
      <c r="Y1062" s="501"/>
      <c r="Z1062" s="499"/>
    </row>
    <row r="1063" spans="2:26" ht="25.5">
      <c r="B1063" s="138" t="s">
        <v>2308</v>
      </c>
      <c r="C1063" s="138" t="s">
        <v>3987</v>
      </c>
      <c r="D1063" s="138"/>
      <c r="E1063" s="138"/>
      <c r="F1063" s="138"/>
      <c r="G1063" s="138"/>
      <c r="H1063" s="138"/>
      <c r="I1063" s="138"/>
      <c r="J1063" s="138"/>
      <c r="K1063" s="23" t="s">
        <v>2309</v>
      </c>
      <c r="L1063" s="270" t="s">
        <v>3218</v>
      </c>
      <c r="M1063" s="564">
        <f>IF(ISERROR(VLOOKUP($B1063,ESTR_PREC!$A$1:$M$6000,7,FALSE))=TRUE,0,VLOOKUP($B1063,ESTR_PREC!$A$1:$M$6000,7,FALSE))</f>
        <v>0</v>
      </c>
      <c r="N1063" s="225"/>
      <c r="O1063" s="560">
        <f>+N1063-M1063</f>
        <v>0</v>
      </c>
      <c r="Q1063" s="225"/>
      <c r="R1063" s="499"/>
      <c r="S1063" s="225"/>
      <c r="T1063" s="225"/>
      <c r="V1063" s="225"/>
      <c r="W1063" s="225"/>
      <c r="X1063" s="499"/>
      <c r="Y1063" s="501"/>
      <c r="Z1063" s="499"/>
    </row>
    <row r="1064" spans="2:26" ht="25.5" hidden="1" customHeight="1">
      <c r="B1064" s="138" t="s">
        <v>2310</v>
      </c>
      <c r="C1064" s="138" t="s">
        <v>3988</v>
      </c>
      <c r="D1064" s="138"/>
      <c r="E1064" s="138"/>
      <c r="F1064" s="138"/>
      <c r="G1064" s="138"/>
      <c r="H1064" s="138"/>
      <c r="I1064" s="138"/>
      <c r="J1064" s="138"/>
      <c r="K1064" s="23" t="s">
        <v>2311</v>
      </c>
      <c r="L1064" s="270" t="s">
        <v>3218</v>
      </c>
      <c r="M1064" s="564"/>
      <c r="N1064" s="564"/>
      <c r="O1064" s="564"/>
      <c r="Q1064" s="564"/>
      <c r="R1064" s="499"/>
      <c r="S1064" s="815"/>
      <c r="T1064" s="815"/>
      <c r="V1064" s="815"/>
      <c r="W1064" s="815"/>
      <c r="X1064" s="499"/>
      <c r="Y1064" s="501"/>
      <c r="Z1064" s="499"/>
    </row>
    <row r="1065" spans="2:26" ht="25.5">
      <c r="B1065" s="138" t="s">
        <v>2312</v>
      </c>
      <c r="C1065" s="138" t="s">
        <v>3989</v>
      </c>
      <c r="D1065" s="138"/>
      <c r="E1065" s="138"/>
      <c r="F1065" s="138"/>
      <c r="G1065" s="138"/>
      <c r="H1065" s="138"/>
      <c r="I1065" s="138"/>
      <c r="J1065" s="138"/>
      <c r="K1065" s="23" t="s">
        <v>2313</v>
      </c>
      <c r="L1065" s="270" t="s">
        <v>3218</v>
      </c>
      <c r="M1065" s="564">
        <f>IF(ISERROR(VLOOKUP($B1065,ESTR_PREC!$A$1:$M$6000,7,FALSE))=TRUE,0,VLOOKUP($B1065,ESTR_PREC!$A$1:$M$6000,7,FALSE))</f>
        <v>0</v>
      </c>
      <c r="N1065" s="225"/>
      <c r="O1065" s="560">
        <f t="shared" ref="O1065:O1072" si="28">+N1065-M1065</f>
        <v>0</v>
      </c>
      <c r="Q1065" s="225"/>
      <c r="R1065" s="499"/>
      <c r="S1065" s="225"/>
      <c r="T1065" s="225"/>
      <c r="V1065" s="225"/>
      <c r="W1065" s="225"/>
      <c r="X1065" s="499"/>
      <c r="Y1065" s="501"/>
      <c r="Z1065" s="499"/>
    </row>
    <row r="1066" spans="2:26" ht="25.5">
      <c r="B1066" s="138" t="s">
        <v>2314</v>
      </c>
      <c r="C1066" s="138" t="s">
        <v>4579</v>
      </c>
      <c r="D1066" s="138"/>
      <c r="E1066" s="138"/>
      <c r="F1066" s="138"/>
      <c r="G1066" s="138"/>
      <c r="H1066" s="138"/>
      <c r="I1066" s="138"/>
      <c r="J1066" s="138"/>
      <c r="K1066" s="304" t="s">
        <v>2316</v>
      </c>
      <c r="L1066" s="270" t="s">
        <v>3218</v>
      </c>
      <c r="M1066" s="564">
        <f>IF(ISERROR(VLOOKUP($B1066,ESTR_PREC!$A$1:$M$6000,7,FALSE))=TRUE,0,VLOOKUP($B1066,ESTR_PREC!$A$1:$M$6000,7,FALSE))</f>
        <v>0</v>
      </c>
      <c r="N1066" s="225"/>
      <c r="O1066" s="560">
        <f t="shared" si="28"/>
        <v>0</v>
      </c>
      <c r="Q1066" s="225"/>
      <c r="R1066" s="499"/>
      <c r="S1066" s="225"/>
      <c r="T1066" s="225"/>
      <c r="V1066" s="225"/>
      <c r="W1066" s="225"/>
      <c r="X1066" s="499"/>
      <c r="Y1066" s="501"/>
      <c r="Z1066" s="499"/>
    </row>
    <row r="1067" spans="2:26">
      <c r="B1067" s="138" t="s">
        <v>2317</v>
      </c>
      <c r="C1067" s="138" t="s">
        <v>4580</v>
      </c>
      <c r="D1067" s="138"/>
      <c r="E1067" s="138"/>
      <c r="F1067" s="138"/>
      <c r="G1067" s="138"/>
      <c r="H1067" s="138"/>
      <c r="I1067" s="138"/>
      <c r="J1067" s="138"/>
      <c r="K1067" s="304" t="s">
        <v>2318</v>
      </c>
      <c r="L1067" s="965" t="s">
        <v>3218</v>
      </c>
      <c r="M1067" s="564">
        <f>IF(ISERROR(VLOOKUP($B1067,ESTR_PREC!$A$1:$M$6000,7,FALSE))=TRUE,0,VLOOKUP($B1067,ESTR_PREC!$A$1:$M$6000,7,FALSE))</f>
        <v>0</v>
      </c>
      <c r="N1067" s="225"/>
      <c r="O1067" s="560">
        <f t="shared" si="28"/>
        <v>0</v>
      </c>
      <c r="Q1067" s="225"/>
      <c r="R1067" s="499"/>
      <c r="S1067" s="225"/>
      <c r="T1067" s="225"/>
      <c r="V1067" s="225"/>
      <c r="W1067" s="225"/>
      <c r="X1067" s="499"/>
      <c r="Y1067" s="501"/>
      <c r="Z1067" s="499"/>
    </row>
    <row r="1068" spans="2:26">
      <c r="B1068" s="960" t="s">
        <v>2319</v>
      </c>
      <c r="C1068" s="960" t="s">
        <v>3990</v>
      </c>
      <c r="D1068" s="960"/>
      <c r="E1068" s="960"/>
      <c r="F1068" s="960"/>
      <c r="G1068" s="960"/>
      <c r="H1068" s="960"/>
      <c r="I1068" s="960"/>
      <c r="J1068" s="960"/>
      <c r="K1068" s="368" t="s">
        <v>2320</v>
      </c>
      <c r="L1068" s="270" t="s">
        <v>3218</v>
      </c>
      <c r="M1068" s="564">
        <f>IF(ISERROR(VLOOKUP($B1068,ESTR_PREC!$A$1:$M$6000,7,FALSE))=TRUE,0,VLOOKUP($B1068,ESTR_PREC!$A$1:$M$6000,7,FALSE))</f>
        <v>0</v>
      </c>
      <c r="N1068" s="225"/>
      <c r="O1068" s="560">
        <f t="shared" si="28"/>
        <v>0</v>
      </c>
      <c r="Q1068" s="225"/>
      <c r="R1068" s="499"/>
      <c r="S1068" s="225"/>
      <c r="T1068" s="225"/>
      <c r="V1068" s="225"/>
      <c r="W1068" s="225"/>
      <c r="X1068" s="499"/>
      <c r="Y1068" s="501"/>
      <c r="Z1068" s="499"/>
    </row>
    <row r="1069" spans="2:26">
      <c r="B1069" s="138" t="s">
        <v>2321</v>
      </c>
      <c r="C1069" s="138" t="s">
        <v>4581</v>
      </c>
      <c r="D1069" s="138"/>
      <c r="E1069" s="138"/>
      <c r="F1069" s="138"/>
      <c r="G1069" s="138"/>
      <c r="H1069" s="138"/>
      <c r="I1069" s="138"/>
      <c r="J1069" s="138"/>
      <c r="K1069" s="304" t="s">
        <v>2322</v>
      </c>
      <c r="L1069" s="270" t="s">
        <v>3218</v>
      </c>
      <c r="M1069" s="564">
        <f>IF(ISERROR(VLOOKUP($B1069,ESTR_PREC!$A$1:$M$6000,7,FALSE))=TRUE,0,VLOOKUP($B1069,ESTR_PREC!$A$1:$M$6000,7,FALSE))</f>
        <v>0</v>
      </c>
      <c r="N1069" s="225"/>
      <c r="O1069" s="560">
        <f t="shared" si="28"/>
        <v>0</v>
      </c>
      <c r="Q1069" s="225"/>
      <c r="R1069" s="499"/>
      <c r="S1069" s="225"/>
      <c r="T1069" s="225"/>
      <c r="V1069" s="225"/>
      <c r="W1069" s="225"/>
      <c r="X1069" s="499"/>
      <c r="Y1069" s="501"/>
      <c r="Z1069" s="499"/>
    </row>
    <row r="1070" spans="2:26" ht="25.5">
      <c r="B1070" s="138" t="s">
        <v>2323</v>
      </c>
      <c r="C1070" s="138" t="s">
        <v>4582</v>
      </c>
      <c r="D1070" s="138"/>
      <c r="E1070" s="138"/>
      <c r="F1070" s="138"/>
      <c r="G1070" s="138"/>
      <c r="H1070" s="138"/>
      <c r="I1070" s="138"/>
      <c r="J1070" s="138"/>
      <c r="K1070" s="304" t="s">
        <v>2324</v>
      </c>
      <c r="L1070" s="270" t="s">
        <v>3218</v>
      </c>
      <c r="M1070" s="564">
        <f>IF(ISERROR(VLOOKUP($B1070,ESTR_PREC!$A$1:$M$6000,7,FALSE))=TRUE,0,VLOOKUP($B1070,ESTR_PREC!$A$1:$M$6000,7,FALSE))</f>
        <v>0</v>
      </c>
      <c r="N1070" s="225"/>
      <c r="O1070" s="560">
        <f t="shared" si="28"/>
        <v>0</v>
      </c>
      <c r="Q1070" s="225"/>
      <c r="R1070" s="499"/>
      <c r="S1070" s="225"/>
      <c r="T1070" s="225"/>
      <c r="V1070" s="225"/>
      <c r="W1070" s="225"/>
      <c r="X1070" s="499"/>
      <c r="Y1070" s="501"/>
      <c r="Z1070" s="499"/>
    </row>
    <row r="1071" spans="2:26" ht="25.5">
      <c r="B1071" s="138" t="s">
        <v>2325</v>
      </c>
      <c r="C1071" s="138" t="s">
        <v>4583</v>
      </c>
      <c r="D1071" s="138"/>
      <c r="E1071" s="138"/>
      <c r="F1071" s="138"/>
      <c r="G1071" s="138"/>
      <c r="H1071" s="138"/>
      <c r="I1071" s="138"/>
      <c r="J1071" s="138"/>
      <c r="K1071" s="304" t="s">
        <v>2326</v>
      </c>
      <c r="L1071" s="270" t="s">
        <v>3218</v>
      </c>
      <c r="M1071" s="564">
        <f>IF(ISERROR(VLOOKUP($B1071,ESTR_PREC!$A$1:$M$6000,7,FALSE))=TRUE,0,VLOOKUP($B1071,ESTR_PREC!$A$1:$M$6000,7,FALSE))</f>
        <v>0</v>
      </c>
      <c r="N1071" s="225"/>
      <c r="O1071" s="560">
        <f t="shared" si="28"/>
        <v>0</v>
      </c>
      <c r="Q1071" s="225"/>
      <c r="R1071" s="499"/>
      <c r="S1071" s="225"/>
      <c r="T1071" s="225"/>
      <c r="V1071" s="225"/>
      <c r="W1071" s="225"/>
      <c r="X1071" s="499"/>
      <c r="Y1071" s="501"/>
      <c r="Z1071" s="499"/>
    </row>
    <row r="1072" spans="2:26" ht="25.5">
      <c r="B1072" s="138" t="s">
        <v>2327</v>
      </c>
      <c r="C1072" s="138" t="s">
        <v>4584</v>
      </c>
      <c r="D1072" s="138"/>
      <c r="E1072" s="138"/>
      <c r="F1072" s="138"/>
      <c r="G1072" s="138"/>
      <c r="H1072" s="138"/>
      <c r="I1072" s="138"/>
      <c r="J1072" s="138"/>
      <c r="K1072" s="304" t="s">
        <v>2328</v>
      </c>
      <c r="L1072" s="270" t="s">
        <v>3218</v>
      </c>
      <c r="M1072" s="564">
        <f>IF(ISERROR(VLOOKUP($B1072,ESTR_PREC!$A$1:$M$6000,7,FALSE))=TRUE,0,VLOOKUP($B1072,ESTR_PREC!$A$1:$M$6000,7,FALSE))</f>
        <v>0</v>
      </c>
      <c r="N1072" s="225"/>
      <c r="O1072" s="560">
        <f t="shared" si="28"/>
        <v>0</v>
      </c>
      <c r="Q1072" s="225"/>
      <c r="R1072" s="499"/>
      <c r="S1072" s="225"/>
      <c r="T1072" s="225"/>
      <c r="V1072" s="225"/>
      <c r="W1072" s="225"/>
      <c r="X1072" s="499"/>
      <c r="Y1072" s="501"/>
      <c r="Z1072" s="499"/>
    </row>
    <row r="1073" spans="2:26" ht="25.5" hidden="1" customHeight="1">
      <c r="B1073" s="138" t="s">
        <v>2329</v>
      </c>
      <c r="C1073" s="138" t="s">
        <v>4585</v>
      </c>
      <c r="D1073" s="138"/>
      <c r="E1073" s="138"/>
      <c r="F1073" s="138"/>
      <c r="G1073" s="138"/>
      <c r="H1073" s="138"/>
      <c r="I1073" s="138"/>
      <c r="J1073" s="138"/>
      <c r="K1073" s="304" t="s">
        <v>2330</v>
      </c>
      <c r="L1073" s="270" t="s">
        <v>3218</v>
      </c>
      <c r="M1073" s="564"/>
      <c r="N1073" s="564"/>
      <c r="O1073" s="564"/>
      <c r="Q1073" s="564"/>
      <c r="R1073" s="499"/>
      <c r="S1073" s="815"/>
      <c r="T1073" s="815"/>
      <c r="V1073" s="815"/>
      <c r="W1073" s="815"/>
      <c r="X1073" s="499"/>
      <c r="Y1073" s="501"/>
      <c r="Z1073" s="499"/>
    </row>
    <row r="1074" spans="2:26">
      <c r="B1074" s="138" t="s">
        <v>2331</v>
      </c>
      <c r="C1074" s="138" t="s">
        <v>4586</v>
      </c>
      <c r="D1074" s="138"/>
      <c r="E1074" s="138"/>
      <c r="F1074" s="138"/>
      <c r="G1074" s="138"/>
      <c r="H1074" s="138"/>
      <c r="I1074" s="138"/>
      <c r="J1074" s="138"/>
      <c r="K1074" s="304" t="s">
        <v>2332</v>
      </c>
      <c r="L1074" s="270" t="s">
        <v>3218</v>
      </c>
      <c r="M1074" s="564">
        <f>IF(ISERROR(VLOOKUP($B1074,ESTR_PREC!$A$1:$M$6000,7,FALSE))=TRUE,0,VLOOKUP($B1074,ESTR_PREC!$A$1:$M$6000,7,FALSE))</f>
        <v>0</v>
      </c>
      <c r="N1074" s="225"/>
      <c r="O1074" s="560">
        <f>+N1074-M1074</f>
        <v>0</v>
      </c>
      <c r="Q1074" s="225"/>
      <c r="R1074" s="499"/>
      <c r="S1074" s="225"/>
      <c r="T1074" s="225"/>
      <c r="V1074" s="225"/>
      <c r="W1074" s="225"/>
      <c r="X1074" s="499"/>
      <c r="Y1074" s="501"/>
      <c r="Z1074" s="499"/>
    </row>
    <row r="1075" spans="2:26" ht="25.5">
      <c r="B1075" s="138" t="s">
        <v>2333</v>
      </c>
      <c r="C1075" s="138" t="s">
        <v>4587</v>
      </c>
      <c r="D1075" s="138"/>
      <c r="E1075" s="138"/>
      <c r="F1075" s="138"/>
      <c r="G1075" s="138"/>
      <c r="H1075" s="138"/>
      <c r="I1075" s="138"/>
      <c r="J1075" s="138"/>
      <c r="K1075" s="304" t="s">
        <v>2334</v>
      </c>
      <c r="L1075" s="270" t="s">
        <v>3218</v>
      </c>
      <c r="M1075" s="564">
        <f>IF(ISERROR(VLOOKUP($B1075,ESTR_PREC!$A$1:$M$6000,7,FALSE))=TRUE,0,VLOOKUP($B1075,ESTR_PREC!$A$1:$M$6000,7,FALSE))</f>
        <v>0</v>
      </c>
      <c r="N1075" s="225"/>
      <c r="O1075" s="560">
        <f>+N1075-M1075</f>
        <v>0</v>
      </c>
      <c r="Q1075" s="225"/>
      <c r="R1075" s="499"/>
      <c r="S1075" s="225"/>
      <c r="T1075" s="225"/>
      <c r="V1075" s="225"/>
      <c r="W1075" s="225"/>
      <c r="X1075" s="499"/>
      <c r="Y1075" s="501"/>
      <c r="Z1075" s="499"/>
    </row>
    <row r="1076" spans="2:26" ht="25.5" hidden="1" customHeight="1">
      <c r="B1076" s="138" t="s">
        <v>2335</v>
      </c>
      <c r="C1076" s="138" t="s">
        <v>4588</v>
      </c>
      <c r="D1076" s="138"/>
      <c r="E1076" s="138"/>
      <c r="F1076" s="138"/>
      <c r="G1076" s="138"/>
      <c r="H1076" s="138"/>
      <c r="I1076" s="138"/>
      <c r="J1076" s="138"/>
      <c r="K1076" s="304" t="s">
        <v>2336</v>
      </c>
      <c r="L1076" s="270" t="s">
        <v>3218</v>
      </c>
      <c r="M1076" s="564"/>
      <c r="N1076" s="564"/>
      <c r="O1076" s="564"/>
      <c r="Q1076" s="564"/>
      <c r="R1076" s="499"/>
      <c r="S1076" s="815"/>
      <c r="T1076" s="815"/>
      <c r="V1076" s="815"/>
      <c r="W1076" s="815"/>
      <c r="X1076" s="499"/>
      <c r="Y1076" s="501"/>
      <c r="Z1076" s="499"/>
    </row>
    <row r="1077" spans="2:26" ht="25.5">
      <c r="B1077" s="138" t="s">
        <v>2337</v>
      </c>
      <c r="C1077" s="138" t="s">
        <v>4589</v>
      </c>
      <c r="D1077" s="138"/>
      <c r="E1077" s="138"/>
      <c r="F1077" s="138"/>
      <c r="G1077" s="138"/>
      <c r="H1077" s="138"/>
      <c r="I1077" s="138"/>
      <c r="J1077" s="138"/>
      <c r="K1077" s="304" t="s">
        <v>2338</v>
      </c>
      <c r="L1077" s="270" t="s">
        <v>3218</v>
      </c>
      <c r="M1077" s="564">
        <f>IF(ISERROR(VLOOKUP($B1077,ESTR_PREC!$A$1:$M$6000,7,FALSE))=TRUE,0,VLOOKUP($B1077,ESTR_PREC!$A$1:$M$6000,7,FALSE))</f>
        <v>0</v>
      </c>
      <c r="N1077" s="225"/>
      <c r="O1077" s="560">
        <f>+N1077-M1077</f>
        <v>0</v>
      </c>
      <c r="Q1077" s="225"/>
      <c r="R1077" s="499"/>
      <c r="S1077" s="225"/>
      <c r="T1077" s="225"/>
      <c r="V1077" s="225"/>
      <c r="W1077" s="225"/>
      <c r="X1077" s="499"/>
      <c r="Y1077" s="501"/>
      <c r="Z1077" s="499"/>
    </row>
    <row r="1078" spans="2:26" hidden="1">
      <c r="B1078" s="138" t="s">
        <v>2339</v>
      </c>
      <c r="C1078" s="138" t="s">
        <v>4590</v>
      </c>
      <c r="D1078" s="138"/>
      <c r="E1078" s="138"/>
      <c r="F1078" s="138"/>
      <c r="G1078" s="138"/>
      <c r="H1078" s="138"/>
      <c r="I1078" s="138"/>
      <c r="J1078" s="138"/>
      <c r="K1078" s="304" t="s">
        <v>2341</v>
      </c>
      <c r="L1078" s="270" t="s">
        <v>3218</v>
      </c>
      <c r="M1078" s="564"/>
      <c r="N1078" s="343"/>
      <c r="O1078" s="564"/>
      <c r="Q1078" s="343"/>
      <c r="R1078" s="499"/>
      <c r="S1078" s="815"/>
      <c r="T1078" s="815"/>
      <c r="V1078" s="815"/>
      <c r="W1078" s="815"/>
      <c r="X1078" s="499"/>
      <c r="Y1078" s="501"/>
      <c r="Z1078" s="499"/>
    </row>
    <row r="1079" spans="2:26" hidden="1">
      <c r="B1079" s="138" t="s">
        <v>2342</v>
      </c>
      <c r="C1079" s="138" t="s">
        <v>4591</v>
      </c>
      <c r="D1079" s="138"/>
      <c r="E1079" s="138"/>
      <c r="F1079" s="138"/>
      <c r="G1079" s="138"/>
      <c r="H1079" s="138"/>
      <c r="I1079" s="138"/>
      <c r="J1079" s="138"/>
      <c r="K1079" s="304" t="s">
        <v>2343</v>
      </c>
      <c r="L1079" s="270" t="s">
        <v>3218</v>
      </c>
      <c r="M1079" s="564"/>
      <c r="N1079" s="343"/>
      <c r="O1079" s="564"/>
      <c r="Q1079" s="343"/>
      <c r="R1079" s="499"/>
      <c r="S1079" s="815"/>
      <c r="T1079" s="815"/>
      <c r="V1079" s="815"/>
      <c r="W1079" s="815"/>
      <c r="X1079" s="499"/>
      <c r="Y1079" s="501"/>
      <c r="Z1079" s="499"/>
    </row>
    <row r="1080" spans="2:26" hidden="1">
      <c r="B1080" s="586" t="s">
        <v>2344</v>
      </c>
      <c r="C1080" s="960" t="s">
        <v>3992</v>
      </c>
      <c r="D1080" s="960"/>
      <c r="E1080" s="960"/>
      <c r="F1080" s="960"/>
      <c r="G1080" s="960"/>
      <c r="H1080" s="960"/>
      <c r="I1080" s="960"/>
      <c r="J1080" s="960"/>
      <c r="K1080" s="368" t="s">
        <v>2345</v>
      </c>
      <c r="L1080" s="965" t="s">
        <v>3218</v>
      </c>
      <c r="M1080" s="564"/>
      <c r="N1080" s="343"/>
      <c r="O1080" s="564"/>
      <c r="Q1080" s="343"/>
      <c r="R1080" s="499"/>
      <c r="S1080" s="815"/>
      <c r="T1080" s="815"/>
      <c r="V1080" s="815"/>
      <c r="W1080" s="815"/>
      <c r="X1080" s="499"/>
      <c r="Y1080" s="501"/>
      <c r="Z1080" s="499"/>
    </row>
    <row r="1081" spans="2:26" hidden="1">
      <c r="B1081" s="138" t="s">
        <v>2346</v>
      </c>
      <c r="C1081" s="138" t="s">
        <v>4592</v>
      </c>
      <c r="D1081" s="138"/>
      <c r="E1081" s="138"/>
      <c r="F1081" s="138"/>
      <c r="G1081" s="138"/>
      <c r="H1081" s="138"/>
      <c r="I1081" s="138"/>
      <c r="J1081" s="138"/>
      <c r="K1081" s="304" t="s">
        <v>2347</v>
      </c>
      <c r="L1081" s="270" t="s">
        <v>3218</v>
      </c>
      <c r="M1081" s="564"/>
      <c r="N1081" s="343"/>
      <c r="O1081" s="564"/>
      <c r="Q1081" s="343"/>
      <c r="R1081" s="499"/>
      <c r="S1081" s="815"/>
      <c r="T1081" s="815"/>
      <c r="V1081" s="815"/>
      <c r="W1081" s="815"/>
      <c r="X1081" s="499"/>
      <c r="Y1081" s="501"/>
      <c r="Z1081" s="499"/>
    </row>
    <row r="1082" spans="2:26" ht="25.5" hidden="1">
      <c r="B1082" s="138" t="s">
        <v>2348</v>
      </c>
      <c r="C1082" s="138" t="s">
        <v>4593</v>
      </c>
      <c r="D1082" s="138"/>
      <c r="E1082" s="138"/>
      <c r="F1082" s="138"/>
      <c r="G1082" s="138"/>
      <c r="H1082" s="138"/>
      <c r="I1082" s="138"/>
      <c r="J1082" s="138"/>
      <c r="K1082" s="304" t="s">
        <v>2349</v>
      </c>
      <c r="L1082" s="270" t="s">
        <v>3218</v>
      </c>
      <c r="M1082" s="564"/>
      <c r="N1082" s="343"/>
      <c r="O1082" s="564"/>
      <c r="Q1082" s="343"/>
      <c r="R1082" s="499"/>
      <c r="S1082" s="815"/>
      <c r="T1082" s="815"/>
      <c r="V1082" s="815"/>
      <c r="W1082" s="815"/>
      <c r="X1082" s="499"/>
      <c r="Y1082" s="501"/>
      <c r="Z1082" s="499"/>
    </row>
    <row r="1083" spans="2:26" ht="25.5" hidden="1">
      <c r="B1083" s="138" t="s">
        <v>2350</v>
      </c>
      <c r="C1083" s="138" t="s">
        <v>4594</v>
      </c>
      <c r="D1083" s="138"/>
      <c r="E1083" s="138"/>
      <c r="F1083" s="138"/>
      <c r="G1083" s="138"/>
      <c r="H1083" s="138"/>
      <c r="I1083" s="138"/>
      <c r="J1083" s="138"/>
      <c r="K1083" s="304" t="s">
        <v>2351</v>
      </c>
      <c r="L1083" s="270" t="s">
        <v>3218</v>
      </c>
      <c r="M1083" s="564"/>
      <c r="N1083" s="343"/>
      <c r="O1083" s="564"/>
      <c r="Q1083" s="343"/>
      <c r="R1083" s="499"/>
      <c r="S1083" s="815"/>
      <c r="T1083" s="815"/>
      <c r="V1083" s="815"/>
      <c r="W1083" s="815"/>
      <c r="X1083" s="499"/>
      <c r="Y1083" s="501"/>
      <c r="Z1083" s="499"/>
    </row>
    <row r="1084" spans="2:26" ht="15" hidden="1" customHeight="1">
      <c r="B1084" s="138" t="s">
        <v>2352</v>
      </c>
      <c r="C1084" s="138" t="s">
        <v>4595</v>
      </c>
      <c r="D1084" s="138"/>
      <c r="E1084" s="138"/>
      <c r="F1084" s="138"/>
      <c r="G1084" s="138"/>
      <c r="H1084" s="138"/>
      <c r="I1084" s="138"/>
      <c r="J1084" s="138"/>
      <c r="K1084" s="304" t="s">
        <v>2353</v>
      </c>
      <c r="L1084" s="270" t="s">
        <v>3218</v>
      </c>
      <c r="M1084" s="564"/>
      <c r="N1084" s="343"/>
      <c r="O1084" s="564"/>
      <c r="Q1084" s="343"/>
      <c r="R1084" s="499"/>
      <c r="S1084" s="815"/>
      <c r="T1084" s="815"/>
      <c r="V1084" s="815"/>
      <c r="W1084" s="815"/>
      <c r="X1084" s="499"/>
      <c r="Y1084" s="501"/>
      <c r="Z1084" s="499"/>
    </row>
    <row r="1085" spans="2:26" ht="25.5" hidden="1" customHeight="1">
      <c r="B1085" s="138" t="s">
        <v>2354</v>
      </c>
      <c r="C1085" s="138" t="s">
        <v>4596</v>
      </c>
      <c r="D1085" s="138"/>
      <c r="E1085" s="138"/>
      <c r="F1085" s="138"/>
      <c r="G1085" s="138"/>
      <c r="H1085" s="138"/>
      <c r="I1085" s="138"/>
      <c r="J1085" s="138"/>
      <c r="K1085" s="304" t="s">
        <v>2355</v>
      </c>
      <c r="L1085" s="270" t="s">
        <v>3218</v>
      </c>
      <c r="M1085" s="564"/>
      <c r="N1085" s="343"/>
      <c r="O1085" s="564"/>
      <c r="Q1085" s="343"/>
      <c r="R1085" s="499"/>
      <c r="S1085" s="815"/>
      <c r="T1085" s="815"/>
      <c r="V1085" s="815"/>
      <c r="W1085" s="815"/>
      <c r="X1085" s="499"/>
      <c r="Y1085" s="501"/>
      <c r="Z1085" s="499"/>
    </row>
    <row r="1086" spans="2:26" hidden="1">
      <c r="B1086" s="138" t="s">
        <v>2356</v>
      </c>
      <c r="C1086" s="138" t="s">
        <v>4597</v>
      </c>
      <c r="D1086" s="138"/>
      <c r="E1086" s="138"/>
      <c r="F1086" s="138"/>
      <c r="G1086" s="138"/>
      <c r="H1086" s="138"/>
      <c r="I1086" s="138"/>
      <c r="J1086" s="138"/>
      <c r="K1086" s="304" t="s">
        <v>2357</v>
      </c>
      <c r="L1086" s="270" t="s">
        <v>3218</v>
      </c>
      <c r="M1086" s="564"/>
      <c r="N1086" s="343"/>
      <c r="O1086" s="564"/>
      <c r="Q1086" s="343"/>
      <c r="R1086" s="499"/>
      <c r="S1086" s="815"/>
      <c r="T1086" s="815"/>
      <c r="V1086" s="815"/>
      <c r="W1086" s="815"/>
      <c r="X1086" s="499"/>
      <c r="Y1086" s="501"/>
      <c r="Z1086" s="499"/>
    </row>
    <row r="1087" spans="2:26" hidden="1">
      <c r="B1087" s="138" t="s">
        <v>2358</v>
      </c>
      <c r="C1087" s="138" t="s">
        <v>4598</v>
      </c>
      <c r="D1087" s="138"/>
      <c r="E1087" s="138"/>
      <c r="F1087" s="138"/>
      <c r="G1087" s="138"/>
      <c r="H1087" s="138"/>
      <c r="I1087" s="138"/>
      <c r="J1087" s="138"/>
      <c r="K1087" s="304" t="s">
        <v>2359</v>
      </c>
      <c r="L1087" s="270" t="s">
        <v>3218</v>
      </c>
      <c r="M1087" s="564"/>
      <c r="N1087" s="343"/>
      <c r="O1087" s="564"/>
      <c r="Q1087" s="343"/>
      <c r="R1087" s="499"/>
      <c r="S1087" s="815"/>
      <c r="T1087" s="815"/>
      <c r="V1087" s="815"/>
      <c r="W1087" s="815"/>
      <c r="X1087" s="499"/>
      <c r="Y1087" s="501"/>
      <c r="Z1087" s="499"/>
    </row>
    <row r="1088" spans="2:26" ht="25.5" hidden="1" customHeight="1">
      <c r="B1088" s="138" t="s">
        <v>2360</v>
      </c>
      <c r="C1088" s="138" t="s">
        <v>4599</v>
      </c>
      <c r="D1088" s="138"/>
      <c r="E1088" s="138"/>
      <c r="F1088" s="138"/>
      <c r="G1088" s="138"/>
      <c r="H1088" s="138"/>
      <c r="I1088" s="138"/>
      <c r="J1088" s="138"/>
      <c r="K1088" s="304" t="s">
        <v>2361</v>
      </c>
      <c r="L1088" s="270" t="s">
        <v>3218</v>
      </c>
      <c r="M1088" s="564"/>
      <c r="N1088" s="343"/>
      <c r="O1088" s="564"/>
      <c r="Q1088" s="343"/>
      <c r="R1088" s="499"/>
      <c r="S1088" s="815"/>
      <c r="T1088" s="815"/>
      <c r="V1088" s="815"/>
      <c r="W1088" s="815"/>
      <c r="X1088" s="499"/>
      <c r="Y1088" s="501"/>
      <c r="Z1088" s="499"/>
    </row>
    <row r="1089" spans="2:26" ht="25.5" hidden="1">
      <c r="B1089" s="138" t="s">
        <v>2362</v>
      </c>
      <c r="C1089" s="138" t="s">
        <v>4600</v>
      </c>
      <c r="D1089" s="138"/>
      <c r="E1089" s="138"/>
      <c r="F1089" s="138"/>
      <c r="G1089" s="138"/>
      <c r="H1089" s="138"/>
      <c r="I1089" s="138"/>
      <c r="J1089" s="138"/>
      <c r="K1089" s="304" t="s">
        <v>2363</v>
      </c>
      <c r="L1089" s="270" t="s">
        <v>3218</v>
      </c>
      <c r="M1089" s="564"/>
      <c r="N1089" s="343"/>
      <c r="O1089" s="564"/>
      <c r="Q1089" s="343"/>
      <c r="R1089" s="499"/>
      <c r="S1089" s="815"/>
      <c r="T1089" s="815"/>
      <c r="V1089" s="815"/>
      <c r="W1089" s="815"/>
      <c r="X1089" s="499"/>
      <c r="Y1089" s="501"/>
      <c r="Z1089" s="499"/>
    </row>
    <row r="1090" spans="2:26" ht="25.5">
      <c r="B1090" s="138" t="s">
        <v>2364</v>
      </c>
      <c r="C1090" s="138" t="s">
        <v>3994</v>
      </c>
      <c r="D1090" s="138"/>
      <c r="E1090" s="138"/>
      <c r="F1090" s="138"/>
      <c r="G1090" s="138"/>
      <c r="H1090" s="138"/>
      <c r="I1090" s="138"/>
      <c r="J1090" s="138"/>
      <c r="K1090" s="23" t="s">
        <v>2366</v>
      </c>
      <c r="L1090" s="270" t="s">
        <v>3218</v>
      </c>
      <c r="M1090" s="564">
        <f>IF(ISERROR(VLOOKUP($B1090,ESTR_PREC!$A$1:$M$6000,7,FALSE))=TRUE,0,VLOOKUP($B1090,ESTR_PREC!$A$1:$M$6000,7,FALSE))</f>
        <v>0</v>
      </c>
      <c r="N1090" s="225"/>
      <c r="O1090" s="560">
        <f t="shared" ref="O1090:O1095" si="29">+N1090-M1090</f>
        <v>0</v>
      </c>
      <c r="Q1090" s="225">
        <v>1510</v>
      </c>
      <c r="R1090" s="499"/>
      <c r="S1090" s="225"/>
      <c r="T1090" s="225"/>
      <c r="V1090" s="225"/>
      <c r="W1090" s="225"/>
      <c r="X1090" s="499"/>
      <c r="Y1090" s="501"/>
      <c r="Z1090" s="499"/>
    </row>
    <row r="1091" spans="2:26">
      <c r="B1091" s="138" t="s">
        <v>2367</v>
      </c>
      <c r="C1091" s="138" t="s">
        <v>3995</v>
      </c>
      <c r="D1091" s="138"/>
      <c r="E1091" s="138"/>
      <c r="F1091" s="138"/>
      <c r="G1091" s="138"/>
      <c r="H1091" s="138"/>
      <c r="I1091" s="138"/>
      <c r="J1091" s="138"/>
      <c r="K1091" s="23" t="s">
        <v>2368</v>
      </c>
      <c r="L1091" s="270" t="s">
        <v>3218</v>
      </c>
      <c r="M1091" s="564">
        <f>IF(ISERROR(VLOOKUP($B1091,ESTR_PREC!$A$1:$M$6000,7,FALSE))=TRUE,0,VLOOKUP($B1091,ESTR_PREC!$A$1:$M$6000,7,FALSE))</f>
        <v>0</v>
      </c>
      <c r="N1091" s="225"/>
      <c r="O1091" s="560">
        <f t="shared" si="29"/>
        <v>0</v>
      </c>
      <c r="Q1091" s="225">
        <v>242</v>
      </c>
      <c r="R1091" s="499"/>
      <c r="S1091" s="225"/>
      <c r="T1091" s="225"/>
      <c r="V1091" s="225"/>
      <c r="W1091" s="225"/>
      <c r="X1091" s="499"/>
      <c r="Y1091" s="501"/>
      <c r="Z1091" s="499"/>
    </row>
    <row r="1092" spans="2:26" ht="25.5">
      <c r="B1092" s="138" t="s">
        <v>2369</v>
      </c>
      <c r="C1092" s="138" t="s">
        <v>3996</v>
      </c>
      <c r="D1092" s="138"/>
      <c r="E1092" s="138"/>
      <c r="F1092" s="138"/>
      <c r="G1092" s="138"/>
      <c r="H1092" s="138"/>
      <c r="I1092" s="138"/>
      <c r="J1092" s="138"/>
      <c r="K1092" s="23" t="s">
        <v>2370</v>
      </c>
      <c r="L1092" s="270" t="s">
        <v>3218</v>
      </c>
      <c r="M1092" s="564">
        <f>IF(ISERROR(VLOOKUP($B1092,ESTR_PREC!$A$1:$M$6000,7,FALSE))=TRUE,0,VLOOKUP($B1092,ESTR_PREC!$A$1:$M$6000,7,FALSE))</f>
        <v>0</v>
      </c>
      <c r="N1092" s="225"/>
      <c r="O1092" s="560">
        <f t="shared" si="29"/>
        <v>0</v>
      </c>
      <c r="Q1092" s="225">
        <v>333</v>
      </c>
      <c r="R1092" s="499"/>
      <c r="S1092" s="225"/>
      <c r="T1092" s="225"/>
      <c r="V1092" s="225"/>
      <c r="W1092" s="225"/>
      <c r="X1092" s="499"/>
      <c r="Y1092" s="501"/>
      <c r="Z1092" s="499"/>
    </row>
    <row r="1093" spans="2:26" ht="25.5">
      <c r="B1093" s="138" t="s">
        <v>2371</v>
      </c>
      <c r="C1093" s="138" t="s">
        <v>3997</v>
      </c>
      <c r="D1093" s="138"/>
      <c r="E1093" s="138"/>
      <c r="F1093" s="138"/>
      <c r="G1093" s="138"/>
      <c r="H1093" s="138"/>
      <c r="I1093" s="138"/>
      <c r="J1093" s="138"/>
      <c r="K1093" s="23" t="s">
        <v>2372</v>
      </c>
      <c r="L1093" s="270" t="s">
        <v>3218</v>
      </c>
      <c r="M1093" s="564">
        <f>IF(ISERROR(VLOOKUP($B1093,ESTR_PREC!$A$1:$M$6000,7,FALSE))=TRUE,0,VLOOKUP($B1093,ESTR_PREC!$A$1:$M$6000,7,FALSE))</f>
        <v>0</v>
      </c>
      <c r="N1093" s="225"/>
      <c r="O1093" s="560">
        <f t="shared" si="29"/>
        <v>0</v>
      </c>
      <c r="Q1093" s="225">
        <v>59</v>
      </c>
      <c r="R1093" s="499"/>
      <c r="S1093" s="225"/>
      <c r="T1093" s="225"/>
      <c r="V1093" s="225"/>
      <c r="W1093" s="225"/>
      <c r="X1093" s="499"/>
      <c r="Y1093" s="501"/>
      <c r="Z1093" s="499"/>
    </row>
    <row r="1094" spans="2:26" ht="25.5">
      <c r="B1094" s="138" t="s">
        <v>2373</v>
      </c>
      <c r="C1094" s="138" t="s">
        <v>3998</v>
      </c>
      <c r="D1094" s="138"/>
      <c r="E1094" s="138"/>
      <c r="F1094" s="138"/>
      <c r="G1094" s="138"/>
      <c r="H1094" s="138"/>
      <c r="I1094" s="138"/>
      <c r="J1094" s="138"/>
      <c r="K1094" s="23" t="s">
        <v>2374</v>
      </c>
      <c r="L1094" s="270" t="s">
        <v>3218</v>
      </c>
      <c r="M1094" s="564">
        <f>IF(ISERROR(VLOOKUP($B1094,ESTR_PREC!$A$1:$M$6000,7,FALSE))=TRUE,0,VLOOKUP($B1094,ESTR_PREC!$A$1:$M$6000,7,FALSE))</f>
        <v>0</v>
      </c>
      <c r="N1094" s="225"/>
      <c r="O1094" s="560">
        <f t="shared" si="29"/>
        <v>0</v>
      </c>
      <c r="Q1094" s="225">
        <v>0</v>
      </c>
      <c r="R1094" s="499"/>
      <c r="S1094" s="225"/>
      <c r="T1094" s="225"/>
      <c r="V1094" s="225"/>
      <c r="W1094" s="225"/>
      <c r="X1094" s="499"/>
      <c r="Y1094" s="501"/>
      <c r="Z1094" s="499"/>
    </row>
    <row r="1095" spans="2:26" ht="25.5">
      <c r="B1095" s="138" t="s">
        <v>2375</v>
      </c>
      <c r="C1095" s="138" t="s">
        <v>3999</v>
      </c>
      <c r="D1095" s="138"/>
      <c r="E1095" s="138"/>
      <c r="F1095" s="138"/>
      <c r="G1095" s="138"/>
      <c r="H1095" s="138"/>
      <c r="I1095" s="138"/>
      <c r="J1095" s="138"/>
      <c r="K1095" s="23" t="s">
        <v>2376</v>
      </c>
      <c r="L1095" s="270" t="s">
        <v>3218</v>
      </c>
      <c r="M1095" s="564">
        <f>IF(ISERROR(VLOOKUP($B1095,ESTR_PREC!$A$1:$M$6000,7,FALSE))=TRUE,0,VLOOKUP($B1095,ESTR_PREC!$A$1:$M$6000,7,FALSE))</f>
        <v>0</v>
      </c>
      <c r="N1095" s="225"/>
      <c r="O1095" s="560">
        <f t="shared" si="29"/>
        <v>0</v>
      </c>
      <c r="Q1095" s="225">
        <v>62</v>
      </c>
      <c r="R1095" s="499"/>
      <c r="S1095" s="225"/>
      <c r="T1095" s="225"/>
      <c r="V1095" s="225"/>
      <c r="W1095" s="225"/>
      <c r="X1095" s="499"/>
      <c r="Y1095" s="501"/>
      <c r="Z1095" s="499"/>
    </row>
    <row r="1096" spans="2:26" ht="25.5" hidden="1" customHeight="1">
      <c r="B1096" s="138" t="s">
        <v>2377</v>
      </c>
      <c r="C1096" s="138" t="s">
        <v>4001</v>
      </c>
      <c r="D1096" s="138"/>
      <c r="E1096" s="138"/>
      <c r="F1096" s="138"/>
      <c r="G1096" s="138"/>
      <c r="H1096" s="138"/>
      <c r="I1096" s="138"/>
      <c r="J1096" s="138"/>
      <c r="K1096" s="23" t="s">
        <v>2378</v>
      </c>
      <c r="L1096" s="270" t="s">
        <v>3218</v>
      </c>
      <c r="M1096" s="564"/>
      <c r="N1096" s="564"/>
      <c r="O1096" s="564"/>
      <c r="Q1096" s="564"/>
      <c r="R1096" s="499"/>
      <c r="S1096" s="815"/>
      <c r="T1096" s="815"/>
      <c r="V1096" s="815"/>
      <c r="W1096" s="815"/>
      <c r="X1096" s="499"/>
      <c r="Y1096" s="501"/>
      <c r="Z1096" s="499"/>
    </row>
    <row r="1097" spans="2:26" ht="15" customHeight="1">
      <c r="B1097" s="138" t="s">
        <v>2379</v>
      </c>
      <c r="C1097" s="138" t="s">
        <v>4002</v>
      </c>
      <c r="D1097" s="138"/>
      <c r="E1097" s="138"/>
      <c r="F1097" s="138"/>
      <c r="G1097" s="138"/>
      <c r="H1097" s="138"/>
      <c r="I1097" s="138"/>
      <c r="J1097" s="138"/>
      <c r="K1097" s="23" t="s">
        <v>2380</v>
      </c>
      <c r="L1097" s="270" t="s">
        <v>3218</v>
      </c>
      <c r="M1097" s="564">
        <f>IF(ISERROR(VLOOKUP($B1097,ESTR_PREC!$A$1:$M$6000,7,FALSE))=TRUE,0,VLOOKUP($B1097,ESTR_PREC!$A$1:$M$6000,7,FALSE))</f>
        <v>0</v>
      </c>
      <c r="N1097" s="225"/>
      <c r="O1097" s="560">
        <f>+N1097-M1097</f>
        <v>0</v>
      </c>
      <c r="Q1097" s="225">
        <v>612</v>
      </c>
      <c r="R1097" s="499"/>
      <c r="S1097" s="225"/>
      <c r="T1097" s="225"/>
      <c r="V1097" s="225"/>
      <c r="W1097" s="225"/>
      <c r="X1097" s="499"/>
      <c r="Y1097" s="501"/>
      <c r="Z1097" s="499"/>
    </row>
    <row r="1098" spans="2:26" ht="25.5">
      <c r="B1098" s="138" t="s">
        <v>2381</v>
      </c>
      <c r="C1098" s="138" t="s">
        <v>4003</v>
      </c>
      <c r="D1098" s="138"/>
      <c r="E1098" s="138"/>
      <c r="F1098" s="138"/>
      <c r="G1098" s="138"/>
      <c r="H1098" s="138"/>
      <c r="I1098" s="138"/>
      <c r="J1098" s="138"/>
      <c r="K1098" s="23" t="s">
        <v>2382</v>
      </c>
      <c r="L1098" s="270" t="s">
        <v>3218</v>
      </c>
      <c r="M1098" s="564">
        <f>IF(ISERROR(VLOOKUP($B1098,ESTR_PREC!$A$1:$M$6000,7,FALSE))=TRUE,0,VLOOKUP($B1098,ESTR_PREC!$A$1:$M$6000,7,FALSE))</f>
        <v>0</v>
      </c>
      <c r="N1098" s="225"/>
      <c r="O1098" s="560">
        <f>+N1098-M1098</f>
        <v>0</v>
      </c>
      <c r="Q1098" s="225"/>
      <c r="R1098" s="499"/>
      <c r="S1098" s="225"/>
      <c r="T1098" s="225"/>
      <c r="V1098" s="225"/>
      <c r="W1098" s="225"/>
      <c r="X1098" s="499"/>
      <c r="Y1098" s="501"/>
      <c r="Z1098" s="499"/>
    </row>
    <row r="1099" spans="2:26" ht="25.5" hidden="1" customHeight="1">
      <c r="B1099" s="138" t="s">
        <v>2383</v>
      </c>
      <c r="C1099" s="138" t="s">
        <v>4004</v>
      </c>
      <c r="D1099" s="138"/>
      <c r="E1099" s="138"/>
      <c r="F1099" s="138"/>
      <c r="G1099" s="138"/>
      <c r="H1099" s="138"/>
      <c r="I1099" s="138"/>
      <c r="J1099" s="138"/>
      <c r="K1099" s="23" t="s">
        <v>2384</v>
      </c>
      <c r="L1099" s="270" t="s">
        <v>3218</v>
      </c>
      <c r="M1099" s="564"/>
      <c r="N1099" s="564"/>
      <c r="O1099" s="564"/>
      <c r="Q1099" s="564"/>
      <c r="R1099" s="499"/>
      <c r="S1099" s="815"/>
      <c r="T1099" s="815"/>
      <c r="V1099" s="815"/>
      <c r="W1099" s="815"/>
      <c r="X1099" s="499"/>
      <c r="Y1099" s="501"/>
      <c r="Z1099" s="499"/>
    </row>
    <row r="1100" spans="2:26" ht="25.5">
      <c r="B1100" s="138" t="s">
        <v>2385</v>
      </c>
      <c r="C1100" s="138" t="s">
        <v>4005</v>
      </c>
      <c r="D1100" s="138"/>
      <c r="E1100" s="138"/>
      <c r="F1100" s="138"/>
      <c r="G1100" s="138"/>
      <c r="H1100" s="138"/>
      <c r="I1100" s="138"/>
      <c r="J1100" s="138"/>
      <c r="K1100" s="23" t="s">
        <v>2386</v>
      </c>
      <c r="L1100" s="959" t="s">
        <v>3218</v>
      </c>
      <c r="M1100" s="564">
        <f>IF(ISERROR(VLOOKUP($B1100,ESTR_PREC!$A$1:$M$6000,7,FALSE))=TRUE,0,VLOOKUP($B1100,ESTR_PREC!$A$1:$M$6000,7,FALSE))</f>
        <v>0</v>
      </c>
      <c r="N1100" s="225"/>
      <c r="O1100" s="560">
        <f t="shared" ref="O1100:O1106" si="30">+N1100-M1100</f>
        <v>0</v>
      </c>
      <c r="Q1100" s="225"/>
      <c r="R1100" s="499"/>
      <c r="S1100" s="225"/>
      <c r="T1100" s="225"/>
      <c r="V1100" s="225"/>
      <c r="W1100" s="225"/>
      <c r="X1100" s="499"/>
      <c r="Y1100" s="501"/>
      <c r="Z1100" s="499"/>
    </row>
    <row r="1101" spans="2:26" ht="25.5">
      <c r="B1101" s="138" t="s">
        <v>2387</v>
      </c>
      <c r="C1101" s="138" t="s">
        <v>4601</v>
      </c>
      <c r="D1101" s="138"/>
      <c r="E1101" s="138"/>
      <c r="F1101" s="138"/>
      <c r="G1101" s="138"/>
      <c r="H1101" s="138"/>
      <c r="I1101" s="138"/>
      <c r="J1101" s="138"/>
      <c r="K1101" s="304" t="s">
        <v>2389</v>
      </c>
      <c r="L1101" s="270" t="s">
        <v>3218</v>
      </c>
      <c r="M1101" s="564">
        <f>IF(ISERROR(VLOOKUP($B1101,ESTR_PREC!$A$1:$M$6000,7,FALSE))=TRUE,0,VLOOKUP($B1101,ESTR_PREC!$A$1:$M$6000,7,FALSE))</f>
        <v>0</v>
      </c>
      <c r="N1101" s="225"/>
      <c r="O1101" s="560">
        <f t="shared" si="30"/>
        <v>0</v>
      </c>
      <c r="Q1101" s="225">
        <v>128</v>
      </c>
      <c r="R1101" s="499"/>
      <c r="S1101" s="225"/>
      <c r="T1101" s="225"/>
      <c r="V1101" s="225"/>
      <c r="W1101" s="225"/>
      <c r="X1101" s="499"/>
      <c r="Y1101" s="501"/>
      <c r="Z1101" s="499"/>
    </row>
    <row r="1102" spans="2:26">
      <c r="B1102" s="138" t="s">
        <v>2390</v>
      </c>
      <c r="C1102" s="138" t="s">
        <v>4602</v>
      </c>
      <c r="D1102" s="138"/>
      <c r="E1102" s="138"/>
      <c r="F1102" s="138"/>
      <c r="G1102" s="138"/>
      <c r="H1102" s="138"/>
      <c r="I1102" s="138"/>
      <c r="J1102" s="138"/>
      <c r="K1102" s="304" t="s">
        <v>2391</v>
      </c>
      <c r="L1102" s="270" t="s">
        <v>3218</v>
      </c>
      <c r="M1102" s="564">
        <f>IF(ISERROR(VLOOKUP($B1102,ESTR_PREC!$A$1:$M$6000,7,FALSE))=TRUE,0,VLOOKUP($B1102,ESTR_PREC!$A$1:$M$6000,7,FALSE))</f>
        <v>0</v>
      </c>
      <c r="N1102" s="225"/>
      <c r="O1102" s="560">
        <f t="shared" si="30"/>
        <v>0</v>
      </c>
      <c r="Q1102" s="225">
        <v>25</v>
      </c>
      <c r="R1102" s="499"/>
      <c r="S1102" s="225"/>
      <c r="T1102" s="225"/>
      <c r="V1102" s="225"/>
      <c r="W1102" s="225"/>
      <c r="X1102" s="499"/>
      <c r="Y1102" s="501"/>
      <c r="Z1102" s="499"/>
    </row>
    <row r="1103" spans="2:26">
      <c r="B1103" s="138" t="s">
        <v>2392</v>
      </c>
      <c r="C1103" s="138" t="s">
        <v>4603</v>
      </c>
      <c r="D1103" s="138"/>
      <c r="E1103" s="138"/>
      <c r="F1103" s="138"/>
      <c r="G1103" s="138"/>
      <c r="H1103" s="138"/>
      <c r="I1103" s="138"/>
      <c r="J1103" s="138"/>
      <c r="K1103" s="304" t="s">
        <v>2393</v>
      </c>
      <c r="L1103" s="270" t="s">
        <v>3218</v>
      </c>
      <c r="M1103" s="564">
        <f>IF(ISERROR(VLOOKUP($B1103,ESTR_PREC!$A$1:$M$6000,7,FALSE))=TRUE,0,VLOOKUP($B1103,ESTR_PREC!$A$1:$M$6000,7,FALSE))</f>
        <v>0</v>
      </c>
      <c r="N1103" s="225"/>
      <c r="O1103" s="560">
        <f t="shared" si="30"/>
        <v>0</v>
      </c>
      <c r="Q1103" s="225">
        <v>10</v>
      </c>
      <c r="R1103" s="499"/>
      <c r="S1103" s="225"/>
      <c r="T1103" s="225"/>
      <c r="V1103" s="225"/>
      <c r="W1103" s="225"/>
      <c r="X1103" s="499"/>
      <c r="Y1103" s="501"/>
      <c r="Z1103" s="499"/>
    </row>
    <row r="1104" spans="2:26" ht="25.5">
      <c r="B1104" s="138" t="s">
        <v>2394</v>
      </c>
      <c r="C1104" s="138" t="s">
        <v>4604</v>
      </c>
      <c r="D1104" s="138"/>
      <c r="E1104" s="138"/>
      <c r="F1104" s="138"/>
      <c r="G1104" s="138"/>
      <c r="H1104" s="138"/>
      <c r="I1104" s="138"/>
      <c r="J1104" s="138"/>
      <c r="K1104" s="304" t="s">
        <v>2395</v>
      </c>
      <c r="L1104" s="270" t="s">
        <v>3218</v>
      </c>
      <c r="M1104" s="564">
        <f>IF(ISERROR(VLOOKUP($B1104,ESTR_PREC!$A$1:$M$6000,7,FALSE))=TRUE,0,VLOOKUP($B1104,ESTR_PREC!$A$1:$M$6000,7,FALSE))</f>
        <v>0</v>
      </c>
      <c r="N1104" s="225"/>
      <c r="O1104" s="560">
        <f t="shared" si="30"/>
        <v>0</v>
      </c>
      <c r="Q1104" s="225">
        <v>5</v>
      </c>
      <c r="R1104" s="499"/>
      <c r="S1104" s="225"/>
      <c r="T1104" s="225"/>
      <c r="V1104" s="225"/>
      <c r="W1104" s="225"/>
      <c r="X1104" s="499"/>
      <c r="Y1104" s="501"/>
      <c r="Z1104" s="499"/>
    </row>
    <row r="1105" spans="2:26" ht="25.5">
      <c r="B1105" s="138" t="s">
        <v>2396</v>
      </c>
      <c r="C1105" s="138" t="s">
        <v>4605</v>
      </c>
      <c r="D1105" s="138"/>
      <c r="E1105" s="138"/>
      <c r="F1105" s="138"/>
      <c r="G1105" s="138"/>
      <c r="H1105" s="138"/>
      <c r="I1105" s="138"/>
      <c r="J1105" s="138"/>
      <c r="K1105" s="304" t="s">
        <v>2397</v>
      </c>
      <c r="L1105" s="270" t="s">
        <v>3218</v>
      </c>
      <c r="M1105" s="564">
        <f>IF(ISERROR(VLOOKUP($B1105,ESTR_PREC!$A$1:$M$6000,7,FALSE))=TRUE,0,VLOOKUP($B1105,ESTR_PREC!$A$1:$M$6000,7,FALSE))</f>
        <v>0</v>
      </c>
      <c r="N1105" s="225"/>
      <c r="O1105" s="560">
        <f t="shared" si="30"/>
        <v>0</v>
      </c>
      <c r="Q1105" s="225">
        <v>0</v>
      </c>
      <c r="R1105" s="499"/>
      <c r="S1105" s="225"/>
      <c r="T1105" s="225"/>
      <c r="V1105" s="225"/>
      <c r="W1105" s="225"/>
      <c r="X1105" s="499"/>
      <c r="Y1105" s="501"/>
      <c r="Z1105" s="499"/>
    </row>
    <row r="1106" spans="2:26" ht="25.5">
      <c r="B1106" s="138" t="s">
        <v>2398</v>
      </c>
      <c r="C1106" s="138" t="s">
        <v>4606</v>
      </c>
      <c r="D1106" s="138"/>
      <c r="E1106" s="138"/>
      <c r="F1106" s="138"/>
      <c r="G1106" s="138"/>
      <c r="H1106" s="138"/>
      <c r="I1106" s="138"/>
      <c r="J1106" s="138"/>
      <c r="K1106" s="304" t="s">
        <v>2399</v>
      </c>
      <c r="L1106" s="270" t="s">
        <v>3218</v>
      </c>
      <c r="M1106" s="564">
        <f>IF(ISERROR(VLOOKUP($B1106,ESTR_PREC!$A$1:$M$6000,7,FALSE))=TRUE,0,VLOOKUP($B1106,ESTR_PREC!$A$1:$M$6000,7,FALSE))</f>
        <v>0</v>
      </c>
      <c r="N1106" s="225"/>
      <c r="O1106" s="560">
        <f t="shared" si="30"/>
        <v>0</v>
      </c>
      <c r="Q1106" s="225">
        <v>5</v>
      </c>
      <c r="R1106" s="499"/>
      <c r="S1106" s="225"/>
      <c r="T1106" s="225"/>
      <c r="V1106" s="225"/>
      <c r="W1106" s="225"/>
      <c r="X1106" s="499"/>
      <c r="Y1106" s="501"/>
      <c r="Z1106" s="499"/>
    </row>
    <row r="1107" spans="2:26" ht="25.5" hidden="1" customHeight="1">
      <c r="B1107" s="138" t="s">
        <v>2400</v>
      </c>
      <c r="C1107" s="138" t="s">
        <v>4607</v>
      </c>
      <c r="D1107" s="138"/>
      <c r="E1107" s="138"/>
      <c r="F1107" s="138"/>
      <c r="G1107" s="138"/>
      <c r="H1107" s="138"/>
      <c r="I1107" s="138"/>
      <c r="J1107" s="138"/>
      <c r="K1107" s="304" t="s">
        <v>2401</v>
      </c>
      <c r="L1107" s="270" t="s">
        <v>3218</v>
      </c>
      <c r="M1107" s="564"/>
      <c r="N1107" s="564"/>
      <c r="O1107" s="564"/>
      <c r="Q1107" s="564"/>
      <c r="R1107" s="499"/>
      <c r="S1107" s="815"/>
      <c r="T1107" s="815"/>
      <c r="V1107" s="815"/>
      <c r="W1107" s="815"/>
      <c r="X1107" s="499"/>
      <c r="Y1107" s="501"/>
      <c r="Z1107" s="499"/>
    </row>
    <row r="1108" spans="2:26">
      <c r="B1108" s="138" t="s">
        <v>2402</v>
      </c>
      <c r="C1108" s="138" t="s">
        <v>4608</v>
      </c>
      <c r="D1108" s="138"/>
      <c r="E1108" s="138"/>
      <c r="F1108" s="138"/>
      <c r="G1108" s="138"/>
      <c r="H1108" s="138"/>
      <c r="I1108" s="138"/>
      <c r="J1108" s="138"/>
      <c r="K1108" s="304" t="s">
        <v>2403</v>
      </c>
      <c r="L1108" s="270" t="s">
        <v>3218</v>
      </c>
      <c r="M1108" s="564">
        <f>IF(ISERROR(VLOOKUP($B1108,ESTR_PREC!$A$1:$M$6000,7,FALSE))=TRUE,0,VLOOKUP($B1108,ESTR_PREC!$A$1:$M$6000,7,FALSE))</f>
        <v>0</v>
      </c>
      <c r="N1108" s="225"/>
      <c r="O1108" s="560">
        <f>+N1108-M1108</f>
        <v>0</v>
      </c>
      <c r="Q1108" s="225">
        <v>48</v>
      </c>
      <c r="R1108" s="499"/>
      <c r="S1108" s="225"/>
      <c r="T1108" s="225"/>
      <c r="V1108" s="225"/>
      <c r="W1108" s="225"/>
      <c r="X1108" s="499"/>
      <c r="Y1108" s="501"/>
      <c r="Z1108" s="499"/>
    </row>
    <row r="1109" spans="2:26" ht="25.5">
      <c r="B1109" s="138" t="s">
        <v>2404</v>
      </c>
      <c r="C1109" s="138" t="s">
        <v>4609</v>
      </c>
      <c r="D1109" s="138"/>
      <c r="E1109" s="138"/>
      <c r="F1109" s="138"/>
      <c r="G1109" s="138"/>
      <c r="H1109" s="138"/>
      <c r="I1109" s="138"/>
      <c r="J1109" s="138"/>
      <c r="K1109" s="304" t="s">
        <v>2405</v>
      </c>
      <c r="L1109" s="270" t="s">
        <v>3218</v>
      </c>
      <c r="M1109" s="564">
        <f>IF(ISERROR(VLOOKUP($B1109,ESTR_PREC!$A$1:$M$6000,7,FALSE))=TRUE,0,VLOOKUP($B1109,ESTR_PREC!$A$1:$M$6000,7,FALSE))</f>
        <v>0</v>
      </c>
      <c r="N1109" s="225"/>
      <c r="O1109" s="560">
        <f>+N1109-M1109</f>
        <v>0</v>
      </c>
      <c r="Q1109" s="225"/>
      <c r="R1109" s="499"/>
      <c r="S1109" s="225"/>
      <c r="T1109" s="225"/>
      <c r="V1109" s="225"/>
      <c r="W1109" s="225"/>
      <c r="X1109" s="499"/>
      <c r="Y1109" s="501"/>
      <c r="Z1109" s="499"/>
    </row>
    <row r="1110" spans="2:26" ht="25.5" hidden="1" customHeight="1">
      <c r="B1110" s="138" t="s">
        <v>2406</v>
      </c>
      <c r="C1110" s="138" t="s">
        <v>4610</v>
      </c>
      <c r="D1110" s="138"/>
      <c r="E1110" s="138"/>
      <c r="F1110" s="138"/>
      <c r="G1110" s="138"/>
      <c r="H1110" s="138"/>
      <c r="I1110" s="138"/>
      <c r="J1110" s="138"/>
      <c r="K1110" s="304" t="s">
        <v>2407</v>
      </c>
      <c r="L1110" s="270" t="s">
        <v>3218</v>
      </c>
      <c r="M1110" s="564"/>
      <c r="N1110" s="564"/>
      <c r="O1110" s="564"/>
      <c r="Q1110" s="564"/>
      <c r="R1110" s="499"/>
      <c r="S1110" s="815"/>
      <c r="T1110" s="815"/>
      <c r="V1110" s="815"/>
      <c r="W1110" s="815"/>
      <c r="X1110" s="499"/>
      <c r="Y1110" s="501"/>
      <c r="Z1110" s="499"/>
    </row>
    <row r="1111" spans="2:26" ht="25.5">
      <c r="B1111" s="138" t="s">
        <v>2408</v>
      </c>
      <c r="C1111" s="138" t="s">
        <v>4611</v>
      </c>
      <c r="D1111" s="138"/>
      <c r="E1111" s="138"/>
      <c r="F1111" s="138"/>
      <c r="G1111" s="138"/>
      <c r="H1111" s="138"/>
      <c r="I1111" s="138"/>
      <c r="J1111" s="138"/>
      <c r="K1111" s="304" t="s">
        <v>2409</v>
      </c>
      <c r="L1111" s="270" t="s">
        <v>3218</v>
      </c>
      <c r="M1111" s="564">
        <f>IF(ISERROR(VLOOKUP($B1111,ESTR_PREC!$A$1:$M$6000,7,FALSE))=TRUE,0,VLOOKUP($B1111,ESTR_PREC!$A$1:$M$6000,7,FALSE))</f>
        <v>0</v>
      </c>
      <c r="N1111" s="225"/>
      <c r="O1111" s="560">
        <f>+N1111-M1111</f>
        <v>0</v>
      </c>
      <c r="Q1111" s="225"/>
      <c r="R1111" s="499"/>
      <c r="S1111" s="225"/>
      <c r="T1111" s="225"/>
      <c r="V1111" s="225"/>
      <c r="W1111" s="225"/>
      <c r="X1111" s="499"/>
      <c r="Y1111" s="501"/>
      <c r="Z1111" s="499"/>
    </row>
    <row r="1112" spans="2:26">
      <c r="B1112" s="138" t="s">
        <v>2410</v>
      </c>
      <c r="C1112" s="138" t="s">
        <v>4612</v>
      </c>
      <c r="D1112" s="138"/>
      <c r="E1112" s="138"/>
      <c r="F1112" s="138"/>
      <c r="G1112" s="138"/>
      <c r="H1112" s="138"/>
      <c r="I1112" s="138"/>
      <c r="J1112" s="138"/>
      <c r="K1112" s="304" t="s">
        <v>2412</v>
      </c>
      <c r="L1112" s="270" t="s">
        <v>3218</v>
      </c>
      <c r="M1112" s="564">
        <f>IF(ISERROR(VLOOKUP($B1112,ESTR_PREC!$A$1:$M$6000,7,FALSE))=TRUE,0,VLOOKUP($B1112,ESTR_PREC!$A$1:$M$6000,7,FALSE))</f>
        <v>0</v>
      </c>
      <c r="N1112" s="225"/>
      <c r="O1112" s="560">
        <f>+N1112-M1112</f>
        <v>0</v>
      </c>
      <c r="Q1112" s="225"/>
      <c r="R1112" s="499"/>
      <c r="S1112" s="225"/>
      <c r="T1112" s="225"/>
      <c r="V1112" s="225"/>
      <c r="W1112" s="225"/>
      <c r="X1112" s="499"/>
      <c r="Y1112" s="501"/>
      <c r="Z1112" s="499"/>
    </row>
    <row r="1113" spans="2:26" hidden="1">
      <c r="B1113" s="138" t="s">
        <v>2413</v>
      </c>
      <c r="C1113" s="138" t="s">
        <v>4613</v>
      </c>
      <c r="D1113" s="138"/>
      <c r="E1113" s="138"/>
      <c r="F1113" s="138"/>
      <c r="G1113" s="138"/>
      <c r="H1113" s="138"/>
      <c r="I1113" s="138"/>
      <c r="J1113" s="138"/>
      <c r="K1113" s="304" t="s">
        <v>2414</v>
      </c>
      <c r="L1113" s="270" t="s">
        <v>3218</v>
      </c>
      <c r="M1113" s="564"/>
      <c r="N1113" s="343"/>
      <c r="O1113" s="564"/>
      <c r="Q1113" s="343"/>
      <c r="R1113" s="499"/>
      <c r="S1113" s="815"/>
      <c r="T1113" s="815"/>
      <c r="V1113" s="815"/>
      <c r="W1113" s="815"/>
      <c r="X1113" s="499"/>
      <c r="Y1113" s="501"/>
      <c r="Z1113" s="499"/>
    </row>
    <row r="1114" spans="2:26" hidden="1">
      <c r="B1114" s="138" t="s">
        <v>2415</v>
      </c>
      <c r="C1114" s="138" t="s">
        <v>4614</v>
      </c>
      <c r="D1114" s="138"/>
      <c r="E1114" s="138"/>
      <c r="F1114" s="138"/>
      <c r="G1114" s="138"/>
      <c r="H1114" s="138"/>
      <c r="I1114" s="138"/>
      <c r="J1114" s="138"/>
      <c r="K1114" s="304" t="s">
        <v>2416</v>
      </c>
      <c r="L1114" s="270" t="s">
        <v>3218</v>
      </c>
      <c r="M1114" s="564"/>
      <c r="N1114" s="343"/>
      <c r="O1114" s="564"/>
      <c r="Q1114" s="343"/>
      <c r="R1114" s="499"/>
      <c r="S1114" s="815"/>
      <c r="T1114" s="815"/>
      <c r="V1114" s="815"/>
      <c r="W1114" s="815"/>
      <c r="X1114" s="499"/>
      <c r="Y1114" s="501"/>
      <c r="Z1114" s="499"/>
    </row>
    <row r="1115" spans="2:26" ht="25.5">
      <c r="B1115" s="138" t="s">
        <v>2417</v>
      </c>
      <c r="C1115" s="138" t="s">
        <v>4615</v>
      </c>
      <c r="D1115" s="138"/>
      <c r="E1115" s="138"/>
      <c r="F1115" s="138"/>
      <c r="G1115" s="138"/>
      <c r="H1115" s="138"/>
      <c r="I1115" s="138"/>
      <c r="J1115" s="138"/>
      <c r="K1115" s="304" t="s">
        <v>2418</v>
      </c>
      <c r="L1115" s="270" t="s">
        <v>3218</v>
      </c>
      <c r="M1115" s="564">
        <f>IF(ISERROR(VLOOKUP($B1115,ESTR_PREC!$A$1:$M$6000,7,FALSE))=TRUE,0,VLOOKUP($B1115,ESTR_PREC!$A$1:$M$6000,7,FALSE))</f>
        <v>0</v>
      </c>
      <c r="N1115" s="225"/>
      <c r="O1115" s="560">
        <f>+N1115-M1115</f>
        <v>0</v>
      </c>
      <c r="Q1115" s="225"/>
      <c r="R1115" s="499"/>
      <c r="S1115" s="225"/>
      <c r="T1115" s="225"/>
      <c r="V1115" s="225"/>
      <c r="W1115" s="225"/>
      <c r="X1115" s="499"/>
      <c r="Y1115" s="501"/>
      <c r="Z1115" s="499"/>
    </row>
    <row r="1116" spans="2:26" ht="25.5" hidden="1">
      <c r="B1116" s="138" t="s">
        <v>2419</v>
      </c>
      <c r="C1116" s="138" t="s">
        <v>4616</v>
      </c>
      <c r="D1116" s="138"/>
      <c r="E1116" s="138"/>
      <c r="F1116" s="138"/>
      <c r="G1116" s="138"/>
      <c r="H1116" s="138"/>
      <c r="I1116" s="138"/>
      <c r="J1116" s="138"/>
      <c r="K1116" s="304" t="s">
        <v>2420</v>
      </c>
      <c r="L1116" s="270" t="s">
        <v>3218</v>
      </c>
      <c r="M1116" s="564"/>
      <c r="N1116" s="343"/>
      <c r="O1116" s="564"/>
      <c r="Q1116" s="343"/>
      <c r="R1116" s="499"/>
      <c r="S1116" s="815"/>
      <c r="T1116" s="815"/>
      <c r="V1116" s="815"/>
      <c r="W1116" s="815"/>
      <c r="X1116" s="499"/>
      <c r="Y1116" s="501"/>
      <c r="Z1116" s="499"/>
    </row>
    <row r="1117" spans="2:26" ht="25.5">
      <c r="B1117" s="138" t="s">
        <v>2421</v>
      </c>
      <c r="C1117" s="138" t="s">
        <v>4617</v>
      </c>
      <c r="D1117" s="138"/>
      <c r="E1117" s="138"/>
      <c r="F1117" s="138"/>
      <c r="G1117" s="138"/>
      <c r="H1117" s="138"/>
      <c r="I1117" s="138"/>
      <c r="J1117" s="138"/>
      <c r="K1117" s="304" t="s">
        <v>2422</v>
      </c>
      <c r="L1117" s="270" t="s">
        <v>3218</v>
      </c>
      <c r="M1117" s="564">
        <f>IF(ISERROR(VLOOKUP($B1117,ESTR_PREC!$A$1:$M$6000,7,FALSE))=TRUE,0,VLOOKUP($B1117,ESTR_PREC!$A$1:$M$6000,7,FALSE))</f>
        <v>0</v>
      </c>
      <c r="N1117" s="225"/>
      <c r="O1117" s="560">
        <f>+N1117-M1117</f>
        <v>0</v>
      </c>
      <c r="Q1117" s="225"/>
      <c r="R1117" s="499"/>
      <c r="S1117" s="225"/>
      <c r="T1117" s="225"/>
      <c r="V1117" s="225"/>
      <c r="W1117" s="225"/>
      <c r="X1117" s="499"/>
      <c r="Y1117" s="501"/>
      <c r="Z1117" s="499"/>
    </row>
    <row r="1118" spans="2:26" ht="25.5" hidden="1" customHeight="1">
      <c r="B1118" s="138" t="s">
        <v>2423</v>
      </c>
      <c r="C1118" s="138" t="s">
        <v>4618</v>
      </c>
      <c r="D1118" s="138"/>
      <c r="E1118" s="138"/>
      <c r="F1118" s="138"/>
      <c r="G1118" s="138"/>
      <c r="H1118" s="138"/>
      <c r="I1118" s="138"/>
      <c r="J1118" s="138"/>
      <c r="K1118" s="304" t="s">
        <v>2424</v>
      </c>
      <c r="L1118" s="270" t="s">
        <v>3218</v>
      </c>
      <c r="M1118" s="564"/>
      <c r="N1118" s="564"/>
      <c r="O1118" s="564"/>
      <c r="Q1118" s="564"/>
      <c r="R1118" s="499"/>
      <c r="S1118" s="815"/>
      <c r="T1118" s="815"/>
      <c r="V1118" s="815"/>
      <c r="W1118" s="815"/>
      <c r="X1118" s="499"/>
      <c r="Y1118" s="501"/>
      <c r="Z1118" s="499"/>
    </row>
    <row r="1119" spans="2:26">
      <c r="B1119" s="138" t="s">
        <v>2425</v>
      </c>
      <c r="C1119" s="138" t="s">
        <v>4619</v>
      </c>
      <c r="D1119" s="138"/>
      <c r="E1119" s="138"/>
      <c r="F1119" s="138"/>
      <c r="G1119" s="138"/>
      <c r="H1119" s="138"/>
      <c r="I1119" s="138"/>
      <c r="J1119" s="138"/>
      <c r="K1119" s="304" t="s">
        <v>2426</v>
      </c>
      <c r="L1119" s="270" t="s">
        <v>3218</v>
      </c>
      <c r="M1119" s="564">
        <f>IF(ISERROR(VLOOKUP($B1119,ESTR_PREC!$A$1:$M$6000,7,FALSE))=TRUE,0,VLOOKUP($B1119,ESTR_PREC!$A$1:$M$6000,7,FALSE))</f>
        <v>0</v>
      </c>
      <c r="N1119" s="225"/>
      <c r="O1119" s="560">
        <f>+N1119-M1119</f>
        <v>0</v>
      </c>
      <c r="Q1119" s="225"/>
      <c r="R1119" s="499"/>
      <c r="S1119" s="225"/>
      <c r="T1119" s="225"/>
      <c r="V1119" s="225"/>
      <c r="W1119" s="225"/>
      <c r="X1119" s="499"/>
      <c r="Y1119" s="501"/>
      <c r="Z1119" s="499"/>
    </row>
    <row r="1120" spans="2:26" hidden="1">
      <c r="B1120" s="138" t="s">
        <v>2427</v>
      </c>
      <c r="C1120" s="138" t="s">
        <v>4620</v>
      </c>
      <c r="D1120" s="138"/>
      <c r="E1120" s="138"/>
      <c r="F1120" s="138"/>
      <c r="G1120" s="138"/>
      <c r="H1120" s="138"/>
      <c r="I1120" s="138"/>
      <c r="J1120" s="138"/>
      <c r="K1120" s="304" t="s">
        <v>2428</v>
      </c>
      <c r="L1120" s="270" t="s">
        <v>3218</v>
      </c>
      <c r="M1120" s="564"/>
      <c r="N1120" s="564"/>
      <c r="O1120" s="564"/>
      <c r="Q1120" s="564"/>
      <c r="R1120" s="499"/>
      <c r="S1120" s="225"/>
      <c r="T1120" s="225"/>
      <c r="V1120" s="225"/>
      <c r="W1120" s="225"/>
      <c r="X1120" s="499"/>
      <c r="Y1120" s="501"/>
      <c r="Z1120" s="499"/>
    </row>
    <row r="1121" spans="2:26" ht="25.5" hidden="1" customHeight="1">
      <c r="B1121" s="138" t="s">
        <v>2429</v>
      </c>
      <c r="C1121" s="138" t="s">
        <v>4621</v>
      </c>
      <c r="D1121" s="138"/>
      <c r="E1121" s="138"/>
      <c r="F1121" s="138"/>
      <c r="G1121" s="138"/>
      <c r="H1121" s="138"/>
      <c r="I1121" s="138"/>
      <c r="J1121" s="138"/>
      <c r="K1121" s="304" t="s">
        <v>2430</v>
      </c>
      <c r="L1121" s="270" t="s">
        <v>3218</v>
      </c>
      <c r="M1121" s="564"/>
      <c r="N1121" s="564"/>
      <c r="O1121" s="564"/>
      <c r="Q1121" s="564"/>
      <c r="R1121" s="499"/>
      <c r="S1121" s="815"/>
      <c r="T1121" s="815"/>
      <c r="V1121" s="815"/>
      <c r="W1121" s="815"/>
      <c r="X1121" s="499"/>
      <c r="Y1121" s="501"/>
      <c r="Z1121" s="499"/>
    </row>
    <row r="1122" spans="2:26">
      <c r="B1122" s="138" t="s">
        <v>2431</v>
      </c>
      <c r="C1122" s="138" t="s">
        <v>4622</v>
      </c>
      <c r="D1122" s="138"/>
      <c r="E1122" s="138"/>
      <c r="F1122" s="138"/>
      <c r="G1122" s="138"/>
      <c r="H1122" s="138"/>
      <c r="I1122" s="138"/>
      <c r="J1122" s="138"/>
      <c r="K1122" s="304" t="s">
        <v>2432</v>
      </c>
      <c r="L1122" s="270" t="s">
        <v>3218</v>
      </c>
      <c r="M1122" s="564">
        <f>IF(ISERROR(VLOOKUP($B1122,ESTR_PREC!$A$1:$M$6000,7,FALSE))=TRUE,0,VLOOKUP($B1122,ESTR_PREC!$A$1:$M$6000,7,FALSE))</f>
        <v>0</v>
      </c>
      <c r="N1122" s="225"/>
      <c r="O1122" s="560">
        <f>+N1122-M1122</f>
        <v>0</v>
      </c>
      <c r="Q1122" s="225"/>
      <c r="R1122" s="499"/>
      <c r="S1122" s="225"/>
      <c r="T1122" s="225"/>
      <c r="V1122" s="225"/>
      <c r="W1122" s="225"/>
      <c r="X1122" s="499"/>
      <c r="Y1122" s="501"/>
      <c r="Z1122" s="499"/>
    </row>
    <row r="1123" spans="2:26" ht="15.75">
      <c r="K1123" s="544" t="s">
        <v>3943</v>
      </c>
      <c r="L1123" s="528"/>
      <c r="M1123" s="192"/>
      <c r="N1123" s="192"/>
      <c r="O1123" s="192"/>
      <c r="P1123" s="192"/>
      <c r="Q1123" s="192"/>
      <c r="R1123" s="554"/>
      <c r="S1123" s="192"/>
      <c r="T1123" s="192"/>
      <c r="V1123" s="192"/>
      <c r="W1123" s="192"/>
      <c r="X1123" s="192"/>
      <c r="Y1123" s="501"/>
      <c r="Z1123" s="192"/>
    </row>
    <row r="1124" spans="2:26" ht="16.5" thickBot="1">
      <c r="K1124" s="539"/>
      <c r="L1124" s="528"/>
      <c r="M1124" s="192"/>
      <c r="N1124" s="192"/>
      <c r="O1124" s="192"/>
      <c r="Q1124" s="192"/>
      <c r="R1124" s="554"/>
      <c r="S1124" s="192"/>
      <c r="T1124" s="192"/>
      <c r="V1124" s="192"/>
      <c r="W1124" s="192"/>
      <c r="X1124" s="192"/>
      <c r="Y1124" s="501"/>
      <c r="Z1124" s="192"/>
    </row>
    <row r="1125" spans="2:26" ht="17.25" thickTop="1" thickBot="1">
      <c r="B1125" s="152" t="s">
        <v>2433</v>
      </c>
      <c r="C1125" s="247" t="s">
        <v>4008</v>
      </c>
      <c r="D1125" s="248"/>
      <c r="E1125" s="103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0</v>
      </c>
      <c r="N1125" s="154">
        <f>SUM(N1128:N1196)</f>
        <v>0</v>
      </c>
      <c r="O1125" s="298">
        <f>+N1125-M1125</f>
        <v>0</v>
      </c>
      <c r="Q1125" s="154">
        <f>SUM(Q1128:Q1196)</f>
        <v>96</v>
      </c>
      <c r="R1125" s="519"/>
      <c r="S1125" s="154">
        <f>SUM(S1128:S1196)</f>
        <v>0</v>
      </c>
      <c r="T1125" s="154">
        <f>SUM(T1128:T1196)</f>
        <v>0</v>
      </c>
      <c r="V1125" s="154">
        <f>SUM(V1128:V1196)</f>
        <v>0</v>
      </c>
      <c r="W1125" s="154">
        <f>SUM(W1128:W1196)</f>
        <v>0</v>
      </c>
      <c r="X1125" s="519"/>
      <c r="Y1125" s="501"/>
      <c r="Z1125" s="519"/>
    </row>
    <row r="1126" spans="2:26" ht="9" customHeight="1" thickTop="1" thickBot="1">
      <c r="K1126" s="540"/>
      <c r="M1126" s="265"/>
      <c r="N1126" s="379"/>
      <c r="Q1126" s="379"/>
      <c r="R1126" s="554"/>
      <c r="X1126" s="501"/>
      <c r="Y1126" s="501"/>
      <c r="Z1126" s="501"/>
    </row>
    <row r="1127" spans="2:26" ht="39" thickBot="1">
      <c r="B1127" s="102" t="s">
        <v>3221</v>
      </c>
      <c r="C1127" s="245" t="s">
        <v>48</v>
      </c>
      <c r="D1127" s="245"/>
      <c r="E1127" s="246"/>
      <c r="F1127" s="246"/>
      <c r="G1127" s="246"/>
      <c r="H1127" s="246"/>
      <c r="I1127" s="246"/>
      <c r="J1127" s="246"/>
      <c r="K1127" s="322" t="s">
        <v>3894</v>
      </c>
      <c r="L1127" s="135"/>
      <c r="M1127" s="328" t="str">
        <f>+$M$10</f>
        <v>Valore netto al 31/12/2017</v>
      </c>
      <c r="N1127" s="779" t="str">
        <f>N$10</f>
        <v>Valore netto al 31/12/2018</v>
      </c>
      <c r="O1127" s="779" t="s">
        <v>4064</v>
      </c>
      <c r="P1127" s="806"/>
      <c r="Q1127" s="779" t="str">
        <f>Q$10</f>
        <v>Prechiusura al ° trimestre 2018</v>
      </c>
      <c r="R1127" s="514"/>
      <c r="S1127" s="1145" t="str">
        <f>S$330</f>
        <v>Costi da utilizzo contributi 2018</v>
      </c>
      <c r="T1127" s="1143" t="str">
        <f>T$330</f>
        <v>Costi da utilizzo contributi DI CUI SOCIO-SAN</v>
      </c>
      <c r="U1127" s="1144"/>
      <c r="V1127" s="1142" t="str">
        <f>V$330</f>
        <v>Costi da contributi 2018</v>
      </c>
      <c r="W1127" s="1143" t="str">
        <f>W$330</f>
        <v>Costi da contributi DI CUI SOCIO-SAN</v>
      </c>
      <c r="X1127" s="681"/>
      <c r="Y1127" s="501"/>
      <c r="Z1127" s="681"/>
    </row>
    <row r="1128" spans="2:26" ht="25.5">
      <c r="B1128" s="138" t="s">
        <v>2435</v>
      </c>
      <c r="C1128" s="138" t="s">
        <v>4009</v>
      </c>
      <c r="D1128" s="138"/>
      <c r="E1128" s="138"/>
      <c r="F1128" s="138"/>
      <c r="G1128" s="138"/>
      <c r="H1128" s="138"/>
      <c r="I1128" s="138"/>
      <c r="J1128" s="138"/>
      <c r="K1128" s="23" t="s">
        <v>2437</v>
      </c>
      <c r="L1128" s="270" t="s">
        <v>3218</v>
      </c>
      <c r="M1128" s="564">
        <f>IF(ISERROR(VLOOKUP($B1128,ESTR_PREC!$A$1:$M$6000,7,FALSE))=TRUE,0,VLOOKUP($B1128,ESTR_PREC!$A$1:$M$6000,7,FALSE))</f>
        <v>0</v>
      </c>
      <c r="N1128" s="225"/>
      <c r="O1128" s="560">
        <f t="shared" ref="O1128:O1134" si="31">+N1128-M1128</f>
        <v>0</v>
      </c>
      <c r="Q1128" s="225"/>
      <c r="R1128" s="499"/>
      <c r="S1128" s="225"/>
      <c r="T1128" s="225"/>
      <c r="V1128" s="225"/>
      <c r="W1128" s="225"/>
      <c r="X1128" s="499"/>
      <c r="Y1128" s="501"/>
      <c r="Z1128" s="499"/>
    </row>
    <row r="1129" spans="2:26" ht="25.5">
      <c r="B1129" s="138" t="s">
        <v>2438</v>
      </c>
      <c r="C1129" s="138" t="s">
        <v>4010</v>
      </c>
      <c r="D1129" s="138"/>
      <c r="E1129" s="138"/>
      <c r="F1129" s="138"/>
      <c r="G1129" s="138"/>
      <c r="H1129" s="138"/>
      <c r="I1129" s="138"/>
      <c r="J1129" s="138"/>
      <c r="K1129" s="23" t="s">
        <v>2439</v>
      </c>
      <c r="L1129" s="270" t="s">
        <v>3218</v>
      </c>
      <c r="M1129" s="564">
        <f>IF(ISERROR(VLOOKUP($B1129,ESTR_PREC!$A$1:$M$6000,7,FALSE))=TRUE,0,VLOOKUP($B1129,ESTR_PREC!$A$1:$M$6000,7,FALSE))</f>
        <v>0</v>
      </c>
      <c r="N1129" s="225"/>
      <c r="O1129" s="560">
        <f t="shared" si="31"/>
        <v>0</v>
      </c>
      <c r="Q1129" s="225"/>
      <c r="R1129" s="499"/>
      <c r="S1129" s="225"/>
      <c r="T1129" s="225"/>
      <c r="V1129" s="225"/>
      <c r="W1129" s="225"/>
      <c r="X1129" s="499"/>
      <c r="Y1129" s="501"/>
      <c r="Z1129" s="499"/>
    </row>
    <row r="1130" spans="2:26" ht="25.5">
      <c r="B1130" s="494" t="s">
        <v>2440</v>
      </c>
      <c r="C1130" s="968" t="s">
        <v>4011</v>
      </c>
      <c r="D1130" s="966"/>
      <c r="E1130" s="966"/>
      <c r="F1130" s="966"/>
      <c r="G1130" s="966"/>
      <c r="H1130" s="966"/>
      <c r="I1130" s="966"/>
      <c r="J1130" s="966"/>
      <c r="K1130" s="23" t="s">
        <v>2441</v>
      </c>
      <c r="L1130" s="967" t="s">
        <v>3218</v>
      </c>
      <c r="M1130" s="564">
        <f>IF(ISERROR(VLOOKUP($B1130,ESTR_PREC!$A$1:$M$6000,7,FALSE))=TRUE,0,VLOOKUP($B1130,ESTR_PREC!$A$1:$M$6000,7,FALSE))</f>
        <v>0</v>
      </c>
      <c r="N1130" s="225"/>
      <c r="O1130" s="560">
        <f t="shared" si="31"/>
        <v>0</v>
      </c>
      <c r="Q1130" s="225"/>
      <c r="R1130" s="499"/>
      <c r="S1130" s="225"/>
      <c r="T1130" s="225"/>
      <c r="V1130" s="225"/>
      <c r="W1130" s="225"/>
      <c r="X1130" s="499"/>
      <c r="Y1130" s="501"/>
      <c r="Z1130" s="499"/>
    </row>
    <row r="1131" spans="2:26" ht="25.5">
      <c r="B1131" s="138" t="s">
        <v>2442</v>
      </c>
      <c r="C1131" s="138" t="s">
        <v>4012</v>
      </c>
      <c r="D1131" s="138"/>
      <c r="E1131" s="138"/>
      <c r="F1131" s="138"/>
      <c r="G1131" s="138"/>
      <c r="H1131" s="138"/>
      <c r="I1131" s="138"/>
      <c r="J1131" s="138"/>
      <c r="K1131" s="23" t="s">
        <v>2443</v>
      </c>
      <c r="L1131" s="270" t="s">
        <v>3218</v>
      </c>
      <c r="M1131" s="564">
        <f>IF(ISERROR(VLOOKUP($B1131,ESTR_PREC!$A$1:$M$6000,7,FALSE))=TRUE,0,VLOOKUP($B1131,ESTR_PREC!$A$1:$M$6000,7,FALSE))</f>
        <v>0</v>
      </c>
      <c r="N1131" s="225"/>
      <c r="O1131" s="560">
        <f t="shared" si="31"/>
        <v>0</v>
      </c>
      <c r="Q1131" s="225"/>
      <c r="R1131" s="499"/>
      <c r="S1131" s="225"/>
      <c r="T1131" s="225"/>
      <c r="V1131" s="225"/>
      <c r="W1131" s="225"/>
      <c r="X1131" s="499"/>
      <c r="Y1131" s="501"/>
      <c r="Z1131" s="499"/>
    </row>
    <row r="1132" spans="2:26" ht="38.25">
      <c r="B1132" s="138" t="s">
        <v>2444</v>
      </c>
      <c r="C1132" s="138" t="s">
        <v>4013</v>
      </c>
      <c r="D1132" s="138"/>
      <c r="E1132" s="138"/>
      <c r="F1132" s="138"/>
      <c r="G1132" s="138"/>
      <c r="H1132" s="138"/>
      <c r="I1132" s="138"/>
      <c r="J1132" s="138"/>
      <c r="K1132" s="23" t="s">
        <v>2445</v>
      </c>
      <c r="L1132" s="270" t="s">
        <v>3218</v>
      </c>
      <c r="M1132" s="564">
        <f>IF(ISERROR(VLOOKUP($B1132,ESTR_PREC!$A$1:$M$6000,7,FALSE))=TRUE,0,VLOOKUP($B1132,ESTR_PREC!$A$1:$M$6000,7,FALSE))</f>
        <v>0</v>
      </c>
      <c r="N1132" s="225"/>
      <c r="O1132" s="560">
        <f t="shared" si="31"/>
        <v>0</v>
      </c>
      <c r="Q1132" s="225"/>
      <c r="R1132" s="499"/>
      <c r="S1132" s="225"/>
      <c r="T1132" s="225"/>
      <c r="V1132" s="225"/>
      <c r="W1132" s="225"/>
      <c r="X1132" s="499"/>
      <c r="Y1132" s="501"/>
      <c r="Z1132" s="499"/>
    </row>
    <row r="1133" spans="2:26" ht="25.5">
      <c r="B1133" s="138" t="s">
        <v>2446</v>
      </c>
      <c r="C1133" s="138" t="s">
        <v>4014</v>
      </c>
      <c r="D1133" s="138"/>
      <c r="E1133" s="138"/>
      <c r="F1133" s="138"/>
      <c r="G1133" s="138"/>
      <c r="H1133" s="138"/>
      <c r="I1133" s="138"/>
      <c r="J1133" s="138"/>
      <c r="K1133" s="23" t="s">
        <v>2447</v>
      </c>
      <c r="L1133" s="270" t="s">
        <v>3218</v>
      </c>
      <c r="M1133" s="564">
        <f>IF(ISERROR(VLOOKUP($B1133,ESTR_PREC!$A$1:$M$6000,7,FALSE))=TRUE,0,VLOOKUP($B1133,ESTR_PREC!$A$1:$M$6000,7,FALSE))</f>
        <v>0</v>
      </c>
      <c r="N1133" s="225"/>
      <c r="O1133" s="560">
        <f t="shared" si="31"/>
        <v>0</v>
      </c>
      <c r="Q1133" s="225"/>
      <c r="R1133" s="499"/>
      <c r="S1133" s="225"/>
      <c r="T1133" s="225"/>
      <c r="V1133" s="225"/>
      <c r="W1133" s="225"/>
      <c r="X1133" s="499"/>
      <c r="Y1133" s="501"/>
      <c r="Z1133" s="499"/>
    </row>
    <row r="1134" spans="2:26" ht="25.5">
      <c r="B1134" s="138" t="s">
        <v>2448</v>
      </c>
      <c r="C1134" s="138" t="s">
        <v>4015</v>
      </c>
      <c r="D1134" s="138"/>
      <c r="E1134" s="138"/>
      <c r="F1134" s="138"/>
      <c r="G1134" s="138"/>
      <c r="H1134" s="138"/>
      <c r="I1134" s="138"/>
      <c r="J1134" s="138"/>
      <c r="K1134" s="23" t="s">
        <v>2449</v>
      </c>
      <c r="L1134" s="270" t="s">
        <v>3218</v>
      </c>
      <c r="M1134" s="564">
        <f>IF(ISERROR(VLOOKUP($B1134,ESTR_PREC!$A$1:$M$6000,7,FALSE))=TRUE,0,VLOOKUP($B1134,ESTR_PREC!$A$1:$M$6000,7,FALSE))</f>
        <v>0</v>
      </c>
      <c r="N1134" s="225"/>
      <c r="O1134" s="560">
        <f t="shared" si="31"/>
        <v>0</v>
      </c>
      <c r="Q1134" s="225"/>
      <c r="R1134" s="499"/>
      <c r="S1134" s="225"/>
      <c r="T1134" s="225"/>
      <c r="V1134" s="225"/>
      <c r="W1134" s="225"/>
      <c r="X1134" s="499"/>
      <c r="Y1134" s="501"/>
      <c r="Z1134" s="499"/>
    </row>
    <row r="1135" spans="2:26" ht="25.5" hidden="1" customHeight="1">
      <c r="B1135" s="138" t="s">
        <v>2450</v>
      </c>
      <c r="C1135" s="138" t="s">
        <v>4017</v>
      </c>
      <c r="D1135" s="138"/>
      <c r="E1135" s="138"/>
      <c r="F1135" s="138"/>
      <c r="G1135" s="138"/>
      <c r="H1135" s="138"/>
      <c r="I1135" s="138"/>
      <c r="J1135" s="138"/>
      <c r="K1135" s="23" t="s">
        <v>2451</v>
      </c>
      <c r="L1135" s="270" t="s">
        <v>3218</v>
      </c>
      <c r="M1135" s="564"/>
      <c r="N1135" s="564"/>
      <c r="O1135" s="564"/>
      <c r="Q1135" s="564"/>
      <c r="R1135" s="499"/>
      <c r="S1135" s="815"/>
      <c r="T1135" s="815"/>
      <c r="V1135" s="815"/>
      <c r="W1135" s="815"/>
      <c r="X1135" s="499"/>
      <c r="Y1135" s="501"/>
      <c r="Z1135" s="499"/>
    </row>
    <row r="1136" spans="2:26" ht="25.5">
      <c r="B1136" s="138" t="s">
        <v>2452</v>
      </c>
      <c r="C1136" s="138" t="s">
        <v>4018</v>
      </c>
      <c r="D1136" s="138"/>
      <c r="E1136" s="138"/>
      <c r="F1136" s="138"/>
      <c r="G1136" s="138"/>
      <c r="H1136" s="138"/>
      <c r="I1136" s="138"/>
      <c r="J1136" s="138"/>
      <c r="K1136" s="23" t="s">
        <v>2453</v>
      </c>
      <c r="L1136" s="270" t="s">
        <v>3218</v>
      </c>
      <c r="M1136" s="564">
        <f>IF(ISERROR(VLOOKUP($B1136,ESTR_PREC!$A$1:$M$6000,7,FALSE))=TRUE,0,VLOOKUP($B1136,ESTR_PREC!$A$1:$M$6000,7,FALSE))</f>
        <v>0</v>
      </c>
      <c r="N1136" s="225"/>
      <c r="O1136" s="560">
        <f>+N1136-M1136</f>
        <v>0</v>
      </c>
      <c r="Q1136" s="225"/>
      <c r="R1136" s="499"/>
      <c r="S1136" s="225"/>
      <c r="T1136" s="225"/>
      <c r="V1136" s="225"/>
      <c r="W1136" s="225"/>
      <c r="X1136" s="499"/>
      <c r="Y1136" s="501"/>
      <c r="Z1136" s="499"/>
    </row>
    <row r="1137" spans="2:26" ht="25.5">
      <c r="B1137" s="138" t="s">
        <v>2454</v>
      </c>
      <c r="C1137" s="138" t="s">
        <v>4019</v>
      </c>
      <c r="D1137" s="138"/>
      <c r="E1137" s="138"/>
      <c r="F1137" s="138"/>
      <c r="G1137" s="138"/>
      <c r="H1137" s="138"/>
      <c r="I1137" s="138"/>
      <c r="J1137" s="138"/>
      <c r="K1137" s="23" t="s">
        <v>2455</v>
      </c>
      <c r="L1137" s="270" t="s">
        <v>3218</v>
      </c>
      <c r="M1137" s="564">
        <f>IF(ISERROR(VLOOKUP($B1137,ESTR_PREC!$A$1:$M$6000,7,FALSE))=TRUE,0,VLOOKUP($B1137,ESTR_PREC!$A$1:$M$6000,7,FALSE))</f>
        <v>0</v>
      </c>
      <c r="N1137" s="225"/>
      <c r="O1137" s="560">
        <f>+N1137-M1137</f>
        <v>0</v>
      </c>
      <c r="Q1137" s="225"/>
      <c r="R1137" s="499"/>
      <c r="S1137" s="225"/>
      <c r="T1137" s="225"/>
      <c r="V1137" s="225"/>
      <c r="W1137" s="225"/>
      <c r="X1137" s="499"/>
      <c r="Y1137" s="501"/>
      <c r="Z1137" s="499"/>
    </row>
    <row r="1138" spans="2:26" ht="25.5" hidden="1" customHeight="1">
      <c r="B1138" s="138" t="s">
        <v>2456</v>
      </c>
      <c r="C1138" s="138" t="s">
        <v>4020</v>
      </c>
      <c r="D1138" s="138"/>
      <c r="E1138" s="138"/>
      <c r="F1138" s="138"/>
      <c r="G1138" s="138"/>
      <c r="H1138" s="138"/>
      <c r="I1138" s="138"/>
      <c r="J1138" s="138"/>
      <c r="K1138" s="23" t="s">
        <v>2457</v>
      </c>
      <c r="L1138" s="270" t="s">
        <v>3218</v>
      </c>
      <c r="M1138" s="564"/>
      <c r="N1138" s="564"/>
      <c r="O1138" s="564"/>
      <c r="Q1138" s="564"/>
      <c r="R1138" s="499"/>
      <c r="S1138" s="815"/>
      <c r="T1138" s="815"/>
      <c r="V1138" s="815"/>
      <c r="W1138" s="815"/>
      <c r="X1138" s="499"/>
      <c r="Y1138" s="501"/>
      <c r="Z1138" s="499"/>
    </row>
    <row r="1139" spans="2:26" ht="25.5">
      <c r="B1139" s="138" t="s">
        <v>2458</v>
      </c>
      <c r="C1139" s="138" t="s">
        <v>4021</v>
      </c>
      <c r="D1139" s="138"/>
      <c r="E1139" s="138"/>
      <c r="F1139" s="138"/>
      <c r="G1139" s="138"/>
      <c r="H1139" s="138"/>
      <c r="I1139" s="138"/>
      <c r="J1139" s="138"/>
      <c r="K1139" s="23" t="s">
        <v>2459</v>
      </c>
      <c r="L1139" s="270" t="s">
        <v>3218</v>
      </c>
      <c r="M1139" s="564">
        <f>IF(ISERROR(VLOOKUP($B1139,ESTR_PREC!$A$1:$M$6000,7,FALSE))=TRUE,0,VLOOKUP($B1139,ESTR_PREC!$A$1:$M$6000,7,FALSE))</f>
        <v>0</v>
      </c>
      <c r="N1139" s="225"/>
      <c r="O1139" s="560">
        <f t="shared" ref="O1139:O1146" si="32">+N1139-M1139</f>
        <v>0</v>
      </c>
      <c r="Q1139" s="225"/>
      <c r="R1139" s="499"/>
      <c r="S1139" s="225"/>
      <c r="T1139" s="225"/>
      <c r="V1139" s="225"/>
      <c r="W1139" s="225"/>
      <c r="X1139" s="499"/>
      <c r="Y1139" s="501"/>
      <c r="Z1139" s="499"/>
    </row>
    <row r="1140" spans="2:26" ht="25.5">
      <c r="B1140" s="138" t="s">
        <v>2460</v>
      </c>
      <c r="C1140" s="138" t="s">
        <v>4624</v>
      </c>
      <c r="D1140" s="138"/>
      <c r="E1140" s="138"/>
      <c r="F1140" s="138"/>
      <c r="G1140" s="138"/>
      <c r="H1140" s="138"/>
      <c r="I1140" s="138"/>
      <c r="J1140" s="138"/>
      <c r="K1140" s="304" t="s">
        <v>2462</v>
      </c>
      <c r="L1140" s="270" t="s">
        <v>3218</v>
      </c>
      <c r="M1140" s="564">
        <f>IF(ISERROR(VLOOKUP($B1140,ESTR_PREC!$A$1:$M$6000,7,FALSE))=TRUE,0,VLOOKUP($B1140,ESTR_PREC!$A$1:$M$6000,7,FALSE))</f>
        <v>0</v>
      </c>
      <c r="N1140" s="225"/>
      <c r="O1140" s="560">
        <f t="shared" si="32"/>
        <v>0</v>
      </c>
      <c r="Q1140" s="225"/>
      <c r="R1140" s="499"/>
      <c r="S1140" s="225"/>
      <c r="T1140" s="225"/>
      <c r="V1140" s="225"/>
      <c r="W1140" s="225"/>
      <c r="X1140" s="499"/>
      <c r="Y1140" s="501"/>
      <c r="Z1140" s="499"/>
    </row>
    <row r="1141" spans="2:26" ht="25.5">
      <c r="B1141" s="138" t="s">
        <v>2463</v>
      </c>
      <c r="C1141" s="138" t="s">
        <v>4625</v>
      </c>
      <c r="D1141" s="138"/>
      <c r="E1141" s="138"/>
      <c r="F1141" s="138"/>
      <c r="G1141" s="138"/>
      <c r="H1141" s="138"/>
      <c r="I1141" s="138"/>
      <c r="J1141" s="138"/>
      <c r="K1141" s="304" t="s">
        <v>2464</v>
      </c>
      <c r="L1141" s="270" t="s">
        <v>3218</v>
      </c>
      <c r="M1141" s="564">
        <f>IF(ISERROR(VLOOKUP($B1141,ESTR_PREC!$A$1:$M$6000,7,FALSE))=TRUE,0,VLOOKUP($B1141,ESTR_PREC!$A$1:$M$6000,7,FALSE))</f>
        <v>0</v>
      </c>
      <c r="N1141" s="225"/>
      <c r="O1141" s="560">
        <f t="shared" si="32"/>
        <v>0</v>
      </c>
      <c r="Q1141" s="225"/>
      <c r="R1141" s="499"/>
      <c r="S1141" s="225"/>
      <c r="T1141" s="225"/>
      <c r="V1141" s="225"/>
      <c r="W1141" s="225"/>
      <c r="X1141" s="499"/>
      <c r="Y1141" s="501"/>
      <c r="Z1141" s="499"/>
    </row>
    <row r="1142" spans="2:26" ht="25.5">
      <c r="B1142" s="494" t="s">
        <v>2465</v>
      </c>
      <c r="C1142" s="966" t="s">
        <v>4022</v>
      </c>
      <c r="D1142" s="966"/>
      <c r="E1142" s="966"/>
      <c r="F1142" s="966"/>
      <c r="G1142" s="966"/>
      <c r="H1142" s="966"/>
      <c r="I1142" s="966"/>
      <c r="J1142" s="966"/>
      <c r="K1142" s="369" t="s">
        <v>2466</v>
      </c>
      <c r="L1142" s="967" t="s">
        <v>3218</v>
      </c>
      <c r="M1142" s="564">
        <f>IF(ISERROR(VLOOKUP($B1142,ESTR_PREC!$A$1:$M$6000,7,FALSE))=TRUE,0,VLOOKUP($B1142,ESTR_PREC!$A$1:$M$6000,7,FALSE))</f>
        <v>0</v>
      </c>
      <c r="N1142" s="225"/>
      <c r="O1142" s="560">
        <f t="shared" si="32"/>
        <v>0</v>
      </c>
      <c r="Q1142" s="225"/>
      <c r="R1142" s="499"/>
      <c r="S1142" s="225"/>
      <c r="T1142" s="225"/>
      <c r="V1142" s="225"/>
      <c r="W1142" s="225"/>
      <c r="X1142" s="499"/>
      <c r="Y1142" s="501"/>
      <c r="Z1142" s="499"/>
    </row>
    <row r="1143" spans="2:26" ht="25.5">
      <c r="B1143" s="138" t="s">
        <v>2467</v>
      </c>
      <c r="C1143" s="138" t="s">
        <v>4626</v>
      </c>
      <c r="D1143" s="138"/>
      <c r="E1143" s="138"/>
      <c r="F1143" s="138"/>
      <c r="G1143" s="138"/>
      <c r="H1143" s="138"/>
      <c r="I1143" s="138"/>
      <c r="J1143" s="138"/>
      <c r="K1143" s="304" t="s">
        <v>2468</v>
      </c>
      <c r="L1143" s="270" t="s">
        <v>3218</v>
      </c>
      <c r="M1143" s="564">
        <f>IF(ISERROR(VLOOKUP($B1143,ESTR_PREC!$A$1:$M$6000,7,FALSE))=TRUE,0,VLOOKUP($B1143,ESTR_PREC!$A$1:$M$6000,7,FALSE))</f>
        <v>0</v>
      </c>
      <c r="N1143" s="225"/>
      <c r="O1143" s="560">
        <f t="shared" si="32"/>
        <v>0</v>
      </c>
      <c r="Q1143" s="225"/>
      <c r="R1143" s="499"/>
      <c r="S1143" s="225"/>
      <c r="T1143" s="225"/>
      <c r="V1143" s="225"/>
      <c r="W1143" s="225"/>
      <c r="X1143" s="499"/>
      <c r="Y1143" s="501"/>
      <c r="Z1143" s="499"/>
    </row>
    <row r="1144" spans="2:26" ht="38.25">
      <c r="B1144" s="138" t="s">
        <v>2469</v>
      </c>
      <c r="C1144" s="138" t="s">
        <v>4627</v>
      </c>
      <c r="D1144" s="138"/>
      <c r="E1144" s="138"/>
      <c r="F1144" s="138"/>
      <c r="G1144" s="138"/>
      <c r="H1144" s="138"/>
      <c r="I1144" s="138"/>
      <c r="J1144" s="138"/>
      <c r="K1144" s="304" t="s">
        <v>2470</v>
      </c>
      <c r="L1144" s="270" t="s">
        <v>3218</v>
      </c>
      <c r="M1144" s="564">
        <f>IF(ISERROR(VLOOKUP($B1144,ESTR_PREC!$A$1:$M$6000,7,FALSE))=TRUE,0,VLOOKUP($B1144,ESTR_PREC!$A$1:$M$6000,7,FALSE))</f>
        <v>0</v>
      </c>
      <c r="N1144" s="225"/>
      <c r="O1144" s="560">
        <f t="shared" si="32"/>
        <v>0</v>
      </c>
      <c r="Q1144" s="225"/>
      <c r="R1144" s="499"/>
      <c r="S1144" s="225"/>
      <c r="T1144" s="225"/>
      <c r="V1144" s="225"/>
      <c r="W1144" s="225"/>
      <c r="X1144" s="499"/>
      <c r="Y1144" s="501"/>
      <c r="Z1144" s="499"/>
    </row>
    <row r="1145" spans="2:26" ht="25.5">
      <c r="B1145" s="138" t="s">
        <v>2471</v>
      </c>
      <c r="C1145" s="138" t="s">
        <v>4628</v>
      </c>
      <c r="D1145" s="138"/>
      <c r="E1145" s="138"/>
      <c r="F1145" s="138"/>
      <c r="G1145" s="138"/>
      <c r="H1145" s="138"/>
      <c r="I1145" s="138"/>
      <c r="J1145" s="138"/>
      <c r="K1145" s="304" t="s">
        <v>2472</v>
      </c>
      <c r="L1145" s="270" t="s">
        <v>3218</v>
      </c>
      <c r="M1145" s="564">
        <f>IF(ISERROR(VLOOKUP($B1145,ESTR_PREC!$A$1:$M$6000,7,FALSE))=TRUE,0,VLOOKUP($B1145,ESTR_PREC!$A$1:$M$6000,7,FALSE))</f>
        <v>0</v>
      </c>
      <c r="N1145" s="225"/>
      <c r="O1145" s="560">
        <f t="shared" si="32"/>
        <v>0</v>
      </c>
      <c r="Q1145" s="225"/>
      <c r="R1145" s="499"/>
      <c r="S1145" s="225"/>
      <c r="T1145" s="225"/>
      <c r="V1145" s="225"/>
      <c r="W1145" s="225"/>
      <c r="X1145" s="499"/>
      <c r="Y1145" s="501"/>
      <c r="Z1145" s="499"/>
    </row>
    <row r="1146" spans="2:26" ht="25.5">
      <c r="B1146" s="138" t="s">
        <v>2473</v>
      </c>
      <c r="C1146" s="138" t="s">
        <v>4629</v>
      </c>
      <c r="D1146" s="138"/>
      <c r="E1146" s="138"/>
      <c r="F1146" s="138"/>
      <c r="G1146" s="138"/>
      <c r="H1146" s="138"/>
      <c r="I1146" s="138"/>
      <c r="J1146" s="138"/>
      <c r="K1146" s="304" t="s">
        <v>2474</v>
      </c>
      <c r="L1146" s="270" t="s">
        <v>3218</v>
      </c>
      <c r="M1146" s="564">
        <f>IF(ISERROR(VLOOKUP($B1146,ESTR_PREC!$A$1:$M$6000,7,FALSE))=TRUE,0,VLOOKUP($B1146,ESTR_PREC!$A$1:$M$6000,7,FALSE))</f>
        <v>0</v>
      </c>
      <c r="N1146" s="225"/>
      <c r="O1146" s="560">
        <f t="shared" si="32"/>
        <v>0</v>
      </c>
      <c r="Q1146" s="225"/>
      <c r="R1146" s="499"/>
      <c r="S1146" s="225"/>
      <c r="T1146" s="225"/>
      <c r="V1146" s="225"/>
      <c r="W1146" s="225"/>
      <c r="X1146" s="499"/>
      <c r="Y1146" s="501"/>
      <c r="Z1146" s="499"/>
    </row>
    <row r="1147" spans="2:26" ht="25.5" hidden="1" customHeight="1">
      <c r="B1147" s="138" t="s">
        <v>2475</v>
      </c>
      <c r="C1147" s="138" t="s">
        <v>4630</v>
      </c>
      <c r="D1147" s="138"/>
      <c r="E1147" s="138"/>
      <c r="F1147" s="138"/>
      <c r="G1147" s="138"/>
      <c r="H1147" s="138"/>
      <c r="I1147" s="138"/>
      <c r="J1147" s="138"/>
      <c r="K1147" s="304" t="s">
        <v>2476</v>
      </c>
      <c r="L1147" s="270" t="s">
        <v>3218</v>
      </c>
      <c r="M1147" s="564"/>
      <c r="N1147" s="564"/>
      <c r="O1147" s="564"/>
      <c r="Q1147" s="564"/>
      <c r="R1147" s="499"/>
      <c r="S1147" s="815"/>
      <c r="T1147" s="815"/>
      <c r="V1147" s="815"/>
      <c r="W1147" s="815"/>
      <c r="X1147" s="499"/>
      <c r="Y1147" s="501"/>
      <c r="Z1147" s="499"/>
    </row>
    <row r="1148" spans="2:26" ht="25.5">
      <c r="B1148" s="138" t="s">
        <v>2477</v>
      </c>
      <c r="C1148" s="138" t="s">
        <v>4631</v>
      </c>
      <c r="D1148" s="138"/>
      <c r="E1148" s="138"/>
      <c r="F1148" s="138"/>
      <c r="G1148" s="138"/>
      <c r="H1148" s="138"/>
      <c r="I1148" s="138"/>
      <c r="J1148" s="138"/>
      <c r="K1148" s="304" t="s">
        <v>2478</v>
      </c>
      <c r="L1148" s="270" t="s">
        <v>3218</v>
      </c>
      <c r="M1148" s="564">
        <f>IF(ISERROR(VLOOKUP($B1148,ESTR_PREC!$A$1:$M$6000,7,FALSE))=TRUE,0,VLOOKUP($B1148,ESTR_PREC!$A$1:$M$6000,7,FALSE))</f>
        <v>0</v>
      </c>
      <c r="N1148" s="225"/>
      <c r="O1148" s="560">
        <f>+N1148-M1148</f>
        <v>0</v>
      </c>
      <c r="Q1148" s="225"/>
      <c r="R1148" s="499"/>
      <c r="S1148" s="225"/>
      <c r="T1148" s="225"/>
      <c r="V1148" s="225"/>
      <c r="W1148" s="225"/>
      <c r="X1148" s="499"/>
      <c r="Y1148" s="501"/>
      <c r="Z1148" s="499"/>
    </row>
    <row r="1149" spans="2:26" ht="25.5">
      <c r="B1149" s="138" t="s">
        <v>2479</v>
      </c>
      <c r="C1149" s="138" t="s">
        <v>4632</v>
      </c>
      <c r="D1149" s="138"/>
      <c r="E1149" s="138"/>
      <c r="F1149" s="138"/>
      <c r="G1149" s="138"/>
      <c r="H1149" s="138"/>
      <c r="I1149" s="138"/>
      <c r="J1149" s="138"/>
      <c r="K1149" s="304" t="s">
        <v>2480</v>
      </c>
      <c r="L1149" s="270" t="s">
        <v>3218</v>
      </c>
      <c r="M1149" s="564">
        <f>IF(ISERROR(VLOOKUP($B1149,ESTR_PREC!$A$1:$M$6000,7,FALSE))=TRUE,0,VLOOKUP($B1149,ESTR_PREC!$A$1:$M$6000,7,FALSE))</f>
        <v>0</v>
      </c>
      <c r="N1149" s="225"/>
      <c r="O1149" s="560">
        <f>+N1149-M1149</f>
        <v>0</v>
      </c>
      <c r="Q1149" s="225"/>
      <c r="R1149" s="499"/>
      <c r="S1149" s="225"/>
      <c r="T1149" s="225"/>
      <c r="V1149" s="225"/>
      <c r="W1149" s="225"/>
      <c r="X1149" s="499"/>
      <c r="Y1149" s="501"/>
      <c r="Z1149" s="499"/>
    </row>
    <row r="1150" spans="2:26" ht="25.5" hidden="1" customHeight="1">
      <c r="B1150" s="138" t="s">
        <v>2481</v>
      </c>
      <c r="C1150" s="138" t="s">
        <v>4633</v>
      </c>
      <c r="D1150" s="138"/>
      <c r="E1150" s="138"/>
      <c r="F1150" s="138"/>
      <c r="G1150" s="138"/>
      <c r="H1150" s="138"/>
      <c r="I1150" s="138"/>
      <c r="J1150" s="138"/>
      <c r="K1150" s="304" t="s">
        <v>2482</v>
      </c>
      <c r="L1150" s="270" t="s">
        <v>3218</v>
      </c>
      <c r="M1150" s="564"/>
      <c r="N1150" s="564"/>
      <c r="O1150" s="564"/>
      <c r="Q1150" s="564"/>
      <c r="R1150" s="499"/>
      <c r="S1150" s="815"/>
      <c r="T1150" s="815"/>
      <c r="V1150" s="815"/>
      <c r="W1150" s="815"/>
      <c r="X1150" s="499"/>
      <c r="Y1150" s="501"/>
      <c r="Z1150" s="499"/>
    </row>
    <row r="1151" spans="2:26" ht="25.5">
      <c r="B1151" s="138" t="s">
        <v>2483</v>
      </c>
      <c r="C1151" s="138" t="s">
        <v>4634</v>
      </c>
      <c r="D1151" s="138"/>
      <c r="E1151" s="138"/>
      <c r="F1151" s="138"/>
      <c r="G1151" s="138"/>
      <c r="H1151" s="138"/>
      <c r="I1151" s="138"/>
      <c r="J1151" s="138"/>
      <c r="K1151" s="304" t="s">
        <v>2484</v>
      </c>
      <c r="L1151" s="270" t="s">
        <v>3218</v>
      </c>
      <c r="M1151" s="564">
        <f>IF(ISERROR(VLOOKUP($B1151,ESTR_PREC!$A$1:$M$6000,7,FALSE))=TRUE,0,VLOOKUP($B1151,ESTR_PREC!$A$1:$M$6000,7,FALSE))</f>
        <v>0</v>
      </c>
      <c r="N1151" s="225"/>
      <c r="O1151" s="560">
        <f>+N1151-M1151</f>
        <v>0</v>
      </c>
      <c r="Q1151" s="225"/>
      <c r="R1151" s="499"/>
      <c r="S1151" s="225"/>
      <c r="T1151" s="225"/>
      <c r="V1151" s="225"/>
      <c r="W1151" s="225"/>
      <c r="X1151" s="499"/>
      <c r="Y1151" s="501"/>
      <c r="Z1151" s="499"/>
    </row>
    <row r="1152" spans="2:26" hidden="1">
      <c r="B1152" s="138" t="s">
        <v>2485</v>
      </c>
      <c r="C1152" s="138" t="s">
        <v>4635</v>
      </c>
      <c r="D1152" s="138"/>
      <c r="E1152" s="138"/>
      <c r="F1152" s="138"/>
      <c r="G1152" s="138"/>
      <c r="H1152" s="138"/>
      <c r="I1152" s="138"/>
      <c r="J1152" s="138"/>
      <c r="K1152" s="304" t="s">
        <v>2487</v>
      </c>
      <c r="L1152" s="270" t="s">
        <v>3218</v>
      </c>
      <c r="M1152" s="564"/>
      <c r="N1152" s="343"/>
      <c r="O1152" s="564"/>
      <c r="Q1152" s="343"/>
      <c r="R1152" s="499"/>
      <c r="S1152" s="815"/>
      <c r="T1152" s="815"/>
      <c r="V1152" s="815"/>
      <c r="W1152" s="815"/>
      <c r="X1152" s="499"/>
      <c r="Y1152" s="501"/>
      <c r="Z1152" s="499"/>
    </row>
    <row r="1153" spans="2:26" hidden="1">
      <c r="B1153" s="138" t="s">
        <v>2488</v>
      </c>
      <c r="C1153" s="138" t="s">
        <v>4636</v>
      </c>
      <c r="D1153" s="138"/>
      <c r="E1153" s="138"/>
      <c r="F1153" s="138"/>
      <c r="G1153" s="138"/>
      <c r="H1153" s="138"/>
      <c r="I1153" s="138"/>
      <c r="J1153" s="138"/>
      <c r="K1153" s="304" t="s">
        <v>2489</v>
      </c>
      <c r="L1153" s="270" t="s">
        <v>3218</v>
      </c>
      <c r="M1153" s="564"/>
      <c r="N1153" s="343"/>
      <c r="O1153" s="564"/>
      <c r="Q1153" s="343"/>
      <c r="R1153" s="499"/>
      <c r="S1153" s="815"/>
      <c r="T1153" s="815"/>
      <c r="V1153" s="815"/>
      <c r="W1153" s="815"/>
      <c r="X1153" s="499"/>
      <c r="Y1153" s="501"/>
      <c r="Z1153" s="499"/>
    </row>
    <row r="1154" spans="2:26" hidden="1">
      <c r="B1154" s="494" t="s">
        <v>2490</v>
      </c>
      <c r="C1154" s="966" t="s">
        <v>4024</v>
      </c>
      <c r="D1154" s="966"/>
      <c r="E1154" s="966"/>
      <c r="F1154" s="966"/>
      <c r="G1154" s="966"/>
      <c r="H1154" s="966"/>
      <c r="I1154" s="966"/>
      <c r="J1154" s="966"/>
      <c r="K1154" s="369" t="s">
        <v>2491</v>
      </c>
      <c r="L1154" s="965" t="s">
        <v>3218</v>
      </c>
      <c r="M1154" s="564"/>
      <c r="N1154" s="343"/>
      <c r="O1154" s="564"/>
      <c r="Q1154" s="343"/>
      <c r="R1154" s="499"/>
      <c r="S1154" s="815"/>
      <c r="T1154" s="815"/>
      <c r="V1154" s="815"/>
      <c r="W1154" s="815"/>
      <c r="X1154" s="499"/>
      <c r="Y1154" s="501"/>
      <c r="Z1154" s="499"/>
    </row>
    <row r="1155" spans="2:26" hidden="1">
      <c r="B1155" s="138" t="s">
        <v>2492</v>
      </c>
      <c r="C1155" s="138" t="s">
        <v>4637</v>
      </c>
      <c r="D1155" s="138"/>
      <c r="E1155" s="138"/>
      <c r="F1155" s="138"/>
      <c r="G1155" s="138"/>
      <c r="H1155" s="138"/>
      <c r="I1155" s="138"/>
      <c r="J1155" s="138"/>
      <c r="K1155" s="304" t="s">
        <v>2493</v>
      </c>
      <c r="L1155" s="270" t="s">
        <v>3218</v>
      </c>
      <c r="M1155" s="564"/>
      <c r="N1155" s="343"/>
      <c r="O1155" s="564"/>
      <c r="Q1155" s="343"/>
      <c r="R1155" s="499"/>
      <c r="S1155" s="815"/>
      <c r="T1155" s="815"/>
      <c r="V1155" s="815"/>
      <c r="W1155" s="815"/>
      <c r="X1155" s="499"/>
      <c r="Y1155" s="501"/>
      <c r="Z1155" s="499"/>
    </row>
    <row r="1156" spans="2:26" ht="25.5" hidden="1">
      <c r="B1156" s="138" t="s">
        <v>2494</v>
      </c>
      <c r="C1156" s="138" t="s">
        <v>4638</v>
      </c>
      <c r="D1156" s="138"/>
      <c r="E1156" s="138"/>
      <c r="F1156" s="138"/>
      <c r="G1156" s="138"/>
      <c r="H1156" s="138"/>
      <c r="I1156" s="138"/>
      <c r="J1156" s="138"/>
      <c r="K1156" s="304" t="s">
        <v>2495</v>
      </c>
      <c r="L1156" s="270" t="s">
        <v>3218</v>
      </c>
      <c r="M1156" s="564"/>
      <c r="N1156" s="343"/>
      <c r="O1156" s="564"/>
      <c r="Q1156" s="343"/>
      <c r="R1156" s="499"/>
      <c r="S1156" s="815"/>
      <c r="T1156" s="815"/>
      <c r="V1156" s="815"/>
      <c r="W1156" s="815"/>
      <c r="X1156" s="499"/>
      <c r="Y1156" s="501"/>
      <c r="Z1156" s="499"/>
    </row>
    <row r="1157" spans="2:26" ht="25.5" hidden="1">
      <c r="B1157" s="138" t="s">
        <v>2496</v>
      </c>
      <c r="C1157" s="138" t="s">
        <v>4640</v>
      </c>
      <c r="D1157" s="138"/>
      <c r="E1157" s="138"/>
      <c r="F1157" s="138"/>
      <c r="G1157" s="138"/>
      <c r="H1157" s="138"/>
      <c r="I1157" s="138"/>
      <c r="J1157" s="138"/>
      <c r="K1157" s="304" t="s">
        <v>2497</v>
      </c>
      <c r="L1157" s="270" t="s">
        <v>3218</v>
      </c>
      <c r="M1157" s="564"/>
      <c r="N1157" s="343"/>
      <c r="O1157" s="564"/>
      <c r="Q1157" s="343"/>
      <c r="R1157" s="499"/>
      <c r="S1157" s="815"/>
      <c r="T1157" s="815"/>
      <c r="V1157" s="815"/>
      <c r="W1157" s="815"/>
      <c r="X1157" s="499"/>
      <c r="Y1157" s="501"/>
      <c r="Z1157" s="499"/>
    </row>
    <row r="1158" spans="2:26" ht="25.5" hidden="1">
      <c r="B1158" s="138" t="s">
        <v>2498</v>
      </c>
      <c r="C1158" s="138" t="s">
        <v>4641</v>
      </c>
      <c r="D1158" s="138"/>
      <c r="E1158" s="138"/>
      <c r="F1158" s="138"/>
      <c r="G1158" s="138"/>
      <c r="H1158" s="138"/>
      <c r="I1158" s="138"/>
      <c r="J1158" s="138"/>
      <c r="K1158" s="304" t="s">
        <v>2499</v>
      </c>
      <c r="L1158" s="270" t="s">
        <v>3218</v>
      </c>
      <c r="M1158" s="564"/>
      <c r="N1158" s="343"/>
      <c r="O1158" s="564"/>
      <c r="Q1158" s="343"/>
      <c r="R1158" s="499"/>
      <c r="S1158" s="815"/>
      <c r="T1158" s="815"/>
      <c r="V1158" s="815"/>
      <c r="W1158" s="815"/>
      <c r="X1158" s="499"/>
      <c r="Y1158" s="501"/>
      <c r="Z1158" s="499"/>
    </row>
    <row r="1159" spans="2:26" ht="25.5" hidden="1" customHeight="1">
      <c r="B1159" s="138" t="s">
        <v>2500</v>
      </c>
      <c r="C1159" s="138" t="s">
        <v>4642</v>
      </c>
      <c r="D1159" s="138"/>
      <c r="E1159" s="138"/>
      <c r="F1159" s="138"/>
      <c r="G1159" s="138"/>
      <c r="H1159" s="138"/>
      <c r="I1159" s="138"/>
      <c r="J1159" s="138"/>
      <c r="K1159" s="304" t="s">
        <v>2501</v>
      </c>
      <c r="L1159" s="270" t="s">
        <v>3218</v>
      </c>
      <c r="M1159" s="564"/>
      <c r="N1159" s="343"/>
      <c r="O1159" s="564"/>
      <c r="Q1159" s="343"/>
      <c r="R1159" s="499"/>
      <c r="S1159" s="815"/>
      <c r="T1159" s="815"/>
      <c r="V1159" s="815"/>
      <c r="W1159" s="815"/>
      <c r="X1159" s="499"/>
      <c r="Y1159" s="501"/>
      <c r="Z1159" s="499"/>
    </row>
    <row r="1160" spans="2:26" hidden="1">
      <c r="B1160" s="138" t="s">
        <v>2502</v>
      </c>
      <c r="C1160" s="138" t="s">
        <v>4643</v>
      </c>
      <c r="D1160" s="138"/>
      <c r="E1160" s="138"/>
      <c r="F1160" s="138"/>
      <c r="G1160" s="138"/>
      <c r="H1160" s="138"/>
      <c r="I1160" s="138"/>
      <c r="J1160" s="138"/>
      <c r="K1160" s="304" t="s">
        <v>2503</v>
      </c>
      <c r="L1160" s="270" t="s">
        <v>3218</v>
      </c>
      <c r="M1160" s="564"/>
      <c r="N1160" s="343"/>
      <c r="O1160" s="564"/>
      <c r="Q1160" s="343"/>
      <c r="R1160" s="499"/>
      <c r="S1160" s="815"/>
      <c r="T1160" s="815"/>
      <c r="V1160" s="815"/>
      <c r="W1160" s="815"/>
      <c r="X1160" s="499"/>
      <c r="Y1160" s="501"/>
      <c r="Z1160" s="499"/>
    </row>
    <row r="1161" spans="2:26" ht="25.5" hidden="1">
      <c r="B1161" s="138" t="s">
        <v>2504</v>
      </c>
      <c r="C1161" s="138" t="s">
        <v>4644</v>
      </c>
      <c r="D1161" s="138"/>
      <c r="E1161" s="138"/>
      <c r="F1161" s="138"/>
      <c r="G1161" s="138"/>
      <c r="H1161" s="138"/>
      <c r="I1161" s="138"/>
      <c r="J1161" s="138"/>
      <c r="K1161" s="304" t="s">
        <v>2505</v>
      </c>
      <c r="L1161" s="270" t="s">
        <v>3218</v>
      </c>
      <c r="M1161" s="564"/>
      <c r="N1161" s="343"/>
      <c r="O1161" s="564"/>
      <c r="Q1161" s="343"/>
      <c r="R1161" s="499"/>
      <c r="S1161" s="815"/>
      <c r="T1161" s="815"/>
      <c r="V1161" s="815"/>
      <c r="W1161" s="815"/>
      <c r="X1161" s="499"/>
      <c r="Y1161" s="501"/>
      <c r="Z1161" s="499"/>
    </row>
    <row r="1162" spans="2:26" ht="25.5" hidden="1" customHeight="1">
      <c r="B1162" s="138" t="s">
        <v>2506</v>
      </c>
      <c r="C1162" s="138" t="s">
        <v>4645</v>
      </c>
      <c r="D1162" s="138"/>
      <c r="E1162" s="138"/>
      <c r="F1162" s="138"/>
      <c r="G1162" s="138"/>
      <c r="H1162" s="138"/>
      <c r="I1162" s="138"/>
      <c r="J1162" s="138"/>
      <c r="K1162" s="304" t="s">
        <v>2507</v>
      </c>
      <c r="L1162" s="270" t="s">
        <v>3218</v>
      </c>
      <c r="M1162" s="564"/>
      <c r="N1162" s="343"/>
      <c r="O1162" s="564"/>
      <c r="Q1162" s="343"/>
      <c r="R1162" s="499"/>
      <c r="S1162" s="815"/>
      <c r="T1162" s="815"/>
      <c r="V1162" s="815"/>
      <c r="W1162" s="815"/>
      <c r="X1162" s="499"/>
      <c r="Y1162" s="501"/>
      <c r="Z1162" s="499"/>
    </row>
    <row r="1163" spans="2:26" ht="25.5" hidden="1">
      <c r="B1163" s="138" t="s">
        <v>2508</v>
      </c>
      <c r="C1163" s="138" t="s">
        <v>4646</v>
      </c>
      <c r="D1163" s="138"/>
      <c r="E1163" s="138"/>
      <c r="F1163" s="138"/>
      <c r="G1163" s="138"/>
      <c r="H1163" s="138"/>
      <c r="I1163" s="138"/>
      <c r="J1163" s="138"/>
      <c r="K1163" s="304" t="s">
        <v>2509</v>
      </c>
      <c r="L1163" s="270" t="s">
        <v>3218</v>
      </c>
      <c r="M1163" s="564"/>
      <c r="N1163" s="343"/>
      <c r="O1163" s="564"/>
      <c r="Q1163" s="343"/>
      <c r="R1163" s="499"/>
      <c r="S1163" s="815"/>
      <c r="T1163" s="815"/>
      <c r="V1163" s="815"/>
      <c r="W1163" s="815"/>
      <c r="X1163" s="499"/>
      <c r="Y1163" s="501"/>
      <c r="Z1163" s="499"/>
    </row>
    <row r="1164" spans="2:26" ht="25.5">
      <c r="B1164" s="138" t="s">
        <v>2510</v>
      </c>
      <c r="C1164" s="138" t="s">
        <v>4026</v>
      </c>
      <c r="D1164" s="138"/>
      <c r="E1164" s="138"/>
      <c r="F1164" s="138"/>
      <c r="G1164" s="138"/>
      <c r="H1164" s="138"/>
      <c r="I1164" s="138"/>
      <c r="J1164" s="138"/>
      <c r="K1164" s="23" t="s">
        <v>2512</v>
      </c>
      <c r="L1164" s="270" t="s">
        <v>3218</v>
      </c>
      <c r="M1164" s="564">
        <f>IF(ISERROR(VLOOKUP($B1164,ESTR_PREC!$A$1:$M$6000,7,FALSE))=TRUE,0,VLOOKUP($B1164,ESTR_PREC!$A$1:$M$6000,7,FALSE))</f>
        <v>0</v>
      </c>
      <c r="N1164" s="225"/>
      <c r="O1164" s="560">
        <f t="shared" ref="O1164:O1169" si="33">+N1164-M1164</f>
        <v>0</v>
      </c>
      <c r="Q1164" s="225">
        <v>57</v>
      </c>
      <c r="R1164" s="499"/>
      <c r="S1164" s="225"/>
      <c r="T1164" s="225"/>
      <c r="V1164" s="225"/>
      <c r="W1164" s="225"/>
      <c r="X1164" s="499"/>
      <c r="Y1164" s="501"/>
      <c r="Z1164" s="499"/>
    </row>
    <row r="1165" spans="2:26" ht="25.5">
      <c r="B1165" s="138" t="s">
        <v>2513</v>
      </c>
      <c r="C1165" s="138" t="s">
        <v>4027</v>
      </c>
      <c r="D1165" s="138"/>
      <c r="E1165" s="138"/>
      <c r="F1165" s="138"/>
      <c r="G1165" s="138"/>
      <c r="H1165" s="138"/>
      <c r="I1165" s="138"/>
      <c r="J1165" s="138"/>
      <c r="K1165" s="23" t="s">
        <v>2514</v>
      </c>
      <c r="L1165" s="270" t="s">
        <v>3218</v>
      </c>
      <c r="M1165" s="564">
        <f>IF(ISERROR(VLOOKUP($B1165,ESTR_PREC!$A$1:$M$6000,7,FALSE))=TRUE,0,VLOOKUP($B1165,ESTR_PREC!$A$1:$M$6000,7,FALSE))</f>
        <v>0</v>
      </c>
      <c r="N1165" s="225"/>
      <c r="O1165" s="560">
        <f t="shared" si="33"/>
        <v>0</v>
      </c>
      <c r="Q1165" s="225">
        <v>0</v>
      </c>
      <c r="R1165" s="499"/>
      <c r="S1165" s="225"/>
      <c r="T1165" s="225"/>
      <c r="V1165" s="225"/>
      <c r="W1165" s="225"/>
      <c r="X1165" s="499"/>
      <c r="Y1165" s="501"/>
      <c r="Z1165" s="499"/>
    </row>
    <row r="1166" spans="2:26" ht="25.5">
      <c r="B1166" s="138" t="s">
        <v>2515</v>
      </c>
      <c r="C1166" s="138" t="s">
        <v>4028</v>
      </c>
      <c r="D1166" s="138"/>
      <c r="E1166" s="138"/>
      <c r="F1166" s="138"/>
      <c r="G1166" s="138"/>
      <c r="H1166" s="138"/>
      <c r="I1166" s="138"/>
      <c r="J1166" s="138"/>
      <c r="K1166" s="23" t="s">
        <v>2516</v>
      </c>
      <c r="L1166" s="270" t="s">
        <v>3218</v>
      </c>
      <c r="M1166" s="564">
        <f>IF(ISERROR(VLOOKUP($B1166,ESTR_PREC!$A$1:$M$6000,7,FALSE))=TRUE,0,VLOOKUP($B1166,ESTR_PREC!$A$1:$M$6000,7,FALSE))</f>
        <v>0</v>
      </c>
      <c r="N1166" s="225"/>
      <c r="O1166" s="560">
        <f t="shared" si="33"/>
        <v>0</v>
      </c>
      <c r="Q1166" s="225">
        <v>12</v>
      </c>
      <c r="R1166" s="499"/>
      <c r="S1166" s="225"/>
      <c r="T1166" s="225"/>
      <c r="V1166" s="225"/>
      <c r="W1166" s="225"/>
      <c r="X1166" s="499"/>
      <c r="Y1166" s="501"/>
      <c r="Z1166" s="499"/>
    </row>
    <row r="1167" spans="2:26" ht="25.5">
      <c r="B1167" s="138" t="s">
        <v>2517</v>
      </c>
      <c r="C1167" s="138" t="s">
        <v>4029</v>
      </c>
      <c r="D1167" s="138"/>
      <c r="E1167" s="138"/>
      <c r="F1167" s="138"/>
      <c r="G1167" s="138"/>
      <c r="H1167" s="138"/>
      <c r="I1167" s="138"/>
      <c r="J1167" s="138"/>
      <c r="K1167" s="23" t="s">
        <v>2518</v>
      </c>
      <c r="L1167" s="270" t="s">
        <v>3218</v>
      </c>
      <c r="M1167" s="564">
        <f>IF(ISERROR(VLOOKUP($B1167,ESTR_PREC!$A$1:$M$6000,7,FALSE))=TRUE,0,VLOOKUP($B1167,ESTR_PREC!$A$1:$M$6000,7,FALSE))</f>
        <v>0</v>
      </c>
      <c r="N1167" s="225"/>
      <c r="O1167" s="560">
        <f t="shared" si="33"/>
        <v>0</v>
      </c>
      <c r="Q1167" s="225">
        <v>4</v>
      </c>
      <c r="R1167" s="499"/>
      <c r="S1167" s="225"/>
      <c r="T1167" s="225"/>
      <c r="V1167" s="225"/>
      <c r="W1167" s="225"/>
      <c r="X1167" s="499"/>
      <c r="Y1167" s="501"/>
      <c r="Z1167" s="499"/>
    </row>
    <row r="1168" spans="2:26" ht="25.5">
      <c r="B1168" s="138" t="s">
        <v>2519</v>
      </c>
      <c r="C1168" s="138" t="s">
        <v>4030</v>
      </c>
      <c r="D1168" s="138"/>
      <c r="E1168" s="138"/>
      <c r="F1168" s="138"/>
      <c r="G1168" s="138"/>
      <c r="H1168" s="138"/>
      <c r="I1168" s="138"/>
      <c r="J1168" s="138"/>
      <c r="K1168" s="23" t="s">
        <v>2520</v>
      </c>
      <c r="L1168" s="270" t="s">
        <v>3218</v>
      </c>
      <c r="M1168" s="564">
        <f>IF(ISERROR(VLOOKUP($B1168,ESTR_PREC!$A$1:$M$6000,7,FALSE))=TRUE,0,VLOOKUP($B1168,ESTR_PREC!$A$1:$M$6000,7,FALSE))</f>
        <v>0</v>
      </c>
      <c r="N1168" s="225"/>
      <c r="O1168" s="560">
        <f t="shared" si="33"/>
        <v>0</v>
      </c>
      <c r="Q1168" s="225">
        <v>0</v>
      </c>
      <c r="R1168" s="499"/>
      <c r="S1168" s="225"/>
      <c r="T1168" s="225"/>
      <c r="V1168" s="225"/>
      <c r="W1168" s="225"/>
      <c r="X1168" s="499"/>
      <c r="Y1168" s="501"/>
      <c r="Z1168" s="499"/>
    </row>
    <row r="1169" spans="2:26" ht="25.5">
      <c r="B1169" s="138" t="s">
        <v>2521</v>
      </c>
      <c r="C1169" s="138" t="s">
        <v>4031</v>
      </c>
      <c r="D1169" s="138"/>
      <c r="E1169" s="138"/>
      <c r="F1169" s="138"/>
      <c r="G1169" s="138"/>
      <c r="H1169" s="138"/>
      <c r="I1169" s="138"/>
      <c r="J1169" s="138"/>
      <c r="K1169" s="23" t="s">
        <v>2522</v>
      </c>
      <c r="L1169" s="270" t="s">
        <v>3218</v>
      </c>
      <c r="M1169" s="564">
        <f>IF(ISERROR(VLOOKUP($B1169,ESTR_PREC!$A$1:$M$6000,7,FALSE))=TRUE,0,VLOOKUP($B1169,ESTR_PREC!$A$1:$M$6000,7,FALSE))</f>
        <v>0</v>
      </c>
      <c r="N1169" s="225"/>
      <c r="O1169" s="560">
        <f t="shared" si="33"/>
        <v>0</v>
      </c>
      <c r="Q1169" s="225">
        <v>2</v>
      </c>
      <c r="R1169" s="499"/>
      <c r="S1169" s="225"/>
      <c r="T1169" s="225"/>
      <c r="V1169" s="225"/>
      <c r="W1169" s="225"/>
      <c r="X1169" s="499"/>
      <c r="Y1169" s="501"/>
      <c r="Z1169" s="499"/>
    </row>
    <row r="1170" spans="2:26" ht="25.5" hidden="1" customHeight="1">
      <c r="B1170" s="138" t="s">
        <v>2523</v>
      </c>
      <c r="C1170" s="138" t="s">
        <v>4033</v>
      </c>
      <c r="D1170" s="138"/>
      <c r="E1170" s="138"/>
      <c r="F1170" s="138"/>
      <c r="G1170" s="138"/>
      <c r="H1170" s="138"/>
      <c r="I1170" s="138"/>
      <c r="J1170" s="138"/>
      <c r="K1170" s="23" t="s">
        <v>2524</v>
      </c>
      <c r="L1170" s="270" t="s">
        <v>3218</v>
      </c>
      <c r="M1170" s="564"/>
      <c r="N1170" s="564"/>
      <c r="O1170" s="564"/>
      <c r="Q1170" s="564"/>
      <c r="R1170" s="499"/>
      <c r="S1170" s="815"/>
      <c r="T1170" s="815"/>
      <c r="V1170" s="815"/>
      <c r="W1170" s="815"/>
      <c r="X1170" s="499"/>
      <c r="Y1170" s="501"/>
      <c r="Z1170" s="499"/>
    </row>
    <row r="1171" spans="2:26" ht="25.5">
      <c r="B1171" s="138" t="s">
        <v>2525</v>
      </c>
      <c r="C1171" s="138" t="s">
        <v>4034</v>
      </c>
      <c r="D1171" s="138"/>
      <c r="E1171" s="138"/>
      <c r="F1171" s="138"/>
      <c r="G1171" s="138"/>
      <c r="H1171" s="138"/>
      <c r="I1171" s="138"/>
      <c r="J1171" s="138"/>
      <c r="K1171" s="23" t="s">
        <v>2526</v>
      </c>
      <c r="L1171" s="270" t="s">
        <v>3218</v>
      </c>
      <c r="M1171" s="564">
        <f>IF(ISERROR(VLOOKUP($B1171,ESTR_PREC!$A$1:$M$6000,7,FALSE))=TRUE,0,VLOOKUP($B1171,ESTR_PREC!$A$1:$M$6000,7,FALSE))</f>
        <v>0</v>
      </c>
      <c r="N1171" s="225"/>
      <c r="O1171" s="560">
        <f>+N1171-M1171</f>
        <v>0</v>
      </c>
      <c r="Q1171" s="225">
        <v>21</v>
      </c>
      <c r="R1171" s="499"/>
      <c r="S1171" s="225"/>
      <c r="T1171" s="225"/>
      <c r="V1171" s="225"/>
      <c r="W1171" s="225"/>
      <c r="X1171" s="499"/>
      <c r="Y1171" s="501"/>
      <c r="Z1171" s="499"/>
    </row>
    <row r="1172" spans="2:26" ht="25.5">
      <c r="B1172" s="138" t="s">
        <v>2527</v>
      </c>
      <c r="C1172" s="138" t="s">
        <v>4035</v>
      </c>
      <c r="D1172" s="138"/>
      <c r="E1172" s="138"/>
      <c r="F1172" s="138"/>
      <c r="G1172" s="138"/>
      <c r="H1172" s="138"/>
      <c r="I1172" s="138"/>
      <c r="J1172" s="138"/>
      <c r="K1172" s="23" t="s">
        <v>2528</v>
      </c>
      <c r="L1172" s="270" t="s">
        <v>3218</v>
      </c>
      <c r="M1172" s="564">
        <f>IF(ISERROR(VLOOKUP($B1172,ESTR_PREC!$A$1:$M$6000,7,FALSE))=TRUE,0,VLOOKUP($B1172,ESTR_PREC!$A$1:$M$6000,7,FALSE))</f>
        <v>0</v>
      </c>
      <c r="N1172" s="225"/>
      <c r="O1172" s="560">
        <f>+N1172-M1172</f>
        <v>0</v>
      </c>
      <c r="Q1172" s="225"/>
      <c r="R1172" s="499"/>
      <c r="S1172" s="225"/>
      <c r="T1172" s="225"/>
      <c r="V1172" s="225"/>
      <c r="W1172" s="225"/>
      <c r="X1172" s="499"/>
      <c r="Y1172" s="501"/>
      <c r="Z1172" s="499"/>
    </row>
    <row r="1173" spans="2:26" ht="25.5" hidden="1" customHeight="1">
      <c r="B1173" s="138" t="s">
        <v>2529</v>
      </c>
      <c r="C1173" s="138" t="s">
        <v>4036</v>
      </c>
      <c r="D1173" s="138"/>
      <c r="E1173" s="138"/>
      <c r="F1173" s="138"/>
      <c r="G1173" s="138"/>
      <c r="H1173" s="138"/>
      <c r="I1173" s="138"/>
      <c r="J1173" s="138"/>
      <c r="K1173" s="23" t="s">
        <v>2530</v>
      </c>
      <c r="L1173" s="270" t="s">
        <v>3218</v>
      </c>
      <c r="M1173" s="564"/>
      <c r="N1173" s="564"/>
      <c r="O1173" s="564"/>
      <c r="Q1173" s="564"/>
      <c r="R1173" s="499"/>
      <c r="S1173" s="815"/>
      <c r="T1173" s="815"/>
      <c r="V1173" s="815"/>
      <c r="W1173" s="815"/>
      <c r="X1173" s="499"/>
      <c r="Y1173" s="501"/>
      <c r="Z1173" s="499"/>
    </row>
    <row r="1174" spans="2:26" ht="25.5">
      <c r="B1174" s="138" t="s">
        <v>2531</v>
      </c>
      <c r="C1174" s="138" t="s">
        <v>4037</v>
      </c>
      <c r="D1174" s="138"/>
      <c r="E1174" s="138"/>
      <c r="F1174" s="138"/>
      <c r="G1174" s="138"/>
      <c r="H1174" s="138"/>
      <c r="I1174" s="138"/>
      <c r="J1174" s="138"/>
      <c r="K1174" s="23" t="s">
        <v>2532</v>
      </c>
      <c r="L1174" s="959" t="s">
        <v>3218</v>
      </c>
      <c r="M1174" s="564">
        <f>IF(ISERROR(VLOOKUP($B1174,ESTR_PREC!$A$1:$M$6000,7,FALSE))=TRUE,0,VLOOKUP($B1174,ESTR_PREC!$A$1:$M$6000,7,FALSE))</f>
        <v>0</v>
      </c>
      <c r="N1174" s="225"/>
      <c r="O1174" s="560">
        <f t="shared" ref="O1174:O1180" si="34">+N1174-M1174</f>
        <v>0</v>
      </c>
      <c r="Q1174" s="225"/>
      <c r="R1174" s="499"/>
      <c r="S1174" s="225"/>
      <c r="T1174" s="225"/>
      <c r="V1174" s="225"/>
      <c r="W1174" s="225"/>
      <c r="X1174" s="499"/>
      <c r="Y1174" s="501"/>
      <c r="Z1174" s="499"/>
    </row>
    <row r="1175" spans="2:26" ht="25.5">
      <c r="B1175" s="138" t="s">
        <v>2533</v>
      </c>
      <c r="C1175" s="138" t="s">
        <v>4647</v>
      </c>
      <c r="D1175" s="138"/>
      <c r="E1175" s="138"/>
      <c r="F1175" s="138"/>
      <c r="G1175" s="138"/>
      <c r="H1175" s="138"/>
      <c r="I1175" s="138"/>
      <c r="J1175" s="138"/>
      <c r="K1175" s="304" t="s">
        <v>2535</v>
      </c>
      <c r="L1175" s="270" t="s">
        <v>3218</v>
      </c>
      <c r="M1175" s="564">
        <f>IF(ISERROR(VLOOKUP($B1175,ESTR_PREC!$A$1:$M$6000,7,FALSE))=TRUE,0,VLOOKUP($B1175,ESTR_PREC!$A$1:$M$6000,7,FALSE))</f>
        <v>0</v>
      </c>
      <c r="N1175" s="225"/>
      <c r="O1175" s="560">
        <f t="shared" si="34"/>
        <v>0</v>
      </c>
      <c r="Q1175" s="225"/>
      <c r="R1175" s="499"/>
      <c r="S1175" s="225"/>
      <c r="T1175" s="225"/>
      <c r="V1175" s="225"/>
      <c r="W1175" s="225"/>
      <c r="X1175" s="499"/>
      <c r="Y1175" s="501"/>
      <c r="Z1175" s="499"/>
    </row>
    <row r="1176" spans="2:26" ht="25.5">
      <c r="B1176" s="138" t="s">
        <v>2536</v>
      </c>
      <c r="C1176" s="138" t="s">
        <v>4648</v>
      </c>
      <c r="D1176" s="138"/>
      <c r="E1176" s="138"/>
      <c r="F1176" s="138"/>
      <c r="G1176" s="138"/>
      <c r="H1176" s="138"/>
      <c r="I1176" s="138"/>
      <c r="J1176" s="138"/>
      <c r="K1176" s="304" t="s">
        <v>2537</v>
      </c>
      <c r="L1176" s="270" t="s">
        <v>3218</v>
      </c>
      <c r="M1176" s="564">
        <f>IF(ISERROR(VLOOKUP($B1176,ESTR_PREC!$A$1:$M$6000,7,FALSE))=TRUE,0,VLOOKUP($B1176,ESTR_PREC!$A$1:$M$6000,7,FALSE))</f>
        <v>0</v>
      </c>
      <c r="N1176" s="225"/>
      <c r="O1176" s="560">
        <f t="shared" si="34"/>
        <v>0</v>
      </c>
      <c r="Q1176" s="225"/>
      <c r="R1176" s="499"/>
      <c r="S1176" s="225"/>
      <c r="T1176" s="225"/>
      <c r="V1176" s="225"/>
      <c r="W1176" s="225"/>
      <c r="X1176" s="499"/>
      <c r="Y1176" s="501"/>
      <c r="Z1176" s="499"/>
    </row>
    <row r="1177" spans="2:26" ht="25.5">
      <c r="B1177" s="138" t="s">
        <v>2538</v>
      </c>
      <c r="C1177" s="138" t="s">
        <v>4649</v>
      </c>
      <c r="D1177" s="138"/>
      <c r="E1177" s="138"/>
      <c r="F1177" s="138"/>
      <c r="G1177" s="138"/>
      <c r="H1177" s="138"/>
      <c r="I1177" s="138"/>
      <c r="J1177" s="138"/>
      <c r="K1177" s="304" t="s">
        <v>2539</v>
      </c>
      <c r="L1177" s="270" t="s">
        <v>3218</v>
      </c>
      <c r="M1177" s="564">
        <f>IF(ISERROR(VLOOKUP($B1177,ESTR_PREC!$A$1:$M$6000,7,FALSE))=TRUE,0,VLOOKUP($B1177,ESTR_PREC!$A$1:$M$6000,7,FALSE))</f>
        <v>0</v>
      </c>
      <c r="N1177" s="225"/>
      <c r="O1177" s="560">
        <f t="shared" si="34"/>
        <v>0</v>
      </c>
      <c r="Q1177" s="225"/>
      <c r="R1177" s="499"/>
      <c r="S1177" s="225"/>
      <c r="T1177" s="225"/>
      <c r="V1177" s="225"/>
      <c r="W1177" s="225"/>
      <c r="X1177" s="499"/>
      <c r="Y1177" s="501"/>
      <c r="Z1177" s="499"/>
    </row>
    <row r="1178" spans="2:26" ht="25.5">
      <c r="B1178" s="138" t="s">
        <v>2540</v>
      </c>
      <c r="C1178" s="138" t="s">
        <v>4650</v>
      </c>
      <c r="D1178" s="138"/>
      <c r="E1178" s="138"/>
      <c r="F1178" s="138"/>
      <c r="G1178" s="138"/>
      <c r="H1178" s="138"/>
      <c r="I1178" s="138"/>
      <c r="J1178" s="138"/>
      <c r="K1178" s="304" t="s">
        <v>2541</v>
      </c>
      <c r="L1178" s="270" t="s">
        <v>3218</v>
      </c>
      <c r="M1178" s="564">
        <f>IF(ISERROR(VLOOKUP($B1178,ESTR_PREC!$A$1:$M$6000,7,FALSE))=TRUE,0,VLOOKUP($B1178,ESTR_PREC!$A$1:$M$6000,7,FALSE))</f>
        <v>0</v>
      </c>
      <c r="N1178" s="225"/>
      <c r="O1178" s="560">
        <f t="shared" si="34"/>
        <v>0</v>
      </c>
      <c r="Q1178" s="225"/>
      <c r="R1178" s="499"/>
      <c r="S1178" s="225"/>
      <c r="T1178" s="225"/>
      <c r="V1178" s="225"/>
      <c r="W1178" s="225"/>
      <c r="X1178" s="499"/>
      <c r="Y1178" s="501"/>
      <c r="Z1178" s="499"/>
    </row>
    <row r="1179" spans="2:26" ht="25.5">
      <c r="B1179" s="138" t="s">
        <v>2542</v>
      </c>
      <c r="C1179" s="138" t="s">
        <v>4651</v>
      </c>
      <c r="D1179" s="138"/>
      <c r="E1179" s="138"/>
      <c r="F1179" s="138"/>
      <c r="G1179" s="138"/>
      <c r="H1179" s="138"/>
      <c r="I1179" s="138"/>
      <c r="J1179" s="138"/>
      <c r="K1179" s="304" t="s">
        <v>2543</v>
      </c>
      <c r="L1179" s="270" t="s">
        <v>3218</v>
      </c>
      <c r="M1179" s="564">
        <f>IF(ISERROR(VLOOKUP($B1179,ESTR_PREC!$A$1:$M$6000,7,FALSE))=TRUE,0,VLOOKUP($B1179,ESTR_PREC!$A$1:$M$6000,7,FALSE))</f>
        <v>0</v>
      </c>
      <c r="N1179" s="225"/>
      <c r="O1179" s="560">
        <f t="shared" si="34"/>
        <v>0</v>
      </c>
      <c r="Q1179" s="225"/>
      <c r="R1179" s="499"/>
      <c r="S1179" s="225"/>
      <c r="T1179" s="225"/>
      <c r="V1179" s="225"/>
      <c r="W1179" s="225"/>
      <c r="X1179" s="499"/>
      <c r="Y1179" s="501"/>
      <c r="Z1179" s="499"/>
    </row>
    <row r="1180" spans="2:26" ht="25.5">
      <c r="B1180" s="138" t="s">
        <v>2544</v>
      </c>
      <c r="C1180" s="138" t="s">
        <v>4652</v>
      </c>
      <c r="D1180" s="138"/>
      <c r="E1180" s="138"/>
      <c r="F1180" s="138"/>
      <c r="G1180" s="138"/>
      <c r="H1180" s="138"/>
      <c r="I1180" s="138"/>
      <c r="J1180" s="138"/>
      <c r="K1180" s="304" t="s">
        <v>2545</v>
      </c>
      <c r="L1180" s="270" t="s">
        <v>3218</v>
      </c>
      <c r="M1180" s="564">
        <f>IF(ISERROR(VLOOKUP($B1180,ESTR_PREC!$A$1:$M$6000,7,FALSE))=TRUE,0,VLOOKUP($B1180,ESTR_PREC!$A$1:$M$6000,7,FALSE))</f>
        <v>0</v>
      </c>
      <c r="N1180" s="225"/>
      <c r="O1180" s="560">
        <f t="shared" si="34"/>
        <v>0</v>
      </c>
      <c r="Q1180" s="225"/>
      <c r="R1180" s="499"/>
      <c r="S1180" s="225"/>
      <c r="T1180" s="225"/>
      <c r="V1180" s="225"/>
      <c r="W1180" s="225"/>
      <c r="X1180" s="499"/>
      <c r="Y1180" s="501"/>
      <c r="Z1180" s="499"/>
    </row>
    <row r="1181" spans="2:26" ht="25.5" hidden="1" customHeight="1">
      <c r="B1181" s="138" t="s">
        <v>2546</v>
      </c>
      <c r="C1181" s="138" t="s">
        <v>4653</v>
      </c>
      <c r="D1181" s="138"/>
      <c r="E1181" s="138"/>
      <c r="F1181" s="138"/>
      <c r="G1181" s="138"/>
      <c r="H1181" s="138"/>
      <c r="I1181" s="138"/>
      <c r="J1181" s="138"/>
      <c r="K1181" s="304" t="s">
        <v>2547</v>
      </c>
      <c r="L1181" s="270" t="s">
        <v>3218</v>
      </c>
      <c r="M1181" s="564"/>
      <c r="N1181" s="564"/>
      <c r="O1181" s="564"/>
      <c r="Q1181" s="564"/>
      <c r="R1181" s="499"/>
      <c r="S1181" s="815"/>
      <c r="T1181" s="815"/>
      <c r="V1181" s="815"/>
      <c r="W1181" s="815"/>
      <c r="X1181" s="499"/>
      <c r="Y1181" s="501"/>
      <c r="Z1181" s="499"/>
    </row>
    <row r="1182" spans="2:26" ht="25.5">
      <c r="B1182" s="138" t="s">
        <v>2548</v>
      </c>
      <c r="C1182" s="138" t="s">
        <v>4654</v>
      </c>
      <c r="D1182" s="138"/>
      <c r="E1182" s="138"/>
      <c r="F1182" s="138"/>
      <c r="G1182" s="138"/>
      <c r="H1182" s="138"/>
      <c r="I1182" s="138"/>
      <c r="J1182" s="138"/>
      <c r="K1182" s="304" t="s">
        <v>2549</v>
      </c>
      <c r="L1182" s="270" t="s">
        <v>3218</v>
      </c>
      <c r="M1182" s="564">
        <f>IF(ISERROR(VLOOKUP($B1182,ESTR_PREC!$A$1:$M$6000,7,FALSE))=TRUE,0,VLOOKUP($B1182,ESTR_PREC!$A$1:$M$6000,7,FALSE))</f>
        <v>0</v>
      </c>
      <c r="N1182" s="225"/>
      <c r="O1182" s="560">
        <f>+N1182-M1182</f>
        <v>0</v>
      </c>
      <c r="Q1182" s="225"/>
      <c r="R1182" s="499"/>
      <c r="S1182" s="225"/>
      <c r="T1182" s="225"/>
      <c r="V1182" s="225"/>
      <c r="W1182" s="225"/>
      <c r="X1182" s="499"/>
      <c r="Y1182" s="501"/>
      <c r="Z1182" s="499"/>
    </row>
    <row r="1183" spans="2:26" ht="25.5">
      <c r="B1183" s="138" t="s">
        <v>2550</v>
      </c>
      <c r="C1183" s="138" t="s">
        <v>4655</v>
      </c>
      <c r="D1183" s="138"/>
      <c r="E1183" s="138"/>
      <c r="F1183" s="138"/>
      <c r="G1183" s="138"/>
      <c r="H1183" s="138"/>
      <c r="I1183" s="138"/>
      <c r="J1183" s="138"/>
      <c r="K1183" s="304" t="s">
        <v>2551</v>
      </c>
      <c r="L1183" s="270" t="s">
        <v>3218</v>
      </c>
      <c r="M1183" s="564">
        <f>IF(ISERROR(VLOOKUP($B1183,ESTR_PREC!$A$1:$M$6000,7,FALSE))=TRUE,0,VLOOKUP($B1183,ESTR_PREC!$A$1:$M$6000,7,FALSE))</f>
        <v>0</v>
      </c>
      <c r="N1183" s="225"/>
      <c r="O1183" s="560">
        <f>+N1183-M1183</f>
        <v>0</v>
      </c>
      <c r="Q1183" s="225"/>
      <c r="R1183" s="499"/>
      <c r="S1183" s="225"/>
      <c r="T1183" s="225"/>
      <c r="V1183" s="225"/>
      <c r="W1183" s="225"/>
      <c r="X1183" s="499"/>
      <c r="Y1183" s="501"/>
      <c r="Z1183" s="499"/>
    </row>
    <row r="1184" spans="2:26" ht="25.5" hidden="1" customHeight="1">
      <c r="B1184" s="138" t="s">
        <v>2552</v>
      </c>
      <c r="C1184" s="138" t="s">
        <v>4656</v>
      </c>
      <c r="D1184" s="138"/>
      <c r="E1184" s="138"/>
      <c r="F1184" s="138"/>
      <c r="G1184" s="138"/>
      <c r="H1184" s="138"/>
      <c r="I1184" s="138"/>
      <c r="J1184" s="138"/>
      <c r="K1184" s="304" t="s">
        <v>2553</v>
      </c>
      <c r="L1184" s="270" t="s">
        <v>3218</v>
      </c>
      <c r="M1184" s="564"/>
      <c r="N1184" s="564"/>
      <c r="O1184" s="564"/>
      <c r="Q1184" s="564"/>
      <c r="R1184" s="499"/>
      <c r="S1184" s="815"/>
      <c r="T1184" s="815"/>
      <c r="V1184" s="815"/>
      <c r="W1184" s="815"/>
      <c r="X1184" s="499"/>
      <c r="Y1184" s="501"/>
      <c r="Z1184" s="499"/>
    </row>
    <row r="1185" spans="2:26" ht="25.5">
      <c r="B1185" s="138" t="s">
        <v>2554</v>
      </c>
      <c r="C1185" s="138" t="s">
        <v>4657</v>
      </c>
      <c r="D1185" s="138"/>
      <c r="E1185" s="138"/>
      <c r="F1185" s="138"/>
      <c r="G1185" s="138"/>
      <c r="H1185" s="138"/>
      <c r="I1185" s="138"/>
      <c r="J1185" s="138"/>
      <c r="K1185" s="304" t="s">
        <v>2555</v>
      </c>
      <c r="L1185" s="270" t="s">
        <v>3218</v>
      </c>
      <c r="M1185" s="564">
        <f>IF(ISERROR(VLOOKUP($B1185,ESTR_PREC!$A$1:$M$6000,7,FALSE))=TRUE,0,VLOOKUP($B1185,ESTR_PREC!$A$1:$M$6000,7,FALSE))</f>
        <v>0</v>
      </c>
      <c r="N1185" s="225"/>
      <c r="O1185" s="560">
        <f>+N1185-M1185</f>
        <v>0</v>
      </c>
      <c r="Q1185" s="225"/>
      <c r="R1185" s="499"/>
      <c r="S1185" s="225"/>
      <c r="T1185" s="225"/>
      <c r="V1185" s="225"/>
      <c r="W1185" s="225"/>
      <c r="X1185" s="499"/>
      <c r="Y1185" s="501"/>
      <c r="Z1185" s="499"/>
    </row>
    <row r="1186" spans="2:26" ht="14.25" hidden="1" customHeight="1">
      <c r="B1186" s="138" t="s">
        <v>2556</v>
      </c>
      <c r="C1186" s="138" t="s">
        <v>4658</v>
      </c>
      <c r="D1186" s="138"/>
      <c r="E1186" s="138"/>
      <c r="F1186" s="138"/>
      <c r="G1186" s="138"/>
      <c r="H1186" s="138"/>
      <c r="I1186" s="138"/>
      <c r="J1186" s="138"/>
      <c r="K1186" s="304" t="s">
        <v>2558</v>
      </c>
      <c r="L1186" s="270" t="s">
        <v>3218</v>
      </c>
      <c r="M1186" s="564"/>
      <c r="N1186" s="343"/>
      <c r="O1186" s="564"/>
      <c r="Q1186" s="343"/>
      <c r="R1186" s="499"/>
      <c r="S1186" s="815"/>
      <c r="T1186" s="815"/>
      <c r="V1186" s="815"/>
      <c r="W1186" s="815"/>
      <c r="X1186" s="499"/>
      <c r="Y1186" s="501"/>
      <c r="Z1186" s="499"/>
    </row>
    <row r="1187" spans="2:26" hidden="1">
      <c r="B1187" s="138" t="s">
        <v>2559</v>
      </c>
      <c r="C1187" s="138" t="s">
        <v>4659</v>
      </c>
      <c r="D1187" s="138"/>
      <c r="E1187" s="138"/>
      <c r="F1187" s="138"/>
      <c r="G1187" s="138"/>
      <c r="H1187" s="138"/>
      <c r="I1187" s="138"/>
      <c r="J1187" s="138"/>
      <c r="K1187" s="304" t="s">
        <v>2560</v>
      </c>
      <c r="L1187" s="270" t="s">
        <v>3218</v>
      </c>
      <c r="M1187" s="564"/>
      <c r="N1187" s="343"/>
      <c r="O1187" s="564"/>
      <c r="Q1187" s="343"/>
      <c r="R1187" s="499"/>
      <c r="S1187" s="815"/>
      <c r="T1187" s="815"/>
      <c r="V1187" s="815"/>
      <c r="W1187" s="815"/>
      <c r="X1187" s="499"/>
      <c r="Y1187" s="501"/>
      <c r="Z1187" s="499"/>
    </row>
    <row r="1188" spans="2:26" hidden="1">
      <c r="B1188" s="138" t="s">
        <v>2561</v>
      </c>
      <c r="C1188" s="138" t="s">
        <v>4660</v>
      </c>
      <c r="D1188" s="138"/>
      <c r="E1188" s="138"/>
      <c r="F1188" s="138"/>
      <c r="G1188" s="138"/>
      <c r="H1188" s="138"/>
      <c r="I1188" s="138"/>
      <c r="J1188" s="138"/>
      <c r="K1188" s="304" t="s">
        <v>2562</v>
      </c>
      <c r="L1188" s="270" t="s">
        <v>3218</v>
      </c>
      <c r="M1188" s="564"/>
      <c r="N1188" s="343"/>
      <c r="O1188" s="564"/>
      <c r="Q1188" s="343"/>
      <c r="R1188" s="499"/>
      <c r="S1188" s="815"/>
      <c r="T1188" s="815"/>
      <c r="V1188" s="815"/>
      <c r="W1188" s="815"/>
      <c r="X1188" s="499"/>
      <c r="Y1188" s="501"/>
      <c r="Z1188" s="499"/>
    </row>
    <row r="1189" spans="2:26" ht="25.5" hidden="1">
      <c r="B1189" s="138" t="s">
        <v>2563</v>
      </c>
      <c r="C1189" s="138" t="s">
        <v>4661</v>
      </c>
      <c r="D1189" s="138"/>
      <c r="E1189" s="138"/>
      <c r="F1189" s="138"/>
      <c r="G1189" s="138"/>
      <c r="H1189" s="138"/>
      <c r="I1189" s="138"/>
      <c r="J1189" s="138"/>
      <c r="K1189" s="304" t="s">
        <v>2564</v>
      </c>
      <c r="L1189" s="270" t="s">
        <v>3218</v>
      </c>
      <c r="M1189" s="564"/>
      <c r="N1189" s="343"/>
      <c r="O1189" s="564"/>
      <c r="Q1189" s="343"/>
      <c r="R1189" s="499"/>
      <c r="S1189" s="815"/>
      <c r="T1189" s="815"/>
      <c r="V1189" s="815"/>
      <c r="W1189" s="815"/>
      <c r="X1189" s="499"/>
      <c r="Y1189" s="501"/>
      <c r="Z1189" s="499"/>
    </row>
    <row r="1190" spans="2:26" ht="25.5" hidden="1">
      <c r="B1190" s="138" t="s">
        <v>2565</v>
      </c>
      <c r="C1190" s="138" t="s">
        <v>4662</v>
      </c>
      <c r="D1190" s="138"/>
      <c r="E1190" s="138"/>
      <c r="F1190" s="138"/>
      <c r="G1190" s="138"/>
      <c r="H1190" s="138"/>
      <c r="I1190" s="138"/>
      <c r="J1190" s="138"/>
      <c r="K1190" s="304" t="s">
        <v>2566</v>
      </c>
      <c r="L1190" s="270" t="s">
        <v>3218</v>
      </c>
      <c r="M1190" s="564"/>
      <c r="N1190" s="343"/>
      <c r="O1190" s="564"/>
      <c r="Q1190" s="343"/>
      <c r="R1190" s="499"/>
      <c r="S1190" s="815"/>
      <c r="T1190" s="815"/>
      <c r="V1190" s="815"/>
      <c r="W1190" s="815"/>
      <c r="X1190" s="499"/>
      <c r="Y1190" s="501"/>
      <c r="Z1190" s="499"/>
    </row>
    <row r="1191" spans="2:26" ht="25.5" hidden="1">
      <c r="B1191" s="138" t="s">
        <v>2567</v>
      </c>
      <c r="C1191" s="138" t="s">
        <v>4663</v>
      </c>
      <c r="D1191" s="138"/>
      <c r="E1191" s="138"/>
      <c r="F1191" s="138"/>
      <c r="G1191" s="138"/>
      <c r="H1191" s="138"/>
      <c r="I1191" s="138"/>
      <c r="J1191" s="138"/>
      <c r="K1191" s="304" t="s">
        <v>2568</v>
      </c>
      <c r="L1191" s="270" t="s">
        <v>3218</v>
      </c>
      <c r="M1191" s="564"/>
      <c r="N1191" s="343"/>
      <c r="O1191" s="564"/>
      <c r="Q1191" s="343"/>
      <c r="R1191" s="499"/>
      <c r="S1191" s="815"/>
      <c r="T1191" s="815"/>
      <c r="V1191" s="815"/>
      <c r="W1191" s="815"/>
      <c r="X1191" s="499"/>
      <c r="Y1191" s="501"/>
      <c r="Z1191" s="499"/>
    </row>
    <row r="1192" spans="2:26" ht="25.5" hidden="1" customHeight="1">
      <c r="B1192" s="138" t="s">
        <v>2569</v>
      </c>
      <c r="C1192" s="138" t="s">
        <v>4664</v>
      </c>
      <c r="D1192" s="138"/>
      <c r="E1192" s="138"/>
      <c r="F1192" s="138"/>
      <c r="G1192" s="138"/>
      <c r="H1192" s="138"/>
      <c r="I1192" s="138"/>
      <c r="J1192" s="138"/>
      <c r="K1192" s="304" t="s">
        <v>2570</v>
      </c>
      <c r="L1192" s="270" t="s">
        <v>3218</v>
      </c>
      <c r="M1192" s="564"/>
      <c r="N1192" s="343"/>
      <c r="O1192" s="564"/>
      <c r="Q1192" s="343"/>
      <c r="R1192" s="499"/>
      <c r="S1192" s="815"/>
      <c r="T1192" s="815"/>
      <c r="V1192" s="815"/>
      <c r="W1192" s="815"/>
      <c r="X1192" s="499"/>
      <c r="Y1192" s="501"/>
      <c r="Z1192" s="499"/>
    </row>
    <row r="1193" spans="2:26" hidden="1">
      <c r="B1193" s="138" t="s">
        <v>2571</v>
      </c>
      <c r="C1193" s="138" t="s">
        <v>4665</v>
      </c>
      <c r="D1193" s="138"/>
      <c r="E1193" s="138"/>
      <c r="F1193" s="138"/>
      <c r="G1193" s="138"/>
      <c r="H1193" s="138"/>
      <c r="I1193" s="138"/>
      <c r="J1193" s="138"/>
      <c r="K1193" s="304" t="s">
        <v>2572</v>
      </c>
      <c r="L1193" s="270" t="s">
        <v>3218</v>
      </c>
      <c r="M1193" s="564"/>
      <c r="N1193" s="343"/>
      <c r="O1193" s="564"/>
      <c r="Q1193" s="343"/>
      <c r="R1193" s="499"/>
      <c r="S1193" s="815"/>
      <c r="T1193" s="815"/>
      <c r="V1193" s="815"/>
      <c r="W1193" s="815"/>
      <c r="X1193" s="499"/>
      <c r="Y1193" s="501"/>
      <c r="Z1193" s="499"/>
    </row>
    <row r="1194" spans="2:26" ht="25.5" hidden="1">
      <c r="B1194" s="138" t="s">
        <v>2573</v>
      </c>
      <c r="C1194" s="138" t="s">
        <v>4666</v>
      </c>
      <c r="D1194" s="138"/>
      <c r="E1194" s="138"/>
      <c r="F1194" s="138"/>
      <c r="G1194" s="138"/>
      <c r="H1194" s="138"/>
      <c r="I1194" s="138"/>
      <c r="J1194" s="138"/>
      <c r="K1194" s="304" t="s">
        <v>2574</v>
      </c>
      <c r="L1194" s="270" t="s">
        <v>3218</v>
      </c>
      <c r="M1194" s="564"/>
      <c r="N1194" s="343"/>
      <c r="O1194" s="564"/>
      <c r="Q1194" s="343"/>
      <c r="R1194" s="499"/>
      <c r="S1194" s="815"/>
      <c r="T1194" s="815"/>
      <c r="V1194" s="815"/>
      <c r="W1194" s="815"/>
      <c r="X1194" s="499"/>
      <c r="Y1194" s="501"/>
      <c r="Z1194" s="499"/>
    </row>
    <row r="1195" spans="2:26" ht="25.5" hidden="1" customHeight="1">
      <c r="B1195" s="138" t="s">
        <v>2575</v>
      </c>
      <c r="C1195" s="138" t="s">
        <v>4667</v>
      </c>
      <c r="D1195" s="138"/>
      <c r="E1195" s="138"/>
      <c r="F1195" s="138"/>
      <c r="G1195" s="138"/>
      <c r="H1195" s="138"/>
      <c r="I1195" s="138"/>
      <c r="J1195" s="138"/>
      <c r="K1195" s="304" t="s">
        <v>2576</v>
      </c>
      <c r="L1195" s="270" t="s">
        <v>3218</v>
      </c>
      <c r="M1195" s="564"/>
      <c r="N1195" s="343"/>
      <c r="O1195" s="564"/>
      <c r="Q1195" s="343"/>
      <c r="R1195" s="499"/>
      <c r="S1195" s="815"/>
      <c r="T1195" s="815"/>
      <c r="V1195" s="815"/>
      <c r="W1195" s="815"/>
      <c r="X1195" s="499"/>
      <c r="Y1195" s="501"/>
      <c r="Z1195" s="499"/>
    </row>
    <row r="1196" spans="2:26" ht="25.5" hidden="1">
      <c r="B1196" s="138" t="s">
        <v>2577</v>
      </c>
      <c r="C1196" s="138" t="s">
        <v>4668</v>
      </c>
      <c r="D1196" s="138"/>
      <c r="E1196" s="138"/>
      <c r="F1196" s="138"/>
      <c r="G1196" s="138"/>
      <c r="H1196" s="138"/>
      <c r="I1196" s="138"/>
      <c r="J1196" s="138"/>
      <c r="K1196" s="304" t="s">
        <v>2578</v>
      </c>
      <c r="L1196" s="270" t="s">
        <v>3218</v>
      </c>
      <c r="M1196" s="564"/>
      <c r="N1196" s="343"/>
      <c r="O1196" s="564"/>
      <c r="Q1196" s="343"/>
      <c r="R1196" s="499"/>
      <c r="S1196" s="815"/>
      <c r="T1196" s="815"/>
      <c r="V1196" s="815"/>
      <c r="W1196" s="815"/>
      <c r="X1196" s="499"/>
      <c r="Y1196" s="501"/>
      <c r="Z1196" s="499"/>
    </row>
    <row r="1197" spans="2:26" ht="15.75">
      <c r="K1197" s="544" t="s">
        <v>3943</v>
      </c>
      <c r="L1197" s="528"/>
      <c r="M1197" s="192"/>
      <c r="N1197" s="192"/>
      <c r="O1197" s="192"/>
      <c r="P1197" s="192"/>
      <c r="Q1197" s="192"/>
      <c r="R1197" s="554"/>
      <c r="S1197" s="192"/>
      <c r="T1197" s="192"/>
      <c r="V1197" s="192"/>
      <c r="W1197" s="192"/>
      <c r="X1197" s="192"/>
      <c r="Y1197" s="501"/>
      <c r="Z1197" s="192"/>
    </row>
    <row r="1198" spans="2:26" ht="16.5" thickBot="1">
      <c r="K1198" s="544"/>
      <c r="L1198" s="528"/>
      <c r="M1198" s="192"/>
      <c r="N1198" s="192"/>
      <c r="O1198" s="192"/>
      <c r="P1198" s="192"/>
      <c r="Q1198" s="192"/>
      <c r="R1198" s="554"/>
      <c r="S1198" s="192"/>
      <c r="T1198" s="192"/>
      <c r="V1198" s="192"/>
      <c r="W1198" s="192"/>
      <c r="X1198" s="192"/>
      <c r="Y1198" s="501"/>
      <c r="Z1198" s="192"/>
    </row>
    <row r="1199" spans="2:26" ht="17.25" thickTop="1" thickBot="1">
      <c r="B1199" s="103" t="s">
        <v>2579</v>
      </c>
      <c r="C1199" s="103" t="s">
        <v>4040</v>
      </c>
      <c r="D1199" s="248"/>
      <c r="E1199" s="103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0</v>
      </c>
      <c r="N1199" s="154">
        <f>SUM(N1202:N1218)</f>
        <v>0</v>
      </c>
      <c r="O1199" s="298">
        <f>+N1199-M1199</f>
        <v>0</v>
      </c>
      <c r="Q1199" s="154">
        <f>SUM(Q1202:Q1218)</f>
        <v>121</v>
      </c>
      <c r="R1199" s="519"/>
      <c r="S1199" s="154">
        <f>SUM(S1202:S1218)</f>
        <v>0</v>
      </c>
      <c r="T1199" s="154">
        <f>SUM(T1202:T1218)</f>
        <v>0</v>
      </c>
      <c r="V1199" s="154">
        <f>SUM(V1202:V1218)</f>
        <v>0</v>
      </c>
      <c r="W1199" s="154">
        <f>SUM(W1202:W1218)</f>
        <v>0</v>
      </c>
      <c r="X1199" s="519"/>
      <c r="Y1199" s="501"/>
      <c r="Z1199" s="519"/>
    </row>
    <row r="1200" spans="2:26" ht="9" customHeight="1" thickTop="1" thickBot="1">
      <c r="K1200" s="540"/>
      <c r="M1200" s="265"/>
      <c r="N1200" s="379"/>
      <c r="Q1200" s="379"/>
      <c r="R1200" s="554"/>
      <c r="X1200" s="501"/>
      <c r="Y1200" s="501"/>
      <c r="Z1200" s="501"/>
    </row>
    <row r="1201" spans="2:26" ht="39" thickBot="1">
      <c r="B1201" s="102" t="s">
        <v>3221</v>
      </c>
      <c r="C1201" s="245" t="s">
        <v>48</v>
      </c>
      <c r="D1201" s="245"/>
      <c r="E1201" s="246"/>
      <c r="F1201" s="246"/>
      <c r="G1201" s="246"/>
      <c r="H1201" s="246"/>
      <c r="I1201" s="246"/>
      <c r="J1201" s="246"/>
      <c r="K1201" s="302" t="s">
        <v>3222</v>
      </c>
      <c r="L1201" s="135"/>
      <c r="M1201" s="328" t="str">
        <f>+$M$10</f>
        <v>Valore netto al 31/12/2017</v>
      </c>
      <c r="N1201" s="779" t="str">
        <f>N$10</f>
        <v>Valore netto al 31/12/2018</v>
      </c>
      <c r="O1201" s="779" t="s">
        <v>4064</v>
      </c>
      <c r="P1201" s="806"/>
      <c r="Q1201" s="779" t="str">
        <f>Q$10</f>
        <v>Prechiusura al ° trimestre 2018</v>
      </c>
      <c r="R1201" s="514"/>
      <c r="S1201" s="1145" t="str">
        <f>S$330</f>
        <v>Costi da utilizzo contributi 2018</v>
      </c>
      <c r="T1201" s="1143" t="str">
        <f>T$330</f>
        <v>Costi da utilizzo contributi DI CUI SOCIO-SAN</v>
      </c>
      <c r="U1201" s="1144"/>
      <c r="V1201" s="1142" t="str">
        <f>V$330</f>
        <v>Costi da contributi 2018</v>
      </c>
      <c r="W1201" s="1143" t="str">
        <f>W$330</f>
        <v>Costi da contributi DI CUI SOCIO-SAN</v>
      </c>
      <c r="X1201" s="681"/>
      <c r="Y1201" s="501"/>
      <c r="Z1201" s="681"/>
    </row>
    <row r="1202" spans="2:26" hidden="1">
      <c r="B1202" s="138" t="s">
        <v>2581</v>
      </c>
      <c r="C1202" s="138" t="s">
        <v>4041</v>
      </c>
      <c r="D1202" s="138"/>
      <c r="E1202" s="138"/>
      <c r="F1202" s="138"/>
      <c r="G1202" s="138"/>
      <c r="H1202" s="138"/>
      <c r="I1202" s="138"/>
      <c r="J1202" s="138"/>
      <c r="K1202" s="316" t="s">
        <v>2584</v>
      </c>
      <c r="L1202" s="270" t="s">
        <v>3218</v>
      </c>
      <c r="M1202" s="564"/>
      <c r="N1202" s="564"/>
      <c r="O1202" s="564"/>
      <c r="Q1202" s="564"/>
      <c r="R1202" s="499"/>
      <c r="S1202" s="225"/>
      <c r="T1202" s="225"/>
      <c r="V1202" s="225"/>
      <c r="W1202" s="225"/>
      <c r="X1202" s="499"/>
      <c r="Y1202" s="501"/>
      <c r="Z1202" s="499"/>
    </row>
    <row r="1203" spans="2:26" hidden="1">
      <c r="B1203" s="138" t="s">
        <v>2585</v>
      </c>
      <c r="C1203" s="138" t="s">
        <v>4042</v>
      </c>
      <c r="D1203" s="138"/>
      <c r="E1203" s="138"/>
      <c r="F1203" s="138"/>
      <c r="G1203" s="138"/>
      <c r="H1203" s="138"/>
      <c r="I1203" s="138"/>
      <c r="J1203" s="138"/>
      <c r="K1203" s="257" t="s">
        <v>2587</v>
      </c>
      <c r="L1203" s="270" t="s">
        <v>3218</v>
      </c>
      <c r="M1203" s="564"/>
      <c r="N1203" s="564"/>
      <c r="O1203" s="564"/>
      <c r="Q1203" s="564"/>
      <c r="R1203" s="499"/>
      <c r="S1203" s="225"/>
      <c r="T1203" s="225"/>
      <c r="V1203" s="225"/>
      <c r="W1203" s="225"/>
      <c r="X1203" s="499"/>
      <c r="Y1203" s="501"/>
      <c r="Z1203" s="499"/>
    </row>
    <row r="1204" spans="2:26" hidden="1">
      <c r="B1204" s="138" t="s">
        <v>2588</v>
      </c>
      <c r="C1204" s="138" t="s">
        <v>4043</v>
      </c>
      <c r="D1204" s="138"/>
      <c r="E1204" s="138"/>
      <c r="F1204" s="138"/>
      <c r="G1204" s="138"/>
      <c r="H1204" s="138"/>
      <c r="I1204" s="138"/>
      <c r="J1204" s="138"/>
      <c r="K1204" s="316" t="s">
        <v>2590</v>
      </c>
      <c r="L1204" s="270" t="s">
        <v>3218</v>
      </c>
      <c r="M1204" s="564"/>
      <c r="N1204" s="564"/>
      <c r="O1204" s="564"/>
      <c r="Q1204" s="564"/>
      <c r="R1204" s="499"/>
      <c r="S1204" s="225"/>
      <c r="T1204" s="225"/>
      <c r="V1204" s="225"/>
      <c r="W1204" s="225"/>
      <c r="X1204" s="499"/>
      <c r="Y1204" s="501"/>
      <c r="Z1204" s="499"/>
    </row>
    <row r="1205" spans="2:26" ht="25.5" hidden="1">
      <c r="B1205" s="138" t="s">
        <v>2591</v>
      </c>
      <c r="C1205" s="138" t="s">
        <v>4044</v>
      </c>
      <c r="D1205" s="138"/>
      <c r="E1205" s="138"/>
      <c r="F1205" s="138"/>
      <c r="G1205" s="138"/>
      <c r="H1205" s="138"/>
      <c r="I1205" s="138"/>
      <c r="J1205" s="138"/>
      <c r="K1205" s="316" t="s">
        <v>2592</v>
      </c>
      <c r="L1205" s="270" t="s">
        <v>3218</v>
      </c>
      <c r="M1205" s="564"/>
      <c r="N1205" s="564"/>
      <c r="O1205" s="564"/>
      <c r="Q1205" s="564"/>
      <c r="R1205" s="499"/>
      <c r="S1205" s="225"/>
      <c r="T1205" s="225"/>
      <c r="V1205" s="225"/>
      <c r="W1205" s="225"/>
      <c r="X1205" s="499"/>
      <c r="Y1205" s="501"/>
      <c r="Z1205" s="499"/>
    </row>
    <row r="1206" spans="2:26" ht="38.25" hidden="1">
      <c r="B1206" s="586" t="s">
        <v>2593</v>
      </c>
      <c r="C1206" s="964" t="s">
        <v>4045</v>
      </c>
      <c r="D1206" s="960"/>
      <c r="E1206" s="960"/>
      <c r="F1206" s="960"/>
      <c r="G1206" s="960"/>
      <c r="H1206" s="960"/>
      <c r="I1206" s="960"/>
      <c r="J1206" s="960"/>
      <c r="K1206" s="368" t="s">
        <v>4313</v>
      </c>
      <c r="L1206" s="965" t="s">
        <v>3218</v>
      </c>
      <c r="M1206" s="564"/>
      <c r="N1206" s="564"/>
      <c r="O1206" s="564"/>
      <c r="Q1206" s="564"/>
      <c r="R1206" s="499"/>
      <c r="S1206" s="225"/>
      <c r="T1206" s="225"/>
      <c r="V1206" s="225"/>
      <c r="W1206" s="225"/>
      <c r="X1206" s="499"/>
      <c r="Y1206" s="501"/>
      <c r="Z1206" s="499"/>
    </row>
    <row r="1207" spans="2:26" ht="25.5" hidden="1" customHeight="1">
      <c r="B1207" s="138" t="s">
        <v>2595</v>
      </c>
      <c r="C1207" s="138" t="s">
        <v>4046</v>
      </c>
      <c r="D1207" s="138"/>
      <c r="E1207" s="268"/>
      <c r="F1207" s="268"/>
      <c r="G1207" s="268"/>
      <c r="H1207" s="268"/>
      <c r="I1207" s="138"/>
      <c r="J1207" s="138"/>
      <c r="K1207" s="257" t="s">
        <v>2596</v>
      </c>
      <c r="L1207" s="270" t="s">
        <v>3218</v>
      </c>
      <c r="M1207" s="564"/>
      <c r="N1207" s="564"/>
      <c r="O1207" s="564"/>
      <c r="Q1207" s="564"/>
      <c r="R1207" s="499"/>
      <c r="S1207" s="815"/>
      <c r="T1207" s="815"/>
      <c r="V1207" s="815"/>
      <c r="W1207" s="815"/>
      <c r="X1207" s="499"/>
      <c r="Y1207" s="501"/>
      <c r="Z1207" s="499"/>
    </row>
    <row r="1208" spans="2:26" ht="25.5" hidden="1" customHeight="1">
      <c r="B1208" s="586" t="s">
        <v>2597</v>
      </c>
      <c r="C1208" s="964" t="s">
        <v>4047</v>
      </c>
      <c r="D1208" s="960"/>
      <c r="E1208" s="969"/>
      <c r="F1208" s="969"/>
      <c r="G1208" s="969"/>
      <c r="H1208" s="969"/>
      <c r="I1208" s="960"/>
      <c r="J1208" s="960"/>
      <c r="K1208" s="368" t="s">
        <v>4314</v>
      </c>
      <c r="L1208" s="965" t="s">
        <v>3218</v>
      </c>
      <c r="M1208" s="564"/>
      <c r="N1208" s="564"/>
      <c r="O1208" s="564"/>
      <c r="Q1208" s="564"/>
      <c r="R1208" s="499"/>
      <c r="S1208" s="815"/>
      <c r="T1208" s="815"/>
      <c r="V1208" s="815"/>
      <c r="W1208" s="815"/>
      <c r="X1208" s="499"/>
      <c r="Y1208" s="501"/>
      <c r="Z1208" s="499"/>
    </row>
    <row r="1209" spans="2:26" ht="25.5" hidden="1" customHeight="1">
      <c r="B1209" s="138" t="s">
        <v>2599</v>
      </c>
      <c r="C1209" s="138" t="s">
        <v>4049</v>
      </c>
      <c r="D1209" s="138"/>
      <c r="E1209" s="268"/>
      <c r="F1209" s="268"/>
      <c r="G1209" s="268"/>
      <c r="H1209" s="268"/>
      <c r="I1209" s="138"/>
      <c r="J1209" s="138"/>
      <c r="K1209" s="257" t="s">
        <v>2600</v>
      </c>
      <c r="L1209" s="270" t="s">
        <v>3218</v>
      </c>
      <c r="M1209" s="564"/>
      <c r="N1209" s="564"/>
      <c r="O1209" s="564"/>
      <c r="Q1209" s="564"/>
      <c r="R1209" s="499"/>
      <c r="S1209" s="815"/>
      <c r="T1209" s="815"/>
      <c r="V1209" s="815"/>
      <c r="W1209" s="815"/>
      <c r="X1209" s="499"/>
      <c r="Y1209" s="501"/>
      <c r="Z1209" s="499"/>
    </row>
    <row r="1210" spans="2:26" ht="25.5" hidden="1" customHeight="1">
      <c r="B1210" s="586" t="s">
        <v>2601</v>
      </c>
      <c r="C1210" s="964" t="s">
        <v>4050</v>
      </c>
      <c r="D1210" s="960"/>
      <c r="E1210" s="969"/>
      <c r="F1210" s="969"/>
      <c r="G1210" s="969"/>
      <c r="H1210" s="969"/>
      <c r="I1210" s="960"/>
      <c r="J1210" s="960"/>
      <c r="K1210" s="368" t="s">
        <v>4315</v>
      </c>
      <c r="L1210" s="965" t="s">
        <v>3218</v>
      </c>
      <c r="M1210" s="564"/>
      <c r="N1210" s="564"/>
      <c r="O1210" s="564"/>
      <c r="Q1210" s="564"/>
      <c r="R1210" s="499"/>
      <c r="S1210" s="815"/>
      <c r="T1210" s="815"/>
      <c r="V1210" s="815"/>
      <c r="W1210" s="815"/>
      <c r="X1210" s="499"/>
      <c r="Y1210" s="501"/>
      <c r="Z1210" s="499"/>
    </row>
    <row r="1211" spans="2:26" hidden="1">
      <c r="B1211" s="138" t="s">
        <v>2603</v>
      </c>
      <c r="C1211" s="138" t="s">
        <v>4051</v>
      </c>
      <c r="D1211" s="138"/>
      <c r="E1211" s="138"/>
      <c r="F1211" s="138"/>
      <c r="G1211" s="138"/>
      <c r="H1211" s="138"/>
      <c r="I1211" s="138"/>
      <c r="J1211" s="138"/>
      <c r="K1211" s="316" t="s">
        <v>2605</v>
      </c>
      <c r="L1211" s="270" t="s">
        <v>3218</v>
      </c>
      <c r="M1211" s="564"/>
      <c r="N1211" s="564"/>
      <c r="O1211" s="564"/>
      <c r="Q1211" s="564"/>
      <c r="R1211" s="499"/>
      <c r="S1211" s="225"/>
      <c r="T1211" s="225"/>
      <c r="V1211" s="225"/>
      <c r="W1211" s="225"/>
      <c r="X1211" s="499"/>
      <c r="Y1211" s="501"/>
      <c r="Z1211" s="499"/>
    </row>
    <row r="1212" spans="2:26" hidden="1">
      <c r="B1212" s="138" t="s">
        <v>2606</v>
      </c>
      <c r="C1212" s="138" t="s">
        <v>4052</v>
      </c>
      <c r="D1212" s="138"/>
      <c r="E1212" s="138"/>
      <c r="F1212" s="138"/>
      <c r="G1212" s="138"/>
      <c r="H1212" s="138"/>
      <c r="I1212" s="138"/>
      <c r="J1212" s="138"/>
      <c r="K1212" s="316" t="s">
        <v>2607</v>
      </c>
      <c r="L1212" s="270" t="s">
        <v>3218</v>
      </c>
      <c r="M1212" s="564"/>
      <c r="N1212" s="564"/>
      <c r="O1212" s="564"/>
      <c r="Q1212" s="564"/>
      <c r="R1212" s="499"/>
      <c r="S1212" s="225"/>
      <c r="T1212" s="225"/>
      <c r="V1212" s="225"/>
      <c r="W1212" s="225"/>
      <c r="X1212" s="499"/>
      <c r="Y1212" s="501"/>
      <c r="Z1212" s="499"/>
    </row>
    <row r="1213" spans="2:26" hidden="1">
      <c r="B1213" s="138" t="s">
        <v>2608</v>
      </c>
      <c r="C1213" s="138" t="s">
        <v>4053</v>
      </c>
      <c r="D1213" s="138"/>
      <c r="E1213" s="138"/>
      <c r="F1213" s="138"/>
      <c r="G1213" s="138"/>
      <c r="H1213" s="138"/>
      <c r="I1213" s="138"/>
      <c r="J1213" s="138"/>
      <c r="K1213" s="316" t="s">
        <v>2609</v>
      </c>
      <c r="L1213" s="270" t="s">
        <v>3218</v>
      </c>
      <c r="M1213" s="564"/>
      <c r="N1213" s="564"/>
      <c r="O1213" s="564"/>
      <c r="Q1213" s="564"/>
      <c r="R1213" s="499"/>
      <c r="S1213" s="225"/>
      <c r="T1213" s="225"/>
      <c r="V1213" s="225"/>
      <c r="W1213" s="225"/>
      <c r="X1213" s="499"/>
      <c r="Y1213" s="501"/>
      <c r="Z1213" s="499"/>
    </row>
    <row r="1214" spans="2:26" hidden="1">
      <c r="B1214" s="138" t="s">
        <v>2612</v>
      </c>
      <c r="C1214" s="138" t="s">
        <v>4054</v>
      </c>
      <c r="D1214" s="138"/>
      <c r="E1214" s="138"/>
      <c r="F1214" s="138"/>
      <c r="G1214" s="138"/>
      <c r="H1214" s="138"/>
      <c r="I1214" s="138"/>
      <c r="J1214" s="138"/>
      <c r="K1214" s="316" t="s">
        <v>2613</v>
      </c>
      <c r="L1214" s="270" t="s">
        <v>3218</v>
      </c>
      <c r="M1214" s="564"/>
      <c r="N1214" s="564"/>
      <c r="O1214" s="564"/>
      <c r="Q1214" s="564"/>
      <c r="R1214" s="499"/>
      <c r="S1214" s="225"/>
      <c r="T1214" s="225"/>
      <c r="V1214" s="225"/>
      <c r="W1214" s="225"/>
      <c r="X1214" s="499"/>
      <c r="Y1214" s="501"/>
      <c r="Z1214" s="499"/>
    </row>
    <row r="1215" spans="2:26" hidden="1">
      <c r="B1215" s="138" t="s">
        <v>2614</v>
      </c>
      <c r="C1215" s="138" t="s">
        <v>4055</v>
      </c>
      <c r="D1215" s="138"/>
      <c r="E1215" s="138"/>
      <c r="F1215" s="138"/>
      <c r="G1215" s="138"/>
      <c r="H1215" s="138"/>
      <c r="I1215" s="138"/>
      <c r="J1215" s="138"/>
      <c r="K1215" s="316" t="s">
        <v>2615</v>
      </c>
      <c r="L1215" s="270" t="s">
        <v>3218</v>
      </c>
      <c r="M1215" s="564"/>
      <c r="N1215" s="564"/>
      <c r="O1215" s="564"/>
      <c r="Q1215" s="564"/>
      <c r="R1215" s="499"/>
      <c r="S1215" s="225"/>
      <c r="T1215" s="225"/>
      <c r="V1215" s="225"/>
      <c r="W1215" s="225"/>
      <c r="X1215" s="499"/>
      <c r="Y1215" s="501"/>
      <c r="Z1215" s="499"/>
    </row>
    <row r="1216" spans="2:26">
      <c r="B1216" s="138" t="s">
        <v>2616</v>
      </c>
      <c r="C1216" s="138" t="s">
        <v>4056</v>
      </c>
      <c r="D1216" s="138"/>
      <c r="E1216" s="138"/>
      <c r="F1216" s="138"/>
      <c r="G1216" s="138"/>
      <c r="H1216" s="138"/>
      <c r="I1216" s="138"/>
      <c r="J1216" s="138"/>
      <c r="K1216" s="304" t="s">
        <v>2617</v>
      </c>
      <c r="L1216" s="270" t="s">
        <v>3218</v>
      </c>
      <c r="M1216" s="564">
        <f>IF(ISERROR(VLOOKUP($B1216,ESTR_PREC!$A$1:$M$6000,7,FALSE))=TRUE,0,VLOOKUP($B1216,ESTR_PREC!$A$1:$M$6000,7,FALSE))</f>
        <v>0</v>
      </c>
      <c r="N1216" s="225"/>
      <c r="O1216" s="560">
        <f>+N1216-M1216</f>
        <v>0</v>
      </c>
      <c r="Q1216" s="225">
        <v>121</v>
      </c>
      <c r="R1216" s="499"/>
      <c r="S1216" s="225"/>
      <c r="T1216" s="225"/>
      <c r="V1216" s="225"/>
      <c r="W1216" s="225"/>
      <c r="X1216" s="499"/>
      <c r="Y1216" s="501"/>
      <c r="Z1216" s="499"/>
    </row>
    <row r="1217" spans="1:26" hidden="1">
      <c r="B1217" s="138" t="s">
        <v>2618</v>
      </c>
      <c r="C1217" s="138" t="s">
        <v>4057</v>
      </c>
      <c r="D1217" s="138"/>
      <c r="E1217" s="138"/>
      <c r="F1217" s="138"/>
      <c r="G1217" s="138"/>
      <c r="H1217" s="138"/>
      <c r="I1217" s="138"/>
      <c r="J1217" s="138"/>
      <c r="K1217" s="304" t="s">
        <v>2619</v>
      </c>
      <c r="L1217" s="270" t="s">
        <v>3218</v>
      </c>
      <c r="M1217" s="564"/>
      <c r="N1217" s="564"/>
      <c r="O1217" s="564"/>
      <c r="Q1217" s="564"/>
      <c r="R1217" s="499"/>
      <c r="S1217" s="225"/>
      <c r="T1217" s="225"/>
      <c r="V1217" s="225"/>
      <c r="W1217" s="225"/>
      <c r="X1217" s="499"/>
      <c r="Y1217" s="501"/>
      <c r="Z1217" s="499"/>
    </row>
    <row r="1218" spans="1:26" s="291" customFormat="1" ht="15.75" hidden="1" customHeight="1" thickBot="1">
      <c r="A1218" s="265"/>
      <c r="B1218" s="352" t="s">
        <v>2620</v>
      </c>
      <c r="C1218" s="352" t="s">
        <v>4058</v>
      </c>
      <c r="D1218" s="352"/>
      <c r="E1218" s="352"/>
      <c r="F1218" s="352"/>
      <c r="G1218" s="352"/>
      <c r="H1218" s="352"/>
      <c r="I1218" s="352"/>
      <c r="J1218" s="352"/>
      <c r="K1218" s="308" t="s">
        <v>2621</v>
      </c>
      <c r="L1218" s="562" t="s">
        <v>3218</v>
      </c>
      <c r="M1218" s="564"/>
      <c r="N1218" s="564"/>
      <c r="O1218" s="564"/>
      <c r="P1218" s="265"/>
      <c r="Q1218" s="564"/>
      <c r="R1218" s="499"/>
      <c r="S1218" s="815"/>
      <c r="T1218" s="815"/>
      <c r="U1218" s="265"/>
      <c r="V1218" s="815"/>
      <c r="W1218" s="815"/>
      <c r="X1218" s="548"/>
      <c r="Y1218" s="501"/>
      <c r="Z1218" s="548"/>
    </row>
    <row r="1219" spans="1:26" ht="15.75">
      <c r="K1219" s="527"/>
      <c r="L1219" s="528"/>
      <c r="M1219" s="192"/>
      <c r="N1219" s="192"/>
      <c r="O1219" s="192"/>
      <c r="Q1219" s="192"/>
      <c r="R1219" s="192"/>
      <c r="S1219" s="192"/>
      <c r="T1219" s="192"/>
      <c r="V1219" s="192"/>
      <c r="W1219" s="192"/>
      <c r="X1219" s="192"/>
      <c r="Y1219" s="501"/>
      <c r="Z1219" s="192"/>
    </row>
    <row r="1220" spans="1:26" ht="16.5" thickBot="1">
      <c r="K1220" s="527"/>
      <c r="L1220" s="528"/>
      <c r="M1220" s="192"/>
      <c r="N1220" s="192"/>
      <c r="O1220" s="192"/>
      <c r="Q1220" s="192"/>
      <c r="R1220" s="554"/>
      <c r="S1220" s="192"/>
      <c r="T1220" s="192"/>
      <c r="V1220" s="192"/>
      <c r="W1220" s="192"/>
      <c r="X1220" s="192"/>
      <c r="Y1220" s="501"/>
      <c r="Z1220" s="192"/>
    </row>
    <row r="1221" spans="1:26" ht="39" thickBot="1">
      <c r="K1221" s="529"/>
      <c r="L1221" s="465"/>
      <c r="M1221" s="328" t="str">
        <f>+$M$10</f>
        <v>Valore netto al 31/12/2017</v>
      </c>
      <c r="N1221" s="779" t="str">
        <f>N$10</f>
        <v>Valore netto al 31/12/2018</v>
      </c>
      <c r="O1221" s="779" t="s">
        <v>4064</v>
      </c>
      <c r="P1221" s="806"/>
      <c r="Q1221" s="779" t="str">
        <f>Q$10</f>
        <v>Prechiusura al ° trimestre 2018</v>
      </c>
      <c r="R1221" s="514"/>
      <c r="S1221" s="1145" t="str">
        <f>S$330</f>
        <v>Costi da utilizzo contributi 2018</v>
      </c>
      <c r="T1221" s="1143" t="str">
        <f>T$330</f>
        <v>Costi da utilizzo contributi DI CUI SOCIO-SAN</v>
      </c>
      <c r="U1221" s="1144"/>
      <c r="V1221" s="1142" t="str">
        <f>V$330</f>
        <v>Costi da contributi 2018</v>
      </c>
      <c r="W1221" s="1143" t="str">
        <f>W$330</f>
        <v>Costi da contributi DI CUI SOCIO-SAN</v>
      </c>
      <c r="X1221" s="681"/>
      <c r="Y1221" s="501"/>
      <c r="Z1221" s="681"/>
    </row>
    <row r="1222" spans="1:26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321" t="s">
        <v>2623</v>
      </c>
      <c r="L1222" s="187" t="s">
        <v>3218</v>
      </c>
      <c r="M1222" s="188">
        <f>+M1226+M1240+M1256+M1271</f>
        <v>0</v>
      </c>
      <c r="N1222" s="775">
        <f>+N1226+N1240+N1256+N1271</f>
        <v>0</v>
      </c>
      <c r="O1222" s="775">
        <f>+N1222-M1222</f>
        <v>0</v>
      </c>
      <c r="Q1222" s="775">
        <f>+Q1226+Q1240+Q1256+Q1271</f>
        <v>36</v>
      </c>
      <c r="R1222" s="518"/>
      <c r="S1222" s="188">
        <f>+S1226+S1240+S1256+S1271</f>
        <v>0</v>
      </c>
      <c r="T1222" s="188">
        <f>+T1226+T1240+T1256+T1271</f>
        <v>0</v>
      </c>
      <c r="V1222" s="188">
        <f>+V1226+V1240+V1256+V1271</f>
        <v>0</v>
      </c>
      <c r="W1222" s="188">
        <f>+W1226+W1240+W1256+W1271</f>
        <v>0</v>
      </c>
      <c r="X1222" s="518"/>
      <c r="Y1222" s="501"/>
      <c r="Z1222" s="518"/>
    </row>
    <row r="1223" spans="1:26" ht="16.5" thickTop="1">
      <c r="K1223" s="527"/>
      <c r="L1223" s="528"/>
      <c r="M1223" s="192"/>
      <c r="N1223" s="192"/>
      <c r="O1223" s="192"/>
      <c r="Q1223" s="192"/>
      <c r="R1223" s="554"/>
      <c r="S1223" s="192"/>
      <c r="T1223" s="192"/>
      <c r="V1223" s="192"/>
      <c r="W1223" s="192"/>
      <c r="X1223" s="192"/>
      <c r="Y1223" s="501"/>
      <c r="Z1223" s="192"/>
    </row>
    <row r="1224" spans="1:26" ht="15.75" thickBot="1">
      <c r="M1224" s="265"/>
      <c r="N1224" s="379"/>
      <c r="Q1224" s="379"/>
      <c r="R1224" s="554"/>
      <c r="X1224" s="501"/>
      <c r="Y1224" s="501"/>
      <c r="Z1224" s="501"/>
    </row>
    <row r="1225" spans="1:26" ht="39" thickBot="1">
      <c r="K1225" s="529"/>
      <c r="L1225" s="465"/>
      <c r="M1225" s="328" t="str">
        <f>+$M$10</f>
        <v>Valore netto al 31/12/2017</v>
      </c>
      <c r="N1225" s="779" t="str">
        <f>N$10</f>
        <v>Valore netto al 31/12/2018</v>
      </c>
      <c r="O1225" s="779" t="s">
        <v>4064</v>
      </c>
      <c r="P1225" s="806"/>
      <c r="Q1225" s="779" t="str">
        <f>Q$10</f>
        <v>Prechiusura al ° trimestre 2018</v>
      </c>
      <c r="R1225" s="514"/>
      <c r="S1225" s="1145" t="str">
        <f>S$330</f>
        <v>Costi da utilizzo contributi 2018</v>
      </c>
      <c r="T1225" s="1143" t="str">
        <f>T$330</f>
        <v>Costi da utilizzo contributi DI CUI SOCIO-SAN</v>
      </c>
      <c r="U1225" s="1144"/>
      <c r="V1225" s="1142" t="str">
        <f>V$330</f>
        <v>Costi da contributi 2018</v>
      </c>
      <c r="W1225" s="1143" t="str">
        <f>W$330</f>
        <v>Costi da contributi DI CUI SOCIO-SAN</v>
      </c>
      <c r="X1225" s="681"/>
      <c r="Y1225" s="501"/>
      <c r="Z1225" s="681"/>
    </row>
    <row r="1226" spans="1:26" ht="30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0</v>
      </c>
      <c r="N1226" s="775">
        <f>+N1228+N1233</f>
        <v>0</v>
      </c>
      <c r="O1226" s="775">
        <f>+N1226-M1226</f>
        <v>0</v>
      </c>
      <c r="Q1226" s="775">
        <f>+Q1228+Q1233</f>
        <v>0</v>
      </c>
      <c r="R1226" s="518"/>
      <c r="S1226" s="106">
        <f>+S1228+S1233</f>
        <v>0</v>
      </c>
      <c r="T1226" s="106">
        <f>+T1228+T1233</f>
        <v>0</v>
      </c>
      <c r="V1226" s="106">
        <f>+V1228+V1233</f>
        <v>0</v>
      </c>
      <c r="W1226" s="106">
        <f>+W1228+W1233</f>
        <v>0</v>
      </c>
      <c r="X1226" s="518"/>
      <c r="Y1226" s="501"/>
      <c r="Z1226" s="518"/>
    </row>
    <row r="1227" spans="1:26" ht="16.5" thickTop="1" thickBot="1">
      <c r="M1227" s="265"/>
      <c r="N1227" s="379"/>
      <c r="Q1227" s="379"/>
      <c r="R1227" s="554"/>
      <c r="X1227" s="501"/>
      <c r="Y1227" s="501"/>
      <c r="Z1227" s="501"/>
    </row>
    <row r="1228" spans="1:26" ht="17.25" thickTop="1" thickBot="1">
      <c r="B1228" s="193" t="s">
        <v>2626</v>
      </c>
      <c r="C1228" s="242" t="s">
        <v>4061</v>
      </c>
      <c r="D1228" s="243"/>
      <c r="E1228" s="112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0</v>
      </c>
      <c r="N1228" s="298">
        <f>+N1231</f>
        <v>0</v>
      </c>
      <c r="O1228" s="298">
        <f>+N1228-M1228</f>
        <v>0</v>
      </c>
      <c r="Q1228" s="298">
        <f>+Q1231</f>
        <v>0</v>
      </c>
      <c r="R1228" s="519"/>
      <c r="S1228" s="115">
        <f>+S1231</f>
        <v>0</v>
      </c>
      <c r="T1228" s="115">
        <f>+T1231</f>
        <v>0</v>
      </c>
      <c r="V1228" s="115">
        <f>+V1231</f>
        <v>0</v>
      </c>
      <c r="W1228" s="115">
        <f>+W1231</f>
        <v>0</v>
      </c>
      <c r="X1228" s="519"/>
      <c r="Y1228" s="501"/>
      <c r="Z1228" s="519"/>
    </row>
    <row r="1229" spans="1:26" ht="9" customHeight="1" thickTop="1" thickBot="1">
      <c r="K1229" s="527"/>
      <c r="L1229" s="528"/>
      <c r="M1229" s="192"/>
      <c r="N1229" s="192"/>
      <c r="O1229" s="192"/>
      <c r="Q1229" s="192"/>
      <c r="R1229" s="554"/>
      <c r="S1229" s="192"/>
      <c r="T1229" s="192"/>
      <c r="V1229" s="192"/>
      <c r="W1229" s="192"/>
      <c r="X1229" s="192"/>
      <c r="Y1229" s="501"/>
      <c r="Z1229" s="192"/>
    </row>
    <row r="1230" spans="1:26" ht="39" thickBot="1">
      <c r="B1230" s="102" t="s">
        <v>3221</v>
      </c>
      <c r="C1230" s="245" t="s">
        <v>48</v>
      </c>
      <c r="D1230" s="245"/>
      <c r="E1230" s="246"/>
      <c r="F1230" s="246"/>
      <c r="G1230" s="246"/>
      <c r="H1230" s="246"/>
      <c r="I1230" s="246"/>
      <c r="J1230" s="246"/>
      <c r="K1230" s="302" t="s">
        <v>3222</v>
      </c>
      <c r="L1230" s="135"/>
      <c r="M1230" s="328" t="str">
        <f>+$M$10</f>
        <v>Valore netto al 31/12/2017</v>
      </c>
      <c r="N1230" s="779" t="str">
        <f>N$10</f>
        <v>Valore netto al 31/12/2018</v>
      </c>
      <c r="O1230" s="779" t="s">
        <v>4064</v>
      </c>
      <c r="P1230" s="806"/>
      <c r="Q1230" s="779" t="str">
        <f>Q$10</f>
        <v>Prechiusura al ° trimestre 2018</v>
      </c>
      <c r="R1230" s="514"/>
      <c r="S1230" s="1145" t="str">
        <f>S$330</f>
        <v>Costi da utilizzo contributi 2018</v>
      </c>
      <c r="T1230" s="1143" t="str">
        <f>T$330</f>
        <v>Costi da utilizzo contributi DI CUI SOCIO-SAN</v>
      </c>
      <c r="U1230" s="1144"/>
      <c r="V1230" s="1142" t="str">
        <f>V$330</f>
        <v>Costi da contributi 2018</v>
      </c>
      <c r="W1230" s="1143" t="str">
        <f>W$330</f>
        <v>Costi da contributi DI CUI SOCIO-SAN</v>
      </c>
      <c r="X1230" s="681"/>
      <c r="Y1230" s="501"/>
      <c r="Z1230" s="681"/>
    </row>
    <row r="1231" spans="1:26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47"/>
      <c r="I1231" s="147"/>
      <c r="J1231" s="147"/>
      <c r="K1231" s="323" t="s">
        <v>2633</v>
      </c>
      <c r="L1231" s="149" t="s">
        <v>3218</v>
      </c>
      <c r="M1231" s="564">
        <f>IF(ISERROR(VLOOKUP($B1231,ESTR_PREC!$A$1:$M$6000,7,FALSE))=TRUE,0,VLOOKUP($B1231,ESTR_PREC!$A$1:$M$6000,7,FALSE))</f>
        <v>0</v>
      </c>
      <c r="N1231" s="225"/>
      <c r="O1231" s="560">
        <f>+N1231-M1231</f>
        <v>0</v>
      </c>
      <c r="Q1231" s="225"/>
      <c r="R1231" s="499"/>
      <c r="S1231" s="225"/>
      <c r="T1231" s="225"/>
      <c r="V1231" s="225"/>
      <c r="W1231" s="225"/>
      <c r="X1231" s="499"/>
      <c r="Y1231" s="501"/>
      <c r="Z1231" s="499"/>
    </row>
    <row r="1232" spans="1:26" ht="15.75">
      <c r="K1232" s="527"/>
      <c r="L1232" s="528"/>
      <c r="M1232" s="192"/>
      <c r="N1232" s="192"/>
      <c r="O1232" s="192"/>
      <c r="Q1232" s="192"/>
      <c r="R1232" s="554"/>
      <c r="S1232" s="192"/>
      <c r="T1232" s="192"/>
      <c r="V1232" s="192"/>
      <c r="W1232" s="192"/>
      <c r="X1232" s="192"/>
      <c r="Y1232" s="501"/>
      <c r="Z1232" s="192"/>
    </row>
    <row r="1233" spans="2:26" ht="17.25" hidden="1" thickTop="1" thickBot="1">
      <c r="B1233" s="970" t="s">
        <v>2634</v>
      </c>
      <c r="C1233" s="556" t="s">
        <v>4063</v>
      </c>
      <c r="D1233" s="293"/>
      <c r="E1233" s="294"/>
      <c r="F1233" s="293"/>
      <c r="G1233" s="294"/>
      <c r="H1233" s="293"/>
      <c r="I1233" s="293"/>
      <c r="J1233" s="293"/>
      <c r="K1233" s="295" t="s">
        <v>2635</v>
      </c>
      <c r="L1233" s="296" t="s">
        <v>3218</v>
      </c>
      <c r="M1233" s="297">
        <f>+M1236</f>
        <v>0</v>
      </c>
      <c r="N1233" s="298">
        <f>+N1236</f>
        <v>0</v>
      </c>
      <c r="O1233" s="298">
        <f>+N1233-M1233</f>
        <v>0</v>
      </c>
      <c r="Q1233" s="298">
        <f>+Q1236</f>
        <v>0</v>
      </c>
      <c r="R1233" s="519"/>
      <c r="S1233" s="115">
        <f>+S1236</f>
        <v>0</v>
      </c>
      <c r="T1233" s="115">
        <f>+T1236</f>
        <v>0</v>
      </c>
      <c r="V1233" s="115">
        <f>+V1236</f>
        <v>0</v>
      </c>
      <c r="W1233" s="115">
        <f>+W1236</f>
        <v>0</v>
      </c>
      <c r="X1233" s="519"/>
      <c r="Y1233" s="501"/>
      <c r="Z1233" s="519"/>
    </row>
    <row r="1234" spans="2:26" ht="9" hidden="1" customHeight="1" thickTop="1" thickBot="1">
      <c r="K1234" s="527"/>
      <c r="L1234" s="528"/>
      <c r="M1234" s="192"/>
      <c r="N1234" s="192"/>
      <c r="O1234" s="192"/>
      <c r="Q1234" s="192"/>
      <c r="R1234" s="554"/>
      <c r="S1234" s="192"/>
      <c r="T1234" s="192"/>
      <c r="V1234" s="192"/>
      <c r="W1234" s="192"/>
      <c r="X1234" s="192"/>
      <c r="Y1234" s="501"/>
      <c r="Z1234" s="192"/>
    </row>
    <row r="1235" spans="2:26" ht="39" hidden="1" thickBot="1">
      <c r="B1235" s="347" t="s">
        <v>3221</v>
      </c>
      <c r="C1235" s="348" t="s">
        <v>48</v>
      </c>
      <c r="D1235" s="348"/>
      <c r="E1235" s="349"/>
      <c r="F1235" s="349"/>
      <c r="G1235" s="349"/>
      <c r="H1235" s="349"/>
      <c r="I1235" s="349"/>
      <c r="J1235" s="349"/>
      <c r="K1235" s="350" t="s">
        <v>3222</v>
      </c>
      <c r="L1235" s="558"/>
      <c r="M1235" s="347" t="str">
        <f>+$M$10</f>
        <v>Valore netto al 31/12/2017</v>
      </c>
      <c r="N1235" s="347" t="str">
        <f>N$10</f>
        <v>Valore netto al 31/12/2018</v>
      </c>
      <c r="O1235" s="559" t="s">
        <v>4064</v>
      </c>
      <c r="Q1235" s="347" t="str">
        <f>Q$10</f>
        <v>Prechiusura al ° trimestre 2018</v>
      </c>
      <c r="R1235" s="514"/>
      <c r="S1235" s="498" t="str">
        <f>S$330</f>
        <v>Costi da utilizzo contributi 2018</v>
      </c>
      <c r="T1235" s="498" t="str">
        <f>T$330</f>
        <v>Costi da utilizzo contributi DI CUI SOCIO-SAN</v>
      </c>
      <c r="V1235" s="498" t="str">
        <f>V$330</f>
        <v>Costi da contributi 2018</v>
      </c>
      <c r="W1235" s="498" t="str">
        <f>W$330</f>
        <v>Costi da contributi DI CUI SOCIO-SAN</v>
      </c>
      <c r="X1235" s="681"/>
      <c r="Y1235" s="501"/>
      <c r="Z1235" s="681"/>
    </row>
    <row r="1236" spans="2:26" ht="15.75" hidden="1" thickBot="1">
      <c r="B1236" s="971" t="s">
        <v>2636</v>
      </c>
      <c r="C1236" s="972" t="s">
        <v>4065</v>
      </c>
      <c r="D1236" s="972"/>
      <c r="E1236" s="972"/>
      <c r="F1236" s="972"/>
      <c r="G1236" s="972"/>
      <c r="H1236" s="972"/>
      <c r="I1236" s="972"/>
      <c r="J1236" s="972"/>
      <c r="K1236" s="973" t="s">
        <v>2638</v>
      </c>
      <c r="L1236" s="974" t="s">
        <v>3218</v>
      </c>
      <c r="M1236" s="343"/>
      <c r="N1236" s="343"/>
      <c r="O1236" s="343"/>
      <c r="Q1236" s="343"/>
      <c r="R1236" s="499"/>
      <c r="S1236" s="815"/>
      <c r="T1236" s="815"/>
      <c r="V1236" s="815"/>
      <c r="W1236" s="815"/>
      <c r="X1236" s="499"/>
      <c r="Y1236" s="501"/>
      <c r="Z1236" s="499"/>
    </row>
    <row r="1237" spans="2:26" ht="15.75" hidden="1">
      <c r="K1237" s="527"/>
      <c r="L1237" s="528"/>
      <c r="M1237" s="499"/>
      <c r="N1237" s="192"/>
      <c r="O1237" s="192"/>
      <c r="Q1237" s="192"/>
      <c r="R1237" s="554"/>
      <c r="S1237" s="499"/>
      <c r="T1237" s="499"/>
      <c r="V1237" s="499"/>
      <c r="W1237" s="499"/>
      <c r="X1237" s="499"/>
      <c r="Y1237" s="501"/>
      <c r="Z1237" s="499"/>
    </row>
    <row r="1238" spans="2:26" ht="16.5" thickBot="1">
      <c r="K1238" s="527"/>
      <c r="L1238" s="528"/>
      <c r="M1238" s="499"/>
      <c r="N1238" s="192"/>
      <c r="O1238" s="192"/>
      <c r="Q1238" s="192"/>
      <c r="R1238" s="554"/>
      <c r="S1238" s="499"/>
      <c r="T1238" s="499"/>
      <c r="V1238" s="499"/>
      <c r="W1238" s="499"/>
      <c r="X1238" s="499"/>
      <c r="Y1238" s="501"/>
      <c r="Z1238" s="499"/>
    </row>
    <row r="1239" spans="2:26" ht="39" thickBot="1">
      <c r="K1239" s="529"/>
      <c r="L1239" s="465"/>
      <c r="M1239" s="328" t="str">
        <f>+$M$10</f>
        <v>Valore netto al 31/12/2017</v>
      </c>
      <c r="N1239" s="779" t="str">
        <f>N$10</f>
        <v>Valore netto al 31/12/2018</v>
      </c>
      <c r="O1239" s="779" t="s">
        <v>4064</v>
      </c>
      <c r="P1239" s="806"/>
      <c r="Q1239" s="779" t="str">
        <f>Q$10</f>
        <v>Prechiusura al ° trimestre 2018</v>
      </c>
      <c r="R1239" s="514"/>
      <c r="S1239" s="1145" t="str">
        <f>S$330</f>
        <v>Costi da utilizzo contributi 2018</v>
      </c>
      <c r="T1239" s="1143" t="str">
        <f>T$330</f>
        <v>Costi da utilizzo contributi DI CUI SOCIO-SAN</v>
      </c>
      <c r="U1239" s="1144"/>
      <c r="V1239" s="1142" t="str">
        <f>V$330</f>
        <v>Costi da contributi 2018</v>
      </c>
      <c r="W1239" s="1143" t="str">
        <f>W$330</f>
        <v>Costi da contributi DI CUI SOCIO-SAN</v>
      </c>
      <c r="X1239" s="681"/>
      <c r="Y1239" s="501"/>
      <c r="Z1239" s="681"/>
    </row>
    <row r="1240" spans="2:26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95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775">
        <f>+N1240-M1240</f>
        <v>0</v>
      </c>
      <c r="Q1240" s="106">
        <f>+Q1242+Q1248</f>
        <v>8</v>
      </c>
      <c r="R1240" s="518"/>
      <c r="S1240" s="106">
        <f>+S1242+S1248</f>
        <v>0</v>
      </c>
      <c r="T1240" s="106">
        <f>+T1242+T1248</f>
        <v>0</v>
      </c>
      <c r="V1240" s="106">
        <f>+V1242+V1248</f>
        <v>0</v>
      </c>
      <c r="W1240" s="106">
        <f>+W1242+W1248</f>
        <v>0</v>
      </c>
      <c r="X1240" s="518"/>
      <c r="Y1240" s="501"/>
      <c r="Z1240" s="518"/>
    </row>
    <row r="1241" spans="2:26" ht="17.25" thickTop="1" thickBot="1">
      <c r="K1241" s="527"/>
      <c r="L1241" s="528"/>
      <c r="M1241" s="192"/>
      <c r="N1241" s="192"/>
      <c r="O1241" s="192"/>
      <c r="Q1241" s="192"/>
      <c r="R1241" s="554"/>
      <c r="S1241" s="192"/>
      <c r="T1241" s="192"/>
      <c r="V1241" s="192"/>
      <c r="W1241" s="192"/>
      <c r="X1241" s="192"/>
      <c r="Y1241" s="501"/>
      <c r="Z1241" s="192"/>
    </row>
    <row r="1242" spans="2:26" ht="17.25" thickTop="1" thickBot="1">
      <c r="B1242" s="193" t="s">
        <v>2641</v>
      </c>
      <c r="C1242" s="242" t="s">
        <v>4067</v>
      </c>
      <c r="D1242" s="243"/>
      <c r="E1242" s="112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298">
        <f>SUM(N1245:N1246)</f>
        <v>0</v>
      </c>
      <c r="O1242" s="298">
        <f>+N1242-M1242</f>
        <v>0</v>
      </c>
      <c r="Q1242" s="298">
        <f>SUM(Q1245:Q1246)</f>
        <v>8</v>
      </c>
      <c r="R1242" s="519"/>
      <c r="S1242" s="115">
        <f>SUM(S1245:S1246)</f>
        <v>0</v>
      </c>
      <c r="T1242" s="115">
        <f>SUM(T1245:T1246)</f>
        <v>0</v>
      </c>
      <c r="V1242" s="115">
        <f>SUM(V1245:V1246)</f>
        <v>0</v>
      </c>
      <c r="W1242" s="115">
        <f>SUM(W1245:W1246)</f>
        <v>0</v>
      </c>
      <c r="X1242" s="519"/>
      <c r="Y1242" s="501"/>
      <c r="Z1242" s="519"/>
    </row>
    <row r="1243" spans="2:26" ht="9" customHeight="1" thickTop="1" thickBot="1">
      <c r="K1243" s="527"/>
      <c r="L1243" s="528"/>
      <c r="M1243" s="192"/>
      <c r="N1243" s="192"/>
      <c r="O1243" s="192"/>
      <c r="Q1243" s="192"/>
      <c r="R1243" s="554"/>
      <c r="S1243" s="192"/>
      <c r="T1243" s="192"/>
      <c r="V1243" s="192"/>
      <c r="W1243" s="192"/>
      <c r="X1243" s="192"/>
      <c r="Y1243" s="501"/>
      <c r="Z1243" s="192"/>
    </row>
    <row r="1244" spans="2:26" ht="39" thickBot="1">
      <c r="B1244" s="102" t="s">
        <v>3221</v>
      </c>
      <c r="C1244" s="245" t="s">
        <v>48</v>
      </c>
      <c r="D1244" s="245"/>
      <c r="E1244" s="246"/>
      <c r="F1244" s="246"/>
      <c r="G1244" s="246"/>
      <c r="H1244" s="246"/>
      <c r="I1244" s="246"/>
      <c r="J1244" s="246"/>
      <c r="K1244" s="302" t="s">
        <v>3222</v>
      </c>
      <c r="L1244" s="135"/>
      <c r="M1244" s="328" t="str">
        <f>+$M$10</f>
        <v>Valore netto al 31/12/2017</v>
      </c>
      <c r="N1244" s="779" t="str">
        <f>N$10</f>
        <v>Valore netto al 31/12/2018</v>
      </c>
      <c r="O1244" s="779" t="s">
        <v>4064</v>
      </c>
      <c r="P1244" s="806"/>
      <c r="Q1244" s="779" t="str">
        <f>Q$10</f>
        <v>Prechiusura al ° trimestre 2018</v>
      </c>
      <c r="R1244" s="514"/>
      <c r="S1244" s="1145" t="str">
        <f>S$330</f>
        <v>Costi da utilizzo contributi 2018</v>
      </c>
      <c r="T1244" s="1143" t="str">
        <f>T$330</f>
        <v>Costi da utilizzo contributi DI CUI SOCIO-SAN</v>
      </c>
      <c r="U1244" s="1144"/>
      <c r="V1244" s="1142" t="str">
        <f>V$330</f>
        <v>Costi da contributi 2018</v>
      </c>
      <c r="W1244" s="1143" t="str">
        <f>W$330</f>
        <v>Costi da contributi DI CUI SOCIO-SAN</v>
      </c>
      <c r="X1244" s="681"/>
      <c r="Y1244" s="501"/>
      <c r="Z1244" s="681"/>
    </row>
    <row r="1245" spans="2:26">
      <c r="B1245" s="124" t="s">
        <v>2643</v>
      </c>
      <c r="C1245" s="127" t="s">
        <v>4068</v>
      </c>
      <c r="D1245" s="127"/>
      <c r="E1245" s="123"/>
      <c r="F1245" s="123"/>
      <c r="G1245" s="123"/>
      <c r="H1245" s="233"/>
      <c r="I1245" s="123"/>
      <c r="J1245" s="123"/>
      <c r="K1245" s="324" t="s">
        <v>2646</v>
      </c>
      <c r="L1245" s="125" t="s">
        <v>3218</v>
      </c>
      <c r="M1245" s="564">
        <f>IF(ISERROR(VLOOKUP($B1245,ESTR_PREC!$A$1:$M$6000,7,FALSE))=TRUE,0,VLOOKUP($B1245,ESTR_PREC!$A$1:$M$6000,7,FALSE))</f>
        <v>0</v>
      </c>
      <c r="N1245" s="225"/>
      <c r="O1245" s="560">
        <f>+N1245-M1245</f>
        <v>0</v>
      </c>
      <c r="Q1245" s="225"/>
      <c r="R1245" s="499"/>
      <c r="S1245" s="225"/>
      <c r="T1245" s="225"/>
      <c r="V1245" s="225"/>
      <c r="W1245" s="225"/>
      <c r="X1245" s="499"/>
      <c r="Y1245" s="501"/>
      <c r="Z1245" s="499"/>
    </row>
    <row r="1246" spans="2:26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30"/>
      <c r="I1246" s="130"/>
      <c r="J1246" s="130"/>
      <c r="K1246" s="325" t="s">
        <v>2649</v>
      </c>
      <c r="L1246" s="132" t="s">
        <v>3218</v>
      </c>
      <c r="M1246" s="564">
        <f>IF(ISERROR(VLOOKUP($B1246,ESTR_PREC!$A$1:$M$6000,7,FALSE))=TRUE,0,VLOOKUP($B1246,ESTR_PREC!$A$1:$M$6000,7,FALSE))</f>
        <v>0</v>
      </c>
      <c r="N1246" s="225"/>
      <c r="O1246" s="560">
        <f>+N1246-M1246</f>
        <v>0</v>
      </c>
      <c r="Q1246" s="225">
        <v>8</v>
      </c>
      <c r="R1246" s="499"/>
      <c r="S1246" s="225"/>
      <c r="T1246" s="225"/>
      <c r="V1246" s="225"/>
      <c r="W1246" s="225"/>
      <c r="X1246" s="499"/>
      <c r="Y1246" s="501"/>
      <c r="Z1246" s="499"/>
    </row>
    <row r="1247" spans="2:26" ht="16.5" thickBot="1">
      <c r="K1247" s="527"/>
      <c r="L1247" s="528"/>
      <c r="M1247" s="192"/>
      <c r="N1247" s="192"/>
      <c r="O1247" s="192"/>
      <c r="Q1247" s="192"/>
      <c r="R1247" s="554"/>
      <c r="S1247" s="133"/>
      <c r="T1247" s="133"/>
      <c r="V1247" s="133"/>
      <c r="W1247" s="133"/>
      <c r="X1247" s="192"/>
      <c r="Y1247" s="501"/>
      <c r="Z1247" s="192"/>
    </row>
    <row r="1248" spans="2:26" ht="17.25" thickTop="1" thickBot="1">
      <c r="B1248" s="193" t="s">
        <v>2650</v>
      </c>
      <c r="C1248" s="242" t="s">
        <v>4070</v>
      </c>
      <c r="D1248" s="243"/>
      <c r="E1248" s="112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298">
        <f>SUM(N1251:N1252)</f>
        <v>0</v>
      </c>
      <c r="O1248" s="298">
        <f>+N1248-M1248</f>
        <v>0</v>
      </c>
      <c r="Q1248" s="298">
        <f>SUM(Q1251:Q1252)</f>
        <v>0</v>
      </c>
      <c r="R1248" s="519"/>
      <c r="S1248" s="115">
        <f>SUM(S1251:S1252)</f>
        <v>0</v>
      </c>
      <c r="T1248" s="115">
        <f>SUM(T1251:T1252)</f>
        <v>0</v>
      </c>
      <c r="V1248" s="115">
        <f>SUM(V1251:V1252)</f>
        <v>0</v>
      </c>
      <c r="W1248" s="115">
        <f>SUM(W1251:W1252)</f>
        <v>0</v>
      </c>
      <c r="X1248" s="519"/>
      <c r="Y1248" s="501"/>
      <c r="Z1248" s="519"/>
    </row>
    <row r="1249" spans="2:26" ht="9" customHeight="1" thickTop="1" thickBot="1">
      <c r="K1249" s="527"/>
      <c r="L1249" s="528"/>
      <c r="M1249" s="192"/>
      <c r="N1249" s="192"/>
      <c r="O1249" s="192"/>
      <c r="Q1249" s="192"/>
      <c r="R1249" s="554"/>
      <c r="S1249" s="192"/>
      <c r="T1249" s="192"/>
      <c r="V1249" s="192"/>
      <c r="W1249" s="192"/>
      <c r="X1249" s="192"/>
      <c r="Y1249" s="501"/>
      <c r="Z1249" s="192"/>
    </row>
    <row r="1250" spans="2:26" ht="39" thickBot="1">
      <c r="B1250" s="102" t="s">
        <v>3221</v>
      </c>
      <c r="C1250" s="245" t="s">
        <v>48</v>
      </c>
      <c r="D1250" s="245"/>
      <c r="E1250" s="246"/>
      <c r="F1250" s="246"/>
      <c r="G1250" s="246"/>
      <c r="H1250" s="246"/>
      <c r="I1250" s="246"/>
      <c r="J1250" s="246"/>
      <c r="K1250" s="302" t="s">
        <v>3222</v>
      </c>
      <c r="L1250" s="135"/>
      <c r="M1250" s="328" t="str">
        <f>+$M$10</f>
        <v>Valore netto al 31/12/2017</v>
      </c>
      <c r="N1250" s="779" t="str">
        <f>N$10</f>
        <v>Valore netto al 31/12/2018</v>
      </c>
      <c r="O1250" s="779" t="s">
        <v>4064</v>
      </c>
      <c r="P1250" s="806"/>
      <c r="Q1250" s="779" t="str">
        <f>Q$10</f>
        <v>Prechiusura al ° trimestre 2018</v>
      </c>
      <c r="R1250" s="514"/>
      <c r="S1250" s="1145" t="str">
        <f>S$330</f>
        <v>Costi da utilizzo contributi 2018</v>
      </c>
      <c r="T1250" s="1143" t="str">
        <f>T$330</f>
        <v>Costi da utilizzo contributi DI CUI SOCIO-SAN</v>
      </c>
      <c r="U1250" s="1144"/>
      <c r="V1250" s="1142" t="str">
        <f>V$330</f>
        <v>Costi da contributi 2018</v>
      </c>
      <c r="W1250" s="1143" t="str">
        <f>W$330</f>
        <v>Costi da contributi DI CUI SOCIO-SAN</v>
      </c>
      <c r="X1250" s="681"/>
      <c r="Y1250" s="501"/>
      <c r="Z1250" s="681"/>
    </row>
    <row r="1251" spans="2:26">
      <c r="B1251" s="124" t="s">
        <v>2652</v>
      </c>
      <c r="C1251" s="127" t="s">
        <v>4071</v>
      </c>
      <c r="D1251" s="127"/>
      <c r="E1251" s="123"/>
      <c r="F1251" s="123"/>
      <c r="G1251" s="123"/>
      <c r="H1251" s="233"/>
      <c r="I1251" s="123"/>
      <c r="J1251" s="123"/>
      <c r="K1251" s="324" t="s">
        <v>2653</v>
      </c>
      <c r="L1251" s="125" t="s">
        <v>3218</v>
      </c>
      <c r="M1251" s="564">
        <f>IF(ISERROR(VLOOKUP($B1251,ESTR_PREC!$A$1:$M$6000,7,FALSE))=TRUE,0,VLOOKUP($B1251,ESTR_PREC!$A$1:$M$6000,7,FALSE))</f>
        <v>0</v>
      </c>
      <c r="N1251" s="225"/>
      <c r="O1251" s="560">
        <f>+N1251-M1251</f>
        <v>0</v>
      </c>
      <c r="Q1251" s="225"/>
      <c r="R1251" s="499"/>
      <c r="S1251" s="225"/>
      <c r="T1251" s="225"/>
      <c r="V1251" s="225"/>
      <c r="W1251" s="225"/>
      <c r="X1251" s="499"/>
      <c r="Y1251" s="501"/>
      <c r="Z1251" s="499"/>
    </row>
    <row r="1252" spans="2:26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30"/>
      <c r="I1252" s="130"/>
      <c r="J1252" s="130"/>
      <c r="K1252" s="325" t="s">
        <v>2655</v>
      </c>
      <c r="L1252" s="132" t="s">
        <v>3218</v>
      </c>
      <c r="M1252" s="564">
        <f>IF(ISERROR(VLOOKUP($B1252,ESTR_PREC!$A$1:$M$6000,7,FALSE))=TRUE,0,VLOOKUP($B1252,ESTR_PREC!$A$1:$M$6000,7,FALSE))</f>
        <v>0</v>
      </c>
      <c r="N1252" s="225"/>
      <c r="O1252" s="560">
        <f>+N1252-M1252</f>
        <v>0</v>
      </c>
      <c r="Q1252" s="225"/>
      <c r="R1252" s="499"/>
      <c r="S1252" s="225"/>
      <c r="T1252" s="225"/>
      <c r="V1252" s="225"/>
      <c r="W1252" s="225"/>
      <c r="X1252" s="499"/>
      <c r="Y1252" s="501"/>
      <c r="Z1252" s="499"/>
    </row>
    <row r="1253" spans="2:26" ht="15.75">
      <c r="K1253" s="527"/>
      <c r="L1253" s="528"/>
      <c r="M1253" s="499"/>
      <c r="N1253" s="192"/>
      <c r="O1253" s="192"/>
      <c r="Q1253" s="192"/>
      <c r="R1253" s="554"/>
      <c r="S1253" s="499"/>
      <c r="T1253" s="499"/>
      <c r="V1253" s="499"/>
      <c r="W1253" s="499"/>
      <c r="X1253" s="499"/>
      <c r="Y1253" s="501"/>
      <c r="Z1253" s="499"/>
    </row>
    <row r="1254" spans="2:26" ht="16.5" thickBot="1">
      <c r="K1254" s="527"/>
      <c r="L1254" s="528"/>
      <c r="M1254" s="499"/>
      <c r="N1254" s="192"/>
      <c r="O1254" s="192"/>
      <c r="Q1254" s="192"/>
      <c r="R1254" s="554"/>
      <c r="S1254" s="499"/>
      <c r="T1254" s="499"/>
      <c r="V1254" s="499"/>
      <c r="W1254" s="499"/>
      <c r="X1254" s="499"/>
      <c r="Y1254" s="501"/>
      <c r="Z1254" s="499"/>
    </row>
    <row r="1255" spans="2:26" ht="39" thickBot="1">
      <c r="K1255" s="529"/>
      <c r="L1255" s="465"/>
      <c r="M1255" s="328" t="str">
        <f>+$M$10</f>
        <v>Valore netto al 31/12/2017</v>
      </c>
      <c r="N1255" s="779" t="str">
        <f>N$10</f>
        <v>Valore netto al 31/12/2018</v>
      </c>
      <c r="O1255" s="779" t="s">
        <v>4064</v>
      </c>
      <c r="P1255" s="806"/>
      <c r="Q1255" s="779" t="str">
        <f>Q$10</f>
        <v>Prechiusura al ° trimestre 2018</v>
      </c>
      <c r="R1255" s="514"/>
      <c r="S1255" s="1145" t="str">
        <f>S$330</f>
        <v>Costi da utilizzo contributi 2018</v>
      </c>
      <c r="T1255" s="1143" t="str">
        <f>T$330</f>
        <v>Costi da utilizzo contributi DI CUI SOCIO-SAN</v>
      </c>
      <c r="U1255" s="1144"/>
      <c r="V1255" s="1142" t="str">
        <f>V$330</f>
        <v>Costi da contributi 2018</v>
      </c>
      <c r="W1255" s="1143" t="str">
        <f>W$330</f>
        <v>Costi da contributi DI CUI SOCIO-SAN</v>
      </c>
      <c r="X1255" s="681"/>
      <c r="Y1255" s="501"/>
      <c r="Z1255" s="681"/>
    </row>
    <row r="1256" spans="2:26" ht="31.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0</v>
      </c>
      <c r="N1256" s="106">
        <f>+N1258+N1264</f>
        <v>0</v>
      </c>
      <c r="O1256" s="775">
        <f>+N1256-M1256</f>
        <v>0</v>
      </c>
      <c r="Q1256" s="106">
        <f>+Q1258+Q1264</f>
        <v>28</v>
      </c>
      <c r="R1256" s="518"/>
      <c r="S1256" s="106">
        <f>+S1258+S1264</f>
        <v>0</v>
      </c>
      <c r="T1256" s="106">
        <f>+T1258+T1264</f>
        <v>0</v>
      </c>
      <c r="V1256" s="106">
        <f>+V1258+V1264</f>
        <v>0</v>
      </c>
      <c r="W1256" s="106">
        <f>+W1258+W1264</f>
        <v>0</v>
      </c>
      <c r="X1256" s="518"/>
      <c r="Y1256" s="501"/>
      <c r="Z1256" s="518"/>
    </row>
    <row r="1257" spans="2:26" ht="17.25" thickTop="1" thickBot="1">
      <c r="K1257" s="527"/>
      <c r="L1257" s="528"/>
      <c r="M1257" s="192"/>
      <c r="N1257" s="192"/>
      <c r="O1257" s="192"/>
      <c r="Q1257" s="192"/>
      <c r="R1257" s="554"/>
      <c r="S1257" s="192"/>
      <c r="T1257" s="192"/>
      <c r="V1257" s="192"/>
      <c r="W1257" s="192"/>
      <c r="X1257" s="192"/>
      <c r="Y1257" s="501"/>
      <c r="Z1257" s="192"/>
    </row>
    <row r="1258" spans="2:26" ht="27.75" thickTop="1" thickBot="1">
      <c r="B1258" s="193" t="s">
        <v>2658</v>
      </c>
      <c r="C1258" s="242" t="s">
        <v>4074</v>
      </c>
      <c r="D1258" s="243"/>
      <c r="E1258" s="112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0</v>
      </c>
      <c r="N1258" s="297">
        <f>+N1261+N1262</f>
        <v>0</v>
      </c>
      <c r="O1258" s="297">
        <f>+O1261+O1262</f>
        <v>0</v>
      </c>
      <c r="Q1258" s="297">
        <f>+Q1261+Q1262</f>
        <v>28</v>
      </c>
      <c r="R1258" s="519"/>
      <c r="S1258" s="115">
        <f>+S1261+S1262</f>
        <v>0</v>
      </c>
      <c r="T1258" s="115">
        <f>+T1261+T1262</f>
        <v>0</v>
      </c>
      <c r="V1258" s="115">
        <f>+V1261+V1262</f>
        <v>0</v>
      </c>
      <c r="W1258" s="115">
        <f>+W1261+W1262</f>
        <v>0</v>
      </c>
      <c r="X1258" s="519"/>
      <c r="Y1258" s="501"/>
      <c r="Z1258" s="519"/>
    </row>
    <row r="1259" spans="2:26" ht="9" customHeight="1" thickTop="1" thickBot="1">
      <c r="K1259" s="527"/>
      <c r="L1259" s="528"/>
      <c r="M1259" s="192"/>
      <c r="N1259" s="192"/>
      <c r="O1259" s="192"/>
      <c r="Q1259" s="192"/>
      <c r="R1259" s="554"/>
      <c r="S1259" s="192"/>
      <c r="T1259" s="192"/>
      <c r="V1259" s="192"/>
      <c r="W1259" s="192"/>
      <c r="X1259" s="192"/>
      <c r="Y1259" s="501"/>
      <c r="Z1259" s="192"/>
    </row>
    <row r="1260" spans="2:26" ht="30.75" customHeight="1" thickBot="1">
      <c r="B1260" s="102" t="s">
        <v>3221</v>
      </c>
      <c r="C1260" s="245" t="s">
        <v>48</v>
      </c>
      <c r="D1260" s="245"/>
      <c r="E1260" s="246"/>
      <c r="F1260" s="246"/>
      <c r="G1260" s="246"/>
      <c r="H1260" s="246"/>
      <c r="I1260" s="246"/>
      <c r="J1260" s="246"/>
      <c r="K1260" s="302" t="s">
        <v>3222</v>
      </c>
      <c r="L1260" s="135"/>
      <c r="M1260" s="328" t="str">
        <f>+$M$10</f>
        <v>Valore netto al 31/12/2017</v>
      </c>
      <c r="N1260" s="779" t="str">
        <f>N$10</f>
        <v>Valore netto al 31/12/2018</v>
      </c>
      <c r="O1260" s="779" t="s">
        <v>4064</v>
      </c>
      <c r="P1260" s="806"/>
      <c r="Q1260" s="779" t="str">
        <f>Q$10</f>
        <v>Prechiusura al ° trimestre 2018</v>
      </c>
      <c r="R1260" s="514"/>
      <c r="S1260" s="1145" t="str">
        <f>S$330</f>
        <v>Costi da utilizzo contributi 2018</v>
      </c>
      <c r="T1260" s="1143" t="str">
        <f>T$330</f>
        <v>Costi da utilizzo contributi DI CUI SOCIO-SAN</v>
      </c>
      <c r="U1260" s="1144"/>
      <c r="V1260" s="1142" t="str">
        <f>V$330</f>
        <v>Costi da contributi 2018</v>
      </c>
      <c r="W1260" s="1143" t="str">
        <f>W$330</f>
        <v>Costi da contributi DI CUI SOCIO-SAN</v>
      </c>
      <c r="X1260" s="681"/>
      <c r="Y1260" s="501"/>
      <c r="Z1260" s="681"/>
    </row>
    <row r="1261" spans="2:26">
      <c r="B1261" s="267" t="s">
        <v>2660</v>
      </c>
      <c r="C1261" s="268" t="s">
        <v>4075</v>
      </c>
      <c r="D1261" s="268"/>
      <c r="E1261" s="268"/>
      <c r="F1261" s="268"/>
      <c r="G1261" s="268"/>
      <c r="H1261" s="268"/>
      <c r="I1261" s="268"/>
      <c r="J1261" s="268"/>
      <c r="K1261" s="326" t="s">
        <v>2663</v>
      </c>
      <c r="L1261" s="270" t="s">
        <v>3218</v>
      </c>
      <c r="M1261" s="564">
        <f>IF(ISERROR(VLOOKUP($B1261,ESTR_PREC!$A$1:$M$6000,7,FALSE))=TRUE,0,VLOOKUP($B1261,ESTR_PREC!$A$1:$M$6000,7,FALSE))</f>
        <v>0</v>
      </c>
      <c r="N1261" s="225"/>
      <c r="O1261" s="560">
        <f>+N1261-M1261</f>
        <v>0</v>
      </c>
      <c r="Q1261" s="225">
        <v>28</v>
      </c>
      <c r="R1261" s="499"/>
      <c r="S1261" s="225"/>
      <c r="T1261" s="225"/>
      <c r="V1261" s="225"/>
      <c r="W1261" s="225"/>
      <c r="X1261" s="499"/>
      <c r="Y1261" s="501"/>
      <c r="Z1261" s="499"/>
    </row>
    <row r="1262" spans="2:26">
      <c r="B1262" s="127" t="s">
        <v>2664</v>
      </c>
      <c r="C1262" s="127" t="s">
        <v>4671</v>
      </c>
      <c r="D1262" s="127"/>
      <c r="E1262" s="127"/>
      <c r="F1262" s="127"/>
      <c r="G1262" s="127"/>
      <c r="H1262" s="127"/>
      <c r="I1262" s="127"/>
      <c r="J1262" s="127"/>
      <c r="K1262" s="304" t="s">
        <v>2665</v>
      </c>
      <c r="L1262" s="125" t="s">
        <v>3218</v>
      </c>
      <c r="M1262" s="564">
        <f>IF(ISERROR(VLOOKUP($B1262,ESTR_PREC!$A$1:$M$6000,7,FALSE))=TRUE,0,VLOOKUP($B1262,ESTR_PREC!$A$1:$M$6000,7,FALSE))</f>
        <v>0</v>
      </c>
      <c r="N1262" s="225"/>
      <c r="O1262" s="560">
        <f>+N1262-M1262</f>
        <v>0</v>
      </c>
      <c r="Q1262" s="225"/>
      <c r="R1262" s="499"/>
      <c r="S1262" s="225"/>
      <c r="T1262" s="225"/>
      <c r="V1262" s="225"/>
      <c r="W1262" s="225"/>
      <c r="X1262" s="499"/>
      <c r="Y1262" s="501"/>
      <c r="Z1262" s="499"/>
    </row>
    <row r="1263" spans="2:26" ht="13.5" thickBot="1">
      <c r="L1263" s="265"/>
      <c r="M1263" s="192"/>
      <c r="N1263" s="192"/>
      <c r="O1263" s="192"/>
      <c r="Q1263" s="192"/>
      <c r="R1263" s="554"/>
      <c r="S1263" s="192"/>
      <c r="T1263" s="192"/>
      <c r="V1263" s="192"/>
      <c r="W1263" s="192"/>
      <c r="X1263" s="192"/>
      <c r="Y1263" s="501"/>
      <c r="Z1263" s="192"/>
    </row>
    <row r="1264" spans="2:26" ht="17.25" customHeight="1" thickTop="1" thickBot="1">
      <c r="B1264" s="193" t="s">
        <v>2666</v>
      </c>
      <c r="C1264" s="249" t="s">
        <v>4076</v>
      </c>
      <c r="D1264" s="243"/>
      <c r="E1264" s="200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297">
        <f>+N1267+N1268</f>
        <v>0</v>
      </c>
      <c r="O1264" s="297">
        <f>+O1267+O1268</f>
        <v>0</v>
      </c>
      <c r="Q1264" s="297">
        <f>+Q1267+Q1268</f>
        <v>0</v>
      </c>
      <c r="R1264" s="519"/>
      <c r="S1264" s="115">
        <f>+S1267+S1268</f>
        <v>0</v>
      </c>
      <c r="T1264" s="115">
        <f>+T1267+T1268</f>
        <v>0</v>
      </c>
      <c r="V1264" s="115">
        <f>+V1267+V1268</f>
        <v>0</v>
      </c>
      <c r="W1264" s="115">
        <f>+W1267+W1268</f>
        <v>0</v>
      </c>
      <c r="X1264" s="519"/>
      <c r="Y1264" s="501"/>
      <c r="Z1264" s="519"/>
    </row>
    <row r="1265" spans="2:26" ht="9" customHeight="1" thickTop="1" thickBot="1">
      <c r="K1265" s="527"/>
      <c r="L1265" s="528"/>
      <c r="M1265" s="192"/>
      <c r="N1265" s="192"/>
      <c r="O1265" s="192"/>
      <c r="P1265" s="291"/>
      <c r="Q1265" s="192"/>
      <c r="R1265" s="554"/>
      <c r="S1265" s="192"/>
      <c r="T1265" s="192"/>
      <c r="V1265" s="192"/>
      <c r="W1265" s="192"/>
      <c r="X1265" s="192"/>
      <c r="Y1265" s="501"/>
      <c r="Z1265" s="192"/>
    </row>
    <row r="1266" spans="2:26" ht="39" thickBot="1">
      <c r="B1266" s="102" t="s">
        <v>3221</v>
      </c>
      <c r="C1266" s="245" t="s">
        <v>48</v>
      </c>
      <c r="D1266" s="245"/>
      <c r="E1266" s="246"/>
      <c r="F1266" s="246"/>
      <c r="G1266" s="246"/>
      <c r="H1266" s="246"/>
      <c r="I1266" s="246"/>
      <c r="J1266" s="246"/>
      <c r="K1266" s="302" t="s">
        <v>3222</v>
      </c>
      <c r="L1266" s="135"/>
      <c r="M1266" s="328" t="str">
        <f>+$M$10</f>
        <v>Valore netto al 31/12/2017</v>
      </c>
      <c r="N1266" s="779" t="str">
        <f>N$10</f>
        <v>Valore netto al 31/12/2018</v>
      </c>
      <c r="O1266" s="779" t="s">
        <v>4064</v>
      </c>
      <c r="P1266" s="806"/>
      <c r="Q1266" s="779" t="str">
        <f>Q$10</f>
        <v>Prechiusura al ° trimestre 2018</v>
      </c>
      <c r="R1266" s="514"/>
      <c r="S1266" s="1145" t="str">
        <f>S$330</f>
        <v>Costi da utilizzo contributi 2018</v>
      </c>
      <c r="T1266" s="1143" t="str">
        <f>T$330</f>
        <v>Costi da utilizzo contributi DI CUI SOCIO-SAN</v>
      </c>
      <c r="U1266" s="1144"/>
      <c r="V1266" s="1142" t="str">
        <f>V$330</f>
        <v>Costi da contributi 2018</v>
      </c>
      <c r="W1266" s="1143" t="str">
        <f>W$330</f>
        <v>Costi da contributi DI CUI SOCIO-SAN</v>
      </c>
      <c r="X1266" s="681"/>
      <c r="Y1266" s="501"/>
      <c r="Z1266" s="681"/>
    </row>
    <row r="1267" spans="2:26" hidden="1">
      <c r="B1267" s="267" t="s">
        <v>2668</v>
      </c>
      <c r="C1267" s="268" t="s">
        <v>4077</v>
      </c>
      <c r="D1267" s="268"/>
      <c r="E1267" s="268"/>
      <c r="F1267" s="268"/>
      <c r="G1267" s="268"/>
      <c r="H1267" s="268"/>
      <c r="I1267" s="268"/>
      <c r="J1267" s="268"/>
      <c r="K1267" s="326" t="s">
        <v>4078</v>
      </c>
      <c r="L1267" s="270" t="s">
        <v>3218</v>
      </c>
      <c r="M1267" s="343"/>
      <c r="N1267" s="343"/>
      <c r="O1267" s="343"/>
      <c r="Q1267" s="343"/>
      <c r="R1267" s="499"/>
      <c r="S1267" s="815"/>
      <c r="T1267" s="815"/>
      <c r="V1267" s="815"/>
      <c r="W1267" s="815"/>
      <c r="X1267" s="499"/>
      <c r="Y1267" s="501"/>
      <c r="Z1267" s="499"/>
    </row>
    <row r="1268" spans="2:26">
      <c r="B1268" s="127" t="s">
        <v>2670</v>
      </c>
      <c r="C1268" s="127" t="s">
        <v>4672</v>
      </c>
      <c r="D1268" s="127"/>
      <c r="E1268" s="127"/>
      <c r="F1268" s="127"/>
      <c r="G1268" s="127"/>
      <c r="H1268" s="127"/>
      <c r="I1268" s="127"/>
      <c r="J1268" s="127"/>
      <c r="K1268" s="304" t="s">
        <v>2671</v>
      </c>
      <c r="L1268" s="125" t="s">
        <v>3218</v>
      </c>
      <c r="M1268" s="564">
        <f>IF(ISERROR(VLOOKUP($B1268,ESTR_PREC!$A$1:$M$6000,7,FALSE))=TRUE,0,VLOOKUP($B1268,ESTR_PREC!$A$1:$M$6000,7,FALSE))</f>
        <v>0</v>
      </c>
      <c r="N1268" s="225"/>
      <c r="O1268" s="560">
        <f>+N1268-M1268</f>
        <v>0</v>
      </c>
      <c r="Q1268" s="225"/>
      <c r="R1268" s="499"/>
      <c r="S1268" s="225"/>
      <c r="T1268" s="225"/>
      <c r="V1268" s="225"/>
      <c r="W1268" s="225"/>
      <c r="X1268" s="499"/>
      <c r="Y1268" s="501"/>
      <c r="Z1268" s="499"/>
    </row>
    <row r="1269" spans="2:26"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44"/>
      <c r="L1269" s="532"/>
      <c r="M1269" s="548"/>
      <c r="N1269" s="517"/>
      <c r="O1269" s="517"/>
      <c r="Q1269" s="517"/>
      <c r="R1269" s="499"/>
      <c r="S1269" s="548"/>
      <c r="T1269" s="548"/>
      <c r="V1269" s="548"/>
      <c r="W1269" s="548"/>
      <c r="X1269" s="548"/>
      <c r="Y1269" s="501"/>
      <c r="Z1269" s="548"/>
    </row>
    <row r="1270" spans="2:26" ht="16.5" thickBot="1">
      <c r="C1270" s="265" t="s">
        <v>73</v>
      </c>
      <c r="K1270" s="527"/>
      <c r="L1270" s="528"/>
      <c r="M1270" s="192"/>
      <c r="N1270" s="192"/>
      <c r="O1270" s="192"/>
      <c r="P1270" s="291"/>
      <c r="Q1270" s="192"/>
      <c r="R1270" s="554"/>
      <c r="S1270" s="192"/>
      <c r="T1270" s="192"/>
      <c r="V1270" s="192"/>
      <c r="W1270" s="192"/>
      <c r="X1270" s="192"/>
      <c r="Y1270" s="501"/>
      <c r="Z1270" s="192"/>
    </row>
    <row r="1271" spans="2:26" ht="17.25" thickTop="1" thickBot="1">
      <c r="B1271" s="194" t="s">
        <v>2672</v>
      </c>
      <c r="C1271" s="250" t="s">
        <v>4079</v>
      </c>
      <c r="D1271" s="248"/>
      <c r="E1271" s="103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298">
        <f>+N1271-M1271</f>
        <v>0</v>
      </c>
      <c r="Q1271" s="154">
        <f>+Q1274</f>
        <v>0</v>
      </c>
      <c r="R1271" s="519"/>
      <c r="S1271" s="154">
        <f>+S1274</f>
        <v>0</v>
      </c>
      <c r="T1271" s="154">
        <f>+T1274</f>
        <v>0</v>
      </c>
      <c r="V1271" s="154">
        <f>+V1274</f>
        <v>0</v>
      </c>
      <c r="W1271" s="154">
        <f>+W1274</f>
        <v>0</v>
      </c>
      <c r="X1271" s="519"/>
      <c r="Y1271" s="501"/>
      <c r="Z1271" s="519"/>
    </row>
    <row r="1272" spans="2:26" ht="9" customHeight="1" thickTop="1" thickBot="1">
      <c r="K1272" s="527"/>
      <c r="L1272" s="528"/>
      <c r="M1272" s="192"/>
      <c r="N1272" s="192"/>
      <c r="O1272" s="192"/>
      <c r="P1272" s="291"/>
      <c r="Q1272" s="192"/>
      <c r="R1272" s="554"/>
      <c r="S1272" s="192"/>
      <c r="T1272" s="192"/>
      <c r="V1272" s="192"/>
      <c r="W1272" s="192"/>
      <c r="X1272" s="192"/>
      <c r="Y1272" s="501"/>
      <c r="Z1272" s="192"/>
    </row>
    <row r="1273" spans="2:26" ht="39" thickBot="1">
      <c r="B1273" s="102" t="s">
        <v>48</v>
      </c>
      <c r="C1273" s="245" t="s">
        <v>48</v>
      </c>
      <c r="D1273" s="245"/>
      <c r="E1273" s="246"/>
      <c r="F1273" s="246"/>
      <c r="G1273" s="246"/>
      <c r="H1273" s="246"/>
      <c r="I1273" s="246"/>
      <c r="J1273" s="246"/>
      <c r="K1273" s="302" t="s">
        <v>3222</v>
      </c>
      <c r="L1273" s="135"/>
      <c r="M1273" s="328" t="str">
        <f>+$M$10</f>
        <v>Valore netto al 31/12/2017</v>
      </c>
      <c r="N1273" s="779" t="str">
        <f>N$10</f>
        <v>Valore netto al 31/12/2018</v>
      </c>
      <c r="O1273" s="779" t="s">
        <v>4064</v>
      </c>
      <c r="P1273" s="806"/>
      <c r="Q1273" s="779" t="str">
        <f>Q$10</f>
        <v>Prechiusura al ° trimestre 2018</v>
      </c>
      <c r="R1273" s="514"/>
      <c r="S1273" s="1145" t="str">
        <f>S$330</f>
        <v>Costi da utilizzo contributi 2018</v>
      </c>
      <c r="T1273" s="1143" t="str">
        <f>T$330</f>
        <v>Costi da utilizzo contributi DI CUI SOCIO-SAN</v>
      </c>
      <c r="U1273" s="1144"/>
      <c r="V1273" s="1142" t="str">
        <f>V$330</f>
        <v>Costi da contributi 2018</v>
      </c>
      <c r="W1273" s="1143" t="str">
        <f>W$330</f>
        <v>Costi da contributi DI CUI SOCIO-SAN</v>
      </c>
      <c r="X1273" s="681"/>
      <c r="Y1273" s="501"/>
      <c r="Z1273" s="681"/>
    </row>
    <row r="1274" spans="2:26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47"/>
      <c r="I1274" s="147"/>
      <c r="J1274" s="147"/>
      <c r="K1274" s="323" t="s">
        <v>2677</v>
      </c>
      <c r="L1274" s="149" t="s">
        <v>3218</v>
      </c>
      <c r="M1274" s="564">
        <f>IF(ISERROR(VLOOKUP($B1274,ESTR_PREC!$A$1:$M$6000,7,FALSE))=TRUE,0,VLOOKUP($B1274,ESTR_PREC!$A$1:$M$6000,7,FALSE))</f>
        <v>0</v>
      </c>
      <c r="N1274" s="225"/>
      <c r="O1274" s="560">
        <f>+N1274-M1274</f>
        <v>0</v>
      </c>
      <c r="Q1274" s="225"/>
      <c r="R1274" s="499"/>
      <c r="S1274" s="225"/>
      <c r="T1274" s="225"/>
      <c r="V1274" s="225"/>
      <c r="W1274" s="225"/>
      <c r="X1274" s="499"/>
      <c r="Y1274" s="501"/>
      <c r="Z1274" s="499"/>
    </row>
    <row r="1275" spans="2:26" ht="15.75">
      <c r="K1275" s="527"/>
      <c r="L1275" s="528"/>
      <c r="M1275" s="499"/>
      <c r="N1275" s="192"/>
      <c r="O1275" s="192"/>
      <c r="Q1275" s="192"/>
      <c r="R1275" s="554"/>
      <c r="S1275" s="499"/>
      <c r="T1275" s="499"/>
      <c r="V1275" s="499"/>
      <c r="W1275" s="499"/>
      <c r="X1275" s="499"/>
      <c r="Y1275" s="501"/>
      <c r="Z1275" s="499"/>
    </row>
    <row r="1276" spans="2:26" ht="16.5" thickBot="1">
      <c r="K1276" s="527"/>
      <c r="L1276" s="528"/>
      <c r="M1276" s="499"/>
      <c r="N1276" s="192"/>
      <c r="O1276" s="192"/>
      <c r="Q1276" s="192"/>
      <c r="R1276" s="554"/>
      <c r="S1276" s="499"/>
      <c r="T1276" s="499"/>
      <c r="V1276" s="499"/>
      <c r="W1276" s="499"/>
      <c r="X1276" s="499"/>
      <c r="Y1276" s="501"/>
      <c r="Z1276" s="499"/>
    </row>
    <row r="1277" spans="2:26" ht="39" thickBot="1">
      <c r="K1277" s="529"/>
      <c r="L1277" s="465"/>
      <c r="M1277" s="328" t="str">
        <f>+$M$10</f>
        <v>Valore netto al 31/12/2017</v>
      </c>
      <c r="N1277" s="779" t="str">
        <f>N$10</f>
        <v>Valore netto al 31/12/2018</v>
      </c>
      <c r="O1277" s="779" t="s">
        <v>4064</v>
      </c>
      <c r="P1277" s="806"/>
      <c r="Q1277" s="779" t="str">
        <f>Q$10</f>
        <v>Prechiusura al ° trimestre 2018</v>
      </c>
      <c r="R1277" s="514"/>
      <c r="S1277" s="1145" t="str">
        <f>S$330</f>
        <v>Costi da utilizzo contributi 2018</v>
      </c>
      <c r="T1277" s="1143" t="str">
        <f>T$330</f>
        <v>Costi da utilizzo contributi DI CUI SOCIO-SAN</v>
      </c>
      <c r="U1277" s="1144"/>
      <c r="V1277" s="1142" t="str">
        <f>V$330</f>
        <v>Costi da contributi 2018</v>
      </c>
      <c r="W1277" s="1143" t="str">
        <f>W$330</f>
        <v>Costi da contributi DI CUI SOCIO-SAN</v>
      </c>
      <c r="X1277" s="681"/>
      <c r="Y1277" s="501"/>
      <c r="Z1277" s="681"/>
    </row>
    <row r="1278" spans="2:26" ht="17.25" thickTop="1" thickBot="1">
      <c r="B1278" s="194" t="s">
        <v>2678</v>
      </c>
      <c r="C1278" s="203" t="s">
        <v>4081</v>
      </c>
      <c r="D1278" s="103"/>
      <c r="E1278" s="204"/>
      <c r="F1278" s="103"/>
      <c r="G1278" s="204"/>
      <c r="H1278" s="103"/>
      <c r="I1278" s="103"/>
      <c r="J1278" s="103"/>
      <c r="K1278" s="327" t="s">
        <v>2679</v>
      </c>
      <c r="L1278" s="196" t="s">
        <v>3218</v>
      </c>
      <c r="M1278" s="106">
        <f>+M1280+M1328</f>
        <v>0</v>
      </c>
      <c r="N1278" s="106">
        <f>+N1280+N1328</f>
        <v>0</v>
      </c>
      <c r="O1278" s="775">
        <f>+N1278-M1278</f>
        <v>0</v>
      </c>
      <c r="Q1278" s="106">
        <f>+Q1280+Q1328</f>
        <v>0</v>
      </c>
      <c r="R1278" s="518"/>
      <c r="S1278" s="106">
        <f>+S1280+S1328</f>
        <v>0</v>
      </c>
      <c r="T1278" s="106">
        <f>+T1280+T1328</f>
        <v>0</v>
      </c>
      <c r="V1278" s="106">
        <f>+V1280+V1328</f>
        <v>0</v>
      </c>
      <c r="W1278" s="106">
        <f>+W1280+W1328</f>
        <v>0</v>
      </c>
      <c r="X1278" s="518"/>
      <c r="Y1278" s="501"/>
      <c r="Z1278" s="518"/>
    </row>
    <row r="1279" spans="2:26" ht="14.25" thickTop="1" thickBot="1">
      <c r="E1279" s="192"/>
      <c r="F1279" s="192"/>
      <c r="G1279" s="192"/>
      <c r="H1279" s="192"/>
      <c r="I1279" s="192"/>
      <c r="J1279" s="192"/>
      <c r="K1279" s="527"/>
      <c r="L1279" s="192"/>
      <c r="M1279" s="192"/>
      <c r="N1279" s="192"/>
      <c r="O1279" s="192"/>
      <c r="Q1279" s="192"/>
      <c r="R1279" s="554"/>
      <c r="S1279" s="192"/>
      <c r="T1279" s="192"/>
      <c r="V1279" s="192"/>
      <c r="W1279" s="192"/>
      <c r="X1279" s="192"/>
      <c r="Y1279" s="501"/>
      <c r="Z1279" s="192"/>
    </row>
    <row r="1280" spans="2:26" ht="17.25" thickTop="1" thickBot="1">
      <c r="B1280" s="193" t="s">
        <v>2680</v>
      </c>
      <c r="C1280" s="249" t="s">
        <v>4082</v>
      </c>
      <c r="D1280" s="243"/>
      <c r="E1280" s="200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SUM(M1284:M1326)</f>
        <v>0</v>
      </c>
      <c r="N1280" s="115">
        <f>SUM(N1284:N1326)</f>
        <v>0</v>
      </c>
      <c r="O1280" s="298">
        <f>+N1280-M1280</f>
        <v>0</v>
      </c>
      <c r="Q1280" s="115">
        <f>SUM(Q1284:Q1326)</f>
        <v>0</v>
      </c>
      <c r="R1280" s="519"/>
      <c r="S1280" s="115">
        <f>SUM(S1284:S1326)</f>
        <v>0</v>
      </c>
      <c r="T1280" s="115">
        <f>SUM(T1284:T1326)</f>
        <v>0</v>
      </c>
      <c r="V1280" s="115">
        <f>SUM(V1284:V1326)</f>
        <v>0</v>
      </c>
      <c r="W1280" s="115">
        <f>SUM(W1284:W1326)</f>
        <v>0</v>
      </c>
      <c r="X1280" s="519"/>
      <c r="Y1280" s="501"/>
      <c r="Z1280" s="519"/>
    </row>
    <row r="1281" spans="2:26" ht="9" customHeight="1" thickTop="1" thickBot="1">
      <c r="K1281" s="540"/>
      <c r="M1281" s="265"/>
      <c r="N1281" s="379"/>
      <c r="Q1281" s="379"/>
      <c r="R1281" s="554"/>
      <c r="X1281" s="501"/>
      <c r="Y1281" s="501"/>
      <c r="Z1281" s="501"/>
    </row>
    <row r="1282" spans="2:26" ht="39" thickBot="1">
      <c r="B1282" s="102" t="s">
        <v>3221</v>
      </c>
      <c r="C1282" s="245" t="s">
        <v>48</v>
      </c>
      <c r="D1282" s="245"/>
      <c r="E1282" s="246"/>
      <c r="F1282" s="246"/>
      <c r="G1282" s="246"/>
      <c r="H1282" s="246"/>
      <c r="I1282" s="246"/>
      <c r="J1282" s="246"/>
      <c r="K1282" s="328" t="s">
        <v>3894</v>
      </c>
      <c r="L1282" s="207"/>
      <c r="M1282" s="328" t="str">
        <f>+$M$10</f>
        <v>Valore netto al 31/12/2017</v>
      </c>
      <c r="N1282" s="779" t="str">
        <f>N$10</f>
        <v>Valore netto al 31/12/2018</v>
      </c>
      <c r="O1282" s="779" t="s">
        <v>4064</v>
      </c>
      <c r="P1282" s="806"/>
      <c r="Q1282" s="779" t="str">
        <f>Q$10</f>
        <v>Prechiusura al ° trimestre 2018</v>
      </c>
      <c r="R1282" s="514"/>
      <c r="S1282" s="1145" t="str">
        <f>S$330</f>
        <v>Costi da utilizzo contributi 2018</v>
      </c>
      <c r="T1282" s="1143" t="str">
        <f>T$330</f>
        <v>Costi da utilizzo contributi DI CUI SOCIO-SAN</v>
      </c>
      <c r="U1282" s="1144"/>
      <c r="V1282" s="1142" t="str">
        <f>V$330</f>
        <v>Costi da contributi 2018</v>
      </c>
      <c r="W1282" s="1143" t="str">
        <f>W$330</f>
        <v>Costi da contributi DI CUI SOCIO-SAN</v>
      </c>
      <c r="X1282" s="681"/>
      <c r="Y1282" s="501"/>
      <c r="Z1282" s="681"/>
    </row>
    <row r="1283" spans="2:26" ht="16.5" hidden="1" thickBot="1">
      <c r="B1283" s="719" t="s">
        <v>2682</v>
      </c>
      <c r="C1283" s="719" t="s">
        <v>4083</v>
      </c>
      <c r="D1283" s="719"/>
      <c r="E1283" s="720"/>
      <c r="F1283" s="719"/>
      <c r="G1283" s="720"/>
      <c r="H1283" s="720"/>
      <c r="I1283" s="719"/>
      <c r="J1283" s="719"/>
      <c r="K1283" s="721" t="s">
        <v>744</v>
      </c>
      <c r="L1283" s="722" t="s">
        <v>3218</v>
      </c>
      <c r="M1283" s="1003"/>
      <c r="N1283" s="1018"/>
      <c r="O1283" s="1018"/>
      <c r="Q1283" s="1018"/>
      <c r="R1283" s="499"/>
      <c r="S1283" s="1018"/>
      <c r="T1283" s="1018"/>
      <c r="V1283" s="1018"/>
      <c r="W1283" s="1018"/>
      <c r="X1283" s="499"/>
      <c r="Y1283" s="501"/>
      <c r="Z1283" s="499"/>
    </row>
    <row r="1284" spans="2:26" hidden="1">
      <c r="B1284" s="138" t="s">
        <v>2683</v>
      </c>
      <c r="C1284" s="138" t="s">
        <v>4084</v>
      </c>
      <c r="D1284" s="138"/>
      <c r="E1284" s="268"/>
      <c r="F1284" s="268"/>
      <c r="G1284" s="268"/>
      <c r="H1284" s="268"/>
      <c r="I1284" s="268"/>
      <c r="J1284" s="268"/>
      <c r="K1284" s="355" t="s">
        <v>749</v>
      </c>
      <c r="L1284" s="270" t="s">
        <v>3218</v>
      </c>
      <c r="M1284" s="564"/>
      <c r="N1284" s="564"/>
      <c r="O1284" s="560">
        <f t="shared" ref="O1284:O1290" si="35">+N1284-M1284</f>
        <v>0</v>
      </c>
      <c r="Q1284" s="564"/>
      <c r="R1284" s="499"/>
      <c r="S1284" s="564"/>
      <c r="T1284" s="564"/>
      <c r="V1284" s="564"/>
      <c r="W1284" s="564"/>
      <c r="X1284" s="499"/>
      <c r="Y1284" s="501"/>
      <c r="Z1284" s="499"/>
    </row>
    <row r="1285" spans="2:26">
      <c r="B1285" s="138" t="s">
        <v>2685</v>
      </c>
      <c r="C1285" s="138" t="s">
        <v>4085</v>
      </c>
      <c r="D1285" s="138"/>
      <c r="E1285" s="268"/>
      <c r="F1285" s="268"/>
      <c r="G1285" s="268"/>
      <c r="H1285" s="268"/>
      <c r="I1285" s="268"/>
      <c r="J1285" s="268"/>
      <c r="K1285" s="355" t="s">
        <v>756</v>
      </c>
      <c r="L1285" s="270" t="s">
        <v>3218</v>
      </c>
      <c r="M1285" s="564">
        <f>IF(ISERROR(VLOOKUP($B1285,ESTR_PREC!$A$1:$M$6000,7,FALSE))=TRUE,0,VLOOKUP($B1285,ESTR_PREC!$A$1:$M$6000,7,FALSE))</f>
        <v>0</v>
      </c>
      <c r="N1285" s="225"/>
      <c r="O1285" s="560">
        <f t="shared" si="35"/>
        <v>0</v>
      </c>
      <c r="Q1285" s="225"/>
      <c r="R1285" s="499"/>
      <c r="S1285" s="815"/>
      <c r="T1285" s="225"/>
      <c r="V1285" s="815"/>
      <c r="W1285" s="225"/>
      <c r="X1285" s="499"/>
      <c r="Y1285" s="501"/>
      <c r="Z1285" s="499"/>
    </row>
    <row r="1286" spans="2:26">
      <c r="B1286" s="138" t="s">
        <v>2687</v>
      </c>
      <c r="C1286" s="138" t="s">
        <v>4086</v>
      </c>
      <c r="D1286" s="138"/>
      <c r="E1286" s="268"/>
      <c r="F1286" s="268"/>
      <c r="G1286" s="268"/>
      <c r="H1286" s="268"/>
      <c r="I1286" s="268"/>
      <c r="J1286" s="268"/>
      <c r="K1286" s="355" t="s">
        <v>758</v>
      </c>
      <c r="L1286" s="270" t="s">
        <v>3218</v>
      </c>
      <c r="M1286" s="564">
        <f>IF(ISERROR(VLOOKUP($B1286,ESTR_PREC!$A$1:$M$6000,7,FALSE))=TRUE,0,VLOOKUP($B1286,ESTR_PREC!$A$1:$M$6000,7,FALSE))</f>
        <v>0</v>
      </c>
      <c r="N1286" s="225"/>
      <c r="O1286" s="560">
        <f t="shared" si="35"/>
        <v>0</v>
      </c>
      <c r="Q1286" s="225"/>
      <c r="R1286" s="499"/>
      <c r="S1286" s="815"/>
      <c r="T1286" s="225"/>
      <c r="V1286" s="815"/>
      <c r="W1286" s="225"/>
      <c r="X1286" s="499"/>
      <c r="Y1286" s="501"/>
      <c r="Z1286" s="499"/>
    </row>
    <row r="1287" spans="2:26">
      <c r="B1287" s="138" t="s">
        <v>2688</v>
      </c>
      <c r="C1287" s="138" t="s">
        <v>4087</v>
      </c>
      <c r="D1287" s="138"/>
      <c r="E1287" s="268"/>
      <c r="F1287" s="268"/>
      <c r="G1287" s="268"/>
      <c r="H1287" s="268"/>
      <c r="I1287" s="268"/>
      <c r="J1287" s="268"/>
      <c r="K1287" s="355" t="s">
        <v>760</v>
      </c>
      <c r="L1287" s="270" t="s">
        <v>3218</v>
      </c>
      <c r="M1287" s="564">
        <f>IF(ISERROR(VLOOKUP($B1287,ESTR_PREC!$A$1:$M$6000,7,FALSE))=TRUE,0,VLOOKUP($B1287,ESTR_PREC!$A$1:$M$6000,7,FALSE))</f>
        <v>0</v>
      </c>
      <c r="N1287" s="225"/>
      <c r="O1287" s="560">
        <f t="shared" si="35"/>
        <v>0</v>
      </c>
      <c r="Q1287" s="225"/>
      <c r="R1287" s="499"/>
      <c r="S1287" s="815"/>
      <c r="T1287" s="225"/>
      <c r="V1287" s="815"/>
      <c r="W1287" s="225"/>
      <c r="X1287" s="499"/>
      <c r="Y1287" s="501"/>
      <c r="Z1287" s="499"/>
    </row>
    <row r="1288" spans="2:26">
      <c r="B1288" s="127" t="s">
        <v>2689</v>
      </c>
      <c r="C1288" s="127" t="s">
        <v>4088</v>
      </c>
      <c r="D1288" s="127"/>
      <c r="E1288" s="123"/>
      <c r="F1288" s="123"/>
      <c r="G1288" s="123"/>
      <c r="H1288" s="123"/>
      <c r="I1288" s="123"/>
      <c r="J1288" s="123"/>
      <c r="K1288" s="161" t="s">
        <v>763</v>
      </c>
      <c r="L1288" s="125" t="s">
        <v>3218</v>
      </c>
      <c r="M1288" s="564">
        <f>IF(ISERROR(VLOOKUP($B1288,ESTR_PREC!$A$1:$M$6000,7,FALSE))=TRUE,0,VLOOKUP($B1288,ESTR_PREC!$A$1:$M$6000,7,FALSE))</f>
        <v>0</v>
      </c>
      <c r="N1288" s="225"/>
      <c r="O1288" s="560">
        <f t="shared" si="35"/>
        <v>0</v>
      </c>
      <c r="Q1288" s="225"/>
      <c r="R1288" s="499"/>
      <c r="S1288" s="815"/>
      <c r="T1288" s="225"/>
      <c r="V1288" s="815"/>
      <c r="W1288" s="225"/>
      <c r="X1288" s="499"/>
      <c r="Y1288" s="501"/>
      <c r="Z1288" s="499"/>
    </row>
    <row r="1289" spans="2:26" ht="25.5">
      <c r="B1289" s="138" t="s">
        <v>2690</v>
      </c>
      <c r="C1289" s="138" t="s">
        <v>4089</v>
      </c>
      <c r="D1289" s="138"/>
      <c r="E1289" s="268"/>
      <c r="F1289" s="268"/>
      <c r="G1289" s="268"/>
      <c r="H1289" s="268"/>
      <c r="I1289" s="268"/>
      <c r="J1289" s="268"/>
      <c r="K1289" s="355" t="s">
        <v>765</v>
      </c>
      <c r="L1289" s="270" t="s">
        <v>3218</v>
      </c>
      <c r="M1289" s="564">
        <f>IF(ISERROR(VLOOKUP($B1289,ESTR_PREC!$A$1:$M$6000,7,FALSE))=TRUE,0,VLOOKUP($B1289,ESTR_PREC!$A$1:$M$6000,7,FALSE))</f>
        <v>0</v>
      </c>
      <c r="N1289" s="225"/>
      <c r="O1289" s="560">
        <f t="shared" si="35"/>
        <v>0</v>
      </c>
      <c r="Q1289" s="225"/>
      <c r="R1289" s="499"/>
      <c r="S1289" s="815"/>
      <c r="T1289" s="225"/>
      <c r="V1289" s="815"/>
      <c r="W1289" s="225"/>
      <c r="X1289" s="499"/>
      <c r="Y1289" s="501"/>
      <c r="Z1289" s="499"/>
    </row>
    <row r="1290" spans="2:26">
      <c r="B1290" s="138" t="s">
        <v>2691</v>
      </c>
      <c r="C1290" s="138" t="s">
        <v>4090</v>
      </c>
      <c r="D1290" s="138"/>
      <c r="E1290" s="268"/>
      <c r="F1290" s="268"/>
      <c r="G1290" s="268"/>
      <c r="H1290" s="268"/>
      <c r="I1290" s="268"/>
      <c r="J1290" s="268"/>
      <c r="K1290" s="355" t="s">
        <v>772</v>
      </c>
      <c r="L1290" s="270" t="s">
        <v>3218</v>
      </c>
      <c r="M1290" s="564">
        <f>IF(ISERROR(VLOOKUP($B1290,ESTR_PREC!$A$1:$M$6000,7,FALSE))=TRUE,0,VLOOKUP($B1290,ESTR_PREC!$A$1:$M$6000,7,FALSE))</f>
        <v>0</v>
      </c>
      <c r="N1290" s="225"/>
      <c r="O1290" s="560">
        <f t="shared" si="35"/>
        <v>0</v>
      </c>
      <c r="Q1290" s="225"/>
      <c r="R1290" s="499"/>
      <c r="S1290" s="815"/>
      <c r="T1290" s="225"/>
      <c r="V1290" s="815"/>
      <c r="W1290" s="225"/>
      <c r="X1290" s="499"/>
      <c r="Y1290" s="501"/>
      <c r="Z1290" s="499"/>
    </row>
    <row r="1291" spans="2:26" hidden="1">
      <c r="B1291" s="138" t="s">
        <v>2692</v>
      </c>
      <c r="C1291" s="138" t="s">
        <v>4091</v>
      </c>
      <c r="D1291" s="138"/>
      <c r="E1291" s="268"/>
      <c r="F1291" s="268"/>
      <c r="G1291" s="268"/>
      <c r="H1291" s="268"/>
      <c r="I1291" s="268"/>
      <c r="J1291" s="268"/>
      <c r="K1291" s="355" t="s">
        <v>774</v>
      </c>
      <c r="L1291" s="270" t="s">
        <v>3218</v>
      </c>
      <c r="M1291" s="343"/>
      <c r="N1291" s="343"/>
      <c r="O1291" s="343"/>
      <c r="Q1291" s="343"/>
      <c r="R1291" s="499"/>
      <c r="S1291" s="815"/>
      <c r="T1291" s="225"/>
      <c r="V1291" s="815"/>
      <c r="W1291" s="815"/>
      <c r="X1291" s="499"/>
      <c r="Y1291" s="501"/>
      <c r="Z1291" s="499"/>
    </row>
    <row r="1292" spans="2:26">
      <c r="B1292" s="138" t="s">
        <v>2693</v>
      </c>
      <c r="C1292" s="138" t="s">
        <v>4673</v>
      </c>
      <c r="D1292" s="138"/>
      <c r="E1292" s="138"/>
      <c r="F1292" s="138"/>
      <c r="G1292" s="138"/>
      <c r="H1292" s="138"/>
      <c r="I1292" s="138"/>
      <c r="J1292" s="138"/>
      <c r="K1292" s="304" t="s">
        <v>781</v>
      </c>
      <c r="L1292" s="270" t="s">
        <v>3218</v>
      </c>
      <c r="M1292" s="564">
        <f>IF(ISERROR(VLOOKUP($B1292,ESTR_PREC!$A$1:$M$6000,7,FALSE))=TRUE,0,VLOOKUP($B1292,ESTR_PREC!$A$1:$M$6000,7,FALSE))</f>
        <v>0</v>
      </c>
      <c r="N1292" s="225"/>
      <c r="O1292" s="560">
        <f t="shared" ref="O1292:O1297" si="36">+N1292-M1292</f>
        <v>0</v>
      </c>
      <c r="Q1292" s="225"/>
      <c r="R1292" s="499"/>
      <c r="S1292" s="815"/>
      <c r="T1292" s="225"/>
      <c r="V1292" s="815"/>
      <c r="W1292" s="225"/>
      <c r="X1292" s="499"/>
      <c r="Y1292" s="501"/>
      <c r="Z1292" s="499"/>
    </row>
    <row r="1293" spans="2:26">
      <c r="B1293" s="138" t="s">
        <v>2694</v>
      </c>
      <c r="C1293" s="138" t="s">
        <v>4674</v>
      </c>
      <c r="D1293" s="138"/>
      <c r="E1293" s="138"/>
      <c r="F1293" s="138"/>
      <c r="G1293" s="138"/>
      <c r="H1293" s="138"/>
      <c r="I1293" s="138"/>
      <c r="J1293" s="138"/>
      <c r="K1293" s="304" t="s">
        <v>783</v>
      </c>
      <c r="L1293" s="270" t="s">
        <v>3218</v>
      </c>
      <c r="M1293" s="564">
        <f>IF(ISERROR(VLOOKUP($B1293,ESTR_PREC!$A$1:$M$6000,7,FALSE))=TRUE,0,VLOOKUP($B1293,ESTR_PREC!$A$1:$M$6000,7,FALSE))</f>
        <v>0</v>
      </c>
      <c r="N1293" s="225"/>
      <c r="O1293" s="560">
        <f t="shared" si="36"/>
        <v>0</v>
      </c>
      <c r="Q1293" s="225"/>
      <c r="R1293" s="499"/>
      <c r="S1293" s="815"/>
      <c r="T1293" s="225"/>
      <c r="V1293" s="815"/>
      <c r="W1293" s="225"/>
      <c r="X1293" s="499"/>
      <c r="Y1293" s="501"/>
      <c r="Z1293" s="499"/>
    </row>
    <row r="1294" spans="2:26">
      <c r="B1294" s="138" t="s">
        <v>2695</v>
      </c>
      <c r="C1294" s="138" t="s">
        <v>4675</v>
      </c>
      <c r="D1294" s="138"/>
      <c r="E1294" s="138"/>
      <c r="F1294" s="138"/>
      <c r="G1294" s="138"/>
      <c r="H1294" s="138"/>
      <c r="I1294" s="138"/>
      <c r="J1294" s="138"/>
      <c r="K1294" s="304" t="s">
        <v>785</v>
      </c>
      <c r="L1294" s="270" t="s">
        <v>3218</v>
      </c>
      <c r="M1294" s="564">
        <f>IF(ISERROR(VLOOKUP($B1294,ESTR_PREC!$A$1:$M$6000,7,FALSE))=TRUE,0,VLOOKUP($B1294,ESTR_PREC!$A$1:$M$6000,7,FALSE))</f>
        <v>0</v>
      </c>
      <c r="N1294" s="225"/>
      <c r="O1294" s="560">
        <f t="shared" si="36"/>
        <v>0</v>
      </c>
      <c r="Q1294" s="225"/>
      <c r="R1294" s="499"/>
      <c r="S1294" s="815"/>
      <c r="T1294" s="225"/>
      <c r="V1294" s="815"/>
      <c r="W1294" s="225"/>
      <c r="X1294" s="499"/>
      <c r="Y1294" s="501"/>
      <c r="Z1294" s="499"/>
    </row>
    <row r="1295" spans="2:26" ht="25.5">
      <c r="B1295" s="138" t="s">
        <v>2696</v>
      </c>
      <c r="C1295" s="138" t="s">
        <v>4092</v>
      </c>
      <c r="D1295" s="138"/>
      <c r="E1295" s="268"/>
      <c r="F1295" s="268"/>
      <c r="G1295" s="268"/>
      <c r="H1295" s="268"/>
      <c r="I1295" s="268"/>
      <c r="J1295" s="268"/>
      <c r="K1295" s="355" t="s">
        <v>2697</v>
      </c>
      <c r="L1295" s="270" t="s">
        <v>3218</v>
      </c>
      <c r="M1295" s="564">
        <f>IF(ISERROR(VLOOKUP($B1295,ESTR_PREC!$A$1:$M$6000,7,FALSE))=TRUE,0,VLOOKUP($B1295,ESTR_PREC!$A$1:$M$6000,7,FALSE))</f>
        <v>0</v>
      </c>
      <c r="N1295" s="225"/>
      <c r="O1295" s="560">
        <f t="shared" si="36"/>
        <v>0</v>
      </c>
      <c r="Q1295" s="225"/>
      <c r="R1295" s="499"/>
      <c r="S1295" s="815"/>
      <c r="T1295" s="225"/>
      <c r="V1295" s="815"/>
      <c r="W1295" s="225"/>
      <c r="X1295" s="499"/>
      <c r="Y1295" s="501"/>
      <c r="Z1295" s="499"/>
    </row>
    <row r="1296" spans="2:26" ht="25.5">
      <c r="B1296" s="353" t="s">
        <v>2698</v>
      </c>
      <c r="C1296" s="138" t="s">
        <v>4093</v>
      </c>
      <c r="D1296" s="138"/>
      <c r="E1296" s="268"/>
      <c r="F1296" s="268"/>
      <c r="G1296" s="268"/>
      <c r="H1296" s="268"/>
      <c r="I1296" s="268"/>
      <c r="J1296" s="268"/>
      <c r="K1296" s="355" t="s">
        <v>2699</v>
      </c>
      <c r="L1296" s="270" t="s">
        <v>3218</v>
      </c>
      <c r="M1296" s="564">
        <f>IF(ISERROR(VLOOKUP($B1296,ESTR_PREC!$A$1:$M$6000,7,FALSE))=TRUE,0,VLOOKUP($B1296,ESTR_PREC!$A$1:$M$6000,7,FALSE))</f>
        <v>0</v>
      </c>
      <c r="N1296" s="225"/>
      <c r="O1296" s="560">
        <f t="shared" si="36"/>
        <v>0</v>
      </c>
      <c r="Q1296" s="225"/>
      <c r="R1296" s="499"/>
      <c r="S1296" s="815"/>
      <c r="T1296" s="225"/>
      <c r="V1296" s="815"/>
      <c r="W1296" s="225"/>
      <c r="X1296" s="499"/>
      <c r="Y1296" s="501"/>
      <c r="Z1296" s="499"/>
    </row>
    <row r="1297" spans="2:26">
      <c r="B1297" s="138" t="s">
        <v>2700</v>
      </c>
      <c r="C1297" s="138" t="s">
        <v>4094</v>
      </c>
      <c r="D1297" s="138"/>
      <c r="E1297" s="268"/>
      <c r="F1297" s="268"/>
      <c r="G1297" s="268"/>
      <c r="H1297" s="268"/>
      <c r="I1297" s="268"/>
      <c r="J1297" s="268"/>
      <c r="K1297" s="355" t="s">
        <v>791</v>
      </c>
      <c r="L1297" s="270" t="s">
        <v>3218</v>
      </c>
      <c r="M1297" s="564">
        <f>IF(ISERROR(VLOOKUP($B1297,ESTR_PREC!$A$1:$M$6000,7,FALSE))=TRUE,0,VLOOKUP($B1297,ESTR_PREC!$A$1:$M$6000,7,FALSE))</f>
        <v>0</v>
      </c>
      <c r="N1297" s="225"/>
      <c r="O1297" s="560">
        <f t="shared" si="36"/>
        <v>0</v>
      </c>
      <c r="Q1297" s="225"/>
      <c r="R1297" s="499"/>
      <c r="S1297" s="815"/>
      <c r="T1297" s="225"/>
      <c r="V1297" s="815"/>
      <c r="W1297" s="225"/>
      <c r="X1297" s="499"/>
      <c r="Y1297" s="501"/>
      <c r="Z1297" s="499"/>
    </row>
    <row r="1298" spans="2:26" hidden="1">
      <c r="B1298" s="138" t="s">
        <v>2701</v>
      </c>
      <c r="C1298" s="138" t="s">
        <v>4676</v>
      </c>
      <c r="D1298" s="138"/>
      <c r="E1298" s="138"/>
      <c r="F1298" s="138"/>
      <c r="G1298" s="138"/>
      <c r="H1298" s="138"/>
      <c r="I1298" s="138"/>
      <c r="J1298" s="138"/>
      <c r="K1298" s="304" t="s">
        <v>802</v>
      </c>
      <c r="L1298" s="270" t="s">
        <v>3218</v>
      </c>
      <c r="M1298" s="343"/>
      <c r="N1298" s="343"/>
      <c r="O1298" s="343"/>
      <c r="Q1298" s="343"/>
      <c r="R1298" s="499"/>
      <c r="S1298" s="815"/>
      <c r="T1298" s="225"/>
      <c r="V1298" s="815"/>
      <c r="W1298" s="815"/>
      <c r="X1298" s="499"/>
      <c r="Y1298" s="501"/>
      <c r="Z1298" s="499"/>
    </row>
    <row r="1299" spans="2:26">
      <c r="B1299" s="138" t="s">
        <v>2702</v>
      </c>
      <c r="C1299" s="138" t="s">
        <v>4095</v>
      </c>
      <c r="D1299" s="138"/>
      <c r="E1299" s="268"/>
      <c r="F1299" s="268"/>
      <c r="G1299" s="268"/>
      <c r="H1299" s="268"/>
      <c r="I1299" s="268"/>
      <c r="J1299" s="268"/>
      <c r="K1299" s="355" t="s">
        <v>806</v>
      </c>
      <c r="L1299" s="270" t="s">
        <v>3218</v>
      </c>
      <c r="M1299" s="564">
        <f>IF(ISERROR(VLOOKUP($B1299,ESTR_PREC!$A$1:$M$6000,7,FALSE))=TRUE,0,VLOOKUP($B1299,ESTR_PREC!$A$1:$M$6000,7,FALSE))</f>
        <v>0</v>
      </c>
      <c r="N1299" s="225"/>
      <c r="O1299" s="560">
        <f>+N1299-M1299</f>
        <v>0</v>
      </c>
      <c r="Q1299" s="225"/>
      <c r="R1299" s="499"/>
      <c r="S1299" s="815"/>
      <c r="T1299" s="225"/>
      <c r="V1299" s="815"/>
      <c r="W1299" s="225"/>
      <c r="X1299" s="499"/>
      <c r="Y1299" s="501"/>
      <c r="Z1299" s="499"/>
    </row>
    <row r="1300" spans="2:26">
      <c r="B1300" s="138" t="s">
        <v>2703</v>
      </c>
      <c r="C1300" s="138" t="s">
        <v>4096</v>
      </c>
      <c r="D1300" s="138"/>
      <c r="E1300" s="138"/>
      <c r="F1300" s="138"/>
      <c r="G1300" s="138"/>
      <c r="H1300" s="138"/>
      <c r="I1300" s="268"/>
      <c r="J1300" s="268"/>
      <c r="K1300" s="319" t="s">
        <v>810</v>
      </c>
      <c r="L1300" s="270" t="s">
        <v>3218</v>
      </c>
      <c r="M1300" s="564">
        <f>IF(ISERROR(VLOOKUP($B1300,ESTR_PREC!$A$1:$M$6000,7,FALSE))=TRUE,0,VLOOKUP($B1300,ESTR_PREC!$A$1:$M$6000,7,FALSE))</f>
        <v>0</v>
      </c>
      <c r="N1300" s="225"/>
      <c r="O1300" s="560">
        <f>+N1300-M1300</f>
        <v>0</v>
      </c>
      <c r="Q1300" s="225"/>
      <c r="R1300" s="499"/>
      <c r="S1300" s="815"/>
      <c r="T1300" s="225"/>
      <c r="V1300" s="815"/>
      <c r="W1300" s="225"/>
      <c r="X1300" s="499"/>
      <c r="Y1300" s="501"/>
      <c r="Z1300" s="499"/>
    </row>
    <row r="1301" spans="2:26" ht="25.5">
      <c r="B1301" s="138" t="s">
        <v>2704</v>
      </c>
      <c r="C1301" s="138" t="s">
        <v>4097</v>
      </c>
      <c r="D1301" s="138"/>
      <c r="E1301" s="138"/>
      <c r="F1301" s="138"/>
      <c r="G1301" s="138"/>
      <c r="H1301" s="138"/>
      <c r="I1301" s="268"/>
      <c r="J1301" s="268"/>
      <c r="K1301" s="319" t="s">
        <v>816</v>
      </c>
      <c r="L1301" s="270" t="s">
        <v>3218</v>
      </c>
      <c r="M1301" s="564">
        <f>IF(ISERROR(VLOOKUP($B1301,ESTR_PREC!$A$1:$M$6000,7,FALSE))=TRUE,0,VLOOKUP($B1301,ESTR_PREC!$A$1:$M$6000,7,FALSE))</f>
        <v>0</v>
      </c>
      <c r="N1301" s="225"/>
      <c r="O1301" s="560">
        <f>+N1301-M1301</f>
        <v>0</v>
      </c>
      <c r="Q1301" s="225"/>
      <c r="R1301" s="499"/>
      <c r="S1301" s="815"/>
      <c r="T1301" s="225"/>
      <c r="V1301" s="815"/>
      <c r="W1301" s="225"/>
      <c r="X1301" s="499"/>
      <c r="Y1301" s="501"/>
      <c r="Z1301" s="499"/>
    </row>
    <row r="1302" spans="2:26">
      <c r="B1302" s="138" t="s">
        <v>2705</v>
      </c>
      <c r="C1302" s="138" t="s">
        <v>4677</v>
      </c>
      <c r="D1302" s="138"/>
      <c r="E1302" s="138"/>
      <c r="F1302" s="138"/>
      <c r="G1302" s="138"/>
      <c r="H1302" s="138"/>
      <c r="I1302" s="138"/>
      <c r="J1302" s="138"/>
      <c r="K1302" s="319" t="s">
        <v>819</v>
      </c>
      <c r="L1302" s="270" t="s">
        <v>3218</v>
      </c>
      <c r="M1302" s="564">
        <f>IF(ISERROR(VLOOKUP($B1302,ESTR_PREC!$A$1:$M$6000,7,FALSE))=TRUE,0,VLOOKUP($B1302,ESTR_PREC!$A$1:$M$6000,7,FALSE))</f>
        <v>0</v>
      </c>
      <c r="N1302" s="225"/>
      <c r="O1302" s="560">
        <f>+N1302-M1302</f>
        <v>0</v>
      </c>
      <c r="Q1302" s="225"/>
      <c r="R1302" s="499"/>
      <c r="S1302" s="815"/>
      <c r="T1302" s="225"/>
      <c r="V1302" s="815"/>
      <c r="W1302" s="225"/>
      <c r="X1302" s="499"/>
      <c r="Y1302" s="501"/>
      <c r="Z1302" s="499"/>
    </row>
    <row r="1303" spans="2:26" ht="25.5" hidden="1">
      <c r="B1303" s="138" t="s">
        <v>2706</v>
      </c>
      <c r="C1303" s="138" t="s">
        <v>4098</v>
      </c>
      <c r="D1303" s="138"/>
      <c r="E1303" s="138"/>
      <c r="F1303" s="138"/>
      <c r="G1303" s="138"/>
      <c r="H1303" s="138"/>
      <c r="I1303" s="268"/>
      <c r="J1303" s="268"/>
      <c r="K1303" s="319" t="s">
        <v>4099</v>
      </c>
      <c r="L1303" s="270" t="s">
        <v>3218</v>
      </c>
      <c r="M1303" s="343"/>
      <c r="N1303" s="343"/>
      <c r="O1303" s="343"/>
      <c r="Q1303" s="343"/>
      <c r="R1303" s="499"/>
      <c r="S1303" s="815"/>
      <c r="T1303" s="225"/>
      <c r="V1303" s="815"/>
      <c r="W1303" s="815"/>
      <c r="X1303" s="499"/>
      <c r="Y1303" s="501"/>
      <c r="Z1303" s="499"/>
    </row>
    <row r="1304" spans="2:26" ht="25.5">
      <c r="B1304" s="138" t="s">
        <v>2707</v>
      </c>
      <c r="C1304" s="138" t="s">
        <v>4100</v>
      </c>
      <c r="D1304" s="138"/>
      <c r="E1304" s="138"/>
      <c r="F1304" s="138"/>
      <c r="G1304" s="138"/>
      <c r="H1304" s="138"/>
      <c r="I1304" s="268"/>
      <c r="J1304" s="268"/>
      <c r="K1304" s="319" t="s">
        <v>825</v>
      </c>
      <c r="L1304" s="270" t="s">
        <v>3218</v>
      </c>
      <c r="M1304" s="564">
        <f>IF(ISERROR(VLOOKUP($B1304,ESTR_PREC!$A$1:$M$6000,7,FALSE))=TRUE,0,VLOOKUP($B1304,ESTR_PREC!$A$1:$M$6000,7,FALSE))</f>
        <v>0</v>
      </c>
      <c r="N1304" s="225"/>
      <c r="O1304" s="560">
        <f t="shared" ref="O1304:O1315" si="37">+N1304-M1304</f>
        <v>0</v>
      </c>
      <c r="Q1304" s="225"/>
      <c r="R1304" s="499"/>
      <c r="S1304" s="815"/>
      <c r="T1304" s="225"/>
      <c r="V1304" s="815"/>
      <c r="W1304" s="225"/>
      <c r="X1304" s="499"/>
      <c r="Y1304" s="501"/>
      <c r="Z1304" s="499"/>
    </row>
    <row r="1305" spans="2:26">
      <c r="B1305" s="138" t="s">
        <v>2708</v>
      </c>
      <c r="C1305" s="138" t="s">
        <v>4101</v>
      </c>
      <c r="D1305" s="138"/>
      <c r="E1305" s="138"/>
      <c r="F1305" s="138"/>
      <c r="G1305" s="138"/>
      <c r="H1305" s="138"/>
      <c r="I1305" s="268"/>
      <c r="J1305" s="268"/>
      <c r="K1305" s="319" t="s">
        <v>827</v>
      </c>
      <c r="L1305" s="270" t="s">
        <v>3218</v>
      </c>
      <c r="M1305" s="564">
        <f>IF(ISERROR(VLOOKUP($B1305,ESTR_PREC!$A$1:$M$6000,7,FALSE))=TRUE,0,VLOOKUP($B1305,ESTR_PREC!$A$1:$M$6000,7,FALSE))</f>
        <v>0</v>
      </c>
      <c r="N1305" s="225"/>
      <c r="O1305" s="560">
        <f t="shared" si="37"/>
        <v>0</v>
      </c>
      <c r="Q1305" s="225"/>
      <c r="R1305" s="499"/>
      <c r="S1305" s="815"/>
      <c r="T1305" s="225"/>
      <c r="V1305" s="815"/>
      <c r="W1305" s="225"/>
      <c r="X1305" s="499"/>
      <c r="Y1305" s="501"/>
      <c r="Z1305" s="499"/>
    </row>
    <row r="1306" spans="2:26">
      <c r="B1306" s="138" t="s">
        <v>2709</v>
      </c>
      <c r="C1306" s="138" t="s">
        <v>4102</v>
      </c>
      <c r="D1306" s="138"/>
      <c r="E1306" s="138"/>
      <c r="F1306" s="138"/>
      <c r="G1306" s="138"/>
      <c r="H1306" s="138"/>
      <c r="I1306" s="268"/>
      <c r="J1306" s="268"/>
      <c r="K1306" s="319" t="s">
        <v>829</v>
      </c>
      <c r="L1306" s="270" t="s">
        <v>3218</v>
      </c>
      <c r="M1306" s="564">
        <f>IF(ISERROR(VLOOKUP($B1306,ESTR_PREC!$A$1:$M$6000,7,FALSE))=TRUE,0,VLOOKUP($B1306,ESTR_PREC!$A$1:$M$6000,7,FALSE))</f>
        <v>0</v>
      </c>
      <c r="N1306" s="225"/>
      <c r="O1306" s="560">
        <f t="shared" si="37"/>
        <v>0</v>
      </c>
      <c r="Q1306" s="225"/>
      <c r="R1306" s="499"/>
      <c r="S1306" s="815"/>
      <c r="T1306" s="225"/>
      <c r="V1306" s="815"/>
      <c r="W1306" s="225"/>
      <c r="X1306" s="499"/>
      <c r="Y1306" s="501"/>
      <c r="Z1306" s="499"/>
    </row>
    <row r="1307" spans="2:26" ht="25.5">
      <c r="B1307" s="138" t="s">
        <v>2710</v>
      </c>
      <c r="C1307" s="138" t="s">
        <v>4103</v>
      </c>
      <c r="D1307" s="138"/>
      <c r="E1307" s="138"/>
      <c r="F1307" s="138"/>
      <c r="G1307" s="138"/>
      <c r="H1307" s="138"/>
      <c r="I1307" s="268"/>
      <c r="J1307" s="268"/>
      <c r="K1307" s="319" t="s">
        <v>831</v>
      </c>
      <c r="L1307" s="270" t="s">
        <v>3218</v>
      </c>
      <c r="M1307" s="564">
        <f>IF(ISERROR(VLOOKUP($B1307,ESTR_PREC!$A$1:$M$6000,7,FALSE))=TRUE,0,VLOOKUP($B1307,ESTR_PREC!$A$1:$M$6000,7,FALSE))</f>
        <v>0</v>
      </c>
      <c r="N1307" s="225"/>
      <c r="O1307" s="560">
        <f t="shared" si="37"/>
        <v>0</v>
      </c>
      <c r="Q1307" s="225"/>
      <c r="R1307" s="499"/>
      <c r="S1307" s="815"/>
      <c r="T1307" s="225"/>
      <c r="V1307" s="815"/>
      <c r="W1307" s="225"/>
      <c r="X1307" s="499"/>
      <c r="Y1307" s="501"/>
      <c r="Z1307" s="499"/>
    </row>
    <row r="1308" spans="2:26" ht="25.5">
      <c r="B1308" s="138" t="s">
        <v>2711</v>
      </c>
      <c r="C1308" s="138" t="s">
        <v>4104</v>
      </c>
      <c r="D1308" s="138"/>
      <c r="E1308" s="138"/>
      <c r="F1308" s="138"/>
      <c r="G1308" s="138"/>
      <c r="H1308" s="138"/>
      <c r="I1308" s="268"/>
      <c r="J1308" s="268"/>
      <c r="K1308" s="319" t="s">
        <v>833</v>
      </c>
      <c r="L1308" s="270" t="s">
        <v>3218</v>
      </c>
      <c r="M1308" s="564">
        <f>IF(ISERROR(VLOOKUP($B1308,ESTR_PREC!$A$1:$M$6000,7,FALSE))=TRUE,0,VLOOKUP($B1308,ESTR_PREC!$A$1:$M$6000,7,FALSE))</f>
        <v>0</v>
      </c>
      <c r="N1308" s="225"/>
      <c r="O1308" s="560">
        <f t="shared" si="37"/>
        <v>0</v>
      </c>
      <c r="Q1308" s="225"/>
      <c r="R1308" s="499"/>
      <c r="S1308" s="815"/>
      <c r="T1308" s="225"/>
      <c r="V1308" s="815"/>
      <c r="W1308" s="225"/>
      <c r="X1308" s="499"/>
      <c r="Y1308" s="501"/>
      <c r="Z1308" s="499"/>
    </row>
    <row r="1309" spans="2:26">
      <c r="B1309" s="138" t="s">
        <v>2712</v>
      </c>
      <c r="C1309" s="138" t="s">
        <v>4105</v>
      </c>
      <c r="D1309" s="138"/>
      <c r="E1309" s="138"/>
      <c r="F1309" s="138"/>
      <c r="G1309" s="138"/>
      <c r="H1309" s="138"/>
      <c r="I1309" s="268"/>
      <c r="J1309" s="268"/>
      <c r="K1309" s="319" t="s">
        <v>835</v>
      </c>
      <c r="L1309" s="270" t="s">
        <v>3218</v>
      </c>
      <c r="M1309" s="564">
        <f>IF(ISERROR(VLOOKUP($B1309,ESTR_PREC!$A$1:$M$6000,7,FALSE))=TRUE,0,VLOOKUP($B1309,ESTR_PREC!$A$1:$M$6000,7,FALSE))</f>
        <v>0</v>
      </c>
      <c r="N1309" s="225"/>
      <c r="O1309" s="560">
        <f t="shared" si="37"/>
        <v>0</v>
      </c>
      <c r="Q1309" s="225"/>
      <c r="R1309" s="499"/>
      <c r="S1309" s="815"/>
      <c r="T1309" s="225"/>
      <c r="V1309" s="815"/>
      <c r="W1309" s="225"/>
      <c r="X1309" s="499"/>
      <c r="Y1309" s="501"/>
      <c r="Z1309" s="499"/>
    </row>
    <row r="1310" spans="2:26" ht="25.5">
      <c r="B1310" s="138" t="s">
        <v>2713</v>
      </c>
      <c r="C1310" s="138" t="s">
        <v>4106</v>
      </c>
      <c r="D1310" s="138"/>
      <c r="E1310" s="138"/>
      <c r="F1310" s="138"/>
      <c r="G1310" s="138"/>
      <c r="H1310" s="138"/>
      <c r="I1310" s="268"/>
      <c r="J1310" s="268"/>
      <c r="K1310" s="319" t="s">
        <v>837</v>
      </c>
      <c r="L1310" s="270" t="s">
        <v>3218</v>
      </c>
      <c r="M1310" s="564">
        <f>IF(ISERROR(VLOOKUP($B1310,ESTR_PREC!$A$1:$M$6000,7,FALSE))=TRUE,0,VLOOKUP($B1310,ESTR_PREC!$A$1:$M$6000,7,FALSE))</f>
        <v>0</v>
      </c>
      <c r="N1310" s="225"/>
      <c r="O1310" s="560">
        <f t="shared" si="37"/>
        <v>0</v>
      </c>
      <c r="Q1310" s="225"/>
      <c r="R1310" s="499"/>
      <c r="S1310" s="815"/>
      <c r="T1310" s="225"/>
      <c r="V1310" s="815"/>
      <c r="W1310" s="225"/>
      <c r="X1310" s="499"/>
      <c r="Y1310" s="501"/>
      <c r="Z1310" s="499"/>
    </row>
    <row r="1311" spans="2:26" ht="25.5">
      <c r="B1311" s="138" t="s">
        <v>2714</v>
      </c>
      <c r="C1311" s="138" t="s">
        <v>4107</v>
      </c>
      <c r="D1311" s="138"/>
      <c r="E1311" s="138"/>
      <c r="F1311" s="138"/>
      <c r="G1311" s="138"/>
      <c r="H1311" s="138"/>
      <c r="I1311" s="268"/>
      <c r="J1311" s="268"/>
      <c r="K1311" s="319" t="s">
        <v>839</v>
      </c>
      <c r="L1311" s="270" t="s">
        <v>3218</v>
      </c>
      <c r="M1311" s="564">
        <f>IF(ISERROR(VLOOKUP($B1311,ESTR_PREC!$A$1:$M$6000,7,FALSE))=TRUE,0,VLOOKUP($B1311,ESTR_PREC!$A$1:$M$6000,7,FALSE))</f>
        <v>0</v>
      </c>
      <c r="N1311" s="225"/>
      <c r="O1311" s="560">
        <f t="shared" si="37"/>
        <v>0</v>
      </c>
      <c r="Q1311" s="225"/>
      <c r="R1311" s="499"/>
      <c r="S1311" s="815"/>
      <c r="T1311" s="225"/>
      <c r="V1311" s="815"/>
      <c r="W1311" s="225"/>
      <c r="X1311" s="499"/>
      <c r="Y1311" s="501"/>
      <c r="Z1311" s="499"/>
    </row>
    <row r="1312" spans="2:26">
      <c r="B1312" s="138" t="s">
        <v>2715</v>
      </c>
      <c r="C1312" s="138" t="s">
        <v>4678</v>
      </c>
      <c r="D1312" s="138"/>
      <c r="E1312" s="138"/>
      <c r="F1312" s="138"/>
      <c r="G1312" s="138"/>
      <c r="H1312" s="138"/>
      <c r="I1312" s="138"/>
      <c r="J1312" s="138"/>
      <c r="K1312" s="319" t="s">
        <v>4289</v>
      </c>
      <c r="L1312" s="270" t="s">
        <v>3218</v>
      </c>
      <c r="M1312" s="564">
        <f>IF(ISERROR(VLOOKUP($B1312,ESTR_PREC!$A$1:$M$6000,7,FALSE))=TRUE,0,VLOOKUP($B1312,ESTR_PREC!$A$1:$M$6000,7,FALSE))</f>
        <v>0</v>
      </c>
      <c r="N1312" s="225"/>
      <c r="O1312" s="560">
        <f t="shared" si="37"/>
        <v>0</v>
      </c>
      <c r="Q1312" s="225"/>
      <c r="R1312" s="499"/>
      <c r="S1312" s="815"/>
      <c r="T1312" s="225"/>
      <c r="V1312" s="815"/>
      <c r="W1312" s="225"/>
      <c r="X1312" s="499"/>
      <c r="Y1312" s="501"/>
      <c r="Z1312" s="499"/>
    </row>
    <row r="1313" spans="2:26">
      <c r="B1313" s="353" t="s">
        <v>2716</v>
      </c>
      <c r="C1313" s="138" t="s">
        <v>4679</v>
      </c>
      <c r="D1313" s="138"/>
      <c r="E1313" s="138"/>
      <c r="F1313" s="138"/>
      <c r="G1313" s="138"/>
      <c r="H1313" s="138"/>
      <c r="I1313" s="138"/>
      <c r="J1313" s="138"/>
      <c r="K1313" s="319" t="s">
        <v>843</v>
      </c>
      <c r="L1313" s="270" t="s">
        <v>3218</v>
      </c>
      <c r="M1313" s="564">
        <f>IF(ISERROR(VLOOKUP($B1313,ESTR_PREC!$A$1:$M$6000,7,FALSE))=TRUE,0,VLOOKUP($B1313,ESTR_PREC!$A$1:$M$6000,7,FALSE))</f>
        <v>0</v>
      </c>
      <c r="N1313" s="225"/>
      <c r="O1313" s="560">
        <f t="shared" si="37"/>
        <v>0</v>
      </c>
      <c r="Q1313" s="225"/>
      <c r="R1313" s="499"/>
      <c r="S1313" s="815"/>
      <c r="T1313" s="225"/>
      <c r="V1313" s="815"/>
      <c r="W1313" s="225"/>
      <c r="X1313" s="499"/>
      <c r="Y1313" s="501"/>
      <c r="Z1313" s="499"/>
    </row>
    <row r="1314" spans="2:26" ht="25.5">
      <c r="B1314" s="353" t="s">
        <v>2717</v>
      </c>
      <c r="C1314" s="138" t="s">
        <v>4680</v>
      </c>
      <c r="D1314" s="138"/>
      <c r="E1314" s="138"/>
      <c r="F1314" s="138"/>
      <c r="G1314" s="138"/>
      <c r="H1314" s="138"/>
      <c r="I1314" s="138"/>
      <c r="J1314" s="138"/>
      <c r="K1314" s="319" t="s">
        <v>845</v>
      </c>
      <c r="L1314" s="270" t="s">
        <v>3218</v>
      </c>
      <c r="M1314" s="564">
        <f>IF(ISERROR(VLOOKUP($B1314,ESTR_PREC!$A$1:$M$6000,7,FALSE))=TRUE,0,VLOOKUP($B1314,ESTR_PREC!$A$1:$M$6000,7,FALSE))</f>
        <v>0</v>
      </c>
      <c r="N1314" s="225"/>
      <c r="O1314" s="560">
        <f t="shared" si="37"/>
        <v>0</v>
      </c>
      <c r="Q1314" s="225"/>
      <c r="R1314" s="499"/>
      <c r="S1314" s="815"/>
      <c r="T1314" s="225"/>
      <c r="V1314" s="815"/>
      <c r="W1314" s="225"/>
      <c r="X1314" s="499"/>
      <c r="Y1314" s="501"/>
      <c r="Z1314" s="499"/>
    </row>
    <row r="1315" spans="2:26">
      <c r="B1315" s="138" t="s">
        <v>2718</v>
      </c>
      <c r="C1315" s="138" t="s">
        <v>4108</v>
      </c>
      <c r="D1315" s="138"/>
      <c r="E1315" s="138"/>
      <c r="F1315" s="138"/>
      <c r="G1315" s="138"/>
      <c r="H1315" s="138"/>
      <c r="I1315" s="268"/>
      <c r="J1315" s="268"/>
      <c r="K1315" s="319" t="s">
        <v>2719</v>
      </c>
      <c r="L1315" s="270" t="s">
        <v>3218</v>
      </c>
      <c r="M1315" s="564">
        <f>IF(ISERROR(VLOOKUP($B1315,ESTR_PREC!$A$1:$M$6000,7,FALSE))=TRUE,0,VLOOKUP($B1315,ESTR_PREC!$A$1:$M$6000,7,FALSE))</f>
        <v>0</v>
      </c>
      <c r="N1315" s="225"/>
      <c r="O1315" s="560">
        <f t="shared" si="37"/>
        <v>0</v>
      </c>
      <c r="Q1315" s="225"/>
      <c r="R1315" s="499"/>
      <c r="S1315" s="815"/>
      <c r="T1315" s="225"/>
      <c r="V1315" s="815"/>
      <c r="W1315" s="225"/>
      <c r="X1315" s="499"/>
      <c r="Y1315" s="501"/>
      <c r="Z1315" s="499"/>
    </row>
    <row r="1316" spans="2:26" ht="15" hidden="1" customHeight="1">
      <c r="B1316" s="138" t="s">
        <v>2720</v>
      </c>
      <c r="C1316" s="138" t="s">
        <v>4109</v>
      </c>
      <c r="D1316" s="138"/>
      <c r="E1316" s="138"/>
      <c r="F1316" s="138"/>
      <c r="G1316" s="138"/>
      <c r="H1316" s="138"/>
      <c r="I1316" s="268"/>
      <c r="J1316" s="268"/>
      <c r="K1316" s="319" t="s">
        <v>2721</v>
      </c>
      <c r="L1316" s="270" t="s">
        <v>3218</v>
      </c>
      <c r="M1316" s="343"/>
      <c r="N1316" s="815"/>
      <c r="O1316" s="343"/>
      <c r="Q1316" s="815"/>
      <c r="R1316" s="499"/>
      <c r="S1316" s="815"/>
      <c r="T1316" s="225"/>
      <c r="V1316" s="815"/>
      <c r="W1316" s="815"/>
      <c r="X1316" s="499"/>
      <c r="Y1316" s="501"/>
      <c r="Z1316" s="499"/>
    </row>
    <row r="1317" spans="2:26" hidden="1">
      <c r="B1317" s="138" t="s">
        <v>2722</v>
      </c>
      <c r="C1317" s="138" t="s">
        <v>4110</v>
      </c>
      <c r="D1317" s="138"/>
      <c r="E1317" s="138"/>
      <c r="F1317" s="138"/>
      <c r="G1317" s="138"/>
      <c r="H1317" s="138"/>
      <c r="I1317" s="268"/>
      <c r="J1317" s="268"/>
      <c r="K1317" s="319" t="s">
        <v>2723</v>
      </c>
      <c r="L1317" s="270" t="s">
        <v>3218</v>
      </c>
      <c r="M1317" s="343"/>
      <c r="N1317" s="815"/>
      <c r="O1317" s="343"/>
      <c r="Q1317" s="815"/>
      <c r="R1317" s="499"/>
      <c r="S1317" s="815"/>
      <c r="T1317" s="225"/>
      <c r="V1317" s="815"/>
      <c r="W1317" s="815"/>
      <c r="X1317" s="499"/>
      <c r="Y1317" s="501"/>
      <c r="Z1317" s="499"/>
    </row>
    <row r="1318" spans="2:26" ht="25.5">
      <c r="B1318" s="138" t="s">
        <v>2724</v>
      </c>
      <c r="C1318" s="138" t="s">
        <v>4112</v>
      </c>
      <c r="D1318" s="138"/>
      <c r="E1318" s="138"/>
      <c r="F1318" s="138"/>
      <c r="G1318" s="138"/>
      <c r="H1318" s="138"/>
      <c r="I1318" s="268"/>
      <c r="J1318" s="268"/>
      <c r="K1318" s="319" t="s">
        <v>855</v>
      </c>
      <c r="L1318" s="270" t="s">
        <v>3218</v>
      </c>
      <c r="M1318" s="564">
        <f>IF(ISERROR(VLOOKUP($B1318,ESTR_PREC!$A$1:$M$6000,7,FALSE))=TRUE,0,VLOOKUP($B1318,ESTR_PREC!$A$1:$M$6000,7,FALSE))</f>
        <v>0</v>
      </c>
      <c r="N1318" s="225"/>
      <c r="O1318" s="560">
        <f t="shared" ref="O1318:O1326" si="38">+N1318-M1318</f>
        <v>0</v>
      </c>
      <c r="Q1318" s="225"/>
      <c r="R1318" s="499"/>
      <c r="S1318" s="815"/>
      <c r="T1318" s="225"/>
      <c r="V1318" s="815"/>
      <c r="W1318" s="225"/>
      <c r="X1318" s="499"/>
      <c r="Y1318" s="501"/>
      <c r="Z1318" s="499"/>
    </row>
    <row r="1319" spans="2:26">
      <c r="B1319" s="138" t="s">
        <v>2725</v>
      </c>
      <c r="C1319" s="138" t="s">
        <v>4681</v>
      </c>
      <c r="D1319" s="138"/>
      <c r="E1319" s="138"/>
      <c r="F1319" s="138"/>
      <c r="G1319" s="138"/>
      <c r="H1319" s="138"/>
      <c r="I1319" s="138"/>
      <c r="J1319" s="138"/>
      <c r="K1319" s="319" t="s">
        <v>857</v>
      </c>
      <c r="L1319" s="270" t="s">
        <v>3218</v>
      </c>
      <c r="M1319" s="564">
        <f>IF(ISERROR(VLOOKUP($B1319,ESTR_PREC!$A$1:$M$6000,7,FALSE))=TRUE,0,VLOOKUP($B1319,ESTR_PREC!$A$1:$M$6000,7,FALSE))</f>
        <v>0</v>
      </c>
      <c r="N1319" s="225"/>
      <c r="O1319" s="560">
        <f t="shared" si="38"/>
        <v>0</v>
      </c>
      <c r="Q1319" s="225"/>
      <c r="R1319" s="499"/>
      <c r="S1319" s="815"/>
      <c r="T1319" s="225"/>
      <c r="V1319" s="815"/>
      <c r="W1319" s="225"/>
      <c r="X1319" s="499"/>
      <c r="Y1319" s="501"/>
      <c r="Z1319" s="499"/>
    </row>
    <row r="1320" spans="2:26">
      <c r="B1320" s="138" t="s">
        <v>2726</v>
      </c>
      <c r="C1320" s="138" t="s">
        <v>4113</v>
      </c>
      <c r="D1320" s="138"/>
      <c r="E1320" s="138"/>
      <c r="F1320" s="138"/>
      <c r="G1320" s="138"/>
      <c r="H1320" s="138"/>
      <c r="I1320" s="268"/>
      <c r="J1320" s="268"/>
      <c r="K1320" s="319" t="s">
        <v>859</v>
      </c>
      <c r="L1320" s="270" t="s">
        <v>3218</v>
      </c>
      <c r="M1320" s="564">
        <f>IF(ISERROR(VLOOKUP($B1320,ESTR_PREC!$A$1:$M$6000,7,FALSE))=TRUE,0,VLOOKUP($B1320,ESTR_PREC!$A$1:$M$6000,7,FALSE))</f>
        <v>0</v>
      </c>
      <c r="N1320" s="225"/>
      <c r="O1320" s="560">
        <f t="shared" si="38"/>
        <v>0</v>
      </c>
      <c r="Q1320" s="225"/>
      <c r="R1320" s="499"/>
      <c r="S1320" s="815"/>
      <c r="T1320" s="225"/>
      <c r="V1320" s="815"/>
      <c r="W1320" s="225"/>
      <c r="X1320" s="499"/>
      <c r="Y1320" s="501"/>
      <c r="Z1320" s="499"/>
    </row>
    <row r="1321" spans="2:26">
      <c r="B1321" s="138" t="s">
        <v>2727</v>
      </c>
      <c r="C1321" s="138" t="s">
        <v>4114</v>
      </c>
      <c r="D1321" s="138"/>
      <c r="E1321" s="138"/>
      <c r="F1321" s="138"/>
      <c r="G1321" s="138"/>
      <c r="H1321" s="138"/>
      <c r="I1321" s="268"/>
      <c r="J1321" s="268"/>
      <c r="K1321" s="304" t="s">
        <v>862</v>
      </c>
      <c r="L1321" s="270" t="s">
        <v>3218</v>
      </c>
      <c r="M1321" s="564">
        <f>IF(ISERROR(VLOOKUP($B1321,ESTR_PREC!$A$1:$M$6000,7,FALSE))=TRUE,0,VLOOKUP($B1321,ESTR_PREC!$A$1:$M$6000,7,FALSE))</f>
        <v>0</v>
      </c>
      <c r="N1321" s="225"/>
      <c r="O1321" s="560">
        <f t="shared" si="38"/>
        <v>0</v>
      </c>
      <c r="Q1321" s="225"/>
      <c r="R1321" s="499"/>
      <c r="S1321" s="815"/>
      <c r="T1321" s="225"/>
      <c r="V1321" s="815"/>
      <c r="W1321" s="225"/>
      <c r="X1321" s="499"/>
      <c r="Y1321" s="501"/>
      <c r="Z1321" s="499"/>
    </row>
    <row r="1322" spans="2:26">
      <c r="B1322" s="138" t="s">
        <v>2728</v>
      </c>
      <c r="C1322" s="138" t="s">
        <v>4115</v>
      </c>
      <c r="D1322" s="138"/>
      <c r="E1322" s="138"/>
      <c r="F1322" s="138"/>
      <c r="G1322" s="138"/>
      <c r="H1322" s="138"/>
      <c r="I1322" s="268"/>
      <c r="J1322" s="268"/>
      <c r="K1322" s="304" t="s">
        <v>864</v>
      </c>
      <c r="L1322" s="270" t="s">
        <v>3218</v>
      </c>
      <c r="M1322" s="564">
        <f>IF(ISERROR(VLOOKUP($B1322,ESTR_PREC!$A$1:$M$6000,7,FALSE))=TRUE,0,VLOOKUP($B1322,ESTR_PREC!$A$1:$M$6000,7,FALSE))</f>
        <v>0</v>
      </c>
      <c r="N1322" s="225"/>
      <c r="O1322" s="560">
        <f t="shared" si="38"/>
        <v>0</v>
      </c>
      <c r="Q1322" s="225"/>
      <c r="R1322" s="499"/>
      <c r="S1322" s="815"/>
      <c r="T1322" s="225"/>
      <c r="V1322" s="815"/>
      <c r="W1322" s="225"/>
      <c r="X1322" s="499"/>
      <c r="Y1322" s="501"/>
      <c r="Z1322" s="499"/>
    </row>
    <row r="1323" spans="2:26">
      <c r="B1323" s="138" t="s">
        <v>2729</v>
      </c>
      <c r="C1323" s="138" t="s">
        <v>4116</v>
      </c>
      <c r="D1323" s="138"/>
      <c r="E1323" s="138"/>
      <c r="F1323" s="138"/>
      <c r="G1323" s="138"/>
      <c r="H1323" s="138"/>
      <c r="I1323" s="268"/>
      <c r="J1323" s="268"/>
      <c r="K1323" s="751" t="s">
        <v>867</v>
      </c>
      <c r="L1323" s="270" t="s">
        <v>3218</v>
      </c>
      <c r="M1323" s="564">
        <f>IF(ISERROR(VLOOKUP($B1323,ESTR_PREC!$A$1:$M$6000,7,FALSE))=TRUE,0,VLOOKUP($B1323,ESTR_PREC!$A$1:$M$6000,7,FALSE))</f>
        <v>0</v>
      </c>
      <c r="N1323" s="225"/>
      <c r="O1323" s="560">
        <f t="shared" si="38"/>
        <v>0</v>
      </c>
      <c r="Q1323" s="225"/>
      <c r="R1323" s="499"/>
      <c r="S1323" s="815"/>
      <c r="T1323" s="225"/>
      <c r="V1323" s="815"/>
      <c r="W1323" s="225"/>
      <c r="X1323" s="499"/>
      <c r="Y1323" s="501"/>
      <c r="Z1323" s="499"/>
    </row>
    <row r="1324" spans="2:26">
      <c r="B1324" s="138" t="s">
        <v>2730</v>
      </c>
      <c r="C1324" s="138" t="s">
        <v>4117</v>
      </c>
      <c r="D1324" s="138"/>
      <c r="E1324" s="138"/>
      <c r="F1324" s="138"/>
      <c r="G1324" s="138"/>
      <c r="H1324" s="138"/>
      <c r="I1324" s="268"/>
      <c r="J1324" s="268"/>
      <c r="K1324" s="751" t="s">
        <v>870</v>
      </c>
      <c r="L1324" s="270" t="s">
        <v>3218</v>
      </c>
      <c r="M1324" s="564">
        <f>IF(ISERROR(VLOOKUP($B1324,ESTR_PREC!$A$1:$M$6000,7,FALSE))=TRUE,0,VLOOKUP($B1324,ESTR_PREC!$A$1:$M$6000,7,FALSE))</f>
        <v>0</v>
      </c>
      <c r="N1324" s="225"/>
      <c r="O1324" s="560">
        <f t="shared" si="38"/>
        <v>0</v>
      </c>
      <c r="Q1324" s="225"/>
      <c r="R1324" s="499"/>
      <c r="S1324" s="815"/>
      <c r="T1324" s="225"/>
      <c r="V1324" s="815"/>
      <c r="W1324" s="225"/>
      <c r="X1324" s="499"/>
      <c r="Y1324" s="501"/>
      <c r="Z1324" s="499"/>
    </row>
    <row r="1325" spans="2:26">
      <c r="B1325" s="138" t="s">
        <v>2731</v>
      </c>
      <c r="C1325" s="138" t="s">
        <v>4682</v>
      </c>
      <c r="D1325" s="138"/>
      <c r="E1325" s="138"/>
      <c r="F1325" s="138"/>
      <c r="G1325" s="138"/>
      <c r="H1325" s="138"/>
      <c r="I1325" s="138"/>
      <c r="J1325" s="138"/>
      <c r="K1325" s="304" t="s">
        <v>873</v>
      </c>
      <c r="L1325" s="270" t="s">
        <v>3218</v>
      </c>
      <c r="M1325" s="564">
        <f>IF(ISERROR(VLOOKUP($B1325,ESTR_PREC!$A$1:$M$6000,7,FALSE))=TRUE,0,VLOOKUP($B1325,ESTR_PREC!$A$1:$M$6000,7,FALSE))</f>
        <v>0</v>
      </c>
      <c r="N1325" s="225"/>
      <c r="O1325" s="560">
        <f t="shared" si="38"/>
        <v>0</v>
      </c>
      <c r="Q1325" s="225"/>
      <c r="R1325" s="499"/>
      <c r="S1325" s="815"/>
      <c r="T1325" s="225"/>
      <c r="V1325" s="815"/>
      <c r="W1325" s="225"/>
      <c r="X1325" s="499"/>
      <c r="Y1325" s="501"/>
      <c r="Z1325" s="499"/>
    </row>
    <row r="1326" spans="2:26" ht="15.75" customHeight="1" thickBot="1">
      <c r="B1326" s="352" t="s">
        <v>2732</v>
      </c>
      <c r="C1326" s="352" t="s">
        <v>4118</v>
      </c>
      <c r="D1326" s="352"/>
      <c r="E1326" s="352"/>
      <c r="F1326" s="352"/>
      <c r="G1326" s="352"/>
      <c r="H1326" s="352"/>
      <c r="I1326" s="352"/>
      <c r="J1326" s="352"/>
      <c r="K1326" s="977" t="s">
        <v>879</v>
      </c>
      <c r="L1326" s="270" t="s">
        <v>3218</v>
      </c>
      <c r="M1326" s="564">
        <f>IF(ISERROR(VLOOKUP($B1326,ESTR_PREC!$A$1:$M$6000,7,FALSE))=TRUE,0,VLOOKUP($B1326,ESTR_PREC!$A$1:$M$6000,7,FALSE))</f>
        <v>0</v>
      </c>
      <c r="N1326" s="225"/>
      <c r="O1326" s="560">
        <f t="shared" si="38"/>
        <v>0</v>
      </c>
      <c r="Q1326" s="225"/>
      <c r="R1326" s="499"/>
      <c r="S1326" s="815"/>
      <c r="T1326" s="225"/>
      <c r="V1326" s="815"/>
      <c r="W1326" s="225"/>
      <c r="X1326" s="499"/>
      <c r="Y1326" s="501"/>
      <c r="Z1326" s="499"/>
    </row>
    <row r="1327" spans="2:26" ht="15.75" thickBot="1">
      <c r="K1327" s="525"/>
      <c r="L1327" s="532"/>
      <c r="M1327" s="499"/>
      <c r="N1327" s="499"/>
      <c r="O1327" s="499"/>
      <c r="P1327" s="499"/>
      <c r="Q1327" s="499"/>
      <c r="R1327" s="554"/>
      <c r="S1327" s="499"/>
      <c r="T1327" s="499"/>
      <c r="V1327" s="499"/>
      <c r="W1327" s="499"/>
      <c r="X1327" s="499"/>
      <c r="Y1327" s="501"/>
      <c r="Z1327" s="499"/>
    </row>
    <row r="1328" spans="2:26" ht="17.25" thickTop="1" thickBot="1">
      <c r="B1328" s="193" t="s">
        <v>2733</v>
      </c>
      <c r="C1328" s="249" t="s">
        <v>4119</v>
      </c>
      <c r="D1328" s="243"/>
      <c r="E1328" s="200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298">
        <f>SUM(N1331:N1342)</f>
        <v>0</v>
      </c>
      <c r="O1328" s="298">
        <f>+N1328-M1328</f>
        <v>0</v>
      </c>
      <c r="Q1328" s="298">
        <f>SUM(Q1331:Q1342)</f>
        <v>0</v>
      </c>
      <c r="R1328" s="519"/>
      <c r="S1328" s="115">
        <f>SUM(S1331:S1342)</f>
        <v>0</v>
      </c>
      <c r="T1328" s="115">
        <f>SUM(T1331:T1342)</f>
        <v>0</v>
      </c>
      <c r="V1328" s="115">
        <f>SUM(V1331:V1342)</f>
        <v>0</v>
      </c>
      <c r="W1328" s="115">
        <f>SUM(W1331:W1342)</f>
        <v>0</v>
      </c>
      <c r="X1328" s="519"/>
      <c r="Y1328" s="501"/>
      <c r="Z1328" s="519"/>
    </row>
    <row r="1329" spans="2:26" ht="9" customHeight="1" thickTop="1" thickBot="1">
      <c r="K1329" s="540"/>
      <c r="L1329" s="532"/>
      <c r="M1329" s="265"/>
      <c r="N1329" s="379"/>
      <c r="P1329" s="291"/>
      <c r="Q1329" s="379"/>
      <c r="R1329" s="554"/>
      <c r="X1329" s="501"/>
      <c r="Y1329" s="501"/>
      <c r="Z1329" s="501"/>
    </row>
    <row r="1330" spans="2:26" ht="39" thickBot="1">
      <c r="B1330" s="102" t="s">
        <v>3221</v>
      </c>
      <c r="C1330" s="245" t="s">
        <v>48</v>
      </c>
      <c r="D1330" s="245"/>
      <c r="E1330" s="246"/>
      <c r="F1330" s="246"/>
      <c r="G1330" s="246"/>
      <c r="H1330" s="246"/>
      <c r="I1330" s="246"/>
      <c r="J1330" s="246"/>
      <c r="K1330" s="328" t="s">
        <v>3894</v>
      </c>
      <c r="L1330" s="207"/>
      <c r="M1330" s="328" t="str">
        <f>+$M$10</f>
        <v>Valore netto al 31/12/2017</v>
      </c>
      <c r="N1330" s="779" t="str">
        <f>N$10</f>
        <v>Valore netto al 31/12/2018</v>
      </c>
      <c r="O1330" s="779" t="s">
        <v>4064</v>
      </c>
      <c r="P1330" s="806"/>
      <c r="Q1330" s="779" t="str">
        <f>Q$10</f>
        <v>Prechiusura al ° trimestre 2018</v>
      </c>
      <c r="R1330" s="514"/>
      <c r="S1330" s="1145" t="str">
        <f>S$330</f>
        <v>Costi da utilizzo contributi 2018</v>
      </c>
      <c r="T1330" s="1143" t="str">
        <f>T$330</f>
        <v>Costi da utilizzo contributi DI CUI SOCIO-SAN</v>
      </c>
      <c r="U1330" s="1144"/>
      <c r="V1330" s="1142" t="str">
        <f>V$330</f>
        <v>Costi da contributi 2018</v>
      </c>
      <c r="W1330" s="1143" t="str">
        <f>W$330</f>
        <v>Costi da contributi DI CUI SOCIO-SAN</v>
      </c>
      <c r="X1330" s="681"/>
      <c r="Y1330" s="501"/>
      <c r="Z1330" s="681"/>
    </row>
    <row r="1331" spans="2:26">
      <c r="B1331" s="127" t="s">
        <v>2735</v>
      </c>
      <c r="C1331" s="127" t="s">
        <v>4120</v>
      </c>
      <c r="D1331" s="127"/>
      <c r="E1331" s="123"/>
      <c r="F1331" s="123"/>
      <c r="G1331" s="123"/>
      <c r="H1331" s="123"/>
      <c r="I1331" s="123"/>
      <c r="J1331" s="123"/>
      <c r="K1331" s="161" t="s">
        <v>887</v>
      </c>
      <c r="L1331" s="125" t="s">
        <v>3218</v>
      </c>
      <c r="M1331" s="564">
        <f>IF(ISERROR(VLOOKUP($B1331,ESTR_PREC!$A$1:$M$6000,7,FALSE))=TRUE,0,VLOOKUP($B1331,ESTR_PREC!$A$1:$M$6000,7,FALSE))</f>
        <v>0</v>
      </c>
      <c r="N1331" s="225"/>
      <c r="O1331" s="560">
        <f t="shared" ref="O1331:O1342" si="39">+N1331-M1331</f>
        <v>0</v>
      </c>
      <c r="Q1331" s="225"/>
      <c r="R1331" s="499"/>
      <c r="S1331" s="815"/>
      <c r="T1331" s="225"/>
      <c r="V1331" s="815"/>
      <c r="W1331" s="225"/>
      <c r="X1331" s="499"/>
      <c r="Y1331" s="501"/>
      <c r="Z1331" s="499"/>
    </row>
    <row r="1332" spans="2:26">
      <c r="B1332" s="127" t="s">
        <v>2738</v>
      </c>
      <c r="C1332" s="127" t="s">
        <v>4121</v>
      </c>
      <c r="D1332" s="127"/>
      <c r="E1332" s="127"/>
      <c r="F1332" s="127"/>
      <c r="G1332" s="127"/>
      <c r="H1332" s="127"/>
      <c r="I1332" s="123"/>
      <c r="J1332" s="123"/>
      <c r="K1332" s="181" t="s">
        <v>892</v>
      </c>
      <c r="L1332" s="125" t="s">
        <v>3218</v>
      </c>
      <c r="M1332" s="564">
        <f>IF(ISERROR(VLOOKUP($B1332,ESTR_PREC!$A$1:$M$6000,7,FALSE))=TRUE,0,VLOOKUP($B1332,ESTR_PREC!$A$1:$M$6000,7,FALSE))</f>
        <v>0</v>
      </c>
      <c r="N1332" s="225"/>
      <c r="O1332" s="560">
        <f t="shared" si="39"/>
        <v>0</v>
      </c>
      <c r="Q1332" s="225"/>
      <c r="R1332" s="499"/>
      <c r="S1332" s="815"/>
      <c r="T1332" s="225"/>
      <c r="V1332" s="815"/>
      <c r="W1332" s="225"/>
      <c r="X1332" s="499"/>
      <c r="Y1332" s="501"/>
      <c r="Z1332" s="499"/>
    </row>
    <row r="1333" spans="2:26">
      <c r="B1333" s="127" t="s">
        <v>2739</v>
      </c>
      <c r="C1333" s="127" t="s">
        <v>4122</v>
      </c>
      <c r="D1333" s="127"/>
      <c r="E1333" s="127"/>
      <c r="F1333" s="127"/>
      <c r="G1333" s="127"/>
      <c r="H1333" s="127"/>
      <c r="I1333" s="123"/>
      <c r="J1333" s="123"/>
      <c r="K1333" s="181" t="s">
        <v>2740</v>
      </c>
      <c r="L1333" s="125" t="s">
        <v>3218</v>
      </c>
      <c r="M1333" s="564">
        <f>IF(ISERROR(VLOOKUP($B1333,ESTR_PREC!$A$1:$M$6000,7,FALSE))=TRUE,0,VLOOKUP($B1333,ESTR_PREC!$A$1:$M$6000,7,FALSE))</f>
        <v>0</v>
      </c>
      <c r="N1333" s="225"/>
      <c r="O1333" s="560">
        <f t="shared" si="39"/>
        <v>0</v>
      </c>
      <c r="Q1333" s="225"/>
      <c r="R1333" s="499"/>
      <c r="S1333" s="815"/>
      <c r="T1333" s="225"/>
      <c r="V1333" s="815"/>
      <c r="W1333" s="225"/>
      <c r="X1333" s="499"/>
      <c r="Y1333" s="501"/>
      <c r="Z1333" s="499"/>
    </row>
    <row r="1334" spans="2:26">
      <c r="B1334" s="127" t="s">
        <v>2741</v>
      </c>
      <c r="C1334" s="127" t="s">
        <v>4123</v>
      </c>
      <c r="D1334" s="127"/>
      <c r="E1334" s="127"/>
      <c r="F1334" s="127"/>
      <c r="G1334" s="127"/>
      <c r="H1334" s="127"/>
      <c r="I1334" s="123"/>
      <c r="J1334" s="123"/>
      <c r="K1334" s="181" t="s">
        <v>901</v>
      </c>
      <c r="L1334" s="125" t="s">
        <v>3218</v>
      </c>
      <c r="M1334" s="564">
        <f>IF(ISERROR(VLOOKUP($B1334,ESTR_PREC!$A$1:$M$6000,7,FALSE))=TRUE,0,VLOOKUP($B1334,ESTR_PREC!$A$1:$M$6000,7,FALSE))</f>
        <v>0</v>
      </c>
      <c r="N1334" s="225"/>
      <c r="O1334" s="560">
        <f t="shared" si="39"/>
        <v>0</v>
      </c>
      <c r="Q1334" s="225"/>
      <c r="R1334" s="499"/>
      <c r="S1334" s="815"/>
      <c r="T1334" s="225"/>
      <c r="V1334" s="815"/>
      <c r="W1334" s="225"/>
      <c r="X1334" s="499"/>
      <c r="Y1334" s="501"/>
      <c r="Z1334" s="499"/>
    </row>
    <row r="1335" spans="2:26">
      <c r="B1335" s="127" t="s">
        <v>2742</v>
      </c>
      <c r="C1335" s="127" t="s">
        <v>4124</v>
      </c>
      <c r="D1335" s="127"/>
      <c r="E1335" s="127"/>
      <c r="F1335" s="127"/>
      <c r="G1335" s="127"/>
      <c r="H1335" s="127"/>
      <c r="I1335" s="123"/>
      <c r="J1335" s="123"/>
      <c r="K1335" s="164" t="s">
        <v>906</v>
      </c>
      <c r="L1335" s="125" t="s">
        <v>3218</v>
      </c>
      <c r="M1335" s="564">
        <f>IF(ISERROR(VLOOKUP($B1335,ESTR_PREC!$A$1:$M$6000,7,FALSE))=TRUE,0,VLOOKUP($B1335,ESTR_PREC!$A$1:$M$6000,7,FALSE))</f>
        <v>0</v>
      </c>
      <c r="N1335" s="225"/>
      <c r="O1335" s="560">
        <f t="shared" si="39"/>
        <v>0</v>
      </c>
      <c r="Q1335" s="225"/>
      <c r="R1335" s="499"/>
      <c r="S1335" s="815"/>
      <c r="T1335" s="225"/>
      <c r="V1335" s="815"/>
      <c r="W1335" s="225"/>
      <c r="X1335" s="499"/>
      <c r="Y1335" s="501"/>
      <c r="Z1335" s="499"/>
    </row>
    <row r="1336" spans="2:26">
      <c r="B1336" s="127" t="s">
        <v>2743</v>
      </c>
      <c r="C1336" s="127" t="s">
        <v>4125</v>
      </c>
      <c r="D1336" s="127"/>
      <c r="E1336" s="127"/>
      <c r="F1336" s="127"/>
      <c r="G1336" s="127"/>
      <c r="H1336" s="127"/>
      <c r="I1336" s="123"/>
      <c r="J1336" s="123"/>
      <c r="K1336" s="164" t="s">
        <v>2744</v>
      </c>
      <c r="L1336" s="125" t="s">
        <v>3218</v>
      </c>
      <c r="M1336" s="564">
        <f>IF(ISERROR(VLOOKUP($B1336,ESTR_PREC!$A$1:$M$6000,7,FALSE))=TRUE,0,VLOOKUP($B1336,ESTR_PREC!$A$1:$M$6000,7,FALSE))</f>
        <v>0</v>
      </c>
      <c r="N1336" s="225"/>
      <c r="O1336" s="560">
        <f t="shared" si="39"/>
        <v>0</v>
      </c>
      <c r="Q1336" s="225"/>
      <c r="R1336" s="499"/>
      <c r="S1336" s="815"/>
      <c r="T1336" s="225"/>
      <c r="V1336" s="815"/>
      <c r="W1336" s="225"/>
      <c r="X1336" s="499"/>
      <c r="Y1336" s="501"/>
      <c r="Z1336" s="499"/>
    </row>
    <row r="1337" spans="2:26">
      <c r="B1337" s="127" t="s">
        <v>2745</v>
      </c>
      <c r="C1337" s="127" t="s">
        <v>4126</v>
      </c>
      <c r="D1337" s="127"/>
      <c r="E1337" s="127"/>
      <c r="F1337" s="127"/>
      <c r="G1337" s="127"/>
      <c r="H1337" s="127"/>
      <c r="I1337" s="123"/>
      <c r="J1337" s="123"/>
      <c r="K1337" s="181" t="s">
        <v>2746</v>
      </c>
      <c r="L1337" s="125" t="s">
        <v>3218</v>
      </c>
      <c r="M1337" s="564">
        <f>IF(ISERROR(VLOOKUP($B1337,ESTR_PREC!$A$1:$M$6000,7,FALSE))=TRUE,0,VLOOKUP($B1337,ESTR_PREC!$A$1:$M$6000,7,FALSE))</f>
        <v>0</v>
      </c>
      <c r="N1337" s="225"/>
      <c r="O1337" s="560">
        <f t="shared" si="39"/>
        <v>0</v>
      </c>
      <c r="Q1337" s="225"/>
      <c r="R1337" s="499"/>
      <c r="S1337" s="815"/>
      <c r="T1337" s="225"/>
      <c r="V1337" s="815"/>
      <c r="W1337" s="225"/>
      <c r="X1337" s="499"/>
      <c r="Y1337" s="501"/>
      <c r="Z1337" s="499"/>
    </row>
    <row r="1338" spans="2:26">
      <c r="B1338" s="127" t="s">
        <v>2747</v>
      </c>
      <c r="C1338" s="127" t="s">
        <v>4127</v>
      </c>
      <c r="D1338" s="127"/>
      <c r="E1338" s="127"/>
      <c r="F1338" s="127"/>
      <c r="G1338" s="127"/>
      <c r="H1338" s="127"/>
      <c r="I1338" s="123"/>
      <c r="J1338" s="123"/>
      <c r="K1338" s="181" t="s">
        <v>919</v>
      </c>
      <c r="L1338" s="125" t="s">
        <v>3218</v>
      </c>
      <c r="M1338" s="564">
        <f>IF(ISERROR(VLOOKUP($B1338,ESTR_PREC!$A$1:$M$6000,7,FALSE))=TRUE,0,VLOOKUP($B1338,ESTR_PREC!$A$1:$M$6000,7,FALSE))</f>
        <v>0</v>
      </c>
      <c r="N1338" s="225"/>
      <c r="O1338" s="560">
        <f t="shared" si="39"/>
        <v>0</v>
      </c>
      <c r="Q1338" s="225"/>
      <c r="R1338" s="499"/>
      <c r="S1338" s="815"/>
      <c r="T1338" s="225"/>
      <c r="V1338" s="815"/>
      <c r="W1338" s="225"/>
      <c r="X1338" s="499"/>
      <c r="Y1338" s="501"/>
      <c r="Z1338" s="499"/>
    </row>
    <row r="1339" spans="2:26">
      <c r="B1339" s="127" t="s">
        <v>2748</v>
      </c>
      <c r="C1339" s="127" t="s">
        <v>4128</v>
      </c>
      <c r="D1339" s="127"/>
      <c r="E1339" s="127"/>
      <c r="F1339" s="127"/>
      <c r="G1339" s="127"/>
      <c r="H1339" s="127"/>
      <c r="I1339" s="123"/>
      <c r="J1339" s="123"/>
      <c r="K1339" s="181" t="s">
        <v>2749</v>
      </c>
      <c r="L1339" s="125" t="s">
        <v>3218</v>
      </c>
      <c r="M1339" s="564">
        <f>IF(ISERROR(VLOOKUP($B1339,ESTR_PREC!$A$1:$M$6000,7,FALSE))=TRUE,0,VLOOKUP($B1339,ESTR_PREC!$A$1:$M$6000,7,FALSE))</f>
        <v>0</v>
      </c>
      <c r="N1339" s="225"/>
      <c r="O1339" s="560">
        <f t="shared" si="39"/>
        <v>0</v>
      </c>
      <c r="Q1339" s="225"/>
      <c r="R1339" s="499"/>
      <c r="S1339" s="815"/>
      <c r="T1339" s="225"/>
      <c r="V1339" s="815"/>
      <c r="W1339" s="225"/>
      <c r="X1339" s="499"/>
      <c r="Y1339" s="501"/>
      <c r="Z1339" s="499"/>
    </row>
    <row r="1340" spans="2:26">
      <c r="B1340" s="127" t="s">
        <v>2750</v>
      </c>
      <c r="C1340" s="127" t="s">
        <v>4129</v>
      </c>
      <c r="D1340" s="127"/>
      <c r="E1340" s="127"/>
      <c r="F1340" s="127"/>
      <c r="G1340" s="127"/>
      <c r="H1340" s="127"/>
      <c r="I1340" s="123"/>
      <c r="J1340" s="123"/>
      <c r="K1340" s="181" t="s">
        <v>2751</v>
      </c>
      <c r="L1340" s="125" t="s">
        <v>3218</v>
      </c>
      <c r="M1340" s="564">
        <f>IF(ISERROR(VLOOKUP($B1340,ESTR_PREC!$A$1:$M$6000,7,FALSE))=TRUE,0,VLOOKUP($B1340,ESTR_PREC!$A$1:$M$6000,7,FALSE))</f>
        <v>0</v>
      </c>
      <c r="N1340" s="225"/>
      <c r="O1340" s="560">
        <f t="shared" si="39"/>
        <v>0</v>
      </c>
      <c r="Q1340" s="225"/>
      <c r="R1340" s="499"/>
      <c r="S1340" s="815"/>
      <c r="T1340" s="225"/>
      <c r="V1340" s="815"/>
      <c r="W1340" s="225"/>
      <c r="X1340" s="499"/>
      <c r="Y1340" s="501"/>
      <c r="Z1340" s="499"/>
    </row>
    <row r="1341" spans="2:26">
      <c r="B1341" s="127" t="s">
        <v>2752</v>
      </c>
      <c r="C1341" s="127" t="s">
        <v>4130</v>
      </c>
      <c r="D1341" s="127"/>
      <c r="E1341" s="127"/>
      <c r="F1341" s="127"/>
      <c r="G1341" s="127"/>
      <c r="H1341" s="127"/>
      <c r="I1341" s="123"/>
      <c r="J1341" s="123"/>
      <c r="K1341" s="181" t="s">
        <v>2753</v>
      </c>
      <c r="L1341" s="125" t="s">
        <v>3218</v>
      </c>
      <c r="M1341" s="564">
        <f>IF(ISERROR(VLOOKUP($B1341,ESTR_PREC!$A$1:$M$6000,7,FALSE))=TRUE,0,VLOOKUP($B1341,ESTR_PREC!$A$1:$M$6000,7,FALSE))</f>
        <v>0</v>
      </c>
      <c r="N1341" s="225"/>
      <c r="O1341" s="560">
        <f t="shared" si="39"/>
        <v>0</v>
      </c>
      <c r="Q1341" s="225"/>
      <c r="R1341" s="499"/>
      <c r="S1341" s="815"/>
      <c r="T1341" s="225"/>
      <c r="V1341" s="815"/>
      <c r="W1341" s="225"/>
      <c r="X1341" s="499"/>
      <c r="Y1341" s="501"/>
      <c r="Z1341" s="499"/>
    </row>
    <row r="1342" spans="2:26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30"/>
      <c r="I1342" s="130"/>
      <c r="J1342" s="130"/>
      <c r="K1342" s="166" t="s">
        <v>2755</v>
      </c>
      <c r="L1342" s="132" t="s">
        <v>3218</v>
      </c>
      <c r="M1342" s="564">
        <f>IF(ISERROR(VLOOKUP($B1342,ESTR_PREC!$A$1:$M$6000,7,FALSE))=TRUE,0,VLOOKUP($B1342,ESTR_PREC!$A$1:$M$6000,7,FALSE))</f>
        <v>0</v>
      </c>
      <c r="N1342" s="225"/>
      <c r="O1342" s="560">
        <f t="shared" si="39"/>
        <v>0</v>
      </c>
      <c r="Q1342" s="225"/>
      <c r="R1342" s="499"/>
      <c r="S1342" s="815"/>
      <c r="T1342" s="225"/>
      <c r="V1342" s="815"/>
      <c r="W1342" s="225"/>
      <c r="X1342" s="499"/>
      <c r="Y1342" s="501"/>
      <c r="Z1342" s="499"/>
    </row>
    <row r="1343" spans="2:26">
      <c r="K1343" s="549"/>
      <c r="L1343" s="532"/>
      <c r="M1343" s="499"/>
      <c r="N1343" s="499"/>
      <c r="O1343" s="499"/>
      <c r="P1343" s="499"/>
      <c r="Q1343" s="499"/>
      <c r="R1343" s="554"/>
      <c r="S1343" s="499"/>
      <c r="T1343" s="499"/>
      <c r="V1343" s="499"/>
      <c r="W1343" s="499"/>
      <c r="X1343" s="499"/>
      <c r="Y1343" s="501"/>
      <c r="Z1343" s="499"/>
    </row>
    <row r="1344" spans="2:26" ht="15.75" thickBot="1">
      <c r="M1344" s="265"/>
      <c r="N1344" s="379"/>
      <c r="P1344" s="291"/>
      <c r="Q1344" s="379"/>
      <c r="R1344" s="554"/>
      <c r="X1344" s="501"/>
      <c r="Y1344" s="501"/>
      <c r="Z1344" s="501"/>
    </row>
    <row r="1345" spans="2:26" ht="17.25" thickTop="1" thickBot="1">
      <c r="B1345" s="194" t="s">
        <v>2756</v>
      </c>
      <c r="C1345" s="250" t="s">
        <v>4132</v>
      </c>
      <c r="D1345" s="248"/>
      <c r="E1345" s="204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0</v>
      </c>
      <c r="N1345" s="154">
        <f>SUM(N1348:N1375)</f>
        <v>0</v>
      </c>
      <c r="O1345" s="298">
        <f>+N1345-M1345</f>
        <v>0</v>
      </c>
      <c r="Q1345" s="154">
        <f>SUM(Q1348:Q1375)</f>
        <v>0</v>
      </c>
      <c r="R1345" s="519"/>
      <c r="S1345" s="154">
        <f>SUM(S1348:S1375)</f>
        <v>0</v>
      </c>
      <c r="T1345" s="154">
        <f>SUM(T1348:T1375)</f>
        <v>0</v>
      </c>
      <c r="V1345" s="154">
        <f>SUM(V1348:V1375)</f>
        <v>0</v>
      </c>
      <c r="W1345" s="154">
        <f>SUM(W1348:W1375)</f>
        <v>0</v>
      </c>
      <c r="X1345" s="519"/>
      <c r="Y1345" s="501"/>
      <c r="Z1345" s="519"/>
    </row>
    <row r="1346" spans="2:26" ht="9" customHeight="1" thickTop="1" thickBot="1">
      <c r="M1346" s="265"/>
      <c r="N1346" s="379"/>
      <c r="Q1346" s="379"/>
      <c r="R1346" s="554"/>
      <c r="X1346" s="501"/>
      <c r="Y1346" s="501"/>
      <c r="Z1346" s="501"/>
    </row>
    <row r="1347" spans="2:26" ht="39" thickBot="1">
      <c r="B1347" s="102" t="s">
        <v>3221</v>
      </c>
      <c r="C1347" s="245" t="s">
        <v>48</v>
      </c>
      <c r="D1347" s="245"/>
      <c r="E1347" s="246"/>
      <c r="F1347" s="246"/>
      <c r="G1347" s="246"/>
      <c r="H1347" s="246"/>
      <c r="I1347" s="246"/>
      <c r="J1347" s="246"/>
      <c r="K1347" s="302" t="s">
        <v>3222</v>
      </c>
      <c r="L1347" s="135"/>
      <c r="M1347" s="328" t="str">
        <f>+$M$10</f>
        <v>Valore netto al 31/12/2017</v>
      </c>
      <c r="N1347" s="779" t="str">
        <f>N$10</f>
        <v>Valore netto al 31/12/2018</v>
      </c>
      <c r="O1347" s="779" t="s">
        <v>4064</v>
      </c>
      <c r="P1347" s="806"/>
      <c r="Q1347" s="779" t="str">
        <f>Q$10</f>
        <v>Prechiusura al ° trimestre 2018</v>
      </c>
      <c r="R1347" s="514"/>
      <c r="S1347" s="1145" t="str">
        <f>S$330</f>
        <v>Costi da utilizzo contributi 2018</v>
      </c>
      <c r="T1347" s="1143" t="str">
        <f>T$330</f>
        <v>Costi da utilizzo contributi DI CUI SOCIO-SAN</v>
      </c>
      <c r="U1347" s="1144"/>
      <c r="V1347" s="1142" t="str">
        <f>V$330</f>
        <v>Costi da contributi 2018</v>
      </c>
      <c r="W1347" s="1143" t="str">
        <f>W$330</f>
        <v>Costi da contributi DI CUI SOCIO-SAN</v>
      </c>
      <c r="X1347" s="681"/>
      <c r="Y1347" s="501"/>
      <c r="Z1347" s="681"/>
    </row>
    <row r="1348" spans="2:26">
      <c r="B1348" s="138" t="s">
        <v>2758</v>
      </c>
      <c r="C1348" s="138" t="s">
        <v>4133</v>
      </c>
      <c r="D1348" s="138"/>
      <c r="E1348" s="138"/>
      <c r="F1348" s="138"/>
      <c r="G1348" s="138"/>
      <c r="H1348" s="138"/>
      <c r="I1348" s="138"/>
      <c r="J1348" s="138"/>
      <c r="K1348" s="257" t="s">
        <v>2763</v>
      </c>
      <c r="L1348" s="270" t="s">
        <v>3218</v>
      </c>
      <c r="M1348" s="564">
        <f>IF(ISERROR(VLOOKUP($B1348,ESTR_PREC!$A$1:$M$6000,7,FALSE))=TRUE,0,VLOOKUP($B1348,ESTR_PREC!$A$1:$M$6000,7,FALSE))</f>
        <v>0</v>
      </c>
      <c r="N1348" s="225"/>
      <c r="O1348" s="560">
        <f t="shared" ref="O1348:O1353" si="40">+N1348-M1348</f>
        <v>0</v>
      </c>
      <c r="Q1348" s="225"/>
      <c r="R1348" s="499"/>
      <c r="S1348" s="815"/>
      <c r="T1348" s="225"/>
      <c r="V1348" s="815"/>
      <c r="W1348" s="225"/>
      <c r="X1348" s="499"/>
      <c r="Y1348" s="501"/>
      <c r="Z1348" s="499"/>
    </row>
    <row r="1349" spans="2:26">
      <c r="B1349" s="138" t="s">
        <v>2764</v>
      </c>
      <c r="C1349" s="138" t="s">
        <v>4134</v>
      </c>
      <c r="D1349" s="138"/>
      <c r="E1349" s="138"/>
      <c r="F1349" s="138"/>
      <c r="G1349" s="138"/>
      <c r="H1349" s="138"/>
      <c r="I1349" s="138"/>
      <c r="J1349" s="138"/>
      <c r="K1349" s="257" t="s">
        <v>2766</v>
      </c>
      <c r="L1349" s="270" t="s">
        <v>3218</v>
      </c>
      <c r="M1349" s="564">
        <f>IF(ISERROR(VLOOKUP($B1349,ESTR_PREC!$A$1:$M$6000,7,FALSE))=TRUE,0,VLOOKUP($B1349,ESTR_PREC!$A$1:$M$6000,7,FALSE))</f>
        <v>0</v>
      </c>
      <c r="N1349" s="225"/>
      <c r="O1349" s="560">
        <f t="shared" si="40"/>
        <v>0</v>
      </c>
      <c r="Q1349" s="225"/>
      <c r="R1349" s="499"/>
      <c r="S1349" s="815"/>
      <c r="T1349" s="225"/>
      <c r="V1349" s="815"/>
      <c r="W1349" s="225"/>
      <c r="X1349" s="499"/>
      <c r="Y1349" s="501"/>
      <c r="Z1349" s="499"/>
    </row>
    <row r="1350" spans="2:26" ht="25.5">
      <c r="B1350" s="138" t="s">
        <v>2767</v>
      </c>
      <c r="C1350" s="138" t="s">
        <v>4684</v>
      </c>
      <c r="D1350" s="138"/>
      <c r="E1350" s="138"/>
      <c r="F1350" s="138"/>
      <c r="G1350" s="138"/>
      <c r="H1350" s="138"/>
      <c r="I1350" s="138"/>
      <c r="J1350" s="138"/>
      <c r="K1350" s="304" t="s">
        <v>2769</v>
      </c>
      <c r="L1350" s="270" t="s">
        <v>3218</v>
      </c>
      <c r="M1350" s="564">
        <f>IF(ISERROR(VLOOKUP($B1350,ESTR_PREC!$A$1:$M$6000,7,FALSE))=TRUE,0,VLOOKUP($B1350,ESTR_PREC!$A$1:$M$6000,7,FALSE))</f>
        <v>0</v>
      </c>
      <c r="N1350" s="225"/>
      <c r="O1350" s="560">
        <f t="shared" si="40"/>
        <v>0</v>
      </c>
      <c r="Q1350" s="225"/>
      <c r="R1350" s="499"/>
      <c r="S1350" s="815"/>
      <c r="T1350" s="225"/>
      <c r="V1350" s="815"/>
      <c r="W1350" s="225"/>
      <c r="X1350" s="499"/>
      <c r="Y1350" s="501"/>
      <c r="Z1350" s="499"/>
    </row>
    <row r="1351" spans="2:26">
      <c r="B1351" s="138" t="s">
        <v>2770</v>
      </c>
      <c r="C1351" s="138" t="s">
        <v>4685</v>
      </c>
      <c r="D1351" s="138"/>
      <c r="E1351" s="138"/>
      <c r="F1351" s="138"/>
      <c r="G1351" s="138"/>
      <c r="H1351" s="138"/>
      <c r="I1351" s="138"/>
      <c r="J1351" s="138"/>
      <c r="K1351" s="304" t="s">
        <v>2772</v>
      </c>
      <c r="L1351" s="270" t="s">
        <v>3218</v>
      </c>
      <c r="M1351" s="564">
        <f>IF(ISERROR(VLOOKUP($B1351,ESTR_PREC!$A$1:$M$6000,7,FALSE))=TRUE,0,VLOOKUP($B1351,ESTR_PREC!$A$1:$M$6000,7,FALSE))</f>
        <v>0</v>
      </c>
      <c r="N1351" s="225"/>
      <c r="O1351" s="560">
        <f t="shared" si="40"/>
        <v>0</v>
      </c>
      <c r="Q1351" s="225"/>
      <c r="R1351" s="499"/>
      <c r="S1351" s="225"/>
      <c r="T1351" s="225"/>
      <c r="V1351" s="225"/>
      <c r="W1351" s="225"/>
      <c r="X1351" s="499"/>
      <c r="Y1351" s="501"/>
      <c r="Z1351" s="499"/>
    </row>
    <row r="1352" spans="2:26">
      <c r="B1352" s="138" t="s">
        <v>2773</v>
      </c>
      <c r="C1352" s="138" t="s">
        <v>4135</v>
      </c>
      <c r="D1352" s="138"/>
      <c r="E1352" s="138"/>
      <c r="F1352" s="138"/>
      <c r="G1352" s="138"/>
      <c r="H1352" s="138"/>
      <c r="I1352" s="138"/>
      <c r="J1352" s="138"/>
      <c r="K1352" s="257" t="s">
        <v>2775</v>
      </c>
      <c r="L1352" s="270" t="s">
        <v>3218</v>
      </c>
      <c r="M1352" s="564">
        <f>IF(ISERROR(VLOOKUP($B1352,ESTR_PREC!$A$1:$M$6000,7,FALSE))=TRUE,0,VLOOKUP($B1352,ESTR_PREC!$A$1:$M$6000,7,FALSE))</f>
        <v>0</v>
      </c>
      <c r="N1352" s="225"/>
      <c r="O1352" s="560">
        <f t="shared" si="40"/>
        <v>0</v>
      </c>
      <c r="Q1352" s="225"/>
      <c r="R1352" s="499"/>
      <c r="S1352" s="815"/>
      <c r="T1352" s="225"/>
      <c r="V1352" s="815"/>
      <c r="W1352" s="225"/>
      <c r="X1352" s="499"/>
      <c r="Y1352" s="501"/>
      <c r="Z1352" s="499"/>
    </row>
    <row r="1353" spans="2:26">
      <c r="B1353" s="138" t="s">
        <v>2776</v>
      </c>
      <c r="C1353" s="138" t="s">
        <v>4136</v>
      </c>
      <c r="D1353" s="138"/>
      <c r="E1353" s="138"/>
      <c r="F1353" s="138"/>
      <c r="G1353" s="138"/>
      <c r="H1353" s="138"/>
      <c r="I1353" s="138"/>
      <c r="J1353" s="138"/>
      <c r="K1353" s="316" t="s">
        <v>2779</v>
      </c>
      <c r="L1353" s="270" t="s">
        <v>3218</v>
      </c>
      <c r="M1353" s="564">
        <f>IF(ISERROR(VLOOKUP($B1353,ESTR_PREC!$A$1:$M$6000,7,FALSE))=TRUE,0,VLOOKUP($B1353,ESTR_PREC!$A$1:$M$6000,7,FALSE))</f>
        <v>0</v>
      </c>
      <c r="N1353" s="225"/>
      <c r="O1353" s="560">
        <f t="shared" si="40"/>
        <v>0</v>
      </c>
      <c r="Q1353" s="225"/>
      <c r="R1353" s="499"/>
      <c r="S1353" s="815"/>
      <c r="T1353" s="225"/>
      <c r="V1353" s="815"/>
      <c r="W1353" s="225"/>
      <c r="X1353" s="499"/>
      <c r="Y1353" s="501"/>
      <c r="Z1353" s="499"/>
    </row>
    <row r="1354" spans="2:26" hidden="1">
      <c r="B1354" s="138" t="s">
        <v>2780</v>
      </c>
      <c r="C1354" s="138" t="s">
        <v>4137</v>
      </c>
      <c r="D1354" s="138"/>
      <c r="E1354" s="138"/>
      <c r="F1354" s="138"/>
      <c r="G1354" s="138"/>
      <c r="H1354" s="138"/>
      <c r="I1354" s="138"/>
      <c r="J1354" s="138"/>
      <c r="K1354" s="316" t="s">
        <v>2782</v>
      </c>
      <c r="L1354" s="270" t="s">
        <v>3218</v>
      </c>
      <c r="M1354" s="343"/>
      <c r="N1354" s="343"/>
      <c r="O1354" s="343"/>
      <c r="Q1354" s="343"/>
      <c r="R1354" s="499"/>
      <c r="S1354" s="815"/>
      <c r="T1354" s="225"/>
      <c r="V1354" s="815"/>
      <c r="W1354" s="815"/>
      <c r="X1354" s="499"/>
      <c r="Y1354" s="501"/>
      <c r="Z1354" s="499"/>
    </row>
    <row r="1355" spans="2:26">
      <c r="B1355" s="138" t="s">
        <v>2783</v>
      </c>
      <c r="C1355" s="138" t="s">
        <v>4138</v>
      </c>
      <c r="D1355" s="138"/>
      <c r="E1355" s="138"/>
      <c r="F1355" s="138"/>
      <c r="G1355" s="138"/>
      <c r="H1355" s="138"/>
      <c r="I1355" s="138"/>
      <c r="J1355" s="138"/>
      <c r="K1355" s="316" t="s">
        <v>2785</v>
      </c>
      <c r="L1355" s="270" t="s">
        <v>3218</v>
      </c>
      <c r="M1355" s="564">
        <f>IF(ISERROR(VLOOKUP($B1355,ESTR_PREC!$A$1:$M$6000,7,FALSE))=TRUE,0,VLOOKUP($B1355,ESTR_PREC!$A$1:$M$6000,7,FALSE))</f>
        <v>0</v>
      </c>
      <c r="N1355" s="225"/>
      <c r="O1355" s="560">
        <f t="shared" ref="O1355:O1361" si="41">+N1355-M1355</f>
        <v>0</v>
      </c>
      <c r="Q1355" s="225"/>
      <c r="R1355" s="499"/>
      <c r="S1355" s="815"/>
      <c r="T1355" s="225"/>
      <c r="V1355" s="815"/>
      <c r="W1355" s="225"/>
      <c r="X1355" s="499"/>
      <c r="Y1355" s="501"/>
      <c r="Z1355" s="499"/>
    </row>
    <row r="1356" spans="2:26">
      <c r="B1356" s="138" t="s">
        <v>2786</v>
      </c>
      <c r="C1356" s="138" t="s">
        <v>4139</v>
      </c>
      <c r="D1356" s="138"/>
      <c r="E1356" s="138"/>
      <c r="F1356" s="138"/>
      <c r="G1356" s="138"/>
      <c r="H1356" s="138"/>
      <c r="I1356" s="138"/>
      <c r="J1356" s="138"/>
      <c r="K1356" s="316" t="s">
        <v>2788</v>
      </c>
      <c r="L1356" s="270" t="s">
        <v>3218</v>
      </c>
      <c r="M1356" s="564">
        <f>IF(ISERROR(VLOOKUP($B1356,ESTR_PREC!$A$1:$M$6000,7,FALSE))=TRUE,0,VLOOKUP($B1356,ESTR_PREC!$A$1:$M$6000,7,FALSE))</f>
        <v>0</v>
      </c>
      <c r="N1356" s="225"/>
      <c r="O1356" s="560">
        <f t="shared" si="41"/>
        <v>0</v>
      </c>
      <c r="Q1356" s="225"/>
      <c r="R1356" s="499"/>
      <c r="S1356" s="815"/>
      <c r="T1356" s="225"/>
      <c r="V1356" s="815"/>
      <c r="W1356" s="225"/>
      <c r="X1356" s="499"/>
      <c r="Y1356" s="501"/>
      <c r="Z1356" s="499"/>
    </row>
    <row r="1357" spans="2:26">
      <c r="B1357" s="138" t="s">
        <v>2789</v>
      </c>
      <c r="C1357" s="138" t="s">
        <v>4140</v>
      </c>
      <c r="D1357" s="138"/>
      <c r="E1357" s="138"/>
      <c r="F1357" s="138"/>
      <c r="G1357" s="138"/>
      <c r="H1357" s="138"/>
      <c r="I1357" s="138"/>
      <c r="J1357" s="138"/>
      <c r="K1357" s="316" t="s">
        <v>2791</v>
      </c>
      <c r="L1357" s="270" t="s">
        <v>3218</v>
      </c>
      <c r="M1357" s="564">
        <f>IF(ISERROR(VLOOKUP($B1357,ESTR_PREC!$A$1:$M$6000,7,FALSE))=TRUE,0,VLOOKUP($B1357,ESTR_PREC!$A$1:$M$6000,7,FALSE))</f>
        <v>0</v>
      </c>
      <c r="N1357" s="225"/>
      <c r="O1357" s="560">
        <f t="shared" si="41"/>
        <v>0</v>
      </c>
      <c r="Q1357" s="225"/>
      <c r="R1357" s="499"/>
      <c r="S1357" s="815"/>
      <c r="T1357" s="225"/>
      <c r="V1357" s="815"/>
      <c r="W1357" s="225"/>
      <c r="X1357" s="499"/>
      <c r="Y1357" s="501"/>
      <c r="Z1357" s="499"/>
    </row>
    <row r="1358" spans="2:26">
      <c r="B1358" s="138" t="s">
        <v>2792</v>
      </c>
      <c r="C1358" s="138" t="s">
        <v>4141</v>
      </c>
      <c r="D1358" s="138"/>
      <c r="E1358" s="138"/>
      <c r="F1358" s="138"/>
      <c r="G1358" s="138"/>
      <c r="H1358" s="138"/>
      <c r="I1358" s="138"/>
      <c r="J1358" s="138"/>
      <c r="K1358" s="316" t="s">
        <v>2794</v>
      </c>
      <c r="L1358" s="270" t="s">
        <v>3218</v>
      </c>
      <c r="M1358" s="564">
        <f>IF(ISERROR(VLOOKUP($B1358,ESTR_PREC!$A$1:$M$6000,7,FALSE))=TRUE,0,VLOOKUP($B1358,ESTR_PREC!$A$1:$M$6000,7,FALSE))</f>
        <v>0</v>
      </c>
      <c r="N1358" s="225"/>
      <c r="O1358" s="560">
        <f t="shared" si="41"/>
        <v>0</v>
      </c>
      <c r="Q1358" s="225"/>
      <c r="R1358" s="499"/>
      <c r="S1358" s="815"/>
      <c r="T1358" s="225"/>
      <c r="V1358" s="815"/>
      <c r="W1358" s="225"/>
      <c r="X1358" s="499"/>
      <c r="Y1358" s="501"/>
      <c r="Z1358" s="499"/>
    </row>
    <row r="1359" spans="2:26">
      <c r="B1359" s="138" t="s">
        <v>2795</v>
      </c>
      <c r="C1359" s="138" t="s">
        <v>4686</v>
      </c>
      <c r="D1359" s="138"/>
      <c r="E1359" s="138"/>
      <c r="F1359" s="138"/>
      <c r="G1359" s="138"/>
      <c r="H1359" s="138"/>
      <c r="I1359" s="138"/>
      <c r="J1359" s="138"/>
      <c r="K1359" s="304" t="s">
        <v>2797</v>
      </c>
      <c r="L1359" s="270" t="s">
        <v>3218</v>
      </c>
      <c r="M1359" s="564">
        <f>IF(ISERROR(VLOOKUP($B1359,ESTR_PREC!$A$1:$M$6000,7,FALSE))=TRUE,0,VLOOKUP($B1359,ESTR_PREC!$A$1:$M$6000,7,FALSE))</f>
        <v>0</v>
      </c>
      <c r="N1359" s="225"/>
      <c r="O1359" s="560">
        <f t="shared" si="41"/>
        <v>0</v>
      </c>
      <c r="Q1359" s="225"/>
      <c r="R1359" s="499"/>
      <c r="S1359" s="815"/>
      <c r="T1359" s="225"/>
      <c r="V1359" s="815"/>
      <c r="W1359" s="225"/>
      <c r="X1359" s="499"/>
      <c r="Y1359" s="501"/>
      <c r="Z1359" s="499"/>
    </row>
    <row r="1360" spans="2:26" ht="25.5">
      <c r="B1360" s="138" t="s">
        <v>2798</v>
      </c>
      <c r="C1360" s="138" t="s">
        <v>4687</v>
      </c>
      <c r="D1360" s="138"/>
      <c r="E1360" s="138"/>
      <c r="F1360" s="138"/>
      <c r="G1360" s="138"/>
      <c r="H1360" s="138"/>
      <c r="I1360" s="138"/>
      <c r="J1360" s="138"/>
      <c r="K1360" s="304" t="s">
        <v>2801</v>
      </c>
      <c r="L1360" s="270" t="s">
        <v>3218</v>
      </c>
      <c r="M1360" s="564">
        <f>IF(ISERROR(VLOOKUP($B1360,ESTR_PREC!$A$1:$M$6000,7,FALSE))=TRUE,0,VLOOKUP($B1360,ESTR_PREC!$A$1:$M$6000,7,FALSE))</f>
        <v>0</v>
      </c>
      <c r="N1360" s="225"/>
      <c r="O1360" s="560">
        <f t="shared" si="41"/>
        <v>0</v>
      </c>
      <c r="Q1360" s="225"/>
      <c r="R1360" s="499"/>
      <c r="S1360" s="815"/>
      <c r="T1360" s="225"/>
      <c r="V1360" s="815"/>
      <c r="W1360" s="225"/>
      <c r="X1360" s="499"/>
      <c r="Y1360" s="501"/>
      <c r="Z1360" s="499"/>
    </row>
    <row r="1361" spans="2:26" ht="25.5">
      <c r="B1361" s="138" t="s">
        <v>2802</v>
      </c>
      <c r="C1361" s="138" t="s">
        <v>4688</v>
      </c>
      <c r="D1361" s="138"/>
      <c r="E1361" s="138"/>
      <c r="F1361" s="138"/>
      <c r="G1361" s="138"/>
      <c r="H1361" s="138"/>
      <c r="I1361" s="138"/>
      <c r="J1361" s="138"/>
      <c r="K1361" s="304" t="s">
        <v>2803</v>
      </c>
      <c r="L1361" s="270" t="s">
        <v>3218</v>
      </c>
      <c r="M1361" s="564">
        <f>IF(ISERROR(VLOOKUP($B1361,ESTR_PREC!$A$1:$M$6000,7,FALSE))=TRUE,0,VLOOKUP($B1361,ESTR_PREC!$A$1:$M$6000,7,FALSE))</f>
        <v>0</v>
      </c>
      <c r="N1361" s="225"/>
      <c r="O1361" s="560">
        <f t="shared" si="41"/>
        <v>0</v>
      </c>
      <c r="Q1361" s="225"/>
      <c r="R1361" s="499"/>
      <c r="S1361" s="815"/>
      <c r="T1361" s="225"/>
      <c r="V1361" s="815"/>
      <c r="W1361" s="225"/>
      <c r="X1361" s="499"/>
      <c r="Y1361" s="501"/>
      <c r="Z1361" s="499"/>
    </row>
    <row r="1362" spans="2:26" ht="38.25" hidden="1">
      <c r="B1362" s="138" t="s">
        <v>2804</v>
      </c>
      <c r="C1362" s="138" t="s">
        <v>4689</v>
      </c>
      <c r="D1362" s="138"/>
      <c r="E1362" s="138"/>
      <c r="F1362" s="138"/>
      <c r="G1362" s="138"/>
      <c r="H1362" s="138"/>
      <c r="I1362" s="138"/>
      <c r="J1362" s="138"/>
      <c r="K1362" s="304" t="s">
        <v>2805</v>
      </c>
      <c r="L1362" s="270" t="s">
        <v>3218</v>
      </c>
      <c r="M1362" s="343"/>
      <c r="N1362" s="564"/>
      <c r="O1362" s="343"/>
      <c r="Q1362" s="564"/>
      <c r="R1362" s="499"/>
      <c r="S1362" s="815"/>
      <c r="T1362" s="225"/>
      <c r="V1362" s="815"/>
      <c r="W1362" s="815"/>
      <c r="X1362" s="499"/>
      <c r="Y1362" s="501"/>
      <c r="Z1362" s="499"/>
    </row>
    <row r="1363" spans="2:26" ht="25.5">
      <c r="B1363" s="138" t="s">
        <v>2806</v>
      </c>
      <c r="C1363" s="138" t="s">
        <v>4690</v>
      </c>
      <c r="D1363" s="138"/>
      <c r="E1363" s="138"/>
      <c r="F1363" s="138"/>
      <c r="G1363" s="138"/>
      <c r="H1363" s="138"/>
      <c r="I1363" s="138"/>
      <c r="J1363" s="138"/>
      <c r="K1363" s="304" t="s">
        <v>2807</v>
      </c>
      <c r="L1363" s="270" t="s">
        <v>3218</v>
      </c>
      <c r="M1363" s="564">
        <f>IF(ISERROR(VLOOKUP($B1363,ESTR_PREC!$A$1:$M$6000,7,FALSE))=TRUE,0,VLOOKUP($B1363,ESTR_PREC!$A$1:$M$6000,7,FALSE))</f>
        <v>0</v>
      </c>
      <c r="N1363" s="225"/>
      <c r="O1363" s="560">
        <f>+N1363-M1363</f>
        <v>0</v>
      </c>
      <c r="Q1363" s="225"/>
      <c r="R1363" s="499"/>
      <c r="S1363" s="815"/>
      <c r="T1363" s="225"/>
      <c r="V1363" s="815"/>
      <c r="W1363" s="225"/>
      <c r="X1363" s="499"/>
      <c r="Y1363" s="501"/>
      <c r="Z1363" s="499"/>
    </row>
    <row r="1364" spans="2:26" ht="25.5">
      <c r="B1364" s="138" t="s">
        <v>2808</v>
      </c>
      <c r="C1364" s="138" t="s">
        <v>4691</v>
      </c>
      <c r="D1364" s="138"/>
      <c r="E1364" s="138"/>
      <c r="F1364" s="138"/>
      <c r="G1364" s="138"/>
      <c r="H1364" s="138"/>
      <c r="I1364" s="138"/>
      <c r="J1364" s="138"/>
      <c r="K1364" s="304" t="s">
        <v>2809</v>
      </c>
      <c r="L1364" s="270" t="s">
        <v>3218</v>
      </c>
      <c r="M1364" s="564">
        <f>IF(ISERROR(VLOOKUP($B1364,ESTR_PREC!$A$1:$M$6000,7,FALSE))=TRUE,0,VLOOKUP($B1364,ESTR_PREC!$A$1:$M$6000,7,FALSE))</f>
        <v>0</v>
      </c>
      <c r="N1364" s="225"/>
      <c r="O1364" s="560">
        <f>+N1364-M1364</f>
        <v>0</v>
      </c>
      <c r="Q1364" s="225"/>
      <c r="R1364" s="499"/>
      <c r="S1364" s="815"/>
      <c r="T1364" s="225"/>
      <c r="V1364" s="815"/>
      <c r="W1364" s="225"/>
      <c r="X1364" s="499"/>
      <c r="Y1364" s="501"/>
      <c r="Z1364" s="499"/>
    </row>
    <row r="1365" spans="2:26" ht="25.5">
      <c r="B1365" s="138" t="s">
        <v>2810</v>
      </c>
      <c r="C1365" s="138" t="s">
        <v>4692</v>
      </c>
      <c r="D1365" s="138"/>
      <c r="E1365" s="138"/>
      <c r="F1365" s="138"/>
      <c r="G1365" s="138"/>
      <c r="H1365" s="138"/>
      <c r="I1365" s="138"/>
      <c r="J1365" s="138"/>
      <c r="K1365" s="304" t="s">
        <v>2812</v>
      </c>
      <c r="L1365" s="270" t="s">
        <v>3218</v>
      </c>
      <c r="M1365" s="564">
        <f>IF(ISERROR(VLOOKUP($B1365,ESTR_PREC!$A$1:$M$6000,7,FALSE))=TRUE,0,VLOOKUP($B1365,ESTR_PREC!$A$1:$M$6000,7,FALSE))</f>
        <v>0</v>
      </c>
      <c r="N1365" s="225"/>
      <c r="O1365" s="560">
        <f>+N1365-M1365</f>
        <v>0</v>
      </c>
      <c r="Q1365" s="225"/>
      <c r="R1365" s="499"/>
      <c r="S1365" s="815"/>
      <c r="T1365" s="225"/>
      <c r="V1365" s="815"/>
      <c r="W1365" s="225"/>
      <c r="X1365" s="499"/>
      <c r="Y1365" s="501"/>
      <c r="Z1365" s="499"/>
    </row>
    <row r="1366" spans="2:26" ht="25.5" hidden="1">
      <c r="B1366" s="138" t="s">
        <v>2813</v>
      </c>
      <c r="C1366" s="138" t="s">
        <v>4693</v>
      </c>
      <c r="D1366" s="138"/>
      <c r="E1366" s="138"/>
      <c r="F1366" s="138"/>
      <c r="G1366" s="138"/>
      <c r="H1366" s="138"/>
      <c r="I1366" s="138"/>
      <c r="J1366" s="138"/>
      <c r="K1366" s="304" t="s">
        <v>2815</v>
      </c>
      <c r="L1366" s="270" t="s">
        <v>3218</v>
      </c>
      <c r="M1366" s="343"/>
      <c r="N1366" s="564"/>
      <c r="O1366" s="343"/>
      <c r="Q1366" s="564"/>
      <c r="R1366" s="499"/>
      <c r="S1366" s="815"/>
      <c r="T1366" s="225"/>
      <c r="V1366" s="815"/>
      <c r="W1366" s="815"/>
      <c r="X1366" s="499"/>
      <c r="Y1366" s="501"/>
      <c r="Z1366" s="499"/>
    </row>
    <row r="1367" spans="2:26" ht="25.5" hidden="1">
      <c r="B1367" s="138" t="s">
        <v>2816</v>
      </c>
      <c r="C1367" s="138" t="s">
        <v>4694</v>
      </c>
      <c r="D1367" s="138"/>
      <c r="E1367" s="138"/>
      <c r="F1367" s="138"/>
      <c r="G1367" s="138"/>
      <c r="H1367" s="138"/>
      <c r="I1367" s="138"/>
      <c r="J1367" s="138"/>
      <c r="K1367" s="304" t="s">
        <v>2817</v>
      </c>
      <c r="L1367" s="270" t="s">
        <v>3218</v>
      </c>
      <c r="M1367" s="343"/>
      <c r="N1367" s="564"/>
      <c r="O1367" s="343"/>
      <c r="Q1367" s="564"/>
      <c r="R1367" s="499"/>
      <c r="S1367" s="815"/>
      <c r="T1367" s="225"/>
      <c r="V1367" s="815"/>
      <c r="W1367" s="815"/>
      <c r="X1367" s="499"/>
      <c r="Y1367" s="501"/>
      <c r="Z1367" s="499"/>
    </row>
    <row r="1368" spans="2:26" ht="25.5" hidden="1">
      <c r="B1368" s="138" t="s">
        <v>2818</v>
      </c>
      <c r="C1368" s="138" t="s">
        <v>4695</v>
      </c>
      <c r="D1368" s="138"/>
      <c r="E1368" s="138"/>
      <c r="F1368" s="138"/>
      <c r="G1368" s="138"/>
      <c r="H1368" s="138"/>
      <c r="I1368" s="138"/>
      <c r="J1368" s="138"/>
      <c r="K1368" s="304" t="s">
        <v>2819</v>
      </c>
      <c r="L1368" s="270" t="s">
        <v>3218</v>
      </c>
      <c r="M1368" s="343"/>
      <c r="N1368" s="564"/>
      <c r="O1368" s="343"/>
      <c r="Q1368" s="564"/>
      <c r="R1368" s="499"/>
      <c r="S1368" s="815"/>
      <c r="T1368" s="225"/>
      <c r="V1368" s="815"/>
      <c r="W1368" s="815"/>
      <c r="X1368" s="499"/>
      <c r="Y1368" s="501"/>
      <c r="Z1368" s="499"/>
    </row>
    <row r="1369" spans="2:26" ht="25.5" hidden="1">
      <c r="B1369" s="138" t="s">
        <v>2820</v>
      </c>
      <c r="C1369" s="138" t="s">
        <v>4696</v>
      </c>
      <c r="D1369" s="138"/>
      <c r="E1369" s="138"/>
      <c r="F1369" s="138"/>
      <c r="G1369" s="138"/>
      <c r="H1369" s="138"/>
      <c r="I1369" s="138"/>
      <c r="J1369" s="138"/>
      <c r="K1369" s="304" t="s">
        <v>2821</v>
      </c>
      <c r="L1369" s="270" t="s">
        <v>3218</v>
      </c>
      <c r="M1369" s="343"/>
      <c r="N1369" s="564"/>
      <c r="O1369" s="343"/>
      <c r="Q1369" s="564"/>
      <c r="R1369" s="499"/>
      <c r="S1369" s="815"/>
      <c r="T1369" s="225"/>
      <c r="V1369" s="815"/>
      <c r="W1369" s="815"/>
      <c r="X1369" s="499"/>
      <c r="Y1369" s="501"/>
      <c r="Z1369" s="499"/>
    </row>
    <row r="1370" spans="2:26" ht="25.5">
      <c r="B1370" s="138" t="s">
        <v>2822</v>
      </c>
      <c r="C1370" s="138" t="s">
        <v>4697</v>
      </c>
      <c r="D1370" s="138"/>
      <c r="E1370" s="138"/>
      <c r="F1370" s="138"/>
      <c r="G1370" s="138"/>
      <c r="H1370" s="138"/>
      <c r="I1370" s="138"/>
      <c r="J1370" s="138"/>
      <c r="K1370" s="304" t="s">
        <v>2824</v>
      </c>
      <c r="L1370" s="959" t="s">
        <v>3218</v>
      </c>
      <c r="M1370" s="564">
        <f>IF(ISERROR(VLOOKUP($B1370,ESTR_PREC!$A$1:$M$6000,7,FALSE))=TRUE,0,VLOOKUP($B1370,ESTR_PREC!$A$1:$M$6000,7,FALSE))</f>
        <v>0</v>
      </c>
      <c r="N1370" s="225"/>
      <c r="O1370" s="560">
        <f>+N1370-M1370</f>
        <v>0</v>
      </c>
      <c r="Q1370" s="225"/>
      <c r="R1370" s="499"/>
      <c r="S1370" s="815"/>
      <c r="T1370" s="225"/>
      <c r="V1370" s="815"/>
      <c r="W1370" s="225"/>
      <c r="X1370" s="499"/>
      <c r="Y1370" s="501"/>
      <c r="Z1370" s="499"/>
    </row>
    <row r="1371" spans="2:26" ht="25.5" hidden="1">
      <c r="B1371" s="138" t="s">
        <v>2825</v>
      </c>
      <c r="C1371" s="138" t="s">
        <v>4698</v>
      </c>
      <c r="D1371" s="138"/>
      <c r="E1371" s="138"/>
      <c r="F1371" s="138"/>
      <c r="G1371" s="138"/>
      <c r="H1371" s="138"/>
      <c r="I1371" s="138"/>
      <c r="J1371" s="138"/>
      <c r="K1371" s="304" t="s">
        <v>2826</v>
      </c>
      <c r="L1371" s="959" t="s">
        <v>3218</v>
      </c>
      <c r="M1371" s="343"/>
      <c r="N1371" s="564"/>
      <c r="O1371" s="343"/>
      <c r="Q1371" s="564"/>
      <c r="R1371" s="499"/>
      <c r="S1371" s="815"/>
      <c r="T1371" s="225"/>
      <c r="V1371" s="815"/>
      <c r="W1371" s="815"/>
      <c r="X1371" s="499"/>
      <c r="Y1371" s="501"/>
      <c r="Z1371" s="499"/>
    </row>
    <row r="1372" spans="2:26">
      <c r="B1372" s="138" t="s">
        <v>2827</v>
      </c>
      <c r="C1372" s="138" t="s">
        <v>4142</v>
      </c>
      <c r="D1372" s="138"/>
      <c r="E1372" s="138"/>
      <c r="F1372" s="138"/>
      <c r="G1372" s="138"/>
      <c r="H1372" s="138"/>
      <c r="I1372" s="138"/>
      <c r="J1372" s="138"/>
      <c r="K1372" s="183" t="s">
        <v>2830</v>
      </c>
      <c r="L1372" s="959" t="s">
        <v>3218</v>
      </c>
      <c r="M1372" s="564">
        <f>IF(ISERROR(VLOOKUP($B1372,ESTR_PREC!$A$1:$M$6000,7,FALSE))=TRUE,0,VLOOKUP($B1372,ESTR_PREC!$A$1:$M$6000,7,FALSE))</f>
        <v>0</v>
      </c>
      <c r="N1372" s="564"/>
      <c r="O1372" s="560">
        <f>+N1372-M1372</f>
        <v>0</v>
      </c>
      <c r="Q1372" s="225"/>
      <c r="R1372" s="499"/>
      <c r="S1372" s="815"/>
      <c r="T1372" s="225"/>
      <c r="V1372" s="815"/>
      <c r="W1372" s="225"/>
      <c r="X1372" s="499"/>
      <c r="Y1372" s="501"/>
      <c r="Z1372" s="499"/>
    </row>
    <row r="1373" spans="2:26">
      <c r="B1373" s="138" t="s">
        <v>2831</v>
      </c>
      <c r="C1373" s="138" t="s">
        <v>4142</v>
      </c>
      <c r="D1373" s="138"/>
      <c r="E1373" s="138"/>
      <c r="F1373" s="138"/>
      <c r="G1373" s="138"/>
      <c r="H1373" s="138"/>
      <c r="I1373" s="138"/>
      <c r="J1373" s="138"/>
      <c r="K1373" s="183" t="s">
        <v>4143</v>
      </c>
      <c r="L1373" s="959" t="s">
        <v>3218</v>
      </c>
      <c r="M1373" s="564">
        <f>IF(ISERROR(VLOOKUP($B1373,ESTR_PREC!$A$1:$M$6000,7,FALSE))=TRUE,0,VLOOKUP($B1373,ESTR_PREC!$A$1:$M$6000,7,FALSE))</f>
        <v>0</v>
      </c>
      <c r="N1373" s="225"/>
      <c r="O1373" s="560">
        <f>+N1373-M1373</f>
        <v>0</v>
      </c>
      <c r="Q1373" s="225"/>
      <c r="R1373" s="499"/>
      <c r="S1373" s="815"/>
      <c r="T1373" s="225"/>
      <c r="V1373" s="815"/>
      <c r="W1373" s="225"/>
      <c r="X1373" s="499"/>
      <c r="Y1373" s="501"/>
      <c r="Z1373" s="499"/>
    </row>
    <row r="1374" spans="2:26">
      <c r="B1374" s="138" t="s">
        <v>2833</v>
      </c>
      <c r="C1374" s="138" t="s">
        <v>4142</v>
      </c>
      <c r="D1374" s="138"/>
      <c r="E1374" s="138"/>
      <c r="F1374" s="138"/>
      <c r="G1374" s="138"/>
      <c r="H1374" s="138"/>
      <c r="I1374" s="138"/>
      <c r="J1374" s="138"/>
      <c r="K1374" s="183" t="s">
        <v>4144</v>
      </c>
      <c r="L1374" s="959" t="s">
        <v>3218</v>
      </c>
      <c r="M1374" s="564">
        <f>IF(ISERROR(VLOOKUP($B1374,ESTR_PREC!$A$1:$M$6000,7,FALSE))=TRUE,0,VLOOKUP($B1374,ESTR_PREC!$A$1:$M$6000,7,FALSE))</f>
        <v>0</v>
      </c>
      <c r="N1374" s="225"/>
      <c r="O1374" s="560">
        <f>+N1374-M1374</f>
        <v>0</v>
      </c>
      <c r="Q1374" s="225"/>
      <c r="R1374" s="499"/>
      <c r="S1374" s="815"/>
      <c r="T1374" s="225"/>
      <c r="V1374" s="815"/>
      <c r="W1374" s="225"/>
      <c r="X1374" s="499"/>
      <c r="Y1374" s="501"/>
      <c r="Z1374" s="499"/>
    </row>
    <row r="1375" spans="2:26" hidden="1">
      <c r="B1375" s="268" t="s">
        <v>2835</v>
      </c>
      <c r="C1375" s="268" t="s">
        <v>4145</v>
      </c>
      <c r="D1375" s="268"/>
      <c r="E1375" s="268"/>
      <c r="F1375" s="268"/>
      <c r="G1375" s="268"/>
      <c r="H1375" s="268"/>
      <c r="I1375" s="268"/>
      <c r="J1375" s="268"/>
      <c r="K1375" s="707" t="s">
        <v>2836</v>
      </c>
      <c r="L1375" s="270" t="s">
        <v>3218</v>
      </c>
      <c r="M1375" s="343"/>
      <c r="N1375" s="564"/>
      <c r="O1375" s="343"/>
      <c r="Q1375" s="564"/>
      <c r="R1375" s="499"/>
      <c r="S1375" s="225"/>
      <c r="T1375" s="225"/>
      <c r="V1375" s="225"/>
      <c r="W1375" s="225"/>
      <c r="X1375" s="499"/>
      <c r="Y1375" s="501"/>
      <c r="Z1375" s="499"/>
    </row>
    <row r="1376" spans="2:26" ht="26.25">
      <c r="K1376" s="468" t="s">
        <v>4146</v>
      </c>
      <c r="L1376" s="528"/>
      <c r="M1376" s="192"/>
      <c r="N1376" s="192"/>
      <c r="O1376" s="192"/>
      <c r="Q1376" s="192"/>
      <c r="R1376" s="554"/>
      <c r="S1376" s="192"/>
      <c r="T1376" s="192"/>
      <c r="V1376" s="192"/>
      <c r="W1376" s="192"/>
      <c r="X1376" s="192"/>
      <c r="Y1376" s="501"/>
      <c r="Z1376" s="192"/>
    </row>
    <row r="1377" spans="2:26" ht="25.5">
      <c r="K1377" s="468" t="s">
        <v>4147</v>
      </c>
      <c r="M1377" s="265"/>
      <c r="N1377" s="379"/>
      <c r="Q1377" s="379"/>
      <c r="R1377" s="554"/>
      <c r="X1377" s="501"/>
      <c r="Y1377" s="501"/>
      <c r="Z1377" s="501"/>
    </row>
    <row r="1378" spans="2:26">
      <c r="K1378" s="468" t="s">
        <v>4148</v>
      </c>
      <c r="M1378" s="265"/>
      <c r="N1378" s="379"/>
      <c r="Q1378" s="379"/>
      <c r="R1378" s="554"/>
      <c r="X1378" s="501"/>
      <c r="Y1378" s="501"/>
      <c r="Z1378" s="501"/>
    </row>
    <row r="1379" spans="2:26">
      <c r="M1379" s="265"/>
      <c r="N1379" s="379"/>
      <c r="Q1379" s="379"/>
      <c r="R1379" s="554"/>
      <c r="X1379" s="501"/>
      <c r="Y1379" s="501"/>
      <c r="Z1379" s="501"/>
    </row>
    <row r="1380" spans="2:26" ht="13.5" thickBot="1">
      <c r="L1380" s="265"/>
      <c r="M1380" s="265"/>
      <c r="O1380" s="265"/>
      <c r="R1380" s="554"/>
      <c r="X1380" s="501"/>
      <c r="Y1380" s="501"/>
      <c r="Z1380" s="501"/>
    </row>
    <row r="1381" spans="2:26" ht="26.25" thickBot="1">
      <c r="K1381" s="529"/>
      <c r="L1381" s="465"/>
      <c r="M1381" s="328" t="str">
        <f>+$M$10</f>
        <v>Valore netto al 31/12/2017</v>
      </c>
      <c r="N1381" s="779" t="str">
        <f>N$10</f>
        <v>Valore netto al 31/12/2018</v>
      </c>
      <c r="O1381" s="779" t="s">
        <v>4064</v>
      </c>
      <c r="P1381" s="806"/>
      <c r="Q1381" s="779" t="str">
        <f>Q$10</f>
        <v>Prechiusura al ° trimestre 2018</v>
      </c>
      <c r="R1381" s="514"/>
      <c r="X1381" s="291"/>
      <c r="Y1381" s="291"/>
      <c r="Z1381" s="291"/>
    </row>
    <row r="1382" spans="2:26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32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775">
        <f>+N1382-M1382</f>
        <v>0</v>
      </c>
      <c r="Q1382" s="98">
        <f>+Q1386-Q1413</f>
        <v>0</v>
      </c>
      <c r="R1382" s="518"/>
      <c r="X1382" s="291"/>
      <c r="Y1382" s="291"/>
      <c r="Z1382" s="291"/>
    </row>
    <row r="1383" spans="2:26" ht="16.5" thickTop="1">
      <c r="K1383" s="539"/>
      <c r="L1383" s="528"/>
      <c r="M1383" s="518"/>
      <c r="N1383" s="515"/>
      <c r="O1383" s="515"/>
      <c r="Q1383" s="515"/>
      <c r="R1383" s="518"/>
      <c r="S1383" s="518"/>
      <c r="T1383" s="518"/>
      <c r="V1383" s="518"/>
      <c r="W1383" s="518"/>
      <c r="X1383" s="518"/>
      <c r="Y1383" s="501"/>
      <c r="Z1383" s="518"/>
    </row>
    <row r="1384" spans="2:26" ht="16.5" thickBot="1">
      <c r="K1384" s="539"/>
      <c r="L1384" s="528"/>
      <c r="M1384" s="518"/>
      <c r="N1384" s="515"/>
      <c r="O1384" s="515"/>
      <c r="Q1384" s="515"/>
      <c r="R1384" s="518"/>
      <c r="S1384" s="518"/>
      <c r="T1384" s="518"/>
      <c r="V1384" s="518"/>
      <c r="W1384" s="518"/>
      <c r="X1384" s="518"/>
      <c r="Y1384" s="501"/>
      <c r="Z1384" s="518"/>
    </row>
    <row r="1385" spans="2:26" ht="26.25" thickBot="1">
      <c r="K1385" s="529"/>
      <c r="L1385" s="465"/>
      <c r="M1385" s="328" t="str">
        <f>+$M$10</f>
        <v>Valore netto al 31/12/2017</v>
      </c>
      <c r="N1385" s="779" t="str">
        <f>N$10</f>
        <v>Valore netto al 31/12/2018</v>
      </c>
      <c r="O1385" s="779" t="s">
        <v>4064</v>
      </c>
      <c r="P1385" s="806"/>
      <c r="Q1385" s="779" t="str">
        <f>Q$10</f>
        <v>Prechiusura al ° trimestre 2018</v>
      </c>
      <c r="R1385" s="514"/>
      <c r="X1385" s="501"/>
      <c r="Y1385" s="501"/>
      <c r="Z1385" s="501"/>
    </row>
    <row r="1386" spans="2:26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321" t="s">
        <v>2840</v>
      </c>
      <c r="L1386" s="187" t="s">
        <v>3218</v>
      </c>
      <c r="M1386" s="188">
        <f>+M1388+M1401</f>
        <v>0</v>
      </c>
      <c r="N1386" s="775">
        <f>+N1388+N1401</f>
        <v>0</v>
      </c>
      <c r="O1386" s="775">
        <f>+N1386-M1386</f>
        <v>0</v>
      </c>
      <c r="Q1386" s="775">
        <f>+Q1388+Q1401</f>
        <v>0</v>
      </c>
      <c r="R1386" s="518"/>
      <c r="X1386" s="501"/>
      <c r="Y1386" s="501"/>
      <c r="Z1386" s="501"/>
    </row>
    <row r="1387" spans="2:26" ht="17.25" thickTop="1" thickBot="1">
      <c r="K1387" s="539"/>
      <c r="L1387" s="528"/>
      <c r="M1387" s="518"/>
      <c r="N1387" s="515"/>
      <c r="O1387" s="515"/>
      <c r="Q1387" s="515"/>
      <c r="R1387" s="518"/>
      <c r="X1387" s="501"/>
      <c r="Y1387" s="501"/>
      <c r="Z1387" s="501"/>
    </row>
    <row r="1388" spans="2:26" ht="17.25" thickTop="1" thickBot="1">
      <c r="B1388" s="194" t="s">
        <v>2841</v>
      </c>
      <c r="C1388" s="247" t="s">
        <v>4151</v>
      </c>
      <c r="D1388" s="248"/>
      <c r="E1388" s="103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90">
        <f>SUM(M1391:M1397)</f>
        <v>0</v>
      </c>
      <c r="N1388" s="190">
        <f>SUM(N1391:N1397)</f>
        <v>0</v>
      </c>
      <c r="O1388" s="298">
        <f>+N1388-M1388</f>
        <v>0</v>
      </c>
      <c r="Q1388" s="190">
        <f>SUM(Q1391:Q1397)</f>
        <v>0</v>
      </c>
      <c r="R1388" s="528"/>
      <c r="X1388" s="501"/>
      <c r="Y1388" s="501"/>
      <c r="Z1388" s="501"/>
    </row>
    <row r="1389" spans="2:26" ht="9" customHeight="1" thickTop="1" thickBot="1">
      <c r="K1389" s="540"/>
      <c r="M1389" s="265"/>
      <c r="N1389" s="379"/>
      <c r="Q1389" s="379"/>
      <c r="R1389" s="554"/>
      <c r="X1389" s="501"/>
      <c r="Y1389" s="501"/>
      <c r="Z1389" s="501"/>
    </row>
    <row r="1390" spans="2:26" ht="26.25" thickBot="1">
      <c r="B1390" s="102" t="s">
        <v>3221</v>
      </c>
      <c r="C1390" s="245" t="s">
        <v>48</v>
      </c>
      <c r="D1390" s="245"/>
      <c r="E1390" s="246"/>
      <c r="F1390" s="246"/>
      <c r="G1390" s="246"/>
      <c r="H1390" s="246"/>
      <c r="I1390" s="246"/>
      <c r="J1390" s="246"/>
      <c r="K1390" s="302" t="s">
        <v>3222</v>
      </c>
      <c r="L1390" s="135"/>
      <c r="M1390" s="328" t="str">
        <f>+$M$10</f>
        <v>Valore netto al 31/12/2017</v>
      </c>
      <c r="N1390" s="779" t="str">
        <f>N$10</f>
        <v>Valore netto al 31/12/2018</v>
      </c>
      <c r="O1390" s="779" t="s">
        <v>4064</v>
      </c>
      <c r="P1390" s="806"/>
      <c r="Q1390" s="779" t="str">
        <f>Q$10</f>
        <v>Prechiusura al ° trimestre 2018</v>
      </c>
      <c r="R1390" s="514"/>
      <c r="X1390" s="501"/>
      <c r="Y1390" s="501"/>
      <c r="Z1390" s="501"/>
    </row>
    <row r="1391" spans="2:26">
      <c r="B1391" s="127" t="s">
        <v>2843</v>
      </c>
      <c r="C1391" s="127" t="s">
        <v>4152</v>
      </c>
      <c r="D1391" s="127"/>
      <c r="E1391" s="127"/>
      <c r="F1391" s="127"/>
      <c r="G1391" s="127"/>
      <c r="H1391" s="127"/>
      <c r="I1391" s="127"/>
      <c r="J1391" s="127"/>
      <c r="K1391" s="183" t="s">
        <v>2848</v>
      </c>
      <c r="L1391" s="125" t="s">
        <v>3218</v>
      </c>
      <c r="M1391" s="564">
        <f>IF(ISERROR(VLOOKUP($B1391,ESTR_PREC!$A$1:$M$6000,7,FALSE))=TRUE,0,VLOOKUP($B1391,ESTR_PREC!$A$1:$M$6000,7,FALSE))</f>
        <v>0</v>
      </c>
      <c r="N1391" s="225"/>
      <c r="O1391" s="560">
        <f t="shared" ref="O1391:O1397" si="42">+N1391-M1391</f>
        <v>0</v>
      </c>
      <c r="Q1391" s="225"/>
      <c r="R1391" s="499"/>
      <c r="X1391" s="501"/>
      <c r="Y1391" s="501"/>
      <c r="Z1391" s="501"/>
    </row>
    <row r="1392" spans="2:26">
      <c r="B1392" s="127" t="s">
        <v>2849</v>
      </c>
      <c r="C1392" s="127" t="s">
        <v>4153</v>
      </c>
      <c r="D1392" s="127"/>
      <c r="E1392" s="127"/>
      <c r="F1392" s="127"/>
      <c r="G1392" s="127"/>
      <c r="H1392" s="127"/>
      <c r="I1392" s="127"/>
      <c r="J1392" s="127"/>
      <c r="K1392" s="183" t="s">
        <v>2851</v>
      </c>
      <c r="L1392" s="125" t="s">
        <v>3218</v>
      </c>
      <c r="M1392" s="564">
        <f>IF(ISERROR(VLOOKUP($B1392,ESTR_PREC!$A$1:$M$6000,7,FALSE))=TRUE,0,VLOOKUP($B1392,ESTR_PREC!$A$1:$M$6000,7,FALSE))</f>
        <v>0</v>
      </c>
      <c r="N1392" s="225"/>
      <c r="O1392" s="560">
        <f t="shared" si="42"/>
        <v>0</v>
      </c>
      <c r="Q1392" s="225"/>
      <c r="R1392" s="499"/>
      <c r="X1392" s="501"/>
      <c r="Y1392" s="501"/>
      <c r="Z1392" s="501"/>
    </row>
    <row r="1393" spans="2:26">
      <c r="B1393" s="127" t="s">
        <v>2852</v>
      </c>
      <c r="C1393" s="127" t="s">
        <v>4154</v>
      </c>
      <c r="D1393" s="127"/>
      <c r="E1393" s="127"/>
      <c r="F1393" s="127"/>
      <c r="G1393" s="127"/>
      <c r="H1393" s="127"/>
      <c r="I1393" s="127"/>
      <c r="J1393" s="127"/>
      <c r="K1393" s="183" t="s">
        <v>2853</v>
      </c>
      <c r="L1393" s="125" t="s">
        <v>3218</v>
      </c>
      <c r="M1393" s="564">
        <f>IF(ISERROR(VLOOKUP($B1393,ESTR_PREC!$A$1:$M$6000,7,FALSE))=TRUE,0,VLOOKUP($B1393,ESTR_PREC!$A$1:$M$6000,7,FALSE))</f>
        <v>0</v>
      </c>
      <c r="N1393" s="225"/>
      <c r="O1393" s="560">
        <f t="shared" si="42"/>
        <v>0</v>
      </c>
      <c r="Q1393" s="225"/>
      <c r="R1393" s="499"/>
      <c r="X1393" s="501"/>
      <c r="Y1393" s="501"/>
      <c r="Z1393" s="501"/>
    </row>
    <row r="1394" spans="2:26">
      <c r="B1394" s="127" t="s">
        <v>2854</v>
      </c>
      <c r="C1394" s="127" t="s">
        <v>4155</v>
      </c>
      <c r="D1394" s="127"/>
      <c r="E1394" s="127"/>
      <c r="F1394" s="127"/>
      <c r="G1394" s="127"/>
      <c r="H1394" s="127"/>
      <c r="I1394" s="127"/>
      <c r="J1394" s="127"/>
      <c r="K1394" s="183" t="s">
        <v>2856</v>
      </c>
      <c r="L1394" s="125" t="s">
        <v>3218</v>
      </c>
      <c r="M1394" s="564">
        <f>IF(ISERROR(VLOOKUP($B1394,ESTR_PREC!$A$1:$M$6000,7,FALSE))=TRUE,0,VLOOKUP($B1394,ESTR_PREC!$A$1:$M$6000,7,FALSE))</f>
        <v>0</v>
      </c>
      <c r="N1394" s="225"/>
      <c r="O1394" s="560">
        <f t="shared" si="42"/>
        <v>0</v>
      </c>
      <c r="Q1394" s="225"/>
      <c r="R1394" s="499"/>
      <c r="X1394" s="501"/>
      <c r="Y1394" s="501"/>
      <c r="Z1394" s="501"/>
    </row>
    <row r="1395" spans="2:26">
      <c r="B1395" s="127" t="s">
        <v>2857</v>
      </c>
      <c r="C1395" s="127" t="s">
        <v>4156</v>
      </c>
      <c r="D1395" s="127"/>
      <c r="E1395" s="127"/>
      <c r="F1395" s="127"/>
      <c r="G1395" s="127"/>
      <c r="H1395" s="127"/>
      <c r="I1395" s="127"/>
      <c r="J1395" s="127"/>
      <c r="K1395" s="183" t="s">
        <v>2858</v>
      </c>
      <c r="L1395" s="125" t="s">
        <v>3218</v>
      </c>
      <c r="M1395" s="564">
        <f>IF(ISERROR(VLOOKUP($B1395,ESTR_PREC!$A$1:$M$6000,7,FALSE))=TRUE,0,VLOOKUP($B1395,ESTR_PREC!$A$1:$M$6000,7,FALSE))</f>
        <v>0</v>
      </c>
      <c r="N1395" s="225"/>
      <c r="O1395" s="560">
        <f t="shared" si="42"/>
        <v>0</v>
      </c>
      <c r="Q1395" s="225"/>
      <c r="R1395" s="499"/>
      <c r="X1395" s="501"/>
      <c r="Y1395" s="501"/>
      <c r="Z1395" s="501"/>
    </row>
    <row r="1396" spans="2:26">
      <c r="B1396" s="127" t="s">
        <v>2859</v>
      </c>
      <c r="C1396" s="127" t="s">
        <v>4157</v>
      </c>
      <c r="D1396" s="127"/>
      <c r="E1396" s="127"/>
      <c r="F1396" s="127"/>
      <c r="G1396" s="127"/>
      <c r="H1396" s="127"/>
      <c r="I1396" s="127"/>
      <c r="J1396" s="127"/>
      <c r="K1396" s="164" t="s">
        <v>2860</v>
      </c>
      <c r="L1396" s="125" t="s">
        <v>3218</v>
      </c>
      <c r="M1396" s="564">
        <f>IF(ISERROR(VLOOKUP($B1396,ESTR_PREC!$A$1:$M$6000,7,FALSE))=TRUE,0,VLOOKUP($B1396,ESTR_PREC!$A$1:$M$6000,7,FALSE))</f>
        <v>0</v>
      </c>
      <c r="N1396" s="225"/>
      <c r="O1396" s="560">
        <f t="shared" si="42"/>
        <v>0</v>
      </c>
      <c r="Q1396" s="225"/>
      <c r="R1396" s="499"/>
      <c r="X1396" s="501"/>
      <c r="Y1396" s="501"/>
      <c r="Z1396" s="501"/>
    </row>
    <row r="1397" spans="2:26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30"/>
      <c r="I1397" s="130"/>
      <c r="J1397" s="130"/>
      <c r="K1397" s="213" t="s">
        <v>2862</v>
      </c>
      <c r="L1397" s="132" t="s">
        <v>3218</v>
      </c>
      <c r="M1397" s="564">
        <f>IF(ISERROR(VLOOKUP($B1397,ESTR_PREC!$A$1:$M$6000,7,FALSE))=TRUE,0,VLOOKUP($B1397,ESTR_PREC!$A$1:$M$6000,7,FALSE))</f>
        <v>0</v>
      </c>
      <c r="N1397" s="225"/>
      <c r="O1397" s="560">
        <f t="shared" si="42"/>
        <v>0</v>
      </c>
      <c r="Q1397" s="225"/>
      <c r="R1397" s="499"/>
      <c r="X1397" s="501"/>
      <c r="Y1397" s="501"/>
      <c r="Z1397" s="501"/>
    </row>
    <row r="1398" spans="2:26" ht="25.5">
      <c r="K1398" s="549" t="s">
        <v>4159</v>
      </c>
      <c r="M1398" s="265"/>
      <c r="N1398" s="379"/>
      <c r="Q1398" s="379"/>
      <c r="R1398" s="554"/>
      <c r="X1398" s="501"/>
      <c r="Y1398" s="501"/>
      <c r="Z1398" s="501"/>
    </row>
    <row r="1399" spans="2:26" ht="25.5">
      <c r="K1399" s="550" t="s">
        <v>4160</v>
      </c>
      <c r="M1399" s="265"/>
      <c r="N1399" s="379"/>
      <c r="Q1399" s="379"/>
      <c r="R1399" s="554"/>
      <c r="X1399" s="501"/>
      <c r="Y1399" s="501"/>
      <c r="Z1399" s="501"/>
    </row>
    <row r="1400" spans="2:26" ht="15.75" thickBot="1">
      <c r="M1400" s="265"/>
      <c r="O1400" s="265"/>
      <c r="R1400" s="554"/>
      <c r="X1400" s="501"/>
      <c r="Y1400" s="501"/>
      <c r="Z1400" s="501"/>
    </row>
    <row r="1401" spans="2:26" ht="17.25" thickTop="1" thickBot="1">
      <c r="B1401" s="194" t="s">
        <v>2863</v>
      </c>
      <c r="C1401" s="247" t="s">
        <v>4161</v>
      </c>
      <c r="D1401" s="248"/>
      <c r="E1401" s="103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90">
        <f>SUM(M1404:M1408)</f>
        <v>0</v>
      </c>
      <c r="N1401" s="190">
        <f>SUM(N1404:N1408)</f>
        <v>0</v>
      </c>
      <c r="O1401" s="298">
        <f>+N1401-M1401</f>
        <v>0</v>
      </c>
      <c r="Q1401" s="190">
        <f>SUM(Q1404:Q1408)</f>
        <v>0</v>
      </c>
      <c r="R1401" s="528"/>
      <c r="X1401" s="501"/>
      <c r="Y1401" s="501"/>
      <c r="Z1401" s="501"/>
    </row>
    <row r="1402" spans="2:26" ht="9" customHeight="1" thickTop="1" thickBot="1">
      <c r="K1402" s="540"/>
      <c r="M1402" s="265"/>
      <c r="N1402" s="379"/>
      <c r="Q1402" s="379"/>
      <c r="R1402" s="554"/>
      <c r="X1402" s="501"/>
      <c r="Y1402" s="501"/>
      <c r="Z1402" s="501"/>
    </row>
    <row r="1403" spans="2:26" ht="26.25" thickBot="1">
      <c r="B1403" s="102" t="s">
        <v>3221</v>
      </c>
      <c r="C1403" s="245" t="s">
        <v>48</v>
      </c>
      <c r="D1403" s="245"/>
      <c r="E1403" s="246"/>
      <c r="F1403" s="246"/>
      <c r="G1403" s="246"/>
      <c r="H1403" s="246"/>
      <c r="I1403" s="246"/>
      <c r="J1403" s="246"/>
      <c r="K1403" s="302" t="s">
        <v>3222</v>
      </c>
      <c r="L1403" s="135"/>
      <c r="M1403" s="328" t="str">
        <f>+$M$10</f>
        <v>Valore netto al 31/12/2017</v>
      </c>
      <c r="N1403" s="779" t="str">
        <f>N$10</f>
        <v>Valore netto al 31/12/2018</v>
      </c>
      <c r="O1403" s="779" t="s">
        <v>4064</v>
      </c>
      <c r="P1403" s="806"/>
      <c r="Q1403" s="779" t="str">
        <f>Q$10</f>
        <v>Prechiusura al ° trimestre 2018</v>
      </c>
      <c r="R1403" s="514"/>
      <c r="X1403" s="501"/>
      <c r="Y1403" s="501"/>
      <c r="Z1403" s="501"/>
    </row>
    <row r="1404" spans="2:26">
      <c r="B1404" s="138" t="s">
        <v>2865</v>
      </c>
      <c r="C1404" s="138" t="s">
        <v>4162</v>
      </c>
      <c r="D1404" s="138"/>
      <c r="E1404" s="138"/>
      <c r="F1404" s="138"/>
      <c r="G1404" s="138"/>
      <c r="H1404" s="138"/>
      <c r="I1404" s="138"/>
      <c r="J1404" s="138"/>
      <c r="K1404" s="257" t="s">
        <v>2867</v>
      </c>
      <c r="L1404" s="270" t="s">
        <v>3218</v>
      </c>
      <c r="M1404" s="564">
        <f>IF(ISERROR(VLOOKUP($B1404,ESTR_PREC!$A$1:$M$6000,7,FALSE))=TRUE,0,VLOOKUP($B1404,ESTR_PREC!$A$1:$M$6000,7,FALSE))</f>
        <v>0</v>
      </c>
      <c r="N1404" s="225"/>
      <c r="O1404" s="560">
        <f>+N1404-M1404</f>
        <v>0</v>
      </c>
      <c r="Q1404" s="225"/>
      <c r="R1404" s="499"/>
      <c r="X1404" s="501"/>
      <c r="Y1404" s="501"/>
      <c r="Z1404" s="501"/>
    </row>
    <row r="1405" spans="2:26" hidden="1">
      <c r="B1405" s="138" t="s">
        <v>2868</v>
      </c>
      <c r="C1405" s="138" t="s">
        <v>4163</v>
      </c>
      <c r="D1405" s="138"/>
      <c r="E1405" s="138"/>
      <c r="F1405" s="138"/>
      <c r="G1405" s="138"/>
      <c r="H1405" s="138"/>
      <c r="I1405" s="138"/>
      <c r="J1405" s="138"/>
      <c r="K1405" s="257" t="s">
        <v>2870</v>
      </c>
      <c r="L1405" s="270" t="s">
        <v>3218</v>
      </c>
      <c r="M1405" s="343"/>
      <c r="N1405" s="343"/>
      <c r="O1405" s="343"/>
      <c r="Q1405" s="343"/>
      <c r="R1405" s="499"/>
      <c r="X1405" s="501"/>
      <c r="Y1405" s="501"/>
      <c r="Z1405" s="501"/>
    </row>
    <row r="1406" spans="2:26">
      <c r="B1406" s="138" t="s">
        <v>2871</v>
      </c>
      <c r="C1406" s="138" t="s">
        <v>4164</v>
      </c>
      <c r="D1406" s="138"/>
      <c r="E1406" s="138"/>
      <c r="F1406" s="138"/>
      <c r="G1406" s="138"/>
      <c r="H1406" s="138"/>
      <c r="I1406" s="138"/>
      <c r="J1406" s="138"/>
      <c r="K1406" s="257" t="s">
        <v>2873</v>
      </c>
      <c r="L1406" s="270" t="s">
        <v>3218</v>
      </c>
      <c r="M1406" s="564">
        <f>IF(ISERROR(VLOOKUP($B1406,ESTR_PREC!$A$1:$M$6000,7,FALSE))=TRUE,0,VLOOKUP($B1406,ESTR_PREC!$A$1:$M$6000,7,FALSE))</f>
        <v>0</v>
      </c>
      <c r="N1406" s="225"/>
      <c r="O1406" s="560">
        <f>+N1406-M1406</f>
        <v>0</v>
      </c>
      <c r="Q1406" s="225"/>
      <c r="R1406" s="499"/>
      <c r="X1406" s="501"/>
      <c r="Y1406" s="501"/>
      <c r="Z1406" s="501"/>
    </row>
    <row r="1407" spans="2:26">
      <c r="B1407" s="138" t="s">
        <v>2874</v>
      </c>
      <c r="C1407" s="138" t="s">
        <v>4165</v>
      </c>
      <c r="D1407" s="138"/>
      <c r="E1407" s="138"/>
      <c r="F1407" s="138"/>
      <c r="G1407" s="138"/>
      <c r="H1407" s="138"/>
      <c r="I1407" s="138"/>
      <c r="J1407" s="138"/>
      <c r="K1407" s="257" t="s">
        <v>2876</v>
      </c>
      <c r="L1407" s="959" t="s">
        <v>3218</v>
      </c>
      <c r="M1407" s="564">
        <f>IF(ISERROR(VLOOKUP($B1407,ESTR_PREC!$A$1:$M$6000,7,FALSE))=TRUE,0,VLOOKUP($B1407,ESTR_PREC!$A$1:$M$6000,7,FALSE))</f>
        <v>0</v>
      </c>
      <c r="N1407" s="225"/>
      <c r="O1407" s="560">
        <f>+N1407-M1407</f>
        <v>0</v>
      </c>
      <c r="Q1407" s="225"/>
      <c r="R1407" s="499"/>
      <c r="X1407" s="501"/>
      <c r="Y1407" s="501"/>
      <c r="Z1407" s="501"/>
    </row>
    <row r="1408" spans="2:26" ht="15.75" hidden="1" thickBot="1">
      <c r="B1408" s="352" t="s">
        <v>2877</v>
      </c>
      <c r="C1408" s="352" t="s">
        <v>4166</v>
      </c>
      <c r="D1408" s="352"/>
      <c r="E1408" s="352"/>
      <c r="F1408" s="352"/>
      <c r="G1408" s="352"/>
      <c r="H1408" s="352"/>
      <c r="I1408" s="352"/>
      <c r="J1408" s="352"/>
      <c r="K1408" s="561" t="s">
        <v>2879</v>
      </c>
      <c r="L1408" s="578" t="s">
        <v>3218</v>
      </c>
      <c r="M1408" s="343"/>
      <c r="N1408" s="343"/>
      <c r="O1408" s="343"/>
      <c r="Q1408" s="343"/>
      <c r="R1408" s="499"/>
      <c r="X1408" s="501"/>
      <c r="Y1408" s="501"/>
      <c r="Z1408" s="501"/>
    </row>
    <row r="1409" spans="2:26" ht="15.75">
      <c r="K1409" s="550" t="s">
        <v>4167</v>
      </c>
      <c r="L1409" s="528"/>
      <c r="M1409" s="192"/>
      <c r="N1409" s="192"/>
      <c r="O1409" s="192"/>
      <c r="Q1409" s="192"/>
      <c r="R1409" s="554"/>
      <c r="X1409" s="501"/>
      <c r="Y1409" s="501"/>
      <c r="Z1409" s="501"/>
    </row>
    <row r="1410" spans="2:26" ht="15.75">
      <c r="K1410" s="550"/>
      <c r="L1410" s="528"/>
      <c r="M1410" s="192"/>
      <c r="N1410" s="192"/>
      <c r="O1410" s="192"/>
      <c r="Q1410" s="192"/>
      <c r="R1410" s="554"/>
      <c r="S1410" s="192"/>
      <c r="T1410" s="192"/>
      <c r="V1410" s="192"/>
      <c r="W1410" s="192"/>
      <c r="X1410" s="192"/>
      <c r="Y1410" s="501"/>
      <c r="Z1410" s="192"/>
    </row>
    <row r="1411" spans="2:26" ht="16.5" thickBot="1">
      <c r="K1411" s="550"/>
      <c r="L1411" s="528"/>
      <c r="M1411" s="192"/>
      <c r="N1411" s="192"/>
      <c r="O1411" s="192"/>
      <c r="Q1411" s="192"/>
      <c r="R1411" s="554"/>
      <c r="S1411" s="192"/>
      <c r="T1411" s="192"/>
      <c r="V1411" s="192"/>
      <c r="W1411" s="192"/>
      <c r="X1411" s="192"/>
      <c r="Y1411" s="501"/>
      <c r="Z1411" s="192"/>
    </row>
    <row r="1412" spans="2:26" ht="39" thickBot="1">
      <c r="K1412" s="529"/>
      <c r="L1412" s="465"/>
      <c r="M1412" s="328" t="str">
        <f>+$M$10</f>
        <v>Valore netto al 31/12/2017</v>
      </c>
      <c r="N1412" s="779" t="str">
        <f>N$10</f>
        <v>Valore netto al 31/12/2018</v>
      </c>
      <c r="O1412" s="779" t="s">
        <v>4064</v>
      </c>
      <c r="P1412" s="806"/>
      <c r="Q1412" s="779" t="str">
        <f>Q$10</f>
        <v>Prechiusura al ° trimestre 2018</v>
      </c>
      <c r="R1412" s="514"/>
      <c r="S1412" s="1145" t="str">
        <f>S$330</f>
        <v>Costi da utilizzo contributi 2018</v>
      </c>
      <c r="T1412" s="1143" t="str">
        <f>T$330</f>
        <v>Costi da utilizzo contributi DI CUI SOCIO-SAN</v>
      </c>
      <c r="U1412" s="1144"/>
      <c r="V1412" s="1142" t="str">
        <f>V$330</f>
        <v>Costi da contributi 2018</v>
      </c>
      <c r="W1412" s="1143" t="str">
        <f>W$330</f>
        <v>Costi da contributi DI CUI SOCIO-SAN</v>
      </c>
      <c r="X1412" s="681"/>
      <c r="Y1412" s="501"/>
      <c r="Z1412" s="681"/>
    </row>
    <row r="1413" spans="2:26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321" t="s">
        <v>2881</v>
      </c>
      <c r="L1413" s="187" t="s">
        <v>3218</v>
      </c>
      <c r="M1413" s="188">
        <f>+M1415+M1427</f>
        <v>0</v>
      </c>
      <c r="N1413" s="775">
        <f>+N1415+N1427</f>
        <v>0</v>
      </c>
      <c r="O1413" s="775">
        <f>+N1413-M1413</f>
        <v>0</v>
      </c>
      <c r="Q1413" s="775">
        <f>+Q1415+Q1427</f>
        <v>0</v>
      </c>
      <c r="R1413" s="518"/>
      <c r="S1413" s="188">
        <f>+S1415+S1427</f>
        <v>0</v>
      </c>
      <c r="T1413" s="188">
        <f>+T1415+T1427</f>
        <v>0</v>
      </c>
      <c r="V1413" s="188">
        <f>+V1415+V1427</f>
        <v>0</v>
      </c>
      <c r="W1413" s="188">
        <f>+W1415+W1427</f>
        <v>0</v>
      </c>
      <c r="X1413" s="518"/>
      <c r="Y1413" s="501"/>
      <c r="Z1413" s="518"/>
    </row>
    <row r="1414" spans="2:26" ht="17.25" thickTop="1" thickBot="1">
      <c r="K1414" s="539"/>
      <c r="L1414" s="528"/>
      <c r="M1414" s="518"/>
      <c r="N1414" s="515"/>
      <c r="O1414" s="515"/>
      <c r="Q1414" s="515"/>
      <c r="R1414" s="518"/>
      <c r="S1414" s="518"/>
      <c r="T1414" s="518"/>
      <c r="V1414" s="518"/>
      <c r="W1414" s="518"/>
      <c r="X1414" s="518"/>
      <c r="Y1414" s="501"/>
      <c r="Z1414" s="518"/>
    </row>
    <row r="1415" spans="2:26" ht="17.25" thickTop="1" thickBot="1">
      <c r="B1415" s="194" t="s">
        <v>2882</v>
      </c>
      <c r="C1415" s="247" t="s">
        <v>4169</v>
      </c>
      <c r="D1415" s="248"/>
      <c r="E1415" s="103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90">
        <f>SUM(M1418:M1425)</f>
        <v>0</v>
      </c>
      <c r="N1415" s="190">
        <f>SUM(N1418:N1425)</f>
        <v>0</v>
      </c>
      <c r="O1415" s="298">
        <f>+N1415-M1415</f>
        <v>0</v>
      </c>
      <c r="Q1415" s="190">
        <f>SUM(Q1418:Q1425)</f>
        <v>0</v>
      </c>
      <c r="R1415" s="528"/>
      <c r="S1415" s="190">
        <f>SUM(S1418:S1425)</f>
        <v>0</v>
      </c>
      <c r="T1415" s="190">
        <f>SUM(T1418:T1425)</f>
        <v>0</v>
      </c>
      <c r="V1415" s="190">
        <f>SUM(V1418:V1425)</f>
        <v>0</v>
      </c>
      <c r="W1415" s="190">
        <f>SUM(W1418:W1425)</f>
        <v>0</v>
      </c>
      <c r="X1415" s="528"/>
      <c r="Y1415" s="501"/>
      <c r="Z1415" s="528"/>
    </row>
    <row r="1416" spans="2:26" ht="9" customHeight="1" thickTop="1" thickBot="1">
      <c r="K1416" s="540"/>
      <c r="M1416" s="265"/>
      <c r="N1416" s="379"/>
      <c r="Q1416" s="379"/>
      <c r="R1416" s="554"/>
      <c r="X1416" s="501"/>
      <c r="Y1416" s="501"/>
      <c r="Z1416" s="501"/>
    </row>
    <row r="1417" spans="2:26" ht="39" thickBot="1">
      <c r="B1417" s="102" t="s">
        <v>3221</v>
      </c>
      <c r="C1417" s="245" t="s">
        <v>48</v>
      </c>
      <c r="D1417" s="245"/>
      <c r="E1417" s="246"/>
      <c r="F1417" s="246"/>
      <c r="G1417" s="246"/>
      <c r="H1417" s="246"/>
      <c r="I1417" s="246"/>
      <c r="J1417" s="246"/>
      <c r="K1417" s="302" t="s">
        <v>3222</v>
      </c>
      <c r="L1417" s="135"/>
      <c r="M1417" s="328" t="str">
        <f>+$M$10</f>
        <v>Valore netto al 31/12/2017</v>
      </c>
      <c r="N1417" s="779" t="str">
        <f>N$10</f>
        <v>Valore netto al 31/12/2018</v>
      </c>
      <c r="O1417" s="779" t="s">
        <v>4064</v>
      </c>
      <c r="P1417" s="806"/>
      <c r="Q1417" s="779" t="str">
        <f>Q$10</f>
        <v>Prechiusura al ° trimestre 2018</v>
      </c>
      <c r="R1417" s="514"/>
      <c r="S1417" s="1145" t="str">
        <f>S$330</f>
        <v>Costi da utilizzo contributi 2018</v>
      </c>
      <c r="T1417" s="1143" t="str">
        <f>T$330</f>
        <v>Costi da utilizzo contributi DI CUI SOCIO-SAN</v>
      </c>
      <c r="U1417" s="1144"/>
      <c r="V1417" s="1142" t="str">
        <f>V$330</f>
        <v>Costi da contributi 2018</v>
      </c>
      <c r="W1417" s="1143" t="str">
        <f>W$330</f>
        <v>Costi da contributi DI CUI SOCIO-SAN</v>
      </c>
      <c r="X1417" s="681"/>
      <c r="Y1417" s="501"/>
      <c r="Z1417" s="681"/>
    </row>
    <row r="1418" spans="2:26">
      <c r="B1418" s="127" t="s">
        <v>2884</v>
      </c>
      <c r="C1418" s="127" t="s">
        <v>4170</v>
      </c>
      <c r="D1418" s="127"/>
      <c r="E1418" s="127"/>
      <c r="F1418" s="127"/>
      <c r="G1418" s="127"/>
      <c r="H1418" s="127"/>
      <c r="I1418" s="127"/>
      <c r="J1418" s="127"/>
      <c r="K1418" s="183" t="s">
        <v>2889</v>
      </c>
      <c r="L1418" s="125" t="s">
        <v>3218</v>
      </c>
      <c r="M1418" s="564">
        <f>IF(ISERROR(VLOOKUP($B1418,ESTR_PREC!$A$1:$M$6000,7,FALSE))=TRUE,0,VLOOKUP($B1418,ESTR_PREC!$A$1:$M$6000,7,FALSE))</f>
        <v>0</v>
      </c>
      <c r="N1418" s="225"/>
      <c r="O1418" s="560">
        <f t="shared" ref="O1418:O1425" si="43">+N1418-M1418</f>
        <v>0</v>
      </c>
      <c r="Q1418" s="225"/>
      <c r="R1418" s="499"/>
      <c r="S1418" s="225"/>
      <c r="T1418" s="225"/>
      <c r="V1418" s="225"/>
      <c r="W1418" s="225"/>
      <c r="X1418" s="499"/>
      <c r="Y1418" s="501"/>
      <c r="Z1418" s="499"/>
    </row>
    <row r="1419" spans="2:26">
      <c r="B1419" s="127" t="s">
        <v>2890</v>
      </c>
      <c r="C1419" s="127" t="s">
        <v>4171</v>
      </c>
      <c r="D1419" s="127"/>
      <c r="E1419" s="127"/>
      <c r="F1419" s="127"/>
      <c r="G1419" s="127"/>
      <c r="H1419" s="127"/>
      <c r="I1419" s="127"/>
      <c r="J1419" s="127"/>
      <c r="K1419" s="183" t="s">
        <v>2892</v>
      </c>
      <c r="L1419" s="125" t="s">
        <v>3218</v>
      </c>
      <c r="M1419" s="564">
        <f>IF(ISERROR(VLOOKUP($B1419,ESTR_PREC!$A$1:$M$6000,7,FALSE))=TRUE,0,VLOOKUP($B1419,ESTR_PREC!$A$1:$M$6000,7,FALSE))</f>
        <v>0</v>
      </c>
      <c r="N1419" s="225"/>
      <c r="O1419" s="560">
        <f t="shared" si="43"/>
        <v>0</v>
      </c>
      <c r="Q1419" s="225"/>
      <c r="R1419" s="499"/>
      <c r="S1419" s="225"/>
      <c r="T1419" s="225"/>
      <c r="V1419" s="225"/>
      <c r="W1419" s="225"/>
      <c r="X1419" s="499"/>
      <c r="Y1419" s="501"/>
      <c r="Z1419" s="499"/>
    </row>
    <row r="1420" spans="2:26">
      <c r="B1420" s="127" t="s">
        <v>2893</v>
      </c>
      <c r="C1420" s="127" t="s">
        <v>4172</v>
      </c>
      <c r="D1420" s="127"/>
      <c r="E1420" s="127"/>
      <c r="F1420" s="127"/>
      <c r="G1420" s="127"/>
      <c r="H1420" s="127"/>
      <c r="I1420" s="127"/>
      <c r="J1420" s="127"/>
      <c r="K1420" s="183" t="s">
        <v>2894</v>
      </c>
      <c r="L1420" s="125" t="s">
        <v>3218</v>
      </c>
      <c r="M1420" s="564">
        <f>IF(ISERROR(VLOOKUP($B1420,ESTR_PREC!$A$1:$M$6000,7,FALSE))=TRUE,0,VLOOKUP($B1420,ESTR_PREC!$A$1:$M$6000,7,FALSE))</f>
        <v>0</v>
      </c>
      <c r="N1420" s="225"/>
      <c r="O1420" s="560">
        <f t="shared" si="43"/>
        <v>0</v>
      </c>
      <c r="Q1420" s="225"/>
      <c r="R1420" s="499"/>
      <c r="S1420" s="225"/>
      <c r="T1420" s="225"/>
      <c r="V1420" s="225"/>
      <c r="W1420" s="225"/>
      <c r="X1420" s="499"/>
      <c r="Y1420" s="501"/>
      <c r="Z1420" s="499"/>
    </row>
    <row r="1421" spans="2:26">
      <c r="B1421" s="127" t="s">
        <v>2895</v>
      </c>
      <c r="C1421" s="127" t="s">
        <v>4173</v>
      </c>
      <c r="D1421" s="127"/>
      <c r="E1421" s="127"/>
      <c r="F1421" s="127"/>
      <c r="G1421" s="127"/>
      <c r="H1421" s="127"/>
      <c r="I1421" s="127"/>
      <c r="J1421" s="127"/>
      <c r="K1421" s="183" t="s">
        <v>2897</v>
      </c>
      <c r="L1421" s="125" t="s">
        <v>3218</v>
      </c>
      <c r="M1421" s="564">
        <f>IF(ISERROR(VLOOKUP($B1421,ESTR_PREC!$A$1:$M$6000,7,FALSE))=TRUE,0,VLOOKUP($B1421,ESTR_PREC!$A$1:$M$6000,7,FALSE))</f>
        <v>0</v>
      </c>
      <c r="N1421" s="225"/>
      <c r="O1421" s="560">
        <f t="shared" si="43"/>
        <v>0</v>
      </c>
      <c r="Q1421" s="225"/>
      <c r="R1421" s="499"/>
      <c r="S1421" s="225"/>
      <c r="T1421" s="225"/>
      <c r="V1421" s="225"/>
      <c r="W1421" s="225"/>
      <c r="X1421" s="499"/>
      <c r="Y1421" s="501"/>
      <c r="Z1421" s="499"/>
    </row>
    <row r="1422" spans="2:26">
      <c r="B1422" s="127" t="s">
        <v>2898</v>
      </c>
      <c r="C1422" s="127" t="s">
        <v>4174</v>
      </c>
      <c r="D1422" s="127"/>
      <c r="E1422" s="127"/>
      <c r="F1422" s="127"/>
      <c r="G1422" s="127"/>
      <c r="H1422" s="127"/>
      <c r="I1422" s="127"/>
      <c r="J1422" s="127"/>
      <c r="K1422" s="183" t="s">
        <v>2899</v>
      </c>
      <c r="L1422" s="125" t="s">
        <v>3218</v>
      </c>
      <c r="M1422" s="564">
        <f>IF(ISERROR(VLOOKUP($B1422,ESTR_PREC!$A$1:$M$6000,7,FALSE))=TRUE,0,VLOOKUP($B1422,ESTR_PREC!$A$1:$M$6000,7,FALSE))</f>
        <v>0</v>
      </c>
      <c r="N1422" s="225"/>
      <c r="O1422" s="560">
        <f t="shared" si="43"/>
        <v>0</v>
      </c>
      <c r="Q1422" s="225"/>
      <c r="R1422" s="499"/>
      <c r="S1422" s="225"/>
      <c r="T1422" s="225"/>
      <c r="V1422" s="225"/>
      <c r="W1422" s="225"/>
      <c r="X1422" s="499"/>
      <c r="Y1422" s="501"/>
      <c r="Z1422" s="499"/>
    </row>
    <row r="1423" spans="2:26">
      <c r="B1423" s="127" t="s">
        <v>2900</v>
      </c>
      <c r="C1423" s="127" t="s">
        <v>4175</v>
      </c>
      <c r="D1423" s="127"/>
      <c r="E1423" s="127"/>
      <c r="F1423" s="127"/>
      <c r="G1423" s="127"/>
      <c r="H1423" s="127"/>
      <c r="I1423" s="127"/>
      <c r="J1423" s="127"/>
      <c r="K1423" s="183" t="s">
        <v>2901</v>
      </c>
      <c r="L1423" s="125" t="s">
        <v>3218</v>
      </c>
      <c r="M1423" s="564">
        <f>IF(ISERROR(VLOOKUP($B1423,ESTR_PREC!$A$1:$M$6000,7,FALSE))=TRUE,0,VLOOKUP($B1423,ESTR_PREC!$A$1:$M$6000,7,FALSE))</f>
        <v>0</v>
      </c>
      <c r="N1423" s="225"/>
      <c r="O1423" s="560">
        <f t="shared" si="43"/>
        <v>0</v>
      </c>
      <c r="Q1423" s="225"/>
      <c r="R1423" s="499"/>
      <c r="S1423" s="225"/>
      <c r="T1423" s="225"/>
      <c r="V1423" s="225"/>
      <c r="W1423" s="225"/>
      <c r="X1423" s="499"/>
      <c r="Y1423" s="501"/>
      <c r="Z1423" s="499"/>
    </row>
    <row r="1424" spans="2:26">
      <c r="B1424" s="127" t="s">
        <v>2902</v>
      </c>
      <c r="C1424" s="127" t="s">
        <v>4176</v>
      </c>
      <c r="D1424" s="127"/>
      <c r="E1424" s="127"/>
      <c r="F1424" s="127"/>
      <c r="G1424" s="127"/>
      <c r="H1424" s="127"/>
      <c r="I1424" s="127"/>
      <c r="J1424" s="127"/>
      <c r="K1424" s="164" t="s">
        <v>2903</v>
      </c>
      <c r="L1424" s="125" t="s">
        <v>3218</v>
      </c>
      <c r="M1424" s="564">
        <f>IF(ISERROR(VLOOKUP($B1424,ESTR_PREC!$A$1:$M$6000,7,FALSE))=TRUE,0,VLOOKUP($B1424,ESTR_PREC!$A$1:$M$6000,7,FALSE))</f>
        <v>0</v>
      </c>
      <c r="N1424" s="225"/>
      <c r="O1424" s="560">
        <f t="shared" si="43"/>
        <v>0</v>
      </c>
      <c r="Q1424" s="225"/>
      <c r="R1424" s="499"/>
      <c r="S1424" s="225"/>
      <c r="T1424" s="225"/>
      <c r="V1424" s="225"/>
      <c r="W1424" s="225"/>
      <c r="X1424" s="499"/>
      <c r="Y1424" s="501"/>
      <c r="Z1424" s="499"/>
    </row>
    <row r="1425" spans="1:26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30"/>
      <c r="I1425" s="130"/>
      <c r="J1425" s="130"/>
      <c r="K1425" s="213" t="s">
        <v>2905</v>
      </c>
      <c r="L1425" s="132" t="s">
        <v>3218</v>
      </c>
      <c r="M1425" s="564">
        <f>IF(ISERROR(VLOOKUP($B1425,ESTR_PREC!$A$1:$M$6000,7,FALSE))=TRUE,0,VLOOKUP($B1425,ESTR_PREC!$A$1:$M$6000,7,FALSE))</f>
        <v>0</v>
      </c>
      <c r="N1425" s="225"/>
      <c r="O1425" s="560">
        <f t="shared" si="43"/>
        <v>0</v>
      </c>
      <c r="Q1425" s="225"/>
      <c r="R1425" s="499"/>
      <c r="S1425" s="225"/>
      <c r="T1425" s="225"/>
      <c r="V1425" s="225"/>
      <c r="W1425" s="225"/>
      <c r="X1425" s="499"/>
      <c r="Y1425" s="501"/>
      <c r="Z1425" s="499"/>
    </row>
    <row r="1426" spans="1:26" s="379" customFormat="1" ht="15.75" thickBot="1">
      <c r="A1426" s="265"/>
      <c r="K1426" s="551"/>
      <c r="L1426" s="466"/>
      <c r="R1426" s="554"/>
      <c r="X1426" s="501"/>
      <c r="Y1426" s="501"/>
      <c r="Z1426" s="501"/>
    </row>
    <row r="1427" spans="1:26" ht="17.25" thickTop="1" thickBot="1">
      <c r="B1427" s="194" t="s">
        <v>2906</v>
      </c>
      <c r="C1427" s="247" t="s">
        <v>4178</v>
      </c>
      <c r="D1427" s="248"/>
      <c r="E1427" s="103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90">
        <f>SUM(M1430:M1431)</f>
        <v>0</v>
      </c>
      <c r="N1427" s="190">
        <f>SUM(N1430:N1431)</f>
        <v>0</v>
      </c>
      <c r="O1427" s="298">
        <f>+N1427-M1427</f>
        <v>0</v>
      </c>
      <c r="Q1427" s="190">
        <f>SUM(Q1430:Q1431)</f>
        <v>0</v>
      </c>
      <c r="R1427" s="528"/>
      <c r="S1427" s="190">
        <f>SUM(S1430:S1431)</f>
        <v>0</v>
      </c>
      <c r="T1427" s="190">
        <f>SUM(T1430:T1431)</f>
        <v>0</v>
      </c>
      <c r="U1427" s="379"/>
      <c r="V1427" s="190">
        <f>SUM(V1430:V1431)</f>
        <v>0</v>
      </c>
      <c r="W1427" s="190">
        <f>SUM(W1430:W1431)</f>
        <v>0</v>
      </c>
      <c r="X1427" s="528"/>
      <c r="Y1427" s="501"/>
      <c r="Z1427" s="528"/>
    </row>
    <row r="1428" spans="1:26" ht="9" customHeight="1" thickTop="1" thickBot="1">
      <c r="K1428" s="540"/>
      <c r="M1428" s="265"/>
      <c r="N1428" s="379"/>
      <c r="Q1428" s="379"/>
      <c r="R1428" s="554"/>
      <c r="S1428" s="91"/>
      <c r="T1428" s="91"/>
      <c r="V1428" s="91"/>
      <c r="W1428" s="91"/>
      <c r="X1428" s="501"/>
      <c r="Y1428" s="501"/>
      <c r="Z1428" s="501"/>
    </row>
    <row r="1429" spans="1:26" ht="39" thickBot="1">
      <c r="B1429" s="102" t="s">
        <v>3221</v>
      </c>
      <c r="C1429" s="245" t="s">
        <v>48</v>
      </c>
      <c r="D1429" s="245"/>
      <c r="E1429" s="246"/>
      <c r="F1429" s="246"/>
      <c r="G1429" s="246"/>
      <c r="H1429" s="246"/>
      <c r="I1429" s="246"/>
      <c r="J1429" s="246"/>
      <c r="K1429" s="302" t="s">
        <v>3222</v>
      </c>
      <c r="L1429" s="135"/>
      <c r="M1429" s="328" t="str">
        <f>+$M$10</f>
        <v>Valore netto al 31/12/2017</v>
      </c>
      <c r="N1429" s="779" t="str">
        <f>N$10</f>
        <v>Valore netto al 31/12/2018</v>
      </c>
      <c r="O1429" s="779" t="s">
        <v>4064</v>
      </c>
      <c r="P1429" s="806"/>
      <c r="Q1429" s="779" t="str">
        <f>Q$10</f>
        <v>Prechiusura al ° trimestre 2018</v>
      </c>
      <c r="R1429" s="514"/>
      <c r="S1429" s="1145" t="str">
        <f>S$330</f>
        <v>Costi da utilizzo contributi 2018</v>
      </c>
      <c r="T1429" s="1143" t="str">
        <f>T$330</f>
        <v>Costi da utilizzo contributi DI CUI SOCIO-SAN</v>
      </c>
      <c r="U1429" s="1144"/>
      <c r="V1429" s="1142" t="str">
        <f>V$330</f>
        <v>Costi da contributi 2018</v>
      </c>
      <c r="W1429" s="1143" t="str">
        <f>W$330</f>
        <v>Costi da contributi DI CUI SOCIO-SAN</v>
      </c>
      <c r="X1429" s="681"/>
      <c r="Y1429" s="501"/>
      <c r="Z1429" s="681"/>
    </row>
    <row r="1430" spans="1:26">
      <c r="B1430" s="127" t="s">
        <v>2908</v>
      </c>
      <c r="C1430" s="127" t="s">
        <v>4179</v>
      </c>
      <c r="D1430" s="127"/>
      <c r="E1430" s="127"/>
      <c r="F1430" s="127"/>
      <c r="G1430" s="127"/>
      <c r="H1430" s="127"/>
      <c r="I1430" s="127"/>
      <c r="J1430" s="127"/>
      <c r="K1430" s="183" t="s">
        <v>2910</v>
      </c>
      <c r="L1430" s="125" t="s">
        <v>3218</v>
      </c>
      <c r="M1430" s="564">
        <f>IF(ISERROR(VLOOKUP($B1430,ESTR_PREC!$A$1:$M$6000,7,FALSE))=TRUE,0,VLOOKUP($B1430,ESTR_PREC!$A$1:$M$6000,7,FALSE))</f>
        <v>0</v>
      </c>
      <c r="N1430" s="225"/>
      <c r="O1430" s="560">
        <f>+N1430-M1430</f>
        <v>0</v>
      </c>
      <c r="Q1430" s="225"/>
      <c r="R1430" s="499"/>
      <c r="S1430" s="225"/>
      <c r="T1430" s="225"/>
      <c r="V1430" s="225"/>
      <c r="W1430" s="225"/>
      <c r="X1430" s="499"/>
      <c r="Y1430" s="501"/>
      <c r="Z1430" s="499"/>
    </row>
    <row r="1431" spans="1:26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30"/>
      <c r="I1431" s="130"/>
      <c r="J1431" s="130"/>
      <c r="K1431" s="213" t="s">
        <v>2913</v>
      </c>
      <c r="L1431" s="132" t="s">
        <v>3218</v>
      </c>
      <c r="M1431" s="564">
        <f>IF(ISERROR(VLOOKUP($B1431,ESTR_PREC!$A$1:$M$6000,7,FALSE))=TRUE,0,VLOOKUP($B1431,ESTR_PREC!$A$1:$M$6000,7,FALSE))</f>
        <v>0</v>
      </c>
      <c r="N1431" s="225"/>
      <c r="O1431" s="560">
        <f>+N1431-M1431</f>
        <v>0</v>
      </c>
      <c r="Q1431" s="225"/>
      <c r="R1431" s="499"/>
      <c r="S1431" s="225"/>
      <c r="T1431" s="225"/>
      <c r="V1431" s="225"/>
      <c r="W1431" s="225"/>
      <c r="X1431" s="499"/>
      <c r="Y1431" s="501"/>
      <c r="Z1431" s="499"/>
    </row>
    <row r="1432" spans="1:26">
      <c r="M1432" s="265"/>
      <c r="O1432" s="265"/>
      <c r="R1432" s="554"/>
      <c r="X1432" s="501"/>
      <c r="Y1432" s="501"/>
      <c r="Z1432" s="501"/>
    </row>
    <row r="1433" spans="1:26" ht="15.75" thickBot="1">
      <c r="M1433" s="265"/>
      <c r="O1433" s="265"/>
      <c r="R1433" s="554"/>
      <c r="X1433" s="501"/>
      <c r="Y1433" s="501"/>
      <c r="Z1433" s="501"/>
    </row>
    <row r="1434" spans="1:26" s="291" customFormat="1" ht="26.25" thickBot="1">
      <c r="A1434" s="265"/>
      <c r="K1434" s="529"/>
      <c r="L1434" s="465"/>
      <c r="M1434" s="328" t="str">
        <f>+$M$10</f>
        <v>Valore netto al 31/12/2017</v>
      </c>
      <c r="N1434" s="779" t="str">
        <f>N$10</f>
        <v>Valore netto al 31/12/2018</v>
      </c>
      <c r="O1434" s="779" t="s">
        <v>4064</v>
      </c>
      <c r="P1434" s="806"/>
      <c r="Q1434" s="779" t="str">
        <f>Q$10</f>
        <v>Prechiusura al ° trimestre 2018</v>
      </c>
      <c r="R1434" s="514"/>
    </row>
    <row r="1435" spans="1:26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32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775">
        <f>+N1435-M1435</f>
        <v>0</v>
      </c>
      <c r="Q1435" s="98">
        <f>+Q1437-Q1444</f>
        <v>0</v>
      </c>
      <c r="R1435" s="518"/>
      <c r="X1435" s="291"/>
      <c r="Y1435" s="291"/>
      <c r="Z1435" s="291"/>
    </row>
    <row r="1436" spans="1:26" ht="16.5" thickTop="1" thickBot="1">
      <c r="M1436" s="265"/>
      <c r="N1436" s="379"/>
      <c r="Q1436" s="379"/>
      <c r="R1436" s="554"/>
      <c r="X1436" s="501"/>
      <c r="Y1436" s="501"/>
      <c r="Z1436" s="501"/>
    </row>
    <row r="1437" spans="1:26" ht="17.25" thickTop="1" thickBot="1">
      <c r="B1437" s="152" t="s">
        <v>2916</v>
      </c>
      <c r="C1437" s="247" t="s">
        <v>4182</v>
      </c>
      <c r="D1437" s="248"/>
      <c r="E1437" s="103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298">
        <f>+N1437-M1437</f>
        <v>0</v>
      </c>
      <c r="Q1437" s="154">
        <f>SUM(Q1440:Q1442)</f>
        <v>0</v>
      </c>
      <c r="R1437" s="519"/>
      <c r="X1437" s="501"/>
      <c r="Y1437" s="501"/>
      <c r="Z1437" s="501"/>
    </row>
    <row r="1438" spans="1:26" ht="9" customHeight="1" thickTop="1" thickBot="1">
      <c r="B1438" s="91"/>
      <c r="C1438" s="91"/>
      <c r="D1438" s="91"/>
      <c r="E1438" s="91"/>
      <c r="F1438" s="91"/>
      <c r="G1438" s="91"/>
      <c r="H1438" s="91"/>
      <c r="I1438" s="91"/>
      <c r="J1438" s="91"/>
      <c r="K1438" s="301"/>
      <c r="L1438" s="100"/>
      <c r="M1438" s="91"/>
      <c r="N1438" s="379"/>
      <c r="Q1438" s="379"/>
      <c r="R1438" s="554"/>
      <c r="X1438" s="501"/>
      <c r="Y1438" s="501"/>
      <c r="Z1438" s="501"/>
    </row>
    <row r="1439" spans="1:26" ht="26.25" thickBot="1">
      <c r="B1439" s="102" t="s">
        <v>3221</v>
      </c>
      <c r="C1439" s="245" t="s">
        <v>48</v>
      </c>
      <c r="D1439" s="245"/>
      <c r="E1439" s="246"/>
      <c r="F1439" s="246"/>
      <c r="G1439" s="246"/>
      <c r="H1439" s="246"/>
      <c r="I1439" s="246"/>
      <c r="J1439" s="246"/>
      <c r="K1439" s="302" t="s">
        <v>3222</v>
      </c>
      <c r="L1439" s="135"/>
      <c r="M1439" s="328" t="str">
        <f>+$M$10</f>
        <v>Valore netto al 31/12/2017</v>
      </c>
      <c r="N1439" s="779" t="str">
        <f>N$10</f>
        <v>Valore netto al 31/12/2018</v>
      </c>
      <c r="O1439" s="779" t="s">
        <v>4064</v>
      </c>
      <c r="P1439" s="806"/>
      <c r="Q1439" s="779" t="str">
        <f>Q$10</f>
        <v>Prechiusura al ° trimestre 2018</v>
      </c>
      <c r="R1439" s="514"/>
      <c r="X1439" s="501"/>
      <c r="Y1439" s="501"/>
      <c r="Z1439" s="501"/>
    </row>
    <row r="1440" spans="1:26" hidden="1">
      <c r="B1440" s="138" t="s">
        <v>2918</v>
      </c>
      <c r="C1440" s="138" t="s">
        <v>4183</v>
      </c>
      <c r="D1440" s="138"/>
      <c r="E1440" s="138"/>
      <c r="F1440" s="138"/>
      <c r="G1440" s="138"/>
      <c r="H1440" s="138"/>
      <c r="I1440" s="138"/>
      <c r="J1440" s="138"/>
      <c r="K1440" s="257" t="s">
        <v>2921</v>
      </c>
      <c r="L1440" s="270" t="s">
        <v>3218</v>
      </c>
      <c r="M1440" s="343"/>
      <c r="N1440" s="343"/>
      <c r="O1440" s="343"/>
      <c r="Q1440" s="343"/>
      <c r="R1440" s="499"/>
      <c r="X1440" s="501"/>
      <c r="Y1440" s="501"/>
      <c r="Z1440" s="501"/>
    </row>
    <row r="1441" spans="1:26" hidden="1">
      <c r="B1441" s="138" t="s">
        <v>2922</v>
      </c>
      <c r="C1441" s="138" t="s">
        <v>4184</v>
      </c>
      <c r="D1441" s="138"/>
      <c r="E1441" s="138"/>
      <c r="F1441" s="138"/>
      <c r="G1441" s="138"/>
      <c r="H1441" s="138"/>
      <c r="I1441" s="138"/>
      <c r="J1441" s="138"/>
      <c r="K1441" s="316" t="s">
        <v>2923</v>
      </c>
      <c r="L1441" s="270" t="s">
        <v>3218</v>
      </c>
      <c r="M1441" s="343"/>
      <c r="N1441" s="343"/>
      <c r="O1441" s="343"/>
      <c r="Q1441" s="343"/>
      <c r="R1441" s="499"/>
      <c r="X1441" s="501"/>
      <c r="Y1441" s="501"/>
      <c r="Z1441" s="501"/>
    </row>
    <row r="1442" spans="1:26" ht="15.75" thickBot="1">
      <c r="B1442" s="352" t="s">
        <v>2924</v>
      </c>
      <c r="C1442" s="352" t="s">
        <v>4185</v>
      </c>
      <c r="D1442" s="352"/>
      <c r="E1442" s="352"/>
      <c r="F1442" s="352"/>
      <c r="G1442" s="352"/>
      <c r="H1442" s="352"/>
      <c r="I1442" s="352"/>
      <c r="J1442" s="352"/>
      <c r="K1442" s="977" t="s">
        <v>2925</v>
      </c>
      <c r="L1442" s="562" t="s">
        <v>3218</v>
      </c>
      <c r="M1442" s="564">
        <f>IF(ISERROR(VLOOKUP($B1442,ESTR_PREC!$A$1:$M$6000,7,FALSE))=TRUE,0,VLOOKUP($B1442,ESTR_PREC!$A$1:$M$6000,7,FALSE))</f>
        <v>0</v>
      </c>
      <c r="N1442" s="225"/>
      <c r="O1442" s="560">
        <f>+N1442-M1442</f>
        <v>0</v>
      </c>
      <c r="Q1442" s="225"/>
      <c r="R1442" s="499"/>
      <c r="X1442" s="501"/>
      <c r="Y1442" s="501"/>
      <c r="Z1442" s="501"/>
    </row>
    <row r="1443" spans="1:26" ht="15.75" thickBot="1">
      <c r="M1443" s="265"/>
      <c r="N1443" s="379"/>
      <c r="Q1443" s="379"/>
      <c r="R1443" s="554"/>
      <c r="X1443" s="501"/>
      <c r="Y1443" s="501"/>
      <c r="Z1443" s="501"/>
    </row>
    <row r="1444" spans="1:26" ht="17.25" thickTop="1" thickBot="1">
      <c r="B1444" s="152" t="s">
        <v>2926</v>
      </c>
      <c r="C1444" s="247" t="s">
        <v>4186</v>
      </c>
      <c r="D1444" s="248"/>
      <c r="E1444" s="103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298">
        <f>+N1444-M1444</f>
        <v>0</v>
      </c>
      <c r="Q1444" s="154">
        <f>SUM(Q1447:Q1449)</f>
        <v>0</v>
      </c>
      <c r="R1444" s="519"/>
      <c r="S1444" s="154">
        <f>SUM(S1447:S1449)</f>
        <v>0</v>
      </c>
      <c r="T1444" s="154">
        <f>SUM(T1447:T1449)</f>
        <v>0</v>
      </c>
      <c r="V1444" s="154">
        <f>SUM(V1447:V1449)</f>
        <v>0</v>
      </c>
      <c r="W1444" s="154">
        <f>SUM(W1447:W1449)</f>
        <v>0</v>
      </c>
      <c r="X1444" s="519"/>
      <c r="Y1444" s="501"/>
      <c r="Z1444" s="519"/>
    </row>
    <row r="1445" spans="1:26" ht="9" customHeight="1" thickTop="1" thickBot="1">
      <c r="K1445" s="538"/>
      <c r="M1445" s="265"/>
      <c r="N1445" s="379"/>
      <c r="Q1445" s="379"/>
      <c r="R1445" s="554"/>
      <c r="X1445" s="501"/>
      <c r="Y1445" s="501"/>
      <c r="Z1445" s="501"/>
    </row>
    <row r="1446" spans="1:26" ht="39" thickBot="1">
      <c r="B1446" s="102" t="s">
        <v>3221</v>
      </c>
      <c r="C1446" s="245" t="s">
        <v>48</v>
      </c>
      <c r="D1446" s="245"/>
      <c r="E1446" s="246"/>
      <c r="F1446" s="246"/>
      <c r="G1446" s="246"/>
      <c r="H1446" s="246"/>
      <c r="I1446" s="246"/>
      <c r="J1446" s="246"/>
      <c r="K1446" s="302" t="s">
        <v>3222</v>
      </c>
      <c r="L1446" s="135"/>
      <c r="M1446" s="328" t="str">
        <f>+$M$10</f>
        <v>Valore netto al 31/12/2017</v>
      </c>
      <c r="N1446" s="779" t="str">
        <f>N$10</f>
        <v>Valore netto al 31/12/2018</v>
      </c>
      <c r="O1446" s="779" t="s">
        <v>4064</v>
      </c>
      <c r="P1446" s="806"/>
      <c r="Q1446" s="779" t="str">
        <f>Q$10</f>
        <v>Prechiusura al ° trimestre 2018</v>
      </c>
      <c r="R1446" s="514"/>
      <c r="S1446" s="1145" t="str">
        <f>S$330</f>
        <v>Costi da utilizzo contributi 2018</v>
      </c>
      <c r="T1446" s="1143" t="str">
        <f>T$330</f>
        <v>Costi da utilizzo contributi DI CUI SOCIO-SAN</v>
      </c>
      <c r="U1446" s="1144"/>
      <c r="V1446" s="1142" t="str">
        <f>V$330</f>
        <v>Costi da contributi 2018</v>
      </c>
      <c r="W1446" s="1143" t="str">
        <f>W$330</f>
        <v>Costi da contributi DI CUI SOCIO-SAN</v>
      </c>
      <c r="X1446" s="681"/>
      <c r="Y1446" s="501"/>
      <c r="Z1446" s="681"/>
    </row>
    <row r="1447" spans="1:26">
      <c r="B1447" s="127" t="s">
        <v>2928</v>
      </c>
      <c r="C1447" s="127" t="s">
        <v>4187</v>
      </c>
      <c r="D1447" s="127"/>
      <c r="E1447" s="127"/>
      <c r="F1447" s="127"/>
      <c r="G1447" s="127"/>
      <c r="H1447" s="127"/>
      <c r="I1447" s="127"/>
      <c r="J1447" s="127"/>
      <c r="K1447" s="183" t="s">
        <v>2921</v>
      </c>
      <c r="L1447" s="125" t="s">
        <v>3218</v>
      </c>
      <c r="M1447" s="564">
        <f>IF(ISERROR(VLOOKUP($B1447,ESTR_PREC!$A$1:$M$6000,7,FALSE))=TRUE,0,VLOOKUP($B1447,ESTR_PREC!$A$1:$M$6000,7,FALSE))</f>
        <v>0</v>
      </c>
      <c r="N1447" s="225"/>
      <c r="O1447" s="560">
        <f>+N1447-M1447</f>
        <v>0</v>
      </c>
      <c r="Q1447" s="225"/>
      <c r="R1447" s="499"/>
      <c r="S1447" s="225"/>
      <c r="T1447" s="225"/>
      <c r="V1447" s="225"/>
      <c r="W1447" s="225"/>
      <c r="X1447" s="499"/>
      <c r="Y1447" s="501"/>
      <c r="Z1447" s="499"/>
    </row>
    <row r="1448" spans="1:26" hidden="1">
      <c r="B1448" s="138" t="s">
        <v>2931</v>
      </c>
      <c r="C1448" s="138" t="s">
        <v>4188</v>
      </c>
      <c r="D1448" s="138"/>
      <c r="E1448" s="138"/>
      <c r="F1448" s="138"/>
      <c r="G1448" s="138"/>
      <c r="H1448" s="138"/>
      <c r="I1448" s="138"/>
      <c r="J1448" s="138"/>
      <c r="K1448" s="316" t="s">
        <v>2923</v>
      </c>
      <c r="L1448" s="270" t="s">
        <v>3218</v>
      </c>
      <c r="M1448" s="343"/>
      <c r="N1448" s="343"/>
      <c r="O1448" s="343"/>
      <c r="Q1448" s="343"/>
      <c r="R1448" s="499"/>
      <c r="S1448" s="815"/>
      <c r="T1448" s="815"/>
      <c r="V1448" s="815"/>
      <c r="W1448" s="815"/>
      <c r="X1448" s="499"/>
      <c r="Y1448" s="501"/>
      <c r="Z1448" s="499"/>
    </row>
    <row r="1449" spans="1:26" ht="15.75" hidden="1" thickBot="1">
      <c r="B1449" s="352" t="s">
        <v>2932</v>
      </c>
      <c r="C1449" s="352" t="s">
        <v>4189</v>
      </c>
      <c r="D1449" s="352"/>
      <c r="E1449" s="352"/>
      <c r="F1449" s="352"/>
      <c r="G1449" s="352"/>
      <c r="H1449" s="352"/>
      <c r="I1449" s="352"/>
      <c r="J1449" s="352"/>
      <c r="K1449" s="977" t="s">
        <v>2925</v>
      </c>
      <c r="L1449" s="562" t="s">
        <v>3218</v>
      </c>
      <c r="M1449" s="343"/>
      <c r="N1449" s="343"/>
      <c r="O1449" s="343"/>
      <c r="Q1449" s="343"/>
      <c r="R1449" s="499"/>
      <c r="S1449" s="815"/>
      <c r="T1449" s="815"/>
      <c r="V1449" s="815"/>
      <c r="W1449" s="815"/>
      <c r="X1449" s="499"/>
      <c r="Y1449" s="501"/>
      <c r="Z1449" s="499"/>
    </row>
    <row r="1450" spans="1:26">
      <c r="M1450" s="265"/>
      <c r="N1450" s="379"/>
      <c r="Q1450" s="379"/>
      <c r="R1450" s="554"/>
      <c r="X1450" s="501"/>
      <c r="Y1450" s="501"/>
      <c r="Z1450" s="501"/>
    </row>
    <row r="1451" spans="1:26" ht="15.75" thickBot="1">
      <c r="M1451" s="265"/>
      <c r="N1451" s="379"/>
      <c r="Q1451" s="379"/>
      <c r="R1451" s="554"/>
      <c r="X1451" s="501"/>
      <c r="Y1451" s="501"/>
      <c r="Z1451" s="501"/>
    </row>
    <row r="1452" spans="1:26" s="291" customFormat="1" ht="26.25" thickBot="1">
      <c r="A1452" s="265"/>
      <c r="K1452" s="529"/>
      <c r="L1452" s="465"/>
      <c r="M1452" s="328" t="str">
        <f>+$M$10</f>
        <v>Valore netto al 31/12/2017</v>
      </c>
      <c r="N1452" s="779" t="str">
        <f>N$10</f>
        <v>Valore netto al 31/12/2018</v>
      </c>
      <c r="O1452" s="779" t="s">
        <v>4064</v>
      </c>
      <c r="P1452" s="806"/>
      <c r="Q1452" s="779" t="str">
        <f>Q$10</f>
        <v>Prechiusura al ° trimestre 2018</v>
      </c>
      <c r="R1452" s="514"/>
    </row>
    <row r="1453" spans="1:26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329" t="s">
        <v>4191</v>
      </c>
      <c r="L1453" s="210" t="s">
        <v>3218</v>
      </c>
      <c r="M1453" s="98">
        <f>+M1455-M1473</f>
        <v>0</v>
      </c>
      <c r="N1453" s="98">
        <f>+N1455-N1473</f>
        <v>0</v>
      </c>
      <c r="O1453" s="775">
        <f>+N1453-M1453</f>
        <v>0</v>
      </c>
      <c r="Q1453" s="98">
        <f>+Q1455-Q1473</f>
        <v>-78</v>
      </c>
      <c r="R1453" s="518"/>
      <c r="X1453" s="291"/>
      <c r="Y1453" s="291"/>
      <c r="Z1453" s="291"/>
    </row>
    <row r="1454" spans="1:26" ht="16.5" thickTop="1" thickBot="1">
      <c r="M1454" s="265"/>
      <c r="N1454" s="379"/>
      <c r="Q1454" s="379"/>
      <c r="R1454" s="554"/>
      <c r="X1454" s="291"/>
      <c r="Y1454" s="291"/>
      <c r="Z1454" s="291"/>
    </row>
    <row r="1455" spans="1:26" ht="17.25" thickTop="1" thickBot="1">
      <c r="B1455" s="194" t="s">
        <v>2935</v>
      </c>
      <c r="C1455" s="247" t="s">
        <v>4192</v>
      </c>
      <c r="D1455" s="248"/>
      <c r="E1455" s="103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0</v>
      </c>
      <c r="N1455" s="154">
        <f>SUM(N1458:N1471)</f>
        <v>0</v>
      </c>
      <c r="O1455" s="298">
        <f>+N1455-M1455</f>
        <v>0</v>
      </c>
      <c r="Q1455" s="154">
        <f>SUM(Q1458:Q1471)</f>
        <v>0</v>
      </c>
      <c r="R1455" s="519"/>
      <c r="X1455" s="501"/>
      <c r="Y1455" s="501"/>
      <c r="Z1455" s="501"/>
    </row>
    <row r="1456" spans="1:26" ht="9" customHeight="1" thickTop="1" thickBot="1">
      <c r="K1456" s="540"/>
      <c r="M1456" s="265"/>
      <c r="N1456" s="379"/>
      <c r="Q1456" s="379"/>
      <c r="R1456" s="554"/>
      <c r="X1456" s="501"/>
      <c r="Y1456" s="501"/>
      <c r="Z1456" s="501"/>
    </row>
    <row r="1457" spans="2:26" ht="26.25" thickBot="1">
      <c r="B1457" s="102" t="s">
        <v>3221</v>
      </c>
      <c r="C1457" s="245" t="s">
        <v>48</v>
      </c>
      <c r="D1457" s="245"/>
      <c r="E1457" s="246"/>
      <c r="F1457" s="246"/>
      <c r="G1457" s="246"/>
      <c r="H1457" s="246"/>
      <c r="I1457" s="246"/>
      <c r="J1457" s="246"/>
      <c r="K1457" s="302" t="s">
        <v>3222</v>
      </c>
      <c r="L1457" s="135"/>
      <c r="M1457" s="328" t="str">
        <f>+$M$10</f>
        <v>Valore netto al 31/12/2017</v>
      </c>
      <c r="N1457" s="779" t="str">
        <f>N$10</f>
        <v>Valore netto al 31/12/2018</v>
      </c>
      <c r="O1457" s="779" t="s">
        <v>4064</v>
      </c>
      <c r="P1457" s="806"/>
      <c r="Q1457" s="779" t="str">
        <f>Q$10</f>
        <v>Prechiusura al ° trimestre 2018</v>
      </c>
      <c r="R1457" s="514"/>
      <c r="X1457" s="501"/>
      <c r="Y1457" s="501"/>
      <c r="Z1457" s="501"/>
    </row>
    <row r="1458" spans="2:26">
      <c r="B1458" s="127" t="s">
        <v>2937</v>
      </c>
      <c r="C1458" s="127" t="s">
        <v>4194</v>
      </c>
      <c r="D1458" s="127"/>
      <c r="E1458" s="127"/>
      <c r="F1458" s="127"/>
      <c r="G1458" s="127"/>
      <c r="H1458" s="127"/>
      <c r="I1458" s="127"/>
      <c r="J1458" s="127"/>
      <c r="K1458" s="183" t="s">
        <v>2940</v>
      </c>
      <c r="L1458" s="125" t="s">
        <v>3218</v>
      </c>
      <c r="M1458" s="564">
        <f>IF(ISERROR(VLOOKUP($B1458,ESTR_PREC!$A$1:$M$6000,7,FALSE))=TRUE,0,VLOOKUP($B1458,ESTR_PREC!$A$1:$M$6000,7,FALSE))</f>
        <v>0</v>
      </c>
      <c r="N1458" s="225"/>
      <c r="O1458" s="560">
        <f>+N1458-M1458</f>
        <v>0</v>
      </c>
      <c r="Q1458" s="225"/>
      <c r="R1458" s="499"/>
      <c r="X1458" s="501"/>
      <c r="Y1458" s="501"/>
      <c r="Z1458" s="501"/>
    </row>
    <row r="1459" spans="2:26">
      <c r="B1459" s="138" t="s">
        <v>2941</v>
      </c>
      <c r="C1459" s="138" t="s">
        <v>4195</v>
      </c>
      <c r="D1459" s="138"/>
      <c r="E1459" s="138"/>
      <c r="F1459" s="138"/>
      <c r="G1459" s="138"/>
      <c r="H1459" s="138"/>
      <c r="I1459" s="138"/>
      <c r="J1459" s="138"/>
      <c r="K1459" s="257" t="s">
        <v>2943</v>
      </c>
      <c r="L1459" s="270" t="s">
        <v>3218</v>
      </c>
      <c r="M1459" s="564">
        <f>IF(ISERROR(VLOOKUP($B1459,ESTR_PREC!$A$1:$M$6000,7,FALSE))=TRUE,0,VLOOKUP($B1459,ESTR_PREC!$A$1:$M$6000,7,FALSE))</f>
        <v>0</v>
      </c>
      <c r="N1459" s="225"/>
      <c r="O1459" s="560">
        <f>+N1459-M1459</f>
        <v>0</v>
      </c>
      <c r="Q1459" s="225"/>
      <c r="R1459" s="499"/>
      <c r="X1459" s="501"/>
      <c r="Y1459" s="501"/>
      <c r="Z1459" s="501"/>
    </row>
    <row r="1460" spans="2:26">
      <c r="B1460" s="138" t="s">
        <v>2944</v>
      </c>
      <c r="C1460" s="138" t="s">
        <v>4196</v>
      </c>
      <c r="D1460" s="138"/>
      <c r="E1460" s="138"/>
      <c r="F1460" s="138"/>
      <c r="G1460" s="138"/>
      <c r="H1460" s="138"/>
      <c r="I1460" s="138"/>
      <c r="J1460" s="138"/>
      <c r="K1460" s="257" t="s">
        <v>2945</v>
      </c>
      <c r="L1460" s="270" t="s">
        <v>3218</v>
      </c>
      <c r="M1460" s="564">
        <f>IF(ISERROR(VLOOKUP($B1460,ESTR_PREC!$A$1:$M$6000,7,FALSE))=TRUE,0,VLOOKUP($B1460,ESTR_PREC!$A$1:$M$6000,7,FALSE))</f>
        <v>0</v>
      </c>
      <c r="N1460" s="225"/>
      <c r="O1460" s="560">
        <f>+N1460-M1460</f>
        <v>0</v>
      </c>
      <c r="Q1460" s="225"/>
      <c r="R1460" s="499"/>
      <c r="X1460" s="501"/>
      <c r="Y1460" s="501"/>
      <c r="Z1460" s="501"/>
    </row>
    <row r="1461" spans="2:26">
      <c r="B1461" s="138" t="s">
        <v>2946</v>
      </c>
      <c r="C1461" s="138" t="s">
        <v>4197</v>
      </c>
      <c r="D1461" s="138"/>
      <c r="E1461" s="138"/>
      <c r="F1461" s="138"/>
      <c r="G1461" s="138"/>
      <c r="H1461" s="138"/>
      <c r="I1461" s="138"/>
      <c r="J1461" s="138"/>
      <c r="K1461" s="257" t="s">
        <v>2949</v>
      </c>
      <c r="L1461" s="270" t="s">
        <v>3218</v>
      </c>
      <c r="M1461" s="564">
        <f>IF(ISERROR(VLOOKUP($B1461,ESTR_PREC!$A$1:$M$6000,7,FALSE))=TRUE,0,VLOOKUP($B1461,ESTR_PREC!$A$1:$M$6000,7,FALSE))</f>
        <v>0</v>
      </c>
      <c r="N1461" s="225"/>
      <c r="O1461" s="560">
        <f>+N1461-M1461</f>
        <v>0</v>
      </c>
      <c r="Q1461" s="225"/>
      <c r="R1461" s="499"/>
      <c r="X1461" s="501"/>
      <c r="Y1461" s="501"/>
      <c r="Z1461" s="501"/>
    </row>
    <row r="1462" spans="2:26" ht="25.5">
      <c r="B1462" s="138" t="s">
        <v>2950</v>
      </c>
      <c r="C1462" s="138" t="s">
        <v>4198</v>
      </c>
      <c r="D1462" s="138"/>
      <c r="E1462" s="138"/>
      <c r="F1462" s="138"/>
      <c r="G1462" s="138"/>
      <c r="H1462" s="138"/>
      <c r="I1462" s="138"/>
      <c r="J1462" s="138"/>
      <c r="K1462" s="369" t="s">
        <v>2951</v>
      </c>
      <c r="L1462" s="270" t="s">
        <v>3218</v>
      </c>
      <c r="M1462" s="564">
        <f>IF(ISERROR(VLOOKUP($B1462,ESTR_PREC!$A$1:$M$6000,7,FALSE))=TRUE,0,VLOOKUP($B1462,ESTR_PREC!$A$1:$M$6000,7,FALSE))</f>
        <v>0</v>
      </c>
      <c r="N1462" s="225"/>
      <c r="O1462" s="560">
        <f>+N1462-M1462</f>
        <v>0</v>
      </c>
      <c r="Q1462" s="225"/>
      <c r="R1462" s="499"/>
      <c r="X1462" s="501"/>
      <c r="Y1462" s="501"/>
      <c r="Z1462" s="501"/>
    </row>
    <row r="1463" spans="2:26" ht="25.5" hidden="1">
      <c r="B1463" s="138" t="s">
        <v>2952</v>
      </c>
      <c r="C1463" s="138" t="s">
        <v>4199</v>
      </c>
      <c r="D1463" s="138"/>
      <c r="E1463" s="138"/>
      <c r="F1463" s="138"/>
      <c r="G1463" s="138"/>
      <c r="H1463" s="138"/>
      <c r="I1463" s="138"/>
      <c r="J1463" s="138"/>
      <c r="K1463" s="257" t="s">
        <v>2954</v>
      </c>
      <c r="L1463" s="270" t="s">
        <v>3218</v>
      </c>
      <c r="M1463" s="343"/>
      <c r="N1463" s="343"/>
      <c r="O1463" s="343"/>
      <c r="Q1463" s="343"/>
      <c r="R1463" s="499"/>
      <c r="X1463" s="501"/>
      <c r="Y1463" s="501"/>
      <c r="Z1463" s="501"/>
    </row>
    <row r="1464" spans="2:26">
      <c r="B1464" s="138" t="s">
        <v>2955</v>
      </c>
      <c r="C1464" s="138" t="s">
        <v>4200</v>
      </c>
      <c r="D1464" s="138"/>
      <c r="E1464" s="138"/>
      <c r="F1464" s="138"/>
      <c r="G1464" s="138"/>
      <c r="H1464" s="138"/>
      <c r="I1464" s="138"/>
      <c r="J1464" s="138"/>
      <c r="K1464" s="257" t="s">
        <v>2957</v>
      </c>
      <c r="L1464" s="270" t="s">
        <v>3218</v>
      </c>
      <c r="M1464" s="564">
        <f>IF(ISERROR(VLOOKUP($B1464,ESTR_PREC!$A$1:$M$6000,7,FALSE))=TRUE,0,VLOOKUP($B1464,ESTR_PREC!$A$1:$M$6000,7,FALSE))</f>
        <v>0</v>
      </c>
      <c r="N1464" s="225"/>
      <c r="O1464" s="560">
        <f t="shared" ref="O1464:O1469" si="44">+N1464-M1464</f>
        <v>0</v>
      </c>
      <c r="Q1464" s="225"/>
      <c r="R1464" s="499"/>
      <c r="X1464" s="501"/>
      <c r="Y1464" s="501"/>
      <c r="Z1464" s="501"/>
    </row>
    <row r="1465" spans="2:26" ht="25.5">
      <c r="B1465" s="138" t="s">
        <v>2958</v>
      </c>
      <c r="C1465" s="138" t="s">
        <v>4201</v>
      </c>
      <c r="D1465" s="138"/>
      <c r="E1465" s="138"/>
      <c r="F1465" s="138"/>
      <c r="G1465" s="138"/>
      <c r="H1465" s="138"/>
      <c r="I1465" s="138"/>
      <c r="J1465" s="138"/>
      <c r="K1465" s="257" t="s">
        <v>2960</v>
      </c>
      <c r="L1465" s="270" t="s">
        <v>3218</v>
      </c>
      <c r="M1465" s="564">
        <f>IF(ISERROR(VLOOKUP($B1465,ESTR_PREC!$A$1:$M$6000,7,FALSE))=TRUE,0,VLOOKUP($B1465,ESTR_PREC!$A$1:$M$6000,7,FALSE))</f>
        <v>0</v>
      </c>
      <c r="N1465" s="225"/>
      <c r="O1465" s="560">
        <f t="shared" si="44"/>
        <v>0</v>
      </c>
      <c r="Q1465" s="225"/>
      <c r="R1465" s="499"/>
      <c r="X1465" s="501"/>
      <c r="Y1465" s="501"/>
      <c r="Z1465" s="501"/>
    </row>
    <row r="1466" spans="2:26" ht="25.5">
      <c r="B1466" s="138" t="s">
        <v>2961</v>
      </c>
      <c r="C1466" s="138" t="s">
        <v>4202</v>
      </c>
      <c r="D1466" s="138"/>
      <c r="E1466" s="138"/>
      <c r="F1466" s="138"/>
      <c r="G1466" s="138"/>
      <c r="H1466" s="138"/>
      <c r="I1466" s="138"/>
      <c r="J1466" s="138"/>
      <c r="K1466" s="257" t="s">
        <v>2963</v>
      </c>
      <c r="L1466" s="270" t="s">
        <v>3218</v>
      </c>
      <c r="M1466" s="564">
        <f>IF(ISERROR(VLOOKUP($B1466,ESTR_PREC!$A$1:$M$6000,7,FALSE))=TRUE,0,VLOOKUP($B1466,ESTR_PREC!$A$1:$M$6000,7,FALSE))</f>
        <v>0</v>
      </c>
      <c r="N1466" s="225"/>
      <c r="O1466" s="560">
        <f t="shared" si="44"/>
        <v>0</v>
      </c>
      <c r="Q1466" s="225"/>
      <c r="R1466" s="499"/>
      <c r="X1466" s="501"/>
      <c r="Y1466" s="501"/>
      <c r="Z1466" s="501"/>
    </row>
    <row r="1467" spans="2:26" ht="25.5">
      <c r="B1467" s="138" t="s">
        <v>2964</v>
      </c>
      <c r="C1467" s="138" t="s">
        <v>4203</v>
      </c>
      <c r="D1467" s="138"/>
      <c r="E1467" s="138"/>
      <c r="F1467" s="138"/>
      <c r="G1467" s="138"/>
      <c r="H1467" s="138"/>
      <c r="I1467" s="138"/>
      <c r="J1467" s="138"/>
      <c r="K1467" s="257" t="s">
        <v>2966</v>
      </c>
      <c r="L1467" s="270" t="s">
        <v>3218</v>
      </c>
      <c r="M1467" s="564">
        <f>IF(ISERROR(VLOOKUP($B1467,ESTR_PREC!$A$1:$M$6000,7,FALSE))=TRUE,0,VLOOKUP($B1467,ESTR_PREC!$A$1:$M$6000,7,FALSE))</f>
        <v>0</v>
      </c>
      <c r="N1467" s="225"/>
      <c r="O1467" s="560">
        <f t="shared" si="44"/>
        <v>0</v>
      </c>
      <c r="Q1467" s="225"/>
      <c r="R1467" s="499"/>
      <c r="X1467" s="501"/>
      <c r="Y1467" s="501"/>
      <c r="Z1467" s="501"/>
    </row>
    <row r="1468" spans="2:26" ht="25.5">
      <c r="B1468" s="138" t="s">
        <v>2967</v>
      </c>
      <c r="C1468" s="138" t="s">
        <v>4204</v>
      </c>
      <c r="D1468" s="138"/>
      <c r="E1468" s="138"/>
      <c r="F1468" s="138"/>
      <c r="G1468" s="138"/>
      <c r="H1468" s="138"/>
      <c r="I1468" s="138"/>
      <c r="J1468" s="138"/>
      <c r="K1468" s="257" t="s">
        <v>2969</v>
      </c>
      <c r="L1468" s="270" t="s">
        <v>3218</v>
      </c>
      <c r="M1468" s="564">
        <f>IF(ISERROR(VLOOKUP($B1468,ESTR_PREC!$A$1:$M$6000,7,FALSE))=TRUE,0,VLOOKUP($B1468,ESTR_PREC!$A$1:$M$6000,7,FALSE))</f>
        <v>0</v>
      </c>
      <c r="N1468" s="225"/>
      <c r="O1468" s="560">
        <f t="shared" si="44"/>
        <v>0</v>
      </c>
      <c r="Q1468" s="225"/>
      <c r="R1468" s="499"/>
      <c r="X1468" s="501"/>
      <c r="Y1468" s="501"/>
      <c r="Z1468" s="501"/>
    </row>
    <row r="1469" spans="2:26">
      <c r="B1469" s="138" t="s">
        <v>2970</v>
      </c>
      <c r="C1469" s="138" t="s">
        <v>4205</v>
      </c>
      <c r="D1469" s="138"/>
      <c r="E1469" s="138"/>
      <c r="F1469" s="138"/>
      <c r="G1469" s="138"/>
      <c r="H1469" s="138"/>
      <c r="I1469" s="138"/>
      <c r="J1469" s="138"/>
      <c r="K1469" s="257" t="s">
        <v>2972</v>
      </c>
      <c r="L1469" s="270" t="s">
        <v>3218</v>
      </c>
      <c r="M1469" s="564">
        <f>IF(ISERROR(VLOOKUP($B1469,ESTR_PREC!$A$1:$M$6000,7,FALSE))=TRUE,0,VLOOKUP($B1469,ESTR_PREC!$A$1:$M$6000,7,FALSE))</f>
        <v>0</v>
      </c>
      <c r="N1469" s="225"/>
      <c r="O1469" s="560">
        <f t="shared" si="44"/>
        <v>0</v>
      </c>
      <c r="Q1469" s="225"/>
      <c r="R1469" s="499"/>
      <c r="X1469" s="501"/>
      <c r="Y1469" s="501"/>
      <c r="Z1469" s="501"/>
    </row>
    <row r="1470" spans="2:26" hidden="1">
      <c r="B1470" s="138" t="s">
        <v>2973</v>
      </c>
      <c r="C1470" s="138" t="s">
        <v>4206</v>
      </c>
      <c r="D1470" s="138"/>
      <c r="E1470" s="138"/>
      <c r="F1470" s="138"/>
      <c r="G1470" s="138"/>
      <c r="H1470" s="138"/>
      <c r="I1470" s="138"/>
      <c r="J1470" s="138"/>
      <c r="K1470" s="257" t="s">
        <v>2975</v>
      </c>
      <c r="L1470" s="270" t="s">
        <v>3218</v>
      </c>
      <c r="M1470" s="343"/>
      <c r="N1470" s="564"/>
      <c r="O1470" s="343"/>
      <c r="Q1470" s="564"/>
      <c r="R1470" s="499"/>
      <c r="X1470" s="501"/>
      <c r="Y1470" s="501"/>
      <c r="Z1470" s="501"/>
    </row>
    <row r="1471" spans="2:26" ht="15.75" thickBot="1">
      <c r="B1471" s="352" t="s">
        <v>2976</v>
      </c>
      <c r="C1471" s="352" t="s">
        <v>4207</v>
      </c>
      <c r="D1471" s="352"/>
      <c r="E1471" s="352"/>
      <c r="F1471" s="352"/>
      <c r="G1471" s="352"/>
      <c r="H1471" s="352"/>
      <c r="I1471" s="352"/>
      <c r="J1471" s="352"/>
      <c r="K1471" s="561" t="s">
        <v>4208</v>
      </c>
      <c r="L1471" s="562" t="s">
        <v>3218</v>
      </c>
      <c r="M1471" s="564">
        <f>IF(ISERROR(VLOOKUP($B1471,ESTR_PREC!$A$1:$M$6000,7,FALSE))=TRUE,0,VLOOKUP($B1471,ESTR_PREC!$A$1:$M$6000,7,FALSE))</f>
        <v>0</v>
      </c>
      <c r="N1471" s="225"/>
      <c r="O1471" s="560">
        <f>+N1471-M1471</f>
        <v>0</v>
      </c>
      <c r="Q1471" s="225"/>
      <c r="R1471" s="499"/>
      <c r="X1471" s="501"/>
      <c r="Y1471" s="501"/>
      <c r="Z1471" s="501"/>
    </row>
    <row r="1472" spans="2:26" ht="15.75" thickBot="1">
      <c r="M1472" s="265"/>
      <c r="N1472" s="379"/>
      <c r="Q1472" s="379"/>
      <c r="R1472" s="554"/>
      <c r="X1472" s="501"/>
      <c r="Y1472" s="501"/>
      <c r="Z1472" s="501"/>
    </row>
    <row r="1473" spans="2:26" ht="17.25" customHeight="1" thickTop="1" thickBot="1">
      <c r="B1473" s="152" t="s">
        <v>2978</v>
      </c>
      <c r="C1473" s="247" t="s">
        <v>4209</v>
      </c>
      <c r="D1473" s="248"/>
      <c r="E1473" s="103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0</v>
      </c>
      <c r="N1473" s="154">
        <f>SUM(N1476:N1491)</f>
        <v>0</v>
      </c>
      <c r="O1473" s="298">
        <f>+N1473-M1473</f>
        <v>0</v>
      </c>
      <c r="Q1473" s="154">
        <f>SUM(Q1476:Q1491)</f>
        <v>78</v>
      </c>
      <c r="R1473" s="519"/>
      <c r="S1473" s="154">
        <f>SUM(S1476:S1491)</f>
        <v>0</v>
      </c>
      <c r="T1473" s="154">
        <f>SUM(T1476:T1491)</f>
        <v>0</v>
      </c>
      <c r="V1473" s="154">
        <f>SUM(V1476:V1491)</f>
        <v>0</v>
      </c>
      <c r="W1473" s="154">
        <f>SUM(W1476:W1491)</f>
        <v>0</v>
      </c>
      <c r="X1473" s="519"/>
      <c r="Y1473" s="501"/>
      <c r="Z1473" s="519"/>
    </row>
    <row r="1474" spans="2:26" ht="9" customHeight="1" thickTop="1" thickBot="1">
      <c r="K1474" s="540"/>
      <c r="M1474" s="265"/>
      <c r="N1474" s="379"/>
      <c r="Q1474" s="379"/>
      <c r="R1474" s="554"/>
      <c r="X1474" s="501"/>
      <c r="Y1474" s="501"/>
      <c r="Z1474" s="501"/>
    </row>
    <row r="1475" spans="2:26" ht="39" thickBot="1">
      <c r="B1475" s="102" t="s">
        <v>3221</v>
      </c>
      <c r="C1475" s="245" t="s">
        <v>48</v>
      </c>
      <c r="D1475" s="245"/>
      <c r="E1475" s="246"/>
      <c r="F1475" s="246"/>
      <c r="G1475" s="246"/>
      <c r="H1475" s="246"/>
      <c r="I1475" s="246"/>
      <c r="J1475" s="246"/>
      <c r="K1475" s="302" t="s">
        <v>3222</v>
      </c>
      <c r="L1475" s="135"/>
      <c r="M1475" s="328" t="str">
        <f>+$M$10</f>
        <v>Valore netto al 31/12/2017</v>
      </c>
      <c r="N1475" s="779" t="str">
        <f>N$10</f>
        <v>Valore netto al 31/12/2018</v>
      </c>
      <c r="O1475" s="779" t="s">
        <v>4064</v>
      </c>
      <c r="P1475" s="806"/>
      <c r="Q1475" s="779" t="str">
        <f>Q$10</f>
        <v>Prechiusura al ° trimestre 2018</v>
      </c>
      <c r="R1475" s="514"/>
      <c r="S1475" s="1145" t="str">
        <f>S$330</f>
        <v>Costi da utilizzo contributi 2018</v>
      </c>
      <c r="T1475" s="1143" t="str">
        <f>T$330</f>
        <v>Costi da utilizzo contributi DI CUI SOCIO-SAN</v>
      </c>
      <c r="U1475" s="1144"/>
      <c r="V1475" s="1142" t="str">
        <f>V$330</f>
        <v>Costi da contributi 2018</v>
      </c>
      <c r="W1475" s="1143" t="str">
        <f>W$330</f>
        <v>Costi da contributi DI CUI SOCIO-SAN</v>
      </c>
      <c r="X1475" s="681"/>
      <c r="Y1475" s="501"/>
      <c r="Z1475" s="681"/>
    </row>
    <row r="1476" spans="2:26">
      <c r="B1476" s="138" t="s">
        <v>2980</v>
      </c>
      <c r="C1476" s="138" t="s">
        <v>4211</v>
      </c>
      <c r="D1476" s="138"/>
      <c r="E1476" s="138"/>
      <c r="F1476" s="138"/>
      <c r="G1476" s="138"/>
      <c r="H1476" s="138"/>
      <c r="I1476" s="138"/>
      <c r="J1476" s="138"/>
      <c r="K1476" s="257" t="s">
        <v>2983</v>
      </c>
      <c r="L1476" s="270" t="s">
        <v>3218</v>
      </c>
      <c r="M1476" s="564">
        <f>IF(ISERROR(VLOOKUP($B1476,ESTR_PREC!$A$1:$M$6000,7,FALSE))=TRUE,0,VLOOKUP($B1476,ESTR_PREC!$A$1:$M$6000,7,FALSE))</f>
        <v>0</v>
      </c>
      <c r="N1476" s="225"/>
      <c r="O1476" s="560">
        <f>+N1476-M1476</f>
        <v>0</v>
      </c>
      <c r="Q1476" s="225"/>
      <c r="R1476" s="499"/>
      <c r="S1476" s="225"/>
      <c r="T1476" s="225"/>
      <c r="V1476" s="225"/>
      <c r="W1476" s="225"/>
      <c r="X1476" s="499"/>
      <c r="Y1476" s="501"/>
      <c r="Z1476" s="499"/>
    </row>
    <row r="1477" spans="2:26" hidden="1">
      <c r="B1477" s="138" t="s">
        <v>2984</v>
      </c>
      <c r="C1477" s="138" t="s">
        <v>4212</v>
      </c>
      <c r="D1477" s="138"/>
      <c r="E1477" s="138"/>
      <c r="F1477" s="138"/>
      <c r="G1477" s="138"/>
      <c r="H1477" s="138"/>
      <c r="I1477" s="138"/>
      <c r="J1477" s="138"/>
      <c r="K1477" s="257" t="s">
        <v>2985</v>
      </c>
      <c r="L1477" s="270" t="s">
        <v>3218</v>
      </c>
      <c r="M1477" s="343"/>
      <c r="N1477" s="343"/>
      <c r="O1477" s="343"/>
      <c r="Q1477" s="343"/>
      <c r="R1477" s="499"/>
      <c r="S1477" s="815"/>
      <c r="T1477" s="815"/>
      <c r="V1477" s="815"/>
      <c r="W1477" s="815"/>
      <c r="X1477" s="499"/>
      <c r="Y1477" s="501"/>
      <c r="Z1477" s="499"/>
    </row>
    <row r="1478" spans="2:26">
      <c r="B1478" s="138" t="s">
        <v>2986</v>
      </c>
      <c r="C1478" s="138" t="s">
        <v>4213</v>
      </c>
      <c r="D1478" s="138"/>
      <c r="E1478" s="138"/>
      <c r="F1478" s="138"/>
      <c r="G1478" s="138"/>
      <c r="H1478" s="138"/>
      <c r="I1478" s="138"/>
      <c r="J1478" s="138"/>
      <c r="K1478" s="257" t="s">
        <v>2989</v>
      </c>
      <c r="L1478" s="270" t="s">
        <v>3218</v>
      </c>
      <c r="M1478" s="564">
        <f>IF(ISERROR(VLOOKUP($B1478,ESTR_PREC!$A$1:$M$6000,7,FALSE))=TRUE,0,VLOOKUP($B1478,ESTR_PREC!$A$1:$M$6000,7,FALSE))</f>
        <v>0</v>
      </c>
      <c r="N1478" s="225"/>
      <c r="O1478" s="560">
        <f>+N1478-M1478</f>
        <v>0</v>
      </c>
      <c r="Q1478" s="225"/>
      <c r="R1478" s="499"/>
      <c r="S1478" s="225"/>
      <c r="T1478" s="225"/>
      <c r="V1478" s="225"/>
      <c r="W1478" s="225"/>
      <c r="X1478" s="499"/>
      <c r="Y1478" s="501"/>
      <c r="Z1478" s="499"/>
    </row>
    <row r="1479" spans="2:26">
      <c r="B1479" s="138" t="s">
        <v>2990</v>
      </c>
      <c r="C1479" s="138" t="s">
        <v>4214</v>
      </c>
      <c r="D1479" s="138"/>
      <c r="E1479" s="138"/>
      <c r="F1479" s="138"/>
      <c r="G1479" s="138"/>
      <c r="H1479" s="138"/>
      <c r="I1479" s="138"/>
      <c r="J1479" s="138"/>
      <c r="K1479" s="369" t="s">
        <v>2992</v>
      </c>
      <c r="L1479" s="270" t="s">
        <v>3218</v>
      </c>
      <c r="M1479" s="564">
        <f>IF(ISERROR(VLOOKUP($B1479,ESTR_PREC!$A$1:$M$6000,7,FALSE))=TRUE,0,VLOOKUP($B1479,ESTR_PREC!$A$1:$M$6000,7,FALSE))</f>
        <v>0</v>
      </c>
      <c r="N1479" s="225"/>
      <c r="O1479" s="560">
        <f>+N1479-M1479</f>
        <v>0</v>
      </c>
      <c r="Q1479" s="225"/>
      <c r="R1479" s="499"/>
      <c r="S1479" s="225"/>
      <c r="T1479" s="225"/>
      <c r="V1479" s="225"/>
      <c r="W1479" s="225"/>
      <c r="X1479" s="499"/>
      <c r="Y1479" s="501"/>
      <c r="Z1479" s="499"/>
    </row>
    <row r="1480" spans="2:26" ht="25.5" hidden="1">
      <c r="B1480" s="138" t="s">
        <v>2993</v>
      </c>
      <c r="C1480" s="138" t="s">
        <v>4215</v>
      </c>
      <c r="D1480" s="138"/>
      <c r="E1480" s="138"/>
      <c r="F1480" s="138"/>
      <c r="G1480" s="138"/>
      <c r="H1480" s="138"/>
      <c r="I1480" s="138"/>
      <c r="J1480" s="138"/>
      <c r="K1480" s="369" t="s">
        <v>2995</v>
      </c>
      <c r="L1480" s="270" t="s">
        <v>3218</v>
      </c>
      <c r="M1480" s="815"/>
      <c r="N1480" s="815"/>
      <c r="O1480" s="815"/>
      <c r="Q1480" s="815"/>
      <c r="R1480" s="499"/>
      <c r="S1480" s="815"/>
      <c r="T1480" s="225"/>
      <c r="V1480" s="815"/>
      <c r="W1480" s="225"/>
      <c r="X1480" s="499"/>
      <c r="Y1480" s="501"/>
      <c r="Z1480" s="499"/>
    </row>
    <row r="1481" spans="2:26" ht="25.5">
      <c r="B1481" s="138" t="s">
        <v>2996</v>
      </c>
      <c r="C1481" s="138" t="s">
        <v>4216</v>
      </c>
      <c r="D1481" s="138"/>
      <c r="E1481" s="138"/>
      <c r="F1481" s="138"/>
      <c r="G1481" s="138"/>
      <c r="H1481" s="138"/>
      <c r="I1481" s="138"/>
      <c r="J1481" s="138"/>
      <c r="K1481" s="369" t="s">
        <v>2998</v>
      </c>
      <c r="L1481" s="270" t="s">
        <v>3218</v>
      </c>
      <c r="M1481" s="564">
        <f>IF(ISERROR(VLOOKUP($B1481,ESTR_PREC!$A$1:$M$6000,7,FALSE))=TRUE,0,VLOOKUP($B1481,ESTR_PREC!$A$1:$M$6000,7,FALSE))</f>
        <v>0</v>
      </c>
      <c r="N1481" s="225"/>
      <c r="O1481" s="560">
        <f>+N1481-M1481</f>
        <v>0</v>
      </c>
      <c r="Q1481" s="225"/>
      <c r="R1481" s="499"/>
      <c r="S1481" s="225"/>
      <c r="T1481" s="225"/>
      <c r="V1481" s="225"/>
      <c r="W1481" s="225"/>
      <c r="X1481" s="499"/>
      <c r="Y1481" s="501"/>
      <c r="Z1481" s="499"/>
    </row>
    <row r="1482" spans="2:26" ht="25.5" hidden="1">
      <c r="B1482" s="138" t="s">
        <v>2999</v>
      </c>
      <c r="C1482" s="138" t="s">
        <v>4217</v>
      </c>
      <c r="D1482" s="138"/>
      <c r="E1482" s="138"/>
      <c r="F1482" s="138"/>
      <c r="G1482" s="138"/>
      <c r="H1482" s="138"/>
      <c r="I1482" s="138"/>
      <c r="J1482" s="138"/>
      <c r="K1482" s="257" t="s">
        <v>3001</v>
      </c>
      <c r="L1482" s="270" t="s">
        <v>3218</v>
      </c>
      <c r="M1482" s="343"/>
      <c r="N1482" s="343"/>
      <c r="O1482" s="343"/>
      <c r="Q1482" s="343"/>
      <c r="R1482" s="499"/>
      <c r="S1482" s="815"/>
      <c r="T1482" s="815"/>
      <c r="V1482" s="815"/>
      <c r="W1482" s="815"/>
      <c r="X1482" s="499"/>
      <c r="Y1482" s="501"/>
      <c r="Z1482" s="499"/>
    </row>
    <row r="1483" spans="2:26" ht="25.5">
      <c r="B1483" s="138" t="s">
        <v>3002</v>
      </c>
      <c r="C1483" s="138" t="s">
        <v>4218</v>
      </c>
      <c r="D1483" s="138"/>
      <c r="E1483" s="138"/>
      <c r="F1483" s="138"/>
      <c r="G1483" s="138"/>
      <c r="H1483" s="138"/>
      <c r="I1483" s="138"/>
      <c r="J1483" s="138"/>
      <c r="K1483" s="257" t="s">
        <v>3004</v>
      </c>
      <c r="L1483" s="270" t="s">
        <v>3218</v>
      </c>
      <c r="M1483" s="564">
        <f>IF(ISERROR(VLOOKUP($B1483,ESTR_PREC!$A$1:$M$6000,7,FALSE))=TRUE,0,VLOOKUP($B1483,ESTR_PREC!$A$1:$M$6000,7,FALSE))</f>
        <v>0</v>
      </c>
      <c r="N1483" s="225"/>
      <c r="O1483" s="560">
        <f t="shared" ref="O1483:O1491" si="45">+N1483-M1483</f>
        <v>0</v>
      </c>
      <c r="Q1483" s="225"/>
      <c r="R1483" s="499"/>
      <c r="S1483" s="225"/>
      <c r="T1483" s="225"/>
      <c r="V1483" s="225"/>
      <c r="W1483" s="225"/>
      <c r="X1483" s="499"/>
      <c r="Y1483" s="501"/>
      <c r="Z1483" s="499"/>
    </row>
    <row r="1484" spans="2:26" ht="25.5">
      <c r="B1484" s="138" t="s">
        <v>3005</v>
      </c>
      <c r="C1484" s="138" t="s">
        <v>4219</v>
      </c>
      <c r="D1484" s="138"/>
      <c r="E1484" s="138"/>
      <c r="F1484" s="138"/>
      <c r="G1484" s="138"/>
      <c r="H1484" s="138"/>
      <c r="I1484" s="138"/>
      <c r="J1484" s="138"/>
      <c r="K1484" s="257" t="s">
        <v>3007</v>
      </c>
      <c r="L1484" s="270" t="s">
        <v>3218</v>
      </c>
      <c r="M1484" s="564">
        <f>IF(ISERROR(VLOOKUP($B1484,ESTR_PREC!$A$1:$M$6000,7,FALSE))=TRUE,0,VLOOKUP($B1484,ESTR_PREC!$A$1:$M$6000,7,FALSE))</f>
        <v>0</v>
      </c>
      <c r="N1484" s="225"/>
      <c r="O1484" s="560">
        <f t="shared" si="45"/>
        <v>0</v>
      </c>
      <c r="Q1484" s="225"/>
      <c r="R1484" s="499"/>
      <c r="S1484" s="225"/>
      <c r="T1484" s="225"/>
      <c r="V1484" s="225"/>
      <c r="W1484" s="225"/>
      <c r="X1484" s="499"/>
      <c r="Y1484" s="501"/>
      <c r="Z1484" s="499"/>
    </row>
    <row r="1485" spans="2:26" ht="25.5">
      <c r="B1485" s="138" t="s">
        <v>3008</v>
      </c>
      <c r="C1485" s="138" t="s">
        <v>4220</v>
      </c>
      <c r="D1485" s="138"/>
      <c r="E1485" s="138"/>
      <c r="F1485" s="138"/>
      <c r="G1485" s="138"/>
      <c r="H1485" s="138"/>
      <c r="I1485" s="138"/>
      <c r="J1485" s="138"/>
      <c r="K1485" s="257" t="s">
        <v>3010</v>
      </c>
      <c r="L1485" s="270" t="s">
        <v>3218</v>
      </c>
      <c r="M1485" s="564">
        <f>IF(ISERROR(VLOOKUP($B1485,ESTR_PREC!$A$1:$M$6000,7,FALSE))=TRUE,0,VLOOKUP($B1485,ESTR_PREC!$A$1:$M$6000,7,FALSE))</f>
        <v>0</v>
      </c>
      <c r="N1485" s="225"/>
      <c r="O1485" s="560">
        <f t="shared" si="45"/>
        <v>0</v>
      </c>
      <c r="Q1485" s="225"/>
      <c r="R1485" s="499"/>
      <c r="S1485" s="225"/>
      <c r="T1485" s="225"/>
      <c r="V1485" s="225"/>
      <c r="W1485" s="225"/>
      <c r="X1485" s="499"/>
      <c r="Y1485" s="501"/>
      <c r="Z1485" s="499"/>
    </row>
    <row r="1486" spans="2:26" ht="25.5">
      <c r="B1486" s="138" t="s">
        <v>3011</v>
      </c>
      <c r="C1486" s="138" t="s">
        <v>4221</v>
      </c>
      <c r="D1486" s="138"/>
      <c r="E1486" s="138"/>
      <c r="F1486" s="138"/>
      <c r="G1486" s="138"/>
      <c r="H1486" s="138"/>
      <c r="I1486" s="138"/>
      <c r="J1486" s="138"/>
      <c r="K1486" s="257" t="s">
        <v>3013</v>
      </c>
      <c r="L1486" s="270" t="s">
        <v>3218</v>
      </c>
      <c r="M1486" s="564">
        <f>IF(ISERROR(VLOOKUP($B1486,ESTR_PREC!$A$1:$M$6000,7,FALSE))=TRUE,0,VLOOKUP($B1486,ESTR_PREC!$A$1:$M$6000,7,FALSE))</f>
        <v>0</v>
      </c>
      <c r="N1486" s="225"/>
      <c r="O1486" s="560">
        <f t="shared" si="45"/>
        <v>0</v>
      </c>
      <c r="Q1486" s="225"/>
      <c r="R1486" s="499"/>
      <c r="S1486" s="225"/>
      <c r="T1486" s="225"/>
      <c r="V1486" s="225"/>
      <c r="W1486" s="225"/>
      <c r="X1486" s="499"/>
      <c r="Y1486" s="501"/>
      <c r="Z1486" s="499"/>
    </row>
    <row r="1487" spans="2:26" ht="25.5">
      <c r="B1487" s="138" t="s">
        <v>3014</v>
      </c>
      <c r="C1487" s="138" t="s">
        <v>4222</v>
      </c>
      <c r="D1487" s="138"/>
      <c r="E1487" s="138"/>
      <c r="F1487" s="138"/>
      <c r="G1487" s="138"/>
      <c r="H1487" s="138"/>
      <c r="I1487" s="138"/>
      <c r="J1487" s="138"/>
      <c r="K1487" s="257" t="s">
        <v>3016</v>
      </c>
      <c r="L1487" s="270" t="s">
        <v>3218</v>
      </c>
      <c r="M1487" s="564">
        <f>IF(ISERROR(VLOOKUP($B1487,ESTR_PREC!$A$1:$M$6000,7,FALSE))=TRUE,0,VLOOKUP($B1487,ESTR_PREC!$A$1:$M$6000,7,FALSE))</f>
        <v>0</v>
      </c>
      <c r="N1487" s="225"/>
      <c r="O1487" s="560">
        <f t="shared" si="45"/>
        <v>0</v>
      </c>
      <c r="Q1487" s="225"/>
      <c r="R1487" s="499"/>
      <c r="S1487" s="225"/>
      <c r="T1487" s="225"/>
      <c r="V1487" s="225"/>
      <c r="W1487" s="225"/>
      <c r="X1487" s="499"/>
      <c r="Y1487" s="501"/>
      <c r="Z1487" s="499"/>
    </row>
    <row r="1488" spans="2:26" ht="25.5">
      <c r="B1488" s="138" t="s">
        <v>3017</v>
      </c>
      <c r="C1488" s="138" t="s">
        <v>4223</v>
      </c>
      <c r="D1488" s="138"/>
      <c r="E1488" s="138"/>
      <c r="F1488" s="138"/>
      <c r="G1488" s="138"/>
      <c r="H1488" s="138"/>
      <c r="I1488" s="138"/>
      <c r="J1488" s="138"/>
      <c r="K1488" s="257" t="s">
        <v>3019</v>
      </c>
      <c r="L1488" s="270" t="s">
        <v>3218</v>
      </c>
      <c r="M1488" s="564">
        <f>IF(ISERROR(VLOOKUP($B1488,ESTR_PREC!$A$1:$M$6000,7,FALSE))=TRUE,0,VLOOKUP($B1488,ESTR_PREC!$A$1:$M$6000,7,FALSE))</f>
        <v>0</v>
      </c>
      <c r="N1488" s="225"/>
      <c r="O1488" s="560">
        <f t="shared" si="45"/>
        <v>0</v>
      </c>
      <c r="Q1488" s="225"/>
      <c r="R1488" s="499"/>
      <c r="S1488" s="225"/>
      <c r="T1488" s="225"/>
      <c r="V1488" s="225"/>
      <c r="W1488" s="225"/>
      <c r="X1488" s="499"/>
      <c r="Y1488" s="501"/>
      <c r="Z1488" s="499"/>
    </row>
    <row r="1489" spans="1:26" ht="25.5">
      <c r="B1489" s="138" t="s">
        <v>3020</v>
      </c>
      <c r="C1489" s="138" t="s">
        <v>4224</v>
      </c>
      <c r="D1489" s="138"/>
      <c r="E1489" s="138"/>
      <c r="F1489" s="138"/>
      <c r="G1489" s="138"/>
      <c r="H1489" s="138"/>
      <c r="I1489" s="138"/>
      <c r="J1489" s="138"/>
      <c r="K1489" s="257" t="s">
        <v>3022</v>
      </c>
      <c r="L1489" s="270" t="s">
        <v>3218</v>
      </c>
      <c r="M1489" s="564">
        <f>IF(ISERROR(VLOOKUP($B1489,ESTR_PREC!$A$1:$M$6000,7,FALSE))=TRUE,0,VLOOKUP($B1489,ESTR_PREC!$A$1:$M$6000,7,FALSE))</f>
        <v>0</v>
      </c>
      <c r="N1489" s="225"/>
      <c r="O1489" s="560">
        <f t="shared" si="45"/>
        <v>0</v>
      </c>
      <c r="Q1489" s="225">
        <v>78</v>
      </c>
      <c r="R1489" s="499"/>
      <c r="S1489" s="225"/>
      <c r="T1489" s="225"/>
      <c r="V1489" s="225"/>
      <c r="W1489" s="225"/>
      <c r="X1489" s="499"/>
      <c r="Y1489" s="501"/>
      <c r="Z1489" s="499"/>
    </row>
    <row r="1490" spans="1:26">
      <c r="B1490" s="138" t="s">
        <v>3023</v>
      </c>
      <c r="C1490" s="138" t="s">
        <v>4225</v>
      </c>
      <c r="D1490" s="138"/>
      <c r="E1490" s="138"/>
      <c r="F1490" s="138"/>
      <c r="G1490" s="138"/>
      <c r="H1490" s="138"/>
      <c r="I1490" s="138"/>
      <c r="J1490" s="138"/>
      <c r="K1490" s="257" t="s">
        <v>3025</v>
      </c>
      <c r="L1490" s="270" t="s">
        <v>3218</v>
      </c>
      <c r="M1490" s="564">
        <f>IF(ISERROR(VLOOKUP($B1490,ESTR_PREC!$A$1:$M$6000,7,FALSE))=TRUE,0,VLOOKUP($B1490,ESTR_PREC!$A$1:$M$6000,7,FALSE))</f>
        <v>0</v>
      </c>
      <c r="N1490" s="225"/>
      <c r="O1490" s="560">
        <f t="shared" si="45"/>
        <v>0</v>
      </c>
      <c r="Q1490" s="225"/>
      <c r="R1490" s="499"/>
      <c r="S1490" s="225"/>
      <c r="T1490" s="225"/>
      <c r="V1490" s="225"/>
      <c r="W1490" s="225"/>
      <c r="X1490" s="499"/>
      <c r="Y1490" s="501"/>
      <c r="Z1490" s="499"/>
    </row>
    <row r="1491" spans="1:26" ht="15.75" thickBot="1">
      <c r="B1491" s="352" t="s">
        <v>3026</v>
      </c>
      <c r="C1491" s="352" t="s">
        <v>4226</v>
      </c>
      <c r="D1491" s="352"/>
      <c r="E1491" s="352"/>
      <c r="F1491" s="352"/>
      <c r="G1491" s="352"/>
      <c r="H1491" s="352"/>
      <c r="I1491" s="352"/>
      <c r="J1491" s="352"/>
      <c r="K1491" s="977" t="s">
        <v>4227</v>
      </c>
      <c r="L1491" s="562" t="s">
        <v>3218</v>
      </c>
      <c r="M1491" s="564">
        <f>IF(ISERROR(VLOOKUP($B1491,ESTR_PREC!$A$1:$M$6000,7,FALSE))=TRUE,0,VLOOKUP($B1491,ESTR_PREC!$A$1:$M$6000,7,FALSE))</f>
        <v>0</v>
      </c>
      <c r="N1491" s="225"/>
      <c r="O1491" s="560">
        <f t="shared" si="45"/>
        <v>0</v>
      </c>
      <c r="Q1491" s="225"/>
      <c r="R1491" s="499"/>
      <c r="S1491" s="225"/>
      <c r="T1491" s="225"/>
      <c r="V1491" s="225"/>
      <c r="W1491" s="225"/>
      <c r="X1491" s="499"/>
      <c r="Y1491" s="501"/>
      <c r="Z1491" s="499"/>
    </row>
    <row r="1492" spans="1:26" ht="15.75">
      <c r="K1492" s="527"/>
      <c r="L1492" s="528"/>
      <c r="M1492" s="192"/>
      <c r="N1492" s="192"/>
      <c r="O1492" s="192"/>
      <c r="Q1492" s="192"/>
      <c r="R1492" s="554"/>
      <c r="S1492" s="192"/>
      <c r="T1492" s="192"/>
      <c r="V1492" s="192"/>
      <c r="W1492" s="192"/>
      <c r="X1492" s="192"/>
      <c r="Y1492" s="501"/>
      <c r="Z1492" s="192"/>
    </row>
    <row r="1493" spans="1:26" ht="16.5" thickBot="1">
      <c r="K1493" s="527"/>
      <c r="L1493" s="528"/>
      <c r="M1493" s="192"/>
      <c r="N1493" s="192"/>
      <c r="O1493" s="192"/>
      <c r="Q1493" s="192"/>
      <c r="R1493" s="554"/>
      <c r="S1493" s="192"/>
      <c r="T1493" s="192"/>
      <c r="V1493" s="192"/>
      <c r="W1493" s="192"/>
      <c r="X1493" s="192"/>
      <c r="Y1493" s="501"/>
      <c r="Z1493" s="192"/>
    </row>
    <row r="1494" spans="1:26" s="291" customFormat="1" ht="39" thickBot="1">
      <c r="A1494" s="265"/>
      <c r="K1494" s="529"/>
      <c r="L1494" s="465"/>
      <c r="M1494" s="328" t="str">
        <f>+$M$10</f>
        <v>Valore netto al 31/12/2017</v>
      </c>
      <c r="N1494" s="779" t="str">
        <f>N$10</f>
        <v>Valore netto al 31/12/2018</v>
      </c>
      <c r="O1494" s="779" t="s">
        <v>4064</v>
      </c>
      <c r="P1494" s="806"/>
      <c r="Q1494" s="779" t="str">
        <f>Q$10</f>
        <v>Prechiusura al ° trimestre 2018</v>
      </c>
      <c r="R1494" s="514"/>
      <c r="S1494" s="1145" t="str">
        <f>S$330</f>
        <v>Costi da utilizzo contributi 2018</v>
      </c>
      <c r="T1494" s="1143" t="str">
        <f>T$330</f>
        <v>Costi da utilizzo contributi DI CUI SOCIO-SAN</v>
      </c>
      <c r="U1494" s="1144"/>
      <c r="V1494" s="1142" t="str">
        <f>V$330</f>
        <v>Costi da contributi 2018</v>
      </c>
      <c r="W1494" s="1143" t="str">
        <f>W$330</f>
        <v>Costi da contributi DI CUI SOCIO-SAN</v>
      </c>
      <c r="X1494" s="681"/>
      <c r="Y1494" s="501"/>
      <c r="Z1494" s="681"/>
    </row>
    <row r="1495" spans="1:26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329" t="s">
        <v>3030</v>
      </c>
      <c r="L1495" s="97" t="s">
        <v>3218</v>
      </c>
      <c r="M1495" s="98">
        <f>SUM(M1498:M1504)</f>
        <v>0</v>
      </c>
      <c r="N1495" s="98">
        <f>SUM(N1498:N1504)</f>
        <v>0</v>
      </c>
      <c r="O1495" s="775">
        <f>+N1495-M1495</f>
        <v>0</v>
      </c>
      <c r="Q1495" s="98">
        <f>SUM(Q1498:Q1504)</f>
        <v>546</v>
      </c>
      <c r="R1495" s="518"/>
      <c r="S1495" s="98">
        <f>SUM(S1498:S1504)</f>
        <v>0</v>
      </c>
      <c r="T1495" s="98">
        <f>SUM(T1498:T1504)</f>
        <v>0</v>
      </c>
      <c r="V1495" s="98">
        <f>SUM(V1498:V1504)</f>
        <v>0</v>
      </c>
      <c r="W1495" s="98">
        <f>SUM(W1498:W1504)</f>
        <v>0</v>
      </c>
      <c r="X1495" s="518"/>
      <c r="Y1495" s="501"/>
      <c r="Z1495" s="518"/>
    </row>
    <row r="1496" spans="1:26" ht="9" customHeight="1" thickTop="1" thickBot="1">
      <c r="N1496" s="379"/>
      <c r="Q1496" s="379"/>
      <c r="R1496" s="554"/>
      <c r="S1496" s="469"/>
      <c r="T1496" s="469"/>
      <c r="V1496" s="469"/>
      <c r="W1496" s="469"/>
      <c r="X1496" s="680"/>
      <c r="Y1496" s="501"/>
      <c r="Z1496" s="680"/>
    </row>
    <row r="1497" spans="1:26" ht="39" thickBot="1">
      <c r="B1497" s="102" t="s">
        <v>3221</v>
      </c>
      <c r="C1497" s="245" t="s">
        <v>48</v>
      </c>
      <c r="D1497" s="245"/>
      <c r="E1497" s="246"/>
      <c r="F1497" s="246"/>
      <c r="G1497" s="246"/>
      <c r="H1497" s="246"/>
      <c r="I1497" s="246"/>
      <c r="J1497" s="246"/>
      <c r="K1497" s="302" t="s">
        <v>3222</v>
      </c>
      <c r="L1497" s="135"/>
      <c r="M1497" s="102" t="str">
        <f>+$M$10</f>
        <v>Valore netto al 31/12/2017</v>
      </c>
      <c r="N1497" s="347" t="str">
        <f>N$10</f>
        <v>Valore netto al 31/12/2018</v>
      </c>
      <c r="O1497" s="559" t="s">
        <v>4064</v>
      </c>
      <c r="Q1497" s="347" t="str">
        <f>Q$10</f>
        <v>Prechiusura al ° trimestre 2018</v>
      </c>
      <c r="R1497" s="514"/>
      <c r="S1497" s="1145" t="str">
        <f>S$330</f>
        <v>Costi da utilizzo contributi 2018</v>
      </c>
      <c r="T1497" s="1143" t="str">
        <f>T$330</f>
        <v>Costi da utilizzo contributi DI CUI SOCIO-SAN</v>
      </c>
      <c r="U1497" s="1144"/>
      <c r="V1497" s="1142" t="str">
        <f>V$330</f>
        <v>Costi da contributi 2018</v>
      </c>
      <c r="W1497" s="1143" t="str">
        <f>W$330</f>
        <v>Costi da contributi DI CUI SOCIO-SAN</v>
      </c>
      <c r="X1497" s="681"/>
      <c r="Y1497" s="501"/>
      <c r="Z1497" s="681"/>
    </row>
    <row r="1498" spans="1:26">
      <c r="B1498" s="127" t="s">
        <v>3031</v>
      </c>
      <c r="C1498" s="127" t="s">
        <v>4229</v>
      </c>
      <c r="D1498" s="127"/>
      <c r="E1498" s="127"/>
      <c r="F1498" s="127"/>
      <c r="G1498" s="127"/>
      <c r="H1498" s="127"/>
      <c r="I1498" s="127"/>
      <c r="J1498" s="127"/>
      <c r="K1498" s="183" t="s">
        <v>3036</v>
      </c>
      <c r="L1498" s="125" t="s">
        <v>3218</v>
      </c>
      <c r="M1498" s="564">
        <f>IF(ISERROR(VLOOKUP($B1498,ESTR_PREC!$A$1:$M$6000,7,FALSE))=TRUE,0,VLOOKUP($B1498,ESTR_PREC!$A$1:$M$6000,7,FALSE))</f>
        <v>0</v>
      </c>
      <c r="N1498" s="225"/>
      <c r="O1498" s="560">
        <f t="shared" ref="O1498:O1504" si="46">+N1498-M1498</f>
        <v>0</v>
      </c>
      <c r="Q1498" s="225">
        <v>501</v>
      </c>
      <c r="R1498" s="499"/>
      <c r="S1498" s="225"/>
      <c r="T1498" s="225"/>
      <c r="V1498" s="225"/>
      <c r="W1498" s="225"/>
      <c r="X1498" s="499"/>
      <c r="Y1498" s="501"/>
      <c r="Z1498" s="499"/>
    </row>
    <row r="1499" spans="1:26">
      <c r="B1499" s="127" t="s">
        <v>3037</v>
      </c>
      <c r="C1499" s="127" t="s">
        <v>4230</v>
      </c>
      <c r="D1499" s="127"/>
      <c r="E1499" s="127"/>
      <c r="F1499" s="127"/>
      <c r="G1499" s="127"/>
      <c r="H1499" s="127"/>
      <c r="I1499" s="127"/>
      <c r="J1499" s="127"/>
      <c r="K1499" s="183" t="s">
        <v>3040</v>
      </c>
      <c r="L1499" s="125" t="s">
        <v>3218</v>
      </c>
      <c r="M1499" s="564">
        <f>IF(ISERROR(VLOOKUP($B1499,ESTR_PREC!$A$1:$M$6000,7,FALSE))=TRUE,0,VLOOKUP($B1499,ESTR_PREC!$A$1:$M$6000,7,FALSE))</f>
        <v>0</v>
      </c>
      <c r="N1499" s="225"/>
      <c r="O1499" s="560">
        <f t="shared" si="46"/>
        <v>0</v>
      </c>
      <c r="Q1499" s="225">
        <v>13</v>
      </c>
      <c r="R1499" s="499"/>
      <c r="S1499" s="225"/>
      <c r="T1499" s="225"/>
      <c r="V1499" s="225"/>
      <c r="W1499" s="225"/>
      <c r="X1499" s="499"/>
      <c r="Y1499" s="501"/>
      <c r="Z1499" s="499"/>
    </row>
    <row r="1500" spans="1:26">
      <c r="B1500" s="127" t="s">
        <v>3041</v>
      </c>
      <c r="C1500" s="127" t="s">
        <v>4231</v>
      </c>
      <c r="D1500" s="127"/>
      <c r="E1500" s="127"/>
      <c r="F1500" s="127"/>
      <c r="G1500" s="127"/>
      <c r="H1500" s="127"/>
      <c r="I1500" s="127"/>
      <c r="J1500" s="127"/>
      <c r="K1500" s="183" t="s">
        <v>3044</v>
      </c>
      <c r="L1500" s="125" t="s">
        <v>3218</v>
      </c>
      <c r="M1500" s="564">
        <f>IF(ISERROR(VLOOKUP($B1500,ESTR_PREC!$A$1:$M$6000,7,FALSE))=TRUE,0,VLOOKUP($B1500,ESTR_PREC!$A$1:$M$6000,7,FALSE))</f>
        <v>0</v>
      </c>
      <c r="N1500" s="225"/>
      <c r="O1500" s="560">
        <f t="shared" si="46"/>
        <v>0</v>
      </c>
      <c r="Q1500" s="225"/>
      <c r="R1500" s="499"/>
      <c r="S1500" s="225"/>
      <c r="T1500" s="225"/>
      <c r="V1500" s="225"/>
      <c r="W1500" s="225"/>
      <c r="X1500" s="499"/>
      <c r="Y1500" s="501"/>
      <c r="Z1500" s="499"/>
    </row>
    <row r="1501" spans="1:26">
      <c r="B1501" s="127" t="s">
        <v>3045</v>
      </c>
      <c r="C1501" s="127" t="s">
        <v>4232</v>
      </c>
      <c r="D1501" s="127"/>
      <c r="E1501" s="127"/>
      <c r="F1501" s="127"/>
      <c r="G1501" s="127"/>
      <c r="H1501" s="127"/>
      <c r="I1501" s="127"/>
      <c r="J1501" s="127"/>
      <c r="K1501" s="183" t="s">
        <v>3048</v>
      </c>
      <c r="L1501" s="125" t="s">
        <v>3218</v>
      </c>
      <c r="M1501" s="564">
        <f>IF(ISERROR(VLOOKUP($B1501,ESTR_PREC!$A$1:$M$6000,7,FALSE))=TRUE,0,VLOOKUP($B1501,ESTR_PREC!$A$1:$M$6000,7,FALSE))</f>
        <v>0</v>
      </c>
      <c r="N1501" s="225"/>
      <c r="O1501" s="560">
        <f t="shared" si="46"/>
        <v>0</v>
      </c>
      <c r="Q1501" s="225"/>
      <c r="R1501" s="499"/>
      <c r="S1501" s="225"/>
      <c r="T1501" s="225"/>
      <c r="V1501" s="225"/>
      <c r="W1501" s="225"/>
      <c r="X1501" s="499"/>
      <c r="Y1501" s="501"/>
      <c r="Z1501" s="499"/>
    </row>
    <row r="1502" spans="1:26">
      <c r="B1502" s="127" t="s">
        <v>3049</v>
      </c>
      <c r="C1502" s="127" t="s">
        <v>4233</v>
      </c>
      <c r="D1502" s="127"/>
      <c r="E1502" s="127"/>
      <c r="F1502" s="127"/>
      <c r="G1502" s="127"/>
      <c r="H1502" s="127"/>
      <c r="I1502" s="127"/>
      <c r="J1502" s="127"/>
      <c r="K1502" s="183" t="s">
        <v>3052</v>
      </c>
      <c r="L1502" s="125" t="s">
        <v>3218</v>
      </c>
      <c r="M1502" s="564">
        <f>IF(ISERROR(VLOOKUP($B1502,ESTR_PREC!$A$1:$M$6000,7,FALSE))=TRUE,0,VLOOKUP($B1502,ESTR_PREC!$A$1:$M$6000,7,FALSE))</f>
        <v>0</v>
      </c>
      <c r="N1502" s="225"/>
      <c r="O1502" s="560">
        <f t="shared" si="46"/>
        <v>0</v>
      </c>
      <c r="Q1502" s="225">
        <v>32</v>
      </c>
      <c r="R1502" s="499"/>
      <c r="S1502" s="225"/>
      <c r="T1502" s="225"/>
      <c r="V1502" s="225"/>
      <c r="W1502" s="225"/>
      <c r="X1502" s="499"/>
      <c r="Y1502" s="501"/>
      <c r="Z1502" s="499"/>
    </row>
    <row r="1503" spans="1:26">
      <c r="B1503" s="127" t="s">
        <v>3053</v>
      </c>
      <c r="C1503" s="127" t="s">
        <v>4234</v>
      </c>
      <c r="D1503" s="127"/>
      <c r="E1503" s="127"/>
      <c r="F1503" s="127"/>
      <c r="G1503" s="127"/>
      <c r="H1503" s="127"/>
      <c r="I1503" s="127"/>
      <c r="J1503" s="127"/>
      <c r="K1503" s="183" t="s">
        <v>3055</v>
      </c>
      <c r="L1503" s="125" t="s">
        <v>3218</v>
      </c>
      <c r="M1503" s="564">
        <f>IF(ISERROR(VLOOKUP($B1503,ESTR_PREC!$A$1:$M$6000,7,FALSE))=TRUE,0,VLOOKUP($B1503,ESTR_PREC!$A$1:$M$6000,7,FALSE))</f>
        <v>0</v>
      </c>
      <c r="N1503" s="225"/>
      <c r="O1503" s="560">
        <f t="shared" si="46"/>
        <v>0</v>
      </c>
      <c r="Q1503" s="225"/>
      <c r="R1503" s="499"/>
      <c r="S1503" s="225"/>
      <c r="T1503" s="225"/>
      <c r="V1503" s="225"/>
      <c r="W1503" s="225"/>
      <c r="X1503" s="499"/>
      <c r="Y1503" s="501"/>
      <c r="Z1503" s="499"/>
    </row>
    <row r="1504" spans="1:26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30"/>
      <c r="I1504" s="130"/>
      <c r="J1504" s="130"/>
      <c r="K1504" s="213" t="s">
        <v>3059</v>
      </c>
      <c r="L1504" s="132" t="s">
        <v>3218</v>
      </c>
      <c r="M1504" s="564">
        <f>IF(ISERROR(VLOOKUP($B1504,ESTR_PREC!$A$1:$M$6000,7,FALSE))=TRUE,0,VLOOKUP($B1504,ESTR_PREC!$A$1:$M$6000,7,FALSE))</f>
        <v>0</v>
      </c>
      <c r="N1504" s="225"/>
      <c r="O1504" s="560">
        <f t="shared" si="46"/>
        <v>0</v>
      </c>
      <c r="Q1504" s="225"/>
      <c r="R1504" s="499"/>
      <c r="S1504" s="225"/>
      <c r="T1504" s="225"/>
      <c r="V1504" s="225"/>
      <c r="W1504" s="225"/>
      <c r="X1504" s="499"/>
      <c r="Y1504" s="501"/>
      <c r="Z1504" s="499"/>
    </row>
    <row r="1505" spans="2:26">
      <c r="N1505" s="379"/>
      <c r="Q1505" s="379"/>
      <c r="R1505" s="554"/>
      <c r="X1505" s="501"/>
      <c r="Y1505" s="501"/>
      <c r="Z1505" s="501"/>
    </row>
    <row r="1506" spans="2:26">
      <c r="N1506" s="379"/>
      <c r="Q1506" s="379"/>
      <c r="R1506" s="462"/>
      <c r="X1506" s="501"/>
      <c r="Y1506" s="501"/>
      <c r="Z1506" s="501"/>
    </row>
    <row r="1507" spans="2:26">
      <c r="C1507" s="91"/>
      <c r="D1507" s="91"/>
      <c r="E1507" s="91"/>
      <c r="F1507" s="91"/>
      <c r="G1507" s="91"/>
      <c r="H1507" s="91"/>
      <c r="I1507" s="91"/>
      <c r="J1507" s="91"/>
      <c r="K1507" s="330" t="s">
        <v>4236</v>
      </c>
      <c r="L1507" s="211" t="s">
        <v>3218</v>
      </c>
      <c r="M1507" s="215">
        <f>+M18+M35+M76+M119+M235+M249+M263+M268+M308+M316+M1388+M1401+M1437+M1455-M87+M97</f>
        <v>0</v>
      </c>
      <c r="N1507" s="288">
        <f>+N18+N35+N76+N119+N235+N249+N263+N268+N308+N316+N1388+N1401+N1437+N1455-N87+N97</f>
        <v>0</v>
      </c>
      <c r="O1507" s="288">
        <f t="shared" ref="O1507:O1512" si="47">+N1507-M1507</f>
        <v>0</v>
      </c>
      <c r="Q1507" s="288">
        <f>+Q18+Q35+Q76+Q119+Q235+Q249+Q263+Q268+Q308+Q316+Q1388+Q1401+Q1437+Q1455-Q87+Q97</f>
        <v>37660</v>
      </c>
      <c r="R1507" s="512"/>
      <c r="X1507" s="501"/>
      <c r="Y1507" s="501"/>
      <c r="Z1507" s="501"/>
    </row>
    <row r="1508" spans="2:26">
      <c r="C1508" s="91"/>
      <c r="D1508" s="91"/>
      <c r="E1508" s="91"/>
      <c r="F1508" s="91"/>
      <c r="G1508" s="91"/>
      <c r="H1508" s="91"/>
      <c r="I1508" s="91"/>
      <c r="J1508" s="91"/>
      <c r="K1508" s="331" t="s">
        <v>4237</v>
      </c>
      <c r="L1508" s="211" t="s">
        <v>3218</v>
      </c>
      <c r="M1508" s="288">
        <f>+M316+M97</f>
        <v>0</v>
      </c>
      <c r="N1508" s="288">
        <f>+N316+N97</f>
        <v>0</v>
      </c>
      <c r="O1508" s="288">
        <f t="shared" si="47"/>
        <v>0</v>
      </c>
      <c r="Q1508" s="288">
        <f>+Q316+Q97</f>
        <v>0</v>
      </c>
      <c r="R1508" s="512"/>
      <c r="X1508" s="501"/>
      <c r="Y1508" s="501"/>
      <c r="Z1508" s="501"/>
    </row>
    <row r="1509" spans="2:26" ht="15.75">
      <c r="C1509" s="91"/>
      <c r="D1509" s="91"/>
      <c r="E1509" s="91"/>
      <c r="F1509" s="91"/>
      <c r="G1509" s="91"/>
      <c r="H1509" s="91"/>
      <c r="I1509" s="91"/>
      <c r="J1509" s="91"/>
      <c r="K1509" s="332" t="s">
        <v>4238</v>
      </c>
      <c r="L1509" s="218" t="s">
        <v>3218</v>
      </c>
      <c r="M1509" s="289">
        <f>+M1507-M1508</f>
        <v>0</v>
      </c>
      <c r="N1509" s="289">
        <f>+N1507-N1508</f>
        <v>0</v>
      </c>
      <c r="O1509" s="289">
        <f t="shared" si="47"/>
        <v>0</v>
      </c>
      <c r="Q1509" s="289">
        <f>+Q1507-Q1508</f>
        <v>37660</v>
      </c>
      <c r="R1509" s="511"/>
      <c r="X1509" s="501"/>
      <c r="Y1509" s="501"/>
      <c r="Z1509" s="501"/>
    </row>
    <row r="1510" spans="2:26">
      <c r="C1510" s="91"/>
      <c r="D1510" s="91"/>
      <c r="E1510" s="91"/>
      <c r="F1510" s="91"/>
      <c r="G1510" s="91"/>
      <c r="H1510" s="91"/>
      <c r="I1510" s="91"/>
      <c r="J1510" s="91"/>
      <c r="K1510" s="330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0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0</v>
      </c>
      <c r="O1510" s="288">
        <f t="shared" si="47"/>
        <v>0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37660</v>
      </c>
      <c r="R1510" s="512"/>
      <c r="S1510" s="500">
        <f>+S331+S1413+S1444+S1473+S1495</f>
        <v>0</v>
      </c>
      <c r="T1510" s="500">
        <f>+T331+T1413+T1444+T1473+T1495</f>
        <v>0</v>
      </c>
      <c r="U1510" s="379"/>
      <c r="V1510" s="500">
        <f>+V331+V1413+V1444+V1473+V1495</f>
        <v>0</v>
      </c>
      <c r="W1510" s="500">
        <f>+W331+W1413+W1444+W1473+W1495</f>
        <v>0</v>
      </c>
      <c r="X1510" s="512"/>
      <c r="Y1510" s="501"/>
      <c r="Z1510" s="512"/>
    </row>
    <row r="1511" spans="2:26" ht="24" customHeight="1">
      <c r="C1511" s="91"/>
      <c r="D1511" s="91"/>
      <c r="E1511" s="91"/>
      <c r="F1511" s="91"/>
      <c r="G1511" s="91"/>
      <c r="H1511" s="91"/>
      <c r="I1511" s="91"/>
      <c r="J1511" s="91"/>
      <c r="K1511" s="331" t="s">
        <v>4237</v>
      </c>
      <c r="L1511" s="211" t="s">
        <v>3218</v>
      </c>
      <c r="M1511" s="288">
        <f>+M1508</f>
        <v>0</v>
      </c>
      <c r="N1511" s="288">
        <f>+N1508</f>
        <v>0</v>
      </c>
      <c r="O1511" s="288">
        <f t="shared" si="47"/>
        <v>0</v>
      </c>
      <c r="Q1511" s="288">
        <f>+Q1508</f>
        <v>0</v>
      </c>
      <c r="R1511" s="512"/>
      <c r="S1511" s="512"/>
      <c r="T1511" s="512"/>
      <c r="U1511" s="512"/>
      <c r="V1511" s="512"/>
      <c r="W1511" s="512"/>
      <c r="X1511" s="682"/>
      <c r="Y1511" s="501"/>
      <c r="Z1511" s="682"/>
    </row>
    <row r="1512" spans="2:26" ht="18" customHeight="1" thickBot="1">
      <c r="C1512" s="91"/>
      <c r="D1512" s="91"/>
      <c r="E1512" s="91"/>
      <c r="F1512" s="91"/>
      <c r="G1512" s="91"/>
      <c r="H1512" s="91"/>
      <c r="I1512" s="91"/>
      <c r="J1512" s="91"/>
      <c r="K1512" s="332" t="s">
        <v>4240</v>
      </c>
      <c r="L1512" s="218" t="s">
        <v>3218</v>
      </c>
      <c r="M1512" s="219">
        <f>+M1510-M1511</f>
        <v>0</v>
      </c>
      <c r="N1512" s="289">
        <f>+N1510-N1511</f>
        <v>0</v>
      </c>
      <c r="O1512" s="289">
        <f t="shared" si="47"/>
        <v>0</v>
      </c>
      <c r="P1512" s="460"/>
      <c r="Q1512" s="289">
        <f>+Q1510-Q1511</f>
        <v>37660</v>
      </c>
      <c r="R1512" s="511"/>
      <c r="S1512" s="511"/>
      <c r="T1512" s="511"/>
      <c r="U1512" s="511"/>
      <c r="V1512" s="511"/>
      <c r="W1512" s="511"/>
      <c r="X1512" s="682"/>
      <c r="Y1512" s="501"/>
      <c r="Z1512" s="682"/>
    </row>
    <row r="1513" spans="2:26" ht="17.25" thickTop="1" thickBot="1">
      <c r="B1513" s="220" t="s">
        <v>3060</v>
      </c>
      <c r="C1513" s="251" t="s">
        <v>4241</v>
      </c>
      <c r="D1513" s="252"/>
      <c r="E1513" s="221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778">
        <f>+O1507-O1510</f>
        <v>0</v>
      </c>
      <c r="Q1513" s="223">
        <f>+Q1509-Q1512</f>
        <v>0</v>
      </c>
      <c r="R1513" s="519"/>
      <c r="S1513" s="519"/>
      <c r="T1513" s="519"/>
      <c r="U1513" s="519"/>
      <c r="V1513" s="519"/>
      <c r="W1513" s="519"/>
      <c r="X1513" s="683"/>
      <c r="Y1513" s="501"/>
      <c r="Z1513" s="683"/>
    </row>
    <row r="1514" spans="2:26" ht="15.75" thickTop="1"/>
  </sheetData>
  <sheetProtection password="A01C" sheet="1"/>
  <mergeCells count="1">
    <mergeCell ref="K5:M5"/>
  </mergeCells>
  <phoneticPr fontId="95" type="noConversion"/>
  <dataValidations count="1">
    <dataValidation type="whole" allowBlank="1" showInputMessage="1" showErrorMessage="1" error="La cella accetta solo valori positivi fino a 9.999.999" sqref="L1401:L1513 L7:L567 L1264:L1278 L609:L1262 L569:L599 L601:L607 L1381:L1399 L1280:L1379">
      <formula1>0</formula1>
      <formula2>9999999</formula2>
    </dataValidation>
  </dataValidations>
  <printOptions horizontalCentered="1"/>
  <pageMargins left="0.35433070866141703" right="0.39370078740157499" top="0.35433070866141703" bottom="0.39370078740157499" header="0" footer="0.15748031496063"/>
  <pageSetup paperSize="9" scale="48" fitToHeight="0" orientation="landscape" r:id="rId1"/>
  <headerFooter alignWithMargins="0">
    <oddFooter>&amp;CPagina &amp;P di &amp;N Ni-118</oddFooter>
  </headerFooter>
  <rowBreaks count="13" manualBreakCount="13">
    <brk id="109" min="1" max="24" man="1"/>
    <brk id="207" min="1" max="24" man="1"/>
    <brk id="329" min="1" max="24" man="1"/>
    <brk id="391" min="1" max="24" man="1"/>
    <brk id="718" min="1" max="24" man="1"/>
    <brk id="849" min="1" max="24" man="1"/>
    <brk id="956" min="1" max="24" man="1"/>
    <brk id="1050" min="1" max="24" man="1"/>
    <brk id="1124" min="1" max="24" man="1"/>
    <brk id="1198" min="1" max="24" man="1"/>
    <brk id="1276" min="1" max="24" man="1"/>
    <brk id="1367" min="1" max="24" man="1"/>
    <brk id="1443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pageSetUpPr fitToPage="1"/>
  </sheetPr>
  <dimension ref="A1:AF1514"/>
  <sheetViews>
    <sheetView showGridLines="0" topLeftCell="B1" zoomScale="80" zoomScaleNormal="80" workbookViewId="0">
      <selection activeCell="K5" sqref="K5:M5"/>
    </sheetView>
  </sheetViews>
  <sheetFormatPr defaultColWidth="9.140625" defaultRowHeight="15"/>
  <cols>
    <col min="1" max="1" width="0" style="265" hidden="1" customWidth="1"/>
    <col min="2" max="2" width="26.85546875" style="265" customWidth="1"/>
    <col min="3" max="3" width="12.42578125" style="265" hidden="1" customWidth="1"/>
    <col min="4" max="4" width="13.85546875" style="265" hidden="1" customWidth="1"/>
    <col min="5" max="5" width="7" style="265" hidden="1" customWidth="1"/>
    <col min="6" max="6" width="8.5703125" style="265" hidden="1" customWidth="1"/>
    <col min="7" max="7" width="6.7109375" style="265" hidden="1" customWidth="1"/>
    <col min="8" max="8" width="7" style="265" hidden="1" customWidth="1"/>
    <col min="9" max="9" width="10.140625" style="265" hidden="1" customWidth="1"/>
    <col min="10" max="10" width="6.7109375" style="265" hidden="1" customWidth="1"/>
    <col min="11" max="11" width="64.7109375" style="468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265" customWidth="1"/>
    <col min="17" max="17" width="20.7109375" style="265" customWidth="1"/>
    <col min="18" max="18" width="2.7109375" style="265" customWidth="1"/>
    <col min="19" max="19" width="20.7109375" style="265" customWidth="1"/>
    <col min="20" max="20" width="20.7109375" style="265" hidden="1" customWidth="1"/>
    <col min="21" max="21" width="2.7109375" style="265" customWidth="1"/>
    <col min="22" max="22" width="20.7109375" style="265" customWidth="1"/>
    <col min="23" max="23" width="20.7109375" style="265" hidden="1" customWidth="1"/>
    <col min="24" max="24" width="18" style="379" customWidth="1"/>
    <col min="25" max="25" width="9.140625" style="379"/>
    <col min="26" max="26" width="18" style="379" customWidth="1"/>
    <col min="27" max="16384" width="9.140625" style="265"/>
  </cols>
  <sheetData>
    <row r="1" spans="1:32" ht="15" customHeight="1">
      <c r="A1" s="460"/>
      <c r="B1" s="460"/>
      <c r="C1" s="89"/>
      <c r="D1" s="89"/>
      <c r="E1" s="89"/>
      <c r="F1" s="89"/>
      <c r="G1" s="89"/>
      <c r="H1" s="89"/>
      <c r="I1" s="89"/>
      <c r="J1" s="89"/>
      <c r="K1" s="495" t="str">
        <f>"Tabelle allegate nota integrativa di: " &amp;Info!$C$2 &amp; "  -  "&amp;Info!$B$5&amp;" "&amp;Info!$B$3</f>
        <v>Tabelle allegate nota integrativa di: ATS DELLA MONTAGNA  -  Consuntivo 2018</v>
      </c>
      <c r="L1" s="461"/>
      <c r="M1" s="461"/>
      <c r="O1" s="265"/>
      <c r="S1" s="379"/>
      <c r="T1" s="379"/>
      <c r="U1" s="379"/>
      <c r="V1" s="379"/>
      <c r="W1" s="379"/>
    </row>
    <row r="2" spans="1:32" ht="15.75" hidden="1">
      <c r="A2" s="460"/>
      <c r="B2" s="460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1231">
        <v>0</v>
      </c>
      <c r="N2" s="1231">
        <v>0</v>
      </c>
      <c r="O2" s="1232">
        <v>0</v>
      </c>
      <c r="P2" s="513"/>
      <c r="Q2" s="1231">
        <v>0</v>
      </c>
      <c r="R2" s="513"/>
      <c r="S2" s="1231">
        <v>0</v>
      </c>
      <c r="T2" s="1231">
        <v>0</v>
      </c>
      <c r="U2" s="461"/>
      <c r="V2" s="1231">
        <v>0</v>
      </c>
      <c r="W2" s="1231">
        <v>0</v>
      </c>
      <c r="X2" s="1231"/>
      <c r="Y2" s="1231"/>
      <c r="Z2" s="1231"/>
      <c r="AA2" s="513"/>
      <c r="AB2" s="1231"/>
      <c r="AC2" s="1231"/>
      <c r="AD2" s="461"/>
      <c r="AE2" s="1231"/>
      <c r="AF2" s="1231"/>
    </row>
    <row r="3" spans="1:32" ht="15.75" hidden="1">
      <c r="A3" s="460"/>
      <c r="B3" s="460" t="s">
        <v>3215</v>
      </c>
      <c r="C3" s="89"/>
      <c r="D3" s="89"/>
      <c r="E3" s="89"/>
      <c r="F3" s="89"/>
      <c r="G3" s="89"/>
      <c r="H3" s="89"/>
      <c r="I3" s="89"/>
      <c r="J3" s="89"/>
      <c r="K3" s="299"/>
      <c r="L3" s="90"/>
      <c r="M3" s="1231">
        <v>0</v>
      </c>
      <c r="N3" s="1231">
        <v>0</v>
      </c>
      <c r="O3" s="1232">
        <v>0</v>
      </c>
      <c r="P3" s="513"/>
      <c r="Q3" s="1231">
        <v>0</v>
      </c>
      <c r="R3" s="513"/>
      <c r="S3" s="1231">
        <v>0</v>
      </c>
      <c r="T3" s="1231">
        <v>0</v>
      </c>
      <c r="U3" s="461"/>
      <c r="V3" s="1231">
        <v>0</v>
      </c>
      <c r="W3" s="1231">
        <v>0</v>
      </c>
      <c r="X3" s="1231"/>
      <c r="Y3" s="1231"/>
      <c r="Z3" s="1231"/>
      <c r="AA3" s="513"/>
      <c r="AB3" s="1231"/>
      <c r="AC3" s="1231"/>
      <c r="AD3" s="461"/>
      <c r="AE3" s="1231"/>
      <c r="AF3" s="1231"/>
    </row>
    <row r="4" spans="1:32" ht="15.75" hidden="1">
      <c r="A4" s="460"/>
      <c r="B4" s="460" t="s">
        <v>3215</v>
      </c>
      <c r="C4" s="89"/>
      <c r="D4" s="89"/>
      <c r="E4" s="89"/>
      <c r="F4" s="89"/>
      <c r="G4" s="89"/>
      <c r="H4" s="89"/>
      <c r="I4" s="89"/>
      <c r="J4" s="89"/>
      <c r="K4" s="299"/>
      <c r="L4" s="90"/>
      <c r="M4" s="1231">
        <v>0</v>
      </c>
      <c r="N4" s="1231">
        <v>0</v>
      </c>
      <c r="O4" s="1232">
        <v>0</v>
      </c>
      <c r="P4" s="513"/>
      <c r="Q4" s="1231">
        <v>0</v>
      </c>
      <c r="R4" s="513"/>
      <c r="S4" s="1231">
        <v>0</v>
      </c>
      <c r="T4" s="1231">
        <v>0</v>
      </c>
      <c r="U4" s="461"/>
      <c r="V4" s="1231">
        <v>0</v>
      </c>
      <c r="W4" s="1231">
        <v>0</v>
      </c>
      <c r="X4" s="1231"/>
      <c r="Y4" s="1231"/>
      <c r="Z4" s="1231"/>
      <c r="AA4" s="513"/>
      <c r="AB4" s="1231"/>
      <c r="AC4" s="1231"/>
      <c r="AD4" s="461"/>
      <c r="AE4" s="1231"/>
      <c r="AF4" s="1231"/>
    </row>
    <row r="5" spans="1:32" ht="20.100000000000001" customHeight="1">
      <c r="C5" s="91"/>
      <c r="D5" s="91"/>
      <c r="E5" s="91"/>
      <c r="F5" s="91"/>
      <c r="G5" s="91"/>
      <c r="H5" s="91"/>
      <c r="I5" s="91"/>
      <c r="J5" s="91"/>
      <c r="K5" s="1352" t="s">
        <v>4710</v>
      </c>
      <c r="L5" s="1353"/>
      <c r="M5" s="1354"/>
    </row>
    <row r="6" spans="1:32" ht="15" customHeight="1">
      <c r="C6" s="91"/>
      <c r="D6" s="91"/>
      <c r="E6" s="91"/>
      <c r="F6" s="91"/>
      <c r="G6" s="91"/>
      <c r="H6" s="91"/>
      <c r="I6" s="91"/>
      <c r="J6" s="91"/>
      <c r="K6" s="552"/>
      <c r="L6" s="463"/>
      <c r="M6" s="463"/>
    </row>
    <row r="7" spans="1:32" ht="15" customHeight="1">
      <c r="C7" s="91"/>
      <c r="D7" s="91"/>
      <c r="E7" s="91"/>
      <c r="F7" s="91"/>
      <c r="G7" s="91"/>
      <c r="H7" s="91"/>
      <c r="I7" s="91"/>
      <c r="J7" s="91"/>
      <c r="K7" s="553" t="s">
        <v>3216</v>
      </c>
      <c r="L7" s="461"/>
      <c r="M7" s="265"/>
    </row>
    <row r="8" spans="1:32" ht="17.25" customHeight="1">
      <c r="C8" s="91"/>
      <c r="D8" s="91"/>
      <c r="E8" s="91"/>
      <c r="F8" s="91"/>
      <c r="G8" s="91"/>
      <c r="H8" s="91"/>
      <c r="I8" s="91"/>
      <c r="J8" s="91"/>
      <c r="K8" s="553"/>
      <c r="L8" s="461"/>
      <c r="M8" s="265"/>
    </row>
    <row r="9" spans="1:32" ht="20.25" customHeight="1" thickBot="1">
      <c r="C9" s="91"/>
      <c r="D9" s="91"/>
      <c r="E9" s="91"/>
      <c r="F9" s="91"/>
      <c r="G9" s="91"/>
      <c r="H9" s="91"/>
      <c r="I9" s="91"/>
      <c r="J9" s="91"/>
      <c r="K9" s="553"/>
      <c r="L9" s="461"/>
      <c r="M9" s="265"/>
    </row>
    <row r="10" spans="1:32" ht="39.950000000000003" customHeight="1" thickBot="1">
      <c r="C10" s="91"/>
      <c r="D10" s="91"/>
      <c r="E10" s="91"/>
      <c r="F10" s="91"/>
      <c r="G10" s="91"/>
      <c r="H10" s="91"/>
      <c r="I10" s="91"/>
      <c r="J10" s="91"/>
      <c r="K10" s="541"/>
      <c r="L10" s="465"/>
      <c r="M10" s="1228" t="str">
        <f>+'NI-San'!M10</f>
        <v>Valore netto al 31/12/2017</v>
      </c>
      <c r="N10" s="1229" t="str">
        <f>+'NI-San'!N10</f>
        <v>Valore netto al 31/12/2018</v>
      </c>
      <c r="O10" s="1031" t="str">
        <f>+'NI-San'!O10</f>
        <v>Variazione</v>
      </c>
      <c r="P10" s="806"/>
      <c r="Q10" s="1229" t="str">
        <f>+'NI-San'!Q10</f>
        <v>Prechiusura al ° trimestre 2018</v>
      </c>
      <c r="R10" s="514"/>
      <c r="S10" s="514"/>
      <c r="T10" s="514"/>
      <c r="U10" s="514"/>
      <c r="V10" s="514"/>
      <c r="W10" s="514"/>
    </row>
    <row r="11" spans="1:32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300" t="s">
        <v>72</v>
      </c>
      <c r="L11" s="97" t="s">
        <v>3218</v>
      </c>
      <c r="M11" s="98">
        <f>+M16+M117+M261+M308+M316-M87+M97</f>
        <v>0</v>
      </c>
      <c r="N11" s="775">
        <f>+N16+N117+N261+N308+N316-N87+N97</f>
        <v>0</v>
      </c>
      <c r="O11" s="775">
        <f>+N11-M11</f>
        <v>0</v>
      </c>
      <c r="Q11" s="775">
        <f>+Q16+Q117+Q261+Q308+Q316-Q87+Q97</f>
        <v>0</v>
      </c>
      <c r="R11" s="518"/>
      <c r="S11" s="518"/>
      <c r="T11" s="518"/>
      <c r="U11" s="518"/>
      <c r="V11" s="518"/>
      <c r="W11" s="518"/>
    </row>
    <row r="12" spans="1:32" ht="15.75" thickTop="1">
      <c r="K12" s="538"/>
      <c r="M12" s="265"/>
      <c r="N12" s="379"/>
      <c r="Q12" s="379"/>
      <c r="R12" s="462"/>
      <c r="S12" s="291"/>
      <c r="T12" s="291"/>
      <c r="U12" s="291"/>
      <c r="V12" s="291"/>
      <c r="W12" s="291"/>
    </row>
    <row r="13" spans="1:32">
      <c r="K13" s="538"/>
      <c r="M13" s="265"/>
      <c r="N13" s="379"/>
      <c r="Q13" s="379"/>
      <c r="R13" s="462"/>
      <c r="S13" s="291"/>
      <c r="T13" s="291"/>
      <c r="U13" s="291"/>
      <c r="V13" s="291"/>
      <c r="W13" s="291"/>
    </row>
    <row r="14" spans="1:32" ht="15.75" thickBot="1">
      <c r="M14" s="265"/>
      <c r="N14" s="379"/>
      <c r="Q14" s="379"/>
      <c r="R14" s="462"/>
      <c r="S14" s="291"/>
      <c r="T14" s="291"/>
      <c r="U14" s="291"/>
      <c r="V14" s="291"/>
      <c r="W14" s="291"/>
    </row>
    <row r="15" spans="1:32" ht="27" customHeight="1" thickBot="1">
      <c r="K15" s="529"/>
      <c r="L15" s="465"/>
      <c r="M15" s="328" t="str">
        <f>+$M$10</f>
        <v>Valore netto al 31/12/2017</v>
      </c>
      <c r="N15" s="779" t="str">
        <f>N$10</f>
        <v>Valore netto al 31/12/2018</v>
      </c>
      <c r="O15" s="779" t="s">
        <v>4064</v>
      </c>
      <c r="P15" s="806"/>
      <c r="Q15" s="779" t="str">
        <f>Q$10</f>
        <v>Prechiusura al ° trimestre 2018</v>
      </c>
      <c r="R15" s="514"/>
      <c r="S15" s="514"/>
      <c r="T15" s="514"/>
      <c r="U15" s="514"/>
      <c r="V15" s="514"/>
      <c r="W15" s="514"/>
    </row>
    <row r="16" spans="1:32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95" t="s">
        <v>75</v>
      </c>
      <c r="L16" s="105" t="s">
        <v>3218</v>
      </c>
      <c r="M16" s="106">
        <f>+M18+M35+M76</f>
        <v>0</v>
      </c>
      <c r="N16" s="775">
        <f>+N18+N35+N76</f>
        <v>0</v>
      </c>
      <c r="O16" s="775">
        <f>+N16-M16</f>
        <v>0</v>
      </c>
      <c r="Q16" s="775">
        <f>+Q18+Q35+Q76</f>
        <v>0</v>
      </c>
      <c r="R16" s="518"/>
      <c r="S16" s="518"/>
      <c r="T16" s="518"/>
      <c r="U16" s="518"/>
      <c r="V16" s="518"/>
      <c r="W16" s="518"/>
    </row>
    <row r="17" spans="1:26" ht="16.5" thickTop="1" thickBot="1">
      <c r="K17" s="539"/>
      <c r="L17" s="532"/>
      <c r="M17" s="291"/>
      <c r="N17" s="501"/>
      <c r="O17" s="501"/>
      <c r="Q17" s="501"/>
      <c r="R17" s="462"/>
      <c r="S17" s="291"/>
      <c r="T17" s="291"/>
      <c r="U17" s="291"/>
      <c r="V17" s="291"/>
      <c r="W17" s="291"/>
    </row>
    <row r="18" spans="1:26" ht="31.5" customHeight="1" thickTop="1" thickBot="1">
      <c r="B18" s="110" t="s">
        <v>76</v>
      </c>
      <c r="C18" s="242" t="s">
        <v>3220</v>
      </c>
      <c r="D18" s="243"/>
      <c r="E18" s="112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0</v>
      </c>
      <c r="N18" s="298">
        <f>SUM(N21:N33)</f>
        <v>0</v>
      </c>
      <c r="O18" s="298">
        <f>+N18-M18</f>
        <v>0</v>
      </c>
      <c r="Q18" s="298">
        <f>SUM(Q21:Q33)</f>
        <v>0</v>
      </c>
      <c r="R18" s="519"/>
      <c r="S18" s="519"/>
      <c r="T18" s="519"/>
      <c r="U18" s="519"/>
      <c r="V18" s="519"/>
      <c r="W18" s="519"/>
    </row>
    <row r="19" spans="1:26" s="291" customFormat="1" ht="9" customHeight="1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Q19" s="533"/>
      <c r="R19" s="514"/>
      <c r="X19" s="501"/>
      <c r="Y19" s="501"/>
      <c r="Z19" s="501"/>
    </row>
    <row r="20" spans="1:26" ht="26.25" thickBot="1">
      <c r="B20" s="102" t="s">
        <v>3221</v>
      </c>
      <c r="C20" s="245" t="s">
        <v>48</v>
      </c>
      <c r="D20" s="245"/>
      <c r="E20" s="246"/>
      <c r="F20" s="246"/>
      <c r="G20" s="246"/>
      <c r="H20" s="246"/>
      <c r="I20" s="246"/>
      <c r="J20" s="246"/>
      <c r="K20" s="302" t="s">
        <v>3222</v>
      </c>
      <c r="L20" s="121"/>
      <c r="M20" s="328" t="str">
        <f>+$M$10</f>
        <v>Valore netto al 31/12/2017</v>
      </c>
      <c r="N20" s="779" t="str">
        <f>N$10</f>
        <v>Valore netto al 31/12/2018</v>
      </c>
      <c r="O20" s="779" t="s">
        <v>4064</v>
      </c>
      <c r="P20" s="806"/>
      <c r="Q20" s="779" t="str">
        <f>Q$10</f>
        <v>Prechiusura al ° trimestre 2018</v>
      </c>
      <c r="R20" s="514"/>
      <c r="S20" s="514"/>
      <c r="T20" s="514"/>
      <c r="U20" s="514"/>
      <c r="V20" s="514"/>
      <c r="W20" s="514"/>
    </row>
    <row r="21" spans="1:26" ht="27" hidden="1" customHeight="1">
      <c r="B21" s="127" t="s">
        <v>78</v>
      </c>
      <c r="C21" s="127" t="s">
        <v>3223</v>
      </c>
      <c r="D21" s="127"/>
      <c r="E21" s="123"/>
      <c r="F21" s="123"/>
      <c r="G21" s="123"/>
      <c r="H21" s="123"/>
      <c r="I21" s="127"/>
      <c r="J21" s="127"/>
      <c r="K21" s="304" t="s">
        <v>4711</v>
      </c>
      <c r="L21" s="125" t="s">
        <v>3218</v>
      </c>
      <c r="M21" s="815"/>
      <c r="N21" s="815"/>
      <c r="O21" s="560"/>
      <c r="Q21" s="815"/>
      <c r="R21" s="499"/>
      <c r="S21" s="675"/>
      <c r="T21" s="675"/>
      <c r="U21" s="675"/>
      <c r="V21" s="675"/>
      <c r="W21" s="675"/>
    </row>
    <row r="22" spans="1:26" ht="27" hidden="1" customHeight="1">
      <c r="B22" s="127" t="s">
        <v>84</v>
      </c>
      <c r="C22" s="127" t="s">
        <v>3224</v>
      </c>
      <c r="D22" s="127"/>
      <c r="E22" s="123"/>
      <c r="F22" s="123"/>
      <c r="G22" s="123"/>
      <c r="H22" s="123"/>
      <c r="I22" s="127"/>
      <c r="J22" s="127"/>
      <c r="K22" s="304" t="s">
        <v>86</v>
      </c>
      <c r="L22" s="125" t="s">
        <v>3218</v>
      </c>
      <c r="M22" s="815"/>
      <c r="N22" s="815"/>
      <c r="O22" s="560"/>
      <c r="Q22" s="815"/>
      <c r="R22" s="499"/>
      <c r="S22" s="675"/>
      <c r="T22" s="675"/>
      <c r="U22" s="675"/>
      <c r="V22" s="675"/>
      <c r="W22" s="675"/>
    </row>
    <row r="23" spans="1:26" ht="36.75" hidden="1" customHeight="1">
      <c r="B23" s="127" t="s">
        <v>87</v>
      </c>
      <c r="C23" s="127" t="s">
        <v>3224</v>
      </c>
      <c r="D23" s="127"/>
      <c r="E23" s="123"/>
      <c r="F23" s="123"/>
      <c r="G23" s="123"/>
      <c r="H23" s="123"/>
      <c r="I23" s="127"/>
      <c r="J23" s="127"/>
      <c r="K23" s="304" t="s">
        <v>3225</v>
      </c>
      <c r="L23" s="125" t="s">
        <v>3218</v>
      </c>
      <c r="M23" s="815"/>
      <c r="N23" s="815"/>
      <c r="O23" s="560"/>
      <c r="Q23" s="815"/>
      <c r="R23" s="499"/>
      <c r="S23" s="675"/>
      <c r="T23" s="675"/>
      <c r="U23" s="675"/>
      <c r="V23" s="675"/>
      <c r="W23" s="675"/>
    </row>
    <row r="24" spans="1:26">
      <c r="B24" s="127" t="s">
        <v>89</v>
      </c>
      <c r="C24" s="127" t="s">
        <v>3226</v>
      </c>
      <c r="D24" s="127"/>
      <c r="E24" s="123"/>
      <c r="F24" s="123"/>
      <c r="G24" s="123"/>
      <c r="H24" s="123"/>
      <c r="I24" s="127"/>
      <c r="J24" s="127"/>
      <c r="K24" s="183" t="s">
        <v>92</v>
      </c>
      <c r="L24" s="125" t="s">
        <v>3218</v>
      </c>
      <c r="M24" s="564">
        <f>IF(ISERROR(VLOOKUP($B24,ESTR_PREC!$A$1:$M$6000,4,FALSE))=TRUE,0,VLOOKUP($B24,ESTR_PREC!$A$1:$M$6000,4,FALSE))</f>
        <v>0</v>
      </c>
      <c r="N24" s="225"/>
      <c r="O24" s="560">
        <f t="shared" ref="O24:O33" si="0">+N24-M24</f>
        <v>0</v>
      </c>
      <c r="Q24" s="225"/>
      <c r="R24" s="499"/>
      <c r="S24" s="675"/>
      <c r="T24" s="675"/>
      <c r="U24" s="675"/>
      <c r="V24" s="675"/>
      <c r="W24" s="675"/>
    </row>
    <row r="25" spans="1:26">
      <c r="B25" s="127" t="s">
        <v>93</v>
      </c>
      <c r="C25" s="127" t="s">
        <v>3227</v>
      </c>
      <c r="D25" s="127"/>
      <c r="E25" s="123"/>
      <c r="F25" s="123"/>
      <c r="G25" s="123"/>
      <c r="H25" s="123"/>
      <c r="I25" s="127"/>
      <c r="J25" s="127"/>
      <c r="K25" s="183" t="s">
        <v>94</v>
      </c>
      <c r="L25" s="125" t="s">
        <v>3218</v>
      </c>
      <c r="M25" s="564">
        <f>IF(ISERROR(VLOOKUP($B25,ESTR_PREC!$A$1:$M$6000,4,FALSE))=TRUE,0,VLOOKUP($B25,ESTR_PREC!$A$1:$M$6000,4,FALSE))</f>
        <v>0</v>
      </c>
      <c r="N25" s="225"/>
      <c r="O25" s="560">
        <f t="shared" si="0"/>
        <v>0</v>
      </c>
      <c r="Q25" s="225"/>
      <c r="R25" s="499"/>
      <c r="S25" s="675"/>
      <c r="T25" s="675"/>
      <c r="U25" s="675"/>
      <c r="V25" s="675"/>
      <c r="W25" s="675"/>
    </row>
    <row r="26" spans="1:26" ht="15" hidden="1" customHeight="1">
      <c r="B26" s="127" t="s">
        <v>95</v>
      </c>
      <c r="C26" s="127" t="s">
        <v>3228</v>
      </c>
      <c r="D26" s="127"/>
      <c r="E26" s="123"/>
      <c r="F26" s="123"/>
      <c r="G26" s="123"/>
      <c r="H26" s="123"/>
      <c r="I26" s="127"/>
      <c r="J26" s="127"/>
      <c r="K26" s="181" t="s">
        <v>96</v>
      </c>
      <c r="L26" s="125" t="s">
        <v>3218</v>
      </c>
      <c r="M26" s="815"/>
      <c r="N26" s="815"/>
      <c r="O26" s="560">
        <f t="shared" si="0"/>
        <v>0</v>
      </c>
      <c r="Q26" s="815"/>
      <c r="R26" s="499"/>
      <c r="S26" s="675"/>
      <c r="T26" s="675"/>
      <c r="U26" s="675"/>
      <c r="V26" s="675"/>
      <c r="W26" s="675"/>
    </row>
    <row r="27" spans="1:26" ht="38.25" hidden="1">
      <c r="B27" s="127" t="s">
        <v>97</v>
      </c>
      <c r="C27" s="127" t="s">
        <v>3229</v>
      </c>
      <c r="D27" s="127"/>
      <c r="E27" s="123"/>
      <c r="F27" s="123"/>
      <c r="G27" s="123"/>
      <c r="H27" s="123"/>
      <c r="I27" s="127"/>
      <c r="J27" s="127"/>
      <c r="K27" s="181" t="s">
        <v>100</v>
      </c>
      <c r="L27" s="125" t="s">
        <v>3218</v>
      </c>
      <c r="M27" s="815"/>
      <c r="N27" s="815"/>
      <c r="O27" s="560">
        <f t="shared" si="0"/>
        <v>0</v>
      </c>
      <c r="Q27" s="815"/>
      <c r="R27" s="499"/>
      <c r="S27" s="675"/>
      <c r="T27" s="675"/>
      <c r="U27" s="675"/>
      <c r="V27" s="675"/>
      <c r="W27" s="675"/>
    </row>
    <row r="28" spans="1:26" ht="25.5">
      <c r="B28" s="127" t="s">
        <v>101</v>
      </c>
      <c r="C28" s="127" t="s">
        <v>3230</v>
      </c>
      <c r="D28" s="127"/>
      <c r="E28" s="123"/>
      <c r="F28" s="123"/>
      <c r="G28" s="123"/>
      <c r="H28" s="123"/>
      <c r="I28" s="127"/>
      <c r="J28" s="127"/>
      <c r="K28" s="181" t="s">
        <v>102</v>
      </c>
      <c r="L28" s="125" t="s">
        <v>3218</v>
      </c>
      <c r="M28" s="564">
        <f>IF(ISERROR(VLOOKUP($B28,ESTR_PREC!$A$1:$M$6000,4,FALSE))=TRUE,0,VLOOKUP($B28,ESTR_PREC!$A$1:$M$6000,4,FALSE))</f>
        <v>0</v>
      </c>
      <c r="N28" s="225"/>
      <c r="O28" s="560">
        <f t="shared" si="0"/>
        <v>0</v>
      </c>
      <c r="Q28" s="225"/>
      <c r="R28" s="499"/>
      <c r="S28" s="675"/>
      <c r="T28" s="675"/>
      <c r="U28" s="675"/>
      <c r="V28" s="675"/>
      <c r="W28" s="675"/>
    </row>
    <row r="29" spans="1:26" ht="15" hidden="1" customHeight="1">
      <c r="B29" s="127" t="s">
        <v>103</v>
      </c>
      <c r="C29" s="127" t="s">
        <v>3231</v>
      </c>
      <c r="D29" s="127"/>
      <c r="E29" s="123"/>
      <c r="F29" s="123"/>
      <c r="G29" s="123"/>
      <c r="H29" s="123"/>
      <c r="I29" s="127"/>
      <c r="J29" s="127"/>
      <c r="K29" s="181" t="s">
        <v>106</v>
      </c>
      <c r="L29" s="125" t="s">
        <v>3218</v>
      </c>
      <c r="M29" s="815"/>
      <c r="N29" s="815"/>
      <c r="O29" s="560">
        <f t="shared" si="0"/>
        <v>0</v>
      </c>
      <c r="Q29" s="815"/>
      <c r="R29" s="499"/>
      <c r="S29" s="675"/>
      <c r="T29" s="675"/>
      <c r="U29" s="675"/>
      <c r="V29" s="675"/>
      <c r="W29" s="675"/>
    </row>
    <row r="30" spans="1:26">
      <c r="B30" s="127" t="s">
        <v>107</v>
      </c>
      <c r="C30" s="127" t="s">
        <v>3232</v>
      </c>
      <c r="D30" s="127"/>
      <c r="E30" s="123"/>
      <c r="F30" s="123"/>
      <c r="G30" s="123"/>
      <c r="H30" s="123"/>
      <c r="I30" s="127"/>
      <c r="J30" s="127"/>
      <c r="K30" s="227" t="s">
        <v>108</v>
      </c>
      <c r="L30" s="125" t="s">
        <v>3218</v>
      </c>
      <c r="M30" s="564">
        <f>IF(ISERROR(VLOOKUP($B30,ESTR_PREC!$A$1:$M$6000,4,FALSE))=TRUE,0,VLOOKUP($B30,ESTR_PREC!$A$1:$M$6000,4,FALSE))</f>
        <v>0</v>
      </c>
      <c r="N30" s="225"/>
      <c r="O30" s="560">
        <f t="shared" si="0"/>
        <v>0</v>
      </c>
      <c r="Q30" s="225"/>
      <c r="R30" s="499"/>
      <c r="S30" s="675"/>
      <c r="T30" s="675"/>
      <c r="U30" s="675"/>
      <c r="V30" s="675"/>
      <c r="W30" s="675"/>
    </row>
    <row r="31" spans="1:26">
      <c r="B31" s="127" t="s">
        <v>111</v>
      </c>
      <c r="C31" s="127" t="s">
        <v>3233</v>
      </c>
      <c r="D31" s="127"/>
      <c r="E31" s="123"/>
      <c r="F31" s="123"/>
      <c r="G31" s="123"/>
      <c r="H31" s="123"/>
      <c r="I31" s="127"/>
      <c r="J31" s="127"/>
      <c r="K31" s="227" t="s">
        <v>113</v>
      </c>
      <c r="L31" s="125" t="s">
        <v>3218</v>
      </c>
      <c r="M31" s="564">
        <f>IF(ISERROR(VLOOKUP($B31,ESTR_PREC!$A$1:$M$6000,4,FALSE))=TRUE,0,VLOOKUP($B31,ESTR_PREC!$A$1:$M$6000,4,FALSE))</f>
        <v>0</v>
      </c>
      <c r="N31" s="225"/>
      <c r="O31" s="560">
        <f t="shared" si="0"/>
        <v>0</v>
      </c>
      <c r="Q31" s="225"/>
      <c r="R31" s="499"/>
      <c r="S31" s="675"/>
      <c r="T31" s="675"/>
      <c r="U31" s="675"/>
      <c r="V31" s="675"/>
      <c r="W31" s="675"/>
    </row>
    <row r="32" spans="1:26" hidden="1">
      <c r="B32" s="127" t="s">
        <v>109</v>
      </c>
      <c r="C32" s="127" t="s">
        <v>3234</v>
      </c>
      <c r="D32" s="127"/>
      <c r="E32" s="123"/>
      <c r="F32" s="123"/>
      <c r="G32" s="123"/>
      <c r="H32" s="123"/>
      <c r="I32" s="127"/>
      <c r="J32" s="127"/>
      <c r="K32" s="228" t="s">
        <v>110</v>
      </c>
      <c r="L32" s="125" t="s">
        <v>3218</v>
      </c>
      <c r="M32" s="815"/>
      <c r="N32" s="815"/>
      <c r="O32" s="560">
        <f t="shared" si="0"/>
        <v>0</v>
      </c>
      <c r="Q32" s="815"/>
      <c r="R32" s="499"/>
      <c r="S32" s="675"/>
      <c r="T32" s="675"/>
      <c r="U32" s="675"/>
      <c r="V32" s="675"/>
      <c r="W32" s="675"/>
    </row>
    <row r="33" spans="2:23" ht="15.75" hidden="1" customHeight="1" thickBot="1">
      <c r="B33" s="229" t="s">
        <v>114</v>
      </c>
      <c r="C33" s="229" t="s">
        <v>3235</v>
      </c>
      <c r="D33" s="229"/>
      <c r="E33" s="229"/>
      <c r="F33" s="229"/>
      <c r="G33" s="229"/>
      <c r="H33" s="229"/>
      <c r="I33" s="229"/>
      <c r="J33" s="229"/>
      <c r="K33" s="772" t="s">
        <v>115</v>
      </c>
      <c r="L33" s="231" t="s">
        <v>3218</v>
      </c>
      <c r="M33" s="815"/>
      <c r="N33" s="815"/>
      <c r="O33" s="563">
        <f t="shared" si="0"/>
        <v>0</v>
      </c>
      <c r="Q33" s="815"/>
      <c r="R33" s="499"/>
      <c r="S33" s="675"/>
      <c r="T33" s="675"/>
      <c r="U33" s="675"/>
      <c r="V33" s="675"/>
      <c r="W33" s="675"/>
    </row>
    <row r="34" spans="2:23" ht="16.5" thickBot="1">
      <c r="K34" s="527"/>
      <c r="L34" s="528"/>
      <c r="M34" s="192"/>
      <c r="N34" s="192"/>
      <c r="O34" s="192"/>
      <c r="Q34" s="192"/>
      <c r="R34" s="554"/>
      <c r="S34" s="291"/>
      <c r="T34" s="291"/>
      <c r="U34" s="291"/>
      <c r="V34" s="291"/>
      <c r="W34" s="291"/>
    </row>
    <row r="35" spans="2:23" ht="29.25" customHeight="1" thickTop="1" thickBot="1">
      <c r="B35" s="110" t="s">
        <v>116</v>
      </c>
      <c r="C35" s="242" t="s">
        <v>3236</v>
      </c>
      <c r="D35" s="243"/>
      <c r="E35" s="112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0</v>
      </c>
      <c r="N35" s="298">
        <f>SUM(N38:N73)</f>
        <v>0</v>
      </c>
      <c r="O35" s="298">
        <f>+N35-M35</f>
        <v>0</v>
      </c>
      <c r="Q35" s="298">
        <f>SUM(Q38:Q73)</f>
        <v>0</v>
      </c>
      <c r="R35" s="519"/>
      <c r="S35" s="519"/>
      <c r="T35" s="519"/>
      <c r="U35" s="519"/>
      <c r="V35" s="519"/>
      <c r="W35" s="519"/>
    </row>
    <row r="36" spans="2:23" ht="9" customHeight="1" thickTop="1" thickBot="1">
      <c r="B36" s="537"/>
      <c r="C36" s="537"/>
      <c r="K36" s="538"/>
      <c r="M36" s="265"/>
      <c r="N36" s="379"/>
      <c r="Q36" s="379"/>
      <c r="R36" s="462"/>
      <c r="S36" s="291"/>
      <c r="T36" s="291"/>
      <c r="U36" s="291"/>
      <c r="V36" s="291"/>
      <c r="W36" s="291"/>
    </row>
    <row r="37" spans="2:23" ht="26.25" thickBot="1">
      <c r="B37" s="102" t="s">
        <v>3221</v>
      </c>
      <c r="C37" s="245" t="s">
        <v>48</v>
      </c>
      <c r="D37" s="245"/>
      <c r="E37" s="246"/>
      <c r="F37" s="246"/>
      <c r="G37" s="246"/>
      <c r="H37" s="246"/>
      <c r="I37" s="246"/>
      <c r="J37" s="246"/>
      <c r="K37" s="302" t="s">
        <v>3222</v>
      </c>
      <c r="L37" s="135"/>
      <c r="M37" s="328" t="str">
        <f>+$M$10</f>
        <v>Valore netto al 31/12/2017</v>
      </c>
      <c r="N37" s="779" t="str">
        <f>N$10</f>
        <v>Valore netto al 31/12/2018</v>
      </c>
      <c r="O37" s="779" t="s">
        <v>4064</v>
      </c>
      <c r="P37" s="806"/>
      <c r="Q37" s="779" t="str">
        <f>Q$10</f>
        <v>Prechiusura al ° trimestre 2018</v>
      </c>
      <c r="R37" s="514"/>
      <c r="S37" s="514"/>
      <c r="T37" s="514"/>
      <c r="U37" s="514"/>
      <c r="V37" s="514"/>
      <c r="W37" s="514"/>
    </row>
    <row r="38" spans="2:23" hidden="1">
      <c r="B38" s="127" t="s">
        <v>118</v>
      </c>
      <c r="C38" s="127" t="s">
        <v>3237</v>
      </c>
      <c r="D38" s="127"/>
      <c r="E38" s="123"/>
      <c r="F38" s="127"/>
      <c r="G38" s="123"/>
      <c r="H38" s="123"/>
      <c r="I38" s="127"/>
      <c r="J38" s="127"/>
      <c r="K38" s="228" t="s">
        <v>121</v>
      </c>
      <c r="L38" s="125" t="s">
        <v>3218</v>
      </c>
      <c r="M38" s="815"/>
      <c r="N38" s="815"/>
      <c r="O38" s="560">
        <f t="shared" ref="O38:O52" si="1">+N38-M38</f>
        <v>0</v>
      </c>
      <c r="Q38" s="815"/>
      <c r="R38" s="499"/>
      <c r="S38" s="675"/>
      <c r="T38" s="675"/>
      <c r="U38" s="675"/>
      <c r="V38" s="675"/>
      <c r="W38" s="675"/>
    </row>
    <row r="39" spans="2:23">
      <c r="B39" s="127" t="s">
        <v>122</v>
      </c>
      <c r="C39" s="127" t="s">
        <v>3238</v>
      </c>
      <c r="D39" s="127"/>
      <c r="E39" s="123"/>
      <c r="F39" s="127"/>
      <c r="G39" s="123"/>
      <c r="H39" s="123"/>
      <c r="I39" s="127"/>
      <c r="J39" s="127"/>
      <c r="K39" s="228" t="s">
        <v>125</v>
      </c>
      <c r="L39" s="125" t="s">
        <v>3218</v>
      </c>
      <c r="M39" s="564">
        <f>IF(ISERROR(VLOOKUP($B39,ESTR_PREC!$A$1:$M$6000,4,FALSE))=TRUE,0,VLOOKUP($B39,ESTR_PREC!$A$1:$M$6000,4,FALSE))</f>
        <v>0</v>
      </c>
      <c r="N39" s="225"/>
      <c r="O39" s="560">
        <f t="shared" si="1"/>
        <v>0</v>
      </c>
      <c r="Q39" s="225"/>
      <c r="R39" s="499"/>
      <c r="S39" s="675"/>
      <c r="T39" s="675"/>
      <c r="U39" s="675"/>
      <c r="V39" s="675"/>
      <c r="W39" s="675"/>
    </row>
    <row r="40" spans="2:23" ht="25.5" hidden="1">
      <c r="B40" s="127" t="s">
        <v>126</v>
      </c>
      <c r="C40" s="127" t="s">
        <v>3239</v>
      </c>
      <c r="D40" s="127"/>
      <c r="E40" s="123"/>
      <c r="F40" s="123"/>
      <c r="G40" s="123"/>
      <c r="H40" s="123"/>
      <c r="I40" s="127"/>
      <c r="J40" s="127"/>
      <c r="K40" s="227" t="s">
        <v>127</v>
      </c>
      <c r="L40" s="125" t="s">
        <v>3218</v>
      </c>
      <c r="M40" s="815"/>
      <c r="N40" s="815"/>
      <c r="O40" s="560">
        <f t="shared" si="1"/>
        <v>0</v>
      </c>
      <c r="Q40" s="815"/>
      <c r="R40" s="499"/>
      <c r="S40" s="675"/>
      <c r="T40" s="675"/>
      <c r="U40" s="675"/>
      <c r="V40" s="675"/>
      <c r="W40" s="675"/>
    </row>
    <row r="41" spans="2:23">
      <c r="B41" s="127" t="s">
        <v>128</v>
      </c>
      <c r="C41" s="127" t="s">
        <v>3240</v>
      </c>
      <c r="D41" s="127"/>
      <c r="E41" s="123"/>
      <c r="F41" s="127"/>
      <c r="G41" s="123"/>
      <c r="H41" s="123"/>
      <c r="I41" s="127"/>
      <c r="J41" s="127"/>
      <c r="K41" s="228" t="s">
        <v>129</v>
      </c>
      <c r="L41" s="125" t="s">
        <v>3218</v>
      </c>
      <c r="M41" s="564">
        <f>IF(ISERROR(VLOOKUP($B41,ESTR_PREC!$A$1:$M$6000,4,FALSE))=TRUE,0,VLOOKUP($B41,ESTR_PREC!$A$1:$M$6000,4,FALSE))</f>
        <v>0</v>
      </c>
      <c r="N41" s="225"/>
      <c r="O41" s="560">
        <f t="shared" si="1"/>
        <v>0</v>
      </c>
      <c r="Q41" s="225"/>
      <c r="R41" s="499"/>
      <c r="S41" s="675"/>
      <c r="T41" s="675"/>
      <c r="U41" s="675"/>
      <c r="V41" s="675"/>
      <c r="W41" s="675"/>
    </row>
    <row r="42" spans="2:23" ht="25.5" hidden="1">
      <c r="B42" s="127" t="s">
        <v>130</v>
      </c>
      <c r="C42" s="127" t="s">
        <v>3241</v>
      </c>
      <c r="D42" s="127"/>
      <c r="E42" s="123"/>
      <c r="F42" s="123"/>
      <c r="G42" s="123"/>
      <c r="H42" s="123"/>
      <c r="I42" s="127"/>
      <c r="J42" s="127"/>
      <c r="K42" s="227" t="s">
        <v>131</v>
      </c>
      <c r="L42" s="125" t="s">
        <v>3218</v>
      </c>
      <c r="M42" s="815"/>
      <c r="N42" s="815"/>
      <c r="O42" s="560">
        <f t="shared" si="1"/>
        <v>0</v>
      </c>
      <c r="Q42" s="815"/>
      <c r="R42" s="499"/>
      <c r="S42" s="675"/>
      <c r="T42" s="675"/>
      <c r="U42" s="675"/>
      <c r="V42" s="675"/>
      <c r="W42" s="675"/>
    </row>
    <row r="43" spans="2:23" ht="25.5" hidden="1">
      <c r="B43" s="127" t="s">
        <v>132</v>
      </c>
      <c r="C43" s="127" t="s">
        <v>4702</v>
      </c>
      <c r="D43" s="127"/>
      <c r="E43" s="123"/>
      <c r="F43" s="127"/>
      <c r="G43" s="123"/>
      <c r="H43" s="123"/>
      <c r="I43" s="127"/>
      <c r="J43" s="127"/>
      <c r="K43" s="228" t="s">
        <v>135</v>
      </c>
      <c r="L43" s="125" t="s">
        <v>3218</v>
      </c>
      <c r="M43" s="815"/>
      <c r="N43" s="815"/>
      <c r="O43" s="560">
        <f t="shared" si="1"/>
        <v>0</v>
      </c>
      <c r="Q43" s="815"/>
      <c r="R43" s="499"/>
      <c r="S43" s="675"/>
      <c r="T43" s="675"/>
      <c r="U43" s="675"/>
      <c r="V43" s="675"/>
      <c r="W43" s="675"/>
    </row>
    <row r="44" spans="2:23" ht="25.5" hidden="1">
      <c r="B44" s="127" t="s">
        <v>136</v>
      </c>
      <c r="C44" s="127" t="s">
        <v>4703</v>
      </c>
      <c r="D44" s="127"/>
      <c r="E44" s="123"/>
      <c r="F44" s="127"/>
      <c r="G44" s="123"/>
      <c r="H44" s="123"/>
      <c r="I44" s="127"/>
      <c r="J44" s="127"/>
      <c r="K44" s="228" t="s">
        <v>139</v>
      </c>
      <c r="L44" s="125" t="s">
        <v>3218</v>
      </c>
      <c r="M44" s="815"/>
      <c r="N44" s="815"/>
      <c r="O44" s="560">
        <f t="shared" si="1"/>
        <v>0</v>
      </c>
      <c r="Q44" s="815"/>
      <c r="R44" s="499"/>
      <c r="S44" s="675"/>
      <c r="T44" s="675"/>
      <c r="U44" s="675"/>
      <c r="V44" s="675"/>
      <c r="W44" s="675"/>
    </row>
    <row r="45" spans="2:23">
      <c r="B45" s="127" t="s">
        <v>140</v>
      </c>
      <c r="C45" s="127" t="s">
        <v>3242</v>
      </c>
      <c r="D45" s="127"/>
      <c r="E45" s="123"/>
      <c r="F45" s="127"/>
      <c r="G45" s="123"/>
      <c r="H45" s="123"/>
      <c r="I45" s="127"/>
      <c r="J45" s="127"/>
      <c r="K45" s="227" t="s">
        <v>145</v>
      </c>
      <c r="L45" s="125" t="s">
        <v>3218</v>
      </c>
      <c r="M45" s="564">
        <f>IF(ISERROR(VLOOKUP($B45,ESTR_PREC!$A$1:$M$6000,4,FALSE))=TRUE,0,VLOOKUP($B45,ESTR_PREC!$A$1:$M$6000,4,FALSE))</f>
        <v>0</v>
      </c>
      <c r="N45" s="225"/>
      <c r="O45" s="560">
        <f t="shared" si="1"/>
        <v>0</v>
      </c>
      <c r="Q45" s="225"/>
      <c r="R45" s="499"/>
      <c r="S45" s="675"/>
      <c r="T45" s="675"/>
      <c r="U45" s="675"/>
      <c r="V45" s="675"/>
      <c r="W45" s="675"/>
    </row>
    <row r="46" spans="2:23">
      <c r="B46" s="127" t="s">
        <v>146</v>
      </c>
      <c r="C46" s="127" t="s">
        <v>3243</v>
      </c>
      <c r="D46" s="127"/>
      <c r="E46" s="123"/>
      <c r="F46" s="127"/>
      <c r="G46" s="123"/>
      <c r="H46" s="123"/>
      <c r="I46" s="127"/>
      <c r="J46" s="127"/>
      <c r="K46" s="181" t="s">
        <v>147</v>
      </c>
      <c r="L46" s="125" t="s">
        <v>3218</v>
      </c>
      <c r="M46" s="564">
        <f>IF(ISERROR(VLOOKUP($B46,ESTR_PREC!$A$1:$M$6000,4,FALSE))=TRUE,0,VLOOKUP($B46,ESTR_PREC!$A$1:$M$6000,4,FALSE))</f>
        <v>0</v>
      </c>
      <c r="N46" s="225"/>
      <c r="O46" s="560">
        <f t="shared" si="1"/>
        <v>0</v>
      </c>
      <c r="Q46" s="225"/>
      <c r="R46" s="499"/>
      <c r="S46" s="675"/>
      <c r="T46" s="675"/>
      <c r="U46" s="675"/>
      <c r="V46" s="675"/>
      <c r="W46" s="675"/>
    </row>
    <row r="47" spans="2:23">
      <c r="B47" s="127" t="s">
        <v>148</v>
      </c>
      <c r="C47" s="127" t="s">
        <v>3244</v>
      </c>
      <c r="D47" s="127"/>
      <c r="E47" s="123"/>
      <c r="F47" s="127"/>
      <c r="G47" s="123"/>
      <c r="H47" s="123"/>
      <c r="I47" s="127"/>
      <c r="J47" s="127"/>
      <c r="K47" s="181" t="s">
        <v>149</v>
      </c>
      <c r="L47" s="125" t="s">
        <v>3218</v>
      </c>
      <c r="M47" s="564">
        <f>IF(ISERROR(VLOOKUP($B47,ESTR_PREC!$A$1:$M$6000,4,FALSE))=TRUE,0,VLOOKUP($B47,ESTR_PREC!$A$1:$M$6000,4,FALSE))</f>
        <v>0</v>
      </c>
      <c r="N47" s="225"/>
      <c r="O47" s="560">
        <f t="shared" si="1"/>
        <v>0</v>
      </c>
      <c r="Q47" s="225"/>
      <c r="R47" s="499"/>
      <c r="S47" s="675"/>
      <c r="T47" s="675"/>
      <c r="U47" s="675"/>
      <c r="V47" s="675"/>
      <c r="W47" s="675"/>
    </row>
    <row r="48" spans="2:23">
      <c r="B48" s="127" t="s">
        <v>150</v>
      </c>
      <c r="C48" s="127" t="s">
        <v>3245</v>
      </c>
      <c r="D48" s="127"/>
      <c r="E48" s="123"/>
      <c r="F48" s="127"/>
      <c r="G48" s="123"/>
      <c r="H48" s="123"/>
      <c r="I48" s="127"/>
      <c r="J48" s="127"/>
      <c r="K48" s="181" t="s">
        <v>152</v>
      </c>
      <c r="L48" s="125" t="s">
        <v>3218</v>
      </c>
      <c r="M48" s="564">
        <f>IF(ISERROR(VLOOKUP($B48,ESTR_PREC!$A$1:$M$6000,4,FALSE))=TRUE,0,VLOOKUP($B48,ESTR_PREC!$A$1:$M$6000,4,FALSE))</f>
        <v>0</v>
      </c>
      <c r="N48" s="225"/>
      <c r="O48" s="560">
        <f t="shared" si="1"/>
        <v>0</v>
      </c>
      <c r="Q48" s="225"/>
      <c r="R48" s="499"/>
      <c r="S48" s="675"/>
      <c r="T48" s="675"/>
      <c r="U48" s="675"/>
      <c r="V48" s="675"/>
      <c r="W48" s="675"/>
    </row>
    <row r="49" spans="2:23" hidden="1">
      <c r="B49" s="127" t="s">
        <v>153</v>
      </c>
      <c r="C49" s="127" t="s">
        <v>3246</v>
      </c>
      <c r="D49" s="127"/>
      <c r="E49" s="123"/>
      <c r="F49" s="127"/>
      <c r="G49" s="123"/>
      <c r="H49" s="123"/>
      <c r="I49" s="127"/>
      <c r="J49" s="127"/>
      <c r="K49" s="181" t="s">
        <v>155</v>
      </c>
      <c r="L49" s="125" t="s">
        <v>3218</v>
      </c>
      <c r="M49" s="343"/>
      <c r="N49" s="815"/>
      <c r="O49" s="560">
        <f t="shared" si="1"/>
        <v>0</v>
      </c>
      <c r="Q49" s="815"/>
      <c r="R49" s="499"/>
      <c r="S49" s="675"/>
      <c r="T49" s="675"/>
      <c r="U49" s="675"/>
      <c r="V49" s="675"/>
      <c r="W49" s="675"/>
    </row>
    <row r="50" spans="2:23">
      <c r="B50" s="127" t="s">
        <v>156</v>
      </c>
      <c r="C50" s="127" t="s">
        <v>3247</v>
      </c>
      <c r="D50" s="127"/>
      <c r="E50" s="123"/>
      <c r="F50" s="127"/>
      <c r="G50" s="123"/>
      <c r="H50" s="123"/>
      <c r="I50" s="127"/>
      <c r="J50" s="127"/>
      <c r="K50" s="181" t="s">
        <v>160</v>
      </c>
      <c r="L50" s="125" t="s">
        <v>3218</v>
      </c>
      <c r="M50" s="564">
        <f>IF(ISERROR(VLOOKUP($B50,ESTR_PREC!$A$1:$M$6000,4,FALSE))=TRUE,0,VLOOKUP($B50,ESTR_PREC!$A$1:$M$6000,4,FALSE))</f>
        <v>0</v>
      </c>
      <c r="N50" s="225"/>
      <c r="O50" s="560">
        <f t="shared" si="1"/>
        <v>0</v>
      </c>
      <c r="Q50" s="225"/>
      <c r="R50" s="499"/>
      <c r="S50" s="675"/>
      <c r="T50" s="675"/>
      <c r="U50" s="675"/>
      <c r="V50" s="675"/>
      <c r="W50" s="675"/>
    </row>
    <row r="51" spans="2:23">
      <c r="B51" s="127" t="s">
        <v>161</v>
      </c>
      <c r="C51" s="127" t="s">
        <v>3248</v>
      </c>
      <c r="D51" s="127"/>
      <c r="E51" s="123"/>
      <c r="F51" s="127"/>
      <c r="G51" s="123"/>
      <c r="H51" s="123"/>
      <c r="I51" s="127"/>
      <c r="J51" s="127"/>
      <c r="K51" s="181" t="s">
        <v>163</v>
      </c>
      <c r="L51" s="125" t="s">
        <v>3218</v>
      </c>
      <c r="M51" s="564">
        <f>IF(ISERROR(VLOOKUP($B51,ESTR_PREC!$A$1:$M$6000,4,FALSE))=TRUE,0,VLOOKUP($B51,ESTR_PREC!$A$1:$M$6000,4,FALSE))</f>
        <v>0</v>
      </c>
      <c r="N51" s="225"/>
      <c r="O51" s="560">
        <f t="shared" si="1"/>
        <v>0</v>
      </c>
      <c r="Q51" s="225"/>
      <c r="R51" s="499"/>
      <c r="S51" s="675"/>
      <c r="T51" s="675"/>
      <c r="U51" s="675"/>
      <c r="V51" s="675"/>
      <c r="W51" s="675"/>
    </row>
    <row r="52" spans="2:23">
      <c r="B52" s="127" t="s">
        <v>164</v>
      </c>
      <c r="C52" s="127" t="s">
        <v>3249</v>
      </c>
      <c r="D52" s="127"/>
      <c r="E52" s="123"/>
      <c r="F52" s="127"/>
      <c r="G52" s="123"/>
      <c r="H52" s="123"/>
      <c r="I52" s="127"/>
      <c r="J52" s="127"/>
      <c r="K52" s="181" t="s">
        <v>167</v>
      </c>
      <c r="L52" s="125" t="s">
        <v>3218</v>
      </c>
      <c r="M52" s="564">
        <f>IF(ISERROR(VLOOKUP($B52,ESTR_PREC!$A$1:$M$6000,4,FALSE))=TRUE,0,VLOOKUP($B52,ESTR_PREC!$A$1:$M$6000,4,FALSE))</f>
        <v>0</v>
      </c>
      <c r="N52" s="225"/>
      <c r="O52" s="560">
        <f t="shared" si="1"/>
        <v>0</v>
      </c>
      <c r="Q52" s="225"/>
      <c r="R52" s="499"/>
      <c r="S52" s="675"/>
      <c r="T52" s="675"/>
      <c r="U52" s="675"/>
      <c r="V52" s="675"/>
      <c r="W52" s="675"/>
    </row>
    <row r="53" spans="2:23" hidden="1">
      <c r="B53" s="127" t="s">
        <v>168</v>
      </c>
      <c r="C53" s="127" t="s">
        <v>4704</v>
      </c>
      <c r="D53" s="127"/>
      <c r="E53" s="123"/>
      <c r="F53" s="127"/>
      <c r="G53" s="123"/>
      <c r="H53" s="123"/>
      <c r="I53" s="127"/>
      <c r="J53" s="127"/>
      <c r="K53" s="181" t="s">
        <v>171</v>
      </c>
      <c r="L53" s="125" t="s">
        <v>3218</v>
      </c>
      <c r="M53" s="828"/>
      <c r="N53" s="815"/>
      <c r="O53" s="827"/>
      <c r="Q53" s="815"/>
      <c r="R53" s="499"/>
      <c r="S53" s="675"/>
      <c r="T53" s="675"/>
      <c r="U53" s="675"/>
      <c r="V53" s="675"/>
      <c r="W53" s="675"/>
    </row>
    <row r="54" spans="2:23">
      <c r="B54" s="127" t="s">
        <v>172</v>
      </c>
      <c r="C54" s="127" t="s">
        <v>3250</v>
      </c>
      <c r="D54" s="127"/>
      <c r="E54" s="123"/>
      <c r="F54" s="127"/>
      <c r="G54" s="123"/>
      <c r="H54" s="123"/>
      <c r="I54" s="127"/>
      <c r="J54" s="127"/>
      <c r="K54" s="181" t="s">
        <v>173</v>
      </c>
      <c r="L54" s="125" t="s">
        <v>3218</v>
      </c>
      <c r="M54" s="564">
        <f>IF(ISERROR(VLOOKUP($B54,ESTR_PREC!$A$1:$M$6000,4,FALSE))=TRUE,0,VLOOKUP($B54,ESTR_PREC!$A$1:$M$6000,4,FALSE))</f>
        <v>0</v>
      </c>
      <c r="N54" s="225"/>
      <c r="O54" s="560">
        <f>+N54-M54</f>
        <v>0</v>
      </c>
      <c r="Q54" s="225"/>
      <c r="R54" s="499"/>
      <c r="S54" s="675"/>
      <c r="T54" s="675"/>
      <c r="U54" s="675"/>
      <c r="V54" s="675"/>
      <c r="W54" s="675"/>
    </row>
    <row r="55" spans="2:23">
      <c r="B55" s="127" t="s">
        <v>174</v>
      </c>
      <c r="C55" s="127" t="s">
        <v>3251</v>
      </c>
      <c r="D55" s="127"/>
      <c r="E55" s="123"/>
      <c r="F55" s="127"/>
      <c r="G55" s="123"/>
      <c r="H55" s="123"/>
      <c r="I55" s="127"/>
      <c r="J55" s="127"/>
      <c r="K55" s="181" t="s">
        <v>177</v>
      </c>
      <c r="L55" s="125" t="s">
        <v>3218</v>
      </c>
      <c r="M55" s="564">
        <f>IF(ISERROR(VLOOKUP($B55,ESTR_PREC!$A$1:$M$6000,4,FALSE))=TRUE,0,VLOOKUP($B55,ESTR_PREC!$A$1:$M$6000,4,FALSE))</f>
        <v>0</v>
      </c>
      <c r="N55" s="225"/>
      <c r="O55" s="560">
        <f>+N55-M55</f>
        <v>0</v>
      </c>
      <c r="Q55" s="225"/>
      <c r="R55" s="499"/>
      <c r="S55" s="675"/>
      <c r="T55" s="675"/>
      <c r="U55" s="675"/>
      <c r="V55" s="675"/>
      <c r="W55" s="675"/>
    </row>
    <row r="56" spans="2:23">
      <c r="B56" s="127" t="s">
        <v>178</v>
      </c>
      <c r="C56" s="127" t="s">
        <v>4705</v>
      </c>
      <c r="D56" s="127"/>
      <c r="E56" s="123"/>
      <c r="F56" s="127"/>
      <c r="G56" s="123"/>
      <c r="H56" s="123"/>
      <c r="I56" s="127"/>
      <c r="J56" s="127"/>
      <c r="K56" s="181" t="s">
        <v>179</v>
      </c>
      <c r="L56" s="125" t="s">
        <v>3218</v>
      </c>
      <c r="M56" s="564">
        <f>IF(ISERROR(VLOOKUP($B56,ESTR_PREC!$A$1:$M$6000,4,FALSE))=TRUE,0,VLOOKUP($B56,ESTR_PREC!$A$1:$M$6000,4,FALSE))</f>
        <v>0</v>
      </c>
      <c r="N56" s="225"/>
      <c r="O56" s="560">
        <f>+N56-M56</f>
        <v>0</v>
      </c>
      <c r="Q56" s="225"/>
      <c r="R56" s="499"/>
      <c r="S56" s="675"/>
      <c r="T56" s="675"/>
      <c r="U56" s="675"/>
      <c r="V56" s="675"/>
      <c r="W56" s="675"/>
    </row>
    <row r="57" spans="2:23">
      <c r="B57" s="127" t="s">
        <v>180</v>
      </c>
      <c r="C57" s="698" t="s">
        <v>3252</v>
      </c>
      <c r="D57" s="127"/>
      <c r="E57" s="123"/>
      <c r="F57" s="127"/>
      <c r="G57" s="123"/>
      <c r="H57" s="123"/>
      <c r="I57" s="127"/>
      <c r="J57" s="127"/>
      <c r="K57" s="181" t="s">
        <v>181</v>
      </c>
      <c r="L57" s="125" t="s">
        <v>3218</v>
      </c>
      <c r="M57" s="564">
        <f>IF(ISERROR(VLOOKUP($B57,ESTR_PREC!$A$1:$M$6000,4,FALSE))=TRUE,0,VLOOKUP($B57,ESTR_PREC!$A$1:$M$6000,4,FALSE))</f>
        <v>0</v>
      </c>
      <c r="N57" s="225"/>
      <c r="O57" s="560">
        <f>+N57-M57</f>
        <v>0</v>
      </c>
      <c r="Q57" s="225"/>
      <c r="R57" s="499"/>
      <c r="S57" s="675"/>
      <c r="T57" s="675"/>
      <c r="U57" s="675"/>
      <c r="V57" s="675"/>
      <c r="W57" s="675"/>
    </row>
    <row r="58" spans="2:23" ht="15" hidden="1" customHeight="1">
      <c r="B58" s="127" t="s">
        <v>182</v>
      </c>
      <c r="C58" s="698" t="s">
        <v>3253</v>
      </c>
      <c r="D58" s="127"/>
      <c r="E58" s="123"/>
      <c r="F58" s="127"/>
      <c r="G58" s="123"/>
      <c r="H58" s="123"/>
      <c r="I58" s="127"/>
      <c r="J58" s="127"/>
      <c r="K58" s="181" t="s">
        <v>183</v>
      </c>
      <c r="L58" s="125" t="s">
        <v>3218</v>
      </c>
      <c r="M58" s="815"/>
      <c r="N58" s="815"/>
      <c r="O58" s="815"/>
      <c r="Q58" s="815"/>
      <c r="R58" s="499"/>
      <c r="S58" s="675"/>
      <c r="T58" s="675"/>
      <c r="U58" s="675"/>
      <c r="V58" s="675"/>
      <c r="W58" s="675"/>
    </row>
    <row r="59" spans="2:23" ht="15" hidden="1" customHeight="1">
      <c r="B59" s="127" t="s">
        <v>184</v>
      </c>
      <c r="C59" s="698" t="s">
        <v>3254</v>
      </c>
      <c r="D59" s="127"/>
      <c r="E59" s="123"/>
      <c r="F59" s="127"/>
      <c r="G59" s="123"/>
      <c r="H59" s="123"/>
      <c r="I59" s="127"/>
      <c r="J59" s="127"/>
      <c r="K59" s="181" t="s">
        <v>185</v>
      </c>
      <c r="L59" s="125" t="s">
        <v>3218</v>
      </c>
      <c r="M59" s="815"/>
      <c r="N59" s="815"/>
      <c r="O59" s="815"/>
      <c r="Q59" s="815"/>
      <c r="R59" s="499"/>
      <c r="S59" s="675"/>
      <c r="T59" s="675"/>
      <c r="U59" s="675"/>
      <c r="V59" s="675"/>
      <c r="W59" s="675"/>
    </row>
    <row r="60" spans="2:23" ht="15" hidden="1" customHeight="1">
      <c r="B60" s="127" t="s">
        <v>186</v>
      </c>
      <c r="C60" s="698" t="s">
        <v>3255</v>
      </c>
      <c r="D60" s="127"/>
      <c r="E60" s="123"/>
      <c r="F60" s="127"/>
      <c r="G60" s="123"/>
      <c r="H60" s="123"/>
      <c r="I60" s="127"/>
      <c r="J60" s="127"/>
      <c r="K60" s="181" t="s">
        <v>187</v>
      </c>
      <c r="L60" s="125" t="s">
        <v>3218</v>
      </c>
      <c r="M60" s="815"/>
      <c r="N60" s="815"/>
      <c r="O60" s="815"/>
      <c r="Q60" s="815"/>
      <c r="R60" s="499"/>
      <c r="S60" s="675"/>
      <c r="T60" s="675"/>
      <c r="U60" s="675"/>
      <c r="V60" s="675"/>
      <c r="W60" s="675"/>
    </row>
    <row r="61" spans="2:23" ht="25.5" hidden="1" customHeight="1">
      <c r="B61" s="127" t="s">
        <v>188</v>
      </c>
      <c r="C61" s="698" t="s">
        <v>3256</v>
      </c>
      <c r="D61" s="127"/>
      <c r="E61" s="123"/>
      <c r="F61" s="127"/>
      <c r="G61" s="123"/>
      <c r="H61" s="123"/>
      <c r="I61" s="127"/>
      <c r="J61" s="127"/>
      <c r="K61" s="181" t="s">
        <v>189</v>
      </c>
      <c r="L61" s="125" t="s">
        <v>3218</v>
      </c>
      <c r="M61" s="815"/>
      <c r="N61" s="815"/>
      <c r="O61" s="815"/>
      <c r="Q61" s="815"/>
      <c r="R61" s="499"/>
      <c r="S61" s="675"/>
      <c r="T61" s="675"/>
      <c r="U61" s="675"/>
      <c r="V61" s="675"/>
      <c r="W61" s="675"/>
    </row>
    <row r="62" spans="2:23" ht="15" hidden="1" customHeight="1">
      <c r="B62" s="127" t="s">
        <v>190</v>
      </c>
      <c r="C62" s="698" t="s">
        <v>3257</v>
      </c>
      <c r="D62" s="127"/>
      <c r="E62" s="123"/>
      <c r="F62" s="127"/>
      <c r="G62" s="123"/>
      <c r="H62" s="123"/>
      <c r="I62" s="127"/>
      <c r="J62" s="127"/>
      <c r="K62" s="181" t="s">
        <v>191</v>
      </c>
      <c r="L62" s="125" t="s">
        <v>3218</v>
      </c>
      <c r="M62" s="815"/>
      <c r="N62" s="815"/>
      <c r="O62" s="815"/>
      <c r="Q62" s="815"/>
      <c r="R62" s="499"/>
      <c r="S62" s="675"/>
      <c r="T62" s="675"/>
      <c r="U62" s="675"/>
      <c r="V62" s="675"/>
      <c r="W62" s="675"/>
    </row>
    <row r="63" spans="2:23" ht="25.5" hidden="1" customHeight="1">
      <c r="B63" s="127" t="s">
        <v>192</v>
      </c>
      <c r="C63" s="698" t="s">
        <v>3258</v>
      </c>
      <c r="D63" s="127"/>
      <c r="E63" s="123"/>
      <c r="F63" s="127"/>
      <c r="G63" s="123"/>
      <c r="H63" s="123"/>
      <c r="I63" s="127"/>
      <c r="J63" s="127"/>
      <c r="K63" s="181" t="s">
        <v>193</v>
      </c>
      <c r="L63" s="125" t="s">
        <v>3218</v>
      </c>
      <c r="M63" s="815"/>
      <c r="N63" s="815"/>
      <c r="O63" s="815"/>
      <c r="Q63" s="815"/>
      <c r="R63" s="499"/>
      <c r="S63" s="675"/>
      <c r="T63" s="675"/>
      <c r="U63" s="675"/>
      <c r="V63" s="675"/>
      <c r="W63" s="675"/>
    </row>
    <row r="64" spans="2:23" ht="15" hidden="1" customHeight="1">
      <c r="B64" s="127" t="s">
        <v>194</v>
      </c>
      <c r="C64" s="698" t="s">
        <v>3259</v>
      </c>
      <c r="D64" s="127"/>
      <c r="E64" s="123"/>
      <c r="F64" s="127"/>
      <c r="G64" s="123"/>
      <c r="H64" s="123"/>
      <c r="I64" s="127"/>
      <c r="J64" s="127"/>
      <c r="K64" s="181" t="s">
        <v>195</v>
      </c>
      <c r="L64" s="125" t="s">
        <v>3218</v>
      </c>
      <c r="M64" s="815"/>
      <c r="N64" s="815"/>
      <c r="O64" s="815"/>
      <c r="Q64" s="815"/>
      <c r="R64" s="499"/>
      <c r="S64" s="675"/>
      <c r="T64" s="675"/>
      <c r="U64" s="675"/>
      <c r="V64" s="675"/>
      <c r="W64" s="675"/>
    </row>
    <row r="65" spans="2:23" ht="15" hidden="1" customHeight="1">
      <c r="B65" s="127" t="s">
        <v>196</v>
      </c>
      <c r="C65" s="698" t="s">
        <v>3260</v>
      </c>
      <c r="D65" s="127"/>
      <c r="E65" s="123"/>
      <c r="F65" s="127"/>
      <c r="G65" s="123"/>
      <c r="H65" s="123"/>
      <c r="I65" s="127"/>
      <c r="J65" s="127"/>
      <c r="K65" s="181" t="s">
        <v>197</v>
      </c>
      <c r="L65" s="125" t="s">
        <v>3218</v>
      </c>
      <c r="M65" s="815"/>
      <c r="N65" s="815"/>
      <c r="O65" s="815"/>
      <c r="Q65" s="815"/>
      <c r="R65" s="499"/>
      <c r="S65" s="675"/>
      <c r="T65" s="675"/>
      <c r="U65" s="675"/>
      <c r="V65" s="675"/>
      <c r="W65" s="675"/>
    </row>
    <row r="66" spans="2:23" ht="15" hidden="1" customHeight="1">
      <c r="B66" s="127" t="s">
        <v>198</v>
      </c>
      <c r="C66" s="698" t="s">
        <v>3261</v>
      </c>
      <c r="D66" s="127"/>
      <c r="E66" s="123"/>
      <c r="F66" s="127"/>
      <c r="G66" s="123"/>
      <c r="H66" s="123"/>
      <c r="I66" s="127"/>
      <c r="J66" s="127"/>
      <c r="K66" s="181" t="s">
        <v>199</v>
      </c>
      <c r="L66" s="125" t="s">
        <v>3218</v>
      </c>
      <c r="M66" s="815"/>
      <c r="N66" s="815"/>
      <c r="O66" s="815"/>
      <c r="Q66" s="815"/>
      <c r="R66" s="499"/>
      <c r="S66" s="675"/>
      <c r="T66" s="675"/>
      <c r="U66" s="675"/>
      <c r="V66" s="675"/>
      <c r="W66" s="675"/>
    </row>
    <row r="67" spans="2:23" ht="25.5" hidden="1" customHeight="1">
      <c r="B67" s="127" t="s">
        <v>200</v>
      </c>
      <c r="C67" s="698" t="s">
        <v>3262</v>
      </c>
      <c r="D67" s="127"/>
      <c r="E67" s="123"/>
      <c r="F67" s="127"/>
      <c r="G67" s="123"/>
      <c r="H67" s="123"/>
      <c r="I67" s="127"/>
      <c r="J67" s="127"/>
      <c r="K67" s="181" t="s">
        <v>201</v>
      </c>
      <c r="L67" s="125" t="s">
        <v>3218</v>
      </c>
      <c r="M67" s="815"/>
      <c r="N67" s="815"/>
      <c r="O67" s="815"/>
      <c r="Q67" s="815"/>
      <c r="R67" s="499"/>
      <c r="S67" s="675"/>
      <c r="T67" s="675"/>
      <c r="U67" s="675"/>
      <c r="V67" s="675"/>
      <c r="W67" s="675"/>
    </row>
    <row r="68" spans="2:23" ht="15" hidden="1" customHeight="1">
      <c r="B68" s="127" t="s">
        <v>202</v>
      </c>
      <c r="C68" s="698" t="s">
        <v>3263</v>
      </c>
      <c r="D68" s="127"/>
      <c r="E68" s="123"/>
      <c r="F68" s="127"/>
      <c r="G68" s="123"/>
      <c r="H68" s="123"/>
      <c r="I68" s="127"/>
      <c r="J68" s="127"/>
      <c r="K68" s="181" t="s">
        <v>203</v>
      </c>
      <c r="L68" s="125" t="s">
        <v>3218</v>
      </c>
      <c r="M68" s="815"/>
      <c r="N68" s="815"/>
      <c r="O68" s="815"/>
      <c r="Q68" s="815"/>
      <c r="R68" s="499"/>
      <c r="S68" s="675"/>
      <c r="T68" s="675"/>
      <c r="U68" s="675"/>
      <c r="V68" s="675"/>
      <c r="W68" s="675"/>
    </row>
    <row r="69" spans="2:23" ht="15" hidden="1" customHeight="1">
      <c r="B69" s="127" t="s">
        <v>204</v>
      </c>
      <c r="C69" s="698" t="s">
        <v>3264</v>
      </c>
      <c r="D69" s="127"/>
      <c r="E69" s="123"/>
      <c r="F69" s="127"/>
      <c r="G69" s="123"/>
      <c r="H69" s="123"/>
      <c r="I69" s="127"/>
      <c r="J69" s="127"/>
      <c r="K69" s="181" t="s">
        <v>205</v>
      </c>
      <c r="L69" s="125" t="s">
        <v>3218</v>
      </c>
      <c r="M69" s="815"/>
      <c r="N69" s="815"/>
      <c r="O69" s="815"/>
      <c r="Q69" s="815"/>
      <c r="R69" s="499"/>
      <c r="S69" s="675"/>
      <c r="T69" s="675"/>
      <c r="U69" s="675"/>
      <c r="V69" s="675"/>
      <c r="W69" s="675"/>
    </row>
    <row r="70" spans="2:23" ht="15" hidden="1" customHeight="1">
      <c r="B70" s="127" t="s">
        <v>206</v>
      </c>
      <c r="C70" s="698" t="s">
        <v>3265</v>
      </c>
      <c r="D70" s="127"/>
      <c r="E70" s="123"/>
      <c r="F70" s="127"/>
      <c r="G70" s="123"/>
      <c r="H70" s="123"/>
      <c r="I70" s="127"/>
      <c r="J70" s="127"/>
      <c r="K70" s="181" t="s">
        <v>207</v>
      </c>
      <c r="L70" s="125" t="s">
        <v>3218</v>
      </c>
      <c r="M70" s="815"/>
      <c r="N70" s="815"/>
      <c r="O70" s="815"/>
      <c r="Q70" s="815"/>
      <c r="R70" s="499"/>
      <c r="S70" s="675"/>
      <c r="T70" s="675"/>
      <c r="U70" s="675"/>
      <c r="V70" s="675"/>
      <c r="W70" s="675"/>
    </row>
    <row r="71" spans="2:23" ht="15" hidden="1" customHeight="1">
      <c r="B71" s="127" t="s">
        <v>208</v>
      </c>
      <c r="C71" s="698" t="s">
        <v>3267</v>
      </c>
      <c r="D71" s="127"/>
      <c r="E71" s="123"/>
      <c r="F71" s="127"/>
      <c r="G71" s="123"/>
      <c r="H71" s="123"/>
      <c r="I71" s="127"/>
      <c r="J71" s="127"/>
      <c r="K71" s="181" t="s">
        <v>209</v>
      </c>
      <c r="L71" s="125" t="s">
        <v>3218</v>
      </c>
      <c r="M71" s="815"/>
      <c r="N71" s="815"/>
      <c r="O71" s="815"/>
      <c r="Q71" s="815"/>
      <c r="R71" s="499"/>
      <c r="S71" s="675"/>
      <c r="T71" s="675"/>
      <c r="U71" s="675"/>
      <c r="V71" s="675"/>
      <c r="W71" s="675"/>
    </row>
    <row r="72" spans="2:23" ht="15" hidden="1" customHeight="1">
      <c r="B72" s="127" t="s">
        <v>210</v>
      </c>
      <c r="C72" s="698" t="s">
        <v>3268</v>
      </c>
      <c r="D72" s="127"/>
      <c r="E72" s="123"/>
      <c r="F72" s="127"/>
      <c r="G72" s="123"/>
      <c r="H72" s="123"/>
      <c r="I72" s="127"/>
      <c r="J72" s="127"/>
      <c r="K72" s="181" t="s">
        <v>211</v>
      </c>
      <c r="L72" s="125" t="s">
        <v>3218</v>
      </c>
      <c r="M72" s="815"/>
      <c r="N72" s="815"/>
      <c r="O72" s="815"/>
      <c r="Q72" s="815"/>
      <c r="R72" s="499"/>
      <c r="S72" s="675"/>
      <c r="T72" s="675"/>
      <c r="U72" s="675"/>
      <c r="V72" s="675"/>
      <c r="W72" s="675"/>
    </row>
    <row r="73" spans="2:23" ht="15.75" hidden="1" customHeight="1">
      <c r="B73" s="127" t="s">
        <v>212</v>
      </c>
      <c r="C73" s="698" t="s">
        <v>3269</v>
      </c>
      <c r="D73" s="127"/>
      <c r="E73" s="123"/>
      <c r="F73" s="127"/>
      <c r="G73" s="123"/>
      <c r="H73" s="123"/>
      <c r="I73" s="127"/>
      <c r="J73" s="127"/>
      <c r="K73" s="181" t="s">
        <v>213</v>
      </c>
      <c r="L73" s="125" t="s">
        <v>3218</v>
      </c>
      <c r="M73" s="815"/>
      <c r="N73" s="815"/>
      <c r="O73" s="815"/>
      <c r="Q73" s="815"/>
      <c r="R73" s="499"/>
      <c r="S73" s="675"/>
      <c r="T73" s="675"/>
      <c r="U73" s="675"/>
      <c r="V73" s="675"/>
      <c r="W73" s="675"/>
    </row>
    <row r="74" spans="2:23" ht="15.75" hidden="1" customHeight="1">
      <c r="B74" s="127" t="s">
        <v>214</v>
      </c>
      <c r="C74" s="127" t="s">
        <v>3270</v>
      </c>
      <c r="D74" s="127"/>
      <c r="E74" s="123"/>
      <c r="F74" s="127"/>
      <c r="G74" s="123"/>
      <c r="H74" s="123"/>
      <c r="I74" s="127"/>
      <c r="J74" s="127"/>
      <c r="K74" s="181" t="s">
        <v>215</v>
      </c>
      <c r="L74" s="125" t="s">
        <v>3218</v>
      </c>
      <c r="M74" s="815"/>
      <c r="N74" s="815"/>
      <c r="O74" s="815"/>
      <c r="Q74" s="815"/>
      <c r="R74" s="499"/>
      <c r="S74" s="675"/>
      <c r="T74" s="675"/>
      <c r="U74" s="675"/>
      <c r="V74" s="675"/>
      <c r="W74" s="675"/>
    </row>
    <row r="75" spans="2:23" ht="16.5" thickBot="1">
      <c r="K75" s="527"/>
      <c r="L75" s="528"/>
      <c r="M75" s="192"/>
      <c r="N75" s="192"/>
      <c r="O75" s="192"/>
      <c r="Q75" s="192"/>
      <c r="R75" s="462"/>
      <c r="S75" s="291"/>
      <c r="T75" s="291"/>
      <c r="U75" s="291"/>
      <c r="V75" s="291"/>
      <c r="W75" s="291"/>
    </row>
    <row r="76" spans="2:23" ht="17.25" thickTop="1" thickBot="1">
      <c r="B76" s="111" t="s">
        <v>216</v>
      </c>
      <c r="C76" s="242" t="s">
        <v>3271</v>
      </c>
      <c r="D76" s="243"/>
      <c r="E76" s="112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298">
        <f>SUM(N79:N84)</f>
        <v>0</v>
      </c>
      <c r="O76" s="298">
        <f>+N76-M76</f>
        <v>0</v>
      </c>
      <c r="Q76" s="298">
        <f>SUM(Q79:Q84)</f>
        <v>0</v>
      </c>
      <c r="R76" s="519"/>
      <c r="S76" s="519"/>
      <c r="T76" s="519"/>
      <c r="U76" s="519"/>
      <c r="V76" s="519"/>
      <c r="W76" s="519"/>
    </row>
    <row r="77" spans="2:23" ht="16.5" customHeight="1" thickTop="1" thickBot="1">
      <c r="B77" s="537"/>
      <c r="C77" s="537"/>
      <c r="K77" s="538"/>
      <c r="M77" s="265"/>
      <c r="N77" s="379"/>
      <c r="Q77" s="379"/>
      <c r="R77" s="462"/>
      <c r="S77" s="291"/>
      <c r="T77" s="291"/>
      <c r="U77" s="291"/>
      <c r="V77" s="291"/>
      <c r="W77" s="291"/>
    </row>
    <row r="78" spans="2:23" ht="26.25" thickBot="1">
      <c r="B78" s="102" t="s">
        <v>3221</v>
      </c>
      <c r="C78" s="245" t="s">
        <v>48</v>
      </c>
      <c r="D78" s="245"/>
      <c r="E78" s="246"/>
      <c r="F78" s="246"/>
      <c r="G78" s="246"/>
      <c r="H78" s="246"/>
      <c r="I78" s="246"/>
      <c r="J78" s="246"/>
      <c r="K78" s="302" t="s">
        <v>3222</v>
      </c>
      <c r="L78" s="135"/>
      <c r="M78" s="328" t="str">
        <f>+$M$10</f>
        <v>Valore netto al 31/12/2017</v>
      </c>
      <c r="N78" s="779" t="str">
        <f>N$10</f>
        <v>Valore netto al 31/12/2018</v>
      </c>
      <c r="O78" s="779" t="s">
        <v>4064</v>
      </c>
      <c r="P78" s="806"/>
      <c r="Q78" s="779" t="str">
        <f>Q$10</f>
        <v>Prechiusura al ° trimestre 2018</v>
      </c>
      <c r="R78" s="514"/>
      <c r="S78" s="514"/>
      <c r="T78" s="514"/>
      <c r="U78" s="514"/>
      <c r="V78" s="514"/>
      <c r="W78" s="514"/>
    </row>
    <row r="79" spans="2:23" hidden="1">
      <c r="B79" s="127" t="s">
        <v>218</v>
      </c>
      <c r="C79" s="127" t="s">
        <v>3272</v>
      </c>
      <c r="D79" s="127"/>
      <c r="E79" s="123"/>
      <c r="F79" s="127"/>
      <c r="G79" s="123"/>
      <c r="H79" s="123"/>
      <c r="I79" s="127"/>
      <c r="J79" s="127"/>
      <c r="K79" s="183" t="s">
        <v>221</v>
      </c>
      <c r="L79" s="125" t="s">
        <v>3218</v>
      </c>
      <c r="M79" s="815"/>
      <c r="N79" s="815"/>
      <c r="O79" s="560">
        <f t="shared" ref="O79:O84" si="2">+N79-M79</f>
        <v>0</v>
      </c>
      <c r="Q79" s="815"/>
      <c r="R79" s="499"/>
      <c r="S79" s="675"/>
      <c r="T79" s="675"/>
      <c r="U79" s="675"/>
      <c r="V79" s="675"/>
      <c r="W79" s="675"/>
    </row>
    <row r="80" spans="2:23" hidden="1">
      <c r="B80" s="127" t="s">
        <v>222</v>
      </c>
      <c r="C80" s="127" t="s">
        <v>3273</v>
      </c>
      <c r="D80" s="127"/>
      <c r="E80" s="123"/>
      <c r="F80" s="127"/>
      <c r="G80" s="123"/>
      <c r="H80" s="123"/>
      <c r="I80" s="127"/>
      <c r="J80" s="127"/>
      <c r="K80" s="183" t="s">
        <v>223</v>
      </c>
      <c r="L80" s="125" t="s">
        <v>3218</v>
      </c>
      <c r="M80" s="815"/>
      <c r="N80" s="815"/>
      <c r="O80" s="560">
        <f t="shared" si="2"/>
        <v>0</v>
      </c>
      <c r="Q80" s="815"/>
      <c r="R80" s="499"/>
      <c r="S80" s="675"/>
      <c r="T80" s="675"/>
      <c r="U80" s="675"/>
      <c r="V80" s="675"/>
      <c r="W80" s="675"/>
    </row>
    <row r="81" spans="1:26" hidden="1">
      <c r="B81" s="127" t="s">
        <v>224</v>
      </c>
      <c r="C81" s="127" t="s">
        <v>3274</v>
      </c>
      <c r="D81" s="127"/>
      <c r="E81" s="123"/>
      <c r="F81" s="127"/>
      <c r="G81" s="123"/>
      <c r="H81" s="123"/>
      <c r="I81" s="127"/>
      <c r="J81" s="127"/>
      <c r="K81" s="183" t="s">
        <v>225</v>
      </c>
      <c r="L81" s="125" t="s">
        <v>3218</v>
      </c>
      <c r="M81" s="815"/>
      <c r="N81" s="815"/>
      <c r="O81" s="560">
        <f t="shared" si="2"/>
        <v>0</v>
      </c>
      <c r="Q81" s="815"/>
      <c r="R81" s="499"/>
      <c r="S81" s="675"/>
      <c r="T81" s="675"/>
      <c r="U81" s="675"/>
      <c r="V81" s="675"/>
      <c r="W81" s="675"/>
    </row>
    <row r="82" spans="1:26" hidden="1">
      <c r="B82" s="127" t="s">
        <v>226</v>
      </c>
      <c r="C82" s="127" t="s">
        <v>3275</v>
      </c>
      <c r="D82" s="127"/>
      <c r="E82" s="123"/>
      <c r="F82" s="127"/>
      <c r="G82" s="123"/>
      <c r="H82" s="123"/>
      <c r="I82" s="127"/>
      <c r="J82" s="127"/>
      <c r="K82" s="183" t="s">
        <v>227</v>
      </c>
      <c r="L82" s="125" t="s">
        <v>3218</v>
      </c>
      <c r="M82" s="815"/>
      <c r="N82" s="815"/>
      <c r="O82" s="560">
        <f t="shared" si="2"/>
        <v>0</v>
      </c>
      <c r="Q82" s="815"/>
      <c r="R82" s="499"/>
      <c r="S82" s="675"/>
      <c r="T82" s="675"/>
      <c r="U82" s="675"/>
      <c r="V82" s="675"/>
      <c r="W82" s="675"/>
    </row>
    <row r="83" spans="1:26">
      <c r="B83" s="127" t="s">
        <v>228</v>
      </c>
      <c r="C83" s="127" t="s">
        <v>3276</v>
      </c>
      <c r="D83" s="127"/>
      <c r="E83" s="123"/>
      <c r="F83" s="127"/>
      <c r="G83" s="123"/>
      <c r="H83" s="123"/>
      <c r="I83" s="127"/>
      <c r="J83" s="127"/>
      <c r="K83" s="183" t="s">
        <v>231</v>
      </c>
      <c r="L83" s="125" t="s">
        <v>3218</v>
      </c>
      <c r="M83" s="564">
        <f>IF(ISERROR(VLOOKUP($B83,ESTR_PREC!$A$1:$M$6000,4,FALSE))=TRUE,0,VLOOKUP($B83,ESTR_PREC!$A$1:$M$6000,4,FALSE))</f>
        <v>0</v>
      </c>
      <c r="N83" s="225"/>
      <c r="O83" s="560">
        <f t="shared" si="2"/>
        <v>0</v>
      </c>
      <c r="Q83" s="225"/>
      <c r="R83" s="499"/>
      <c r="S83" s="675"/>
      <c r="T83" s="675"/>
      <c r="U83" s="675"/>
      <c r="V83" s="675"/>
      <c r="W83" s="675"/>
    </row>
    <row r="84" spans="1:26">
      <c r="B84" s="127" t="s">
        <v>232</v>
      </c>
      <c r="C84" s="127" t="s">
        <v>3277</v>
      </c>
      <c r="D84" s="127"/>
      <c r="E84" s="123"/>
      <c r="F84" s="127"/>
      <c r="G84" s="123"/>
      <c r="H84" s="123"/>
      <c r="I84" s="127"/>
      <c r="J84" s="127"/>
      <c r="K84" s="183" t="s">
        <v>233</v>
      </c>
      <c r="L84" s="125" t="s">
        <v>3218</v>
      </c>
      <c r="M84" s="564">
        <f>IF(ISERROR(VLOOKUP($B84,ESTR_PREC!$A$1:$M$6000,4,FALSE))=TRUE,0,VLOOKUP($B84,ESTR_PREC!$A$1:$M$6000,4,FALSE))</f>
        <v>0</v>
      </c>
      <c r="N84" s="225"/>
      <c r="O84" s="560">
        <f t="shared" si="2"/>
        <v>0</v>
      </c>
      <c r="Q84" s="225"/>
      <c r="R84" s="499"/>
      <c r="S84" s="675"/>
      <c r="T84" s="675"/>
      <c r="U84" s="675"/>
      <c r="V84" s="675"/>
      <c r="W84" s="675"/>
    </row>
    <row r="85" spans="1:26" ht="16.5" thickBot="1">
      <c r="K85" s="527"/>
      <c r="L85" s="528"/>
      <c r="M85" s="192"/>
      <c r="N85" s="192"/>
      <c r="O85" s="192"/>
      <c r="Q85" s="192"/>
      <c r="R85" s="554"/>
      <c r="S85" s="291"/>
      <c r="T85" s="291"/>
      <c r="U85" s="291"/>
      <c r="V85" s="291"/>
      <c r="W85" s="291"/>
    </row>
    <row r="86" spans="1:26" ht="26.25" thickBot="1">
      <c r="K86" s="529"/>
      <c r="L86" s="465"/>
      <c r="M86" s="328" t="str">
        <f>+$M$10</f>
        <v>Valore netto al 31/12/2017</v>
      </c>
      <c r="N86" s="779" t="str">
        <f>N$10</f>
        <v>Valore netto al 31/12/2018</v>
      </c>
      <c r="O86" s="779" t="s">
        <v>4064</v>
      </c>
      <c r="P86" s="806"/>
      <c r="Q86" s="779" t="str">
        <f>Q$10</f>
        <v>Prechiusura al ° trimestre 2018</v>
      </c>
      <c r="R86" s="514"/>
      <c r="S86" s="514"/>
      <c r="T86" s="514"/>
      <c r="U86" s="514"/>
      <c r="V86" s="514"/>
      <c r="W86" s="514"/>
    </row>
    <row r="87" spans="1:26" ht="27" thickTop="1" thickBot="1">
      <c r="B87" s="264" t="s">
        <v>234</v>
      </c>
      <c r="C87" s="264" t="s">
        <v>4417</v>
      </c>
      <c r="D87" s="103"/>
      <c r="E87" s="103"/>
      <c r="F87" s="103"/>
      <c r="G87" s="103"/>
      <c r="H87" s="103"/>
      <c r="I87" s="103"/>
      <c r="J87" s="103"/>
      <c r="K87" s="195" t="s">
        <v>235</v>
      </c>
      <c r="L87" s="105" t="s">
        <v>3218</v>
      </c>
      <c r="M87" s="106">
        <f>+M89</f>
        <v>0</v>
      </c>
      <c r="N87" s="106">
        <f>+N89</f>
        <v>0</v>
      </c>
      <c r="O87" s="597">
        <f>+O89</f>
        <v>0</v>
      </c>
      <c r="Q87" s="106">
        <f>+Q89</f>
        <v>0</v>
      </c>
      <c r="R87" s="518"/>
      <c r="S87" s="518"/>
      <c r="T87" s="518"/>
      <c r="U87" s="518"/>
      <c r="V87" s="518"/>
      <c r="W87" s="518"/>
    </row>
    <row r="88" spans="1:26" ht="16.5" thickTop="1" thickBot="1">
      <c r="K88" s="539"/>
      <c r="L88" s="532"/>
      <c r="M88" s="291"/>
      <c r="N88" s="501"/>
      <c r="O88" s="501"/>
      <c r="Q88" s="501"/>
      <c r="R88" s="462"/>
      <c r="S88" s="291"/>
      <c r="T88" s="291"/>
      <c r="U88" s="291"/>
      <c r="V88" s="291"/>
      <c r="W88" s="291"/>
    </row>
    <row r="89" spans="1:26" ht="27.75" thickTop="1" thickBot="1">
      <c r="B89" s="110" t="s">
        <v>236</v>
      </c>
      <c r="C89" s="110" t="s">
        <v>4418</v>
      </c>
      <c r="D89" s="243"/>
      <c r="E89" s="112"/>
      <c r="F89" s="243"/>
      <c r="G89" s="112"/>
      <c r="H89" s="243"/>
      <c r="I89" s="243"/>
      <c r="J89" s="243"/>
      <c r="K89" s="113" t="s">
        <v>3278</v>
      </c>
      <c r="L89" s="114" t="s">
        <v>3218</v>
      </c>
      <c r="M89" s="115">
        <f>SUM(M92:M94)</f>
        <v>0</v>
      </c>
      <c r="N89" s="298">
        <f>SUM(N92:N94)</f>
        <v>0</v>
      </c>
      <c r="O89" s="298">
        <f>+N89-M89</f>
        <v>0</v>
      </c>
      <c r="Q89" s="298">
        <f>SUM(Q92:Q94)</f>
        <v>0</v>
      </c>
      <c r="R89" s="519"/>
      <c r="S89" s="519"/>
      <c r="T89" s="519"/>
      <c r="U89" s="519"/>
      <c r="V89" s="519"/>
      <c r="W89" s="519"/>
    </row>
    <row r="90" spans="1:26" s="291" customFormat="1" ht="9" customHeight="1" thickTop="1" thickBot="1">
      <c r="A90" s="265"/>
      <c r="B90" s="117"/>
      <c r="C90" s="244"/>
      <c r="D90" s="244"/>
      <c r="E90" s="244"/>
      <c r="F90" s="244"/>
      <c r="G90" s="244"/>
      <c r="H90" s="244"/>
      <c r="I90" s="244"/>
      <c r="J90" s="244"/>
      <c r="K90" s="118"/>
      <c r="L90" s="119"/>
      <c r="M90" s="117"/>
      <c r="N90" s="533"/>
      <c r="O90" s="533"/>
      <c r="Q90" s="533"/>
      <c r="R90" s="514"/>
      <c r="X90" s="501"/>
      <c r="Y90" s="501"/>
      <c r="Z90" s="501"/>
    </row>
    <row r="91" spans="1:26" ht="28.5" customHeight="1" thickBot="1">
      <c r="B91" s="102" t="s">
        <v>3221</v>
      </c>
      <c r="C91" s="245" t="s">
        <v>48</v>
      </c>
      <c r="D91" s="245"/>
      <c r="E91" s="246"/>
      <c r="F91" s="246"/>
      <c r="G91" s="246"/>
      <c r="H91" s="246"/>
      <c r="I91" s="246"/>
      <c r="J91" s="246"/>
      <c r="K91" s="302" t="s">
        <v>3222</v>
      </c>
      <c r="L91" s="121"/>
      <c r="M91" s="328" t="str">
        <f>+$M$10</f>
        <v>Valore netto al 31/12/2017</v>
      </c>
      <c r="N91" s="779" t="str">
        <f>N$10</f>
        <v>Valore netto al 31/12/2018</v>
      </c>
      <c r="O91" s="779" t="s">
        <v>4064</v>
      </c>
      <c r="P91" s="806"/>
      <c r="Q91" s="779" t="str">
        <f>Q$10</f>
        <v>Prechiusura al ° trimestre 2018</v>
      </c>
      <c r="R91" s="514"/>
      <c r="S91" s="514"/>
      <c r="T91" s="514"/>
      <c r="U91" s="514"/>
      <c r="V91" s="514"/>
      <c r="W91" s="514"/>
    </row>
    <row r="92" spans="1:26" ht="25.5">
      <c r="B92" s="127" t="s">
        <v>238</v>
      </c>
      <c r="C92" s="127" t="s">
        <v>4419</v>
      </c>
      <c r="D92" s="127"/>
      <c r="E92" s="123"/>
      <c r="F92" s="127"/>
      <c r="G92" s="123"/>
      <c r="H92" s="123"/>
      <c r="I92" s="127"/>
      <c r="J92" s="127"/>
      <c r="K92" s="346" t="s">
        <v>4712</v>
      </c>
      <c r="L92" s="125" t="s">
        <v>3218</v>
      </c>
      <c r="M92" s="564">
        <f>IF(ISERROR(VLOOKUP($B92,ESTR_PREC!$A$1:$M$6000,4,FALSE))=TRUE,0,VLOOKUP($B92,ESTR_PREC!$A$1:$M$6000,4,FALSE))</f>
        <v>0</v>
      </c>
      <c r="N92" s="225"/>
      <c r="O92" s="560">
        <f>+N92-M92</f>
        <v>0</v>
      </c>
      <c r="Q92" s="225"/>
      <c r="R92" s="499"/>
      <c r="S92" s="675"/>
      <c r="T92" s="675"/>
      <c r="U92" s="675"/>
      <c r="V92" s="675"/>
      <c r="W92" s="675"/>
    </row>
    <row r="93" spans="1:26" ht="25.5">
      <c r="B93" s="127" t="s">
        <v>242</v>
      </c>
      <c r="C93" s="127" t="s">
        <v>4420</v>
      </c>
      <c r="D93" s="127"/>
      <c r="E93" s="123"/>
      <c r="F93" s="127"/>
      <c r="G93" s="123"/>
      <c r="H93" s="123"/>
      <c r="I93" s="127"/>
      <c r="J93" s="127"/>
      <c r="K93" s="346" t="s">
        <v>4713</v>
      </c>
      <c r="L93" s="125" t="s">
        <v>3218</v>
      </c>
      <c r="M93" s="564">
        <f>IF(ISERROR(VLOOKUP($B93,ESTR_PREC!$A$1:$M$6000,4,FALSE))=TRUE,0,VLOOKUP($B93,ESTR_PREC!$A$1:$M$6000,4,FALSE))</f>
        <v>0</v>
      </c>
      <c r="N93" s="225"/>
      <c r="O93" s="560">
        <f>+N93-M93</f>
        <v>0</v>
      </c>
      <c r="Q93" s="225"/>
      <c r="R93" s="499"/>
      <c r="S93" s="675"/>
      <c r="T93" s="675"/>
      <c r="U93" s="675"/>
      <c r="V93" s="675"/>
      <c r="W93" s="675"/>
    </row>
    <row r="94" spans="1:26" ht="25.5">
      <c r="B94" s="127" t="s">
        <v>244</v>
      </c>
      <c r="C94" s="127" t="s">
        <v>4421</v>
      </c>
      <c r="D94" s="127"/>
      <c r="E94" s="123"/>
      <c r="F94" s="127"/>
      <c r="G94" s="123"/>
      <c r="H94" s="123"/>
      <c r="I94" s="127"/>
      <c r="J94" s="127"/>
      <c r="K94" s="228" t="s">
        <v>246</v>
      </c>
      <c r="L94" s="125" t="s">
        <v>3218</v>
      </c>
      <c r="M94" s="564">
        <f>IF(ISERROR(VLOOKUP($B94,ESTR_PREC!$A$1:$M$6000,4,FALSE))=TRUE,0,VLOOKUP($B94,ESTR_PREC!$A$1:$M$6000,4,FALSE))</f>
        <v>0</v>
      </c>
      <c r="N94" s="225"/>
      <c r="O94" s="560">
        <f>+N94-M94</f>
        <v>0</v>
      </c>
      <c r="Q94" s="225"/>
      <c r="R94" s="499"/>
      <c r="S94" s="675"/>
      <c r="T94" s="675"/>
      <c r="U94" s="675"/>
      <c r="V94" s="675"/>
      <c r="W94" s="675"/>
    </row>
    <row r="95" spans="1:26" ht="16.5" thickBot="1">
      <c r="K95" s="527"/>
      <c r="L95" s="528"/>
      <c r="M95" s="192"/>
      <c r="N95" s="192"/>
      <c r="O95" s="192"/>
      <c r="Q95" s="192"/>
      <c r="R95" s="554"/>
      <c r="S95" s="291"/>
      <c r="T95" s="291"/>
      <c r="U95" s="291"/>
      <c r="V95" s="291"/>
      <c r="W95" s="291"/>
    </row>
    <row r="96" spans="1:26" ht="26.25" thickBot="1">
      <c r="K96" s="529"/>
      <c r="L96" s="465"/>
      <c r="M96" s="328" t="str">
        <f>+$M$10</f>
        <v>Valore netto al 31/12/2017</v>
      </c>
      <c r="N96" s="779" t="str">
        <f>N$10</f>
        <v>Valore netto al 31/12/2018</v>
      </c>
      <c r="O96" s="779" t="s">
        <v>4064</v>
      </c>
      <c r="P96" s="806"/>
      <c r="Q96" s="779" t="str">
        <f>Q$10</f>
        <v>Prechiusura al ° trimestre 2018</v>
      </c>
      <c r="R96" s="514"/>
      <c r="S96" s="514"/>
      <c r="T96" s="514"/>
      <c r="U96" s="514"/>
      <c r="V96" s="514"/>
      <c r="W96" s="514"/>
    </row>
    <row r="97" spans="1:26" ht="27" thickTop="1" thickBot="1">
      <c r="B97" s="264" t="s">
        <v>247</v>
      </c>
      <c r="C97" s="264" t="s">
        <v>4422</v>
      </c>
      <c r="D97" s="103"/>
      <c r="E97" s="103"/>
      <c r="F97" s="103"/>
      <c r="G97" s="103"/>
      <c r="H97" s="103"/>
      <c r="I97" s="103"/>
      <c r="J97" s="103"/>
      <c r="K97" s="195" t="s">
        <v>248</v>
      </c>
      <c r="L97" s="105" t="s">
        <v>3218</v>
      </c>
      <c r="M97" s="106">
        <f>+M99</f>
        <v>0</v>
      </c>
      <c r="N97" s="106">
        <f>+N99</f>
        <v>0</v>
      </c>
      <c r="O97" s="597">
        <f>+O99</f>
        <v>0</v>
      </c>
      <c r="Q97" s="106">
        <f>+Q99</f>
        <v>0</v>
      </c>
      <c r="R97" s="518"/>
      <c r="S97" s="518"/>
      <c r="T97" s="518"/>
      <c r="U97" s="518"/>
      <c r="V97" s="518"/>
      <c r="W97" s="518"/>
    </row>
    <row r="98" spans="1:26" ht="16.5" thickTop="1" thickBot="1">
      <c r="K98" s="539"/>
      <c r="L98" s="532"/>
      <c r="M98" s="291"/>
      <c r="N98" s="501"/>
      <c r="O98" s="501"/>
      <c r="Q98" s="501"/>
      <c r="R98" s="462"/>
      <c r="S98" s="291"/>
      <c r="T98" s="291"/>
      <c r="U98" s="291"/>
      <c r="V98" s="291"/>
      <c r="W98" s="291"/>
    </row>
    <row r="99" spans="1:26" ht="27.75" thickTop="1" thickBot="1">
      <c r="B99" s="110" t="s">
        <v>249</v>
      </c>
      <c r="C99" s="110" t="s">
        <v>4423</v>
      </c>
      <c r="D99" s="243"/>
      <c r="E99" s="112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0</v>
      </c>
      <c r="N99" s="297">
        <f>SUM(N102:N114)</f>
        <v>0</v>
      </c>
      <c r="O99" s="297">
        <f>SUM(O102:O114)</f>
        <v>0</v>
      </c>
      <c r="Q99" s="297">
        <f>SUM(Q102:Q114)</f>
        <v>0</v>
      </c>
      <c r="R99" s="519"/>
      <c r="S99" s="519"/>
      <c r="T99" s="519"/>
      <c r="U99" s="519"/>
      <c r="V99" s="519"/>
      <c r="W99" s="519"/>
    </row>
    <row r="100" spans="1:26" s="291" customFormat="1" ht="9" customHeight="1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Q100" s="533"/>
      <c r="R100" s="514"/>
      <c r="X100" s="501"/>
      <c r="Y100" s="501"/>
      <c r="Z100" s="501"/>
    </row>
    <row r="101" spans="1:26" ht="28.5" customHeight="1" thickBot="1">
      <c r="B101" s="102" t="s">
        <v>3221</v>
      </c>
      <c r="C101" s="245" t="s">
        <v>48</v>
      </c>
      <c r="D101" s="245"/>
      <c r="E101" s="246"/>
      <c r="F101" s="246"/>
      <c r="G101" s="246"/>
      <c r="H101" s="246"/>
      <c r="I101" s="246"/>
      <c r="J101" s="246"/>
      <c r="K101" s="302" t="s">
        <v>3222</v>
      </c>
      <c r="L101" s="121"/>
      <c r="M101" s="328" t="str">
        <f>+$M$10</f>
        <v>Valore netto al 31/12/2017</v>
      </c>
      <c r="N101" s="779" t="str">
        <f>N$10</f>
        <v>Valore netto al 31/12/2018</v>
      </c>
      <c r="O101" s="779" t="s">
        <v>4064</v>
      </c>
      <c r="P101" s="806"/>
      <c r="Q101" s="779" t="str">
        <f>Q$10</f>
        <v>Prechiusura al ° trimestre 2018</v>
      </c>
      <c r="R101" s="514"/>
      <c r="S101" s="514"/>
      <c r="T101" s="514"/>
      <c r="U101" s="514"/>
      <c r="V101" s="514"/>
      <c r="W101" s="514"/>
    </row>
    <row r="102" spans="1:26" ht="25.5">
      <c r="B102" s="127" t="s">
        <v>251</v>
      </c>
      <c r="C102" s="127" t="str">
        <f t="shared" ref="C102:C107" si="3">MID(B102,1,1)&amp;MID(B102,3,2)&amp;MID(B102,6,2)&amp;MID(B102,9,2)&amp;MID(B102,12,3)&amp;MID(B102,16,3)&amp;MID(B102,20,2)&amp;MID(B102,23,3)</f>
        <v>410121001000000000</v>
      </c>
      <c r="D102" s="127"/>
      <c r="E102" s="123"/>
      <c r="F102" s="127"/>
      <c r="G102" s="123"/>
      <c r="H102" s="123"/>
      <c r="I102" s="127"/>
      <c r="J102" s="127"/>
      <c r="K102" s="228" t="s">
        <v>254</v>
      </c>
      <c r="L102" s="125" t="s">
        <v>3218</v>
      </c>
      <c r="M102" s="564">
        <f>IF(ISERROR(VLOOKUP($B102,ESTR_PREC!$A$1:$M$6000,4,FALSE))=TRUE,0,VLOOKUP($B102,ESTR_PREC!$A$1:$M$6000,4,FALSE))</f>
        <v>0</v>
      </c>
      <c r="N102" s="225"/>
      <c r="O102" s="560">
        <f t="shared" ref="O102:O114" si="4">+N102-M102</f>
        <v>0</v>
      </c>
      <c r="Q102" s="225"/>
      <c r="R102" s="499"/>
      <c r="S102" s="675"/>
      <c r="T102" s="675"/>
      <c r="U102" s="675"/>
      <c r="V102" s="675"/>
      <c r="W102" s="675"/>
    </row>
    <row r="103" spans="1:26" ht="25.5">
      <c r="B103" s="127" t="s">
        <v>255</v>
      </c>
      <c r="C103" s="127" t="str">
        <f t="shared" si="3"/>
        <v>410121001200000000</v>
      </c>
      <c r="D103" s="127"/>
      <c r="E103" s="123"/>
      <c r="F103" s="127"/>
      <c r="G103" s="123"/>
      <c r="H103" s="123"/>
      <c r="I103" s="127"/>
      <c r="J103" s="127"/>
      <c r="K103" s="228" t="s">
        <v>256</v>
      </c>
      <c r="L103" s="125" t="s">
        <v>3218</v>
      </c>
      <c r="M103" s="564">
        <f>IF(ISERROR(VLOOKUP($B103,ESTR_PREC!$A$1:$M$6000,4,FALSE))=TRUE,0,VLOOKUP($B103,ESTR_PREC!$A$1:$M$6000,4,FALSE))</f>
        <v>0</v>
      </c>
      <c r="N103" s="225"/>
      <c r="O103" s="560">
        <f t="shared" si="4"/>
        <v>0</v>
      </c>
      <c r="Q103" s="225"/>
      <c r="R103" s="499"/>
      <c r="S103" s="675"/>
      <c r="T103" s="675"/>
      <c r="U103" s="675"/>
      <c r="V103" s="675"/>
      <c r="W103" s="675"/>
    </row>
    <row r="104" spans="1:26" ht="38.25">
      <c r="B104" s="127" t="s">
        <v>257</v>
      </c>
      <c r="C104" s="127" t="str">
        <f t="shared" si="3"/>
        <v>410121001300000000</v>
      </c>
      <c r="D104" s="127"/>
      <c r="E104" s="123"/>
      <c r="F104" s="127"/>
      <c r="G104" s="123"/>
      <c r="H104" s="123"/>
      <c r="I104" s="127"/>
      <c r="J104" s="127"/>
      <c r="K104" s="228" t="s">
        <v>258</v>
      </c>
      <c r="L104" s="125" t="s">
        <v>3218</v>
      </c>
      <c r="M104" s="564">
        <f>IF(ISERROR(VLOOKUP($B104,ESTR_PREC!$A$1:$M$6000,4,FALSE))=TRUE,0,VLOOKUP($B104,ESTR_PREC!$A$1:$M$6000,4,FALSE))</f>
        <v>0</v>
      </c>
      <c r="N104" s="225"/>
      <c r="O104" s="560">
        <f t="shared" si="4"/>
        <v>0</v>
      </c>
      <c r="Q104" s="225"/>
      <c r="R104" s="499"/>
      <c r="S104" s="675"/>
      <c r="T104" s="675"/>
      <c r="U104" s="675"/>
      <c r="V104" s="675"/>
      <c r="W104" s="675"/>
    </row>
    <row r="105" spans="1:26" ht="25.5">
      <c r="B105" s="127" t="s">
        <v>259</v>
      </c>
      <c r="C105" s="127" t="str">
        <f t="shared" si="3"/>
        <v>410121001500000000</v>
      </c>
      <c r="D105" s="127"/>
      <c r="E105" s="123"/>
      <c r="F105" s="127"/>
      <c r="G105" s="123"/>
      <c r="H105" s="123"/>
      <c r="I105" s="127"/>
      <c r="J105" s="127"/>
      <c r="K105" s="228" t="s">
        <v>260</v>
      </c>
      <c r="L105" s="125" t="s">
        <v>3218</v>
      </c>
      <c r="M105" s="564">
        <f>IF(ISERROR(VLOOKUP($B105,ESTR_PREC!$A$1:$M$6000,4,FALSE))=TRUE,0,VLOOKUP($B105,ESTR_PREC!$A$1:$M$6000,4,FALSE))</f>
        <v>0</v>
      </c>
      <c r="N105" s="225"/>
      <c r="O105" s="560">
        <f t="shared" si="4"/>
        <v>0</v>
      </c>
      <c r="Q105" s="225"/>
      <c r="R105" s="499"/>
      <c r="S105" s="675"/>
      <c r="T105" s="675"/>
      <c r="U105" s="675"/>
      <c r="V105" s="675"/>
      <c r="W105" s="675"/>
    </row>
    <row r="106" spans="1:26" ht="25.5">
      <c r="B106" s="127" t="s">
        <v>261</v>
      </c>
      <c r="C106" s="127" t="str">
        <f t="shared" si="3"/>
        <v>410121001800000000</v>
      </c>
      <c r="D106" s="127"/>
      <c r="E106" s="123"/>
      <c r="F106" s="127"/>
      <c r="G106" s="123"/>
      <c r="H106" s="123"/>
      <c r="I106" s="127"/>
      <c r="J106" s="127"/>
      <c r="K106" s="228" t="s">
        <v>262</v>
      </c>
      <c r="L106" s="125" t="s">
        <v>3218</v>
      </c>
      <c r="M106" s="564">
        <f>IF(ISERROR(VLOOKUP($B106,ESTR_PREC!$A$1:$M$6000,4,FALSE))=TRUE,0,VLOOKUP($B106,ESTR_PREC!$A$1:$M$6000,4,FALSE))</f>
        <v>0</v>
      </c>
      <c r="N106" s="225"/>
      <c r="O106" s="560">
        <f t="shared" si="4"/>
        <v>0</v>
      </c>
      <c r="Q106" s="225"/>
      <c r="R106" s="499"/>
      <c r="S106" s="675"/>
      <c r="T106" s="675"/>
      <c r="U106" s="675"/>
      <c r="V106" s="675"/>
      <c r="W106" s="675"/>
    </row>
    <row r="107" spans="1:26" ht="25.5">
      <c r="B107" s="127" t="s">
        <v>263</v>
      </c>
      <c r="C107" s="127" t="str">
        <f t="shared" si="3"/>
        <v>410121002000000000</v>
      </c>
      <c r="D107" s="127"/>
      <c r="E107" s="123"/>
      <c r="F107" s="127"/>
      <c r="G107" s="123"/>
      <c r="H107" s="123"/>
      <c r="I107" s="127"/>
      <c r="J107" s="127"/>
      <c r="K107" s="228" t="s">
        <v>265</v>
      </c>
      <c r="L107" s="125" t="s">
        <v>3218</v>
      </c>
      <c r="M107" s="564">
        <f>IF(ISERROR(VLOOKUP($B107,ESTR_PREC!$A$1:$M$6000,4,FALSE))=TRUE,0,VLOOKUP($B107,ESTR_PREC!$A$1:$M$6000,4,FALSE))</f>
        <v>0</v>
      </c>
      <c r="N107" s="225"/>
      <c r="O107" s="560">
        <f t="shared" si="4"/>
        <v>0</v>
      </c>
      <c r="Q107" s="225"/>
      <c r="R107" s="499"/>
      <c r="S107" s="675"/>
      <c r="T107" s="675"/>
      <c r="U107" s="675"/>
      <c r="V107" s="675"/>
      <c r="W107" s="675"/>
    </row>
    <row r="108" spans="1:26" ht="25.5">
      <c r="B108" s="127" t="s">
        <v>266</v>
      </c>
      <c r="C108" s="127" t="s">
        <v>4430</v>
      </c>
      <c r="D108" s="127"/>
      <c r="E108" s="123"/>
      <c r="F108" s="127"/>
      <c r="G108" s="123"/>
      <c r="H108" s="123"/>
      <c r="I108" s="127"/>
      <c r="J108" s="127"/>
      <c r="K108" s="228" t="s">
        <v>267</v>
      </c>
      <c r="L108" s="125" t="s">
        <v>3218</v>
      </c>
      <c r="M108" s="564">
        <f>IF(ISERROR(VLOOKUP($B108,ESTR_PREC!$A$1:$M$6000,4,FALSE))=TRUE,0,VLOOKUP($B108,ESTR_PREC!$A$1:$M$6000,4,FALSE))</f>
        <v>0</v>
      </c>
      <c r="N108" s="225"/>
      <c r="O108" s="560">
        <f t="shared" si="4"/>
        <v>0</v>
      </c>
      <c r="Q108" s="225"/>
      <c r="R108" s="499"/>
      <c r="S108" s="675"/>
      <c r="T108" s="675"/>
      <c r="U108" s="675"/>
      <c r="V108" s="675"/>
      <c r="W108" s="675"/>
    </row>
    <row r="109" spans="1:26" ht="25.5">
      <c r="B109" s="127" t="s">
        <v>268</v>
      </c>
      <c r="C109" s="127" t="s">
        <v>4431</v>
      </c>
      <c r="D109" s="127"/>
      <c r="E109" s="123"/>
      <c r="F109" s="127"/>
      <c r="G109" s="123"/>
      <c r="H109" s="123"/>
      <c r="I109" s="127"/>
      <c r="J109" s="127"/>
      <c r="K109" s="228" t="s">
        <v>270</v>
      </c>
      <c r="L109" s="125" t="s">
        <v>3218</v>
      </c>
      <c r="M109" s="564">
        <f>IF(ISERROR(VLOOKUP($B109,ESTR_PREC!$A$1:$M$6000,4,FALSE))=TRUE,0,VLOOKUP($B109,ESTR_PREC!$A$1:$M$6000,4,FALSE))</f>
        <v>0</v>
      </c>
      <c r="N109" s="225"/>
      <c r="O109" s="560">
        <f t="shared" si="4"/>
        <v>0</v>
      </c>
      <c r="Q109" s="225"/>
      <c r="R109" s="499"/>
      <c r="S109" s="675"/>
      <c r="T109" s="675"/>
      <c r="U109" s="675"/>
      <c r="V109" s="675"/>
      <c r="W109" s="675"/>
    </row>
    <row r="110" spans="1:26" ht="25.5">
      <c r="B110" s="127" t="s">
        <v>271</v>
      </c>
      <c r="C110" s="127" t="s">
        <v>4432</v>
      </c>
      <c r="D110" s="127"/>
      <c r="E110" s="123"/>
      <c r="F110" s="127"/>
      <c r="G110" s="123"/>
      <c r="H110" s="123"/>
      <c r="I110" s="127"/>
      <c r="J110" s="127"/>
      <c r="K110" s="228" t="s">
        <v>272</v>
      </c>
      <c r="L110" s="125" t="s">
        <v>3218</v>
      </c>
      <c r="M110" s="564">
        <f>IF(ISERROR(VLOOKUP($B110,ESTR_PREC!$A$1:$M$6000,4,FALSE))=TRUE,0,VLOOKUP($B110,ESTR_PREC!$A$1:$M$6000,4,FALSE))</f>
        <v>0</v>
      </c>
      <c r="N110" s="225"/>
      <c r="O110" s="560">
        <f t="shared" si="4"/>
        <v>0</v>
      </c>
      <c r="Q110" s="225"/>
      <c r="R110" s="499"/>
      <c r="S110" s="675"/>
      <c r="T110" s="675"/>
      <c r="U110" s="675"/>
      <c r="V110" s="675"/>
      <c r="W110" s="675"/>
    </row>
    <row r="111" spans="1:26" ht="25.5">
      <c r="B111" s="127" t="s">
        <v>273</v>
      </c>
      <c r="C111" s="127" t="s">
        <v>4433</v>
      </c>
      <c r="D111" s="127"/>
      <c r="E111" s="123"/>
      <c r="F111" s="127"/>
      <c r="G111" s="123"/>
      <c r="H111" s="123"/>
      <c r="I111" s="127"/>
      <c r="J111" s="127"/>
      <c r="K111" s="228" t="s">
        <v>274</v>
      </c>
      <c r="L111" s="125" t="s">
        <v>3218</v>
      </c>
      <c r="M111" s="564">
        <f>IF(ISERROR(VLOOKUP($B111,ESTR_PREC!$A$1:$M$6000,4,FALSE))=TRUE,0,VLOOKUP($B111,ESTR_PREC!$A$1:$M$6000,4,FALSE))</f>
        <v>0</v>
      </c>
      <c r="N111" s="225"/>
      <c r="O111" s="560">
        <f t="shared" si="4"/>
        <v>0</v>
      </c>
      <c r="Q111" s="225"/>
      <c r="R111" s="499"/>
      <c r="S111" s="675"/>
      <c r="T111" s="675"/>
      <c r="U111" s="675"/>
      <c r="V111" s="675"/>
      <c r="W111" s="675"/>
    </row>
    <row r="112" spans="1:26" ht="25.5">
      <c r="B112" s="127" t="s">
        <v>275</v>
      </c>
      <c r="C112" s="127" t="s">
        <v>4434</v>
      </c>
      <c r="D112" s="127"/>
      <c r="E112" s="123"/>
      <c r="F112" s="127"/>
      <c r="G112" s="123"/>
      <c r="H112" s="123"/>
      <c r="I112" s="127"/>
      <c r="J112" s="127"/>
      <c r="K112" s="228" t="s">
        <v>276</v>
      </c>
      <c r="L112" s="125" t="s">
        <v>3218</v>
      </c>
      <c r="M112" s="564">
        <f>IF(ISERROR(VLOOKUP($B112,ESTR_PREC!$A$1:$M$6000,4,FALSE))=TRUE,0,VLOOKUP($B112,ESTR_PREC!$A$1:$M$6000,4,FALSE))</f>
        <v>0</v>
      </c>
      <c r="N112" s="225"/>
      <c r="O112" s="560">
        <f t="shared" si="4"/>
        <v>0</v>
      </c>
      <c r="Q112" s="225"/>
      <c r="R112" s="499"/>
      <c r="S112" s="675"/>
      <c r="T112" s="675"/>
      <c r="U112" s="675"/>
      <c r="V112" s="675"/>
      <c r="W112" s="675"/>
    </row>
    <row r="113" spans="2:23" ht="25.5">
      <c r="B113" s="127" t="s">
        <v>277</v>
      </c>
      <c r="C113" s="127" t="str">
        <f>MID(B113,1,1)&amp;MID(B113,3,2)&amp;MID(B113,6,2)&amp;MID(B113,9,2)&amp;MID(B113,12,3)&amp;MID(B113,16,3)&amp;MID(B113,20,2)&amp;MID(B113,23,3)</f>
        <v>410121005500000000</v>
      </c>
      <c r="D113" s="127"/>
      <c r="E113" s="123"/>
      <c r="F113" s="127"/>
      <c r="G113" s="123"/>
      <c r="H113" s="123"/>
      <c r="I113" s="127"/>
      <c r="J113" s="127"/>
      <c r="K113" s="228" t="s">
        <v>3280</v>
      </c>
      <c r="L113" s="125" t="s">
        <v>3218</v>
      </c>
      <c r="M113" s="564">
        <f>IF(ISERROR(VLOOKUP($B113,ESTR_PREC!$A$1:$M$6000,4,FALSE))=TRUE,0,VLOOKUP($B113,ESTR_PREC!$A$1:$M$6000,4,FALSE))</f>
        <v>0</v>
      </c>
      <c r="N113" s="225"/>
      <c r="O113" s="560">
        <f t="shared" si="4"/>
        <v>0</v>
      </c>
      <c r="Q113" s="225"/>
      <c r="R113" s="499"/>
      <c r="S113" s="675"/>
      <c r="T113" s="675"/>
      <c r="U113" s="675"/>
      <c r="V113" s="675"/>
      <c r="W113" s="675"/>
    </row>
    <row r="114" spans="2:23" ht="25.5">
      <c r="B114" s="127" t="s">
        <v>280</v>
      </c>
      <c r="C114" s="127" t="s">
        <v>4436</v>
      </c>
      <c r="D114" s="127"/>
      <c r="E114" s="123"/>
      <c r="F114" s="127"/>
      <c r="G114" s="123"/>
      <c r="H114" s="123"/>
      <c r="I114" s="127"/>
      <c r="J114" s="127"/>
      <c r="K114" s="228" t="s">
        <v>281</v>
      </c>
      <c r="L114" s="125" t="s">
        <v>3218</v>
      </c>
      <c r="M114" s="564">
        <f>IF(ISERROR(VLOOKUP($B114,ESTR_PREC!$A$1:$M$6000,4,FALSE))=TRUE,0,VLOOKUP($B114,ESTR_PREC!$A$1:$M$6000,4,FALSE))</f>
        <v>0</v>
      </c>
      <c r="N114" s="225"/>
      <c r="O114" s="560">
        <f t="shared" si="4"/>
        <v>0</v>
      </c>
      <c r="Q114" s="225"/>
      <c r="R114" s="499"/>
      <c r="S114" s="675"/>
      <c r="T114" s="675"/>
      <c r="U114" s="675"/>
      <c r="V114" s="675"/>
      <c r="W114" s="675"/>
    </row>
    <row r="115" spans="2:23" ht="16.5" thickBot="1">
      <c r="K115" s="527"/>
      <c r="L115" s="528"/>
      <c r="M115" s="192"/>
      <c r="N115" s="192"/>
      <c r="O115" s="192"/>
      <c r="Q115" s="192"/>
      <c r="R115" s="554"/>
      <c r="S115" s="291"/>
      <c r="T115" s="291"/>
      <c r="U115" s="291"/>
      <c r="V115" s="291"/>
      <c r="W115" s="291"/>
    </row>
    <row r="116" spans="2:23" ht="26.25" thickBot="1">
      <c r="K116" s="529"/>
      <c r="L116" s="465"/>
      <c r="M116" s="328" t="str">
        <f>+$M$10</f>
        <v>Valore netto al 31/12/2017</v>
      </c>
      <c r="N116" s="779" t="str">
        <f>N$10</f>
        <v>Valore netto al 31/12/2018</v>
      </c>
      <c r="O116" s="779" t="s">
        <v>4064</v>
      </c>
      <c r="P116" s="806"/>
      <c r="Q116" s="779" t="str">
        <f>Q$10</f>
        <v>Prechiusura al ° trimestre 2018</v>
      </c>
      <c r="R116" s="514"/>
      <c r="S116" s="514"/>
      <c r="T116" s="514"/>
      <c r="U116" s="514"/>
      <c r="V116" s="514"/>
      <c r="W116" s="514"/>
    </row>
    <row r="117" spans="2:23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95" t="s">
        <v>283</v>
      </c>
      <c r="L117" s="105" t="s">
        <v>3218</v>
      </c>
      <c r="M117" s="106">
        <f>+M119+M235+M249</f>
        <v>0</v>
      </c>
      <c r="N117" s="106">
        <f>+N119+N235+N249</f>
        <v>0</v>
      </c>
      <c r="O117" s="775">
        <f>+N117-M117</f>
        <v>0</v>
      </c>
      <c r="Q117" s="106">
        <f>+Q119+Q235+Q249</f>
        <v>0</v>
      </c>
      <c r="R117" s="518"/>
      <c r="S117" s="518"/>
      <c r="T117" s="518"/>
      <c r="U117" s="518"/>
      <c r="V117" s="518"/>
      <c r="W117" s="518"/>
    </row>
    <row r="118" spans="2:23" ht="17.25" thickTop="1" thickBot="1">
      <c r="K118" s="539"/>
      <c r="L118" s="528"/>
      <c r="M118" s="192"/>
      <c r="N118" s="515"/>
      <c r="O118" s="515"/>
      <c r="Q118" s="515"/>
      <c r="R118" s="554"/>
      <c r="S118" s="291"/>
      <c r="T118" s="291"/>
      <c r="U118" s="291"/>
      <c r="V118" s="291"/>
      <c r="W118" s="291"/>
    </row>
    <row r="119" spans="2:23" ht="27.75" thickTop="1" thickBot="1">
      <c r="B119" s="111" t="s">
        <v>284</v>
      </c>
      <c r="C119" s="242" t="s">
        <v>3282</v>
      </c>
      <c r="D119" s="243"/>
      <c r="E119" s="112"/>
      <c r="F119" s="243"/>
      <c r="G119" s="112"/>
      <c r="H119" s="243"/>
      <c r="I119" s="243"/>
      <c r="J119" s="243"/>
      <c r="K119" s="113" t="s">
        <v>285</v>
      </c>
      <c r="L119" s="114" t="s">
        <v>3218</v>
      </c>
      <c r="M119" s="115">
        <f>SUM(M122:M232)-SUM(M126:M128)-SUM(M133:M135)-SUM(M145:M147)</f>
        <v>0</v>
      </c>
      <c r="N119" s="298">
        <f>SUM(N122:N232)-SUM(N126:N128)-SUM(N133:N135)-SUM(N145:N147)</f>
        <v>0</v>
      </c>
      <c r="O119" s="298">
        <f>+N119-M119</f>
        <v>0</v>
      </c>
      <c r="Q119" s="298">
        <f>SUM(Q122:Q232)-SUM(Q126:Q128)-SUM(Q133:Q135)-SUM(Q145:Q147)</f>
        <v>0</v>
      </c>
      <c r="R119" s="519"/>
      <c r="S119" s="519"/>
      <c r="T119" s="519"/>
      <c r="U119" s="519"/>
      <c r="V119" s="519"/>
      <c r="W119" s="519"/>
    </row>
    <row r="120" spans="2:23" ht="9" customHeight="1" thickTop="1" thickBot="1">
      <c r="B120" s="537"/>
      <c r="C120" s="537"/>
      <c r="K120" s="538"/>
      <c r="M120" s="265"/>
      <c r="N120" s="379"/>
      <c r="Q120" s="379"/>
      <c r="R120" s="554"/>
      <c r="S120" s="291"/>
      <c r="T120" s="291"/>
      <c r="U120" s="291"/>
      <c r="V120" s="291"/>
      <c r="W120" s="291"/>
    </row>
    <row r="121" spans="2:23" ht="26.25" thickBot="1">
      <c r="B121" s="102" t="s">
        <v>3221</v>
      </c>
      <c r="C121" s="245" t="s">
        <v>48</v>
      </c>
      <c r="D121" s="245"/>
      <c r="E121" s="246"/>
      <c r="F121" s="246"/>
      <c r="G121" s="246"/>
      <c r="H121" s="246"/>
      <c r="I121" s="246"/>
      <c r="J121" s="246"/>
      <c r="K121" s="302" t="s">
        <v>3222</v>
      </c>
      <c r="L121" s="135"/>
      <c r="M121" s="328" t="str">
        <f>+$M$10</f>
        <v>Valore netto al 31/12/2017</v>
      </c>
      <c r="N121" s="779" t="str">
        <f>N$10</f>
        <v>Valore netto al 31/12/2018</v>
      </c>
      <c r="O121" s="779" t="s">
        <v>4064</v>
      </c>
      <c r="P121" s="806"/>
      <c r="Q121" s="779" t="str">
        <f>Q$10</f>
        <v>Prechiusura al ° trimestre 2018</v>
      </c>
      <c r="R121" s="514"/>
      <c r="S121" s="514"/>
      <c r="T121" s="514"/>
      <c r="U121" s="514"/>
      <c r="V121" s="514"/>
      <c r="W121" s="514"/>
    </row>
    <row r="122" spans="2:23" hidden="1">
      <c r="B122" s="127" t="s">
        <v>286</v>
      </c>
      <c r="C122" s="127" t="s">
        <v>3283</v>
      </c>
      <c r="D122" s="127"/>
      <c r="E122" s="123"/>
      <c r="F122" s="127"/>
      <c r="G122" s="123"/>
      <c r="H122" s="123"/>
      <c r="I122" s="127"/>
      <c r="J122" s="127"/>
      <c r="K122" s="304" t="s">
        <v>291</v>
      </c>
      <c r="L122" s="125" t="s">
        <v>3218</v>
      </c>
      <c r="M122" s="815"/>
      <c r="N122" s="815"/>
      <c r="O122" s="560">
        <f t="shared" ref="O122:O188" si="5">+N122-M122</f>
        <v>0</v>
      </c>
      <c r="Q122" s="815"/>
      <c r="R122" s="845"/>
      <c r="S122" s="675"/>
      <c r="T122" s="675"/>
      <c r="U122" s="675"/>
      <c r="V122" s="675"/>
      <c r="W122" s="675"/>
    </row>
    <row r="123" spans="2:23" hidden="1">
      <c r="B123" s="127" t="s">
        <v>292</v>
      </c>
      <c r="C123" s="127" t="s">
        <v>3284</v>
      </c>
      <c r="D123" s="127"/>
      <c r="E123" s="123"/>
      <c r="F123" s="127"/>
      <c r="G123" s="123"/>
      <c r="H123" s="123"/>
      <c r="I123" s="127"/>
      <c r="J123" s="127"/>
      <c r="K123" s="304" t="s">
        <v>293</v>
      </c>
      <c r="L123" s="125" t="s">
        <v>3218</v>
      </c>
      <c r="M123" s="815"/>
      <c r="N123" s="815"/>
      <c r="O123" s="577">
        <f t="shared" si="5"/>
        <v>0</v>
      </c>
      <c r="Q123" s="815"/>
      <c r="R123" s="499"/>
      <c r="S123" s="675"/>
      <c r="T123" s="675"/>
      <c r="U123" s="675"/>
      <c r="V123" s="675"/>
      <c r="W123" s="675"/>
    </row>
    <row r="124" spans="2:23" hidden="1">
      <c r="B124" s="127" t="s">
        <v>294</v>
      </c>
      <c r="C124" s="127" t="s">
        <v>3285</v>
      </c>
      <c r="D124" s="127"/>
      <c r="E124" s="123"/>
      <c r="F124" s="127"/>
      <c r="G124" s="123"/>
      <c r="H124" s="123"/>
      <c r="I124" s="127"/>
      <c r="J124" s="127"/>
      <c r="K124" s="181" t="s">
        <v>297</v>
      </c>
      <c r="L124" s="125" t="s">
        <v>3218</v>
      </c>
      <c r="M124" s="815"/>
      <c r="N124" s="815"/>
      <c r="O124" s="577">
        <f t="shared" si="5"/>
        <v>0</v>
      </c>
      <c r="Q124" s="815"/>
      <c r="R124" s="499"/>
      <c r="S124" s="675"/>
      <c r="T124" s="675"/>
      <c r="U124" s="675"/>
      <c r="V124" s="675"/>
      <c r="W124" s="675"/>
    </row>
    <row r="125" spans="2:23" ht="16.5" hidden="1" thickBot="1">
      <c r="B125" s="719" t="s">
        <v>298</v>
      </c>
      <c r="C125" s="719" t="s">
        <v>3286</v>
      </c>
      <c r="D125" s="719"/>
      <c r="E125" s="720"/>
      <c r="F125" s="719"/>
      <c r="G125" s="720"/>
      <c r="H125" s="720"/>
      <c r="I125" s="719"/>
      <c r="J125" s="719"/>
      <c r="K125" s="721" t="s">
        <v>299</v>
      </c>
      <c r="L125" s="722" t="s">
        <v>3218</v>
      </c>
      <c r="M125" s="815"/>
      <c r="N125" s="794">
        <f>SUM(N126:N128)</f>
        <v>0</v>
      </c>
      <c r="O125" s="795">
        <f t="shared" si="5"/>
        <v>0</v>
      </c>
      <c r="Q125" s="794">
        <f>SUM(Q126:Q128)</f>
        <v>0</v>
      </c>
      <c r="R125" s="499"/>
      <c r="S125" s="675"/>
      <c r="T125" s="675"/>
      <c r="U125" s="675"/>
      <c r="V125" s="675"/>
      <c r="W125" s="675"/>
    </row>
    <row r="126" spans="2:23" hidden="1">
      <c r="B126" s="708" t="s">
        <v>300</v>
      </c>
      <c r="C126" s="709" t="s">
        <v>3287</v>
      </c>
      <c r="D126" s="709"/>
      <c r="E126" s="709"/>
      <c r="F126" s="709"/>
      <c r="G126" s="709"/>
      <c r="H126" s="709"/>
      <c r="I126" s="709"/>
      <c r="J126" s="709"/>
      <c r="K126" s="710" t="s">
        <v>302</v>
      </c>
      <c r="L126" s="711" t="s">
        <v>3218</v>
      </c>
      <c r="M126" s="815"/>
      <c r="N126" s="815"/>
      <c r="O126" s="266">
        <f t="shared" si="5"/>
        <v>0</v>
      </c>
      <c r="Q126" s="815"/>
      <c r="R126" s="499"/>
      <c r="S126" s="675"/>
      <c r="T126" s="675"/>
      <c r="U126" s="675"/>
      <c r="V126" s="675"/>
      <c r="W126" s="675"/>
    </row>
    <row r="127" spans="2:23" hidden="1">
      <c r="B127" s="712" t="s">
        <v>303</v>
      </c>
      <c r="C127" s="704" t="s">
        <v>3288</v>
      </c>
      <c r="D127" s="704"/>
      <c r="E127" s="705"/>
      <c r="F127" s="704"/>
      <c r="G127" s="705"/>
      <c r="H127" s="705"/>
      <c r="I127" s="704"/>
      <c r="J127" s="704"/>
      <c r="K127" s="706" t="s">
        <v>304</v>
      </c>
      <c r="L127" s="125" t="s">
        <v>3218</v>
      </c>
      <c r="M127" s="815"/>
      <c r="N127" s="815"/>
      <c r="O127" s="577">
        <f t="shared" si="5"/>
        <v>0</v>
      </c>
      <c r="Q127" s="815"/>
      <c r="R127" s="499"/>
      <c r="S127" s="675"/>
      <c r="T127" s="675"/>
      <c r="U127" s="675"/>
      <c r="V127" s="675"/>
      <c r="W127" s="675"/>
    </row>
    <row r="128" spans="2:23" ht="15.75" hidden="1" thickBot="1">
      <c r="B128" s="713" t="s">
        <v>305</v>
      </c>
      <c r="C128" s="714" t="s">
        <v>3289</v>
      </c>
      <c r="D128" s="714"/>
      <c r="E128" s="715"/>
      <c r="F128" s="714"/>
      <c r="G128" s="715"/>
      <c r="H128" s="715"/>
      <c r="I128" s="714"/>
      <c r="J128" s="714"/>
      <c r="K128" s="716" t="s">
        <v>306</v>
      </c>
      <c r="L128" s="212" t="s">
        <v>3218</v>
      </c>
      <c r="M128" s="815"/>
      <c r="N128" s="815"/>
      <c r="O128" s="785">
        <f t="shared" si="5"/>
        <v>0</v>
      </c>
      <c r="Q128" s="815"/>
      <c r="R128" s="499"/>
      <c r="S128" s="675"/>
      <c r="T128" s="675"/>
      <c r="U128" s="675"/>
      <c r="V128" s="675"/>
      <c r="W128" s="675"/>
    </row>
    <row r="129" spans="2:23" hidden="1">
      <c r="B129" s="123" t="s">
        <v>307</v>
      </c>
      <c r="C129" s="123" t="s">
        <v>3290</v>
      </c>
      <c r="D129" s="123"/>
      <c r="E129" s="123"/>
      <c r="F129" s="123"/>
      <c r="G129" s="123"/>
      <c r="H129" s="123"/>
      <c r="I129" s="123"/>
      <c r="J129" s="123"/>
      <c r="K129" s="707" t="s">
        <v>310</v>
      </c>
      <c r="L129" s="125" t="s">
        <v>3218</v>
      </c>
      <c r="M129" s="815"/>
      <c r="N129" s="815"/>
      <c r="O129" s="266">
        <f t="shared" si="5"/>
        <v>0</v>
      </c>
      <c r="Q129" s="815"/>
      <c r="R129" s="499"/>
      <c r="S129" s="675"/>
      <c r="T129" s="675"/>
      <c r="U129" s="675"/>
      <c r="V129" s="675"/>
      <c r="W129" s="675"/>
    </row>
    <row r="130" spans="2:23" hidden="1">
      <c r="B130" s="127" t="s">
        <v>311</v>
      </c>
      <c r="C130" s="127" t="s">
        <v>3291</v>
      </c>
      <c r="D130" s="127"/>
      <c r="E130" s="123"/>
      <c r="F130" s="127"/>
      <c r="G130" s="123"/>
      <c r="H130" s="123"/>
      <c r="I130" s="127"/>
      <c r="J130" s="127"/>
      <c r="K130" s="304" t="s">
        <v>312</v>
      </c>
      <c r="L130" s="125" t="s">
        <v>3218</v>
      </c>
      <c r="M130" s="815"/>
      <c r="N130" s="815"/>
      <c r="O130" s="577">
        <f t="shared" si="5"/>
        <v>0</v>
      </c>
      <c r="Q130" s="815"/>
      <c r="R130" s="499"/>
      <c r="S130" s="675"/>
      <c r="T130" s="675"/>
      <c r="U130" s="675"/>
      <c r="V130" s="675"/>
      <c r="W130" s="675"/>
    </row>
    <row r="131" spans="2:23" ht="25.5" hidden="1">
      <c r="B131" s="127" t="s">
        <v>313</v>
      </c>
      <c r="C131" s="127" t="s">
        <v>3292</v>
      </c>
      <c r="D131" s="127"/>
      <c r="E131" s="123"/>
      <c r="F131" s="127"/>
      <c r="G131" s="123"/>
      <c r="H131" s="123"/>
      <c r="I131" s="127"/>
      <c r="J131" s="127"/>
      <c r="K131" s="181" t="s">
        <v>315</v>
      </c>
      <c r="L131" s="125" t="s">
        <v>3218</v>
      </c>
      <c r="M131" s="815"/>
      <c r="N131" s="815"/>
      <c r="O131" s="577">
        <f t="shared" si="5"/>
        <v>0</v>
      </c>
      <c r="Q131" s="815"/>
      <c r="R131" s="499"/>
      <c r="S131" s="675"/>
      <c r="T131" s="675"/>
      <c r="U131" s="675"/>
      <c r="V131" s="675"/>
      <c r="W131" s="675"/>
    </row>
    <row r="132" spans="2:23" ht="16.5" hidden="1" thickBot="1">
      <c r="B132" s="719" t="s">
        <v>316</v>
      </c>
      <c r="C132" s="719" t="s">
        <v>3293</v>
      </c>
      <c r="D132" s="719"/>
      <c r="E132" s="720"/>
      <c r="F132" s="719"/>
      <c r="G132" s="720"/>
      <c r="H132" s="720"/>
      <c r="I132" s="719"/>
      <c r="J132" s="719"/>
      <c r="K132" s="721" t="s">
        <v>317</v>
      </c>
      <c r="L132" s="722" t="s">
        <v>3218</v>
      </c>
      <c r="M132" s="815"/>
      <c r="N132" s="794">
        <f>SUM(N133:N135)</f>
        <v>0</v>
      </c>
      <c r="O132" s="786">
        <f t="shared" si="5"/>
        <v>0</v>
      </c>
      <c r="Q132" s="794">
        <f>SUM(Q133:Q135)</f>
        <v>0</v>
      </c>
      <c r="R132" s="499"/>
      <c r="S132" s="675"/>
      <c r="T132" s="675"/>
      <c r="U132" s="675"/>
      <c r="V132" s="675"/>
      <c r="W132" s="675"/>
    </row>
    <row r="133" spans="2:23" ht="25.5" hidden="1">
      <c r="B133" s="708" t="s">
        <v>318</v>
      </c>
      <c r="C133" s="709" t="s">
        <v>3294</v>
      </c>
      <c r="D133" s="709"/>
      <c r="E133" s="709"/>
      <c r="F133" s="709"/>
      <c r="G133" s="709"/>
      <c r="H133" s="709"/>
      <c r="I133" s="709"/>
      <c r="J133" s="709"/>
      <c r="K133" s="710" t="s">
        <v>319</v>
      </c>
      <c r="L133" s="718" t="s">
        <v>3218</v>
      </c>
      <c r="M133" s="815"/>
      <c r="N133" s="815"/>
      <c r="O133" s="784">
        <f t="shared" si="5"/>
        <v>0</v>
      </c>
      <c r="Q133" s="815"/>
      <c r="R133" s="499"/>
      <c r="S133" s="675"/>
      <c r="T133" s="675"/>
      <c r="U133" s="675"/>
      <c r="V133" s="675"/>
      <c r="W133" s="675"/>
    </row>
    <row r="134" spans="2:23" ht="25.5" hidden="1">
      <c r="B134" s="712" t="s">
        <v>320</v>
      </c>
      <c r="C134" s="704" t="s">
        <v>3295</v>
      </c>
      <c r="D134" s="704"/>
      <c r="E134" s="705"/>
      <c r="F134" s="704"/>
      <c r="G134" s="705"/>
      <c r="H134" s="705"/>
      <c r="I134" s="704"/>
      <c r="J134" s="704"/>
      <c r="K134" s="706" t="s">
        <v>321</v>
      </c>
      <c r="L134" s="270" t="s">
        <v>3218</v>
      </c>
      <c r="M134" s="815"/>
      <c r="N134" s="815"/>
      <c r="O134" s="577">
        <f t="shared" si="5"/>
        <v>0</v>
      </c>
      <c r="P134" s="192"/>
      <c r="Q134" s="815"/>
      <c r="R134" s="499"/>
      <c r="S134" s="675"/>
      <c r="T134" s="675"/>
      <c r="U134" s="675"/>
      <c r="V134" s="675"/>
      <c r="W134" s="675"/>
    </row>
    <row r="135" spans="2:23" ht="26.25" hidden="1" thickBot="1">
      <c r="B135" s="713" t="s">
        <v>322</v>
      </c>
      <c r="C135" s="714" t="s">
        <v>3296</v>
      </c>
      <c r="D135" s="714"/>
      <c r="E135" s="715"/>
      <c r="F135" s="714"/>
      <c r="G135" s="715"/>
      <c r="H135" s="715"/>
      <c r="I135" s="714"/>
      <c r="J135" s="714"/>
      <c r="K135" s="716" t="s">
        <v>323</v>
      </c>
      <c r="L135" s="578" t="s">
        <v>3218</v>
      </c>
      <c r="M135" s="815"/>
      <c r="N135" s="815"/>
      <c r="O135" s="785">
        <f t="shared" si="5"/>
        <v>0</v>
      </c>
      <c r="P135" s="192"/>
      <c r="Q135" s="815"/>
      <c r="R135" s="499"/>
      <c r="S135" s="675"/>
      <c r="T135" s="675"/>
      <c r="U135" s="675"/>
      <c r="V135" s="675"/>
      <c r="W135" s="675"/>
    </row>
    <row r="136" spans="2:23" hidden="1">
      <c r="B136" s="123" t="s">
        <v>324</v>
      </c>
      <c r="C136" s="123" t="s">
        <v>3297</v>
      </c>
      <c r="D136" s="123"/>
      <c r="E136" s="123"/>
      <c r="F136" s="268"/>
      <c r="G136" s="123"/>
      <c r="H136" s="123"/>
      <c r="I136" s="123"/>
      <c r="J136" s="123"/>
      <c r="K136" s="717" t="s">
        <v>325</v>
      </c>
      <c r="L136" s="125" t="s">
        <v>3218</v>
      </c>
      <c r="M136" s="815"/>
      <c r="N136" s="815"/>
      <c r="O136" s="266">
        <f t="shared" si="5"/>
        <v>0</v>
      </c>
      <c r="P136" s="192"/>
      <c r="Q136" s="815"/>
      <c r="R136" s="499"/>
      <c r="S136" s="675"/>
      <c r="T136" s="675"/>
      <c r="U136" s="675"/>
      <c r="V136" s="675"/>
      <c r="W136" s="675"/>
    </row>
    <row r="137" spans="2:23" hidden="1">
      <c r="B137" s="127" t="s">
        <v>326</v>
      </c>
      <c r="C137" s="127" t="s">
        <v>3298</v>
      </c>
      <c r="D137" s="127"/>
      <c r="E137" s="123"/>
      <c r="F137" s="127"/>
      <c r="G137" s="123"/>
      <c r="H137" s="123"/>
      <c r="I137" s="127"/>
      <c r="J137" s="127"/>
      <c r="K137" s="181" t="s">
        <v>328</v>
      </c>
      <c r="L137" s="125" t="s">
        <v>3218</v>
      </c>
      <c r="M137" s="815"/>
      <c r="N137" s="815"/>
      <c r="O137" s="577">
        <f t="shared" si="5"/>
        <v>0</v>
      </c>
      <c r="P137" s="192"/>
      <c r="Q137" s="815"/>
      <c r="R137" s="499"/>
      <c r="S137" s="675"/>
      <c r="T137" s="675"/>
      <c r="U137" s="675"/>
      <c r="V137" s="675"/>
      <c r="W137" s="675"/>
    </row>
    <row r="138" spans="2:23" hidden="1">
      <c r="B138" s="127" t="s">
        <v>329</v>
      </c>
      <c r="C138" s="127" t="s">
        <v>3299</v>
      </c>
      <c r="D138" s="127"/>
      <c r="E138" s="123"/>
      <c r="F138" s="127"/>
      <c r="G138" s="123"/>
      <c r="H138" s="123"/>
      <c r="I138" s="127"/>
      <c r="J138" s="127"/>
      <c r="K138" s="181" t="s">
        <v>330</v>
      </c>
      <c r="L138" s="125" t="s">
        <v>3218</v>
      </c>
      <c r="M138" s="815"/>
      <c r="N138" s="815"/>
      <c r="O138" s="577">
        <f t="shared" si="5"/>
        <v>0</v>
      </c>
      <c r="P138" s="192"/>
      <c r="Q138" s="815"/>
      <c r="R138" s="499"/>
      <c r="S138" s="675"/>
      <c r="T138" s="675"/>
      <c r="U138" s="675"/>
      <c r="V138" s="675"/>
      <c r="W138" s="675"/>
    </row>
    <row r="139" spans="2:23" ht="25.5" hidden="1">
      <c r="B139" s="127" t="s">
        <v>331</v>
      </c>
      <c r="C139" s="127" t="s">
        <v>3300</v>
      </c>
      <c r="D139" s="127"/>
      <c r="E139" s="123"/>
      <c r="F139" s="127"/>
      <c r="G139" s="123"/>
      <c r="H139" s="123"/>
      <c r="I139" s="127"/>
      <c r="J139" s="127"/>
      <c r="K139" s="181" t="s">
        <v>332</v>
      </c>
      <c r="L139" s="125" t="s">
        <v>3218</v>
      </c>
      <c r="M139" s="815"/>
      <c r="N139" s="815"/>
      <c r="O139" s="577">
        <f t="shared" si="5"/>
        <v>0</v>
      </c>
      <c r="P139" s="192"/>
      <c r="Q139" s="815"/>
      <c r="R139" s="499"/>
      <c r="S139" s="675"/>
      <c r="T139" s="675"/>
      <c r="U139" s="675"/>
      <c r="V139" s="675"/>
      <c r="W139" s="675"/>
    </row>
    <row r="140" spans="2:23" hidden="1">
      <c r="B140" s="127" t="s">
        <v>333</v>
      </c>
      <c r="C140" s="127" t="s">
        <v>3301</v>
      </c>
      <c r="D140" s="127"/>
      <c r="E140" s="123"/>
      <c r="F140" s="127"/>
      <c r="G140" s="123"/>
      <c r="H140" s="123"/>
      <c r="I140" s="127"/>
      <c r="J140" s="127"/>
      <c r="K140" s="181" t="s">
        <v>334</v>
      </c>
      <c r="L140" s="125" t="s">
        <v>3218</v>
      </c>
      <c r="M140" s="815"/>
      <c r="N140" s="815"/>
      <c r="O140" s="560">
        <f t="shared" si="5"/>
        <v>0</v>
      </c>
      <c r="P140" s="192"/>
      <c r="Q140" s="815"/>
      <c r="R140" s="499"/>
      <c r="S140" s="675"/>
      <c r="T140" s="675"/>
      <c r="U140" s="675"/>
      <c r="V140" s="675"/>
      <c r="W140" s="675"/>
    </row>
    <row r="141" spans="2:23" hidden="1">
      <c r="B141" s="127" t="s">
        <v>335</v>
      </c>
      <c r="C141" s="127" t="s">
        <v>3302</v>
      </c>
      <c r="D141" s="127"/>
      <c r="E141" s="123"/>
      <c r="F141" s="127"/>
      <c r="G141" s="123"/>
      <c r="H141" s="123"/>
      <c r="I141" s="127"/>
      <c r="J141" s="127"/>
      <c r="K141" s="181" t="s">
        <v>337</v>
      </c>
      <c r="L141" s="125" t="s">
        <v>3218</v>
      </c>
      <c r="M141" s="815"/>
      <c r="N141" s="815"/>
      <c r="O141" s="560">
        <f t="shared" si="5"/>
        <v>0</v>
      </c>
      <c r="P141" s="192"/>
      <c r="Q141" s="815"/>
      <c r="R141" s="499"/>
      <c r="S141" s="675"/>
      <c r="T141" s="675"/>
      <c r="U141" s="675"/>
      <c r="V141" s="675"/>
      <c r="W141" s="675"/>
    </row>
    <row r="142" spans="2:23" hidden="1">
      <c r="B142" s="127" t="s">
        <v>338</v>
      </c>
      <c r="C142" s="127" t="s">
        <v>3303</v>
      </c>
      <c r="D142" s="127"/>
      <c r="E142" s="123"/>
      <c r="F142" s="127"/>
      <c r="G142" s="123"/>
      <c r="H142" s="123"/>
      <c r="I142" s="127"/>
      <c r="J142" s="127"/>
      <c r="K142" s="181" t="s">
        <v>339</v>
      </c>
      <c r="L142" s="125" t="s">
        <v>3218</v>
      </c>
      <c r="M142" s="815"/>
      <c r="N142" s="815"/>
      <c r="O142" s="560">
        <f t="shared" si="5"/>
        <v>0</v>
      </c>
      <c r="P142" s="192"/>
      <c r="Q142" s="815"/>
      <c r="R142" s="499"/>
      <c r="S142" s="675"/>
      <c r="T142" s="675"/>
      <c r="U142" s="675"/>
      <c r="V142" s="675"/>
      <c r="W142" s="675"/>
    </row>
    <row r="143" spans="2:23" ht="25.5" hidden="1">
      <c r="B143" s="127" t="s">
        <v>340</v>
      </c>
      <c r="C143" s="127" t="s">
        <v>3304</v>
      </c>
      <c r="D143" s="127"/>
      <c r="E143" s="123"/>
      <c r="F143" s="127"/>
      <c r="G143" s="123"/>
      <c r="H143" s="123"/>
      <c r="I143" s="127"/>
      <c r="J143" s="127"/>
      <c r="K143" s="181" t="s">
        <v>341</v>
      </c>
      <c r="L143" s="125" t="s">
        <v>3218</v>
      </c>
      <c r="M143" s="815"/>
      <c r="N143" s="815"/>
      <c r="O143" s="560">
        <f t="shared" si="5"/>
        <v>0</v>
      </c>
      <c r="P143" s="192"/>
      <c r="Q143" s="815"/>
      <c r="R143" s="499"/>
      <c r="S143" s="675"/>
      <c r="T143" s="675"/>
      <c r="U143" s="675"/>
      <c r="V143" s="675"/>
      <c r="W143" s="675"/>
    </row>
    <row r="144" spans="2:23" ht="16.5" hidden="1" thickBot="1">
      <c r="B144" s="719" t="s">
        <v>342</v>
      </c>
      <c r="C144" s="719" t="s">
        <v>3305</v>
      </c>
      <c r="D144" s="719"/>
      <c r="E144" s="720"/>
      <c r="F144" s="719"/>
      <c r="G144" s="720"/>
      <c r="H144" s="720"/>
      <c r="I144" s="719"/>
      <c r="J144" s="719"/>
      <c r="K144" s="721" t="s">
        <v>343</v>
      </c>
      <c r="L144" s="722" t="s">
        <v>3218</v>
      </c>
      <c r="M144" s="723">
        <f>IF(ISERROR(VLOOKUP($B144,ESTR_PREC!$A$1:$M$6000,4,FALSE))=TRUE,0,VLOOKUP($B144,ESTR_PREC!$A$1:$M$6000,4,FALSE))</f>
        <v>0</v>
      </c>
      <c r="N144" s="794">
        <f>SUM(N145:N147)</f>
        <v>0</v>
      </c>
      <c r="O144" s="776">
        <f t="shared" si="5"/>
        <v>0</v>
      </c>
      <c r="P144" s="192"/>
      <c r="Q144" s="794">
        <f>SUM(Q145:Q147)</f>
        <v>0</v>
      </c>
      <c r="R144" s="499"/>
      <c r="S144" s="675"/>
      <c r="T144" s="675"/>
      <c r="U144" s="675"/>
      <c r="V144" s="675"/>
      <c r="W144" s="675"/>
    </row>
    <row r="145" spans="2:23" ht="25.5" hidden="1">
      <c r="B145" s="708" t="s">
        <v>344</v>
      </c>
      <c r="C145" s="709" t="s">
        <v>3306</v>
      </c>
      <c r="D145" s="709"/>
      <c r="E145" s="709"/>
      <c r="F145" s="709"/>
      <c r="G145" s="709"/>
      <c r="H145" s="709"/>
      <c r="I145" s="709"/>
      <c r="J145" s="709"/>
      <c r="K145" s="710" t="s">
        <v>345</v>
      </c>
      <c r="L145" s="711" t="s">
        <v>3218</v>
      </c>
      <c r="M145" s="815"/>
      <c r="N145" s="815"/>
      <c r="O145" s="784">
        <f t="shared" si="5"/>
        <v>0</v>
      </c>
      <c r="P145" s="192"/>
      <c r="Q145" s="815"/>
      <c r="R145" s="499"/>
      <c r="S145" s="675"/>
      <c r="T145" s="675"/>
      <c r="U145" s="675"/>
      <c r="V145" s="675"/>
      <c r="W145" s="675"/>
    </row>
    <row r="146" spans="2:23" ht="25.5" hidden="1">
      <c r="B146" s="712" t="s">
        <v>346</v>
      </c>
      <c r="C146" s="704" t="s">
        <v>3307</v>
      </c>
      <c r="D146" s="704"/>
      <c r="E146" s="705"/>
      <c r="F146" s="704"/>
      <c r="G146" s="705"/>
      <c r="H146" s="705"/>
      <c r="I146" s="704"/>
      <c r="J146" s="704"/>
      <c r="K146" s="706" t="s">
        <v>347</v>
      </c>
      <c r="L146" s="125" t="s">
        <v>3218</v>
      </c>
      <c r="M146" s="815"/>
      <c r="N146" s="815"/>
      <c r="O146" s="577">
        <f t="shared" si="5"/>
        <v>0</v>
      </c>
      <c r="P146" s="192"/>
      <c r="Q146" s="815"/>
      <c r="R146" s="499"/>
      <c r="S146" s="675"/>
      <c r="T146" s="675"/>
      <c r="U146" s="675"/>
      <c r="V146" s="675"/>
      <c r="W146" s="675"/>
    </row>
    <row r="147" spans="2:23" ht="26.25" hidden="1" thickBot="1">
      <c r="B147" s="713" t="s">
        <v>348</v>
      </c>
      <c r="C147" s="714" t="s">
        <v>3308</v>
      </c>
      <c r="D147" s="714"/>
      <c r="E147" s="715"/>
      <c r="F147" s="714"/>
      <c r="G147" s="715"/>
      <c r="H147" s="715"/>
      <c r="I147" s="714"/>
      <c r="J147" s="714"/>
      <c r="K147" s="716" t="s">
        <v>349</v>
      </c>
      <c r="L147" s="212" t="s">
        <v>3218</v>
      </c>
      <c r="M147" s="815"/>
      <c r="N147" s="815"/>
      <c r="O147" s="785">
        <f t="shared" si="5"/>
        <v>0</v>
      </c>
      <c r="P147" s="192"/>
      <c r="Q147" s="815"/>
      <c r="R147" s="499"/>
      <c r="S147" s="675"/>
      <c r="T147" s="675"/>
      <c r="U147" s="675"/>
      <c r="V147" s="675"/>
      <c r="W147" s="675"/>
    </row>
    <row r="148" spans="2:23" hidden="1">
      <c r="B148" s="123" t="s">
        <v>350</v>
      </c>
      <c r="C148" s="123" t="s">
        <v>3309</v>
      </c>
      <c r="D148" s="123"/>
      <c r="E148" s="123"/>
      <c r="F148" s="123"/>
      <c r="G148" s="123"/>
      <c r="H148" s="123"/>
      <c r="I148" s="123"/>
      <c r="J148" s="123"/>
      <c r="K148" s="707" t="s">
        <v>353</v>
      </c>
      <c r="L148" s="125" t="s">
        <v>3218</v>
      </c>
      <c r="M148" s="815"/>
      <c r="N148" s="815"/>
      <c r="O148" s="560">
        <f t="shared" si="5"/>
        <v>0</v>
      </c>
      <c r="P148" s="192"/>
      <c r="Q148" s="815"/>
      <c r="R148" s="499"/>
      <c r="S148" s="675"/>
      <c r="T148" s="675"/>
      <c r="U148" s="675"/>
      <c r="V148" s="675"/>
      <c r="W148" s="675"/>
    </row>
    <row r="149" spans="2:23" hidden="1">
      <c r="B149" s="127" t="s">
        <v>354</v>
      </c>
      <c r="C149" s="127" t="s">
        <v>3310</v>
      </c>
      <c r="D149" s="127"/>
      <c r="E149" s="123"/>
      <c r="F149" s="127"/>
      <c r="G149" s="123"/>
      <c r="H149" s="123"/>
      <c r="I149" s="127"/>
      <c r="J149" s="127"/>
      <c r="K149" s="304" t="s">
        <v>355</v>
      </c>
      <c r="L149" s="125" t="s">
        <v>3218</v>
      </c>
      <c r="M149" s="815"/>
      <c r="N149" s="815"/>
      <c r="O149" s="560">
        <f t="shared" si="5"/>
        <v>0</v>
      </c>
      <c r="P149" s="192"/>
      <c r="Q149" s="815"/>
      <c r="R149" s="499"/>
      <c r="S149" s="675"/>
      <c r="T149" s="675"/>
      <c r="U149" s="675"/>
      <c r="V149" s="675"/>
      <c r="W149" s="675"/>
    </row>
    <row r="150" spans="2:23" ht="25.5" hidden="1">
      <c r="B150" s="127" t="s">
        <v>356</v>
      </c>
      <c r="C150" s="127" t="s">
        <v>3311</v>
      </c>
      <c r="D150" s="127"/>
      <c r="E150" s="123"/>
      <c r="F150" s="127"/>
      <c r="G150" s="123"/>
      <c r="H150" s="123"/>
      <c r="I150" s="127"/>
      <c r="J150" s="127"/>
      <c r="K150" s="181" t="s">
        <v>358</v>
      </c>
      <c r="L150" s="125" t="s">
        <v>3218</v>
      </c>
      <c r="M150" s="815"/>
      <c r="N150" s="815"/>
      <c r="O150" s="560">
        <f t="shared" si="5"/>
        <v>0</v>
      </c>
      <c r="P150" s="192"/>
      <c r="Q150" s="815"/>
      <c r="R150" s="499"/>
      <c r="S150" s="675"/>
      <c r="T150" s="675"/>
      <c r="U150" s="675"/>
      <c r="V150" s="675"/>
      <c r="W150" s="675"/>
    </row>
    <row r="151" spans="2:23" hidden="1">
      <c r="B151" s="127" t="s">
        <v>359</v>
      </c>
      <c r="C151" s="127" t="s">
        <v>3312</v>
      </c>
      <c r="D151" s="127"/>
      <c r="E151" s="123"/>
      <c r="F151" s="127"/>
      <c r="G151" s="123"/>
      <c r="H151" s="123"/>
      <c r="I151" s="127"/>
      <c r="J151" s="127"/>
      <c r="K151" s="181" t="s">
        <v>360</v>
      </c>
      <c r="L151" s="125" t="s">
        <v>3218</v>
      </c>
      <c r="M151" s="815"/>
      <c r="N151" s="815"/>
      <c r="O151" s="560">
        <f t="shared" si="5"/>
        <v>0</v>
      </c>
      <c r="P151" s="192"/>
      <c r="Q151" s="815"/>
      <c r="R151" s="499"/>
      <c r="S151" s="675"/>
      <c r="T151" s="675"/>
      <c r="U151" s="675"/>
      <c r="V151" s="675"/>
      <c r="W151" s="675"/>
    </row>
    <row r="152" spans="2:23" hidden="1">
      <c r="B152" s="127" t="s">
        <v>361</v>
      </c>
      <c r="C152" s="127" t="s">
        <v>3313</v>
      </c>
      <c r="D152" s="127"/>
      <c r="E152" s="123"/>
      <c r="F152" s="127"/>
      <c r="G152" s="123"/>
      <c r="H152" s="123"/>
      <c r="I152" s="127"/>
      <c r="J152" s="127"/>
      <c r="K152" s="304" t="s">
        <v>363</v>
      </c>
      <c r="L152" s="125" t="s">
        <v>3218</v>
      </c>
      <c r="M152" s="815"/>
      <c r="N152" s="815"/>
      <c r="O152" s="560">
        <f t="shared" si="5"/>
        <v>0</v>
      </c>
      <c r="P152" s="192"/>
      <c r="Q152" s="815"/>
      <c r="R152" s="499"/>
      <c r="S152" s="675"/>
      <c r="T152" s="675"/>
      <c r="U152" s="675"/>
      <c r="V152" s="675"/>
      <c r="W152" s="675"/>
    </row>
    <row r="153" spans="2:23" hidden="1">
      <c r="B153" s="127" t="s">
        <v>364</v>
      </c>
      <c r="C153" s="127" t="s">
        <v>3314</v>
      </c>
      <c r="D153" s="127"/>
      <c r="E153" s="123"/>
      <c r="F153" s="127"/>
      <c r="G153" s="123"/>
      <c r="H153" s="123"/>
      <c r="I153" s="127"/>
      <c r="J153" s="127"/>
      <c r="K153" s="304" t="s">
        <v>366</v>
      </c>
      <c r="L153" s="125"/>
      <c r="M153" s="815"/>
      <c r="N153" s="815"/>
      <c r="O153" s="560"/>
      <c r="P153" s="192"/>
      <c r="Q153" s="815"/>
      <c r="R153" s="499"/>
      <c r="S153" s="675"/>
      <c r="T153" s="675"/>
      <c r="U153" s="675"/>
      <c r="V153" s="675"/>
      <c r="W153" s="675"/>
    </row>
    <row r="154" spans="2:23" hidden="1">
      <c r="B154" s="127" t="s">
        <v>367</v>
      </c>
      <c r="C154" s="127" t="s">
        <v>3315</v>
      </c>
      <c r="D154" s="127"/>
      <c r="E154" s="123"/>
      <c r="F154" s="127"/>
      <c r="G154" s="123"/>
      <c r="H154" s="123"/>
      <c r="I154" s="127"/>
      <c r="J154" s="127"/>
      <c r="K154" s="304" t="s">
        <v>368</v>
      </c>
      <c r="L154" s="125"/>
      <c r="M154" s="815"/>
      <c r="N154" s="815"/>
      <c r="O154" s="560"/>
      <c r="P154" s="192"/>
      <c r="Q154" s="815"/>
      <c r="R154" s="499"/>
      <c r="S154" s="675"/>
      <c r="T154" s="675"/>
      <c r="U154" s="675"/>
      <c r="V154" s="675"/>
      <c r="W154" s="675"/>
    </row>
    <row r="155" spans="2:23" hidden="1">
      <c r="B155" s="127" t="s">
        <v>369</v>
      </c>
      <c r="C155" s="127" t="s">
        <v>3316</v>
      </c>
      <c r="D155" s="127"/>
      <c r="E155" s="123"/>
      <c r="F155" s="127"/>
      <c r="G155" s="123"/>
      <c r="H155" s="123"/>
      <c r="I155" s="127"/>
      <c r="J155" s="127"/>
      <c r="K155" s="304" t="s">
        <v>370</v>
      </c>
      <c r="L155" s="125" t="s">
        <v>3218</v>
      </c>
      <c r="M155" s="815"/>
      <c r="N155" s="815"/>
      <c r="O155" s="560">
        <f t="shared" si="5"/>
        <v>0</v>
      </c>
      <c r="P155" s="192"/>
      <c r="Q155" s="815"/>
      <c r="R155" s="499"/>
      <c r="S155" s="675"/>
      <c r="T155" s="675"/>
      <c r="U155" s="675"/>
      <c r="V155" s="675"/>
      <c r="W155" s="675"/>
    </row>
    <row r="156" spans="2:23" hidden="1">
      <c r="B156" s="127" t="s">
        <v>371</v>
      </c>
      <c r="C156" s="127" t="s">
        <v>3317</v>
      </c>
      <c r="D156" s="127"/>
      <c r="E156" s="123"/>
      <c r="F156" s="127"/>
      <c r="G156" s="123"/>
      <c r="H156" s="123"/>
      <c r="I156" s="127"/>
      <c r="J156" s="127"/>
      <c r="K156" s="304" t="s">
        <v>372</v>
      </c>
      <c r="L156" s="125"/>
      <c r="M156" s="815"/>
      <c r="N156" s="815"/>
      <c r="O156" s="560"/>
      <c r="P156" s="192"/>
      <c r="Q156" s="815"/>
      <c r="R156" s="499"/>
      <c r="S156" s="675"/>
      <c r="T156" s="675"/>
      <c r="U156" s="675"/>
      <c r="V156" s="675"/>
      <c r="W156" s="675"/>
    </row>
    <row r="157" spans="2:23" hidden="1">
      <c r="B157" s="127" t="s">
        <v>373</v>
      </c>
      <c r="C157" s="127" t="s">
        <v>3318</v>
      </c>
      <c r="D157" s="127"/>
      <c r="E157" s="123"/>
      <c r="F157" s="127"/>
      <c r="G157" s="123"/>
      <c r="H157" s="123"/>
      <c r="I157" s="127"/>
      <c r="J157" s="127"/>
      <c r="K157" s="304" t="s">
        <v>374</v>
      </c>
      <c r="L157" s="125"/>
      <c r="M157" s="815"/>
      <c r="N157" s="815"/>
      <c r="O157" s="560"/>
      <c r="P157" s="192"/>
      <c r="Q157" s="815"/>
      <c r="R157" s="499"/>
      <c r="S157" s="675"/>
      <c r="T157" s="675"/>
      <c r="U157" s="675"/>
      <c r="V157" s="675"/>
      <c r="W157" s="675"/>
    </row>
    <row r="158" spans="2:23" ht="15" hidden="1" customHeight="1">
      <c r="B158" s="127" t="s">
        <v>375</v>
      </c>
      <c r="C158" s="127" t="s">
        <v>3319</v>
      </c>
      <c r="D158" s="127"/>
      <c r="E158" s="123"/>
      <c r="F158" s="127"/>
      <c r="G158" s="123"/>
      <c r="H158" s="123"/>
      <c r="I158" s="127"/>
      <c r="J158" s="127"/>
      <c r="K158" s="304" t="s">
        <v>376</v>
      </c>
      <c r="L158" s="125" t="s">
        <v>3218</v>
      </c>
      <c r="M158" s="815"/>
      <c r="N158" s="815"/>
      <c r="O158" s="560">
        <f t="shared" si="5"/>
        <v>0</v>
      </c>
      <c r="P158" s="192"/>
      <c r="Q158" s="815"/>
      <c r="R158" s="499"/>
      <c r="S158" s="675"/>
      <c r="T158" s="675"/>
      <c r="U158" s="675"/>
      <c r="V158" s="675"/>
      <c r="W158" s="675"/>
    </row>
    <row r="159" spans="2:23" ht="15" hidden="1" customHeight="1">
      <c r="B159" s="127" t="s">
        <v>377</v>
      </c>
      <c r="C159" s="127" t="s">
        <v>3320</v>
      </c>
      <c r="D159" s="127"/>
      <c r="E159" s="123"/>
      <c r="F159" s="127"/>
      <c r="G159" s="123"/>
      <c r="H159" s="123"/>
      <c r="I159" s="127"/>
      <c r="J159" s="127"/>
      <c r="K159" s="304" t="s">
        <v>379</v>
      </c>
      <c r="L159" s="125"/>
      <c r="M159" s="815"/>
      <c r="N159" s="815"/>
      <c r="O159" s="560"/>
      <c r="P159" s="192"/>
      <c r="Q159" s="815"/>
      <c r="R159" s="499"/>
      <c r="S159" s="675"/>
      <c r="T159" s="675"/>
      <c r="U159" s="675"/>
      <c r="V159" s="675"/>
      <c r="W159" s="675"/>
    </row>
    <row r="160" spans="2:23" ht="15" hidden="1" customHeight="1">
      <c r="B160" s="127" t="s">
        <v>380</v>
      </c>
      <c r="C160" s="127" t="s">
        <v>3321</v>
      </c>
      <c r="D160" s="127"/>
      <c r="E160" s="123"/>
      <c r="F160" s="127"/>
      <c r="G160" s="123"/>
      <c r="H160" s="123"/>
      <c r="I160" s="127"/>
      <c r="J160" s="127"/>
      <c r="K160" s="304" t="s">
        <v>381</v>
      </c>
      <c r="L160" s="125"/>
      <c r="M160" s="815"/>
      <c r="N160" s="815"/>
      <c r="O160" s="560"/>
      <c r="P160" s="192"/>
      <c r="Q160" s="815"/>
      <c r="R160" s="499"/>
      <c r="S160" s="675"/>
      <c r="T160" s="675"/>
      <c r="U160" s="675"/>
      <c r="V160" s="675"/>
      <c r="W160" s="675"/>
    </row>
    <row r="161" spans="2:23" hidden="1">
      <c r="B161" s="127" t="s">
        <v>382</v>
      </c>
      <c r="C161" s="127" t="s">
        <v>3322</v>
      </c>
      <c r="D161" s="127"/>
      <c r="E161" s="123"/>
      <c r="F161" s="127"/>
      <c r="G161" s="123"/>
      <c r="H161" s="123"/>
      <c r="I161" s="127"/>
      <c r="J161" s="127"/>
      <c r="K161" s="181" t="s">
        <v>383</v>
      </c>
      <c r="L161" s="125" t="s">
        <v>3218</v>
      </c>
      <c r="M161" s="815"/>
      <c r="N161" s="815"/>
      <c r="O161" s="560">
        <f t="shared" si="5"/>
        <v>0</v>
      </c>
      <c r="P161" s="192"/>
      <c r="Q161" s="815"/>
      <c r="R161" s="499"/>
      <c r="S161" s="675"/>
      <c r="T161" s="675"/>
      <c r="U161" s="675"/>
      <c r="V161" s="675"/>
      <c r="W161" s="675"/>
    </row>
    <row r="162" spans="2:23" hidden="1">
      <c r="B162" s="127" t="s">
        <v>384</v>
      </c>
      <c r="C162" s="127" t="s">
        <v>3323</v>
      </c>
      <c r="D162" s="127"/>
      <c r="E162" s="123"/>
      <c r="F162" s="127"/>
      <c r="G162" s="123"/>
      <c r="H162" s="123"/>
      <c r="I162" s="127"/>
      <c r="J162" s="127"/>
      <c r="K162" s="1139" t="s">
        <v>385</v>
      </c>
      <c r="L162" s="125"/>
      <c r="M162" s="815"/>
      <c r="N162" s="815"/>
      <c r="O162" s="560"/>
      <c r="P162" s="192"/>
      <c r="Q162" s="815"/>
      <c r="R162" s="499"/>
      <c r="S162" s="675"/>
      <c r="T162" s="675"/>
      <c r="U162" s="675"/>
      <c r="V162" s="675"/>
      <c r="W162" s="675"/>
    </row>
    <row r="163" spans="2:23" hidden="1">
      <c r="B163" s="127" t="s">
        <v>386</v>
      </c>
      <c r="C163" s="127" t="s">
        <v>3324</v>
      </c>
      <c r="D163" s="127"/>
      <c r="E163" s="123"/>
      <c r="F163" s="127"/>
      <c r="G163" s="123"/>
      <c r="H163" s="123"/>
      <c r="I163" s="127"/>
      <c r="J163" s="127"/>
      <c r="K163" s="1139" t="s">
        <v>387</v>
      </c>
      <c r="L163" s="125"/>
      <c r="M163" s="815"/>
      <c r="N163" s="815"/>
      <c r="O163" s="560"/>
      <c r="P163" s="192"/>
      <c r="Q163" s="815"/>
      <c r="R163" s="499"/>
      <c r="S163" s="675"/>
      <c r="T163" s="675"/>
      <c r="U163" s="675"/>
      <c r="V163" s="675"/>
      <c r="W163" s="675"/>
    </row>
    <row r="164" spans="2:23" hidden="1">
      <c r="B164" s="127" t="s">
        <v>388</v>
      </c>
      <c r="C164" s="127" t="s">
        <v>3325</v>
      </c>
      <c r="D164" s="127"/>
      <c r="E164" s="123"/>
      <c r="F164" s="127"/>
      <c r="G164" s="123"/>
      <c r="H164" s="123"/>
      <c r="I164" s="127"/>
      <c r="J164" s="127"/>
      <c r="K164" s="181" t="s">
        <v>389</v>
      </c>
      <c r="L164" s="125" t="s">
        <v>3218</v>
      </c>
      <c r="M164" s="815"/>
      <c r="N164" s="815"/>
      <c r="O164" s="560">
        <f t="shared" si="5"/>
        <v>0</v>
      </c>
      <c r="P164" s="192"/>
      <c r="Q164" s="815"/>
      <c r="R164" s="499"/>
      <c r="S164" s="675"/>
      <c r="T164" s="675"/>
      <c r="U164" s="675"/>
      <c r="V164" s="675"/>
      <c r="W164" s="675"/>
    </row>
    <row r="165" spans="2:23" ht="25.5" hidden="1">
      <c r="B165" s="127" t="s">
        <v>390</v>
      </c>
      <c r="C165" s="127" t="s">
        <v>3326</v>
      </c>
      <c r="D165" s="127"/>
      <c r="E165" s="123"/>
      <c r="F165" s="127"/>
      <c r="G165" s="123"/>
      <c r="H165" s="123"/>
      <c r="I165" s="127"/>
      <c r="J165" s="127"/>
      <c r="K165" s="1139" t="s">
        <v>391</v>
      </c>
      <c r="L165" s="125"/>
      <c r="M165" s="815"/>
      <c r="N165" s="815"/>
      <c r="O165" s="560"/>
      <c r="P165" s="192"/>
      <c r="Q165" s="815"/>
      <c r="R165" s="499"/>
      <c r="S165" s="675"/>
      <c r="T165" s="675"/>
      <c r="U165" s="675"/>
      <c r="V165" s="675"/>
      <c r="W165" s="675"/>
    </row>
    <row r="166" spans="2:23" hidden="1">
      <c r="B166" s="127" t="s">
        <v>392</v>
      </c>
      <c r="C166" s="127" t="s">
        <v>3327</v>
      </c>
      <c r="D166" s="127"/>
      <c r="E166" s="123"/>
      <c r="F166" s="127"/>
      <c r="G166" s="123"/>
      <c r="H166" s="123"/>
      <c r="I166" s="127"/>
      <c r="J166" s="127"/>
      <c r="K166" s="1139" t="s">
        <v>393</v>
      </c>
      <c r="L166" s="125"/>
      <c r="M166" s="815"/>
      <c r="N166" s="815"/>
      <c r="O166" s="560"/>
      <c r="P166" s="192"/>
      <c r="Q166" s="815"/>
      <c r="R166" s="499"/>
      <c r="S166" s="675"/>
      <c r="T166" s="675"/>
      <c r="U166" s="675"/>
      <c r="V166" s="675"/>
      <c r="W166" s="675"/>
    </row>
    <row r="167" spans="2:23" hidden="1">
      <c r="B167" s="127" t="s">
        <v>394</v>
      </c>
      <c r="C167" s="127" t="s">
        <v>3328</v>
      </c>
      <c r="D167" s="127"/>
      <c r="E167" s="123"/>
      <c r="F167" s="127"/>
      <c r="G167" s="123"/>
      <c r="H167" s="123"/>
      <c r="I167" s="127"/>
      <c r="J167" s="127"/>
      <c r="K167" s="181" t="s">
        <v>397</v>
      </c>
      <c r="L167" s="125" t="s">
        <v>3218</v>
      </c>
      <c r="M167" s="815"/>
      <c r="N167" s="815"/>
      <c r="O167" s="560">
        <f t="shared" si="5"/>
        <v>0</v>
      </c>
      <c r="P167" s="192"/>
      <c r="Q167" s="815"/>
      <c r="R167" s="499"/>
      <c r="S167" s="675"/>
      <c r="T167" s="675"/>
      <c r="U167" s="675"/>
      <c r="V167" s="675"/>
      <c r="W167" s="675"/>
    </row>
    <row r="168" spans="2:23" hidden="1">
      <c r="B168" s="127" t="s">
        <v>398</v>
      </c>
      <c r="C168" s="127" t="s">
        <v>3329</v>
      </c>
      <c r="D168" s="127"/>
      <c r="E168" s="123"/>
      <c r="F168" s="127"/>
      <c r="G168" s="123"/>
      <c r="H168" s="123"/>
      <c r="I168" s="127"/>
      <c r="J168" s="127"/>
      <c r="K168" s="181" t="s">
        <v>399</v>
      </c>
      <c r="L168" s="125" t="s">
        <v>3218</v>
      </c>
      <c r="M168" s="815"/>
      <c r="N168" s="815"/>
      <c r="O168" s="560">
        <f t="shared" si="5"/>
        <v>0</v>
      </c>
      <c r="P168" s="192"/>
      <c r="Q168" s="815"/>
      <c r="R168" s="499"/>
      <c r="S168" s="675"/>
      <c r="T168" s="675"/>
      <c r="U168" s="675"/>
      <c r="V168" s="675"/>
      <c r="W168" s="675"/>
    </row>
    <row r="169" spans="2:23" ht="25.5" hidden="1">
      <c r="B169" s="127" t="s">
        <v>400</v>
      </c>
      <c r="C169" s="127" t="s">
        <v>3330</v>
      </c>
      <c r="D169" s="127"/>
      <c r="E169" s="123"/>
      <c r="F169" s="127"/>
      <c r="G169" s="123"/>
      <c r="H169" s="123"/>
      <c r="I169" s="127"/>
      <c r="J169" s="127"/>
      <c r="K169" s="181" t="s">
        <v>401</v>
      </c>
      <c r="L169" s="125" t="s">
        <v>3218</v>
      </c>
      <c r="M169" s="815"/>
      <c r="N169" s="815"/>
      <c r="O169" s="560">
        <f t="shared" si="5"/>
        <v>0</v>
      </c>
      <c r="P169" s="192"/>
      <c r="Q169" s="815"/>
      <c r="R169" s="499"/>
      <c r="S169" s="675"/>
      <c r="T169" s="675"/>
      <c r="U169" s="675"/>
      <c r="V169" s="675"/>
      <c r="W169" s="675"/>
    </row>
    <row r="170" spans="2:23" hidden="1">
      <c r="B170" s="127" t="s">
        <v>402</v>
      </c>
      <c r="C170" s="127" t="s">
        <v>3331</v>
      </c>
      <c r="D170" s="127"/>
      <c r="E170" s="123"/>
      <c r="F170" s="127"/>
      <c r="G170" s="123"/>
      <c r="H170" s="123"/>
      <c r="I170" s="127"/>
      <c r="J170" s="127"/>
      <c r="K170" s="181" t="s">
        <v>403</v>
      </c>
      <c r="L170" s="125" t="s">
        <v>3218</v>
      </c>
      <c r="M170" s="815"/>
      <c r="N170" s="815"/>
      <c r="O170" s="560">
        <f t="shared" si="5"/>
        <v>0</v>
      </c>
      <c r="P170" s="192"/>
      <c r="Q170" s="815"/>
      <c r="R170" s="499"/>
      <c r="S170" s="675"/>
      <c r="T170" s="675"/>
      <c r="U170" s="675"/>
      <c r="V170" s="675"/>
      <c r="W170" s="675"/>
    </row>
    <row r="171" spans="2:23" hidden="1">
      <c r="B171" s="127" t="s">
        <v>404</v>
      </c>
      <c r="C171" s="127" t="s">
        <v>3332</v>
      </c>
      <c r="D171" s="127"/>
      <c r="E171" s="123"/>
      <c r="F171" s="127"/>
      <c r="G171" s="123"/>
      <c r="H171" s="123"/>
      <c r="I171" s="127"/>
      <c r="J171" s="127"/>
      <c r="K171" s="181" t="s">
        <v>405</v>
      </c>
      <c r="L171" s="125" t="s">
        <v>3218</v>
      </c>
      <c r="M171" s="815"/>
      <c r="N171" s="815"/>
      <c r="O171" s="560">
        <f t="shared" si="5"/>
        <v>0</v>
      </c>
      <c r="P171" s="192"/>
      <c r="Q171" s="815"/>
      <c r="R171" s="499"/>
      <c r="S171" s="675"/>
      <c r="T171" s="675"/>
      <c r="U171" s="675"/>
      <c r="V171" s="675"/>
      <c r="W171" s="675"/>
    </row>
    <row r="172" spans="2:23" hidden="1">
      <c r="B172" s="127" t="s">
        <v>406</v>
      </c>
      <c r="C172" s="127" t="s">
        <v>3333</v>
      </c>
      <c r="D172" s="127"/>
      <c r="E172" s="123"/>
      <c r="F172" s="127"/>
      <c r="G172" s="123"/>
      <c r="H172" s="123"/>
      <c r="I172" s="127"/>
      <c r="J172" s="127"/>
      <c r="K172" s="181" t="s">
        <v>407</v>
      </c>
      <c r="L172" s="125" t="s">
        <v>3218</v>
      </c>
      <c r="M172" s="815"/>
      <c r="N172" s="815"/>
      <c r="O172" s="560">
        <f t="shared" si="5"/>
        <v>0</v>
      </c>
      <c r="P172" s="192"/>
      <c r="Q172" s="815"/>
      <c r="R172" s="499"/>
      <c r="S172" s="675"/>
      <c r="T172" s="675"/>
      <c r="U172" s="675"/>
      <c r="V172" s="675"/>
      <c r="W172" s="675"/>
    </row>
    <row r="173" spans="2:23" ht="25.5" hidden="1">
      <c r="B173" s="127" t="s">
        <v>408</v>
      </c>
      <c r="C173" s="127" t="s">
        <v>3334</v>
      </c>
      <c r="D173" s="127"/>
      <c r="E173" s="123"/>
      <c r="F173" s="127"/>
      <c r="G173" s="123"/>
      <c r="H173" s="123"/>
      <c r="I173" s="127"/>
      <c r="J173" s="127"/>
      <c r="K173" s="181" t="s">
        <v>409</v>
      </c>
      <c r="L173" s="125" t="s">
        <v>3218</v>
      </c>
      <c r="M173" s="815"/>
      <c r="N173" s="815"/>
      <c r="O173" s="560">
        <f t="shared" si="5"/>
        <v>0</v>
      </c>
      <c r="P173" s="192"/>
      <c r="Q173" s="815"/>
      <c r="R173" s="499"/>
      <c r="S173" s="675"/>
      <c r="T173" s="675"/>
      <c r="U173" s="675"/>
      <c r="V173" s="675"/>
      <c r="W173" s="675"/>
    </row>
    <row r="174" spans="2:23" hidden="1">
      <c r="B174" s="127" t="s">
        <v>410</v>
      </c>
      <c r="C174" s="127" t="s">
        <v>3335</v>
      </c>
      <c r="D174" s="127"/>
      <c r="E174" s="123"/>
      <c r="F174" s="127"/>
      <c r="G174" s="123"/>
      <c r="H174" s="123"/>
      <c r="I174" s="127"/>
      <c r="J174" s="127"/>
      <c r="K174" s="181" t="s">
        <v>411</v>
      </c>
      <c r="L174" s="125" t="s">
        <v>3218</v>
      </c>
      <c r="M174" s="815"/>
      <c r="N174" s="815"/>
      <c r="O174" s="560">
        <f t="shared" si="5"/>
        <v>0</v>
      </c>
      <c r="P174" s="192"/>
      <c r="Q174" s="815"/>
      <c r="R174" s="499"/>
      <c r="S174" s="675"/>
      <c r="T174" s="675"/>
      <c r="U174" s="675"/>
      <c r="V174" s="675"/>
      <c r="W174" s="675"/>
    </row>
    <row r="175" spans="2:23" ht="25.5" hidden="1" customHeight="1">
      <c r="B175" s="139" t="s">
        <v>412</v>
      </c>
      <c r="C175" s="139" t="s">
        <v>3336</v>
      </c>
      <c r="D175" s="139"/>
      <c r="E175" s="140"/>
      <c r="F175" s="140"/>
      <c r="G175" s="140"/>
      <c r="H175" s="140"/>
      <c r="I175" s="139"/>
      <c r="J175" s="139"/>
      <c r="K175" s="226" t="s">
        <v>414</v>
      </c>
      <c r="L175" s="141" t="s">
        <v>3218</v>
      </c>
      <c r="M175" s="815"/>
      <c r="N175" s="815"/>
      <c r="O175" s="560">
        <f t="shared" si="5"/>
        <v>0</v>
      </c>
      <c r="P175" s="192"/>
      <c r="Q175" s="815"/>
      <c r="R175" s="499"/>
      <c r="S175" s="675"/>
      <c r="T175" s="675"/>
      <c r="U175" s="675"/>
      <c r="V175" s="675"/>
      <c r="W175" s="675"/>
    </row>
    <row r="176" spans="2:23" ht="25.5" hidden="1" customHeight="1">
      <c r="B176" s="139" t="s">
        <v>415</v>
      </c>
      <c r="C176" s="139" t="s">
        <v>3337</v>
      </c>
      <c r="D176" s="139"/>
      <c r="E176" s="140"/>
      <c r="F176" s="140"/>
      <c r="G176" s="140"/>
      <c r="H176" s="140"/>
      <c r="I176" s="139"/>
      <c r="J176" s="139"/>
      <c r="K176" s="226" t="s">
        <v>416</v>
      </c>
      <c r="L176" s="141" t="s">
        <v>3218</v>
      </c>
      <c r="M176" s="815"/>
      <c r="N176" s="815"/>
      <c r="O176" s="560">
        <f t="shared" si="5"/>
        <v>0</v>
      </c>
      <c r="P176" s="192"/>
      <c r="Q176" s="815"/>
      <c r="R176" s="499"/>
      <c r="S176" s="675"/>
      <c r="T176" s="675"/>
      <c r="U176" s="675"/>
      <c r="V176" s="675"/>
      <c r="W176" s="675"/>
    </row>
    <row r="177" spans="2:23" ht="15" hidden="1" customHeight="1">
      <c r="B177" s="139" t="s">
        <v>417</v>
      </c>
      <c r="C177" s="139" t="s">
        <v>3338</v>
      </c>
      <c r="D177" s="139"/>
      <c r="E177" s="140"/>
      <c r="F177" s="140"/>
      <c r="G177" s="140"/>
      <c r="H177" s="140"/>
      <c r="I177" s="139"/>
      <c r="J177" s="139"/>
      <c r="K177" s="226" t="s">
        <v>419</v>
      </c>
      <c r="L177" s="141" t="s">
        <v>3218</v>
      </c>
      <c r="M177" s="815"/>
      <c r="N177" s="815"/>
      <c r="O177" s="560">
        <f t="shared" si="5"/>
        <v>0</v>
      </c>
      <c r="P177" s="192"/>
      <c r="Q177" s="815"/>
      <c r="R177" s="499"/>
      <c r="S177" s="675"/>
      <c r="T177" s="675"/>
      <c r="U177" s="675"/>
      <c r="V177" s="675"/>
      <c r="W177" s="675"/>
    </row>
    <row r="178" spans="2:23" ht="15" hidden="1" customHeight="1">
      <c r="B178" s="139" t="s">
        <v>420</v>
      </c>
      <c r="C178" s="139" t="s">
        <v>3339</v>
      </c>
      <c r="D178" s="139"/>
      <c r="E178" s="140"/>
      <c r="F178" s="140"/>
      <c r="G178" s="140"/>
      <c r="H178" s="140"/>
      <c r="I178" s="139"/>
      <c r="J178" s="139"/>
      <c r="K178" s="226" t="s">
        <v>421</v>
      </c>
      <c r="L178" s="141" t="s">
        <v>3218</v>
      </c>
      <c r="M178" s="815"/>
      <c r="N178" s="815"/>
      <c r="O178" s="560">
        <f t="shared" si="5"/>
        <v>0</v>
      </c>
      <c r="P178" s="192"/>
      <c r="Q178" s="815"/>
      <c r="R178" s="499"/>
      <c r="S178" s="675"/>
      <c r="T178" s="675"/>
      <c r="U178" s="675"/>
      <c r="V178" s="675"/>
      <c r="W178" s="675"/>
    </row>
    <row r="179" spans="2:23" ht="15" hidden="1" customHeight="1">
      <c r="B179" s="139" t="s">
        <v>422</v>
      </c>
      <c r="C179" s="139" t="s">
        <v>3340</v>
      </c>
      <c r="D179" s="139"/>
      <c r="E179" s="140"/>
      <c r="F179" s="140"/>
      <c r="G179" s="140"/>
      <c r="H179" s="140"/>
      <c r="I179" s="139"/>
      <c r="J179" s="139"/>
      <c r="K179" s="226" t="s">
        <v>424</v>
      </c>
      <c r="L179" s="141" t="s">
        <v>3218</v>
      </c>
      <c r="M179" s="815"/>
      <c r="N179" s="815"/>
      <c r="O179" s="560">
        <f t="shared" si="5"/>
        <v>0</v>
      </c>
      <c r="P179" s="192"/>
      <c r="Q179" s="815"/>
      <c r="R179" s="499"/>
      <c r="S179" s="675"/>
      <c r="T179" s="675"/>
      <c r="U179" s="675"/>
      <c r="V179" s="675"/>
      <c r="W179" s="675"/>
    </row>
    <row r="180" spans="2:23" ht="15" hidden="1" customHeight="1">
      <c r="B180" s="139" t="s">
        <v>425</v>
      </c>
      <c r="C180" s="139" t="s">
        <v>3341</v>
      </c>
      <c r="D180" s="139"/>
      <c r="E180" s="140"/>
      <c r="F180" s="140"/>
      <c r="G180" s="140"/>
      <c r="H180" s="140"/>
      <c r="I180" s="139"/>
      <c r="J180" s="139"/>
      <c r="K180" s="226" t="s">
        <v>426</v>
      </c>
      <c r="L180" s="141" t="s">
        <v>3218</v>
      </c>
      <c r="M180" s="815"/>
      <c r="N180" s="815"/>
      <c r="O180" s="560">
        <f t="shared" si="5"/>
        <v>0</v>
      </c>
      <c r="P180" s="192"/>
      <c r="Q180" s="815"/>
      <c r="R180" s="499"/>
      <c r="S180" s="675"/>
      <c r="T180" s="675"/>
      <c r="U180" s="675"/>
      <c r="V180" s="675"/>
      <c r="W180" s="675"/>
    </row>
    <row r="181" spans="2:23" ht="15" hidden="1" customHeight="1">
      <c r="B181" s="127" t="s">
        <v>427</v>
      </c>
      <c r="C181" s="127" t="s">
        <v>3342</v>
      </c>
      <c r="D181" s="127"/>
      <c r="E181" s="123"/>
      <c r="F181" s="127"/>
      <c r="G181" s="123"/>
      <c r="H181" s="123"/>
      <c r="I181" s="127"/>
      <c r="J181" s="127"/>
      <c r="K181" s="181" t="s">
        <v>429</v>
      </c>
      <c r="L181" s="125" t="s">
        <v>3218</v>
      </c>
      <c r="M181" s="815"/>
      <c r="N181" s="815"/>
      <c r="O181" s="560">
        <f t="shared" si="5"/>
        <v>0</v>
      </c>
      <c r="P181" s="192"/>
      <c r="Q181" s="815"/>
      <c r="R181" s="499"/>
      <c r="S181" s="675"/>
      <c r="T181" s="675"/>
      <c r="U181" s="675"/>
      <c r="V181" s="675"/>
      <c r="W181" s="675"/>
    </row>
    <row r="182" spans="2:23" hidden="1">
      <c r="B182" s="127" t="s">
        <v>430</v>
      </c>
      <c r="C182" s="127" t="s">
        <v>3343</v>
      </c>
      <c r="D182" s="127"/>
      <c r="E182" s="123"/>
      <c r="F182" s="127"/>
      <c r="G182" s="123"/>
      <c r="H182" s="123"/>
      <c r="I182" s="127"/>
      <c r="J182" s="127"/>
      <c r="K182" s="304" t="s">
        <v>3344</v>
      </c>
      <c r="L182" s="125" t="s">
        <v>3218</v>
      </c>
      <c r="M182" s="815"/>
      <c r="N182" s="815"/>
      <c r="O182" s="560">
        <f t="shared" si="5"/>
        <v>0</v>
      </c>
      <c r="P182" s="192"/>
      <c r="Q182" s="815"/>
      <c r="R182" s="499"/>
      <c r="S182" s="675"/>
      <c r="T182" s="675"/>
      <c r="U182" s="675"/>
      <c r="V182" s="675"/>
      <c r="W182" s="675"/>
    </row>
    <row r="183" spans="2:23" ht="25.5" hidden="1">
      <c r="B183" s="127" t="s">
        <v>432</v>
      </c>
      <c r="C183" s="127" t="s">
        <v>3345</v>
      </c>
      <c r="D183" s="127"/>
      <c r="E183" s="123"/>
      <c r="F183" s="127"/>
      <c r="G183" s="123"/>
      <c r="H183" s="123"/>
      <c r="I183" s="127"/>
      <c r="J183" s="127"/>
      <c r="K183" s="181" t="s">
        <v>434</v>
      </c>
      <c r="L183" s="125" t="s">
        <v>3218</v>
      </c>
      <c r="M183" s="815"/>
      <c r="N183" s="815"/>
      <c r="O183" s="560">
        <f t="shared" si="5"/>
        <v>0</v>
      </c>
      <c r="P183" s="192"/>
      <c r="Q183" s="815"/>
      <c r="R183" s="499"/>
      <c r="S183" s="675"/>
      <c r="T183" s="675"/>
      <c r="U183" s="675"/>
      <c r="V183" s="675"/>
      <c r="W183" s="675"/>
    </row>
    <row r="184" spans="2:23">
      <c r="B184" s="127" t="s">
        <v>435</v>
      </c>
      <c r="C184" s="127" t="s">
        <v>3346</v>
      </c>
      <c r="D184" s="127"/>
      <c r="E184" s="123"/>
      <c r="F184" s="127"/>
      <c r="G184" s="123"/>
      <c r="H184" s="123"/>
      <c r="I184" s="127"/>
      <c r="J184" s="127"/>
      <c r="K184" s="181" t="s">
        <v>437</v>
      </c>
      <c r="L184" s="125" t="s">
        <v>3218</v>
      </c>
      <c r="M184" s="564">
        <f>IF(ISERROR(VLOOKUP($B184,ESTR_PREC!$A$1:$M$6000,4,FALSE))=TRUE,0,VLOOKUP($B184,ESTR_PREC!$A$1:$M$6000,4,FALSE))</f>
        <v>0</v>
      </c>
      <c r="N184" s="225"/>
      <c r="O184" s="560">
        <f t="shared" si="5"/>
        <v>0</v>
      </c>
      <c r="Q184" s="225"/>
      <c r="R184" s="499"/>
      <c r="S184" s="675"/>
      <c r="T184" s="675"/>
      <c r="U184" s="675"/>
      <c r="V184" s="675"/>
      <c r="W184" s="675"/>
    </row>
    <row r="185" spans="2:23">
      <c r="B185" s="127" t="s">
        <v>438</v>
      </c>
      <c r="C185" s="127" t="s">
        <v>3347</v>
      </c>
      <c r="D185" s="127"/>
      <c r="E185" s="123"/>
      <c r="F185" s="127"/>
      <c r="G185" s="123"/>
      <c r="H185" s="123"/>
      <c r="I185" s="127"/>
      <c r="J185" s="127"/>
      <c r="K185" s="181" t="s">
        <v>439</v>
      </c>
      <c r="L185" s="125" t="s">
        <v>3218</v>
      </c>
      <c r="M185" s="564">
        <f>IF(ISERROR(VLOOKUP($B185,ESTR_PREC!$A$1:$M$6000,4,FALSE))=TRUE,0,VLOOKUP($B185,ESTR_PREC!$A$1:$M$6000,4,FALSE))</f>
        <v>0</v>
      </c>
      <c r="N185" s="225"/>
      <c r="O185" s="560">
        <f t="shared" si="5"/>
        <v>0</v>
      </c>
      <c r="Q185" s="225"/>
      <c r="R185" s="499"/>
      <c r="S185" s="675"/>
      <c r="T185" s="675"/>
      <c r="U185" s="675"/>
      <c r="V185" s="675"/>
      <c r="W185" s="675"/>
    </row>
    <row r="186" spans="2:23">
      <c r="B186" s="127" t="s">
        <v>440</v>
      </c>
      <c r="C186" s="127" t="s">
        <v>3348</v>
      </c>
      <c r="D186" s="127"/>
      <c r="E186" s="123"/>
      <c r="F186" s="127"/>
      <c r="G186" s="123"/>
      <c r="H186" s="123"/>
      <c r="I186" s="127"/>
      <c r="J186" s="127"/>
      <c r="K186" s="181" t="s">
        <v>441</v>
      </c>
      <c r="L186" s="125" t="s">
        <v>3218</v>
      </c>
      <c r="M186" s="564">
        <f>IF(ISERROR(VLOOKUP($B186,ESTR_PREC!$A$1:$M$6000,4,FALSE))=TRUE,0,VLOOKUP($B186,ESTR_PREC!$A$1:$M$6000,4,FALSE))</f>
        <v>0</v>
      </c>
      <c r="N186" s="225"/>
      <c r="O186" s="560">
        <f t="shared" si="5"/>
        <v>0</v>
      </c>
      <c r="Q186" s="225"/>
      <c r="R186" s="499"/>
      <c r="S186" s="675"/>
      <c r="T186" s="675"/>
      <c r="U186" s="675"/>
      <c r="V186" s="675"/>
      <c r="W186" s="675"/>
    </row>
    <row r="187" spans="2:23" ht="25.5">
      <c r="B187" s="127" t="s">
        <v>442</v>
      </c>
      <c r="C187" s="127" t="s">
        <v>3349</v>
      </c>
      <c r="D187" s="127"/>
      <c r="E187" s="123"/>
      <c r="F187" s="127"/>
      <c r="G187" s="123"/>
      <c r="H187" s="123"/>
      <c r="I187" s="127"/>
      <c r="J187" s="127"/>
      <c r="K187" s="181" t="s">
        <v>445</v>
      </c>
      <c r="L187" s="125" t="s">
        <v>3218</v>
      </c>
      <c r="M187" s="564">
        <f>IF(ISERROR(VLOOKUP($B187,ESTR_PREC!$A$1:$M$6000,4,FALSE))=TRUE,0,VLOOKUP($B187,ESTR_PREC!$A$1:$M$6000,4,FALSE))</f>
        <v>0</v>
      </c>
      <c r="N187" s="225"/>
      <c r="O187" s="560">
        <f t="shared" si="5"/>
        <v>0</v>
      </c>
      <c r="Q187" s="225"/>
      <c r="R187" s="499"/>
      <c r="S187" s="675"/>
      <c r="T187" s="675"/>
      <c r="U187" s="675"/>
      <c r="V187" s="675"/>
      <c r="W187" s="675"/>
    </row>
    <row r="188" spans="2:23" ht="25.5">
      <c r="B188" s="127" t="s">
        <v>446</v>
      </c>
      <c r="C188" s="127" t="s">
        <v>3350</v>
      </c>
      <c r="D188" s="127"/>
      <c r="E188" s="123"/>
      <c r="F188" s="127"/>
      <c r="G188" s="123"/>
      <c r="H188" s="123"/>
      <c r="I188" s="127"/>
      <c r="J188" s="127"/>
      <c r="K188" s="181" t="s">
        <v>449</v>
      </c>
      <c r="L188" s="125" t="s">
        <v>3218</v>
      </c>
      <c r="M188" s="564">
        <f>IF(ISERROR(VLOOKUP($B188,ESTR_PREC!$A$1:$M$6000,4,FALSE))=TRUE,0,VLOOKUP($B188,ESTR_PREC!$A$1:$M$6000,4,FALSE))</f>
        <v>0</v>
      </c>
      <c r="N188" s="225"/>
      <c r="O188" s="560">
        <f t="shared" si="5"/>
        <v>0</v>
      </c>
      <c r="Q188" s="225"/>
      <c r="R188" s="499"/>
      <c r="S188" s="675"/>
      <c r="T188" s="675"/>
      <c r="U188" s="675"/>
      <c r="V188" s="675"/>
      <c r="W188" s="675"/>
    </row>
    <row r="189" spans="2:23" hidden="1">
      <c r="B189" s="127" t="s">
        <v>450</v>
      </c>
      <c r="C189" s="127" t="s">
        <v>3351</v>
      </c>
      <c r="D189" s="127"/>
      <c r="E189" s="123"/>
      <c r="F189" s="127"/>
      <c r="G189" s="123"/>
      <c r="H189" s="123"/>
      <c r="I189" s="127"/>
      <c r="J189" s="127"/>
      <c r="K189" s="181" t="s">
        <v>451</v>
      </c>
      <c r="L189" s="125" t="s">
        <v>3218</v>
      </c>
      <c r="M189" s="815"/>
      <c r="N189" s="815"/>
      <c r="O189" s="815"/>
      <c r="P189" s="192"/>
      <c r="Q189" s="815"/>
      <c r="R189" s="499"/>
      <c r="S189" s="675"/>
      <c r="T189" s="675"/>
      <c r="U189" s="675"/>
      <c r="V189" s="675"/>
      <c r="W189" s="675"/>
    </row>
    <row r="190" spans="2:23" hidden="1">
      <c r="B190" s="127" t="s">
        <v>452</v>
      </c>
      <c r="C190" s="127" t="s">
        <v>3352</v>
      </c>
      <c r="D190" s="127"/>
      <c r="E190" s="123"/>
      <c r="F190" s="138"/>
      <c r="G190" s="123"/>
      <c r="H190" s="123"/>
      <c r="I190" s="127"/>
      <c r="J190" s="127"/>
      <c r="K190" s="181" t="s">
        <v>453</v>
      </c>
      <c r="L190" s="125" t="s">
        <v>3218</v>
      </c>
      <c r="M190" s="815"/>
      <c r="N190" s="815"/>
      <c r="O190" s="815"/>
      <c r="P190" s="192"/>
      <c r="Q190" s="815"/>
      <c r="R190" s="499"/>
      <c r="S190" s="675"/>
      <c r="T190" s="675"/>
      <c r="U190" s="675"/>
      <c r="V190" s="675"/>
      <c r="W190" s="675"/>
    </row>
    <row r="191" spans="2:23" hidden="1">
      <c r="B191" s="127" t="s">
        <v>454</v>
      </c>
      <c r="C191" s="127" t="s">
        <v>3353</v>
      </c>
      <c r="D191" s="127"/>
      <c r="E191" s="123"/>
      <c r="F191" s="127"/>
      <c r="G191" s="123"/>
      <c r="H191" s="123"/>
      <c r="I191" s="127"/>
      <c r="J191" s="127"/>
      <c r="K191" s="181" t="s">
        <v>455</v>
      </c>
      <c r="L191" s="125" t="s">
        <v>3218</v>
      </c>
      <c r="M191" s="815"/>
      <c r="N191" s="815"/>
      <c r="O191" s="815"/>
      <c r="P191" s="192"/>
      <c r="Q191" s="815"/>
      <c r="R191" s="499"/>
      <c r="S191" s="675"/>
      <c r="T191" s="675"/>
      <c r="U191" s="675"/>
      <c r="V191" s="675"/>
      <c r="W191" s="675"/>
    </row>
    <row r="192" spans="2:23" hidden="1">
      <c r="B192" s="127" t="s">
        <v>456</v>
      </c>
      <c r="C192" s="127" t="s">
        <v>3354</v>
      </c>
      <c r="D192" s="127"/>
      <c r="E192" s="123"/>
      <c r="F192" s="127"/>
      <c r="G192" s="123"/>
      <c r="H192" s="123"/>
      <c r="I192" s="127"/>
      <c r="J192" s="127"/>
      <c r="K192" s="181" t="s">
        <v>457</v>
      </c>
      <c r="L192" s="125" t="s">
        <v>3218</v>
      </c>
      <c r="M192" s="815"/>
      <c r="N192" s="815"/>
      <c r="O192" s="815"/>
      <c r="P192" s="192"/>
      <c r="Q192" s="815"/>
      <c r="R192" s="499"/>
      <c r="S192" s="675"/>
      <c r="T192" s="675"/>
      <c r="U192" s="675"/>
      <c r="V192" s="675"/>
      <c r="W192" s="675"/>
    </row>
    <row r="193" spans="2:23" ht="25.5" hidden="1">
      <c r="B193" s="127" t="s">
        <v>458</v>
      </c>
      <c r="C193" s="127" t="s">
        <v>3355</v>
      </c>
      <c r="D193" s="127"/>
      <c r="E193" s="123"/>
      <c r="F193" s="127"/>
      <c r="G193" s="123"/>
      <c r="H193" s="123"/>
      <c r="I193" s="127"/>
      <c r="J193" s="127"/>
      <c r="K193" s="181" t="s">
        <v>459</v>
      </c>
      <c r="L193" s="125" t="s">
        <v>3218</v>
      </c>
      <c r="M193" s="815"/>
      <c r="N193" s="815"/>
      <c r="O193" s="815"/>
      <c r="P193" s="192"/>
      <c r="Q193" s="815"/>
      <c r="R193" s="499"/>
      <c r="S193" s="675"/>
      <c r="T193" s="675"/>
      <c r="U193" s="675"/>
      <c r="V193" s="675"/>
      <c r="W193" s="675"/>
    </row>
    <row r="194" spans="2:23" ht="25.5" hidden="1">
      <c r="B194" s="127" t="s">
        <v>460</v>
      </c>
      <c r="C194" s="127" t="s">
        <v>3356</v>
      </c>
      <c r="D194" s="127"/>
      <c r="E194" s="123"/>
      <c r="F194" s="127"/>
      <c r="G194" s="123"/>
      <c r="H194" s="123"/>
      <c r="I194" s="127"/>
      <c r="J194" s="127"/>
      <c r="K194" s="181" t="s">
        <v>462</v>
      </c>
      <c r="L194" s="125" t="s">
        <v>3218</v>
      </c>
      <c r="M194" s="815"/>
      <c r="N194" s="815"/>
      <c r="O194" s="815"/>
      <c r="P194" s="192"/>
      <c r="Q194" s="815"/>
      <c r="R194" s="499"/>
      <c r="S194" s="675"/>
      <c r="T194" s="675"/>
      <c r="U194" s="675"/>
      <c r="V194" s="675"/>
      <c r="W194" s="675"/>
    </row>
    <row r="195" spans="2:23">
      <c r="B195" s="127" t="s">
        <v>463</v>
      </c>
      <c r="C195" s="127" t="s">
        <v>3357</v>
      </c>
      <c r="D195" s="127"/>
      <c r="E195" s="123"/>
      <c r="F195" s="127"/>
      <c r="G195" s="123"/>
      <c r="H195" s="123"/>
      <c r="I195" s="127"/>
      <c r="J195" s="127"/>
      <c r="K195" s="181" t="s">
        <v>464</v>
      </c>
      <c r="L195" s="125" t="s">
        <v>3218</v>
      </c>
      <c r="M195" s="564">
        <f>IF(ISERROR(VLOOKUP($B195,ESTR_PREC!$A$1:$M$6000,4,FALSE))=TRUE,0,VLOOKUP($B195,ESTR_PREC!$A$1:$M$6000,4,FALSE))</f>
        <v>0</v>
      </c>
      <c r="N195" s="225"/>
      <c r="O195" s="560">
        <f t="shared" ref="O195:O200" si="6">+N195-M195</f>
        <v>0</v>
      </c>
      <c r="Q195" s="225"/>
      <c r="R195" s="499"/>
      <c r="S195" s="675"/>
      <c r="T195" s="675"/>
      <c r="U195" s="675"/>
      <c r="V195" s="675"/>
      <c r="W195" s="675"/>
    </row>
    <row r="196" spans="2:23">
      <c r="B196" s="127" t="s">
        <v>465</v>
      </c>
      <c r="C196" s="127" t="s">
        <v>3358</v>
      </c>
      <c r="D196" s="127"/>
      <c r="E196" s="123"/>
      <c r="F196" s="127"/>
      <c r="G196" s="123"/>
      <c r="H196" s="123"/>
      <c r="I196" s="127"/>
      <c r="J196" s="127"/>
      <c r="K196" s="181" t="s">
        <v>466</v>
      </c>
      <c r="L196" s="125" t="s">
        <v>3218</v>
      </c>
      <c r="M196" s="564">
        <f>IF(ISERROR(VLOOKUP($B196,ESTR_PREC!$A$1:$M$6000,4,FALSE))=TRUE,0,VLOOKUP($B196,ESTR_PREC!$A$1:$M$6000,4,FALSE))</f>
        <v>0</v>
      </c>
      <c r="N196" s="225"/>
      <c r="O196" s="560">
        <f t="shared" si="6"/>
        <v>0</v>
      </c>
      <c r="Q196" s="225"/>
      <c r="R196" s="499"/>
      <c r="S196" s="675"/>
      <c r="T196" s="675"/>
      <c r="U196" s="675"/>
      <c r="V196" s="675"/>
      <c r="W196" s="675"/>
    </row>
    <row r="197" spans="2:23">
      <c r="B197" s="127" t="s">
        <v>467</v>
      </c>
      <c r="C197" s="127" t="s">
        <v>3359</v>
      </c>
      <c r="D197" s="127"/>
      <c r="E197" s="123"/>
      <c r="F197" s="127"/>
      <c r="G197" s="123"/>
      <c r="H197" s="123"/>
      <c r="I197" s="127"/>
      <c r="J197" s="127"/>
      <c r="K197" s="181" t="s">
        <v>469</v>
      </c>
      <c r="L197" s="125" t="s">
        <v>3218</v>
      </c>
      <c r="M197" s="564">
        <f>IF(ISERROR(VLOOKUP($B197,ESTR_PREC!$A$1:$M$6000,4,FALSE))=TRUE,0,VLOOKUP($B197,ESTR_PREC!$A$1:$M$6000,4,FALSE))</f>
        <v>0</v>
      </c>
      <c r="N197" s="225"/>
      <c r="O197" s="560">
        <f t="shared" si="6"/>
        <v>0</v>
      </c>
      <c r="Q197" s="225"/>
      <c r="R197" s="499"/>
      <c r="S197" s="675"/>
      <c r="T197" s="675"/>
      <c r="U197" s="675"/>
      <c r="V197" s="675"/>
      <c r="W197" s="675"/>
    </row>
    <row r="198" spans="2:23" ht="25.5">
      <c r="B198" s="127" t="s">
        <v>470</v>
      </c>
      <c r="C198" s="127" t="s">
        <v>3360</v>
      </c>
      <c r="D198" s="127"/>
      <c r="E198" s="123"/>
      <c r="F198" s="127"/>
      <c r="G198" s="123"/>
      <c r="H198" s="123"/>
      <c r="I198" s="127"/>
      <c r="J198" s="127"/>
      <c r="K198" s="181" t="s">
        <v>471</v>
      </c>
      <c r="L198" s="125" t="s">
        <v>3218</v>
      </c>
      <c r="M198" s="564">
        <f>IF(ISERROR(VLOOKUP($B198,ESTR_PREC!$A$1:$M$6000,4,FALSE))=TRUE,0,VLOOKUP($B198,ESTR_PREC!$A$1:$M$6000,4,FALSE))</f>
        <v>0</v>
      </c>
      <c r="N198" s="225"/>
      <c r="O198" s="560">
        <f t="shared" si="6"/>
        <v>0</v>
      </c>
      <c r="Q198" s="225"/>
      <c r="R198" s="499"/>
      <c r="S198" s="675"/>
      <c r="T198" s="675"/>
      <c r="U198" s="675"/>
      <c r="V198" s="675"/>
      <c r="W198" s="675"/>
    </row>
    <row r="199" spans="2:23">
      <c r="B199" s="127" t="s">
        <v>472</v>
      </c>
      <c r="C199" s="127" t="s">
        <v>3361</v>
      </c>
      <c r="D199" s="127"/>
      <c r="E199" s="123"/>
      <c r="F199" s="138"/>
      <c r="G199" s="123"/>
      <c r="H199" s="123"/>
      <c r="I199" s="127"/>
      <c r="J199" s="127"/>
      <c r="K199" s="181" t="s">
        <v>474</v>
      </c>
      <c r="L199" s="125" t="s">
        <v>3218</v>
      </c>
      <c r="M199" s="564">
        <f>IF(ISERROR(VLOOKUP($B199,ESTR_PREC!$A$1:$M$6000,4,FALSE))=TRUE,0,VLOOKUP($B199,ESTR_PREC!$A$1:$M$6000,4,FALSE))</f>
        <v>0</v>
      </c>
      <c r="N199" s="225"/>
      <c r="O199" s="560">
        <f t="shared" si="6"/>
        <v>0</v>
      </c>
      <c r="Q199" s="225"/>
      <c r="R199" s="499"/>
      <c r="S199" s="675"/>
      <c r="T199" s="675"/>
      <c r="U199" s="675"/>
      <c r="V199" s="675"/>
      <c r="W199" s="675"/>
    </row>
    <row r="200" spans="2:23">
      <c r="B200" s="127" t="s">
        <v>475</v>
      </c>
      <c r="C200" s="127" t="s">
        <v>3362</v>
      </c>
      <c r="D200" s="127"/>
      <c r="E200" s="123"/>
      <c r="F200" s="127"/>
      <c r="G200" s="123"/>
      <c r="H200" s="123"/>
      <c r="I200" s="127"/>
      <c r="J200" s="127"/>
      <c r="K200" s="181" t="s">
        <v>476</v>
      </c>
      <c r="L200" s="125" t="s">
        <v>3218</v>
      </c>
      <c r="M200" s="564">
        <f>IF(ISERROR(VLOOKUP($B200,ESTR_PREC!$A$1:$M$6000,4,FALSE))=TRUE,0,VLOOKUP($B200,ESTR_PREC!$A$1:$M$6000,4,FALSE))</f>
        <v>0</v>
      </c>
      <c r="N200" s="225"/>
      <c r="O200" s="560">
        <f t="shared" si="6"/>
        <v>0</v>
      </c>
      <c r="Q200" s="225"/>
      <c r="R200" s="499"/>
      <c r="S200" s="675"/>
      <c r="T200" s="675"/>
      <c r="U200" s="675"/>
      <c r="V200" s="675"/>
      <c r="W200" s="675"/>
    </row>
    <row r="201" spans="2:23" hidden="1">
      <c r="B201" s="127" t="s">
        <v>477</v>
      </c>
      <c r="C201" s="127" t="s">
        <v>3363</v>
      </c>
      <c r="D201" s="127"/>
      <c r="E201" s="123"/>
      <c r="F201" s="127"/>
      <c r="G201" s="123"/>
      <c r="H201" s="123"/>
      <c r="I201" s="127"/>
      <c r="J201" s="127"/>
      <c r="K201" s="304" t="s">
        <v>478</v>
      </c>
      <c r="L201" s="125" t="s">
        <v>3218</v>
      </c>
      <c r="M201" s="815"/>
      <c r="N201" s="815"/>
      <c r="O201" s="815"/>
      <c r="P201" s="192"/>
      <c r="Q201" s="815"/>
      <c r="R201" s="499"/>
      <c r="S201" s="675"/>
      <c r="T201" s="675"/>
      <c r="U201" s="675"/>
      <c r="V201" s="675"/>
      <c r="W201" s="675"/>
    </row>
    <row r="202" spans="2:23" ht="25.5" hidden="1" customHeight="1">
      <c r="B202" s="127" t="s">
        <v>479</v>
      </c>
      <c r="C202" s="127" t="s">
        <v>3364</v>
      </c>
      <c r="D202" s="127"/>
      <c r="E202" s="123"/>
      <c r="F202" s="127"/>
      <c r="G202" s="123"/>
      <c r="H202" s="123"/>
      <c r="I202" s="127"/>
      <c r="J202" s="127"/>
      <c r="K202" s="181" t="s">
        <v>484</v>
      </c>
      <c r="L202" s="125" t="s">
        <v>3218</v>
      </c>
      <c r="M202" s="815"/>
      <c r="N202" s="815"/>
      <c r="O202" s="815"/>
      <c r="P202" s="192"/>
      <c r="Q202" s="815"/>
      <c r="R202" s="499"/>
      <c r="S202" s="675"/>
      <c r="T202" s="675"/>
      <c r="U202" s="675"/>
      <c r="V202" s="675"/>
      <c r="W202" s="675"/>
    </row>
    <row r="203" spans="2:23" ht="25.5" hidden="1" customHeight="1">
      <c r="B203" s="127" t="s">
        <v>485</v>
      </c>
      <c r="C203" s="127" t="s">
        <v>3365</v>
      </c>
      <c r="D203" s="127"/>
      <c r="E203" s="123"/>
      <c r="F203" s="127"/>
      <c r="G203" s="123"/>
      <c r="H203" s="123"/>
      <c r="I203" s="127"/>
      <c r="J203" s="127"/>
      <c r="K203" s="181" t="s">
        <v>487</v>
      </c>
      <c r="L203" s="125" t="s">
        <v>3218</v>
      </c>
      <c r="M203" s="815"/>
      <c r="N203" s="815"/>
      <c r="O203" s="815"/>
      <c r="P203" s="192"/>
      <c r="Q203" s="815"/>
      <c r="R203" s="499"/>
      <c r="S203" s="675"/>
      <c r="T203" s="675"/>
      <c r="U203" s="675"/>
      <c r="V203" s="675"/>
      <c r="W203" s="675"/>
    </row>
    <row r="204" spans="2:23" ht="25.5" hidden="1" customHeight="1">
      <c r="B204" s="127" t="s">
        <v>488</v>
      </c>
      <c r="C204" s="127" t="s">
        <v>3366</v>
      </c>
      <c r="D204" s="127"/>
      <c r="E204" s="123"/>
      <c r="F204" s="127"/>
      <c r="G204" s="123"/>
      <c r="H204" s="123"/>
      <c r="I204" s="127"/>
      <c r="J204" s="127"/>
      <c r="K204" s="181" t="s">
        <v>490</v>
      </c>
      <c r="L204" s="125" t="s">
        <v>3218</v>
      </c>
      <c r="M204" s="815"/>
      <c r="N204" s="815"/>
      <c r="O204" s="815"/>
      <c r="P204" s="192"/>
      <c r="Q204" s="815"/>
      <c r="R204" s="499"/>
      <c r="S204" s="675"/>
      <c r="T204" s="675"/>
      <c r="U204" s="675"/>
      <c r="V204" s="675"/>
      <c r="W204" s="675"/>
    </row>
    <row r="205" spans="2:23" ht="25.5">
      <c r="B205" s="127" t="s">
        <v>491</v>
      </c>
      <c r="C205" s="127" t="s">
        <v>3367</v>
      </c>
      <c r="D205" s="127"/>
      <c r="E205" s="123"/>
      <c r="F205" s="127"/>
      <c r="G205" s="123"/>
      <c r="H205" s="123"/>
      <c r="I205" s="127"/>
      <c r="J205" s="127"/>
      <c r="K205" s="181" t="s">
        <v>493</v>
      </c>
      <c r="L205" s="125" t="s">
        <v>3218</v>
      </c>
      <c r="M205" s="564">
        <f>IF(ISERROR(VLOOKUP($B205,ESTR_PREC!$A$1:$M$6000,4,FALSE))=TRUE,0,VLOOKUP($B205,ESTR_PREC!$A$1:$M$6000,4,FALSE))</f>
        <v>0</v>
      </c>
      <c r="N205" s="225"/>
      <c r="O205" s="560">
        <f>+N205-M205</f>
        <v>0</v>
      </c>
      <c r="Q205" s="225"/>
      <c r="R205" s="499"/>
      <c r="S205" s="675"/>
      <c r="T205" s="675"/>
      <c r="U205" s="675"/>
      <c r="V205" s="675"/>
      <c r="W205" s="675"/>
    </row>
    <row r="206" spans="2:23" ht="38.25">
      <c r="B206" s="127" t="s">
        <v>494</v>
      </c>
      <c r="C206" s="127" t="s">
        <v>3368</v>
      </c>
      <c r="D206" s="127"/>
      <c r="E206" s="123"/>
      <c r="F206" s="127"/>
      <c r="G206" s="123"/>
      <c r="H206" s="123"/>
      <c r="I206" s="127"/>
      <c r="J206" s="127"/>
      <c r="K206" s="181" t="s">
        <v>496</v>
      </c>
      <c r="L206" s="125" t="s">
        <v>3218</v>
      </c>
      <c r="M206" s="564">
        <f>IF(ISERROR(VLOOKUP($B206,ESTR_PREC!$A$1:$M$6000,4,FALSE))=TRUE,0,VLOOKUP($B206,ESTR_PREC!$A$1:$M$6000,4,FALSE))</f>
        <v>0</v>
      </c>
      <c r="N206" s="225"/>
      <c r="O206" s="560">
        <f>+N206-M206</f>
        <v>0</v>
      </c>
      <c r="Q206" s="225"/>
      <c r="R206" s="499"/>
      <c r="S206" s="675"/>
      <c r="T206" s="675"/>
      <c r="U206" s="675"/>
      <c r="V206" s="675"/>
      <c r="W206" s="675"/>
    </row>
    <row r="207" spans="2:23">
      <c r="B207" s="127" t="s">
        <v>497</v>
      </c>
      <c r="C207" s="127" t="s">
        <v>3369</v>
      </c>
      <c r="D207" s="127"/>
      <c r="E207" s="123"/>
      <c r="F207" s="127"/>
      <c r="G207" s="123"/>
      <c r="H207" s="123"/>
      <c r="I207" s="127"/>
      <c r="J207" s="127"/>
      <c r="K207" s="181" t="s">
        <v>499</v>
      </c>
      <c r="L207" s="125" t="s">
        <v>3218</v>
      </c>
      <c r="M207" s="564">
        <f>IF(ISERROR(VLOOKUP($B207,ESTR_PREC!$A$1:$M$6000,4,FALSE))=TRUE,0,VLOOKUP($B207,ESTR_PREC!$A$1:$M$6000,4,FALSE))</f>
        <v>0</v>
      </c>
      <c r="N207" s="225"/>
      <c r="O207" s="560">
        <f>+N207-M207</f>
        <v>0</v>
      </c>
      <c r="Q207" s="225"/>
      <c r="R207" s="499"/>
      <c r="S207" s="675"/>
      <c r="T207" s="675"/>
      <c r="U207" s="675"/>
      <c r="V207" s="675"/>
      <c r="W207" s="675"/>
    </row>
    <row r="208" spans="2:23" ht="25.5">
      <c r="B208" s="127" t="s">
        <v>500</v>
      </c>
      <c r="C208" s="127" t="s">
        <v>3370</v>
      </c>
      <c r="D208" s="127"/>
      <c r="E208" s="123"/>
      <c r="F208" s="127"/>
      <c r="G208" s="123"/>
      <c r="H208" s="123"/>
      <c r="I208" s="127"/>
      <c r="J208" s="127"/>
      <c r="K208" s="181" t="s">
        <v>502</v>
      </c>
      <c r="L208" s="125" t="s">
        <v>3218</v>
      </c>
      <c r="M208" s="564">
        <f>IF(ISERROR(VLOOKUP($B208,ESTR_PREC!$A$1:$M$6000,4,FALSE))=TRUE,0,VLOOKUP($B208,ESTR_PREC!$A$1:$M$6000,4,FALSE))</f>
        <v>0</v>
      </c>
      <c r="N208" s="225"/>
      <c r="O208" s="560">
        <f>+N208-M208</f>
        <v>0</v>
      </c>
      <c r="Q208" s="225"/>
      <c r="R208" s="499"/>
      <c r="S208" s="675"/>
      <c r="T208" s="675"/>
      <c r="U208" s="675"/>
      <c r="V208" s="675"/>
      <c r="W208" s="675"/>
    </row>
    <row r="209" spans="2:23" ht="25.5" hidden="1">
      <c r="B209" s="127" t="s">
        <v>503</v>
      </c>
      <c r="C209" s="127" t="s">
        <v>3371</v>
      </c>
      <c r="D209" s="127"/>
      <c r="E209" s="123"/>
      <c r="F209" s="127"/>
      <c r="G209" s="123"/>
      <c r="H209" s="123"/>
      <c r="I209" s="127"/>
      <c r="J209" s="127"/>
      <c r="K209" s="181" t="s">
        <v>504</v>
      </c>
      <c r="L209" s="125" t="s">
        <v>3218</v>
      </c>
      <c r="M209" s="815"/>
      <c r="N209" s="815"/>
      <c r="O209" s="815"/>
      <c r="Q209" s="815"/>
      <c r="R209" s="499"/>
      <c r="S209" s="675"/>
      <c r="T209" s="675"/>
      <c r="U209" s="675"/>
      <c r="V209" s="675"/>
      <c r="W209" s="675"/>
    </row>
    <row r="210" spans="2:23" ht="25.5" hidden="1">
      <c r="B210" s="127" t="s">
        <v>505</v>
      </c>
      <c r="C210" s="127" t="s">
        <v>3372</v>
      </c>
      <c r="D210" s="127"/>
      <c r="E210" s="123"/>
      <c r="F210" s="127"/>
      <c r="G210" s="123"/>
      <c r="H210" s="123"/>
      <c r="I210" s="127"/>
      <c r="J210" s="127"/>
      <c r="K210" s="181" t="s">
        <v>506</v>
      </c>
      <c r="L210" s="125" t="s">
        <v>3218</v>
      </c>
      <c r="M210" s="815"/>
      <c r="N210" s="815"/>
      <c r="O210" s="815"/>
      <c r="Q210" s="815"/>
      <c r="R210" s="499"/>
      <c r="S210" s="675"/>
      <c r="T210" s="675"/>
      <c r="U210" s="675"/>
      <c r="V210" s="675"/>
      <c r="W210" s="675"/>
    </row>
    <row r="211" spans="2:23" hidden="1">
      <c r="B211" s="127" t="s">
        <v>507</v>
      </c>
      <c r="C211" s="127" t="s">
        <v>3373</v>
      </c>
      <c r="D211" s="127"/>
      <c r="E211" s="123"/>
      <c r="F211" s="127"/>
      <c r="G211" s="123"/>
      <c r="H211" s="123"/>
      <c r="I211" s="127"/>
      <c r="J211" s="127"/>
      <c r="K211" s="181" t="s">
        <v>508</v>
      </c>
      <c r="L211" s="125" t="s">
        <v>3218</v>
      </c>
      <c r="M211" s="815"/>
      <c r="N211" s="815"/>
      <c r="O211" s="815"/>
      <c r="Q211" s="815"/>
      <c r="R211" s="499"/>
      <c r="S211" s="675"/>
      <c r="T211" s="675"/>
      <c r="U211" s="675"/>
      <c r="V211" s="675"/>
      <c r="W211" s="675"/>
    </row>
    <row r="212" spans="2:23" hidden="1">
      <c r="B212" s="127" t="s">
        <v>509</v>
      </c>
      <c r="C212" s="127" t="s">
        <v>3374</v>
      </c>
      <c r="D212" s="127"/>
      <c r="E212" s="123"/>
      <c r="F212" s="127"/>
      <c r="G212" s="123"/>
      <c r="H212" s="123"/>
      <c r="I212" s="127"/>
      <c r="J212" s="127"/>
      <c r="K212" s="181" t="s">
        <v>510</v>
      </c>
      <c r="L212" s="125" t="s">
        <v>3218</v>
      </c>
      <c r="M212" s="815"/>
      <c r="N212" s="815"/>
      <c r="O212" s="815"/>
      <c r="Q212" s="815"/>
      <c r="R212" s="499"/>
      <c r="S212" s="675"/>
      <c r="T212" s="675"/>
      <c r="U212" s="675"/>
      <c r="V212" s="675"/>
      <c r="W212" s="675"/>
    </row>
    <row r="213" spans="2:23" hidden="1">
      <c r="B213" s="127" t="s">
        <v>511</v>
      </c>
      <c r="C213" s="127" t="s">
        <v>3375</v>
      </c>
      <c r="D213" s="127"/>
      <c r="E213" s="123"/>
      <c r="F213" s="127"/>
      <c r="G213" s="123"/>
      <c r="H213" s="123"/>
      <c r="I213" s="127"/>
      <c r="J213" s="127"/>
      <c r="K213" s="181" t="s">
        <v>512</v>
      </c>
      <c r="L213" s="125" t="s">
        <v>3218</v>
      </c>
      <c r="M213" s="815"/>
      <c r="N213" s="815"/>
      <c r="O213" s="815"/>
      <c r="Q213" s="815"/>
      <c r="R213" s="499"/>
      <c r="S213" s="675"/>
      <c r="T213" s="675"/>
      <c r="U213" s="675"/>
      <c r="V213" s="675"/>
      <c r="W213" s="675"/>
    </row>
    <row r="214" spans="2:23" hidden="1">
      <c r="B214" s="127" t="s">
        <v>513</v>
      </c>
      <c r="C214" s="127" t="s">
        <v>3376</v>
      </c>
      <c r="D214" s="127"/>
      <c r="E214" s="123"/>
      <c r="F214" s="127"/>
      <c r="G214" s="123"/>
      <c r="H214" s="123"/>
      <c r="I214" s="127"/>
      <c r="J214" s="127"/>
      <c r="K214" s="181" t="s">
        <v>514</v>
      </c>
      <c r="L214" s="125" t="s">
        <v>3218</v>
      </c>
      <c r="M214" s="815"/>
      <c r="N214" s="815"/>
      <c r="O214" s="815"/>
      <c r="Q214" s="815"/>
      <c r="R214" s="499"/>
      <c r="S214" s="675"/>
      <c r="T214" s="675"/>
      <c r="U214" s="675"/>
      <c r="V214" s="675"/>
      <c r="W214" s="675"/>
    </row>
    <row r="215" spans="2:23" hidden="1">
      <c r="B215" s="127" t="s">
        <v>515</v>
      </c>
      <c r="C215" s="127" t="s">
        <v>3377</v>
      </c>
      <c r="D215" s="127"/>
      <c r="E215" s="123"/>
      <c r="F215" s="127"/>
      <c r="G215" s="123"/>
      <c r="H215" s="123"/>
      <c r="I215" s="127"/>
      <c r="J215" s="127"/>
      <c r="K215" s="181" t="s">
        <v>516</v>
      </c>
      <c r="L215" s="125" t="s">
        <v>3218</v>
      </c>
      <c r="M215" s="815"/>
      <c r="N215" s="815"/>
      <c r="O215" s="815"/>
      <c r="Q215" s="815"/>
      <c r="R215" s="499"/>
      <c r="S215" s="675"/>
      <c r="T215" s="675"/>
      <c r="U215" s="675"/>
      <c r="V215" s="675"/>
      <c r="W215" s="675"/>
    </row>
    <row r="216" spans="2:23" hidden="1">
      <c r="B216" s="127" t="s">
        <v>517</v>
      </c>
      <c r="C216" s="127" t="s">
        <v>3378</v>
      </c>
      <c r="D216" s="127"/>
      <c r="E216" s="123"/>
      <c r="F216" s="127"/>
      <c r="G216" s="123"/>
      <c r="H216" s="123"/>
      <c r="I216" s="127"/>
      <c r="J216" s="127"/>
      <c r="K216" s="181" t="s">
        <v>518</v>
      </c>
      <c r="L216" s="125" t="s">
        <v>3218</v>
      </c>
      <c r="M216" s="815"/>
      <c r="N216" s="815"/>
      <c r="O216" s="815"/>
      <c r="Q216" s="815"/>
      <c r="R216" s="499"/>
      <c r="S216" s="675"/>
      <c r="T216" s="675"/>
      <c r="U216" s="675"/>
      <c r="V216" s="675"/>
      <c r="W216" s="675"/>
    </row>
    <row r="217" spans="2:23" hidden="1">
      <c r="B217" s="127" t="s">
        <v>519</v>
      </c>
      <c r="C217" s="127" t="s">
        <v>3379</v>
      </c>
      <c r="D217" s="127"/>
      <c r="E217" s="123"/>
      <c r="F217" s="127"/>
      <c r="G217" s="123"/>
      <c r="H217" s="123"/>
      <c r="I217" s="127"/>
      <c r="J217" s="127"/>
      <c r="K217" s="181" t="s">
        <v>520</v>
      </c>
      <c r="L217" s="125" t="s">
        <v>3218</v>
      </c>
      <c r="M217" s="815"/>
      <c r="N217" s="815"/>
      <c r="O217" s="815"/>
      <c r="Q217" s="815"/>
      <c r="R217" s="499"/>
      <c r="S217" s="675"/>
      <c r="T217" s="675"/>
      <c r="U217" s="675"/>
      <c r="V217" s="675"/>
      <c r="W217" s="675"/>
    </row>
    <row r="218" spans="2:23" ht="25.5" hidden="1">
      <c r="B218" s="127" t="s">
        <v>521</v>
      </c>
      <c r="C218" s="127" t="s">
        <v>3380</v>
      </c>
      <c r="D218" s="127"/>
      <c r="E218" s="123"/>
      <c r="F218" s="127"/>
      <c r="G218" s="123"/>
      <c r="H218" s="123"/>
      <c r="I218" s="127"/>
      <c r="J218" s="127"/>
      <c r="K218" s="181" t="s">
        <v>522</v>
      </c>
      <c r="L218" s="125" t="s">
        <v>3218</v>
      </c>
      <c r="M218" s="815"/>
      <c r="N218" s="815"/>
      <c r="O218" s="815"/>
      <c r="Q218" s="815"/>
      <c r="R218" s="499"/>
      <c r="S218" s="675"/>
      <c r="T218" s="675"/>
      <c r="U218" s="675"/>
      <c r="V218" s="675"/>
      <c r="W218" s="675"/>
    </row>
    <row r="219" spans="2:23" ht="25.5" hidden="1">
      <c r="B219" s="127" t="s">
        <v>523</v>
      </c>
      <c r="C219" s="127" t="s">
        <v>3381</v>
      </c>
      <c r="D219" s="127"/>
      <c r="E219" s="123"/>
      <c r="F219" s="127"/>
      <c r="G219" s="123"/>
      <c r="H219" s="123"/>
      <c r="I219" s="127"/>
      <c r="J219" s="127"/>
      <c r="K219" s="181" t="s">
        <v>524</v>
      </c>
      <c r="L219" s="125" t="s">
        <v>3218</v>
      </c>
      <c r="M219" s="815"/>
      <c r="N219" s="815"/>
      <c r="O219" s="815"/>
      <c r="Q219" s="815"/>
      <c r="R219" s="499"/>
      <c r="S219" s="675"/>
      <c r="T219" s="675"/>
      <c r="U219" s="675"/>
      <c r="V219" s="675"/>
      <c r="W219" s="675"/>
    </row>
    <row r="220" spans="2:23" ht="25.5" hidden="1">
      <c r="B220" s="127" t="s">
        <v>525</v>
      </c>
      <c r="C220" s="127" t="s">
        <v>3382</v>
      </c>
      <c r="D220" s="127"/>
      <c r="E220" s="123"/>
      <c r="F220" s="127"/>
      <c r="G220" s="123"/>
      <c r="H220" s="123"/>
      <c r="I220" s="127"/>
      <c r="J220" s="127"/>
      <c r="K220" s="181" t="s">
        <v>526</v>
      </c>
      <c r="L220" s="125" t="s">
        <v>3218</v>
      </c>
      <c r="M220" s="815"/>
      <c r="N220" s="815"/>
      <c r="O220" s="815"/>
      <c r="Q220" s="815"/>
      <c r="R220" s="499"/>
      <c r="S220" s="675"/>
      <c r="T220" s="675"/>
      <c r="U220" s="675"/>
      <c r="V220" s="675"/>
      <c r="W220" s="675"/>
    </row>
    <row r="221" spans="2:23" hidden="1">
      <c r="B221" s="127" t="s">
        <v>527</v>
      </c>
      <c r="C221" s="127" t="s">
        <v>3383</v>
      </c>
      <c r="D221" s="127"/>
      <c r="E221" s="123"/>
      <c r="F221" s="127"/>
      <c r="G221" s="123"/>
      <c r="H221" s="123"/>
      <c r="I221" s="127"/>
      <c r="J221" s="127"/>
      <c r="K221" s="181" t="s">
        <v>528</v>
      </c>
      <c r="L221" s="125" t="s">
        <v>3218</v>
      </c>
      <c r="M221" s="815"/>
      <c r="N221" s="815"/>
      <c r="O221" s="815"/>
      <c r="Q221" s="815"/>
      <c r="R221" s="499"/>
      <c r="S221" s="675"/>
      <c r="T221" s="675"/>
      <c r="U221" s="675"/>
      <c r="V221" s="675"/>
      <c r="W221" s="675"/>
    </row>
    <row r="222" spans="2:23" ht="25.5" hidden="1" customHeight="1">
      <c r="B222" s="138" t="s">
        <v>529</v>
      </c>
      <c r="C222" s="138" t="s">
        <v>3384</v>
      </c>
      <c r="D222" s="138"/>
      <c r="E222" s="268"/>
      <c r="F222" s="138"/>
      <c r="G222" s="268"/>
      <c r="H222" s="268"/>
      <c r="I222" s="138"/>
      <c r="J222" s="138"/>
      <c r="K222" s="304" t="s">
        <v>533</v>
      </c>
      <c r="L222" s="270" t="s">
        <v>3218</v>
      </c>
      <c r="M222" s="815"/>
      <c r="N222" s="815"/>
      <c r="O222" s="815"/>
      <c r="Q222" s="815"/>
      <c r="R222" s="499"/>
      <c r="S222" s="675"/>
      <c r="T222" s="675"/>
      <c r="U222" s="675"/>
      <c r="V222" s="675"/>
      <c r="W222" s="675"/>
    </row>
    <row r="223" spans="2:23" ht="25.5" hidden="1" customHeight="1">
      <c r="B223" s="138" t="s">
        <v>534</v>
      </c>
      <c r="C223" s="138" t="s">
        <v>3385</v>
      </c>
      <c r="D223" s="138"/>
      <c r="E223" s="268"/>
      <c r="F223" s="138"/>
      <c r="G223" s="268"/>
      <c r="H223" s="268"/>
      <c r="I223" s="138"/>
      <c r="J223" s="138"/>
      <c r="K223" s="304" t="s">
        <v>536</v>
      </c>
      <c r="L223" s="270" t="s">
        <v>3218</v>
      </c>
      <c r="M223" s="815"/>
      <c r="N223" s="815"/>
      <c r="O223" s="815"/>
      <c r="Q223" s="815"/>
      <c r="R223" s="499"/>
      <c r="S223" s="675"/>
      <c r="T223" s="675"/>
      <c r="U223" s="675"/>
      <c r="V223" s="675"/>
      <c r="W223" s="675"/>
    </row>
    <row r="224" spans="2:23" ht="25.5" hidden="1" customHeight="1">
      <c r="B224" s="138" t="s">
        <v>537</v>
      </c>
      <c r="C224" s="138" t="s">
        <v>3386</v>
      </c>
      <c r="D224" s="138"/>
      <c r="E224" s="268"/>
      <c r="F224" s="138"/>
      <c r="G224" s="268"/>
      <c r="H224" s="268"/>
      <c r="I224" s="138"/>
      <c r="J224" s="138"/>
      <c r="K224" s="304" t="s">
        <v>539</v>
      </c>
      <c r="L224" s="270" t="s">
        <v>3218</v>
      </c>
      <c r="M224" s="815"/>
      <c r="N224" s="815"/>
      <c r="O224" s="815"/>
      <c r="Q224" s="815"/>
      <c r="R224" s="499"/>
      <c r="S224" s="675"/>
      <c r="T224" s="675"/>
      <c r="U224" s="675"/>
      <c r="V224" s="675"/>
      <c r="W224" s="675"/>
    </row>
    <row r="225" spans="2:23" ht="15" hidden="1" customHeight="1">
      <c r="B225" s="138" t="s">
        <v>540</v>
      </c>
      <c r="C225" s="138" t="s">
        <v>3387</v>
      </c>
      <c r="D225" s="138"/>
      <c r="E225" s="268"/>
      <c r="F225" s="138"/>
      <c r="G225" s="268"/>
      <c r="H225" s="268"/>
      <c r="I225" s="138"/>
      <c r="J225" s="138"/>
      <c r="K225" s="304" t="s">
        <v>543</v>
      </c>
      <c r="L225" s="270" t="s">
        <v>3218</v>
      </c>
      <c r="M225" s="815"/>
      <c r="N225" s="815"/>
      <c r="O225" s="815"/>
      <c r="Q225" s="815"/>
      <c r="R225" s="499"/>
      <c r="S225" s="675"/>
      <c r="T225" s="675"/>
      <c r="U225" s="675"/>
      <c r="V225" s="675"/>
      <c r="W225" s="675"/>
    </row>
    <row r="226" spans="2:23" ht="15" customHeight="1">
      <c r="B226" s="138" t="s">
        <v>544</v>
      </c>
      <c r="C226" s="138"/>
      <c r="D226" s="138"/>
      <c r="E226" s="268"/>
      <c r="F226" s="138"/>
      <c r="G226" s="268"/>
      <c r="H226" s="268"/>
      <c r="I226" s="138"/>
      <c r="J226" s="138"/>
      <c r="K226" s="1203" t="s">
        <v>545</v>
      </c>
      <c r="L226" s="270" t="s">
        <v>3218</v>
      </c>
      <c r="M226" s="564">
        <f>IF(ISERROR(VLOOKUP($B226,ESTR_PREC!$A$1:$M$6000,4,FALSE))=TRUE,0,VLOOKUP($B226,ESTR_PREC!$A$1:$M$6000,4,FALSE))</f>
        <v>0</v>
      </c>
      <c r="N226" s="225"/>
      <c r="O226" s="560">
        <f>+N226-M226</f>
        <v>0</v>
      </c>
      <c r="Q226" s="225"/>
      <c r="R226" s="499"/>
      <c r="S226" s="675"/>
      <c r="T226" s="675"/>
      <c r="U226" s="675"/>
      <c r="V226" s="675"/>
      <c r="W226" s="675"/>
    </row>
    <row r="227" spans="2:23" ht="15" customHeight="1">
      <c r="B227" s="138" t="s">
        <v>546</v>
      </c>
      <c r="C227" s="138"/>
      <c r="D227" s="138"/>
      <c r="E227" s="268"/>
      <c r="F227" s="138"/>
      <c r="G227" s="268"/>
      <c r="H227" s="268"/>
      <c r="I227" s="138"/>
      <c r="J227" s="138"/>
      <c r="K227" s="1203" t="s">
        <v>547</v>
      </c>
      <c r="L227" s="270" t="s">
        <v>3218</v>
      </c>
      <c r="M227" s="564">
        <f>IF(ISERROR(VLOOKUP($B227,ESTR_PREC!$A$1:$M$6000,4,FALSE))=TRUE,0,VLOOKUP($B227,ESTR_PREC!$A$1:$M$6000,4,FALSE))</f>
        <v>0</v>
      </c>
      <c r="N227" s="225"/>
      <c r="O227" s="560">
        <f>+N227-M227</f>
        <v>0</v>
      </c>
      <c r="Q227" s="225"/>
      <c r="R227" s="499"/>
      <c r="S227" s="675"/>
      <c r="T227" s="675"/>
      <c r="U227" s="675"/>
      <c r="V227" s="675"/>
      <c r="W227" s="675"/>
    </row>
    <row r="228" spans="2:23" ht="15" customHeight="1">
      <c r="B228" s="138" t="s">
        <v>548</v>
      </c>
      <c r="C228" s="138"/>
      <c r="D228" s="138"/>
      <c r="E228" s="268"/>
      <c r="F228" s="138"/>
      <c r="G228" s="268"/>
      <c r="H228" s="268"/>
      <c r="I228" s="138"/>
      <c r="J228" s="138"/>
      <c r="K228" s="1203" t="s">
        <v>549</v>
      </c>
      <c r="L228" s="270" t="s">
        <v>3218</v>
      </c>
      <c r="M228" s="564">
        <f>IF(ISERROR(VLOOKUP($B228,ESTR_PREC!$A$1:$M$6000,4,FALSE))=TRUE,0,VLOOKUP($B228,ESTR_PREC!$A$1:$M$6000,4,FALSE))</f>
        <v>0</v>
      </c>
      <c r="N228" s="225"/>
      <c r="O228" s="560">
        <f>+N228-M228</f>
        <v>0</v>
      </c>
      <c r="Q228" s="225"/>
      <c r="R228" s="499"/>
      <c r="S228" s="675"/>
      <c r="T228" s="675"/>
      <c r="U228" s="675"/>
      <c r="V228" s="675"/>
      <c r="W228" s="675"/>
    </row>
    <row r="229" spans="2:23" ht="25.5" hidden="1" customHeight="1">
      <c r="B229" s="138" t="s">
        <v>550</v>
      </c>
      <c r="C229" s="138" t="s">
        <v>3388</v>
      </c>
      <c r="D229" s="138"/>
      <c r="E229" s="268"/>
      <c r="F229" s="138"/>
      <c r="G229" s="268"/>
      <c r="H229" s="268"/>
      <c r="I229" s="138"/>
      <c r="J229" s="138"/>
      <c r="K229" s="304" t="s">
        <v>552</v>
      </c>
      <c r="L229" s="270" t="s">
        <v>3218</v>
      </c>
      <c r="M229" s="815"/>
      <c r="N229" s="815"/>
      <c r="O229" s="815"/>
      <c r="Q229" s="815"/>
      <c r="R229" s="499"/>
      <c r="S229" s="675"/>
      <c r="T229" s="675"/>
      <c r="U229" s="675"/>
      <c r="V229" s="675"/>
      <c r="W229" s="675"/>
    </row>
    <row r="230" spans="2:23" ht="25.5" hidden="1" customHeight="1">
      <c r="B230" s="138" t="s">
        <v>553</v>
      </c>
      <c r="C230" s="138" t="s">
        <v>3389</v>
      </c>
      <c r="D230" s="138"/>
      <c r="E230" s="268"/>
      <c r="F230" s="138"/>
      <c r="G230" s="268"/>
      <c r="H230" s="268"/>
      <c r="I230" s="138"/>
      <c r="J230" s="138"/>
      <c r="K230" s="304" t="s">
        <v>555</v>
      </c>
      <c r="L230" s="270" t="s">
        <v>3218</v>
      </c>
      <c r="M230" s="815"/>
      <c r="N230" s="815"/>
      <c r="O230" s="815"/>
      <c r="Q230" s="815"/>
      <c r="R230" s="499"/>
      <c r="S230" s="675"/>
      <c r="T230" s="675"/>
      <c r="U230" s="675"/>
      <c r="V230" s="675"/>
      <c r="W230" s="675"/>
    </row>
    <row r="231" spans="2:23" ht="25.5" hidden="1" customHeight="1">
      <c r="B231" s="138" t="s">
        <v>556</v>
      </c>
      <c r="C231" s="138" t="s">
        <v>3390</v>
      </c>
      <c r="D231" s="138"/>
      <c r="E231" s="268"/>
      <c r="F231" s="138"/>
      <c r="G231" s="268"/>
      <c r="H231" s="268"/>
      <c r="I231" s="138"/>
      <c r="J231" s="138"/>
      <c r="K231" s="304" t="s">
        <v>558</v>
      </c>
      <c r="L231" s="270" t="s">
        <v>3218</v>
      </c>
      <c r="M231" s="815"/>
      <c r="N231" s="815"/>
      <c r="O231" s="815"/>
      <c r="Q231" s="815"/>
      <c r="R231" s="499"/>
      <c r="S231" s="675"/>
      <c r="T231" s="675"/>
      <c r="U231" s="675"/>
      <c r="V231" s="675"/>
      <c r="W231" s="675"/>
    </row>
    <row r="232" spans="2:23" ht="26.25" hidden="1" customHeight="1" thickBot="1">
      <c r="B232" s="352" t="s">
        <v>559</v>
      </c>
      <c r="C232" s="352" t="s">
        <v>3391</v>
      </c>
      <c r="D232" s="352"/>
      <c r="E232" s="352"/>
      <c r="F232" s="352"/>
      <c r="G232" s="352"/>
      <c r="H232" s="352"/>
      <c r="I232" s="352"/>
      <c r="J232" s="352"/>
      <c r="K232" s="308" t="s">
        <v>561</v>
      </c>
      <c r="L232" s="562" t="s">
        <v>3218</v>
      </c>
      <c r="M232" s="815"/>
      <c r="N232" s="815"/>
      <c r="O232" s="815"/>
      <c r="Q232" s="815"/>
      <c r="R232" s="499"/>
      <c r="S232" s="675"/>
      <c r="T232" s="675"/>
      <c r="U232" s="675"/>
      <c r="V232" s="675"/>
      <c r="W232" s="675"/>
    </row>
    <row r="233" spans="2:23" ht="25.5">
      <c r="K233" s="468" t="s">
        <v>3392</v>
      </c>
      <c r="M233" s="265"/>
      <c r="N233" s="379"/>
      <c r="Q233" s="379"/>
      <c r="R233" s="554"/>
      <c r="S233" s="291"/>
      <c r="T233" s="291"/>
      <c r="U233" s="291"/>
      <c r="V233" s="291"/>
      <c r="W233" s="291"/>
    </row>
    <row r="234" spans="2:23" ht="16.5" thickBot="1">
      <c r="K234" s="539"/>
      <c r="L234" s="528"/>
      <c r="M234" s="192"/>
      <c r="N234" s="515"/>
      <c r="O234" s="515"/>
      <c r="Q234" s="515"/>
      <c r="R234" s="554"/>
      <c r="S234" s="291"/>
      <c r="T234" s="291"/>
      <c r="U234" s="291"/>
      <c r="V234" s="291"/>
      <c r="W234" s="291"/>
    </row>
    <row r="235" spans="2:23" ht="17.25" thickTop="1" thickBot="1">
      <c r="B235" s="110" t="s">
        <v>562</v>
      </c>
      <c r="C235" s="242" t="s">
        <v>3393</v>
      </c>
      <c r="D235" s="243"/>
      <c r="E235" s="112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0</v>
      </c>
      <c r="N235" s="298">
        <f>SUM(N238:N247)</f>
        <v>0</v>
      </c>
      <c r="O235" s="298">
        <f>+N235-M235</f>
        <v>0</v>
      </c>
      <c r="Q235" s="298">
        <f>SUM(Q238:Q247)</f>
        <v>0</v>
      </c>
      <c r="R235" s="519"/>
      <c r="S235" s="519"/>
      <c r="T235" s="519"/>
      <c r="U235" s="519"/>
      <c r="V235" s="519"/>
      <c r="W235" s="519"/>
    </row>
    <row r="236" spans="2:23" ht="9" customHeight="1" thickTop="1" thickBot="1">
      <c r="B236" s="537"/>
      <c r="C236" s="537"/>
      <c r="K236" s="538"/>
      <c r="M236" s="265"/>
      <c r="N236" s="379"/>
      <c r="Q236" s="379"/>
      <c r="R236" s="554"/>
      <c r="S236" s="291"/>
      <c r="T236" s="291"/>
      <c r="U236" s="291"/>
      <c r="V236" s="291"/>
      <c r="W236" s="291"/>
    </row>
    <row r="237" spans="2:23" ht="26.25" thickBot="1">
      <c r="B237" s="102" t="s">
        <v>3221</v>
      </c>
      <c r="C237" s="245" t="s">
        <v>48</v>
      </c>
      <c r="D237" s="245"/>
      <c r="E237" s="246"/>
      <c r="F237" s="246"/>
      <c r="G237" s="246"/>
      <c r="H237" s="246"/>
      <c r="I237" s="246"/>
      <c r="J237" s="246"/>
      <c r="K237" s="302" t="s">
        <v>3222</v>
      </c>
      <c r="L237" s="135"/>
      <c r="M237" s="328" t="str">
        <f>+$M$10</f>
        <v>Valore netto al 31/12/2017</v>
      </c>
      <c r="N237" s="779" t="str">
        <f>N$10</f>
        <v>Valore netto al 31/12/2018</v>
      </c>
      <c r="O237" s="779" t="s">
        <v>4064</v>
      </c>
      <c r="P237" s="806"/>
      <c r="Q237" s="779" t="str">
        <f>Q$10</f>
        <v>Prechiusura al ° trimestre 2018</v>
      </c>
      <c r="R237" s="514"/>
      <c r="S237" s="514"/>
      <c r="T237" s="514"/>
      <c r="U237" s="514"/>
      <c r="V237" s="514"/>
      <c r="W237" s="514"/>
    </row>
    <row r="238" spans="2:23">
      <c r="B238" s="127" t="s">
        <v>564</v>
      </c>
      <c r="C238" s="127" t="s">
        <v>3394</v>
      </c>
      <c r="D238" s="127"/>
      <c r="E238" s="123"/>
      <c r="F238" s="127"/>
      <c r="G238" s="123"/>
      <c r="H238" s="123"/>
      <c r="I238" s="127"/>
      <c r="J238" s="127"/>
      <c r="K238" s="304" t="s">
        <v>567</v>
      </c>
      <c r="L238" s="125" t="s">
        <v>3218</v>
      </c>
      <c r="M238" s="564">
        <f>IF(ISERROR(VLOOKUP($B238,ESTR_PREC!$A$1:$M$6000,4,FALSE))=TRUE,0,VLOOKUP($B238,ESTR_PREC!$A$1:$M$6000,4,FALSE))</f>
        <v>0</v>
      </c>
      <c r="N238" s="225"/>
      <c r="O238" s="560">
        <f t="shared" ref="O238:O247" si="7">+N238-M238</f>
        <v>0</v>
      </c>
      <c r="Q238" s="225"/>
      <c r="R238" s="499"/>
      <c r="S238" s="675"/>
      <c r="T238" s="675"/>
      <c r="U238" s="675"/>
      <c r="V238" s="675"/>
      <c r="W238" s="675"/>
    </row>
    <row r="239" spans="2:23">
      <c r="B239" s="127" t="s">
        <v>568</v>
      </c>
      <c r="C239" s="127" t="s">
        <v>3395</v>
      </c>
      <c r="D239" s="127"/>
      <c r="E239" s="123"/>
      <c r="F239" s="127"/>
      <c r="G239" s="123"/>
      <c r="H239" s="123"/>
      <c r="I239" s="127"/>
      <c r="J239" s="127"/>
      <c r="K239" s="304" t="s">
        <v>569</v>
      </c>
      <c r="L239" s="125" t="s">
        <v>3218</v>
      </c>
      <c r="M239" s="564">
        <f>IF(ISERROR(VLOOKUP($B239,ESTR_PREC!$A$1:$M$6000,4,FALSE))=TRUE,0,VLOOKUP($B239,ESTR_PREC!$A$1:$M$6000,4,FALSE))</f>
        <v>0</v>
      </c>
      <c r="N239" s="225"/>
      <c r="O239" s="560">
        <f t="shared" si="7"/>
        <v>0</v>
      </c>
      <c r="Q239" s="225"/>
      <c r="R239" s="499"/>
      <c r="S239" s="675"/>
      <c r="T239" s="675"/>
      <c r="U239" s="675"/>
      <c r="V239" s="675"/>
      <c r="W239" s="675"/>
    </row>
    <row r="240" spans="2:23">
      <c r="B240" s="127" t="s">
        <v>570</v>
      </c>
      <c r="C240" s="127" t="s">
        <v>3396</v>
      </c>
      <c r="D240" s="127"/>
      <c r="E240" s="123"/>
      <c r="F240" s="127"/>
      <c r="G240" s="123"/>
      <c r="H240" s="123"/>
      <c r="I240" s="127"/>
      <c r="J240" s="127"/>
      <c r="K240" s="304" t="s">
        <v>571</v>
      </c>
      <c r="L240" s="125" t="s">
        <v>3218</v>
      </c>
      <c r="M240" s="564">
        <f>IF(ISERROR(VLOOKUP($B240,ESTR_PREC!$A$1:$M$6000,4,FALSE))=TRUE,0,VLOOKUP($B240,ESTR_PREC!$A$1:$M$6000,4,FALSE))</f>
        <v>0</v>
      </c>
      <c r="N240" s="225"/>
      <c r="O240" s="560">
        <f t="shared" si="7"/>
        <v>0</v>
      </c>
      <c r="Q240" s="225"/>
      <c r="R240" s="499"/>
      <c r="S240" s="675"/>
      <c r="T240" s="675"/>
      <c r="U240" s="675"/>
      <c r="V240" s="675"/>
      <c r="W240" s="675"/>
    </row>
    <row r="241" spans="2:23">
      <c r="B241" s="127" t="s">
        <v>572</v>
      </c>
      <c r="C241" s="127" t="s">
        <v>3397</v>
      </c>
      <c r="D241" s="127"/>
      <c r="E241" s="123"/>
      <c r="F241" s="127"/>
      <c r="G241" s="123"/>
      <c r="H241" s="123"/>
      <c r="I241" s="127"/>
      <c r="J241" s="127"/>
      <c r="K241" s="304" t="s">
        <v>573</v>
      </c>
      <c r="L241" s="125" t="s">
        <v>3218</v>
      </c>
      <c r="M241" s="564">
        <f>IF(ISERROR(VLOOKUP($B241,ESTR_PREC!$A$1:$M$6000,4,FALSE))=TRUE,0,VLOOKUP($B241,ESTR_PREC!$A$1:$M$6000,4,FALSE))</f>
        <v>0</v>
      </c>
      <c r="N241" s="225"/>
      <c r="O241" s="560">
        <f t="shared" si="7"/>
        <v>0</v>
      </c>
      <c r="Q241" s="225"/>
      <c r="R241" s="499"/>
      <c r="S241" s="675"/>
      <c r="T241" s="675"/>
      <c r="U241" s="675"/>
      <c r="V241" s="675"/>
      <c r="W241" s="675"/>
    </row>
    <row r="242" spans="2:23">
      <c r="B242" s="127" t="s">
        <v>574</v>
      </c>
      <c r="C242" s="127" t="s">
        <v>3398</v>
      </c>
      <c r="D242" s="127"/>
      <c r="E242" s="123"/>
      <c r="F242" s="127"/>
      <c r="G242" s="123"/>
      <c r="H242" s="123"/>
      <c r="I242" s="127"/>
      <c r="J242" s="127"/>
      <c r="K242" s="304" t="s">
        <v>575</v>
      </c>
      <c r="L242" s="125" t="s">
        <v>3218</v>
      </c>
      <c r="M242" s="564">
        <f>IF(ISERROR(VLOOKUP($B242,ESTR_PREC!$A$1:$M$6000,4,FALSE))=TRUE,0,VLOOKUP($B242,ESTR_PREC!$A$1:$M$6000,4,FALSE))</f>
        <v>0</v>
      </c>
      <c r="N242" s="225"/>
      <c r="O242" s="560">
        <f t="shared" si="7"/>
        <v>0</v>
      </c>
      <c r="Q242" s="225"/>
      <c r="R242" s="499"/>
      <c r="S242" s="675"/>
      <c r="T242" s="675"/>
      <c r="U242" s="675"/>
      <c r="V242" s="675"/>
      <c r="W242" s="675"/>
    </row>
    <row r="243" spans="2:23">
      <c r="B243" s="127" t="s">
        <v>576</v>
      </c>
      <c r="C243" s="127" t="s">
        <v>3399</v>
      </c>
      <c r="D243" s="127"/>
      <c r="E243" s="123"/>
      <c r="F243" s="127"/>
      <c r="G243" s="123"/>
      <c r="H243" s="123"/>
      <c r="I243" s="127"/>
      <c r="J243" s="127"/>
      <c r="K243" s="304" t="s">
        <v>578</v>
      </c>
      <c r="L243" s="125" t="s">
        <v>3218</v>
      </c>
      <c r="M243" s="564">
        <f>IF(ISERROR(VLOOKUP($B243,ESTR_PREC!$A$1:$M$6000,4,FALSE))=TRUE,0,VLOOKUP($B243,ESTR_PREC!$A$1:$M$6000,4,FALSE))</f>
        <v>0</v>
      </c>
      <c r="N243" s="225"/>
      <c r="O243" s="560">
        <f t="shared" si="7"/>
        <v>0</v>
      </c>
      <c r="Q243" s="225"/>
      <c r="R243" s="499"/>
      <c r="S243" s="675"/>
      <c r="T243" s="675"/>
      <c r="U243" s="675"/>
      <c r="V243" s="675"/>
      <c r="W243" s="675"/>
    </row>
    <row r="244" spans="2:23">
      <c r="B244" s="127" t="s">
        <v>579</v>
      </c>
      <c r="C244" s="127" t="s">
        <v>3400</v>
      </c>
      <c r="D244" s="127"/>
      <c r="E244" s="123"/>
      <c r="F244" s="127"/>
      <c r="G244" s="123"/>
      <c r="H244" s="123"/>
      <c r="I244" s="127"/>
      <c r="J244" s="127"/>
      <c r="K244" s="304" t="s">
        <v>580</v>
      </c>
      <c r="L244" s="125" t="s">
        <v>3218</v>
      </c>
      <c r="M244" s="564">
        <f>IF(ISERROR(VLOOKUP($B244,ESTR_PREC!$A$1:$M$6000,4,FALSE))=TRUE,0,VLOOKUP($B244,ESTR_PREC!$A$1:$M$6000,4,FALSE))</f>
        <v>0</v>
      </c>
      <c r="N244" s="225"/>
      <c r="O244" s="560">
        <f t="shared" si="7"/>
        <v>0</v>
      </c>
      <c r="Q244" s="225"/>
      <c r="R244" s="499"/>
      <c r="S244" s="675"/>
      <c r="T244" s="675"/>
      <c r="U244" s="675"/>
      <c r="V244" s="675"/>
      <c r="W244" s="675"/>
    </row>
    <row r="245" spans="2:23" ht="25.5">
      <c r="B245" s="127" t="s">
        <v>581</v>
      </c>
      <c r="C245" s="127" t="s">
        <v>3401</v>
      </c>
      <c r="D245" s="127"/>
      <c r="E245" s="123"/>
      <c r="F245" s="127"/>
      <c r="G245" s="123"/>
      <c r="H245" s="123"/>
      <c r="I245" s="127"/>
      <c r="J245" s="127"/>
      <c r="K245" s="304" t="s">
        <v>582</v>
      </c>
      <c r="L245" s="125" t="s">
        <v>3218</v>
      </c>
      <c r="M245" s="564">
        <f>IF(ISERROR(VLOOKUP($B245,ESTR_PREC!$A$1:$M$6000,4,FALSE))=TRUE,0,VLOOKUP($B245,ESTR_PREC!$A$1:$M$6000,4,FALSE))</f>
        <v>0</v>
      </c>
      <c r="N245" s="225"/>
      <c r="O245" s="560">
        <f t="shared" si="7"/>
        <v>0</v>
      </c>
      <c r="Q245" s="225"/>
      <c r="R245" s="499"/>
      <c r="S245" s="675"/>
      <c r="T245" s="675"/>
      <c r="U245" s="675"/>
      <c r="V245" s="675"/>
      <c r="W245" s="675"/>
    </row>
    <row r="246" spans="2:23">
      <c r="B246" s="127" t="s">
        <v>583</v>
      </c>
      <c r="C246" s="127" t="s">
        <v>3402</v>
      </c>
      <c r="D246" s="127"/>
      <c r="E246" s="123"/>
      <c r="F246" s="127"/>
      <c r="G246" s="123"/>
      <c r="H246" s="123"/>
      <c r="I246" s="127"/>
      <c r="J246" s="127"/>
      <c r="K246" s="304" t="s">
        <v>584</v>
      </c>
      <c r="L246" s="125" t="s">
        <v>3218</v>
      </c>
      <c r="M246" s="564">
        <f>IF(ISERROR(VLOOKUP($B246,ESTR_PREC!$A$1:$M$6000,4,FALSE))=TRUE,0,VLOOKUP($B246,ESTR_PREC!$A$1:$M$6000,4,FALSE))</f>
        <v>0</v>
      </c>
      <c r="N246" s="225"/>
      <c r="O246" s="560">
        <f t="shared" si="7"/>
        <v>0</v>
      </c>
      <c r="Q246" s="225"/>
      <c r="R246" s="499"/>
      <c r="S246" s="675"/>
      <c r="T246" s="675"/>
      <c r="U246" s="675"/>
      <c r="V246" s="675"/>
      <c r="W246" s="675"/>
    </row>
    <row r="247" spans="2:23" ht="15.75" thickBot="1">
      <c r="B247" s="130" t="s">
        <v>585</v>
      </c>
      <c r="C247" s="130" t="s">
        <v>3403</v>
      </c>
      <c r="D247" s="130"/>
      <c r="E247" s="130"/>
      <c r="F247" s="130"/>
      <c r="G247" s="130"/>
      <c r="H247" s="130"/>
      <c r="I247" s="130"/>
      <c r="J247" s="130"/>
      <c r="K247" s="307" t="s">
        <v>586</v>
      </c>
      <c r="L247" s="132" t="s">
        <v>3218</v>
      </c>
      <c r="M247" s="564">
        <f>IF(ISERROR(VLOOKUP($B247,ESTR_PREC!$A$1:$M$6000,4,FALSE))=TRUE,0,VLOOKUP($B247,ESTR_PREC!$A$1:$M$6000,4,FALSE))</f>
        <v>0</v>
      </c>
      <c r="N247" s="225"/>
      <c r="O247" s="560">
        <f t="shared" si="7"/>
        <v>0</v>
      </c>
      <c r="Q247" s="225"/>
      <c r="R247" s="499"/>
      <c r="S247" s="675"/>
      <c r="T247" s="675"/>
      <c r="U247" s="675"/>
      <c r="V247" s="675"/>
      <c r="W247" s="675"/>
    </row>
    <row r="248" spans="2:23" ht="15.75" thickBot="1">
      <c r="K248" s="468" t="s">
        <v>3404</v>
      </c>
      <c r="M248" s="265"/>
      <c r="N248" s="379"/>
      <c r="Q248" s="379"/>
      <c r="R248" s="554"/>
      <c r="S248" s="291"/>
      <c r="T248" s="291"/>
      <c r="U248" s="291"/>
      <c r="V248" s="291"/>
      <c r="W248" s="291"/>
    </row>
    <row r="249" spans="2:23" ht="17.25" thickTop="1" thickBot="1">
      <c r="B249" s="110" t="s">
        <v>587</v>
      </c>
      <c r="C249" s="242" t="s">
        <v>3405</v>
      </c>
      <c r="D249" s="243"/>
      <c r="E249" s="112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0</v>
      </c>
      <c r="N249" s="298">
        <f>SUM(N252:N257)</f>
        <v>0</v>
      </c>
      <c r="O249" s="298">
        <f>+N249-M249</f>
        <v>0</v>
      </c>
      <c r="Q249" s="298">
        <f>SUM(Q252:Q257)</f>
        <v>0</v>
      </c>
      <c r="R249" s="519"/>
      <c r="S249" s="519"/>
      <c r="T249" s="519"/>
      <c r="U249" s="519"/>
      <c r="V249" s="519"/>
      <c r="W249" s="519"/>
    </row>
    <row r="250" spans="2:23" ht="9" customHeight="1" thickTop="1" thickBot="1">
      <c r="B250" s="537"/>
      <c r="C250" s="537"/>
      <c r="K250" s="538"/>
      <c r="M250" s="265"/>
      <c r="N250" s="379"/>
      <c r="Q250" s="379"/>
      <c r="R250" s="554"/>
      <c r="S250" s="291"/>
      <c r="T250" s="291"/>
      <c r="U250" s="291"/>
      <c r="V250" s="291"/>
      <c r="W250" s="291"/>
    </row>
    <row r="251" spans="2:23" ht="26.25" thickBot="1">
      <c r="B251" s="102" t="s">
        <v>3221</v>
      </c>
      <c r="C251" s="245" t="s">
        <v>48</v>
      </c>
      <c r="D251" s="245"/>
      <c r="E251" s="246"/>
      <c r="F251" s="246"/>
      <c r="G251" s="246"/>
      <c r="H251" s="246"/>
      <c r="I251" s="246"/>
      <c r="J251" s="246"/>
      <c r="K251" s="302" t="s">
        <v>3222</v>
      </c>
      <c r="L251" s="135"/>
      <c r="M251" s="328" t="str">
        <f>+$M$10</f>
        <v>Valore netto al 31/12/2017</v>
      </c>
      <c r="N251" s="779" t="str">
        <f>N$10</f>
        <v>Valore netto al 31/12/2018</v>
      </c>
      <c r="O251" s="779" t="s">
        <v>4064</v>
      </c>
      <c r="P251" s="806"/>
      <c r="Q251" s="779" t="str">
        <f>Q$10</f>
        <v>Prechiusura al ° trimestre 2018</v>
      </c>
      <c r="R251" s="514"/>
      <c r="S251" s="514"/>
      <c r="T251" s="514"/>
      <c r="U251" s="514"/>
      <c r="V251" s="514"/>
      <c r="W251" s="514"/>
    </row>
    <row r="252" spans="2:23">
      <c r="B252" s="127" t="s">
        <v>589</v>
      </c>
      <c r="C252" s="127" t="s">
        <v>3406</v>
      </c>
      <c r="D252" s="127"/>
      <c r="E252" s="123"/>
      <c r="F252" s="127"/>
      <c r="G252" s="123"/>
      <c r="H252" s="123"/>
      <c r="I252" s="127"/>
      <c r="J252" s="127"/>
      <c r="K252" s="304" t="s">
        <v>591</v>
      </c>
      <c r="L252" s="125" t="s">
        <v>3218</v>
      </c>
      <c r="M252" s="564">
        <f>IF(ISERROR(VLOOKUP($B252,ESTR_PREC!$A$1:$M$6000,4,FALSE))=TRUE,0,VLOOKUP($B252,ESTR_PREC!$A$1:$M$6000,4,FALSE))</f>
        <v>0</v>
      </c>
      <c r="N252" s="225"/>
      <c r="O252" s="560">
        <f t="shared" ref="O252:O257" si="8">+N252-M252</f>
        <v>0</v>
      </c>
      <c r="Q252" s="225"/>
      <c r="R252" s="499"/>
      <c r="S252" s="675"/>
      <c r="T252" s="675"/>
      <c r="U252" s="675"/>
      <c r="V252" s="675"/>
      <c r="W252" s="675"/>
    </row>
    <row r="253" spans="2:23">
      <c r="B253" s="127" t="s">
        <v>592</v>
      </c>
      <c r="C253" s="127" t="s">
        <v>3407</v>
      </c>
      <c r="D253" s="127"/>
      <c r="E253" s="123"/>
      <c r="F253" s="127"/>
      <c r="G253" s="123"/>
      <c r="H253" s="123"/>
      <c r="I253" s="127"/>
      <c r="J253" s="127"/>
      <c r="K253" s="304" t="s">
        <v>593</v>
      </c>
      <c r="L253" s="125" t="s">
        <v>3218</v>
      </c>
      <c r="M253" s="564">
        <f>IF(ISERROR(VLOOKUP($B253,ESTR_PREC!$A$1:$M$6000,4,FALSE))=TRUE,0,VLOOKUP($B253,ESTR_PREC!$A$1:$M$6000,4,FALSE))</f>
        <v>0</v>
      </c>
      <c r="N253" s="225"/>
      <c r="O253" s="560">
        <f t="shared" si="8"/>
        <v>0</v>
      </c>
      <c r="Q253" s="225"/>
      <c r="R253" s="499"/>
      <c r="S253" s="675"/>
      <c r="T253" s="675"/>
      <c r="U253" s="675"/>
      <c r="V253" s="675"/>
      <c r="W253" s="675"/>
    </row>
    <row r="254" spans="2:23">
      <c r="B254" s="127" t="s">
        <v>594</v>
      </c>
      <c r="C254" s="489" t="s">
        <v>4282</v>
      </c>
      <c r="D254" s="127"/>
      <c r="E254" s="123"/>
      <c r="F254" s="127"/>
      <c r="G254" s="123"/>
      <c r="H254" s="123"/>
      <c r="I254" s="127"/>
      <c r="J254" s="127"/>
      <c r="K254" s="304" t="s">
        <v>595</v>
      </c>
      <c r="L254" s="125" t="s">
        <v>3218</v>
      </c>
      <c r="M254" s="564">
        <f>IF(ISERROR(VLOOKUP($B254,ESTR_PREC!$A$1:$M$6000,4,FALSE))=TRUE,0,VLOOKUP($B254,ESTR_PREC!$A$1:$M$6000,4,FALSE))</f>
        <v>0</v>
      </c>
      <c r="N254" s="225"/>
      <c r="O254" s="560">
        <f t="shared" si="8"/>
        <v>0</v>
      </c>
      <c r="Q254" s="225"/>
      <c r="R254" s="499"/>
      <c r="S254" s="675"/>
      <c r="T254" s="675"/>
      <c r="U254" s="675"/>
      <c r="V254" s="675"/>
      <c r="W254" s="675"/>
    </row>
    <row r="255" spans="2:23">
      <c r="B255" s="127" t="s">
        <v>596</v>
      </c>
      <c r="C255" s="127" t="s">
        <v>3408</v>
      </c>
      <c r="D255" s="127"/>
      <c r="E255" s="123"/>
      <c r="F255" s="127"/>
      <c r="G255" s="123"/>
      <c r="H255" s="123"/>
      <c r="I255" s="127"/>
      <c r="J255" s="127"/>
      <c r="K255" s="304" t="s">
        <v>597</v>
      </c>
      <c r="L255" s="125" t="s">
        <v>3218</v>
      </c>
      <c r="M255" s="564">
        <f>IF(ISERROR(VLOOKUP($B255,ESTR_PREC!$A$1:$M$6000,4,FALSE))=TRUE,0,VLOOKUP($B255,ESTR_PREC!$A$1:$M$6000,4,FALSE))</f>
        <v>0</v>
      </c>
      <c r="N255" s="225"/>
      <c r="O255" s="560">
        <f t="shared" si="8"/>
        <v>0</v>
      </c>
      <c r="Q255" s="225"/>
      <c r="R255" s="499"/>
      <c r="S255" s="675"/>
      <c r="T255" s="675"/>
      <c r="U255" s="675"/>
      <c r="V255" s="675"/>
      <c r="W255" s="675"/>
    </row>
    <row r="256" spans="2:23">
      <c r="B256" s="127" t="s">
        <v>598</v>
      </c>
      <c r="C256" s="127" t="s">
        <v>3409</v>
      </c>
      <c r="D256" s="127"/>
      <c r="E256" s="123"/>
      <c r="F256" s="127"/>
      <c r="G256" s="123"/>
      <c r="H256" s="123"/>
      <c r="I256" s="127"/>
      <c r="J256" s="127"/>
      <c r="K256" s="304" t="s">
        <v>600</v>
      </c>
      <c r="L256" s="125" t="s">
        <v>3218</v>
      </c>
      <c r="M256" s="564">
        <f>IF(ISERROR(VLOOKUP($B256,ESTR_PREC!$A$1:$M$6000,4,FALSE))=TRUE,0,VLOOKUP($B256,ESTR_PREC!$A$1:$M$6000,4,FALSE))</f>
        <v>0</v>
      </c>
      <c r="N256" s="225"/>
      <c r="O256" s="560">
        <f t="shared" si="8"/>
        <v>0</v>
      </c>
      <c r="Q256" s="225"/>
      <c r="R256" s="499"/>
      <c r="S256" s="675"/>
      <c r="T256" s="675"/>
      <c r="U256" s="675"/>
      <c r="V256" s="675"/>
      <c r="W256" s="675"/>
    </row>
    <row r="257" spans="2:23" ht="15.75" thickBot="1">
      <c r="B257" s="130" t="s">
        <v>601</v>
      </c>
      <c r="C257" s="130" t="s">
        <v>3410</v>
      </c>
      <c r="D257" s="130"/>
      <c r="E257" s="130"/>
      <c r="F257" s="130"/>
      <c r="G257" s="130"/>
      <c r="H257" s="130"/>
      <c r="I257" s="130"/>
      <c r="J257" s="130"/>
      <c r="K257" s="308" t="s">
        <v>602</v>
      </c>
      <c r="L257" s="132" t="s">
        <v>3218</v>
      </c>
      <c r="M257" s="564">
        <f>IF(ISERROR(VLOOKUP($B257,ESTR_PREC!$A$1:$M$6000,4,FALSE))=TRUE,0,VLOOKUP($B257,ESTR_PREC!$A$1:$M$6000,4,FALSE))</f>
        <v>0</v>
      </c>
      <c r="N257" s="225"/>
      <c r="O257" s="560">
        <f t="shared" si="8"/>
        <v>0</v>
      </c>
      <c r="Q257" s="225"/>
      <c r="R257" s="499"/>
      <c r="S257" s="675"/>
      <c r="T257" s="675"/>
      <c r="U257" s="675"/>
      <c r="V257" s="675"/>
      <c r="W257" s="675"/>
    </row>
    <row r="258" spans="2:23" ht="15.75">
      <c r="K258" s="527"/>
      <c r="L258" s="528"/>
      <c r="M258" s="192"/>
      <c r="N258" s="192"/>
      <c r="O258" s="192"/>
      <c r="Q258" s="192"/>
      <c r="R258" s="554"/>
      <c r="S258" s="291"/>
      <c r="T258" s="291"/>
      <c r="U258" s="291"/>
      <c r="V258" s="291"/>
      <c r="W258" s="291"/>
    </row>
    <row r="259" spans="2:23" ht="16.5" thickBot="1">
      <c r="K259" s="527"/>
      <c r="L259" s="528"/>
      <c r="M259" s="192"/>
      <c r="N259" s="192"/>
      <c r="O259" s="192"/>
      <c r="Q259" s="192"/>
      <c r="R259" s="554"/>
      <c r="S259" s="291"/>
      <c r="T259" s="291"/>
      <c r="U259" s="291"/>
      <c r="V259" s="291"/>
      <c r="W259" s="291"/>
    </row>
    <row r="260" spans="2:23" ht="26.25" thickBot="1">
      <c r="K260" s="529"/>
      <c r="L260" s="465"/>
      <c r="M260" s="328" t="str">
        <f>+$M$10</f>
        <v>Valore netto al 31/12/2017</v>
      </c>
      <c r="N260" s="779" t="str">
        <f>N$10</f>
        <v>Valore netto al 31/12/2018</v>
      </c>
      <c r="O260" s="779" t="s">
        <v>4064</v>
      </c>
      <c r="P260" s="806"/>
      <c r="Q260" s="779" t="str">
        <f>Q$10</f>
        <v>Prechiusura al ° trimestre 2018</v>
      </c>
      <c r="R260" s="514"/>
      <c r="S260" s="514"/>
      <c r="T260" s="514"/>
      <c r="U260" s="514"/>
      <c r="V260" s="514"/>
      <c r="W260" s="514"/>
    </row>
    <row r="261" spans="2:23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95" t="s">
        <v>604</v>
      </c>
      <c r="L261" s="105" t="s">
        <v>3218</v>
      </c>
      <c r="M261" s="106">
        <f>+M263+M268</f>
        <v>0</v>
      </c>
      <c r="N261" s="106">
        <f>+N263+N268</f>
        <v>0</v>
      </c>
      <c r="O261" s="775">
        <f>+N261-M261</f>
        <v>0</v>
      </c>
      <c r="Q261" s="106">
        <f>+Q263+Q268</f>
        <v>0</v>
      </c>
      <c r="R261" s="518"/>
      <c r="S261" s="518"/>
      <c r="T261" s="518"/>
      <c r="U261" s="518"/>
      <c r="V261" s="518"/>
      <c r="W261" s="518"/>
    </row>
    <row r="262" spans="2:23" ht="16.5" thickTop="1" thickBot="1">
      <c r="K262" s="540"/>
      <c r="M262" s="265"/>
      <c r="N262" s="379"/>
      <c r="Q262" s="379"/>
      <c r="R262" s="554"/>
      <c r="S262" s="291"/>
      <c r="T262" s="291"/>
      <c r="U262" s="291"/>
      <c r="V262" s="291"/>
      <c r="W262" s="291"/>
    </row>
    <row r="263" spans="2:23" ht="17.25" thickTop="1" thickBot="1">
      <c r="B263" s="110" t="s">
        <v>605</v>
      </c>
      <c r="C263" s="242" t="s">
        <v>3412</v>
      </c>
      <c r="D263" s="243"/>
      <c r="E263" s="112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0</v>
      </c>
      <c r="N263" s="298">
        <f>+N266</f>
        <v>0</v>
      </c>
      <c r="O263" s="298">
        <f>+N263-M263</f>
        <v>0</v>
      </c>
      <c r="Q263" s="298">
        <f>+Q266</f>
        <v>0</v>
      </c>
      <c r="R263" s="519"/>
      <c r="S263" s="519"/>
      <c r="T263" s="519"/>
      <c r="U263" s="519"/>
      <c r="V263" s="519"/>
      <c r="W263" s="519"/>
    </row>
    <row r="264" spans="2:23" ht="9" customHeight="1" thickTop="1" thickBot="1">
      <c r="K264" s="538"/>
      <c r="M264" s="265"/>
      <c r="N264" s="379"/>
      <c r="Q264" s="379"/>
      <c r="R264" s="554"/>
      <c r="S264" s="291"/>
      <c r="T264" s="291"/>
      <c r="U264" s="291"/>
      <c r="V264" s="291"/>
      <c r="W264" s="291"/>
    </row>
    <row r="265" spans="2:23" ht="26.25" thickBot="1">
      <c r="B265" s="102" t="s">
        <v>3221</v>
      </c>
      <c r="C265" s="245" t="s">
        <v>48</v>
      </c>
      <c r="D265" s="245"/>
      <c r="E265" s="246"/>
      <c r="F265" s="246"/>
      <c r="G265" s="246"/>
      <c r="H265" s="246"/>
      <c r="I265" s="246"/>
      <c r="J265" s="246"/>
      <c r="K265" s="302" t="s">
        <v>3222</v>
      </c>
      <c r="L265" s="135"/>
      <c r="M265" s="328" t="str">
        <f>+$M$10</f>
        <v>Valore netto al 31/12/2017</v>
      </c>
      <c r="N265" s="779" t="str">
        <f>N$10</f>
        <v>Valore netto al 31/12/2018</v>
      </c>
      <c r="O265" s="779" t="s">
        <v>4064</v>
      </c>
      <c r="P265" s="806"/>
      <c r="Q265" s="779" t="str">
        <f>Q$10</f>
        <v>Prechiusura al ° trimestre 2018</v>
      </c>
      <c r="R265" s="514"/>
      <c r="S265" s="514"/>
      <c r="T265" s="514"/>
      <c r="U265" s="514"/>
      <c r="V265" s="514"/>
      <c r="W265" s="514"/>
    </row>
    <row r="266" spans="2:23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47"/>
      <c r="I266" s="147"/>
      <c r="J266" s="147"/>
      <c r="K266" s="310" t="s">
        <v>610</v>
      </c>
      <c r="L266" s="149" t="s">
        <v>3218</v>
      </c>
      <c r="M266" s="564">
        <f>IF(ISERROR(VLOOKUP($B266,ESTR_PREC!$A$1:$M$6000,4,FALSE))=TRUE,0,VLOOKUP($B266,ESTR_PREC!$A$1:$M$6000,4,FALSE))</f>
        <v>0</v>
      </c>
      <c r="N266" s="225"/>
      <c r="O266" s="560">
        <f>+N266-M266</f>
        <v>0</v>
      </c>
      <c r="Q266" s="225"/>
      <c r="R266" s="499"/>
      <c r="S266" s="675"/>
      <c r="T266" s="675"/>
      <c r="U266" s="675"/>
      <c r="V266" s="675"/>
      <c r="W266" s="675"/>
    </row>
    <row r="267" spans="2:23" ht="16.5" thickBot="1">
      <c r="K267" s="527"/>
      <c r="L267" s="528"/>
      <c r="M267" s="192"/>
      <c r="N267" s="192"/>
      <c r="O267" s="192"/>
      <c r="Q267" s="192"/>
      <c r="R267" s="554"/>
      <c r="S267" s="291"/>
      <c r="T267" s="291"/>
      <c r="U267" s="291"/>
      <c r="V267" s="291"/>
      <c r="W267" s="291"/>
    </row>
    <row r="268" spans="2:23" ht="30.75" customHeight="1" thickTop="1" thickBot="1">
      <c r="B268" s="110" t="s">
        <v>611</v>
      </c>
      <c r="C268" s="242" t="s">
        <v>3414</v>
      </c>
      <c r="D268" s="243"/>
      <c r="E268" s="112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0</v>
      </c>
      <c r="N268" s="298">
        <f>SUM(N271:N305)</f>
        <v>0</v>
      </c>
      <c r="O268" s="298">
        <f>+N268-M268</f>
        <v>0</v>
      </c>
      <c r="Q268" s="298">
        <f>SUM(Q271:Q305)</f>
        <v>0</v>
      </c>
      <c r="R268" s="519"/>
      <c r="S268" s="519"/>
      <c r="T268" s="519"/>
      <c r="U268" s="519"/>
      <c r="V268" s="519"/>
      <c r="W268" s="519"/>
    </row>
    <row r="269" spans="2:23" ht="9" customHeight="1" thickTop="1" thickBot="1">
      <c r="K269" s="538"/>
      <c r="M269" s="265"/>
      <c r="N269" s="379"/>
      <c r="Q269" s="379"/>
      <c r="R269" s="554"/>
      <c r="S269" s="291"/>
      <c r="T269" s="291"/>
      <c r="U269" s="291"/>
      <c r="V269" s="291"/>
      <c r="W269" s="291"/>
    </row>
    <row r="270" spans="2:23" ht="26.25" thickBot="1">
      <c r="B270" s="102" t="s">
        <v>3221</v>
      </c>
      <c r="C270" s="245" t="s">
        <v>48</v>
      </c>
      <c r="D270" s="245"/>
      <c r="E270" s="246"/>
      <c r="F270" s="246"/>
      <c r="G270" s="246"/>
      <c r="H270" s="246"/>
      <c r="I270" s="246"/>
      <c r="J270" s="246"/>
      <c r="K270" s="302" t="s">
        <v>3222</v>
      </c>
      <c r="L270" s="150" t="s">
        <v>3218</v>
      </c>
      <c r="M270" s="328" t="str">
        <f>+$M$10</f>
        <v>Valore netto al 31/12/2017</v>
      </c>
      <c r="N270" s="779" t="str">
        <f>N$10</f>
        <v>Valore netto al 31/12/2018</v>
      </c>
      <c r="O270" s="779" t="s">
        <v>4064</v>
      </c>
      <c r="P270" s="806"/>
      <c r="Q270" s="779" t="str">
        <f>Q$10</f>
        <v>Prechiusura al ° trimestre 2018</v>
      </c>
      <c r="R270" s="514"/>
      <c r="S270" s="514"/>
      <c r="T270" s="514"/>
      <c r="U270" s="514"/>
      <c r="V270" s="514"/>
      <c r="W270" s="514"/>
    </row>
    <row r="271" spans="2:23" ht="25.5">
      <c r="B271" s="127" t="s">
        <v>613</v>
      </c>
      <c r="C271" s="127" t="s">
        <v>3415</v>
      </c>
      <c r="D271" s="127"/>
      <c r="E271" s="123"/>
      <c r="F271" s="127"/>
      <c r="G271" s="123"/>
      <c r="H271" s="123"/>
      <c r="I271" s="127"/>
      <c r="J271" s="127"/>
      <c r="K271" s="304" t="s">
        <v>615</v>
      </c>
      <c r="L271" s="125" t="s">
        <v>3218</v>
      </c>
      <c r="M271" s="564">
        <f>IF(ISERROR(VLOOKUP($B271,ESTR_PREC!$A$1:$M$6000,4,FALSE))=TRUE,0,VLOOKUP($B271,ESTR_PREC!$A$1:$M$6000,4,FALSE))</f>
        <v>0</v>
      </c>
      <c r="N271" s="225"/>
      <c r="O271" s="560">
        <f>+N271-M271</f>
        <v>0</v>
      </c>
      <c r="Q271" s="225"/>
      <c r="R271" s="499"/>
      <c r="S271" s="675"/>
      <c r="T271" s="675"/>
      <c r="U271" s="675"/>
      <c r="V271" s="675"/>
      <c r="W271" s="675"/>
    </row>
    <row r="272" spans="2:23">
      <c r="B272" s="127" t="s">
        <v>616</v>
      </c>
      <c r="C272" s="127" t="s">
        <v>3416</v>
      </c>
      <c r="D272" s="127"/>
      <c r="E272" s="123"/>
      <c r="F272" s="127"/>
      <c r="G272" s="123"/>
      <c r="H272" s="123"/>
      <c r="I272" s="127"/>
      <c r="J272" s="127"/>
      <c r="K272" s="304" t="s">
        <v>618</v>
      </c>
      <c r="L272" s="125" t="s">
        <v>3218</v>
      </c>
      <c r="M272" s="564">
        <f>IF(ISERROR(VLOOKUP($B272,ESTR_PREC!$A$1:$M$6000,4,FALSE))=TRUE,0,VLOOKUP($B272,ESTR_PREC!$A$1:$M$6000,4,FALSE))</f>
        <v>0</v>
      </c>
      <c r="N272" s="225"/>
      <c r="O272" s="560">
        <f t="shared" ref="O272:O277" si="9">+N272-M272</f>
        <v>0</v>
      </c>
      <c r="Q272" s="225"/>
      <c r="R272" s="499"/>
      <c r="S272" s="675"/>
      <c r="T272" s="675"/>
      <c r="U272" s="675"/>
      <c r="V272" s="675"/>
      <c r="W272" s="675"/>
    </row>
    <row r="273" spans="2:23">
      <c r="B273" s="127" t="s">
        <v>619</v>
      </c>
      <c r="C273" s="127" t="s">
        <v>3417</v>
      </c>
      <c r="D273" s="127"/>
      <c r="E273" s="123"/>
      <c r="F273" s="127"/>
      <c r="G273" s="123"/>
      <c r="H273" s="123"/>
      <c r="I273" s="127"/>
      <c r="J273" s="127"/>
      <c r="K273" s="181" t="s">
        <v>621</v>
      </c>
      <c r="L273" s="125" t="s">
        <v>3218</v>
      </c>
      <c r="M273" s="564">
        <f>IF(ISERROR(VLOOKUP($B273,ESTR_PREC!$A$1:$M$6000,4,FALSE))=TRUE,0,VLOOKUP($B273,ESTR_PREC!$A$1:$M$6000,4,FALSE))</f>
        <v>0</v>
      </c>
      <c r="N273" s="225"/>
      <c r="O273" s="560">
        <f t="shared" si="9"/>
        <v>0</v>
      </c>
      <c r="Q273" s="225"/>
      <c r="R273" s="499"/>
      <c r="S273" s="675"/>
      <c r="T273" s="675"/>
      <c r="U273" s="675"/>
      <c r="V273" s="675"/>
      <c r="W273" s="675"/>
    </row>
    <row r="274" spans="2:23" ht="38.25">
      <c r="B274" s="127" t="s">
        <v>622</v>
      </c>
      <c r="C274" s="127" t="s">
        <v>3418</v>
      </c>
      <c r="D274" s="127"/>
      <c r="E274" s="123"/>
      <c r="F274" s="127"/>
      <c r="G274" s="123"/>
      <c r="H274" s="123"/>
      <c r="I274" s="127"/>
      <c r="J274" s="127"/>
      <c r="K274" s="304" t="s">
        <v>624</v>
      </c>
      <c r="L274" s="125" t="s">
        <v>3218</v>
      </c>
      <c r="M274" s="564">
        <f>IF(ISERROR(VLOOKUP($B274,ESTR_PREC!$A$1:$M$6000,4,FALSE))=TRUE,0,VLOOKUP($B274,ESTR_PREC!$A$1:$M$6000,4,FALSE))</f>
        <v>0</v>
      </c>
      <c r="N274" s="225"/>
      <c r="O274" s="560">
        <f t="shared" si="9"/>
        <v>0</v>
      </c>
      <c r="Q274" s="225"/>
      <c r="R274" s="499"/>
      <c r="S274" s="675"/>
      <c r="T274" s="675"/>
      <c r="U274" s="675"/>
      <c r="V274" s="675"/>
      <c r="W274" s="675"/>
    </row>
    <row r="275" spans="2:23" ht="38.25">
      <c r="B275" s="342" t="s">
        <v>625</v>
      </c>
      <c r="C275" s="127" t="s">
        <v>3419</v>
      </c>
      <c r="D275" s="344"/>
      <c r="E275" s="345"/>
      <c r="F275" s="344"/>
      <c r="G275" s="345"/>
      <c r="H275" s="345"/>
      <c r="I275" s="344"/>
      <c r="J275" s="344"/>
      <c r="K275" s="304" t="s">
        <v>626</v>
      </c>
      <c r="L275" s="125" t="s">
        <v>3218</v>
      </c>
      <c r="M275" s="564">
        <f>IF(ISERROR(VLOOKUP($B275,ESTR_PREC!$A$1:$M$6000,4,FALSE))=TRUE,0,VLOOKUP($B275,ESTR_PREC!$A$1:$M$6000,4,FALSE))</f>
        <v>0</v>
      </c>
      <c r="N275" s="225"/>
      <c r="O275" s="560">
        <f t="shared" si="9"/>
        <v>0</v>
      </c>
      <c r="Q275" s="225"/>
      <c r="R275" s="499"/>
      <c r="S275" s="675"/>
      <c r="T275" s="675"/>
      <c r="U275" s="675"/>
      <c r="V275" s="675"/>
      <c r="W275" s="675"/>
    </row>
    <row r="276" spans="2:23" ht="38.25">
      <c r="B276" s="342" t="s">
        <v>627</v>
      </c>
      <c r="C276" s="127" t="s">
        <v>3420</v>
      </c>
      <c r="D276" s="344"/>
      <c r="E276" s="345"/>
      <c r="F276" s="344"/>
      <c r="G276" s="345"/>
      <c r="H276" s="345"/>
      <c r="I276" s="344"/>
      <c r="J276" s="344"/>
      <c r="K276" s="304" t="s">
        <v>628</v>
      </c>
      <c r="L276" s="125" t="s">
        <v>3218</v>
      </c>
      <c r="M276" s="564">
        <f>IF(ISERROR(VLOOKUP($B276,ESTR_PREC!$A$1:$M$6000,4,FALSE))=TRUE,0,VLOOKUP($B276,ESTR_PREC!$A$1:$M$6000,4,FALSE))</f>
        <v>0</v>
      </c>
      <c r="N276" s="225"/>
      <c r="O276" s="560">
        <f t="shared" si="9"/>
        <v>0</v>
      </c>
      <c r="Q276" s="225"/>
      <c r="R276" s="499"/>
      <c r="S276" s="675"/>
      <c r="T276" s="675"/>
      <c r="U276" s="675"/>
      <c r="V276" s="675"/>
      <c r="W276" s="675"/>
    </row>
    <row r="277" spans="2:23">
      <c r="B277" s="127" t="s">
        <v>629</v>
      </c>
      <c r="C277" s="127" t="s">
        <v>3421</v>
      </c>
      <c r="D277" s="127"/>
      <c r="E277" s="123"/>
      <c r="F277" s="127"/>
      <c r="G277" s="123"/>
      <c r="H277" s="123"/>
      <c r="I277" s="127"/>
      <c r="J277" s="127"/>
      <c r="K277" s="304" t="s">
        <v>631</v>
      </c>
      <c r="L277" s="125" t="s">
        <v>3218</v>
      </c>
      <c r="M277" s="564">
        <f>IF(ISERROR(VLOOKUP($B277,ESTR_PREC!$A$1:$M$6000,4,FALSE))=TRUE,0,VLOOKUP($B277,ESTR_PREC!$A$1:$M$6000,4,FALSE))</f>
        <v>0</v>
      </c>
      <c r="N277" s="225"/>
      <c r="O277" s="560">
        <f t="shared" si="9"/>
        <v>0</v>
      </c>
      <c r="Q277" s="225"/>
      <c r="R277" s="499"/>
      <c r="S277" s="675"/>
      <c r="T277" s="675"/>
      <c r="U277" s="675"/>
      <c r="V277" s="675"/>
      <c r="W277" s="675"/>
    </row>
    <row r="278" spans="2:23" ht="25.5">
      <c r="B278" s="127" t="s">
        <v>632</v>
      </c>
      <c r="C278" s="127" t="s">
        <v>3422</v>
      </c>
      <c r="D278" s="127"/>
      <c r="E278" s="123"/>
      <c r="F278" s="127"/>
      <c r="G278" s="123"/>
      <c r="H278" s="123"/>
      <c r="I278" s="127"/>
      <c r="J278" s="127"/>
      <c r="K278" s="304" t="s">
        <v>634</v>
      </c>
      <c r="L278" s="125" t="s">
        <v>3218</v>
      </c>
      <c r="M278" s="564">
        <f>IF(ISERROR(VLOOKUP($B278,ESTR_PREC!$A$1:$M$6000,4,FALSE))=TRUE,0,VLOOKUP($B278,ESTR_PREC!$A$1:$M$6000,4,FALSE))</f>
        <v>0</v>
      </c>
      <c r="N278" s="225"/>
      <c r="O278" s="560">
        <f t="shared" ref="O278:O290" si="10">+N278-M278</f>
        <v>0</v>
      </c>
      <c r="Q278" s="225"/>
      <c r="R278" s="499"/>
      <c r="S278" s="675"/>
      <c r="T278" s="675"/>
      <c r="U278" s="675"/>
      <c r="V278" s="675"/>
      <c r="W278" s="675"/>
    </row>
    <row r="279" spans="2:23" ht="25.5">
      <c r="B279" s="342" t="s">
        <v>635</v>
      </c>
      <c r="C279" s="127" t="s">
        <v>3423</v>
      </c>
      <c r="D279" s="344"/>
      <c r="E279" s="345"/>
      <c r="F279" s="344"/>
      <c r="G279" s="345"/>
      <c r="H279" s="345"/>
      <c r="I279" s="344"/>
      <c r="J279" s="344"/>
      <c r="K279" s="304" t="s">
        <v>636</v>
      </c>
      <c r="L279" s="125" t="s">
        <v>3218</v>
      </c>
      <c r="M279" s="564">
        <f>IF(ISERROR(VLOOKUP($B279,ESTR_PREC!$A$1:$M$6000,4,FALSE))=TRUE,0,VLOOKUP($B279,ESTR_PREC!$A$1:$M$6000,4,FALSE))</f>
        <v>0</v>
      </c>
      <c r="N279" s="225"/>
      <c r="O279" s="560">
        <f t="shared" si="10"/>
        <v>0</v>
      </c>
      <c r="Q279" s="225"/>
      <c r="R279" s="499"/>
      <c r="S279" s="675"/>
      <c r="T279" s="675"/>
      <c r="U279" s="675"/>
      <c r="V279" s="675"/>
      <c r="W279" s="675"/>
    </row>
    <row r="280" spans="2:23" ht="25.5">
      <c r="B280" s="127" t="s">
        <v>637</v>
      </c>
      <c r="C280" s="127" t="s">
        <v>3424</v>
      </c>
      <c r="D280" s="127"/>
      <c r="E280" s="123"/>
      <c r="F280" s="127"/>
      <c r="G280" s="123"/>
      <c r="H280" s="123"/>
      <c r="I280" s="127"/>
      <c r="J280" s="127"/>
      <c r="K280" s="181" t="s">
        <v>638</v>
      </c>
      <c r="L280" s="125" t="s">
        <v>3218</v>
      </c>
      <c r="M280" s="564">
        <f>IF(ISERROR(VLOOKUP($B280,ESTR_PREC!$A$1:$M$6000,4,FALSE))=TRUE,0,VLOOKUP($B280,ESTR_PREC!$A$1:$M$6000,4,FALSE))</f>
        <v>0</v>
      </c>
      <c r="N280" s="225"/>
      <c r="O280" s="560">
        <f t="shared" si="10"/>
        <v>0</v>
      </c>
      <c r="Q280" s="225"/>
      <c r="R280" s="499"/>
      <c r="S280" s="675"/>
      <c r="T280" s="675"/>
      <c r="U280" s="675"/>
      <c r="V280" s="675"/>
      <c r="W280" s="675"/>
    </row>
    <row r="281" spans="2:23" ht="25.5">
      <c r="B281" s="127" t="s">
        <v>639</v>
      </c>
      <c r="C281" s="127" t="s">
        <v>3425</v>
      </c>
      <c r="D281" s="127"/>
      <c r="E281" s="123"/>
      <c r="F281" s="127"/>
      <c r="G281" s="123"/>
      <c r="H281" s="123"/>
      <c r="I281" s="127"/>
      <c r="J281" s="127"/>
      <c r="K281" s="181" t="s">
        <v>640</v>
      </c>
      <c r="L281" s="125" t="s">
        <v>3218</v>
      </c>
      <c r="M281" s="564">
        <f>IF(ISERROR(VLOOKUP($B281,ESTR_PREC!$A$1:$M$6000,4,FALSE))=TRUE,0,VLOOKUP($B281,ESTR_PREC!$A$1:$M$6000,4,FALSE))</f>
        <v>0</v>
      </c>
      <c r="N281" s="225"/>
      <c r="O281" s="560">
        <f t="shared" si="10"/>
        <v>0</v>
      </c>
      <c r="Q281" s="225"/>
      <c r="R281" s="499"/>
      <c r="S281" s="675"/>
      <c r="T281" s="675"/>
      <c r="U281" s="675"/>
      <c r="V281" s="675"/>
      <c r="W281" s="675"/>
    </row>
    <row r="282" spans="2:23">
      <c r="B282" s="127" t="s">
        <v>641</v>
      </c>
      <c r="C282" s="127" t="s">
        <v>4437</v>
      </c>
      <c r="D282" s="127"/>
      <c r="E282" s="123"/>
      <c r="F282" s="127"/>
      <c r="G282" s="123"/>
      <c r="H282" s="123"/>
      <c r="I282" s="127"/>
      <c r="J282" s="127"/>
      <c r="K282" s="346" t="s">
        <v>643</v>
      </c>
      <c r="L282" s="125" t="s">
        <v>3218</v>
      </c>
      <c r="M282" s="564">
        <f>IF(ISERROR(VLOOKUP($B282,ESTR_PREC!$A$1:$M$6000,4,FALSE))=TRUE,0,VLOOKUP($B282,ESTR_PREC!$A$1:$M$6000,4,FALSE))</f>
        <v>0</v>
      </c>
      <c r="N282" s="225"/>
      <c r="O282" s="560">
        <f t="shared" si="10"/>
        <v>0</v>
      </c>
      <c r="Q282" s="225"/>
      <c r="R282" s="499"/>
      <c r="S282" s="675"/>
      <c r="T282" s="675"/>
      <c r="U282" s="675"/>
      <c r="V282" s="675"/>
      <c r="W282" s="675"/>
    </row>
    <row r="283" spans="2:23">
      <c r="B283" s="127" t="s">
        <v>644</v>
      </c>
      <c r="C283" s="127" t="s">
        <v>3426</v>
      </c>
      <c r="D283" s="127"/>
      <c r="E283" s="123"/>
      <c r="F283" s="127"/>
      <c r="G283" s="123"/>
      <c r="H283" s="123"/>
      <c r="I283" s="127"/>
      <c r="J283" s="127"/>
      <c r="K283" s="181" t="s">
        <v>645</v>
      </c>
      <c r="L283" s="125" t="s">
        <v>3218</v>
      </c>
      <c r="M283" s="564">
        <f>IF(ISERROR(VLOOKUP($B283,ESTR_PREC!$A$1:$M$6000,4,FALSE))=TRUE,0,VLOOKUP($B283,ESTR_PREC!$A$1:$M$6000,4,FALSE))</f>
        <v>0</v>
      </c>
      <c r="N283" s="225"/>
      <c r="O283" s="560">
        <f t="shared" si="10"/>
        <v>0</v>
      </c>
      <c r="Q283" s="225"/>
      <c r="R283" s="499"/>
      <c r="S283" s="675"/>
      <c r="T283" s="675"/>
      <c r="U283" s="675"/>
      <c r="V283" s="675"/>
      <c r="W283" s="675"/>
    </row>
    <row r="284" spans="2:23">
      <c r="B284" s="127" t="s">
        <v>646</v>
      </c>
      <c r="C284" s="698" t="s">
        <v>3427</v>
      </c>
      <c r="D284" s="127"/>
      <c r="E284" s="123"/>
      <c r="F284" s="127"/>
      <c r="G284" s="123"/>
      <c r="H284" s="123"/>
      <c r="I284" s="127"/>
      <c r="J284" s="127"/>
      <c r="K284" s="181" t="s">
        <v>647</v>
      </c>
      <c r="L284" s="125" t="s">
        <v>3218</v>
      </c>
      <c r="M284" s="564">
        <f>IF(ISERROR(VLOOKUP($B284,ESTR_PREC!$A$1:$M$6000,4,FALSE))=TRUE,0,VLOOKUP($B284,ESTR_PREC!$A$1:$M$6000,4,FALSE))</f>
        <v>0</v>
      </c>
      <c r="N284" s="225"/>
      <c r="O284" s="560">
        <f>+N284-M284</f>
        <v>0</v>
      </c>
      <c r="Q284" s="225"/>
      <c r="R284" s="499"/>
      <c r="S284" s="675"/>
      <c r="T284" s="675"/>
      <c r="U284" s="675"/>
      <c r="V284" s="675"/>
      <c r="W284" s="675"/>
    </row>
    <row r="285" spans="2:23" ht="25.5">
      <c r="B285" s="127" t="s">
        <v>648</v>
      </c>
      <c r="C285" s="127" t="s">
        <v>3428</v>
      </c>
      <c r="D285" s="127"/>
      <c r="E285" s="123"/>
      <c r="F285" s="127"/>
      <c r="G285" s="123"/>
      <c r="H285" s="123"/>
      <c r="I285" s="127"/>
      <c r="J285" s="127"/>
      <c r="K285" s="304" t="s">
        <v>649</v>
      </c>
      <c r="L285" s="125" t="s">
        <v>3218</v>
      </c>
      <c r="M285" s="564">
        <f>IF(ISERROR(VLOOKUP($B285,ESTR_PREC!$A$1:$M$6000,4,FALSE))=TRUE,0,VLOOKUP($B285,ESTR_PREC!$A$1:$M$6000,4,FALSE))</f>
        <v>0</v>
      </c>
      <c r="N285" s="225"/>
      <c r="O285" s="560">
        <f t="shared" si="10"/>
        <v>0</v>
      </c>
      <c r="Q285" s="225"/>
      <c r="R285" s="499"/>
      <c r="S285" s="675"/>
      <c r="T285" s="675"/>
      <c r="U285" s="675"/>
      <c r="V285" s="675"/>
      <c r="W285" s="675"/>
    </row>
    <row r="286" spans="2:23">
      <c r="B286" s="127" t="s">
        <v>650</v>
      </c>
      <c r="C286" s="127" t="s">
        <v>3429</v>
      </c>
      <c r="D286" s="127"/>
      <c r="E286" s="123"/>
      <c r="F286" s="127"/>
      <c r="G286" s="123"/>
      <c r="H286" s="123"/>
      <c r="I286" s="127"/>
      <c r="J286" s="127"/>
      <c r="K286" s="304" t="s">
        <v>651</v>
      </c>
      <c r="L286" s="125" t="s">
        <v>3218</v>
      </c>
      <c r="M286" s="564">
        <f>IF(ISERROR(VLOOKUP($B286,ESTR_PREC!$A$1:$M$6000,4,FALSE))=TRUE,0,VLOOKUP($B286,ESTR_PREC!$A$1:$M$6000,4,FALSE))</f>
        <v>0</v>
      </c>
      <c r="N286" s="225"/>
      <c r="O286" s="560">
        <f t="shared" si="10"/>
        <v>0</v>
      </c>
      <c r="Q286" s="225"/>
      <c r="R286" s="499"/>
      <c r="S286" s="675"/>
      <c r="T286" s="675"/>
      <c r="U286" s="675"/>
      <c r="V286" s="675"/>
      <c r="W286" s="675"/>
    </row>
    <row r="287" spans="2:23">
      <c r="B287" s="127" t="s">
        <v>652</v>
      </c>
      <c r="C287" s="127" t="s">
        <v>3430</v>
      </c>
      <c r="D287" s="127"/>
      <c r="E287" s="123"/>
      <c r="F287" s="127"/>
      <c r="G287" s="123"/>
      <c r="H287" s="123"/>
      <c r="I287" s="127"/>
      <c r="J287" s="127"/>
      <c r="K287" s="304" t="s">
        <v>653</v>
      </c>
      <c r="L287" s="125" t="s">
        <v>3218</v>
      </c>
      <c r="M287" s="564">
        <f>IF(ISERROR(VLOOKUP($B287,ESTR_PREC!$A$1:$M$6000,4,FALSE))=TRUE,0,VLOOKUP($B287,ESTR_PREC!$A$1:$M$6000,4,FALSE))</f>
        <v>0</v>
      </c>
      <c r="N287" s="225"/>
      <c r="O287" s="560">
        <f t="shared" si="10"/>
        <v>0</v>
      </c>
      <c r="Q287" s="225"/>
      <c r="R287" s="499"/>
      <c r="S287" s="675"/>
      <c r="T287" s="675"/>
      <c r="U287" s="675"/>
      <c r="V287" s="675"/>
      <c r="W287" s="675"/>
    </row>
    <row r="288" spans="2:23" ht="25.5">
      <c r="B288" s="127" t="s">
        <v>654</v>
      </c>
      <c r="C288" s="127" t="s">
        <v>3431</v>
      </c>
      <c r="D288" s="127"/>
      <c r="E288" s="123"/>
      <c r="F288" s="127"/>
      <c r="G288" s="123"/>
      <c r="H288" s="123"/>
      <c r="I288" s="127"/>
      <c r="J288" s="127"/>
      <c r="K288" s="304" t="s">
        <v>655</v>
      </c>
      <c r="L288" s="125" t="s">
        <v>3218</v>
      </c>
      <c r="M288" s="564">
        <f>IF(ISERROR(VLOOKUP($B288,ESTR_PREC!$A$1:$M$6000,4,FALSE))=TRUE,0,VLOOKUP($B288,ESTR_PREC!$A$1:$M$6000,4,FALSE))</f>
        <v>0</v>
      </c>
      <c r="N288" s="225"/>
      <c r="O288" s="560">
        <f t="shared" si="10"/>
        <v>0</v>
      </c>
      <c r="Q288" s="225"/>
      <c r="R288" s="499"/>
      <c r="S288" s="675"/>
      <c r="T288" s="675"/>
      <c r="U288" s="675"/>
      <c r="V288" s="675"/>
      <c r="W288" s="675"/>
    </row>
    <row r="289" spans="2:23" ht="25.5">
      <c r="B289" s="127" t="s">
        <v>656</v>
      </c>
      <c r="C289" s="127" t="s">
        <v>3432</v>
      </c>
      <c r="D289" s="127"/>
      <c r="E289" s="123"/>
      <c r="F289" s="127"/>
      <c r="G289" s="123"/>
      <c r="H289" s="123"/>
      <c r="I289" s="127"/>
      <c r="J289" s="127"/>
      <c r="K289" s="304" t="s">
        <v>658</v>
      </c>
      <c r="L289" s="125" t="s">
        <v>3218</v>
      </c>
      <c r="M289" s="564">
        <f>IF(ISERROR(VLOOKUP($B289,ESTR_PREC!$A$1:$M$6000,4,FALSE))=TRUE,0,VLOOKUP($B289,ESTR_PREC!$A$1:$M$6000,4,FALSE))</f>
        <v>0</v>
      </c>
      <c r="N289" s="225"/>
      <c r="O289" s="560">
        <f t="shared" si="10"/>
        <v>0</v>
      </c>
      <c r="Q289" s="225"/>
      <c r="R289" s="499"/>
      <c r="S289" s="675"/>
      <c r="T289" s="675"/>
      <c r="U289" s="675"/>
      <c r="V289" s="675"/>
      <c r="W289" s="675"/>
    </row>
    <row r="290" spans="2:23" ht="25.5">
      <c r="B290" s="127" t="s">
        <v>659</v>
      </c>
      <c r="C290" s="127" t="s">
        <v>3433</v>
      </c>
      <c r="D290" s="127"/>
      <c r="E290" s="123"/>
      <c r="F290" s="127"/>
      <c r="G290" s="123"/>
      <c r="H290" s="123"/>
      <c r="I290" s="127"/>
      <c r="J290" s="127"/>
      <c r="K290" s="304" t="s">
        <v>661</v>
      </c>
      <c r="L290" s="125" t="s">
        <v>3218</v>
      </c>
      <c r="M290" s="564">
        <f>IF(ISERROR(VLOOKUP($B290,ESTR_PREC!$A$1:$M$6000,4,FALSE))=TRUE,0,VLOOKUP($B290,ESTR_PREC!$A$1:$M$6000,4,FALSE))</f>
        <v>0</v>
      </c>
      <c r="N290" s="225"/>
      <c r="O290" s="560">
        <f t="shared" si="10"/>
        <v>0</v>
      </c>
      <c r="Q290" s="225"/>
      <c r="R290" s="499"/>
      <c r="S290" s="675"/>
      <c r="T290" s="675"/>
      <c r="U290" s="675"/>
      <c r="V290" s="675"/>
      <c r="W290" s="675"/>
    </row>
    <row r="291" spans="2:23" hidden="1">
      <c r="B291" s="127" t="s">
        <v>662</v>
      </c>
      <c r="C291" s="127" t="s">
        <v>4438</v>
      </c>
      <c r="D291" s="127"/>
      <c r="E291" s="123"/>
      <c r="F291" s="127"/>
      <c r="G291" s="123"/>
      <c r="H291" s="123"/>
      <c r="I291" s="127"/>
      <c r="J291" s="127"/>
      <c r="K291" s="228" t="s">
        <v>664</v>
      </c>
      <c r="L291" s="125" t="s">
        <v>3218</v>
      </c>
      <c r="M291" s="828"/>
      <c r="N291" s="815"/>
      <c r="O291" s="827"/>
      <c r="Q291" s="815"/>
      <c r="R291" s="499"/>
      <c r="S291" s="675"/>
      <c r="T291" s="675"/>
      <c r="U291" s="675"/>
      <c r="V291" s="675"/>
      <c r="W291" s="675"/>
    </row>
    <row r="292" spans="2:23">
      <c r="B292" s="127" t="s">
        <v>665</v>
      </c>
      <c r="C292" s="127" t="s">
        <v>3434</v>
      </c>
      <c r="D292" s="127"/>
      <c r="E292" s="123"/>
      <c r="F292" s="127"/>
      <c r="G292" s="123"/>
      <c r="H292" s="123"/>
      <c r="I292" s="127"/>
      <c r="J292" s="127"/>
      <c r="K292" s="304" t="s">
        <v>666</v>
      </c>
      <c r="L292" s="125" t="s">
        <v>3218</v>
      </c>
      <c r="M292" s="564">
        <f>IF(ISERROR(VLOOKUP($B292,ESTR_PREC!$A$1:$M$6000,4,FALSE))=TRUE,0,VLOOKUP($B292,ESTR_PREC!$A$1:$M$6000,4,FALSE))</f>
        <v>0</v>
      </c>
      <c r="N292" s="225"/>
      <c r="O292" s="560">
        <f>+N292-M292</f>
        <v>0</v>
      </c>
      <c r="Q292" s="225"/>
      <c r="R292" s="499"/>
      <c r="S292" s="675"/>
      <c r="T292" s="675"/>
      <c r="U292" s="675"/>
      <c r="V292" s="675"/>
      <c r="W292" s="675"/>
    </row>
    <row r="293" spans="2:23" ht="25.5">
      <c r="B293" s="127" t="s">
        <v>667</v>
      </c>
      <c r="C293" s="127" t="s">
        <v>3435</v>
      </c>
      <c r="D293" s="127"/>
      <c r="E293" s="123"/>
      <c r="F293" s="127"/>
      <c r="G293" s="123"/>
      <c r="H293" s="123"/>
      <c r="I293" s="127"/>
      <c r="J293" s="127"/>
      <c r="K293" s="304" t="s">
        <v>668</v>
      </c>
      <c r="L293" s="125" t="s">
        <v>3218</v>
      </c>
      <c r="M293" s="564">
        <f>IF(ISERROR(VLOOKUP($B293,ESTR_PREC!$A$1:$M$6000,4,FALSE))=TRUE,0,VLOOKUP($B293,ESTR_PREC!$A$1:$M$6000,4,FALSE))</f>
        <v>0</v>
      </c>
      <c r="N293" s="225"/>
      <c r="O293" s="560">
        <f>+N293-M293</f>
        <v>0</v>
      </c>
      <c r="Q293" s="225"/>
      <c r="R293" s="499"/>
      <c r="S293" s="675"/>
      <c r="T293" s="675"/>
      <c r="U293" s="675"/>
      <c r="V293" s="675"/>
      <c r="W293" s="675"/>
    </row>
    <row r="294" spans="2:23">
      <c r="B294" s="127" t="s">
        <v>669</v>
      </c>
      <c r="C294" s="127" t="s">
        <v>3436</v>
      </c>
      <c r="D294" s="127"/>
      <c r="E294" s="123"/>
      <c r="F294" s="127"/>
      <c r="G294" s="123"/>
      <c r="H294" s="123"/>
      <c r="I294" s="127"/>
      <c r="J294" s="127"/>
      <c r="K294" s="304" t="s">
        <v>670</v>
      </c>
      <c r="L294" s="125" t="s">
        <v>3218</v>
      </c>
      <c r="M294" s="564">
        <f>IF(ISERROR(VLOOKUP($B294,ESTR_PREC!$A$1:$M$6000,4,FALSE))=TRUE,0,VLOOKUP($B294,ESTR_PREC!$A$1:$M$6000,4,FALSE))</f>
        <v>0</v>
      </c>
      <c r="N294" s="225"/>
      <c r="O294" s="560">
        <f>+N294-M294</f>
        <v>0</v>
      </c>
      <c r="Q294" s="225"/>
      <c r="R294" s="499"/>
      <c r="S294" s="675"/>
      <c r="T294" s="675"/>
      <c r="U294" s="675"/>
      <c r="V294" s="675"/>
      <c r="W294" s="675"/>
    </row>
    <row r="295" spans="2:23" hidden="1">
      <c r="B295" s="127" t="s">
        <v>671</v>
      </c>
      <c r="C295" s="127" t="s">
        <v>3437</v>
      </c>
      <c r="D295" s="127"/>
      <c r="E295" s="123"/>
      <c r="F295" s="127"/>
      <c r="G295" s="123"/>
      <c r="H295" s="123"/>
      <c r="I295" s="127"/>
      <c r="J295" s="127"/>
      <c r="K295" s="304" t="s">
        <v>672</v>
      </c>
      <c r="L295" s="125" t="s">
        <v>3218</v>
      </c>
      <c r="M295" s="828"/>
      <c r="N295" s="815"/>
      <c r="O295" s="827"/>
      <c r="Q295" s="815"/>
      <c r="R295" s="499"/>
      <c r="S295" s="675"/>
      <c r="T295" s="675"/>
      <c r="U295" s="675"/>
      <c r="V295" s="675"/>
      <c r="W295" s="675"/>
    </row>
    <row r="296" spans="2:23" ht="15" hidden="1" customHeight="1">
      <c r="B296" s="139" t="s">
        <v>673</v>
      </c>
      <c r="C296" s="139" t="s">
        <v>3438</v>
      </c>
      <c r="D296" s="139"/>
      <c r="E296" s="140"/>
      <c r="F296" s="140"/>
      <c r="G296" s="140"/>
      <c r="H296" s="140"/>
      <c r="I296" s="139"/>
      <c r="J296" s="139"/>
      <c r="K296" s="226" t="s">
        <v>674</v>
      </c>
      <c r="L296" s="141" t="s">
        <v>3218</v>
      </c>
      <c r="M296" s="815"/>
      <c r="N296" s="815"/>
      <c r="O296" s="815"/>
      <c r="Q296" s="815"/>
      <c r="R296" s="499"/>
      <c r="S296" s="675"/>
      <c r="T296" s="675"/>
      <c r="U296" s="675"/>
      <c r="V296" s="675"/>
      <c r="W296" s="675"/>
    </row>
    <row r="297" spans="2:23" ht="15" hidden="1" customHeight="1">
      <c r="B297" s="139" t="s">
        <v>675</v>
      </c>
      <c r="C297" s="139" t="s">
        <v>3439</v>
      </c>
      <c r="D297" s="139"/>
      <c r="E297" s="140"/>
      <c r="F297" s="140"/>
      <c r="G297" s="140"/>
      <c r="H297" s="140"/>
      <c r="I297" s="139"/>
      <c r="J297" s="139"/>
      <c r="K297" s="226" t="s">
        <v>676</v>
      </c>
      <c r="L297" s="141" t="s">
        <v>3218</v>
      </c>
      <c r="M297" s="815"/>
      <c r="N297" s="815"/>
      <c r="O297" s="815"/>
      <c r="Q297" s="815"/>
      <c r="R297" s="499"/>
      <c r="S297" s="675"/>
      <c r="T297" s="675"/>
      <c r="U297" s="675"/>
      <c r="V297" s="675"/>
      <c r="W297" s="675"/>
    </row>
    <row r="298" spans="2:23" ht="15" hidden="1" customHeight="1">
      <c r="B298" s="139" t="s">
        <v>677</v>
      </c>
      <c r="C298" s="139" t="s">
        <v>3440</v>
      </c>
      <c r="D298" s="139"/>
      <c r="E298" s="140"/>
      <c r="F298" s="140"/>
      <c r="G298" s="140"/>
      <c r="H298" s="140"/>
      <c r="I298" s="139"/>
      <c r="J298" s="139"/>
      <c r="K298" s="226" t="s">
        <v>678</v>
      </c>
      <c r="L298" s="141" t="s">
        <v>3218</v>
      </c>
      <c r="M298" s="815"/>
      <c r="N298" s="815"/>
      <c r="O298" s="815"/>
      <c r="Q298" s="815"/>
      <c r="R298" s="499"/>
      <c r="S298" s="675"/>
      <c r="T298" s="675"/>
      <c r="U298" s="675"/>
      <c r="V298" s="675"/>
      <c r="W298" s="675"/>
    </row>
    <row r="299" spans="2:23" ht="25.5" hidden="1" customHeight="1">
      <c r="B299" s="139" t="s">
        <v>679</v>
      </c>
      <c r="C299" s="139" t="s">
        <v>3441</v>
      </c>
      <c r="D299" s="139"/>
      <c r="E299" s="140"/>
      <c r="F299" s="140"/>
      <c r="G299" s="140"/>
      <c r="H299" s="140"/>
      <c r="I299" s="139"/>
      <c r="J299" s="139"/>
      <c r="K299" s="226" t="s">
        <v>680</v>
      </c>
      <c r="L299" s="141" t="s">
        <v>3218</v>
      </c>
      <c r="M299" s="815"/>
      <c r="N299" s="815"/>
      <c r="O299" s="815"/>
      <c r="Q299" s="815"/>
      <c r="R299" s="499"/>
      <c r="S299" s="675"/>
      <c r="T299" s="675"/>
      <c r="U299" s="675"/>
      <c r="V299" s="675"/>
      <c r="W299" s="675"/>
    </row>
    <row r="300" spans="2:23" ht="15" hidden="1" customHeight="1">
      <c r="B300" s="139" t="s">
        <v>681</v>
      </c>
      <c r="C300" s="139" t="s">
        <v>3442</v>
      </c>
      <c r="D300" s="139"/>
      <c r="E300" s="140"/>
      <c r="F300" s="140"/>
      <c r="G300" s="140"/>
      <c r="H300" s="140"/>
      <c r="I300" s="139"/>
      <c r="J300" s="139"/>
      <c r="K300" s="226" t="s">
        <v>682</v>
      </c>
      <c r="L300" s="141" t="s">
        <v>3218</v>
      </c>
      <c r="M300" s="815"/>
      <c r="N300" s="815"/>
      <c r="O300" s="815"/>
      <c r="Q300" s="815"/>
      <c r="R300" s="499"/>
      <c r="S300" s="675"/>
      <c r="T300" s="675"/>
      <c r="U300" s="675"/>
      <c r="V300" s="675"/>
      <c r="W300" s="675"/>
    </row>
    <row r="301" spans="2:23" ht="15" hidden="1" customHeight="1">
      <c r="B301" s="139" t="s">
        <v>683</v>
      </c>
      <c r="C301" s="139" t="s">
        <v>3443</v>
      </c>
      <c r="D301" s="139"/>
      <c r="E301" s="140"/>
      <c r="F301" s="140"/>
      <c r="G301" s="140"/>
      <c r="H301" s="140"/>
      <c r="I301" s="139"/>
      <c r="J301" s="139"/>
      <c r="K301" s="226" t="s">
        <v>684</v>
      </c>
      <c r="L301" s="141" t="s">
        <v>3218</v>
      </c>
      <c r="M301" s="815"/>
      <c r="N301" s="815"/>
      <c r="O301" s="815"/>
      <c r="Q301" s="815"/>
      <c r="R301" s="499"/>
      <c r="S301" s="675"/>
      <c r="T301" s="675"/>
      <c r="U301" s="675"/>
      <c r="V301" s="675"/>
      <c r="W301" s="675"/>
    </row>
    <row r="302" spans="2:23">
      <c r="B302" s="127" t="s">
        <v>685</v>
      </c>
      <c r="C302" s="127" t="s">
        <v>3444</v>
      </c>
      <c r="D302" s="127"/>
      <c r="E302" s="127"/>
      <c r="F302" s="127"/>
      <c r="G302" s="127"/>
      <c r="H302" s="127"/>
      <c r="I302" s="127"/>
      <c r="J302" s="127"/>
      <c r="K302" s="304" t="s">
        <v>686</v>
      </c>
      <c r="L302" s="211" t="s">
        <v>3218</v>
      </c>
      <c r="M302" s="564">
        <f>IF(ISERROR(VLOOKUP($B302,ESTR_PREC!$A$1:$M$6000,4,FALSE))=TRUE,0,VLOOKUP($B302,ESTR_PREC!$A$1:$M$6000,4,FALSE))</f>
        <v>0</v>
      </c>
      <c r="N302" s="225"/>
      <c r="O302" s="560">
        <f>+N302-M302</f>
        <v>0</v>
      </c>
      <c r="Q302" s="225"/>
      <c r="R302" s="499"/>
      <c r="S302" s="675"/>
      <c r="T302" s="675"/>
      <c r="U302" s="675"/>
      <c r="V302" s="675"/>
      <c r="W302" s="675"/>
    </row>
    <row r="303" spans="2:23" ht="25.5" hidden="1" customHeight="1">
      <c r="B303" s="180" t="s">
        <v>687</v>
      </c>
      <c r="C303" s="253" t="s">
        <v>4439</v>
      </c>
      <c r="D303" s="178"/>
      <c r="E303" s="178"/>
      <c r="F303" s="178"/>
      <c r="G303" s="178"/>
      <c r="H303" s="178"/>
      <c r="I303" s="178"/>
      <c r="J303" s="178"/>
      <c r="K303" s="305" t="s">
        <v>689</v>
      </c>
      <c r="L303" s="255" t="s">
        <v>3218</v>
      </c>
      <c r="M303" s="815"/>
      <c r="N303" s="815"/>
      <c r="O303" s="815"/>
      <c r="P303" s="291"/>
      <c r="Q303" s="815"/>
      <c r="R303" s="499"/>
      <c r="S303" s="675"/>
      <c r="T303" s="675"/>
      <c r="U303" s="675"/>
      <c r="V303" s="675"/>
      <c r="W303" s="675"/>
    </row>
    <row r="304" spans="2:23" ht="25.5" hidden="1" customHeight="1">
      <c r="B304" s="253" t="s">
        <v>690</v>
      </c>
      <c r="C304" s="253" t="s">
        <v>4440</v>
      </c>
      <c r="D304" s="178"/>
      <c r="E304" s="178"/>
      <c r="F304" s="178"/>
      <c r="G304" s="178"/>
      <c r="H304" s="178"/>
      <c r="I304" s="178"/>
      <c r="J304" s="178"/>
      <c r="K304" s="305" t="s">
        <v>692</v>
      </c>
      <c r="L304" s="255" t="s">
        <v>3218</v>
      </c>
      <c r="M304" s="815"/>
      <c r="N304" s="815"/>
      <c r="O304" s="815"/>
      <c r="P304" s="291"/>
      <c r="Q304" s="815"/>
      <c r="R304" s="499"/>
      <c r="S304" s="675"/>
      <c r="T304" s="675"/>
      <c r="U304" s="675"/>
      <c r="V304" s="675"/>
      <c r="W304" s="675"/>
    </row>
    <row r="305" spans="2:23" ht="15" hidden="1" customHeight="1">
      <c r="B305" s="256" t="s">
        <v>693</v>
      </c>
      <c r="C305" s="178" t="s">
        <v>3445</v>
      </c>
      <c r="D305" s="178"/>
      <c r="E305" s="178"/>
      <c r="F305" s="178"/>
      <c r="G305" s="178"/>
      <c r="H305" s="178"/>
      <c r="I305" s="178"/>
      <c r="J305" s="178"/>
      <c r="K305" s="305" t="s">
        <v>695</v>
      </c>
      <c r="L305" s="255" t="s">
        <v>3218</v>
      </c>
      <c r="M305" s="815"/>
      <c r="N305" s="815"/>
      <c r="O305" s="815"/>
      <c r="P305" s="291"/>
      <c r="Q305" s="815"/>
      <c r="R305" s="499"/>
      <c r="S305" s="675"/>
      <c r="T305" s="675"/>
      <c r="U305" s="675"/>
      <c r="V305" s="675"/>
      <c r="W305" s="675"/>
    </row>
    <row r="306" spans="2:23" ht="15.75">
      <c r="K306" s="527"/>
      <c r="L306" s="528"/>
      <c r="M306" s="192"/>
      <c r="N306" s="192"/>
      <c r="O306" s="192"/>
      <c r="Q306" s="192"/>
      <c r="R306" s="554"/>
      <c r="S306" s="291"/>
      <c r="T306" s="291"/>
      <c r="U306" s="291"/>
      <c r="V306" s="291"/>
      <c r="W306" s="291"/>
    </row>
    <row r="307" spans="2:23" hidden="1">
      <c r="M307" s="265"/>
      <c r="N307" s="379"/>
      <c r="Q307" s="379"/>
      <c r="R307" s="554"/>
      <c r="S307" s="291"/>
      <c r="T307" s="291"/>
      <c r="U307" s="291"/>
      <c r="V307" s="291"/>
      <c r="W307" s="291"/>
    </row>
    <row r="308" spans="2:23" ht="32.25" hidden="1" customHeight="1" thickTop="1" thickBot="1">
      <c r="B308" s="152" t="s">
        <v>696</v>
      </c>
      <c r="C308" s="247" t="s">
        <v>3446</v>
      </c>
      <c r="D308" s="248"/>
      <c r="E308" s="103"/>
      <c r="F308" s="248"/>
      <c r="G308" s="103"/>
      <c r="H308" s="248"/>
      <c r="I308" s="248"/>
      <c r="J308" s="248"/>
      <c r="K308" s="153" t="s">
        <v>697</v>
      </c>
      <c r="L308" s="105" t="s">
        <v>3218</v>
      </c>
      <c r="M308" s="154">
        <f>SUM(M311:M313)</f>
        <v>0</v>
      </c>
      <c r="N308" s="154">
        <f>SUM(N311:N313)</f>
        <v>0</v>
      </c>
      <c r="O308" s="298">
        <f>+N308-M308</f>
        <v>0</v>
      </c>
      <c r="Q308" s="154">
        <f>SUM(Q311:Q313)</f>
        <v>0</v>
      </c>
      <c r="R308" s="519"/>
      <c r="S308" s="519"/>
      <c r="T308" s="519"/>
      <c r="U308" s="519"/>
      <c r="V308" s="519"/>
      <c r="W308" s="519"/>
    </row>
    <row r="309" spans="2:23" ht="9" hidden="1" customHeight="1" thickTop="1" thickBot="1">
      <c r="K309" s="540"/>
      <c r="M309" s="265"/>
      <c r="N309" s="379"/>
      <c r="Q309" s="379"/>
      <c r="R309" s="554"/>
      <c r="S309" s="291"/>
      <c r="T309" s="291"/>
      <c r="U309" s="291"/>
      <c r="V309" s="291"/>
      <c r="W309" s="291"/>
    </row>
    <row r="310" spans="2:23" ht="27.75" hidden="1" customHeight="1" thickBot="1">
      <c r="B310" s="102" t="s">
        <v>3221</v>
      </c>
      <c r="C310" s="245" t="s">
        <v>48</v>
      </c>
      <c r="D310" s="245"/>
      <c r="E310" s="246"/>
      <c r="F310" s="246"/>
      <c r="G310" s="246"/>
      <c r="H310" s="246"/>
      <c r="I310" s="246"/>
      <c r="J310" s="246"/>
      <c r="K310" s="302" t="s">
        <v>3222</v>
      </c>
      <c r="L310" s="135"/>
      <c r="M310" s="122" t="str">
        <f>+$M$10</f>
        <v>Valore netto al 31/12/2017</v>
      </c>
      <c r="N310" s="347" t="str">
        <f>N$10</f>
        <v>Valore netto al 31/12/2018</v>
      </c>
      <c r="O310" s="347" t="s">
        <v>4064</v>
      </c>
      <c r="Q310" s="347" t="str">
        <f>Q$10</f>
        <v>Prechiusura al ° trimestre 2018</v>
      </c>
      <c r="R310" s="514"/>
      <c r="S310" s="514"/>
      <c r="T310" s="514"/>
      <c r="U310" s="514"/>
      <c r="V310" s="514"/>
      <c r="W310" s="514"/>
    </row>
    <row r="311" spans="2:23" hidden="1">
      <c r="B311" s="127" t="s">
        <v>698</v>
      </c>
      <c r="C311" s="127" t="s">
        <v>3447</v>
      </c>
      <c r="D311" s="127"/>
      <c r="E311" s="123"/>
      <c r="F311" s="127"/>
      <c r="G311" s="123"/>
      <c r="H311" s="123"/>
      <c r="I311" s="127"/>
      <c r="J311" s="127"/>
      <c r="K311" s="181" t="s">
        <v>701</v>
      </c>
      <c r="L311" s="125" t="s">
        <v>3218</v>
      </c>
      <c r="M311" s="815"/>
      <c r="N311" s="815"/>
      <c r="O311" s="815"/>
      <c r="Q311" s="815"/>
      <c r="R311" s="499"/>
      <c r="S311" s="675"/>
      <c r="T311" s="675"/>
      <c r="U311" s="675"/>
      <c r="V311" s="675"/>
      <c r="W311" s="675"/>
    </row>
    <row r="312" spans="2:23" hidden="1">
      <c r="B312" s="127" t="s">
        <v>702</v>
      </c>
      <c r="C312" s="127" t="s">
        <v>3448</v>
      </c>
      <c r="D312" s="127"/>
      <c r="E312" s="123"/>
      <c r="F312" s="127"/>
      <c r="G312" s="123"/>
      <c r="H312" s="123"/>
      <c r="I312" s="127"/>
      <c r="J312" s="127"/>
      <c r="K312" s="181" t="s">
        <v>704</v>
      </c>
      <c r="L312" s="125" t="s">
        <v>3218</v>
      </c>
      <c r="M312" s="815"/>
      <c r="N312" s="815"/>
      <c r="O312" s="815"/>
      <c r="Q312" s="815"/>
      <c r="R312" s="499"/>
      <c r="S312" s="675"/>
      <c r="T312" s="675"/>
      <c r="U312" s="675"/>
      <c r="V312" s="675"/>
      <c r="W312" s="675"/>
    </row>
    <row r="313" spans="2:23" ht="15.75" hidden="1" thickBot="1">
      <c r="B313" s="130" t="s">
        <v>705</v>
      </c>
      <c r="C313" s="130" t="s">
        <v>3449</v>
      </c>
      <c r="D313" s="130"/>
      <c r="E313" s="130"/>
      <c r="F313" s="130"/>
      <c r="G313" s="130"/>
      <c r="H313" s="130"/>
      <c r="I313" s="130"/>
      <c r="J313" s="130"/>
      <c r="K313" s="307" t="s">
        <v>707</v>
      </c>
      <c r="L313" s="132" t="s">
        <v>3218</v>
      </c>
      <c r="M313" s="815"/>
      <c r="N313" s="815"/>
      <c r="O313" s="815"/>
      <c r="Q313" s="815"/>
      <c r="R313" s="499"/>
      <c r="S313" s="675"/>
      <c r="T313" s="675"/>
      <c r="U313" s="675"/>
      <c r="V313" s="675"/>
      <c r="W313" s="675"/>
    </row>
    <row r="314" spans="2:23" hidden="1">
      <c r="M314" s="265"/>
      <c r="N314" s="379"/>
      <c r="Q314" s="379"/>
      <c r="R314" s="554"/>
      <c r="S314" s="291"/>
      <c r="T314" s="291"/>
      <c r="U314" s="291"/>
      <c r="V314" s="291"/>
      <c r="W314" s="291"/>
    </row>
    <row r="315" spans="2:23" ht="15.75" thickBot="1">
      <c r="M315" s="265"/>
      <c r="N315" s="379"/>
      <c r="Q315" s="379"/>
      <c r="R315" s="554"/>
      <c r="S315" s="291"/>
      <c r="T315" s="291"/>
      <c r="U315" s="291"/>
      <c r="V315" s="291"/>
      <c r="W315" s="291"/>
    </row>
    <row r="316" spans="2:23" ht="25.5" customHeight="1" thickTop="1" thickBot="1">
      <c r="B316" s="152" t="s">
        <v>708</v>
      </c>
      <c r="C316" s="247" t="s">
        <v>3450</v>
      </c>
      <c r="D316" s="248"/>
      <c r="E316" s="103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0</v>
      </c>
      <c r="N316" s="154">
        <f>SUM(N319:N327)</f>
        <v>0</v>
      </c>
      <c r="O316" s="298">
        <f>+N316-M316</f>
        <v>0</v>
      </c>
      <c r="Q316" s="154">
        <f>SUM(Q319:Q327)</f>
        <v>0</v>
      </c>
      <c r="R316" s="519"/>
      <c r="S316" s="519"/>
      <c r="T316" s="519"/>
      <c r="U316" s="519"/>
      <c r="V316" s="519"/>
      <c r="W316" s="519"/>
    </row>
    <row r="317" spans="2:23" ht="9" customHeight="1" thickTop="1" thickBot="1">
      <c r="K317" s="540"/>
      <c r="M317" s="265"/>
      <c r="N317" s="379"/>
      <c r="Q317" s="379"/>
      <c r="R317" s="554"/>
      <c r="S317" s="291"/>
      <c r="T317" s="291"/>
      <c r="U317" s="291"/>
      <c r="V317" s="291"/>
      <c r="W317" s="291"/>
    </row>
    <row r="318" spans="2:23" ht="26.25" thickBot="1">
      <c r="B318" s="102" t="s">
        <v>3221</v>
      </c>
      <c r="C318" s="245" t="s">
        <v>48</v>
      </c>
      <c r="D318" s="245"/>
      <c r="E318" s="246"/>
      <c r="F318" s="246"/>
      <c r="G318" s="246"/>
      <c r="H318" s="246"/>
      <c r="I318" s="246"/>
      <c r="J318" s="246"/>
      <c r="K318" s="302" t="s">
        <v>3222</v>
      </c>
      <c r="L318" s="135"/>
      <c r="M318" s="328" t="str">
        <f>+$M$10</f>
        <v>Valore netto al 31/12/2017</v>
      </c>
      <c r="N318" s="779" t="str">
        <f>N$10</f>
        <v>Valore netto al 31/12/2018</v>
      </c>
      <c r="O318" s="779" t="s">
        <v>4064</v>
      </c>
      <c r="P318" s="806"/>
      <c r="Q318" s="779" t="str">
        <f>Q$10</f>
        <v>Prechiusura al ° trimestre 2018</v>
      </c>
      <c r="R318" s="514"/>
      <c r="S318" s="514"/>
      <c r="T318" s="514"/>
      <c r="U318" s="514"/>
      <c r="V318" s="514"/>
      <c r="W318" s="514"/>
    </row>
    <row r="319" spans="2:23" ht="25.5">
      <c r="B319" s="127" t="s">
        <v>710</v>
      </c>
      <c r="C319" s="127" t="s">
        <v>3451</v>
      </c>
      <c r="D319" s="127"/>
      <c r="E319" s="123"/>
      <c r="F319" s="127"/>
      <c r="G319" s="123"/>
      <c r="H319" s="123"/>
      <c r="I319" s="128"/>
      <c r="J319" s="128"/>
      <c r="K319" s="234" t="s">
        <v>713</v>
      </c>
      <c r="L319" s="125" t="s">
        <v>3218</v>
      </c>
      <c r="M319" s="564">
        <f>IF(ISERROR(VLOOKUP($B319,ESTR_PREC!$A$1:$M$6000,4,FALSE))=TRUE,0,VLOOKUP($B319,ESTR_PREC!$A$1:$M$6000,4,FALSE))</f>
        <v>0</v>
      </c>
      <c r="N319" s="225"/>
      <c r="O319" s="560">
        <f t="shared" ref="O319:O326" si="11">+N319-M319</f>
        <v>0</v>
      </c>
      <c r="Q319" s="225"/>
      <c r="R319" s="499"/>
      <c r="S319" s="675"/>
      <c r="T319" s="675"/>
      <c r="U319" s="675"/>
      <c r="V319" s="675"/>
      <c r="W319" s="675"/>
    </row>
    <row r="320" spans="2:23" ht="25.5">
      <c r="B320" s="127" t="s">
        <v>714</v>
      </c>
      <c r="C320" s="127" t="s">
        <v>4441</v>
      </c>
      <c r="D320" s="127"/>
      <c r="E320" s="123"/>
      <c r="F320" s="127"/>
      <c r="G320" s="123"/>
      <c r="H320" s="123"/>
      <c r="I320" s="127"/>
      <c r="J320" s="127"/>
      <c r="K320" s="228" t="s">
        <v>716</v>
      </c>
      <c r="L320" s="125" t="s">
        <v>3218</v>
      </c>
      <c r="M320" s="564">
        <f>IF(ISERROR(VLOOKUP($B320,ESTR_PREC!$A$1:$M$6000,4,FALSE))=TRUE,0,VLOOKUP($B320,ESTR_PREC!$A$1:$M$6000,4,FALSE))</f>
        <v>0</v>
      </c>
      <c r="N320" s="225"/>
      <c r="O320" s="560">
        <f t="shared" si="11"/>
        <v>0</v>
      </c>
      <c r="Q320" s="225"/>
      <c r="R320" s="499"/>
      <c r="S320" s="675"/>
      <c r="T320" s="675"/>
      <c r="U320" s="675"/>
      <c r="V320" s="675"/>
      <c r="W320" s="675"/>
    </row>
    <row r="321" spans="2:26" ht="25.5">
      <c r="B321" s="127" t="s">
        <v>717</v>
      </c>
      <c r="C321" s="127" t="s">
        <v>3452</v>
      </c>
      <c r="D321" s="127"/>
      <c r="E321" s="123"/>
      <c r="F321" s="127"/>
      <c r="G321" s="123"/>
      <c r="H321" s="123"/>
      <c r="I321" s="128"/>
      <c r="J321" s="128"/>
      <c r="K321" s="234" t="s">
        <v>719</v>
      </c>
      <c r="L321" s="125" t="s">
        <v>3218</v>
      </c>
      <c r="M321" s="564">
        <f>IF(ISERROR(VLOOKUP($B321,ESTR_PREC!$A$1:$M$6000,4,FALSE))=TRUE,0,VLOOKUP($B321,ESTR_PREC!$A$1:$M$6000,4,FALSE))</f>
        <v>0</v>
      </c>
      <c r="N321" s="225"/>
      <c r="O321" s="560">
        <f t="shared" si="11"/>
        <v>0</v>
      </c>
      <c r="Q321" s="225"/>
      <c r="R321" s="499"/>
      <c r="S321" s="675"/>
      <c r="T321" s="675"/>
      <c r="U321" s="675"/>
      <c r="V321" s="675"/>
      <c r="W321" s="675"/>
    </row>
    <row r="322" spans="2:26">
      <c r="B322" s="127" t="s">
        <v>720</v>
      </c>
      <c r="C322" s="127" t="s">
        <v>4442</v>
      </c>
      <c r="D322" s="127"/>
      <c r="E322" s="123"/>
      <c r="F322" s="127"/>
      <c r="G322" s="123"/>
      <c r="H322" s="123"/>
      <c r="I322" s="127"/>
      <c r="J322" s="127"/>
      <c r="K322" s="228" t="s">
        <v>722</v>
      </c>
      <c r="L322" s="125" t="s">
        <v>3218</v>
      </c>
      <c r="M322" s="564">
        <f>IF(ISERROR(VLOOKUP($B322,ESTR_PREC!$A$1:$M$6000,4,FALSE))=TRUE,0,VLOOKUP($B322,ESTR_PREC!$A$1:$M$6000,4,FALSE))</f>
        <v>0</v>
      </c>
      <c r="N322" s="225"/>
      <c r="O322" s="560">
        <f t="shared" si="11"/>
        <v>0</v>
      </c>
      <c r="Q322" s="225"/>
      <c r="R322" s="499"/>
      <c r="S322" s="675"/>
      <c r="T322" s="675"/>
      <c r="U322" s="675"/>
      <c r="V322" s="675"/>
      <c r="W322" s="675"/>
    </row>
    <row r="323" spans="2:26">
      <c r="B323" s="127" t="s">
        <v>723</v>
      </c>
      <c r="C323" s="127" t="s">
        <v>4443</v>
      </c>
      <c r="D323" s="127"/>
      <c r="E323" s="123"/>
      <c r="F323" s="127"/>
      <c r="G323" s="123"/>
      <c r="H323" s="123"/>
      <c r="I323" s="127"/>
      <c r="J323" s="127"/>
      <c r="K323" s="228" t="s">
        <v>725</v>
      </c>
      <c r="L323" s="125" t="s">
        <v>3218</v>
      </c>
      <c r="M323" s="564">
        <f>IF(ISERROR(VLOOKUP($B323,ESTR_PREC!$A$1:$M$6000,4,FALSE))=TRUE,0,VLOOKUP($B323,ESTR_PREC!$A$1:$M$6000,4,FALSE))</f>
        <v>0</v>
      </c>
      <c r="N323" s="225"/>
      <c r="O323" s="560">
        <f t="shared" si="11"/>
        <v>0</v>
      </c>
      <c r="Q323" s="225"/>
      <c r="R323" s="499"/>
      <c r="S323" s="675"/>
      <c r="T323" s="675"/>
      <c r="U323" s="675"/>
      <c r="V323" s="675"/>
      <c r="W323" s="675"/>
    </row>
    <row r="324" spans="2:26">
      <c r="B324" s="127" t="s">
        <v>726</v>
      </c>
      <c r="C324" s="127" t="s">
        <v>3453</v>
      </c>
      <c r="D324" s="127"/>
      <c r="E324" s="123"/>
      <c r="F324" s="127"/>
      <c r="G324" s="123"/>
      <c r="H324" s="123"/>
      <c r="I324" s="128"/>
      <c r="J324" s="128"/>
      <c r="K324" s="183" t="s">
        <v>728</v>
      </c>
      <c r="L324" s="125" t="s">
        <v>3218</v>
      </c>
      <c r="M324" s="564">
        <f>IF(ISERROR(VLOOKUP($B324,ESTR_PREC!$A$1:$M$6000,4,FALSE))=TRUE,0,VLOOKUP($B324,ESTR_PREC!$A$1:$M$6000,4,FALSE))</f>
        <v>0</v>
      </c>
      <c r="N324" s="225"/>
      <c r="O324" s="560">
        <f t="shared" si="11"/>
        <v>0</v>
      </c>
      <c r="Q324" s="225"/>
      <c r="R324" s="499"/>
      <c r="S324" s="675"/>
      <c r="T324" s="675"/>
      <c r="U324" s="675"/>
      <c r="V324" s="675"/>
      <c r="W324" s="675"/>
    </row>
    <row r="325" spans="2:26">
      <c r="B325" s="127" t="s">
        <v>729</v>
      </c>
      <c r="C325" s="127" t="s">
        <v>3454</v>
      </c>
      <c r="D325" s="127"/>
      <c r="E325" s="123"/>
      <c r="F325" s="127"/>
      <c r="G325" s="123"/>
      <c r="H325" s="123"/>
      <c r="I325" s="128"/>
      <c r="J325" s="128"/>
      <c r="K325" s="183" t="s">
        <v>730</v>
      </c>
      <c r="L325" s="125" t="s">
        <v>3218</v>
      </c>
      <c r="M325" s="564">
        <f>IF(ISERROR(VLOOKUP($B325,ESTR_PREC!$A$1:$M$6000,4,FALSE))=TRUE,0,VLOOKUP($B325,ESTR_PREC!$A$1:$M$6000,4,FALSE))</f>
        <v>0</v>
      </c>
      <c r="N325" s="225"/>
      <c r="O325" s="560">
        <f t="shared" si="11"/>
        <v>0</v>
      </c>
      <c r="Q325" s="225"/>
      <c r="R325" s="499"/>
      <c r="S325" s="675"/>
      <c r="T325" s="675"/>
      <c r="U325" s="675"/>
      <c r="V325" s="675"/>
      <c r="W325" s="675"/>
    </row>
    <row r="326" spans="2:26">
      <c r="B326" s="127" t="s">
        <v>731</v>
      </c>
      <c r="C326" s="127" t="s">
        <v>3455</v>
      </c>
      <c r="D326" s="127"/>
      <c r="E326" s="123"/>
      <c r="F326" s="127"/>
      <c r="G326" s="123"/>
      <c r="H326" s="123"/>
      <c r="I326" s="128"/>
      <c r="J326" s="128"/>
      <c r="K326" s="257" t="s">
        <v>732</v>
      </c>
      <c r="L326" s="125" t="s">
        <v>3218</v>
      </c>
      <c r="M326" s="564">
        <f>IF(ISERROR(VLOOKUP($B326,ESTR_PREC!$A$1:$M$6000,4,FALSE))=TRUE,0,VLOOKUP($B326,ESTR_PREC!$A$1:$M$6000,4,FALSE))</f>
        <v>0</v>
      </c>
      <c r="N326" s="225"/>
      <c r="O326" s="560">
        <f t="shared" si="11"/>
        <v>0</v>
      </c>
      <c r="Q326" s="225"/>
      <c r="R326" s="499"/>
      <c r="S326" s="675"/>
      <c r="T326" s="675"/>
      <c r="U326" s="675"/>
      <c r="V326" s="675"/>
      <c r="W326" s="675"/>
    </row>
    <row r="327" spans="2:26" ht="15.75" hidden="1" thickBot="1">
      <c r="B327" s="130" t="s">
        <v>733</v>
      </c>
      <c r="C327" s="130" t="s">
        <v>3456</v>
      </c>
      <c r="D327" s="130"/>
      <c r="E327" s="130"/>
      <c r="F327" s="130"/>
      <c r="G327" s="130"/>
      <c r="H327" s="130"/>
      <c r="I327" s="131"/>
      <c r="J327" s="131"/>
      <c r="K327" s="213" t="s">
        <v>736</v>
      </c>
      <c r="L327" s="132" t="s">
        <v>3218</v>
      </c>
      <c r="M327" s="815"/>
      <c r="N327" s="815"/>
      <c r="O327" s="815"/>
      <c r="Q327" s="815"/>
      <c r="R327" s="499"/>
      <c r="S327" s="675"/>
      <c r="T327" s="675"/>
      <c r="U327" s="675"/>
      <c r="V327" s="675"/>
      <c r="W327" s="675"/>
    </row>
    <row r="328" spans="2:26">
      <c r="M328" s="265"/>
      <c r="N328" s="379"/>
      <c r="Q328" s="379"/>
      <c r="R328" s="554"/>
      <c r="S328" s="291"/>
      <c r="T328" s="291"/>
      <c r="U328" s="291"/>
      <c r="V328" s="291"/>
      <c r="W328" s="291"/>
    </row>
    <row r="329" spans="2:26" ht="15.75" thickBot="1">
      <c r="M329" s="265"/>
      <c r="N329" s="379"/>
      <c r="Q329" s="379"/>
      <c r="R329" s="554"/>
      <c r="S329" s="291"/>
      <c r="T329" s="291"/>
      <c r="U329" s="291"/>
      <c r="V329" s="291"/>
      <c r="W329" s="291"/>
    </row>
    <row r="330" spans="2:26" ht="38.25" customHeight="1" thickBot="1">
      <c r="K330" s="541"/>
      <c r="L330" s="465"/>
      <c r="M330" s="328" t="str">
        <f>+$M$10</f>
        <v>Valore netto al 31/12/2017</v>
      </c>
      <c r="N330" s="779" t="str">
        <f>N$10</f>
        <v>Valore netto al 31/12/2018</v>
      </c>
      <c r="O330" s="779" t="s">
        <v>4064</v>
      </c>
      <c r="P330" s="806"/>
      <c r="Q330" s="779" t="str">
        <f>Q$10</f>
        <v>Prechiusura al ° trimestre 2018</v>
      </c>
      <c r="R330" s="525"/>
      <c r="S330" s="811" t="str">
        <f>'NI-San'!S$330</f>
        <v>Costi da utilizzo contributi 2018</v>
      </c>
      <c r="T330" s="1141" t="str">
        <f>'NI-Tot'!U$330</f>
        <v>Costi da utilizzo contributi DI CUI SOCIO-SAN</v>
      </c>
      <c r="U330" s="812"/>
      <c r="V330" s="811" t="str">
        <f>'NI-San'!V$330</f>
        <v>Costi da contributi 2018</v>
      </c>
      <c r="W330" s="1141" t="str">
        <f>'NI-Tot'!X$330</f>
        <v>Costi da contributi DI CUI SOCIO-SAN</v>
      </c>
      <c r="X330" s="678"/>
      <c r="Y330" s="501"/>
      <c r="Z330" s="678"/>
    </row>
    <row r="331" spans="2:26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300" t="s">
        <v>738</v>
      </c>
      <c r="L331" s="97"/>
      <c r="M331" s="98">
        <f>+M335+M417+M837+M850+M867+M977+M1051+M1125+M1199+M1226+M1240+M1256+M1271+M1278+M1345</f>
        <v>0</v>
      </c>
      <c r="N331" s="98">
        <f>+N335+N417+N837+N850+N867+N977+N1051+N1125+N1199+N1226+N1240+N1256+N1271+N1278+N1345</f>
        <v>0</v>
      </c>
      <c r="O331" s="775">
        <f>+N331-M331</f>
        <v>0</v>
      </c>
      <c r="Q331" s="98">
        <f>+Q335+Q417+Q837+Q850+Q867+Q977+Q1051+Q1125+Q1199+Q1226+Q1240+Q1256+Q1271+Q1278+Q1345</f>
        <v>0</v>
      </c>
      <c r="R331" s="518"/>
      <c r="S331" s="98">
        <f>+S335+S417+S837+S850+S867+S977+S1051+S1125+S1199+S1226+S1240+S1256+S1271+S1278+S1345</f>
        <v>0</v>
      </c>
      <c r="T331" s="98">
        <f>+T335+T417+T837+T850+T867+T977+T1051+T1125+T1199+T1226+T1240+T1256+T1271+T1278+T1345</f>
        <v>0</v>
      </c>
      <c r="V331" s="98">
        <f>+V335+V417+V837+V850+V867+V977+V1051+V1125+V1199+V1226+V1240+V1256+V1271+V1278+V1345</f>
        <v>0</v>
      </c>
      <c r="W331" s="98">
        <f>+W335+W417+W837+W850+W867+W977+W1051+W1125+W1199+W1226+W1240+W1256+W1271+W1278+W1345</f>
        <v>0</v>
      </c>
      <c r="X331" s="518"/>
      <c r="Y331" s="501"/>
      <c r="Z331" s="518"/>
    </row>
    <row r="332" spans="2:26" ht="15.75" thickTop="1">
      <c r="M332" s="265"/>
      <c r="N332" s="379"/>
      <c r="Q332" s="379"/>
      <c r="R332" s="554"/>
      <c r="X332" s="501"/>
      <c r="Y332" s="501"/>
      <c r="Z332" s="501"/>
    </row>
    <row r="333" spans="2:26" ht="15.75" thickBot="1">
      <c r="K333" s="542"/>
      <c r="L333" s="543"/>
      <c r="M333" s="265"/>
      <c r="N333" s="379"/>
      <c r="Q333" s="379"/>
      <c r="R333" s="554"/>
      <c r="X333" s="501"/>
      <c r="Y333" s="501"/>
      <c r="Z333" s="501"/>
    </row>
    <row r="334" spans="2:26" ht="39" thickBot="1">
      <c r="K334" s="529"/>
      <c r="L334" s="465"/>
      <c r="M334" s="328" t="str">
        <f>+$M$10</f>
        <v>Valore netto al 31/12/2017</v>
      </c>
      <c r="N334" s="779" t="str">
        <f>N$10</f>
        <v>Valore netto al 31/12/2018</v>
      </c>
      <c r="O334" s="779" t="s">
        <v>4064</v>
      </c>
      <c r="P334" s="806"/>
      <c r="Q334" s="779" t="str">
        <f>Q$10</f>
        <v>Prechiusura al ° trimestre 2018</v>
      </c>
      <c r="R334" s="514"/>
      <c r="S334" s="1145" t="str">
        <f>S$330</f>
        <v>Costi da utilizzo contributi 2018</v>
      </c>
      <c r="T334" s="1143" t="str">
        <f>T$330</f>
        <v>Costi da utilizzo contributi DI CUI SOCIO-SAN</v>
      </c>
      <c r="U334" s="1144"/>
      <c r="V334" s="1142" t="str">
        <f>V$330</f>
        <v>Costi da contributi 2018</v>
      </c>
      <c r="W334" s="1143" t="str">
        <f>W$330</f>
        <v>Costi da contributi DI CUI SOCIO-SAN</v>
      </c>
      <c r="X334" s="681"/>
      <c r="Y334" s="501"/>
      <c r="Z334" s="681"/>
    </row>
    <row r="335" spans="2:26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95" t="s">
        <v>740</v>
      </c>
      <c r="L335" s="105" t="s">
        <v>3218</v>
      </c>
      <c r="M335" s="106">
        <f>+M337+M396</f>
        <v>0</v>
      </c>
      <c r="N335" s="106">
        <f>+N337+N396</f>
        <v>0</v>
      </c>
      <c r="O335" s="775">
        <f>+N335-M335</f>
        <v>0</v>
      </c>
      <c r="Q335" s="106">
        <f>+Q337+Q396</f>
        <v>0</v>
      </c>
      <c r="R335" s="518"/>
      <c r="S335" s="106">
        <f>+S337+S396</f>
        <v>0</v>
      </c>
      <c r="T335" s="106">
        <f>+T337+T396</f>
        <v>0</v>
      </c>
      <c r="V335" s="106">
        <f>+V337+V396</f>
        <v>0</v>
      </c>
      <c r="W335" s="106">
        <f>+W337+W396</f>
        <v>0</v>
      </c>
      <c r="X335" s="518"/>
      <c r="Y335" s="501"/>
      <c r="Z335" s="518"/>
    </row>
    <row r="336" spans="2:26" ht="17.25" thickTop="1" thickBot="1">
      <c r="K336" s="539"/>
      <c r="L336" s="528"/>
      <c r="M336" s="192"/>
      <c r="N336" s="515"/>
      <c r="O336" s="515"/>
      <c r="Q336" s="515"/>
      <c r="R336" s="554"/>
      <c r="S336" s="192"/>
      <c r="T336" s="192"/>
      <c r="V336" s="192"/>
      <c r="W336" s="192"/>
      <c r="X336" s="192"/>
      <c r="Y336" s="501"/>
      <c r="Z336" s="192"/>
    </row>
    <row r="337" spans="1:26" ht="17.25" thickTop="1" thickBot="1">
      <c r="B337" s="110" t="s">
        <v>741</v>
      </c>
      <c r="C337" s="242" t="s">
        <v>3459</v>
      </c>
      <c r="D337" s="243"/>
      <c r="E337" s="112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SUM(M341:M393)</f>
        <v>0</v>
      </c>
      <c r="N337" s="115">
        <f>SUM(N341:N393)</f>
        <v>0</v>
      </c>
      <c r="O337" s="298">
        <f>+N337-M337</f>
        <v>0</v>
      </c>
      <c r="Q337" s="115">
        <f>SUM(Q341:Q393)</f>
        <v>0</v>
      </c>
      <c r="R337" s="519"/>
      <c r="S337" s="115">
        <f>SUM(S341:S393)</f>
        <v>0</v>
      </c>
      <c r="T337" s="115">
        <f>SUM(T341:T393)</f>
        <v>0</v>
      </c>
      <c r="V337" s="115">
        <f>SUM(V341:V393)</f>
        <v>0</v>
      </c>
      <c r="W337" s="115">
        <f>SUM(W341:W393)</f>
        <v>0</v>
      </c>
      <c r="X337" s="519"/>
      <c r="Y337" s="501"/>
      <c r="Z337" s="519"/>
    </row>
    <row r="338" spans="1:26" ht="9" customHeight="1" thickTop="1" thickBot="1">
      <c r="K338" s="540"/>
      <c r="M338" s="265"/>
      <c r="N338" s="379"/>
      <c r="Q338" s="379"/>
      <c r="R338" s="554"/>
      <c r="X338" s="501"/>
      <c r="Y338" s="501"/>
      <c r="Z338" s="501"/>
    </row>
    <row r="339" spans="1:26" ht="39" thickBot="1">
      <c r="B339" s="102" t="s">
        <v>3221</v>
      </c>
      <c r="C339" s="245" t="s">
        <v>48</v>
      </c>
      <c r="D339" s="245"/>
      <c r="E339" s="246"/>
      <c r="F339" s="246"/>
      <c r="G339" s="246"/>
      <c r="H339" s="246"/>
      <c r="I339" s="246"/>
      <c r="J339" s="246"/>
      <c r="K339" s="302" t="s">
        <v>3222</v>
      </c>
      <c r="L339" s="135"/>
      <c r="M339" s="328" t="str">
        <f>+$M$10</f>
        <v>Valore netto al 31/12/2017</v>
      </c>
      <c r="N339" s="779" t="str">
        <f>N$10</f>
        <v>Valore netto al 31/12/2018</v>
      </c>
      <c r="O339" s="779" t="s">
        <v>4064</v>
      </c>
      <c r="P339" s="806"/>
      <c r="Q339" s="779" t="str">
        <f>Q$10</f>
        <v>Prechiusura al ° trimestre 2018</v>
      </c>
      <c r="R339" s="514"/>
      <c r="S339" s="1145" t="str">
        <f>S$330</f>
        <v>Costi da utilizzo contributi 2018</v>
      </c>
      <c r="T339" s="1143" t="str">
        <f>T$330</f>
        <v>Costi da utilizzo contributi DI CUI SOCIO-SAN</v>
      </c>
      <c r="U339" s="1144"/>
      <c r="V339" s="1142" t="str">
        <f>V$330</f>
        <v>Costi da contributi 2018</v>
      </c>
      <c r="W339" s="1143" t="str">
        <f>W$330</f>
        <v>Costi da contributi DI CUI SOCIO-SAN</v>
      </c>
      <c r="X339" s="681"/>
      <c r="Y339" s="501"/>
      <c r="Z339" s="681"/>
    </row>
    <row r="340" spans="1:26" s="1028" customFormat="1" ht="15.75" hidden="1">
      <c r="B340" s="1007" t="s">
        <v>743</v>
      </c>
      <c r="C340" s="1007" t="s">
        <v>3460</v>
      </c>
      <c r="D340" s="1007"/>
      <c r="E340" s="1026"/>
      <c r="F340" s="1007"/>
      <c r="G340" s="1026"/>
      <c r="H340" s="1026"/>
      <c r="I340" s="1007"/>
      <c r="J340" s="1007"/>
      <c r="K340" s="1008" t="s">
        <v>744</v>
      </c>
      <c r="L340" s="1025" t="s">
        <v>3218</v>
      </c>
      <c r="M340" s="1024"/>
      <c r="N340" s="1023"/>
      <c r="O340" s="1022"/>
      <c r="Q340" s="1023"/>
      <c r="R340" s="1029"/>
      <c r="S340" s="1016"/>
      <c r="T340" s="1016"/>
      <c r="U340" s="265"/>
      <c r="V340" s="1016"/>
      <c r="W340" s="1016"/>
      <c r="X340" s="1029"/>
      <c r="Y340" s="1021"/>
      <c r="Z340" s="1029"/>
    </row>
    <row r="341" spans="1:26" hidden="1">
      <c r="A341" s="1027"/>
      <c r="B341" s="127" t="s">
        <v>745</v>
      </c>
      <c r="C341" s="127" t="s">
        <v>3461</v>
      </c>
      <c r="D341" s="127"/>
      <c r="E341" s="123"/>
      <c r="F341" s="127"/>
      <c r="G341" s="123"/>
      <c r="H341" s="123"/>
      <c r="I341" s="123"/>
      <c r="J341" s="123"/>
      <c r="K341" s="161" t="s">
        <v>749</v>
      </c>
      <c r="L341" s="125" t="s">
        <v>3218</v>
      </c>
      <c r="M341" s="564"/>
      <c r="N341" s="564"/>
      <c r="O341" s="560">
        <f t="shared" ref="O341:O354" si="12">+N341-M341</f>
        <v>0</v>
      </c>
      <c r="Q341" s="564"/>
      <c r="R341" s="499"/>
      <c r="S341" s="564"/>
      <c r="T341" s="564"/>
      <c r="U341" s="464"/>
      <c r="V341" s="564"/>
      <c r="W341" s="564"/>
      <c r="X341" s="499"/>
      <c r="Y341" s="501"/>
      <c r="Z341" s="499"/>
    </row>
    <row r="342" spans="1:26">
      <c r="A342" s="1027"/>
      <c r="B342" s="127" t="s">
        <v>754</v>
      </c>
      <c r="C342" s="127" t="s">
        <v>3462</v>
      </c>
      <c r="D342" s="127"/>
      <c r="E342" s="123"/>
      <c r="F342" s="127"/>
      <c r="G342" s="123"/>
      <c r="H342" s="123"/>
      <c r="I342" s="123"/>
      <c r="J342" s="123"/>
      <c r="K342" s="161" t="s">
        <v>756</v>
      </c>
      <c r="L342" s="125" t="s">
        <v>3218</v>
      </c>
      <c r="M342" s="564">
        <f>IF(ISERROR(VLOOKUP($B342,ESTR_PREC!$A$1:$M$6000,4,FALSE))=TRUE,0,VLOOKUP($B342,ESTR_PREC!$A$1:$M$6000,4,FALSE))</f>
        <v>0</v>
      </c>
      <c r="N342" s="225"/>
      <c r="O342" s="560">
        <f t="shared" si="12"/>
        <v>0</v>
      </c>
      <c r="Q342" s="225"/>
      <c r="R342" s="499"/>
      <c r="S342" s="815"/>
      <c r="T342" s="225"/>
      <c r="V342" s="815"/>
      <c r="W342" s="225"/>
      <c r="X342" s="499"/>
      <c r="Y342" s="501"/>
      <c r="Z342" s="499"/>
    </row>
    <row r="343" spans="1:26">
      <c r="A343" s="1027"/>
      <c r="B343" s="127" t="s">
        <v>757</v>
      </c>
      <c r="C343" s="127" t="s">
        <v>3463</v>
      </c>
      <c r="D343" s="127"/>
      <c r="E343" s="123"/>
      <c r="F343" s="127"/>
      <c r="G343" s="123"/>
      <c r="H343" s="123"/>
      <c r="I343" s="123"/>
      <c r="J343" s="123"/>
      <c r="K343" s="161" t="s">
        <v>758</v>
      </c>
      <c r="L343" s="125" t="s">
        <v>3218</v>
      </c>
      <c r="M343" s="564">
        <f>IF(ISERROR(VLOOKUP($B343,ESTR_PREC!$A$1:$M$6000,4,FALSE))=TRUE,0,VLOOKUP($B343,ESTR_PREC!$A$1:$M$6000,4,FALSE))</f>
        <v>0</v>
      </c>
      <c r="N343" s="225"/>
      <c r="O343" s="560">
        <f t="shared" si="12"/>
        <v>0</v>
      </c>
      <c r="Q343" s="225"/>
      <c r="R343" s="499"/>
      <c r="S343" s="815"/>
      <c r="T343" s="225"/>
      <c r="V343" s="815"/>
      <c r="W343" s="225"/>
      <c r="X343" s="499"/>
      <c r="Y343" s="501"/>
      <c r="Z343" s="499"/>
    </row>
    <row r="344" spans="1:26" ht="15.75" thickBot="1">
      <c r="A344" s="734"/>
      <c r="B344" s="127" t="s">
        <v>759</v>
      </c>
      <c r="C344" s="127" t="s">
        <v>3464</v>
      </c>
      <c r="D344" s="127"/>
      <c r="E344" s="123"/>
      <c r="F344" s="127"/>
      <c r="G344" s="123"/>
      <c r="H344" s="123"/>
      <c r="I344" s="123"/>
      <c r="J344" s="123"/>
      <c r="K344" s="161" t="s">
        <v>760</v>
      </c>
      <c r="L344" s="125" t="s">
        <v>3218</v>
      </c>
      <c r="M344" s="564">
        <f>IF(ISERROR(VLOOKUP($B344,ESTR_PREC!$A$1:$M$6000,4,FALSE))=TRUE,0,VLOOKUP($B344,ESTR_PREC!$A$1:$M$6000,4,FALSE))</f>
        <v>0</v>
      </c>
      <c r="N344" s="225"/>
      <c r="O344" s="560">
        <f t="shared" si="12"/>
        <v>0</v>
      </c>
      <c r="Q344" s="225"/>
      <c r="R344" s="499"/>
      <c r="S344" s="225"/>
      <c r="T344" s="225"/>
      <c r="U344" s="1020"/>
      <c r="V344" s="225"/>
      <c r="W344" s="225"/>
      <c r="X344" s="499"/>
      <c r="Y344" s="501"/>
      <c r="Z344" s="499"/>
    </row>
    <row r="345" spans="1:26">
      <c r="B345" s="127" t="s">
        <v>761</v>
      </c>
      <c r="C345" s="127" t="s">
        <v>3465</v>
      </c>
      <c r="D345" s="127"/>
      <c r="E345" s="123"/>
      <c r="F345" s="127"/>
      <c r="G345" s="123"/>
      <c r="H345" s="123"/>
      <c r="I345" s="123"/>
      <c r="J345" s="123"/>
      <c r="K345" s="161" t="s">
        <v>763</v>
      </c>
      <c r="L345" s="125" t="s">
        <v>3218</v>
      </c>
      <c r="M345" s="564">
        <f>IF(ISERROR(VLOOKUP($B345,ESTR_PREC!$A$1:$M$6000,4,FALSE))=TRUE,0,VLOOKUP($B345,ESTR_PREC!$A$1:$M$6000,4,FALSE))</f>
        <v>0</v>
      </c>
      <c r="N345" s="225"/>
      <c r="O345" s="560">
        <f t="shared" si="12"/>
        <v>0</v>
      </c>
      <c r="Q345" s="225"/>
      <c r="R345" s="499"/>
      <c r="S345" s="815"/>
      <c r="T345" s="225"/>
      <c r="V345" s="815"/>
      <c r="W345" s="225"/>
      <c r="X345" s="499"/>
      <c r="Y345" s="501"/>
      <c r="Z345" s="499"/>
    </row>
    <row r="346" spans="1:26" ht="25.5">
      <c r="B346" s="127" t="s">
        <v>764</v>
      </c>
      <c r="C346" s="127" t="s">
        <v>3466</v>
      </c>
      <c r="D346" s="127"/>
      <c r="E346" s="123"/>
      <c r="F346" s="127"/>
      <c r="G346" s="123"/>
      <c r="H346" s="123"/>
      <c r="I346" s="123"/>
      <c r="J346" s="123"/>
      <c r="K346" s="161" t="s">
        <v>765</v>
      </c>
      <c r="L346" s="125" t="s">
        <v>3218</v>
      </c>
      <c r="M346" s="564">
        <f>IF(ISERROR(VLOOKUP($B346,ESTR_PREC!$A$1:$M$6000,4,FALSE))=TRUE,0,VLOOKUP($B346,ESTR_PREC!$A$1:$M$6000,4,FALSE))</f>
        <v>0</v>
      </c>
      <c r="N346" s="225"/>
      <c r="O346" s="560">
        <f t="shared" si="12"/>
        <v>0</v>
      </c>
      <c r="Q346" s="225"/>
      <c r="R346" s="499"/>
      <c r="S346" s="815"/>
      <c r="T346" s="225"/>
      <c r="V346" s="815"/>
      <c r="W346" s="225"/>
      <c r="X346" s="499"/>
      <c r="Y346" s="501"/>
      <c r="Z346" s="499"/>
    </row>
    <row r="347" spans="1:26" ht="25.5">
      <c r="B347" s="127" t="s">
        <v>766</v>
      </c>
      <c r="C347" s="127" t="s">
        <v>3467</v>
      </c>
      <c r="D347" s="127"/>
      <c r="E347" s="123"/>
      <c r="F347" s="127"/>
      <c r="G347" s="123"/>
      <c r="H347" s="123"/>
      <c r="I347" s="123"/>
      <c r="J347" s="123"/>
      <c r="K347" s="161" t="s">
        <v>768</v>
      </c>
      <c r="L347" s="125" t="s">
        <v>3218</v>
      </c>
      <c r="M347" s="564">
        <f>IF(ISERROR(VLOOKUP($B347,ESTR_PREC!$A$1:$M$6000,4,FALSE))=TRUE,0,VLOOKUP($B347,ESTR_PREC!$A$1:$M$6000,4,FALSE))</f>
        <v>0</v>
      </c>
      <c r="N347" s="225"/>
      <c r="O347" s="560">
        <f t="shared" si="12"/>
        <v>0</v>
      </c>
      <c r="Q347" s="225"/>
      <c r="R347" s="499"/>
      <c r="S347" s="225"/>
      <c r="T347" s="225"/>
      <c r="V347" s="225"/>
      <c r="W347" s="225"/>
      <c r="X347" s="499"/>
      <c r="Y347" s="501"/>
      <c r="Z347" s="499"/>
    </row>
    <row r="348" spans="1:26" ht="25.5">
      <c r="B348" s="127" t="s">
        <v>769</v>
      </c>
      <c r="C348" s="127" t="s">
        <v>3468</v>
      </c>
      <c r="D348" s="127"/>
      <c r="E348" s="123"/>
      <c r="F348" s="127"/>
      <c r="G348" s="123"/>
      <c r="H348" s="123"/>
      <c r="I348" s="127"/>
      <c r="J348" s="123"/>
      <c r="K348" s="161" t="s">
        <v>770</v>
      </c>
      <c r="L348" s="125" t="s">
        <v>3218</v>
      </c>
      <c r="M348" s="564">
        <f>IF(ISERROR(VLOOKUP($B348,ESTR_PREC!$A$1:$M$6000,4,FALSE))=TRUE,0,VLOOKUP($B348,ESTR_PREC!$A$1:$M$6000,4,FALSE))</f>
        <v>0</v>
      </c>
      <c r="N348" s="225"/>
      <c r="O348" s="560">
        <f t="shared" si="12"/>
        <v>0</v>
      </c>
      <c r="Q348" s="225"/>
      <c r="R348" s="499"/>
      <c r="S348" s="815"/>
      <c r="T348" s="225"/>
      <c r="V348" s="815"/>
      <c r="W348" s="225"/>
      <c r="X348" s="499"/>
      <c r="Y348" s="501"/>
      <c r="Z348" s="499"/>
    </row>
    <row r="349" spans="1:26">
      <c r="B349" s="127" t="s">
        <v>771</v>
      </c>
      <c r="C349" s="127" t="s">
        <v>3469</v>
      </c>
      <c r="D349" s="127"/>
      <c r="E349" s="123"/>
      <c r="F349" s="127"/>
      <c r="G349" s="123"/>
      <c r="H349" s="123"/>
      <c r="I349" s="123"/>
      <c r="J349" s="123"/>
      <c r="K349" s="161" t="s">
        <v>772</v>
      </c>
      <c r="L349" s="125" t="s">
        <v>3218</v>
      </c>
      <c r="M349" s="564">
        <f>IF(ISERROR(VLOOKUP($B349,ESTR_PREC!$A$1:$M$6000,4,FALSE))=TRUE,0,VLOOKUP($B349,ESTR_PREC!$A$1:$M$6000,4,FALSE))</f>
        <v>0</v>
      </c>
      <c r="N349" s="225"/>
      <c r="O349" s="560">
        <f t="shared" si="12"/>
        <v>0</v>
      </c>
      <c r="Q349" s="225"/>
      <c r="R349" s="499"/>
      <c r="S349" s="225"/>
      <c r="T349" s="225"/>
      <c r="V349" s="225"/>
      <c r="W349" s="225"/>
      <c r="X349" s="499"/>
      <c r="Y349" s="501"/>
      <c r="Z349" s="499"/>
    </row>
    <row r="350" spans="1:26">
      <c r="B350" s="127" t="s">
        <v>773</v>
      </c>
      <c r="C350" s="127" t="s">
        <v>3470</v>
      </c>
      <c r="D350" s="127"/>
      <c r="E350" s="123"/>
      <c r="F350" s="127"/>
      <c r="G350" s="123"/>
      <c r="H350" s="123"/>
      <c r="I350" s="127"/>
      <c r="J350" s="123"/>
      <c r="K350" s="161" t="s">
        <v>774</v>
      </c>
      <c r="L350" s="125" t="s">
        <v>3218</v>
      </c>
      <c r="M350" s="564">
        <f>IF(ISERROR(VLOOKUP($B350,ESTR_PREC!$A$1:$M$6000,4,FALSE))=TRUE,0,VLOOKUP($B350,ESTR_PREC!$A$1:$M$6000,4,FALSE))</f>
        <v>0</v>
      </c>
      <c r="N350" s="225"/>
      <c r="O350" s="560">
        <f t="shared" si="12"/>
        <v>0</v>
      </c>
      <c r="Q350" s="225"/>
      <c r="R350" s="499"/>
      <c r="S350" s="815"/>
      <c r="T350" s="225"/>
      <c r="V350" s="815"/>
      <c r="W350" s="225"/>
      <c r="X350" s="499"/>
      <c r="Y350" s="501"/>
      <c r="Z350" s="499"/>
    </row>
    <row r="351" spans="1:26">
      <c r="B351" s="127" t="s">
        <v>775</v>
      </c>
      <c r="C351" s="127" t="s">
        <v>3471</v>
      </c>
      <c r="D351" s="127"/>
      <c r="E351" s="123"/>
      <c r="F351" s="127"/>
      <c r="G351" s="123"/>
      <c r="H351" s="123"/>
      <c r="I351" s="123"/>
      <c r="J351" s="123"/>
      <c r="K351" s="161" t="s">
        <v>776</v>
      </c>
      <c r="L351" s="125" t="s">
        <v>3218</v>
      </c>
      <c r="M351" s="564">
        <f>IF(ISERROR(VLOOKUP($B351,ESTR_PREC!$A$1:$M$6000,4,FALSE))=TRUE,0,VLOOKUP($B351,ESTR_PREC!$A$1:$M$6000,4,FALSE))</f>
        <v>0</v>
      </c>
      <c r="N351" s="225"/>
      <c r="O351" s="560">
        <f t="shared" si="12"/>
        <v>0</v>
      </c>
      <c r="Q351" s="225"/>
      <c r="R351" s="499"/>
      <c r="S351" s="225"/>
      <c r="T351" s="225"/>
      <c r="V351" s="225"/>
      <c r="W351" s="225"/>
      <c r="X351" s="499"/>
      <c r="Y351" s="501"/>
      <c r="Z351" s="499"/>
    </row>
    <row r="352" spans="1:26" ht="25.5">
      <c r="B352" s="127" t="s">
        <v>777</v>
      </c>
      <c r="C352" s="127" t="s">
        <v>3472</v>
      </c>
      <c r="D352" s="127"/>
      <c r="E352" s="123"/>
      <c r="F352" s="127"/>
      <c r="G352" s="123"/>
      <c r="H352" s="123"/>
      <c r="I352" s="127"/>
      <c r="J352" s="123"/>
      <c r="K352" s="161" t="s">
        <v>778</v>
      </c>
      <c r="L352" s="125" t="s">
        <v>3218</v>
      </c>
      <c r="M352" s="564">
        <f>IF(ISERROR(VLOOKUP($B352,ESTR_PREC!$A$1:$M$6000,4,FALSE))=TRUE,0,VLOOKUP($B352,ESTR_PREC!$A$1:$M$6000,4,FALSE))</f>
        <v>0</v>
      </c>
      <c r="N352" s="225"/>
      <c r="O352" s="560">
        <f t="shared" si="12"/>
        <v>0</v>
      </c>
      <c r="Q352" s="225"/>
      <c r="R352" s="499"/>
      <c r="S352" s="815"/>
      <c r="T352" s="225"/>
      <c r="V352" s="815"/>
      <c r="W352" s="225"/>
      <c r="X352" s="499"/>
      <c r="Y352" s="501"/>
      <c r="Z352" s="499"/>
    </row>
    <row r="353" spans="2:26">
      <c r="B353" s="127" t="s">
        <v>779</v>
      </c>
      <c r="C353" s="127" t="s">
        <v>4444</v>
      </c>
      <c r="D353" s="127"/>
      <c r="E353" s="123"/>
      <c r="F353" s="127"/>
      <c r="G353" s="123"/>
      <c r="H353" s="123"/>
      <c r="I353" s="127"/>
      <c r="J353" s="127"/>
      <c r="K353" s="228" t="s">
        <v>781</v>
      </c>
      <c r="L353" s="125" t="s">
        <v>3218</v>
      </c>
      <c r="M353" s="564">
        <f>IF(ISERROR(VLOOKUP($B353,ESTR_PREC!$A$1:$M$6000,4,FALSE))=TRUE,0,VLOOKUP($B353,ESTR_PREC!$A$1:$M$6000,4,FALSE))</f>
        <v>0</v>
      </c>
      <c r="N353" s="225"/>
      <c r="O353" s="560">
        <f t="shared" si="12"/>
        <v>0</v>
      </c>
      <c r="Q353" s="225"/>
      <c r="R353" s="499"/>
      <c r="S353" s="225"/>
      <c r="T353" s="225"/>
      <c r="V353" s="225"/>
      <c r="W353" s="225"/>
      <c r="X353" s="499"/>
      <c r="Y353" s="501"/>
      <c r="Z353" s="499"/>
    </row>
    <row r="354" spans="2:26">
      <c r="B354" s="127" t="s">
        <v>782</v>
      </c>
      <c r="C354" s="127" t="s">
        <v>4445</v>
      </c>
      <c r="D354" s="127"/>
      <c r="E354" s="123"/>
      <c r="F354" s="127"/>
      <c r="G354" s="123"/>
      <c r="H354" s="123"/>
      <c r="I354" s="127"/>
      <c r="J354" s="127"/>
      <c r="K354" s="228" t="s">
        <v>783</v>
      </c>
      <c r="L354" s="125" t="s">
        <v>3218</v>
      </c>
      <c r="M354" s="564">
        <f>IF(ISERROR(VLOOKUP($B354,ESTR_PREC!$A$1:$M$6000,4,FALSE))=TRUE,0,VLOOKUP($B354,ESTR_PREC!$A$1:$M$6000,4,FALSE))</f>
        <v>0</v>
      </c>
      <c r="N354" s="225"/>
      <c r="O354" s="560">
        <f t="shared" si="12"/>
        <v>0</v>
      </c>
      <c r="Q354" s="225"/>
      <c r="R354" s="499"/>
      <c r="S354" s="225"/>
      <c r="T354" s="225"/>
      <c r="V354" s="225"/>
      <c r="W354" s="225"/>
      <c r="X354" s="499"/>
      <c r="Y354" s="501"/>
      <c r="Z354" s="499"/>
    </row>
    <row r="355" spans="2:26">
      <c r="B355" s="127" t="s">
        <v>784</v>
      </c>
      <c r="C355" s="127" t="s">
        <v>4446</v>
      </c>
      <c r="D355" s="127"/>
      <c r="E355" s="123"/>
      <c r="F355" s="127"/>
      <c r="G355" s="123"/>
      <c r="H355" s="123"/>
      <c r="I355" s="127"/>
      <c r="J355" s="127"/>
      <c r="K355" s="228" t="s">
        <v>785</v>
      </c>
      <c r="L355" s="125" t="s">
        <v>3218</v>
      </c>
      <c r="M355" s="564">
        <f>IF(ISERROR(VLOOKUP($B355,ESTR_PREC!$A$1:$M$6000,4,FALSE))=TRUE,0,VLOOKUP($B355,ESTR_PREC!$A$1:$M$6000,4,FALSE))</f>
        <v>0</v>
      </c>
      <c r="N355" s="225"/>
      <c r="O355" s="560">
        <f t="shared" ref="O355:O362" si="13">+N355-M355</f>
        <v>0</v>
      </c>
      <c r="Q355" s="225"/>
      <c r="R355" s="499"/>
      <c r="S355" s="225"/>
      <c r="T355" s="225"/>
      <c r="V355" s="225"/>
      <c r="W355" s="225"/>
      <c r="X355" s="499"/>
      <c r="Y355" s="501"/>
      <c r="Z355" s="499"/>
    </row>
    <row r="356" spans="2:26">
      <c r="B356" s="127" t="s">
        <v>786</v>
      </c>
      <c r="C356" s="127" t="s">
        <v>3473</v>
      </c>
      <c r="D356" s="127"/>
      <c r="E356" s="123"/>
      <c r="F356" s="127"/>
      <c r="G356" s="123"/>
      <c r="H356" s="123"/>
      <c r="I356" s="123"/>
      <c r="J356" s="123"/>
      <c r="K356" s="161" t="s">
        <v>787</v>
      </c>
      <c r="L356" s="125" t="s">
        <v>3218</v>
      </c>
      <c r="M356" s="564">
        <f>IF(ISERROR(VLOOKUP($B356,ESTR_PREC!$A$1:$M$6000,4,FALSE))=TRUE,0,VLOOKUP($B356,ESTR_PREC!$A$1:$M$6000,4,FALSE))</f>
        <v>0</v>
      </c>
      <c r="N356" s="225"/>
      <c r="O356" s="560">
        <f t="shared" si="13"/>
        <v>0</v>
      </c>
      <c r="Q356" s="225"/>
      <c r="R356" s="499"/>
      <c r="S356" s="225"/>
      <c r="T356" s="225"/>
      <c r="V356" s="225"/>
      <c r="W356" s="225"/>
      <c r="X356" s="499"/>
      <c r="Y356" s="501"/>
      <c r="Z356" s="499"/>
    </row>
    <row r="357" spans="2:26" ht="25.5">
      <c r="B357" s="342" t="s">
        <v>788</v>
      </c>
      <c r="C357" s="127" t="s">
        <v>3474</v>
      </c>
      <c r="D357" s="344"/>
      <c r="E357" s="345"/>
      <c r="F357" s="344"/>
      <c r="G357" s="345"/>
      <c r="H357" s="345"/>
      <c r="I357" s="345"/>
      <c r="J357" s="345"/>
      <c r="K357" s="355" t="s">
        <v>789</v>
      </c>
      <c r="L357" s="125" t="s">
        <v>3218</v>
      </c>
      <c r="M357" s="564">
        <f>IF(ISERROR(VLOOKUP($B357,ESTR_PREC!$A$1:$M$6000,4,FALSE))=TRUE,0,VLOOKUP($B357,ESTR_PREC!$A$1:$M$6000,4,FALSE))</f>
        <v>0</v>
      </c>
      <c r="N357" s="225"/>
      <c r="O357" s="560">
        <f t="shared" si="13"/>
        <v>0</v>
      </c>
      <c r="Q357" s="225"/>
      <c r="R357" s="499"/>
      <c r="S357" s="225"/>
      <c r="T357" s="225"/>
      <c r="V357" s="225"/>
      <c r="W357" s="225"/>
      <c r="X357" s="499"/>
      <c r="Y357" s="501"/>
      <c r="Z357" s="499"/>
    </row>
    <row r="358" spans="2:26">
      <c r="B358" s="127" t="s">
        <v>790</v>
      </c>
      <c r="C358" s="127" t="s">
        <v>3475</v>
      </c>
      <c r="D358" s="127"/>
      <c r="E358" s="123"/>
      <c r="F358" s="127"/>
      <c r="G358" s="123"/>
      <c r="H358" s="123"/>
      <c r="I358" s="127"/>
      <c r="J358" s="123"/>
      <c r="K358" s="355" t="s">
        <v>791</v>
      </c>
      <c r="L358" s="125" t="s">
        <v>3218</v>
      </c>
      <c r="M358" s="564">
        <f>IF(ISERROR(VLOOKUP($B358,ESTR_PREC!$A$1:$M$6000,4,FALSE))=TRUE,0,VLOOKUP($B358,ESTR_PREC!$A$1:$M$6000,4,FALSE))</f>
        <v>0</v>
      </c>
      <c r="N358" s="225"/>
      <c r="O358" s="560">
        <f t="shared" si="13"/>
        <v>0</v>
      </c>
      <c r="Q358" s="225"/>
      <c r="R358" s="499"/>
      <c r="S358" s="815"/>
      <c r="T358" s="225"/>
      <c r="V358" s="815"/>
      <c r="W358" s="225"/>
      <c r="X358" s="499"/>
      <c r="Y358" s="501"/>
      <c r="Z358" s="499"/>
    </row>
    <row r="359" spans="2:26">
      <c r="B359" s="127" t="s">
        <v>792</v>
      </c>
      <c r="C359" s="127" t="s">
        <v>3476</v>
      </c>
      <c r="D359" s="127"/>
      <c r="E359" s="123"/>
      <c r="F359" s="127"/>
      <c r="G359" s="123"/>
      <c r="H359" s="123"/>
      <c r="I359" s="123"/>
      <c r="J359" s="123"/>
      <c r="K359" s="355" t="s">
        <v>4714</v>
      </c>
      <c r="L359" s="125" t="s">
        <v>3218</v>
      </c>
      <c r="M359" s="564">
        <f>IF(ISERROR(VLOOKUP($B359,ESTR_PREC!$A$1:$M$6000,4,FALSE))=TRUE,0,VLOOKUP($B359,ESTR_PREC!$A$1:$M$6000,4,FALSE))</f>
        <v>0</v>
      </c>
      <c r="N359" s="225"/>
      <c r="O359" s="560">
        <f t="shared" si="13"/>
        <v>0</v>
      </c>
      <c r="Q359" s="225"/>
      <c r="R359" s="499"/>
      <c r="S359" s="225"/>
      <c r="T359" s="225"/>
      <c r="V359" s="225"/>
      <c r="W359" s="225"/>
      <c r="X359" s="499"/>
      <c r="Y359" s="501"/>
      <c r="Z359" s="499"/>
    </row>
    <row r="360" spans="2:26" ht="25.5">
      <c r="B360" s="342" t="s">
        <v>794</v>
      </c>
      <c r="C360" s="127" t="s">
        <v>3477</v>
      </c>
      <c r="D360" s="344"/>
      <c r="E360" s="345"/>
      <c r="F360" s="344"/>
      <c r="G360" s="345"/>
      <c r="H360" s="345"/>
      <c r="I360" s="345"/>
      <c r="J360" s="345"/>
      <c r="K360" s="355" t="s">
        <v>795</v>
      </c>
      <c r="L360" s="125" t="s">
        <v>3218</v>
      </c>
      <c r="M360" s="564">
        <f>IF(ISERROR(VLOOKUP($B360,ESTR_PREC!$A$1:$M$6000,4,FALSE))=TRUE,0,VLOOKUP($B360,ESTR_PREC!$A$1:$M$6000,4,FALSE))</f>
        <v>0</v>
      </c>
      <c r="N360" s="225"/>
      <c r="O360" s="560">
        <f t="shared" si="13"/>
        <v>0</v>
      </c>
      <c r="Q360" s="225"/>
      <c r="R360" s="499"/>
      <c r="S360" s="225"/>
      <c r="T360" s="225"/>
      <c r="V360" s="225"/>
      <c r="W360" s="225"/>
      <c r="X360" s="499"/>
      <c r="Y360" s="501"/>
      <c r="Z360" s="499"/>
    </row>
    <row r="361" spans="2:26" ht="25.5">
      <c r="B361" s="342" t="s">
        <v>796</v>
      </c>
      <c r="C361" s="127" t="s">
        <v>3478</v>
      </c>
      <c r="D361" s="344"/>
      <c r="E361" s="345"/>
      <c r="F361" s="344"/>
      <c r="G361" s="345"/>
      <c r="H361" s="345"/>
      <c r="I361" s="345"/>
      <c r="J361" s="345"/>
      <c r="K361" s="355" t="s">
        <v>797</v>
      </c>
      <c r="L361" s="125" t="s">
        <v>3218</v>
      </c>
      <c r="M361" s="564">
        <f>IF(ISERROR(VLOOKUP($B361,ESTR_PREC!$A$1:$M$6000,4,FALSE))=TRUE,0,VLOOKUP($B361,ESTR_PREC!$A$1:$M$6000,4,FALSE))</f>
        <v>0</v>
      </c>
      <c r="N361" s="225"/>
      <c r="O361" s="560">
        <f t="shared" si="13"/>
        <v>0</v>
      </c>
      <c r="Q361" s="225"/>
      <c r="R361" s="499"/>
      <c r="S361" s="225"/>
      <c r="T361" s="225"/>
      <c r="V361" s="225"/>
      <c r="W361" s="225"/>
      <c r="X361" s="499"/>
      <c r="Y361" s="501"/>
      <c r="Z361" s="499"/>
    </row>
    <row r="362" spans="2:26" ht="27.75" customHeight="1">
      <c r="B362" s="127" t="s">
        <v>798</v>
      </c>
      <c r="C362" s="127" t="s">
        <v>3479</v>
      </c>
      <c r="D362" s="127"/>
      <c r="E362" s="123"/>
      <c r="F362" s="127"/>
      <c r="G362" s="123"/>
      <c r="H362" s="123"/>
      <c r="I362" s="127"/>
      <c r="J362" s="123"/>
      <c r="K362" s="783" t="s">
        <v>799</v>
      </c>
      <c r="L362" s="125" t="s">
        <v>3218</v>
      </c>
      <c r="M362" s="564">
        <f>IF(ISERROR(VLOOKUP($B362,ESTR_PREC!$A$1:$M$6000,4,FALSE))=TRUE,0,VLOOKUP($B362,ESTR_PREC!$A$1:$M$6000,4,FALSE))</f>
        <v>0</v>
      </c>
      <c r="N362" s="225"/>
      <c r="O362" s="560">
        <f t="shared" si="13"/>
        <v>0</v>
      </c>
      <c r="Q362" s="225"/>
      <c r="R362" s="499"/>
      <c r="S362" s="815"/>
      <c r="T362" s="225"/>
      <c r="V362" s="815"/>
      <c r="W362" s="225"/>
      <c r="X362" s="499"/>
      <c r="Y362" s="501"/>
      <c r="Z362" s="499"/>
    </row>
    <row r="363" spans="2:26" hidden="1">
      <c r="B363" s="127" t="s">
        <v>800</v>
      </c>
      <c r="C363" s="127" t="s">
        <v>4447</v>
      </c>
      <c r="D363" s="127"/>
      <c r="E363" s="123"/>
      <c r="F363" s="127"/>
      <c r="G363" s="123"/>
      <c r="H363" s="123"/>
      <c r="I363" s="127"/>
      <c r="J363" s="127"/>
      <c r="K363" s="346" t="s">
        <v>802</v>
      </c>
      <c r="L363" s="125" t="s">
        <v>3218</v>
      </c>
      <c r="M363" s="343"/>
      <c r="N363" s="343"/>
      <c r="O363" s="827"/>
      <c r="Q363" s="343"/>
      <c r="R363" s="499"/>
      <c r="S363" s="343"/>
      <c r="T363" s="343"/>
      <c r="V363" s="343"/>
      <c r="W363" s="343"/>
      <c r="X363" s="499"/>
      <c r="Y363" s="501"/>
      <c r="Z363" s="499"/>
    </row>
    <row r="364" spans="2:26">
      <c r="B364" s="127" t="s">
        <v>803</v>
      </c>
      <c r="C364" s="127" t="s">
        <v>3480</v>
      </c>
      <c r="D364" s="127"/>
      <c r="E364" s="123"/>
      <c r="F364" s="127"/>
      <c r="G364" s="123"/>
      <c r="H364" s="123"/>
      <c r="I364" s="123"/>
      <c r="J364" s="123"/>
      <c r="K364" s="355" t="s">
        <v>806</v>
      </c>
      <c r="L364" s="125" t="s">
        <v>3218</v>
      </c>
      <c r="M364" s="564">
        <f>IF(ISERROR(VLOOKUP($B364,ESTR_PREC!$A$1:$M$6000,4,FALSE))=TRUE,0,VLOOKUP($B364,ESTR_PREC!$A$1:$M$6000,4,FALSE))</f>
        <v>0</v>
      </c>
      <c r="N364" s="225"/>
      <c r="O364" s="560">
        <f>+N364-M364</f>
        <v>0</v>
      </c>
      <c r="Q364" s="225"/>
      <c r="R364" s="499"/>
      <c r="S364" s="225"/>
      <c r="T364" s="225"/>
      <c r="V364" s="225"/>
      <c r="W364" s="225"/>
      <c r="X364" s="499"/>
      <c r="Y364" s="501"/>
      <c r="Z364" s="499"/>
    </row>
    <row r="365" spans="2:26">
      <c r="B365" s="127" t="s">
        <v>808</v>
      </c>
      <c r="C365" s="127" t="s">
        <v>3481</v>
      </c>
      <c r="D365" s="127"/>
      <c r="E365" s="123"/>
      <c r="F365" s="127"/>
      <c r="G365" s="123"/>
      <c r="H365" s="123"/>
      <c r="I365" s="123"/>
      <c r="J365" s="123"/>
      <c r="K365" s="319" t="s">
        <v>810</v>
      </c>
      <c r="L365" s="125" t="s">
        <v>3218</v>
      </c>
      <c r="M365" s="564">
        <f>IF(ISERROR(VLOOKUP($B365,ESTR_PREC!$A$1:$M$6000,4,FALSE))=TRUE,0,VLOOKUP($B365,ESTR_PREC!$A$1:$M$6000,4,FALSE))</f>
        <v>0</v>
      </c>
      <c r="N365" s="225"/>
      <c r="O365" s="560">
        <f>+N365-M365</f>
        <v>0</v>
      </c>
      <c r="Q365" s="225"/>
      <c r="R365" s="499"/>
      <c r="S365" s="225"/>
      <c r="T365" s="225"/>
      <c r="V365" s="225"/>
      <c r="W365" s="225"/>
      <c r="X365" s="499"/>
      <c r="Y365" s="501"/>
      <c r="Z365" s="499"/>
    </row>
    <row r="366" spans="2:26" ht="25.5">
      <c r="B366" s="127" t="s">
        <v>814</v>
      </c>
      <c r="C366" s="127" t="s">
        <v>3482</v>
      </c>
      <c r="D366" s="127"/>
      <c r="E366" s="123"/>
      <c r="F366" s="127"/>
      <c r="G366" s="123"/>
      <c r="H366" s="123"/>
      <c r="I366" s="123"/>
      <c r="J366" s="123"/>
      <c r="K366" s="319" t="s">
        <v>4715</v>
      </c>
      <c r="L366" s="125" t="s">
        <v>3218</v>
      </c>
      <c r="M366" s="564">
        <f>IF(ISERROR(VLOOKUP($B366,ESTR_PREC!$A$1:$M$6000,4,FALSE))=TRUE,0,VLOOKUP($B366,ESTR_PREC!$A$1:$M$6000,4,FALSE))</f>
        <v>0</v>
      </c>
      <c r="N366" s="225"/>
      <c r="O366" s="560">
        <f>+N366-M366</f>
        <v>0</v>
      </c>
      <c r="Q366" s="225"/>
      <c r="R366" s="499"/>
      <c r="S366" s="225"/>
      <c r="T366" s="225"/>
      <c r="V366" s="225"/>
      <c r="W366" s="225"/>
      <c r="X366" s="499"/>
      <c r="Y366" s="501"/>
      <c r="Z366" s="499"/>
    </row>
    <row r="367" spans="2:26">
      <c r="B367" s="127" t="s">
        <v>817</v>
      </c>
      <c r="C367" s="127" t="s">
        <v>4448</v>
      </c>
      <c r="D367" s="127"/>
      <c r="E367" s="123"/>
      <c r="F367" s="127"/>
      <c r="G367" s="123"/>
      <c r="H367" s="123"/>
      <c r="I367" s="127"/>
      <c r="J367" s="127"/>
      <c r="K367" s="346" t="s">
        <v>819</v>
      </c>
      <c r="L367" s="125" t="s">
        <v>3218</v>
      </c>
      <c r="M367" s="564">
        <f>IF(ISERROR(VLOOKUP($B367,ESTR_PREC!$A$1:$M$6000,4,FALSE))=TRUE,0,VLOOKUP($B367,ESTR_PREC!$A$1:$M$6000,4,FALSE))</f>
        <v>0</v>
      </c>
      <c r="N367" s="225"/>
      <c r="O367" s="560">
        <f>+N367-M367</f>
        <v>0</v>
      </c>
      <c r="Q367" s="225"/>
      <c r="R367" s="499"/>
      <c r="S367" s="225"/>
      <c r="T367" s="225"/>
      <c r="V367" s="225"/>
      <c r="W367" s="225"/>
      <c r="X367" s="499"/>
      <c r="Y367" s="501"/>
      <c r="Z367" s="499"/>
    </row>
    <row r="368" spans="2:26" ht="25.5" hidden="1">
      <c r="B368" s="127" t="s">
        <v>822</v>
      </c>
      <c r="C368" s="127" t="s">
        <v>3483</v>
      </c>
      <c r="D368" s="127"/>
      <c r="E368" s="123"/>
      <c r="F368" s="127"/>
      <c r="G368" s="123"/>
      <c r="H368" s="123"/>
      <c r="I368" s="123"/>
      <c r="J368" s="123"/>
      <c r="K368" s="319" t="s">
        <v>3484</v>
      </c>
      <c r="L368" s="125" t="s">
        <v>3218</v>
      </c>
      <c r="M368" s="564"/>
      <c r="N368" s="343"/>
      <c r="O368" s="827"/>
      <c r="Q368" s="343"/>
      <c r="R368" s="499"/>
      <c r="S368" s="343"/>
      <c r="T368" s="343"/>
      <c r="V368" s="343"/>
      <c r="W368" s="343"/>
      <c r="X368" s="499"/>
      <c r="Y368" s="501"/>
      <c r="Z368" s="499"/>
    </row>
    <row r="369" spans="2:26" ht="25.5">
      <c r="B369" s="127" t="s">
        <v>824</v>
      </c>
      <c r="C369" s="127" t="s">
        <v>3485</v>
      </c>
      <c r="D369" s="127"/>
      <c r="E369" s="123"/>
      <c r="F369" s="127"/>
      <c r="G369" s="123"/>
      <c r="H369" s="123"/>
      <c r="I369" s="123"/>
      <c r="J369" s="123"/>
      <c r="K369" s="319" t="s">
        <v>825</v>
      </c>
      <c r="L369" s="125" t="s">
        <v>3218</v>
      </c>
      <c r="M369" s="564">
        <f>IF(ISERROR(VLOOKUP($B369,ESTR_PREC!$A$1:$M$6000,4,FALSE))=TRUE,0,VLOOKUP($B369,ESTR_PREC!$A$1:$M$6000,4,FALSE))</f>
        <v>0</v>
      </c>
      <c r="N369" s="225"/>
      <c r="O369" s="560">
        <f t="shared" ref="O369:O380" si="14">+N369-M369</f>
        <v>0</v>
      </c>
      <c r="Q369" s="225"/>
      <c r="R369" s="499"/>
      <c r="S369" s="225"/>
      <c r="T369" s="225"/>
      <c r="V369" s="225"/>
      <c r="W369" s="225"/>
      <c r="X369" s="499"/>
      <c r="Y369" s="501"/>
      <c r="Z369" s="499"/>
    </row>
    <row r="370" spans="2:26">
      <c r="B370" s="127" t="s">
        <v>826</v>
      </c>
      <c r="C370" s="127" t="s">
        <v>3486</v>
      </c>
      <c r="D370" s="127"/>
      <c r="E370" s="123"/>
      <c r="F370" s="127"/>
      <c r="G370" s="123"/>
      <c r="H370" s="123"/>
      <c r="I370" s="123"/>
      <c r="J370" s="123"/>
      <c r="K370" s="319" t="s">
        <v>827</v>
      </c>
      <c r="L370" s="125" t="s">
        <v>3218</v>
      </c>
      <c r="M370" s="564">
        <f>IF(ISERROR(VLOOKUP($B370,ESTR_PREC!$A$1:$M$6000,4,FALSE))=TRUE,0,VLOOKUP($B370,ESTR_PREC!$A$1:$M$6000,4,FALSE))</f>
        <v>0</v>
      </c>
      <c r="N370" s="225"/>
      <c r="O370" s="560">
        <f t="shared" si="14"/>
        <v>0</v>
      </c>
      <c r="Q370" s="225"/>
      <c r="R370" s="499"/>
      <c r="S370" s="225"/>
      <c r="T370" s="225"/>
      <c r="V370" s="225"/>
      <c r="W370" s="225"/>
      <c r="X370" s="499"/>
      <c r="Y370" s="501"/>
      <c r="Z370" s="499"/>
    </row>
    <row r="371" spans="2:26">
      <c r="B371" s="127" t="s">
        <v>828</v>
      </c>
      <c r="C371" s="127" t="s">
        <v>3487</v>
      </c>
      <c r="D371" s="127"/>
      <c r="E371" s="123"/>
      <c r="F371" s="127"/>
      <c r="G371" s="123"/>
      <c r="H371" s="123"/>
      <c r="I371" s="123"/>
      <c r="J371" s="123"/>
      <c r="K371" s="319" t="s">
        <v>829</v>
      </c>
      <c r="L371" s="125" t="s">
        <v>3218</v>
      </c>
      <c r="M371" s="564">
        <f>IF(ISERROR(VLOOKUP($B371,ESTR_PREC!$A$1:$M$6000,4,FALSE))=TRUE,0,VLOOKUP($B371,ESTR_PREC!$A$1:$M$6000,4,FALSE))</f>
        <v>0</v>
      </c>
      <c r="N371" s="225"/>
      <c r="O371" s="560">
        <f t="shared" si="14"/>
        <v>0</v>
      </c>
      <c r="Q371" s="225"/>
      <c r="R371" s="499"/>
      <c r="S371" s="225"/>
      <c r="T371" s="225"/>
      <c r="V371" s="225"/>
      <c r="W371" s="225"/>
      <c r="X371" s="499"/>
      <c r="Y371" s="501"/>
      <c r="Z371" s="499"/>
    </row>
    <row r="372" spans="2:26" ht="25.5">
      <c r="B372" s="127" t="s">
        <v>830</v>
      </c>
      <c r="C372" s="127" t="s">
        <v>3488</v>
      </c>
      <c r="D372" s="127"/>
      <c r="E372" s="123"/>
      <c r="F372" s="127"/>
      <c r="G372" s="123"/>
      <c r="H372" s="123"/>
      <c r="I372" s="123"/>
      <c r="J372" s="123"/>
      <c r="K372" s="319" t="s">
        <v>831</v>
      </c>
      <c r="L372" s="125" t="s">
        <v>3218</v>
      </c>
      <c r="M372" s="564">
        <f>IF(ISERROR(VLOOKUP($B372,ESTR_PREC!$A$1:$M$6000,4,FALSE))=TRUE,0,VLOOKUP($B372,ESTR_PREC!$A$1:$M$6000,4,FALSE))</f>
        <v>0</v>
      </c>
      <c r="N372" s="225"/>
      <c r="O372" s="560">
        <f t="shared" si="14"/>
        <v>0</v>
      </c>
      <c r="Q372" s="225"/>
      <c r="R372" s="499"/>
      <c r="S372" s="225"/>
      <c r="T372" s="225"/>
      <c r="V372" s="225"/>
      <c r="W372" s="225"/>
      <c r="X372" s="499"/>
      <c r="Y372" s="501"/>
      <c r="Z372" s="499"/>
    </row>
    <row r="373" spans="2:26" ht="25.5">
      <c r="B373" s="127" t="s">
        <v>832</v>
      </c>
      <c r="C373" s="127" t="s">
        <v>3489</v>
      </c>
      <c r="D373" s="127"/>
      <c r="E373" s="123"/>
      <c r="F373" s="127"/>
      <c r="G373" s="123"/>
      <c r="H373" s="123"/>
      <c r="I373" s="123"/>
      <c r="J373" s="123"/>
      <c r="K373" s="319" t="s">
        <v>833</v>
      </c>
      <c r="L373" s="125" t="s">
        <v>3218</v>
      </c>
      <c r="M373" s="564">
        <f>IF(ISERROR(VLOOKUP($B373,ESTR_PREC!$A$1:$M$6000,4,FALSE))=TRUE,0,VLOOKUP($B373,ESTR_PREC!$A$1:$M$6000,4,FALSE))</f>
        <v>0</v>
      </c>
      <c r="N373" s="225"/>
      <c r="O373" s="560">
        <f t="shared" si="14"/>
        <v>0</v>
      </c>
      <c r="Q373" s="225"/>
      <c r="R373" s="499"/>
      <c r="S373" s="225"/>
      <c r="T373" s="225"/>
      <c r="V373" s="225"/>
      <c r="W373" s="225"/>
      <c r="X373" s="499"/>
      <c r="Y373" s="501"/>
      <c r="Z373" s="499"/>
    </row>
    <row r="374" spans="2:26">
      <c r="B374" s="127" t="s">
        <v>834</v>
      </c>
      <c r="C374" s="127" t="s">
        <v>3490</v>
      </c>
      <c r="D374" s="127"/>
      <c r="E374" s="123"/>
      <c r="F374" s="127"/>
      <c r="G374" s="123"/>
      <c r="H374" s="123"/>
      <c r="I374" s="123"/>
      <c r="J374" s="123"/>
      <c r="K374" s="319" t="s">
        <v>835</v>
      </c>
      <c r="L374" s="125" t="s">
        <v>3218</v>
      </c>
      <c r="M374" s="564">
        <f>IF(ISERROR(VLOOKUP($B374,ESTR_PREC!$A$1:$M$6000,4,FALSE))=TRUE,0,VLOOKUP($B374,ESTR_PREC!$A$1:$M$6000,4,FALSE))</f>
        <v>0</v>
      </c>
      <c r="N374" s="225"/>
      <c r="O374" s="560">
        <f t="shared" si="14"/>
        <v>0</v>
      </c>
      <c r="Q374" s="225"/>
      <c r="R374" s="499"/>
      <c r="S374" s="225"/>
      <c r="T374" s="225"/>
      <c r="V374" s="225"/>
      <c r="W374" s="225"/>
      <c r="X374" s="499"/>
      <c r="Y374" s="501"/>
      <c r="Z374" s="499"/>
    </row>
    <row r="375" spans="2:26" ht="25.5">
      <c r="B375" s="127" t="s">
        <v>836</v>
      </c>
      <c r="C375" s="127" t="s">
        <v>3491</v>
      </c>
      <c r="D375" s="127"/>
      <c r="E375" s="123"/>
      <c r="F375" s="127"/>
      <c r="G375" s="123"/>
      <c r="H375" s="123"/>
      <c r="I375" s="123"/>
      <c r="J375" s="123"/>
      <c r="K375" s="319" t="s">
        <v>837</v>
      </c>
      <c r="L375" s="125" t="s">
        <v>3218</v>
      </c>
      <c r="M375" s="564">
        <f>IF(ISERROR(VLOOKUP($B375,ESTR_PREC!$A$1:$M$6000,4,FALSE))=TRUE,0,VLOOKUP($B375,ESTR_PREC!$A$1:$M$6000,4,FALSE))</f>
        <v>0</v>
      </c>
      <c r="N375" s="225"/>
      <c r="O375" s="560">
        <f t="shared" si="14"/>
        <v>0</v>
      </c>
      <c r="Q375" s="225"/>
      <c r="R375" s="499"/>
      <c r="S375" s="225"/>
      <c r="T375" s="225"/>
      <c r="V375" s="225"/>
      <c r="W375" s="225"/>
      <c r="X375" s="499"/>
      <c r="Y375" s="501"/>
      <c r="Z375" s="499"/>
    </row>
    <row r="376" spans="2:26" ht="25.5">
      <c r="B376" s="127" t="s">
        <v>838</v>
      </c>
      <c r="C376" s="127" t="s">
        <v>3492</v>
      </c>
      <c r="D376" s="127"/>
      <c r="E376" s="123"/>
      <c r="F376" s="127"/>
      <c r="G376" s="123"/>
      <c r="H376" s="123"/>
      <c r="I376" s="123"/>
      <c r="J376" s="123"/>
      <c r="K376" s="319" t="s">
        <v>839</v>
      </c>
      <c r="L376" s="125" t="s">
        <v>3218</v>
      </c>
      <c r="M376" s="564">
        <f>IF(ISERROR(VLOOKUP($B376,ESTR_PREC!$A$1:$M$6000,4,FALSE))=TRUE,0,VLOOKUP($B376,ESTR_PREC!$A$1:$M$6000,4,FALSE))</f>
        <v>0</v>
      </c>
      <c r="N376" s="225"/>
      <c r="O376" s="560">
        <f t="shared" si="14"/>
        <v>0</v>
      </c>
      <c r="Q376" s="225"/>
      <c r="R376" s="499"/>
      <c r="S376" s="225"/>
      <c r="T376" s="225"/>
      <c r="V376" s="225"/>
      <c r="W376" s="225"/>
      <c r="X376" s="499"/>
      <c r="Y376" s="501"/>
      <c r="Z376" s="499"/>
    </row>
    <row r="377" spans="2:26">
      <c r="B377" s="127" t="s">
        <v>840</v>
      </c>
      <c r="C377" s="127" t="s">
        <v>4449</v>
      </c>
      <c r="D377" s="127"/>
      <c r="E377" s="123"/>
      <c r="F377" s="127"/>
      <c r="G377" s="123"/>
      <c r="H377" s="123"/>
      <c r="I377" s="127"/>
      <c r="J377" s="127"/>
      <c r="K377" s="346" t="s">
        <v>841</v>
      </c>
      <c r="L377" s="125" t="s">
        <v>3218</v>
      </c>
      <c r="M377" s="564">
        <f>IF(ISERROR(VLOOKUP($B377,ESTR_PREC!$A$1:$M$6000,4,FALSE))=TRUE,0,VLOOKUP($B377,ESTR_PREC!$A$1:$M$6000,4,FALSE))</f>
        <v>0</v>
      </c>
      <c r="N377" s="225"/>
      <c r="O377" s="560">
        <f t="shared" si="14"/>
        <v>0</v>
      </c>
      <c r="Q377" s="225"/>
      <c r="R377" s="499"/>
      <c r="S377" s="225"/>
      <c r="T377" s="225"/>
      <c r="V377" s="225"/>
      <c r="W377" s="225"/>
      <c r="X377" s="499"/>
      <c r="Y377" s="501"/>
      <c r="Z377" s="499"/>
    </row>
    <row r="378" spans="2:26">
      <c r="B378" s="342" t="s">
        <v>842</v>
      </c>
      <c r="C378" s="127" t="s">
        <v>3493</v>
      </c>
      <c r="D378" s="127"/>
      <c r="E378" s="123"/>
      <c r="F378" s="127"/>
      <c r="G378" s="123"/>
      <c r="H378" s="123"/>
      <c r="I378" s="127"/>
      <c r="J378" s="127"/>
      <c r="K378" s="346" t="s">
        <v>843</v>
      </c>
      <c r="L378" s="125" t="s">
        <v>3218</v>
      </c>
      <c r="M378" s="564">
        <f>IF(ISERROR(VLOOKUP($B378,ESTR_PREC!$A$1:$M$6000,4,FALSE))=TRUE,0,VLOOKUP($B378,ESTR_PREC!$A$1:$M$6000,4,FALSE))</f>
        <v>0</v>
      </c>
      <c r="N378" s="225"/>
      <c r="O378" s="560">
        <f t="shared" si="14"/>
        <v>0</v>
      </c>
      <c r="Q378" s="225"/>
      <c r="R378" s="499"/>
      <c r="S378" s="225"/>
      <c r="T378" s="225"/>
      <c r="V378" s="225"/>
      <c r="W378" s="225"/>
      <c r="X378" s="499"/>
      <c r="Y378" s="501"/>
      <c r="Z378" s="499"/>
    </row>
    <row r="379" spans="2:26" ht="25.5">
      <c r="B379" s="342" t="s">
        <v>844</v>
      </c>
      <c r="C379" s="127" t="s">
        <v>3494</v>
      </c>
      <c r="D379" s="127"/>
      <c r="E379" s="123"/>
      <c r="F379" s="127"/>
      <c r="G379" s="123"/>
      <c r="H379" s="123"/>
      <c r="I379" s="127"/>
      <c r="J379" s="127"/>
      <c r="K379" s="346" t="s">
        <v>845</v>
      </c>
      <c r="L379" s="125" t="s">
        <v>3218</v>
      </c>
      <c r="M379" s="564">
        <f>IF(ISERROR(VLOOKUP($B379,ESTR_PREC!$A$1:$M$6000,4,FALSE))=TRUE,0,VLOOKUP($B379,ESTR_PREC!$A$1:$M$6000,4,FALSE))</f>
        <v>0</v>
      </c>
      <c r="N379" s="225"/>
      <c r="O379" s="560">
        <f t="shared" si="14"/>
        <v>0</v>
      </c>
      <c r="Q379" s="225"/>
      <c r="R379" s="499"/>
      <c r="S379" s="225"/>
      <c r="T379" s="225"/>
      <c r="V379" s="225"/>
      <c r="W379" s="225"/>
      <c r="X379" s="499"/>
      <c r="Y379" s="501"/>
      <c r="Z379" s="499"/>
    </row>
    <row r="380" spans="2:26" ht="27" customHeight="1">
      <c r="B380" s="127" t="s">
        <v>846</v>
      </c>
      <c r="C380" s="127" t="s">
        <v>3495</v>
      </c>
      <c r="D380" s="127"/>
      <c r="E380" s="123"/>
      <c r="F380" s="127"/>
      <c r="G380" s="123"/>
      <c r="H380" s="123"/>
      <c r="I380" s="123"/>
      <c r="J380" s="123"/>
      <c r="K380" s="319" t="s">
        <v>848</v>
      </c>
      <c r="L380" s="125" t="s">
        <v>3218</v>
      </c>
      <c r="M380" s="564">
        <f>IF(ISERROR(VLOOKUP($B380,ESTR_PREC!$A$1:$M$6000,4,FALSE))=TRUE,0,VLOOKUP($B380,ESTR_PREC!$A$1:$M$6000,4,FALSE))</f>
        <v>0</v>
      </c>
      <c r="N380" s="225"/>
      <c r="O380" s="560">
        <f t="shared" si="14"/>
        <v>0</v>
      </c>
      <c r="Q380" s="225"/>
      <c r="R380" s="499"/>
      <c r="S380" s="225"/>
      <c r="T380" s="225"/>
      <c r="V380" s="225"/>
      <c r="W380" s="225"/>
      <c r="X380" s="499"/>
      <c r="Y380" s="501"/>
      <c r="Z380" s="499"/>
    </row>
    <row r="381" spans="2:26" ht="15" hidden="1" customHeight="1">
      <c r="B381" s="127" t="s">
        <v>849</v>
      </c>
      <c r="C381" s="127" t="s">
        <v>3496</v>
      </c>
      <c r="D381" s="127"/>
      <c r="E381" s="123"/>
      <c r="F381" s="127"/>
      <c r="G381" s="123"/>
      <c r="H381" s="123"/>
      <c r="I381" s="127"/>
      <c r="J381" s="123"/>
      <c r="K381" s="319" t="s">
        <v>3497</v>
      </c>
      <c r="L381" s="125" t="s">
        <v>3218</v>
      </c>
      <c r="M381" s="828"/>
      <c r="N381" s="815"/>
      <c r="O381" s="827"/>
      <c r="Q381" s="815"/>
      <c r="R381" s="499"/>
      <c r="S381" s="815"/>
      <c r="T381" s="815"/>
      <c r="V381" s="815"/>
      <c r="W381" s="815"/>
      <c r="X381" s="499"/>
      <c r="Y381" s="501"/>
      <c r="Z381" s="499"/>
    </row>
    <row r="382" spans="2:26" hidden="1">
      <c r="B382" s="127" t="s">
        <v>851</v>
      </c>
      <c r="C382" s="127" t="s">
        <v>3498</v>
      </c>
      <c r="D382" s="127"/>
      <c r="E382" s="123"/>
      <c r="F382" s="127"/>
      <c r="G382" s="123"/>
      <c r="H382" s="123"/>
      <c r="I382" s="127"/>
      <c r="J382" s="123"/>
      <c r="K382" s="319" t="s">
        <v>3499</v>
      </c>
      <c r="L382" s="125" t="s">
        <v>3218</v>
      </c>
      <c r="M382" s="828"/>
      <c r="N382" s="815"/>
      <c r="O382" s="827"/>
      <c r="Q382" s="815"/>
      <c r="R382" s="499"/>
      <c r="S382" s="815"/>
      <c r="T382" s="815"/>
      <c r="V382" s="815"/>
      <c r="W382" s="815"/>
      <c r="X382" s="499"/>
      <c r="Y382" s="501"/>
      <c r="Z382" s="499"/>
    </row>
    <row r="383" spans="2:26" ht="25.5">
      <c r="B383" s="127" t="s">
        <v>853</v>
      </c>
      <c r="C383" s="127" t="s">
        <v>3500</v>
      </c>
      <c r="D383" s="127"/>
      <c r="E383" s="123"/>
      <c r="F383" s="127"/>
      <c r="G383" s="123"/>
      <c r="H383" s="123"/>
      <c r="I383" s="127"/>
      <c r="J383" s="123"/>
      <c r="K383" s="319" t="s">
        <v>855</v>
      </c>
      <c r="L383" s="125" t="s">
        <v>3218</v>
      </c>
      <c r="M383" s="564">
        <f>IF(ISERROR(VLOOKUP($B383,ESTR_PREC!$A$1:$M$6000,4,FALSE))=TRUE,0,VLOOKUP($B383,ESTR_PREC!$A$1:$M$6000,4,FALSE))</f>
        <v>0</v>
      </c>
      <c r="N383" s="225"/>
      <c r="O383" s="560">
        <f t="shared" ref="O383:O393" si="15">+N383-M383</f>
        <v>0</v>
      </c>
      <c r="Q383" s="225"/>
      <c r="R383" s="499"/>
      <c r="S383" s="225"/>
      <c r="T383" s="225"/>
      <c r="V383" s="225"/>
      <c r="W383" s="225"/>
      <c r="X383" s="499"/>
      <c r="Y383" s="501"/>
      <c r="Z383" s="499"/>
    </row>
    <row r="384" spans="2:26">
      <c r="B384" s="127" t="s">
        <v>856</v>
      </c>
      <c r="C384" s="127" t="s">
        <v>4450</v>
      </c>
      <c r="D384" s="127"/>
      <c r="E384" s="123"/>
      <c r="F384" s="127"/>
      <c r="G384" s="123"/>
      <c r="H384" s="123"/>
      <c r="I384" s="127"/>
      <c r="J384" s="127"/>
      <c r="K384" s="346" t="s">
        <v>857</v>
      </c>
      <c r="L384" s="125"/>
      <c r="M384" s="564">
        <f>IF(ISERROR(VLOOKUP($B384,ESTR_PREC!$A$1:$M$6000,4,FALSE))=TRUE,0,VLOOKUP($B384,ESTR_PREC!$A$1:$M$6000,4,FALSE))</f>
        <v>0</v>
      </c>
      <c r="N384" s="225"/>
      <c r="O384" s="560">
        <f t="shared" si="15"/>
        <v>0</v>
      </c>
      <c r="Q384" s="225"/>
      <c r="R384" s="499"/>
      <c r="S384" s="225"/>
      <c r="T384" s="225"/>
      <c r="V384" s="225"/>
      <c r="W384" s="225"/>
      <c r="X384" s="499"/>
      <c r="Y384" s="501"/>
      <c r="Z384" s="499"/>
    </row>
    <row r="385" spans="2:26">
      <c r="B385" s="127" t="s">
        <v>858</v>
      </c>
      <c r="C385" s="127" t="s">
        <v>3501</v>
      </c>
      <c r="D385" s="127"/>
      <c r="E385" s="123"/>
      <c r="F385" s="127"/>
      <c r="G385" s="123"/>
      <c r="H385" s="123"/>
      <c r="I385" s="123"/>
      <c r="J385" s="123"/>
      <c r="K385" s="319" t="s">
        <v>859</v>
      </c>
      <c r="L385" s="125" t="s">
        <v>3218</v>
      </c>
      <c r="M385" s="564">
        <f>IF(ISERROR(VLOOKUP($B385,ESTR_PREC!$A$1:$M$6000,4,FALSE))=TRUE,0,VLOOKUP($B385,ESTR_PREC!$A$1:$M$6000,4,FALSE))</f>
        <v>0</v>
      </c>
      <c r="N385" s="225"/>
      <c r="O385" s="560">
        <f t="shared" si="15"/>
        <v>0</v>
      </c>
      <c r="Q385" s="225"/>
      <c r="R385" s="499"/>
      <c r="S385" s="225"/>
      <c r="T385" s="225"/>
      <c r="V385" s="225"/>
      <c r="W385" s="225"/>
      <c r="X385" s="499"/>
      <c r="Y385" s="501"/>
      <c r="Z385" s="499"/>
    </row>
    <row r="386" spans="2:26">
      <c r="B386" s="127" t="s">
        <v>860</v>
      </c>
      <c r="C386" s="127" t="s">
        <v>3502</v>
      </c>
      <c r="D386" s="127"/>
      <c r="E386" s="123"/>
      <c r="F386" s="127"/>
      <c r="G386" s="123"/>
      <c r="H386" s="123"/>
      <c r="I386" s="123"/>
      <c r="J386" s="123"/>
      <c r="K386" s="304" t="s">
        <v>862</v>
      </c>
      <c r="L386" s="125" t="s">
        <v>3218</v>
      </c>
      <c r="M386" s="564">
        <f>IF(ISERROR(VLOOKUP($B386,ESTR_PREC!$A$1:$M$6000,4,FALSE))=TRUE,0,VLOOKUP($B386,ESTR_PREC!$A$1:$M$6000,4,FALSE))</f>
        <v>0</v>
      </c>
      <c r="N386" s="225"/>
      <c r="O386" s="560">
        <f t="shared" si="15"/>
        <v>0</v>
      </c>
      <c r="Q386" s="225"/>
      <c r="R386" s="499"/>
      <c r="S386" s="225"/>
      <c r="T386" s="225"/>
      <c r="V386" s="225"/>
      <c r="W386" s="225"/>
      <c r="X386" s="499"/>
      <c r="Y386" s="501"/>
      <c r="Z386" s="499"/>
    </row>
    <row r="387" spans="2:26">
      <c r="B387" s="127" t="s">
        <v>863</v>
      </c>
      <c r="C387" s="127" t="s">
        <v>3503</v>
      </c>
      <c r="D387" s="127"/>
      <c r="E387" s="123"/>
      <c r="F387" s="127"/>
      <c r="G387" s="123"/>
      <c r="H387" s="123"/>
      <c r="I387" s="123"/>
      <c r="J387" s="123"/>
      <c r="K387" s="304" t="s">
        <v>864</v>
      </c>
      <c r="L387" s="125" t="s">
        <v>3218</v>
      </c>
      <c r="M387" s="564">
        <f>IF(ISERROR(VLOOKUP($B387,ESTR_PREC!$A$1:$M$6000,4,FALSE))=TRUE,0,VLOOKUP($B387,ESTR_PREC!$A$1:$M$6000,4,FALSE))</f>
        <v>0</v>
      </c>
      <c r="N387" s="225"/>
      <c r="O387" s="560">
        <f t="shared" si="15"/>
        <v>0</v>
      </c>
      <c r="Q387" s="225"/>
      <c r="R387" s="499"/>
      <c r="S387" s="225"/>
      <c r="T387" s="225"/>
      <c r="V387" s="225"/>
      <c r="W387" s="225"/>
      <c r="X387" s="499"/>
      <c r="Y387" s="501"/>
      <c r="Z387" s="499"/>
    </row>
    <row r="388" spans="2:26">
      <c r="B388" s="127" t="s">
        <v>866</v>
      </c>
      <c r="C388" s="127" t="s">
        <v>3504</v>
      </c>
      <c r="D388" s="127"/>
      <c r="E388" s="123"/>
      <c r="F388" s="127"/>
      <c r="G388" s="123"/>
      <c r="H388" s="123"/>
      <c r="I388" s="123"/>
      <c r="J388" s="123"/>
      <c r="K388" s="751" t="s">
        <v>867</v>
      </c>
      <c r="L388" s="125" t="s">
        <v>3218</v>
      </c>
      <c r="M388" s="564">
        <f>IF(ISERROR(VLOOKUP($B388,ESTR_PREC!$A$1:$M$6000,4,FALSE))=TRUE,0,VLOOKUP($B388,ESTR_PREC!$A$1:$M$6000,4,FALSE))</f>
        <v>0</v>
      </c>
      <c r="N388" s="225"/>
      <c r="O388" s="560">
        <f t="shared" si="15"/>
        <v>0</v>
      </c>
      <c r="Q388" s="225"/>
      <c r="R388" s="499"/>
      <c r="S388" s="225"/>
      <c r="T388" s="225"/>
      <c r="V388" s="225"/>
      <c r="W388" s="225"/>
      <c r="X388" s="499"/>
      <c r="Y388" s="501"/>
      <c r="Z388" s="499"/>
    </row>
    <row r="389" spans="2:26">
      <c r="B389" s="127" t="s">
        <v>868</v>
      </c>
      <c r="C389" s="127" t="s">
        <v>3505</v>
      </c>
      <c r="D389" s="127"/>
      <c r="E389" s="123"/>
      <c r="F389" s="127"/>
      <c r="G389" s="123"/>
      <c r="H389" s="123"/>
      <c r="I389" s="123"/>
      <c r="J389" s="123"/>
      <c r="K389" s="312" t="s">
        <v>870</v>
      </c>
      <c r="L389" s="125" t="s">
        <v>3218</v>
      </c>
      <c r="M389" s="564">
        <f>IF(ISERROR(VLOOKUP($B389,ESTR_PREC!$A$1:$M$6000,4,FALSE))=TRUE,0,VLOOKUP($B389,ESTR_PREC!$A$1:$M$6000,4,FALSE))</f>
        <v>0</v>
      </c>
      <c r="N389" s="225"/>
      <c r="O389" s="560">
        <f t="shared" si="15"/>
        <v>0</v>
      </c>
      <c r="Q389" s="225"/>
      <c r="R389" s="499"/>
      <c r="S389" s="225"/>
      <c r="T389" s="225"/>
      <c r="V389" s="225"/>
      <c r="W389" s="225"/>
      <c r="X389" s="499"/>
      <c r="Y389" s="501"/>
      <c r="Z389" s="499"/>
    </row>
    <row r="390" spans="2:26">
      <c r="B390" s="127" t="s">
        <v>871</v>
      </c>
      <c r="C390" s="127" t="s">
        <v>3506</v>
      </c>
      <c r="D390" s="127"/>
      <c r="E390" s="123"/>
      <c r="F390" s="127"/>
      <c r="G390" s="123"/>
      <c r="H390" s="123"/>
      <c r="I390" s="127"/>
      <c r="J390" s="127"/>
      <c r="K390" s="228" t="s">
        <v>873</v>
      </c>
      <c r="L390" s="125" t="s">
        <v>3218</v>
      </c>
      <c r="M390" s="564">
        <f>IF(ISERROR(VLOOKUP($B390,ESTR_PREC!$A$1:$M$6000,4,FALSE))=TRUE,0,VLOOKUP($B390,ESTR_PREC!$A$1:$M$6000,4,FALSE))</f>
        <v>0</v>
      </c>
      <c r="N390" s="225"/>
      <c r="O390" s="560">
        <f t="shared" si="15"/>
        <v>0</v>
      </c>
      <c r="Q390" s="225"/>
      <c r="R390" s="499"/>
      <c r="S390" s="225"/>
      <c r="T390" s="225"/>
      <c r="V390" s="225"/>
      <c r="W390" s="225"/>
      <c r="X390" s="499"/>
      <c r="Y390" s="501"/>
      <c r="Z390" s="499"/>
    </row>
    <row r="391" spans="2:26">
      <c r="B391" s="127" t="s">
        <v>874</v>
      </c>
      <c r="C391" s="127" t="s">
        <v>3507</v>
      </c>
      <c r="D391" s="127"/>
      <c r="E391" s="123"/>
      <c r="F391" s="127"/>
      <c r="G391" s="123"/>
      <c r="H391" s="123"/>
      <c r="I391" s="123"/>
      <c r="J391" s="123"/>
      <c r="K391" s="312" t="s">
        <v>876</v>
      </c>
      <c r="L391" s="125" t="s">
        <v>3218</v>
      </c>
      <c r="M391" s="564">
        <f>IF(ISERROR(VLOOKUP($B391,ESTR_PREC!$A$1:$M$6000,4,FALSE))=TRUE,0,VLOOKUP($B391,ESTR_PREC!$A$1:$M$6000,4,FALSE))</f>
        <v>0</v>
      </c>
      <c r="N391" s="225"/>
      <c r="O391" s="560">
        <f t="shared" si="15"/>
        <v>0</v>
      </c>
      <c r="Q391" s="225"/>
      <c r="R391" s="499"/>
      <c r="S391" s="225"/>
      <c r="T391" s="225"/>
      <c r="V391" s="225"/>
      <c r="W391" s="225"/>
      <c r="X391" s="499"/>
      <c r="Y391" s="501"/>
      <c r="Z391" s="499"/>
    </row>
    <row r="392" spans="2:26" ht="24.75" customHeight="1">
      <c r="B392" s="127" t="s">
        <v>877</v>
      </c>
      <c r="C392" s="127" t="s">
        <v>3508</v>
      </c>
      <c r="D392" s="127"/>
      <c r="E392" s="123"/>
      <c r="F392" s="127"/>
      <c r="G392" s="123"/>
      <c r="H392" s="123"/>
      <c r="I392" s="123"/>
      <c r="J392" s="123"/>
      <c r="K392" s="164" t="s">
        <v>879</v>
      </c>
      <c r="L392" s="125" t="s">
        <v>3218</v>
      </c>
      <c r="M392" s="564">
        <f>IF(ISERROR(VLOOKUP($B392,ESTR_PREC!$A$1:$M$6000,4,FALSE))=TRUE,0,VLOOKUP($B392,ESTR_PREC!$A$1:$M$6000,4,FALSE))</f>
        <v>0</v>
      </c>
      <c r="N392" s="225"/>
      <c r="O392" s="560">
        <f t="shared" si="15"/>
        <v>0</v>
      </c>
      <c r="Q392" s="225"/>
      <c r="R392" s="499"/>
      <c r="S392" s="225"/>
      <c r="T392" s="225"/>
      <c r="V392" s="225"/>
      <c r="W392" s="225"/>
      <c r="X392" s="499"/>
      <c r="Y392" s="501"/>
      <c r="Z392" s="499"/>
    </row>
    <row r="393" spans="2:26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30"/>
      <c r="I393" s="130"/>
      <c r="J393" s="130"/>
      <c r="K393" s="166" t="s">
        <v>881</v>
      </c>
      <c r="L393" s="132" t="s">
        <v>3218</v>
      </c>
      <c r="M393" s="564">
        <f>IF(ISERROR(VLOOKUP($B393,ESTR_PREC!$A$1:$M$6000,4,FALSE))=TRUE,0,VLOOKUP($B393,ESTR_PREC!$A$1:$M$6000,4,FALSE))</f>
        <v>0</v>
      </c>
      <c r="N393" s="225"/>
      <c r="O393" s="560">
        <f t="shared" si="15"/>
        <v>0</v>
      </c>
      <c r="Q393" s="225"/>
      <c r="R393" s="499"/>
      <c r="S393" s="225"/>
      <c r="T393" s="225"/>
      <c r="V393" s="225"/>
      <c r="W393" s="225"/>
      <c r="X393" s="499"/>
      <c r="Y393" s="501"/>
      <c r="Z393" s="499"/>
    </row>
    <row r="394" spans="2:26" ht="15.75">
      <c r="K394" s="544" t="s">
        <v>3510</v>
      </c>
      <c r="L394" s="528"/>
      <c r="M394" s="192"/>
      <c r="N394" s="192"/>
      <c r="O394" s="192"/>
      <c r="P394" s="521"/>
      <c r="Q394" s="192"/>
      <c r="R394" s="554"/>
      <c r="S394" s="192"/>
      <c r="T394" s="192"/>
      <c r="V394" s="192"/>
      <c r="W394" s="192"/>
      <c r="X394" s="192"/>
      <c r="Y394" s="501"/>
      <c r="Z394" s="192"/>
    </row>
    <row r="395" spans="2:26" ht="16.5" thickBot="1">
      <c r="K395" s="527"/>
      <c r="L395" s="528"/>
      <c r="M395" s="192"/>
      <c r="N395" s="192"/>
      <c r="O395" s="192"/>
      <c r="P395" s="522"/>
      <c r="Q395" s="192"/>
      <c r="R395" s="554"/>
      <c r="S395" s="192"/>
      <c r="T395" s="192"/>
      <c r="V395" s="192"/>
      <c r="W395" s="192"/>
      <c r="X395" s="192"/>
      <c r="Y395" s="501"/>
      <c r="Z395" s="192"/>
    </row>
    <row r="396" spans="2:26" ht="17.25" thickTop="1" thickBot="1">
      <c r="B396" s="110" t="s">
        <v>882</v>
      </c>
      <c r="C396" s="242" t="s">
        <v>3511</v>
      </c>
      <c r="D396" s="243"/>
      <c r="E396" s="112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0</v>
      </c>
      <c r="N396" s="115">
        <f>SUM(N399:N413)</f>
        <v>0</v>
      </c>
      <c r="O396" s="298">
        <f>+N396-M396</f>
        <v>0</v>
      </c>
      <c r="Q396" s="115">
        <f>SUM(Q399:Q413)</f>
        <v>0</v>
      </c>
      <c r="R396" s="519"/>
      <c r="S396" s="115">
        <f>SUM(S399:S413)</f>
        <v>0</v>
      </c>
      <c r="T396" s="115">
        <f>SUM(T399:T413)</f>
        <v>0</v>
      </c>
      <c r="V396" s="115">
        <f>SUM(V399:V413)</f>
        <v>0</v>
      </c>
      <c r="W396" s="115">
        <f>SUM(W399:W413)</f>
        <v>0</v>
      </c>
      <c r="X396" s="519"/>
      <c r="Y396" s="501"/>
      <c r="Z396" s="519"/>
    </row>
    <row r="397" spans="2:26" ht="9" customHeight="1" thickTop="1" thickBot="1">
      <c r="K397" s="540"/>
      <c r="M397" s="265"/>
      <c r="N397" s="379"/>
      <c r="Q397" s="379"/>
      <c r="R397" s="554"/>
      <c r="X397" s="501"/>
      <c r="Y397" s="501"/>
      <c r="Z397" s="501"/>
    </row>
    <row r="398" spans="2:26" ht="39" thickBot="1">
      <c r="B398" s="102" t="s">
        <v>3221</v>
      </c>
      <c r="C398" s="245" t="s">
        <v>48</v>
      </c>
      <c r="D398" s="245"/>
      <c r="E398" s="246"/>
      <c r="F398" s="246"/>
      <c r="G398" s="246"/>
      <c r="H398" s="246"/>
      <c r="I398" s="246"/>
      <c r="J398" s="246"/>
      <c r="K398" s="302" t="s">
        <v>3222</v>
      </c>
      <c r="L398" s="135"/>
      <c r="M398" s="328" t="str">
        <f>+$M$10</f>
        <v>Valore netto al 31/12/2017</v>
      </c>
      <c r="N398" s="779" t="str">
        <f>N$10</f>
        <v>Valore netto al 31/12/2018</v>
      </c>
      <c r="O398" s="779" t="s">
        <v>4064</v>
      </c>
      <c r="P398" s="806"/>
      <c r="Q398" s="779" t="str">
        <f>Q$10</f>
        <v>Prechiusura al ° trimestre 2018</v>
      </c>
      <c r="R398" s="514"/>
      <c r="S398" s="1145" t="str">
        <f>S$330</f>
        <v>Costi da utilizzo contributi 2018</v>
      </c>
      <c r="T398" s="1143" t="str">
        <f>T$330</f>
        <v>Costi da utilizzo contributi DI CUI SOCIO-SAN</v>
      </c>
      <c r="U398" s="1144"/>
      <c r="V398" s="1142" t="str">
        <f>V$330</f>
        <v>Costi da contributi 2018</v>
      </c>
      <c r="W398" s="1143" t="str">
        <f>W$330</f>
        <v>Costi da contributi DI CUI SOCIO-SAN</v>
      </c>
      <c r="X398" s="681"/>
      <c r="Y398" s="501"/>
      <c r="Z398" s="681"/>
    </row>
    <row r="399" spans="2:26">
      <c r="B399" s="127" t="s">
        <v>884</v>
      </c>
      <c r="C399" s="127" t="s">
        <v>3512</v>
      </c>
      <c r="D399" s="127"/>
      <c r="E399" s="123"/>
      <c r="F399" s="127"/>
      <c r="G399" s="123"/>
      <c r="H399" s="123"/>
      <c r="I399" s="123"/>
      <c r="J399" s="123"/>
      <c r="K399" s="161" t="s">
        <v>887</v>
      </c>
      <c r="L399" s="125" t="s">
        <v>3218</v>
      </c>
      <c r="M399" s="564">
        <f>IF(ISERROR(VLOOKUP($B399,ESTR_PREC!$A$1:$M$6000,4,FALSE))=TRUE,0,VLOOKUP($B399,ESTR_PREC!$A$1:$M$6000,4,FALSE))</f>
        <v>0</v>
      </c>
      <c r="N399" s="225"/>
      <c r="O399" s="560">
        <f t="shared" ref="O399:O412" si="16">+N399-M399</f>
        <v>0</v>
      </c>
      <c r="Q399" s="225"/>
      <c r="R399" s="499"/>
      <c r="S399" s="225"/>
      <c r="T399" s="225"/>
      <c r="V399" s="225"/>
      <c r="W399" s="225"/>
      <c r="X399" s="499"/>
      <c r="Y399" s="501"/>
      <c r="Z399" s="499"/>
    </row>
    <row r="400" spans="2:26">
      <c r="B400" s="127" t="s">
        <v>890</v>
      </c>
      <c r="C400" s="127" t="s">
        <v>3513</v>
      </c>
      <c r="D400" s="127"/>
      <c r="E400" s="123"/>
      <c r="F400" s="127"/>
      <c r="G400" s="123"/>
      <c r="H400" s="123"/>
      <c r="I400" s="123"/>
      <c r="J400" s="123"/>
      <c r="K400" s="181" t="s">
        <v>892</v>
      </c>
      <c r="L400" s="125" t="s">
        <v>3218</v>
      </c>
      <c r="M400" s="564">
        <f>IF(ISERROR(VLOOKUP($B400,ESTR_PREC!$A$1:$M$6000,4,FALSE))=TRUE,0,VLOOKUP($B400,ESTR_PREC!$A$1:$M$6000,4,FALSE))</f>
        <v>0</v>
      </c>
      <c r="N400" s="225"/>
      <c r="O400" s="560">
        <f t="shared" si="16"/>
        <v>0</v>
      </c>
      <c r="Q400" s="225"/>
      <c r="R400" s="499"/>
      <c r="S400" s="225"/>
      <c r="T400" s="225"/>
      <c r="V400" s="225"/>
      <c r="W400" s="225"/>
      <c r="X400" s="499"/>
      <c r="Y400" s="501"/>
      <c r="Z400" s="499"/>
    </row>
    <row r="401" spans="2:26">
      <c r="B401" s="127" t="s">
        <v>895</v>
      </c>
      <c r="C401" s="127" t="s">
        <v>3514</v>
      </c>
      <c r="D401" s="127"/>
      <c r="E401" s="123"/>
      <c r="F401" s="127"/>
      <c r="G401" s="123"/>
      <c r="H401" s="123"/>
      <c r="I401" s="123"/>
      <c r="J401" s="123"/>
      <c r="K401" s="181" t="s">
        <v>897</v>
      </c>
      <c r="L401" s="125" t="s">
        <v>3218</v>
      </c>
      <c r="M401" s="564">
        <f>IF(ISERROR(VLOOKUP($B401,ESTR_PREC!$A$1:$M$6000,4,FALSE))=TRUE,0,VLOOKUP($B401,ESTR_PREC!$A$1:$M$6000,4,FALSE))</f>
        <v>0</v>
      </c>
      <c r="N401" s="225"/>
      <c r="O401" s="560">
        <f t="shared" si="16"/>
        <v>0</v>
      </c>
      <c r="Q401" s="225"/>
      <c r="R401" s="499"/>
      <c r="S401" s="225"/>
      <c r="T401" s="225"/>
      <c r="V401" s="225"/>
      <c r="W401" s="225"/>
      <c r="X401" s="499"/>
      <c r="Y401" s="501"/>
      <c r="Z401" s="499"/>
    </row>
    <row r="402" spans="2:26">
      <c r="B402" s="127" t="s">
        <v>900</v>
      </c>
      <c r="C402" s="127" t="s">
        <v>3515</v>
      </c>
      <c r="D402" s="127"/>
      <c r="E402" s="123"/>
      <c r="F402" s="127"/>
      <c r="G402" s="123"/>
      <c r="H402" s="123"/>
      <c r="I402" s="123"/>
      <c r="J402" s="123"/>
      <c r="K402" s="181" t="s">
        <v>901</v>
      </c>
      <c r="L402" s="125" t="s">
        <v>3218</v>
      </c>
      <c r="M402" s="564">
        <f>IF(ISERROR(VLOOKUP($B402,ESTR_PREC!$A$1:$M$6000,4,FALSE))=TRUE,0,VLOOKUP($B402,ESTR_PREC!$A$1:$M$6000,4,FALSE))</f>
        <v>0</v>
      </c>
      <c r="N402" s="225"/>
      <c r="O402" s="560">
        <f t="shared" si="16"/>
        <v>0</v>
      </c>
      <c r="Q402" s="225"/>
      <c r="R402" s="499"/>
      <c r="S402" s="225"/>
      <c r="T402" s="225"/>
      <c r="V402" s="225"/>
      <c r="W402" s="225"/>
      <c r="X402" s="499"/>
      <c r="Y402" s="501"/>
      <c r="Z402" s="499"/>
    </row>
    <row r="403" spans="2:26">
      <c r="B403" s="127" t="s">
        <v>904</v>
      </c>
      <c r="C403" s="127" t="s">
        <v>3516</v>
      </c>
      <c r="D403" s="127"/>
      <c r="E403" s="123"/>
      <c r="F403" s="127"/>
      <c r="G403" s="123"/>
      <c r="H403" s="123"/>
      <c r="I403" s="123"/>
      <c r="J403" s="123"/>
      <c r="K403" s="164" t="s">
        <v>906</v>
      </c>
      <c r="L403" s="125" t="s">
        <v>3218</v>
      </c>
      <c r="M403" s="564">
        <f>IF(ISERROR(VLOOKUP($B403,ESTR_PREC!$A$1:$M$6000,4,FALSE))=TRUE,0,VLOOKUP($B403,ESTR_PREC!$A$1:$M$6000,4,FALSE))</f>
        <v>0</v>
      </c>
      <c r="N403" s="225"/>
      <c r="O403" s="560">
        <f t="shared" si="16"/>
        <v>0</v>
      </c>
      <c r="Q403" s="225"/>
      <c r="R403" s="499"/>
      <c r="S403" s="225"/>
      <c r="T403" s="225"/>
      <c r="V403" s="225"/>
      <c r="W403" s="225"/>
      <c r="X403" s="499"/>
      <c r="Y403" s="501"/>
      <c r="Z403" s="499"/>
    </row>
    <row r="404" spans="2:26">
      <c r="B404" s="127" t="s">
        <v>909</v>
      </c>
      <c r="C404" s="127" t="s">
        <v>3517</v>
      </c>
      <c r="D404" s="127"/>
      <c r="E404" s="123"/>
      <c r="F404" s="127"/>
      <c r="G404" s="123"/>
      <c r="H404" s="123"/>
      <c r="I404" s="123"/>
      <c r="J404" s="123"/>
      <c r="K404" s="164" t="s">
        <v>910</v>
      </c>
      <c r="L404" s="125" t="s">
        <v>3218</v>
      </c>
      <c r="M404" s="564">
        <f>IF(ISERROR(VLOOKUP($B404,ESTR_PREC!$A$1:$M$6000,4,FALSE))=TRUE,0,VLOOKUP($B404,ESTR_PREC!$A$1:$M$6000,4,FALSE))</f>
        <v>0</v>
      </c>
      <c r="N404" s="225"/>
      <c r="O404" s="560">
        <f t="shared" si="16"/>
        <v>0</v>
      </c>
      <c r="Q404" s="225"/>
      <c r="R404" s="499"/>
      <c r="S404" s="225"/>
      <c r="T404" s="225"/>
      <c r="V404" s="225"/>
      <c r="W404" s="225"/>
      <c r="X404" s="499"/>
      <c r="Y404" s="501"/>
      <c r="Z404" s="499"/>
    </row>
    <row r="405" spans="2:26">
      <c r="B405" s="127" t="s">
        <v>913</v>
      </c>
      <c r="C405" s="127" t="s">
        <v>3518</v>
      </c>
      <c r="D405" s="127"/>
      <c r="E405" s="123"/>
      <c r="F405" s="127"/>
      <c r="G405" s="123"/>
      <c r="H405" s="123"/>
      <c r="I405" s="123"/>
      <c r="J405" s="123"/>
      <c r="K405" s="181" t="s">
        <v>915</v>
      </c>
      <c r="L405" s="125" t="s">
        <v>3218</v>
      </c>
      <c r="M405" s="564">
        <f>IF(ISERROR(VLOOKUP($B405,ESTR_PREC!$A$1:$M$6000,4,FALSE))=TRUE,0,VLOOKUP($B405,ESTR_PREC!$A$1:$M$6000,4,FALSE))</f>
        <v>0</v>
      </c>
      <c r="N405" s="225"/>
      <c r="O405" s="560">
        <f t="shared" si="16"/>
        <v>0</v>
      </c>
      <c r="Q405" s="225"/>
      <c r="R405" s="499"/>
      <c r="S405" s="225"/>
      <c r="T405" s="225"/>
      <c r="V405" s="225"/>
      <c r="W405" s="225"/>
      <c r="X405" s="499"/>
      <c r="Y405" s="501"/>
      <c r="Z405" s="499"/>
    </row>
    <row r="406" spans="2:26">
      <c r="B406" s="127" t="s">
        <v>918</v>
      </c>
      <c r="C406" s="127" t="s">
        <v>3519</v>
      </c>
      <c r="D406" s="127"/>
      <c r="E406" s="123"/>
      <c r="F406" s="127"/>
      <c r="G406" s="123"/>
      <c r="H406" s="123"/>
      <c r="I406" s="123"/>
      <c r="J406" s="123"/>
      <c r="K406" s="181" t="s">
        <v>919</v>
      </c>
      <c r="L406" s="125" t="s">
        <v>3218</v>
      </c>
      <c r="M406" s="564">
        <f>IF(ISERROR(VLOOKUP($B406,ESTR_PREC!$A$1:$M$6000,4,FALSE))=TRUE,0,VLOOKUP($B406,ESTR_PREC!$A$1:$M$6000,4,FALSE))</f>
        <v>0</v>
      </c>
      <c r="N406" s="225"/>
      <c r="O406" s="560">
        <f t="shared" si="16"/>
        <v>0</v>
      </c>
      <c r="Q406" s="225"/>
      <c r="R406" s="499"/>
      <c r="S406" s="225"/>
      <c r="T406" s="225"/>
      <c r="V406" s="225"/>
      <c r="W406" s="225"/>
      <c r="X406" s="499"/>
      <c r="Y406" s="501"/>
      <c r="Z406" s="499"/>
    </row>
    <row r="407" spans="2:26" ht="25.5">
      <c r="B407" s="127" t="s">
        <v>920</v>
      </c>
      <c r="C407" s="127" t="s">
        <v>3520</v>
      </c>
      <c r="D407" s="127"/>
      <c r="E407" s="123"/>
      <c r="F407" s="127"/>
      <c r="G407" s="123"/>
      <c r="H407" s="123"/>
      <c r="I407" s="123"/>
      <c r="J407" s="123"/>
      <c r="K407" s="181" t="s">
        <v>921</v>
      </c>
      <c r="L407" s="125" t="s">
        <v>3218</v>
      </c>
      <c r="M407" s="564">
        <f>IF(ISERROR(VLOOKUP($B407,ESTR_PREC!$A$1:$M$6000,4,FALSE))=TRUE,0,VLOOKUP($B407,ESTR_PREC!$A$1:$M$6000,4,FALSE))</f>
        <v>0</v>
      </c>
      <c r="N407" s="225"/>
      <c r="O407" s="560">
        <f t="shared" si="16"/>
        <v>0</v>
      </c>
      <c r="Q407" s="225"/>
      <c r="R407" s="499"/>
      <c r="S407" s="225"/>
      <c r="T407" s="225"/>
      <c r="V407" s="225"/>
      <c r="W407" s="225"/>
      <c r="X407" s="499"/>
      <c r="Y407" s="501"/>
      <c r="Z407" s="499"/>
    </row>
    <row r="408" spans="2:26">
      <c r="B408" s="127" t="s">
        <v>922</v>
      </c>
      <c r="C408" s="127" t="s">
        <v>3521</v>
      </c>
      <c r="D408" s="127"/>
      <c r="E408" s="123"/>
      <c r="F408" s="127"/>
      <c r="G408" s="123"/>
      <c r="H408" s="123"/>
      <c r="I408" s="123"/>
      <c r="J408" s="123"/>
      <c r="K408" s="181" t="s">
        <v>923</v>
      </c>
      <c r="L408" s="125" t="s">
        <v>3218</v>
      </c>
      <c r="M408" s="564">
        <f>IF(ISERROR(VLOOKUP($B408,ESTR_PREC!$A$1:$M$6000,4,FALSE))=TRUE,0,VLOOKUP($B408,ESTR_PREC!$A$1:$M$6000,4,FALSE))</f>
        <v>0</v>
      </c>
      <c r="N408" s="225"/>
      <c r="O408" s="560">
        <f t="shared" si="16"/>
        <v>0</v>
      </c>
      <c r="Q408" s="225"/>
      <c r="R408" s="499"/>
      <c r="S408" s="225"/>
      <c r="T408" s="225"/>
      <c r="V408" s="225"/>
      <c r="W408" s="225"/>
      <c r="X408" s="499"/>
      <c r="Y408" s="501"/>
      <c r="Z408" s="499"/>
    </row>
    <row r="409" spans="2:26">
      <c r="B409" s="127" t="s">
        <v>924</v>
      </c>
      <c r="C409" s="127" t="s">
        <v>3522</v>
      </c>
      <c r="D409" s="127"/>
      <c r="E409" s="123"/>
      <c r="F409" s="127"/>
      <c r="G409" s="123"/>
      <c r="H409" s="123"/>
      <c r="I409" s="123"/>
      <c r="J409" s="123"/>
      <c r="K409" s="181" t="s">
        <v>925</v>
      </c>
      <c r="L409" s="125" t="s">
        <v>3218</v>
      </c>
      <c r="M409" s="564">
        <f>IF(ISERROR(VLOOKUP($B409,ESTR_PREC!$A$1:$M$6000,4,FALSE))=TRUE,0,VLOOKUP($B409,ESTR_PREC!$A$1:$M$6000,4,FALSE))</f>
        <v>0</v>
      </c>
      <c r="N409" s="225"/>
      <c r="O409" s="560">
        <f t="shared" si="16"/>
        <v>0</v>
      </c>
      <c r="Q409" s="225"/>
      <c r="R409" s="499"/>
      <c r="S409" s="225"/>
      <c r="T409" s="225"/>
      <c r="V409" s="225"/>
      <c r="W409" s="225"/>
      <c r="X409" s="499"/>
      <c r="Y409" s="501"/>
      <c r="Z409" s="499"/>
    </row>
    <row r="410" spans="2:26">
      <c r="B410" s="127" t="s">
        <v>926</v>
      </c>
      <c r="C410" s="127" t="s">
        <v>3523</v>
      </c>
      <c r="D410" s="127"/>
      <c r="E410" s="123"/>
      <c r="F410" s="127"/>
      <c r="G410" s="123"/>
      <c r="H410" s="123"/>
      <c r="I410" s="123"/>
      <c r="J410" s="123"/>
      <c r="K410" s="181" t="s">
        <v>927</v>
      </c>
      <c r="L410" s="125" t="s">
        <v>3218</v>
      </c>
      <c r="M410" s="564">
        <f>IF(ISERROR(VLOOKUP($B410,ESTR_PREC!$A$1:$M$6000,4,FALSE))=TRUE,0,VLOOKUP($B410,ESTR_PREC!$A$1:$M$6000,4,FALSE))</f>
        <v>0</v>
      </c>
      <c r="N410" s="225"/>
      <c r="O410" s="560">
        <f t="shared" si="16"/>
        <v>0</v>
      </c>
      <c r="Q410" s="225"/>
      <c r="R410" s="499"/>
      <c r="S410" s="225"/>
      <c r="T410" s="225"/>
      <c r="V410" s="225"/>
      <c r="W410" s="225"/>
      <c r="X410" s="499"/>
      <c r="Y410" s="501"/>
      <c r="Z410" s="499"/>
    </row>
    <row r="411" spans="2:26">
      <c r="B411" s="127" t="s">
        <v>928</v>
      </c>
      <c r="C411" s="127" t="s">
        <v>3524</v>
      </c>
      <c r="D411" s="127"/>
      <c r="E411" s="123"/>
      <c r="F411" s="127"/>
      <c r="G411" s="123"/>
      <c r="H411" s="123"/>
      <c r="I411" s="123"/>
      <c r="J411" s="123"/>
      <c r="K411" s="164" t="s">
        <v>930</v>
      </c>
      <c r="L411" s="125" t="s">
        <v>3218</v>
      </c>
      <c r="M411" s="564">
        <f>IF(ISERROR(VLOOKUP($B411,ESTR_PREC!$A$1:$M$6000,4,FALSE))=TRUE,0,VLOOKUP($B411,ESTR_PREC!$A$1:$M$6000,4,FALSE))</f>
        <v>0</v>
      </c>
      <c r="N411" s="225"/>
      <c r="O411" s="560">
        <f t="shared" si="16"/>
        <v>0</v>
      </c>
      <c r="Q411" s="225"/>
      <c r="R411" s="499"/>
      <c r="S411" s="225"/>
      <c r="T411" s="225"/>
      <c r="V411" s="225"/>
      <c r="W411" s="225"/>
      <c r="X411" s="499"/>
      <c r="Y411" s="501"/>
      <c r="Z411" s="499"/>
    </row>
    <row r="412" spans="2:26">
      <c r="B412" s="127" t="s">
        <v>933</v>
      </c>
      <c r="C412" s="127" t="s">
        <v>3525</v>
      </c>
      <c r="D412" s="127"/>
      <c r="E412" s="123"/>
      <c r="F412" s="127"/>
      <c r="G412" s="123"/>
      <c r="H412" s="123"/>
      <c r="I412" s="123"/>
      <c r="J412" s="123"/>
      <c r="K412" s="164" t="s">
        <v>935</v>
      </c>
      <c r="L412" s="125" t="s">
        <v>3218</v>
      </c>
      <c r="M412" s="564">
        <f>IF(ISERROR(VLOOKUP($B412,ESTR_PREC!$A$1:$M$6000,4,FALSE))=TRUE,0,VLOOKUP($B412,ESTR_PREC!$A$1:$M$6000,4,FALSE))</f>
        <v>0</v>
      </c>
      <c r="N412" s="225"/>
      <c r="O412" s="560">
        <f t="shared" si="16"/>
        <v>0</v>
      </c>
      <c r="Q412" s="225"/>
      <c r="R412" s="499"/>
      <c r="S412" s="225"/>
      <c r="T412" s="225"/>
      <c r="V412" s="225"/>
      <c r="W412" s="225"/>
      <c r="X412" s="499"/>
      <c r="Y412" s="501"/>
      <c r="Z412" s="499"/>
    </row>
    <row r="413" spans="2:26" ht="15.75" hidden="1" customHeight="1" thickBot="1">
      <c r="B413" s="167" t="s">
        <v>936</v>
      </c>
      <c r="C413" s="167" t="s">
        <v>3526</v>
      </c>
      <c r="D413" s="167"/>
      <c r="E413" s="167"/>
      <c r="F413" s="167"/>
      <c r="G413" s="167"/>
      <c r="H413" s="167"/>
      <c r="I413" s="167"/>
      <c r="J413" s="167"/>
      <c r="K413" s="306" t="s">
        <v>937</v>
      </c>
      <c r="L413" s="168" t="s">
        <v>3218</v>
      </c>
      <c r="M413" s="232"/>
      <c r="N413" s="563"/>
      <c r="O413" s="563">
        <f>+N413-M413</f>
        <v>0</v>
      </c>
      <c r="Q413" s="563"/>
      <c r="R413" s="499"/>
      <c r="S413" s="825"/>
      <c r="T413" s="825"/>
      <c r="V413" s="825"/>
      <c r="W413" s="825"/>
      <c r="X413" s="548"/>
      <c r="Y413" s="501"/>
      <c r="Z413" s="548"/>
    </row>
    <row r="414" spans="2:26" ht="15.75">
      <c r="K414" s="544" t="s">
        <v>3510</v>
      </c>
      <c r="L414" s="528"/>
      <c r="M414" s="192"/>
      <c r="N414" s="192"/>
      <c r="O414" s="192"/>
      <c r="Q414" s="192"/>
      <c r="R414" s="554"/>
      <c r="S414" s="192"/>
      <c r="T414" s="192"/>
      <c r="V414" s="192"/>
      <c r="W414" s="192"/>
      <c r="X414" s="192"/>
      <c r="Y414" s="501"/>
      <c r="Z414" s="192"/>
    </row>
    <row r="415" spans="2:26" ht="16.5" thickBot="1">
      <c r="K415" s="539"/>
      <c r="L415" s="528"/>
      <c r="M415" s="192"/>
      <c r="N415" s="192"/>
      <c r="O415" s="192"/>
      <c r="Q415" s="192"/>
      <c r="R415" s="554"/>
      <c r="S415" s="192"/>
      <c r="T415" s="192"/>
      <c r="V415" s="192"/>
      <c r="W415" s="192"/>
      <c r="X415" s="192"/>
      <c r="Y415" s="501"/>
      <c r="Z415" s="192"/>
    </row>
    <row r="416" spans="2:26" ht="39" thickBot="1">
      <c r="K416" s="529"/>
      <c r="L416" s="465"/>
      <c r="M416" s="328" t="str">
        <f>+$M$10</f>
        <v>Valore netto al 31/12/2017</v>
      </c>
      <c r="N416" s="779" t="str">
        <f>N$10</f>
        <v>Valore netto al 31/12/2018</v>
      </c>
      <c r="O416" s="779" t="s">
        <v>4064</v>
      </c>
      <c r="P416" s="806"/>
      <c r="Q416" s="779" t="str">
        <f>Q$10</f>
        <v>Prechiusura al ° trimestre 2018</v>
      </c>
      <c r="R416" s="514"/>
      <c r="S416" s="1145" t="str">
        <f>S$330</f>
        <v>Costi da utilizzo contributi 2018</v>
      </c>
      <c r="T416" s="1143" t="str">
        <f>T$330</f>
        <v>Costi da utilizzo contributi DI CUI SOCIO-SAN</v>
      </c>
      <c r="U416" s="1144"/>
      <c r="V416" s="1142" t="str">
        <f>V$330</f>
        <v>Costi da contributi 2018</v>
      </c>
      <c r="W416" s="1143" t="str">
        <f>W$330</f>
        <v>Costi da contributi DI CUI SOCIO-SAN</v>
      </c>
      <c r="X416" s="681"/>
      <c r="Y416" s="501"/>
      <c r="Z416" s="681"/>
    </row>
    <row r="417" spans="2:26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95" t="s">
        <v>939</v>
      </c>
      <c r="L417" s="105" t="s">
        <v>3218</v>
      </c>
      <c r="M417" s="106">
        <f>+M420+M777</f>
        <v>0</v>
      </c>
      <c r="N417" s="106">
        <f>+N420+N777</f>
        <v>0</v>
      </c>
      <c r="O417" s="775">
        <f>+N417-M417</f>
        <v>0</v>
      </c>
      <c r="Q417" s="106">
        <f>+Q420+Q777</f>
        <v>0</v>
      </c>
      <c r="R417" s="518"/>
      <c r="S417" s="106">
        <f>+S420+S777</f>
        <v>0</v>
      </c>
      <c r="T417" s="106">
        <f>+T420+T777</f>
        <v>0</v>
      </c>
      <c r="V417" s="106">
        <f>+V420+V777</f>
        <v>0</v>
      </c>
      <c r="W417" s="106">
        <f>+W420+W777</f>
        <v>0</v>
      </c>
      <c r="X417" s="518"/>
      <c r="Y417" s="501"/>
      <c r="Z417" s="518"/>
    </row>
    <row r="418" spans="2:26" ht="16.5" thickTop="1" thickBot="1">
      <c r="K418" s="540"/>
      <c r="M418" s="265"/>
      <c r="N418" s="379"/>
      <c r="Q418" s="379"/>
      <c r="R418" s="554"/>
      <c r="X418" s="501"/>
      <c r="Y418" s="501"/>
      <c r="Z418" s="501"/>
    </row>
    <row r="419" spans="2:26" ht="39" thickBot="1">
      <c r="K419" s="529"/>
      <c r="L419" s="465"/>
      <c r="M419" s="328" t="str">
        <f>+$M$10</f>
        <v>Valore netto al 31/12/2017</v>
      </c>
      <c r="N419" s="779" t="str">
        <f>N$10</f>
        <v>Valore netto al 31/12/2018</v>
      </c>
      <c r="O419" s="779" t="s">
        <v>4064</v>
      </c>
      <c r="P419" s="806"/>
      <c r="Q419" s="779" t="str">
        <f>Q$10</f>
        <v>Prechiusura al ° trimestre 2018</v>
      </c>
      <c r="R419" s="514"/>
      <c r="S419" s="1145" t="str">
        <f>S$330</f>
        <v>Costi da utilizzo contributi 2018</v>
      </c>
      <c r="T419" s="1143" t="str">
        <f>T$330</f>
        <v>Costi da utilizzo contributi DI CUI SOCIO-SAN</v>
      </c>
      <c r="U419" s="1144"/>
      <c r="V419" s="1142" t="str">
        <f>V$330</f>
        <v>Costi da contributi 2018</v>
      </c>
      <c r="W419" s="1143" t="str">
        <f>W$330</f>
        <v>Costi da contributi DI CUI SOCIO-SAN</v>
      </c>
      <c r="X419" s="681"/>
      <c r="Y419" s="501"/>
      <c r="Z419" s="681"/>
    </row>
    <row r="420" spans="2:26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313" t="s">
        <v>941</v>
      </c>
      <c r="L420" s="171" t="s">
        <v>3218</v>
      </c>
      <c r="M420" s="172">
        <f>+M422+M435+M453+M501+M511+M536+M555+M569+M601+M609+M619+M689+M701+M719+M751</f>
        <v>0</v>
      </c>
      <c r="N420" s="172">
        <f>+N422+N435+N453+N501+N511+N536+N555+N569+N601+N609+N619+N689+N701+N719+N751</f>
        <v>0</v>
      </c>
      <c r="O420" s="775">
        <f>+N420-M420</f>
        <v>0</v>
      </c>
      <c r="Q420" s="172">
        <f>+Q422+Q435+Q453+Q501+Q511+Q536+Q555+Q569+Q601+Q609+Q619+Q689+Q701+Q719+Q751</f>
        <v>0</v>
      </c>
      <c r="R420" s="518"/>
      <c r="S420" s="172">
        <f>+S422+S435+S453+S501+S511+S536+S555+S569+S601+S609+S619+S689+S701+S719+S751</f>
        <v>0</v>
      </c>
      <c r="T420" s="172">
        <f>+T422+T435+T453+T501+T511+T536+T555+T569+T601+T609+T619+T689+T701+T719+T751</f>
        <v>0</v>
      </c>
      <c r="V420" s="172">
        <f>+V422+V435+V453+V501+V511+V536+V555+V569+V601+V609+V619+V689+V701+V719+V751</f>
        <v>0</v>
      </c>
      <c r="W420" s="172">
        <f>+W422+W435+W453+W501+W511+W536+W555+W569+W601+W609+W619+W689+W701+W719+W751</f>
        <v>0</v>
      </c>
      <c r="X420" s="518"/>
      <c r="Y420" s="501"/>
      <c r="Z420" s="518"/>
    </row>
    <row r="421" spans="2:26" ht="9" hidden="1" customHeight="1" thickTop="1" thickBot="1">
      <c r="K421" s="540"/>
      <c r="M421" s="265"/>
      <c r="N421" s="379"/>
      <c r="Q421" s="379"/>
      <c r="R421" s="554"/>
      <c r="X421" s="501"/>
      <c r="Y421" s="501"/>
      <c r="Z421" s="501"/>
    </row>
    <row r="422" spans="2:26" ht="31.5" hidden="1" customHeight="1" thickTop="1" thickBot="1">
      <c r="B422" s="110" t="s">
        <v>942</v>
      </c>
      <c r="C422" s="242" t="s">
        <v>3529</v>
      </c>
      <c r="D422" s="243"/>
      <c r="E422" s="112"/>
      <c r="F422" s="243"/>
      <c r="G422" s="112"/>
      <c r="H422" s="243"/>
      <c r="I422" s="243"/>
      <c r="J422" s="243"/>
      <c r="K422" s="113" t="s">
        <v>943</v>
      </c>
      <c r="L422" s="114" t="s">
        <v>3218</v>
      </c>
      <c r="M422" s="115">
        <f>SUM(M425:M433)</f>
        <v>0</v>
      </c>
      <c r="N422" s="115">
        <f>SUM(N425:N433)</f>
        <v>0</v>
      </c>
      <c r="O422" s="298">
        <f>+N422-M422</f>
        <v>0</v>
      </c>
      <c r="Q422" s="115">
        <f>SUM(Q425:Q433)</f>
        <v>0</v>
      </c>
      <c r="R422" s="519"/>
      <c r="S422" s="115">
        <f>SUM(S425:S433)</f>
        <v>0</v>
      </c>
      <c r="T422" s="115">
        <f>SUM(T425:T433)</f>
        <v>0</v>
      </c>
      <c r="V422" s="115">
        <f>SUM(V425:V433)</f>
        <v>0</v>
      </c>
      <c r="W422" s="115">
        <f>SUM(W425:W433)</f>
        <v>0</v>
      </c>
      <c r="X422" s="519"/>
      <c r="Y422" s="501"/>
      <c r="Z422" s="519"/>
    </row>
    <row r="423" spans="2:26" ht="15.75" hidden="1" thickTop="1">
      <c r="K423" s="540"/>
      <c r="M423" s="265"/>
      <c r="N423" s="379"/>
      <c r="Q423" s="379"/>
      <c r="R423" s="554"/>
      <c r="X423" s="501"/>
      <c r="Y423" s="501"/>
      <c r="Z423" s="501"/>
    </row>
    <row r="424" spans="2:26" ht="39.75" hidden="1" thickTop="1" thickBot="1">
      <c r="B424" s="102" t="s">
        <v>3221</v>
      </c>
      <c r="C424" s="245" t="s">
        <v>48</v>
      </c>
      <c r="D424" s="245"/>
      <c r="E424" s="246"/>
      <c r="F424" s="246"/>
      <c r="G424" s="246"/>
      <c r="H424" s="246"/>
      <c r="I424" s="246"/>
      <c r="J424" s="246"/>
      <c r="K424" s="302" t="s">
        <v>3222</v>
      </c>
      <c r="L424" s="135"/>
      <c r="M424" s="802" t="str">
        <f>+$M$10</f>
        <v>Valore netto al 31/12/2017</v>
      </c>
      <c r="N424" s="805" t="str">
        <f>N$10</f>
        <v>Valore netto al 31/12/2018</v>
      </c>
      <c r="O424" s="803" t="s">
        <v>4064</v>
      </c>
      <c r="P424" s="804"/>
      <c r="Q424" s="805" t="str">
        <f>Q$10</f>
        <v>Prechiusura al ° trimestre 2018</v>
      </c>
      <c r="R424" s="514"/>
      <c r="S424" s="1145" t="str">
        <f>S$330</f>
        <v>Costi da utilizzo contributi 2018</v>
      </c>
      <c r="T424" s="1143" t="str">
        <f>T$330</f>
        <v>Costi da utilizzo contributi DI CUI SOCIO-SAN</v>
      </c>
      <c r="U424" s="1144"/>
      <c r="V424" s="1142" t="str">
        <f>V$330</f>
        <v>Costi da contributi 2018</v>
      </c>
      <c r="W424" s="1143" t="str">
        <f>W$330</f>
        <v>Costi da contributi DI CUI SOCIO-SAN</v>
      </c>
      <c r="X424" s="681"/>
      <c r="Y424" s="501"/>
      <c r="Z424" s="681"/>
    </row>
    <row r="425" spans="2:26" ht="15" hidden="1" customHeight="1">
      <c r="B425" s="127" t="s">
        <v>944</v>
      </c>
      <c r="C425" s="127" t="s">
        <v>3530</v>
      </c>
      <c r="D425" s="127"/>
      <c r="E425" s="127"/>
      <c r="F425" s="127"/>
      <c r="G425" s="127"/>
      <c r="H425" s="127"/>
      <c r="I425" s="127"/>
      <c r="J425" s="127"/>
      <c r="K425" s="304" t="s">
        <v>948</v>
      </c>
      <c r="L425" s="125" t="s">
        <v>3218</v>
      </c>
      <c r="M425" s="564"/>
      <c r="N425" s="815"/>
      <c r="O425" s="815"/>
      <c r="Q425" s="815"/>
      <c r="R425" s="499"/>
      <c r="S425" s="225"/>
      <c r="T425" s="225"/>
      <c r="V425" s="225"/>
      <c r="W425" s="225"/>
      <c r="X425" s="499"/>
      <c r="Y425" s="501"/>
      <c r="Z425" s="499"/>
    </row>
    <row r="426" spans="2:26" ht="15.75" hidden="1" thickTop="1">
      <c r="B426" s="127" t="s">
        <v>950</v>
      </c>
      <c r="C426" s="127" t="s">
        <v>3531</v>
      </c>
      <c r="D426" s="127"/>
      <c r="E426" s="127"/>
      <c r="F426" s="127"/>
      <c r="G426" s="127"/>
      <c r="H426" s="127"/>
      <c r="I426" s="127"/>
      <c r="J426" s="127"/>
      <c r="K426" s="304" t="s">
        <v>952</v>
      </c>
      <c r="L426" s="125" t="s">
        <v>3218</v>
      </c>
      <c r="M426" s="564"/>
      <c r="N426" s="815"/>
      <c r="O426" s="815"/>
      <c r="Q426" s="815"/>
      <c r="R426" s="499"/>
      <c r="S426" s="225"/>
      <c r="T426" s="225"/>
      <c r="V426" s="225"/>
      <c r="W426" s="225"/>
      <c r="X426" s="499"/>
      <c r="Y426" s="501"/>
      <c r="Z426" s="499"/>
    </row>
    <row r="427" spans="2:26" ht="26.25" hidden="1" thickTop="1">
      <c r="B427" s="127" t="s">
        <v>953</v>
      </c>
      <c r="C427" s="127" t="s">
        <v>3532</v>
      </c>
      <c r="D427" s="127"/>
      <c r="E427" s="127"/>
      <c r="F427" s="127"/>
      <c r="G427" s="127"/>
      <c r="H427" s="127"/>
      <c r="I427" s="127"/>
      <c r="J427" s="127"/>
      <c r="K427" s="304" t="s">
        <v>955</v>
      </c>
      <c r="L427" s="125" t="s">
        <v>3218</v>
      </c>
      <c r="M427" s="564"/>
      <c r="N427" s="815"/>
      <c r="O427" s="815"/>
      <c r="Q427" s="815"/>
      <c r="R427" s="499"/>
      <c r="S427" s="225"/>
      <c r="T427" s="225"/>
      <c r="V427" s="225"/>
      <c r="W427" s="225"/>
      <c r="X427" s="499"/>
      <c r="Y427" s="501"/>
      <c r="Z427" s="499"/>
    </row>
    <row r="428" spans="2:26" ht="15.75" hidden="1" thickTop="1">
      <c r="B428" s="127" t="s">
        <v>956</v>
      </c>
      <c r="C428" s="127" t="s">
        <v>3533</v>
      </c>
      <c r="D428" s="127"/>
      <c r="E428" s="127"/>
      <c r="F428" s="127"/>
      <c r="G428" s="127"/>
      <c r="H428" s="127"/>
      <c r="I428" s="127"/>
      <c r="J428" s="127"/>
      <c r="K428" s="304" t="s">
        <v>959</v>
      </c>
      <c r="L428" s="125" t="s">
        <v>3218</v>
      </c>
      <c r="M428" s="564"/>
      <c r="N428" s="815"/>
      <c r="O428" s="815"/>
      <c r="Q428" s="815"/>
      <c r="R428" s="499"/>
      <c r="S428" s="225"/>
      <c r="T428" s="225"/>
      <c r="V428" s="225"/>
      <c r="W428" s="225"/>
      <c r="X428" s="499"/>
      <c r="Y428" s="501"/>
      <c r="Z428" s="499"/>
    </row>
    <row r="429" spans="2:26" ht="15.75" hidden="1" thickTop="1">
      <c r="B429" s="127" t="s">
        <v>960</v>
      </c>
      <c r="C429" s="127" t="s">
        <v>3534</v>
      </c>
      <c r="D429" s="127"/>
      <c r="E429" s="127"/>
      <c r="F429" s="127"/>
      <c r="G429" s="127"/>
      <c r="H429" s="127"/>
      <c r="I429" s="127"/>
      <c r="J429" s="127"/>
      <c r="K429" s="304" t="s">
        <v>961</v>
      </c>
      <c r="L429" s="125" t="s">
        <v>3218</v>
      </c>
      <c r="M429" s="564"/>
      <c r="N429" s="815"/>
      <c r="O429" s="815"/>
      <c r="Q429" s="815"/>
      <c r="R429" s="499"/>
      <c r="S429" s="225"/>
      <c r="T429" s="225"/>
      <c r="V429" s="225"/>
      <c r="W429" s="225"/>
      <c r="X429" s="499"/>
      <c r="Y429" s="501"/>
      <c r="Z429" s="499"/>
    </row>
    <row r="430" spans="2:26" ht="15.75" hidden="1" thickTop="1">
      <c r="B430" s="127" t="s">
        <v>962</v>
      </c>
      <c r="C430" s="127" t="s">
        <v>3535</v>
      </c>
      <c r="D430" s="127"/>
      <c r="E430" s="127"/>
      <c r="F430" s="127"/>
      <c r="G430" s="127"/>
      <c r="H430" s="127"/>
      <c r="I430" s="127"/>
      <c r="J430" s="127"/>
      <c r="K430" s="304" t="s">
        <v>963</v>
      </c>
      <c r="L430" s="125" t="s">
        <v>3218</v>
      </c>
      <c r="M430" s="564"/>
      <c r="N430" s="815"/>
      <c r="O430" s="815"/>
      <c r="Q430" s="815"/>
      <c r="R430" s="499"/>
      <c r="S430" s="225"/>
      <c r="T430" s="225"/>
      <c r="V430" s="225"/>
      <c r="W430" s="225"/>
      <c r="X430" s="499"/>
      <c r="Y430" s="501"/>
      <c r="Z430" s="499"/>
    </row>
    <row r="431" spans="2:26" ht="15.75" hidden="1" thickTop="1">
      <c r="B431" s="127" t="s">
        <v>964</v>
      </c>
      <c r="C431" s="127" t="s">
        <v>3536</v>
      </c>
      <c r="D431" s="127"/>
      <c r="E431" s="127"/>
      <c r="F431" s="127"/>
      <c r="G431" s="127"/>
      <c r="H431" s="127"/>
      <c r="I431" s="127"/>
      <c r="J431" s="127"/>
      <c r="K431" s="304" t="s">
        <v>965</v>
      </c>
      <c r="L431" s="125" t="s">
        <v>3218</v>
      </c>
      <c r="M431" s="564"/>
      <c r="N431" s="815"/>
      <c r="O431" s="815"/>
      <c r="Q431" s="815"/>
      <c r="R431" s="499"/>
      <c r="S431" s="225"/>
      <c r="T431" s="225"/>
      <c r="V431" s="225"/>
      <c r="W431" s="225"/>
      <c r="X431" s="499"/>
      <c r="Y431" s="501"/>
      <c r="Z431" s="499"/>
    </row>
    <row r="432" spans="2:26" ht="26.25" hidden="1" thickTop="1">
      <c r="B432" s="127" t="s">
        <v>967</v>
      </c>
      <c r="C432" s="127" t="s">
        <v>3537</v>
      </c>
      <c r="D432" s="127"/>
      <c r="E432" s="127"/>
      <c r="F432" s="127"/>
      <c r="G432" s="127"/>
      <c r="H432" s="127"/>
      <c r="I432" s="127"/>
      <c r="J432" s="127"/>
      <c r="K432" s="304" t="s">
        <v>969</v>
      </c>
      <c r="L432" s="125" t="s">
        <v>3218</v>
      </c>
      <c r="M432" s="564"/>
      <c r="N432" s="815"/>
      <c r="O432" s="815"/>
      <c r="Q432" s="815"/>
      <c r="R432" s="499"/>
      <c r="S432" s="225"/>
      <c r="T432" s="225"/>
      <c r="V432" s="225"/>
      <c r="W432" s="225"/>
      <c r="X432" s="499"/>
      <c r="Y432" s="501"/>
      <c r="Z432" s="499"/>
    </row>
    <row r="433" spans="2:26" ht="15.75" hidden="1" customHeight="1" thickBot="1">
      <c r="B433" s="167" t="s">
        <v>970</v>
      </c>
      <c r="C433" s="167" t="s">
        <v>3538</v>
      </c>
      <c r="D433" s="167"/>
      <c r="E433" s="167"/>
      <c r="F433" s="167"/>
      <c r="G433" s="167"/>
      <c r="H433" s="167"/>
      <c r="I433" s="167"/>
      <c r="J433" s="167"/>
      <c r="K433" s="306" t="s">
        <v>972</v>
      </c>
      <c r="L433" s="168" t="s">
        <v>3218</v>
      </c>
      <c r="M433" s="232"/>
      <c r="N433" s="563"/>
      <c r="O433" s="563">
        <f>+N433-M433</f>
        <v>0</v>
      </c>
      <c r="Q433" s="563"/>
      <c r="R433" s="499"/>
      <c r="S433" s="825"/>
      <c r="T433" s="825"/>
      <c r="V433" s="825"/>
      <c r="W433" s="825"/>
      <c r="X433" s="548"/>
      <c r="Y433" s="501"/>
      <c r="Z433" s="548"/>
    </row>
    <row r="434" spans="2:26" ht="15.75" hidden="1" thickTop="1">
      <c r="K434" s="541"/>
      <c r="L434" s="543"/>
      <c r="M434" s="514"/>
      <c r="N434" s="520"/>
      <c r="O434" s="520"/>
      <c r="Q434" s="520"/>
      <c r="R434" s="554"/>
      <c r="S434" s="514"/>
      <c r="T434" s="514"/>
      <c r="V434" s="514"/>
      <c r="W434" s="514"/>
      <c r="X434" s="555"/>
      <c r="Y434" s="501"/>
      <c r="Z434" s="555"/>
    </row>
    <row r="435" spans="2:26" ht="17.25" hidden="1" thickTop="1" thickBot="1">
      <c r="B435" s="110" t="s">
        <v>973</v>
      </c>
      <c r="C435" s="242" t="s">
        <v>3539</v>
      </c>
      <c r="D435" s="243"/>
      <c r="E435" s="112"/>
      <c r="F435" s="243"/>
      <c r="G435" s="112"/>
      <c r="H435" s="243"/>
      <c r="I435" s="243"/>
      <c r="J435" s="243"/>
      <c r="K435" s="113" t="s">
        <v>974</v>
      </c>
      <c r="L435" s="114" t="s">
        <v>3218</v>
      </c>
      <c r="M435" s="115">
        <f>SUM(M438:M451)</f>
        <v>0</v>
      </c>
      <c r="N435" s="298">
        <f>SUM(N438:N451)</f>
        <v>0</v>
      </c>
      <c r="O435" s="298">
        <f>+N435-M435</f>
        <v>0</v>
      </c>
      <c r="Q435" s="298">
        <f>SUM(Q438:Q451)</f>
        <v>0</v>
      </c>
      <c r="R435" s="519"/>
      <c r="S435" s="115">
        <f>SUM(S438:S451)</f>
        <v>0</v>
      </c>
      <c r="T435" s="115">
        <f>SUM(T438:T451)</f>
        <v>0</v>
      </c>
      <c r="V435" s="115">
        <f>SUM(V438:V451)</f>
        <v>0</v>
      </c>
      <c r="W435" s="115">
        <f>SUM(W438:W451)</f>
        <v>0</v>
      </c>
      <c r="X435" s="519"/>
      <c r="Y435" s="501"/>
      <c r="Z435" s="519"/>
    </row>
    <row r="436" spans="2:26" ht="14.25" hidden="1" customHeight="1" thickTop="1" thickBot="1">
      <c r="K436" s="540"/>
      <c r="M436" s="265"/>
      <c r="N436" s="379"/>
      <c r="Q436" s="379"/>
      <c r="R436" s="554"/>
      <c r="X436" s="501"/>
      <c r="Y436" s="501"/>
      <c r="Z436" s="501"/>
    </row>
    <row r="437" spans="2:26" ht="39.75" hidden="1" thickTop="1" thickBot="1">
      <c r="B437" s="102" t="s">
        <v>3221</v>
      </c>
      <c r="C437" s="245" t="s">
        <v>48</v>
      </c>
      <c r="D437" s="245"/>
      <c r="E437" s="246"/>
      <c r="F437" s="246"/>
      <c r="G437" s="246"/>
      <c r="H437" s="246"/>
      <c r="I437" s="246"/>
      <c r="J437" s="246"/>
      <c r="K437" s="302" t="s">
        <v>3222</v>
      </c>
      <c r="L437" s="135"/>
      <c r="M437" s="122" t="str">
        <f>+$M$10</f>
        <v>Valore netto al 31/12/2017</v>
      </c>
      <c r="N437" s="347" t="str">
        <f>N$10</f>
        <v>Valore netto al 31/12/2018</v>
      </c>
      <c r="O437" s="559" t="s">
        <v>4064</v>
      </c>
      <c r="Q437" s="347" t="str">
        <f>Q$10</f>
        <v>Prechiusura al ° trimestre 2018</v>
      </c>
      <c r="R437" s="514"/>
      <c r="S437" s="1145" t="str">
        <f>S$330</f>
        <v>Costi da utilizzo contributi 2018</v>
      </c>
      <c r="T437" s="1143" t="str">
        <f>T$330</f>
        <v>Costi da utilizzo contributi DI CUI SOCIO-SAN</v>
      </c>
      <c r="U437" s="1144"/>
      <c r="V437" s="1142" t="str">
        <f>V$330</f>
        <v>Costi da contributi 2018</v>
      </c>
      <c r="W437" s="1143" t="str">
        <f>W$330</f>
        <v>Costi da contributi DI CUI SOCIO-SAN</v>
      </c>
      <c r="X437" s="681"/>
      <c r="Y437" s="501"/>
      <c r="Z437" s="681"/>
    </row>
    <row r="438" spans="2:26" ht="39" hidden="1" thickTop="1">
      <c r="B438" s="127" t="s">
        <v>975</v>
      </c>
      <c r="C438" s="127" t="s">
        <v>3540</v>
      </c>
      <c r="D438" s="127"/>
      <c r="E438" s="127"/>
      <c r="F438" s="127"/>
      <c r="G438" s="127"/>
      <c r="H438" s="127"/>
      <c r="I438" s="127"/>
      <c r="J438" s="123"/>
      <c r="K438" s="314" t="s">
        <v>978</v>
      </c>
      <c r="L438" s="125" t="s">
        <v>3218</v>
      </c>
      <c r="M438" s="343"/>
      <c r="N438" s="343"/>
      <c r="O438" s="343"/>
      <c r="Q438" s="343"/>
      <c r="R438" s="499"/>
      <c r="S438" s="225"/>
      <c r="T438" s="225"/>
      <c r="V438" s="225"/>
      <c r="W438" s="225"/>
      <c r="X438" s="499"/>
      <c r="Y438" s="501"/>
      <c r="Z438" s="499"/>
    </row>
    <row r="439" spans="2:26" ht="39" hidden="1" thickTop="1">
      <c r="B439" s="127" t="s">
        <v>979</v>
      </c>
      <c r="C439" s="127" t="s">
        <v>3541</v>
      </c>
      <c r="D439" s="127"/>
      <c r="E439" s="127"/>
      <c r="F439" s="127"/>
      <c r="G439" s="127"/>
      <c r="H439" s="127"/>
      <c r="I439" s="127"/>
      <c r="J439" s="123"/>
      <c r="K439" s="314" t="s">
        <v>980</v>
      </c>
      <c r="L439" s="125" t="s">
        <v>3218</v>
      </c>
      <c r="M439" s="343"/>
      <c r="N439" s="343"/>
      <c r="O439" s="343"/>
      <c r="Q439" s="343"/>
      <c r="R439" s="499"/>
      <c r="S439" s="225"/>
      <c r="T439" s="225"/>
      <c r="V439" s="225"/>
      <c r="W439" s="225"/>
      <c r="X439" s="499"/>
      <c r="Y439" s="501"/>
      <c r="Z439" s="499"/>
    </row>
    <row r="440" spans="2:26" ht="39" hidden="1" thickTop="1">
      <c r="B440" s="127" t="s">
        <v>981</v>
      </c>
      <c r="C440" s="127" t="s">
        <v>3542</v>
      </c>
      <c r="D440" s="127"/>
      <c r="E440" s="127"/>
      <c r="F440" s="127"/>
      <c r="G440" s="127"/>
      <c r="H440" s="127"/>
      <c r="I440" s="127"/>
      <c r="J440" s="123"/>
      <c r="K440" s="314" t="s">
        <v>983</v>
      </c>
      <c r="L440" s="125" t="s">
        <v>3218</v>
      </c>
      <c r="M440" s="343"/>
      <c r="N440" s="343"/>
      <c r="O440" s="343"/>
      <c r="Q440" s="343"/>
      <c r="R440" s="499"/>
      <c r="S440" s="225"/>
      <c r="T440" s="225"/>
      <c r="V440" s="225"/>
      <c r="W440" s="225"/>
      <c r="X440" s="499"/>
      <c r="Y440" s="501"/>
      <c r="Z440" s="499"/>
    </row>
    <row r="441" spans="2:26" ht="39" hidden="1" thickTop="1">
      <c r="B441" s="127" t="s">
        <v>984</v>
      </c>
      <c r="C441" s="127" t="s">
        <v>3543</v>
      </c>
      <c r="D441" s="127"/>
      <c r="E441" s="127"/>
      <c r="F441" s="127"/>
      <c r="G441" s="127"/>
      <c r="H441" s="127"/>
      <c r="I441" s="127"/>
      <c r="J441" s="123"/>
      <c r="K441" s="314" t="s">
        <v>985</v>
      </c>
      <c r="L441" s="125" t="s">
        <v>3218</v>
      </c>
      <c r="M441" s="343"/>
      <c r="N441" s="343"/>
      <c r="O441" s="343"/>
      <c r="Q441" s="343"/>
      <c r="R441" s="499"/>
      <c r="S441" s="225"/>
      <c r="T441" s="225"/>
      <c r="V441" s="225"/>
      <c r="W441" s="225"/>
      <c r="X441" s="499"/>
      <c r="Y441" s="501"/>
      <c r="Z441" s="499"/>
    </row>
    <row r="442" spans="2:26" ht="39" hidden="1" thickTop="1">
      <c r="B442" s="127" t="s">
        <v>986</v>
      </c>
      <c r="C442" s="127" t="s">
        <v>3544</v>
      </c>
      <c r="D442" s="127"/>
      <c r="E442" s="127"/>
      <c r="F442" s="127"/>
      <c r="G442" s="127"/>
      <c r="H442" s="127"/>
      <c r="I442" s="127"/>
      <c r="J442" s="123"/>
      <c r="K442" s="314" t="s">
        <v>987</v>
      </c>
      <c r="L442" s="125" t="s">
        <v>3218</v>
      </c>
      <c r="M442" s="343"/>
      <c r="N442" s="343"/>
      <c r="O442" s="343"/>
      <c r="Q442" s="343"/>
      <c r="R442" s="499"/>
      <c r="S442" s="225"/>
      <c r="T442" s="225"/>
      <c r="V442" s="225"/>
      <c r="W442" s="225"/>
      <c r="X442" s="499"/>
      <c r="Y442" s="501"/>
      <c r="Z442" s="499"/>
    </row>
    <row r="443" spans="2:26" ht="38.25" hidden="1" customHeight="1">
      <c r="B443" s="139" t="s">
        <v>988</v>
      </c>
      <c r="C443" s="139" t="s">
        <v>3545</v>
      </c>
      <c r="D443" s="139"/>
      <c r="E443" s="139"/>
      <c r="F443" s="139"/>
      <c r="G443" s="139"/>
      <c r="H443" s="139"/>
      <c r="I443" s="139"/>
      <c r="J443" s="140"/>
      <c r="K443" s="315" t="s">
        <v>989</v>
      </c>
      <c r="L443" s="141" t="s">
        <v>3218</v>
      </c>
      <c r="M443" s="343"/>
      <c r="N443" s="343"/>
      <c r="O443" s="343"/>
      <c r="Q443" s="343"/>
      <c r="R443" s="499"/>
      <c r="S443" s="815"/>
      <c r="T443" s="815"/>
      <c r="V443" s="815"/>
      <c r="W443" s="815"/>
      <c r="X443" s="499"/>
      <c r="Y443" s="501"/>
      <c r="Z443" s="499"/>
    </row>
    <row r="444" spans="2:26" ht="39" hidden="1" thickTop="1">
      <c r="B444" s="127" t="s">
        <v>990</v>
      </c>
      <c r="C444" s="127" t="s">
        <v>3546</v>
      </c>
      <c r="D444" s="127"/>
      <c r="E444" s="127"/>
      <c r="F444" s="127"/>
      <c r="G444" s="127"/>
      <c r="H444" s="127"/>
      <c r="I444" s="127"/>
      <c r="J444" s="123"/>
      <c r="K444" s="314" t="s">
        <v>991</v>
      </c>
      <c r="L444" s="125" t="s">
        <v>3218</v>
      </c>
      <c r="M444" s="343"/>
      <c r="N444" s="343"/>
      <c r="O444" s="343"/>
      <c r="Q444" s="343"/>
      <c r="R444" s="499"/>
      <c r="S444" s="225"/>
      <c r="T444" s="225"/>
      <c r="V444" s="225"/>
      <c r="W444" s="225"/>
      <c r="X444" s="499"/>
      <c r="Y444" s="501"/>
      <c r="Z444" s="499"/>
    </row>
    <row r="445" spans="2:26" ht="39" hidden="1" thickTop="1">
      <c r="B445" s="127" t="s">
        <v>992</v>
      </c>
      <c r="C445" s="127" t="s">
        <v>3547</v>
      </c>
      <c r="D445" s="127"/>
      <c r="E445" s="127"/>
      <c r="F445" s="127"/>
      <c r="G445" s="127"/>
      <c r="H445" s="127"/>
      <c r="I445" s="127"/>
      <c r="J445" s="123"/>
      <c r="K445" s="314" t="s">
        <v>993</v>
      </c>
      <c r="L445" s="125" t="s">
        <v>3218</v>
      </c>
      <c r="M445" s="343"/>
      <c r="N445" s="343"/>
      <c r="O445" s="343"/>
      <c r="Q445" s="343"/>
      <c r="R445" s="499"/>
      <c r="S445" s="225"/>
      <c r="T445" s="225"/>
      <c r="V445" s="225"/>
      <c r="W445" s="225"/>
      <c r="X445" s="499"/>
      <c r="Y445" s="501"/>
      <c r="Z445" s="499"/>
    </row>
    <row r="446" spans="2:26" ht="38.25" hidden="1" customHeight="1">
      <c r="B446" s="139" t="s">
        <v>994</v>
      </c>
      <c r="C446" s="139" t="s">
        <v>3548</v>
      </c>
      <c r="D446" s="139"/>
      <c r="E446" s="139"/>
      <c r="F446" s="139"/>
      <c r="G446" s="139"/>
      <c r="H446" s="139"/>
      <c r="I446" s="139"/>
      <c r="J446" s="140"/>
      <c r="K446" s="315" t="s">
        <v>995</v>
      </c>
      <c r="L446" s="141" t="s">
        <v>3218</v>
      </c>
      <c r="M446" s="343"/>
      <c r="N446" s="343"/>
      <c r="O446" s="343"/>
      <c r="Q446" s="343"/>
      <c r="R446" s="499"/>
      <c r="S446" s="815"/>
      <c r="T446" s="815"/>
      <c r="V446" s="815"/>
      <c r="W446" s="815"/>
      <c r="X446" s="499"/>
      <c r="Y446" s="501"/>
      <c r="Z446" s="499"/>
    </row>
    <row r="447" spans="2:26" ht="15.75" hidden="1" thickTop="1">
      <c r="B447" s="127" t="s">
        <v>996</v>
      </c>
      <c r="C447" s="127" t="s">
        <v>3549</v>
      </c>
      <c r="D447" s="127"/>
      <c r="E447" s="127"/>
      <c r="F447" s="127"/>
      <c r="G447" s="127"/>
      <c r="H447" s="127"/>
      <c r="I447" s="127"/>
      <c r="J447" s="123"/>
      <c r="K447" s="314" t="s">
        <v>997</v>
      </c>
      <c r="L447" s="125" t="s">
        <v>3218</v>
      </c>
      <c r="M447" s="343"/>
      <c r="N447" s="343"/>
      <c r="O447" s="343"/>
      <c r="Q447" s="343"/>
      <c r="R447" s="499"/>
      <c r="S447" s="225"/>
      <c r="T447" s="225"/>
      <c r="V447" s="225"/>
      <c r="W447" s="225"/>
      <c r="X447" s="499"/>
      <c r="Y447" s="501"/>
      <c r="Z447" s="499"/>
    </row>
    <row r="448" spans="2:26" ht="15.75" hidden="1" thickTop="1">
      <c r="B448" s="127" t="s">
        <v>998</v>
      </c>
      <c r="C448" s="127" t="s">
        <v>3550</v>
      </c>
      <c r="D448" s="127"/>
      <c r="E448" s="127"/>
      <c r="F448" s="127"/>
      <c r="G448" s="127"/>
      <c r="H448" s="127"/>
      <c r="I448" s="127"/>
      <c r="J448" s="123"/>
      <c r="K448" s="314" t="s">
        <v>999</v>
      </c>
      <c r="L448" s="125" t="s">
        <v>3218</v>
      </c>
      <c r="M448" s="343"/>
      <c r="N448" s="343"/>
      <c r="O448" s="343"/>
      <c r="Q448" s="343"/>
      <c r="R448" s="499"/>
      <c r="S448" s="225"/>
      <c r="T448" s="225"/>
      <c r="V448" s="225"/>
      <c r="W448" s="225"/>
      <c r="X448" s="499"/>
      <c r="Y448" s="501"/>
      <c r="Z448" s="499"/>
    </row>
    <row r="449" spans="2:26" ht="26.25" hidden="1" thickTop="1">
      <c r="B449" s="127" t="s">
        <v>1000</v>
      </c>
      <c r="C449" s="127" t="s">
        <v>3551</v>
      </c>
      <c r="D449" s="127"/>
      <c r="E449" s="127"/>
      <c r="F449" s="127"/>
      <c r="G449" s="127"/>
      <c r="H449" s="127"/>
      <c r="I449" s="127"/>
      <c r="J449" s="123"/>
      <c r="K449" s="314" t="s">
        <v>1001</v>
      </c>
      <c r="L449" s="125" t="s">
        <v>3218</v>
      </c>
      <c r="M449" s="343"/>
      <c r="N449" s="343"/>
      <c r="O449" s="343"/>
      <c r="Q449" s="343"/>
      <c r="R449" s="499"/>
      <c r="S449" s="225"/>
      <c r="T449" s="225"/>
      <c r="V449" s="225"/>
      <c r="W449" s="225"/>
      <c r="X449" s="499"/>
      <c r="Y449" s="501"/>
      <c r="Z449" s="499"/>
    </row>
    <row r="450" spans="2:26" ht="15.75" hidden="1" thickTop="1">
      <c r="B450" s="127" t="s">
        <v>1002</v>
      </c>
      <c r="C450" s="127" t="s">
        <v>3552</v>
      </c>
      <c r="D450" s="127"/>
      <c r="E450" s="127"/>
      <c r="F450" s="127"/>
      <c r="G450" s="127"/>
      <c r="H450" s="127"/>
      <c r="I450" s="127"/>
      <c r="J450" s="123"/>
      <c r="K450" s="314" t="s">
        <v>1003</v>
      </c>
      <c r="L450" s="125" t="s">
        <v>3218</v>
      </c>
      <c r="M450" s="343"/>
      <c r="N450" s="343"/>
      <c r="O450" s="343"/>
      <c r="Q450" s="343"/>
      <c r="R450" s="499"/>
      <c r="S450" s="225"/>
      <c r="T450" s="225"/>
      <c r="V450" s="225"/>
      <c r="W450" s="225"/>
      <c r="X450" s="499"/>
      <c r="Y450" s="501"/>
      <c r="Z450" s="499"/>
    </row>
    <row r="451" spans="2:26" ht="15.75" hidden="1" customHeight="1" thickBot="1">
      <c r="B451" s="167" t="s">
        <v>1004</v>
      </c>
      <c r="C451" s="167" t="s">
        <v>3553</v>
      </c>
      <c r="D451" s="167"/>
      <c r="E451" s="167"/>
      <c r="F451" s="167"/>
      <c r="G451" s="167"/>
      <c r="H451" s="167"/>
      <c r="I451" s="167"/>
      <c r="J451" s="167"/>
      <c r="K451" s="306" t="s">
        <v>1005</v>
      </c>
      <c r="L451" s="168" t="s">
        <v>3218</v>
      </c>
      <c r="M451" s="343"/>
      <c r="N451" s="343"/>
      <c r="O451" s="343"/>
      <c r="Q451" s="343"/>
      <c r="R451" s="499"/>
      <c r="S451" s="815"/>
      <c r="T451" s="815"/>
      <c r="V451" s="815"/>
      <c r="W451" s="815"/>
      <c r="X451" s="548"/>
      <c r="Y451" s="501"/>
      <c r="Z451" s="548"/>
    </row>
    <row r="452" spans="2:26" ht="15.75" hidden="1" thickTop="1">
      <c r="K452" s="541"/>
      <c r="L452" s="543"/>
      <c r="M452" s="514"/>
      <c r="N452" s="520"/>
      <c r="O452" s="520"/>
      <c r="Q452" s="520"/>
      <c r="R452" s="554"/>
      <c r="S452" s="514"/>
      <c r="T452" s="514"/>
      <c r="V452" s="514"/>
      <c r="W452" s="514"/>
      <c r="X452" s="555"/>
      <c r="Y452" s="501"/>
      <c r="Z452" s="555"/>
    </row>
    <row r="453" spans="2:26" ht="40.5" hidden="1" customHeight="1" thickTop="1" thickBot="1">
      <c r="B453" s="110" t="s">
        <v>1006</v>
      </c>
      <c r="C453" s="242" t="s">
        <v>3554</v>
      </c>
      <c r="D453" s="243"/>
      <c r="E453" s="112"/>
      <c r="F453" s="243"/>
      <c r="G453" s="112"/>
      <c r="H453" s="243"/>
      <c r="I453" s="243"/>
      <c r="J453" s="243"/>
      <c r="K453" s="113" t="s">
        <v>1007</v>
      </c>
      <c r="L453" s="114" t="s">
        <v>3218</v>
      </c>
      <c r="M453" s="115">
        <f>SUM(M456:M499)</f>
        <v>0</v>
      </c>
      <c r="N453" s="298">
        <f>SUM(N456:N499)</f>
        <v>0</v>
      </c>
      <c r="O453" s="298">
        <f>+N453-M453</f>
        <v>0</v>
      </c>
      <c r="Q453" s="298">
        <f>SUM(Q456:Q499)</f>
        <v>0</v>
      </c>
      <c r="R453" s="519"/>
      <c r="S453" s="115">
        <f>SUM(S456:S499)</f>
        <v>0</v>
      </c>
      <c r="T453" s="115">
        <f>SUM(T456:T499)</f>
        <v>0</v>
      </c>
      <c r="V453" s="115">
        <f>SUM(V456:V499)</f>
        <v>0</v>
      </c>
      <c r="W453" s="115">
        <f>SUM(W456:W499)</f>
        <v>0</v>
      </c>
      <c r="X453" s="519"/>
      <c r="Y453" s="501"/>
      <c r="Z453" s="519"/>
    </row>
    <row r="454" spans="2:26" ht="9" hidden="1" customHeight="1" thickTop="1" thickBot="1">
      <c r="K454" s="540"/>
      <c r="M454" s="265"/>
      <c r="N454" s="379"/>
      <c r="Q454" s="379"/>
      <c r="R454" s="554"/>
      <c r="X454" s="501"/>
      <c r="Y454" s="501"/>
      <c r="Z454" s="501"/>
    </row>
    <row r="455" spans="2:26" ht="39.75" hidden="1" thickTop="1" thickBot="1">
      <c r="B455" s="102" t="s">
        <v>3221</v>
      </c>
      <c r="C455" s="245" t="s">
        <v>48</v>
      </c>
      <c r="D455" s="245"/>
      <c r="E455" s="246"/>
      <c r="F455" s="246"/>
      <c r="G455" s="246"/>
      <c r="H455" s="246"/>
      <c r="I455" s="246"/>
      <c r="J455" s="246"/>
      <c r="K455" s="302" t="s">
        <v>3222</v>
      </c>
      <c r="L455" s="135"/>
      <c r="M455" s="122" t="str">
        <f>+$M$10</f>
        <v>Valore netto al 31/12/2017</v>
      </c>
      <c r="N455" s="347" t="str">
        <f>N$10</f>
        <v>Valore netto al 31/12/2018</v>
      </c>
      <c r="O455" s="559" t="s">
        <v>4064</v>
      </c>
      <c r="Q455" s="347" t="str">
        <f>Q$10</f>
        <v>Prechiusura al ° trimestre 2018</v>
      </c>
      <c r="R455" s="514"/>
      <c r="S455" s="1145" t="str">
        <f>S$330</f>
        <v>Costi da utilizzo contributi 2018</v>
      </c>
      <c r="T455" s="1143" t="str">
        <f>T$330</f>
        <v>Costi da utilizzo contributi DI CUI SOCIO-SAN</v>
      </c>
      <c r="U455" s="1144"/>
      <c r="V455" s="1142" t="str">
        <f>V$330</f>
        <v>Costi da contributi 2018</v>
      </c>
      <c r="W455" s="1143" t="str">
        <f>W$330</f>
        <v>Costi da contributi DI CUI SOCIO-SAN</v>
      </c>
      <c r="X455" s="681"/>
      <c r="Y455" s="501"/>
      <c r="Z455" s="681"/>
    </row>
    <row r="456" spans="2:26" ht="26.25" hidden="1" thickTop="1">
      <c r="B456" s="127" t="s">
        <v>1008</v>
      </c>
      <c r="C456" s="127" t="s">
        <v>3555</v>
      </c>
      <c r="D456" s="127"/>
      <c r="E456" s="127"/>
      <c r="F456" s="127"/>
      <c r="G456" s="127"/>
      <c r="H456" s="127"/>
      <c r="I456" s="127"/>
      <c r="J456" s="127"/>
      <c r="K456" s="304" t="s">
        <v>1012</v>
      </c>
      <c r="L456" s="125" t="s">
        <v>3218</v>
      </c>
      <c r="M456" s="343"/>
      <c r="N456" s="343"/>
      <c r="O456" s="343"/>
      <c r="Q456" s="343"/>
      <c r="R456" s="499"/>
      <c r="S456" s="225"/>
      <c r="T456" s="225"/>
      <c r="V456" s="225"/>
      <c r="W456" s="225"/>
      <c r="X456" s="499"/>
      <c r="Y456" s="501"/>
      <c r="Z456" s="499"/>
    </row>
    <row r="457" spans="2:26" ht="26.25" hidden="1" thickTop="1">
      <c r="B457" s="127" t="s">
        <v>1013</v>
      </c>
      <c r="C457" s="127" t="s">
        <v>3556</v>
      </c>
      <c r="D457" s="127"/>
      <c r="E457" s="127"/>
      <c r="F457" s="127"/>
      <c r="G457" s="127"/>
      <c r="H457" s="127"/>
      <c r="I457" s="127"/>
      <c r="J457" s="127"/>
      <c r="K457" s="181" t="s">
        <v>1015</v>
      </c>
      <c r="L457" s="125" t="s">
        <v>3218</v>
      </c>
      <c r="M457" s="343"/>
      <c r="N457" s="343"/>
      <c r="O457" s="343"/>
      <c r="Q457" s="343"/>
      <c r="R457" s="499"/>
      <c r="S457" s="225"/>
      <c r="T457" s="225"/>
      <c r="V457" s="225"/>
      <c r="W457" s="225"/>
      <c r="X457" s="499"/>
      <c r="Y457" s="501"/>
      <c r="Z457" s="499"/>
    </row>
    <row r="458" spans="2:26" ht="26.25" hidden="1" thickTop="1">
      <c r="B458" s="127" t="s">
        <v>1016</v>
      </c>
      <c r="C458" s="127" t="s">
        <v>3557</v>
      </c>
      <c r="D458" s="127"/>
      <c r="E458" s="127"/>
      <c r="F458" s="127"/>
      <c r="G458" s="127"/>
      <c r="H458" s="127"/>
      <c r="I458" s="127"/>
      <c r="J458" s="127"/>
      <c r="K458" s="181" t="s">
        <v>1017</v>
      </c>
      <c r="L458" s="125" t="s">
        <v>3218</v>
      </c>
      <c r="M458" s="343"/>
      <c r="N458" s="343"/>
      <c r="O458" s="343"/>
      <c r="Q458" s="343"/>
      <c r="R458" s="499"/>
      <c r="S458" s="225"/>
      <c r="T458" s="225"/>
      <c r="V458" s="225"/>
      <c r="W458" s="225"/>
      <c r="X458" s="499"/>
      <c r="Y458" s="501"/>
      <c r="Z458" s="499"/>
    </row>
    <row r="459" spans="2:26" ht="26.25" hidden="1" thickTop="1">
      <c r="B459" s="127" t="s">
        <v>1018</v>
      </c>
      <c r="C459" s="127" t="s">
        <v>3558</v>
      </c>
      <c r="D459" s="127"/>
      <c r="E459" s="127"/>
      <c r="F459" s="127"/>
      <c r="G459" s="127"/>
      <c r="H459" s="127"/>
      <c r="I459" s="127"/>
      <c r="J459" s="127"/>
      <c r="K459" s="181" t="s">
        <v>1019</v>
      </c>
      <c r="L459" s="125" t="s">
        <v>3218</v>
      </c>
      <c r="M459" s="343"/>
      <c r="N459" s="343"/>
      <c r="O459" s="343"/>
      <c r="Q459" s="343"/>
      <c r="R459" s="499"/>
      <c r="S459" s="225"/>
      <c r="T459" s="225"/>
      <c r="V459" s="225"/>
      <c r="W459" s="225"/>
      <c r="X459" s="499"/>
      <c r="Y459" s="501"/>
      <c r="Z459" s="499"/>
    </row>
    <row r="460" spans="2:26" ht="26.25" hidden="1" thickTop="1">
      <c r="B460" s="127" t="s">
        <v>1020</v>
      </c>
      <c r="C460" s="127" t="s">
        <v>3559</v>
      </c>
      <c r="D460" s="127"/>
      <c r="E460" s="127"/>
      <c r="F460" s="127"/>
      <c r="G460" s="127"/>
      <c r="H460" s="127"/>
      <c r="I460" s="127"/>
      <c r="J460" s="127"/>
      <c r="K460" s="314" t="s">
        <v>1022</v>
      </c>
      <c r="L460" s="125" t="s">
        <v>3218</v>
      </c>
      <c r="M460" s="343"/>
      <c r="N460" s="343"/>
      <c r="O460" s="343"/>
      <c r="Q460" s="343"/>
      <c r="R460" s="499"/>
      <c r="S460" s="225"/>
      <c r="T460" s="225"/>
      <c r="V460" s="225"/>
      <c r="W460" s="225"/>
      <c r="X460" s="499"/>
      <c r="Y460" s="501"/>
      <c r="Z460" s="499"/>
    </row>
    <row r="461" spans="2:26" ht="26.25" hidden="1" thickTop="1">
      <c r="B461" s="127" t="s">
        <v>1023</v>
      </c>
      <c r="C461" s="127" t="s">
        <v>3560</v>
      </c>
      <c r="D461" s="127"/>
      <c r="E461" s="127"/>
      <c r="F461" s="127"/>
      <c r="G461" s="127"/>
      <c r="H461" s="127"/>
      <c r="I461" s="127"/>
      <c r="J461" s="127"/>
      <c r="K461" s="314" t="s">
        <v>1025</v>
      </c>
      <c r="L461" s="125" t="s">
        <v>3218</v>
      </c>
      <c r="M461" s="343"/>
      <c r="N461" s="343"/>
      <c r="O461" s="343"/>
      <c r="Q461" s="343"/>
      <c r="R461" s="499"/>
      <c r="S461" s="225"/>
      <c r="T461" s="225"/>
      <c r="V461" s="225"/>
      <c r="W461" s="225"/>
      <c r="X461" s="499"/>
      <c r="Y461" s="501"/>
      <c r="Z461" s="499"/>
    </row>
    <row r="462" spans="2:26" ht="26.25" hidden="1" thickTop="1">
      <c r="B462" s="127" t="s">
        <v>1026</v>
      </c>
      <c r="C462" s="127" t="s">
        <v>3561</v>
      </c>
      <c r="D462" s="127"/>
      <c r="E462" s="127"/>
      <c r="F462" s="127"/>
      <c r="G462" s="127"/>
      <c r="H462" s="127"/>
      <c r="I462" s="127"/>
      <c r="J462" s="127"/>
      <c r="K462" s="314" t="s">
        <v>1028</v>
      </c>
      <c r="L462" s="125" t="s">
        <v>3218</v>
      </c>
      <c r="M462" s="343"/>
      <c r="N462" s="343"/>
      <c r="O462" s="343"/>
      <c r="Q462" s="343"/>
      <c r="R462" s="499"/>
      <c r="S462" s="225"/>
      <c r="T462" s="225"/>
      <c r="V462" s="225"/>
      <c r="W462" s="225"/>
      <c r="X462" s="499"/>
      <c r="Y462" s="501"/>
      <c r="Z462" s="499"/>
    </row>
    <row r="463" spans="2:26" ht="26.25" hidden="1" thickTop="1">
      <c r="B463" s="127" t="s">
        <v>1029</v>
      </c>
      <c r="C463" s="127" t="s">
        <v>3562</v>
      </c>
      <c r="D463" s="127"/>
      <c r="E463" s="127"/>
      <c r="F463" s="127"/>
      <c r="G463" s="127"/>
      <c r="H463" s="127"/>
      <c r="I463" s="127"/>
      <c r="J463" s="127"/>
      <c r="K463" s="314" t="s">
        <v>1031</v>
      </c>
      <c r="L463" s="125" t="s">
        <v>3218</v>
      </c>
      <c r="M463" s="343"/>
      <c r="N463" s="343"/>
      <c r="O463" s="343"/>
      <c r="Q463" s="343"/>
      <c r="R463" s="499"/>
      <c r="S463" s="225"/>
      <c r="T463" s="225"/>
      <c r="V463" s="225"/>
      <c r="W463" s="225"/>
      <c r="X463" s="499"/>
      <c r="Y463" s="501"/>
      <c r="Z463" s="499"/>
    </row>
    <row r="464" spans="2:26" ht="26.25" hidden="1" thickTop="1">
      <c r="B464" s="127" t="s">
        <v>1032</v>
      </c>
      <c r="C464" s="127" t="s">
        <v>3563</v>
      </c>
      <c r="D464" s="127"/>
      <c r="E464" s="127"/>
      <c r="F464" s="127"/>
      <c r="G464" s="127"/>
      <c r="H464" s="127"/>
      <c r="I464" s="127"/>
      <c r="J464" s="127"/>
      <c r="K464" s="314" t="s">
        <v>1033</v>
      </c>
      <c r="L464" s="125" t="s">
        <v>3218</v>
      </c>
      <c r="M464" s="343"/>
      <c r="N464" s="343"/>
      <c r="O464" s="343"/>
      <c r="Q464" s="343"/>
      <c r="R464" s="499"/>
      <c r="S464" s="225"/>
      <c r="T464" s="225"/>
      <c r="V464" s="225"/>
      <c r="W464" s="225"/>
      <c r="X464" s="499"/>
      <c r="Y464" s="501"/>
      <c r="Z464" s="499"/>
    </row>
    <row r="465" spans="2:26" ht="26.25" hidden="1" thickTop="1">
      <c r="B465" s="127" t="s">
        <v>1034</v>
      </c>
      <c r="C465" s="127" t="s">
        <v>3564</v>
      </c>
      <c r="D465" s="127"/>
      <c r="E465" s="127"/>
      <c r="F465" s="127"/>
      <c r="G465" s="127"/>
      <c r="H465" s="127"/>
      <c r="I465" s="127"/>
      <c r="J465" s="127"/>
      <c r="K465" s="314" t="s">
        <v>1035</v>
      </c>
      <c r="L465" s="125" t="s">
        <v>3218</v>
      </c>
      <c r="M465" s="343"/>
      <c r="N465" s="343"/>
      <c r="O465" s="343"/>
      <c r="Q465" s="343"/>
      <c r="R465" s="499"/>
      <c r="S465" s="225"/>
      <c r="T465" s="225"/>
      <c r="V465" s="225"/>
      <c r="W465" s="225"/>
      <c r="X465" s="499"/>
      <c r="Y465" s="501"/>
      <c r="Z465" s="499"/>
    </row>
    <row r="466" spans="2:26" ht="26.25" hidden="1" thickTop="1">
      <c r="B466" s="127" t="s">
        <v>1036</v>
      </c>
      <c r="C466" s="127" t="s">
        <v>3565</v>
      </c>
      <c r="D466" s="127"/>
      <c r="E466" s="127"/>
      <c r="F466" s="127"/>
      <c r="G466" s="127"/>
      <c r="H466" s="127"/>
      <c r="I466" s="127"/>
      <c r="J466" s="127"/>
      <c r="K466" s="314" t="s">
        <v>1037</v>
      </c>
      <c r="L466" s="125" t="s">
        <v>3218</v>
      </c>
      <c r="M466" s="343"/>
      <c r="N466" s="343"/>
      <c r="O466" s="343"/>
      <c r="Q466" s="343"/>
      <c r="R466" s="499"/>
      <c r="S466" s="225"/>
      <c r="T466" s="225"/>
      <c r="V466" s="225"/>
      <c r="W466" s="225"/>
      <c r="X466" s="499"/>
      <c r="Y466" s="501"/>
      <c r="Z466" s="499"/>
    </row>
    <row r="467" spans="2:26" ht="26.25" hidden="1" thickTop="1">
      <c r="B467" s="127" t="s">
        <v>1038</v>
      </c>
      <c r="C467" s="127" t="s">
        <v>3566</v>
      </c>
      <c r="D467" s="127"/>
      <c r="E467" s="127"/>
      <c r="F467" s="127"/>
      <c r="G467" s="127"/>
      <c r="H467" s="127"/>
      <c r="I467" s="127"/>
      <c r="J467" s="127"/>
      <c r="K467" s="314" t="s">
        <v>1039</v>
      </c>
      <c r="L467" s="125" t="s">
        <v>3218</v>
      </c>
      <c r="M467" s="343"/>
      <c r="N467" s="343"/>
      <c r="O467" s="343"/>
      <c r="Q467" s="343"/>
      <c r="R467" s="499"/>
      <c r="S467" s="225"/>
      <c r="T467" s="225"/>
      <c r="V467" s="225"/>
      <c r="W467" s="225"/>
      <c r="X467" s="499"/>
      <c r="Y467" s="501"/>
      <c r="Z467" s="499"/>
    </row>
    <row r="468" spans="2:26" ht="26.25" hidden="1" thickTop="1">
      <c r="B468" s="127" t="s">
        <v>1040</v>
      </c>
      <c r="C468" s="127" t="s">
        <v>3567</v>
      </c>
      <c r="D468" s="127"/>
      <c r="E468" s="127"/>
      <c r="F468" s="127"/>
      <c r="G468" s="127"/>
      <c r="H468" s="127"/>
      <c r="I468" s="127"/>
      <c r="J468" s="127"/>
      <c r="K468" s="314" t="s">
        <v>1042</v>
      </c>
      <c r="L468" s="125" t="s">
        <v>3218</v>
      </c>
      <c r="M468" s="343"/>
      <c r="N468" s="343"/>
      <c r="O468" s="343"/>
      <c r="Q468" s="343"/>
      <c r="R468" s="499"/>
      <c r="S468" s="225"/>
      <c r="T468" s="225"/>
      <c r="V468" s="225"/>
      <c r="W468" s="225"/>
      <c r="X468" s="499"/>
      <c r="Y468" s="501"/>
      <c r="Z468" s="499"/>
    </row>
    <row r="469" spans="2:26" ht="15.75" hidden="1" thickTop="1">
      <c r="B469" s="127" t="s">
        <v>1043</v>
      </c>
      <c r="C469" s="127" t="s">
        <v>3568</v>
      </c>
      <c r="D469" s="127"/>
      <c r="E469" s="127"/>
      <c r="F469" s="127"/>
      <c r="G469" s="127"/>
      <c r="H469" s="127"/>
      <c r="I469" s="127"/>
      <c r="J469" s="127"/>
      <c r="K469" s="316" t="s">
        <v>1046</v>
      </c>
      <c r="L469" s="125" t="s">
        <v>3218</v>
      </c>
      <c r="M469" s="343"/>
      <c r="N469" s="343"/>
      <c r="O469" s="343"/>
      <c r="Q469" s="343"/>
      <c r="R469" s="499"/>
      <c r="S469" s="225"/>
      <c r="T469" s="225"/>
      <c r="V469" s="225"/>
      <c r="W469" s="225"/>
      <c r="X469" s="499"/>
      <c r="Y469" s="501"/>
      <c r="Z469" s="499"/>
    </row>
    <row r="470" spans="2:26" ht="26.25" hidden="1" thickTop="1">
      <c r="B470" s="127" t="s">
        <v>1047</v>
      </c>
      <c r="C470" s="127" t="s">
        <v>3569</v>
      </c>
      <c r="D470" s="127"/>
      <c r="E470" s="127"/>
      <c r="F470" s="127"/>
      <c r="G470" s="127"/>
      <c r="H470" s="127"/>
      <c r="I470" s="127"/>
      <c r="J470" s="127"/>
      <c r="K470" s="181" t="s">
        <v>1049</v>
      </c>
      <c r="L470" s="125" t="s">
        <v>3218</v>
      </c>
      <c r="M470" s="343"/>
      <c r="N470" s="343"/>
      <c r="O470" s="343"/>
      <c r="Q470" s="343"/>
      <c r="R470" s="499"/>
      <c r="S470" s="225"/>
      <c r="T470" s="225"/>
      <c r="V470" s="225"/>
      <c r="W470" s="225"/>
      <c r="X470" s="499"/>
      <c r="Y470" s="501"/>
      <c r="Z470" s="499"/>
    </row>
    <row r="471" spans="2:26" ht="26.25" hidden="1" thickTop="1">
      <c r="B471" s="127" t="s">
        <v>1050</v>
      </c>
      <c r="C471" s="127" t="s">
        <v>3570</v>
      </c>
      <c r="D471" s="127"/>
      <c r="E471" s="127"/>
      <c r="F471" s="127"/>
      <c r="G471" s="127"/>
      <c r="H471" s="127"/>
      <c r="I471" s="127"/>
      <c r="J471" s="127"/>
      <c r="K471" s="181" t="s">
        <v>1051</v>
      </c>
      <c r="L471" s="125" t="s">
        <v>3218</v>
      </c>
      <c r="M471" s="343"/>
      <c r="N471" s="343"/>
      <c r="O471" s="343"/>
      <c r="Q471" s="343"/>
      <c r="R471" s="499"/>
      <c r="S471" s="225"/>
      <c r="T471" s="225"/>
      <c r="V471" s="225"/>
      <c r="W471" s="225"/>
      <c r="X471" s="499"/>
      <c r="Y471" s="501"/>
      <c r="Z471" s="499"/>
    </row>
    <row r="472" spans="2:26" ht="26.25" hidden="1" thickTop="1">
      <c r="B472" s="127" t="s">
        <v>1052</v>
      </c>
      <c r="C472" s="127" t="s">
        <v>3571</v>
      </c>
      <c r="D472" s="127"/>
      <c r="E472" s="127"/>
      <c r="F472" s="127"/>
      <c r="G472" s="127"/>
      <c r="H472" s="127"/>
      <c r="I472" s="127"/>
      <c r="J472" s="127"/>
      <c r="K472" s="181" t="s">
        <v>1053</v>
      </c>
      <c r="L472" s="125" t="s">
        <v>3218</v>
      </c>
      <c r="M472" s="343"/>
      <c r="N472" s="343"/>
      <c r="O472" s="343"/>
      <c r="Q472" s="343"/>
      <c r="R472" s="499"/>
      <c r="S472" s="225"/>
      <c r="T472" s="225"/>
      <c r="V472" s="225"/>
      <c r="W472" s="225"/>
      <c r="X472" s="499"/>
      <c r="Y472" s="501"/>
      <c r="Z472" s="499"/>
    </row>
    <row r="473" spans="2:26" ht="26.25" hidden="1" thickTop="1">
      <c r="B473" s="127" t="s">
        <v>1054</v>
      </c>
      <c r="C473" s="127" t="s">
        <v>3572</v>
      </c>
      <c r="D473" s="127"/>
      <c r="E473" s="127"/>
      <c r="F473" s="127"/>
      <c r="G473" s="127"/>
      <c r="H473" s="127"/>
      <c r="I473" s="127"/>
      <c r="J473" s="127"/>
      <c r="K473" s="181" t="s">
        <v>1055</v>
      </c>
      <c r="L473" s="125" t="s">
        <v>3218</v>
      </c>
      <c r="M473" s="343"/>
      <c r="N473" s="343"/>
      <c r="O473" s="343"/>
      <c r="Q473" s="343"/>
      <c r="R473" s="499"/>
      <c r="S473" s="815"/>
      <c r="T473" s="815"/>
      <c r="V473" s="815"/>
      <c r="W473" s="815"/>
      <c r="X473" s="499"/>
      <c r="Y473" s="501"/>
      <c r="Z473" s="499"/>
    </row>
    <row r="474" spans="2:26" ht="26.25" hidden="1" thickTop="1">
      <c r="B474" s="127" t="s">
        <v>1056</v>
      </c>
      <c r="C474" s="127" t="s">
        <v>3573</v>
      </c>
      <c r="D474" s="127"/>
      <c r="E474" s="127"/>
      <c r="F474" s="127"/>
      <c r="G474" s="127"/>
      <c r="H474" s="127"/>
      <c r="I474" s="127"/>
      <c r="J474" s="127"/>
      <c r="K474" s="181" t="s">
        <v>1057</v>
      </c>
      <c r="L474" s="125" t="s">
        <v>3218</v>
      </c>
      <c r="M474" s="343"/>
      <c r="N474" s="343"/>
      <c r="O474" s="343"/>
      <c r="Q474" s="343"/>
      <c r="R474" s="499"/>
      <c r="S474" s="225"/>
      <c r="T474" s="225"/>
      <c r="V474" s="225"/>
      <c r="W474" s="225"/>
      <c r="X474" s="499"/>
      <c r="Y474" s="501"/>
      <c r="Z474" s="499"/>
    </row>
    <row r="475" spans="2:26" ht="26.25" hidden="1" thickTop="1">
      <c r="B475" s="127" t="s">
        <v>1058</v>
      </c>
      <c r="C475" s="127" t="s">
        <v>3574</v>
      </c>
      <c r="D475" s="127"/>
      <c r="E475" s="127"/>
      <c r="F475" s="127"/>
      <c r="G475" s="127"/>
      <c r="H475" s="127"/>
      <c r="I475" s="127"/>
      <c r="J475" s="127"/>
      <c r="K475" s="181" t="s">
        <v>1059</v>
      </c>
      <c r="L475" s="125" t="s">
        <v>3218</v>
      </c>
      <c r="M475" s="343"/>
      <c r="N475" s="343"/>
      <c r="O475" s="343"/>
      <c r="Q475" s="343"/>
      <c r="R475" s="499"/>
      <c r="S475" s="225"/>
      <c r="T475" s="225"/>
      <c r="V475" s="225"/>
      <c r="W475" s="225"/>
      <c r="X475" s="499"/>
      <c r="Y475" s="501"/>
      <c r="Z475" s="499"/>
    </row>
    <row r="476" spans="2:26" ht="26.25" hidden="1" thickTop="1">
      <c r="B476" s="127" t="s">
        <v>1060</v>
      </c>
      <c r="C476" s="127" t="s">
        <v>3575</v>
      </c>
      <c r="D476" s="127"/>
      <c r="E476" s="127"/>
      <c r="F476" s="127"/>
      <c r="G476" s="127"/>
      <c r="H476" s="127"/>
      <c r="I476" s="127"/>
      <c r="J476" s="127"/>
      <c r="K476" s="181" t="s">
        <v>1061</v>
      </c>
      <c r="L476" s="125" t="s">
        <v>3218</v>
      </c>
      <c r="M476" s="343"/>
      <c r="N476" s="343"/>
      <c r="O476" s="343"/>
      <c r="Q476" s="343"/>
      <c r="R476" s="499"/>
      <c r="S476" s="225"/>
      <c r="T476" s="225"/>
      <c r="V476" s="225"/>
      <c r="W476" s="225"/>
      <c r="X476" s="499"/>
      <c r="Y476" s="501"/>
      <c r="Z476" s="499"/>
    </row>
    <row r="477" spans="2:26" ht="26.25" hidden="1" thickTop="1">
      <c r="B477" s="127" t="s">
        <v>1062</v>
      </c>
      <c r="C477" s="127" t="s">
        <v>3576</v>
      </c>
      <c r="D477" s="127"/>
      <c r="E477" s="127"/>
      <c r="F477" s="127"/>
      <c r="G477" s="127"/>
      <c r="H477" s="127"/>
      <c r="I477" s="127"/>
      <c r="J477" s="127"/>
      <c r="K477" s="181" t="s">
        <v>1063</v>
      </c>
      <c r="L477" s="125" t="s">
        <v>3218</v>
      </c>
      <c r="M477" s="343"/>
      <c r="N477" s="343"/>
      <c r="O477" s="343"/>
      <c r="Q477" s="343"/>
      <c r="R477" s="499"/>
      <c r="S477" s="225"/>
      <c r="T477" s="225"/>
      <c r="V477" s="225"/>
      <c r="W477" s="225"/>
      <c r="X477" s="499"/>
      <c r="Y477" s="501"/>
      <c r="Z477" s="499"/>
    </row>
    <row r="478" spans="2:26" ht="26.25" hidden="1" thickTop="1">
      <c r="B478" s="127" t="s">
        <v>1064</v>
      </c>
      <c r="C478" s="127" t="s">
        <v>3577</v>
      </c>
      <c r="D478" s="127"/>
      <c r="E478" s="127"/>
      <c r="F478" s="127"/>
      <c r="G478" s="127"/>
      <c r="H478" s="127"/>
      <c r="I478" s="127"/>
      <c r="J478" s="127"/>
      <c r="K478" s="181" t="s">
        <v>1065</v>
      </c>
      <c r="L478" s="125" t="s">
        <v>3218</v>
      </c>
      <c r="M478" s="343"/>
      <c r="N478" s="343"/>
      <c r="O478" s="343"/>
      <c r="Q478" s="343"/>
      <c r="R478" s="499"/>
      <c r="S478" s="225"/>
      <c r="T478" s="225"/>
      <c r="V478" s="225"/>
      <c r="W478" s="225"/>
      <c r="X478" s="499"/>
      <c r="Y478" s="501"/>
      <c r="Z478" s="499"/>
    </row>
    <row r="479" spans="2:26" ht="26.25" hidden="1" thickTop="1">
      <c r="B479" s="127" t="s">
        <v>1066</v>
      </c>
      <c r="C479" s="127" t="s">
        <v>3578</v>
      </c>
      <c r="D479" s="127"/>
      <c r="E479" s="127"/>
      <c r="F479" s="127"/>
      <c r="G479" s="127"/>
      <c r="H479" s="127"/>
      <c r="I479" s="127"/>
      <c r="J479" s="127"/>
      <c r="K479" s="181" t="s">
        <v>1067</v>
      </c>
      <c r="L479" s="125" t="s">
        <v>3218</v>
      </c>
      <c r="M479" s="343"/>
      <c r="N479" s="343"/>
      <c r="O479" s="343"/>
      <c r="Q479" s="343"/>
      <c r="R479" s="499"/>
      <c r="S479" s="815"/>
      <c r="T479" s="815"/>
      <c r="V479" s="815"/>
      <c r="W479" s="815"/>
      <c r="X479" s="499"/>
      <c r="Y479" s="501"/>
      <c r="Z479" s="499"/>
    </row>
    <row r="480" spans="2:26" ht="26.25" hidden="1" thickTop="1">
      <c r="B480" s="127" t="s">
        <v>1068</v>
      </c>
      <c r="C480" s="127" t="s">
        <v>3579</v>
      </c>
      <c r="D480" s="127"/>
      <c r="E480" s="127"/>
      <c r="F480" s="127"/>
      <c r="G480" s="127"/>
      <c r="H480" s="127"/>
      <c r="I480" s="127"/>
      <c r="J480" s="127"/>
      <c r="K480" s="181" t="s">
        <v>1069</v>
      </c>
      <c r="L480" s="125" t="s">
        <v>3218</v>
      </c>
      <c r="M480" s="343"/>
      <c r="N480" s="343"/>
      <c r="O480" s="343"/>
      <c r="Q480" s="343"/>
      <c r="R480" s="499"/>
      <c r="S480" s="225"/>
      <c r="T480" s="225"/>
      <c r="V480" s="225"/>
      <c r="W480" s="225"/>
      <c r="X480" s="499"/>
      <c r="Y480" s="501"/>
      <c r="Z480" s="499"/>
    </row>
    <row r="481" spans="2:26" ht="26.25" hidden="1" thickTop="1">
      <c r="B481" s="127" t="s">
        <v>1070</v>
      </c>
      <c r="C481" s="127" t="s">
        <v>3580</v>
      </c>
      <c r="D481" s="127"/>
      <c r="E481" s="127"/>
      <c r="F481" s="127"/>
      <c r="G481" s="127"/>
      <c r="H481" s="127"/>
      <c r="I481" s="127"/>
      <c r="J481" s="127"/>
      <c r="K481" s="181" t="s">
        <v>1071</v>
      </c>
      <c r="L481" s="125" t="s">
        <v>3218</v>
      </c>
      <c r="M481" s="343"/>
      <c r="N481" s="343"/>
      <c r="O481" s="343"/>
      <c r="Q481" s="343"/>
      <c r="R481" s="499"/>
      <c r="S481" s="225"/>
      <c r="T481" s="225"/>
      <c r="V481" s="225"/>
      <c r="W481" s="225"/>
      <c r="X481" s="499"/>
      <c r="Y481" s="501"/>
      <c r="Z481" s="499"/>
    </row>
    <row r="482" spans="2:26" ht="26.25" hidden="1" thickTop="1">
      <c r="B482" s="127" t="s">
        <v>1072</v>
      </c>
      <c r="C482" s="127" t="s">
        <v>3581</v>
      </c>
      <c r="D482" s="127"/>
      <c r="E482" s="127"/>
      <c r="F482" s="127"/>
      <c r="G482" s="127"/>
      <c r="H482" s="127"/>
      <c r="I482" s="127"/>
      <c r="J482" s="127"/>
      <c r="K482" s="314" t="s">
        <v>1073</v>
      </c>
      <c r="L482" s="125" t="s">
        <v>3218</v>
      </c>
      <c r="M482" s="343"/>
      <c r="N482" s="343"/>
      <c r="O482" s="343"/>
      <c r="Q482" s="343"/>
      <c r="R482" s="499"/>
      <c r="S482" s="815"/>
      <c r="T482" s="815"/>
      <c r="V482" s="815"/>
      <c r="W482" s="815"/>
      <c r="X482" s="499"/>
      <c r="Y482" s="501"/>
      <c r="Z482" s="499"/>
    </row>
    <row r="483" spans="2:26" ht="26.25" hidden="1" thickTop="1">
      <c r="B483" s="127" t="s">
        <v>1074</v>
      </c>
      <c r="C483" s="127" t="s">
        <v>3582</v>
      </c>
      <c r="D483" s="127"/>
      <c r="E483" s="127"/>
      <c r="F483" s="127"/>
      <c r="G483" s="127"/>
      <c r="H483" s="127"/>
      <c r="I483" s="127"/>
      <c r="J483" s="127"/>
      <c r="K483" s="181" t="s">
        <v>1076</v>
      </c>
      <c r="L483" s="125" t="s">
        <v>3218</v>
      </c>
      <c r="M483" s="343"/>
      <c r="N483" s="343"/>
      <c r="O483" s="343"/>
      <c r="Q483" s="343"/>
      <c r="R483" s="499"/>
      <c r="S483" s="225"/>
      <c r="T483" s="225"/>
      <c r="V483" s="225"/>
      <c r="W483" s="225"/>
      <c r="X483" s="499"/>
      <c r="Y483" s="501"/>
      <c r="Z483" s="499"/>
    </row>
    <row r="484" spans="2:26" ht="26.25" hidden="1" thickTop="1">
      <c r="B484" s="127" t="s">
        <v>1077</v>
      </c>
      <c r="C484" s="127" t="s">
        <v>3583</v>
      </c>
      <c r="D484" s="127"/>
      <c r="E484" s="127"/>
      <c r="F484" s="127"/>
      <c r="G484" s="127"/>
      <c r="H484" s="127"/>
      <c r="I484" s="127"/>
      <c r="J484" s="127"/>
      <c r="K484" s="181" t="s">
        <v>1078</v>
      </c>
      <c r="L484" s="125" t="s">
        <v>3218</v>
      </c>
      <c r="M484" s="343"/>
      <c r="N484" s="343"/>
      <c r="O484" s="343"/>
      <c r="Q484" s="343"/>
      <c r="R484" s="499"/>
      <c r="S484" s="225"/>
      <c r="T484" s="225"/>
      <c r="V484" s="225"/>
      <c r="W484" s="225"/>
      <c r="X484" s="499"/>
      <c r="Y484" s="501"/>
      <c r="Z484" s="499"/>
    </row>
    <row r="485" spans="2:26" ht="39" hidden="1" thickTop="1">
      <c r="B485" s="127" t="s">
        <v>1079</v>
      </c>
      <c r="C485" s="127" t="s">
        <v>3584</v>
      </c>
      <c r="D485" s="127"/>
      <c r="E485" s="127"/>
      <c r="F485" s="127"/>
      <c r="G485" s="127"/>
      <c r="H485" s="127"/>
      <c r="I485" s="127"/>
      <c r="J485" s="127"/>
      <c r="K485" s="181" t="s">
        <v>1080</v>
      </c>
      <c r="L485" s="125" t="s">
        <v>3218</v>
      </c>
      <c r="M485" s="343"/>
      <c r="N485" s="343"/>
      <c r="O485" s="343"/>
      <c r="Q485" s="343"/>
      <c r="R485" s="499"/>
      <c r="S485" s="225"/>
      <c r="T485" s="225"/>
      <c r="V485" s="225"/>
      <c r="W485" s="225"/>
      <c r="X485" s="499"/>
      <c r="Y485" s="501"/>
      <c r="Z485" s="499"/>
    </row>
    <row r="486" spans="2:26" ht="26.25" hidden="1" thickTop="1">
      <c r="B486" s="127" t="s">
        <v>1081</v>
      </c>
      <c r="C486" s="127" t="s">
        <v>3585</v>
      </c>
      <c r="D486" s="127"/>
      <c r="E486" s="127"/>
      <c r="F486" s="127"/>
      <c r="G486" s="127"/>
      <c r="H486" s="127"/>
      <c r="I486" s="127"/>
      <c r="J486" s="127"/>
      <c r="K486" s="181" t="s">
        <v>1082</v>
      </c>
      <c r="L486" s="125" t="s">
        <v>3218</v>
      </c>
      <c r="M486" s="343"/>
      <c r="N486" s="343"/>
      <c r="O486" s="343"/>
      <c r="Q486" s="343"/>
      <c r="R486" s="499"/>
      <c r="S486" s="225"/>
      <c r="T486" s="225"/>
      <c r="V486" s="225"/>
      <c r="W486" s="225"/>
      <c r="X486" s="499"/>
      <c r="Y486" s="501"/>
      <c r="Z486" s="499"/>
    </row>
    <row r="487" spans="2:26" ht="26.25" hidden="1" thickTop="1">
      <c r="B487" s="127" t="s">
        <v>1083</v>
      </c>
      <c r="C487" s="127" t="s">
        <v>3586</v>
      </c>
      <c r="D487" s="127"/>
      <c r="E487" s="127"/>
      <c r="F487" s="127"/>
      <c r="G487" s="127"/>
      <c r="H487" s="127"/>
      <c r="I487" s="127"/>
      <c r="J487" s="127"/>
      <c r="K487" s="181" t="s">
        <v>1084</v>
      </c>
      <c r="L487" s="125" t="s">
        <v>3218</v>
      </c>
      <c r="M487" s="343"/>
      <c r="N487" s="343"/>
      <c r="O487" s="343"/>
      <c r="Q487" s="343"/>
      <c r="R487" s="499"/>
      <c r="S487" s="225"/>
      <c r="T487" s="225"/>
      <c r="V487" s="225"/>
      <c r="W487" s="225"/>
      <c r="X487" s="499"/>
      <c r="Y487" s="501"/>
      <c r="Z487" s="499"/>
    </row>
    <row r="488" spans="2:26" ht="26.25" hidden="1" thickTop="1">
      <c r="B488" s="127" t="s">
        <v>1085</v>
      </c>
      <c r="C488" s="127" t="s">
        <v>3587</v>
      </c>
      <c r="D488" s="127"/>
      <c r="E488" s="127"/>
      <c r="F488" s="127"/>
      <c r="G488" s="127"/>
      <c r="H488" s="127"/>
      <c r="I488" s="127"/>
      <c r="J488" s="127"/>
      <c r="K488" s="181" t="s">
        <v>1086</v>
      </c>
      <c r="L488" s="125" t="s">
        <v>3218</v>
      </c>
      <c r="M488" s="343"/>
      <c r="N488" s="343"/>
      <c r="O488" s="343"/>
      <c r="Q488" s="343"/>
      <c r="R488" s="499"/>
      <c r="S488" s="815"/>
      <c r="T488" s="815"/>
      <c r="V488" s="815"/>
      <c r="W488" s="815"/>
      <c r="X488" s="499"/>
      <c r="Y488" s="501"/>
      <c r="Z488" s="499"/>
    </row>
    <row r="489" spans="2:26" ht="26.25" hidden="1" thickTop="1">
      <c r="B489" s="127" t="s">
        <v>1087</v>
      </c>
      <c r="C489" s="127" t="s">
        <v>3588</v>
      </c>
      <c r="D489" s="127"/>
      <c r="E489" s="127"/>
      <c r="F489" s="127"/>
      <c r="G489" s="127"/>
      <c r="H489" s="127"/>
      <c r="I489" s="127"/>
      <c r="J489" s="127"/>
      <c r="K489" s="181" t="s">
        <v>1088</v>
      </c>
      <c r="L489" s="125" t="s">
        <v>3218</v>
      </c>
      <c r="M489" s="343"/>
      <c r="N489" s="343"/>
      <c r="O489" s="343"/>
      <c r="Q489" s="343"/>
      <c r="R489" s="499"/>
      <c r="S489" s="225"/>
      <c r="T489" s="225"/>
      <c r="V489" s="225"/>
      <c r="W489" s="225"/>
      <c r="X489" s="499"/>
      <c r="Y489" s="501"/>
      <c r="Z489" s="499"/>
    </row>
    <row r="490" spans="2:26" ht="26.25" hidden="1" thickTop="1">
      <c r="B490" s="127" t="s">
        <v>1089</v>
      </c>
      <c r="C490" s="127" t="s">
        <v>3589</v>
      </c>
      <c r="D490" s="127"/>
      <c r="E490" s="127"/>
      <c r="F490" s="127"/>
      <c r="G490" s="127"/>
      <c r="H490" s="127"/>
      <c r="I490" s="127"/>
      <c r="J490" s="127"/>
      <c r="K490" s="181" t="s">
        <v>1090</v>
      </c>
      <c r="L490" s="125" t="s">
        <v>3218</v>
      </c>
      <c r="M490" s="343"/>
      <c r="N490" s="343"/>
      <c r="O490" s="343"/>
      <c r="Q490" s="343"/>
      <c r="R490" s="499"/>
      <c r="S490" s="225"/>
      <c r="T490" s="225"/>
      <c r="V490" s="225"/>
      <c r="W490" s="225"/>
      <c r="X490" s="499"/>
      <c r="Y490" s="501"/>
      <c r="Z490" s="499"/>
    </row>
    <row r="491" spans="2:26" ht="26.25" hidden="1" thickTop="1">
      <c r="B491" s="127" t="s">
        <v>1091</v>
      </c>
      <c r="C491" s="127" t="s">
        <v>3590</v>
      </c>
      <c r="D491" s="127"/>
      <c r="E491" s="127"/>
      <c r="F491" s="127"/>
      <c r="G491" s="127"/>
      <c r="H491" s="127"/>
      <c r="I491" s="127"/>
      <c r="J491" s="127"/>
      <c r="K491" s="181" t="s">
        <v>1092</v>
      </c>
      <c r="L491" s="125" t="s">
        <v>3218</v>
      </c>
      <c r="M491" s="343"/>
      <c r="N491" s="343"/>
      <c r="O491" s="343"/>
      <c r="Q491" s="343"/>
      <c r="R491" s="499"/>
      <c r="S491" s="225"/>
      <c r="T491" s="225"/>
      <c r="V491" s="225"/>
      <c r="W491" s="225"/>
      <c r="X491" s="499"/>
      <c r="Y491" s="501"/>
      <c r="Z491" s="499"/>
    </row>
    <row r="492" spans="2:26" ht="26.25" hidden="1" thickTop="1">
      <c r="B492" s="127" t="s">
        <v>1093</v>
      </c>
      <c r="C492" s="127" t="s">
        <v>3591</v>
      </c>
      <c r="D492" s="127"/>
      <c r="E492" s="127"/>
      <c r="F492" s="127"/>
      <c r="G492" s="127"/>
      <c r="H492" s="127"/>
      <c r="I492" s="127"/>
      <c r="J492" s="127"/>
      <c r="K492" s="181" t="s">
        <v>1094</v>
      </c>
      <c r="L492" s="125" t="s">
        <v>3218</v>
      </c>
      <c r="M492" s="343"/>
      <c r="N492" s="343"/>
      <c r="O492" s="343"/>
      <c r="Q492" s="343"/>
      <c r="R492" s="499"/>
      <c r="S492" s="225"/>
      <c r="T492" s="225"/>
      <c r="V492" s="225"/>
      <c r="W492" s="225"/>
      <c r="X492" s="499"/>
      <c r="Y492" s="501"/>
      <c r="Z492" s="499"/>
    </row>
    <row r="493" spans="2:26" ht="26.25" hidden="1" thickTop="1">
      <c r="B493" s="127" t="s">
        <v>1095</v>
      </c>
      <c r="C493" s="127" t="s">
        <v>3592</v>
      </c>
      <c r="D493" s="127"/>
      <c r="E493" s="127"/>
      <c r="F493" s="127"/>
      <c r="G493" s="127"/>
      <c r="H493" s="127"/>
      <c r="I493" s="127"/>
      <c r="J493" s="127"/>
      <c r="K493" s="181" t="s">
        <v>1096</v>
      </c>
      <c r="L493" s="125" t="s">
        <v>3218</v>
      </c>
      <c r="M493" s="343"/>
      <c r="N493" s="343"/>
      <c r="O493" s="343"/>
      <c r="Q493" s="343"/>
      <c r="R493" s="499"/>
      <c r="S493" s="225"/>
      <c r="T493" s="225"/>
      <c r="V493" s="225"/>
      <c r="W493" s="225"/>
      <c r="X493" s="499"/>
      <c r="Y493" s="501"/>
      <c r="Z493" s="499"/>
    </row>
    <row r="494" spans="2:26" ht="26.25" hidden="1" thickTop="1">
      <c r="B494" s="127" t="s">
        <v>1097</v>
      </c>
      <c r="C494" s="127" t="s">
        <v>3593</v>
      </c>
      <c r="D494" s="127"/>
      <c r="E494" s="127"/>
      <c r="F494" s="127"/>
      <c r="G494" s="127"/>
      <c r="H494" s="127"/>
      <c r="I494" s="127"/>
      <c r="J494" s="127"/>
      <c r="K494" s="181" t="s">
        <v>1098</v>
      </c>
      <c r="L494" s="125" t="s">
        <v>3218</v>
      </c>
      <c r="M494" s="343"/>
      <c r="N494" s="343"/>
      <c r="O494" s="343"/>
      <c r="Q494" s="343"/>
      <c r="R494" s="499"/>
      <c r="S494" s="225"/>
      <c r="T494" s="225"/>
      <c r="V494" s="225"/>
      <c r="W494" s="225"/>
      <c r="X494" s="499"/>
      <c r="Y494" s="501"/>
      <c r="Z494" s="499"/>
    </row>
    <row r="495" spans="2:26" ht="26.25" hidden="1" thickTop="1">
      <c r="B495" s="127" t="s">
        <v>1099</v>
      </c>
      <c r="C495" s="127" t="s">
        <v>3594</v>
      </c>
      <c r="D495" s="127"/>
      <c r="E495" s="127"/>
      <c r="F495" s="127"/>
      <c r="G495" s="127"/>
      <c r="H495" s="127"/>
      <c r="I495" s="127"/>
      <c r="J495" s="127"/>
      <c r="K495" s="314" t="s">
        <v>1100</v>
      </c>
      <c r="L495" s="125" t="s">
        <v>3218</v>
      </c>
      <c r="M495" s="343"/>
      <c r="N495" s="343"/>
      <c r="O495" s="343"/>
      <c r="Q495" s="343"/>
      <c r="R495" s="499"/>
      <c r="S495" s="225"/>
      <c r="T495" s="225"/>
      <c r="V495" s="225"/>
      <c r="W495" s="225"/>
      <c r="X495" s="499"/>
      <c r="Y495" s="501"/>
      <c r="Z495" s="499"/>
    </row>
    <row r="496" spans="2:26" ht="26.25" hidden="1" customHeight="1" thickBot="1">
      <c r="B496" s="167" t="s">
        <v>1101</v>
      </c>
      <c r="C496" s="167" t="s">
        <v>3595</v>
      </c>
      <c r="D496" s="167"/>
      <c r="E496" s="178"/>
      <c r="F496" s="178"/>
      <c r="G496" s="178"/>
      <c r="H496" s="178"/>
      <c r="I496" s="178"/>
      <c r="J496" s="178"/>
      <c r="K496" s="305" t="s">
        <v>1103</v>
      </c>
      <c r="L496" s="255" t="s">
        <v>3218</v>
      </c>
      <c r="M496" s="343"/>
      <c r="N496" s="343"/>
      <c r="O496" s="343"/>
      <c r="Q496" s="343"/>
      <c r="R496" s="499"/>
      <c r="S496" s="962"/>
      <c r="T496" s="962"/>
      <c r="V496" s="962"/>
      <c r="W496" s="962"/>
      <c r="X496" s="548"/>
      <c r="Y496" s="501"/>
      <c r="Z496" s="548"/>
    </row>
    <row r="497" spans="2:26" ht="15.75" hidden="1" customHeight="1" thickBot="1">
      <c r="B497" s="360" t="s">
        <v>1104</v>
      </c>
      <c r="C497" s="361" t="s">
        <v>3596</v>
      </c>
      <c r="D497" s="361"/>
      <c r="E497" s="781"/>
      <c r="F497" s="781"/>
      <c r="G497" s="781"/>
      <c r="H497" s="781"/>
      <c r="I497" s="781"/>
      <c r="J497" s="781"/>
      <c r="K497" s="362" t="s">
        <v>1105</v>
      </c>
      <c r="L497" s="782" t="s">
        <v>3218</v>
      </c>
      <c r="M497" s="343"/>
      <c r="N497" s="343"/>
      <c r="O497" s="343"/>
      <c r="Q497" s="343"/>
      <c r="R497" s="499"/>
      <c r="S497" s="855"/>
      <c r="T497" s="855"/>
      <c r="V497" s="855"/>
      <c r="W497" s="855"/>
      <c r="X497" s="548"/>
      <c r="Y497" s="501"/>
      <c r="Z497" s="548"/>
    </row>
    <row r="498" spans="2:26" ht="15.75" hidden="1" customHeight="1" thickBot="1">
      <c r="B498" s="360" t="s">
        <v>1106</v>
      </c>
      <c r="C498" s="361" t="s">
        <v>3597</v>
      </c>
      <c r="D498" s="361"/>
      <c r="E498" s="781"/>
      <c r="F498" s="781"/>
      <c r="G498" s="781"/>
      <c r="H498" s="781"/>
      <c r="I498" s="781"/>
      <c r="J498" s="781"/>
      <c r="K498" s="362" t="s">
        <v>1107</v>
      </c>
      <c r="L498" s="782" t="s">
        <v>3218</v>
      </c>
      <c r="M498" s="343"/>
      <c r="N498" s="343"/>
      <c r="O498" s="343"/>
      <c r="Q498" s="343"/>
      <c r="R498" s="499"/>
      <c r="S498" s="855"/>
      <c r="T498" s="855"/>
      <c r="V498" s="855"/>
      <c r="W498" s="855"/>
      <c r="X498" s="548"/>
      <c r="Y498" s="501"/>
      <c r="Z498" s="548"/>
    </row>
    <row r="499" spans="2:26" ht="15.75" hidden="1" customHeight="1" thickBot="1">
      <c r="B499" s="360" t="s">
        <v>1108</v>
      </c>
      <c r="C499" s="361" t="s">
        <v>3598</v>
      </c>
      <c r="D499" s="361"/>
      <c r="E499" s="781"/>
      <c r="F499" s="781"/>
      <c r="G499" s="781"/>
      <c r="H499" s="781"/>
      <c r="I499" s="781"/>
      <c r="J499" s="781"/>
      <c r="K499" s="362" t="s">
        <v>1109</v>
      </c>
      <c r="L499" s="782" t="s">
        <v>3218</v>
      </c>
      <c r="M499" s="343"/>
      <c r="N499" s="343"/>
      <c r="O499" s="343"/>
      <c r="Q499" s="343"/>
      <c r="R499" s="499"/>
      <c r="S499" s="855"/>
      <c r="T499" s="855"/>
      <c r="V499" s="855"/>
      <c r="W499" s="855"/>
      <c r="X499" s="548"/>
      <c r="Y499" s="501"/>
      <c r="Z499" s="548"/>
    </row>
    <row r="500" spans="2:26" ht="15.75" hidden="1" thickTop="1">
      <c r="K500" s="541"/>
      <c r="L500" s="543"/>
      <c r="M500" s="514"/>
      <c r="N500" s="520"/>
      <c r="O500" s="520"/>
      <c r="Q500" s="520"/>
      <c r="R500" s="554"/>
      <c r="S500" s="514"/>
      <c r="T500" s="514"/>
      <c r="V500" s="514"/>
      <c r="W500" s="514"/>
      <c r="X500" s="555"/>
      <c r="Y500" s="501"/>
      <c r="Z500" s="555"/>
    </row>
    <row r="501" spans="2:26" ht="27.75" hidden="1" customHeight="1" thickTop="1" thickBot="1">
      <c r="B501" s="292" t="s">
        <v>1110</v>
      </c>
      <c r="C501" s="556" t="s">
        <v>3599</v>
      </c>
      <c r="D501" s="293"/>
      <c r="E501" s="294"/>
      <c r="F501" s="293"/>
      <c r="G501" s="294"/>
      <c r="H501" s="293"/>
      <c r="I501" s="293"/>
      <c r="J501" s="293"/>
      <c r="K501" s="295" t="s">
        <v>1111</v>
      </c>
      <c r="L501" s="296" t="s">
        <v>3218</v>
      </c>
      <c r="M501" s="297">
        <f>SUM(M504:M509)</f>
        <v>0</v>
      </c>
      <c r="N501" s="557">
        <f>SUM(N504:N509)</f>
        <v>0</v>
      </c>
      <c r="O501" s="557">
        <f>+N501-M501</f>
        <v>0</v>
      </c>
      <c r="Q501" s="557">
        <f>SUM(Q504:Q509)</f>
        <v>0</v>
      </c>
      <c r="R501" s="519"/>
      <c r="S501" s="115">
        <f>SUM(S504:S509)</f>
        <v>0</v>
      </c>
      <c r="T501" s="115">
        <f>SUM(T504:T509)</f>
        <v>0</v>
      </c>
      <c r="V501" s="115">
        <f>SUM(V504:V509)</f>
        <v>0</v>
      </c>
      <c r="W501" s="115">
        <f>SUM(W504:W509)</f>
        <v>0</v>
      </c>
      <c r="X501" s="519"/>
      <c r="Y501" s="501"/>
      <c r="Z501" s="519"/>
    </row>
    <row r="502" spans="2:26" ht="16.5" hidden="1" customHeight="1" thickTop="1" thickBot="1">
      <c r="K502" s="540"/>
      <c r="M502" s="265"/>
      <c r="N502" s="379"/>
      <c r="Q502" s="379"/>
      <c r="R502" s="554"/>
      <c r="X502" s="501"/>
      <c r="Y502" s="501"/>
      <c r="Z502" s="501"/>
    </row>
    <row r="503" spans="2:26" ht="26.25" hidden="1" customHeight="1" thickBot="1">
      <c r="B503" s="347" t="s">
        <v>3221</v>
      </c>
      <c r="C503" s="348" t="s">
        <v>48</v>
      </c>
      <c r="D503" s="348"/>
      <c r="E503" s="349"/>
      <c r="F503" s="349"/>
      <c r="G503" s="349"/>
      <c r="H503" s="349"/>
      <c r="I503" s="349"/>
      <c r="J503" s="349"/>
      <c r="K503" s="350" t="s">
        <v>3222</v>
      </c>
      <c r="L503" s="558"/>
      <c r="M503" s="351" t="str">
        <f>+$M$10</f>
        <v>Valore netto al 31/12/2017</v>
      </c>
      <c r="N503" s="347" t="str">
        <f>N$10</f>
        <v>Valore netto al 31/12/2018</v>
      </c>
      <c r="O503" s="559" t="s">
        <v>4064</v>
      </c>
      <c r="Q503" s="347" t="str">
        <f>Q$10</f>
        <v>Prechiusura al ° trimestre 2018</v>
      </c>
      <c r="R503" s="514"/>
      <c r="S503" s="1145" t="str">
        <f>S$330</f>
        <v>Costi da utilizzo contributi 2018</v>
      </c>
      <c r="T503" s="1143" t="str">
        <f>T$330</f>
        <v>Costi da utilizzo contributi DI CUI SOCIO-SAN</v>
      </c>
      <c r="U503" s="1144"/>
      <c r="V503" s="1142" t="str">
        <f>V$330</f>
        <v>Costi da contributi 2018</v>
      </c>
      <c r="W503" s="1143" t="str">
        <f>W$330</f>
        <v>Costi da contributi DI CUI SOCIO-SAN</v>
      </c>
      <c r="X503" s="555"/>
      <c r="Y503" s="501"/>
      <c r="Z503" s="555"/>
    </row>
    <row r="504" spans="2:26" ht="38.25" hidden="1" customHeight="1">
      <c r="B504" s="138" t="s">
        <v>1112</v>
      </c>
      <c r="C504" s="138" t="s">
        <v>3600</v>
      </c>
      <c r="D504" s="138"/>
      <c r="E504" s="268"/>
      <c r="F504" s="268"/>
      <c r="G504" s="268"/>
      <c r="H504" s="268"/>
      <c r="I504" s="138"/>
      <c r="J504" s="138"/>
      <c r="K504" s="257" t="s">
        <v>3601</v>
      </c>
      <c r="L504" s="270" t="s">
        <v>3218</v>
      </c>
      <c r="M504" s="343"/>
      <c r="N504" s="343"/>
      <c r="O504" s="343"/>
      <c r="Q504" s="343"/>
      <c r="R504" s="499"/>
      <c r="S504" s="225"/>
      <c r="T504" s="225"/>
      <c r="V504" s="225"/>
      <c r="W504" s="225"/>
      <c r="X504" s="548"/>
      <c r="Y504" s="501"/>
      <c r="Z504" s="548"/>
    </row>
    <row r="505" spans="2:26" ht="38.25" hidden="1" customHeight="1">
      <c r="B505" s="138" t="s">
        <v>1117</v>
      </c>
      <c r="C505" s="138" t="s">
        <v>3602</v>
      </c>
      <c r="D505" s="138"/>
      <c r="E505" s="268"/>
      <c r="F505" s="268"/>
      <c r="G505" s="268"/>
      <c r="H505" s="268"/>
      <c r="I505" s="138"/>
      <c r="J505" s="138"/>
      <c r="K505" s="257" t="s">
        <v>3603</v>
      </c>
      <c r="L505" s="270" t="s">
        <v>3218</v>
      </c>
      <c r="M505" s="343"/>
      <c r="N505" s="343"/>
      <c r="O505" s="343"/>
      <c r="Q505" s="343"/>
      <c r="R505" s="499"/>
      <c r="S505" s="225"/>
      <c r="T505" s="225"/>
      <c r="V505" s="225"/>
      <c r="W505" s="225"/>
      <c r="X505" s="548"/>
      <c r="Y505" s="501"/>
      <c r="Z505" s="548"/>
    </row>
    <row r="506" spans="2:26" ht="38.25" hidden="1" customHeight="1">
      <c r="B506" s="138" t="s">
        <v>1119</v>
      </c>
      <c r="C506" s="138" t="s">
        <v>3604</v>
      </c>
      <c r="D506" s="138"/>
      <c r="E506" s="268"/>
      <c r="F506" s="268"/>
      <c r="G506" s="268"/>
      <c r="H506" s="268"/>
      <c r="I506" s="138"/>
      <c r="J506" s="138"/>
      <c r="K506" s="257" t="s">
        <v>3605</v>
      </c>
      <c r="L506" s="270" t="s">
        <v>3218</v>
      </c>
      <c r="M506" s="343"/>
      <c r="N506" s="343"/>
      <c r="O506" s="343"/>
      <c r="Q506" s="343"/>
      <c r="R506" s="499"/>
      <c r="S506" s="225"/>
      <c r="T506" s="225"/>
      <c r="V506" s="225"/>
      <c r="W506" s="225"/>
      <c r="X506" s="548"/>
      <c r="Y506" s="501"/>
      <c r="Z506" s="548"/>
    </row>
    <row r="507" spans="2:26" ht="38.25" hidden="1" customHeight="1">
      <c r="B507" s="138" t="s">
        <v>1122</v>
      </c>
      <c r="C507" s="138" t="s">
        <v>3606</v>
      </c>
      <c r="D507" s="138"/>
      <c r="E507" s="268"/>
      <c r="F507" s="268"/>
      <c r="G507" s="268"/>
      <c r="H507" s="268"/>
      <c r="I507" s="138"/>
      <c r="J507" s="138"/>
      <c r="K507" s="257" t="s">
        <v>3607</v>
      </c>
      <c r="L507" s="270" t="s">
        <v>3218</v>
      </c>
      <c r="M507" s="343"/>
      <c r="N507" s="343"/>
      <c r="O507" s="343"/>
      <c r="Q507" s="343"/>
      <c r="R507" s="499"/>
      <c r="S507" s="225"/>
      <c r="T507" s="225"/>
      <c r="V507" s="225"/>
      <c r="W507" s="225"/>
      <c r="X507" s="548"/>
      <c r="Y507" s="501"/>
      <c r="Z507" s="548"/>
    </row>
    <row r="508" spans="2:26" ht="38.25" hidden="1" customHeight="1">
      <c r="B508" s="138" t="s">
        <v>1125</v>
      </c>
      <c r="C508" s="138" t="s">
        <v>3608</v>
      </c>
      <c r="D508" s="138"/>
      <c r="E508" s="268"/>
      <c r="F508" s="268"/>
      <c r="G508" s="268"/>
      <c r="H508" s="268"/>
      <c r="I508" s="138"/>
      <c r="J508" s="138"/>
      <c r="K508" s="257" t="s">
        <v>3609</v>
      </c>
      <c r="L508" s="270" t="s">
        <v>3218</v>
      </c>
      <c r="M508" s="343"/>
      <c r="N508" s="343"/>
      <c r="O508" s="343"/>
      <c r="Q508" s="343"/>
      <c r="R508" s="499"/>
      <c r="S508" s="225"/>
      <c r="T508" s="225"/>
      <c r="V508" s="225"/>
      <c r="W508" s="225"/>
      <c r="X508" s="548"/>
      <c r="Y508" s="501"/>
      <c r="Z508" s="548"/>
    </row>
    <row r="509" spans="2:26" ht="27" hidden="1" thickTop="1" thickBot="1">
      <c r="B509" s="352" t="s">
        <v>1127</v>
      </c>
      <c r="C509" s="352" t="s">
        <v>3610</v>
      </c>
      <c r="D509" s="352"/>
      <c r="E509" s="352"/>
      <c r="F509" s="352"/>
      <c r="G509" s="352"/>
      <c r="H509" s="352"/>
      <c r="I509" s="352"/>
      <c r="J509" s="352"/>
      <c r="K509" s="561" t="s">
        <v>3611</v>
      </c>
      <c r="L509" s="562" t="s">
        <v>3218</v>
      </c>
      <c r="M509" s="343"/>
      <c r="N509" s="343"/>
      <c r="O509" s="343"/>
      <c r="Q509" s="343"/>
      <c r="R509" s="499"/>
      <c r="S509" s="225"/>
      <c r="T509" s="225"/>
      <c r="V509" s="225"/>
      <c r="W509" s="225"/>
      <c r="X509" s="548"/>
      <c r="Y509" s="501"/>
      <c r="Z509" s="548"/>
    </row>
    <row r="510" spans="2:26" ht="15.75" hidden="1" thickTop="1">
      <c r="K510" s="541"/>
      <c r="L510" s="543"/>
      <c r="M510" s="514"/>
      <c r="N510" s="520"/>
      <c r="O510" s="520"/>
      <c r="Q510" s="520"/>
      <c r="R510" s="554"/>
      <c r="S510" s="514"/>
      <c r="T510" s="514"/>
      <c r="V510" s="514"/>
      <c r="W510" s="514"/>
      <c r="X510" s="555"/>
      <c r="Y510" s="501"/>
      <c r="Z510" s="555"/>
    </row>
    <row r="511" spans="2:26" ht="45" hidden="1" customHeight="1" thickTop="1" thickBot="1">
      <c r="B511" s="110" t="s">
        <v>1130</v>
      </c>
      <c r="C511" s="242" t="s">
        <v>3612</v>
      </c>
      <c r="D511" s="243"/>
      <c r="E511" s="112"/>
      <c r="F511" s="243"/>
      <c r="G511" s="112"/>
      <c r="H511" s="243"/>
      <c r="I511" s="243"/>
      <c r="J511" s="243"/>
      <c r="K511" s="113" t="s">
        <v>1131</v>
      </c>
      <c r="L511" s="114" t="s">
        <v>3218</v>
      </c>
      <c r="M511" s="115">
        <f>SUM(M514:M534)</f>
        <v>0</v>
      </c>
      <c r="N511" s="298">
        <f>SUM(N514:N534)</f>
        <v>0</v>
      </c>
      <c r="O511" s="298">
        <f>+N511-M511</f>
        <v>0</v>
      </c>
      <c r="Q511" s="298">
        <f>SUM(Q514:Q534)</f>
        <v>0</v>
      </c>
      <c r="R511" s="519"/>
      <c r="S511" s="115">
        <f>SUM(S514:S534)</f>
        <v>0</v>
      </c>
      <c r="T511" s="115">
        <f>SUM(T514:T534)</f>
        <v>0</v>
      </c>
      <c r="V511" s="115">
        <f>SUM(V514:V534)</f>
        <v>0</v>
      </c>
      <c r="W511" s="115">
        <f>SUM(W514:W534)</f>
        <v>0</v>
      </c>
      <c r="X511" s="519"/>
      <c r="Y511" s="501"/>
      <c r="Z511" s="519"/>
    </row>
    <row r="512" spans="2:26" ht="9" hidden="1" customHeight="1" thickTop="1" thickBot="1">
      <c r="K512" s="540"/>
      <c r="M512" s="265"/>
      <c r="N512" s="379"/>
      <c r="Q512" s="379"/>
      <c r="R512" s="554"/>
      <c r="X512" s="501"/>
      <c r="Y512" s="501"/>
      <c r="Z512" s="501"/>
    </row>
    <row r="513" spans="2:26" ht="39.75" hidden="1" thickTop="1" thickBot="1">
      <c r="B513" s="102" t="s">
        <v>3221</v>
      </c>
      <c r="C513" s="245" t="s">
        <v>48</v>
      </c>
      <c r="D513" s="245"/>
      <c r="E513" s="246"/>
      <c r="F513" s="246"/>
      <c r="G513" s="246"/>
      <c r="H513" s="246"/>
      <c r="I513" s="246"/>
      <c r="J513" s="246"/>
      <c r="K513" s="302" t="s">
        <v>3222</v>
      </c>
      <c r="L513" s="135"/>
      <c r="M513" s="122" t="str">
        <f>+$M$10</f>
        <v>Valore netto al 31/12/2017</v>
      </c>
      <c r="N513" s="347" t="str">
        <f>N$10</f>
        <v>Valore netto al 31/12/2018</v>
      </c>
      <c r="O513" s="559" t="s">
        <v>4064</v>
      </c>
      <c r="Q513" s="347" t="str">
        <f>Q$10</f>
        <v>Prechiusura al ° trimestre 2018</v>
      </c>
      <c r="R513" s="514"/>
      <c r="S513" s="1145" t="str">
        <f>S$330</f>
        <v>Costi da utilizzo contributi 2018</v>
      </c>
      <c r="T513" s="1143" t="str">
        <f>T$330</f>
        <v>Costi da utilizzo contributi DI CUI SOCIO-SAN</v>
      </c>
      <c r="U513" s="1144"/>
      <c r="V513" s="1142" t="str">
        <f>V$330</f>
        <v>Costi da contributi 2018</v>
      </c>
      <c r="W513" s="1143" t="str">
        <f>W$330</f>
        <v>Costi da contributi DI CUI SOCIO-SAN</v>
      </c>
      <c r="X513" s="681"/>
      <c r="Y513" s="501"/>
      <c r="Z513" s="681"/>
    </row>
    <row r="514" spans="2:26" ht="39" hidden="1" thickTop="1">
      <c r="B514" s="127" t="s">
        <v>1132</v>
      </c>
      <c r="C514" s="127" t="s">
        <v>3613</v>
      </c>
      <c r="D514" s="127"/>
      <c r="E514" s="127"/>
      <c r="F514" s="127"/>
      <c r="G514" s="127"/>
      <c r="H514" s="127"/>
      <c r="I514" s="127"/>
      <c r="J514" s="127"/>
      <c r="K514" s="181" t="s">
        <v>1136</v>
      </c>
      <c r="L514" s="125" t="s">
        <v>3218</v>
      </c>
      <c r="M514" s="343"/>
      <c r="N514" s="343"/>
      <c r="O514" s="343"/>
      <c r="Q514" s="343"/>
      <c r="R514" s="499"/>
      <c r="S514" s="225"/>
      <c r="T514" s="225"/>
      <c r="V514" s="225"/>
      <c r="W514" s="225"/>
      <c r="X514" s="499"/>
      <c r="Y514" s="501"/>
      <c r="Z514" s="499"/>
    </row>
    <row r="515" spans="2:26" ht="39" hidden="1" thickTop="1">
      <c r="B515" s="127" t="s">
        <v>1137</v>
      </c>
      <c r="C515" s="127" t="s">
        <v>3614</v>
      </c>
      <c r="D515" s="127"/>
      <c r="E515" s="127"/>
      <c r="F515" s="127"/>
      <c r="G515" s="127"/>
      <c r="H515" s="127"/>
      <c r="I515" s="127"/>
      <c r="J515" s="127"/>
      <c r="K515" s="181" t="s">
        <v>1138</v>
      </c>
      <c r="L515" s="125" t="s">
        <v>3218</v>
      </c>
      <c r="M515" s="343"/>
      <c r="N515" s="343"/>
      <c r="O515" s="343"/>
      <c r="Q515" s="343"/>
      <c r="R515" s="499"/>
      <c r="S515" s="225"/>
      <c r="T515" s="225"/>
      <c r="V515" s="225"/>
      <c r="W515" s="225"/>
      <c r="X515" s="499"/>
      <c r="Y515" s="501"/>
      <c r="Z515" s="499"/>
    </row>
    <row r="516" spans="2:26" ht="26.25" hidden="1" thickTop="1">
      <c r="B516" s="127" t="s">
        <v>1139</v>
      </c>
      <c r="C516" s="127" t="s">
        <v>3615</v>
      </c>
      <c r="D516" s="127"/>
      <c r="E516" s="127"/>
      <c r="F516" s="127"/>
      <c r="G516" s="127"/>
      <c r="H516" s="127"/>
      <c r="I516" s="127"/>
      <c r="J516" s="127"/>
      <c r="K516" s="181" t="s">
        <v>1140</v>
      </c>
      <c r="L516" s="125" t="s">
        <v>3218</v>
      </c>
      <c r="M516" s="343"/>
      <c r="N516" s="343"/>
      <c r="O516" s="343"/>
      <c r="Q516" s="343"/>
      <c r="R516" s="499"/>
      <c r="S516" s="225"/>
      <c r="T516" s="225"/>
      <c r="V516" s="225"/>
      <c r="W516" s="225"/>
      <c r="X516" s="499"/>
      <c r="Y516" s="501"/>
      <c r="Z516" s="499"/>
    </row>
    <row r="517" spans="2:26" ht="39" hidden="1" thickTop="1">
      <c r="B517" s="127" t="s">
        <v>1141</v>
      </c>
      <c r="C517" s="127" t="s">
        <v>3616</v>
      </c>
      <c r="D517" s="127"/>
      <c r="E517" s="127"/>
      <c r="F517" s="127"/>
      <c r="G517" s="127"/>
      <c r="H517" s="127"/>
      <c r="I517" s="127"/>
      <c r="J517" s="127"/>
      <c r="K517" s="181" t="s">
        <v>1144</v>
      </c>
      <c r="L517" s="125" t="s">
        <v>3218</v>
      </c>
      <c r="M517" s="343"/>
      <c r="N517" s="343"/>
      <c r="O517" s="343"/>
      <c r="Q517" s="343"/>
      <c r="R517" s="499"/>
      <c r="S517" s="225"/>
      <c r="T517" s="225"/>
      <c r="V517" s="225"/>
      <c r="W517" s="225"/>
      <c r="X517" s="499"/>
      <c r="Y517" s="501"/>
      <c r="Z517" s="499"/>
    </row>
    <row r="518" spans="2:26" ht="39" hidden="1" thickTop="1">
      <c r="B518" s="127" t="s">
        <v>1145</v>
      </c>
      <c r="C518" s="127" t="s">
        <v>3617</v>
      </c>
      <c r="D518" s="127"/>
      <c r="E518" s="127"/>
      <c r="F518" s="127"/>
      <c r="G518" s="127"/>
      <c r="H518" s="127"/>
      <c r="I518" s="127"/>
      <c r="J518" s="127"/>
      <c r="K518" s="181" t="s">
        <v>1146</v>
      </c>
      <c r="L518" s="125" t="s">
        <v>3218</v>
      </c>
      <c r="M518" s="343"/>
      <c r="N518" s="343"/>
      <c r="O518" s="343"/>
      <c r="Q518" s="343"/>
      <c r="R518" s="499"/>
      <c r="S518" s="225"/>
      <c r="T518" s="225"/>
      <c r="V518" s="225"/>
      <c r="W518" s="225"/>
      <c r="X518" s="499"/>
      <c r="Y518" s="501"/>
      <c r="Z518" s="499"/>
    </row>
    <row r="519" spans="2:26" ht="26.25" hidden="1" thickTop="1">
      <c r="B519" s="127" t="s">
        <v>1147</v>
      </c>
      <c r="C519" s="127" t="s">
        <v>3618</v>
      </c>
      <c r="D519" s="127"/>
      <c r="E519" s="127"/>
      <c r="F519" s="127"/>
      <c r="G519" s="127"/>
      <c r="H519" s="127"/>
      <c r="I519" s="127"/>
      <c r="J519" s="127"/>
      <c r="K519" s="181" t="s">
        <v>1148</v>
      </c>
      <c r="L519" s="125" t="s">
        <v>3218</v>
      </c>
      <c r="M519" s="343"/>
      <c r="N519" s="343"/>
      <c r="O519" s="343"/>
      <c r="Q519" s="343"/>
      <c r="R519" s="499"/>
      <c r="S519" s="225"/>
      <c r="T519" s="225"/>
      <c r="V519" s="225"/>
      <c r="W519" s="225"/>
      <c r="X519" s="499"/>
      <c r="Y519" s="501"/>
      <c r="Z519" s="499"/>
    </row>
    <row r="520" spans="2:26" ht="39" hidden="1" thickTop="1">
      <c r="B520" s="127" t="s">
        <v>1149</v>
      </c>
      <c r="C520" s="127" t="s">
        <v>4451</v>
      </c>
      <c r="D520" s="127"/>
      <c r="E520" s="127"/>
      <c r="F520" s="127"/>
      <c r="G520" s="127"/>
      <c r="H520" s="127"/>
      <c r="I520" s="127"/>
      <c r="J520" s="127"/>
      <c r="K520" s="304" t="s">
        <v>1150</v>
      </c>
      <c r="L520" s="125" t="s">
        <v>3218</v>
      </c>
      <c r="M520" s="343"/>
      <c r="N520" s="343"/>
      <c r="O520" s="343"/>
      <c r="Q520" s="343"/>
      <c r="R520" s="499"/>
      <c r="S520" s="225"/>
      <c r="T520" s="225"/>
      <c r="V520" s="225"/>
      <c r="W520" s="225"/>
      <c r="X520" s="499"/>
      <c r="Y520" s="501"/>
      <c r="Z520" s="499"/>
    </row>
    <row r="521" spans="2:26" ht="39" hidden="1" thickTop="1">
      <c r="B521" s="127" t="s">
        <v>1151</v>
      </c>
      <c r="C521" s="127" t="s">
        <v>4452</v>
      </c>
      <c r="D521" s="127"/>
      <c r="E521" s="127"/>
      <c r="F521" s="127"/>
      <c r="G521" s="127"/>
      <c r="H521" s="127"/>
      <c r="I521" s="127"/>
      <c r="J521" s="127"/>
      <c r="K521" s="304" t="s">
        <v>1152</v>
      </c>
      <c r="L521" s="125" t="s">
        <v>3218</v>
      </c>
      <c r="M521" s="343"/>
      <c r="N521" s="343"/>
      <c r="O521" s="343"/>
      <c r="Q521" s="343"/>
      <c r="R521" s="499"/>
      <c r="S521" s="225"/>
      <c r="T521" s="225"/>
      <c r="V521" s="225"/>
      <c r="W521" s="225"/>
      <c r="X521" s="499"/>
      <c r="Y521" s="501"/>
      <c r="Z521" s="499"/>
    </row>
    <row r="522" spans="2:26" ht="26.25" hidden="1" thickTop="1">
      <c r="B522" s="127" t="s">
        <v>1153</v>
      </c>
      <c r="C522" s="127" t="s">
        <v>4453</v>
      </c>
      <c r="D522" s="127"/>
      <c r="E522" s="127"/>
      <c r="F522" s="127"/>
      <c r="G522" s="127"/>
      <c r="H522" s="127"/>
      <c r="I522" s="127"/>
      <c r="J522" s="127"/>
      <c r="K522" s="304" t="s">
        <v>1154</v>
      </c>
      <c r="L522" s="125" t="s">
        <v>3218</v>
      </c>
      <c r="M522" s="343"/>
      <c r="N522" s="343"/>
      <c r="O522" s="343"/>
      <c r="Q522" s="343"/>
      <c r="R522" s="499"/>
      <c r="S522" s="225"/>
      <c r="T522" s="225"/>
      <c r="V522" s="225"/>
      <c r="W522" s="225"/>
      <c r="X522" s="499"/>
      <c r="Y522" s="501"/>
      <c r="Z522" s="499"/>
    </row>
    <row r="523" spans="2:26" ht="26.25" hidden="1" thickTop="1">
      <c r="B523" s="127" t="s">
        <v>1155</v>
      </c>
      <c r="C523" s="127" t="s">
        <v>3619</v>
      </c>
      <c r="D523" s="127"/>
      <c r="E523" s="127"/>
      <c r="F523" s="127"/>
      <c r="G523" s="127"/>
      <c r="H523" s="127"/>
      <c r="I523" s="127"/>
      <c r="J523" s="127"/>
      <c r="K523" s="181" t="s">
        <v>1156</v>
      </c>
      <c r="L523" s="125" t="s">
        <v>3218</v>
      </c>
      <c r="M523" s="343"/>
      <c r="N523" s="343"/>
      <c r="O523" s="343"/>
      <c r="Q523" s="343"/>
      <c r="R523" s="499"/>
      <c r="S523" s="225"/>
      <c r="T523" s="225"/>
      <c r="V523" s="225"/>
      <c r="W523" s="225"/>
      <c r="X523" s="499"/>
      <c r="Y523" s="501"/>
      <c r="Z523" s="499"/>
    </row>
    <row r="524" spans="2:26" ht="26.25" hidden="1" thickTop="1">
      <c r="B524" s="127" t="s">
        <v>1157</v>
      </c>
      <c r="C524" s="127" t="s">
        <v>4454</v>
      </c>
      <c r="D524" s="127"/>
      <c r="E524" s="127"/>
      <c r="F524" s="127"/>
      <c r="G524" s="127"/>
      <c r="H524" s="127"/>
      <c r="I524" s="127"/>
      <c r="J524" s="127"/>
      <c r="K524" s="304" t="s">
        <v>1158</v>
      </c>
      <c r="L524" s="125" t="s">
        <v>3218</v>
      </c>
      <c r="M524" s="343"/>
      <c r="N524" s="343"/>
      <c r="O524" s="343"/>
      <c r="Q524" s="343"/>
      <c r="R524" s="499"/>
      <c r="S524" s="225"/>
      <c r="T524" s="225"/>
      <c r="V524" s="225"/>
      <c r="W524" s="225"/>
      <c r="X524" s="499"/>
      <c r="Y524" s="501"/>
      <c r="Z524" s="499"/>
    </row>
    <row r="525" spans="2:26" ht="26.25" hidden="1" thickTop="1">
      <c r="B525" s="127" t="s">
        <v>1159</v>
      </c>
      <c r="C525" s="127" t="s">
        <v>3620</v>
      </c>
      <c r="D525" s="127"/>
      <c r="E525" s="127"/>
      <c r="F525" s="127"/>
      <c r="G525" s="127"/>
      <c r="H525" s="127"/>
      <c r="I525" s="127"/>
      <c r="J525" s="127"/>
      <c r="K525" s="181" t="s">
        <v>1160</v>
      </c>
      <c r="L525" s="125" t="s">
        <v>3218</v>
      </c>
      <c r="M525" s="343"/>
      <c r="N525" s="343"/>
      <c r="O525" s="343"/>
      <c r="Q525" s="343"/>
      <c r="R525" s="499"/>
      <c r="S525" s="225"/>
      <c r="T525" s="225"/>
      <c r="V525" s="225"/>
      <c r="W525" s="225"/>
      <c r="X525" s="499"/>
      <c r="Y525" s="501"/>
      <c r="Z525" s="499"/>
    </row>
    <row r="526" spans="2:26" ht="26.25" hidden="1" thickTop="1">
      <c r="B526" s="127" t="s">
        <v>1161</v>
      </c>
      <c r="C526" s="127" t="s">
        <v>3621</v>
      </c>
      <c r="D526" s="127"/>
      <c r="E526" s="127"/>
      <c r="F526" s="127"/>
      <c r="G526" s="127"/>
      <c r="H526" s="127"/>
      <c r="I526" s="127"/>
      <c r="J526" s="127"/>
      <c r="K526" s="181" t="s">
        <v>1162</v>
      </c>
      <c r="L526" s="125" t="s">
        <v>3218</v>
      </c>
      <c r="M526" s="343"/>
      <c r="N526" s="343"/>
      <c r="O526" s="343"/>
      <c r="Q526" s="343"/>
      <c r="R526" s="499"/>
      <c r="S526" s="225"/>
      <c r="T526" s="225"/>
      <c r="V526" s="225"/>
      <c r="W526" s="225"/>
      <c r="X526" s="499"/>
      <c r="Y526" s="501"/>
      <c r="Z526" s="499"/>
    </row>
    <row r="527" spans="2:26" ht="26.25" hidden="1" thickTop="1">
      <c r="B527" s="127" t="s">
        <v>1163</v>
      </c>
      <c r="C527" s="127" t="s">
        <v>3622</v>
      </c>
      <c r="D527" s="127"/>
      <c r="E527" s="127"/>
      <c r="F527" s="127"/>
      <c r="G527" s="127"/>
      <c r="H527" s="127"/>
      <c r="I527" s="127"/>
      <c r="J527" s="127"/>
      <c r="K527" s="181" t="s">
        <v>1164</v>
      </c>
      <c r="L527" s="125" t="s">
        <v>3218</v>
      </c>
      <c r="M527" s="343"/>
      <c r="N527" s="343"/>
      <c r="O527" s="343"/>
      <c r="Q527" s="343"/>
      <c r="R527" s="499"/>
      <c r="S527" s="225"/>
      <c r="T527" s="225"/>
      <c r="V527" s="225"/>
      <c r="W527" s="225"/>
      <c r="X527" s="499"/>
      <c r="Y527" s="501"/>
      <c r="Z527" s="499"/>
    </row>
    <row r="528" spans="2:26" ht="26.25" hidden="1" thickTop="1">
      <c r="B528" s="127" t="s">
        <v>1165</v>
      </c>
      <c r="C528" s="127" t="s">
        <v>4455</v>
      </c>
      <c r="D528" s="127"/>
      <c r="E528" s="127"/>
      <c r="F528" s="127"/>
      <c r="G528" s="127"/>
      <c r="H528" s="127"/>
      <c r="I528" s="127"/>
      <c r="J528" s="127"/>
      <c r="K528" s="304" t="s">
        <v>1166</v>
      </c>
      <c r="L528" s="125" t="s">
        <v>3218</v>
      </c>
      <c r="M528" s="343"/>
      <c r="N528" s="343"/>
      <c r="O528" s="343"/>
      <c r="Q528" s="343"/>
      <c r="R528" s="499"/>
      <c r="S528" s="225"/>
      <c r="T528" s="225"/>
      <c r="V528" s="225"/>
      <c r="W528" s="225"/>
      <c r="X528" s="499"/>
      <c r="Y528" s="501"/>
      <c r="Z528" s="499"/>
    </row>
    <row r="529" spans="2:26" ht="26.25" hidden="1" thickTop="1">
      <c r="B529" s="127" t="s">
        <v>1167</v>
      </c>
      <c r="C529" s="127" t="s">
        <v>4456</v>
      </c>
      <c r="D529" s="127"/>
      <c r="E529" s="127"/>
      <c r="F529" s="127"/>
      <c r="G529" s="127"/>
      <c r="H529" s="127"/>
      <c r="I529" s="127"/>
      <c r="J529" s="127"/>
      <c r="K529" s="304" t="s">
        <v>1168</v>
      </c>
      <c r="L529" s="125" t="s">
        <v>3218</v>
      </c>
      <c r="M529" s="343"/>
      <c r="N529" s="343"/>
      <c r="O529" s="343"/>
      <c r="Q529" s="343"/>
      <c r="R529" s="499"/>
      <c r="S529" s="225"/>
      <c r="T529" s="225"/>
      <c r="V529" s="225"/>
      <c r="W529" s="225"/>
      <c r="X529" s="499"/>
      <c r="Y529" s="501"/>
      <c r="Z529" s="499"/>
    </row>
    <row r="530" spans="2:26" ht="26.25" hidden="1" thickTop="1">
      <c r="B530" s="127" t="s">
        <v>1169</v>
      </c>
      <c r="C530" s="127" t="s">
        <v>4457</v>
      </c>
      <c r="D530" s="127"/>
      <c r="E530" s="127"/>
      <c r="F530" s="127"/>
      <c r="G530" s="127"/>
      <c r="H530" s="127"/>
      <c r="I530" s="127"/>
      <c r="J530" s="127"/>
      <c r="K530" s="304" t="s">
        <v>1170</v>
      </c>
      <c r="L530" s="125" t="s">
        <v>3218</v>
      </c>
      <c r="M530" s="343"/>
      <c r="N530" s="343"/>
      <c r="O530" s="343"/>
      <c r="Q530" s="343"/>
      <c r="R530" s="499"/>
      <c r="S530" s="225"/>
      <c r="T530" s="225"/>
      <c r="V530" s="225"/>
      <c r="W530" s="225"/>
      <c r="X530" s="499"/>
      <c r="Y530" s="501"/>
      <c r="Z530" s="499"/>
    </row>
    <row r="531" spans="2:26" ht="26.25" hidden="1" thickTop="1">
      <c r="B531" s="127" t="s">
        <v>1171</v>
      </c>
      <c r="C531" s="127" t="s">
        <v>4458</v>
      </c>
      <c r="D531" s="127"/>
      <c r="E531" s="127"/>
      <c r="F531" s="127"/>
      <c r="G531" s="127"/>
      <c r="H531" s="127"/>
      <c r="I531" s="127"/>
      <c r="J531" s="127"/>
      <c r="K531" s="304" t="s">
        <v>1172</v>
      </c>
      <c r="L531" s="125" t="s">
        <v>3218</v>
      </c>
      <c r="M531" s="343"/>
      <c r="N531" s="343"/>
      <c r="O531" s="343"/>
      <c r="Q531" s="343"/>
      <c r="R531" s="499"/>
      <c r="S531" s="225"/>
      <c r="T531" s="225"/>
      <c r="V531" s="225"/>
      <c r="W531" s="225"/>
      <c r="X531" s="499"/>
      <c r="Y531" s="501"/>
      <c r="Z531" s="499"/>
    </row>
    <row r="532" spans="2:26" ht="15.75" hidden="1" thickTop="1">
      <c r="B532" s="127" t="s">
        <v>1173</v>
      </c>
      <c r="C532" s="127" t="s">
        <v>4459</v>
      </c>
      <c r="D532" s="127"/>
      <c r="E532" s="127"/>
      <c r="F532" s="127"/>
      <c r="G532" s="127"/>
      <c r="H532" s="127"/>
      <c r="I532" s="127"/>
      <c r="J532" s="127"/>
      <c r="K532" s="304" t="s">
        <v>1174</v>
      </c>
      <c r="L532" s="125" t="s">
        <v>3218</v>
      </c>
      <c r="M532" s="343"/>
      <c r="N532" s="343"/>
      <c r="O532" s="343"/>
      <c r="Q532" s="343"/>
      <c r="R532" s="499"/>
      <c r="S532" s="225"/>
      <c r="T532" s="225"/>
      <c r="V532" s="225"/>
      <c r="W532" s="225"/>
      <c r="X532" s="499"/>
      <c r="Y532" s="501"/>
      <c r="Z532" s="499"/>
    </row>
    <row r="533" spans="2:26" ht="15.75" hidden="1" thickTop="1">
      <c r="B533" s="127" t="s">
        <v>1175</v>
      </c>
      <c r="C533" s="127" t="s">
        <v>4460</v>
      </c>
      <c r="D533" s="127"/>
      <c r="E533" s="127"/>
      <c r="F533" s="127"/>
      <c r="G533" s="127"/>
      <c r="H533" s="127"/>
      <c r="I533" s="127"/>
      <c r="J533" s="127"/>
      <c r="K533" s="304" t="s">
        <v>1176</v>
      </c>
      <c r="L533" s="125" t="s">
        <v>3218</v>
      </c>
      <c r="M533" s="343"/>
      <c r="N533" s="343"/>
      <c r="O533" s="343"/>
      <c r="Q533" s="343"/>
      <c r="R533" s="499"/>
      <c r="S533" s="225"/>
      <c r="T533" s="225"/>
      <c r="V533" s="225"/>
      <c r="W533" s="225"/>
      <c r="X533" s="499"/>
      <c r="Y533" s="501"/>
      <c r="Z533" s="499"/>
    </row>
    <row r="534" spans="2:26" ht="26.25" hidden="1" customHeight="1" thickBot="1">
      <c r="B534" s="259" t="s">
        <v>1177</v>
      </c>
      <c r="C534" s="130" t="s">
        <v>3623</v>
      </c>
      <c r="D534" s="130"/>
      <c r="E534" s="130"/>
      <c r="F534" s="130"/>
      <c r="G534" s="130"/>
      <c r="H534" s="130"/>
      <c r="I534" s="130"/>
      <c r="J534" s="130"/>
      <c r="K534" s="317" t="s">
        <v>1178</v>
      </c>
      <c r="L534" s="132" t="s">
        <v>3218</v>
      </c>
      <c r="M534" s="343"/>
      <c r="N534" s="343"/>
      <c r="O534" s="343"/>
      <c r="Q534" s="343"/>
      <c r="R534" s="499"/>
      <c r="S534" s="963"/>
      <c r="T534" s="963"/>
      <c r="V534" s="963"/>
      <c r="W534" s="963"/>
      <c r="X534" s="499"/>
      <c r="Y534" s="501"/>
      <c r="Z534" s="499"/>
    </row>
    <row r="535" spans="2:26" ht="15.75" hidden="1" thickTop="1">
      <c r="K535" s="545"/>
      <c r="L535" s="532"/>
      <c r="M535" s="499"/>
      <c r="N535" s="517"/>
      <c r="O535" s="517"/>
      <c r="Q535" s="517"/>
      <c r="R535" s="554"/>
      <c r="S535" s="499"/>
      <c r="T535" s="499"/>
      <c r="V535" s="499"/>
      <c r="W535" s="499"/>
      <c r="X535" s="499"/>
      <c r="Y535" s="501"/>
      <c r="Z535" s="499"/>
    </row>
    <row r="536" spans="2:26" ht="29.25" hidden="1" customHeight="1" thickTop="1" thickBot="1">
      <c r="B536" s="110" t="s">
        <v>1179</v>
      </c>
      <c r="C536" s="242" t="s">
        <v>3624</v>
      </c>
      <c r="D536" s="243"/>
      <c r="E536" s="112"/>
      <c r="F536" s="243"/>
      <c r="G536" s="112"/>
      <c r="H536" s="243"/>
      <c r="I536" s="243"/>
      <c r="J536" s="243"/>
      <c r="K536" s="113" t="s">
        <v>1180</v>
      </c>
      <c r="L536" s="114" t="s">
        <v>3218</v>
      </c>
      <c r="M536" s="115">
        <f>SUM(M539:M553)</f>
        <v>0</v>
      </c>
      <c r="N536" s="298">
        <f>SUM(N539:N553)</f>
        <v>0</v>
      </c>
      <c r="O536" s="298">
        <f>+N536-M536</f>
        <v>0</v>
      </c>
      <c r="Q536" s="298">
        <f>SUM(Q539:Q553)</f>
        <v>0</v>
      </c>
      <c r="R536" s="519"/>
      <c r="S536" s="115">
        <f>SUM(S539:S553)</f>
        <v>0</v>
      </c>
      <c r="T536" s="115">
        <f>SUM(T539:T553)</f>
        <v>0</v>
      </c>
      <c r="V536" s="115">
        <f>SUM(V539:V553)</f>
        <v>0</v>
      </c>
      <c r="W536" s="115">
        <f>SUM(W539:W553)</f>
        <v>0</v>
      </c>
      <c r="X536" s="519"/>
      <c r="Y536" s="501"/>
      <c r="Z536" s="519"/>
    </row>
    <row r="537" spans="2:26" ht="9" hidden="1" customHeight="1" thickTop="1" thickBot="1">
      <c r="K537" s="540"/>
      <c r="M537" s="265"/>
      <c r="N537" s="379"/>
      <c r="Q537" s="379"/>
      <c r="R537" s="554"/>
      <c r="X537" s="501"/>
      <c r="Y537" s="501"/>
      <c r="Z537" s="501"/>
    </row>
    <row r="538" spans="2:26" ht="39.75" hidden="1" thickTop="1" thickBot="1">
      <c r="B538" s="102" t="s">
        <v>3221</v>
      </c>
      <c r="C538" s="245" t="s">
        <v>48</v>
      </c>
      <c r="D538" s="245"/>
      <c r="E538" s="246"/>
      <c r="F538" s="246"/>
      <c r="G538" s="246"/>
      <c r="H538" s="246"/>
      <c r="I538" s="246"/>
      <c r="J538" s="246"/>
      <c r="K538" s="302" t="s">
        <v>3222</v>
      </c>
      <c r="L538" s="135"/>
      <c r="M538" s="122" t="str">
        <f>+$M$10</f>
        <v>Valore netto al 31/12/2017</v>
      </c>
      <c r="N538" s="347" t="str">
        <f>N$10</f>
        <v>Valore netto al 31/12/2018</v>
      </c>
      <c r="O538" s="559" t="s">
        <v>4064</v>
      </c>
      <c r="Q538" s="347" t="str">
        <f>Q$10</f>
        <v>Prechiusura al ° trimestre 2018</v>
      </c>
      <c r="R538" s="514"/>
      <c r="S538" s="1145" t="str">
        <f>S$330</f>
        <v>Costi da utilizzo contributi 2018</v>
      </c>
      <c r="T538" s="1143" t="str">
        <f>T$330</f>
        <v>Costi da utilizzo contributi DI CUI SOCIO-SAN</v>
      </c>
      <c r="U538" s="1144"/>
      <c r="V538" s="1142" t="str">
        <f>V$330</f>
        <v>Costi da contributi 2018</v>
      </c>
      <c r="W538" s="1143" t="str">
        <f>W$330</f>
        <v>Costi da contributi DI CUI SOCIO-SAN</v>
      </c>
      <c r="X538" s="681"/>
      <c r="Y538" s="501"/>
      <c r="Z538" s="681"/>
    </row>
    <row r="539" spans="2:26" ht="26.25" hidden="1" thickTop="1">
      <c r="B539" s="127" t="s">
        <v>1181</v>
      </c>
      <c r="C539" s="127" t="s">
        <v>3625</v>
      </c>
      <c r="D539" s="127"/>
      <c r="E539" s="127"/>
      <c r="F539" s="127"/>
      <c r="G539" s="127"/>
      <c r="H539" s="127"/>
      <c r="I539" s="127"/>
      <c r="J539" s="127"/>
      <c r="K539" s="304" t="s">
        <v>1185</v>
      </c>
      <c r="L539" s="125" t="s">
        <v>3218</v>
      </c>
      <c r="M539" s="343"/>
      <c r="N539" s="343"/>
      <c r="O539" s="343"/>
      <c r="Q539" s="343"/>
      <c r="R539" s="499"/>
      <c r="S539" s="225"/>
      <c r="T539" s="225"/>
      <c r="V539" s="225"/>
      <c r="W539" s="225"/>
      <c r="X539" s="499"/>
      <c r="Y539" s="501"/>
      <c r="Z539" s="499"/>
    </row>
    <row r="540" spans="2:26" ht="26.25" hidden="1" thickTop="1">
      <c r="B540" s="127" t="s">
        <v>1186</v>
      </c>
      <c r="C540" s="127" t="s">
        <v>3626</v>
      </c>
      <c r="D540" s="127"/>
      <c r="E540" s="127"/>
      <c r="F540" s="127"/>
      <c r="G540" s="127"/>
      <c r="H540" s="127"/>
      <c r="I540" s="127"/>
      <c r="J540" s="127"/>
      <c r="K540" s="181" t="s">
        <v>1188</v>
      </c>
      <c r="L540" s="125" t="s">
        <v>3218</v>
      </c>
      <c r="M540" s="343"/>
      <c r="N540" s="343"/>
      <c r="O540" s="343"/>
      <c r="Q540" s="343"/>
      <c r="R540" s="499"/>
      <c r="S540" s="815"/>
      <c r="T540" s="815"/>
      <c r="V540" s="815"/>
      <c r="W540" s="815"/>
      <c r="X540" s="499"/>
      <c r="Y540" s="501"/>
      <c r="Z540" s="499"/>
    </row>
    <row r="541" spans="2:26" ht="26.25" hidden="1" thickTop="1">
      <c r="B541" s="127" t="s">
        <v>1189</v>
      </c>
      <c r="C541" s="127" t="s">
        <v>3627</v>
      </c>
      <c r="D541" s="127"/>
      <c r="E541" s="127"/>
      <c r="F541" s="127"/>
      <c r="G541" s="127"/>
      <c r="H541" s="127"/>
      <c r="I541" s="127"/>
      <c r="J541" s="127"/>
      <c r="K541" s="304" t="s">
        <v>1190</v>
      </c>
      <c r="L541" s="125" t="s">
        <v>3218</v>
      </c>
      <c r="M541" s="343"/>
      <c r="N541" s="343"/>
      <c r="O541" s="343"/>
      <c r="Q541" s="343"/>
      <c r="R541" s="499"/>
      <c r="S541" s="225"/>
      <c r="T541" s="225"/>
      <c r="V541" s="225"/>
      <c r="W541" s="225"/>
      <c r="X541" s="499"/>
      <c r="Y541" s="501"/>
      <c r="Z541" s="499"/>
    </row>
    <row r="542" spans="2:26" ht="26.25" hidden="1" thickTop="1">
      <c r="B542" s="127" t="s">
        <v>1191</v>
      </c>
      <c r="C542" s="127" t="s">
        <v>3628</v>
      </c>
      <c r="D542" s="127"/>
      <c r="E542" s="127"/>
      <c r="F542" s="127"/>
      <c r="G542" s="127"/>
      <c r="H542" s="127"/>
      <c r="I542" s="127"/>
      <c r="J542" s="127"/>
      <c r="K542" s="181" t="s">
        <v>1192</v>
      </c>
      <c r="L542" s="125" t="s">
        <v>3218</v>
      </c>
      <c r="M542" s="343"/>
      <c r="N542" s="343"/>
      <c r="O542" s="343"/>
      <c r="Q542" s="343"/>
      <c r="R542" s="499"/>
      <c r="S542" s="225"/>
      <c r="T542" s="225"/>
      <c r="V542" s="225"/>
      <c r="W542" s="225"/>
      <c r="X542" s="499"/>
      <c r="Y542" s="501"/>
      <c r="Z542" s="499"/>
    </row>
    <row r="543" spans="2:26" ht="26.25" hidden="1" thickTop="1">
      <c r="B543" s="127" t="s">
        <v>1193</v>
      </c>
      <c r="C543" s="127" t="s">
        <v>3629</v>
      </c>
      <c r="D543" s="127"/>
      <c r="E543" s="127"/>
      <c r="F543" s="127"/>
      <c r="G543" s="127"/>
      <c r="H543" s="127"/>
      <c r="I543" s="127"/>
      <c r="J543" s="127"/>
      <c r="K543" s="181" t="s">
        <v>1195</v>
      </c>
      <c r="L543" s="125" t="s">
        <v>3218</v>
      </c>
      <c r="M543" s="343"/>
      <c r="N543" s="343"/>
      <c r="O543" s="343"/>
      <c r="Q543" s="343"/>
      <c r="R543" s="499"/>
      <c r="S543" s="225"/>
      <c r="T543" s="225"/>
      <c r="V543" s="225"/>
      <c r="W543" s="225"/>
      <c r="X543" s="499"/>
      <c r="Y543" s="501"/>
      <c r="Z543" s="499"/>
    </row>
    <row r="544" spans="2:26" ht="26.25" hidden="1" thickTop="1">
      <c r="B544" s="127" t="s">
        <v>1196</v>
      </c>
      <c r="C544" s="127" t="s">
        <v>3630</v>
      </c>
      <c r="D544" s="127"/>
      <c r="E544" s="127"/>
      <c r="F544" s="127"/>
      <c r="G544" s="127"/>
      <c r="H544" s="127"/>
      <c r="I544" s="127"/>
      <c r="J544" s="127"/>
      <c r="K544" s="314" t="s">
        <v>1198</v>
      </c>
      <c r="L544" s="125" t="s">
        <v>3218</v>
      </c>
      <c r="M544" s="343"/>
      <c r="N544" s="343"/>
      <c r="O544" s="343"/>
      <c r="Q544" s="343"/>
      <c r="R544" s="499"/>
      <c r="S544" s="225"/>
      <c r="T544" s="225"/>
      <c r="V544" s="225"/>
      <c r="W544" s="225"/>
      <c r="X544" s="499"/>
      <c r="Y544" s="501"/>
      <c r="Z544" s="499"/>
    </row>
    <row r="545" spans="2:26" ht="26.25" hidden="1" thickTop="1">
      <c r="B545" s="127" t="s">
        <v>1199</v>
      </c>
      <c r="C545" s="127" t="s">
        <v>3631</v>
      </c>
      <c r="D545" s="127"/>
      <c r="E545" s="127"/>
      <c r="F545" s="127"/>
      <c r="G545" s="127"/>
      <c r="H545" s="127"/>
      <c r="I545" s="127"/>
      <c r="J545" s="127"/>
      <c r="K545" s="314" t="s">
        <v>1201</v>
      </c>
      <c r="L545" s="125" t="s">
        <v>3218</v>
      </c>
      <c r="M545" s="343"/>
      <c r="N545" s="343"/>
      <c r="O545" s="343"/>
      <c r="Q545" s="343"/>
      <c r="R545" s="499"/>
      <c r="S545" s="225"/>
      <c r="T545" s="225"/>
      <c r="V545" s="225"/>
      <c r="W545" s="225"/>
      <c r="X545" s="499"/>
      <c r="Y545" s="501"/>
      <c r="Z545" s="499"/>
    </row>
    <row r="546" spans="2:26" ht="26.25" hidden="1" thickTop="1">
      <c r="B546" s="127" t="s">
        <v>1202</v>
      </c>
      <c r="C546" s="127" t="s">
        <v>3632</v>
      </c>
      <c r="D546" s="127"/>
      <c r="E546" s="127"/>
      <c r="F546" s="127"/>
      <c r="G546" s="127"/>
      <c r="H546" s="127"/>
      <c r="I546" s="127"/>
      <c r="J546" s="127"/>
      <c r="K546" s="314" t="s">
        <v>1204</v>
      </c>
      <c r="L546" s="125" t="s">
        <v>3218</v>
      </c>
      <c r="M546" s="343"/>
      <c r="N546" s="343"/>
      <c r="O546" s="343"/>
      <c r="Q546" s="343"/>
      <c r="R546" s="499"/>
      <c r="S546" s="225"/>
      <c r="T546" s="225"/>
      <c r="V546" s="225"/>
      <c r="W546" s="225"/>
      <c r="X546" s="499"/>
      <c r="Y546" s="501"/>
      <c r="Z546" s="499"/>
    </row>
    <row r="547" spans="2:26" ht="26.25" hidden="1" thickTop="1">
      <c r="B547" s="127" t="s">
        <v>1205</v>
      </c>
      <c r="C547" s="127" t="s">
        <v>3633</v>
      </c>
      <c r="D547" s="127"/>
      <c r="E547" s="127"/>
      <c r="F547" s="127"/>
      <c r="G547" s="127"/>
      <c r="H547" s="127"/>
      <c r="I547" s="127"/>
      <c r="J547" s="127"/>
      <c r="K547" s="314" t="s">
        <v>1206</v>
      </c>
      <c r="L547" s="125" t="s">
        <v>3218</v>
      </c>
      <c r="M547" s="343"/>
      <c r="N547" s="343"/>
      <c r="O547" s="343"/>
      <c r="Q547" s="343"/>
      <c r="R547" s="499"/>
      <c r="S547" s="225"/>
      <c r="T547" s="225"/>
      <c r="V547" s="225"/>
      <c r="W547" s="225"/>
      <c r="X547" s="499"/>
      <c r="Y547" s="501"/>
      <c r="Z547" s="499"/>
    </row>
    <row r="548" spans="2:26" ht="26.25" hidden="1" thickTop="1">
      <c r="B548" s="127" t="s">
        <v>1207</v>
      </c>
      <c r="C548" s="127" t="s">
        <v>3634</v>
      </c>
      <c r="D548" s="127"/>
      <c r="E548" s="127"/>
      <c r="F548" s="127"/>
      <c r="G548" s="127"/>
      <c r="H548" s="127"/>
      <c r="I548" s="127"/>
      <c r="J548" s="127"/>
      <c r="K548" s="314" t="s">
        <v>1208</v>
      </c>
      <c r="L548" s="125" t="s">
        <v>3218</v>
      </c>
      <c r="M548" s="343"/>
      <c r="N548" s="343"/>
      <c r="O548" s="343"/>
      <c r="Q548" s="343"/>
      <c r="R548" s="499"/>
      <c r="S548" s="225"/>
      <c r="T548" s="225"/>
      <c r="V548" s="225"/>
      <c r="W548" s="225"/>
      <c r="X548" s="499"/>
      <c r="Y548" s="501"/>
      <c r="Z548" s="499"/>
    </row>
    <row r="549" spans="2:26" ht="26.25" hidden="1" thickTop="1">
      <c r="B549" s="127" t="s">
        <v>1209</v>
      </c>
      <c r="C549" s="127" t="s">
        <v>3635</v>
      </c>
      <c r="D549" s="127"/>
      <c r="E549" s="127"/>
      <c r="F549" s="127"/>
      <c r="G549" s="127"/>
      <c r="H549" s="127"/>
      <c r="I549" s="127"/>
      <c r="J549" s="127"/>
      <c r="K549" s="314" t="s">
        <v>1210</v>
      </c>
      <c r="L549" s="125" t="s">
        <v>3218</v>
      </c>
      <c r="M549" s="343"/>
      <c r="N549" s="343"/>
      <c r="O549" s="343"/>
      <c r="Q549" s="343"/>
      <c r="R549" s="499"/>
      <c r="S549" s="225"/>
      <c r="T549" s="225"/>
      <c r="V549" s="225"/>
      <c r="W549" s="225"/>
      <c r="X549" s="499"/>
      <c r="Y549" s="501"/>
      <c r="Z549" s="499"/>
    </row>
    <row r="550" spans="2:26" ht="15" hidden="1" customHeight="1">
      <c r="B550" s="178" t="s">
        <v>1211</v>
      </c>
      <c r="C550" s="178" t="s">
        <v>3636</v>
      </c>
      <c r="D550" s="178"/>
      <c r="E550" s="178"/>
      <c r="F550" s="178"/>
      <c r="G550" s="178"/>
      <c r="H550" s="178"/>
      <c r="I550" s="178"/>
      <c r="J550" s="178"/>
      <c r="K550" s="305" t="s">
        <v>1213</v>
      </c>
      <c r="L550" s="179" t="s">
        <v>3218</v>
      </c>
      <c r="M550" s="343"/>
      <c r="N550" s="343"/>
      <c r="O550" s="343"/>
      <c r="Q550" s="343"/>
      <c r="R550" s="499"/>
      <c r="S550" s="815"/>
      <c r="T550" s="815"/>
      <c r="V550" s="815"/>
      <c r="W550" s="815"/>
      <c r="X550" s="548"/>
      <c r="Y550" s="501"/>
      <c r="Z550" s="548"/>
    </row>
    <row r="551" spans="2:26" ht="15" hidden="1" customHeight="1">
      <c r="B551" s="178" t="s">
        <v>1214</v>
      </c>
      <c r="C551" s="178" t="s">
        <v>3637</v>
      </c>
      <c r="D551" s="178"/>
      <c r="E551" s="178"/>
      <c r="F551" s="178"/>
      <c r="G551" s="178"/>
      <c r="H551" s="178"/>
      <c r="I551" s="178"/>
      <c r="J551" s="178"/>
      <c r="K551" s="305" t="s">
        <v>3638</v>
      </c>
      <c r="L551" s="179" t="s">
        <v>3218</v>
      </c>
      <c r="M551" s="343"/>
      <c r="N551" s="343"/>
      <c r="O551" s="343"/>
      <c r="Q551" s="343"/>
      <c r="R551" s="499"/>
      <c r="S551" s="815"/>
      <c r="T551" s="815"/>
      <c r="V551" s="815"/>
      <c r="W551" s="815"/>
      <c r="X551" s="548"/>
      <c r="Y551" s="501"/>
      <c r="Z551" s="548"/>
    </row>
    <row r="552" spans="2:26" ht="15" hidden="1" customHeight="1">
      <c r="B552" s="178" t="s">
        <v>1216</v>
      </c>
      <c r="C552" s="178" t="s">
        <v>3639</v>
      </c>
      <c r="D552" s="178"/>
      <c r="E552" s="178"/>
      <c r="F552" s="178"/>
      <c r="G552" s="178"/>
      <c r="H552" s="178"/>
      <c r="I552" s="178"/>
      <c r="J552" s="178"/>
      <c r="K552" s="305" t="s">
        <v>3640</v>
      </c>
      <c r="L552" s="179" t="s">
        <v>3218</v>
      </c>
      <c r="M552" s="343"/>
      <c r="N552" s="343"/>
      <c r="O552" s="343"/>
      <c r="Q552" s="343"/>
      <c r="R552" s="499"/>
      <c r="S552" s="815"/>
      <c r="T552" s="815"/>
      <c r="V552" s="815"/>
      <c r="W552" s="815"/>
      <c r="X552" s="548"/>
      <c r="Y552" s="501"/>
      <c r="Z552" s="548"/>
    </row>
    <row r="553" spans="2:26" ht="15.75" hidden="1" customHeight="1" thickBot="1">
      <c r="B553" s="167" t="s">
        <v>1218</v>
      </c>
      <c r="C553" s="167" t="s">
        <v>3641</v>
      </c>
      <c r="D553" s="167"/>
      <c r="E553" s="167"/>
      <c r="F553" s="167"/>
      <c r="G553" s="167"/>
      <c r="H553" s="167"/>
      <c r="I553" s="167"/>
      <c r="J553" s="167"/>
      <c r="K553" s="306" t="s">
        <v>3642</v>
      </c>
      <c r="L553" s="168" t="s">
        <v>3218</v>
      </c>
      <c r="M553" s="343"/>
      <c r="N553" s="343"/>
      <c r="O553" s="343"/>
      <c r="Q553" s="343"/>
      <c r="R553" s="499"/>
      <c r="S553" s="815"/>
      <c r="T553" s="815"/>
      <c r="V553" s="815"/>
      <c r="W553" s="815"/>
      <c r="X553" s="548"/>
      <c r="Y553" s="501"/>
      <c r="Z553" s="548"/>
    </row>
    <row r="554" spans="2:26" ht="15.75" hidden="1" thickTop="1">
      <c r="K554" s="545"/>
      <c r="L554" s="532"/>
      <c r="M554" s="499"/>
      <c r="N554" s="517"/>
      <c r="O554" s="517"/>
      <c r="P554" s="523"/>
      <c r="Q554" s="517"/>
      <c r="R554" s="554"/>
      <c r="S554" s="499"/>
      <c r="T554" s="499"/>
      <c r="V554" s="499"/>
      <c r="W554" s="499"/>
      <c r="X554" s="499"/>
      <c r="Y554" s="501"/>
      <c r="Z554" s="499"/>
    </row>
    <row r="555" spans="2:26" ht="27.75" hidden="1" thickTop="1" thickBot="1">
      <c r="B555" s="110" t="s">
        <v>1220</v>
      </c>
      <c r="C555" s="242" t="s">
        <v>3643</v>
      </c>
      <c r="D555" s="243"/>
      <c r="E555" s="112"/>
      <c r="F555" s="243"/>
      <c r="G555" s="112"/>
      <c r="H555" s="243"/>
      <c r="I555" s="243"/>
      <c r="J555" s="243"/>
      <c r="K555" s="113" t="s">
        <v>1221</v>
      </c>
      <c r="L555" s="114" t="s">
        <v>3218</v>
      </c>
      <c r="M555" s="115">
        <f>SUM(M558:M567)</f>
        <v>0</v>
      </c>
      <c r="N555" s="298">
        <f>SUM(N558:N567)</f>
        <v>0</v>
      </c>
      <c r="O555" s="298">
        <f>+N555-M555</f>
        <v>0</v>
      </c>
      <c r="Q555" s="298">
        <f>SUM(Q558:Q567)</f>
        <v>0</v>
      </c>
      <c r="R555" s="519"/>
      <c r="S555" s="115">
        <f>SUM(S558:S567)</f>
        <v>0</v>
      </c>
      <c r="T555" s="115">
        <f>SUM(T558:T567)</f>
        <v>0</v>
      </c>
      <c r="V555" s="115">
        <f>SUM(V558:V567)</f>
        <v>0</v>
      </c>
      <c r="W555" s="115">
        <f>SUM(W558:W567)</f>
        <v>0</v>
      </c>
      <c r="X555" s="519"/>
      <c r="Y555" s="501"/>
      <c r="Z555" s="519"/>
    </row>
    <row r="556" spans="2:26" ht="9" hidden="1" customHeight="1" thickTop="1" thickBot="1">
      <c r="K556" s="540"/>
      <c r="M556" s="265"/>
      <c r="N556" s="379"/>
      <c r="P556" s="523"/>
      <c r="Q556" s="379"/>
      <c r="R556" s="554"/>
      <c r="X556" s="501"/>
      <c r="Y556" s="501"/>
      <c r="Z556" s="501"/>
    </row>
    <row r="557" spans="2:26" ht="39.75" hidden="1" thickTop="1" thickBot="1">
      <c r="B557" s="102" t="s">
        <v>3221</v>
      </c>
      <c r="C557" s="245" t="s">
        <v>48</v>
      </c>
      <c r="D557" s="245"/>
      <c r="E557" s="246"/>
      <c r="F557" s="246"/>
      <c r="G557" s="246"/>
      <c r="H557" s="246"/>
      <c r="I557" s="246"/>
      <c r="J557" s="246"/>
      <c r="K557" s="302" t="s">
        <v>3222</v>
      </c>
      <c r="L557" s="135"/>
      <c r="M557" s="122" t="str">
        <f>+$M$10</f>
        <v>Valore netto al 31/12/2017</v>
      </c>
      <c r="N557" s="347" t="str">
        <f>N$10</f>
        <v>Valore netto al 31/12/2018</v>
      </c>
      <c r="O557" s="559" t="s">
        <v>4064</v>
      </c>
      <c r="P557" s="523"/>
      <c r="Q557" s="347" t="str">
        <f>Q$10</f>
        <v>Prechiusura al ° trimestre 2018</v>
      </c>
      <c r="R557" s="514"/>
      <c r="S557" s="1145" t="str">
        <f>S$330</f>
        <v>Costi da utilizzo contributi 2018</v>
      </c>
      <c r="T557" s="1143" t="str">
        <f>T$330</f>
        <v>Costi da utilizzo contributi DI CUI SOCIO-SAN</v>
      </c>
      <c r="U557" s="1144"/>
      <c r="V557" s="1142" t="str">
        <f>V$330</f>
        <v>Costi da contributi 2018</v>
      </c>
      <c r="W557" s="1143" t="str">
        <f>W$330</f>
        <v>Costi da contributi DI CUI SOCIO-SAN</v>
      </c>
      <c r="X557" s="681"/>
      <c r="Y557" s="501"/>
      <c r="Z557" s="681"/>
    </row>
    <row r="558" spans="2:26" ht="26.25" hidden="1" thickTop="1">
      <c r="B558" s="127" t="s">
        <v>1222</v>
      </c>
      <c r="C558" s="127" t="s">
        <v>3644</v>
      </c>
      <c r="D558" s="127"/>
      <c r="E558" s="127"/>
      <c r="F558" s="127"/>
      <c r="G558" s="127"/>
      <c r="H558" s="127"/>
      <c r="I558" s="127"/>
      <c r="J558" s="127"/>
      <c r="K558" s="304" t="s">
        <v>1226</v>
      </c>
      <c r="L558" s="125" t="s">
        <v>3218</v>
      </c>
      <c r="M558" s="343"/>
      <c r="N558" s="343"/>
      <c r="O558" s="343"/>
      <c r="Q558" s="343"/>
      <c r="R558" s="499"/>
      <c r="S558" s="225"/>
      <c r="T558" s="225"/>
      <c r="V558" s="225"/>
      <c r="W558" s="225"/>
      <c r="X558" s="499"/>
      <c r="Y558" s="501"/>
      <c r="Z558" s="499"/>
    </row>
    <row r="559" spans="2:26" ht="26.25" hidden="1" thickTop="1">
      <c r="B559" s="127" t="s">
        <v>1227</v>
      </c>
      <c r="C559" s="127" t="s">
        <v>3645</v>
      </c>
      <c r="D559" s="127"/>
      <c r="E559" s="127"/>
      <c r="F559" s="127"/>
      <c r="G559" s="127"/>
      <c r="H559" s="127"/>
      <c r="I559" s="127"/>
      <c r="J559" s="127"/>
      <c r="K559" s="181" t="s">
        <v>1229</v>
      </c>
      <c r="L559" s="125" t="s">
        <v>3218</v>
      </c>
      <c r="M559" s="343"/>
      <c r="N559" s="343"/>
      <c r="O559" s="343"/>
      <c r="Q559" s="343"/>
      <c r="R559" s="499"/>
      <c r="S559" s="815"/>
      <c r="T559" s="815"/>
      <c r="V559" s="815"/>
      <c r="W559" s="815"/>
      <c r="X559" s="499"/>
      <c r="Y559" s="501"/>
      <c r="Z559" s="499"/>
    </row>
    <row r="560" spans="2:26" ht="26.25" hidden="1" thickTop="1">
      <c r="B560" s="127" t="s">
        <v>1230</v>
      </c>
      <c r="C560" s="127" t="s">
        <v>3646</v>
      </c>
      <c r="D560" s="127"/>
      <c r="E560" s="127"/>
      <c r="F560" s="127"/>
      <c r="G560" s="127"/>
      <c r="H560" s="127"/>
      <c r="I560" s="127"/>
      <c r="J560" s="127"/>
      <c r="K560" s="304" t="s">
        <v>1231</v>
      </c>
      <c r="L560" s="125" t="s">
        <v>3218</v>
      </c>
      <c r="M560" s="343"/>
      <c r="N560" s="343"/>
      <c r="O560" s="343"/>
      <c r="Q560" s="343"/>
      <c r="R560" s="499"/>
      <c r="S560" s="225"/>
      <c r="T560" s="225"/>
      <c r="V560" s="225"/>
      <c r="W560" s="225"/>
      <c r="X560" s="499"/>
      <c r="Y560" s="501"/>
      <c r="Z560" s="499"/>
    </row>
    <row r="561" spans="2:26" ht="26.25" hidden="1" thickTop="1">
      <c r="B561" s="127" t="s">
        <v>1232</v>
      </c>
      <c r="C561" s="127" t="s">
        <v>3647</v>
      </c>
      <c r="D561" s="127"/>
      <c r="E561" s="127"/>
      <c r="F561" s="127"/>
      <c r="G561" s="127"/>
      <c r="H561" s="127"/>
      <c r="I561" s="127"/>
      <c r="J561" s="127"/>
      <c r="K561" s="181" t="s">
        <v>1233</v>
      </c>
      <c r="L561" s="125" t="s">
        <v>3218</v>
      </c>
      <c r="M561" s="343"/>
      <c r="N561" s="343"/>
      <c r="O561" s="343"/>
      <c r="Q561" s="343"/>
      <c r="R561" s="499"/>
      <c r="S561" s="225"/>
      <c r="T561" s="225"/>
      <c r="V561" s="225"/>
      <c r="W561" s="225"/>
      <c r="X561" s="499"/>
      <c r="Y561" s="501"/>
      <c r="Z561" s="499"/>
    </row>
    <row r="562" spans="2:26" ht="26.25" hidden="1" thickTop="1">
      <c r="B562" s="127" t="s">
        <v>1234</v>
      </c>
      <c r="C562" s="127" t="s">
        <v>3648</v>
      </c>
      <c r="D562" s="127"/>
      <c r="E562" s="127"/>
      <c r="F562" s="127"/>
      <c r="G562" s="127"/>
      <c r="H562" s="127"/>
      <c r="I562" s="127"/>
      <c r="J562" s="127"/>
      <c r="K562" s="314" t="s">
        <v>1236</v>
      </c>
      <c r="L562" s="125" t="s">
        <v>3218</v>
      </c>
      <c r="M562" s="343"/>
      <c r="N562" s="343"/>
      <c r="O562" s="343"/>
      <c r="Q562" s="343"/>
      <c r="R562" s="499"/>
      <c r="S562" s="815"/>
      <c r="T562" s="815"/>
      <c r="V562" s="815"/>
      <c r="W562" s="815"/>
      <c r="X562" s="499"/>
      <c r="Y562" s="501"/>
      <c r="Z562" s="499"/>
    </row>
    <row r="563" spans="2:26" ht="26.25" hidden="1" thickTop="1">
      <c r="B563" s="127" t="s">
        <v>1237</v>
      </c>
      <c r="C563" s="127" t="s">
        <v>3649</v>
      </c>
      <c r="D563" s="127"/>
      <c r="E563" s="127"/>
      <c r="F563" s="127"/>
      <c r="G563" s="127"/>
      <c r="H563" s="127"/>
      <c r="I563" s="127"/>
      <c r="J563" s="127"/>
      <c r="K563" s="314" t="s">
        <v>1239</v>
      </c>
      <c r="L563" s="125" t="s">
        <v>3218</v>
      </c>
      <c r="M563" s="343"/>
      <c r="N563" s="343"/>
      <c r="O563" s="343"/>
      <c r="Q563" s="343"/>
      <c r="R563" s="499"/>
      <c r="S563" s="225"/>
      <c r="T563" s="225"/>
      <c r="V563" s="225"/>
      <c r="W563" s="225"/>
      <c r="X563" s="499"/>
      <c r="Y563" s="501"/>
      <c r="Z563" s="499"/>
    </row>
    <row r="564" spans="2:26" ht="26.25" hidden="1" thickTop="1">
      <c r="B564" s="127" t="s">
        <v>1240</v>
      </c>
      <c r="C564" s="127" t="s">
        <v>3650</v>
      </c>
      <c r="D564" s="127"/>
      <c r="E564" s="127"/>
      <c r="F564" s="127"/>
      <c r="G564" s="127"/>
      <c r="H564" s="127"/>
      <c r="I564" s="127"/>
      <c r="J564" s="127"/>
      <c r="K564" s="314" t="s">
        <v>1241</v>
      </c>
      <c r="L564" s="125" t="s">
        <v>3218</v>
      </c>
      <c r="M564" s="343"/>
      <c r="N564" s="343"/>
      <c r="O564" s="343"/>
      <c r="Q564" s="343"/>
      <c r="R564" s="499"/>
      <c r="S564" s="225"/>
      <c r="T564" s="225"/>
      <c r="V564" s="225"/>
      <c r="W564" s="225"/>
      <c r="X564" s="499"/>
      <c r="Y564" s="501"/>
      <c r="Z564" s="499"/>
    </row>
    <row r="565" spans="2:26" ht="26.25" hidden="1" thickTop="1">
      <c r="B565" s="127" t="s">
        <v>1242</v>
      </c>
      <c r="C565" s="127" t="s">
        <v>3651</v>
      </c>
      <c r="D565" s="127"/>
      <c r="E565" s="127"/>
      <c r="F565" s="127"/>
      <c r="G565" s="127"/>
      <c r="H565" s="127"/>
      <c r="I565" s="127"/>
      <c r="J565" s="127"/>
      <c r="K565" s="314" t="s">
        <v>1243</v>
      </c>
      <c r="L565" s="125" t="s">
        <v>3218</v>
      </c>
      <c r="M565" s="343"/>
      <c r="N565" s="343"/>
      <c r="O565" s="343"/>
      <c r="Q565" s="343"/>
      <c r="R565" s="499"/>
      <c r="S565" s="225"/>
      <c r="T565" s="225"/>
      <c r="V565" s="225"/>
      <c r="W565" s="225"/>
      <c r="X565" s="499"/>
      <c r="Y565" s="501"/>
      <c r="Z565" s="499"/>
    </row>
    <row r="566" spans="2:26" ht="26.25" hidden="1" thickTop="1">
      <c r="B566" s="127" t="s">
        <v>1244</v>
      </c>
      <c r="C566" s="127" t="s">
        <v>3652</v>
      </c>
      <c r="D566" s="127"/>
      <c r="E566" s="127"/>
      <c r="F566" s="127"/>
      <c r="G566" s="127"/>
      <c r="H566" s="127"/>
      <c r="I566" s="127"/>
      <c r="J566" s="127"/>
      <c r="K566" s="314" t="s">
        <v>1245</v>
      </c>
      <c r="L566" s="125" t="s">
        <v>3218</v>
      </c>
      <c r="M566" s="343"/>
      <c r="N566" s="343"/>
      <c r="O566" s="343"/>
      <c r="Q566" s="343"/>
      <c r="R566" s="499"/>
      <c r="S566" s="225"/>
      <c r="T566" s="225"/>
      <c r="V566" s="225"/>
      <c r="W566" s="225"/>
      <c r="X566" s="499"/>
      <c r="Y566" s="501"/>
      <c r="Z566" s="499"/>
    </row>
    <row r="567" spans="2:26" ht="27" hidden="1" thickTop="1" thickBot="1">
      <c r="B567" s="130" t="s">
        <v>1246</v>
      </c>
      <c r="C567" s="130" t="s">
        <v>3653</v>
      </c>
      <c r="D567" s="130"/>
      <c r="E567" s="130"/>
      <c r="F567" s="130"/>
      <c r="G567" s="130"/>
      <c r="H567" s="130"/>
      <c r="I567" s="130"/>
      <c r="J567" s="130"/>
      <c r="K567" s="318" t="s">
        <v>1248</v>
      </c>
      <c r="L567" s="132" t="s">
        <v>3218</v>
      </c>
      <c r="M567" s="343"/>
      <c r="N567" s="343"/>
      <c r="O567" s="343"/>
      <c r="Q567" s="343"/>
      <c r="R567" s="499"/>
      <c r="S567" s="225"/>
      <c r="T567" s="225"/>
      <c r="V567" s="225"/>
      <c r="W567" s="225"/>
      <c r="X567" s="499"/>
      <c r="Y567" s="501"/>
      <c r="Z567" s="499"/>
    </row>
    <row r="568" spans="2:26" ht="15.75" hidden="1" thickTop="1">
      <c r="M568" s="265"/>
      <c r="N568" s="379"/>
      <c r="Q568" s="379"/>
      <c r="R568" s="554"/>
      <c r="X568" s="501"/>
      <c r="Y568" s="501"/>
      <c r="Z568" s="501"/>
    </row>
    <row r="569" spans="2:26" ht="27.75" hidden="1" thickTop="1" thickBot="1">
      <c r="B569" s="110" t="s">
        <v>1249</v>
      </c>
      <c r="C569" s="242" t="s">
        <v>3654</v>
      </c>
      <c r="D569" s="243"/>
      <c r="E569" s="112"/>
      <c r="F569" s="243"/>
      <c r="G569" s="112"/>
      <c r="H569" s="243"/>
      <c r="I569" s="243"/>
      <c r="J569" s="243"/>
      <c r="K569" s="113" t="s">
        <v>1250</v>
      </c>
      <c r="L569" s="114" t="s">
        <v>3218</v>
      </c>
      <c r="M569" s="115">
        <f>SUM(M572:M599)</f>
        <v>0</v>
      </c>
      <c r="N569" s="298">
        <f>SUM(N572:N599)</f>
        <v>0</v>
      </c>
      <c r="O569" s="298">
        <f>+N569-M569</f>
        <v>0</v>
      </c>
      <c r="Q569" s="298">
        <f>SUM(Q572:Q599)</f>
        <v>0</v>
      </c>
      <c r="R569" s="519"/>
      <c r="S569" s="115">
        <f>SUM(S572:S599)</f>
        <v>0</v>
      </c>
      <c r="T569" s="115">
        <f>SUM(T572:T599)</f>
        <v>0</v>
      </c>
      <c r="V569" s="115">
        <f>SUM(V572:V599)</f>
        <v>0</v>
      </c>
      <c r="W569" s="115">
        <f>SUM(W572:W599)</f>
        <v>0</v>
      </c>
      <c r="X569" s="519"/>
      <c r="Y569" s="501"/>
      <c r="Z569" s="519"/>
    </row>
    <row r="570" spans="2:26" ht="9" hidden="1" customHeight="1" thickTop="1" thickBot="1">
      <c r="K570" s="540"/>
      <c r="M570" s="265"/>
      <c r="N570" s="379"/>
      <c r="Q570" s="379"/>
      <c r="R570" s="554"/>
      <c r="X570" s="501"/>
      <c r="Y570" s="501"/>
      <c r="Z570" s="501"/>
    </row>
    <row r="571" spans="2:26" ht="39.75" hidden="1" thickTop="1" thickBot="1">
      <c r="B571" s="102" t="s">
        <v>3221</v>
      </c>
      <c r="C571" s="245" t="s">
        <v>48</v>
      </c>
      <c r="D571" s="245"/>
      <c r="E571" s="246"/>
      <c r="F571" s="246"/>
      <c r="G571" s="246"/>
      <c r="H571" s="246"/>
      <c r="I571" s="246"/>
      <c r="J571" s="246"/>
      <c r="K571" s="302" t="s">
        <v>3222</v>
      </c>
      <c r="L571" s="135"/>
      <c r="M571" s="122" t="str">
        <f>+$M$10</f>
        <v>Valore netto al 31/12/2017</v>
      </c>
      <c r="N571" s="347" t="str">
        <f>N$10</f>
        <v>Valore netto al 31/12/2018</v>
      </c>
      <c r="O571" s="559" t="s">
        <v>4064</v>
      </c>
      <c r="Q571" s="347" t="str">
        <f>Q$10</f>
        <v>Prechiusura al ° trimestre 2018</v>
      </c>
      <c r="R571" s="514"/>
      <c r="S571" s="1145" t="str">
        <f>S$330</f>
        <v>Costi da utilizzo contributi 2018</v>
      </c>
      <c r="T571" s="1143" t="str">
        <f>T$330</f>
        <v>Costi da utilizzo contributi DI CUI SOCIO-SAN</v>
      </c>
      <c r="U571" s="1144"/>
      <c r="V571" s="1142" t="str">
        <f>V$330</f>
        <v>Costi da contributi 2018</v>
      </c>
      <c r="W571" s="1143" t="str">
        <f>W$330</f>
        <v>Costi da contributi DI CUI SOCIO-SAN</v>
      </c>
      <c r="X571" s="681"/>
      <c r="Y571" s="501"/>
      <c r="Z571" s="681"/>
    </row>
    <row r="572" spans="2:26" ht="26.25" hidden="1" thickTop="1">
      <c r="B572" s="138" t="s">
        <v>1251</v>
      </c>
      <c r="C572" s="127" t="s">
        <v>3655</v>
      </c>
      <c r="D572" s="127"/>
      <c r="E572" s="127"/>
      <c r="F572" s="127"/>
      <c r="G572" s="127"/>
      <c r="H572" s="127"/>
      <c r="I572" s="127"/>
      <c r="J572" s="127"/>
      <c r="K572" s="304" t="s">
        <v>1255</v>
      </c>
      <c r="L572" s="125" t="s">
        <v>3218</v>
      </c>
      <c r="M572" s="343"/>
      <c r="N572" s="343"/>
      <c r="O572" s="343"/>
      <c r="Q572" s="343"/>
      <c r="R572" s="499"/>
      <c r="S572" s="225"/>
      <c r="T572" s="225"/>
      <c r="V572" s="225"/>
      <c r="W572" s="225"/>
      <c r="X572" s="499"/>
      <c r="Y572" s="501"/>
      <c r="Z572" s="499"/>
    </row>
    <row r="573" spans="2:26" ht="26.25" hidden="1" thickTop="1">
      <c r="B573" s="138" t="s">
        <v>1256</v>
      </c>
      <c r="C573" s="127" t="s">
        <v>3656</v>
      </c>
      <c r="D573" s="127"/>
      <c r="E573" s="127"/>
      <c r="F573" s="127"/>
      <c r="G573" s="127"/>
      <c r="H573" s="127"/>
      <c r="I573" s="127"/>
      <c r="J573" s="127"/>
      <c r="K573" s="181" t="s">
        <v>1258</v>
      </c>
      <c r="L573" s="125" t="s">
        <v>3218</v>
      </c>
      <c r="M573" s="343"/>
      <c r="N573" s="343"/>
      <c r="O573" s="343"/>
      <c r="Q573" s="343"/>
      <c r="R573" s="499"/>
      <c r="S573" s="815"/>
      <c r="T573" s="815"/>
      <c r="V573" s="815"/>
      <c r="W573" s="815"/>
      <c r="X573" s="499"/>
      <c r="Y573" s="501"/>
      <c r="Z573" s="499"/>
    </row>
    <row r="574" spans="2:26" ht="26.25" hidden="1" thickTop="1">
      <c r="B574" s="138" t="s">
        <v>1259</v>
      </c>
      <c r="C574" s="127" t="s">
        <v>3657</v>
      </c>
      <c r="D574" s="127"/>
      <c r="E574" s="127"/>
      <c r="F574" s="127"/>
      <c r="G574" s="127"/>
      <c r="H574" s="127"/>
      <c r="I574" s="127"/>
      <c r="J574" s="127"/>
      <c r="K574" s="304" t="s">
        <v>1260</v>
      </c>
      <c r="L574" s="125" t="s">
        <v>3218</v>
      </c>
      <c r="M574" s="343"/>
      <c r="N574" s="343"/>
      <c r="O574" s="343"/>
      <c r="Q574" s="343"/>
      <c r="R574" s="499"/>
      <c r="S574" s="225"/>
      <c r="T574" s="225"/>
      <c r="V574" s="225"/>
      <c r="W574" s="225"/>
      <c r="X574" s="499"/>
      <c r="Y574" s="501"/>
      <c r="Z574" s="499"/>
    </row>
    <row r="575" spans="2:26" ht="26.25" hidden="1" thickTop="1">
      <c r="B575" s="138" t="s">
        <v>1261</v>
      </c>
      <c r="C575" s="127" t="s">
        <v>3658</v>
      </c>
      <c r="D575" s="127"/>
      <c r="E575" s="127"/>
      <c r="F575" s="127"/>
      <c r="G575" s="127"/>
      <c r="H575" s="127"/>
      <c r="I575" s="127"/>
      <c r="J575" s="127"/>
      <c r="K575" s="181" t="s">
        <v>1262</v>
      </c>
      <c r="L575" s="125" t="s">
        <v>3218</v>
      </c>
      <c r="M575" s="343"/>
      <c r="N575" s="343"/>
      <c r="O575" s="343"/>
      <c r="Q575" s="343"/>
      <c r="R575" s="499"/>
      <c r="S575" s="225"/>
      <c r="T575" s="225"/>
      <c r="V575" s="225"/>
      <c r="W575" s="225"/>
      <c r="X575" s="499"/>
      <c r="Y575" s="501"/>
      <c r="Z575" s="499"/>
    </row>
    <row r="576" spans="2:26" ht="26.25" hidden="1" thickTop="1">
      <c r="B576" s="138" t="s">
        <v>1263</v>
      </c>
      <c r="C576" s="127" t="s">
        <v>3659</v>
      </c>
      <c r="D576" s="127"/>
      <c r="E576" s="127"/>
      <c r="F576" s="127"/>
      <c r="G576" s="127"/>
      <c r="H576" s="127"/>
      <c r="I576" s="127"/>
      <c r="J576" s="127"/>
      <c r="K576" s="181" t="s">
        <v>1264</v>
      </c>
      <c r="L576" s="125" t="s">
        <v>3218</v>
      </c>
      <c r="M576" s="343"/>
      <c r="N576" s="343"/>
      <c r="O576" s="343"/>
      <c r="Q576" s="343"/>
      <c r="R576" s="499"/>
      <c r="S576" s="225"/>
      <c r="T576" s="225"/>
      <c r="V576" s="225"/>
      <c r="W576" s="225"/>
      <c r="X576" s="499"/>
      <c r="Y576" s="501"/>
      <c r="Z576" s="499"/>
    </row>
    <row r="577" spans="2:26" ht="15.75" hidden="1" thickTop="1">
      <c r="B577" s="138" t="s">
        <v>1265</v>
      </c>
      <c r="C577" s="127" t="s">
        <v>3660</v>
      </c>
      <c r="D577" s="127"/>
      <c r="E577" s="127"/>
      <c r="F577" s="127"/>
      <c r="G577" s="127"/>
      <c r="H577" s="127"/>
      <c r="I577" s="127"/>
      <c r="J577" s="127"/>
      <c r="K577" s="314" t="s">
        <v>1267</v>
      </c>
      <c r="L577" s="125" t="s">
        <v>3218</v>
      </c>
      <c r="M577" s="343"/>
      <c r="N577" s="343"/>
      <c r="O577" s="343"/>
      <c r="Q577" s="343"/>
      <c r="R577" s="499"/>
      <c r="S577" s="225"/>
      <c r="T577" s="225"/>
      <c r="V577" s="225"/>
      <c r="W577" s="225"/>
      <c r="X577" s="499"/>
      <c r="Y577" s="501"/>
      <c r="Z577" s="499"/>
    </row>
    <row r="578" spans="2:26" ht="26.25" hidden="1" thickTop="1">
      <c r="B578" s="138" t="s">
        <v>1268</v>
      </c>
      <c r="C578" s="127" t="s">
        <v>3661</v>
      </c>
      <c r="D578" s="127"/>
      <c r="E578" s="127"/>
      <c r="F578" s="127"/>
      <c r="G578" s="127"/>
      <c r="H578" s="127"/>
      <c r="I578" s="127"/>
      <c r="J578" s="127"/>
      <c r="K578" s="314" t="s">
        <v>1270</v>
      </c>
      <c r="L578" s="125" t="s">
        <v>3218</v>
      </c>
      <c r="M578" s="343"/>
      <c r="N578" s="343"/>
      <c r="O578" s="343"/>
      <c r="Q578" s="343"/>
      <c r="R578" s="499"/>
      <c r="S578" s="225"/>
      <c r="T578" s="225"/>
      <c r="V578" s="225"/>
      <c r="W578" s="225"/>
      <c r="X578" s="499"/>
      <c r="Y578" s="501"/>
      <c r="Z578" s="499"/>
    </row>
    <row r="579" spans="2:26" ht="26.25" hidden="1" thickTop="1">
      <c r="B579" s="138" t="s">
        <v>1271</v>
      </c>
      <c r="C579" s="127" t="s">
        <v>3662</v>
      </c>
      <c r="D579" s="127"/>
      <c r="E579" s="127"/>
      <c r="F579" s="127"/>
      <c r="G579" s="127"/>
      <c r="H579" s="127"/>
      <c r="I579" s="127"/>
      <c r="J579" s="127"/>
      <c r="K579" s="314" t="s">
        <v>1272</v>
      </c>
      <c r="L579" s="125" t="s">
        <v>3218</v>
      </c>
      <c r="M579" s="343"/>
      <c r="N579" s="343"/>
      <c r="O579" s="343"/>
      <c r="Q579" s="343"/>
      <c r="R579" s="499"/>
      <c r="S579" s="225"/>
      <c r="T579" s="225"/>
      <c r="V579" s="225"/>
      <c r="W579" s="225"/>
      <c r="X579" s="499"/>
      <c r="Y579" s="501"/>
      <c r="Z579" s="499"/>
    </row>
    <row r="580" spans="2:26" ht="26.25" hidden="1" thickTop="1">
      <c r="B580" s="138" t="s">
        <v>1273</v>
      </c>
      <c r="C580" s="127" t="s">
        <v>3663</v>
      </c>
      <c r="D580" s="127"/>
      <c r="E580" s="127"/>
      <c r="F580" s="127"/>
      <c r="G580" s="127"/>
      <c r="H580" s="127"/>
      <c r="I580" s="127"/>
      <c r="J580" s="127"/>
      <c r="K580" s="314" t="s">
        <v>1274</v>
      </c>
      <c r="L580" s="125" t="s">
        <v>3218</v>
      </c>
      <c r="M580" s="343"/>
      <c r="N580" s="343"/>
      <c r="O580" s="343"/>
      <c r="Q580" s="343"/>
      <c r="R580" s="499"/>
      <c r="S580" s="225"/>
      <c r="T580" s="225"/>
      <c r="V580" s="225"/>
      <c r="W580" s="225"/>
      <c r="X580" s="499"/>
      <c r="Y580" s="501"/>
      <c r="Z580" s="499"/>
    </row>
    <row r="581" spans="2:26" ht="26.25" hidden="1" thickTop="1">
      <c r="B581" s="138" t="s">
        <v>1275</v>
      </c>
      <c r="C581" s="127" t="s">
        <v>3664</v>
      </c>
      <c r="D581" s="127"/>
      <c r="E581" s="127"/>
      <c r="F581" s="127"/>
      <c r="G581" s="127"/>
      <c r="H581" s="127"/>
      <c r="I581" s="127"/>
      <c r="J581" s="127"/>
      <c r="K581" s="314" t="s">
        <v>1276</v>
      </c>
      <c r="L581" s="125" t="s">
        <v>3218</v>
      </c>
      <c r="M581" s="343"/>
      <c r="N581" s="343"/>
      <c r="O581" s="343"/>
      <c r="Q581" s="343"/>
      <c r="R581" s="499"/>
      <c r="S581" s="225"/>
      <c r="T581" s="225"/>
      <c r="V581" s="225"/>
      <c r="W581" s="225"/>
      <c r="X581" s="499"/>
      <c r="Y581" s="501"/>
      <c r="Z581" s="499"/>
    </row>
    <row r="582" spans="2:26" ht="26.25" hidden="1" thickTop="1">
      <c r="B582" s="138" t="s">
        <v>1277</v>
      </c>
      <c r="C582" s="127" t="s">
        <v>3665</v>
      </c>
      <c r="D582" s="127"/>
      <c r="E582" s="127"/>
      <c r="F582" s="127"/>
      <c r="G582" s="127"/>
      <c r="H582" s="127"/>
      <c r="I582" s="127"/>
      <c r="J582" s="127"/>
      <c r="K582" s="314" t="s">
        <v>1278</v>
      </c>
      <c r="L582" s="125" t="s">
        <v>3218</v>
      </c>
      <c r="M582" s="343"/>
      <c r="N582" s="343"/>
      <c r="O582" s="343"/>
      <c r="Q582" s="343"/>
      <c r="R582" s="499"/>
      <c r="S582" s="225"/>
      <c r="T582" s="225"/>
      <c r="V582" s="225"/>
      <c r="W582" s="225"/>
      <c r="X582" s="499"/>
      <c r="Y582" s="501"/>
      <c r="Z582" s="499"/>
    </row>
    <row r="583" spans="2:26" ht="26.25" hidden="1" thickTop="1">
      <c r="B583" s="138" t="s">
        <v>1279</v>
      </c>
      <c r="C583" s="127" t="s">
        <v>3666</v>
      </c>
      <c r="D583" s="127"/>
      <c r="E583" s="127"/>
      <c r="F583" s="127"/>
      <c r="G583" s="127"/>
      <c r="H583" s="127"/>
      <c r="I583" s="127"/>
      <c r="J583" s="127"/>
      <c r="K583" s="314" t="s">
        <v>1280</v>
      </c>
      <c r="L583" s="125" t="s">
        <v>3218</v>
      </c>
      <c r="M583" s="343"/>
      <c r="N583" s="343"/>
      <c r="O583" s="343"/>
      <c r="Q583" s="343"/>
      <c r="R583" s="499"/>
      <c r="S583" s="225"/>
      <c r="T583" s="225"/>
      <c r="V583" s="225"/>
      <c r="W583" s="225"/>
      <c r="X583" s="499"/>
      <c r="Y583" s="501"/>
      <c r="Z583" s="499"/>
    </row>
    <row r="584" spans="2:26" ht="39" hidden="1" thickTop="1">
      <c r="B584" s="138" t="s">
        <v>1281</v>
      </c>
      <c r="C584" s="127" t="s">
        <v>3667</v>
      </c>
      <c r="D584" s="127"/>
      <c r="E584" s="127"/>
      <c r="F584" s="127"/>
      <c r="G584" s="127"/>
      <c r="H584" s="127"/>
      <c r="I584" s="127"/>
      <c r="J584" s="127"/>
      <c r="K584" s="181" t="s">
        <v>1282</v>
      </c>
      <c r="L584" s="125" t="s">
        <v>3218</v>
      </c>
      <c r="M584" s="343"/>
      <c r="N584" s="343"/>
      <c r="O584" s="343"/>
      <c r="Q584" s="343"/>
      <c r="R584" s="499"/>
      <c r="S584" s="225"/>
      <c r="T584" s="225"/>
      <c r="V584" s="225"/>
      <c r="W584" s="225"/>
      <c r="X584" s="499"/>
      <c r="Y584" s="501"/>
      <c r="Z584" s="499"/>
    </row>
    <row r="585" spans="2:26" ht="39" hidden="1" thickTop="1">
      <c r="B585" s="138" t="s">
        <v>1283</v>
      </c>
      <c r="C585" s="127" t="s">
        <v>3668</v>
      </c>
      <c r="D585" s="127"/>
      <c r="E585" s="127"/>
      <c r="F585" s="127"/>
      <c r="G585" s="127"/>
      <c r="H585" s="127"/>
      <c r="I585" s="127"/>
      <c r="J585" s="127"/>
      <c r="K585" s="181" t="s">
        <v>1284</v>
      </c>
      <c r="L585" s="125" t="s">
        <v>3218</v>
      </c>
      <c r="M585" s="343"/>
      <c r="N585" s="343"/>
      <c r="O585" s="343"/>
      <c r="Q585" s="343"/>
      <c r="R585" s="499"/>
      <c r="S585" s="815"/>
      <c r="T585" s="815"/>
      <c r="V585" s="815"/>
      <c r="W585" s="815"/>
      <c r="X585" s="499"/>
      <c r="Y585" s="501"/>
      <c r="Z585" s="499"/>
    </row>
    <row r="586" spans="2:26" ht="39" hidden="1" thickTop="1">
      <c r="B586" s="138" t="s">
        <v>1285</v>
      </c>
      <c r="C586" s="127" t="s">
        <v>3669</v>
      </c>
      <c r="D586" s="127"/>
      <c r="E586" s="127"/>
      <c r="F586" s="127"/>
      <c r="G586" s="127"/>
      <c r="H586" s="127"/>
      <c r="I586" s="127"/>
      <c r="J586" s="127"/>
      <c r="K586" s="181" t="s">
        <v>1286</v>
      </c>
      <c r="L586" s="125" t="s">
        <v>3218</v>
      </c>
      <c r="M586" s="343"/>
      <c r="N586" s="343"/>
      <c r="O586" s="343"/>
      <c r="Q586" s="343"/>
      <c r="R586" s="499"/>
      <c r="S586" s="225"/>
      <c r="T586" s="225"/>
      <c r="V586" s="225"/>
      <c r="W586" s="225"/>
      <c r="X586" s="499"/>
      <c r="Y586" s="501"/>
      <c r="Z586" s="499"/>
    </row>
    <row r="587" spans="2:26" ht="39" hidden="1" thickTop="1">
      <c r="B587" s="138" t="s">
        <v>1287</v>
      </c>
      <c r="C587" s="127" t="s">
        <v>3670</v>
      </c>
      <c r="D587" s="127"/>
      <c r="E587" s="127"/>
      <c r="F587" s="127"/>
      <c r="G587" s="127"/>
      <c r="H587" s="127"/>
      <c r="I587" s="127"/>
      <c r="J587" s="127"/>
      <c r="K587" s="181" t="s">
        <v>1288</v>
      </c>
      <c r="L587" s="125" t="s">
        <v>3218</v>
      </c>
      <c r="M587" s="343"/>
      <c r="N587" s="343"/>
      <c r="O587" s="343"/>
      <c r="Q587" s="343"/>
      <c r="R587" s="499"/>
      <c r="S587" s="225"/>
      <c r="T587" s="225"/>
      <c r="V587" s="225"/>
      <c r="W587" s="225"/>
      <c r="X587" s="499"/>
      <c r="Y587" s="501"/>
      <c r="Z587" s="499"/>
    </row>
    <row r="588" spans="2:26" ht="26.25" hidden="1" thickTop="1">
      <c r="B588" s="138" t="s">
        <v>1289</v>
      </c>
      <c r="C588" s="127" t="s">
        <v>3671</v>
      </c>
      <c r="D588" s="127"/>
      <c r="E588" s="127"/>
      <c r="F588" s="127"/>
      <c r="G588" s="127"/>
      <c r="H588" s="127"/>
      <c r="I588" s="127"/>
      <c r="J588" s="127"/>
      <c r="K588" s="314" t="s">
        <v>1290</v>
      </c>
      <c r="L588" s="125" t="s">
        <v>3218</v>
      </c>
      <c r="M588" s="343"/>
      <c r="N588" s="343"/>
      <c r="O588" s="343"/>
      <c r="Q588" s="343"/>
      <c r="R588" s="499"/>
      <c r="S588" s="815"/>
      <c r="T588" s="815"/>
      <c r="V588" s="815"/>
      <c r="W588" s="815"/>
      <c r="X588" s="499"/>
      <c r="Y588" s="501"/>
      <c r="Z588" s="499"/>
    </row>
    <row r="589" spans="2:26" ht="26.25" hidden="1" thickTop="1">
      <c r="B589" s="138" t="s">
        <v>1291</v>
      </c>
      <c r="C589" s="127" t="s">
        <v>3672</v>
      </c>
      <c r="D589" s="127"/>
      <c r="E589" s="127"/>
      <c r="F589" s="127"/>
      <c r="G589" s="127"/>
      <c r="H589" s="127"/>
      <c r="I589" s="127"/>
      <c r="J589" s="127"/>
      <c r="K589" s="314" t="s">
        <v>1292</v>
      </c>
      <c r="L589" s="125" t="s">
        <v>3218</v>
      </c>
      <c r="M589" s="343"/>
      <c r="N589" s="343"/>
      <c r="O589" s="343"/>
      <c r="Q589" s="343"/>
      <c r="R589" s="499"/>
      <c r="S589" s="225"/>
      <c r="T589" s="225"/>
      <c r="V589" s="225"/>
      <c r="W589" s="225"/>
      <c r="X589" s="499"/>
      <c r="Y589" s="501"/>
      <c r="Z589" s="499"/>
    </row>
    <row r="590" spans="2:26" ht="26.25" hidden="1" thickTop="1">
      <c r="B590" s="138" t="s">
        <v>1293</v>
      </c>
      <c r="C590" s="127" t="s">
        <v>3673</v>
      </c>
      <c r="D590" s="127"/>
      <c r="E590" s="127"/>
      <c r="F590" s="127"/>
      <c r="G590" s="127"/>
      <c r="H590" s="127"/>
      <c r="I590" s="127"/>
      <c r="J590" s="127"/>
      <c r="K590" s="314" t="s">
        <v>1294</v>
      </c>
      <c r="L590" s="125" t="s">
        <v>3218</v>
      </c>
      <c r="M590" s="343"/>
      <c r="N590" s="343"/>
      <c r="O590" s="343"/>
      <c r="Q590" s="343"/>
      <c r="R590" s="499"/>
      <c r="S590" s="225"/>
      <c r="T590" s="225"/>
      <c r="V590" s="225"/>
      <c r="W590" s="225"/>
      <c r="X590" s="499"/>
      <c r="Y590" s="501"/>
      <c r="Z590" s="499"/>
    </row>
    <row r="591" spans="2:26" ht="26.25" hidden="1" thickTop="1">
      <c r="B591" s="138" t="s">
        <v>1295</v>
      </c>
      <c r="C591" s="127" t="s">
        <v>3674</v>
      </c>
      <c r="D591" s="127"/>
      <c r="E591" s="127"/>
      <c r="F591" s="127"/>
      <c r="G591" s="127"/>
      <c r="H591" s="127"/>
      <c r="I591" s="127"/>
      <c r="J591" s="127"/>
      <c r="K591" s="314" t="s">
        <v>1296</v>
      </c>
      <c r="L591" s="125" t="s">
        <v>3218</v>
      </c>
      <c r="M591" s="343"/>
      <c r="N591" s="343"/>
      <c r="O591" s="343"/>
      <c r="Q591" s="343"/>
      <c r="R591" s="499"/>
      <c r="S591" s="225"/>
      <c r="T591" s="225"/>
      <c r="V591" s="225"/>
      <c r="W591" s="225"/>
      <c r="X591" s="499"/>
      <c r="Y591" s="501"/>
      <c r="Z591" s="499"/>
    </row>
    <row r="592" spans="2:26" ht="26.25" hidden="1" thickTop="1">
      <c r="B592" s="138" t="s">
        <v>1297</v>
      </c>
      <c r="C592" s="127" t="s">
        <v>3675</v>
      </c>
      <c r="D592" s="127"/>
      <c r="E592" s="127"/>
      <c r="F592" s="127"/>
      <c r="G592" s="127"/>
      <c r="H592" s="127"/>
      <c r="I592" s="127"/>
      <c r="J592" s="127"/>
      <c r="K592" s="181" t="s">
        <v>1298</v>
      </c>
      <c r="L592" s="125" t="s">
        <v>3218</v>
      </c>
      <c r="M592" s="343"/>
      <c r="N592" s="343"/>
      <c r="O592" s="343"/>
      <c r="Q592" s="343"/>
      <c r="R592" s="499"/>
      <c r="S592" s="225"/>
      <c r="T592" s="225"/>
      <c r="V592" s="225"/>
      <c r="W592" s="225"/>
      <c r="X592" s="499"/>
      <c r="Y592" s="501"/>
      <c r="Z592" s="499"/>
    </row>
    <row r="593" spans="2:26" ht="26.25" hidden="1" thickTop="1">
      <c r="B593" s="138" t="s">
        <v>1299</v>
      </c>
      <c r="C593" s="127" t="s">
        <v>3676</v>
      </c>
      <c r="D593" s="127"/>
      <c r="E593" s="127"/>
      <c r="F593" s="127"/>
      <c r="G593" s="127"/>
      <c r="H593" s="127"/>
      <c r="I593" s="127"/>
      <c r="J593" s="127"/>
      <c r="K593" s="181" t="s">
        <v>1300</v>
      </c>
      <c r="L593" s="125" t="s">
        <v>3218</v>
      </c>
      <c r="M593" s="343"/>
      <c r="N593" s="343"/>
      <c r="O593" s="343"/>
      <c r="Q593" s="343"/>
      <c r="R593" s="499"/>
      <c r="S593" s="815"/>
      <c r="T593" s="815"/>
      <c r="V593" s="815"/>
      <c r="W593" s="815"/>
      <c r="X593" s="499"/>
      <c r="Y593" s="501"/>
      <c r="Z593" s="499"/>
    </row>
    <row r="594" spans="2:26" ht="26.25" hidden="1" thickTop="1">
      <c r="B594" s="138" t="s">
        <v>1301</v>
      </c>
      <c r="C594" s="127" t="s">
        <v>3677</v>
      </c>
      <c r="D594" s="127"/>
      <c r="E594" s="127"/>
      <c r="F594" s="127"/>
      <c r="G594" s="127"/>
      <c r="H594" s="127"/>
      <c r="I594" s="127"/>
      <c r="J594" s="127"/>
      <c r="K594" s="181" t="s">
        <v>1302</v>
      </c>
      <c r="L594" s="125" t="s">
        <v>3218</v>
      </c>
      <c r="M594" s="343"/>
      <c r="N594" s="343"/>
      <c r="O594" s="343"/>
      <c r="Q594" s="343"/>
      <c r="R594" s="499"/>
      <c r="S594" s="225"/>
      <c r="T594" s="225"/>
      <c r="V594" s="225"/>
      <c r="W594" s="225"/>
      <c r="X594" s="499"/>
      <c r="Y594" s="501"/>
      <c r="Z594" s="499"/>
    </row>
    <row r="595" spans="2:26" ht="26.25" hidden="1" thickTop="1">
      <c r="B595" s="138" t="s">
        <v>1303</v>
      </c>
      <c r="C595" s="127" t="s">
        <v>3678</v>
      </c>
      <c r="D595" s="127"/>
      <c r="E595" s="127"/>
      <c r="F595" s="127"/>
      <c r="G595" s="127"/>
      <c r="H595" s="127"/>
      <c r="I595" s="127"/>
      <c r="J595" s="127"/>
      <c r="K595" s="181" t="s">
        <v>1304</v>
      </c>
      <c r="L595" s="125" t="s">
        <v>3218</v>
      </c>
      <c r="M595" s="343"/>
      <c r="N595" s="343"/>
      <c r="O595" s="343"/>
      <c r="Q595" s="343"/>
      <c r="R595" s="499"/>
      <c r="S595" s="225"/>
      <c r="T595" s="225"/>
      <c r="V595" s="225"/>
      <c r="W595" s="225"/>
      <c r="X595" s="499"/>
      <c r="Y595" s="501"/>
      <c r="Z595" s="499"/>
    </row>
    <row r="596" spans="2:26" ht="26.25" hidden="1" thickTop="1">
      <c r="B596" s="138" t="s">
        <v>1305</v>
      </c>
      <c r="C596" s="127" t="s">
        <v>3679</v>
      </c>
      <c r="D596" s="127"/>
      <c r="E596" s="127"/>
      <c r="F596" s="127"/>
      <c r="G596" s="127"/>
      <c r="H596" s="127"/>
      <c r="I596" s="127"/>
      <c r="J596" s="127"/>
      <c r="K596" s="314" t="s">
        <v>1306</v>
      </c>
      <c r="L596" s="125" t="s">
        <v>3218</v>
      </c>
      <c r="M596" s="343"/>
      <c r="N596" s="343"/>
      <c r="O596" s="343"/>
      <c r="Q596" s="343"/>
      <c r="R596" s="499"/>
      <c r="S596" s="815"/>
      <c r="T596" s="815"/>
      <c r="V596" s="815"/>
      <c r="W596" s="815"/>
      <c r="X596" s="499"/>
      <c r="Y596" s="501"/>
      <c r="Z596" s="499"/>
    </row>
    <row r="597" spans="2:26" ht="26.25" hidden="1" thickTop="1">
      <c r="B597" s="138" t="s">
        <v>1307</v>
      </c>
      <c r="C597" s="127" t="s">
        <v>3680</v>
      </c>
      <c r="D597" s="127"/>
      <c r="E597" s="127"/>
      <c r="F597" s="127"/>
      <c r="G597" s="127"/>
      <c r="H597" s="127"/>
      <c r="I597" s="127"/>
      <c r="J597" s="127"/>
      <c r="K597" s="181" t="s">
        <v>1308</v>
      </c>
      <c r="L597" s="125" t="s">
        <v>3218</v>
      </c>
      <c r="M597" s="343"/>
      <c r="N597" s="343"/>
      <c r="O597" s="343"/>
      <c r="Q597" s="343"/>
      <c r="R597" s="499"/>
      <c r="S597" s="225"/>
      <c r="T597" s="225"/>
      <c r="V597" s="225"/>
      <c r="W597" s="225"/>
      <c r="X597" s="499"/>
      <c r="Y597" s="501"/>
      <c r="Z597" s="499"/>
    </row>
    <row r="598" spans="2:26" ht="26.25" hidden="1" thickTop="1">
      <c r="B598" s="138" t="s">
        <v>1309</v>
      </c>
      <c r="C598" s="127" t="s">
        <v>3681</v>
      </c>
      <c r="D598" s="127"/>
      <c r="E598" s="127"/>
      <c r="F598" s="127"/>
      <c r="G598" s="127"/>
      <c r="H598" s="127"/>
      <c r="I598" s="127"/>
      <c r="J598" s="127"/>
      <c r="K598" s="181" t="s">
        <v>1310</v>
      </c>
      <c r="L598" s="125" t="s">
        <v>3218</v>
      </c>
      <c r="M598" s="343"/>
      <c r="N598" s="343"/>
      <c r="O598" s="343"/>
      <c r="Q598" s="343"/>
      <c r="R598" s="499"/>
      <c r="S598" s="225"/>
      <c r="T598" s="225"/>
      <c r="V598" s="225"/>
      <c r="W598" s="225"/>
      <c r="X598" s="499"/>
      <c r="Y598" s="501"/>
      <c r="Z598" s="499"/>
    </row>
    <row r="599" spans="2:26" ht="26.25" hidden="1" customHeight="1" thickBot="1">
      <c r="B599" s="341" t="s">
        <v>1311</v>
      </c>
      <c r="C599" s="178" t="s">
        <v>3682</v>
      </c>
      <c r="D599" s="167"/>
      <c r="E599" s="167"/>
      <c r="F599" s="167"/>
      <c r="G599" s="167"/>
      <c r="H599" s="167"/>
      <c r="I599" s="167"/>
      <c r="J599" s="167"/>
      <c r="K599" s="306" t="s">
        <v>1313</v>
      </c>
      <c r="L599" s="168" t="s">
        <v>3218</v>
      </c>
      <c r="M599" s="343"/>
      <c r="N599" s="343"/>
      <c r="O599" s="343"/>
      <c r="Q599" s="343"/>
      <c r="R599" s="499"/>
      <c r="S599" s="815"/>
      <c r="T599" s="815"/>
      <c r="V599" s="815"/>
      <c r="W599" s="815"/>
      <c r="X599" s="548"/>
      <c r="Y599" s="501"/>
      <c r="Z599" s="548"/>
    </row>
    <row r="600" spans="2:26" ht="15.75" hidden="1" thickTop="1">
      <c r="M600" s="265"/>
      <c r="N600" s="379"/>
      <c r="Q600" s="379"/>
      <c r="R600" s="554"/>
      <c r="X600" s="501"/>
      <c r="Y600" s="501"/>
      <c r="Z600" s="501"/>
    </row>
    <row r="601" spans="2:26" ht="36.75" hidden="1" customHeight="1" thickTop="1" thickBot="1">
      <c r="B601" s="110" t="s">
        <v>1314</v>
      </c>
      <c r="C601" s="242" t="s">
        <v>3683</v>
      </c>
      <c r="D601" s="243"/>
      <c r="E601" s="112"/>
      <c r="F601" s="243"/>
      <c r="G601" s="112"/>
      <c r="H601" s="243"/>
      <c r="I601" s="243"/>
      <c r="J601" s="243"/>
      <c r="K601" s="113" t="s">
        <v>1315</v>
      </c>
      <c r="L601" s="114" t="s">
        <v>3218</v>
      </c>
      <c r="M601" s="115">
        <f>SUM(M604:M607)</f>
        <v>0</v>
      </c>
      <c r="N601" s="298">
        <f>SUM(N604:N607)</f>
        <v>0</v>
      </c>
      <c r="O601" s="298">
        <f>+N601-M601</f>
        <v>0</v>
      </c>
      <c r="Q601" s="298">
        <f>SUM(Q604:Q607)</f>
        <v>0</v>
      </c>
      <c r="R601" s="519"/>
      <c r="S601" s="115">
        <f>SUM(S604:S607)</f>
        <v>0</v>
      </c>
      <c r="T601" s="115">
        <f>SUM(T604:T607)</f>
        <v>0</v>
      </c>
      <c r="V601" s="115">
        <f>SUM(V604:V607)</f>
        <v>0</v>
      </c>
      <c r="W601" s="115">
        <f>SUM(W604:W607)</f>
        <v>0</v>
      </c>
      <c r="X601" s="519"/>
      <c r="Y601" s="501"/>
      <c r="Z601" s="519"/>
    </row>
    <row r="602" spans="2:26" ht="9" hidden="1" customHeight="1" thickTop="1" thickBot="1">
      <c r="K602" s="540"/>
      <c r="M602" s="265"/>
      <c r="N602" s="379"/>
      <c r="Q602" s="379"/>
      <c r="R602" s="554"/>
      <c r="X602" s="501"/>
      <c r="Y602" s="501"/>
      <c r="Z602" s="501"/>
    </row>
    <row r="603" spans="2:26" ht="39.75" hidden="1" thickTop="1" thickBot="1">
      <c r="B603" s="102" t="s">
        <v>3221</v>
      </c>
      <c r="C603" s="245" t="s">
        <v>48</v>
      </c>
      <c r="D603" s="245"/>
      <c r="E603" s="246"/>
      <c r="F603" s="246"/>
      <c r="G603" s="246"/>
      <c r="H603" s="246"/>
      <c r="I603" s="246"/>
      <c r="J603" s="246"/>
      <c r="K603" s="302" t="s">
        <v>3222</v>
      </c>
      <c r="L603" s="135"/>
      <c r="M603" s="122" t="str">
        <f>+$M$10</f>
        <v>Valore netto al 31/12/2017</v>
      </c>
      <c r="N603" s="347" t="str">
        <f>N$10</f>
        <v>Valore netto al 31/12/2018</v>
      </c>
      <c r="O603" s="559" t="s">
        <v>4064</v>
      </c>
      <c r="Q603" s="347" t="str">
        <f>Q$10</f>
        <v>Prechiusura al ° trimestre 2018</v>
      </c>
      <c r="R603" s="514"/>
      <c r="S603" s="1145" t="str">
        <f>S$330</f>
        <v>Costi da utilizzo contributi 2018</v>
      </c>
      <c r="T603" s="1143" t="str">
        <f>T$330</f>
        <v>Costi da utilizzo contributi DI CUI SOCIO-SAN</v>
      </c>
      <c r="U603" s="1144"/>
      <c r="V603" s="1142" t="str">
        <f>V$330</f>
        <v>Costi da contributi 2018</v>
      </c>
      <c r="W603" s="1143" t="str">
        <f>W$330</f>
        <v>Costi da contributi DI CUI SOCIO-SAN</v>
      </c>
      <c r="X603" s="681"/>
      <c r="Y603" s="501"/>
      <c r="Z603" s="681"/>
    </row>
    <row r="604" spans="2:26" ht="15.75" hidden="1" thickTop="1">
      <c r="B604" s="127" t="s">
        <v>1316</v>
      </c>
      <c r="C604" s="127" t="s">
        <v>3684</v>
      </c>
      <c r="D604" s="127"/>
      <c r="E604" s="127"/>
      <c r="F604" s="127"/>
      <c r="G604" s="127"/>
      <c r="H604" s="127"/>
      <c r="I604" s="127"/>
      <c r="J604" s="127"/>
      <c r="K604" s="314" t="s">
        <v>1320</v>
      </c>
      <c r="L604" s="125" t="s">
        <v>3218</v>
      </c>
      <c r="M604" s="343"/>
      <c r="N604" s="343"/>
      <c r="O604" s="343"/>
      <c r="Q604" s="343"/>
      <c r="R604" s="499"/>
      <c r="S604" s="225"/>
      <c r="T604" s="225"/>
      <c r="V604" s="225"/>
      <c r="W604" s="225"/>
      <c r="X604" s="499"/>
      <c r="Y604" s="501"/>
      <c r="Z604" s="499"/>
    </row>
    <row r="605" spans="2:26" ht="15.75" hidden="1" thickTop="1">
      <c r="B605" s="127" t="s">
        <v>1321</v>
      </c>
      <c r="C605" s="127" t="s">
        <v>3685</v>
      </c>
      <c r="D605" s="127"/>
      <c r="E605" s="127"/>
      <c r="F605" s="127"/>
      <c r="G605" s="127"/>
      <c r="H605" s="127"/>
      <c r="I605" s="127"/>
      <c r="J605" s="127"/>
      <c r="K605" s="314" t="s">
        <v>1322</v>
      </c>
      <c r="L605" s="125" t="s">
        <v>3218</v>
      </c>
      <c r="M605" s="343"/>
      <c r="N605" s="343"/>
      <c r="O605" s="343"/>
      <c r="Q605" s="343"/>
      <c r="R605" s="499"/>
      <c r="S605" s="225"/>
      <c r="T605" s="225"/>
      <c r="V605" s="225"/>
      <c r="W605" s="225"/>
      <c r="X605" s="499"/>
      <c r="Y605" s="501"/>
      <c r="Z605" s="499"/>
    </row>
    <row r="606" spans="2:26" ht="26.25" hidden="1" thickTop="1">
      <c r="B606" s="127" t="s">
        <v>1323</v>
      </c>
      <c r="C606" s="127" t="s">
        <v>3686</v>
      </c>
      <c r="D606" s="127"/>
      <c r="E606" s="127"/>
      <c r="F606" s="127"/>
      <c r="G606" s="127"/>
      <c r="H606" s="127"/>
      <c r="I606" s="127"/>
      <c r="J606" s="127"/>
      <c r="K606" s="314" t="s">
        <v>1325</v>
      </c>
      <c r="L606" s="125" t="s">
        <v>3218</v>
      </c>
      <c r="M606" s="343"/>
      <c r="N606" s="343"/>
      <c r="O606" s="343"/>
      <c r="Q606" s="343"/>
      <c r="R606" s="499"/>
      <c r="S606" s="225"/>
      <c r="T606" s="225"/>
      <c r="V606" s="225"/>
      <c r="W606" s="225"/>
      <c r="X606" s="499"/>
      <c r="Y606" s="501"/>
      <c r="Z606" s="499"/>
    </row>
    <row r="607" spans="2:26" ht="26.25" hidden="1" customHeight="1" thickBot="1">
      <c r="B607" s="167" t="s">
        <v>1326</v>
      </c>
      <c r="C607" s="167" t="s">
        <v>3687</v>
      </c>
      <c r="D607" s="167"/>
      <c r="E607" s="167"/>
      <c r="F607" s="167"/>
      <c r="G607" s="167"/>
      <c r="H607" s="167"/>
      <c r="I607" s="167"/>
      <c r="J607" s="167"/>
      <c r="K607" s="306" t="s">
        <v>1328</v>
      </c>
      <c r="L607" s="168" t="s">
        <v>3218</v>
      </c>
      <c r="M607" s="343"/>
      <c r="N607" s="343"/>
      <c r="O607" s="343"/>
      <c r="Q607" s="343"/>
      <c r="R607" s="499"/>
      <c r="S607" s="855"/>
      <c r="T607" s="855"/>
      <c r="V607" s="855"/>
      <c r="W607" s="855"/>
      <c r="X607" s="548"/>
      <c r="Y607" s="501"/>
      <c r="Z607" s="548"/>
    </row>
    <row r="608" spans="2:26" ht="15.75" hidden="1" thickTop="1">
      <c r="M608" s="265"/>
      <c r="N608" s="379"/>
      <c r="Q608" s="379"/>
      <c r="R608" s="554"/>
      <c r="X608" s="501"/>
      <c r="Y608" s="501"/>
      <c r="Z608" s="501"/>
    </row>
    <row r="609" spans="2:26" ht="17.25" hidden="1" thickTop="1" thickBot="1">
      <c r="B609" s="110" t="s">
        <v>1329</v>
      </c>
      <c r="C609" s="242" t="s">
        <v>3688</v>
      </c>
      <c r="D609" s="243"/>
      <c r="E609" s="112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0</v>
      </c>
      <c r="N609" s="298">
        <f>SUM(N612:N617)</f>
        <v>0</v>
      </c>
      <c r="O609" s="298">
        <f>+N609-M609</f>
        <v>0</v>
      </c>
      <c r="Q609" s="298">
        <f>SUM(Q612:Q617)</f>
        <v>0</v>
      </c>
      <c r="R609" s="519"/>
      <c r="S609" s="115">
        <f>SUM(S612:S617)</f>
        <v>0</v>
      </c>
      <c r="T609" s="115">
        <f>SUM(T612:T617)</f>
        <v>0</v>
      </c>
      <c r="V609" s="115">
        <f>SUM(V612:V617)</f>
        <v>0</v>
      </c>
      <c r="W609" s="115">
        <f>SUM(W612:W617)</f>
        <v>0</v>
      </c>
      <c r="X609" s="519"/>
      <c r="Y609" s="501"/>
      <c r="Z609" s="519"/>
    </row>
    <row r="610" spans="2:26" ht="9" hidden="1" customHeight="1" thickTop="1" thickBot="1">
      <c r="K610" s="540"/>
      <c r="M610" s="265"/>
      <c r="N610" s="379"/>
      <c r="Q610" s="379"/>
      <c r="R610" s="554"/>
      <c r="X610" s="501"/>
      <c r="Y610" s="501"/>
      <c r="Z610" s="501"/>
    </row>
    <row r="611" spans="2:26" ht="39.75" hidden="1" thickTop="1" thickBot="1">
      <c r="B611" s="102" t="s">
        <v>3221</v>
      </c>
      <c r="C611" s="245" t="s">
        <v>48</v>
      </c>
      <c r="D611" s="245"/>
      <c r="E611" s="246"/>
      <c r="F611" s="246"/>
      <c r="G611" s="246"/>
      <c r="H611" s="246"/>
      <c r="I611" s="246"/>
      <c r="J611" s="246"/>
      <c r="K611" s="302" t="s">
        <v>3222</v>
      </c>
      <c r="L611" s="135"/>
      <c r="M611" s="122" t="str">
        <f>+$M$10</f>
        <v>Valore netto al 31/12/2017</v>
      </c>
      <c r="N611" s="347" t="str">
        <f>N$10</f>
        <v>Valore netto al 31/12/2018</v>
      </c>
      <c r="O611" s="559" t="s">
        <v>4064</v>
      </c>
      <c r="Q611" s="347" t="str">
        <f>Q$10</f>
        <v>Prechiusura al ° trimestre 2018</v>
      </c>
      <c r="R611" s="514"/>
      <c r="S611" s="1145" t="str">
        <f>S$330</f>
        <v>Costi da utilizzo contributi 2018</v>
      </c>
      <c r="T611" s="1143" t="str">
        <f>T$330</f>
        <v>Costi da utilizzo contributi DI CUI SOCIO-SAN</v>
      </c>
      <c r="U611" s="1144"/>
      <c r="V611" s="1142" t="str">
        <f>V$330</f>
        <v>Costi da contributi 2018</v>
      </c>
      <c r="W611" s="1143" t="str">
        <f>W$330</f>
        <v>Costi da contributi DI CUI SOCIO-SAN</v>
      </c>
      <c r="X611" s="681"/>
      <c r="Y611" s="501"/>
      <c r="Z611" s="681"/>
    </row>
    <row r="612" spans="2:26" ht="15.75" hidden="1" thickTop="1">
      <c r="B612" s="127" t="s">
        <v>1331</v>
      </c>
      <c r="C612" s="127" t="s">
        <v>3689</v>
      </c>
      <c r="D612" s="127"/>
      <c r="E612" s="127"/>
      <c r="F612" s="127"/>
      <c r="G612" s="127"/>
      <c r="H612" s="127"/>
      <c r="I612" s="127"/>
      <c r="J612" s="127"/>
      <c r="K612" s="316" t="s">
        <v>1334</v>
      </c>
      <c r="L612" s="125" t="s">
        <v>3218</v>
      </c>
      <c r="M612" s="343"/>
      <c r="N612" s="343"/>
      <c r="O612" s="343"/>
      <c r="Q612" s="343"/>
      <c r="R612" s="499"/>
      <c r="S612" s="225"/>
      <c r="T612" s="225"/>
      <c r="V612" s="225"/>
      <c r="W612" s="225"/>
      <c r="X612" s="499"/>
      <c r="Y612" s="501"/>
      <c r="Z612" s="499"/>
    </row>
    <row r="613" spans="2:26" ht="15.75" hidden="1" thickTop="1">
      <c r="B613" s="127" t="s">
        <v>1335</v>
      </c>
      <c r="C613" s="127" t="s">
        <v>3690</v>
      </c>
      <c r="D613" s="127"/>
      <c r="E613" s="127"/>
      <c r="F613" s="127"/>
      <c r="G613" s="127"/>
      <c r="H613" s="127"/>
      <c r="I613" s="127"/>
      <c r="J613" s="127"/>
      <c r="K613" s="316" t="s">
        <v>1336</v>
      </c>
      <c r="L613" s="125" t="s">
        <v>3218</v>
      </c>
      <c r="M613" s="343"/>
      <c r="N613" s="343"/>
      <c r="O613" s="343"/>
      <c r="Q613" s="343"/>
      <c r="R613" s="499"/>
      <c r="S613" s="225"/>
      <c r="T613" s="225"/>
      <c r="V613" s="225"/>
      <c r="W613" s="225"/>
      <c r="X613" s="499"/>
      <c r="Y613" s="501"/>
      <c r="Z613" s="499"/>
    </row>
    <row r="614" spans="2:26" ht="15.75" hidden="1" thickTop="1">
      <c r="B614" s="127" t="s">
        <v>1338</v>
      </c>
      <c r="C614" s="127" t="s">
        <v>3691</v>
      </c>
      <c r="D614" s="127"/>
      <c r="E614" s="127"/>
      <c r="F614" s="127"/>
      <c r="G614" s="127"/>
      <c r="H614" s="127"/>
      <c r="I614" s="127"/>
      <c r="J614" s="127"/>
      <c r="K614" s="314" t="s">
        <v>1340</v>
      </c>
      <c r="L614" s="125" t="s">
        <v>3218</v>
      </c>
      <c r="M614" s="343"/>
      <c r="N614" s="343"/>
      <c r="O614" s="343"/>
      <c r="Q614" s="343"/>
      <c r="R614" s="499"/>
      <c r="S614" s="225"/>
      <c r="T614" s="225"/>
      <c r="V614" s="225"/>
      <c r="W614" s="225"/>
      <c r="X614" s="499"/>
      <c r="Y614" s="501"/>
      <c r="Z614" s="499"/>
    </row>
    <row r="615" spans="2:26" ht="15.75" hidden="1" thickTop="1">
      <c r="B615" s="127" t="s">
        <v>1342</v>
      </c>
      <c r="C615" s="127" t="s">
        <v>3692</v>
      </c>
      <c r="D615" s="127"/>
      <c r="E615" s="127"/>
      <c r="F615" s="127"/>
      <c r="G615" s="127"/>
      <c r="H615" s="127"/>
      <c r="I615" s="127"/>
      <c r="J615" s="127"/>
      <c r="K615" s="181" t="s">
        <v>1344</v>
      </c>
      <c r="L615" s="125" t="s">
        <v>3218</v>
      </c>
      <c r="M615" s="343"/>
      <c r="N615" s="343"/>
      <c r="O615" s="343"/>
      <c r="Q615" s="343"/>
      <c r="R615" s="499"/>
      <c r="S615" s="225"/>
      <c r="T615" s="225"/>
      <c r="V615" s="225"/>
      <c r="W615" s="225"/>
      <c r="X615" s="499"/>
      <c r="Y615" s="501"/>
      <c r="Z615" s="499"/>
    </row>
    <row r="616" spans="2:26" ht="15.75" hidden="1" thickTop="1">
      <c r="B616" s="127" t="s">
        <v>1345</v>
      </c>
      <c r="C616" s="127" t="s">
        <v>3693</v>
      </c>
      <c r="D616" s="127"/>
      <c r="E616" s="127"/>
      <c r="F616" s="127"/>
      <c r="G616" s="127"/>
      <c r="H616" s="127"/>
      <c r="I616" s="127"/>
      <c r="J616" s="127"/>
      <c r="K616" s="316" t="s">
        <v>1346</v>
      </c>
      <c r="L616" s="125" t="s">
        <v>3218</v>
      </c>
      <c r="M616" s="343"/>
      <c r="N616" s="343"/>
      <c r="O616" s="343"/>
      <c r="Q616" s="343"/>
      <c r="R616" s="499"/>
      <c r="S616" s="225"/>
      <c r="T616" s="225"/>
      <c r="V616" s="225"/>
      <c r="W616" s="225"/>
      <c r="X616" s="499"/>
      <c r="Y616" s="501"/>
      <c r="Z616" s="499"/>
    </row>
    <row r="617" spans="2:26" ht="26.25" hidden="1" customHeight="1" thickBot="1">
      <c r="B617" s="167" t="s">
        <v>1348</v>
      </c>
      <c r="C617" s="167" t="s">
        <v>3694</v>
      </c>
      <c r="D617" s="167"/>
      <c r="E617" s="167"/>
      <c r="F617" s="167"/>
      <c r="G617" s="167"/>
      <c r="H617" s="167"/>
      <c r="I617" s="167"/>
      <c r="J617" s="167"/>
      <c r="K617" s="306" t="s">
        <v>1349</v>
      </c>
      <c r="L617" s="168" t="s">
        <v>3218</v>
      </c>
      <c r="M617" s="343"/>
      <c r="N617" s="343"/>
      <c r="O617" s="343"/>
      <c r="Q617" s="343"/>
      <c r="R617" s="499"/>
      <c r="S617" s="825"/>
      <c r="T617" s="825"/>
      <c r="V617" s="825"/>
      <c r="W617" s="825"/>
      <c r="X617" s="548"/>
      <c r="Y617" s="501"/>
      <c r="Z617" s="548"/>
    </row>
    <row r="618" spans="2:26" ht="15" hidden="1" customHeight="1" thickBot="1">
      <c r="K618" s="545"/>
      <c r="L618" s="532"/>
      <c r="M618" s="499"/>
      <c r="N618" s="517"/>
      <c r="O618" s="517"/>
      <c r="P618" s="291"/>
      <c r="Q618" s="517"/>
      <c r="R618" s="554"/>
      <c r="S618" s="499"/>
      <c r="T618" s="499"/>
      <c r="V618" s="499"/>
      <c r="W618" s="499"/>
      <c r="X618" s="499"/>
      <c r="Y618" s="501"/>
      <c r="Z618" s="499"/>
    </row>
    <row r="619" spans="2:26" ht="37.5" hidden="1" customHeight="1" thickTop="1" thickBot="1">
      <c r="B619" s="292" t="s">
        <v>1350</v>
      </c>
      <c r="C619" s="556" t="s">
        <v>3695</v>
      </c>
      <c r="D619" s="293"/>
      <c r="E619" s="294"/>
      <c r="F619" s="293"/>
      <c r="G619" s="294"/>
      <c r="H619" s="293"/>
      <c r="I619" s="293"/>
      <c r="J619" s="293"/>
      <c r="K619" s="295" t="s">
        <v>1351</v>
      </c>
      <c r="L619" s="296" t="s">
        <v>3218</v>
      </c>
      <c r="M619" s="297">
        <f>SUM(M622:M687)</f>
        <v>0</v>
      </c>
      <c r="N619" s="298">
        <f>SUM(N622:N687)</f>
        <v>0</v>
      </c>
      <c r="O619" s="298">
        <f>+N619-M619</f>
        <v>0</v>
      </c>
      <c r="Q619" s="298">
        <f>SUM(Q622:Q687)</f>
        <v>0</v>
      </c>
      <c r="R619" s="519"/>
      <c r="S619" s="115">
        <f>SUM(S622:S687)</f>
        <v>0</v>
      </c>
      <c r="T619" s="115">
        <f>SUM(T622:T687)</f>
        <v>0</v>
      </c>
      <c r="V619" s="115">
        <f>SUM(V622:V687)</f>
        <v>0</v>
      </c>
      <c r="W619" s="115">
        <f>SUM(W622:W687)</f>
        <v>0</v>
      </c>
      <c r="X619" s="519"/>
      <c r="Y619" s="501"/>
      <c r="Z619" s="519"/>
    </row>
    <row r="620" spans="2:26" ht="15" hidden="1" customHeight="1" thickTop="1" thickBot="1">
      <c r="K620" s="540"/>
      <c r="M620" s="265"/>
      <c r="N620" s="379"/>
      <c r="P620" s="291"/>
      <c r="Q620" s="379"/>
      <c r="R620" s="554"/>
      <c r="X620" s="501"/>
      <c r="Y620" s="501"/>
      <c r="Z620" s="501"/>
    </row>
    <row r="621" spans="2:26" ht="30" hidden="1" customHeight="1" thickBot="1">
      <c r="B621" s="347" t="s">
        <v>3221</v>
      </c>
      <c r="C621" s="348" t="s">
        <v>48</v>
      </c>
      <c r="D621" s="348"/>
      <c r="E621" s="349"/>
      <c r="F621" s="349"/>
      <c r="G621" s="349"/>
      <c r="H621" s="349"/>
      <c r="I621" s="349"/>
      <c r="J621" s="349"/>
      <c r="K621" s="350" t="s">
        <v>3222</v>
      </c>
      <c r="L621" s="558"/>
      <c r="M621" s="351" t="str">
        <f>+$M$10</f>
        <v>Valore netto al 31/12/2017</v>
      </c>
      <c r="N621" s="347" t="str">
        <f>N$10</f>
        <v>Valore netto al 31/12/2018</v>
      </c>
      <c r="O621" s="559" t="s">
        <v>4064</v>
      </c>
      <c r="P621" s="291"/>
      <c r="Q621" s="347" t="str">
        <f>Q$10</f>
        <v>Prechiusura al ° trimestre 2018</v>
      </c>
      <c r="R621" s="514"/>
      <c r="S621" s="1145" t="str">
        <f>S$330</f>
        <v>Costi da utilizzo contributi 2018</v>
      </c>
      <c r="T621" s="1143" t="str">
        <f>T$330</f>
        <v>Costi da utilizzo contributi DI CUI SOCIO-SAN</v>
      </c>
      <c r="U621" s="1144"/>
      <c r="V621" s="1142" t="str">
        <f>V$330</f>
        <v>Costi da contributi 2018</v>
      </c>
      <c r="W621" s="1143" t="str">
        <f>W$330</f>
        <v>Costi da contributi DI CUI SOCIO-SAN</v>
      </c>
      <c r="X621" s="555"/>
      <c r="Y621" s="501"/>
      <c r="Z621" s="555"/>
    </row>
    <row r="622" spans="2:26" s="468" customFormat="1" ht="26.25" hidden="1" thickTop="1">
      <c r="B622" s="751" t="s">
        <v>1352</v>
      </c>
      <c r="C622" s="751" t="s">
        <v>3696</v>
      </c>
      <c r="D622" s="751"/>
      <c r="E622" s="752"/>
      <c r="F622" s="752"/>
      <c r="G622" s="752"/>
      <c r="H622" s="752"/>
      <c r="I622" s="751"/>
      <c r="J622" s="751"/>
      <c r="K622" s="257" t="s">
        <v>1355</v>
      </c>
      <c r="L622" s="753" t="s">
        <v>3218</v>
      </c>
      <c r="M622" s="343"/>
      <c r="N622" s="343"/>
      <c r="O622" s="343"/>
      <c r="Q622" s="343"/>
      <c r="R622" s="846"/>
      <c r="S622" s="225"/>
      <c r="T622" s="225"/>
      <c r="U622" s="265"/>
      <c r="V622" s="225"/>
      <c r="W622" s="225"/>
      <c r="X622" s="755"/>
      <c r="Y622" s="544"/>
      <c r="Z622" s="755"/>
    </row>
    <row r="623" spans="2:26" s="468" customFormat="1" ht="26.25" hidden="1" thickTop="1">
      <c r="B623" s="751" t="s">
        <v>1356</v>
      </c>
      <c r="C623" s="751" t="s">
        <v>3697</v>
      </c>
      <c r="D623" s="751"/>
      <c r="E623" s="752"/>
      <c r="F623" s="752"/>
      <c r="G623" s="752"/>
      <c r="H623" s="752"/>
      <c r="I623" s="751"/>
      <c r="J623" s="751"/>
      <c r="K623" s="257" t="s">
        <v>1357</v>
      </c>
      <c r="L623" s="753" t="s">
        <v>3218</v>
      </c>
      <c r="M623" s="343"/>
      <c r="N623" s="343"/>
      <c r="O623" s="343"/>
      <c r="Q623" s="343"/>
      <c r="R623" s="846"/>
      <c r="S623" s="815"/>
      <c r="T623" s="815"/>
      <c r="U623" s="265"/>
      <c r="V623" s="815"/>
      <c r="W623" s="815"/>
      <c r="X623" s="755"/>
      <c r="Y623" s="544"/>
      <c r="Z623" s="755"/>
    </row>
    <row r="624" spans="2:26" s="468" customFormat="1" ht="26.25" hidden="1" thickTop="1">
      <c r="B624" s="751" t="s">
        <v>1358</v>
      </c>
      <c r="C624" s="751" t="s">
        <v>3698</v>
      </c>
      <c r="D624" s="751"/>
      <c r="E624" s="752"/>
      <c r="F624" s="752"/>
      <c r="G624" s="752"/>
      <c r="H624" s="752"/>
      <c r="I624" s="751"/>
      <c r="J624" s="751"/>
      <c r="K624" s="257" t="s">
        <v>1359</v>
      </c>
      <c r="L624" s="753" t="s">
        <v>3218</v>
      </c>
      <c r="M624" s="343"/>
      <c r="N624" s="343"/>
      <c r="O624" s="343"/>
      <c r="Q624" s="343"/>
      <c r="R624" s="846"/>
      <c r="S624" s="225"/>
      <c r="T624" s="225"/>
      <c r="U624" s="265"/>
      <c r="V624" s="225"/>
      <c r="W624" s="225"/>
      <c r="X624" s="755"/>
      <c r="Y624" s="544"/>
      <c r="Z624" s="755"/>
    </row>
    <row r="625" spans="2:26" s="468" customFormat="1" ht="26.25" hidden="1" thickTop="1">
      <c r="B625" s="751" t="s">
        <v>1360</v>
      </c>
      <c r="C625" s="751" t="s">
        <v>3699</v>
      </c>
      <c r="D625" s="751"/>
      <c r="E625" s="752"/>
      <c r="F625" s="752"/>
      <c r="G625" s="752"/>
      <c r="H625" s="752"/>
      <c r="I625" s="751"/>
      <c r="J625" s="751"/>
      <c r="K625" s="257" t="s">
        <v>1361</v>
      </c>
      <c r="L625" s="753" t="s">
        <v>3218</v>
      </c>
      <c r="M625" s="343"/>
      <c r="N625" s="343"/>
      <c r="O625" s="343"/>
      <c r="Q625" s="343"/>
      <c r="R625" s="846"/>
      <c r="S625" s="225"/>
      <c r="T625" s="225"/>
      <c r="U625" s="265"/>
      <c r="V625" s="225"/>
      <c r="W625" s="225"/>
      <c r="X625" s="755"/>
      <c r="Y625" s="544"/>
      <c r="Z625" s="755"/>
    </row>
    <row r="626" spans="2:26" s="468" customFormat="1" ht="39" hidden="1" thickTop="1">
      <c r="B626" s="751" t="s">
        <v>1362</v>
      </c>
      <c r="C626" s="751" t="s">
        <v>3700</v>
      </c>
      <c r="D626" s="751"/>
      <c r="E626" s="752"/>
      <c r="F626" s="752"/>
      <c r="G626" s="752"/>
      <c r="H626" s="752"/>
      <c r="I626" s="751"/>
      <c r="J626" s="751"/>
      <c r="K626" s="257" t="s">
        <v>1363</v>
      </c>
      <c r="L626" s="753" t="s">
        <v>3218</v>
      </c>
      <c r="M626" s="343"/>
      <c r="N626" s="343"/>
      <c r="O626" s="343"/>
      <c r="Q626" s="343"/>
      <c r="R626" s="846"/>
      <c r="S626" s="815"/>
      <c r="T626" s="815"/>
      <c r="U626" s="265"/>
      <c r="V626" s="815"/>
      <c r="W626" s="815"/>
      <c r="X626" s="755"/>
      <c r="Y626" s="544"/>
      <c r="Z626" s="755"/>
    </row>
    <row r="627" spans="2:26" s="468" customFormat="1" ht="39" hidden="1" thickTop="1">
      <c r="B627" s="751" t="s">
        <v>1364</v>
      </c>
      <c r="C627" s="751" t="s">
        <v>3701</v>
      </c>
      <c r="D627" s="751"/>
      <c r="E627" s="752"/>
      <c r="F627" s="752"/>
      <c r="G627" s="752"/>
      <c r="H627" s="752"/>
      <c r="I627" s="751"/>
      <c r="J627" s="751"/>
      <c r="K627" s="257" t="s">
        <v>1365</v>
      </c>
      <c r="L627" s="753" t="s">
        <v>3218</v>
      </c>
      <c r="M627" s="343"/>
      <c r="N627" s="343"/>
      <c r="O627" s="343"/>
      <c r="Q627" s="343"/>
      <c r="R627" s="846"/>
      <c r="S627" s="225"/>
      <c r="T627" s="225"/>
      <c r="U627" s="265"/>
      <c r="V627" s="225"/>
      <c r="W627" s="225"/>
      <c r="X627" s="755"/>
      <c r="Y627" s="544"/>
      <c r="Z627" s="755"/>
    </row>
    <row r="628" spans="2:26" s="468" customFormat="1" ht="39" hidden="1" thickTop="1">
      <c r="B628" s="751" t="s">
        <v>1366</v>
      </c>
      <c r="C628" s="751" t="s">
        <v>3702</v>
      </c>
      <c r="D628" s="751"/>
      <c r="E628" s="752"/>
      <c r="F628" s="752"/>
      <c r="G628" s="752"/>
      <c r="H628" s="752"/>
      <c r="I628" s="751"/>
      <c r="J628" s="751"/>
      <c r="K628" s="257" t="s">
        <v>1367</v>
      </c>
      <c r="L628" s="753" t="s">
        <v>3218</v>
      </c>
      <c r="M628" s="343"/>
      <c r="N628" s="343"/>
      <c r="O628" s="343"/>
      <c r="Q628" s="343"/>
      <c r="R628" s="846"/>
      <c r="S628" s="225"/>
      <c r="T628" s="225"/>
      <c r="U628" s="265"/>
      <c r="V628" s="225"/>
      <c r="W628" s="225"/>
      <c r="X628" s="755"/>
      <c r="Y628" s="544"/>
      <c r="Z628" s="755"/>
    </row>
    <row r="629" spans="2:26" s="468" customFormat="1" ht="26.25" hidden="1" thickTop="1">
      <c r="B629" s="751" t="s">
        <v>1368</v>
      </c>
      <c r="C629" s="751" t="s">
        <v>3703</v>
      </c>
      <c r="D629" s="751"/>
      <c r="E629" s="752"/>
      <c r="F629" s="752"/>
      <c r="G629" s="752"/>
      <c r="H629" s="752"/>
      <c r="I629" s="751"/>
      <c r="J629" s="751"/>
      <c r="K629" s="257" t="s">
        <v>1369</v>
      </c>
      <c r="L629" s="753" t="s">
        <v>3218</v>
      </c>
      <c r="M629" s="343"/>
      <c r="N629" s="343"/>
      <c r="O629" s="343"/>
      <c r="Q629" s="343"/>
      <c r="R629" s="846"/>
      <c r="S629" s="225"/>
      <c r="T629" s="225"/>
      <c r="U629" s="265"/>
      <c r="V629" s="225"/>
      <c r="W629" s="225"/>
      <c r="X629" s="755"/>
      <c r="Y629" s="544"/>
      <c r="Z629" s="755"/>
    </row>
    <row r="630" spans="2:26" s="468" customFormat="1" ht="26.25" hidden="1" thickTop="1">
      <c r="B630" s="751" t="s">
        <v>1370</v>
      </c>
      <c r="C630" s="751" t="s">
        <v>3704</v>
      </c>
      <c r="D630" s="751"/>
      <c r="E630" s="752"/>
      <c r="F630" s="752"/>
      <c r="G630" s="752"/>
      <c r="H630" s="752"/>
      <c r="I630" s="751"/>
      <c r="J630" s="751"/>
      <c r="K630" s="257" t="s">
        <v>1371</v>
      </c>
      <c r="L630" s="753" t="s">
        <v>3218</v>
      </c>
      <c r="M630" s="343"/>
      <c r="N630" s="343"/>
      <c r="O630" s="343"/>
      <c r="Q630" s="343"/>
      <c r="R630" s="846"/>
      <c r="S630" s="225"/>
      <c r="T630" s="225"/>
      <c r="U630" s="265"/>
      <c r="V630" s="225"/>
      <c r="W630" s="225"/>
      <c r="X630" s="755"/>
      <c r="Y630" s="544"/>
      <c r="Z630" s="755"/>
    </row>
    <row r="631" spans="2:26" s="468" customFormat="1" ht="26.25" hidden="1" thickTop="1">
      <c r="B631" s="751" t="s">
        <v>1372</v>
      </c>
      <c r="C631" s="751" t="s">
        <v>3705</v>
      </c>
      <c r="D631" s="751"/>
      <c r="E631" s="752"/>
      <c r="F631" s="752"/>
      <c r="G631" s="752"/>
      <c r="H631" s="752"/>
      <c r="I631" s="751"/>
      <c r="J631" s="751"/>
      <c r="K631" s="257" t="s">
        <v>1373</v>
      </c>
      <c r="L631" s="753" t="s">
        <v>3218</v>
      </c>
      <c r="M631" s="343"/>
      <c r="N631" s="343"/>
      <c r="O631" s="343"/>
      <c r="Q631" s="343"/>
      <c r="R631" s="846"/>
      <c r="S631" s="225"/>
      <c r="T631" s="225"/>
      <c r="U631" s="265"/>
      <c r="V631" s="225"/>
      <c r="W631" s="225"/>
      <c r="X631" s="755"/>
      <c r="Y631" s="544"/>
      <c r="Z631" s="755"/>
    </row>
    <row r="632" spans="2:26" s="468" customFormat="1" ht="26.25" hidden="1" thickTop="1">
      <c r="B632" s="751" t="s">
        <v>1374</v>
      </c>
      <c r="C632" s="751" t="s">
        <v>3706</v>
      </c>
      <c r="D632" s="751"/>
      <c r="E632" s="752"/>
      <c r="F632" s="752"/>
      <c r="G632" s="752"/>
      <c r="H632" s="752"/>
      <c r="I632" s="751"/>
      <c r="J632" s="751"/>
      <c r="K632" s="257" t="s">
        <v>1375</v>
      </c>
      <c r="L632" s="753" t="s">
        <v>3218</v>
      </c>
      <c r="M632" s="343"/>
      <c r="N632" s="343"/>
      <c r="O632" s="343"/>
      <c r="Q632" s="343"/>
      <c r="R632" s="846"/>
      <c r="S632" s="815"/>
      <c r="T632" s="815"/>
      <c r="U632" s="265"/>
      <c r="V632" s="815"/>
      <c r="W632" s="815"/>
      <c r="X632" s="755"/>
      <c r="Y632" s="544"/>
      <c r="Z632" s="755"/>
    </row>
    <row r="633" spans="2:26" s="468" customFormat="1" ht="26.25" hidden="1" thickTop="1">
      <c r="B633" s="751" t="s">
        <v>1376</v>
      </c>
      <c r="C633" s="751" t="s">
        <v>3707</v>
      </c>
      <c r="D633" s="751"/>
      <c r="E633" s="752"/>
      <c r="F633" s="752"/>
      <c r="G633" s="752"/>
      <c r="H633" s="752"/>
      <c r="I633" s="751"/>
      <c r="J633" s="751"/>
      <c r="K633" s="257" t="s">
        <v>1377</v>
      </c>
      <c r="L633" s="753" t="s">
        <v>3218</v>
      </c>
      <c r="M633" s="343"/>
      <c r="N633" s="343"/>
      <c r="O633" s="343"/>
      <c r="Q633" s="343"/>
      <c r="R633" s="846"/>
      <c r="S633" s="225"/>
      <c r="T633" s="225"/>
      <c r="U633" s="265"/>
      <c r="V633" s="225"/>
      <c r="W633" s="225"/>
      <c r="X633" s="755"/>
      <c r="Y633" s="544"/>
      <c r="Z633" s="755"/>
    </row>
    <row r="634" spans="2:26" s="468" customFormat="1" ht="26.25" hidden="1" thickTop="1">
      <c r="B634" s="751" t="s">
        <v>1378</v>
      </c>
      <c r="C634" s="751" t="s">
        <v>3708</v>
      </c>
      <c r="D634" s="751"/>
      <c r="E634" s="752"/>
      <c r="F634" s="752"/>
      <c r="G634" s="752"/>
      <c r="H634" s="752"/>
      <c r="I634" s="751"/>
      <c r="J634" s="751"/>
      <c r="K634" s="257" t="s">
        <v>1379</v>
      </c>
      <c r="L634" s="753" t="s">
        <v>3218</v>
      </c>
      <c r="M634" s="343"/>
      <c r="N634" s="343"/>
      <c r="O634" s="343"/>
      <c r="Q634" s="343"/>
      <c r="R634" s="846"/>
      <c r="S634" s="225"/>
      <c r="T634" s="225"/>
      <c r="U634" s="265"/>
      <c r="V634" s="225"/>
      <c r="W634" s="225"/>
      <c r="X634" s="755"/>
      <c r="Y634" s="544"/>
      <c r="Z634" s="755"/>
    </row>
    <row r="635" spans="2:26" s="468" customFormat="1" ht="39" hidden="1" thickTop="1">
      <c r="B635" s="751" t="s">
        <v>1380</v>
      </c>
      <c r="C635" s="751" t="s">
        <v>3709</v>
      </c>
      <c r="D635" s="751"/>
      <c r="E635" s="752"/>
      <c r="F635" s="752"/>
      <c r="G635" s="752"/>
      <c r="H635" s="752"/>
      <c r="I635" s="751"/>
      <c r="J635" s="751"/>
      <c r="K635" s="257" t="s">
        <v>1381</v>
      </c>
      <c r="L635" s="753" t="s">
        <v>3218</v>
      </c>
      <c r="M635" s="343"/>
      <c r="N635" s="343"/>
      <c r="O635" s="343"/>
      <c r="Q635" s="343"/>
      <c r="R635" s="846"/>
      <c r="S635" s="225"/>
      <c r="T635" s="225"/>
      <c r="U635" s="265"/>
      <c r="V635" s="225"/>
      <c r="W635" s="225"/>
      <c r="X635" s="755"/>
      <c r="Y635" s="544"/>
      <c r="Z635" s="755"/>
    </row>
    <row r="636" spans="2:26" s="468" customFormat="1" ht="39" hidden="1" thickTop="1">
      <c r="B636" s="751" t="s">
        <v>1382</v>
      </c>
      <c r="C636" s="751" t="s">
        <v>3710</v>
      </c>
      <c r="D636" s="751"/>
      <c r="E636" s="752"/>
      <c r="F636" s="752"/>
      <c r="G636" s="752"/>
      <c r="H636" s="752"/>
      <c r="I636" s="751"/>
      <c r="J636" s="751"/>
      <c r="K636" s="257" t="s">
        <v>1383</v>
      </c>
      <c r="L636" s="753" t="s">
        <v>3218</v>
      </c>
      <c r="M636" s="343"/>
      <c r="N636" s="343"/>
      <c r="O636" s="343"/>
      <c r="Q636" s="343"/>
      <c r="R636" s="846"/>
      <c r="S636" s="225"/>
      <c r="T636" s="225"/>
      <c r="U636" s="265"/>
      <c r="V636" s="225"/>
      <c r="W636" s="225"/>
      <c r="X636" s="755"/>
      <c r="Y636" s="544"/>
      <c r="Z636" s="755"/>
    </row>
    <row r="637" spans="2:26" s="468" customFormat="1" ht="39" hidden="1" thickTop="1">
      <c r="B637" s="751" t="s">
        <v>1384</v>
      </c>
      <c r="C637" s="751" t="s">
        <v>3711</v>
      </c>
      <c r="D637" s="751"/>
      <c r="E637" s="752"/>
      <c r="F637" s="752"/>
      <c r="G637" s="752"/>
      <c r="H637" s="752"/>
      <c r="I637" s="751"/>
      <c r="J637" s="751"/>
      <c r="K637" s="257" t="s">
        <v>1385</v>
      </c>
      <c r="L637" s="753" t="s">
        <v>3218</v>
      </c>
      <c r="M637" s="343"/>
      <c r="N637" s="343"/>
      <c r="O637" s="343"/>
      <c r="Q637" s="343"/>
      <c r="R637" s="846"/>
      <c r="S637" s="225"/>
      <c r="T637" s="225"/>
      <c r="U637" s="265"/>
      <c r="V637" s="225"/>
      <c r="W637" s="225"/>
      <c r="X637" s="755"/>
      <c r="Y637" s="544"/>
      <c r="Z637" s="755"/>
    </row>
    <row r="638" spans="2:26" s="468" customFormat="1" ht="26.25" hidden="1" thickTop="1">
      <c r="B638" s="751" t="s">
        <v>1386</v>
      </c>
      <c r="C638" s="751" t="s">
        <v>3712</v>
      </c>
      <c r="D638" s="751"/>
      <c r="E638" s="752"/>
      <c r="F638" s="752"/>
      <c r="G638" s="752"/>
      <c r="H638" s="752"/>
      <c r="I638" s="751"/>
      <c r="J638" s="751"/>
      <c r="K638" s="257" t="s">
        <v>1387</v>
      </c>
      <c r="L638" s="753" t="s">
        <v>3218</v>
      </c>
      <c r="M638" s="343"/>
      <c r="N638" s="343"/>
      <c r="O638" s="343"/>
      <c r="Q638" s="343"/>
      <c r="R638" s="846"/>
      <c r="S638" s="225"/>
      <c r="T638" s="225"/>
      <c r="U638" s="265"/>
      <c r="V638" s="225"/>
      <c r="W638" s="225"/>
      <c r="X638" s="755"/>
      <c r="Y638" s="544"/>
      <c r="Z638" s="755"/>
    </row>
    <row r="639" spans="2:26" s="468" customFormat="1" ht="26.25" hidden="1" thickTop="1">
      <c r="B639" s="751" t="s">
        <v>1388</v>
      </c>
      <c r="C639" s="751" t="s">
        <v>3713</v>
      </c>
      <c r="D639" s="751"/>
      <c r="E639" s="752"/>
      <c r="F639" s="752"/>
      <c r="G639" s="752"/>
      <c r="H639" s="752"/>
      <c r="I639" s="751"/>
      <c r="J639" s="751"/>
      <c r="K639" s="257" t="s">
        <v>1389</v>
      </c>
      <c r="L639" s="753" t="s">
        <v>3218</v>
      </c>
      <c r="M639" s="343"/>
      <c r="N639" s="343"/>
      <c r="O639" s="343"/>
      <c r="Q639" s="343"/>
      <c r="R639" s="846"/>
      <c r="S639" s="225"/>
      <c r="T639" s="225"/>
      <c r="U639" s="265"/>
      <c r="V639" s="225"/>
      <c r="W639" s="225"/>
      <c r="X639" s="755"/>
      <c r="Y639" s="544"/>
      <c r="Z639" s="755"/>
    </row>
    <row r="640" spans="2:26" s="468" customFormat="1" ht="26.25" hidden="1" thickTop="1">
      <c r="B640" s="751" t="s">
        <v>1390</v>
      </c>
      <c r="C640" s="751" t="s">
        <v>3714</v>
      </c>
      <c r="D640" s="751"/>
      <c r="E640" s="752"/>
      <c r="F640" s="752"/>
      <c r="G640" s="752"/>
      <c r="H640" s="752"/>
      <c r="I640" s="751"/>
      <c r="J640" s="751"/>
      <c r="K640" s="257" t="s">
        <v>1391</v>
      </c>
      <c r="L640" s="753" t="s">
        <v>3218</v>
      </c>
      <c r="M640" s="343"/>
      <c r="N640" s="343"/>
      <c r="O640" s="343"/>
      <c r="Q640" s="343"/>
      <c r="R640" s="846"/>
      <c r="S640" s="225"/>
      <c r="T640" s="225"/>
      <c r="U640" s="265"/>
      <c r="V640" s="225"/>
      <c r="W640" s="225"/>
      <c r="X640" s="755"/>
      <c r="Y640" s="544"/>
      <c r="Z640" s="755"/>
    </row>
    <row r="641" spans="2:26" s="468" customFormat="1" ht="26.25" hidden="1" thickTop="1">
      <c r="B641" s="751" t="s">
        <v>1392</v>
      </c>
      <c r="C641" s="751" t="s">
        <v>3715</v>
      </c>
      <c r="D641" s="751"/>
      <c r="E641" s="752"/>
      <c r="F641" s="752"/>
      <c r="G641" s="752"/>
      <c r="H641" s="752"/>
      <c r="I641" s="751"/>
      <c r="J641" s="751"/>
      <c r="K641" s="257" t="s">
        <v>1393</v>
      </c>
      <c r="L641" s="753" t="s">
        <v>3218</v>
      </c>
      <c r="M641" s="343"/>
      <c r="N641" s="343"/>
      <c r="O641" s="343"/>
      <c r="Q641" s="343"/>
      <c r="R641" s="846"/>
      <c r="S641" s="815"/>
      <c r="T641" s="815"/>
      <c r="U641" s="265"/>
      <c r="V641" s="815"/>
      <c r="W641" s="815"/>
      <c r="X641" s="755"/>
      <c r="Y641" s="544"/>
      <c r="Z641" s="755"/>
    </row>
    <row r="642" spans="2:26" s="468" customFormat="1" ht="39" hidden="1" thickTop="1">
      <c r="B642" s="751" t="s">
        <v>1394</v>
      </c>
      <c r="C642" s="751" t="s">
        <v>3716</v>
      </c>
      <c r="D642" s="751"/>
      <c r="E642" s="752"/>
      <c r="F642" s="752"/>
      <c r="G642" s="752"/>
      <c r="H642" s="752"/>
      <c r="I642" s="751"/>
      <c r="J642" s="751"/>
      <c r="K642" s="257" t="s">
        <v>1396</v>
      </c>
      <c r="L642" s="753" t="s">
        <v>3218</v>
      </c>
      <c r="M642" s="343"/>
      <c r="N642" s="343"/>
      <c r="O642" s="343"/>
      <c r="Q642" s="343"/>
      <c r="R642" s="846"/>
      <c r="S642" s="815"/>
      <c r="T642" s="815"/>
      <c r="U642" s="265"/>
      <c r="V642" s="815"/>
      <c r="W642" s="815"/>
      <c r="X642" s="755"/>
      <c r="Y642" s="544"/>
      <c r="Z642" s="755"/>
    </row>
    <row r="643" spans="2:26" s="468" customFormat="1" ht="26.25" hidden="1" thickTop="1">
      <c r="B643" s="751" t="s">
        <v>1397</v>
      </c>
      <c r="C643" s="751" t="s">
        <v>3717</v>
      </c>
      <c r="D643" s="751"/>
      <c r="E643" s="752"/>
      <c r="F643" s="752"/>
      <c r="G643" s="752"/>
      <c r="H643" s="752"/>
      <c r="I643" s="751"/>
      <c r="J643" s="751"/>
      <c r="K643" s="257" t="s">
        <v>1398</v>
      </c>
      <c r="L643" s="753" t="s">
        <v>3218</v>
      </c>
      <c r="M643" s="343"/>
      <c r="N643" s="343"/>
      <c r="O643" s="343"/>
      <c r="Q643" s="343"/>
      <c r="R643" s="846"/>
      <c r="S643" s="225"/>
      <c r="T643" s="225"/>
      <c r="U643" s="265"/>
      <c r="V643" s="225"/>
      <c r="W643" s="225"/>
      <c r="X643" s="755"/>
      <c r="Y643" s="544"/>
      <c r="Z643" s="755"/>
    </row>
    <row r="644" spans="2:26" s="468" customFormat="1" ht="26.25" hidden="1" thickTop="1">
      <c r="B644" s="751" t="s">
        <v>1399</v>
      </c>
      <c r="C644" s="751" t="s">
        <v>3718</v>
      </c>
      <c r="D644" s="751"/>
      <c r="E644" s="752"/>
      <c r="F644" s="752"/>
      <c r="G644" s="752"/>
      <c r="H644" s="752"/>
      <c r="I644" s="751"/>
      <c r="J644" s="751"/>
      <c r="K644" s="257" t="s">
        <v>1400</v>
      </c>
      <c r="L644" s="753" t="s">
        <v>3218</v>
      </c>
      <c r="M644" s="343"/>
      <c r="N644" s="343"/>
      <c r="O644" s="343"/>
      <c r="Q644" s="343"/>
      <c r="R644" s="846"/>
      <c r="S644" s="225"/>
      <c r="T644" s="225"/>
      <c r="U644" s="265"/>
      <c r="V644" s="225"/>
      <c r="W644" s="225"/>
      <c r="X644" s="755"/>
      <c r="Y644" s="544"/>
      <c r="Z644" s="755"/>
    </row>
    <row r="645" spans="2:26" s="468" customFormat="1" ht="26.25" hidden="1" thickTop="1">
      <c r="B645" s="751" t="s">
        <v>1401</v>
      </c>
      <c r="C645" s="751" t="s">
        <v>3719</v>
      </c>
      <c r="D645" s="751"/>
      <c r="E645" s="752"/>
      <c r="F645" s="752"/>
      <c r="G645" s="752"/>
      <c r="H645" s="752"/>
      <c r="I645" s="751"/>
      <c r="J645" s="751"/>
      <c r="K645" s="257" t="s">
        <v>1402</v>
      </c>
      <c r="L645" s="753" t="s">
        <v>3218</v>
      </c>
      <c r="M645" s="343"/>
      <c r="N645" s="343"/>
      <c r="O645" s="343"/>
      <c r="Q645" s="343"/>
      <c r="R645" s="846"/>
      <c r="S645" s="225"/>
      <c r="T645" s="225"/>
      <c r="U645" s="265"/>
      <c r="V645" s="225"/>
      <c r="W645" s="225"/>
      <c r="X645" s="755"/>
      <c r="Y645" s="544"/>
      <c r="Z645" s="755"/>
    </row>
    <row r="646" spans="2:26" s="468" customFormat="1" ht="26.25" hidden="1" thickTop="1">
      <c r="B646" s="751" t="s">
        <v>1403</v>
      </c>
      <c r="C646" s="751" t="s">
        <v>3720</v>
      </c>
      <c r="D646" s="751"/>
      <c r="E646" s="752"/>
      <c r="F646" s="752"/>
      <c r="G646" s="752"/>
      <c r="H646" s="752"/>
      <c r="I646" s="751"/>
      <c r="J646" s="751"/>
      <c r="K646" s="257" t="s">
        <v>1404</v>
      </c>
      <c r="L646" s="753" t="s">
        <v>3218</v>
      </c>
      <c r="M646" s="343"/>
      <c r="N646" s="343"/>
      <c r="O646" s="343"/>
      <c r="Q646" s="343"/>
      <c r="R646" s="846"/>
      <c r="S646" s="225"/>
      <c r="T646" s="225"/>
      <c r="U646" s="265"/>
      <c r="V646" s="225"/>
      <c r="W646" s="225"/>
      <c r="X646" s="755"/>
      <c r="Y646" s="544"/>
      <c r="Z646" s="755"/>
    </row>
    <row r="647" spans="2:26" s="468" customFormat="1" ht="26.25" hidden="1" thickTop="1">
      <c r="B647" s="751" t="s">
        <v>1405</v>
      </c>
      <c r="C647" s="751" t="s">
        <v>3721</v>
      </c>
      <c r="D647" s="751"/>
      <c r="E647" s="752"/>
      <c r="F647" s="752"/>
      <c r="G647" s="752"/>
      <c r="H647" s="752"/>
      <c r="I647" s="751"/>
      <c r="J647" s="751"/>
      <c r="K647" s="257" t="s">
        <v>1407</v>
      </c>
      <c r="L647" s="753" t="s">
        <v>3218</v>
      </c>
      <c r="M647" s="343"/>
      <c r="N647" s="343"/>
      <c r="O647" s="343"/>
      <c r="Q647" s="343"/>
      <c r="R647" s="846"/>
      <c r="S647" s="225"/>
      <c r="T647" s="225"/>
      <c r="U647" s="265"/>
      <c r="V647" s="225"/>
      <c r="W647" s="225"/>
      <c r="X647" s="755"/>
      <c r="Y647" s="544"/>
      <c r="Z647" s="755"/>
    </row>
    <row r="648" spans="2:26" s="468" customFormat="1" ht="26.25" hidden="1" thickTop="1">
      <c r="B648" s="751" t="s">
        <v>1408</v>
      </c>
      <c r="C648" s="751" t="s">
        <v>3722</v>
      </c>
      <c r="D648" s="751"/>
      <c r="E648" s="752"/>
      <c r="F648" s="752"/>
      <c r="G648" s="752"/>
      <c r="H648" s="752"/>
      <c r="I648" s="751"/>
      <c r="J648" s="751"/>
      <c r="K648" s="257" t="s">
        <v>1409</v>
      </c>
      <c r="L648" s="753" t="s">
        <v>3218</v>
      </c>
      <c r="M648" s="343"/>
      <c r="N648" s="343"/>
      <c r="O648" s="343"/>
      <c r="Q648" s="343"/>
      <c r="R648" s="846"/>
      <c r="S648" s="225"/>
      <c r="T648" s="225"/>
      <c r="U648" s="265"/>
      <c r="V648" s="225"/>
      <c r="W648" s="225"/>
      <c r="X648" s="755"/>
      <c r="Y648" s="544"/>
      <c r="Z648" s="755"/>
    </row>
    <row r="649" spans="2:26" s="468" customFormat="1" ht="26.25" hidden="1" thickTop="1">
      <c r="B649" s="751" t="s">
        <v>1410</v>
      </c>
      <c r="C649" s="751" t="s">
        <v>3723</v>
      </c>
      <c r="D649" s="751"/>
      <c r="E649" s="752"/>
      <c r="F649" s="752"/>
      <c r="G649" s="752"/>
      <c r="H649" s="752"/>
      <c r="I649" s="751"/>
      <c r="J649" s="751"/>
      <c r="K649" s="257" t="s">
        <v>1411</v>
      </c>
      <c r="L649" s="753" t="s">
        <v>3218</v>
      </c>
      <c r="M649" s="343"/>
      <c r="N649" s="343"/>
      <c r="O649" s="343"/>
      <c r="Q649" s="343"/>
      <c r="R649" s="846"/>
      <c r="S649" s="225"/>
      <c r="T649" s="225"/>
      <c r="U649" s="265"/>
      <c r="V649" s="225"/>
      <c r="W649" s="225"/>
      <c r="X649" s="755"/>
      <c r="Y649" s="544"/>
      <c r="Z649" s="755"/>
    </row>
    <row r="650" spans="2:26" s="468" customFormat="1" ht="26.25" hidden="1" thickTop="1">
      <c r="B650" s="751" t="s">
        <v>1412</v>
      </c>
      <c r="C650" s="751" t="s">
        <v>3724</v>
      </c>
      <c r="D650" s="751"/>
      <c r="E650" s="752"/>
      <c r="F650" s="752"/>
      <c r="G650" s="752"/>
      <c r="H650" s="752"/>
      <c r="I650" s="751"/>
      <c r="J650" s="751"/>
      <c r="K650" s="257" t="s">
        <v>1413</v>
      </c>
      <c r="L650" s="753" t="s">
        <v>3218</v>
      </c>
      <c r="M650" s="343"/>
      <c r="N650" s="343"/>
      <c r="O650" s="343"/>
      <c r="Q650" s="343"/>
      <c r="R650" s="846"/>
      <c r="S650" s="815"/>
      <c r="T650" s="815"/>
      <c r="U650" s="265"/>
      <c r="V650" s="815"/>
      <c r="W650" s="815"/>
      <c r="X650" s="755"/>
      <c r="Y650" s="544"/>
      <c r="Z650" s="755"/>
    </row>
    <row r="651" spans="2:26" s="468" customFormat="1" ht="26.25" hidden="1" thickTop="1">
      <c r="B651" s="751" t="s">
        <v>1414</v>
      </c>
      <c r="C651" s="751" t="s">
        <v>3725</v>
      </c>
      <c r="D651" s="751"/>
      <c r="E651" s="752"/>
      <c r="F651" s="752"/>
      <c r="G651" s="752"/>
      <c r="H651" s="752"/>
      <c r="I651" s="751"/>
      <c r="J651" s="751"/>
      <c r="K651" s="257" t="s">
        <v>1415</v>
      </c>
      <c r="L651" s="753" t="s">
        <v>3218</v>
      </c>
      <c r="M651" s="343"/>
      <c r="N651" s="343"/>
      <c r="O651" s="343"/>
      <c r="Q651" s="343"/>
      <c r="R651" s="846"/>
      <c r="S651" s="815"/>
      <c r="T651" s="815"/>
      <c r="U651" s="265"/>
      <c r="V651" s="815"/>
      <c r="W651" s="815"/>
      <c r="X651" s="755"/>
      <c r="Y651" s="544"/>
      <c r="Z651" s="755"/>
    </row>
    <row r="652" spans="2:26" s="468" customFormat="1" ht="26.25" hidden="1" thickTop="1">
      <c r="B652" s="751" t="s">
        <v>1416</v>
      </c>
      <c r="C652" s="751" t="s">
        <v>3726</v>
      </c>
      <c r="D652" s="751"/>
      <c r="E652" s="752"/>
      <c r="F652" s="752"/>
      <c r="G652" s="752"/>
      <c r="H652" s="752"/>
      <c r="I652" s="751"/>
      <c r="J652" s="751"/>
      <c r="K652" s="257" t="s">
        <v>1418</v>
      </c>
      <c r="L652" s="753" t="s">
        <v>3218</v>
      </c>
      <c r="M652" s="343"/>
      <c r="N652" s="343"/>
      <c r="O652" s="343"/>
      <c r="Q652" s="343"/>
      <c r="R652" s="846"/>
      <c r="S652" s="225"/>
      <c r="T652" s="225"/>
      <c r="U652" s="265"/>
      <c r="V652" s="225"/>
      <c r="W652" s="225"/>
      <c r="X652" s="755"/>
      <c r="Y652" s="544"/>
      <c r="Z652" s="755"/>
    </row>
    <row r="653" spans="2:26" s="468" customFormat="1" ht="26.25" hidden="1" thickTop="1">
      <c r="B653" s="751" t="s">
        <v>1419</v>
      </c>
      <c r="C653" s="751" t="s">
        <v>3727</v>
      </c>
      <c r="D653" s="751"/>
      <c r="E653" s="752"/>
      <c r="F653" s="752"/>
      <c r="G653" s="752"/>
      <c r="H653" s="752"/>
      <c r="I653" s="751"/>
      <c r="J653" s="751"/>
      <c r="K653" s="257" t="s">
        <v>1420</v>
      </c>
      <c r="L653" s="753" t="s">
        <v>3218</v>
      </c>
      <c r="M653" s="343"/>
      <c r="N653" s="343"/>
      <c r="O653" s="343"/>
      <c r="Q653" s="343"/>
      <c r="R653" s="846"/>
      <c r="S653" s="815"/>
      <c r="T653" s="815"/>
      <c r="U653" s="265"/>
      <c r="V653" s="815"/>
      <c r="W653" s="815"/>
      <c r="X653" s="755"/>
      <c r="Y653" s="544"/>
      <c r="Z653" s="755"/>
    </row>
    <row r="654" spans="2:26" s="468" customFormat="1" ht="26.25" hidden="1" thickTop="1">
      <c r="B654" s="751" t="s">
        <v>1421</v>
      </c>
      <c r="C654" s="751" t="s">
        <v>3728</v>
      </c>
      <c r="D654" s="751"/>
      <c r="E654" s="752"/>
      <c r="F654" s="752"/>
      <c r="G654" s="752"/>
      <c r="H654" s="752"/>
      <c r="I654" s="751"/>
      <c r="J654" s="751"/>
      <c r="K654" s="257" t="s">
        <v>1422</v>
      </c>
      <c r="L654" s="753" t="s">
        <v>3218</v>
      </c>
      <c r="M654" s="343"/>
      <c r="N654" s="343"/>
      <c r="O654" s="343"/>
      <c r="Q654" s="343"/>
      <c r="R654" s="846"/>
      <c r="S654" s="225"/>
      <c r="T654" s="225"/>
      <c r="U654" s="265"/>
      <c r="V654" s="225"/>
      <c r="W654" s="225"/>
      <c r="X654" s="755"/>
      <c r="Y654" s="544"/>
      <c r="Z654" s="755"/>
    </row>
    <row r="655" spans="2:26" s="468" customFormat="1" ht="26.25" hidden="1" thickTop="1">
      <c r="B655" s="751" t="s">
        <v>1423</v>
      </c>
      <c r="C655" s="751" t="s">
        <v>3729</v>
      </c>
      <c r="D655" s="751"/>
      <c r="E655" s="752"/>
      <c r="F655" s="752"/>
      <c r="G655" s="752"/>
      <c r="H655" s="752"/>
      <c r="I655" s="751"/>
      <c r="J655" s="751"/>
      <c r="K655" s="257" t="s">
        <v>1424</v>
      </c>
      <c r="L655" s="753" t="s">
        <v>3218</v>
      </c>
      <c r="M655" s="343"/>
      <c r="N655" s="343"/>
      <c r="O655" s="343"/>
      <c r="Q655" s="343"/>
      <c r="R655" s="846"/>
      <c r="S655" s="225"/>
      <c r="T655" s="225"/>
      <c r="U655" s="265"/>
      <c r="V655" s="225"/>
      <c r="W655" s="225"/>
      <c r="X655" s="755"/>
      <c r="Y655" s="544"/>
      <c r="Z655" s="755"/>
    </row>
    <row r="656" spans="2:26" s="468" customFormat="1" ht="39" hidden="1" thickTop="1">
      <c r="B656" s="751" t="s">
        <v>1425</v>
      </c>
      <c r="C656" s="751" t="s">
        <v>3730</v>
      </c>
      <c r="D656" s="751"/>
      <c r="E656" s="752"/>
      <c r="F656" s="752"/>
      <c r="G656" s="752"/>
      <c r="H656" s="752"/>
      <c r="I656" s="751"/>
      <c r="J656" s="751"/>
      <c r="K656" s="257" t="s">
        <v>1426</v>
      </c>
      <c r="L656" s="753" t="s">
        <v>3218</v>
      </c>
      <c r="M656" s="343"/>
      <c r="N656" s="343"/>
      <c r="O656" s="343"/>
      <c r="Q656" s="343"/>
      <c r="R656" s="846"/>
      <c r="S656" s="225"/>
      <c r="T656" s="225"/>
      <c r="U656" s="265"/>
      <c r="V656" s="225"/>
      <c r="W656" s="225"/>
      <c r="X656" s="755"/>
      <c r="Y656" s="544"/>
      <c r="Z656" s="755"/>
    </row>
    <row r="657" spans="2:26" s="468" customFormat="1" ht="26.25" hidden="1" thickTop="1">
      <c r="B657" s="751" t="s">
        <v>1427</v>
      </c>
      <c r="C657" s="751" t="s">
        <v>3731</v>
      </c>
      <c r="D657" s="751"/>
      <c r="E657" s="752"/>
      <c r="F657" s="752"/>
      <c r="G657" s="752"/>
      <c r="H657" s="752"/>
      <c r="I657" s="751"/>
      <c r="J657" s="751"/>
      <c r="K657" s="257" t="s">
        <v>1428</v>
      </c>
      <c r="L657" s="753" t="s">
        <v>3218</v>
      </c>
      <c r="M657" s="343"/>
      <c r="N657" s="343"/>
      <c r="O657" s="343"/>
      <c r="Q657" s="343"/>
      <c r="R657" s="846"/>
      <c r="S657" s="225"/>
      <c r="T657" s="225"/>
      <c r="U657" s="265"/>
      <c r="V657" s="225"/>
      <c r="W657" s="225"/>
      <c r="X657" s="755"/>
      <c r="Y657" s="544"/>
      <c r="Z657" s="755"/>
    </row>
    <row r="658" spans="2:26" s="468" customFormat="1" ht="39" hidden="1" thickTop="1">
      <c r="B658" s="751" t="s">
        <v>1429</v>
      </c>
      <c r="C658" s="751" t="s">
        <v>3732</v>
      </c>
      <c r="D658" s="751"/>
      <c r="E658" s="752"/>
      <c r="F658" s="752"/>
      <c r="G658" s="752"/>
      <c r="H658" s="752"/>
      <c r="I658" s="751"/>
      <c r="J658" s="751"/>
      <c r="K658" s="257" t="s">
        <v>1430</v>
      </c>
      <c r="L658" s="753" t="s">
        <v>3218</v>
      </c>
      <c r="M658" s="343"/>
      <c r="N658" s="343"/>
      <c r="O658" s="343"/>
      <c r="Q658" s="343"/>
      <c r="R658" s="846"/>
      <c r="S658" s="225"/>
      <c r="T658" s="225"/>
      <c r="U658" s="265"/>
      <c r="V658" s="225"/>
      <c r="W658" s="225"/>
      <c r="X658" s="755"/>
      <c r="Y658" s="544"/>
      <c r="Z658" s="755"/>
    </row>
    <row r="659" spans="2:26" s="468" customFormat="1" ht="26.25" hidden="1" thickTop="1">
      <c r="B659" s="751" t="s">
        <v>1431</v>
      </c>
      <c r="C659" s="751" t="s">
        <v>3733</v>
      </c>
      <c r="D659" s="751"/>
      <c r="E659" s="752"/>
      <c r="F659" s="752"/>
      <c r="G659" s="752"/>
      <c r="H659" s="752"/>
      <c r="I659" s="751"/>
      <c r="J659" s="751"/>
      <c r="K659" s="257" t="s">
        <v>1432</v>
      </c>
      <c r="L659" s="753" t="s">
        <v>3218</v>
      </c>
      <c r="M659" s="343"/>
      <c r="N659" s="343"/>
      <c r="O659" s="343"/>
      <c r="Q659" s="343"/>
      <c r="R659" s="846"/>
      <c r="S659" s="225"/>
      <c r="T659" s="225"/>
      <c r="U659" s="265"/>
      <c r="V659" s="225"/>
      <c r="W659" s="225"/>
      <c r="X659" s="755"/>
      <c r="Y659" s="544"/>
      <c r="Z659" s="755"/>
    </row>
    <row r="660" spans="2:26" s="468" customFormat="1" ht="26.25" hidden="1" thickTop="1">
      <c r="B660" s="751" t="s">
        <v>1433</v>
      </c>
      <c r="C660" s="751" t="s">
        <v>3734</v>
      </c>
      <c r="D660" s="751"/>
      <c r="E660" s="752"/>
      <c r="F660" s="752"/>
      <c r="G660" s="752"/>
      <c r="H660" s="752"/>
      <c r="I660" s="751"/>
      <c r="J660" s="751"/>
      <c r="K660" s="257" t="s">
        <v>1434</v>
      </c>
      <c r="L660" s="753" t="s">
        <v>3218</v>
      </c>
      <c r="M660" s="343"/>
      <c r="N660" s="343"/>
      <c r="O660" s="343"/>
      <c r="Q660" s="343"/>
      <c r="R660" s="846"/>
      <c r="S660" s="225"/>
      <c r="T660" s="225"/>
      <c r="U660" s="265"/>
      <c r="V660" s="225"/>
      <c r="W660" s="225"/>
      <c r="X660" s="755"/>
      <c r="Y660" s="544"/>
      <c r="Z660" s="755"/>
    </row>
    <row r="661" spans="2:26" s="468" customFormat="1" ht="26.25" hidden="1" thickTop="1">
      <c r="B661" s="751" t="s">
        <v>1435</v>
      </c>
      <c r="C661" s="751" t="s">
        <v>3735</v>
      </c>
      <c r="D661" s="751"/>
      <c r="E661" s="752"/>
      <c r="F661" s="752"/>
      <c r="G661" s="752"/>
      <c r="H661" s="752"/>
      <c r="I661" s="751"/>
      <c r="J661" s="751"/>
      <c r="K661" s="257" t="s">
        <v>1436</v>
      </c>
      <c r="L661" s="753" t="s">
        <v>3218</v>
      </c>
      <c r="M661" s="343"/>
      <c r="N661" s="343"/>
      <c r="O661" s="343"/>
      <c r="Q661" s="343"/>
      <c r="R661" s="846"/>
      <c r="S661" s="225"/>
      <c r="T661" s="225"/>
      <c r="U661" s="265"/>
      <c r="V661" s="225"/>
      <c r="W661" s="225"/>
      <c r="X661" s="755"/>
      <c r="Y661" s="544"/>
      <c r="Z661" s="755"/>
    </row>
    <row r="662" spans="2:26" s="468" customFormat="1" ht="26.25" hidden="1" thickTop="1">
      <c r="B662" s="751" t="s">
        <v>1437</v>
      </c>
      <c r="C662" s="751" t="s">
        <v>3736</v>
      </c>
      <c r="D662" s="751"/>
      <c r="E662" s="752"/>
      <c r="F662" s="752"/>
      <c r="G662" s="752"/>
      <c r="H662" s="752"/>
      <c r="I662" s="751"/>
      <c r="J662" s="751"/>
      <c r="K662" s="257" t="s">
        <v>1438</v>
      </c>
      <c r="L662" s="753" t="s">
        <v>3218</v>
      </c>
      <c r="M662" s="343"/>
      <c r="N662" s="343"/>
      <c r="O662" s="343"/>
      <c r="Q662" s="343"/>
      <c r="R662" s="846"/>
      <c r="S662" s="815"/>
      <c r="T662" s="815"/>
      <c r="U662" s="265"/>
      <c r="V662" s="815"/>
      <c r="W662" s="815"/>
      <c r="X662" s="755"/>
      <c r="Y662" s="544"/>
      <c r="Z662" s="755"/>
    </row>
    <row r="663" spans="2:26" s="468" customFormat="1" ht="26.25" hidden="1" thickTop="1">
      <c r="B663" s="751" t="s">
        <v>1439</v>
      </c>
      <c r="C663" s="751" t="s">
        <v>3737</v>
      </c>
      <c r="D663" s="751"/>
      <c r="E663" s="752"/>
      <c r="F663" s="752"/>
      <c r="G663" s="752"/>
      <c r="H663" s="752"/>
      <c r="I663" s="751"/>
      <c r="J663" s="751"/>
      <c r="K663" s="257" t="s">
        <v>1440</v>
      </c>
      <c r="L663" s="753" t="s">
        <v>3218</v>
      </c>
      <c r="M663" s="343"/>
      <c r="N663" s="343"/>
      <c r="O663" s="343"/>
      <c r="Q663" s="343"/>
      <c r="R663" s="846"/>
      <c r="S663" s="225"/>
      <c r="T663" s="225"/>
      <c r="U663" s="265"/>
      <c r="V663" s="225"/>
      <c r="W663" s="225"/>
      <c r="X663" s="755"/>
      <c r="Y663" s="544"/>
      <c r="Z663" s="755"/>
    </row>
    <row r="664" spans="2:26" s="468" customFormat="1" ht="26.25" hidden="1" thickTop="1">
      <c r="B664" s="751" t="s">
        <v>1441</v>
      </c>
      <c r="C664" s="751" t="s">
        <v>3738</v>
      </c>
      <c r="D664" s="751"/>
      <c r="E664" s="752"/>
      <c r="F664" s="752"/>
      <c r="G664" s="752"/>
      <c r="H664" s="752"/>
      <c r="I664" s="751"/>
      <c r="J664" s="751"/>
      <c r="K664" s="257" t="s">
        <v>1442</v>
      </c>
      <c r="L664" s="753" t="s">
        <v>3218</v>
      </c>
      <c r="M664" s="343"/>
      <c r="N664" s="343"/>
      <c r="O664" s="343"/>
      <c r="Q664" s="343"/>
      <c r="R664" s="846"/>
      <c r="S664" s="225"/>
      <c r="T664" s="225"/>
      <c r="U664" s="265"/>
      <c r="V664" s="225"/>
      <c r="W664" s="225"/>
      <c r="X664" s="755"/>
      <c r="Y664" s="544"/>
      <c r="Z664" s="755"/>
    </row>
    <row r="665" spans="2:26" s="468" customFormat="1" ht="39" hidden="1" thickTop="1">
      <c r="B665" s="751" t="s">
        <v>1443</v>
      </c>
      <c r="C665" s="751" t="s">
        <v>3739</v>
      </c>
      <c r="D665" s="751"/>
      <c r="E665" s="752"/>
      <c r="F665" s="752"/>
      <c r="G665" s="752"/>
      <c r="H665" s="752"/>
      <c r="I665" s="751"/>
      <c r="J665" s="751"/>
      <c r="K665" s="257" t="s">
        <v>1444</v>
      </c>
      <c r="L665" s="753" t="s">
        <v>3218</v>
      </c>
      <c r="M665" s="343"/>
      <c r="N665" s="343"/>
      <c r="O665" s="343"/>
      <c r="Q665" s="343"/>
      <c r="R665" s="846"/>
      <c r="S665" s="225"/>
      <c r="T665" s="225"/>
      <c r="U665" s="265"/>
      <c r="V665" s="225"/>
      <c r="W665" s="225"/>
      <c r="X665" s="755"/>
      <c r="Y665" s="544"/>
      <c r="Z665" s="755"/>
    </row>
    <row r="666" spans="2:26" s="468" customFormat="1" ht="39" hidden="1" thickTop="1">
      <c r="B666" s="751" t="s">
        <v>1445</v>
      </c>
      <c r="C666" s="751" t="s">
        <v>3740</v>
      </c>
      <c r="D666" s="751"/>
      <c r="E666" s="752"/>
      <c r="F666" s="752"/>
      <c r="G666" s="752"/>
      <c r="H666" s="752"/>
      <c r="I666" s="751"/>
      <c r="J666" s="751"/>
      <c r="K666" s="257" t="s">
        <v>1446</v>
      </c>
      <c r="L666" s="753" t="s">
        <v>3218</v>
      </c>
      <c r="M666" s="343"/>
      <c r="N666" s="343"/>
      <c r="O666" s="343"/>
      <c r="Q666" s="343"/>
      <c r="R666" s="846"/>
      <c r="S666" s="225"/>
      <c r="T666" s="225"/>
      <c r="U666" s="265"/>
      <c r="V666" s="225"/>
      <c r="W666" s="225"/>
      <c r="X666" s="755"/>
      <c r="Y666" s="544"/>
      <c r="Z666" s="755"/>
    </row>
    <row r="667" spans="2:26" s="468" customFormat="1" ht="39" hidden="1" thickTop="1">
      <c r="B667" s="751" t="s">
        <v>1447</v>
      </c>
      <c r="C667" s="751" t="s">
        <v>3741</v>
      </c>
      <c r="D667" s="751"/>
      <c r="E667" s="752"/>
      <c r="F667" s="752"/>
      <c r="G667" s="752"/>
      <c r="H667" s="752"/>
      <c r="I667" s="751"/>
      <c r="J667" s="751"/>
      <c r="K667" s="257" t="s">
        <v>1448</v>
      </c>
      <c r="L667" s="753" t="s">
        <v>3218</v>
      </c>
      <c r="M667" s="343"/>
      <c r="N667" s="343"/>
      <c r="O667" s="343"/>
      <c r="Q667" s="343"/>
      <c r="R667" s="846"/>
      <c r="S667" s="225"/>
      <c r="T667" s="225"/>
      <c r="U667" s="265"/>
      <c r="V667" s="225"/>
      <c r="W667" s="225"/>
      <c r="X667" s="755"/>
      <c r="Y667" s="544"/>
      <c r="Z667" s="755"/>
    </row>
    <row r="668" spans="2:26" s="468" customFormat="1" ht="26.25" hidden="1" thickTop="1">
      <c r="B668" s="751" t="s">
        <v>1449</v>
      </c>
      <c r="C668" s="751" t="s">
        <v>3742</v>
      </c>
      <c r="D668" s="751"/>
      <c r="E668" s="752"/>
      <c r="F668" s="752"/>
      <c r="G668" s="752"/>
      <c r="H668" s="752"/>
      <c r="I668" s="751"/>
      <c r="J668" s="751"/>
      <c r="K668" s="257" t="s">
        <v>1450</v>
      </c>
      <c r="L668" s="753" t="s">
        <v>3218</v>
      </c>
      <c r="M668" s="343"/>
      <c r="N668" s="343"/>
      <c r="O668" s="343"/>
      <c r="Q668" s="343"/>
      <c r="R668" s="846"/>
      <c r="S668" s="225"/>
      <c r="T668" s="225"/>
      <c r="U668" s="265"/>
      <c r="V668" s="225"/>
      <c r="W668" s="225"/>
      <c r="X668" s="755"/>
      <c r="Y668" s="544"/>
      <c r="Z668" s="755"/>
    </row>
    <row r="669" spans="2:26" s="468" customFormat="1" ht="26.25" hidden="1" thickTop="1">
      <c r="B669" s="751" t="s">
        <v>1451</v>
      </c>
      <c r="C669" s="751" t="s">
        <v>3743</v>
      </c>
      <c r="D669" s="751"/>
      <c r="E669" s="752"/>
      <c r="F669" s="752"/>
      <c r="G669" s="752"/>
      <c r="H669" s="752"/>
      <c r="I669" s="751"/>
      <c r="J669" s="751"/>
      <c r="K669" s="257" t="s">
        <v>1452</v>
      </c>
      <c r="L669" s="753" t="s">
        <v>3218</v>
      </c>
      <c r="M669" s="343"/>
      <c r="N669" s="343"/>
      <c r="O669" s="343"/>
      <c r="Q669" s="343"/>
      <c r="R669" s="846"/>
      <c r="S669" s="225"/>
      <c r="T669" s="225"/>
      <c r="U669" s="265"/>
      <c r="V669" s="225"/>
      <c r="W669" s="225"/>
      <c r="X669" s="755"/>
      <c r="Y669" s="544"/>
      <c r="Z669" s="755"/>
    </row>
    <row r="670" spans="2:26" s="468" customFormat="1" ht="26.25" hidden="1" thickTop="1">
      <c r="B670" s="751" t="s">
        <v>1453</v>
      </c>
      <c r="C670" s="751" t="s">
        <v>3744</v>
      </c>
      <c r="D670" s="751"/>
      <c r="E670" s="752"/>
      <c r="F670" s="752"/>
      <c r="G670" s="752"/>
      <c r="H670" s="752"/>
      <c r="I670" s="751"/>
      <c r="J670" s="751"/>
      <c r="K670" s="257" t="s">
        <v>1454</v>
      </c>
      <c r="L670" s="753" t="s">
        <v>3218</v>
      </c>
      <c r="M670" s="343"/>
      <c r="N670" s="343"/>
      <c r="O670" s="343"/>
      <c r="Q670" s="343"/>
      <c r="R670" s="846"/>
      <c r="S670" s="225"/>
      <c r="T670" s="225"/>
      <c r="U670" s="265"/>
      <c r="V670" s="225"/>
      <c r="W670" s="225"/>
      <c r="X670" s="755"/>
      <c r="Y670" s="544"/>
      <c r="Z670" s="755"/>
    </row>
    <row r="671" spans="2:26" s="468" customFormat="1" ht="26.25" hidden="1" thickTop="1">
      <c r="B671" s="751" t="s">
        <v>1455</v>
      </c>
      <c r="C671" s="751" t="s">
        <v>3745</v>
      </c>
      <c r="D671" s="751"/>
      <c r="E671" s="752"/>
      <c r="F671" s="752"/>
      <c r="G671" s="752"/>
      <c r="H671" s="752"/>
      <c r="I671" s="751"/>
      <c r="J671" s="751"/>
      <c r="K671" s="257" t="s">
        <v>1456</v>
      </c>
      <c r="L671" s="753" t="s">
        <v>3218</v>
      </c>
      <c r="M671" s="343"/>
      <c r="N671" s="343"/>
      <c r="O671" s="343"/>
      <c r="Q671" s="343"/>
      <c r="R671" s="846"/>
      <c r="S671" s="225"/>
      <c r="T671" s="225"/>
      <c r="U671" s="265"/>
      <c r="V671" s="225"/>
      <c r="W671" s="225"/>
      <c r="X671" s="755"/>
      <c r="Y671" s="544"/>
      <c r="Z671" s="755"/>
    </row>
    <row r="672" spans="2:26" s="468" customFormat="1" ht="26.25" hidden="1" thickTop="1">
      <c r="B672" s="751" t="s">
        <v>1457</v>
      </c>
      <c r="C672" s="751" t="s">
        <v>3746</v>
      </c>
      <c r="D672" s="751"/>
      <c r="E672" s="752"/>
      <c r="F672" s="752"/>
      <c r="G672" s="752"/>
      <c r="H672" s="752"/>
      <c r="I672" s="751"/>
      <c r="J672" s="751"/>
      <c r="K672" s="257" t="s">
        <v>1458</v>
      </c>
      <c r="L672" s="753" t="s">
        <v>3218</v>
      </c>
      <c r="M672" s="343"/>
      <c r="N672" s="343"/>
      <c r="O672" s="343"/>
      <c r="Q672" s="343"/>
      <c r="R672" s="846"/>
      <c r="S672" s="225"/>
      <c r="T672" s="225"/>
      <c r="U672" s="265"/>
      <c r="V672" s="225"/>
      <c r="W672" s="225"/>
      <c r="X672" s="755"/>
      <c r="Y672" s="544"/>
      <c r="Z672" s="755"/>
    </row>
    <row r="673" spans="1:26" s="468" customFormat="1" ht="26.25" hidden="1" thickTop="1">
      <c r="B673" s="751" t="s">
        <v>1459</v>
      </c>
      <c r="C673" s="751" t="s">
        <v>3747</v>
      </c>
      <c r="D673" s="751"/>
      <c r="E673" s="752"/>
      <c r="F673" s="752"/>
      <c r="G673" s="752"/>
      <c r="H673" s="752"/>
      <c r="I673" s="751"/>
      <c r="J673" s="751"/>
      <c r="K673" s="257" t="s">
        <v>1460</v>
      </c>
      <c r="L673" s="753" t="s">
        <v>3218</v>
      </c>
      <c r="M673" s="343"/>
      <c r="N673" s="343"/>
      <c r="O673" s="343"/>
      <c r="Q673" s="343"/>
      <c r="R673" s="846"/>
      <c r="S673" s="225"/>
      <c r="T673" s="225"/>
      <c r="U673" s="265"/>
      <c r="V673" s="225"/>
      <c r="W673" s="225"/>
      <c r="X673" s="755"/>
      <c r="Y673" s="544"/>
      <c r="Z673" s="755"/>
    </row>
    <row r="674" spans="1:26" s="468" customFormat="1" ht="26.25" hidden="1" thickTop="1">
      <c r="B674" s="751" t="s">
        <v>1461</v>
      </c>
      <c r="C674" s="751" t="s">
        <v>3748</v>
      </c>
      <c r="D674" s="751"/>
      <c r="E674" s="752"/>
      <c r="F674" s="752"/>
      <c r="G674" s="752"/>
      <c r="H674" s="752"/>
      <c r="I674" s="751"/>
      <c r="J674" s="751"/>
      <c r="K674" s="257" t="s">
        <v>1462</v>
      </c>
      <c r="L674" s="753" t="s">
        <v>3218</v>
      </c>
      <c r="M674" s="343"/>
      <c r="N674" s="343"/>
      <c r="O674" s="343"/>
      <c r="Q674" s="343"/>
      <c r="R674" s="846"/>
      <c r="S674" s="225"/>
      <c r="T674" s="225"/>
      <c r="U674" s="265"/>
      <c r="V674" s="225"/>
      <c r="W674" s="225"/>
      <c r="X674" s="755"/>
      <c r="Y674" s="544"/>
      <c r="Z674" s="755"/>
    </row>
    <row r="675" spans="1:26" s="468" customFormat="1" ht="26.25" hidden="1" thickTop="1">
      <c r="B675" s="751" t="s">
        <v>1463</v>
      </c>
      <c r="C675" s="751" t="s">
        <v>3749</v>
      </c>
      <c r="D675" s="751"/>
      <c r="E675" s="752"/>
      <c r="F675" s="752"/>
      <c r="G675" s="752"/>
      <c r="H675" s="752"/>
      <c r="I675" s="751"/>
      <c r="J675" s="751"/>
      <c r="K675" s="257" t="s">
        <v>1465</v>
      </c>
      <c r="L675" s="753" t="s">
        <v>3218</v>
      </c>
      <c r="M675" s="343"/>
      <c r="N675" s="343"/>
      <c r="O675" s="343"/>
      <c r="Q675" s="343"/>
      <c r="R675" s="846"/>
      <c r="S675" s="225"/>
      <c r="T675" s="225"/>
      <c r="U675" s="265"/>
      <c r="V675" s="225"/>
      <c r="W675" s="225"/>
      <c r="X675" s="755"/>
      <c r="Y675" s="544"/>
      <c r="Z675" s="755"/>
    </row>
    <row r="676" spans="1:26" s="468" customFormat="1" ht="26.25" hidden="1" thickTop="1">
      <c r="B676" s="751" t="s">
        <v>1466</v>
      </c>
      <c r="C676" s="751" t="s">
        <v>3750</v>
      </c>
      <c r="D676" s="751"/>
      <c r="E676" s="752"/>
      <c r="F676" s="752"/>
      <c r="G676" s="752"/>
      <c r="H676" s="752"/>
      <c r="I676" s="751"/>
      <c r="J676" s="751"/>
      <c r="K676" s="257" t="s">
        <v>1467</v>
      </c>
      <c r="L676" s="753" t="s">
        <v>3218</v>
      </c>
      <c r="M676" s="343"/>
      <c r="N676" s="343"/>
      <c r="O676" s="343"/>
      <c r="Q676" s="343"/>
      <c r="R676" s="846"/>
      <c r="S676" s="225"/>
      <c r="T676" s="225"/>
      <c r="U676" s="265"/>
      <c r="V676" s="225"/>
      <c r="W676" s="225"/>
      <c r="X676" s="755"/>
      <c r="Y676" s="544"/>
      <c r="Z676" s="755"/>
    </row>
    <row r="677" spans="1:26" s="468" customFormat="1" ht="26.25" hidden="1" thickTop="1">
      <c r="B677" s="751" t="s">
        <v>1468</v>
      </c>
      <c r="C677" s="751" t="s">
        <v>3751</v>
      </c>
      <c r="D677" s="751"/>
      <c r="E677" s="752"/>
      <c r="F677" s="752"/>
      <c r="G677" s="752"/>
      <c r="H677" s="752"/>
      <c r="I677" s="751"/>
      <c r="J677" s="751"/>
      <c r="K677" s="257" t="s">
        <v>1469</v>
      </c>
      <c r="L677" s="753" t="s">
        <v>3218</v>
      </c>
      <c r="M677" s="343"/>
      <c r="N677" s="343"/>
      <c r="O677" s="343"/>
      <c r="Q677" s="343"/>
      <c r="R677" s="846"/>
      <c r="S677" s="225"/>
      <c r="T677" s="225"/>
      <c r="U677" s="265"/>
      <c r="V677" s="225"/>
      <c r="W677" s="225"/>
      <c r="X677" s="755"/>
      <c r="Y677" s="544"/>
      <c r="Z677" s="755"/>
    </row>
    <row r="678" spans="1:26" s="468" customFormat="1" ht="26.25" hidden="1" thickTop="1">
      <c r="B678" s="751" t="s">
        <v>1470</v>
      </c>
      <c r="C678" s="751" t="s">
        <v>3752</v>
      </c>
      <c r="D678" s="751"/>
      <c r="E678" s="752"/>
      <c r="F678" s="752"/>
      <c r="G678" s="752"/>
      <c r="H678" s="752"/>
      <c r="I678" s="751"/>
      <c r="J678" s="751"/>
      <c r="K678" s="257" t="s">
        <v>1471</v>
      </c>
      <c r="L678" s="753" t="s">
        <v>3218</v>
      </c>
      <c r="M678" s="343"/>
      <c r="N678" s="343"/>
      <c r="O678" s="343"/>
      <c r="Q678" s="343"/>
      <c r="R678" s="846"/>
      <c r="S678" s="225"/>
      <c r="T678" s="225"/>
      <c r="U678" s="265"/>
      <c r="V678" s="225"/>
      <c r="W678" s="225"/>
      <c r="X678" s="755"/>
      <c r="Y678" s="544"/>
      <c r="Z678" s="755"/>
    </row>
    <row r="679" spans="1:26" s="468" customFormat="1" ht="26.25" hidden="1" thickTop="1">
      <c r="B679" s="751" t="s">
        <v>1472</v>
      </c>
      <c r="C679" s="751" t="s">
        <v>3753</v>
      </c>
      <c r="D679" s="751"/>
      <c r="E679" s="752"/>
      <c r="F679" s="752"/>
      <c r="G679" s="752"/>
      <c r="H679" s="752"/>
      <c r="I679" s="751"/>
      <c r="J679" s="751"/>
      <c r="K679" s="257" t="s">
        <v>1473</v>
      </c>
      <c r="L679" s="753" t="s">
        <v>3218</v>
      </c>
      <c r="M679" s="343"/>
      <c r="N679" s="343"/>
      <c r="O679" s="343"/>
      <c r="Q679" s="343"/>
      <c r="R679" s="846"/>
      <c r="S679" s="225"/>
      <c r="T679" s="225"/>
      <c r="U679" s="265"/>
      <c r="V679" s="225"/>
      <c r="W679" s="225"/>
      <c r="X679" s="755"/>
      <c r="Y679" s="544"/>
      <c r="Z679" s="755"/>
    </row>
    <row r="680" spans="1:26" s="468" customFormat="1" ht="26.25" hidden="1" thickTop="1">
      <c r="B680" s="751" t="s">
        <v>1474</v>
      </c>
      <c r="C680" s="751" t="s">
        <v>3754</v>
      </c>
      <c r="D680" s="751"/>
      <c r="E680" s="752"/>
      <c r="F680" s="752"/>
      <c r="G680" s="752"/>
      <c r="H680" s="752"/>
      <c r="I680" s="751"/>
      <c r="J680" s="751"/>
      <c r="K680" s="257" t="s">
        <v>1475</v>
      </c>
      <c r="L680" s="753" t="s">
        <v>3218</v>
      </c>
      <c r="M680" s="343"/>
      <c r="N680" s="343"/>
      <c r="O680" s="343"/>
      <c r="Q680" s="343"/>
      <c r="R680" s="846"/>
      <c r="S680" s="225"/>
      <c r="T680" s="225"/>
      <c r="U680" s="265"/>
      <c r="V680" s="225"/>
      <c r="W680" s="225"/>
      <c r="X680" s="755"/>
      <c r="Y680" s="544"/>
      <c r="Z680" s="755"/>
    </row>
    <row r="681" spans="1:26" s="468" customFormat="1" ht="26.25" hidden="1" thickTop="1">
      <c r="B681" s="751" t="s">
        <v>1476</v>
      </c>
      <c r="C681" s="751" t="s">
        <v>3755</v>
      </c>
      <c r="D681" s="751"/>
      <c r="E681" s="752"/>
      <c r="F681" s="752"/>
      <c r="G681" s="752"/>
      <c r="H681" s="752"/>
      <c r="I681" s="751"/>
      <c r="J681" s="751"/>
      <c r="K681" s="257" t="s">
        <v>1477</v>
      </c>
      <c r="L681" s="753" t="s">
        <v>3218</v>
      </c>
      <c r="M681" s="343"/>
      <c r="N681" s="343"/>
      <c r="O681" s="343"/>
      <c r="Q681" s="343"/>
      <c r="R681" s="846"/>
      <c r="S681" s="225"/>
      <c r="T681" s="225"/>
      <c r="U681" s="265"/>
      <c r="V681" s="225"/>
      <c r="W681" s="225"/>
      <c r="X681" s="755"/>
      <c r="Y681" s="544"/>
      <c r="Z681" s="755"/>
    </row>
    <row r="682" spans="1:26" s="468" customFormat="1" ht="26.25" hidden="1" thickTop="1">
      <c r="B682" s="751" t="s">
        <v>1478</v>
      </c>
      <c r="C682" s="751" t="s">
        <v>3756</v>
      </c>
      <c r="D682" s="751"/>
      <c r="E682" s="752"/>
      <c r="F682" s="752"/>
      <c r="G682" s="752"/>
      <c r="H682" s="752"/>
      <c r="I682" s="751"/>
      <c r="J682" s="751"/>
      <c r="K682" s="257" t="s">
        <v>1479</v>
      </c>
      <c r="L682" s="753" t="s">
        <v>3218</v>
      </c>
      <c r="M682" s="343"/>
      <c r="N682" s="343"/>
      <c r="O682" s="343"/>
      <c r="Q682" s="343"/>
      <c r="R682" s="846"/>
      <c r="S682" s="225"/>
      <c r="T682" s="225"/>
      <c r="U682" s="265"/>
      <c r="V682" s="225"/>
      <c r="W682" s="225"/>
      <c r="X682" s="755"/>
      <c r="Y682" s="544"/>
      <c r="Z682" s="755"/>
    </row>
    <row r="683" spans="1:26" s="468" customFormat="1" ht="26.25" hidden="1" thickTop="1">
      <c r="B683" s="751" t="s">
        <v>1480</v>
      </c>
      <c r="C683" s="751" t="s">
        <v>3757</v>
      </c>
      <c r="D683" s="751"/>
      <c r="E683" s="752"/>
      <c r="F683" s="752"/>
      <c r="G683" s="752"/>
      <c r="H683" s="752"/>
      <c r="I683" s="751"/>
      <c r="J683" s="751"/>
      <c r="K683" s="257" t="s">
        <v>1481</v>
      </c>
      <c r="L683" s="753" t="s">
        <v>3218</v>
      </c>
      <c r="M683" s="343"/>
      <c r="N683" s="343"/>
      <c r="O683" s="343"/>
      <c r="Q683" s="343"/>
      <c r="R683" s="846"/>
      <c r="S683" s="225"/>
      <c r="T683" s="225"/>
      <c r="U683" s="265"/>
      <c r="V683" s="225"/>
      <c r="W683" s="225"/>
      <c r="X683" s="755"/>
      <c r="Y683" s="544"/>
      <c r="Z683" s="755"/>
    </row>
    <row r="684" spans="1:26" s="468" customFormat="1" ht="26.25" hidden="1" thickTop="1">
      <c r="B684" s="751" t="s">
        <v>1482</v>
      </c>
      <c r="C684" s="751" t="s">
        <v>3758</v>
      </c>
      <c r="D684" s="751"/>
      <c r="E684" s="752"/>
      <c r="F684" s="752"/>
      <c r="G684" s="752"/>
      <c r="H684" s="752"/>
      <c r="I684" s="751"/>
      <c r="J684" s="751"/>
      <c r="K684" s="257" t="s">
        <v>1483</v>
      </c>
      <c r="L684" s="753" t="s">
        <v>3218</v>
      </c>
      <c r="M684" s="343"/>
      <c r="N684" s="343"/>
      <c r="O684" s="343"/>
      <c r="Q684" s="343"/>
      <c r="R684" s="846"/>
      <c r="S684" s="225"/>
      <c r="T684" s="225"/>
      <c r="U684" s="265"/>
      <c r="V684" s="225"/>
      <c r="W684" s="225"/>
      <c r="X684" s="755"/>
      <c r="Y684" s="544"/>
      <c r="Z684" s="755"/>
    </row>
    <row r="685" spans="1:26" s="468" customFormat="1" ht="26.25" hidden="1" thickTop="1">
      <c r="B685" s="751" t="s">
        <v>1484</v>
      </c>
      <c r="C685" s="751" t="s">
        <v>3759</v>
      </c>
      <c r="D685" s="751"/>
      <c r="E685" s="752"/>
      <c r="F685" s="752"/>
      <c r="G685" s="752"/>
      <c r="H685" s="752"/>
      <c r="I685" s="751"/>
      <c r="J685" s="751"/>
      <c r="K685" s="257" t="s">
        <v>1485</v>
      </c>
      <c r="L685" s="753" t="s">
        <v>3218</v>
      </c>
      <c r="M685" s="343"/>
      <c r="N685" s="343"/>
      <c r="O685" s="343"/>
      <c r="Q685" s="343"/>
      <c r="R685" s="846"/>
      <c r="S685" s="225"/>
      <c r="T685" s="225"/>
      <c r="U685" s="265"/>
      <c r="V685" s="225"/>
      <c r="W685" s="225"/>
      <c r="X685" s="755"/>
      <c r="Y685" s="544"/>
      <c r="Z685" s="755"/>
    </row>
    <row r="686" spans="1:26" s="468" customFormat="1" ht="26.25" hidden="1" thickTop="1">
      <c r="B686" s="751" t="s">
        <v>1486</v>
      </c>
      <c r="C686" s="751" t="s">
        <v>3760</v>
      </c>
      <c r="D686" s="751"/>
      <c r="E686" s="752"/>
      <c r="F686" s="752"/>
      <c r="G686" s="752"/>
      <c r="H686" s="752"/>
      <c r="I686" s="751"/>
      <c r="J686" s="751"/>
      <c r="K686" s="257" t="s">
        <v>1487</v>
      </c>
      <c r="L686" s="753" t="s">
        <v>3218</v>
      </c>
      <c r="M686" s="343"/>
      <c r="N686" s="343"/>
      <c r="O686" s="343"/>
      <c r="Q686" s="343"/>
      <c r="R686" s="846"/>
      <c r="S686" s="225"/>
      <c r="T686" s="225"/>
      <c r="U686" s="265"/>
      <c r="V686" s="225"/>
      <c r="W686" s="225"/>
      <c r="X686" s="755"/>
      <c r="Y686" s="544"/>
      <c r="Z686" s="755"/>
    </row>
    <row r="687" spans="1:26" s="468" customFormat="1" ht="27" hidden="1" thickTop="1" thickBot="1">
      <c r="B687" s="756" t="s">
        <v>1488</v>
      </c>
      <c r="C687" s="756" t="s">
        <v>3761</v>
      </c>
      <c r="D687" s="756"/>
      <c r="E687" s="756"/>
      <c r="F687" s="756"/>
      <c r="G687" s="756"/>
      <c r="H687" s="756"/>
      <c r="I687" s="756"/>
      <c r="J687" s="756"/>
      <c r="K687" s="561" t="s">
        <v>1489</v>
      </c>
      <c r="L687" s="757" t="s">
        <v>3218</v>
      </c>
      <c r="M687" s="343"/>
      <c r="N687" s="343"/>
      <c r="O687" s="343"/>
      <c r="Q687" s="343"/>
      <c r="R687" s="846"/>
      <c r="S687" s="225"/>
      <c r="T687" s="225"/>
      <c r="U687" s="265"/>
      <c r="V687" s="225"/>
      <c r="W687" s="225"/>
      <c r="X687" s="755"/>
      <c r="Y687" s="544"/>
      <c r="Z687" s="755"/>
    </row>
    <row r="688" spans="1:26" s="291" customFormat="1" ht="15" hidden="1" customHeight="1" thickBot="1">
      <c r="A688" s="265"/>
      <c r="K688" s="545"/>
      <c r="L688" s="532"/>
      <c r="M688" s="499"/>
      <c r="N688" s="517"/>
      <c r="O688" s="517"/>
      <c r="Q688" s="517"/>
      <c r="R688" s="554"/>
      <c r="S688" s="499"/>
      <c r="T688" s="499"/>
      <c r="V688" s="499"/>
      <c r="W688" s="499"/>
      <c r="X688" s="499"/>
      <c r="Y688" s="501"/>
      <c r="Z688" s="499"/>
    </row>
    <row r="689" spans="1:26" ht="27.75" hidden="1" thickTop="1" thickBot="1">
      <c r="B689" s="110" t="s">
        <v>1490</v>
      </c>
      <c r="C689" s="242" t="s">
        <v>3762</v>
      </c>
      <c r="D689" s="243"/>
      <c r="E689" s="112"/>
      <c r="F689" s="243"/>
      <c r="G689" s="112"/>
      <c r="H689" s="243"/>
      <c r="I689" s="243"/>
      <c r="J689" s="243"/>
      <c r="K689" s="113" t="s">
        <v>1491</v>
      </c>
      <c r="L689" s="114" t="s">
        <v>3218</v>
      </c>
      <c r="M689" s="115">
        <f>SUM(M692:M699)</f>
        <v>0</v>
      </c>
      <c r="N689" s="298">
        <f>SUM(N692:N699)</f>
        <v>0</v>
      </c>
      <c r="O689" s="298">
        <f>+N689-M689</f>
        <v>0</v>
      </c>
      <c r="Q689" s="298">
        <f>SUM(Q692:Q699)</f>
        <v>0</v>
      </c>
      <c r="R689" s="519"/>
      <c r="S689" s="115">
        <f>SUM(S692:S699)</f>
        <v>0</v>
      </c>
      <c r="T689" s="115">
        <f>SUM(T692:T698)</f>
        <v>0</v>
      </c>
      <c r="V689" s="115">
        <f>SUM(V692:V699)</f>
        <v>0</v>
      </c>
      <c r="W689" s="115">
        <f>SUM(W692:W698)</f>
        <v>0</v>
      </c>
      <c r="X689" s="519"/>
      <c r="Y689" s="501"/>
      <c r="Z689" s="519"/>
    </row>
    <row r="690" spans="1:26" s="291" customFormat="1" ht="9" hidden="1" customHeight="1" thickTop="1" thickBot="1">
      <c r="A690" s="265"/>
      <c r="K690" s="540"/>
      <c r="L690" s="466"/>
      <c r="M690" s="265"/>
      <c r="N690" s="379"/>
      <c r="O690" s="379"/>
      <c r="Q690" s="379"/>
      <c r="R690" s="554"/>
      <c r="S690" s="265"/>
      <c r="T690" s="265"/>
      <c r="V690" s="265"/>
      <c r="W690" s="265"/>
      <c r="X690" s="501"/>
      <c r="Y690" s="501"/>
      <c r="Z690" s="501"/>
    </row>
    <row r="691" spans="1:26" s="291" customFormat="1" ht="39.75" hidden="1" thickTop="1" thickBot="1">
      <c r="A691" s="265"/>
      <c r="B691" s="102" t="s">
        <v>3221</v>
      </c>
      <c r="C691" s="245" t="s">
        <v>48</v>
      </c>
      <c r="D691" s="245"/>
      <c r="E691" s="246"/>
      <c r="F691" s="246"/>
      <c r="G691" s="246"/>
      <c r="H691" s="246"/>
      <c r="I691" s="246"/>
      <c r="J691" s="246"/>
      <c r="K691" s="302" t="s">
        <v>3222</v>
      </c>
      <c r="L691" s="135"/>
      <c r="M691" s="122" t="str">
        <f>+$M$10</f>
        <v>Valore netto al 31/12/2017</v>
      </c>
      <c r="N691" s="347" t="str">
        <f>N$10</f>
        <v>Valore netto al 31/12/2018</v>
      </c>
      <c r="O691" s="559" t="s">
        <v>4064</v>
      </c>
      <c r="Q691" s="347" t="str">
        <f>Q$10</f>
        <v>Prechiusura al ° trimestre 2018</v>
      </c>
      <c r="R691" s="514"/>
      <c r="S691" s="1145" t="str">
        <f>S$330</f>
        <v>Costi da utilizzo contributi 2018</v>
      </c>
      <c r="T691" s="1143" t="str">
        <f>T$330</f>
        <v>Costi da utilizzo contributi DI CUI SOCIO-SAN</v>
      </c>
      <c r="U691" s="1144"/>
      <c r="V691" s="1142" t="str">
        <f>V$330</f>
        <v>Costi da contributi 2018</v>
      </c>
      <c r="W691" s="1143" t="str">
        <f>W$330</f>
        <v>Costi da contributi DI CUI SOCIO-SAN</v>
      </c>
      <c r="X691" s="681"/>
      <c r="Y691" s="501"/>
      <c r="Z691" s="681"/>
    </row>
    <row r="692" spans="1:26" ht="26.25" hidden="1" thickTop="1">
      <c r="B692" s="127" t="s">
        <v>1492</v>
      </c>
      <c r="C692" s="127" t="s">
        <v>3763</v>
      </c>
      <c r="D692" s="127"/>
      <c r="E692" s="127"/>
      <c r="F692" s="127"/>
      <c r="G692" s="127"/>
      <c r="H692" s="127"/>
      <c r="I692" s="127"/>
      <c r="J692" s="127"/>
      <c r="K692" s="181" t="s">
        <v>1497</v>
      </c>
      <c r="L692" s="125" t="s">
        <v>3218</v>
      </c>
      <c r="M692" s="564"/>
      <c r="N692" s="815"/>
      <c r="O692" s="827"/>
      <c r="Q692" s="815"/>
      <c r="R692" s="499"/>
      <c r="S692" s="225"/>
      <c r="T692" s="225"/>
      <c r="V692" s="225"/>
      <c r="W692" s="225"/>
      <c r="X692" s="499"/>
      <c r="Y692" s="501"/>
      <c r="Z692" s="499"/>
    </row>
    <row r="693" spans="1:26" ht="26.25" hidden="1" thickTop="1">
      <c r="B693" s="127" t="s">
        <v>1498</v>
      </c>
      <c r="C693" s="127" t="s">
        <v>4461</v>
      </c>
      <c r="D693" s="127"/>
      <c r="E693" s="127"/>
      <c r="F693" s="127"/>
      <c r="G693" s="127"/>
      <c r="H693" s="127"/>
      <c r="I693" s="127"/>
      <c r="J693" s="127"/>
      <c r="K693" s="304" t="s">
        <v>1500</v>
      </c>
      <c r="L693" s="125" t="s">
        <v>3218</v>
      </c>
      <c r="M693" s="564"/>
      <c r="N693" s="815"/>
      <c r="O693" s="827"/>
      <c r="Q693" s="815"/>
      <c r="R693" s="499"/>
      <c r="S693" s="225"/>
      <c r="T693" s="225"/>
      <c r="V693" s="225"/>
      <c r="W693" s="225"/>
      <c r="X693" s="499"/>
      <c r="Y693" s="501"/>
      <c r="Z693" s="499"/>
    </row>
    <row r="694" spans="1:26" ht="26.25" hidden="1" thickTop="1">
      <c r="B694" s="127" t="s">
        <v>1501</v>
      </c>
      <c r="C694" s="127" t="s">
        <v>4462</v>
      </c>
      <c r="D694" s="127"/>
      <c r="E694" s="127"/>
      <c r="F694" s="127"/>
      <c r="G694" s="127"/>
      <c r="H694" s="127"/>
      <c r="I694" s="127"/>
      <c r="J694" s="127"/>
      <c r="K694" s="304" t="s">
        <v>1503</v>
      </c>
      <c r="L694" s="125" t="s">
        <v>3218</v>
      </c>
      <c r="M694" s="564"/>
      <c r="N694" s="815"/>
      <c r="O694" s="827"/>
      <c r="Q694" s="815"/>
      <c r="R694" s="499"/>
      <c r="S694" s="225"/>
      <c r="T694" s="225"/>
      <c r="V694" s="225"/>
      <c r="W694" s="225"/>
      <c r="X694" s="499"/>
      <c r="Y694" s="501"/>
      <c r="Z694" s="499"/>
    </row>
    <row r="695" spans="1:26" ht="26.25" hidden="1" thickTop="1">
      <c r="B695" s="127" t="s">
        <v>1504</v>
      </c>
      <c r="C695" s="127" t="s">
        <v>3764</v>
      </c>
      <c r="D695" s="127"/>
      <c r="E695" s="127"/>
      <c r="F695" s="127"/>
      <c r="G695" s="127"/>
      <c r="H695" s="127"/>
      <c r="I695" s="127"/>
      <c r="J695" s="127"/>
      <c r="K695" s="316" t="s">
        <v>1506</v>
      </c>
      <c r="L695" s="125" t="s">
        <v>3218</v>
      </c>
      <c r="M695" s="564"/>
      <c r="N695" s="815"/>
      <c r="O695" s="827"/>
      <c r="Q695" s="815"/>
      <c r="R695" s="499"/>
      <c r="S695" s="225"/>
      <c r="T695" s="225"/>
      <c r="V695" s="225"/>
      <c r="W695" s="225"/>
      <c r="X695" s="499"/>
      <c r="Y695" s="501"/>
      <c r="Z695" s="499"/>
    </row>
    <row r="696" spans="1:26" ht="26.25" hidden="1" thickTop="1">
      <c r="B696" s="127" t="s">
        <v>1507</v>
      </c>
      <c r="C696" s="127" t="s">
        <v>4463</v>
      </c>
      <c r="D696" s="127"/>
      <c r="E696" s="127"/>
      <c r="F696" s="127"/>
      <c r="G696" s="127"/>
      <c r="H696" s="127"/>
      <c r="I696" s="127"/>
      <c r="J696" s="127"/>
      <c r="K696" s="304" t="s">
        <v>1509</v>
      </c>
      <c r="L696" s="125" t="s">
        <v>3218</v>
      </c>
      <c r="M696" s="564"/>
      <c r="N696" s="815"/>
      <c r="O696" s="827"/>
      <c r="Q696" s="815"/>
      <c r="R696" s="499"/>
      <c r="S696" s="225"/>
      <c r="T696" s="225"/>
      <c r="V696" s="225"/>
      <c r="W696" s="225"/>
      <c r="X696" s="499"/>
      <c r="Y696" s="501"/>
      <c r="Z696" s="499"/>
    </row>
    <row r="697" spans="1:26" ht="15.75" hidden="1" thickTop="1">
      <c r="B697" s="127" t="s">
        <v>1510</v>
      </c>
      <c r="C697" s="127" t="s">
        <v>3765</v>
      </c>
      <c r="D697" s="127"/>
      <c r="E697" s="127"/>
      <c r="F697" s="127"/>
      <c r="G697" s="127"/>
      <c r="H697" s="127"/>
      <c r="I697" s="127"/>
      <c r="J697" s="127"/>
      <c r="K697" s="304" t="s">
        <v>1512</v>
      </c>
      <c r="L697" s="125" t="s">
        <v>3218</v>
      </c>
      <c r="M697" s="564"/>
      <c r="N697" s="815"/>
      <c r="O697" s="827"/>
      <c r="Q697" s="815"/>
      <c r="R697" s="499"/>
      <c r="S697" s="225"/>
      <c r="T697" s="225"/>
      <c r="V697" s="225"/>
      <c r="W697" s="225"/>
      <c r="X697" s="499"/>
      <c r="Y697" s="501"/>
      <c r="Z697" s="499"/>
    </row>
    <row r="698" spans="1:26" ht="26.25" hidden="1" thickTop="1">
      <c r="B698" s="127" t="s">
        <v>1513</v>
      </c>
      <c r="C698" s="127" t="s">
        <v>4464</v>
      </c>
      <c r="D698" s="127"/>
      <c r="E698" s="127"/>
      <c r="F698" s="127"/>
      <c r="G698" s="127"/>
      <c r="H698" s="127"/>
      <c r="I698" s="127"/>
      <c r="J698" s="127"/>
      <c r="K698" s="304" t="s">
        <v>1515</v>
      </c>
      <c r="L698" s="125" t="s">
        <v>3218</v>
      </c>
      <c r="M698" s="564"/>
      <c r="N698" s="815"/>
      <c r="O698" s="827"/>
      <c r="Q698" s="815"/>
      <c r="R698" s="499"/>
      <c r="S698" s="225"/>
      <c r="T698" s="225"/>
      <c r="V698" s="225"/>
      <c r="W698" s="225"/>
      <c r="X698" s="499"/>
      <c r="Y698" s="501"/>
      <c r="Z698" s="499"/>
    </row>
    <row r="699" spans="1:26" ht="26.25" hidden="1" thickTop="1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125" t="s">
        <v>3218</v>
      </c>
      <c r="M699" s="1191"/>
      <c r="N699" s="1193"/>
      <c r="O699" s="1194"/>
      <c r="Q699" s="1193"/>
      <c r="R699" s="499"/>
      <c r="S699" s="1192"/>
      <c r="T699" s="1192"/>
      <c r="V699" s="1192"/>
      <c r="W699" s="1192"/>
      <c r="X699" s="499"/>
      <c r="Y699" s="501"/>
      <c r="Z699" s="499"/>
    </row>
    <row r="700" spans="1:26" s="291" customFormat="1" ht="16.5" thickTop="1" thickBot="1">
      <c r="A700" s="265"/>
      <c r="K700" s="545"/>
      <c r="L700" s="532"/>
      <c r="M700" s="499"/>
      <c r="N700" s="517"/>
      <c r="O700" s="517"/>
      <c r="Q700" s="517"/>
      <c r="R700" s="554"/>
      <c r="S700" s="499"/>
      <c r="T700" s="499"/>
      <c r="V700" s="499"/>
      <c r="W700" s="499"/>
      <c r="X700" s="499"/>
      <c r="Y700" s="501"/>
      <c r="Z700" s="499"/>
    </row>
    <row r="701" spans="1:26" ht="17.25" thickTop="1" thickBot="1">
      <c r="B701" s="110" t="s">
        <v>1519</v>
      </c>
      <c r="C701" s="242" t="s">
        <v>3766</v>
      </c>
      <c r="D701" s="243"/>
      <c r="E701" s="112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0</v>
      </c>
      <c r="N701" s="298">
        <f>SUM(N704:N717)</f>
        <v>0</v>
      </c>
      <c r="O701" s="298">
        <f>+N701-M701</f>
        <v>0</v>
      </c>
      <c r="Q701" s="298">
        <f>SUM(Q704:Q717)</f>
        <v>0</v>
      </c>
      <c r="R701" s="519"/>
      <c r="S701" s="115">
        <f>SUM(S704:S717)</f>
        <v>0</v>
      </c>
      <c r="T701" s="115">
        <f>SUM(T704:T717)</f>
        <v>0</v>
      </c>
      <c r="V701" s="115">
        <f>SUM(V704:V717)</f>
        <v>0</v>
      </c>
      <c r="W701" s="115">
        <f>SUM(W704:W717)</f>
        <v>0</v>
      </c>
      <c r="X701" s="519"/>
      <c r="Y701" s="501"/>
      <c r="Z701" s="519"/>
    </row>
    <row r="702" spans="1:26" s="291" customFormat="1" ht="9" customHeight="1" thickTop="1" thickBot="1">
      <c r="A702" s="265"/>
      <c r="K702" s="540"/>
      <c r="L702" s="466"/>
      <c r="M702" s="265"/>
      <c r="N702" s="379"/>
      <c r="O702" s="379"/>
      <c r="Q702" s="379"/>
      <c r="R702" s="554"/>
      <c r="S702" s="265"/>
      <c r="T702" s="265"/>
      <c r="V702" s="265"/>
      <c r="W702" s="265"/>
      <c r="X702" s="501"/>
      <c r="Y702" s="501"/>
      <c r="Z702" s="501"/>
    </row>
    <row r="703" spans="1:26" s="291" customFormat="1" ht="39" thickBot="1">
      <c r="A703" s="265"/>
      <c r="B703" s="102" t="s">
        <v>3221</v>
      </c>
      <c r="C703" s="245" t="s">
        <v>48</v>
      </c>
      <c r="D703" s="245"/>
      <c r="E703" s="246"/>
      <c r="F703" s="246"/>
      <c r="G703" s="246"/>
      <c r="H703" s="246"/>
      <c r="I703" s="246"/>
      <c r="J703" s="246"/>
      <c r="K703" s="302" t="s">
        <v>3222</v>
      </c>
      <c r="L703" s="135"/>
      <c r="M703" s="328" t="str">
        <f>+$M$10</f>
        <v>Valore netto al 31/12/2017</v>
      </c>
      <c r="N703" s="779" t="str">
        <f>N$10</f>
        <v>Valore netto al 31/12/2018</v>
      </c>
      <c r="O703" s="779" t="s">
        <v>4064</v>
      </c>
      <c r="P703" s="806"/>
      <c r="Q703" s="779" t="str">
        <f>Q$10</f>
        <v>Prechiusura al ° trimestre 2018</v>
      </c>
      <c r="R703" s="514"/>
      <c r="S703" s="1145" t="str">
        <f>S$330</f>
        <v>Costi da utilizzo contributi 2018</v>
      </c>
      <c r="T703" s="1143" t="str">
        <f>T$330</f>
        <v>Costi da utilizzo contributi DI CUI SOCIO-SAN</v>
      </c>
      <c r="U703" s="1144"/>
      <c r="V703" s="1142" t="str">
        <f>V$330</f>
        <v>Costi da contributi 2018</v>
      </c>
      <c r="W703" s="1143" t="str">
        <f>W$330</f>
        <v>Costi da contributi DI CUI SOCIO-SAN</v>
      </c>
      <c r="X703" s="681"/>
      <c r="Y703" s="501"/>
      <c r="Z703" s="681"/>
    </row>
    <row r="704" spans="1:26">
      <c r="B704" s="127" t="s">
        <v>1521</v>
      </c>
      <c r="C704" s="127" t="s">
        <v>3767</v>
      </c>
      <c r="D704" s="127"/>
      <c r="E704" s="127"/>
      <c r="F704" s="127"/>
      <c r="G704" s="127"/>
      <c r="H704" s="127"/>
      <c r="I704" s="127"/>
      <c r="J704" s="127"/>
      <c r="K704" s="314" t="s">
        <v>1524</v>
      </c>
      <c r="L704" s="125" t="s">
        <v>3218</v>
      </c>
      <c r="M704" s="564">
        <f>IF(ISERROR(VLOOKUP($B704,ESTR_PREC!$A$1:$M$6000,4,FALSE))=TRUE,0,VLOOKUP($B704,ESTR_PREC!$A$1:$M$6000,4,FALSE))</f>
        <v>0</v>
      </c>
      <c r="N704" s="225"/>
      <c r="O704" s="560">
        <f t="shared" ref="O704:O709" si="17">+N704-M704</f>
        <v>0</v>
      </c>
      <c r="Q704" s="225"/>
      <c r="R704" s="499"/>
      <c r="S704" s="225"/>
      <c r="T704" s="225"/>
      <c r="V704" s="225"/>
      <c r="W704" s="225"/>
      <c r="X704" s="499"/>
      <c r="Y704" s="501"/>
      <c r="Z704" s="499"/>
    </row>
    <row r="705" spans="1:26">
      <c r="B705" s="127" t="s">
        <v>1527</v>
      </c>
      <c r="C705" s="127" t="s">
        <v>3768</v>
      </c>
      <c r="D705" s="127"/>
      <c r="E705" s="127"/>
      <c r="F705" s="127"/>
      <c r="G705" s="127"/>
      <c r="H705" s="127"/>
      <c r="I705" s="127"/>
      <c r="J705" s="127"/>
      <c r="K705" s="314" t="s">
        <v>1529</v>
      </c>
      <c r="L705" s="125" t="s">
        <v>3218</v>
      </c>
      <c r="M705" s="564">
        <f>IF(ISERROR(VLOOKUP($B705,ESTR_PREC!$A$1:$M$6000,4,FALSE))=TRUE,0,VLOOKUP($B705,ESTR_PREC!$A$1:$M$6000,4,FALSE))</f>
        <v>0</v>
      </c>
      <c r="N705" s="225"/>
      <c r="O705" s="560">
        <f t="shared" si="17"/>
        <v>0</v>
      </c>
      <c r="Q705" s="225"/>
      <c r="R705" s="499"/>
      <c r="S705" s="225"/>
      <c r="T705" s="225"/>
      <c r="V705" s="225"/>
      <c r="W705" s="225"/>
      <c r="X705" s="499"/>
      <c r="Y705" s="501"/>
      <c r="Z705" s="499"/>
    </row>
    <row r="706" spans="1:26">
      <c r="B706" s="127" t="s">
        <v>1530</v>
      </c>
      <c r="C706" s="127" t="s">
        <v>3769</v>
      </c>
      <c r="D706" s="127"/>
      <c r="E706" s="127"/>
      <c r="F706" s="127"/>
      <c r="G706" s="127"/>
      <c r="H706" s="127"/>
      <c r="I706" s="127"/>
      <c r="J706" s="127"/>
      <c r="K706" s="314" t="s">
        <v>1532</v>
      </c>
      <c r="L706" s="125" t="s">
        <v>3218</v>
      </c>
      <c r="M706" s="564">
        <f>IF(ISERROR(VLOOKUP($B706,ESTR_PREC!$A$1:$M$6000,4,FALSE))=TRUE,0,VLOOKUP($B706,ESTR_PREC!$A$1:$M$6000,4,FALSE))</f>
        <v>0</v>
      </c>
      <c r="N706" s="225"/>
      <c r="O706" s="560">
        <f t="shared" si="17"/>
        <v>0</v>
      </c>
      <c r="Q706" s="225"/>
      <c r="R706" s="499"/>
      <c r="S706" s="225"/>
      <c r="T706" s="225"/>
      <c r="V706" s="225"/>
      <c r="W706" s="225"/>
      <c r="X706" s="499"/>
      <c r="Y706" s="501"/>
      <c r="Z706" s="499"/>
    </row>
    <row r="707" spans="1:26">
      <c r="B707" s="127" t="s">
        <v>1533</v>
      </c>
      <c r="C707" s="127" t="s">
        <v>3770</v>
      </c>
      <c r="D707" s="127"/>
      <c r="E707" s="127"/>
      <c r="F707" s="127"/>
      <c r="G707" s="127"/>
      <c r="H707" s="127"/>
      <c r="I707" s="127"/>
      <c r="J707" s="127"/>
      <c r="K707" s="314" t="s">
        <v>1535</v>
      </c>
      <c r="L707" s="125" t="s">
        <v>3218</v>
      </c>
      <c r="M707" s="564">
        <f>IF(ISERROR(VLOOKUP($B707,ESTR_PREC!$A$1:$M$6000,4,FALSE))=TRUE,0,VLOOKUP($B707,ESTR_PREC!$A$1:$M$6000,4,FALSE))</f>
        <v>0</v>
      </c>
      <c r="N707" s="225"/>
      <c r="O707" s="560">
        <f t="shared" si="17"/>
        <v>0</v>
      </c>
      <c r="Q707" s="225"/>
      <c r="R707" s="499"/>
      <c r="S707" s="225"/>
      <c r="T707" s="225"/>
      <c r="V707" s="225"/>
      <c r="W707" s="225"/>
      <c r="X707" s="499"/>
      <c r="Y707" s="501"/>
      <c r="Z707" s="499"/>
    </row>
    <row r="708" spans="1:26">
      <c r="B708" s="127" t="s">
        <v>1536</v>
      </c>
      <c r="C708" s="127" t="s">
        <v>3771</v>
      </c>
      <c r="D708" s="127"/>
      <c r="E708" s="127"/>
      <c r="F708" s="127"/>
      <c r="G708" s="127"/>
      <c r="H708" s="127"/>
      <c r="I708" s="127"/>
      <c r="J708" s="127"/>
      <c r="K708" s="314" t="s">
        <v>1537</v>
      </c>
      <c r="L708" s="125" t="s">
        <v>3218</v>
      </c>
      <c r="M708" s="564">
        <f>IF(ISERROR(VLOOKUP($B708,ESTR_PREC!$A$1:$M$6000,4,FALSE))=TRUE,0,VLOOKUP($B708,ESTR_PREC!$A$1:$M$6000,4,FALSE))</f>
        <v>0</v>
      </c>
      <c r="N708" s="225"/>
      <c r="O708" s="560">
        <f t="shared" si="17"/>
        <v>0</v>
      </c>
      <c r="Q708" s="225"/>
      <c r="R708" s="499"/>
      <c r="S708" s="225"/>
      <c r="T708" s="225"/>
      <c r="V708" s="225"/>
      <c r="W708" s="225"/>
      <c r="X708" s="499"/>
      <c r="Y708" s="501"/>
      <c r="Z708" s="499"/>
    </row>
    <row r="709" spans="1:26" ht="25.5">
      <c r="B709" s="127" t="s">
        <v>1538</v>
      </c>
      <c r="C709" s="127" t="s">
        <v>3772</v>
      </c>
      <c r="D709" s="127"/>
      <c r="E709" s="127"/>
      <c r="F709" s="127"/>
      <c r="G709" s="127"/>
      <c r="H709" s="127"/>
      <c r="I709" s="127"/>
      <c r="J709" s="127"/>
      <c r="K709" s="314" t="s">
        <v>1540</v>
      </c>
      <c r="L709" s="125" t="s">
        <v>3218</v>
      </c>
      <c r="M709" s="564">
        <f>IF(ISERROR(VLOOKUP($B709,ESTR_PREC!$A$1:$M$6000,4,FALSE))=TRUE,0,VLOOKUP($B709,ESTR_PREC!$A$1:$M$6000,4,FALSE))</f>
        <v>0</v>
      </c>
      <c r="N709" s="225"/>
      <c r="O709" s="560">
        <f t="shared" si="17"/>
        <v>0</v>
      </c>
      <c r="Q709" s="225"/>
      <c r="R709" s="499"/>
      <c r="S709" s="225"/>
      <c r="T709" s="225"/>
      <c r="V709" s="225"/>
      <c r="W709" s="225"/>
      <c r="X709" s="499"/>
      <c r="Y709" s="501"/>
      <c r="Z709" s="499"/>
    </row>
    <row r="710" spans="1:26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64">
        <f>IF(ISERROR(VLOOKUP($B710,ESTR_PREC!$A$1:$M$6000,4,FALSE))=TRUE,0,VLOOKUP($B710,ESTR_PREC!$A$1:$M$6000,4,FALSE))</f>
        <v>0</v>
      </c>
      <c r="N710" s="225"/>
      <c r="O710" s="560">
        <f>+N710-M710</f>
        <v>0</v>
      </c>
      <c r="Q710" s="225"/>
      <c r="R710" s="499"/>
      <c r="S710" s="225"/>
      <c r="T710" s="225"/>
      <c r="V710" s="225"/>
      <c r="W710" s="225"/>
      <c r="X710" s="499"/>
      <c r="Y710" s="501"/>
      <c r="Z710" s="499"/>
    </row>
    <row r="711" spans="1:26" hidden="1">
      <c r="B711" s="127" t="s">
        <v>1543</v>
      </c>
      <c r="C711" s="127" t="s">
        <v>3773</v>
      </c>
      <c r="D711" s="127"/>
      <c r="E711" s="127"/>
      <c r="F711" s="127"/>
      <c r="G711" s="127"/>
      <c r="H711" s="127"/>
      <c r="I711" s="127"/>
      <c r="J711" s="127"/>
      <c r="K711" s="314" t="s">
        <v>197</v>
      </c>
      <c r="L711" s="125" t="s">
        <v>3218</v>
      </c>
      <c r="M711" s="815"/>
      <c r="N711" s="858"/>
      <c r="O711" s="827"/>
      <c r="Q711" s="858"/>
      <c r="R711" s="499"/>
      <c r="S711" s="825"/>
      <c r="T711" s="825"/>
      <c r="V711" s="825"/>
      <c r="W711" s="825"/>
      <c r="X711" s="548"/>
      <c r="Y711" s="501"/>
      <c r="Z711" s="548"/>
    </row>
    <row r="712" spans="1:26" ht="15" hidden="1" customHeight="1">
      <c r="B712" s="127" t="s">
        <v>1544</v>
      </c>
      <c r="C712" s="127" t="s">
        <v>3774</v>
      </c>
      <c r="D712" s="127"/>
      <c r="E712" s="127"/>
      <c r="F712" s="127"/>
      <c r="G712" s="127"/>
      <c r="H712" s="127"/>
      <c r="I712" s="127"/>
      <c r="J712" s="127"/>
      <c r="K712" s="314" t="s">
        <v>1545</v>
      </c>
      <c r="L712" s="125" t="s">
        <v>3218</v>
      </c>
      <c r="M712" s="815"/>
      <c r="N712" s="858"/>
      <c r="O712" s="827"/>
      <c r="Q712" s="858"/>
      <c r="R712" s="499"/>
      <c r="S712" s="825"/>
      <c r="T712" s="825"/>
      <c r="V712" s="825"/>
      <c r="W712" s="825"/>
      <c r="X712" s="548"/>
      <c r="Y712" s="501"/>
      <c r="Z712" s="548"/>
    </row>
    <row r="713" spans="1:26" ht="15" hidden="1" customHeight="1">
      <c r="B713" s="127" t="s">
        <v>1546</v>
      </c>
      <c r="C713" s="127" t="s">
        <v>3775</v>
      </c>
      <c r="D713" s="127"/>
      <c r="E713" s="127"/>
      <c r="F713" s="127"/>
      <c r="G713" s="127"/>
      <c r="H713" s="127"/>
      <c r="I713" s="127"/>
      <c r="J713" s="127"/>
      <c r="K713" s="314" t="s">
        <v>205</v>
      </c>
      <c r="L713" s="125" t="s">
        <v>3218</v>
      </c>
      <c r="M713" s="815"/>
      <c r="N713" s="858"/>
      <c r="O713" s="827"/>
      <c r="Q713" s="858"/>
      <c r="R713" s="499"/>
      <c r="S713" s="825"/>
      <c r="T713" s="825"/>
      <c r="V713" s="825"/>
      <c r="W713" s="825"/>
      <c r="X713" s="548"/>
      <c r="Y713" s="501"/>
      <c r="Z713" s="548"/>
    </row>
    <row r="714" spans="1:26" ht="15" hidden="1" customHeight="1">
      <c r="B714" s="127" t="s">
        <v>1547</v>
      </c>
      <c r="C714" s="127" t="s">
        <v>3776</v>
      </c>
      <c r="D714" s="127"/>
      <c r="E714" s="127"/>
      <c r="F714" s="127"/>
      <c r="G714" s="127"/>
      <c r="H714" s="127"/>
      <c r="I714" s="127"/>
      <c r="J714" s="127"/>
      <c r="K714" s="314" t="s">
        <v>215</v>
      </c>
      <c r="L714" s="125" t="s">
        <v>3218</v>
      </c>
      <c r="M714" s="815"/>
      <c r="N714" s="858"/>
      <c r="O714" s="827"/>
      <c r="Q714" s="858"/>
      <c r="R714" s="499"/>
      <c r="S714" s="825"/>
      <c r="T714" s="825"/>
      <c r="V714" s="825"/>
      <c r="W714" s="825"/>
      <c r="X714" s="548"/>
      <c r="Y714" s="501"/>
      <c r="Z714" s="548"/>
    </row>
    <row r="715" spans="1:26" ht="15" hidden="1" customHeight="1">
      <c r="B715" s="127" t="s">
        <v>1549</v>
      </c>
      <c r="C715" s="127" t="s">
        <v>3777</v>
      </c>
      <c r="D715" s="127"/>
      <c r="E715" s="127"/>
      <c r="F715" s="127"/>
      <c r="G715" s="127"/>
      <c r="H715" s="127"/>
      <c r="I715" s="127"/>
      <c r="J715" s="127"/>
      <c r="K715" s="314" t="s">
        <v>1551</v>
      </c>
      <c r="L715" s="125" t="s">
        <v>3218</v>
      </c>
      <c r="M715" s="854"/>
      <c r="N715" s="858"/>
      <c r="O715" s="827"/>
      <c r="Q715" s="858"/>
      <c r="R715" s="499"/>
      <c r="S715" s="825"/>
      <c r="T715" s="825"/>
      <c r="V715" s="825"/>
      <c r="W715" s="825"/>
      <c r="X715" s="548"/>
      <c r="Y715" s="501"/>
      <c r="Z715" s="548"/>
    </row>
    <row r="716" spans="1:26" ht="15" hidden="1" customHeight="1">
      <c r="B716" s="127" t="s">
        <v>1552</v>
      </c>
      <c r="C716" s="127" t="s">
        <v>3778</v>
      </c>
      <c r="D716" s="127"/>
      <c r="E716" s="127"/>
      <c r="F716" s="127"/>
      <c r="G716" s="127"/>
      <c r="H716" s="127"/>
      <c r="I716" s="127"/>
      <c r="J716" s="127"/>
      <c r="K716" s="314" t="s">
        <v>1553</v>
      </c>
      <c r="L716" s="125" t="s">
        <v>3218</v>
      </c>
      <c r="M716" s="854"/>
      <c r="N716" s="858"/>
      <c r="O716" s="827"/>
      <c r="Q716" s="858"/>
      <c r="R716" s="499"/>
      <c r="S716" s="825"/>
      <c r="T716" s="825"/>
      <c r="V716" s="825"/>
      <c r="W716" s="825"/>
      <c r="X716" s="548"/>
      <c r="Y716" s="501"/>
      <c r="Z716" s="548"/>
    </row>
    <row r="717" spans="1:26" ht="15.75" hidden="1" customHeight="1" thickBot="1">
      <c r="B717" s="127" t="s">
        <v>1554</v>
      </c>
      <c r="C717" s="127" t="s">
        <v>3779</v>
      </c>
      <c r="D717" s="127"/>
      <c r="E717" s="127"/>
      <c r="F717" s="127"/>
      <c r="G717" s="127"/>
      <c r="H717" s="127"/>
      <c r="I717" s="127"/>
      <c r="J717" s="127"/>
      <c r="K717" s="314" t="s">
        <v>1555</v>
      </c>
      <c r="L717" s="125" t="s">
        <v>3218</v>
      </c>
      <c r="M717" s="855"/>
      <c r="N717" s="858"/>
      <c r="O717" s="857"/>
      <c r="Q717" s="858"/>
      <c r="R717" s="499"/>
      <c r="S717" s="825"/>
      <c r="T717" s="825"/>
      <c r="V717" s="825"/>
      <c r="W717" s="825"/>
      <c r="X717" s="548"/>
      <c r="Y717" s="501"/>
      <c r="Z717" s="548"/>
    </row>
    <row r="718" spans="1:26" s="291" customFormat="1" ht="16.5" thickBot="1">
      <c r="A718" s="265"/>
      <c r="K718" s="527"/>
      <c r="L718" s="528"/>
      <c r="M718" s="192"/>
      <c r="N718" s="192"/>
      <c r="O718" s="192"/>
      <c r="Q718" s="192"/>
      <c r="R718" s="554"/>
      <c r="S718" s="192"/>
      <c r="T718" s="192"/>
      <c r="V718" s="192"/>
      <c r="W718" s="192"/>
      <c r="X718" s="192"/>
      <c r="Y718" s="501"/>
      <c r="Z718" s="192"/>
    </row>
    <row r="719" spans="1:26" ht="27.75" thickTop="1" thickBot="1">
      <c r="B719" s="110" t="s">
        <v>1556</v>
      </c>
      <c r="C719" s="242" t="s">
        <v>3780</v>
      </c>
      <c r="D719" s="243"/>
      <c r="E719" s="112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0</v>
      </c>
      <c r="N719" s="298">
        <f>SUM(N722:N749)</f>
        <v>0</v>
      </c>
      <c r="O719" s="298">
        <f>+N719-M719</f>
        <v>0</v>
      </c>
      <c r="Q719" s="298">
        <f>SUM(Q722:Q749)</f>
        <v>0</v>
      </c>
      <c r="R719" s="519"/>
      <c r="S719" s="115">
        <f>SUM(S722:S749)</f>
        <v>0</v>
      </c>
      <c r="T719" s="115">
        <f>SUM(T722:T749)</f>
        <v>0</v>
      </c>
      <c r="V719" s="115">
        <f>SUM(V722:V749)</f>
        <v>0</v>
      </c>
      <c r="W719" s="115">
        <f>SUM(W722:W749)</f>
        <v>0</v>
      </c>
      <c r="X719" s="519"/>
      <c r="Y719" s="501"/>
      <c r="Z719" s="519"/>
    </row>
    <row r="720" spans="1:26" s="291" customFormat="1" ht="9" customHeight="1" thickTop="1" thickBot="1">
      <c r="A720" s="265"/>
      <c r="K720" s="540"/>
      <c r="L720" s="466"/>
      <c r="M720" s="265"/>
      <c r="N720" s="379"/>
      <c r="O720" s="379"/>
      <c r="Q720" s="379"/>
      <c r="R720" s="554"/>
      <c r="S720" s="265"/>
      <c r="T720" s="265"/>
      <c r="V720" s="265"/>
      <c r="W720" s="265"/>
      <c r="X720" s="501"/>
      <c r="Y720" s="501"/>
      <c r="Z720" s="501"/>
    </row>
    <row r="721" spans="1:26" s="291" customFormat="1" ht="39" thickBot="1">
      <c r="A721" s="265"/>
      <c r="B721" s="102" t="s">
        <v>3221</v>
      </c>
      <c r="C721" s="245" t="s">
        <v>48</v>
      </c>
      <c r="D721" s="245"/>
      <c r="E721" s="246"/>
      <c r="F721" s="246"/>
      <c r="G721" s="246"/>
      <c r="H721" s="246"/>
      <c r="I721" s="246"/>
      <c r="J721" s="246"/>
      <c r="K721" s="302" t="s">
        <v>3222</v>
      </c>
      <c r="L721" s="135"/>
      <c r="M721" s="328" t="str">
        <f>+$M$10</f>
        <v>Valore netto al 31/12/2017</v>
      </c>
      <c r="N721" s="779" t="str">
        <f>N$10</f>
        <v>Valore netto al 31/12/2018</v>
      </c>
      <c r="O721" s="779" t="s">
        <v>4064</v>
      </c>
      <c r="P721" s="806"/>
      <c r="Q721" s="779" t="str">
        <f>Q$10</f>
        <v>Prechiusura al ° trimestre 2018</v>
      </c>
      <c r="R721" s="514"/>
      <c r="S721" s="1145" t="str">
        <f>S$330</f>
        <v>Costi da utilizzo contributi 2018</v>
      </c>
      <c r="T721" s="1143" t="str">
        <f>T$330</f>
        <v>Costi da utilizzo contributi DI CUI SOCIO-SAN</v>
      </c>
      <c r="U721" s="1144"/>
      <c r="V721" s="1142" t="str">
        <f>V$330</f>
        <v>Costi da contributi 2018</v>
      </c>
      <c r="W721" s="1143" t="str">
        <f>W$330</f>
        <v>Costi da contributi DI CUI SOCIO-SAN</v>
      </c>
      <c r="X721" s="681"/>
      <c r="Y721" s="501"/>
      <c r="Z721" s="681"/>
    </row>
    <row r="722" spans="1:26" hidden="1">
      <c r="B722" s="127" t="s">
        <v>1558</v>
      </c>
      <c r="C722" s="127" t="s">
        <v>3781</v>
      </c>
      <c r="D722" s="127"/>
      <c r="E722" s="127"/>
      <c r="F722" s="127"/>
      <c r="G722" s="127"/>
      <c r="H722" s="127"/>
      <c r="I722" s="127"/>
      <c r="J722" s="127"/>
      <c r="K722" s="181" t="s">
        <v>1560</v>
      </c>
      <c r="L722" s="125" t="s">
        <v>3218</v>
      </c>
      <c r="M722" s="343"/>
      <c r="N722" s="343"/>
      <c r="O722" s="343"/>
      <c r="Q722" s="343"/>
      <c r="R722" s="499"/>
      <c r="S722" s="225"/>
      <c r="T722" s="225"/>
      <c r="V722" s="225"/>
      <c r="W722" s="225"/>
      <c r="X722" s="499"/>
      <c r="Y722" s="501"/>
      <c r="Z722" s="499"/>
    </row>
    <row r="723" spans="1:26" ht="15" hidden="1" customHeight="1">
      <c r="B723" s="139" t="s">
        <v>1564</v>
      </c>
      <c r="C723" s="139" t="s">
        <v>3782</v>
      </c>
      <c r="D723" s="139"/>
      <c r="E723" s="140"/>
      <c r="F723" s="140"/>
      <c r="G723" s="140"/>
      <c r="H723" s="140"/>
      <c r="I723" s="139"/>
      <c r="J723" s="139"/>
      <c r="K723" s="226" t="s">
        <v>1565</v>
      </c>
      <c r="L723" s="141" t="s">
        <v>3218</v>
      </c>
      <c r="M723" s="343"/>
      <c r="N723" s="343"/>
      <c r="O723" s="343"/>
      <c r="Q723" s="343"/>
      <c r="R723" s="499"/>
      <c r="S723" s="225"/>
      <c r="T723" s="225"/>
      <c r="V723" s="225"/>
      <c r="W723" s="225"/>
      <c r="X723" s="499"/>
      <c r="Y723" s="501"/>
      <c r="Z723" s="499"/>
    </row>
    <row r="724" spans="1:26" ht="15" customHeight="1">
      <c r="B724" s="127" t="s">
        <v>1566</v>
      </c>
      <c r="C724" s="127" t="s">
        <v>3783</v>
      </c>
      <c r="D724" s="127"/>
      <c r="E724" s="127"/>
      <c r="F724" s="127"/>
      <c r="G724" s="127"/>
      <c r="H724" s="127"/>
      <c r="I724" s="127"/>
      <c r="J724" s="127"/>
      <c r="K724" s="181" t="s">
        <v>1567</v>
      </c>
      <c r="L724" s="125" t="s">
        <v>3218</v>
      </c>
      <c r="M724" s="564">
        <f>IF(ISERROR(VLOOKUP($B724,ESTR_PREC!$A$1:$M$6000,4,FALSE))=TRUE,0,VLOOKUP($B724,ESTR_PREC!$A$1:$M$6000,4,FALSE))</f>
        <v>0</v>
      </c>
      <c r="N724" s="225"/>
      <c r="O724" s="560">
        <f>+N724-M724</f>
        <v>0</v>
      </c>
      <c r="Q724" s="225"/>
      <c r="R724" s="499"/>
      <c r="S724" s="225"/>
      <c r="T724" s="225"/>
      <c r="V724" s="225"/>
      <c r="W724" s="225"/>
      <c r="X724" s="499"/>
      <c r="Y724" s="501"/>
      <c r="Z724" s="499"/>
    </row>
    <row r="725" spans="1:26" ht="17.25" hidden="1" customHeight="1">
      <c r="B725" s="127" t="s">
        <v>1568</v>
      </c>
      <c r="C725" s="127" t="s">
        <v>3784</v>
      </c>
      <c r="D725" s="127"/>
      <c r="E725" s="127"/>
      <c r="F725" s="127"/>
      <c r="G725" s="127"/>
      <c r="H725" s="127"/>
      <c r="I725" s="127"/>
      <c r="J725" s="127"/>
      <c r="K725" s="181" t="s">
        <v>1570</v>
      </c>
      <c r="L725" s="125" t="s">
        <v>3218</v>
      </c>
      <c r="M725" s="343"/>
      <c r="N725" s="343"/>
      <c r="O725" s="343"/>
      <c r="Q725" s="343"/>
      <c r="R725" s="499"/>
      <c r="S725" s="815"/>
      <c r="T725" s="225"/>
      <c r="V725" s="815"/>
      <c r="W725" s="225"/>
      <c r="X725" s="499"/>
      <c r="Y725" s="501"/>
      <c r="Z725" s="499"/>
    </row>
    <row r="726" spans="1:26" ht="15" hidden="1" customHeight="1">
      <c r="B726" s="139" t="s">
        <v>1571</v>
      </c>
      <c r="C726" s="139" t="s">
        <v>3785</v>
      </c>
      <c r="D726" s="139"/>
      <c r="E726" s="140"/>
      <c r="F726" s="140"/>
      <c r="G726" s="140"/>
      <c r="H726" s="140"/>
      <c r="I726" s="139"/>
      <c r="J726" s="139"/>
      <c r="K726" s="226" t="s">
        <v>1572</v>
      </c>
      <c r="L726" s="141" t="s">
        <v>3218</v>
      </c>
      <c r="M726" s="343"/>
      <c r="N726" s="343"/>
      <c r="O726" s="343"/>
      <c r="Q726" s="343"/>
      <c r="R726" s="499"/>
      <c r="S726" s="815"/>
      <c r="T726" s="225"/>
      <c r="V726" s="815"/>
      <c r="W726" s="225"/>
      <c r="X726" s="499"/>
      <c r="Y726" s="501"/>
      <c r="Z726" s="499"/>
    </row>
    <row r="727" spans="1:26" ht="15" customHeight="1">
      <c r="B727" s="127" t="s">
        <v>1573</v>
      </c>
      <c r="C727" s="127" t="s">
        <v>3786</v>
      </c>
      <c r="D727" s="127"/>
      <c r="E727" s="127"/>
      <c r="F727" s="127"/>
      <c r="G727" s="127"/>
      <c r="H727" s="127"/>
      <c r="I727" s="127"/>
      <c r="J727" s="127"/>
      <c r="K727" s="181" t="s">
        <v>1574</v>
      </c>
      <c r="L727" s="125" t="s">
        <v>3218</v>
      </c>
      <c r="M727" s="564">
        <f>IF(ISERROR(VLOOKUP($B727,ESTR_PREC!$A$1:$M$6000,4,FALSE))=TRUE,0,VLOOKUP($B727,ESTR_PREC!$A$1:$M$6000,4,FALSE))</f>
        <v>0</v>
      </c>
      <c r="N727" s="225"/>
      <c r="O727" s="560">
        <f>+N727-M727</f>
        <v>0</v>
      </c>
      <c r="Q727" s="225"/>
      <c r="R727" s="499"/>
      <c r="S727" s="225"/>
      <c r="T727" s="225"/>
      <c r="V727" s="225"/>
      <c r="W727" s="225"/>
      <c r="X727" s="499"/>
      <c r="Y727" s="501"/>
      <c r="Z727" s="499"/>
    </row>
    <row r="728" spans="1:26" hidden="1">
      <c r="B728" s="127" t="s">
        <v>1575</v>
      </c>
      <c r="C728" s="127" t="s">
        <v>3787</v>
      </c>
      <c r="D728" s="127"/>
      <c r="E728" s="127"/>
      <c r="F728" s="127"/>
      <c r="G728" s="127"/>
      <c r="H728" s="127"/>
      <c r="I728" s="127"/>
      <c r="J728" s="127"/>
      <c r="K728" s="181" t="s">
        <v>1576</v>
      </c>
      <c r="L728" s="125" t="s">
        <v>3218</v>
      </c>
      <c r="M728" s="343"/>
      <c r="N728" s="815"/>
      <c r="O728" s="343"/>
      <c r="Q728" s="815"/>
      <c r="R728" s="499"/>
      <c r="S728" s="815"/>
      <c r="T728" s="225"/>
      <c r="V728" s="815"/>
      <c r="W728" s="225"/>
      <c r="X728" s="499"/>
      <c r="Y728" s="501"/>
      <c r="Z728" s="499"/>
    </row>
    <row r="729" spans="1:26" s="291" customFormat="1" hidden="1">
      <c r="A729" s="265"/>
      <c r="B729" s="127" t="s">
        <v>1577</v>
      </c>
      <c r="C729" s="127" t="s">
        <v>3788</v>
      </c>
      <c r="D729" s="127"/>
      <c r="E729" s="127"/>
      <c r="F729" s="127"/>
      <c r="G729" s="127"/>
      <c r="H729" s="127"/>
      <c r="I729" s="127"/>
      <c r="J729" s="127"/>
      <c r="K729" s="304" t="s">
        <v>1578</v>
      </c>
      <c r="L729" s="125" t="s">
        <v>3218</v>
      </c>
      <c r="M729" s="343"/>
      <c r="N729" s="343"/>
      <c r="O729" s="343"/>
      <c r="P729" s="265"/>
      <c r="Q729" s="343"/>
      <c r="R729" s="499"/>
      <c r="S729" s="815"/>
      <c r="T729" s="225"/>
      <c r="U729" s="265"/>
      <c r="V729" s="815"/>
      <c r="W729" s="225"/>
      <c r="X729" s="499"/>
      <c r="Y729" s="501"/>
      <c r="Z729" s="499"/>
    </row>
    <row r="730" spans="1:26" ht="15" hidden="1" customHeight="1">
      <c r="B730" s="139" t="s">
        <v>1579</v>
      </c>
      <c r="C730" s="139" t="s">
        <v>3789</v>
      </c>
      <c r="D730" s="139"/>
      <c r="E730" s="140"/>
      <c r="F730" s="140"/>
      <c r="G730" s="140"/>
      <c r="H730" s="140"/>
      <c r="I730" s="139"/>
      <c r="J730" s="139"/>
      <c r="K730" s="226" t="s">
        <v>1581</v>
      </c>
      <c r="L730" s="141" t="s">
        <v>3218</v>
      </c>
      <c r="M730" s="343"/>
      <c r="N730" s="343"/>
      <c r="O730" s="343"/>
      <c r="Q730" s="343"/>
      <c r="R730" s="499"/>
      <c r="S730" s="815"/>
      <c r="T730" s="225"/>
      <c r="V730" s="815"/>
      <c r="W730" s="225"/>
      <c r="X730" s="499"/>
      <c r="Y730" s="501"/>
      <c r="Z730" s="499"/>
    </row>
    <row r="731" spans="1:26" ht="15" customHeight="1">
      <c r="B731" s="127" t="s">
        <v>1582</v>
      </c>
      <c r="C731" s="127" t="s">
        <v>3790</v>
      </c>
      <c r="D731" s="127"/>
      <c r="E731" s="127"/>
      <c r="F731" s="127"/>
      <c r="G731" s="127"/>
      <c r="H731" s="127"/>
      <c r="I731" s="127"/>
      <c r="J731" s="127"/>
      <c r="K731" s="181" t="s">
        <v>1583</v>
      </c>
      <c r="L731" s="125" t="s">
        <v>3218</v>
      </c>
      <c r="M731" s="564">
        <f>IF(ISERROR(VLOOKUP($B731,ESTR_PREC!$A$1:$M$6000,4,FALSE))=TRUE,0,VLOOKUP($B731,ESTR_PREC!$A$1:$M$6000,4,FALSE))</f>
        <v>0</v>
      </c>
      <c r="N731" s="225"/>
      <c r="O731" s="560">
        <f>+N731-M731</f>
        <v>0</v>
      </c>
      <c r="Q731" s="225"/>
      <c r="R731" s="499"/>
      <c r="S731" s="225"/>
      <c r="T731" s="225"/>
      <c r="V731" s="225"/>
      <c r="W731" s="225"/>
      <c r="X731" s="499"/>
      <c r="Y731" s="501"/>
      <c r="Z731" s="499"/>
    </row>
    <row r="732" spans="1:26" hidden="1">
      <c r="B732" s="127" t="s">
        <v>1584</v>
      </c>
      <c r="C732" s="127" t="s">
        <v>3791</v>
      </c>
      <c r="D732" s="127"/>
      <c r="E732" s="127"/>
      <c r="F732" s="127"/>
      <c r="G732" s="127"/>
      <c r="H732" s="127"/>
      <c r="I732" s="127"/>
      <c r="J732" s="127"/>
      <c r="K732" s="181" t="s">
        <v>1586</v>
      </c>
      <c r="L732" s="125" t="s">
        <v>3218</v>
      </c>
      <c r="M732" s="343"/>
      <c r="N732" s="343"/>
      <c r="O732" s="343"/>
      <c r="Q732" s="343"/>
      <c r="R732" s="499"/>
      <c r="S732" s="815"/>
      <c r="T732" s="225"/>
      <c r="V732" s="815"/>
      <c r="W732" s="225"/>
      <c r="X732" s="499"/>
      <c r="Y732" s="501"/>
      <c r="Z732" s="499"/>
    </row>
    <row r="733" spans="1:26" ht="15" hidden="1" customHeight="1">
      <c r="B733" s="139" t="s">
        <v>1587</v>
      </c>
      <c r="C733" s="139" t="s">
        <v>3792</v>
      </c>
      <c r="D733" s="139"/>
      <c r="E733" s="140"/>
      <c r="F733" s="140"/>
      <c r="G733" s="140"/>
      <c r="H733" s="140"/>
      <c r="I733" s="139"/>
      <c r="J733" s="139"/>
      <c r="K733" s="226" t="s">
        <v>4301</v>
      </c>
      <c r="L733" s="141" t="s">
        <v>3218</v>
      </c>
      <c r="M733" s="343"/>
      <c r="N733" s="343"/>
      <c r="O733" s="343"/>
      <c r="Q733" s="343"/>
      <c r="R733" s="499"/>
      <c r="S733" s="815"/>
      <c r="T733" s="225"/>
      <c r="V733" s="815"/>
      <c r="W733" s="225"/>
      <c r="X733" s="499"/>
      <c r="Y733" s="501"/>
      <c r="Z733" s="499"/>
    </row>
    <row r="734" spans="1:26" ht="15" customHeight="1">
      <c r="B734" s="127" t="s">
        <v>1589</v>
      </c>
      <c r="C734" s="127" t="s">
        <v>3794</v>
      </c>
      <c r="D734" s="127"/>
      <c r="E734" s="127"/>
      <c r="F734" s="127"/>
      <c r="G734" s="127"/>
      <c r="H734" s="127"/>
      <c r="I734" s="127"/>
      <c r="J734" s="127"/>
      <c r="K734" s="181" t="s">
        <v>1590</v>
      </c>
      <c r="L734" s="125" t="s">
        <v>3218</v>
      </c>
      <c r="M734" s="564">
        <f>IF(ISERROR(VLOOKUP($B734,ESTR_PREC!$A$1:$M$6000,4,FALSE))=TRUE,0,VLOOKUP($B734,ESTR_PREC!$A$1:$M$6000,4,FALSE))</f>
        <v>0</v>
      </c>
      <c r="N734" s="225"/>
      <c r="O734" s="560">
        <f>+N734-M734</f>
        <v>0</v>
      </c>
      <c r="Q734" s="225"/>
      <c r="R734" s="499"/>
      <c r="S734" s="225"/>
      <c r="T734" s="225"/>
      <c r="V734" s="225"/>
      <c r="W734" s="225"/>
      <c r="X734" s="499"/>
      <c r="Y734" s="501"/>
      <c r="Z734" s="499"/>
    </row>
    <row r="735" spans="1:26" ht="15" hidden="1" customHeight="1">
      <c r="B735" s="139" t="s">
        <v>1591</v>
      </c>
      <c r="C735" s="139" t="s">
        <v>3795</v>
      </c>
      <c r="D735" s="139"/>
      <c r="E735" s="140"/>
      <c r="F735" s="140"/>
      <c r="G735" s="140"/>
      <c r="H735" s="140"/>
      <c r="I735" s="139"/>
      <c r="J735" s="139"/>
      <c r="K735" s="226" t="s">
        <v>1592</v>
      </c>
      <c r="L735" s="141" t="s">
        <v>3218</v>
      </c>
      <c r="M735" s="343"/>
      <c r="N735" s="343"/>
      <c r="O735" s="343"/>
      <c r="Q735" s="343"/>
      <c r="R735" s="499"/>
      <c r="S735" s="815"/>
      <c r="T735" s="225"/>
      <c r="V735" s="815"/>
      <c r="W735" s="225"/>
      <c r="X735" s="499"/>
      <c r="Y735" s="501"/>
      <c r="Z735" s="499"/>
    </row>
    <row r="736" spans="1:26" hidden="1">
      <c r="B736" s="127" t="s">
        <v>1593</v>
      </c>
      <c r="C736" s="127" t="s">
        <v>3796</v>
      </c>
      <c r="D736" s="127"/>
      <c r="E736" s="127"/>
      <c r="F736" s="127"/>
      <c r="G736" s="127"/>
      <c r="H736" s="127"/>
      <c r="I736" s="127"/>
      <c r="J736" s="127"/>
      <c r="K736" s="181" t="s">
        <v>1595</v>
      </c>
      <c r="L736" s="125" t="s">
        <v>3218</v>
      </c>
      <c r="M736" s="343"/>
      <c r="N736" s="343"/>
      <c r="O736" s="343"/>
      <c r="Q736" s="343"/>
      <c r="R736" s="499"/>
      <c r="S736" s="815"/>
      <c r="T736" s="225"/>
      <c r="V736" s="815"/>
      <c r="W736" s="225"/>
      <c r="X736" s="499"/>
      <c r="Y736" s="501"/>
      <c r="Z736" s="499"/>
    </row>
    <row r="737" spans="1:26" hidden="1">
      <c r="B737" s="127" t="s">
        <v>1596</v>
      </c>
      <c r="C737" s="127" t="s">
        <v>3797</v>
      </c>
      <c r="D737" s="127"/>
      <c r="E737" s="127"/>
      <c r="F737" s="127"/>
      <c r="G737" s="127"/>
      <c r="H737" s="127"/>
      <c r="I737" s="127"/>
      <c r="J737" s="127"/>
      <c r="K737" s="181" t="s">
        <v>1598</v>
      </c>
      <c r="L737" s="125" t="s">
        <v>3218</v>
      </c>
      <c r="M737" s="343"/>
      <c r="N737" s="343"/>
      <c r="O737" s="343"/>
      <c r="Q737" s="343"/>
      <c r="R737" s="499"/>
      <c r="S737" s="815"/>
      <c r="T737" s="225"/>
      <c r="V737" s="815"/>
      <c r="W737" s="225"/>
      <c r="X737" s="499"/>
      <c r="Y737" s="501"/>
      <c r="Z737" s="499"/>
    </row>
    <row r="738" spans="1:26" ht="15" hidden="1" customHeight="1">
      <c r="B738" s="139" t="s">
        <v>1599</v>
      </c>
      <c r="C738" s="139" t="s">
        <v>3798</v>
      </c>
      <c r="D738" s="139"/>
      <c r="E738" s="140"/>
      <c r="F738" s="140"/>
      <c r="G738" s="140"/>
      <c r="H738" s="140"/>
      <c r="I738" s="139"/>
      <c r="J738" s="139"/>
      <c r="K738" s="226" t="s">
        <v>1600</v>
      </c>
      <c r="L738" s="141" t="s">
        <v>3218</v>
      </c>
      <c r="M738" s="343"/>
      <c r="N738" s="343"/>
      <c r="O738" s="343"/>
      <c r="Q738" s="343"/>
      <c r="R738" s="499"/>
      <c r="S738" s="815"/>
      <c r="T738" s="225"/>
      <c r="V738" s="815"/>
      <c r="W738" s="225"/>
      <c r="X738" s="499"/>
      <c r="Y738" s="501"/>
      <c r="Z738" s="499"/>
    </row>
    <row r="739" spans="1:26" ht="15" hidden="1" customHeight="1">
      <c r="B739" s="139" t="s">
        <v>1601</v>
      </c>
      <c r="C739" s="139" t="s">
        <v>3799</v>
      </c>
      <c r="D739" s="139"/>
      <c r="E739" s="140"/>
      <c r="F739" s="140"/>
      <c r="G739" s="140"/>
      <c r="H739" s="140"/>
      <c r="I739" s="139"/>
      <c r="J739" s="139"/>
      <c r="K739" s="226" t="s">
        <v>1602</v>
      </c>
      <c r="L739" s="141" t="s">
        <v>3218</v>
      </c>
      <c r="M739" s="343"/>
      <c r="N739" s="343"/>
      <c r="O739" s="343"/>
      <c r="Q739" s="343"/>
      <c r="R739" s="499"/>
      <c r="S739" s="815"/>
      <c r="T739" s="225"/>
      <c r="V739" s="815"/>
      <c r="W739" s="225"/>
      <c r="X739" s="499"/>
      <c r="Y739" s="501"/>
      <c r="Z739" s="499"/>
    </row>
    <row r="740" spans="1:26" ht="15" customHeight="1">
      <c r="B740" s="127" t="s">
        <v>1603</v>
      </c>
      <c r="C740" s="127" t="s">
        <v>3800</v>
      </c>
      <c r="D740" s="127"/>
      <c r="E740" s="127"/>
      <c r="F740" s="127"/>
      <c r="G740" s="127"/>
      <c r="H740" s="127"/>
      <c r="I740" s="127"/>
      <c r="J740" s="127"/>
      <c r="K740" s="181" t="s">
        <v>1604</v>
      </c>
      <c r="L740" s="125" t="s">
        <v>3218</v>
      </c>
      <c r="M740" s="564">
        <f>IF(ISERROR(VLOOKUP($B740,ESTR_PREC!$A$1:$M$6000,4,FALSE))=TRUE,0,VLOOKUP($B740,ESTR_PREC!$A$1:$M$6000,4,FALSE))</f>
        <v>0</v>
      </c>
      <c r="N740" s="225"/>
      <c r="O740" s="560">
        <f>+N740-M740</f>
        <v>0</v>
      </c>
      <c r="Q740" s="225"/>
      <c r="R740" s="499"/>
      <c r="S740" s="225"/>
      <c r="T740" s="225"/>
      <c r="V740" s="225"/>
      <c r="W740" s="225"/>
      <c r="X740" s="499"/>
      <c r="Y740" s="501"/>
      <c r="Z740" s="499"/>
    </row>
    <row r="741" spans="1:26" hidden="1">
      <c r="B741" s="127" t="s">
        <v>1605</v>
      </c>
      <c r="C741" s="127" t="s">
        <v>3801</v>
      </c>
      <c r="D741" s="127"/>
      <c r="E741" s="127"/>
      <c r="F741" s="127"/>
      <c r="G741" s="127"/>
      <c r="H741" s="127"/>
      <c r="I741" s="127"/>
      <c r="J741" s="127"/>
      <c r="K741" s="181" t="s">
        <v>1607</v>
      </c>
      <c r="L741" s="125" t="s">
        <v>3218</v>
      </c>
      <c r="M741" s="343"/>
      <c r="N741" s="343"/>
      <c r="O741" s="343"/>
      <c r="Q741" s="343"/>
      <c r="R741" s="499"/>
      <c r="S741" s="815"/>
      <c r="T741" s="225"/>
      <c r="V741" s="815"/>
      <c r="W741" s="225"/>
      <c r="X741" s="499"/>
      <c r="Y741" s="501"/>
      <c r="Z741" s="499"/>
    </row>
    <row r="742" spans="1:26" ht="15" hidden="1" customHeight="1">
      <c r="B742" s="139" t="s">
        <v>1608</v>
      </c>
      <c r="C742" s="139" t="s">
        <v>3802</v>
      </c>
      <c r="D742" s="139"/>
      <c r="E742" s="140"/>
      <c r="F742" s="140"/>
      <c r="G742" s="140"/>
      <c r="H742" s="140"/>
      <c r="I742" s="139"/>
      <c r="J742" s="139"/>
      <c r="K742" s="226" t="s">
        <v>1609</v>
      </c>
      <c r="L742" s="141" t="s">
        <v>3218</v>
      </c>
      <c r="M742" s="343"/>
      <c r="N742" s="343"/>
      <c r="O742" s="343"/>
      <c r="Q742" s="343"/>
      <c r="R742" s="499"/>
      <c r="S742" s="815"/>
      <c r="T742" s="225"/>
      <c r="V742" s="815"/>
      <c r="W742" s="225"/>
      <c r="X742" s="499"/>
      <c r="Y742" s="501"/>
      <c r="Z742" s="499"/>
    </row>
    <row r="743" spans="1:26" ht="15" hidden="1" customHeight="1">
      <c r="B743" s="139" t="s">
        <v>1610</v>
      </c>
      <c r="C743" s="139" t="s">
        <v>3803</v>
      </c>
      <c r="D743" s="139"/>
      <c r="E743" s="140"/>
      <c r="F743" s="140"/>
      <c r="G743" s="140"/>
      <c r="H743" s="140"/>
      <c r="I743" s="139"/>
      <c r="J743" s="139"/>
      <c r="K743" s="226" t="s">
        <v>1611</v>
      </c>
      <c r="L743" s="141" t="s">
        <v>3218</v>
      </c>
      <c r="M743" s="343"/>
      <c r="N743" s="343"/>
      <c r="O743" s="343"/>
      <c r="Q743" s="343"/>
      <c r="R743" s="499"/>
      <c r="S743" s="815"/>
      <c r="T743" s="225"/>
      <c r="V743" s="815"/>
      <c r="W743" s="225"/>
      <c r="X743" s="499"/>
      <c r="Y743" s="501"/>
      <c r="Z743" s="499"/>
    </row>
    <row r="744" spans="1:26" ht="15" customHeight="1">
      <c r="B744" s="127" t="s">
        <v>1612</v>
      </c>
      <c r="C744" s="127" t="s">
        <v>3804</v>
      </c>
      <c r="D744" s="127"/>
      <c r="E744" s="127"/>
      <c r="F744" s="127"/>
      <c r="G744" s="127"/>
      <c r="H744" s="127"/>
      <c r="I744" s="127"/>
      <c r="J744" s="127"/>
      <c r="K744" s="181" t="s">
        <v>1613</v>
      </c>
      <c r="L744" s="125" t="s">
        <v>3218</v>
      </c>
      <c r="M744" s="564">
        <f>IF(ISERROR(VLOOKUP($B744,ESTR_PREC!$A$1:$M$6000,4,FALSE))=TRUE,0,VLOOKUP($B744,ESTR_PREC!$A$1:$M$6000,4,FALSE))</f>
        <v>0</v>
      </c>
      <c r="N744" s="225"/>
      <c r="O744" s="560">
        <f>+N744-M744</f>
        <v>0</v>
      </c>
      <c r="Q744" s="225"/>
      <c r="R744" s="499"/>
      <c r="S744" s="225"/>
      <c r="T744" s="225"/>
      <c r="V744" s="225"/>
      <c r="W744" s="225"/>
      <c r="X744" s="499"/>
      <c r="Y744" s="501"/>
      <c r="Z744" s="499"/>
    </row>
    <row r="745" spans="1:26" s="291" customFormat="1" ht="25.5" hidden="1">
      <c r="A745" s="265"/>
      <c r="B745" s="127" t="s">
        <v>1614</v>
      </c>
      <c r="C745" s="127" t="s">
        <v>3805</v>
      </c>
      <c r="D745" s="127"/>
      <c r="E745" s="127"/>
      <c r="F745" s="127"/>
      <c r="G745" s="127"/>
      <c r="H745" s="127"/>
      <c r="I745" s="127"/>
      <c r="J745" s="127"/>
      <c r="K745" s="304" t="s">
        <v>1616</v>
      </c>
      <c r="L745" s="125" t="s">
        <v>3218</v>
      </c>
      <c r="M745" s="343"/>
      <c r="N745" s="343"/>
      <c r="O745" s="343"/>
      <c r="P745" s="265"/>
      <c r="Q745" s="343"/>
      <c r="R745" s="499"/>
      <c r="S745" s="225"/>
      <c r="T745" s="225"/>
      <c r="U745" s="265"/>
      <c r="V745" s="225"/>
      <c r="W745" s="225"/>
      <c r="X745" s="499"/>
      <c r="Y745" s="501"/>
      <c r="Z745" s="499"/>
    </row>
    <row r="746" spans="1:26" s="291" customFormat="1" ht="25.5" hidden="1">
      <c r="A746" s="265"/>
      <c r="B746" s="127" t="s">
        <v>1619</v>
      </c>
      <c r="C746" s="127" t="s">
        <v>3806</v>
      </c>
      <c r="D746" s="127"/>
      <c r="E746" s="127"/>
      <c r="F746" s="127"/>
      <c r="G746" s="127"/>
      <c r="H746" s="127"/>
      <c r="I746" s="127"/>
      <c r="J746" s="127"/>
      <c r="K746" s="304" t="s">
        <v>1621</v>
      </c>
      <c r="L746" s="125" t="s">
        <v>3218</v>
      </c>
      <c r="M746" s="343"/>
      <c r="N746" s="343"/>
      <c r="O746" s="343"/>
      <c r="P746" s="265"/>
      <c r="Q746" s="343"/>
      <c r="R746" s="499"/>
      <c r="S746" s="225"/>
      <c r="T746" s="225"/>
      <c r="U746" s="265"/>
      <c r="V746" s="225"/>
      <c r="W746" s="225"/>
      <c r="X746" s="499"/>
      <c r="Y746" s="501"/>
      <c r="Z746" s="499"/>
    </row>
    <row r="747" spans="1:26" s="291" customFormat="1" ht="25.5" hidden="1">
      <c r="A747" s="265"/>
      <c r="B747" s="127" t="s">
        <v>1622</v>
      </c>
      <c r="C747" s="127" t="s">
        <v>3807</v>
      </c>
      <c r="D747" s="127"/>
      <c r="E747" s="127"/>
      <c r="F747" s="127"/>
      <c r="G747" s="127"/>
      <c r="H747" s="127"/>
      <c r="I747" s="127"/>
      <c r="J747" s="127"/>
      <c r="K747" s="181" t="s">
        <v>1623</v>
      </c>
      <c r="L747" s="125" t="s">
        <v>3218</v>
      </c>
      <c r="M747" s="343"/>
      <c r="N747" s="343"/>
      <c r="O747" s="343"/>
      <c r="P747" s="265"/>
      <c r="Q747" s="343"/>
      <c r="R747" s="499"/>
      <c r="S747" s="225"/>
      <c r="T747" s="225"/>
      <c r="U747" s="265"/>
      <c r="V747" s="225"/>
      <c r="W747" s="225"/>
      <c r="X747" s="499"/>
      <c r="Y747" s="501"/>
      <c r="Z747" s="499"/>
    </row>
    <row r="748" spans="1:26" s="291" customFormat="1" ht="25.5" hidden="1">
      <c r="A748" s="265"/>
      <c r="B748" s="127" t="s">
        <v>1624</v>
      </c>
      <c r="C748" s="127" t="s">
        <v>3808</v>
      </c>
      <c r="D748" s="127"/>
      <c r="E748" s="127"/>
      <c r="F748" s="127"/>
      <c r="G748" s="127"/>
      <c r="H748" s="127"/>
      <c r="I748" s="127"/>
      <c r="J748" s="127"/>
      <c r="K748" s="181" t="s">
        <v>1626</v>
      </c>
      <c r="L748" s="125" t="s">
        <v>3218</v>
      </c>
      <c r="M748" s="343"/>
      <c r="N748" s="343"/>
      <c r="O748" s="343"/>
      <c r="P748" s="265"/>
      <c r="Q748" s="343"/>
      <c r="R748" s="499"/>
      <c r="S748" s="225"/>
      <c r="T748" s="225"/>
      <c r="U748" s="265"/>
      <c r="V748" s="225"/>
      <c r="W748" s="225"/>
      <c r="X748" s="499"/>
      <c r="Y748" s="501"/>
      <c r="Z748" s="499"/>
    </row>
    <row r="749" spans="1:26" ht="26.25" hidden="1" customHeight="1" thickBot="1">
      <c r="B749" s="167" t="s">
        <v>1627</v>
      </c>
      <c r="C749" s="167" t="s">
        <v>3809</v>
      </c>
      <c r="D749" s="167"/>
      <c r="E749" s="167"/>
      <c r="F749" s="167"/>
      <c r="G749" s="167"/>
      <c r="H749" s="167"/>
      <c r="I749" s="167"/>
      <c r="J749" s="167"/>
      <c r="K749" s="306" t="s">
        <v>1628</v>
      </c>
      <c r="L749" s="168" t="s">
        <v>3218</v>
      </c>
      <c r="M749" s="343"/>
      <c r="N749" s="343"/>
      <c r="O749" s="343"/>
      <c r="Q749" s="343"/>
      <c r="R749" s="499"/>
      <c r="S749" s="815"/>
      <c r="T749" s="815"/>
      <c r="V749" s="815"/>
      <c r="W749" s="815"/>
      <c r="X749" s="548"/>
      <c r="Y749" s="501"/>
      <c r="Z749" s="548"/>
    </row>
    <row r="750" spans="1:26" s="291" customFormat="1" ht="15.75" thickBot="1">
      <c r="A750" s="265"/>
      <c r="K750" s="546"/>
      <c r="L750" s="532"/>
      <c r="M750" s="499"/>
      <c r="N750" s="517"/>
      <c r="O750" s="517"/>
      <c r="Q750" s="517"/>
      <c r="R750" s="554"/>
      <c r="S750" s="499"/>
      <c r="T750" s="499"/>
      <c r="V750" s="499"/>
      <c r="W750" s="499"/>
      <c r="X750" s="499"/>
      <c r="Y750" s="501"/>
      <c r="Z750" s="499"/>
    </row>
    <row r="751" spans="1:26" ht="27.75" thickTop="1" thickBot="1">
      <c r="B751" s="110" t="s">
        <v>1629</v>
      </c>
      <c r="C751" s="242" t="s">
        <v>3810</v>
      </c>
      <c r="D751" s="243"/>
      <c r="E751" s="112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0</v>
      </c>
      <c r="N751" s="298">
        <f>SUM(N754:N773)</f>
        <v>0</v>
      </c>
      <c r="O751" s="298">
        <f>+N751-M751</f>
        <v>0</v>
      </c>
      <c r="Q751" s="298">
        <f>SUM(Q754:Q773)</f>
        <v>0</v>
      </c>
      <c r="R751" s="519"/>
      <c r="S751" s="115">
        <f>SUM(S754:S773)</f>
        <v>0</v>
      </c>
      <c r="T751" s="115">
        <f>SUM(T754:T773)</f>
        <v>0</v>
      </c>
      <c r="V751" s="115">
        <f>SUM(V754:V773)</f>
        <v>0</v>
      </c>
      <c r="W751" s="115">
        <f>SUM(W754:W773)</f>
        <v>0</v>
      </c>
      <c r="X751" s="519"/>
      <c r="Y751" s="501"/>
      <c r="Z751" s="519"/>
    </row>
    <row r="752" spans="1:26" s="291" customFormat="1" ht="9" customHeight="1" thickTop="1" thickBot="1">
      <c r="A752" s="265"/>
      <c r="K752" s="540"/>
      <c r="L752" s="466"/>
      <c r="M752" s="265"/>
      <c r="N752" s="379"/>
      <c r="O752" s="379"/>
      <c r="Q752" s="379"/>
      <c r="R752" s="554"/>
      <c r="S752" s="265"/>
      <c r="T752" s="265"/>
      <c r="V752" s="265"/>
      <c r="W752" s="265"/>
      <c r="X752" s="501"/>
      <c r="Y752" s="501"/>
      <c r="Z752" s="501"/>
    </row>
    <row r="753" spans="1:26" s="291" customFormat="1" ht="39" thickBot="1">
      <c r="A753" s="265"/>
      <c r="B753" s="102" t="s">
        <v>3221</v>
      </c>
      <c r="C753" s="245" t="s">
        <v>48</v>
      </c>
      <c r="D753" s="245"/>
      <c r="E753" s="246"/>
      <c r="F753" s="246"/>
      <c r="G753" s="246"/>
      <c r="H753" s="246"/>
      <c r="I753" s="246"/>
      <c r="J753" s="246"/>
      <c r="K753" s="302" t="s">
        <v>3222</v>
      </c>
      <c r="L753" s="135"/>
      <c r="M753" s="328" t="str">
        <f>+$M$10</f>
        <v>Valore netto al 31/12/2017</v>
      </c>
      <c r="N753" s="779" t="str">
        <f>N$10</f>
        <v>Valore netto al 31/12/2018</v>
      </c>
      <c r="O753" s="779" t="s">
        <v>4064</v>
      </c>
      <c r="P753" s="806"/>
      <c r="Q753" s="779" t="str">
        <f>Q$10</f>
        <v>Prechiusura al ° trimestre 2018</v>
      </c>
      <c r="R753" s="514"/>
      <c r="S753" s="1145" t="str">
        <f>S$330</f>
        <v>Costi da utilizzo contributi 2018</v>
      </c>
      <c r="T753" s="1143" t="str">
        <f>T$330</f>
        <v>Costi da utilizzo contributi DI CUI SOCIO-SAN</v>
      </c>
      <c r="U753" s="1144"/>
      <c r="V753" s="1142" t="str">
        <f>V$330</f>
        <v>Costi da contributi 2018</v>
      </c>
      <c r="W753" s="1143" t="str">
        <f>W$330</f>
        <v>Costi da contributi DI CUI SOCIO-SAN</v>
      </c>
      <c r="X753" s="681"/>
      <c r="Y753" s="501"/>
      <c r="Z753" s="681"/>
    </row>
    <row r="754" spans="1:26" ht="25.5">
      <c r="B754" s="127" t="s">
        <v>1631</v>
      </c>
      <c r="C754" s="127" t="s">
        <v>3811</v>
      </c>
      <c r="D754" s="127"/>
      <c r="E754" s="127"/>
      <c r="F754" s="127"/>
      <c r="G754" s="127"/>
      <c r="H754" s="127"/>
      <c r="I754" s="127"/>
      <c r="J754" s="127"/>
      <c r="K754" s="304" t="s">
        <v>1634</v>
      </c>
      <c r="L754" s="125" t="s">
        <v>3218</v>
      </c>
      <c r="M754" s="564">
        <f>IF(ISERROR(VLOOKUP($B754,ESTR_PREC!$A$1:$M$6000,4,FALSE))=TRUE,0,VLOOKUP($B754,ESTR_PREC!$A$1:$M$6000,4,FALSE))</f>
        <v>0</v>
      </c>
      <c r="N754" s="225"/>
      <c r="O754" s="560">
        <f>+N754-M754</f>
        <v>0</v>
      </c>
      <c r="Q754" s="225"/>
      <c r="R754" s="499"/>
      <c r="S754" s="225"/>
      <c r="T754" s="225"/>
      <c r="V754" s="225"/>
      <c r="W754" s="225"/>
      <c r="X754" s="499"/>
      <c r="Y754" s="501"/>
      <c r="Z754" s="499"/>
    </row>
    <row r="755" spans="1:26" ht="25.5" hidden="1">
      <c r="B755" s="127" t="s">
        <v>1636</v>
      </c>
      <c r="C755" s="127" t="s">
        <v>3812</v>
      </c>
      <c r="D755" s="127"/>
      <c r="E755" s="127"/>
      <c r="F755" s="127"/>
      <c r="G755" s="127"/>
      <c r="H755" s="127"/>
      <c r="I755" s="127"/>
      <c r="J755" s="127"/>
      <c r="K755" s="304" t="s">
        <v>1637</v>
      </c>
      <c r="L755" s="125" t="s">
        <v>3218</v>
      </c>
      <c r="M755" s="343"/>
      <c r="N755" s="343"/>
      <c r="O755" s="343"/>
      <c r="Q755" s="343"/>
      <c r="R755" s="499"/>
      <c r="S755" s="815"/>
      <c r="T755" s="815"/>
      <c r="V755" s="815"/>
      <c r="W755" s="225"/>
      <c r="X755" s="499"/>
      <c r="Y755" s="501"/>
      <c r="Z755" s="499"/>
    </row>
    <row r="756" spans="1:26" hidden="1">
      <c r="A756" s="738"/>
      <c r="B756" s="774" t="s">
        <v>1638</v>
      </c>
      <c r="C756" s="773" t="s">
        <v>3813</v>
      </c>
      <c r="D756" s="739"/>
      <c r="E756" s="739"/>
      <c r="F756" s="739"/>
      <c r="G756" s="739"/>
      <c r="H756" s="739"/>
      <c r="I756" s="739"/>
      <c r="J756" s="739"/>
      <c r="K756" s="743" t="s">
        <v>1639</v>
      </c>
      <c r="L756" s="125" t="s">
        <v>3218</v>
      </c>
      <c r="M756" s="343"/>
      <c r="N756" s="343"/>
      <c r="O756" s="343"/>
      <c r="Q756" s="343"/>
      <c r="R756" s="499"/>
      <c r="S756" s="815"/>
      <c r="T756" s="815"/>
      <c r="V756" s="815"/>
      <c r="W756" s="225"/>
      <c r="X756" s="499"/>
      <c r="Y756" s="501"/>
      <c r="Z756" s="499"/>
    </row>
    <row r="757" spans="1:26" hidden="1">
      <c r="B757" s="127" t="s">
        <v>1640</v>
      </c>
      <c r="C757" s="127" t="s">
        <v>3814</v>
      </c>
      <c r="D757" s="127"/>
      <c r="E757" s="127"/>
      <c r="F757" s="127"/>
      <c r="G757" s="127"/>
      <c r="H757" s="127"/>
      <c r="I757" s="127"/>
      <c r="J757" s="127"/>
      <c r="K757" s="319" t="s">
        <v>1642</v>
      </c>
      <c r="L757" s="125" t="s">
        <v>3218</v>
      </c>
      <c r="M757" s="343"/>
      <c r="N757" s="343"/>
      <c r="O757" s="343"/>
      <c r="Q757" s="343"/>
      <c r="R757" s="499"/>
      <c r="S757" s="815"/>
      <c r="T757" s="815"/>
      <c r="V757" s="815"/>
      <c r="W757" s="225"/>
      <c r="X757" s="499"/>
      <c r="Y757" s="501"/>
      <c r="Z757" s="499"/>
    </row>
    <row r="758" spans="1:26" hidden="1">
      <c r="B758" s="127" t="s">
        <v>1644</v>
      </c>
      <c r="C758" s="127" t="s">
        <v>3815</v>
      </c>
      <c r="D758" s="127"/>
      <c r="E758" s="127"/>
      <c r="F758" s="127"/>
      <c r="G758" s="127"/>
      <c r="H758" s="127"/>
      <c r="I758" s="127"/>
      <c r="J758" s="127"/>
      <c r="K758" s="319" t="s">
        <v>1645</v>
      </c>
      <c r="L758" s="125" t="s">
        <v>3218</v>
      </c>
      <c r="M758" s="343"/>
      <c r="N758" s="343"/>
      <c r="O758" s="343"/>
      <c r="Q758" s="343"/>
      <c r="R758" s="499"/>
      <c r="S758" s="815"/>
      <c r="T758" s="815"/>
      <c r="V758" s="815"/>
      <c r="W758" s="225"/>
      <c r="X758" s="499"/>
      <c r="Y758" s="501"/>
      <c r="Z758" s="499"/>
    </row>
    <row r="759" spans="1:26">
      <c r="B759" s="127" t="s">
        <v>1646</v>
      </c>
      <c r="C759" s="127" t="s">
        <v>3816</v>
      </c>
      <c r="D759" s="127"/>
      <c r="E759" s="127"/>
      <c r="F759" s="127"/>
      <c r="G759" s="127"/>
      <c r="H759" s="127"/>
      <c r="I759" s="127"/>
      <c r="J759" s="127"/>
      <c r="K759" s="181" t="s">
        <v>1647</v>
      </c>
      <c r="L759" s="125" t="s">
        <v>3218</v>
      </c>
      <c r="M759" s="564">
        <f>IF(ISERROR(VLOOKUP($B759,ESTR_PREC!$A$1:$M$6000,4,FALSE))=TRUE,0,VLOOKUP($B759,ESTR_PREC!$A$1:$M$6000,4,FALSE))</f>
        <v>0</v>
      </c>
      <c r="N759" s="225"/>
      <c r="O759" s="560">
        <f>+N759-M759</f>
        <v>0</v>
      </c>
      <c r="Q759" s="225"/>
      <c r="R759" s="499"/>
      <c r="S759" s="225"/>
      <c r="T759" s="225"/>
      <c r="V759" s="225"/>
      <c r="W759" s="225"/>
      <c r="X759" s="499"/>
      <c r="Y759" s="501"/>
      <c r="Z759" s="499"/>
    </row>
    <row r="760" spans="1:26">
      <c r="B760" s="127" t="s">
        <v>1648</v>
      </c>
      <c r="C760" s="127" t="s">
        <v>3817</v>
      </c>
      <c r="D760" s="127"/>
      <c r="E760" s="127"/>
      <c r="F760" s="127"/>
      <c r="G760" s="127"/>
      <c r="H760" s="127"/>
      <c r="I760" s="127"/>
      <c r="J760" s="127"/>
      <c r="K760" s="304" t="s">
        <v>1650</v>
      </c>
      <c r="L760" s="125" t="s">
        <v>3218</v>
      </c>
      <c r="M760" s="564">
        <f>IF(ISERROR(VLOOKUP($B760,ESTR_PREC!$A$1:$M$6000,4,FALSE))=TRUE,0,VLOOKUP($B760,ESTR_PREC!$A$1:$M$6000,4,FALSE))</f>
        <v>0</v>
      </c>
      <c r="N760" s="225"/>
      <c r="O760" s="560">
        <f>+N760-M760</f>
        <v>0</v>
      </c>
      <c r="Q760" s="225"/>
      <c r="R760" s="499"/>
      <c r="S760" s="225"/>
      <c r="T760" s="225"/>
      <c r="V760" s="225"/>
      <c r="W760" s="225"/>
      <c r="X760" s="499"/>
      <c r="Y760" s="501"/>
      <c r="Z760" s="499"/>
    </row>
    <row r="761" spans="1:26" hidden="1">
      <c r="B761" s="127" t="s">
        <v>1651</v>
      </c>
      <c r="C761" s="127" t="s">
        <v>3818</v>
      </c>
      <c r="D761" s="127"/>
      <c r="E761" s="127"/>
      <c r="F761" s="127"/>
      <c r="G761" s="127"/>
      <c r="H761" s="127"/>
      <c r="I761" s="127"/>
      <c r="J761" s="127"/>
      <c r="K761" s="304" t="s">
        <v>1652</v>
      </c>
      <c r="L761" s="125" t="s">
        <v>3218</v>
      </c>
      <c r="M761" s="343"/>
      <c r="N761" s="343"/>
      <c r="O761" s="343"/>
      <c r="Q761" s="343"/>
      <c r="R761" s="499"/>
      <c r="S761" s="815"/>
      <c r="T761" s="815"/>
      <c r="V761" s="815"/>
      <c r="W761" s="815"/>
      <c r="X761" s="499"/>
      <c r="Y761" s="501"/>
      <c r="Z761" s="499"/>
    </row>
    <row r="762" spans="1:26">
      <c r="B762" s="127" t="s">
        <v>1653</v>
      </c>
      <c r="C762" s="127" t="s">
        <v>3819</v>
      </c>
      <c r="D762" s="127"/>
      <c r="E762" s="127"/>
      <c r="F762" s="127"/>
      <c r="G762" s="127"/>
      <c r="H762" s="127"/>
      <c r="I762" s="127"/>
      <c r="J762" s="127"/>
      <c r="K762" s="304" t="s">
        <v>1655</v>
      </c>
      <c r="L762" s="125" t="s">
        <v>3218</v>
      </c>
      <c r="M762" s="564">
        <f>IF(ISERROR(VLOOKUP($B762,ESTR_PREC!$A$1:$M$6000,4,FALSE))=TRUE,0,VLOOKUP($B762,ESTR_PREC!$A$1:$M$6000,4,FALSE))</f>
        <v>0</v>
      </c>
      <c r="N762" s="225"/>
      <c r="O762" s="560">
        <f>+N762-M762</f>
        <v>0</v>
      </c>
      <c r="Q762" s="225"/>
      <c r="R762" s="499"/>
      <c r="S762" s="225"/>
      <c r="T762" s="225"/>
      <c r="V762" s="225"/>
      <c r="W762" s="225"/>
      <c r="X762" s="499"/>
      <c r="Y762" s="501"/>
      <c r="Z762" s="499"/>
    </row>
    <row r="763" spans="1:26" hidden="1">
      <c r="B763" s="127" t="s">
        <v>1657</v>
      </c>
      <c r="C763" s="127" t="s">
        <v>3820</v>
      </c>
      <c r="D763" s="127"/>
      <c r="E763" s="127"/>
      <c r="F763" s="127"/>
      <c r="G763" s="127"/>
      <c r="H763" s="127"/>
      <c r="I763" s="127"/>
      <c r="J763" s="127"/>
      <c r="K763" s="304" t="s">
        <v>1658</v>
      </c>
      <c r="L763" s="125" t="s">
        <v>3218</v>
      </c>
      <c r="M763" s="343"/>
      <c r="N763" s="343"/>
      <c r="O763" s="343"/>
      <c r="Q763" s="343"/>
      <c r="R763" s="499"/>
      <c r="S763" s="815"/>
      <c r="T763" s="815"/>
      <c r="V763" s="815"/>
      <c r="W763" s="225"/>
      <c r="X763" s="499"/>
      <c r="Y763" s="501"/>
      <c r="Z763" s="499"/>
    </row>
    <row r="764" spans="1:26" ht="15.75" customHeight="1">
      <c r="B764" s="127" t="s">
        <v>1659</v>
      </c>
      <c r="C764" s="127" t="s">
        <v>3821</v>
      </c>
      <c r="D764" s="127"/>
      <c r="E764" s="127"/>
      <c r="F764" s="127"/>
      <c r="G764" s="127"/>
      <c r="H764" s="127"/>
      <c r="I764" s="127"/>
      <c r="J764" s="127"/>
      <c r="K764" s="304" t="s">
        <v>1660</v>
      </c>
      <c r="L764" s="125" t="s">
        <v>3218</v>
      </c>
      <c r="M764" s="564">
        <f>IF(ISERROR(VLOOKUP($B764,ESTR_PREC!$A$1:$M$6000,4,FALSE))=TRUE,0,VLOOKUP($B764,ESTR_PREC!$A$1:$M$6000,4,FALSE))</f>
        <v>0</v>
      </c>
      <c r="N764" s="225"/>
      <c r="O764" s="560">
        <f>+N764-M764</f>
        <v>0</v>
      </c>
      <c r="Q764" s="225"/>
      <c r="R764" s="499"/>
      <c r="S764" s="225"/>
      <c r="T764" s="225"/>
      <c r="V764" s="225"/>
      <c r="W764" s="225"/>
      <c r="X764" s="499"/>
      <c r="Y764" s="501"/>
      <c r="Z764" s="499"/>
    </row>
    <row r="765" spans="1:26" ht="15" hidden="1" customHeight="1">
      <c r="B765" s="139" t="s">
        <v>1661</v>
      </c>
      <c r="C765" s="139" t="s">
        <v>3822</v>
      </c>
      <c r="D765" s="139"/>
      <c r="E765" s="140"/>
      <c r="F765" s="140"/>
      <c r="G765" s="140"/>
      <c r="H765" s="140"/>
      <c r="I765" s="139"/>
      <c r="J765" s="139"/>
      <c r="K765" s="226" t="s">
        <v>1662</v>
      </c>
      <c r="L765" s="141" t="s">
        <v>3218</v>
      </c>
      <c r="M765" s="343"/>
      <c r="N765" s="343"/>
      <c r="O765" s="343"/>
      <c r="Q765" s="343"/>
      <c r="R765" s="499"/>
      <c r="S765" s="815"/>
      <c r="T765" s="815"/>
      <c r="V765" s="815"/>
      <c r="W765" s="815"/>
      <c r="X765" s="499"/>
      <c r="Y765" s="501"/>
      <c r="Z765" s="499"/>
    </row>
    <row r="766" spans="1:26">
      <c r="B766" s="127" t="s">
        <v>1663</v>
      </c>
      <c r="C766" s="127" t="s">
        <v>3823</v>
      </c>
      <c r="D766" s="127"/>
      <c r="E766" s="127"/>
      <c r="F766" s="127"/>
      <c r="G766" s="127"/>
      <c r="H766" s="127"/>
      <c r="I766" s="127"/>
      <c r="J766" s="127"/>
      <c r="K766" s="181" t="s">
        <v>1664</v>
      </c>
      <c r="L766" s="125" t="s">
        <v>3218</v>
      </c>
      <c r="M766" s="564">
        <f>IF(ISERROR(VLOOKUP($B766,ESTR_PREC!$A$1:$M$6000,4,FALSE))=TRUE,0,VLOOKUP($B766,ESTR_PREC!$A$1:$M$6000,4,FALSE))</f>
        <v>0</v>
      </c>
      <c r="N766" s="225"/>
      <c r="O766" s="560">
        <f>+N766-M766</f>
        <v>0</v>
      </c>
      <c r="Q766" s="225"/>
      <c r="R766" s="499"/>
      <c r="S766" s="225"/>
      <c r="T766" s="225"/>
      <c r="V766" s="225"/>
      <c r="W766" s="225"/>
      <c r="X766" s="499"/>
      <c r="Y766" s="501"/>
      <c r="Z766" s="499"/>
    </row>
    <row r="767" spans="1:26">
      <c r="B767" s="138" t="s">
        <v>1666</v>
      </c>
      <c r="C767" s="138" t="s">
        <v>3824</v>
      </c>
      <c r="D767" s="138"/>
      <c r="E767" s="138"/>
      <c r="F767" s="138"/>
      <c r="G767" s="138"/>
      <c r="H767" s="138"/>
      <c r="I767" s="138"/>
      <c r="J767" s="138"/>
      <c r="K767" s="316" t="s">
        <v>1667</v>
      </c>
      <c r="L767" s="270" t="s">
        <v>3218</v>
      </c>
      <c r="M767" s="564">
        <f>IF(ISERROR(VLOOKUP($B767,ESTR_PREC!$A$1:$M$6000,4,FALSE))=TRUE,0,VLOOKUP($B767,ESTR_PREC!$A$1:$M$6000,4,FALSE))</f>
        <v>0</v>
      </c>
      <c r="N767" s="225"/>
      <c r="O767" s="560">
        <f>+N767-M767</f>
        <v>0</v>
      </c>
      <c r="Q767" s="225"/>
      <c r="R767" s="499"/>
      <c r="S767" s="225"/>
      <c r="T767" s="225"/>
      <c r="V767" s="225"/>
      <c r="W767" s="225"/>
      <c r="X767" s="499"/>
      <c r="Y767" s="501"/>
      <c r="Z767" s="499"/>
    </row>
    <row r="768" spans="1:26" hidden="1">
      <c r="B768" s="1269" t="s">
        <v>1668</v>
      </c>
      <c r="C768" s="1269" t="s">
        <v>4465</v>
      </c>
      <c r="D768" s="847"/>
      <c r="E768" s="847"/>
      <c r="F768" s="847"/>
      <c r="G768" s="847"/>
      <c r="H768" s="847"/>
      <c r="I768" s="847"/>
      <c r="J768" s="847"/>
      <c r="K768" s="1259" t="s">
        <v>1671</v>
      </c>
      <c r="L768" s="850" t="s">
        <v>3218</v>
      </c>
      <c r="M768" s="343"/>
      <c r="N768" s="343"/>
      <c r="O768" s="343"/>
      <c r="Q768" s="343"/>
      <c r="R768" s="499"/>
      <c r="S768" s="815"/>
      <c r="T768" s="815"/>
      <c r="V768" s="815"/>
      <c r="W768" s="815"/>
      <c r="X768" s="499"/>
      <c r="Y768" s="501"/>
      <c r="Z768" s="499"/>
    </row>
    <row r="769" spans="2:26" hidden="1">
      <c r="B769" s="847" t="s">
        <v>1674</v>
      </c>
      <c r="C769" s="847" t="s">
        <v>3825</v>
      </c>
      <c r="D769" s="847"/>
      <c r="E769" s="847"/>
      <c r="F769" s="847"/>
      <c r="G769" s="847"/>
      <c r="H769" s="847"/>
      <c r="I769" s="847"/>
      <c r="J769" s="847"/>
      <c r="K769" s="1261" t="s">
        <v>1677</v>
      </c>
      <c r="L769" s="850" t="s">
        <v>3218</v>
      </c>
      <c r="M769" s="343"/>
      <c r="N769" s="343"/>
      <c r="O769" s="343"/>
      <c r="Q769" s="343"/>
      <c r="R769" s="499"/>
      <c r="S769" s="225"/>
      <c r="T769" s="225"/>
      <c r="V769" s="225"/>
      <c r="W769" s="225"/>
      <c r="X769" s="499"/>
      <c r="Y769" s="501"/>
      <c r="Z769" s="499"/>
    </row>
    <row r="770" spans="2:26">
      <c r="B770" s="576" t="s">
        <v>1678</v>
      </c>
      <c r="C770" s="576"/>
      <c r="D770" s="576"/>
      <c r="E770" s="576"/>
      <c r="F770" s="576"/>
      <c r="G770" s="576"/>
      <c r="H770" s="1262"/>
      <c r="I770" s="576"/>
      <c r="J770" s="576"/>
      <c r="K770" s="1263" t="s">
        <v>1679</v>
      </c>
      <c r="L770" s="125" t="s">
        <v>3218</v>
      </c>
      <c r="M770" s="564">
        <f>IF(ISERROR(VLOOKUP($B770,ESTR_PREC!$A$1:$M$6000,4,FALSE))=TRUE,0,VLOOKUP($B770,ESTR_PREC!$A$1:$M$6000,4,FALSE))</f>
        <v>0</v>
      </c>
      <c r="N770" s="225"/>
      <c r="O770" s="560">
        <f>+N770-M770</f>
        <v>0</v>
      </c>
      <c r="Q770" s="225"/>
      <c r="R770" s="499"/>
      <c r="S770" s="225"/>
      <c r="T770" s="225"/>
      <c r="V770" s="225"/>
      <c r="W770" s="225"/>
      <c r="X770" s="499"/>
      <c r="Y770" s="501"/>
      <c r="Z770" s="499"/>
    </row>
    <row r="771" spans="2:26">
      <c r="B771" s="576" t="s">
        <v>1680</v>
      </c>
      <c r="C771" s="576"/>
      <c r="D771" s="576"/>
      <c r="E771" s="576"/>
      <c r="F771" s="576"/>
      <c r="G771" s="576"/>
      <c r="H771" s="1262"/>
      <c r="I771" s="576"/>
      <c r="J771" s="576"/>
      <c r="K771" s="1263" t="s">
        <v>1681</v>
      </c>
      <c r="L771" s="125" t="s">
        <v>3218</v>
      </c>
      <c r="M771" s="564">
        <f>IF(ISERROR(VLOOKUP($B771,ESTR_PREC!$A$1:$M$6000,4,FALSE))=TRUE,0,VLOOKUP($B771,ESTR_PREC!$A$1:$M$6000,4,FALSE))</f>
        <v>0</v>
      </c>
      <c r="N771" s="225"/>
      <c r="O771" s="560">
        <f>+N771-M771</f>
        <v>0</v>
      </c>
      <c r="Q771" s="225"/>
      <c r="R771" s="499"/>
      <c r="S771" s="225"/>
      <c r="T771" s="225"/>
      <c r="V771" s="225"/>
      <c r="W771" s="225"/>
      <c r="X771" s="499"/>
      <c r="Y771" s="501"/>
      <c r="Z771" s="499"/>
    </row>
    <row r="772" spans="2:26">
      <c r="B772" s="138" t="s">
        <v>1682</v>
      </c>
      <c r="C772" s="138"/>
      <c r="D772" s="138"/>
      <c r="E772" s="138"/>
      <c r="F772" s="138"/>
      <c r="G772" s="138"/>
      <c r="H772" s="268"/>
      <c r="I772" s="138"/>
      <c r="J772" s="138"/>
      <c r="K772" s="316" t="s">
        <v>1683</v>
      </c>
      <c r="L772" s="125" t="s">
        <v>3218</v>
      </c>
      <c r="M772" s="564">
        <f>IF(ISERROR(VLOOKUP($B772,ESTR_PREC!$A$1:$M$6000,4,FALSE))=TRUE,0,VLOOKUP($B772,ESTR_PREC!$A$1:$M$6000,4,FALSE))</f>
        <v>0</v>
      </c>
      <c r="N772" s="225"/>
      <c r="O772" s="560">
        <f>+N772-M772</f>
        <v>0</v>
      </c>
      <c r="Q772" s="225"/>
      <c r="R772" s="499"/>
      <c r="S772" s="225"/>
      <c r="T772" s="225"/>
      <c r="V772" s="225"/>
      <c r="W772" s="225"/>
      <c r="X772" s="499"/>
      <c r="Y772" s="501"/>
      <c r="Z772" s="499"/>
    </row>
    <row r="773" spans="2:26" ht="15.75" hidden="1" thickBot="1">
      <c r="B773" s="167" t="s">
        <v>1684</v>
      </c>
      <c r="C773" s="167" t="s">
        <v>3827</v>
      </c>
      <c r="D773" s="167"/>
      <c r="E773" s="167"/>
      <c r="F773" s="167"/>
      <c r="G773" s="167"/>
      <c r="H773" s="167"/>
      <c r="I773" s="167"/>
      <c r="J773" s="167"/>
      <c r="K773" s="306" t="s">
        <v>1685</v>
      </c>
      <c r="L773" s="168" t="s">
        <v>3218</v>
      </c>
      <c r="M773" s="343"/>
      <c r="N773" s="343"/>
      <c r="O773" s="343"/>
      <c r="Q773" s="343"/>
      <c r="R773" s="499"/>
      <c r="S773" s="815"/>
      <c r="T773" s="815"/>
      <c r="V773" s="815"/>
      <c r="W773" s="815"/>
      <c r="X773" s="548"/>
      <c r="Y773" s="501"/>
      <c r="Z773" s="548"/>
    </row>
    <row r="774" spans="2:26" ht="15.75">
      <c r="K774" s="527"/>
      <c r="L774" s="528"/>
      <c r="M774" s="192"/>
      <c r="N774" s="192"/>
      <c r="O774" s="192"/>
      <c r="Q774" s="192"/>
      <c r="R774" s="554"/>
      <c r="S774" s="192"/>
      <c r="T774" s="192"/>
      <c r="V774" s="192"/>
      <c r="W774" s="192"/>
      <c r="X774" s="192"/>
      <c r="Y774" s="501"/>
      <c r="Z774" s="192"/>
    </row>
    <row r="775" spans="2:26" ht="16.5" thickBot="1">
      <c r="K775" s="527"/>
      <c r="L775" s="528"/>
      <c r="M775" s="192"/>
      <c r="N775" s="192"/>
      <c r="O775" s="192"/>
      <c r="Q775" s="192"/>
      <c r="R775" s="554"/>
      <c r="S775" s="192"/>
      <c r="T775" s="192"/>
      <c r="V775" s="192"/>
      <c r="W775" s="192"/>
      <c r="X775" s="192"/>
      <c r="Y775" s="501"/>
      <c r="Z775" s="192"/>
    </row>
    <row r="776" spans="2:26" ht="39" thickBot="1">
      <c r="K776" s="529"/>
      <c r="L776" s="465"/>
      <c r="M776" s="328" t="str">
        <f>+$M$10</f>
        <v>Valore netto al 31/12/2017</v>
      </c>
      <c r="N776" s="779" t="str">
        <f>N$10</f>
        <v>Valore netto al 31/12/2018</v>
      </c>
      <c r="O776" s="779" t="s">
        <v>4064</v>
      </c>
      <c r="P776" s="806"/>
      <c r="Q776" s="779" t="str">
        <f>Q$10</f>
        <v>Prechiusura al ° trimestre 2018</v>
      </c>
      <c r="R776" s="514"/>
      <c r="S776" s="1145" t="str">
        <f>S$330</f>
        <v>Costi da utilizzo contributi 2018</v>
      </c>
      <c r="T776" s="1143" t="str">
        <f>T$330</f>
        <v>Costi da utilizzo contributi DI CUI SOCIO-SAN</v>
      </c>
      <c r="U776" s="1144"/>
      <c r="V776" s="1142" t="str">
        <f>V$330</f>
        <v>Costi da contributi 2018</v>
      </c>
      <c r="W776" s="1143" t="str">
        <f>W$330</f>
        <v>Costi da contributi DI CUI SOCIO-SAN</v>
      </c>
      <c r="X776" s="681"/>
      <c r="Y776" s="501"/>
      <c r="Z776" s="681"/>
    </row>
    <row r="777" spans="2:26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313" t="s">
        <v>1687</v>
      </c>
      <c r="L777" s="171" t="s">
        <v>3218</v>
      </c>
      <c r="M777" s="172">
        <f>+M779+M805+M827</f>
        <v>0</v>
      </c>
      <c r="N777" s="172">
        <f>+N779+N805+N827</f>
        <v>0</v>
      </c>
      <c r="O777" s="775">
        <f>+N777-M777</f>
        <v>0</v>
      </c>
      <c r="Q777" s="172">
        <f>+Q779+Q805+Q827</f>
        <v>0</v>
      </c>
      <c r="R777" s="518"/>
      <c r="S777" s="172">
        <f>+S779+S805+S827</f>
        <v>0</v>
      </c>
      <c r="T777" s="172">
        <f>+T779+T805+T827</f>
        <v>0</v>
      </c>
      <c r="V777" s="172">
        <f>+V779+V805+V827</f>
        <v>0</v>
      </c>
      <c r="W777" s="172">
        <f>+W779+W805+W827</f>
        <v>0</v>
      </c>
      <c r="X777" s="518"/>
      <c r="Y777" s="501"/>
      <c r="Z777" s="518"/>
    </row>
    <row r="778" spans="2:26" ht="17.25" thickTop="1" thickBot="1">
      <c r="K778" s="527"/>
      <c r="L778" s="528"/>
      <c r="M778" s="192"/>
      <c r="N778" s="192"/>
      <c r="O778" s="192"/>
      <c r="Q778" s="192"/>
      <c r="R778" s="554"/>
      <c r="S778" s="192"/>
      <c r="T778" s="192"/>
      <c r="V778" s="192"/>
      <c r="W778" s="192"/>
      <c r="X778" s="192"/>
      <c r="Y778" s="501"/>
      <c r="Z778" s="192"/>
    </row>
    <row r="779" spans="2:26" ht="17.25" thickTop="1" thickBot="1">
      <c r="B779" s="110" t="s">
        <v>1688</v>
      </c>
      <c r="C779" s="242" t="s">
        <v>3829</v>
      </c>
      <c r="D779" s="243"/>
      <c r="E779" s="112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0</v>
      </c>
      <c r="N779" s="298">
        <f>SUM(N782:N803)</f>
        <v>0</v>
      </c>
      <c r="O779" s="298">
        <f>+N779-M779</f>
        <v>0</v>
      </c>
      <c r="Q779" s="298">
        <f>SUM(Q782:Q803)</f>
        <v>0</v>
      </c>
      <c r="R779" s="519"/>
      <c r="S779" s="115">
        <f>SUM(S782:S803)</f>
        <v>0</v>
      </c>
      <c r="T779" s="115">
        <f>SUM(T782:T803)</f>
        <v>0</v>
      </c>
      <c r="V779" s="115">
        <f>SUM(V782:V803)</f>
        <v>0</v>
      </c>
      <c r="W779" s="115">
        <f>SUM(W782:W803)</f>
        <v>0</v>
      </c>
      <c r="X779" s="519"/>
      <c r="Y779" s="501"/>
      <c r="Z779" s="519"/>
    </row>
    <row r="780" spans="2:26" ht="9" customHeight="1" thickTop="1" thickBot="1">
      <c r="K780" s="527"/>
      <c r="L780" s="528"/>
      <c r="M780" s="192"/>
      <c r="N780" s="192"/>
      <c r="O780" s="192"/>
      <c r="Q780" s="192"/>
      <c r="R780" s="554"/>
      <c r="S780" s="192"/>
      <c r="T780" s="192"/>
      <c r="V780" s="192"/>
      <c r="W780" s="192"/>
      <c r="X780" s="192"/>
      <c r="Y780" s="501"/>
      <c r="Z780" s="192"/>
    </row>
    <row r="781" spans="2:26" ht="39" thickBot="1">
      <c r="B781" s="102" t="s">
        <v>3221</v>
      </c>
      <c r="C781" s="245" t="s">
        <v>48</v>
      </c>
      <c r="D781" s="245"/>
      <c r="E781" s="246"/>
      <c r="F781" s="246"/>
      <c r="G781" s="246"/>
      <c r="H781" s="246"/>
      <c r="I781" s="246"/>
      <c r="J781" s="246"/>
      <c r="K781" s="302" t="s">
        <v>3222</v>
      </c>
      <c r="L781" s="135"/>
      <c r="M781" s="328" t="str">
        <f>+$M$10</f>
        <v>Valore netto al 31/12/2017</v>
      </c>
      <c r="N781" s="779" t="str">
        <f>N$10</f>
        <v>Valore netto al 31/12/2018</v>
      </c>
      <c r="O781" s="779" t="s">
        <v>4064</v>
      </c>
      <c r="P781" s="806"/>
      <c r="Q781" s="779" t="str">
        <f>Q$10</f>
        <v>Prechiusura al ° trimestre 2018</v>
      </c>
      <c r="R781" s="514"/>
      <c r="S781" s="1145" t="str">
        <f>S$330</f>
        <v>Costi da utilizzo contributi 2018</v>
      </c>
      <c r="T781" s="1143" t="str">
        <f>T$330</f>
        <v>Costi da utilizzo contributi DI CUI SOCIO-SAN</v>
      </c>
      <c r="U781" s="1144"/>
      <c r="V781" s="1142" t="str">
        <f>V$330</f>
        <v>Costi da contributi 2018</v>
      </c>
      <c r="W781" s="1143" t="str">
        <f>W$330</f>
        <v>Costi da contributi DI CUI SOCIO-SAN</v>
      </c>
      <c r="X781" s="681"/>
      <c r="Y781" s="501"/>
      <c r="Z781" s="681"/>
    </row>
    <row r="782" spans="2:26">
      <c r="B782" s="127" t="s">
        <v>1690</v>
      </c>
      <c r="C782" s="127" t="s">
        <v>3830</v>
      </c>
      <c r="D782" s="127"/>
      <c r="E782" s="127"/>
      <c r="F782" s="127"/>
      <c r="G782" s="127"/>
      <c r="H782" s="127"/>
      <c r="I782" s="127"/>
      <c r="J782" s="127"/>
      <c r="K782" s="181" t="s">
        <v>1693</v>
      </c>
      <c r="L782" s="125" t="s">
        <v>3218</v>
      </c>
      <c r="M782" s="564">
        <f>IF(ISERROR(VLOOKUP($B782,ESTR_PREC!$A$1:$M$6000,4,FALSE))=TRUE,0,VLOOKUP($B782,ESTR_PREC!$A$1:$M$6000,4,FALSE))</f>
        <v>0</v>
      </c>
      <c r="N782" s="225"/>
      <c r="O782" s="560">
        <f t="shared" ref="O782:O802" si="18">+N782-M782</f>
        <v>0</v>
      </c>
      <c r="Q782" s="225"/>
      <c r="R782" s="499"/>
      <c r="S782" s="225"/>
      <c r="T782" s="225"/>
      <c r="V782" s="225"/>
      <c r="W782" s="225"/>
      <c r="X782" s="499"/>
      <c r="Y782" s="501"/>
      <c r="Z782" s="499"/>
    </row>
    <row r="783" spans="2:26">
      <c r="B783" s="127" t="s">
        <v>1696</v>
      </c>
      <c r="C783" s="127" t="s">
        <v>3831</v>
      </c>
      <c r="D783" s="127"/>
      <c r="E783" s="127"/>
      <c r="F783" s="127"/>
      <c r="G783" s="127"/>
      <c r="H783" s="127"/>
      <c r="I783" s="127"/>
      <c r="J783" s="127"/>
      <c r="K783" s="183" t="s">
        <v>1698</v>
      </c>
      <c r="L783" s="125" t="s">
        <v>3218</v>
      </c>
      <c r="M783" s="564">
        <f>IF(ISERROR(VLOOKUP($B783,ESTR_PREC!$A$1:$M$6000,4,FALSE))=TRUE,0,VLOOKUP($B783,ESTR_PREC!$A$1:$M$6000,4,FALSE))</f>
        <v>0</v>
      </c>
      <c r="N783" s="225"/>
      <c r="O783" s="560">
        <f t="shared" si="18"/>
        <v>0</v>
      </c>
      <c r="Q783" s="225"/>
      <c r="R783" s="499"/>
      <c r="S783" s="225"/>
      <c r="T783" s="225"/>
      <c r="V783" s="225"/>
      <c r="W783" s="225"/>
      <c r="X783" s="499"/>
      <c r="Y783" s="501"/>
      <c r="Z783" s="499"/>
    </row>
    <row r="784" spans="2:26">
      <c r="B784" s="127" t="s">
        <v>1701</v>
      </c>
      <c r="C784" s="127" t="s">
        <v>3832</v>
      </c>
      <c r="D784" s="127"/>
      <c r="E784" s="127"/>
      <c r="F784" s="127"/>
      <c r="G784" s="127"/>
      <c r="H784" s="127"/>
      <c r="I784" s="127"/>
      <c r="J784" s="127"/>
      <c r="K784" s="183" t="s">
        <v>1703</v>
      </c>
      <c r="L784" s="125" t="s">
        <v>3218</v>
      </c>
      <c r="M784" s="564">
        <f>IF(ISERROR(VLOOKUP($B784,ESTR_PREC!$A$1:$M$6000,4,FALSE))=TRUE,0,VLOOKUP($B784,ESTR_PREC!$A$1:$M$6000,4,FALSE))</f>
        <v>0</v>
      </c>
      <c r="N784" s="225"/>
      <c r="O784" s="560">
        <f t="shared" si="18"/>
        <v>0</v>
      </c>
      <c r="Q784" s="225"/>
      <c r="R784" s="499"/>
      <c r="S784" s="225"/>
      <c r="T784" s="225"/>
      <c r="V784" s="225"/>
      <c r="W784" s="225"/>
      <c r="X784" s="499"/>
      <c r="Y784" s="501"/>
      <c r="Z784" s="499"/>
    </row>
    <row r="785" spans="2:26">
      <c r="B785" s="127" t="s">
        <v>1706</v>
      </c>
      <c r="C785" s="127" t="s">
        <v>3833</v>
      </c>
      <c r="D785" s="127"/>
      <c r="E785" s="127"/>
      <c r="F785" s="127"/>
      <c r="G785" s="127"/>
      <c r="H785" s="127"/>
      <c r="I785" s="127"/>
      <c r="J785" s="127"/>
      <c r="K785" s="320" t="s">
        <v>1708</v>
      </c>
      <c r="L785" s="125" t="s">
        <v>3218</v>
      </c>
      <c r="M785" s="564">
        <f>IF(ISERROR(VLOOKUP($B785,ESTR_PREC!$A$1:$M$6000,4,FALSE))=TRUE,0,VLOOKUP($B785,ESTR_PREC!$A$1:$M$6000,4,FALSE))</f>
        <v>0</v>
      </c>
      <c r="N785" s="225"/>
      <c r="O785" s="560">
        <f t="shared" si="18"/>
        <v>0</v>
      </c>
      <c r="Q785" s="225"/>
      <c r="R785" s="499"/>
      <c r="S785" s="225"/>
      <c r="T785" s="225"/>
      <c r="V785" s="225"/>
      <c r="W785" s="225"/>
      <c r="X785" s="499"/>
      <c r="Y785" s="501"/>
      <c r="Z785" s="499"/>
    </row>
    <row r="786" spans="2:26">
      <c r="B786" s="127" t="s">
        <v>1711</v>
      </c>
      <c r="C786" s="127" t="s">
        <v>3834</v>
      </c>
      <c r="D786" s="127"/>
      <c r="E786" s="127"/>
      <c r="F786" s="127"/>
      <c r="G786" s="127"/>
      <c r="H786" s="127"/>
      <c r="I786" s="127"/>
      <c r="J786" s="127"/>
      <c r="K786" s="183" t="s">
        <v>1713</v>
      </c>
      <c r="L786" s="125" t="s">
        <v>3218</v>
      </c>
      <c r="M786" s="564">
        <f>IF(ISERROR(VLOOKUP($B786,ESTR_PREC!$A$1:$M$6000,4,FALSE))=TRUE,0,VLOOKUP($B786,ESTR_PREC!$A$1:$M$6000,4,FALSE))</f>
        <v>0</v>
      </c>
      <c r="N786" s="225"/>
      <c r="O786" s="560">
        <f t="shared" si="18"/>
        <v>0</v>
      </c>
      <c r="Q786" s="225"/>
      <c r="R786" s="499"/>
      <c r="S786" s="225"/>
      <c r="T786" s="225"/>
      <c r="V786" s="225"/>
      <c r="W786" s="225"/>
      <c r="X786" s="499"/>
      <c r="Y786" s="501"/>
      <c r="Z786" s="499"/>
    </row>
    <row r="787" spans="2:26" ht="25.5">
      <c r="B787" s="127" t="s">
        <v>1716</v>
      </c>
      <c r="C787" s="127" t="s">
        <v>3835</v>
      </c>
      <c r="D787" s="127"/>
      <c r="E787" s="127"/>
      <c r="F787" s="127"/>
      <c r="G787" s="127"/>
      <c r="H787" s="127"/>
      <c r="I787" s="127"/>
      <c r="J787" s="127"/>
      <c r="K787" s="314" t="s">
        <v>1718</v>
      </c>
      <c r="L787" s="125" t="s">
        <v>3218</v>
      </c>
      <c r="M787" s="564">
        <f>IF(ISERROR(VLOOKUP($B787,ESTR_PREC!$A$1:$M$6000,4,FALSE))=TRUE,0,VLOOKUP($B787,ESTR_PREC!$A$1:$M$6000,4,FALSE))</f>
        <v>0</v>
      </c>
      <c r="N787" s="225"/>
      <c r="O787" s="560">
        <f t="shared" si="18"/>
        <v>0</v>
      </c>
      <c r="Q787" s="225"/>
      <c r="R787" s="499"/>
      <c r="S787" s="225"/>
      <c r="T787" s="225"/>
      <c r="V787" s="225"/>
      <c r="W787" s="225"/>
      <c r="X787" s="499"/>
      <c r="Y787" s="501"/>
      <c r="Z787" s="499"/>
    </row>
    <row r="788" spans="2:26">
      <c r="B788" s="127" t="s">
        <v>1719</v>
      </c>
      <c r="C788" s="127" t="s">
        <v>3836</v>
      </c>
      <c r="D788" s="127"/>
      <c r="E788" s="127"/>
      <c r="F788" s="127"/>
      <c r="G788" s="127"/>
      <c r="H788" s="127"/>
      <c r="I788" s="127"/>
      <c r="J788" s="127"/>
      <c r="K788" s="183" t="s">
        <v>1721</v>
      </c>
      <c r="L788" s="125" t="s">
        <v>3218</v>
      </c>
      <c r="M788" s="564">
        <f>IF(ISERROR(VLOOKUP($B788,ESTR_PREC!$A$1:$M$6000,4,FALSE))=TRUE,0,VLOOKUP($B788,ESTR_PREC!$A$1:$M$6000,4,FALSE))</f>
        <v>0</v>
      </c>
      <c r="N788" s="225"/>
      <c r="O788" s="560">
        <f t="shared" si="18"/>
        <v>0</v>
      </c>
      <c r="Q788" s="225"/>
      <c r="R788" s="499"/>
      <c r="S788" s="225"/>
      <c r="T788" s="225"/>
      <c r="V788" s="225"/>
      <c r="W788" s="225"/>
      <c r="X788" s="499"/>
      <c r="Y788" s="501"/>
      <c r="Z788" s="499"/>
    </row>
    <row r="789" spans="2:26">
      <c r="B789" s="127" t="s">
        <v>1724</v>
      </c>
      <c r="C789" s="127" t="s">
        <v>3837</v>
      </c>
      <c r="D789" s="127"/>
      <c r="E789" s="127"/>
      <c r="F789" s="127"/>
      <c r="G789" s="127"/>
      <c r="H789" s="127"/>
      <c r="I789" s="127"/>
      <c r="J789" s="127"/>
      <c r="K789" s="181" t="s">
        <v>1726</v>
      </c>
      <c r="L789" s="125" t="s">
        <v>3218</v>
      </c>
      <c r="M789" s="564">
        <f>IF(ISERROR(VLOOKUP($B789,ESTR_PREC!$A$1:$M$6000,4,FALSE))=TRUE,0,VLOOKUP($B789,ESTR_PREC!$A$1:$M$6000,4,FALSE))</f>
        <v>0</v>
      </c>
      <c r="N789" s="225"/>
      <c r="O789" s="560">
        <f t="shared" si="18"/>
        <v>0</v>
      </c>
      <c r="Q789" s="225"/>
      <c r="R789" s="499"/>
      <c r="S789" s="225"/>
      <c r="T789" s="225"/>
      <c r="V789" s="225"/>
      <c r="W789" s="225"/>
      <c r="X789" s="499"/>
      <c r="Y789" s="501"/>
      <c r="Z789" s="499"/>
    </row>
    <row r="790" spans="2:26">
      <c r="B790" s="127" t="s">
        <v>1729</v>
      </c>
      <c r="C790" s="127" t="s">
        <v>3838</v>
      </c>
      <c r="D790" s="127"/>
      <c r="E790" s="127"/>
      <c r="F790" s="127"/>
      <c r="G790" s="127"/>
      <c r="H790" s="127"/>
      <c r="I790" s="127"/>
      <c r="J790" s="127"/>
      <c r="K790" s="181" t="s">
        <v>1731</v>
      </c>
      <c r="L790" s="125" t="s">
        <v>3218</v>
      </c>
      <c r="M790" s="564">
        <f>IF(ISERROR(VLOOKUP($B790,ESTR_PREC!$A$1:$M$6000,4,FALSE))=TRUE,0,VLOOKUP($B790,ESTR_PREC!$A$1:$M$6000,4,FALSE))</f>
        <v>0</v>
      </c>
      <c r="N790" s="225"/>
      <c r="O790" s="560">
        <f t="shared" si="18"/>
        <v>0</v>
      </c>
      <c r="Q790" s="225"/>
      <c r="R790" s="499"/>
      <c r="S790" s="225"/>
      <c r="T790" s="225"/>
      <c r="V790" s="225"/>
      <c r="W790" s="225"/>
      <c r="X790" s="499"/>
      <c r="Y790" s="501"/>
      <c r="Z790" s="499"/>
    </row>
    <row r="791" spans="2:26">
      <c r="B791" s="127" t="s">
        <v>1734</v>
      </c>
      <c r="C791" s="127" t="s">
        <v>3839</v>
      </c>
      <c r="D791" s="127"/>
      <c r="E791" s="127"/>
      <c r="F791" s="127"/>
      <c r="G791" s="127"/>
      <c r="H791" s="127"/>
      <c r="I791" s="127"/>
      <c r="J791" s="127"/>
      <c r="K791" s="314" t="s">
        <v>1736</v>
      </c>
      <c r="L791" s="125" t="s">
        <v>3218</v>
      </c>
      <c r="M791" s="564">
        <f>IF(ISERROR(VLOOKUP($B791,ESTR_PREC!$A$1:$M$6000,4,FALSE))=TRUE,0,VLOOKUP($B791,ESTR_PREC!$A$1:$M$6000,4,FALSE))</f>
        <v>0</v>
      </c>
      <c r="N791" s="225"/>
      <c r="O791" s="560">
        <f t="shared" si="18"/>
        <v>0</v>
      </c>
      <c r="Q791" s="225"/>
      <c r="R791" s="499"/>
      <c r="S791" s="225"/>
      <c r="T791" s="225"/>
      <c r="V791" s="225"/>
      <c r="W791" s="225"/>
      <c r="X791" s="499"/>
      <c r="Y791" s="501"/>
      <c r="Z791" s="499"/>
    </row>
    <row r="792" spans="2:26">
      <c r="B792" s="127" t="s">
        <v>1739</v>
      </c>
      <c r="C792" s="127" t="s">
        <v>3840</v>
      </c>
      <c r="D792" s="127"/>
      <c r="E792" s="127"/>
      <c r="F792" s="127"/>
      <c r="G792" s="127"/>
      <c r="H792" s="127"/>
      <c r="I792" s="127"/>
      <c r="J792" s="127"/>
      <c r="K792" s="314" t="s">
        <v>1740</v>
      </c>
      <c r="L792" s="125" t="s">
        <v>3218</v>
      </c>
      <c r="M792" s="564">
        <f>IF(ISERROR(VLOOKUP($B792,ESTR_PREC!$A$1:$M$6000,4,FALSE))=TRUE,0,VLOOKUP($B792,ESTR_PREC!$A$1:$M$6000,4,FALSE))</f>
        <v>0</v>
      </c>
      <c r="N792" s="225"/>
      <c r="O792" s="560">
        <f t="shared" si="18"/>
        <v>0</v>
      </c>
      <c r="Q792" s="225"/>
      <c r="R792" s="499"/>
      <c r="S792" s="225"/>
      <c r="T792" s="225"/>
      <c r="V792" s="225"/>
      <c r="W792" s="225"/>
      <c r="X792" s="499"/>
      <c r="Y792" s="501"/>
      <c r="Z792" s="499"/>
    </row>
    <row r="793" spans="2:26">
      <c r="B793" s="127" t="s">
        <v>1743</v>
      </c>
      <c r="C793" s="127" t="s">
        <v>3841</v>
      </c>
      <c r="D793" s="127"/>
      <c r="E793" s="127"/>
      <c r="F793" s="127"/>
      <c r="G793" s="127"/>
      <c r="H793" s="127"/>
      <c r="I793" s="127"/>
      <c r="J793" s="127"/>
      <c r="K793" s="181" t="s">
        <v>1744</v>
      </c>
      <c r="L793" s="125" t="s">
        <v>3218</v>
      </c>
      <c r="M793" s="564">
        <f>IF(ISERROR(VLOOKUP($B793,ESTR_PREC!$A$1:$M$6000,4,FALSE))=TRUE,0,VLOOKUP($B793,ESTR_PREC!$A$1:$M$6000,4,FALSE))</f>
        <v>0</v>
      </c>
      <c r="N793" s="225"/>
      <c r="O793" s="560">
        <f t="shared" si="18"/>
        <v>0</v>
      </c>
      <c r="Q793" s="225"/>
      <c r="R793" s="499"/>
      <c r="S793" s="225"/>
      <c r="T793" s="225"/>
      <c r="V793" s="225"/>
      <c r="W793" s="225"/>
      <c r="X793" s="499"/>
      <c r="Y793" s="501"/>
      <c r="Z793" s="499"/>
    </row>
    <row r="794" spans="2:26">
      <c r="B794" s="127" t="s">
        <v>1747</v>
      </c>
      <c r="C794" s="127" t="s">
        <v>3842</v>
      </c>
      <c r="D794" s="127"/>
      <c r="E794" s="127"/>
      <c r="F794" s="127"/>
      <c r="G794" s="127"/>
      <c r="H794" s="127"/>
      <c r="I794" s="127"/>
      <c r="J794" s="127"/>
      <c r="K794" s="181" t="s">
        <v>1749</v>
      </c>
      <c r="L794" s="125" t="s">
        <v>3218</v>
      </c>
      <c r="M794" s="564">
        <f>IF(ISERROR(VLOOKUP($B794,ESTR_PREC!$A$1:$M$6000,4,FALSE))=TRUE,0,VLOOKUP($B794,ESTR_PREC!$A$1:$M$6000,4,FALSE))</f>
        <v>0</v>
      </c>
      <c r="N794" s="225"/>
      <c r="O794" s="560">
        <f t="shared" si="18"/>
        <v>0</v>
      </c>
      <c r="Q794" s="225"/>
      <c r="R794" s="499"/>
      <c r="S794" s="225"/>
      <c r="T794" s="225"/>
      <c r="V794" s="225"/>
      <c r="W794" s="225"/>
      <c r="X794" s="499"/>
      <c r="Y794" s="501"/>
      <c r="Z794" s="499"/>
    </row>
    <row r="795" spans="2:26">
      <c r="B795" s="127" t="s">
        <v>1752</v>
      </c>
      <c r="C795" s="127" t="s">
        <v>3843</v>
      </c>
      <c r="D795" s="127"/>
      <c r="E795" s="127"/>
      <c r="F795" s="127"/>
      <c r="G795" s="127"/>
      <c r="H795" s="127"/>
      <c r="I795" s="127"/>
      <c r="J795" s="127"/>
      <c r="K795" s="181" t="s">
        <v>1754</v>
      </c>
      <c r="L795" s="125" t="s">
        <v>3218</v>
      </c>
      <c r="M795" s="564">
        <f>IF(ISERROR(VLOOKUP($B795,ESTR_PREC!$A$1:$M$6000,4,FALSE))=TRUE,0,VLOOKUP($B795,ESTR_PREC!$A$1:$M$6000,4,FALSE))</f>
        <v>0</v>
      </c>
      <c r="N795" s="225"/>
      <c r="O795" s="560">
        <f t="shared" si="18"/>
        <v>0</v>
      </c>
      <c r="Q795" s="225"/>
      <c r="R795" s="499"/>
      <c r="S795" s="225"/>
      <c r="T795" s="225"/>
      <c r="V795" s="225"/>
      <c r="W795" s="225"/>
      <c r="X795" s="499"/>
      <c r="Y795" s="501"/>
      <c r="Z795" s="499"/>
    </row>
    <row r="796" spans="2:26" ht="25.5">
      <c r="B796" s="127" t="s">
        <v>1755</v>
      </c>
      <c r="C796" s="127" t="s">
        <v>3844</v>
      </c>
      <c r="D796" s="127"/>
      <c r="E796" s="127"/>
      <c r="F796" s="127"/>
      <c r="G796" s="127"/>
      <c r="H796" s="127"/>
      <c r="I796" s="127"/>
      <c r="J796" s="127"/>
      <c r="K796" s="314" t="s">
        <v>1757</v>
      </c>
      <c r="L796" s="125" t="s">
        <v>3218</v>
      </c>
      <c r="M796" s="564">
        <f>IF(ISERROR(VLOOKUP($B796,ESTR_PREC!$A$1:$M$6000,4,FALSE))=TRUE,0,VLOOKUP($B796,ESTR_PREC!$A$1:$M$6000,4,FALSE))</f>
        <v>0</v>
      </c>
      <c r="N796" s="225"/>
      <c r="O796" s="560">
        <f t="shared" si="18"/>
        <v>0</v>
      </c>
      <c r="Q796" s="225"/>
      <c r="R796" s="499"/>
      <c r="S796" s="225"/>
      <c r="T796" s="225"/>
      <c r="V796" s="225"/>
      <c r="W796" s="225"/>
      <c r="X796" s="499"/>
      <c r="Y796" s="501"/>
      <c r="Z796" s="499"/>
    </row>
    <row r="797" spans="2:26">
      <c r="B797" s="127" t="s">
        <v>1758</v>
      </c>
      <c r="C797" s="127" t="s">
        <v>3845</v>
      </c>
      <c r="D797" s="127"/>
      <c r="E797" s="127"/>
      <c r="F797" s="127"/>
      <c r="G797" s="127"/>
      <c r="H797" s="127"/>
      <c r="I797" s="127"/>
      <c r="J797" s="127"/>
      <c r="K797" s="181" t="s">
        <v>1760</v>
      </c>
      <c r="L797" s="125" t="s">
        <v>3218</v>
      </c>
      <c r="M797" s="564">
        <f>IF(ISERROR(VLOOKUP($B797,ESTR_PREC!$A$1:$M$6000,4,FALSE))=TRUE,0,VLOOKUP($B797,ESTR_PREC!$A$1:$M$6000,4,FALSE))</f>
        <v>0</v>
      </c>
      <c r="N797" s="225"/>
      <c r="O797" s="560">
        <f t="shared" si="18"/>
        <v>0</v>
      </c>
      <c r="Q797" s="225"/>
      <c r="R797" s="499"/>
      <c r="S797" s="225"/>
      <c r="T797" s="225"/>
      <c r="V797" s="225"/>
      <c r="W797" s="225"/>
      <c r="X797" s="499"/>
      <c r="Y797" s="501"/>
      <c r="Z797" s="499"/>
    </row>
    <row r="798" spans="2:26">
      <c r="B798" s="127" t="s">
        <v>1761</v>
      </c>
      <c r="C798" s="127" t="s">
        <v>3846</v>
      </c>
      <c r="D798" s="127"/>
      <c r="E798" s="127"/>
      <c r="F798" s="127"/>
      <c r="G798" s="127"/>
      <c r="H798" s="127"/>
      <c r="I798" s="127"/>
      <c r="J798" s="127"/>
      <c r="K798" s="314" t="s">
        <v>1763</v>
      </c>
      <c r="L798" s="125" t="s">
        <v>3218</v>
      </c>
      <c r="M798" s="564">
        <f>IF(ISERROR(VLOOKUP($B798,ESTR_PREC!$A$1:$M$6000,4,FALSE))=TRUE,0,VLOOKUP($B798,ESTR_PREC!$A$1:$M$6000,4,FALSE))</f>
        <v>0</v>
      </c>
      <c r="N798" s="225"/>
      <c r="O798" s="560">
        <f t="shared" si="18"/>
        <v>0</v>
      </c>
      <c r="Q798" s="225"/>
      <c r="R798" s="499"/>
      <c r="S798" s="225"/>
      <c r="T798" s="225"/>
      <c r="V798" s="225"/>
      <c r="W798" s="225"/>
      <c r="X798" s="499"/>
      <c r="Y798" s="501"/>
      <c r="Z798" s="499"/>
    </row>
    <row r="799" spans="2:26">
      <c r="B799" s="127" t="s">
        <v>1766</v>
      </c>
      <c r="C799" s="127" t="s">
        <v>3847</v>
      </c>
      <c r="D799" s="127"/>
      <c r="E799" s="127"/>
      <c r="F799" s="127"/>
      <c r="G799" s="127"/>
      <c r="H799" s="127"/>
      <c r="I799" s="127"/>
      <c r="J799" s="127"/>
      <c r="K799" s="314" t="s">
        <v>1767</v>
      </c>
      <c r="L799" s="125" t="s">
        <v>3218</v>
      </c>
      <c r="M799" s="564">
        <f>IF(ISERROR(VLOOKUP($B799,ESTR_PREC!$A$1:$M$6000,4,FALSE))=TRUE,0,VLOOKUP($B799,ESTR_PREC!$A$1:$M$6000,4,FALSE))</f>
        <v>0</v>
      </c>
      <c r="N799" s="225"/>
      <c r="O799" s="560">
        <f t="shared" si="18"/>
        <v>0</v>
      </c>
      <c r="Q799" s="225"/>
      <c r="R799" s="499"/>
      <c r="S799" s="225"/>
      <c r="T799" s="225"/>
      <c r="V799" s="225"/>
      <c r="W799" s="225"/>
      <c r="X799" s="499"/>
      <c r="Y799" s="501"/>
      <c r="Z799" s="499"/>
    </row>
    <row r="800" spans="2:26">
      <c r="B800" s="127" t="s">
        <v>1768</v>
      </c>
      <c r="C800" s="127" t="s">
        <v>3848</v>
      </c>
      <c r="D800" s="127"/>
      <c r="E800" s="127"/>
      <c r="F800" s="127"/>
      <c r="G800" s="127"/>
      <c r="H800" s="127"/>
      <c r="I800" s="127"/>
      <c r="J800" s="127"/>
      <c r="K800" s="314" t="s">
        <v>1769</v>
      </c>
      <c r="L800" s="125" t="s">
        <v>3218</v>
      </c>
      <c r="M800" s="564">
        <f>IF(ISERROR(VLOOKUP($B800,ESTR_PREC!$A$1:$M$6000,4,FALSE))=TRUE,0,VLOOKUP($B800,ESTR_PREC!$A$1:$M$6000,4,FALSE))</f>
        <v>0</v>
      </c>
      <c r="N800" s="225"/>
      <c r="O800" s="560">
        <f t="shared" si="18"/>
        <v>0</v>
      </c>
      <c r="Q800" s="225"/>
      <c r="R800" s="499"/>
      <c r="S800" s="225"/>
      <c r="T800" s="225"/>
      <c r="V800" s="225"/>
      <c r="W800" s="225"/>
      <c r="X800" s="499"/>
      <c r="Y800" s="501"/>
      <c r="Z800" s="499"/>
    </row>
    <row r="801" spans="2:26">
      <c r="B801" s="127" t="s">
        <v>1770</v>
      </c>
      <c r="C801" s="127" t="s">
        <v>3849</v>
      </c>
      <c r="D801" s="127"/>
      <c r="E801" s="127"/>
      <c r="F801" s="127"/>
      <c r="G801" s="127"/>
      <c r="H801" s="127"/>
      <c r="I801" s="127"/>
      <c r="J801" s="127"/>
      <c r="K801" s="183" t="s">
        <v>1771</v>
      </c>
      <c r="L801" s="125" t="s">
        <v>3218</v>
      </c>
      <c r="M801" s="564">
        <f>IF(ISERROR(VLOOKUP($B801,ESTR_PREC!$A$1:$M$6000,4,FALSE))=TRUE,0,VLOOKUP($B801,ESTR_PREC!$A$1:$M$6000,4,FALSE))</f>
        <v>0</v>
      </c>
      <c r="N801" s="225"/>
      <c r="O801" s="560">
        <f t="shared" si="18"/>
        <v>0</v>
      </c>
      <c r="Q801" s="225"/>
      <c r="R801" s="499"/>
      <c r="S801" s="225"/>
      <c r="T801" s="225"/>
      <c r="V801" s="225"/>
      <c r="W801" s="225"/>
      <c r="X801" s="499"/>
      <c r="Y801" s="501"/>
      <c r="Z801" s="499"/>
    </row>
    <row r="802" spans="2:26">
      <c r="B802" s="127" t="s">
        <v>1774</v>
      </c>
      <c r="C802" s="127" t="s">
        <v>3850</v>
      </c>
      <c r="D802" s="127"/>
      <c r="E802" s="127"/>
      <c r="F802" s="127"/>
      <c r="G802" s="127"/>
      <c r="H802" s="127"/>
      <c r="I802" s="127"/>
      <c r="J802" s="127"/>
      <c r="K802" s="183" t="s">
        <v>1775</v>
      </c>
      <c r="L802" s="125" t="s">
        <v>3218</v>
      </c>
      <c r="M802" s="564">
        <f>IF(ISERROR(VLOOKUP($B802,ESTR_PREC!$A$1:$M$6000,4,FALSE))=TRUE,0,VLOOKUP($B802,ESTR_PREC!$A$1:$M$6000,4,FALSE))</f>
        <v>0</v>
      </c>
      <c r="N802" s="225"/>
      <c r="O802" s="560">
        <f t="shared" si="18"/>
        <v>0</v>
      </c>
      <c r="Q802" s="225"/>
      <c r="R802" s="499"/>
      <c r="S802" s="225"/>
      <c r="T802" s="225"/>
      <c r="V802" s="225"/>
      <c r="W802" s="225"/>
      <c r="X802" s="499"/>
      <c r="Y802" s="501"/>
      <c r="Z802" s="499"/>
    </row>
    <row r="803" spans="2:26" ht="15.75" hidden="1" customHeight="1" thickBot="1">
      <c r="B803" s="167" t="s">
        <v>1776</v>
      </c>
      <c r="C803" s="167" t="s">
        <v>3851</v>
      </c>
      <c r="D803" s="167"/>
      <c r="E803" s="167"/>
      <c r="F803" s="167"/>
      <c r="G803" s="167"/>
      <c r="H803" s="167"/>
      <c r="I803" s="167"/>
      <c r="J803" s="167"/>
      <c r="K803" s="306" t="s">
        <v>1777</v>
      </c>
      <c r="L803" s="168" t="s">
        <v>3218</v>
      </c>
      <c r="M803" s="232"/>
      <c r="N803" s="563"/>
      <c r="O803" s="563">
        <f>+N803-M803</f>
        <v>0</v>
      </c>
      <c r="Q803" s="563"/>
      <c r="R803" s="499"/>
      <c r="S803" s="825"/>
      <c r="T803" s="825"/>
      <c r="V803" s="825"/>
      <c r="W803" s="825"/>
      <c r="X803" s="548"/>
      <c r="Y803" s="501"/>
      <c r="Z803" s="548"/>
    </row>
    <row r="804" spans="2:26" ht="16.5" thickBot="1">
      <c r="K804" s="527"/>
      <c r="L804" s="528"/>
      <c r="M804" s="192"/>
      <c r="N804" s="192"/>
      <c r="O804" s="192"/>
      <c r="Q804" s="192"/>
      <c r="R804" s="554"/>
      <c r="S804" s="192"/>
      <c r="T804" s="192"/>
      <c r="V804" s="192"/>
      <c r="W804" s="192"/>
      <c r="X804" s="192"/>
      <c r="Y804" s="501"/>
      <c r="Z804" s="192"/>
    </row>
    <row r="805" spans="2:26" ht="27.75" thickTop="1" thickBot="1">
      <c r="B805" s="110" t="s">
        <v>1778</v>
      </c>
      <c r="C805" s="242" t="s">
        <v>3852</v>
      </c>
      <c r="D805" s="243"/>
      <c r="E805" s="112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0</v>
      </c>
      <c r="N805" s="298">
        <f>SUM(N808:N825)</f>
        <v>0</v>
      </c>
      <c r="O805" s="298">
        <f>+N805-M805</f>
        <v>0</v>
      </c>
      <c r="Q805" s="298">
        <f>SUM(Q808:Q825)</f>
        <v>0</v>
      </c>
      <c r="R805" s="519"/>
      <c r="S805" s="115">
        <f>SUM(S808:S825)</f>
        <v>0</v>
      </c>
      <c r="T805" s="115">
        <f>SUM(T808:T825)</f>
        <v>0</v>
      </c>
      <c r="V805" s="115">
        <f>SUM(V808:V825)</f>
        <v>0</v>
      </c>
      <c r="W805" s="115">
        <f>SUM(W808:W825)</f>
        <v>0</v>
      </c>
      <c r="X805" s="519"/>
      <c r="Y805" s="501"/>
      <c r="Z805" s="519"/>
    </row>
    <row r="806" spans="2:26" ht="9" customHeight="1" thickTop="1" thickBot="1">
      <c r="K806" s="527"/>
      <c r="L806" s="528"/>
      <c r="M806" s="192"/>
      <c r="N806" s="192"/>
      <c r="O806" s="192"/>
      <c r="Q806" s="192"/>
      <c r="R806" s="554"/>
      <c r="S806" s="192"/>
      <c r="T806" s="192"/>
      <c r="V806" s="192"/>
      <c r="W806" s="192"/>
      <c r="X806" s="192"/>
      <c r="Y806" s="501"/>
      <c r="Z806" s="192"/>
    </row>
    <row r="807" spans="2:26" ht="39" thickBot="1">
      <c r="B807" s="102" t="s">
        <v>3221</v>
      </c>
      <c r="C807" s="245" t="s">
        <v>48</v>
      </c>
      <c r="D807" s="245"/>
      <c r="E807" s="246"/>
      <c r="F807" s="246"/>
      <c r="G807" s="246"/>
      <c r="H807" s="246"/>
      <c r="I807" s="246"/>
      <c r="J807" s="246"/>
      <c r="K807" s="302" t="s">
        <v>3222</v>
      </c>
      <c r="L807" s="135"/>
      <c r="M807" s="328" t="str">
        <f>+$M$10</f>
        <v>Valore netto al 31/12/2017</v>
      </c>
      <c r="N807" s="779" t="str">
        <f>N$10</f>
        <v>Valore netto al 31/12/2018</v>
      </c>
      <c r="O807" s="779" t="s">
        <v>4064</v>
      </c>
      <c r="P807" s="806"/>
      <c r="Q807" s="779" t="str">
        <f>Q$10</f>
        <v>Prechiusura al ° trimestre 2018</v>
      </c>
      <c r="R807" s="514"/>
      <c r="S807" s="1145" t="str">
        <f>S$330</f>
        <v>Costi da utilizzo contributi 2018</v>
      </c>
      <c r="T807" s="1143" t="str">
        <f>T$330</f>
        <v>Costi da utilizzo contributi DI CUI SOCIO-SAN</v>
      </c>
      <c r="U807" s="1144"/>
      <c r="V807" s="1142" t="str">
        <f>V$330</f>
        <v>Costi da contributi 2018</v>
      </c>
      <c r="W807" s="1143" t="str">
        <f>W$330</f>
        <v>Costi da contributi DI CUI SOCIO-SAN</v>
      </c>
      <c r="X807" s="681"/>
      <c r="Y807" s="501"/>
      <c r="Z807" s="681"/>
    </row>
    <row r="808" spans="2:26">
      <c r="B808" s="127" t="s">
        <v>1780</v>
      </c>
      <c r="C808" s="127" t="s">
        <v>3853</v>
      </c>
      <c r="D808" s="127"/>
      <c r="E808" s="127"/>
      <c r="F808" s="127"/>
      <c r="G808" s="127"/>
      <c r="H808" s="127"/>
      <c r="I808" s="127"/>
      <c r="J808" s="127"/>
      <c r="K808" s="181" t="s">
        <v>1783</v>
      </c>
      <c r="L808" s="125" t="s">
        <v>3218</v>
      </c>
      <c r="M808" s="564">
        <f>IF(ISERROR(VLOOKUP($B808,ESTR_PREC!$A$1:$M$6000,4,FALSE))=TRUE,0,VLOOKUP($B808,ESTR_PREC!$A$1:$M$6000,4,FALSE))</f>
        <v>0</v>
      </c>
      <c r="N808" s="225"/>
      <c r="O808" s="560">
        <f t="shared" ref="O808:O815" si="19">+N808-M808</f>
        <v>0</v>
      </c>
      <c r="Q808" s="225"/>
      <c r="R808" s="499"/>
      <c r="S808" s="225"/>
      <c r="T808" s="225"/>
      <c r="V808" s="225"/>
      <c r="W808" s="225"/>
      <c r="X808" s="499"/>
      <c r="Y808" s="501"/>
      <c r="Z808" s="499"/>
    </row>
    <row r="809" spans="2:26">
      <c r="B809" s="127" t="s">
        <v>1786</v>
      </c>
      <c r="C809" s="127" t="s">
        <v>3854</v>
      </c>
      <c r="D809" s="127"/>
      <c r="E809" s="127"/>
      <c r="F809" s="127"/>
      <c r="G809" s="127"/>
      <c r="H809" s="127"/>
      <c r="I809" s="127"/>
      <c r="J809" s="127"/>
      <c r="K809" s="181" t="s">
        <v>1788</v>
      </c>
      <c r="L809" s="125" t="s">
        <v>3218</v>
      </c>
      <c r="M809" s="564">
        <f>IF(ISERROR(VLOOKUP($B809,ESTR_PREC!$A$1:$M$6000,4,FALSE))=TRUE,0,VLOOKUP($B809,ESTR_PREC!$A$1:$M$6000,4,FALSE))</f>
        <v>0</v>
      </c>
      <c r="N809" s="225"/>
      <c r="O809" s="560">
        <f t="shared" si="19"/>
        <v>0</v>
      </c>
      <c r="Q809" s="225"/>
      <c r="R809" s="499"/>
      <c r="S809" s="225"/>
      <c r="T809" s="225"/>
      <c r="V809" s="225"/>
      <c r="W809" s="225"/>
      <c r="X809" s="499"/>
      <c r="Y809" s="501"/>
      <c r="Z809" s="499"/>
    </row>
    <row r="810" spans="2:26">
      <c r="B810" s="127" t="s">
        <v>1789</v>
      </c>
      <c r="C810" s="127" t="s">
        <v>3855</v>
      </c>
      <c r="D810" s="127"/>
      <c r="E810" s="127"/>
      <c r="F810" s="127"/>
      <c r="G810" s="127"/>
      <c r="H810" s="127"/>
      <c r="I810" s="127"/>
      <c r="J810" s="127"/>
      <c r="K810" s="181" t="s">
        <v>1791</v>
      </c>
      <c r="L810" s="125" t="s">
        <v>3218</v>
      </c>
      <c r="M810" s="564">
        <f>IF(ISERROR(VLOOKUP($B810,ESTR_PREC!$A$1:$M$6000,4,FALSE))=TRUE,0,VLOOKUP($B810,ESTR_PREC!$A$1:$M$6000,4,FALSE))</f>
        <v>0</v>
      </c>
      <c r="N810" s="225"/>
      <c r="O810" s="560">
        <f t="shared" si="19"/>
        <v>0</v>
      </c>
      <c r="Q810" s="225"/>
      <c r="R810" s="499"/>
      <c r="S810" s="225"/>
      <c r="T810" s="225"/>
      <c r="V810" s="225"/>
      <c r="W810" s="225"/>
      <c r="X810" s="499"/>
      <c r="Y810" s="501"/>
      <c r="Z810" s="499"/>
    </row>
    <row r="811" spans="2:26">
      <c r="B811" s="127" t="s">
        <v>1792</v>
      </c>
      <c r="C811" s="127" t="s">
        <v>3856</v>
      </c>
      <c r="D811" s="127"/>
      <c r="E811" s="127"/>
      <c r="F811" s="127"/>
      <c r="G811" s="127"/>
      <c r="H811" s="127"/>
      <c r="I811" s="127"/>
      <c r="J811" s="127"/>
      <c r="K811" s="181" t="s">
        <v>1793</v>
      </c>
      <c r="L811" s="125" t="s">
        <v>3218</v>
      </c>
      <c r="M811" s="564">
        <f>IF(ISERROR(VLOOKUP($B811,ESTR_PREC!$A$1:$M$6000,4,FALSE))=TRUE,0,VLOOKUP($B811,ESTR_PREC!$A$1:$M$6000,4,FALSE))</f>
        <v>0</v>
      </c>
      <c r="N811" s="225"/>
      <c r="O811" s="560">
        <f t="shared" si="19"/>
        <v>0</v>
      </c>
      <c r="Q811" s="225"/>
      <c r="R811" s="499"/>
      <c r="S811" s="225"/>
      <c r="T811" s="225"/>
      <c r="V811" s="225"/>
      <c r="W811" s="225"/>
      <c r="X811" s="499"/>
      <c r="Y811" s="501"/>
      <c r="Z811" s="499"/>
    </row>
    <row r="812" spans="2:26">
      <c r="B812" s="127" t="s">
        <v>1794</v>
      </c>
      <c r="C812" s="127" t="s">
        <v>3857</v>
      </c>
      <c r="D812" s="127"/>
      <c r="E812" s="127"/>
      <c r="F812" s="127"/>
      <c r="G812" s="127"/>
      <c r="H812" s="127"/>
      <c r="I812" s="127"/>
      <c r="J812" s="127"/>
      <c r="K812" s="181" t="s">
        <v>1795</v>
      </c>
      <c r="L812" s="125" t="s">
        <v>3218</v>
      </c>
      <c r="M812" s="564">
        <f>IF(ISERROR(VLOOKUP($B812,ESTR_PREC!$A$1:$M$6000,4,FALSE))=TRUE,0,VLOOKUP($B812,ESTR_PREC!$A$1:$M$6000,4,FALSE))</f>
        <v>0</v>
      </c>
      <c r="N812" s="225"/>
      <c r="O812" s="560">
        <f t="shared" si="19"/>
        <v>0</v>
      </c>
      <c r="Q812" s="225"/>
      <c r="R812" s="499"/>
      <c r="S812" s="225"/>
      <c r="T812" s="225"/>
      <c r="V812" s="225"/>
      <c r="W812" s="225"/>
      <c r="X812" s="499"/>
      <c r="Y812" s="501"/>
      <c r="Z812" s="499"/>
    </row>
    <row r="813" spans="2:26">
      <c r="B813" s="127" t="s">
        <v>1796</v>
      </c>
      <c r="C813" s="127" t="s">
        <v>3858</v>
      </c>
      <c r="D813" s="127"/>
      <c r="E813" s="127"/>
      <c r="F813" s="127"/>
      <c r="G813" s="127"/>
      <c r="H813" s="127"/>
      <c r="I813" s="127"/>
      <c r="J813" s="127"/>
      <c r="K813" s="181" t="s">
        <v>1797</v>
      </c>
      <c r="L813" s="125" t="s">
        <v>3218</v>
      </c>
      <c r="M813" s="564">
        <f>IF(ISERROR(VLOOKUP($B813,ESTR_PREC!$A$1:$M$6000,4,FALSE))=TRUE,0,VLOOKUP($B813,ESTR_PREC!$A$1:$M$6000,4,FALSE))</f>
        <v>0</v>
      </c>
      <c r="N813" s="225"/>
      <c r="O813" s="560">
        <f t="shared" si="19"/>
        <v>0</v>
      </c>
      <c r="Q813" s="225"/>
      <c r="R813" s="499"/>
      <c r="S813" s="225"/>
      <c r="T813" s="225"/>
      <c r="V813" s="225"/>
      <c r="W813" s="225"/>
      <c r="X813" s="499"/>
      <c r="Y813" s="501"/>
      <c r="Z813" s="499"/>
    </row>
    <row r="814" spans="2:26" ht="25.5">
      <c r="B814" s="127" t="s">
        <v>1798</v>
      </c>
      <c r="C814" s="127" t="s">
        <v>3859</v>
      </c>
      <c r="D814" s="127"/>
      <c r="E814" s="127"/>
      <c r="F814" s="127"/>
      <c r="G814" s="127"/>
      <c r="H814" s="127"/>
      <c r="I814" s="127"/>
      <c r="J814" s="127"/>
      <c r="K814" s="181" t="s">
        <v>1800</v>
      </c>
      <c r="L814" s="125" t="s">
        <v>3218</v>
      </c>
      <c r="M814" s="564">
        <f>IF(ISERROR(VLOOKUP($B814,ESTR_PREC!$A$1:$M$6000,4,FALSE))=TRUE,0,VLOOKUP($B814,ESTR_PREC!$A$1:$M$6000,4,FALSE))</f>
        <v>0</v>
      </c>
      <c r="N814" s="225"/>
      <c r="O814" s="560">
        <f t="shared" si="19"/>
        <v>0</v>
      </c>
      <c r="Q814" s="225"/>
      <c r="R814" s="499"/>
      <c r="S814" s="225"/>
      <c r="T814" s="225"/>
      <c r="V814" s="225"/>
      <c r="W814" s="225"/>
      <c r="X814" s="499"/>
      <c r="Y814" s="501"/>
      <c r="Z814" s="499"/>
    </row>
    <row r="815" spans="2:26">
      <c r="B815" s="127" t="s">
        <v>1801</v>
      </c>
      <c r="C815" s="127" t="s">
        <v>3860</v>
      </c>
      <c r="D815" s="127"/>
      <c r="E815" s="127"/>
      <c r="F815" s="127"/>
      <c r="G815" s="127"/>
      <c r="H815" s="127"/>
      <c r="I815" s="127"/>
      <c r="J815" s="127"/>
      <c r="K815" s="181" t="s">
        <v>1802</v>
      </c>
      <c r="L815" s="125" t="s">
        <v>3218</v>
      </c>
      <c r="M815" s="564">
        <f>IF(ISERROR(VLOOKUP($B815,ESTR_PREC!$A$1:$M$6000,4,FALSE))=TRUE,0,VLOOKUP($B815,ESTR_PREC!$A$1:$M$6000,4,FALSE))</f>
        <v>0</v>
      </c>
      <c r="N815" s="225"/>
      <c r="O815" s="560">
        <f t="shared" si="19"/>
        <v>0</v>
      </c>
      <c r="Q815" s="225"/>
      <c r="R815" s="499"/>
      <c r="S815" s="225"/>
      <c r="T815" s="225"/>
      <c r="V815" s="225"/>
      <c r="W815" s="225"/>
      <c r="X815" s="499"/>
      <c r="Y815" s="501"/>
      <c r="Z815" s="499"/>
    </row>
    <row r="816" spans="2:26" hidden="1">
      <c r="B816" s="127" t="s">
        <v>1803</v>
      </c>
      <c r="C816" s="127" t="s">
        <v>4466</v>
      </c>
      <c r="D816" s="127"/>
      <c r="E816" s="127"/>
      <c r="F816" s="127"/>
      <c r="G816" s="127"/>
      <c r="H816" s="127"/>
      <c r="I816" s="127"/>
      <c r="J816" s="127"/>
      <c r="K816" s="304" t="s">
        <v>1805</v>
      </c>
      <c r="L816" s="125" t="s">
        <v>3218</v>
      </c>
      <c r="M816" s="343"/>
      <c r="N816" s="343"/>
      <c r="O816" s="827"/>
      <c r="Q816" s="343"/>
      <c r="R816" s="499"/>
      <c r="S816" s="815"/>
      <c r="T816" s="815"/>
      <c r="V816" s="815"/>
      <c r="W816" s="815"/>
      <c r="X816" s="499"/>
      <c r="Y816" s="501"/>
      <c r="Z816" s="499"/>
    </row>
    <row r="817" spans="2:26">
      <c r="B817" s="127" t="s">
        <v>1806</v>
      </c>
      <c r="C817" s="127" t="s">
        <v>3861</v>
      </c>
      <c r="D817" s="127"/>
      <c r="E817" s="127"/>
      <c r="F817" s="127"/>
      <c r="G817" s="127"/>
      <c r="H817" s="127"/>
      <c r="I817" s="127"/>
      <c r="J817" s="127"/>
      <c r="K817" s="181" t="s">
        <v>1808</v>
      </c>
      <c r="L817" s="125" t="s">
        <v>3218</v>
      </c>
      <c r="M817" s="564">
        <f>IF(ISERROR(VLOOKUP($B817,ESTR_PREC!$A$1:$M$6000,4,FALSE))=TRUE,0,VLOOKUP($B817,ESTR_PREC!$A$1:$M$6000,4,FALSE))</f>
        <v>0</v>
      </c>
      <c r="N817" s="225"/>
      <c r="O817" s="560">
        <f t="shared" ref="O817:O824" si="20">+N817-M817</f>
        <v>0</v>
      </c>
      <c r="Q817" s="225"/>
      <c r="R817" s="499"/>
      <c r="S817" s="225"/>
      <c r="T817" s="225"/>
      <c r="V817" s="225"/>
      <c r="W817" s="225"/>
      <c r="X817" s="499"/>
      <c r="Y817" s="501"/>
      <c r="Z817" s="499"/>
    </row>
    <row r="818" spans="2:26">
      <c r="B818" s="127" t="s">
        <v>1809</v>
      </c>
      <c r="C818" s="127" t="s">
        <v>3862</v>
      </c>
      <c r="D818" s="127"/>
      <c r="E818" s="127"/>
      <c r="F818" s="127"/>
      <c r="G818" s="127"/>
      <c r="H818" s="127"/>
      <c r="I818" s="127"/>
      <c r="J818" s="127"/>
      <c r="K818" s="181" t="s">
        <v>1810</v>
      </c>
      <c r="L818" s="125" t="s">
        <v>3218</v>
      </c>
      <c r="M818" s="564">
        <f>IF(ISERROR(VLOOKUP($B818,ESTR_PREC!$A$1:$M$6000,4,FALSE))=TRUE,0,VLOOKUP($B818,ESTR_PREC!$A$1:$M$6000,4,FALSE))</f>
        <v>0</v>
      </c>
      <c r="N818" s="225"/>
      <c r="O818" s="560">
        <f t="shared" si="20"/>
        <v>0</v>
      </c>
      <c r="Q818" s="225"/>
      <c r="R818" s="499"/>
      <c r="S818" s="225"/>
      <c r="T818" s="225"/>
      <c r="V818" s="225"/>
      <c r="W818" s="225"/>
      <c r="X818" s="499"/>
      <c r="Y818" s="501"/>
      <c r="Z818" s="499"/>
    </row>
    <row r="819" spans="2:26" ht="25.5">
      <c r="B819" s="127" t="s">
        <v>1811</v>
      </c>
      <c r="C819" s="127" t="s">
        <v>3863</v>
      </c>
      <c r="D819" s="127"/>
      <c r="E819" s="127"/>
      <c r="F819" s="127"/>
      <c r="G819" s="127"/>
      <c r="H819" s="127"/>
      <c r="I819" s="127"/>
      <c r="J819" s="127"/>
      <c r="K819" s="181" t="s">
        <v>1813</v>
      </c>
      <c r="L819" s="125" t="s">
        <v>3218</v>
      </c>
      <c r="M819" s="564">
        <f>IF(ISERROR(VLOOKUP($B819,ESTR_PREC!$A$1:$M$6000,4,FALSE))=TRUE,0,VLOOKUP($B819,ESTR_PREC!$A$1:$M$6000,4,FALSE))</f>
        <v>0</v>
      </c>
      <c r="N819" s="225"/>
      <c r="O819" s="560">
        <f t="shared" si="20"/>
        <v>0</v>
      </c>
      <c r="Q819" s="225"/>
      <c r="R819" s="499"/>
      <c r="S819" s="225"/>
      <c r="T819" s="225"/>
      <c r="V819" s="225"/>
      <c r="W819" s="225"/>
      <c r="X819" s="499"/>
      <c r="Y819" s="501"/>
      <c r="Z819" s="499"/>
    </row>
    <row r="820" spans="2:26">
      <c r="B820" s="127" t="s">
        <v>1814</v>
      </c>
      <c r="C820" s="127" t="s">
        <v>3864</v>
      </c>
      <c r="D820" s="127"/>
      <c r="E820" s="127"/>
      <c r="F820" s="127"/>
      <c r="G820" s="127"/>
      <c r="H820" s="127"/>
      <c r="I820" s="127"/>
      <c r="J820" s="127"/>
      <c r="K820" s="304" t="s">
        <v>1815</v>
      </c>
      <c r="L820" s="125" t="s">
        <v>3218</v>
      </c>
      <c r="M820" s="564">
        <f>IF(ISERROR(VLOOKUP($B820,ESTR_PREC!$A$1:$M$6000,4,FALSE))=TRUE,0,VLOOKUP($B820,ESTR_PREC!$A$1:$M$6000,4,FALSE))</f>
        <v>0</v>
      </c>
      <c r="N820" s="225"/>
      <c r="O820" s="560">
        <f t="shared" si="20"/>
        <v>0</v>
      </c>
      <c r="Q820" s="225"/>
      <c r="R820" s="499"/>
      <c r="S820" s="225"/>
      <c r="T820" s="225"/>
      <c r="V820" s="225"/>
      <c r="W820" s="225"/>
      <c r="X820" s="499"/>
      <c r="Y820" s="501"/>
      <c r="Z820" s="499"/>
    </row>
    <row r="821" spans="2:26" ht="38.25" customHeight="1">
      <c r="B821" s="127" t="s">
        <v>1816</v>
      </c>
      <c r="C821" s="127" t="s">
        <v>3865</v>
      </c>
      <c r="D821" s="127"/>
      <c r="E821" s="127"/>
      <c r="F821" s="127"/>
      <c r="G821" s="127"/>
      <c r="H821" s="127"/>
      <c r="I821" s="127"/>
      <c r="J821" s="127"/>
      <c r="K821" s="304" t="s">
        <v>1818</v>
      </c>
      <c r="L821" s="125" t="s">
        <v>3218</v>
      </c>
      <c r="M821" s="564">
        <f>IF(ISERROR(VLOOKUP($B821,ESTR_PREC!$A$1:$M$6000,4,FALSE))=TRUE,0,VLOOKUP($B821,ESTR_PREC!$A$1:$M$6000,4,FALSE))</f>
        <v>0</v>
      </c>
      <c r="N821" s="225"/>
      <c r="O821" s="560">
        <f t="shared" si="20"/>
        <v>0</v>
      </c>
      <c r="Q821" s="225"/>
      <c r="R821" s="499"/>
      <c r="S821" s="225"/>
      <c r="T821" s="225"/>
      <c r="V821" s="225"/>
      <c r="W821" s="225"/>
      <c r="X821" s="499"/>
      <c r="Y821" s="501"/>
      <c r="Z821" s="499"/>
    </row>
    <row r="822" spans="2:26" ht="38.25">
      <c r="B822" s="127" t="s">
        <v>1821</v>
      </c>
      <c r="C822" s="127" t="s">
        <v>3866</v>
      </c>
      <c r="D822" s="127"/>
      <c r="E822" s="127"/>
      <c r="F822" s="127"/>
      <c r="G822" s="127"/>
      <c r="H822" s="127"/>
      <c r="I822" s="127"/>
      <c r="J822" s="127"/>
      <c r="K822" s="304" t="s">
        <v>1823</v>
      </c>
      <c r="L822" s="125" t="s">
        <v>3218</v>
      </c>
      <c r="M822" s="564">
        <f>IF(ISERROR(VLOOKUP($B822,ESTR_PREC!$A$1:$M$6000,4,FALSE))=TRUE,0,VLOOKUP($B822,ESTR_PREC!$A$1:$M$6000,4,FALSE))</f>
        <v>0</v>
      </c>
      <c r="N822" s="225"/>
      <c r="O822" s="560">
        <f t="shared" si="20"/>
        <v>0</v>
      </c>
      <c r="Q822" s="225"/>
      <c r="R822" s="499"/>
      <c r="S822" s="225"/>
      <c r="T822" s="225"/>
      <c r="V822" s="225"/>
      <c r="W822" s="225"/>
      <c r="X822" s="499"/>
      <c r="Y822" s="501"/>
      <c r="Z822" s="499"/>
    </row>
    <row r="823" spans="2:26" ht="25.5">
      <c r="B823" s="127" t="s">
        <v>1824</v>
      </c>
      <c r="C823" s="127" t="s">
        <v>3867</v>
      </c>
      <c r="D823" s="127"/>
      <c r="E823" s="127"/>
      <c r="F823" s="127"/>
      <c r="G823" s="127"/>
      <c r="H823" s="127"/>
      <c r="I823" s="127"/>
      <c r="J823" s="127"/>
      <c r="K823" s="181" t="s">
        <v>1825</v>
      </c>
      <c r="L823" s="125" t="s">
        <v>3218</v>
      </c>
      <c r="M823" s="564">
        <f>IF(ISERROR(VLOOKUP($B823,ESTR_PREC!$A$1:$M$6000,4,FALSE))=TRUE,0,VLOOKUP($B823,ESTR_PREC!$A$1:$M$6000,4,FALSE))</f>
        <v>0</v>
      </c>
      <c r="N823" s="225"/>
      <c r="O823" s="560">
        <f t="shared" si="20"/>
        <v>0</v>
      </c>
      <c r="Q823" s="225"/>
      <c r="R823" s="499"/>
      <c r="S823" s="225"/>
      <c r="T823" s="225"/>
      <c r="V823" s="225"/>
      <c r="W823" s="225"/>
      <c r="X823" s="499"/>
      <c r="Y823" s="501"/>
      <c r="Z823" s="499"/>
    </row>
    <row r="824" spans="2:26" ht="25.5">
      <c r="B824" s="127" t="s">
        <v>1826</v>
      </c>
      <c r="C824" s="127" t="s">
        <v>3868</v>
      </c>
      <c r="D824" s="127"/>
      <c r="E824" s="127"/>
      <c r="F824" s="127"/>
      <c r="G824" s="127"/>
      <c r="H824" s="127"/>
      <c r="I824" s="127"/>
      <c r="J824" s="127"/>
      <c r="K824" s="181" t="s">
        <v>1828</v>
      </c>
      <c r="L824" s="125" t="s">
        <v>3218</v>
      </c>
      <c r="M824" s="564">
        <f>IF(ISERROR(VLOOKUP($B824,ESTR_PREC!$A$1:$M$6000,4,FALSE))=TRUE,0,VLOOKUP($B824,ESTR_PREC!$A$1:$M$6000,4,FALSE))</f>
        <v>0</v>
      </c>
      <c r="N824" s="225"/>
      <c r="O824" s="560">
        <f t="shared" si="20"/>
        <v>0</v>
      </c>
      <c r="Q824" s="225"/>
      <c r="R824" s="499"/>
      <c r="S824" s="225"/>
      <c r="T824" s="225"/>
      <c r="V824" s="225"/>
      <c r="W824" s="225"/>
      <c r="X824" s="499"/>
      <c r="Y824" s="501"/>
      <c r="Z824" s="499"/>
    </row>
    <row r="825" spans="2:26" ht="26.25" hidden="1" customHeight="1" thickBot="1">
      <c r="B825" s="167" t="s">
        <v>1829</v>
      </c>
      <c r="C825" s="167" t="s">
        <v>3869</v>
      </c>
      <c r="D825" s="167"/>
      <c r="E825" s="167"/>
      <c r="F825" s="167"/>
      <c r="G825" s="167"/>
      <c r="H825" s="167"/>
      <c r="I825" s="167"/>
      <c r="J825" s="167"/>
      <c r="K825" s="306" t="s">
        <v>1830</v>
      </c>
      <c r="L825" s="168" t="s">
        <v>3218</v>
      </c>
      <c r="M825" s="232"/>
      <c r="N825" s="563"/>
      <c r="O825" s="563">
        <f>+N825-M825</f>
        <v>0</v>
      </c>
      <c r="Q825" s="563"/>
      <c r="R825" s="499"/>
      <c r="S825" s="815"/>
      <c r="T825" s="815"/>
      <c r="V825" s="815"/>
      <c r="W825" s="815"/>
      <c r="X825" s="548"/>
      <c r="Y825" s="501"/>
      <c r="Z825" s="548"/>
    </row>
    <row r="826" spans="2:26" ht="16.5" thickBot="1">
      <c r="K826" s="527"/>
      <c r="L826" s="528"/>
      <c r="M826" s="192"/>
      <c r="N826" s="192"/>
      <c r="O826" s="192"/>
      <c r="Q826" s="192"/>
      <c r="R826" s="554"/>
      <c r="S826" s="133"/>
      <c r="T826" s="133"/>
      <c r="V826" s="133"/>
      <c r="W826" s="133"/>
      <c r="X826" s="192"/>
      <c r="Y826" s="501"/>
      <c r="Z826" s="192"/>
    </row>
    <row r="827" spans="2:26" ht="17.25" thickTop="1" thickBot="1">
      <c r="B827" s="110" t="s">
        <v>1831</v>
      </c>
      <c r="C827" s="242" t="s">
        <v>3870</v>
      </c>
      <c r="D827" s="243"/>
      <c r="E827" s="112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0</v>
      </c>
      <c r="N827" s="298">
        <f>SUM(N830:N834)</f>
        <v>0</v>
      </c>
      <c r="O827" s="298">
        <f>+N827-M827</f>
        <v>0</v>
      </c>
      <c r="Q827" s="298">
        <f>SUM(Q830:Q834)</f>
        <v>0</v>
      </c>
      <c r="R827" s="519"/>
      <c r="S827" s="115">
        <f>SUM(S830:S834)</f>
        <v>0</v>
      </c>
      <c r="T827" s="115">
        <f>SUM(T830:T834)</f>
        <v>0</v>
      </c>
      <c r="V827" s="115">
        <f>SUM(V830:V834)</f>
        <v>0</v>
      </c>
      <c r="W827" s="115">
        <f>SUM(W830:W834)</f>
        <v>0</v>
      </c>
      <c r="X827" s="519"/>
      <c r="Y827" s="501"/>
      <c r="Z827" s="519"/>
    </row>
    <row r="828" spans="2:26" ht="9" customHeight="1" thickTop="1" thickBot="1">
      <c r="K828" s="527"/>
      <c r="L828" s="528"/>
      <c r="M828" s="192"/>
      <c r="N828" s="192"/>
      <c r="O828" s="192"/>
      <c r="Q828" s="192"/>
      <c r="R828" s="554"/>
      <c r="S828" s="133"/>
      <c r="T828" s="133"/>
      <c r="V828" s="133"/>
      <c r="W828" s="133"/>
      <c r="X828" s="192"/>
      <c r="Y828" s="501"/>
      <c r="Z828" s="192"/>
    </row>
    <row r="829" spans="2:26" ht="39" thickBot="1">
      <c r="B829" s="102" t="s">
        <v>3221</v>
      </c>
      <c r="C829" s="245" t="s">
        <v>48</v>
      </c>
      <c r="D829" s="245"/>
      <c r="E829" s="246"/>
      <c r="F829" s="246"/>
      <c r="G829" s="246"/>
      <c r="H829" s="246"/>
      <c r="I829" s="246"/>
      <c r="J829" s="246"/>
      <c r="K829" s="302" t="s">
        <v>3222</v>
      </c>
      <c r="L829" s="135"/>
      <c r="M829" s="328" t="str">
        <f>+$M$10</f>
        <v>Valore netto al 31/12/2017</v>
      </c>
      <c r="N829" s="779" t="str">
        <f>N$10</f>
        <v>Valore netto al 31/12/2018</v>
      </c>
      <c r="O829" s="779" t="s">
        <v>4064</v>
      </c>
      <c r="P829" s="806"/>
      <c r="Q829" s="779" t="str">
        <f>Q$10</f>
        <v>Prechiusura al ° trimestre 2018</v>
      </c>
      <c r="R829" s="514"/>
      <c r="S829" s="1145" t="str">
        <f>S$330</f>
        <v>Costi da utilizzo contributi 2018</v>
      </c>
      <c r="T829" s="1143" t="str">
        <f>T$330</f>
        <v>Costi da utilizzo contributi DI CUI SOCIO-SAN</v>
      </c>
      <c r="U829" s="1144"/>
      <c r="V829" s="1142" t="str">
        <f>V$330</f>
        <v>Costi da contributi 2018</v>
      </c>
      <c r="W829" s="1143" t="str">
        <f>W$330</f>
        <v>Costi da contributi DI CUI SOCIO-SAN</v>
      </c>
      <c r="X829" s="681"/>
      <c r="Y829" s="501"/>
      <c r="Z829" s="681"/>
    </row>
    <row r="830" spans="2:26">
      <c r="B830" s="127" t="s">
        <v>1833</v>
      </c>
      <c r="C830" s="127" t="s">
        <v>3871</v>
      </c>
      <c r="D830" s="127"/>
      <c r="E830" s="127"/>
      <c r="F830" s="127"/>
      <c r="G830" s="127"/>
      <c r="H830" s="127"/>
      <c r="I830" s="127"/>
      <c r="J830" s="127"/>
      <c r="K830" s="304" t="s">
        <v>1836</v>
      </c>
      <c r="L830" s="125" t="s">
        <v>3218</v>
      </c>
      <c r="M830" s="564">
        <f>IF(ISERROR(VLOOKUP($B830,ESTR_PREC!$A$1:$M$6000,4,FALSE))=TRUE,0,VLOOKUP($B830,ESTR_PREC!$A$1:$M$6000,4,FALSE))</f>
        <v>0</v>
      </c>
      <c r="N830" s="225"/>
      <c r="O830" s="560">
        <f>+N830-M830</f>
        <v>0</v>
      </c>
      <c r="Q830" s="225"/>
      <c r="R830" s="499"/>
      <c r="S830" s="225"/>
      <c r="T830" s="225"/>
      <c r="V830" s="225"/>
      <c r="W830" s="225"/>
      <c r="X830" s="499"/>
      <c r="Y830" s="501"/>
      <c r="Z830" s="499"/>
    </row>
    <row r="831" spans="2:26">
      <c r="B831" s="127" t="s">
        <v>1839</v>
      </c>
      <c r="C831" s="127" t="s">
        <v>3872</v>
      </c>
      <c r="D831" s="127"/>
      <c r="E831" s="127"/>
      <c r="F831" s="127"/>
      <c r="G831" s="127"/>
      <c r="H831" s="127"/>
      <c r="I831" s="127"/>
      <c r="J831" s="127"/>
      <c r="K831" s="304" t="s">
        <v>1840</v>
      </c>
      <c r="L831" s="125" t="s">
        <v>3218</v>
      </c>
      <c r="M831" s="564">
        <f>IF(ISERROR(VLOOKUP($B831,ESTR_PREC!$A$1:$M$6000,4,FALSE))=TRUE,0,VLOOKUP($B831,ESTR_PREC!$A$1:$M$6000,4,FALSE))</f>
        <v>0</v>
      </c>
      <c r="N831" s="225"/>
      <c r="O831" s="560">
        <f>+N831-M831</f>
        <v>0</v>
      </c>
      <c r="Q831" s="225"/>
      <c r="R831" s="499"/>
      <c r="S831" s="225"/>
      <c r="T831" s="225"/>
      <c r="V831" s="225"/>
      <c r="W831" s="225"/>
      <c r="X831" s="499"/>
      <c r="Y831" s="501"/>
      <c r="Z831" s="499"/>
    </row>
    <row r="832" spans="2:26">
      <c r="B832" s="127" t="s">
        <v>1841</v>
      </c>
      <c r="C832" s="127" t="s">
        <v>3873</v>
      </c>
      <c r="D832" s="127"/>
      <c r="E832" s="127"/>
      <c r="F832" s="127"/>
      <c r="G832" s="127"/>
      <c r="H832" s="127"/>
      <c r="I832" s="127"/>
      <c r="J832" s="127"/>
      <c r="K832" s="314" t="s">
        <v>1843</v>
      </c>
      <c r="L832" s="125" t="s">
        <v>3218</v>
      </c>
      <c r="M832" s="564">
        <f>IF(ISERROR(VLOOKUP($B832,ESTR_PREC!$A$1:$M$6000,4,FALSE))=TRUE,0,VLOOKUP($B832,ESTR_PREC!$A$1:$M$6000,4,FALSE))</f>
        <v>0</v>
      </c>
      <c r="N832" s="225"/>
      <c r="O832" s="560">
        <f>+N832-M832</f>
        <v>0</v>
      </c>
      <c r="Q832" s="225"/>
      <c r="R832" s="499"/>
      <c r="S832" s="225"/>
      <c r="T832" s="225"/>
      <c r="V832" s="225"/>
      <c r="W832" s="225"/>
      <c r="X832" s="499"/>
      <c r="Y832" s="501"/>
      <c r="Z832" s="499"/>
    </row>
    <row r="833" spans="2:26">
      <c r="B833" s="127" t="s">
        <v>1844</v>
      </c>
      <c r="C833" s="127" t="s">
        <v>3874</v>
      </c>
      <c r="D833" s="127"/>
      <c r="E833" s="127"/>
      <c r="F833" s="127"/>
      <c r="G833" s="127"/>
      <c r="H833" s="127"/>
      <c r="I833" s="127"/>
      <c r="J833" s="127"/>
      <c r="K833" s="314" t="s">
        <v>1845</v>
      </c>
      <c r="L833" s="125" t="s">
        <v>3218</v>
      </c>
      <c r="M833" s="564">
        <f>IF(ISERROR(VLOOKUP($B833,ESTR_PREC!$A$1:$M$6000,4,FALSE))=TRUE,0,VLOOKUP($B833,ESTR_PREC!$A$1:$M$6000,4,FALSE))</f>
        <v>0</v>
      </c>
      <c r="N833" s="225"/>
      <c r="O833" s="560">
        <f>+N833-M833</f>
        <v>0</v>
      </c>
      <c r="Q833" s="225"/>
      <c r="R833" s="499"/>
      <c r="S833" s="225"/>
      <c r="T833" s="225"/>
      <c r="V833" s="225"/>
      <c r="W833" s="225"/>
      <c r="X833" s="499"/>
      <c r="Y833" s="501"/>
      <c r="Z833" s="499"/>
    </row>
    <row r="834" spans="2:26" ht="15.75" hidden="1" customHeight="1" thickBot="1">
      <c r="B834" s="167" t="s">
        <v>1846</v>
      </c>
      <c r="C834" s="167" t="s">
        <v>3875</v>
      </c>
      <c r="D834" s="167"/>
      <c r="E834" s="167"/>
      <c r="F834" s="167"/>
      <c r="G834" s="167"/>
      <c r="H834" s="167"/>
      <c r="I834" s="167"/>
      <c r="J834" s="167"/>
      <c r="K834" s="306" t="s">
        <v>1847</v>
      </c>
      <c r="L834" s="168" t="s">
        <v>3218</v>
      </c>
      <c r="M834" s="232"/>
      <c r="N834" s="563"/>
      <c r="O834" s="563">
        <f>+N834-M834</f>
        <v>0</v>
      </c>
      <c r="Q834" s="563"/>
      <c r="R834" s="499"/>
      <c r="S834" s="825"/>
      <c r="T834" s="825"/>
      <c r="V834" s="825"/>
      <c r="W834" s="825"/>
      <c r="X834" s="548"/>
      <c r="Y834" s="501"/>
      <c r="Z834" s="548"/>
    </row>
    <row r="835" spans="2:26" ht="15.75">
      <c r="K835" s="527"/>
      <c r="L835" s="528"/>
      <c r="M835" s="192"/>
      <c r="N835" s="192"/>
      <c r="O835" s="192"/>
      <c r="Q835" s="192"/>
      <c r="R835" s="554"/>
      <c r="S835" s="192"/>
      <c r="T835" s="192"/>
      <c r="V835" s="192"/>
      <c r="W835" s="192"/>
      <c r="X835" s="192"/>
      <c r="Y835" s="501"/>
      <c r="Z835" s="192"/>
    </row>
    <row r="836" spans="2:26" ht="16.5" thickBot="1">
      <c r="K836" s="527"/>
      <c r="L836" s="528"/>
      <c r="M836" s="192"/>
      <c r="N836" s="192"/>
      <c r="O836" s="192"/>
      <c r="Q836" s="192"/>
      <c r="R836" s="554"/>
      <c r="S836" s="192"/>
      <c r="T836" s="192"/>
      <c r="V836" s="192"/>
      <c r="W836" s="192"/>
      <c r="X836" s="192"/>
      <c r="Y836" s="501"/>
      <c r="Z836" s="192"/>
    </row>
    <row r="837" spans="2:26" ht="27.75" customHeight="1" thickTop="1" thickBot="1">
      <c r="B837" s="152" t="s">
        <v>1848</v>
      </c>
      <c r="C837" s="247" t="s">
        <v>3876</v>
      </c>
      <c r="D837" s="248"/>
      <c r="E837" s="103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0</v>
      </c>
      <c r="N837" s="154">
        <f>SUM(N840:N847)</f>
        <v>0</v>
      </c>
      <c r="O837" s="298">
        <f>+N837-M837</f>
        <v>0</v>
      </c>
      <c r="Q837" s="154">
        <f>SUM(Q840:Q847)</f>
        <v>0</v>
      </c>
      <c r="R837" s="519"/>
      <c r="S837" s="154">
        <f>SUM(S840:S847)</f>
        <v>0</v>
      </c>
      <c r="T837" s="154">
        <f>SUM(T840:T847)</f>
        <v>0</v>
      </c>
      <c r="V837" s="154">
        <f>SUM(V840:V847)</f>
        <v>0</v>
      </c>
      <c r="W837" s="154">
        <f>SUM(W840:W847)</f>
        <v>0</v>
      </c>
      <c r="X837" s="519"/>
      <c r="Y837" s="501"/>
      <c r="Z837" s="519"/>
    </row>
    <row r="838" spans="2:26" ht="9" customHeight="1" thickTop="1" thickBot="1">
      <c r="K838" s="527"/>
      <c r="L838" s="528"/>
      <c r="M838" s="192"/>
      <c r="N838" s="192"/>
      <c r="O838" s="192"/>
      <c r="Q838" s="192"/>
      <c r="R838" s="554"/>
      <c r="S838" s="192"/>
      <c r="T838" s="192"/>
      <c r="V838" s="192"/>
      <c r="W838" s="192"/>
      <c r="X838" s="192"/>
      <c r="Y838" s="501"/>
      <c r="Z838" s="192"/>
    </row>
    <row r="839" spans="2:26" ht="39" thickBot="1">
      <c r="B839" s="102" t="s">
        <v>3221</v>
      </c>
      <c r="C839" s="245" t="s">
        <v>48</v>
      </c>
      <c r="D839" s="245"/>
      <c r="E839" s="246"/>
      <c r="F839" s="246"/>
      <c r="G839" s="246"/>
      <c r="H839" s="246"/>
      <c r="I839" s="246"/>
      <c r="J839" s="246"/>
      <c r="K839" s="302" t="s">
        <v>3222</v>
      </c>
      <c r="L839" s="135"/>
      <c r="M839" s="328" t="str">
        <f>+$M$10</f>
        <v>Valore netto al 31/12/2017</v>
      </c>
      <c r="N839" s="779" t="str">
        <f>N$10</f>
        <v>Valore netto al 31/12/2018</v>
      </c>
      <c r="O839" s="779" t="s">
        <v>4064</v>
      </c>
      <c r="P839" s="806"/>
      <c r="Q839" s="779" t="str">
        <f>Q$10</f>
        <v>Prechiusura al ° trimestre 2018</v>
      </c>
      <c r="R839" s="514"/>
      <c r="S839" s="1145" t="str">
        <f>S$330</f>
        <v>Costi da utilizzo contributi 2018</v>
      </c>
      <c r="T839" s="1143" t="str">
        <f>T$330</f>
        <v>Costi da utilizzo contributi DI CUI SOCIO-SAN</v>
      </c>
      <c r="U839" s="1144"/>
      <c r="V839" s="1142" t="str">
        <f>V$330</f>
        <v>Costi da contributi 2018</v>
      </c>
      <c r="W839" s="1143" t="str">
        <f>W$330</f>
        <v>Costi da contributi DI CUI SOCIO-SAN</v>
      </c>
      <c r="X839" s="681"/>
      <c r="Y839" s="501"/>
      <c r="Z839" s="681"/>
    </row>
    <row r="840" spans="2:26" ht="25.5">
      <c r="B840" s="127" t="s">
        <v>1850</v>
      </c>
      <c r="C840" s="127" t="s">
        <v>3877</v>
      </c>
      <c r="D840" s="127"/>
      <c r="E840" s="127"/>
      <c r="F840" s="127"/>
      <c r="G840" s="127"/>
      <c r="H840" s="127"/>
      <c r="I840" s="127"/>
      <c r="J840" s="127"/>
      <c r="K840" s="314" t="s">
        <v>1853</v>
      </c>
      <c r="L840" s="125" t="s">
        <v>3218</v>
      </c>
      <c r="M840" s="564">
        <f>IF(ISERROR(VLOOKUP($B840,ESTR_PREC!$A$1:$M$6000,4,FALSE))=TRUE,0,VLOOKUP($B840,ESTR_PREC!$A$1:$M$6000,4,FALSE))</f>
        <v>0</v>
      </c>
      <c r="N840" s="225"/>
      <c r="O840" s="560">
        <f t="shared" ref="O840:O847" si="21">+N840-M840</f>
        <v>0</v>
      </c>
      <c r="Q840" s="225"/>
      <c r="R840" s="499"/>
      <c r="S840" s="225"/>
      <c r="T840" s="225"/>
      <c r="V840" s="225"/>
      <c r="W840" s="225"/>
      <c r="X840" s="499"/>
      <c r="Y840" s="501"/>
      <c r="Z840" s="499"/>
    </row>
    <row r="841" spans="2:26" ht="25.5">
      <c r="B841" s="127" t="s">
        <v>1856</v>
      </c>
      <c r="C841" s="127" t="s">
        <v>4467</v>
      </c>
      <c r="D841" s="127"/>
      <c r="E841" s="127"/>
      <c r="F841" s="127"/>
      <c r="G841" s="127"/>
      <c r="H841" s="127"/>
      <c r="I841" s="127"/>
      <c r="J841" s="127"/>
      <c r="K841" s="304" t="s">
        <v>1858</v>
      </c>
      <c r="L841" s="125" t="s">
        <v>3218</v>
      </c>
      <c r="M841" s="564">
        <f>IF(ISERROR(VLOOKUP($B841,ESTR_PREC!$A$1:$M$6000,4,FALSE))=TRUE,0,VLOOKUP($B841,ESTR_PREC!$A$1:$M$6000,4,FALSE))</f>
        <v>0</v>
      </c>
      <c r="N841" s="225"/>
      <c r="O841" s="560">
        <f t="shared" si="21"/>
        <v>0</v>
      </c>
      <c r="Q841" s="225"/>
      <c r="R841" s="499"/>
      <c r="S841" s="225"/>
      <c r="T841" s="225"/>
      <c r="V841" s="225"/>
      <c r="W841" s="225"/>
      <c r="X841" s="499"/>
      <c r="Y841" s="501"/>
      <c r="Z841" s="499"/>
    </row>
    <row r="842" spans="2:26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7"/>
      <c r="I842" s="127"/>
      <c r="J842" s="127"/>
      <c r="K842" s="314" t="s">
        <v>1863</v>
      </c>
      <c r="L842" s="125" t="s">
        <v>3218</v>
      </c>
      <c r="M842" s="564">
        <f>IF(ISERROR(VLOOKUP($B842,ESTR_PREC!$A$1:$M$6000,4,FALSE))=TRUE,0,VLOOKUP($B842,ESTR_PREC!$A$1:$M$6000,4,FALSE))</f>
        <v>0</v>
      </c>
      <c r="N842" s="225"/>
      <c r="O842" s="560">
        <f t="shared" si="21"/>
        <v>0</v>
      </c>
      <c r="Q842" s="225"/>
      <c r="R842" s="499"/>
      <c r="S842" s="225"/>
      <c r="T842" s="225"/>
      <c r="V842" s="225"/>
      <c r="W842" s="225"/>
      <c r="X842" s="499"/>
      <c r="Y842" s="501"/>
      <c r="Z842" s="499"/>
    </row>
    <row r="843" spans="2:26" ht="25.5">
      <c r="B843" s="127" t="s">
        <v>1866</v>
      </c>
      <c r="C843" s="127" t="s">
        <v>3879</v>
      </c>
      <c r="D843" s="127"/>
      <c r="E843" s="127"/>
      <c r="F843" s="127"/>
      <c r="G843" s="127"/>
      <c r="H843" s="127"/>
      <c r="I843" s="127"/>
      <c r="J843" s="127"/>
      <c r="K843" s="314" t="s">
        <v>1868</v>
      </c>
      <c r="L843" s="125" t="s">
        <v>3218</v>
      </c>
      <c r="M843" s="564">
        <f>IF(ISERROR(VLOOKUP($B843,ESTR_PREC!$A$1:$M$6000,4,FALSE))=TRUE,0,VLOOKUP($B843,ESTR_PREC!$A$1:$M$6000,4,FALSE))</f>
        <v>0</v>
      </c>
      <c r="N843" s="225"/>
      <c r="O843" s="560">
        <f t="shared" si="21"/>
        <v>0</v>
      </c>
      <c r="Q843" s="225"/>
      <c r="R843" s="499"/>
      <c r="S843" s="225"/>
      <c r="T843" s="225"/>
      <c r="V843" s="225"/>
      <c r="W843" s="225"/>
      <c r="X843" s="499"/>
      <c r="Y843" s="501"/>
      <c r="Z843" s="499"/>
    </row>
    <row r="844" spans="2:26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7"/>
      <c r="I844" s="127"/>
      <c r="J844" s="127"/>
      <c r="K844" s="314" t="s">
        <v>1873</v>
      </c>
      <c r="L844" s="125" t="s">
        <v>3218</v>
      </c>
      <c r="M844" s="564">
        <f>IF(ISERROR(VLOOKUP($B844,ESTR_PREC!$A$1:$M$6000,4,FALSE))=TRUE,0,VLOOKUP($B844,ESTR_PREC!$A$1:$M$6000,4,FALSE))</f>
        <v>0</v>
      </c>
      <c r="N844" s="225"/>
      <c r="O844" s="560">
        <f t="shared" si="21"/>
        <v>0</v>
      </c>
      <c r="Q844" s="225"/>
      <c r="R844" s="499"/>
      <c r="S844" s="225"/>
      <c r="T844" s="225"/>
      <c r="V844" s="225"/>
      <c r="W844" s="225"/>
      <c r="X844" s="499"/>
      <c r="Y844" s="501"/>
      <c r="Z844" s="499"/>
    </row>
    <row r="845" spans="2:26" ht="25.5">
      <c r="B845" s="127" t="s">
        <v>1874</v>
      </c>
      <c r="C845" s="127" t="s">
        <v>3881</v>
      </c>
      <c r="D845" s="127"/>
      <c r="E845" s="127"/>
      <c r="F845" s="127"/>
      <c r="G845" s="127"/>
      <c r="H845" s="127"/>
      <c r="I845" s="127"/>
      <c r="J845" s="127"/>
      <c r="K845" s="314" t="s">
        <v>1875</v>
      </c>
      <c r="L845" s="125" t="s">
        <v>3218</v>
      </c>
      <c r="M845" s="564">
        <f>IF(ISERROR(VLOOKUP($B845,ESTR_PREC!$A$1:$M$6000,4,FALSE))=TRUE,0,VLOOKUP($B845,ESTR_PREC!$A$1:$M$6000,4,FALSE))</f>
        <v>0</v>
      </c>
      <c r="N845" s="225"/>
      <c r="O845" s="560">
        <f t="shared" si="21"/>
        <v>0</v>
      </c>
      <c r="Q845" s="225"/>
      <c r="R845" s="499"/>
      <c r="S845" s="225"/>
      <c r="T845" s="225"/>
      <c r="V845" s="225"/>
      <c r="W845" s="225"/>
      <c r="X845" s="499"/>
      <c r="Y845" s="501"/>
      <c r="Z845" s="499"/>
    </row>
    <row r="846" spans="2:26">
      <c r="B846" s="127" t="s">
        <v>1876</v>
      </c>
      <c r="C846" s="127" t="s">
        <v>3882</v>
      </c>
      <c r="D846" s="127"/>
      <c r="E846" s="127"/>
      <c r="F846" s="127"/>
      <c r="G846" s="127"/>
      <c r="H846" s="127"/>
      <c r="I846" s="127"/>
      <c r="J846" s="127"/>
      <c r="K846" s="183" t="s">
        <v>1878</v>
      </c>
      <c r="L846" s="125" t="s">
        <v>3218</v>
      </c>
      <c r="M846" s="564">
        <f>IF(ISERROR(VLOOKUP($B846,ESTR_PREC!$A$1:$M$6000,4,FALSE))=TRUE,0,VLOOKUP($B846,ESTR_PREC!$A$1:$M$6000,4,FALSE))</f>
        <v>0</v>
      </c>
      <c r="N846" s="225"/>
      <c r="O846" s="560">
        <f t="shared" si="21"/>
        <v>0</v>
      </c>
      <c r="Q846" s="225"/>
      <c r="R846" s="499"/>
      <c r="S846" s="225"/>
      <c r="T846" s="225"/>
      <c r="V846" s="225"/>
      <c r="W846" s="225"/>
      <c r="X846" s="499"/>
      <c r="Y846" s="501"/>
      <c r="Z846" s="499"/>
    </row>
    <row r="847" spans="2:26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30"/>
      <c r="I847" s="130"/>
      <c r="J847" s="130"/>
      <c r="K847" s="213" t="s">
        <v>1881</v>
      </c>
      <c r="L847" s="132" t="s">
        <v>3218</v>
      </c>
      <c r="M847" s="564">
        <f>IF(ISERROR(VLOOKUP($B847,ESTR_PREC!$A$1:$M$6000,4,FALSE))=TRUE,0,VLOOKUP($B847,ESTR_PREC!$A$1:$M$6000,4,FALSE))</f>
        <v>0</v>
      </c>
      <c r="N847" s="225"/>
      <c r="O847" s="560">
        <f t="shared" si="21"/>
        <v>0</v>
      </c>
      <c r="Q847" s="225"/>
      <c r="R847" s="499"/>
      <c r="S847" s="225"/>
      <c r="T847" s="225"/>
      <c r="V847" s="225"/>
      <c r="W847" s="225"/>
      <c r="X847" s="499"/>
      <c r="Y847" s="501"/>
      <c r="Z847" s="499"/>
    </row>
    <row r="848" spans="2:26" ht="15.75">
      <c r="K848" s="527"/>
      <c r="L848" s="528"/>
      <c r="M848" s="192"/>
      <c r="N848" s="192"/>
      <c r="O848" s="192"/>
      <c r="Q848" s="192"/>
      <c r="R848" s="554"/>
      <c r="S848" s="192"/>
      <c r="T848" s="192"/>
      <c r="V848" s="192"/>
      <c r="W848" s="192"/>
      <c r="X848" s="192"/>
      <c r="Y848" s="501"/>
      <c r="Z848" s="192"/>
    </row>
    <row r="849" spans="2:26" ht="15.75" thickBot="1">
      <c r="K849" s="547"/>
      <c r="L849" s="532"/>
      <c r="M849" s="499"/>
      <c r="N849" s="517"/>
      <c r="O849" s="517"/>
      <c r="Q849" s="517"/>
      <c r="R849" s="554"/>
      <c r="S849" s="499"/>
      <c r="T849" s="499"/>
      <c r="V849" s="499"/>
      <c r="W849" s="499"/>
      <c r="X849" s="499"/>
      <c r="Y849" s="501"/>
      <c r="Z849" s="499"/>
    </row>
    <row r="850" spans="2:26" ht="17.25" thickTop="1" thickBot="1">
      <c r="B850" s="152" t="s">
        <v>1882</v>
      </c>
      <c r="C850" s="247" t="s">
        <v>3884</v>
      </c>
      <c r="D850" s="248"/>
      <c r="E850" s="103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0</v>
      </c>
      <c r="N850" s="154">
        <f>SUM(N853:N860)</f>
        <v>0</v>
      </c>
      <c r="O850" s="298">
        <f>+N850-M850</f>
        <v>0</v>
      </c>
      <c r="Q850" s="154">
        <f>SUM(Q853:Q860)</f>
        <v>0</v>
      </c>
      <c r="R850" s="519"/>
      <c r="S850" s="154">
        <f>SUM(S853:S860)</f>
        <v>0</v>
      </c>
      <c r="T850" s="154">
        <f>SUM(T853:T860)</f>
        <v>0</v>
      </c>
      <c r="V850" s="154">
        <f>SUM(V853:V860)</f>
        <v>0</v>
      </c>
      <c r="W850" s="154">
        <f>SUM(W853:W860)</f>
        <v>0</v>
      </c>
      <c r="X850" s="519"/>
      <c r="Y850" s="501"/>
      <c r="Z850" s="519"/>
    </row>
    <row r="851" spans="2:26" ht="9" customHeight="1" thickTop="1" thickBot="1">
      <c r="K851" s="527"/>
      <c r="L851" s="528"/>
      <c r="M851" s="192"/>
      <c r="N851" s="192"/>
      <c r="O851" s="192"/>
      <c r="Q851" s="192"/>
      <c r="R851" s="554"/>
      <c r="S851" s="192"/>
      <c r="T851" s="192"/>
      <c r="V851" s="192"/>
      <c r="W851" s="192"/>
      <c r="X851" s="192"/>
      <c r="Y851" s="501"/>
      <c r="Z851" s="192"/>
    </row>
    <row r="852" spans="2:26" ht="39" thickBot="1">
      <c r="B852" s="102" t="s">
        <v>3221</v>
      </c>
      <c r="C852" s="245" t="s">
        <v>48</v>
      </c>
      <c r="D852" s="245"/>
      <c r="E852" s="246"/>
      <c r="F852" s="246"/>
      <c r="G852" s="246"/>
      <c r="H852" s="246"/>
      <c r="I852" s="246"/>
      <c r="J852" s="246"/>
      <c r="K852" s="302" t="s">
        <v>3222</v>
      </c>
      <c r="L852" s="135"/>
      <c r="M852" s="328" t="str">
        <f>+$M$10</f>
        <v>Valore netto al 31/12/2017</v>
      </c>
      <c r="N852" s="779" t="str">
        <f>N$10</f>
        <v>Valore netto al 31/12/2018</v>
      </c>
      <c r="O852" s="779" t="s">
        <v>4064</v>
      </c>
      <c r="P852" s="806"/>
      <c r="Q852" s="779" t="str">
        <f>Q$10</f>
        <v>Prechiusura al ° trimestre 2018</v>
      </c>
      <c r="R852" s="514"/>
      <c r="S852" s="1145" t="str">
        <f>S$330</f>
        <v>Costi da utilizzo contributi 2018</v>
      </c>
      <c r="T852" s="1143" t="str">
        <f>T$330</f>
        <v>Costi da utilizzo contributi DI CUI SOCIO-SAN</v>
      </c>
      <c r="U852" s="1144"/>
      <c r="V852" s="1142" t="str">
        <f>V$330</f>
        <v>Costi da contributi 2018</v>
      </c>
      <c r="W852" s="1143" t="str">
        <f>W$330</f>
        <v>Costi da contributi DI CUI SOCIO-SAN</v>
      </c>
      <c r="X852" s="681"/>
      <c r="Y852" s="501"/>
      <c r="Z852" s="681"/>
    </row>
    <row r="853" spans="2:26">
      <c r="B853" s="127" t="s">
        <v>1884</v>
      </c>
      <c r="C853" s="127" t="s">
        <v>3885</v>
      </c>
      <c r="D853" s="127"/>
      <c r="E853" s="127"/>
      <c r="F853" s="127"/>
      <c r="G853" s="127"/>
      <c r="H853" s="127"/>
      <c r="I853" s="127"/>
      <c r="J853" s="127"/>
      <c r="K853" s="183" t="s">
        <v>1887</v>
      </c>
      <c r="L853" s="125" t="s">
        <v>3218</v>
      </c>
      <c r="M853" s="564">
        <f>IF(ISERROR(VLOOKUP($B853,ESTR_PREC!$A$1:$M$6000,4,FALSE))=TRUE,0,VLOOKUP($B853,ESTR_PREC!$A$1:$M$6000,4,FALSE))</f>
        <v>0</v>
      </c>
      <c r="N853" s="225"/>
      <c r="O853" s="560">
        <f t="shared" ref="O853:O860" si="22">+N853-M853</f>
        <v>0</v>
      </c>
      <c r="Q853" s="225"/>
      <c r="R853" s="499"/>
      <c r="S853" s="225"/>
      <c r="T853" s="225"/>
      <c r="V853" s="225"/>
      <c r="W853" s="225"/>
      <c r="X853" s="499"/>
      <c r="Y853" s="501"/>
      <c r="Z853" s="499"/>
    </row>
    <row r="854" spans="2:26">
      <c r="B854" s="127" t="s">
        <v>1890</v>
      </c>
      <c r="C854" s="127" t="s">
        <v>3886</v>
      </c>
      <c r="D854" s="127"/>
      <c r="E854" s="127"/>
      <c r="F854" s="127"/>
      <c r="G854" s="127"/>
      <c r="H854" s="127"/>
      <c r="I854" s="127"/>
      <c r="J854" s="127"/>
      <c r="K854" s="183" t="s">
        <v>1891</v>
      </c>
      <c r="L854" s="125" t="s">
        <v>3218</v>
      </c>
      <c r="M854" s="564">
        <f>IF(ISERROR(VLOOKUP($B854,ESTR_PREC!$A$1:$M$6000,4,FALSE))=TRUE,0,VLOOKUP($B854,ESTR_PREC!$A$1:$M$6000,4,FALSE))</f>
        <v>0</v>
      </c>
      <c r="N854" s="225"/>
      <c r="O854" s="560">
        <f t="shared" si="22"/>
        <v>0</v>
      </c>
      <c r="Q854" s="225"/>
      <c r="R854" s="499"/>
      <c r="S854" s="225"/>
      <c r="T854" s="225"/>
      <c r="V854" s="225"/>
      <c r="W854" s="225"/>
      <c r="X854" s="499"/>
      <c r="Y854" s="501"/>
      <c r="Z854" s="499"/>
    </row>
    <row r="855" spans="2:26">
      <c r="B855" s="127" t="s">
        <v>1892</v>
      </c>
      <c r="C855" s="127" t="s">
        <v>3887</v>
      </c>
      <c r="D855" s="127"/>
      <c r="E855" s="127"/>
      <c r="F855" s="127"/>
      <c r="G855" s="127"/>
      <c r="H855" s="127"/>
      <c r="I855" s="127"/>
      <c r="J855" s="127"/>
      <c r="K855" s="234" t="s">
        <v>1894</v>
      </c>
      <c r="L855" s="125" t="s">
        <v>3218</v>
      </c>
      <c r="M855" s="564">
        <f>IF(ISERROR(VLOOKUP($B855,ESTR_PREC!$A$1:$M$6000,4,FALSE))=TRUE,0,VLOOKUP($B855,ESTR_PREC!$A$1:$M$6000,4,FALSE))</f>
        <v>0</v>
      </c>
      <c r="N855" s="225"/>
      <c r="O855" s="560">
        <f t="shared" si="22"/>
        <v>0</v>
      </c>
      <c r="Q855" s="225"/>
      <c r="R855" s="499"/>
      <c r="S855" s="225"/>
      <c r="T855" s="225"/>
      <c r="V855" s="225"/>
      <c r="W855" s="225"/>
      <c r="X855" s="499"/>
      <c r="Y855" s="501"/>
      <c r="Z855" s="499"/>
    </row>
    <row r="856" spans="2:26">
      <c r="B856" s="127" t="s">
        <v>1897</v>
      </c>
      <c r="C856" s="127" t="s">
        <v>4468</v>
      </c>
      <c r="D856" s="127"/>
      <c r="E856" s="127"/>
      <c r="F856" s="127"/>
      <c r="G856" s="127"/>
      <c r="H856" s="127"/>
      <c r="I856" s="127"/>
      <c r="J856" s="127"/>
      <c r="K856" s="304" t="s">
        <v>1898</v>
      </c>
      <c r="L856" s="125" t="s">
        <v>3218</v>
      </c>
      <c r="M856" s="564">
        <f>IF(ISERROR(VLOOKUP($B856,ESTR_PREC!$A$1:$M$6000,4,FALSE))=TRUE,0,VLOOKUP($B856,ESTR_PREC!$A$1:$M$6000,4,FALSE))</f>
        <v>0</v>
      </c>
      <c r="N856" s="225"/>
      <c r="O856" s="560">
        <f t="shared" si="22"/>
        <v>0</v>
      </c>
      <c r="Q856" s="225"/>
      <c r="R856" s="499"/>
      <c r="S856" s="225"/>
      <c r="T856" s="225"/>
      <c r="V856" s="225"/>
      <c r="W856" s="225"/>
      <c r="X856" s="499"/>
      <c r="Y856" s="501"/>
      <c r="Z856" s="499"/>
    </row>
    <row r="857" spans="2:26">
      <c r="B857" s="127" t="s">
        <v>1899</v>
      </c>
      <c r="C857" s="127" t="s">
        <v>3888</v>
      </c>
      <c r="D857" s="127"/>
      <c r="E857" s="127"/>
      <c r="F857" s="127"/>
      <c r="G857" s="127"/>
      <c r="H857" s="127"/>
      <c r="I857" s="127"/>
      <c r="J857" s="127"/>
      <c r="K857" s="183" t="s">
        <v>1901</v>
      </c>
      <c r="L857" s="125" t="s">
        <v>3218</v>
      </c>
      <c r="M857" s="564">
        <f>IF(ISERROR(VLOOKUP($B857,ESTR_PREC!$A$1:$M$6000,4,FALSE))=TRUE,0,VLOOKUP($B857,ESTR_PREC!$A$1:$M$6000,4,FALSE))</f>
        <v>0</v>
      </c>
      <c r="N857" s="225"/>
      <c r="O857" s="560">
        <f t="shared" si="22"/>
        <v>0</v>
      </c>
      <c r="Q857" s="225"/>
      <c r="R857" s="499"/>
      <c r="S857" s="225"/>
      <c r="T857" s="225"/>
      <c r="V857" s="225"/>
      <c r="W857" s="225"/>
      <c r="X857" s="499"/>
      <c r="Y857" s="501"/>
      <c r="Z857" s="499"/>
    </row>
    <row r="858" spans="2:26">
      <c r="B858" s="127" t="s">
        <v>1902</v>
      </c>
      <c r="C858" s="127" t="s">
        <v>3889</v>
      </c>
      <c r="D858" s="127"/>
      <c r="E858" s="127"/>
      <c r="F858" s="127"/>
      <c r="G858" s="127"/>
      <c r="H858" s="127"/>
      <c r="I858" s="127"/>
      <c r="J858" s="127"/>
      <c r="K858" s="183" t="s">
        <v>1904</v>
      </c>
      <c r="L858" s="125" t="s">
        <v>3218</v>
      </c>
      <c r="M858" s="564">
        <f>IF(ISERROR(VLOOKUP($B858,ESTR_PREC!$A$1:$M$6000,4,FALSE))=TRUE,0,VLOOKUP($B858,ESTR_PREC!$A$1:$M$6000,4,FALSE))</f>
        <v>0</v>
      </c>
      <c r="N858" s="225"/>
      <c r="O858" s="560">
        <f t="shared" si="22"/>
        <v>0</v>
      </c>
      <c r="Q858" s="225"/>
      <c r="R858" s="499"/>
      <c r="S858" s="225"/>
      <c r="T858" s="225"/>
      <c r="V858" s="225"/>
      <c r="W858" s="225"/>
      <c r="X858" s="499"/>
      <c r="Y858" s="501"/>
      <c r="Z858" s="499"/>
    </row>
    <row r="859" spans="2:26">
      <c r="B859" s="127" t="s">
        <v>1905</v>
      </c>
      <c r="C859" s="127" t="s">
        <v>3890</v>
      </c>
      <c r="D859" s="127"/>
      <c r="E859" s="127"/>
      <c r="F859" s="127"/>
      <c r="G859" s="127"/>
      <c r="H859" s="127"/>
      <c r="I859" s="127"/>
      <c r="J859" s="127"/>
      <c r="K859" s="183" t="s">
        <v>1907</v>
      </c>
      <c r="L859" s="125" t="s">
        <v>3218</v>
      </c>
      <c r="M859" s="564">
        <f>IF(ISERROR(VLOOKUP($B859,ESTR_PREC!$A$1:$M$6000,4,FALSE))=TRUE,0,VLOOKUP($B859,ESTR_PREC!$A$1:$M$6000,4,FALSE))</f>
        <v>0</v>
      </c>
      <c r="N859" s="225"/>
      <c r="O859" s="560">
        <f t="shared" si="22"/>
        <v>0</v>
      </c>
      <c r="Q859" s="225"/>
      <c r="R859" s="499"/>
      <c r="S859" s="225"/>
      <c r="T859" s="225"/>
      <c r="V859" s="225"/>
      <c r="W859" s="225"/>
      <c r="X859" s="499"/>
      <c r="Y859" s="501"/>
      <c r="Z859" s="499"/>
    </row>
    <row r="860" spans="2:26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30"/>
      <c r="I860" s="130"/>
      <c r="J860" s="130"/>
      <c r="K860" s="166" t="s">
        <v>1910</v>
      </c>
      <c r="L860" s="132" t="s">
        <v>3218</v>
      </c>
      <c r="M860" s="564">
        <f>IF(ISERROR(VLOOKUP($B860,ESTR_PREC!$A$1:$M$6000,4,FALSE))=TRUE,0,VLOOKUP($B860,ESTR_PREC!$A$1:$M$6000,4,FALSE))</f>
        <v>0</v>
      </c>
      <c r="N860" s="225"/>
      <c r="O860" s="560">
        <f t="shared" si="22"/>
        <v>0</v>
      </c>
      <c r="Q860" s="225"/>
      <c r="R860" s="499"/>
      <c r="S860" s="225"/>
      <c r="T860" s="225"/>
      <c r="V860" s="225"/>
      <c r="W860" s="225"/>
      <c r="X860" s="499"/>
      <c r="Y860" s="501"/>
      <c r="Z860" s="499"/>
    </row>
    <row r="861" spans="2:26" ht="15.75">
      <c r="K861" s="527"/>
      <c r="L861" s="528"/>
      <c r="M861" s="192"/>
      <c r="N861" s="192"/>
      <c r="O861" s="192"/>
      <c r="Q861" s="192"/>
      <c r="R861" s="192"/>
      <c r="S861" s="192"/>
      <c r="T861" s="192"/>
      <c r="V861" s="192"/>
      <c r="W861" s="192"/>
      <c r="X861" s="192"/>
      <c r="Y861" s="501"/>
      <c r="Z861" s="192"/>
    </row>
    <row r="862" spans="2:26" ht="15.75" thickBot="1">
      <c r="K862" s="547"/>
      <c r="L862" s="532"/>
      <c r="M862" s="499"/>
      <c r="N862" s="517"/>
      <c r="O862" s="517"/>
      <c r="Q862" s="517"/>
      <c r="R862" s="554"/>
      <c r="S862" s="499"/>
      <c r="T862" s="499"/>
      <c r="V862" s="499"/>
      <c r="W862" s="499"/>
      <c r="X862" s="499"/>
      <c r="Y862" s="501"/>
      <c r="Z862" s="499"/>
    </row>
    <row r="863" spans="2:26" ht="39" thickBot="1">
      <c r="K863" s="529"/>
      <c r="L863" s="465"/>
      <c r="M863" s="328" t="str">
        <f>+$M$10</f>
        <v>Valore netto al 31/12/2017</v>
      </c>
      <c r="N863" s="779" t="str">
        <f>N$10</f>
        <v>Valore netto al 31/12/2018</v>
      </c>
      <c r="O863" s="779" t="s">
        <v>4064</v>
      </c>
      <c r="P863" s="806"/>
      <c r="Q863" s="779" t="str">
        <f>Q$10</f>
        <v>Prechiusura al ° trimestre 2018</v>
      </c>
      <c r="R863" s="514"/>
      <c r="S863" s="1145" t="str">
        <f>S$330</f>
        <v>Costi da utilizzo contributi 2018</v>
      </c>
      <c r="T863" s="1143" t="str">
        <f>T$330</f>
        <v>Costi da utilizzo contributi DI CUI SOCIO-SAN</v>
      </c>
      <c r="U863" s="1144"/>
      <c r="V863" s="1142" t="str">
        <f>V$330</f>
        <v>Costi da contributi 2018</v>
      </c>
      <c r="W863" s="1143" t="str">
        <f>W$330</f>
        <v>Costi da contributi DI CUI SOCIO-SAN</v>
      </c>
      <c r="X863" s="681"/>
      <c r="Y863" s="501"/>
      <c r="Z863" s="681"/>
    </row>
    <row r="864" spans="2:26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321" t="s">
        <v>1912</v>
      </c>
      <c r="L864" s="187" t="s">
        <v>3218</v>
      </c>
      <c r="M864" s="188">
        <f>+M867+M977+M1051+M1125</f>
        <v>0</v>
      </c>
      <c r="N864" s="775">
        <f>+N867+N977+N1051+N1125</f>
        <v>0</v>
      </c>
      <c r="O864" s="775">
        <f>+N864-M864</f>
        <v>0</v>
      </c>
      <c r="Q864" s="775">
        <f>+Q867+Q977+Q1051+Q1125</f>
        <v>0</v>
      </c>
      <c r="R864" s="518"/>
      <c r="S864" s="188">
        <f>+S867+S977+S1051+S1125</f>
        <v>0</v>
      </c>
      <c r="T864" s="188">
        <f>+T867+T977+T1051+T1125</f>
        <v>0</v>
      </c>
      <c r="V864" s="188">
        <f>+V867+V977+V1051+V1125</f>
        <v>0</v>
      </c>
      <c r="W864" s="188">
        <f>+W867+W977+W1051+W1125</f>
        <v>0</v>
      </c>
      <c r="X864" s="518"/>
      <c r="Y864" s="501"/>
      <c r="Z864" s="518"/>
    </row>
    <row r="865" spans="2:26" ht="16.5" thickTop="1">
      <c r="K865" s="539"/>
      <c r="L865" s="528"/>
      <c r="M865" s="518"/>
      <c r="N865" s="515"/>
      <c r="O865" s="515"/>
      <c r="Q865" s="515"/>
      <c r="R865" s="518"/>
      <c r="S865" s="518"/>
      <c r="T865" s="518"/>
      <c r="V865" s="518"/>
      <c r="W865" s="518"/>
      <c r="X865" s="518"/>
      <c r="Y865" s="501"/>
      <c r="Z865" s="518"/>
    </row>
    <row r="866" spans="2:26" ht="15.75" thickBot="1">
      <c r="M866" s="265"/>
      <c r="N866" s="379"/>
      <c r="Q866" s="379"/>
      <c r="R866" s="554"/>
      <c r="X866" s="501"/>
      <c r="Y866" s="501"/>
      <c r="Z866" s="501"/>
    </row>
    <row r="867" spans="2:26" ht="17.25" thickTop="1" thickBot="1">
      <c r="B867" s="152" t="s">
        <v>1913</v>
      </c>
      <c r="C867" s="247" t="s">
        <v>3893</v>
      </c>
      <c r="D867" s="248"/>
      <c r="E867" s="103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0</v>
      </c>
      <c r="N867" s="154">
        <f>SUM(N870:N974)</f>
        <v>0</v>
      </c>
      <c r="O867" s="778">
        <f>+N867-M867</f>
        <v>0</v>
      </c>
      <c r="Q867" s="154">
        <f>SUM(Q870:Q974)</f>
        <v>0</v>
      </c>
      <c r="R867" s="519"/>
      <c r="S867" s="154">
        <f>SUM(S870:S974)</f>
        <v>0</v>
      </c>
      <c r="T867" s="154">
        <f>SUM(T870:T974)</f>
        <v>0</v>
      </c>
      <c r="V867" s="154">
        <f>SUM(V870:V974)</f>
        <v>0</v>
      </c>
      <c r="W867" s="154">
        <f>SUM(W870:W974)</f>
        <v>0</v>
      </c>
      <c r="X867" s="519"/>
      <c r="Y867" s="501"/>
      <c r="Z867" s="519"/>
    </row>
    <row r="868" spans="2:26" ht="9" customHeight="1" thickTop="1" thickBot="1">
      <c r="K868" s="540"/>
      <c r="M868" s="265"/>
      <c r="N868" s="379"/>
      <c r="Q868" s="379"/>
      <c r="R868" s="554"/>
      <c r="X868" s="501"/>
      <c r="Y868" s="501"/>
      <c r="Z868" s="501"/>
    </row>
    <row r="869" spans="2:26" ht="39" thickBot="1">
      <c r="B869" s="102" t="s">
        <v>3221</v>
      </c>
      <c r="C869" s="245" t="s">
        <v>48</v>
      </c>
      <c r="D869" s="245"/>
      <c r="E869" s="246"/>
      <c r="F869" s="246"/>
      <c r="G869" s="246"/>
      <c r="H869" s="246"/>
      <c r="I869" s="246"/>
      <c r="J869" s="246"/>
      <c r="K869" s="322" t="s">
        <v>3894</v>
      </c>
      <c r="L869" s="135"/>
      <c r="M869" s="328" t="str">
        <f>+$M$10</f>
        <v>Valore netto al 31/12/2017</v>
      </c>
      <c r="N869" s="779" t="str">
        <f>N$10</f>
        <v>Valore netto al 31/12/2018</v>
      </c>
      <c r="O869" s="779" t="s">
        <v>4064</v>
      </c>
      <c r="P869" s="806"/>
      <c r="Q869" s="779" t="str">
        <f>Q$10</f>
        <v>Prechiusura al ° trimestre 2018</v>
      </c>
      <c r="R869" s="514"/>
      <c r="S869" s="1145" t="str">
        <f>S$330</f>
        <v>Costi da utilizzo contributi 2018</v>
      </c>
      <c r="T869" s="1143" t="str">
        <f>T$330</f>
        <v>Costi da utilizzo contributi DI CUI SOCIO-SAN</v>
      </c>
      <c r="U869" s="1144"/>
      <c r="V869" s="1142" t="str">
        <f>V$330</f>
        <v>Costi da contributi 2018</v>
      </c>
      <c r="W869" s="1143" t="str">
        <f>W$330</f>
        <v>Costi da contributi DI CUI SOCIO-SAN</v>
      </c>
      <c r="X869" s="681"/>
      <c r="Y869" s="501"/>
      <c r="Z869" s="681"/>
    </row>
    <row r="870" spans="2:26" ht="25.5">
      <c r="B870" s="127" t="s">
        <v>1915</v>
      </c>
      <c r="C870" s="127" t="s">
        <v>3895</v>
      </c>
      <c r="D870" s="127"/>
      <c r="E870" s="127"/>
      <c r="F870" s="127"/>
      <c r="G870" s="127"/>
      <c r="H870" s="127"/>
      <c r="I870" s="127"/>
      <c r="J870" s="127"/>
      <c r="K870" s="23" t="s">
        <v>1920</v>
      </c>
      <c r="L870" s="125" t="s">
        <v>3218</v>
      </c>
      <c r="M870" s="564">
        <f>IF(ISERROR(VLOOKUP($B870,ESTR_PREC!$A$1:$M$6000,4,FALSE))=TRUE,0,VLOOKUP($B870,ESTR_PREC!$A$1:$M$6000,4,FALSE))</f>
        <v>0</v>
      </c>
      <c r="N870" s="225"/>
      <c r="O870" s="560">
        <f t="shared" ref="O870:O876" si="23">+N870-M870</f>
        <v>0</v>
      </c>
      <c r="Q870" s="225"/>
      <c r="R870" s="499"/>
      <c r="S870" s="225"/>
      <c r="T870" s="225"/>
      <c r="V870" s="225"/>
      <c r="W870" s="225"/>
      <c r="X870" s="499"/>
      <c r="Y870" s="501"/>
      <c r="Z870" s="499"/>
    </row>
    <row r="871" spans="2:26" ht="25.5">
      <c r="B871" s="127" t="s">
        <v>1921</v>
      </c>
      <c r="C871" s="127" t="s">
        <v>3896</v>
      </c>
      <c r="D871" s="127"/>
      <c r="E871" s="127"/>
      <c r="F871" s="127"/>
      <c r="G871" s="127"/>
      <c r="H871" s="127"/>
      <c r="I871" s="127"/>
      <c r="J871" s="127"/>
      <c r="K871" s="23" t="s">
        <v>1922</v>
      </c>
      <c r="L871" s="125" t="s">
        <v>3218</v>
      </c>
      <c r="M871" s="564">
        <f>IF(ISERROR(VLOOKUP($B871,ESTR_PREC!$A$1:$M$6000,4,FALSE))=TRUE,0,VLOOKUP($B871,ESTR_PREC!$A$1:$M$6000,4,FALSE))</f>
        <v>0</v>
      </c>
      <c r="N871" s="225"/>
      <c r="O871" s="560">
        <f t="shared" si="23"/>
        <v>0</v>
      </c>
      <c r="Q871" s="225"/>
      <c r="R871" s="499"/>
      <c r="S871" s="225"/>
      <c r="T871" s="225"/>
      <c r="V871" s="225"/>
      <c r="W871" s="225"/>
      <c r="X871" s="499"/>
      <c r="Y871" s="501"/>
      <c r="Z871" s="499"/>
    </row>
    <row r="872" spans="2:26" ht="25.5">
      <c r="B872" s="363" t="s">
        <v>1923</v>
      </c>
      <c r="C872" s="364" t="s">
        <v>3897</v>
      </c>
      <c r="D872" s="365"/>
      <c r="E872" s="365"/>
      <c r="F872" s="365"/>
      <c r="G872" s="365"/>
      <c r="H872" s="365"/>
      <c r="I872" s="365"/>
      <c r="J872" s="365"/>
      <c r="K872" s="366" t="s">
        <v>1924</v>
      </c>
      <c r="L872" s="367" t="s">
        <v>3218</v>
      </c>
      <c r="M872" s="564">
        <f>IF(ISERROR(VLOOKUP($B872,ESTR_PREC!$A$1:$M$6000,4,FALSE))=TRUE,0,VLOOKUP($B872,ESTR_PREC!$A$1:$M$6000,4,FALSE))</f>
        <v>0</v>
      </c>
      <c r="N872" s="225"/>
      <c r="O872" s="560">
        <f t="shared" si="23"/>
        <v>0</v>
      </c>
      <c r="Q872" s="225"/>
      <c r="R872" s="499"/>
      <c r="S872" s="225"/>
      <c r="T872" s="225"/>
      <c r="V872" s="225"/>
      <c r="W872" s="225"/>
      <c r="X872" s="499"/>
      <c r="Y872" s="501"/>
      <c r="Z872" s="499"/>
    </row>
    <row r="873" spans="2:26" ht="25.5">
      <c r="B873" s="127" t="s">
        <v>1925</v>
      </c>
      <c r="C873" s="127" t="s">
        <v>3898</v>
      </c>
      <c r="D873" s="127"/>
      <c r="E873" s="127"/>
      <c r="F873" s="127"/>
      <c r="G873" s="127"/>
      <c r="H873" s="127"/>
      <c r="I873" s="127"/>
      <c r="J873" s="127"/>
      <c r="K873" s="23" t="s">
        <v>1926</v>
      </c>
      <c r="L873" s="125" t="s">
        <v>3218</v>
      </c>
      <c r="M873" s="564">
        <f>IF(ISERROR(VLOOKUP($B873,ESTR_PREC!$A$1:$M$6000,4,FALSE))=TRUE,0,VLOOKUP($B873,ESTR_PREC!$A$1:$M$6000,4,FALSE))</f>
        <v>0</v>
      </c>
      <c r="N873" s="225"/>
      <c r="O873" s="560">
        <f t="shared" si="23"/>
        <v>0</v>
      </c>
      <c r="Q873" s="225"/>
      <c r="R873" s="499"/>
      <c r="S873" s="225"/>
      <c r="T873" s="225"/>
      <c r="V873" s="225"/>
      <c r="W873" s="225"/>
      <c r="X873" s="499"/>
      <c r="Y873" s="501"/>
      <c r="Z873" s="499"/>
    </row>
    <row r="874" spans="2:26" ht="25.5">
      <c r="B874" s="127" t="s">
        <v>1927</v>
      </c>
      <c r="C874" s="127" t="s">
        <v>3899</v>
      </c>
      <c r="D874" s="127"/>
      <c r="E874" s="127"/>
      <c r="F874" s="127"/>
      <c r="G874" s="127"/>
      <c r="H874" s="127"/>
      <c r="I874" s="127"/>
      <c r="J874" s="127"/>
      <c r="K874" s="23" t="s">
        <v>1928</v>
      </c>
      <c r="L874" s="125" t="s">
        <v>3218</v>
      </c>
      <c r="M874" s="564">
        <f>IF(ISERROR(VLOOKUP($B874,ESTR_PREC!$A$1:$M$6000,4,FALSE))=TRUE,0,VLOOKUP($B874,ESTR_PREC!$A$1:$M$6000,4,FALSE))</f>
        <v>0</v>
      </c>
      <c r="N874" s="225"/>
      <c r="O874" s="560">
        <f t="shared" si="23"/>
        <v>0</v>
      </c>
      <c r="Q874" s="225"/>
      <c r="R874" s="499"/>
      <c r="S874" s="225"/>
      <c r="T874" s="225"/>
      <c r="V874" s="225"/>
      <c r="W874" s="225"/>
      <c r="X874" s="499"/>
      <c r="Y874" s="501"/>
      <c r="Z874" s="499"/>
    </row>
    <row r="875" spans="2:26" ht="25.5">
      <c r="B875" s="127" t="s">
        <v>1929</v>
      </c>
      <c r="C875" s="127" t="s">
        <v>3900</v>
      </c>
      <c r="D875" s="127"/>
      <c r="E875" s="127"/>
      <c r="F875" s="127"/>
      <c r="G875" s="127"/>
      <c r="H875" s="127"/>
      <c r="I875" s="127"/>
      <c r="J875" s="127"/>
      <c r="K875" s="23" t="s">
        <v>1930</v>
      </c>
      <c r="L875" s="125" t="s">
        <v>3218</v>
      </c>
      <c r="M875" s="564">
        <f>IF(ISERROR(VLOOKUP($B875,ESTR_PREC!$A$1:$M$6000,4,FALSE))=TRUE,0,VLOOKUP($B875,ESTR_PREC!$A$1:$M$6000,4,FALSE))</f>
        <v>0</v>
      </c>
      <c r="N875" s="225"/>
      <c r="O875" s="560">
        <f t="shared" si="23"/>
        <v>0</v>
      </c>
      <c r="Q875" s="225"/>
      <c r="R875" s="499"/>
      <c r="S875" s="225"/>
      <c r="T875" s="225"/>
      <c r="V875" s="225"/>
      <c r="W875" s="225"/>
      <c r="X875" s="499"/>
      <c r="Y875" s="501"/>
      <c r="Z875" s="499"/>
    </row>
    <row r="876" spans="2:26" ht="25.5">
      <c r="B876" s="127" t="s">
        <v>1931</v>
      </c>
      <c r="C876" s="127" t="s">
        <v>3901</v>
      </c>
      <c r="D876" s="127"/>
      <c r="E876" s="127"/>
      <c r="F876" s="127"/>
      <c r="G876" s="127"/>
      <c r="H876" s="127"/>
      <c r="I876" s="127"/>
      <c r="J876" s="127"/>
      <c r="K876" s="23" t="s">
        <v>3902</v>
      </c>
      <c r="L876" s="125" t="s">
        <v>3218</v>
      </c>
      <c r="M876" s="564">
        <f>IF(ISERROR(VLOOKUP($B876,ESTR_PREC!$A$1:$M$6000,4,FALSE))=TRUE,0,VLOOKUP($B876,ESTR_PREC!$A$1:$M$6000,4,FALSE))</f>
        <v>0</v>
      </c>
      <c r="N876" s="225"/>
      <c r="O876" s="560">
        <f t="shared" si="23"/>
        <v>0</v>
      </c>
      <c r="Q876" s="225"/>
      <c r="R876" s="499"/>
      <c r="S876" s="225"/>
      <c r="T876" s="225"/>
      <c r="V876" s="225"/>
      <c r="W876" s="225"/>
      <c r="X876" s="499"/>
      <c r="Y876" s="501"/>
      <c r="Z876" s="499"/>
    </row>
    <row r="877" spans="2:26" ht="25.5" hidden="1" customHeight="1">
      <c r="B877" s="127" t="s">
        <v>1933</v>
      </c>
      <c r="C877" s="127" t="s">
        <v>3903</v>
      </c>
      <c r="D877" s="127"/>
      <c r="E877" s="127"/>
      <c r="F877" s="127"/>
      <c r="G877" s="127"/>
      <c r="H877" s="127"/>
      <c r="I877" s="127"/>
      <c r="J877" s="127"/>
      <c r="K877" s="23" t="s">
        <v>1934</v>
      </c>
      <c r="L877" s="125" t="s">
        <v>3218</v>
      </c>
      <c r="M877" s="343"/>
      <c r="N877" s="343"/>
      <c r="O877" s="343"/>
      <c r="Q877" s="343"/>
      <c r="R877" s="499"/>
      <c r="S877" s="815"/>
      <c r="T877" s="815"/>
      <c r="V877" s="815"/>
      <c r="W877" s="815"/>
      <c r="X877" s="499"/>
      <c r="Y877" s="501"/>
      <c r="Z877" s="499"/>
    </row>
    <row r="878" spans="2:26" ht="25.5">
      <c r="B878" s="127" t="s">
        <v>1935</v>
      </c>
      <c r="C878" s="127" t="s">
        <v>3904</v>
      </c>
      <c r="D878" s="127"/>
      <c r="E878" s="127"/>
      <c r="F878" s="127"/>
      <c r="G878" s="127"/>
      <c r="H878" s="127"/>
      <c r="I878" s="127"/>
      <c r="J878" s="127"/>
      <c r="K878" s="23" t="s">
        <v>1936</v>
      </c>
      <c r="L878" s="125" t="s">
        <v>3218</v>
      </c>
      <c r="M878" s="564">
        <f>IF(ISERROR(VLOOKUP($B878,ESTR_PREC!$A$1:$M$6000,4,FALSE))=TRUE,0,VLOOKUP($B878,ESTR_PREC!$A$1:$M$6000,4,FALSE))</f>
        <v>0</v>
      </c>
      <c r="N878" s="225"/>
      <c r="O878" s="560">
        <f>+N878-M878</f>
        <v>0</v>
      </c>
      <c r="Q878" s="225"/>
      <c r="R878" s="499"/>
      <c r="S878" s="225"/>
      <c r="T878" s="225"/>
      <c r="V878" s="225"/>
      <c r="W878" s="225"/>
      <c r="X878" s="499"/>
      <c r="Y878" s="501"/>
      <c r="Z878" s="499"/>
    </row>
    <row r="879" spans="2:26" ht="25.5">
      <c r="B879" s="127" t="s">
        <v>1937</v>
      </c>
      <c r="C879" s="127" t="s">
        <v>3905</v>
      </c>
      <c r="D879" s="127"/>
      <c r="E879" s="127"/>
      <c r="F879" s="127"/>
      <c r="G879" s="127"/>
      <c r="H879" s="127"/>
      <c r="I879" s="127"/>
      <c r="J879" s="127"/>
      <c r="K879" s="23" t="s">
        <v>1938</v>
      </c>
      <c r="L879" s="125" t="s">
        <v>3218</v>
      </c>
      <c r="M879" s="564">
        <f>IF(ISERROR(VLOOKUP($B879,ESTR_PREC!$A$1:$M$6000,4,FALSE))=TRUE,0,VLOOKUP($B879,ESTR_PREC!$A$1:$M$6000,4,FALSE))</f>
        <v>0</v>
      </c>
      <c r="N879" s="225"/>
      <c r="O879" s="560">
        <f>+N879-M879</f>
        <v>0</v>
      </c>
      <c r="Q879" s="225"/>
      <c r="R879" s="499"/>
      <c r="S879" s="225"/>
      <c r="T879" s="225"/>
      <c r="V879" s="225"/>
      <c r="W879" s="225"/>
      <c r="X879" s="499"/>
      <c r="Y879" s="501"/>
      <c r="Z879" s="499"/>
    </row>
    <row r="880" spans="2:26" ht="25.5" hidden="1" customHeight="1">
      <c r="B880" s="127" t="s">
        <v>1939</v>
      </c>
      <c r="C880" s="127" t="s">
        <v>3906</v>
      </c>
      <c r="D880" s="127"/>
      <c r="E880" s="127"/>
      <c r="F880" s="127"/>
      <c r="G880" s="127"/>
      <c r="H880" s="127"/>
      <c r="I880" s="127"/>
      <c r="J880" s="127"/>
      <c r="K880" s="23" t="s">
        <v>1940</v>
      </c>
      <c r="L880" s="125" t="s">
        <v>3218</v>
      </c>
      <c r="M880" s="343"/>
      <c r="N880" s="343"/>
      <c r="O880" s="343"/>
      <c r="Q880" s="343"/>
      <c r="R880" s="499"/>
      <c r="S880" s="815"/>
      <c r="T880" s="815"/>
      <c r="V880" s="815"/>
      <c r="W880" s="225"/>
      <c r="X880" s="499"/>
      <c r="Y880" s="501"/>
      <c r="Z880" s="499"/>
    </row>
    <row r="881" spans="2:26" ht="25.5">
      <c r="B881" s="127" t="s">
        <v>1941</v>
      </c>
      <c r="C881" s="127" t="s">
        <v>3907</v>
      </c>
      <c r="D881" s="127"/>
      <c r="E881" s="127"/>
      <c r="F881" s="127"/>
      <c r="G881" s="127"/>
      <c r="H881" s="127"/>
      <c r="I881" s="127"/>
      <c r="J881" s="127"/>
      <c r="K881" s="23" t="s">
        <v>1942</v>
      </c>
      <c r="L881" s="125" t="s">
        <v>3218</v>
      </c>
      <c r="M881" s="564">
        <f>IF(ISERROR(VLOOKUP($B881,ESTR_PREC!$A$1:$M$6000,4,FALSE))=TRUE,0,VLOOKUP($B881,ESTR_PREC!$A$1:$M$6000,4,FALSE))</f>
        <v>0</v>
      </c>
      <c r="N881" s="225"/>
      <c r="O881" s="560">
        <f t="shared" ref="O881:O888" si="24">+N881-M881</f>
        <v>0</v>
      </c>
      <c r="Q881" s="225"/>
      <c r="R881" s="499"/>
      <c r="S881" s="225"/>
      <c r="T881" s="225"/>
      <c r="V881" s="225"/>
      <c r="W881" s="225"/>
      <c r="X881" s="499"/>
      <c r="Y881" s="501"/>
      <c r="Z881" s="499"/>
    </row>
    <row r="882" spans="2:26" ht="25.5">
      <c r="B882" s="127" t="s">
        <v>1943</v>
      </c>
      <c r="C882" s="127" t="s">
        <v>4469</v>
      </c>
      <c r="D882" s="127"/>
      <c r="E882" s="127"/>
      <c r="F882" s="127"/>
      <c r="G882" s="127"/>
      <c r="H882" s="127"/>
      <c r="I882" s="127"/>
      <c r="J882" s="127"/>
      <c r="K882" s="304" t="s">
        <v>1945</v>
      </c>
      <c r="L882" s="125" t="s">
        <v>3218</v>
      </c>
      <c r="M882" s="564">
        <f>IF(ISERROR(VLOOKUP($B882,ESTR_PREC!$A$1:$M$6000,4,FALSE))=TRUE,0,VLOOKUP($B882,ESTR_PREC!$A$1:$M$6000,4,FALSE))</f>
        <v>0</v>
      </c>
      <c r="N882" s="225"/>
      <c r="O882" s="560">
        <f t="shared" si="24"/>
        <v>0</v>
      </c>
      <c r="Q882" s="225"/>
      <c r="R882" s="499"/>
      <c r="S882" s="225"/>
      <c r="T882" s="225"/>
      <c r="V882" s="225"/>
      <c r="W882" s="225"/>
      <c r="X882" s="499"/>
      <c r="Y882" s="501"/>
      <c r="Z882" s="499"/>
    </row>
    <row r="883" spans="2:26" ht="25.5">
      <c r="B883" s="127" t="s">
        <v>1946</v>
      </c>
      <c r="C883" s="127" t="s">
        <v>4470</v>
      </c>
      <c r="D883" s="127"/>
      <c r="E883" s="127"/>
      <c r="F883" s="127"/>
      <c r="G883" s="127"/>
      <c r="H883" s="127"/>
      <c r="I883" s="127"/>
      <c r="J883" s="127"/>
      <c r="K883" s="304" t="s">
        <v>1947</v>
      </c>
      <c r="L883" s="125" t="s">
        <v>3218</v>
      </c>
      <c r="M883" s="564">
        <f>IF(ISERROR(VLOOKUP($B883,ESTR_PREC!$A$1:$M$6000,4,FALSE))=TRUE,0,VLOOKUP($B883,ESTR_PREC!$A$1:$M$6000,4,FALSE))</f>
        <v>0</v>
      </c>
      <c r="N883" s="225"/>
      <c r="O883" s="560">
        <f t="shared" si="24"/>
        <v>0</v>
      </c>
      <c r="Q883" s="225"/>
      <c r="R883" s="499"/>
      <c r="S883" s="225"/>
      <c r="T883" s="225"/>
      <c r="V883" s="225"/>
      <c r="W883" s="225"/>
      <c r="X883" s="499"/>
      <c r="Y883" s="501"/>
      <c r="Z883" s="499"/>
    </row>
    <row r="884" spans="2:26" ht="25.5">
      <c r="B884" s="239" t="s">
        <v>1948</v>
      </c>
      <c r="C884" s="124" t="s">
        <v>3908</v>
      </c>
      <c r="D884" s="365"/>
      <c r="E884" s="365"/>
      <c r="F884" s="365"/>
      <c r="G884" s="365"/>
      <c r="H884" s="365"/>
      <c r="I884" s="365"/>
      <c r="J884" s="365"/>
      <c r="K884" s="368" t="s">
        <v>1949</v>
      </c>
      <c r="L884" s="367" t="s">
        <v>3218</v>
      </c>
      <c r="M884" s="564">
        <f>IF(ISERROR(VLOOKUP($B884,ESTR_PREC!$A$1:$M$6000,4,FALSE))=TRUE,0,VLOOKUP($B884,ESTR_PREC!$A$1:$M$6000,4,FALSE))</f>
        <v>0</v>
      </c>
      <c r="N884" s="225"/>
      <c r="O884" s="560">
        <f t="shared" si="24"/>
        <v>0</v>
      </c>
      <c r="Q884" s="225"/>
      <c r="R884" s="499"/>
      <c r="S884" s="225"/>
      <c r="T884" s="225"/>
      <c r="V884" s="225"/>
      <c r="W884" s="225"/>
      <c r="X884" s="499"/>
      <c r="Y884" s="501"/>
      <c r="Z884" s="499"/>
    </row>
    <row r="885" spans="2:26" ht="25.5">
      <c r="B885" s="127" t="s">
        <v>1950</v>
      </c>
      <c r="C885" s="127" t="s">
        <v>4471</v>
      </c>
      <c r="D885" s="127"/>
      <c r="E885" s="127"/>
      <c r="F885" s="127"/>
      <c r="G885" s="127"/>
      <c r="H885" s="127"/>
      <c r="I885" s="127"/>
      <c r="J885" s="127"/>
      <c r="K885" s="304" t="s">
        <v>1951</v>
      </c>
      <c r="L885" s="125" t="s">
        <v>3218</v>
      </c>
      <c r="M885" s="564">
        <f>IF(ISERROR(VLOOKUP($B885,ESTR_PREC!$A$1:$M$6000,4,FALSE))=TRUE,0,VLOOKUP($B885,ESTR_PREC!$A$1:$M$6000,4,FALSE))</f>
        <v>0</v>
      </c>
      <c r="N885" s="225"/>
      <c r="O885" s="560">
        <f t="shared" si="24"/>
        <v>0</v>
      </c>
      <c r="Q885" s="225"/>
      <c r="R885" s="499"/>
      <c r="S885" s="225"/>
      <c r="T885" s="225"/>
      <c r="V885" s="225"/>
      <c r="W885" s="225"/>
      <c r="X885" s="499"/>
      <c r="Y885" s="501"/>
      <c r="Z885" s="499"/>
    </row>
    <row r="886" spans="2:26" ht="25.5">
      <c r="B886" s="127" t="s">
        <v>1952</v>
      </c>
      <c r="C886" s="127" t="s">
        <v>4472</v>
      </c>
      <c r="D886" s="127"/>
      <c r="E886" s="127"/>
      <c r="F886" s="127"/>
      <c r="G886" s="127"/>
      <c r="H886" s="127"/>
      <c r="I886" s="127"/>
      <c r="J886" s="127"/>
      <c r="K886" s="304" t="s">
        <v>1953</v>
      </c>
      <c r="L886" s="125" t="s">
        <v>3218</v>
      </c>
      <c r="M886" s="564">
        <f>IF(ISERROR(VLOOKUP($B886,ESTR_PREC!$A$1:$M$6000,4,FALSE))=TRUE,0,VLOOKUP($B886,ESTR_PREC!$A$1:$M$6000,4,FALSE))</f>
        <v>0</v>
      </c>
      <c r="N886" s="225"/>
      <c r="O886" s="560">
        <f t="shared" si="24"/>
        <v>0</v>
      </c>
      <c r="Q886" s="225"/>
      <c r="R886" s="499"/>
      <c r="S886" s="225"/>
      <c r="T886" s="225"/>
      <c r="V886" s="225"/>
      <c r="W886" s="225"/>
      <c r="X886" s="499"/>
      <c r="Y886" s="501"/>
      <c r="Z886" s="499"/>
    </row>
    <row r="887" spans="2:26" ht="25.5">
      <c r="B887" s="127" t="s">
        <v>1954</v>
      </c>
      <c r="C887" s="127" t="s">
        <v>4473</v>
      </c>
      <c r="D887" s="127"/>
      <c r="E887" s="127"/>
      <c r="F887" s="127"/>
      <c r="G887" s="127"/>
      <c r="H887" s="127"/>
      <c r="I887" s="127"/>
      <c r="J887" s="127"/>
      <c r="K887" s="304" t="s">
        <v>1955</v>
      </c>
      <c r="L887" s="125" t="s">
        <v>3218</v>
      </c>
      <c r="M887" s="564">
        <f>IF(ISERROR(VLOOKUP($B887,ESTR_PREC!$A$1:$M$6000,4,FALSE))=TRUE,0,VLOOKUP($B887,ESTR_PREC!$A$1:$M$6000,4,FALSE))</f>
        <v>0</v>
      </c>
      <c r="N887" s="225"/>
      <c r="O887" s="560">
        <f t="shared" si="24"/>
        <v>0</v>
      </c>
      <c r="Q887" s="225"/>
      <c r="R887" s="499"/>
      <c r="S887" s="225"/>
      <c r="T887" s="225"/>
      <c r="V887" s="225"/>
      <c r="W887" s="225"/>
      <c r="X887" s="499"/>
      <c r="Y887" s="501"/>
      <c r="Z887" s="499"/>
    </row>
    <row r="888" spans="2:26" ht="25.5">
      <c r="B888" s="127" t="s">
        <v>1956</v>
      </c>
      <c r="C888" s="127" t="s">
        <v>4474</v>
      </c>
      <c r="D888" s="127"/>
      <c r="E888" s="127"/>
      <c r="F888" s="127"/>
      <c r="G888" s="127"/>
      <c r="H888" s="127"/>
      <c r="I888" s="127"/>
      <c r="J888" s="127"/>
      <c r="K888" s="304" t="s">
        <v>3909</v>
      </c>
      <c r="L888" s="125" t="s">
        <v>3218</v>
      </c>
      <c r="M888" s="564">
        <f>IF(ISERROR(VLOOKUP($B888,ESTR_PREC!$A$1:$M$6000,4,FALSE))=TRUE,0,VLOOKUP($B888,ESTR_PREC!$A$1:$M$6000,4,FALSE))</f>
        <v>0</v>
      </c>
      <c r="N888" s="225"/>
      <c r="O888" s="560">
        <f t="shared" si="24"/>
        <v>0</v>
      </c>
      <c r="Q888" s="225"/>
      <c r="R888" s="499"/>
      <c r="S888" s="225"/>
      <c r="T888" s="225"/>
      <c r="V888" s="225"/>
      <c r="W888" s="225"/>
      <c r="X888" s="499"/>
      <c r="Y888" s="501"/>
      <c r="Z888" s="499"/>
    </row>
    <row r="889" spans="2:26" ht="25.5" hidden="1" customHeight="1">
      <c r="B889" s="127" t="s">
        <v>1958</v>
      </c>
      <c r="C889" s="127" t="s">
        <v>4475</v>
      </c>
      <c r="D889" s="127"/>
      <c r="E889" s="127"/>
      <c r="F889" s="127"/>
      <c r="G889" s="127"/>
      <c r="H889" s="127"/>
      <c r="I889" s="127"/>
      <c r="J889" s="127"/>
      <c r="K889" s="304" t="s">
        <v>1959</v>
      </c>
      <c r="L889" s="125" t="s">
        <v>3218</v>
      </c>
      <c r="M889" s="343"/>
      <c r="N889" s="343"/>
      <c r="O889" s="343"/>
      <c r="Q889" s="343"/>
      <c r="R889" s="499"/>
      <c r="S889" s="815"/>
      <c r="T889" s="815"/>
      <c r="V889" s="815"/>
      <c r="W889" s="815"/>
      <c r="X889" s="499"/>
      <c r="Y889" s="501"/>
      <c r="Z889" s="499"/>
    </row>
    <row r="890" spans="2:26" ht="25.5">
      <c r="B890" s="127" t="s">
        <v>1960</v>
      </c>
      <c r="C890" s="127" t="s">
        <v>4476</v>
      </c>
      <c r="D890" s="127"/>
      <c r="E890" s="127"/>
      <c r="F890" s="127"/>
      <c r="G890" s="127"/>
      <c r="H890" s="127"/>
      <c r="I890" s="127"/>
      <c r="J890" s="127"/>
      <c r="K890" s="304" t="s">
        <v>1961</v>
      </c>
      <c r="L890" s="125" t="s">
        <v>3218</v>
      </c>
      <c r="M890" s="564">
        <f>IF(ISERROR(VLOOKUP($B890,ESTR_PREC!$A$1:$M$6000,4,FALSE))=TRUE,0,VLOOKUP($B890,ESTR_PREC!$A$1:$M$6000,4,FALSE))</f>
        <v>0</v>
      </c>
      <c r="N890" s="225"/>
      <c r="O890" s="560">
        <f>+N890-M890</f>
        <v>0</v>
      </c>
      <c r="Q890" s="225"/>
      <c r="R890" s="499"/>
      <c r="S890" s="225"/>
      <c r="T890" s="225"/>
      <c r="V890" s="225"/>
      <c r="W890" s="225"/>
      <c r="X890" s="499"/>
      <c r="Y890" s="501"/>
      <c r="Z890" s="499"/>
    </row>
    <row r="891" spans="2:26" ht="25.5">
      <c r="B891" s="127" t="s">
        <v>1962</v>
      </c>
      <c r="C891" s="127" t="s">
        <v>4477</v>
      </c>
      <c r="D891" s="127"/>
      <c r="E891" s="127"/>
      <c r="F891" s="127"/>
      <c r="G891" s="127"/>
      <c r="H891" s="127"/>
      <c r="I891" s="127"/>
      <c r="J891" s="127"/>
      <c r="K891" s="304" t="s">
        <v>1963</v>
      </c>
      <c r="L891" s="125" t="s">
        <v>3218</v>
      </c>
      <c r="M891" s="564">
        <f>IF(ISERROR(VLOOKUP($B891,ESTR_PREC!$A$1:$M$6000,4,FALSE))=TRUE,0,VLOOKUP($B891,ESTR_PREC!$A$1:$M$6000,4,FALSE))</f>
        <v>0</v>
      </c>
      <c r="N891" s="225"/>
      <c r="O891" s="560">
        <f>+N891-M891</f>
        <v>0</v>
      </c>
      <c r="Q891" s="225"/>
      <c r="R891" s="499"/>
      <c r="S891" s="225"/>
      <c r="T891" s="225"/>
      <c r="V891" s="225"/>
      <c r="W891" s="225"/>
      <c r="X891" s="499"/>
      <c r="Y891" s="501"/>
      <c r="Z891" s="499"/>
    </row>
    <row r="892" spans="2:26" ht="25.5" hidden="1" customHeight="1">
      <c r="B892" s="127" t="s">
        <v>1964</v>
      </c>
      <c r="C892" s="127" t="s">
        <v>4478</v>
      </c>
      <c r="D892" s="127"/>
      <c r="E892" s="127"/>
      <c r="F892" s="127"/>
      <c r="G892" s="127"/>
      <c r="H892" s="127"/>
      <c r="I892" s="127"/>
      <c r="J892" s="127"/>
      <c r="K892" s="304" t="s">
        <v>1965</v>
      </c>
      <c r="L892" s="125" t="s">
        <v>3218</v>
      </c>
      <c r="M892" s="343"/>
      <c r="N892" s="343"/>
      <c r="O892" s="343"/>
      <c r="Q892" s="343"/>
      <c r="R892" s="499"/>
      <c r="S892" s="815"/>
      <c r="T892" s="815"/>
      <c r="V892" s="815"/>
      <c r="W892" s="225"/>
      <c r="X892" s="499"/>
      <c r="Y892" s="501"/>
      <c r="Z892" s="499"/>
    </row>
    <row r="893" spans="2:26" ht="25.5">
      <c r="B893" s="127" t="s">
        <v>1966</v>
      </c>
      <c r="C893" s="127" t="s">
        <v>4479</v>
      </c>
      <c r="D893" s="127"/>
      <c r="E893" s="127"/>
      <c r="F893" s="127"/>
      <c r="G893" s="127"/>
      <c r="H893" s="127"/>
      <c r="I893" s="127"/>
      <c r="J893" s="127"/>
      <c r="K893" s="304" t="s">
        <v>1967</v>
      </c>
      <c r="L893" s="125" t="s">
        <v>3218</v>
      </c>
      <c r="M893" s="564">
        <f>IF(ISERROR(VLOOKUP($B893,ESTR_PREC!$A$1:$M$6000,4,FALSE))=TRUE,0,VLOOKUP($B893,ESTR_PREC!$A$1:$M$6000,4,FALSE))</f>
        <v>0</v>
      </c>
      <c r="N893" s="225"/>
      <c r="O893" s="560">
        <f>+N893-M893</f>
        <v>0</v>
      </c>
      <c r="Q893" s="225"/>
      <c r="R893" s="499"/>
      <c r="S893" s="225"/>
      <c r="T893" s="225"/>
      <c r="V893" s="225"/>
      <c r="W893" s="225"/>
      <c r="X893" s="499"/>
      <c r="Y893" s="501"/>
      <c r="Z893" s="499"/>
    </row>
    <row r="894" spans="2:26" ht="25.5" hidden="1">
      <c r="B894" s="127" t="s">
        <v>1968</v>
      </c>
      <c r="C894" s="127" t="s">
        <v>4480</v>
      </c>
      <c r="D894" s="127"/>
      <c r="E894" s="127"/>
      <c r="F894" s="127"/>
      <c r="G894" s="127"/>
      <c r="H894" s="127"/>
      <c r="I894" s="127"/>
      <c r="J894" s="127"/>
      <c r="K894" s="304" t="s">
        <v>1970</v>
      </c>
      <c r="L894" s="125" t="s">
        <v>3218</v>
      </c>
      <c r="M894" s="343"/>
      <c r="N894" s="343"/>
      <c r="O894" s="827"/>
      <c r="Q894" s="343"/>
      <c r="R894" s="499"/>
      <c r="S894" s="815"/>
      <c r="T894" s="815"/>
      <c r="V894" s="815"/>
      <c r="W894" s="815"/>
      <c r="X894" s="499"/>
      <c r="Y894" s="501"/>
      <c r="Z894" s="499"/>
    </row>
    <row r="895" spans="2:26" ht="25.5" hidden="1">
      <c r="B895" s="127" t="s">
        <v>1971</v>
      </c>
      <c r="C895" s="127" t="s">
        <v>4481</v>
      </c>
      <c r="D895" s="127"/>
      <c r="E895" s="127"/>
      <c r="F895" s="127"/>
      <c r="G895" s="127"/>
      <c r="H895" s="127"/>
      <c r="I895" s="127"/>
      <c r="J895" s="127"/>
      <c r="K895" s="304" t="s">
        <v>1972</v>
      </c>
      <c r="L895" s="125" t="s">
        <v>3218</v>
      </c>
      <c r="M895" s="343"/>
      <c r="N895" s="343"/>
      <c r="O895" s="827"/>
      <c r="Q895" s="343"/>
      <c r="R895" s="499"/>
      <c r="S895" s="815"/>
      <c r="T895" s="815"/>
      <c r="V895" s="815"/>
      <c r="W895" s="815"/>
      <c r="X895" s="499"/>
      <c r="Y895" s="501"/>
      <c r="Z895" s="499"/>
    </row>
    <row r="896" spans="2:26" ht="25.5" hidden="1">
      <c r="B896" s="239" t="s">
        <v>1973</v>
      </c>
      <c r="C896" s="124" t="s">
        <v>3910</v>
      </c>
      <c r="D896" s="124"/>
      <c r="E896" s="124"/>
      <c r="F896" s="124"/>
      <c r="G896" s="124"/>
      <c r="H896" s="124"/>
      <c r="I896" s="124"/>
      <c r="J896" s="124"/>
      <c r="K896" s="369" t="s">
        <v>1974</v>
      </c>
      <c r="L896" s="370" t="s">
        <v>3218</v>
      </c>
      <c r="M896" s="343"/>
      <c r="N896" s="343"/>
      <c r="O896" s="827"/>
      <c r="Q896" s="343"/>
      <c r="R896" s="499"/>
      <c r="S896" s="815"/>
      <c r="T896" s="815"/>
      <c r="V896" s="815"/>
      <c r="W896" s="815"/>
      <c r="X896" s="499"/>
      <c r="Y896" s="501"/>
      <c r="Z896" s="499"/>
    </row>
    <row r="897" spans="2:26" ht="25.5" hidden="1">
      <c r="B897" s="127" t="s">
        <v>1975</v>
      </c>
      <c r="C897" s="127" t="s">
        <v>4482</v>
      </c>
      <c r="D897" s="127"/>
      <c r="E897" s="127"/>
      <c r="F897" s="127"/>
      <c r="G897" s="127"/>
      <c r="H897" s="127"/>
      <c r="I897" s="127"/>
      <c r="J897" s="127"/>
      <c r="K897" s="304" t="s">
        <v>1976</v>
      </c>
      <c r="L897" s="125" t="s">
        <v>3218</v>
      </c>
      <c r="M897" s="343"/>
      <c r="N897" s="343"/>
      <c r="O897" s="827"/>
      <c r="Q897" s="343"/>
      <c r="R897" s="499"/>
      <c r="S897" s="815"/>
      <c r="T897" s="815"/>
      <c r="V897" s="815"/>
      <c r="W897" s="815"/>
      <c r="X897" s="499"/>
      <c r="Y897" s="501"/>
      <c r="Z897" s="499"/>
    </row>
    <row r="898" spans="2:26" ht="25.5" hidden="1">
      <c r="B898" s="127" t="s">
        <v>1977</v>
      </c>
      <c r="C898" s="127" t="s">
        <v>4483</v>
      </c>
      <c r="D898" s="127"/>
      <c r="E898" s="127"/>
      <c r="F898" s="127"/>
      <c r="G898" s="127"/>
      <c r="H898" s="127"/>
      <c r="I898" s="127"/>
      <c r="J898" s="127"/>
      <c r="K898" s="304" t="s">
        <v>1978</v>
      </c>
      <c r="L898" s="125" t="s">
        <v>3218</v>
      </c>
      <c r="M898" s="343"/>
      <c r="N898" s="343"/>
      <c r="O898" s="827"/>
      <c r="Q898" s="343"/>
      <c r="R898" s="499"/>
      <c r="S898" s="815"/>
      <c r="T898" s="815"/>
      <c r="V898" s="815"/>
      <c r="W898" s="815"/>
      <c r="X898" s="499"/>
      <c r="Y898" s="501"/>
      <c r="Z898" s="499"/>
    </row>
    <row r="899" spans="2:26" ht="25.5" hidden="1">
      <c r="B899" s="127" t="s">
        <v>1979</v>
      </c>
      <c r="C899" s="127" t="s">
        <v>4484</v>
      </c>
      <c r="D899" s="127"/>
      <c r="E899" s="127"/>
      <c r="F899" s="127"/>
      <c r="G899" s="127"/>
      <c r="H899" s="127"/>
      <c r="I899" s="127"/>
      <c r="J899" s="127"/>
      <c r="K899" s="304" t="s">
        <v>1980</v>
      </c>
      <c r="L899" s="125" t="s">
        <v>3218</v>
      </c>
      <c r="M899" s="343"/>
      <c r="N899" s="343"/>
      <c r="O899" s="827"/>
      <c r="Q899" s="343"/>
      <c r="R899" s="499"/>
      <c r="S899" s="815"/>
      <c r="T899" s="815"/>
      <c r="V899" s="815"/>
      <c r="W899" s="815"/>
      <c r="X899" s="499"/>
      <c r="Y899" s="501"/>
      <c r="Z899" s="499"/>
    </row>
    <row r="900" spans="2:26" ht="25.5" hidden="1">
      <c r="B900" s="127" t="s">
        <v>1981</v>
      </c>
      <c r="C900" s="127" t="s">
        <v>4485</v>
      </c>
      <c r="D900" s="127"/>
      <c r="E900" s="127"/>
      <c r="F900" s="127"/>
      <c r="G900" s="127"/>
      <c r="H900" s="127"/>
      <c r="I900" s="127"/>
      <c r="J900" s="127"/>
      <c r="K900" s="304" t="s">
        <v>3911</v>
      </c>
      <c r="L900" s="125" t="s">
        <v>3218</v>
      </c>
      <c r="M900" s="343"/>
      <c r="N900" s="343"/>
      <c r="O900" s="827"/>
      <c r="Q900" s="343"/>
      <c r="R900" s="499"/>
      <c r="S900" s="815"/>
      <c r="T900" s="815"/>
      <c r="V900" s="815"/>
      <c r="W900" s="815"/>
      <c r="X900" s="499"/>
      <c r="Y900" s="501"/>
      <c r="Z900" s="499"/>
    </row>
    <row r="901" spans="2:26" ht="25.5" hidden="1" customHeight="1">
      <c r="B901" s="127" t="s">
        <v>1983</v>
      </c>
      <c r="C901" s="127" t="s">
        <v>4486</v>
      </c>
      <c r="D901" s="127"/>
      <c r="E901" s="127"/>
      <c r="F901" s="127"/>
      <c r="G901" s="127"/>
      <c r="H901" s="127"/>
      <c r="I901" s="127"/>
      <c r="J901" s="127"/>
      <c r="K901" s="304" t="s">
        <v>1984</v>
      </c>
      <c r="L901" s="125" t="s">
        <v>3218</v>
      </c>
      <c r="M901" s="343"/>
      <c r="N901" s="343"/>
      <c r="O901" s="827"/>
      <c r="Q901" s="343"/>
      <c r="R901" s="499"/>
      <c r="S901" s="815"/>
      <c r="T901" s="815"/>
      <c r="V901" s="815"/>
      <c r="W901" s="815"/>
      <c r="X901" s="499"/>
      <c r="Y901" s="501"/>
      <c r="Z901" s="499"/>
    </row>
    <row r="902" spans="2:26" ht="25.5" hidden="1">
      <c r="B902" s="127" t="s">
        <v>1985</v>
      </c>
      <c r="C902" s="127" t="s">
        <v>4487</v>
      </c>
      <c r="D902" s="127"/>
      <c r="E902" s="127"/>
      <c r="F902" s="127"/>
      <c r="G902" s="127"/>
      <c r="H902" s="127"/>
      <c r="I902" s="127"/>
      <c r="J902" s="127"/>
      <c r="K902" s="304" t="s">
        <v>1986</v>
      </c>
      <c r="L902" s="125" t="s">
        <v>3218</v>
      </c>
      <c r="M902" s="343"/>
      <c r="N902" s="343"/>
      <c r="O902" s="827"/>
      <c r="Q902" s="343"/>
      <c r="R902" s="499"/>
      <c r="S902" s="815"/>
      <c r="T902" s="815"/>
      <c r="V902" s="815"/>
      <c r="W902" s="815"/>
      <c r="X902" s="499"/>
      <c r="Y902" s="501"/>
      <c r="Z902" s="499"/>
    </row>
    <row r="903" spans="2:26" ht="25.5" hidden="1">
      <c r="B903" s="127" t="s">
        <v>1987</v>
      </c>
      <c r="C903" s="127" t="s">
        <v>4488</v>
      </c>
      <c r="D903" s="127"/>
      <c r="E903" s="127"/>
      <c r="F903" s="127"/>
      <c r="G903" s="127"/>
      <c r="H903" s="127"/>
      <c r="I903" s="127"/>
      <c r="J903" s="127"/>
      <c r="K903" s="304" t="s">
        <v>1988</v>
      </c>
      <c r="L903" s="125" t="s">
        <v>3218</v>
      </c>
      <c r="M903" s="343"/>
      <c r="N903" s="343"/>
      <c r="O903" s="827"/>
      <c r="Q903" s="343"/>
      <c r="R903" s="499"/>
      <c r="S903" s="815"/>
      <c r="T903" s="815"/>
      <c r="V903" s="815"/>
      <c r="W903" s="815"/>
      <c r="X903" s="499"/>
      <c r="Y903" s="501"/>
      <c r="Z903" s="499"/>
    </row>
    <row r="904" spans="2:26" ht="25.5" hidden="1" customHeight="1">
      <c r="B904" s="127" t="s">
        <v>1989</v>
      </c>
      <c r="C904" s="127" t="s">
        <v>4489</v>
      </c>
      <c r="D904" s="127"/>
      <c r="E904" s="127"/>
      <c r="F904" s="127"/>
      <c r="G904" s="127"/>
      <c r="H904" s="127"/>
      <c r="I904" s="127"/>
      <c r="J904" s="127"/>
      <c r="K904" s="304" t="s">
        <v>1990</v>
      </c>
      <c r="L904" s="125" t="s">
        <v>3218</v>
      </c>
      <c r="M904" s="343"/>
      <c r="N904" s="343"/>
      <c r="O904" s="827"/>
      <c r="Q904" s="343"/>
      <c r="R904" s="499"/>
      <c r="S904" s="815"/>
      <c r="T904" s="815"/>
      <c r="V904" s="815"/>
      <c r="W904" s="815"/>
      <c r="X904" s="499"/>
      <c r="Y904" s="501"/>
      <c r="Z904" s="499"/>
    </row>
    <row r="905" spans="2:26" ht="25.5" hidden="1">
      <c r="B905" s="127" t="s">
        <v>1991</v>
      </c>
      <c r="C905" s="127" t="s">
        <v>4490</v>
      </c>
      <c r="D905" s="127"/>
      <c r="E905" s="127"/>
      <c r="F905" s="127"/>
      <c r="G905" s="127"/>
      <c r="H905" s="127"/>
      <c r="I905" s="127"/>
      <c r="J905" s="127"/>
      <c r="K905" s="304" t="s">
        <v>1992</v>
      </c>
      <c r="L905" s="125" t="s">
        <v>3218</v>
      </c>
      <c r="M905" s="343"/>
      <c r="N905" s="343"/>
      <c r="O905" s="827"/>
      <c r="Q905" s="343"/>
      <c r="R905" s="499"/>
      <c r="S905" s="815"/>
      <c r="T905" s="815"/>
      <c r="V905" s="815"/>
      <c r="W905" s="815"/>
      <c r="X905" s="499"/>
      <c r="Y905" s="501"/>
      <c r="Z905" s="499"/>
    </row>
    <row r="906" spans="2:26" ht="25.5">
      <c r="B906" s="127" t="s">
        <v>1993</v>
      </c>
      <c r="C906" s="127" t="s">
        <v>3912</v>
      </c>
      <c r="D906" s="127"/>
      <c r="E906" s="127"/>
      <c r="F906" s="127"/>
      <c r="G906" s="127"/>
      <c r="H906" s="127"/>
      <c r="I906" s="127"/>
      <c r="J906" s="127"/>
      <c r="K906" s="23" t="s">
        <v>1996</v>
      </c>
      <c r="L906" s="125" t="s">
        <v>3218</v>
      </c>
      <c r="M906" s="564">
        <f>IF(ISERROR(VLOOKUP($B906,ESTR_PREC!$A$1:$M$6000,4,FALSE))=TRUE,0,VLOOKUP($B906,ESTR_PREC!$A$1:$M$6000,4,FALSE))</f>
        <v>0</v>
      </c>
      <c r="N906" s="225"/>
      <c r="O906" s="560">
        <f t="shared" ref="O906:O912" si="25">+N906-M906</f>
        <v>0</v>
      </c>
      <c r="Q906" s="225"/>
      <c r="R906" s="499"/>
      <c r="S906" s="225"/>
      <c r="T906" s="225"/>
      <c r="V906" s="225"/>
      <c r="W906" s="225"/>
      <c r="X906" s="499"/>
      <c r="Y906" s="501"/>
      <c r="Z906" s="499"/>
    </row>
    <row r="907" spans="2:26" ht="25.5">
      <c r="B907" s="127" t="s">
        <v>1997</v>
      </c>
      <c r="C907" s="127" t="s">
        <v>3913</v>
      </c>
      <c r="D907" s="127"/>
      <c r="E907" s="127"/>
      <c r="F907" s="127"/>
      <c r="G907" s="127"/>
      <c r="H907" s="127"/>
      <c r="I907" s="127"/>
      <c r="J907" s="127"/>
      <c r="K907" s="23" t="s">
        <v>1998</v>
      </c>
      <c r="L907" s="125" t="s">
        <v>3218</v>
      </c>
      <c r="M907" s="564">
        <f>IF(ISERROR(VLOOKUP($B907,ESTR_PREC!$A$1:$M$6000,4,FALSE))=TRUE,0,VLOOKUP($B907,ESTR_PREC!$A$1:$M$6000,4,FALSE))</f>
        <v>0</v>
      </c>
      <c r="N907" s="225"/>
      <c r="O907" s="560">
        <f t="shared" si="25"/>
        <v>0</v>
      </c>
      <c r="Q907" s="225"/>
      <c r="R907" s="499"/>
      <c r="S907" s="225"/>
      <c r="T907" s="225"/>
      <c r="V907" s="225"/>
      <c r="W907" s="225"/>
      <c r="X907" s="499"/>
      <c r="Y907" s="501"/>
      <c r="Z907" s="499"/>
    </row>
    <row r="908" spans="2:26" ht="25.5">
      <c r="B908" s="239" t="s">
        <v>1999</v>
      </c>
      <c r="C908" s="371" t="s">
        <v>3914</v>
      </c>
      <c r="D908" s="124"/>
      <c r="E908" s="124"/>
      <c r="F908" s="124"/>
      <c r="G908" s="124"/>
      <c r="H908" s="124"/>
      <c r="I908" s="124"/>
      <c r="J908" s="124"/>
      <c r="K908" s="23" t="s">
        <v>2000</v>
      </c>
      <c r="L908" s="370" t="s">
        <v>3218</v>
      </c>
      <c r="M908" s="564">
        <f>IF(ISERROR(VLOOKUP($B908,ESTR_PREC!$A$1:$M$6000,4,FALSE))=TRUE,0,VLOOKUP($B908,ESTR_PREC!$A$1:$M$6000,4,FALSE))</f>
        <v>0</v>
      </c>
      <c r="N908" s="225"/>
      <c r="O908" s="560">
        <f t="shared" si="25"/>
        <v>0</v>
      </c>
      <c r="Q908" s="225"/>
      <c r="R908" s="499"/>
      <c r="S908" s="225"/>
      <c r="T908" s="225"/>
      <c r="V908" s="225"/>
      <c r="W908" s="225"/>
      <c r="X908" s="499"/>
      <c r="Y908" s="501"/>
      <c r="Z908" s="499"/>
    </row>
    <row r="909" spans="2:26" ht="25.5">
      <c r="B909" s="127" t="s">
        <v>2001</v>
      </c>
      <c r="C909" s="127" t="s">
        <v>3915</v>
      </c>
      <c r="D909" s="127"/>
      <c r="E909" s="127"/>
      <c r="F909" s="127"/>
      <c r="G909" s="127"/>
      <c r="H909" s="127"/>
      <c r="I909" s="127"/>
      <c r="J909" s="127"/>
      <c r="K909" s="23" t="s">
        <v>2002</v>
      </c>
      <c r="L909" s="125" t="s">
        <v>3218</v>
      </c>
      <c r="M909" s="564">
        <f>IF(ISERROR(VLOOKUP($B909,ESTR_PREC!$A$1:$M$6000,4,FALSE))=TRUE,0,VLOOKUP($B909,ESTR_PREC!$A$1:$M$6000,4,FALSE))</f>
        <v>0</v>
      </c>
      <c r="N909" s="225"/>
      <c r="O909" s="560">
        <f t="shared" si="25"/>
        <v>0</v>
      </c>
      <c r="Q909" s="225"/>
      <c r="R909" s="499"/>
      <c r="S909" s="225"/>
      <c r="T909" s="225"/>
      <c r="V909" s="225"/>
      <c r="W909" s="225"/>
      <c r="X909" s="499"/>
      <c r="Y909" s="501"/>
      <c r="Z909" s="499"/>
    </row>
    <row r="910" spans="2:26" ht="25.5">
      <c r="B910" s="127" t="s">
        <v>2003</v>
      </c>
      <c r="C910" s="127" t="s">
        <v>3916</v>
      </c>
      <c r="D910" s="127"/>
      <c r="E910" s="127"/>
      <c r="F910" s="127"/>
      <c r="G910" s="127"/>
      <c r="H910" s="127"/>
      <c r="I910" s="127"/>
      <c r="J910" s="127"/>
      <c r="K910" s="23" t="s">
        <v>2004</v>
      </c>
      <c r="L910" s="125" t="s">
        <v>3218</v>
      </c>
      <c r="M910" s="564">
        <f>IF(ISERROR(VLOOKUP($B910,ESTR_PREC!$A$1:$M$6000,4,FALSE))=TRUE,0,VLOOKUP($B910,ESTR_PREC!$A$1:$M$6000,4,FALSE))</f>
        <v>0</v>
      </c>
      <c r="N910" s="225"/>
      <c r="O910" s="560">
        <f t="shared" si="25"/>
        <v>0</v>
      </c>
      <c r="Q910" s="225"/>
      <c r="R910" s="499"/>
      <c r="S910" s="225"/>
      <c r="T910" s="225"/>
      <c r="V910" s="225"/>
      <c r="W910" s="225"/>
      <c r="X910" s="499"/>
      <c r="Y910" s="501"/>
      <c r="Z910" s="499"/>
    </row>
    <row r="911" spans="2:26" ht="25.5">
      <c r="B911" s="127" t="s">
        <v>2005</v>
      </c>
      <c r="C911" s="127" t="s">
        <v>3917</v>
      </c>
      <c r="D911" s="127"/>
      <c r="E911" s="127"/>
      <c r="F911" s="127"/>
      <c r="G911" s="127"/>
      <c r="H911" s="127"/>
      <c r="I911" s="127"/>
      <c r="J911" s="127"/>
      <c r="K911" s="23" t="s">
        <v>2006</v>
      </c>
      <c r="L911" s="125" t="s">
        <v>3218</v>
      </c>
      <c r="M911" s="564">
        <f>IF(ISERROR(VLOOKUP($B911,ESTR_PREC!$A$1:$M$6000,4,FALSE))=TRUE,0,VLOOKUP($B911,ESTR_PREC!$A$1:$M$6000,4,FALSE))</f>
        <v>0</v>
      </c>
      <c r="N911" s="225"/>
      <c r="O911" s="560">
        <f t="shared" si="25"/>
        <v>0</v>
      </c>
      <c r="Q911" s="225"/>
      <c r="R911" s="499"/>
      <c r="S911" s="225"/>
      <c r="T911" s="225"/>
      <c r="V911" s="225"/>
      <c r="W911" s="225"/>
      <c r="X911" s="499"/>
      <c r="Y911" s="501"/>
      <c r="Z911" s="499"/>
    </row>
    <row r="912" spans="2:26" ht="25.5">
      <c r="B912" s="127" t="s">
        <v>2007</v>
      </c>
      <c r="C912" s="127" t="s">
        <v>3918</v>
      </c>
      <c r="D912" s="127"/>
      <c r="E912" s="127"/>
      <c r="F912" s="127"/>
      <c r="G912" s="127"/>
      <c r="H912" s="127"/>
      <c r="I912" s="127"/>
      <c r="J912" s="127"/>
      <c r="K912" s="23" t="s">
        <v>3919</v>
      </c>
      <c r="L912" s="125" t="s">
        <v>3218</v>
      </c>
      <c r="M912" s="564">
        <f>IF(ISERROR(VLOOKUP($B912,ESTR_PREC!$A$1:$M$6000,4,FALSE))=TRUE,0,VLOOKUP($B912,ESTR_PREC!$A$1:$M$6000,4,FALSE))</f>
        <v>0</v>
      </c>
      <c r="N912" s="225"/>
      <c r="O912" s="560">
        <f t="shared" si="25"/>
        <v>0</v>
      </c>
      <c r="Q912" s="225"/>
      <c r="R912" s="499"/>
      <c r="S912" s="225"/>
      <c r="T912" s="225"/>
      <c r="V912" s="225"/>
      <c r="W912" s="225"/>
      <c r="X912" s="499"/>
      <c r="Y912" s="501"/>
      <c r="Z912" s="499"/>
    </row>
    <row r="913" spans="2:26" ht="25.5" hidden="1" customHeight="1">
      <c r="B913" s="127" t="s">
        <v>2009</v>
      </c>
      <c r="C913" s="127" t="s">
        <v>3920</v>
      </c>
      <c r="D913" s="127"/>
      <c r="E913" s="127"/>
      <c r="F913" s="127"/>
      <c r="G913" s="127"/>
      <c r="H913" s="127"/>
      <c r="I913" s="127"/>
      <c r="J913" s="127"/>
      <c r="K913" s="23" t="s">
        <v>2010</v>
      </c>
      <c r="L913" s="125" t="s">
        <v>3218</v>
      </c>
      <c r="M913" s="343"/>
      <c r="N913" s="343"/>
      <c r="O913" s="343"/>
      <c r="Q913" s="343"/>
      <c r="R913" s="499"/>
      <c r="S913" s="815"/>
      <c r="T913" s="815"/>
      <c r="V913" s="815"/>
      <c r="W913" s="225"/>
      <c r="X913" s="499"/>
      <c r="Y913" s="501"/>
      <c r="Z913" s="499"/>
    </row>
    <row r="914" spans="2:26" ht="25.5">
      <c r="B914" s="127" t="s">
        <v>2011</v>
      </c>
      <c r="C914" s="127" t="s">
        <v>3921</v>
      </c>
      <c r="D914" s="127"/>
      <c r="E914" s="127"/>
      <c r="F914" s="127"/>
      <c r="G914" s="127"/>
      <c r="H914" s="127"/>
      <c r="I914" s="127"/>
      <c r="J914" s="127"/>
      <c r="K914" s="23" t="s">
        <v>2012</v>
      </c>
      <c r="L914" s="125" t="s">
        <v>3218</v>
      </c>
      <c r="M914" s="564">
        <f>IF(ISERROR(VLOOKUP($B914,ESTR_PREC!$A$1:$M$6000,4,FALSE))=TRUE,0,VLOOKUP($B914,ESTR_PREC!$A$1:$M$6000,4,FALSE))</f>
        <v>0</v>
      </c>
      <c r="N914" s="225"/>
      <c r="O914" s="560">
        <f>+N914-M914</f>
        <v>0</v>
      </c>
      <c r="Q914" s="225"/>
      <c r="R914" s="499"/>
      <c r="S914" s="225"/>
      <c r="T914" s="225"/>
      <c r="V914" s="225"/>
      <c r="W914" s="225"/>
      <c r="X914" s="499"/>
      <c r="Y914" s="501"/>
      <c r="Z914" s="499"/>
    </row>
    <row r="915" spans="2:26" ht="25.5">
      <c r="B915" s="127" t="s">
        <v>2013</v>
      </c>
      <c r="C915" s="127" t="s">
        <v>3922</v>
      </c>
      <c r="D915" s="127"/>
      <c r="E915" s="127"/>
      <c r="F915" s="127"/>
      <c r="G915" s="127"/>
      <c r="H915" s="127"/>
      <c r="I915" s="127"/>
      <c r="J915" s="127"/>
      <c r="K915" s="23" t="s">
        <v>2014</v>
      </c>
      <c r="L915" s="125" t="s">
        <v>3218</v>
      </c>
      <c r="M915" s="564">
        <f>IF(ISERROR(VLOOKUP($B915,ESTR_PREC!$A$1:$M$6000,4,FALSE))=TRUE,0,VLOOKUP($B915,ESTR_PREC!$A$1:$M$6000,4,FALSE))</f>
        <v>0</v>
      </c>
      <c r="N915" s="225"/>
      <c r="O915" s="560">
        <f>+N915-M915</f>
        <v>0</v>
      </c>
      <c r="Q915" s="225"/>
      <c r="R915" s="499"/>
      <c r="S915" s="225"/>
      <c r="T915" s="225"/>
      <c r="V915" s="225"/>
      <c r="W915" s="225"/>
      <c r="X915" s="499"/>
      <c r="Y915" s="501"/>
      <c r="Z915" s="499"/>
    </row>
    <row r="916" spans="2:26" ht="25.5" hidden="1" customHeight="1">
      <c r="B916" s="127" t="s">
        <v>2015</v>
      </c>
      <c r="C916" s="127" t="s">
        <v>3923</v>
      </c>
      <c r="D916" s="127"/>
      <c r="E916" s="127"/>
      <c r="F916" s="127"/>
      <c r="G916" s="127"/>
      <c r="H916" s="127"/>
      <c r="I916" s="127"/>
      <c r="J916" s="127"/>
      <c r="K916" s="23" t="s">
        <v>2016</v>
      </c>
      <c r="L916" s="125" t="s">
        <v>3218</v>
      </c>
      <c r="M916" s="343"/>
      <c r="N916" s="343"/>
      <c r="O916" s="343"/>
      <c r="Q916" s="343"/>
      <c r="R916" s="499"/>
      <c r="S916" s="815"/>
      <c r="T916" s="815"/>
      <c r="V916" s="815"/>
      <c r="W916" s="815"/>
      <c r="X916" s="499"/>
      <c r="Y916" s="501"/>
      <c r="Z916" s="499"/>
    </row>
    <row r="917" spans="2:26" ht="25.5">
      <c r="B917" s="127" t="s">
        <v>2017</v>
      </c>
      <c r="C917" s="127" t="s">
        <v>3924</v>
      </c>
      <c r="D917" s="127"/>
      <c r="E917" s="127"/>
      <c r="F917" s="127"/>
      <c r="G917" s="127"/>
      <c r="H917" s="127"/>
      <c r="I917" s="127"/>
      <c r="J917" s="127"/>
      <c r="K917" s="23" t="s">
        <v>2018</v>
      </c>
      <c r="L917" s="125" t="s">
        <v>3218</v>
      </c>
      <c r="M917" s="564">
        <f>IF(ISERROR(VLOOKUP($B917,ESTR_PREC!$A$1:$M$6000,4,FALSE))=TRUE,0,VLOOKUP($B917,ESTR_PREC!$A$1:$M$6000,4,FALSE))</f>
        <v>0</v>
      </c>
      <c r="N917" s="225"/>
      <c r="O917" s="560">
        <f t="shared" ref="O917:O924" si="26">+N917-M917</f>
        <v>0</v>
      </c>
      <c r="Q917" s="225"/>
      <c r="R917" s="499"/>
      <c r="S917" s="225"/>
      <c r="T917" s="225"/>
      <c r="V917" s="225"/>
      <c r="W917" s="225"/>
      <c r="X917" s="499"/>
      <c r="Y917" s="501"/>
      <c r="Z917" s="499"/>
    </row>
    <row r="918" spans="2:26" ht="25.5">
      <c r="B918" s="127" t="s">
        <v>2019</v>
      </c>
      <c r="C918" s="127" t="s">
        <v>4491</v>
      </c>
      <c r="D918" s="127"/>
      <c r="E918" s="127"/>
      <c r="F918" s="127"/>
      <c r="G918" s="127"/>
      <c r="H918" s="127"/>
      <c r="I918" s="127"/>
      <c r="J918" s="127"/>
      <c r="K918" s="304" t="s">
        <v>2021</v>
      </c>
      <c r="L918" s="125" t="s">
        <v>3218</v>
      </c>
      <c r="M918" s="564">
        <f>IF(ISERROR(VLOOKUP($B918,ESTR_PREC!$A$1:$M$6000,4,FALSE))=TRUE,0,VLOOKUP($B918,ESTR_PREC!$A$1:$M$6000,4,FALSE))</f>
        <v>0</v>
      </c>
      <c r="N918" s="225"/>
      <c r="O918" s="560">
        <f t="shared" si="26"/>
        <v>0</v>
      </c>
      <c r="Q918" s="225"/>
      <c r="R918" s="499"/>
      <c r="S918" s="225"/>
      <c r="T918" s="225"/>
      <c r="V918" s="225"/>
      <c r="W918" s="225"/>
      <c r="X918" s="499"/>
      <c r="Y918" s="501"/>
      <c r="Z918" s="499"/>
    </row>
    <row r="919" spans="2:26" ht="25.5">
      <c r="B919" s="127" t="s">
        <v>2022</v>
      </c>
      <c r="C919" s="127" t="s">
        <v>4492</v>
      </c>
      <c r="D919" s="127"/>
      <c r="E919" s="127"/>
      <c r="F919" s="127"/>
      <c r="G919" s="127"/>
      <c r="H919" s="127"/>
      <c r="I919" s="127"/>
      <c r="J919" s="127"/>
      <c r="K919" s="304" t="s">
        <v>2023</v>
      </c>
      <c r="L919" s="125" t="s">
        <v>3218</v>
      </c>
      <c r="M919" s="564">
        <f>IF(ISERROR(VLOOKUP($B919,ESTR_PREC!$A$1:$M$6000,4,FALSE))=TRUE,0,VLOOKUP($B919,ESTR_PREC!$A$1:$M$6000,4,FALSE))</f>
        <v>0</v>
      </c>
      <c r="N919" s="225"/>
      <c r="O919" s="560">
        <f t="shared" si="26"/>
        <v>0</v>
      </c>
      <c r="Q919" s="225"/>
      <c r="R919" s="499"/>
      <c r="S919" s="225"/>
      <c r="T919" s="225"/>
      <c r="V919" s="225"/>
      <c r="W919" s="225"/>
      <c r="X919" s="499"/>
      <c r="Y919" s="501"/>
      <c r="Z919" s="499"/>
    </row>
    <row r="920" spans="2:26" ht="25.5">
      <c r="B920" s="239" t="s">
        <v>2024</v>
      </c>
      <c r="C920" s="124" t="s">
        <v>3925</v>
      </c>
      <c r="D920" s="124"/>
      <c r="E920" s="124"/>
      <c r="F920" s="124"/>
      <c r="G920" s="124"/>
      <c r="H920" s="124"/>
      <c r="I920" s="124"/>
      <c r="J920" s="124"/>
      <c r="K920" s="369" t="s">
        <v>2025</v>
      </c>
      <c r="L920" s="370" t="s">
        <v>3218</v>
      </c>
      <c r="M920" s="564">
        <f>IF(ISERROR(VLOOKUP($B920,ESTR_PREC!$A$1:$M$6000,4,FALSE))=TRUE,0,VLOOKUP($B920,ESTR_PREC!$A$1:$M$6000,4,FALSE))</f>
        <v>0</v>
      </c>
      <c r="N920" s="225"/>
      <c r="O920" s="560">
        <f t="shared" si="26"/>
        <v>0</v>
      </c>
      <c r="Q920" s="225"/>
      <c r="R920" s="499"/>
      <c r="S920" s="225"/>
      <c r="T920" s="225"/>
      <c r="V920" s="225"/>
      <c r="W920" s="225"/>
      <c r="X920" s="499"/>
      <c r="Y920" s="501"/>
      <c r="Z920" s="499"/>
    </row>
    <row r="921" spans="2:26" ht="25.5">
      <c r="B921" s="127" t="s">
        <v>2026</v>
      </c>
      <c r="C921" s="127" t="s">
        <v>4493</v>
      </c>
      <c r="D921" s="127"/>
      <c r="E921" s="127"/>
      <c r="F921" s="127"/>
      <c r="G921" s="127"/>
      <c r="H921" s="127"/>
      <c r="I921" s="127"/>
      <c r="J921" s="127"/>
      <c r="K921" s="304" t="s">
        <v>2027</v>
      </c>
      <c r="L921" s="125" t="s">
        <v>3218</v>
      </c>
      <c r="M921" s="564">
        <f>IF(ISERROR(VLOOKUP($B921,ESTR_PREC!$A$1:$M$6000,4,FALSE))=TRUE,0,VLOOKUP($B921,ESTR_PREC!$A$1:$M$6000,4,FALSE))</f>
        <v>0</v>
      </c>
      <c r="N921" s="225"/>
      <c r="O921" s="560">
        <f t="shared" si="26"/>
        <v>0</v>
      </c>
      <c r="Q921" s="225"/>
      <c r="R921" s="499"/>
      <c r="S921" s="225"/>
      <c r="T921" s="225"/>
      <c r="V921" s="225"/>
      <c r="W921" s="225"/>
      <c r="X921" s="499"/>
      <c r="Y921" s="501"/>
      <c r="Z921" s="499"/>
    </row>
    <row r="922" spans="2:26" ht="25.5">
      <c r="B922" s="127" t="s">
        <v>2028</v>
      </c>
      <c r="C922" s="127" t="s">
        <v>4494</v>
      </c>
      <c r="D922" s="127"/>
      <c r="E922" s="127"/>
      <c r="F922" s="127"/>
      <c r="G922" s="127"/>
      <c r="H922" s="127"/>
      <c r="I922" s="127"/>
      <c r="J922" s="127"/>
      <c r="K922" s="304" t="s">
        <v>2029</v>
      </c>
      <c r="L922" s="125" t="s">
        <v>3218</v>
      </c>
      <c r="M922" s="564">
        <f>IF(ISERROR(VLOOKUP($B922,ESTR_PREC!$A$1:$M$6000,4,FALSE))=TRUE,0,VLOOKUP($B922,ESTR_PREC!$A$1:$M$6000,4,FALSE))</f>
        <v>0</v>
      </c>
      <c r="N922" s="225"/>
      <c r="O922" s="560">
        <f t="shared" si="26"/>
        <v>0</v>
      </c>
      <c r="Q922" s="225"/>
      <c r="R922" s="499"/>
      <c r="S922" s="225"/>
      <c r="T922" s="225"/>
      <c r="V922" s="225"/>
      <c r="W922" s="225"/>
      <c r="X922" s="499"/>
      <c r="Y922" s="501"/>
      <c r="Z922" s="499"/>
    </row>
    <row r="923" spans="2:26" ht="25.5">
      <c r="B923" s="127" t="s">
        <v>2030</v>
      </c>
      <c r="C923" s="127" t="s">
        <v>4495</v>
      </c>
      <c r="D923" s="127"/>
      <c r="E923" s="127"/>
      <c r="F923" s="127"/>
      <c r="G923" s="127"/>
      <c r="H923" s="127"/>
      <c r="I923" s="127"/>
      <c r="J923" s="127"/>
      <c r="K923" s="304" t="s">
        <v>2031</v>
      </c>
      <c r="L923" s="125" t="s">
        <v>3218</v>
      </c>
      <c r="M923" s="564">
        <f>IF(ISERROR(VLOOKUP($B923,ESTR_PREC!$A$1:$M$6000,4,FALSE))=TRUE,0,VLOOKUP($B923,ESTR_PREC!$A$1:$M$6000,4,FALSE))</f>
        <v>0</v>
      </c>
      <c r="N923" s="225"/>
      <c r="O923" s="560">
        <f t="shared" si="26"/>
        <v>0</v>
      </c>
      <c r="Q923" s="225"/>
      <c r="R923" s="499"/>
      <c r="S923" s="225"/>
      <c r="T923" s="225"/>
      <c r="V923" s="225"/>
      <c r="W923" s="225"/>
      <c r="X923" s="499"/>
      <c r="Y923" s="501"/>
      <c r="Z923" s="499"/>
    </row>
    <row r="924" spans="2:26" ht="25.5">
      <c r="B924" s="127" t="s">
        <v>2032</v>
      </c>
      <c r="C924" s="127" t="s">
        <v>4496</v>
      </c>
      <c r="D924" s="127"/>
      <c r="E924" s="127"/>
      <c r="F924" s="127"/>
      <c r="G924" s="127"/>
      <c r="H924" s="127"/>
      <c r="I924" s="127"/>
      <c r="J924" s="127"/>
      <c r="K924" s="304" t="s">
        <v>3926</v>
      </c>
      <c r="L924" s="125" t="s">
        <v>3218</v>
      </c>
      <c r="M924" s="564">
        <f>IF(ISERROR(VLOOKUP($B924,ESTR_PREC!$A$1:$M$6000,4,FALSE))=TRUE,0,VLOOKUP($B924,ESTR_PREC!$A$1:$M$6000,4,FALSE))</f>
        <v>0</v>
      </c>
      <c r="N924" s="225"/>
      <c r="O924" s="560">
        <f t="shared" si="26"/>
        <v>0</v>
      </c>
      <c r="Q924" s="225"/>
      <c r="R924" s="499"/>
      <c r="S924" s="225"/>
      <c r="T924" s="225"/>
      <c r="V924" s="225"/>
      <c r="W924" s="225"/>
      <c r="X924" s="499"/>
      <c r="Y924" s="501"/>
      <c r="Z924" s="499"/>
    </row>
    <row r="925" spans="2:26" ht="25.5" hidden="1" customHeight="1">
      <c r="B925" s="127" t="s">
        <v>2034</v>
      </c>
      <c r="C925" s="127" t="s">
        <v>4497</v>
      </c>
      <c r="D925" s="127"/>
      <c r="E925" s="127"/>
      <c r="F925" s="127"/>
      <c r="G925" s="127"/>
      <c r="H925" s="127"/>
      <c r="I925" s="127"/>
      <c r="J925" s="127"/>
      <c r="K925" s="304" t="s">
        <v>2035</v>
      </c>
      <c r="L925" s="125" t="s">
        <v>3218</v>
      </c>
      <c r="M925" s="343"/>
      <c r="N925" s="343"/>
      <c r="O925" s="343"/>
      <c r="Q925" s="343"/>
      <c r="R925" s="499"/>
      <c r="S925" s="815"/>
      <c r="T925" s="815"/>
      <c r="V925" s="815"/>
      <c r="W925" s="815"/>
      <c r="X925" s="499"/>
      <c r="Y925" s="501"/>
      <c r="Z925" s="499"/>
    </row>
    <row r="926" spans="2:26" ht="25.5">
      <c r="B926" s="127" t="s">
        <v>2036</v>
      </c>
      <c r="C926" s="127" t="s">
        <v>4498</v>
      </c>
      <c r="D926" s="127"/>
      <c r="E926" s="127"/>
      <c r="F926" s="127"/>
      <c r="G926" s="127"/>
      <c r="H926" s="127"/>
      <c r="I926" s="127"/>
      <c r="J926" s="127"/>
      <c r="K926" s="304" t="s">
        <v>2037</v>
      </c>
      <c r="L926" s="125" t="s">
        <v>3218</v>
      </c>
      <c r="M926" s="564">
        <f>IF(ISERROR(VLOOKUP($B926,ESTR_PREC!$A$1:$M$6000,4,FALSE))=TRUE,0,VLOOKUP($B926,ESTR_PREC!$A$1:$M$6000,4,FALSE))</f>
        <v>0</v>
      </c>
      <c r="N926" s="225"/>
      <c r="O926" s="560">
        <f>+N926-M926</f>
        <v>0</v>
      </c>
      <c r="Q926" s="225"/>
      <c r="R926" s="499"/>
      <c r="S926" s="225"/>
      <c r="T926" s="225"/>
      <c r="V926" s="225"/>
      <c r="W926" s="225"/>
      <c r="X926" s="499"/>
      <c r="Y926" s="501"/>
      <c r="Z926" s="499"/>
    </row>
    <row r="927" spans="2:26" ht="25.5">
      <c r="B927" s="127" t="s">
        <v>2038</v>
      </c>
      <c r="C927" s="127" t="s">
        <v>4499</v>
      </c>
      <c r="D927" s="127"/>
      <c r="E927" s="127"/>
      <c r="F927" s="127"/>
      <c r="G927" s="127"/>
      <c r="H927" s="127"/>
      <c r="I927" s="127"/>
      <c r="J927" s="127"/>
      <c r="K927" s="304" t="s">
        <v>2039</v>
      </c>
      <c r="L927" s="125" t="s">
        <v>3218</v>
      </c>
      <c r="M927" s="564">
        <f>IF(ISERROR(VLOOKUP($B927,ESTR_PREC!$A$1:$M$6000,4,FALSE))=TRUE,0,VLOOKUP($B927,ESTR_PREC!$A$1:$M$6000,4,FALSE))</f>
        <v>0</v>
      </c>
      <c r="N927" s="225"/>
      <c r="O927" s="560">
        <f>+N927-M927</f>
        <v>0</v>
      </c>
      <c r="Q927" s="225"/>
      <c r="R927" s="499"/>
      <c r="S927" s="225"/>
      <c r="T927" s="225"/>
      <c r="V927" s="225"/>
      <c r="W927" s="225"/>
      <c r="X927" s="499"/>
      <c r="Y927" s="501"/>
      <c r="Z927" s="499"/>
    </row>
    <row r="928" spans="2:26" ht="25.5" hidden="1" customHeight="1">
      <c r="B928" s="127" t="s">
        <v>2040</v>
      </c>
      <c r="C928" s="127" t="s">
        <v>4500</v>
      </c>
      <c r="D928" s="127"/>
      <c r="E928" s="127"/>
      <c r="F928" s="127"/>
      <c r="G928" s="127"/>
      <c r="H928" s="127"/>
      <c r="I928" s="127"/>
      <c r="J928" s="127"/>
      <c r="K928" s="304" t="s">
        <v>2041</v>
      </c>
      <c r="L928" s="125" t="s">
        <v>3218</v>
      </c>
      <c r="M928" s="343"/>
      <c r="N928" s="343"/>
      <c r="O928" s="343"/>
      <c r="Q928" s="343"/>
      <c r="R928" s="499"/>
      <c r="S928" s="815"/>
      <c r="T928" s="815"/>
      <c r="V928" s="815"/>
      <c r="W928" s="815"/>
      <c r="X928" s="499"/>
      <c r="Y928" s="501"/>
      <c r="Z928" s="499"/>
    </row>
    <row r="929" spans="2:26" ht="25.5">
      <c r="B929" s="127" t="s">
        <v>2042</v>
      </c>
      <c r="C929" s="127" t="s">
        <v>4501</v>
      </c>
      <c r="D929" s="127"/>
      <c r="E929" s="127"/>
      <c r="F929" s="127"/>
      <c r="G929" s="127"/>
      <c r="H929" s="127"/>
      <c r="I929" s="127"/>
      <c r="J929" s="127"/>
      <c r="K929" s="304" t="s">
        <v>2043</v>
      </c>
      <c r="L929" s="125" t="s">
        <v>3218</v>
      </c>
      <c r="M929" s="564">
        <f>IF(ISERROR(VLOOKUP($B929,ESTR_PREC!$A$1:$M$6000,4,FALSE))=TRUE,0,VLOOKUP($B929,ESTR_PREC!$A$1:$M$6000,4,FALSE))</f>
        <v>0</v>
      </c>
      <c r="N929" s="225"/>
      <c r="O929" s="560">
        <f>+N929-M929</f>
        <v>0</v>
      </c>
      <c r="Q929" s="225"/>
      <c r="R929" s="499"/>
      <c r="S929" s="225"/>
      <c r="T929" s="225"/>
      <c r="V929" s="225"/>
      <c r="W929" s="225"/>
      <c r="X929" s="499"/>
      <c r="Y929" s="501"/>
      <c r="Z929" s="499"/>
    </row>
    <row r="930" spans="2:26" ht="25.5" hidden="1">
      <c r="B930" s="127" t="s">
        <v>2044</v>
      </c>
      <c r="C930" s="127" t="s">
        <v>4502</v>
      </c>
      <c r="D930" s="127"/>
      <c r="E930" s="127"/>
      <c r="F930" s="127"/>
      <c r="G930" s="127"/>
      <c r="H930" s="127"/>
      <c r="I930" s="127"/>
      <c r="J930" s="127"/>
      <c r="K930" s="304" t="s">
        <v>2046</v>
      </c>
      <c r="L930" s="125" t="s">
        <v>3218</v>
      </c>
      <c r="M930" s="343"/>
      <c r="N930" s="343"/>
      <c r="O930" s="827"/>
      <c r="Q930" s="343"/>
      <c r="R930" s="499"/>
      <c r="S930" s="815"/>
      <c r="T930" s="815"/>
      <c r="V930" s="815"/>
      <c r="W930" s="815"/>
      <c r="X930" s="499"/>
      <c r="Y930" s="501"/>
      <c r="Z930" s="499"/>
    </row>
    <row r="931" spans="2:26" ht="15" hidden="1" customHeight="1">
      <c r="B931" s="127" t="s">
        <v>2047</v>
      </c>
      <c r="C931" s="127" t="s">
        <v>4503</v>
      </c>
      <c r="D931" s="127"/>
      <c r="E931" s="127"/>
      <c r="F931" s="127"/>
      <c r="G931" s="127"/>
      <c r="H931" s="127"/>
      <c r="I931" s="127"/>
      <c r="J931" s="127"/>
      <c r="K931" s="304" t="s">
        <v>2048</v>
      </c>
      <c r="L931" s="125" t="s">
        <v>3218</v>
      </c>
      <c r="M931" s="343"/>
      <c r="N931" s="343"/>
      <c r="O931" s="827"/>
      <c r="Q931" s="343"/>
      <c r="R931" s="499"/>
      <c r="S931" s="815"/>
      <c r="T931" s="815"/>
      <c r="V931" s="815"/>
      <c r="W931" s="815"/>
      <c r="X931" s="499"/>
      <c r="Y931" s="501"/>
      <c r="Z931" s="499"/>
    </row>
    <row r="932" spans="2:26" ht="25.5" hidden="1">
      <c r="B932" s="239" t="s">
        <v>2049</v>
      </c>
      <c r="C932" s="124" t="s">
        <v>3927</v>
      </c>
      <c r="D932" s="124"/>
      <c r="E932" s="124"/>
      <c r="F932" s="124"/>
      <c r="G932" s="124"/>
      <c r="H932" s="124"/>
      <c r="I932" s="124"/>
      <c r="J932" s="124"/>
      <c r="K932" s="369" t="s">
        <v>2050</v>
      </c>
      <c r="L932" s="370" t="s">
        <v>3218</v>
      </c>
      <c r="M932" s="343"/>
      <c r="N932" s="343"/>
      <c r="O932" s="827"/>
      <c r="Q932" s="343"/>
      <c r="R932" s="499"/>
      <c r="S932" s="815"/>
      <c r="T932" s="815"/>
      <c r="V932" s="815"/>
      <c r="W932" s="815"/>
      <c r="X932" s="499"/>
      <c r="Y932" s="501"/>
      <c r="Z932" s="499"/>
    </row>
    <row r="933" spans="2:26" ht="25.5" hidden="1">
      <c r="B933" s="127" t="s">
        <v>2051</v>
      </c>
      <c r="C933" s="127" t="s">
        <v>4504</v>
      </c>
      <c r="D933" s="127"/>
      <c r="E933" s="127"/>
      <c r="F933" s="127"/>
      <c r="G933" s="127"/>
      <c r="H933" s="127"/>
      <c r="I933" s="127"/>
      <c r="J933" s="127"/>
      <c r="K933" s="304" t="s">
        <v>2052</v>
      </c>
      <c r="L933" s="125" t="s">
        <v>3218</v>
      </c>
      <c r="M933" s="343"/>
      <c r="N933" s="343"/>
      <c r="O933" s="827"/>
      <c r="Q933" s="343"/>
      <c r="R933" s="499"/>
      <c r="S933" s="815"/>
      <c r="T933" s="815"/>
      <c r="V933" s="815"/>
      <c r="W933" s="815"/>
      <c r="X933" s="499"/>
      <c r="Y933" s="501"/>
      <c r="Z933" s="499"/>
    </row>
    <row r="934" spans="2:26" ht="25.5" hidden="1">
      <c r="B934" s="127" t="s">
        <v>2053</v>
      </c>
      <c r="C934" s="127" t="s">
        <v>4505</v>
      </c>
      <c r="D934" s="127"/>
      <c r="E934" s="127"/>
      <c r="F934" s="127"/>
      <c r="G934" s="127"/>
      <c r="H934" s="127"/>
      <c r="I934" s="127"/>
      <c r="J934" s="127"/>
      <c r="K934" s="304" t="s">
        <v>2054</v>
      </c>
      <c r="L934" s="125" t="s">
        <v>3218</v>
      </c>
      <c r="M934" s="343"/>
      <c r="N934" s="343"/>
      <c r="O934" s="827"/>
      <c r="Q934" s="343"/>
      <c r="R934" s="499"/>
      <c r="S934" s="815"/>
      <c r="T934" s="815"/>
      <c r="V934" s="815"/>
      <c r="W934" s="815"/>
      <c r="X934" s="499"/>
      <c r="Y934" s="501"/>
      <c r="Z934" s="499"/>
    </row>
    <row r="935" spans="2:26" ht="25.5" hidden="1">
      <c r="B935" s="127" t="s">
        <v>2055</v>
      </c>
      <c r="C935" s="127" t="s">
        <v>4506</v>
      </c>
      <c r="D935" s="127"/>
      <c r="E935" s="127"/>
      <c r="F935" s="127"/>
      <c r="G935" s="127"/>
      <c r="H935" s="127"/>
      <c r="I935" s="127"/>
      <c r="J935" s="127"/>
      <c r="K935" s="304" t="s">
        <v>2056</v>
      </c>
      <c r="L935" s="125" t="s">
        <v>3218</v>
      </c>
      <c r="M935" s="343"/>
      <c r="N935" s="343"/>
      <c r="O935" s="827"/>
      <c r="Q935" s="343"/>
      <c r="R935" s="499"/>
      <c r="S935" s="815"/>
      <c r="T935" s="815"/>
      <c r="V935" s="815"/>
      <c r="W935" s="815"/>
      <c r="X935" s="499"/>
      <c r="Y935" s="501"/>
      <c r="Z935" s="499"/>
    </row>
    <row r="936" spans="2:26" ht="25.5" hidden="1">
      <c r="B936" s="127" t="s">
        <v>2057</v>
      </c>
      <c r="C936" s="127" t="s">
        <v>4507</v>
      </c>
      <c r="D936" s="127"/>
      <c r="E936" s="127"/>
      <c r="F936" s="127"/>
      <c r="G936" s="127"/>
      <c r="H936" s="127"/>
      <c r="I936" s="127"/>
      <c r="J936" s="127"/>
      <c r="K936" s="304" t="s">
        <v>3928</v>
      </c>
      <c r="L936" s="125" t="s">
        <v>3218</v>
      </c>
      <c r="M936" s="343"/>
      <c r="N936" s="343"/>
      <c r="O936" s="827"/>
      <c r="Q936" s="343"/>
      <c r="R936" s="499"/>
      <c r="S936" s="815"/>
      <c r="T936" s="815"/>
      <c r="V936" s="815"/>
      <c r="W936" s="815"/>
      <c r="X936" s="499"/>
      <c r="Y936" s="501"/>
      <c r="Z936" s="499"/>
    </row>
    <row r="937" spans="2:26" ht="25.5" hidden="1" customHeight="1">
      <c r="B937" s="127" t="s">
        <v>2059</v>
      </c>
      <c r="C937" s="127" t="s">
        <v>4508</v>
      </c>
      <c r="D937" s="127"/>
      <c r="E937" s="127"/>
      <c r="F937" s="127"/>
      <c r="G937" s="127"/>
      <c r="H937" s="127"/>
      <c r="I937" s="127"/>
      <c r="J937" s="127"/>
      <c r="K937" s="304" t="s">
        <v>2060</v>
      </c>
      <c r="L937" s="125" t="s">
        <v>3218</v>
      </c>
      <c r="M937" s="343"/>
      <c r="N937" s="343"/>
      <c r="O937" s="827"/>
      <c r="Q937" s="343"/>
      <c r="R937" s="499"/>
      <c r="S937" s="815"/>
      <c r="T937" s="815"/>
      <c r="V937" s="815"/>
      <c r="W937" s="815"/>
      <c r="X937" s="499"/>
      <c r="Y937" s="501"/>
      <c r="Z937" s="499"/>
    </row>
    <row r="938" spans="2:26" ht="15" hidden="1" customHeight="1">
      <c r="B938" s="127" t="s">
        <v>2061</v>
      </c>
      <c r="C938" s="127" t="s">
        <v>4509</v>
      </c>
      <c r="D938" s="127"/>
      <c r="E938" s="127"/>
      <c r="F938" s="127"/>
      <c r="G938" s="127"/>
      <c r="H938" s="127"/>
      <c r="I938" s="127"/>
      <c r="J938" s="127"/>
      <c r="K938" s="304" t="s">
        <v>2062</v>
      </c>
      <c r="L938" s="125" t="s">
        <v>3218</v>
      </c>
      <c r="M938" s="343"/>
      <c r="N938" s="343"/>
      <c r="O938" s="827"/>
      <c r="Q938" s="343"/>
      <c r="R938" s="499"/>
      <c r="S938" s="815"/>
      <c r="T938" s="815"/>
      <c r="V938" s="815"/>
      <c r="W938" s="815"/>
      <c r="X938" s="499"/>
      <c r="Y938" s="501"/>
      <c r="Z938" s="499"/>
    </row>
    <row r="939" spans="2:26" ht="25.5" hidden="1">
      <c r="B939" s="127" t="s">
        <v>2063</v>
      </c>
      <c r="C939" s="127" t="s">
        <v>4510</v>
      </c>
      <c r="D939" s="127"/>
      <c r="E939" s="127"/>
      <c r="F939" s="127"/>
      <c r="G939" s="127"/>
      <c r="H939" s="127"/>
      <c r="I939" s="127"/>
      <c r="J939" s="127"/>
      <c r="K939" s="304" t="s">
        <v>2064</v>
      </c>
      <c r="L939" s="125" t="s">
        <v>3218</v>
      </c>
      <c r="M939" s="343"/>
      <c r="N939" s="343"/>
      <c r="O939" s="827"/>
      <c r="Q939" s="343"/>
      <c r="R939" s="499"/>
      <c r="S939" s="815"/>
      <c r="T939" s="815"/>
      <c r="V939" s="815"/>
      <c r="W939" s="815"/>
      <c r="X939" s="499"/>
      <c r="Y939" s="501"/>
      <c r="Z939" s="499"/>
    </row>
    <row r="940" spans="2:26" ht="25.5" hidden="1" customHeight="1">
      <c r="B940" s="127" t="s">
        <v>2065</v>
      </c>
      <c r="C940" s="127" t="s">
        <v>4511</v>
      </c>
      <c r="D940" s="127"/>
      <c r="E940" s="127"/>
      <c r="F940" s="127"/>
      <c r="G940" s="127"/>
      <c r="H940" s="127"/>
      <c r="I940" s="127"/>
      <c r="J940" s="127"/>
      <c r="K940" s="304" t="s">
        <v>2066</v>
      </c>
      <c r="L940" s="125" t="s">
        <v>3218</v>
      </c>
      <c r="M940" s="343"/>
      <c r="N940" s="343"/>
      <c r="O940" s="827"/>
      <c r="Q940" s="343"/>
      <c r="R940" s="499"/>
      <c r="S940" s="815"/>
      <c r="T940" s="815"/>
      <c r="V940" s="815"/>
      <c r="W940" s="815"/>
      <c r="X940" s="499"/>
      <c r="Y940" s="501"/>
      <c r="Z940" s="499"/>
    </row>
    <row r="941" spans="2:26" ht="25.5" hidden="1">
      <c r="B941" s="127" t="s">
        <v>2067</v>
      </c>
      <c r="C941" s="127" t="s">
        <v>4512</v>
      </c>
      <c r="D941" s="127"/>
      <c r="E941" s="127"/>
      <c r="F941" s="127"/>
      <c r="G941" s="127"/>
      <c r="H941" s="127"/>
      <c r="I941" s="127"/>
      <c r="J941" s="127"/>
      <c r="K941" s="304" t="s">
        <v>2068</v>
      </c>
      <c r="L941" s="125" t="s">
        <v>3218</v>
      </c>
      <c r="M941" s="343"/>
      <c r="N941" s="343"/>
      <c r="O941" s="827"/>
      <c r="Q941" s="343"/>
      <c r="R941" s="499"/>
      <c r="S941" s="815"/>
      <c r="T941" s="815"/>
      <c r="V941" s="815"/>
      <c r="W941" s="815"/>
      <c r="X941" s="499"/>
      <c r="Y941" s="501"/>
      <c r="Z941" s="499"/>
    </row>
    <row r="942" spans="2:26" ht="25.5">
      <c r="B942" s="127" t="s">
        <v>2069</v>
      </c>
      <c r="C942" s="127" t="s">
        <v>3929</v>
      </c>
      <c r="D942" s="127"/>
      <c r="E942" s="127"/>
      <c r="F942" s="127"/>
      <c r="G942" s="127"/>
      <c r="H942" s="127"/>
      <c r="I942" s="127"/>
      <c r="J942" s="127"/>
      <c r="K942" s="23" t="s">
        <v>2072</v>
      </c>
      <c r="L942" s="125" t="s">
        <v>3218</v>
      </c>
      <c r="M942" s="564">
        <f>IF(ISERROR(VLOOKUP($B942,ESTR_PREC!$A$1:$M$6000,4,FALSE))=TRUE,0,VLOOKUP($B942,ESTR_PREC!$A$1:$M$6000,4,FALSE))</f>
        <v>0</v>
      </c>
      <c r="N942" s="225"/>
      <c r="O942" s="560">
        <f t="shared" ref="O942:O947" si="27">+N942-M942</f>
        <v>0</v>
      </c>
      <c r="Q942" s="225"/>
      <c r="R942" s="499"/>
      <c r="S942" s="225"/>
      <c r="T942" s="225"/>
      <c r="V942" s="225"/>
      <c r="W942" s="225"/>
      <c r="X942" s="499"/>
      <c r="Y942" s="501"/>
      <c r="Z942" s="499"/>
    </row>
    <row r="943" spans="2:26" ht="29.25" customHeight="1">
      <c r="B943" s="127" t="s">
        <v>2073</v>
      </c>
      <c r="C943" s="127" t="s">
        <v>3930</v>
      </c>
      <c r="D943" s="127"/>
      <c r="E943" s="127"/>
      <c r="F943" s="127"/>
      <c r="G943" s="127"/>
      <c r="H943" s="127"/>
      <c r="I943" s="127"/>
      <c r="J943" s="127"/>
      <c r="K943" s="23" t="s">
        <v>2074</v>
      </c>
      <c r="L943" s="125" t="s">
        <v>3218</v>
      </c>
      <c r="M943" s="564">
        <f>IF(ISERROR(VLOOKUP($B943,ESTR_PREC!$A$1:$M$6000,4,FALSE))=TRUE,0,VLOOKUP($B943,ESTR_PREC!$A$1:$M$6000,4,FALSE))</f>
        <v>0</v>
      </c>
      <c r="N943" s="225"/>
      <c r="O943" s="560">
        <f t="shared" si="27"/>
        <v>0</v>
      </c>
      <c r="Q943" s="225"/>
      <c r="R943" s="499"/>
      <c r="S943" s="225"/>
      <c r="T943" s="225"/>
      <c r="V943" s="225"/>
      <c r="W943" s="225"/>
      <c r="X943" s="499"/>
      <c r="Y943" s="501"/>
      <c r="Z943" s="499"/>
    </row>
    <row r="944" spans="2:26" ht="25.5">
      <c r="B944" s="127" t="s">
        <v>2075</v>
      </c>
      <c r="C944" s="127" t="s">
        <v>3931</v>
      </c>
      <c r="D944" s="127"/>
      <c r="E944" s="127"/>
      <c r="F944" s="127"/>
      <c r="G944" s="127"/>
      <c r="H944" s="127"/>
      <c r="I944" s="127"/>
      <c r="J944" s="127"/>
      <c r="K944" s="23" t="s">
        <v>2076</v>
      </c>
      <c r="L944" s="125" t="s">
        <v>3218</v>
      </c>
      <c r="M944" s="564">
        <f>IF(ISERROR(VLOOKUP($B944,ESTR_PREC!$A$1:$M$6000,4,FALSE))=TRUE,0,VLOOKUP($B944,ESTR_PREC!$A$1:$M$6000,4,FALSE))</f>
        <v>0</v>
      </c>
      <c r="N944" s="225"/>
      <c r="O944" s="560">
        <f t="shared" si="27"/>
        <v>0</v>
      </c>
      <c r="Q944" s="225"/>
      <c r="R944" s="499"/>
      <c r="S944" s="225"/>
      <c r="T944" s="225"/>
      <c r="V944" s="225"/>
      <c r="W944" s="225"/>
      <c r="X944" s="499"/>
      <c r="Y944" s="501"/>
      <c r="Z944" s="499"/>
    </row>
    <row r="945" spans="2:26" ht="25.5">
      <c r="B945" s="127" t="s">
        <v>2077</v>
      </c>
      <c r="C945" s="127" t="s">
        <v>3932</v>
      </c>
      <c r="D945" s="127"/>
      <c r="E945" s="127"/>
      <c r="F945" s="127"/>
      <c r="G945" s="127"/>
      <c r="H945" s="127"/>
      <c r="I945" s="127"/>
      <c r="J945" s="127"/>
      <c r="K945" s="23" t="s">
        <v>2078</v>
      </c>
      <c r="L945" s="125" t="s">
        <v>3218</v>
      </c>
      <c r="M945" s="564">
        <f>IF(ISERROR(VLOOKUP($B945,ESTR_PREC!$A$1:$M$6000,4,FALSE))=TRUE,0,VLOOKUP($B945,ESTR_PREC!$A$1:$M$6000,4,FALSE))</f>
        <v>0</v>
      </c>
      <c r="N945" s="225"/>
      <c r="O945" s="560">
        <f t="shared" si="27"/>
        <v>0</v>
      </c>
      <c r="Q945" s="225"/>
      <c r="R945" s="499"/>
      <c r="S945" s="225"/>
      <c r="T945" s="225"/>
      <c r="V945" s="225"/>
      <c r="W945" s="225"/>
      <c r="X945" s="499"/>
      <c r="Y945" s="501"/>
      <c r="Z945" s="499"/>
    </row>
    <row r="946" spans="2:26" ht="25.5">
      <c r="B946" s="127" t="s">
        <v>2079</v>
      </c>
      <c r="C946" s="127" t="s">
        <v>3933</v>
      </c>
      <c r="D946" s="127"/>
      <c r="E946" s="127"/>
      <c r="F946" s="127"/>
      <c r="G946" s="127"/>
      <c r="H946" s="127"/>
      <c r="I946" s="127"/>
      <c r="J946" s="127"/>
      <c r="K946" s="23" t="s">
        <v>2080</v>
      </c>
      <c r="L946" s="125" t="s">
        <v>3218</v>
      </c>
      <c r="M946" s="564">
        <f>IF(ISERROR(VLOOKUP($B946,ESTR_PREC!$A$1:$M$6000,4,FALSE))=TRUE,0,VLOOKUP($B946,ESTR_PREC!$A$1:$M$6000,4,FALSE))</f>
        <v>0</v>
      </c>
      <c r="N946" s="225"/>
      <c r="O946" s="560">
        <f t="shared" si="27"/>
        <v>0</v>
      </c>
      <c r="Q946" s="225"/>
      <c r="R946" s="499"/>
      <c r="S946" s="225"/>
      <c r="T946" s="225"/>
      <c r="V946" s="225"/>
      <c r="W946" s="225"/>
      <c r="X946" s="499"/>
      <c r="Y946" s="501"/>
      <c r="Z946" s="499"/>
    </row>
    <row r="947" spans="2:26" ht="25.5">
      <c r="B947" s="127" t="s">
        <v>2081</v>
      </c>
      <c r="C947" s="127" t="s">
        <v>3934</v>
      </c>
      <c r="D947" s="127"/>
      <c r="E947" s="127"/>
      <c r="F947" s="127"/>
      <c r="G947" s="127"/>
      <c r="H947" s="127"/>
      <c r="I947" s="127"/>
      <c r="J947" s="127"/>
      <c r="K947" s="23" t="s">
        <v>3935</v>
      </c>
      <c r="L947" s="125" t="s">
        <v>3218</v>
      </c>
      <c r="M947" s="564">
        <f>IF(ISERROR(VLOOKUP($B947,ESTR_PREC!$A$1:$M$6000,4,FALSE))=TRUE,0,VLOOKUP($B947,ESTR_PREC!$A$1:$M$6000,4,FALSE))</f>
        <v>0</v>
      </c>
      <c r="N947" s="225"/>
      <c r="O947" s="560">
        <f t="shared" si="27"/>
        <v>0</v>
      </c>
      <c r="Q947" s="225"/>
      <c r="R947" s="499"/>
      <c r="S947" s="225"/>
      <c r="T947" s="225"/>
      <c r="V947" s="225"/>
      <c r="W947" s="225"/>
      <c r="X947" s="499"/>
      <c r="Y947" s="501"/>
      <c r="Z947" s="499"/>
    </row>
    <row r="948" spans="2:26" ht="25.5" hidden="1" customHeight="1">
      <c r="B948" s="127" t="s">
        <v>2083</v>
      </c>
      <c r="C948" s="127" t="s">
        <v>3936</v>
      </c>
      <c r="D948" s="127"/>
      <c r="E948" s="127"/>
      <c r="F948" s="127"/>
      <c r="G948" s="127"/>
      <c r="H948" s="127"/>
      <c r="I948" s="127"/>
      <c r="J948" s="127"/>
      <c r="K948" s="23" t="s">
        <v>2084</v>
      </c>
      <c r="L948" s="125" t="s">
        <v>3218</v>
      </c>
      <c r="M948" s="343"/>
      <c r="N948" s="343"/>
      <c r="O948" s="343"/>
      <c r="Q948" s="343"/>
      <c r="R948" s="499"/>
      <c r="S948" s="815"/>
      <c r="T948" s="815"/>
      <c r="V948" s="815"/>
      <c r="W948" s="815"/>
      <c r="X948" s="499"/>
      <c r="Y948" s="501"/>
      <c r="Z948" s="499"/>
    </row>
    <row r="949" spans="2:26" ht="25.5">
      <c r="B949" s="127" t="s">
        <v>2085</v>
      </c>
      <c r="C949" s="127" t="s">
        <v>3937</v>
      </c>
      <c r="D949" s="127"/>
      <c r="E949" s="127"/>
      <c r="F949" s="127"/>
      <c r="G949" s="127"/>
      <c r="H949" s="127"/>
      <c r="I949" s="127"/>
      <c r="J949" s="127"/>
      <c r="K949" s="23" t="s">
        <v>2086</v>
      </c>
      <c r="L949" s="125" t="s">
        <v>3218</v>
      </c>
      <c r="M949" s="564">
        <f>IF(ISERROR(VLOOKUP($B949,ESTR_PREC!$A$1:$M$6000,4,FALSE))=TRUE,0,VLOOKUP($B949,ESTR_PREC!$A$1:$M$6000,4,FALSE))</f>
        <v>0</v>
      </c>
      <c r="N949" s="225"/>
      <c r="O949" s="560">
        <f>+N949-M949</f>
        <v>0</v>
      </c>
      <c r="Q949" s="225"/>
      <c r="R949" s="499"/>
      <c r="S949" s="225"/>
      <c r="T949" s="225"/>
      <c r="V949" s="225"/>
      <c r="W949" s="225"/>
      <c r="X949" s="499"/>
      <c r="Y949" s="501"/>
      <c r="Z949" s="499"/>
    </row>
    <row r="950" spans="2:26" ht="25.5">
      <c r="B950" s="127" t="s">
        <v>2087</v>
      </c>
      <c r="C950" s="127" t="s">
        <v>3938</v>
      </c>
      <c r="D950" s="127"/>
      <c r="E950" s="127"/>
      <c r="F950" s="127"/>
      <c r="G950" s="127"/>
      <c r="H950" s="127"/>
      <c r="I950" s="127"/>
      <c r="J950" s="127"/>
      <c r="K950" s="23" t="s">
        <v>2088</v>
      </c>
      <c r="L950" s="125" t="s">
        <v>3218</v>
      </c>
      <c r="M950" s="564">
        <f>IF(ISERROR(VLOOKUP($B950,ESTR_PREC!$A$1:$M$6000,4,FALSE))=TRUE,0,VLOOKUP($B950,ESTR_PREC!$A$1:$M$6000,4,FALSE))</f>
        <v>0</v>
      </c>
      <c r="N950" s="225"/>
      <c r="O950" s="560">
        <f>+N950-M950</f>
        <v>0</v>
      </c>
      <c r="Q950" s="225"/>
      <c r="R950" s="499"/>
      <c r="S950" s="225"/>
      <c r="T950" s="225"/>
      <c r="V950" s="225"/>
      <c r="W950" s="225"/>
      <c r="X950" s="499"/>
      <c r="Y950" s="501"/>
      <c r="Z950" s="499"/>
    </row>
    <row r="951" spans="2:26" ht="25.5" hidden="1" customHeight="1">
      <c r="B951" s="127" t="s">
        <v>2089</v>
      </c>
      <c r="C951" s="127" t="s">
        <v>3939</v>
      </c>
      <c r="D951" s="127"/>
      <c r="E951" s="127"/>
      <c r="F951" s="127"/>
      <c r="G951" s="127"/>
      <c r="H951" s="127"/>
      <c r="I951" s="127"/>
      <c r="J951" s="127"/>
      <c r="K951" s="23" t="s">
        <v>2090</v>
      </c>
      <c r="L951" s="125" t="s">
        <v>3218</v>
      </c>
      <c r="M951" s="343"/>
      <c r="N951" s="343"/>
      <c r="O951" s="343"/>
      <c r="Q951" s="343"/>
      <c r="R951" s="499"/>
      <c r="S951" s="815"/>
      <c r="T951" s="815"/>
      <c r="V951" s="815"/>
      <c r="W951" s="815"/>
      <c r="X951" s="499"/>
      <c r="Y951" s="501"/>
      <c r="Z951" s="499"/>
    </row>
    <row r="952" spans="2:26" ht="25.5">
      <c r="B952" s="127" t="s">
        <v>2091</v>
      </c>
      <c r="C952" s="127" t="s">
        <v>3940</v>
      </c>
      <c r="D952" s="127"/>
      <c r="E952" s="127"/>
      <c r="F952" s="127"/>
      <c r="G952" s="127"/>
      <c r="H952" s="127"/>
      <c r="I952" s="127"/>
      <c r="J952" s="127"/>
      <c r="K952" s="23" t="s">
        <v>2092</v>
      </c>
      <c r="L952" s="211" t="s">
        <v>3218</v>
      </c>
      <c r="M952" s="564">
        <f>IF(ISERROR(VLOOKUP($B952,ESTR_PREC!$A$1:$M$6000,4,FALSE))=TRUE,0,VLOOKUP($B952,ESTR_PREC!$A$1:$M$6000,4,FALSE))</f>
        <v>0</v>
      </c>
      <c r="N952" s="225"/>
      <c r="O952" s="560">
        <f t="shared" ref="O952:O958" si="28">+N952-M952</f>
        <v>0</v>
      </c>
      <c r="Q952" s="225"/>
      <c r="R952" s="499"/>
      <c r="S952" s="225"/>
      <c r="T952" s="225"/>
      <c r="V952" s="225"/>
      <c r="W952" s="225"/>
      <c r="X952" s="499"/>
      <c r="Y952" s="501"/>
      <c r="Z952" s="499"/>
    </row>
    <row r="953" spans="2:26" ht="25.5">
      <c r="B953" s="127" t="s">
        <v>2093</v>
      </c>
      <c r="C953" s="127" t="s">
        <v>4513</v>
      </c>
      <c r="D953" s="127"/>
      <c r="E953" s="127"/>
      <c r="F953" s="127"/>
      <c r="G953" s="127"/>
      <c r="H953" s="127"/>
      <c r="I953" s="127"/>
      <c r="J953" s="127"/>
      <c r="K953" s="304" t="s">
        <v>2095</v>
      </c>
      <c r="L953" s="125" t="s">
        <v>3218</v>
      </c>
      <c r="M953" s="564">
        <f>IF(ISERROR(VLOOKUP($B953,ESTR_PREC!$A$1:$M$6000,4,FALSE))=TRUE,0,VLOOKUP($B953,ESTR_PREC!$A$1:$M$6000,4,FALSE))</f>
        <v>0</v>
      </c>
      <c r="N953" s="225"/>
      <c r="O953" s="560">
        <f t="shared" si="28"/>
        <v>0</v>
      </c>
      <c r="Q953" s="225"/>
      <c r="R953" s="499"/>
      <c r="S953" s="225"/>
      <c r="T953" s="225"/>
      <c r="V953" s="225"/>
      <c r="W953" s="225"/>
      <c r="X953" s="499"/>
      <c r="Y953" s="501"/>
      <c r="Z953" s="499"/>
    </row>
    <row r="954" spans="2:26">
      <c r="B954" s="127" t="s">
        <v>2096</v>
      </c>
      <c r="C954" s="127" t="s">
        <v>4514</v>
      </c>
      <c r="D954" s="127"/>
      <c r="E954" s="127"/>
      <c r="F954" s="127"/>
      <c r="G954" s="127"/>
      <c r="H954" s="127"/>
      <c r="I954" s="127"/>
      <c r="J954" s="127"/>
      <c r="K954" s="304" t="s">
        <v>2097</v>
      </c>
      <c r="L954" s="125" t="s">
        <v>3218</v>
      </c>
      <c r="M954" s="564">
        <f>IF(ISERROR(VLOOKUP($B954,ESTR_PREC!$A$1:$M$6000,4,FALSE))=TRUE,0,VLOOKUP($B954,ESTR_PREC!$A$1:$M$6000,4,FALSE))</f>
        <v>0</v>
      </c>
      <c r="N954" s="225"/>
      <c r="O954" s="560">
        <f t="shared" si="28"/>
        <v>0</v>
      </c>
      <c r="Q954" s="225"/>
      <c r="R954" s="499"/>
      <c r="S954" s="225"/>
      <c r="T954" s="225"/>
      <c r="V954" s="225"/>
      <c r="W954" s="225"/>
      <c r="X954" s="499"/>
      <c r="Y954" s="501"/>
      <c r="Z954" s="499"/>
    </row>
    <row r="955" spans="2:26" ht="15" customHeight="1">
      <c r="B955" s="127" t="s">
        <v>2098</v>
      </c>
      <c r="C955" s="127" t="s">
        <v>4515</v>
      </c>
      <c r="D955" s="127"/>
      <c r="E955" s="127"/>
      <c r="F955" s="127"/>
      <c r="G955" s="127"/>
      <c r="H955" s="127"/>
      <c r="I955" s="127"/>
      <c r="J955" s="127"/>
      <c r="K955" s="304" t="s">
        <v>2099</v>
      </c>
      <c r="L955" s="125" t="s">
        <v>3218</v>
      </c>
      <c r="M955" s="564">
        <f>IF(ISERROR(VLOOKUP($B955,ESTR_PREC!$A$1:$M$6000,4,FALSE))=TRUE,0,VLOOKUP($B955,ESTR_PREC!$A$1:$M$6000,4,FALSE))</f>
        <v>0</v>
      </c>
      <c r="N955" s="225"/>
      <c r="O955" s="560">
        <f t="shared" si="28"/>
        <v>0</v>
      </c>
      <c r="Q955" s="225"/>
      <c r="R955" s="499"/>
      <c r="S955" s="225"/>
      <c r="T955" s="225"/>
      <c r="V955" s="225"/>
      <c r="W955" s="225"/>
      <c r="X955" s="499"/>
      <c r="Y955" s="501"/>
      <c r="Z955" s="499"/>
    </row>
    <row r="956" spans="2:26" ht="25.5">
      <c r="B956" s="127" t="s">
        <v>2100</v>
      </c>
      <c r="C956" s="127" t="s">
        <v>4516</v>
      </c>
      <c r="D956" s="127"/>
      <c r="E956" s="127"/>
      <c r="F956" s="127"/>
      <c r="G956" s="127"/>
      <c r="H956" s="127"/>
      <c r="I956" s="127"/>
      <c r="J956" s="127"/>
      <c r="K956" s="304" t="s">
        <v>2101</v>
      </c>
      <c r="L956" s="125" t="s">
        <v>3218</v>
      </c>
      <c r="M956" s="564">
        <f>IF(ISERROR(VLOOKUP($B956,ESTR_PREC!$A$1:$M$6000,4,FALSE))=TRUE,0,VLOOKUP($B956,ESTR_PREC!$A$1:$M$6000,4,FALSE))</f>
        <v>0</v>
      </c>
      <c r="N956" s="225"/>
      <c r="O956" s="560">
        <f t="shared" si="28"/>
        <v>0</v>
      </c>
      <c r="Q956" s="225"/>
      <c r="R956" s="499"/>
      <c r="S956" s="225"/>
      <c r="T956" s="225"/>
      <c r="V956" s="225"/>
      <c r="W956" s="225"/>
      <c r="X956" s="499"/>
      <c r="Y956" s="501"/>
      <c r="Z956" s="499"/>
    </row>
    <row r="957" spans="2:26" ht="25.5">
      <c r="B957" s="127" t="s">
        <v>2102</v>
      </c>
      <c r="C957" s="127" t="s">
        <v>4517</v>
      </c>
      <c r="D957" s="127"/>
      <c r="E957" s="127"/>
      <c r="F957" s="127"/>
      <c r="G957" s="127"/>
      <c r="H957" s="127"/>
      <c r="I957" s="127"/>
      <c r="J957" s="127"/>
      <c r="K957" s="304" t="s">
        <v>2103</v>
      </c>
      <c r="L957" s="125" t="s">
        <v>3218</v>
      </c>
      <c r="M957" s="564">
        <f>IF(ISERROR(VLOOKUP($B957,ESTR_PREC!$A$1:$M$6000,4,FALSE))=TRUE,0,VLOOKUP($B957,ESTR_PREC!$A$1:$M$6000,4,FALSE))</f>
        <v>0</v>
      </c>
      <c r="N957" s="225"/>
      <c r="O957" s="560">
        <f t="shared" si="28"/>
        <v>0</v>
      </c>
      <c r="Q957" s="225"/>
      <c r="R957" s="499"/>
      <c r="S957" s="225"/>
      <c r="T957" s="225"/>
      <c r="V957" s="225"/>
      <c r="W957" s="225"/>
      <c r="X957" s="499"/>
      <c r="Y957" s="501"/>
      <c r="Z957" s="499"/>
    </row>
    <row r="958" spans="2:26" ht="25.5">
      <c r="B958" s="127" t="s">
        <v>2104</v>
      </c>
      <c r="C958" s="127" t="s">
        <v>4518</v>
      </c>
      <c r="D958" s="127"/>
      <c r="E958" s="127"/>
      <c r="F958" s="127"/>
      <c r="G958" s="127"/>
      <c r="H958" s="127"/>
      <c r="I958" s="127"/>
      <c r="J958" s="127"/>
      <c r="K958" s="304" t="s">
        <v>3941</v>
      </c>
      <c r="L958" s="125" t="s">
        <v>3218</v>
      </c>
      <c r="M958" s="564">
        <f>IF(ISERROR(VLOOKUP($B958,ESTR_PREC!$A$1:$M$6000,4,FALSE))=TRUE,0,VLOOKUP($B958,ESTR_PREC!$A$1:$M$6000,4,FALSE))</f>
        <v>0</v>
      </c>
      <c r="N958" s="225"/>
      <c r="O958" s="560">
        <f t="shared" si="28"/>
        <v>0</v>
      </c>
      <c r="Q958" s="225"/>
      <c r="R958" s="499"/>
      <c r="S958" s="225"/>
      <c r="T958" s="225"/>
      <c r="V958" s="225"/>
      <c r="W958" s="225"/>
      <c r="X958" s="499"/>
      <c r="Y958" s="501"/>
      <c r="Z958" s="499"/>
    </row>
    <row r="959" spans="2:26" ht="25.5" hidden="1" customHeight="1">
      <c r="B959" s="127" t="s">
        <v>2106</v>
      </c>
      <c r="C959" s="127" t="s">
        <v>4519</v>
      </c>
      <c r="D959" s="127"/>
      <c r="E959" s="127"/>
      <c r="F959" s="127"/>
      <c r="G959" s="127"/>
      <c r="H959" s="127"/>
      <c r="I959" s="127"/>
      <c r="J959" s="127"/>
      <c r="K959" s="304" t="s">
        <v>2107</v>
      </c>
      <c r="L959" s="125" t="s">
        <v>3218</v>
      </c>
      <c r="M959" s="343"/>
      <c r="N959" s="343"/>
      <c r="O959" s="343"/>
      <c r="Q959" s="343"/>
      <c r="R959" s="499"/>
      <c r="S959" s="815"/>
      <c r="T959" s="815"/>
      <c r="V959" s="815"/>
      <c r="W959" s="815"/>
      <c r="X959" s="499"/>
      <c r="Y959" s="501"/>
      <c r="Z959" s="499"/>
    </row>
    <row r="960" spans="2:26">
      <c r="B960" s="127" t="s">
        <v>2108</v>
      </c>
      <c r="C960" s="127" t="s">
        <v>4520</v>
      </c>
      <c r="D960" s="127"/>
      <c r="E960" s="127"/>
      <c r="F960" s="127"/>
      <c r="G960" s="127"/>
      <c r="H960" s="127"/>
      <c r="I960" s="127"/>
      <c r="J960" s="127"/>
      <c r="K960" s="304" t="s">
        <v>2109</v>
      </c>
      <c r="L960" s="125" t="s">
        <v>3218</v>
      </c>
      <c r="M960" s="564">
        <f>IF(ISERROR(VLOOKUP($B960,ESTR_PREC!$A$1:$M$6000,4,FALSE))=TRUE,0,VLOOKUP($B960,ESTR_PREC!$A$1:$M$6000,4,FALSE))</f>
        <v>0</v>
      </c>
      <c r="N960" s="225"/>
      <c r="O960" s="560">
        <f>+N960-M960</f>
        <v>0</v>
      </c>
      <c r="Q960" s="225"/>
      <c r="R960" s="499"/>
      <c r="S960" s="225"/>
      <c r="T960" s="225"/>
      <c r="V960" s="225"/>
      <c r="W960" s="225"/>
      <c r="X960" s="499"/>
      <c r="Y960" s="501"/>
      <c r="Z960" s="499"/>
    </row>
    <row r="961" spans="2:26" ht="25.5" hidden="1">
      <c r="B961" s="127" t="s">
        <v>2110</v>
      </c>
      <c r="C961" s="127" t="s">
        <v>4521</v>
      </c>
      <c r="D961" s="127"/>
      <c r="E961" s="127"/>
      <c r="F961" s="127"/>
      <c r="G961" s="127"/>
      <c r="H961" s="127"/>
      <c r="I961" s="127"/>
      <c r="J961" s="127"/>
      <c r="K961" s="304" t="s">
        <v>2111</v>
      </c>
      <c r="L961" s="125" t="s">
        <v>3218</v>
      </c>
      <c r="M961" s="343"/>
      <c r="N961" s="343"/>
      <c r="O961" s="343"/>
      <c r="Q961" s="343"/>
      <c r="R961" s="499"/>
      <c r="S961" s="815"/>
      <c r="T961" s="815"/>
      <c r="V961" s="815"/>
      <c r="W961" s="225"/>
      <c r="X961" s="499"/>
      <c r="Y961" s="501"/>
      <c r="Z961" s="499"/>
    </row>
    <row r="962" spans="2:26" ht="25.5" hidden="1" customHeight="1">
      <c r="B962" s="127" t="s">
        <v>2112</v>
      </c>
      <c r="C962" s="127" t="s">
        <v>4522</v>
      </c>
      <c r="D962" s="127"/>
      <c r="E962" s="127"/>
      <c r="F962" s="127"/>
      <c r="G962" s="127"/>
      <c r="H962" s="127"/>
      <c r="I962" s="127"/>
      <c r="J962" s="127"/>
      <c r="K962" s="304" t="s">
        <v>2113</v>
      </c>
      <c r="L962" s="125" t="s">
        <v>3218</v>
      </c>
      <c r="M962" s="343"/>
      <c r="N962" s="343"/>
      <c r="O962" s="343"/>
      <c r="Q962" s="343"/>
      <c r="R962" s="499"/>
      <c r="S962" s="815"/>
      <c r="T962" s="815"/>
      <c r="V962" s="815"/>
      <c r="W962" s="815"/>
      <c r="X962" s="499"/>
      <c r="Y962" s="501"/>
      <c r="Z962" s="499"/>
    </row>
    <row r="963" spans="2:26" ht="25.5">
      <c r="B963" s="127" t="s">
        <v>2114</v>
      </c>
      <c r="C963" s="127" t="s">
        <v>4523</v>
      </c>
      <c r="D963" s="127"/>
      <c r="E963" s="127"/>
      <c r="F963" s="127"/>
      <c r="G963" s="127"/>
      <c r="H963" s="127"/>
      <c r="I963" s="127"/>
      <c r="J963" s="127"/>
      <c r="K963" s="304" t="s">
        <v>2115</v>
      </c>
      <c r="L963" s="125" t="s">
        <v>3218</v>
      </c>
      <c r="M963" s="564">
        <f>IF(ISERROR(VLOOKUP($B963,ESTR_PREC!$A$1:$M$6000,4,FALSE))=TRUE,0,VLOOKUP($B963,ESTR_PREC!$A$1:$M$6000,4,FALSE))</f>
        <v>0</v>
      </c>
      <c r="N963" s="225"/>
      <c r="O963" s="560">
        <f>+N963-M963</f>
        <v>0</v>
      </c>
      <c r="Q963" s="225"/>
      <c r="R963" s="499"/>
      <c r="S963" s="225"/>
      <c r="T963" s="225"/>
      <c r="V963" s="225"/>
      <c r="W963" s="225"/>
      <c r="X963" s="499"/>
      <c r="Y963" s="501"/>
      <c r="Z963" s="499"/>
    </row>
    <row r="964" spans="2:26" hidden="1">
      <c r="B964" s="127" t="s">
        <v>2116</v>
      </c>
      <c r="C964" s="127" t="s">
        <v>4524</v>
      </c>
      <c r="D964" s="127"/>
      <c r="E964" s="127"/>
      <c r="F964" s="127"/>
      <c r="G964" s="127"/>
      <c r="H964" s="127"/>
      <c r="I964" s="127"/>
      <c r="J964" s="127"/>
      <c r="K964" s="304" t="s">
        <v>2118</v>
      </c>
      <c r="L964" s="125" t="s">
        <v>3218</v>
      </c>
      <c r="M964" s="343"/>
      <c r="N964" s="343"/>
      <c r="O964" s="827"/>
      <c r="Q964" s="343"/>
      <c r="R964" s="499"/>
      <c r="S964" s="815"/>
      <c r="T964" s="815"/>
      <c r="V964" s="815"/>
      <c r="W964" s="815"/>
      <c r="X964" s="499"/>
      <c r="Y964" s="501"/>
      <c r="Z964" s="499"/>
    </row>
    <row r="965" spans="2:26" hidden="1">
      <c r="B965" s="127" t="s">
        <v>2119</v>
      </c>
      <c r="C965" s="127" t="s">
        <v>4525</v>
      </c>
      <c r="D965" s="127"/>
      <c r="E965" s="127"/>
      <c r="F965" s="127"/>
      <c r="G965" s="127"/>
      <c r="H965" s="127"/>
      <c r="I965" s="127"/>
      <c r="J965" s="127"/>
      <c r="K965" s="304" t="s">
        <v>2120</v>
      </c>
      <c r="L965" s="125" t="s">
        <v>3218</v>
      </c>
      <c r="M965" s="343"/>
      <c r="N965" s="343"/>
      <c r="O965" s="827"/>
      <c r="Q965" s="343"/>
      <c r="R965" s="499"/>
      <c r="S965" s="815"/>
      <c r="T965" s="815"/>
      <c r="V965" s="815"/>
      <c r="W965" s="815"/>
      <c r="X965" s="499"/>
      <c r="Y965" s="501"/>
      <c r="Z965" s="499"/>
    </row>
    <row r="966" spans="2:26" hidden="1">
      <c r="B966" s="127" t="s">
        <v>2121</v>
      </c>
      <c r="C966" s="127" t="s">
        <v>4526</v>
      </c>
      <c r="D966" s="127"/>
      <c r="E966" s="127"/>
      <c r="F966" s="127"/>
      <c r="G966" s="127"/>
      <c r="H966" s="127"/>
      <c r="I966" s="127"/>
      <c r="J966" s="127"/>
      <c r="K966" s="304" t="s">
        <v>2122</v>
      </c>
      <c r="L966" s="125" t="s">
        <v>3218</v>
      </c>
      <c r="M966" s="343"/>
      <c r="N966" s="343"/>
      <c r="O966" s="827"/>
      <c r="Q966" s="343"/>
      <c r="R966" s="499"/>
      <c r="S966" s="815"/>
      <c r="T966" s="815"/>
      <c r="V966" s="815"/>
      <c r="W966" s="815"/>
      <c r="X966" s="499"/>
      <c r="Y966" s="501"/>
      <c r="Z966" s="499"/>
    </row>
    <row r="967" spans="2:26" ht="25.5" hidden="1">
      <c r="B967" s="127" t="s">
        <v>2123</v>
      </c>
      <c r="C967" s="127" t="s">
        <v>4527</v>
      </c>
      <c r="D967" s="127"/>
      <c r="E967" s="127"/>
      <c r="F967" s="127"/>
      <c r="G967" s="127"/>
      <c r="H967" s="127"/>
      <c r="I967" s="127"/>
      <c r="J967" s="127"/>
      <c r="K967" s="304" t="s">
        <v>2124</v>
      </c>
      <c r="L967" s="125" t="s">
        <v>3218</v>
      </c>
      <c r="M967" s="343"/>
      <c r="N967" s="343"/>
      <c r="O967" s="827"/>
      <c r="Q967" s="343"/>
      <c r="R967" s="499"/>
      <c r="S967" s="815"/>
      <c r="T967" s="815"/>
      <c r="V967" s="815"/>
      <c r="W967" s="815"/>
      <c r="X967" s="499"/>
      <c r="Y967" s="501"/>
      <c r="Z967" s="499"/>
    </row>
    <row r="968" spans="2:26" ht="25.5" hidden="1">
      <c r="B968" s="127" t="s">
        <v>2125</v>
      </c>
      <c r="C968" s="127" t="s">
        <v>4528</v>
      </c>
      <c r="D968" s="127"/>
      <c r="E968" s="127"/>
      <c r="F968" s="127"/>
      <c r="G968" s="127"/>
      <c r="H968" s="127"/>
      <c r="I968" s="127"/>
      <c r="J968" s="127"/>
      <c r="K968" s="304" t="s">
        <v>2126</v>
      </c>
      <c r="L968" s="125" t="s">
        <v>3218</v>
      </c>
      <c r="M968" s="343"/>
      <c r="N968" s="343"/>
      <c r="O968" s="827"/>
      <c r="Q968" s="343"/>
      <c r="R968" s="499"/>
      <c r="S968" s="815"/>
      <c r="T968" s="815"/>
      <c r="V968" s="815"/>
      <c r="W968" s="815"/>
      <c r="X968" s="499"/>
      <c r="Y968" s="501"/>
      <c r="Z968" s="499"/>
    </row>
    <row r="969" spans="2:26" ht="25.5" hidden="1">
      <c r="B969" s="127" t="s">
        <v>2127</v>
      </c>
      <c r="C969" s="127" t="s">
        <v>4529</v>
      </c>
      <c r="D969" s="127"/>
      <c r="E969" s="127"/>
      <c r="F969" s="127"/>
      <c r="G969" s="127"/>
      <c r="H969" s="127"/>
      <c r="I969" s="127"/>
      <c r="J969" s="127"/>
      <c r="K969" s="304" t="s">
        <v>3942</v>
      </c>
      <c r="L969" s="125" t="s">
        <v>3218</v>
      </c>
      <c r="M969" s="343"/>
      <c r="N969" s="343"/>
      <c r="O969" s="827"/>
      <c r="Q969" s="343"/>
      <c r="R969" s="499"/>
      <c r="S969" s="815"/>
      <c r="T969" s="815"/>
      <c r="V969" s="815"/>
      <c r="W969" s="815"/>
      <c r="X969" s="499"/>
      <c r="Y969" s="501"/>
      <c r="Z969" s="499"/>
    </row>
    <row r="970" spans="2:26" ht="25.5" hidden="1" customHeight="1">
      <c r="B970" s="127" t="s">
        <v>2129</v>
      </c>
      <c r="C970" s="127" t="s">
        <v>4530</v>
      </c>
      <c r="D970" s="127"/>
      <c r="E970" s="127"/>
      <c r="F970" s="127"/>
      <c r="G970" s="127"/>
      <c r="H970" s="127"/>
      <c r="I970" s="127"/>
      <c r="J970" s="127"/>
      <c r="K970" s="304" t="s">
        <v>2130</v>
      </c>
      <c r="L970" s="125" t="s">
        <v>3218</v>
      </c>
      <c r="M970" s="343"/>
      <c r="N970" s="343"/>
      <c r="O970" s="827"/>
      <c r="Q970" s="343"/>
      <c r="R970" s="499"/>
      <c r="S970" s="815"/>
      <c r="T970" s="815"/>
      <c r="V970" s="815"/>
      <c r="W970" s="815"/>
      <c r="X970" s="499"/>
      <c r="Y970" s="501"/>
      <c r="Z970" s="499"/>
    </row>
    <row r="971" spans="2:26" hidden="1">
      <c r="B971" s="127" t="s">
        <v>2131</v>
      </c>
      <c r="C971" s="127" t="s">
        <v>4531</v>
      </c>
      <c r="D971" s="127"/>
      <c r="E971" s="127"/>
      <c r="F971" s="127"/>
      <c r="G971" s="127"/>
      <c r="H971" s="127"/>
      <c r="I971" s="127"/>
      <c r="J971" s="127"/>
      <c r="K971" s="304" t="s">
        <v>2132</v>
      </c>
      <c r="L971" s="125" t="s">
        <v>3218</v>
      </c>
      <c r="M971" s="343"/>
      <c r="N971" s="343"/>
      <c r="O971" s="827"/>
      <c r="Q971" s="343"/>
      <c r="R971" s="499"/>
      <c r="S971" s="815"/>
      <c r="T971" s="815"/>
      <c r="V971" s="815"/>
      <c r="W971" s="815"/>
      <c r="X971" s="499"/>
      <c r="Y971" s="501"/>
      <c r="Z971" s="499"/>
    </row>
    <row r="972" spans="2:26" ht="25.5" hidden="1">
      <c r="B972" s="127" t="s">
        <v>2133</v>
      </c>
      <c r="C972" s="127" t="s">
        <v>4532</v>
      </c>
      <c r="D972" s="127"/>
      <c r="E972" s="127"/>
      <c r="F972" s="127"/>
      <c r="G972" s="127"/>
      <c r="H972" s="127"/>
      <c r="I972" s="127"/>
      <c r="J972" s="127"/>
      <c r="K972" s="304" t="s">
        <v>2134</v>
      </c>
      <c r="L972" s="125" t="s">
        <v>3218</v>
      </c>
      <c r="M972" s="343"/>
      <c r="N972" s="343"/>
      <c r="O972" s="827"/>
      <c r="Q972" s="343"/>
      <c r="R972" s="499"/>
      <c r="S972" s="815"/>
      <c r="T972" s="815"/>
      <c r="V972" s="815"/>
      <c r="W972" s="815"/>
      <c r="X972" s="499"/>
      <c r="Y972" s="501"/>
      <c r="Z972" s="499"/>
    </row>
    <row r="973" spans="2:26" ht="25.5" hidden="1" customHeight="1">
      <c r="B973" s="127" t="s">
        <v>2135</v>
      </c>
      <c r="C973" s="127" t="s">
        <v>4533</v>
      </c>
      <c r="D973" s="127"/>
      <c r="E973" s="127"/>
      <c r="F973" s="127"/>
      <c r="G973" s="127"/>
      <c r="H973" s="127"/>
      <c r="I973" s="127"/>
      <c r="J973" s="127"/>
      <c r="K973" s="304" t="s">
        <v>2136</v>
      </c>
      <c r="L973" s="125" t="s">
        <v>3218</v>
      </c>
      <c r="M973" s="343"/>
      <c r="N973" s="343"/>
      <c r="O973" s="827"/>
      <c r="Q973" s="343"/>
      <c r="R973" s="499"/>
      <c r="S973" s="815"/>
      <c r="T973" s="815"/>
      <c r="V973" s="815"/>
      <c r="W973" s="815"/>
      <c r="X973" s="499"/>
      <c r="Y973" s="501"/>
      <c r="Z973" s="499"/>
    </row>
    <row r="974" spans="2:26" ht="15" hidden="1" customHeight="1">
      <c r="B974" s="127" t="s">
        <v>2137</v>
      </c>
      <c r="C974" s="127" t="s">
        <v>4534</v>
      </c>
      <c r="D974" s="127"/>
      <c r="E974" s="127"/>
      <c r="F974" s="127"/>
      <c r="G974" s="127"/>
      <c r="H974" s="127"/>
      <c r="I974" s="127"/>
      <c r="J974" s="127"/>
      <c r="K974" s="304" t="s">
        <v>2138</v>
      </c>
      <c r="L974" s="125" t="s">
        <v>3218</v>
      </c>
      <c r="M974" s="343"/>
      <c r="N974" s="343"/>
      <c r="O974" s="827"/>
      <c r="Q974" s="343"/>
      <c r="R974" s="499"/>
      <c r="S974" s="815"/>
      <c r="T974" s="815"/>
      <c r="V974" s="815"/>
      <c r="W974" s="815"/>
      <c r="X974" s="499"/>
      <c r="Y974" s="501"/>
      <c r="Z974" s="499"/>
    </row>
    <row r="975" spans="2:26" ht="15.75">
      <c r="K975" s="544" t="s">
        <v>3943</v>
      </c>
      <c r="L975" s="528"/>
      <c r="M975" s="192"/>
      <c r="N975" s="192"/>
      <c r="O975" s="192"/>
      <c r="P975" s="192"/>
      <c r="Q975" s="192"/>
      <c r="R975" s="554"/>
      <c r="S975" s="192"/>
      <c r="T975" s="192"/>
      <c r="V975" s="192"/>
      <c r="W975" s="192"/>
      <c r="X975" s="192"/>
      <c r="Y975" s="501"/>
      <c r="Z975" s="192"/>
    </row>
    <row r="976" spans="2:26" ht="16.5" thickBot="1">
      <c r="K976" s="539"/>
      <c r="L976" s="528"/>
      <c r="M976" s="192"/>
      <c r="N976" s="192"/>
      <c r="O976" s="192"/>
      <c r="Q976" s="192"/>
      <c r="R976" s="554"/>
      <c r="S976" s="192"/>
      <c r="T976" s="192"/>
      <c r="V976" s="192"/>
      <c r="W976" s="192"/>
      <c r="X976" s="192"/>
      <c r="Y976" s="501"/>
      <c r="Z976" s="192"/>
    </row>
    <row r="977" spans="2:26" ht="17.25" thickTop="1" thickBot="1">
      <c r="B977" s="152" t="s">
        <v>2139</v>
      </c>
      <c r="C977" s="247" t="s">
        <v>3944</v>
      </c>
      <c r="D977" s="248"/>
      <c r="E977" s="103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0</v>
      </c>
      <c r="N977" s="154">
        <f>SUM(N980:N1048)</f>
        <v>0</v>
      </c>
      <c r="O977" s="298">
        <f>+N977-M977</f>
        <v>0</v>
      </c>
      <c r="Q977" s="154">
        <f>SUM(Q980:Q1048)</f>
        <v>0</v>
      </c>
      <c r="R977" s="519"/>
      <c r="S977" s="154">
        <f>SUM(S980:S1048)</f>
        <v>0</v>
      </c>
      <c r="T977" s="154">
        <f>SUM(T980:T1048)</f>
        <v>0</v>
      </c>
      <c r="V977" s="154">
        <f>SUM(V980:V1048)</f>
        <v>0</v>
      </c>
      <c r="W977" s="154">
        <f>SUM(W980:W1048)</f>
        <v>0</v>
      </c>
      <c r="X977" s="519"/>
      <c r="Y977" s="501"/>
      <c r="Z977" s="519"/>
    </row>
    <row r="978" spans="2:26" ht="9" customHeight="1" thickTop="1" thickBot="1">
      <c r="K978" s="540"/>
      <c r="M978" s="265"/>
      <c r="N978" s="379"/>
      <c r="Q978" s="379"/>
      <c r="R978" s="554"/>
      <c r="X978" s="501"/>
      <c r="Y978" s="501"/>
      <c r="Z978" s="501"/>
    </row>
    <row r="979" spans="2:26" ht="39" thickBot="1">
      <c r="B979" s="102" t="s">
        <v>3221</v>
      </c>
      <c r="C979" s="245" t="s">
        <v>48</v>
      </c>
      <c r="D979" s="245"/>
      <c r="E979" s="246"/>
      <c r="F979" s="246"/>
      <c r="G979" s="246"/>
      <c r="H979" s="246"/>
      <c r="I979" s="246"/>
      <c r="J979" s="246"/>
      <c r="K979" s="322" t="s">
        <v>3894</v>
      </c>
      <c r="L979" s="135"/>
      <c r="M979" s="328" t="str">
        <f>+$M$10</f>
        <v>Valore netto al 31/12/2017</v>
      </c>
      <c r="N979" s="779" t="str">
        <f>N$10</f>
        <v>Valore netto al 31/12/2018</v>
      </c>
      <c r="O979" s="779" t="s">
        <v>4064</v>
      </c>
      <c r="P979" s="806"/>
      <c r="Q979" s="779" t="str">
        <f>Q$10</f>
        <v>Prechiusura al ° trimestre 2018</v>
      </c>
      <c r="R979" s="514"/>
      <c r="S979" s="1145" t="str">
        <f>S$330</f>
        <v>Costi da utilizzo contributi 2018</v>
      </c>
      <c r="T979" s="1143" t="str">
        <f>T$330</f>
        <v>Costi da utilizzo contributi DI CUI SOCIO-SAN</v>
      </c>
      <c r="U979" s="1144"/>
      <c r="V979" s="1142" t="str">
        <f>V$330</f>
        <v>Costi da contributi 2018</v>
      </c>
      <c r="W979" s="1143" t="str">
        <f>W$330</f>
        <v>Costi da contributi DI CUI SOCIO-SAN</v>
      </c>
      <c r="X979" s="681"/>
      <c r="Y979" s="501"/>
      <c r="Z979" s="681"/>
    </row>
    <row r="980" spans="2:26" ht="25.5">
      <c r="B980" s="127" t="s">
        <v>2141</v>
      </c>
      <c r="C980" s="127" t="s">
        <v>3945</v>
      </c>
      <c r="D980" s="127"/>
      <c r="E980" s="127"/>
      <c r="F980" s="127"/>
      <c r="G980" s="127"/>
      <c r="H980" s="127"/>
      <c r="I980" s="127"/>
      <c r="J980" s="127"/>
      <c r="K980" s="23" t="s">
        <v>2144</v>
      </c>
      <c r="L980" s="125" t="s">
        <v>3218</v>
      </c>
      <c r="M980" s="564">
        <f>IF(ISERROR(VLOOKUP($B980,ESTR_PREC!$A$1:$M$6000,4,FALSE))=TRUE,0,VLOOKUP($B980,ESTR_PREC!$A$1:$M$6000,4,FALSE))</f>
        <v>0</v>
      </c>
      <c r="N980" s="225"/>
      <c r="O980" s="560">
        <f t="shared" ref="O980:O986" si="29">+N980-M980</f>
        <v>0</v>
      </c>
      <c r="Q980" s="225"/>
      <c r="R980" s="499"/>
      <c r="S980" s="225"/>
      <c r="T980" s="225"/>
      <c r="V980" s="225"/>
      <c r="W980" s="225"/>
      <c r="X980" s="499"/>
      <c r="Y980" s="501"/>
      <c r="Z980" s="499"/>
    </row>
    <row r="981" spans="2:26" ht="25.5">
      <c r="B981" s="127" t="s">
        <v>2145</v>
      </c>
      <c r="C981" s="127" t="s">
        <v>3946</v>
      </c>
      <c r="D981" s="127"/>
      <c r="E981" s="127"/>
      <c r="F981" s="127"/>
      <c r="G981" s="127"/>
      <c r="H981" s="127"/>
      <c r="I981" s="127"/>
      <c r="J981" s="127"/>
      <c r="K981" s="23" t="s">
        <v>2146</v>
      </c>
      <c r="L981" s="125" t="s">
        <v>3218</v>
      </c>
      <c r="M981" s="564">
        <f>IF(ISERROR(VLOOKUP($B981,ESTR_PREC!$A$1:$M$6000,4,FALSE))=TRUE,0,VLOOKUP($B981,ESTR_PREC!$A$1:$M$6000,4,FALSE))</f>
        <v>0</v>
      </c>
      <c r="N981" s="225"/>
      <c r="O981" s="560">
        <f t="shared" si="29"/>
        <v>0</v>
      </c>
      <c r="Q981" s="225"/>
      <c r="R981" s="499"/>
      <c r="S981" s="225"/>
      <c r="T981" s="225"/>
      <c r="V981" s="225"/>
      <c r="W981" s="225"/>
      <c r="X981" s="499"/>
      <c r="Y981" s="501"/>
      <c r="Z981" s="499"/>
    </row>
    <row r="982" spans="2:26" ht="25.5">
      <c r="B982" s="239" t="s">
        <v>2147</v>
      </c>
      <c r="C982" s="371" t="s">
        <v>3947</v>
      </c>
      <c r="D982" s="124"/>
      <c r="E982" s="124"/>
      <c r="F982" s="124"/>
      <c r="G982" s="124"/>
      <c r="H982" s="124"/>
      <c r="I982" s="124"/>
      <c r="J982" s="124"/>
      <c r="K982" s="23" t="s">
        <v>2148</v>
      </c>
      <c r="L982" s="367" t="s">
        <v>3218</v>
      </c>
      <c r="M982" s="564">
        <f>IF(ISERROR(VLOOKUP($B982,ESTR_PREC!$A$1:$M$6000,4,FALSE))=TRUE,0,VLOOKUP($B982,ESTR_PREC!$A$1:$M$6000,4,FALSE))</f>
        <v>0</v>
      </c>
      <c r="N982" s="225"/>
      <c r="O982" s="560">
        <f t="shared" si="29"/>
        <v>0</v>
      </c>
      <c r="Q982" s="225"/>
      <c r="R982" s="499"/>
      <c r="S982" s="225"/>
      <c r="T982" s="225"/>
      <c r="V982" s="225"/>
      <c r="W982" s="225"/>
      <c r="X982" s="499"/>
      <c r="Y982" s="501"/>
      <c r="Z982" s="499"/>
    </row>
    <row r="983" spans="2:26" ht="25.5">
      <c r="B983" s="127" t="s">
        <v>2149</v>
      </c>
      <c r="C983" s="127" t="s">
        <v>3948</v>
      </c>
      <c r="D983" s="127"/>
      <c r="E983" s="127"/>
      <c r="F983" s="127"/>
      <c r="G983" s="127"/>
      <c r="H983" s="127"/>
      <c r="I983" s="127"/>
      <c r="J983" s="127"/>
      <c r="K983" s="23" t="s">
        <v>2150</v>
      </c>
      <c r="L983" s="125" t="s">
        <v>3218</v>
      </c>
      <c r="M983" s="564">
        <f>IF(ISERROR(VLOOKUP($B983,ESTR_PREC!$A$1:$M$6000,4,FALSE))=TRUE,0,VLOOKUP($B983,ESTR_PREC!$A$1:$M$6000,4,FALSE))</f>
        <v>0</v>
      </c>
      <c r="N983" s="225"/>
      <c r="O983" s="560">
        <f t="shared" si="29"/>
        <v>0</v>
      </c>
      <c r="Q983" s="225"/>
      <c r="R983" s="499"/>
      <c r="S983" s="225"/>
      <c r="T983" s="225"/>
      <c r="V983" s="225"/>
      <c r="W983" s="225"/>
      <c r="X983" s="499"/>
      <c r="Y983" s="501"/>
      <c r="Z983" s="499"/>
    </row>
    <row r="984" spans="2:26" ht="38.25">
      <c r="B984" s="127" t="s">
        <v>2151</v>
      </c>
      <c r="C984" s="127" t="s">
        <v>3949</v>
      </c>
      <c r="D984" s="127"/>
      <c r="E984" s="127"/>
      <c r="F984" s="127"/>
      <c r="G984" s="127"/>
      <c r="H984" s="127"/>
      <c r="I984" s="127"/>
      <c r="J984" s="127"/>
      <c r="K984" s="23" t="s">
        <v>2152</v>
      </c>
      <c r="L984" s="125" t="s">
        <v>3218</v>
      </c>
      <c r="M984" s="564">
        <f>IF(ISERROR(VLOOKUP($B984,ESTR_PREC!$A$1:$M$6000,4,FALSE))=TRUE,0,VLOOKUP($B984,ESTR_PREC!$A$1:$M$6000,4,FALSE))</f>
        <v>0</v>
      </c>
      <c r="N984" s="225"/>
      <c r="O984" s="560">
        <f t="shared" si="29"/>
        <v>0</v>
      </c>
      <c r="Q984" s="225"/>
      <c r="R984" s="499"/>
      <c r="S984" s="225"/>
      <c r="T984" s="225"/>
      <c r="V984" s="225"/>
      <c r="W984" s="225"/>
      <c r="X984" s="499"/>
      <c r="Y984" s="501"/>
      <c r="Z984" s="499"/>
    </row>
    <row r="985" spans="2:26" ht="25.5">
      <c r="B985" s="127" t="s">
        <v>2153</v>
      </c>
      <c r="C985" s="127" t="s">
        <v>3950</v>
      </c>
      <c r="D985" s="127"/>
      <c r="E985" s="127"/>
      <c r="F985" s="127"/>
      <c r="G985" s="127"/>
      <c r="H985" s="127"/>
      <c r="I985" s="127"/>
      <c r="J985" s="127"/>
      <c r="K985" s="23" t="s">
        <v>2154</v>
      </c>
      <c r="L985" s="125" t="s">
        <v>3218</v>
      </c>
      <c r="M985" s="564">
        <f>IF(ISERROR(VLOOKUP($B985,ESTR_PREC!$A$1:$M$6000,4,FALSE))=TRUE,0,VLOOKUP($B985,ESTR_PREC!$A$1:$M$6000,4,FALSE))</f>
        <v>0</v>
      </c>
      <c r="N985" s="225"/>
      <c r="O985" s="560">
        <f t="shared" si="29"/>
        <v>0</v>
      </c>
      <c r="Q985" s="225"/>
      <c r="R985" s="499"/>
      <c r="S985" s="225"/>
      <c r="T985" s="225"/>
      <c r="V985" s="225"/>
      <c r="W985" s="225"/>
      <c r="X985" s="499"/>
      <c r="Y985" s="501"/>
      <c r="Z985" s="499"/>
    </row>
    <row r="986" spans="2:26" ht="25.5">
      <c r="B986" s="127" t="s">
        <v>2155</v>
      </c>
      <c r="C986" s="127" t="s">
        <v>3951</v>
      </c>
      <c r="D986" s="127"/>
      <c r="E986" s="127"/>
      <c r="F986" s="127"/>
      <c r="G986" s="127"/>
      <c r="H986" s="127"/>
      <c r="I986" s="127"/>
      <c r="J986" s="127"/>
      <c r="K986" s="23" t="s">
        <v>3952</v>
      </c>
      <c r="L986" s="125" t="s">
        <v>3218</v>
      </c>
      <c r="M986" s="564">
        <f>IF(ISERROR(VLOOKUP($B986,ESTR_PREC!$A$1:$M$6000,4,FALSE))=TRUE,0,VLOOKUP($B986,ESTR_PREC!$A$1:$M$6000,4,FALSE))</f>
        <v>0</v>
      </c>
      <c r="N986" s="225"/>
      <c r="O986" s="560">
        <f t="shared" si="29"/>
        <v>0</v>
      </c>
      <c r="Q986" s="225"/>
      <c r="R986" s="499"/>
      <c r="S986" s="225"/>
      <c r="T986" s="225"/>
      <c r="V986" s="225"/>
      <c r="W986" s="225"/>
      <c r="X986" s="499"/>
      <c r="Y986" s="501"/>
      <c r="Z986" s="499"/>
    </row>
    <row r="987" spans="2:26" ht="25.5" hidden="1" customHeight="1">
      <c r="B987" s="127" t="s">
        <v>2157</v>
      </c>
      <c r="C987" s="127" t="s">
        <v>3953</v>
      </c>
      <c r="D987" s="127"/>
      <c r="E987" s="127"/>
      <c r="F987" s="127"/>
      <c r="G987" s="127"/>
      <c r="H987" s="127"/>
      <c r="I987" s="127"/>
      <c r="J987" s="127"/>
      <c r="K987" s="23" t="s">
        <v>2158</v>
      </c>
      <c r="L987" s="125" t="s">
        <v>3218</v>
      </c>
      <c r="M987" s="343"/>
      <c r="N987" s="343"/>
      <c r="O987" s="343"/>
      <c r="Q987" s="343"/>
      <c r="R987" s="499"/>
      <c r="S987" s="815"/>
      <c r="T987" s="815"/>
      <c r="V987" s="815"/>
      <c r="W987" s="815"/>
      <c r="X987" s="499"/>
      <c r="Y987" s="501"/>
      <c r="Z987" s="499"/>
    </row>
    <row r="988" spans="2:26" ht="25.5">
      <c r="B988" s="127" t="s">
        <v>2159</v>
      </c>
      <c r="C988" s="127" t="s">
        <v>3954</v>
      </c>
      <c r="D988" s="127"/>
      <c r="E988" s="127"/>
      <c r="F988" s="127"/>
      <c r="G988" s="127"/>
      <c r="H988" s="127"/>
      <c r="I988" s="127"/>
      <c r="J988" s="127"/>
      <c r="K988" s="23" t="s">
        <v>2160</v>
      </c>
      <c r="L988" s="125" t="s">
        <v>3218</v>
      </c>
      <c r="M988" s="564">
        <f>IF(ISERROR(VLOOKUP($B988,ESTR_PREC!$A$1:$M$6000,4,FALSE))=TRUE,0,VLOOKUP($B988,ESTR_PREC!$A$1:$M$6000,4,FALSE))</f>
        <v>0</v>
      </c>
      <c r="N988" s="225"/>
      <c r="O988" s="560">
        <f>+N988-M988</f>
        <v>0</v>
      </c>
      <c r="Q988" s="225"/>
      <c r="R988" s="499"/>
      <c r="S988" s="225"/>
      <c r="T988" s="225"/>
      <c r="V988" s="225"/>
      <c r="W988" s="225"/>
      <c r="X988" s="499"/>
      <c r="Y988" s="501"/>
      <c r="Z988" s="499"/>
    </row>
    <row r="989" spans="2:26" ht="25.5">
      <c r="B989" s="127" t="s">
        <v>2161</v>
      </c>
      <c r="C989" s="127" t="s">
        <v>3955</v>
      </c>
      <c r="D989" s="127"/>
      <c r="E989" s="127"/>
      <c r="F989" s="127"/>
      <c r="G989" s="127"/>
      <c r="H989" s="127"/>
      <c r="I989" s="127"/>
      <c r="J989" s="127"/>
      <c r="K989" s="23" t="s">
        <v>2162</v>
      </c>
      <c r="L989" s="125" t="s">
        <v>3218</v>
      </c>
      <c r="M989" s="564">
        <f>IF(ISERROR(VLOOKUP($B989,ESTR_PREC!$A$1:$M$6000,4,FALSE))=TRUE,0,VLOOKUP($B989,ESTR_PREC!$A$1:$M$6000,4,FALSE))</f>
        <v>0</v>
      </c>
      <c r="N989" s="225"/>
      <c r="O989" s="560">
        <f>+N989-M989</f>
        <v>0</v>
      </c>
      <c r="Q989" s="225"/>
      <c r="R989" s="499"/>
      <c r="S989" s="225"/>
      <c r="T989" s="225"/>
      <c r="V989" s="225"/>
      <c r="W989" s="225"/>
      <c r="X989" s="499"/>
      <c r="Y989" s="501"/>
      <c r="Z989" s="499"/>
    </row>
    <row r="990" spans="2:26" ht="25.5" hidden="1" customHeight="1">
      <c r="B990" s="127" t="s">
        <v>2163</v>
      </c>
      <c r="C990" s="127" t="s">
        <v>3956</v>
      </c>
      <c r="D990" s="127"/>
      <c r="E990" s="127"/>
      <c r="F990" s="127"/>
      <c r="G990" s="127"/>
      <c r="H990" s="127"/>
      <c r="I990" s="127"/>
      <c r="J990" s="127"/>
      <c r="K990" s="23" t="s">
        <v>2164</v>
      </c>
      <c r="L990" s="125" t="s">
        <v>3218</v>
      </c>
      <c r="M990" s="343"/>
      <c r="N990" s="343"/>
      <c r="O990" s="343"/>
      <c r="Q990" s="343"/>
      <c r="R990" s="499"/>
      <c r="S990" s="815"/>
      <c r="T990" s="815"/>
      <c r="V990" s="815"/>
      <c r="W990" s="815"/>
      <c r="X990" s="499"/>
      <c r="Y990" s="501"/>
      <c r="Z990" s="499"/>
    </row>
    <row r="991" spans="2:26" ht="25.5">
      <c r="B991" s="127" t="s">
        <v>2165</v>
      </c>
      <c r="C991" s="127" t="s">
        <v>3957</v>
      </c>
      <c r="D991" s="127"/>
      <c r="E991" s="127"/>
      <c r="F991" s="127"/>
      <c r="G991" s="127"/>
      <c r="H991" s="127"/>
      <c r="I991" s="127"/>
      <c r="J991" s="127"/>
      <c r="K991" s="23" t="s">
        <v>2166</v>
      </c>
      <c r="L991" s="125" t="s">
        <v>3218</v>
      </c>
      <c r="M991" s="564">
        <f>IF(ISERROR(VLOOKUP($B991,ESTR_PREC!$A$1:$M$6000,4,FALSE))=TRUE,0,VLOOKUP($B991,ESTR_PREC!$A$1:$M$6000,4,FALSE))</f>
        <v>0</v>
      </c>
      <c r="N991" s="225"/>
      <c r="O991" s="560">
        <f t="shared" ref="O991:O998" si="30">+N991-M991</f>
        <v>0</v>
      </c>
      <c r="Q991" s="225"/>
      <c r="R991" s="499"/>
      <c r="S991" s="225"/>
      <c r="T991" s="225"/>
      <c r="V991" s="225"/>
      <c r="W991" s="225"/>
      <c r="X991" s="499"/>
      <c r="Y991" s="501"/>
      <c r="Z991" s="499"/>
    </row>
    <row r="992" spans="2:26" ht="25.5">
      <c r="B992" s="127" t="s">
        <v>2167</v>
      </c>
      <c r="C992" s="127" t="s">
        <v>4535</v>
      </c>
      <c r="D992" s="127"/>
      <c r="E992" s="127"/>
      <c r="F992" s="127"/>
      <c r="G992" s="127"/>
      <c r="H992" s="127"/>
      <c r="I992" s="127"/>
      <c r="J992" s="127"/>
      <c r="K992" s="304" t="s">
        <v>2169</v>
      </c>
      <c r="L992" s="125" t="s">
        <v>3218</v>
      </c>
      <c r="M992" s="564">
        <f>IF(ISERROR(VLOOKUP($B992,ESTR_PREC!$A$1:$M$6000,4,FALSE))=TRUE,0,VLOOKUP($B992,ESTR_PREC!$A$1:$M$6000,4,FALSE))</f>
        <v>0</v>
      </c>
      <c r="N992" s="225"/>
      <c r="O992" s="560">
        <f t="shared" si="30"/>
        <v>0</v>
      </c>
      <c r="Q992" s="225"/>
      <c r="R992" s="499"/>
      <c r="S992" s="225"/>
      <c r="T992" s="225"/>
      <c r="V992" s="225"/>
      <c r="W992" s="225"/>
      <c r="X992" s="499"/>
      <c r="Y992" s="501"/>
      <c r="Z992" s="499"/>
    </row>
    <row r="993" spans="2:26" ht="15" customHeight="1">
      <c r="B993" s="127" t="s">
        <v>2170</v>
      </c>
      <c r="C993" s="127" t="s">
        <v>4536</v>
      </c>
      <c r="D993" s="127"/>
      <c r="E993" s="127"/>
      <c r="F993" s="127"/>
      <c r="G993" s="127"/>
      <c r="H993" s="127"/>
      <c r="I993" s="127"/>
      <c r="J993" s="127"/>
      <c r="K993" s="304" t="s">
        <v>2171</v>
      </c>
      <c r="L993" s="125" t="s">
        <v>3218</v>
      </c>
      <c r="M993" s="564">
        <f>IF(ISERROR(VLOOKUP($B993,ESTR_PREC!$A$1:$M$6000,4,FALSE))=TRUE,0,VLOOKUP($B993,ESTR_PREC!$A$1:$M$6000,4,FALSE))</f>
        <v>0</v>
      </c>
      <c r="N993" s="225"/>
      <c r="O993" s="560">
        <f t="shared" si="30"/>
        <v>0</v>
      </c>
      <c r="Q993" s="225"/>
      <c r="R993" s="499"/>
      <c r="S993" s="225"/>
      <c r="T993" s="225"/>
      <c r="V993" s="225"/>
      <c r="W993" s="225"/>
      <c r="X993" s="499"/>
      <c r="Y993" s="501"/>
      <c r="Z993" s="499"/>
    </row>
    <row r="994" spans="2:26" ht="25.5">
      <c r="B994" s="239" t="s">
        <v>2172</v>
      </c>
      <c r="C994" s="124" t="s">
        <v>3958</v>
      </c>
      <c r="D994" s="124"/>
      <c r="E994" s="124"/>
      <c r="F994" s="124"/>
      <c r="G994" s="124"/>
      <c r="H994" s="124"/>
      <c r="I994" s="124"/>
      <c r="J994" s="124"/>
      <c r="K994" s="369" t="s">
        <v>2173</v>
      </c>
      <c r="L994" s="370" t="s">
        <v>3218</v>
      </c>
      <c r="M994" s="564">
        <f>IF(ISERROR(VLOOKUP($B994,ESTR_PREC!$A$1:$M$6000,4,FALSE))=TRUE,0,VLOOKUP($B994,ESTR_PREC!$A$1:$M$6000,4,FALSE))</f>
        <v>0</v>
      </c>
      <c r="N994" s="225"/>
      <c r="O994" s="560">
        <f t="shared" si="30"/>
        <v>0</v>
      </c>
      <c r="Q994" s="225"/>
      <c r="R994" s="499"/>
      <c r="S994" s="225"/>
      <c r="T994" s="225"/>
      <c r="V994" s="225"/>
      <c r="W994" s="225"/>
      <c r="X994" s="499"/>
      <c r="Y994" s="501"/>
      <c r="Z994" s="499"/>
    </row>
    <row r="995" spans="2:26" ht="25.5">
      <c r="B995" s="127" t="s">
        <v>2174</v>
      </c>
      <c r="C995" s="127" t="s">
        <v>4537</v>
      </c>
      <c r="D995" s="127"/>
      <c r="E995" s="127"/>
      <c r="F995" s="127"/>
      <c r="G995" s="127"/>
      <c r="H995" s="127"/>
      <c r="I995" s="127"/>
      <c r="J995" s="127"/>
      <c r="K995" s="304" t="s">
        <v>2175</v>
      </c>
      <c r="L995" s="125" t="s">
        <v>3218</v>
      </c>
      <c r="M995" s="564">
        <f>IF(ISERROR(VLOOKUP($B995,ESTR_PREC!$A$1:$M$6000,4,FALSE))=TRUE,0,VLOOKUP($B995,ESTR_PREC!$A$1:$M$6000,4,FALSE))</f>
        <v>0</v>
      </c>
      <c r="N995" s="225"/>
      <c r="O995" s="560">
        <f t="shared" si="30"/>
        <v>0</v>
      </c>
      <c r="Q995" s="225"/>
      <c r="R995" s="499"/>
      <c r="S995" s="225"/>
      <c r="T995" s="225"/>
      <c r="V995" s="225"/>
      <c r="W995" s="225"/>
      <c r="X995" s="499"/>
      <c r="Y995" s="501"/>
      <c r="Z995" s="499"/>
    </row>
    <row r="996" spans="2:26" ht="25.5">
      <c r="B996" s="127" t="s">
        <v>2176</v>
      </c>
      <c r="C996" s="127" t="s">
        <v>4538</v>
      </c>
      <c r="D996" s="127"/>
      <c r="E996" s="127"/>
      <c r="F996" s="127"/>
      <c r="G996" s="127"/>
      <c r="H996" s="127"/>
      <c r="I996" s="127"/>
      <c r="J996" s="127"/>
      <c r="K996" s="304" t="s">
        <v>2177</v>
      </c>
      <c r="L996" s="125" t="s">
        <v>3218</v>
      </c>
      <c r="M996" s="564">
        <f>IF(ISERROR(VLOOKUP($B996,ESTR_PREC!$A$1:$M$6000,4,FALSE))=TRUE,0,VLOOKUP($B996,ESTR_PREC!$A$1:$M$6000,4,FALSE))</f>
        <v>0</v>
      </c>
      <c r="N996" s="225"/>
      <c r="O996" s="560">
        <f t="shared" si="30"/>
        <v>0</v>
      </c>
      <c r="Q996" s="225"/>
      <c r="R996" s="499"/>
      <c r="S996" s="225"/>
      <c r="T996" s="225"/>
      <c r="V996" s="225"/>
      <c r="W996" s="225"/>
      <c r="X996" s="499"/>
      <c r="Y996" s="501"/>
      <c r="Z996" s="499"/>
    </row>
    <row r="997" spans="2:26" ht="25.5">
      <c r="B997" s="127" t="s">
        <v>2178</v>
      </c>
      <c r="C997" s="127" t="s">
        <v>4539</v>
      </c>
      <c r="D997" s="127"/>
      <c r="E997" s="127"/>
      <c r="F997" s="127"/>
      <c r="G997" s="127"/>
      <c r="H997" s="127"/>
      <c r="I997" s="127"/>
      <c r="J997" s="127"/>
      <c r="K997" s="304" t="s">
        <v>2179</v>
      </c>
      <c r="L997" s="125" t="s">
        <v>3218</v>
      </c>
      <c r="M997" s="564">
        <f>IF(ISERROR(VLOOKUP($B997,ESTR_PREC!$A$1:$M$6000,4,FALSE))=TRUE,0,VLOOKUP($B997,ESTR_PREC!$A$1:$M$6000,4,FALSE))</f>
        <v>0</v>
      </c>
      <c r="N997" s="225"/>
      <c r="O997" s="560">
        <f t="shared" si="30"/>
        <v>0</v>
      </c>
      <c r="Q997" s="225"/>
      <c r="R997" s="499"/>
      <c r="S997" s="225"/>
      <c r="T997" s="225"/>
      <c r="V997" s="225"/>
      <c r="W997" s="225"/>
      <c r="X997" s="499"/>
      <c r="Y997" s="501"/>
      <c r="Z997" s="499"/>
    </row>
    <row r="998" spans="2:26" ht="25.5">
      <c r="B998" s="127" t="s">
        <v>2180</v>
      </c>
      <c r="C998" s="127" t="s">
        <v>4540</v>
      </c>
      <c r="D998" s="127"/>
      <c r="E998" s="127"/>
      <c r="F998" s="127"/>
      <c r="G998" s="127"/>
      <c r="H998" s="127"/>
      <c r="I998" s="127"/>
      <c r="J998" s="127"/>
      <c r="K998" s="304" t="s">
        <v>3959</v>
      </c>
      <c r="L998" s="125" t="s">
        <v>3218</v>
      </c>
      <c r="M998" s="564">
        <f>IF(ISERROR(VLOOKUP($B998,ESTR_PREC!$A$1:$M$6000,4,FALSE))=TRUE,0,VLOOKUP($B998,ESTR_PREC!$A$1:$M$6000,4,FALSE))</f>
        <v>0</v>
      </c>
      <c r="N998" s="225"/>
      <c r="O998" s="560">
        <f t="shared" si="30"/>
        <v>0</v>
      </c>
      <c r="Q998" s="225"/>
      <c r="R998" s="499"/>
      <c r="S998" s="225"/>
      <c r="T998" s="225"/>
      <c r="V998" s="225"/>
      <c r="W998" s="225"/>
      <c r="X998" s="499"/>
      <c r="Y998" s="501"/>
      <c r="Z998" s="499"/>
    </row>
    <row r="999" spans="2:26" ht="25.5" hidden="1" customHeight="1">
      <c r="B999" s="127" t="s">
        <v>2182</v>
      </c>
      <c r="C999" s="127" t="s">
        <v>4541</v>
      </c>
      <c r="D999" s="127"/>
      <c r="E999" s="127"/>
      <c r="F999" s="127"/>
      <c r="G999" s="127"/>
      <c r="H999" s="127"/>
      <c r="I999" s="127"/>
      <c r="J999" s="127"/>
      <c r="K999" s="304" t="s">
        <v>2183</v>
      </c>
      <c r="L999" s="125" t="s">
        <v>3218</v>
      </c>
      <c r="M999" s="343"/>
      <c r="N999" s="343"/>
      <c r="O999" s="343"/>
      <c r="Q999" s="343"/>
      <c r="R999" s="499"/>
      <c r="S999" s="815"/>
      <c r="T999" s="815"/>
      <c r="V999" s="815"/>
      <c r="W999" s="815"/>
      <c r="X999" s="499"/>
      <c r="Y999" s="501"/>
      <c r="Z999" s="499"/>
    </row>
    <row r="1000" spans="2:26" ht="25.5">
      <c r="B1000" s="127" t="s">
        <v>2184</v>
      </c>
      <c r="C1000" s="127" t="s">
        <v>4542</v>
      </c>
      <c r="D1000" s="127"/>
      <c r="E1000" s="127"/>
      <c r="F1000" s="127"/>
      <c r="G1000" s="127"/>
      <c r="H1000" s="127"/>
      <c r="I1000" s="127"/>
      <c r="J1000" s="127"/>
      <c r="K1000" s="304" t="s">
        <v>2185</v>
      </c>
      <c r="L1000" s="125" t="s">
        <v>3218</v>
      </c>
      <c r="M1000" s="564">
        <f>IF(ISERROR(VLOOKUP($B1000,ESTR_PREC!$A$1:$M$6000,4,FALSE))=TRUE,0,VLOOKUP($B1000,ESTR_PREC!$A$1:$M$6000,4,FALSE))</f>
        <v>0</v>
      </c>
      <c r="N1000" s="225"/>
      <c r="O1000" s="560">
        <f>+N1000-M1000</f>
        <v>0</v>
      </c>
      <c r="Q1000" s="225"/>
      <c r="R1000" s="499"/>
      <c r="S1000" s="225"/>
      <c r="T1000" s="225"/>
      <c r="V1000" s="225"/>
      <c r="W1000" s="225"/>
      <c r="X1000" s="499"/>
      <c r="Y1000" s="501"/>
      <c r="Z1000" s="499"/>
    </row>
    <row r="1001" spans="2:26" ht="25.5" hidden="1">
      <c r="B1001" s="127" t="s">
        <v>2186</v>
      </c>
      <c r="C1001" s="127" t="s">
        <v>4543</v>
      </c>
      <c r="D1001" s="127"/>
      <c r="E1001" s="127"/>
      <c r="F1001" s="127"/>
      <c r="G1001" s="127"/>
      <c r="H1001" s="127"/>
      <c r="I1001" s="127"/>
      <c r="J1001" s="127"/>
      <c r="K1001" s="304" t="s">
        <v>2187</v>
      </c>
      <c r="L1001" s="125" t="s">
        <v>3218</v>
      </c>
      <c r="M1001" s="343"/>
      <c r="N1001" s="343"/>
      <c r="O1001" s="343"/>
      <c r="Q1001" s="343"/>
      <c r="R1001" s="499"/>
      <c r="S1001" s="815"/>
      <c r="T1001" s="815"/>
      <c r="V1001" s="815"/>
      <c r="W1001" s="815"/>
      <c r="X1001" s="499"/>
      <c r="Y1001" s="501"/>
      <c r="Z1001" s="499"/>
    </row>
    <row r="1002" spans="2:26" ht="25.5" hidden="1" customHeight="1">
      <c r="B1002" s="127" t="s">
        <v>2188</v>
      </c>
      <c r="C1002" s="127" t="s">
        <v>4544</v>
      </c>
      <c r="D1002" s="127"/>
      <c r="E1002" s="127"/>
      <c r="F1002" s="127"/>
      <c r="G1002" s="127"/>
      <c r="H1002" s="127"/>
      <c r="I1002" s="127"/>
      <c r="J1002" s="127"/>
      <c r="K1002" s="304" t="s">
        <v>2189</v>
      </c>
      <c r="L1002" s="125" t="s">
        <v>3218</v>
      </c>
      <c r="M1002" s="343"/>
      <c r="N1002" s="343"/>
      <c r="O1002" s="343"/>
      <c r="Q1002" s="343"/>
      <c r="R1002" s="499"/>
      <c r="S1002" s="815"/>
      <c r="T1002" s="815"/>
      <c r="V1002" s="815"/>
      <c r="W1002" s="815"/>
      <c r="X1002" s="499"/>
      <c r="Y1002" s="501"/>
      <c r="Z1002" s="499"/>
    </row>
    <row r="1003" spans="2:26" ht="25.5">
      <c r="B1003" s="127" t="s">
        <v>2190</v>
      </c>
      <c r="C1003" s="127" t="s">
        <v>4545</v>
      </c>
      <c r="D1003" s="127"/>
      <c r="E1003" s="127"/>
      <c r="F1003" s="127"/>
      <c r="G1003" s="127"/>
      <c r="H1003" s="127"/>
      <c r="I1003" s="127"/>
      <c r="J1003" s="127"/>
      <c r="K1003" s="304" t="s">
        <v>2191</v>
      </c>
      <c r="L1003" s="125" t="s">
        <v>3218</v>
      </c>
      <c r="M1003" s="564">
        <f>IF(ISERROR(VLOOKUP($B1003,ESTR_PREC!$A$1:$M$6000,4,FALSE))=TRUE,0,VLOOKUP($B1003,ESTR_PREC!$A$1:$M$6000,4,FALSE))</f>
        <v>0</v>
      </c>
      <c r="N1003" s="225"/>
      <c r="O1003" s="560">
        <f>+N1003-M1003</f>
        <v>0</v>
      </c>
      <c r="Q1003" s="225"/>
      <c r="R1003" s="499"/>
      <c r="S1003" s="225"/>
      <c r="T1003" s="225"/>
      <c r="V1003" s="225"/>
      <c r="W1003" s="225"/>
      <c r="X1003" s="499"/>
      <c r="Y1003" s="501"/>
      <c r="Z1003" s="499"/>
    </row>
    <row r="1004" spans="2:26" hidden="1">
      <c r="B1004" s="127" t="s">
        <v>2192</v>
      </c>
      <c r="C1004" s="127" t="s">
        <v>4546</v>
      </c>
      <c r="D1004" s="127"/>
      <c r="E1004" s="127"/>
      <c r="F1004" s="127"/>
      <c r="G1004" s="127"/>
      <c r="H1004" s="127"/>
      <c r="I1004" s="127"/>
      <c r="J1004" s="127"/>
      <c r="K1004" s="304" t="s">
        <v>2194</v>
      </c>
      <c r="L1004" s="125" t="s">
        <v>3218</v>
      </c>
      <c r="M1004" s="343"/>
      <c r="N1004" s="343"/>
      <c r="O1004" s="827"/>
      <c r="Q1004" s="343"/>
      <c r="R1004" s="499"/>
      <c r="S1004" s="815"/>
      <c r="T1004" s="815"/>
      <c r="V1004" s="815"/>
      <c r="W1004" s="815"/>
      <c r="X1004" s="499"/>
      <c r="Y1004" s="501"/>
      <c r="Z1004" s="499"/>
    </row>
    <row r="1005" spans="2:26" hidden="1">
      <c r="B1005" s="127" t="s">
        <v>2195</v>
      </c>
      <c r="C1005" s="127" t="s">
        <v>4547</v>
      </c>
      <c r="D1005" s="127"/>
      <c r="E1005" s="127"/>
      <c r="F1005" s="127"/>
      <c r="G1005" s="127"/>
      <c r="H1005" s="127"/>
      <c r="I1005" s="127"/>
      <c r="J1005" s="127"/>
      <c r="K1005" s="304" t="s">
        <v>2196</v>
      </c>
      <c r="L1005" s="125" t="s">
        <v>3218</v>
      </c>
      <c r="M1005" s="343"/>
      <c r="N1005" s="343"/>
      <c r="O1005" s="827"/>
      <c r="Q1005" s="343"/>
      <c r="R1005" s="499"/>
      <c r="S1005" s="815"/>
      <c r="T1005" s="815"/>
      <c r="V1005" s="815"/>
      <c r="W1005" s="815"/>
      <c r="X1005" s="499"/>
      <c r="Y1005" s="501"/>
      <c r="Z1005" s="499"/>
    </row>
    <row r="1006" spans="2:26" hidden="1">
      <c r="B1006" s="363" t="s">
        <v>2197</v>
      </c>
      <c r="C1006" s="365" t="s">
        <v>3960</v>
      </c>
      <c r="D1006" s="365"/>
      <c r="E1006" s="365"/>
      <c r="F1006" s="365"/>
      <c r="G1006" s="365"/>
      <c r="H1006" s="365"/>
      <c r="I1006" s="365"/>
      <c r="J1006" s="365"/>
      <c r="K1006" s="368" t="s">
        <v>2198</v>
      </c>
      <c r="L1006" s="367" t="s">
        <v>3218</v>
      </c>
      <c r="M1006" s="343"/>
      <c r="N1006" s="343"/>
      <c r="O1006" s="827"/>
      <c r="Q1006" s="343"/>
      <c r="R1006" s="499"/>
      <c r="S1006" s="815"/>
      <c r="T1006" s="815"/>
      <c r="V1006" s="815"/>
      <c r="W1006" s="815"/>
      <c r="X1006" s="499"/>
      <c r="Y1006" s="501"/>
      <c r="Z1006" s="499"/>
    </row>
    <row r="1007" spans="2:26" hidden="1">
      <c r="B1007" s="127" t="s">
        <v>2199</v>
      </c>
      <c r="C1007" s="127" t="s">
        <v>4548</v>
      </c>
      <c r="D1007" s="127"/>
      <c r="E1007" s="127"/>
      <c r="F1007" s="127"/>
      <c r="G1007" s="127"/>
      <c r="H1007" s="127"/>
      <c r="I1007" s="127"/>
      <c r="J1007" s="127"/>
      <c r="K1007" s="304" t="s">
        <v>2200</v>
      </c>
      <c r="L1007" s="125" t="s">
        <v>3218</v>
      </c>
      <c r="M1007" s="343"/>
      <c r="N1007" s="343"/>
      <c r="O1007" s="827"/>
      <c r="Q1007" s="343"/>
      <c r="R1007" s="499"/>
      <c r="S1007" s="815"/>
      <c r="T1007" s="815"/>
      <c r="V1007" s="815"/>
      <c r="W1007" s="815"/>
      <c r="X1007" s="499"/>
      <c r="Y1007" s="501"/>
      <c r="Z1007" s="499"/>
    </row>
    <row r="1008" spans="2:26" ht="25.5" hidden="1">
      <c r="B1008" s="127" t="s">
        <v>2201</v>
      </c>
      <c r="C1008" s="127" t="s">
        <v>4549</v>
      </c>
      <c r="D1008" s="127"/>
      <c r="E1008" s="127"/>
      <c r="F1008" s="127"/>
      <c r="G1008" s="127"/>
      <c r="H1008" s="127"/>
      <c r="I1008" s="127"/>
      <c r="J1008" s="127"/>
      <c r="K1008" s="304" t="s">
        <v>2202</v>
      </c>
      <c r="L1008" s="125" t="s">
        <v>3218</v>
      </c>
      <c r="M1008" s="343"/>
      <c r="N1008" s="343"/>
      <c r="O1008" s="827"/>
      <c r="Q1008" s="343"/>
      <c r="R1008" s="499"/>
      <c r="S1008" s="815"/>
      <c r="T1008" s="815"/>
      <c r="V1008" s="815"/>
      <c r="W1008" s="815"/>
      <c r="X1008" s="499"/>
      <c r="Y1008" s="501"/>
      <c r="Z1008" s="499"/>
    </row>
    <row r="1009" spans="2:26" ht="25.5" hidden="1">
      <c r="B1009" s="127" t="s">
        <v>2203</v>
      </c>
      <c r="C1009" s="127" t="s">
        <v>4550</v>
      </c>
      <c r="D1009" s="127"/>
      <c r="E1009" s="127"/>
      <c r="F1009" s="127"/>
      <c r="G1009" s="127"/>
      <c r="H1009" s="127"/>
      <c r="I1009" s="127"/>
      <c r="J1009" s="127"/>
      <c r="K1009" s="304" t="s">
        <v>2204</v>
      </c>
      <c r="L1009" s="125" t="s">
        <v>3218</v>
      </c>
      <c r="M1009" s="343"/>
      <c r="N1009" s="343"/>
      <c r="O1009" s="827"/>
      <c r="Q1009" s="343"/>
      <c r="R1009" s="499"/>
      <c r="S1009" s="815"/>
      <c r="T1009" s="815"/>
      <c r="V1009" s="815"/>
      <c r="W1009" s="815"/>
      <c r="X1009" s="499"/>
      <c r="Y1009" s="501"/>
      <c r="Z1009" s="499"/>
    </row>
    <row r="1010" spans="2:26" ht="25.5" hidden="1">
      <c r="B1010" s="127" t="s">
        <v>2205</v>
      </c>
      <c r="C1010" s="127" t="s">
        <v>4551</v>
      </c>
      <c r="D1010" s="127"/>
      <c r="E1010" s="127"/>
      <c r="F1010" s="127"/>
      <c r="G1010" s="127"/>
      <c r="H1010" s="127"/>
      <c r="I1010" s="127"/>
      <c r="J1010" s="127"/>
      <c r="K1010" s="304" t="s">
        <v>3961</v>
      </c>
      <c r="L1010" s="125" t="s">
        <v>3218</v>
      </c>
      <c r="M1010" s="343"/>
      <c r="N1010" s="343"/>
      <c r="O1010" s="827"/>
      <c r="Q1010" s="343"/>
      <c r="R1010" s="499"/>
      <c r="S1010" s="815"/>
      <c r="T1010" s="815"/>
      <c r="V1010" s="815"/>
      <c r="W1010" s="815"/>
      <c r="X1010" s="499"/>
      <c r="Y1010" s="501"/>
      <c r="Z1010" s="499"/>
    </row>
    <row r="1011" spans="2:26" ht="25.5" hidden="1" customHeight="1">
      <c r="B1011" s="127" t="s">
        <v>2207</v>
      </c>
      <c r="C1011" s="127" t="s">
        <v>4552</v>
      </c>
      <c r="D1011" s="127"/>
      <c r="E1011" s="127"/>
      <c r="F1011" s="127"/>
      <c r="G1011" s="127"/>
      <c r="H1011" s="127"/>
      <c r="I1011" s="127"/>
      <c r="J1011" s="127"/>
      <c r="K1011" s="304" t="s">
        <v>2208</v>
      </c>
      <c r="L1011" s="125" t="s">
        <v>3218</v>
      </c>
      <c r="M1011" s="343"/>
      <c r="N1011" s="343"/>
      <c r="O1011" s="827"/>
      <c r="Q1011" s="343"/>
      <c r="R1011" s="499"/>
      <c r="S1011" s="815"/>
      <c r="T1011" s="815"/>
      <c r="V1011" s="815"/>
      <c r="W1011" s="815"/>
      <c r="X1011" s="499"/>
      <c r="Y1011" s="501"/>
      <c r="Z1011" s="499"/>
    </row>
    <row r="1012" spans="2:26" hidden="1">
      <c r="B1012" s="127" t="s">
        <v>2209</v>
      </c>
      <c r="C1012" s="127" t="s">
        <v>4553</v>
      </c>
      <c r="D1012" s="127"/>
      <c r="E1012" s="127"/>
      <c r="F1012" s="127"/>
      <c r="G1012" s="127"/>
      <c r="H1012" s="127"/>
      <c r="I1012" s="127"/>
      <c r="J1012" s="127"/>
      <c r="K1012" s="304" t="s">
        <v>2210</v>
      </c>
      <c r="L1012" s="125" t="s">
        <v>3218</v>
      </c>
      <c r="M1012" s="343"/>
      <c r="N1012" s="343"/>
      <c r="O1012" s="827"/>
      <c r="Q1012" s="343"/>
      <c r="R1012" s="499"/>
      <c r="S1012" s="815"/>
      <c r="T1012" s="815"/>
      <c r="V1012" s="815"/>
      <c r="W1012" s="815"/>
      <c r="X1012" s="499"/>
      <c r="Y1012" s="501"/>
      <c r="Z1012" s="499"/>
    </row>
    <row r="1013" spans="2:26" ht="25.5">
      <c r="B1013" s="127" t="s">
        <v>2211</v>
      </c>
      <c r="C1013" s="127" t="s">
        <v>4554</v>
      </c>
      <c r="D1013" s="127"/>
      <c r="E1013" s="127"/>
      <c r="F1013" s="127"/>
      <c r="G1013" s="127"/>
      <c r="H1013" s="127"/>
      <c r="I1013" s="127"/>
      <c r="J1013" s="127"/>
      <c r="K1013" s="304" t="s">
        <v>2212</v>
      </c>
      <c r="L1013" s="125" t="s">
        <v>3218</v>
      </c>
      <c r="M1013" s="564">
        <f>IF(ISERROR(VLOOKUP($B1013,ESTR_PREC!$A$1:$M$6000,4,FALSE))=TRUE,0,VLOOKUP($B1013,ESTR_PREC!$A$1:$M$6000,4,FALSE))</f>
        <v>0</v>
      </c>
      <c r="N1013" s="225"/>
      <c r="O1013" s="560">
        <f>+N1013-M1013</f>
        <v>0</v>
      </c>
      <c r="Q1013" s="225"/>
      <c r="R1013" s="499"/>
      <c r="S1013" s="225"/>
      <c r="T1013" s="225"/>
      <c r="V1013" s="225"/>
      <c r="W1013" s="225"/>
      <c r="X1013" s="499"/>
      <c r="Y1013" s="501"/>
      <c r="Z1013" s="499"/>
    </row>
    <row r="1014" spans="2:26" ht="25.5" hidden="1" customHeight="1">
      <c r="B1014" s="127" t="s">
        <v>2213</v>
      </c>
      <c r="C1014" s="127" t="s">
        <v>4555</v>
      </c>
      <c r="D1014" s="127"/>
      <c r="E1014" s="127"/>
      <c r="F1014" s="127"/>
      <c r="G1014" s="127"/>
      <c r="H1014" s="127"/>
      <c r="I1014" s="127"/>
      <c r="J1014" s="127"/>
      <c r="K1014" s="304" t="s">
        <v>2214</v>
      </c>
      <c r="L1014" s="125" t="s">
        <v>3218</v>
      </c>
      <c r="M1014" s="343"/>
      <c r="N1014" s="343"/>
      <c r="O1014" s="827"/>
      <c r="Q1014" s="343"/>
      <c r="R1014" s="499"/>
      <c r="S1014" s="815"/>
      <c r="T1014" s="815"/>
      <c r="V1014" s="815"/>
      <c r="W1014" s="815"/>
      <c r="X1014" s="499"/>
      <c r="Y1014" s="501"/>
      <c r="Z1014" s="499"/>
    </row>
    <row r="1015" spans="2:26" ht="25.5" hidden="1">
      <c r="B1015" s="127" t="s">
        <v>2215</v>
      </c>
      <c r="C1015" s="127" t="s">
        <v>4556</v>
      </c>
      <c r="D1015" s="127"/>
      <c r="E1015" s="127"/>
      <c r="F1015" s="127"/>
      <c r="G1015" s="127"/>
      <c r="H1015" s="127"/>
      <c r="I1015" s="127"/>
      <c r="J1015" s="127"/>
      <c r="K1015" s="304" t="s">
        <v>2216</v>
      </c>
      <c r="L1015" s="125" t="s">
        <v>3218</v>
      </c>
      <c r="M1015" s="343"/>
      <c r="N1015" s="343"/>
      <c r="O1015" s="827"/>
      <c r="Q1015" s="343"/>
      <c r="R1015" s="499"/>
      <c r="S1015" s="815"/>
      <c r="T1015" s="815"/>
      <c r="V1015" s="815"/>
      <c r="W1015" s="815"/>
      <c r="X1015" s="499"/>
      <c r="Y1015" s="501"/>
      <c r="Z1015" s="499"/>
    </row>
    <row r="1016" spans="2:26" ht="25.5">
      <c r="B1016" s="127" t="s">
        <v>2217</v>
      </c>
      <c r="C1016" s="127" t="s">
        <v>3962</v>
      </c>
      <c r="D1016" s="127"/>
      <c r="E1016" s="127"/>
      <c r="F1016" s="127"/>
      <c r="G1016" s="127"/>
      <c r="H1016" s="127"/>
      <c r="I1016" s="127"/>
      <c r="J1016" s="127"/>
      <c r="K1016" s="23" t="s">
        <v>2220</v>
      </c>
      <c r="L1016" s="125" t="s">
        <v>3218</v>
      </c>
      <c r="M1016" s="564">
        <f>IF(ISERROR(VLOOKUP($B1016,ESTR_PREC!$A$1:$M$6000,4,FALSE))=TRUE,0,VLOOKUP($B1016,ESTR_PREC!$A$1:$M$6000,4,FALSE))</f>
        <v>0</v>
      </c>
      <c r="N1016" s="225"/>
      <c r="O1016" s="560">
        <f t="shared" ref="O1016:O1021" si="31">+N1016-M1016</f>
        <v>0</v>
      </c>
      <c r="Q1016" s="225"/>
      <c r="R1016" s="499"/>
      <c r="S1016" s="225"/>
      <c r="T1016" s="225"/>
      <c r="V1016" s="225"/>
      <c r="W1016" s="225"/>
      <c r="X1016" s="499"/>
      <c r="Y1016" s="501"/>
      <c r="Z1016" s="499"/>
    </row>
    <row r="1017" spans="2:26" ht="25.5">
      <c r="B1017" s="127" t="s">
        <v>2221</v>
      </c>
      <c r="C1017" s="127" t="s">
        <v>3963</v>
      </c>
      <c r="D1017" s="127"/>
      <c r="E1017" s="127"/>
      <c r="F1017" s="127"/>
      <c r="G1017" s="127"/>
      <c r="H1017" s="127"/>
      <c r="I1017" s="127"/>
      <c r="J1017" s="127"/>
      <c r="K1017" s="23" t="s">
        <v>2222</v>
      </c>
      <c r="L1017" s="125" t="s">
        <v>3218</v>
      </c>
      <c r="M1017" s="564">
        <f>IF(ISERROR(VLOOKUP($B1017,ESTR_PREC!$A$1:$M$6000,4,FALSE))=TRUE,0,VLOOKUP($B1017,ESTR_PREC!$A$1:$M$6000,4,FALSE))</f>
        <v>0</v>
      </c>
      <c r="N1017" s="225"/>
      <c r="O1017" s="560">
        <f t="shared" si="31"/>
        <v>0</v>
      </c>
      <c r="Q1017" s="225"/>
      <c r="R1017" s="499"/>
      <c r="S1017" s="225"/>
      <c r="T1017" s="225"/>
      <c r="V1017" s="225"/>
      <c r="W1017" s="225"/>
      <c r="X1017" s="499"/>
      <c r="Y1017" s="501"/>
      <c r="Z1017" s="499"/>
    </row>
    <row r="1018" spans="2:26" ht="25.5">
      <c r="B1018" s="127" t="s">
        <v>2223</v>
      </c>
      <c r="C1018" s="127" t="s">
        <v>3964</v>
      </c>
      <c r="D1018" s="127"/>
      <c r="E1018" s="127"/>
      <c r="F1018" s="127"/>
      <c r="G1018" s="127"/>
      <c r="H1018" s="127"/>
      <c r="I1018" s="127"/>
      <c r="J1018" s="127"/>
      <c r="K1018" s="23" t="s">
        <v>2224</v>
      </c>
      <c r="L1018" s="125" t="s">
        <v>3218</v>
      </c>
      <c r="M1018" s="564">
        <f>IF(ISERROR(VLOOKUP($B1018,ESTR_PREC!$A$1:$M$6000,4,FALSE))=TRUE,0,VLOOKUP($B1018,ESTR_PREC!$A$1:$M$6000,4,FALSE))</f>
        <v>0</v>
      </c>
      <c r="N1018" s="225"/>
      <c r="O1018" s="560">
        <f t="shared" si="31"/>
        <v>0</v>
      </c>
      <c r="Q1018" s="225"/>
      <c r="R1018" s="499"/>
      <c r="S1018" s="225"/>
      <c r="T1018" s="225"/>
      <c r="V1018" s="225"/>
      <c r="W1018" s="225"/>
      <c r="X1018" s="499"/>
      <c r="Y1018" s="501"/>
      <c r="Z1018" s="499"/>
    </row>
    <row r="1019" spans="2:26" ht="25.5">
      <c r="B1019" s="127" t="s">
        <v>2225</v>
      </c>
      <c r="C1019" s="127" t="s">
        <v>3965</v>
      </c>
      <c r="D1019" s="127"/>
      <c r="E1019" s="127"/>
      <c r="F1019" s="127"/>
      <c r="G1019" s="127"/>
      <c r="H1019" s="127"/>
      <c r="I1019" s="127"/>
      <c r="J1019" s="127"/>
      <c r="K1019" s="23" t="s">
        <v>2226</v>
      </c>
      <c r="L1019" s="125" t="s">
        <v>3218</v>
      </c>
      <c r="M1019" s="564">
        <f>IF(ISERROR(VLOOKUP($B1019,ESTR_PREC!$A$1:$M$6000,4,FALSE))=TRUE,0,VLOOKUP($B1019,ESTR_PREC!$A$1:$M$6000,4,FALSE))</f>
        <v>0</v>
      </c>
      <c r="N1019" s="225"/>
      <c r="O1019" s="560">
        <f t="shared" si="31"/>
        <v>0</v>
      </c>
      <c r="Q1019" s="225"/>
      <c r="R1019" s="499"/>
      <c r="S1019" s="225"/>
      <c r="T1019" s="225"/>
      <c r="V1019" s="225"/>
      <c r="W1019" s="225"/>
      <c r="X1019" s="499"/>
      <c r="Y1019" s="501"/>
      <c r="Z1019" s="499"/>
    </row>
    <row r="1020" spans="2:26" ht="25.5">
      <c r="B1020" s="127" t="s">
        <v>2227</v>
      </c>
      <c r="C1020" s="127" t="s">
        <v>3966</v>
      </c>
      <c r="D1020" s="127"/>
      <c r="E1020" s="127"/>
      <c r="F1020" s="127"/>
      <c r="G1020" s="127"/>
      <c r="H1020" s="127"/>
      <c r="I1020" s="127"/>
      <c r="J1020" s="127"/>
      <c r="K1020" s="23" t="s">
        <v>2228</v>
      </c>
      <c r="L1020" s="125" t="s">
        <v>3218</v>
      </c>
      <c r="M1020" s="564">
        <f>IF(ISERROR(VLOOKUP($B1020,ESTR_PREC!$A$1:$M$6000,4,FALSE))=TRUE,0,VLOOKUP($B1020,ESTR_PREC!$A$1:$M$6000,4,FALSE))</f>
        <v>0</v>
      </c>
      <c r="N1020" s="225"/>
      <c r="O1020" s="560">
        <f t="shared" si="31"/>
        <v>0</v>
      </c>
      <c r="Q1020" s="225"/>
      <c r="R1020" s="499"/>
      <c r="S1020" s="225"/>
      <c r="T1020" s="225"/>
      <c r="V1020" s="225"/>
      <c r="W1020" s="225"/>
      <c r="X1020" s="499"/>
      <c r="Y1020" s="501"/>
      <c r="Z1020" s="499"/>
    </row>
    <row r="1021" spans="2:26" ht="25.5">
      <c r="B1021" s="127" t="s">
        <v>2229</v>
      </c>
      <c r="C1021" s="127" t="s">
        <v>3967</v>
      </c>
      <c r="D1021" s="127"/>
      <c r="E1021" s="127"/>
      <c r="F1021" s="127"/>
      <c r="G1021" s="127"/>
      <c r="H1021" s="127"/>
      <c r="I1021" s="127"/>
      <c r="J1021" s="127"/>
      <c r="K1021" s="23" t="s">
        <v>3968</v>
      </c>
      <c r="L1021" s="125" t="s">
        <v>3218</v>
      </c>
      <c r="M1021" s="564">
        <f>IF(ISERROR(VLOOKUP($B1021,ESTR_PREC!$A$1:$M$6000,4,FALSE))=TRUE,0,VLOOKUP($B1021,ESTR_PREC!$A$1:$M$6000,4,FALSE))</f>
        <v>0</v>
      </c>
      <c r="N1021" s="225"/>
      <c r="O1021" s="560">
        <f t="shared" si="31"/>
        <v>0</v>
      </c>
      <c r="Q1021" s="225"/>
      <c r="R1021" s="499"/>
      <c r="S1021" s="225"/>
      <c r="T1021" s="225"/>
      <c r="V1021" s="225"/>
      <c r="W1021" s="225"/>
      <c r="X1021" s="499"/>
      <c r="Y1021" s="501"/>
      <c r="Z1021" s="499"/>
    </row>
    <row r="1022" spans="2:26" ht="25.5" hidden="1" customHeight="1">
      <c r="B1022" s="127" t="s">
        <v>2231</v>
      </c>
      <c r="C1022" s="127" t="s">
        <v>3969</v>
      </c>
      <c r="D1022" s="127"/>
      <c r="E1022" s="127"/>
      <c r="F1022" s="127"/>
      <c r="G1022" s="127"/>
      <c r="H1022" s="127"/>
      <c r="I1022" s="127"/>
      <c r="J1022" s="127"/>
      <c r="K1022" s="23" t="s">
        <v>2232</v>
      </c>
      <c r="L1022" s="125" t="s">
        <v>3218</v>
      </c>
      <c r="M1022" s="343"/>
      <c r="N1022" s="343"/>
      <c r="O1022" s="343"/>
      <c r="Q1022" s="343"/>
      <c r="R1022" s="499"/>
      <c r="S1022" s="815"/>
      <c r="T1022" s="815"/>
      <c r="V1022" s="815"/>
      <c r="W1022" s="815"/>
      <c r="X1022" s="499"/>
      <c r="Y1022" s="501"/>
      <c r="Z1022" s="499"/>
    </row>
    <row r="1023" spans="2:26" ht="25.5">
      <c r="B1023" s="127" t="s">
        <v>2233</v>
      </c>
      <c r="C1023" s="127" t="s">
        <v>3970</v>
      </c>
      <c r="D1023" s="127"/>
      <c r="E1023" s="127"/>
      <c r="F1023" s="127"/>
      <c r="G1023" s="127"/>
      <c r="H1023" s="127"/>
      <c r="I1023" s="127"/>
      <c r="J1023" s="127"/>
      <c r="K1023" s="23" t="s">
        <v>2234</v>
      </c>
      <c r="L1023" s="125" t="s">
        <v>3218</v>
      </c>
      <c r="M1023" s="564">
        <f>IF(ISERROR(VLOOKUP($B1023,ESTR_PREC!$A$1:$M$6000,4,FALSE))=TRUE,0,VLOOKUP($B1023,ESTR_PREC!$A$1:$M$6000,4,FALSE))</f>
        <v>0</v>
      </c>
      <c r="N1023" s="225"/>
      <c r="O1023" s="560">
        <f>+N1023-M1023</f>
        <v>0</v>
      </c>
      <c r="Q1023" s="225"/>
      <c r="R1023" s="499"/>
      <c r="S1023" s="225"/>
      <c r="T1023" s="225"/>
      <c r="V1023" s="225"/>
      <c r="W1023" s="225"/>
      <c r="X1023" s="499"/>
      <c r="Y1023" s="501"/>
      <c r="Z1023" s="499"/>
    </row>
    <row r="1024" spans="2:26" ht="25.5">
      <c r="B1024" s="127" t="s">
        <v>2235</v>
      </c>
      <c r="C1024" s="127" t="s">
        <v>3971</v>
      </c>
      <c r="D1024" s="127"/>
      <c r="E1024" s="127"/>
      <c r="F1024" s="127"/>
      <c r="G1024" s="127"/>
      <c r="H1024" s="127"/>
      <c r="I1024" s="127"/>
      <c r="J1024" s="127"/>
      <c r="K1024" s="23" t="s">
        <v>2236</v>
      </c>
      <c r="L1024" s="125" t="s">
        <v>3218</v>
      </c>
      <c r="M1024" s="564">
        <f>IF(ISERROR(VLOOKUP($B1024,ESTR_PREC!$A$1:$M$6000,4,FALSE))=TRUE,0,VLOOKUP($B1024,ESTR_PREC!$A$1:$M$6000,4,FALSE))</f>
        <v>0</v>
      </c>
      <c r="N1024" s="225"/>
      <c r="O1024" s="560">
        <f>+N1024-M1024</f>
        <v>0</v>
      </c>
      <c r="Q1024" s="225"/>
      <c r="R1024" s="499"/>
      <c r="S1024" s="225"/>
      <c r="T1024" s="225"/>
      <c r="V1024" s="225"/>
      <c r="W1024" s="225"/>
      <c r="X1024" s="499"/>
      <c r="Y1024" s="501"/>
      <c r="Z1024" s="499"/>
    </row>
    <row r="1025" spans="2:26" ht="25.5" hidden="1" customHeight="1">
      <c r="B1025" s="127" t="s">
        <v>2237</v>
      </c>
      <c r="C1025" s="127" t="s">
        <v>3972</v>
      </c>
      <c r="D1025" s="127"/>
      <c r="E1025" s="127"/>
      <c r="F1025" s="127"/>
      <c r="G1025" s="127"/>
      <c r="H1025" s="127"/>
      <c r="I1025" s="127"/>
      <c r="J1025" s="127"/>
      <c r="K1025" s="23" t="s">
        <v>2238</v>
      </c>
      <c r="L1025" s="125" t="s">
        <v>3218</v>
      </c>
      <c r="M1025" s="343"/>
      <c r="N1025" s="343"/>
      <c r="O1025" s="343"/>
      <c r="Q1025" s="343"/>
      <c r="R1025" s="499"/>
      <c r="S1025" s="815"/>
      <c r="T1025" s="815"/>
      <c r="V1025" s="815"/>
      <c r="W1025" s="815"/>
      <c r="X1025" s="499"/>
      <c r="Y1025" s="501"/>
      <c r="Z1025" s="499"/>
    </row>
    <row r="1026" spans="2:26" ht="25.5">
      <c r="B1026" s="127" t="s">
        <v>2239</v>
      </c>
      <c r="C1026" s="127" t="s">
        <v>3973</v>
      </c>
      <c r="D1026" s="127"/>
      <c r="E1026" s="127"/>
      <c r="F1026" s="127"/>
      <c r="G1026" s="127"/>
      <c r="H1026" s="127"/>
      <c r="I1026" s="127"/>
      <c r="J1026" s="127"/>
      <c r="K1026" s="23" t="s">
        <v>2240</v>
      </c>
      <c r="L1026" s="211" t="s">
        <v>3218</v>
      </c>
      <c r="M1026" s="564">
        <f>IF(ISERROR(VLOOKUP($B1026,ESTR_PREC!$A$1:$M$6000,4,FALSE))=TRUE,0,VLOOKUP($B1026,ESTR_PREC!$A$1:$M$6000,4,FALSE))</f>
        <v>0</v>
      </c>
      <c r="N1026" s="225"/>
      <c r="O1026" s="560">
        <f t="shared" ref="O1026:O1032" si="32">+N1026-M1026</f>
        <v>0</v>
      </c>
      <c r="Q1026" s="225"/>
      <c r="R1026" s="499"/>
      <c r="S1026" s="225"/>
      <c r="T1026" s="225"/>
      <c r="V1026" s="225"/>
      <c r="W1026" s="225"/>
      <c r="X1026" s="499"/>
      <c r="Y1026" s="501"/>
      <c r="Z1026" s="499"/>
    </row>
    <row r="1027" spans="2:26" ht="25.5">
      <c r="B1027" s="127" t="s">
        <v>2241</v>
      </c>
      <c r="C1027" s="127" t="s">
        <v>4557</v>
      </c>
      <c r="D1027" s="127"/>
      <c r="E1027" s="127"/>
      <c r="F1027" s="127"/>
      <c r="G1027" s="127"/>
      <c r="H1027" s="127"/>
      <c r="I1027" s="127"/>
      <c r="J1027" s="127"/>
      <c r="K1027" s="304" t="s">
        <v>2243</v>
      </c>
      <c r="L1027" s="125" t="s">
        <v>3218</v>
      </c>
      <c r="M1027" s="564">
        <f>IF(ISERROR(VLOOKUP($B1027,ESTR_PREC!$A$1:$M$6000,4,FALSE))=TRUE,0,VLOOKUP($B1027,ESTR_PREC!$A$1:$M$6000,4,FALSE))</f>
        <v>0</v>
      </c>
      <c r="N1027" s="225"/>
      <c r="O1027" s="560">
        <f t="shared" si="32"/>
        <v>0</v>
      </c>
      <c r="Q1027" s="225"/>
      <c r="R1027" s="499"/>
      <c r="S1027" s="225"/>
      <c r="T1027" s="225"/>
      <c r="V1027" s="225"/>
      <c r="W1027" s="225"/>
      <c r="X1027" s="499"/>
      <c r="Y1027" s="501"/>
      <c r="Z1027" s="499"/>
    </row>
    <row r="1028" spans="2:26" ht="25.5">
      <c r="B1028" s="127" t="s">
        <v>2244</v>
      </c>
      <c r="C1028" s="127" t="s">
        <v>4558</v>
      </c>
      <c r="D1028" s="127"/>
      <c r="E1028" s="127"/>
      <c r="F1028" s="127"/>
      <c r="G1028" s="127"/>
      <c r="H1028" s="127"/>
      <c r="I1028" s="127"/>
      <c r="J1028" s="127"/>
      <c r="K1028" s="304" t="s">
        <v>2245</v>
      </c>
      <c r="L1028" s="125" t="s">
        <v>3218</v>
      </c>
      <c r="M1028" s="564">
        <f>IF(ISERROR(VLOOKUP($B1028,ESTR_PREC!$A$1:$M$6000,4,FALSE))=TRUE,0,VLOOKUP($B1028,ESTR_PREC!$A$1:$M$6000,4,FALSE))</f>
        <v>0</v>
      </c>
      <c r="N1028" s="225"/>
      <c r="O1028" s="560">
        <f t="shared" si="32"/>
        <v>0</v>
      </c>
      <c r="Q1028" s="225"/>
      <c r="R1028" s="499"/>
      <c r="S1028" s="225"/>
      <c r="T1028" s="225"/>
      <c r="V1028" s="225"/>
      <c r="W1028" s="225"/>
      <c r="X1028" s="499"/>
      <c r="Y1028" s="501"/>
      <c r="Z1028" s="499"/>
    </row>
    <row r="1029" spans="2:26" ht="25.5">
      <c r="B1029" s="127" t="s">
        <v>2246</v>
      </c>
      <c r="C1029" s="127" t="s">
        <v>4559</v>
      </c>
      <c r="D1029" s="127"/>
      <c r="E1029" s="127"/>
      <c r="F1029" s="127"/>
      <c r="G1029" s="127"/>
      <c r="H1029" s="127"/>
      <c r="I1029" s="127"/>
      <c r="J1029" s="127"/>
      <c r="K1029" s="304" t="s">
        <v>2247</v>
      </c>
      <c r="L1029" s="125" t="s">
        <v>3218</v>
      </c>
      <c r="M1029" s="564">
        <f>IF(ISERROR(VLOOKUP($B1029,ESTR_PREC!$A$1:$M$6000,4,FALSE))=TRUE,0,VLOOKUP($B1029,ESTR_PREC!$A$1:$M$6000,4,FALSE))</f>
        <v>0</v>
      </c>
      <c r="N1029" s="225"/>
      <c r="O1029" s="560">
        <f t="shared" si="32"/>
        <v>0</v>
      </c>
      <c r="Q1029" s="225"/>
      <c r="R1029" s="499"/>
      <c r="S1029" s="225"/>
      <c r="T1029" s="225"/>
      <c r="V1029" s="225"/>
      <c r="W1029" s="225"/>
      <c r="X1029" s="499"/>
      <c r="Y1029" s="501"/>
      <c r="Z1029" s="499"/>
    </row>
    <row r="1030" spans="2:26" ht="25.5">
      <c r="B1030" s="127" t="s">
        <v>2248</v>
      </c>
      <c r="C1030" s="127" t="s">
        <v>4560</v>
      </c>
      <c r="D1030" s="127"/>
      <c r="E1030" s="127"/>
      <c r="F1030" s="127"/>
      <c r="G1030" s="127"/>
      <c r="H1030" s="127"/>
      <c r="I1030" s="127"/>
      <c r="J1030" s="127"/>
      <c r="K1030" s="304" t="s">
        <v>2249</v>
      </c>
      <c r="L1030" s="125" t="s">
        <v>3218</v>
      </c>
      <c r="M1030" s="564">
        <f>IF(ISERROR(VLOOKUP($B1030,ESTR_PREC!$A$1:$M$6000,4,FALSE))=TRUE,0,VLOOKUP($B1030,ESTR_PREC!$A$1:$M$6000,4,FALSE))</f>
        <v>0</v>
      </c>
      <c r="N1030" s="225"/>
      <c r="O1030" s="560">
        <f t="shared" si="32"/>
        <v>0</v>
      </c>
      <c r="Q1030" s="225"/>
      <c r="R1030" s="499"/>
      <c r="S1030" s="225"/>
      <c r="T1030" s="225"/>
      <c r="V1030" s="225"/>
      <c r="W1030" s="225"/>
      <c r="X1030" s="499"/>
      <c r="Y1030" s="501"/>
      <c r="Z1030" s="499"/>
    </row>
    <row r="1031" spans="2:26" ht="25.5">
      <c r="B1031" s="127" t="s">
        <v>2250</v>
      </c>
      <c r="C1031" s="127" t="s">
        <v>4561</v>
      </c>
      <c r="D1031" s="127"/>
      <c r="E1031" s="127"/>
      <c r="F1031" s="127"/>
      <c r="G1031" s="127"/>
      <c r="H1031" s="127"/>
      <c r="I1031" s="127"/>
      <c r="J1031" s="127"/>
      <c r="K1031" s="304" t="s">
        <v>2251</v>
      </c>
      <c r="L1031" s="125" t="s">
        <v>3218</v>
      </c>
      <c r="M1031" s="564">
        <f>IF(ISERROR(VLOOKUP($B1031,ESTR_PREC!$A$1:$M$6000,4,FALSE))=TRUE,0,VLOOKUP($B1031,ESTR_PREC!$A$1:$M$6000,4,FALSE))</f>
        <v>0</v>
      </c>
      <c r="N1031" s="225"/>
      <c r="O1031" s="560">
        <f t="shared" si="32"/>
        <v>0</v>
      </c>
      <c r="Q1031" s="225"/>
      <c r="R1031" s="499"/>
      <c r="S1031" s="225"/>
      <c r="T1031" s="225"/>
      <c r="V1031" s="225"/>
      <c r="W1031" s="225"/>
      <c r="X1031" s="499"/>
      <c r="Y1031" s="501"/>
      <c r="Z1031" s="499"/>
    </row>
    <row r="1032" spans="2:26" ht="25.5">
      <c r="B1032" s="127" t="s">
        <v>2252</v>
      </c>
      <c r="C1032" s="127" t="s">
        <v>4562</v>
      </c>
      <c r="D1032" s="127"/>
      <c r="E1032" s="127"/>
      <c r="F1032" s="127"/>
      <c r="G1032" s="127"/>
      <c r="H1032" s="127"/>
      <c r="I1032" s="127"/>
      <c r="J1032" s="127"/>
      <c r="K1032" s="304" t="s">
        <v>3974</v>
      </c>
      <c r="L1032" s="125" t="s">
        <v>3218</v>
      </c>
      <c r="M1032" s="564">
        <f>IF(ISERROR(VLOOKUP($B1032,ESTR_PREC!$A$1:$M$6000,4,FALSE))=TRUE,0,VLOOKUP($B1032,ESTR_PREC!$A$1:$M$6000,4,FALSE))</f>
        <v>0</v>
      </c>
      <c r="N1032" s="225"/>
      <c r="O1032" s="560">
        <f t="shared" si="32"/>
        <v>0</v>
      </c>
      <c r="Q1032" s="225"/>
      <c r="R1032" s="499"/>
      <c r="S1032" s="225"/>
      <c r="T1032" s="225"/>
      <c r="V1032" s="225"/>
      <c r="W1032" s="225"/>
      <c r="X1032" s="499"/>
      <c r="Y1032" s="501"/>
      <c r="Z1032" s="499"/>
    </row>
    <row r="1033" spans="2:26" ht="25.5" hidden="1" customHeight="1">
      <c r="B1033" s="127" t="s">
        <v>2254</v>
      </c>
      <c r="C1033" s="127" t="s">
        <v>4563</v>
      </c>
      <c r="D1033" s="127"/>
      <c r="E1033" s="127"/>
      <c r="F1033" s="127"/>
      <c r="G1033" s="127"/>
      <c r="H1033" s="127"/>
      <c r="I1033" s="127"/>
      <c r="J1033" s="127"/>
      <c r="K1033" s="304" t="s">
        <v>2255</v>
      </c>
      <c r="L1033" s="125" t="s">
        <v>3218</v>
      </c>
      <c r="M1033" s="343"/>
      <c r="N1033" s="343"/>
      <c r="O1033" s="343"/>
      <c r="Q1033" s="343"/>
      <c r="R1033" s="499"/>
      <c r="S1033" s="815"/>
      <c r="T1033" s="815"/>
      <c r="V1033" s="815"/>
      <c r="W1033" s="815"/>
      <c r="X1033" s="499"/>
      <c r="Y1033" s="501"/>
      <c r="Z1033" s="499"/>
    </row>
    <row r="1034" spans="2:26" ht="25.5">
      <c r="B1034" s="127" t="s">
        <v>2256</v>
      </c>
      <c r="C1034" s="127" t="s">
        <v>4564</v>
      </c>
      <c r="D1034" s="127"/>
      <c r="E1034" s="127"/>
      <c r="F1034" s="127"/>
      <c r="G1034" s="127"/>
      <c r="H1034" s="127"/>
      <c r="I1034" s="127"/>
      <c r="J1034" s="127"/>
      <c r="K1034" s="304" t="s">
        <v>2257</v>
      </c>
      <c r="L1034" s="125" t="s">
        <v>3218</v>
      </c>
      <c r="M1034" s="564">
        <f>IF(ISERROR(VLOOKUP($B1034,ESTR_PREC!$A$1:$M$6000,4,FALSE))=TRUE,0,VLOOKUP($B1034,ESTR_PREC!$A$1:$M$6000,4,FALSE))</f>
        <v>0</v>
      </c>
      <c r="N1034" s="225"/>
      <c r="O1034" s="560">
        <f>+N1034-M1034</f>
        <v>0</v>
      </c>
      <c r="Q1034" s="225"/>
      <c r="R1034" s="499"/>
      <c r="S1034" s="225"/>
      <c r="T1034" s="225"/>
      <c r="V1034" s="225"/>
      <c r="W1034" s="225"/>
      <c r="X1034" s="499"/>
      <c r="Y1034" s="501"/>
      <c r="Z1034" s="499"/>
    </row>
    <row r="1035" spans="2:26" ht="25.5" hidden="1">
      <c r="B1035" s="127" t="s">
        <v>2258</v>
      </c>
      <c r="C1035" s="127" t="s">
        <v>4565</v>
      </c>
      <c r="D1035" s="127"/>
      <c r="E1035" s="127"/>
      <c r="F1035" s="127"/>
      <c r="G1035" s="127"/>
      <c r="H1035" s="127"/>
      <c r="I1035" s="127"/>
      <c r="J1035" s="127"/>
      <c r="K1035" s="304" t="s">
        <v>2259</v>
      </c>
      <c r="L1035" s="125" t="s">
        <v>3218</v>
      </c>
      <c r="M1035" s="343"/>
      <c r="N1035" s="343"/>
      <c r="O1035" s="343"/>
      <c r="Q1035" s="343"/>
      <c r="R1035" s="499"/>
      <c r="S1035" s="815"/>
      <c r="T1035" s="815"/>
      <c r="V1035" s="815"/>
      <c r="W1035" s="815"/>
      <c r="X1035" s="499"/>
      <c r="Y1035" s="501"/>
      <c r="Z1035" s="499"/>
    </row>
    <row r="1036" spans="2:26" ht="25.5" hidden="1" customHeight="1">
      <c r="B1036" s="127" t="s">
        <v>2260</v>
      </c>
      <c r="C1036" s="127" t="s">
        <v>4566</v>
      </c>
      <c r="D1036" s="127"/>
      <c r="E1036" s="127"/>
      <c r="F1036" s="127"/>
      <c r="G1036" s="127"/>
      <c r="H1036" s="127"/>
      <c r="I1036" s="127"/>
      <c r="J1036" s="127"/>
      <c r="K1036" s="304" t="s">
        <v>2261</v>
      </c>
      <c r="L1036" s="125" t="s">
        <v>3218</v>
      </c>
      <c r="M1036" s="343"/>
      <c r="N1036" s="343"/>
      <c r="O1036" s="343"/>
      <c r="Q1036" s="343"/>
      <c r="R1036" s="499"/>
      <c r="S1036" s="815"/>
      <c r="T1036" s="815"/>
      <c r="V1036" s="815"/>
      <c r="W1036" s="815"/>
      <c r="X1036" s="499"/>
      <c r="Y1036" s="501"/>
      <c r="Z1036" s="499"/>
    </row>
    <row r="1037" spans="2:26" ht="25.5">
      <c r="B1037" s="127" t="s">
        <v>2262</v>
      </c>
      <c r="C1037" s="127" t="s">
        <v>4567</v>
      </c>
      <c r="D1037" s="127"/>
      <c r="E1037" s="127"/>
      <c r="F1037" s="127"/>
      <c r="G1037" s="127"/>
      <c r="H1037" s="127"/>
      <c r="I1037" s="127"/>
      <c r="J1037" s="127"/>
      <c r="K1037" s="304" t="s">
        <v>2263</v>
      </c>
      <c r="L1037" s="125" t="s">
        <v>3218</v>
      </c>
      <c r="M1037" s="564">
        <f>IF(ISERROR(VLOOKUP($B1037,ESTR_PREC!$A$1:$M$6000,4,FALSE))=TRUE,0,VLOOKUP($B1037,ESTR_PREC!$A$1:$M$6000,4,FALSE))</f>
        <v>0</v>
      </c>
      <c r="N1037" s="225"/>
      <c r="O1037" s="560">
        <f>+N1037-M1037</f>
        <v>0</v>
      </c>
      <c r="Q1037" s="225"/>
      <c r="R1037" s="499"/>
      <c r="S1037" s="225"/>
      <c r="T1037" s="225"/>
      <c r="V1037" s="225"/>
      <c r="W1037" s="225"/>
      <c r="X1037" s="499"/>
      <c r="Y1037" s="501"/>
      <c r="Z1037" s="499"/>
    </row>
    <row r="1038" spans="2:26" hidden="1">
      <c r="B1038" s="127" t="s">
        <v>2264</v>
      </c>
      <c r="C1038" s="127" t="s">
        <v>4568</v>
      </c>
      <c r="D1038" s="127"/>
      <c r="E1038" s="127"/>
      <c r="F1038" s="127"/>
      <c r="G1038" s="127"/>
      <c r="H1038" s="127"/>
      <c r="I1038" s="127"/>
      <c r="J1038" s="127"/>
      <c r="K1038" s="304" t="s">
        <v>2266</v>
      </c>
      <c r="L1038" s="125" t="s">
        <v>3218</v>
      </c>
      <c r="M1038" s="343"/>
      <c r="N1038" s="343"/>
      <c r="O1038" s="827"/>
      <c r="Q1038" s="343"/>
      <c r="R1038" s="499"/>
      <c r="S1038" s="815"/>
      <c r="T1038" s="815"/>
      <c r="V1038" s="815"/>
      <c r="W1038" s="815"/>
      <c r="X1038" s="499"/>
      <c r="Y1038" s="501"/>
      <c r="Z1038" s="499"/>
    </row>
    <row r="1039" spans="2:26" hidden="1">
      <c r="B1039" s="127" t="s">
        <v>2267</v>
      </c>
      <c r="C1039" s="127" t="s">
        <v>4569</v>
      </c>
      <c r="D1039" s="127"/>
      <c r="E1039" s="127"/>
      <c r="F1039" s="127"/>
      <c r="G1039" s="127"/>
      <c r="H1039" s="127"/>
      <c r="I1039" s="127"/>
      <c r="J1039" s="127"/>
      <c r="K1039" s="304" t="s">
        <v>2268</v>
      </c>
      <c r="L1039" s="125" t="s">
        <v>3218</v>
      </c>
      <c r="M1039" s="343"/>
      <c r="N1039" s="343"/>
      <c r="O1039" s="827"/>
      <c r="Q1039" s="343"/>
      <c r="R1039" s="499"/>
      <c r="S1039" s="815"/>
      <c r="T1039" s="815"/>
      <c r="V1039" s="815"/>
      <c r="W1039" s="815"/>
      <c r="X1039" s="499"/>
      <c r="Y1039" s="501"/>
      <c r="Z1039" s="499"/>
    </row>
    <row r="1040" spans="2:26" hidden="1">
      <c r="B1040" s="127" t="s">
        <v>2269</v>
      </c>
      <c r="C1040" s="127" t="s">
        <v>4570</v>
      </c>
      <c r="D1040" s="127"/>
      <c r="E1040" s="127"/>
      <c r="F1040" s="127"/>
      <c r="G1040" s="127"/>
      <c r="H1040" s="127"/>
      <c r="I1040" s="127"/>
      <c r="J1040" s="127"/>
      <c r="K1040" s="304" t="s">
        <v>2270</v>
      </c>
      <c r="L1040" s="125" t="s">
        <v>3218</v>
      </c>
      <c r="M1040" s="343"/>
      <c r="N1040" s="343"/>
      <c r="O1040" s="827"/>
      <c r="Q1040" s="343"/>
      <c r="R1040" s="499"/>
      <c r="S1040" s="815"/>
      <c r="T1040" s="815"/>
      <c r="V1040" s="815"/>
      <c r="W1040" s="815"/>
      <c r="X1040" s="499"/>
      <c r="Y1040" s="501"/>
      <c r="Z1040" s="499"/>
    </row>
    <row r="1041" spans="2:26" ht="25.5" hidden="1">
      <c r="B1041" s="127" t="s">
        <v>2271</v>
      </c>
      <c r="C1041" s="127" t="s">
        <v>4571</v>
      </c>
      <c r="D1041" s="127"/>
      <c r="E1041" s="127"/>
      <c r="F1041" s="127"/>
      <c r="G1041" s="127"/>
      <c r="H1041" s="127"/>
      <c r="I1041" s="127"/>
      <c r="J1041" s="127"/>
      <c r="K1041" s="304" t="s">
        <v>2272</v>
      </c>
      <c r="L1041" s="125" t="s">
        <v>3218</v>
      </c>
      <c r="M1041" s="343"/>
      <c r="N1041" s="343"/>
      <c r="O1041" s="827"/>
      <c r="Q1041" s="343"/>
      <c r="R1041" s="499"/>
      <c r="S1041" s="815"/>
      <c r="T1041" s="815"/>
      <c r="V1041" s="815"/>
      <c r="W1041" s="815"/>
      <c r="X1041" s="499"/>
      <c r="Y1041" s="501"/>
      <c r="Z1041" s="499"/>
    </row>
    <row r="1042" spans="2:26" ht="25.5" hidden="1">
      <c r="B1042" s="127" t="s">
        <v>2273</v>
      </c>
      <c r="C1042" s="127" t="s">
        <v>4572</v>
      </c>
      <c r="D1042" s="127"/>
      <c r="E1042" s="127"/>
      <c r="F1042" s="127"/>
      <c r="G1042" s="127"/>
      <c r="H1042" s="127"/>
      <c r="I1042" s="127"/>
      <c r="J1042" s="127"/>
      <c r="K1042" s="304" t="s">
        <v>2274</v>
      </c>
      <c r="L1042" s="125" t="s">
        <v>3218</v>
      </c>
      <c r="M1042" s="343"/>
      <c r="N1042" s="343"/>
      <c r="O1042" s="827"/>
      <c r="Q1042" s="343"/>
      <c r="R1042" s="499"/>
      <c r="S1042" s="815"/>
      <c r="T1042" s="815"/>
      <c r="V1042" s="815"/>
      <c r="W1042" s="815"/>
      <c r="X1042" s="499"/>
      <c r="Y1042" s="501"/>
      <c r="Z1042" s="499"/>
    </row>
    <row r="1043" spans="2:26" ht="25.5" hidden="1">
      <c r="B1043" s="127" t="s">
        <v>2275</v>
      </c>
      <c r="C1043" s="127" t="s">
        <v>4573</v>
      </c>
      <c r="D1043" s="127"/>
      <c r="E1043" s="127"/>
      <c r="F1043" s="127"/>
      <c r="G1043" s="127"/>
      <c r="H1043" s="127"/>
      <c r="I1043" s="127"/>
      <c r="J1043" s="127"/>
      <c r="K1043" s="304" t="s">
        <v>3975</v>
      </c>
      <c r="L1043" s="125" t="s">
        <v>3218</v>
      </c>
      <c r="M1043" s="343"/>
      <c r="N1043" s="343"/>
      <c r="O1043" s="827"/>
      <c r="Q1043" s="343"/>
      <c r="R1043" s="499"/>
      <c r="S1043" s="815"/>
      <c r="T1043" s="815"/>
      <c r="V1043" s="815"/>
      <c r="W1043" s="815"/>
      <c r="X1043" s="499"/>
      <c r="Y1043" s="501"/>
      <c r="Z1043" s="499"/>
    </row>
    <row r="1044" spans="2:26" ht="25.5" hidden="1" customHeight="1">
      <c r="B1044" s="127" t="s">
        <v>2277</v>
      </c>
      <c r="C1044" s="127" t="s">
        <v>4574</v>
      </c>
      <c r="D1044" s="127"/>
      <c r="E1044" s="127"/>
      <c r="F1044" s="127"/>
      <c r="G1044" s="127"/>
      <c r="H1044" s="127"/>
      <c r="I1044" s="127"/>
      <c r="J1044" s="127"/>
      <c r="K1044" s="304" t="s">
        <v>2278</v>
      </c>
      <c r="L1044" s="125" t="s">
        <v>3218</v>
      </c>
      <c r="M1044" s="343"/>
      <c r="N1044" s="343"/>
      <c r="O1044" s="827"/>
      <c r="Q1044" s="343"/>
      <c r="R1044" s="499"/>
      <c r="S1044" s="815"/>
      <c r="T1044" s="815"/>
      <c r="V1044" s="815"/>
      <c r="W1044" s="815"/>
      <c r="X1044" s="499"/>
      <c r="Y1044" s="501"/>
      <c r="Z1044" s="499"/>
    </row>
    <row r="1045" spans="2:26" hidden="1">
      <c r="B1045" s="127" t="s">
        <v>2279</v>
      </c>
      <c r="C1045" s="127" t="s">
        <v>4575</v>
      </c>
      <c r="D1045" s="127"/>
      <c r="E1045" s="127"/>
      <c r="F1045" s="127"/>
      <c r="G1045" s="127"/>
      <c r="H1045" s="127"/>
      <c r="I1045" s="127"/>
      <c r="J1045" s="127"/>
      <c r="K1045" s="304" t="s">
        <v>2280</v>
      </c>
      <c r="L1045" s="125" t="s">
        <v>3218</v>
      </c>
      <c r="M1045" s="343"/>
      <c r="N1045" s="343"/>
      <c r="O1045" s="827"/>
      <c r="Q1045" s="343"/>
      <c r="R1045" s="499"/>
      <c r="S1045" s="815"/>
      <c r="T1045" s="815"/>
      <c r="V1045" s="815"/>
      <c r="W1045" s="815"/>
      <c r="X1045" s="499"/>
      <c r="Y1045" s="501"/>
      <c r="Z1045" s="499"/>
    </row>
    <row r="1046" spans="2:26" ht="25.5" hidden="1">
      <c r="B1046" s="127" t="s">
        <v>2281</v>
      </c>
      <c r="C1046" s="127" t="s">
        <v>4576</v>
      </c>
      <c r="D1046" s="127"/>
      <c r="E1046" s="127"/>
      <c r="F1046" s="127"/>
      <c r="G1046" s="127"/>
      <c r="H1046" s="127"/>
      <c r="I1046" s="127"/>
      <c r="J1046" s="127"/>
      <c r="K1046" s="304" t="s">
        <v>2282</v>
      </c>
      <c r="L1046" s="125" t="s">
        <v>3218</v>
      </c>
      <c r="M1046" s="343"/>
      <c r="N1046" s="343"/>
      <c r="O1046" s="827"/>
      <c r="Q1046" s="343"/>
      <c r="R1046" s="499"/>
      <c r="S1046" s="815"/>
      <c r="T1046" s="815"/>
      <c r="V1046" s="815"/>
      <c r="W1046" s="815"/>
      <c r="X1046" s="499"/>
      <c r="Y1046" s="501"/>
      <c r="Z1046" s="499"/>
    </row>
    <row r="1047" spans="2:26" ht="25.5" hidden="1" customHeight="1">
      <c r="B1047" s="127" t="s">
        <v>2283</v>
      </c>
      <c r="C1047" s="127" t="s">
        <v>4577</v>
      </c>
      <c r="D1047" s="127"/>
      <c r="E1047" s="127"/>
      <c r="F1047" s="127"/>
      <c r="G1047" s="127"/>
      <c r="H1047" s="127"/>
      <c r="I1047" s="127"/>
      <c r="J1047" s="127"/>
      <c r="K1047" s="304" t="s">
        <v>2284</v>
      </c>
      <c r="L1047" s="125" t="s">
        <v>3218</v>
      </c>
      <c r="M1047" s="343"/>
      <c r="N1047" s="343"/>
      <c r="O1047" s="827"/>
      <c r="Q1047" s="343"/>
      <c r="R1047" s="499"/>
      <c r="S1047" s="815"/>
      <c r="T1047" s="815"/>
      <c r="V1047" s="815"/>
      <c r="W1047" s="815"/>
      <c r="X1047" s="499"/>
      <c r="Y1047" s="501"/>
      <c r="Z1047" s="499"/>
    </row>
    <row r="1048" spans="2:26" ht="25.5" hidden="1">
      <c r="B1048" s="127" t="s">
        <v>2285</v>
      </c>
      <c r="C1048" s="127" t="s">
        <v>4578</v>
      </c>
      <c r="D1048" s="127"/>
      <c r="E1048" s="127"/>
      <c r="F1048" s="127"/>
      <c r="G1048" s="127"/>
      <c r="H1048" s="127"/>
      <c r="I1048" s="127"/>
      <c r="J1048" s="127"/>
      <c r="K1048" s="304" t="s">
        <v>2286</v>
      </c>
      <c r="L1048" s="125" t="s">
        <v>3218</v>
      </c>
      <c r="M1048" s="343"/>
      <c r="N1048" s="343"/>
      <c r="O1048" s="827"/>
      <c r="Q1048" s="343"/>
      <c r="R1048" s="499"/>
      <c r="S1048" s="815"/>
      <c r="T1048" s="815"/>
      <c r="V1048" s="815"/>
      <c r="W1048" s="815"/>
      <c r="X1048" s="499"/>
      <c r="Y1048" s="501"/>
      <c r="Z1048" s="499"/>
    </row>
    <row r="1049" spans="2:26" ht="15.75">
      <c r="K1049" s="544" t="s">
        <v>3943</v>
      </c>
      <c r="L1049" s="528"/>
      <c r="M1049" s="192"/>
      <c r="N1049" s="192"/>
      <c r="O1049" s="192"/>
      <c r="P1049" s="192"/>
      <c r="Q1049" s="192"/>
      <c r="R1049" s="554"/>
      <c r="S1049" s="192"/>
      <c r="T1049" s="192"/>
      <c r="V1049" s="192"/>
      <c r="W1049" s="192"/>
      <c r="X1049" s="192"/>
      <c r="Y1049" s="501"/>
      <c r="Z1049" s="192"/>
    </row>
    <row r="1050" spans="2:26" ht="16.5" thickBot="1">
      <c r="K1050" s="539"/>
      <c r="L1050" s="528"/>
      <c r="M1050" s="192"/>
      <c r="N1050" s="192"/>
      <c r="O1050" s="192"/>
      <c r="Q1050" s="192"/>
      <c r="R1050" s="554"/>
      <c r="S1050" s="192"/>
      <c r="T1050" s="192"/>
      <c r="V1050" s="192"/>
      <c r="W1050" s="192"/>
      <c r="X1050" s="192"/>
      <c r="Y1050" s="501"/>
      <c r="Z1050" s="192"/>
    </row>
    <row r="1051" spans="2:26" ht="17.25" thickTop="1" thickBot="1">
      <c r="B1051" s="152" t="s">
        <v>2287</v>
      </c>
      <c r="C1051" s="247" t="s">
        <v>3976</v>
      </c>
      <c r="D1051" s="248"/>
      <c r="E1051" s="103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0</v>
      </c>
      <c r="N1051" s="154">
        <f>SUM(N1054:N1122)</f>
        <v>0</v>
      </c>
      <c r="O1051" s="298">
        <f>+N1051-M1051</f>
        <v>0</v>
      </c>
      <c r="Q1051" s="154">
        <f>SUM(Q1054:Q1122)</f>
        <v>0</v>
      </c>
      <c r="R1051" s="519"/>
      <c r="S1051" s="154">
        <f>SUM(S1054:S1122)</f>
        <v>0</v>
      </c>
      <c r="T1051" s="154">
        <f>SUM(T1054:T1122)</f>
        <v>0</v>
      </c>
      <c r="V1051" s="154">
        <f>SUM(V1054:V1122)</f>
        <v>0</v>
      </c>
      <c r="W1051" s="154">
        <f>SUM(W1054:W1122)</f>
        <v>0</v>
      </c>
      <c r="X1051" s="519"/>
      <c r="Y1051" s="501"/>
      <c r="Z1051" s="519"/>
    </row>
    <row r="1052" spans="2:26" ht="9" customHeight="1" thickTop="1" thickBot="1">
      <c r="K1052" s="540"/>
      <c r="M1052" s="265"/>
      <c r="N1052" s="379"/>
      <c r="Q1052" s="379"/>
      <c r="R1052" s="554"/>
      <c r="X1052" s="501"/>
      <c r="Y1052" s="501"/>
      <c r="Z1052" s="501"/>
    </row>
    <row r="1053" spans="2:26" ht="39" thickBot="1">
      <c r="B1053" s="102" t="s">
        <v>3221</v>
      </c>
      <c r="C1053" s="245" t="s">
        <v>48</v>
      </c>
      <c r="D1053" s="245"/>
      <c r="E1053" s="246"/>
      <c r="F1053" s="246"/>
      <c r="G1053" s="246"/>
      <c r="H1053" s="246"/>
      <c r="I1053" s="246"/>
      <c r="J1053" s="246"/>
      <c r="K1053" s="322" t="s">
        <v>3894</v>
      </c>
      <c r="L1053" s="135"/>
      <c r="M1053" s="328" t="str">
        <f>+$M$10</f>
        <v>Valore netto al 31/12/2017</v>
      </c>
      <c r="N1053" s="779" t="str">
        <f>N$10</f>
        <v>Valore netto al 31/12/2018</v>
      </c>
      <c r="O1053" s="779" t="s">
        <v>4064</v>
      </c>
      <c r="P1053" s="806"/>
      <c r="Q1053" s="779" t="str">
        <f>Q$10</f>
        <v>Prechiusura al ° trimestre 2018</v>
      </c>
      <c r="R1053" s="514"/>
      <c r="S1053" s="1145" t="str">
        <f>S$330</f>
        <v>Costi da utilizzo contributi 2018</v>
      </c>
      <c r="T1053" s="1143" t="str">
        <f>T$330</f>
        <v>Costi da utilizzo contributi DI CUI SOCIO-SAN</v>
      </c>
      <c r="U1053" s="1144"/>
      <c r="V1053" s="1142" t="str">
        <f>V$330</f>
        <v>Costi da contributi 2018</v>
      </c>
      <c r="W1053" s="1143" t="str">
        <f>W$330</f>
        <v>Costi da contributi DI CUI SOCIO-SAN</v>
      </c>
      <c r="X1053" s="681"/>
      <c r="Y1053" s="501"/>
      <c r="Z1053" s="681"/>
    </row>
    <row r="1054" spans="2:26" ht="25.5">
      <c r="B1054" s="127" t="s">
        <v>2289</v>
      </c>
      <c r="C1054" s="127" t="s">
        <v>3977</v>
      </c>
      <c r="D1054" s="127"/>
      <c r="E1054" s="127"/>
      <c r="F1054" s="127"/>
      <c r="G1054" s="127"/>
      <c r="H1054" s="127"/>
      <c r="I1054" s="127"/>
      <c r="J1054" s="127"/>
      <c r="K1054" s="23" t="s">
        <v>2291</v>
      </c>
      <c r="L1054" s="125" t="s">
        <v>3218</v>
      </c>
      <c r="M1054" s="564">
        <f>IF(ISERROR(VLOOKUP($B1054,ESTR_PREC!$A$1:$M$6000,4,FALSE))=TRUE,0,VLOOKUP($B1054,ESTR_PREC!$A$1:$M$6000,4,FALSE))</f>
        <v>0</v>
      </c>
      <c r="N1054" s="225"/>
      <c r="O1054" s="560">
        <f t="shared" ref="O1054:O1060" si="33">+N1054-M1054</f>
        <v>0</v>
      </c>
      <c r="Q1054" s="225"/>
      <c r="R1054" s="499"/>
      <c r="S1054" s="225"/>
      <c r="T1054" s="225"/>
      <c r="V1054" s="225"/>
      <c r="W1054" s="225"/>
      <c r="X1054" s="499"/>
      <c r="Y1054" s="501"/>
      <c r="Z1054" s="499"/>
    </row>
    <row r="1055" spans="2:26">
      <c r="B1055" s="127" t="s">
        <v>2292</v>
      </c>
      <c r="C1055" s="127" t="s">
        <v>3978</v>
      </c>
      <c r="D1055" s="127"/>
      <c r="E1055" s="127"/>
      <c r="F1055" s="127"/>
      <c r="G1055" s="127"/>
      <c r="H1055" s="127"/>
      <c r="I1055" s="127"/>
      <c r="J1055" s="127"/>
      <c r="K1055" s="23" t="s">
        <v>2293</v>
      </c>
      <c r="L1055" s="125" t="s">
        <v>3218</v>
      </c>
      <c r="M1055" s="564">
        <f>IF(ISERROR(VLOOKUP($B1055,ESTR_PREC!$A$1:$M$6000,4,FALSE))=TRUE,0,VLOOKUP($B1055,ESTR_PREC!$A$1:$M$6000,4,FALSE))</f>
        <v>0</v>
      </c>
      <c r="N1055" s="225"/>
      <c r="O1055" s="560">
        <f t="shared" si="33"/>
        <v>0</v>
      </c>
      <c r="Q1055" s="225"/>
      <c r="R1055" s="499"/>
      <c r="S1055" s="225"/>
      <c r="T1055" s="225"/>
      <c r="V1055" s="225"/>
      <c r="W1055" s="225"/>
      <c r="X1055" s="499"/>
      <c r="Y1055" s="501"/>
      <c r="Z1055" s="499"/>
    </row>
    <row r="1056" spans="2:26" ht="25.5">
      <c r="B1056" s="239" t="s">
        <v>2294</v>
      </c>
      <c r="C1056" s="371" t="s">
        <v>3979</v>
      </c>
      <c r="D1056" s="124"/>
      <c r="E1056" s="124"/>
      <c r="F1056" s="124"/>
      <c r="G1056" s="124"/>
      <c r="H1056" s="124"/>
      <c r="I1056" s="124"/>
      <c r="J1056" s="124"/>
      <c r="K1056" s="23" t="s">
        <v>2295</v>
      </c>
      <c r="L1056" s="370" t="s">
        <v>3218</v>
      </c>
      <c r="M1056" s="564">
        <f>IF(ISERROR(VLOOKUP($B1056,ESTR_PREC!$A$1:$M$6000,4,FALSE))=TRUE,0,VLOOKUP($B1056,ESTR_PREC!$A$1:$M$6000,4,FALSE))</f>
        <v>0</v>
      </c>
      <c r="N1056" s="225"/>
      <c r="O1056" s="560">
        <f t="shared" si="33"/>
        <v>0</v>
      </c>
      <c r="Q1056" s="225"/>
      <c r="R1056" s="499"/>
      <c r="S1056" s="225"/>
      <c r="T1056" s="225"/>
      <c r="V1056" s="225"/>
      <c r="W1056" s="225"/>
      <c r="X1056" s="499"/>
      <c r="Y1056" s="501"/>
      <c r="Z1056" s="499"/>
    </row>
    <row r="1057" spans="2:26" ht="15" customHeight="1">
      <c r="B1057" s="127" t="s">
        <v>2296</v>
      </c>
      <c r="C1057" s="127" t="s">
        <v>3980</v>
      </c>
      <c r="D1057" s="127"/>
      <c r="E1057" s="127"/>
      <c r="F1057" s="127"/>
      <c r="G1057" s="127"/>
      <c r="H1057" s="127"/>
      <c r="I1057" s="127"/>
      <c r="J1057" s="127"/>
      <c r="K1057" s="23" t="s">
        <v>2297</v>
      </c>
      <c r="L1057" s="125" t="s">
        <v>3218</v>
      </c>
      <c r="M1057" s="564">
        <f>IF(ISERROR(VLOOKUP($B1057,ESTR_PREC!$A$1:$M$6000,4,FALSE))=TRUE,0,VLOOKUP($B1057,ESTR_PREC!$A$1:$M$6000,4,FALSE))</f>
        <v>0</v>
      </c>
      <c r="N1057" s="225"/>
      <c r="O1057" s="560">
        <f t="shared" si="33"/>
        <v>0</v>
      </c>
      <c r="Q1057" s="225"/>
      <c r="R1057" s="499"/>
      <c r="S1057" s="225"/>
      <c r="T1057" s="225"/>
      <c r="V1057" s="225"/>
      <c r="W1057" s="225"/>
      <c r="X1057" s="499"/>
      <c r="Y1057" s="501"/>
      <c r="Z1057" s="499"/>
    </row>
    <row r="1058" spans="2:26" ht="25.5">
      <c r="B1058" s="127" t="s">
        <v>2298</v>
      </c>
      <c r="C1058" s="127" t="s">
        <v>3981</v>
      </c>
      <c r="D1058" s="127"/>
      <c r="E1058" s="127"/>
      <c r="F1058" s="127"/>
      <c r="G1058" s="127"/>
      <c r="H1058" s="127"/>
      <c r="I1058" s="127"/>
      <c r="J1058" s="127"/>
      <c r="K1058" s="23" t="s">
        <v>2299</v>
      </c>
      <c r="L1058" s="125" t="s">
        <v>3218</v>
      </c>
      <c r="M1058" s="564">
        <f>IF(ISERROR(VLOOKUP($B1058,ESTR_PREC!$A$1:$M$6000,4,FALSE))=TRUE,0,VLOOKUP($B1058,ESTR_PREC!$A$1:$M$6000,4,FALSE))</f>
        <v>0</v>
      </c>
      <c r="N1058" s="225"/>
      <c r="O1058" s="560">
        <f t="shared" si="33"/>
        <v>0</v>
      </c>
      <c r="Q1058" s="225"/>
      <c r="R1058" s="499"/>
      <c r="S1058" s="225"/>
      <c r="T1058" s="225"/>
      <c r="V1058" s="225"/>
      <c r="W1058" s="225"/>
      <c r="X1058" s="499"/>
      <c r="Y1058" s="501"/>
      <c r="Z1058" s="499"/>
    </row>
    <row r="1059" spans="2:26" ht="25.5">
      <c r="B1059" s="127" t="s">
        <v>2300</v>
      </c>
      <c r="C1059" s="127" t="s">
        <v>3982</v>
      </c>
      <c r="D1059" s="127"/>
      <c r="E1059" s="127"/>
      <c r="F1059" s="127"/>
      <c r="G1059" s="127"/>
      <c r="H1059" s="127"/>
      <c r="I1059" s="127"/>
      <c r="J1059" s="127"/>
      <c r="K1059" s="23" t="s">
        <v>2301</v>
      </c>
      <c r="L1059" s="125" t="s">
        <v>3218</v>
      </c>
      <c r="M1059" s="564">
        <f>IF(ISERROR(VLOOKUP($B1059,ESTR_PREC!$A$1:$M$6000,4,FALSE))=TRUE,0,VLOOKUP($B1059,ESTR_PREC!$A$1:$M$6000,4,FALSE))</f>
        <v>0</v>
      </c>
      <c r="N1059" s="225"/>
      <c r="O1059" s="560">
        <f t="shared" si="33"/>
        <v>0</v>
      </c>
      <c r="Q1059" s="225"/>
      <c r="R1059" s="499"/>
      <c r="S1059" s="225"/>
      <c r="T1059" s="225"/>
      <c r="V1059" s="225"/>
      <c r="W1059" s="225"/>
      <c r="X1059" s="499"/>
      <c r="Y1059" s="501"/>
      <c r="Z1059" s="499"/>
    </row>
    <row r="1060" spans="2:26" ht="25.5">
      <c r="B1060" s="127" t="s">
        <v>2302</v>
      </c>
      <c r="C1060" s="127" t="s">
        <v>3983</v>
      </c>
      <c r="D1060" s="127"/>
      <c r="E1060" s="127"/>
      <c r="F1060" s="127"/>
      <c r="G1060" s="127"/>
      <c r="H1060" s="127"/>
      <c r="I1060" s="127"/>
      <c r="J1060" s="127"/>
      <c r="K1060" s="23" t="s">
        <v>3984</v>
      </c>
      <c r="L1060" s="125" t="s">
        <v>3218</v>
      </c>
      <c r="M1060" s="564">
        <f>IF(ISERROR(VLOOKUP($B1060,ESTR_PREC!$A$1:$M$6000,4,FALSE))=TRUE,0,VLOOKUP($B1060,ESTR_PREC!$A$1:$M$6000,4,FALSE))</f>
        <v>0</v>
      </c>
      <c r="N1060" s="225"/>
      <c r="O1060" s="560">
        <f t="shared" si="33"/>
        <v>0</v>
      </c>
      <c r="Q1060" s="225"/>
      <c r="R1060" s="499"/>
      <c r="S1060" s="225"/>
      <c r="T1060" s="225"/>
      <c r="V1060" s="225"/>
      <c r="W1060" s="225"/>
      <c r="X1060" s="499"/>
      <c r="Y1060" s="501"/>
      <c r="Z1060" s="499"/>
    </row>
    <row r="1061" spans="2:26" ht="25.5" hidden="1" customHeight="1">
      <c r="B1061" s="127" t="s">
        <v>2304</v>
      </c>
      <c r="C1061" s="127" t="s">
        <v>3985</v>
      </c>
      <c r="D1061" s="127"/>
      <c r="E1061" s="127"/>
      <c r="F1061" s="127"/>
      <c r="G1061" s="127"/>
      <c r="H1061" s="127"/>
      <c r="I1061" s="127"/>
      <c r="J1061" s="127"/>
      <c r="K1061" s="23" t="s">
        <v>2305</v>
      </c>
      <c r="L1061" s="125" t="s">
        <v>3218</v>
      </c>
      <c r="M1061" s="343"/>
      <c r="N1061" s="343"/>
      <c r="O1061" s="343"/>
      <c r="Q1061" s="343"/>
      <c r="R1061" s="499"/>
      <c r="S1061" s="815"/>
      <c r="T1061" s="815"/>
      <c r="V1061" s="815"/>
      <c r="W1061" s="815"/>
      <c r="X1061" s="499"/>
      <c r="Y1061" s="501"/>
      <c r="Z1061" s="499"/>
    </row>
    <row r="1062" spans="2:26">
      <c r="B1062" s="127" t="s">
        <v>2306</v>
      </c>
      <c r="C1062" s="127" t="s">
        <v>3986</v>
      </c>
      <c r="D1062" s="127"/>
      <c r="E1062" s="127"/>
      <c r="F1062" s="127"/>
      <c r="G1062" s="127"/>
      <c r="H1062" s="127"/>
      <c r="I1062" s="127"/>
      <c r="J1062" s="127"/>
      <c r="K1062" s="23" t="s">
        <v>2307</v>
      </c>
      <c r="L1062" s="125" t="s">
        <v>3218</v>
      </c>
      <c r="M1062" s="564">
        <f>IF(ISERROR(VLOOKUP($B1062,ESTR_PREC!$A$1:$M$6000,4,FALSE))=TRUE,0,VLOOKUP($B1062,ESTR_PREC!$A$1:$M$6000,4,FALSE))</f>
        <v>0</v>
      </c>
      <c r="N1062" s="225"/>
      <c r="O1062" s="560">
        <f>+N1062-M1062</f>
        <v>0</v>
      </c>
      <c r="Q1062" s="225"/>
      <c r="R1062" s="499"/>
      <c r="S1062" s="225"/>
      <c r="T1062" s="225"/>
      <c r="V1062" s="225"/>
      <c r="W1062" s="225"/>
      <c r="X1062" s="499"/>
      <c r="Y1062" s="501"/>
      <c r="Z1062" s="499"/>
    </row>
    <row r="1063" spans="2:26" ht="25.5">
      <c r="B1063" s="127" t="s">
        <v>2308</v>
      </c>
      <c r="C1063" s="127" t="s">
        <v>3987</v>
      </c>
      <c r="D1063" s="127"/>
      <c r="E1063" s="127"/>
      <c r="F1063" s="127"/>
      <c r="G1063" s="127"/>
      <c r="H1063" s="127"/>
      <c r="I1063" s="127"/>
      <c r="J1063" s="127"/>
      <c r="K1063" s="23" t="s">
        <v>2309</v>
      </c>
      <c r="L1063" s="125" t="s">
        <v>3218</v>
      </c>
      <c r="M1063" s="564">
        <f>IF(ISERROR(VLOOKUP($B1063,ESTR_PREC!$A$1:$M$6000,4,FALSE))=TRUE,0,VLOOKUP($B1063,ESTR_PREC!$A$1:$M$6000,4,FALSE))</f>
        <v>0</v>
      </c>
      <c r="N1063" s="225"/>
      <c r="O1063" s="560">
        <f>+N1063-M1063</f>
        <v>0</v>
      </c>
      <c r="Q1063" s="225"/>
      <c r="R1063" s="499"/>
      <c r="S1063" s="225"/>
      <c r="T1063" s="225"/>
      <c r="V1063" s="225"/>
      <c r="W1063" s="225"/>
      <c r="X1063" s="499"/>
      <c r="Y1063" s="501"/>
      <c r="Z1063" s="499"/>
    </row>
    <row r="1064" spans="2:26" ht="25.5" hidden="1" customHeight="1">
      <c r="B1064" s="127" t="s">
        <v>2310</v>
      </c>
      <c r="C1064" s="127" t="s">
        <v>3988</v>
      </c>
      <c r="D1064" s="127"/>
      <c r="E1064" s="127"/>
      <c r="F1064" s="127"/>
      <c r="G1064" s="127"/>
      <c r="H1064" s="127"/>
      <c r="I1064" s="127"/>
      <c r="J1064" s="127"/>
      <c r="K1064" s="23" t="s">
        <v>2311</v>
      </c>
      <c r="L1064" s="125" t="s">
        <v>3218</v>
      </c>
      <c r="M1064" s="343"/>
      <c r="N1064" s="343"/>
      <c r="O1064" s="343"/>
      <c r="Q1064" s="343"/>
      <c r="R1064" s="499"/>
      <c r="S1064" s="815"/>
      <c r="T1064" s="815"/>
      <c r="V1064" s="815"/>
      <c r="W1064" s="815"/>
      <c r="X1064" s="499"/>
      <c r="Y1064" s="501"/>
      <c r="Z1064" s="499"/>
    </row>
    <row r="1065" spans="2:26" ht="25.5">
      <c r="B1065" s="127" t="s">
        <v>2312</v>
      </c>
      <c r="C1065" s="127" t="s">
        <v>3989</v>
      </c>
      <c r="D1065" s="127"/>
      <c r="E1065" s="127"/>
      <c r="F1065" s="127"/>
      <c r="G1065" s="127"/>
      <c r="H1065" s="127"/>
      <c r="I1065" s="127"/>
      <c r="J1065" s="127"/>
      <c r="K1065" s="23" t="s">
        <v>2313</v>
      </c>
      <c r="L1065" s="125" t="s">
        <v>3218</v>
      </c>
      <c r="M1065" s="564">
        <f>IF(ISERROR(VLOOKUP($B1065,ESTR_PREC!$A$1:$M$6000,4,FALSE))=TRUE,0,VLOOKUP($B1065,ESTR_PREC!$A$1:$M$6000,4,FALSE))</f>
        <v>0</v>
      </c>
      <c r="N1065" s="225"/>
      <c r="O1065" s="560">
        <f t="shared" ref="O1065:O1071" si="34">+N1065-M1065</f>
        <v>0</v>
      </c>
      <c r="Q1065" s="225"/>
      <c r="R1065" s="499"/>
      <c r="S1065" s="225"/>
      <c r="T1065" s="225"/>
      <c r="V1065" s="225"/>
      <c r="W1065" s="225"/>
      <c r="X1065" s="499"/>
      <c r="Y1065" s="501"/>
      <c r="Z1065" s="499"/>
    </row>
    <row r="1066" spans="2:26" ht="25.5">
      <c r="B1066" s="127" t="s">
        <v>2314</v>
      </c>
      <c r="C1066" s="127" t="s">
        <v>4579</v>
      </c>
      <c r="D1066" s="127"/>
      <c r="E1066" s="127"/>
      <c r="F1066" s="127"/>
      <c r="G1066" s="127"/>
      <c r="H1066" s="127"/>
      <c r="I1066" s="127"/>
      <c r="J1066" s="127"/>
      <c r="K1066" s="304" t="s">
        <v>2316</v>
      </c>
      <c r="L1066" s="125" t="s">
        <v>3218</v>
      </c>
      <c r="M1066" s="564">
        <f>IF(ISERROR(VLOOKUP($B1066,ESTR_PREC!$A$1:$M$6000,4,FALSE))=TRUE,0,VLOOKUP($B1066,ESTR_PREC!$A$1:$M$6000,4,FALSE))</f>
        <v>0</v>
      </c>
      <c r="N1066" s="225"/>
      <c r="O1066" s="560">
        <f t="shared" si="34"/>
        <v>0</v>
      </c>
      <c r="Q1066" s="225"/>
      <c r="R1066" s="499"/>
      <c r="S1066" s="225"/>
      <c r="T1066" s="225"/>
      <c r="V1066" s="225"/>
      <c r="W1066" s="225"/>
      <c r="X1066" s="499"/>
      <c r="Y1066" s="501"/>
      <c r="Z1066" s="499"/>
    </row>
    <row r="1067" spans="2:26">
      <c r="B1067" s="127" t="s">
        <v>2317</v>
      </c>
      <c r="C1067" s="127" t="s">
        <v>4580</v>
      </c>
      <c r="D1067" s="127"/>
      <c r="E1067" s="127"/>
      <c r="F1067" s="127"/>
      <c r="G1067" s="127"/>
      <c r="H1067" s="127"/>
      <c r="I1067" s="127"/>
      <c r="J1067" s="127"/>
      <c r="K1067" s="304" t="s">
        <v>2318</v>
      </c>
      <c r="L1067" s="367" t="s">
        <v>3218</v>
      </c>
      <c r="M1067" s="564">
        <f>IF(ISERROR(VLOOKUP($B1067,ESTR_PREC!$A$1:$M$6000,4,FALSE))=TRUE,0,VLOOKUP($B1067,ESTR_PREC!$A$1:$M$6000,4,FALSE))</f>
        <v>0</v>
      </c>
      <c r="N1067" s="225"/>
      <c r="O1067" s="560">
        <f t="shared" si="34"/>
        <v>0</v>
      </c>
      <c r="Q1067" s="225"/>
      <c r="R1067" s="499"/>
      <c r="S1067" s="225"/>
      <c r="T1067" s="225"/>
      <c r="V1067" s="225"/>
      <c r="W1067" s="225"/>
      <c r="X1067" s="499"/>
      <c r="Y1067" s="501"/>
      <c r="Z1067" s="499"/>
    </row>
    <row r="1068" spans="2:26">
      <c r="B1068" s="365" t="s">
        <v>2319</v>
      </c>
      <c r="C1068" s="365" t="s">
        <v>3990</v>
      </c>
      <c r="D1068" s="365"/>
      <c r="E1068" s="365"/>
      <c r="F1068" s="365"/>
      <c r="G1068" s="365"/>
      <c r="H1068" s="365"/>
      <c r="I1068" s="365"/>
      <c r="J1068" s="365"/>
      <c r="K1068" s="368" t="s">
        <v>2320</v>
      </c>
      <c r="L1068" s="125" t="s">
        <v>3218</v>
      </c>
      <c r="M1068" s="564">
        <f>IF(ISERROR(VLOOKUP($B1068,ESTR_PREC!$A$1:$M$6000,4,FALSE))=TRUE,0,VLOOKUP($B1068,ESTR_PREC!$A$1:$M$6000,4,FALSE))</f>
        <v>0</v>
      </c>
      <c r="N1068" s="225"/>
      <c r="O1068" s="560">
        <f t="shared" si="34"/>
        <v>0</v>
      </c>
      <c r="Q1068" s="225"/>
      <c r="R1068" s="499"/>
      <c r="S1068" s="225"/>
      <c r="T1068" s="225"/>
      <c r="V1068" s="225"/>
      <c r="W1068" s="225"/>
      <c r="X1068" s="499"/>
      <c r="Y1068" s="501"/>
      <c r="Z1068" s="499"/>
    </row>
    <row r="1069" spans="2:26">
      <c r="B1069" s="127" t="s">
        <v>2321</v>
      </c>
      <c r="C1069" s="127" t="s">
        <v>4581</v>
      </c>
      <c r="D1069" s="127"/>
      <c r="E1069" s="127"/>
      <c r="F1069" s="127"/>
      <c r="G1069" s="127"/>
      <c r="H1069" s="127"/>
      <c r="I1069" s="127"/>
      <c r="J1069" s="127"/>
      <c r="K1069" s="304" t="s">
        <v>2322</v>
      </c>
      <c r="L1069" s="125" t="s">
        <v>3218</v>
      </c>
      <c r="M1069" s="564">
        <f>IF(ISERROR(VLOOKUP($B1069,ESTR_PREC!$A$1:$M$6000,4,FALSE))=TRUE,0,VLOOKUP($B1069,ESTR_PREC!$A$1:$M$6000,4,FALSE))</f>
        <v>0</v>
      </c>
      <c r="N1069" s="225"/>
      <c r="O1069" s="560">
        <f t="shared" si="34"/>
        <v>0</v>
      </c>
      <c r="Q1069" s="225"/>
      <c r="R1069" s="499"/>
      <c r="S1069" s="225"/>
      <c r="T1069" s="225"/>
      <c r="V1069" s="225"/>
      <c r="W1069" s="225"/>
      <c r="X1069" s="499"/>
      <c r="Y1069" s="501"/>
      <c r="Z1069" s="499"/>
    </row>
    <row r="1070" spans="2:26" ht="25.5">
      <c r="B1070" s="127" t="s">
        <v>2323</v>
      </c>
      <c r="C1070" s="127" t="s">
        <v>4582</v>
      </c>
      <c r="D1070" s="127"/>
      <c r="E1070" s="127"/>
      <c r="F1070" s="127"/>
      <c r="G1070" s="127"/>
      <c r="H1070" s="127"/>
      <c r="I1070" s="127"/>
      <c r="J1070" s="127"/>
      <c r="K1070" s="304" t="s">
        <v>2324</v>
      </c>
      <c r="L1070" s="125" t="s">
        <v>3218</v>
      </c>
      <c r="M1070" s="564">
        <f>IF(ISERROR(VLOOKUP($B1070,ESTR_PREC!$A$1:$M$6000,4,FALSE))=TRUE,0,VLOOKUP($B1070,ESTR_PREC!$A$1:$M$6000,4,FALSE))</f>
        <v>0</v>
      </c>
      <c r="N1070" s="225"/>
      <c r="O1070" s="560">
        <f t="shared" si="34"/>
        <v>0</v>
      </c>
      <c r="Q1070" s="225"/>
      <c r="R1070" s="499"/>
      <c r="S1070" s="225"/>
      <c r="T1070" s="225"/>
      <c r="V1070" s="225"/>
      <c r="W1070" s="225"/>
      <c r="X1070" s="499"/>
      <c r="Y1070" s="501"/>
      <c r="Z1070" s="499"/>
    </row>
    <row r="1071" spans="2:26" ht="25.5">
      <c r="B1071" s="127" t="s">
        <v>2325</v>
      </c>
      <c r="C1071" s="127" t="s">
        <v>4583</v>
      </c>
      <c r="D1071" s="127"/>
      <c r="E1071" s="127"/>
      <c r="F1071" s="127"/>
      <c r="G1071" s="127"/>
      <c r="H1071" s="127"/>
      <c r="I1071" s="127"/>
      <c r="J1071" s="127"/>
      <c r="K1071" s="304" t="s">
        <v>2326</v>
      </c>
      <c r="L1071" s="125" t="s">
        <v>3218</v>
      </c>
      <c r="M1071" s="564">
        <f>IF(ISERROR(VLOOKUP($B1071,ESTR_PREC!$A$1:$M$6000,4,FALSE))=TRUE,0,VLOOKUP($B1071,ESTR_PREC!$A$1:$M$6000,4,FALSE))</f>
        <v>0</v>
      </c>
      <c r="N1071" s="225"/>
      <c r="O1071" s="560">
        <f t="shared" si="34"/>
        <v>0</v>
      </c>
      <c r="Q1071" s="225"/>
      <c r="R1071" s="499"/>
      <c r="S1071" s="225"/>
      <c r="T1071" s="225"/>
      <c r="V1071" s="225"/>
      <c r="W1071" s="225"/>
      <c r="X1071" s="499"/>
      <c r="Y1071" s="501"/>
      <c r="Z1071" s="499"/>
    </row>
    <row r="1072" spans="2:26" ht="25.5">
      <c r="B1072" s="127" t="s">
        <v>2327</v>
      </c>
      <c r="C1072" s="127" t="s">
        <v>4584</v>
      </c>
      <c r="D1072" s="127"/>
      <c r="E1072" s="127"/>
      <c r="F1072" s="127"/>
      <c r="G1072" s="127"/>
      <c r="H1072" s="127"/>
      <c r="I1072" s="127"/>
      <c r="J1072" s="127"/>
      <c r="K1072" s="304" t="s">
        <v>3991</v>
      </c>
      <c r="L1072" s="125" t="s">
        <v>3218</v>
      </c>
      <c r="M1072" s="564">
        <f>IF(ISERROR(VLOOKUP($B1072,ESTR_PREC!$A$1:$M$6000,4,FALSE))=TRUE,0,VLOOKUP($B1072,ESTR_PREC!$A$1:$M$6000,4,FALSE))</f>
        <v>0</v>
      </c>
      <c r="N1072" s="225"/>
      <c r="O1072" s="560">
        <f>+N1072-M1072</f>
        <v>0</v>
      </c>
      <c r="Q1072" s="225"/>
      <c r="R1072" s="499"/>
      <c r="S1072" s="225"/>
      <c r="T1072" s="225"/>
      <c r="V1072" s="225"/>
      <c r="W1072" s="225"/>
      <c r="X1072" s="499"/>
      <c r="Y1072" s="501"/>
      <c r="Z1072" s="499"/>
    </row>
    <row r="1073" spans="2:26" ht="25.5" hidden="1" customHeight="1">
      <c r="B1073" s="127" t="s">
        <v>2329</v>
      </c>
      <c r="C1073" s="127" t="s">
        <v>4585</v>
      </c>
      <c r="D1073" s="127"/>
      <c r="E1073" s="127"/>
      <c r="F1073" s="127"/>
      <c r="G1073" s="127"/>
      <c r="H1073" s="127"/>
      <c r="I1073" s="127"/>
      <c r="J1073" s="127"/>
      <c r="K1073" s="304" t="s">
        <v>2330</v>
      </c>
      <c r="L1073" s="125" t="s">
        <v>3218</v>
      </c>
      <c r="M1073" s="343"/>
      <c r="N1073" s="343"/>
      <c r="O1073" s="343"/>
      <c r="Q1073" s="343"/>
      <c r="R1073" s="499"/>
      <c r="S1073" s="815"/>
      <c r="T1073" s="815"/>
      <c r="V1073" s="815"/>
      <c r="W1073" s="815"/>
      <c r="X1073" s="499"/>
      <c r="Y1073" s="501"/>
      <c r="Z1073" s="499"/>
    </row>
    <row r="1074" spans="2:26">
      <c r="B1074" s="127" t="s">
        <v>2331</v>
      </c>
      <c r="C1074" s="127" t="s">
        <v>4586</v>
      </c>
      <c r="D1074" s="127"/>
      <c r="E1074" s="127"/>
      <c r="F1074" s="127"/>
      <c r="G1074" s="127"/>
      <c r="H1074" s="127"/>
      <c r="I1074" s="127"/>
      <c r="J1074" s="127"/>
      <c r="K1074" s="304" t="s">
        <v>2332</v>
      </c>
      <c r="L1074" s="125" t="s">
        <v>3218</v>
      </c>
      <c r="M1074" s="564">
        <f>IF(ISERROR(VLOOKUP($B1074,ESTR_PREC!$A$1:$M$6000,4,FALSE))=TRUE,0,VLOOKUP($B1074,ESTR_PREC!$A$1:$M$6000,4,FALSE))</f>
        <v>0</v>
      </c>
      <c r="N1074" s="225"/>
      <c r="O1074" s="560">
        <f>+N1074-M1074</f>
        <v>0</v>
      </c>
      <c r="Q1074" s="225"/>
      <c r="R1074" s="499"/>
      <c r="S1074" s="225"/>
      <c r="T1074" s="225"/>
      <c r="V1074" s="225"/>
      <c r="W1074" s="225"/>
      <c r="X1074" s="499"/>
      <c r="Y1074" s="501"/>
      <c r="Z1074" s="499"/>
    </row>
    <row r="1075" spans="2:26" ht="25.5">
      <c r="B1075" s="127" t="s">
        <v>2333</v>
      </c>
      <c r="C1075" s="127" t="s">
        <v>4587</v>
      </c>
      <c r="D1075" s="127"/>
      <c r="E1075" s="127"/>
      <c r="F1075" s="127"/>
      <c r="G1075" s="127"/>
      <c r="H1075" s="127"/>
      <c r="I1075" s="127"/>
      <c r="J1075" s="127"/>
      <c r="K1075" s="304" t="s">
        <v>2334</v>
      </c>
      <c r="L1075" s="125" t="s">
        <v>3218</v>
      </c>
      <c r="M1075" s="564">
        <f>IF(ISERROR(VLOOKUP($B1075,ESTR_PREC!$A$1:$M$6000,4,FALSE))=TRUE,0,VLOOKUP($B1075,ESTR_PREC!$A$1:$M$6000,4,FALSE))</f>
        <v>0</v>
      </c>
      <c r="N1075" s="225"/>
      <c r="O1075" s="560">
        <f>+N1075-M1075</f>
        <v>0</v>
      </c>
      <c r="Q1075" s="225"/>
      <c r="R1075" s="499"/>
      <c r="S1075" s="225"/>
      <c r="T1075" s="225"/>
      <c r="V1075" s="225"/>
      <c r="W1075" s="225"/>
      <c r="X1075" s="499"/>
      <c r="Y1075" s="501"/>
      <c r="Z1075" s="499"/>
    </row>
    <row r="1076" spans="2:26" ht="25.5" hidden="1" customHeight="1">
      <c r="B1076" s="127" t="s">
        <v>2335</v>
      </c>
      <c r="C1076" s="127" t="s">
        <v>4588</v>
      </c>
      <c r="D1076" s="127"/>
      <c r="E1076" s="127"/>
      <c r="F1076" s="127"/>
      <c r="G1076" s="127"/>
      <c r="H1076" s="127"/>
      <c r="I1076" s="127"/>
      <c r="J1076" s="127"/>
      <c r="K1076" s="304" t="s">
        <v>2336</v>
      </c>
      <c r="L1076" s="125" t="s">
        <v>3218</v>
      </c>
      <c r="M1076" s="343"/>
      <c r="N1076" s="343"/>
      <c r="O1076" s="343"/>
      <c r="Q1076" s="343"/>
      <c r="R1076" s="499"/>
      <c r="S1076" s="815"/>
      <c r="T1076" s="815"/>
      <c r="V1076" s="815"/>
      <c r="W1076" s="815"/>
      <c r="X1076" s="499"/>
      <c r="Y1076" s="501"/>
      <c r="Z1076" s="499"/>
    </row>
    <row r="1077" spans="2:26" ht="25.5">
      <c r="B1077" s="127" t="s">
        <v>2337</v>
      </c>
      <c r="C1077" s="127" t="s">
        <v>4589</v>
      </c>
      <c r="D1077" s="127"/>
      <c r="E1077" s="127"/>
      <c r="F1077" s="127"/>
      <c r="G1077" s="127"/>
      <c r="H1077" s="127"/>
      <c r="I1077" s="127"/>
      <c r="J1077" s="127"/>
      <c r="K1077" s="304" t="s">
        <v>2338</v>
      </c>
      <c r="L1077" s="125" t="s">
        <v>3218</v>
      </c>
      <c r="M1077" s="564">
        <f>IF(ISERROR(VLOOKUP($B1077,ESTR_PREC!$A$1:$M$6000,4,FALSE))=TRUE,0,VLOOKUP($B1077,ESTR_PREC!$A$1:$M$6000,4,FALSE))</f>
        <v>0</v>
      </c>
      <c r="N1077" s="225"/>
      <c r="O1077" s="560">
        <f>+N1077-M1077</f>
        <v>0</v>
      </c>
      <c r="Q1077" s="225"/>
      <c r="R1077" s="499"/>
      <c r="S1077" s="225"/>
      <c r="T1077" s="225"/>
      <c r="V1077" s="225"/>
      <c r="W1077" s="225"/>
      <c r="X1077" s="499"/>
      <c r="Y1077" s="501"/>
      <c r="Z1077" s="499"/>
    </row>
    <row r="1078" spans="2:26" hidden="1">
      <c r="B1078" s="127" t="s">
        <v>2339</v>
      </c>
      <c r="C1078" s="127" t="s">
        <v>4590</v>
      </c>
      <c r="D1078" s="127"/>
      <c r="E1078" s="127"/>
      <c r="F1078" s="127"/>
      <c r="G1078" s="127"/>
      <c r="H1078" s="127"/>
      <c r="I1078" s="127"/>
      <c r="J1078" s="127"/>
      <c r="K1078" s="304" t="s">
        <v>2341</v>
      </c>
      <c r="L1078" s="125" t="s">
        <v>3218</v>
      </c>
      <c r="M1078" s="343"/>
      <c r="N1078" s="343"/>
      <c r="O1078" s="827"/>
      <c r="Q1078" s="343"/>
      <c r="R1078" s="499"/>
      <c r="S1078" s="815"/>
      <c r="T1078" s="815"/>
      <c r="V1078" s="815"/>
      <c r="W1078" s="815"/>
      <c r="X1078" s="499"/>
      <c r="Y1078" s="501"/>
      <c r="Z1078" s="499"/>
    </row>
    <row r="1079" spans="2:26" ht="14.25" hidden="1" customHeight="1">
      <c r="B1079" s="127" t="s">
        <v>2342</v>
      </c>
      <c r="C1079" s="127" t="s">
        <v>4591</v>
      </c>
      <c r="D1079" s="127"/>
      <c r="E1079" s="127"/>
      <c r="F1079" s="127"/>
      <c r="G1079" s="127"/>
      <c r="H1079" s="127"/>
      <c r="I1079" s="127"/>
      <c r="J1079" s="127"/>
      <c r="K1079" s="304" t="s">
        <v>2343</v>
      </c>
      <c r="L1079" s="125" t="s">
        <v>3218</v>
      </c>
      <c r="M1079" s="343"/>
      <c r="N1079" s="343"/>
      <c r="O1079" s="827"/>
      <c r="Q1079" s="343"/>
      <c r="R1079" s="499"/>
      <c r="S1079" s="815"/>
      <c r="T1079" s="815"/>
      <c r="V1079" s="815"/>
      <c r="W1079" s="815"/>
      <c r="X1079" s="499"/>
      <c r="Y1079" s="501"/>
      <c r="Z1079" s="499"/>
    </row>
    <row r="1080" spans="2:26" hidden="1">
      <c r="B1080" s="363" t="s">
        <v>2344</v>
      </c>
      <c r="C1080" s="365" t="s">
        <v>3992</v>
      </c>
      <c r="D1080" s="365"/>
      <c r="E1080" s="365"/>
      <c r="F1080" s="365"/>
      <c r="G1080" s="365"/>
      <c r="H1080" s="365"/>
      <c r="I1080" s="365"/>
      <c r="J1080" s="365"/>
      <c r="K1080" s="368" t="s">
        <v>2345</v>
      </c>
      <c r="L1080" s="367" t="s">
        <v>3218</v>
      </c>
      <c r="M1080" s="343"/>
      <c r="N1080" s="343"/>
      <c r="O1080" s="827"/>
      <c r="Q1080" s="343"/>
      <c r="R1080" s="499"/>
      <c r="S1080" s="815"/>
      <c r="T1080" s="815"/>
      <c r="V1080" s="815"/>
      <c r="W1080" s="815"/>
      <c r="X1080" s="499"/>
      <c r="Y1080" s="501"/>
      <c r="Z1080" s="499"/>
    </row>
    <row r="1081" spans="2:26" hidden="1">
      <c r="B1081" s="127" t="s">
        <v>2346</v>
      </c>
      <c r="C1081" s="127" t="s">
        <v>4592</v>
      </c>
      <c r="D1081" s="127"/>
      <c r="E1081" s="127"/>
      <c r="F1081" s="127"/>
      <c r="G1081" s="127"/>
      <c r="H1081" s="127"/>
      <c r="I1081" s="127"/>
      <c r="J1081" s="127"/>
      <c r="K1081" s="304" t="s">
        <v>2347</v>
      </c>
      <c r="L1081" s="125" t="s">
        <v>3218</v>
      </c>
      <c r="M1081" s="343"/>
      <c r="N1081" s="343"/>
      <c r="O1081" s="827"/>
      <c r="Q1081" s="343"/>
      <c r="R1081" s="499"/>
      <c r="S1081" s="815"/>
      <c r="T1081" s="815"/>
      <c r="V1081" s="815"/>
      <c r="W1081" s="815"/>
      <c r="X1081" s="499"/>
      <c r="Y1081" s="501"/>
      <c r="Z1081" s="499"/>
    </row>
    <row r="1082" spans="2:26" ht="25.5" hidden="1">
      <c r="B1082" s="127" t="s">
        <v>2348</v>
      </c>
      <c r="C1082" s="127" t="s">
        <v>4593</v>
      </c>
      <c r="D1082" s="127"/>
      <c r="E1082" s="127"/>
      <c r="F1082" s="127"/>
      <c r="G1082" s="127"/>
      <c r="H1082" s="127"/>
      <c r="I1082" s="127"/>
      <c r="J1082" s="127"/>
      <c r="K1082" s="304" t="s">
        <v>2349</v>
      </c>
      <c r="L1082" s="125" t="s">
        <v>3218</v>
      </c>
      <c r="M1082" s="343"/>
      <c r="N1082" s="343"/>
      <c r="O1082" s="827"/>
      <c r="Q1082" s="343"/>
      <c r="R1082" s="499"/>
      <c r="S1082" s="815"/>
      <c r="T1082" s="815"/>
      <c r="V1082" s="815"/>
      <c r="W1082" s="815"/>
      <c r="X1082" s="499"/>
      <c r="Y1082" s="501"/>
      <c r="Z1082" s="499"/>
    </row>
    <row r="1083" spans="2:26" ht="25.5" hidden="1">
      <c r="B1083" s="127" t="s">
        <v>2350</v>
      </c>
      <c r="C1083" s="127" t="s">
        <v>4594</v>
      </c>
      <c r="D1083" s="127"/>
      <c r="E1083" s="127"/>
      <c r="F1083" s="127"/>
      <c r="G1083" s="127"/>
      <c r="H1083" s="127"/>
      <c r="I1083" s="127"/>
      <c r="J1083" s="127"/>
      <c r="K1083" s="304" t="s">
        <v>2351</v>
      </c>
      <c r="L1083" s="125" t="s">
        <v>3218</v>
      </c>
      <c r="M1083" s="343"/>
      <c r="N1083" s="343"/>
      <c r="O1083" s="827"/>
      <c r="Q1083" s="343"/>
      <c r="R1083" s="499"/>
      <c r="S1083" s="815"/>
      <c r="T1083" s="815"/>
      <c r="V1083" s="815"/>
      <c r="W1083" s="815"/>
      <c r="X1083" s="499"/>
      <c r="Y1083" s="501"/>
      <c r="Z1083" s="499"/>
    </row>
    <row r="1084" spans="2:26" ht="15" hidden="1" customHeight="1">
      <c r="B1084" s="127" t="s">
        <v>2352</v>
      </c>
      <c r="C1084" s="127" t="s">
        <v>4595</v>
      </c>
      <c r="D1084" s="127"/>
      <c r="E1084" s="127"/>
      <c r="F1084" s="127"/>
      <c r="G1084" s="127"/>
      <c r="H1084" s="127"/>
      <c r="I1084" s="127"/>
      <c r="J1084" s="127"/>
      <c r="K1084" s="304" t="s">
        <v>3993</v>
      </c>
      <c r="L1084" s="125" t="s">
        <v>3218</v>
      </c>
      <c r="M1084" s="343"/>
      <c r="N1084" s="343"/>
      <c r="O1084" s="827"/>
      <c r="Q1084" s="343"/>
      <c r="R1084" s="499"/>
      <c r="S1084" s="815"/>
      <c r="T1084" s="815"/>
      <c r="V1084" s="815"/>
      <c r="W1084" s="815"/>
      <c r="X1084" s="499"/>
      <c r="Y1084" s="501"/>
      <c r="Z1084" s="499"/>
    </row>
    <row r="1085" spans="2:26" ht="25.5" hidden="1" customHeight="1">
      <c r="B1085" s="127" t="s">
        <v>2354</v>
      </c>
      <c r="C1085" s="127" t="s">
        <v>4596</v>
      </c>
      <c r="D1085" s="127"/>
      <c r="E1085" s="127"/>
      <c r="F1085" s="127"/>
      <c r="G1085" s="127"/>
      <c r="H1085" s="127"/>
      <c r="I1085" s="127"/>
      <c r="J1085" s="127"/>
      <c r="K1085" s="304" t="s">
        <v>2355</v>
      </c>
      <c r="L1085" s="125" t="s">
        <v>3218</v>
      </c>
      <c r="M1085" s="343"/>
      <c r="N1085" s="343"/>
      <c r="O1085" s="827"/>
      <c r="Q1085" s="343"/>
      <c r="R1085" s="499"/>
      <c r="S1085" s="815"/>
      <c r="T1085" s="815"/>
      <c r="V1085" s="815"/>
      <c r="W1085" s="815"/>
      <c r="X1085" s="499"/>
      <c r="Y1085" s="501"/>
      <c r="Z1085" s="499"/>
    </row>
    <row r="1086" spans="2:26" hidden="1">
      <c r="B1086" s="127" t="s">
        <v>2356</v>
      </c>
      <c r="C1086" s="127" t="s">
        <v>4597</v>
      </c>
      <c r="D1086" s="127"/>
      <c r="E1086" s="127"/>
      <c r="F1086" s="127"/>
      <c r="G1086" s="127"/>
      <c r="H1086" s="127"/>
      <c r="I1086" s="127"/>
      <c r="J1086" s="127"/>
      <c r="K1086" s="304" t="s">
        <v>2357</v>
      </c>
      <c r="L1086" s="125" t="s">
        <v>3218</v>
      </c>
      <c r="M1086" s="343"/>
      <c r="N1086" s="343"/>
      <c r="O1086" s="827"/>
      <c r="Q1086" s="343"/>
      <c r="R1086" s="499"/>
      <c r="S1086" s="815"/>
      <c r="T1086" s="815"/>
      <c r="V1086" s="815"/>
      <c r="W1086" s="815"/>
      <c r="X1086" s="499"/>
      <c r="Y1086" s="501"/>
      <c r="Z1086" s="499"/>
    </row>
    <row r="1087" spans="2:26" hidden="1">
      <c r="B1087" s="127" t="s">
        <v>2358</v>
      </c>
      <c r="C1087" s="127" t="s">
        <v>4598</v>
      </c>
      <c r="D1087" s="127"/>
      <c r="E1087" s="127"/>
      <c r="F1087" s="127"/>
      <c r="G1087" s="127"/>
      <c r="H1087" s="127"/>
      <c r="I1087" s="127"/>
      <c r="J1087" s="127"/>
      <c r="K1087" s="304" t="s">
        <v>2359</v>
      </c>
      <c r="L1087" s="125" t="s">
        <v>3218</v>
      </c>
      <c r="M1087" s="343"/>
      <c r="N1087" s="343"/>
      <c r="O1087" s="827"/>
      <c r="Q1087" s="343"/>
      <c r="R1087" s="499"/>
      <c r="S1087" s="815"/>
      <c r="T1087" s="815"/>
      <c r="V1087" s="815"/>
      <c r="W1087" s="815"/>
      <c r="X1087" s="499"/>
      <c r="Y1087" s="501"/>
      <c r="Z1087" s="499"/>
    </row>
    <row r="1088" spans="2:26" ht="25.5" hidden="1" customHeight="1">
      <c r="B1088" s="127" t="s">
        <v>2360</v>
      </c>
      <c r="C1088" s="127" t="s">
        <v>4599</v>
      </c>
      <c r="D1088" s="127"/>
      <c r="E1088" s="127"/>
      <c r="F1088" s="127"/>
      <c r="G1088" s="127"/>
      <c r="H1088" s="127"/>
      <c r="I1088" s="127"/>
      <c r="J1088" s="127"/>
      <c r="K1088" s="304" t="s">
        <v>2361</v>
      </c>
      <c r="L1088" s="125" t="s">
        <v>3218</v>
      </c>
      <c r="M1088" s="343"/>
      <c r="N1088" s="343"/>
      <c r="O1088" s="827"/>
      <c r="Q1088" s="343"/>
      <c r="R1088" s="499"/>
      <c r="S1088" s="815"/>
      <c r="T1088" s="815"/>
      <c r="V1088" s="815"/>
      <c r="W1088" s="815"/>
      <c r="X1088" s="499"/>
      <c r="Y1088" s="501"/>
      <c r="Z1088" s="499"/>
    </row>
    <row r="1089" spans="2:26" ht="25.5" hidden="1">
      <c r="B1089" s="127" t="s">
        <v>2362</v>
      </c>
      <c r="C1089" s="127" t="s">
        <v>4600</v>
      </c>
      <c r="D1089" s="127"/>
      <c r="E1089" s="127"/>
      <c r="F1089" s="127"/>
      <c r="G1089" s="127"/>
      <c r="H1089" s="127"/>
      <c r="I1089" s="127"/>
      <c r="J1089" s="127"/>
      <c r="K1089" s="304" t="s">
        <v>2363</v>
      </c>
      <c r="L1089" s="125" t="s">
        <v>3218</v>
      </c>
      <c r="M1089" s="343"/>
      <c r="N1089" s="343"/>
      <c r="O1089" s="827"/>
      <c r="Q1089" s="343"/>
      <c r="R1089" s="499"/>
      <c r="S1089" s="815"/>
      <c r="T1089" s="815"/>
      <c r="V1089" s="815"/>
      <c r="W1089" s="815"/>
      <c r="X1089" s="499"/>
      <c r="Y1089" s="501"/>
      <c r="Z1089" s="499"/>
    </row>
    <row r="1090" spans="2:26" ht="25.5">
      <c r="B1090" s="127" t="s">
        <v>2364</v>
      </c>
      <c r="C1090" s="127" t="s">
        <v>3994</v>
      </c>
      <c r="D1090" s="127"/>
      <c r="E1090" s="127"/>
      <c r="F1090" s="127"/>
      <c r="G1090" s="127"/>
      <c r="H1090" s="127"/>
      <c r="I1090" s="127"/>
      <c r="J1090" s="127"/>
      <c r="K1090" s="23" t="s">
        <v>2366</v>
      </c>
      <c r="L1090" s="125" t="s">
        <v>3218</v>
      </c>
      <c r="M1090" s="564">
        <f>IF(ISERROR(VLOOKUP($B1090,ESTR_PREC!$A$1:$M$6000,4,FALSE))=TRUE,0,VLOOKUP($B1090,ESTR_PREC!$A$1:$M$6000,4,FALSE))</f>
        <v>0</v>
      </c>
      <c r="N1090" s="225"/>
      <c r="O1090" s="560">
        <f t="shared" ref="O1090:O1095" si="35">+N1090-M1090</f>
        <v>0</v>
      </c>
      <c r="Q1090" s="225"/>
      <c r="R1090" s="499"/>
      <c r="S1090" s="225"/>
      <c r="T1090" s="225"/>
      <c r="V1090" s="225"/>
      <c r="W1090" s="225"/>
      <c r="X1090" s="499"/>
      <c r="Y1090" s="501"/>
      <c r="Z1090" s="499"/>
    </row>
    <row r="1091" spans="2:26">
      <c r="B1091" s="127" t="s">
        <v>2367</v>
      </c>
      <c r="C1091" s="127" t="s">
        <v>3995</v>
      </c>
      <c r="D1091" s="127"/>
      <c r="E1091" s="127"/>
      <c r="F1091" s="127"/>
      <c r="G1091" s="127"/>
      <c r="H1091" s="127"/>
      <c r="I1091" s="127"/>
      <c r="J1091" s="127"/>
      <c r="K1091" s="23" t="s">
        <v>2368</v>
      </c>
      <c r="L1091" s="125" t="s">
        <v>3218</v>
      </c>
      <c r="M1091" s="564">
        <f>IF(ISERROR(VLOOKUP($B1091,ESTR_PREC!$A$1:$M$6000,4,FALSE))=TRUE,0,VLOOKUP($B1091,ESTR_PREC!$A$1:$M$6000,4,FALSE))</f>
        <v>0</v>
      </c>
      <c r="N1091" s="225"/>
      <c r="O1091" s="560">
        <f t="shared" si="35"/>
        <v>0</v>
      </c>
      <c r="Q1091" s="225"/>
      <c r="R1091" s="499"/>
      <c r="S1091" s="225"/>
      <c r="T1091" s="225"/>
      <c r="V1091" s="225"/>
      <c r="W1091" s="225"/>
      <c r="X1091" s="499"/>
      <c r="Y1091" s="501"/>
      <c r="Z1091" s="499"/>
    </row>
    <row r="1092" spans="2:26" ht="25.5">
      <c r="B1092" s="127" t="s">
        <v>2369</v>
      </c>
      <c r="C1092" s="127" t="s">
        <v>3996</v>
      </c>
      <c r="D1092" s="127"/>
      <c r="E1092" s="127"/>
      <c r="F1092" s="127"/>
      <c r="G1092" s="127"/>
      <c r="H1092" s="127"/>
      <c r="I1092" s="127"/>
      <c r="J1092" s="127"/>
      <c r="K1092" s="23" t="s">
        <v>2370</v>
      </c>
      <c r="L1092" s="125" t="s">
        <v>3218</v>
      </c>
      <c r="M1092" s="564">
        <f>IF(ISERROR(VLOOKUP($B1092,ESTR_PREC!$A$1:$M$6000,4,FALSE))=TRUE,0,VLOOKUP($B1092,ESTR_PREC!$A$1:$M$6000,4,FALSE))</f>
        <v>0</v>
      </c>
      <c r="N1092" s="225"/>
      <c r="O1092" s="560">
        <f t="shared" si="35"/>
        <v>0</v>
      </c>
      <c r="Q1092" s="225"/>
      <c r="R1092" s="499"/>
      <c r="S1092" s="225"/>
      <c r="T1092" s="225"/>
      <c r="V1092" s="225"/>
      <c r="W1092" s="225"/>
      <c r="X1092" s="499"/>
      <c r="Y1092" s="501"/>
      <c r="Z1092" s="499"/>
    </row>
    <row r="1093" spans="2:26" ht="25.5">
      <c r="B1093" s="127" t="s">
        <v>2371</v>
      </c>
      <c r="C1093" s="127" t="s">
        <v>3997</v>
      </c>
      <c r="D1093" s="127"/>
      <c r="E1093" s="127"/>
      <c r="F1093" s="127"/>
      <c r="G1093" s="127"/>
      <c r="H1093" s="127"/>
      <c r="I1093" s="127"/>
      <c r="J1093" s="127"/>
      <c r="K1093" s="23" t="s">
        <v>2372</v>
      </c>
      <c r="L1093" s="125" t="s">
        <v>3218</v>
      </c>
      <c r="M1093" s="564">
        <f>IF(ISERROR(VLOOKUP($B1093,ESTR_PREC!$A$1:$M$6000,4,FALSE))=TRUE,0,VLOOKUP($B1093,ESTR_PREC!$A$1:$M$6000,4,FALSE))</f>
        <v>0</v>
      </c>
      <c r="N1093" s="225"/>
      <c r="O1093" s="560">
        <f t="shared" si="35"/>
        <v>0</v>
      </c>
      <c r="Q1093" s="225"/>
      <c r="R1093" s="499"/>
      <c r="S1093" s="225"/>
      <c r="T1093" s="225"/>
      <c r="V1093" s="225"/>
      <c r="W1093" s="225"/>
      <c r="X1093" s="499"/>
      <c r="Y1093" s="501"/>
      <c r="Z1093" s="499"/>
    </row>
    <row r="1094" spans="2:26" ht="25.5">
      <c r="B1094" s="127" t="s">
        <v>2373</v>
      </c>
      <c r="C1094" s="127" t="s">
        <v>3998</v>
      </c>
      <c r="D1094" s="127"/>
      <c r="E1094" s="127"/>
      <c r="F1094" s="127"/>
      <c r="G1094" s="127"/>
      <c r="H1094" s="127"/>
      <c r="I1094" s="127"/>
      <c r="J1094" s="127"/>
      <c r="K1094" s="23" t="s">
        <v>2374</v>
      </c>
      <c r="L1094" s="125" t="s">
        <v>3218</v>
      </c>
      <c r="M1094" s="564">
        <f>IF(ISERROR(VLOOKUP($B1094,ESTR_PREC!$A$1:$M$6000,4,FALSE))=TRUE,0,VLOOKUP($B1094,ESTR_PREC!$A$1:$M$6000,4,FALSE))</f>
        <v>0</v>
      </c>
      <c r="N1094" s="225"/>
      <c r="O1094" s="560">
        <f t="shared" si="35"/>
        <v>0</v>
      </c>
      <c r="Q1094" s="225"/>
      <c r="R1094" s="499"/>
      <c r="S1094" s="225"/>
      <c r="T1094" s="225"/>
      <c r="V1094" s="225"/>
      <c r="W1094" s="225"/>
      <c r="X1094" s="499"/>
      <c r="Y1094" s="501"/>
      <c r="Z1094" s="499"/>
    </row>
    <row r="1095" spans="2:26" ht="25.5">
      <c r="B1095" s="127" t="s">
        <v>2375</v>
      </c>
      <c r="C1095" s="127" t="s">
        <v>3999</v>
      </c>
      <c r="D1095" s="127"/>
      <c r="E1095" s="127"/>
      <c r="F1095" s="127"/>
      <c r="G1095" s="127"/>
      <c r="H1095" s="127"/>
      <c r="I1095" s="127"/>
      <c r="J1095" s="127"/>
      <c r="K1095" s="23" t="s">
        <v>4000</v>
      </c>
      <c r="L1095" s="125" t="s">
        <v>3218</v>
      </c>
      <c r="M1095" s="564">
        <f>IF(ISERROR(VLOOKUP($B1095,ESTR_PREC!$A$1:$M$6000,4,FALSE))=TRUE,0,VLOOKUP($B1095,ESTR_PREC!$A$1:$M$6000,4,FALSE))</f>
        <v>0</v>
      </c>
      <c r="N1095" s="225"/>
      <c r="O1095" s="560">
        <f t="shared" si="35"/>
        <v>0</v>
      </c>
      <c r="Q1095" s="225"/>
      <c r="R1095" s="499"/>
      <c r="S1095" s="225"/>
      <c r="T1095" s="225"/>
      <c r="V1095" s="225"/>
      <c r="W1095" s="225"/>
      <c r="X1095" s="499"/>
      <c r="Y1095" s="501"/>
      <c r="Z1095" s="499"/>
    </row>
    <row r="1096" spans="2:26" ht="25.5" hidden="1" customHeight="1">
      <c r="B1096" s="127" t="s">
        <v>2377</v>
      </c>
      <c r="C1096" s="127" t="s">
        <v>4001</v>
      </c>
      <c r="D1096" s="127"/>
      <c r="E1096" s="127"/>
      <c r="F1096" s="127"/>
      <c r="G1096" s="127"/>
      <c r="H1096" s="127"/>
      <c r="I1096" s="127"/>
      <c r="J1096" s="127"/>
      <c r="K1096" s="23" t="s">
        <v>2378</v>
      </c>
      <c r="L1096" s="125" t="s">
        <v>3218</v>
      </c>
      <c r="M1096" s="343"/>
      <c r="N1096" s="343"/>
      <c r="O1096" s="343"/>
      <c r="Q1096" s="343"/>
      <c r="R1096" s="499"/>
      <c r="S1096" s="815"/>
      <c r="T1096" s="815"/>
      <c r="V1096" s="815"/>
      <c r="W1096" s="815"/>
      <c r="X1096" s="499"/>
      <c r="Y1096" s="501"/>
      <c r="Z1096" s="499"/>
    </row>
    <row r="1097" spans="2:26" ht="15" customHeight="1">
      <c r="B1097" s="127" t="s">
        <v>2379</v>
      </c>
      <c r="C1097" s="127" t="s">
        <v>4002</v>
      </c>
      <c r="D1097" s="127"/>
      <c r="E1097" s="127"/>
      <c r="F1097" s="127"/>
      <c r="G1097" s="127"/>
      <c r="H1097" s="127"/>
      <c r="I1097" s="127"/>
      <c r="J1097" s="127"/>
      <c r="K1097" s="23" t="s">
        <v>2380</v>
      </c>
      <c r="L1097" s="125" t="s">
        <v>3218</v>
      </c>
      <c r="M1097" s="564">
        <f>IF(ISERROR(VLOOKUP($B1097,ESTR_PREC!$A$1:$M$6000,4,FALSE))=TRUE,0,VLOOKUP($B1097,ESTR_PREC!$A$1:$M$6000,4,FALSE))</f>
        <v>0</v>
      </c>
      <c r="N1097" s="225"/>
      <c r="O1097" s="560">
        <f>+N1097-M1097</f>
        <v>0</v>
      </c>
      <c r="Q1097" s="225"/>
      <c r="R1097" s="499"/>
      <c r="S1097" s="225"/>
      <c r="T1097" s="225"/>
      <c r="V1097" s="225"/>
      <c r="W1097" s="225"/>
      <c r="X1097" s="499"/>
      <c r="Y1097" s="501"/>
      <c r="Z1097" s="499"/>
    </row>
    <row r="1098" spans="2:26" ht="25.5">
      <c r="B1098" s="127" t="s">
        <v>2381</v>
      </c>
      <c r="C1098" s="127" t="s">
        <v>4003</v>
      </c>
      <c r="D1098" s="127"/>
      <c r="E1098" s="127"/>
      <c r="F1098" s="127"/>
      <c r="G1098" s="127"/>
      <c r="H1098" s="127"/>
      <c r="I1098" s="127"/>
      <c r="J1098" s="127"/>
      <c r="K1098" s="23" t="s">
        <v>2382</v>
      </c>
      <c r="L1098" s="125" t="s">
        <v>3218</v>
      </c>
      <c r="M1098" s="564">
        <f>IF(ISERROR(VLOOKUP($B1098,ESTR_PREC!$A$1:$M$6000,4,FALSE))=TRUE,0,VLOOKUP($B1098,ESTR_PREC!$A$1:$M$6000,4,FALSE))</f>
        <v>0</v>
      </c>
      <c r="N1098" s="225"/>
      <c r="O1098" s="560">
        <f>+N1098-M1098</f>
        <v>0</v>
      </c>
      <c r="Q1098" s="225"/>
      <c r="R1098" s="499"/>
      <c r="S1098" s="225"/>
      <c r="T1098" s="225"/>
      <c r="V1098" s="225"/>
      <c r="W1098" s="225"/>
      <c r="X1098" s="499"/>
      <c r="Y1098" s="501"/>
      <c r="Z1098" s="499"/>
    </row>
    <row r="1099" spans="2:26" ht="25.5" hidden="1" customHeight="1">
      <c r="B1099" s="127" t="s">
        <v>2383</v>
      </c>
      <c r="C1099" s="127" t="s">
        <v>4004</v>
      </c>
      <c r="D1099" s="127"/>
      <c r="E1099" s="127"/>
      <c r="F1099" s="127"/>
      <c r="G1099" s="127"/>
      <c r="H1099" s="127"/>
      <c r="I1099" s="127"/>
      <c r="J1099" s="127"/>
      <c r="K1099" s="23" t="s">
        <v>2384</v>
      </c>
      <c r="L1099" s="125" t="s">
        <v>3218</v>
      </c>
      <c r="M1099" s="343"/>
      <c r="N1099" s="343"/>
      <c r="O1099" s="343"/>
      <c r="Q1099" s="343"/>
      <c r="R1099" s="499"/>
      <c r="S1099" s="815"/>
      <c r="T1099" s="815"/>
      <c r="V1099" s="815"/>
      <c r="W1099" s="815"/>
      <c r="X1099" s="499"/>
      <c r="Y1099" s="501"/>
      <c r="Z1099" s="499"/>
    </row>
    <row r="1100" spans="2:26" ht="25.5">
      <c r="B1100" s="127" t="s">
        <v>2385</v>
      </c>
      <c r="C1100" s="127" t="s">
        <v>4005</v>
      </c>
      <c r="D1100" s="127"/>
      <c r="E1100" s="127"/>
      <c r="F1100" s="127"/>
      <c r="G1100" s="127"/>
      <c r="H1100" s="127"/>
      <c r="I1100" s="127"/>
      <c r="J1100" s="127"/>
      <c r="K1100" s="23" t="s">
        <v>2386</v>
      </c>
      <c r="L1100" s="211" t="s">
        <v>3218</v>
      </c>
      <c r="M1100" s="564">
        <f>IF(ISERROR(VLOOKUP($B1100,ESTR_PREC!$A$1:$M$6000,4,FALSE))=TRUE,0,VLOOKUP($B1100,ESTR_PREC!$A$1:$M$6000,4,FALSE))</f>
        <v>0</v>
      </c>
      <c r="N1100" s="225"/>
      <c r="O1100" s="560">
        <f t="shared" ref="O1100:O1106" si="36">+N1100-M1100</f>
        <v>0</v>
      </c>
      <c r="Q1100" s="225"/>
      <c r="R1100" s="499"/>
      <c r="S1100" s="225"/>
      <c r="T1100" s="225"/>
      <c r="V1100" s="225"/>
      <c r="W1100" s="225"/>
      <c r="X1100" s="499"/>
      <c r="Y1100" s="501"/>
      <c r="Z1100" s="499"/>
    </row>
    <row r="1101" spans="2:26" ht="25.5">
      <c r="B1101" s="127" t="s">
        <v>2387</v>
      </c>
      <c r="C1101" s="127" t="s">
        <v>4601</v>
      </c>
      <c r="D1101" s="127"/>
      <c r="E1101" s="127"/>
      <c r="F1101" s="127"/>
      <c r="G1101" s="127"/>
      <c r="H1101" s="127"/>
      <c r="I1101" s="127"/>
      <c r="J1101" s="127"/>
      <c r="K1101" s="304" t="s">
        <v>2389</v>
      </c>
      <c r="L1101" s="125" t="s">
        <v>3218</v>
      </c>
      <c r="M1101" s="564">
        <f>IF(ISERROR(VLOOKUP($B1101,ESTR_PREC!$A$1:$M$6000,4,FALSE))=TRUE,0,VLOOKUP($B1101,ESTR_PREC!$A$1:$M$6000,4,FALSE))</f>
        <v>0</v>
      </c>
      <c r="N1101" s="225"/>
      <c r="O1101" s="560">
        <f t="shared" si="36"/>
        <v>0</v>
      </c>
      <c r="Q1101" s="225"/>
      <c r="R1101" s="499"/>
      <c r="S1101" s="225"/>
      <c r="T1101" s="225"/>
      <c r="V1101" s="225"/>
      <c r="W1101" s="225"/>
      <c r="X1101" s="499"/>
      <c r="Y1101" s="501"/>
      <c r="Z1101" s="499"/>
    </row>
    <row r="1102" spans="2:26">
      <c r="B1102" s="127" t="s">
        <v>2390</v>
      </c>
      <c r="C1102" s="127" t="s">
        <v>4602</v>
      </c>
      <c r="D1102" s="127"/>
      <c r="E1102" s="127"/>
      <c r="F1102" s="127"/>
      <c r="G1102" s="127"/>
      <c r="H1102" s="127"/>
      <c r="I1102" s="127"/>
      <c r="J1102" s="127"/>
      <c r="K1102" s="304" t="s">
        <v>2391</v>
      </c>
      <c r="L1102" s="125" t="s">
        <v>3218</v>
      </c>
      <c r="M1102" s="564">
        <f>IF(ISERROR(VLOOKUP($B1102,ESTR_PREC!$A$1:$M$6000,4,FALSE))=TRUE,0,VLOOKUP($B1102,ESTR_PREC!$A$1:$M$6000,4,FALSE))</f>
        <v>0</v>
      </c>
      <c r="N1102" s="225"/>
      <c r="O1102" s="560">
        <f t="shared" si="36"/>
        <v>0</v>
      </c>
      <c r="Q1102" s="225"/>
      <c r="R1102" s="499"/>
      <c r="S1102" s="225"/>
      <c r="T1102" s="225"/>
      <c r="V1102" s="225"/>
      <c r="W1102" s="225"/>
      <c r="X1102" s="499"/>
      <c r="Y1102" s="501"/>
      <c r="Z1102" s="499"/>
    </row>
    <row r="1103" spans="2:26">
      <c r="B1103" s="127" t="s">
        <v>2392</v>
      </c>
      <c r="C1103" s="127" t="s">
        <v>4603</v>
      </c>
      <c r="D1103" s="127"/>
      <c r="E1103" s="127"/>
      <c r="F1103" s="127"/>
      <c r="G1103" s="127"/>
      <c r="H1103" s="127"/>
      <c r="I1103" s="127"/>
      <c r="J1103" s="127"/>
      <c r="K1103" s="304" t="s">
        <v>2393</v>
      </c>
      <c r="L1103" s="125" t="s">
        <v>3218</v>
      </c>
      <c r="M1103" s="564">
        <f>IF(ISERROR(VLOOKUP($B1103,ESTR_PREC!$A$1:$M$6000,4,FALSE))=TRUE,0,VLOOKUP($B1103,ESTR_PREC!$A$1:$M$6000,4,FALSE))</f>
        <v>0</v>
      </c>
      <c r="N1103" s="225"/>
      <c r="O1103" s="560">
        <f t="shared" si="36"/>
        <v>0</v>
      </c>
      <c r="Q1103" s="225"/>
      <c r="R1103" s="499"/>
      <c r="S1103" s="225"/>
      <c r="T1103" s="225"/>
      <c r="V1103" s="225"/>
      <c r="W1103" s="225"/>
      <c r="X1103" s="499"/>
      <c r="Y1103" s="501"/>
      <c r="Z1103" s="499"/>
    </row>
    <row r="1104" spans="2:26" ht="25.5">
      <c r="B1104" s="127" t="s">
        <v>2394</v>
      </c>
      <c r="C1104" s="127" t="s">
        <v>4604</v>
      </c>
      <c r="D1104" s="127"/>
      <c r="E1104" s="127"/>
      <c r="F1104" s="127"/>
      <c r="G1104" s="127"/>
      <c r="H1104" s="127"/>
      <c r="I1104" s="127"/>
      <c r="J1104" s="127"/>
      <c r="K1104" s="304" t="s">
        <v>2395</v>
      </c>
      <c r="L1104" s="125" t="s">
        <v>3218</v>
      </c>
      <c r="M1104" s="564">
        <f>IF(ISERROR(VLOOKUP($B1104,ESTR_PREC!$A$1:$M$6000,4,FALSE))=TRUE,0,VLOOKUP($B1104,ESTR_PREC!$A$1:$M$6000,4,FALSE))</f>
        <v>0</v>
      </c>
      <c r="N1104" s="225"/>
      <c r="O1104" s="560">
        <f t="shared" si="36"/>
        <v>0</v>
      </c>
      <c r="Q1104" s="225"/>
      <c r="R1104" s="499"/>
      <c r="S1104" s="225"/>
      <c r="T1104" s="225"/>
      <c r="V1104" s="225"/>
      <c r="W1104" s="225"/>
      <c r="X1104" s="499"/>
      <c r="Y1104" s="501"/>
      <c r="Z1104" s="499"/>
    </row>
    <row r="1105" spans="2:26" ht="25.5">
      <c r="B1105" s="127" t="s">
        <v>2396</v>
      </c>
      <c r="C1105" s="127" t="s">
        <v>4605</v>
      </c>
      <c r="D1105" s="127"/>
      <c r="E1105" s="127"/>
      <c r="F1105" s="127"/>
      <c r="G1105" s="127"/>
      <c r="H1105" s="127"/>
      <c r="I1105" s="127"/>
      <c r="J1105" s="127"/>
      <c r="K1105" s="304" t="s">
        <v>2397</v>
      </c>
      <c r="L1105" s="125" t="s">
        <v>3218</v>
      </c>
      <c r="M1105" s="564">
        <f>IF(ISERROR(VLOOKUP($B1105,ESTR_PREC!$A$1:$M$6000,4,FALSE))=TRUE,0,VLOOKUP($B1105,ESTR_PREC!$A$1:$M$6000,4,FALSE))</f>
        <v>0</v>
      </c>
      <c r="N1105" s="225"/>
      <c r="O1105" s="560">
        <f t="shared" si="36"/>
        <v>0</v>
      </c>
      <c r="Q1105" s="225"/>
      <c r="R1105" s="499"/>
      <c r="S1105" s="225"/>
      <c r="T1105" s="225"/>
      <c r="V1105" s="225"/>
      <c r="W1105" s="225"/>
      <c r="X1105" s="499"/>
      <c r="Y1105" s="501"/>
      <c r="Z1105" s="499"/>
    </row>
    <row r="1106" spans="2:26" ht="25.5">
      <c r="B1106" s="127" t="s">
        <v>2398</v>
      </c>
      <c r="C1106" s="127" t="s">
        <v>4606</v>
      </c>
      <c r="D1106" s="127"/>
      <c r="E1106" s="127"/>
      <c r="F1106" s="127"/>
      <c r="G1106" s="127"/>
      <c r="H1106" s="127"/>
      <c r="I1106" s="127"/>
      <c r="J1106" s="127"/>
      <c r="K1106" s="304" t="s">
        <v>4006</v>
      </c>
      <c r="L1106" s="125" t="s">
        <v>3218</v>
      </c>
      <c r="M1106" s="564">
        <f>IF(ISERROR(VLOOKUP($B1106,ESTR_PREC!$A$1:$M$6000,4,FALSE))=TRUE,0,VLOOKUP($B1106,ESTR_PREC!$A$1:$M$6000,4,FALSE))</f>
        <v>0</v>
      </c>
      <c r="N1106" s="225"/>
      <c r="O1106" s="560">
        <f t="shared" si="36"/>
        <v>0</v>
      </c>
      <c r="Q1106" s="225"/>
      <c r="R1106" s="499"/>
      <c r="S1106" s="225"/>
      <c r="T1106" s="225"/>
      <c r="V1106" s="225"/>
      <c r="W1106" s="225"/>
      <c r="X1106" s="499"/>
      <c r="Y1106" s="501"/>
      <c r="Z1106" s="499"/>
    </row>
    <row r="1107" spans="2:26" ht="25.5" hidden="1" customHeight="1">
      <c r="B1107" s="127" t="s">
        <v>2400</v>
      </c>
      <c r="C1107" s="127" t="s">
        <v>4607</v>
      </c>
      <c r="D1107" s="127"/>
      <c r="E1107" s="127"/>
      <c r="F1107" s="127"/>
      <c r="G1107" s="127"/>
      <c r="H1107" s="127"/>
      <c r="I1107" s="127"/>
      <c r="J1107" s="127"/>
      <c r="K1107" s="304" t="s">
        <v>2401</v>
      </c>
      <c r="L1107" s="125" t="s">
        <v>3218</v>
      </c>
      <c r="M1107" s="343"/>
      <c r="N1107" s="343"/>
      <c r="O1107" s="343"/>
      <c r="Q1107" s="343"/>
      <c r="R1107" s="499"/>
      <c r="S1107" s="815"/>
      <c r="T1107" s="815"/>
      <c r="V1107" s="815"/>
      <c r="W1107" s="815"/>
      <c r="X1107" s="499"/>
      <c r="Y1107" s="501"/>
      <c r="Z1107" s="499"/>
    </row>
    <row r="1108" spans="2:26">
      <c r="B1108" s="127" t="s">
        <v>2402</v>
      </c>
      <c r="C1108" s="127" t="s">
        <v>4608</v>
      </c>
      <c r="D1108" s="127"/>
      <c r="E1108" s="127"/>
      <c r="F1108" s="127"/>
      <c r="G1108" s="127"/>
      <c r="H1108" s="127"/>
      <c r="I1108" s="127"/>
      <c r="J1108" s="127"/>
      <c r="K1108" s="304" t="s">
        <v>2403</v>
      </c>
      <c r="L1108" s="125" t="s">
        <v>3218</v>
      </c>
      <c r="M1108" s="564">
        <f>IF(ISERROR(VLOOKUP($B1108,ESTR_PREC!$A$1:$M$6000,4,FALSE))=TRUE,0,VLOOKUP($B1108,ESTR_PREC!$A$1:$M$6000,4,FALSE))</f>
        <v>0</v>
      </c>
      <c r="N1108" s="225"/>
      <c r="O1108" s="560">
        <f>+N1108-M1108</f>
        <v>0</v>
      </c>
      <c r="Q1108" s="225"/>
      <c r="R1108" s="499"/>
      <c r="S1108" s="225"/>
      <c r="T1108" s="225"/>
      <c r="V1108" s="225"/>
      <c r="W1108" s="225"/>
      <c r="X1108" s="499"/>
      <c r="Y1108" s="501"/>
      <c r="Z1108" s="499"/>
    </row>
    <row r="1109" spans="2:26" ht="25.5">
      <c r="B1109" s="127" t="s">
        <v>2404</v>
      </c>
      <c r="C1109" s="127" t="s">
        <v>4609</v>
      </c>
      <c r="D1109" s="127"/>
      <c r="E1109" s="127"/>
      <c r="F1109" s="127"/>
      <c r="G1109" s="127"/>
      <c r="H1109" s="127"/>
      <c r="I1109" s="127"/>
      <c r="J1109" s="127"/>
      <c r="K1109" s="304" t="s">
        <v>2405</v>
      </c>
      <c r="L1109" s="125" t="s">
        <v>3218</v>
      </c>
      <c r="M1109" s="564">
        <f>IF(ISERROR(VLOOKUP($B1109,ESTR_PREC!$A$1:$M$6000,4,FALSE))=TRUE,0,VLOOKUP($B1109,ESTR_PREC!$A$1:$M$6000,4,FALSE))</f>
        <v>0</v>
      </c>
      <c r="N1109" s="225"/>
      <c r="O1109" s="560">
        <f>+N1109-M1109</f>
        <v>0</v>
      </c>
      <c r="Q1109" s="225"/>
      <c r="R1109" s="499"/>
      <c r="S1109" s="225"/>
      <c r="T1109" s="225"/>
      <c r="V1109" s="225"/>
      <c r="W1109" s="225"/>
      <c r="X1109" s="499"/>
      <c r="Y1109" s="501"/>
      <c r="Z1109" s="499"/>
    </row>
    <row r="1110" spans="2:26" ht="25.5" hidden="1" customHeight="1">
      <c r="B1110" s="127" t="s">
        <v>2406</v>
      </c>
      <c r="C1110" s="127" t="s">
        <v>4610</v>
      </c>
      <c r="D1110" s="127"/>
      <c r="E1110" s="127"/>
      <c r="F1110" s="127"/>
      <c r="G1110" s="127"/>
      <c r="H1110" s="127"/>
      <c r="I1110" s="127"/>
      <c r="J1110" s="127"/>
      <c r="K1110" s="304" t="s">
        <v>2407</v>
      </c>
      <c r="L1110" s="125" t="s">
        <v>3218</v>
      </c>
      <c r="M1110" s="343"/>
      <c r="N1110" s="343"/>
      <c r="O1110" s="343"/>
      <c r="Q1110" s="343"/>
      <c r="R1110" s="499"/>
      <c r="S1110" s="815"/>
      <c r="T1110" s="815"/>
      <c r="V1110" s="815"/>
      <c r="W1110" s="815"/>
      <c r="X1110" s="499"/>
      <c r="Y1110" s="501"/>
      <c r="Z1110" s="499"/>
    </row>
    <row r="1111" spans="2:26" ht="25.5">
      <c r="B1111" s="127" t="s">
        <v>2408</v>
      </c>
      <c r="C1111" s="127" t="s">
        <v>4611</v>
      </c>
      <c r="D1111" s="127"/>
      <c r="E1111" s="127"/>
      <c r="F1111" s="127"/>
      <c r="G1111" s="127"/>
      <c r="H1111" s="127"/>
      <c r="I1111" s="127"/>
      <c r="J1111" s="127"/>
      <c r="K1111" s="304" t="s">
        <v>2409</v>
      </c>
      <c r="L1111" s="125" t="s">
        <v>3218</v>
      </c>
      <c r="M1111" s="564">
        <f>IF(ISERROR(VLOOKUP($B1111,ESTR_PREC!$A$1:$M$6000,4,FALSE))=TRUE,0,VLOOKUP($B1111,ESTR_PREC!$A$1:$M$6000,4,FALSE))</f>
        <v>0</v>
      </c>
      <c r="N1111" s="225"/>
      <c r="O1111" s="560">
        <f>+N1111-M1111</f>
        <v>0</v>
      </c>
      <c r="Q1111" s="225"/>
      <c r="R1111" s="499"/>
      <c r="S1111" s="225"/>
      <c r="T1111" s="225"/>
      <c r="V1111" s="225"/>
      <c r="W1111" s="225"/>
      <c r="X1111" s="499"/>
      <c r="Y1111" s="501"/>
      <c r="Z1111" s="499"/>
    </row>
    <row r="1112" spans="2:26">
      <c r="B1112" s="127" t="s">
        <v>2410</v>
      </c>
      <c r="C1112" s="127" t="s">
        <v>4612</v>
      </c>
      <c r="D1112" s="127"/>
      <c r="E1112" s="127"/>
      <c r="F1112" s="127"/>
      <c r="G1112" s="127"/>
      <c r="H1112" s="127"/>
      <c r="I1112" s="127"/>
      <c r="J1112" s="127"/>
      <c r="K1112" s="304" t="s">
        <v>2412</v>
      </c>
      <c r="L1112" s="125" t="s">
        <v>3218</v>
      </c>
      <c r="M1112" s="564">
        <f>IF(ISERROR(VLOOKUP($B1112,ESTR_PREC!$A$1:$M$6000,4,FALSE))=TRUE,0,VLOOKUP($B1112,ESTR_PREC!$A$1:$M$6000,4,FALSE))</f>
        <v>0</v>
      </c>
      <c r="N1112" s="225"/>
      <c r="O1112" s="560">
        <f>+N1112-M1112</f>
        <v>0</v>
      </c>
      <c r="Q1112" s="225"/>
      <c r="R1112" s="499"/>
      <c r="S1112" s="225"/>
      <c r="T1112" s="225"/>
      <c r="V1112" s="225"/>
      <c r="W1112" s="225"/>
      <c r="X1112" s="499"/>
      <c r="Y1112" s="501"/>
      <c r="Z1112" s="499"/>
    </row>
    <row r="1113" spans="2:26" hidden="1">
      <c r="B1113" s="127" t="s">
        <v>2413</v>
      </c>
      <c r="C1113" s="127" t="s">
        <v>4613</v>
      </c>
      <c r="D1113" s="127"/>
      <c r="E1113" s="127"/>
      <c r="F1113" s="127"/>
      <c r="G1113" s="127"/>
      <c r="H1113" s="127"/>
      <c r="I1113" s="127"/>
      <c r="J1113" s="127"/>
      <c r="K1113" s="304" t="s">
        <v>2414</v>
      </c>
      <c r="L1113" s="125" t="s">
        <v>3218</v>
      </c>
      <c r="M1113" s="343"/>
      <c r="N1113" s="343"/>
      <c r="O1113" s="827"/>
      <c r="Q1113" s="343"/>
      <c r="R1113" s="499"/>
      <c r="S1113" s="815"/>
      <c r="T1113" s="815"/>
      <c r="V1113" s="815"/>
      <c r="W1113" s="815"/>
      <c r="X1113" s="499"/>
      <c r="Y1113" s="501"/>
      <c r="Z1113" s="499"/>
    </row>
    <row r="1114" spans="2:26" hidden="1">
      <c r="B1114" s="127" t="s">
        <v>2415</v>
      </c>
      <c r="C1114" s="127" t="s">
        <v>4614</v>
      </c>
      <c r="D1114" s="127"/>
      <c r="E1114" s="127"/>
      <c r="F1114" s="127"/>
      <c r="G1114" s="127"/>
      <c r="H1114" s="127"/>
      <c r="I1114" s="127"/>
      <c r="J1114" s="127"/>
      <c r="K1114" s="304" t="s">
        <v>2416</v>
      </c>
      <c r="L1114" s="125" t="s">
        <v>3218</v>
      </c>
      <c r="M1114" s="343"/>
      <c r="N1114" s="343"/>
      <c r="O1114" s="827"/>
      <c r="Q1114" s="343"/>
      <c r="R1114" s="499"/>
      <c r="S1114" s="815"/>
      <c r="T1114" s="815"/>
      <c r="V1114" s="815"/>
      <c r="W1114" s="815"/>
      <c r="X1114" s="499"/>
      <c r="Y1114" s="501"/>
      <c r="Z1114" s="499"/>
    </row>
    <row r="1115" spans="2:26" ht="25.5">
      <c r="B1115" s="127" t="s">
        <v>2417</v>
      </c>
      <c r="C1115" s="127" t="s">
        <v>4615</v>
      </c>
      <c r="D1115" s="127"/>
      <c r="E1115" s="127"/>
      <c r="F1115" s="127"/>
      <c r="G1115" s="127"/>
      <c r="H1115" s="127"/>
      <c r="I1115" s="127"/>
      <c r="J1115" s="127"/>
      <c r="K1115" s="304" t="s">
        <v>2418</v>
      </c>
      <c r="L1115" s="125" t="s">
        <v>3218</v>
      </c>
      <c r="M1115" s="564">
        <f>IF(ISERROR(VLOOKUP($B1115,ESTR_PREC!$A$1:$M$6000,4,FALSE))=TRUE,0,VLOOKUP($B1115,ESTR_PREC!$A$1:$M$6000,4,FALSE))</f>
        <v>0</v>
      </c>
      <c r="N1115" s="225"/>
      <c r="O1115" s="560">
        <f>+N1115-M1115</f>
        <v>0</v>
      </c>
      <c r="Q1115" s="225"/>
      <c r="R1115" s="499"/>
      <c r="S1115" s="225"/>
      <c r="T1115" s="225"/>
      <c r="V1115" s="225"/>
      <c r="W1115" s="225"/>
      <c r="X1115" s="499"/>
      <c r="Y1115" s="501"/>
      <c r="Z1115" s="499"/>
    </row>
    <row r="1116" spans="2:26" ht="25.5" hidden="1">
      <c r="B1116" s="127" t="s">
        <v>2419</v>
      </c>
      <c r="C1116" s="127" t="s">
        <v>4616</v>
      </c>
      <c r="D1116" s="127"/>
      <c r="E1116" s="127"/>
      <c r="F1116" s="127"/>
      <c r="G1116" s="127"/>
      <c r="H1116" s="127"/>
      <c r="I1116" s="127"/>
      <c r="J1116" s="127"/>
      <c r="K1116" s="304" t="s">
        <v>2420</v>
      </c>
      <c r="L1116" s="125" t="s">
        <v>3218</v>
      </c>
      <c r="M1116" s="343"/>
      <c r="N1116" s="343"/>
      <c r="O1116" s="827"/>
      <c r="Q1116" s="343"/>
      <c r="R1116" s="499"/>
      <c r="S1116" s="815"/>
      <c r="T1116" s="815"/>
      <c r="V1116" s="815"/>
      <c r="W1116" s="815"/>
      <c r="X1116" s="499"/>
      <c r="Y1116" s="501"/>
      <c r="Z1116" s="499"/>
    </row>
    <row r="1117" spans="2:26" ht="25.5">
      <c r="B1117" s="127" t="s">
        <v>2421</v>
      </c>
      <c r="C1117" s="127" t="s">
        <v>4617</v>
      </c>
      <c r="D1117" s="127"/>
      <c r="E1117" s="127"/>
      <c r="F1117" s="127"/>
      <c r="G1117" s="127"/>
      <c r="H1117" s="127"/>
      <c r="I1117" s="127"/>
      <c r="J1117" s="127"/>
      <c r="K1117" s="304" t="s">
        <v>4007</v>
      </c>
      <c r="L1117" s="125" t="s">
        <v>3218</v>
      </c>
      <c r="M1117" s="564">
        <f>IF(ISERROR(VLOOKUP($B1117,ESTR_PREC!$A$1:$M$6000,4,FALSE))=TRUE,0,VLOOKUP($B1117,ESTR_PREC!$A$1:$M$6000,4,FALSE))</f>
        <v>0</v>
      </c>
      <c r="N1117" s="225"/>
      <c r="O1117" s="560">
        <f>+N1117-M1117</f>
        <v>0</v>
      </c>
      <c r="Q1117" s="225"/>
      <c r="R1117" s="499"/>
      <c r="S1117" s="225"/>
      <c r="T1117" s="225"/>
      <c r="V1117" s="225"/>
      <c r="W1117" s="225"/>
      <c r="X1117" s="499"/>
      <c r="Y1117" s="501"/>
      <c r="Z1117" s="499"/>
    </row>
    <row r="1118" spans="2:26" ht="25.5" hidden="1" customHeight="1">
      <c r="B1118" s="127" t="s">
        <v>2423</v>
      </c>
      <c r="C1118" s="127" t="s">
        <v>4618</v>
      </c>
      <c r="D1118" s="127"/>
      <c r="E1118" s="127"/>
      <c r="F1118" s="127"/>
      <c r="G1118" s="127"/>
      <c r="H1118" s="127"/>
      <c r="I1118" s="127"/>
      <c r="J1118" s="127"/>
      <c r="K1118" s="304" t="s">
        <v>2424</v>
      </c>
      <c r="L1118" s="125" t="s">
        <v>3218</v>
      </c>
      <c r="M1118" s="343"/>
      <c r="N1118" s="343"/>
      <c r="O1118" s="343"/>
      <c r="Q1118" s="343"/>
      <c r="R1118" s="499"/>
      <c r="S1118" s="815"/>
      <c r="T1118" s="815"/>
      <c r="V1118" s="815"/>
      <c r="W1118" s="815"/>
      <c r="X1118" s="499"/>
      <c r="Y1118" s="501"/>
      <c r="Z1118" s="499"/>
    </row>
    <row r="1119" spans="2:26">
      <c r="B1119" s="127" t="s">
        <v>2425</v>
      </c>
      <c r="C1119" s="127" t="s">
        <v>4619</v>
      </c>
      <c r="D1119" s="127"/>
      <c r="E1119" s="127"/>
      <c r="F1119" s="127"/>
      <c r="G1119" s="127"/>
      <c r="H1119" s="127"/>
      <c r="I1119" s="127"/>
      <c r="J1119" s="127"/>
      <c r="K1119" s="304" t="s">
        <v>2426</v>
      </c>
      <c r="L1119" s="125" t="s">
        <v>3218</v>
      </c>
      <c r="M1119" s="564">
        <f>IF(ISERROR(VLOOKUP($B1119,ESTR_PREC!$A$1:$M$6000,4,FALSE))=TRUE,0,VLOOKUP($B1119,ESTR_PREC!$A$1:$M$6000,4,FALSE))</f>
        <v>0</v>
      </c>
      <c r="N1119" s="225"/>
      <c r="O1119" s="560">
        <f>+N1119-M1119</f>
        <v>0</v>
      </c>
      <c r="Q1119" s="225"/>
      <c r="R1119" s="499"/>
      <c r="S1119" s="225"/>
      <c r="T1119" s="225"/>
      <c r="V1119" s="225"/>
      <c r="W1119" s="225"/>
      <c r="X1119" s="499"/>
      <c r="Y1119" s="501"/>
      <c r="Z1119" s="499"/>
    </row>
    <row r="1120" spans="2:26" hidden="1">
      <c r="B1120" s="127" t="s">
        <v>2427</v>
      </c>
      <c r="C1120" s="127" t="s">
        <v>4620</v>
      </c>
      <c r="D1120" s="127"/>
      <c r="E1120" s="127"/>
      <c r="F1120" s="127"/>
      <c r="G1120" s="127"/>
      <c r="H1120" s="127"/>
      <c r="I1120" s="127"/>
      <c r="J1120" s="127"/>
      <c r="K1120" s="304" t="s">
        <v>2428</v>
      </c>
      <c r="L1120" s="125" t="s">
        <v>3218</v>
      </c>
      <c r="M1120" s="343"/>
      <c r="N1120" s="343"/>
      <c r="O1120" s="343"/>
      <c r="Q1120" s="343"/>
      <c r="R1120" s="499"/>
      <c r="S1120" s="815"/>
      <c r="T1120" s="815"/>
      <c r="V1120" s="815"/>
      <c r="W1120" s="225"/>
      <c r="X1120" s="499"/>
      <c r="Y1120" s="501"/>
      <c r="Z1120" s="499"/>
    </row>
    <row r="1121" spans="2:26" ht="25.5" hidden="1" customHeight="1">
      <c r="B1121" s="127" t="s">
        <v>2429</v>
      </c>
      <c r="C1121" s="127" t="s">
        <v>4621</v>
      </c>
      <c r="D1121" s="127"/>
      <c r="E1121" s="127"/>
      <c r="F1121" s="127"/>
      <c r="G1121" s="127"/>
      <c r="H1121" s="127"/>
      <c r="I1121" s="127"/>
      <c r="J1121" s="127"/>
      <c r="K1121" s="304" t="s">
        <v>2430</v>
      </c>
      <c r="L1121" s="125" t="s">
        <v>3218</v>
      </c>
      <c r="M1121" s="343"/>
      <c r="N1121" s="343"/>
      <c r="O1121" s="343"/>
      <c r="Q1121" s="343"/>
      <c r="R1121" s="499"/>
      <c r="S1121" s="815"/>
      <c r="T1121" s="815"/>
      <c r="V1121" s="815"/>
      <c r="W1121" s="815"/>
      <c r="X1121" s="499"/>
      <c r="Y1121" s="501"/>
      <c r="Z1121" s="499"/>
    </row>
    <row r="1122" spans="2:26">
      <c r="B1122" s="127" t="s">
        <v>2431</v>
      </c>
      <c r="C1122" s="127" t="s">
        <v>4622</v>
      </c>
      <c r="D1122" s="127"/>
      <c r="E1122" s="127"/>
      <c r="F1122" s="127"/>
      <c r="G1122" s="127"/>
      <c r="H1122" s="127"/>
      <c r="I1122" s="127"/>
      <c r="J1122" s="127"/>
      <c r="K1122" s="304" t="s">
        <v>2432</v>
      </c>
      <c r="L1122" s="125" t="s">
        <v>3218</v>
      </c>
      <c r="M1122" s="564">
        <f>IF(ISERROR(VLOOKUP($B1122,ESTR_PREC!$A$1:$M$6000,4,FALSE))=TRUE,0,VLOOKUP($B1122,ESTR_PREC!$A$1:$M$6000,4,FALSE))</f>
        <v>0</v>
      </c>
      <c r="N1122" s="225"/>
      <c r="O1122" s="560">
        <f>+N1122-M1122</f>
        <v>0</v>
      </c>
      <c r="Q1122" s="225"/>
      <c r="R1122" s="499"/>
      <c r="S1122" s="225"/>
      <c r="T1122" s="225"/>
      <c r="V1122" s="225"/>
      <c r="W1122" s="225"/>
      <c r="X1122" s="499"/>
      <c r="Y1122" s="501"/>
      <c r="Z1122" s="499"/>
    </row>
    <row r="1123" spans="2:26" ht="15.75">
      <c r="K1123" s="544" t="s">
        <v>3943</v>
      </c>
      <c r="L1123" s="528"/>
      <c r="M1123" s="192"/>
      <c r="N1123" s="192"/>
      <c r="O1123" s="192"/>
      <c r="P1123" s="192"/>
      <c r="Q1123" s="192"/>
      <c r="R1123" s="554"/>
      <c r="S1123" s="192"/>
      <c r="T1123" s="192"/>
      <c r="V1123" s="192"/>
      <c r="W1123" s="192"/>
      <c r="X1123" s="192"/>
      <c r="Y1123" s="501"/>
      <c r="Z1123" s="192"/>
    </row>
    <row r="1124" spans="2:26" ht="16.5" thickBot="1">
      <c r="K1124" s="539"/>
      <c r="L1124" s="528"/>
      <c r="M1124" s="192"/>
      <c r="N1124" s="192"/>
      <c r="O1124" s="192"/>
      <c r="Q1124" s="192"/>
      <c r="R1124" s="554"/>
      <c r="S1124" s="192"/>
      <c r="T1124" s="192"/>
      <c r="V1124" s="192"/>
      <c r="W1124" s="192"/>
      <c r="X1124" s="192"/>
      <c r="Y1124" s="501"/>
      <c r="Z1124" s="192"/>
    </row>
    <row r="1125" spans="2:26" ht="17.25" thickTop="1" thickBot="1">
      <c r="B1125" s="152" t="s">
        <v>2433</v>
      </c>
      <c r="C1125" s="247" t="s">
        <v>4008</v>
      </c>
      <c r="D1125" s="248"/>
      <c r="E1125" s="103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0</v>
      </c>
      <c r="N1125" s="154">
        <f>SUM(N1128:N1196)</f>
        <v>0</v>
      </c>
      <c r="O1125" s="298">
        <f>+N1125-M1125</f>
        <v>0</v>
      </c>
      <c r="Q1125" s="154">
        <f>SUM(Q1128:Q1196)</f>
        <v>0</v>
      </c>
      <c r="R1125" s="519"/>
      <c r="S1125" s="154">
        <f>SUM(S1128:S1196)</f>
        <v>0</v>
      </c>
      <c r="T1125" s="154">
        <f>SUM(T1128:T1196)</f>
        <v>0</v>
      </c>
      <c r="V1125" s="154">
        <f>SUM(V1128:V1196)</f>
        <v>0</v>
      </c>
      <c r="W1125" s="154">
        <f>SUM(W1128:W1196)</f>
        <v>0</v>
      </c>
      <c r="X1125" s="519"/>
      <c r="Y1125" s="501"/>
      <c r="Z1125" s="519"/>
    </row>
    <row r="1126" spans="2:26" ht="9" customHeight="1" thickTop="1" thickBot="1">
      <c r="K1126" s="540"/>
      <c r="M1126" s="265"/>
      <c r="N1126" s="379"/>
      <c r="Q1126" s="379"/>
      <c r="R1126" s="554"/>
      <c r="X1126" s="501"/>
      <c r="Y1126" s="501"/>
      <c r="Z1126" s="501"/>
    </row>
    <row r="1127" spans="2:26" ht="39" thickBot="1">
      <c r="B1127" s="102" t="s">
        <v>3221</v>
      </c>
      <c r="C1127" s="245" t="s">
        <v>48</v>
      </c>
      <c r="D1127" s="245"/>
      <c r="E1127" s="246"/>
      <c r="F1127" s="246"/>
      <c r="G1127" s="246"/>
      <c r="H1127" s="246"/>
      <c r="I1127" s="246"/>
      <c r="J1127" s="246"/>
      <c r="K1127" s="322" t="s">
        <v>3894</v>
      </c>
      <c r="L1127" s="135"/>
      <c r="M1127" s="328" t="str">
        <f>+$M$10</f>
        <v>Valore netto al 31/12/2017</v>
      </c>
      <c r="N1127" s="779" t="str">
        <f>N$10</f>
        <v>Valore netto al 31/12/2018</v>
      </c>
      <c r="O1127" s="779" t="s">
        <v>4064</v>
      </c>
      <c r="P1127" s="806"/>
      <c r="Q1127" s="779" t="str">
        <f>Q$10</f>
        <v>Prechiusura al ° trimestre 2018</v>
      </c>
      <c r="R1127" s="514"/>
      <c r="S1127" s="1145" t="str">
        <f>S$330</f>
        <v>Costi da utilizzo contributi 2018</v>
      </c>
      <c r="T1127" s="1143" t="str">
        <f>T$330</f>
        <v>Costi da utilizzo contributi DI CUI SOCIO-SAN</v>
      </c>
      <c r="U1127" s="1144"/>
      <c r="V1127" s="1142" t="str">
        <f>V$330</f>
        <v>Costi da contributi 2018</v>
      </c>
      <c r="W1127" s="1143" t="str">
        <f>W$330</f>
        <v>Costi da contributi DI CUI SOCIO-SAN</v>
      </c>
      <c r="X1127" s="681"/>
      <c r="Y1127" s="501"/>
      <c r="Z1127" s="681"/>
    </row>
    <row r="1128" spans="2:26" ht="25.5">
      <c r="B1128" s="127" t="s">
        <v>2435</v>
      </c>
      <c r="C1128" s="127" t="s">
        <v>4009</v>
      </c>
      <c r="D1128" s="127"/>
      <c r="E1128" s="127"/>
      <c r="F1128" s="127"/>
      <c r="G1128" s="127"/>
      <c r="H1128" s="127"/>
      <c r="I1128" s="127"/>
      <c r="J1128" s="127"/>
      <c r="K1128" s="23" t="s">
        <v>2437</v>
      </c>
      <c r="L1128" s="125" t="s">
        <v>3218</v>
      </c>
      <c r="M1128" s="564">
        <f>IF(ISERROR(VLOOKUP($B1128,ESTR_PREC!$A$1:$M$6000,4,FALSE))=TRUE,0,VLOOKUP($B1128,ESTR_PREC!$A$1:$M$6000,4,FALSE))</f>
        <v>0</v>
      </c>
      <c r="N1128" s="225"/>
      <c r="O1128" s="560">
        <f t="shared" ref="O1128:O1134" si="37">+N1128-M1128</f>
        <v>0</v>
      </c>
      <c r="Q1128" s="225"/>
      <c r="R1128" s="499"/>
      <c r="S1128" s="225"/>
      <c r="T1128" s="225"/>
      <c r="V1128" s="225"/>
      <c r="W1128" s="225"/>
      <c r="X1128" s="499"/>
      <c r="Y1128" s="501"/>
      <c r="Z1128" s="499"/>
    </row>
    <row r="1129" spans="2:26" ht="25.5">
      <c r="B1129" s="127" t="s">
        <v>2438</v>
      </c>
      <c r="C1129" s="127" t="s">
        <v>4010</v>
      </c>
      <c r="D1129" s="127"/>
      <c r="E1129" s="127"/>
      <c r="F1129" s="127"/>
      <c r="G1129" s="127"/>
      <c r="H1129" s="127"/>
      <c r="I1129" s="127"/>
      <c r="J1129" s="127"/>
      <c r="K1129" s="23" t="s">
        <v>2439</v>
      </c>
      <c r="L1129" s="125" t="s">
        <v>3218</v>
      </c>
      <c r="M1129" s="564">
        <f>IF(ISERROR(VLOOKUP($B1129,ESTR_PREC!$A$1:$M$6000,4,FALSE))=TRUE,0,VLOOKUP($B1129,ESTR_PREC!$A$1:$M$6000,4,FALSE))</f>
        <v>0</v>
      </c>
      <c r="N1129" s="225"/>
      <c r="O1129" s="560">
        <f t="shared" si="37"/>
        <v>0</v>
      </c>
      <c r="Q1129" s="225"/>
      <c r="R1129" s="499"/>
      <c r="S1129" s="225"/>
      <c r="T1129" s="225"/>
      <c r="V1129" s="225"/>
      <c r="W1129" s="225"/>
      <c r="X1129" s="499"/>
      <c r="Y1129" s="501"/>
      <c r="Z1129" s="499"/>
    </row>
    <row r="1130" spans="2:26" ht="25.5">
      <c r="B1130" s="239" t="s">
        <v>2440</v>
      </c>
      <c r="C1130" s="371" t="s">
        <v>4011</v>
      </c>
      <c r="D1130" s="124"/>
      <c r="E1130" s="124"/>
      <c r="F1130" s="124"/>
      <c r="G1130" s="124"/>
      <c r="H1130" s="124"/>
      <c r="I1130" s="124"/>
      <c r="J1130" s="124"/>
      <c r="K1130" s="23" t="s">
        <v>2441</v>
      </c>
      <c r="L1130" s="370" t="s">
        <v>3218</v>
      </c>
      <c r="M1130" s="564">
        <f>IF(ISERROR(VLOOKUP($B1130,ESTR_PREC!$A$1:$M$6000,4,FALSE))=TRUE,0,VLOOKUP($B1130,ESTR_PREC!$A$1:$M$6000,4,FALSE))</f>
        <v>0</v>
      </c>
      <c r="N1130" s="225"/>
      <c r="O1130" s="560">
        <f t="shared" si="37"/>
        <v>0</v>
      </c>
      <c r="Q1130" s="225"/>
      <c r="R1130" s="499"/>
      <c r="S1130" s="225"/>
      <c r="T1130" s="225"/>
      <c r="V1130" s="225"/>
      <c r="W1130" s="225"/>
      <c r="X1130" s="499"/>
      <c r="Y1130" s="501"/>
      <c r="Z1130" s="499"/>
    </row>
    <row r="1131" spans="2:26" ht="25.5">
      <c r="B1131" s="127" t="s">
        <v>2442</v>
      </c>
      <c r="C1131" s="127" t="s">
        <v>4012</v>
      </c>
      <c r="D1131" s="127"/>
      <c r="E1131" s="127"/>
      <c r="F1131" s="127"/>
      <c r="G1131" s="127"/>
      <c r="H1131" s="127"/>
      <c r="I1131" s="127"/>
      <c r="J1131" s="127"/>
      <c r="K1131" s="23" t="s">
        <v>2443</v>
      </c>
      <c r="L1131" s="125" t="s">
        <v>3218</v>
      </c>
      <c r="M1131" s="564">
        <f>IF(ISERROR(VLOOKUP($B1131,ESTR_PREC!$A$1:$M$6000,4,FALSE))=TRUE,0,VLOOKUP($B1131,ESTR_PREC!$A$1:$M$6000,4,FALSE))</f>
        <v>0</v>
      </c>
      <c r="N1131" s="225"/>
      <c r="O1131" s="560">
        <f t="shared" si="37"/>
        <v>0</v>
      </c>
      <c r="Q1131" s="225"/>
      <c r="R1131" s="499"/>
      <c r="S1131" s="225"/>
      <c r="T1131" s="225"/>
      <c r="V1131" s="225"/>
      <c r="W1131" s="225"/>
      <c r="X1131" s="499"/>
      <c r="Y1131" s="501"/>
      <c r="Z1131" s="499"/>
    </row>
    <row r="1132" spans="2:26" ht="38.25">
      <c r="B1132" s="127" t="s">
        <v>2444</v>
      </c>
      <c r="C1132" s="127" t="s">
        <v>4013</v>
      </c>
      <c r="D1132" s="127"/>
      <c r="E1132" s="127"/>
      <c r="F1132" s="127"/>
      <c r="G1132" s="127"/>
      <c r="H1132" s="127"/>
      <c r="I1132" s="127"/>
      <c r="J1132" s="127"/>
      <c r="K1132" s="23" t="s">
        <v>2445</v>
      </c>
      <c r="L1132" s="125" t="s">
        <v>3218</v>
      </c>
      <c r="M1132" s="564">
        <f>IF(ISERROR(VLOOKUP($B1132,ESTR_PREC!$A$1:$M$6000,4,FALSE))=TRUE,0,VLOOKUP($B1132,ESTR_PREC!$A$1:$M$6000,4,FALSE))</f>
        <v>0</v>
      </c>
      <c r="N1132" s="225"/>
      <c r="O1132" s="560">
        <f t="shared" si="37"/>
        <v>0</v>
      </c>
      <c r="Q1132" s="225"/>
      <c r="R1132" s="499"/>
      <c r="S1132" s="225"/>
      <c r="T1132" s="225"/>
      <c r="V1132" s="225"/>
      <c r="W1132" s="225"/>
      <c r="X1132" s="499"/>
      <c r="Y1132" s="501"/>
      <c r="Z1132" s="499"/>
    </row>
    <row r="1133" spans="2:26" ht="25.5">
      <c r="B1133" s="127" t="s">
        <v>2446</v>
      </c>
      <c r="C1133" s="127" t="s">
        <v>4014</v>
      </c>
      <c r="D1133" s="127"/>
      <c r="E1133" s="127"/>
      <c r="F1133" s="127"/>
      <c r="G1133" s="127"/>
      <c r="H1133" s="127"/>
      <c r="I1133" s="127"/>
      <c r="J1133" s="127"/>
      <c r="K1133" s="23" t="s">
        <v>2447</v>
      </c>
      <c r="L1133" s="125" t="s">
        <v>3218</v>
      </c>
      <c r="M1133" s="564">
        <f>IF(ISERROR(VLOOKUP($B1133,ESTR_PREC!$A$1:$M$6000,4,FALSE))=TRUE,0,VLOOKUP($B1133,ESTR_PREC!$A$1:$M$6000,4,FALSE))</f>
        <v>0</v>
      </c>
      <c r="N1133" s="225"/>
      <c r="O1133" s="560">
        <f t="shared" si="37"/>
        <v>0</v>
      </c>
      <c r="Q1133" s="225"/>
      <c r="R1133" s="499"/>
      <c r="S1133" s="225"/>
      <c r="T1133" s="225"/>
      <c r="V1133" s="225"/>
      <c r="W1133" s="225"/>
      <c r="X1133" s="499"/>
      <c r="Y1133" s="501"/>
      <c r="Z1133" s="499"/>
    </row>
    <row r="1134" spans="2:26" ht="25.5">
      <c r="B1134" s="127" t="s">
        <v>2448</v>
      </c>
      <c r="C1134" s="127" t="s">
        <v>4015</v>
      </c>
      <c r="D1134" s="127"/>
      <c r="E1134" s="127"/>
      <c r="F1134" s="127"/>
      <c r="G1134" s="127"/>
      <c r="H1134" s="127"/>
      <c r="I1134" s="127"/>
      <c r="J1134" s="127"/>
      <c r="K1134" s="23" t="s">
        <v>4016</v>
      </c>
      <c r="L1134" s="125" t="s">
        <v>3218</v>
      </c>
      <c r="M1134" s="564">
        <f>IF(ISERROR(VLOOKUP($B1134,ESTR_PREC!$A$1:$M$6000,4,FALSE))=TRUE,0,VLOOKUP($B1134,ESTR_PREC!$A$1:$M$6000,4,FALSE))</f>
        <v>0</v>
      </c>
      <c r="N1134" s="225"/>
      <c r="O1134" s="560">
        <f t="shared" si="37"/>
        <v>0</v>
      </c>
      <c r="Q1134" s="225"/>
      <c r="R1134" s="499"/>
      <c r="S1134" s="225"/>
      <c r="T1134" s="225"/>
      <c r="V1134" s="225"/>
      <c r="W1134" s="225"/>
      <c r="X1134" s="499"/>
      <c r="Y1134" s="501"/>
      <c r="Z1134" s="499"/>
    </row>
    <row r="1135" spans="2:26" ht="25.5" hidden="1" customHeight="1">
      <c r="B1135" s="127" t="s">
        <v>2450</v>
      </c>
      <c r="C1135" s="127" t="s">
        <v>4017</v>
      </c>
      <c r="D1135" s="127"/>
      <c r="E1135" s="127"/>
      <c r="F1135" s="127"/>
      <c r="G1135" s="127"/>
      <c r="H1135" s="127"/>
      <c r="I1135" s="127"/>
      <c r="J1135" s="127"/>
      <c r="K1135" s="23" t="s">
        <v>2451</v>
      </c>
      <c r="L1135" s="125" t="s">
        <v>3218</v>
      </c>
      <c r="M1135" s="343"/>
      <c r="N1135" s="343"/>
      <c r="O1135" s="343"/>
      <c r="Q1135" s="343"/>
      <c r="R1135" s="499"/>
      <c r="S1135" s="815"/>
      <c r="T1135" s="815"/>
      <c r="V1135" s="815"/>
      <c r="W1135" s="815"/>
      <c r="X1135" s="499"/>
      <c r="Y1135" s="501"/>
      <c r="Z1135" s="499"/>
    </row>
    <row r="1136" spans="2:26" ht="25.5">
      <c r="B1136" s="127" t="s">
        <v>2452</v>
      </c>
      <c r="C1136" s="127" t="s">
        <v>4018</v>
      </c>
      <c r="D1136" s="127"/>
      <c r="E1136" s="127"/>
      <c r="F1136" s="127"/>
      <c r="G1136" s="127"/>
      <c r="H1136" s="127"/>
      <c r="I1136" s="127"/>
      <c r="J1136" s="127"/>
      <c r="K1136" s="23" t="s">
        <v>2453</v>
      </c>
      <c r="L1136" s="125" t="s">
        <v>3218</v>
      </c>
      <c r="M1136" s="564">
        <f>IF(ISERROR(VLOOKUP($B1136,ESTR_PREC!$A$1:$M$6000,4,FALSE))=TRUE,0,VLOOKUP($B1136,ESTR_PREC!$A$1:$M$6000,4,FALSE))</f>
        <v>0</v>
      </c>
      <c r="N1136" s="225"/>
      <c r="O1136" s="560">
        <f>+N1136-M1136</f>
        <v>0</v>
      </c>
      <c r="Q1136" s="225"/>
      <c r="R1136" s="499"/>
      <c r="S1136" s="225"/>
      <c r="T1136" s="225"/>
      <c r="V1136" s="225"/>
      <c r="W1136" s="225"/>
      <c r="X1136" s="499"/>
      <c r="Y1136" s="501"/>
      <c r="Z1136" s="499"/>
    </row>
    <row r="1137" spans="2:26" ht="25.5">
      <c r="B1137" s="127" t="s">
        <v>2454</v>
      </c>
      <c r="C1137" s="127" t="s">
        <v>4019</v>
      </c>
      <c r="D1137" s="127"/>
      <c r="E1137" s="127"/>
      <c r="F1137" s="127"/>
      <c r="G1137" s="127"/>
      <c r="H1137" s="127"/>
      <c r="I1137" s="127"/>
      <c r="J1137" s="127"/>
      <c r="K1137" s="23" t="s">
        <v>2455</v>
      </c>
      <c r="L1137" s="125" t="s">
        <v>3218</v>
      </c>
      <c r="M1137" s="564">
        <f>IF(ISERROR(VLOOKUP($B1137,ESTR_PREC!$A$1:$M$6000,4,FALSE))=TRUE,0,VLOOKUP($B1137,ESTR_PREC!$A$1:$M$6000,4,FALSE))</f>
        <v>0</v>
      </c>
      <c r="N1137" s="225"/>
      <c r="O1137" s="560">
        <f>+N1137-M1137</f>
        <v>0</v>
      </c>
      <c r="Q1137" s="225"/>
      <c r="R1137" s="499"/>
      <c r="S1137" s="225"/>
      <c r="T1137" s="225"/>
      <c r="V1137" s="225"/>
      <c r="W1137" s="225"/>
      <c r="X1137" s="499"/>
      <c r="Y1137" s="501"/>
      <c r="Z1137" s="499"/>
    </row>
    <row r="1138" spans="2:26" ht="25.5" hidden="1" customHeight="1">
      <c r="B1138" s="127" t="s">
        <v>2456</v>
      </c>
      <c r="C1138" s="127" t="s">
        <v>4020</v>
      </c>
      <c r="D1138" s="127"/>
      <c r="E1138" s="127"/>
      <c r="F1138" s="127"/>
      <c r="G1138" s="127"/>
      <c r="H1138" s="127"/>
      <c r="I1138" s="127"/>
      <c r="J1138" s="127"/>
      <c r="K1138" s="23" t="s">
        <v>2457</v>
      </c>
      <c r="L1138" s="125" t="s">
        <v>3218</v>
      </c>
      <c r="M1138" s="343"/>
      <c r="N1138" s="343"/>
      <c r="O1138" s="343"/>
      <c r="Q1138" s="343"/>
      <c r="R1138" s="499"/>
      <c r="S1138" s="815"/>
      <c r="T1138" s="815"/>
      <c r="V1138" s="815"/>
      <c r="W1138" s="815"/>
      <c r="X1138" s="499"/>
      <c r="Y1138" s="501"/>
      <c r="Z1138" s="499"/>
    </row>
    <row r="1139" spans="2:26" ht="25.5">
      <c r="B1139" s="127" t="s">
        <v>2458</v>
      </c>
      <c r="C1139" s="127" t="s">
        <v>4021</v>
      </c>
      <c r="D1139" s="127"/>
      <c r="E1139" s="127"/>
      <c r="F1139" s="127"/>
      <c r="G1139" s="127"/>
      <c r="H1139" s="127"/>
      <c r="I1139" s="127"/>
      <c r="J1139" s="127"/>
      <c r="K1139" s="23" t="s">
        <v>2459</v>
      </c>
      <c r="L1139" s="125" t="s">
        <v>3218</v>
      </c>
      <c r="M1139" s="564">
        <f>IF(ISERROR(VLOOKUP($B1139,ESTR_PREC!$A$1:$M$6000,4,FALSE))=TRUE,0,VLOOKUP($B1139,ESTR_PREC!$A$1:$M$6000,4,FALSE))</f>
        <v>0</v>
      </c>
      <c r="N1139" s="225"/>
      <c r="O1139" s="560">
        <f t="shared" ref="O1139:O1146" si="38">+N1139-M1139</f>
        <v>0</v>
      </c>
      <c r="Q1139" s="225"/>
      <c r="R1139" s="499"/>
      <c r="S1139" s="225"/>
      <c r="T1139" s="225"/>
      <c r="V1139" s="225"/>
      <c r="W1139" s="225"/>
      <c r="X1139" s="499"/>
      <c r="Y1139" s="501"/>
      <c r="Z1139" s="499"/>
    </row>
    <row r="1140" spans="2:26" ht="25.5">
      <c r="B1140" s="127" t="s">
        <v>2460</v>
      </c>
      <c r="C1140" s="127" t="s">
        <v>4624</v>
      </c>
      <c r="D1140" s="127"/>
      <c r="E1140" s="127"/>
      <c r="F1140" s="127"/>
      <c r="G1140" s="127"/>
      <c r="H1140" s="127"/>
      <c r="I1140" s="127"/>
      <c r="J1140" s="127"/>
      <c r="K1140" s="304" t="s">
        <v>2462</v>
      </c>
      <c r="L1140" s="125" t="s">
        <v>3218</v>
      </c>
      <c r="M1140" s="564">
        <f>IF(ISERROR(VLOOKUP($B1140,ESTR_PREC!$A$1:$M$6000,4,FALSE))=TRUE,0,VLOOKUP($B1140,ESTR_PREC!$A$1:$M$6000,4,FALSE))</f>
        <v>0</v>
      </c>
      <c r="N1140" s="225"/>
      <c r="O1140" s="560">
        <f t="shared" si="38"/>
        <v>0</v>
      </c>
      <c r="Q1140" s="225"/>
      <c r="R1140" s="499"/>
      <c r="S1140" s="225"/>
      <c r="T1140" s="225"/>
      <c r="V1140" s="225"/>
      <c r="W1140" s="225"/>
      <c r="X1140" s="499"/>
      <c r="Y1140" s="501"/>
      <c r="Z1140" s="499"/>
    </row>
    <row r="1141" spans="2:26" ht="25.5">
      <c r="B1141" s="127" t="s">
        <v>2463</v>
      </c>
      <c r="C1141" s="127" t="s">
        <v>4625</v>
      </c>
      <c r="D1141" s="127"/>
      <c r="E1141" s="127"/>
      <c r="F1141" s="127"/>
      <c r="G1141" s="127"/>
      <c r="H1141" s="127"/>
      <c r="I1141" s="127"/>
      <c r="J1141" s="127"/>
      <c r="K1141" s="304" t="s">
        <v>2464</v>
      </c>
      <c r="L1141" s="125" t="s">
        <v>3218</v>
      </c>
      <c r="M1141" s="564">
        <f>IF(ISERROR(VLOOKUP($B1141,ESTR_PREC!$A$1:$M$6000,4,FALSE))=TRUE,0,VLOOKUP($B1141,ESTR_PREC!$A$1:$M$6000,4,FALSE))</f>
        <v>0</v>
      </c>
      <c r="N1141" s="225"/>
      <c r="O1141" s="560">
        <f t="shared" si="38"/>
        <v>0</v>
      </c>
      <c r="Q1141" s="225"/>
      <c r="R1141" s="499"/>
      <c r="S1141" s="225"/>
      <c r="T1141" s="225"/>
      <c r="V1141" s="225"/>
      <c r="W1141" s="225"/>
      <c r="X1141" s="499"/>
      <c r="Y1141" s="501"/>
      <c r="Z1141" s="499"/>
    </row>
    <row r="1142" spans="2:26" ht="25.5">
      <c r="B1142" s="239" t="s">
        <v>2465</v>
      </c>
      <c r="C1142" s="124" t="s">
        <v>4022</v>
      </c>
      <c r="D1142" s="124"/>
      <c r="E1142" s="124"/>
      <c r="F1142" s="124"/>
      <c r="G1142" s="124"/>
      <c r="H1142" s="124"/>
      <c r="I1142" s="124"/>
      <c r="J1142" s="124"/>
      <c r="K1142" s="369" t="s">
        <v>2466</v>
      </c>
      <c r="L1142" s="370" t="s">
        <v>3218</v>
      </c>
      <c r="M1142" s="564">
        <f>IF(ISERROR(VLOOKUP($B1142,ESTR_PREC!$A$1:$M$6000,4,FALSE))=TRUE,0,VLOOKUP($B1142,ESTR_PREC!$A$1:$M$6000,4,FALSE))</f>
        <v>0</v>
      </c>
      <c r="N1142" s="225"/>
      <c r="O1142" s="560">
        <f t="shared" si="38"/>
        <v>0</v>
      </c>
      <c r="Q1142" s="225"/>
      <c r="R1142" s="499"/>
      <c r="S1142" s="225"/>
      <c r="T1142" s="225"/>
      <c r="V1142" s="225"/>
      <c r="W1142" s="225"/>
      <c r="X1142" s="499"/>
      <c r="Y1142" s="501"/>
      <c r="Z1142" s="499"/>
    </row>
    <row r="1143" spans="2:26" ht="25.5">
      <c r="B1143" s="127" t="s">
        <v>2467</v>
      </c>
      <c r="C1143" s="127" t="s">
        <v>4626</v>
      </c>
      <c r="D1143" s="127"/>
      <c r="E1143" s="127"/>
      <c r="F1143" s="127"/>
      <c r="G1143" s="127"/>
      <c r="H1143" s="127"/>
      <c r="I1143" s="127"/>
      <c r="J1143" s="127"/>
      <c r="K1143" s="304" t="s">
        <v>2468</v>
      </c>
      <c r="L1143" s="125" t="s">
        <v>3218</v>
      </c>
      <c r="M1143" s="564">
        <f>IF(ISERROR(VLOOKUP($B1143,ESTR_PREC!$A$1:$M$6000,4,FALSE))=TRUE,0,VLOOKUP($B1143,ESTR_PREC!$A$1:$M$6000,4,FALSE))</f>
        <v>0</v>
      </c>
      <c r="N1143" s="225"/>
      <c r="O1143" s="560">
        <f t="shared" si="38"/>
        <v>0</v>
      </c>
      <c r="Q1143" s="225"/>
      <c r="R1143" s="499"/>
      <c r="S1143" s="225"/>
      <c r="T1143" s="225"/>
      <c r="V1143" s="225"/>
      <c r="W1143" s="225"/>
      <c r="X1143" s="499"/>
      <c r="Y1143" s="501"/>
      <c r="Z1143" s="499"/>
    </row>
    <row r="1144" spans="2:26" ht="38.25">
      <c r="B1144" s="127" t="s">
        <v>2469</v>
      </c>
      <c r="C1144" s="127" t="s">
        <v>4627</v>
      </c>
      <c r="D1144" s="127"/>
      <c r="E1144" s="127"/>
      <c r="F1144" s="127"/>
      <c r="G1144" s="127"/>
      <c r="H1144" s="127"/>
      <c r="I1144" s="127"/>
      <c r="J1144" s="127"/>
      <c r="K1144" s="304" t="s">
        <v>2470</v>
      </c>
      <c r="L1144" s="125" t="s">
        <v>3218</v>
      </c>
      <c r="M1144" s="564">
        <f>IF(ISERROR(VLOOKUP($B1144,ESTR_PREC!$A$1:$M$6000,4,FALSE))=TRUE,0,VLOOKUP($B1144,ESTR_PREC!$A$1:$M$6000,4,FALSE))</f>
        <v>0</v>
      </c>
      <c r="N1144" s="225"/>
      <c r="O1144" s="560">
        <f t="shared" si="38"/>
        <v>0</v>
      </c>
      <c r="Q1144" s="225"/>
      <c r="R1144" s="499"/>
      <c r="S1144" s="225"/>
      <c r="T1144" s="225"/>
      <c r="V1144" s="225"/>
      <c r="W1144" s="225"/>
      <c r="X1144" s="499"/>
      <c r="Y1144" s="501"/>
      <c r="Z1144" s="499"/>
    </row>
    <row r="1145" spans="2:26" ht="25.5">
      <c r="B1145" s="127" t="s">
        <v>2471</v>
      </c>
      <c r="C1145" s="127" t="s">
        <v>4628</v>
      </c>
      <c r="D1145" s="127"/>
      <c r="E1145" s="127"/>
      <c r="F1145" s="127"/>
      <c r="G1145" s="127"/>
      <c r="H1145" s="127"/>
      <c r="I1145" s="127"/>
      <c r="J1145" s="127"/>
      <c r="K1145" s="304" t="s">
        <v>2472</v>
      </c>
      <c r="L1145" s="125" t="s">
        <v>3218</v>
      </c>
      <c r="M1145" s="564">
        <f>IF(ISERROR(VLOOKUP($B1145,ESTR_PREC!$A$1:$M$6000,4,FALSE))=TRUE,0,VLOOKUP($B1145,ESTR_PREC!$A$1:$M$6000,4,FALSE))</f>
        <v>0</v>
      </c>
      <c r="N1145" s="225"/>
      <c r="O1145" s="560">
        <f t="shared" si="38"/>
        <v>0</v>
      </c>
      <c r="Q1145" s="225"/>
      <c r="R1145" s="499"/>
      <c r="S1145" s="225"/>
      <c r="T1145" s="225"/>
      <c r="V1145" s="225"/>
      <c r="W1145" s="225"/>
      <c r="X1145" s="499"/>
      <c r="Y1145" s="501"/>
      <c r="Z1145" s="499"/>
    </row>
    <row r="1146" spans="2:26" ht="25.5">
      <c r="B1146" s="127" t="s">
        <v>2473</v>
      </c>
      <c r="C1146" s="127" t="s">
        <v>4629</v>
      </c>
      <c r="D1146" s="127"/>
      <c r="E1146" s="127"/>
      <c r="F1146" s="127"/>
      <c r="G1146" s="127"/>
      <c r="H1146" s="127"/>
      <c r="I1146" s="127"/>
      <c r="J1146" s="127"/>
      <c r="K1146" s="304" t="s">
        <v>4023</v>
      </c>
      <c r="L1146" s="125" t="s">
        <v>3218</v>
      </c>
      <c r="M1146" s="564">
        <f>IF(ISERROR(VLOOKUP($B1146,ESTR_PREC!$A$1:$M$6000,4,FALSE))=TRUE,0,VLOOKUP($B1146,ESTR_PREC!$A$1:$M$6000,4,FALSE))</f>
        <v>0</v>
      </c>
      <c r="N1146" s="225"/>
      <c r="O1146" s="560">
        <f t="shared" si="38"/>
        <v>0</v>
      </c>
      <c r="Q1146" s="225"/>
      <c r="R1146" s="499"/>
      <c r="S1146" s="225"/>
      <c r="T1146" s="225"/>
      <c r="V1146" s="225"/>
      <c r="W1146" s="225"/>
      <c r="X1146" s="499"/>
      <c r="Y1146" s="501"/>
      <c r="Z1146" s="499"/>
    </row>
    <row r="1147" spans="2:26" ht="25.5" hidden="1" customHeight="1">
      <c r="B1147" s="127" t="s">
        <v>2475</v>
      </c>
      <c r="C1147" s="127" t="s">
        <v>4630</v>
      </c>
      <c r="D1147" s="127"/>
      <c r="E1147" s="127"/>
      <c r="F1147" s="127"/>
      <c r="G1147" s="127"/>
      <c r="H1147" s="127"/>
      <c r="I1147" s="127"/>
      <c r="J1147" s="127"/>
      <c r="K1147" s="304" t="s">
        <v>2476</v>
      </c>
      <c r="L1147" s="125" t="s">
        <v>3218</v>
      </c>
      <c r="M1147" s="343"/>
      <c r="N1147" s="343"/>
      <c r="O1147" s="343"/>
      <c r="Q1147" s="343"/>
      <c r="R1147" s="499"/>
      <c r="S1147" s="815"/>
      <c r="T1147" s="815"/>
      <c r="V1147" s="815"/>
      <c r="W1147" s="815"/>
      <c r="X1147" s="499"/>
      <c r="Y1147" s="501"/>
      <c r="Z1147" s="499"/>
    </row>
    <row r="1148" spans="2:26" ht="25.5">
      <c r="B1148" s="127" t="s">
        <v>2477</v>
      </c>
      <c r="C1148" s="127" t="s">
        <v>4631</v>
      </c>
      <c r="D1148" s="127"/>
      <c r="E1148" s="127"/>
      <c r="F1148" s="127"/>
      <c r="G1148" s="127"/>
      <c r="H1148" s="127"/>
      <c r="I1148" s="127"/>
      <c r="J1148" s="127"/>
      <c r="K1148" s="304" t="s">
        <v>2478</v>
      </c>
      <c r="L1148" s="125" t="s">
        <v>3218</v>
      </c>
      <c r="M1148" s="564">
        <f>IF(ISERROR(VLOOKUP($B1148,ESTR_PREC!$A$1:$M$6000,4,FALSE))=TRUE,0,VLOOKUP($B1148,ESTR_PREC!$A$1:$M$6000,4,FALSE))</f>
        <v>0</v>
      </c>
      <c r="N1148" s="225"/>
      <c r="O1148" s="560">
        <f>+N1148-M1148</f>
        <v>0</v>
      </c>
      <c r="Q1148" s="225"/>
      <c r="R1148" s="499"/>
      <c r="S1148" s="225"/>
      <c r="T1148" s="225"/>
      <c r="V1148" s="225"/>
      <c r="W1148" s="225"/>
      <c r="X1148" s="499"/>
      <c r="Y1148" s="501"/>
      <c r="Z1148" s="499"/>
    </row>
    <row r="1149" spans="2:26" ht="25.5">
      <c r="B1149" s="127" t="s">
        <v>2479</v>
      </c>
      <c r="C1149" s="127" t="s">
        <v>4632</v>
      </c>
      <c r="D1149" s="127"/>
      <c r="E1149" s="127"/>
      <c r="F1149" s="127"/>
      <c r="G1149" s="127"/>
      <c r="H1149" s="127"/>
      <c r="I1149" s="127"/>
      <c r="J1149" s="127"/>
      <c r="K1149" s="304" t="s">
        <v>2480</v>
      </c>
      <c r="L1149" s="125" t="s">
        <v>3218</v>
      </c>
      <c r="M1149" s="564">
        <f>IF(ISERROR(VLOOKUP($B1149,ESTR_PREC!$A$1:$M$6000,4,FALSE))=TRUE,0,VLOOKUP($B1149,ESTR_PREC!$A$1:$M$6000,4,FALSE))</f>
        <v>0</v>
      </c>
      <c r="N1149" s="225"/>
      <c r="O1149" s="560">
        <f>+N1149-M1149</f>
        <v>0</v>
      </c>
      <c r="Q1149" s="225"/>
      <c r="R1149" s="499"/>
      <c r="S1149" s="225"/>
      <c r="T1149" s="225"/>
      <c r="V1149" s="225"/>
      <c r="W1149" s="225"/>
      <c r="X1149" s="499"/>
      <c r="Y1149" s="501"/>
      <c r="Z1149" s="499"/>
    </row>
    <row r="1150" spans="2:26" ht="25.5" hidden="1" customHeight="1">
      <c r="B1150" s="127" t="s">
        <v>2481</v>
      </c>
      <c r="C1150" s="127" t="s">
        <v>4633</v>
      </c>
      <c r="D1150" s="127"/>
      <c r="E1150" s="127"/>
      <c r="F1150" s="127"/>
      <c r="G1150" s="127"/>
      <c r="H1150" s="127"/>
      <c r="I1150" s="127"/>
      <c r="J1150" s="127"/>
      <c r="K1150" s="304" t="s">
        <v>2482</v>
      </c>
      <c r="L1150" s="125" t="s">
        <v>3218</v>
      </c>
      <c r="M1150" s="343"/>
      <c r="N1150" s="343"/>
      <c r="O1150" s="343"/>
      <c r="Q1150" s="343"/>
      <c r="R1150" s="499"/>
      <c r="S1150" s="815"/>
      <c r="T1150" s="815"/>
      <c r="V1150" s="815"/>
      <c r="W1150" s="815"/>
      <c r="X1150" s="499"/>
      <c r="Y1150" s="501"/>
      <c r="Z1150" s="499"/>
    </row>
    <row r="1151" spans="2:26" ht="25.5">
      <c r="B1151" s="127" t="s">
        <v>2483</v>
      </c>
      <c r="C1151" s="127" t="s">
        <v>4634</v>
      </c>
      <c r="D1151" s="127"/>
      <c r="E1151" s="127"/>
      <c r="F1151" s="127"/>
      <c r="G1151" s="127"/>
      <c r="H1151" s="127"/>
      <c r="I1151" s="127"/>
      <c r="J1151" s="127"/>
      <c r="K1151" s="304" t="s">
        <v>2484</v>
      </c>
      <c r="L1151" s="125" t="s">
        <v>3218</v>
      </c>
      <c r="M1151" s="564">
        <f>IF(ISERROR(VLOOKUP($B1151,ESTR_PREC!$A$1:$M$6000,4,FALSE))=TRUE,0,VLOOKUP($B1151,ESTR_PREC!$A$1:$M$6000,4,FALSE))</f>
        <v>0</v>
      </c>
      <c r="N1151" s="225"/>
      <c r="O1151" s="560">
        <f>+N1151-M1151</f>
        <v>0</v>
      </c>
      <c r="Q1151" s="225"/>
      <c r="R1151" s="499"/>
      <c r="S1151" s="225"/>
      <c r="T1151" s="225"/>
      <c r="V1151" s="225"/>
      <c r="W1151" s="225"/>
      <c r="X1151" s="499"/>
      <c r="Y1151" s="501"/>
      <c r="Z1151" s="499"/>
    </row>
    <row r="1152" spans="2:26" hidden="1">
      <c r="B1152" s="127" t="s">
        <v>2485</v>
      </c>
      <c r="C1152" s="127" t="s">
        <v>4635</v>
      </c>
      <c r="D1152" s="127"/>
      <c r="E1152" s="127"/>
      <c r="F1152" s="127"/>
      <c r="G1152" s="127"/>
      <c r="H1152" s="127"/>
      <c r="I1152" s="127"/>
      <c r="J1152" s="127"/>
      <c r="K1152" s="304" t="s">
        <v>2487</v>
      </c>
      <c r="L1152" s="125" t="s">
        <v>3218</v>
      </c>
      <c r="M1152" s="343"/>
      <c r="N1152" s="343"/>
      <c r="O1152" s="827"/>
      <c r="Q1152" s="343"/>
      <c r="R1152" s="499"/>
      <c r="S1152" s="815"/>
      <c r="T1152" s="815"/>
      <c r="V1152" s="815"/>
      <c r="W1152" s="815"/>
      <c r="X1152" s="499"/>
      <c r="Y1152" s="501"/>
      <c r="Z1152" s="499"/>
    </row>
    <row r="1153" spans="2:26" hidden="1">
      <c r="B1153" s="127" t="s">
        <v>2488</v>
      </c>
      <c r="C1153" s="127" t="s">
        <v>4636</v>
      </c>
      <c r="D1153" s="127"/>
      <c r="E1153" s="127"/>
      <c r="F1153" s="127"/>
      <c r="G1153" s="127"/>
      <c r="H1153" s="127"/>
      <c r="I1153" s="127"/>
      <c r="J1153" s="127"/>
      <c r="K1153" s="304" t="s">
        <v>2489</v>
      </c>
      <c r="L1153" s="125" t="s">
        <v>3218</v>
      </c>
      <c r="M1153" s="343"/>
      <c r="N1153" s="343"/>
      <c r="O1153" s="827"/>
      <c r="Q1153" s="343"/>
      <c r="R1153" s="499"/>
      <c r="S1153" s="815"/>
      <c r="T1153" s="815"/>
      <c r="V1153" s="815"/>
      <c r="W1153" s="815"/>
      <c r="X1153" s="499"/>
      <c r="Y1153" s="501"/>
      <c r="Z1153" s="499"/>
    </row>
    <row r="1154" spans="2:26" hidden="1">
      <c r="B1154" s="239" t="s">
        <v>2490</v>
      </c>
      <c r="C1154" s="124" t="s">
        <v>4024</v>
      </c>
      <c r="D1154" s="124"/>
      <c r="E1154" s="124"/>
      <c r="F1154" s="124"/>
      <c r="G1154" s="124"/>
      <c r="H1154" s="124"/>
      <c r="I1154" s="124"/>
      <c r="J1154" s="124"/>
      <c r="K1154" s="369" t="s">
        <v>2491</v>
      </c>
      <c r="L1154" s="367" t="s">
        <v>3218</v>
      </c>
      <c r="M1154" s="343"/>
      <c r="N1154" s="343"/>
      <c r="O1154" s="827"/>
      <c r="Q1154" s="343"/>
      <c r="R1154" s="499"/>
      <c r="S1154" s="815"/>
      <c r="T1154" s="815"/>
      <c r="V1154" s="815"/>
      <c r="W1154" s="815"/>
      <c r="X1154" s="499"/>
      <c r="Y1154" s="501"/>
      <c r="Z1154" s="499"/>
    </row>
    <row r="1155" spans="2:26" hidden="1">
      <c r="B1155" s="127" t="s">
        <v>2492</v>
      </c>
      <c r="C1155" s="127" t="s">
        <v>4637</v>
      </c>
      <c r="D1155" s="127"/>
      <c r="E1155" s="127"/>
      <c r="F1155" s="127"/>
      <c r="G1155" s="127"/>
      <c r="H1155" s="127"/>
      <c r="I1155" s="127"/>
      <c r="J1155" s="127"/>
      <c r="K1155" s="304" t="s">
        <v>2493</v>
      </c>
      <c r="L1155" s="125" t="s">
        <v>3218</v>
      </c>
      <c r="M1155" s="343"/>
      <c r="N1155" s="343"/>
      <c r="O1155" s="827"/>
      <c r="Q1155" s="343"/>
      <c r="R1155" s="499"/>
      <c r="S1155" s="815"/>
      <c r="T1155" s="815"/>
      <c r="V1155" s="815"/>
      <c r="W1155" s="815"/>
      <c r="X1155" s="499"/>
      <c r="Y1155" s="501"/>
      <c r="Z1155" s="499"/>
    </row>
    <row r="1156" spans="2:26" ht="25.5" hidden="1">
      <c r="B1156" s="127" t="s">
        <v>2494</v>
      </c>
      <c r="C1156" s="127" t="s">
        <v>4638</v>
      </c>
      <c r="D1156" s="127"/>
      <c r="E1156" s="127"/>
      <c r="F1156" s="127"/>
      <c r="G1156" s="127"/>
      <c r="H1156" s="127"/>
      <c r="I1156" s="127"/>
      <c r="J1156" s="127"/>
      <c r="K1156" s="304" t="s">
        <v>2495</v>
      </c>
      <c r="L1156" s="125" t="s">
        <v>3218</v>
      </c>
      <c r="M1156" s="343"/>
      <c r="N1156" s="343"/>
      <c r="O1156" s="827"/>
      <c r="Q1156" s="343"/>
      <c r="R1156" s="499"/>
      <c r="S1156" s="815"/>
      <c r="T1156" s="815"/>
      <c r="V1156" s="815"/>
      <c r="W1156" s="815"/>
      <c r="X1156" s="499"/>
      <c r="Y1156" s="501"/>
      <c r="Z1156" s="499"/>
    </row>
    <row r="1157" spans="2:26" ht="25.5" hidden="1">
      <c r="B1157" s="127" t="s">
        <v>2496</v>
      </c>
      <c r="C1157" s="127" t="s">
        <v>4640</v>
      </c>
      <c r="D1157" s="127"/>
      <c r="E1157" s="127"/>
      <c r="F1157" s="127"/>
      <c r="G1157" s="127"/>
      <c r="H1157" s="127"/>
      <c r="I1157" s="127"/>
      <c r="J1157" s="127"/>
      <c r="K1157" s="304" t="s">
        <v>2497</v>
      </c>
      <c r="L1157" s="125" t="s">
        <v>3218</v>
      </c>
      <c r="M1157" s="343"/>
      <c r="N1157" s="343"/>
      <c r="O1157" s="827"/>
      <c r="Q1157" s="343"/>
      <c r="R1157" s="499"/>
      <c r="S1157" s="815"/>
      <c r="T1157" s="815"/>
      <c r="V1157" s="815"/>
      <c r="W1157" s="815"/>
      <c r="X1157" s="499"/>
      <c r="Y1157" s="501"/>
      <c r="Z1157" s="499"/>
    </row>
    <row r="1158" spans="2:26" ht="25.5" hidden="1">
      <c r="B1158" s="127" t="s">
        <v>2498</v>
      </c>
      <c r="C1158" s="127" t="s">
        <v>4641</v>
      </c>
      <c r="D1158" s="127"/>
      <c r="E1158" s="127"/>
      <c r="F1158" s="127"/>
      <c r="G1158" s="127"/>
      <c r="H1158" s="127"/>
      <c r="I1158" s="127"/>
      <c r="J1158" s="127"/>
      <c r="K1158" s="304" t="s">
        <v>4025</v>
      </c>
      <c r="L1158" s="125" t="s">
        <v>3218</v>
      </c>
      <c r="M1158" s="343"/>
      <c r="N1158" s="343"/>
      <c r="O1158" s="827"/>
      <c r="Q1158" s="343"/>
      <c r="R1158" s="499"/>
      <c r="S1158" s="815"/>
      <c r="T1158" s="815"/>
      <c r="V1158" s="815"/>
      <c r="W1158" s="815"/>
      <c r="X1158" s="499"/>
      <c r="Y1158" s="501"/>
      <c r="Z1158" s="499"/>
    </row>
    <row r="1159" spans="2:26" ht="25.5" hidden="1" customHeight="1">
      <c r="B1159" s="127" t="s">
        <v>2500</v>
      </c>
      <c r="C1159" s="127" t="s">
        <v>4642</v>
      </c>
      <c r="D1159" s="127"/>
      <c r="E1159" s="127"/>
      <c r="F1159" s="127"/>
      <c r="G1159" s="127"/>
      <c r="H1159" s="127"/>
      <c r="I1159" s="127"/>
      <c r="J1159" s="127"/>
      <c r="K1159" s="304" t="s">
        <v>2501</v>
      </c>
      <c r="L1159" s="125" t="s">
        <v>3218</v>
      </c>
      <c r="M1159" s="343"/>
      <c r="N1159" s="343"/>
      <c r="O1159" s="827"/>
      <c r="Q1159" s="343"/>
      <c r="R1159" s="499"/>
      <c r="S1159" s="815"/>
      <c r="T1159" s="815"/>
      <c r="V1159" s="815"/>
      <c r="W1159" s="815"/>
      <c r="X1159" s="499"/>
      <c r="Y1159" s="501"/>
      <c r="Z1159" s="499"/>
    </row>
    <row r="1160" spans="2:26" hidden="1">
      <c r="B1160" s="127" t="s">
        <v>2502</v>
      </c>
      <c r="C1160" s="127" t="s">
        <v>4643</v>
      </c>
      <c r="D1160" s="127"/>
      <c r="E1160" s="127"/>
      <c r="F1160" s="127"/>
      <c r="G1160" s="127"/>
      <c r="H1160" s="127"/>
      <c r="I1160" s="127"/>
      <c r="J1160" s="127"/>
      <c r="K1160" s="304" t="s">
        <v>2503</v>
      </c>
      <c r="L1160" s="125" t="s">
        <v>3218</v>
      </c>
      <c r="M1160" s="343"/>
      <c r="N1160" s="343"/>
      <c r="O1160" s="827"/>
      <c r="Q1160" s="343"/>
      <c r="R1160" s="499"/>
      <c r="S1160" s="815"/>
      <c r="T1160" s="815"/>
      <c r="V1160" s="815"/>
      <c r="W1160" s="815"/>
      <c r="X1160" s="499"/>
      <c r="Y1160" s="501"/>
      <c r="Z1160" s="499"/>
    </row>
    <row r="1161" spans="2:26" ht="25.5" hidden="1">
      <c r="B1161" s="127" t="s">
        <v>2504</v>
      </c>
      <c r="C1161" s="127" t="s">
        <v>4644</v>
      </c>
      <c r="D1161" s="127"/>
      <c r="E1161" s="127"/>
      <c r="F1161" s="127"/>
      <c r="G1161" s="127"/>
      <c r="H1161" s="127"/>
      <c r="I1161" s="127"/>
      <c r="J1161" s="127"/>
      <c r="K1161" s="304" t="s">
        <v>2505</v>
      </c>
      <c r="L1161" s="125" t="s">
        <v>3218</v>
      </c>
      <c r="M1161" s="343"/>
      <c r="N1161" s="343"/>
      <c r="O1161" s="827"/>
      <c r="Q1161" s="343"/>
      <c r="R1161" s="499"/>
      <c r="S1161" s="815"/>
      <c r="T1161" s="815"/>
      <c r="V1161" s="815"/>
      <c r="W1161" s="815"/>
      <c r="X1161" s="499"/>
      <c r="Y1161" s="501"/>
      <c r="Z1161" s="499"/>
    </row>
    <row r="1162" spans="2:26" ht="25.5" hidden="1" customHeight="1">
      <c r="B1162" s="127" t="s">
        <v>2506</v>
      </c>
      <c r="C1162" s="127" t="s">
        <v>4645</v>
      </c>
      <c r="D1162" s="127"/>
      <c r="E1162" s="127"/>
      <c r="F1162" s="127"/>
      <c r="G1162" s="127"/>
      <c r="H1162" s="127"/>
      <c r="I1162" s="127"/>
      <c r="J1162" s="127"/>
      <c r="K1162" s="304" t="s">
        <v>2507</v>
      </c>
      <c r="L1162" s="125" t="s">
        <v>3218</v>
      </c>
      <c r="M1162" s="343"/>
      <c r="N1162" s="343"/>
      <c r="O1162" s="827"/>
      <c r="Q1162" s="343"/>
      <c r="R1162" s="499"/>
      <c r="S1162" s="815"/>
      <c r="T1162" s="815"/>
      <c r="V1162" s="815"/>
      <c r="W1162" s="815"/>
      <c r="X1162" s="499"/>
      <c r="Y1162" s="501"/>
      <c r="Z1162" s="499"/>
    </row>
    <row r="1163" spans="2:26" ht="25.5" hidden="1">
      <c r="B1163" s="127" t="s">
        <v>2508</v>
      </c>
      <c r="C1163" s="127" t="s">
        <v>4646</v>
      </c>
      <c r="D1163" s="127"/>
      <c r="E1163" s="127"/>
      <c r="F1163" s="127"/>
      <c r="G1163" s="127"/>
      <c r="H1163" s="127"/>
      <c r="I1163" s="127"/>
      <c r="J1163" s="127"/>
      <c r="K1163" s="304" t="s">
        <v>2509</v>
      </c>
      <c r="L1163" s="125" t="s">
        <v>3218</v>
      </c>
      <c r="M1163" s="343"/>
      <c r="N1163" s="343"/>
      <c r="O1163" s="827"/>
      <c r="Q1163" s="343"/>
      <c r="R1163" s="499"/>
      <c r="S1163" s="815"/>
      <c r="T1163" s="815"/>
      <c r="V1163" s="815"/>
      <c r="W1163" s="815"/>
      <c r="X1163" s="499"/>
      <c r="Y1163" s="501"/>
      <c r="Z1163" s="499"/>
    </row>
    <row r="1164" spans="2:26" ht="25.5">
      <c r="B1164" s="127" t="s">
        <v>2510</v>
      </c>
      <c r="C1164" s="127" t="s">
        <v>4026</v>
      </c>
      <c r="D1164" s="127"/>
      <c r="E1164" s="127"/>
      <c r="F1164" s="127"/>
      <c r="G1164" s="127"/>
      <c r="H1164" s="127"/>
      <c r="I1164" s="127"/>
      <c r="J1164" s="127"/>
      <c r="K1164" s="23" t="s">
        <v>2512</v>
      </c>
      <c r="L1164" s="125" t="s">
        <v>3218</v>
      </c>
      <c r="M1164" s="564">
        <f>IF(ISERROR(VLOOKUP($B1164,ESTR_PREC!$A$1:$M$6000,4,FALSE))=TRUE,0,VLOOKUP($B1164,ESTR_PREC!$A$1:$M$6000,4,FALSE))</f>
        <v>0</v>
      </c>
      <c r="N1164" s="225"/>
      <c r="O1164" s="560">
        <f t="shared" ref="O1164:O1169" si="39">+N1164-M1164</f>
        <v>0</v>
      </c>
      <c r="Q1164" s="225"/>
      <c r="R1164" s="499"/>
      <c r="S1164" s="225"/>
      <c r="T1164" s="225"/>
      <c r="V1164" s="225"/>
      <c r="W1164" s="225"/>
      <c r="X1164" s="499"/>
      <c r="Y1164" s="501"/>
      <c r="Z1164" s="499"/>
    </row>
    <row r="1165" spans="2:26" ht="25.5">
      <c r="B1165" s="127" t="s">
        <v>2513</v>
      </c>
      <c r="C1165" s="127" t="s">
        <v>4027</v>
      </c>
      <c r="D1165" s="127"/>
      <c r="E1165" s="127"/>
      <c r="F1165" s="127"/>
      <c r="G1165" s="127"/>
      <c r="H1165" s="127"/>
      <c r="I1165" s="127"/>
      <c r="J1165" s="127"/>
      <c r="K1165" s="23" t="s">
        <v>2514</v>
      </c>
      <c r="L1165" s="125" t="s">
        <v>3218</v>
      </c>
      <c r="M1165" s="564">
        <f>IF(ISERROR(VLOOKUP($B1165,ESTR_PREC!$A$1:$M$6000,4,FALSE))=TRUE,0,VLOOKUP($B1165,ESTR_PREC!$A$1:$M$6000,4,FALSE))</f>
        <v>0</v>
      </c>
      <c r="N1165" s="225"/>
      <c r="O1165" s="560">
        <f t="shared" si="39"/>
        <v>0</v>
      </c>
      <c r="Q1165" s="225"/>
      <c r="R1165" s="499"/>
      <c r="S1165" s="225"/>
      <c r="T1165" s="225"/>
      <c r="V1165" s="225"/>
      <c r="W1165" s="225"/>
      <c r="X1165" s="499"/>
      <c r="Y1165" s="501"/>
      <c r="Z1165" s="499"/>
    </row>
    <row r="1166" spans="2:26" ht="25.5">
      <c r="B1166" s="127" t="s">
        <v>2515</v>
      </c>
      <c r="C1166" s="127" t="s">
        <v>4028</v>
      </c>
      <c r="D1166" s="127"/>
      <c r="E1166" s="127"/>
      <c r="F1166" s="127"/>
      <c r="G1166" s="127"/>
      <c r="H1166" s="127"/>
      <c r="I1166" s="127"/>
      <c r="J1166" s="127"/>
      <c r="K1166" s="23" t="s">
        <v>2516</v>
      </c>
      <c r="L1166" s="125" t="s">
        <v>3218</v>
      </c>
      <c r="M1166" s="564">
        <f>IF(ISERROR(VLOOKUP($B1166,ESTR_PREC!$A$1:$M$6000,4,FALSE))=TRUE,0,VLOOKUP($B1166,ESTR_PREC!$A$1:$M$6000,4,FALSE))</f>
        <v>0</v>
      </c>
      <c r="N1166" s="225"/>
      <c r="O1166" s="560">
        <f t="shared" si="39"/>
        <v>0</v>
      </c>
      <c r="Q1166" s="225"/>
      <c r="R1166" s="499"/>
      <c r="S1166" s="225"/>
      <c r="T1166" s="225"/>
      <c r="V1166" s="225"/>
      <c r="W1166" s="225"/>
      <c r="X1166" s="499"/>
      <c r="Y1166" s="501"/>
      <c r="Z1166" s="499"/>
    </row>
    <row r="1167" spans="2:26" ht="25.5">
      <c r="B1167" s="127" t="s">
        <v>2517</v>
      </c>
      <c r="C1167" s="127" t="s">
        <v>4029</v>
      </c>
      <c r="D1167" s="127"/>
      <c r="E1167" s="127"/>
      <c r="F1167" s="127"/>
      <c r="G1167" s="127"/>
      <c r="H1167" s="127"/>
      <c r="I1167" s="127"/>
      <c r="J1167" s="127"/>
      <c r="K1167" s="23" t="s">
        <v>2518</v>
      </c>
      <c r="L1167" s="125" t="s">
        <v>3218</v>
      </c>
      <c r="M1167" s="564">
        <f>IF(ISERROR(VLOOKUP($B1167,ESTR_PREC!$A$1:$M$6000,4,FALSE))=TRUE,0,VLOOKUP($B1167,ESTR_PREC!$A$1:$M$6000,4,FALSE))</f>
        <v>0</v>
      </c>
      <c r="N1167" s="225"/>
      <c r="O1167" s="560">
        <f t="shared" si="39"/>
        <v>0</v>
      </c>
      <c r="Q1167" s="225"/>
      <c r="R1167" s="499"/>
      <c r="S1167" s="225"/>
      <c r="T1167" s="225"/>
      <c r="V1167" s="225"/>
      <c r="W1167" s="225"/>
      <c r="X1167" s="499"/>
      <c r="Y1167" s="501"/>
      <c r="Z1167" s="499"/>
    </row>
    <row r="1168" spans="2:26" ht="25.5">
      <c r="B1168" s="127" t="s">
        <v>2519</v>
      </c>
      <c r="C1168" s="127" t="s">
        <v>4030</v>
      </c>
      <c r="D1168" s="127"/>
      <c r="E1168" s="127"/>
      <c r="F1168" s="127"/>
      <c r="G1168" s="127"/>
      <c r="H1168" s="127"/>
      <c r="I1168" s="127"/>
      <c r="J1168" s="127"/>
      <c r="K1168" s="23" t="s">
        <v>2520</v>
      </c>
      <c r="L1168" s="125" t="s">
        <v>3218</v>
      </c>
      <c r="M1168" s="564">
        <f>IF(ISERROR(VLOOKUP($B1168,ESTR_PREC!$A$1:$M$6000,4,FALSE))=TRUE,0,VLOOKUP($B1168,ESTR_PREC!$A$1:$M$6000,4,FALSE))</f>
        <v>0</v>
      </c>
      <c r="N1168" s="225"/>
      <c r="O1168" s="560">
        <f t="shared" si="39"/>
        <v>0</v>
      </c>
      <c r="Q1168" s="225"/>
      <c r="R1168" s="499"/>
      <c r="S1168" s="225"/>
      <c r="T1168" s="225"/>
      <c r="V1168" s="225"/>
      <c r="W1168" s="225"/>
      <c r="X1168" s="499"/>
      <c r="Y1168" s="501"/>
      <c r="Z1168" s="499"/>
    </row>
    <row r="1169" spans="2:26" ht="25.5">
      <c r="B1169" s="127" t="s">
        <v>2521</v>
      </c>
      <c r="C1169" s="127" t="s">
        <v>4031</v>
      </c>
      <c r="D1169" s="127"/>
      <c r="E1169" s="127"/>
      <c r="F1169" s="127"/>
      <c r="G1169" s="127"/>
      <c r="H1169" s="127"/>
      <c r="I1169" s="127"/>
      <c r="J1169" s="127"/>
      <c r="K1169" s="23" t="s">
        <v>4032</v>
      </c>
      <c r="L1169" s="125" t="s">
        <v>3218</v>
      </c>
      <c r="M1169" s="564">
        <f>IF(ISERROR(VLOOKUP($B1169,ESTR_PREC!$A$1:$M$6000,4,FALSE))=TRUE,0,VLOOKUP($B1169,ESTR_PREC!$A$1:$M$6000,4,FALSE))</f>
        <v>0</v>
      </c>
      <c r="N1169" s="225"/>
      <c r="O1169" s="560">
        <f t="shared" si="39"/>
        <v>0</v>
      </c>
      <c r="Q1169" s="225"/>
      <c r="R1169" s="499"/>
      <c r="S1169" s="225"/>
      <c r="T1169" s="225"/>
      <c r="V1169" s="225"/>
      <c r="W1169" s="225"/>
      <c r="X1169" s="499"/>
      <c r="Y1169" s="501"/>
      <c r="Z1169" s="499"/>
    </row>
    <row r="1170" spans="2:26" ht="25.5" hidden="1" customHeight="1">
      <c r="B1170" s="127" t="s">
        <v>2523</v>
      </c>
      <c r="C1170" s="127" t="s">
        <v>4033</v>
      </c>
      <c r="D1170" s="127"/>
      <c r="E1170" s="127"/>
      <c r="F1170" s="127"/>
      <c r="G1170" s="127"/>
      <c r="H1170" s="127"/>
      <c r="I1170" s="127"/>
      <c r="J1170" s="127"/>
      <c r="K1170" s="23" t="s">
        <v>2524</v>
      </c>
      <c r="L1170" s="125" t="s">
        <v>3218</v>
      </c>
      <c r="M1170" s="343"/>
      <c r="N1170" s="343"/>
      <c r="O1170" s="343"/>
      <c r="Q1170" s="343"/>
      <c r="R1170" s="499"/>
      <c r="S1170" s="815"/>
      <c r="T1170" s="815"/>
      <c r="V1170" s="815"/>
      <c r="W1170" s="225"/>
      <c r="X1170" s="499"/>
      <c r="Y1170" s="501"/>
      <c r="Z1170" s="499"/>
    </row>
    <row r="1171" spans="2:26" ht="25.5">
      <c r="B1171" s="127" t="s">
        <v>2525</v>
      </c>
      <c r="C1171" s="127" t="s">
        <v>4034</v>
      </c>
      <c r="D1171" s="127"/>
      <c r="E1171" s="127"/>
      <c r="F1171" s="127"/>
      <c r="G1171" s="127"/>
      <c r="H1171" s="127"/>
      <c r="I1171" s="127"/>
      <c r="J1171" s="127"/>
      <c r="K1171" s="23" t="s">
        <v>2526</v>
      </c>
      <c r="L1171" s="125" t="s">
        <v>3218</v>
      </c>
      <c r="M1171" s="564">
        <f>IF(ISERROR(VLOOKUP($B1171,ESTR_PREC!$A$1:$M$6000,4,FALSE))=TRUE,0,VLOOKUP($B1171,ESTR_PREC!$A$1:$M$6000,4,FALSE))</f>
        <v>0</v>
      </c>
      <c r="N1171" s="225"/>
      <c r="O1171" s="560">
        <f>+N1171-M1171</f>
        <v>0</v>
      </c>
      <c r="Q1171" s="225"/>
      <c r="R1171" s="499"/>
      <c r="S1171" s="225"/>
      <c r="T1171" s="225"/>
      <c r="V1171" s="225"/>
      <c r="W1171" s="225"/>
      <c r="X1171" s="499"/>
      <c r="Y1171" s="501"/>
      <c r="Z1171" s="499"/>
    </row>
    <row r="1172" spans="2:26" ht="25.5">
      <c r="B1172" s="127" t="s">
        <v>2527</v>
      </c>
      <c r="C1172" s="127" t="s">
        <v>4035</v>
      </c>
      <c r="D1172" s="127"/>
      <c r="E1172" s="127"/>
      <c r="F1172" s="127"/>
      <c r="G1172" s="127"/>
      <c r="H1172" s="127"/>
      <c r="I1172" s="127"/>
      <c r="J1172" s="127"/>
      <c r="K1172" s="23" t="s">
        <v>2528</v>
      </c>
      <c r="L1172" s="125" t="s">
        <v>3218</v>
      </c>
      <c r="M1172" s="564">
        <f>IF(ISERROR(VLOOKUP($B1172,ESTR_PREC!$A$1:$M$6000,4,FALSE))=TRUE,0,VLOOKUP($B1172,ESTR_PREC!$A$1:$M$6000,4,FALSE))</f>
        <v>0</v>
      </c>
      <c r="N1172" s="225"/>
      <c r="O1172" s="560">
        <f>+N1172-M1172</f>
        <v>0</v>
      </c>
      <c r="Q1172" s="225"/>
      <c r="R1172" s="499"/>
      <c r="S1172" s="225"/>
      <c r="T1172" s="225"/>
      <c r="V1172" s="225"/>
      <c r="W1172" s="225"/>
      <c r="X1172" s="499"/>
      <c r="Y1172" s="501"/>
      <c r="Z1172" s="499"/>
    </row>
    <row r="1173" spans="2:26" ht="25.5" hidden="1" customHeight="1">
      <c r="B1173" s="127" t="s">
        <v>2529</v>
      </c>
      <c r="C1173" s="127" t="s">
        <v>4036</v>
      </c>
      <c r="D1173" s="127"/>
      <c r="E1173" s="127"/>
      <c r="F1173" s="127"/>
      <c r="G1173" s="127"/>
      <c r="H1173" s="127"/>
      <c r="I1173" s="127"/>
      <c r="J1173" s="127"/>
      <c r="K1173" s="23" t="s">
        <v>2530</v>
      </c>
      <c r="L1173" s="125" t="s">
        <v>3218</v>
      </c>
      <c r="M1173" s="343"/>
      <c r="N1173" s="343"/>
      <c r="O1173" s="343"/>
      <c r="Q1173" s="343"/>
      <c r="R1173" s="499"/>
      <c r="S1173" s="815"/>
      <c r="T1173" s="815"/>
      <c r="V1173" s="815"/>
      <c r="W1173" s="225"/>
      <c r="X1173" s="499"/>
      <c r="Y1173" s="501"/>
      <c r="Z1173" s="499"/>
    </row>
    <row r="1174" spans="2:26" ht="25.5">
      <c r="B1174" s="127" t="s">
        <v>2531</v>
      </c>
      <c r="C1174" s="127" t="s">
        <v>4037</v>
      </c>
      <c r="D1174" s="127"/>
      <c r="E1174" s="127"/>
      <c r="F1174" s="127"/>
      <c r="G1174" s="127"/>
      <c r="H1174" s="127"/>
      <c r="I1174" s="127"/>
      <c r="J1174" s="127"/>
      <c r="K1174" s="23" t="s">
        <v>2532</v>
      </c>
      <c r="L1174" s="211" t="s">
        <v>3218</v>
      </c>
      <c r="M1174" s="564">
        <f>IF(ISERROR(VLOOKUP($B1174,ESTR_PREC!$A$1:$M$6000,4,FALSE))=TRUE,0,VLOOKUP($B1174,ESTR_PREC!$A$1:$M$6000,4,FALSE))</f>
        <v>0</v>
      </c>
      <c r="N1174" s="225"/>
      <c r="O1174" s="560">
        <f t="shared" ref="O1174:O1180" si="40">+N1174-M1174</f>
        <v>0</v>
      </c>
      <c r="Q1174" s="225"/>
      <c r="R1174" s="499"/>
      <c r="S1174" s="225"/>
      <c r="T1174" s="225"/>
      <c r="V1174" s="225"/>
      <c r="W1174" s="225"/>
      <c r="X1174" s="499"/>
      <c r="Y1174" s="501"/>
      <c r="Z1174" s="499"/>
    </row>
    <row r="1175" spans="2:26" ht="25.5">
      <c r="B1175" s="127" t="s">
        <v>2533</v>
      </c>
      <c r="C1175" s="127" t="s">
        <v>4647</v>
      </c>
      <c r="D1175" s="127"/>
      <c r="E1175" s="127"/>
      <c r="F1175" s="127"/>
      <c r="G1175" s="127"/>
      <c r="H1175" s="127"/>
      <c r="I1175" s="127"/>
      <c r="J1175" s="127"/>
      <c r="K1175" s="304" t="s">
        <v>2535</v>
      </c>
      <c r="L1175" s="125" t="s">
        <v>3218</v>
      </c>
      <c r="M1175" s="564">
        <f>IF(ISERROR(VLOOKUP($B1175,ESTR_PREC!$A$1:$M$6000,4,FALSE))=TRUE,0,VLOOKUP($B1175,ESTR_PREC!$A$1:$M$6000,4,FALSE))</f>
        <v>0</v>
      </c>
      <c r="N1175" s="225"/>
      <c r="O1175" s="560">
        <f t="shared" si="40"/>
        <v>0</v>
      </c>
      <c r="Q1175" s="225"/>
      <c r="R1175" s="499"/>
      <c r="S1175" s="225"/>
      <c r="T1175" s="225"/>
      <c r="V1175" s="225"/>
      <c r="W1175" s="225"/>
      <c r="X1175" s="499"/>
      <c r="Y1175" s="501"/>
      <c r="Z1175" s="499"/>
    </row>
    <row r="1176" spans="2:26" ht="25.5">
      <c r="B1176" s="127" t="s">
        <v>2536</v>
      </c>
      <c r="C1176" s="127" t="s">
        <v>4648</v>
      </c>
      <c r="D1176" s="127"/>
      <c r="E1176" s="127"/>
      <c r="F1176" s="127"/>
      <c r="G1176" s="127"/>
      <c r="H1176" s="127"/>
      <c r="I1176" s="127"/>
      <c r="J1176" s="127"/>
      <c r="K1176" s="304" t="s">
        <v>2537</v>
      </c>
      <c r="L1176" s="125" t="s">
        <v>3218</v>
      </c>
      <c r="M1176" s="564">
        <f>IF(ISERROR(VLOOKUP($B1176,ESTR_PREC!$A$1:$M$6000,4,FALSE))=TRUE,0,VLOOKUP($B1176,ESTR_PREC!$A$1:$M$6000,4,FALSE))</f>
        <v>0</v>
      </c>
      <c r="N1176" s="225"/>
      <c r="O1176" s="560">
        <f t="shared" si="40"/>
        <v>0</v>
      </c>
      <c r="Q1176" s="225"/>
      <c r="R1176" s="499"/>
      <c r="S1176" s="225"/>
      <c r="T1176" s="225"/>
      <c r="V1176" s="225"/>
      <c r="W1176" s="225"/>
      <c r="X1176" s="499"/>
      <c r="Y1176" s="501"/>
      <c r="Z1176" s="499"/>
    </row>
    <row r="1177" spans="2:26" ht="25.5">
      <c r="B1177" s="127" t="s">
        <v>2538</v>
      </c>
      <c r="C1177" s="127" t="s">
        <v>4649</v>
      </c>
      <c r="D1177" s="127"/>
      <c r="E1177" s="127"/>
      <c r="F1177" s="127"/>
      <c r="G1177" s="127"/>
      <c r="H1177" s="127"/>
      <c r="I1177" s="127"/>
      <c r="J1177" s="127"/>
      <c r="K1177" s="304" t="s">
        <v>2539</v>
      </c>
      <c r="L1177" s="125" t="s">
        <v>3218</v>
      </c>
      <c r="M1177" s="564">
        <f>IF(ISERROR(VLOOKUP($B1177,ESTR_PREC!$A$1:$M$6000,4,FALSE))=TRUE,0,VLOOKUP($B1177,ESTR_PREC!$A$1:$M$6000,4,FALSE))</f>
        <v>0</v>
      </c>
      <c r="N1177" s="225"/>
      <c r="O1177" s="560">
        <f t="shared" si="40"/>
        <v>0</v>
      </c>
      <c r="Q1177" s="225"/>
      <c r="R1177" s="499"/>
      <c r="S1177" s="225"/>
      <c r="T1177" s="225"/>
      <c r="V1177" s="225"/>
      <c r="W1177" s="225"/>
      <c r="X1177" s="499"/>
      <c r="Y1177" s="501"/>
      <c r="Z1177" s="499"/>
    </row>
    <row r="1178" spans="2:26" ht="25.5">
      <c r="B1178" s="127" t="s">
        <v>2540</v>
      </c>
      <c r="C1178" s="127" t="s">
        <v>4650</v>
      </c>
      <c r="D1178" s="127"/>
      <c r="E1178" s="127"/>
      <c r="F1178" s="127"/>
      <c r="G1178" s="127"/>
      <c r="H1178" s="127"/>
      <c r="I1178" s="127"/>
      <c r="J1178" s="127"/>
      <c r="K1178" s="304" t="s">
        <v>2541</v>
      </c>
      <c r="L1178" s="125" t="s">
        <v>3218</v>
      </c>
      <c r="M1178" s="564">
        <f>IF(ISERROR(VLOOKUP($B1178,ESTR_PREC!$A$1:$M$6000,4,FALSE))=TRUE,0,VLOOKUP($B1178,ESTR_PREC!$A$1:$M$6000,4,FALSE))</f>
        <v>0</v>
      </c>
      <c r="N1178" s="225"/>
      <c r="O1178" s="560">
        <f t="shared" si="40"/>
        <v>0</v>
      </c>
      <c r="Q1178" s="225"/>
      <c r="R1178" s="499"/>
      <c r="S1178" s="225"/>
      <c r="T1178" s="225"/>
      <c r="V1178" s="225"/>
      <c r="W1178" s="225"/>
      <c r="X1178" s="499"/>
      <c r="Y1178" s="501"/>
      <c r="Z1178" s="499"/>
    </row>
    <row r="1179" spans="2:26" ht="25.5">
      <c r="B1179" s="127" t="s">
        <v>2542</v>
      </c>
      <c r="C1179" s="127" t="s">
        <v>4651</v>
      </c>
      <c r="D1179" s="127"/>
      <c r="E1179" s="127"/>
      <c r="F1179" s="127"/>
      <c r="G1179" s="127"/>
      <c r="H1179" s="127"/>
      <c r="I1179" s="127"/>
      <c r="J1179" s="127"/>
      <c r="K1179" s="304" t="s">
        <v>2543</v>
      </c>
      <c r="L1179" s="125" t="s">
        <v>3218</v>
      </c>
      <c r="M1179" s="564">
        <f>IF(ISERROR(VLOOKUP($B1179,ESTR_PREC!$A$1:$M$6000,4,FALSE))=TRUE,0,VLOOKUP($B1179,ESTR_PREC!$A$1:$M$6000,4,FALSE))</f>
        <v>0</v>
      </c>
      <c r="N1179" s="225"/>
      <c r="O1179" s="560">
        <f t="shared" si="40"/>
        <v>0</v>
      </c>
      <c r="Q1179" s="225"/>
      <c r="R1179" s="499"/>
      <c r="S1179" s="225"/>
      <c r="T1179" s="225"/>
      <c r="V1179" s="225"/>
      <c r="W1179" s="225"/>
      <c r="X1179" s="499"/>
      <c r="Y1179" s="501"/>
      <c r="Z1179" s="499"/>
    </row>
    <row r="1180" spans="2:26" ht="25.5">
      <c r="B1180" s="127" t="s">
        <v>2544</v>
      </c>
      <c r="C1180" s="127" t="s">
        <v>4652</v>
      </c>
      <c r="D1180" s="127"/>
      <c r="E1180" s="127"/>
      <c r="F1180" s="127"/>
      <c r="G1180" s="127"/>
      <c r="H1180" s="127"/>
      <c r="I1180" s="127"/>
      <c r="J1180" s="127"/>
      <c r="K1180" s="304" t="s">
        <v>4038</v>
      </c>
      <c r="L1180" s="125" t="s">
        <v>3218</v>
      </c>
      <c r="M1180" s="564">
        <f>IF(ISERROR(VLOOKUP($B1180,ESTR_PREC!$A$1:$M$6000,4,FALSE))=TRUE,0,VLOOKUP($B1180,ESTR_PREC!$A$1:$M$6000,4,FALSE))</f>
        <v>0</v>
      </c>
      <c r="N1180" s="225"/>
      <c r="O1180" s="560">
        <f t="shared" si="40"/>
        <v>0</v>
      </c>
      <c r="Q1180" s="225"/>
      <c r="R1180" s="499"/>
      <c r="S1180" s="225"/>
      <c r="T1180" s="225"/>
      <c r="V1180" s="225"/>
      <c r="W1180" s="225"/>
      <c r="X1180" s="499"/>
      <c r="Y1180" s="501"/>
      <c r="Z1180" s="499"/>
    </row>
    <row r="1181" spans="2:26" ht="25.5" hidden="1" customHeight="1">
      <c r="B1181" s="127" t="s">
        <v>2546</v>
      </c>
      <c r="C1181" s="127" t="s">
        <v>4653</v>
      </c>
      <c r="D1181" s="127"/>
      <c r="E1181" s="127"/>
      <c r="F1181" s="127"/>
      <c r="G1181" s="127"/>
      <c r="H1181" s="127"/>
      <c r="I1181" s="127"/>
      <c r="J1181" s="127"/>
      <c r="K1181" s="304" t="s">
        <v>2547</v>
      </c>
      <c r="L1181" s="125" t="s">
        <v>3218</v>
      </c>
      <c r="M1181" s="343"/>
      <c r="N1181" s="343"/>
      <c r="O1181" s="343"/>
      <c r="Q1181" s="343"/>
      <c r="R1181" s="499"/>
      <c r="S1181" s="815"/>
      <c r="T1181" s="815"/>
      <c r="V1181" s="815"/>
      <c r="W1181" s="815"/>
      <c r="X1181" s="499"/>
      <c r="Y1181" s="501"/>
      <c r="Z1181" s="499"/>
    </row>
    <row r="1182" spans="2:26" ht="25.5">
      <c r="B1182" s="127" t="s">
        <v>2548</v>
      </c>
      <c r="C1182" s="127" t="s">
        <v>4654</v>
      </c>
      <c r="D1182" s="127"/>
      <c r="E1182" s="127"/>
      <c r="F1182" s="127"/>
      <c r="G1182" s="127"/>
      <c r="H1182" s="127"/>
      <c r="I1182" s="127"/>
      <c r="J1182" s="127"/>
      <c r="K1182" s="304" t="s">
        <v>2549</v>
      </c>
      <c r="L1182" s="125" t="s">
        <v>3218</v>
      </c>
      <c r="M1182" s="564">
        <f>IF(ISERROR(VLOOKUP($B1182,ESTR_PREC!$A$1:$M$6000,4,FALSE))=TRUE,0,VLOOKUP($B1182,ESTR_PREC!$A$1:$M$6000,4,FALSE))</f>
        <v>0</v>
      </c>
      <c r="N1182" s="225"/>
      <c r="O1182" s="560">
        <f>+N1182-M1182</f>
        <v>0</v>
      </c>
      <c r="Q1182" s="225"/>
      <c r="R1182" s="499"/>
      <c r="S1182" s="225"/>
      <c r="T1182" s="225"/>
      <c r="V1182" s="225"/>
      <c r="W1182" s="225"/>
      <c r="X1182" s="499"/>
      <c r="Y1182" s="501"/>
      <c r="Z1182" s="499"/>
    </row>
    <row r="1183" spans="2:26" ht="25.5">
      <c r="B1183" s="127" t="s">
        <v>2550</v>
      </c>
      <c r="C1183" s="127" t="s">
        <v>4655</v>
      </c>
      <c r="D1183" s="127"/>
      <c r="E1183" s="127"/>
      <c r="F1183" s="127"/>
      <c r="G1183" s="127"/>
      <c r="H1183" s="127"/>
      <c r="I1183" s="127"/>
      <c r="J1183" s="127"/>
      <c r="K1183" s="304" t="s">
        <v>2551</v>
      </c>
      <c r="L1183" s="125" t="s">
        <v>3218</v>
      </c>
      <c r="M1183" s="564">
        <f>IF(ISERROR(VLOOKUP($B1183,ESTR_PREC!$A$1:$M$6000,4,FALSE))=TRUE,0,VLOOKUP($B1183,ESTR_PREC!$A$1:$M$6000,4,FALSE))</f>
        <v>0</v>
      </c>
      <c r="N1183" s="225"/>
      <c r="O1183" s="560">
        <f>+N1183-M1183</f>
        <v>0</v>
      </c>
      <c r="Q1183" s="225"/>
      <c r="R1183" s="499"/>
      <c r="S1183" s="225"/>
      <c r="T1183" s="225"/>
      <c r="V1183" s="225"/>
      <c r="W1183" s="225"/>
      <c r="X1183" s="499"/>
      <c r="Y1183" s="501"/>
      <c r="Z1183" s="499"/>
    </row>
    <row r="1184" spans="2:26" ht="25.5" hidden="1" customHeight="1">
      <c r="B1184" s="127" t="s">
        <v>2552</v>
      </c>
      <c r="C1184" s="127" t="s">
        <v>4656</v>
      </c>
      <c r="D1184" s="127"/>
      <c r="E1184" s="127"/>
      <c r="F1184" s="127"/>
      <c r="G1184" s="127"/>
      <c r="H1184" s="127"/>
      <c r="I1184" s="127"/>
      <c r="J1184" s="127"/>
      <c r="K1184" s="304" t="s">
        <v>2553</v>
      </c>
      <c r="L1184" s="125" t="s">
        <v>3218</v>
      </c>
      <c r="M1184" s="343"/>
      <c r="N1184" s="343"/>
      <c r="O1184" s="343"/>
      <c r="Q1184" s="343"/>
      <c r="R1184" s="499"/>
      <c r="S1184" s="815"/>
      <c r="T1184" s="815"/>
      <c r="V1184" s="815"/>
      <c r="W1184" s="815"/>
      <c r="X1184" s="499"/>
      <c r="Y1184" s="501"/>
      <c r="Z1184" s="499"/>
    </row>
    <row r="1185" spans="2:26" ht="25.5">
      <c r="B1185" s="127" t="s">
        <v>2554</v>
      </c>
      <c r="C1185" s="127" t="s">
        <v>4657</v>
      </c>
      <c r="D1185" s="127"/>
      <c r="E1185" s="127"/>
      <c r="F1185" s="127"/>
      <c r="G1185" s="127"/>
      <c r="H1185" s="127"/>
      <c r="I1185" s="127"/>
      <c r="J1185" s="127"/>
      <c r="K1185" s="304" t="s">
        <v>2555</v>
      </c>
      <c r="L1185" s="125" t="s">
        <v>3218</v>
      </c>
      <c r="M1185" s="564">
        <f>IF(ISERROR(VLOOKUP($B1185,ESTR_PREC!$A$1:$M$6000,4,FALSE))=TRUE,0,VLOOKUP($B1185,ESTR_PREC!$A$1:$M$6000,4,FALSE))</f>
        <v>0</v>
      </c>
      <c r="N1185" s="225"/>
      <c r="O1185" s="560">
        <f>+N1185-M1185</f>
        <v>0</v>
      </c>
      <c r="Q1185" s="225"/>
      <c r="R1185" s="499"/>
      <c r="S1185" s="225"/>
      <c r="T1185" s="225"/>
      <c r="V1185" s="225"/>
      <c r="W1185" s="225"/>
      <c r="X1185" s="499"/>
      <c r="Y1185" s="501"/>
      <c r="Z1185" s="499"/>
    </row>
    <row r="1186" spans="2:26" hidden="1">
      <c r="B1186" s="127" t="s">
        <v>2556</v>
      </c>
      <c r="C1186" s="127" t="s">
        <v>4658</v>
      </c>
      <c r="D1186" s="127"/>
      <c r="E1186" s="127"/>
      <c r="F1186" s="127"/>
      <c r="G1186" s="127"/>
      <c r="H1186" s="127"/>
      <c r="I1186" s="127"/>
      <c r="J1186" s="127"/>
      <c r="K1186" s="304" t="s">
        <v>2558</v>
      </c>
      <c r="L1186" s="125" t="s">
        <v>3218</v>
      </c>
      <c r="M1186" s="343"/>
      <c r="N1186" s="343"/>
      <c r="O1186" s="827"/>
      <c r="Q1186" s="343"/>
      <c r="R1186" s="499"/>
      <c r="S1186" s="815"/>
      <c r="T1186" s="815"/>
      <c r="V1186" s="815"/>
      <c r="W1186" s="815"/>
      <c r="X1186" s="499"/>
      <c r="Y1186" s="501"/>
      <c r="Z1186" s="499"/>
    </row>
    <row r="1187" spans="2:26" hidden="1">
      <c r="B1187" s="127" t="s">
        <v>2559</v>
      </c>
      <c r="C1187" s="127" t="s">
        <v>4659</v>
      </c>
      <c r="D1187" s="127"/>
      <c r="E1187" s="127"/>
      <c r="F1187" s="127"/>
      <c r="G1187" s="127"/>
      <c r="H1187" s="127"/>
      <c r="I1187" s="127"/>
      <c r="J1187" s="127"/>
      <c r="K1187" s="304" t="s">
        <v>2560</v>
      </c>
      <c r="L1187" s="125" t="s">
        <v>3218</v>
      </c>
      <c r="M1187" s="343"/>
      <c r="N1187" s="343"/>
      <c r="O1187" s="827"/>
      <c r="Q1187" s="343"/>
      <c r="R1187" s="499"/>
      <c r="S1187" s="815"/>
      <c r="T1187" s="815"/>
      <c r="V1187" s="815"/>
      <c r="W1187" s="815"/>
      <c r="X1187" s="499"/>
      <c r="Y1187" s="501"/>
      <c r="Z1187" s="499"/>
    </row>
    <row r="1188" spans="2:26" hidden="1">
      <c r="B1188" s="127" t="s">
        <v>2561</v>
      </c>
      <c r="C1188" s="127" t="s">
        <v>4660</v>
      </c>
      <c r="D1188" s="127"/>
      <c r="E1188" s="127"/>
      <c r="F1188" s="127"/>
      <c r="G1188" s="127"/>
      <c r="H1188" s="127"/>
      <c r="I1188" s="127"/>
      <c r="J1188" s="127"/>
      <c r="K1188" s="304" t="s">
        <v>2562</v>
      </c>
      <c r="L1188" s="125" t="s">
        <v>3218</v>
      </c>
      <c r="M1188" s="343"/>
      <c r="N1188" s="343"/>
      <c r="O1188" s="827"/>
      <c r="Q1188" s="343"/>
      <c r="R1188" s="499"/>
      <c r="S1188" s="815"/>
      <c r="T1188" s="815"/>
      <c r="V1188" s="815"/>
      <c r="W1188" s="815"/>
      <c r="X1188" s="499"/>
      <c r="Y1188" s="501"/>
      <c r="Z1188" s="499"/>
    </row>
    <row r="1189" spans="2:26" ht="25.5" hidden="1">
      <c r="B1189" s="127" t="s">
        <v>2563</v>
      </c>
      <c r="C1189" s="127" t="s">
        <v>4661</v>
      </c>
      <c r="D1189" s="127"/>
      <c r="E1189" s="127"/>
      <c r="F1189" s="127"/>
      <c r="G1189" s="127"/>
      <c r="H1189" s="127"/>
      <c r="I1189" s="127"/>
      <c r="J1189" s="127"/>
      <c r="K1189" s="304" t="s">
        <v>2564</v>
      </c>
      <c r="L1189" s="125" t="s">
        <v>3218</v>
      </c>
      <c r="M1189" s="343"/>
      <c r="N1189" s="343"/>
      <c r="O1189" s="827"/>
      <c r="Q1189" s="343"/>
      <c r="R1189" s="499"/>
      <c r="S1189" s="815"/>
      <c r="T1189" s="815"/>
      <c r="V1189" s="815"/>
      <c r="W1189" s="815"/>
      <c r="X1189" s="499"/>
      <c r="Y1189" s="501"/>
      <c r="Z1189" s="499"/>
    </row>
    <row r="1190" spans="2:26" ht="25.5" hidden="1">
      <c r="B1190" s="127" t="s">
        <v>2565</v>
      </c>
      <c r="C1190" s="127" t="s">
        <v>4662</v>
      </c>
      <c r="D1190" s="127"/>
      <c r="E1190" s="127"/>
      <c r="F1190" s="127"/>
      <c r="G1190" s="127"/>
      <c r="H1190" s="127"/>
      <c r="I1190" s="127"/>
      <c r="J1190" s="127"/>
      <c r="K1190" s="304" t="s">
        <v>2566</v>
      </c>
      <c r="L1190" s="125" t="s">
        <v>3218</v>
      </c>
      <c r="M1190" s="343"/>
      <c r="N1190" s="343"/>
      <c r="O1190" s="827"/>
      <c r="Q1190" s="343"/>
      <c r="R1190" s="499"/>
      <c r="S1190" s="815"/>
      <c r="T1190" s="815"/>
      <c r="V1190" s="815"/>
      <c r="W1190" s="815"/>
      <c r="X1190" s="499"/>
      <c r="Y1190" s="501"/>
      <c r="Z1190" s="499"/>
    </row>
    <row r="1191" spans="2:26" ht="25.5" hidden="1">
      <c r="B1191" s="127" t="s">
        <v>2567</v>
      </c>
      <c r="C1191" s="127" t="s">
        <v>4663</v>
      </c>
      <c r="D1191" s="127"/>
      <c r="E1191" s="127"/>
      <c r="F1191" s="127"/>
      <c r="G1191" s="127"/>
      <c r="H1191" s="127"/>
      <c r="I1191" s="127"/>
      <c r="J1191" s="127"/>
      <c r="K1191" s="304" t="s">
        <v>4039</v>
      </c>
      <c r="L1191" s="125" t="s">
        <v>3218</v>
      </c>
      <c r="M1191" s="343"/>
      <c r="N1191" s="343"/>
      <c r="O1191" s="827"/>
      <c r="Q1191" s="343"/>
      <c r="R1191" s="499"/>
      <c r="S1191" s="815"/>
      <c r="T1191" s="815"/>
      <c r="V1191" s="815"/>
      <c r="W1191" s="815"/>
      <c r="X1191" s="499"/>
      <c r="Y1191" s="501"/>
      <c r="Z1191" s="499"/>
    </row>
    <row r="1192" spans="2:26" ht="25.5" hidden="1" customHeight="1">
      <c r="B1192" s="127" t="s">
        <v>2569</v>
      </c>
      <c r="C1192" s="127" t="s">
        <v>4664</v>
      </c>
      <c r="D1192" s="127"/>
      <c r="E1192" s="127"/>
      <c r="F1192" s="127"/>
      <c r="G1192" s="127"/>
      <c r="H1192" s="127"/>
      <c r="I1192" s="127"/>
      <c r="J1192" s="127"/>
      <c r="K1192" s="304" t="s">
        <v>2570</v>
      </c>
      <c r="L1192" s="125" t="s">
        <v>3218</v>
      </c>
      <c r="M1192" s="343"/>
      <c r="N1192" s="343"/>
      <c r="O1192" s="827"/>
      <c r="Q1192" s="343"/>
      <c r="R1192" s="499"/>
      <c r="S1192" s="815"/>
      <c r="T1192" s="815"/>
      <c r="V1192" s="815"/>
      <c r="W1192" s="815"/>
      <c r="X1192" s="499"/>
      <c r="Y1192" s="501"/>
      <c r="Z1192" s="499"/>
    </row>
    <row r="1193" spans="2:26" hidden="1">
      <c r="B1193" s="127" t="s">
        <v>2571</v>
      </c>
      <c r="C1193" s="127" t="s">
        <v>4665</v>
      </c>
      <c r="D1193" s="127"/>
      <c r="E1193" s="127"/>
      <c r="F1193" s="127"/>
      <c r="G1193" s="127"/>
      <c r="H1193" s="127"/>
      <c r="I1193" s="127"/>
      <c r="J1193" s="127"/>
      <c r="K1193" s="304" t="s">
        <v>2572</v>
      </c>
      <c r="L1193" s="125" t="s">
        <v>3218</v>
      </c>
      <c r="M1193" s="343"/>
      <c r="N1193" s="343"/>
      <c r="O1193" s="827"/>
      <c r="Q1193" s="343"/>
      <c r="R1193" s="499"/>
      <c r="S1193" s="815"/>
      <c r="T1193" s="815"/>
      <c r="V1193" s="815"/>
      <c r="W1193" s="815"/>
      <c r="X1193" s="499"/>
      <c r="Y1193" s="501"/>
      <c r="Z1193" s="499"/>
    </row>
    <row r="1194" spans="2:26" ht="25.5" hidden="1">
      <c r="B1194" s="127" t="s">
        <v>2573</v>
      </c>
      <c r="C1194" s="127" t="s">
        <v>4666</v>
      </c>
      <c r="D1194" s="127"/>
      <c r="E1194" s="127"/>
      <c r="F1194" s="127"/>
      <c r="G1194" s="127"/>
      <c r="H1194" s="127"/>
      <c r="I1194" s="127"/>
      <c r="J1194" s="127"/>
      <c r="K1194" s="304" t="s">
        <v>2574</v>
      </c>
      <c r="L1194" s="125" t="s">
        <v>3218</v>
      </c>
      <c r="M1194" s="343"/>
      <c r="N1194" s="343"/>
      <c r="O1194" s="827"/>
      <c r="Q1194" s="343"/>
      <c r="R1194" s="499"/>
      <c r="S1194" s="815"/>
      <c r="T1194" s="815"/>
      <c r="V1194" s="815"/>
      <c r="W1194" s="815"/>
      <c r="X1194" s="499"/>
      <c r="Y1194" s="501"/>
      <c r="Z1194" s="499"/>
    </row>
    <row r="1195" spans="2:26" ht="25.5" hidden="1" customHeight="1">
      <c r="B1195" s="127" t="s">
        <v>2575</v>
      </c>
      <c r="C1195" s="127" t="s">
        <v>4667</v>
      </c>
      <c r="D1195" s="127"/>
      <c r="E1195" s="127"/>
      <c r="F1195" s="127"/>
      <c r="G1195" s="127"/>
      <c r="H1195" s="127"/>
      <c r="I1195" s="127"/>
      <c r="J1195" s="127"/>
      <c r="K1195" s="304" t="s">
        <v>2576</v>
      </c>
      <c r="L1195" s="125" t="s">
        <v>3218</v>
      </c>
      <c r="M1195" s="343"/>
      <c r="N1195" s="343"/>
      <c r="O1195" s="827"/>
      <c r="Q1195" s="343"/>
      <c r="R1195" s="499"/>
      <c r="S1195" s="815"/>
      <c r="T1195" s="815"/>
      <c r="V1195" s="815"/>
      <c r="W1195" s="815"/>
      <c r="X1195" s="499"/>
      <c r="Y1195" s="501"/>
      <c r="Z1195" s="499"/>
    </row>
    <row r="1196" spans="2:26" ht="25.5" hidden="1">
      <c r="B1196" s="127" t="s">
        <v>2577</v>
      </c>
      <c r="C1196" s="127" t="s">
        <v>4668</v>
      </c>
      <c r="D1196" s="127"/>
      <c r="E1196" s="127"/>
      <c r="F1196" s="127"/>
      <c r="G1196" s="127"/>
      <c r="H1196" s="127"/>
      <c r="I1196" s="127"/>
      <c r="J1196" s="127"/>
      <c r="K1196" s="304" t="s">
        <v>2578</v>
      </c>
      <c r="L1196" s="125" t="s">
        <v>3218</v>
      </c>
      <c r="M1196" s="343"/>
      <c r="N1196" s="343"/>
      <c r="O1196" s="827"/>
      <c r="Q1196" s="343"/>
      <c r="R1196" s="499"/>
      <c r="S1196" s="815"/>
      <c r="T1196" s="815"/>
      <c r="V1196" s="815"/>
      <c r="W1196" s="815"/>
      <c r="X1196" s="499"/>
      <c r="Y1196" s="501"/>
      <c r="Z1196" s="499"/>
    </row>
    <row r="1197" spans="2:26" ht="15.75">
      <c r="K1197" s="544" t="s">
        <v>3943</v>
      </c>
      <c r="L1197" s="528"/>
      <c r="M1197" s="192"/>
      <c r="N1197" s="192"/>
      <c r="O1197" s="192"/>
      <c r="P1197" s="192"/>
      <c r="Q1197" s="192"/>
      <c r="R1197" s="554"/>
      <c r="S1197" s="192"/>
      <c r="T1197" s="192"/>
      <c r="V1197" s="192"/>
      <c r="W1197" s="192"/>
      <c r="X1197" s="192"/>
      <c r="Y1197" s="501"/>
      <c r="Z1197" s="192"/>
    </row>
    <row r="1198" spans="2:26" ht="16.5" thickBot="1">
      <c r="K1198" s="544"/>
      <c r="L1198" s="528"/>
      <c r="M1198" s="192"/>
      <c r="N1198" s="192"/>
      <c r="O1198" s="192"/>
      <c r="P1198" s="192"/>
      <c r="Q1198" s="192"/>
      <c r="R1198" s="554"/>
      <c r="S1198" s="192"/>
      <c r="T1198" s="192"/>
      <c r="V1198" s="192"/>
      <c r="W1198" s="192"/>
      <c r="X1198" s="192"/>
      <c r="Y1198" s="501"/>
      <c r="Z1198" s="192"/>
    </row>
    <row r="1199" spans="2:26" ht="17.25" thickTop="1" thickBot="1">
      <c r="B1199" s="103" t="s">
        <v>2579</v>
      </c>
      <c r="C1199" s="103" t="s">
        <v>4040</v>
      </c>
      <c r="D1199" s="248"/>
      <c r="E1199" s="103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0</v>
      </c>
      <c r="N1199" s="154">
        <f>SUM(N1202:N1218)</f>
        <v>0</v>
      </c>
      <c r="O1199" s="298">
        <f>+N1199-M1199</f>
        <v>0</v>
      </c>
      <c r="Q1199" s="154">
        <f>SUM(Q1202:Q1218)</f>
        <v>0</v>
      </c>
      <c r="R1199" s="519"/>
      <c r="S1199" s="154">
        <f>SUM(S1202:S1218)</f>
        <v>0</v>
      </c>
      <c r="T1199" s="154">
        <f>SUM(T1202:T1218)</f>
        <v>0</v>
      </c>
      <c r="V1199" s="154">
        <f>SUM(V1202:V1218)</f>
        <v>0</v>
      </c>
      <c r="W1199" s="154">
        <f>SUM(W1202:W1218)</f>
        <v>0</v>
      </c>
      <c r="X1199" s="519"/>
      <c r="Y1199" s="501"/>
      <c r="Z1199" s="519"/>
    </row>
    <row r="1200" spans="2:26" ht="9" customHeight="1" thickTop="1" thickBot="1">
      <c r="K1200" s="540"/>
      <c r="M1200" s="265"/>
      <c r="N1200" s="379"/>
      <c r="Q1200" s="379"/>
      <c r="R1200" s="554"/>
      <c r="X1200" s="501"/>
      <c r="Y1200" s="501"/>
      <c r="Z1200" s="501"/>
    </row>
    <row r="1201" spans="2:26" ht="39" thickBot="1">
      <c r="B1201" s="102" t="s">
        <v>3221</v>
      </c>
      <c r="C1201" s="245" t="s">
        <v>48</v>
      </c>
      <c r="D1201" s="245"/>
      <c r="E1201" s="246"/>
      <c r="F1201" s="246"/>
      <c r="G1201" s="246"/>
      <c r="H1201" s="246"/>
      <c r="I1201" s="246"/>
      <c r="J1201" s="246"/>
      <c r="K1201" s="302" t="s">
        <v>3222</v>
      </c>
      <c r="L1201" s="135"/>
      <c r="M1201" s="328" t="str">
        <f>+$M$10</f>
        <v>Valore netto al 31/12/2017</v>
      </c>
      <c r="N1201" s="779" t="str">
        <f>N$10</f>
        <v>Valore netto al 31/12/2018</v>
      </c>
      <c r="O1201" s="779" t="s">
        <v>4064</v>
      </c>
      <c r="P1201" s="806"/>
      <c r="Q1201" s="779" t="str">
        <f>Q$10</f>
        <v>Prechiusura al ° trimestre 2018</v>
      </c>
      <c r="R1201" s="514"/>
      <c r="S1201" s="1145" t="str">
        <f>S$330</f>
        <v>Costi da utilizzo contributi 2018</v>
      </c>
      <c r="T1201" s="1143" t="str">
        <f>T$330</f>
        <v>Costi da utilizzo contributi DI CUI SOCIO-SAN</v>
      </c>
      <c r="U1201" s="1144"/>
      <c r="V1201" s="1142" t="str">
        <f>V$330</f>
        <v>Costi da contributi 2018</v>
      </c>
      <c r="W1201" s="1143" t="str">
        <f>W$330</f>
        <v>Costi da contributi DI CUI SOCIO-SAN</v>
      </c>
      <c r="X1201" s="681"/>
      <c r="Y1201" s="501"/>
      <c r="Z1201" s="681"/>
    </row>
    <row r="1202" spans="2:26">
      <c r="B1202" s="127" t="s">
        <v>2581</v>
      </c>
      <c r="C1202" s="127" t="s">
        <v>4041</v>
      </c>
      <c r="D1202" s="127"/>
      <c r="E1202" s="127"/>
      <c r="F1202" s="127"/>
      <c r="G1202" s="127"/>
      <c r="H1202" s="127"/>
      <c r="I1202" s="127"/>
      <c r="J1202" s="127"/>
      <c r="K1202" s="314" t="s">
        <v>2584</v>
      </c>
      <c r="L1202" s="125" t="s">
        <v>3218</v>
      </c>
      <c r="M1202" s="564">
        <f>IF(ISERROR(VLOOKUP($B1202,ESTR_PREC!$A$1:$M$6000,4,FALSE))=TRUE,0,VLOOKUP($B1202,ESTR_PREC!$A$1:$M$6000,4,FALSE))</f>
        <v>0</v>
      </c>
      <c r="N1202" s="225"/>
      <c r="O1202" s="560">
        <f>+N1202-M1202</f>
        <v>0</v>
      </c>
      <c r="Q1202" s="225"/>
      <c r="R1202" s="499"/>
      <c r="S1202" s="225"/>
      <c r="T1202" s="225"/>
      <c r="V1202" s="225"/>
      <c r="W1202" s="225"/>
      <c r="X1202" s="499"/>
      <c r="Y1202" s="501"/>
      <c r="Z1202" s="499"/>
    </row>
    <row r="1203" spans="2:26">
      <c r="B1203" s="127" t="s">
        <v>2585</v>
      </c>
      <c r="C1203" s="127" t="s">
        <v>4042</v>
      </c>
      <c r="D1203" s="127"/>
      <c r="E1203" s="127"/>
      <c r="F1203" s="127"/>
      <c r="G1203" s="127"/>
      <c r="H1203" s="127"/>
      <c r="I1203" s="127"/>
      <c r="J1203" s="127"/>
      <c r="K1203" s="183" t="s">
        <v>2587</v>
      </c>
      <c r="L1203" s="125" t="s">
        <v>3218</v>
      </c>
      <c r="M1203" s="564">
        <f>IF(ISERROR(VLOOKUP($B1203,ESTR_PREC!$A$1:$M$6000,4,FALSE))=TRUE,0,VLOOKUP($B1203,ESTR_PREC!$A$1:$M$6000,4,FALSE))</f>
        <v>0</v>
      </c>
      <c r="N1203" s="225"/>
      <c r="O1203" s="560">
        <f>+N1203-M1203</f>
        <v>0</v>
      </c>
      <c r="Q1203" s="225"/>
      <c r="R1203" s="499"/>
      <c r="S1203" s="225"/>
      <c r="T1203" s="225"/>
      <c r="V1203" s="225"/>
      <c r="W1203" s="225"/>
      <c r="X1203" s="499"/>
      <c r="Y1203" s="501"/>
      <c r="Z1203" s="499"/>
    </row>
    <row r="1204" spans="2:26">
      <c r="B1204" s="127" t="s">
        <v>2588</v>
      </c>
      <c r="C1204" s="127" t="s">
        <v>4043</v>
      </c>
      <c r="D1204" s="127"/>
      <c r="E1204" s="127"/>
      <c r="F1204" s="127"/>
      <c r="G1204" s="127"/>
      <c r="H1204" s="127"/>
      <c r="I1204" s="127"/>
      <c r="J1204" s="127"/>
      <c r="K1204" s="314" t="s">
        <v>2590</v>
      </c>
      <c r="L1204" s="125" t="s">
        <v>3218</v>
      </c>
      <c r="M1204" s="564">
        <f>IF(ISERROR(VLOOKUP($B1204,ESTR_PREC!$A$1:$M$6000,4,FALSE))=TRUE,0,VLOOKUP($B1204,ESTR_PREC!$A$1:$M$6000,4,FALSE))</f>
        <v>0</v>
      </c>
      <c r="N1204" s="225"/>
      <c r="O1204" s="560">
        <f>+N1204-M1204</f>
        <v>0</v>
      </c>
      <c r="Q1204" s="225"/>
      <c r="R1204" s="499"/>
      <c r="S1204" s="225"/>
      <c r="T1204" s="225"/>
      <c r="V1204" s="225"/>
      <c r="W1204" s="225"/>
      <c r="X1204" s="499"/>
      <c r="Y1204" s="501"/>
      <c r="Z1204" s="499"/>
    </row>
    <row r="1205" spans="2:26" ht="25.5" hidden="1">
      <c r="B1205" s="127" t="s">
        <v>2591</v>
      </c>
      <c r="C1205" s="127" t="s">
        <v>4044</v>
      </c>
      <c r="D1205" s="127"/>
      <c r="E1205" s="127"/>
      <c r="F1205" s="127"/>
      <c r="G1205" s="127"/>
      <c r="H1205" s="127"/>
      <c r="I1205" s="127"/>
      <c r="J1205" s="127"/>
      <c r="K1205" s="314" t="s">
        <v>2592</v>
      </c>
      <c r="L1205" s="125" t="s">
        <v>3218</v>
      </c>
      <c r="M1205" s="343"/>
      <c r="N1205" s="343"/>
      <c r="O1205" s="343"/>
      <c r="Q1205" s="343"/>
      <c r="R1205" s="499"/>
      <c r="S1205" s="815"/>
      <c r="T1205" s="815"/>
      <c r="V1205" s="815"/>
      <c r="W1205" s="225"/>
      <c r="X1205" s="499"/>
      <c r="Y1205" s="501"/>
      <c r="Z1205" s="499"/>
    </row>
    <row r="1206" spans="2:26" ht="38.25" hidden="1">
      <c r="B1206" s="363" t="s">
        <v>2593</v>
      </c>
      <c r="C1206" s="364" t="s">
        <v>4045</v>
      </c>
      <c r="D1206" s="127"/>
      <c r="E1206" s="365"/>
      <c r="F1206" s="365"/>
      <c r="G1206" s="365"/>
      <c r="H1206" s="365"/>
      <c r="I1206" s="365"/>
      <c r="J1206" s="365"/>
      <c r="K1206" s="372" t="s">
        <v>4313</v>
      </c>
      <c r="L1206" s="367" t="s">
        <v>3218</v>
      </c>
      <c r="M1206" s="343"/>
      <c r="N1206" s="343"/>
      <c r="O1206" s="343"/>
      <c r="Q1206" s="343"/>
      <c r="R1206" s="499"/>
      <c r="S1206" s="815"/>
      <c r="T1206" s="815"/>
      <c r="V1206" s="815"/>
      <c r="W1206" s="225"/>
      <c r="X1206" s="499"/>
      <c r="Y1206" s="501"/>
      <c r="Z1206" s="499"/>
    </row>
    <row r="1207" spans="2:26" ht="25.5" customHeight="1">
      <c r="B1207" s="127" t="s">
        <v>2595</v>
      </c>
      <c r="C1207" s="127" t="s">
        <v>4046</v>
      </c>
      <c r="D1207" s="127"/>
      <c r="E1207" s="127"/>
      <c r="F1207" s="127"/>
      <c r="G1207" s="127"/>
      <c r="H1207" s="127"/>
      <c r="I1207" s="127"/>
      <c r="J1207" s="127"/>
      <c r="K1207" s="311" t="s">
        <v>2596</v>
      </c>
      <c r="L1207" s="127" t="s">
        <v>3218</v>
      </c>
      <c r="M1207" s="564">
        <f>IF(ISERROR(VLOOKUP($B1207,ESTR_PREC!$A$1:$M$6000,4,FALSE))=TRUE,0,VLOOKUP($B1207,ESTR_PREC!$A$1:$M$6000,4,FALSE))</f>
        <v>0</v>
      </c>
      <c r="N1207" s="225"/>
      <c r="O1207" s="560">
        <f>+N1207-M1207</f>
        <v>0</v>
      </c>
      <c r="Q1207" s="225"/>
      <c r="R1207" s="499"/>
      <c r="S1207" s="225"/>
      <c r="T1207" s="225"/>
      <c r="V1207" s="225"/>
      <c r="W1207" s="815"/>
      <c r="X1207" s="499"/>
      <c r="Y1207" s="501"/>
      <c r="Z1207" s="499"/>
    </row>
    <row r="1208" spans="2:26" ht="25.5">
      <c r="B1208" s="127" t="s">
        <v>2597</v>
      </c>
      <c r="C1208" s="127" t="s">
        <v>4047</v>
      </c>
      <c r="D1208" s="127"/>
      <c r="E1208" s="127"/>
      <c r="F1208" s="127"/>
      <c r="G1208" s="127"/>
      <c r="H1208" s="127"/>
      <c r="I1208" s="127"/>
      <c r="J1208" s="127"/>
      <c r="K1208" s="311" t="s">
        <v>4314</v>
      </c>
      <c r="L1208" s="127" t="s">
        <v>3218</v>
      </c>
      <c r="M1208" s="564">
        <f>IF(ISERROR(VLOOKUP($B1208,ESTR_PREC!$A$1:$M$6000,4,FALSE))=TRUE,0,VLOOKUP($B1208,ESTR_PREC!$A$1:$M$6000,4,FALSE))</f>
        <v>0</v>
      </c>
      <c r="N1208" s="225"/>
      <c r="O1208" s="560">
        <f>+N1208-M1208</f>
        <v>0</v>
      </c>
      <c r="Q1208" s="225"/>
      <c r="R1208" s="499"/>
      <c r="S1208" s="225"/>
      <c r="T1208" s="225"/>
      <c r="V1208" s="225"/>
      <c r="W1208" s="815"/>
      <c r="X1208" s="499"/>
      <c r="Y1208" s="501"/>
      <c r="Z1208" s="499"/>
    </row>
    <row r="1209" spans="2:26" ht="25.5" hidden="1" customHeight="1">
      <c r="B1209" s="139" t="s">
        <v>2599</v>
      </c>
      <c r="C1209" s="127" t="s">
        <v>4049</v>
      </c>
      <c r="D1209" s="127"/>
      <c r="E1209" s="127"/>
      <c r="F1209" s="127"/>
      <c r="G1209" s="127"/>
      <c r="H1209" s="127"/>
      <c r="I1209" s="127"/>
      <c r="J1209" s="127"/>
      <c r="K1209" s="311" t="s">
        <v>2600</v>
      </c>
      <c r="L1209" s="127" t="s">
        <v>3218</v>
      </c>
      <c r="M1209" s="343"/>
      <c r="N1209" s="343"/>
      <c r="O1209" s="343"/>
      <c r="Q1209" s="343"/>
      <c r="R1209" s="499"/>
      <c r="S1209" s="815"/>
      <c r="T1209" s="815"/>
      <c r="V1209" s="815"/>
      <c r="W1209" s="815"/>
      <c r="X1209" s="499"/>
      <c r="Y1209" s="501"/>
      <c r="Z1209" s="499"/>
    </row>
    <row r="1210" spans="2:26" ht="25.5" hidden="1" customHeight="1">
      <c r="B1210" s="373" t="s">
        <v>2601</v>
      </c>
      <c r="C1210" s="127" t="s">
        <v>4050</v>
      </c>
      <c r="D1210" s="127"/>
      <c r="E1210" s="127"/>
      <c r="F1210" s="127"/>
      <c r="G1210" s="127"/>
      <c r="H1210" s="127"/>
      <c r="I1210" s="127"/>
      <c r="J1210" s="127"/>
      <c r="K1210" s="311" t="s">
        <v>4315</v>
      </c>
      <c r="L1210" s="127" t="s">
        <v>3218</v>
      </c>
      <c r="M1210" s="343"/>
      <c r="N1210" s="343"/>
      <c r="O1210" s="343"/>
      <c r="Q1210" s="343"/>
      <c r="R1210" s="499"/>
      <c r="S1210" s="815"/>
      <c r="T1210" s="815"/>
      <c r="V1210" s="815"/>
      <c r="W1210" s="815"/>
      <c r="X1210" s="499"/>
      <c r="Y1210" s="501"/>
      <c r="Z1210" s="499"/>
    </row>
    <row r="1211" spans="2:26">
      <c r="B1211" s="127" t="s">
        <v>2603</v>
      </c>
      <c r="C1211" s="127" t="s">
        <v>4051</v>
      </c>
      <c r="D1211" s="127"/>
      <c r="E1211" s="127"/>
      <c r="F1211" s="127"/>
      <c r="G1211" s="127"/>
      <c r="H1211" s="127"/>
      <c r="I1211" s="127"/>
      <c r="J1211" s="127"/>
      <c r="K1211" s="314" t="s">
        <v>2605</v>
      </c>
      <c r="L1211" s="125" t="s">
        <v>3218</v>
      </c>
      <c r="M1211" s="564">
        <f>IF(ISERROR(VLOOKUP($B1211,ESTR_PREC!$A$1:$M$6000,4,FALSE))=TRUE,0,VLOOKUP($B1211,ESTR_PREC!$A$1:$M$6000,4,FALSE))</f>
        <v>0</v>
      </c>
      <c r="N1211" s="225"/>
      <c r="O1211" s="560">
        <f>+N1211-M1211</f>
        <v>0</v>
      </c>
      <c r="Q1211" s="225"/>
      <c r="R1211" s="499"/>
      <c r="S1211" s="225"/>
      <c r="T1211" s="225"/>
      <c r="V1211" s="225"/>
      <c r="W1211" s="225"/>
      <c r="X1211" s="499"/>
      <c r="Y1211" s="501"/>
      <c r="Z1211" s="499"/>
    </row>
    <row r="1212" spans="2:26" hidden="1">
      <c r="B1212" s="127" t="s">
        <v>2606</v>
      </c>
      <c r="C1212" s="127" t="s">
        <v>4052</v>
      </c>
      <c r="D1212" s="127"/>
      <c r="E1212" s="127"/>
      <c r="F1212" s="127"/>
      <c r="G1212" s="127"/>
      <c r="H1212" s="127"/>
      <c r="I1212" s="127"/>
      <c r="J1212" s="127"/>
      <c r="K1212" s="314" t="s">
        <v>2607</v>
      </c>
      <c r="L1212" s="125" t="s">
        <v>3218</v>
      </c>
      <c r="M1212" s="343"/>
      <c r="N1212" s="343"/>
      <c r="O1212" s="343"/>
      <c r="Q1212" s="343"/>
      <c r="R1212" s="499"/>
      <c r="S1212" s="815"/>
      <c r="T1212" s="815"/>
      <c r="V1212" s="815"/>
      <c r="W1212" s="225"/>
      <c r="X1212" s="499"/>
      <c r="Y1212" s="501"/>
      <c r="Z1212" s="499"/>
    </row>
    <row r="1213" spans="2:26" hidden="1">
      <c r="B1213" s="127" t="s">
        <v>2608</v>
      </c>
      <c r="C1213" s="127" t="s">
        <v>4053</v>
      </c>
      <c r="D1213" s="127"/>
      <c r="E1213" s="127"/>
      <c r="F1213" s="127"/>
      <c r="G1213" s="127"/>
      <c r="H1213" s="127"/>
      <c r="I1213" s="127"/>
      <c r="J1213" s="127"/>
      <c r="K1213" s="314" t="s">
        <v>2609</v>
      </c>
      <c r="L1213" s="125" t="s">
        <v>3218</v>
      </c>
      <c r="M1213" s="564"/>
      <c r="N1213" s="815"/>
      <c r="O1213" s="827"/>
      <c r="Q1213" s="815"/>
      <c r="R1213" s="499"/>
      <c r="S1213" s="815"/>
      <c r="T1213" s="815"/>
      <c r="V1213" s="815"/>
      <c r="W1213" s="225"/>
      <c r="X1213" s="499"/>
      <c r="Y1213" s="501"/>
      <c r="Z1213" s="499"/>
    </row>
    <row r="1214" spans="2:26">
      <c r="B1214" s="127" t="s">
        <v>2612</v>
      </c>
      <c r="C1214" s="127" t="s">
        <v>4054</v>
      </c>
      <c r="D1214" s="127"/>
      <c r="E1214" s="127"/>
      <c r="F1214" s="127"/>
      <c r="G1214" s="127"/>
      <c r="H1214" s="127"/>
      <c r="I1214" s="127"/>
      <c r="J1214" s="127"/>
      <c r="K1214" s="314" t="s">
        <v>2613</v>
      </c>
      <c r="L1214" s="125" t="s">
        <v>3218</v>
      </c>
      <c r="M1214" s="564">
        <f>IF(ISERROR(VLOOKUP($B1214,ESTR_PREC!$A$1:$M$6000,4,FALSE))=TRUE,0,VLOOKUP($B1214,ESTR_PREC!$A$1:$M$6000,4,FALSE))</f>
        <v>0</v>
      </c>
      <c r="N1214" s="225"/>
      <c r="O1214" s="560">
        <f>+N1214-M1214</f>
        <v>0</v>
      </c>
      <c r="Q1214" s="225"/>
      <c r="R1214" s="499"/>
      <c r="S1214" s="225"/>
      <c r="T1214" s="225"/>
      <c r="V1214" s="225"/>
      <c r="W1214" s="225"/>
      <c r="X1214" s="499"/>
      <c r="Y1214" s="501"/>
      <c r="Z1214" s="499"/>
    </row>
    <row r="1215" spans="2:26" hidden="1">
      <c r="B1215" s="127" t="s">
        <v>2614</v>
      </c>
      <c r="C1215" s="127" t="s">
        <v>4055</v>
      </c>
      <c r="D1215" s="127"/>
      <c r="E1215" s="127"/>
      <c r="F1215" s="127"/>
      <c r="G1215" s="127"/>
      <c r="H1215" s="127"/>
      <c r="I1215" s="127"/>
      <c r="J1215" s="127"/>
      <c r="K1215" s="314" t="s">
        <v>2615</v>
      </c>
      <c r="L1215" s="125" t="s">
        <v>3218</v>
      </c>
      <c r="M1215" s="343"/>
      <c r="N1215" s="343"/>
      <c r="O1215" s="343"/>
      <c r="Q1215" s="343"/>
      <c r="R1215" s="499"/>
      <c r="S1215" s="815"/>
      <c r="T1215" s="815"/>
      <c r="V1215" s="815"/>
      <c r="W1215" s="225"/>
      <c r="X1215" s="499"/>
      <c r="Y1215" s="501"/>
      <c r="Z1215" s="499"/>
    </row>
    <row r="1216" spans="2:26">
      <c r="B1216" s="127" t="s">
        <v>2616</v>
      </c>
      <c r="C1216" s="127" t="s">
        <v>4056</v>
      </c>
      <c r="D1216" s="127"/>
      <c r="E1216" s="127"/>
      <c r="F1216" s="127"/>
      <c r="G1216" s="127"/>
      <c r="H1216" s="127"/>
      <c r="I1216" s="127"/>
      <c r="J1216" s="127"/>
      <c r="K1216" s="181" t="s">
        <v>2617</v>
      </c>
      <c r="L1216" s="125" t="s">
        <v>3218</v>
      </c>
      <c r="M1216" s="564">
        <f>IF(ISERROR(VLOOKUP($B1216,ESTR_PREC!$A$1:$M$6000,4,FALSE))=TRUE,0,VLOOKUP($B1216,ESTR_PREC!$A$1:$M$6000,4,FALSE))</f>
        <v>0</v>
      </c>
      <c r="N1216" s="225"/>
      <c r="O1216" s="560">
        <f>+N1216-M1216</f>
        <v>0</v>
      </c>
      <c r="Q1216" s="225"/>
      <c r="R1216" s="499"/>
      <c r="S1216" s="225"/>
      <c r="T1216" s="225"/>
      <c r="V1216" s="225"/>
      <c r="W1216" s="225"/>
      <c r="X1216" s="499"/>
      <c r="Y1216" s="501"/>
      <c r="Z1216" s="499"/>
    </row>
    <row r="1217" spans="1:26" hidden="1">
      <c r="B1217" s="127" t="s">
        <v>2618</v>
      </c>
      <c r="C1217" s="127" t="s">
        <v>4057</v>
      </c>
      <c r="D1217" s="127"/>
      <c r="E1217" s="127"/>
      <c r="F1217" s="127"/>
      <c r="G1217" s="127"/>
      <c r="H1217" s="127"/>
      <c r="I1217" s="127"/>
      <c r="J1217" s="127"/>
      <c r="K1217" s="304" t="s">
        <v>2619</v>
      </c>
      <c r="L1217" s="125" t="s">
        <v>3218</v>
      </c>
      <c r="M1217" s="343"/>
      <c r="N1217" s="343"/>
      <c r="O1217" s="343"/>
      <c r="Q1217" s="343"/>
      <c r="R1217" s="499"/>
      <c r="S1217" s="225"/>
      <c r="T1217" s="225"/>
      <c r="V1217" s="225"/>
      <c r="W1217" s="225"/>
      <c r="X1217" s="499"/>
      <c r="Y1217" s="501"/>
      <c r="Z1217" s="499"/>
    </row>
    <row r="1218" spans="1:26" s="291" customFormat="1" ht="15.75" hidden="1" customHeight="1" thickBot="1">
      <c r="A1218" s="265"/>
      <c r="B1218" s="167" t="s">
        <v>2620</v>
      </c>
      <c r="C1218" s="167" t="s">
        <v>4058</v>
      </c>
      <c r="D1218" s="167"/>
      <c r="E1218" s="167"/>
      <c r="F1218" s="167"/>
      <c r="G1218" s="167"/>
      <c r="H1218" s="167"/>
      <c r="I1218" s="167"/>
      <c r="J1218" s="167"/>
      <c r="K1218" s="306" t="s">
        <v>2621</v>
      </c>
      <c r="L1218" s="168" t="s">
        <v>3218</v>
      </c>
      <c r="M1218" s="343"/>
      <c r="N1218" s="343"/>
      <c r="O1218" s="343"/>
      <c r="P1218" s="265"/>
      <c r="Q1218" s="343"/>
      <c r="R1218" s="499"/>
      <c r="S1218" s="815"/>
      <c r="T1218" s="815"/>
      <c r="U1218" s="265"/>
      <c r="V1218" s="815"/>
      <c r="W1218" s="815"/>
      <c r="X1218" s="548"/>
      <c r="Y1218" s="501"/>
      <c r="Z1218" s="548"/>
    </row>
    <row r="1219" spans="1:26" ht="15.75">
      <c r="K1219" s="527"/>
      <c r="L1219" s="528"/>
      <c r="M1219" s="192"/>
      <c r="N1219" s="192"/>
      <c r="O1219" s="192"/>
      <c r="Q1219" s="192"/>
      <c r="R1219" s="192"/>
      <c r="S1219" s="192"/>
      <c r="T1219" s="192"/>
      <c r="V1219" s="192"/>
      <c r="W1219" s="192"/>
      <c r="X1219" s="192"/>
      <c r="Y1219" s="501"/>
      <c r="Z1219" s="192"/>
    </row>
    <row r="1220" spans="1:26" ht="16.5" thickBot="1">
      <c r="K1220" s="527"/>
      <c r="L1220" s="528"/>
      <c r="M1220" s="192"/>
      <c r="N1220" s="192"/>
      <c r="O1220" s="192"/>
      <c r="Q1220" s="192"/>
      <c r="R1220" s="554"/>
      <c r="S1220" s="192"/>
      <c r="T1220" s="192"/>
      <c r="V1220" s="192"/>
      <c r="W1220" s="192"/>
      <c r="X1220" s="192"/>
      <c r="Y1220" s="501"/>
      <c r="Z1220" s="192"/>
    </row>
    <row r="1221" spans="1:26" ht="39" thickBot="1">
      <c r="K1221" s="529"/>
      <c r="L1221" s="465"/>
      <c r="M1221" s="328" t="str">
        <f>+$M$10</f>
        <v>Valore netto al 31/12/2017</v>
      </c>
      <c r="N1221" s="779" t="str">
        <f>N$10</f>
        <v>Valore netto al 31/12/2018</v>
      </c>
      <c r="O1221" s="779" t="s">
        <v>4064</v>
      </c>
      <c r="P1221" s="806"/>
      <c r="Q1221" s="779" t="str">
        <f>Q$10</f>
        <v>Prechiusura al ° trimestre 2018</v>
      </c>
      <c r="R1221" s="514"/>
      <c r="S1221" s="1145" t="str">
        <f>S$330</f>
        <v>Costi da utilizzo contributi 2018</v>
      </c>
      <c r="T1221" s="1143" t="str">
        <f>T$330</f>
        <v>Costi da utilizzo contributi DI CUI SOCIO-SAN</v>
      </c>
      <c r="U1221" s="1144"/>
      <c r="V1221" s="1142" t="str">
        <f>V$330</f>
        <v>Costi da contributi 2018</v>
      </c>
      <c r="W1221" s="1143" t="str">
        <f>W$330</f>
        <v>Costi da contributi DI CUI SOCIO-SAN</v>
      </c>
      <c r="X1221" s="681"/>
      <c r="Y1221" s="501"/>
      <c r="Z1221" s="681"/>
    </row>
    <row r="1222" spans="1:26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321" t="s">
        <v>2623</v>
      </c>
      <c r="L1222" s="187" t="s">
        <v>3218</v>
      </c>
      <c r="M1222" s="188">
        <f>+M1226+M1240+M1256+M1271</f>
        <v>0</v>
      </c>
      <c r="N1222" s="775">
        <f>+N1226+N1240+N1256+N1271</f>
        <v>0</v>
      </c>
      <c r="O1222" s="775">
        <f>+N1222-M1222</f>
        <v>0</v>
      </c>
      <c r="Q1222" s="775">
        <f>+Q1226+Q1240+Q1256+Q1271</f>
        <v>0</v>
      </c>
      <c r="R1222" s="518"/>
      <c r="S1222" s="188">
        <f>+S1226+S1240+S1256+S1271</f>
        <v>0</v>
      </c>
      <c r="T1222" s="188">
        <f>+T1226+T1240+T1256+T1271</f>
        <v>0</v>
      </c>
      <c r="V1222" s="188">
        <f>+V1226+V1240+V1256+V1271</f>
        <v>0</v>
      </c>
      <c r="W1222" s="188">
        <f>+W1226+W1240+W1256+W1271</f>
        <v>0</v>
      </c>
      <c r="X1222" s="518"/>
      <c r="Y1222" s="501"/>
      <c r="Z1222" s="518"/>
    </row>
    <row r="1223" spans="1:26" ht="16.5" thickTop="1">
      <c r="K1223" s="527"/>
      <c r="L1223" s="528"/>
      <c r="M1223" s="192"/>
      <c r="N1223" s="192"/>
      <c r="O1223" s="192"/>
      <c r="Q1223" s="192"/>
      <c r="R1223" s="554"/>
      <c r="S1223" s="192"/>
      <c r="T1223" s="192"/>
      <c r="V1223" s="192"/>
      <c r="W1223" s="192"/>
      <c r="X1223" s="192"/>
      <c r="Y1223" s="501"/>
      <c r="Z1223" s="192"/>
    </row>
    <row r="1224" spans="1:26" ht="15.75" thickBot="1">
      <c r="M1224" s="265"/>
      <c r="N1224" s="379"/>
      <c r="Q1224" s="379"/>
      <c r="R1224" s="554"/>
      <c r="X1224" s="501"/>
      <c r="Y1224" s="501"/>
      <c r="Z1224" s="501"/>
    </row>
    <row r="1225" spans="1:26" ht="39" thickBot="1">
      <c r="K1225" s="529"/>
      <c r="L1225" s="465"/>
      <c r="M1225" s="328" t="str">
        <f>+$M$10</f>
        <v>Valore netto al 31/12/2017</v>
      </c>
      <c r="N1225" s="779" t="str">
        <f>N$10</f>
        <v>Valore netto al 31/12/2018</v>
      </c>
      <c r="O1225" s="779" t="s">
        <v>4064</v>
      </c>
      <c r="P1225" s="806"/>
      <c r="Q1225" s="779" t="str">
        <f>Q$10</f>
        <v>Prechiusura al ° trimestre 2018</v>
      </c>
      <c r="R1225" s="514"/>
      <c r="S1225" s="1145" t="str">
        <f>S$330</f>
        <v>Costi da utilizzo contributi 2018</v>
      </c>
      <c r="T1225" s="1143" t="str">
        <f>T$330</f>
        <v>Costi da utilizzo contributi DI CUI SOCIO-SAN</v>
      </c>
      <c r="U1225" s="1144"/>
      <c r="V1225" s="1142" t="str">
        <f>V$330</f>
        <v>Costi da contributi 2018</v>
      </c>
      <c r="W1225" s="1143" t="str">
        <f>W$330</f>
        <v>Costi da contributi DI CUI SOCIO-SAN</v>
      </c>
      <c r="X1225" s="681"/>
      <c r="Y1225" s="501"/>
      <c r="Z1225" s="681"/>
    </row>
    <row r="1226" spans="1:26" ht="30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0</v>
      </c>
      <c r="N1226" s="775">
        <f>+N1228+N1233</f>
        <v>0</v>
      </c>
      <c r="O1226" s="775">
        <f>+N1226-M1226</f>
        <v>0</v>
      </c>
      <c r="Q1226" s="775">
        <f>+Q1228+Q1233</f>
        <v>0</v>
      </c>
      <c r="R1226" s="518"/>
      <c r="S1226" s="106">
        <f>+S1228+S1233</f>
        <v>0</v>
      </c>
      <c r="T1226" s="106">
        <f>+T1228+T1233</f>
        <v>0</v>
      </c>
      <c r="V1226" s="106">
        <f>+V1228+V1233</f>
        <v>0</v>
      </c>
      <c r="W1226" s="106">
        <f>+W1228+W1233</f>
        <v>0</v>
      </c>
      <c r="X1226" s="518"/>
      <c r="Y1226" s="501"/>
      <c r="Z1226" s="518"/>
    </row>
    <row r="1227" spans="1:26" ht="16.5" thickTop="1" thickBot="1">
      <c r="M1227" s="265"/>
      <c r="N1227" s="379"/>
      <c r="Q1227" s="379"/>
      <c r="R1227" s="554"/>
      <c r="X1227" s="501"/>
      <c r="Y1227" s="501"/>
      <c r="Z1227" s="501"/>
    </row>
    <row r="1228" spans="1:26" ht="17.25" thickTop="1" thickBot="1">
      <c r="B1228" s="193" t="s">
        <v>2626</v>
      </c>
      <c r="C1228" s="242" t="s">
        <v>4061</v>
      </c>
      <c r="D1228" s="243"/>
      <c r="E1228" s="112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0</v>
      </c>
      <c r="N1228" s="298">
        <f>+N1231</f>
        <v>0</v>
      </c>
      <c r="O1228" s="298">
        <f>+N1228-M1228</f>
        <v>0</v>
      </c>
      <c r="Q1228" s="298">
        <f>+Q1231</f>
        <v>0</v>
      </c>
      <c r="R1228" s="519"/>
      <c r="S1228" s="115">
        <f>+S1231</f>
        <v>0</v>
      </c>
      <c r="T1228" s="115">
        <f>+T1231</f>
        <v>0</v>
      </c>
      <c r="V1228" s="115">
        <f>+V1231</f>
        <v>0</v>
      </c>
      <c r="W1228" s="115">
        <f>+W1231</f>
        <v>0</v>
      </c>
      <c r="X1228" s="519"/>
      <c r="Y1228" s="501"/>
      <c r="Z1228" s="519"/>
    </row>
    <row r="1229" spans="1:26" ht="9" customHeight="1" thickTop="1" thickBot="1">
      <c r="K1229" s="527"/>
      <c r="L1229" s="528"/>
      <c r="M1229" s="192"/>
      <c r="N1229" s="192"/>
      <c r="O1229" s="192"/>
      <c r="Q1229" s="192"/>
      <c r="R1229" s="554"/>
      <c r="S1229" s="192"/>
      <c r="T1229" s="192"/>
      <c r="V1229" s="192"/>
      <c r="W1229" s="192"/>
      <c r="X1229" s="192"/>
      <c r="Y1229" s="501"/>
      <c r="Z1229" s="192"/>
    </row>
    <row r="1230" spans="1:26" ht="39" thickBot="1">
      <c r="B1230" s="102" t="s">
        <v>3221</v>
      </c>
      <c r="C1230" s="245" t="s">
        <v>48</v>
      </c>
      <c r="D1230" s="245"/>
      <c r="E1230" s="246"/>
      <c r="F1230" s="246"/>
      <c r="G1230" s="246"/>
      <c r="H1230" s="246"/>
      <c r="I1230" s="246"/>
      <c r="J1230" s="246"/>
      <c r="K1230" s="302" t="s">
        <v>3222</v>
      </c>
      <c r="L1230" s="135"/>
      <c r="M1230" s="328" t="str">
        <f>+$M$10</f>
        <v>Valore netto al 31/12/2017</v>
      </c>
      <c r="N1230" s="779" t="str">
        <f>N$10</f>
        <v>Valore netto al 31/12/2018</v>
      </c>
      <c r="O1230" s="779" t="s">
        <v>4064</v>
      </c>
      <c r="P1230" s="806"/>
      <c r="Q1230" s="779" t="str">
        <f>Q$10</f>
        <v>Prechiusura al ° trimestre 2018</v>
      </c>
      <c r="R1230" s="514"/>
      <c r="S1230" s="1145" t="str">
        <f>S$330</f>
        <v>Costi da utilizzo contributi 2018</v>
      </c>
      <c r="T1230" s="1143" t="str">
        <f>T$330</f>
        <v>Costi da utilizzo contributi DI CUI SOCIO-SAN</v>
      </c>
      <c r="U1230" s="1144"/>
      <c r="V1230" s="1142" t="str">
        <f>V$330</f>
        <v>Costi da contributi 2018</v>
      </c>
      <c r="W1230" s="1143" t="str">
        <f>W$330</f>
        <v>Costi da contributi DI CUI SOCIO-SAN</v>
      </c>
      <c r="X1230" s="681"/>
      <c r="Y1230" s="501"/>
      <c r="Z1230" s="681"/>
    </row>
    <row r="1231" spans="1:26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47"/>
      <c r="I1231" s="147"/>
      <c r="J1231" s="147"/>
      <c r="K1231" s="323" t="s">
        <v>2633</v>
      </c>
      <c r="L1231" s="149" t="s">
        <v>3218</v>
      </c>
      <c r="M1231" s="564">
        <f>IF(ISERROR(VLOOKUP($B1231,ESTR_PREC!$A$1:$M$6000,4,FALSE))=TRUE,0,VLOOKUP($B1231,ESTR_PREC!$A$1:$M$6000,4,FALSE))</f>
        <v>0</v>
      </c>
      <c r="N1231" s="225"/>
      <c r="O1231" s="560">
        <f>+N1231-M1231</f>
        <v>0</v>
      </c>
      <c r="Q1231" s="225"/>
      <c r="R1231" s="499"/>
      <c r="S1231" s="225"/>
      <c r="T1231" s="225"/>
      <c r="V1231" s="225"/>
      <c r="W1231" s="225"/>
      <c r="X1231" s="499"/>
      <c r="Y1231" s="501"/>
      <c r="Z1231" s="499"/>
    </row>
    <row r="1232" spans="1:26" ht="15.75">
      <c r="K1232" s="527"/>
      <c r="L1232" s="528"/>
      <c r="M1232" s="192"/>
      <c r="N1232" s="192"/>
      <c r="O1232" s="192"/>
      <c r="Q1232" s="192"/>
      <c r="R1232" s="554"/>
      <c r="S1232" s="192"/>
      <c r="T1232" s="192"/>
      <c r="V1232" s="192"/>
      <c r="W1232" s="192"/>
      <c r="X1232" s="192"/>
      <c r="Y1232" s="501"/>
      <c r="Z1232" s="192"/>
    </row>
    <row r="1233" spans="2:26" ht="17.25" hidden="1" thickTop="1" thickBot="1">
      <c r="B1233" s="193" t="s">
        <v>2634</v>
      </c>
      <c r="C1233" s="242" t="s">
        <v>4063</v>
      </c>
      <c r="D1233" s="243"/>
      <c r="E1233" s="112"/>
      <c r="F1233" s="243"/>
      <c r="G1233" s="112"/>
      <c r="H1233" s="243"/>
      <c r="I1233" s="243"/>
      <c r="J1233" s="243"/>
      <c r="K1233" s="113" t="s">
        <v>2635</v>
      </c>
      <c r="L1233" s="114" t="s">
        <v>3218</v>
      </c>
      <c r="M1233" s="115">
        <f>+M1236</f>
        <v>0</v>
      </c>
      <c r="N1233" s="298">
        <f>+N1236</f>
        <v>0</v>
      </c>
      <c r="O1233" s="298">
        <f>+N1233-M1233</f>
        <v>0</v>
      </c>
      <c r="Q1233" s="298">
        <f>+Q1236</f>
        <v>0</v>
      </c>
      <c r="R1233" s="519"/>
      <c r="S1233" s="115">
        <f>+S1236</f>
        <v>0</v>
      </c>
      <c r="T1233" s="115">
        <f>+T1236</f>
        <v>0</v>
      </c>
      <c r="V1233" s="115">
        <f>+V1236</f>
        <v>0</v>
      </c>
      <c r="W1233" s="115">
        <f>+W1236</f>
        <v>0</v>
      </c>
      <c r="X1233" s="519"/>
      <c r="Y1233" s="501"/>
      <c r="Z1233" s="519"/>
    </row>
    <row r="1234" spans="2:26" ht="9" hidden="1" customHeight="1" thickTop="1" thickBot="1">
      <c r="K1234" s="527"/>
      <c r="L1234" s="528"/>
      <c r="M1234" s="192"/>
      <c r="N1234" s="192"/>
      <c r="O1234" s="192"/>
      <c r="Q1234" s="192"/>
      <c r="R1234" s="554"/>
      <c r="S1234" s="192"/>
      <c r="T1234" s="192"/>
      <c r="V1234" s="192"/>
      <c r="W1234" s="192"/>
      <c r="X1234" s="192"/>
      <c r="Y1234" s="501"/>
      <c r="Z1234" s="192"/>
    </row>
    <row r="1235" spans="2:26" ht="39" hidden="1" thickBot="1">
      <c r="B1235" s="102" t="s">
        <v>3221</v>
      </c>
      <c r="C1235" s="245" t="s">
        <v>48</v>
      </c>
      <c r="D1235" s="245"/>
      <c r="E1235" s="246"/>
      <c r="F1235" s="246"/>
      <c r="G1235" s="246"/>
      <c r="H1235" s="246"/>
      <c r="I1235" s="246"/>
      <c r="J1235" s="246"/>
      <c r="K1235" s="302" t="s">
        <v>3222</v>
      </c>
      <c r="L1235" s="135"/>
      <c r="M1235" s="102" t="str">
        <f>+$M$10</f>
        <v>Valore netto al 31/12/2017</v>
      </c>
      <c r="N1235" s="347" t="str">
        <f>N$10</f>
        <v>Valore netto al 31/12/2018</v>
      </c>
      <c r="O1235" s="559" t="s">
        <v>4064</v>
      </c>
      <c r="Q1235" s="347" t="str">
        <f>Q$10</f>
        <v>Prechiusura al ° trimestre 2018</v>
      </c>
      <c r="R1235" s="514"/>
      <c r="S1235" s="498" t="str">
        <f>S$330</f>
        <v>Costi da utilizzo contributi 2018</v>
      </c>
      <c r="T1235" s="498" t="str">
        <f>T$330</f>
        <v>Costi da utilizzo contributi DI CUI SOCIO-SAN</v>
      </c>
      <c r="V1235" s="498" t="str">
        <f>V$330</f>
        <v>Costi da contributi 2018</v>
      </c>
      <c r="W1235" s="498" t="str">
        <f>W$330</f>
        <v>Costi da contributi DI CUI SOCIO-SAN</v>
      </c>
      <c r="X1235" s="681"/>
      <c r="Y1235" s="501"/>
      <c r="Z1235" s="681"/>
    </row>
    <row r="1236" spans="2:26" ht="15.75" hidden="1" thickBot="1">
      <c r="B1236" s="197" t="s">
        <v>2636</v>
      </c>
      <c r="C1236" s="147" t="s">
        <v>4065</v>
      </c>
      <c r="D1236" s="147"/>
      <c r="E1236" s="147"/>
      <c r="F1236" s="147"/>
      <c r="G1236" s="147"/>
      <c r="H1236" s="147"/>
      <c r="I1236" s="147"/>
      <c r="J1236" s="147"/>
      <c r="K1236" s="323" t="s">
        <v>2638</v>
      </c>
      <c r="L1236" s="149" t="s">
        <v>3218</v>
      </c>
      <c r="M1236" s="343"/>
      <c r="N1236" s="343"/>
      <c r="O1236" s="827"/>
      <c r="Q1236" s="343"/>
      <c r="R1236" s="499"/>
      <c r="S1236" s="815"/>
      <c r="T1236" s="815"/>
      <c r="V1236" s="815"/>
      <c r="W1236" s="815"/>
      <c r="X1236" s="499"/>
      <c r="Y1236" s="501"/>
      <c r="Z1236" s="499"/>
    </row>
    <row r="1237" spans="2:26" ht="15.75">
      <c r="K1237" s="527"/>
      <c r="L1237" s="528"/>
      <c r="M1237" s="499"/>
      <c r="N1237" s="192"/>
      <c r="O1237" s="192"/>
      <c r="Q1237" s="192"/>
      <c r="R1237" s="554"/>
      <c r="S1237" s="499"/>
      <c r="T1237" s="499"/>
      <c r="V1237" s="499"/>
      <c r="W1237" s="499"/>
      <c r="X1237" s="499"/>
      <c r="Y1237" s="501"/>
      <c r="Z1237" s="499"/>
    </row>
    <row r="1238" spans="2:26" ht="16.5" thickBot="1">
      <c r="K1238" s="527"/>
      <c r="L1238" s="528"/>
      <c r="M1238" s="499"/>
      <c r="N1238" s="192"/>
      <c r="O1238" s="192"/>
      <c r="Q1238" s="192"/>
      <c r="R1238" s="554"/>
      <c r="S1238" s="499"/>
      <c r="T1238" s="499"/>
      <c r="V1238" s="499"/>
      <c r="W1238" s="499"/>
      <c r="X1238" s="499"/>
      <c r="Y1238" s="501"/>
      <c r="Z1238" s="499"/>
    </row>
    <row r="1239" spans="2:26" ht="39" thickBot="1">
      <c r="K1239" s="529"/>
      <c r="L1239" s="465"/>
      <c r="M1239" s="328" t="str">
        <f>+$M$10</f>
        <v>Valore netto al 31/12/2017</v>
      </c>
      <c r="N1239" s="779" t="str">
        <f>N$10</f>
        <v>Valore netto al 31/12/2018</v>
      </c>
      <c r="O1239" s="779" t="s">
        <v>4064</v>
      </c>
      <c r="P1239" s="806"/>
      <c r="Q1239" s="779" t="str">
        <f>Q$10</f>
        <v>Prechiusura al ° trimestre 2018</v>
      </c>
      <c r="R1239" s="514"/>
      <c r="S1239" s="1145" t="str">
        <f>S$330</f>
        <v>Costi da utilizzo contributi 2018</v>
      </c>
      <c r="T1239" s="1143" t="str">
        <f>T$330</f>
        <v>Costi da utilizzo contributi DI CUI SOCIO-SAN</v>
      </c>
      <c r="U1239" s="1144"/>
      <c r="V1239" s="1142" t="str">
        <f>V$330</f>
        <v>Costi da contributi 2018</v>
      </c>
      <c r="W1239" s="1143" t="str">
        <f>W$330</f>
        <v>Costi da contributi DI CUI SOCIO-SAN</v>
      </c>
      <c r="X1239" s="681"/>
      <c r="Y1239" s="501"/>
      <c r="Z1239" s="681"/>
    </row>
    <row r="1240" spans="2:26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95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775">
        <f>+N1240-M1240</f>
        <v>0</v>
      </c>
      <c r="Q1240" s="106">
        <f>+Q1242+Q1248</f>
        <v>0</v>
      </c>
      <c r="R1240" s="518"/>
      <c r="S1240" s="106">
        <f>+S1242+S1248</f>
        <v>0</v>
      </c>
      <c r="T1240" s="106">
        <f>+T1242+T1248</f>
        <v>0</v>
      </c>
      <c r="V1240" s="106">
        <f>+V1242+V1248</f>
        <v>0</v>
      </c>
      <c r="W1240" s="106">
        <f>+W1242+W1248</f>
        <v>0</v>
      </c>
      <c r="X1240" s="518"/>
      <c r="Y1240" s="501"/>
      <c r="Z1240" s="518"/>
    </row>
    <row r="1241" spans="2:26" ht="17.25" thickTop="1" thickBot="1">
      <c r="K1241" s="527"/>
      <c r="L1241" s="528"/>
      <c r="M1241" s="192"/>
      <c r="N1241" s="192"/>
      <c r="O1241" s="192"/>
      <c r="Q1241" s="192"/>
      <c r="R1241" s="554"/>
      <c r="S1241" s="192"/>
      <c r="T1241" s="192"/>
      <c r="V1241" s="192"/>
      <c r="W1241" s="192"/>
      <c r="X1241" s="192"/>
      <c r="Y1241" s="501"/>
      <c r="Z1241" s="192"/>
    </row>
    <row r="1242" spans="2:26" ht="17.25" thickTop="1" thickBot="1">
      <c r="B1242" s="193" t="s">
        <v>2641</v>
      </c>
      <c r="C1242" s="242" t="s">
        <v>4067</v>
      </c>
      <c r="D1242" s="243"/>
      <c r="E1242" s="112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298">
        <f>SUM(N1245:N1246)</f>
        <v>0</v>
      </c>
      <c r="O1242" s="298">
        <f>+N1242-M1242</f>
        <v>0</v>
      </c>
      <c r="Q1242" s="298">
        <f>SUM(Q1245:Q1246)</f>
        <v>0</v>
      </c>
      <c r="R1242" s="519"/>
      <c r="S1242" s="115">
        <f>SUM(S1245:S1246)</f>
        <v>0</v>
      </c>
      <c r="T1242" s="115">
        <f>SUM(T1245:T1246)</f>
        <v>0</v>
      </c>
      <c r="V1242" s="115">
        <f>SUM(V1245:V1246)</f>
        <v>0</v>
      </c>
      <c r="W1242" s="115">
        <f>SUM(W1245:W1246)</f>
        <v>0</v>
      </c>
      <c r="X1242" s="519"/>
      <c r="Y1242" s="501"/>
      <c r="Z1242" s="519"/>
    </row>
    <row r="1243" spans="2:26" ht="9" customHeight="1" thickTop="1" thickBot="1">
      <c r="K1243" s="527"/>
      <c r="L1243" s="528"/>
      <c r="M1243" s="192"/>
      <c r="N1243" s="192"/>
      <c r="O1243" s="192"/>
      <c r="Q1243" s="192"/>
      <c r="R1243" s="554"/>
      <c r="S1243" s="192"/>
      <c r="T1243" s="192"/>
      <c r="V1243" s="192"/>
      <c r="W1243" s="192"/>
      <c r="X1243" s="192"/>
      <c r="Y1243" s="501"/>
      <c r="Z1243" s="192"/>
    </row>
    <row r="1244" spans="2:26" ht="39" thickBot="1">
      <c r="B1244" s="102" t="s">
        <v>3221</v>
      </c>
      <c r="C1244" s="245" t="s">
        <v>48</v>
      </c>
      <c r="D1244" s="245"/>
      <c r="E1244" s="246"/>
      <c r="F1244" s="246"/>
      <c r="G1244" s="246"/>
      <c r="H1244" s="246"/>
      <c r="I1244" s="246"/>
      <c r="J1244" s="246"/>
      <c r="K1244" s="302" t="s">
        <v>3222</v>
      </c>
      <c r="L1244" s="135"/>
      <c r="M1244" s="328" t="str">
        <f>+$M$10</f>
        <v>Valore netto al 31/12/2017</v>
      </c>
      <c r="N1244" s="779" t="str">
        <f>N$10</f>
        <v>Valore netto al 31/12/2018</v>
      </c>
      <c r="O1244" s="779" t="s">
        <v>4064</v>
      </c>
      <c r="P1244" s="806"/>
      <c r="Q1244" s="779" t="str">
        <f>Q$10</f>
        <v>Prechiusura al ° trimestre 2018</v>
      </c>
      <c r="R1244" s="514"/>
      <c r="S1244" s="1145" t="str">
        <f>S$330</f>
        <v>Costi da utilizzo contributi 2018</v>
      </c>
      <c r="T1244" s="1143" t="str">
        <f>T$330</f>
        <v>Costi da utilizzo contributi DI CUI SOCIO-SAN</v>
      </c>
      <c r="U1244" s="1144"/>
      <c r="V1244" s="1142" t="str">
        <f>V$330</f>
        <v>Costi da contributi 2018</v>
      </c>
      <c r="W1244" s="1143" t="str">
        <f>W$330</f>
        <v>Costi da contributi DI CUI SOCIO-SAN</v>
      </c>
      <c r="X1244" s="681"/>
      <c r="Y1244" s="501"/>
      <c r="Z1244" s="681"/>
    </row>
    <row r="1245" spans="2:26">
      <c r="B1245" s="124" t="s">
        <v>2643</v>
      </c>
      <c r="C1245" s="127" t="s">
        <v>4068</v>
      </c>
      <c r="D1245" s="127"/>
      <c r="E1245" s="123"/>
      <c r="F1245" s="123"/>
      <c r="G1245" s="123"/>
      <c r="H1245" s="233"/>
      <c r="I1245" s="123"/>
      <c r="J1245" s="123"/>
      <c r="K1245" s="324" t="s">
        <v>2646</v>
      </c>
      <c r="L1245" s="125" t="s">
        <v>3218</v>
      </c>
      <c r="M1245" s="564">
        <f>IF(ISERROR(VLOOKUP($B1245,ESTR_PREC!$A$1:$M$6000,4,FALSE))=TRUE,0,VLOOKUP($B1245,ESTR_PREC!$A$1:$M$6000,4,FALSE))</f>
        <v>0</v>
      </c>
      <c r="N1245" s="225"/>
      <c r="O1245" s="560">
        <f>+N1245-M1245</f>
        <v>0</v>
      </c>
      <c r="Q1245" s="225"/>
      <c r="R1245" s="499"/>
      <c r="S1245" s="225"/>
      <c r="T1245" s="225"/>
      <c r="V1245" s="225"/>
      <c r="W1245" s="225"/>
      <c r="X1245" s="499"/>
      <c r="Y1245" s="501"/>
      <c r="Z1245" s="499"/>
    </row>
    <row r="1246" spans="2:26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30"/>
      <c r="I1246" s="130"/>
      <c r="J1246" s="130"/>
      <c r="K1246" s="325" t="s">
        <v>2649</v>
      </c>
      <c r="L1246" s="132" t="s">
        <v>3218</v>
      </c>
      <c r="M1246" s="564">
        <f>IF(ISERROR(VLOOKUP($B1246,ESTR_PREC!$A$1:$M$6000,4,FALSE))=TRUE,0,VLOOKUP($B1246,ESTR_PREC!$A$1:$M$6000,4,FALSE))</f>
        <v>0</v>
      </c>
      <c r="N1246" s="225"/>
      <c r="O1246" s="560">
        <f>+N1246-M1246</f>
        <v>0</v>
      </c>
      <c r="Q1246" s="225"/>
      <c r="R1246" s="499"/>
      <c r="S1246" s="225"/>
      <c r="T1246" s="225"/>
      <c r="V1246" s="225"/>
      <c r="W1246" s="225"/>
      <c r="X1246" s="499"/>
      <c r="Y1246" s="501"/>
      <c r="Z1246" s="499"/>
    </row>
    <row r="1247" spans="2:26" ht="16.5" thickBot="1">
      <c r="K1247" s="527"/>
      <c r="L1247" s="528"/>
      <c r="M1247" s="192"/>
      <c r="N1247" s="192"/>
      <c r="O1247" s="192"/>
      <c r="Q1247" s="192"/>
      <c r="R1247" s="554"/>
      <c r="S1247" s="133"/>
      <c r="T1247" s="133"/>
      <c r="V1247" s="133"/>
      <c r="W1247" s="133"/>
      <c r="X1247" s="192"/>
      <c r="Y1247" s="501"/>
      <c r="Z1247" s="192"/>
    </row>
    <row r="1248" spans="2:26" ht="17.25" thickTop="1" thickBot="1">
      <c r="B1248" s="193" t="s">
        <v>2650</v>
      </c>
      <c r="C1248" s="242" t="s">
        <v>4070</v>
      </c>
      <c r="D1248" s="243"/>
      <c r="E1248" s="112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298">
        <f>SUM(N1251:N1252)</f>
        <v>0</v>
      </c>
      <c r="O1248" s="298">
        <f>+N1248-M1248</f>
        <v>0</v>
      </c>
      <c r="Q1248" s="298">
        <f>SUM(Q1251:Q1252)</f>
        <v>0</v>
      </c>
      <c r="R1248" s="519"/>
      <c r="S1248" s="115">
        <f>SUM(S1251:S1252)</f>
        <v>0</v>
      </c>
      <c r="T1248" s="115">
        <f>SUM(T1251:T1252)</f>
        <v>0</v>
      </c>
      <c r="V1248" s="115">
        <f>SUM(V1251:V1252)</f>
        <v>0</v>
      </c>
      <c r="W1248" s="115">
        <f>SUM(W1251:W1252)</f>
        <v>0</v>
      </c>
      <c r="X1248" s="519"/>
      <c r="Y1248" s="501"/>
      <c r="Z1248" s="519"/>
    </row>
    <row r="1249" spans="2:26" ht="9" customHeight="1" thickTop="1" thickBot="1">
      <c r="K1249" s="527"/>
      <c r="L1249" s="528"/>
      <c r="M1249" s="192"/>
      <c r="N1249" s="192"/>
      <c r="O1249" s="192"/>
      <c r="Q1249" s="192"/>
      <c r="R1249" s="554"/>
      <c r="S1249" s="192"/>
      <c r="T1249" s="192"/>
      <c r="V1249" s="192"/>
      <c r="W1249" s="192"/>
      <c r="X1249" s="192"/>
      <c r="Y1249" s="501"/>
      <c r="Z1249" s="192"/>
    </row>
    <row r="1250" spans="2:26" ht="39" thickBot="1">
      <c r="B1250" s="102" t="s">
        <v>3221</v>
      </c>
      <c r="C1250" s="245" t="s">
        <v>48</v>
      </c>
      <c r="D1250" s="245"/>
      <c r="E1250" s="246"/>
      <c r="F1250" s="246"/>
      <c r="G1250" s="246"/>
      <c r="H1250" s="246"/>
      <c r="I1250" s="246"/>
      <c r="J1250" s="246"/>
      <c r="K1250" s="302" t="s">
        <v>3222</v>
      </c>
      <c r="L1250" s="135"/>
      <c r="M1250" s="328" t="str">
        <f>+$M$10</f>
        <v>Valore netto al 31/12/2017</v>
      </c>
      <c r="N1250" s="779" t="str">
        <f>N$10</f>
        <v>Valore netto al 31/12/2018</v>
      </c>
      <c r="O1250" s="779" t="s">
        <v>4064</v>
      </c>
      <c r="P1250" s="806"/>
      <c r="Q1250" s="779" t="str">
        <f>Q$10</f>
        <v>Prechiusura al ° trimestre 2018</v>
      </c>
      <c r="R1250" s="514"/>
      <c r="S1250" s="1145" t="str">
        <f>S$330</f>
        <v>Costi da utilizzo contributi 2018</v>
      </c>
      <c r="T1250" s="1143" t="str">
        <f>T$330</f>
        <v>Costi da utilizzo contributi DI CUI SOCIO-SAN</v>
      </c>
      <c r="U1250" s="1144"/>
      <c r="V1250" s="1142" t="str">
        <f>V$330</f>
        <v>Costi da contributi 2018</v>
      </c>
      <c r="W1250" s="1143" t="str">
        <f>W$330</f>
        <v>Costi da contributi DI CUI SOCIO-SAN</v>
      </c>
      <c r="X1250" s="681"/>
      <c r="Y1250" s="501"/>
      <c r="Z1250" s="681"/>
    </row>
    <row r="1251" spans="2:26" hidden="1">
      <c r="B1251" s="124" t="s">
        <v>2652</v>
      </c>
      <c r="C1251" s="127" t="s">
        <v>4071</v>
      </c>
      <c r="D1251" s="127"/>
      <c r="E1251" s="123"/>
      <c r="F1251" s="123"/>
      <c r="G1251" s="123"/>
      <c r="H1251" s="233"/>
      <c r="I1251" s="123"/>
      <c r="J1251" s="123"/>
      <c r="K1251" s="324" t="s">
        <v>2653</v>
      </c>
      <c r="L1251" s="125" t="s">
        <v>3218</v>
      </c>
      <c r="M1251" s="343"/>
      <c r="N1251" s="343"/>
      <c r="O1251" s="827"/>
      <c r="Q1251" s="343"/>
      <c r="R1251" s="499"/>
      <c r="S1251" s="815"/>
      <c r="T1251" s="815"/>
      <c r="V1251" s="815"/>
      <c r="W1251" s="815"/>
      <c r="X1251" s="499"/>
      <c r="Y1251" s="501"/>
      <c r="Z1251" s="499"/>
    </row>
    <row r="1252" spans="2:26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30"/>
      <c r="I1252" s="130"/>
      <c r="J1252" s="130"/>
      <c r="K1252" s="325" t="s">
        <v>2655</v>
      </c>
      <c r="L1252" s="132" t="s">
        <v>3218</v>
      </c>
      <c r="M1252" s="564">
        <f>IF(ISERROR(VLOOKUP($B1252,ESTR_PREC!$A$1:$M$6000,4,FALSE))=TRUE,0,VLOOKUP($B1252,ESTR_PREC!$A$1:$M$6000,4,FALSE))</f>
        <v>0</v>
      </c>
      <c r="N1252" s="225"/>
      <c r="O1252" s="560">
        <f>+N1252-M1252</f>
        <v>0</v>
      </c>
      <c r="Q1252" s="225"/>
      <c r="R1252" s="499"/>
      <c r="S1252" s="225"/>
      <c r="T1252" s="225"/>
      <c r="V1252" s="225"/>
      <c r="W1252" s="225"/>
      <c r="X1252" s="499"/>
      <c r="Y1252" s="501"/>
      <c r="Z1252" s="499"/>
    </row>
    <row r="1253" spans="2:26" ht="15.75">
      <c r="K1253" s="527"/>
      <c r="L1253" s="528"/>
      <c r="M1253" s="499"/>
      <c r="N1253" s="192"/>
      <c r="O1253" s="192"/>
      <c r="Q1253" s="192"/>
      <c r="R1253" s="554"/>
      <c r="S1253" s="499"/>
      <c r="T1253" s="499"/>
      <c r="V1253" s="499"/>
      <c r="W1253" s="499"/>
      <c r="X1253" s="499"/>
      <c r="Y1253" s="501"/>
      <c r="Z1253" s="499"/>
    </row>
    <row r="1254" spans="2:26" ht="16.5" thickBot="1">
      <c r="K1254" s="527"/>
      <c r="L1254" s="528"/>
      <c r="M1254" s="499"/>
      <c r="N1254" s="192"/>
      <c r="O1254" s="192"/>
      <c r="Q1254" s="192"/>
      <c r="R1254" s="554"/>
      <c r="S1254" s="499"/>
      <c r="T1254" s="499"/>
      <c r="V1254" s="499"/>
      <c r="W1254" s="499"/>
      <c r="X1254" s="499"/>
      <c r="Y1254" s="501"/>
      <c r="Z1254" s="499"/>
    </row>
    <row r="1255" spans="2:26" ht="39" thickBot="1">
      <c r="K1255" s="529"/>
      <c r="L1255" s="465"/>
      <c r="M1255" s="328" t="str">
        <f>+$M$10</f>
        <v>Valore netto al 31/12/2017</v>
      </c>
      <c r="N1255" s="779" t="str">
        <f>N$10</f>
        <v>Valore netto al 31/12/2018</v>
      </c>
      <c r="O1255" s="779" t="s">
        <v>4064</v>
      </c>
      <c r="P1255" s="806"/>
      <c r="Q1255" s="779" t="str">
        <f>Q$10</f>
        <v>Prechiusura al ° trimestre 2018</v>
      </c>
      <c r="R1255" s="514"/>
      <c r="S1255" s="1145" t="str">
        <f>S$330</f>
        <v>Costi da utilizzo contributi 2018</v>
      </c>
      <c r="T1255" s="1143" t="str">
        <f>T$330</f>
        <v>Costi da utilizzo contributi DI CUI SOCIO-SAN</v>
      </c>
      <c r="U1255" s="1144"/>
      <c r="V1255" s="1142" t="str">
        <f>V$330</f>
        <v>Costi da contributi 2018</v>
      </c>
      <c r="W1255" s="1143" t="str">
        <f>W$330</f>
        <v>Costi da contributi DI CUI SOCIO-SAN</v>
      </c>
      <c r="X1255" s="681"/>
      <c r="Y1255" s="501"/>
      <c r="Z1255" s="681"/>
    </row>
    <row r="1256" spans="2:26" ht="31.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0</v>
      </c>
      <c r="N1256" s="106">
        <f>+N1258+N1264</f>
        <v>0</v>
      </c>
      <c r="O1256" s="775">
        <f>+N1256-M1256</f>
        <v>0</v>
      </c>
      <c r="Q1256" s="106">
        <f>+Q1258+Q1264</f>
        <v>0</v>
      </c>
      <c r="R1256" s="518"/>
      <c r="S1256" s="106">
        <f>+S1258+S1264</f>
        <v>0</v>
      </c>
      <c r="T1256" s="106">
        <f>+T1258+T1264</f>
        <v>0</v>
      </c>
      <c r="V1256" s="106">
        <f>+V1258+V1264</f>
        <v>0</v>
      </c>
      <c r="W1256" s="106">
        <f>+W1258+W1264</f>
        <v>0</v>
      </c>
      <c r="X1256" s="518"/>
      <c r="Y1256" s="501"/>
      <c r="Z1256" s="518"/>
    </row>
    <row r="1257" spans="2:26" ht="17.25" thickTop="1" thickBot="1">
      <c r="K1257" s="527"/>
      <c r="L1257" s="528"/>
      <c r="M1257" s="192"/>
      <c r="N1257" s="192"/>
      <c r="O1257" s="192"/>
      <c r="Q1257" s="192"/>
      <c r="R1257" s="554"/>
      <c r="S1257" s="192"/>
      <c r="T1257" s="192"/>
      <c r="V1257" s="192"/>
      <c r="W1257" s="192"/>
      <c r="X1257" s="192"/>
      <c r="Y1257" s="501"/>
      <c r="Z1257" s="192"/>
    </row>
    <row r="1258" spans="2:26" ht="27.75" thickTop="1" thickBot="1">
      <c r="B1258" s="193" t="s">
        <v>2658</v>
      </c>
      <c r="C1258" s="242" t="s">
        <v>4074</v>
      </c>
      <c r="D1258" s="243"/>
      <c r="E1258" s="112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0</v>
      </c>
      <c r="N1258" s="297">
        <f>+N1261+N1262</f>
        <v>0</v>
      </c>
      <c r="O1258" s="297">
        <f>+O1261+O1262</f>
        <v>0</v>
      </c>
      <c r="Q1258" s="297">
        <f>+Q1261+Q1262</f>
        <v>0</v>
      </c>
      <c r="R1258" s="519"/>
      <c r="S1258" s="115">
        <f>+S1261+S1262</f>
        <v>0</v>
      </c>
      <c r="T1258" s="115">
        <f>+T1261+T1262</f>
        <v>0</v>
      </c>
      <c r="V1258" s="115">
        <f>+V1261+V1262</f>
        <v>0</v>
      </c>
      <c r="W1258" s="115">
        <f>+W1261+W1262</f>
        <v>0</v>
      </c>
      <c r="X1258" s="519"/>
      <c r="Y1258" s="501"/>
      <c r="Z1258" s="519"/>
    </row>
    <row r="1259" spans="2:26" ht="9" customHeight="1" thickTop="1" thickBot="1">
      <c r="K1259" s="527"/>
      <c r="L1259" s="528"/>
      <c r="M1259" s="192"/>
      <c r="N1259" s="192"/>
      <c r="O1259" s="192"/>
      <c r="Q1259" s="192"/>
      <c r="R1259" s="554"/>
      <c r="S1259" s="192"/>
      <c r="T1259" s="192"/>
      <c r="V1259" s="192"/>
      <c r="W1259" s="192"/>
      <c r="X1259" s="192"/>
      <c r="Y1259" s="501"/>
      <c r="Z1259" s="192"/>
    </row>
    <row r="1260" spans="2:26" ht="30.75" customHeight="1" thickBot="1">
      <c r="B1260" s="102" t="s">
        <v>3221</v>
      </c>
      <c r="C1260" s="245" t="s">
        <v>48</v>
      </c>
      <c r="D1260" s="245"/>
      <c r="E1260" s="246"/>
      <c r="F1260" s="246"/>
      <c r="G1260" s="246"/>
      <c r="H1260" s="246"/>
      <c r="I1260" s="246"/>
      <c r="J1260" s="246"/>
      <c r="K1260" s="302" t="s">
        <v>3222</v>
      </c>
      <c r="L1260" s="135"/>
      <c r="M1260" s="328" t="str">
        <f>+$M$10</f>
        <v>Valore netto al 31/12/2017</v>
      </c>
      <c r="N1260" s="779" t="str">
        <f>N$10</f>
        <v>Valore netto al 31/12/2018</v>
      </c>
      <c r="O1260" s="779" t="s">
        <v>4064</v>
      </c>
      <c r="P1260" s="806"/>
      <c r="Q1260" s="779" t="str">
        <f>Q$10</f>
        <v>Prechiusura al ° trimestre 2018</v>
      </c>
      <c r="R1260" s="514"/>
      <c r="S1260" s="1145" t="str">
        <f>S$330</f>
        <v>Costi da utilizzo contributi 2018</v>
      </c>
      <c r="T1260" s="1143" t="str">
        <f>T$330</f>
        <v>Costi da utilizzo contributi DI CUI SOCIO-SAN</v>
      </c>
      <c r="U1260" s="1144"/>
      <c r="V1260" s="1142" t="str">
        <f>V$330</f>
        <v>Costi da contributi 2018</v>
      </c>
      <c r="W1260" s="1143" t="str">
        <f>W$330</f>
        <v>Costi da contributi DI CUI SOCIO-SAN</v>
      </c>
      <c r="X1260" s="681"/>
      <c r="Y1260" s="501"/>
      <c r="Z1260" s="681"/>
    </row>
    <row r="1261" spans="2:26">
      <c r="B1261" s="267" t="s">
        <v>2660</v>
      </c>
      <c r="C1261" s="268" t="s">
        <v>4075</v>
      </c>
      <c r="D1261" s="268"/>
      <c r="E1261" s="268"/>
      <c r="F1261" s="268"/>
      <c r="G1261" s="268"/>
      <c r="H1261" s="268"/>
      <c r="I1261" s="268"/>
      <c r="J1261" s="268"/>
      <c r="K1261" s="326" t="s">
        <v>2663</v>
      </c>
      <c r="L1261" s="270" t="s">
        <v>3218</v>
      </c>
      <c r="M1261" s="564">
        <f>IF(ISERROR(VLOOKUP($B1261,ESTR_PREC!$A$1:$M$6000,4,FALSE))=TRUE,0,VLOOKUP($B1261,ESTR_PREC!$A$1:$M$6000,4,FALSE))</f>
        <v>0</v>
      </c>
      <c r="N1261" s="225"/>
      <c r="O1261" s="560">
        <f>+N1261-M1261</f>
        <v>0</v>
      </c>
      <c r="Q1261" s="225"/>
      <c r="R1261" s="499"/>
      <c r="S1261" s="225"/>
      <c r="T1261" s="225"/>
      <c r="V1261" s="225"/>
      <c r="W1261" s="225"/>
      <c r="X1261" s="499"/>
      <c r="Y1261" s="501"/>
      <c r="Z1261" s="499"/>
    </row>
    <row r="1262" spans="2:26">
      <c r="B1262" s="127" t="s">
        <v>2664</v>
      </c>
      <c r="C1262" s="127" t="s">
        <v>4671</v>
      </c>
      <c r="D1262" s="127"/>
      <c r="E1262" s="127"/>
      <c r="F1262" s="127"/>
      <c r="G1262" s="127"/>
      <c r="H1262" s="127"/>
      <c r="I1262" s="127"/>
      <c r="J1262" s="127"/>
      <c r="K1262" s="304" t="s">
        <v>2665</v>
      </c>
      <c r="L1262" s="125" t="s">
        <v>3218</v>
      </c>
      <c r="M1262" s="564">
        <f>IF(ISERROR(VLOOKUP($B1262,ESTR_PREC!$A$1:$M$6000,4,FALSE))=TRUE,0,VLOOKUP($B1262,ESTR_PREC!$A$1:$M$6000,4,FALSE))</f>
        <v>0</v>
      </c>
      <c r="N1262" s="225"/>
      <c r="O1262" s="560">
        <f>+N1262-M1262</f>
        <v>0</v>
      </c>
      <c r="Q1262" s="225"/>
      <c r="R1262" s="499"/>
      <c r="S1262" s="225"/>
      <c r="T1262" s="225"/>
      <c r="V1262" s="225"/>
      <c r="W1262" s="225"/>
      <c r="X1262" s="499"/>
      <c r="Y1262" s="501"/>
      <c r="Z1262" s="499"/>
    </row>
    <row r="1263" spans="2:26" ht="13.5" thickBot="1">
      <c r="L1263" s="265"/>
      <c r="M1263" s="192"/>
      <c r="N1263" s="192"/>
      <c r="O1263" s="192"/>
      <c r="Q1263" s="192"/>
      <c r="R1263" s="554"/>
      <c r="S1263" s="192"/>
      <c r="T1263" s="192"/>
      <c r="V1263" s="192"/>
      <c r="W1263" s="192"/>
      <c r="X1263" s="192"/>
      <c r="Y1263" s="501"/>
      <c r="Z1263" s="192"/>
    </row>
    <row r="1264" spans="2:26" ht="17.25" customHeight="1" thickTop="1" thickBot="1">
      <c r="B1264" s="193" t="s">
        <v>2666</v>
      </c>
      <c r="C1264" s="249" t="s">
        <v>4076</v>
      </c>
      <c r="D1264" s="243"/>
      <c r="E1264" s="200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297">
        <f>+N1267+N1268</f>
        <v>0</v>
      </c>
      <c r="O1264" s="297">
        <f>+O1267+O1268</f>
        <v>0</v>
      </c>
      <c r="Q1264" s="297">
        <f>+Q1267+Q1268</f>
        <v>0</v>
      </c>
      <c r="R1264" s="519"/>
      <c r="S1264" s="115">
        <f>+S1267+S1268</f>
        <v>0</v>
      </c>
      <c r="T1264" s="115">
        <f>+T1267+T1268</f>
        <v>0</v>
      </c>
      <c r="V1264" s="115">
        <f>+V1267+V1268</f>
        <v>0</v>
      </c>
      <c r="W1264" s="115">
        <f>+W1267+W1268</f>
        <v>0</v>
      </c>
      <c r="X1264" s="519"/>
      <c r="Y1264" s="501"/>
      <c r="Z1264" s="519"/>
    </row>
    <row r="1265" spans="2:26" ht="9" customHeight="1" thickTop="1" thickBot="1">
      <c r="K1265" s="527"/>
      <c r="L1265" s="528"/>
      <c r="M1265" s="192"/>
      <c r="N1265" s="192"/>
      <c r="O1265" s="192"/>
      <c r="P1265" s="291"/>
      <c r="Q1265" s="192"/>
      <c r="R1265" s="554"/>
      <c r="S1265" s="192"/>
      <c r="T1265" s="192"/>
      <c r="V1265" s="192"/>
      <c r="W1265" s="192"/>
      <c r="X1265" s="192"/>
      <c r="Y1265" s="501"/>
      <c r="Z1265" s="192"/>
    </row>
    <row r="1266" spans="2:26" ht="39" thickBot="1">
      <c r="B1266" s="102" t="s">
        <v>3221</v>
      </c>
      <c r="C1266" s="245" t="s">
        <v>48</v>
      </c>
      <c r="D1266" s="245"/>
      <c r="E1266" s="246"/>
      <c r="F1266" s="246"/>
      <c r="G1266" s="246"/>
      <c r="H1266" s="246"/>
      <c r="I1266" s="246"/>
      <c r="J1266" s="246"/>
      <c r="K1266" s="302" t="s">
        <v>3222</v>
      </c>
      <c r="L1266" s="135"/>
      <c r="M1266" s="328" t="str">
        <f>+$M$10</f>
        <v>Valore netto al 31/12/2017</v>
      </c>
      <c r="N1266" s="779" t="str">
        <f>N$10</f>
        <v>Valore netto al 31/12/2018</v>
      </c>
      <c r="O1266" s="779" t="s">
        <v>4064</v>
      </c>
      <c r="P1266" s="806"/>
      <c r="Q1266" s="779" t="str">
        <f>Q$10</f>
        <v>Prechiusura al ° trimestre 2018</v>
      </c>
      <c r="R1266" s="514"/>
      <c r="S1266" s="1145" t="str">
        <f>S$330</f>
        <v>Costi da utilizzo contributi 2018</v>
      </c>
      <c r="T1266" s="1143" t="str">
        <f>T$330</f>
        <v>Costi da utilizzo contributi DI CUI SOCIO-SAN</v>
      </c>
      <c r="U1266" s="1144"/>
      <c r="V1266" s="1142" t="str">
        <f>V$330</f>
        <v>Costi da contributi 2018</v>
      </c>
      <c r="W1266" s="1143" t="str">
        <f>W$330</f>
        <v>Costi da contributi DI CUI SOCIO-SAN</v>
      </c>
      <c r="X1266" s="681"/>
      <c r="Y1266" s="501"/>
      <c r="Z1266" s="681"/>
    </row>
    <row r="1267" spans="2:26" hidden="1">
      <c r="B1267" s="267" t="s">
        <v>2668</v>
      </c>
      <c r="C1267" s="268" t="s">
        <v>4077</v>
      </c>
      <c r="D1267" s="268"/>
      <c r="E1267" s="268"/>
      <c r="F1267" s="268"/>
      <c r="G1267" s="268"/>
      <c r="H1267" s="268"/>
      <c r="I1267" s="268"/>
      <c r="J1267" s="268"/>
      <c r="K1267" s="326" t="s">
        <v>4078</v>
      </c>
      <c r="L1267" s="270" t="s">
        <v>3218</v>
      </c>
      <c r="M1267" s="343"/>
      <c r="N1267" s="343"/>
      <c r="O1267" s="827"/>
      <c r="Q1267" s="343"/>
      <c r="R1267" s="499"/>
      <c r="S1267" s="815"/>
      <c r="T1267" s="815"/>
      <c r="V1267" s="815"/>
      <c r="W1267" s="815"/>
      <c r="X1267" s="499"/>
      <c r="Y1267" s="501"/>
      <c r="Z1267" s="499"/>
    </row>
    <row r="1268" spans="2:26">
      <c r="B1268" s="127" t="s">
        <v>2670</v>
      </c>
      <c r="C1268" s="127" t="s">
        <v>4672</v>
      </c>
      <c r="D1268" s="127"/>
      <c r="E1268" s="127"/>
      <c r="F1268" s="127"/>
      <c r="G1268" s="127"/>
      <c r="H1268" s="127"/>
      <c r="I1268" s="127"/>
      <c r="J1268" s="127"/>
      <c r="K1268" s="304" t="s">
        <v>2671</v>
      </c>
      <c r="L1268" s="125" t="s">
        <v>3218</v>
      </c>
      <c r="M1268" s="564">
        <f>IF(ISERROR(VLOOKUP($B1268,ESTR_PREC!$A$1:$M$6000,4,FALSE))=TRUE,0,VLOOKUP($B1268,ESTR_PREC!$A$1:$M$6000,4,FALSE))</f>
        <v>0</v>
      </c>
      <c r="N1268" s="225"/>
      <c r="O1268" s="560">
        <f>+N1268-M1268</f>
        <v>0</v>
      </c>
      <c r="Q1268" s="225"/>
      <c r="R1268" s="499"/>
      <c r="S1268" s="225"/>
      <c r="T1268" s="225"/>
      <c r="V1268" s="225"/>
      <c r="W1268" s="225"/>
      <c r="X1268" s="499"/>
      <c r="Y1268" s="501"/>
      <c r="Z1268" s="499"/>
    </row>
    <row r="1269" spans="2:26"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44"/>
      <c r="L1269" s="532"/>
      <c r="M1269" s="548"/>
      <c r="N1269" s="517"/>
      <c r="O1269" s="517"/>
      <c r="Q1269" s="517"/>
      <c r="R1269" s="499"/>
      <c r="S1269" s="548"/>
      <c r="T1269" s="548"/>
      <c r="V1269" s="548"/>
      <c r="W1269" s="548"/>
      <c r="X1269" s="548"/>
      <c r="Y1269" s="501"/>
      <c r="Z1269" s="548"/>
    </row>
    <row r="1270" spans="2:26" ht="16.5" thickBot="1">
      <c r="C1270" s="265" t="s">
        <v>73</v>
      </c>
      <c r="K1270" s="527"/>
      <c r="L1270" s="528"/>
      <c r="M1270" s="192"/>
      <c r="N1270" s="192"/>
      <c r="O1270" s="192"/>
      <c r="P1270" s="291"/>
      <c r="Q1270" s="192"/>
      <c r="R1270" s="554"/>
      <c r="S1270" s="192"/>
      <c r="T1270" s="192"/>
      <c r="V1270" s="192"/>
      <c r="W1270" s="192"/>
      <c r="X1270" s="192"/>
      <c r="Y1270" s="501"/>
      <c r="Z1270" s="192"/>
    </row>
    <row r="1271" spans="2:26" ht="17.25" thickTop="1" thickBot="1">
      <c r="B1271" s="194" t="s">
        <v>2672</v>
      </c>
      <c r="C1271" s="250" t="s">
        <v>4079</v>
      </c>
      <c r="D1271" s="248"/>
      <c r="E1271" s="103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298">
        <f>+N1271-M1271</f>
        <v>0</v>
      </c>
      <c r="Q1271" s="154">
        <f>+Q1274</f>
        <v>0</v>
      </c>
      <c r="R1271" s="519"/>
      <c r="S1271" s="154">
        <f>+S1274</f>
        <v>0</v>
      </c>
      <c r="T1271" s="154">
        <f>+T1274</f>
        <v>0</v>
      </c>
      <c r="V1271" s="154">
        <f>+V1274</f>
        <v>0</v>
      </c>
      <c r="W1271" s="154">
        <f>+W1274</f>
        <v>0</v>
      </c>
      <c r="X1271" s="519"/>
      <c r="Y1271" s="501"/>
      <c r="Z1271" s="519"/>
    </row>
    <row r="1272" spans="2:26" ht="9" customHeight="1" thickTop="1" thickBot="1">
      <c r="K1272" s="527"/>
      <c r="L1272" s="528"/>
      <c r="M1272" s="192"/>
      <c r="N1272" s="192"/>
      <c r="O1272" s="192"/>
      <c r="P1272" s="291"/>
      <c r="Q1272" s="192"/>
      <c r="R1272" s="554"/>
      <c r="S1272" s="192"/>
      <c r="T1272" s="192"/>
      <c r="V1272" s="192"/>
      <c r="W1272" s="192"/>
      <c r="X1272" s="192"/>
      <c r="Y1272" s="501"/>
      <c r="Z1272" s="192"/>
    </row>
    <row r="1273" spans="2:26" ht="39" thickBot="1">
      <c r="B1273" s="102" t="s">
        <v>48</v>
      </c>
      <c r="C1273" s="245" t="s">
        <v>48</v>
      </c>
      <c r="D1273" s="245"/>
      <c r="E1273" s="246"/>
      <c r="F1273" s="246"/>
      <c r="G1273" s="246"/>
      <c r="H1273" s="246"/>
      <c r="I1273" s="246"/>
      <c r="J1273" s="246"/>
      <c r="K1273" s="302" t="s">
        <v>3222</v>
      </c>
      <c r="L1273" s="135"/>
      <c r="M1273" s="328" t="str">
        <f>+$M$10</f>
        <v>Valore netto al 31/12/2017</v>
      </c>
      <c r="N1273" s="779" t="str">
        <f>N$10</f>
        <v>Valore netto al 31/12/2018</v>
      </c>
      <c r="O1273" s="779" t="s">
        <v>4064</v>
      </c>
      <c r="P1273" s="806"/>
      <c r="Q1273" s="779" t="str">
        <f>Q$10</f>
        <v>Prechiusura al ° trimestre 2018</v>
      </c>
      <c r="R1273" s="514"/>
      <c r="S1273" s="1145" t="str">
        <f>S$330</f>
        <v>Costi da utilizzo contributi 2018</v>
      </c>
      <c r="T1273" s="1143" t="str">
        <f>T$330</f>
        <v>Costi da utilizzo contributi DI CUI SOCIO-SAN</v>
      </c>
      <c r="U1273" s="1144"/>
      <c r="V1273" s="1142" t="str">
        <f>V$330</f>
        <v>Costi da contributi 2018</v>
      </c>
      <c r="W1273" s="1143" t="str">
        <f>W$330</f>
        <v>Costi da contributi DI CUI SOCIO-SAN</v>
      </c>
      <c r="X1273" s="681"/>
      <c r="Y1273" s="501"/>
      <c r="Z1273" s="681"/>
    </row>
    <row r="1274" spans="2:26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47"/>
      <c r="I1274" s="147"/>
      <c r="J1274" s="147"/>
      <c r="K1274" s="323" t="s">
        <v>2677</v>
      </c>
      <c r="L1274" s="149" t="s">
        <v>3218</v>
      </c>
      <c r="M1274" s="564">
        <f>IF(ISERROR(VLOOKUP($B1274,ESTR_PREC!$A$1:$M$6000,4,FALSE))=TRUE,0,VLOOKUP($B1274,ESTR_PREC!$A$1:$M$6000,4,FALSE))</f>
        <v>0</v>
      </c>
      <c r="N1274" s="225"/>
      <c r="O1274" s="560">
        <f>+N1274-M1274</f>
        <v>0</v>
      </c>
      <c r="Q1274" s="225"/>
      <c r="R1274" s="499"/>
      <c r="S1274" s="225"/>
      <c r="T1274" s="225"/>
      <c r="V1274" s="225"/>
      <c r="W1274" s="225"/>
      <c r="X1274" s="499"/>
      <c r="Y1274" s="501"/>
      <c r="Z1274" s="499"/>
    </row>
    <row r="1275" spans="2:26" ht="15.75">
      <c r="K1275" s="527"/>
      <c r="L1275" s="528"/>
      <c r="M1275" s="499"/>
      <c r="N1275" s="192"/>
      <c r="O1275" s="192"/>
      <c r="Q1275" s="192"/>
      <c r="R1275" s="554"/>
      <c r="S1275" s="499"/>
      <c r="T1275" s="499"/>
      <c r="V1275" s="499"/>
      <c r="W1275" s="499"/>
      <c r="X1275" s="499"/>
      <c r="Y1275" s="501"/>
      <c r="Z1275" s="499"/>
    </row>
    <row r="1276" spans="2:26" ht="16.5" thickBot="1">
      <c r="K1276" s="527"/>
      <c r="L1276" s="528"/>
      <c r="M1276" s="499"/>
      <c r="N1276" s="192"/>
      <c r="O1276" s="192"/>
      <c r="Q1276" s="192"/>
      <c r="R1276" s="554"/>
      <c r="S1276" s="499"/>
      <c r="T1276" s="499"/>
      <c r="V1276" s="499"/>
      <c r="W1276" s="499"/>
      <c r="X1276" s="499"/>
      <c r="Y1276" s="501"/>
      <c r="Z1276" s="499"/>
    </row>
    <row r="1277" spans="2:26" ht="39" thickBot="1">
      <c r="K1277" s="529"/>
      <c r="L1277" s="465"/>
      <c r="M1277" s="328" t="str">
        <f>+$M$10</f>
        <v>Valore netto al 31/12/2017</v>
      </c>
      <c r="N1277" s="779" t="str">
        <f>N$10</f>
        <v>Valore netto al 31/12/2018</v>
      </c>
      <c r="O1277" s="779" t="s">
        <v>4064</v>
      </c>
      <c r="P1277" s="806"/>
      <c r="Q1277" s="779" t="str">
        <f>Q$10</f>
        <v>Prechiusura al ° trimestre 2018</v>
      </c>
      <c r="R1277" s="514"/>
      <c r="S1277" s="1145" t="str">
        <f>S$330</f>
        <v>Costi da utilizzo contributi 2018</v>
      </c>
      <c r="T1277" s="1143" t="str">
        <f>T$330</f>
        <v>Costi da utilizzo contributi DI CUI SOCIO-SAN</v>
      </c>
      <c r="U1277" s="1144"/>
      <c r="V1277" s="1142" t="str">
        <f>V$330</f>
        <v>Costi da contributi 2018</v>
      </c>
      <c r="W1277" s="1143" t="str">
        <f>W$330</f>
        <v>Costi da contributi DI CUI SOCIO-SAN</v>
      </c>
      <c r="X1277" s="681"/>
      <c r="Y1277" s="501"/>
      <c r="Z1277" s="681"/>
    </row>
    <row r="1278" spans="2:26" ht="17.25" thickTop="1" thickBot="1">
      <c r="B1278" s="194" t="s">
        <v>2678</v>
      </c>
      <c r="C1278" s="203" t="s">
        <v>4081</v>
      </c>
      <c r="D1278" s="103"/>
      <c r="E1278" s="204"/>
      <c r="F1278" s="103"/>
      <c r="G1278" s="204"/>
      <c r="H1278" s="103"/>
      <c r="I1278" s="103"/>
      <c r="J1278" s="103"/>
      <c r="K1278" s="327" t="s">
        <v>2679</v>
      </c>
      <c r="L1278" s="196" t="s">
        <v>3218</v>
      </c>
      <c r="M1278" s="106">
        <f>+M1280+M1328</f>
        <v>0</v>
      </c>
      <c r="N1278" s="106">
        <f>+N1280+N1328</f>
        <v>0</v>
      </c>
      <c r="O1278" s="775">
        <f>+N1278-M1278</f>
        <v>0</v>
      </c>
      <c r="Q1278" s="106">
        <f>+Q1280+Q1328</f>
        <v>0</v>
      </c>
      <c r="R1278" s="518"/>
      <c r="S1278" s="106">
        <f>+S1280+S1328</f>
        <v>0</v>
      </c>
      <c r="T1278" s="106">
        <f>+T1280+T1328</f>
        <v>0</v>
      </c>
      <c r="V1278" s="106">
        <f>+V1280+V1328</f>
        <v>0</v>
      </c>
      <c r="W1278" s="106">
        <f>+W1280+W1328</f>
        <v>0</v>
      </c>
      <c r="X1278" s="518"/>
      <c r="Y1278" s="501"/>
      <c r="Z1278" s="518"/>
    </row>
    <row r="1279" spans="2:26" ht="14.25" thickTop="1" thickBot="1">
      <c r="E1279" s="192"/>
      <c r="F1279" s="192"/>
      <c r="G1279" s="192"/>
      <c r="H1279" s="192"/>
      <c r="I1279" s="192"/>
      <c r="J1279" s="192"/>
      <c r="K1279" s="527"/>
      <c r="L1279" s="192"/>
      <c r="M1279" s="192"/>
      <c r="N1279" s="192"/>
      <c r="O1279" s="192"/>
      <c r="Q1279" s="192"/>
      <c r="R1279" s="554"/>
      <c r="S1279" s="192"/>
      <c r="T1279" s="192"/>
      <c r="V1279" s="192"/>
      <c r="W1279" s="192"/>
      <c r="X1279" s="192"/>
      <c r="Y1279" s="501"/>
      <c r="Z1279" s="192"/>
    </row>
    <row r="1280" spans="2:26" ht="17.25" thickTop="1" thickBot="1">
      <c r="B1280" s="193" t="s">
        <v>2680</v>
      </c>
      <c r="C1280" s="249" t="s">
        <v>4082</v>
      </c>
      <c r="D1280" s="243"/>
      <c r="E1280" s="200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SUM(M1284:M1326)</f>
        <v>0</v>
      </c>
      <c r="N1280" s="115">
        <f>SUM(N1284:N1326)</f>
        <v>0</v>
      </c>
      <c r="O1280" s="298">
        <f>+N1280-M1280</f>
        <v>0</v>
      </c>
      <c r="Q1280" s="115">
        <f>SUM(Q1284:Q1326)</f>
        <v>0</v>
      </c>
      <c r="R1280" s="519"/>
      <c r="S1280" s="115">
        <f>SUM(S1284:S1326)</f>
        <v>0</v>
      </c>
      <c r="T1280" s="115">
        <f>SUM(T1284:T1326)</f>
        <v>0</v>
      </c>
      <c r="V1280" s="115">
        <f>SUM(V1284:V1326)</f>
        <v>0</v>
      </c>
      <c r="W1280" s="115">
        <f>SUM(W1284:W1326)</f>
        <v>0</v>
      </c>
      <c r="X1280" s="519"/>
      <c r="Y1280" s="501"/>
      <c r="Z1280" s="519"/>
    </row>
    <row r="1281" spans="2:26" ht="9" customHeight="1" thickTop="1" thickBot="1">
      <c r="K1281" s="540"/>
      <c r="M1281" s="265"/>
      <c r="N1281" s="379"/>
      <c r="Q1281" s="379"/>
      <c r="R1281" s="554"/>
      <c r="X1281" s="501"/>
      <c r="Y1281" s="501"/>
      <c r="Z1281" s="501"/>
    </row>
    <row r="1282" spans="2:26" ht="39" thickBot="1">
      <c r="B1282" s="102" t="s">
        <v>3221</v>
      </c>
      <c r="C1282" s="245" t="s">
        <v>48</v>
      </c>
      <c r="D1282" s="245"/>
      <c r="E1282" s="246"/>
      <c r="F1282" s="246"/>
      <c r="G1282" s="246"/>
      <c r="H1282" s="246"/>
      <c r="I1282" s="246"/>
      <c r="J1282" s="246"/>
      <c r="K1282" s="328" t="s">
        <v>3894</v>
      </c>
      <c r="L1282" s="207"/>
      <c r="M1282" s="328" t="str">
        <f>+$M$10</f>
        <v>Valore netto al 31/12/2017</v>
      </c>
      <c r="N1282" s="779" t="str">
        <f>N$10</f>
        <v>Valore netto al 31/12/2018</v>
      </c>
      <c r="O1282" s="779" t="s">
        <v>4064</v>
      </c>
      <c r="P1282" s="806"/>
      <c r="Q1282" s="779" t="str">
        <f>Q$10</f>
        <v>Prechiusura al ° trimestre 2018</v>
      </c>
      <c r="R1282" s="514"/>
      <c r="S1282" s="1145" t="str">
        <f>S$330</f>
        <v>Costi da utilizzo contributi 2018</v>
      </c>
      <c r="T1282" s="1143" t="str">
        <f>T$330</f>
        <v>Costi da utilizzo contributi DI CUI SOCIO-SAN</v>
      </c>
      <c r="U1282" s="1144"/>
      <c r="V1282" s="1142" t="str">
        <f>V$330</f>
        <v>Costi da contributi 2018</v>
      </c>
      <c r="W1282" s="1143" t="str">
        <f>W$330</f>
        <v>Costi da contributi DI CUI SOCIO-SAN</v>
      </c>
      <c r="X1282" s="681"/>
      <c r="Y1282" s="501"/>
      <c r="Z1282" s="681"/>
    </row>
    <row r="1283" spans="2:26" ht="16.5" hidden="1" thickBot="1">
      <c r="B1283" s="719" t="s">
        <v>2682</v>
      </c>
      <c r="C1283" s="719" t="s">
        <v>4083</v>
      </c>
      <c r="D1283" s="719"/>
      <c r="E1283" s="720"/>
      <c r="F1283" s="719"/>
      <c r="G1283" s="720"/>
      <c r="H1283" s="720"/>
      <c r="I1283" s="719"/>
      <c r="J1283" s="719"/>
      <c r="K1283" s="721" t="s">
        <v>744</v>
      </c>
      <c r="L1283" s="722" t="s">
        <v>3218</v>
      </c>
      <c r="M1283" s="1003"/>
      <c r="N1283" s="1018"/>
      <c r="O1283" s="1014"/>
      <c r="Q1283" s="1018"/>
      <c r="R1283" s="499"/>
      <c r="S1283" s="1018"/>
      <c r="T1283" s="1018"/>
      <c r="V1283" s="1018"/>
      <c r="W1283" s="1018"/>
      <c r="X1283" s="499"/>
      <c r="Y1283" s="501"/>
      <c r="Z1283" s="499"/>
    </row>
    <row r="1284" spans="2:26" hidden="1">
      <c r="B1284" s="127" t="s">
        <v>2683</v>
      </c>
      <c r="C1284" s="127" t="s">
        <v>4084</v>
      </c>
      <c r="D1284" s="127"/>
      <c r="E1284" s="123"/>
      <c r="F1284" s="123"/>
      <c r="G1284" s="123"/>
      <c r="H1284" s="123"/>
      <c r="I1284" s="123"/>
      <c r="J1284" s="123"/>
      <c r="K1284" s="161" t="s">
        <v>749</v>
      </c>
      <c r="L1284" s="125" t="s">
        <v>3218</v>
      </c>
      <c r="M1284" s="564"/>
      <c r="N1284" s="564"/>
      <c r="O1284" s="560">
        <f t="shared" ref="O1284:O1290" si="41">+N1284-M1284</f>
        <v>0</v>
      </c>
      <c r="Q1284" s="564"/>
      <c r="R1284" s="499"/>
      <c r="S1284" s="564"/>
      <c r="T1284" s="564"/>
      <c r="V1284" s="564"/>
      <c r="W1284" s="564"/>
      <c r="X1284" s="499"/>
      <c r="Y1284" s="501"/>
      <c r="Z1284" s="499"/>
    </row>
    <row r="1285" spans="2:26">
      <c r="B1285" s="127" t="s">
        <v>2685</v>
      </c>
      <c r="C1285" s="127" t="s">
        <v>4085</v>
      </c>
      <c r="D1285" s="127"/>
      <c r="E1285" s="123"/>
      <c r="F1285" s="123"/>
      <c r="G1285" s="123"/>
      <c r="H1285" s="123"/>
      <c r="I1285" s="123"/>
      <c r="J1285" s="123"/>
      <c r="K1285" s="1140" t="s">
        <v>756</v>
      </c>
      <c r="L1285" s="125" t="s">
        <v>3218</v>
      </c>
      <c r="M1285" s="564">
        <f>IF(ISERROR(VLOOKUP($B1285,ESTR_PREC!$A$1:$M$6000,4,FALSE))=TRUE,0,VLOOKUP($B1285,ESTR_PREC!$A$1:$M$6000,4,FALSE))</f>
        <v>0</v>
      </c>
      <c r="N1285" s="225"/>
      <c r="O1285" s="560">
        <f t="shared" si="41"/>
        <v>0</v>
      </c>
      <c r="Q1285" s="225"/>
      <c r="R1285" s="499"/>
      <c r="S1285" s="815"/>
      <c r="T1285" s="225"/>
      <c r="V1285" s="815"/>
      <c r="W1285" s="225"/>
      <c r="X1285" s="499"/>
      <c r="Y1285" s="501"/>
      <c r="Z1285" s="499"/>
    </row>
    <row r="1286" spans="2:26">
      <c r="B1286" s="127" t="s">
        <v>2687</v>
      </c>
      <c r="C1286" s="127" t="s">
        <v>4086</v>
      </c>
      <c r="D1286" s="127"/>
      <c r="E1286" s="123"/>
      <c r="F1286" s="123"/>
      <c r="G1286" s="123"/>
      <c r="H1286" s="123"/>
      <c r="I1286" s="123"/>
      <c r="J1286" s="123"/>
      <c r="K1286" s="1140" t="s">
        <v>758</v>
      </c>
      <c r="L1286" s="125" t="s">
        <v>3218</v>
      </c>
      <c r="M1286" s="564">
        <f>IF(ISERROR(VLOOKUP($B1286,ESTR_PREC!$A$1:$M$6000,4,FALSE))=TRUE,0,VLOOKUP($B1286,ESTR_PREC!$A$1:$M$6000,4,FALSE))</f>
        <v>0</v>
      </c>
      <c r="N1286" s="225"/>
      <c r="O1286" s="560">
        <f t="shared" si="41"/>
        <v>0</v>
      </c>
      <c r="Q1286" s="225"/>
      <c r="R1286" s="499"/>
      <c r="S1286" s="815"/>
      <c r="T1286" s="225"/>
      <c r="V1286" s="815"/>
      <c r="W1286" s="225"/>
      <c r="X1286" s="499"/>
      <c r="Y1286" s="501"/>
      <c r="Z1286" s="499"/>
    </row>
    <row r="1287" spans="2:26">
      <c r="B1287" s="127" t="s">
        <v>2688</v>
      </c>
      <c r="C1287" s="127" t="s">
        <v>4087</v>
      </c>
      <c r="D1287" s="127"/>
      <c r="E1287" s="123"/>
      <c r="F1287" s="123"/>
      <c r="G1287" s="123"/>
      <c r="H1287" s="123"/>
      <c r="I1287" s="123"/>
      <c r="J1287" s="123"/>
      <c r="K1287" s="161" t="s">
        <v>760</v>
      </c>
      <c r="L1287" s="125" t="s">
        <v>3218</v>
      </c>
      <c r="M1287" s="564">
        <f>IF(ISERROR(VLOOKUP($B1287,ESTR_PREC!$A$1:$M$6000,4,FALSE))=TRUE,0,VLOOKUP($B1287,ESTR_PREC!$A$1:$M$6000,4,FALSE))</f>
        <v>0</v>
      </c>
      <c r="N1287" s="225"/>
      <c r="O1287" s="560">
        <f t="shared" si="41"/>
        <v>0</v>
      </c>
      <c r="Q1287" s="225"/>
      <c r="R1287" s="499"/>
      <c r="S1287" s="815"/>
      <c r="T1287" s="225"/>
      <c r="V1287" s="815"/>
      <c r="W1287" s="225"/>
      <c r="X1287" s="499"/>
      <c r="Y1287" s="501"/>
      <c r="Z1287" s="499"/>
    </row>
    <row r="1288" spans="2:26">
      <c r="B1288" s="127" t="s">
        <v>2689</v>
      </c>
      <c r="C1288" s="127" t="s">
        <v>4088</v>
      </c>
      <c r="D1288" s="127"/>
      <c r="E1288" s="123"/>
      <c r="F1288" s="123"/>
      <c r="G1288" s="123"/>
      <c r="H1288" s="123"/>
      <c r="I1288" s="123"/>
      <c r="J1288" s="123"/>
      <c r="K1288" s="161" t="s">
        <v>763</v>
      </c>
      <c r="L1288" s="125" t="s">
        <v>3218</v>
      </c>
      <c r="M1288" s="564">
        <f>IF(ISERROR(VLOOKUP($B1288,ESTR_PREC!$A$1:$M$6000,4,FALSE))=TRUE,0,VLOOKUP($B1288,ESTR_PREC!$A$1:$M$6000,4,FALSE))</f>
        <v>0</v>
      </c>
      <c r="N1288" s="225"/>
      <c r="O1288" s="560">
        <f t="shared" si="41"/>
        <v>0</v>
      </c>
      <c r="Q1288" s="225"/>
      <c r="R1288" s="499"/>
      <c r="S1288" s="815"/>
      <c r="T1288" s="225"/>
      <c r="V1288" s="815"/>
      <c r="W1288" s="225"/>
      <c r="X1288" s="499"/>
      <c r="Y1288" s="501"/>
      <c r="Z1288" s="499"/>
    </row>
    <row r="1289" spans="2:26" ht="25.5">
      <c r="B1289" s="127" t="s">
        <v>2690</v>
      </c>
      <c r="C1289" s="127" t="s">
        <v>4089</v>
      </c>
      <c r="D1289" s="127"/>
      <c r="E1289" s="123"/>
      <c r="F1289" s="123"/>
      <c r="G1289" s="123"/>
      <c r="H1289" s="123"/>
      <c r="I1289" s="123"/>
      <c r="J1289" s="123"/>
      <c r="K1289" s="161" t="s">
        <v>765</v>
      </c>
      <c r="L1289" s="125" t="s">
        <v>3218</v>
      </c>
      <c r="M1289" s="564">
        <f>IF(ISERROR(VLOOKUP($B1289,ESTR_PREC!$A$1:$M$6000,4,FALSE))=TRUE,0,VLOOKUP($B1289,ESTR_PREC!$A$1:$M$6000,4,FALSE))</f>
        <v>0</v>
      </c>
      <c r="N1289" s="225"/>
      <c r="O1289" s="560">
        <f t="shared" si="41"/>
        <v>0</v>
      </c>
      <c r="Q1289" s="225"/>
      <c r="R1289" s="499"/>
      <c r="S1289" s="815"/>
      <c r="T1289" s="225"/>
      <c r="V1289" s="815"/>
      <c r="W1289" s="225"/>
      <c r="X1289" s="499"/>
      <c r="Y1289" s="501"/>
      <c r="Z1289" s="499"/>
    </row>
    <row r="1290" spans="2:26">
      <c r="B1290" s="127" t="s">
        <v>2691</v>
      </c>
      <c r="C1290" s="127" t="s">
        <v>4090</v>
      </c>
      <c r="D1290" s="127"/>
      <c r="E1290" s="123"/>
      <c r="F1290" s="123"/>
      <c r="G1290" s="123"/>
      <c r="H1290" s="123"/>
      <c r="I1290" s="123"/>
      <c r="J1290" s="123"/>
      <c r="K1290" s="161" t="s">
        <v>772</v>
      </c>
      <c r="L1290" s="125" t="s">
        <v>3218</v>
      </c>
      <c r="M1290" s="564">
        <f>IF(ISERROR(VLOOKUP($B1290,ESTR_PREC!$A$1:$M$6000,4,FALSE))=TRUE,0,VLOOKUP($B1290,ESTR_PREC!$A$1:$M$6000,4,FALSE))</f>
        <v>0</v>
      </c>
      <c r="N1290" s="225"/>
      <c r="O1290" s="560">
        <f t="shared" si="41"/>
        <v>0</v>
      </c>
      <c r="Q1290" s="225"/>
      <c r="R1290" s="499"/>
      <c r="S1290" s="815"/>
      <c r="T1290" s="225"/>
      <c r="V1290" s="815"/>
      <c r="W1290" s="225"/>
      <c r="X1290" s="499"/>
      <c r="Y1290" s="501"/>
      <c r="Z1290" s="499"/>
    </row>
    <row r="1291" spans="2:26" hidden="1">
      <c r="B1291" s="127" t="s">
        <v>2692</v>
      </c>
      <c r="C1291" s="127" t="s">
        <v>4091</v>
      </c>
      <c r="D1291" s="127"/>
      <c r="E1291" s="123"/>
      <c r="F1291" s="123"/>
      <c r="G1291" s="123"/>
      <c r="H1291" s="123"/>
      <c r="I1291" s="123"/>
      <c r="J1291" s="123"/>
      <c r="K1291" s="161" t="s">
        <v>774</v>
      </c>
      <c r="L1291" s="125" t="s">
        <v>3218</v>
      </c>
      <c r="M1291" s="343"/>
      <c r="N1291" s="343"/>
      <c r="O1291" s="827"/>
      <c r="Q1291" s="343"/>
      <c r="R1291" s="499"/>
      <c r="S1291" s="815"/>
      <c r="T1291" s="225"/>
      <c r="V1291" s="815"/>
      <c r="W1291" s="815"/>
      <c r="X1291" s="499"/>
      <c r="Y1291" s="501"/>
      <c r="Z1291" s="499"/>
    </row>
    <row r="1292" spans="2:26">
      <c r="B1292" s="127" t="s">
        <v>2693</v>
      </c>
      <c r="C1292" s="127" t="s">
        <v>4673</v>
      </c>
      <c r="D1292" s="127"/>
      <c r="E1292" s="127"/>
      <c r="F1292" s="127"/>
      <c r="G1292" s="127"/>
      <c r="H1292" s="127"/>
      <c r="I1292" s="127"/>
      <c r="J1292" s="127"/>
      <c r="K1292" s="304" t="s">
        <v>781</v>
      </c>
      <c r="L1292" s="125" t="s">
        <v>3218</v>
      </c>
      <c r="M1292" s="564">
        <f>IF(ISERROR(VLOOKUP($B1292,ESTR_PREC!$A$1:$M$6000,4,FALSE))=TRUE,0,VLOOKUP($B1292,ESTR_PREC!$A$1:$M$6000,4,FALSE))</f>
        <v>0</v>
      </c>
      <c r="N1292" s="225"/>
      <c r="O1292" s="560">
        <f t="shared" ref="O1292:O1297" si="42">+N1292-M1292</f>
        <v>0</v>
      </c>
      <c r="Q1292" s="225"/>
      <c r="R1292" s="499"/>
      <c r="S1292" s="815"/>
      <c r="T1292" s="225"/>
      <c r="V1292" s="815"/>
      <c r="W1292" s="225"/>
      <c r="X1292" s="499"/>
      <c r="Y1292" s="501"/>
      <c r="Z1292" s="499"/>
    </row>
    <row r="1293" spans="2:26">
      <c r="B1293" s="127" t="s">
        <v>2694</v>
      </c>
      <c r="C1293" s="127" t="s">
        <v>4674</v>
      </c>
      <c r="D1293" s="127"/>
      <c r="E1293" s="127"/>
      <c r="F1293" s="127"/>
      <c r="G1293" s="127"/>
      <c r="H1293" s="127"/>
      <c r="I1293" s="127"/>
      <c r="J1293" s="127"/>
      <c r="K1293" s="304" t="s">
        <v>783</v>
      </c>
      <c r="L1293" s="125" t="s">
        <v>3218</v>
      </c>
      <c r="M1293" s="564">
        <f>IF(ISERROR(VLOOKUP($B1293,ESTR_PREC!$A$1:$M$6000,4,FALSE))=TRUE,0,VLOOKUP($B1293,ESTR_PREC!$A$1:$M$6000,4,FALSE))</f>
        <v>0</v>
      </c>
      <c r="N1293" s="225"/>
      <c r="O1293" s="560">
        <f t="shared" si="42"/>
        <v>0</v>
      </c>
      <c r="Q1293" s="225"/>
      <c r="R1293" s="499"/>
      <c r="S1293" s="815"/>
      <c r="T1293" s="225"/>
      <c r="V1293" s="815"/>
      <c r="W1293" s="225"/>
      <c r="X1293" s="499"/>
      <c r="Y1293" s="501"/>
      <c r="Z1293" s="499"/>
    </row>
    <row r="1294" spans="2:26">
      <c r="B1294" s="127" t="s">
        <v>2695</v>
      </c>
      <c r="C1294" s="127" t="s">
        <v>4675</v>
      </c>
      <c r="D1294" s="127"/>
      <c r="E1294" s="127"/>
      <c r="F1294" s="127"/>
      <c r="G1294" s="127"/>
      <c r="H1294" s="127"/>
      <c r="I1294" s="127"/>
      <c r="J1294" s="127"/>
      <c r="K1294" s="304" t="s">
        <v>785</v>
      </c>
      <c r="L1294" s="125" t="s">
        <v>3218</v>
      </c>
      <c r="M1294" s="564">
        <f>IF(ISERROR(VLOOKUP($B1294,ESTR_PREC!$A$1:$M$6000,4,FALSE))=TRUE,0,VLOOKUP($B1294,ESTR_PREC!$A$1:$M$6000,4,FALSE))</f>
        <v>0</v>
      </c>
      <c r="N1294" s="225"/>
      <c r="O1294" s="560">
        <f t="shared" si="42"/>
        <v>0</v>
      </c>
      <c r="Q1294" s="225"/>
      <c r="R1294" s="499"/>
      <c r="S1294" s="815"/>
      <c r="T1294" s="225"/>
      <c r="V1294" s="815"/>
      <c r="W1294" s="225"/>
      <c r="X1294" s="499"/>
      <c r="Y1294" s="501"/>
      <c r="Z1294" s="499"/>
    </row>
    <row r="1295" spans="2:26">
      <c r="B1295" s="127" t="s">
        <v>2696</v>
      </c>
      <c r="C1295" s="127" t="s">
        <v>4092</v>
      </c>
      <c r="D1295" s="127"/>
      <c r="E1295" s="123"/>
      <c r="F1295" s="123"/>
      <c r="G1295" s="123"/>
      <c r="H1295" s="123"/>
      <c r="I1295" s="123"/>
      <c r="J1295" s="123"/>
      <c r="K1295" s="355" t="s">
        <v>787</v>
      </c>
      <c r="L1295" s="125" t="s">
        <v>3218</v>
      </c>
      <c r="M1295" s="564">
        <f>IF(ISERROR(VLOOKUP($B1295,ESTR_PREC!$A$1:$M$6000,4,FALSE))=TRUE,0,VLOOKUP($B1295,ESTR_PREC!$A$1:$M$6000,4,FALSE))</f>
        <v>0</v>
      </c>
      <c r="N1295" s="225"/>
      <c r="O1295" s="560">
        <f t="shared" si="42"/>
        <v>0</v>
      </c>
      <c r="Q1295" s="225"/>
      <c r="R1295" s="499"/>
      <c r="S1295" s="815"/>
      <c r="T1295" s="225"/>
      <c r="V1295" s="815"/>
      <c r="W1295" s="225"/>
      <c r="X1295" s="499"/>
      <c r="Y1295" s="501"/>
      <c r="Z1295" s="499"/>
    </row>
    <row r="1296" spans="2:26" ht="25.5">
      <c r="B1296" s="342" t="s">
        <v>2698</v>
      </c>
      <c r="C1296" s="127" t="s">
        <v>4093</v>
      </c>
      <c r="D1296" s="344"/>
      <c r="E1296" s="345"/>
      <c r="F1296" s="345"/>
      <c r="G1296" s="345"/>
      <c r="H1296" s="345"/>
      <c r="I1296" s="345"/>
      <c r="J1296" s="345"/>
      <c r="K1296" s="355" t="s">
        <v>2699</v>
      </c>
      <c r="L1296" s="125" t="s">
        <v>3218</v>
      </c>
      <c r="M1296" s="564">
        <f>IF(ISERROR(VLOOKUP($B1296,ESTR_PREC!$A$1:$M$6000,4,FALSE))=TRUE,0,VLOOKUP($B1296,ESTR_PREC!$A$1:$M$6000,4,FALSE))</f>
        <v>0</v>
      </c>
      <c r="N1296" s="225"/>
      <c r="O1296" s="560">
        <f t="shared" si="42"/>
        <v>0</v>
      </c>
      <c r="Q1296" s="225"/>
      <c r="R1296" s="499"/>
      <c r="S1296" s="815"/>
      <c r="T1296" s="225"/>
      <c r="V1296" s="815"/>
      <c r="W1296" s="225"/>
      <c r="X1296" s="499"/>
      <c r="Y1296" s="501"/>
      <c r="Z1296" s="499"/>
    </row>
    <row r="1297" spans="2:26">
      <c r="B1297" s="127" t="s">
        <v>2700</v>
      </c>
      <c r="C1297" s="127" t="s">
        <v>4094</v>
      </c>
      <c r="D1297" s="127"/>
      <c r="E1297" s="123"/>
      <c r="F1297" s="123"/>
      <c r="G1297" s="123"/>
      <c r="H1297" s="123"/>
      <c r="I1297" s="123"/>
      <c r="J1297" s="123"/>
      <c r="K1297" s="161" t="s">
        <v>791</v>
      </c>
      <c r="L1297" s="125" t="s">
        <v>3218</v>
      </c>
      <c r="M1297" s="564">
        <f>IF(ISERROR(VLOOKUP($B1297,ESTR_PREC!$A$1:$M$6000,4,FALSE))=TRUE,0,VLOOKUP($B1297,ESTR_PREC!$A$1:$M$6000,4,FALSE))</f>
        <v>0</v>
      </c>
      <c r="N1297" s="225"/>
      <c r="O1297" s="560">
        <f t="shared" si="42"/>
        <v>0</v>
      </c>
      <c r="Q1297" s="225"/>
      <c r="R1297" s="499"/>
      <c r="S1297" s="815"/>
      <c r="T1297" s="225"/>
      <c r="V1297" s="815"/>
      <c r="W1297" s="225"/>
      <c r="X1297" s="499"/>
      <c r="Y1297" s="501"/>
      <c r="Z1297" s="499"/>
    </row>
    <row r="1298" spans="2:26" hidden="1">
      <c r="B1298" s="127" t="s">
        <v>2701</v>
      </c>
      <c r="C1298" s="127" t="s">
        <v>4676</v>
      </c>
      <c r="D1298" s="127"/>
      <c r="E1298" s="127"/>
      <c r="F1298" s="127"/>
      <c r="G1298" s="127"/>
      <c r="H1298" s="127"/>
      <c r="I1298" s="127"/>
      <c r="J1298" s="127"/>
      <c r="K1298" s="304" t="s">
        <v>802</v>
      </c>
      <c r="L1298" s="125" t="s">
        <v>3218</v>
      </c>
      <c r="M1298" s="343"/>
      <c r="N1298" s="343"/>
      <c r="O1298" s="827"/>
      <c r="Q1298" s="343"/>
      <c r="R1298" s="499"/>
      <c r="S1298" s="815"/>
      <c r="T1298" s="225"/>
      <c r="V1298" s="815"/>
      <c r="W1298" s="815"/>
      <c r="X1298" s="499"/>
      <c r="Y1298" s="501"/>
      <c r="Z1298" s="499"/>
    </row>
    <row r="1299" spans="2:26">
      <c r="B1299" s="127" t="s">
        <v>2702</v>
      </c>
      <c r="C1299" s="127" t="s">
        <v>4095</v>
      </c>
      <c r="D1299" s="127"/>
      <c r="E1299" s="123"/>
      <c r="F1299" s="123"/>
      <c r="G1299" s="123"/>
      <c r="H1299" s="123"/>
      <c r="I1299" s="123"/>
      <c r="J1299" s="123"/>
      <c r="K1299" s="161" t="s">
        <v>806</v>
      </c>
      <c r="L1299" s="125" t="s">
        <v>3218</v>
      </c>
      <c r="M1299" s="564">
        <f>IF(ISERROR(VLOOKUP($B1299,ESTR_PREC!$A$1:$M$6000,4,FALSE))=TRUE,0,VLOOKUP($B1299,ESTR_PREC!$A$1:$M$6000,4,FALSE))</f>
        <v>0</v>
      </c>
      <c r="N1299" s="225"/>
      <c r="O1299" s="560">
        <f>+N1299-M1299</f>
        <v>0</v>
      </c>
      <c r="Q1299" s="225"/>
      <c r="R1299" s="499"/>
      <c r="S1299" s="815"/>
      <c r="T1299" s="225"/>
      <c r="V1299" s="815"/>
      <c r="W1299" s="225"/>
      <c r="X1299" s="499"/>
      <c r="Y1299" s="501"/>
      <c r="Z1299" s="499"/>
    </row>
    <row r="1300" spans="2:26">
      <c r="B1300" s="127" t="s">
        <v>2703</v>
      </c>
      <c r="C1300" s="127" t="s">
        <v>4096</v>
      </c>
      <c r="D1300" s="127"/>
      <c r="E1300" s="127"/>
      <c r="F1300" s="127"/>
      <c r="G1300" s="127"/>
      <c r="H1300" s="127"/>
      <c r="I1300" s="123"/>
      <c r="J1300" s="123"/>
      <c r="K1300" s="164" t="s">
        <v>810</v>
      </c>
      <c r="L1300" s="125" t="s">
        <v>3218</v>
      </c>
      <c r="M1300" s="564">
        <f>IF(ISERROR(VLOOKUP($B1300,ESTR_PREC!$A$1:$M$6000,4,FALSE))=TRUE,0,VLOOKUP($B1300,ESTR_PREC!$A$1:$M$6000,4,FALSE))</f>
        <v>0</v>
      </c>
      <c r="N1300" s="225"/>
      <c r="O1300" s="560">
        <f>+N1300-M1300</f>
        <v>0</v>
      </c>
      <c r="Q1300" s="225"/>
      <c r="R1300" s="499"/>
      <c r="S1300" s="815"/>
      <c r="T1300" s="225"/>
      <c r="V1300" s="815"/>
      <c r="W1300" s="225"/>
      <c r="X1300" s="499"/>
      <c r="Y1300" s="501"/>
      <c r="Z1300" s="499"/>
    </row>
    <row r="1301" spans="2:26" ht="25.5">
      <c r="B1301" s="127" t="s">
        <v>2704</v>
      </c>
      <c r="C1301" s="127" t="s">
        <v>4097</v>
      </c>
      <c r="D1301" s="127"/>
      <c r="E1301" s="127"/>
      <c r="F1301" s="127"/>
      <c r="G1301" s="127"/>
      <c r="H1301" s="127"/>
      <c r="I1301" s="123"/>
      <c r="J1301" s="123"/>
      <c r="K1301" s="164" t="s">
        <v>816</v>
      </c>
      <c r="L1301" s="125" t="s">
        <v>3218</v>
      </c>
      <c r="M1301" s="564">
        <f>IF(ISERROR(VLOOKUP($B1301,ESTR_PREC!$A$1:$M$6000,4,FALSE))=TRUE,0,VLOOKUP($B1301,ESTR_PREC!$A$1:$M$6000,4,FALSE))</f>
        <v>0</v>
      </c>
      <c r="N1301" s="225"/>
      <c r="O1301" s="560">
        <f>+N1301-M1301</f>
        <v>0</v>
      </c>
      <c r="Q1301" s="225"/>
      <c r="R1301" s="499"/>
      <c r="S1301" s="815"/>
      <c r="T1301" s="225"/>
      <c r="V1301" s="815"/>
      <c r="W1301" s="225"/>
      <c r="X1301" s="499"/>
      <c r="Y1301" s="501"/>
      <c r="Z1301" s="499"/>
    </row>
    <row r="1302" spans="2:26">
      <c r="B1302" s="127" t="s">
        <v>2705</v>
      </c>
      <c r="C1302" s="127" t="s">
        <v>4677</v>
      </c>
      <c r="D1302" s="127"/>
      <c r="E1302" s="127"/>
      <c r="F1302" s="127"/>
      <c r="G1302" s="127"/>
      <c r="H1302" s="127"/>
      <c r="I1302" s="127"/>
      <c r="J1302" s="127"/>
      <c r="K1302" s="164" t="s">
        <v>819</v>
      </c>
      <c r="L1302" s="125" t="s">
        <v>3218</v>
      </c>
      <c r="M1302" s="564">
        <f>IF(ISERROR(VLOOKUP($B1302,ESTR_PREC!$A$1:$M$6000,4,FALSE))=TRUE,0,VLOOKUP($B1302,ESTR_PREC!$A$1:$M$6000,4,FALSE))</f>
        <v>0</v>
      </c>
      <c r="N1302" s="225"/>
      <c r="O1302" s="560">
        <f>+N1302-M1302</f>
        <v>0</v>
      </c>
      <c r="Q1302" s="225"/>
      <c r="R1302" s="499"/>
      <c r="S1302" s="815"/>
      <c r="T1302" s="225"/>
      <c r="V1302" s="815"/>
      <c r="W1302" s="225"/>
      <c r="X1302" s="499"/>
      <c r="Y1302" s="501"/>
      <c r="Z1302" s="499"/>
    </row>
    <row r="1303" spans="2:26" ht="25.5" hidden="1">
      <c r="B1303" s="127" t="s">
        <v>2706</v>
      </c>
      <c r="C1303" s="127" t="s">
        <v>4098</v>
      </c>
      <c r="D1303" s="127"/>
      <c r="E1303" s="127"/>
      <c r="F1303" s="127"/>
      <c r="G1303" s="127"/>
      <c r="H1303" s="127"/>
      <c r="I1303" s="123"/>
      <c r="J1303" s="123"/>
      <c r="K1303" s="164" t="s">
        <v>4099</v>
      </c>
      <c r="L1303" s="125" t="s">
        <v>3218</v>
      </c>
      <c r="M1303" s="343"/>
      <c r="N1303" s="343"/>
      <c r="O1303" s="827"/>
      <c r="Q1303" s="343"/>
      <c r="R1303" s="499"/>
      <c r="S1303" s="815"/>
      <c r="T1303" s="225"/>
      <c r="V1303" s="815"/>
      <c r="W1303" s="815"/>
      <c r="X1303" s="499"/>
      <c r="Y1303" s="501"/>
      <c r="Z1303" s="499"/>
    </row>
    <row r="1304" spans="2:26" ht="25.5">
      <c r="B1304" s="127" t="s">
        <v>2707</v>
      </c>
      <c r="C1304" s="127" t="s">
        <v>4100</v>
      </c>
      <c r="D1304" s="127"/>
      <c r="E1304" s="127"/>
      <c r="F1304" s="127"/>
      <c r="G1304" s="127"/>
      <c r="H1304" s="127"/>
      <c r="I1304" s="123"/>
      <c r="J1304" s="123"/>
      <c r="K1304" s="164" t="s">
        <v>825</v>
      </c>
      <c r="L1304" s="125" t="s">
        <v>3218</v>
      </c>
      <c r="M1304" s="564">
        <f>IF(ISERROR(VLOOKUP($B1304,ESTR_PREC!$A$1:$M$6000,4,FALSE))=TRUE,0,VLOOKUP($B1304,ESTR_PREC!$A$1:$M$6000,4,FALSE))</f>
        <v>0</v>
      </c>
      <c r="N1304" s="225"/>
      <c r="O1304" s="560">
        <f t="shared" ref="O1304:O1315" si="43">+N1304-M1304</f>
        <v>0</v>
      </c>
      <c r="Q1304" s="225"/>
      <c r="R1304" s="499"/>
      <c r="S1304" s="815"/>
      <c r="T1304" s="225"/>
      <c r="V1304" s="815"/>
      <c r="W1304" s="225"/>
      <c r="X1304" s="499"/>
      <c r="Y1304" s="501"/>
      <c r="Z1304" s="499"/>
    </row>
    <row r="1305" spans="2:26">
      <c r="B1305" s="127" t="s">
        <v>2708</v>
      </c>
      <c r="C1305" s="127" t="s">
        <v>4101</v>
      </c>
      <c r="D1305" s="127"/>
      <c r="E1305" s="127"/>
      <c r="F1305" s="127"/>
      <c r="G1305" s="127"/>
      <c r="H1305" s="127"/>
      <c r="I1305" s="123"/>
      <c r="J1305" s="123"/>
      <c r="K1305" s="164" t="s">
        <v>827</v>
      </c>
      <c r="L1305" s="125" t="s">
        <v>3218</v>
      </c>
      <c r="M1305" s="564">
        <f>IF(ISERROR(VLOOKUP($B1305,ESTR_PREC!$A$1:$M$6000,4,FALSE))=TRUE,0,VLOOKUP($B1305,ESTR_PREC!$A$1:$M$6000,4,FALSE))</f>
        <v>0</v>
      </c>
      <c r="N1305" s="225"/>
      <c r="O1305" s="560">
        <f t="shared" si="43"/>
        <v>0</v>
      </c>
      <c r="Q1305" s="225"/>
      <c r="R1305" s="499"/>
      <c r="S1305" s="815"/>
      <c r="T1305" s="225"/>
      <c r="V1305" s="815"/>
      <c r="W1305" s="225"/>
      <c r="X1305" s="499"/>
      <c r="Y1305" s="501"/>
      <c r="Z1305" s="499"/>
    </row>
    <row r="1306" spans="2:26">
      <c r="B1306" s="127" t="s">
        <v>2709</v>
      </c>
      <c r="C1306" s="127" t="s">
        <v>4102</v>
      </c>
      <c r="D1306" s="127"/>
      <c r="E1306" s="127"/>
      <c r="F1306" s="127"/>
      <c r="G1306" s="127"/>
      <c r="H1306" s="127"/>
      <c r="I1306" s="123"/>
      <c r="J1306" s="123"/>
      <c r="K1306" s="164" t="s">
        <v>829</v>
      </c>
      <c r="L1306" s="125" t="s">
        <v>3218</v>
      </c>
      <c r="M1306" s="564">
        <f>IF(ISERROR(VLOOKUP($B1306,ESTR_PREC!$A$1:$M$6000,4,FALSE))=TRUE,0,VLOOKUP($B1306,ESTR_PREC!$A$1:$M$6000,4,FALSE))</f>
        <v>0</v>
      </c>
      <c r="N1306" s="225"/>
      <c r="O1306" s="560">
        <f t="shared" si="43"/>
        <v>0</v>
      </c>
      <c r="Q1306" s="225"/>
      <c r="R1306" s="499"/>
      <c r="S1306" s="815"/>
      <c r="T1306" s="225"/>
      <c r="V1306" s="815"/>
      <c r="W1306" s="225"/>
      <c r="X1306" s="499"/>
      <c r="Y1306" s="501"/>
      <c r="Z1306" s="499"/>
    </row>
    <row r="1307" spans="2:26" ht="25.5">
      <c r="B1307" s="127" t="s">
        <v>2710</v>
      </c>
      <c r="C1307" s="127" t="s">
        <v>4103</v>
      </c>
      <c r="D1307" s="127"/>
      <c r="E1307" s="127"/>
      <c r="F1307" s="127"/>
      <c r="G1307" s="127"/>
      <c r="H1307" s="127"/>
      <c r="I1307" s="123"/>
      <c r="J1307" s="123"/>
      <c r="K1307" s="164" t="s">
        <v>831</v>
      </c>
      <c r="L1307" s="125" t="s">
        <v>3218</v>
      </c>
      <c r="M1307" s="564">
        <f>IF(ISERROR(VLOOKUP($B1307,ESTR_PREC!$A$1:$M$6000,4,FALSE))=TRUE,0,VLOOKUP($B1307,ESTR_PREC!$A$1:$M$6000,4,FALSE))</f>
        <v>0</v>
      </c>
      <c r="N1307" s="225"/>
      <c r="O1307" s="560">
        <f t="shared" si="43"/>
        <v>0</v>
      </c>
      <c r="Q1307" s="225"/>
      <c r="R1307" s="499"/>
      <c r="S1307" s="815"/>
      <c r="T1307" s="225"/>
      <c r="V1307" s="815"/>
      <c r="W1307" s="225"/>
      <c r="X1307" s="499"/>
      <c r="Y1307" s="501"/>
      <c r="Z1307" s="499"/>
    </row>
    <row r="1308" spans="2:26" ht="25.5">
      <c r="B1308" s="127" t="s">
        <v>2711</v>
      </c>
      <c r="C1308" s="127" t="s">
        <v>4104</v>
      </c>
      <c r="D1308" s="127"/>
      <c r="E1308" s="127"/>
      <c r="F1308" s="127"/>
      <c r="G1308" s="127"/>
      <c r="H1308" s="127"/>
      <c r="I1308" s="123"/>
      <c r="J1308" s="123"/>
      <c r="K1308" s="164" t="s">
        <v>833</v>
      </c>
      <c r="L1308" s="125" t="s">
        <v>3218</v>
      </c>
      <c r="M1308" s="564">
        <f>IF(ISERROR(VLOOKUP($B1308,ESTR_PREC!$A$1:$M$6000,4,FALSE))=TRUE,0,VLOOKUP($B1308,ESTR_PREC!$A$1:$M$6000,4,FALSE))</f>
        <v>0</v>
      </c>
      <c r="N1308" s="225"/>
      <c r="O1308" s="560">
        <f t="shared" si="43"/>
        <v>0</v>
      </c>
      <c r="Q1308" s="225"/>
      <c r="R1308" s="499"/>
      <c r="S1308" s="815"/>
      <c r="T1308" s="225"/>
      <c r="V1308" s="815"/>
      <c r="W1308" s="225"/>
      <c r="X1308" s="499"/>
      <c r="Y1308" s="501"/>
      <c r="Z1308" s="499"/>
    </row>
    <row r="1309" spans="2:26">
      <c r="B1309" s="127" t="s">
        <v>2712</v>
      </c>
      <c r="C1309" s="127" t="s">
        <v>4105</v>
      </c>
      <c r="D1309" s="127"/>
      <c r="E1309" s="127"/>
      <c r="F1309" s="127"/>
      <c r="G1309" s="127"/>
      <c r="H1309" s="127"/>
      <c r="I1309" s="123"/>
      <c r="J1309" s="123"/>
      <c r="K1309" s="164" t="s">
        <v>835</v>
      </c>
      <c r="L1309" s="125" t="s">
        <v>3218</v>
      </c>
      <c r="M1309" s="564">
        <f>IF(ISERROR(VLOOKUP($B1309,ESTR_PREC!$A$1:$M$6000,4,FALSE))=TRUE,0,VLOOKUP($B1309,ESTR_PREC!$A$1:$M$6000,4,FALSE))</f>
        <v>0</v>
      </c>
      <c r="N1309" s="225"/>
      <c r="O1309" s="560">
        <f t="shared" si="43"/>
        <v>0</v>
      </c>
      <c r="Q1309" s="225"/>
      <c r="R1309" s="499"/>
      <c r="S1309" s="815"/>
      <c r="T1309" s="225"/>
      <c r="V1309" s="815"/>
      <c r="W1309" s="225"/>
      <c r="X1309" s="499"/>
      <c r="Y1309" s="501"/>
      <c r="Z1309" s="499"/>
    </row>
    <row r="1310" spans="2:26" ht="25.5">
      <c r="B1310" s="127" t="s">
        <v>2713</v>
      </c>
      <c r="C1310" s="127" t="s">
        <v>4106</v>
      </c>
      <c r="D1310" s="127"/>
      <c r="E1310" s="127"/>
      <c r="F1310" s="127"/>
      <c r="G1310" s="127"/>
      <c r="H1310" s="127"/>
      <c r="I1310" s="123"/>
      <c r="J1310" s="123"/>
      <c r="K1310" s="164" t="s">
        <v>837</v>
      </c>
      <c r="L1310" s="125" t="s">
        <v>3218</v>
      </c>
      <c r="M1310" s="564">
        <f>IF(ISERROR(VLOOKUP($B1310,ESTR_PREC!$A$1:$M$6000,4,FALSE))=TRUE,0,VLOOKUP($B1310,ESTR_PREC!$A$1:$M$6000,4,FALSE))</f>
        <v>0</v>
      </c>
      <c r="N1310" s="225"/>
      <c r="O1310" s="560">
        <f t="shared" si="43"/>
        <v>0</v>
      </c>
      <c r="Q1310" s="225"/>
      <c r="R1310" s="499"/>
      <c r="S1310" s="815"/>
      <c r="T1310" s="225"/>
      <c r="V1310" s="815"/>
      <c r="W1310" s="225"/>
      <c r="X1310" s="499"/>
      <c r="Y1310" s="501"/>
      <c r="Z1310" s="499"/>
    </row>
    <row r="1311" spans="2:26" ht="25.5">
      <c r="B1311" s="127" t="s">
        <v>2714</v>
      </c>
      <c r="C1311" s="127" t="s">
        <v>4107</v>
      </c>
      <c r="D1311" s="127"/>
      <c r="E1311" s="127"/>
      <c r="F1311" s="127"/>
      <c r="G1311" s="127"/>
      <c r="H1311" s="127"/>
      <c r="I1311" s="123"/>
      <c r="J1311" s="123"/>
      <c r="K1311" s="164" t="s">
        <v>839</v>
      </c>
      <c r="L1311" s="125" t="s">
        <v>3218</v>
      </c>
      <c r="M1311" s="564">
        <f>IF(ISERROR(VLOOKUP($B1311,ESTR_PREC!$A$1:$M$6000,4,FALSE))=TRUE,0,VLOOKUP($B1311,ESTR_PREC!$A$1:$M$6000,4,FALSE))</f>
        <v>0</v>
      </c>
      <c r="N1311" s="225"/>
      <c r="O1311" s="560">
        <f t="shared" si="43"/>
        <v>0</v>
      </c>
      <c r="Q1311" s="225"/>
      <c r="R1311" s="499"/>
      <c r="S1311" s="815"/>
      <c r="T1311" s="225"/>
      <c r="V1311" s="815"/>
      <c r="W1311" s="225"/>
      <c r="X1311" s="499"/>
      <c r="Y1311" s="501"/>
      <c r="Z1311" s="499"/>
    </row>
    <row r="1312" spans="2:26">
      <c r="B1312" s="127" t="s">
        <v>2715</v>
      </c>
      <c r="C1312" s="127" t="s">
        <v>4678</v>
      </c>
      <c r="D1312" s="127"/>
      <c r="E1312" s="127"/>
      <c r="F1312" s="127"/>
      <c r="G1312" s="127"/>
      <c r="H1312" s="127"/>
      <c r="I1312" s="127"/>
      <c r="J1312" s="127"/>
      <c r="K1312" s="164" t="s">
        <v>841</v>
      </c>
      <c r="L1312" s="125" t="s">
        <v>3218</v>
      </c>
      <c r="M1312" s="564">
        <f>IF(ISERROR(VLOOKUP($B1312,ESTR_PREC!$A$1:$M$6000,4,FALSE))=TRUE,0,VLOOKUP($B1312,ESTR_PREC!$A$1:$M$6000,4,FALSE))</f>
        <v>0</v>
      </c>
      <c r="N1312" s="225"/>
      <c r="O1312" s="560">
        <f t="shared" si="43"/>
        <v>0</v>
      </c>
      <c r="Q1312" s="225"/>
      <c r="R1312" s="499"/>
      <c r="S1312" s="815"/>
      <c r="T1312" s="225"/>
      <c r="V1312" s="815"/>
      <c r="W1312" s="225"/>
      <c r="X1312" s="499"/>
      <c r="Y1312" s="501"/>
      <c r="Z1312" s="499"/>
    </row>
    <row r="1313" spans="2:26">
      <c r="B1313" s="342" t="s">
        <v>2716</v>
      </c>
      <c r="C1313" s="127" t="s">
        <v>4679</v>
      </c>
      <c r="D1313" s="127"/>
      <c r="E1313" s="127"/>
      <c r="F1313" s="127"/>
      <c r="G1313" s="127"/>
      <c r="H1313" s="127"/>
      <c r="I1313" s="127"/>
      <c r="J1313" s="127"/>
      <c r="K1313" s="164" t="s">
        <v>843</v>
      </c>
      <c r="L1313" s="125" t="s">
        <v>3218</v>
      </c>
      <c r="M1313" s="564">
        <f>IF(ISERROR(VLOOKUP($B1313,ESTR_PREC!$A$1:$M$6000,4,FALSE))=TRUE,0,VLOOKUP($B1313,ESTR_PREC!$A$1:$M$6000,4,FALSE))</f>
        <v>0</v>
      </c>
      <c r="N1313" s="225"/>
      <c r="O1313" s="560">
        <f t="shared" si="43"/>
        <v>0</v>
      </c>
      <c r="Q1313" s="225"/>
      <c r="R1313" s="499"/>
      <c r="S1313" s="815"/>
      <c r="T1313" s="225"/>
      <c r="V1313" s="815"/>
      <c r="W1313" s="225"/>
      <c r="X1313" s="499"/>
      <c r="Y1313" s="501"/>
      <c r="Z1313" s="499"/>
    </row>
    <row r="1314" spans="2:26" ht="25.5">
      <c r="B1314" s="342" t="s">
        <v>2717</v>
      </c>
      <c r="C1314" s="127" t="s">
        <v>4680</v>
      </c>
      <c r="D1314" s="127"/>
      <c r="E1314" s="127"/>
      <c r="F1314" s="127"/>
      <c r="G1314" s="127"/>
      <c r="H1314" s="127"/>
      <c r="I1314" s="127"/>
      <c r="J1314" s="127"/>
      <c r="K1314" s="164" t="s">
        <v>845</v>
      </c>
      <c r="L1314" s="125" t="s">
        <v>3218</v>
      </c>
      <c r="M1314" s="564">
        <f>IF(ISERROR(VLOOKUP($B1314,ESTR_PREC!$A$1:$M$6000,4,FALSE))=TRUE,0,VLOOKUP($B1314,ESTR_PREC!$A$1:$M$6000,4,FALSE))</f>
        <v>0</v>
      </c>
      <c r="N1314" s="225"/>
      <c r="O1314" s="560">
        <f t="shared" si="43"/>
        <v>0</v>
      </c>
      <c r="Q1314" s="225"/>
      <c r="R1314" s="499"/>
      <c r="S1314" s="815"/>
      <c r="T1314" s="225"/>
      <c r="V1314" s="815"/>
      <c r="W1314" s="225"/>
      <c r="X1314" s="499"/>
      <c r="Y1314" s="501"/>
      <c r="Z1314" s="499"/>
    </row>
    <row r="1315" spans="2:26">
      <c r="B1315" s="127" t="s">
        <v>2718</v>
      </c>
      <c r="C1315" s="127" t="s">
        <v>4108</v>
      </c>
      <c r="D1315" s="127"/>
      <c r="E1315" s="127"/>
      <c r="F1315" s="127"/>
      <c r="G1315" s="127"/>
      <c r="H1315" s="127"/>
      <c r="I1315" s="123"/>
      <c r="J1315" s="123"/>
      <c r="K1315" s="164" t="s">
        <v>2719</v>
      </c>
      <c r="L1315" s="125" t="s">
        <v>3218</v>
      </c>
      <c r="M1315" s="564">
        <f>IF(ISERROR(VLOOKUP($B1315,ESTR_PREC!$A$1:$M$6000,4,FALSE))=TRUE,0,VLOOKUP($B1315,ESTR_PREC!$A$1:$M$6000,4,FALSE))</f>
        <v>0</v>
      </c>
      <c r="N1315" s="225"/>
      <c r="O1315" s="560">
        <f t="shared" si="43"/>
        <v>0</v>
      </c>
      <c r="Q1315" s="225"/>
      <c r="R1315" s="499"/>
      <c r="S1315" s="815"/>
      <c r="T1315" s="225"/>
      <c r="V1315" s="815"/>
      <c r="W1315" s="225"/>
      <c r="X1315" s="499"/>
      <c r="Y1315" s="501"/>
      <c r="Z1315" s="499"/>
    </row>
    <row r="1316" spans="2:26" ht="15" hidden="1" customHeight="1">
      <c r="B1316" s="127" t="s">
        <v>2720</v>
      </c>
      <c r="C1316" s="127" t="s">
        <v>4109</v>
      </c>
      <c r="D1316" s="127"/>
      <c r="E1316" s="127"/>
      <c r="F1316" s="127"/>
      <c r="G1316" s="127"/>
      <c r="H1316" s="127"/>
      <c r="I1316" s="123"/>
      <c r="J1316" s="123"/>
      <c r="K1316" s="164" t="s">
        <v>3497</v>
      </c>
      <c r="L1316" s="125" t="s">
        <v>3218</v>
      </c>
      <c r="M1316" s="828"/>
      <c r="N1316" s="815"/>
      <c r="O1316" s="827"/>
      <c r="Q1316" s="815"/>
      <c r="R1316" s="499"/>
      <c r="S1316" s="815"/>
      <c r="T1316" s="225"/>
      <c r="V1316" s="815"/>
      <c r="W1316" s="815"/>
      <c r="X1316" s="499"/>
      <c r="Y1316" s="501"/>
      <c r="Z1316" s="499"/>
    </row>
    <row r="1317" spans="2:26" hidden="1">
      <c r="B1317" s="127" t="s">
        <v>2722</v>
      </c>
      <c r="C1317" s="127" t="s">
        <v>4110</v>
      </c>
      <c r="D1317" s="127"/>
      <c r="E1317" s="127"/>
      <c r="F1317" s="127"/>
      <c r="G1317" s="127"/>
      <c r="H1317" s="127"/>
      <c r="I1317" s="123"/>
      <c r="J1317" s="123"/>
      <c r="K1317" s="164" t="s">
        <v>4111</v>
      </c>
      <c r="L1317" s="125" t="s">
        <v>3218</v>
      </c>
      <c r="M1317" s="828"/>
      <c r="N1317" s="815"/>
      <c r="O1317" s="827"/>
      <c r="Q1317" s="815"/>
      <c r="R1317" s="499"/>
      <c r="S1317" s="815"/>
      <c r="T1317" s="225"/>
      <c r="V1317" s="815"/>
      <c r="W1317" s="815"/>
      <c r="X1317" s="499"/>
      <c r="Y1317" s="501"/>
      <c r="Z1317" s="499"/>
    </row>
    <row r="1318" spans="2:26" ht="25.5">
      <c r="B1318" s="127" t="s">
        <v>2724</v>
      </c>
      <c r="C1318" s="127" t="s">
        <v>4112</v>
      </c>
      <c r="D1318" s="127"/>
      <c r="E1318" s="127"/>
      <c r="F1318" s="127"/>
      <c r="G1318" s="127"/>
      <c r="H1318" s="127"/>
      <c r="I1318" s="123"/>
      <c r="J1318" s="123"/>
      <c r="K1318" s="164" t="s">
        <v>855</v>
      </c>
      <c r="L1318" s="125" t="s">
        <v>3218</v>
      </c>
      <c r="M1318" s="564">
        <f>IF(ISERROR(VLOOKUP($B1318,ESTR_PREC!$A$1:$M$6000,4,FALSE))=TRUE,0,VLOOKUP($B1318,ESTR_PREC!$A$1:$M$6000,4,FALSE))</f>
        <v>0</v>
      </c>
      <c r="N1318" s="225"/>
      <c r="O1318" s="560">
        <f t="shared" ref="O1318:O1326" si="44">+N1318-M1318</f>
        <v>0</v>
      </c>
      <c r="Q1318" s="225"/>
      <c r="R1318" s="499"/>
      <c r="S1318" s="815"/>
      <c r="T1318" s="225"/>
      <c r="V1318" s="815"/>
      <c r="W1318" s="225"/>
      <c r="X1318" s="499"/>
      <c r="Y1318" s="501"/>
      <c r="Z1318" s="499"/>
    </row>
    <row r="1319" spans="2:26">
      <c r="B1319" s="127" t="s">
        <v>2725</v>
      </c>
      <c r="C1319" s="127" t="s">
        <v>4681</v>
      </c>
      <c r="D1319" s="127"/>
      <c r="E1319" s="127"/>
      <c r="F1319" s="127"/>
      <c r="G1319" s="127"/>
      <c r="H1319" s="127"/>
      <c r="I1319" s="127"/>
      <c r="J1319" s="127"/>
      <c r="K1319" s="164" t="s">
        <v>857</v>
      </c>
      <c r="L1319" s="125" t="s">
        <v>3218</v>
      </c>
      <c r="M1319" s="564">
        <f>IF(ISERROR(VLOOKUP($B1319,ESTR_PREC!$A$1:$M$6000,4,FALSE))=TRUE,0,VLOOKUP($B1319,ESTR_PREC!$A$1:$M$6000,4,FALSE))</f>
        <v>0</v>
      </c>
      <c r="N1319" s="225"/>
      <c r="O1319" s="560">
        <f t="shared" si="44"/>
        <v>0</v>
      </c>
      <c r="Q1319" s="225"/>
      <c r="R1319" s="499"/>
      <c r="S1319" s="815"/>
      <c r="T1319" s="225"/>
      <c r="V1319" s="815"/>
      <c r="W1319" s="225"/>
      <c r="X1319" s="499"/>
      <c r="Y1319" s="501"/>
      <c r="Z1319" s="499"/>
    </row>
    <row r="1320" spans="2:26">
      <c r="B1320" s="127" t="s">
        <v>2726</v>
      </c>
      <c r="C1320" s="127" t="s">
        <v>4113</v>
      </c>
      <c r="D1320" s="127"/>
      <c r="E1320" s="127"/>
      <c r="F1320" s="127"/>
      <c r="G1320" s="127"/>
      <c r="H1320" s="127"/>
      <c r="I1320" s="123"/>
      <c r="J1320" s="123"/>
      <c r="K1320" s="164" t="s">
        <v>859</v>
      </c>
      <c r="L1320" s="125" t="s">
        <v>3218</v>
      </c>
      <c r="M1320" s="564">
        <f>IF(ISERROR(VLOOKUP($B1320,ESTR_PREC!$A$1:$M$6000,4,FALSE))=TRUE,0,VLOOKUP($B1320,ESTR_PREC!$A$1:$M$6000,4,FALSE))</f>
        <v>0</v>
      </c>
      <c r="N1320" s="225"/>
      <c r="O1320" s="560">
        <f t="shared" si="44"/>
        <v>0</v>
      </c>
      <c r="Q1320" s="225"/>
      <c r="R1320" s="499"/>
      <c r="S1320" s="815"/>
      <c r="T1320" s="225"/>
      <c r="V1320" s="815"/>
      <c r="W1320" s="225"/>
      <c r="X1320" s="499"/>
      <c r="Y1320" s="501"/>
      <c r="Z1320" s="499"/>
    </row>
    <row r="1321" spans="2:26">
      <c r="B1321" s="127" t="s">
        <v>2727</v>
      </c>
      <c r="C1321" s="127" t="s">
        <v>4114</v>
      </c>
      <c r="D1321" s="127"/>
      <c r="E1321" s="127"/>
      <c r="F1321" s="127"/>
      <c r="G1321" s="127"/>
      <c r="H1321" s="127"/>
      <c r="I1321" s="123"/>
      <c r="J1321" s="123"/>
      <c r="K1321" s="181" t="s">
        <v>862</v>
      </c>
      <c r="L1321" s="125" t="s">
        <v>3218</v>
      </c>
      <c r="M1321" s="564">
        <f>IF(ISERROR(VLOOKUP($B1321,ESTR_PREC!$A$1:$M$6000,4,FALSE))=TRUE,0,VLOOKUP($B1321,ESTR_PREC!$A$1:$M$6000,4,FALSE))</f>
        <v>0</v>
      </c>
      <c r="N1321" s="225"/>
      <c r="O1321" s="560">
        <f t="shared" si="44"/>
        <v>0</v>
      </c>
      <c r="Q1321" s="225"/>
      <c r="R1321" s="499"/>
      <c r="S1321" s="815"/>
      <c r="T1321" s="225"/>
      <c r="V1321" s="815"/>
      <c r="W1321" s="225"/>
      <c r="X1321" s="499"/>
      <c r="Y1321" s="501"/>
      <c r="Z1321" s="499"/>
    </row>
    <row r="1322" spans="2:26">
      <c r="B1322" s="127" t="s">
        <v>2728</v>
      </c>
      <c r="C1322" s="127" t="s">
        <v>4115</v>
      </c>
      <c r="D1322" s="127"/>
      <c r="E1322" s="127"/>
      <c r="F1322" s="127"/>
      <c r="G1322" s="127"/>
      <c r="H1322" s="127"/>
      <c r="I1322" s="123"/>
      <c r="J1322" s="123"/>
      <c r="K1322" s="181" t="s">
        <v>864</v>
      </c>
      <c r="L1322" s="125" t="s">
        <v>3218</v>
      </c>
      <c r="M1322" s="564">
        <f>IF(ISERROR(VLOOKUP($B1322,ESTR_PREC!$A$1:$M$6000,4,FALSE))=TRUE,0,VLOOKUP($B1322,ESTR_PREC!$A$1:$M$6000,4,FALSE))</f>
        <v>0</v>
      </c>
      <c r="N1322" s="225"/>
      <c r="O1322" s="560">
        <f t="shared" si="44"/>
        <v>0</v>
      </c>
      <c r="Q1322" s="225"/>
      <c r="R1322" s="499"/>
      <c r="S1322" s="815"/>
      <c r="T1322" s="225"/>
      <c r="V1322" s="815"/>
      <c r="W1322" s="225"/>
      <c r="X1322" s="499"/>
      <c r="Y1322" s="501"/>
      <c r="Z1322" s="499"/>
    </row>
    <row r="1323" spans="2:26">
      <c r="B1323" s="127" t="s">
        <v>2729</v>
      </c>
      <c r="C1323" s="127" t="s">
        <v>4116</v>
      </c>
      <c r="D1323" s="127"/>
      <c r="E1323" s="127"/>
      <c r="F1323" s="127"/>
      <c r="G1323" s="127"/>
      <c r="H1323" s="127"/>
      <c r="I1323" s="123"/>
      <c r="J1323" s="123"/>
      <c r="K1323" s="311" t="s">
        <v>867</v>
      </c>
      <c r="L1323" s="125" t="s">
        <v>3218</v>
      </c>
      <c r="M1323" s="564">
        <f>IF(ISERROR(VLOOKUP($B1323,ESTR_PREC!$A$1:$M$6000,4,FALSE))=TRUE,0,VLOOKUP($B1323,ESTR_PREC!$A$1:$M$6000,4,FALSE))</f>
        <v>0</v>
      </c>
      <c r="N1323" s="225"/>
      <c r="O1323" s="560">
        <f t="shared" si="44"/>
        <v>0</v>
      </c>
      <c r="Q1323" s="225"/>
      <c r="R1323" s="499"/>
      <c r="S1323" s="815"/>
      <c r="T1323" s="225"/>
      <c r="V1323" s="815"/>
      <c r="W1323" s="225"/>
      <c r="X1323" s="499"/>
      <c r="Y1323" s="501"/>
      <c r="Z1323" s="499"/>
    </row>
    <row r="1324" spans="2:26">
      <c r="B1324" s="127" t="s">
        <v>2730</v>
      </c>
      <c r="C1324" s="127" t="s">
        <v>4117</v>
      </c>
      <c r="D1324" s="127"/>
      <c r="E1324" s="127"/>
      <c r="F1324" s="127"/>
      <c r="G1324" s="127"/>
      <c r="H1324" s="127"/>
      <c r="I1324" s="123"/>
      <c r="J1324" s="123"/>
      <c r="K1324" s="311" t="s">
        <v>870</v>
      </c>
      <c r="L1324" s="125" t="s">
        <v>3218</v>
      </c>
      <c r="M1324" s="564">
        <f>IF(ISERROR(VLOOKUP($B1324,ESTR_PREC!$A$1:$M$6000,4,FALSE))=TRUE,0,VLOOKUP($B1324,ESTR_PREC!$A$1:$M$6000,4,FALSE))</f>
        <v>0</v>
      </c>
      <c r="N1324" s="225"/>
      <c r="O1324" s="560">
        <f t="shared" si="44"/>
        <v>0</v>
      </c>
      <c r="Q1324" s="225"/>
      <c r="R1324" s="499"/>
      <c r="S1324" s="815"/>
      <c r="T1324" s="225"/>
      <c r="V1324" s="815"/>
      <c r="W1324" s="225"/>
      <c r="X1324" s="499"/>
      <c r="Y1324" s="501"/>
      <c r="Z1324" s="499"/>
    </row>
    <row r="1325" spans="2:26">
      <c r="B1325" s="127" t="s">
        <v>2731</v>
      </c>
      <c r="C1325" s="127" t="s">
        <v>4682</v>
      </c>
      <c r="D1325" s="127"/>
      <c r="E1325" s="127"/>
      <c r="F1325" s="127"/>
      <c r="G1325" s="127"/>
      <c r="H1325" s="127"/>
      <c r="I1325" s="127"/>
      <c r="J1325" s="127"/>
      <c r="K1325" s="304" t="s">
        <v>873</v>
      </c>
      <c r="L1325" s="125" t="s">
        <v>3218</v>
      </c>
      <c r="M1325" s="564">
        <f>IF(ISERROR(VLOOKUP($B1325,ESTR_PREC!$A$1:$M$6000,4,FALSE))=TRUE,0,VLOOKUP($B1325,ESTR_PREC!$A$1:$M$6000,4,FALSE))</f>
        <v>0</v>
      </c>
      <c r="N1325" s="225"/>
      <c r="O1325" s="560">
        <f t="shared" si="44"/>
        <v>0</v>
      </c>
      <c r="Q1325" s="225"/>
      <c r="R1325" s="499"/>
      <c r="S1325" s="815"/>
      <c r="T1325" s="225"/>
      <c r="V1325" s="815"/>
      <c r="W1325" s="225"/>
      <c r="X1325" s="499"/>
      <c r="Y1325" s="501"/>
      <c r="Z1325" s="499"/>
    </row>
    <row r="1326" spans="2:26" ht="15.75" customHeight="1" thickBot="1">
      <c r="B1326" s="130" t="s">
        <v>2732</v>
      </c>
      <c r="C1326" s="130" t="s">
        <v>4118</v>
      </c>
      <c r="D1326" s="130"/>
      <c r="E1326" s="130"/>
      <c r="F1326" s="130"/>
      <c r="G1326" s="130"/>
      <c r="H1326" s="130"/>
      <c r="I1326" s="130"/>
      <c r="J1326" s="130"/>
      <c r="K1326" s="166" t="s">
        <v>879</v>
      </c>
      <c r="L1326" s="125" t="s">
        <v>3218</v>
      </c>
      <c r="M1326" s="564">
        <f>IF(ISERROR(VLOOKUP($B1326,ESTR_PREC!$A$1:$M$6000,4,FALSE))=TRUE,0,VLOOKUP($B1326,ESTR_PREC!$A$1:$M$6000,4,FALSE))</f>
        <v>0</v>
      </c>
      <c r="N1326" s="225"/>
      <c r="O1326" s="560">
        <f t="shared" si="44"/>
        <v>0</v>
      </c>
      <c r="Q1326" s="225"/>
      <c r="R1326" s="499"/>
      <c r="S1326" s="815"/>
      <c r="T1326" s="225"/>
      <c r="V1326" s="815"/>
      <c r="W1326" s="225"/>
      <c r="X1326" s="499"/>
      <c r="Y1326" s="501"/>
      <c r="Z1326" s="499"/>
    </row>
    <row r="1327" spans="2:26" ht="15.75" thickBot="1">
      <c r="K1327" s="525"/>
      <c r="L1327" s="532"/>
      <c r="M1327" s="499"/>
      <c r="N1327" s="499"/>
      <c r="O1327" s="499"/>
      <c r="P1327" s="499"/>
      <c r="Q1327" s="499"/>
      <c r="R1327" s="554"/>
      <c r="S1327" s="499"/>
      <c r="T1327" s="499"/>
      <c r="V1327" s="499"/>
      <c r="W1327" s="499"/>
      <c r="X1327" s="499"/>
      <c r="Y1327" s="501"/>
      <c r="Z1327" s="499"/>
    </row>
    <row r="1328" spans="2:26" ht="17.25" thickTop="1" thickBot="1">
      <c r="B1328" s="193" t="s">
        <v>2733</v>
      </c>
      <c r="C1328" s="249" t="s">
        <v>4119</v>
      </c>
      <c r="D1328" s="243"/>
      <c r="E1328" s="200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298">
        <f>SUM(N1331:N1342)</f>
        <v>0</v>
      </c>
      <c r="O1328" s="298">
        <f>+N1328-M1328</f>
        <v>0</v>
      </c>
      <c r="Q1328" s="298">
        <f>SUM(Q1331:Q1342)</f>
        <v>0</v>
      </c>
      <c r="R1328" s="519"/>
      <c r="S1328" s="115">
        <f>SUM(S1331:S1342)</f>
        <v>0</v>
      </c>
      <c r="T1328" s="115">
        <f>SUM(T1331:T1342)</f>
        <v>0</v>
      </c>
      <c r="V1328" s="115">
        <f>SUM(V1331:V1342)</f>
        <v>0</v>
      </c>
      <c r="W1328" s="115">
        <f>SUM(W1331:W1342)</f>
        <v>0</v>
      </c>
      <c r="X1328" s="519"/>
      <c r="Y1328" s="501"/>
      <c r="Z1328" s="519"/>
    </row>
    <row r="1329" spans="2:26" ht="9" customHeight="1" thickTop="1" thickBot="1">
      <c r="K1329" s="540"/>
      <c r="L1329" s="532"/>
      <c r="M1329" s="265"/>
      <c r="N1329" s="379"/>
      <c r="P1329" s="291"/>
      <c r="Q1329" s="379"/>
      <c r="R1329" s="554"/>
      <c r="X1329" s="501"/>
      <c r="Y1329" s="501"/>
      <c r="Z1329" s="501"/>
    </row>
    <row r="1330" spans="2:26" ht="39" thickBot="1">
      <c r="B1330" s="102" t="s">
        <v>3221</v>
      </c>
      <c r="C1330" s="245" t="s">
        <v>48</v>
      </c>
      <c r="D1330" s="245"/>
      <c r="E1330" s="246"/>
      <c r="F1330" s="246"/>
      <c r="G1330" s="246"/>
      <c r="H1330" s="246"/>
      <c r="I1330" s="246"/>
      <c r="J1330" s="246"/>
      <c r="K1330" s="328" t="s">
        <v>3894</v>
      </c>
      <c r="L1330" s="207"/>
      <c r="M1330" s="328" t="str">
        <f>+$M$10</f>
        <v>Valore netto al 31/12/2017</v>
      </c>
      <c r="N1330" s="779" t="str">
        <f>N$10</f>
        <v>Valore netto al 31/12/2018</v>
      </c>
      <c r="O1330" s="779" t="s">
        <v>4064</v>
      </c>
      <c r="P1330" s="806"/>
      <c r="Q1330" s="779" t="str">
        <f>Q$10</f>
        <v>Prechiusura al ° trimestre 2018</v>
      </c>
      <c r="R1330" s="514"/>
      <c r="S1330" s="1145" t="str">
        <f>S$330</f>
        <v>Costi da utilizzo contributi 2018</v>
      </c>
      <c r="T1330" s="1143" t="str">
        <f>T$330</f>
        <v>Costi da utilizzo contributi DI CUI SOCIO-SAN</v>
      </c>
      <c r="U1330" s="1144"/>
      <c r="V1330" s="1142" t="str">
        <f>V$330</f>
        <v>Costi da contributi 2018</v>
      </c>
      <c r="W1330" s="1143" t="str">
        <f>W$330</f>
        <v>Costi da contributi DI CUI SOCIO-SAN</v>
      </c>
      <c r="X1330" s="681"/>
      <c r="Y1330" s="501"/>
      <c r="Z1330" s="681"/>
    </row>
    <row r="1331" spans="2:26">
      <c r="B1331" s="127" t="s">
        <v>2735</v>
      </c>
      <c r="C1331" s="127" t="s">
        <v>4120</v>
      </c>
      <c r="D1331" s="127"/>
      <c r="E1331" s="123"/>
      <c r="F1331" s="123"/>
      <c r="G1331" s="123"/>
      <c r="H1331" s="123"/>
      <c r="I1331" s="123"/>
      <c r="J1331" s="123"/>
      <c r="K1331" s="161" t="s">
        <v>887</v>
      </c>
      <c r="L1331" s="125" t="s">
        <v>3218</v>
      </c>
      <c r="M1331" s="564">
        <f>IF(ISERROR(VLOOKUP($B1331,ESTR_PREC!$A$1:$M$6000,4,FALSE))=TRUE,0,VLOOKUP($B1331,ESTR_PREC!$A$1:$M$6000,4,FALSE))</f>
        <v>0</v>
      </c>
      <c r="N1331" s="225"/>
      <c r="O1331" s="560">
        <f t="shared" ref="O1331:O1342" si="45">+N1331-M1331</f>
        <v>0</v>
      </c>
      <c r="Q1331" s="225"/>
      <c r="R1331" s="499"/>
      <c r="S1331" s="815"/>
      <c r="T1331" s="225"/>
      <c r="V1331" s="815"/>
      <c r="W1331" s="225"/>
      <c r="X1331" s="499"/>
      <c r="Y1331" s="501"/>
      <c r="Z1331" s="499"/>
    </row>
    <row r="1332" spans="2:26">
      <c r="B1332" s="127" t="s">
        <v>2738</v>
      </c>
      <c r="C1332" s="127" t="s">
        <v>4121</v>
      </c>
      <c r="D1332" s="127"/>
      <c r="E1332" s="127"/>
      <c r="F1332" s="127"/>
      <c r="G1332" s="127"/>
      <c r="H1332" s="127"/>
      <c r="I1332" s="123"/>
      <c r="J1332" s="123"/>
      <c r="K1332" s="181" t="s">
        <v>892</v>
      </c>
      <c r="L1332" s="125" t="s">
        <v>3218</v>
      </c>
      <c r="M1332" s="564">
        <f>IF(ISERROR(VLOOKUP($B1332,ESTR_PREC!$A$1:$M$6000,4,FALSE))=TRUE,0,VLOOKUP($B1332,ESTR_PREC!$A$1:$M$6000,4,FALSE))</f>
        <v>0</v>
      </c>
      <c r="N1332" s="225"/>
      <c r="O1332" s="560">
        <f t="shared" si="45"/>
        <v>0</v>
      </c>
      <c r="Q1332" s="225"/>
      <c r="R1332" s="499"/>
      <c r="S1332" s="815"/>
      <c r="T1332" s="225"/>
      <c r="V1332" s="815"/>
      <c r="W1332" s="225"/>
      <c r="X1332" s="499"/>
      <c r="Y1332" s="501"/>
      <c r="Z1332" s="499"/>
    </row>
    <row r="1333" spans="2:26">
      <c r="B1333" s="127" t="s">
        <v>2739</v>
      </c>
      <c r="C1333" s="127" t="s">
        <v>4122</v>
      </c>
      <c r="D1333" s="127"/>
      <c r="E1333" s="127"/>
      <c r="F1333" s="127"/>
      <c r="G1333" s="127"/>
      <c r="H1333" s="127"/>
      <c r="I1333" s="123"/>
      <c r="J1333" s="123"/>
      <c r="K1333" s="181" t="s">
        <v>2740</v>
      </c>
      <c r="L1333" s="125" t="s">
        <v>3218</v>
      </c>
      <c r="M1333" s="564">
        <f>IF(ISERROR(VLOOKUP($B1333,ESTR_PREC!$A$1:$M$6000,4,FALSE))=TRUE,0,VLOOKUP($B1333,ESTR_PREC!$A$1:$M$6000,4,FALSE))</f>
        <v>0</v>
      </c>
      <c r="N1333" s="225"/>
      <c r="O1333" s="560">
        <f t="shared" si="45"/>
        <v>0</v>
      </c>
      <c r="Q1333" s="225"/>
      <c r="R1333" s="499"/>
      <c r="S1333" s="815"/>
      <c r="T1333" s="225"/>
      <c r="V1333" s="815"/>
      <c r="W1333" s="225"/>
      <c r="X1333" s="499"/>
      <c r="Y1333" s="501"/>
      <c r="Z1333" s="499"/>
    </row>
    <row r="1334" spans="2:26">
      <c r="B1334" s="127" t="s">
        <v>2741</v>
      </c>
      <c r="C1334" s="127" t="s">
        <v>4123</v>
      </c>
      <c r="D1334" s="127"/>
      <c r="E1334" s="127"/>
      <c r="F1334" s="127"/>
      <c r="G1334" s="127"/>
      <c r="H1334" s="127"/>
      <c r="I1334" s="123"/>
      <c r="J1334" s="123"/>
      <c r="K1334" s="181" t="s">
        <v>901</v>
      </c>
      <c r="L1334" s="125" t="s">
        <v>3218</v>
      </c>
      <c r="M1334" s="564">
        <f>IF(ISERROR(VLOOKUP($B1334,ESTR_PREC!$A$1:$M$6000,4,FALSE))=TRUE,0,VLOOKUP($B1334,ESTR_PREC!$A$1:$M$6000,4,FALSE))</f>
        <v>0</v>
      </c>
      <c r="N1334" s="225"/>
      <c r="O1334" s="560">
        <f t="shared" si="45"/>
        <v>0</v>
      </c>
      <c r="Q1334" s="225"/>
      <c r="R1334" s="499"/>
      <c r="S1334" s="815"/>
      <c r="T1334" s="225"/>
      <c r="V1334" s="815"/>
      <c r="W1334" s="225"/>
      <c r="X1334" s="499"/>
      <c r="Y1334" s="501"/>
      <c r="Z1334" s="499"/>
    </row>
    <row r="1335" spans="2:26">
      <c r="B1335" s="127" t="s">
        <v>2742</v>
      </c>
      <c r="C1335" s="127" t="s">
        <v>4124</v>
      </c>
      <c r="D1335" s="127"/>
      <c r="E1335" s="127"/>
      <c r="F1335" s="127"/>
      <c r="G1335" s="127"/>
      <c r="H1335" s="127"/>
      <c r="I1335" s="123"/>
      <c r="J1335" s="123"/>
      <c r="K1335" s="164" t="s">
        <v>906</v>
      </c>
      <c r="L1335" s="125" t="s">
        <v>3218</v>
      </c>
      <c r="M1335" s="564">
        <f>IF(ISERROR(VLOOKUP($B1335,ESTR_PREC!$A$1:$M$6000,4,FALSE))=TRUE,0,VLOOKUP($B1335,ESTR_PREC!$A$1:$M$6000,4,FALSE))</f>
        <v>0</v>
      </c>
      <c r="N1335" s="225"/>
      <c r="O1335" s="560">
        <f t="shared" si="45"/>
        <v>0</v>
      </c>
      <c r="Q1335" s="225"/>
      <c r="R1335" s="499"/>
      <c r="S1335" s="815"/>
      <c r="T1335" s="225"/>
      <c r="V1335" s="815"/>
      <c r="W1335" s="225"/>
      <c r="X1335" s="499"/>
      <c r="Y1335" s="501"/>
      <c r="Z1335" s="499"/>
    </row>
    <row r="1336" spans="2:26">
      <c r="B1336" s="127" t="s">
        <v>2743</v>
      </c>
      <c r="C1336" s="127" t="s">
        <v>4125</v>
      </c>
      <c r="D1336" s="127"/>
      <c r="E1336" s="127"/>
      <c r="F1336" s="127"/>
      <c r="G1336" s="127"/>
      <c r="H1336" s="127"/>
      <c r="I1336" s="123"/>
      <c r="J1336" s="123"/>
      <c r="K1336" s="164" t="s">
        <v>2744</v>
      </c>
      <c r="L1336" s="125" t="s">
        <v>3218</v>
      </c>
      <c r="M1336" s="564">
        <f>IF(ISERROR(VLOOKUP($B1336,ESTR_PREC!$A$1:$M$6000,4,FALSE))=TRUE,0,VLOOKUP($B1336,ESTR_PREC!$A$1:$M$6000,4,FALSE))</f>
        <v>0</v>
      </c>
      <c r="N1336" s="225"/>
      <c r="O1336" s="560">
        <f t="shared" si="45"/>
        <v>0</v>
      </c>
      <c r="Q1336" s="225"/>
      <c r="R1336" s="499"/>
      <c r="S1336" s="815"/>
      <c r="T1336" s="225"/>
      <c r="V1336" s="815"/>
      <c r="W1336" s="225"/>
      <c r="X1336" s="499"/>
      <c r="Y1336" s="501"/>
      <c r="Z1336" s="499"/>
    </row>
    <row r="1337" spans="2:26">
      <c r="B1337" s="127" t="s">
        <v>2745</v>
      </c>
      <c r="C1337" s="127" t="s">
        <v>4126</v>
      </c>
      <c r="D1337" s="127"/>
      <c r="E1337" s="127"/>
      <c r="F1337" s="127"/>
      <c r="G1337" s="127"/>
      <c r="H1337" s="127"/>
      <c r="I1337" s="123"/>
      <c r="J1337" s="123"/>
      <c r="K1337" s="181" t="s">
        <v>2746</v>
      </c>
      <c r="L1337" s="125" t="s">
        <v>3218</v>
      </c>
      <c r="M1337" s="564">
        <f>IF(ISERROR(VLOOKUP($B1337,ESTR_PREC!$A$1:$M$6000,4,FALSE))=TRUE,0,VLOOKUP($B1337,ESTR_PREC!$A$1:$M$6000,4,FALSE))</f>
        <v>0</v>
      </c>
      <c r="N1337" s="225"/>
      <c r="O1337" s="560">
        <f t="shared" si="45"/>
        <v>0</v>
      </c>
      <c r="Q1337" s="225"/>
      <c r="R1337" s="499"/>
      <c r="S1337" s="815"/>
      <c r="T1337" s="225"/>
      <c r="V1337" s="815"/>
      <c r="W1337" s="225"/>
      <c r="X1337" s="499"/>
      <c r="Y1337" s="501"/>
      <c r="Z1337" s="499"/>
    </row>
    <row r="1338" spans="2:26">
      <c r="B1338" s="127" t="s">
        <v>2747</v>
      </c>
      <c r="C1338" s="127" t="s">
        <v>4127</v>
      </c>
      <c r="D1338" s="127"/>
      <c r="E1338" s="127"/>
      <c r="F1338" s="127"/>
      <c r="G1338" s="127"/>
      <c r="H1338" s="127"/>
      <c r="I1338" s="123"/>
      <c r="J1338" s="123"/>
      <c r="K1338" s="181" t="s">
        <v>919</v>
      </c>
      <c r="L1338" s="125" t="s">
        <v>3218</v>
      </c>
      <c r="M1338" s="564">
        <f>IF(ISERROR(VLOOKUP($B1338,ESTR_PREC!$A$1:$M$6000,4,FALSE))=TRUE,0,VLOOKUP($B1338,ESTR_PREC!$A$1:$M$6000,4,FALSE))</f>
        <v>0</v>
      </c>
      <c r="N1338" s="225"/>
      <c r="O1338" s="560">
        <f t="shared" si="45"/>
        <v>0</v>
      </c>
      <c r="Q1338" s="225"/>
      <c r="R1338" s="499"/>
      <c r="S1338" s="815"/>
      <c r="T1338" s="225"/>
      <c r="V1338" s="815"/>
      <c r="W1338" s="225"/>
      <c r="X1338" s="499"/>
      <c r="Y1338" s="501"/>
      <c r="Z1338" s="499"/>
    </row>
    <row r="1339" spans="2:26">
      <c r="B1339" s="127" t="s">
        <v>2748</v>
      </c>
      <c r="C1339" s="127" t="s">
        <v>4128</v>
      </c>
      <c r="D1339" s="127"/>
      <c r="E1339" s="127"/>
      <c r="F1339" s="127"/>
      <c r="G1339" s="127"/>
      <c r="H1339" s="127"/>
      <c r="I1339" s="123"/>
      <c r="J1339" s="123"/>
      <c r="K1339" s="181" t="s">
        <v>2749</v>
      </c>
      <c r="L1339" s="125" t="s">
        <v>3218</v>
      </c>
      <c r="M1339" s="564">
        <f>IF(ISERROR(VLOOKUP($B1339,ESTR_PREC!$A$1:$M$6000,4,FALSE))=TRUE,0,VLOOKUP($B1339,ESTR_PREC!$A$1:$M$6000,4,FALSE))</f>
        <v>0</v>
      </c>
      <c r="N1339" s="225"/>
      <c r="O1339" s="560">
        <f t="shared" si="45"/>
        <v>0</v>
      </c>
      <c r="Q1339" s="225"/>
      <c r="R1339" s="499"/>
      <c r="S1339" s="815"/>
      <c r="T1339" s="225"/>
      <c r="V1339" s="815"/>
      <c r="W1339" s="225"/>
      <c r="X1339" s="499"/>
      <c r="Y1339" s="501"/>
      <c r="Z1339" s="499"/>
    </row>
    <row r="1340" spans="2:26">
      <c r="B1340" s="127" t="s">
        <v>2750</v>
      </c>
      <c r="C1340" s="127" t="s">
        <v>4129</v>
      </c>
      <c r="D1340" s="127"/>
      <c r="E1340" s="127"/>
      <c r="F1340" s="127"/>
      <c r="G1340" s="127"/>
      <c r="H1340" s="127"/>
      <c r="I1340" s="123"/>
      <c r="J1340" s="123"/>
      <c r="K1340" s="181" t="s">
        <v>2751</v>
      </c>
      <c r="L1340" s="125" t="s">
        <v>3218</v>
      </c>
      <c r="M1340" s="564">
        <f>IF(ISERROR(VLOOKUP($B1340,ESTR_PREC!$A$1:$M$6000,4,FALSE))=TRUE,0,VLOOKUP($B1340,ESTR_PREC!$A$1:$M$6000,4,FALSE))</f>
        <v>0</v>
      </c>
      <c r="N1340" s="225"/>
      <c r="O1340" s="560">
        <f t="shared" si="45"/>
        <v>0</v>
      </c>
      <c r="Q1340" s="225"/>
      <c r="R1340" s="499"/>
      <c r="S1340" s="815"/>
      <c r="T1340" s="225"/>
      <c r="V1340" s="815"/>
      <c r="W1340" s="225"/>
      <c r="X1340" s="499"/>
      <c r="Y1340" s="501"/>
      <c r="Z1340" s="499"/>
    </row>
    <row r="1341" spans="2:26">
      <c r="B1341" s="127" t="s">
        <v>2752</v>
      </c>
      <c r="C1341" s="127" t="s">
        <v>4130</v>
      </c>
      <c r="D1341" s="127"/>
      <c r="E1341" s="127"/>
      <c r="F1341" s="127"/>
      <c r="G1341" s="127"/>
      <c r="H1341" s="127"/>
      <c r="I1341" s="123"/>
      <c r="J1341" s="123"/>
      <c r="K1341" s="181" t="s">
        <v>2753</v>
      </c>
      <c r="L1341" s="125" t="s">
        <v>3218</v>
      </c>
      <c r="M1341" s="564">
        <f>IF(ISERROR(VLOOKUP($B1341,ESTR_PREC!$A$1:$M$6000,4,FALSE))=TRUE,0,VLOOKUP($B1341,ESTR_PREC!$A$1:$M$6000,4,FALSE))</f>
        <v>0</v>
      </c>
      <c r="N1341" s="225"/>
      <c r="O1341" s="560">
        <f t="shared" si="45"/>
        <v>0</v>
      </c>
      <c r="Q1341" s="225"/>
      <c r="R1341" s="499"/>
      <c r="S1341" s="815"/>
      <c r="T1341" s="225"/>
      <c r="V1341" s="815"/>
      <c r="W1341" s="225"/>
      <c r="X1341" s="499"/>
      <c r="Y1341" s="501"/>
      <c r="Z1341" s="499"/>
    </row>
    <row r="1342" spans="2:26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30"/>
      <c r="I1342" s="130"/>
      <c r="J1342" s="130"/>
      <c r="K1342" s="166" t="s">
        <v>2755</v>
      </c>
      <c r="L1342" s="132" t="s">
        <v>3218</v>
      </c>
      <c r="M1342" s="564">
        <f>IF(ISERROR(VLOOKUP($B1342,ESTR_PREC!$A$1:$M$6000,4,FALSE))=TRUE,0,VLOOKUP($B1342,ESTR_PREC!$A$1:$M$6000,4,FALSE))</f>
        <v>0</v>
      </c>
      <c r="N1342" s="225"/>
      <c r="O1342" s="560">
        <f t="shared" si="45"/>
        <v>0</v>
      </c>
      <c r="Q1342" s="225"/>
      <c r="R1342" s="499"/>
      <c r="S1342" s="815"/>
      <c r="T1342" s="225"/>
      <c r="V1342" s="815"/>
      <c r="W1342" s="225"/>
      <c r="X1342" s="499"/>
      <c r="Y1342" s="501"/>
      <c r="Z1342" s="499"/>
    </row>
    <row r="1343" spans="2:26">
      <c r="K1343" s="549"/>
      <c r="L1343" s="532"/>
      <c r="M1343" s="499"/>
      <c r="N1343" s="499"/>
      <c r="O1343" s="499"/>
      <c r="P1343" s="499"/>
      <c r="Q1343" s="499"/>
      <c r="R1343" s="554"/>
      <c r="S1343" s="499"/>
      <c r="T1343" s="499"/>
      <c r="V1343" s="499"/>
      <c r="W1343" s="499"/>
      <c r="X1343" s="499"/>
      <c r="Y1343" s="501"/>
      <c r="Z1343" s="499"/>
    </row>
    <row r="1344" spans="2:26" ht="15.75" thickBot="1">
      <c r="M1344" s="265"/>
      <c r="N1344" s="379"/>
      <c r="P1344" s="291"/>
      <c r="Q1344" s="379"/>
      <c r="R1344" s="554"/>
      <c r="X1344" s="501"/>
      <c r="Y1344" s="501"/>
      <c r="Z1344" s="501"/>
    </row>
    <row r="1345" spans="2:26" ht="17.25" thickTop="1" thickBot="1">
      <c r="B1345" s="194" t="s">
        <v>2756</v>
      </c>
      <c r="C1345" s="250" t="s">
        <v>4132</v>
      </c>
      <c r="D1345" s="248"/>
      <c r="E1345" s="204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0</v>
      </c>
      <c r="N1345" s="154">
        <f>SUM(N1348:N1375)</f>
        <v>0</v>
      </c>
      <c r="O1345" s="298">
        <f>+N1345-M1345</f>
        <v>0</v>
      </c>
      <c r="Q1345" s="154">
        <f>SUM(Q1348:Q1375)</f>
        <v>0</v>
      </c>
      <c r="R1345" s="519"/>
      <c r="S1345" s="154">
        <f>SUM(S1348:S1375)</f>
        <v>0</v>
      </c>
      <c r="T1345" s="154">
        <f>SUM(T1348:T1375)</f>
        <v>0</v>
      </c>
      <c r="V1345" s="154">
        <f>SUM(V1348:V1375)</f>
        <v>0</v>
      </c>
      <c r="W1345" s="154">
        <f>SUM(W1348:W1375)</f>
        <v>0</v>
      </c>
      <c r="X1345" s="519"/>
      <c r="Y1345" s="501"/>
      <c r="Z1345" s="519"/>
    </row>
    <row r="1346" spans="2:26" ht="9" customHeight="1" thickTop="1" thickBot="1">
      <c r="M1346" s="265"/>
      <c r="N1346" s="379"/>
      <c r="Q1346" s="379"/>
      <c r="R1346" s="554"/>
      <c r="X1346" s="501"/>
      <c r="Y1346" s="501"/>
      <c r="Z1346" s="501"/>
    </row>
    <row r="1347" spans="2:26" ht="39" thickBot="1">
      <c r="B1347" s="102" t="s">
        <v>3221</v>
      </c>
      <c r="C1347" s="245" t="s">
        <v>48</v>
      </c>
      <c r="D1347" s="245"/>
      <c r="E1347" s="246"/>
      <c r="F1347" s="246"/>
      <c r="G1347" s="246"/>
      <c r="H1347" s="246"/>
      <c r="I1347" s="246"/>
      <c r="J1347" s="246"/>
      <c r="K1347" s="302" t="s">
        <v>3222</v>
      </c>
      <c r="L1347" s="135"/>
      <c r="M1347" s="328" t="str">
        <f>+$M$10</f>
        <v>Valore netto al 31/12/2017</v>
      </c>
      <c r="N1347" s="779" t="str">
        <f>N$10</f>
        <v>Valore netto al 31/12/2018</v>
      </c>
      <c r="O1347" s="779" t="s">
        <v>4064</v>
      </c>
      <c r="P1347" s="806"/>
      <c r="Q1347" s="779" t="str">
        <f>Q$10</f>
        <v>Prechiusura al ° trimestre 2018</v>
      </c>
      <c r="R1347" s="514"/>
      <c r="S1347" s="1145" t="str">
        <f>S$330</f>
        <v>Costi da utilizzo contributi 2018</v>
      </c>
      <c r="T1347" s="1143" t="str">
        <f>T$330</f>
        <v>Costi da utilizzo contributi DI CUI SOCIO-SAN</v>
      </c>
      <c r="U1347" s="1144"/>
      <c r="V1347" s="1142" t="str">
        <f>V$330</f>
        <v>Costi da contributi 2018</v>
      </c>
      <c r="W1347" s="1143" t="str">
        <f>W$330</f>
        <v>Costi da contributi DI CUI SOCIO-SAN</v>
      </c>
      <c r="X1347" s="681"/>
      <c r="Y1347" s="501"/>
      <c r="Z1347" s="681"/>
    </row>
    <row r="1348" spans="2:26">
      <c r="B1348" s="127" t="s">
        <v>2758</v>
      </c>
      <c r="C1348" s="127" t="s">
        <v>4133</v>
      </c>
      <c r="D1348" s="127"/>
      <c r="E1348" s="127"/>
      <c r="F1348" s="127"/>
      <c r="G1348" s="127"/>
      <c r="H1348" s="127"/>
      <c r="I1348" s="127"/>
      <c r="J1348" s="127"/>
      <c r="K1348" s="183" t="s">
        <v>2763</v>
      </c>
      <c r="L1348" s="125" t="s">
        <v>3218</v>
      </c>
      <c r="M1348" s="564">
        <f>IF(ISERROR(VLOOKUP($B1348,ESTR_PREC!$A$1:$M$6000,4,FALSE))=TRUE,0,VLOOKUP($B1348,ESTR_PREC!$A$1:$M$6000,4,FALSE))</f>
        <v>0</v>
      </c>
      <c r="N1348" s="225"/>
      <c r="O1348" s="560">
        <f t="shared" ref="O1348:O1353" si="46">+N1348-M1348</f>
        <v>0</v>
      </c>
      <c r="Q1348" s="225"/>
      <c r="R1348" s="499"/>
      <c r="S1348" s="815"/>
      <c r="T1348" s="225"/>
      <c r="V1348" s="815"/>
      <c r="W1348" s="225"/>
      <c r="X1348" s="499"/>
      <c r="Y1348" s="501"/>
      <c r="Z1348" s="499"/>
    </row>
    <row r="1349" spans="2:26">
      <c r="B1349" s="127" t="s">
        <v>2764</v>
      </c>
      <c r="C1349" s="127" t="s">
        <v>4134</v>
      </c>
      <c r="D1349" s="127"/>
      <c r="E1349" s="127"/>
      <c r="F1349" s="127"/>
      <c r="G1349" s="127"/>
      <c r="H1349" s="127"/>
      <c r="I1349" s="127"/>
      <c r="J1349" s="127"/>
      <c r="K1349" s="183" t="s">
        <v>2766</v>
      </c>
      <c r="L1349" s="125" t="s">
        <v>3218</v>
      </c>
      <c r="M1349" s="564">
        <f>IF(ISERROR(VLOOKUP($B1349,ESTR_PREC!$A$1:$M$6000,4,FALSE))=TRUE,0,VLOOKUP($B1349,ESTR_PREC!$A$1:$M$6000,4,FALSE))</f>
        <v>0</v>
      </c>
      <c r="N1349" s="225"/>
      <c r="O1349" s="560">
        <f t="shared" si="46"/>
        <v>0</v>
      </c>
      <c r="Q1349" s="225"/>
      <c r="R1349" s="499"/>
      <c r="S1349" s="815"/>
      <c r="T1349" s="225"/>
      <c r="V1349" s="815"/>
      <c r="W1349" s="225"/>
      <c r="X1349" s="499"/>
      <c r="Y1349" s="501"/>
      <c r="Z1349" s="499"/>
    </row>
    <row r="1350" spans="2:26" ht="25.5">
      <c r="B1350" s="127" t="s">
        <v>2767</v>
      </c>
      <c r="C1350" s="127" t="s">
        <v>4684</v>
      </c>
      <c r="D1350" s="127"/>
      <c r="E1350" s="127"/>
      <c r="F1350" s="127"/>
      <c r="G1350" s="127"/>
      <c r="H1350" s="127"/>
      <c r="I1350" s="127"/>
      <c r="J1350" s="127"/>
      <c r="K1350" s="304" t="s">
        <v>2769</v>
      </c>
      <c r="L1350" s="125" t="s">
        <v>3218</v>
      </c>
      <c r="M1350" s="564">
        <f>IF(ISERROR(VLOOKUP($B1350,ESTR_PREC!$A$1:$M$6000,4,FALSE))=TRUE,0,VLOOKUP($B1350,ESTR_PREC!$A$1:$M$6000,4,FALSE))</f>
        <v>0</v>
      </c>
      <c r="N1350" s="225"/>
      <c r="O1350" s="560">
        <f t="shared" si="46"/>
        <v>0</v>
      </c>
      <c r="Q1350" s="225"/>
      <c r="R1350" s="499"/>
      <c r="S1350" s="815"/>
      <c r="T1350" s="225"/>
      <c r="V1350" s="815"/>
      <c r="W1350" s="225"/>
      <c r="X1350" s="499"/>
      <c r="Y1350" s="501"/>
      <c r="Z1350" s="499"/>
    </row>
    <row r="1351" spans="2:26">
      <c r="B1351" s="127" t="s">
        <v>2770</v>
      </c>
      <c r="C1351" s="127" t="s">
        <v>4685</v>
      </c>
      <c r="D1351" s="127"/>
      <c r="E1351" s="127"/>
      <c r="F1351" s="127"/>
      <c r="G1351" s="127"/>
      <c r="H1351" s="127"/>
      <c r="I1351" s="127"/>
      <c r="J1351" s="127"/>
      <c r="K1351" s="304" t="s">
        <v>2772</v>
      </c>
      <c r="L1351" s="125" t="s">
        <v>3218</v>
      </c>
      <c r="M1351" s="564">
        <f>IF(ISERROR(VLOOKUP($B1351,ESTR_PREC!$A$1:$M$6000,4,FALSE))=TRUE,0,VLOOKUP($B1351,ESTR_PREC!$A$1:$M$6000,4,FALSE))</f>
        <v>0</v>
      </c>
      <c r="N1351" s="225"/>
      <c r="O1351" s="560">
        <f t="shared" si="46"/>
        <v>0</v>
      </c>
      <c r="Q1351" s="225"/>
      <c r="R1351" s="499"/>
      <c r="S1351" s="225"/>
      <c r="T1351" s="225"/>
      <c r="V1351" s="225"/>
      <c r="W1351" s="225"/>
      <c r="X1351" s="499"/>
      <c r="Y1351" s="501"/>
      <c r="Z1351" s="499"/>
    </row>
    <row r="1352" spans="2:26">
      <c r="B1352" s="127" t="s">
        <v>2773</v>
      </c>
      <c r="C1352" s="127" t="s">
        <v>4135</v>
      </c>
      <c r="D1352" s="127"/>
      <c r="E1352" s="127"/>
      <c r="F1352" s="127"/>
      <c r="G1352" s="127"/>
      <c r="H1352" s="127"/>
      <c r="I1352" s="127"/>
      <c r="J1352" s="127"/>
      <c r="K1352" s="183" t="s">
        <v>2775</v>
      </c>
      <c r="L1352" s="125" t="s">
        <v>3218</v>
      </c>
      <c r="M1352" s="564">
        <f>IF(ISERROR(VLOOKUP($B1352,ESTR_PREC!$A$1:$M$6000,4,FALSE))=TRUE,0,VLOOKUP($B1352,ESTR_PREC!$A$1:$M$6000,4,FALSE))</f>
        <v>0</v>
      </c>
      <c r="N1352" s="225"/>
      <c r="O1352" s="560">
        <f t="shared" si="46"/>
        <v>0</v>
      </c>
      <c r="Q1352" s="225"/>
      <c r="R1352" s="499"/>
      <c r="S1352" s="815"/>
      <c r="T1352" s="225"/>
      <c r="V1352" s="815"/>
      <c r="W1352" s="225"/>
      <c r="X1352" s="499"/>
      <c r="Y1352" s="501"/>
      <c r="Z1352" s="499"/>
    </row>
    <row r="1353" spans="2:26">
      <c r="B1353" s="127" t="s">
        <v>2776</v>
      </c>
      <c r="C1353" s="127" t="s">
        <v>4136</v>
      </c>
      <c r="D1353" s="127"/>
      <c r="E1353" s="127"/>
      <c r="F1353" s="127"/>
      <c r="G1353" s="127"/>
      <c r="H1353" s="127"/>
      <c r="I1353" s="127"/>
      <c r="J1353" s="127"/>
      <c r="K1353" s="314" t="s">
        <v>2779</v>
      </c>
      <c r="L1353" s="125" t="s">
        <v>3218</v>
      </c>
      <c r="M1353" s="564">
        <f>IF(ISERROR(VLOOKUP($B1353,ESTR_PREC!$A$1:$M$6000,4,FALSE))=TRUE,0,VLOOKUP($B1353,ESTR_PREC!$A$1:$M$6000,4,FALSE))</f>
        <v>0</v>
      </c>
      <c r="N1353" s="225"/>
      <c r="O1353" s="560">
        <f t="shared" si="46"/>
        <v>0</v>
      </c>
      <c r="Q1353" s="225"/>
      <c r="R1353" s="499"/>
      <c r="S1353" s="815"/>
      <c r="T1353" s="225"/>
      <c r="V1353" s="815"/>
      <c r="W1353" s="225"/>
      <c r="X1353" s="499"/>
      <c r="Y1353" s="501"/>
      <c r="Z1353" s="499"/>
    </row>
    <row r="1354" spans="2:26" hidden="1">
      <c r="B1354" s="127" t="s">
        <v>2780</v>
      </c>
      <c r="C1354" s="127" t="s">
        <v>4137</v>
      </c>
      <c r="D1354" s="127"/>
      <c r="E1354" s="127"/>
      <c r="F1354" s="127"/>
      <c r="G1354" s="127"/>
      <c r="H1354" s="127"/>
      <c r="I1354" s="127"/>
      <c r="J1354" s="127"/>
      <c r="K1354" s="314" t="s">
        <v>2782</v>
      </c>
      <c r="L1354" s="125" t="s">
        <v>3218</v>
      </c>
      <c r="M1354" s="343"/>
      <c r="N1354" s="343"/>
      <c r="O1354" s="827"/>
      <c r="Q1354" s="343"/>
      <c r="R1354" s="499"/>
      <c r="S1354" s="815"/>
      <c r="T1354" s="225"/>
      <c r="V1354" s="815"/>
      <c r="W1354" s="815"/>
      <c r="X1354" s="499"/>
      <c r="Y1354" s="501"/>
      <c r="Z1354" s="499"/>
    </row>
    <row r="1355" spans="2:26">
      <c r="B1355" s="127" t="s">
        <v>2783</v>
      </c>
      <c r="C1355" s="127" t="s">
        <v>4138</v>
      </c>
      <c r="D1355" s="127"/>
      <c r="E1355" s="127"/>
      <c r="F1355" s="127"/>
      <c r="G1355" s="127"/>
      <c r="H1355" s="127"/>
      <c r="I1355" s="127"/>
      <c r="J1355" s="127"/>
      <c r="K1355" s="314" t="s">
        <v>2785</v>
      </c>
      <c r="L1355" s="125" t="s">
        <v>3218</v>
      </c>
      <c r="M1355" s="564">
        <f>IF(ISERROR(VLOOKUP($B1355,ESTR_PREC!$A$1:$M$6000,4,FALSE))=TRUE,0,VLOOKUP($B1355,ESTR_PREC!$A$1:$M$6000,4,FALSE))</f>
        <v>0</v>
      </c>
      <c r="N1355" s="225"/>
      <c r="O1355" s="560">
        <f t="shared" ref="O1355:O1361" si="47">+N1355-M1355</f>
        <v>0</v>
      </c>
      <c r="Q1355" s="225"/>
      <c r="R1355" s="499"/>
      <c r="S1355" s="815"/>
      <c r="T1355" s="225"/>
      <c r="V1355" s="815"/>
      <c r="W1355" s="225"/>
      <c r="X1355" s="499"/>
      <c r="Y1355" s="501"/>
      <c r="Z1355" s="499"/>
    </row>
    <row r="1356" spans="2:26">
      <c r="B1356" s="127" t="s">
        <v>2786</v>
      </c>
      <c r="C1356" s="127" t="s">
        <v>4139</v>
      </c>
      <c r="D1356" s="127"/>
      <c r="E1356" s="127"/>
      <c r="F1356" s="127"/>
      <c r="G1356" s="127"/>
      <c r="H1356" s="127"/>
      <c r="I1356" s="127"/>
      <c r="J1356" s="127"/>
      <c r="K1356" s="314" t="s">
        <v>2788</v>
      </c>
      <c r="L1356" s="125" t="s">
        <v>3218</v>
      </c>
      <c r="M1356" s="564">
        <f>IF(ISERROR(VLOOKUP($B1356,ESTR_PREC!$A$1:$M$6000,4,FALSE))=TRUE,0,VLOOKUP($B1356,ESTR_PREC!$A$1:$M$6000,4,FALSE))</f>
        <v>0</v>
      </c>
      <c r="N1356" s="225"/>
      <c r="O1356" s="560">
        <f t="shared" si="47"/>
        <v>0</v>
      </c>
      <c r="Q1356" s="225"/>
      <c r="R1356" s="499"/>
      <c r="S1356" s="815"/>
      <c r="T1356" s="225"/>
      <c r="V1356" s="815"/>
      <c r="W1356" s="225"/>
      <c r="X1356" s="499"/>
      <c r="Y1356" s="501"/>
      <c r="Z1356" s="499"/>
    </row>
    <row r="1357" spans="2:26">
      <c r="B1357" s="127" t="s">
        <v>2789</v>
      </c>
      <c r="C1357" s="127" t="s">
        <v>4140</v>
      </c>
      <c r="D1357" s="127"/>
      <c r="E1357" s="127"/>
      <c r="F1357" s="127"/>
      <c r="G1357" s="127"/>
      <c r="H1357" s="127"/>
      <c r="I1357" s="127"/>
      <c r="J1357" s="127"/>
      <c r="K1357" s="314" t="s">
        <v>2791</v>
      </c>
      <c r="L1357" s="125" t="s">
        <v>3218</v>
      </c>
      <c r="M1357" s="564">
        <f>IF(ISERROR(VLOOKUP($B1357,ESTR_PREC!$A$1:$M$6000,4,FALSE))=TRUE,0,VLOOKUP($B1357,ESTR_PREC!$A$1:$M$6000,4,FALSE))</f>
        <v>0</v>
      </c>
      <c r="N1357" s="225"/>
      <c r="O1357" s="560">
        <f t="shared" si="47"/>
        <v>0</v>
      </c>
      <c r="Q1357" s="225"/>
      <c r="R1357" s="499"/>
      <c r="S1357" s="815"/>
      <c r="T1357" s="225"/>
      <c r="V1357" s="815"/>
      <c r="W1357" s="225"/>
      <c r="X1357" s="499"/>
      <c r="Y1357" s="501"/>
      <c r="Z1357" s="499"/>
    </row>
    <row r="1358" spans="2:26">
      <c r="B1358" s="127" t="s">
        <v>2792</v>
      </c>
      <c r="C1358" s="127" t="s">
        <v>4141</v>
      </c>
      <c r="D1358" s="127"/>
      <c r="E1358" s="127"/>
      <c r="F1358" s="127"/>
      <c r="G1358" s="127"/>
      <c r="H1358" s="127"/>
      <c r="I1358" s="127"/>
      <c r="J1358" s="127"/>
      <c r="K1358" s="314" t="s">
        <v>2794</v>
      </c>
      <c r="L1358" s="125" t="s">
        <v>3218</v>
      </c>
      <c r="M1358" s="564">
        <f>IF(ISERROR(VLOOKUP($B1358,ESTR_PREC!$A$1:$M$6000,4,FALSE))=TRUE,0,VLOOKUP($B1358,ESTR_PREC!$A$1:$M$6000,4,FALSE))</f>
        <v>0</v>
      </c>
      <c r="N1358" s="225"/>
      <c r="O1358" s="560">
        <f t="shared" si="47"/>
        <v>0</v>
      </c>
      <c r="Q1358" s="225"/>
      <c r="R1358" s="499"/>
      <c r="S1358" s="815"/>
      <c r="T1358" s="225"/>
      <c r="V1358" s="815"/>
      <c r="W1358" s="225"/>
      <c r="X1358" s="499"/>
      <c r="Y1358" s="501"/>
      <c r="Z1358" s="499"/>
    </row>
    <row r="1359" spans="2:26">
      <c r="B1359" s="127" t="s">
        <v>2795</v>
      </c>
      <c r="C1359" s="127" t="s">
        <v>4686</v>
      </c>
      <c r="D1359" s="127"/>
      <c r="E1359" s="127"/>
      <c r="F1359" s="127"/>
      <c r="G1359" s="127"/>
      <c r="H1359" s="127"/>
      <c r="I1359" s="127"/>
      <c r="J1359" s="127"/>
      <c r="K1359" s="304" t="s">
        <v>2797</v>
      </c>
      <c r="L1359" s="125" t="s">
        <v>3218</v>
      </c>
      <c r="M1359" s="564">
        <f>IF(ISERROR(VLOOKUP($B1359,ESTR_PREC!$A$1:$M$6000,4,FALSE))=TRUE,0,VLOOKUP($B1359,ESTR_PREC!$A$1:$M$6000,4,FALSE))</f>
        <v>0</v>
      </c>
      <c r="N1359" s="225"/>
      <c r="O1359" s="560">
        <f t="shared" si="47"/>
        <v>0</v>
      </c>
      <c r="Q1359" s="225"/>
      <c r="R1359" s="499"/>
      <c r="S1359" s="815"/>
      <c r="T1359" s="225"/>
      <c r="V1359" s="815"/>
      <c r="W1359" s="225"/>
      <c r="X1359" s="499"/>
      <c r="Y1359" s="501"/>
      <c r="Z1359" s="499"/>
    </row>
    <row r="1360" spans="2:26" ht="25.5">
      <c r="B1360" s="127" t="s">
        <v>2798</v>
      </c>
      <c r="C1360" s="127" t="s">
        <v>4687</v>
      </c>
      <c r="D1360" s="127"/>
      <c r="E1360" s="127"/>
      <c r="F1360" s="127"/>
      <c r="G1360" s="127"/>
      <c r="H1360" s="127"/>
      <c r="I1360" s="127"/>
      <c r="J1360" s="127"/>
      <c r="K1360" s="304" t="s">
        <v>2801</v>
      </c>
      <c r="L1360" s="125" t="s">
        <v>3218</v>
      </c>
      <c r="M1360" s="564">
        <f>IF(ISERROR(VLOOKUP($B1360,ESTR_PREC!$A$1:$M$6000,4,FALSE))=TRUE,0,VLOOKUP($B1360,ESTR_PREC!$A$1:$M$6000,4,FALSE))</f>
        <v>0</v>
      </c>
      <c r="N1360" s="225"/>
      <c r="O1360" s="560">
        <f t="shared" si="47"/>
        <v>0</v>
      </c>
      <c r="Q1360" s="225"/>
      <c r="R1360" s="499"/>
      <c r="S1360" s="815"/>
      <c r="T1360" s="225"/>
      <c r="V1360" s="815"/>
      <c r="W1360" s="225"/>
      <c r="X1360" s="499"/>
      <c r="Y1360" s="501"/>
      <c r="Z1360" s="499"/>
    </row>
    <row r="1361" spans="2:26" ht="25.5">
      <c r="B1361" s="127" t="s">
        <v>2802</v>
      </c>
      <c r="C1361" s="127" t="s">
        <v>4688</v>
      </c>
      <c r="D1361" s="127"/>
      <c r="E1361" s="127"/>
      <c r="F1361" s="127"/>
      <c r="G1361" s="127"/>
      <c r="H1361" s="127"/>
      <c r="I1361" s="127"/>
      <c r="J1361" s="127"/>
      <c r="K1361" s="304" t="s">
        <v>2803</v>
      </c>
      <c r="L1361" s="125" t="s">
        <v>3218</v>
      </c>
      <c r="M1361" s="564">
        <f>IF(ISERROR(VLOOKUP($B1361,ESTR_PREC!$A$1:$M$6000,4,FALSE))=TRUE,0,VLOOKUP($B1361,ESTR_PREC!$A$1:$M$6000,4,FALSE))</f>
        <v>0</v>
      </c>
      <c r="N1361" s="225"/>
      <c r="O1361" s="560">
        <f t="shared" si="47"/>
        <v>0</v>
      </c>
      <c r="Q1361" s="225"/>
      <c r="R1361" s="499"/>
      <c r="S1361" s="815"/>
      <c r="T1361" s="225"/>
      <c r="V1361" s="815"/>
      <c r="W1361" s="225"/>
      <c r="X1361" s="499"/>
      <c r="Y1361" s="501"/>
      <c r="Z1361" s="499"/>
    </row>
    <row r="1362" spans="2:26" ht="38.25" hidden="1">
      <c r="B1362" s="127" t="s">
        <v>2804</v>
      </c>
      <c r="C1362" s="127" t="s">
        <v>4689</v>
      </c>
      <c r="D1362" s="127"/>
      <c r="E1362" s="127"/>
      <c r="F1362" s="127"/>
      <c r="G1362" s="127"/>
      <c r="H1362" s="127"/>
      <c r="I1362" s="127"/>
      <c r="J1362" s="127"/>
      <c r="K1362" s="304" t="s">
        <v>2805</v>
      </c>
      <c r="L1362" s="125" t="s">
        <v>3218</v>
      </c>
      <c r="M1362" s="343"/>
      <c r="N1362" s="343"/>
      <c r="O1362" s="343"/>
      <c r="Q1362" s="343"/>
      <c r="R1362" s="499"/>
      <c r="S1362" s="815"/>
      <c r="T1362" s="225"/>
      <c r="V1362" s="815"/>
      <c r="W1362" s="225"/>
      <c r="X1362" s="499"/>
      <c r="Y1362" s="501"/>
      <c r="Z1362" s="499"/>
    </row>
    <row r="1363" spans="2:26" ht="25.5">
      <c r="B1363" s="127" t="s">
        <v>2806</v>
      </c>
      <c r="C1363" s="127" t="s">
        <v>4690</v>
      </c>
      <c r="D1363" s="127"/>
      <c r="E1363" s="127"/>
      <c r="F1363" s="127"/>
      <c r="G1363" s="127"/>
      <c r="H1363" s="127"/>
      <c r="I1363" s="127"/>
      <c r="J1363" s="127"/>
      <c r="K1363" s="304" t="s">
        <v>2807</v>
      </c>
      <c r="L1363" s="125" t="s">
        <v>3218</v>
      </c>
      <c r="M1363" s="564">
        <f>IF(ISERROR(VLOOKUP($B1363,ESTR_PREC!$A$1:$M$6000,4,FALSE))=TRUE,0,VLOOKUP($B1363,ESTR_PREC!$A$1:$M$6000,4,FALSE))</f>
        <v>0</v>
      </c>
      <c r="N1363" s="225"/>
      <c r="O1363" s="560">
        <f t="shared" ref="O1363:O1372" si="48">+N1363-M1363</f>
        <v>0</v>
      </c>
      <c r="Q1363" s="225"/>
      <c r="R1363" s="499"/>
      <c r="S1363" s="815"/>
      <c r="T1363" s="225"/>
      <c r="V1363" s="815"/>
      <c r="W1363" s="225"/>
      <c r="X1363" s="499"/>
      <c r="Y1363" s="501"/>
      <c r="Z1363" s="499"/>
    </row>
    <row r="1364" spans="2:26" ht="25.5">
      <c r="B1364" s="127" t="s">
        <v>2808</v>
      </c>
      <c r="C1364" s="127" t="s">
        <v>4691</v>
      </c>
      <c r="D1364" s="127"/>
      <c r="E1364" s="127"/>
      <c r="F1364" s="127"/>
      <c r="G1364" s="127"/>
      <c r="H1364" s="127"/>
      <c r="I1364" s="127"/>
      <c r="J1364" s="127"/>
      <c r="K1364" s="304" t="s">
        <v>2809</v>
      </c>
      <c r="L1364" s="125" t="s">
        <v>3218</v>
      </c>
      <c r="M1364" s="564">
        <f>IF(ISERROR(VLOOKUP($B1364,ESTR_PREC!$A$1:$M$6000,4,FALSE))=TRUE,0,VLOOKUP($B1364,ESTR_PREC!$A$1:$M$6000,4,FALSE))</f>
        <v>0</v>
      </c>
      <c r="N1364" s="225"/>
      <c r="O1364" s="560">
        <f t="shared" si="48"/>
        <v>0</v>
      </c>
      <c r="Q1364" s="225"/>
      <c r="R1364" s="499"/>
      <c r="S1364" s="815"/>
      <c r="T1364" s="225"/>
      <c r="V1364" s="815"/>
      <c r="W1364" s="225"/>
      <c r="X1364" s="499"/>
      <c r="Y1364" s="501"/>
      <c r="Z1364" s="499"/>
    </row>
    <row r="1365" spans="2:26" ht="25.5">
      <c r="B1365" s="127" t="s">
        <v>2810</v>
      </c>
      <c r="C1365" s="127" t="s">
        <v>4692</v>
      </c>
      <c r="D1365" s="127"/>
      <c r="E1365" s="127"/>
      <c r="F1365" s="127"/>
      <c r="G1365" s="127"/>
      <c r="H1365" s="127"/>
      <c r="I1365" s="127"/>
      <c r="J1365" s="127"/>
      <c r="K1365" s="304" t="s">
        <v>2812</v>
      </c>
      <c r="L1365" s="125" t="s">
        <v>3218</v>
      </c>
      <c r="M1365" s="564">
        <f>IF(ISERROR(VLOOKUP($B1365,ESTR_PREC!$A$1:$M$6000,4,FALSE))=TRUE,0,VLOOKUP($B1365,ESTR_PREC!$A$1:$M$6000,4,FALSE))</f>
        <v>0</v>
      </c>
      <c r="N1365" s="225"/>
      <c r="O1365" s="560">
        <f t="shared" si="48"/>
        <v>0</v>
      </c>
      <c r="Q1365" s="225"/>
      <c r="R1365" s="499"/>
      <c r="S1365" s="815"/>
      <c r="T1365" s="225"/>
      <c r="V1365" s="815"/>
      <c r="W1365" s="225"/>
      <c r="X1365" s="499"/>
      <c r="Y1365" s="501"/>
      <c r="Z1365" s="499"/>
    </row>
    <row r="1366" spans="2:26" ht="25.5">
      <c r="B1366" s="127" t="s">
        <v>2813</v>
      </c>
      <c r="C1366" s="127" t="s">
        <v>4693</v>
      </c>
      <c r="D1366" s="127"/>
      <c r="E1366" s="127"/>
      <c r="F1366" s="127"/>
      <c r="G1366" s="127"/>
      <c r="H1366" s="127"/>
      <c r="I1366" s="127"/>
      <c r="J1366" s="127"/>
      <c r="K1366" s="304" t="s">
        <v>2815</v>
      </c>
      <c r="L1366" s="125" t="s">
        <v>3218</v>
      </c>
      <c r="M1366" s="564">
        <f>IF(ISERROR(VLOOKUP($B1366,ESTR_PREC!$A$1:$M$6000,4,FALSE))=TRUE,0,VLOOKUP($B1366,ESTR_PREC!$A$1:$M$6000,4,FALSE))</f>
        <v>0</v>
      </c>
      <c r="N1366" s="225"/>
      <c r="O1366" s="560">
        <f t="shared" si="48"/>
        <v>0</v>
      </c>
      <c r="Q1366" s="225"/>
      <c r="R1366" s="499"/>
      <c r="S1366" s="815"/>
      <c r="T1366" s="225"/>
      <c r="V1366" s="815"/>
      <c r="W1366" s="815"/>
      <c r="X1366" s="499"/>
      <c r="Y1366" s="501"/>
      <c r="Z1366" s="499"/>
    </row>
    <row r="1367" spans="2:26" ht="25.5">
      <c r="B1367" s="127" t="s">
        <v>2816</v>
      </c>
      <c r="C1367" s="127" t="s">
        <v>4694</v>
      </c>
      <c r="D1367" s="127"/>
      <c r="E1367" s="127"/>
      <c r="F1367" s="127"/>
      <c r="G1367" s="127"/>
      <c r="H1367" s="127"/>
      <c r="I1367" s="127"/>
      <c r="J1367" s="127"/>
      <c r="K1367" s="304" t="s">
        <v>2817</v>
      </c>
      <c r="L1367" s="125" t="s">
        <v>3218</v>
      </c>
      <c r="M1367" s="564">
        <f>IF(ISERROR(VLOOKUP($B1367,ESTR_PREC!$A$1:$M$6000,4,FALSE))=TRUE,0,VLOOKUP($B1367,ESTR_PREC!$A$1:$M$6000,4,FALSE))</f>
        <v>0</v>
      </c>
      <c r="N1367" s="225"/>
      <c r="O1367" s="560">
        <f t="shared" si="48"/>
        <v>0</v>
      </c>
      <c r="Q1367" s="225"/>
      <c r="R1367" s="499"/>
      <c r="S1367" s="815"/>
      <c r="T1367" s="225"/>
      <c r="V1367" s="815"/>
      <c r="W1367" s="815"/>
      <c r="X1367" s="499"/>
      <c r="Y1367" s="501"/>
      <c r="Z1367" s="499"/>
    </row>
    <row r="1368" spans="2:26" ht="25.5">
      <c r="B1368" s="127" t="s">
        <v>2818</v>
      </c>
      <c r="C1368" s="127" t="s">
        <v>4695</v>
      </c>
      <c r="D1368" s="127"/>
      <c r="E1368" s="127"/>
      <c r="F1368" s="127"/>
      <c r="G1368" s="127"/>
      <c r="H1368" s="127"/>
      <c r="I1368" s="127"/>
      <c r="J1368" s="127"/>
      <c r="K1368" s="304" t="s">
        <v>2819</v>
      </c>
      <c r="L1368" s="125" t="s">
        <v>3218</v>
      </c>
      <c r="M1368" s="564">
        <f>IF(ISERROR(VLOOKUP($B1368,ESTR_PREC!$A$1:$M$6000,4,FALSE))=TRUE,0,VLOOKUP($B1368,ESTR_PREC!$A$1:$M$6000,4,FALSE))</f>
        <v>0</v>
      </c>
      <c r="N1368" s="225"/>
      <c r="O1368" s="560">
        <f t="shared" si="48"/>
        <v>0</v>
      </c>
      <c r="Q1368" s="225"/>
      <c r="R1368" s="499"/>
      <c r="S1368" s="815"/>
      <c r="T1368" s="225"/>
      <c r="V1368" s="815"/>
      <c r="W1368" s="815"/>
      <c r="X1368" s="499"/>
      <c r="Y1368" s="501"/>
      <c r="Z1368" s="499"/>
    </row>
    <row r="1369" spans="2:26" ht="25.5">
      <c r="B1369" s="127" t="s">
        <v>2820</v>
      </c>
      <c r="C1369" s="127" t="s">
        <v>4696</v>
      </c>
      <c r="D1369" s="127"/>
      <c r="E1369" s="127"/>
      <c r="F1369" s="127"/>
      <c r="G1369" s="127"/>
      <c r="H1369" s="127"/>
      <c r="I1369" s="127"/>
      <c r="J1369" s="127"/>
      <c r="K1369" s="304" t="s">
        <v>2821</v>
      </c>
      <c r="L1369" s="125" t="s">
        <v>3218</v>
      </c>
      <c r="M1369" s="564">
        <f>IF(ISERROR(VLOOKUP($B1369,ESTR_PREC!$A$1:$M$6000,4,FALSE))=TRUE,0,VLOOKUP($B1369,ESTR_PREC!$A$1:$M$6000,4,FALSE))</f>
        <v>0</v>
      </c>
      <c r="N1369" s="225"/>
      <c r="O1369" s="560">
        <f t="shared" si="48"/>
        <v>0</v>
      </c>
      <c r="Q1369" s="225"/>
      <c r="R1369" s="499"/>
      <c r="S1369" s="815"/>
      <c r="T1369" s="225"/>
      <c r="V1369" s="815"/>
      <c r="W1369" s="815"/>
      <c r="X1369" s="499"/>
      <c r="Y1369" s="501"/>
      <c r="Z1369" s="499"/>
    </row>
    <row r="1370" spans="2:26" ht="25.5">
      <c r="B1370" s="127" t="s">
        <v>2822</v>
      </c>
      <c r="C1370" s="127" t="s">
        <v>4697</v>
      </c>
      <c r="D1370" s="127"/>
      <c r="E1370" s="127"/>
      <c r="F1370" s="127"/>
      <c r="G1370" s="127"/>
      <c r="H1370" s="127"/>
      <c r="I1370" s="127"/>
      <c r="J1370" s="127"/>
      <c r="K1370" s="304" t="s">
        <v>2824</v>
      </c>
      <c r="L1370" s="125" t="s">
        <v>3218</v>
      </c>
      <c r="M1370" s="564">
        <f>IF(ISERROR(VLOOKUP($B1370,ESTR_PREC!$A$1:$M$6000,4,FALSE))=TRUE,0,VLOOKUP($B1370,ESTR_PREC!$A$1:$M$6000,4,FALSE))</f>
        <v>0</v>
      </c>
      <c r="N1370" s="225"/>
      <c r="O1370" s="560">
        <f t="shared" si="48"/>
        <v>0</v>
      </c>
      <c r="Q1370" s="225"/>
      <c r="R1370" s="499"/>
      <c r="S1370" s="815"/>
      <c r="T1370" s="225"/>
      <c r="V1370" s="815"/>
      <c r="W1370" s="225"/>
      <c r="X1370" s="499"/>
      <c r="Y1370" s="501"/>
      <c r="Z1370" s="499"/>
    </row>
    <row r="1371" spans="2:26" ht="25.5">
      <c r="B1371" s="127" t="s">
        <v>2825</v>
      </c>
      <c r="C1371" s="127" t="s">
        <v>4698</v>
      </c>
      <c r="D1371" s="127"/>
      <c r="E1371" s="127"/>
      <c r="F1371" s="127"/>
      <c r="G1371" s="127"/>
      <c r="H1371" s="127"/>
      <c r="I1371" s="127"/>
      <c r="J1371" s="127"/>
      <c r="K1371" s="304" t="s">
        <v>2826</v>
      </c>
      <c r="L1371" s="125" t="s">
        <v>3218</v>
      </c>
      <c r="M1371" s="564">
        <f>IF(ISERROR(VLOOKUP($B1371,ESTR_PREC!$A$1:$M$6000,4,FALSE))=TRUE,0,VLOOKUP($B1371,ESTR_PREC!$A$1:$M$6000,4,FALSE))</f>
        <v>0</v>
      </c>
      <c r="N1371" s="225"/>
      <c r="O1371" s="560">
        <f t="shared" si="48"/>
        <v>0</v>
      </c>
      <c r="Q1371" s="225"/>
      <c r="R1371" s="499"/>
      <c r="S1371" s="815"/>
      <c r="T1371" s="225"/>
      <c r="V1371" s="815"/>
      <c r="W1371" s="815"/>
      <c r="X1371" s="499"/>
      <c r="Y1371" s="501"/>
      <c r="Z1371" s="499"/>
    </row>
    <row r="1372" spans="2:26" ht="15.75" thickBot="1">
      <c r="B1372" s="127" t="s">
        <v>2827</v>
      </c>
      <c r="C1372" s="127" t="s">
        <v>4142</v>
      </c>
      <c r="D1372" s="127"/>
      <c r="E1372" s="127"/>
      <c r="F1372" s="127"/>
      <c r="G1372" s="127"/>
      <c r="H1372" s="127"/>
      <c r="I1372" s="127"/>
      <c r="J1372" s="127"/>
      <c r="K1372" s="183" t="s">
        <v>2830</v>
      </c>
      <c r="L1372" s="132" t="s">
        <v>3218</v>
      </c>
      <c r="M1372" s="564">
        <f>IF(ISERROR(VLOOKUP($B1372,ESTR_PREC!$A$1:$M$6000,4,FALSE))=TRUE,0,VLOOKUP($B1372,ESTR_PREC!$A$1:$M$6000,4,FALSE))</f>
        <v>0</v>
      </c>
      <c r="N1372" s="564"/>
      <c r="O1372" s="560">
        <f t="shared" si="48"/>
        <v>0</v>
      </c>
      <c r="Q1372" s="225"/>
      <c r="R1372" s="499"/>
      <c r="S1372" s="815"/>
      <c r="T1372" s="225"/>
      <c r="V1372" s="815"/>
      <c r="W1372" s="225"/>
      <c r="X1372" s="499"/>
      <c r="Y1372" s="501"/>
      <c r="Z1372" s="499"/>
    </row>
    <row r="1373" spans="2:26" ht="15.75" thickBot="1">
      <c r="B1373" s="138" t="s">
        <v>2831</v>
      </c>
      <c r="C1373" s="138" t="s">
        <v>4142</v>
      </c>
      <c r="D1373" s="138"/>
      <c r="E1373" s="138"/>
      <c r="F1373" s="138"/>
      <c r="G1373" s="138"/>
      <c r="H1373" s="138"/>
      <c r="I1373" s="138"/>
      <c r="J1373" s="138"/>
      <c r="K1373" s="183" t="s">
        <v>4143</v>
      </c>
      <c r="L1373" s="132" t="s">
        <v>3218</v>
      </c>
      <c r="M1373" s="564">
        <f>IF(ISERROR(VLOOKUP($B1373,ESTR_PREC!$A$1:$M$6000,4,FALSE))=TRUE,0,VLOOKUP($B1373,ESTR_PREC!$A$1:$M$6000,4,FALSE))</f>
        <v>0</v>
      </c>
      <c r="N1373" s="225"/>
      <c r="O1373" s="560">
        <f>+N1373-M1373</f>
        <v>0</v>
      </c>
      <c r="Q1373" s="225"/>
      <c r="R1373" s="499"/>
      <c r="S1373" s="815"/>
      <c r="T1373" s="225"/>
      <c r="V1373" s="815"/>
      <c r="W1373" s="225"/>
      <c r="X1373" s="499"/>
      <c r="Y1373" s="501"/>
      <c r="Z1373" s="499"/>
    </row>
    <row r="1374" spans="2:26" ht="15.75" thickBot="1">
      <c r="B1374" s="138" t="s">
        <v>2833</v>
      </c>
      <c r="C1374" s="138" t="s">
        <v>4142</v>
      </c>
      <c r="D1374" s="138"/>
      <c r="E1374" s="138"/>
      <c r="F1374" s="138"/>
      <c r="G1374" s="138"/>
      <c r="H1374" s="138"/>
      <c r="I1374" s="138"/>
      <c r="J1374" s="138"/>
      <c r="K1374" s="183" t="s">
        <v>4144</v>
      </c>
      <c r="L1374" s="132" t="s">
        <v>3218</v>
      </c>
      <c r="M1374" s="564">
        <f>IF(ISERROR(VLOOKUP($B1374,ESTR_PREC!$A$1:$M$6000,4,FALSE))=TRUE,0,VLOOKUP($B1374,ESTR_PREC!$A$1:$M$6000,4,FALSE))</f>
        <v>0</v>
      </c>
      <c r="N1374" s="225"/>
      <c r="O1374" s="560">
        <f>+N1374-M1374</f>
        <v>0</v>
      </c>
      <c r="Q1374" s="225"/>
      <c r="R1374" s="499"/>
      <c r="S1374" s="815"/>
      <c r="T1374" s="225"/>
      <c r="V1374" s="815"/>
      <c r="W1374" s="225"/>
      <c r="X1374" s="499"/>
      <c r="Y1374" s="501"/>
      <c r="Z1374" s="499"/>
    </row>
    <row r="1375" spans="2:26" hidden="1">
      <c r="B1375" s="127" t="s">
        <v>2835</v>
      </c>
      <c r="C1375" s="127" t="s">
        <v>4145</v>
      </c>
      <c r="D1375" s="127"/>
      <c r="E1375" s="127"/>
      <c r="F1375" s="127"/>
      <c r="G1375" s="127"/>
      <c r="H1375" s="127"/>
      <c r="I1375" s="127"/>
      <c r="J1375" s="127"/>
      <c r="K1375" s="304" t="s">
        <v>2836</v>
      </c>
      <c r="L1375" s="125" t="s">
        <v>3218</v>
      </c>
      <c r="M1375" s="343"/>
      <c r="N1375" s="343"/>
      <c r="O1375" s="343"/>
      <c r="Q1375" s="343"/>
      <c r="R1375" s="499"/>
      <c r="S1375" s="225"/>
      <c r="T1375" s="225"/>
      <c r="V1375" s="225"/>
      <c r="W1375" s="225"/>
      <c r="X1375" s="499"/>
      <c r="Y1375" s="501"/>
      <c r="Z1375" s="499"/>
    </row>
    <row r="1376" spans="2:26" ht="26.25">
      <c r="K1376" s="468" t="s">
        <v>4146</v>
      </c>
      <c r="L1376" s="528"/>
      <c r="M1376" s="192"/>
      <c r="N1376" s="192"/>
      <c r="O1376" s="192"/>
      <c r="Q1376" s="192"/>
      <c r="R1376" s="554"/>
      <c r="S1376" s="192"/>
      <c r="T1376" s="192"/>
      <c r="V1376" s="192"/>
      <c r="W1376" s="192"/>
      <c r="X1376" s="192"/>
      <c r="Y1376" s="501"/>
      <c r="Z1376" s="192"/>
    </row>
    <row r="1377" spans="2:26" ht="25.5">
      <c r="K1377" s="468" t="s">
        <v>4147</v>
      </c>
      <c r="M1377" s="265"/>
      <c r="N1377" s="379"/>
      <c r="Q1377" s="379"/>
      <c r="R1377" s="554"/>
      <c r="X1377" s="501"/>
      <c r="Y1377" s="501"/>
      <c r="Z1377" s="501"/>
    </row>
    <row r="1378" spans="2:26">
      <c r="K1378" s="468" t="s">
        <v>4148</v>
      </c>
      <c r="M1378" s="265"/>
      <c r="N1378" s="379"/>
      <c r="Q1378" s="379"/>
      <c r="R1378" s="554"/>
      <c r="X1378" s="501"/>
      <c r="Y1378" s="501"/>
      <c r="Z1378" s="501"/>
    </row>
    <row r="1379" spans="2:26">
      <c r="M1379" s="265"/>
      <c r="N1379" s="379"/>
      <c r="Q1379" s="379"/>
      <c r="R1379" s="554"/>
      <c r="X1379" s="501"/>
      <c r="Y1379" s="501"/>
      <c r="Z1379" s="501"/>
    </row>
    <row r="1380" spans="2:26" ht="13.5" thickBot="1">
      <c r="L1380" s="265"/>
      <c r="M1380" s="265"/>
      <c r="O1380" s="265"/>
      <c r="R1380" s="554"/>
      <c r="X1380" s="501"/>
      <c r="Y1380" s="501"/>
      <c r="Z1380" s="501"/>
    </row>
    <row r="1381" spans="2:26" ht="26.25" thickBot="1">
      <c r="K1381" s="529"/>
      <c r="L1381" s="465"/>
      <c r="M1381" s="328" t="str">
        <f>+$M$10</f>
        <v>Valore netto al 31/12/2017</v>
      </c>
      <c r="N1381" s="779" t="str">
        <f>N$10</f>
        <v>Valore netto al 31/12/2018</v>
      </c>
      <c r="O1381" s="779" t="s">
        <v>4064</v>
      </c>
      <c r="P1381" s="806"/>
      <c r="Q1381" s="779" t="str">
        <f>Q$10</f>
        <v>Prechiusura al ° trimestre 2018</v>
      </c>
      <c r="R1381" s="514"/>
      <c r="X1381" s="291"/>
      <c r="Y1381" s="291"/>
      <c r="Z1381" s="291"/>
    </row>
    <row r="1382" spans="2:26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32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775">
        <f>+N1382-M1382</f>
        <v>0</v>
      </c>
      <c r="Q1382" s="98">
        <f>+Q1386-Q1413</f>
        <v>0</v>
      </c>
      <c r="R1382" s="518"/>
      <c r="X1382" s="291"/>
      <c r="Y1382" s="291"/>
      <c r="Z1382" s="291"/>
    </row>
    <row r="1383" spans="2:26" ht="16.5" thickTop="1">
      <c r="K1383" s="539"/>
      <c r="L1383" s="528"/>
      <c r="M1383" s="518"/>
      <c r="N1383" s="515"/>
      <c r="O1383" s="515"/>
      <c r="Q1383" s="515"/>
      <c r="R1383" s="518"/>
      <c r="S1383" s="518"/>
      <c r="T1383" s="518"/>
      <c r="V1383" s="518"/>
      <c r="W1383" s="518"/>
      <c r="X1383" s="518"/>
      <c r="Y1383" s="501"/>
      <c r="Z1383" s="518"/>
    </row>
    <row r="1384" spans="2:26" ht="16.5" thickBot="1">
      <c r="K1384" s="539"/>
      <c r="L1384" s="528"/>
      <c r="M1384" s="518"/>
      <c r="N1384" s="515"/>
      <c r="O1384" s="515"/>
      <c r="Q1384" s="515"/>
      <c r="R1384" s="518"/>
      <c r="S1384" s="518"/>
      <c r="T1384" s="518"/>
      <c r="V1384" s="518"/>
      <c r="W1384" s="518"/>
      <c r="X1384" s="518"/>
      <c r="Y1384" s="501"/>
      <c r="Z1384" s="518"/>
    </row>
    <row r="1385" spans="2:26" ht="26.25" thickBot="1">
      <c r="K1385" s="529"/>
      <c r="L1385" s="465"/>
      <c r="M1385" s="328" t="str">
        <f>+$M$10</f>
        <v>Valore netto al 31/12/2017</v>
      </c>
      <c r="N1385" s="779" t="str">
        <f>N$10</f>
        <v>Valore netto al 31/12/2018</v>
      </c>
      <c r="O1385" s="779" t="s">
        <v>4064</v>
      </c>
      <c r="P1385" s="806"/>
      <c r="Q1385" s="779" t="str">
        <f>Q$10</f>
        <v>Prechiusura al ° trimestre 2018</v>
      </c>
      <c r="R1385" s="514"/>
      <c r="X1385" s="501"/>
      <c r="Y1385" s="501"/>
      <c r="Z1385" s="501"/>
    </row>
    <row r="1386" spans="2:26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321" t="s">
        <v>2840</v>
      </c>
      <c r="L1386" s="187" t="s">
        <v>3218</v>
      </c>
      <c r="M1386" s="188">
        <f>+M1388+M1401</f>
        <v>0</v>
      </c>
      <c r="N1386" s="775">
        <f>+N1388+N1401</f>
        <v>0</v>
      </c>
      <c r="O1386" s="775">
        <f>+N1386-M1386</f>
        <v>0</v>
      </c>
      <c r="Q1386" s="775">
        <f>+Q1388+Q1401</f>
        <v>0</v>
      </c>
      <c r="R1386" s="518"/>
      <c r="X1386" s="501"/>
      <c r="Y1386" s="501"/>
      <c r="Z1386" s="501"/>
    </row>
    <row r="1387" spans="2:26" ht="17.25" thickTop="1" thickBot="1">
      <c r="K1387" s="539"/>
      <c r="L1387" s="528"/>
      <c r="M1387" s="518"/>
      <c r="N1387" s="515"/>
      <c r="O1387" s="515"/>
      <c r="Q1387" s="515"/>
      <c r="R1387" s="518"/>
      <c r="X1387" s="501"/>
      <c r="Y1387" s="501"/>
      <c r="Z1387" s="501"/>
    </row>
    <row r="1388" spans="2:26" ht="17.25" thickTop="1" thickBot="1">
      <c r="B1388" s="194" t="s">
        <v>2841</v>
      </c>
      <c r="C1388" s="247" t="s">
        <v>4151</v>
      </c>
      <c r="D1388" s="248"/>
      <c r="E1388" s="103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90">
        <f>SUM(M1391:M1397)</f>
        <v>0</v>
      </c>
      <c r="N1388" s="190">
        <f>SUM(N1391:N1397)</f>
        <v>0</v>
      </c>
      <c r="O1388" s="298">
        <f>+N1388-M1388</f>
        <v>0</v>
      </c>
      <c r="Q1388" s="190">
        <f>SUM(Q1391:Q1397)</f>
        <v>0</v>
      </c>
      <c r="R1388" s="528"/>
      <c r="X1388" s="501"/>
      <c r="Y1388" s="501"/>
      <c r="Z1388" s="501"/>
    </row>
    <row r="1389" spans="2:26" ht="9" customHeight="1" thickTop="1" thickBot="1">
      <c r="K1389" s="540"/>
      <c r="M1389" s="265"/>
      <c r="N1389" s="379"/>
      <c r="Q1389" s="379"/>
      <c r="R1389" s="554"/>
      <c r="X1389" s="501"/>
      <c r="Y1389" s="501"/>
      <c r="Z1389" s="501"/>
    </row>
    <row r="1390" spans="2:26" ht="26.25" thickBot="1">
      <c r="B1390" s="102" t="s">
        <v>3221</v>
      </c>
      <c r="C1390" s="245" t="s">
        <v>48</v>
      </c>
      <c r="D1390" s="245"/>
      <c r="E1390" s="246"/>
      <c r="F1390" s="246"/>
      <c r="G1390" s="246"/>
      <c r="H1390" s="246"/>
      <c r="I1390" s="246"/>
      <c r="J1390" s="246"/>
      <c r="K1390" s="302" t="s">
        <v>3222</v>
      </c>
      <c r="L1390" s="135"/>
      <c r="M1390" s="328" t="str">
        <f>+$M$10</f>
        <v>Valore netto al 31/12/2017</v>
      </c>
      <c r="N1390" s="779" t="str">
        <f>N$10</f>
        <v>Valore netto al 31/12/2018</v>
      </c>
      <c r="O1390" s="779" t="s">
        <v>4064</v>
      </c>
      <c r="P1390" s="806"/>
      <c r="Q1390" s="779" t="str">
        <f>Q$10</f>
        <v>Prechiusura al ° trimestre 2018</v>
      </c>
      <c r="R1390" s="514"/>
      <c r="X1390" s="501"/>
      <c r="Y1390" s="501"/>
      <c r="Z1390" s="501"/>
    </row>
    <row r="1391" spans="2:26">
      <c r="B1391" s="127" t="s">
        <v>2843</v>
      </c>
      <c r="C1391" s="127" t="s">
        <v>4152</v>
      </c>
      <c r="D1391" s="127"/>
      <c r="E1391" s="127"/>
      <c r="F1391" s="127"/>
      <c r="G1391" s="127"/>
      <c r="H1391" s="127"/>
      <c r="I1391" s="127"/>
      <c r="J1391" s="127"/>
      <c r="K1391" s="183" t="s">
        <v>2848</v>
      </c>
      <c r="L1391" s="125" t="s">
        <v>3218</v>
      </c>
      <c r="M1391" s="564">
        <f>IF(ISERROR(VLOOKUP($B1391,ESTR_PREC!$A$1:$M$6000,4,FALSE))=TRUE,0,VLOOKUP($B1391,ESTR_PREC!$A$1:$M$6000,4,FALSE))</f>
        <v>0</v>
      </c>
      <c r="N1391" s="225"/>
      <c r="O1391" s="560">
        <f t="shared" ref="O1391:O1397" si="49">+N1391-M1391</f>
        <v>0</v>
      </c>
      <c r="Q1391" s="225"/>
      <c r="R1391" s="499"/>
      <c r="X1391" s="501"/>
      <c r="Y1391" s="501"/>
      <c r="Z1391" s="501"/>
    </row>
    <row r="1392" spans="2:26">
      <c r="B1392" s="127" t="s">
        <v>2849</v>
      </c>
      <c r="C1392" s="127" t="s">
        <v>4153</v>
      </c>
      <c r="D1392" s="127"/>
      <c r="E1392" s="127"/>
      <c r="F1392" s="127"/>
      <c r="G1392" s="127"/>
      <c r="H1392" s="127"/>
      <c r="I1392" s="127"/>
      <c r="J1392" s="127"/>
      <c r="K1392" s="183" t="s">
        <v>2851</v>
      </c>
      <c r="L1392" s="125" t="s">
        <v>3218</v>
      </c>
      <c r="M1392" s="564">
        <f>IF(ISERROR(VLOOKUP($B1392,ESTR_PREC!$A$1:$M$6000,4,FALSE))=TRUE,0,VLOOKUP($B1392,ESTR_PREC!$A$1:$M$6000,4,FALSE))</f>
        <v>0</v>
      </c>
      <c r="N1392" s="225"/>
      <c r="O1392" s="560">
        <f t="shared" si="49"/>
        <v>0</v>
      </c>
      <c r="Q1392" s="225"/>
      <c r="R1392" s="499"/>
      <c r="X1392" s="501"/>
      <c r="Y1392" s="501"/>
      <c r="Z1392" s="501"/>
    </row>
    <row r="1393" spans="2:26">
      <c r="B1393" s="127" t="s">
        <v>2852</v>
      </c>
      <c r="C1393" s="127" t="s">
        <v>4154</v>
      </c>
      <c r="D1393" s="127"/>
      <c r="E1393" s="127"/>
      <c r="F1393" s="127"/>
      <c r="G1393" s="127"/>
      <c r="H1393" s="127"/>
      <c r="I1393" s="127"/>
      <c r="J1393" s="127"/>
      <c r="K1393" s="183" t="s">
        <v>2853</v>
      </c>
      <c r="L1393" s="125" t="s">
        <v>3218</v>
      </c>
      <c r="M1393" s="564">
        <f>IF(ISERROR(VLOOKUP($B1393,ESTR_PREC!$A$1:$M$6000,4,FALSE))=TRUE,0,VLOOKUP($B1393,ESTR_PREC!$A$1:$M$6000,4,FALSE))</f>
        <v>0</v>
      </c>
      <c r="N1393" s="225"/>
      <c r="O1393" s="560">
        <f t="shared" si="49"/>
        <v>0</v>
      </c>
      <c r="Q1393" s="225"/>
      <c r="R1393" s="499"/>
      <c r="X1393" s="501"/>
      <c r="Y1393" s="501"/>
      <c r="Z1393" s="501"/>
    </row>
    <row r="1394" spans="2:26">
      <c r="B1394" s="127" t="s">
        <v>2854</v>
      </c>
      <c r="C1394" s="127" t="s">
        <v>4155</v>
      </c>
      <c r="D1394" s="127"/>
      <c r="E1394" s="127"/>
      <c r="F1394" s="127"/>
      <c r="G1394" s="127"/>
      <c r="H1394" s="127"/>
      <c r="I1394" s="127"/>
      <c r="J1394" s="127"/>
      <c r="K1394" s="183" t="s">
        <v>2856</v>
      </c>
      <c r="L1394" s="125" t="s">
        <v>3218</v>
      </c>
      <c r="M1394" s="564">
        <f>IF(ISERROR(VLOOKUP($B1394,ESTR_PREC!$A$1:$M$6000,4,FALSE))=TRUE,0,VLOOKUP($B1394,ESTR_PREC!$A$1:$M$6000,4,FALSE))</f>
        <v>0</v>
      </c>
      <c r="N1394" s="225"/>
      <c r="O1394" s="560">
        <f t="shared" si="49"/>
        <v>0</v>
      </c>
      <c r="Q1394" s="225"/>
      <c r="R1394" s="499"/>
      <c r="X1394" s="501"/>
      <c r="Y1394" s="501"/>
      <c r="Z1394" s="501"/>
    </row>
    <row r="1395" spans="2:26">
      <c r="B1395" s="127" t="s">
        <v>2857</v>
      </c>
      <c r="C1395" s="127" t="s">
        <v>4156</v>
      </c>
      <c r="D1395" s="127"/>
      <c r="E1395" s="127"/>
      <c r="F1395" s="127"/>
      <c r="G1395" s="127"/>
      <c r="H1395" s="127"/>
      <c r="I1395" s="127"/>
      <c r="J1395" s="127"/>
      <c r="K1395" s="183" t="s">
        <v>2858</v>
      </c>
      <c r="L1395" s="125" t="s">
        <v>3218</v>
      </c>
      <c r="M1395" s="564">
        <f>IF(ISERROR(VLOOKUP($B1395,ESTR_PREC!$A$1:$M$6000,4,FALSE))=TRUE,0,VLOOKUP($B1395,ESTR_PREC!$A$1:$M$6000,4,FALSE))</f>
        <v>0</v>
      </c>
      <c r="N1395" s="225"/>
      <c r="O1395" s="560">
        <f t="shared" si="49"/>
        <v>0</v>
      </c>
      <c r="Q1395" s="225"/>
      <c r="R1395" s="499"/>
      <c r="X1395" s="501"/>
      <c r="Y1395" s="501"/>
      <c r="Z1395" s="501"/>
    </row>
    <row r="1396" spans="2:26">
      <c r="B1396" s="127" t="s">
        <v>2859</v>
      </c>
      <c r="C1396" s="127" t="s">
        <v>4157</v>
      </c>
      <c r="D1396" s="127"/>
      <c r="E1396" s="127"/>
      <c r="F1396" s="127"/>
      <c r="G1396" s="127"/>
      <c r="H1396" s="127"/>
      <c r="I1396" s="127"/>
      <c r="J1396" s="127"/>
      <c r="K1396" s="164" t="s">
        <v>2860</v>
      </c>
      <c r="L1396" s="125" t="s">
        <v>3218</v>
      </c>
      <c r="M1396" s="564">
        <f>IF(ISERROR(VLOOKUP($B1396,ESTR_PREC!$A$1:$M$6000,4,FALSE))=TRUE,0,VLOOKUP($B1396,ESTR_PREC!$A$1:$M$6000,4,FALSE))</f>
        <v>0</v>
      </c>
      <c r="N1396" s="225"/>
      <c r="O1396" s="560">
        <f t="shared" si="49"/>
        <v>0</v>
      </c>
      <c r="Q1396" s="225"/>
      <c r="R1396" s="499"/>
      <c r="X1396" s="501"/>
      <c r="Y1396" s="501"/>
      <c r="Z1396" s="501"/>
    </row>
    <row r="1397" spans="2:26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30"/>
      <c r="I1397" s="130"/>
      <c r="J1397" s="130"/>
      <c r="K1397" s="213" t="s">
        <v>2862</v>
      </c>
      <c r="L1397" s="132" t="s">
        <v>3218</v>
      </c>
      <c r="M1397" s="564">
        <f>IF(ISERROR(VLOOKUP($B1397,ESTR_PREC!$A$1:$M$6000,4,FALSE))=TRUE,0,VLOOKUP($B1397,ESTR_PREC!$A$1:$M$6000,4,FALSE))</f>
        <v>0</v>
      </c>
      <c r="N1397" s="225"/>
      <c r="O1397" s="560">
        <f t="shared" si="49"/>
        <v>0</v>
      </c>
      <c r="Q1397" s="225"/>
      <c r="R1397" s="499"/>
      <c r="X1397" s="501"/>
      <c r="Y1397" s="501"/>
      <c r="Z1397" s="501"/>
    </row>
    <row r="1398" spans="2:26" ht="25.5">
      <c r="K1398" s="549" t="s">
        <v>4159</v>
      </c>
      <c r="M1398" s="265"/>
      <c r="N1398" s="379"/>
      <c r="Q1398" s="379"/>
      <c r="R1398" s="554"/>
      <c r="X1398" s="501"/>
      <c r="Y1398" s="501"/>
      <c r="Z1398" s="501"/>
    </row>
    <row r="1399" spans="2:26" ht="25.5">
      <c r="K1399" s="550" t="s">
        <v>4160</v>
      </c>
      <c r="M1399" s="265"/>
      <c r="N1399" s="379"/>
      <c r="Q1399" s="379"/>
      <c r="R1399" s="554"/>
      <c r="X1399" s="501"/>
      <c r="Y1399" s="501"/>
      <c r="Z1399" s="501"/>
    </row>
    <row r="1400" spans="2:26" ht="15.75" thickBot="1">
      <c r="M1400" s="265"/>
      <c r="O1400" s="265"/>
      <c r="R1400" s="554"/>
      <c r="X1400" s="501"/>
      <c r="Y1400" s="501"/>
      <c r="Z1400" s="501"/>
    </row>
    <row r="1401" spans="2:26" ht="17.25" thickTop="1" thickBot="1">
      <c r="B1401" s="194" t="s">
        <v>2863</v>
      </c>
      <c r="C1401" s="247" t="s">
        <v>4161</v>
      </c>
      <c r="D1401" s="248"/>
      <c r="E1401" s="103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90">
        <f>SUM(M1404:M1408)</f>
        <v>0</v>
      </c>
      <c r="N1401" s="190">
        <f>SUM(N1404:N1408)</f>
        <v>0</v>
      </c>
      <c r="O1401" s="298">
        <f>+N1401-M1401</f>
        <v>0</v>
      </c>
      <c r="Q1401" s="190">
        <f>SUM(Q1404:Q1408)</f>
        <v>0</v>
      </c>
      <c r="R1401" s="528"/>
      <c r="X1401" s="501"/>
      <c r="Y1401" s="501"/>
      <c r="Z1401" s="501"/>
    </row>
    <row r="1402" spans="2:26" ht="9" customHeight="1" thickTop="1" thickBot="1">
      <c r="K1402" s="540"/>
      <c r="M1402" s="265"/>
      <c r="N1402" s="379"/>
      <c r="Q1402" s="379"/>
      <c r="R1402" s="554"/>
      <c r="X1402" s="501"/>
      <c r="Y1402" s="501"/>
      <c r="Z1402" s="501"/>
    </row>
    <row r="1403" spans="2:26" ht="26.25" thickBot="1">
      <c r="B1403" s="102" t="s">
        <v>3221</v>
      </c>
      <c r="C1403" s="245" t="s">
        <v>48</v>
      </c>
      <c r="D1403" s="245"/>
      <c r="E1403" s="246"/>
      <c r="F1403" s="246"/>
      <c r="G1403" s="246"/>
      <c r="H1403" s="246"/>
      <c r="I1403" s="246"/>
      <c r="J1403" s="246"/>
      <c r="K1403" s="302" t="s">
        <v>3222</v>
      </c>
      <c r="L1403" s="135"/>
      <c r="M1403" s="328" t="str">
        <f>+$M$10</f>
        <v>Valore netto al 31/12/2017</v>
      </c>
      <c r="N1403" s="779" t="str">
        <f>N$10</f>
        <v>Valore netto al 31/12/2018</v>
      </c>
      <c r="O1403" s="779" t="s">
        <v>4064</v>
      </c>
      <c r="P1403" s="806"/>
      <c r="Q1403" s="779" t="str">
        <f>Q$10</f>
        <v>Prechiusura al ° trimestre 2018</v>
      </c>
      <c r="R1403" s="514"/>
      <c r="X1403" s="501"/>
      <c r="Y1403" s="501"/>
      <c r="Z1403" s="501"/>
    </row>
    <row r="1404" spans="2:26">
      <c r="B1404" s="127" t="s">
        <v>2865</v>
      </c>
      <c r="C1404" s="127" t="s">
        <v>4162</v>
      </c>
      <c r="D1404" s="127"/>
      <c r="E1404" s="127"/>
      <c r="F1404" s="127"/>
      <c r="G1404" s="127"/>
      <c r="H1404" s="127"/>
      <c r="I1404" s="127"/>
      <c r="J1404" s="127"/>
      <c r="K1404" s="183" t="s">
        <v>2867</v>
      </c>
      <c r="L1404" s="125" t="s">
        <v>3218</v>
      </c>
      <c r="M1404" s="564">
        <f>IF(ISERROR(VLOOKUP($B1404,ESTR_PREC!$A$1:$M$6000,4,FALSE))=TRUE,0,VLOOKUP($B1404,ESTR_PREC!$A$1:$M$6000,4,FALSE))</f>
        <v>0</v>
      </c>
      <c r="N1404" s="225"/>
      <c r="O1404" s="560">
        <f>+N1404-M1404</f>
        <v>0</v>
      </c>
      <c r="Q1404" s="225"/>
      <c r="R1404" s="499"/>
      <c r="X1404" s="501"/>
      <c r="Y1404" s="501"/>
      <c r="Z1404" s="501"/>
    </row>
    <row r="1405" spans="2:26" hidden="1">
      <c r="B1405" s="127" t="s">
        <v>2868</v>
      </c>
      <c r="C1405" s="127" t="s">
        <v>4163</v>
      </c>
      <c r="D1405" s="127"/>
      <c r="E1405" s="127"/>
      <c r="F1405" s="127"/>
      <c r="G1405" s="127"/>
      <c r="H1405" s="127"/>
      <c r="I1405" s="127"/>
      <c r="J1405" s="127"/>
      <c r="K1405" s="183" t="s">
        <v>2870</v>
      </c>
      <c r="L1405" s="125" t="s">
        <v>3218</v>
      </c>
      <c r="M1405" s="343"/>
      <c r="N1405" s="343"/>
      <c r="O1405" s="827"/>
      <c r="Q1405" s="343"/>
      <c r="R1405" s="499"/>
      <c r="X1405" s="501"/>
      <c r="Y1405" s="501"/>
      <c r="Z1405" s="501"/>
    </row>
    <row r="1406" spans="2:26">
      <c r="B1406" s="127" t="s">
        <v>2871</v>
      </c>
      <c r="C1406" s="127" t="s">
        <v>4164</v>
      </c>
      <c r="D1406" s="127"/>
      <c r="E1406" s="127"/>
      <c r="F1406" s="127"/>
      <c r="G1406" s="127"/>
      <c r="H1406" s="127"/>
      <c r="I1406" s="127"/>
      <c r="J1406" s="127"/>
      <c r="K1406" s="183" t="s">
        <v>2873</v>
      </c>
      <c r="L1406" s="125" t="s">
        <v>3218</v>
      </c>
      <c r="M1406" s="564">
        <f>IF(ISERROR(VLOOKUP($B1406,ESTR_PREC!$A$1:$M$6000,4,FALSE))=TRUE,0,VLOOKUP($B1406,ESTR_PREC!$A$1:$M$6000,4,FALSE))</f>
        <v>0</v>
      </c>
      <c r="N1406" s="225"/>
      <c r="O1406" s="560">
        <f>+N1406-M1406</f>
        <v>0</v>
      </c>
      <c r="Q1406" s="225"/>
      <c r="R1406" s="499"/>
      <c r="X1406" s="501"/>
      <c r="Y1406" s="501"/>
      <c r="Z1406" s="501"/>
    </row>
    <row r="1407" spans="2:26">
      <c r="B1407" s="127" t="s">
        <v>2874</v>
      </c>
      <c r="C1407" s="127" t="s">
        <v>4165</v>
      </c>
      <c r="D1407" s="127"/>
      <c r="E1407" s="127"/>
      <c r="F1407" s="127"/>
      <c r="G1407" s="127"/>
      <c r="H1407" s="127"/>
      <c r="I1407" s="127"/>
      <c r="J1407" s="127"/>
      <c r="K1407" s="183" t="s">
        <v>2876</v>
      </c>
      <c r="L1407" s="211" t="s">
        <v>3218</v>
      </c>
      <c r="M1407" s="564">
        <f>IF(ISERROR(VLOOKUP($B1407,ESTR_PREC!$A$1:$M$6000,4,FALSE))=TRUE,0,VLOOKUP($B1407,ESTR_PREC!$A$1:$M$6000,4,FALSE))</f>
        <v>0</v>
      </c>
      <c r="N1407" s="225"/>
      <c r="O1407" s="560">
        <f>+N1407-M1407</f>
        <v>0</v>
      </c>
      <c r="Q1407" s="225"/>
      <c r="R1407" s="499"/>
      <c r="X1407" s="501"/>
      <c r="Y1407" s="501"/>
      <c r="Z1407" s="501"/>
    </row>
    <row r="1408" spans="2:26" ht="15.75" hidden="1" thickBot="1">
      <c r="B1408" s="130" t="s">
        <v>2877</v>
      </c>
      <c r="C1408" s="130" t="s">
        <v>4166</v>
      </c>
      <c r="D1408" s="130"/>
      <c r="E1408" s="130"/>
      <c r="F1408" s="130"/>
      <c r="G1408" s="130"/>
      <c r="H1408" s="130"/>
      <c r="I1408" s="130"/>
      <c r="J1408" s="130"/>
      <c r="K1408" s="213" t="s">
        <v>2879</v>
      </c>
      <c r="L1408" s="212" t="s">
        <v>3218</v>
      </c>
      <c r="M1408" s="343"/>
      <c r="N1408" s="343"/>
      <c r="O1408" s="827"/>
      <c r="Q1408" s="343"/>
      <c r="R1408" s="499"/>
      <c r="X1408" s="501"/>
      <c r="Y1408" s="501"/>
      <c r="Z1408" s="501"/>
    </row>
    <row r="1409" spans="2:26" ht="15.75">
      <c r="K1409" s="550" t="s">
        <v>4167</v>
      </c>
      <c r="L1409" s="528"/>
      <c r="M1409" s="192"/>
      <c r="N1409" s="192"/>
      <c r="O1409" s="192"/>
      <c r="Q1409" s="192"/>
      <c r="R1409" s="554"/>
      <c r="X1409" s="501"/>
      <c r="Y1409" s="501"/>
      <c r="Z1409" s="501"/>
    </row>
    <row r="1410" spans="2:26" ht="15.75">
      <c r="K1410" s="550"/>
      <c r="L1410" s="528"/>
      <c r="M1410" s="192"/>
      <c r="N1410" s="192"/>
      <c r="O1410" s="192"/>
      <c r="Q1410" s="192"/>
      <c r="R1410" s="554"/>
      <c r="S1410" s="192"/>
      <c r="T1410" s="192"/>
      <c r="V1410" s="192"/>
      <c r="W1410" s="192"/>
      <c r="X1410" s="192"/>
      <c r="Y1410" s="501"/>
      <c r="Z1410" s="192"/>
    </row>
    <row r="1411" spans="2:26" ht="16.5" thickBot="1">
      <c r="K1411" s="550"/>
      <c r="L1411" s="528"/>
      <c r="M1411" s="192"/>
      <c r="N1411" s="192"/>
      <c r="O1411" s="192"/>
      <c r="Q1411" s="192"/>
      <c r="R1411" s="554"/>
      <c r="S1411" s="192"/>
      <c r="T1411" s="192"/>
      <c r="V1411" s="192"/>
      <c r="W1411" s="192"/>
      <c r="X1411" s="192"/>
      <c r="Y1411" s="501"/>
      <c r="Z1411" s="192"/>
    </row>
    <row r="1412" spans="2:26" ht="39" thickBot="1">
      <c r="K1412" s="529"/>
      <c r="L1412" s="465"/>
      <c r="M1412" s="328" t="str">
        <f>+$M$10</f>
        <v>Valore netto al 31/12/2017</v>
      </c>
      <c r="N1412" s="779" t="str">
        <f>N$10</f>
        <v>Valore netto al 31/12/2018</v>
      </c>
      <c r="O1412" s="779" t="s">
        <v>4064</v>
      </c>
      <c r="P1412" s="806"/>
      <c r="Q1412" s="779" t="str">
        <f>Q$10</f>
        <v>Prechiusura al ° trimestre 2018</v>
      </c>
      <c r="R1412" s="514"/>
      <c r="S1412" s="1145" t="str">
        <f>S$330</f>
        <v>Costi da utilizzo contributi 2018</v>
      </c>
      <c r="T1412" s="1143" t="str">
        <f>T$330</f>
        <v>Costi da utilizzo contributi DI CUI SOCIO-SAN</v>
      </c>
      <c r="U1412" s="1144"/>
      <c r="V1412" s="1142" t="str">
        <f>V$330</f>
        <v>Costi da contributi 2018</v>
      </c>
      <c r="W1412" s="1143" t="str">
        <f>W$330</f>
        <v>Costi da contributi DI CUI SOCIO-SAN</v>
      </c>
      <c r="X1412" s="681"/>
      <c r="Y1412" s="501"/>
      <c r="Z1412" s="681"/>
    </row>
    <row r="1413" spans="2:26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321" t="s">
        <v>2881</v>
      </c>
      <c r="L1413" s="187" t="s">
        <v>3218</v>
      </c>
      <c r="M1413" s="188">
        <f>+M1415+M1427</f>
        <v>0</v>
      </c>
      <c r="N1413" s="775">
        <f>+N1415+N1427</f>
        <v>0</v>
      </c>
      <c r="O1413" s="775">
        <f>+N1413-M1413</f>
        <v>0</v>
      </c>
      <c r="Q1413" s="775">
        <f>+Q1415+Q1427</f>
        <v>0</v>
      </c>
      <c r="R1413" s="518"/>
      <c r="S1413" s="188">
        <f>+S1415+S1427</f>
        <v>0</v>
      </c>
      <c r="T1413" s="188">
        <f>+T1415+T1427</f>
        <v>0</v>
      </c>
      <c r="V1413" s="188">
        <f>+V1415+V1427</f>
        <v>0</v>
      </c>
      <c r="W1413" s="188">
        <f>+W1415+W1427</f>
        <v>0</v>
      </c>
      <c r="X1413" s="518"/>
      <c r="Y1413" s="501"/>
      <c r="Z1413" s="518"/>
    </row>
    <row r="1414" spans="2:26" ht="17.25" thickTop="1" thickBot="1">
      <c r="K1414" s="539"/>
      <c r="L1414" s="528"/>
      <c r="M1414" s="518"/>
      <c r="N1414" s="515"/>
      <c r="O1414" s="515"/>
      <c r="Q1414" s="515"/>
      <c r="R1414" s="518"/>
      <c r="S1414" s="518"/>
      <c r="T1414" s="518"/>
      <c r="V1414" s="518"/>
      <c r="W1414" s="518"/>
      <c r="X1414" s="518"/>
      <c r="Y1414" s="501"/>
      <c r="Z1414" s="518"/>
    </row>
    <row r="1415" spans="2:26" ht="17.25" thickTop="1" thickBot="1">
      <c r="B1415" s="194" t="s">
        <v>2882</v>
      </c>
      <c r="C1415" s="247" t="s">
        <v>4169</v>
      </c>
      <c r="D1415" s="248"/>
      <c r="E1415" s="103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90">
        <f>SUM(M1418:M1425)</f>
        <v>0</v>
      </c>
      <c r="N1415" s="190">
        <f>SUM(N1418:N1425)</f>
        <v>0</v>
      </c>
      <c r="O1415" s="298">
        <f>+N1415-M1415</f>
        <v>0</v>
      </c>
      <c r="Q1415" s="190">
        <f>SUM(Q1418:Q1425)</f>
        <v>0</v>
      </c>
      <c r="R1415" s="528"/>
      <c r="S1415" s="190">
        <f>SUM(S1418:S1425)</f>
        <v>0</v>
      </c>
      <c r="T1415" s="190">
        <f>SUM(T1418:T1425)</f>
        <v>0</v>
      </c>
      <c r="V1415" s="190">
        <f>SUM(V1418:V1425)</f>
        <v>0</v>
      </c>
      <c r="W1415" s="190">
        <f>SUM(W1418:W1425)</f>
        <v>0</v>
      </c>
      <c r="X1415" s="528"/>
      <c r="Y1415" s="501"/>
      <c r="Z1415" s="528"/>
    </row>
    <row r="1416" spans="2:26" ht="9" customHeight="1" thickTop="1" thickBot="1">
      <c r="K1416" s="540"/>
      <c r="M1416" s="265"/>
      <c r="N1416" s="379"/>
      <c r="Q1416" s="379"/>
      <c r="R1416" s="554"/>
      <c r="X1416" s="501"/>
      <c r="Y1416" s="501"/>
      <c r="Z1416" s="501"/>
    </row>
    <row r="1417" spans="2:26" ht="39" thickBot="1">
      <c r="B1417" s="102" t="s">
        <v>3221</v>
      </c>
      <c r="C1417" s="245" t="s">
        <v>48</v>
      </c>
      <c r="D1417" s="245"/>
      <c r="E1417" s="246"/>
      <c r="F1417" s="246"/>
      <c r="G1417" s="246"/>
      <c r="H1417" s="246"/>
      <c r="I1417" s="246"/>
      <c r="J1417" s="246"/>
      <c r="K1417" s="302" t="s">
        <v>3222</v>
      </c>
      <c r="L1417" s="135"/>
      <c r="M1417" s="328" t="str">
        <f>+$M$10</f>
        <v>Valore netto al 31/12/2017</v>
      </c>
      <c r="N1417" s="779" t="str">
        <f>N$10</f>
        <v>Valore netto al 31/12/2018</v>
      </c>
      <c r="O1417" s="779" t="s">
        <v>4064</v>
      </c>
      <c r="P1417" s="806"/>
      <c r="Q1417" s="779" t="str">
        <f>Q$10</f>
        <v>Prechiusura al ° trimestre 2018</v>
      </c>
      <c r="R1417" s="514"/>
      <c r="S1417" s="1145" t="str">
        <f>S$330</f>
        <v>Costi da utilizzo contributi 2018</v>
      </c>
      <c r="T1417" s="1143" t="str">
        <f>T$330</f>
        <v>Costi da utilizzo contributi DI CUI SOCIO-SAN</v>
      </c>
      <c r="U1417" s="1144"/>
      <c r="V1417" s="1142" t="str">
        <f>V$330</f>
        <v>Costi da contributi 2018</v>
      </c>
      <c r="W1417" s="1143" t="str">
        <f>W$330</f>
        <v>Costi da contributi DI CUI SOCIO-SAN</v>
      </c>
      <c r="X1417" s="681"/>
      <c r="Y1417" s="501"/>
      <c r="Z1417" s="681"/>
    </row>
    <row r="1418" spans="2:26">
      <c r="B1418" s="127" t="s">
        <v>2884</v>
      </c>
      <c r="C1418" s="127" t="s">
        <v>4170</v>
      </c>
      <c r="D1418" s="127"/>
      <c r="E1418" s="127"/>
      <c r="F1418" s="127"/>
      <c r="G1418" s="127"/>
      <c r="H1418" s="127"/>
      <c r="I1418" s="127"/>
      <c r="J1418" s="127"/>
      <c r="K1418" s="183" t="s">
        <v>2889</v>
      </c>
      <c r="L1418" s="125" t="s">
        <v>3218</v>
      </c>
      <c r="M1418" s="564">
        <f>IF(ISERROR(VLOOKUP($B1418,ESTR_PREC!$A$1:$M$6000,4,FALSE))=TRUE,0,VLOOKUP($B1418,ESTR_PREC!$A$1:$M$6000,4,FALSE))</f>
        <v>0</v>
      </c>
      <c r="N1418" s="225"/>
      <c r="O1418" s="560">
        <f t="shared" ref="O1418:O1425" si="50">+N1418-M1418</f>
        <v>0</v>
      </c>
      <c r="Q1418" s="225"/>
      <c r="R1418" s="499"/>
      <c r="S1418" s="225"/>
      <c r="T1418" s="225"/>
      <c r="V1418" s="225"/>
      <c r="W1418" s="225"/>
      <c r="X1418" s="499"/>
      <c r="Y1418" s="501"/>
      <c r="Z1418" s="499"/>
    </row>
    <row r="1419" spans="2:26">
      <c r="B1419" s="127" t="s">
        <v>2890</v>
      </c>
      <c r="C1419" s="127" t="s">
        <v>4171</v>
      </c>
      <c r="D1419" s="127"/>
      <c r="E1419" s="127"/>
      <c r="F1419" s="127"/>
      <c r="G1419" s="127"/>
      <c r="H1419" s="127"/>
      <c r="I1419" s="127"/>
      <c r="J1419" s="127"/>
      <c r="K1419" s="183" t="s">
        <v>2892</v>
      </c>
      <c r="L1419" s="125" t="s">
        <v>3218</v>
      </c>
      <c r="M1419" s="564">
        <f>IF(ISERROR(VLOOKUP($B1419,ESTR_PREC!$A$1:$M$6000,4,FALSE))=TRUE,0,VLOOKUP($B1419,ESTR_PREC!$A$1:$M$6000,4,FALSE))</f>
        <v>0</v>
      </c>
      <c r="N1419" s="225"/>
      <c r="O1419" s="560">
        <f t="shared" si="50"/>
        <v>0</v>
      </c>
      <c r="Q1419" s="225"/>
      <c r="R1419" s="499"/>
      <c r="S1419" s="225"/>
      <c r="T1419" s="225"/>
      <c r="V1419" s="225"/>
      <c r="W1419" s="225"/>
      <c r="X1419" s="499"/>
      <c r="Y1419" s="501"/>
      <c r="Z1419" s="499"/>
    </row>
    <row r="1420" spans="2:26">
      <c r="B1420" s="127" t="s">
        <v>2893</v>
      </c>
      <c r="C1420" s="127" t="s">
        <v>4172</v>
      </c>
      <c r="D1420" s="127"/>
      <c r="E1420" s="127"/>
      <c r="F1420" s="127"/>
      <c r="G1420" s="127"/>
      <c r="H1420" s="127"/>
      <c r="I1420" s="127"/>
      <c r="J1420" s="127"/>
      <c r="K1420" s="183" t="s">
        <v>2894</v>
      </c>
      <c r="L1420" s="125" t="s">
        <v>3218</v>
      </c>
      <c r="M1420" s="564">
        <f>IF(ISERROR(VLOOKUP($B1420,ESTR_PREC!$A$1:$M$6000,4,FALSE))=TRUE,0,VLOOKUP($B1420,ESTR_PREC!$A$1:$M$6000,4,FALSE))</f>
        <v>0</v>
      </c>
      <c r="N1420" s="225"/>
      <c r="O1420" s="560">
        <f t="shared" si="50"/>
        <v>0</v>
      </c>
      <c r="Q1420" s="225"/>
      <c r="R1420" s="499"/>
      <c r="S1420" s="225"/>
      <c r="T1420" s="225"/>
      <c r="V1420" s="225"/>
      <c r="W1420" s="225"/>
      <c r="X1420" s="499"/>
      <c r="Y1420" s="501"/>
      <c r="Z1420" s="499"/>
    </row>
    <row r="1421" spans="2:26">
      <c r="B1421" s="127" t="s">
        <v>2895</v>
      </c>
      <c r="C1421" s="127" t="s">
        <v>4173</v>
      </c>
      <c r="D1421" s="127"/>
      <c r="E1421" s="127"/>
      <c r="F1421" s="127"/>
      <c r="G1421" s="127"/>
      <c r="H1421" s="127"/>
      <c r="I1421" s="127"/>
      <c r="J1421" s="127"/>
      <c r="K1421" s="183" t="s">
        <v>2897</v>
      </c>
      <c r="L1421" s="125" t="s">
        <v>3218</v>
      </c>
      <c r="M1421" s="564">
        <f>IF(ISERROR(VLOOKUP($B1421,ESTR_PREC!$A$1:$M$6000,4,FALSE))=TRUE,0,VLOOKUP($B1421,ESTR_PREC!$A$1:$M$6000,4,FALSE))</f>
        <v>0</v>
      </c>
      <c r="N1421" s="225"/>
      <c r="O1421" s="560">
        <f t="shared" si="50"/>
        <v>0</v>
      </c>
      <c r="Q1421" s="225"/>
      <c r="R1421" s="499"/>
      <c r="S1421" s="225"/>
      <c r="T1421" s="225"/>
      <c r="V1421" s="225"/>
      <c r="W1421" s="225"/>
      <c r="X1421" s="499"/>
      <c r="Y1421" s="501"/>
      <c r="Z1421" s="499"/>
    </row>
    <row r="1422" spans="2:26">
      <c r="B1422" s="127" t="s">
        <v>2898</v>
      </c>
      <c r="C1422" s="127" t="s">
        <v>4174</v>
      </c>
      <c r="D1422" s="127"/>
      <c r="E1422" s="127"/>
      <c r="F1422" s="127"/>
      <c r="G1422" s="127"/>
      <c r="H1422" s="127"/>
      <c r="I1422" s="127"/>
      <c r="J1422" s="127"/>
      <c r="K1422" s="183" t="s">
        <v>2899</v>
      </c>
      <c r="L1422" s="125" t="s">
        <v>3218</v>
      </c>
      <c r="M1422" s="564">
        <f>IF(ISERROR(VLOOKUP($B1422,ESTR_PREC!$A$1:$M$6000,4,FALSE))=TRUE,0,VLOOKUP($B1422,ESTR_PREC!$A$1:$M$6000,4,FALSE))</f>
        <v>0</v>
      </c>
      <c r="N1422" s="225"/>
      <c r="O1422" s="560">
        <f t="shared" si="50"/>
        <v>0</v>
      </c>
      <c r="Q1422" s="225"/>
      <c r="R1422" s="499"/>
      <c r="S1422" s="225"/>
      <c r="T1422" s="225"/>
      <c r="V1422" s="225"/>
      <c r="W1422" s="225"/>
      <c r="X1422" s="499"/>
      <c r="Y1422" s="501"/>
      <c r="Z1422" s="499"/>
    </row>
    <row r="1423" spans="2:26">
      <c r="B1423" s="127" t="s">
        <v>2900</v>
      </c>
      <c r="C1423" s="127" t="s">
        <v>4175</v>
      </c>
      <c r="D1423" s="127"/>
      <c r="E1423" s="127"/>
      <c r="F1423" s="127"/>
      <c r="G1423" s="127"/>
      <c r="H1423" s="127"/>
      <c r="I1423" s="127"/>
      <c r="J1423" s="127"/>
      <c r="K1423" s="183" t="s">
        <v>2901</v>
      </c>
      <c r="L1423" s="125" t="s">
        <v>3218</v>
      </c>
      <c r="M1423" s="564">
        <f>IF(ISERROR(VLOOKUP($B1423,ESTR_PREC!$A$1:$M$6000,4,FALSE))=TRUE,0,VLOOKUP($B1423,ESTR_PREC!$A$1:$M$6000,4,FALSE))</f>
        <v>0</v>
      </c>
      <c r="N1423" s="225"/>
      <c r="O1423" s="560">
        <f t="shared" si="50"/>
        <v>0</v>
      </c>
      <c r="Q1423" s="225"/>
      <c r="R1423" s="499"/>
      <c r="S1423" s="225"/>
      <c r="T1423" s="225"/>
      <c r="V1423" s="225"/>
      <c r="W1423" s="225"/>
      <c r="X1423" s="499"/>
      <c r="Y1423" s="501"/>
      <c r="Z1423" s="499"/>
    </row>
    <row r="1424" spans="2:26">
      <c r="B1424" s="127" t="s">
        <v>2902</v>
      </c>
      <c r="C1424" s="127" t="s">
        <v>4176</v>
      </c>
      <c r="D1424" s="127"/>
      <c r="E1424" s="127"/>
      <c r="F1424" s="127"/>
      <c r="G1424" s="127"/>
      <c r="H1424" s="127"/>
      <c r="I1424" s="127"/>
      <c r="J1424" s="127"/>
      <c r="K1424" s="164" t="s">
        <v>2903</v>
      </c>
      <c r="L1424" s="125" t="s">
        <v>3218</v>
      </c>
      <c r="M1424" s="564">
        <f>IF(ISERROR(VLOOKUP($B1424,ESTR_PREC!$A$1:$M$6000,4,FALSE))=TRUE,0,VLOOKUP($B1424,ESTR_PREC!$A$1:$M$6000,4,FALSE))</f>
        <v>0</v>
      </c>
      <c r="N1424" s="225"/>
      <c r="O1424" s="560">
        <f t="shared" si="50"/>
        <v>0</v>
      </c>
      <c r="Q1424" s="225"/>
      <c r="R1424" s="499"/>
      <c r="S1424" s="225"/>
      <c r="T1424" s="225"/>
      <c r="V1424" s="225"/>
      <c r="W1424" s="225"/>
      <c r="X1424" s="499"/>
      <c r="Y1424" s="501"/>
      <c r="Z1424" s="499"/>
    </row>
    <row r="1425" spans="1:26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30"/>
      <c r="I1425" s="130"/>
      <c r="J1425" s="130"/>
      <c r="K1425" s="213" t="s">
        <v>2905</v>
      </c>
      <c r="L1425" s="132" t="s">
        <v>3218</v>
      </c>
      <c r="M1425" s="564">
        <f>IF(ISERROR(VLOOKUP($B1425,ESTR_PREC!$A$1:$M$6000,4,FALSE))=TRUE,0,VLOOKUP($B1425,ESTR_PREC!$A$1:$M$6000,4,FALSE))</f>
        <v>0</v>
      </c>
      <c r="N1425" s="225"/>
      <c r="O1425" s="560">
        <f t="shared" si="50"/>
        <v>0</v>
      </c>
      <c r="Q1425" s="225"/>
      <c r="R1425" s="499"/>
      <c r="S1425" s="225"/>
      <c r="T1425" s="225"/>
      <c r="V1425" s="225"/>
      <c r="W1425" s="225"/>
      <c r="X1425" s="499"/>
      <c r="Y1425" s="501"/>
      <c r="Z1425" s="499"/>
    </row>
    <row r="1426" spans="1:26" s="379" customFormat="1" ht="15.75" thickBot="1">
      <c r="A1426" s="265"/>
      <c r="K1426" s="551"/>
      <c r="L1426" s="466"/>
      <c r="R1426" s="554"/>
      <c r="X1426" s="501"/>
      <c r="Y1426" s="501"/>
      <c r="Z1426" s="501"/>
    </row>
    <row r="1427" spans="1:26" ht="17.25" thickTop="1" thickBot="1">
      <c r="B1427" s="194" t="s">
        <v>2906</v>
      </c>
      <c r="C1427" s="247" t="s">
        <v>4178</v>
      </c>
      <c r="D1427" s="248"/>
      <c r="E1427" s="103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90">
        <f>SUM(M1430:M1431)</f>
        <v>0</v>
      </c>
      <c r="N1427" s="190">
        <f>SUM(N1430:N1431)</f>
        <v>0</v>
      </c>
      <c r="O1427" s="298">
        <f>+N1427-M1427</f>
        <v>0</v>
      </c>
      <c r="Q1427" s="190">
        <f>SUM(Q1430:Q1431)</f>
        <v>0</v>
      </c>
      <c r="R1427" s="528"/>
      <c r="S1427" s="190">
        <f>SUM(S1430:S1431)</f>
        <v>0</v>
      </c>
      <c r="T1427" s="190">
        <f>SUM(T1430:T1431)</f>
        <v>0</v>
      </c>
      <c r="U1427" s="379"/>
      <c r="V1427" s="190">
        <f>SUM(V1430:V1431)</f>
        <v>0</v>
      </c>
      <c r="W1427" s="190">
        <f>SUM(W1430:W1431)</f>
        <v>0</v>
      </c>
      <c r="X1427" s="528"/>
      <c r="Y1427" s="501"/>
      <c r="Z1427" s="528"/>
    </row>
    <row r="1428" spans="1:26" ht="9" customHeight="1" thickTop="1" thickBot="1">
      <c r="K1428" s="540"/>
      <c r="M1428" s="265"/>
      <c r="N1428" s="379"/>
      <c r="Q1428" s="379"/>
      <c r="R1428" s="554"/>
      <c r="S1428" s="91"/>
      <c r="T1428" s="91"/>
      <c r="V1428" s="91"/>
      <c r="W1428" s="91"/>
      <c r="X1428" s="501"/>
      <c r="Y1428" s="501"/>
      <c r="Z1428" s="501"/>
    </row>
    <row r="1429" spans="1:26" ht="39" thickBot="1">
      <c r="B1429" s="102" t="s">
        <v>3221</v>
      </c>
      <c r="C1429" s="245" t="s">
        <v>48</v>
      </c>
      <c r="D1429" s="245"/>
      <c r="E1429" s="246"/>
      <c r="F1429" s="246"/>
      <c r="G1429" s="246"/>
      <c r="H1429" s="246"/>
      <c r="I1429" s="246"/>
      <c r="J1429" s="246"/>
      <c r="K1429" s="302" t="s">
        <v>3222</v>
      </c>
      <c r="L1429" s="135"/>
      <c r="M1429" s="328" t="str">
        <f>+$M$10</f>
        <v>Valore netto al 31/12/2017</v>
      </c>
      <c r="N1429" s="779" t="str">
        <f>N$10</f>
        <v>Valore netto al 31/12/2018</v>
      </c>
      <c r="O1429" s="779" t="s">
        <v>4064</v>
      </c>
      <c r="P1429" s="806"/>
      <c r="Q1429" s="779" t="str">
        <f>Q$10</f>
        <v>Prechiusura al ° trimestre 2018</v>
      </c>
      <c r="R1429" s="514"/>
      <c r="S1429" s="1145" t="str">
        <f>S$330</f>
        <v>Costi da utilizzo contributi 2018</v>
      </c>
      <c r="T1429" s="1143" t="str">
        <f>T$330</f>
        <v>Costi da utilizzo contributi DI CUI SOCIO-SAN</v>
      </c>
      <c r="U1429" s="1144"/>
      <c r="V1429" s="1142" t="str">
        <f>V$330</f>
        <v>Costi da contributi 2018</v>
      </c>
      <c r="W1429" s="1143" t="str">
        <f>W$330</f>
        <v>Costi da contributi DI CUI SOCIO-SAN</v>
      </c>
      <c r="X1429" s="681"/>
      <c r="Y1429" s="501"/>
      <c r="Z1429" s="681"/>
    </row>
    <row r="1430" spans="1:26">
      <c r="B1430" s="127" t="s">
        <v>2908</v>
      </c>
      <c r="C1430" s="127" t="s">
        <v>4179</v>
      </c>
      <c r="D1430" s="127"/>
      <c r="E1430" s="127"/>
      <c r="F1430" s="127"/>
      <c r="G1430" s="127"/>
      <c r="H1430" s="127"/>
      <c r="I1430" s="127"/>
      <c r="J1430" s="127"/>
      <c r="K1430" s="183" t="s">
        <v>2910</v>
      </c>
      <c r="L1430" s="125" t="s">
        <v>3218</v>
      </c>
      <c r="M1430" s="564">
        <f>IF(ISERROR(VLOOKUP($B1430,ESTR_PREC!$A$1:$M$6000,4,FALSE))=TRUE,0,VLOOKUP($B1430,ESTR_PREC!$A$1:$M$6000,4,FALSE))</f>
        <v>0</v>
      </c>
      <c r="N1430" s="225"/>
      <c r="O1430" s="560">
        <f>+N1430-M1430</f>
        <v>0</v>
      </c>
      <c r="Q1430" s="225"/>
      <c r="R1430" s="499"/>
      <c r="S1430" s="225"/>
      <c r="T1430" s="225"/>
      <c r="V1430" s="225"/>
      <c r="W1430" s="225"/>
      <c r="X1430" s="499"/>
      <c r="Y1430" s="501"/>
      <c r="Z1430" s="499"/>
    </row>
    <row r="1431" spans="1:26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30"/>
      <c r="I1431" s="130"/>
      <c r="J1431" s="130"/>
      <c r="K1431" s="213" t="s">
        <v>2913</v>
      </c>
      <c r="L1431" s="132" t="s">
        <v>3218</v>
      </c>
      <c r="M1431" s="564">
        <f>IF(ISERROR(VLOOKUP($B1431,ESTR_PREC!$A$1:$M$6000,4,FALSE))=TRUE,0,VLOOKUP($B1431,ESTR_PREC!$A$1:$M$6000,4,FALSE))</f>
        <v>0</v>
      </c>
      <c r="N1431" s="225"/>
      <c r="O1431" s="560">
        <f>+N1431-M1431</f>
        <v>0</v>
      </c>
      <c r="Q1431" s="225"/>
      <c r="R1431" s="499"/>
      <c r="S1431" s="225"/>
      <c r="T1431" s="225"/>
      <c r="V1431" s="225"/>
      <c r="W1431" s="225"/>
      <c r="X1431" s="499"/>
      <c r="Y1431" s="501"/>
      <c r="Z1431" s="499"/>
    </row>
    <row r="1432" spans="1:26">
      <c r="M1432" s="265"/>
      <c r="O1432" s="265"/>
      <c r="R1432" s="554"/>
      <c r="X1432" s="501"/>
      <c r="Y1432" s="501"/>
      <c r="Z1432" s="501"/>
    </row>
    <row r="1433" spans="1:26" ht="15.75" thickBot="1">
      <c r="M1433" s="265"/>
      <c r="O1433" s="265"/>
      <c r="R1433" s="554"/>
      <c r="X1433" s="501"/>
      <c r="Y1433" s="501"/>
      <c r="Z1433" s="501"/>
    </row>
    <row r="1434" spans="1:26" s="291" customFormat="1" ht="26.25" thickBot="1">
      <c r="A1434" s="265"/>
      <c r="K1434" s="529"/>
      <c r="L1434" s="465"/>
      <c r="M1434" s="328" t="str">
        <f>+$M$10</f>
        <v>Valore netto al 31/12/2017</v>
      </c>
      <c r="N1434" s="779" t="str">
        <f>N$10</f>
        <v>Valore netto al 31/12/2018</v>
      </c>
      <c r="O1434" s="779" t="s">
        <v>4064</v>
      </c>
      <c r="P1434" s="806"/>
      <c r="Q1434" s="779" t="str">
        <f>Q$10</f>
        <v>Prechiusura al ° trimestre 2018</v>
      </c>
      <c r="R1434" s="514"/>
    </row>
    <row r="1435" spans="1:26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32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775">
        <f>+N1435-M1435</f>
        <v>0</v>
      </c>
      <c r="Q1435" s="98">
        <f>+Q1437-Q1444</f>
        <v>0</v>
      </c>
      <c r="R1435" s="518"/>
      <c r="X1435" s="291"/>
      <c r="Y1435" s="291"/>
      <c r="Z1435" s="291"/>
    </row>
    <row r="1436" spans="1:26" ht="16.5" thickTop="1" thickBot="1">
      <c r="M1436" s="265"/>
      <c r="N1436" s="379"/>
      <c r="Q1436" s="379"/>
      <c r="R1436" s="554"/>
      <c r="X1436" s="501"/>
      <c r="Y1436" s="501"/>
      <c r="Z1436" s="501"/>
    </row>
    <row r="1437" spans="1:26" ht="17.25" thickTop="1" thickBot="1">
      <c r="B1437" s="152" t="s">
        <v>2916</v>
      </c>
      <c r="C1437" s="247" t="s">
        <v>4182</v>
      </c>
      <c r="D1437" s="248"/>
      <c r="E1437" s="103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298">
        <f>+N1437-M1437</f>
        <v>0</v>
      </c>
      <c r="Q1437" s="154">
        <f>SUM(Q1440:Q1442)</f>
        <v>0</v>
      </c>
      <c r="R1437" s="519"/>
      <c r="X1437" s="501"/>
      <c r="Y1437" s="501"/>
      <c r="Z1437" s="501"/>
    </row>
    <row r="1438" spans="1:26" ht="9" customHeight="1" thickTop="1" thickBot="1">
      <c r="B1438" s="91"/>
      <c r="C1438" s="91"/>
      <c r="D1438" s="91"/>
      <c r="E1438" s="91"/>
      <c r="F1438" s="91"/>
      <c r="G1438" s="91"/>
      <c r="H1438" s="91"/>
      <c r="I1438" s="91"/>
      <c r="J1438" s="91"/>
      <c r="K1438" s="301"/>
      <c r="L1438" s="100"/>
      <c r="M1438" s="91"/>
      <c r="N1438" s="379"/>
      <c r="Q1438" s="379"/>
      <c r="R1438" s="554"/>
      <c r="X1438" s="501"/>
      <c r="Y1438" s="501"/>
      <c r="Z1438" s="501"/>
    </row>
    <row r="1439" spans="1:26" ht="26.25" thickBot="1">
      <c r="B1439" s="102" t="s">
        <v>3221</v>
      </c>
      <c r="C1439" s="245" t="s">
        <v>48</v>
      </c>
      <c r="D1439" s="245"/>
      <c r="E1439" s="246"/>
      <c r="F1439" s="246"/>
      <c r="G1439" s="246"/>
      <c r="H1439" s="246"/>
      <c r="I1439" s="246"/>
      <c r="J1439" s="246"/>
      <c r="K1439" s="302" t="s">
        <v>3222</v>
      </c>
      <c r="L1439" s="135"/>
      <c r="M1439" s="328" t="str">
        <f>+$M$10</f>
        <v>Valore netto al 31/12/2017</v>
      </c>
      <c r="N1439" s="779" t="str">
        <f>N$10</f>
        <v>Valore netto al 31/12/2018</v>
      </c>
      <c r="O1439" s="779" t="s">
        <v>4064</v>
      </c>
      <c r="P1439" s="806"/>
      <c r="Q1439" s="779" t="str">
        <f>Q$10</f>
        <v>Prechiusura al ° trimestre 2018</v>
      </c>
      <c r="R1439" s="514"/>
      <c r="X1439" s="501"/>
      <c r="Y1439" s="501"/>
      <c r="Z1439" s="501"/>
    </row>
    <row r="1440" spans="1:26" hidden="1">
      <c r="B1440" s="127" t="s">
        <v>2918</v>
      </c>
      <c r="C1440" s="127" t="s">
        <v>4183</v>
      </c>
      <c r="D1440" s="127"/>
      <c r="E1440" s="127"/>
      <c r="F1440" s="127"/>
      <c r="G1440" s="127"/>
      <c r="H1440" s="127"/>
      <c r="I1440" s="127"/>
      <c r="J1440" s="127"/>
      <c r="K1440" s="183" t="s">
        <v>2921</v>
      </c>
      <c r="L1440" s="125" t="s">
        <v>3218</v>
      </c>
      <c r="M1440" s="343"/>
      <c r="N1440" s="343"/>
      <c r="O1440" s="827"/>
      <c r="Q1440" s="343"/>
      <c r="R1440" s="499"/>
      <c r="X1440" s="501"/>
      <c r="Y1440" s="501"/>
      <c r="Z1440" s="501"/>
    </row>
    <row r="1441" spans="1:26" hidden="1">
      <c r="B1441" s="127" t="s">
        <v>2922</v>
      </c>
      <c r="C1441" s="127" t="s">
        <v>4184</v>
      </c>
      <c r="D1441" s="127"/>
      <c r="E1441" s="127"/>
      <c r="F1441" s="127"/>
      <c r="G1441" s="127"/>
      <c r="H1441" s="127"/>
      <c r="I1441" s="127"/>
      <c r="J1441" s="127"/>
      <c r="K1441" s="314" t="s">
        <v>2923</v>
      </c>
      <c r="L1441" s="125" t="s">
        <v>3218</v>
      </c>
      <c r="M1441" s="343"/>
      <c r="N1441" s="343"/>
      <c r="O1441" s="827"/>
      <c r="Q1441" s="343"/>
      <c r="R1441" s="499"/>
      <c r="X1441" s="501"/>
      <c r="Y1441" s="501"/>
      <c r="Z1441" s="501"/>
    </row>
    <row r="1442" spans="1:26" ht="15.75" thickBot="1">
      <c r="B1442" s="130" t="s">
        <v>2924</v>
      </c>
      <c r="C1442" s="130" t="s">
        <v>4185</v>
      </c>
      <c r="D1442" s="130"/>
      <c r="E1442" s="130"/>
      <c r="F1442" s="130"/>
      <c r="G1442" s="130"/>
      <c r="H1442" s="130"/>
      <c r="I1442" s="130"/>
      <c r="J1442" s="130"/>
      <c r="K1442" s="166" t="s">
        <v>2925</v>
      </c>
      <c r="L1442" s="132" t="s">
        <v>3218</v>
      </c>
      <c r="M1442" s="564">
        <f>IF(ISERROR(VLOOKUP($B1442,ESTR_PREC!$A$1:$M$6000,4,FALSE))=TRUE,0,VLOOKUP($B1442,ESTR_PREC!$A$1:$M$6000,4,FALSE))</f>
        <v>0</v>
      </c>
      <c r="N1442" s="225"/>
      <c r="O1442" s="560">
        <f>+N1442-M1442</f>
        <v>0</v>
      </c>
      <c r="Q1442" s="225"/>
      <c r="R1442" s="499"/>
      <c r="X1442" s="501"/>
      <c r="Y1442" s="501"/>
      <c r="Z1442" s="501"/>
    </row>
    <row r="1443" spans="1:26" ht="15.75" thickBot="1">
      <c r="M1443" s="265"/>
      <c r="N1443" s="379"/>
      <c r="Q1443" s="379"/>
      <c r="R1443" s="554"/>
      <c r="X1443" s="501"/>
      <c r="Y1443" s="501"/>
      <c r="Z1443" s="501"/>
    </row>
    <row r="1444" spans="1:26" ht="17.25" thickTop="1" thickBot="1">
      <c r="B1444" s="152" t="s">
        <v>2926</v>
      </c>
      <c r="C1444" s="247" t="s">
        <v>4186</v>
      </c>
      <c r="D1444" s="248"/>
      <c r="E1444" s="103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298">
        <f>+N1444-M1444</f>
        <v>0</v>
      </c>
      <c r="Q1444" s="154">
        <f>SUM(Q1447:Q1449)</f>
        <v>0</v>
      </c>
      <c r="R1444" s="519"/>
      <c r="S1444" s="154">
        <f>SUM(S1447:S1449)</f>
        <v>0</v>
      </c>
      <c r="T1444" s="154">
        <f>SUM(T1447:T1449)</f>
        <v>0</v>
      </c>
      <c r="V1444" s="154">
        <f>SUM(V1447:V1449)</f>
        <v>0</v>
      </c>
      <c r="W1444" s="154">
        <f>SUM(W1447:W1449)</f>
        <v>0</v>
      </c>
      <c r="X1444" s="519"/>
      <c r="Y1444" s="501"/>
      <c r="Z1444" s="519"/>
    </row>
    <row r="1445" spans="1:26" ht="9" customHeight="1" thickTop="1" thickBot="1">
      <c r="K1445" s="538"/>
      <c r="M1445" s="265"/>
      <c r="N1445" s="379"/>
      <c r="Q1445" s="379"/>
      <c r="R1445" s="554"/>
      <c r="X1445" s="501"/>
      <c r="Y1445" s="501"/>
      <c r="Z1445" s="501"/>
    </row>
    <row r="1446" spans="1:26" ht="39" thickBot="1">
      <c r="B1446" s="102" t="s">
        <v>3221</v>
      </c>
      <c r="C1446" s="245" t="s">
        <v>48</v>
      </c>
      <c r="D1446" s="245"/>
      <c r="E1446" s="246"/>
      <c r="F1446" s="246"/>
      <c r="G1446" s="246"/>
      <c r="H1446" s="246"/>
      <c r="I1446" s="246"/>
      <c r="J1446" s="246"/>
      <c r="K1446" s="302" t="s">
        <v>3222</v>
      </c>
      <c r="L1446" s="135"/>
      <c r="M1446" s="328" t="str">
        <f>+$M$10</f>
        <v>Valore netto al 31/12/2017</v>
      </c>
      <c r="N1446" s="779" t="str">
        <f>N$10</f>
        <v>Valore netto al 31/12/2018</v>
      </c>
      <c r="O1446" s="779" t="s">
        <v>4064</v>
      </c>
      <c r="P1446" s="806"/>
      <c r="Q1446" s="779" t="str">
        <f>Q$10</f>
        <v>Prechiusura al ° trimestre 2018</v>
      </c>
      <c r="R1446" s="514"/>
      <c r="S1446" s="1145" t="str">
        <f>S$330</f>
        <v>Costi da utilizzo contributi 2018</v>
      </c>
      <c r="T1446" s="1143" t="str">
        <f>T$330</f>
        <v>Costi da utilizzo contributi DI CUI SOCIO-SAN</v>
      </c>
      <c r="U1446" s="1144"/>
      <c r="V1446" s="1142" t="str">
        <f>V$330</f>
        <v>Costi da contributi 2018</v>
      </c>
      <c r="W1446" s="1143" t="str">
        <f>W$330</f>
        <v>Costi da contributi DI CUI SOCIO-SAN</v>
      </c>
      <c r="X1446" s="681"/>
      <c r="Y1446" s="501"/>
      <c r="Z1446" s="681"/>
    </row>
    <row r="1447" spans="1:26">
      <c r="B1447" s="127" t="s">
        <v>2928</v>
      </c>
      <c r="C1447" s="127" t="s">
        <v>4187</v>
      </c>
      <c r="D1447" s="127"/>
      <c r="E1447" s="127"/>
      <c r="F1447" s="127"/>
      <c r="G1447" s="127"/>
      <c r="H1447" s="127"/>
      <c r="I1447" s="127"/>
      <c r="J1447" s="127"/>
      <c r="K1447" s="183" t="s">
        <v>2921</v>
      </c>
      <c r="L1447" s="125" t="s">
        <v>3218</v>
      </c>
      <c r="M1447" s="564">
        <f>IF(ISERROR(VLOOKUP($B1447,ESTR_PREC!$A$1:$M$6000,4,FALSE))=TRUE,0,VLOOKUP($B1447,ESTR_PREC!$A$1:$M$6000,4,FALSE))</f>
        <v>0</v>
      </c>
      <c r="N1447" s="225"/>
      <c r="O1447" s="560">
        <f>+N1447-M1447</f>
        <v>0</v>
      </c>
      <c r="Q1447" s="225"/>
      <c r="R1447" s="499"/>
      <c r="S1447" s="225"/>
      <c r="T1447" s="225"/>
      <c r="V1447" s="225"/>
      <c r="W1447" s="225"/>
      <c r="X1447" s="499"/>
      <c r="Y1447" s="501"/>
      <c r="Z1447" s="499"/>
    </row>
    <row r="1448" spans="1:26" hidden="1">
      <c r="B1448" s="127" t="s">
        <v>2931</v>
      </c>
      <c r="C1448" s="127" t="s">
        <v>4188</v>
      </c>
      <c r="D1448" s="127"/>
      <c r="E1448" s="127"/>
      <c r="F1448" s="127"/>
      <c r="G1448" s="127"/>
      <c r="H1448" s="127"/>
      <c r="I1448" s="127"/>
      <c r="J1448" s="127"/>
      <c r="K1448" s="314" t="s">
        <v>2923</v>
      </c>
      <c r="L1448" s="125" t="s">
        <v>3218</v>
      </c>
      <c r="M1448" s="343"/>
      <c r="N1448" s="343"/>
      <c r="O1448" s="827"/>
      <c r="Q1448" s="343"/>
      <c r="R1448" s="499"/>
      <c r="S1448" s="815"/>
      <c r="T1448" s="815"/>
      <c r="V1448" s="815"/>
      <c r="W1448" s="815"/>
      <c r="X1448" s="499"/>
      <c r="Y1448" s="501"/>
      <c r="Z1448" s="499"/>
    </row>
    <row r="1449" spans="1:26" ht="15.75" hidden="1" thickBot="1">
      <c r="B1449" s="130" t="s">
        <v>2932</v>
      </c>
      <c r="C1449" s="130" t="s">
        <v>4189</v>
      </c>
      <c r="D1449" s="130"/>
      <c r="E1449" s="130"/>
      <c r="F1449" s="130"/>
      <c r="G1449" s="130"/>
      <c r="H1449" s="130"/>
      <c r="I1449" s="130"/>
      <c r="J1449" s="130"/>
      <c r="K1449" s="166" t="s">
        <v>2925</v>
      </c>
      <c r="L1449" s="132" t="s">
        <v>3218</v>
      </c>
      <c r="M1449" s="343"/>
      <c r="N1449" s="343"/>
      <c r="O1449" s="827"/>
      <c r="Q1449" s="343"/>
      <c r="R1449" s="499"/>
      <c r="S1449" s="815"/>
      <c r="T1449" s="815"/>
      <c r="V1449" s="815"/>
      <c r="W1449" s="815"/>
      <c r="X1449" s="499"/>
      <c r="Y1449" s="501"/>
      <c r="Z1449" s="499"/>
    </row>
    <row r="1450" spans="1:26">
      <c r="M1450" s="265"/>
      <c r="N1450" s="379"/>
      <c r="Q1450" s="379"/>
      <c r="R1450" s="554"/>
      <c r="X1450" s="501"/>
      <c r="Y1450" s="501"/>
      <c r="Z1450" s="501"/>
    </row>
    <row r="1451" spans="1:26" ht="15.75" thickBot="1">
      <c r="M1451" s="265"/>
      <c r="N1451" s="379"/>
      <c r="Q1451" s="379"/>
      <c r="R1451" s="554"/>
      <c r="X1451" s="501"/>
      <c r="Y1451" s="501"/>
      <c r="Z1451" s="501"/>
    </row>
    <row r="1452" spans="1:26" s="291" customFormat="1" ht="26.25" thickBot="1">
      <c r="A1452" s="265"/>
      <c r="K1452" s="529"/>
      <c r="L1452" s="465"/>
      <c r="M1452" s="328" t="str">
        <f>+$M$10</f>
        <v>Valore netto al 31/12/2017</v>
      </c>
      <c r="N1452" s="779" t="str">
        <f>N$10</f>
        <v>Valore netto al 31/12/2018</v>
      </c>
      <c r="O1452" s="779" t="s">
        <v>4064</v>
      </c>
      <c r="P1452" s="806"/>
      <c r="Q1452" s="779" t="str">
        <f>Q$10</f>
        <v>Prechiusura al ° trimestre 2018</v>
      </c>
      <c r="R1452" s="514"/>
    </row>
    <row r="1453" spans="1:26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329" t="s">
        <v>4191</v>
      </c>
      <c r="L1453" s="210" t="s">
        <v>3218</v>
      </c>
      <c r="M1453" s="98">
        <f>+M1455-M1473</f>
        <v>0</v>
      </c>
      <c r="N1453" s="98">
        <f>+N1455-N1473</f>
        <v>0</v>
      </c>
      <c r="O1453" s="775">
        <f>+N1453-M1453</f>
        <v>0</v>
      </c>
      <c r="Q1453" s="98">
        <f>+Q1455-Q1473</f>
        <v>0</v>
      </c>
      <c r="R1453" s="518"/>
      <c r="X1453" s="291"/>
      <c r="Y1453" s="291"/>
      <c r="Z1453" s="291"/>
    </row>
    <row r="1454" spans="1:26" ht="16.5" thickTop="1" thickBot="1">
      <c r="M1454" s="265"/>
      <c r="N1454" s="379"/>
      <c r="Q1454" s="379"/>
      <c r="R1454" s="554"/>
      <c r="X1454" s="291"/>
      <c r="Y1454" s="291"/>
      <c r="Z1454" s="291"/>
    </row>
    <row r="1455" spans="1:26" ht="17.25" thickTop="1" thickBot="1">
      <c r="B1455" s="194" t="s">
        <v>2935</v>
      </c>
      <c r="C1455" s="247" t="s">
        <v>4192</v>
      </c>
      <c r="D1455" s="248"/>
      <c r="E1455" s="103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0</v>
      </c>
      <c r="N1455" s="154">
        <f>SUM(N1458:N1471)</f>
        <v>0</v>
      </c>
      <c r="O1455" s="298">
        <f>+N1455-M1455</f>
        <v>0</v>
      </c>
      <c r="Q1455" s="154">
        <f>SUM(Q1458:Q1471)</f>
        <v>0</v>
      </c>
      <c r="R1455" s="519"/>
      <c r="X1455" s="501"/>
      <c r="Y1455" s="501"/>
      <c r="Z1455" s="501"/>
    </row>
    <row r="1456" spans="1:26" ht="9" customHeight="1" thickTop="1" thickBot="1">
      <c r="K1456" s="540"/>
      <c r="M1456" s="265"/>
      <c r="N1456" s="379"/>
      <c r="Q1456" s="379"/>
      <c r="R1456" s="554"/>
      <c r="X1456" s="501"/>
      <c r="Y1456" s="501"/>
      <c r="Z1456" s="501"/>
    </row>
    <row r="1457" spans="2:26" ht="26.25" thickBot="1">
      <c r="B1457" s="102" t="s">
        <v>3221</v>
      </c>
      <c r="C1457" s="245" t="s">
        <v>48</v>
      </c>
      <c r="D1457" s="245"/>
      <c r="E1457" s="246"/>
      <c r="F1457" s="246"/>
      <c r="G1457" s="246"/>
      <c r="H1457" s="246"/>
      <c r="I1457" s="246"/>
      <c r="J1457" s="246"/>
      <c r="K1457" s="302" t="s">
        <v>3222</v>
      </c>
      <c r="L1457" s="135"/>
      <c r="M1457" s="328" t="str">
        <f>+$M$10</f>
        <v>Valore netto al 31/12/2017</v>
      </c>
      <c r="N1457" s="779" t="str">
        <f>N$10</f>
        <v>Valore netto al 31/12/2018</v>
      </c>
      <c r="O1457" s="779" t="s">
        <v>4064</v>
      </c>
      <c r="P1457" s="806"/>
      <c r="Q1457" s="779" t="str">
        <f>Q$10</f>
        <v>Prechiusura al ° trimestre 2018</v>
      </c>
      <c r="R1457" s="514"/>
      <c r="X1457" s="501"/>
      <c r="Y1457" s="501"/>
      <c r="Z1457" s="501"/>
    </row>
    <row r="1458" spans="2:26">
      <c r="B1458" s="127" t="s">
        <v>2937</v>
      </c>
      <c r="C1458" s="127" t="s">
        <v>4194</v>
      </c>
      <c r="D1458" s="127"/>
      <c r="E1458" s="127"/>
      <c r="F1458" s="127"/>
      <c r="G1458" s="127"/>
      <c r="H1458" s="127"/>
      <c r="I1458" s="127"/>
      <c r="J1458" s="127"/>
      <c r="K1458" s="183" t="s">
        <v>2940</v>
      </c>
      <c r="L1458" s="125" t="s">
        <v>3218</v>
      </c>
      <c r="M1458" s="564">
        <f>IF(ISERROR(VLOOKUP($B1458,ESTR_PREC!$A$1:$M$6000,4,FALSE))=TRUE,0,VLOOKUP($B1458,ESTR_PREC!$A$1:$M$6000,4,FALSE))</f>
        <v>0</v>
      </c>
      <c r="N1458" s="225"/>
      <c r="O1458" s="560">
        <f>+N1458-M1458</f>
        <v>0</v>
      </c>
      <c r="Q1458" s="225"/>
      <c r="R1458" s="499"/>
      <c r="X1458" s="501"/>
      <c r="Y1458" s="501"/>
      <c r="Z1458" s="501"/>
    </row>
    <row r="1459" spans="2:26">
      <c r="B1459" s="127" t="s">
        <v>2941</v>
      </c>
      <c r="C1459" s="127" t="s">
        <v>4195</v>
      </c>
      <c r="D1459" s="127"/>
      <c r="E1459" s="127"/>
      <c r="F1459" s="127"/>
      <c r="G1459" s="127"/>
      <c r="H1459" s="127"/>
      <c r="I1459" s="127"/>
      <c r="J1459" s="127"/>
      <c r="K1459" s="183" t="s">
        <v>2943</v>
      </c>
      <c r="L1459" s="125" t="s">
        <v>3218</v>
      </c>
      <c r="M1459" s="564">
        <f>IF(ISERROR(VLOOKUP($B1459,ESTR_PREC!$A$1:$M$6000,4,FALSE))=TRUE,0,VLOOKUP($B1459,ESTR_PREC!$A$1:$M$6000,4,FALSE))</f>
        <v>0</v>
      </c>
      <c r="N1459" s="225"/>
      <c r="O1459" s="560">
        <f>+N1459-M1459</f>
        <v>0</v>
      </c>
      <c r="Q1459" s="225"/>
      <c r="R1459" s="499"/>
      <c r="X1459" s="501"/>
      <c r="Y1459" s="501"/>
      <c r="Z1459" s="501"/>
    </row>
    <row r="1460" spans="2:26">
      <c r="B1460" s="127" t="s">
        <v>2944</v>
      </c>
      <c r="C1460" s="127" t="s">
        <v>4196</v>
      </c>
      <c r="D1460" s="127"/>
      <c r="E1460" s="127"/>
      <c r="F1460" s="127"/>
      <c r="G1460" s="127"/>
      <c r="H1460" s="127"/>
      <c r="I1460" s="127"/>
      <c r="J1460" s="127"/>
      <c r="K1460" s="183" t="s">
        <v>2945</v>
      </c>
      <c r="L1460" s="125" t="s">
        <v>3218</v>
      </c>
      <c r="M1460" s="564">
        <f>IF(ISERROR(VLOOKUP($B1460,ESTR_PREC!$A$1:$M$6000,4,FALSE))=TRUE,0,VLOOKUP($B1460,ESTR_PREC!$A$1:$M$6000,4,FALSE))</f>
        <v>0</v>
      </c>
      <c r="N1460" s="225"/>
      <c r="O1460" s="560">
        <f>+N1460-M1460</f>
        <v>0</v>
      </c>
      <c r="Q1460" s="225"/>
      <c r="R1460" s="499"/>
      <c r="X1460" s="501"/>
      <c r="Y1460" s="501"/>
      <c r="Z1460" s="501"/>
    </row>
    <row r="1461" spans="2:26">
      <c r="B1461" s="127" t="s">
        <v>2946</v>
      </c>
      <c r="C1461" s="127" t="s">
        <v>4197</v>
      </c>
      <c r="D1461" s="127"/>
      <c r="E1461" s="127"/>
      <c r="F1461" s="127"/>
      <c r="G1461" s="127"/>
      <c r="H1461" s="127"/>
      <c r="I1461" s="127"/>
      <c r="J1461" s="127"/>
      <c r="K1461" s="183" t="s">
        <v>2949</v>
      </c>
      <c r="L1461" s="125" t="s">
        <v>3218</v>
      </c>
      <c r="M1461" s="564">
        <f>IF(ISERROR(VLOOKUP($B1461,ESTR_PREC!$A$1:$M$6000,4,FALSE))=TRUE,0,VLOOKUP($B1461,ESTR_PREC!$A$1:$M$6000,4,FALSE))</f>
        <v>0</v>
      </c>
      <c r="N1461" s="225"/>
      <c r="O1461" s="560">
        <f>+N1461-M1461</f>
        <v>0</v>
      </c>
      <c r="Q1461" s="225"/>
      <c r="R1461" s="499"/>
      <c r="X1461" s="501"/>
      <c r="Y1461" s="501"/>
      <c r="Z1461" s="501"/>
    </row>
    <row r="1462" spans="2:26" ht="25.5">
      <c r="B1462" s="127" t="s">
        <v>2950</v>
      </c>
      <c r="C1462" s="127" t="s">
        <v>4198</v>
      </c>
      <c r="D1462" s="127"/>
      <c r="E1462" s="127"/>
      <c r="F1462" s="127"/>
      <c r="G1462" s="127"/>
      <c r="H1462" s="127"/>
      <c r="I1462" s="127"/>
      <c r="J1462" s="127"/>
      <c r="K1462" s="234" t="s">
        <v>2951</v>
      </c>
      <c r="L1462" s="125" t="s">
        <v>3218</v>
      </c>
      <c r="M1462" s="564">
        <f>IF(ISERROR(VLOOKUP($B1462,ESTR_PREC!$A$1:$M$6000,4,FALSE))=TRUE,0,VLOOKUP($B1462,ESTR_PREC!$A$1:$M$6000,4,FALSE))</f>
        <v>0</v>
      </c>
      <c r="N1462" s="225"/>
      <c r="O1462" s="560">
        <f>+N1462-M1462</f>
        <v>0</v>
      </c>
      <c r="Q1462" s="225"/>
      <c r="R1462" s="499"/>
      <c r="X1462" s="501"/>
      <c r="Y1462" s="501"/>
      <c r="Z1462" s="501"/>
    </row>
    <row r="1463" spans="2:26" ht="25.5" hidden="1">
      <c r="B1463" s="127" t="s">
        <v>2952</v>
      </c>
      <c r="C1463" s="127" t="s">
        <v>4199</v>
      </c>
      <c r="D1463" s="127"/>
      <c r="E1463" s="127"/>
      <c r="F1463" s="127"/>
      <c r="G1463" s="127"/>
      <c r="H1463" s="127"/>
      <c r="I1463" s="127"/>
      <c r="J1463" s="127"/>
      <c r="K1463" s="183" t="s">
        <v>2954</v>
      </c>
      <c r="L1463" s="125" t="s">
        <v>3218</v>
      </c>
      <c r="M1463" s="343"/>
      <c r="N1463" s="343"/>
      <c r="O1463" s="827"/>
      <c r="Q1463" s="343"/>
      <c r="R1463" s="499"/>
      <c r="X1463" s="501"/>
      <c r="Y1463" s="501"/>
      <c r="Z1463" s="501"/>
    </row>
    <row r="1464" spans="2:26">
      <c r="B1464" s="127" t="s">
        <v>2955</v>
      </c>
      <c r="C1464" s="127" t="s">
        <v>4200</v>
      </c>
      <c r="D1464" s="127"/>
      <c r="E1464" s="127"/>
      <c r="F1464" s="127"/>
      <c r="G1464" s="127"/>
      <c r="H1464" s="127"/>
      <c r="I1464" s="127"/>
      <c r="J1464" s="127"/>
      <c r="K1464" s="183" t="s">
        <v>2957</v>
      </c>
      <c r="L1464" s="125" t="s">
        <v>3218</v>
      </c>
      <c r="M1464" s="564">
        <f>IF(ISERROR(VLOOKUP($B1464,ESTR_PREC!$A$1:$M$6000,4,FALSE))=TRUE,0,VLOOKUP($B1464,ESTR_PREC!$A$1:$M$6000,4,FALSE))</f>
        <v>0</v>
      </c>
      <c r="N1464" s="225"/>
      <c r="O1464" s="560">
        <f t="shared" ref="O1464:O1469" si="51">+N1464-M1464</f>
        <v>0</v>
      </c>
      <c r="Q1464" s="225"/>
      <c r="R1464" s="499"/>
      <c r="X1464" s="501"/>
      <c r="Y1464" s="501"/>
      <c r="Z1464" s="501"/>
    </row>
    <row r="1465" spans="2:26" ht="25.5">
      <c r="B1465" s="127" t="s">
        <v>2958</v>
      </c>
      <c r="C1465" s="127" t="s">
        <v>4201</v>
      </c>
      <c r="D1465" s="127"/>
      <c r="E1465" s="127"/>
      <c r="F1465" s="127"/>
      <c r="G1465" s="127"/>
      <c r="H1465" s="127"/>
      <c r="I1465" s="127"/>
      <c r="J1465" s="127"/>
      <c r="K1465" s="183" t="s">
        <v>2960</v>
      </c>
      <c r="L1465" s="125" t="s">
        <v>3218</v>
      </c>
      <c r="M1465" s="564">
        <f>IF(ISERROR(VLOOKUP($B1465,ESTR_PREC!$A$1:$M$6000,4,FALSE))=TRUE,0,VLOOKUP($B1465,ESTR_PREC!$A$1:$M$6000,4,FALSE))</f>
        <v>0</v>
      </c>
      <c r="N1465" s="225"/>
      <c r="O1465" s="560">
        <f t="shared" si="51"/>
        <v>0</v>
      </c>
      <c r="Q1465" s="225"/>
      <c r="R1465" s="499"/>
      <c r="X1465" s="501"/>
      <c r="Y1465" s="501"/>
      <c r="Z1465" s="501"/>
    </row>
    <row r="1466" spans="2:26" ht="25.5">
      <c r="B1466" s="127" t="s">
        <v>2961</v>
      </c>
      <c r="C1466" s="127" t="s">
        <v>4202</v>
      </c>
      <c r="D1466" s="127"/>
      <c r="E1466" s="127"/>
      <c r="F1466" s="127"/>
      <c r="G1466" s="127"/>
      <c r="H1466" s="127"/>
      <c r="I1466" s="127"/>
      <c r="J1466" s="127"/>
      <c r="K1466" s="183" t="s">
        <v>2963</v>
      </c>
      <c r="L1466" s="125" t="s">
        <v>3218</v>
      </c>
      <c r="M1466" s="564">
        <f>IF(ISERROR(VLOOKUP($B1466,ESTR_PREC!$A$1:$M$6000,4,FALSE))=TRUE,0,VLOOKUP($B1466,ESTR_PREC!$A$1:$M$6000,4,FALSE))</f>
        <v>0</v>
      </c>
      <c r="N1466" s="225"/>
      <c r="O1466" s="560">
        <f t="shared" si="51"/>
        <v>0</v>
      </c>
      <c r="Q1466" s="225"/>
      <c r="R1466" s="499"/>
      <c r="X1466" s="501"/>
      <c r="Y1466" s="501"/>
      <c r="Z1466" s="501"/>
    </row>
    <row r="1467" spans="2:26" ht="25.5">
      <c r="B1467" s="127" t="s">
        <v>2964</v>
      </c>
      <c r="C1467" s="127" t="s">
        <v>4203</v>
      </c>
      <c r="D1467" s="127"/>
      <c r="E1467" s="127"/>
      <c r="F1467" s="127"/>
      <c r="G1467" s="127"/>
      <c r="H1467" s="127"/>
      <c r="I1467" s="127"/>
      <c r="J1467" s="127"/>
      <c r="K1467" s="183" t="s">
        <v>2966</v>
      </c>
      <c r="L1467" s="125" t="s">
        <v>3218</v>
      </c>
      <c r="M1467" s="564">
        <f>IF(ISERROR(VLOOKUP($B1467,ESTR_PREC!$A$1:$M$6000,4,FALSE))=TRUE,0,VLOOKUP($B1467,ESTR_PREC!$A$1:$M$6000,4,FALSE))</f>
        <v>0</v>
      </c>
      <c r="N1467" s="225"/>
      <c r="O1467" s="560">
        <f t="shared" si="51"/>
        <v>0</v>
      </c>
      <c r="Q1467" s="225"/>
      <c r="R1467" s="499"/>
      <c r="X1467" s="501"/>
      <c r="Y1467" s="501"/>
      <c r="Z1467" s="501"/>
    </row>
    <row r="1468" spans="2:26" ht="25.5">
      <c r="B1468" s="127" t="s">
        <v>2967</v>
      </c>
      <c r="C1468" s="127" t="s">
        <v>4204</v>
      </c>
      <c r="D1468" s="127"/>
      <c r="E1468" s="127"/>
      <c r="F1468" s="127"/>
      <c r="G1468" s="127"/>
      <c r="H1468" s="127"/>
      <c r="I1468" s="127"/>
      <c r="J1468" s="127"/>
      <c r="K1468" s="183" t="s">
        <v>2969</v>
      </c>
      <c r="L1468" s="125" t="s">
        <v>3218</v>
      </c>
      <c r="M1468" s="564">
        <f>IF(ISERROR(VLOOKUP($B1468,ESTR_PREC!$A$1:$M$6000,4,FALSE))=TRUE,0,VLOOKUP($B1468,ESTR_PREC!$A$1:$M$6000,4,FALSE))</f>
        <v>0</v>
      </c>
      <c r="N1468" s="225"/>
      <c r="O1468" s="560">
        <f t="shared" si="51"/>
        <v>0</v>
      </c>
      <c r="Q1468" s="225"/>
      <c r="R1468" s="499"/>
      <c r="X1468" s="501"/>
      <c r="Y1468" s="501"/>
      <c r="Z1468" s="501"/>
    </row>
    <row r="1469" spans="2:26">
      <c r="B1469" s="127" t="s">
        <v>2970</v>
      </c>
      <c r="C1469" s="127" t="s">
        <v>4205</v>
      </c>
      <c r="D1469" s="127"/>
      <c r="E1469" s="127"/>
      <c r="F1469" s="127"/>
      <c r="G1469" s="127"/>
      <c r="H1469" s="127"/>
      <c r="I1469" s="127"/>
      <c r="J1469" s="127"/>
      <c r="K1469" s="183" t="s">
        <v>2972</v>
      </c>
      <c r="L1469" s="125" t="s">
        <v>3218</v>
      </c>
      <c r="M1469" s="564">
        <f>IF(ISERROR(VLOOKUP($B1469,ESTR_PREC!$A$1:$M$6000,4,FALSE))=TRUE,0,VLOOKUP($B1469,ESTR_PREC!$A$1:$M$6000,4,FALSE))</f>
        <v>0</v>
      </c>
      <c r="N1469" s="225"/>
      <c r="O1469" s="560">
        <f t="shared" si="51"/>
        <v>0</v>
      </c>
      <c r="Q1469" s="225"/>
      <c r="R1469" s="499"/>
      <c r="X1469" s="501"/>
      <c r="Y1469" s="501"/>
      <c r="Z1469" s="501"/>
    </row>
    <row r="1470" spans="2:26" hidden="1">
      <c r="B1470" s="127" t="s">
        <v>2973</v>
      </c>
      <c r="C1470" s="127" t="s">
        <v>4206</v>
      </c>
      <c r="D1470" s="127"/>
      <c r="E1470" s="127"/>
      <c r="F1470" s="127"/>
      <c r="G1470" s="127"/>
      <c r="H1470" s="127"/>
      <c r="I1470" s="127"/>
      <c r="J1470" s="127"/>
      <c r="K1470" s="183" t="s">
        <v>2975</v>
      </c>
      <c r="L1470" s="125" t="s">
        <v>3218</v>
      </c>
      <c r="M1470" s="343"/>
      <c r="N1470" s="343"/>
      <c r="O1470" s="827"/>
      <c r="Q1470" s="343"/>
      <c r="R1470" s="499"/>
      <c r="X1470" s="501"/>
      <c r="Y1470" s="501"/>
      <c r="Z1470" s="501"/>
    </row>
    <row r="1471" spans="2:26" ht="15.75" thickBot="1">
      <c r="B1471" s="130" t="s">
        <v>2976</v>
      </c>
      <c r="C1471" s="130" t="s">
        <v>4207</v>
      </c>
      <c r="D1471" s="130"/>
      <c r="E1471" s="130"/>
      <c r="F1471" s="130"/>
      <c r="G1471" s="130"/>
      <c r="H1471" s="130"/>
      <c r="I1471" s="130"/>
      <c r="J1471" s="130"/>
      <c r="K1471" s="213" t="s">
        <v>4208</v>
      </c>
      <c r="L1471" s="132" t="s">
        <v>3218</v>
      </c>
      <c r="M1471" s="564">
        <f>IF(ISERROR(VLOOKUP($B1471,ESTR_PREC!$A$1:$M$6000,4,FALSE))=TRUE,0,VLOOKUP($B1471,ESTR_PREC!$A$1:$M$6000,4,FALSE))</f>
        <v>0</v>
      </c>
      <c r="N1471" s="225"/>
      <c r="O1471" s="560">
        <f>+N1471-M1471</f>
        <v>0</v>
      </c>
      <c r="Q1471" s="225"/>
      <c r="R1471" s="499"/>
      <c r="X1471" s="501"/>
      <c r="Y1471" s="501"/>
      <c r="Z1471" s="501"/>
    </row>
    <row r="1472" spans="2:26" ht="15.75" thickBot="1">
      <c r="M1472" s="265"/>
      <c r="N1472" s="379"/>
      <c r="Q1472" s="379"/>
      <c r="R1472" s="554"/>
      <c r="X1472" s="501"/>
      <c r="Y1472" s="501"/>
      <c r="Z1472" s="501"/>
    </row>
    <row r="1473" spans="2:26" ht="17.25" customHeight="1" thickTop="1" thickBot="1">
      <c r="B1473" s="152" t="s">
        <v>2978</v>
      </c>
      <c r="C1473" s="247" t="s">
        <v>4209</v>
      </c>
      <c r="D1473" s="248"/>
      <c r="E1473" s="103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0</v>
      </c>
      <c r="N1473" s="154">
        <f>SUM(N1476:N1491)</f>
        <v>0</v>
      </c>
      <c r="O1473" s="298">
        <f>+N1473-M1473</f>
        <v>0</v>
      </c>
      <c r="Q1473" s="154">
        <f>SUM(Q1476:Q1491)</f>
        <v>0</v>
      </c>
      <c r="R1473" s="519"/>
      <c r="S1473" s="154">
        <f>SUM(S1476:S1491)</f>
        <v>0</v>
      </c>
      <c r="T1473" s="154">
        <f>SUM(T1476:T1491)</f>
        <v>0</v>
      </c>
      <c r="V1473" s="154">
        <f>SUM(V1476:V1491)</f>
        <v>0</v>
      </c>
      <c r="W1473" s="154">
        <f>SUM(W1476:W1491)</f>
        <v>0</v>
      </c>
      <c r="X1473" s="519"/>
      <c r="Y1473" s="501"/>
      <c r="Z1473" s="519"/>
    </row>
    <row r="1474" spans="2:26" ht="9" customHeight="1" thickTop="1" thickBot="1">
      <c r="K1474" s="540"/>
      <c r="M1474" s="265"/>
      <c r="N1474" s="379"/>
      <c r="Q1474" s="379"/>
      <c r="R1474" s="554"/>
      <c r="X1474" s="501"/>
      <c r="Y1474" s="501"/>
      <c r="Z1474" s="501"/>
    </row>
    <row r="1475" spans="2:26" ht="39" thickBot="1">
      <c r="B1475" s="102" t="s">
        <v>3221</v>
      </c>
      <c r="C1475" s="245" t="s">
        <v>48</v>
      </c>
      <c r="D1475" s="245"/>
      <c r="E1475" s="246"/>
      <c r="F1475" s="246"/>
      <c r="G1475" s="246"/>
      <c r="H1475" s="246"/>
      <c r="I1475" s="246"/>
      <c r="J1475" s="246"/>
      <c r="K1475" s="302" t="s">
        <v>3222</v>
      </c>
      <c r="L1475" s="135"/>
      <c r="M1475" s="328" t="str">
        <f>+$M$10</f>
        <v>Valore netto al 31/12/2017</v>
      </c>
      <c r="N1475" s="779" t="str">
        <f>N$10</f>
        <v>Valore netto al 31/12/2018</v>
      </c>
      <c r="O1475" s="779" t="s">
        <v>4064</v>
      </c>
      <c r="P1475" s="806"/>
      <c r="Q1475" s="779" t="str">
        <f>Q$10</f>
        <v>Prechiusura al ° trimestre 2018</v>
      </c>
      <c r="R1475" s="514"/>
      <c r="S1475" s="1145" t="str">
        <f>S$330</f>
        <v>Costi da utilizzo contributi 2018</v>
      </c>
      <c r="T1475" s="1143" t="str">
        <f>T$330</f>
        <v>Costi da utilizzo contributi DI CUI SOCIO-SAN</v>
      </c>
      <c r="U1475" s="1144"/>
      <c r="V1475" s="1142" t="str">
        <f>V$330</f>
        <v>Costi da contributi 2018</v>
      </c>
      <c r="W1475" s="1143" t="str">
        <f>W$330</f>
        <v>Costi da contributi DI CUI SOCIO-SAN</v>
      </c>
      <c r="X1475" s="681"/>
      <c r="Y1475" s="501"/>
      <c r="Z1475" s="681"/>
    </row>
    <row r="1476" spans="2:26">
      <c r="B1476" s="127" t="s">
        <v>2980</v>
      </c>
      <c r="C1476" s="127" t="s">
        <v>4211</v>
      </c>
      <c r="D1476" s="127"/>
      <c r="E1476" s="127"/>
      <c r="F1476" s="127"/>
      <c r="G1476" s="127"/>
      <c r="H1476" s="127"/>
      <c r="I1476" s="127"/>
      <c r="J1476" s="127"/>
      <c r="K1476" s="183" t="s">
        <v>2983</v>
      </c>
      <c r="L1476" s="125" t="s">
        <v>3218</v>
      </c>
      <c r="M1476" s="564">
        <f>IF(ISERROR(VLOOKUP($B1476,ESTR_PREC!$A$1:$M$6000,4,FALSE))=TRUE,0,VLOOKUP($B1476,ESTR_PREC!$A$1:$M$6000,4,FALSE))</f>
        <v>0</v>
      </c>
      <c r="N1476" s="225"/>
      <c r="O1476" s="560">
        <f>+N1476-M1476</f>
        <v>0</v>
      </c>
      <c r="Q1476" s="225"/>
      <c r="R1476" s="499"/>
      <c r="S1476" s="225"/>
      <c r="T1476" s="225"/>
      <c r="V1476" s="225"/>
      <c r="W1476" s="225"/>
      <c r="X1476" s="499"/>
      <c r="Y1476" s="501"/>
      <c r="Z1476" s="499"/>
    </row>
    <row r="1477" spans="2:26" hidden="1">
      <c r="B1477" s="127" t="s">
        <v>2984</v>
      </c>
      <c r="C1477" s="127" t="s">
        <v>4212</v>
      </c>
      <c r="D1477" s="127"/>
      <c r="E1477" s="127"/>
      <c r="F1477" s="127"/>
      <c r="G1477" s="127"/>
      <c r="H1477" s="127"/>
      <c r="I1477" s="127"/>
      <c r="J1477" s="127"/>
      <c r="K1477" s="183" t="s">
        <v>2985</v>
      </c>
      <c r="L1477" s="125" t="s">
        <v>3218</v>
      </c>
      <c r="M1477" s="343"/>
      <c r="N1477" s="343"/>
      <c r="O1477" s="827"/>
      <c r="Q1477" s="343"/>
      <c r="R1477" s="499"/>
      <c r="S1477" s="815"/>
      <c r="T1477" s="815"/>
      <c r="V1477" s="815"/>
      <c r="W1477" s="815"/>
      <c r="X1477" s="499"/>
      <c r="Y1477" s="501"/>
      <c r="Z1477" s="499"/>
    </row>
    <row r="1478" spans="2:26">
      <c r="B1478" s="127" t="s">
        <v>2986</v>
      </c>
      <c r="C1478" s="127" t="s">
        <v>4213</v>
      </c>
      <c r="D1478" s="127"/>
      <c r="E1478" s="127"/>
      <c r="F1478" s="127"/>
      <c r="G1478" s="127"/>
      <c r="H1478" s="127"/>
      <c r="I1478" s="127"/>
      <c r="J1478" s="127"/>
      <c r="K1478" s="183" t="s">
        <v>2989</v>
      </c>
      <c r="L1478" s="125" t="s">
        <v>3218</v>
      </c>
      <c r="M1478" s="564">
        <f>IF(ISERROR(VLOOKUP($B1478,ESTR_PREC!$A$1:$M$6000,4,FALSE))=TRUE,0,VLOOKUP($B1478,ESTR_PREC!$A$1:$M$6000,4,FALSE))</f>
        <v>0</v>
      </c>
      <c r="N1478" s="225"/>
      <c r="O1478" s="560">
        <f>+N1478-M1478</f>
        <v>0</v>
      </c>
      <c r="Q1478" s="225"/>
      <c r="R1478" s="499"/>
      <c r="S1478" s="225"/>
      <c r="T1478" s="225"/>
      <c r="V1478" s="225"/>
      <c r="W1478" s="225"/>
      <c r="X1478" s="499"/>
      <c r="Y1478" s="501"/>
      <c r="Z1478" s="499"/>
    </row>
    <row r="1479" spans="2:26">
      <c r="B1479" s="127" t="s">
        <v>2990</v>
      </c>
      <c r="C1479" s="127" t="s">
        <v>4214</v>
      </c>
      <c r="D1479" s="127"/>
      <c r="E1479" s="127"/>
      <c r="F1479" s="127"/>
      <c r="G1479" s="127"/>
      <c r="H1479" s="127"/>
      <c r="I1479" s="127"/>
      <c r="J1479" s="127"/>
      <c r="K1479" s="234" t="s">
        <v>2992</v>
      </c>
      <c r="L1479" s="125" t="s">
        <v>3218</v>
      </c>
      <c r="M1479" s="564">
        <f>IF(ISERROR(VLOOKUP($B1479,ESTR_PREC!$A$1:$M$6000,4,FALSE))=TRUE,0,VLOOKUP($B1479,ESTR_PREC!$A$1:$M$6000,4,FALSE))</f>
        <v>0</v>
      </c>
      <c r="N1479" s="225"/>
      <c r="O1479" s="560">
        <f>+N1479-M1479</f>
        <v>0</v>
      </c>
      <c r="Q1479" s="225"/>
      <c r="R1479" s="499"/>
      <c r="S1479" s="225"/>
      <c r="T1479" s="225"/>
      <c r="V1479" s="225"/>
      <c r="W1479" s="225"/>
      <c r="X1479" s="499"/>
      <c r="Y1479" s="501"/>
      <c r="Z1479" s="499"/>
    </row>
    <row r="1480" spans="2:26" ht="25.5" hidden="1">
      <c r="B1480" s="127" t="s">
        <v>2993</v>
      </c>
      <c r="C1480" s="127" t="s">
        <v>4215</v>
      </c>
      <c r="D1480" s="127"/>
      <c r="E1480" s="127"/>
      <c r="F1480" s="127"/>
      <c r="G1480" s="127"/>
      <c r="H1480" s="127"/>
      <c r="I1480" s="127"/>
      <c r="J1480" s="127"/>
      <c r="K1480" s="234" t="s">
        <v>2995</v>
      </c>
      <c r="L1480" s="125" t="s">
        <v>3218</v>
      </c>
      <c r="M1480" s="815"/>
      <c r="N1480" s="815"/>
      <c r="O1480" s="815"/>
      <c r="Q1480" s="815"/>
      <c r="R1480" s="499"/>
      <c r="S1480" s="815"/>
      <c r="T1480" s="225"/>
      <c r="V1480" s="815"/>
      <c r="W1480" s="225"/>
      <c r="X1480" s="499"/>
      <c r="Y1480" s="501"/>
      <c r="Z1480" s="499"/>
    </row>
    <row r="1481" spans="2:26" ht="25.5">
      <c r="B1481" s="127" t="s">
        <v>2996</v>
      </c>
      <c r="C1481" s="127" t="s">
        <v>4216</v>
      </c>
      <c r="D1481" s="127"/>
      <c r="E1481" s="127"/>
      <c r="F1481" s="127"/>
      <c r="G1481" s="127"/>
      <c r="H1481" s="127"/>
      <c r="I1481" s="127"/>
      <c r="J1481" s="127"/>
      <c r="K1481" s="234" t="s">
        <v>2998</v>
      </c>
      <c r="L1481" s="125" t="s">
        <v>3218</v>
      </c>
      <c r="M1481" s="564">
        <f>IF(ISERROR(VLOOKUP($B1481,ESTR_PREC!$A$1:$M$6000,4,FALSE))=TRUE,0,VLOOKUP($B1481,ESTR_PREC!$A$1:$M$6000,4,FALSE))</f>
        <v>0</v>
      </c>
      <c r="N1481" s="225"/>
      <c r="O1481" s="560">
        <f>+N1481-M1481</f>
        <v>0</v>
      </c>
      <c r="Q1481" s="225"/>
      <c r="R1481" s="499"/>
      <c r="S1481" s="225"/>
      <c r="T1481" s="225"/>
      <c r="V1481" s="225"/>
      <c r="W1481" s="225"/>
      <c r="X1481" s="499"/>
      <c r="Y1481" s="501"/>
      <c r="Z1481" s="499"/>
    </row>
    <row r="1482" spans="2:26" ht="25.5" hidden="1">
      <c r="B1482" s="127" t="s">
        <v>2999</v>
      </c>
      <c r="C1482" s="127" t="s">
        <v>4217</v>
      </c>
      <c r="D1482" s="127"/>
      <c r="E1482" s="127"/>
      <c r="F1482" s="127"/>
      <c r="G1482" s="127"/>
      <c r="H1482" s="127"/>
      <c r="I1482" s="127"/>
      <c r="J1482" s="127"/>
      <c r="K1482" s="183" t="s">
        <v>3001</v>
      </c>
      <c r="L1482" s="125" t="s">
        <v>3218</v>
      </c>
      <c r="M1482" s="343"/>
      <c r="N1482" s="343"/>
      <c r="O1482" s="827"/>
      <c r="Q1482" s="343"/>
      <c r="R1482" s="499"/>
      <c r="S1482" s="815"/>
      <c r="T1482" s="815"/>
      <c r="V1482" s="815"/>
      <c r="W1482" s="815"/>
      <c r="X1482" s="499"/>
      <c r="Y1482" s="501"/>
      <c r="Z1482" s="499"/>
    </row>
    <row r="1483" spans="2:26" ht="25.5">
      <c r="B1483" s="127" t="s">
        <v>3002</v>
      </c>
      <c r="C1483" s="127" t="s">
        <v>4218</v>
      </c>
      <c r="D1483" s="127"/>
      <c r="E1483" s="127"/>
      <c r="F1483" s="127"/>
      <c r="G1483" s="127"/>
      <c r="H1483" s="127"/>
      <c r="I1483" s="127"/>
      <c r="J1483" s="127"/>
      <c r="K1483" s="183" t="s">
        <v>3004</v>
      </c>
      <c r="L1483" s="125" t="s">
        <v>3218</v>
      </c>
      <c r="M1483" s="564">
        <f>IF(ISERROR(VLOOKUP($B1483,ESTR_PREC!$A$1:$M$6000,4,FALSE))=TRUE,0,VLOOKUP($B1483,ESTR_PREC!$A$1:$M$6000,4,FALSE))</f>
        <v>0</v>
      </c>
      <c r="N1483" s="225"/>
      <c r="O1483" s="560">
        <f t="shared" ref="O1483:O1491" si="52">+N1483-M1483</f>
        <v>0</v>
      </c>
      <c r="Q1483" s="225"/>
      <c r="R1483" s="499"/>
      <c r="S1483" s="225"/>
      <c r="T1483" s="225"/>
      <c r="V1483" s="225"/>
      <c r="W1483" s="225"/>
      <c r="X1483" s="499"/>
      <c r="Y1483" s="501"/>
      <c r="Z1483" s="499"/>
    </row>
    <row r="1484" spans="2:26" ht="25.5">
      <c r="B1484" s="127" t="s">
        <v>3005</v>
      </c>
      <c r="C1484" s="127" t="s">
        <v>4219</v>
      </c>
      <c r="D1484" s="127"/>
      <c r="E1484" s="127"/>
      <c r="F1484" s="127"/>
      <c r="G1484" s="127"/>
      <c r="H1484" s="127"/>
      <c r="I1484" s="127"/>
      <c r="J1484" s="127"/>
      <c r="K1484" s="183" t="s">
        <v>3007</v>
      </c>
      <c r="L1484" s="125" t="s">
        <v>3218</v>
      </c>
      <c r="M1484" s="564">
        <f>IF(ISERROR(VLOOKUP($B1484,ESTR_PREC!$A$1:$M$6000,4,FALSE))=TRUE,0,VLOOKUP($B1484,ESTR_PREC!$A$1:$M$6000,4,FALSE))</f>
        <v>0</v>
      </c>
      <c r="N1484" s="225"/>
      <c r="O1484" s="560">
        <f t="shared" si="52"/>
        <v>0</v>
      </c>
      <c r="Q1484" s="225"/>
      <c r="R1484" s="499"/>
      <c r="S1484" s="225"/>
      <c r="T1484" s="225"/>
      <c r="V1484" s="225"/>
      <c r="W1484" s="225"/>
      <c r="X1484" s="499"/>
      <c r="Y1484" s="501"/>
      <c r="Z1484" s="499"/>
    </row>
    <row r="1485" spans="2:26" ht="25.5">
      <c r="B1485" s="127" t="s">
        <v>3008</v>
      </c>
      <c r="C1485" s="127" t="s">
        <v>4220</v>
      </c>
      <c r="D1485" s="127"/>
      <c r="E1485" s="127"/>
      <c r="F1485" s="127"/>
      <c r="G1485" s="127"/>
      <c r="H1485" s="127"/>
      <c r="I1485" s="127"/>
      <c r="J1485" s="127"/>
      <c r="K1485" s="183" t="s">
        <v>3010</v>
      </c>
      <c r="L1485" s="125" t="s">
        <v>3218</v>
      </c>
      <c r="M1485" s="564">
        <f>IF(ISERROR(VLOOKUP($B1485,ESTR_PREC!$A$1:$M$6000,4,FALSE))=TRUE,0,VLOOKUP($B1485,ESTR_PREC!$A$1:$M$6000,4,FALSE))</f>
        <v>0</v>
      </c>
      <c r="N1485" s="225"/>
      <c r="O1485" s="560">
        <f t="shared" si="52"/>
        <v>0</v>
      </c>
      <c r="Q1485" s="225"/>
      <c r="R1485" s="499"/>
      <c r="S1485" s="225"/>
      <c r="T1485" s="225"/>
      <c r="V1485" s="225"/>
      <c r="W1485" s="225"/>
      <c r="X1485" s="499"/>
      <c r="Y1485" s="501"/>
      <c r="Z1485" s="499"/>
    </row>
    <row r="1486" spans="2:26" ht="25.5">
      <c r="B1486" s="127" t="s">
        <v>3011</v>
      </c>
      <c r="C1486" s="127" t="s">
        <v>4221</v>
      </c>
      <c r="D1486" s="127"/>
      <c r="E1486" s="127"/>
      <c r="F1486" s="127"/>
      <c r="G1486" s="127"/>
      <c r="H1486" s="127"/>
      <c r="I1486" s="127"/>
      <c r="J1486" s="127"/>
      <c r="K1486" s="183" t="s">
        <v>3013</v>
      </c>
      <c r="L1486" s="125" t="s">
        <v>3218</v>
      </c>
      <c r="M1486" s="564">
        <f>IF(ISERROR(VLOOKUP($B1486,ESTR_PREC!$A$1:$M$6000,4,FALSE))=TRUE,0,VLOOKUP($B1486,ESTR_PREC!$A$1:$M$6000,4,FALSE))</f>
        <v>0</v>
      </c>
      <c r="N1486" s="225"/>
      <c r="O1486" s="560">
        <f t="shared" si="52"/>
        <v>0</v>
      </c>
      <c r="Q1486" s="225"/>
      <c r="R1486" s="499"/>
      <c r="S1486" s="225"/>
      <c r="T1486" s="225"/>
      <c r="V1486" s="225"/>
      <c r="W1486" s="225"/>
      <c r="X1486" s="499"/>
      <c r="Y1486" s="501"/>
      <c r="Z1486" s="499"/>
    </row>
    <row r="1487" spans="2:26" ht="25.5">
      <c r="B1487" s="127" t="s">
        <v>3014</v>
      </c>
      <c r="C1487" s="127" t="s">
        <v>4222</v>
      </c>
      <c r="D1487" s="127"/>
      <c r="E1487" s="127"/>
      <c r="F1487" s="127"/>
      <c r="G1487" s="127"/>
      <c r="H1487" s="127"/>
      <c r="I1487" s="127"/>
      <c r="J1487" s="127"/>
      <c r="K1487" s="183" t="s">
        <v>3016</v>
      </c>
      <c r="L1487" s="125" t="s">
        <v>3218</v>
      </c>
      <c r="M1487" s="564">
        <f>IF(ISERROR(VLOOKUP($B1487,ESTR_PREC!$A$1:$M$6000,4,FALSE))=TRUE,0,VLOOKUP($B1487,ESTR_PREC!$A$1:$M$6000,4,FALSE))</f>
        <v>0</v>
      </c>
      <c r="N1487" s="225"/>
      <c r="O1487" s="560">
        <f t="shared" si="52"/>
        <v>0</v>
      </c>
      <c r="Q1487" s="225"/>
      <c r="R1487" s="499"/>
      <c r="S1487" s="225"/>
      <c r="T1487" s="225"/>
      <c r="V1487" s="225"/>
      <c r="W1487" s="225"/>
      <c r="X1487" s="499"/>
      <c r="Y1487" s="501"/>
      <c r="Z1487" s="499"/>
    </row>
    <row r="1488" spans="2:26" ht="25.5">
      <c r="B1488" s="127" t="s">
        <v>3017</v>
      </c>
      <c r="C1488" s="127" t="s">
        <v>4223</v>
      </c>
      <c r="D1488" s="127"/>
      <c r="E1488" s="127"/>
      <c r="F1488" s="127"/>
      <c r="G1488" s="127"/>
      <c r="H1488" s="127"/>
      <c r="I1488" s="127"/>
      <c r="J1488" s="127"/>
      <c r="K1488" s="183" t="s">
        <v>3019</v>
      </c>
      <c r="L1488" s="125" t="s">
        <v>3218</v>
      </c>
      <c r="M1488" s="564">
        <f>IF(ISERROR(VLOOKUP($B1488,ESTR_PREC!$A$1:$M$6000,4,FALSE))=TRUE,0,VLOOKUP($B1488,ESTR_PREC!$A$1:$M$6000,4,FALSE))</f>
        <v>0</v>
      </c>
      <c r="N1488" s="225"/>
      <c r="O1488" s="560">
        <f t="shared" si="52"/>
        <v>0</v>
      </c>
      <c r="Q1488" s="225"/>
      <c r="R1488" s="499"/>
      <c r="S1488" s="225"/>
      <c r="T1488" s="225"/>
      <c r="V1488" s="225"/>
      <c r="W1488" s="225"/>
      <c r="X1488" s="499"/>
      <c r="Y1488" s="501"/>
      <c r="Z1488" s="499"/>
    </row>
    <row r="1489" spans="1:26" ht="25.5">
      <c r="B1489" s="127" t="s">
        <v>3020</v>
      </c>
      <c r="C1489" s="127" t="s">
        <v>4224</v>
      </c>
      <c r="D1489" s="127"/>
      <c r="E1489" s="127"/>
      <c r="F1489" s="127"/>
      <c r="G1489" s="127"/>
      <c r="H1489" s="127"/>
      <c r="I1489" s="127"/>
      <c r="J1489" s="127"/>
      <c r="K1489" s="183" t="s">
        <v>3022</v>
      </c>
      <c r="L1489" s="125" t="s">
        <v>3218</v>
      </c>
      <c r="M1489" s="564">
        <f>IF(ISERROR(VLOOKUP($B1489,ESTR_PREC!$A$1:$M$6000,4,FALSE))=TRUE,0,VLOOKUP($B1489,ESTR_PREC!$A$1:$M$6000,4,FALSE))</f>
        <v>0</v>
      </c>
      <c r="N1489" s="225"/>
      <c r="O1489" s="560">
        <f t="shared" si="52"/>
        <v>0</v>
      </c>
      <c r="Q1489" s="225"/>
      <c r="R1489" s="499"/>
      <c r="S1489" s="225"/>
      <c r="T1489" s="225"/>
      <c r="V1489" s="225"/>
      <c r="W1489" s="225"/>
      <c r="X1489" s="499"/>
      <c r="Y1489" s="501"/>
      <c r="Z1489" s="499"/>
    </row>
    <row r="1490" spans="1:26">
      <c r="B1490" s="127" t="s">
        <v>3023</v>
      </c>
      <c r="C1490" s="127" t="s">
        <v>4225</v>
      </c>
      <c r="D1490" s="127"/>
      <c r="E1490" s="127"/>
      <c r="F1490" s="127"/>
      <c r="G1490" s="127"/>
      <c r="H1490" s="127"/>
      <c r="I1490" s="127"/>
      <c r="J1490" s="127"/>
      <c r="K1490" s="183" t="s">
        <v>3025</v>
      </c>
      <c r="L1490" s="125" t="s">
        <v>3218</v>
      </c>
      <c r="M1490" s="564">
        <f>IF(ISERROR(VLOOKUP($B1490,ESTR_PREC!$A$1:$M$6000,4,FALSE))=TRUE,0,VLOOKUP($B1490,ESTR_PREC!$A$1:$M$6000,4,FALSE))</f>
        <v>0</v>
      </c>
      <c r="N1490" s="225"/>
      <c r="O1490" s="560">
        <f t="shared" si="52"/>
        <v>0</v>
      </c>
      <c r="Q1490" s="225"/>
      <c r="R1490" s="499"/>
      <c r="S1490" s="225"/>
      <c r="T1490" s="225"/>
      <c r="V1490" s="225"/>
      <c r="W1490" s="225"/>
      <c r="X1490" s="499"/>
      <c r="Y1490" s="501"/>
      <c r="Z1490" s="499"/>
    </row>
    <row r="1491" spans="1:26" ht="15.75" thickBot="1">
      <c r="B1491" s="130" t="s">
        <v>3026</v>
      </c>
      <c r="C1491" s="130" t="s">
        <v>4226</v>
      </c>
      <c r="D1491" s="130"/>
      <c r="E1491" s="130"/>
      <c r="F1491" s="130"/>
      <c r="G1491" s="130"/>
      <c r="H1491" s="130"/>
      <c r="I1491" s="130"/>
      <c r="J1491" s="130"/>
      <c r="K1491" s="166" t="s">
        <v>4227</v>
      </c>
      <c r="L1491" s="132" t="s">
        <v>3218</v>
      </c>
      <c r="M1491" s="564">
        <f>IF(ISERROR(VLOOKUP($B1491,ESTR_PREC!$A$1:$M$6000,4,FALSE))=TRUE,0,VLOOKUP($B1491,ESTR_PREC!$A$1:$M$6000,4,FALSE))</f>
        <v>0</v>
      </c>
      <c r="N1491" s="225"/>
      <c r="O1491" s="560">
        <f t="shared" si="52"/>
        <v>0</v>
      </c>
      <c r="Q1491" s="225"/>
      <c r="R1491" s="499"/>
      <c r="S1491" s="225"/>
      <c r="T1491" s="225"/>
      <c r="V1491" s="225"/>
      <c r="W1491" s="225"/>
      <c r="X1491" s="499"/>
      <c r="Y1491" s="501"/>
      <c r="Z1491" s="499"/>
    </row>
    <row r="1492" spans="1:26" ht="15.75">
      <c r="K1492" s="527"/>
      <c r="L1492" s="528"/>
      <c r="M1492" s="192"/>
      <c r="N1492" s="192"/>
      <c r="O1492" s="192"/>
      <c r="Q1492" s="192"/>
      <c r="R1492" s="554"/>
      <c r="S1492" s="192"/>
      <c r="T1492" s="192"/>
      <c r="V1492" s="192"/>
      <c r="W1492" s="192"/>
      <c r="X1492" s="192"/>
      <c r="Y1492" s="501"/>
      <c r="Z1492" s="192"/>
    </row>
    <row r="1493" spans="1:26" ht="16.5" thickBot="1">
      <c r="K1493" s="527"/>
      <c r="L1493" s="528"/>
      <c r="M1493" s="192"/>
      <c r="N1493" s="192"/>
      <c r="O1493" s="192"/>
      <c r="Q1493" s="192"/>
      <c r="R1493" s="554"/>
      <c r="S1493" s="192"/>
      <c r="T1493" s="192"/>
      <c r="V1493" s="192"/>
      <c r="W1493" s="192"/>
      <c r="X1493" s="192"/>
      <c r="Y1493" s="501"/>
      <c r="Z1493" s="192"/>
    </row>
    <row r="1494" spans="1:26" s="291" customFormat="1" ht="39" thickBot="1">
      <c r="A1494" s="265"/>
      <c r="K1494" s="529"/>
      <c r="L1494" s="465"/>
      <c r="M1494" s="328" t="str">
        <f>+$M$10</f>
        <v>Valore netto al 31/12/2017</v>
      </c>
      <c r="N1494" s="779" t="str">
        <f>N$10</f>
        <v>Valore netto al 31/12/2018</v>
      </c>
      <c r="O1494" s="779" t="s">
        <v>4064</v>
      </c>
      <c r="P1494" s="806"/>
      <c r="Q1494" s="779" t="str">
        <f>Q$10</f>
        <v>Prechiusura al ° trimestre 2018</v>
      </c>
      <c r="R1494" s="514"/>
      <c r="S1494" s="1145" t="str">
        <f>S$330</f>
        <v>Costi da utilizzo contributi 2018</v>
      </c>
      <c r="T1494" s="1143" t="str">
        <f>T$330</f>
        <v>Costi da utilizzo contributi DI CUI SOCIO-SAN</v>
      </c>
      <c r="U1494" s="1144"/>
      <c r="V1494" s="1142" t="str">
        <f>V$330</f>
        <v>Costi da contributi 2018</v>
      </c>
      <c r="W1494" s="1143" t="str">
        <f>W$330</f>
        <v>Costi da contributi DI CUI SOCIO-SAN</v>
      </c>
      <c r="X1494" s="681"/>
      <c r="Y1494" s="501"/>
      <c r="Z1494" s="681"/>
    </row>
    <row r="1495" spans="1:26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329" t="s">
        <v>3030</v>
      </c>
      <c r="L1495" s="97" t="s">
        <v>3218</v>
      </c>
      <c r="M1495" s="98">
        <f>SUM(M1498:M1504)</f>
        <v>0</v>
      </c>
      <c r="N1495" s="98">
        <f>SUM(N1498:N1504)</f>
        <v>0</v>
      </c>
      <c r="O1495" s="775">
        <f>+N1495-M1495</f>
        <v>0</v>
      </c>
      <c r="Q1495" s="98">
        <f>SUM(Q1498:Q1504)</f>
        <v>0</v>
      </c>
      <c r="R1495" s="518"/>
      <c r="S1495" s="98">
        <f>SUM(S1498:S1504)</f>
        <v>0</v>
      </c>
      <c r="T1495" s="98">
        <f>SUM(T1498:T1504)</f>
        <v>0</v>
      </c>
      <c r="V1495" s="98">
        <f>SUM(V1498:V1504)</f>
        <v>0</v>
      </c>
      <c r="W1495" s="98">
        <f>SUM(W1498:W1504)</f>
        <v>0</v>
      </c>
      <c r="X1495" s="518"/>
      <c r="Y1495" s="501"/>
      <c r="Z1495" s="518"/>
    </row>
    <row r="1496" spans="1:26" ht="9" customHeight="1" thickTop="1" thickBot="1">
      <c r="N1496" s="379"/>
      <c r="Q1496" s="379"/>
      <c r="R1496" s="554"/>
      <c r="S1496" s="469"/>
      <c r="T1496" s="469"/>
      <c r="V1496" s="469"/>
      <c r="W1496" s="469"/>
      <c r="X1496" s="680"/>
      <c r="Y1496" s="501"/>
      <c r="Z1496" s="680"/>
    </row>
    <row r="1497" spans="1:26" ht="39" thickBot="1">
      <c r="B1497" s="102" t="s">
        <v>3221</v>
      </c>
      <c r="C1497" s="245" t="s">
        <v>48</v>
      </c>
      <c r="D1497" s="245"/>
      <c r="E1497" s="246"/>
      <c r="F1497" s="246"/>
      <c r="G1497" s="246"/>
      <c r="H1497" s="246"/>
      <c r="I1497" s="246"/>
      <c r="J1497" s="246"/>
      <c r="K1497" s="302" t="s">
        <v>3222</v>
      </c>
      <c r="L1497" s="135"/>
      <c r="M1497" s="328" t="str">
        <f>+$M$10</f>
        <v>Valore netto al 31/12/2017</v>
      </c>
      <c r="N1497" s="779" t="str">
        <f>N$10</f>
        <v>Valore netto al 31/12/2018</v>
      </c>
      <c r="O1497" s="779" t="s">
        <v>4064</v>
      </c>
      <c r="P1497" s="806"/>
      <c r="Q1497" s="779" t="str">
        <f>Q$10</f>
        <v>Prechiusura al ° trimestre 2018</v>
      </c>
      <c r="R1497" s="514"/>
      <c r="S1497" s="1145" t="str">
        <f>S$330</f>
        <v>Costi da utilizzo contributi 2018</v>
      </c>
      <c r="T1497" s="1143" t="str">
        <f>T$330</f>
        <v>Costi da utilizzo contributi DI CUI SOCIO-SAN</v>
      </c>
      <c r="U1497" s="1144"/>
      <c r="V1497" s="1142" t="str">
        <f>V$330</f>
        <v>Costi da contributi 2018</v>
      </c>
      <c r="W1497" s="1143" t="str">
        <f>W$330</f>
        <v>Costi da contributi DI CUI SOCIO-SAN</v>
      </c>
      <c r="X1497" s="681"/>
      <c r="Y1497" s="501"/>
      <c r="Z1497" s="681"/>
    </row>
    <row r="1498" spans="1:26">
      <c r="B1498" s="127" t="s">
        <v>3031</v>
      </c>
      <c r="C1498" s="127" t="s">
        <v>4229</v>
      </c>
      <c r="D1498" s="127"/>
      <c r="E1498" s="127"/>
      <c r="F1498" s="127"/>
      <c r="G1498" s="127"/>
      <c r="H1498" s="127"/>
      <c r="I1498" s="127"/>
      <c r="J1498" s="127"/>
      <c r="K1498" s="183" t="s">
        <v>3036</v>
      </c>
      <c r="L1498" s="125" t="s">
        <v>3218</v>
      </c>
      <c r="M1498" s="564">
        <f>IF(ISERROR(VLOOKUP($B1498,ESTR_PREC!$A$1:$M$6000,4,FALSE))=TRUE,0,VLOOKUP($B1498,ESTR_PREC!$A$1:$M$6000,4,FALSE))</f>
        <v>0</v>
      </c>
      <c r="N1498" s="225"/>
      <c r="O1498" s="560">
        <f t="shared" ref="O1498:O1504" si="53">+N1498-M1498</f>
        <v>0</v>
      </c>
      <c r="Q1498" s="225"/>
      <c r="R1498" s="499"/>
      <c r="S1498" s="225"/>
      <c r="T1498" s="225"/>
      <c r="V1498" s="225"/>
      <c r="W1498" s="225"/>
      <c r="X1498" s="499"/>
      <c r="Y1498" s="501"/>
      <c r="Z1498" s="499"/>
    </row>
    <row r="1499" spans="1:26">
      <c r="B1499" s="127" t="s">
        <v>3037</v>
      </c>
      <c r="C1499" s="127" t="s">
        <v>4230</v>
      </c>
      <c r="D1499" s="127"/>
      <c r="E1499" s="127"/>
      <c r="F1499" s="127"/>
      <c r="G1499" s="127"/>
      <c r="H1499" s="127"/>
      <c r="I1499" s="127"/>
      <c r="J1499" s="127"/>
      <c r="K1499" s="183" t="s">
        <v>3040</v>
      </c>
      <c r="L1499" s="125" t="s">
        <v>3218</v>
      </c>
      <c r="M1499" s="564">
        <f>IF(ISERROR(VLOOKUP($B1499,ESTR_PREC!$A$1:$M$6000,4,FALSE))=TRUE,0,VLOOKUP($B1499,ESTR_PREC!$A$1:$M$6000,4,FALSE))</f>
        <v>0</v>
      </c>
      <c r="N1499" s="225"/>
      <c r="O1499" s="560">
        <f t="shared" si="53"/>
        <v>0</v>
      </c>
      <c r="Q1499" s="225"/>
      <c r="R1499" s="499"/>
      <c r="S1499" s="225"/>
      <c r="T1499" s="225"/>
      <c r="V1499" s="225"/>
      <c r="W1499" s="225"/>
      <c r="X1499" s="499"/>
      <c r="Y1499" s="501"/>
      <c r="Z1499" s="499"/>
    </row>
    <row r="1500" spans="1:26">
      <c r="B1500" s="127" t="s">
        <v>3041</v>
      </c>
      <c r="C1500" s="127" t="s">
        <v>4231</v>
      </c>
      <c r="D1500" s="127"/>
      <c r="E1500" s="127"/>
      <c r="F1500" s="127"/>
      <c r="G1500" s="127"/>
      <c r="H1500" s="127"/>
      <c r="I1500" s="127"/>
      <c r="J1500" s="127"/>
      <c r="K1500" s="183" t="s">
        <v>3044</v>
      </c>
      <c r="L1500" s="125" t="s">
        <v>3218</v>
      </c>
      <c r="M1500" s="564">
        <f>IF(ISERROR(VLOOKUP($B1500,ESTR_PREC!$A$1:$M$6000,4,FALSE))=TRUE,0,VLOOKUP($B1500,ESTR_PREC!$A$1:$M$6000,4,FALSE))</f>
        <v>0</v>
      </c>
      <c r="N1500" s="225"/>
      <c r="O1500" s="560">
        <f t="shared" si="53"/>
        <v>0</v>
      </c>
      <c r="Q1500" s="225"/>
      <c r="R1500" s="499"/>
      <c r="S1500" s="225"/>
      <c r="T1500" s="225"/>
      <c r="V1500" s="225"/>
      <c r="W1500" s="225"/>
      <c r="X1500" s="499"/>
      <c r="Y1500" s="501"/>
      <c r="Z1500" s="499"/>
    </row>
    <row r="1501" spans="1:26">
      <c r="B1501" s="127" t="s">
        <v>3045</v>
      </c>
      <c r="C1501" s="127" t="s">
        <v>4232</v>
      </c>
      <c r="D1501" s="127"/>
      <c r="E1501" s="127"/>
      <c r="F1501" s="127"/>
      <c r="G1501" s="127"/>
      <c r="H1501" s="127"/>
      <c r="I1501" s="127"/>
      <c r="J1501" s="127"/>
      <c r="K1501" s="183" t="s">
        <v>3048</v>
      </c>
      <c r="L1501" s="125" t="s">
        <v>3218</v>
      </c>
      <c r="M1501" s="564">
        <f>IF(ISERROR(VLOOKUP($B1501,ESTR_PREC!$A$1:$M$6000,4,FALSE))=TRUE,0,VLOOKUP($B1501,ESTR_PREC!$A$1:$M$6000,4,FALSE))</f>
        <v>0</v>
      </c>
      <c r="N1501" s="225"/>
      <c r="O1501" s="560">
        <f t="shared" si="53"/>
        <v>0</v>
      </c>
      <c r="Q1501" s="225"/>
      <c r="R1501" s="499"/>
      <c r="S1501" s="225"/>
      <c r="T1501" s="225"/>
      <c r="V1501" s="225"/>
      <c r="W1501" s="225"/>
      <c r="X1501" s="499"/>
      <c r="Y1501" s="501"/>
      <c r="Z1501" s="499"/>
    </row>
    <row r="1502" spans="1:26">
      <c r="B1502" s="127" t="s">
        <v>3049</v>
      </c>
      <c r="C1502" s="127" t="s">
        <v>4233</v>
      </c>
      <c r="D1502" s="127"/>
      <c r="E1502" s="127"/>
      <c r="F1502" s="127"/>
      <c r="G1502" s="127"/>
      <c r="H1502" s="127"/>
      <c r="I1502" s="127"/>
      <c r="J1502" s="127"/>
      <c r="K1502" s="183" t="s">
        <v>3052</v>
      </c>
      <c r="L1502" s="125" t="s">
        <v>3218</v>
      </c>
      <c r="M1502" s="564">
        <f>IF(ISERROR(VLOOKUP($B1502,ESTR_PREC!$A$1:$M$6000,4,FALSE))=TRUE,0,VLOOKUP($B1502,ESTR_PREC!$A$1:$M$6000,4,FALSE))</f>
        <v>0</v>
      </c>
      <c r="N1502" s="225"/>
      <c r="O1502" s="560">
        <f t="shared" si="53"/>
        <v>0</v>
      </c>
      <c r="Q1502" s="225"/>
      <c r="R1502" s="499"/>
      <c r="S1502" s="225"/>
      <c r="T1502" s="225"/>
      <c r="V1502" s="225"/>
      <c r="W1502" s="225"/>
      <c r="X1502" s="499"/>
      <c r="Y1502" s="501"/>
      <c r="Z1502" s="499"/>
    </row>
    <row r="1503" spans="1:26">
      <c r="B1503" s="127" t="s">
        <v>3053</v>
      </c>
      <c r="C1503" s="127" t="s">
        <v>4234</v>
      </c>
      <c r="D1503" s="127"/>
      <c r="E1503" s="127"/>
      <c r="F1503" s="127"/>
      <c r="G1503" s="127"/>
      <c r="H1503" s="127"/>
      <c r="I1503" s="127"/>
      <c r="J1503" s="127"/>
      <c r="K1503" s="183" t="s">
        <v>3055</v>
      </c>
      <c r="L1503" s="125" t="s">
        <v>3218</v>
      </c>
      <c r="M1503" s="564">
        <f>IF(ISERROR(VLOOKUP($B1503,ESTR_PREC!$A$1:$M$6000,4,FALSE))=TRUE,0,VLOOKUP($B1503,ESTR_PREC!$A$1:$M$6000,4,FALSE))</f>
        <v>0</v>
      </c>
      <c r="N1503" s="225"/>
      <c r="O1503" s="560">
        <f t="shared" si="53"/>
        <v>0</v>
      </c>
      <c r="Q1503" s="225"/>
      <c r="R1503" s="499"/>
      <c r="S1503" s="225"/>
      <c r="T1503" s="225"/>
      <c r="V1503" s="225"/>
      <c r="W1503" s="225"/>
      <c r="X1503" s="499"/>
      <c r="Y1503" s="501"/>
      <c r="Z1503" s="499"/>
    </row>
    <row r="1504" spans="1:26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30"/>
      <c r="I1504" s="130"/>
      <c r="J1504" s="130"/>
      <c r="K1504" s="213" t="s">
        <v>3059</v>
      </c>
      <c r="L1504" s="132" t="s">
        <v>3218</v>
      </c>
      <c r="M1504" s="564">
        <f>IF(ISERROR(VLOOKUP($B1504,ESTR_PREC!$A$1:$M$6000,4,FALSE))=TRUE,0,VLOOKUP($B1504,ESTR_PREC!$A$1:$M$6000,4,FALSE))</f>
        <v>0</v>
      </c>
      <c r="N1504" s="225"/>
      <c r="O1504" s="560">
        <f t="shared" si="53"/>
        <v>0</v>
      </c>
      <c r="Q1504" s="225"/>
      <c r="R1504" s="499"/>
      <c r="S1504" s="225"/>
      <c r="T1504" s="225"/>
      <c r="V1504" s="225"/>
      <c r="W1504" s="225"/>
      <c r="X1504" s="499"/>
      <c r="Y1504" s="501"/>
      <c r="Z1504" s="499"/>
    </row>
    <row r="1505" spans="2:26">
      <c r="N1505" s="379"/>
      <c r="Q1505" s="379"/>
      <c r="R1505" s="554"/>
      <c r="X1505" s="501"/>
      <c r="Y1505" s="501"/>
      <c r="Z1505" s="501"/>
    </row>
    <row r="1506" spans="2:26">
      <c r="N1506" s="379"/>
      <c r="Q1506" s="379"/>
      <c r="R1506" s="462"/>
      <c r="X1506" s="501"/>
      <c r="Y1506" s="501"/>
      <c r="Z1506" s="501"/>
    </row>
    <row r="1507" spans="2:26">
      <c r="C1507" s="91"/>
      <c r="D1507" s="91"/>
      <c r="E1507" s="91"/>
      <c r="F1507" s="91"/>
      <c r="G1507" s="91"/>
      <c r="H1507" s="91"/>
      <c r="I1507" s="91"/>
      <c r="J1507" s="91"/>
      <c r="K1507" s="330" t="s">
        <v>4236</v>
      </c>
      <c r="L1507" s="211" t="s">
        <v>3218</v>
      </c>
      <c r="M1507" s="215">
        <f>+M18+M35+M76+M119+M235+M249+M263+M268+M308+M316+M1388+M1401+M1437+M1455-M87+M97</f>
        <v>0</v>
      </c>
      <c r="N1507" s="288">
        <f>+N18+N35+N76+N119+N235+N249+N263+N268+N308+N316+N1388+N1401+N1437+N1455-N87+N97</f>
        <v>0</v>
      </c>
      <c r="O1507" s="288">
        <f t="shared" ref="O1507:O1512" si="54">+N1507-M1507</f>
        <v>0</v>
      </c>
      <c r="Q1507" s="288">
        <f>+Q18+Q35+Q76+Q119+Q235+Q249+Q263+Q268+Q308+Q316+Q1388+Q1401+Q1437+Q1455-Q87+Q97</f>
        <v>0</v>
      </c>
      <c r="R1507" s="512"/>
      <c r="X1507" s="501"/>
      <c r="Y1507" s="501"/>
      <c r="Z1507" s="501"/>
    </row>
    <row r="1508" spans="2:26">
      <c r="C1508" s="91"/>
      <c r="D1508" s="91"/>
      <c r="E1508" s="91"/>
      <c r="F1508" s="91"/>
      <c r="G1508" s="91"/>
      <c r="H1508" s="91"/>
      <c r="I1508" s="91"/>
      <c r="J1508" s="91"/>
      <c r="K1508" s="331" t="s">
        <v>4237</v>
      </c>
      <c r="L1508" s="211" t="s">
        <v>3218</v>
      </c>
      <c r="M1508" s="288">
        <f>+M316+M97</f>
        <v>0</v>
      </c>
      <c r="N1508" s="288">
        <f>+N316+N97</f>
        <v>0</v>
      </c>
      <c r="O1508" s="288">
        <f t="shared" si="54"/>
        <v>0</v>
      </c>
      <c r="Q1508" s="288">
        <f>+Q316+Q97</f>
        <v>0</v>
      </c>
      <c r="R1508" s="512"/>
      <c r="X1508" s="501"/>
      <c r="Y1508" s="501"/>
      <c r="Z1508" s="501"/>
    </row>
    <row r="1509" spans="2:26" ht="15.75">
      <c r="C1509" s="91"/>
      <c r="D1509" s="91"/>
      <c r="E1509" s="91"/>
      <c r="F1509" s="91"/>
      <c r="G1509" s="91"/>
      <c r="H1509" s="91"/>
      <c r="I1509" s="91"/>
      <c r="J1509" s="91"/>
      <c r="K1509" s="332" t="s">
        <v>4238</v>
      </c>
      <c r="L1509" s="218" t="s">
        <v>3218</v>
      </c>
      <c r="M1509" s="289">
        <f>+M1507-M1508</f>
        <v>0</v>
      </c>
      <c r="N1509" s="289">
        <f>+N1507-N1508</f>
        <v>0</v>
      </c>
      <c r="O1509" s="289">
        <f t="shared" si="54"/>
        <v>0</v>
      </c>
      <c r="Q1509" s="289">
        <f>+Q1507-Q1508</f>
        <v>0</v>
      </c>
      <c r="R1509" s="511"/>
      <c r="X1509" s="501"/>
      <c r="Y1509" s="501"/>
      <c r="Z1509" s="501"/>
    </row>
    <row r="1510" spans="2:26">
      <c r="C1510" s="91"/>
      <c r="D1510" s="91"/>
      <c r="E1510" s="91"/>
      <c r="F1510" s="91"/>
      <c r="G1510" s="91"/>
      <c r="H1510" s="91"/>
      <c r="I1510" s="91"/>
      <c r="J1510" s="91"/>
      <c r="K1510" s="330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0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0</v>
      </c>
      <c r="O1510" s="288">
        <f t="shared" si="54"/>
        <v>0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0</v>
      </c>
      <c r="R1510" s="512"/>
      <c r="S1510" s="500">
        <f>+S331+S1413+S1444+S1473+S1495</f>
        <v>0</v>
      </c>
      <c r="T1510" s="500">
        <f>+T331+T1413+T1444+T1473+T1495</f>
        <v>0</v>
      </c>
      <c r="U1510" s="379"/>
      <c r="V1510" s="500">
        <f>+V331+V1413+V1444+V1473+V1495</f>
        <v>0</v>
      </c>
      <c r="W1510" s="500">
        <f>+W331+W1413+W1444+W1473+W1495</f>
        <v>0</v>
      </c>
      <c r="X1510" s="512"/>
      <c r="Y1510" s="501"/>
      <c r="Z1510" s="512"/>
    </row>
    <row r="1511" spans="2:26" ht="24" customHeight="1">
      <c r="C1511" s="91"/>
      <c r="D1511" s="91"/>
      <c r="E1511" s="91"/>
      <c r="F1511" s="91"/>
      <c r="G1511" s="91"/>
      <c r="H1511" s="91"/>
      <c r="I1511" s="91"/>
      <c r="J1511" s="91"/>
      <c r="K1511" s="331" t="s">
        <v>4237</v>
      </c>
      <c r="L1511" s="211" t="s">
        <v>3218</v>
      </c>
      <c r="M1511" s="288">
        <f>+M1508</f>
        <v>0</v>
      </c>
      <c r="N1511" s="288">
        <f>+N1508</f>
        <v>0</v>
      </c>
      <c r="O1511" s="288">
        <f t="shared" si="54"/>
        <v>0</v>
      </c>
      <c r="Q1511" s="288">
        <f>+Q1508</f>
        <v>0</v>
      </c>
      <c r="R1511" s="512"/>
      <c r="S1511" s="512"/>
      <c r="T1511" s="512"/>
      <c r="U1511" s="512"/>
      <c r="V1511" s="512"/>
      <c r="W1511" s="512"/>
      <c r="X1511" s="682"/>
      <c r="Y1511" s="501"/>
      <c r="Z1511" s="682"/>
    </row>
    <row r="1512" spans="2:26" ht="18" customHeight="1" thickBot="1">
      <c r="C1512" s="91"/>
      <c r="D1512" s="91"/>
      <c r="E1512" s="91"/>
      <c r="F1512" s="91"/>
      <c r="G1512" s="91"/>
      <c r="H1512" s="91"/>
      <c r="I1512" s="91"/>
      <c r="J1512" s="91"/>
      <c r="K1512" s="332" t="s">
        <v>4240</v>
      </c>
      <c r="L1512" s="218" t="s">
        <v>3218</v>
      </c>
      <c r="M1512" s="219">
        <f>+M1510-M1511</f>
        <v>0</v>
      </c>
      <c r="N1512" s="289">
        <f>+N1510-N1511</f>
        <v>0</v>
      </c>
      <c r="O1512" s="289">
        <f t="shared" si="54"/>
        <v>0</v>
      </c>
      <c r="P1512" s="460"/>
      <c r="Q1512" s="289">
        <f>+Q1510-Q1511</f>
        <v>0</v>
      </c>
      <c r="R1512" s="511"/>
      <c r="S1512" s="511"/>
      <c r="T1512" s="511"/>
      <c r="U1512" s="511"/>
      <c r="V1512" s="511"/>
      <c r="W1512" s="511"/>
      <c r="X1512" s="682"/>
      <c r="Y1512" s="501"/>
      <c r="Z1512" s="682"/>
    </row>
    <row r="1513" spans="2:26" ht="17.25" thickTop="1" thickBot="1">
      <c r="B1513" s="220" t="s">
        <v>3060</v>
      </c>
      <c r="C1513" s="251" t="s">
        <v>4241</v>
      </c>
      <c r="D1513" s="252"/>
      <c r="E1513" s="221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778">
        <f>+O1507-O1510</f>
        <v>0</v>
      </c>
      <c r="Q1513" s="223">
        <f>+Q1509-Q1512</f>
        <v>0</v>
      </c>
      <c r="R1513" s="519"/>
      <c r="S1513" s="519"/>
      <c r="T1513" s="519"/>
      <c r="U1513" s="519"/>
      <c r="V1513" s="519"/>
      <c r="W1513" s="519"/>
      <c r="X1513" s="683"/>
      <c r="Y1513" s="501"/>
      <c r="Z1513" s="683"/>
    </row>
    <row r="1514" spans="2:26" ht="15.75" thickTop="1"/>
  </sheetData>
  <sheetProtection password="A01C" sheet="1" objects="1" scenarios="1"/>
  <mergeCells count="1">
    <mergeCell ref="K5:M5"/>
  </mergeCells>
  <phoneticPr fontId="0" type="noConversion"/>
  <dataValidations disablePrompts="1" count="1">
    <dataValidation type="whole" allowBlank="1" showInputMessage="1" showErrorMessage="1" error="La cella accetta solo valori positivi fino a 9.999.999" sqref="L1401:L1513 L7:L567 L609:L1262 L601:L607 L569:L599 L1381:L1399 L1264:L1278 L1280:L1379">
      <formula1>0</formula1>
      <formula2>9999999</formula2>
    </dataValidation>
  </dataValidations>
  <printOptions horizontalCentered="1"/>
  <pageMargins left="0.35433070866141703" right="0.39370078740157499" top="0.35433070866141703" bottom="0.39370078740157499" header="0" footer="0.15748031496063"/>
  <pageSetup paperSize="9" scale="48" fitToHeight="0" orientation="landscape" r:id="rId1"/>
  <headerFooter alignWithMargins="0">
    <oddFooter>&amp;CPagina &amp;P di &amp;N Ni-Ric</oddFooter>
  </headerFooter>
  <rowBreaks count="10" manualBreakCount="10">
    <brk id="258" min="1" max="18" man="1"/>
    <brk id="329" min="1" max="18" man="1"/>
    <brk id="415" min="1" max="18" man="1"/>
    <brk id="833" min="1" max="18" man="1"/>
    <brk id="976" min="1" max="18" man="1"/>
    <brk id="1050" min="1" max="18" man="1"/>
    <brk id="1123" min="1" max="18" man="1"/>
    <brk id="1198" min="1" max="18" man="1"/>
    <brk id="1326" min="1" max="18" man="1"/>
    <brk id="1432" min="1" max="1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1"/>
  <dimension ref="A1:O412"/>
  <sheetViews>
    <sheetView showGridLines="0" zoomScaleNormal="100" workbookViewId="0">
      <selection activeCell="A2" sqref="A2:A4"/>
    </sheetView>
  </sheetViews>
  <sheetFormatPr defaultRowHeight="15"/>
  <cols>
    <col min="1" max="1" width="19" customWidth="1"/>
    <col min="2" max="2" width="56.85546875" customWidth="1"/>
    <col min="3" max="3" width="13.7109375" customWidth="1"/>
    <col min="4" max="4" width="13.5703125" customWidth="1"/>
    <col min="5" max="5" width="18.140625" customWidth="1"/>
    <col min="6" max="8" width="13.5703125" customWidth="1"/>
    <col min="9" max="15" width="11.85546875" customWidth="1"/>
  </cols>
  <sheetData>
    <row r="1" spans="1:9">
      <c r="A1" s="1285"/>
      <c r="B1" s="1286"/>
      <c r="C1" s="1287"/>
      <c r="D1" s="1287"/>
      <c r="E1" s="1287"/>
      <c r="F1" s="1287"/>
      <c r="G1" s="1287"/>
      <c r="H1" s="1287"/>
      <c r="I1" s="1287"/>
    </row>
    <row r="2" spans="1:9">
      <c r="A2" s="1374" t="s">
        <v>4335</v>
      </c>
      <c r="B2" s="1374" t="s">
        <v>4336</v>
      </c>
      <c r="C2" s="1374" t="s">
        <v>4337</v>
      </c>
      <c r="D2" s="1374" t="s">
        <v>4338</v>
      </c>
      <c r="E2" s="1374" t="s">
        <v>4339</v>
      </c>
      <c r="F2" s="1374" t="s">
        <v>4340</v>
      </c>
      <c r="G2" s="1374" t="s">
        <v>4341</v>
      </c>
      <c r="H2" s="1374" t="s">
        <v>4342</v>
      </c>
      <c r="I2" s="1287"/>
    </row>
    <row r="3" spans="1:9">
      <c r="A3" s="1374"/>
      <c r="B3" s="1374"/>
      <c r="C3" s="1374"/>
      <c r="D3" s="1374"/>
      <c r="E3" s="1374"/>
      <c r="F3" s="1374"/>
      <c r="G3" s="1374"/>
      <c r="H3" s="1374"/>
      <c r="I3" s="1287"/>
    </row>
    <row r="4" spans="1:9">
      <c r="A4" s="1374"/>
      <c r="B4" s="1374"/>
      <c r="C4" s="1374"/>
      <c r="D4" s="1374"/>
      <c r="E4" s="1374"/>
      <c r="F4" s="1374"/>
      <c r="G4" s="1374"/>
      <c r="H4" s="1374"/>
      <c r="I4" s="1287"/>
    </row>
    <row r="5" spans="1:9">
      <c r="A5" s="1289" t="s">
        <v>78</v>
      </c>
      <c r="B5" s="304" t="s">
        <v>4278</v>
      </c>
      <c r="C5" s="1290"/>
      <c r="D5" s="1290"/>
      <c r="E5" s="1290"/>
      <c r="F5" s="1291">
        <f>SUMIF('NI-Ric'!$B:$B,$A5,'NI-Ric'!N:N)</f>
        <v>0</v>
      </c>
      <c r="G5" s="1292"/>
      <c r="H5" s="1293"/>
      <c r="I5" s="1287"/>
    </row>
    <row r="6" spans="1:9">
      <c r="A6" s="1289" t="s">
        <v>84</v>
      </c>
      <c r="B6" s="304" t="s">
        <v>3068</v>
      </c>
      <c r="C6" s="1290"/>
      <c r="D6" s="1290"/>
      <c r="E6" s="1290"/>
      <c r="F6" s="1291">
        <f>SUMIF('NI-Ric'!$B:$B,$A6,'NI-Ric'!N:N)</f>
        <v>0</v>
      </c>
      <c r="G6" s="1292"/>
      <c r="H6" s="1293"/>
      <c r="I6" s="1287"/>
    </row>
    <row r="7" spans="1:9">
      <c r="A7" s="1289" t="s">
        <v>87</v>
      </c>
      <c r="B7" s="304" t="s">
        <v>4343</v>
      </c>
      <c r="C7" s="1290"/>
      <c r="D7" s="1290"/>
      <c r="E7" s="1290"/>
      <c r="F7" s="1291">
        <f>SUMIF('NI-Ric'!$B:$B,$A7,'NI-Ric'!N:N)</f>
        <v>0</v>
      </c>
      <c r="G7" s="1292"/>
      <c r="H7" s="1293"/>
      <c r="I7" s="1287"/>
    </row>
    <row r="8" spans="1:9">
      <c r="A8" s="1289" t="s">
        <v>89</v>
      </c>
      <c r="B8" s="183" t="s">
        <v>92</v>
      </c>
      <c r="C8" s="1290"/>
      <c r="D8" s="1290"/>
      <c r="E8" s="1290"/>
      <c r="F8" s="1291">
        <f>SUMIF('NI-Ric'!$B:$B,$A8,'NI-Ric'!N:N)</f>
        <v>0</v>
      </c>
      <c r="G8" s="1292"/>
      <c r="H8" s="1293"/>
      <c r="I8" s="1287"/>
    </row>
    <row r="9" spans="1:9" ht="15" customHeight="1">
      <c r="A9" s="1289" t="s">
        <v>93</v>
      </c>
      <c r="B9" s="183" t="s">
        <v>94</v>
      </c>
      <c r="C9" s="1290"/>
      <c r="D9" s="1290"/>
      <c r="E9" s="1290"/>
      <c r="F9" s="1291">
        <f>SUMIF('NI-Ric'!$B:$B,$A9,'NI-Ric'!N:N)</f>
        <v>0</v>
      </c>
      <c r="G9" s="1292"/>
      <c r="H9" s="1293"/>
      <c r="I9" s="1287"/>
    </row>
    <row r="10" spans="1:9" ht="38.25">
      <c r="A10" s="1289" t="s">
        <v>97</v>
      </c>
      <c r="B10" s="181" t="s">
        <v>100</v>
      </c>
      <c r="C10" s="1290"/>
      <c r="D10" s="1290"/>
      <c r="E10" s="1290"/>
      <c r="F10" s="1291">
        <f>SUMIF('NI-Ric'!$B:$B,$A10,'NI-Ric'!N:N)</f>
        <v>0</v>
      </c>
      <c r="G10" s="1292"/>
      <c r="H10" s="1293"/>
      <c r="I10" s="1287"/>
    </row>
    <row r="11" spans="1:9" ht="25.5">
      <c r="A11" s="1294" t="s">
        <v>101</v>
      </c>
      <c r="B11" s="181" t="s">
        <v>102</v>
      </c>
      <c r="C11" s="1290"/>
      <c r="D11" s="1290"/>
      <c r="E11" s="1290"/>
      <c r="F11" s="1291">
        <f>SUMIF('NI-Ric'!$B:$B,$A11,'NI-Ric'!N:N)</f>
        <v>0</v>
      </c>
      <c r="G11" s="1292"/>
      <c r="H11" s="1293"/>
      <c r="I11" s="1287"/>
    </row>
    <row r="12" spans="1:9" ht="26.25">
      <c r="A12" s="1289" t="s">
        <v>132</v>
      </c>
      <c r="B12" s="228" t="s">
        <v>135</v>
      </c>
      <c r="C12" s="1290"/>
      <c r="D12" s="1290"/>
      <c r="E12" s="1290"/>
      <c r="F12" s="1291">
        <f>SUMIF('NI-Ric'!$B:$B,$A12,'NI-Ric'!N:N)</f>
        <v>0</v>
      </c>
      <c r="G12" s="1292"/>
      <c r="H12" s="1293"/>
      <c r="I12" s="1287"/>
    </row>
    <row r="13" spans="1:9" ht="26.25">
      <c r="A13" s="1289" t="s">
        <v>136</v>
      </c>
      <c r="B13" s="228" t="s">
        <v>139</v>
      </c>
      <c r="C13" s="1290"/>
      <c r="D13" s="1290"/>
      <c r="E13" s="1290"/>
      <c r="F13" s="1291">
        <f>SUMIF('NI-Ric'!$B:$B,$A13,'NI-Ric'!N:N)</f>
        <v>0</v>
      </c>
      <c r="G13" s="1292"/>
      <c r="H13" s="1293"/>
      <c r="I13" s="1287"/>
    </row>
    <row r="14" spans="1:9">
      <c r="A14" s="1295"/>
      <c r="B14" s="1295"/>
    </row>
    <row r="16" spans="1:9" ht="15" customHeight="1">
      <c r="B16" s="1374" t="s">
        <v>4344</v>
      </c>
      <c r="C16" s="1374" t="s">
        <v>4345</v>
      </c>
      <c r="D16" s="1374"/>
      <c r="E16" s="1374" t="s">
        <v>71</v>
      </c>
    </row>
    <row r="17" spans="1:10">
      <c r="B17" s="1374"/>
      <c r="C17" t="s">
        <v>4346</v>
      </c>
      <c r="D17" t="s">
        <v>4347</v>
      </c>
      <c r="E17" s="1374"/>
    </row>
    <row r="18" spans="1:10">
      <c r="B18" t="s">
        <v>4348</v>
      </c>
      <c r="C18" s="565"/>
      <c r="D18" s="565"/>
      <c r="E18">
        <f>+C18+D18</f>
        <v>0</v>
      </c>
    </row>
    <row r="19" spans="1:10">
      <c r="B19" t="s">
        <v>4349</v>
      </c>
      <c r="C19" s="565"/>
      <c r="D19" s="565"/>
      <c r="E19">
        <f>+C19+D19</f>
        <v>0</v>
      </c>
    </row>
    <row r="20" spans="1:10">
      <c r="B20" t="s">
        <v>4350</v>
      </c>
      <c r="C20" s="565"/>
      <c r="D20" s="565"/>
      <c r="E20">
        <f>+C20+D20</f>
        <v>0</v>
      </c>
    </row>
    <row r="21" spans="1:10">
      <c r="B21" t="s">
        <v>802</v>
      </c>
      <c r="C21" s="565"/>
      <c r="D21" s="565"/>
      <c r="E21">
        <f>+C21+D21</f>
        <v>0</v>
      </c>
    </row>
    <row r="22" spans="1:10">
      <c r="B22" t="s">
        <v>806</v>
      </c>
      <c r="C22" s="565"/>
      <c r="D22" s="565"/>
      <c r="E22">
        <f>+C22+D22</f>
        <v>0</v>
      </c>
    </row>
    <row r="23" spans="1:10" ht="15.75" thickBot="1">
      <c r="B23" t="s">
        <v>71</v>
      </c>
      <c r="C23" s="566">
        <f>SUM(C18:C22)</f>
        <v>0</v>
      </c>
      <c r="D23" s="566">
        <f>SUM(D18:D22)</f>
        <v>0</v>
      </c>
      <c r="E23" s="566">
        <f>SUM(E18:E22)</f>
        <v>0</v>
      </c>
    </row>
    <row r="24" spans="1:10" ht="15.75" thickTop="1"/>
    <row r="26" spans="1:10" ht="24.75" customHeight="1">
      <c r="A26" s="1374" t="s">
        <v>4335</v>
      </c>
      <c r="B26" s="1374" t="s">
        <v>4351</v>
      </c>
      <c r="C26" s="1280" t="str">
        <f>"Valore CE
al 31/12/" &amp;Info!$B$3</f>
        <v>Valore CE
al 31/12/2018</v>
      </c>
      <c r="D26" s="1374" t="s">
        <v>4352</v>
      </c>
      <c r="E26" s="1374"/>
      <c r="F26" s="1374" t="s">
        <v>4353</v>
      </c>
      <c r="I26" s="1287"/>
      <c r="J26" s="1287"/>
    </row>
    <row r="27" spans="1:10">
      <c r="A27" s="1374"/>
      <c r="B27" s="1374"/>
      <c r="C27">
        <f>SUMIF('NI-Ric'!$B:$B,"4.20.10.20.010.050.25.000",'NI-Ric'!N:N)</f>
        <v>0</v>
      </c>
      <c r="D27" s="1281" t="s">
        <v>4354</v>
      </c>
      <c r="E27" s="1281" t="s">
        <v>4355</v>
      </c>
      <c r="F27" s="1374"/>
      <c r="I27" s="1287"/>
      <c r="J27" s="1287"/>
    </row>
    <row r="28" spans="1:10">
      <c r="A28" t="s">
        <v>1691</v>
      </c>
      <c r="B28" t="s">
        <v>1693</v>
      </c>
      <c r="C28" s="565"/>
      <c r="D28" s="565"/>
      <c r="E28">
        <f t="shared" ref="E28:E43" si="0">+C28-D28</f>
        <v>0</v>
      </c>
      <c r="F28" t="str">
        <f t="shared" ref="F28:F52" si="1">IF(C28&gt;0,+D28/C28,"")</f>
        <v/>
      </c>
      <c r="I28" s="1287"/>
      <c r="J28" s="1287"/>
    </row>
    <row r="29" spans="1:10">
      <c r="A29" t="s">
        <v>1697</v>
      </c>
      <c r="B29" t="s">
        <v>1698</v>
      </c>
      <c r="C29" s="565"/>
      <c r="D29" s="565"/>
      <c r="E29">
        <f t="shared" si="0"/>
        <v>0</v>
      </c>
      <c r="F29" t="str">
        <f t="shared" si="1"/>
        <v/>
      </c>
      <c r="I29" s="1287"/>
      <c r="J29" s="1287"/>
    </row>
    <row r="30" spans="1:10">
      <c r="A30" t="s">
        <v>1702</v>
      </c>
      <c r="B30" t="s">
        <v>1703</v>
      </c>
      <c r="C30" s="565"/>
      <c r="D30" s="565"/>
      <c r="E30">
        <f t="shared" si="0"/>
        <v>0</v>
      </c>
      <c r="F30" t="str">
        <f t="shared" si="1"/>
        <v/>
      </c>
      <c r="I30" s="1287"/>
      <c r="J30" s="1287"/>
    </row>
    <row r="31" spans="1:10">
      <c r="A31" t="s">
        <v>1707</v>
      </c>
      <c r="B31" t="s">
        <v>1708</v>
      </c>
      <c r="C31" s="565"/>
      <c r="D31" s="565"/>
      <c r="E31">
        <f t="shared" si="0"/>
        <v>0</v>
      </c>
      <c r="F31" t="str">
        <f t="shared" si="1"/>
        <v/>
      </c>
      <c r="I31" s="1287"/>
      <c r="J31" s="1287"/>
    </row>
    <row r="32" spans="1:10">
      <c r="A32" t="s">
        <v>1712</v>
      </c>
      <c r="B32" t="s">
        <v>4356</v>
      </c>
      <c r="C32" s="565"/>
      <c r="D32" s="565"/>
      <c r="E32">
        <f t="shared" si="0"/>
        <v>0</v>
      </c>
      <c r="F32" t="str">
        <f t="shared" si="1"/>
        <v/>
      </c>
      <c r="I32" s="1287"/>
      <c r="J32" s="1287"/>
    </row>
    <row r="33" spans="1:10">
      <c r="A33" t="s">
        <v>1717</v>
      </c>
      <c r="B33" t="s">
        <v>4357</v>
      </c>
      <c r="C33" s="565"/>
      <c r="D33" s="565"/>
      <c r="E33">
        <f t="shared" si="0"/>
        <v>0</v>
      </c>
      <c r="F33" t="str">
        <f t="shared" si="1"/>
        <v/>
      </c>
      <c r="I33" s="1287"/>
      <c r="J33" s="1287"/>
    </row>
    <row r="34" spans="1:10">
      <c r="A34" t="s">
        <v>1720</v>
      </c>
      <c r="B34" t="s">
        <v>1721</v>
      </c>
      <c r="C34" s="565"/>
      <c r="D34" s="565"/>
      <c r="E34">
        <f t="shared" si="0"/>
        <v>0</v>
      </c>
      <c r="F34" t="str">
        <f t="shared" si="1"/>
        <v/>
      </c>
      <c r="I34" s="1287"/>
      <c r="J34" s="1287"/>
    </row>
    <row r="35" spans="1:10">
      <c r="A35" t="s">
        <v>1725</v>
      </c>
      <c r="B35" t="s">
        <v>1726</v>
      </c>
      <c r="C35" s="565"/>
      <c r="D35" s="565"/>
      <c r="E35">
        <f t="shared" si="0"/>
        <v>0</v>
      </c>
      <c r="F35" t="str">
        <f t="shared" si="1"/>
        <v/>
      </c>
      <c r="I35" s="1287"/>
      <c r="J35" s="1287"/>
    </row>
    <row r="36" spans="1:10">
      <c r="A36" t="s">
        <v>1730</v>
      </c>
      <c r="B36" t="s">
        <v>1731</v>
      </c>
      <c r="C36" s="565"/>
      <c r="D36" s="565"/>
      <c r="E36">
        <f t="shared" si="0"/>
        <v>0</v>
      </c>
      <c r="F36" t="str">
        <f t="shared" si="1"/>
        <v/>
      </c>
      <c r="I36" s="1287"/>
      <c r="J36" s="1287"/>
    </row>
    <row r="37" spans="1:10">
      <c r="A37" t="s">
        <v>1735</v>
      </c>
      <c r="B37" t="s">
        <v>4358</v>
      </c>
      <c r="C37" s="565"/>
      <c r="D37" s="565"/>
      <c r="E37">
        <f t="shared" si="0"/>
        <v>0</v>
      </c>
      <c r="F37" t="str">
        <f t="shared" si="1"/>
        <v/>
      </c>
      <c r="I37" s="1287"/>
      <c r="J37" s="1287"/>
    </row>
    <row r="38" spans="1:10">
      <c r="A38" t="s">
        <v>4359</v>
      </c>
      <c r="B38" t="s">
        <v>4360</v>
      </c>
      <c r="C38" s="565"/>
      <c r="D38" s="565"/>
      <c r="E38">
        <f t="shared" si="0"/>
        <v>0</v>
      </c>
      <c r="F38" t="str">
        <f t="shared" si="1"/>
        <v/>
      </c>
      <c r="I38" s="1287"/>
      <c r="J38" s="1287"/>
    </row>
    <row r="39" spans="1:10" ht="15.75" customHeight="1">
      <c r="A39" t="s">
        <v>1756</v>
      </c>
      <c r="B39" t="s">
        <v>4361</v>
      </c>
      <c r="C39" s="565"/>
      <c r="D39" s="565"/>
      <c r="E39">
        <f t="shared" si="0"/>
        <v>0</v>
      </c>
      <c r="F39" t="str">
        <f t="shared" si="1"/>
        <v/>
      </c>
      <c r="I39" s="1287"/>
      <c r="J39" s="1287"/>
    </row>
    <row r="40" spans="1:10">
      <c r="A40" t="s">
        <v>1759</v>
      </c>
      <c r="B40" t="s">
        <v>4362</v>
      </c>
      <c r="C40" s="565"/>
      <c r="D40" s="565"/>
      <c r="E40">
        <f t="shared" si="0"/>
        <v>0</v>
      </c>
      <c r="F40" t="str">
        <f t="shared" si="1"/>
        <v/>
      </c>
      <c r="I40" s="1287"/>
      <c r="J40" s="1287"/>
    </row>
    <row r="41" spans="1:10">
      <c r="A41" t="s">
        <v>1762</v>
      </c>
      <c r="B41" t="s">
        <v>4363</v>
      </c>
      <c r="C41" s="575">
        <f>+C27-SUM(C28:C40)-C42-C43-C44</f>
        <v>0</v>
      </c>
      <c r="D41" s="565"/>
      <c r="E41">
        <f t="shared" si="0"/>
        <v>0</v>
      </c>
      <c r="F41" t="str">
        <f t="shared" si="1"/>
        <v/>
      </c>
      <c r="I41" s="1287"/>
      <c r="J41" s="1287"/>
    </row>
    <row r="42" spans="1:10">
      <c r="A42" t="s">
        <v>1834</v>
      </c>
      <c r="B42" t="s">
        <v>4364</v>
      </c>
      <c r="C42" s="565"/>
      <c r="D42" s="565"/>
      <c r="E42">
        <f t="shared" si="0"/>
        <v>0</v>
      </c>
      <c r="F42" t="str">
        <f t="shared" si="1"/>
        <v/>
      </c>
      <c r="I42" s="1287"/>
      <c r="J42" s="1287"/>
    </row>
    <row r="43" spans="1:10">
      <c r="A43" t="s">
        <v>1842</v>
      </c>
      <c r="B43" t="s">
        <v>4365</v>
      </c>
      <c r="E43" s="1196">
        <f t="shared" si="0"/>
        <v>0</v>
      </c>
      <c r="F43" t="str">
        <f t="shared" si="1"/>
        <v/>
      </c>
      <c r="I43" s="1287"/>
      <c r="J43" s="1287"/>
    </row>
    <row r="44" spans="1:10">
      <c r="A44" t="s">
        <v>4366</v>
      </c>
      <c r="B44" t="s">
        <v>4367</v>
      </c>
      <c r="C44">
        <f>SUM(C45:C51)</f>
        <v>0</v>
      </c>
      <c r="D44">
        <f>SUM(D45:D51)</f>
        <v>0</v>
      </c>
      <c r="E44">
        <f>SUM(E45:E51)</f>
        <v>0</v>
      </c>
      <c r="F44" t="str">
        <f t="shared" si="1"/>
        <v/>
      </c>
      <c r="I44" s="1287"/>
      <c r="J44" s="1287"/>
    </row>
    <row r="45" spans="1:10">
      <c r="A45" t="s">
        <v>1851</v>
      </c>
      <c r="B45" t="s">
        <v>4368</v>
      </c>
      <c r="C45" s="565"/>
      <c r="D45" s="565"/>
      <c r="E45">
        <f t="shared" ref="E45:E51" si="2">+C45-D45</f>
        <v>0</v>
      </c>
      <c r="F45" t="str">
        <f t="shared" si="1"/>
        <v/>
      </c>
      <c r="I45" s="1287"/>
      <c r="J45" s="1287"/>
    </row>
    <row r="46" spans="1:10">
      <c r="A46" t="s">
        <v>1857</v>
      </c>
      <c r="B46" t="s">
        <v>4369</v>
      </c>
      <c r="C46" s="565"/>
      <c r="D46" s="565"/>
      <c r="E46">
        <f t="shared" si="2"/>
        <v>0</v>
      </c>
      <c r="F46" t="str">
        <f t="shared" si="1"/>
        <v/>
      </c>
      <c r="I46" s="1287"/>
      <c r="J46" s="1287"/>
    </row>
    <row r="47" spans="1:10">
      <c r="A47" t="s">
        <v>1867</v>
      </c>
      <c r="B47" t="s">
        <v>4370</v>
      </c>
      <c r="C47" s="565"/>
      <c r="D47" s="565"/>
      <c r="E47">
        <f t="shared" si="2"/>
        <v>0</v>
      </c>
      <c r="F47" t="str">
        <f t="shared" si="1"/>
        <v/>
      </c>
      <c r="I47" s="1287"/>
      <c r="J47" s="1287"/>
    </row>
    <row r="48" spans="1:10">
      <c r="A48" t="s">
        <v>1862</v>
      </c>
      <c r="B48" t="s">
        <v>4371</v>
      </c>
      <c r="C48" s="565"/>
      <c r="D48" s="565"/>
      <c r="E48">
        <f t="shared" si="2"/>
        <v>0</v>
      </c>
      <c r="F48" t="str">
        <f t="shared" si="1"/>
        <v/>
      </c>
      <c r="I48" s="1287"/>
      <c r="J48" s="1287"/>
    </row>
    <row r="49" spans="1:10">
      <c r="A49" t="s">
        <v>1872</v>
      </c>
      <c r="B49" t="s">
        <v>4372</v>
      </c>
      <c r="C49" s="565"/>
      <c r="D49" s="565"/>
      <c r="E49">
        <f t="shared" si="2"/>
        <v>0</v>
      </c>
      <c r="F49" t="str">
        <f t="shared" si="1"/>
        <v/>
      </c>
      <c r="I49" s="1287"/>
      <c r="J49" s="1287"/>
    </row>
    <row r="50" spans="1:10">
      <c r="A50" t="s">
        <v>1877</v>
      </c>
      <c r="B50" t="s">
        <v>1878</v>
      </c>
      <c r="C50" s="565"/>
      <c r="D50" s="565"/>
      <c r="E50">
        <f t="shared" si="2"/>
        <v>0</v>
      </c>
      <c r="F50" t="str">
        <f t="shared" si="1"/>
        <v/>
      </c>
      <c r="I50" s="1287"/>
      <c r="J50" s="1287"/>
    </row>
    <row r="51" spans="1:10">
      <c r="A51" t="s">
        <v>1880</v>
      </c>
      <c r="B51" t="s">
        <v>4373</v>
      </c>
      <c r="C51" s="565"/>
      <c r="D51" s="565"/>
      <c r="E51">
        <f t="shared" si="2"/>
        <v>0</v>
      </c>
      <c r="F51" t="str">
        <f t="shared" si="1"/>
        <v/>
      </c>
      <c r="I51" s="1287"/>
      <c r="J51" s="1287"/>
    </row>
    <row r="52" spans="1:10" ht="15.75" thickBot="1">
      <c r="B52" t="s">
        <v>71</v>
      </c>
      <c r="C52" s="566">
        <f>+C44+SUM(C28:C43)</f>
        <v>0</v>
      </c>
      <c r="D52" s="566">
        <f>+D44+SUM(D28:D43)</f>
        <v>0</v>
      </c>
      <c r="E52" s="566">
        <f>+E44+SUM(E28:E43)</f>
        <v>0</v>
      </c>
      <c r="F52" t="str">
        <f t="shared" si="1"/>
        <v/>
      </c>
      <c r="I52" s="1287"/>
      <c r="J52" s="1287"/>
    </row>
    <row r="53" spans="1:10" ht="15.75" thickTop="1">
      <c r="A53" s="1285"/>
      <c r="B53" s="1286"/>
      <c r="C53" s="1287"/>
      <c r="D53" s="1287"/>
      <c r="E53" s="1287"/>
      <c r="F53" s="1287"/>
      <c r="G53" s="1287"/>
      <c r="H53" s="1287"/>
      <c r="I53" s="1287"/>
      <c r="J53" s="1287"/>
    </row>
    <row r="54" spans="1:10">
      <c r="A54" s="1285"/>
      <c r="B54" s="1286"/>
      <c r="C54" s="1287"/>
      <c r="D54" s="1287"/>
      <c r="E54" s="1287"/>
      <c r="F54" s="1287"/>
      <c r="G54" s="1287"/>
      <c r="H54" s="1287"/>
      <c r="I54" s="1287"/>
      <c r="J54" s="1287"/>
    </row>
    <row r="55" spans="1:10" ht="15" customHeight="1">
      <c r="A55" s="1285"/>
      <c r="B55" s="1374" t="s">
        <v>4374</v>
      </c>
      <c r="C55" s="1374" t="s">
        <v>4375</v>
      </c>
      <c r="D55" s="1374" t="s">
        <v>4376</v>
      </c>
      <c r="E55" s="1374" t="s">
        <v>4377</v>
      </c>
      <c r="F55" s="1374" t="s">
        <v>4378</v>
      </c>
      <c r="G55" s="1374" t="s">
        <v>4379</v>
      </c>
      <c r="H55" s="1374" t="s">
        <v>4380</v>
      </c>
    </row>
    <row r="56" spans="1:10">
      <c r="A56" s="1285"/>
      <c r="B56" s="1374"/>
      <c r="C56" s="1374"/>
      <c r="D56" s="1374"/>
      <c r="E56" s="1374"/>
      <c r="F56" s="1374"/>
      <c r="G56" s="1374"/>
      <c r="H56" s="1374"/>
    </row>
    <row r="57" spans="1:10">
      <c r="A57" s="1285"/>
      <c r="B57" t="s">
        <v>4381</v>
      </c>
      <c r="E57">
        <f>SUM(E58:E80)</f>
        <v>0</v>
      </c>
      <c r="G57">
        <f>SUM(G58:G80)</f>
        <v>0</v>
      </c>
      <c r="H57">
        <f>SUM(H58:H80)</f>
        <v>0</v>
      </c>
    </row>
    <row r="58" spans="1:10">
      <c r="A58" s="1285"/>
    </row>
    <row r="59" spans="1:10">
      <c r="A59" s="1285"/>
    </row>
    <row r="60" spans="1:10">
      <c r="A60" s="1285"/>
    </row>
    <row r="61" spans="1:10">
      <c r="A61" s="1285"/>
    </row>
    <row r="62" spans="1:10">
      <c r="A62" s="1285"/>
    </row>
    <row r="63" spans="1:10">
      <c r="A63" s="1285"/>
    </row>
    <row r="64" spans="1:10">
      <c r="A64" s="1285"/>
    </row>
    <row r="65" spans="1:1">
      <c r="A65" s="1285"/>
    </row>
    <row r="66" spans="1:1">
      <c r="A66" s="1285"/>
    </row>
    <row r="67" spans="1:1">
      <c r="A67" s="1285"/>
    </row>
    <row r="68" spans="1:1">
      <c r="A68" s="1285"/>
    </row>
    <row r="69" spans="1:1">
      <c r="A69" s="1285"/>
    </row>
    <row r="70" spans="1:1">
      <c r="A70" s="1285"/>
    </row>
    <row r="71" spans="1:1">
      <c r="A71" s="1285"/>
    </row>
    <row r="72" spans="1:1">
      <c r="A72" s="1285"/>
    </row>
    <row r="81" spans="1:8">
      <c r="A81" s="1285"/>
      <c r="B81" t="s">
        <v>4382</v>
      </c>
      <c r="E81">
        <f>SUM(E82:E104)</f>
        <v>0</v>
      </c>
      <c r="G81">
        <f>SUM(G82:G104)</f>
        <v>0</v>
      </c>
      <c r="H81">
        <f>SUM(H82:H104)</f>
        <v>0</v>
      </c>
    </row>
    <row r="82" spans="1:8">
      <c r="A82" s="1285"/>
    </row>
    <row r="83" spans="1:8">
      <c r="A83" s="1285"/>
    </row>
    <row r="84" spans="1:8">
      <c r="A84" s="1285"/>
    </row>
    <row r="105" spans="1:15">
      <c r="B105" t="s">
        <v>4383</v>
      </c>
      <c r="E105">
        <f>+E81+E57</f>
        <v>0</v>
      </c>
      <c r="G105">
        <f>+G81+G57</f>
        <v>0</v>
      </c>
      <c r="H105">
        <f>+H81+H57</f>
        <v>0</v>
      </c>
    </row>
    <row r="109" spans="1:15" s="1287" customFormat="1" ht="33" customHeight="1">
      <c r="A109" s="1285"/>
      <c r="B109" t="s">
        <v>4384</v>
      </c>
      <c r="C109" t="s">
        <v>4385</v>
      </c>
      <c r="D109" t="s">
        <v>4386</v>
      </c>
      <c r="E109" t="s">
        <v>4387</v>
      </c>
      <c r="F109" t="s">
        <v>4388</v>
      </c>
      <c r="G109" t="s">
        <v>4389</v>
      </c>
      <c r="H109" t="s">
        <v>4390</v>
      </c>
      <c r="I109" t="s">
        <v>4391</v>
      </c>
      <c r="J109" t="s">
        <v>4392</v>
      </c>
      <c r="K109" t="s">
        <v>4393</v>
      </c>
      <c r="L109" t="s">
        <v>4394</v>
      </c>
      <c r="M109" t="s">
        <v>4395</v>
      </c>
      <c r="N109" t="s">
        <v>4396</v>
      </c>
      <c r="O109" t="s">
        <v>4397</v>
      </c>
    </row>
    <row r="110" spans="1:15">
      <c r="A110" t="s">
        <v>4398</v>
      </c>
      <c r="B110" t="s">
        <v>4399</v>
      </c>
      <c r="F110" t="str">
        <f>Info!$B$3</f>
        <v>2018</v>
      </c>
      <c r="G110">
        <f t="shared" ref="G110:O110" si="3">SUM(G111:G412)</f>
        <v>0</v>
      </c>
      <c r="H110">
        <f t="shared" si="3"/>
        <v>0</v>
      </c>
      <c r="I110">
        <f t="shared" si="3"/>
        <v>0</v>
      </c>
      <c r="J110">
        <f t="shared" si="3"/>
        <v>0</v>
      </c>
      <c r="K110">
        <f t="shared" si="3"/>
        <v>0</v>
      </c>
      <c r="L110">
        <f t="shared" si="3"/>
        <v>0</v>
      </c>
      <c r="M110">
        <f t="shared" si="3"/>
        <v>0</v>
      </c>
      <c r="N110">
        <f t="shared" si="3"/>
        <v>0</v>
      </c>
      <c r="O110">
        <f t="shared" si="3"/>
        <v>0</v>
      </c>
    </row>
    <row r="111" spans="1:15">
      <c r="A111" t="s">
        <v>4400</v>
      </c>
      <c r="F111" t="str">
        <f>Info!$B$3</f>
        <v>2018</v>
      </c>
    </row>
    <row r="112" spans="1:15">
      <c r="A112" t="s">
        <v>4401</v>
      </c>
      <c r="F112" t="str">
        <f>Info!$B$3</f>
        <v>2018</v>
      </c>
    </row>
    <row r="113" spans="1:6">
      <c r="A113" t="s">
        <v>4402</v>
      </c>
      <c r="F113" t="str">
        <f>Info!$B$3</f>
        <v>2018</v>
      </c>
    </row>
    <row r="114" spans="1:6">
      <c r="A114" t="s">
        <v>4403</v>
      </c>
      <c r="F114" t="str">
        <f>Info!$B$3</f>
        <v>2018</v>
      </c>
    </row>
    <row r="115" spans="1:6">
      <c r="A115" t="s">
        <v>4404</v>
      </c>
      <c r="F115" t="str">
        <f>Info!$B$3</f>
        <v>2018</v>
      </c>
    </row>
    <row r="116" spans="1:6">
      <c r="A116" t="s">
        <v>4405</v>
      </c>
      <c r="F116" t="str">
        <f>Info!$B$3</f>
        <v>2018</v>
      </c>
    </row>
    <row r="117" spans="1:6">
      <c r="A117" t="s">
        <v>4406</v>
      </c>
      <c r="F117" t="str">
        <f>Info!$B$3</f>
        <v>2018</v>
      </c>
    </row>
    <row r="118" spans="1:6">
      <c r="A118" t="s">
        <v>4407</v>
      </c>
      <c r="F118" t="str">
        <f>Info!$B$3</f>
        <v>2018</v>
      </c>
    </row>
    <row r="119" spans="1:6">
      <c r="A119" t="s">
        <v>4408</v>
      </c>
      <c r="F119" t="str">
        <f>Info!$B$3</f>
        <v>2018</v>
      </c>
    </row>
    <row r="120" spans="1:6">
      <c r="A120" t="s">
        <v>4409</v>
      </c>
      <c r="F120" t="str">
        <f>Info!$B$3</f>
        <v>2018</v>
      </c>
    </row>
    <row r="121" spans="1:6">
      <c r="A121" t="s">
        <v>4355</v>
      </c>
      <c r="F121" t="str">
        <f>Info!$B$3</f>
        <v>2018</v>
      </c>
    </row>
    <row r="122" spans="1:6">
      <c r="F122" t="str">
        <f>Info!$B$3</f>
        <v>2018</v>
      </c>
    </row>
    <row r="123" spans="1:6">
      <c r="F123" t="str">
        <f>Info!$B$3</f>
        <v>2018</v>
      </c>
    </row>
    <row r="124" spans="1:6">
      <c r="F124" t="str">
        <f>Info!$B$3</f>
        <v>2018</v>
      </c>
    </row>
    <row r="125" spans="1:6">
      <c r="F125" t="str">
        <f>Info!$B$3</f>
        <v>2018</v>
      </c>
    </row>
    <row r="126" spans="1:6">
      <c r="F126" t="str">
        <f>Info!$B$3</f>
        <v>2018</v>
      </c>
    </row>
    <row r="127" spans="1:6">
      <c r="F127" t="str">
        <f>Info!$B$3</f>
        <v>2018</v>
      </c>
    </row>
    <row r="128" spans="1:6">
      <c r="F128" t="str">
        <f>Info!$B$3</f>
        <v>2018</v>
      </c>
    </row>
    <row r="129" spans="6:6">
      <c r="F129" t="str">
        <f>Info!$B$3</f>
        <v>2018</v>
      </c>
    </row>
    <row r="130" spans="6:6">
      <c r="F130" t="str">
        <f>Info!$B$3</f>
        <v>2018</v>
      </c>
    </row>
    <row r="131" spans="6:6">
      <c r="F131" t="str">
        <f>Info!$B$3</f>
        <v>2018</v>
      </c>
    </row>
    <row r="132" spans="6:6">
      <c r="F132" t="str">
        <f>Info!$B$3</f>
        <v>2018</v>
      </c>
    </row>
    <row r="133" spans="6:6">
      <c r="F133" t="str">
        <f>Info!$B$3</f>
        <v>2018</v>
      </c>
    </row>
    <row r="134" spans="6:6">
      <c r="F134" t="str">
        <f>Info!$B$3</f>
        <v>2018</v>
      </c>
    </row>
    <row r="135" spans="6:6">
      <c r="F135" t="str">
        <f>Info!$B$3</f>
        <v>2018</v>
      </c>
    </row>
    <row r="136" spans="6:6">
      <c r="F136" t="str">
        <f>Info!$B$3</f>
        <v>2018</v>
      </c>
    </row>
    <row r="137" spans="6:6">
      <c r="F137" t="str">
        <f>Info!$B$3</f>
        <v>2018</v>
      </c>
    </row>
    <row r="138" spans="6:6">
      <c r="F138" t="str">
        <f>Info!$B$3</f>
        <v>2018</v>
      </c>
    </row>
    <row r="139" spans="6:6">
      <c r="F139" t="str">
        <f>Info!$B$3</f>
        <v>2018</v>
      </c>
    </row>
    <row r="140" spans="6:6">
      <c r="F140" t="str">
        <f>Info!$B$3</f>
        <v>2018</v>
      </c>
    </row>
    <row r="141" spans="6:6">
      <c r="F141" t="str">
        <f>Info!$B$3</f>
        <v>2018</v>
      </c>
    </row>
    <row r="142" spans="6:6">
      <c r="F142" t="str">
        <f>Info!$B$3</f>
        <v>2018</v>
      </c>
    </row>
    <row r="143" spans="6:6">
      <c r="F143" t="str">
        <f>Info!$B$3</f>
        <v>2018</v>
      </c>
    </row>
    <row r="144" spans="6:6">
      <c r="F144" t="str">
        <f>Info!$B$3</f>
        <v>2018</v>
      </c>
    </row>
    <row r="145" spans="6:6">
      <c r="F145" t="str">
        <f>Info!$B$3</f>
        <v>2018</v>
      </c>
    </row>
    <row r="146" spans="6:6">
      <c r="F146" t="str">
        <f>Info!$B$3</f>
        <v>2018</v>
      </c>
    </row>
    <row r="147" spans="6:6">
      <c r="F147" t="str">
        <f>Info!$B$3</f>
        <v>2018</v>
      </c>
    </row>
    <row r="148" spans="6:6">
      <c r="F148" t="str">
        <f>Info!$B$3</f>
        <v>2018</v>
      </c>
    </row>
    <row r="149" spans="6:6">
      <c r="F149" t="str">
        <f>Info!$B$3</f>
        <v>2018</v>
      </c>
    </row>
    <row r="150" spans="6:6">
      <c r="F150" t="str">
        <f>Info!$B$3</f>
        <v>2018</v>
      </c>
    </row>
    <row r="151" spans="6:6">
      <c r="F151" t="str">
        <f>Info!$B$3</f>
        <v>2018</v>
      </c>
    </row>
    <row r="152" spans="6:6">
      <c r="F152" t="str">
        <f>Info!$B$3</f>
        <v>2018</v>
      </c>
    </row>
    <row r="153" spans="6:6">
      <c r="F153" t="str">
        <f>Info!$B$3</f>
        <v>2018</v>
      </c>
    </row>
    <row r="154" spans="6:6">
      <c r="F154" t="str">
        <f>Info!$B$3</f>
        <v>2018</v>
      </c>
    </row>
    <row r="155" spans="6:6">
      <c r="F155" t="str">
        <f>Info!$B$3</f>
        <v>2018</v>
      </c>
    </row>
    <row r="156" spans="6:6">
      <c r="F156" t="str">
        <f>Info!$B$3</f>
        <v>2018</v>
      </c>
    </row>
    <row r="157" spans="6:6">
      <c r="F157" t="str">
        <f>Info!$B$3</f>
        <v>2018</v>
      </c>
    </row>
    <row r="158" spans="6:6">
      <c r="F158" t="str">
        <f>Info!$B$3</f>
        <v>2018</v>
      </c>
    </row>
    <row r="159" spans="6:6">
      <c r="F159" t="str">
        <f>Info!$B$3</f>
        <v>2018</v>
      </c>
    </row>
    <row r="160" spans="6:6">
      <c r="F160" t="str">
        <f>Info!$B$3</f>
        <v>2018</v>
      </c>
    </row>
    <row r="161" spans="6:6">
      <c r="F161" t="str">
        <f>Info!$B$3</f>
        <v>2018</v>
      </c>
    </row>
    <row r="162" spans="6:6">
      <c r="F162" t="str">
        <f>Info!$B$3</f>
        <v>2018</v>
      </c>
    </row>
    <row r="163" spans="6:6">
      <c r="F163" t="str">
        <f>Info!$B$3</f>
        <v>2018</v>
      </c>
    </row>
    <row r="164" spans="6:6">
      <c r="F164" t="str">
        <f>Info!$B$3</f>
        <v>2018</v>
      </c>
    </row>
    <row r="165" spans="6:6">
      <c r="F165" t="str">
        <f>Info!$B$3</f>
        <v>2018</v>
      </c>
    </row>
    <row r="166" spans="6:6">
      <c r="F166" t="str">
        <f>Info!$B$3</f>
        <v>2018</v>
      </c>
    </row>
    <row r="167" spans="6:6">
      <c r="F167" t="str">
        <f>Info!$B$3</f>
        <v>2018</v>
      </c>
    </row>
    <row r="168" spans="6:6">
      <c r="F168" t="str">
        <f>Info!$B$3</f>
        <v>2018</v>
      </c>
    </row>
    <row r="169" spans="6:6">
      <c r="F169" t="str">
        <f>Info!$B$3</f>
        <v>2018</v>
      </c>
    </row>
    <row r="170" spans="6:6">
      <c r="F170" t="str">
        <f>Info!$B$3</f>
        <v>2018</v>
      </c>
    </row>
    <row r="171" spans="6:6">
      <c r="F171" t="str">
        <f>Info!$B$3</f>
        <v>2018</v>
      </c>
    </row>
    <row r="172" spans="6:6">
      <c r="F172" t="str">
        <f>Info!$B$3</f>
        <v>2018</v>
      </c>
    </row>
    <row r="173" spans="6:6">
      <c r="F173" t="str">
        <f>Info!$B$3</f>
        <v>2018</v>
      </c>
    </row>
    <row r="174" spans="6:6">
      <c r="F174" t="str">
        <f>Info!$B$3</f>
        <v>2018</v>
      </c>
    </row>
    <row r="175" spans="6:6">
      <c r="F175" t="str">
        <f>Info!$B$3</f>
        <v>2018</v>
      </c>
    </row>
    <row r="176" spans="6:6">
      <c r="F176" t="str">
        <f>Info!$B$3</f>
        <v>2018</v>
      </c>
    </row>
    <row r="177" spans="6:6">
      <c r="F177" t="str">
        <f>Info!$B$3</f>
        <v>2018</v>
      </c>
    </row>
    <row r="178" spans="6:6">
      <c r="F178" t="str">
        <f>Info!$B$3</f>
        <v>2018</v>
      </c>
    </row>
    <row r="179" spans="6:6">
      <c r="F179" t="str">
        <f>Info!$B$3</f>
        <v>2018</v>
      </c>
    </row>
    <row r="180" spans="6:6">
      <c r="F180" t="str">
        <f>Info!$B$3</f>
        <v>2018</v>
      </c>
    </row>
    <row r="181" spans="6:6">
      <c r="F181" t="str">
        <f>Info!$B$3</f>
        <v>2018</v>
      </c>
    </row>
    <row r="182" spans="6:6">
      <c r="F182" t="str">
        <f>Info!$B$3</f>
        <v>2018</v>
      </c>
    </row>
    <row r="183" spans="6:6">
      <c r="F183" t="str">
        <f>Info!$B$3</f>
        <v>2018</v>
      </c>
    </row>
    <row r="184" spans="6:6">
      <c r="F184" t="str">
        <f>Info!$B$3</f>
        <v>2018</v>
      </c>
    </row>
    <row r="185" spans="6:6">
      <c r="F185" t="str">
        <f>Info!$B$3</f>
        <v>2018</v>
      </c>
    </row>
    <row r="186" spans="6:6">
      <c r="F186" t="str">
        <f>Info!$B$3</f>
        <v>2018</v>
      </c>
    </row>
    <row r="187" spans="6:6">
      <c r="F187" t="str">
        <f>Info!$B$3</f>
        <v>2018</v>
      </c>
    </row>
    <row r="188" spans="6:6">
      <c r="F188" t="str">
        <f>Info!$B$3</f>
        <v>2018</v>
      </c>
    </row>
    <row r="189" spans="6:6">
      <c r="F189" t="str">
        <f>Info!$B$3</f>
        <v>2018</v>
      </c>
    </row>
    <row r="190" spans="6:6">
      <c r="F190" t="str">
        <f>Info!$B$3</f>
        <v>2018</v>
      </c>
    </row>
    <row r="191" spans="6:6">
      <c r="F191" t="str">
        <f>Info!$B$3</f>
        <v>2018</v>
      </c>
    </row>
    <row r="192" spans="6:6">
      <c r="F192" t="str">
        <f>Info!$B$3</f>
        <v>2018</v>
      </c>
    </row>
    <row r="193" spans="6:6">
      <c r="F193" t="str">
        <f>Info!$B$3</f>
        <v>2018</v>
      </c>
    </row>
    <row r="194" spans="6:6">
      <c r="F194" t="str">
        <f>Info!$B$3</f>
        <v>2018</v>
      </c>
    </row>
    <row r="195" spans="6:6">
      <c r="F195" t="str">
        <f>Info!$B$3</f>
        <v>2018</v>
      </c>
    </row>
    <row r="196" spans="6:6">
      <c r="F196" t="str">
        <f>Info!$B$3</f>
        <v>2018</v>
      </c>
    </row>
    <row r="197" spans="6:6">
      <c r="F197" t="str">
        <f>Info!$B$3</f>
        <v>2018</v>
      </c>
    </row>
    <row r="198" spans="6:6">
      <c r="F198" t="str">
        <f>Info!$B$3</f>
        <v>2018</v>
      </c>
    </row>
    <row r="199" spans="6:6">
      <c r="F199" t="str">
        <f>Info!$B$3</f>
        <v>2018</v>
      </c>
    </row>
    <row r="200" spans="6:6">
      <c r="F200" t="str">
        <f>Info!$B$3</f>
        <v>2018</v>
      </c>
    </row>
    <row r="201" spans="6:6">
      <c r="F201" t="str">
        <f>Info!$B$3</f>
        <v>2018</v>
      </c>
    </row>
    <row r="202" spans="6:6">
      <c r="F202" t="str">
        <f>Info!$B$3</f>
        <v>2018</v>
      </c>
    </row>
    <row r="203" spans="6:6">
      <c r="F203" t="str">
        <f>Info!$B$3</f>
        <v>2018</v>
      </c>
    </row>
    <row r="204" spans="6:6">
      <c r="F204" t="str">
        <f>Info!$B$3</f>
        <v>2018</v>
      </c>
    </row>
    <row r="205" spans="6:6">
      <c r="F205" t="str">
        <f>Info!$B$3</f>
        <v>2018</v>
      </c>
    </row>
    <row r="206" spans="6:6">
      <c r="F206" t="str">
        <f>Info!$B$3</f>
        <v>2018</v>
      </c>
    </row>
    <row r="207" spans="6:6">
      <c r="F207" t="str">
        <f>Info!$B$3</f>
        <v>2018</v>
      </c>
    </row>
    <row r="208" spans="6:6">
      <c r="F208" t="str">
        <f>Info!$B$3</f>
        <v>2018</v>
      </c>
    </row>
    <row r="209" spans="6:6">
      <c r="F209" t="str">
        <f>Info!$B$3</f>
        <v>2018</v>
      </c>
    </row>
    <row r="210" spans="6:6">
      <c r="F210" t="str">
        <f>Info!$B$3</f>
        <v>2018</v>
      </c>
    </row>
    <row r="211" spans="6:6">
      <c r="F211" t="str">
        <f>Info!$B$3</f>
        <v>2018</v>
      </c>
    </row>
    <row r="212" spans="6:6">
      <c r="F212" t="str">
        <f>Info!$B$3</f>
        <v>2018</v>
      </c>
    </row>
    <row r="213" spans="6:6">
      <c r="F213" t="str">
        <f>Info!$B$3</f>
        <v>2018</v>
      </c>
    </row>
    <row r="214" spans="6:6">
      <c r="F214" t="str">
        <f>Info!$B$3</f>
        <v>2018</v>
      </c>
    </row>
    <row r="215" spans="6:6">
      <c r="F215" t="str">
        <f>Info!$B$3</f>
        <v>2018</v>
      </c>
    </row>
    <row r="216" spans="6:6">
      <c r="F216" t="str">
        <f>Info!$B$3</f>
        <v>2018</v>
      </c>
    </row>
    <row r="217" spans="6:6">
      <c r="F217" t="str">
        <f>Info!$B$3</f>
        <v>2018</v>
      </c>
    </row>
    <row r="218" spans="6:6">
      <c r="F218" t="str">
        <f>Info!$B$3</f>
        <v>2018</v>
      </c>
    </row>
    <row r="219" spans="6:6">
      <c r="F219" t="str">
        <f>Info!$B$3</f>
        <v>2018</v>
      </c>
    </row>
    <row r="220" spans="6:6">
      <c r="F220" t="str">
        <f>Info!$B$3</f>
        <v>2018</v>
      </c>
    </row>
    <row r="221" spans="6:6">
      <c r="F221" t="str">
        <f>Info!$B$3</f>
        <v>2018</v>
      </c>
    </row>
    <row r="222" spans="6:6">
      <c r="F222" t="str">
        <f>Info!$B$3</f>
        <v>2018</v>
      </c>
    </row>
    <row r="223" spans="6:6">
      <c r="F223" t="str">
        <f>Info!$B$3</f>
        <v>2018</v>
      </c>
    </row>
    <row r="224" spans="6:6">
      <c r="F224" t="str">
        <f>Info!$B$3</f>
        <v>2018</v>
      </c>
    </row>
    <row r="225" spans="6:6">
      <c r="F225" t="str">
        <f>Info!$B$3</f>
        <v>2018</v>
      </c>
    </row>
    <row r="226" spans="6:6">
      <c r="F226" t="str">
        <f>Info!$B$3</f>
        <v>2018</v>
      </c>
    </row>
    <row r="227" spans="6:6">
      <c r="F227" t="str">
        <f>Info!$B$3</f>
        <v>2018</v>
      </c>
    </row>
    <row r="228" spans="6:6">
      <c r="F228" t="str">
        <f>Info!$B$3</f>
        <v>2018</v>
      </c>
    </row>
    <row r="229" spans="6:6">
      <c r="F229" t="str">
        <f>Info!$B$3</f>
        <v>2018</v>
      </c>
    </row>
    <row r="230" spans="6:6">
      <c r="F230" t="str">
        <f>Info!$B$3</f>
        <v>2018</v>
      </c>
    </row>
    <row r="231" spans="6:6">
      <c r="F231" t="str">
        <f>Info!$B$3</f>
        <v>2018</v>
      </c>
    </row>
    <row r="232" spans="6:6">
      <c r="F232" t="str">
        <f>Info!$B$3</f>
        <v>2018</v>
      </c>
    </row>
    <row r="233" spans="6:6">
      <c r="F233" t="str">
        <f>Info!$B$3</f>
        <v>2018</v>
      </c>
    </row>
    <row r="234" spans="6:6">
      <c r="F234" t="str">
        <f>Info!$B$3</f>
        <v>2018</v>
      </c>
    </row>
    <row r="235" spans="6:6">
      <c r="F235" t="str">
        <f>Info!$B$3</f>
        <v>2018</v>
      </c>
    </row>
    <row r="236" spans="6:6">
      <c r="F236" t="str">
        <f>Info!$B$3</f>
        <v>2018</v>
      </c>
    </row>
    <row r="237" spans="6:6">
      <c r="F237" t="str">
        <f>Info!$B$3</f>
        <v>2018</v>
      </c>
    </row>
    <row r="238" spans="6:6">
      <c r="F238" t="str">
        <f>Info!$B$3</f>
        <v>2018</v>
      </c>
    </row>
    <row r="239" spans="6:6">
      <c r="F239" t="str">
        <f>Info!$B$3</f>
        <v>2018</v>
      </c>
    </row>
    <row r="240" spans="6:6">
      <c r="F240" t="str">
        <f>Info!$B$3</f>
        <v>2018</v>
      </c>
    </row>
    <row r="241" spans="6:6">
      <c r="F241" t="str">
        <f>Info!$B$3</f>
        <v>2018</v>
      </c>
    </row>
    <row r="242" spans="6:6">
      <c r="F242" t="str">
        <f>Info!$B$3</f>
        <v>2018</v>
      </c>
    </row>
    <row r="243" spans="6:6">
      <c r="F243" t="str">
        <f>Info!$B$3</f>
        <v>2018</v>
      </c>
    </row>
    <row r="244" spans="6:6">
      <c r="F244" t="str">
        <f>Info!$B$3</f>
        <v>2018</v>
      </c>
    </row>
    <row r="245" spans="6:6">
      <c r="F245" t="str">
        <f>Info!$B$3</f>
        <v>2018</v>
      </c>
    </row>
    <row r="246" spans="6:6">
      <c r="F246" t="str">
        <f>Info!$B$3</f>
        <v>2018</v>
      </c>
    </row>
    <row r="247" spans="6:6">
      <c r="F247" t="str">
        <f>Info!$B$3</f>
        <v>2018</v>
      </c>
    </row>
    <row r="248" spans="6:6">
      <c r="F248" t="str">
        <f>Info!$B$3</f>
        <v>2018</v>
      </c>
    </row>
    <row r="249" spans="6:6">
      <c r="F249" t="str">
        <f>Info!$B$3</f>
        <v>2018</v>
      </c>
    </row>
    <row r="250" spans="6:6">
      <c r="F250" t="str">
        <f>Info!$B$3</f>
        <v>2018</v>
      </c>
    </row>
    <row r="251" spans="6:6">
      <c r="F251" t="str">
        <f>Info!$B$3</f>
        <v>2018</v>
      </c>
    </row>
    <row r="252" spans="6:6">
      <c r="F252" t="str">
        <f>Info!$B$3</f>
        <v>2018</v>
      </c>
    </row>
    <row r="253" spans="6:6">
      <c r="F253" t="str">
        <f>Info!$B$3</f>
        <v>2018</v>
      </c>
    </row>
    <row r="254" spans="6:6">
      <c r="F254" t="str">
        <f>Info!$B$3</f>
        <v>2018</v>
      </c>
    </row>
    <row r="255" spans="6:6">
      <c r="F255" t="str">
        <f>Info!$B$3</f>
        <v>2018</v>
      </c>
    </row>
    <row r="256" spans="6:6">
      <c r="F256" t="str">
        <f>Info!$B$3</f>
        <v>2018</v>
      </c>
    </row>
    <row r="257" spans="6:6">
      <c r="F257" t="str">
        <f>Info!$B$3</f>
        <v>2018</v>
      </c>
    </row>
    <row r="258" spans="6:6">
      <c r="F258" t="str">
        <f>Info!$B$3</f>
        <v>2018</v>
      </c>
    </row>
    <row r="259" spans="6:6">
      <c r="F259" t="str">
        <f>Info!$B$3</f>
        <v>2018</v>
      </c>
    </row>
    <row r="260" spans="6:6">
      <c r="F260" t="str">
        <f>Info!$B$3</f>
        <v>2018</v>
      </c>
    </row>
    <row r="261" spans="6:6">
      <c r="F261" t="str">
        <f>Info!$B$3</f>
        <v>2018</v>
      </c>
    </row>
    <row r="262" spans="6:6">
      <c r="F262" t="str">
        <f>Info!$B$3</f>
        <v>2018</v>
      </c>
    </row>
    <row r="263" spans="6:6">
      <c r="F263" t="str">
        <f>Info!$B$3</f>
        <v>2018</v>
      </c>
    </row>
    <row r="264" spans="6:6">
      <c r="F264" t="str">
        <f>Info!$B$3</f>
        <v>2018</v>
      </c>
    </row>
    <row r="265" spans="6:6">
      <c r="F265" t="str">
        <f>Info!$B$3</f>
        <v>2018</v>
      </c>
    </row>
    <row r="266" spans="6:6">
      <c r="F266" t="str">
        <f>Info!$B$3</f>
        <v>2018</v>
      </c>
    </row>
    <row r="267" spans="6:6">
      <c r="F267" t="str">
        <f>Info!$B$3</f>
        <v>2018</v>
      </c>
    </row>
    <row r="268" spans="6:6">
      <c r="F268" t="str">
        <f>Info!$B$3</f>
        <v>2018</v>
      </c>
    </row>
    <row r="269" spans="6:6">
      <c r="F269" t="str">
        <f>Info!$B$3</f>
        <v>2018</v>
      </c>
    </row>
    <row r="270" spans="6:6">
      <c r="F270" t="str">
        <f>Info!$B$3</f>
        <v>2018</v>
      </c>
    </row>
    <row r="271" spans="6:6">
      <c r="F271" t="str">
        <f>Info!$B$3</f>
        <v>2018</v>
      </c>
    </row>
    <row r="272" spans="6:6">
      <c r="F272" t="str">
        <f>Info!$B$3</f>
        <v>2018</v>
      </c>
    </row>
    <row r="273" spans="6:6">
      <c r="F273" t="str">
        <f>Info!$B$3</f>
        <v>2018</v>
      </c>
    </row>
    <row r="274" spans="6:6">
      <c r="F274" t="str">
        <f>Info!$B$3</f>
        <v>2018</v>
      </c>
    </row>
    <row r="275" spans="6:6">
      <c r="F275" t="str">
        <f>Info!$B$3</f>
        <v>2018</v>
      </c>
    </row>
    <row r="276" spans="6:6">
      <c r="F276" t="str">
        <f>Info!$B$3</f>
        <v>2018</v>
      </c>
    </row>
    <row r="277" spans="6:6">
      <c r="F277" t="str">
        <f>Info!$B$3</f>
        <v>2018</v>
      </c>
    </row>
    <row r="278" spans="6:6">
      <c r="F278" t="str">
        <f>Info!$B$3</f>
        <v>2018</v>
      </c>
    </row>
    <row r="279" spans="6:6">
      <c r="F279" t="str">
        <f>Info!$B$3</f>
        <v>2018</v>
      </c>
    </row>
    <row r="280" spans="6:6">
      <c r="F280" t="str">
        <f>Info!$B$3</f>
        <v>2018</v>
      </c>
    </row>
    <row r="281" spans="6:6">
      <c r="F281" t="str">
        <f>Info!$B$3</f>
        <v>2018</v>
      </c>
    </row>
    <row r="282" spans="6:6">
      <c r="F282" t="str">
        <f>Info!$B$3</f>
        <v>2018</v>
      </c>
    </row>
    <row r="283" spans="6:6">
      <c r="F283" t="str">
        <f>Info!$B$3</f>
        <v>2018</v>
      </c>
    </row>
    <row r="284" spans="6:6">
      <c r="F284" t="str">
        <f>Info!$B$3</f>
        <v>2018</v>
      </c>
    </row>
    <row r="285" spans="6:6">
      <c r="F285" t="str">
        <f>Info!$B$3</f>
        <v>2018</v>
      </c>
    </row>
    <row r="286" spans="6:6">
      <c r="F286" t="str">
        <f>Info!$B$3</f>
        <v>2018</v>
      </c>
    </row>
    <row r="287" spans="6:6">
      <c r="F287" t="str">
        <f>Info!$B$3</f>
        <v>2018</v>
      </c>
    </row>
    <row r="288" spans="6:6">
      <c r="F288" t="str">
        <f>Info!$B$3</f>
        <v>2018</v>
      </c>
    </row>
    <row r="289" spans="6:6">
      <c r="F289" t="str">
        <f>Info!$B$3</f>
        <v>2018</v>
      </c>
    </row>
    <row r="290" spans="6:6">
      <c r="F290" t="str">
        <f>Info!$B$3</f>
        <v>2018</v>
      </c>
    </row>
    <row r="291" spans="6:6">
      <c r="F291" t="str">
        <f>Info!$B$3</f>
        <v>2018</v>
      </c>
    </row>
    <row r="292" spans="6:6">
      <c r="F292" t="str">
        <f>Info!$B$3</f>
        <v>2018</v>
      </c>
    </row>
    <row r="293" spans="6:6">
      <c r="F293" t="str">
        <f>Info!$B$3</f>
        <v>2018</v>
      </c>
    </row>
    <row r="294" spans="6:6">
      <c r="F294" t="str">
        <f>Info!$B$3</f>
        <v>2018</v>
      </c>
    </row>
    <row r="295" spans="6:6">
      <c r="F295" t="str">
        <f>Info!$B$3</f>
        <v>2018</v>
      </c>
    </row>
    <row r="296" spans="6:6">
      <c r="F296" t="str">
        <f>Info!$B$3</f>
        <v>2018</v>
      </c>
    </row>
    <row r="297" spans="6:6">
      <c r="F297" t="str">
        <f>Info!$B$3</f>
        <v>2018</v>
      </c>
    </row>
    <row r="298" spans="6:6">
      <c r="F298" t="str">
        <f>Info!$B$3</f>
        <v>2018</v>
      </c>
    </row>
    <row r="299" spans="6:6">
      <c r="F299" t="str">
        <f>Info!$B$3</f>
        <v>2018</v>
      </c>
    </row>
    <row r="300" spans="6:6">
      <c r="F300" t="str">
        <f>Info!$B$3</f>
        <v>2018</v>
      </c>
    </row>
    <row r="301" spans="6:6">
      <c r="F301" t="str">
        <f>Info!$B$3</f>
        <v>2018</v>
      </c>
    </row>
    <row r="302" spans="6:6">
      <c r="F302" t="str">
        <f>Info!$B$3</f>
        <v>2018</v>
      </c>
    </row>
    <row r="303" spans="6:6">
      <c r="F303" t="str">
        <f>Info!$B$3</f>
        <v>2018</v>
      </c>
    </row>
    <row r="304" spans="6:6">
      <c r="F304" t="str">
        <f>Info!$B$3</f>
        <v>2018</v>
      </c>
    </row>
    <row r="305" spans="6:6">
      <c r="F305" t="str">
        <f>Info!$B$3</f>
        <v>2018</v>
      </c>
    </row>
    <row r="306" spans="6:6">
      <c r="F306" t="str">
        <f>Info!$B$3</f>
        <v>2018</v>
      </c>
    </row>
    <row r="307" spans="6:6">
      <c r="F307" t="str">
        <f>Info!$B$3</f>
        <v>2018</v>
      </c>
    </row>
    <row r="308" spans="6:6">
      <c r="F308" t="str">
        <f>Info!$B$3</f>
        <v>2018</v>
      </c>
    </row>
    <row r="309" spans="6:6">
      <c r="F309" t="str">
        <f>Info!$B$3</f>
        <v>2018</v>
      </c>
    </row>
    <row r="310" spans="6:6">
      <c r="F310" t="str">
        <f>Info!$B$3</f>
        <v>2018</v>
      </c>
    </row>
    <row r="311" spans="6:6">
      <c r="F311" t="str">
        <f>Info!$B$3</f>
        <v>2018</v>
      </c>
    </row>
    <row r="312" spans="6:6">
      <c r="F312" t="str">
        <f>Info!$B$3</f>
        <v>2018</v>
      </c>
    </row>
    <row r="313" spans="6:6">
      <c r="F313" t="str">
        <f>Info!$B$3</f>
        <v>2018</v>
      </c>
    </row>
    <row r="314" spans="6:6">
      <c r="F314" t="str">
        <f>Info!$B$3</f>
        <v>2018</v>
      </c>
    </row>
    <row r="315" spans="6:6">
      <c r="F315" t="str">
        <f>Info!$B$3</f>
        <v>2018</v>
      </c>
    </row>
    <row r="316" spans="6:6">
      <c r="F316" t="str">
        <f>Info!$B$3</f>
        <v>2018</v>
      </c>
    </row>
    <row r="317" spans="6:6">
      <c r="F317" t="str">
        <f>Info!$B$3</f>
        <v>2018</v>
      </c>
    </row>
    <row r="318" spans="6:6">
      <c r="F318" t="str">
        <f>Info!$B$3</f>
        <v>2018</v>
      </c>
    </row>
    <row r="319" spans="6:6">
      <c r="F319" t="str">
        <f>Info!$B$3</f>
        <v>2018</v>
      </c>
    </row>
    <row r="320" spans="6:6">
      <c r="F320" t="str">
        <f>Info!$B$3</f>
        <v>2018</v>
      </c>
    </row>
    <row r="321" spans="6:6">
      <c r="F321" t="str">
        <f>Info!$B$3</f>
        <v>2018</v>
      </c>
    </row>
    <row r="322" spans="6:6">
      <c r="F322" t="str">
        <f>Info!$B$3</f>
        <v>2018</v>
      </c>
    </row>
    <row r="323" spans="6:6">
      <c r="F323" t="str">
        <f>Info!$B$3</f>
        <v>2018</v>
      </c>
    </row>
    <row r="324" spans="6:6">
      <c r="F324" t="str">
        <f>Info!$B$3</f>
        <v>2018</v>
      </c>
    </row>
    <row r="325" spans="6:6">
      <c r="F325" t="str">
        <f>Info!$B$3</f>
        <v>2018</v>
      </c>
    </row>
    <row r="326" spans="6:6">
      <c r="F326" t="str">
        <f>Info!$B$3</f>
        <v>2018</v>
      </c>
    </row>
    <row r="327" spans="6:6">
      <c r="F327" t="str">
        <f>Info!$B$3</f>
        <v>2018</v>
      </c>
    </row>
    <row r="328" spans="6:6">
      <c r="F328" t="str">
        <f>Info!$B$3</f>
        <v>2018</v>
      </c>
    </row>
    <row r="329" spans="6:6">
      <c r="F329" t="str">
        <f>Info!$B$3</f>
        <v>2018</v>
      </c>
    </row>
    <row r="330" spans="6:6">
      <c r="F330" t="str">
        <f>Info!$B$3</f>
        <v>2018</v>
      </c>
    </row>
    <row r="331" spans="6:6">
      <c r="F331" t="str">
        <f>Info!$B$3</f>
        <v>2018</v>
      </c>
    </row>
    <row r="332" spans="6:6">
      <c r="F332" t="str">
        <f>Info!$B$3</f>
        <v>2018</v>
      </c>
    </row>
    <row r="333" spans="6:6">
      <c r="F333" t="str">
        <f>Info!$B$3</f>
        <v>2018</v>
      </c>
    </row>
    <row r="334" spans="6:6">
      <c r="F334" t="str">
        <f>Info!$B$3</f>
        <v>2018</v>
      </c>
    </row>
    <row r="335" spans="6:6">
      <c r="F335" t="str">
        <f>Info!$B$3</f>
        <v>2018</v>
      </c>
    </row>
    <row r="336" spans="6:6">
      <c r="F336" t="str">
        <f>Info!$B$3</f>
        <v>2018</v>
      </c>
    </row>
    <row r="337" spans="6:6">
      <c r="F337" t="str">
        <f>Info!$B$3</f>
        <v>2018</v>
      </c>
    </row>
    <row r="338" spans="6:6">
      <c r="F338" t="str">
        <f>Info!$B$3</f>
        <v>2018</v>
      </c>
    </row>
    <row r="339" spans="6:6">
      <c r="F339" t="str">
        <f>Info!$B$3</f>
        <v>2018</v>
      </c>
    </row>
    <row r="340" spans="6:6">
      <c r="F340" t="str">
        <f>Info!$B$3</f>
        <v>2018</v>
      </c>
    </row>
    <row r="341" spans="6:6">
      <c r="F341" t="str">
        <f>Info!$B$3</f>
        <v>2018</v>
      </c>
    </row>
    <row r="342" spans="6:6">
      <c r="F342" t="str">
        <f>Info!$B$3</f>
        <v>2018</v>
      </c>
    </row>
    <row r="343" spans="6:6">
      <c r="F343" t="str">
        <f>Info!$B$3</f>
        <v>2018</v>
      </c>
    </row>
    <row r="344" spans="6:6">
      <c r="F344" t="str">
        <f>Info!$B$3</f>
        <v>2018</v>
      </c>
    </row>
    <row r="345" spans="6:6">
      <c r="F345" t="str">
        <f>Info!$B$3</f>
        <v>2018</v>
      </c>
    </row>
    <row r="346" spans="6:6">
      <c r="F346" t="str">
        <f>Info!$B$3</f>
        <v>2018</v>
      </c>
    </row>
    <row r="347" spans="6:6">
      <c r="F347" t="str">
        <f>Info!$B$3</f>
        <v>2018</v>
      </c>
    </row>
    <row r="348" spans="6:6">
      <c r="F348" t="str">
        <f>Info!$B$3</f>
        <v>2018</v>
      </c>
    </row>
    <row r="349" spans="6:6">
      <c r="F349" t="str">
        <f>Info!$B$3</f>
        <v>2018</v>
      </c>
    </row>
    <row r="350" spans="6:6">
      <c r="F350" t="str">
        <f>Info!$B$3</f>
        <v>2018</v>
      </c>
    </row>
    <row r="351" spans="6:6">
      <c r="F351" t="str">
        <f>Info!$B$3</f>
        <v>2018</v>
      </c>
    </row>
    <row r="352" spans="6:6">
      <c r="F352" t="str">
        <f>Info!$B$3</f>
        <v>2018</v>
      </c>
    </row>
    <row r="353" spans="6:6">
      <c r="F353" t="str">
        <f>Info!$B$3</f>
        <v>2018</v>
      </c>
    </row>
    <row r="354" spans="6:6">
      <c r="F354" t="str">
        <f>Info!$B$3</f>
        <v>2018</v>
      </c>
    </row>
    <row r="355" spans="6:6">
      <c r="F355" t="str">
        <f>Info!$B$3</f>
        <v>2018</v>
      </c>
    </row>
    <row r="356" spans="6:6">
      <c r="F356" t="str">
        <f>Info!$B$3</f>
        <v>2018</v>
      </c>
    </row>
    <row r="357" spans="6:6">
      <c r="F357" t="str">
        <f>Info!$B$3</f>
        <v>2018</v>
      </c>
    </row>
    <row r="358" spans="6:6">
      <c r="F358" t="str">
        <f>Info!$B$3</f>
        <v>2018</v>
      </c>
    </row>
    <row r="359" spans="6:6">
      <c r="F359" t="str">
        <f>Info!$B$3</f>
        <v>2018</v>
      </c>
    </row>
    <row r="360" spans="6:6">
      <c r="F360" t="str">
        <f>Info!$B$3</f>
        <v>2018</v>
      </c>
    </row>
    <row r="361" spans="6:6">
      <c r="F361" t="str">
        <f>Info!$B$3</f>
        <v>2018</v>
      </c>
    </row>
    <row r="362" spans="6:6">
      <c r="F362" t="str">
        <f>Info!$B$3</f>
        <v>2018</v>
      </c>
    </row>
    <row r="363" spans="6:6">
      <c r="F363" t="str">
        <f>Info!$B$3</f>
        <v>2018</v>
      </c>
    </row>
    <row r="364" spans="6:6">
      <c r="F364" t="str">
        <f>Info!$B$3</f>
        <v>2018</v>
      </c>
    </row>
    <row r="365" spans="6:6">
      <c r="F365" t="str">
        <f>Info!$B$3</f>
        <v>2018</v>
      </c>
    </row>
    <row r="366" spans="6:6">
      <c r="F366" t="str">
        <f>Info!$B$3</f>
        <v>2018</v>
      </c>
    </row>
    <row r="367" spans="6:6">
      <c r="F367" t="str">
        <f>Info!$B$3</f>
        <v>2018</v>
      </c>
    </row>
    <row r="368" spans="6:6">
      <c r="F368" t="str">
        <f>Info!$B$3</f>
        <v>2018</v>
      </c>
    </row>
    <row r="369" spans="6:6">
      <c r="F369" t="str">
        <f>Info!$B$3</f>
        <v>2018</v>
      </c>
    </row>
    <row r="370" spans="6:6">
      <c r="F370" t="str">
        <f>Info!$B$3</f>
        <v>2018</v>
      </c>
    </row>
    <row r="371" spans="6:6">
      <c r="F371" t="str">
        <f>Info!$B$3</f>
        <v>2018</v>
      </c>
    </row>
    <row r="372" spans="6:6">
      <c r="F372" t="str">
        <f>Info!$B$3</f>
        <v>2018</v>
      </c>
    </row>
    <row r="373" spans="6:6">
      <c r="F373" t="str">
        <f>Info!$B$3</f>
        <v>2018</v>
      </c>
    </row>
    <row r="374" spans="6:6">
      <c r="F374" t="str">
        <f>Info!$B$3</f>
        <v>2018</v>
      </c>
    </row>
    <row r="375" spans="6:6">
      <c r="F375" t="str">
        <f>Info!$B$3</f>
        <v>2018</v>
      </c>
    </row>
    <row r="376" spans="6:6">
      <c r="F376" t="str">
        <f>Info!$B$3</f>
        <v>2018</v>
      </c>
    </row>
    <row r="377" spans="6:6">
      <c r="F377" t="str">
        <f>Info!$B$3</f>
        <v>2018</v>
      </c>
    </row>
    <row r="378" spans="6:6">
      <c r="F378" t="str">
        <f>Info!$B$3</f>
        <v>2018</v>
      </c>
    </row>
    <row r="379" spans="6:6">
      <c r="F379" t="str">
        <f>Info!$B$3</f>
        <v>2018</v>
      </c>
    </row>
    <row r="380" spans="6:6">
      <c r="F380" t="str">
        <f>Info!$B$3</f>
        <v>2018</v>
      </c>
    </row>
    <row r="381" spans="6:6">
      <c r="F381" t="str">
        <f>Info!$B$3</f>
        <v>2018</v>
      </c>
    </row>
    <row r="382" spans="6:6">
      <c r="F382" t="str">
        <f>Info!$B$3</f>
        <v>2018</v>
      </c>
    </row>
    <row r="383" spans="6:6">
      <c r="F383" t="str">
        <f>Info!$B$3</f>
        <v>2018</v>
      </c>
    </row>
    <row r="384" spans="6:6">
      <c r="F384" t="str">
        <f>Info!$B$3</f>
        <v>2018</v>
      </c>
    </row>
    <row r="385" spans="6:6">
      <c r="F385" t="str">
        <f>Info!$B$3</f>
        <v>2018</v>
      </c>
    </row>
    <row r="386" spans="6:6">
      <c r="F386" t="str">
        <f>Info!$B$3</f>
        <v>2018</v>
      </c>
    </row>
    <row r="387" spans="6:6">
      <c r="F387" t="str">
        <f>Info!$B$3</f>
        <v>2018</v>
      </c>
    </row>
    <row r="388" spans="6:6">
      <c r="F388" t="str">
        <f>Info!$B$3</f>
        <v>2018</v>
      </c>
    </row>
    <row r="389" spans="6:6">
      <c r="F389" t="str">
        <f>Info!$B$3</f>
        <v>2018</v>
      </c>
    </row>
    <row r="390" spans="6:6">
      <c r="F390" t="str">
        <f>Info!$B$3</f>
        <v>2018</v>
      </c>
    </row>
    <row r="391" spans="6:6">
      <c r="F391" t="str">
        <f>Info!$B$3</f>
        <v>2018</v>
      </c>
    </row>
    <row r="392" spans="6:6">
      <c r="F392" t="str">
        <f>Info!$B$3</f>
        <v>2018</v>
      </c>
    </row>
    <row r="393" spans="6:6">
      <c r="F393" t="str">
        <f>Info!$B$3</f>
        <v>2018</v>
      </c>
    </row>
    <row r="394" spans="6:6">
      <c r="F394" t="str">
        <f>Info!$B$3</f>
        <v>2018</v>
      </c>
    </row>
    <row r="395" spans="6:6">
      <c r="F395" t="str">
        <f>Info!$B$3</f>
        <v>2018</v>
      </c>
    </row>
    <row r="396" spans="6:6">
      <c r="F396" t="str">
        <f>Info!$B$3</f>
        <v>2018</v>
      </c>
    </row>
    <row r="397" spans="6:6">
      <c r="F397" t="str">
        <f>Info!$B$3</f>
        <v>2018</v>
      </c>
    </row>
    <row r="398" spans="6:6">
      <c r="F398" t="str">
        <f>Info!$B$3</f>
        <v>2018</v>
      </c>
    </row>
    <row r="399" spans="6:6">
      <c r="F399" t="str">
        <f>Info!$B$3</f>
        <v>2018</v>
      </c>
    </row>
    <row r="400" spans="6:6">
      <c r="F400" t="str">
        <f>Info!$B$3</f>
        <v>2018</v>
      </c>
    </row>
    <row r="401" spans="6:6">
      <c r="F401" t="str">
        <f>Info!$B$3</f>
        <v>2018</v>
      </c>
    </row>
    <row r="402" spans="6:6">
      <c r="F402" t="str">
        <f>Info!$B$3</f>
        <v>2018</v>
      </c>
    </row>
    <row r="403" spans="6:6">
      <c r="F403" t="str">
        <f>Info!$B$3</f>
        <v>2018</v>
      </c>
    </row>
    <row r="404" spans="6:6">
      <c r="F404" t="str">
        <f>Info!$B$3</f>
        <v>2018</v>
      </c>
    </row>
    <row r="405" spans="6:6">
      <c r="F405" t="str">
        <f>Info!$B$3</f>
        <v>2018</v>
      </c>
    </row>
    <row r="406" spans="6:6">
      <c r="F406" t="str">
        <f>Info!$B$3</f>
        <v>2018</v>
      </c>
    </row>
    <row r="407" spans="6:6">
      <c r="F407" t="str">
        <f>Info!$B$3</f>
        <v>2018</v>
      </c>
    </row>
    <row r="408" spans="6:6">
      <c r="F408" t="str">
        <f>Info!$B$3</f>
        <v>2018</v>
      </c>
    </row>
    <row r="409" spans="6:6">
      <c r="F409" t="str">
        <f>Info!$B$3</f>
        <v>2018</v>
      </c>
    </row>
    <row r="410" spans="6:6">
      <c r="F410" t="str">
        <f>Info!$B$3</f>
        <v>2018</v>
      </c>
    </row>
    <row r="411" spans="6:6">
      <c r="F411" t="str">
        <f>Info!$B$3</f>
        <v>2018</v>
      </c>
    </row>
    <row r="412" spans="6:6">
      <c r="F412" t="str">
        <f>Info!$B$3</f>
        <v>2018</v>
      </c>
    </row>
  </sheetData>
  <sheetProtection password="A01C" sheet="1" objects="1" scenarios="1"/>
  <mergeCells count="22">
    <mergeCell ref="H2:H4"/>
    <mergeCell ref="C2:C4"/>
    <mergeCell ref="D2:D4"/>
    <mergeCell ref="E2:E4"/>
    <mergeCell ref="F2:F4"/>
    <mergeCell ref="G2:G4"/>
    <mergeCell ref="F26:F27"/>
    <mergeCell ref="A2:A4"/>
    <mergeCell ref="B2:B4"/>
    <mergeCell ref="H55:H56"/>
    <mergeCell ref="B55:B56"/>
    <mergeCell ref="C55:C56"/>
    <mergeCell ref="D55:D56"/>
    <mergeCell ref="E55:E56"/>
    <mergeCell ref="F55:F56"/>
    <mergeCell ref="G55:G56"/>
    <mergeCell ref="B16:B17"/>
    <mergeCell ref="C16:D16"/>
    <mergeCell ref="E16:E17"/>
    <mergeCell ref="A26:A27"/>
    <mergeCell ref="B26:B27"/>
    <mergeCell ref="D26:E26"/>
  </mergeCells>
  <dataValidations count="1">
    <dataValidation type="list" allowBlank="1" showInputMessage="1" showErrorMessage="1" sqref="E110:E412">
      <formula1>$A$110:$A$121</formula1>
    </dataValidation>
  </dataValidations>
  <pageMargins left="0.74803149606299213" right="0.74803149606299213" top="0.98425196850393704" bottom="0.98425196850393704" header="0.51181102362204722" footer="0.51181102362204722"/>
  <pageSetup paperSize="9" scale="53" fitToHeight="10"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>
    <pageSetUpPr fitToPage="1"/>
  </sheetPr>
  <dimension ref="A2:I30"/>
  <sheetViews>
    <sheetView showGridLines="0" zoomScale="90" zoomScaleNormal="90" workbookViewId="0">
      <selection activeCell="A2" sqref="A2:A3"/>
    </sheetView>
  </sheetViews>
  <sheetFormatPr defaultRowHeight="15"/>
  <cols>
    <col min="1" max="1" width="19" customWidth="1"/>
    <col min="2" max="2" width="56.85546875" customWidth="1"/>
    <col min="3" max="3" width="13.7109375" customWidth="1"/>
    <col min="4" max="4" width="15.42578125" customWidth="1"/>
    <col min="5" max="5" width="15.140625" customWidth="1"/>
    <col min="6" max="6" width="15.7109375" hidden="1" customWidth="1"/>
    <col min="7" max="7" width="31.28515625" hidden="1" customWidth="1"/>
    <col min="8" max="8" width="30.140625" hidden="1" customWidth="1"/>
    <col min="9" max="9" width="28" hidden="1" customWidth="1"/>
    <col min="10" max="15" width="11.85546875" customWidth="1"/>
  </cols>
  <sheetData>
    <row r="2" spans="1:9" ht="15" customHeight="1">
      <c r="A2" s="1374" t="s">
        <v>4242</v>
      </c>
      <c r="B2" s="1374" t="s">
        <v>4410</v>
      </c>
      <c r="C2" s="1374" t="str">
        <f>+'NI-Tot'!M10</f>
        <v>Valore netto al 31/12/2017</v>
      </c>
      <c r="D2" s="1374" t="str">
        <f>+'NI-Tot'!N10</f>
        <v>Valore netto al 31/12/2018</v>
      </c>
      <c r="E2" s="1374" t="str">
        <f>+'NI-Tot'!O10</f>
        <v>Variazione</v>
      </c>
      <c r="F2" s="1374" t="str">
        <f>'NI-Tot'!Q10</f>
        <v>Prechiusura al ° trimestre 2018</v>
      </c>
      <c r="G2" s="1374"/>
      <c r="H2" s="1374"/>
      <c r="I2" s="1374"/>
    </row>
    <row r="3" spans="1:9">
      <c r="A3" s="1374"/>
      <c r="B3" s="1374"/>
      <c r="C3" s="1374"/>
      <c r="D3" s="1374"/>
      <c r="E3" s="1374"/>
      <c r="F3" s="1374"/>
      <c r="G3" s="1374"/>
      <c r="H3" s="1374"/>
      <c r="I3" s="1374"/>
    </row>
    <row r="4" spans="1:9">
      <c r="A4" s="567" t="s">
        <v>479</v>
      </c>
      <c r="B4" s="568" t="s">
        <v>4244</v>
      </c>
      <c r="C4" s="569">
        <f>SUMIF('NI-Ric'!$B:$B,$A4,'NI-Ric'!M:M)</f>
        <v>0</v>
      </c>
      <c r="D4" s="569">
        <f>SUMIF('NI-Ric'!$B:$B,$A4,'NI-Ric'!N:N)</f>
        <v>0</v>
      </c>
      <c r="E4" s="569">
        <f>+D4-C4</f>
        <v>0</v>
      </c>
      <c r="F4" s="569">
        <f>SUMIF('NI-Ric'!$B:$B,$A4,'NI-Ric'!Q:Q)</f>
        <v>0</v>
      </c>
      <c r="G4" s="569"/>
      <c r="H4" s="569"/>
      <c r="I4" s="569"/>
    </row>
    <row r="5" spans="1:9">
      <c r="A5" s="567" t="s">
        <v>485</v>
      </c>
      <c r="B5" s="568" t="s">
        <v>4245</v>
      </c>
      <c r="C5" s="569">
        <f>SUMIF('NI-Ric'!$B:$B,$A5,'NI-Ric'!M:M)</f>
        <v>0</v>
      </c>
      <c r="D5" s="569">
        <f>SUMIF('NI-Ric'!$B:$B,$A5,'NI-Ric'!N:N)</f>
        <v>0</v>
      </c>
      <c r="E5" s="569">
        <f t="shared" ref="E5:E10" si="0">+D5-C5</f>
        <v>0</v>
      </c>
      <c r="F5" s="569">
        <f>SUMIF('NI-Ric'!$B:$B,$A5,'NI-Ric'!Q:Q)</f>
        <v>0</v>
      </c>
      <c r="G5" s="569"/>
      <c r="H5" s="569"/>
      <c r="I5" s="569"/>
    </row>
    <row r="6" spans="1:9">
      <c r="A6" s="567" t="s">
        <v>488</v>
      </c>
      <c r="B6" s="568" t="s">
        <v>4246</v>
      </c>
      <c r="C6" s="569">
        <f>SUMIF('NI-Ric'!$B:$B,$A6,'NI-Ric'!M:M)</f>
        <v>0</v>
      </c>
      <c r="D6" s="569">
        <f>SUMIF('NI-Ric'!$B:$B,$A6,'NI-Ric'!N:N)</f>
        <v>0</v>
      </c>
      <c r="E6" s="569">
        <f t="shared" si="0"/>
        <v>0</v>
      </c>
      <c r="F6" s="569">
        <f>SUMIF('NI-Ric'!$B:$B,$A6,'NI-Ric'!Q:Q)</f>
        <v>0</v>
      </c>
      <c r="G6" s="569"/>
      <c r="H6" s="569"/>
      <c r="I6" s="569"/>
    </row>
    <row r="7" spans="1:9" ht="23.25">
      <c r="A7" s="567" t="s">
        <v>491</v>
      </c>
      <c r="B7" s="568" t="s">
        <v>4247</v>
      </c>
      <c r="C7" s="569">
        <f>SUMIF('NI-Ric'!$B:$B,$A7,'NI-Ric'!M:M)</f>
        <v>0</v>
      </c>
      <c r="D7" s="569">
        <f>SUMIF('NI-Ric'!$B:$B,$A7,'NI-Ric'!N:N)</f>
        <v>0</v>
      </c>
      <c r="E7" s="569">
        <f t="shared" si="0"/>
        <v>0</v>
      </c>
      <c r="F7" s="569">
        <f>SUMIF('NI-Ric'!$B:$B,$A7,'NI-Ric'!Q:Q)</f>
        <v>0</v>
      </c>
      <c r="G7" s="569"/>
      <c r="H7" s="569"/>
      <c r="I7" s="569"/>
    </row>
    <row r="8" spans="1:9" ht="23.25">
      <c r="A8" s="567" t="s">
        <v>494</v>
      </c>
      <c r="B8" s="568" t="s">
        <v>4248</v>
      </c>
      <c r="C8" s="569">
        <f>SUMIF('NI-Ric'!$B:$B,$A8,'NI-Ric'!M:M)</f>
        <v>0</v>
      </c>
      <c r="D8" s="569">
        <f>SUMIF('NI-Ric'!$B:$B,$A8,'NI-Ric'!N:N)</f>
        <v>0</v>
      </c>
      <c r="E8" s="569">
        <f t="shared" si="0"/>
        <v>0</v>
      </c>
      <c r="F8" s="569">
        <f>SUMIF('NI-Ric'!$B:$B,$A8,'NI-Ric'!Q:Q)</f>
        <v>0</v>
      </c>
      <c r="G8" s="569"/>
      <c r="H8" s="569"/>
      <c r="I8" s="569"/>
    </row>
    <row r="9" spans="1:9">
      <c r="A9" s="567" t="s">
        <v>497</v>
      </c>
      <c r="B9" s="568" t="s">
        <v>499</v>
      </c>
      <c r="C9" s="569">
        <f>SUMIF('NI-Ric'!$B:$B,$A9,'NI-Ric'!M:M)</f>
        <v>0</v>
      </c>
      <c r="D9" s="569">
        <f>SUMIF('NI-Ric'!$B:$B,$A9,'NI-Ric'!N:N)</f>
        <v>0</v>
      </c>
      <c r="E9" s="569">
        <f t="shared" si="0"/>
        <v>0</v>
      </c>
      <c r="F9" s="569">
        <f>SUMIF('NI-Ric'!$B:$B,$A9,'NI-Ric'!Q:Q)</f>
        <v>0</v>
      </c>
      <c r="G9" s="569"/>
      <c r="H9" s="569"/>
      <c r="I9" s="569"/>
    </row>
    <row r="10" spans="1:9" ht="23.25">
      <c r="A10" s="567" t="s">
        <v>500</v>
      </c>
      <c r="B10" s="568" t="s">
        <v>4249</v>
      </c>
      <c r="C10" s="569">
        <f>SUMIF('NI-Ric'!$B:$B,$A10,'NI-Ric'!M:M)</f>
        <v>0</v>
      </c>
      <c r="D10" s="569">
        <f>SUMIF('NI-Ric'!$B:$B,$A10,'NI-Ric'!N:N)</f>
        <v>0</v>
      </c>
      <c r="E10" s="569">
        <f t="shared" si="0"/>
        <v>0</v>
      </c>
      <c r="F10" s="569">
        <f>SUMIF('NI-Ric'!$B:$B,$A10,'NI-Ric'!Q:Q)</f>
        <v>0</v>
      </c>
      <c r="G10" s="569"/>
      <c r="H10" s="569"/>
      <c r="I10" s="569"/>
    </row>
    <row r="11" spans="1:9" ht="15.75" thickBot="1">
      <c r="A11" s="570"/>
      <c r="B11" s="571" t="s">
        <v>4411</v>
      </c>
      <c r="C11" s="572">
        <f>SUM(C4:C10)</f>
        <v>0</v>
      </c>
      <c r="D11" s="572">
        <f>SUM(D4:D10)</f>
        <v>0</v>
      </c>
      <c r="E11" s="572">
        <f>SUM(E4:E10)</f>
        <v>0</v>
      </c>
      <c r="F11" s="572">
        <f>SUM(F4:F10)</f>
        <v>0</v>
      </c>
      <c r="G11" s="572"/>
      <c r="H11" s="572"/>
      <c r="I11" s="572"/>
    </row>
    <row r="12" spans="1:9" ht="24" thickTop="1">
      <c r="A12" s="567" t="s">
        <v>1492</v>
      </c>
      <c r="B12" s="568" t="s">
        <v>4251</v>
      </c>
      <c r="C12" s="569">
        <f>SUMIF('NI-Ric'!$B:$B,$A12,'NI-Ric'!M:M)</f>
        <v>0</v>
      </c>
      <c r="D12" s="569">
        <f>SUMIF('NI-Ric'!$B:$B,$A12,'NI-Ric'!N:N)</f>
        <v>0</v>
      </c>
      <c r="E12" s="569">
        <f t="shared" ref="E12:E17" si="1">+D12-C12</f>
        <v>0</v>
      </c>
      <c r="F12" s="569">
        <f>SUMIF('NI-Ric'!$B:$B,$A12,'NI-Ric'!Q:Q)</f>
        <v>0</v>
      </c>
      <c r="G12" s="569"/>
      <c r="H12" s="569"/>
      <c r="I12" s="569"/>
    </row>
    <row r="13" spans="1:9" ht="23.25">
      <c r="A13" s="567" t="s">
        <v>1498</v>
      </c>
      <c r="B13" s="568" t="s">
        <v>4252</v>
      </c>
      <c r="C13" s="569">
        <f>SUMIF('NI-Ric'!$B:$B,$A13,'NI-Ric'!M:M)</f>
        <v>0</v>
      </c>
      <c r="D13" s="569">
        <f>SUMIF('NI-Ric'!$B:$B,$A13,'NI-Ric'!N:N)</f>
        <v>0</v>
      </c>
      <c r="E13" s="569">
        <f t="shared" si="1"/>
        <v>0</v>
      </c>
      <c r="F13" s="569">
        <f>SUMIF('NI-Ric'!$B:$B,$A13,'NI-Ric'!Q:Q)</f>
        <v>0</v>
      </c>
      <c r="G13" s="569"/>
      <c r="H13" s="569"/>
      <c r="I13" s="569"/>
    </row>
    <row r="14" spans="1:9" ht="23.25">
      <c r="A14" s="567" t="s">
        <v>1501</v>
      </c>
      <c r="B14" s="568" t="s">
        <v>4253</v>
      </c>
      <c r="C14" s="569">
        <f>SUMIF('NI-Ric'!$B:$B,$A14,'NI-Ric'!M:M)</f>
        <v>0</v>
      </c>
      <c r="D14" s="569">
        <f>SUMIF('NI-Ric'!$B:$B,$A14,'NI-Ric'!N:N)</f>
        <v>0</v>
      </c>
      <c r="E14" s="569">
        <f t="shared" si="1"/>
        <v>0</v>
      </c>
      <c r="F14" s="569">
        <f>SUMIF('NI-Ric'!$B:$B,$A14,'NI-Ric'!Q:Q)</f>
        <v>0</v>
      </c>
      <c r="G14" s="569"/>
      <c r="H14" s="569"/>
      <c r="I14" s="569"/>
    </row>
    <row r="15" spans="1:9" ht="23.25">
      <c r="A15" s="567" t="s">
        <v>1504</v>
      </c>
      <c r="B15" s="568" t="s">
        <v>1506</v>
      </c>
      <c r="C15" s="569">
        <f>SUMIF('NI-Ric'!$B:$B,$A15,'NI-Ric'!M:M)</f>
        <v>0</v>
      </c>
      <c r="D15" s="569">
        <f>SUMIF('NI-Ric'!$B:$B,$A15,'NI-Ric'!N:N)</f>
        <v>0</v>
      </c>
      <c r="E15" s="569">
        <f t="shared" si="1"/>
        <v>0</v>
      </c>
      <c r="F15" s="569">
        <f>SUMIF('NI-Ric'!$B:$B,$A15,'NI-Ric'!Q:Q)</f>
        <v>0</v>
      </c>
      <c r="G15" s="569"/>
      <c r="H15" s="569"/>
      <c r="I15" s="569"/>
    </row>
    <row r="16" spans="1:9" ht="23.25">
      <c r="A16" s="567" t="s">
        <v>1507</v>
      </c>
      <c r="B16" s="568" t="s">
        <v>1509</v>
      </c>
      <c r="C16" s="569">
        <f>SUMIF('NI-Ric'!$B:$B,$A16,'NI-Ric'!M:M)</f>
        <v>0</v>
      </c>
      <c r="D16" s="569">
        <f>SUMIF('NI-Ric'!$B:$B,$A16,'NI-Ric'!N:N)</f>
        <v>0</v>
      </c>
      <c r="E16" s="569">
        <f t="shared" si="1"/>
        <v>0</v>
      </c>
      <c r="F16" s="569">
        <f>SUMIF('NI-Ric'!$B:$B,$A16,'NI-Ric'!Q:Q)</f>
        <v>0</v>
      </c>
      <c r="G16" s="569"/>
      <c r="H16" s="569"/>
      <c r="I16" s="569"/>
    </row>
    <row r="17" spans="1:9" ht="23.25">
      <c r="A17" s="567" t="s">
        <v>4254</v>
      </c>
      <c r="B17" s="568" t="s">
        <v>1518</v>
      </c>
      <c r="C17" s="569">
        <f>SUMIF('NI-Ric'!$B:$B,$A17,'NI-Ric'!M:M)</f>
        <v>0</v>
      </c>
      <c r="D17" s="1196">
        <f>SUMIF('NI-Ric'!$B:$B,$A17,'NI-Ric'!N:N)</f>
        <v>0</v>
      </c>
      <c r="E17" s="1196">
        <f t="shared" si="1"/>
        <v>0</v>
      </c>
      <c r="F17" s="1196">
        <f>SUMIF('NI-Ric'!$B:$B,$A17,'NI-Ric'!Q:Q)</f>
        <v>0</v>
      </c>
      <c r="G17" s="1196"/>
      <c r="H17" s="1196"/>
      <c r="I17" s="1196"/>
    </row>
    <row r="18" spans="1:9" ht="15.75" thickBot="1">
      <c r="A18" s="570"/>
      <c r="B18" s="573" t="s">
        <v>4412</v>
      </c>
      <c r="C18" s="572">
        <f>SUM(C12:C17)</f>
        <v>0</v>
      </c>
      <c r="D18" s="572">
        <f>SUM(D12:D17)</f>
        <v>0</v>
      </c>
      <c r="E18" s="572">
        <f>SUM(E12:E17)</f>
        <v>0</v>
      </c>
      <c r="F18" s="572">
        <f>SUM(F12:F17)</f>
        <v>0</v>
      </c>
      <c r="G18" s="572"/>
      <c r="H18" s="572"/>
      <c r="I18" s="572"/>
    </row>
    <row r="19" spans="1:9" ht="15.75" thickTop="1">
      <c r="A19" s="1185" t="s">
        <v>4256</v>
      </c>
      <c r="B19" s="749" t="s">
        <v>3044</v>
      </c>
      <c r="C19" s="569">
        <f>SUMIF('NI-Ric'!$B:$B,"8.20.10.30.000.000.00.000",'NI-Ric'!M:M)</f>
        <v>0</v>
      </c>
      <c r="D19" s="569">
        <f>SUMIF('NI-Ric'!$B:$B,"8.20.10.30.000.000.00.000",'NI-Ric'!N:N)</f>
        <v>0</v>
      </c>
      <c r="E19" s="750">
        <f t="shared" ref="E19:E24" si="2">+D19-C19</f>
        <v>0</v>
      </c>
      <c r="F19" s="569">
        <f>SUMIF('NI-Ric'!$B:$B,"8.20.10.30.000.000.00.000",'NI-Ric'!Q:Q)</f>
        <v>0</v>
      </c>
      <c r="G19" s="569"/>
      <c r="H19" s="569"/>
      <c r="I19" s="569"/>
    </row>
    <row r="20" spans="1:9">
      <c r="A20" s="1185" t="s">
        <v>4257</v>
      </c>
      <c r="B20" s="749" t="s">
        <v>4258</v>
      </c>
      <c r="C20" s="565"/>
      <c r="D20" s="565"/>
      <c r="E20" s="750">
        <f t="shared" si="2"/>
        <v>0</v>
      </c>
      <c r="F20" s="565"/>
      <c r="G20" s="565"/>
      <c r="H20" s="565"/>
      <c r="I20" s="565"/>
    </row>
    <row r="21" spans="1:9">
      <c r="A21" s="1185" t="s">
        <v>4259</v>
      </c>
      <c r="B21" s="749" t="s">
        <v>4260</v>
      </c>
      <c r="C21" s="565"/>
      <c r="D21" s="565"/>
      <c r="E21" s="569">
        <f t="shared" si="2"/>
        <v>0</v>
      </c>
      <c r="F21" s="565"/>
      <c r="G21" s="565"/>
      <c r="H21" s="565"/>
      <c r="I21" s="565"/>
    </row>
    <row r="22" spans="1:9">
      <c r="A22" s="1185" t="s">
        <v>4265</v>
      </c>
      <c r="B22" s="1282" t="s">
        <v>4262</v>
      </c>
      <c r="C22" s="565"/>
      <c r="D22" s="565"/>
      <c r="E22" s="575">
        <f t="shared" si="2"/>
        <v>0</v>
      </c>
      <c r="F22" s="565"/>
      <c r="G22" s="565"/>
      <c r="H22" s="565"/>
      <c r="I22" s="565"/>
    </row>
    <row r="23" spans="1:9">
      <c r="A23" s="1185" t="s">
        <v>4263</v>
      </c>
      <c r="B23" s="839" t="s">
        <v>4413</v>
      </c>
      <c r="C23" s="831">
        <f>C18+C19+C20+C21+C22</f>
        <v>0</v>
      </c>
      <c r="D23" s="831">
        <f>D18+D19+D20+D21+D22</f>
        <v>0</v>
      </c>
      <c r="E23" s="831">
        <f t="shared" si="2"/>
        <v>0</v>
      </c>
      <c r="F23" s="831">
        <f>F18+F19+F20+F21</f>
        <v>0</v>
      </c>
      <c r="G23" s="831"/>
      <c r="H23" s="831"/>
      <c r="I23" s="831"/>
    </row>
    <row r="24" spans="1:9">
      <c r="A24" s="1185" t="s">
        <v>4265</v>
      </c>
      <c r="B24" s="840" t="s">
        <v>4414</v>
      </c>
      <c r="C24" s="841">
        <f>+C11-C23</f>
        <v>0</v>
      </c>
      <c r="D24" s="841">
        <f>+D11-D23</f>
        <v>0</v>
      </c>
      <c r="E24" s="841">
        <f t="shared" si="2"/>
        <v>0</v>
      </c>
      <c r="F24" s="841">
        <f>+F11-F23</f>
        <v>0</v>
      </c>
      <c r="G24" s="841"/>
      <c r="H24" s="841"/>
      <c r="I24" s="841"/>
    </row>
    <row r="25" spans="1:9">
      <c r="A25" s="1185"/>
    </row>
    <row r="26" spans="1:9">
      <c r="A26" s="1185" t="s">
        <v>4267</v>
      </c>
      <c r="B26" s="745" t="s">
        <v>4268</v>
      </c>
      <c r="C26" s="565"/>
      <c r="D26" s="565"/>
      <c r="E26" s="569">
        <f>+D26-C26</f>
        <v>0</v>
      </c>
      <c r="F26" s="565"/>
      <c r="G26" s="565"/>
      <c r="H26" s="565"/>
      <c r="I26" s="565"/>
    </row>
    <row r="27" spans="1:9">
      <c r="A27" s="1185" t="s">
        <v>4269</v>
      </c>
      <c r="B27" s="745" t="s">
        <v>4270</v>
      </c>
      <c r="C27" s="565"/>
      <c r="D27" s="565"/>
      <c r="E27" s="569">
        <f>+D27-C27</f>
        <v>0</v>
      </c>
      <c r="F27" s="565"/>
      <c r="G27" s="565"/>
      <c r="H27" s="565"/>
      <c r="I27" s="565"/>
    </row>
    <row r="28" spans="1:9">
      <c r="A28" s="1185" t="s">
        <v>4271</v>
      </c>
      <c r="B28" s="745" t="s">
        <v>4272</v>
      </c>
      <c r="C28" s="565"/>
      <c r="D28" s="565"/>
      <c r="E28" s="569">
        <f>+D28-C28</f>
        <v>0</v>
      </c>
      <c r="F28" s="565"/>
      <c r="G28" s="565"/>
      <c r="H28" s="565"/>
      <c r="I28" s="565"/>
    </row>
    <row r="29" spans="1:9" ht="15.75" thickBot="1">
      <c r="A29" s="1185" t="s">
        <v>4273</v>
      </c>
      <c r="B29" s="843" t="s">
        <v>4415</v>
      </c>
      <c r="C29" s="844">
        <f>SUM(C26:C28)</f>
        <v>0</v>
      </c>
      <c r="D29" s="844">
        <f>SUM(D26:D28)</f>
        <v>0</v>
      </c>
      <c r="E29" s="844">
        <f>+D29-C29</f>
        <v>0</v>
      </c>
      <c r="F29" s="844">
        <f>SUM(F26:F28)</f>
        <v>0</v>
      </c>
      <c r="G29" s="844"/>
      <c r="H29" s="844"/>
      <c r="I29" s="844"/>
    </row>
    <row r="30" spans="1:9" ht="15.75" thickTop="1"/>
  </sheetData>
  <sheetProtection password="A01C" sheet="1" objects="1" scenarios="1"/>
  <mergeCells count="9">
    <mergeCell ref="H2:H3"/>
    <mergeCell ref="I2:I3"/>
    <mergeCell ref="F2:F3"/>
    <mergeCell ref="E2:E3"/>
    <mergeCell ref="A2:A3"/>
    <mergeCell ref="B2:B3"/>
    <mergeCell ref="C2:C3"/>
    <mergeCell ref="D2:D3"/>
    <mergeCell ref="G2:G3"/>
  </mergeCells>
  <phoneticPr fontId="95" type="noConversion"/>
  <pageMargins left="0.74803149606299213" right="0.74803149606299213" top="0.98425196850393704" bottom="0.98425196850393704" header="0.51181102362204722" footer="0.51181102362204722"/>
  <pageSetup paperSize="9" scale="95" fitToHeight="1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pageSetUpPr fitToPage="1"/>
  </sheetPr>
  <dimension ref="A1:W1514"/>
  <sheetViews>
    <sheetView showGridLines="0" topLeftCell="B1469" zoomScale="80" zoomScaleNormal="80" workbookViewId="0">
      <selection activeCell="O1490" sqref="O1490"/>
    </sheetView>
  </sheetViews>
  <sheetFormatPr defaultColWidth="9.140625" defaultRowHeight="15"/>
  <cols>
    <col min="1" max="1" width="11" style="91" hidden="1" customWidth="1"/>
    <col min="2" max="2" width="40.28515625" style="265" customWidth="1"/>
    <col min="3" max="3" width="8.42578125" style="265" hidden="1" customWidth="1"/>
    <col min="4" max="4" width="13.7109375" style="265" hidden="1" customWidth="1"/>
    <col min="5" max="5" width="7.28515625" style="265" hidden="1" customWidth="1"/>
    <col min="6" max="6" width="12" style="265" hidden="1" customWidth="1"/>
    <col min="7" max="7" width="6.7109375" style="265" hidden="1" customWidth="1"/>
    <col min="8" max="8" width="4.7109375" style="265" hidden="1" customWidth="1"/>
    <col min="9" max="9" width="8" style="265" hidden="1" customWidth="1"/>
    <col min="10" max="10" width="12" style="265" hidden="1" customWidth="1"/>
    <col min="11" max="11" width="64.7109375" style="265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265" customWidth="1"/>
    <col min="17" max="17" width="20.7109375" style="265" hidden="1" customWidth="1"/>
    <col min="18" max="16384" width="9.140625" style="265"/>
  </cols>
  <sheetData>
    <row r="1" spans="1:23" ht="15" customHeight="1">
      <c r="A1" s="460"/>
      <c r="B1" s="460"/>
      <c r="C1" s="89"/>
      <c r="D1" s="460"/>
      <c r="E1" s="460"/>
      <c r="F1" s="460"/>
      <c r="G1" s="460"/>
      <c r="H1" s="460"/>
      <c r="I1" s="460"/>
      <c r="J1" s="460"/>
      <c r="K1" s="495" t="str">
        <f>"Tabelle allegate nota integrativa di: " &amp;Info!$C$2 &amp; "  -  "&amp;Info!$B$5&amp;" "&amp;Info!$D$5&amp;" "&amp;Info!$B$3</f>
        <v>Tabelle allegate nota integrativa di: ATS DELLA MONTAGNA  -  Consuntivo  2018</v>
      </c>
      <c r="L1" s="461"/>
      <c r="M1" s="461"/>
    </row>
    <row r="2" spans="1:23" ht="15.75" hidden="1">
      <c r="A2" s="89"/>
      <c r="B2" s="460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1231">
        <v>0</v>
      </c>
      <c r="N2" s="1232">
        <v>0</v>
      </c>
      <c r="O2" s="1232">
        <v>0</v>
      </c>
      <c r="P2" s="513"/>
      <c r="Q2" s="1231">
        <v>0</v>
      </c>
      <c r="R2" s="513"/>
      <c r="S2" s="1231">
        <v>0</v>
      </c>
      <c r="T2" s="1231">
        <v>0</v>
      </c>
      <c r="U2" s="461"/>
      <c r="V2" s="1231">
        <v>0</v>
      </c>
      <c r="W2" s="1231">
        <v>0</v>
      </c>
    </row>
    <row r="3" spans="1:23" ht="15.75" hidden="1">
      <c r="A3" s="89"/>
      <c r="B3" s="460" t="s">
        <v>3215</v>
      </c>
      <c r="C3" s="89"/>
      <c r="D3" s="89"/>
      <c r="E3" s="89"/>
      <c r="F3" s="89"/>
      <c r="G3" s="89"/>
      <c r="H3" s="89"/>
      <c r="I3" s="89"/>
      <c r="J3" s="89"/>
      <c r="K3" s="299"/>
      <c r="L3" s="90"/>
      <c r="M3" s="1231">
        <v>0</v>
      </c>
      <c r="N3" s="1232">
        <v>0</v>
      </c>
      <c r="O3" s="1232">
        <v>0</v>
      </c>
      <c r="P3" s="513"/>
      <c r="Q3" s="1231">
        <v>0</v>
      </c>
      <c r="R3" s="513"/>
      <c r="S3" s="1231">
        <v>0</v>
      </c>
      <c r="T3" s="1231">
        <v>0</v>
      </c>
      <c r="U3" s="461"/>
      <c r="V3" s="1231">
        <v>0</v>
      </c>
      <c r="W3" s="1231">
        <v>0</v>
      </c>
    </row>
    <row r="4" spans="1:23" ht="15.75" hidden="1">
      <c r="A4" s="89"/>
      <c r="B4" s="460" t="s">
        <v>3215</v>
      </c>
      <c r="C4" s="89"/>
      <c r="D4" s="89"/>
      <c r="E4" s="89"/>
      <c r="F4" s="89"/>
      <c r="G4" s="89"/>
      <c r="H4" s="89"/>
      <c r="I4" s="89"/>
      <c r="J4" s="89"/>
      <c r="K4" s="299"/>
      <c r="L4" s="90"/>
      <c r="M4" s="1231">
        <v>0</v>
      </c>
      <c r="N4" s="1232">
        <v>0</v>
      </c>
      <c r="O4" s="1232">
        <v>0</v>
      </c>
      <c r="P4" s="513"/>
      <c r="Q4" s="1231">
        <v>0</v>
      </c>
      <c r="R4" s="513"/>
      <c r="S4" s="1231">
        <v>0</v>
      </c>
      <c r="T4" s="1231">
        <v>0</v>
      </c>
      <c r="U4" s="461"/>
      <c r="V4" s="1231">
        <v>0</v>
      </c>
      <c r="W4" s="1231">
        <v>0</v>
      </c>
    </row>
    <row r="5" spans="1:23" ht="20.100000000000001" customHeight="1">
      <c r="C5" s="91"/>
      <c r="D5" s="91"/>
      <c r="E5" s="91"/>
      <c r="F5" s="91"/>
      <c r="G5" s="91"/>
      <c r="H5" s="91"/>
      <c r="I5" s="91"/>
      <c r="J5" s="91"/>
      <c r="K5" s="1352" t="s">
        <v>4716</v>
      </c>
      <c r="L5" s="1353"/>
      <c r="M5" s="1354"/>
    </row>
    <row r="6" spans="1:23" ht="15" customHeight="1">
      <c r="C6" s="91"/>
      <c r="D6" s="91"/>
      <c r="E6" s="91"/>
      <c r="F6" s="91"/>
      <c r="G6" s="91"/>
      <c r="H6" s="91"/>
      <c r="I6" s="91"/>
      <c r="J6" s="91"/>
      <c r="K6" s="463"/>
      <c r="L6" s="463"/>
      <c r="M6" s="463"/>
    </row>
    <row r="7" spans="1:23" ht="15" customHeight="1">
      <c r="C7" s="91"/>
      <c r="D7" s="91"/>
      <c r="E7" s="91"/>
      <c r="F7" s="91"/>
      <c r="G7" s="91"/>
      <c r="H7" s="91"/>
      <c r="I7" s="91"/>
      <c r="J7" s="91"/>
      <c r="K7" s="461" t="s">
        <v>3216</v>
      </c>
      <c r="L7" s="461"/>
      <c r="M7" s="265"/>
    </row>
    <row r="8" spans="1:23" ht="5.0999999999999996" customHeight="1">
      <c r="C8" s="91"/>
      <c r="D8" s="91"/>
      <c r="E8" s="91"/>
      <c r="F8" s="91"/>
      <c r="G8" s="91"/>
      <c r="H8" s="91"/>
      <c r="I8" s="91"/>
      <c r="J8" s="91"/>
      <c r="K8" s="461"/>
      <c r="L8" s="461"/>
      <c r="M8" s="265"/>
    </row>
    <row r="9" spans="1:23" ht="5.0999999999999996" customHeight="1" thickBot="1">
      <c r="C9" s="91"/>
      <c r="D9" s="91"/>
      <c r="E9" s="91"/>
      <c r="F9" s="91"/>
      <c r="G9" s="91"/>
      <c r="H9" s="91"/>
      <c r="I9" s="91"/>
      <c r="J9" s="91"/>
      <c r="K9" s="461"/>
      <c r="L9" s="461"/>
      <c r="M9" s="265"/>
    </row>
    <row r="10" spans="1:23" ht="39.950000000000003" customHeight="1" thickBot="1">
      <c r="C10" s="91"/>
      <c r="K10" s="464"/>
      <c r="L10" s="465"/>
      <c r="M10" s="1228" t="str">
        <f>+'NI-San'!M10</f>
        <v>Valore netto al 31/12/2017</v>
      </c>
      <c r="N10" s="1031" t="str">
        <f>+'NI-San'!N10</f>
        <v>Valore netto al 31/12/2018</v>
      </c>
      <c r="O10" s="1031" t="str">
        <f>+'NI-San'!O10</f>
        <v>Variazione</v>
      </c>
      <c r="P10" s="806"/>
      <c r="Q10" s="1229" t="str">
        <f>+'NI-San'!Q10</f>
        <v>Prechiusura al ° trimestre 2018</v>
      </c>
    </row>
    <row r="11" spans="1:23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96" t="s">
        <v>72</v>
      </c>
      <c r="L11" s="97" t="s">
        <v>3218</v>
      </c>
      <c r="M11" s="98">
        <f>+M16+M117+M261+M308+M316-M87+M97</f>
        <v>6157</v>
      </c>
      <c r="N11" s="775">
        <f>+N16+N117+N261+N308+N316-N87+N97</f>
        <v>8754</v>
      </c>
      <c r="O11" s="775">
        <f>+N11-M11</f>
        <v>2597</v>
      </c>
      <c r="Q11" s="775">
        <f>+Q16+Q117+Q261+Q308+Q316-Q87+Q97</f>
        <v>0</v>
      </c>
    </row>
    <row r="12" spans="1:23" ht="15.75" thickTop="1">
      <c r="A12" s="265"/>
      <c r="K12" s="460"/>
      <c r="M12" s="265"/>
      <c r="N12" s="379"/>
      <c r="Q12" s="379"/>
    </row>
    <row r="13" spans="1:23">
      <c r="A13" s="265"/>
      <c r="K13" s="460"/>
      <c r="M13" s="265"/>
      <c r="N13" s="379"/>
      <c r="Q13" s="379"/>
    </row>
    <row r="14" spans="1:23" ht="15.75" thickBot="1">
      <c r="A14" s="265"/>
      <c r="M14" s="265"/>
      <c r="N14" s="379"/>
      <c r="Q14" s="379"/>
    </row>
    <row r="15" spans="1:23" ht="26.25" thickBot="1">
      <c r="K15" s="467"/>
      <c r="L15" s="465"/>
      <c r="M15" s="328" t="str">
        <f>+$M$10</f>
        <v>Valore netto al 31/12/2017</v>
      </c>
      <c r="N15" s="779" t="str">
        <f>N$10</f>
        <v>Valore netto al 31/12/2018</v>
      </c>
      <c r="O15" s="779" t="s">
        <v>4064</v>
      </c>
      <c r="P15" s="806"/>
      <c r="Q15" s="779" t="str">
        <f>Q$10</f>
        <v>Prechiusura al ° trimestre 2018</v>
      </c>
    </row>
    <row r="16" spans="1:23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04" t="s">
        <v>75</v>
      </c>
      <c r="L16" s="105" t="s">
        <v>3218</v>
      </c>
      <c r="M16" s="106">
        <f>+M18+M35+M76</f>
        <v>4036</v>
      </c>
      <c r="N16" s="775">
        <f>+N18+N35+N76</f>
        <v>8152</v>
      </c>
      <c r="O16" s="775">
        <f>+N16-M16</f>
        <v>4116</v>
      </c>
      <c r="Q16" s="775">
        <f>+Q18+Q35+Q76</f>
        <v>0</v>
      </c>
    </row>
    <row r="17" spans="1:18" ht="15.75" thickTop="1">
      <c r="A17" s="265"/>
      <c r="K17" s="531"/>
      <c r="L17" s="532"/>
      <c r="M17" s="291"/>
      <c r="N17" s="501"/>
      <c r="O17" s="501"/>
      <c r="Q17" s="501"/>
    </row>
    <row r="18" spans="1:18" ht="29.25" hidden="1" customHeight="1" thickTop="1" thickBot="1">
      <c r="B18" s="110" t="s">
        <v>76</v>
      </c>
      <c r="C18" s="242" t="s">
        <v>3220</v>
      </c>
      <c r="D18" s="243"/>
      <c r="E18" s="243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0</v>
      </c>
      <c r="N18" s="298">
        <f>SUM(N21:N33)</f>
        <v>0</v>
      </c>
      <c r="O18" s="298">
        <f>+N18-M18</f>
        <v>0</v>
      </c>
      <c r="Q18" s="298">
        <f>SUM(Q21:Q33)</f>
        <v>0</v>
      </c>
    </row>
    <row r="19" spans="1:18" s="291" customFormat="1" ht="9" hidden="1" customHeight="1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Q19" s="533"/>
    </row>
    <row r="20" spans="1:18" ht="26.25" hidden="1" thickBot="1">
      <c r="A20" s="265"/>
      <c r="B20" s="102" t="s">
        <v>3221</v>
      </c>
      <c r="C20" s="245" t="s">
        <v>48</v>
      </c>
      <c r="D20" s="245"/>
      <c r="E20" s="245"/>
      <c r="F20" s="246"/>
      <c r="G20" s="246"/>
      <c r="H20" s="246"/>
      <c r="I20" s="246"/>
      <c r="J20" s="246"/>
      <c r="K20" s="120" t="s">
        <v>3222</v>
      </c>
      <c r="L20" s="121"/>
      <c r="M20" s="122" t="str">
        <f>+$M$10</f>
        <v>Valore netto al 31/12/2017</v>
      </c>
      <c r="N20" s="347" t="str">
        <f>N$10</f>
        <v>Valore netto al 31/12/2018</v>
      </c>
      <c r="O20" s="347" t="s">
        <v>4064</v>
      </c>
      <c r="Q20" s="347" t="str">
        <f>Q$10</f>
        <v>Prechiusura al ° trimestre 2018</v>
      </c>
    </row>
    <row r="21" spans="1:18" ht="15" hidden="1" customHeight="1">
      <c r="A21" s="265"/>
      <c r="B21" s="123" t="s">
        <v>78</v>
      </c>
      <c r="C21" s="123" t="s">
        <v>3223</v>
      </c>
      <c r="D21" s="123"/>
      <c r="E21" s="123"/>
      <c r="F21" s="123"/>
      <c r="G21" s="123"/>
      <c r="H21" s="123"/>
      <c r="I21" s="123"/>
      <c r="J21" s="123"/>
      <c r="K21" s="124" t="s">
        <v>4711</v>
      </c>
      <c r="L21" s="125" t="s">
        <v>3218</v>
      </c>
      <c r="M21" s="564"/>
      <c r="N21" s="564"/>
      <c r="O21" s="564"/>
      <c r="Q21" s="564"/>
    </row>
    <row r="22" spans="1:18" ht="15" hidden="1" customHeight="1">
      <c r="A22" s="265"/>
      <c r="B22" s="127" t="s">
        <v>84</v>
      </c>
      <c r="C22" s="127" t="s">
        <v>3224</v>
      </c>
      <c r="D22" s="127"/>
      <c r="E22" s="123"/>
      <c r="F22" s="123"/>
      <c r="G22" s="123"/>
      <c r="H22" s="123"/>
      <c r="I22" s="127"/>
      <c r="J22" s="127"/>
      <c r="K22" s="304" t="s">
        <v>86</v>
      </c>
      <c r="L22" s="125" t="s">
        <v>3218</v>
      </c>
      <c r="M22" s="564"/>
      <c r="N22" s="564"/>
      <c r="O22" s="564"/>
      <c r="Q22" s="564"/>
    </row>
    <row r="23" spans="1:18" hidden="1">
      <c r="A23" s="265"/>
      <c r="B23" s="127" t="s">
        <v>87</v>
      </c>
      <c r="C23" s="127" t="s">
        <v>3224</v>
      </c>
      <c r="D23" s="127"/>
      <c r="E23" s="123"/>
      <c r="F23" s="123"/>
      <c r="G23" s="123"/>
      <c r="H23" s="123"/>
      <c r="I23" s="127"/>
      <c r="J23" s="127"/>
      <c r="K23" s="304" t="s">
        <v>3225</v>
      </c>
      <c r="L23" s="125" t="s">
        <v>3218</v>
      </c>
      <c r="M23" s="564"/>
      <c r="N23" s="564"/>
      <c r="O23" s="564"/>
      <c r="Q23" s="564"/>
      <c r="R23" s="379"/>
    </row>
    <row r="24" spans="1:18" ht="15" hidden="1" customHeight="1">
      <c r="A24" s="265"/>
      <c r="B24" s="127" t="s">
        <v>89</v>
      </c>
      <c r="C24" s="127" t="s">
        <v>3226</v>
      </c>
      <c r="D24" s="127"/>
      <c r="E24" s="127"/>
      <c r="F24" s="123"/>
      <c r="G24" s="123"/>
      <c r="H24" s="123"/>
      <c r="I24" s="127"/>
      <c r="J24" s="127"/>
      <c r="K24" s="124" t="s">
        <v>92</v>
      </c>
      <c r="L24" s="125" t="s">
        <v>3218</v>
      </c>
      <c r="M24" s="564"/>
      <c r="N24" s="564"/>
      <c r="O24" s="564"/>
      <c r="Q24" s="564"/>
    </row>
    <row r="25" spans="1:18" ht="15" hidden="1" customHeight="1">
      <c r="A25" s="265"/>
      <c r="B25" s="127" t="s">
        <v>93</v>
      </c>
      <c r="C25" s="127" t="s">
        <v>3227</v>
      </c>
      <c r="D25" s="127"/>
      <c r="E25" s="127"/>
      <c r="F25" s="123"/>
      <c r="G25" s="123"/>
      <c r="H25" s="123"/>
      <c r="I25" s="127"/>
      <c r="J25" s="127"/>
      <c r="K25" s="124" t="s">
        <v>94</v>
      </c>
      <c r="L25" s="125" t="s">
        <v>3218</v>
      </c>
      <c r="M25" s="564"/>
      <c r="N25" s="564"/>
      <c r="O25" s="564"/>
      <c r="Q25" s="564"/>
    </row>
    <row r="26" spans="1:18" ht="15" hidden="1" customHeight="1">
      <c r="A26" s="265"/>
      <c r="B26" s="127" t="s">
        <v>95</v>
      </c>
      <c r="C26" s="127" t="s">
        <v>3228</v>
      </c>
      <c r="D26" s="127"/>
      <c r="E26" s="127"/>
      <c r="F26" s="123"/>
      <c r="G26" s="123"/>
      <c r="H26" s="123"/>
      <c r="I26" s="127"/>
      <c r="J26" s="127"/>
      <c r="K26" s="129" t="s">
        <v>96</v>
      </c>
      <c r="L26" s="125" t="s">
        <v>3218</v>
      </c>
      <c r="M26" s="564"/>
      <c r="N26" s="564"/>
      <c r="O26" s="564"/>
      <c r="Q26" s="564"/>
    </row>
    <row r="27" spans="1:18" ht="38.25" hidden="1" customHeight="1">
      <c r="A27" s="265"/>
      <c r="B27" s="127" t="s">
        <v>97</v>
      </c>
      <c r="C27" s="127" t="s">
        <v>3229</v>
      </c>
      <c r="D27" s="127"/>
      <c r="E27" s="127"/>
      <c r="F27" s="123"/>
      <c r="G27" s="123"/>
      <c r="H27" s="123"/>
      <c r="I27" s="127"/>
      <c r="J27" s="127"/>
      <c r="K27" s="129" t="s">
        <v>100</v>
      </c>
      <c r="L27" s="125" t="s">
        <v>3218</v>
      </c>
      <c r="M27" s="564"/>
      <c r="N27" s="564"/>
      <c r="O27" s="564"/>
      <c r="Q27" s="564"/>
    </row>
    <row r="28" spans="1:18" ht="25.5" hidden="1" customHeight="1">
      <c r="A28" s="265"/>
      <c r="B28" s="127" t="s">
        <v>101</v>
      </c>
      <c r="C28" s="127" t="s">
        <v>3230</v>
      </c>
      <c r="D28" s="127"/>
      <c r="E28" s="127"/>
      <c r="F28" s="123"/>
      <c r="G28" s="123"/>
      <c r="H28" s="123"/>
      <c r="I28" s="127"/>
      <c r="J28" s="127"/>
      <c r="K28" s="129" t="s">
        <v>102</v>
      </c>
      <c r="L28" s="125" t="s">
        <v>3218</v>
      </c>
      <c r="M28" s="564"/>
      <c r="N28" s="564"/>
      <c r="O28" s="564"/>
      <c r="Q28" s="564"/>
    </row>
    <row r="29" spans="1:18" ht="15" hidden="1" customHeight="1">
      <c r="A29" s="265"/>
      <c r="B29" s="127" t="s">
        <v>103</v>
      </c>
      <c r="C29" s="127" t="s">
        <v>3231</v>
      </c>
      <c r="D29" s="127"/>
      <c r="E29" s="127"/>
      <c r="F29" s="123"/>
      <c r="G29" s="123"/>
      <c r="H29" s="123"/>
      <c r="I29" s="127"/>
      <c r="J29" s="127"/>
      <c r="K29" s="129" t="s">
        <v>106</v>
      </c>
      <c r="L29" s="125" t="s">
        <v>3218</v>
      </c>
      <c r="M29" s="564"/>
      <c r="N29" s="564"/>
      <c r="O29" s="564"/>
      <c r="Q29" s="564"/>
    </row>
    <row r="30" spans="1:18" hidden="1">
      <c r="A30" s="265"/>
      <c r="B30" s="127" t="s">
        <v>107</v>
      </c>
      <c r="C30" s="127" t="s">
        <v>3232</v>
      </c>
      <c r="D30" s="127"/>
      <c r="E30" s="127"/>
      <c r="F30" s="123"/>
      <c r="G30" s="123"/>
      <c r="H30" s="123"/>
      <c r="I30" s="127"/>
      <c r="J30" s="127"/>
      <c r="K30" s="227" t="s">
        <v>108</v>
      </c>
      <c r="L30" s="125" t="s">
        <v>3218</v>
      </c>
      <c r="M30" s="564"/>
      <c r="N30" s="564"/>
      <c r="O30" s="564"/>
      <c r="Q30" s="564"/>
    </row>
    <row r="31" spans="1:18" hidden="1">
      <c r="A31" s="265"/>
      <c r="B31" s="127" t="s">
        <v>109</v>
      </c>
      <c r="C31" s="127" t="s">
        <v>3233</v>
      </c>
      <c r="D31" s="127"/>
      <c r="E31" s="127"/>
      <c r="F31" s="123"/>
      <c r="G31" s="123"/>
      <c r="H31" s="123"/>
      <c r="I31" s="127"/>
      <c r="J31" s="127"/>
      <c r="K31" s="228" t="s">
        <v>110</v>
      </c>
      <c r="L31" s="125" t="s">
        <v>3218</v>
      </c>
      <c r="M31" s="564"/>
      <c r="N31" s="564"/>
      <c r="O31" s="564"/>
      <c r="Q31" s="564"/>
    </row>
    <row r="32" spans="1:18" hidden="1">
      <c r="B32" s="127" t="s">
        <v>111</v>
      </c>
      <c r="C32" s="127" t="s">
        <v>3234</v>
      </c>
      <c r="D32" s="127"/>
      <c r="E32" s="127"/>
      <c r="F32" s="123"/>
      <c r="G32" s="123"/>
      <c r="H32" s="123"/>
      <c r="I32" s="127"/>
      <c r="J32" s="127"/>
      <c r="K32" s="228" t="s">
        <v>113</v>
      </c>
      <c r="L32" s="125" t="s">
        <v>3218</v>
      </c>
      <c r="M32" s="564"/>
      <c r="N32" s="815"/>
      <c r="O32" s="827"/>
      <c r="Q32" s="815"/>
    </row>
    <row r="33" spans="1:17" hidden="1">
      <c r="B33" s="127" t="s">
        <v>114</v>
      </c>
      <c r="C33" s="127" t="s">
        <v>3235</v>
      </c>
      <c r="D33" s="127"/>
      <c r="E33" s="127"/>
      <c r="F33" s="127"/>
      <c r="G33" s="123"/>
      <c r="H33" s="123"/>
      <c r="I33" s="127"/>
      <c r="J33" s="127"/>
      <c r="K33" s="137" t="s">
        <v>115</v>
      </c>
      <c r="L33" s="125" t="s">
        <v>3218</v>
      </c>
      <c r="M33" s="564"/>
      <c r="N33" s="564"/>
      <c r="O33" s="564"/>
      <c r="Q33" s="564"/>
    </row>
    <row r="34" spans="1:17" ht="16.5" thickBot="1">
      <c r="A34" s="265"/>
      <c r="K34" s="192"/>
      <c r="L34" s="528"/>
      <c r="M34" s="192"/>
      <c r="N34" s="192"/>
      <c r="O34" s="192"/>
      <c r="Q34" s="192"/>
    </row>
    <row r="35" spans="1:17" ht="29.25" customHeight="1" thickTop="1" thickBot="1">
      <c r="B35" s="110" t="s">
        <v>116</v>
      </c>
      <c r="C35" s="242" t="s">
        <v>3236</v>
      </c>
      <c r="D35" s="243"/>
      <c r="E35" s="243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4036</v>
      </c>
      <c r="N35" s="298">
        <f>SUM(N38:N73)</f>
        <v>8152</v>
      </c>
      <c r="O35" s="298">
        <f>+N35-M35</f>
        <v>4116</v>
      </c>
      <c r="Q35" s="298">
        <f>SUM(Q38:Q73)</f>
        <v>0</v>
      </c>
    </row>
    <row r="36" spans="1:17" ht="9" customHeight="1" thickTop="1" thickBot="1">
      <c r="A36" s="265"/>
      <c r="B36" s="537"/>
      <c r="C36" s="537"/>
      <c r="K36" s="460"/>
      <c r="M36" s="265"/>
      <c r="N36" s="379"/>
      <c r="Q36" s="379"/>
    </row>
    <row r="37" spans="1:17" ht="26.25" thickBot="1">
      <c r="A37" s="265"/>
      <c r="B37" s="102" t="s">
        <v>3221</v>
      </c>
      <c r="C37" s="245" t="s">
        <v>48</v>
      </c>
      <c r="D37" s="245"/>
      <c r="E37" s="245"/>
      <c r="F37" s="246"/>
      <c r="G37" s="246"/>
      <c r="H37" s="246"/>
      <c r="I37" s="246"/>
      <c r="J37" s="246"/>
      <c r="K37" s="120" t="s">
        <v>3222</v>
      </c>
      <c r="L37" s="135"/>
      <c r="M37" s="328" t="str">
        <f>+$M$10</f>
        <v>Valore netto al 31/12/2017</v>
      </c>
      <c r="N37" s="779" t="str">
        <f>N$10</f>
        <v>Valore netto al 31/12/2018</v>
      </c>
      <c r="O37" s="779" t="s">
        <v>4064</v>
      </c>
      <c r="P37" s="806"/>
      <c r="Q37" s="779" t="str">
        <f>Q$10</f>
        <v>Prechiusura al ° trimestre 2018</v>
      </c>
    </row>
    <row r="38" spans="1:17" ht="15" hidden="1" customHeight="1">
      <c r="A38" s="265"/>
      <c r="B38" s="127" t="s">
        <v>118</v>
      </c>
      <c r="C38" s="127" t="s">
        <v>3237</v>
      </c>
      <c r="D38" s="127"/>
      <c r="E38" s="127"/>
      <c r="F38" s="127"/>
      <c r="G38" s="123"/>
      <c r="H38" s="123"/>
      <c r="I38" s="127"/>
      <c r="J38" s="127"/>
      <c r="K38" s="228" t="s">
        <v>121</v>
      </c>
      <c r="L38" s="125" t="s">
        <v>3218</v>
      </c>
      <c r="M38" s="564"/>
      <c r="N38" s="564"/>
      <c r="O38" s="564"/>
      <c r="Q38" s="564"/>
    </row>
    <row r="39" spans="1:17" ht="15" hidden="1" customHeight="1">
      <c r="A39" s="265"/>
      <c r="B39" s="127" t="s">
        <v>122</v>
      </c>
      <c r="C39" s="127" t="s">
        <v>3238</v>
      </c>
      <c r="D39" s="127"/>
      <c r="E39" s="127"/>
      <c r="F39" s="127"/>
      <c r="G39" s="123"/>
      <c r="H39" s="123"/>
      <c r="I39" s="127"/>
      <c r="J39" s="127"/>
      <c r="K39" s="228" t="s">
        <v>125</v>
      </c>
      <c r="L39" s="125" t="s">
        <v>3218</v>
      </c>
      <c r="M39" s="564"/>
      <c r="N39" s="564"/>
      <c r="O39" s="564"/>
      <c r="Q39" s="564"/>
    </row>
    <row r="40" spans="1:17" s="738" customFormat="1" ht="25.5" hidden="1">
      <c r="A40" s="265"/>
      <c r="B40" s="739" t="s">
        <v>126</v>
      </c>
      <c r="C40" s="739" t="s">
        <v>3239</v>
      </c>
      <c r="D40" s="739"/>
      <c r="E40" s="739"/>
      <c r="F40" s="739"/>
      <c r="G40" s="740"/>
      <c r="H40" s="740"/>
      <c r="I40" s="739"/>
      <c r="J40" s="739"/>
      <c r="K40" s="742" t="s">
        <v>127</v>
      </c>
      <c r="L40" s="741" t="s">
        <v>3218</v>
      </c>
      <c r="M40" s="564"/>
      <c r="N40" s="564"/>
      <c r="O40" s="564"/>
      <c r="P40" s="265"/>
      <c r="Q40" s="564"/>
    </row>
    <row r="41" spans="1:17" ht="15" hidden="1" customHeight="1">
      <c r="A41" s="265"/>
      <c r="B41" s="127" t="s">
        <v>128</v>
      </c>
      <c r="C41" s="127" t="s">
        <v>3240</v>
      </c>
      <c r="D41" s="127"/>
      <c r="E41" s="127"/>
      <c r="F41" s="127"/>
      <c r="G41" s="123"/>
      <c r="H41" s="123"/>
      <c r="I41" s="127"/>
      <c r="J41" s="127"/>
      <c r="K41" s="228" t="s">
        <v>129</v>
      </c>
      <c r="L41" s="125" t="s">
        <v>3218</v>
      </c>
      <c r="M41" s="564"/>
      <c r="N41" s="564"/>
      <c r="O41" s="564"/>
      <c r="Q41" s="564"/>
    </row>
    <row r="42" spans="1:17" s="738" customFormat="1" ht="25.5" hidden="1">
      <c r="A42" s="265"/>
      <c r="B42" s="739" t="s">
        <v>130</v>
      </c>
      <c r="C42" s="253" t="s">
        <v>3241</v>
      </c>
      <c r="D42" s="739"/>
      <c r="E42" s="739"/>
      <c r="F42" s="739"/>
      <c r="G42" s="740"/>
      <c r="H42" s="740"/>
      <c r="I42" s="739"/>
      <c r="J42" s="739"/>
      <c r="K42" s="742" t="s">
        <v>131</v>
      </c>
      <c r="L42" s="741" t="s">
        <v>3218</v>
      </c>
      <c r="M42" s="564"/>
      <c r="N42" s="564"/>
      <c r="O42" s="564"/>
      <c r="P42" s="265"/>
      <c r="Q42" s="564"/>
    </row>
    <row r="43" spans="1:17" ht="25.5" hidden="1" customHeight="1">
      <c r="A43" s="265"/>
      <c r="B43" s="253" t="s">
        <v>132</v>
      </c>
      <c r="C43" s="253" t="s">
        <v>4702</v>
      </c>
      <c r="D43" s="127"/>
      <c r="E43" s="127"/>
      <c r="F43" s="127"/>
      <c r="G43" s="123"/>
      <c r="H43" s="123"/>
      <c r="I43" s="127"/>
      <c r="J43" s="127"/>
      <c r="K43" s="235" t="s">
        <v>135</v>
      </c>
      <c r="L43" s="125" t="s">
        <v>3218</v>
      </c>
      <c r="M43" s="564"/>
      <c r="N43" s="564"/>
      <c r="O43" s="564"/>
      <c r="Q43" s="564"/>
    </row>
    <row r="44" spans="1:17" ht="25.5" hidden="1" customHeight="1">
      <c r="A44" s="265"/>
      <c r="B44" s="253" t="s">
        <v>136</v>
      </c>
      <c r="C44" s="739" t="s">
        <v>4703</v>
      </c>
      <c r="D44" s="127"/>
      <c r="E44" s="127"/>
      <c r="F44" s="127"/>
      <c r="G44" s="123"/>
      <c r="H44" s="123"/>
      <c r="I44" s="127"/>
      <c r="J44" s="127"/>
      <c r="K44" s="235" t="s">
        <v>139</v>
      </c>
      <c r="L44" s="125" t="s">
        <v>3218</v>
      </c>
      <c r="M44" s="564"/>
      <c r="N44" s="564"/>
      <c r="O44" s="564"/>
      <c r="Q44" s="564"/>
    </row>
    <row r="45" spans="1:17">
      <c r="A45" s="265"/>
      <c r="B45" s="127" t="s">
        <v>140</v>
      </c>
      <c r="C45" s="127" t="s">
        <v>3242</v>
      </c>
      <c r="D45" s="127"/>
      <c r="E45" s="127"/>
      <c r="F45" s="127"/>
      <c r="G45" s="123"/>
      <c r="H45" s="123"/>
      <c r="I45" s="127"/>
      <c r="J45" s="127"/>
      <c r="K45" s="227" t="s">
        <v>145</v>
      </c>
      <c r="L45" s="125" t="s">
        <v>3218</v>
      </c>
      <c r="M45" s="564">
        <f>IF(ISERROR(VLOOKUP($B45,ESTR_PREC!$A$1:$M$6000,5,FALSE))=TRUE,0,VLOOKUP($B45,ESTR_PREC!$A$1:$M$6000,5,FALSE))</f>
        <v>0</v>
      </c>
      <c r="N45" s="225"/>
      <c r="O45" s="560">
        <f t="shared" ref="O45:O51" si="0">+N45-M45</f>
        <v>0</v>
      </c>
      <c r="Q45" s="225"/>
    </row>
    <row r="46" spans="1:17" hidden="1">
      <c r="B46" s="127" t="s">
        <v>146</v>
      </c>
      <c r="C46" s="127" t="s">
        <v>3243</v>
      </c>
      <c r="D46" s="127"/>
      <c r="E46" s="127"/>
      <c r="F46" s="127"/>
      <c r="G46" s="123"/>
      <c r="H46" s="123"/>
      <c r="I46" s="127"/>
      <c r="J46" s="127"/>
      <c r="K46" s="137" t="s">
        <v>147</v>
      </c>
      <c r="L46" s="125" t="s">
        <v>3218</v>
      </c>
      <c r="M46" s="564"/>
      <c r="N46" s="225"/>
      <c r="O46" s="564"/>
      <c r="P46" s="660"/>
      <c r="Q46" s="564"/>
    </row>
    <row r="47" spans="1:17">
      <c r="B47" s="127" t="s">
        <v>148</v>
      </c>
      <c r="C47" s="127" t="s">
        <v>3244</v>
      </c>
      <c r="D47" s="127"/>
      <c r="E47" s="127"/>
      <c r="F47" s="127"/>
      <c r="G47" s="123"/>
      <c r="H47" s="123"/>
      <c r="I47" s="127"/>
      <c r="J47" s="127"/>
      <c r="K47" s="129" t="s">
        <v>149</v>
      </c>
      <c r="L47" s="125" t="s">
        <v>3218</v>
      </c>
      <c r="M47" s="564">
        <f>IF(ISERROR(VLOOKUP($B47,ESTR_PREC!$A$1:$M$6000,5,FALSE))=TRUE,0,VLOOKUP($B47,ESTR_PREC!$A$1:$M$6000,5,FALSE))</f>
        <v>0</v>
      </c>
      <c r="N47" s="225"/>
      <c r="O47" s="560">
        <f t="shared" si="0"/>
        <v>0</v>
      </c>
      <c r="Q47" s="225"/>
    </row>
    <row r="48" spans="1:17">
      <c r="B48" s="127" t="s">
        <v>150</v>
      </c>
      <c r="C48" s="127" t="s">
        <v>3245</v>
      </c>
      <c r="D48" s="127"/>
      <c r="E48" s="127"/>
      <c r="F48" s="127"/>
      <c r="G48" s="123"/>
      <c r="H48" s="123"/>
      <c r="I48" s="127"/>
      <c r="J48" s="127"/>
      <c r="K48" s="129" t="s">
        <v>152</v>
      </c>
      <c r="L48" s="125" t="s">
        <v>3218</v>
      </c>
      <c r="M48" s="564">
        <f>IF(ISERROR(VLOOKUP($B48,ESTR_PREC!$A$1:$M$6000,5,FALSE))=TRUE,0,VLOOKUP($B48,ESTR_PREC!$A$1:$M$6000,5,FALSE))</f>
        <v>0</v>
      </c>
      <c r="N48" s="225"/>
      <c r="O48" s="560">
        <f t="shared" si="0"/>
        <v>0</v>
      </c>
      <c r="Q48" s="225"/>
    </row>
    <row r="49" spans="2:17" ht="15" hidden="1" customHeight="1">
      <c r="B49" s="127" t="s">
        <v>153</v>
      </c>
      <c r="C49" s="127" t="s">
        <v>3246</v>
      </c>
      <c r="D49" s="127"/>
      <c r="E49" s="127"/>
      <c r="F49" s="127"/>
      <c r="G49" s="123"/>
      <c r="H49" s="123"/>
      <c r="I49" s="127"/>
      <c r="J49" s="127"/>
      <c r="K49" s="129" t="s">
        <v>155</v>
      </c>
      <c r="L49" s="125" t="s">
        <v>3218</v>
      </c>
      <c r="M49" s="564">
        <f>IF(ISERROR(VLOOKUP($B49,ESTR_PREC!$A$1:$M$6000,5,FALSE))=TRUE,0,VLOOKUP($B49,ESTR_PREC!$A$1:$M$6000,5,FALSE))</f>
        <v>0</v>
      </c>
      <c r="N49" s="225"/>
      <c r="O49" s="564"/>
      <c r="Q49" s="564"/>
    </row>
    <row r="50" spans="2:17">
      <c r="B50" s="127" t="s">
        <v>156</v>
      </c>
      <c r="C50" s="127" t="s">
        <v>3247</v>
      </c>
      <c r="D50" s="127"/>
      <c r="E50" s="127"/>
      <c r="F50" s="127"/>
      <c r="G50" s="123"/>
      <c r="H50" s="123"/>
      <c r="I50" s="127"/>
      <c r="J50" s="127"/>
      <c r="K50" s="129" t="s">
        <v>160</v>
      </c>
      <c r="L50" s="125" t="s">
        <v>3218</v>
      </c>
      <c r="M50" s="564">
        <f>IF(ISERROR(VLOOKUP($B50,ESTR_PREC!$A$1:$M$6000,5,FALSE))=TRUE,0,VLOOKUP($B50,ESTR_PREC!$A$1:$M$6000,5,FALSE))</f>
        <v>0</v>
      </c>
      <c r="N50" s="225"/>
      <c r="O50" s="560">
        <f t="shared" si="0"/>
        <v>0</v>
      </c>
      <c r="Q50" s="225"/>
    </row>
    <row r="51" spans="2:17">
      <c r="B51" s="127" t="s">
        <v>161</v>
      </c>
      <c r="C51" s="127" t="s">
        <v>3248</v>
      </c>
      <c r="D51" s="127"/>
      <c r="E51" s="127"/>
      <c r="F51" s="127"/>
      <c r="G51" s="123"/>
      <c r="H51" s="123"/>
      <c r="I51" s="127"/>
      <c r="J51" s="127"/>
      <c r="K51" s="129" t="s">
        <v>163</v>
      </c>
      <c r="L51" s="125" t="s">
        <v>3218</v>
      </c>
      <c r="M51" s="564">
        <f>IF(ISERROR(VLOOKUP($B51,ESTR_PREC!$A$1:$M$6000,5,FALSE))=TRUE,0,VLOOKUP($B51,ESTR_PREC!$A$1:$M$6000,5,FALSE))</f>
        <v>0</v>
      </c>
      <c r="N51" s="225"/>
      <c r="O51" s="560">
        <f t="shared" si="0"/>
        <v>0</v>
      </c>
      <c r="Q51" s="225"/>
    </row>
    <row r="52" spans="2:17" ht="15" hidden="1" customHeight="1">
      <c r="B52" s="139" t="s">
        <v>164</v>
      </c>
      <c r="C52" s="139" t="s">
        <v>3249</v>
      </c>
      <c r="D52" s="127"/>
      <c r="E52" s="139"/>
      <c r="F52" s="140"/>
      <c r="G52" s="140"/>
      <c r="H52" s="140"/>
      <c r="I52" s="139"/>
      <c r="J52" s="139"/>
      <c r="K52" s="226" t="s">
        <v>167</v>
      </c>
      <c r="L52" s="141" t="s">
        <v>3218</v>
      </c>
      <c r="M52" s="564">
        <f>IF(ISERROR(VLOOKUP($B52,ESTR_PREC!$A$1:$M$6000,5,FALSE))=TRUE,0,VLOOKUP($B52,ESTR_PREC!$A$1:$M$6000,5,FALSE))</f>
        <v>0</v>
      </c>
      <c r="N52" s="225"/>
      <c r="O52" s="564"/>
      <c r="Q52" s="564"/>
    </row>
    <row r="53" spans="2:17" ht="15" hidden="1" customHeight="1">
      <c r="B53" s="253" t="s">
        <v>168</v>
      </c>
      <c r="C53" s="253" t="s">
        <v>4704</v>
      </c>
      <c r="D53" s="127"/>
      <c r="E53" s="180"/>
      <c r="F53" s="236"/>
      <c r="G53" s="236"/>
      <c r="H53" s="236"/>
      <c r="I53" s="180"/>
      <c r="J53" s="180"/>
      <c r="K53" s="238" t="s">
        <v>171</v>
      </c>
      <c r="L53" s="237" t="s">
        <v>3218</v>
      </c>
      <c r="M53" s="564">
        <f>IF(ISERROR(VLOOKUP($B53,ESTR_PREC!$A$1:$M$6000,5,FALSE))=TRUE,0,VLOOKUP($B53,ESTR_PREC!$A$1:$M$6000,5,FALSE))</f>
        <v>0</v>
      </c>
      <c r="N53" s="225"/>
      <c r="O53" s="564"/>
      <c r="Q53" s="564"/>
    </row>
    <row r="54" spans="2:17" ht="15" hidden="1" customHeight="1">
      <c r="B54" s="139" t="s">
        <v>172</v>
      </c>
      <c r="C54" s="139" t="s">
        <v>3250</v>
      </c>
      <c r="D54" s="127"/>
      <c r="E54" s="139"/>
      <c r="F54" s="140"/>
      <c r="G54" s="140"/>
      <c r="H54" s="140"/>
      <c r="I54" s="139"/>
      <c r="J54" s="139"/>
      <c r="K54" s="226" t="s">
        <v>173</v>
      </c>
      <c r="L54" s="141" t="s">
        <v>3218</v>
      </c>
      <c r="M54" s="564">
        <f>IF(ISERROR(VLOOKUP($B54,ESTR_PREC!$A$1:$M$6000,5,FALSE))=TRUE,0,VLOOKUP($B54,ESTR_PREC!$A$1:$M$6000,5,FALSE))</f>
        <v>0</v>
      </c>
      <c r="N54" s="225"/>
      <c r="O54" s="564"/>
      <c r="Q54" s="564"/>
    </row>
    <row r="55" spans="2:17" ht="15" hidden="1" customHeight="1">
      <c r="B55" s="139" t="s">
        <v>174</v>
      </c>
      <c r="C55" s="139" t="s">
        <v>3251</v>
      </c>
      <c r="D55" s="127"/>
      <c r="E55" s="139"/>
      <c r="F55" s="140"/>
      <c r="G55" s="140"/>
      <c r="H55" s="140"/>
      <c r="I55" s="139"/>
      <c r="J55" s="139"/>
      <c r="K55" s="226" t="s">
        <v>177</v>
      </c>
      <c r="L55" s="141" t="s">
        <v>3218</v>
      </c>
      <c r="M55" s="564">
        <f>IF(ISERROR(VLOOKUP($B55,ESTR_PREC!$A$1:$M$6000,5,FALSE))=TRUE,0,VLOOKUP($B55,ESTR_PREC!$A$1:$M$6000,5,FALSE))</f>
        <v>0</v>
      </c>
      <c r="N55" s="225"/>
      <c r="O55" s="564"/>
      <c r="Q55" s="564"/>
    </row>
    <row r="56" spans="2:17" ht="15" hidden="1" customHeight="1">
      <c r="B56" s="253" t="s">
        <v>178</v>
      </c>
      <c r="C56" s="253" t="s">
        <v>4705</v>
      </c>
      <c r="D56" s="127"/>
      <c r="E56" s="180"/>
      <c r="F56" s="236"/>
      <c r="G56" s="236"/>
      <c r="H56" s="236"/>
      <c r="I56" s="180"/>
      <c r="J56" s="180"/>
      <c r="K56" s="238" t="s">
        <v>179</v>
      </c>
      <c r="L56" s="237" t="s">
        <v>3218</v>
      </c>
      <c r="M56" s="564">
        <f>IF(ISERROR(VLOOKUP($B56,ESTR_PREC!$A$1:$M$6000,5,FALSE))=TRUE,0,VLOOKUP($B56,ESTR_PREC!$A$1:$M$6000,5,FALSE))</f>
        <v>0</v>
      </c>
      <c r="N56" s="225"/>
      <c r="O56" s="564"/>
      <c r="Q56" s="564"/>
    </row>
    <row r="57" spans="2:17" ht="15" hidden="1" customHeight="1">
      <c r="B57" s="139" t="s">
        <v>180</v>
      </c>
      <c r="C57" s="139" t="s">
        <v>3252</v>
      </c>
      <c r="D57" s="127"/>
      <c r="E57" s="139"/>
      <c r="F57" s="140"/>
      <c r="G57" s="140"/>
      <c r="H57" s="140"/>
      <c r="I57" s="139"/>
      <c r="J57" s="139"/>
      <c r="K57" s="226" t="s">
        <v>181</v>
      </c>
      <c r="L57" s="141" t="s">
        <v>3218</v>
      </c>
      <c r="M57" s="564">
        <f>IF(ISERROR(VLOOKUP($B57,ESTR_PREC!$A$1:$M$6000,5,FALSE))=TRUE,0,VLOOKUP($B57,ESTR_PREC!$A$1:$M$6000,5,FALSE))</f>
        <v>0</v>
      </c>
      <c r="N57" s="225"/>
      <c r="O57" s="564"/>
      <c r="Q57" s="564"/>
    </row>
    <row r="58" spans="2:17">
      <c r="B58" s="127" t="s">
        <v>182</v>
      </c>
      <c r="C58" s="127" t="s">
        <v>3253</v>
      </c>
      <c r="D58" s="127"/>
      <c r="E58" s="127"/>
      <c r="F58" s="127"/>
      <c r="G58" s="123"/>
      <c r="H58" s="123"/>
      <c r="I58" s="127"/>
      <c r="J58" s="127"/>
      <c r="K58" s="137" t="s">
        <v>183</v>
      </c>
      <c r="L58" s="125" t="s">
        <v>3218</v>
      </c>
      <c r="M58" s="564">
        <f>IF(ISERROR(VLOOKUP($B58,ESTR_PREC!$A$1:$M$6000,5,FALSE))=TRUE,0,VLOOKUP($B58,ESTR_PREC!$A$1:$M$6000,5,FALSE))</f>
        <v>1916</v>
      </c>
      <c r="N58" s="225">
        <v>1855</v>
      </c>
      <c r="O58" s="560">
        <f t="shared" ref="O58:O73" si="1">+N58-M58</f>
        <v>-61</v>
      </c>
      <c r="Q58" s="225"/>
    </row>
    <row r="59" spans="2:17" hidden="1">
      <c r="B59" s="127" t="s">
        <v>184</v>
      </c>
      <c r="C59" s="127" t="s">
        <v>3254</v>
      </c>
      <c r="D59" s="127"/>
      <c r="E59" s="127"/>
      <c r="F59" s="127"/>
      <c r="G59" s="123"/>
      <c r="H59" s="123"/>
      <c r="I59" s="127"/>
      <c r="J59" s="127"/>
      <c r="K59" s="137" t="s">
        <v>185</v>
      </c>
      <c r="L59" s="125" t="s">
        <v>3218</v>
      </c>
      <c r="M59" s="828">
        <f>IF(ISERROR(VLOOKUP($B59,ESTR_PREC!$A$1:$M$6000,5,FALSE))=TRUE,0,VLOOKUP($B59,ESTR_PREC!$A$1:$M$6000,5,FALSE))</f>
        <v>0</v>
      </c>
      <c r="N59" s="225"/>
      <c r="O59" s="827"/>
      <c r="Q59" s="815"/>
    </row>
    <row r="60" spans="2:17" hidden="1">
      <c r="B60" s="127" t="s">
        <v>186</v>
      </c>
      <c r="C60" s="127" t="s">
        <v>3255</v>
      </c>
      <c r="D60" s="127"/>
      <c r="E60" s="127"/>
      <c r="F60" s="127"/>
      <c r="G60" s="123"/>
      <c r="H60" s="123"/>
      <c r="I60" s="127"/>
      <c r="J60" s="127"/>
      <c r="K60" s="137" t="s">
        <v>187</v>
      </c>
      <c r="L60" s="125" t="s">
        <v>3218</v>
      </c>
      <c r="M60" s="828">
        <f>IF(ISERROR(VLOOKUP($B60,ESTR_PREC!$A$1:$M$6000,5,FALSE))=TRUE,0,VLOOKUP($B60,ESTR_PREC!$A$1:$M$6000,5,FALSE))</f>
        <v>0</v>
      </c>
      <c r="N60" s="225"/>
      <c r="O60" s="827"/>
      <c r="Q60" s="815"/>
    </row>
    <row r="61" spans="2:17" ht="25.5" hidden="1">
      <c r="B61" s="127" t="s">
        <v>188</v>
      </c>
      <c r="C61" s="127" t="s">
        <v>3256</v>
      </c>
      <c r="D61" s="127"/>
      <c r="E61" s="127"/>
      <c r="F61" s="127"/>
      <c r="G61" s="123"/>
      <c r="H61" s="123"/>
      <c r="I61" s="127"/>
      <c r="J61" s="127"/>
      <c r="K61" s="137" t="s">
        <v>189</v>
      </c>
      <c r="L61" s="125" t="s">
        <v>3218</v>
      </c>
      <c r="M61" s="828">
        <f>IF(ISERROR(VLOOKUP($B61,ESTR_PREC!$A$1:$M$6000,5,FALSE))=TRUE,0,VLOOKUP($B61,ESTR_PREC!$A$1:$M$6000,5,FALSE))</f>
        <v>0</v>
      </c>
      <c r="N61" s="225"/>
      <c r="O61" s="827"/>
      <c r="Q61" s="815"/>
    </row>
    <row r="62" spans="2:17">
      <c r="B62" s="127" t="s">
        <v>190</v>
      </c>
      <c r="C62" s="127" t="s">
        <v>3257</v>
      </c>
      <c r="D62" s="127"/>
      <c r="E62" s="127"/>
      <c r="F62" s="127"/>
      <c r="G62" s="123"/>
      <c r="H62" s="123"/>
      <c r="I62" s="127"/>
      <c r="J62" s="127"/>
      <c r="K62" s="137" t="s">
        <v>191</v>
      </c>
      <c r="L62" s="125" t="s">
        <v>3218</v>
      </c>
      <c r="M62" s="564">
        <f>IF(ISERROR(VLOOKUP($B62,ESTR_PREC!$A$1:$M$6000,5,FALSE))=TRUE,0,VLOOKUP($B62,ESTR_PREC!$A$1:$M$6000,5,FALSE))</f>
        <v>81</v>
      </c>
      <c r="N62" s="225">
        <v>80</v>
      </c>
      <c r="O62" s="560">
        <f t="shared" si="1"/>
        <v>-1</v>
      </c>
      <c r="Q62" s="225"/>
    </row>
    <row r="63" spans="2:17" ht="25.5">
      <c r="B63" s="127" t="s">
        <v>192</v>
      </c>
      <c r="C63" s="127" t="s">
        <v>3258</v>
      </c>
      <c r="D63" s="127"/>
      <c r="E63" s="127"/>
      <c r="F63" s="127"/>
      <c r="G63" s="123"/>
      <c r="H63" s="123"/>
      <c r="I63" s="127"/>
      <c r="J63" s="127"/>
      <c r="K63" s="137" t="s">
        <v>193</v>
      </c>
      <c r="L63" s="125" t="s">
        <v>3218</v>
      </c>
      <c r="M63" s="564">
        <f>IF(ISERROR(VLOOKUP($B63,ESTR_PREC!$A$1:$M$6000,5,FALSE))=TRUE,0,VLOOKUP($B63,ESTR_PREC!$A$1:$M$6000,5,FALSE))</f>
        <v>40</v>
      </c>
      <c r="N63" s="225">
        <v>41</v>
      </c>
      <c r="O63" s="560">
        <f t="shared" si="1"/>
        <v>1</v>
      </c>
      <c r="Q63" s="225"/>
    </row>
    <row r="64" spans="2:17">
      <c r="B64" s="127" t="s">
        <v>194</v>
      </c>
      <c r="C64" s="127" t="s">
        <v>3259</v>
      </c>
      <c r="D64" s="127"/>
      <c r="E64" s="127"/>
      <c r="F64" s="127"/>
      <c r="G64" s="123"/>
      <c r="H64" s="123"/>
      <c r="I64" s="127"/>
      <c r="J64" s="127"/>
      <c r="K64" s="137" t="s">
        <v>195</v>
      </c>
      <c r="L64" s="125" t="s">
        <v>3218</v>
      </c>
      <c r="M64" s="564">
        <f>IF(ISERROR(VLOOKUP($B64,ESTR_PREC!$A$1:$M$6000,5,FALSE))=TRUE,0,VLOOKUP($B64,ESTR_PREC!$A$1:$M$6000,5,FALSE))</f>
        <v>1534</v>
      </c>
      <c r="N64" s="225">
        <v>1372</v>
      </c>
      <c r="O64" s="560">
        <f t="shared" si="1"/>
        <v>-162</v>
      </c>
      <c r="Q64" s="225"/>
    </row>
    <row r="65" spans="1:17">
      <c r="B65" s="127" t="s">
        <v>196</v>
      </c>
      <c r="C65" s="127" t="s">
        <v>3260</v>
      </c>
      <c r="D65" s="127"/>
      <c r="E65" s="127"/>
      <c r="F65" s="127"/>
      <c r="G65" s="123"/>
      <c r="H65" s="123"/>
      <c r="I65" s="127"/>
      <c r="J65" s="127"/>
      <c r="K65" s="137" t="s">
        <v>197</v>
      </c>
      <c r="L65" s="125" t="s">
        <v>3218</v>
      </c>
      <c r="M65" s="564">
        <f>IF(ISERROR(VLOOKUP($B65,ESTR_PREC!$A$1:$M$6000,5,FALSE))=TRUE,0,VLOOKUP($B65,ESTR_PREC!$A$1:$M$6000,5,FALSE))</f>
        <v>0</v>
      </c>
      <c r="N65" s="225">
        <v>391</v>
      </c>
      <c r="O65" s="560">
        <f t="shared" si="1"/>
        <v>391</v>
      </c>
      <c r="Q65" s="225"/>
    </row>
    <row r="66" spans="1:17" ht="15" customHeight="1">
      <c r="B66" s="127" t="s">
        <v>198</v>
      </c>
      <c r="C66" s="127" t="s">
        <v>3261</v>
      </c>
      <c r="D66" s="127"/>
      <c r="E66" s="127"/>
      <c r="F66" s="127"/>
      <c r="G66" s="123"/>
      <c r="H66" s="123"/>
      <c r="I66" s="127"/>
      <c r="J66" s="127"/>
      <c r="K66" s="137" t="s">
        <v>199</v>
      </c>
      <c r="L66" s="125" t="s">
        <v>3218</v>
      </c>
      <c r="M66" s="564">
        <f>IF(ISERROR(VLOOKUP($B66,ESTR_PREC!$A$1:$M$6000,5,FALSE))=TRUE,0,VLOOKUP($B66,ESTR_PREC!$A$1:$M$6000,5,FALSE))</f>
        <v>0</v>
      </c>
      <c r="N66" s="225"/>
      <c r="O66" s="560">
        <f t="shared" si="1"/>
        <v>0</v>
      </c>
      <c r="Q66" s="225"/>
    </row>
    <row r="67" spans="1:17" ht="25.5">
      <c r="B67" s="127" t="s">
        <v>200</v>
      </c>
      <c r="C67" s="127" t="s">
        <v>3262</v>
      </c>
      <c r="D67" s="127"/>
      <c r="E67" s="127"/>
      <c r="F67" s="127"/>
      <c r="G67" s="123"/>
      <c r="H67" s="123"/>
      <c r="I67" s="127"/>
      <c r="J67" s="127"/>
      <c r="K67" s="137" t="s">
        <v>201</v>
      </c>
      <c r="L67" s="125" t="s">
        <v>3218</v>
      </c>
      <c r="M67" s="564">
        <f>IF(ISERROR(VLOOKUP($B67,ESTR_PREC!$A$1:$M$6000,5,FALSE))=TRUE,0,VLOOKUP($B67,ESTR_PREC!$A$1:$M$6000,5,FALSE))</f>
        <v>0</v>
      </c>
      <c r="N67" s="225">
        <v>1257</v>
      </c>
      <c r="O67" s="560">
        <f t="shared" si="1"/>
        <v>1257</v>
      </c>
      <c r="Q67" s="225"/>
    </row>
    <row r="68" spans="1:17">
      <c r="B68" s="127" t="s">
        <v>202</v>
      </c>
      <c r="C68" s="127" t="s">
        <v>3263</v>
      </c>
      <c r="D68" s="127"/>
      <c r="E68" s="127"/>
      <c r="F68" s="127"/>
      <c r="G68" s="123"/>
      <c r="H68" s="123"/>
      <c r="I68" s="127"/>
      <c r="J68" s="127"/>
      <c r="K68" s="137" t="s">
        <v>203</v>
      </c>
      <c r="L68" s="125" t="s">
        <v>3218</v>
      </c>
      <c r="M68" s="564">
        <f>IF(ISERROR(VLOOKUP($B68,ESTR_PREC!$A$1:$M$6000,5,FALSE))=TRUE,0,VLOOKUP($B68,ESTR_PREC!$A$1:$M$6000,5,FALSE))</f>
        <v>0</v>
      </c>
      <c r="N68" s="225"/>
      <c r="O68" s="560">
        <f t="shared" si="1"/>
        <v>0</v>
      </c>
      <c r="Q68" s="225"/>
    </row>
    <row r="69" spans="1:17">
      <c r="B69" s="127" t="s">
        <v>204</v>
      </c>
      <c r="C69" s="127" t="s">
        <v>3264</v>
      </c>
      <c r="D69" s="127"/>
      <c r="E69" s="127"/>
      <c r="F69" s="127"/>
      <c r="G69" s="123"/>
      <c r="H69" s="123"/>
      <c r="I69" s="127"/>
      <c r="J69" s="127"/>
      <c r="K69" s="181" t="s">
        <v>205</v>
      </c>
      <c r="L69" s="125" t="s">
        <v>3218</v>
      </c>
      <c r="M69" s="564">
        <f>IF(ISERROR(VLOOKUP($B69,ESTR_PREC!$A$1:$M$6000,5,FALSE))=TRUE,0,VLOOKUP($B69,ESTR_PREC!$A$1:$M$6000,5,FALSE))</f>
        <v>0</v>
      </c>
      <c r="N69" s="225">
        <v>843</v>
      </c>
      <c r="O69" s="560">
        <f t="shared" si="1"/>
        <v>843</v>
      </c>
      <c r="Q69" s="225"/>
    </row>
    <row r="70" spans="1:17">
      <c r="B70" s="127" t="s">
        <v>206</v>
      </c>
      <c r="C70" s="127" t="s">
        <v>3265</v>
      </c>
      <c r="D70" s="127"/>
      <c r="E70" s="127"/>
      <c r="F70" s="127"/>
      <c r="G70" s="123"/>
      <c r="H70" s="123"/>
      <c r="I70" s="127"/>
      <c r="J70" s="127"/>
      <c r="K70" s="137" t="s">
        <v>207</v>
      </c>
      <c r="L70" s="125" t="s">
        <v>3218</v>
      </c>
      <c r="M70" s="564">
        <f>IF(ISERROR(VLOOKUP($B70,ESTR_PREC!$A$1:$M$6000,5,FALSE))=TRUE,0,VLOOKUP($B70,ESTR_PREC!$A$1:$M$6000,5,FALSE))</f>
        <v>465</v>
      </c>
      <c r="N70" s="225">
        <v>2313</v>
      </c>
      <c r="O70" s="560">
        <f t="shared" si="1"/>
        <v>1848</v>
      </c>
      <c r="Q70" s="225"/>
    </row>
    <row r="71" spans="1:17">
      <c r="B71" s="127" t="s">
        <v>208</v>
      </c>
      <c r="C71" s="127" t="s">
        <v>3267</v>
      </c>
      <c r="D71" s="127"/>
      <c r="E71" s="127"/>
      <c r="F71" s="127"/>
      <c r="G71" s="123"/>
      <c r="H71" s="123"/>
      <c r="I71" s="127"/>
      <c r="J71" s="127"/>
      <c r="K71" s="137" t="s">
        <v>209</v>
      </c>
      <c r="L71" s="125" t="s">
        <v>3218</v>
      </c>
      <c r="M71" s="564">
        <f>IF(ISERROR(VLOOKUP($B71,ESTR_PREC!$A$1:$M$6000,5,FALSE))=TRUE,0,VLOOKUP($B71,ESTR_PREC!$A$1:$M$6000,5,FALSE))</f>
        <v>0</v>
      </c>
      <c r="N71" s="225"/>
      <c r="O71" s="560">
        <f t="shared" si="1"/>
        <v>0</v>
      </c>
      <c r="Q71" s="225"/>
    </row>
    <row r="72" spans="1:17">
      <c r="B72" s="127" t="s">
        <v>210</v>
      </c>
      <c r="C72" s="127" t="s">
        <v>3268</v>
      </c>
      <c r="D72" s="127"/>
      <c r="E72" s="127"/>
      <c r="F72" s="127"/>
      <c r="G72" s="123"/>
      <c r="H72" s="123"/>
      <c r="I72" s="127"/>
      <c r="J72" s="127"/>
      <c r="K72" s="137" t="s">
        <v>211</v>
      </c>
      <c r="L72" s="125" t="s">
        <v>3218</v>
      </c>
      <c r="M72" s="564">
        <f>IF(ISERROR(VLOOKUP($B72,ESTR_PREC!$A$1:$M$6000,5,FALSE))=TRUE,0,VLOOKUP($B72,ESTR_PREC!$A$1:$M$6000,5,FALSE))</f>
        <v>0</v>
      </c>
      <c r="N72" s="225"/>
      <c r="O72" s="560">
        <f t="shared" si="1"/>
        <v>0</v>
      </c>
      <c r="Q72" s="225"/>
    </row>
    <row r="73" spans="1:17">
      <c r="B73" s="127" t="s">
        <v>212</v>
      </c>
      <c r="C73" s="127" t="s">
        <v>3269</v>
      </c>
      <c r="D73" s="127"/>
      <c r="E73" s="127"/>
      <c r="F73" s="127"/>
      <c r="G73" s="123"/>
      <c r="H73" s="123"/>
      <c r="I73" s="127"/>
      <c r="J73" s="127"/>
      <c r="K73" s="137" t="s">
        <v>213</v>
      </c>
      <c r="L73" s="125" t="s">
        <v>3218</v>
      </c>
      <c r="M73" s="564">
        <f>IF(ISERROR(VLOOKUP($B73,ESTR_PREC!$A$1:$M$6000,5,FALSE))=TRUE,0,VLOOKUP($B73,ESTR_PREC!$A$1:$M$6000,5,FALSE))</f>
        <v>0</v>
      </c>
      <c r="N73" s="225"/>
      <c r="O73" s="560">
        <f t="shared" si="1"/>
        <v>0</v>
      </c>
      <c r="Q73" s="225"/>
    </row>
    <row r="74" spans="1:17">
      <c r="B74" s="127" t="s">
        <v>214</v>
      </c>
      <c r="C74" s="127" t="s">
        <v>3270</v>
      </c>
      <c r="D74" s="127"/>
      <c r="E74" s="127"/>
      <c r="F74" s="127"/>
      <c r="G74" s="123"/>
      <c r="H74" s="123"/>
      <c r="I74" s="127"/>
      <c r="J74" s="127"/>
      <c r="K74" s="137" t="s">
        <v>215</v>
      </c>
      <c r="L74" s="125" t="s">
        <v>3218</v>
      </c>
      <c r="M74" s="564">
        <f>IF(ISERROR(VLOOKUP($B74,ESTR_PREC!$A$1:$M$6000,5,FALSE))=TRUE,0,VLOOKUP($B74,ESTR_PREC!$A$1:$M$6000,5,FALSE))</f>
        <v>0</v>
      </c>
      <c r="N74" s="225"/>
      <c r="O74" s="560">
        <f>+N74-M74</f>
        <v>0</v>
      </c>
      <c r="Q74" s="225"/>
    </row>
    <row r="75" spans="1:17" ht="13.5" thickBot="1">
      <c r="B75" s="109"/>
      <c r="D75" s="109"/>
      <c r="E75" s="109"/>
      <c r="F75" s="109"/>
      <c r="G75" s="109"/>
      <c r="H75" s="109"/>
      <c r="I75" s="109"/>
      <c r="J75" s="109"/>
      <c r="K75" s="590"/>
      <c r="L75" s="590"/>
      <c r="M75" s="192"/>
      <c r="N75" s="192"/>
      <c r="O75" s="192"/>
      <c r="Q75" s="192"/>
    </row>
    <row r="76" spans="1:17" ht="17.25" thickTop="1" thickBot="1">
      <c r="B76" s="111" t="s">
        <v>216</v>
      </c>
      <c r="C76" s="242" t="s">
        <v>3271</v>
      </c>
      <c r="D76" s="243"/>
      <c r="E76" s="243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298">
        <f>SUM(N79:N84)</f>
        <v>0</v>
      </c>
      <c r="O76" s="298">
        <f>+N76-M76</f>
        <v>0</v>
      </c>
      <c r="Q76" s="298">
        <f>SUM(Q79:Q84)</f>
        <v>0</v>
      </c>
    </row>
    <row r="77" spans="1:17" ht="9" customHeight="1" thickTop="1" thickBot="1">
      <c r="A77" s="265"/>
      <c r="B77" s="537"/>
      <c r="C77" s="537"/>
      <c r="K77" s="460"/>
      <c r="M77" s="265"/>
      <c r="N77" s="379"/>
      <c r="Q77" s="379"/>
    </row>
    <row r="78" spans="1:17" ht="26.25" thickBot="1">
      <c r="B78" s="102" t="s">
        <v>3221</v>
      </c>
      <c r="C78" s="245" t="s">
        <v>48</v>
      </c>
      <c r="D78" s="245"/>
      <c r="E78" s="245"/>
      <c r="F78" s="246"/>
      <c r="G78" s="246"/>
      <c r="H78" s="246"/>
      <c r="I78" s="246"/>
      <c r="J78" s="246"/>
      <c r="K78" s="120" t="s">
        <v>3222</v>
      </c>
      <c r="L78" s="135"/>
      <c r="M78" s="328" t="str">
        <f>+$M$10</f>
        <v>Valore netto al 31/12/2017</v>
      </c>
      <c r="N78" s="779" t="str">
        <f>N$10</f>
        <v>Valore netto al 31/12/2018</v>
      </c>
      <c r="O78" s="779" t="s">
        <v>4064</v>
      </c>
      <c r="P78" s="806"/>
      <c r="Q78" s="779" t="str">
        <f>Q$10</f>
        <v>Prechiusura al ° trimestre 2018</v>
      </c>
    </row>
    <row r="79" spans="1:17">
      <c r="B79" s="127" t="s">
        <v>218</v>
      </c>
      <c r="C79" s="127" t="s">
        <v>3272</v>
      </c>
      <c r="D79" s="127"/>
      <c r="E79" s="127"/>
      <c r="F79" s="127"/>
      <c r="G79" s="123"/>
      <c r="H79" s="123"/>
      <c r="I79" s="127"/>
      <c r="J79" s="127"/>
      <c r="K79" s="124" t="s">
        <v>221</v>
      </c>
      <c r="L79" s="125" t="s">
        <v>3218</v>
      </c>
      <c r="M79" s="564">
        <f>IF(ISERROR(VLOOKUP($B79,ESTR_PREC!$A$1:$M$6000,5,FALSE))=TRUE,0,VLOOKUP($B79,ESTR_PREC!$A$1:$M$6000,5,FALSE))</f>
        <v>0</v>
      </c>
      <c r="N79" s="225"/>
      <c r="O79" s="560">
        <f>+N79-M79</f>
        <v>0</v>
      </c>
      <c r="Q79" s="225"/>
    </row>
    <row r="80" spans="1:17">
      <c r="B80" s="127" t="s">
        <v>222</v>
      </c>
      <c r="C80" s="127" t="s">
        <v>3273</v>
      </c>
      <c r="D80" s="127"/>
      <c r="E80" s="127"/>
      <c r="F80" s="127"/>
      <c r="G80" s="123"/>
      <c r="H80" s="123"/>
      <c r="I80" s="127"/>
      <c r="J80" s="127"/>
      <c r="K80" s="124" t="s">
        <v>223</v>
      </c>
      <c r="L80" s="125" t="s">
        <v>3218</v>
      </c>
      <c r="M80" s="564">
        <f>IF(ISERROR(VLOOKUP($B80,ESTR_PREC!$A$1:$M$6000,5,FALSE))=TRUE,0,VLOOKUP($B80,ESTR_PREC!$A$1:$M$6000,5,FALSE))</f>
        <v>0</v>
      </c>
      <c r="N80" s="225"/>
      <c r="O80" s="560">
        <f>+N80-M80</f>
        <v>0</v>
      </c>
      <c r="Q80" s="225"/>
    </row>
    <row r="81" spans="1:17" ht="15" hidden="1" customHeight="1">
      <c r="B81" s="127" t="s">
        <v>224</v>
      </c>
      <c r="C81" s="127" t="s">
        <v>3274</v>
      </c>
      <c r="D81" s="127"/>
      <c r="E81" s="127"/>
      <c r="F81" s="127"/>
      <c r="G81" s="123"/>
      <c r="H81" s="123"/>
      <c r="I81" s="127"/>
      <c r="J81" s="127"/>
      <c r="K81" s="124" t="s">
        <v>225</v>
      </c>
      <c r="L81" s="125" t="s">
        <v>3218</v>
      </c>
      <c r="M81" s="564">
        <f>IF(ISERROR(VLOOKUP($B81,ESTR_PREC!$A$1:$M$6000,5,FALSE))=TRUE,0,VLOOKUP($B81,ESTR_PREC!$A$1:$M$6000,5,FALSE))</f>
        <v>0</v>
      </c>
      <c r="N81" s="225"/>
      <c r="O81" s="564"/>
      <c r="Q81" s="564"/>
    </row>
    <row r="82" spans="1:17">
      <c r="B82" s="127" t="s">
        <v>226</v>
      </c>
      <c r="C82" s="127" t="s">
        <v>3275</v>
      </c>
      <c r="D82" s="127"/>
      <c r="E82" s="127"/>
      <c r="F82" s="127"/>
      <c r="G82" s="123"/>
      <c r="H82" s="123"/>
      <c r="I82" s="127"/>
      <c r="J82" s="127"/>
      <c r="K82" s="124" t="s">
        <v>227</v>
      </c>
      <c r="L82" s="125" t="s">
        <v>3218</v>
      </c>
      <c r="M82" s="564">
        <f>IF(ISERROR(VLOOKUP($B82,ESTR_PREC!$A$1:$M$6000,5,FALSE))=TRUE,0,VLOOKUP($B82,ESTR_PREC!$A$1:$M$6000,5,FALSE))</f>
        <v>0</v>
      </c>
      <c r="N82" s="225"/>
      <c r="O82" s="560">
        <f>+N82-M82</f>
        <v>0</v>
      </c>
      <c r="Q82" s="225"/>
    </row>
    <row r="83" spans="1:17" ht="15" hidden="1" customHeight="1">
      <c r="B83" s="139" t="s">
        <v>228</v>
      </c>
      <c r="C83" s="139" t="s">
        <v>3276</v>
      </c>
      <c r="D83" s="139"/>
      <c r="E83" s="139"/>
      <c r="F83" s="140"/>
      <c r="G83" s="140"/>
      <c r="H83" s="140"/>
      <c r="I83" s="139"/>
      <c r="J83" s="139"/>
      <c r="K83" s="226" t="s">
        <v>231</v>
      </c>
      <c r="L83" s="141" t="s">
        <v>3218</v>
      </c>
      <c r="M83" s="564"/>
      <c r="N83" s="564"/>
      <c r="O83" s="564"/>
      <c r="Q83" s="564"/>
    </row>
    <row r="84" spans="1:17" ht="15.75" hidden="1" customHeight="1" thickBot="1">
      <c r="B84" s="229" t="s">
        <v>232</v>
      </c>
      <c r="C84" s="229" t="s">
        <v>3277</v>
      </c>
      <c r="D84" s="229"/>
      <c r="E84" s="229"/>
      <c r="F84" s="229"/>
      <c r="G84" s="229"/>
      <c r="H84" s="229"/>
      <c r="I84" s="229"/>
      <c r="J84" s="229"/>
      <c r="K84" s="230" t="s">
        <v>233</v>
      </c>
      <c r="L84" s="231" t="s">
        <v>3218</v>
      </c>
      <c r="M84" s="564"/>
      <c r="N84" s="564"/>
      <c r="O84" s="564"/>
      <c r="Q84" s="564"/>
    </row>
    <row r="85" spans="1:17" ht="15.75">
      <c r="A85" s="265"/>
      <c r="K85" s="192"/>
      <c r="L85" s="528"/>
      <c r="M85" s="192"/>
      <c r="N85" s="192"/>
      <c r="O85" s="192"/>
      <c r="Q85" s="192"/>
    </row>
    <row r="86" spans="1:17" ht="26.25" hidden="1" customHeight="1" thickBot="1">
      <c r="A86" s="265"/>
      <c r="K86" s="467"/>
      <c r="L86" s="465"/>
      <c r="M86" s="101" t="str">
        <f>+$M$10</f>
        <v>Valore netto al 31/12/2017</v>
      </c>
      <c r="N86" s="594" t="str">
        <f>N$10</f>
        <v>Valore netto al 31/12/2018</v>
      </c>
      <c r="O86" s="594" t="s">
        <v>4064</v>
      </c>
      <c r="Q86" s="594" t="str">
        <f>Q$10</f>
        <v>Prechiusura al ° trimestre 2018</v>
      </c>
    </row>
    <row r="87" spans="1:17" ht="17.25" hidden="1" customHeight="1" thickTop="1" thickBot="1">
      <c r="A87" s="265"/>
      <c r="B87" s="595" t="s">
        <v>234</v>
      </c>
      <c r="C87" s="264" t="s">
        <v>4417</v>
      </c>
      <c r="D87" s="294"/>
      <c r="E87" s="294"/>
      <c r="F87" s="294"/>
      <c r="G87" s="294"/>
      <c r="H87" s="294"/>
      <c r="I87" s="294"/>
      <c r="J87" s="294"/>
      <c r="K87" s="596" t="s">
        <v>235</v>
      </c>
      <c r="L87" s="296" t="s">
        <v>3218</v>
      </c>
      <c r="M87" s="106">
        <f>+M89</f>
        <v>0</v>
      </c>
      <c r="N87" s="106">
        <f>+N89</f>
        <v>0</v>
      </c>
      <c r="O87" s="597">
        <f>+O89</f>
        <v>0</v>
      </c>
      <c r="Q87" s="106">
        <f>+Q89</f>
        <v>0</v>
      </c>
    </row>
    <row r="88" spans="1:17" ht="16.5" hidden="1" customHeight="1" thickTop="1" thickBot="1">
      <c r="A88" s="265"/>
      <c r="K88" s="531"/>
      <c r="L88" s="532"/>
      <c r="M88" s="291"/>
      <c r="N88" s="501"/>
      <c r="O88" s="501"/>
      <c r="Q88" s="501"/>
    </row>
    <row r="89" spans="1:17" ht="27.75" hidden="1" customHeight="1" thickTop="1" thickBot="1">
      <c r="A89" s="265"/>
      <c r="B89" s="292" t="s">
        <v>236</v>
      </c>
      <c r="C89" s="292" t="s">
        <v>4418</v>
      </c>
      <c r="D89" s="293"/>
      <c r="E89" s="293"/>
      <c r="F89" s="293"/>
      <c r="G89" s="294"/>
      <c r="H89" s="293"/>
      <c r="I89" s="293"/>
      <c r="J89" s="293"/>
      <c r="K89" s="295" t="s">
        <v>3278</v>
      </c>
      <c r="L89" s="296" t="s">
        <v>3218</v>
      </c>
      <c r="M89" s="115">
        <f>SUM(M92:M94)</f>
        <v>0</v>
      </c>
      <c r="N89" s="298">
        <f>SUM(N92:N94)</f>
        <v>0</v>
      </c>
      <c r="O89" s="298">
        <f>+N89-M89</f>
        <v>0</v>
      </c>
      <c r="Q89" s="298">
        <f>SUM(Q92:Q94)</f>
        <v>0</v>
      </c>
    </row>
    <row r="90" spans="1:17" s="291" customFormat="1" ht="9" hidden="1" customHeight="1" thickTop="1" thickBot="1">
      <c r="A90" s="265"/>
      <c r="B90" s="533"/>
      <c r="C90" s="534"/>
      <c r="D90" s="534"/>
      <c r="E90" s="534"/>
      <c r="F90" s="534"/>
      <c r="G90" s="534"/>
      <c r="H90" s="534"/>
      <c r="I90" s="534"/>
      <c r="J90" s="534"/>
      <c r="K90" s="535"/>
      <c r="L90" s="536"/>
      <c r="M90" s="117"/>
      <c r="N90" s="533"/>
      <c r="O90" s="533"/>
      <c r="Q90" s="533"/>
    </row>
    <row r="91" spans="1:17" ht="21.75" hidden="1" customHeight="1" thickBot="1">
      <c r="A91" s="265"/>
      <c r="B91" s="347" t="s">
        <v>3221</v>
      </c>
      <c r="C91" s="245" t="s">
        <v>48</v>
      </c>
      <c r="D91" s="348"/>
      <c r="E91" s="348"/>
      <c r="F91" s="349"/>
      <c r="G91" s="349"/>
      <c r="H91" s="349"/>
      <c r="I91" s="349"/>
      <c r="J91" s="349"/>
      <c r="K91" s="579" t="s">
        <v>3222</v>
      </c>
      <c r="L91" s="580"/>
      <c r="M91" s="122" t="str">
        <f>+$M$10</f>
        <v>Valore netto al 31/12/2017</v>
      </c>
      <c r="N91" s="347" t="str">
        <f>N$10</f>
        <v>Valore netto al 31/12/2018</v>
      </c>
      <c r="O91" s="347" t="s">
        <v>4064</v>
      </c>
      <c r="Q91" s="347" t="str">
        <f>Q$10</f>
        <v>Prechiusura al ° trimestre 2018</v>
      </c>
    </row>
    <row r="92" spans="1:17" ht="27" hidden="1" customHeight="1" thickTop="1" thickBot="1">
      <c r="A92" s="265"/>
      <c r="B92" s="292" t="s">
        <v>238</v>
      </c>
      <c r="C92" s="127" t="s">
        <v>4419</v>
      </c>
      <c r="D92" s="268"/>
      <c r="E92" s="268"/>
      <c r="F92" s="268"/>
      <c r="G92" s="268"/>
      <c r="H92" s="268"/>
      <c r="I92" s="268"/>
      <c r="J92" s="268"/>
      <c r="K92" s="369" t="s">
        <v>4712</v>
      </c>
      <c r="L92" s="270" t="s">
        <v>3218</v>
      </c>
      <c r="M92" s="564"/>
      <c r="N92" s="564"/>
      <c r="O92" s="564"/>
      <c r="Q92" s="564"/>
    </row>
    <row r="93" spans="1:17" ht="27" hidden="1" customHeight="1" thickTop="1" thickBot="1">
      <c r="A93" s="265"/>
      <c r="B93" s="292" t="s">
        <v>242</v>
      </c>
      <c r="C93" s="127" t="s">
        <v>4420</v>
      </c>
      <c r="D93" s="138"/>
      <c r="E93" s="138"/>
      <c r="F93" s="268"/>
      <c r="G93" s="268"/>
      <c r="H93" s="268"/>
      <c r="I93" s="138"/>
      <c r="J93" s="138"/>
      <c r="K93" s="369" t="s">
        <v>4713</v>
      </c>
      <c r="L93" s="270" t="s">
        <v>3218</v>
      </c>
      <c r="M93" s="564"/>
      <c r="N93" s="564"/>
      <c r="O93" s="564"/>
      <c r="Q93" s="564"/>
    </row>
    <row r="94" spans="1:17" ht="27" hidden="1" customHeight="1" thickTop="1" thickBot="1">
      <c r="A94" s="265"/>
      <c r="B94" s="292" t="s">
        <v>244</v>
      </c>
      <c r="C94" s="127" t="s">
        <v>4421</v>
      </c>
      <c r="D94" s="138"/>
      <c r="E94" s="138"/>
      <c r="F94" s="268"/>
      <c r="G94" s="268"/>
      <c r="H94" s="268"/>
      <c r="I94" s="138"/>
      <c r="J94" s="138"/>
      <c r="K94" s="369" t="s">
        <v>246</v>
      </c>
      <c r="L94" s="270" t="s">
        <v>3218</v>
      </c>
      <c r="M94" s="564"/>
      <c r="N94" s="564"/>
      <c r="O94" s="564"/>
      <c r="Q94" s="564"/>
    </row>
    <row r="95" spans="1:17" ht="16.5" thickBot="1">
      <c r="A95" s="265"/>
      <c r="K95" s="192"/>
      <c r="L95" s="528"/>
      <c r="M95" s="192"/>
      <c r="N95" s="192"/>
      <c r="O95" s="192"/>
      <c r="Q95" s="192"/>
    </row>
    <row r="96" spans="1:17" ht="26.25" thickBot="1">
      <c r="K96" s="467"/>
      <c r="L96" s="465"/>
      <c r="M96" s="328" t="str">
        <f>+$M$10</f>
        <v>Valore netto al 31/12/2017</v>
      </c>
      <c r="N96" s="779" t="str">
        <f>N$10</f>
        <v>Valore netto al 31/12/2018</v>
      </c>
      <c r="O96" s="779" t="s">
        <v>4064</v>
      </c>
      <c r="P96" s="806"/>
      <c r="Q96" s="779" t="str">
        <f>Q$10</f>
        <v>Prechiusura al ° trimestre 2018</v>
      </c>
    </row>
    <row r="97" spans="1:17" ht="17.25" thickTop="1" thickBot="1">
      <c r="B97" s="264" t="s">
        <v>247</v>
      </c>
      <c r="C97" s="264" t="s">
        <v>4422</v>
      </c>
      <c r="D97" s="103"/>
      <c r="E97" s="103"/>
      <c r="F97" s="103"/>
      <c r="G97" s="103"/>
      <c r="H97" s="103"/>
      <c r="I97" s="103"/>
      <c r="J97" s="103"/>
      <c r="K97" s="104" t="s">
        <v>248</v>
      </c>
      <c r="L97" s="105" t="s">
        <v>3218</v>
      </c>
      <c r="M97" s="106">
        <f>+M99</f>
        <v>2121</v>
      </c>
      <c r="N97" s="106">
        <f>+N99</f>
        <v>602</v>
      </c>
      <c r="O97" s="597">
        <f>+O99</f>
        <v>-1519</v>
      </c>
      <c r="Q97" s="106">
        <f>+Q99</f>
        <v>0</v>
      </c>
    </row>
    <row r="98" spans="1:17" ht="16.5" thickTop="1" thickBot="1">
      <c r="A98" s="265"/>
      <c r="K98" s="531"/>
      <c r="L98" s="532"/>
      <c r="M98" s="291"/>
      <c r="N98" s="501"/>
      <c r="O98" s="501"/>
      <c r="Q98" s="501"/>
    </row>
    <row r="99" spans="1:17" ht="40.5" thickTop="1" thickBot="1">
      <c r="B99" s="110" t="s">
        <v>249</v>
      </c>
      <c r="C99" s="292" t="s">
        <v>4423</v>
      </c>
      <c r="D99" s="243"/>
      <c r="E99" s="243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2121</v>
      </c>
      <c r="N99" s="297">
        <f>SUM(N102:N114)</f>
        <v>602</v>
      </c>
      <c r="O99" s="297">
        <f>SUM(O102:O114)</f>
        <v>-1519</v>
      </c>
      <c r="Q99" s="297">
        <f>SUM(Q102:Q114)</f>
        <v>0</v>
      </c>
    </row>
    <row r="100" spans="1:17" s="291" customFormat="1" ht="9" customHeight="1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Q100" s="533"/>
    </row>
    <row r="101" spans="1:17" ht="29.25" customHeight="1" thickBot="1">
      <c r="B101" s="102" t="s">
        <v>3221</v>
      </c>
      <c r="C101" s="245" t="s">
        <v>48</v>
      </c>
      <c r="D101" s="245"/>
      <c r="E101" s="245"/>
      <c r="F101" s="246"/>
      <c r="G101" s="246"/>
      <c r="H101" s="246"/>
      <c r="I101" s="246"/>
      <c r="J101" s="246"/>
      <c r="K101" s="120" t="s">
        <v>3222</v>
      </c>
      <c r="L101" s="121"/>
      <c r="M101" s="328" t="str">
        <f>+$M$10</f>
        <v>Valore netto al 31/12/2017</v>
      </c>
      <c r="N101" s="779" t="str">
        <f>N$10</f>
        <v>Valore netto al 31/12/2018</v>
      </c>
      <c r="O101" s="779" t="s">
        <v>4064</v>
      </c>
      <c r="P101" s="806"/>
      <c r="Q101" s="779" t="str">
        <f>Q$10</f>
        <v>Prechiusura al ° trimestre 2018</v>
      </c>
    </row>
    <row r="102" spans="1:17" ht="25.5" hidden="1">
      <c r="B102" s="127" t="s">
        <v>251</v>
      </c>
      <c r="C102" s="127" t="s">
        <v>4424</v>
      </c>
      <c r="D102" s="127"/>
      <c r="E102" s="123"/>
      <c r="F102" s="127"/>
      <c r="G102" s="123"/>
      <c r="H102" s="123"/>
      <c r="I102" s="127"/>
      <c r="J102" s="127"/>
      <c r="K102" s="228" t="s">
        <v>254</v>
      </c>
      <c r="L102" s="125" t="s">
        <v>3218</v>
      </c>
      <c r="M102" s="564"/>
      <c r="N102" s="815"/>
      <c r="O102" s="827"/>
      <c r="Q102" s="815"/>
    </row>
    <row r="103" spans="1:17" ht="25.5" hidden="1">
      <c r="A103" s="265"/>
      <c r="B103" s="138" t="s">
        <v>255</v>
      </c>
      <c r="C103" s="138" t="s">
        <v>4425</v>
      </c>
      <c r="D103" s="127"/>
      <c r="E103" s="268"/>
      <c r="F103" s="138"/>
      <c r="G103" s="268"/>
      <c r="H103" s="268"/>
      <c r="I103" s="138"/>
      <c r="J103" s="138"/>
      <c r="K103" s="346" t="s">
        <v>256</v>
      </c>
      <c r="L103" s="270" t="s">
        <v>3218</v>
      </c>
      <c r="M103" s="564"/>
      <c r="N103" s="815"/>
      <c r="O103" s="827"/>
      <c r="Q103" s="815"/>
    </row>
    <row r="104" spans="1:17" ht="38.25">
      <c r="B104" s="127" t="s">
        <v>257</v>
      </c>
      <c r="C104" s="127" t="s">
        <v>4426</v>
      </c>
      <c r="D104" s="127"/>
      <c r="E104" s="123"/>
      <c r="F104" s="127"/>
      <c r="G104" s="123"/>
      <c r="H104" s="123"/>
      <c r="I104" s="127"/>
      <c r="J104" s="127"/>
      <c r="K104" s="228" t="s">
        <v>258</v>
      </c>
      <c r="L104" s="125" t="s">
        <v>3218</v>
      </c>
      <c r="M104" s="564">
        <f>IF(ISERROR(VLOOKUP($B104,ESTR_PREC!$A$1:$M$6000,5,FALSE))=TRUE,0,VLOOKUP($B104,ESTR_PREC!$A$1:$M$6000,5,FALSE))</f>
        <v>0</v>
      </c>
      <c r="N104" s="225"/>
      <c r="O104" s="560">
        <f>+N104-M104</f>
        <v>0</v>
      </c>
      <c r="Q104" s="225"/>
    </row>
    <row r="105" spans="1:17" ht="25.5" hidden="1">
      <c r="B105" s="127" t="s">
        <v>259</v>
      </c>
      <c r="C105" s="127" t="s">
        <v>4427</v>
      </c>
      <c r="D105" s="127"/>
      <c r="E105" s="123"/>
      <c r="F105" s="127"/>
      <c r="G105" s="123"/>
      <c r="H105" s="123"/>
      <c r="I105" s="127"/>
      <c r="J105" s="127"/>
      <c r="K105" s="228" t="s">
        <v>260</v>
      </c>
      <c r="L105" s="125" t="s">
        <v>3218</v>
      </c>
      <c r="M105" s="564">
        <f>IF(ISERROR(VLOOKUP($B105,ESTR_PREC!$A$1:$M$6000,5,FALSE))=TRUE,0,VLOOKUP($B105,ESTR_PREC!$A$1:$M$6000,5,FALSE))</f>
        <v>0</v>
      </c>
      <c r="N105" s="225"/>
      <c r="O105" s="827"/>
      <c r="Q105" s="815"/>
    </row>
    <row r="106" spans="1:17" ht="25.5" hidden="1">
      <c r="B106" s="127" t="s">
        <v>261</v>
      </c>
      <c r="C106" s="127" t="s">
        <v>4428</v>
      </c>
      <c r="D106" s="127"/>
      <c r="E106" s="123"/>
      <c r="F106" s="127"/>
      <c r="G106" s="123"/>
      <c r="H106" s="123"/>
      <c r="I106" s="127"/>
      <c r="J106" s="127"/>
      <c r="K106" s="228" t="s">
        <v>262</v>
      </c>
      <c r="L106" s="125" t="s">
        <v>3218</v>
      </c>
      <c r="M106" s="564">
        <f>IF(ISERROR(VLOOKUP($B106,ESTR_PREC!$A$1:$M$6000,5,FALSE))=TRUE,0,VLOOKUP($B106,ESTR_PREC!$A$1:$M$6000,5,FALSE))</f>
        <v>0</v>
      </c>
      <c r="N106" s="225"/>
      <c r="O106" s="827"/>
      <c r="Q106" s="815"/>
    </row>
    <row r="107" spans="1:17" ht="25.5">
      <c r="A107" s="265"/>
      <c r="B107" s="138" t="s">
        <v>263</v>
      </c>
      <c r="C107" s="138" t="s">
        <v>4429</v>
      </c>
      <c r="D107" s="127"/>
      <c r="E107" s="268"/>
      <c r="F107" s="138"/>
      <c r="G107" s="268"/>
      <c r="H107" s="268"/>
      <c r="I107" s="138"/>
      <c r="J107" s="138"/>
      <c r="K107" s="346" t="s">
        <v>265</v>
      </c>
      <c r="L107" s="270" t="s">
        <v>3218</v>
      </c>
      <c r="M107" s="564">
        <f>IF(ISERROR(VLOOKUP($B107,ESTR_PREC!$A$1:$M$6000,5,FALSE))=TRUE,0,VLOOKUP($B107,ESTR_PREC!$A$1:$M$6000,5,FALSE))</f>
        <v>2121</v>
      </c>
      <c r="N107" s="225">
        <v>602</v>
      </c>
      <c r="O107" s="560">
        <f>+N107-M107</f>
        <v>-1519</v>
      </c>
      <c r="Q107" s="225"/>
    </row>
    <row r="108" spans="1:17" ht="25.5" hidden="1">
      <c r="B108" s="127" t="s">
        <v>268</v>
      </c>
      <c r="C108" s="127" t="s">
        <v>4430</v>
      </c>
      <c r="D108" s="127"/>
      <c r="E108" s="123"/>
      <c r="F108" s="127"/>
      <c r="G108" s="123"/>
      <c r="H108" s="123"/>
      <c r="I108" s="127"/>
      <c r="J108" s="127"/>
      <c r="K108" s="228" t="s">
        <v>270</v>
      </c>
      <c r="L108" s="125" t="s">
        <v>3218</v>
      </c>
      <c r="M108" s="564">
        <f>IF(ISERROR(VLOOKUP($B108,ESTR_PREC!$A$1:$M$6000,5,FALSE))=TRUE,0,VLOOKUP($B108,ESTR_PREC!$A$1:$M$6000,5,FALSE))</f>
        <v>0</v>
      </c>
      <c r="N108" s="225"/>
      <c r="O108" s="564"/>
      <c r="Q108" s="564"/>
    </row>
    <row r="109" spans="1:17" ht="27" hidden="1" customHeight="1">
      <c r="B109" s="127" t="s">
        <v>271</v>
      </c>
      <c r="C109" s="127" t="s">
        <v>4431</v>
      </c>
      <c r="D109" s="127"/>
      <c r="E109" s="123"/>
      <c r="F109" s="127"/>
      <c r="G109" s="123"/>
      <c r="H109" s="123"/>
      <c r="I109" s="127"/>
      <c r="J109" s="127"/>
      <c r="K109" s="228" t="s">
        <v>272</v>
      </c>
      <c r="L109" s="237" t="s">
        <v>3218</v>
      </c>
      <c r="M109" s="564">
        <f>IF(ISERROR(VLOOKUP($B109,ESTR_PREC!$A$1:$M$6000,5,FALSE))=TRUE,0,VLOOKUP($B109,ESTR_PREC!$A$1:$M$6000,5,FALSE))</f>
        <v>0</v>
      </c>
      <c r="N109" s="225"/>
      <c r="O109" s="564"/>
      <c r="Q109" s="564"/>
    </row>
    <row r="110" spans="1:17" ht="27" hidden="1" customHeight="1">
      <c r="B110" s="127" t="s">
        <v>273</v>
      </c>
      <c r="C110" s="127" t="s">
        <v>4432</v>
      </c>
      <c r="D110" s="127"/>
      <c r="E110" s="123"/>
      <c r="F110" s="127"/>
      <c r="G110" s="123"/>
      <c r="H110" s="123"/>
      <c r="I110" s="127"/>
      <c r="J110" s="127"/>
      <c r="K110" s="228" t="s">
        <v>274</v>
      </c>
      <c r="L110" s="237" t="s">
        <v>3218</v>
      </c>
      <c r="M110" s="564">
        <f>IF(ISERROR(VLOOKUP($B110,ESTR_PREC!$A$1:$M$6000,5,FALSE))=TRUE,0,VLOOKUP($B110,ESTR_PREC!$A$1:$M$6000,5,FALSE))</f>
        <v>0</v>
      </c>
      <c r="N110" s="225"/>
      <c r="O110" s="564"/>
      <c r="Q110" s="564"/>
    </row>
    <row r="111" spans="1:17" ht="27" hidden="1" customHeight="1">
      <c r="B111" s="127" t="s">
        <v>275</v>
      </c>
      <c r="C111" s="127" t="s">
        <v>4433</v>
      </c>
      <c r="D111" s="127"/>
      <c r="E111" s="123"/>
      <c r="F111" s="127"/>
      <c r="G111" s="123"/>
      <c r="H111" s="123"/>
      <c r="I111" s="127"/>
      <c r="J111" s="127"/>
      <c r="K111" s="228" t="s">
        <v>276</v>
      </c>
      <c r="L111" s="237" t="s">
        <v>3218</v>
      </c>
      <c r="M111" s="564">
        <f>IF(ISERROR(VLOOKUP($B111,ESTR_PREC!$A$1:$M$6000,5,FALSE))=TRUE,0,VLOOKUP($B111,ESTR_PREC!$A$1:$M$6000,5,FALSE))</f>
        <v>0</v>
      </c>
      <c r="N111" s="225"/>
      <c r="O111" s="564"/>
      <c r="Q111" s="564"/>
    </row>
    <row r="112" spans="1:17" ht="27" hidden="1" customHeight="1">
      <c r="B112" s="127" t="s">
        <v>266</v>
      </c>
      <c r="C112" s="127" t="s">
        <v>4434</v>
      </c>
      <c r="D112" s="127"/>
      <c r="E112" s="123"/>
      <c r="F112" s="127"/>
      <c r="G112" s="123"/>
      <c r="H112" s="123"/>
      <c r="I112" s="127"/>
      <c r="J112" s="127"/>
      <c r="K112" s="228" t="s">
        <v>267</v>
      </c>
      <c r="L112" s="237" t="s">
        <v>3218</v>
      </c>
      <c r="M112" s="564">
        <f>IF(ISERROR(VLOOKUP($B112,ESTR_PREC!$A$1:$M$6000,5,FALSE))=TRUE,0,VLOOKUP($B112,ESTR_PREC!$A$1:$M$6000,5,FALSE))</f>
        <v>0</v>
      </c>
      <c r="N112" s="225"/>
      <c r="O112" s="564"/>
      <c r="Q112" s="564"/>
    </row>
    <row r="113" spans="1:17" ht="25.5">
      <c r="B113" s="127" t="s">
        <v>277</v>
      </c>
      <c r="C113" s="127" t="s">
        <v>4435</v>
      </c>
      <c r="D113" s="127"/>
      <c r="E113" s="123"/>
      <c r="F113" s="127"/>
      <c r="G113" s="123"/>
      <c r="H113" s="123"/>
      <c r="I113" s="127"/>
      <c r="J113" s="127"/>
      <c r="K113" s="228" t="s">
        <v>3280</v>
      </c>
      <c r="L113" s="125" t="s">
        <v>3218</v>
      </c>
      <c r="M113" s="564">
        <f>IF(ISERROR(VLOOKUP($B113,ESTR_PREC!$A$1:$M$6000,5,FALSE))=TRUE,0,VLOOKUP($B113,ESTR_PREC!$A$1:$M$6000,5,FALSE))</f>
        <v>0</v>
      </c>
      <c r="N113" s="225"/>
      <c r="O113" s="560">
        <f>+N113-M113</f>
        <v>0</v>
      </c>
      <c r="Q113" s="225"/>
    </row>
    <row r="114" spans="1:17" ht="27" hidden="1" customHeight="1" thickTop="1" thickBot="1">
      <c r="B114" s="240" t="s">
        <v>280</v>
      </c>
      <c r="C114" s="253" t="s">
        <v>4436</v>
      </c>
      <c r="D114" s="180"/>
      <c r="E114" s="180"/>
      <c r="F114" s="236"/>
      <c r="G114" s="236"/>
      <c r="H114" s="236"/>
      <c r="I114" s="180"/>
      <c r="J114" s="180"/>
      <c r="K114" s="238" t="s">
        <v>281</v>
      </c>
      <c r="L114" s="237" t="s">
        <v>3218</v>
      </c>
      <c r="M114" s="564"/>
      <c r="N114" s="564"/>
      <c r="O114" s="564"/>
      <c r="Q114" s="564"/>
    </row>
    <row r="115" spans="1:17" ht="16.5" thickBot="1">
      <c r="A115" s="265"/>
      <c r="K115" s="192"/>
      <c r="L115" s="528"/>
      <c r="M115" s="192"/>
      <c r="N115" s="192"/>
      <c r="O115" s="192"/>
      <c r="Q115" s="192"/>
    </row>
    <row r="116" spans="1:17" ht="26.25" thickBot="1">
      <c r="K116" s="467"/>
      <c r="L116" s="465"/>
      <c r="M116" s="328" t="str">
        <f>+$M$10</f>
        <v>Valore netto al 31/12/2017</v>
      </c>
      <c r="N116" s="779" t="str">
        <f>N$10</f>
        <v>Valore netto al 31/12/2018</v>
      </c>
      <c r="O116" s="779" t="s">
        <v>4064</v>
      </c>
      <c r="P116" s="806"/>
      <c r="Q116" s="779" t="str">
        <f>Q$10</f>
        <v>Prechiusura al ° trimestre 2018</v>
      </c>
    </row>
    <row r="117" spans="1:17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04" t="s">
        <v>283</v>
      </c>
      <c r="L117" s="105" t="s">
        <v>3218</v>
      </c>
      <c r="M117" s="106">
        <f>+M119+M235+M249</f>
        <v>0</v>
      </c>
      <c r="N117" s="106">
        <f>+N119+N235+N249</f>
        <v>0</v>
      </c>
      <c r="O117" s="775">
        <f>+N117-M117</f>
        <v>0</v>
      </c>
      <c r="Q117" s="106">
        <f>+Q119+Q235+Q249</f>
        <v>0</v>
      </c>
    </row>
    <row r="118" spans="1:17" ht="16.5" thickTop="1">
      <c r="A118" s="265"/>
      <c r="K118" s="531"/>
      <c r="L118" s="528"/>
      <c r="M118" s="192"/>
      <c r="N118" s="515"/>
      <c r="O118" s="515"/>
      <c r="Q118" s="515"/>
    </row>
    <row r="119" spans="1:17" ht="27.75" hidden="1" customHeight="1" thickTop="1" thickBot="1">
      <c r="A119" s="265"/>
      <c r="B119" s="581" t="s">
        <v>284</v>
      </c>
      <c r="C119" s="242" t="s">
        <v>3282</v>
      </c>
      <c r="D119" s="293"/>
      <c r="E119" s="293"/>
      <c r="F119" s="293"/>
      <c r="G119" s="294"/>
      <c r="H119" s="293"/>
      <c r="I119" s="293"/>
      <c r="J119" s="293"/>
      <c r="K119" s="295" t="s">
        <v>285</v>
      </c>
      <c r="L119" s="296" t="s">
        <v>3218</v>
      </c>
      <c r="M119" s="115">
        <f>SUM(M122:M232)-SUM(M126:M128)-SUM(M133:M135)-SUM(M145:M147)</f>
        <v>0</v>
      </c>
      <c r="N119" s="298">
        <f>SUM(N122:N232)-SUM(N126:N128)-SUM(N133:N135)-SUM(N145:N147)</f>
        <v>0</v>
      </c>
      <c r="O119" s="298">
        <f>+N119-M119</f>
        <v>0</v>
      </c>
      <c r="Q119" s="298">
        <f>SUM(Q122:Q232)-SUM(Q126:Q128)-SUM(Q133:Q135)-SUM(Q145:Q147)</f>
        <v>0</v>
      </c>
    </row>
    <row r="120" spans="1:17" ht="9" hidden="1" customHeight="1" thickTop="1" thickBot="1">
      <c r="A120" s="265"/>
      <c r="B120" s="537"/>
      <c r="C120" s="537"/>
      <c r="K120" s="460"/>
      <c r="M120" s="265"/>
      <c r="N120" s="379"/>
      <c r="Q120" s="379"/>
    </row>
    <row r="121" spans="1:17" ht="26.25" hidden="1" customHeight="1" thickBot="1">
      <c r="A121" s="265"/>
      <c r="B121" s="347" t="s">
        <v>3221</v>
      </c>
      <c r="C121" s="245" t="s">
        <v>48</v>
      </c>
      <c r="D121" s="348"/>
      <c r="E121" s="348"/>
      <c r="F121" s="349"/>
      <c r="G121" s="349"/>
      <c r="H121" s="349"/>
      <c r="I121" s="349"/>
      <c r="J121" s="349"/>
      <c r="K121" s="579" t="s">
        <v>3222</v>
      </c>
      <c r="L121" s="558"/>
      <c r="M121" s="122" t="str">
        <f>+$M$10</f>
        <v>Valore netto al 31/12/2017</v>
      </c>
      <c r="N121" s="347" t="str">
        <f>N$10</f>
        <v>Valore netto al 31/12/2018</v>
      </c>
      <c r="O121" s="347" t="s">
        <v>4064</v>
      </c>
      <c r="Q121" s="347" t="str">
        <f>Q$10</f>
        <v>Prechiusura al ° trimestre 2018</v>
      </c>
    </row>
    <row r="122" spans="1:17" ht="15" hidden="1" customHeight="1">
      <c r="A122" s="265"/>
      <c r="B122" s="138" t="s">
        <v>286</v>
      </c>
      <c r="C122" s="127" t="s">
        <v>3283</v>
      </c>
      <c r="D122" s="138"/>
      <c r="E122" s="138"/>
      <c r="F122" s="138"/>
      <c r="G122" s="268"/>
      <c r="H122" s="268"/>
      <c r="I122" s="138"/>
      <c r="J122" s="138"/>
      <c r="K122" s="137" t="s">
        <v>291</v>
      </c>
      <c r="L122" s="270" t="s">
        <v>3218</v>
      </c>
      <c r="M122" s="564"/>
      <c r="N122" s="564"/>
      <c r="O122" s="564"/>
      <c r="Q122" s="564"/>
    </row>
    <row r="123" spans="1:17" ht="15" hidden="1" customHeight="1">
      <c r="A123" s="265"/>
      <c r="B123" s="138" t="s">
        <v>292</v>
      </c>
      <c r="C123" s="127" t="s">
        <v>3284</v>
      </c>
      <c r="D123" s="138"/>
      <c r="E123" s="138"/>
      <c r="F123" s="138"/>
      <c r="G123" s="268"/>
      <c r="H123" s="268"/>
      <c r="I123" s="138"/>
      <c r="J123" s="138"/>
      <c r="K123" s="137" t="s">
        <v>293</v>
      </c>
      <c r="L123" s="270" t="s">
        <v>3218</v>
      </c>
      <c r="M123" s="564"/>
      <c r="N123" s="564"/>
      <c r="O123" s="564"/>
      <c r="Q123" s="564"/>
    </row>
    <row r="124" spans="1:17" ht="15" hidden="1" customHeight="1">
      <c r="A124" s="265"/>
      <c r="B124" s="138" t="s">
        <v>294</v>
      </c>
      <c r="C124" s="127" t="s">
        <v>3285</v>
      </c>
      <c r="D124" s="138"/>
      <c r="E124" s="138"/>
      <c r="F124" s="138"/>
      <c r="G124" s="268"/>
      <c r="H124" s="268"/>
      <c r="I124" s="138"/>
      <c r="J124" s="138"/>
      <c r="K124" s="137" t="s">
        <v>297</v>
      </c>
      <c r="L124" s="270" t="s">
        <v>3218</v>
      </c>
      <c r="M124" s="564"/>
      <c r="N124" s="564"/>
      <c r="O124" s="564"/>
      <c r="Q124" s="564"/>
    </row>
    <row r="125" spans="1:17" ht="15" hidden="1" customHeight="1" thickBot="1">
      <c r="A125" s="265"/>
      <c r="B125" s="138" t="s">
        <v>298</v>
      </c>
      <c r="C125" s="127" t="s">
        <v>3286</v>
      </c>
      <c r="D125" s="138"/>
      <c r="E125" s="138"/>
      <c r="F125" s="138"/>
      <c r="G125" s="268"/>
      <c r="H125" s="268"/>
      <c r="I125" s="138"/>
      <c r="J125" s="138"/>
      <c r="K125" s="137" t="s">
        <v>299</v>
      </c>
      <c r="L125" s="270" t="s">
        <v>3218</v>
      </c>
      <c r="M125" s="564"/>
      <c r="N125" s="794">
        <f>SUM(N126:N128)</f>
        <v>0</v>
      </c>
      <c r="O125" s="564"/>
      <c r="Q125" s="794">
        <f>SUM(Q126:Q128)</f>
        <v>0</v>
      </c>
    </row>
    <row r="126" spans="1:17" ht="15" hidden="1" customHeight="1">
      <c r="A126" s="265"/>
      <c r="B126" s="138" t="s">
        <v>300</v>
      </c>
      <c r="C126" s="127" t="s">
        <v>3287</v>
      </c>
      <c r="D126" s="138"/>
      <c r="E126" s="138"/>
      <c r="F126" s="138"/>
      <c r="G126" s="268"/>
      <c r="H126" s="268"/>
      <c r="I126" s="138"/>
      <c r="J126" s="138"/>
      <c r="K126" s="304" t="s">
        <v>302</v>
      </c>
      <c r="L126" s="270" t="s">
        <v>3218</v>
      </c>
      <c r="M126" s="564"/>
      <c r="N126" s="564"/>
      <c r="O126" s="564"/>
      <c r="Q126" s="564"/>
    </row>
    <row r="127" spans="1:17" ht="15" hidden="1" customHeight="1">
      <c r="A127" s="265"/>
      <c r="B127" s="138" t="s">
        <v>303</v>
      </c>
      <c r="C127" s="127" t="s">
        <v>3288</v>
      </c>
      <c r="D127" s="138"/>
      <c r="E127" s="138"/>
      <c r="F127" s="138"/>
      <c r="G127" s="268"/>
      <c r="H127" s="268"/>
      <c r="I127" s="138"/>
      <c r="J127" s="138"/>
      <c r="K127" s="304" t="s">
        <v>304</v>
      </c>
      <c r="L127" s="270" t="s">
        <v>3218</v>
      </c>
      <c r="M127" s="564"/>
      <c r="N127" s="564"/>
      <c r="O127" s="564"/>
      <c r="Q127" s="564"/>
    </row>
    <row r="128" spans="1:17" ht="15" hidden="1" customHeight="1">
      <c r="A128" s="265"/>
      <c r="B128" s="138" t="s">
        <v>305</v>
      </c>
      <c r="C128" s="127" t="s">
        <v>3289</v>
      </c>
      <c r="D128" s="138"/>
      <c r="E128" s="138"/>
      <c r="F128" s="138"/>
      <c r="G128" s="268"/>
      <c r="H128" s="268"/>
      <c r="I128" s="138"/>
      <c r="J128" s="138"/>
      <c r="K128" s="304" t="s">
        <v>306</v>
      </c>
      <c r="L128" s="270" t="s">
        <v>3218</v>
      </c>
      <c r="M128" s="564"/>
      <c r="N128" s="564"/>
      <c r="O128" s="564"/>
      <c r="Q128" s="564"/>
    </row>
    <row r="129" spans="1:17" ht="15" hidden="1" customHeight="1">
      <c r="A129" s="265"/>
      <c r="B129" s="138" t="s">
        <v>307</v>
      </c>
      <c r="C129" s="127" t="s">
        <v>3290</v>
      </c>
      <c r="D129" s="138"/>
      <c r="E129" s="138"/>
      <c r="F129" s="138"/>
      <c r="G129" s="268"/>
      <c r="H129" s="268"/>
      <c r="I129" s="138"/>
      <c r="J129" s="138"/>
      <c r="K129" s="137" t="s">
        <v>310</v>
      </c>
      <c r="L129" s="270" t="s">
        <v>3218</v>
      </c>
      <c r="M129" s="564"/>
      <c r="N129" s="564"/>
      <c r="O129" s="564"/>
      <c r="Q129" s="564"/>
    </row>
    <row r="130" spans="1:17" ht="15" hidden="1" customHeight="1">
      <c r="A130" s="265"/>
      <c r="B130" s="138" t="s">
        <v>311</v>
      </c>
      <c r="C130" s="127" t="s">
        <v>3291</v>
      </c>
      <c r="D130" s="138"/>
      <c r="E130" s="138"/>
      <c r="F130" s="138"/>
      <c r="G130" s="268"/>
      <c r="H130" s="268"/>
      <c r="I130" s="138"/>
      <c r="J130" s="138"/>
      <c r="K130" s="137" t="s">
        <v>312</v>
      </c>
      <c r="L130" s="270" t="s">
        <v>3218</v>
      </c>
      <c r="M130" s="564"/>
      <c r="N130" s="564"/>
      <c r="O130" s="564"/>
      <c r="Q130" s="564"/>
    </row>
    <row r="131" spans="1:17" ht="25.5" hidden="1" customHeight="1">
      <c r="A131" s="265"/>
      <c r="B131" s="138" t="s">
        <v>313</v>
      </c>
      <c r="C131" s="127" t="s">
        <v>3292</v>
      </c>
      <c r="D131" s="138"/>
      <c r="E131" s="138"/>
      <c r="F131" s="138"/>
      <c r="G131" s="268"/>
      <c r="H131" s="268"/>
      <c r="I131" s="138"/>
      <c r="J131" s="138"/>
      <c r="K131" s="137" t="s">
        <v>315</v>
      </c>
      <c r="L131" s="270" t="s">
        <v>3218</v>
      </c>
      <c r="M131" s="564"/>
      <c r="N131" s="564"/>
      <c r="O131" s="564"/>
      <c r="Q131" s="564"/>
    </row>
    <row r="132" spans="1:17" ht="15" hidden="1" customHeight="1" thickBot="1">
      <c r="A132" s="265"/>
      <c r="B132" s="138" t="s">
        <v>316</v>
      </c>
      <c r="C132" s="127" t="s">
        <v>3293</v>
      </c>
      <c r="D132" s="138"/>
      <c r="E132" s="138"/>
      <c r="F132" s="138"/>
      <c r="G132" s="268"/>
      <c r="H132" s="268"/>
      <c r="I132" s="138"/>
      <c r="J132" s="138"/>
      <c r="K132" s="137" t="s">
        <v>317</v>
      </c>
      <c r="L132" s="270" t="s">
        <v>3218</v>
      </c>
      <c r="M132" s="564"/>
      <c r="N132" s="794">
        <f>SUM(N133:N135)</f>
        <v>0</v>
      </c>
      <c r="O132" s="564"/>
      <c r="Q132" s="794">
        <f>SUM(Q133:Q135)</f>
        <v>0</v>
      </c>
    </row>
    <row r="133" spans="1:17" ht="15" hidden="1" customHeight="1">
      <c r="A133" s="265"/>
      <c r="B133" s="138" t="s">
        <v>318</v>
      </c>
      <c r="C133" s="127" t="s">
        <v>3294</v>
      </c>
      <c r="D133" s="138"/>
      <c r="E133" s="138"/>
      <c r="F133" s="138"/>
      <c r="G133" s="268"/>
      <c r="H133" s="268"/>
      <c r="I133" s="138"/>
      <c r="J133" s="138"/>
      <c r="K133" s="304" t="s">
        <v>319</v>
      </c>
      <c r="L133" s="270" t="s">
        <v>3218</v>
      </c>
      <c r="M133" s="564"/>
      <c r="N133" s="564"/>
      <c r="O133" s="564"/>
      <c r="P133" s="564"/>
      <c r="Q133" s="564"/>
    </row>
    <row r="134" spans="1:17" ht="15" hidden="1" customHeight="1">
      <c r="A134" s="265"/>
      <c r="B134" s="138" t="s">
        <v>320</v>
      </c>
      <c r="C134" s="127" t="s">
        <v>3295</v>
      </c>
      <c r="D134" s="138"/>
      <c r="E134" s="138"/>
      <c r="F134" s="138"/>
      <c r="G134" s="268"/>
      <c r="H134" s="268"/>
      <c r="I134" s="138"/>
      <c r="J134" s="138"/>
      <c r="K134" s="304" t="s">
        <v>321</v>
      </c>
      <c r="L134" s="270" t="s">
        <v>3218</v>
      </c>
      <c r="M134" s="564"/>
      <c r="N134" s="564"/>
      <c r="O134" s="564"/>
      <c r="P134" s="564"/>
      <c r="Q134" s="564"/>
    </row>
    <row r="135" spans="1:17" ht="15" hidden="1" customHeight="1">
      <c r="A135" s="265"/>
      <c r="B135" s="138" t="s">
        <v>322</v>
      </c>
      <c r="C135" s="127" t="s">
        <v>3296</v>
      </c>
      <c r="D135" s="138"/>
      <c r="E135" s="138"/>
      <c r="F135" s="138"/>
      <c r="G135" s="268"/>
      <c r="H135" s="268"/>
      <c r="I135" s="138"/>
      <c r="J135" s="138"/>
      <c r="K135" s="304" t="s">
        <v>323</v>
      </c>
      <c r="L135" s="270" t="s">
        <v>3218</v>
      </c>
      <c r="M135" s="564"/>
      <c r="N135" s="564"/>
      <c r="O135" s="564"/>
      <c r="P135" s="564"/>
      <c r="Q135" s="564"/>
    </row>
    <row r="136" spans="1:17" ht="15" hidden="1" customHeight="1">
      <c r="A136" s="265"/>
      <c r="B136" s="138" t="s">
        <v>324</v>
      </c>
      <c r="C136" s="127" t="s">
        <v>3297</v>
      </c>
      <c r="D136" s="138"/>
      <c r="E136" s="138"/>
      <c r="F136" s="138"/>
      <c r="G136" s="268"/>
      <c r="H136" s="268"/>
      <c r="I136" s="138"/>
      <c r="J136" s="138"/>
      <c r="K136" s="137" t="s">
        <v>325</v>
      </c>
      <c r="L136" s="270" t="s">
        <v>3218</v>
      </c>
      <c r="M136" s="564"/>
      <c r="N136" s="564"/>
      <c r="O136" s="564"/>
      <c r="P136" s="564"/>
      <c r="Q136" s="564"/>
    </row>
    <row r="137" spans="1:17" ht="15" hidden="1" customHeight="1">
      <c r="A137" s="265"/>
      <c r="B137" s="138" t="s">
        <v>326</v>
      </c>
      <c r="C137" s="127" t="s">
        <v>3298</v>
      </c>
      <c r="D137" s="138"/>
      <c r="E137" s="138"/>
      <c r="F137" s="138"/>
      <c r="G137" s="268"/>
      <c r="H137" s="268"/>
      <c r="I137" s="138"/>
      <c r="J137" s="138"/>
      <c r="K137" s="137" t="s">
        <v>328</v>
      </c>
      <c r="L137" s="270" t="s">
        <v>3218</v>
      </c>
      <c r="M137" s="564"/>
      <c r="N137" s="564"/>
      <c r="O137" s="564"/>
      <c r="P137" s="564"/>
      <c r="Q137" s="564"/>
    </row>
    <row r="138" spans="1:17" ht="15" hidden="1" customHeight="1">
      <c r="A138" s="265"/>
      <c r="B138" s="138" t="s">
        <v>329</v>
      </c>
      <c r="C138" s="127" t="s">
        <v>3299</v>
      </c>
      <c r="D138" s="138"/>
      <c r="E138" s="138"/>
      <c r="F138" s="138"/>
      <c r="G138" s="268"/>
      <c r="H138" s="268"/>
      <c r="I138" s="138"/>
      <c r="J138" s="138"/>
      <c r="K138" s="137" t="s">
        <v>330</v>
      </c>
      <c r="L138" s="270" t="s">
        <v>3218</v>
      </c>
      <c r="M138" s="564"/>
      <c r="N138" s="564"/>
      <c r="O138" s="564"/>
      <c r="P138" s="564"/>
      <c r="Q138" s="564"/>
    </row>
    <row r="139" spans="1:17" ht="25.5" hidden="1" customHeight="1">
      <c r="A139" s="265"/>
      <c r="B139" s="138" t="s">
        <v>331</v>
      </c>
      <c r="C139" s="127" t="s">
        <v>3300</v>
      </c>
      <c r="D139" s="138"/>
      <c r="E139" s="138"/>
      <c r="F139" s="138"/>
      <c r="G139" s="268"/>
      <c r="H139" s="268"/>
      <c r="I139" s="138"/>
      <c r="J139" s="138"/>
      <c r="K139" s="137" t="s">
        <v>332</v>
      </c>
      <c r="L139" s="270" t="s">
        <v>3218</v>
      </c>
      <c r="M139" s="564"/>
      <c r="N139" s="564"/>
      <c r="O139" s="564"/>
      <c r="P139" s="564"/>
      <c r="Q139" s="564"/>
    </row>
    <row r="140" spans="1:17" ht="15" hidden="1" customHeight="1">
      <c r="A140" s="265"/>
      <c r="B140" s="138" t="s">
        <v>333</v>
      </c>
      <c r="C140" s="127" t="s">
        <v>3301</v>
      </c>
      <c r="D140" s="138"/>
      <c r="E140" s="138"/>
      <c r="F140" s="138"/>
      <c r="G140" s="268"/>
      <c r="H140" s="268"/>
      <c r="I140" s="138"/>
      <c r="J140" s="138"/>
      <c r="K140" s="137" t="s">
        <v>334</v>
      </c>
      <c r="L140" s="270" t="s">
        <v>3218</v>
      </c>
      <c r="M140" s="564"/>
      <c r="N140" s="564"/>
      <c r="O140" s="564"/>
      <c r="P140" s="564"/>
      <c r="Q140" s="564"/>
    </row>
    <row r="141" spans="1:17" ht="15" hidden="1" customHeight="1">
      <c r="A141" s="265"/>
      <c r="B141" s="138" t="s">
        <v>335</v>
      </c>
      <c r="C141" s="127" t="s">
        <v>3302</v>
      </c>
      <c r="D141" s="138"/>
      <c r="E141" s="138"/>
      <c r="F141" s="138"/>
      <c r="G141" s="268"/>
      <c r="H141" s="268"/>
      <c r="I141" s="138"/>
      <c r="J141" s="138"/>
      <c r="K141" s="137" t="s">
        <v>337</v>
      </c>
      <c r="L141" s="270" t="s">
        <v>3218</v>
      </c>
      <c r="M141" s="564"/>
      <c r="N141" s="564"/>
      <c r="O141" s="564"/>
      <c r="P141" s="564"/>
      <c r="Q141" s="564"/>
    </row>
    <row r="142" spans="1:17" ht="15" hidden="1" customHeight="1">
      <c r="A142" s="265"/>
      <c r="B142" s="138" t="s">
        <v>338</v>
      </c>
      <c r="C142" s="127" t="s">
        <v>3303</v>
      </c>
      <c r="D142" s="138"/>
      <c r="E142" s="138"/>
      <c r="F142" s="138"/>
      <c r="G142" s="268"/>
      <c r="H142" s="268"/>
      <c r="I142" s="138"/>
      <c r="J142" s="138"/>
      <c r="K142" s="137" t="s">
        <v>339</v>
      </c>
      <c r="L142" s="270" t="s">
        <v>3218</v>
      </c>
      <c r="M142" s="564"/>
      <c r="N142" s="564"/>
      <c r="O142" s="564"/>
      <c r="P142" s="564"/>
      <c r="Q142" s="564"/>
    </row>
    <row r="143" spans="1:17" ht="25.5" hidden="1" customHeight="1">
      <c r="A143" s="265"/>
      <c r="B143" s="138" t="s">
        <v>340</v>
      </c>
      <c r="C143" s="127" t="s">
        <v>3304</v>
      </c>
      <c r="D143" s="138"/>
      <c r="E143" s="138"/>
      <c r="F143" s="138"/>
      <c r="G143" s="268"/>
      <c r="H143" s="268"/>
      <c r="I143" s="138"/>
      <c r="J143" s="138"/>
      <c r="K143" s="137" t="s">
        <v>341</v>
      </c>
      <c r="L143" s="270" t="s">
        <v>3218</v>
      </c>
      <c r="M143" s="564"/>
      <c r="N143" s="564"/>
      <c r="O143" s="564"/>
      <c r="P143" s="564"/>
      <c r="Q143" s="564"/>
    </row>
    <row r="144" spans="1:17" ht="15" hidden="1" customHeight="1" thickBot="1">
      <c r="A144" s="265"/>
      <c r="B144" s="138" t="s">
        <v>342</v>
      </c>
      <c r="C144" s="127" t="s">
        <v>3305</v>
      </c>
      <c r="D144" s="138"/>
      <c r="E144" s="138"/>
      <c r="F144" s="138"/>
      <c r="G144" s="268"/>
      <c r="H144" s="268"/>
      <c r="I144" s="138"/>
      <c r="J144" s="138"/>
      <c r="K144" s="137" t="s">
        <v>343</v>
      </c>
      <c r="L144" s="270" t="s">
        <v>3218</v>
      </c>
      <c r="M144" s="723"/>
      <c r="N144" s="794">
        <f>SUM(N145:N147)</f>
        <v>0</v>
      </c>
      <c r="O144" s="564"/>
      <c r="P144" s="192"/>
      <c r="Q144" s="794">
        <f>SUM(Q145:Q147)</f>
        <v>0</v>
      </c>
    </row>
    <row r="145" spans="1:17" ht="15" hidden="1" customHeight="1">
      <c r="A145" s="265"/>
      <c r="B145" s="138" t="s">
        <v>344</v>
      </c>
      <c r="C145" s="127" t="s">
        <v>3306</v>
      </c>
      <c r="D145" s="138"/>
      <c r="E145" s="138"/>
      <c r="F145" s="138"/>
      <c r="G145" s="268"/>
      <c r="H145" s="268"/>
      <c r="I145" s="138"/>
      <c r="J145" s="138"/>
      <c r="K145" s="304" t="s">
        <v>345</v>
      </c>
      <c r="L145" s="125" t="s">
        <v>3218</v>
      </c>
      <c r="M145" s="724"/>
      <c r="N145" s="564"/>
      <c r="O145" s="564"/>
      <c r="P145" s="192"/>
      <c r="Q145" s="564"/>
    </row>
    <row r="146" spans="1:17" ht="15" hidden="1" customHeight="1">
      <c r="A146" s="265"/>
      <c r="B146" s="138" t="s">
        <v>346</v>
      </c>
      <c r="C146" s="127" t="s">
        <v>3307</v>
      </c>
      <c r="D146" s="138"/>
      <c r="E146" s="138"/>
      <c r="F146" s="138"/>
      <c r="G146" s="268"/>
      <c r="H146" s="268"/>
      <c r="I146" s="138"/>
      <c r="J146" s="138"/>
      <c r="K146" s="304" t="s">
        <v>347</v>
      </c>
      <c r="L146" s="125" t="s">
        <v>3218</v>
      </c>
      <c r="M146" s="725"/>
      <c r="N146" s="564"/>
      <c r="O146" s="564"/>
      <c r="P146" s="192"/>
      <c r="Q146" s="564"/>
    </row>
    <row r="147" spans="1:17" ht="15" hidden="1" customHeight="1" thickBot="1">
      <c r="A147" s="265"/>
      <c r="B147" s="138" t="s">
        <v>348</v>
      </c>
      <c r="C147" s="127" t="s">
        <v>3308</v>
      </c>
      <c r="D147" s="138"/>
      <c r="E147" s="138"/>
      <c r="F147" s="138"/>
      <c r="G147" s="268"/>
      <c r="H147" s="268"/>
      <c r="I147" s="138"/>
      <c r="J147" s="138"/>
      <c r="K147" s="304" t="s">
        <v>349</v>
      </c>
      <c r="L147" s="125" t="s">
        <v>3218</v>
      </c>
      <c r="M147" s="796"/>
      <c r="N147" s="564"/>
      <c r="O147" s="564"/>
      <c r="P147" s="192"/>
      <c r="Q147" s="564"/>
    </row>
    <row r="148" spans="1:17" ht="15" hidden="1" customHeight="1">
      <c r="A148" s="265"/>
      <c r="B148" s="138" t="s">
        <v>350</v>
      </c>
      <c r="C148" s="127" t="s">
        <v>3309</v>
      </c>
      <c r="D148" s="138"/>
      <c r="E148" s="138"/>
      <c r="F148" s="138"/>
      <c r="G148" s="268"/>
      <c r="H148" s="268"/>
      <c r="I148" s="138"/>
      <c r="J148" s="138"/>
      <c r="K148" s="137" t="s">
        <v>353</v>
      </c>
      <c r="L148" s="270" t="s">
        <v>3218</v>
      </c>
      <c r="M148" s="564"/>
      <c r="N148" s="564"/>
      <c r="O148" s="564"/>
      <c r="P148" s="192"/>
      <c r="Q148" s="564"/>
    </row>
    <row r="149" spans="1:17" ht="15" hidden="1" customHeight="1">
      <c r="A149" s="265"/>
      <c r="B149" s="138" t="s">
        <v>354</v>
      </c>
      <c r="C149" s="127" t="s">
        <v>3310</v>
      </c>
      <c r="D149" s="138"/>
      <c r="E149" s="138"/>
      <c r="F149" s="138"/>
      <c r="G149" s="268"/>
      <c r="H149" s="268"/>
      <c r="I149" s="138"/>
      <c r="J149" s="138"/>
      <c r="K149" s="137" t="s">
        <v>355</v>
      </c>
      <c r="L149" s="270" t="s">
        <v>3218</v>
      </c>
      <c r="M149" s="564"/>
      <c r="N149" s="564"/>
      <c r="O149" s="564"/>
      <c r="P149" s="192"/>
      <c r="Q149" s="564"/>
    </row>
    <row r="150" spans="1:17" ht="25.5" hidden="1" customHeight="1">
      <c r="A150" s="265"/>
      <c r="B150" s="138" t="s">
        <v>356</v>
      </c>
      <c r="C150" s="127" t="s">
        <v>3311</v>
      </c>
      <c r="D150" s="138"/>
      <c r="E150" s="138"/>
      <c r="F150" s="138"/>
      <c r="G150" s="268"/>
      <c r="H150" s="268"/>
      <c r="I150" s="138"/>
      <c r="J150" s="138"/>
      <c r="K150" s="137" t="s">
        <v>358</v>
      </c>
      <c r="L150" s="270" t="s">
        <v>3218</v>
      </c>
      <c r="M150" s="564"/>
      <c r="N150" s="564"/>
      <c r="O150" s="564"/>
      <c r="P150" s="192"/>
      <c r="Q150" s="564"/>
    </row>
    <row r="151" spans="1:17" ht="15" hidden="1" customHeight="1">
      <c r="A151" s="265"/>
      <c r="B151" s="138" t="s">
        <v>359</v>
      </c>
      <c r="C151" s="127" t="s">
        <v>3312</v>
      </c>
      <c r="D151" s="138"/>
      <c r="E151" s="138"/>
      <c r="F151" s="138"/>
      <c r="G151" s="268"/>
      <c r="H151" s="268"/>
      <c r="I151" s="138"/>
      <c r="J151" s="138"/>
      <c r="K151" s="137" t="s">
        <v>360</v>
      </c>
      <c r="L151" s="270" t="s">
        <v>3218</v>
      </c>
      <c r="M151" s="564"/>
      <c r="N151" s="564"/>
      <c r="O151" s="564"/>
      <c r="P151" s="192"/>
      <c r="Q151" s="564"/>
    </row>
    <row r="152" spans="1:17" ht="15" hidden="1" customHeight="1">
      <c r="A152" s="265"/>
      <c r="B152" s="138" t="s">
        <v>361</v>
      </c>
      <c r="C152" s="127" t="s">
        <v>3313</v>
      </c>
      <c r="D152" s="138"/>
      <c r="E152" s="138"/>
      <c r="F152" s="138"/>
      <c r="G152" s="268"/>
      <c r="H152" s="268"/>
      <c r="I152" s="138"/>
      <c r="J152" s="138"/>
      <c r="K152" s="137" t="s">
        <v>363</v>
      </c>
      <c r="L152" s="270" t="s">
        <v>3218</v>
      </c>
      <c r="M152" s="564"/>
      <c r="N152" s="564"/>
      <c r="O152" s="564"/>
      <c r="P152" s="192"/>
      <c r="Q152" s="564"/>
    </row>
    <row r="153" spans="1:17" ht="15" hidden="1" customHeight="1">
      <c r="A153" s="265"/>
      <c r="B153" s="138" t="s">
        <v>364</v>
      </c>
      <c r="C153" s="127" t="s">
        <v>3314</v>
      </c>
      <c r="D153" s="138"/>
      <c r="E153" s="138"/>
      <c r="F153" s="138"/>
      <c r="G153" s="268"/>
      <c r="H153" s="268"/>
      <c r="I153" s="138"/>
      <c r="J153" s="138"/>
      <c r="K153" s="1139" t="s">
        <v>366</v>
      </c>
      <c r="L153" s="270"/>
      <c r="M153" s="564"/>
      <c r="N153" s="564"/>
      <c r="O153" s="564"/>
      <c r="P153" s="192"/>
      <c r="Q153" s="564"/>
    </row>
    <row r="154" spans="1:17" ht="15" hidden="1" customHeight="1">
      <c r="A154" s="265"/>
      <c r="B154" s="138" t="s">
        <v>367</v>
      </c>
      <c r="C154" s="127" t="s">
        <v>3315</v>
      </c>
      <c r="D154" s="138"/>
      <c r="E154" s="138"/>
      <c r="F154" s="138"/>
      <c r="G154" s="268"/>
      <c r="H154" s="268"/>
      <c r="I154" s="138"/>
      <c r="J154" s="138"/>
      <c r="K154" s="1139" t="s">
        <v>368</v>
      </c>
      <c r="L154" s="270"/>
      <c r="M154" s="564"/>
      <c r="N154" s="564"/>
      <c r="O154" s="564"/>
      <c r="P154" s="192"/>
      <c r="Q154" s="564"/>
    </row>
    <row r="155" spans="1:17" ht="15" hidden="1" customHeight="1">
      <c r="A155" s="265"/>
      <c r="B155" s="138" t="s">
        <v>369</v>
      </c>
      <c r="C155" s="127" t="s">
        <v>3316</v>
      </c>
      <c r="D155" s="138"/>
      <c r="E155" s="138"/>
      <c r="F155" s="138"/>
      <c r="G155" s="268"/>
      <c r="H155" s="268"/>
      <c r="I155" s="138"/>
      <c r="J155" s="138"/>
      <c r="K155" s="137" t="s">
        <v>370</v>
      </c>
      <c r="L155" s="270" t="s">
        <v>3218</v>
      </c>
      <c r="M155" s="564"/>
      <c r="N155" s="564"/>
      <c r="O155" s="564"/>
      <c r="P155" s="192"/>
      <c r="Q155" s="564"/>
    </row>
    <row r="156" spans="1:17" ht="15" hidden="1" customHeight="1">
      <c r="A156" s="265"/>
      <c r="B156" s="138" t="s">
        <v>371</v>
      </c>
      <c r="C156" s="127" t="s">
        <v>3317</v>
      </c>
      <c r="D156" s="138"/>
      <c r="E156" s="138"/>
      <c r="F156" s="138"/>
      <c r="G156" s="268"/>
      <c r="H156" s="268"/>
      <c r="I156" s="138"/>
      <c r="J156" s="138"/>
      <c r="K156" s="1139" t="s">
        <v>372</v>
      </c>
      <c r="L156" s="270"/>
      <c r="M156" s="564"/>
      <c r="N156" s="564"/>
      <c r="O156" s="564"/>
      <c r="P156" s="192"/>
      <c r="Q156" s="564"/>
    </row>
    <row r="157" spans="1:17" ht="15" hidden="1" customHeight="1">
      <c r="A157" s="265"/>
      <c r="B157" s="138" t="s">
        <v>373</v>
      </c>
      <c r="C157" s="127" t="s">
        <v>3318</v>
      </c>
      <c r="D157" s="138"/>
      <c r="E157" s="138"/>
      <c r="F157" s="138"/>
      <c r="G157" s="268"/>
      <c r="H157" s="268"/>
      <c r="I157" s="138"/>
      <c r="J157" s="138"/>
      <c r="K157" s="1139" t="s">
        <v>374</v>
      </c>
      <c r="L157" s="270"/>
      <c r="M157" s="564"/>
      <c r="N157" s="564"/>
      <c r="O157" s="564"/>
      <c r="P157" s="192"/>
      <c r="Q157" s="564"/>
    </row>
    <row r="158" spans="1:17" ht="15" hidden="1" customHeight="1">
      <c r="A158" s="265"/>
      <c r="B158" s="138" t="s">
        <v>375</v>
      </c>
      <c r="C158" s="127" t="s">
        <v>3319</v>
      </c>
      <c r="D158" s="138"/>
      <c r="E158" s="138"/>
      <c r="F158" s="138"/>
      <c r="G158" s="268"/>
      <c r="H158" s="268"/>
      <c r="I158" s="138"/>
      <c r="J158" s="138"/>
      <c r="K158" s="137" t="s">
        <v>376</v>
      </c>
      <c r="L158" s="270" t="s">
        <v>3218</v>
      </c>
      <c r="M158" s="564"/>
      <c r="N158" s="564"/>
      <c r="O158" s="564"/>
      <c r="P158" s="192"/>
      <c r="Q158" s="564"/>
    </row>
    <row r="159" spans="1:17" ht="15" hidden="1" customHeight="1">
      <c r="A159" s="265"/>
      <c r="B159" s="138" t="s">
        <v>377</v>
      </c>
      <c r="C159" s="127" t="s">
        <v>3320</v>
      </c>
      <c r="D159" s="138"/>
      <c r="E159" s="138"/>
      <c r="F159" s="138"/>
      <c r="G159" s="268"/>
      <c r="H159" s="268"/>
      <c r="I159" s="138"/>
      <c r="J159" s="138"/>
      <c r="K159" s="1139" t="s">
        <v>379</v>
      </c>
      <c r="L159" s="270"/>
      <c r="M159" s="564"/>
      <c r="N159" s="564"/>
      <c r="O159" s="564"/>
      <c r="P159" s="192"/>
      <c r="Q159" s="564"/>
    </row>
    <row r="160" spans="1:17" ht="15" hidden="1" customHeight="1">
      <c r="A160" s="265"/>
      <c r="B160" s="138" t="s">
        <v>380</v>
      </c>
      <c r="C160" s="127" t="s">
        <v>3321</v>
      </c>
      <c r="D160" s="138"/>
      <c r="E160" s="138"/>
      <c r="F160" s="138"/>
      <c r="G160" s="268"/>
      <c r="H160" s="268"/>
      <c r="I160" s="138"/>
      <c r="J160" s="138"/>
      <c r="K160" s="1139" t="s">
        <v>381</v>
      </c>
      <c r="L160" s="270"/>
      <c r="M160" s="564"/>
      <c r="N160" s="564"/>
      <c r="O160" s="564"/>
      <c r="P160" s="192"/>
      <c r="Q160" s="564"/>
    </row>
    <row r="161" spans="1:17" ht="15" hidden="1" customHeight="1">
      <c r="A161" s="265"/>
      <c r="B161" s="138" t="s">
        <v>382</v>
      </c>
      <c r="C161" s="127" t="s">
        <v>3322</v>
      </c>
      <c r="D161" s="138"/>
      <c r="E161" s="138"/>
      <c r="F161" s="138"/>
      <c r="G161" s="268"/>
      <c r="H161" s="268"/>
      <c r="I161" s="138"/>
      <c r="J161" s="138"/>
      <c r="K161" s="137" t="s">
        <v>383</v>
      </c>
      <c r="L161" s="270" t="s">
        <v>3218</v>
      </c>
      <c r="M161" s="564"/>
      <c r="N161" s="564"/>
      <c r="O161" s="564"/>
      <c r="P161" s="192"/>
      <c r="Q161" s="564"/>
    </row>
    <row r="162" spans="1:17" ht="15" hidden="1" customHeight="1">
      <c r="A162" s="265"/>
      <c r="B162" s="138" t="s">
        <v>384</v>
      </c>
      <c r="C162" s="127" t="s">
        <v>3323</v>
      </c>
      <c r="D162" s="138"/>
      <c r="E162" s="138"/>
      <c r="F162" s="138"/>
      <c r="G162" s="268"/>
      <c r="H162" s="268"/>
      <c r="I162" s="138"/>
      <c r="J162" s="138"/>
      <c r="K162" s="1139" t="s">
        <v>385</v>
      </c>
      <c r="L162" s="270"/>
      <c r="M162" s="564"/>
      <c r="N162" s="564"/>
      <c r="O162" s="564"/>
      <c r="P162" s="192"/>
      <c r="Q162" s="564"/>
    </row>
    <row r="163" spans="1:17" ht="15" hidden="1" customHeight="1">
      <c r="A163" s="265"/>
      <c r="B163" s="138" t="s">
        <v>386</v>
      </c>
      <c r="C163" s="127" t="s">
        <v>3324</v>
      </c>
      <c r="D163" s="138"/>
      <c r="E163" s="138"/>
      <c r="F163" s="138"/>
      <c r="G163" s="268"/>
      <c r="H163" s="268"/>
      <c r="I163" s="138"/>
      <c r="J163" s="138"/>
      <c r="K163" s="1139" t="s">
        <v>387</v>
      </c>
      <c r="L163" s="270"/>
      <c r="M163" s="564"/>
      <c r="N163" s="564"/>
      <c r="O163" s="564"/>
      <c r="P163" s="192"/>
      <c r="Q163" s="564"/>
    </row>
    <row r="164" spans="1:17" ht="15" hidden="1" customHeight="1">
      <c r="A164" s="265"/>
      <c r="B164" s="138" t="s">
        <v>388</v>
      </c>
      <c r="C164" s="127" t="s">
        <v>3325</v>
      </c>
      <c r="D164" s="138"/>
      <c r="E164" s="138"/>
      <c r="F164" s="138"/>
      <c r="G164" s="268"/>
      <c r="H164" s="268"/>
      <c r="I164" s="138"/>
      <c r="J164" s="138"/>
      <c r="K164" s="137" t="s">
        <v>389</v>
      </c>
      <c r="L164" s="270" t="s">
        <v>3218</v>
      </c>
      <c r="M164" s="564"/>
      <c r="N164" s="564"/>
      <c r="O164" s="564"/>
      <c r="P164" s="192"/>
      <c r="Q164" s="564"/>
    </row>
    <row r="165" spans="1:17" ht="15" hidden="1" customHeight="1">
      <c r="A165" s="265"/>
      <c r="B165" s="138" t="s">
        <v>390</v>
      </c>
      <c r="C165" s="127" t="s">
        <v>3326</v>
      </c>
      <c r="D165" s="138"/>
      <c r="E165" s="138"/>
      <c r="F165" s="138"/>
      <c r="G165" s="268"/>
      <c r="H165" s="268"/>
      <c r="I165" s="138"/>
      <c r="J165" s="138"/>
      <c r="K165" s="1139" t="s">
        <v>391</v>
      </c>
      <c r="L165" s="270"/>
      <c r="M165" s="564"/>
      <c r="N165" s="564"/>
      <c r="O165" s="564"/>
      <c r="P165" s="192"/>
      <c r="Q165" s="564"/>
    </row>
    <row r="166" spans="1:17" ht="15" hidden="1" customHeight="1">
      <c r="A166" s="265"/>
      <c r="B166" s="138" t="s">
        <v>392</v>
      </c>
      <c r="C166" s="127" t="s">
        <v>3327</v>
      </c>
      <c r="D166" s="138"/>
      <c r="E166" s="138"/>
      <c r="F166" s="138"/>
      <c r="G166" s="268"/>
      <c r="H166" s="268"/>
      <c r="I166" s="138"/>
      <c r="J166" s="138"/>
      <c r="K166" s="1139" t="s">
        <v>393</v>
      </c>
      <c r="L166" s="270"/>
      <c r="M166" s="564"/>
      <c r="N166" s="564"/>
      <c r="O166" s="564"/>
      <c r="P166" s="192"/>
      <c r="Q166" s="564"/>
    </row>
    <row r="167" spans="1:17" ht="15" hidden="1" customHeight="1">
      <c r="A167" s="265"/>
      <c r="B167" s="138" t="s">
        <v>394</v>
      </c>
      <c r="C167" s="127" t="s">
        <v>3328</v>
      </c>
      <c r="D167" s="138"/>
      <c r="E167" s="138"/>
      <c r="F167" s="138"/>
      <c r="G167" s="268"/>
      <c r="H167" s="268"/>
      <c r="I167" s="138"/>
      <c r="J167" s="138"/>
      <c r="K167" s="137" t="s">
        <v>397</v>
      </c>
      <c r="L167" s="270" t="s">
        <v>3218</v>
      </c>
      <c r="M167" s="564"/>
      <c r="N167" s="564"/>
      <c r="O167" s="564"/>
      <c r="P167" s="192"/>
      <c r="Q167" s="564"/>
    </row>
    <row r="168" spans="1:17" ht="15" hidden="1" customHeight="1">
      <c r="A168" s="265"/>
      <c r="B168" s="138" t="s">
        <v>398</v>
      </c>
      <c r="C168" s="127" t="s">
        <v>3329</v>
      </c>
      <c r="D168" s="138"/>
      <c r="E168" s="138"/>
      <c r="F168" s="138"/>
      <c r="G168" s="268"/>
      <c r="H168" s="268"/>
      <c r="I168" s="138"/>
      <c r="J168" s="138"/>
      <c r="K168" s="137" t="s">
        <v>399</v>
      </c>
      <c r="L168" s="270" t="s">
        <v>3218</v>
      </c>
      <c r="M168" s="564"/>
      <c r="N168" s="564"/>
      <c r="O168" s="564"/>
      <c r="P168" s="192"/>
      <c r="Q168" s="564"/>
    </row>
    <row r="169" spans="1:17" ht="25.5" hidden="1" customHeight="1">
      <c r="A169" s="265"/>
      <c r="B169" s="138" t="s">
        <v>400</v>
      </c>
      <c r="C169" s="127" t="s">
        <v>3330</v>
      </c>
      <c r="D169" s="138"/>
      <c r="E169" s="138"/>
      <c r="F169" s="138"/>
      <c r="G169" s="268"/>
      <c r="H169" s="268"/>
      <c r="I169" s="138"/>
      <c r="J169" s="138"/>
      <c r="K169" s="137" t="s">
        <v>401</v>
      </c>
      <c r="L169" s="270" t="s">
        <v>3218</v>
      </c>
      <c r="M169" s="564"/>
      <c r="N169" s="564"/>
      <c r="O169" s="564"/>
      <c r="P169" s="192"/>
      <c r="Q169" s="564"/>
    </row>
    <row r="170" spans="1:17" ht="15" hidden="1" customHeight="1">
      <c r="A170" s="265"/>
      <c r="B170" s="138" t="s">
        <v>402</v>
      </c>
      <c r="C170" s="127" t="s">
        <v>3331</v>
      </c>
      <c r="D170" s="138"/>
      <c r="E170" s="138"/>
      <c r="F170" s="138"/>
      <c r="G170" s="268"/>
      <c r="H170" s="268"/>
      <c r="I170" s="138"/>
      <c r="J170" s="138"/>
      <c r="K170" s="137" t="s">
        <v>403</v>
      </c>
      <c r="L170" s="270" t="s">
        <v>3218</v>
      </c>
      <c r="M170" s="564"/>
      <c r="N170" s="564"/>
      <c r="O170" s="564"/>
      <c r="P170" s="192"/>
      <c r="Q170" s="564"/>
    </row>
    <row r="171" spans="1:17" ht="15" hidden="1" customHeight="1">
      <c r="A171" s="265"/>
      <c r="B171" s="138" t="s">
        <v>404</v>
      </c>
      <c r="C171" s="127" t="s">
        <v>3332</v>
      </c>
      <c r="D171" s="138"/>
      <c r="E171" s="138"/>
      <c r="F171" s="138"/>
      <c r="G171" s="268"/>
      <c r="H171" s="268"/>
      <c r="I171" s="138"/>
      <c r="J171" s="138"/>
      <c r="K171" s="137" t="s">
        <v>405</v>
      </c>
      <c r="L171" s="270" t="s">
        <v>3218</v>
      </c>
      <c r="M171" s="564"/>
      <c r="N171" s="564"/>
      <c r="O171" s="564"/>
      <c r="P171" s="192"/>
      <c r="Q171" s="564"/>
    </row>
    <row r="172" spans="1:17" ht="15" hidden="1" customHeight="1">
      <c r="A172" s="265"/>
      <c r="B172" s="138" t="s">
        <v>406</v>
      </c>
      <c r="C172" s="127" t="s">
        <v>3333</v>
      </c>
      <c r="D172" s="138"/>
      <c r="E172" s="138"/>
      <c r="F172" s="138"/>
      <c r="G172" s="268"/>
      <c r="H172" s="268"/>
      <c r="I172" s="138"/>
      <c r="J172" s="138"/>
      <c r="K172" s="137" t="s">
        <v>407</v>
      </c>
      <c r="L172" s="270" t="s">
        <v>3218</v>
      </c>
      <c r="M172" s="564"/>
      <c r="N172" s="564"/>
      <c r="O172" s="564"/>
      <c r="P172" s="192"/>
      <c r="Q172" s="564"/>
    </row>
    <row r="173" spans="1:17" ht="25.5" hidden="1" customHeight="1">
      <c r="A173" s="265"/>
      <c r="B173" s="138" t="s">
        <v>408</v>
      </c>
      <c r="C173" s="127" t="s">
        <v>3334</v>
      </c>
      <c r="D173" s="138"/>
      <c r="E173" s="138"/>
      <c r="F173" s="138"/>
      <c r="G173" s="268"/>
      <c r="H173" s="268"/>
      <c r="I173" s="138"/>
      <c r="J173" s="138"/>
      <c r="K173" s="137" t="s">
        <v>409</v>
      </c>
      <c r="L173" s="270" t="s">
        <v>3218</v>
      </c>
      <c r="M173" s="564"/>
      <c r="N173" s="564"/>
      <c r="O173" s="564"/>
      <c r="P173" s="192"/>
      <c r="Q173" s="564"/>
    </row>
    <row r="174" spans="1:17" ht="15" hidden="1" customHeight="1">
      <c r="A174" s="265"/>
      <c r="B174" s="138" t="s">
        <v>410</v>
      </c>
      <c r="C174" s="127" t="s">
        <v>3335</v>
      </c>
      <c r="D174" s="138"/>
      <c r="E174" s="138"/>
      <c r="F174" s="138"/>
      <c r="G174" s="268"/>
      <c r="H174" s="268"/>
      <c r="I174" s="138"/>
      <c r="J174" s="138"/>
      <c r="K174" s="137" t="s">
        <v>411</v>
      </c>
      <c r="L174" s="270" t="s">
        <v>3218</v>
      </c>
      <c r="M174" s="564"/>
      <c r="N174" s="564"/>
      <c r="O174" s="564"/>
      <c r="P174" s="192"/>
      <c r="Q174" s="564"/>
    </row>
    <row r="175" spans="1:17" ht="25.5" hidden="1" customHeight="1">
      <c r="A175" s="265"/>
      <c r="B175" s="138" t="s">
        <v>412</v>
      </c>
      <c r="C175" s="139" t="s">
        <v>3336</v>
      </c>
      <c r="D175" s="138"/>
      <c r="E175" s="138"/>
      <c r="F175" s="268"/>
      <c r="G175" s="268"/>
      <c r="H175" s="268"/>
      <c r="I175" s="138"/>
      <c r="J175" s="138"/>
      <c r="K175" s="257" t="s">
        <v>414</v>
      </c>
      <c r="L175" s="270" t="s">
        <v>3218</v>
      </c>
      <c r="M175" s="564"/>
      <c r="N175" s="564"/>
      <c r="O175" s="564"/>
      <c r="P175" s="192"/>
      <c r="Q175" s="564"/>
    </row>
    <row r="176" spans="1:17" ht="25.5" hidden="1" customHeight="1">
      <c r="A176" s="265"/>
      <c r="B176" s="138" t="s">
        <v>415</v>
      </c>
      <c r="C176" s="139" t="s">
        <v>3337</v>
      </c>
      <c r="D176" s="138"/>
      <c r="E176" s="138"/>
      <c r="F176" s="268"/>
      <c r="G176" s="268"/>
      <c r="H176" s="268"/>
      <c r="I176" s="138"/>
      <c r="J176" s="138"/>
      <c r="K176" s="257" t="s">
        <v>416</v>
      </c>
      <c r="L176" s="270" t="s">
        <v>3218</v>
      </c>
      <c r="M176" s="564"/>
      <c r="N176" s="564"/>
      <c r="O176" s="564"/>
      <c r="P176" s="192"/>
      <c r="Q176" s="564"/>
    </row>
    <row r="177" spans="1:17" ht="15" hidden="1" customHeight="1">
      <c r="A177" s="265"/>
      <c r="B177" s="138" t="s">
        <v>417</v>
      </c>
      <c r="C177" s="139" t="s">
        <v>3338</v>
      </c>
      <c r="D177" s="138"/>
      <c r="E177" s="138"/>
      <c r="F177" s="268"/>
      <c r="G177" s="268"/>
      <c r="H177" s="268"/>
      <c r="I177" s="138"/>
      <c r="J177" s="138"/>
      <c r="K177" s="257" t="s">
        <v>419</v>
      </c>
      <c r="L177" s="270" t="s">
        <v>3218</v>
      </c>
      <c r="M177" s="564"/>
      <c r="N177" s="564"/>
      <c r="O177" s="564"/>
      <c r="P177" s="192"/>
      <c r="Q177" s="564"/>
    </row>
    <row r="178" spans="1:17" ht="15" hidden="1" customHeight="1">
      <c r="A178" s="265"/>
      <c r="B178" s="138" t="s">
        <v>420</v>
      </c>
      <c r="C178" s="139" t="s">
        <v>3339</v>
      </c>
      <c r="D178" s="138"/>
      <c r="E178" s="138"/>
      <c r="F178" s="268"/>
      <c r="G178" s="268"/>
      <c r="H178" s="268"/>
      <c r="I178" s="138"/>
      <c r="J178" s="138"/>
      <c r="K178" s="257" t="s">
        <v>421</v>
      </c>
      <c r="L178" s="270" t="s">
        <v>3218</v>
      </c>
      <c r="M178" s="564"/>
      <c r="N178" s="564"/>
      <c r="O178" s="564"/>
      <c r="P178" s="192"/>
      <c r="Q178" s="564"/>
    </row>
    <row r="179" spans="1:17" ht="15" hidden="1" customHeight="1">
      <c r="A179" s="265"/>
      <c r="B179" s="138" t="s">
        <v>422</v>
      </c>
      <c r="C179" s="139" t="s">
        <v>3340</v>
      </c>
      <c r="D179" s="138"/>
      <c r="E179" s="138"/>
      <c r="F179" s="268"/>
      <c r="G179" s="268"/>
      <c r="H179" s="268"/>
      <c r="I179" s="138"/>
      <c r="J179" s="138"/>
      <c r="K179" s="257" t="s">
        <v>424</v>
      </c>
      <c r="L179" s="270" t="s">
        <v>3218</v>
      </c>
      <c r="M179" s="564"/>
      <c r="N179" s="564"/>
      <c r="O179" s="564"/>
      <c r="P179" s="192"/>
      <c r="Q179" s="564"/>
    </row>
    <row r="180" spans="1:17" ht="15" hidden="1" customHeight="1">
      <c r="A180" s="265"/>
      <c r="B180" s="138" t="s">
        <v>425</v>
      </c>
      <c r="C180" s="139" t="s">
        <v>3341</v>
      </c>
      <c r="D180" s="138"/>
      <c r="E180" s="138"/>
      <c r="F180" s="268"/>
      <c r="G180" s="268"/>
      <c r="H180" s="268"/>
      <c r="I180" s="138"/>
      <c r="J180" s="138"/>
      <c r="K180" s="257" t="s">
        <v>426</v>
      </c>
      <c r="L180" s="270" t="s">
        <v>3218</v>
      </c>
      <c r="M180" s="564"/>
      <c r="N180" s="564"/>
      <c r="O180" s="564"/>
      <c r="P180" s="192"/>
      <c r="Q180" s="564"/>
    </row>
    <row r="181" spans="1:17" ht="15" hidden="1" customHeight="1">
      <c r="A181" s="265"/>
      <c r="B181" s="138" t="s">
        <v>427</v>
      </c>
      <c r="C181" s="127" t="s">
        <v>3342</v>
      </c>
      <c r="D181" s="138"/>
      <c r="E181" s="138"/>
      <c r="F181" s="138"/>
      <c r="G181" s="268"/>
      <c r="H181" s="268"/>
      <c r="I181" s="138"/>
      <c r="J181" s="138"/>
      <c r="K181" s="137" t="s">
        <v>429</v>
      </c>
      <c r="L181" s="270" t="s">
        <v>3218</v>
      </c>
      <c r="M181" s="564"/>
      <c r="N181" s="564"/>
      <c r="O181" s="564"/>
      <c r="P181" s="192"/>
      <c r="Q181" s="564"/>
    </row>
    <row r="182" spans="1:17" ht="15" hidden="1" customHeight="1">
      <c r="A182" s="265"/>
      <c r="B182" s="138" t="s">
        <v>430</v>
      </c>
      <c r="C182" s="127" t="s">
        <v>3343</v>
      </c>
      <c r="D182" s="138"/>
      <c r="E182" s="138"/>
      <c r="F182" s="138"/>
      <c r="G182" s="268"/>
      <c r="H182" s="268"/>
      <c r="I182" s="138"/>
      <c r="J182" s="138"/>
      <c r="K182" s="137" t="s">
        <v>3344</v>
      </c>
      <c r="L182" s="270" t="s">
        <v>3218</v>
      </c>
      <c r="M182" s="564"/>
      <c r="N182" s="564"/>
      <c r="O182" s="564"/>
      <c r="P182" s="192"/>
      <c r="Q182" s="564"/>
    </row>
    <row r="183" spans="1:17" ht="25.5" hidden="1" customHeight="1">
      <c r="A183" s="265"/>
      <c r="B183" s="138" t="s">
        <v>432</v>
      </c>
      <c r="C183" s="127" t="s">
        <v>3345</v>
      </c>
      <c r="D183" s="138"/>
      <c r="E183" s="138"/>
      <c r="F183" s="138"/>
      <c r="G183" s="268"/>
      <c r="H183" s="268"/>
      <c r="I183" s="138"/>
      <c r="J183" s="138"/>
      <c r="K183" s="137" t="s">
        <v>434</v>
      </c>
      <c r="L183" s="270" t="s">
        <v>3218</v>
      </c>
      <c r="M183" s="564"/>
      <c r="N183" s="564"/>
      <c r="O183" s="564"/>
      <c r="P183" s="192"/>
      <c r="Q183" s="564"/>
    </row>
    <row r="184" spans="1:17" ht="15" hidden="1" customHeight="1">
      <c r="A184" s="265"/>
      <c r="B184" s="138" t="s">
        <v>435</v>
      </c>
      <c r="C184" s="127" t="s">
        <v>3346</v>
      </c>
      <c r="D184" s="138"/>
      <c r="E184" s="138"/>
      <c r="F184" s="138"/>
      <c r="G184" s="268"/>
      <c r="H184" s="268"/>
      <c r="I184" s="138"/>
      <c r="J184" s="138"/>
      <c r="K184" s="137" t="s">
        <v>437</v>
      </c>
      <c r="L184" s="270" t="s">
        <v>3218</v>
      </c>
      <c r="M184" s="564"/>
      <c r="N184" s="564"/>
      <c r="O184" s="564"/>
      <c r="P184" s="192"/>
      <c r="Q184" s="564"/>
    </row>
    <row r="185" spans="1:17" ht="15" hidden="1" customHeight="1">
      <c r="A185" s="265"/>
      <c r="B185" s="138" t="s">
        <v>438</v>
      </c>
      <c r="C185" s="127" t="s">
        <v>3347</v>
      </c>
      <c r="D185" s="138"/>
      <c r="E185" s="138"/>
      <c r="F185" s="138"/>
      <c r="G185" s="268"/>
      <c r="H185" s="268"/>
      <c r="I185" s="138"/>
      <c r="J185" s="138"/>
      <c r="K185" s="137" t="s">
        <v>439</v>
      </c>
      <c r="L185" s="270" t="s">
        <v>3218</v>
      </c>
      <c r="M185" s="564"/>
      <c r="N185" s="564"/>
      <c r="O185" s="564"/>
      <c r="P185" s="192"/>
      <c r="Q185" s="564"/>
    </row>
    <row r="186" spans="1:17" ht="15" hidden="1" customHeight="1">
      <c r="A186" s="265"/>
      <c r="B186" s="138" t="s">
        <v>440</v>
      </c>
      <c r="C186" s="127" t="s">
        <v>3348</v>
      </c>
      <c r="D186" s="138"/>
      <c r="E186" s="138"/>
      <c r="F186" s="138"/>
      <c r="G186" s="268"/>
      <c r="H186" s="268"/>
      <c r="I186" s="138"/>
      <c r="J186" s="138"/>
      <c r="K186" s="137" t="s">
        <v>441</v>
      </c>
      <c r="L186" s="270" t="s">
        <v>3218</v>
      </c>
      <c r="M186" s="564"/>
      <c r="N186" s="564"/>
      <c r="O186" s="564"/>
      <c r="P186" s="192"/>
      <c r="Q186" s="564"/>
    </row>
    <row r="187" spans="1:17" ht="25.5" hidden="1" customHeight="1">
      <c r="A187" s="265"/>
      <c r="B187" s="138" t="s">
        <v>442</v>
      </c>
      <c r="C187" s="127" t="s">
        <v>3349</v>
      </c>
      <c r="D187" s="138"/>
      <c r="E187" s="138"/>
      <c r="F187" s="138"/>
      <c r="G187" s="268"/>
      <c r="H187" s="268"/>
      <c r="I187" s="138"/>
      <c r="J187" s="138"/>
      <c r="K187" s="137" t="s">
        <v>445</v>
      </c>
      <c r="L187" s="270" t="s">
        <v>3218</v>
      </c>
      <c r="M187" s="564"/>
      <c r="N187" s="564"/>
      <c r="O187" s="564"/>
      <c r="P187" s="192"/>
      <c r="Q187" s="564"/>
    </row>
    <row r="188" spans="1:17" ht="25.5" hidden="1" customHeight="1">
      <c r="A188" s="265"/>
      <c r="B188" s="138" t="s">
        <v>446</v>
      </c>
      <c r="C188" s="127" t="s">
        <v>3350</v>
      </c>
      <c r="D188" s="138"/>
      <c r="E188" s="138"/>
      <c r="F188" s="138"/>
      <c r="G188" s="268"/>
      <c r="H188" s="268"/>
      <c r="I188" s="138"/>
      <c r="J188" s="138"/>
      <c r="K188" s="137" t="s">
        <v>449</v>
      </c>
      <c r="L188" s="270" t="s">
        <v>3218</v>
      </c>
      <c r="M188" s="564"/>
      <c r="N188" s="564"/>
      <c r="O188" s="564"/>
      <c r="P188" s="192"/>
      <c r="Q188" s="564"/>
    </row>
    <row r="189" spans="1:17" ht="15" hidden="1" customHeight="1">
      <c r="A189" s="265"/>
      <c r="B189" s="138" t="s">
        <v>450</v>
      </c>
      <c r="C189" s="127" t="s">
        <v>3351</v>
      </c>
      <c r="D189" s="138"/>
      <c r="E189" s="138"/>
      <c r="F189" s="138"/>
      <c r="G189" s="268"/>
      <c r="H189" s="268"/>
      <c r="I189" s="138"/>
      <c r="J189" s="138"/>
      <c r="K189" s="137" t="s">
        <v>451</v>
      </c>
      <c r="L189" s="270" t="s">
        <v>3218</v>
      </c>
      <c r="M189" s="564"/>
      <c r="N189" s="564"/>
      <c r="O189" s="564"/>
      <c r="P189" s="192"/>
      <c r="Q189" s="564"/>
    </row>
    <row r="190" spans="1:17" ht="15" hidden="1" customHeight="1">
      <c r="A190" s="265"/>
      <c r="B190" s="138" t="s">
        <v>452</v>
      </c>
      <c r="C190" s="127" t="s">
        <v>3352</v>
      </c>
      <c r="D190" s="138"/>
      <c r="E190" s="138"/>
      <c r="F190" s="138"/>
      <c r="G190" s="268"/>
      <c r="H190" s="268"/>
      <c r="I190" s="138"/>
      <c r="J190" s="138"/>
      <c r="K190" s="137" t="s">
        <v>453</v>
      </c>
      <c r="L190" s="270" t="s">
        <v>3218</v>
      </c>
      <c r="M190" s="564"/>
      <c r="N190" s="564"/>
      <c r="O190" s="564"/>
      <c r="P190" s="192"/>
      <c r="Q190" s="564"/>
    </row>
    <row r="191" spans="1:17" ht="15" hidden="1" customHeight="1">
      <c r="A191" s="265"/>
      <c r="B191" s="138" t="s">
        <v>454</v>
      </c>
      <c r="C191" s="127" t="s">
        <v>3353</v>
      </c>
      <c r="D191" s="138"/>
      <c r="E191" s="138"/>
      <c r="F191" s="138"/>
      <c r="G191" s="268"/>
      <c r="H191" s="268"/>
      <c r="I191" s="138"/>
      <c r="J191" s="138"/>
      <c r="K191" s="137" t="s">
        <v>455</v>
      </c>
      <c r="L191" s="270" t="s">
        <v>3218</v>
      </c>
      <c r="M191" s="564"/>
      <c r="N191" s="564"/>
      <c r="O191" s="564"/>
      <c r="P191" s="192"/>
      <c r="Q191" s="564"/>
    </row>
    <row r="192" spans="1:17" ht="15" hidden="1" customHeight="1">
      <c r="A192" s="265"/>
      <c r="B192" s="138" t="s">
        <v>456</v>
      </c>
      <c r="C192" s="127" t="s">
        <v>3354</v>
      </c>
      <c r="D192" s="138"/>
      <c r="E192" s="138"/>
      <c r="F192" s="138"/>
      <c r="G192" s="268"/>
      <c r="H192" s="268"/>
      <c r="I192" s="138"/>
      <c r="J192" s="138"/>
      <c r="K192" s="137" t="s">
        <v>457</v>
      </c>
      <c r="L192" s="270" t="s">
        <v>3218</v>
      </c>
      <c r="M192" s="564"/>
      <c r="N192" s="564"/>
      <c r="O192" s="564"/>
      <c r="P192" s="192"/>
      <c r="Q192" s="564"/>
    </row>
    <row r="193" spans="1:17" ht="25.5" hidden="1" customHeight="1">
      <c r="A193" s="265"/>
      <c r="B193" s="138" t="s">
        <v>458</v>
      </c>
      <c r="C193" s="127" t="s">
        <v>3355</v>
      </c>
      <c r="D193" s="138"/>
      <c r="E193" s="138"/>
      <c r="F193" s="138"/>
      <c r="G193" s="268"/>
      <c r="H193" s="268"/>
      <c r="I193" s="138"/>
      <c r="J193" s="138"/>
      <c r="K193" s="137" t="s">
        <v>459</v>
      </c>
      <c r="L193" s="270" t="s">
        <v>3218</v>
      </c>
      <c r="M193" s="564"/>
      <c r="N193" s="564"/>
      <c r="O193" s="564"/>
      <c r="P193" s="192"/>
      <c r="Q193" s="564"/>
    </row>
    <row r="194" spans="1:17" ht="25.5" hidden="1" customHeight="1">
      <c r="A194" s="265"/>
      <c r="B194" s="138" t="s">
        <v>460</v>
      </c>
      <c r="C194" s="127" t="s">
        <v>3356</v>
      </c>
      <c r="D194" s="138"/>
      <c r="E194" s="138"/>
      <c r="F194" s="138"/>
      <c r="G194" s="268"/>
      <c r="H194" s="268"/>
      <c r="I194" s="138"/>
      <c r="J194" s="138"/>
      <c r="K194" s="137" t="s">
        <v>462</v>
      </c>
      <c r="L194" s="270" t="s">
        <v>3218</v>
      </c>
      <c r="M194" s="564"/>
      <c r="N194" s="564"/>
      <c r="O194" s="564"/>
      <c r="P194" s="192"/>
      <c r="Q194" s="564"/>
    </row>
    <row r="195" spans="1:17" ht="15" hidden="1" customHeight="1">
      <c r="A195" s="265"/>
      <c r="B195" s="138" t="s">
        <v>463</v>
      </c>
      <c r="C195" s="127" t="s">
        <v>3357</v>
      </c>
      <c r="D195" s="138"/>
      <c r="E195" s="138"/>
      <c r="F195" s="138"/>
      <c r="G195" s="268"/>
      <c r="H195" s="268"/>
      <c r="I195" s="138"/>
      <c r="J195" s="138"/>
      <c r="K195" s="137" t="s">
        <v>464</v>
      </c>
      <c r="L195" s="270" t="s">
        <v>3218</v>
      </c>
      <c r="M195" s="564"/>
      <c r="N195" s="564"/>
      <c r="O195" s="564"/>
      <c r="P195" s="192"/>
      <c r="Q195" s="564"/>
    </row>
    <row r="196" spans="1:17" ht="15" hidden="1" customHeight="1">
      <c r="A196" s="265"/>
      <c r="B196" s="138" t="s">
        <v>465</v>
      </c>
      <c r="C196" s="127" t="s">
        <v>3358</v>
      </c>
      <c r="D196" s="138"/>
      <c r="E196" s="138"/>
      <c r="F196" s="138"/>
      <c r="G196" s="268"/>
      <c r="H196" s="268"/>
      <c r="I196" s="138"/>
      <c r="J196" s="138"/>
      <c r="K196" s="137" t="s">
        <v>466</v>
      </c>
      <c r="L196" s="270" t="s">
        <v>3218</v>
      </c>
      <c r="M196" s="564"/>
      <c r="N196" s="564"/>
      <c r="O196" s="564"/>
      <c r="P196" s="192"/>
      <c r="Q196" s="564"/>
    </row>
    <row r="197" spans="1:17" ht="15" hidden="1" customHeight="1">
      <c r="A197" s="265"/>
      <c r="B197" s="138" t="s">
        <v>467</v>
      </c>
      <c r="C197" s="127" t="s">
        <v>3359</v>
      </c>
      <c r="D197" s="138"/>
      <c r="E197" s="138"/>
      <c r="F197" s="138"/>
      <c r="G197" s="268"/>
      <c r="H197" s="268"/>
      <c r="I197" s="138"/>
      <c r="J197" s="138"/>
      <c r="K197" s="137" t="s">
        <v>469</v>
      </c>
      <c r="L197" s="270" t="s">
        <v>3218</v>
      </c>
      <c r="M197" s="564"/>
      <c r="N197" s="564"/>
      <c r="O197" s="564"/>
      <c r="P197" s="192"/>
      <c r="Q197" s="564"/>
    </row>
    <row r="198" spans="1:17" ht="25.5" hidden="1" customHeight="1">
      <c r="A198" s="265"/>
      <c r="B198" s="138" t="s">
        <v>470</v>
      </c>
      <c r="C198" s="127" t="s">
        <v>3360</v>
      </c>
      <c r="D198" s="138"/>
      <c r="E198" s="138"/>
      <c r="F198" s="138"/>
      <c r="G198" s="268"/>
      <c r="H198" s="268"/>
      <c r="I198" s="138"/>
      <c r="J198" s="138"/>
      <c r="K198" s="137" t="s">
        <v>471</v>
      </c>
      <c r="L198" s="270" t="s">
        <v>3218</v>
      </c>
      <c r="M198" s="564"/>
      <c r="N198" s="564"/>
      <c r="O198" s="564"/>
      <c r="P198" s="192"/>
      <c r="Q198" s="564"/>
    </row>
    <row r="199" spans="1:17" ht="15" hidden="1" customHeight="1">
      <c r="A199" s="265"/>
      <c r="B199" s="138" t="s">
        <v>472</v>
      </c>
      <c r="C199" s="127" t="s">
        <v>3361</v>
      </c>
      <c r="D199" s="138"/>
      <c r="E199" s="138"/>
      <c r="F199" s="138"/>
      <c r="G199" s="268"/>
      <c r="H199" s="268"/>
      <c r="I199" s="138"/>
      <c r="J199" s="138"/>
      <c r="K199" s="137" t="s">
        <v>474</v>
      </c>
      <c r="L199" s="270" t="s">
        <v>3218</v>
      </c>
      <c r="M199" s="564"/>
      <c r="N199" s="564"/>
      <c r="O199" s="564"/>
      <c r="P199" s="192"/>
      <c r="Q199" s="564"/>
    </row>
    <row r="200" spans="1:17" ht="15" hidden="1" customHeight="1">
      <c r="A200" s="265"/>
      <c r="B200" s="138" t="s">
        <v>475</v>
      </c>
      <c r="C200" s="127" t="s">
        <v>3362</v>
      </c>
      <c r="D200" s="138"/>
      <c r="E200" s="138"/>
      <c r="F200" s="138"/>
      <c r="G200" s="268"/>
      <c r="H200" s="268"/>
      <c r="I200" s="138"/>
      <c r="J200" s="138"/>
      <c r="K200" s="137" t="s">
        <v>476</v>
      </c>
      <c r="L200" s="270" t="s">
        <v>3218</v>
      </c>
      <c r="M200" s="564"/>
      <c r="N200" s="564"/>
      <c r="O200" s="564"/>
      <c r="P200" s="192"/>
      <c r="Q200" s="564"/>
    </row>
    <row r="201" spans="1:17" ht="15" hidden="1" customHeight="1">
      <c r="A201" s="265"/>
      <c r="B201" s="138" t="s">
        <v>477</v>
      </c>
      <c r="C201" s="127" t="s">
        <v>3363</v>
      </c>
      <c r="D201" s="138"/>
      <c r="E201" s="138"/>
      <c r="F201" s="138"/>
      <c r="G201" s="268"/>
      <c r="H201" s="268"/>
      <c r="I201" s="138"/>
      <c r="J201" s="138"/>
      <c r="K201" s="137" t="s">
        <v>478</v>
      </c>
      <c r="L201" s="270" t="s">
        <v>3218</v>
      </c>
      <c r="M201" s="564"/>
      <c r="N201" s="564"/>
      <c r="O201" s="564"/>
      <c r="P201" s="192"/>
      <c r="Q201" s="564"/>
    </row>
    <row r="202" spans="1:17" ht="25.5" hidden="1" customHeight="1">
      <c r="A202" s="265"/>
      <c r="B202" s="138" t="s">
        <v>479</v>
      </c>
      <c r="C202" s="127" t="s">
        <v>3364</v>
      </c>
      <c r="D202" s="138"/>
      <c r="E202" s="138"/>
      <c r="F202" s="138"/>
      <c r="G202" s="268"/>
      <c r="H202" s="268"/>
      <c r="I202" s="138"/>
      <c r="J202" s="138"/>
      <c r="K202" s="137" t="s">
        <v>484</v>
      </c>
      <c r="L202" s="270" t="s">
        <v>3218</v>
      </c>
      <c r="M202" s="564"/>
      <c r="N202" s="564"/>
      <c r="O202" s="564"/>
      <c r="P202" s="192"/>
      <c r="Q202" s="564"/>
    </row>
    <row r="203" spans="1:17" ht="25.5" hidden="1" customHeight="1">
      <c r="A203" s="265"/>
      <c r="B203" s="138" t="s">
        <v>485</v>
      </c>
      <c r="C203" s="127" t="s">
        <v>3365</v>
      </c>
      <c r="D203" s="138"/>
      <c r="E203" s="138"/>
      <c r="F203" s="138"/>
      <c r="G203" s="268"/>
      <c r="H203" s="268"/>
      <c r="I203" s="138"/>
      <c r="J203" s="138"/>
      <c r="K203" s="137" t="s">
        <v>487</v>
      </c>
      <c r="L203" s="270" t="s">
        <v>3218</v>
      </c>
      <c r="M203" s="564"/>
      <c r="N203" s="564"/>
      <c r="O203" s="564"/>
      <c r="P203" s="192"/>
      <c r="Q203" s="564"/>
    </row>
    <row r="204" spans="1:17" ht="25.5" hidden="1" customHeight="1">
      <c r="A204" s="265"/>
      <c r="B204" s="138" t="s">
        <v>488</v>
      </c>
      <c r="C204" s="127" t="s">
        <v>3366</v>
      </c>
      <c r="D204" s="138"/>
      <c r="E204" s="138"/>
      <c r="F204" s="138"/>
      <c r="G204" s="268"/>
      <c r="H204" s="268"/>
      <c r="I204" s="138"/>
      <c r="J204" s="138"/>
      <c r="K204" s="137" t="s">
        <v>490</v>
      </c>
      <c r="L204" s="270" t="s">
        <v>3218</v>
      </c>
      <c r="M204" s="564"/>
      <c r="N204" s="564"/>
      <c r="O204" s="564"/>
      <c r="P204" s="192"/>
      <c r="Q204" s="564"/>
    </row>
    <row r="205" spans="1:17" ht="25.5" hidden="1" customHeight="1">
      <c r="A205" s="265"/>
      <c r="B205" s="138" t="s">
        <v>491</v>
      </c>
      <c r="C205" s="127" t="s">
        <v>3367</v>
      </c>
      <c r="D205" s="138"/>
      <c r="E205" s="138"/>
      <c r="F205" s="138"/>
      <c r="G205" s="268"/>
      <c r="H205" s="268"/>
      <c r="I205" s="138"/>
      <c r="J205" s="138"/>
      <c r="K205" s="137" t="s">
        <v>493</v>
      </c>
      <c r="L205" s="270" t="s">
        <v>3218</v>
      </c>
      <c r="M205" s="564"/>
      <c r="N205" s="564"/>
      <c r="O205" s="564"/>
      <c r="P205" s="192"/>
      <c r="Q205" s="564"/>
    </row>
    <row r="206" spans="1:17" ht="25.5" hidden="1" customHeight="1">
      <c r="A206" s="265"/>
      <c r="B206" s="138" t="s">
        <v>494</v>
      </c>
      <c r="C206" s="127" t="s">
        <v>3368</v>
      </c>
      <c r="D206" s="138"/>
      <c r="E206" s="138"/>
      <c r="F206" s="138"/>
      <c r="G206" s="268"/>
      <c r="H206" s="268"/>
      <c r="I206" s="138"/>
      <c r="J206" s="138"/>
      <c r="K206" s="137" t="s">
        <v>496</v>
      </c>
      <c r="L206" s="270" t="s">
        <v>3218</v>
      </c>
      <c r="M206" s="564"/>
      <c r="N206" s="564"/>
      <c r="O206" s="564"/>
      <c r="P206" s="192"/>
      <c r="Q206" s="564"/>
    </row>
    <row r="207" spans="1:17" ht="15" hidden="1" customHeight="1">
      <c r="A207" s="265"/>
      <c r="B207" s="138" t="s">
        <v>497</v>
      </c>
      <c r="C207" s="127" t="s">
        <v>3369</v>
      </c>
      <c r="D207" s="138"/>
      <c r="E207" s="138"/>
      <c r="F207" s="138"/>
      <c r="G207" s="268"/>
      <c r="H207" s="268"/>
      <c r="I207" s="138"/>
      <c r="J207" s="138"/>
      <c r="K207" s="137" t="s">
        <v>499</v>
      </c>
      <c r="L207" s="270" t="s">
        <v>3218</v>
      </c>
      <c r="M207" s="564"/>
      <c r="N207" s="564"/>
      <c r="O207" s="564"/>
      <c r="P207" s="192"/>
      <c r="Q207" s="564"/>
    </row>
    <row r="208" spans="1:17" ht="25.5" hidden="1" customHeight="1">
      <c r="A208" s="265"/>
      <c r="B208" s="138" t="s">
        <v>500</v>
      </c>
      <c r="C208" s="127" t="s">
        <v>3370</v>
      </c>
      <c r="D208" s="138"/>
      <c r="E208" s="138"/>
      <c r="F208" s="138"/>
      <c r="G208" s="268"/>
      <c r="H208" s="268"/>
      <c r="I208" s="138"/>
      <c r="J208" s="138"/>
      <c r="K208" s="137" t="s">
        <v>502</v>
      </c>
      <c r="L208" s="270" t="s">
        <v>3218</v>
      </c>
      <c r="M208" s="564"/>
      <c r="N208" s="564"/>
      <c r="O208" s="564"/>
      <c r="P208" s="192"/>
      <c r="Q208" s="564"/>
    </row>
    <row r="209" spans="1:17" ht="25.5" hidden="1" customHeight="1">
      <c r="A209" s="265"/>
      <c r="B209" s="138" t="s">
        <v>503</v>
      </c>
      <c r="C209" s="127" t="s">
        <v>3371</v>
      </c>
      <c r="D209" s="138"/>
      <c r="E209" s="138"/>
      <c r="F209" s="138"/>
      <c r="G209" s="268"/>
      <c r="H209" s="268"/>
      <c r="I209" s="138"/>
      <c r="J209" s="138"/>
      <c r="K209" s="137" t="s">
        <v>504</v>
      </c>
      <c r="L209" s="270" t="s">
        <v>3218</v>
      </c>
      <c r="M209" s="564"/>
      <c r="N209" s="564"/>
      <c r="O209" s="564"/>
      <c r="Q209" s="564"/>
    </row>
    <row r="210" spans="1:17" ht="25.5" hidden="1" customHeight="1">
      <c r="A210" s="265"/>
      <c r="B210" s="138" t="s">
        <v>505</v>
      </c>
      <c r="C210" s="127" t="s">
        <v>3372</v>
      </c>
      <c r="D210" s="138"/>
      <c r="E210" s="138"/>
      <c r="F210" s="138"/>
      <c r="G210" s="268"/>
      <c r="H210" s="268"/>
      <c r="I210" s="138"/>
      <c r="J210" s="138"/>
      <c r="K210" s="137" t="s">
        <v>506</v>
      </c>
      <c r="L210" s="270" t="s">
        <v>3218</v>
      </c>
      <c r="M210" s="564"/>
      <c r="N210" s="564"/>
      <c r="O210" s="564"/>
      <c r="Q210" s="564"/>
    </row>
    <row r="211" spans="1:17" ht="15" hidden="1" customHeight="1">
      <c r="A211" s="265"/>
      <c r="B211" s="138" t="s">
        <v>507</v>
      </c>
      <c r="C211" s="127" t="s">
        <v>3373</v>
      </c>
      <c r="D211" s="138"/>
      <c r="E211" s="138"/>
      <c r="F211" s="138"/>
      <c r="G211" s="268"/>
      <c r="H211" s="268"/>
      <c r="I211" s="138"/>
      <c r="J211" s="138"/>
      <c r="K211" s="137" t="s">
        <v>508</v>
      </c>
      <c r="L211" s="270" t="s">
        <v>3218</v>
      </c>
      <c r="M211" s="564"/>
      <c r="N211" s="564"/>
      <c r="O211" s="564"/>
      <c r="Q211" s="564"/>
    </row>
    <row r="212" spans="1:17" ht="15" hidden="1" customHeight="1">
      <c r="A212" s="265"/>
      <c r="B212" s="138" t="s">
        <v>509</v>
      </c>
      <c r="C212" s="127" t="s">
        <v>3374</v>
      </c>
      <c r="D212" s="138"/>
      <c r="E212" s="138"/>
      <c r="F212" s="138"/>
      <c r="G212" s="268"/>
      <c r="H212" s="268"/>
      <c r="I212" s="138"/>
      <c r="J212" s="138"/>
      <c r="K212" s="137" t="s">
        <v>510</v>
      </c>
      <c r="L212" s="270" t="s">
        <v>3218</v>
      </c>
      <c r="M212" s="564"/>
      <c r="N212" s="564"/>
      <c r="O212" s="564"/>
      <c r="Q212" s="564"/>
    </row>
    <row r="213" spans="1:17" ht="15" hidden="1" customHeight="1">
      <c r="A213" s="265"/>
      <c r="B213" s="138" t="s">
        <v>511</v>
      </c>
      <c r="C213" s="127" t="s">
        <v>3375</v>
      </c>
      <c r="D213" s="138"/>
      <c r="E213" s="138"/>
      <c r="F213" s="138"/>
      <c r="G213" s="268"/>
      <c r="H213" s="268"/>
      <c r="I213" s="138"/>
      <c r="J213" s="138"/>
      <c r="K213" s="137" t="s">
        <v>512</v>
      </c>
      <c r="L213" s="270" t="s">
        <v>3218</v>
      </c>
      <c r="M213" s="564"/>
      <c r="N213" s="564"/>
      <c r="O213" s="564"/>
      <c r="Q213" s="564"/>
    </row>
    <row r="214" spans="1:17" ht="15" hidden="1" customHeight="1">
      <c r="A214" s="265"/>
      <c r="B214" s="138" t="s">
        <v>513</v>
      </c>
      <c r="C214" s="127" t="s">
        <v>3376</v>
      </c>
      <c r="D214" s="138"/>
      <c r="E214" s="138"/>
      <c r="F214" s="138"/>
      <c r="G214" s="268"/>
      <c r="H214" s="268"/>
      <c r="I214" s="138"/>
      <c r="J214" s="138"/>
      <c r="K214" s="137" t="s">
        <v>514</v>
      </c>
      <c r="L214" s="270" t="s">
        <v>3218</v>
      </c>
      <c r="M214" s="564"/>
      <c r="N214" s="564"/>
      <c r="O214" s="564"/>
      <c r="Q214" s="564"/>
    </row>
    <row r="215" spans="1:17" ht="15" hidden="1" customHeight="1">
      <c r="A215" s="265"/>
      <c r="B215" s="138" t="s">
        <v>515</v>
      </c>
      <c r="C215" s="127" t="s">
        <v>3377</v>
      </c>
      <c r="D215" s="138"/>
      <c r="E215" s="138"/>
      <c r="F215" s="138"/>
      <c r="G215" s="268"/>
      <c r="H215" s="268"/>
      <c r="I215" s="138"/>
      <c r="J215" s="138"/>
      <c r="K215" s="137" t="s">
        <v>516</v>
      </c>
      <c r="L215" s="270" t="s">
        <v>3218</v>
      </c>
      <c r="M215" s="564"/>
      <c r="N215" s="564"/>
      <c r="O215" s="564"/>
      <c r="Q215" s="564"/>
    </row>
    <row r="216" spans="1:17" ht="15" hidden="1" customHeight="1">
      <c r="A216" s="265"/>
      <c r="B216" s="138" t="s">
        <v>517</v>
      </c>
      <c r="C216" s="127" t="s">
        <v>3378</v>
      </c>
      <c r="D216" s="138"/>
      <c r="E216" s="138"/>
      <c r="F216" s="138"/>
      <c r="G216" s="268"/>
      <c r="H216" s="268"/>
      <c r="I216" s="138"/>
      <c r="J216" s="138"/>
      <c r="K216" s="137" t="s">
        <v>518</v>
      </c>
      <c r="L216" s="270" t="s">
        <v>3218</v>
      </c>
      <c r="M216" s="564"/>
      <c r="N216" s="564"/>
      <c r="O216" s="564"/>
      <c r="Q216" s="564"/>
    </row>
    <row r="217" spans="1:17" ht="15" hidden="1" customHeight="1">
      <c r="A217" s="265"/>
      <c r="B217" s="138" t="s">
        <v>519</v>
      </c>
      <c r="C217" s="127" t="s">
        <v>3379</v>
      </c>
      <c r="D217" s="138"/>
      <c r="E217" s="138"/>
      <c r="F217" s="138"/>
      <c r="G217" s="268"/>
      <c r="H217" s="268"/>
      <c r="I217" s="138"/>
      <c r="J217" s="138"/>
      <c r="K217" s="137" t="s">
        <v>520</v>
      </c>
      <c r="L217" s="270" t="s">
        <v>3218</v>
      </c>
      <c r="M217" s="564"/>
      <c r="N217" s="564"/>
      <c r="O217" s="564"/>
      <c r="Q217" s="564"/>
    </row>
    <row r="218" spans="1:17" ht="25.5" hidden="1" customHeight="1">
      <c r="A218" s="265"/>
      <c r="B218" s="138" t="s">
        <v>521</v>
      </c>
      <c r="C218" s="127" t="s">
        <v>3380</v>
      </c>
      <c r="D218" s="138"/>
      <c r="E218" s="138"/>
      <c r="F218" s="138"/>
      <c r="G218" s="268"/>
      <c r="H218" s="268"/>
      <c r="I218" s="138"/>
      <c r="J218" s="138"/>
      <c r="K218" s="137" t="s">
        <v>522</v>
      </c>
      <c r="L218" s="270" t="s">
        <v>3218</v>
      </c>
      <c r="M218" s="564"/>
      <c r="N218" s="564"/>
      <c r="O218" s="564"/>
      <c r="Q218" s="564"/>
    </row>
    <row r="219" spans="1:17" ht="25.5" hidden="1" customHeight="1">
      <c r="A219" s="265"/>
      <c r="B219" s="138" t="s">
        <v>523</v>
      </c>
      <c r="C219" s="127" t="s">
        <v>3381</v>
      </c>
      <c r="D219" s="138"/>
      <c r="E219" s="138"/>
      <c r="F219" s="138"/>
      <c r="G219" s="268"/>
      <c r="H219" s="268"/>
      <c r="I219" s="138"/>
      <c r="J219" s="138"/>
      <c r="K219" s="137" t="s">
        <v>524</v>
      </c>
      <c r="L219" s="270" t="s">
        <v>3218</v>
      </c>
      <c r="M219" s="564"/>
      <c r="N219" s="564"/>
      <c r="O219" s="564"/>
      <c r="Q219" s="564"/>
    </row>
    <row r="220" spans="1:17" ht="25.5" hidden="1" customHeight="1">
      <c r="A220" s="265"/>
      <c r="B220" s="138" t="s">
        <v>525</v>
      </c>
      <c r="C220" s="127" t="s">
        <v>3382</v>
      </c>
      <c r="D220" s="138"/>
      <c r="E220" s="138"/>
      <c r="F220" s="138"/>
      <c r="G220" s="268"/>
      <c r="H220" s="268"/>
      <c r="I220" s="138"/>
      <c r="J220" s="138"/>
      <c r="K220" s="137" t="s">
        <v>526</v>
      </c>
      <c r="L220" s="270" t="s">
        <v>3218</v>
      </c>
      <c r="M220" s="564"/>
      <c r="N220" s="564"/>
      <c r="O220" s="564"/>
      <c r="Q220" s="564"/>
    </row>
    <row r="221" spans="1:17" ht="15" hidden="1" customHeight="1">
      <c r="A221" s="265"/>
      <c r="B221" s="138" t="s">
        <v>527</v>
      </c>
      <c r="C221" s="127" t="s">
        <v>3383</v>
      </c>
      <c r="D221" s="138"/>
      <c r="E221" s="138"/>
      <c r="F221" s="138"/>
      <c r="G221" s="268"/>
      <c r="H221" s="268"/>
      <c r="I221" s="138"/>
      <c r="J221" s="138"/>
      <c r="K221" s="137" t="s">
        <v>528</v>
      </c>
      <c r="L221" s="270" t="s">
        <v>3218</v>
      </c>
      <c r="M221" s="564"/>
      <c r="N221" s="564"/>
      <c r="O221" s="564"/>
      <c r="Q221" s="564"/>
    </row>
    <row r="222" spans="1:17" ht="25.5" hidden="1" customHeight="1">
      <c r="A222" s="265"/>
      <c r="B222" s="138" t="s">
        <v>529</v>
      </c>
      <c r="C222" s="178" t="s">
        <v>3384</v>
      </c>
      <c r="D222" s="138"/>
      <c r="E222" s="138"/>
      <c r="F222" s="138"/>
      <c r="G222" s="268"/>
      <c r="H222" s="268"/>
      <c r="I222" s="138"/>
      <c r="J222" s="138"/>
      <c r="K222" s="137" t="s">
        <v>533</v>
      </c>
      <c r="L222" s="270" t="s">
        <v>3218</v>
      </c>
      <c r="M222" s="564"/>
      <c r="N222" s="564"/>
      <c r="O222" s="564"/>
      <c r="Q222" s="564"/>
    </row>
    <row r="223" spans="1:17" ht="25.5" hidden="1" customHeight="1">
      <c r="A223" s="265"/>
      <c r="B223" s="138" t="s">
        <v>534</v>
      </c>
      <c r="C223" s="178" t="s">
        <v>3385</v>
      </c>
      <c r="D223" s="138"/>
      <c r="E223" s="138"/>
      <c r="F223" s="138"/>
      <c r="G223" s="268"/>
      <c r="H223" s="268"/>
      <c r="I223" s="138"/>
      <c r="J223" s="138"/>
      <c r="K223" s="137" t="s">
        <v>536</v>
      </c>
      <c r="L223" s="270" t="s">
        <v>3218</v>
      </c>
      <c r="M223" s="564"/>
      <c r="N223" s="564"/>
      <c r="O223" s="564"/>
      <c r="Q223" s="564"/>
    </row>
    <row r="224" spans="1:17" ht="25.5" hidden="1" customHeight="1">
      <c r="A224" s="265"/>
      <c r="B224" s="138" t="s">
        <v>537</v>
      </c>
      <c r="C224" s="178" t="s">
        <v>3386</v>
      </c>
      <c r="D224" s="138"/>
      <c r="E224" s="138"/>
      <c r="F224" s="138"/>
      <c r="G224" s="268"/>
      <c r="H224" s="268"/>
      <c r="I224" s="138"/>
      <c r="J224" s="138"/>
      <c r="K224" s="137" t="s">
        <v>539</v>
      </c>
      <c r="L224" s="270" t="s">
        <v>3218</v>
      </c>
      <c r="M224" s="564"/>
      <c r="N224" s="564"/>
      <c r="O224" s="564"/>
      <c r="Q224" s="564"/>
    </row>
    <row r="225" spans="1:17" ht="15" hidden="1" customHeight="1">
      <c r="A225" s="265"/>
      <c r="B225" s="138" t="s">
        <v>540</v>
      </c>
      <c r="C225" s="178" t="s">
        <v>3387</v>
      </c>
      <c r="D225" s="138"/>
      <c r="E225" s="138"/>
      <c r="F225" s="138"/>
      <c r="G225" s="268"/>
      <c r="H225" s="268"/>
      <c r="I225" s="138"/>
      <c r="J225" s="138"/>
      <c r="K225" s="137" t="s">
        <v>543</v>
      </c>
      <c r="L225" s="270" t="s">
        <v>3218</v>
      </c>
      <c r="M225" s="564"/>
      <c r="N225" s="564"/>
      <c r="O225" s="564"/>
      <c r="Q225" s="564"/>
    </row>
    <row r="226" spans="1:17" ht="15" hidden="1" customHeight="1">
      <c r="A226" s="265"/>
      <c r="B226" s="138" t="s">
        <v>544</v>
      </c>
      <c r="C226" s="178"/>
      <c r="D226" s="138"/>
      <c r="E226" s="138"/>
      <c r="F226" s="138"/>
      <c r="G226" s="268"/>
      <c r="H226" s="268"/>
      <c r="I226" s="138"/>
      <c r="J226" s="138"/>
      <c r="K226" s="137" t="s">
        <v>545</v>
      </c>
      <c r="L226" s="270" t="s">
        <v>3218</v>
      </c>
      <c r="M226" s="564"/>
      <c r="N226" s="564"/>
      <c r="O226" s="564"/>
      <c r="Q226" s="564"/>
    </row>
    <row r="227" spans="1:17" ht="15" hidden="1" customHeight="1">
      <c r="A227" s="265"/>
      <c r="B227" s="138" t="s">
        <v>546</v>
      </c>
      <c r="C227" s="178"/>
      <c r="D227" s="138"/>
      <c r="E227" s="138"/>
      <c r="F227" s="138"/>
      <c r="G227" s="268"/>
      <c r="H227" s="268"/>
      <c r="I227" s="138"/>
      <c r="J227" s="138"/>
      <c r="K227" s="137" t="s">
        <v>547</v>
      </c>
      <c r="L227" s="270" t="s">
        <v>3218</v>
      </c>
      <c r="M227" s="564"/>
      <c r="N227" s="564"/>
      <c r="O227" s="564"/>
      <c r="Q227" s="564"/>
    </row>
    <row r="228" spans="1:17" ht="15" hidden="1" customHeight="1">
      <c r="A228" s="265"/>
      <c r="B228" s="138" t="s">
        <v>548</v>
      </c>
      <c r="C228" s="178"/>
      <c r="D228" s="138"/>
      <c r="E228" s="138"/>
      <c r="F228" s="138"/>
      <c r="G228" s="268"/>
      <c r="H228" s="268"/>
      <c r="I228" s="138"/>
      <c r="J228" s="138"/>
      <c r="K228" s="137" t="s">
        <v>549</v>
      </c>
      <c r="L228" s="270" t="s">
        <v>3218</v>
      </c>
      <c r="M228" s="564"/>
      <c r="N228" s="564"/>
      <c r="O228" s="564"/>
      <c r="Q228" s="564"/>
    </row>
    <row r="229" spans="1:17" ht="25.5" hidden="1" customHeight="1">
      <c r="A229" s="265"/>
      <c r="B229" s="138" t="s">
        <v>550</v>
      </c>
      <c r="C229" s="178" t="s">
        <v>3388</v>
      </c>
      <c r="D229" s="138"/>
      <c r="E229" s="138"/>
      <c r="F229" s="138"/>
      <c r="G229" s="268"/>
      <c r="H229" s="268"/>
      <c r="I229" s="138"/>
      <c r="J229" s="138"/>
      <c r="K229" s="137" t="s">
        <v>552</v>
      </c>
      <c r="L229" s="270" t="s">
        <v>3218</v>
      </c>
      <c r="M229" s="564"/>
      <c r="N229" s="564"/>
      <c r="O229" s="564"/>
      <c r="Q229" s="564"/>
    </row>
    <row r="230" spans="1:17" ht="25.5" hidden="1" customHeight="1">
      <c r="A230" s="265"/>
      <c r="B230" s="138" t="s">
        <v>553</v>
      </c>
      <c r="C230" s="178" t="s">
        <v>3389</v>
      </c>
      <c r="D230" s="138"/>
      <c r="E230" s="138"/>
      <c r="F230" s="138"/>
      <c r="G230" s="268"/>
      <c r="H230" s="268"/>
      <c r="I230" s="138"/>
      <c r="J230" s="138"/>
      <c r="K230" s="137" t="s">
        <v>555</v>
      </c>
      <c r="L230" s="270" t="s">
        <v>3218</v>
      </c>
      <c r="M230" s="564"/>
      <c r="N230" s="564"/>
      <c r="O230" s="564"/>
      <c r="Q230" s="564"/>
    </row>
    <row r="231" spans="1:17" ht="25.5" hidden="1" customHeight="1">
      <c r="A231" s="265"/>
      <c r="B231" s="138" t="s">
        <v>556</v>
      </c>
      <c r="C231" s="178" t="s">
        <v>3390</v>
      </c>
      <c r="D231" s="138"/>
      <c r="E231" s="138"/>
      <c r="F231" s="138"/>
      <c r="G231" s="268"/>
      <c r="H231" s="268"/>
      <c r="I231" s="138"/>
      <c r="J231" s="138"/>
      <c r="K231" s="137" t="s">
        <v>558</v>
      </c>
      <c r="L231" s="270" t="s">
        <v>3218</v>
      </c>
      <c r="M231" s="564"/>
      <c r="N231" s="564"/>
      <c r="O231" s="564"/>
      <c r="Q231" s="564"/>
    </row>
    <row r="232" spans="1:17" ht="26.25" hidden="1" customHeight="1" thickBot="1">
      <c r="A232" s="265"/>
      <c r="B232" s="352" t="s">
        <v>559</v>
      </c>
      <c r="C232" s="167" t="s">
        <v>3391</v>
      </c>
      <c r="D232" s="352"/>
      <c r="E232" s="352"/>
      <c r="F232" s="352"/>
      <c r="G232" s="352"/>
      <c r="H232" s="352"/>
      <c r="I232" s="352"/>
      <c r="J232" s="352"/>
      <c r="K232" s="145" t="s">
        <v>561</v>
      </c>
      <c r="L232" s="562" t="s">
        <v>3218</v>
      </c>
      <c r="M232" s="564"/>
      <c r="N232" s="564"/>
      <c r="O232" s="564"/>
      <c r="Q232" s="564"/>
    </row>
    <row r="233" spans="1:17" ht="15" hidden="1" customHeight="1">
      <c r="A233" s="265"/>
      <c r="C233" s="91"/>
      <c r="K233" s="265" t="s">
        <v>3392</v>
      </c>
      <c r="M233" s="265"/>
      <c r="N233" s="379"/>
      <c r="Q233" s="379"/>
    </row>
    <row r="234" spans="1:17" ht="16.5" thickBot="1">
      <c r="A234" s="265"/>
      <c r="K234" s="531"/>
      <c r="L234" s="528"/>
      <c r="M234" s="192"/>
      <c r="N234" s="515"/>
      <c r="O234" s="515"/>
      <c r="Q234" s="515"/>
    </row>
    <row r="235" spans="1:17" ht="17.25" thickTop="1" thickBot="1">
      <c r="B235" s="110" t="s">
        <v>562</v>
      </c>
      <c r="C235" s="242" t="s">
        <v>3393</v>
      </c>
      <c r="D235" s="243"/>
      <c r="E235" s="243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0</v>
      </c>
      <c r="N235" s="298">
        <f>SUM(N238:N247)</f>
        <v>0</v>
      </c>
      <c r="O235" s="298">
        <f>+N235-M235</f>
        <v>0</v>
      </c>
      <c r="Q235" s="298">
        <f>SUM(Q238:Q247)</f>
        <v>0</v>
      </c>
    </row>
    <row r="236" spans="1:17" ht="9" customHeight="1" thickTop="1" thickBot="1">
      <c r="A236" s="265"/>
      <c r="B236" s="537"/>
      <c r="C236" s="537"/>
      <c r="K236" s="460"/>
      <c r="M236" s="265"/>
      <c r="N236" s="379"/>
      <c r="Q236" s="379"/>
    </row>
    <row r="237" spans="1:17" ht="26.25" thickBot="1">
      <c r="B237" s="102" t="s">
        <v>3221</v>
      </c>
      <c r="C237" s="245" t="s">
        <v>48</v>
      </c>
      <c r="D237" s="245"/>
      <c r="E237" s="245"/>
      <c r="F237" s="246"/>
      <c r="G237" s="246"/>
      <c r="H237" s="246"/>
      <c r="I237" s="246"/>
      <c r="J237" s="246"/>
      <c r="K237" s="120" t="s">
        <v>3222</v>
      </c>
      <c r="L237" s="135"/>
      <c r="M237" s="328" t="str">
        <f>+$M$10</f>
        <v>Valore netto al 31/12/2017</v>
      </c>
      <c r="N237" s="779" t="str">
        <f>N$10</f>
        <v>Valore netto al 31/12/2018</v>
      </c>
      <c r="O237" s="779" t="s">
        <v>4064</v>
      </c>
      <c r="P237" s="806"/>
      <c r="Q237" s="779" t="str">
        <f>Q$10</f>
        <v>Prechiusura al ° trimestre 2018</v>
      </c>
    </row>
    <row r="238" spans="1:17">
      <c r="B238" s="127" t="s">
        <v>564</v>
      </c>
      <c r="C238" s="127" t="s">
        <v>3394</v>
      </c>
      <c r="D238" s="127"/>
      <c r="E238" s="127"/>
      <c r="F238" s="127"/>
      <c r="G238" s="123"/>
      <c r="H238" s="123"/>
      <c r="I238" s="127"/>
      <c r="J238" s="127"/>
      <c r="K238" s="137" t="s">
        <v>567</v>
      </c>
      <c r="L238" s="125" t="s">
        <v>3218</v>
      </c>
      <c r="M238" s="564">
        <f>IF(ISERROR(VLOOKUP($B238,ESTR_PREC!$A$1:$M$6000,5,FALSE))=TRUE,0,VLOOKUP($B238,ESTR_PREC!$A$1:$M$6000,5,FALSE))</f>
        <v>0</v>
      </c>
      <c r="N238" s="225"/>
      <c r="O238" s="560">
        <f t="shared" ref="O238:O247" si="2">+N238-M238</f>
        <v>0</v>
      </c>
      <c r="Q238" s="225"/>
    </row>
    <row r="239" spans="1:17">
      <c r="B239" s="127" t="s">
        <v>568</v>
      </c>
      <c r="C239" s="127" t="s">
        <v>3395</v>
      </c>
      <c r="D239" s="127"/>
      <c r="E239" s="127"/>
      <c r="F239" s="127"/>
      <c r="G239" s="123"/>
      <c r="H239" s="123"/>
      <c r="I239" s="127"/>
      <c r="J239" s="127"/>
      <c r="K239" s="137" t="s">
        <v>569</v>
      </c>
      <c r="L239" s="125" t="s">
        <v>3218</v>
      </c>
      <c r="M239" s="564">
        <f>IF(ISERROR(VLOOKUP($B239,ESTR_PREC!$A$1:$M$6000,5,FALSE))=TRUE,0,VLOOKUP($B239,ESTR_PREC!$A$1:$M$6000,5,FALSE))</f>
        <v>0</v>
      </c>
      <c r="N239" s="225"/>
      <c r="O239" s="560">
        <f t="shared" si="2"/>
        <v>0</v>
      </c>
      <c r="Q239" s="225"/>
    </row>
    <row r="240" spans="1:17" ht="15" hidden="1" customHeight="1">
      <c r="B240" s="127" t="s">
        <v>570</v>
      </c>
      <c r="C240" s="127" t="s">
        <v>3396</v>
      </c>
      <c r="D240" s="127"/>
      <c r="E240" s="127"/>
      <c r="F240" s="127"/>
      <c r="G240" s="123"/>
      <c r="H240" s="123"/>
      <c r="I240" s="127"/>
      <c r="J240" s="127"/>
      <c r="K240" s="137" t="s">
        <v>571</v>
      </c>
      <c r="L240" s="125" t="s">
        <v>3218</v>
      </c>
      <c r="M240" s="564">
        <f>IF(ISERROR(VLOOKUP($B240,ESTR_PREC!$A$1:$M$6000,5,FALSE))=TRUE,0,VLOOKUP($B240,ESTR_PREC!$A$1:$M$6000,5,FALSE))</f>
        <v>0</v>
      </c>
      <c r="N240" s="225"/>
      <c r="O240" s="564"/>
      <c r="Q240" s="564"/>
    </row>
    <row r="241" spans="1:17" ht="15" hidden="1" customHeight="1">
      <c r="B241" s="127" t="s">
        <v>572</v>
      </c>
      <c r="C241" s="127" t="s">
        <v>3397</v>
      </c>
      <c r="D241" s="127"/>
      <c r="E241" s="127"/>
      <c r="F241" s="127"/>
      <c r="G241" s="123"/>
      <c r="H241" s="123"/>
      <c r="I241" s="127"/>
      <c r="J241" s="127"/>
      <c r="K241" s="137" t="s">
        <v>573</v>
      </c>
      <c r="L241" s="125" t="s">
        <v>3218</v>
      </c>
      <c r="M241" s="564">
        <f>IF(ISERROR(VLOOKUP($B241,ESTR_PREC!$A$1:$M$6000,5,FALSE))=TRUE,0,VLOOKUP($B241,ESTR_PREC!$A$1:$M$6000,5,FALSE))</f>
        <v>0</v>
      </c>
      <c r="N241" s="225"/>
      <c r="O241" s="564"/>
      <c r="Q241" s="564"/>
    </row>
    <row r="242" spans="1:17">
      <c r="B242" s="127" t="s">
        <v>574</v>
      </c>
      <c r="C242" s="127" t="s">
        <v>3398</v>
      </c>
      <c r="D242" s="127"/>
      <c r="E242" s="127"/>
      <c r="F242" s="127"/>
      <c r="G242" s="123"/>
      <c r="H242" s="123"/>
      <c r="I242" s="127"/>
      <c r="J242" s="127"/>
      <c r="K242" s="137" t="s">
        <v>575</v>
      </c>
      <c r="L242" s="125" t="s">
        <v>3218</v>
      </c>
      <c r="M242" s="564">
        <f>IF(ISERROR(VLOOKUP($B242,ESTR_PREC!$A$1:$M$6000,5,FALSE))=TRUE,0,VLOOKUP($B242,ESTR_PREC!$A$1:$M$6000,5,FALSE))</f>
        <v>0</v>
      </c>
      <c r="N242" s="225"/>
      <c r="O242" s="560">
        <f t="shared" si="2"/>
        <v>0</v>
      </c>
      <c r="Q242" s="225"/>
    </row>
    <row r="243" spans="1:17">
      <c r="B243" s="127" t="s">
        <v>576</v>
      </c>
      <c r="C243" s="127" t="s">
        <v>3399</v>
      </c>
      <c r="D243" s="127"/>
      <c r="E243" s="127"/>
      <c r="F243" s="127"/>
      <c r="G243" s="123"/>
      <c r="H243" s="123"/>
      <c r="I243" s="127"/>
      <c r="J243" s="127"/>
      <c r="K243" s="137" t="s">
        <v>578</v>
      </c>
      <c r="L243" s="125" t="s">
        <v>3218</v>
      </c>
      <c r="M243" s="564">
        <f>IF(ISERROR(VLOOKUP($B243,ESTR_PREC!$A$1:$M$6000,5,FALSE))=TRUE,0,VLOOKUP($B243,ESTR_PREC!$A$1:$M$6000,5,FALSE))</f>
        <v>0</v>
      </c>
      <c r="N243" s="225"/>
      <c r="O243" s="560">
        <f t="shared" si="2"/>
        <v>0</v>
      </c>
      <c r="Q243" s="225"/>
    </row>
    <row r="244" spans="1:17" ht="15" hidden="1" customHeight="1">
      <c r="B244" s="127" t="s">
        <v>579</v>
      </c>
      <c r="C244" s="127" t="s">
        <v>3400</v>
      </c>
      <c r="D244" s="127"/>
      <c r="E244" s="127"/>
      <c r="F244" s="127"/>
      <c r="G244" s="123"/>
      <c r="H244" s="123"/>
      <c r="I244" s="127"/>
      <c r="J244" s="127"/>
      <c r="K244" s="137" t="s">
        <v>580</v>
      </c>
      <c r="L244" s="125" t="s">
        <v>3218</v>
      </c>
      <c r="M244" s="564">
        <f>IF(ISERROR(VLOOKUP($B244,ESTR_PREC!$A$1:$M$6000,5,FALSE))=TRUE,0,VLOOKUP($B244,ESTR_PREC!$A$1:$M$6000,5,FALSE))</f>
        <v>0</v>
      </c>
      <c r="N244" s="225"/>
      <c r="O244" s="564"/>
      <c r="Q244" s="564"/>
    </row>
    <row r="245" spans="1:17" ht="25.5">
      <c r="B245" s="127" t="s">
        <v>581</v>
      </c>
      <c r="C245" s="127" t="s">
        <v>3401</v>
      </c>
      <c r="D245" s="127"/>
      <c r="E245" s="127"/>
      <c r="F245" s="127"/>
      <c r="G245" s="123"/>
      <c r="H245" s="123"/>
      <c r="I245" s="127"/>
      <c r="J245" s="127"/>
      <c r="K245" s="137" t="s">
        <v>582</v>
      </c>
      <c r="L245" s="125" t="s">
        <v>3218</v>
      </c>
      <c r="M245" s="564">
        <f>IF(ISERROR(VLOOKUP($B245,ESTR_PREC!$A$1:$M$6000,5,FALSE))=TRUE,0,VLOOKUP($B245,ESTR_PREC!$A$1:$M$6000,5,FALSE))</f>
        <v>0</v>
      </c>
      <c r="N245" s="225"/>
      <c r="O245" s="560">
        <f t="shared" si="2"/>
        <v>0</v>
      </c>
      <c r="Q245" s="225"/>
    </row>
    <row r="246" spans="1:17">
      <c r="B246" s="127" t="s">
        <v>583</v>
      </c>
      <c r="C246" s="127" t="s">
        <v>3402</v>
      </c>
      <c r="D246" s="127"/>
      <c r="E246" s="127"/>
      <c r="F246" s="127"/>
      <c r="G246" s="123"/>
      <c r="H246" s="123"/>
      <c r="I246" s="127"/>
      <c r="J246" s="127"/>
      <c r="K246" s="137" t="s">
        <v>584</v>
      </c>
      <c r="L246" s="125" t="s">
        <v>3218</v>
      </c>
      <c r="M246" s="564">
        <f>IF(ISERROR(VLOOKUP($B246,ESTR_PREC!$A$1:$M$6000,5,FALSE))=TRUE,0,VLOOKUP($B246,ESTR_PREC!$A$1:$M$6000,5,FALSE))</f>
        <v>0</v>
      </c>
      <c r="N246" s="225"/>
      <c r="O246" s="560">
        <f t="shared" si="2"/>
        <v>0</v>
      </c>
      <c r="Q246" s="225"/>
    </row>
    <row r="247" spans="1:17" ht="15.75" thickBot="1">
      <c r="B247" s="130" t="s">
        <v>585</v>
      </c>
      <c r="C247" s="130" t="s">
        <v>3403</v>
      </c>
      <c r="D247" s="130"/>
      <c r="E247" s="130"/>
      <c r="F247" s="130"/>
      <c r="G247" s="130"/>
      <c r="H247" s="130"/>
      <c r="I247" s="130"/>
      <c r="J247" s="130"/>
      <c r="K247" s="136" t="s">
        <v>586</v>
      </c>
      <c r="L247" s="132" t="s">
        <v>3218</v>
      </c>
      <c r="M247" s="564">
        <f>IF(ISERROR(VLOOKUP($B247,ESTR_PREC!$A$1:$M$6000,5,FALSE))=TRUE,0,VLOOKUP($B247,ESTR_PREC!$A$1:$M$6000,5,FALSE))</f>
        <v>0</v>
      </c>
      <c r="N247" s="225"/>
      <c r="O247" s="560">
        <f t="shared" si="2"/>
        <v>0</v>
      </c>
      <c r="Q247" s="225"/>
    </row>
    <row r="248" spans="1:17" ht="15.75" thickBot="1">
      <c r="A248" s="265"/>
      <c r="K248" s="265" t="s">
        <v>3404</v>
      </c>
      <c r="M248" s="265"/>
      <c r="N248" s="379"/>
      <c r="Q248" s="379"/>
    </row>
    <row r="249" spans="1:17" ht="17.25" thickTop="1" thickBot="1">
      <c r="B249" s="110" t="s">
        <v>587</v>
      </c>
      <c r="C249" s="242" t="s">
        <v>3405</v>
      </c>
      <c r="D249" s="243"/>
      <c r="E249" s="243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0</v>
      </c>
      <c r="N249" s="298">
        <f>SUM(N252:N257)</f>
        <v>0</v>
      </c>
      <c r="O249" s="298">
        <f>+N249-M249</f>
        <v>0</v>
      </c>
      <c r="Q249" s="298">
        <f>SUM(Q252:Q257)</f>
        <v>0</v>
      </c>
    </row>
    <row r="250" spans="1:17" ht="9" customHeight="1" thickTop="1" thickBot="1">
      <c r="A250" s="265"/>
      <c r="B250" s="537"/>
      <c r="C250" s="537"/>
      <c r="K250" s="460"/>
      <c r="M250" s="265"/>
      <c r="N250" s="379"/>
      <c r="Q250" s="379"/>
    </row>
    <row r="251" spans="1:17" ht="26.25" thickBot="1">
      <c r="B251" s="102" t="s">
        <v>3221</v>
      </c>
      <c r="C251" s="245" t="s">
        <v>48</v>
      </c>
      <c r="D251" s="245"/>
      <c r="E251" s="245"/>
      <c r="F251" s="246"/>
      <c r="G251" s="246"/>
      <c r="H251" s="246"/>
      <c r="I251" s="246"/>
      <c r="J251" s="246"/>
      <c r="K251" s="120" t="s">
        <v>3222</v>
      </c>
      <c r="L251" s="135"/>
      <c r="M251" s="328" t="str">
        <f>+$M$10</f>
        <v>Valore netto al 31/12/2017</v>
      </c>
      <c r="N251" s="779" t="str">
        <f>N$10</f>
        <v>Valore netto al 31/12/2018</v>
      </c>
      <c r="O251" s="779" t="s">
        <v>4064</v>
      </c>
      <c r="P251" s="806"/>
      <c r="Q251" s="779" t="str">
        <f>Q$10</f>
        <v>Prechiusura al ° trimestre 2018</v>
      </c>
    </row>
    <row r="252" spans="1:17">
      <c r="B252" s="127" t="s">
        <v>589</v>
      </c>
      <c r="C252" s="127" t="s">
        <v>3406</v>
      </c>
      <c r="D252" s="127"/>
      <c r="E252" s="127"/>
      <c r="F252" s="127"/>
      <c r="G252" s="123"/>
      <c r="H252" s="123"/>
      <c r="I252" s="127"/>
      <c r="J252" s="127"/>
      <c r="K252" s="137" t="s">
        <v>591</v>
      </c>
      <c r="L252" s="125" t="s">
        <v>3218</v>
      </c>
      <c r="M252" s="564">
        <f>IF(ISERROR(VLOOKUP($B252,ESTR_PREC!$A$1:$M$6000,5,FALSE))=TRUE,0,VLOOKUP($B252,ESTR_PREC!$A$1:$M$6000,5,FALSE))</f>
        <v>0</v>
      </c>
      <c r="N252" s="225"/>
      <c r="O252" s="560">
        <f t="shared" ref="O252:O257" si="3">+N252-M252</f>
        <v>0</v>
      </c>
      <c r="Q252" s="225"/>
    </row>
    <row r="253" spans="1:17">
      <c r="B253" s="127" t="s">
        <v>592</v>
      </c>
      <c r="C253" s="127" t="s">
        <v>3407</v>
      </c>
      <c r="D253" s="127"/>
      <c r="E253" s="127"/>
      <c r="F253" s="127"/>
      <c r="G253" s="123"/>
      <c r="H253" s="123"/>
      <c r="I253" s="127"/>
      <c r="J253" s="127"/>
      <c r="K253" s="137" t="s">
        <v>593</v>
      </c>
      <c r="L253" s="125" t="s">
        <v>3218</v>
      </c>
      <c r="M253" s="564">
        <f>IF(ISERROR(VLOOKUP($B253,ESTR_PREC!$A$1:$M$6000,5,FALSE))=TRUE,0,VLOOKUP($B253,ESTR_PREC!$A$1:$M$6000,5,FALSE))</f>
        <v>0</v>
      </c>
      <c r="N253" s="225"/>
      <c r="O253" s="560">
        <f t="shared" si="3"/>
        <v>0</v>
      </c>
      <c r="Q253" s="225"/>
    </row>
    <row r="254" spans="1:17">
      <c r="B254" s="127" t="s">
        <v>594</v>
      </c>
      <c r="C254" s="489" t="s">
        <v>4282</v>
      </c>
      <c r="D254" s="127"/>
      <c r="E254" s="127"/>
      <c r="F254" s="127"/>
      <c r="G254" s="123"/>
      <c r="H254" s="123"/>
      <c r="I254" s="127"/>
      <c r="J254" s="127"/>
      <c r="K254" s="137" t="s">
        <v>595</v>
      </c>
      <c r="L254" s="125" t="s">
        <v>3218</v>
      </c>
      <c r="M254" s="564">
        <f>IF(ISERROR(VLOOKUP($B254,ESTR_PREC!$A$1:$M$6000,5,FALSE))=TRUE,0,VLOOKUP($B254,ESTR_PREC!$A$1:$M$6000,5,FALSE))</f>
        <v>0</v>
      </c>
      <c r="N254" s="225"/>
      <c r="O254" s="560">
        <f t="shared" si="3"/>
        <v>0</v>
      </c>
      <c r="Q254" s="225"/>
    </row>
    <row r="255" spans="1:17">
      <c r="B255" s="127" t="s">
        <v>596</v>
      </c>
      <c r="C255" s="127" t="s">
        <v>3408</v>
      </c>
      <c r="D255" s="127"/>
      <c r="E255" s="127"/>
      <c r="F255" s="127"/>
      <c r="G255" s="123"/>
      <c r="H255" s="123"/>
      <c r="I255" s="127"/>
      <c r="J255" s="127"/>
      <c r="K255" s="137" t="s">
        <v>597</v>
      </c>
      <c r="L255" s="125" t="s">
        <v>3218</v>
      </c>
      <c r="M255" s="564">
        <f>IF(ISERROR(VLOOKUP($B255,ESTR_PREC!$A$1:$M$6000,5,FALSE))=TRUE,0,VLOOKUP($B255,ESTR_PREC!$A$1:$M$6000,5,FALSE))</f>
        <v>0</v>
      </c>
      <c r="N255" s="225"/>
      <c r="O255" s="560">
        <f t="shared" si="3"/>
        <v>0</v>
      </c>
      <c r="Q255" s="225"/>
    </row>
    <row r="256" spans="1:17">
      <c r="B256" s="127" t="s">
        <v>598</v>
      </c>
      <c r="C256" s="127" t="s">
        <v>3409</v>
      </c>
      <c r="D256" s="127"/>
      <c r="E256" s="127"/>
      <c r="F256" s="127"/>
      <c r="G256" s="123"/>
      <c r="H256" s="123"/>
      <c r="I256" s="127"/>
      <c r="J256" s="127"/>
      <c r="K256" s="137" t="s">
        <v>600</v>
      </c>
      <c r="L256" s="125" t="s">
        <v>3218</v>
      </c>
      <c r="M256" s="564">
        <f>IF(ISERROR(VLOOKUP($B256,ESTR_PREC!$A$1:$M$6000,5,FALSE))=TRUE,0,VLOOKUP($B256,ESTR_PREC!$A$1:$M$6000,5,FALSE))</f>
        <v>0</v>
      </c>
      <c r="N256" s="225"/>
      <c r="O256" s="560">
        <f t="shared" si="3"/>
        <v>0</v>
      </c>
      <c r="Q256" s="225"/>
    </row>
    <row r="257" spans="1:17" ht="15.75" thickBot="1">
      <c r="B257" s="130" t="s">
        <v>601</v>
      </c>
      <c r="C257" s="130" t="s">
        <v>3410</v>
      </c>
      <c r="D257" s="130"/>
      <c r="E257" s="130"/>
      <c r="F257" s="130"/>
      <c r="G257" s="130"/>
      <c r="H257" s="130"/>
      <c r="I257" s="130"/>
      <c r="J257" s="130"/>
      <c r="K257" s="145" t="s">
        <v>602</v>
      </c>
      <c r="L257" s="132" t="s">
        <v>3218</v>
      </c>
      <c r="M257" s="564">
        <f>IF(ISERROR(VLOOKUP($B257,ESTR_PREC!$A$1:$M$6000,5,FALSE))=TRUE,0,VLOOKUP($B257,ESTR_PREC!$A$1:$M$6000,5,FALSE))</f>
        <v>0</v>
      </c>
      <c r="N257" s="225"/>
      <c r="O257" s="560">
        <f t="shared" si="3"/>
        <v>0</v>
      </c>
      <c r="Q257" s="225"/>
    </row>
    <row r="258" spans="1:17" ht="15.75">
      <c r="A258" s="265"/>
      <c r="K258" s="192"/>
      <c r="L258" s="528"/>
      <c r="M258" s="192"/>
      <c r="N258" s="192"/>
      <c r="O258" s="192"/>
      <c r="Q258" s="192"/>
    </row>
    <row r="259" spans="1:17" ht="16.5" thickBot="1">
      <c r="A259" s="265"/>
      <c r="K259" s="192"/>
      <c r="L259" s="528"/>
      <c r="M259" s="192"/>
      <c r="N259" s="192"/>
      <c r="O259" s="192"/>
      <c r="Q259" s="192"/>
    </row>
    <row r="260" spans="1:17" ht="26.25" thickBot="1">
      <c r="K260" s="467"/>
      <c r="L260" s="465"/>
      <c r="M260" s="328" t="str">
        <f>+$M$10</f>
        <v>Valore netto al 31/12/2017</v>
      </c>
      <c r="N260" s="779" t="str">
        <f>N$10</f>
        <v>Valore netto al 31/12/2018</v>
      </c>
      <c r="O260" s="779" t="s">
        <v>4064</v>
      </c>
      <c r="P260" s="806"/>
      <c r="Q260" s="779" t="str">
        <f>Q$10</f>
        <v>Prechiusura al ° trimestre 2018</v>
      </c>
    </row>
    <row r="261" spans="1:17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04" t="s">
        <v>604</v>
      </c>
      <c r="L261" s="105" t="s">
        <v>3218</v>
      </c>
      <c r="M261" s="106">
        <f>+M263+M268</f>
        <v>0</v>
      </c>
      <c r="N261" s="106">
        <f>+N263+N268</f>
        <v>0</v>
      </c>
      <c r="O261" s="775">
        <f>+N261-M261</f>
        <v>0</v>
      </c>
      <c r="Q261" s="106">
        <f>+Q263+Q268</f>
        <v>0</v>
      </c>
    </row>
    <row r="262" spans="1:17" ht="16.5" thickTop="1" thickBot="1">
      <c r="A262" s="265"/>
      <c r="K262" s="582"/>
      <c r="M262" s="265"/>
      <c r="N262" s="379"/>
      <c r="Q262" s="379"/>
    </row>
    <row r="263" spans="1:17" ht="17.25" thickTop="1" thickBot="1">
      <c r="B263" s="110" t="s">
        <v>605</v>
      </c>
      <c r="C263" s="242" t="s">
        <v>3412</v>
      </c>
      <c r="D263" s="243"/>
      <c r="E263" s="243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0</v>
      </c>
      <c r="N263" s="298">
        <f>+N266</f>
        <v>0</v>
      </c>
      <c r="O263" s="298">
        <f>+N263-M263</f>
        <v>0</v>
      </c>
      <c r="Q263" s="298">
        <f>+Q266</f>
        <v>0</v>
      </c>
    </row>
    <row r="264" spans="1:17" ht="9" customHeight="1" thickTop="1" thickBot="1">
      <c r="A264" s="265"/>
      <c r="K264" s="460"/>
      <c r="M264" s="265"/>
      <c r="N264" s="379"/>
      <c r="Q264" s="379"/>
    </row>
    <row r="265" spans="1:17" ht="26.25" thickBot="1">
      <c r="B265" s="102" t="s">
        <v>3221</v>
      </c>
      <c r="C265" s="245" t="s">
        <v>48</v>
      </c>
      <c r="D265" s="245"/>
      <c r="E265" s="245"/>
      <c r="F265" s="246"/>
      <c r="G265" s="246"/>
      <c r="H265" s="246"/>
      <c r="I265" s="246"/>
      <c r="J265" s="246"/>
      <c r="K265" s="120" t="s">
        <v>3222</v>
      </c>
      <c r="L265" s="135"/>
      <c r="M265" s="328" t="str">
        <f>+$M$10</f>
        <v>Valore netto al 31/12/2017</v>
      </c>
      <c r="N265" s="779" t="str">
        <f>N$10</f>
        <v>Valore netto al 31/12/2018</v>
      </c>
      <c r="O265" s="779" t="s">
        <v>4064</v>
      </c>
      <c r="P265" s="806"/>
      <c r="Q265" s="779" t="str">
        <f>Q$10</f>
        <v>Prechiusura al ° trimestre 2018</v>
      </c>
    </row>
    <row r="266" spans="1:17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47"/>
      <c r="I266" s="147"/>
      <c r="J266" s="147"/>
      <c r="K266" s="148" t="s">
        <v>610</v>
      </c>
      <c r="L266" s="149" t="s">
        <v>3218</v>
      </c>
      <c r="M266" s="564">
        <f>IF(ISERROR(VLOOKUP($B266,ESTR_PREC!$A$1:$M$6000,5,FALSE))=TRUE,0,VLOOKUP($B266,ESTR_PREC!$A$1:$M$6000,5,FALSE))</f>
        <v>0</v>
      </c>
      <c r="N266" s="225"/>
      <c r="O266" s="560">
        <f>+N266-M266</f>
        <v>0</v>
      </c>
      <c r="Q266" s="225"/>
    </row>
    <row r="267" spans="1:17" ht="16.5" thickBot="1">
      <c r="A267" s="265"/>
      <c r="K267" s="192"/>
      <c r="L267" s="528"/>
      <c r="M267" s="192"/>
      <c r="N267" s="192"/>
      <c r="O267" s="192"/>
      <c r="Q267" s="192"/>
    </row>
    <row r="268" spans="1:17" ht="30.75" customHeight="1" thickTop="1" thickBot="1">
      <c r="B268" s="110" t="s">
        <v>611</v>
      </c>
      <c r="C268" s="242" t="s">
        <v>3414</v>
      </c>
      <c r="D268" s="243"/>
      <c r="E268" s="243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0</v>
      </c>
      <c r="N268" s="298">
        <f>SUM(N271:N305)</f>
        <v>0</v>
      </c>
      <c r="O268" s="298">
        <f>+N268-M268</f>
        <v>0</v>
      </c>
      <c r="Q268" s="298">
        <f>SUM(Q271:Q305)</f>
        <v>0</v>
      </c>
    </row>
    <row r="269" spans="1:17" ht="9" customHeight="1" thickTop="1" thickBot="1">
      <c r="A269" s="265"/>
      <c r="K269" s="460"/>
      <c r="M269" s="265"/>
      <c r="N269" s="379"/>
      <c r="Q269" s="379"/>
    </row>
    <row r="270" spans="1:17" ht="26.25" thickBot="1">
      <c r="B270" s="102" t="s">
        <v>3221</v>
      </c>
      <c r="C270" s="348" t="s">
        <v>48</v>
      </c>
      <c r="D270" s="245"/>
      <c r="E270" s="245"/>
      <c r="F270" s="246"/>
      <c r="G270" s="246"/>
      <c r="H270" s="246"/>
      <c r="I270" s="246"/>
      <c r="J270" s="246"/>
      <c r="K270" s="120" t="s">
        <v>3222</v>
      </c>
      <c r="L270" s="150" t="s">
        <v>3218</v>
      </c>
      <c r="M270" s="328" t="str">
        <f>+$M$10</f>
        <v>Valore netto al 31/12/2017</v>
      </c>
      <c r="N270" s="779" t="str">
        <f>N$10</f>
        <v>Valore netto al 31/12/2018</v>
      </c>
      <c r="O270" s="779" t="s">
        <v>4064</v>
      </c>
      <c r="P270" s="806"/>
      <c r="Q270" s="779" t="str">
        <f>Q$10</f>
        <v>Prechiusura al ° trimestre 2018</v>
      </c>
    </row>
    <row r="271" spans="1:17" ht="25.5">
      <c r="B271" s="127" t="s">
        <v>613</v>
      </c>
      <c r="C271" s="127" t="s">
        <v>3415</v>
      </c>
      <c r="D271" s="127"/>
      <c r="E271" s="127"/>
      <c r="F271" s="127"/>
      <c r="G271" s="123"/>
      <c r="H271" s="123"/>
      <c r="I271" s="127"/>
      <c r="J271" s="127"/>
      <c r="K271" s="137" t="s">
        <v>615</v>
      </c>
      <c r="L271" s="125" t="s">
        <v>3218</v>
      </c>
      <c r="M271" s="564">
        <f>IF(ISERROR(VLOOKUP($B271,ESTR_PREC!$A$1:$M$6000,5,FALSE))=TRUE,0,VLOOKUP($B271,ESTR_PREC!$A$1:$M$6000,5,FALSE))</f>
        <v>0</v>
      </c>
      <c r="N271" s="225"/>
      <c r="O271" s="560">
        <f t="shared" ref="O271:O302" si="4">+N271-M271</f>
        <v>0</v>
      </c>
      <c r="Q271" s="225"/>
    </row>
    <row r="272" spans="1:17">
      <c r="B272" s="127" t="s">
        <v>616</v>
      </c>
      <c r="C272" s="127" t="s">
        <v>3416</v>
      </c>
      <c r="D272" s="127"/>
      <c r="E272" s="127"/>
      <c r="F272" s="127"/>
      <c r="G272" s="123"/>
      <c r="H272" s="123"/>
      <c r="I272" s="127"/>
      <c r="J272" s="127"/>
      <c r="K272" s="137" t="s">
        <v>618</v>
      </c>
      <c r="L272" s="125" t="s">
        <v>3218</v>
      </c>
      <c r="M272" s="564">
        <f>IF(ISERROR(VLOOKUP($B272,ESTR_PREC!$A$1:$M$6000,5,FALSE))=TRUE,0,VLOOKUP($B272,ESTR_PREC!$A$1:$M$6000,5,FALSE))</f>
        <v>0</v>
      </c>
      <c r="N272" s="225"/>
      <c r="O272" s="560">
        <f t="shared" si="4"/>
        <v>0</v>
      </c>
      <c r="Q272" s="225"/>
    </row>
    <row r="273" spans="2:17">
      <c r="B273" s="127" t="s">
        <v>619</v>
      </c>
      <c r="C273" s="127" t="s">
        <v>3417</v>
      </c>
      <c r="D273" s="127"/>
      <c r="E273" s="127"/>
      <c r="F273" s="127"/>
      <c r="G273" s="123"/>
      <c r="H273" s="123"/>
      <c r="I273" s="127"/>
      <c r="J273" s="127"/>
      <c r="K273" s="129" t="s">
        <v>621</v>
      </c>
      <c r="L273" s="125" t="s">
        <v>3218</v>
      </c>
      <c r="M273" s="564">
        <f>IF(ISERROR(VLOOKUP($B273,ESTR_PREC!$A$1:$M$6000,5,FALSE))=TRUE,0,VLOOKUP($B273,ESTR_PREC!$A$1:$M$6000,5,FALSE))</f>
        <v>0</v>
      </c>
      <c r="N273" s="225"/>
      <c r="O273" s="560">
        <f t="shared" si="4"/>
        <v>0</v>
      </c>
      <c r="Q273" s="225"/>
    </row>
    <row r="274" spans="2:17" ht="38.25">
      <c r="B274" s="127" t="s">
        <v>622</v>
      </c>
      <c r="C274" s="127" t="s">
        <v>3418</v>
      </c>
      <c r="D274" s="138"/>
      <c r="E274" s="138"/>
      <c r="F274" s="138"/>
      <c r="G274" s="268"/>
      <c r="H274" s="268"/>
      <c r="I274" s="138"/>
      <c r="J274" s="138"/>
      <c r="K274" s="304" t="s">
        <v>624</v>
      </c>
      <c r="L274" s="125" t="s">
        <v>3218</v>
      </c>
      <c r="M274" s="564">
        <f>IF(ISERROR(VLOOKUP($B274,ESTR_PREC!$A$1:$M$6000,5,FALSE))=TRUE,0,VLOOKUP($B274,ESTR_PREC!$A$1:$M$6000,5,FALSE))</f>
        <v>0</v>
      </c>
      <c r="N274" s="225"/>
      <c r="O274" s="560">
        <f t="shared" si="4"/>
        <v>0</v>
      </c>
      <c r="Q274" s="225"/>
    </row>
    <row r="275" spans="2:17" ht="38.25">
      <c r="B275" s="342" t="s">
        <v>625</v>
      </c>
      <c r="C275" s="127" t="s">
        <v>3419</v>
      </c>
      <c r="D275" s="138"/>
      <c r="E275" s="138"/>
      <c r="F275" s="138"/>
      <c r="G275" s="268"/>
      <c r="H275" s="268"/>
      <c r="I275" s="138"/>
      <c r="J275" s="138"/>
      <c r="K275" s="304" t="s">
        <v>626</v>
      </c>
      <c r="L275" s="125" t="s">
        <v>3218</v>
      </c>
      <c r="M275" s="564">
        <f>IF(ISERROR(VLOOKUP($B275,ESTR_PREC!$A$1:$M$6000,5,FALSE))=TRUE,0,VLOOKUP($B275,ESTR_PREC!$A$1:$M$6000,5,FALSE))</f>
        <v>0</v>
      </c>
      <c r="N275" s="225"/>
      <c r="O275" s="560">
        <f t="shared" si="4"/>
        <v>0</v>
      </c>
      <c r="Q275" s="225"/>
    </row>
    <row r="276" spans="2:17" ht="38.25">
      <c r="B276" s="342" t="s">
        <v>627</v>
      </c>
      <c r="C276" s="127" t="s">
        <v>3420</v>
      </c>
      <c r="D276" s="138"/>
      <c r="E276" s="138"/>
      <c r="F276" s="138"/>
      <c r="G276" s="268"/>
      <c r="H276" s="268"/>
      <c r="I276" s="138"/>
      <c r="J276" s="138"/>
      <c r="K276" s="304" t="s">
        <v>628</v>
      </c>
      <c r="L276" s="125" t="s">
        <v>3218</v>
      </c>
      <c r="M276" s="564">
        <f>IF(ISERROR(VLOOKUP($B276,ESTR_PREC!$A$1:$M$6000,5,FALSE))=TRUE,0,VLOOKUP($B276,ESTR_PREC!$A$1:$M$6000,5,FALSE))</f>
        <v>0</v>
      </c>
      <c r="N276" s="225"/>
      <c r="O276" s="560">
        <f t="shared" si="4"/>
        <v>0</v>
      </c>
      <c r="Q276" s="225"/>
    </row>
    <row r="277" spans="2:17">
      <c r="B277" s="127" t="s">
        <v>629</v>
      </c>
      <c r="C277" s="127" t="s">
        <v>3421</v>
      </c>
      <c r="D277" s="138"/>
      <c r="E277" s="138"/>
      <c r="F277" s="138"/>
      <c r="G277" s="268"/>
      <c r="H277" s="268"/>
      <c r="I277" s="138"/>
      <c r="J277" s="138"/>
      <c r="K277" s="304" t="s">
        <v>631</v>
      </c>
      <c r="L277" s="125" t="s">
        <v>3218</v>
      </c>
      <c r="M277" s="564">
        <f>IF(ISERROR(VLOOKUP($B277,ESTR_PREC!$A$1:$M$6000,5,FALSE))=TRUE,0,VLOOKUP($B277,ESTR_PREC!$A$1:$M$6000,5,FALSE))</f>
        <v>0</v>
      </c>
      <c r="N277" s="225"/>
      <c r="O277" s="560">
        <f t="shared" si="4"/>
        <v>0</v>
      </c>
      <c r="Q277" s="225"/>
    </row>
    <row r="278" spans="2:17" ht="25.5">
      <c r="B278" s="127" t="s">
        <v>632</v>
      </c>
      <c r="C278" s="127" t="s">
        <v>3422</v>
      </c>
      <c r="D278" s="138"/>
      <c r="E278" s="138"/>
      <c r="F278" s="138"/>
      <c r="G278" s="268"/>
      <c r="H278" s="268"/>
      <c r="I278" s="138"/>
      <c r="J278" s="138"/>
      <c r="K278" s="304" t="s">
        <v>634</v>
      </c>
      <c r="L278" s="125" t="s">
        <v>3218</v>
      </c>
      <c r="M278" s="564">
        <f>IF(ISERROR(VLOOKUP($B278,ESTR_PREC!$A$1:$M$6000,5,FALSE))=TRUE,0,VLOOKUP($B278,ESTR_PREC!$A$1:$M$6000,5,FALSE))</f>
        <v>0</v>
      </c>
      <c r="N278" s="225"/>
      <c r="O278" s="560">
        <f t="shared" si="4"/>
        <v>0</v>
      </c>
      <c r="Q278" s="225"/>
    </row>
    <row r="279" spans="2:17" ht="25.5">
      <c r="B279" s="342" t="s">
        <v>635</v>
      </c>
      <c r="C279" s="127" t="s">
        <v>3423</v>
      </c>
      <c r="D279" s="138"/>
      <c r="E279" s="138"/>
      <c r="F279" s="138"/>
      <c r="G279" s="268"/>
      <c r="H279" s="268"/>
      <c r="I279" s="138"/>
      <c r="J279" s="138"/>
      <c r="K279" s="304" t="s">
        <v>636</v>
      </c>
      <c r="L279" s="125" t="s">
        <v>3218</v>
      </c>
      <c r="M279" s="564">
        <f>IF(ISERROR(VLOOKUP($B279,ESTR_PREC!$A$1:$M$6000,5,FALSE))=TRUE,0,VLOOKUP($B279,ESTR_PREC!$A$1:$M$6000,5,FALSE))</f>
        <v>0</v>
      </c>
      <c r="N279" s="225"/>
      <c r="O279" s="560">
        <f t="shared" si="4"/>
        <v>0</v>
      </c>
      <c r="Q279" s="225"/>
    </row>
    <row r="280" spans="2:17" ht="25.5">
      <c r="B280" s="127" t="s">
        <v>637</v>
      </c>
      <c r="C280" s="127" t="s">
        <v>3424</v>
      </c>
      <c r="D280" s="138"/>
      <c r="E280" s="138"/>
      <c r="F280" s="138"/>
      <c r="G280" s="268"/>
      <c r="H280" s="268"/>
      <c r="I280" s="138"/>
      <c r="J280" s="138"/>
      <c r="K280" s="137" t="s">
        <v>638</v>
      </c>
      <c r="L280" s="125" t="s">
        <v>3218</v>
      </c>
      <c r="M280" s="564">
        <f>IF(ISERROR(VLOOKUP($B280,ESTR_PREC!$A$1:$M$6000,5,FALSE))=TRUE,0,VLOOKUP($B280,ESTR_PREC!$A$1:$M$6000,5,FALSE))</f>
        <v>0</v>
      </c>
      <c r="N280" s="225"/>
      <c r="O280" s="560">
        <f t="shared" si="4"/>
        <v>0</v>
      </c>
      <c r="Q280" s="225"/>
    </row>
    <row r="281" spans="2:17" ht="25.5">
      <c r="B281" s="127" t="s">
        <v>639</v>
      </c>
      <c r="C281" s="127" t="s">
        <v>3425</v>
      </c>
      <c r="D281" s="127"/>
      <c r="E281" s="127"/>
      <c r="F281" s="127"/>
      <c r="G281" s="123"/>
      <c r="H281" s="123"/>
      <c r="I281" s="127"/>
      <c r="J281" s="127"/>
      <c r="K281" s="129" t="s">
        <v>640</v>
      </c>
      <c r="L281" s="125" t="s">
        <v>3218</v>
      </c>
      <c r="M281" s="564">
        <f>IF(ISERROR(VLOOKUP($B281,ESTR_PREC!$A$1:$M$6000,5,FALSE))=TRUE,0,VLOOKUP($B281,ESTR_PREC!$A$1:$M$6000,5,FALSE))</f>
        <v>0</v>
      </c>
      <c r="N281" s="225"/>
      <c r="O281" s="560">
        <f t="shared" si="4"/>
        <v>0</v>
      </c>
      <c r="Q281" s="225"/>
    </row>
    <row r="282" spans="2:17">
      <c r="B282" s="127" t="s">
        <v>641</v>
      </c>
      <c r="C282" s="127" t="s">
        <v>4437</v>
      </c>
      <c r="D282" s="127"/>
      <c r="E282" s="127"/>
      <c r="F282" s="127"/>
      <c r="G282" s="123"/>
      <c r="H282" s="123"/>
      <c r="I282" s="127"/>
      <c r="J282" s="127"/>
      <c r="K282" s="137" t="s">
        <v>643</v>
      </c>
      <c r="L282" s="125" t="s">
        <v>3218</v>
      </c>
      <c r="M282" s="564">
        <f>IF(ISERROR(VLOOKUP($B282,ESTR_PREC!$A$1:$M$6000,5,FALSE))=TRUE,0,VLOOKUP($B282,ESTR_PREC!$A$1:$M$6000,5,FALSE))</f>
        <v>0</v>
      </c>
      <c r="N282" s="225"/>
      <c r="O282" s="560">
        <f t="shared" si="4"/>
        <v>0</v>
      </c>
      <c r="Q282" s="225"/>
    </row>
    <row r="283" spans="2:17">
      <c r="B283" s="127" t="s">
        <v>644</v>
      </c>
      <c r="C283" s="127" t="s">
        <v>3426</v>
      </c>
      <c r="D283" s="127"/>
      <c r="E283" s="127"/>
      <c r="F283" s="127"/>
      <c r="G283" s="123"/>
      <c r="H283" s="123"/>
      <c r="I283" s="127"/>
      <c r="J283" s="127"/>
      <c r="K283" s="129" t="s">
        <v>645</v>
      </c>
      <c r="L283" s="125" t="s">
        <v>3218</v>
      </c>
      <c r="M283" s="564">
        <f>IF(ISERROR(VLOOKUP($B283,ESTR_PREC!$A$1:$M$6000,5,FALSE))=TRUE,0,VLOOKUP($B283,ESTR_PREC!$A$1:$M$6000,5,FALSE))</f>
        <v>0</v>
      </c>
      <c r="N283" s="225"/>
      <c r="O283" s="560">
        <f t="shared" si="4"/>
        <v>0</v>
      </c>
      <c r="Q283" s="225"/>
    </row>
    <row r="284" spans="2:17">
      <c r="B284" s="127" t="s">
        <v>646</v>
      </c>
      <c r="C284" s="698" t="s">
        <v>3427</v>
      </c>
      <c r="D284" s="127"/>
      <c r="E284" s="127"/>
      <c r="F284" s="127"/>
      <c r="G284" s="123"/>
      <c r="H284" s="123"/>
      <c r="I284" s="127"/>
      <c r="J284" s="127"/>
      <c r="K284" s="129" t="s">
        <v>647</v>
      </c>
      <c r="L284" s="125" t="s">
        <v>3218</v>
      </c>
      <c r="M284" s="564">
        <f>IF(ISERROR(VLOOKUP($B284,ESTR_PREC!$A$1:$M$6000,5,FALSE))=TRUE,0,VLOOKUP($B284,ESTR_PREC!$A$1:$M$6000,5,FALSE))</f>
        <v>0</v>
      </c>
      <c r="N284" s="225"/>
      <c r="O284" s="560">
        <f>+N284-M284</f>
        <v>0</v>
      </c>
      <c r="Q284" s="225"/>
    </row>
    <row r="285" spans="2:17" ht="25.5">
      <c r="B285" s="127" t="s">
        <v>648</v>
      </c>
      <c r="C285" s="127" t="s">
        <v>3428</v>
      </c>
      <c r="D285" s="127"/>
      <c r="E285" s="127"/>
      <c r="F285" s="127"/>
      <c r="G285" s="123"/>
      <c r="H285" s="123"/>
      <c r="I285" s="127"/>
      <c r="J285" s="127"/>
      <c r="K285" s="137" t="s">
        <v>649</v>
      </c>
      <c r="L285" s="125" t="s">
        <v>3218</v>
      </c>
      <c r="M285" s="564">
        <f>IF(ISERROR(VLOOKUP($B285,ESTR_PREC!$A$1:$M$6000,5,FALSE))=TRUE,0,VLOOKUP($B285,ESTR_PREC!$A$1:$M$6000,5,FALSE))</f>
        <v>0</v>
      </c>
      <c r="N285" s="225"/>
      <c r="O285" s="560">
        <f t="shared" si="4"/>
        <v>0</v>
      </c>
      <c r="Q285" s="225"/>
    </row>
    <row r="286" spans="2:17">
      <c r="B286" s="127" t="s">
        <v>650</v>
      </c>
      <c r="C286" s="127" t="s">
        <v>3429</v>
      </c>
      <c r="D286" s="127"/>
      <c r="E286" s="127"/>
      <c r="F286" s="127"/>
      <c r="G286" s="123"/>
      <c r="H286" s="123"/>
      <c r="I286" s="127"/>
      <c r="J286" s="127"/>
      <c r="K286" s="137" t="s">
        <v>651</v>
      </c>
      <c r="L286" s="125" t="s">
        <v>3218</v>
      </c>
      <c r="M286" s="564">
        <f>IF(ISERROR(VLOOKUP($B286,ESTR_PREC!$A$1:$M$6000,5,FALSE))=TRUE,0,VLOOKUP($B286,ESTR_PREC!$A$1:$M$6000,5,FALSE))</f>
        <v>0</v>
      </c>
      <c r="N286" s="225"/>
      <c r="O286" s="560">
        <f t="shared" si="4"/>
        <v>0</v>
      </c>
      <c r="Q286" s="225"/>
    </row>
    <row r="287" spans="2:17">
      <c r="B287" s="127" t="s">
        <v>652</v>
      </c>
      <c r="C287" s="127" t="s">
        <v>3430</v>
      </c>
      <c r="D287" s="127"/>
      <c r="E287" s="127"/>
      <c r="F287" s="127"/>
      <c r="G287" s="123"/>
      <c r="H287" s="123"/>
      <c r="I287" s="127"/>
      <c r="J287" s="127"/>
      <c r="K287" s="137" t="s">
        <v>653</v>
      </c>
      <c r="L287" s="125" t="s">
        <v>3218</v>
      </c>
      <c r="M287" s="564">
        <f>IF(ISERROR(VLOOKUP($B287,ESTR_PREC!$A$1:$M$6000,5,FALSE))=TRUE,0,VLOOKUP($B287,ESTR_PREC!$A$1:$M$6000,5,FALSE))</f>
        <v>0</v>
      </c>
      <c r="N287" s="225"/>
      <c r="O287" s="560">
        <f t="shared" si="4"/>
        <v>0</v>
      </c>
      <c r="Q287" s="225"/>
    </row>
    <row r="288" spans="2:17" ht="25.5">
      <c r="B288" s="127" t="s">
        <v>654</v>
      </c>
      <c r="C288" s="127" t="s">
        <v>3431</v>
      </c>
      <c r="D288" s="127"/>
      <c r="E288" s="127"/>
      <c r="F288" s="127"/>
      <c r="G288" s="123"/>
      <c r="H288" s="123"/>
      <c r="I288" s="127"/>
      <c r="J288" s="127"/>
      <c r="K288" s="137" t="s">
        <v>655</v>
      </c>
      <c r="L288" s="125" t="s">
        <v>3218</v>
      </c>
      <c r="M288" s="564">
        <f>IF(ISERROR(VLOOKUP($B288,ESTR_PREC!$A$1:$M$6000,5,FALSE))=TRUE,0,VLOOKUP($B288,ESTR_PREC!$A$1:$M$6000,5,FALSE))</f>
        <v>0</v>
      </c>
      <c r="N288" s="225"/>
      <c r="O288" s="560">
        <f t="shared" si="4"/>
        <v>0</v>
      </c>
      <c r="Q288" s="225"/>
    </row>
    <row r="289" spans="2:17" ht="25.5">
      <c r="B289" s="127" t="s">
        <v>656</v>
      </c>
      <c r="C289" s="127" t="s">
        <v>3432</v>
      </c>
      <c r="D289" s="127"/>
      <c r="E289" s="127"/>
      <c r="F289" s="127"/>
      <c r="G289" s="123"/>
      <c r="H289" s="123"/>
      <c r="I289" s="127"/>
      <c r="J289" s="127"/>
      <c r="K289" s="137" t="s">
        <v>658</v>
      </c>
      <c r="L289" s="125" t="s">
        <v>3218</v>
      </c>
      <c r="M289" s="564">
        <f>IF(ISERROR(VLOOKUP($B289,ESTR_PREC!$A$1:$M$6000,5,FALSE))=TRUE,0,VLOOKUP($B289,ESTR_PREC!$A$1:$M$6000,5,FALSE))</f>
        <v>0</v>
      </c>
      <c r="N289" s="225"/>
      <c r="O289" s="560">
        <f t="shared" si="4"/>
        <v>0</v>
      </c>
      <c r="Q289" s="225"/>
    </row>
    <row r="290" spans="2:17" ht="25.5">
      <c r="B290" s="127" t="s">
        <v>659</v>
      </c>
      <c r="C290" s="127" t="s">
        <v>3433</v>
      </c>
      <c r="D290" s="127"/>
      <c r="E290" s="127"/>
      <c r="F290" s="127"/>
      <c r="G290" s="123"/>
      <c r="H290" s="123"/>
      <c r="I290" s="127"/>
      <c r="J290" s="127"/>
      <c r="K290" s="137" t="s">
        <v>661</v>
      </c>
      <c r="L290" s="125" t="s">
        <v>3218</v>
      </c>
      <c r="M290" s="564">
        <f>IF(ISERROR(VLOOKUP($B290,ESTR_PREC!$A$1:$M$6000,5,FALSE))=TRUE,0,VLOOKUP($B290,ESTR_PREC!$A$1:$M$6000,5,FALSE))</f>
        <v>0</v>
      </c>
      <c r="N290" s="225"/>
      <c r="O290" s="560">
        <f t="shared" si="4"/>
        <v>0</v>
      </c>
      <c r="Q290" s="225"/>
    </row>
    <row r="291" spans="2:17" ht="15" hidden="1" customHeight="1">
      <c r="B291" s="253" t="s">
        <v>662</v>
      </c>
      <c r="C291" s="127" t="s">
        <v>4438</v>
      </c>
      <c r="D291" s="180"/>
      <c r="E291" s="180"/>
      <c r="F291" s="180"/>
      <c r="G291" s="236"/>
      <c r="H291" s="236"/>
      <c r="I291" s="180"/>
      <c r="J291" s="180"/>
      <c r="K291" s="241" t="s">
        <v>664</v>
      </c>
      <c r="L291" s="237" t="s">
        <v>3218</v>
      </c>
      <c r="M291" s="564">
        <f>IF(ISERROR(VLOOKUP($B291,ESTR_PREC!$A$1:$M$6000,5,FALSE))=TRUE,0,VLOOKUP($B291,ESTR_PREC!$A$1:$M$6000,5,FALSE))</f>
        <v>0</v>
      </c>
      <c r="N291" s="225"/>
      <c r="O291" s="564"/>
      <c r="Q291" s="564"/>
    </row>
    <row r="292" spans="2:17">
      <c r="B292" s="127" t="s">
        <v>665</v>
      </c>
      <c r="C292" s="127" t="s">
        <v>3434</v>
      </c>
      <c r="D292" s="127"/>
      <c r="E292" s="127"/>
      <c r="F292" s="127"/>
      <c r="G292" s="123"/>
      <c r="H292" s="123"/>
      <c r="I292" s="127"/>
      <c r="J292" s="127"/>
      <c r="K292" s="137" t="s">
        <v>666</v>
      </c>
      <c r="L292" s="125" t="s">
        <v>3218</v>
      </c>
      <c r="M292" s="564">
        <f>IF(ISERROR(VLOOKUP($B292,ESTR_PREC!$A$1:$M$6000,5,FALSE))=TRUE,0,VLOOKUP($B292,ESTR_PREC!$A$1:$M$6000,5,FALSE))</f>
        <v>0</v>
      </c>
      <c r="N292" s="225"/>
      <c r="O292" s="560">
        <f t="shared" si="4"/>
        <v>0</v>
      </c>
      <c r="Q292" s="225"/>
    </row>
    <row r="293" spans="2:17" ht="25.5">
      <c r="B293" s="127" t="s">
        <v>667</v>
      </c>
      <c r="C293" s="127" t="s">
        <v>3435</v>
      </c>
      <c r="D293" s="127"/>
      <c r="E293" s="127"/>
      <c r="F293" s="127"/>
      <c r="G293" s="123"/>
      <c r="H293" s="123"/>
      <c r="I293" s="127"/>
      <c r="J293" s="127"/>
      <c r="K293" s="137" t="s">
        <v>668</v>
      </c>
      <c r="L293" s="125" t="s">
        <v>3218</v>
      </c>
      <c r="M293" s="564">
        <f>IF(ISERROR(VLOOKUP($B293,ESTR_PREC!$A$1:$M$6000,5,FALSE))=TRUE,0,VLOOKUP($B293,ESTR_PREC!$A$1:$M$6000,5,FALSE))</f>
        <v>0</v>
      </c>
      <c r="N293" s="225"/>
      <c r="O293" s="560">
        <f t="shared" si="4"/>
        <v>0</v>
      </c>
      <c r="Q293" s="225"/>
    </row>
    <row r="294" spans="2:17">
      <c r="B294" s="127" t="s">
        <v>669</v>
      </c>
      <c r="C294" s="127" t="s">
        <v>3436</v>
      </c>
      <c r="D294" s="127"/>
      <c r="E294" s="127"/>
      <c r="F294" s="127"/>
      <c r="G294" s="123"/>
      <c r="H294" s="123"/>
      <c r="I294" s="127"/>
      <c r="J294" s="127"/>
      <c r="K294" s="137" t="s">
        <v>670</v>
      </c>
      <c r="L294" s="125" t="s">
        <v>3218</v>
      </c>
      <c r="M294" s="564">
        <f>IF(ISERROR(VLOOKUP($B294,ESTR_PREC!$A$1:$M$6000,5,FALSE))=TRUE,0,VLOOKUP($B294,ESTR_PREC!$A$1:$M$6000,5,FALSE))</f>
        <v>0</v>
      </c>
      <c r="N294" s="225"/>
      <c r="O294" s="560">
        <f t="shared" si="4"/>
        <v>0</v>
      </c>
      <c r="Q294" s="225"/>
    </row>
    <row r="295" spans="2:17" hidden="1">
      <c r="B295" s="847" t="s">
        <v>671</v>
      </c>
      <c r="C295" s="847" t="s">
        <v>3437</v>
      </c>
      <c r="D295" s="847"/>
      <c r="E295" s="847"/>
      <c r="F295" s="847"/>
      <c r="G295" s="848"/>
      <c r="H295" s="848"/>
      <c r="I295" s="847"/>
      <c r="J295" s="847"/>
      <c r="K295" s="849"/>
      <c r="L295" s="850"/>
      <c r="M295" s="828">
        <f>IF(ISERROR(VLOOKUP($B295,ESTR_PREC!$A$1:$M$6000,5,FALSE))=TRUE,0,VLOOKUP($B295,ESTR_PREC!$A$1:$M$6000,5,FALSE))</f>
        <v>0</v>
      </c>
      <c r="N295" s="225"/>
      <c r="O295" s="827"/>
      <c r="Q295" s="815"/>
    </row>
    <row r="296" spans="2:17" hidden="1">
      <c r="B296" s="847" t="s">
        <v>673</v>
      </c>
      <c r="C296" s="847" t="s">
        <v>3438</v>
      </c>
      <c r="D296" s="847"/>
      <c r="E296" s="847"/>
      <c r="F296" s="847"/>
      <c r="G296" s="848"/>
      <c r="H296" s="848"/>
      <c r="I296" s="847"/>
      <c r="J296" s="847"/>
      <c r="K296" s="849"/>
      <c r="L296" s="850"/>
      <c r="M296" s="828">
        <f>IF(ISERROR(VLOOKUP($B296,ESTR_PREC!$A$1:$M$6000,5,FALSE))=TRUE,0,VLOOKUP($B296,ESTR_PREC!$A$1:$M$6000,5,FALSE))</f>
        <v>0</v>
      </c>
      <c r="N296" s="225"/>
      <c r="O296" s="827"/>
      <c r="Q296" s="815"/>
    </row>
    <row r="297" spans="2:17" ht="15" hidden="1" customHeight="1">
      <c r="B297" s="847" t="s">
        <v>675</v>
      </c>
      <c r="C297" s="847" t="s">
        <v>3439</v>
      </c>
      <c r="D297" s="847"/>
      <c r="E297" s="847"/>
      <c r="F297" s="848"/>
      <c r="G297" s="848"/>
      <c r="H297" s="848"/>
      <c r="I297" s="847"/>
      <c r="J297" s="847"/>
      <c r="K297" s="851"/>
      <c r="L297" s="850"/>
      <c r="M297" s="828">
        <f>IF(ISERROR(VLOOKUP($B297,ESTR_PREC!$A$1:$M$6000,5,FALSE))=TRUE,0,VLOOKUP($B297,ESTR_PREC!$A$1:$M$6000,5,FALSE))</f>
        <v>0</v>
      </c>
      <c r="N297" s="225"/>
      <c r="O297" s="827"/>
      <c r="Q297" s="815"/>
    </row>
    <row r="298" spans="2:17" ht="15" hidden="1" customHeight="1">
      <c r="B298" s="847" t="s">
        <v>677</v>
      </c>
      <c r="C298" s="847" t="s">
        <v>3440</v>
      </c>
      <c r="D298" s="847"/>
      <c r="E298" s="847"/>
      <c r="F298" s="848"/>
      <c r="G298" s="848"/>
      <c r="H298" s="848"/>
      <c r="I298" s="847"/>
      <c r="J298" s="847"/>
      <c r="K298" s="851"/>
      <c r="L298" s="850"/>
      <c r="M298" s="828">
        <f>IF(ISERROR(VLOOKUP($B298,ESTR_PREC!$A$1:$M$6000,5,FALSE))=TRUE,0,VLOOKUP($B298,ESTR_PREC!$A$1:$M$6000,5,FALSE))</f>
        <v>0</v>
      </c>
      <c r="N298" s="225"/>
      <c r="O298" s="827"/>
      <c r="Q298" s="815"/>
    </row>
    <row r="299" spans="2:17" ht="25.5" hidden="1" customHeight="1">
      <c r="B299" s="847" t="s">
        <v>679</v>
      </c>
      <c r="C299" s="847" t="s">
        <v>3441</v>
      </c>
      <c r="D299" s="847"/>
      <c r="E299" s="847"/>
      <c r="F299" s="848"/>
      <c r="G299" s="848"/>
      <c r="H299" s="848"/>
      <c r="I299" s="847"/>
      <c r="J299" s="847"/>
      <c r="K299" s="851"/>
      <c r="L299" s="850"/>
      <c r="M299" s="828">
        <f>IF(ISERROR(VLOOKUP($B299,ESTR_PREC!$A$1:$M$6000,5,FALSE))=TRUE,0,VLOOKUP($B299,ESTR_PREC!$A$1:$M$6000,5,FALSE))</f>
        <v>0</v>
      </c>
      <c r="N299" s="225"/>
      <c r="O299" s="827"/>
      <c r="Q299" s="815"/>
    </row>
    <row r="300" spans="2:17" ht="15" hidden="1" customHeight="1">
      <c r="B300" s="847" t="s">
        <v>681</v>
      </c>
      <c r="C300" s="847" t="s">
        <v>3442</v>
      </c>
      <c r="D300" s="847"/>
      <c r="E300" s="847"/>
      <c r="F300" s="848"/>
      <c r="G300" s="848"/>
      <c r="H300" s="848"/>
      <c r="I300" s="847"/>
      <c r="J300" s="847"/>
      <c r="K300" s="851"/>
      <c r="L300" s="850"/>
      <c r="M300" s="828">
        <f>IF(ISERROR(VLOOKUP($B300,ESTR_PREC!$A$1:$M$6000,5,FALSE))=TRUE,0,VLOOKUP($B300,ESTR_PREC!$A$1:$M$6000,5,FALSE))</f>
        <v>0</v>
      </c>
      <c r="N300" s="225"/>
      <c r="O300" s="827"/>
      <c r="Q300" s="815"/>
    </row>
    <row r="301" spans="2:17" ht="15" hidden="1" customHeight="1">
      <c r="B301" s="847" t="s">
        <v>683</v>
      </c>
      <c r="C301" s="847" t="s">
        <v>3443</v>
      </c>
      <c r="D301" s="847"/>
      <c r="E301" s="847"/>
      <c r="F301" s="848"/>
      <c r="G301" s="848"/>
      <c r="H301" s="848"/>
      <c r="I301" s="847"/>
      <c r="J301" s="847"/>
      <c r="K301" s="851"/>
      <c r="L301" s="850"/>
      <c r="M301" s="828">
        <f>IF(ISERROR(VLOOKUP($B301,ESTR_PREC!$A$1:$M$6000,5,FALSE))=TRUE,0,VLOOKUP($B301,ESTR_PREC!$A$1:$M$6000,5,FALSE))</f>
        <v>0</v>
      </c>
      <c r="N301" s="225"/>
      <c r="O301" s="827"/>
      <c r="Q301" s="815"/>
    </row>
    <row r="302" spans="2:17">
      <c r="B302" s="127" t="s">
        <v>685</v>
      </c>
      <c r="C302" s="127" t="s">
        <v>3444</v>
      </c>
      <c r="D302" s="127"/>
      <c r="E302" s="127"/>
      <c r="F302" s="127"/>
      <c r="G302" s="127"/>
      <c r="H302" s="127"/>
      <c r="I302" s="127"/>
      <c r="J302" s="127"/>
      <c r="K302" s="137" t="s">
        <v>686</v>
      </c>
      <c r="L302" s="211" t="s">
        <v>3218</v>
      </c>
      <c r="M302" s="564">
        <f>IF(ISERROR(VLOOKUP($B302,ESTR_PREC!$A$1:$M$6000,5,FALSE))=TRUE,0,VLOOKUP($B302,ESTR_PREC!$A$1:$M$6000,5,FALSE))</f>
        <v>0</v>
      </c>
      <c r="N302" s="225"/>
      <c r="O302" s="560">
        <f t="shared" si="4"/>
        <v>0</v>
      </c>
      <c r="Q302" s="225"/>
    </row>
    <row r="303" spans="2:17" ht="25.5" hidden="1" customHeight="1">
      <c r="B303" s="180" t="s">
        <v>687</v>
      </c>
      <c r="C303" s="253" t="s">
        <v>4439</v>
      </c>
      <c r="D303" s="178"/>
      <c r="E303" s="178"/>
      <c r="F303" s="178"/>
      <c r="G303" s="178"/>
      <c r="H303" s="178"/>
      <c r="I303" s="178"/>
      <c r="J303" s="178"/>
      <c r="K303" s="241" t="s">
        <v>689</v>
      </c>
      <c r="L303" s="255" t="s">
        <v>3218</v>
      </c>
      <c r="M303" s="564"/>
      <c r="N303" s="564"/>
      <c r="O303" s="564"/>
      <c r="P303" s="291"/>
      <c r="Q303" s="564"/>
    </row>
    <row r="304" spans="2:17" ht="25.5" hidden="1" customHeight="1">
      <c r="B304" s="253" t="s">
        <v>690</v>
      </c>
      <c r="C304" s="253" t="s">
        <v>4440</v>
      </c>
      <c r="D304" s="178"/>
      <c r="E304" s="178"/>
      <c r="F304" s="178"/>
      <c r="G304" s="178"/>
      <c r="H304" s="178"/>
      <c r="I304" s="178"/>
      <c r="J304" s="178"/>
      <c r="K304" s="241" t="s">
        <v>692</v>
      </c>
      <c r="L304" s="255" t="s">
        <v>3218</v>
      </c>
      <c r="M304" s="564"/>
      <c r="N304" s="564"/>
      <c r="O304" s="564"/>
      <c r="P304" s="291"/>
      <c r="Q304" s="564"/>
    </row>
    <row r="305" spans="1:17" ht="15" hidden="1" customHeight="1">
      <c r="B305" s="256" t="s">
        <v>693</v>
      </c>
      <c r="C305" s="178" t="s">
        <v>3445</v>
      </c>
      <c r="D305" s="178"/>
      <c r="E305" s="178"/>
      <c r="F305" s="178"/>
      <c r="G305" s="178"/>
      <c r="H305" s="178"/>
      <c r="I305" s="178"/>
      <c r="J305" s="178"/>
      <c r="K305" s="142" t="s">
        <v>695</v>
      </c>
      <c r="L305" s="255" t="s">
        <v>3218</v>
      </c>
      <c r="M305" s="564"/>
      <c r="N305" s="564"/>
      <c r="O305" s="564"/>
      <c r="P305" s="291"/>
      <c r="Q305" s="564"/>
    </row>
    <row r="306" spans="1:17" ht="15.75">
      <c r="A306" s="265"/>
      <c r="K306" s="192"/>
      <c r="L306" s="528"/>
      <c r="M306" s="192"/>
      <c r="N306" s="192"/>
      <c r="O306" s="192"/>
      <c r="Q306" s="192"/>
    </row>
    <row r="307" spans="1:17" ht="15" hidden="1" customHeight="1" thickBot="1">
      <c r="A307" s="265"/>
      <c r="M307" s="265"/>
      <c r="N307" s="379"/>
      <c r="Q307" s="379"/>
    </row>
    <row r="308" spans="1:17" ht="17.25" hidden="1" customHeight="1" thickTop="1" thickBot="1">
      <c r="A308" s="265"/>
      <c r="B308" s="292" t="s">
        <v>696</v>
      </c>
      <c r="C308" s="247" t="s">
        <v>3446</v>
      </c>
      <c r="D308" s="293"/>
      <c r="E308" s="293"/>
      <c r="F308" s="293"/>
      <c r="G308" s="294"/>
      <c r="H308" s="293"/>
      <c r="I308" s="293"/>
      <c r="J308" s="293"/>
      <c r="K308" s="295" t="s">
        <v>697</v>
      </c>
      <c r="L308" s="296" t="s">
        <v>3218</v>
      </c>
      <c r="M308" s="154">
        <f>SUM(M311:M313)</f>
        <v>0</v>
      </c>
      <c r="N308" s="154">
        <f>SUM(N311:N313)</f>
        <v>0</v>
      </c>
      <c r="O308" s="298">
        <f>+N308-M308</f>
        <v>0</v>
      </c>
      <c r="Q308" s="154">
        <f>SUM(Q311:Q313)</f>
        <v>0</v>
      </c>
    </row>
    <row r="309" spans="1:17" ht="15" hidden="1" customHeight="1" thickTop="1" thickBot="1">
      <c r="A309" s="265"/>
      <c r="K309" s="582"/>
      <c r="M309" s="265"/>
      <c r="N309" s="379"/>
      <c r="Q309" s="379"/>
    </row>
    <row r="310" spans="1:17" ht="26.25" hidden="1" customHeight="1" thickBot="1">
      <c r="A310" s="265"/>
      <c r="B310" s="347" t="s">
        <v>3221</v>
      </c>
      <c r="C310" s="245" t="s">
        <v>48</v>
      </c>
      <c r="D310" s="348"/>
      <c r="E310" s="348"/>
      <c r="F310" s="349"/>
      <c r="G310" s="349"/>
      <c r="H310" s="349"/>
      <c r="I310" s="349"/>
      <c r="J310" s="349"/>
      <c r="K310" s="579" t="s">
        <v>3222</v>
      </c>
      <c r="L310" s="558"/>
      <c r="M310" s="122" t="str">
        <f>+$M$10</f>
        <v>Valore netto al 31/12/2017</v>
      </c>
      <c r="N310" s="347" t="str">
        <f>N$10</f>
        <v>Valore netto al 31/12/2018</v>
      </c>
      <c r="O310" s="347" t="s">
        <v>4064</v>
      </c>
      <c r="Q310" s="347" t="str">
        <f>Q$10</f>
        <v>Prechiusura al ° trimestre 2018</v>
      </c>
    </row>
    <row r="311" spans="1:17" ht="15" hidden="1" customHeight="1">
      <c r="A311" s="265"/>
      <c r="B311" s="138" t="s">
        <v>698</v>
      </c>
      <c r="C311" s="127" t="s">
        <v>3447</v>
      </c>
      <c r="D311" s="138"/>
      <c r="E311" s="138"/>
      <c r="F311" s="138"/>
      <c r="G311" s="268"/>
      <c r="H311" s="268"/>
      <c r="I311" s="138"/>
      <c r="J311" s="138"/>
      <c r="K311" s="137" t="s">
        <v>701</v>
      </c>
      <c r="L311" s="270" t="s">
        <v>3218</v>
      </c>
      <c r="M311" s="564"/>
      <c r="N311" s="564"/>
      <c r="O311" s="564"/>
      <c r="Q311" s="564"/>
    </row>
    <row r="312" spans="1:17" ht="15" hidden="1" customHeight="1">
      <c r="A312" s="265"/>
      <c r="B312" s="138" t="s">
        <v>702</v>
      </c>
      <c r="C312" s="127" t="s">
        <v>3448</v>
      </c>
      <c r="D312" s="138"/>
      <c r="E312" s="138"/>
      <c r="F312" s="138"/>
      <c r="G312" s="268"/>
      <c r="H312" s="268"/>
      <c r="I312" s="138"/>
      <c r="J312" s="138"/>
      <c r="K312" s="137" t="s">
        <v>704</v>
      </c>
      <c r="L312" s="270" t="s">
        <v>3218</v>
      </c>
      <c r="M312" s="564"/>
      <c r="N312" s="564"/>
      <c r="O312" s="564"/>
      <c r="Q312" s="564"/>
    </row>
    <row r="313" spans="1:17" ht="15.75" hidden="1" customHeight="1" thickBot="1">
      <c r="A313" s="265"/>
      <c r="B313" s="352" t="s">
        <v>705</v>
      </c>
      <c r="C313" s="130" t="s">
        <v>3449</v>
      </c>
      <c r="D313" s="352"/>
      <c r="E313" s="352"/>
      <c r="F313" s="352"/>
      <c r="G313" s="352"/>
      <c r="H313" s="352"/>
      <c r="I313" s="352"/>
      <c r="J313" s="352"/>
      <c r="K313" s="145" t="s">
        <v>707</v>
      </c>
      <c r="L313" s="562" t="s">
        <v>3218</v>
      </c>
      <c r="M313" s="564"/>
      <c r="N313" s="564"/>
      <c r="O313" s="564"/>
      <c r="Q313" s="564"/>
    </row>
    <row r="314" spans="1:17" ht="15" hidden="1" customHeight="1">
      <c r="A314" s="265"/>
      <c r="M314" s="265"/>
      <c r="N314" s="379"/>
      <c r="Q314" s="379"/>
    </row>
    <row r="315" spans="1:17" ht="12" customHeight="1" thickBot="1">
      <c r="A315" s="265"/>
      <c r="M315" s="265"/>
      <c r="N315" s="379"/>
      <c r="Q315" s="379"/>
    </row>
    <row r="316" spans="1:17" ht="25.5" customHeight="1" thickTop="1" thickBot="1">
      <c r="B316" s="152" t="s">
        <v>708</v>
      </c>
      <c r="C316" s="247" t="s">
        <v>3450</v>
      </c>
      <c r="D316" s="248"/>
      <c r="E316" s="248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0</v>
      </c>
      <c r="N316" s="154">
        <f>SUM(N319:N327)</f>
        <v>0</v>
      </c>
      <c r="O316" s="298">
        <f>+N316-M316</f>
        <v>0</v>
      </c>
      <c r="Q316" s="154">
        <f>SUM(Q319:Q327)</f>
        <v>0</v>
      </c>
    </row>
    <row r="317" spans="1:17" ht="9" customHeight="1" thickTop="1" thickBot="1">
      <c r="A317" s="265"/>
      <c r="K317" s="582"/>
      <c r="M317" s="265"/>
      <c r="N317" s="379"/>
      <c r="Q317" s="379"/>
    </row>
    <row r="318" spans="1:17" ht="26.25" thickBot="1">
      <c r="B318" s="102" t="s">
        <v>3221</v>
      </c>
      <c r="C318" s="245" t="s">
        <v>48</v>
      </c>
      <c r="D318" s="245"/>
      <c r="E318" s="245"/>
      <c r="F318" s="246"/>
      <c r="G318" s="246"/>
      <c r="H318" s="246"/>
      <c r="I318" s="246"/>
      <c r="J318" s="246"/>
      <c r="K318" s="120" t="s">
        <v>3222</v>
      </c>
      <c r="L318" s="135"/>
      <c r="M318" s="328" t="str">
        <f>+$M$10</f>
        <v>Valore netto al 31/12/2017</v>
      </c>
      <c r="N318" s="779" t="str">
        <f>N$10</f>
        <v>Valore netto al 31/12/2018</v>
      </c>
      <c r="O318" s="779" t="s">
        <v>4064</v>
      </c>
      <c r="P318" s="806"/>
      <c r="Q318" s="779" t="str">
        <f>Q$10</f>
        <v>Prechiusura al ° trimestre 2018</v>
      </c>
    </row>
    <row r="319" spans="1:17" ht="25.5">
      <c r="B319" s="127" t="s">
        <v>710</v>
      </c>
      <c r="C319" s="127" t="s">
        <v>3451</v>
      </c>
      <c r="D319" s="127"/>
      <c r="E319" s="127"/>
      <c r="F319" s="127"/>
      <c r="G319" s="123"/>
      <c r="H319" s="123"/>
      <c r="I319" s="128"/>
      <c r="J319" s="128"/>
      <c r="K319" s="234" t="s">
        <v>713</v>
      </c>
      <c r="L319" s="125" t="s">
        <v>3218</v>
      </c>
      <c r="M319" s="564">
        <f>IF(ISERROR(VLOOKUP($B319,ESTR_PREC!$A$1:$M$6000,5,FALSE))=TRUE,0,VLOOKUP($B319,ESTR_PREC!$A$1:$M$6000,5,FALSE))</f>
        <v>0</v>
      </c>
      <c r="N319" s="225"/>
      <c r="O319" s="560">
        <f t="shared" ref="O319:O326" si="5">+N319-M319</f>
        <v>0</v>
      </c>
      <c r="Q319" s="225"/>
    </row>
    <row r="320" spans="1:17" ht="25.5">
      <c r="B320" s="127" t="s">
        <v>714</v>
      </c>
      <c r="C320" s="127" t="s">
        <v>4441</v>
      </c>
      <c r="D320" s="127"/>
      <c r="E320" s="127"/>
      <c r="F320" s="127"/>
      <c r="G320" s="123"/>
      <c r="H320" s="123"/>
      <c r="I320" s="127"/>
      <c r="J320" s="127"/>
      <c r="K320" s="137" t="s">
        <v>716</v>
      </c>
      <c r="L320" s="125" t="s">
        <v>3218</v>
      </c>
      <c r="M320" s="564">
        <f>IF(ISERROR(VLOOKUP($B320,ESTR_PREC!$A$1:$M$6000,5,FALSE))=TRUE,0,VLOOKUP($B320,ESTR_PREC!$A$1:$M$6000,5,FALSE))</f>
        <v>0</v>
      </c>
      <c r="N320" s="225"/>
      <c r="O320" s="560">
        <f t="shared" si="5"/>
        <v>0</v>
      </c>
      <c r="Q320" s="225"/>
    </row>
    <row r="321" spans="1:17" ht="25.5">
      <c r="B321" s="127" t="s">
        <v>717</v>
      </c>
      <c r="C321" s="127" t="s">
        <v>3452</v>
      </c>
      <c r="D321" s="127"/>
      <c r="E321" s="127"/>
      <c r="F321" s="127"/>
      <c r="G321" s="123"/>
      <c r="H321" s="123"/>
      <c r="I321" s="128"/>
      <c r="J321" s="128"/>
      <c r="K321" s="234" t="s">
        <v>719</v>
      </c>
      <c r="L321" s="125" t="s">
        <v>3218</v>
      </c>
      <c r="M321" s="564">
        <f>IF(ISERROR(VLOOKUP($B321,ESTR_PREC!$A$1:$M$6000,5,FALSE))=TRUE,0,VLOOKUP($B321,ESTR_PREC!$A$1:$M$6000,5,FALSE))</f>
        <v>0</v>
      </c>
      <c r="N321" s="225"/>
      <c r="O321" s="560">
        <f t="shared" si="5"/>
        <v>0</v>
      </c>
      <c r="Q321" s="225"/>
    </row>
    <row r="322" spans="1:17">
      <c r="B322" s="127" t="s">
        <v>720</v>
      </c>
      <c r="C322" s="127" t="s">
        <v>4442</v>
      </c>
      <c r="D322" s="127"/>
      <c r="E322" s="127"/>
      <c r="F322" s="127"/>
      <c r="G322" s="123"/>
      <c r="H322" s="123"/>
      <c r="I322" s="127"/>
      <c r="J322" s="127"/>
      <c r="K322" s="137" t="s">
        <v>722</v>
      </c>
      <c r="L322" s="125" t="s">
        <v>3218</v>
      </c>
      <c r="M322" s="564">
        <f>IF(ISERROR(VLOOKUP($B322,ESTR_PREC!$A$1:$M$6000,5,FALSE))=TRUE,0,VLOOKUP($B322,ESTR_PREC!$A$1:$M$6000,5,FALSE))</f>
        <v>0</v>
      </c>
      <c r="N322" s="225"/>
      <c r="O322" s="560">
        <f t="shared" si="5"/>
        <v>0</v>
      </c>
      <c r="Q322" s="225"/>
    </row>
    <row r="323" spans="1:17">
      <c r="B323" s="127" t="s">
        <v>723</v>
      </c>
      <c r="C323" s="127" t="s">
        <v>4443</v>
      </c>
      <c r="D323" s="127"/>
      <c r="E323" s="127"/>
      <c r="F323" s="127"/>
      <c r="G323" s="123"/>
      <c r="H323" s="123"/>
      <c r="I323" s="127"/>
      <c r="J323" s="127"/>
      <c r="K323" s="137" t="s">
        <v>725</v>
      </c>
      <c r="L323" s="125" t="s">
        <v>3218</v>
      </c>
      <c r="M323" s="564">
        <f>IF(ISERROR(VLOOKUP($B323,ESTR_PREC!$A$1:$M$6000,5,FALSE))=TRUE,0,VLOOKUP($B323,ESTR_PREC!$A$1:$M$6000,5,FALSE))</f>
        <v>0</v>
      </c>
      <c r="N323" s="225"/>
      <c r="O323" s="560">
        <f t="shared" si="5"/>
        <v>0</v>
      </c>
      <c r="Q323" s="225"/>
    </row>
    <row r="324" spans="1:17">
      <c r="B324" s="127" t="s">
        <v>726</v>
      </c>
      <c r="C324" s="127" t="s">
        <v>3453</v>
      </c>
      <c r="D324" s="127"/>
      <c r="E324" s="127"/>
      <c r="F324" s="127"/>
      <c r="G324" s="123"/>
      <c r="H324" s="123"/>
      <c r="I324" s="128"/>
      <c r="J324" s="128"/>
      <c r="K324" s="183" t="s">
        <v>728</v>
      </c>
      <c r="L324" s="125" t="s">
        <v>3218</v>
      </c>
      <c r="M324" s="564">
        <f>IF(ISERROR(VLOOKUP($B324,ESTR_PREC!$A$1:$M$6000,5,FALSE))=TRUE,0,VLOOKUP($B324,ESTR_PREC!$A$1:$M$6000,5,FALSE))</f>
        <v>0</v>
      </c>
      <c r="N324" s="225"/>
      <c r="O324" s="560">
        <f t="shared" si="5"/>
        <v>0</v>
      </c>
      <c r="Q324" s="225"/>
    </row>
    <row r="325" spans="1:17">
      <c r="B325" s="127" t="s">
        <v>729</v>
      </c>
      <c r="C325" s="127" t="s">
        <v>3454</v>
      </c>
      <c r="D325" s="127"/>
      <c r="E325" s="127"/>
      <c r="F325" s="127"/>
      <c r="G325" s="123"/>
      <c r="H325" s="123"/>
      <c r="I325" s="128"/>
      <c r="J325" s="128"/>
      <c r="K325" s="183" t="s">
        <v>730</v>
      </c>
      <c r="L325" s="125" t="s">
        <v>3218</v>
      </c>
      <c r="M325" s="564">
        <f>IF(ISERROR(VLOOKUP($B325,ESTR_PREC!$A$1:$M$6000,5,FALSE))=TRUE,0,VLOOKUP($B325,ESTR_PREC!$A$1:$M$6000,5,FALSE))</f>
        <v>0</v>
      </c>
      <c r="N325" s="225"/>
      <c r="O325" s="560">
        <f t="shared" si="5"/>
        <v>0</v>
      </c>
      <c r="Q325" s="225"/>
    </row>
    <row r="326" spans="1:17">
      <c r="B326" s="127" t="s">
        <v>731</v>
      </c>
      <c r="C326" s="127" t="s">
        <v>3455</v>
      </c>
      <c r="D326" s="127"/>
      <c r="E326" s="127"/>
      <c r="F326" s="127"/>
      <c r="G326" s="123"/>
      <c r="H326" s="123"/>
      <c r="I326" s="128"/>
      <c r="J326" s="128"/>
      <c r="K326" s="257" t="s">
        <v>732</v>
      </c>
      <c r="L326" s="125" t="s">
        <v>3218</v>
      </c>
      <c r="M326" s="564">
        <f>IF(ISERROR(VLOOKUP($B326,ESTR_PREC!$A$1:$M$6000,5,FALSE))=TRUE,0,VLOOKUP($B326,ESTR_PREC!$A$1:$M$6000,5,FALSE))</f>
        <v>0</v>
      </c>
      <c r="N326" s="225"/>
      <c r="O326" s="560">
        <f t="shared" si="5"/>
        <v>0</v>
      </c>
      <c r="Q326" s="225"/>
    </row>
    <row r="327" spans="1:17" ht="15.75" hidden="1" thickBot="1">
      <c r="B327" s="130" t="s">
        <v>733</v>
      </c>
      <c r="C327" s="130" t="s">
        <v>3456</v>
      </c>
      <c r="D327" s="130"/>
      <c r="E327" s="130"/>
      <c r="F327" s="130"/>
      <c r="G327" s="130"/>
      <c r="H327" s="130"/>
      <c r="I327" s="131"/>
      <c r="J327" s="131"/>
      <c r="K327" s="213" t="s">
        <v>736</v>
      </c>
      <c r="L327" s="132" t="s">
        <v>3218</v>
      </c>
      <c r="M327" s="564"/>
      <c r="N327" s="564"/>
      <c r="O327" s="564"/>
      <c r="Q327" s="564"/>
    </row>
    <row r="328" spans="1:17">
      <c r="A328" s="265"/>
      <c r="M328" s="265"/>
      <c r="N328" s="379"/>
      <c r="Q328" s="379"/>
    </row>
    <row r="329" spans="1:17" ht="3" customHeight="1" thickBot="1">
      <c r="B329" s="91"/>
      <c r="D329" s="91"/>
      <c r="E329" s="91"/>
      <c r="F329" s="91"/>
      <c r="G329" s="91"/>
      <c r="H329" s="91"/>
      <c r="I329" s="91"/>
      <c r="J329" s="91"/>
      <c r="K329" s="91"/>
      <c r="L329" s="100"/>
      <c r="M329" s="265"/>
      <c r="N329" s="379"/>
      <c r="Q329" s="379"/>
    </row>
    <row r="330" spans="1:17" ht="26.25" thickBot="1">
      <c r="K330" s="464"/>
      <c r="L330" s="465"/>
      <c r="M330" s="328" t="str">
        <f>+$M$10</f>
        <v>Valore netto al 31/12/2017</v>
      </c>
      <c r="N330" s="779" t="str">
        <f>N$10</f>
        <v>Valore netto al 31/12/2018</v>
      </c>
      <c r="O330" s="779" t="s">
        <v>4064</v>
      </c>
      <c r="P330" s="806"/>
      <c r="Q330" s="779" t="str">
        <f>Q$10</f>
        <v>Prechiusura al ° trimestre 2018</v>
      </c>
    </row>
    <row r="331" spans="1:17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96" t="s">
        <v>738</v>
      </c>
      <c r="L331" s="97"/>
      <c r="M331" s="98">
        <f>+M335+M417+M837+M850+M867+M977+M1051+M1125+M1199+M1226+M1240+M1256+M1271+M1278+M1345</f>
        <v>6157</v>
      </c>
      <c r="N331" s="98">
        <f>+N335+N417+N837+N850+N867+N977+N1051+N1125+N1199+N1226+N1240+N1256+N1271+N1278+N1345</f>
        <v>8754</v>
      </c>
      <c r="O331" s="775">
        <f>+N331-M331</f>
        <v>2597</v>
      </c>
      <c r="Q331" s="98">
        <f>+Q335+Q417+Q837+Q850+Q867+Q977+Q1051+Q1125+Q1199+Q1226+Q1240+Q1256+Q1271+Q1278+Q1345</f>
        <v>0</v>
      </c>
    </row>
    <row r="332" spans="1:17" ht="15.75" thickTop="1">
      <c r="A332" s="265"/>
      <c r="M332" s="265"/>
      <c r="N332" s="379"/>
      <c r="Q332" s="379"/>
    </row>
    <row r="333" spans="1:17" ht="4.5" customHeight="1" thickBot="1">
      <c r="A333" s="265"/>
      <c r="K333" s="583"/>
      <c r="L333" s="543"/>
      <c r="M333" s="265"/>
      <c r="N333" s="379"/>
      <c r="Q333" s="379"/>
    </row>
    <row r="334" spans="1:17" ht="26.25" thickBot="1">
      <c r="K334" s="467"/>
      <c r="L334" s="465"/>
      <c r="M334" s="328" t="str">
        <f>+$M$10</f>
        <v>Valore netto al 31/12/2017</v>
      </c>
      <c r="N334" s="779" t="str">
        <f>N$10</f>
        <v>Valore netto al 31/12/2018</v>
      </c>
      <c r="O334" s="779" t="s">
        <v>4064</v>
      </c>
      <c r="P334" s="806"/>
      <c r="Q334" s="779" t="str">
        <f>Q$10</f>
        <v>Prechiusura al ° trimestre 2018</v>
      </c>
    </row>
    <row r="335" spans="1:17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04" t="s">
        <v>740</v>
      </c>
      <c r="L335" s="105" t="s">
        <v>3218</v>
      </c>
      <c r="M335" s="106">
        <f>+M337+M396</f>
        <v>0</v>
      </c>
      <c r="N335" s="106">
        <f>+N337+N396</f>
        <v>0</v>
      </c>
      <c r="O335" s="775">
        <f>+N335-M335</f>
        <v>0</v>
      </c>
      <c r="Q335" s="106">
        <f>+Q337+Q396</f>
        <v>0</v>
      </c>
    </row>
    <row r="336" spans="1:17" ht="17.25" thickTop="1" thickBot="1">
      <c r="A336" s="265"/>
      <c r="K336" s="531"/>
      <c r="L336" s="528"/>
      <c r="M336" s="192"/>
      <c r="N336" s="515"/>
      <c r="O336" s="515"/>
      <c r="Q336" s="515"/>
    </row>
    <row r="337" spans="1:17" ht="17.25" thickTop="1" thickBot="1">
      <c r="B337" s="110" t="s">
        <v>741</v>
      </c>
      <c r="C337" s="242" t="s">
        <v>3459</v>
      </c>
      <c r="D337" s="243"/>
      <c r="E337" s="243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SUM(M345:M393)+M340</f>
        <v>0</v>
      </c>
      <c r="N337" s="297">
        <f>SUM(N345:N393)+N340</f>
        <v>0</v>
      </c>
      <c r="O337" s="298">
        <f>+N337-M337</f>
        <v>0</v>
      </c>
      <c r="Q337" s="297">
        <f>SUM(Q345:Q393)+Q340</f>
        <v>0</v>
      </c>
    </row>
    <row r="338" spans="1:17" ht="9" customHeight="1" thickTop="1" thickBot="1">
      <c r="A338" s="265"/>
      <c r="K338" s="582"/>
      <c r="M338" s="265"/>
      <c r="N338" s="379"/>
      <c r="Q338" s="379"/>
    </row>
    <row r="339" spans="1:17" ht="26.25" thickBot="1">
      <c r="B339" s="102" t="s">
        <v>3221</v>
      </c>
      <c r="C339" s="245" t="s">
        <v>48</v>
      </c>
      <c r="D339" s="245"/>
      <c r="E339" s="245"/>
      <c r="F339" s="246"/>
      <c r="G339" s="246"/>
      <c r="H339" s="246"/>
      <c r="I339" s="246"/>
      <c r="J339" s="246"/>
      <c r="K339" s="120" t="s">
        <v>3222</v>
      </c>
      <c r="L339" s="135"/>
      <c r="M339" s="328" t="str">
        <f>+$M$10</f>
        <v>Valore netto al 31/12/2017</v>
      </c>
      <c r="N339" s="779" t="str">
        <f>N$10</f>
        <v>Valore netto al 31/12/2018</v>
      </c>
      <c r="O339" s="779" t="s">
        <v>4064</v>
      </c>
      <c r="P339" s="806"/>
      <c r="Q339" s="779" t="str">
        <f>Q$10</f>
        <v>Prechiusura al ° trimestre 2018</v>
      </c>
    </row>
    <row r="340" spans="1:17" ht="15.75" hidden="1" thickBot="1">
      <c r="B340" s="127" t="s">
        <v>743</v>
      </c>
      <c r="C340" s="719" t="s">
        <v>3460</v>
      </c>
      <c r="D340" s="127"/>
      <c r="E340" s="127"/>
      <c r="F340" s="127"/>
      <c r="G340" s="123"/>
      <c r="H340" s="123"/>
      <c r="I340" s="123"/>
      <c r="J340" s="123"/>
      <c r="K340" s="160" t="s">
        <v>744</v>
      </c>
      <c r="L340" s="125" t="s">
        <v>3218</v>
      </c>
      <c r="M340" s="1017"/>
      <c r="N340" s="1018"/>
      <c r="O340" s="1019"/>
      <c r="Q340" s="1018"/>
    </row>
    <row r="341" spans="1:17" hidden="1">
      <c r="B341" s="127" t="s">
        <v>745</v>
      </c>
      <c r="C341" s="127" t="s">
        <v>3461</v>
      </c>
      <c r="D341" s="127"/>
      <c r="E341" s="127"/>
      <c r="F341" s="127"/>
      <c r="G341" s="123"/>
      <c r="H341" s="123"/>
      <c r="I341" s="123"/>
      <c r="J341" s="123"/>
      <c r="K341" s="161" t="s">
        <v>749</v>
      </c>
      <c r="L341" s="125" t="s">
        <v>3218</v>
      </c>
      <c r="M341" s="564"/>
      <c r="N341" s="564"/>
      <c r="O341" s="560">
        <f>+N341-M341</f>
        <v>0</v>
      </c>
      <c r="Q341" s="564"/>
    </row>
    <row r="342" spans="1:17">
      <c r="B342" s="127" t="s">
        <v>754</v>
      </c>
      <c r="C342" s="127" t="s">
        <v>3462</v>
      </c>
      <c r="D342" s="127"/>
      <c r="E342" s="127"/>
      <c r="F342" s="127"/>
      <c r="G342" s="123"/>
      <c r="H342" s="123"/>
      <c r="I342" s="123"/>
      <c r="J342" s="123"/>
      <c r="K342" s="161" t="s">
        <v>756</v>
      </c>
      <c r="L342" s="125" t="s">
        <v>3218</v>
      </c>
      <c r="M342" s="564">
        <f>IF(ISERROR(VLOOKUP($B342,ESTR_PREC!$A$1:$M$6000,5,FALSE))=TRUE,0,VLOOKUP($B342,ESTR_PREC!$A$1:$M$6000,5,FALSE))</f>
        <v>0</v>
      </c>
      <c r="N342" s="225"/>
      <c r="O342" s="560">
        <f>+N342-M342</f>
        <v>0</v>
      </c>
      <c r="Q342" s="225"/>
    </row>
    <row r="343" spans="1:17">
      <c r="B343" s="127" t="s">
        <v>757</v>
      </c>
      <c r="C343" s="127" t="s">
        <v>3463</v>
      </c>
      <c r="D343" s="127"/>
      <c r="E343" s="127"/>
      <c r="F343" s="127"/>
      <c r="G343" s="123"/>
      <c r="H343" s="123"/>
      <c r="I343" s="123"/>
      <c r="J343" s="123"/>
      <c r="K343" s="161" t="s">
        <v>758</v>
      </c>
      <c r="L343" s="125" t="s">
        <v>3218</v>
      </c>
      <c r="M343" s="564">
        <f>IF(ISERROR(VLOOKUP($B343,ESTR_PREC!$A$1:$M$6000,5,FALSE))=TRUE,0,VLOOKUP($B343,ESTR_PREC!$A$1:$M$6000,5,FALSE))</f>
        <v>0</v>
      </c>
      <c r="N343" s="225"/>
      <c r="O343" s="560">
        <f>+N343-M343</f>
        <v>0</v>
      </c>
      <c r="Q343" s="225"/>
    </row>
    <row r="344" spans="1:17">
      <c r="B344" s="127" t="s">
        <v>759</v>
      </c>
      <c r="C344" s="127" t="s">
        <v>3464</v>
      </c>
      <c r="D344" s="127"/>
      <c r="E344" s="127"/>
      <c r="F344" s="127"/>
      <c r="G344" s="123"/>
      <c r="H344" s="123"/>
      <c r="I344" s="123"/>
      <c r="J344" s="123"/>
      <c r="K344" s="161" t="s">
        <v>760</v>
      </c>
      <c r="L344" s="125" t="s">
        <v>3218</v>
      </c>
      <c r="M344" s="564">
        <f>IF(ISERROR(VLOOKUP($B344,ESTR_PREC!$A$1:$M$6000,5,FALSE))=TRUE,0,VLOOKUP($B344,ESTR_PREC!$A$1:$M$6000,5,FALSE))</f>
        <v>0</v>
      </c>
      <c r="N344" s="225"/>
      <c r="O344" s="560">
        <f>+N344-M344</f>
        <v>0</v>
      </c>
      <c r="Q344" s="225"/>
    </row>
    <row r="345" spans="1:17" ht="15" hidden="1" customHeight="1">
      <c r="B345" s="127" t="s">
        <v>761</v>
      </c>
      <c r="C345" s="127" t="s">
        <v>3465</v>
      </c>
      <c r="D345" s="127"/>
      <c r="E345" s="127"/>
      <c r="F345" s="127"/>
      <c r="G345" s="123"/>
      <c r="H345" s="123"/>
      <c r="I345" s="127"/>
      <c r="J345" s="123"/>
      <c r="K345" s="161" t="s">
        <v>763</v>
      </c>
      <c r="L345" s="125" t="s">
        <v>3218</v>
      </c>
      <c r="M345" s="815">
        <f>IF(ISERROR(VLOOKUP($B345,ESTR_PREC!$A$1:$M$6000,5,FALSE))=TRUE,0,VLOOKUP($B345,ESTR_PREC!$A$1:$M$6000,5,FALSE))</f>
        <v>0</v>
      </c>
      <c r="N345" s="225"/>
      <c r="O345" s="815"/>
      <c r="Q345" s="815"/>
    </row>
    <row r="346" spans="1:17" ht="25.5" hidden="1" customHeight="1">
      <c r="B346" s="127" t="s">
        <v>764</v>
      </c>
      <c r="C346" s="127" t="s">
        <v>3466</v>
      </c>
      <c r="D346" s="127"/>
      <c r="E346" s="127"/>
      <c r="F346" s="127"/>
      <c r="G346" s="123"/>
      <c r="H346" s="123"/>
      <c r="I346" s="127"/>
      <c r="J346" s="123"/>
      <c r="K346" s="161" t="s">
        <v>765</v>
      </c>
      <c r="L346" s="125" t="s">
        <v>3218</v>
      </c>
      <c r="M346" s="815">
        <f>IF(ISERROR(VLOOKUP($B346,ESTR_PREC!$A$1:$M$6000,5,FALSE))=TRUE,0,VLOOKUP($B346,ESTR_PREC!$A$1:$M$6000,5,FALSE))</f>
        <v>0</v>
      </c>
      <c r="N346" s="225"/>
      <c r="O346" s="815"/>
      <c r="Q346" s="815"/>
    </row>
    <row r="347" spans="1:17" ht="25.5">
      <c r="B347" s="127" t="s">
        <v>766</v>
      </c>
      <c r="C347" s="127" t="s">
        <v>3467</v>
      </c>
      <c r="D347" s="127"/>
      <c r="E347" s="127"/>
      <c r="F347" s="127"/>
      <c r="G347" s="123"/>
      <c r="H347" s="123"/>
      <c r="I347" s="123"/>
      <c r="J347" s="123"/>
      <c r="K347" s="161" t="s">
        <v>768</v>
      </c>
      <c r="L347" s="125" t="s">
        <v>3218</v>
      </c>
      <c r="M347" s="564">
        <f>IF(ISERROR(VLOOKUP($B347,ESTR_PREC!$A$1:$M$6000,5,FALSE))=TRUE,0,VLOOKUP($B347,ESTR_PREC!$A$1:$M$6000,5,FALSE))</f>
        <v>0</v>
      </c>
      <c r="N347" s="225"/>
      <c r="O347" s="560">
        <f>+N347-M347</f>
        <v>0</v>
      </c>
      <c r="Q347" s="225"/>
    </row>
    <row r="348" spans="1:17" ht="25.5" hidden="1" customHeight="1">
      <c r="B348" s="127" t="s">
        <v>769</v>
      </c>
      <c r="C348" s="127" t="s">
        <v>3468</v>
      </c>
      <c r="D348" s="127"/>
      <c r="E348" s="127"/>
      <c r="F348" s="127"/>
      <c r="G348" s="123"/>
      <c r="H348" s="123"/>
      <c r="I348" s="127"/>
      <c r="J348" s="123"/>
      <c r="K348" s="161" t="s">
        <v>770</v>
      </c>
      <c r="L348" s="125" t="s">
        <v>3218</v>
      </c>
      <c r="M348" s="815">
        <f>IF(ISERROR(VLOOKUP($B348,ESTR_PREC!$A$1:$M$6000,5,FALSE))=TRUE,0,VLOOKUP($B348,ESTR_PREC!$A$1:$M$6000,5,FALSE))</f>
        <v>0</v>
      </c>
      <c r="N348" s="225"/>
      <c r="O348" s="815"/>
      <c r="Q348" s="815"/>
    </row>
    <row r="349" spans="1:17">
      <c r="B349" s="127" t="s">
        <v>771</v>
      </c>
      <c r="C349" s="127" t="s">
        <v>3469</v>
      </c>
      <c r="D349" s="127"/>
      <c r="E349" s="127"/>
      <c r="F349" s="127"/>
      <c r="G349" s="123"/>
      <c r="H349" s="123"/>
      <c r="I349" s="123"/>
      <c r="J349" s="123"/>
      <c r="K349" s="161" t="s">
        <v>772</v>
      </c>
      <c r="L349" s="125" t="s">
        <v>3218</v>
      </c>
      <c r="M349" s="564">
        <f>IF(ISERROR(VLOOKUP($B349,ESTR_PREC!$A$1:$M$6000,5,FALSE))=TRUE,0,VLOOKUP($B349,ESTR_PREC!$A$1:$M$6000,5,FALSE))</f>
        <v>0</v>
      </c>
      <c r="N349" s="225"/>
      <c r="O349" s="560">
        <f>+N349-M349</f>
        <v>0</v>
      </c>
      <c r="Q349" s="225"/>
    </row>
    <row r="350" spans="1:17" hidden="1">
      <c r="B350" s="127" t="s">
        <v>773</v>
      </c>
      <c r="C350" s="127" t="s">
        <v>3470</v>
      </c>
      <c r="D350" s="127"/>
      <c r="E350" s="127"/>
      <c r="F350" s="127"/>
      <c r="G350" s="123"/>
      <c r="H350" s="123"/>
      <c r="I350" s="127"/>
      <c r="J350" s="123"/>
      <c r="K350" s="161" t="s">
        <v>774</v>
      </c>
      <c r="L350" s="125" t="s">
        <v>3218</v>
      </c>
      <c r="M350" s="815">
        <f>IF(ISERROR(VLOOKUP($B350,ESTR_PREC!$A$1:$M$6000,5,FALSE))=TRUE,0,VLOOKUP($B350,ESTR_PREC!$A$1:$M$6000,5,FALSE))</f>
        <v>0</v>
      </c>
      <c r="N350" s="225"/>
      <c r="O350" s="815"/>
      <c r="Q350" s="815"/>
    </row>
    <row r="351" spans="1:17">
      <c r="B351" s="127" t="s">
        <v>775</v>
      </c>
      <c r="C351" s="127" t="s">
        <v>3471</v>
      </c>
      <c r="D351" s="127"/>
      <c r="E351" s="127"/>
      <c r="F351" s="127"/>
      <c r="G351" s="123"/>
      <c r="H351" s="123"/>
      <c r="I351" s="123"/>
      <c r="J351" s="123"/>
      <c r="K351" s="161" t="s">
        <v>776</v>
      </c>
      <c r="L351" s="125" t="s">
        <v>3218</v>
      </c>
      <c r="M351" s="564">
        <f>IF(ISERROR(VLOOKUP($B351,ESTR_PREC!$A$1:$M$6000,5,FALSE))=TRUE,0,VLOOKUP($B351,ESTR_PREC!$A$1:$M$6000,5,FALSE))</f>
        <v>0</v>
      </c>
      <c r="N351" s="225"/>
      <c r="O351" s="560">
        <f>+N351-M351</f>
        <v>0</v>
      </c>
      <c r="Q351" s="225"/>
    </row>
    <row r="352" spans="1:17" ht="25.5" hidden="1">
      <c r="B352" s="127" t="s">
        <v>777</v>
      </c>
      <c r="C352" s="127" t="s">
        <v>3472</v>
      </c>
      <c r="D352" s="127"/>
      <c r="E352" s="127"/>
      <c r="F352" s="127"/>
      <c r="G352" s="123"/>
      <c r="H352" s="123"/>
      <c r="I352" s="127"/>
      <c r="J352" s="123"/>
      <c r="K352" s="161" t="s">
        <v>778</v>
      </c>
      <c r="L352" s="125" t="s">
        <v>3218</v>
      </c>
      <c r="M352" s="815">
        <f>IF(ISERROR(VLOOKUP($B352,ESTR_PREC!$A$1:$M$6000,5,FALSE))=TRUE,0,VLOOKUP($B352,ESTR_PREC!$A$1:$M$6000,5,FALSE))</f>
        <v>0</v>
      </c>
      <c r="N352" s="225"/>
      <c r="O352" s="815"/>
      <c r="Q352" s="815"/>
    </row>
    <row r="353" spans="1:17">
      <c r="B353" s="127" t="s">
        <v>779</v>
      </c>
      <c r="C353" s="127" t="s">
        <v>4444</v>
      </c>
      <c r="D353" s="127"/>
      <c r="E353" s="127"/>
      <c r="F353" s="127"/>
      <c r="G353" s="123"/>
      <c r="H353" s="123"/>
      <c r="I353" s="127"/>
      <c r="J353" s="127"/>
      <c r="K353" s="161" t="s">
        <v>781</v>
      </c>
      <c r="L353" s="125" t="s">
        <v>3218</v>
      </c>
      <c r="M353" s="564">
        <f>IF(ISERROR(VLOOKUP($B353,ESTR_PREC!$A$1:$M$6000,5,FALSE))=TRUE,0,VLOOKUP($B353,ESTR_PREC!$A$1:$M$6000,5,FALSE))</f>
        <v>0</v>
      </c>
      <c r="N353" s="225"/>
      <c r="O353" s="560">
        <f>+N353-M353</f>
        <v>0</v>
      </c>
      <c r="Q353" s="225"/>
    </row>
    <row r="354" spans="1:17">
      <c r="B354" s="127" t="s">
        <v>782</v>
      </c>
      <c r="C354" s="127" t="s">
        <v>4445</v>
      </c>
      <c r="D354" s="127"/>
      <c r="E354" s="127"/>
      <c r="F354" s="127"/>
      <c r="G354" s="123"/>
      <c r="H354" s="123"/>
      <c r="I354" s="127"/>
      <c r="J354" s="127"/>
      <c r="K354" s="161" t="s">
        <v>783</v>
      </c>
      <c r="L354" s="125" t="s">
        <v>3218</v>
      </c>
      <c r="M354" s="564">
        <f>IF(ISERROR(VLOOKUP($B354,ESTR_PREC!$A$1:$M$6000,5,FALSE))=TRUE,0,VLOOKUP($B354,ESTR_PREC!$A$1:$M$6000,5,FALSE))</f>
        <v>0</v>
      </c>
      <c r="N354" s="225"/>
      <c r="O354" s="560">
        <f>+N354-M354</f>
        <v>0</v>
      </c>
      <c r="Q354" s="225"/>
    </row>
    <row r="355" spans="1:17">
      <c r="B355" s="127" t="s">
        <v>784</v>
      </c>
      <c r="C355" s="127" t="s">
        <v>4446</v>
      </c>
      <c r="D355" s="127"/>
      <c r="E355" s="127"/>
      <c r="F355" s="127"/>
      <c r="G355" s="123"/>
      <c r="H355" s="123"/>
      <c r="I355" s="127"/>
      <c r="J355" s="127"/>
      <c r="K355" s="161" t="s">
        <v>785</v>
      </c>
      <c r="L355" s="125" t="s">
        <v>3218</v>
      </c>
      <c r="M355" s="564">
        <f>IF(ISERROR(VLOOKUP($B355,ESTR_PREC!$A$1:$M$6000,5,FALSE))=TRUE,0,VLOOKUP($B355,ESTR_PREC!$A$1:$M$6000,5,FALSE))</f>
        <v>0</v>
      </c>
      <c r="N355" s="225"/>
      <c r="O355" s="560">
        <f>+N355-M355</f>
        <v>0</v>
      </c>
      <c r="Q355" s="225"/>
    </row>
    <row r="356" spans="1:17">
      <c r="A356" s="265"/>
      <c r="B356" s="127" t="s">
        <v>786</v>
      </c>
      <c r="C356" s="127" t="s">
        <v>3473</v>
      </c>
      <c r="D356" s="127"/>
      <c r="E356" s="127"/>
      <c r="F356" s="127"/>
      <c r="G356" s="123"/>
      <c r="H356" s="123"/>
      <c r="I356" s="123"/>
      <c r="J356" s="123"/>
      <c r="K356" s="161" t="s">
        <v>787</v>
      </c>
      <c r="L356" s="125" t="s">
        <v>3218</v>
      </c>
      <c r="M356" s="564">
        <f>IF(ISERROR(VLOOKUP($B356,ESTR_PREC!$A$1:$M$6000,5,FALSE))=TRUE,0,VLOOKUP($B356,ESTR_PREC!$A$1:$M$6000,5,FALSE))</f>
        <v>0</v>
      </c>
      <c r="N356" s="225"/>
      <c r="O356" s="560">
        <f>+N356-M356</f>
        <v>0</v>
      </c>
      <c r="Q356" s="225"/>
    </row>
    <row r="357" spans="1:17" ht="25.5">
      <c r="A357" s="265"/>
      <c r="B357" s="342" t="s">
        <v>788</v>
      </c>
      <c r="C357" s="127" t="s">
        <v>3474</v>
      </c>
      <c r="D357" s="344"/>
      <c r="E357" s="344"/>
      <c r="F357" s="344"/>
      <c r="G357" s="345"/>
      <c r="H357" s="345"/>
      <c r="I357" s="345"/>
      <c r="J357" s="345"/>
      <c r="K357" s="161" t="s">
        <v>789</v>
      </c>
      <c r="L357" s="125" t="s">
        <v>3218</v>
      </c>
      <c r="M357" s="564">
        <f>IF(ISERROR(VLOOKUP($B357,ESTR_PREC!$A$1:$M$6000,5,FALSE))=TRUE,0,VLOOKUP($B357,ESTR_PREC!$A$1:$M$6000,5,FALSE))</f>
        <v>0</v>
      </c>
      <c r="N357" s="225"/>
      <c r="O357" s="560">
        <f>+N357-M357</f>
        <v>0</v>
      </c>
      <c r="Q357" s="225"/>
    </row>
    <row r="358" spans="1:17" ht="15" hidden="1" customHeight="1">
      <c r="A358" s="265"/>
      <c r="B358" s="127" t="s">
        <v>790</v>
      </c>
      <c r="C358" s="127" t="s">
        <v>3475</v>
      </c>
      <c r="D358" s="127"/>
      <c r="E358" s="127"/>
      <c r="F358" s="127"/>
      <c r="G358" s="123"/>
      <c r="H358" s="123"/>
      <c r="I358" s="127"/>
      <c r="J358" s="123"/>
      <c r="K358" s="161" t="s">
        <v>791</v>
      </c>
      <c r="L358" s="125" t="s">
        <v>3218</v>
      </c>
      <c r="M358" s="815">
        <f>IF(ISERROR(VLOOKUP($B358,ESTR_PREC!$A$1:$M$6000,5,FALSE))=TRUE,0,VLOOKUP($B358,ESTR_PREC!$A$1:$M$6000,5,FALSE))</f>
        <v>0</v>
      </c>
      <c r="N358" s="225"/>
      <c r="O358" s="815"/>
      <c r="Q358" s="815"/>
    </row>
    <row r="359" spans="1:17">
      <c r="A359" s="265"/>
      <c r="B359" s="127" t="s">
        <v>792</v>
      </c>
      <c r="C359" s="127" t="s">
        <v>3476</v>
      </c>
      <c r="D359" s="127"/>
      <c r="E359" s="127"/>
      <c r="F359" s="127"/>
      <c r="G359" s="123"/>
      <c r="H359" s="123"/>
      <c r="I359" s="123"/>
      <c r="J359" s="123"/>
      <c r="K359" s="161" t="s">
        <v>4714</v>
      </c>
      <c r="L359" s="125" t="s">
        <v>3218</v>
      </c>
      <c r="M359" s="564">
        <f>IF(ISERROR(VLOOKUP($B359,ESTR_PREC!$A$1:$M$6000,5,FALSE))=TRUE,0,VLOOKUP($B359,ESTR_PREC!$A$1:$M$6000,5,FALSE))</f>
        <v>0</v>
      </c>
      <c r="N359" s="225"/>
      <c r="O359" s="560">
        <f>+N359-M359</f>
        <v>0</v>
      </c>
      <c r="Q359" s="225"/>
    </row>
    <row r="360" spans="1:17" ht="25.5" hidden="1" customHeight="1">
      <c r="A360" s="265"/>
      <c r="B360" s="342" t="s">
        <v>794</v>
      </c>
      <c r="C360" s="127" t="s">
        <v>3477</v>
      </c>
      <c r="D360" s="344"/>
      <c r="E360" s="344"/>
      <c r="F360" s="344"/>
      <c r="G360" s="345"/>
      <c r="H360" s="345"/>
      <c r="I360" s="345"/>
      <c r="J360" s="345"/>
      <c r="K360" s="161" t="s">
        <v>795</v>
      </c>
      <c r="L360" s="125" t="s">
        <v>3218</v>
      </c>
      <c r="M360" s="815">
        <f>IF(ISERROR(VLOOKUP($B360,ESTR_PREC!$A$1:$M$6000,5,FALSE))=TRUE,0,VLOOKUP($B360,ESTR_PREC!$A$1:$M$6000,5,FALSE))</f>
        <v>0</v>
      </c>
      <c r="N360" s="225"/>
      <c r="O360" s="815"/>
      <c r="Q360" s="815"/>
    </row>
    <row r="361" spans="1:17" ht="25.5" hidden="1" customHeight="1">
      <c r="A361" s="265"/>
      <c r="B361" s="342" t="s">
        <v>796</v>
      </c>
      <c r="C361" s="127" t="s">
        <v>3478</v>
      </c>
      <c r="D361" s="344"/>
      <c r="E361" s="344"/>
      <c r="F361" s="344"/>
      <c r="G361" s="345"/>
      <c r="H361" s="345"/>
      <c r="I361" s="345"/>
      <c r="J361" s="345"/>
      <c r="K361" s="161" t="s">
        <v>797</v>
      </c>
      <c r="L361" s="125" t="s">
        <v>3218</v>
      </c>
      <c r="M361" s="815">
        <f>IF(ISERROR(VLOOKUP($B361,ESTR_PREC!$A$1:$M$6000,5,FALSE))=TRUE,0,VLOOKUP($B361,ESTR_PREC!$A$1:$M$6000,5,FALSE))</f>
        <v>0</v>
      </c>
      <c r="N361" s="225"/>
      <c r="O361" s="815"/>
      <c r="Q361" s="815"/>
    </row>
    <row r="362" spans="1:17" ht="25.5" hidden="1" customHeight="1">
      <c r="A362" s="265"/>
      <c r="B362" s="127" t="s">
        <v>798</v>
      </c>
      <c r="C362" s="127" t="s">
        <v>3479</v>
      </c>
      <c r="D362" s="127"/>
      <c r="E362" s="127"/>
      <c r="F362" s="127"/>
      <c r="G362" s="123"/>
      <c r="H362" s="123"/>
      <c r="I362" s="127"/>
      <c r="J362" s="123"/>
      <c r="K362" s="161" t="s">
        <v>799</v>
      </c>
      <c r="L362" s="125" t="s">
        <v>3218</v>
      </c>
      <c r="M362" s="815">
        <f>IF(ISERROR(VLOOKUP($B362,ESTR_PREC!$A$1:$M$6000,5,FALSE))=TRUE,0,VLOOKUP($B362,ESTR_PREC!$A$1:$M$6000,5,FALSE))</f>
        <v>0</v>
      </c>
      <c r="N362" s="225"/>
      <c r="O362" s="815"/>
      <c r="Q362" s="815"/>
    </row>
    <row r="363" spans="1:17" hidden="1">
      <c r="A363" s="265"/>
      <c r="B363" s="127" t="s">
        <v>800</v>
      </c>
      <c r="C363" s="127" t="s">
        <v>4447</v>
      </c>
      <c r="D363" s="127"/>
      <c r="E363" s="127"/>
      <c r="F363" s="127"/>
      <c r="G363" s="123"/>
      <c r="H363" s="123"/>
      <c r="I363" s="127"/>
      <c r="J363" s="127"/>
      <c r="K363" s="161" t="s">
        <v>802</v>
      </c>
      <c r="L363" s="125" t="s">
        <v>3218</v>
      </c>
      <c r="M363" s="815">
        <f>IF(ISERROR(VLOOKUP($B363,ESTR_PREC!$A$1:$M$6000,5,FALSE))=TRUE,0,VLOOKUP($B363,ESTR_PREC!$A$1:$M$6000,5,FALSE))</f>
        <v>0</v>
      </c>
      <c r="N363" s="225"/>
      <c r="O363" s="815"/>
      <c r="Q363" s="815"/>
    </row>
    <row r="364" spans="1:17">
      <c r="B364" s="127" t="s">
        <v>803</v>
      </c>
      <c r="C364" s="127" t="s">
        <v>3480</v>
      </c>
      <c r="D364" s="127"/>
      <c r="E364" s="127"/>
      <c r="F364" s="127"/>
      <c r="G364" s="123"/>
      <c r="H364" s="123"/>
      <c r="I364" s="123"/>
      <c r="J364" s="123"/>
      <c r="K364" s="161" t="s">
        <v>806</v>
      </c>
      <c r="L364" s="125" t="s">
        <v>3218</v>
      </c>
      <c r="M364" s="564">
        <f>IF(ISERROR(VLOOKUP($B364,ESTR_PREC!$A$1:$M$6000,5,FALSE))=TRUE,0,VLOOKUP($B364,ESTR_PREC!$A$1:$M$6000,5,FALSE))</f>
        <v>0</v>
      </c>
      <c r="N364" s="225"/>
      <c r="O364" s="560">
        <f t="shared" ref="O364:O393" si="6">+N364-M364</f>
        <v>0</v>
      </c>
      <c r="Q364" s="225"/>
    </row>
    <row r="365" spans="1:17">
      <c r="B365" s="127" t="s">
        <v>808</v>
      </c>
      <c r="C365" s="127" t="s">
        <v>3481</v>
      </c>
      <c r="D365" s="127"/>
      <c r="E365" s="127"/>
      <c r="F365" s="127"/>
      <c r="G365" s="123"/>
      <c r="H365" s="123"/>
      <c r="I365" s="123"/>
      <c r="J365" s="123"/>
      <c r="K365" s="161" t="s">
        <v>810</v>
      </c>
      <c r="L365" s="125" t="s">
        <v>3218</v>
      </c>
      <c r="M365" s="564">
        <f>IF(ISERROR(VLOOKUP($B365,ESTR_PREC!$A$1:$M$6000,5,FALSE))=TRUE,0,VLOOKUP($B365,ESTR_PREC!$A$1:$M$6000,5,FALSE))</f>
        <v>0</v>
      </c>
      <c r="N365" s="225"/>
      <c r="O365" s="560">
        <f t="shared" si="6"/>
        <v>0</v>
      </c>
      <c r="Q365" s="225"/>
    </row>
    <row r="366" spans="1:17" ht="25.5">
      <c r="B366" s="127" t="s">
        <v>814</v>
      </c>
      <c r="C366" s="127" t="s">
        <v>3482</v>
      </c>
      <c r="D366" s="127"/>
      <c r="E366" s="127"/>
      <c r="F366" s="127"/>
      <c r="G366" s="123"/>
      <c r="H366" s="123"/>
      <c r="I366" s="123"/>
      <c r="J366" s="123"/>
      <c r="K366" s="161" t="s">
        <v>4715</v>
      </c>
      <c r="L366" s="125" t="s">
        <v>3218</v>
      </c>
      <c r="M366" s="564">
        <f>IF(ISERROR(VLOOKUP($B366,ESTR_PREC!$A$1:$M$6000,5,FALSE))=TRUE,0,VLOOKUP($B366,ESTR_PREC!$A$1:$M$6000,5,FALSE))</f>
        <v>0</v>
      </c>
      <c r="N366" s="225"/>
      <c r="O366" s="560">
        <f t="shared" si="6"/>
        <v>0</v>
      </c>
      <c r="Q366" s="225"/>
    </row>
    <row r="367" spans="1:17">
      <c r="B367" s="127" t="s">
        <v>817</v>
      </c>
      <c r="C367" s="127" t="s">
        <v>4448</v>
      </c>
      <c r="D367" s="127"/>
      <c r="E367" s="127"/>
      <c r="F367" s="127"/>
      <c r="G367" s="123"/>
      <c r="H367" s="123"/>
      <c r="I367" s="127"/>
      <c r="J367" s="127"/>
      <c r="K367" s="161" t="s">
        <v>819</v>
      </c>
      <c r="L367" s="125" t="s">
        <v>3218</v>
      </c>
      <c r="M367" s="564">
        <f>IF(ISERROR(VLOOKUP($B367,ESTR_PREC!$A$1:$M$6000,5,FALSE))=TRUE,0,VLOOKUP($B367,ESTR_PREC!$A$1:$M$6000,5,FALSE))</f>
        <v>0</v>
      </c>
      <c r="N367" s="225"/>
      <c r="O367" s="560">
        <f t="shared" si="6"/>
        <v>0</v>
      </c>
      <c r="Q367" s="225"/>
    </row>
    <row r="368" spans="1:17" ht="25.5" hidden="1">
      <c r="B368" s="127" t="s">
        <v>822</v>
      </c>
      <c r="C368" s="127" t="s">
        <v>3483</v>
      </c>
      <c r="D368" s="127"/>
      <c r="E368" s="127"/>
      <c r="F368" s="127"/>
      <c r="G368" s="123"/>
      <c r="H368" s="123"/>
      <c r="I368" s="123"/>
      <c r="J368" s="123"/>
      <c r="K368" s="161" t="s">
        <v>3484</v>
      </c>
      <c r="L368" s="125" t="s">
        <v>3218</v>
      </c>
      <c r="M368" s="828">
        <f>IF(ISERROR(VLOOKUP($B368,ESTR_PREC!$A$1:$M$6000,5,FALSE))=TRUE,0,VLOOKUP($B368,ESTR_PREC!$A$1:$M$6000,5,FALSE))</f>
        <v>0</v>
      </c>
      <c r="N368" s="225"/>
      <c r="O368" s="827"/>
      <c r="Q368" s="815"/>
    </row>
    <row r="369" spans="2:17" ht="25.5">
      <c r="B369" s="127" t="s">
        <v>824</v>
      </c>
      <c r="C369" s="127" t="s">
        <v>3485</v>
      </c>
      <c r="D369" s="127"/>
      <c r="E369" s="123"/>
      <c r="F369" s="127"/>
      <c r="G369" s="123"/>
      <c r="H369" s="123"/>
      <c r="I369" s="123"/>
      <c r="J369" s="123"/>
      <c r="K369" s="319" t="s">
        <v>825</v>
      </c>
      <c r="L369" s="125" t="s">
        <v>3218</v>
      </c>
      <c r="M369" s="564">
        <f>IF(ISERROR(VLOOKUP($B369,ESTR_PREC!$A$1:$M$6000,5,FALSE))=TRUE,0,VLOOKUP($B369,ESTR_PREC!$A$1:$M$6000,5,FALSE))</f>
        <v>0</v>
      </c>
      <c r="N369" s="225"/>
      <c r="O369" s="560">
        <f t="shared" si="6"/>
        <v>0</v>
      </c>
      <c r="Q369" s="225"/>
    </row>
    <row r="370" spans="2:17">
      <c r="B370" s="127" t="s">
        <v>826</v>
      </c>
      <c r="C370" s="127" t="s">
        <v>3486</v>
      </c>
      <c r="D370" s="127"/>
      <c r="E370" s="123"/>
      <c r="F370" s="127"/>
      <c r="G370" s="123"/>
      <c r="H370" s="123"/>
      <c r="I370" s="123"/>
      <c r="J370" s="123"/>
      <c r="K370" s="319" t="s">
        <v>827</v>
      </c>
      <c r="L370" s="125" t="s">
        <v>3218</v>
      </c>
      <c r="M370" s="564">
        <f>IF(ISERROR(VLOOKUP($B370,ESTR_PREC!$A$1:$M$6000,5,FALSE))=TRUE,0,VLOOKUP($B370,ESTR_PREC!$A$1:$M$6000,5,FALSE))</f>
        <v>0</v>
      </c>
      <c r="N370" s="225"/>
      <c r="O370" s="560">
        <f t="shared" si="6"/>
        <v>0</v>
      </c>
      <c r="Q370" s="225"/>
    </row>
    <row r="371" spans="2:17">
      <c r="B371" s="127" t="s">
        <v>828</v>
      </c>
      <c r="C371" s="127" t="s">
        <v>3487</v>
      </c>
      <c r="D371" s="127"/>
      <c r="E371" s="123"/>
      <c r="F371" s="127"/>
      <c r="G371" s="123"/>
      <c r="H371" s="123"/>
      <c r="I371" s="123"/>
      <c r="J371" s="123"/>
      <c r="K371" s="319" t="s">
        <v>829</v>
      </c>
      <c r="L371" s="125" t="s">
        <v>3218</v>
      </c>
      <c r="M371" s="564">
        <f>IF(ISERROR(VLOOKUP($B371,ESTR_PREC!$A$1:$M$6000,5,FALSE))=TRUE,0,VLOOKUP($B371,ESTR_PREC!$A$1:$M$6000,5,FALSE))</f>
        <v>0</v>
      </c>
      <c r="N371" s="225"/>
      <c r="O371" s="560">
        <f t="shared" si="6"/>
        <v>0</v>
      </c>
      <c r="Q371" s="225"/>
    </row>
    <row r="372" spans="2:17" ht="25.5">
      <c r="B372" s="127" t="s">
        <v>830</v>
      </c>
      <c r="C372" s="127" t="s">
        <v>3488</v>
      </c>
      <c r="D372" s="127"/>
      <c r="E372" s="123"/>
      <c r="F372" s="127"/>
      <c r="G372" s="123"/>
      <c r="H372" s="123"/>
      <c r="I372" s="123"/>
      <c r="J372" s="123"/>
      <c r="K372" s="319" t="s">
        <v>831</v>
      </c>
      <c r="L372" s="125" t="s">
        <v>3218</v>
      </c>
      <c r="M372" s="564">
        <f>IF(ISERROR(VLOOKUP($B372,ESTR_PREC!$A$1:$M$6000,5,FALSE))=TRUE,0,VLOOKUP($B372,ESTR_PREC!$A$1:$M$6000,5,FALSE))</f>
        <v>0</v>
      </c>
      <c r="N372" s="225"/>
      <c r="O372" s="560">
        <f t="shared" si="6"/>
        <v>0</v>
      </c>
      <c r="Q372" s="225"/>
    </row>
    <row r="373" spans="2:17" ht="25.5">
      <c r="B373" s="127" t="s">
        <v>832</v>
      </c>
      <c r="C373" s="127" t="s">
        <v>3489</v>
      </c>
      <c r="D373" s="127"/>
      <c r="E373" s="123"/>
      <c r="F373" s="127"/>
      <c r="G373" s="123"/>
      <c r="H373" s="123"/>
      <c r="I373" s="123"/>
      <c r="J373" s="123"/>
      <c r="K373" s="319" t="s">
        <v>833</v>
      </c>
      <c r="L373" s="125" t="s">
        <v>3218</v>
      </c>
      <c r="M373" s="564">
        <f>IF(ISERROR(VLOOKUP($B373,ESTR_PREC!$A$1:$M$6000,5,FALSE))=TRUE,0,VLOOKUP($B373,ESTR_PREC!$A$1:$M$6000,5,FALSE))</f>
        <v>0</v>
      </c>
      <c r="N373" s="225"/>
      <c r="O373" s="560">
        <f t="shared" si="6"/>
        <v>0</v>
      </c>
      <c r="Q373" s="225"/>
    </row>
    <row r="374" spans="2:17">
      <c r="B374" s="127" t="s">
        <v>834</v>
      </c>
      <c r="C374" s="127" t="s">
        <v>3490</v>
      </c>
      <c r="D374" s="127"/>
      <c r="E374" s="123"/>
      <c r="F374" s="127"/>
      <c r="G374" s="123"/>
      <c r="H374" s="123"/>
      <c r="I374" s="123"/>
      <c r="J374" s="123"/>
      <c r="K374" s="319" t="s">
        <v>835</v>
      </c>
      <c r="L374" s="125" t="s">
        <v>3218</v>
      </c>
      <c r="M374" s="564">
        <f>IF(ISERROR(VLOOKUP($B374,ESTR_PREC!$A$1:$M$6000,5,FALSE))=TRUE,0,VLOOKUP($B374,ESTR_PREC!$A$1:$M$6000,5,FALSE))</f>
        <v>0</v>
      </c>
      <c r="N374" s="225"/>
      <c r="O374" s="560">
        <f t="shared" si="6"/>
        <v>0</v>
      </c>
      <c r="Q374" s="225"/>
    </row>
    <row r="375" spans="2:17" ht="25.5">
      <c r="B375" s="127" t="s">
        <v>836</v>
      </c>
      <c r="C375" s="127" t="s">
        <v>3491</v>
      </c>
      <c r="D375" s="127"/>
      <c r="E375" s="123"/>
      <c r="F375" s="127"/>
      <c r="G375" s="123"/>
      <c r="H375" s="123"/>
      <c r="I375" s="123"/>
      <c r="J375" s="123"/>
      <c r="K375" s="319" t="s">
        <v>837</v>
      </c>
      <c r="L375" s="125" t="s">
        <v>3218</v>
      </c>
      <c r="M375" s="564">
        <f>IF(ISERROR(VLOOKUP($B375,ESTR_PREC!$A$1:$M$6000,5,FALSE))=TRUE,0,VLOOKUP($B375,ESTR_PREC!$A$1:$M$6000,5,FALSE))</f>
        <v>0</v>
      </c>
      <c r="N375" s="225"/>
      <c r="O375" s="560">
        <f t="shared" si="6"/>
        <v>0</v>
      </c>
      <c r="Q375" s="225"/>
    </row>
    <row r="376" spans="2:17" ht="25.5">
      <c r="B376" s="127" t="s">
        <v>838</v>
      </c>
      <c r="C376" s="127" t="s">
        <v>3492</v>
      </c>
      <c r="D376" s="127"/>
      <c r="E376" s="123"/>
      <c r="F376" s="127"/>
      <c r="G376" s="123"/>
      <c r="H376" s="123"/>
      <c r="I376" s="123"/>
      <c r="J376" s="123"/>
      <c r="K376" s="319" t="s">
        <v>839</v>
      </c>
      <c r="L376" s="125" t="s">
        <v>3218</v>
      </c>
      <c r="M376" s="564">
        <f>IF(ISERROR(VLOOKUP($B376,ESTR_PREC!$A$1:$M$6000,5,FALSE))=TRUE,0,VLOOKUP($B376,ESTR_PREC!$A$1:$M$6000,5,FALSE))</f>
        <v>0</v>
      </c>
      <c r="N376" s="225"/>
      <c r="O376" s="560">
        <f t="shared" si="6"/>
        <v>0</v>
      </c>
      <c r="Q376" s="225"/>
    </row>
    <row r="377" spans="2:17">
      <c r="B377" s="127" t="s">
        <v>840</v>
      </c>
      <c r="C377" s="127" t="s">
        <v>4449</v>
      </c>
      <c r="D377" s="127"/>
      <c r="E377" s="127"/>
      <c r="F377" s="127"/>
      <c r="G377" s="123"/>
      <c r="H377" s="123"/>
      <c r="I377" s="127"/>
      <c r="J377" s="127"/>
      <c r="K377" s="161" t="s">
        <v>841</v>
      </c>
      <c r="L377" s="125" t="s">
        <v>3218</v>
      </c>
      <c r="M377" s="564">
        <f>IF(ISERROR(VLOOKUP($B377,ESTR_PREC!$A$1:$M$6000,5,FALSE))=TRUE,0,VLOOKUP($B377,ESTR_PREC!$A$1:$M$6000,5,FALSE))</f>
        <v>0</v>
      </c>
      <c r="N377" s="225"/>
      <c r="O377" s="560">
        <f t="shared" si="6"/>
        <v>0</v>
      </c>
      <c r="Q377" s="225"/>
    </row>
    <row r="378" spans="2:17">
      <c r="B378" s="342" t="s">
        <v>842</v>
      </c>
      <c r="C378" s="127" t="s">
        <v>3493</v>
      </c>
      <c r="D378" s="127"/>
      <c r="E378" s="127"/>
      <c r="F378" s="127"/>
      <c r="G378" s="123"/>
      <c r="H378" s="123"/>
      <c r="I378" s="127"/>
      <c r="J378" s="127"/>
      <c r="K378" s="161" t="s">
        <v>843</v>
      </c>
      <c r="L378" s="125" t="s">
        <v>3218</v>
      </c>
      <c r="M378" s="564">
        <f>IF(ISERROR(VLOOKUP($B378,ESTR_PREC!$A$1:$M$6000,5,FALSE))=TRUE,0,VLOOKUP($B378,ESTR_PREC!$A$1:$M$6000,5,FALSE))</f>
        <v>0</v>
      </c>
      <c r="N378" s="225"/>
      <c r="O378" s="560">
        <f t="shared" si="6"/>
        <v>0</v>
      </c>
      <c r="Q378" s="225"/>
    </row>
    <row r="379" spans="2:17" ht="25.5">
      <c r="B379" s="342" t="s">
        <v>844</v>
      </c>
      <c r="C379" s="127" t="s">
        <v>3494</v>
      </c>
      <c r="D379" s="127"/>
      <c r="E379" s="127"/>
      <c r="F379" s="127"/>
      <c r="G379" s="123"/>
      <c r="H379" s="123"/>
      <c r="I379" s="127"/>
      <c r="J379" s="127"/>
      <c r="K379" s="161" t="s">
        <v>845</v>
      </c>
      <c r="L379" s="125" t="s">
        <v>3218</v>
      </c>
      <c r="M379" s="564">
        <f>IF(ISERROR(VLOOKUP($B379,ESTR_PREC!$A$1:$M$6000,5,FALSE))=TRUE,0,VLOOKUP($B379,ESTR_PREC!$A$1:$M$6000,5,FALSE))</f>
        <v>0</v>
      </c>
      <c r="N379" s="225"/>
      <c r="O379" s="560">
        <f t="shared" si="6"/>
        <v>0</v>
      </c>
      <c r="Q379" s="225"/>
    </row>
    <row r="380" spans="2:17">
      <c r="B380" s="127" t="s">
        <v>846</v>
      </c>
      <c r="C380" s="127" t="s">
        <v>3495</v>
      </c>
      <c r="D380" s="127"/>
      <c r="E380" s="127"/>
      <c r="F380" s="127"/>
      <c r="G380" s="123"/>
      <c r="H380" s="123"/>
      <c r="I380" s="123"/>
      <c r="J380" s="123"/>
      <c r="K380" s="161" t="s">
        <v>848</v>
      </c>
      <c r="L380" s="125" t="s">
        <v>3218</v>
      </c>
      <c r="M380" s="564">
        <f>IF(ISERROR(VLOOKUP($B380,ESTR_PREC!$A$1:$M$6000,5,FALSE))=TRUE,0,VLOOKUP($B380,ESTR_PREC!$A$1:$M$6000,5,FALSE))</f>
        <v>0</v>
      </c>
      <c r="N380" s="225"/>
      <c r="O380" s="560">
        <f t="shared" si="6"/>
        <v>0</v>
      </c>
      <c r="Q380" s="225"/>
    </row>
    <row r="381" spans="2:17" hidden="1">
      <c r="B381" s="127" t="s">
        <v>849</v>
      </c>
      <c r="C381" s="127" t="s">
        <v>3496</v>
      </c>
      <c r="D381" s="127"/>
      <c r="E381" s="127"/>
      <c r="F381" s="127"/>
      <c r="G381" s="123"/>
      <c r="H381" s="123"/>
      <c r="I381" s="127"/>
      <c r="J381" s="123"/>
      <c r="K381" s="161" t="s">
        <v>3497</v>
      </c>
      <c r="L381" s="125" t="s">
        <v>3218</v>
      </c>
      <c r="M381" s="564">
        <f>IF(ISERROR(VLOOKUP($B381,ESTR_PREC!$A$1:$M$6000,5,FALSE))=TRUE,0,VLOOKUP($B381,ESTR_PREC!$A$1:$M$6000,5,FALSE))</f>
        <v>0</v>
      </c>
      <c r="N381" s="225"/>
      <c r="O381" s="827"/>
      <c r="Q381" s="815"/>
    </row>
    <row r="382" spans="2:17" hidden="1">
      <c r="B382" s="127" t="s">
        <v>851</v>
      </c>
      <c r="C382" s="127" t="s">
        <v>3498</v>
      </c>
      <c r="D382" s="127"/>
      <c r="E382" s="127"/>
      <c r="F382" s="127"/>
      <c r="G382" s="123"/>
      <c r="H382" s="123"/>
      <c r="I382" s="127"/>
      <c r="J382" s="123"/>
      <c r="K382" s="161" t="s">
        <v>3499</v>
      </c>
      <c r="L382" s="125" t="s">
        <v>3218</v>
      </c>
      <c r="M382" s="564">
        <f>IF(ISERROR(VLOOKUP($B382,ESTR_PREC!$A$1:$M$6000,5,FALSE))=TRUE,0,VLOOKUP($B382,ESTR_PREC!$A$1:$M$6000,5,FALSE))</f>
        <v>0</v>
      </c>
      <c r="N382" s="225"/>
      <c r="O382" s="827"/>
      <c r="Q382" s="815"/>
    </row>
    <row r="383" spans="2:17" ht="25.5">
      <c r="B383" s="127" t="s">
        <v>853</v>
      </c>
      <c r="C383" s="127" t="s">
        <v>3500</v>
      </c>
      <c r="D383" s="127"/>
      <c r="E383" s="127"/>
      <c r="F383" s="127"/>
      <c r="G383" s="123"/>
      <c r="H383" s="123"/>
      <c r="I383" s="127"/>
      <c r="J383" s="123"/>
      <c r="K383" s="161" t="s">
        <v>855</v>
      </c>
      <c r="L383" s="125" t="s">
        <v>3218</v>
      </c>
      <c r="M383" s="564">
        <f>IF(ISERROR(VLOOKUP($B383,ESTR_PREC!$A$1:$M$6000,5,FALSE))=TRUE,0,VLOOKUP($B383,ESTR_PREC!$A$1:$M$6000,5,FALSE))</f>
        <v>0</v>
      </c>
      <c r="N383" s="225"/>
      <c r="O383" s="560">
        <f t="shared" si="6"/>
        <v>0</v>
      </c>
      <c r="Q383" s="225"/>
    </row>
    <row r="384" spans="2:17">
      <c r="B384" s="127" t="s">
        <v>856</v>
      </c>
      <c r="C384" s="253" t="s">
        <v>4450</v>
      </c>
      <c r="D384" s="127"/>
      <c r="E384" s="127"/>
      <c r="F384" s="127"/>
      <c r="G384" s="123"/>
      <c r="H384" s="123"/>
      <c r="I384" s="127"/>
      <c r="J384" s="127"/>
      <c r="K384" s="161" t="s">
        <v>857</v>
      </c>
      <c r="L384" s="125"/>
      <c r="M384" s="564">
        <f>IF(ISERROR(VLOOKUP($B384,ESTR_PREC!$A$1:$M$6000,5,FALSE))=TRUE,0,VLOOKUP($B384,ESTR_PREC!$A$1:$M$6000,5,FALSE))</f>
        <v>0</v>
      </c>
      <c r="N384" s="225"/>
      <c r="O384" s="560">
        <f t="shared" si="6"/>
        <v>0</v>
      </c>
      <c r="Q384" s="225"/>
    </row>
    <row r="385" spans="1:17">
      <c r="B385" s="127" t="s">
        <v>858</v>
      </c>
      <c r="C385" s="127" t="s">
        <v>3501</v>
      </c>
      <c r="D385" s="127"/>
      <c r="E385" s="127"/>
      <c r="F385" s="127"/>
      <c r="G385" s="123"/>
      <c r="H385" s="123"/>
      <c r="I385" s="123"/>
      <c r="J385" s="123"/>
      <c r="K385" s="161" t="s">
        <v>859</v>
      </c>
      <c r="L385" s="125" t="s">
        <v>3218</v>
      </c>
      <c r="M385" s="564">
        <f>IF(ISERROR(VLOOKUP($B385,ESTR_PREC!$A$1:$M$6000,5,FALSE))=TRUE,0,VLOOKUP($B385,ESTR_PREC!$A$1:$M$6000,5,FALSE))</f>
        <v>0</v>
      </c>
      <c r="N385" s="225"/>
      <c r="O385" s="560">
        <f t="shared" si="6"/>
        <v>0</v>
      </c>
      <c r="Q385" s="225"/>
    </row>
    <row r="386" spans="1:17">
      <c r="B386" s="127" t="s">
        <v>860</v>
      </c>
      <c r="C386" s="127" t="s">
        <v>3502</v>
      </c>
      <c r="D386" s="127"/>
      <c r="E386" s="127"/>
      <c r="F386" s="127"/>
      <c r="G386" s="123"/>
      <c r="H386" s="123"/>
      <c r="I386" s="123"/>
      <c r="J386" s="123"/>
      <c r="K386" s="161" t="s">
        <v>862</v>
      </c>
      <c r="L386" s="125" t="s">
        <v>3218</v>
      </c>
      <c r="M386" s="564">
        <f>IF(ISERROR(VLOOKUP($B386,ESTR_PREC!$A$1:$M$6000,5,FALSE))=TRUE,0,VLOOKUP($B386,ESTR_PREC!$A$1:$M$6000,5,FALSE))</f>
        <v>0</v>
      </c>
      <c r="N386" s="225"/>
      <c r="O386" s="560">
        <f t="shared" si="6"/>
        <v>0</v>
      </c>
      <c r="Q386" s="225"/>
    </row>
    <row r="387" spans="1:17">
      <c r="B387" s="127" t="s">
        <v>863</v>
      </c>
      <c r="C387" s="127" t="s">
        <v>3503</v>
      </c>
      <c r="D387" s="127"/>
      <c r="E387" s="127"/>
      <c r="F387" s="127"/>
      <c r="G387" s="123"/>
      <c r="H387" s="123"/>
      <c r="I387" s="123"/>
      <c r="J387" s="123"/>
      <c r="K387" s="129" t="s">
        <v>864</v>
      </c>
      <c r="L387" s="125" t="s">
        <v>3218</v>
      </c>
      <c r="M387" s="564">
        <f>IF(ISERROR(VLOOKUP($B387,ESTR_PREC!$A$1:$M$6000,5,FALSE))=TRUE,0,VLOOKUP($B387,ESTR_PREC!$A$1:$M$6000,5,FALSE))</f>
        <v>0</v>
      </c>
      <c r="N387" s="225"/>
      <c r="O387" s="560">
        <f t="shared" si="6"/>
        <v>0</v>
      </c>
      <c r="Q387" s="225"/>
    </row>
    <row r="388" spans="1:17">
      <c r="B388" s="127" t="s">
        <v>866</v>
      </c>
      <c r="C388" s="127" t="s">
        <v>3504</v>
      </c>
      <c r="D388" s="127"/>
      <c r="E388" s="127"/>
      <c r="F388" s="127"/>
      <c r="G388" s="123"/>
      <c r="H388" s="123"/>
      <c r="I388" s="123"/>
      <c r="J388" s="123"/>
      <c r="K388" s="127" t="s">
        <v>867</v>
      </c>
      <c r="L388" s="125" t="s">
        <v>3218</v>
      </c>
      <c r="M388" s="564">
        <f>IF(ISERROR(VLOOKUP($B388,ESTR_PREC!$A$1:$M$6000,5,FALSE))=TRUE,0,VLOOKUP($B388,ESTR_PREC!$A$1:$M$6000,5,FALSE))</f>
        <v>0</v>
      </c>
      <c r="N388" s="225"/>
      <c r="O388" s="560">
        <f t="shared" si="6"/>
        <v>0</v>
      </c>
      <c r="Q388" s="225"/>
    </row>
    <row r="389" spans="1:17">
      <c r="B389" s="127" t="s">
        <v>868</v>
      </c>
      <c r="C389" s="127" t="s">
        <v>3505</v>
      </c>
      <c r="D389" s="127"/>
      <c r="E389" s="127"/>
      <c r="F389" s="127"/>
      <c r="G389" s="123"/>
      <c r="H389" s="123"/>
      <c r="I389" s="123"/>
      <c r="J389" s="123"/>
      <c r="K389" s="165" t="s">
        <v>870</v>
      </c>
      <c r="L389" s="125" t="s">
        <v>3218</v>
      </c>
      <c r="M389" s="564">
        <f>IF(ISERROR(VLOOKUP($B389,ESTR_PREC!$A$1:$M$6000,5,FALSE))=TRUE,0,VLOOKUP($B389,ESTR_PREC!$A$1:$M$6000,5,FALSE))</f>
        <v>0</v>
      </c>
      <c r="N389" s="225"/>
      <c r="O389" s="560">
        <f t="shared" si="6"/>
        <v>0</v>
      </c>
      <c r="Q389" s="225"/>
    </row>
    <row r="390" spans="1:17">
      <c r="B390" s="127" t="s">
        <v>871</v>
      </c>
      <c r="C390" s="253" t="s">
        <v>3506</v>
      </c>
      <c r="D390" s="127"/>
      <c r="E390" s="127"/>
      <c r="F390" s="127"/>
      <c r="G390" s="123"/>
      <c r="H390" s="123"/>
      <c r="I390" s="127"/>
      <c r="J390" s="127"/>
      <c r="K390" s="137" t="s">
        <v>873</v>
      </c>
      <c r="L390" s="125" t="s">
        <v>3218</v>
      </c>
      <c r="M390" s="564">
        <f>IF(ISERROR(VLOOKUP($B390,ESTR_PREC!$A$1:$M$6000,5,FALSE))=TRUE,0,VLOOKUP($B390,ESTR_PREC!$A$1:$M$6000,5,FALSE))</f>
        <v>0</v>
      </c>
      <c r="N390" s="225"/>
      <c r="O390" s="560">
        <f t="shared" si="6"/>
        <v>0</v>
      </c>
      <c r="Q390" s="225"/>
    </row>
    <row r="391" spans="1:17">
      <c r="B391" s="127" t="s">
        <v>874</v>
      </c>
      <c r="C391" s="127" t="s">
        <v>3507</v>
      </c>
      <c r="D391" s="127"/>
      <c r="E391" s="127"/>
      <c r="F391" s="127"/>
      <c r="G391" s="123"/>
      <c r="H391" s="123"/>
      <c r="I391" s="123"/>
      <c r="J391" s="123"/>
      <c r="K391" s="165" t="s">
        <v>876</v>
      </c>
      <c r="L391" s="125" t="s">
        <v>3218</v>
      </c>
      <c r="M391" s="564">
        <f>IF(ISERROR(VLOOKUP($B391,ESTR_PREC!$A$1:$M$6000,5,FALSE))=TRUE,0,VLOOKUP($B391,ESTR_PREC!$A$1:$M$6000,5,FALSE))</f>
        <v>0</v>
      </c>
      <c r="N391" s="225"/>
      <c r="O391" s="560">
        <f t="shared" si="6"/>
        <v>0</v>
      </c>
      <c r="Q391" s="225"/>
    </row>
    <row r="392" spans="1:17">
      <c r="B392" s="127" t="s">
        <v>877</v>
      </c>
      <c r="C392" s="127" t="s">
        <v>3508</v>
      </c>
      <c r="D392" s="127"/>
      <c r="E392" s="127"/>
      <c r="F392" s="127"/>
      <c r="G392" s="123"/>
      <c r="H392" s="123"/>
      <c r="I392" s="123"/>
      <c r="J392" s="123"/>
      <c r="K392" s="163" t="s">
        <v>879</v>
      </c>
      <c r="L392" s="125" t="s">
        <v>3218</v>
      </c>
      <c r="M392" s="564">
        <f>IF(ISERROR(VLOOKUP($B392,ESTR_PREC!$A$1:$M$6000,5,FALSE))=TRUE,0,VLOOKUP($B392,ESTR_PREC!$A$1:$M$6000,5,FALSE))</f>
        <v>0</v>
      </c>
      <c r="N392" s="225"/>
      <c r="O392" s="560">
        <f t="shared" si="6"/>
        <v>0</v>
      </c>
      <c r="Q392" s="225"/>
    </row>
    <row r="393" spans="1:17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30"/>
      <c r="I393" s="130"/>
      <c r="J393" s="130"/>
      <c r="K393" s="166" t="s">
        <v>881</v>
      </c>
      <c r="L393" s="132" t="s">
        <v>3218</v>
      </c>
      <c r="M393" s="564">
        <f>IF(ISERROR(VLOOKUP($B393,ESTR_PREC!$A$1:$M$6000,5,FALSE))=TRUE,0,VLOOKUP($B393,ESTR_PREC!$A$1:$M$6000,5,FALSE))</f>
        <v>0</v>
      </c>
      <c r="N393" s="225"/>
      <c r="O393" s="560">
        <f t="shared" si="6"/>
        <v>0</v>
      </c>
      <c r="Q393" s="225"/>
    </row>
    <row r="394" spans="1:17" ht="15.75">
      <c r="A394" s="265"/>
      <c r="K394" s="501" t="s">
        <v>3510</v>
      </c>
      <c r="L394" s="528"/>
      <c r="M394" s="192"/>
      <c r="N394" s="192"/>
      <c r="O394" s="192"/>
      <c r="P394" s="521"/>
      <c r="Q394" s="192"/>
    </row>
    <row r="395" spans="1:17" ht="16.5" thickBot="1">
      <c r="A395" s="265"/>
      <c r="K395" s="192"/>
      <c r="L395" s="528"/>
      <c r="M395" s="192"/>
      <c r="N395" s="192"/>
      <c r="O395" s="192"/>
      <c r="P395" s="522"/>
      <c r="Q395" s="192"/>
    </row>
    <row r="396" spans="1:17" ht="17.25" thickTop="1" thickBot="1">
      <c r="B396" s="110" t="s">
        <v>882</v>
      </c>
      <c r="C396" s="242" t="s">
        <v>3511</v>
      </c>
      <c r="D396" s="243"/>
      <c r="E396" s="243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0</v>
      </c>
      <c r="N396" s="115">
        <f>SUM(N399:N413)</f>
        <v>0</v>
      </c>
      <c r="O396" s="298">
        <f>+N396-M396</f>
        <v>0</v>
      </c>
      <c r="Q396" s="115">
        <f>SUM(Q399:Q413)</f>
        <v>0</v>
      </c>
    </row>
    <row r="397" spans="1:17" ht="9" customHeight="1" thickTop="1" thickBot="1">
      <c r="A397" s="265"/>
      <c r="K397" s="582"/>
      <c r="M397" s="265"/>
      <c r="N397" s="379"/>
      <c r="Q397" s="379"/>
    </row>
    <row r="398" spans="1:17" ht="26.25" thickBot="1">
      <c r="B398" s="102" t="s">
        <v>3221</v>
      </c>
      <c r="C398" s="245" t="s">
        <v>48</v>
      </c>
      <c r="D398" s="245"/>
      <c r="E398" s="245"/>
      <c r="F398" s="246"/>
      <c r="G398" s="246"/>
      <c r="H398" s="246"/>
      <c r="I398" s="246"/>
      <c r="J398" s="246"/>
      <c r="K398" s="120" t="s">
        <v>3222</v>
      </c>
      <c r="L398" s="135"/>
      <c r="M398" s="328" t="str">
        <f>+$M$10</f>
        <v>Valore netto al 31/12/2017</v>
      </c>
      <c r="N398" s="779" t="str">
        <f>N$10</f>
        <v>Valore netto al 31/12/2018</v>
      </c>
      <c r="O398" s="779" t="s">
        <v>4064</v>
      </c>
      <c r="P398" s="806"/>
      <c r="Q398" s="779" t="str">
        <f>Q$10</f>
        <v>Prechiusura al ° trimestre 2018</v>
      </c>
    </row>
    <row r="399" spans="1:17">
      <c r="B399" s="127" t="s">
        <v>884</v>
      </c>
      <c r="C399" s="127" t="s">
        <v>3512</v>
      </c>
      <c r="D399" s="127"/>
      <c r="E399" s="127"/>
      <c r="F399" s="127"/>
      <c r="G399" s="123"/>
      <c r="H399" s="123"/>
      <c r="I399" s="123"/>
      <c r="J399" s="123"/>
      <c r="K399" s="160" t="s">
        <v>887</v>
      </c>
      <c r="L399" s="125" t="s">
        <v>3218</v>
      </c>
      <c r="M399" s="564">
        <f>IF(ISERROR(VLOOKUP($B399,ESTR_PREC!$A$1:$M$6000,5,FALSE))=TRUE,0,VLOOKUP($B399,ESTR_PREC!$A$1:$M$6000,5,FALSE))</f>
        <v>0</v>
      </c>
      <c r="N399" s="225"/>
      <c r="O399" s="560">
        <f t="shared" ref="O399:O412" si="7">+N399-M399</f>
        <v>0</v>
      </c>
      <c r="Q399" s="225"/>
    </row>
    <row r="400" spans="1:17">
      <c r="B400" s="127" t="s">
        <v>890</v>
      </c>
      <c r="C400" s="127" t="s">
        <v>3513</v>
      </c>
      <c r="D400" s="127"/>
      <c r="E400" s="127"/>
      <c r="F400" s="127"/>
      <c r="G400" s="123"/>
      <c r="H400" s="123"/>
      <c r="I400" s="123"/>
      <c r="J400" s="123"/>
      <c r="K400" s="129" t="s">
        <v>892</v>
      </c>
      <c r="L400" s="125" t="s">
        <v>3218</v>
      </c>
      <c r="M400" s="564">
        <f>IF(ISERROR(VLOOKUP($B400,ESTR_PREC!$A$1:$M$6000,5,FALSE))=TRUE,0,VLOOKUP($B400,ESTR_PREC!$A$1:$M$6000,5,FALSE))</f>
        <v>0</v>
      </c>
      <c r="N400" s="225"/>
      <c r="O400" s="560">
        <f t="shared" si="7"/>
        <v>0</v>
      </c>
      <c r="Q400" s="225"/>
    </row>
    <row r="401" spans="1:17">
      <c r="B401" s="127" t="s">
        <v>895</v>
      </c>
      <c r="C401" s="127" t="s">
        <v>3514</v>
      </c>
      <c r="D401" s="127"/>
      <c r="E401" s="127"/>
      <c r="F401" s="127"/>
      <c r="G401" s="123"/>
      <c r="H401" s="123"/>
      <c r="I401" s="123"/>
      <c r="J401" s="123"/>
      <c r="K401" s="129" t="s">
        <v>897</v>
      </c>
      <c r="L401" s="125" t="s">
        <v>3218</v>
      </c>
      <c r="M401" s="564">
        <f>IF(ISERROR(VLOOKUP($B401,ESTR_PREC!$A$1:$M$6000,5,FALSE))=TRUE,0,VLOOKUP($B401,ESTR_PREC!$A$1:$M$6000,5,FALSE))</f>
        <v>0</v>
      </c>
      <c r="N401" s="225"/>
      <c r="O401" s="560">
        <f t="shared" si="7"/>
        <v>0</v>
      </c>
      <c r="Q401" s="225"/>
    </row>
    <row r="402" spans="1:17">
      <c r="B402" s="127" t="s">
        <v>900</v>
      </c>
      <c r="C402" s="127" t="s">
        <v>3515</v>
      </c>
      <c r="D402" s="127"/>
      <c r="E402" s="127"/>
      <c r="F402" s="127"/>
      <c r="G402" s="123"/>
      <c r="H402" s="123"/>
      <c r="I402" s="123"/>
      <c r="J402" s="123"/>
      <c r="K402" s="129" t="s">
        <v>901</v>
      </c>
      <c r="L402" s="125" t="s">
        <v>3218</v>
      </c>
      <c r="M402" s="564">
        <f>IF(ISERROR(VLOOKUP($B402,ESTR_PREC!$A$1:$M$6000,5,FALSE))=TRUE,0,VLOOKUP($B402,ESTR_PREC!$A$1:$M$6000,5,FALSE))</f>
        <v>0</v>
      </c>
      <c r="N402" s="225"/>
      <c r="O402" s="560">
        <f t="shared" si="7"/>
        <v>0</v>
      </c>
      <c r="Q402" s="225"/>
    </row>
    <row r="403" spans="1:17">
      <c r="B403" s="127" t="s">
        <v>904</v>
      </c>
      <c r="C403" s="127" t="s">
        <v>3516</v>
      </c>
      <c r="D403" s="127"/>
      <c r="E403" s="127"/>
      <c r="F403" s="127"/>
      <c r="G403" s="123"/>
      <c r="H403" s="123"/>
      <c r="I403" s="123"/>
      <c r="J403" s="123"/>
      <c r="K403" s="163" t="s">
        <v>906</v>
      </c>
      <c r="L403" s="125" t="s">
        <v>3218</v>
      </c>
      <c r="M403" s="564">
        <f>IF(ISERROR(VLOOKUP($B403,ESTR_PREC!$A$1:$M$6000,5,FALSE))=TRUE,0,VLOOKUP($B403,ESTR_PREC!$A$1:$M$6000,5,FALSE))</f>
        <v>0</v>
      </c>
      <c r="N403" s="225"/>
      <c r="O403" s="560">
        <f t="shared" si="7"/>
        <v>0</v>
      </c>
      <c r="Q403" s="225"/>
    </row>
    <row r="404" spans="1:17">
      <c r="B404" s="127" t="s">
        <v>909</v>
      </c>
      <c r="C404" s="127" t="s">
        <v>3517</v>
      </c>
      <c r="D404" s="127"/>
      <c r="E404" s="127"/>
      <c r="F404" s="127"/>
      <c r="G404" s="123"/>
      <c r="H404" s="123"/>
      <c r="I404" s="123"/>
      <c r="J404" s="123"/>
      <c r="K404" s="163" t="s">
        <v>910</v>
      </c>
      <c r="L404" s="125" t="s">
        <v>3218</v>
      </c>
      <c r="M404" s="564">
        <f>IF(ISERROR(VLOOKUP($B404,ESTR_PREC!$A$1:$M$6000,5,FALSE))=TRUE,0,VLOOKUP($B404,ESTR_PREC!$A$1:$M$6000,5,FALSE))</f>
        <v>0</v>
      </c>
      <c r="N404" s="225"/>
      <c r="O404" s="560">
        <f t="shared" si="7"/>
        <v>0</v>
      </c>
      <c r="Q404" s="225"/>
    </row>
    <row r="405" spans="1:17">
      <c r="B405" s="127" t="s">
        <v>913</v>
      </c>
      <c r="C405" s="127" t="s">
        <v>3518</v>
      </c>
      <c r="D405" s="127"/>
      <c r="E405" s="127"/>
      <c r="F405" s="127"/>
      <c r="G405" s="123"/>
      <c r="H405" s="123"/>
      <c r="I405" s="123"/>
      <c r="J405" s="123"/>
      <c r="K405" s="129" t="s">
        <v>915</v>
      </c>
      <c r="L405" s="125" t="s">
        <v>3218</v>
      </c>
      <c r="M405" s="564">
        <f>IF(ISERROR(VLOOKUP($B405,ESTR_PREC!$A$1:$M$6000,5,FALSE))=TRUE,0,VLOOKUP($B405,ESTR_PREC!$A$1:$M$6000,5,FALSE))</f>
        <v>0</v>
      </c>
      <c r="N405" s="225"/>
      <c r="O405" s="560">
        <f t="shared" si="7"/>
        <v>0</v>
      </c>
      <c r="Q405" s="225"/>
    </row>
    <row r="406" spans="1:17">
      <c r="B406" s="127" t="s">
        <v>918</v>
      </c>
      <c r="C406" s="127" t="s">
        <v>3519</v>
      </c>
      <c r="D406" s="127"/>
      <c r="E406" s="127"/>
      <c r="F406" s="127"/>
      <c r="G406" s="123"/>
      <c r="H406" s="123"/>
      <c r="I406" s="123"/>
      <c r="J406" s="123"/>
      <c r="K406" s="129" t="s">
        <v>919</v>
      </c>
      <c r="L406" s="125" t="s">
        <v>3218</v>
      </c>
      <c r="M406" s="564">
        <f>IF(ISERROR(VLOOKUP($B406,ESTR_PREC!$A$1:$M$6000,5,FALSE))=TRUE,0,VLOOKUP($B406,ESTR_PREC!$A$1:$M$6000,5,FALSE))</f>
        <v>0</v>
      </c>
      <c r="N406" s="225"/>
      <c r="O406" s="560">
        <f t="shared" si="7"/>
        <v>0</v>
      </c>
      <c r="Q406" s="225"/>
    </row>
    <row r="407" spans="1:17" ht="25.5">
      <c r="B407" s="127" t="s">
        <v>920</v>
      </c>
      <c r="C407" s="127" t="s">
        <v>3520</v>
      </c>
      <c r="D407" s="127"/>
      <c r="E407" s="127"/>
      <c r="F407" s="127"/>
      <c r="G407" s="123"/>
      <c r="H407" s="123"/>
      <c r="I407" s="123"/>
      <c r="J407" s="123"/>
      <c r="K407" s="129" t="s">
        <v>921</v>
      </c>
      <c r="L407" s="125" t="s">
        <v>3218</v>
      </c>
      <c r="M407" s="564">
        <f>IF(ISERROR(VLOOKUP($B407,ESTR_PREC!$A$1:$M$6000,5,FALSE))=TRUE,0,VLOOKUP($B407,ESTR_PREC!$A$1:$M$6000,5,FALSE))</f>
        <v>0</v>
      </c>
      <c r="N407" s="225"/>
      <c r="O407" s="560">
        <f t="shared" si="7"/>
        <v>0</v>
      </c>
      <c r="Q407" s="225"/>
    </row>
    <row r="408" spans="1:17">
      <c r="B408" s="127" t="s">
        <v>922</v>
      </c>
      <c r="C408" s="127" t="s">
        <v>3521</v>
      </c>
      <c r="D408" s="127"/>
      <c r="E408" s="127"/>
      <c r="F408" s="127"/>
      <c r="G408" s="123"/>
      <c r="H408" s="123"/>
      <c r="I408" s="123"/>
      <c r="J408" s="123"/>
      <c r="K408" s="129" t="s">
        <v>923</v>
      </c>
      <c r="L408" s="125" t="s">
        <v>3218</v>
      </c>
      <c r="M408" s="564">
        <f>IF(ISERROR(VLOOKUP($B408,ESTR_PREC!$A$1:$M$6000,5,FALSE))=TRUE,0,VLOOKUP($B408,ESTR_PREC!$A$1:$M$6000,5,FALSE))</f>
        <v>0</v>
      </c>
      <c r="N408" s="225"/>
      <c r="O408" s="560">
        <f t="shared" si="7"/>
        <v>0</v>
      </c>
      <c r="Q408" s="225"/>
    </row>
    <row r="409" spans="1:17">
      <c r="B409" s="127" t="s">
        <v>924</v>
      </c>
      <c r="C409" s="127" t="s">
        <v>3522</v>
      </c>
      <c r="D409" s="127"/>
      <c r="E409" s="127"/>
      <c r="F409" s="127"/>
      <c r="G409" s="123"/>
      <c r="H409" s="123"/>
      <c r="I409" s="123"/>
      <c r="J409" s="123"/>
      <c r="K409" s="129" t="s">
        <v>925</v>
      </c>
      <c r="L409" s="125" t="s">
        <v>3218</v>
      </c>
      <c r="M409" s="564">
        <f>IF(ISERROR(VLOOKUP($B409,ESTR_PREC!$A$1:$M$6000,5,FALSE))=TRUE,0,VLOOKUP($B409,ESTR_PREC!$A$1:$M$6000,5,FALSE))</f>
        <v>0</v>
      </c>
      <c r="N409" s="225"/>
      <c r="O409" s="560">
        <f t="shared" si="7"/>
        <v>0</v>
      </c>
      <c r="Q409" s="225"/>
    </row>
    <row r="410" spans="1:17">
      <c r="B410" s="127" t="s">
        <v>926</v>
      </c>
      <c r="C410" s="127" t="s">
        <v>3523</v>
      </c>
      <c r="D410" s="127"/>
      <c r="E410" s="127"/>
      <c r="F410" s="127"/>
      <c r="G410" s="123"/>
      <c r="H410" s="123"/>
      <c r="I410" s="123"/>
      <c r="J410" s="123"/>
      <c r="K410" s="129" t="s">
        <v>927</v>
      </c>
      <c r="L410" s="125" t="s">
        <v>3218</v>
      </c>
      <c r="M410" s="564">
        <f>IF(ISERROR(VLOOKUP($B410,ESTR_PREC!$A$1:$M$6000,5,FALSE))=TRUE,0,VLOOKUP($B410,ESTR_PREC!$A$1:$M$6000,5,FALSE))</f>
        <v>0</v>
      </c>
      <c r="N410" s="225"/>
      <c r="O410" s="560">
        <f t="shared" si="7"/>
        <v>0</v>
      </c>
      <c r="Q410" s="225"/>
    </row>
    <row r="411" spans="1:17">
      <c r="B411" s="127" t="s">
        <v>928</v>
      </c>
      <c r="C411" s="127" t="s">
        <v>3524</v>
      </c>
      <c r="D411" s="127"/>
      <c r="E411" s="127"/>
      <c r="F411" s="127"/>
      <c r="G411" s="123"/>
      <c r="H411" s="123"/>
      <c r="I411" s="123"/>
      <c r="J411" s="123"/>
      <c r="K411" s="163" t="s">
        <v>930</v>
      </c>
      <c r="L411" s="125" t="s">
        <v>3218</v>
      </c>
      <c r="M411" s="564">
        <f>IF(ISERROR(VLOOKUP($B411,ESTR_PREC!$A$1:$M$6000,5,FALSE))=TRUE,0,VLOOKUP($B411,ESTR_PREC!$A$1:$M$6000,5,FALSE))</f>
        <v>0</v>
      </c>
      <c r="N411" s="225"/>
      <c r="O411" s="560">
        <f t="shared" si="7"/>
        <v>0</v>
      </c>
      <c r="Q411" s="225"/>
    </row>
    <row r="412" spans="1:17">
      <c r="B412" s="127" t="s">
        <v>933</v>
      </c>
      <c r="C412" s="127" t="s">
        <v>3525</v>
      </c>
      <c r="D412" s="127"/>
      <c r="E412" s="127"/>
      <c r="F412" s="127"/>
      <c r="G412" s="123"/>
      <c r="H412" s="123"/>
      <c r="I412" s="123"/>
      <c r="J412" s="123"/>
      <c r="K412" s="163" t="s">
        <v>935</v>
      </c>
      <c r="L412" s="125" t="s">
        <v>3218</v>
      </c>
      <c r="M412" s="564">
        <f>IF(ISERROR(VLOOKUP($B412,ESTR_PREC!$A$1:$M$6000,5,FALSE))=TRUE,0,VLOOKUP($B412,ESTR_PREC!$A$1:$M$6000,5,FALSE))</f>
        <v>0</v>
      </c>
      <c r="N412" s="225"/>
      <c r="O412" s="560">
        <f t="shared" si="7"/>
        <v>0</v>
      </c>
      <c r="Q412" s="225"/>
    </row>
    <row r="413" spans="1:17" ht="15.75" hidden="1" customHeight="1" thickBot="1">
      <c r="B413" s="167" t="s">
        <v>936</v>
      </c>
      <c r="C413" s="167" t="s">
        <v>3526</v>
      </c>
      <c r="D413" s="167"/>
      <c r="E413" s="167"/>
      <c r="F413" s="167"/>
      <c r="G413" s="167"/>
      <c r="H413" s="167"/>
      <c r="I413" s="167"/>
      <c r="J413" s="167"/>
      <c r="K413" s="143" t="s">
        <v>937</v>
      </c>
      <c r="L413" s="168" t="s">
        <v>3218</v>
      </c>
      <c r="M413" s="564"/>
      <c r="N413" s="564"/>
      <c r="O413" s="564"/>
      <c r="Q413" s="564"/>
    </row>
    <row r="414" spans="1:17" ht="15.75">
      <c r="A414" s="265"/>
      <c r="K414" s="501" t="s">
        <v>3510</v>
      </c>
      <c r="L414" s="528"/>
      <c r="M414" s="192"/>
      <c r="N414" s="192"/>
      <c r="O414" s="192"/>
      <c r="Q414" s="192"/>
    </row>
    <row r="415" spans="1:17" ht="16.5" thickBot="1">
      <c r="A415" s="265"/>
      <c r="K415" s="531"/>
      <c r="L415" s="528"/>
      <c r="M415" s="192"/>
      <c r="N415" s="192"/>
      <c r="O415" s="192"/>
      <c r="Q415" s="192"/>
    </row>
    <row r="416" spans="1:17" ht="26.25" thickBot="1">
      <c r="K416" s="467"/>
      <c r="L416" s="465"/>
      <c r="M416" s="328" t="str">
        <f>+$M$10</f>
        <v>Valore netto al 31/12/2017</v>
      </c>
      <c r="N416" s="779" t="str">
        <f>N$10</f>
        <v>Valore netto al 31/12/2018</v>
      </c>
      <c r="O416" s="779" t="s">
        <v>4064</v>
      </c>
      <c r="P416" s="806"/>
      <c r="Q416" s="779" t="str">
        <f>Q$10</f>
        <v>Prechiusura al ° trimestre 2018</v>
      </c>
    </row>
    <row r="417" spans="1:17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04" t="s">
        <v>939</v>
      </c>
      <c r="L417" s="105" t="s">
        <v>3218</v>
      </c>
      <c r="M417" s="106">
        <f>+M420+M777</f>
        <v>3277</v>
      </c>
      <c r="N417" s="106">
        <f>+N420+N777</f>
        <v>4687</v>
      </c>
      <c r="O417" s="775">
        <f>+N417-M417</f>
        <v>1410</v>
      </c>
      <c r="Q417" s="106">
        <f>+Q420+Q777</f>
        <v>0</v>
      </c>
    </row>
    <row r="418" spans="1:17" ht="16.5" thickTop="1" thickBot="1">
      <c r="A418" s="265"/>
      <c r="K418" s="582"/>
      <c r="M418" s="265"/>
      <c r="N418" s="379"/>
      <c r="Q418" s="379"/>
    </row>
    <row r="419" spans="1:17" ht="26.25" thickBot="1">
      <c r="K419" s="467"/>
      <c r="L419" s="465"/>
      <c r="M419" s="328" t="str">
        <f>+$M$10</f>
        <v>Valore netto al 31/12/2017</v>
      </c>
      <c r="N419" s="779" t="str">
        <f>N$10</f>
        <v>Valore netto al 31/12/2018</v>
      </c>
      <c r="O419" s="779" t="s">
        <v>4064</v>
      </c>
      <c r="P419" s="806"/>
      <c r="Q419" s="779" t="str">
        <f>Q$10</f>
        <v>Prechiusura al ° trimestre 2018</v>
      </c>
    </row>
    <row r="420" spans="1:17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170" t="s">
        <v>941</v>
      </c>
      <c r="L420" s="171" t="s">
        <v>3218</v>
      </c>
      <c r="M420" s="172">
        <f>+M422+M435+M453+M501+M511+M536+M555+M569+M601+M609+M619+M689+M701+M719+M751</f>
        <v>3277</v>
      </c>
      <c r="N420" s="172">
        <f>+N422+N435+N453+N501+N511+N536+N555+N569+N601+N609+N619+N689+N701+N719+N751</f>
        <v>4683</v>
      </c>
      <c r="O420" s="775">
        <f>+N420-M420</f>
        <v>1406</v>
      </c>
      <c r="Q420" s="172">
        <f>+Q422+Q435+Q453+Q501+Q511+Q536+Q555+Q569+Q601+Q609+Q619+Q689+Q701+Q719+Q751</f>
        <v>0</v>
      </c>
    </row>
    <row r="421" spans="1:17" ht="15.75" thickTop="1">
      <c r="A421" s="265"/>
      <c r="K421" s="582"/>
      <c r="M421" s="265"/>
      <c r="N421" s="379"/>
      <c r="Q421" s="379"/>
    </row>
    <row r="422" spans="1:17" ht="31.5" hidden="1" customHeight="1" thickTop="1" thickBot="1">
      <c r="A422" s="265"/>
      <c r="B422" s="292" t="s">
        <v>942</v>
      </c>
      <c r="C422" s="242" t="s">
        <v>3529</v>
      </c>
      <c r="D422" s="293"/>
      <c r="E422" s="293"/>
      <c r="F422" s="293"/>
      <c r="G422" s="294"/>
      <c r="H422" s="293"/>
      <c r="I422" s="293"/>
      <c r="J422" s="293"/>
      <c r="K422" s="295" t="s">
        <v>943</v>
      </c>
      <c r="L422" s="296" t="s">
        <v>3218</v>
      </c>
      <c r="M422" s="115">
        <f>SUM(M425:M433)</f>
        <v>0</v>
      </c>
      <c r="N422" s="115">
        <f>SUM(N425:N433)</f>
        <v>0</v>
      </c>
      <c r="O422" s="298">
        <f>+N422-M422</f>
        <v>0</v>
      </c>
      <c r="Q422" s="115">
        <f>SUM(Q425:Q433)</f>
        <v>0</v>
      </c>
    </row>
    <row r="423" spans="1:17" ht="16.5" hidden="1" customHeight="1" thickTop="1" thickBot="1">
      <c r="A423" s="265"/>
      <c r="C423" s="91"/>
      <c r="K423" s="582"/>
      <c r="M423" s="265"/>
      <c r="N423" s="379"/>
      <c r="Q423" s="379"/>
    </row>
    <row r="424" spans="1:17" ht="26.25" hidden="1" customHeight="1" thickBot="1">
      <c r="A424" s="265"/>
      <c r="B424" s="347" t="s">
        <v>3221</v>
      </c>
      <c r="C424" s="245" t="s">
        <v>48</v>
      </c>
      <c r="D424" s="348"/>
      <c r="E424" s="348"/>
      <c r="F424" s="349"/>
      <c r="G424" s="349"/>
      <c r="H424" s="349"/>
      <c r="I424" s="349"/>
      <c r="J424" s="349"/>
      <c r="K424" s="579" t="s">
        <v>3222</v>
      </c>
      <c r="L424" s="558"/>
      <c r="M424" s="802" t="str">
        <f>+$M$10</f>
        <v>Valore netto al 31/12/2017</v>
      </c>
      <c r="N424" s="805" t="str">
        <f>N$10</f>
        <v>Valore netto al 31/12/2018</v>
      </c>
      <c r="O424" s="803" t="s">
        <v>4064</v>
      </c>
      <c r="P424" s="804"/>
      <c r="Q424" s="805" t="str">
        <f>Q$10</f>
        <v>Prechiusura al ° trimestre 2018</v>
      </c>
    </row>
    <row r="425" spans="1:17" ht="15" hidden="1" customHeight="1">
      <c r="A425" s="265"/>
      <c r="B425" s="138" t="s">
        <v>944</v>
      </c>
      <c r="C425" s="127" t="s">
        <v>3530</v>
      </c>
      <c r="D425" s="138"/>
      <c r="E425" s="138"/>
      <c r="F425" s="138"/>
      <c r="G425" s="138"/>
      <c r="H425" s="138"/>
      <c r="I425" s="138"/>
      <c r="J425" s="138"/>
      <c r="K425" s="137" t="s">
        <v>948</v>
      </c>
      <c r="L425" s="270" t="s">
        <v>3218</v>
      </c>
      <c r="M425" s="564"/>
      <c r="N425" s="564"/>
      <c r="O425" s="564"/>
      <c r="Q425" s="564"/>
    </row>
    <row r="426" spans="1:17" ht="15" hidden="1" customHeight="1">
      <c r="A426" s="265"/>
      <c r="B426" s="138" t="s">
        <v>950</v>
      </c>
      <c r="C426" s="127" t="s">
        <v>3531</v>
      </c>
      <c r="D426" s="138"/>
      <c r="E426" s="138"/>
      <c r="F426" s="138"/>
      <c r="G426" s="138"/>
      <c r="H426" s="138"/>
      <c r="I426" s="138"/>
      <c r="J426" s="138"/>
      <c r="K426" s="137" t="s">
        <v>952</v>
      </c>
      <c r="L426" s="270" t="s">
        <v>3218</v>
      </c>
      <c r="M426" s="564"/>
      <c r="N426" s="564"/>
      <c r="O426" s="564"/>
      <c r="Q426" s="564"/>
    </row>
    <row r="427" spans="1:17" ht="25.5" hidden="1" customHeight="1">
      <c r="A427" s="265"/>
      <c r="B427" s="138" t="s">
        <v>953</v>
      </c>
      <c r="C427" s="127" t="s">
        <v>3532</v>
      </c>
      <c r="D427" s="138"/>
      <c r="E427" s="138"/>
      <c r="F427" s="138"/>
      <c r="G427" s="138"/>
      <c r="H427" s="138"/>
      <c r="I427" s="138"/>
      <c r="J427" s="138"/>
      <c r="K427" s="137" t="s">
        <v>955</v>
      </c>
      <c r="L427" s="270" t="s">
        <v>3218</v>
      </c>
      <c r="M427" s="564"/>
      <c r="N427" s="564"/>
      <c r="O427" s="564"/>
      <c r="Q427" s="564"/>
    </row>
    <row r="428" spans="1:17" ht="15" hidden="1" customHeight="1">
      <c r="A428" s="265"/>
      <c r="B428" s="138" t="s">
        <v>956</v>
      </c>
      <c r="C428" s="127" t="s">
        <v>3533</v>
      </c>
      <c r="D428" s="138"/>
      <c r="E428" s="138"/>
      <c r="F428" s="138"/>
      <c r="G428" s="138"/>
      <c r="H428" s="138"/>
      <c r="I428" s="138"/>
      <c r="J428" s="138"/>
      <c r="K428" s="137" t="s">
        <v>959</v>
      </c>
      <c r="L428" s="270" t="s">
        <v>3218</v>
      </c>
      <c r="M428" s="564"/>
      <c r="N428" s="564"/>
      <c r="O428" s="564"/>
      <c r="Q428" s="564"/>
    </row>
    <row r="429" spans="1:17" ht="15" hidden="1" customHeight="1">
      <c r="A429" s="265"/>
      <c r="B429" s="138" t="s">
        <v>960</v>
      </c>
      <c r="C429" s="127" t="s">
        <v>3534</v>
      </c>
      <c r="D429" s="138"/>
      <c r="E429" s="138"/>
      <c r="F429" s="138"/>
      <c r="G429" s="138"/>
      <c r="H429" s="138"/>
      <c r="I429" s="138"/>
      <c r="J429" s="138"/>
      <c r="K429" s="137" t="s">
        <v>961</v>
      </c>
      <c r="L429" s="270" t="s">
        <v>3218</v>
      </c>
      <c r="M429" s="564"/>
      <c r="N429" s="564"/>
      <c r="O429" s="564"/>
      <c r="Q429" s="564"/>
    </row>
    <row r="430" spans="1:17" ht="15" hidden="1" customHeight="1">
      <c r="A430" s="265"/>
      <c r="B430" s="138" t="s">
        <v>962</v>
      </c>
      <c r="C430" s="127" t="s">
        <v>3535</v>
      </c>
      <c r="D430" s="138"/>
      <c r="E430" s="138"/>
      <c r="F430" s="138"/>
      <c r="G430" s="138"/>
      <c r="H430" s="138"/>
      <c r="I430" s="138"/>
      <c r="J430" s="138"/>
      <c r="K430" s="137" t="s">
        <v>963</v>
      </c>
      <c r="L430" s="270" t="s">
        <v>3218</v>
      </c>
      <c r="M430" s="564"/>
      <c r="N430" s="564"/>
      <c r="O430" s="564"/>
      <c r="Q430" s="564"/>
    </row>
    <row r="431" spans="1:17" ht="15" hidden="1" customHeight="1">
      <c r="A431" s="265"/>
      <c r="B431" s="138" t="s">
        <v>964</v>
      </c>
      <c r="C431" s="127" t="s">
        <v>3536</v>
      </c>
      <c r="D431" s="138"/>
      <c r="E431" s="138"/>
      <c r="F431" s="138"/>
      <c r="G431" s="138"/>
      <c r="H431" s="138"/>
      <c r="I431" s="138"/>
      <c r="J431" s="138"/>
      <c r="K431" s="137" t="s">
        <v>965</v>
      </c>
      <c r="L431" s="270" t="s">
        <v>3218</v>
      </c>
      <c r="M431" s="564"/>
      <c r="N431" s="564"/>
      <c r="O431" s="564"/>
      <c r="Q431" s="564"/>
    </row>
    <row r="432" spans="1:17" ht="25.5" hidden="1" customHeight="1">
      <c r="A432" s="265"/>
      <c r="B432" s="138" t="s">
        <v>967</v>
      </c>
      <c r="C432" s="127" t="s">
        <v>3537</v>
      </c>
      <c r="D432" s="138"/>
      <c r="E432" s="138"/>
      <c r="F432" s="138"/>
      <c r="G432" s="138"/>
      <c r="H432" s="138"/>
      <c r="I432" s="138"/>
      <c r="J432" s="138"/>
      <c r="K432" s="137" t="s">
        <v>969</v>
      </c>
      <c r="L432" s="270" t="s">
        <v>3218</v>
      </c>
      <c r="M432" s="564"/>
      <c r="N432" s="564"/>
      <c r="O432" s="564"/>
      <c r="Q432" s="564"/>
    </row>
    <row r="433" spans="1:18" ht="15.75" hidden="1" customHeight="1" thickBot="1">
      <c r="A433" s="265"/>
      <c r="B433" s="352" t="s">
        <v>970</v>
      </c>
      <c r="C433" s="167" t="s">
        <v>3538</v>
      </c>
      <c r="D433" s="352"/>
      <c r="E433" s="352"/>
      <c r="F433" s="352"/>
      <c r="G433" s="352"/>
      <c r="H433" s="352"/>
      <c r="I433" s="352"/>
      <c r="J433" s="352"/>
      <c r="K433" s="145" t="s">
        <v>972</v>
      </c>
      <c r="L433" s="562" t="s">
        <v>3218</v>
      </c>
      <c r="M433" s="564"/>
      <c r="N433" s="564"/>
      <c r="O433" s="564"/>
      <c r="Q433" s="564"/>
    </row>
    <row r="434" spans="1:18" ht="15.75" hidden="1" customHeight="1" thickBot="1">
      <c r="A434" s="265"/>
      <c r="C434" s="91"/>
      <c r="K434" s="464"/>
      <c r="L434" s="543"/>
      <c r="M434" s="514"/>
      <c r="N434" s="520"/>
      <c r="O434" s="520"/>
      <c r="Q434" s="520"/>
    </row>
    <row r="435" spans="1:18" ht="17.25" hidden="1" customHeight="1" thickTop="1" thickBot="1">
      <c r="A435" s="265"/>
      <c r="B435" s="292" t="s">
        <v>973</v>
      </c>
      <c r="C435" s="242" t="s">
        <v>3539</v>
      </c>
      <c r="D435" s="293"/>
      <c r="E435" s="293"/>
      <c r="F435" s="293"/>
      <c r="G435" s="294"/>
      <c r="H435" s="293"/>
      <c r="I435" s="293"/>
      <c r="J435" s="293"/>
      <c r="K435" s="295" t="s">
        <v>974</v>
      </c>
      <c r="L435" s="296" t="s">
        <v>3218</v>
      </c>
      <c r="M435" s="115">
        <f>SUM(M438:M451)</f>
        <v>0</v>
      </c>
      <c r="N435" s="298">
        <f>SUM(N438:N451)</f>
        <v>0</v>
      </c>
      <c r="O435" s="298">
        <f>+N435-M435</f>
        <v>0</v>
      </c>
      <c r="Q435" s="298">
        <f>SUM(Q438:Q451)</f>
        <v>0</v>
      </c>
    </row>
    <row r="436" spans="1:18" ht="9" hidden="1" customHeight="1" thickTop="1" thickBot="1">
      <c r="A436" s="265"/>
      <c r="C436" s="91"/>
      <c r="K436" s="582"/>
      <c r="M436" s="265"/>
      <c r="N436" s="379"/>
      <c r="Q436" s="379"/>
    </row>
    <row r="437" spans="1:18" ht="26.25" hidden="1" customHeight="1" thickBot="1">
      <c r="A437" s="265"/>
      <c r="B437" s="347" t="s">
        <v>3221</v>
      </c>
      <c r="C437" s="245" t="s">
        <v>48</v>
      </c>
      <c r="D437" s="348"/>
      <c r="E437" s="348"/>
      <c r="F437" s="349"/>
      <c r="G437" s="349"/>
      <c r="H437" s="349"/>
      <c r="I437" s="349"/>
      <c r="J437" s="349"/>
      <c r="K437" s="579" t="s">
        <v>3222</v>
      </c>
      <c r="L437" s="558"/>
      <c r="M437" s="122" t="str">
        <f>+$M$10</f>
        <v>Valore netto al 31/12/2017</v>
      </c>
      <c r="N437" s="347" t="str">
        <f>N$10</f>
        <v>Valore netto al 31/12/2018</v>
      </c>
      <c r="O437" s="559" t="s">
        <v>4064</v>
      </c>
      <c r="Q437" s="347" t="str">
        <f>Q$10</f>
        <v>Prechiusura al ° trimestre 2018</v>
      </c>
    </row>
    <row r="438" spans="1:18" ht="38.25" hidden="1" customHeight="1">
      <c r="A438" s="265"/>
      <c r="B438" s="138" t="s">
        <v>975</v>
      </c>
      <c r="C438" s="127" t="s">
        <v>3540</v>
      </c>
      <c r="D438" s="138"/>
      <c r="E438" s="138"/>
      <c r="F438" s="138"/>
      <c r="G438" s="138"/>
      <c r="H438" s="138"/>
      <c r="I438" s="138"/>
      <c r="J438" s="268"/>
      <c r="K438" s="174" t="s">
        <v>978</v>
      </c>
      <c r="L438" s="270" t="s">
        <v>3218</v>
      </c>
      <c r="M438" s="564"/>
      <c r="N438" s="564"/>
      <c r="O438" s="564"/>
      <c r="Q438" s="564"/>
    </row>
    <row r="439" spans="1:18" ht="38.25" hidden="1" customHeight="1">
      <c r="A439" s="265"/>
      <c r="B439" s="138" t="s">
        <v>979</v>
      </c>
      <c r="C439" s="127" t="s">
        <v>3541</v>
      </c>
      <c r="D439" s="138"/>
      <c r="E439" s="138"/>
      <c r="F439" s="138"/>
      <c r="G439" s="138"/>
      <c r="H439" s="138"/>
      <c r="I439" s="138"/>
      <c r="J439" s="268"/>
      <c r="K439" s="174" t="s">
        <v>980</v>
      </c>
      <c r="L439" s="270" t="s">
        <v>3218</v>
      </c>
      <c r="M439" s="564"/>
      <c r="N439" s="564"/>
      <c r="O439" s="564"/>
      <c r="Q439" s="564"/>
    </row>
    <row r="440" spans="1:18" ht="38.25" hidden="1" customHeight="1">
      <c r="A440" s="265"/>
      <c r="B440" s="138" t="s">
        <v>981</v>
      </c>
      <c r="C440" s="127" t="s">
        <v>3542</v>
      </c>
      <c r="D440" s="138"/>
      <c r="E440" s="138"/>
      <c r="F440" s="138"/>
      <c r="G440" s="138"/>
      <c r="H440" s="138"/>
      <c r="I440" s="138"/>
      <c r="J440" s="268"/>
      <c r="K440" s="174" t="s">
        <v>983</v>
      </c>
      <c r="L440" s="270" t="s">
        <v>3218</v>
      </c>
      <c r="M440" s="564"/>
      <c r="N440" s="564"/>
      <c r="O440" s="564"/>
      <c r="Q440" s="564"/>
    </row>
    <row r="441" spans="1:18" ht="38.25" hidden="1" customHeight="1">
      <c r="A441" s="265"/>
      <c r="B441" s="138" t="s">
        <v>984</v>
      </c>
      <c r="C441" s="127" t="s">
        <v>3543</v>
      </c>
      <c r="D441" s="138"/>
      <c r="E441" s="138"/>
      <c r="F441" s="138"/>
      <c r="G441" s="138"/>
      <c r="H441" s="138"/>
      <c r="I441" s="138"/>
      <c r="J441" s="268"/>
      <c r="K441" s="174" t="s">
        <v>985</v>
      </c>
      <c r="L441" s="270" t="s">
        <v>3218</v>
      </c>
      <c r="M441" s="564"/>
      <c r="N441" s="564"/>
      <c r="O441" s="564"/>
      <c r="Q441" s="564"/>
    </row>
    <row r="442" spans="1:18" ht="38.25" hidden="1" customHeight="1">
      <c r="A442" s="265"/>
      <c r="B442" s="138" t="s">
        <v>986</v>
      </c>
      <c r="C442" s="127" t="s">
        <v>3544</v>
      </c>
      <c r="D442" s="138"/>
      <c r="E442" s="138"/>
      <c r="F442" s="138"/>
      <c r="G442" s="138"/>
      <c r="H442" s="138"/>
      <c r="I442" s="138"/>
      <c r="J442" s="268"/>
      <c r="K442" s="174" t="s">
        <v>987</v>
      </c>
      <c r="L442" s="270" t="s">
        <v>3218</v>
      </c>
      <c r="M442" s="564"/>
      <c r="N442" s="564"/>
      <c r="O442" s="564"/>
      <c r="Q442" s="564"/>
    </row>
    <row r="443" spans="1:18" ht="38.25" hidden="1" customHeight="1">
      <c r="A443" s="265"/>
      <c r="B443" s="138" t="s">
        <v>988</v>
      </c>
      <c r="C443" s="139" t="s">
        <v>3545</v>
      </c>
      <c r="D443" s="138"/>
      <c r="E443" s="138"/>
      <c r="F443" s="138"/>
      <c r="G443" s="138"/>
      <c r="H443" s="138"/>
      <c r="I443" s="138"/>
      <c r="J443" s="268"/>
      <c r="K443" s="174" t="s">
        <v>989</v>
      </c>
      <c r="L443" s="270" t="s">
        <v>3218</v>
      </c>
      <c r="M443" s="564"/>
      <c r="N443" s="564"/>
      <c r="O443" s="564"/>
      <c r="Q443" s="564"/>
    </row>
    <row r="444" spans="1:18" ht="38.25" hidden="1" customHeight="1">
      <c r="A444" s="265"/>
      <c r="B444" s="138" t="s">
        <v>990</v>
      </c>
      <c r="C444" s="127" t="s">
        <v>3546</v>
      </c>
      <c r="D444" s="138"/>
      <c r="E444" s="138"/>
      <c r="F444" s="138"/>
      <c r="G444" s="138"/>
      <c r="H444" s="138"/>
      <c r="I444" s="138"/>
      <c r="J444" s="268"/>
      <c r="K444" s="174" t="s">
        <v>991</v>
      </c>
      <c r="L444" s="270" t="s">
        <v>3218</v>
      </c>
      <c r="M444" s="564"/>
      <c r="N444" s="564"/>
      <c r="O444" s="564"/>
      <c r="Q444" s="564"/>
    </row>
    <row r="445" spans="1:18" ht="38.25" hidden="1" customHeight="1">
      <c r="A445" s="265"/>
      <c r="B445" s="138" t="s">
        <v>992</v>
      </c>
      <c r="C445" s="127" t="s">
        <v>3547</v>
      </c>
      <c r="D445" s="138"/>
      <c r="E445" s="138"/>
      <c r="F445" s="138"/>
      <c r="G445" s="138"/>
      <c r="H445" s="138"/>
      <c r="I445" s="138"/>
      <c r="J445" s="268"/>
      <c r="K445" s="174" t="s">
        <v>993</v>
      </c>
      <c r="L445" s="270" t="s">
        <v>3218</v>
      </c>
      <c r="M445" s="564"/>
      <c r="N445" s="564"/>
      <c r="O445" s="564"/>
      <c r="Q445" s="564"/>
    </row>
    <row r="446" spans="1:18" ht="38.25" hidden="1" customHeight="1">
      <c r="A446" s="265"/>
      <c r="B446" s="138" t="s">
        <v>994</v>
      </c>
      <c r="C446" s="139" t="s">
        <v>3548</v>
      </c>
      <c r="D446" s="138"/>
      <c r="E446" s="138"/>
      <c r="F446" s="138"/>
      <c r="G446" s="138"/>
      <c r="H446" s="138"/>
      <c r="I446" s="138"/>
      <c r="J446" s="268"/>
      <c r="K446" s="174" t="s">
        <v>995</v>
      </c>
      <c r="L446" s="270" t="s">
        <v>3218</v>
      </c>
      <c r="M446" s="564"/>
      <c r="N446" s="564"/>
      <c r="O446" s="564"/>
      <c r="Q446" s="564"/>
    </row>
    <row r="447" spans="1:18" ht="15" hidden="1" customHeight="1">
      <c r="A447" s="265"/>
      <c r="B447" s="138" t="s">
        <v>996</v>
      </c>
      <c r="C447" s="127" t="s">
        <v>3549</v>
      </c>
      <c r="D447" s="138"/>
      <c r="E447" s="138"/>
      <c r="F447" s="138"/>
      <c r="G447" s="138"/>
      <c r="H447" s="138"/>
      <c r="I447" s="138"/>
      <c r="J447" s="268"/>
      <c r="K447" s="174" t="s">
        <v>997</v>
      </c>
      <c r="L447" s="270" t="s">
        <v>3218</v>
      </c>
      <c r="M447" s="564"/>
      <c r="N447" s="564"/>
      <c r="O447" s="564"/>
      <c r="Q447" s="564"/>
    </row>
    <row r="448" spans="1:18" hidden="1">
      <c r="A448" s="265"/>
      <c r="B448" s="138" t="s">
        <v>998</v>
      </c>
      <c r="C448" s="861" t="s">
        <v>3550</v>
      </c>
      <c r="D448" s="138"/>
      <c r="E448" s="138"/>
      <c r="F448" s="138"/>
      <c r="G448" s="138"/>
      <c r="H448" s="138"/>
      <c r="I448" s="138"/>
      <c r="J448" s="268"/>
      <c r="K448" s="316" t="s">
        <v>999</v>
      </c>
      <c r="L448" s="270" t="s">
        <v>3218</v>
      </c>
      <c r="M448" s="564"/>
      <c r="N448" s="564"/>
      <c r="O448" s="564"/>
      <c r="Q448" s="564"/>
      <c r="R448" s="499"/>
    </row>
    <row r="449" spans="1:17" ht="25.5" hidden="1" customHeight="1">
      <c r="A449" s="265"/>
      <c r="B449" s="138" t="s">
        <v>1000</v>
      </c>
      <c r="C449" s="127" t="s">
        <v>3551</v>
      </c>
      <c r="D449" s="138"/>
      <c r="E449" s="138"/>
      <c r="F449" s="138"/>
      <c r="G449" s="138"/>
      <c r="H449" s="138"/>
      <c r="I449" s="138"/>
      <c r="J449" s="268"/>
      <c r="K449" s="174" t="s">
        <v>1001</v>
      </c>
      <c r="L449" s="270" t="s">
        <v>3218</v>
      </c>
      <c r="M449" s="564"/>
      <c r="N449" s="564"/>
      <c r="O449" s="564"/>
      <c r="Q449" s="564"/>
    </row>
    <row r="450" spans="1:17" ht="15" hidden="1" customHeight="1">
      <c r="A450" s="265"/>
      <c r="B450" s="138" t="s">
        <v>1002</v>
      </c>
      <c r="C450" s="127" t="s">
        <v>3552</v>
      </c>
      <c r="D450" s="138"/>
      <c r="E450" s="138"/>
      <c r="F450" s="138"/>
      <c r="G450" s="138"/>
      <c r="H450" s="138"/>
      <c r="I450" s="138"/>
      <c r="J450" s="268"/>
      <c r="K450" s="174" t="s">
        <v>1003</v>
      </c>
      <c r="L450" s="270" t="s">
        <v>3218</v>
      </c>
      <c r="M450" s="564"/>
      <c r="N450" s="564"/>
      <c r="O450" s="564"/>
      <c r="Q450" s="564"/>
    </row>
    <row r="451" spans="1:17" ht="15.75" hidden="1" customHeight="1" thickBot="1">
      <c r="A451" s="265"/>
      <c r="B451" s="352" t="s">
        <v>1004</v>
      </c>
      <c r="C451" s="167" t="s">
        <v>3553</v>
      </c>
      <c r="D451" s="352"/>
      <c r="E451" s="352"/>
      <c r="F451" s="352"/>
      <c r="G451" s="352"/>
      <c r="H451" s="352"/>
      <c r="I451" s="352"/>
      <c r="J451" s="352"/>
      <c r="K451" s="145" t="s">
        <v>1005</v>
      </c>
      <c r="L451" s="562" t="s">
        <v>3218</v>
      </c>
      <c r="M451" s="564"/>
      <c r="N451" s="564"/>
      <c r="O451" s="564"/>
      <c r="Q451" s="564"/>
    </row>
    <row r="452" spans="1:17" ht="15.75" hidden="1" customHeight="1" thickBot="1">
      <c r="A452" s="265"/>
      <c r="C452" s="91"/>
      <c r="K452" s="464"/>
      <c r="L452" s="543"/>
      <c r="M452" s="514"/>
      <c r="N452" s="520"/>
      <c r="O452" s="520"/>
      <c r="Q452" s="520"/>
    </row>
    <row r="453" spans="1:17" ht="40.5" hidden="1" customHeight="1" thickTop="1" thickBot="1">
      <c r="A453" s="265"/>
      <c r="B453" s="292" t="s">
        <v>1006</v>
      </c>
      <c r="C453" s="242" t="s">
        <v>3554</v>
      </c>
      <c r="D453" s="293"/>
      <c r="E453" s="293"/>
      <c r="F453" s="293"/>
      <c r="G453" s="294"/>
      <c r="H453" s="293"/>
      <c r="I453" s="293"/>
      <c r="J453" s="293"/>
      <c r="K453" s="295" t="s">
        <v>1007</v>
      </c>
      <c r="L453" s="296" t="s">
        <v>3218</v>
      </c>
      <c r="M453" s="115">
        <f>SUM(M456:M499)</f>
        <v>0</v>
      </c>
      <c r="N453" s="298">
        <f>SUM(N456:N499)</f>
        <v>0</v>
      </c>
      <c r="O453" s="298">
        <f>+N453-M453</f>
        <v>0</v>
      </c>
      <c r="Q453" s="298">
        <f>SUM(Q456:Q499)</f>
        <v>0</v>
      </c>
    </row>
    <row r="454" spans="1:17" ht="9" hidden="1" customHeight="1" thickTop="1" thickBot="1">
      <c r="A454" s="265"/>
      <c r="C454" s="91"/>
      <c r="K454" s="582"/>
      <c r="M454" s="265"/>
      <c r="N454" s="379"/>
      <c r="Q454" s="379"/>
    </row>
    <row r="455" spans="1:17" ht="26.25" hidden="1" customHeight="1" thickBot="1">
      <c r="A455" s="265"/>
      <c r="B455" s="347" t="s">
        <v>3221</v>
      </c>
      <c r="C455" s="245" t="s">
        <v>48</v>
      </c>
      <c r="D455" s="348"/>
      <c r="E455" s="348"/>
      <c r="F455" s="349"/>
      <c r="G455" s="349"/>
      <c r="H455" s="349"/>
      <c r="I455" s="349"/>
      <c r="J455" s="349"/>
      <c r="K455" s="579" t="s">
        <v>3222</v>
      </c>
      <c r="L455" s="558"/>
      <c r="M455" s="122" t="str">
        <f>+$M$10</f>
        <v>Valore netto al 31/12/2017</v>
      </c>
      <c r="N455" s="347" t="str">
        <f>N$10</f>
        <v>Valore netto al 31/12/2018</v>
      </c>
      <c r="O455" s="559" t="s">
        <v>4064</v>
      </c>
      <c r="Q455" s="347" t="str">
        <f>Q$10</f>
        <v>Prechiusura al ° trimestre 2018</v>
      </c>
    </row>
    <row r="456" spans="1:17" ht="25.5" hidden="1" customHeight="1">
      <c r="A456" s="265"/>
      <c r="B456" s="138" t="s">
        <v>1008</v>
      </c>
      <c r="C456" s="127" t="s">
        <v>3555</v>
      </c>
      <c r="D456" s="138"/>
      <c r="E456" s="138"/>
      <c r="F456" s="138"/>
      <c r="G456" s="138"/>
      <c r="H456" s="138"/>
      <c r="I456" s="138"/>
      <c r="J456" s="138"/>
      <c r="K456" s="137" t="s">
        <v>1012</v>
      </c>
      <c r="L456" s="270" t="s">
        <v>3218</v>
      </c>
      <c r="M456" s="564"/>
      <c r="N456" s="564"/>
      <c r="O456" s="564"/>
      <c r="Q456" s="564"/>
    </row>
    <row r="457" spans="1:17" ht="25.5" hidden="1" customHeight="1">
      <c r="A457" s="265"/>
      <c r="B457" s="138" t="s">
        <v>1013</v>
      </c>
      <c r="C457" s="127" t="s">
        <v>3556</v>
      </c>
      <c r="D457" s="138"/>
      <c r="E457" s="138"/>
      <c r="F457" s="138"/>
      <c r="G457" s="138"/>
      <c r="H457" s="138"/>
      <c r="I457" s="138"/>
      <c r="J457" s="138"/>
      <c r="K457" s="137" t="s">
        <v>1015</v>
      </c>
      <c r="L457" s="270" t="s">
        <v>3218</v>
      </c>
      <c r="M457" s="564"/>
      <c r="N457" s="564"/>
      <c r="O457" s="564"/>
      <c r="Q457" s="564"/>
    </row>
    <row r="458" spans="1:17" ht="25.5" hidden="1" customHeight="1">
      <c r="A458" s="265"/>
      <c r="B458" s="138" t="s">
        <v>1016</v>
      </c>
      <c r="C458" s="127" t="s">
        <v>3557</v>
      </c>
      <c r="D458" s="138"/>
      <c r="E458" s="138"/>
      <c r="F458" s="138"/>
      <c r="G458" s="138"/>
      <c r="H458" s="138"/>
      <c r="I458" s="138"/>
      <c r="J458" s="138"/>
      <c r="K458" s="137" t="s">
        <v>1017</v>
      </c>
      <c r="L458" s="270" t="s">
        <v>3218</v>
      </c>
      <c r="M458" s="564"/>
      <c r="N458" s="564"/>
      <c r="O458" s="564"/>
      <c r="Q458" s="564"/>
    </row>
    <row r="459" spans="1:17" ht="25.5" hidden="1" customHeight="1">
      <c r="A459" s="265"/>
      <c r="B459" s="138" t="s">
        <v>1018</v>
      </c>
      <c r="C459" s="127" t="s">
        <v>3558</v>
      </c>
      <c r="D459" s="138"/>
      <c r="E459" s="138"/>
      <c r="F459" s="138"/>
      <c r="G459" s="138"/>
      <c r="H459" s="138"/>
      <c r="I459" s="138"/>
      <c r="J459" s="138"/>
      <c r="K459" s="137" t="s">
        <v>1019</v>
      </c>
      <c r="L459" s="270" t="s">
        <v>3218</v>
      </c>
      <c r="M459" s="564"/>
      <c r="N459" s="564"/>
      <c r="O459" s="564"/>
      <c r="Q459" s="564"/>
    </row>
    <row r="460" spans="1:17" ht="25.5" hidden="1" customHeight="1">
      <c r="A460" s="265"/>
      <c r="B460" s="138" t="s">
        <v>1020</v>
      </c>
      <c r="C460" s="127" t="s">
        <v>3559</v>
      </c>
      <c r="D460" s="138"/>
      <c r="E460" s="138"/>
      <c r="F460" s="138"/>
      <c r="G460" s="138"/>
      <c r="H460" s="138"/>
      <c r="I460" s="138"/>
      <c r="J460" s="138"/>
      <c r="K460" s="174" t="s">
        <v>1022</v>
      </c>
      <c r="L460" s="270" t="s">
        <v>3218</v>
      </c>
      <c r="M460" s="564"/>
      <c r="N460" s="564"/>
      <c r="O460" s="564"/>
      <c r="Q460" s="564"/>
    </row>
    <row r="461" spans="1:17" ht="25.5" hidden="1" customHeight="1">
      <c r="A461" s="265"/>
      <c r="B461" s="138" t="s">
        <v>1023</v>
      </c>
      <c r="C461" s="127" t="s">
        <v>3560</v>
      </c>
      <c r="D461" s="138"/>
      <c r="E461" s="138"/>
      <c r="F461" s="138"/>
      <c r="G461" s="138"/>
      <c r="H461" s="138"/>
      <c r="I461" s="138"/>
      <c r="J461" s="138"/>
      <c r="K461" s="174" t="s">
        <v>1025</v>
      </c>
      <c r="L461" s="270" t="s">
        <v>3218</v>
      </c>
      <c r="M461" s="564"/>
      <c r="N461" s="564"/>
      <c r="O461" s="564"/>
      <c r="Q461" s="564"/>
    </row>
    <row r="462" spans="1:17" ht="25.5" hidden="1" customHeight="1">
      <c r="A462" s="265"/>
      <c r="B462" s="138" t="s">
        <v>1026</v>
      </c>
      <c r="C462" s="127" t="s">
        <v>3561</v>
      </c>
      <c r="D462" s="138"/>
      <c r="E462" s="138"/>
      <c r="F462" s="138"/>
      <c r="G462" s="138"/>
      <c r="H462" s="138"/>
      <c r="I462" s="138"/>
      <c r="J462" s="138"/>
      <c r="K462" s="174" t="s">
        <v>1028</v>
      </c>
      <c r="L462" s="270" t="s">
        <v>3218</v>
      </c>
      <c r="M462" s="564"/>
      <c r="N462" s="564"/>
      <c r="O462" s="564"/>
      <c r="Q462" s="564"/>
    </row>
    <row r="463" spans="1:17" ht="25.5" hidden="1" customHeight="1">
      <c r="A463" s="265"/>
      <c r="B463" s="138" t="s">
        <v>1029</v>
      </c>
      <c r="C463" s="127" t="s">
        <v>3562</v>
      </c>
      <c r="D463" s="138"/>
      <c r="E463" s="138"/>
      <c r="F463" s="138"/>
      <c r="G463" s="138"/>
      <c r="H463" s="138"/>
      <c r="I463" s="138"/>
      <c r="J463" s="138"/>
      <c r="K463" s="174" t="s">
        <v>1031</v>
      </c>
      <c r="L463" s="270" t="s">
        <v>3218</v>
      </c>
      <c r="M463" s="564"/>
      <c r="N463" s="564"/>
      <c r="O463" s="564"/>
      <c r="Q463" s="564"/>
    </row>
    <row r="464" spans="1:17" ht="25.5" hidden="1" customHeight="1">
      <c r="A464" s="265"/>
      <c r="B464" s="138" t="s">
        <v>1032</v>
      </c>
      <c r="C464" s="127" t="s">
        <v>3563</v>
      </c>
      <c r="D464" s="138"/>
      <c r="E464" s="138"/>
      <c r="F464" s="138"/>
      <c r="G464" s="138"/>
      <c r="H464" s="138"/>
      <c r="I464" s="138"/>
      <c r="J464" s="138"/>
      <c r="K464" s="174" t="s">
        <v>1033</v>
      </c>
      <c r="L464" s="270" t="s">
        <v>3218</v>
      </c>
      <c r="M464" s="564"/>
      <c r="N464" s="564"/>
      <c r="O464" s="564"/>
      <c r="Q464" s="564"/>
    </row>
    <row r="465" spans="1:17" ht="25.5" hidden="1" customHeight="1">
      <c r="A465" s="265"/>
      <c r="B465" s="138" t="s">
        <v>1034</v>
      </c>
      <c r="C465" s="127" t="s">
        <v>3564</v>
      </c>
      <c r="D465" s="138"/>
      <c r="E465" s="138"/>
      <c r="F465" s="138"/>
      <c r="G465" s="138"/>
      <c r="H465" s="138"/>
      <c r="I465" s="138"/>
      <c r="J465" s="138"/>
      <c r="K465" s="174" t="s">
        <v>1035</v>
      </c>
      <c r="L465" s="270" t="s">
        <v>3218</v>
      </c>
      <c r="M465" s="564"/>
      <c r="N465" s="564"/>
      <c r="O465" s="564"/>
      <c r="Q465" s="564"/>
    </row>
    <row r="466" spans="1:17" ht="25.5" hidden="1" customHeight="1">
      <c r="A466" s="265"/>
      <c r="B466" s="138" t="s">
        <v>1036</v>
      </c>
      <c r="C466" s="127" t="s">
        <v>3565</v>
      </c>
      <c r="D466" s="138"/>
      <c r="E466" s="138"/>
      <c r="F466" s="138"/>
      <c r="G466" s="138"/>
      <c r="H466" s="138"/>
      <c r="I466" s="138"/>
      <c r="J466" s="138"/>
      <c r="K466" s="174" t="s">
        <v>1037</v>
      </c>
      <c r="L466" s="270" t="s">
        <v>3218</v>
      </c>
      <c r="M466" s="564"/>
      <c r="N466" s="564"/>
      <c r="O466" s="564"/>
      <c r="Q466" s="564"/>
    </row>
    <row r="467" spans="1:17" ht="25.5" hidden="1" customHeight="1">
      <c r="A467" s="265"/>
      <c r="B467" s="138" t="s">
        <v>1038</v>
      </c>
      <c r="C467" s="127" t="s">
        <v>3566</v>
      </c>
      <c r="D467" s="138"/>
      <c r="E467" s="138"/>
      <c r="F467" s="138"/>
      <c r="G467" s="138"/>
      <c r="H467" s="138"/>
      <c r="I467" s="138"/>
      <c r="J467" s="138"/>
      <c r="K467" s="174" t="s">
        <v>1039</v>
      </c>
      <c r="L467" s="270" t="s">
        <v>3218</v>
      </c>
      <c r="M467" s="564"/>
      <c r="N467" s="564"/>
      <c r="O467" s="564"/>
      <c r="Q467" s="564"/>
    </row>
    <row r="468" spans="1:17" ht="25.5" hidden="1" customHeight="1">
      <c r="A468" s="265"/>
      <c r="B468" s="138" t="s">
        <v>1040</v>
      </c>
      <c r="C468" s="127" t="s">
        <v>3567</v>
      </c>
      <c r="D468" s="138"/>
      <c r="E468" s="138"/>
      <c r="F468" s="138"/>
      <c r="G468" s="138"/>
      <c r="H468" s="138"/>
      <c r="I468" s="138"/>
      <c r="J468" s="138"/>
      <c r="K468" s="174" t="s">
        <v>1042</v>
      </c>
      <c r="L468" s="270" t="s">
        <v>3218</v>
      </c>
      <c r="M468" s="564"/>
      <c r="N468" s="564"/>
      <c r="O468" s="564"/>
      <c r="Q468" s="564"/>
    </row>
    <row r="469" spans="1:17" ht="15" hidden="1" customHeight="1">
      <c r="A469" s="265"/>
      <c r="B469" s="138" t="s">
        <v>1043</v>
      </c>
      <c r="C469" s="127" t="s">
        <v>3568</v>
      </c>
      <c r="D469" s="138"/>
      <c r="E469" s="138"/>
      <c r="F469" s="138"/>
      <c r="G469" s="138"/>
      <c r="H469" s="138"/>
      <c r="I469" s="138"/>
      <c r="J469" s="138"/>
      <c r="K469" s="174" t="s">
        <v>1046</v>
      </c>
      <c r="L469" s="270" t="s">
        <v>3218</v>
      </c>
      <c r="M469" s="564"/>
      <c r="N469" s="564"/>
      <c r="O469" s="564"/>
      <c r="Q469" s="564"/>
    </row>
    <row r="470" spans="1:17" ht="25.5" hidden="1" customHeight="1">
      <c r="A470" s="265"/>
      <c r="B470" s="138" t="s">
        <v>1047</v>
      </c>
      <c r="C470" s="127" t="s">
        <v>3569</v>
      </c>
      <c r="D470" s="138"/>
      <c r="E470" s="138"/>
      <c r="F470" s="138"/>
      <c r="G470" s="138"/>
      <c r="H470" s="138"/>
      <c r="I470" s="138"/>
      <c r="J470" s="138"/>
      <c r="K470" s="137" t="s">
        <v>1049</v>
      </c>
      <c r="L470" s="270" t="s">
        <v>3218</v>
      </c>
      <c r="M470" s="564"/>
      <c r="N470" s="564"/>
      <c r="O470" s="564"/>
      <c r="Q470" s="564"/>
    </row>
    <row r="471" spans="1:17" ht="25.5" hidden="1" customHeight="1">
      <c r="A471" s="265"/>
      <c r="B471" s="138" t="s">
        <v>1050</v>
      </c>
      <c r="C471" s="127" t="s">
        <v>3570</v>
      </c>
      <c r="D471" s="138"/>
      <c r="E471" s="138"/>
      <c r="F471" s="138"/>
      <c r="G471" s="138"/>
      <c r="H471" s="138"/>
      <c r="I471" s="138"/>
      <c r="J471" s="138"/>
      <c r="K471" s="137" t="s">
        <v>1051</v>
      </c>
      <c r="L471" s="270" t="s">
        <v>3218</v>
      </c>
      <c r="M471" s="564"/>
      <c r="N471" s="564"/>
      <c r="O471" s="564"/>
      <c r="Q471" s="564"/>
    </row>
    <row r="472" spans="1:17" ht="25.5" hidden="1" customHeight="1">
      <c r="A472" s="265"/>
      <c r="B472" s="138" t="s">
        <v>1052</v>
      </c>
      <c r="C472" s="127" t="s">
        <v>3571</v>
      </c>
      <c r="D472" s="138"/>
      <c r="E472" s="138"/>
      <c r="F472" s="138"/>
      <c r="G472" s="138"/>
      <c r="H472" s="138"/>
      <c r="I472" s="138"/>
      <c r="J472" s="138"/>
      <c r="K472" s="137" t="s">
        <v>1053</v>
      </c>
      <c r="L472" s="270" t="s">
        <v>3218</v>
      </c>
      <c r="M472" s="564"/>
      <c r="N472" s="564"/>
      <c r="O472" s="564"/>
      <c r="Q472" s="564"/>
    </row>
    <row r="473" spans="1:17" ht="25.5" hidden="1" customHeight="1">
      <c r="A473" s="265"/>
      <c r="B473" s="138" t="s">
        <v>1054</v>
      </c>
      <c r="C473" s="127" t="s">
        <v>3572</v>
      </c>
      <c r="D473" s="138"/>
      <c r="E473" s="138"/>
      <c r="F473" s="138"/>
      <c r="G473" s="138"/>
      <c r="H473" s="138"/>
      <c r="I473" s="138"/>
      <c r="J473" s="138"/>
      <c r="K473" s="137" t="s">
        <v>1055</v>
      </c>
      <c r="L473" s="270" t="s">
        <v>3218</v>
      </c>
      <c r="M473" s="564"/>
      <c r="N473" s="564"/>
      <c r="O473" s="564"/>
      <c r="Q473" s="564"/>
    </row>
    <row r="474" spans="1:17" ht="25.5" hidden="1" customHeight="1">
      <c r="A474" s="265"/>
      <c r="B474" s="138" t="s">
        <v>1056</v>
      </c>
      <c r="C474" s="127" t="s">
        <v>3573</v>
      </c>
      <c r="D474" s="138"/>
      <c r="E474" s="138"/>
      <c r="F474" s="138"/>
      <c r="G474" s="138"/>
      <c r="H474" s="138"/>
      <c r="I474" s="138"/>
      <c r="J474" s="138"/>
      <c r="K474" s="137" t="s">
        <v>1057</v>
      </c>
      <c r="L474" s="270" t="s">
        <v>3218</v>
      </c>
      <c r="M474" s="564"/>
      <c r="N474" s="564"/>
      <c r="O474" s="564"/>
      <c r="Q474" s="564"/>
    </row>
    <row r="475" spans="1:17" ht="25.5" hidden="1" customHeight="1">
      <c r="A475" s="265"/>
      <c r="B475" s="138" t="s">
        <v>1058</v>
      </c>
      <c r="C475" s="127" t="s">
        <v>3574</v>
      </c>
      <c r="D475" s="138"/>
      <c r="E475" s="138"/>
      <c r="F475" s="138"/>
      <c r="G475" s="138"/>
      <c r="H475" s="138"/>
      <c r="I475" s="138"/>
      <c r="J475" s="138"/>
      <c r="K475" s="137" t="s">
        <v>1059</v>
      </c>
      <c r="L475" s="270" t="s">
        <v>3218</v>
      </c>
      <c r="M475" s="564"/>
      <c r="N475" s="564"/>
      <c r="O475" s="564"/>
      <c r="Q475" s="564"/>
    </row>
    <row r="476" spans="1:17" ht="25.5" hidden="1" customHeight="1">
      <c r="A476" s="265"/>
      <c r="B476" s="138" t="s">
        <v>1060</v>
      </c>
      <c r="C476" s="127" t="s">
        <v>3575</v>
      </c>
      <c r="D476" s="138"/>
      <c r="E476" s="138"/>
      <c r="F476" s="138"/>
      <c r="G476" s="138"/>
      <c r="H476" s="138"/>
      <c r="I476" s="138"/>
      <c r="J476" s="138"/>
      <c r="K476" s="137" t="s">
        <v>1061</v>
      </c>
      <c r="L476" s="270" t="s">
        <v>3218</v>
      </c>
      <c r="M476" s="564"/>
      <c r="N476" s="564"/>
      <c r="O476" s="564"/>
      <c r="Q476" s="564"/>
    </row>
    <row r="477" spans="1:17" ht="25.5" hidden="1" customHeight="1">
      <c r="A477" s="265"/>
      <c r="B477" s="138" t="s">
        <v>1062</v>
      </c>
      <c r="C477" s="127" t="s">
        <v>3576</v>
      </c>
      <c r="D477" s="138"/>
      <c r="E477" s="138"/>
      <c r="F477" s="138"/>
      <c r="G477" s="138"/>
      <c r="H477" s="138"/>
      <c r="I477" s="138"/>
      <c r="J477" s="138"/>
      <c r="K477" s="137" t="s">
        <v>1063</v>
      </c>
      <c r="L477" s="270" t="s">
        <v>3218</v>
      </c>
      <c r="M477" s="564"/>
      <c r="N477" s="564"/>
      <c r="O477" s="564"/>
      <c r="Q477" s="564"/>
    </row>
    <row r="478" spans="1:17" ht="25.5" hidden="1" customHeight="1">
      <c r="A478" s="265"/>
      <c r="B478" s="138" t="s">
        <v>1064</v>
      </c>
      <c r="C478" s="127" t="s">
        <v>3577</v>
      </c>
      <c r="D478" s="138"/>
      <c r="E478" s="138"/>
      <c r="F478" s="138"/>
      <c r="G478" s="138"/>
      <c r="H478" s="138"/>
      <c r="I478" s="138"/>
      <c r="J478" s="138"/>
      <c r="K478" s="137" t="s">
        <v>1065</v>
      </c>
      <c r="L478" s="270" t="s">
        <v>3218</v>
      </c>
      <c r="M478" s="564"/>
      <c r="N478" s="564"/>
      <c r="O478" s="564"/>
      <c r="Q478" s="564"/>
    </row>
    <row r="479" spans="1:17" ht="25.5" hidden="1" customHeight="1">
      <c r="A479" s="265"/>
      <c r="B479" s="138" t="s">
        <v>1066</v>
      </c>
      <c r="C479" s="127" t="s">
        <v>3578</v>
      </c>
      <c r="D479" s="138"/>
      <c r="E479" s="138"/>
      <c r="F479" s="138"/>
      <c r="G479" s="138"/>
      <c r="H479" s="138"/>
      <c r="I479" s="138"/>
      <c r="J479" s="138"/>
      <c r="K479" s="137" t="s">
        <v>1067</v>
      </c>
      <c r="L479" s="270" t="s">
        <v>3218</v>
      </c>
      <c r="M479" s="564"/>
      <c r="N479" s="564"/>
      <c r="O479" s="564"/>
      <c r="Q479" s="564"/>
    </row>
    <row r="480" spans="1:17" ht="25.5" hidden="1" customHeight="1">
      <c r="A480" s="265"/>
      <c r="B480" s="138" t="s">
        <v>1068</v>
      </c>
      <c r="C480" s="127" t="s">
        <v>3579</v>
      </c>
      <c r="D480" s="138"/>
      <c r="E480" s="138"/>
      <c r="F480" s="138"/>
      <c r="G480" s="138"/>
      <c r="H480" s="138"/>
      <c r="I480" s="138"/>
      <c r="J480" s="138"/>
      <c r="K480" s="137" t="s">
        <v>1069</v>
      </c>
      <c r="L480" s="270" t="s">
        <v>3218</v>
      </c>
      <c r="M480" s="564"/>
      <c r="N480" s="564"/>
      <c r="O480" s="564"/>
      <c r="Q480" s="564"/>
    </row>
    <row r="481" spans="1:17" ht="25.5" hidden="1" customHeight="1">
      <c r="A481" s="265"/>
      <c r="B481" s="138" t="s">
        <v>1070</v>
      </c>
      <c r="C481" s="127" t="s">
        <v>3580</v>
      </c>
      <c r="D481" s="138"/>
      <c r="E481" s="138"/>
      <c r="F481" s="138"/>
      <c r="G481" s="138"/>
      <c r="H481" s="138"/>
      <c r="I481" s="138"/>
      <c r="J481" s="138"/>
      <c r="K481" s="137" t="s">
        <v>1071</v>
      </c>
      <c r="L481" s="270" t="s">
        <v>3218</v>
      </c>
      <c r="M481" s="564"/>
      <c r="N481" s="564"/>
      <c r="O481" s="564"/>
      <c r="Q481" s="564"/>
    </row>
    <row r="482" spans="1:17" ht="25.5" hidden="1" customHeight="1">
      <c r="A482" s="265"/>
      <c r="B482" s="138" t="s">
        <v>1072</v>
      </c>
      <c r="C482" s="127" t="s">
        <v>3581</v>
      </c>
      <c r="D482" s="138"/>
      <c r="E482" s="138"/>
      <c r="F482" s="138"/>
      <c r="G482" s="138"/>
      <c r="H482" s="138"/>
      <c r="I482" s="138"/>
      <c r="J482" s="138"/>
      <c r="K482" s="174" t="s">
        <v>1073</v>
      </c>
      <c r="L482" s="270" t="s">
        <v>3218</v>
      </c>
      <c r="M482" s="564"/>
      <c r="N482" s="564"/>
      <c r="O482" s="564"/>
      <c r="Q482" s="564"/>
    </row>
    <row r="483" spans="1:17" ht="25.5" hidden="1" customHeight="1">
      <c r="A483" s="265"/>
      <c r="B483" s="138" t="s">
        <v>1074</v>
      </c>
      <c r="C483" s="127" t="s">
        <v>3582</v>
      </c>
      <c r="D483" s="138"/>
      <c r="E483" s="138"/>
      <c r="F483" s="138"/>
      <c r="G483" s="138"/>
      <c r="H483" s="138"/>
      <c r="I483" s="138"/>
      <c r="J483" s="138"/>
      <c r="K483" s="137" t="s">
        <v>1076</v>
      </c>
      <c r="L483" s="270" t="s">
        <v>3218</v>
      </c>
      <c r="M483" s="564"/>
      <c r="N483" s="564"/>
      <c r="O483" s="564"/>
      <c r="Q483" s="564"/>
    </row>
    <row r="484" spans="1:17" ht="25.5" hidden="1" customHeight="1">
      <c r="A484" s="265"/>
      <c r="B484" s="138" t="s">
        <v>1077</v>
      </c>
      <c r="C484" s="127" t="s">
        <v>3583</v>
      </c>
      <c r="D484" s="138"/>
      <c r="E484" s="138"/>
      <c r="F484" s="138"/>
      <c r="G484" s="138"/>
      <c r="H484" s="138"/>
      <c r="I484" s="138"/>
      <c r="J484" s="138"/>
      <c r="K484" s="137" t="s">
        <v>1078</v>
      </c>
      <c r="L484" s="270" t="s">
        <v>3218</v>
      </c>
      <c r="M484" s="564"/>
      <c r="N484" s="564"/>
      <c r="O484" s="564"/>
      <c r="Q484" s="564"/>
    </row>
    <row r="485" spans="1:17" ht="38.25" hidden="1" customHeight="1">
      <c r="A485" s="265"/>
      <c r="B485" s="138" t="s">
        <v>1079</v>
      </c>
      <c r="C485" s="127" t="s">
        <v>3584</v>
      </c>
      <c r="D485" s="138"/>
      <c r="E485" s="138"/>
      <c r="F485" s="138"/>
      <c r="G485" s="138"/>
      <c r="H485" s="138"/>
      <c r="I485" s="138"/>
      <c r="J485" s="138"/>
      <c r="K485" s="137" t="s">
        <v>1080</v>
      </c>
      <c r="L485" s="270" t="s">
        <v>3218</v>
      </c>
      <c r="M485" s="564"/>
      <c r="N485" s="564"/>
      <c r="O485" s="564"/>
      <c r="Q485" s="564"/>
    </row>
    <row r="486" spans="1:17" ht="25.5" hidden="1" customHeight="1">
      <c r="A486" s="265"/>
      <c r="B486" s="138" t="s">
        <v>1081</v>
      </c>
      <c r="C486" s="127" t="s">
        <v>3585</v>
      </c>
      <c r="D486" s="138"/>
      <c r="E486" s="138"/>
      <c r="F486" s="138"/>
      <c r="G486" s="138"/>
      <c r="H486" s="138"/>
      <c r="I486" s="138"/>
      <c r="J486" s="138"/>
      <c r="K486" s="137" t="s">
        <v>1082</v>
      </c>
      <c r="L486" s="270" t="s">
        <v>3218</v>
      </c>
      <c r="M486" s="564"/>
      <c r="N486" s="564"/>
      <c r="O486" s="564"/>
      <c r="Q486" s="564"/>
    </row>
    <row r="487" spans="1:17" ht="25.5" hidden="1" customHeight="1">
      <c r="A487" s="265"/>
      <c r="B487" s="138" t="s">
        <v>1083</v>
      </c>
      <c r="C487" s="127" t="s">
        <v>3586</v>
      </c>
      <c r="D487" s="138"/>
      <c r="E487" s="138"/>
      <c r="F487" s="138"/>
      <c r="G487" s="138"/>
      <c r="H487" s="138"/>
      <c r="I487" s="138"/>
      <c r="J487" s="138"/>
      <c r="K487" s="137" t="s">
        <v>1084</v>
      </c>
      <c r="L487" s="270" t="s">
        <v>3218</v>
      </c>
      <c r="M487" s="564"/>
      <c r="N487" s="564"/>
      <c r="O487" s="564"/>
      <c r="Q487" s="564"/>
    </row>
    <row r="488" spans="1:17" ht="25.5" hidden="1" customHeight="1">
      <c r="A488" s="265"/>
      <c r="B488" s="138" t="s">
        <v>1085</v>
      </c>
      <c r="C488" s="127" t="s">
        <v>3587</v>
      </c>
      <c r="D488" s="138"/>
      <c r="E488" s="138"/>
      <c r="F488" s="138"/>
      <c r="G488" s="138"/>
      <c r="H488" s="138"/>
      <c r="I488" s="138"/>
      <c r="J488" s="138"/>
      <c r="K488" s="137" t="s">
        <v>1086</v>
      </c>
      <c r="L488" s="270" t="s">
        <v>3218</v>
      </c>
      <c r="M488" s="564"/>
      <c r="N488" s="564"/>
      <c r="O488" s="564"/>
      <c r="Q488" s="564"/>
    </row>
    <row r="489" spans="1:17" ht="25.5" hidden="1" customHeight="1">
      <c r="A489" s="265"/>
      <c r="B489" s="138" t="s">
        <v>1087</v>
      </c>
      <c r="C489" s="127" t="s">
        <v>3588</v>
      </c>
      <c r="D489" s="138"/>
      <c r="E489" s="138"/>
      <c r="F489" s="138"/>
      <c r="G489" s="138"/>
      <c r="H489" s="138"/>
      <c r="I489" s="138"/>
      <c r="J489" s="138"/>
      <c r="K489" s="137" t="s">
        <v>1088</v>
      </c>
      <c r="L489" s="270" t="s">
        <v>3218</v>
      </c>
      <c r="M489" s="564"/>
      <c r="N489" s="564"/>
      <c r="O489" s="564"/>
      <c r="Q489" s="564"/>
    </row>
    <row r="490" spans="1:17" ht="25.5" hidden="1" customHeight="1">
      <c r="A490" s="265"/>
      <c r="B490" s="138" t="s">
        <v>1089</v>
      </c>
      <c r="C490" s="127" t="s">
        <v>3589</v>
      </c>
      <c r="D490" s="138"/>
      <c r="E490" s="138"/>
      <c r="F490" s="138"/>
      <c r="G490" s="138"/>
      <c r="H490" s="138"/>
      <c r="I490" s="138"/>
      <c r="J490" s="138"/>
      <c r="K490" s="137" t="s">
        <v>1090</v>
      </c>
      <c r="L490" s="270" t="s">
        <v>3218</v>
      </c>
      <c r="M490" s="564"/>
      <c r="N490" s="564"/>
      <c r="O490" s="564"/>
      <c r="Q490" s="564"/>
    </row>
    <row r="491" spans="1:17" ht="25.5" hidden="1" customHeight="1">
      <c r="A491" s="265"/>
      <c r="B491" s="138" t="s">
        <v>1091</v>
      </c>
      <c r="C491" s="127" t="s">
        <v>3590</v>
      </c>
      <c r="D491" s="138"/>
      <c r="E491" s="138"/>
      <c r="F491" s="138"/>
      <c r="G491" s="138"/>
      <c r="H491" s="138"/>
      <c r="I491" s="138"/>
      <c r="J491" s="138"/>
      <c r="K491" s="137" t="s">
        <v>1092</v>
      </c>
      <c r="L491" s="270" t="s">
        <v>3218</v>
      </c>
      <c r="M491" s="564"/>
      <c r="N491" s="564"/>
      <c r="O491" s="564"/>
      <c r="Q491" s="564"/>
    </row>
    <row r="492" spans="1:17" ht="25.5" hidden="1" customHeight="1">
      <c r="A492" s="265"/>
      <c r="B492" s="138" t="s">
        <v>1093</v>
      </c>
      <c r="C492" s="127" t="s">
        <v>3591</v>
      </c>
      <c r="D492" s="138"/>
      <c r="E492" s="138"/>
      <c r="F492" s="138"/>
      <c r="G492" s="138"/>
      <c r="H492" s="138"/>
      <c r="I492" s="138"/>
      <c r="J492" s="138"/>
      <c r="K492" s="137" t="s">
        <v>1094</v>
      </c>
      <c r="L492" s="270" t="s">
        <v>3218</v>
      </c>
      <c r="M492" s="564"/>
      <c r="N492" s="564"/>
      <c r="O492" s="564"/>
      <c r="Q492" s="564"/>
    </row>
    <row r="493" spans="1:17" ht="25.5" hidden="1" customHeight="1">
      <c r="A493" s="265"/>
      <c r="B493" s="138" t="s">
        <v>1095</v>
      </c>
      <c r="C493" s="127" t="s">
        <v>3592</v>
      </c>
      <c r="D493" s="138"/>
      <c r="E493" s="138"/>
      <c r="F493" s="138"/>
      <c r="G493" s="138"/>
      <c r="H493" s="138"/>
      <c r="I493" s="138"/>
      <c r="J493" s="138"/>
      <c r="K493" s="137" t="s">
        <v>1096</v>
      </c>
      <c r="L493" s="270" t="s">
        <v>3218</v>
      </c>
      <c r="M493" s="564"/>
      <c r="N493" s="564"/>
      <c r="O493" s="564"/>
      <c r="Q493" s="564"/>
    </row>
    <row r="494" spans="1:17" ht="25.5" hidden="1" customHeight="1">
      <c r="A494" s="265"/>
      <c r="B494" s="138" t="s">
        <v>1097</v>
      </c>
      <c r="C494" s="127" t="s">
        <v>3593</v>
      </c>
      <c r="D494" s="138"/>
      <c r="E494" s="138"/>
      <c r="F494" s="138"/>
      <c r="G494" s="138"/>
      <c r="H494" s="138"/>
      <c r="I494" s="138"/>
      <c r="J494" s="138"/>
      <c r="K494" s="137" t="s">
        <v>1098</v>
      </c>
      <c r="L494" s="270" t="s">
        <v>3218</v>
      </c>
      <c r="M494" s="564"/>
      <c r="N494" s="564"/>
      <c r="O494" s="564"/>
      <c r="Q494" s="564"/>
    </row>
    <row r="495" spans="1:17" ht="25.5" hidden="1" customHeight="1">
      <c r="A495" s="265"/>
      <c r="B495" s="138" t="s">
        <v>1099</v>
      </c>
      <c r="C495" s="127" t="s">
        <v>3594</v>
      </c>
      <c r="D495" s="138"/>
      <c r="E495" s="138"/>
      <c r="F495" s="138"/>
      <c r="G495" s="138"/>
      <c r="H495" s="138"/>
      <c r="I495" s="138"/>
      <c r="J495" s="138"/>
      <c r="K495" s="174" t="s">
        <v>1100</v>
      </c>
      <c r="L495" s="270" t="s">
        <v>3218</v>
      </c>
      <c r="M495" s="564"/>
      <c r="N495" s="564"/>
      <c r="O495" s="564"/>
      <c r="Q495" s="564"/>
    </row>
    <row r="496" spans="1:17" ht="26.25" hidden="1" customHeight="1" thickBot="1">
      <c r="A496" s="265"/>
      <c r="B496" s="352" t="s">
        <v>1101</v>
      </c>
      <c r="C496" s="167" t="s">
        <v>3595</v>
      </c>
      <c r="D496" s="352"/>
      <c r="E496" s="352"/>
      <c r="F496" s="352"/>
      <c r="G496" s="352"/>
      <c r="H496" s="352"/>
      <c r="I496" s="352"/>
      <c r="J496" s="352"/>
      <c r="K496" s="145" t="s">
        <v>1103</v>
      </c>
      <c r="L496" s="562" t="s">
        <v>3218</v>
      </c>
      <c r="M496" s="564"/>
      <c r="N496" s="564"/>
      <c r="O496" s="564"/>
      <c r="Q496" s="564"/>
    </row>
    <row r="497" spans="1:17" ht="15.75" hidden="1" customHeight="1" thickBot="1">
      <c r="A497" s="265"/>
      <c r="B497" s="584" t="s">
        <v>1104</v>
      </c>
      <c r="C497" s="254" t="s">
        <v>3596</v>
      </c>
      <c r="D497" s="585"/>
      <c r="E497" s="585"/>
      <c r="F497" s="585"/>
      <c r="G497" s="585"/>
      <c r="H497" s="585"/>
      <c r="I497" s="585"/>
      <c r="J497" s="585"/>
      <c r="K497" s="586" t="s">
        <v>1105</v>
      </c>
      <c r="L497" s="587" t="s">
        <v>3218</v>
      </c>
      <c r="M497" s="564"/>
      <c r="N497" s="564"/>
      <c r="O497" s="564"/>
      <c r="Q497" s="564"/>
    </row>
    <row r="498" spans="1:17" ht="15.75" hidden="1" customHeight="1" thickBot="1">
      <c r="A498" s="265"/>
      <c r="B498" s="584" t="s">
        <v>1106</v>
      </c>
      <c r="C498" s="254" t="s">
        <v>3597</v>
      </c>
      <c r="D498" s="585"/>
      <c r="E498" s="585"/>
      <c r="F498" s="585"/>
      <c r="G498" s="585"/>
      <c r="H498" s="585"/>
      <c r="I498" s="585"/>
      <c r="J498" s="585"/>
      <c r="K498" s="586" t="s">
        <v>1107</v>
      </c>
      <c r="L498" s="587" t="s">
        <v>3218</v>
      </c>
      <c r="M498" s="564"/>
      <c r="N498" s="564"/>
      <c r="O498" s="564"/>
      <c r="Q498" s="564"/>
    </row>
    <row r="499" spans="1:17" ht="15.75" hidden="1" customHeight="1" thickBot="1">
      <c r="A499" s="265"/>
      <c r="B499" s="584" t="s">
        <v>1108</v>
      </c>
      <c r="C499" s="254" t="s">
        <v>3598</v>
      </c>
      <c r="D499" s="585"/>
      <c r="E499" s="585"/>
      <c r="F499" s="585"/>
      <c r="G499" s="585"/>
      <c r="H499" s="585"/>
      <c r="I499" s="585"/>
      <c r="J499" s="585"/>
      <c r="K499" s="584" t="s">
        <v>1109</v>
      </c>
      <c r="L499" s="587" t="s">
        <v>3218</v>
      </c>
      <c r="M499" s="564"/>
      <c r="N499" s="564"/>
      <c r="O499" s="564"/>
      <c r="Q499" s="564"/>
    </row>
    <row r="500" spans="1:17" ht="15.75" hidden="1" customHeight="1" thickBot="1">
      <c r="A500" s="265"/>
      <c r="C500" s="91"/>
      <c r="K500" s="464"/>
      <c r="L500" s="543"/>
      <c r="M500" s="514"/>
      <c r="N500" s="520"/>
      <c r="O500" s="520"/>
      <c r="Q500" s="520"/>
    </row>
    <row r="501" spans="1:17" ht="27.75" hidden="1" customHeight="1" thickTop="1" thickBot="1">
      <c r="A501" s="265"/>
      <c r="B501" s="292" t="s">
        <v>1110</v>
      </c>
      <c r="C501" s="242" t="s">
        <v>3599</v>
      </c>
      <c r="D501" s="293"/>
      <c r="E501" s="293"/>
      <c r="F501" s="293"/>
      <c r="G501" s="294"/>
      <c r="H501" s="293"/>
      <c r="I501" s="293"/>
      <c r="J501" s="293"/>
      <c r="K501" s="295" t="s">
        <v>1111</v>
      </c>
      <c r="L501" s="296" t="s">
        <v>3218</v>
      </c>
      <c r="M501" s="297">
        <f>SUM(M504:M509)</f>
        <v>0</v>
      </c>
      <c r="N501" s="557">
        <f>SUM(N504:N509)</f>
        <v>0</v>
      </c>
      <c r="O501" s="557">
        <f>+N501-M501</f>
        <v>0</v>
      </c>
      <c r="Q501" s="557">
        <f>SUM(Q504:Q509)</f>
        <v>0</v>
      </c>
    </row>
    <row r="502" spans="1:17" ht="16.5" hidden="1" customHeight="1" thickTop="1" thickBot="1">
      <c r="A502" s="265"/>
      <c r="K502" s="582"/>
      <c r="M502" s="265"/>
      <c r="N502" s="379"/>
      <c r="Q502" s="379"/>
    </row>
    <row r="503" spans="1:17" ht="26.25" hidden="1" customHeight="1" thickBot="1">
      <c r="A503" s="265"/>
      <c r="B503" s="347" t="s">
        <v>3221</v>
      </c>
      <c r="C503" s="245" t="s">
        <v>48</v>
      </c>
      <c r="D503" s="348"/>
      <c r="E503" s="348"/>
      <c r="F503" s="349"/>
      <c r="G503" s="349"/>
      <c r="H503" s="349"/>
      <c r="I503" s="349"/>
      <c r="J503" s="349"/>
      <c r="K503" s="579" t="s">
        <v>3222</v>
      </c>
      <c r="L503" s="558"/>
      <c r="M503" s="351" t="str">
        <f>+$M$10</f>
        <v>Valore netto al 31/12/2017</v>
      </c>
      <c r="N503" s="347" t="str">
        <f>N$10</f>
        <v>Valore netto al 31/12/2018</v>
      </c>
      <c r="O503" s="559" t="s">
        <v>4064</v>
      </c>
      <c r="Q503" s="347" t="str">
        <f>Q$10</f>
        <v>Prechiusura al ° trimestre 2018</v>
      </c>
    </row>
    <row r="504" spans="1:17" ht="38.25" hidden="1" customHeight="1">
      <c r="A504" s="265"/>
      <c r="B504" s="138" t="s">
        <v>1112</v>
      </c>
      <c r="C504" s="127" t="s">
        <v>3600</v>
      </c>
      <c r="D504" s="138"/>
      <c r="E504" s="138"/>
      <c r="F504" s="268"/>
      <c r="G504" s="268"/>
      <c r="H504" s="268"/>
      <c r="I504" s="138"/>
      <c r="J504" s="138"/>
      <c r="K504" s="257" t="s">
        <v>3601</v>
      </c>
      <c r="L504" s="270" t="s">
        <v>3218</v>
      </c>
      <c r="M504" s="564"/>
      <c r="N504" s="564"/>
      <c r="O504" s="564"/>
      <c r="Q504" s="564"/>
    </row>
    <row r="505" spans="1:17" ht="38.25" hidden="1" customHeight="1">
      <c r="A505" s="265"/>
      <c r="B505" s="138" t="s">
        <v>1117</v>
      </c>
      <c r="C505" s="127" t="s">
        <v>3602</v>
      </c>
      <c r="D505" s="138"/>
      <c r="E505" s="138"/>
      <c r="F505" s="268"/>
      <c r="G505" s="268"/>
      <c r="H505" s="268"/>
      <c r="I505" s="138"/>
      <c r="J505" s="138"/>
      <c r="K505" s="257" t="s">
        <v>3603</v>
      </c>
      <c r="L505" s="270" t="s">
        <v>3218</v>
      </c>
      <c r="M505" s="564"/>
      <c r="N505" s="564"/>
      <c r="O505" s="564"/>
      <c r="Q505" s="564"/>
    </row>
    <row r="506" spans="1:17" ht="38.25" hidden="1" customHeight="1">
      <c r="A506" s="265"/>
      <c r="B506" s="138" t="s">
        <v>1119</v>
      </c>
      <c r="C506" s="127" t="s">
        <v>3604</v>
      </c>
      <c r="D506" s="138"/>
      <c r="E506" s="138"/>
      <c r="F506" s="268"/>
      <c r="G506" s="268"/>
      <c r="H506" s="268"/>
      <c r="I506" s="138"/>
      <c r="J506" s="138"/>
      <c r="K506" s="257" t="s">
        <v>3605</v>
      </c>
      <c r="L506" s="270" t="s">
        <v>3218</v>
      </c>
      <c r="M506" s="564"/>
      <c r="N506" s="564"/>
      <c r="O506" s="564"/>
      <c r="Q506" s="564"/>
    </row>
    <row r="507" spans="1:17" ht="38.25" hidden="1" customHeight="1">
      <c r="A507" s="265"/>
      <c r="B507" s="138" t="s">
        <v>1122</v>
      </c>
      <c r="C507" s="127" t="s">
        <v>3606</v>
      </c>
      <c r="D507" s="138"/>
      <c r="E507" s="138"/>
      <c r="F507" s="268"/>
      <c r="G507" s="268"/>
      <c r="H507" s="268"/>
      <c r="I507" s="138"/>
      <c r="J507" s="138"/>
      <c r="K507" s="257" t="s">
        <v>3607</v>
      </c>
      <c r="L507" s="270" t="s">
        <v>3218</v>
      </c>
      <c r="M507" s="564"/>
      <c r="N507" s="564"/>
      <c r="O507" s="564"/>
      <c r="Q507" s="564"/>
    </row>
    <row r="508" spans="1:17" ht="38.25" hidden="1" customHeight="1">
      <c r="A508" s="265"/>
      <c r="B508" s="138" t="s">
        <v>1125</v>
      </c>
      <c r="C508" s="127" t="s">
        <v>3608</v>
      </c>
      <c r="D508" s="138"/>
      <c r="E508" s="138"/>
      <c r="F508" s="268"/>
      <c r="G508" s="268"/>
      <c r="H508" s="268"/>
      <c r="I508" s="138"/>
      <c r="J508" s="138"/>
      <c r="K508" s="257" t="s">
        <v>3609</v>
      </c>
      <c r="L508" s="270" t="s">
        <v>3218</v>
      </c>
      <c r="M508" s="564"/>
      <c r="N508" s="564"/>
      <c r="O508" s="564"/>
      <c r="Q508" s="564"/>
    </row>
    <row r="509" spans="1:17" ht="26.25" hidden="1" customHeight="1" thickBot="1">
      <c r="A509" s="265"/>
      <c r="B509" s="352" t="s">
        <v>1127</v>
      </c>
      <c r="C509" s="127" t="s">
        <v>3610</v>
      </c>
      <c r="D509" s="352"/>
      <c r="E509" s="352"/>
      <c r="F509" s="352"/>
      <c r="G509" s="352"/>
      <c r="H509" s="352"/>
      <c r="I509" s="352"/>
      <c r="J509" s="352"/>
      <c r="K509" s="561" t="s">
        <v>3611</v>
      </c>
      <c r="L509" s="562" t="s">
        <v>3218</v>
      </c>
      <c r="M509" s="564"/>
      <c r="N509" s="564"/>
      <c r="O509" s="564"/>
      <c r="Q509" s="564"/>
    </row>
    <row r="510" spans="1:17" ht="15.75" hidden="1" customHeight="1" thickBot="1">
      <c r="A510" s="265"/>
      <c r="K510" s="464"/>
      <c r="L510" s="543"/>
      <c r="M510" s="514"/>
      <c r="N510" s="520"/>
      <c r="O510" s="520"/>
      <c r="Q510" s="520"/>
    </row>
    <row r="511" spans="1:17" ht="27.75" hidden="1" customHeight="1" thickTop="1" thickBot="1">
      <c r="A511" s="265"/>
      <c r="B511" s="292" t="s">
        <v>1130</v>
      </c>
      <c r="C511" s="556" t="s">
        <v>3612</v>
      </c>
      <c r="D511" s="293"/>
      <c r="E511" s="293"/>
      <c r="F511" s="293"/>
      <c r="G511" s="294"/>
      <c r="H511" s="293"/>
      <c r="I511" s="293"/>
      <c r="J511" s="293"/>
      <c r="K511" s="295" t="s">
        <v>1131</v>
      </c>
      <c r="L511" s="296" t="s">
        <v>3218</v>
      </c>
      <c r="M511" s="115">
        <f>SUM(M514:M534)</f>
        <v>0</v>
      </c>
      <c r="N511" s="298">
        <f>SUM(N514:N534)</f>
        <v>0</v>
      </c>
      <c r="O511" s="298">
        <f>+N511-M511</f>
        <v>0</v>
      </c>
      <c r="Q511" s="298">
        <f>SUM(Q514:Q534)</f>
        <v>0</v>
      </c>
    </row>
    <row r="512" spans="1:17" ht="16.5" hidden="1" customHeight="1" thickTop="1" thickBot="1">
      <c r="A512" s="265"/>
      <c r="K512" s="582"/>
      <c r="M512" s="265"/>
      <c r="N512" s="379"/>
      <c r="Q512" s="379"/>
    </row>
    <row r="513" spans="1:17" ht="26.25" hidden="1" customHeight="1" thickBot="1">
      <c r="A513" s="265"/>
      <c r="B513" s="347" t="s">
        <v>3221</v>
      </c>
      <c r="C513" s="348" t="s">
        <v>48</v>
      </c>
      <c r="D513" s="348"/>
      <c r="E513" s="348"/>
      <c r="F513" s="349"/>
      <c r="G513" s="349"/>
      <c r="H513" s="349"/>
      <c r="I513" s="349"/>
      <c r="J513" s="349"/>
      <c r="K513" s="579" t="s">
        <v>3222</v>
      </c>
      <c r="L513" s="558"/>
      <c r="M513" s="122" t="str">
        <f>+$M$10</f>
        <v>Valore netto al 31/12/2017</v>
      </c>
      <c r="N513" s="347" t="str">
        <f>N$10</f>
        <v>Valore netto al 31/12/2018</v>
      </c>
      <c r="O513" s="559" t="s">
        <v>4064</v>
      </c>
      <c r="Q513" s="347" t="str">
        <f>Q$10</f>
        <v>Prechiusura al ° trimestre 2018</v>
      </c>
    </row>
    <row r="514" spans="1:17" ht="38.25" hidden="1" customHeight="1">
      <c r="A514" s="265"/>
      <c r="B514" s="138" t="s">
        <v>1132</v>
      </c>
      <c r="C514" s="138" t="s">
        <v>3613</v>
      </c>
      <c r="D514" s="138"/>
      <c r="E514" s="138"/>
      <c r="F514" s="138"/>
      <c r="G514" s="138"/>
      <c r="H514" s="138"/>
      <c r="I514" s="138"/>
      <c r="J514" s="138"/>
      <c r="K514" s="137" t="s">
        <v>1136</v>
      </c>
      <c r="L514" s="270" t="s">
        <v>3218</v>
      </c>
      <c r="M514" s="564"/>
      <c r="N514" s="564"/>
      <c r="O514" s="564"/>
      <c r="Q514" s="564"/>
    </row>
    <row r="515" spans="1:17" ht="38.25" hidden="1" customHeight="1">
      <c r="A515" s="265"/>
      <c r="B515" s="138" t="s">
        <v>1137</v>
      </c>
      <c r="C515" s="138" t="s">
        <v>3614</v>
      </c>
      <c r="D515" s="138"/>
      <c r="E515" s="138"/>
      <c r="F515" s="138"/>
      <c r="G515" s="138"/>
      <c r="H515" s="138"/>
      <c r="I515" s="138"/>
      <c r="J515" s="138"/>
      <c r="K515" s="137" t="s">
        <v>1138</v>
      </c>
      <c r="L515" s="270" t="s">
        <v>3218</v>
      </c>
      <c r="M515" s="564"/>
      <c r="N515" s="564"/>
      <c r="O515" s="564"/>
      <c r="Q515" s="564"/>
    </row>
    <row r="516" spans="1:17" ht="25.5" hidden="1" customHeight="1">
      <c r="A516" s="265"/>
      <c r="B516" s="138" t="s">
        <v>1139</v>
      </c>
      <c r="C516" s="138" t="s">
        <v>3615</v>
      </c>
      <c r="D516" s="138"/>
      <c r="E516" s="138"/>
      <c r="F516" s="138"/>
      <c r="G516" s="138"/>
      <c r="H516" s="138"/>
      <c r="I516" s="138"/>
      <c r="J516" s="138"/>
      <c r="K516" s="137" t="s">
        <v>1140</v>
      </c>
      <c r="L516" s="270" t="s">
        <v>3218</v>
      </c>
      <c r="M516" s="564"/>
      <c r="N516" s="564"/>
      <c r="O516" s="564"/>
      <c r="Q516" s="564"/>
    </row>
    <row r="517" spans="1:17" ht="38.25" hidden="1" customHeight="1">
      <c r="A517" s="265"/>
      <c r="B517" s="138" t="s">
        <v>1141</v>
      </c>
      <c r="C517" s="138" t="s">
        <v>3616</v>
      </c>
      <c r="D517" s="138"/>
      <c r="E517" s="138"/>
      <c r="F517" s="138"/>
      <c r="G517" s="138"/>
      <c r="H517" s="138"/>
      <c r="I517" s="138"/>
      <c r="J517" s="138"/>
      <c r="K517" s="137" t="s">
        <v>1144</v>
      </c>
      <c r="L517" s="270" t="s">
        <v>3218</v>
      </c>
      <c r="M517" s="564"/>
      <c r="N517" s="564"/>
      <c r="O517" s="564"/>
      <c r="Q517" s="564"/>
    </row>
    <row r="518" spans="1:17" ht="38.25" hidden="1" customHeight="1">
      <c r="A518" s="265"/>
      <c r="B518" s="138" t="s">
        <v>1145</v>
      </c>
      <c r="C518" s="138" t="s">
        <v>3617</v>
      </c>
      <c r="D518" s="138"/>
      <c r="E518" s="138"/>
      <c r="F518" s="138"/>
      <c r="G518" s="138"/>
      <c r="H518" s="138"/>
      <c r="I518" s="138"/>
      <c r="J518" s="138"/>
      <c r="K518" s="137" t="s">
        <v>1146</v>
      </c>
      <c r="L518" s="270" t="s">
        <v>3218</v>
      </c>
      <c r="M518" s="564"/>
      <c r="N518" s="564"/>
      <c r="O518" s="564"/>
      <c r="Q518" s="564"/>
    </row>
    <row r="519" spans="1:17" ht="25.5" hidden="1" customHeight="1">
      <c r="A519" s="265"/>
      <c r="B519" s="138" t="s">
        <v>1147</v>
      </c>
      <c r="C519" s="138" t="s">
        <v>3618</v>
      </c>
      <c r="D519" s="138"/>
      <c r="E519" s="138"/>
      <c r="F519" s="138"/>
      <c r="G519" s="138"/>
      <c r="H519" s="138"/>
      <c r="I519" s="138"/>
      <c r="J519" s="138"/>
      <c r="K519" s="137" t="s">
        <v>1148</v>
      </c>
      <c r="L519" s="270" t="s">
        <v>3218</v>
      </c>
      <c r="M519" s="564"/>
      <c r="N519" s="564"/>
      <c r="O519" s="564"/>
      <c r="Q519" s="564"/>
    </row>
    <row r="520" spans="1:17" ht="38.25" hidden="1" customHeight="1">
      <c r="A520" s="265"/>
      <c r="B520" s="353" t="s">
        <v>1149</v>
      </c>
      <c r="C520" s="353" t="s">
        <v>4451</v>
      </c>
      <c r="D520" s="138"/>
      <c r="E520" s="138"/>
      <c r="F520" s="138"/>
      <c r="G520" s="138"/>
      <c r="H520" s="138"/>
      <c r="I520" s="138"/>
      <c r="J520" s="138"/>
      <c r="K520" s="137" t="s">
        <v>1150</v>
      </c>
      <c r="L520" s="270" t="s">
        <v>3218</v>
      </c>
      <c r="M520" s="564"/>
      <c r="N520" s="564"/>
      <c r="O520" s="564"/>
      <c r="Q520" s="564"/>
    </row>
    <row r="521" spans="1:17" ht="38.25" hidden="1" customHeight="1">
      <c r="A521" s="265"/>
      <c r="B521" s="353" t="s">
        <v>1151</v>
      </c>
      <c r="C521" s="353" t="s">
        <v>4452</v>
      </c>
      <c r="D521" s="138"/>
      <c r="E521" s="138"/>
      <c r="F521" s="138"/>
      <c r="G521" s="138"/>
      <c r="H521" s="138"/>
      <c r="I521" s="138"/>
      <c r="J521" s="138"/>
      <c r="K521" s="137" t="s">
        <v>1152</v>
      </c>
      <c r="L521" s="270" t="s">
        <v>3218</v>
      </c>
      <c r="M521" s="564"/>
      <c r="N521" s="564"/>
      <c r="O521" s="564"/>
      <c r="Q521" s="564"/>
    </row>
    <row r="522" spans="1:17" ht="25.5" hidden="1" customHeight="1">
      <c r="A522" s="265"/>
      <c r="B522" s="353" t="s">
        <v>1153</v>
      </c>
      <c r="C522" s="353" t="s">
        <v>4453</v>
      </c>
      <c r="D522" s="138"/>
      <c r="E522" s="138"/>
      <c r="F522" s="138"/>
      <c r="G522" s="138"/>
      <c r="H522" s="138"/>
      <c r="I522" s="138"/>
      <c r="J522" s="138"/>
      <c r="K522" s="137" t="s">
        <v>1154</v>
      </c>
      <c r="L522" s="270" t="s">
        <v>3218</v>
      </c>
      <c r="M522" s="564"/>
      <c r="N522" s="564"/>
      <c r="O522" s="564"/>
      <c r="Q522" s="564"/>
    </row>
    <row r="523" spans="1:17" ht="25.5" hidden="1" customHeight="1">
      <c r="A523" s="265"/>
      <c r="B523" s="138" t="s">
        <v>1155</v>
      </c>
      <c r="C523" s="138" t="s">
        <v>3619</v>
      </c>
      <c r="D523" s="138"/>
      <c r="E523" s="138"/>
      <c r="F523" s="138"/>
      <c r="G523" s="138"/>
      <c r="H523" s="138"/>
      <c r="I523" s="138"/>
      <c r="J523" s="138"/>
      <c r="K523" s="137" t="s">
        <v>1156</v>
      </c>
      <c r="L523" s="270" t="s">
        <v>3218</v>
      </c>
      <c r="M523" s="564"/>
      <c r="N523" s="564"/>
      <c r="O523" s="564"/>
      <c r="Q523" s="564"/>
    </row>
    <row r="524" spans="1:17" ht="25.5" hidden="1" customHeight="1">
      <c r="A524" s="265"/>
      <c r="B524" s="353" t="s">
        <v>1157</v>
      </c>
      <c r="C524" s="353" t="s">
        <v>4454</v>
      </c>
      <c r="D524" s="138"/>
      <c r="E524" s="138"/>
      <c r="F524" s="138"/>
      <c r="G524" s="138"/>
      <c r="H524" s="138"/>
      <c r="I524" s="138"/>
      <c r="J524" s="138"/>
      <c r="K524" s="137" t="s">
        <v>1158</v>
      </c>
      <c r="L524" s="270" t="s">
        <v>3218</v>
      </c>
      <c r="M524" s="564"/>
      <c r="N524" s="564"/>
      <c r="O524" s="564"/>
      <c r="Q524" s="564"/>
    </row>
    <row r="525" spans="1:17" ht="25.5" hidden="1" customHeight="1">
      <c r="A525" s="265"/>
      <c r="B525" s="138" t="s">
        <v>1159</v>
      </c>
      <c r="C525" s="138" t="s">
        <v>3620</v>
      </c>
      <c r="D525" s="138"/>
      <c r="E525" s="138"/>
      <c r="F525" s="138"/>
      <c r="G525" s="138"/>
      <c r="H525" s="138"/>
      <c r="I525" s="138"/>
      <c r="J525" s="138"/>
      <c r="K525" s="137" t="s">
        <v>1160</v>
      </c>
      <c r="L525" s="270" t="s">
        <v>3218</v>
      </c>
      <c r="M525" s="564"/>
      <c r="N525" s="564"/>
      <c r="O525" s="564"/>
      <c r="Q525" s="564"/>
    </row>
    <row r="526" spans="1:17" ht="25.5" hidden="1" customHeight="1">
      <c r="A526" s="265"/>
      <c r="B526" s="138" t="s">
        <v>1161</v>
      </c>
      <c r="C526" s="138" t="s">
        <v>3621</v>
      </c>
      <c r="D526" s="138"/>
      <c r="E526" s="138"/>
      <c r="F526" s="138"/>
      <c r="G526" s="138"/>
      <c r="H526" s="138"/>
      <c r="I526" s="138"/>
      <c r="J526" s="138"/>
      <c r="K526" s="137" t="s">
        <v>1162</v>
      </c>
      <c r="L526" s="270" t="s">
        <v>3218</v>
      </c>
      <c r="M526" s="564"/>
      <c r="N526" s="564"/>
      <c r="O526" s="564"/>
      <c r="Q526" s="564"/>
    </row>
    <row r="527" spans="1:17" ht="25.5" hidden="1" customHeight="1">
      <c r="A527" s="265"/>
      <c r="B527" s="138" t="s">
        <v>1163</v>
      </c>
      <c r="C527" s="138" t="s">
        <v>3622</v>
      </c>
      <c r="D527" s="138"/>
      <c r="E527" s="138"/>
      <c r="F527" s="138"/>
      <c r="G527" s="138"/>
      <c r="H527" s="138"/>
      <c r="I527" s="138"/>
      <c r="J527" s="138"/>
      <c r="K527" s="137" t="s">
        <v>1164</v>
      </c>
      <c r="L527" s="270" t="s">
        <v>3218</v>
      </c>
      <c r="M527" s="564"/>
      <c r="N527" s="564"/>
      <c r="O527" s="564"/>
      <c r="Q527" s="564"/>
    </row>
    <row r="528" spans="1:17" ht="25.5" hidden="1" customHeight="1">
      <c r="A528" s="265"/>
      <c r="B528" s="353" t="s">
        <v>1165</v>
      </c>
      <c r="C528" s="353" t="s">
        <v>4455</v>
      </c>
      <c r="D528" s="576"/>
      <c r="E528" s="576"/>
      <c r="F528" s="576"/>
      <c r="G528" s="576"/>
      <c r="H528" s="576"/>
      <c r="I528" s="576"/>
      <c r="J528" s="576"/>
      <c r="K528" s="137" t="s">
        <v>1166</v>
      </c>
      <c r="L528" s="270" t="s">
        <v>3218</v>
      </c>
      <c r="M528" s="564"/>
      <c r="N528" s="564"/>
      <c r="O528" s="564"/>
      <c r="Q528" s="564"/>
    </row>
    <row r="529" spans="1:17" ht="25.5" hidden="1" customHeight="1">
      <c r="A529" s="265"/>
      <c r="B529" s="353" t="s">
        <v>1167</v>
      </c>
      <c r="C529" s="353" t="s">
        <v>4456</v>
      </c>
      <c r="D529" s="576"/>
      <c r="E529" s="576"/>
      <c r="F529" s="576"/>
      <c r="G529" s="576"/>
      <c r="H529" s="576"/>
      <c r="I529" s="576"/>
      <c r="J529" s="576"/>
      <c r="K529" s="137" t="s">
        <v>1168</v>
      </c>
      <c r="L529" s="270" t="s">
        <v>3218</v>
      </c>
      <c r="M529" s="564"/>
      <c r="N529" s="564"/>
      <c r="O529" s="564"/>
      <c r="Q529" s="564"/>
    </row>
    <row r="530" spans="1:17" ht="25.5" hidden="1" customHeight="1">
      <c r="A530" s="265"/>
      <c r="B530" s="353" t="s">
        <v>1169</v>
      </c>
      <c r="C530" s="353" t="s">
        <v>4457</v>
      </c>
      <c r="D530" s="576"/>
      <c r="E530" s="576"/>
      <c r="F530" s="576"/>
      <c r="G530" s="576"/>
      <c r="H530" s="576"/>
      <c r="I530" s="576"/>
      <c r="J530" s="576"/>
      <c r="K530" s="137" t="s">
        <v>1170</v>
      </c>
      <c r="L530" s="270" t="s">
        <v>3218</v>
      </c>
      <c r="M530" s="564"/>
      <c r="N530" s="564"/>
      <c r="O530" s="564"/>
      <c r="Q530" s="564"/>
    </row>
    <row r="531" spans="1:17" ht="25.5" hidden="1" customHeight="1">
      <c r="A531" s="265"/>
      <c r="B531" s="353" t="s">
        <v>1171</v>
      </c>
      <c r="C531" s="353" t="s">
        <v>4458</v>
      </c>
      <c r="D531" s="576"/>
      <c r="E531" s="576"/>
      <c r="F531" s="576"/>
      <c r="G531" s="576"/>
      <c r="H531" s="576"/>
      <c r="I531" s="576"/>
      <c r="J531" s="576"/>
      <c r="K531" s="137" t="s">
        <v>1172</v>
      </c>
      <c r="L531" s="270" t="s">
        <v>3218</v>
      </c>
      <c r="M531" s="564"/>
      <c r="N531" s="564"/>
      <c r="O531" s="564"/>
      <c r="Q531" s="564"/>
    </row>
    <row r="532" spans="1:17" ht="15" hidden="1" customHeight="1">
      <c r="A532" s="265"/>
      <c r="B532" s="353" t="s">
        <v>1173</v>
      </c>
      <c r="C532" s="353" t="s">
        <v>4459</v>
      </c>
      <c r="D532" s="576"/>
      <c r="E532" s="576"/>
      <c r="F532" s="576"/>
      <c r="G532" s="576"/>
      <c r="H532" s="576"/>
      <c r="I532" s="576"/>
      <c r="J532" s="576"/>
      <c r="K532" s="137" t="s">
        <v>1174</v>
      </c>
      <c r="L532" s="270" t="s">
        <v>3218</v>
      </c>
      <c r="M532" s="564"/>
      <c r="N532" s="564"/>
      <c r="O532" s="564"/>
      <c r="Q532" s="564"/>
    </row>
    <row r="533" spans="1:17" ht="15" hidden="1" customHeight="1">
      <c r="A533" s="265"/>
      <c r="B533" s="353" t="s">
        <v>1175</v>
      </c>
      <c r="C533" s="353" t="s">
        <v>4460</v>
      </c>
      <c r="D533" s="576"/>
      <c r="E533" s="576"/>
      <c r="F533" s="576"/>
      <c r="G533" s="576"/>
      <c r="H533" s="576"/>
      <c r="I533" s="576"/>
      <c r="J533" s="576"/>
      <c r="K533" s="137" t="s">
        <v>1176</v>
      </c>
      <c r="L533" s="270" t="s">
        <v>3218</v>
      </c>
      <c r="M533" s="564"/>
      <c r="N533" s="564"/>
      <c r="O533" s="564"/>
      <c r="Q533" s="564"/>
    </row>
    <row r="534" spans="1:17" ht="26.25" hidden="1" customHeight="1" thickBot="1">
      <c r="A534" s="265"/>
      <c r="B534" s="352" t="s">
        <v>1177</v>
      </c>
      <c r="C534" s="352" t="s">
        <v>3623</v>
      </c>
      <c r="D534" s="352"/>
      <c r="E534" s="352"/>
      <c r="F534" s="352"/>
      <c r="G534" s="352"/>
      <c r="H534" s="352"/>
      <c r="I534" s="352"/>
      <c r="J534" s="352"/>
      <c r="K534" s="258" t="s">
        <v>1178</v>
      </c>
      <c r="L534" s="562" t="s">
        <v>3218</v>
      </c>
      <c r="M534" s="564"/>
      <c r="N534" s="564"/>
      <c r="O534" s="564"/>
      <c r="Q534" s="564"/>
    </row>
    <row r="535" spans="1:17" ht="15.75" hidden="1" customHeight="1" thickBot="1">
      <c r="A535" s="265"/>
      <c r="K535" s="588"/>
      <c r="L535" s="532"/>
      <c r="M535" s="499"/>
      <c r="N535" s="517"/>
      <c r="O535" s="517"/>
      <c r="Q535" s="517"/>
    </row>
    <row r="536" spans="1:17" ht="17.25" hidden="1" customHeight="1" thickTop="1" thickBot="1">
      <c r="A536" s="265"/>
      <c r="B536" s="292" t="s">
        <v>1179</v>
      </c>
      <c r="C536" s="556" t="s">
        <v>3624</v>
      </c>
      <c r="D536" s="293"/>
      <c r="E536" s="293"/>
      <c r="F536" s="293"/>
      <c r="G536" s="294"/>
      <c r="H536" s="293"/>
      <c r="I536" s="293"/>
      <c r="J536" s="293"/>
      <c r="K536" s="295" t="s">
        <v>1180</v>
      </c>
      <c r="L536" s="296" t="s">
        <v>3218</v>
      </c>
      <c r="M536" s="115">
        <f>SUM(M539:M553)</f>
        <v>0</v>
      </c>
      <c r="N536" s="298">
        <f>SUM(N539:N553)</f>
        <v>0</v>
      </c>
      <c r="O536" s="298">
        <f>+N536-M536</f>
        <v>0</v>
      </c>
      <c r="Q536" s="298">
        <f>SUM(Q539:Q553)</f>
        <v>0</v>
      </c>
    </row>
    <row r="537" spans="1:17" ht="16.5" hidden="1" customHeight="1" thickTop="1" thickBot="1">
      <c r="A537" s="265"/>
      <c r="K537" s="582"/>
      <c r="M537" s="265"/>
      <c r="N537" s="379"/>
      <c r="Q537" s="379"/>
    </row>
    <row r="538" spans="1:17" ht="26.25" hidden="1" customHeight="1" thickBot="1">
      <c r="A538" s="265"/>
      <c r="B538" s="347" t="s">
        <v>3221</v>
      </c>
      <c r="C538" s="348" t="s">
        <v>48</v>
      </c>
      <c r="D538" s="348"/>
      <c r="E538" s="348"/>
      <c r="F538" s="349"/>
      <c r="G538" s="349"/>
      <c r="H538" s="349"/>
      <c r="I538" s="349"/>
      <c r="J538" s="349"/>
      <c r="K538" s="579" t="s">
        <v>3222</v>
      </c>
      <c r="L538" s="558"/>
      <c r="M538" s="122" t="str">
        <f>+$M$10</f>
        <v>Valore netto al 31/12/2017</v>
      </c>
      <c r="N538" s="347" t="str">
        <f>N$10</f>
        <v>Valore netto al 31/12/2018</v>
      </c>
      <c r="O538" s="559" t="s">
        <v>4064</v>
      </c>
      <c r="Q538" s="347" t="str">
        <f>Q$10</f>
        <v>Prechiusura al ° trimestre 2018</v>
      </c>
    </row>
    <row r="539" spans="1:17" ht="25.5" hidden="1" customHeight="1">
      <c r="A539" s="265"/>
      <c r="B539" s="138" t="s">
        <v>1181</v>
      </c>
      <c r="C539" s="138" t="s">
        <v>3625</v>
      </c>
      <c r="D539" s="138"/>
      <c r="E539" s="138"/>
      <c r="F539" s="138"/>
      <c r="G539" s="138"/>
      <c r="H539" s="138"/>
      <c r="I539" s="138"/>
      <c r="J539" s="138"/>
      <c r="K539" s="137" t="s">
        <v>1185</v>
      </c>
      <c r="L539" s="270" t="s">
        <v>3218</v>
      </c>
      <c r="M539" s="564"/>
      <c r="N539" s="564"/>
      <c r="O539" s="564"/>
      <c r="Q539" s="564"/>
    </row>
    <row r="540" spans="1:17" ht="25.5" hidden="1" customHeight="1">
      <c r="A540" s="265"/>
      <c r="B540" s="138" t="s">
        <v>1186</v>
      </c>
      <c r="C540" s="138" t="s">
        <v>3626</v>
      </c>
      <c r="D540" s="138"/>
      <c r="E540" s="138"/>
      <c r="F540" s="138"/>
      <c r="G540" s="138"/>
      <c r="H540" s="138"/>
      <c r="I540" s="138"/>
      <c r="J540" s="138"/>
      <c r="K540" s="137" t="s">
        <v>1188</v>
      </c>
      <c r="L540" s="270" t="s">
        <v>3218</v>
      </c>
      <c r="M540" s="564"/>
      <c r="N540" s="564"/>
      <c r="O540" s="564"/>
      <c r="Q540" s="564"/>
    </row>
    <row r="541" spans="1:17" ht="25.5" hidden="1" customHeight="1">
      <c r="A541" s="265"/>
      <c r="B541" s="138" t="s">
        <v>1189</v>
      </c>
      <c r="C541" s="138" t="s">
        <v>3627</v>
      </c>
      <c r="D541" s="138"/>
      <c r="E541" s="138"/>
      <c r="F541" s="138"/>
      <c r="G541" s="138"/>
      <c r="H541" s="138"/>
      <c r="I541" s="138"/>
      <c r="J541" s="138"/>
      <c r="K541" s="137" t="s">
        <v>1190</v>
      </c>
      <c r="L541" s="270" t="s">
        <v>3218</v>
      </c>
      <c r="M541" s="564"/>
      <c r="N541" s="564"/>
      <c r="O541" s="564"/>
      <c r="Q541" s="564"/>
    </row>
    <row r="542" spans="1:17" ht="25.5" hidden="1" customHeight="1">
      <c r="A542" s="265"/>
      <c r="B542" s="138" t="s">
        <v>1191</v>
      </c>
      <c r="C542" s="138" t="s">
        <v>3628</v>
      </c>
      <c r="D542" s="138"/>
      <c r="E542" s="138"/>
      <c r="F542" s="138"/>
      <c r="G542" s="138"/>
      <c r="H542" s="138"/>
      <c r="I542" s="138"/>
      <c r="J542" s="138"/>
      <c r="K542" s="137" t="s">
        <v>1192</v>
      </c>
      <c r="L542" s="270" t="s">
        <v>3218</v>
      </c>
      <c r="M542" s="564"/>
      <c r="N542" s="564"/>
      <c r="O542" s="564"/>
      <c r="Q542" s="564"/>
    </row>
    <row r="543" spans="1:17" ht="25.5" hidden="1" customHeight="1">
      <c r="A543" s="265"/>
      <c r="B543" s="138" t="s">
        <v>1193</v>
      </c>
      <c r="C543" s="138" t="s">
        <v>3629</v>
      </c>
      <c r="D543" s="138"/>
      <c r="E543" s="138"/>
      <c r="F543" s="138"/>
      <c r="G543" s="138"/>
      <c r="H543" s="138"/>
      <c r="I543" s="138"/>
      <c r="J543" s="138"/>
      <c r="K543" s="137" t="s">
        <v>1195</v>
      </c>
      <c r="L543" s="270" t="s">
        <v>3218</v>
      </c>
      <c r="M543" s="564"/>
      <c r="N543" s="564"/>
      <c r="O543" s="564"/>
      <c r="Q543" s="564"/>
    </row>
    <row r="544" spans="1:17" ht="25.5" hidden="1" customHeight="1">
      <c r="A544" s="265"/>
      <c r="B544" s="138" t="s">
        <v>1196</v>
      </c>
      <c r="C544" s="138" t="s">
        <v>3630</v>
      </c>
      <c r="D544" s="138"/>
      <c r="E544" s="138"/>
      <c r="F544" s="138"/>
      <c r="G544" s="138"/>
      <c r="H544" s="138"/>
      <c r="I544" s="138"/>
      <c r="J544" s="138"/>
      <c r="K544" s="174" t="s">
        <v>1198</v>
      </c>
      <c r="L544" s="270" t="s">
        <v>3218</v>
      </c>
      <c r="M544" s="564"/>
      <c r="N544" s="564"/>
      <c r="O544" s="564"/>
      <c r="Q544" s="564"/>
    </row>
    <row r="545" spans="1:17" ht="25.5" hidden="1" customHeight="1">
      <c r="A545" s="265"/>
      <c r="B545" s="138" t="s">
        <v>1199</v>
      </c>
      <c r="C545" s="138" t="s">
        <v>3631</v>
      </c>
      <c r="D545" s="138"/>
      <c r="E545" s="138"/>
      <c r="F545" s="138"/>
      <c r="G545" s="138"/>
      <c r="H545" s="138"/>
      <c r="I545" s="138"/>
      <c r="J545" s="138"/>
      <c r="K545" s="174" t="s">
        <v>1201</v>
      </c>
      <c r="L545" s="270" t="s">
        <v>3218</v>
      </c>
      <c r="M545" s="564"/>
      <c r="N545" s="564"/>
      <c r="O545" s="564"/>
      <c r="Q545" s="564"/>
    </row>
    <row r="546" spans="1:17" ht="25.5" hidden="1" customHeight="1">
      <c r="A546" s="265"/>
      <c r="B546" s="138" t="s">
        <v>1202</v>
      </c>
      <c r="C546" s="138" t="s">
        <v>3632</v>
      </c>
      <c r="D546" s="138"/>
      <c r="E546" s="138"/>
      <c r="F546" s="138"/>
      <c r="G546" s="138"/>
      <c r="H546" s="138"/>
      <c r="I546" s="138"/>
      <c r="J546" s="138"/>
      <c r="K546" s="174" t="s">
        <v>1204</v>
      </c>
      <c r="L546" s="270" t="s">
        <v>3218</v>
      </c>
      <c r="M546" s="564"/>
      <c r="N546" s="564"/>
      <c r="O546" s="564"/>
      <c r="Q546" s="564"/>
    </row>
    <row r="547" spans="1:17" ht="25.5" hidden="1" customHeight="1">
      <c r="A547" s="265"/>
      <c r="B547" s="138" t="s">
        <v>1205</v>
      </c>
      <c r="C547" s="138" t="s">
        <v>3633</v>
      </c>
      <c r="D547" s="138"/>
      <c r="E547" s="138"/>
      <c r="F547" s="138"/>
      <c r="G547" s="138"/>
      <c r="H547" s="138"/>
      <c r="I547" s="138"/>
      <c r="J547" s="138"/>
      <c r="K547" s="174" t="s">
        <v>1206</v>
      </c>
      <c r="L547" s="270" t="s">
        <v>3218</v>
      </c>
      <c r="M547" s="564"/>
      <c r="N547" s="564"/>
      <c r="O547" s="564"/>
      <c r="Q547" s="564"/>
    </row>
    <row r="548" spans="1:17" ht="25.5" hidden="1" customHeight="1">
      <c r="A548" s="265"/>
      <c r="B548" s="138" t="s">
        <v>1207</v>
      </c>
      <c r="C548" s="138" t="s">
        <v>3634</v>
      </c>
      <c r="D548" s="138"/>
      <c r="E548" s="138"/>
      <c r="F548" s="138"/>
      <c r="G548" s="138"/>
      <c r="H548" s="138"/>
      <c r="I548" s="138"/>
      <c r="J548" s="138"/>
      <c r="K548" s="174" t="s">
        <v>1208</v>
      </c>
      <c r="L548" s="270" t="s">
        <v>3218</v>
      </c>
      <c r="M548" s="564"/>
      <c r="N548" s="564"/>
      <c r="O548" s="564"/>
      <c r="Q548" s="564"/>
    </row>
    <row r="549" spans="1:17" ht="25.5" hidden="1" customHeight="1">
      <c r="A549" s="265"/>
      <c r="B549" s="138" t="s">
        <v>1209</v>
      </c>
      <c r="C549" s="138" t="s">
        <v>3635</v>
      </c>
      <c r="D549" s="138"/>
      <c r="E549" s="138"/>
      <c r="F549" s="138"/>
      <c r="G549" s="138"/>
      <c r="H549" s="138"/>
      <c r="I549" s="138"/>
      <c r="J549" s="138"/>
      <c r="K549" s="174" t="s">
        <v>1210</v>
      </c>
      <c r="L549" s="270" t="s">
        <v>3218</v>
      </c>
      <c r="M549" s="564"/>
      <c r="N549" s="564"/>
      <c r="O549" s="564"/>
      <c r="Q549" s="564"/>
    </row>
    <row r="550" spans="1:17" ht="15" hidden="1" customHeight="1">
      <c r="A550" s="265"/>
      <c r="B550" s="138" t="s">
        <v>1211</v>
      </c>
      <c r="C550" s="138" t="s">
        <v>3636</v>
      </c>
      <c r="D550" s="138"/>
      <c r="E550" s="138"/>
      <c r="F550" s="138"/>
      <c r="G550" s="138"/>
      <c r="H550" s="138"/>
      <c r="I550" s="138"/>
      <c r="J550" s="138"/>
      <c r="K550" s="137" t="s">
        <v>1213</v>
      </c>
      <c r="L550" s="270" t="s">
        <v>3218</v>
      </c>
      <c r="M550" s="564"/>
      <c r="N550" s="564"/>
      <c r="O550" s="564"/>
      <c r="Q550" s="564"/>
    </row>
    <row r="551" spans="1:17" ht="15" hidden="1" customHeight="1">
      <c r="A551" s="265"/>
      <c r="B551" s="138" t="s">
        <v>1214</v>
      </c>
      <c r="C551" s="138" t="s">
        <v>3637</v>
      </c>
      <c r="D551" s="138"/>
      <c r="E551" s="138"/>
      <c r="F551" s="138"/>
      <c r="G551" s="138"/>
      <c r="H551" s="138"/>
      <c r="I551" s="138"/>
      <c r="J551" s="138"/>
      <c r="K551" s="137" t="s">
        <v>3638</v>
      </c>
      <c r="L551" s="270" t="s">
        <v>3218</v>
      </c>
      <c r="M551" s="564"/>
      <c r="N551" s="564"/>
      <c r="O551" s="564"/>
      <c r="Q551" s="564"/>
    </row>
    <row r="552" spans="1:17" ht="15" hidden="1" customHeight="1">
      <c r="A552" s="265"/>
      <c r="B552" s="138" t="s">
        <v>1216</v>
      </c>
      <c r="C552" s="138" t="s">
        <v>3639</v>
      </c>
      <c r="D552" s="138"/>
      <c r="E552" s="138"/>
      <c r="F552" s="138"/>
      <c r="G552" s="138"/>
      <c r="H552" s="138"/>
      <c r="I552" s="138"/>
      <c r="J552" s="138"/>
      <c r="K552" s="137" t="s">
        <v>3640</v>
      </c>
      <c r="L552" s="270" t="s">
        <v>3218</v>
      </c>
      <c r="M552" s="564"/>
      <c r="N552" s="564"/>
      <c r="O552" s="564"/>
      <c r="Q552" s="564"/>
    </row>
    <row r="553" spans="1:17" ht="15.75" hidden="1" customHeight="1" thickBot="1">
      <c r="A553" s="265"/>
      <c r="B553" s="352" t="s">
        <v>1218</v>
      </c>
      <c r="C553" s="352" t="s">
        <v>3641</v>
      </c>
      <c r="D553" s="352"/>
      <c r="E553" s="352"/>
      <c r="F553" s="352"/>
      <c r="G553" s="352"/>
      <c r="H553" s="352"/>
      <c r="I553" s="352"/>
      <c r="J553" s="352"/>
      <c r="K553" s="145" t="s">
        <v>3642</v>
      </c>
      <c r="L553" s="562" t="s">
        <v>3218</v>
      </c>
      <c r="M553" s="564"/>
      <c r="N553" s="564"/>
      <c r="O553" s="564"/>
      <c r="Q553" s="564"/>
    </row>
    <row r="554" spans="1:17" ht="15.75" hidden="1" customHeight="1" thickBot="1">
      <c r="A554" s="265"/>
      <c r="K554" s="588"/>
      <c r="L554" s="532"/>
      <c r="M554" s="499"/>
      <c r="N554" s="517"/>
      <c r="O554" s="517"/>
      <c r="P554" s="523"/>
      <c r="Q554" s="517"/>
    </row>
    <row r="555" spans="1:17" ht="27.75" hidden="1" customHeight="1" thickTop="1" thickBot="1">
      <c r="A555" s="265"/>
      <c r="B555" s="292" t="s">
        <v>1220</v>
      </c>
      <c r="C555" s="556" t="s">
        <v>3643</v>
      </c>
      <c r="D555" s="293"/>
      <c r="E555" s="293"/>
      <c r="F555" s="293"/>
      <c r="G555" s="294"/>
      <c r="H555" s="293"/>
      <c r="I555" s="293"/>
      <c r="J555" s="293"/>
      <c r="K555" s="295" t="s">
        <v>1221</v>
      </c>
      <c r="L555" s="296" t="s">
        <v>3218</v>
      </c>
      <c r="M555" s="115">
        <f>SUM(M558:M567)</f>
        <v>0</v>
      </c>
      <c r="N555" s="298">
        <f>SUM(N558:N567)</f>
        <v>0</v>
      </c>
      <c r="O555" s="298">
        <f>+N555-M555</f>
        <v>0</v>
      </c>
      <c r="Q555" s="298">
        <f>SUM(Q558:Q567)</f>
        <v>0</v>
      </c>
    </row>
    <row r="556" spans="1:17" ht="16.5" hidden="1" customHeight="1" thickTop="1" thickBot="1">
      <c r="A556" s="265"/>
      <c r="K556" s="582"/>
      <c r="M556" s="265"/>
      <c r="N556" s="379"/>
      <c r="P556" s="523"/>
      <c r="Q556" s="379"/>
    </row>
    <row r="557" spans="1:17" ht="26.25" hidden="1" customHeight="1" thickBot="1">
      <c r="A557" s="265"/>
      <c r="B557" s="347" t="s">
        <v>3221</v>
      </c>
      <c r="C557" s="348" t="s">
        <v>48</v>
      </c>
      <c r="D557" s="348"/>
      <c r="E557" s="348"/>
      <c r="F557" s="349"/>
      <c r="G557" s="349"/>
      <c r="H557" s="349"/>
      <c r="I557" s="349"/>
      <c r="J557" s="349"/>
      <c r="K557" s="579" t="s">
        <v>3222</v>
      </c>
      <c r="L557" s="558"/>
      <c r="M557" s="122" t="str">
        <f>+$M$10</f>
        <v>Valore netto al 31/12/2017</v>
      </c>
      <c r="N557" s="347" t="str">
        <f>N$10</f>
        <v>Valore netto al 31/12/2018</v>
      </c>
      <c r="O557" s="559" t="s">
        <v>4064</v>
      </c>
      <c r="P557" s="523"/>
      <c r="Q557" s="347" t="str">
        <f>Q$10</f>
        <v>Prechiusura al ° trimestre 2018</v>
      </c>
    </row>
    <row r="558" spans="1:17" ht="25.5" hidden="1" customHeight="1">
      <c r="A558" s="265"/>
      <c r="B558" s="138" t="s">
        <v>1222</v>
      </c>
      <c r="C558" s="138" t="s">
        <v>3644</v>
      </c>
      <c r="D558" s="138"/>
      <c r="E558" s="138"/>
      <c r="F558" s="138"/>
      <c r="G558" s="138"/>
      <c r="H558" s="138"/>
      <c r="I558" s="138"/>
      <c r="J558" s="138"/>
      <c r="K558" s="137" t="s">
        <v>1226</v>
      </c>
      <c r="L558" s="270" t="s">
        <v>3218</v>
      </c>
      <c r="M558" s="564"/>
      <c r="N558" s="564"/>
      <c r="O558" s="564"/>
      <c r="Q558" s="564"/>
    </row>
    <row r="559" spans="1:17" ht="25.5" hidden="1" customHeight="1">
      <c r="A559" s="265"/>
      <c r="B559" s="138" t="s">
        <v>1227</v>
      </c>
      <c r="C559" s="138" t="s">
        <v>3645</v>
      </c>
      <c r="D559" s="138"/>
      <c r="E559" s="138"/>
      <c r="F559" s="138"/>
      <c r="G559" s="138"/>
      <c r="H559" s="138"/>
      <c r="I559" s="138"/>
      <c r="J559" s="138"/>
      <c r="K559" s="137" t="s">
        <v>1229</v>
      </c>
      <c r="L559" s="270" t="s">
        <v>3218</v>
      </c>
      <c r="M559" s="564"/>
      <c r="N559" s="564"/>
      <c r="O559" s="564"/>
      <c r="Q559" s="564"/>
    </row>
    <row r="560" spans="1:17" ht="25.5" hidden="1" customHeight="1">
      <c r="A560" s="265"/>
      <c r="B560" s="138" t="s">
        <v>1230</v>
      </c>
      <c r="C560" s="138" t="s">
        <v>3646</v>
      </c>
      <c r="D560" s="138"/>
      <c r="E560" s="138"/>
      <c r="F560" s="138"/>
      <c r="G560" s="138"/>
      <c r="H560" s="138"/>
      <c r="I560" s="138"/>
      <c r="J560" s="138"/>
      <c r="K560" s="137" t="s">
        <v>1231</v>
      </c>
      <c r="L560" s="270" t="s">
        <v>3218</v>
      </c>
      <c r="M560" s="564"/>
      <c r="N560" s="564"/>
      <c r="O560" s="564"/>
      <c r="Q560" s="564"/>
    </row>
    <row r="561" spans="1:17" ht="25.5" hidden="1" customHeight="1">
      <c r="A561" s="265"/>
      <c r="B561" s="138" t="s">
        <v>1232</v>
      </c>
      <c r="C561" s="138" t="s">
        <v>3647</v>
      </c>
      <c r="D561" s="138"/>
      <c r="E561" s="138"/>
      <c r="F561" s="138"/>
      <c r="G561" s="138"/>
      <c r="H561" s="138"/>
      <c r="I561" s="138"/>
      <c r="J561" s="138"/>
      <c r="K561" s="137" t="s">
        <v>1233</v>
      </c>
      <c r="L561" s="270" t="s">
        <v>3218</v>
      </c>
      <c r="M561" s="564"/>
      <c r="N561" s="564"/>
      <c r="O561" s="564"/>
      <c r="Q561" s="564"/>
    </row>
    <row r="562" spans="1:17" ht="25.5" hidden="1" customHeight="1">
      <c r="A562" s="265"/>
      <c r="B562" s="138" t="s">
        <v>1234</v>
      </c>
      <c r="C562" s="138" t="s">
        <v>3648</v>
      </c>
      <c r="D562" s="138"/>
      <c r="E562" s="138"/>
      <c r="F562" s="138"/>
      <c r="G562" s="138"/>
      <c r="H562" s="138"/>
      <c r="I562" s="138"/>
      <c r="J562" s="138"/>
      <c r="K562" s="174" t="s">
        <v>1236</v>
      </c>
      <c r="L562" s="270" t="s">
        <v>3218</v>
      </c>
      <c r="M562" s="564"/>
      <c r="N562" s="564"/>
      <c r="O562" s="564"/>
      <c r="Q562" s="564"/>
    </row>
    <row r="563" spans="1:17" ht="25.5" hidden="1" customHeight="1">
      <c r="A563" s="265"/>
      <c r="B563" s="138" t="s">
        <v>1237</v>
      </c>
      <c r="C563" s="138" t="s">
        <v>3649</v>
      </c>
      <c r="D563" s="138"/>
      <c r="E563" s="138"/>
      <c r="F563" s="138"/>
      <c r="G563" s="138"/>
      <c r="H563" s="138"/>
      <c r="I563" s="138"/>
      <c r="J563" s="138"/>
      <c r="K563" s="174" t="s">
        <v>1239</v>
      </c>
      <c r="L563" s="270" t="s">
        <v>3218</v>
      </c>
      <c r="M563" s="564"/>
      <c r="N563" s="564"/>
      <c r="O563" s="564"/>
      <c r="Q563" s="564"/>
    </row>
    <row r="564" spans="1:17" ht="25.5" hidden="1" customHeight="1">
      <c r="A564" s="265"/>
      <c r="B564" s="138" t="s">
        <v>1240</v>
      </c>
      <c r="C564" s="138" t="s">
        <v>3650</v>
      </c>
      <c r="D564" s="138"/>
      <c r="E564" s="138"/>
      <c r="F564" s="138"/>
      <c r="G564" s="138"/>
      <c r="H564" s="138"/>
      <c r="I564" s="138"/>
      <c r="J564" s="138"/>
      <c r="K564" s="174" t="s">
        <v>1241</v>
      </c>
      <c r="L564" s="270" t="s">
        <v>3218</v>
      </c>
      <c r="M564" s="564"/>
      <c r="N564" s="564"/>
      <c r="O564" s="564"/>
      <c r="Q564" s="564"/>
    </row>
    <row r="565" spans="1:17" ht="25.5" hidden="1" customHeight="1">
      <c r="A565" s="265"/>
      <c r="B565" s="138" t="s">
        <v>1242</v>
      </c>
      <c r="C565" s="138" t="s">
        <v>3651</v>
      </c>
      <c r="D565" s="138"/>
      <c r="E565" s="138"/>
      <c r="F565" s="138"/>
      <c r="G565" s="138"/>
      <c r="H565" s="138"/>
      <c r="I565" s="138"/>
      <c r="J565" s="138"/>
      <c r="K565" s="174" t="s">
        <v>1243</v>
      </c>
      <c r="L565" s="270" t="s">
        <v>3218</v>
      </c>
      <c r="M565" s="564"/>
      <c r="N565" s="564"/>
      <c r="O565" s="564"/>
      <c r="Q565" s="564"/>
    </row>
    <row r="566" spans="1:17" ht="25.5" hidden="1" customHeight="1">
      <c r="A566" s="265"/>
      <c r="B566" s="138" t="s">
        <v>1244</v>
      </c>
      <c r="C566" s="138" t="s">
        <v>3652</v>
      </c>
      <c r="D566" s="138"/>
      <c r="E566" s="138"/>
      <c r="F566" s="138"/>
      <c r="G566" s="138"/>
      <c r="H566" s="138"/>
      <c r="I566" s="138"/>
      <c r="J566" s="138"/>
      <c r="K566" s="174" t="s">
        <v>1245</v>
      </c>
      <c r="L566" s="270" t="s">
        <v>3218</v>
      </c>
      <c r="M566" s="564"/>
      <c r="N566" s="564"/>
      <c r="O566" s="564"/>
      <c r="Q566" s="564"/>
    </row>
    <row r="567" spans="1:17" ht="26.25" hidden="1" customHeight="1" thickBot="1">
      <c r="A567" s="265"/>
      <c r="B567" s="352" t="s">
        <v>1246</v>
      </c>
      <c r="C567" s="352" t="s">
        <v>3653</v>
      </c>
      <c r="D567" s="352"/>
      <c r="E567" s="352"/>
      <c r="F567" s="352"/>
      <c r="G567" s="352"/>
      <c r="H567" s="352"/>
      <c r="I567" s="352"/>
      <c r="J567" s="352"/>
      <c r="K567" s="589" t="s">
        <v>1248</v>
      </c>
      <c r="L567" s="562" t="s">
        <v>3218</v>
      </c>
      <c r="M567" s="564"/>
      <c r="N567" s="564"/>
      <c r="O567" s="564"/>
      <c r="Q567" s="564"/>
    </row>
    <row r="568" spans="1:17" ht="15.75" hidden="1" customHeight="1" thickBot="1">
      <c r="A568" s="265"/>
      <c r="M568" s="265"/>
      <c r="N568" s="379"/>
      <c r="Q568" s="379"/>
    </row>
    <row r="569" spans="1:17" ht="27.75" hidden="1" customHeight="1" thickTop="1" thickBot="1">
      <c r="A569" s="265"/>
      <c r="B569" s="292" t="s">
        <v>1249</v>
      </c>
      <c r="C569" s="556" t="s">
        <v>3654</v>
      </c>
      <c r="D569" s="293"/>
      <c r="E569" s="293"/>
      <c r="F569" s="293"/>
      <c r="G569" s="294"/>
      <c r="H569" s="293"/>
      <c r="I569" s="293"/>
      <c r="J569" s="293"/>
      <c r="K569" s="295" t="s">
        <v>1250</v>
      </c>
      <c r="L569" s="296" t="s">
        <v>3218</v>
      </c>
      <c r="M569" s="115">
        <f>SUM(M572:M599)</f>
        <v>0</v>
      </c>
      <c r="N569" s="298">
        <f>SUM(N572:N599)</f>
        <v>0</v>
      </c>
      <c r="O569" s="298">
        <f>+N569-M569</f>
        <v>0</v>
      </c>
      <c r="Q569" s="298">
        <f>SUM(Q572:Q599)</f>
        <v>0</v>
      </c>
    </row>
    <row r="570" spans="1:17" ht="16.5" hidden="1" customHeight="1" thickTop="1" thickBot="1">
      <c r="A570" s="265"/>
      <c r="K570" s="582"/>
      <c r="M570" s="265"/>
      <c r="N570" s="379"/>
      <c r="Q570" s="379"/>
    </row>
    <row r="571" spans="1:17" ht="26.25" hidden="1" customHeight="1" thickBot="1">
      <c r="A571" s="265"/>
      <c r="B571" s="347" t="s">
        <v>3221</v>
      </c>
      <c r="C571" s="348" t="s">
        <v>48</v>
      </c>
      <c r="D571" s="348"/>
      <c r="E571" s="348"/>
      <c r="F571" s="349"/>
      <c r="G571" s="349"/>
      <c r="H571" s="349"/>
      <c r="I571" s="349"/>
      <c r="J571" s="349"/>
      <c r="K571" s="579" t="s">
        <v>3222</v>
      </c>
      <c r="L571" s="558"/>
      <c r="M571" s="122" t="str">
        <f>+$M$10</f>
        <v>Valore netto al 31/12/2017</v>
      </c>
      <c r="N571" s="347" t="str">
        <f>N$10</f>
        <v>Valore netto al 31/12/2018</v>
      </c>
      <c r="O571" s="559" t="s">
        <v>4064</v>
      </c>
      <c r="Q571" s="347" t="str">
        <f>Q$10</f>
        <v>Prechiusura al ° trimestre 2018</v>
      </c>
    </row>
    <row r="572" spans="1:17" ht="25.5" hidden="1" customHeight="1">
      <c r="A572" s="265"/>
      <c r="B572" s="138" t="s">
        <v>1251</v>
      </c>
      <c r="C572" s="138" t="s">
        <v>3655</v>
      </c>
      <c r="D572" s="138"/>
      <c r="E572" s="138"/>
      <c r="F572" s="138"/>
      <c r="G572" s="138"/>
      <c r="H572" s="138"/>
      <c r="I572" s="138"/>
      <c r="J572" s="138"/>
      <c r="K572" s="137" t="s">
        <v>1255</v>
      </c>
      <c r="L572" s="270" t="s">
        <v>3218</v>
      </c>
      <c r="M572" s="564"/>
      <c r="N572" s="564"/>
      <c r="O572" s="564"/>
      <c r="Q572" s="564"/>
    </row>
    <row r="573" spans="1:17" ht="25.5" hidden="1" customHeight="1">
      <c r="A573" s="265"/>
      <c r="B573" s="138" t="s">
        <v>1256</v>
      </c>
      <c r="C573" s="138" t="s">
        <v>3656</v>
      </c>
      <c r="D573" s="138"/>
      <c r="E573" s="138"/>
      <c r="F573" s="138"/>
      <c r="G573" s="138"/>
      <c r="H573" s="138"/>
      <c r="I573" s="138"/>
      <c r="J573" s="138"/>
      <c r="K573" s="137" t="s">
        <v>1258</v>
      </c>
      <c r="L573" s="270" t="s">
        <v>3218</v>
      </c>
      <c r="M573" s="564"/>
      <c r="N573" s="564"/>
      <c r="O573" s="564"/>
      <c r="Q573" s="564"/>
    </row>
    <row r="574" spans="1:17" ht="25.5" hidden="1" customHeight="1">
      <c r="A574" s="265"/>
      <c r="B574" s="138" t="s">
        <v>1259</v>
      </c>
      <c r="C574" s="138" t="s">
        <v>3657</v>
      </c>
      <c r="D574" s="138"/>
      <c r="E574" s="138"/>
      <c r="F574" s="138"/>
      <c r="G574" s="138"/>
      <c r="H574" s="138"/>
      <c r="I574" s="138"/>
      <c r="J574" s="138"/>
      <c r="K574" s="137" t="s">
        <v>1260</v>
      </c>
      <c r="L574" s="270" t="s">
        <v>3218</v>
      </c>
      <c r="M574" s="564"/>
      <c r="N574" s="564"/>
      <c r="O574" s="564"/>
      <c r="Q574" s="564"/>
    </row>
    <row r="575" spans="1:17" ht="25.5" hidden="1" customHeight="1">
      <c r="A575" s="265"/>
      <c r="B575" s="138" t="s">
        <v>1261</v>
      </c>
      <c r="C575" s="138" t="s">
        <v>3658</v>
      </c>
      <c r="D575" s="138"/>
      <c r="E575" s="138"/>
      <c r="F575" s="138"/>
      <c r="G575" s="138"/>
      <c r="H575" s="138"/>
      <c r="I575" s="138"/>
      <c r="J575" s="138"/>
      <c r="K575" s="137" t="s">
        <v>1262</v>
      </c>
      <c r="L575" s="270" t="s">
        <v>3218</v>
      </c>
      <c r="M575" s="564"/>
      <c r="N575" s="564"/>
      <c r="O575" s="564"/>
      <c r="Q575" s="564"/>
    </row>
    <row r="576" spans="1:17" ht="25.5" hidden="1" customHeight="1">
      <c r="A576" s="265"/>
      <c r="B576" s="138" t="s">
        <v>1263</v>
      </c>
      <c r="C576" s="138" t="s">
        <v>3659</v>
      </c>
      <c r="D576" s="138"/>
      <c r="E576" s="138"/>
      <c r="F576" s="138"/>
      <c r="G576" s="138"/>
      <c r="H576" s="138"/>
      <c r="I576" s="138"/>
      <c r="J576" s="138"/>
      <c r="K576" s="137" t="s">
        <v>1264</v>
      </c>
      <c r="L576" s="270" t="s">
        <v>3218</v>
      </c>
      <c r="M576" s="564"/>
      <c r="N576" s="564"/>
      <c r="O576" s="564"/>
      <c r="Q576" s="564"/>
    </row>
    <row r="577" spans="1:17" ht="15" hidden="1" customHeight="1">
      <c r="A577" s="265"/>
      <c r="B577" s="138" t="s">
        <v>1265</v>
      </c>
      <c r="C577" s="138" t="s">
        <v>3660</v>
      </c>
      <c r="D577" s="138"/>
      <c r="E577" s="138"/>
      <c r="F577" s="138"/>
      <c r="G577" s="138"/>
      <c r="H577" s="138"/>
      <c r="I577" s="138"/>
      <c r="J577" s="138"/>
      <c r="K577" s="174" t="s">
        <v>1267</v>
      </c>
      <c r="L577" s="270" t="s">
        <v>3218</v>
      </c>
      <c r="M577" s="564"/>
      <c r="N577" s="564"/>
      <c r="O577" s="564"/>
      <c r="Q577" s="564"/>
    </row>
    <row r="578" spans="1:17" ht="25.5" hidden="1" customHeight="1">
      <c r="A578" s="265"/>
      <c r="B578" s="138" t="s">
        <v>1268</v>
      </c>
      <c r="C578" s="138" t="s">
        <v>3661</v>
      </c>
      <c r="D578" s="138"/>
      <c r="E578" s="138"/>
      <c r="F578" s="138"/>
      <c r="G578" s="138"/>
      <c r="H578" s="138"/>
      <c r="I578" s="138"/>
      <c r="J578" s="138"/>
      <c r="K578" s="174" t="s">
        <v>1270</v>
      </c>
      <c r="L578" s="270" t="s">
        <v>3218</v>
      </c>
      <c r="M578" s="564"/>
      <c r="N578" s="564"/>
      <c r="O578" s="564"/>
      <c r="Q578" s="564"/>
    </row>
    <row r="579" spans="1:17" ht="25.5" hidden="1" customHeight="1">
      <c r="A579" s="265"/>
      <c r="B579" s="138" t="s">
        <v>1271</v>
      </c>
      <c r="C579" s="138" t="s">
        <v>3662</v>
      </c>
      <c r="D579" s="138"/>
      <c r="E579" s="138"/>
      <c r="F579" s="138"/>
      <c r="G579" s="138"/>
      <c r="H579" s="138"/>
      <c r="I579" s="138"/>
      <c r="J579" s="138"/>
      <c r="K579" s="174" t="s">
        <v>1272</v>
      </c>
      <c r="L579" s="270" t="s">
        <v>3218</v>
      </c>
      <c r="M579" s="564"/>
      <c r="N579" s="564"/>
      <c r="O579" s="564"/>
      <c r="Q579" s="564"/>
    </row>
    <row r="580" spans="1:17" ht="25.5" hidden="1" customHeight="1">
      <c r="A580" s="265"/>
      <c r="B580" s="138" t="s">
        <v>1273</v>
      </c>
      <c r="C580" s="138" t="s">
        <v>3663</v>
      </c>
      <c r="D580" s="138"/>
      <c r="E580" s="138"/>
      <c r="F580" s="138"/>
      <c r="G580" s="138"/>
      <c r="H580" s="138"/>
      <c r="I580" s="138"/>
      <c r="J580" s="138"/>
      <c r="K580" s="174" t="s">
        <v>1274</v>
      </c>
      <c r="L580" s="270" t="s">
        <v>3218</v>
      </c>
      <c r="M580" s="564"/>
      <c r="N580" s="564"/>
      <c r="O580" s="564"/>
      <c r="Q580" s="564"/>
    </row>
    <row r="581" spans="1:17" ht="25.5" hidden="1" customHeight="1">
      <c r="A581" s="265"/>
      <c r="B581" s="138" t="s">
        <v>1275</v>
      </c>
      <c r="C581" s="138" t="s">
        <v>3664</v>
      </c>
      <c r="D581" s="138"/>
      <c r="E581" s="138"/>
      <c r="F581" s="138"/>
      <c r="G581" s="138"/>
      <c r="H581" s="138"/>
      <c r="I581" s="138"/>
      <c r="J581" s="138"/>
      <c r="K581" s="174" t="s">
        <v>1276</v>
      </c>
      <c r="L581" s="270" t="s">
        <v>3218</v>
      </c>
      <c r="M581" s="564"/>
      <c r="N581" s="564"/>
      <c r="O581" s="564"/>
      <c r="Q581" s="564"/>
    </row>
    <row r="582" spans="1:17" ht="25.5" hidden="1" customHeight="1">
      <c r="A582" s="265"/>
      <c r="B582" s="138" t="s">
        <v>1277</v>
      </c>
      <c r="C582" s="138" t="s">
        <v>3665</v>
      </c>
      <c r="D582" s="138"/>
      <c r="E582" s="138"/>
      <c r="F582" s="138"/>
      <c r="G582" s="138"/>
      <c r="H582" s="138"/>
      <c r="I582" s="138"/>
      <c r="J582" s="138"/>
      <c r="K582" s="174" t="s">
        <v>1278</v>
      </c>
      <c r="L582" s="270" t="s">
        <v>3218</v>
      </c>
      <c r="M582" s="564"/>
      <c r="N582" s="564"/>
      <c r="O582" s="564"/>
      <c r="Q582" s="564"/>
    </row>
    <row r="583" spans="1:17" ht="25.5" hidden="1" customHeight="1">
      <c r="A583" s="265"/>
      <c r="B583" s="138" t="s">
        <v>1279</v>
      </c>
      <c r="C583" s="138" t="s">
        <v>3666</v>
      </c>
      <c r="D583" s="138"/>
      <c r="E583" s="138"/>
      <c r="F583" s="138"/>
      <c r="G583" s="138"/>
      <c r="H583" s="138"/>
      <c r="I583" s="138"/>
      <c r="J583" s="138"/>
      <c r="K583" s="174" t="s">
        <v>1280</v>
      </c>
      <c r="L583" s="270" t="s">
        <v>3218</v>
      </c>
      <c r="M583" s="564"/>
      <c r="N583" s="564"/>
      <c r="O583" s="564"/>
      <c r="Q583" s="564"/>
    </row>
    <row r="584" spans="1:17" ht="38.25" hidden="1" customHeight="1">
      <c r="A584" s="265"/>
      <c r="B584" s="138" t="s">
        <v>1281</v>
      </c>
      <c r="C584" s="138" t="s">
        <v>3667</v>
      </c>
      <c r="D584" s="138"/>
      <c r="E584" s="138"/>
      <c r="F584" s="138"/>
      <c r="G584" s="138"/>
      <c r="H584" s="138"/>
      <c r="I584" s="138"/>
      <c r="J584" s="138"/>
      <c r="K584" s="137" t="s">
        <v>1282</v>
      </c>
      <c r="L584" s="270" t="s">
        <v>3218</v>
      </c>
      <c r="M584" s="564"/>
      <c r="N584" s="564"/>
      <c r="O584" s="564"/>
      <c r="Q584" s="564"/>
    </row>
    <row r="585" spans="1:17" ht="38.25" hidden="1" customHeight="1">
      <c r="A585" s="265"/>
      <c r="B585" s="138" t="s">
        <v>1283</v>
      </c>
      <c r="C585" s="138" t="s">
        <v>3668</v>
      </c>
      <c r="D585" s="138"/>
      <c r="E585" s="138"/>
      <c r="F585" s="138"/>
      <c r="G585" s="138"/>
      <c r="H585" s="138"/>
      <c r="I585" s="138"/>
      <c r="J585" s="138"/>
      <c r="K585" s="137" t="s">
        <v>1284</v>
      </c>
      <c r="L585" s="270" t="s">
        <v>3218</v>
      </c>
      <c r="M585" s="564"/>
      <c r="N585" s="564"/>
      <c r="O585" s="564"/>
      <c r="Q585" s="564"/>
    </row>
    <row r="586" spans="1:17" ht="38.25" hidden="1" customHeight="1">
      <c r="A586" s="265"/>
      <c r="B586" s="138" t="s">
        <v>1285</v>
      </c>
      <c r="C586" s="138" t="s">
        <v>3669</v>
      </c>
      <c r="D586" s="138"/>
      <c r="E586" s="138"/>
      <c r="F586" s="138"/>
      <c r="G586" s="138"/>
      <c r="H586" s="138"/>
      <c r="I586" s="138"/>
      <c r="J586" s="138"/>
      <c r="K586" s="137" t="s">
        <v>1286</v>
      </c>
      <c r="L586" s="270" t="s">
        <v>3218</v>
      </c>
      <c r="M586" s="564"/>
      <c r="N586" s="564"/>
      <c r="O586" s="564"/>
      <c r="Q586" s="564"/>
    </row>
    <row r="587" spans="1:17" ht="38.25" hidden="1" customHeight="1">
      <c r="A587" s="265"/>
      <c r="B587" s="138" t="s">
        <v>1287</v>
      </c>
      <c r="C587" s="138" t="s">
        <v>3670</v>
      </c>
      <c r="D587" s="138"/>
      <c r="E587" s="138"/>
      <c r="F587" s="138"/>
      <c r="G587" s="138"/>
      <c r="H587" s="138"/>
      <c r="I587" s="138"/>
      <c r="J587" s="138"/>
      <c r="K587" s="137" t="s">
        <v>1288</v>
      </c>
      <c r="L587" s="270" t="s">
        <v>3218</v>
      </c>
      <c r="M587" s="564"/>
      <c r="N587" s="564"/>
      <c r="O587" s="564"/>
      <c r="Q587" s="564"/>
    </row>
    <row r="588" spans="1:17" ht="25.5" hidden="1" customHeight="1">
      <c r="A588" s="265"/>
      <c r="B588" s="138" t="s">
        <v>1289</v>
      </c>
      <c r="C588" s="138" t="s">
        <v>3671</v>
      </c>
      <c r="D588" s="138"/>
      <c r="E588" s="138"/>
      <c r="F588" s="138"/>
      <c r="G588" s="138"/>
      <c r="H588" s="138"/>
      <c r="I588" s="138"/>
      <c r="J588" s="138"/>
      <c r="K588" s="174" t="s">
        <v>1290</v>
      </c>
      <c r="L588" s="270" t="s">
        <v>3218</v>
      </c>
      <c r="M588" s="564"/>
      <c r="N588" s="564"/>
      <c r="O588" s="564"/>
      <c r="Q588" s="564"/>
    </row>
    <row r="589" spans="1:17" ht="25.5" hidden="1" customHeight="1">
      <c r="A589" s="265"/>
      <c r="B589" s="138" t="s">
        <v>1291</v>
      </c>
      <c r="C589" s="138" t="s">
        <v>3672</v>
      </c>
      <c r="D589" s="138"/>
      <c r="E589" s="138"/>
      <c r="F589" s="138"/>
      <c r="G589" s="138"/>
      <c r="H589" s="138"/>
      <c r="I589" s="138"/>
      <c r="J589" s="138"/>
      <c r="K589" s="174" t="s">
        <v>1292</v>
      </c>
      <c r="L589" s="270" t="s">
        <v>3218</v>
      </c>
      <c r="M589" s="564"/>
      <c r="N589" s="564"/>
      <c r="O589" s="564"/>
      <c r="Q589" s="564"/>
    </row>
    <row r="590" spans="1:17" ht="25.5" hidden="1" customHeight="1">
      <c r="A590" s="265"/>
      <c r="B590" s="138" t="s">
        <v>1293</v>
      </c>
      <c r="C590" s="138" t="s">
        <v>3673</v>
      </c>
      <c r="D590" s="138"/>
      <c r="E590" s="138"/>
      <c r="F590" s="138"/>
      <c r="G590" s="138"/>
      <c r="H590" s="138"/>
      <c r="I590" s="138"/>
      <c r="J590" s="138"/>
      <c r="K590" s="174" t="s">
        <v>1294</v>
      </c>
      <c r="L590" s="270" t="s">
        <v>3218</v>
      </c>
      <c r="M590" s="564"/>
      <c r="N590" s="564"/>
      <c r="O590" s="564"/>
      <c r="Q590" s="564"/>
    </row>
    <row r="591" spans="1:17" ht="25.5" hidden="1" customHeight="1">
      <c r="A591" s="265"/>
      <c r="B591" s="138" t="s">
        <v>1295</v>
      </c>
      <c r="C591" s="138" t="s">
        <v>3674</v>
      </c>
      <c r="D591" s="138"/>
      <c r="E591" s="138"/>
      <c r="F591" s="138"/>
      <c r="G591" s="138"/>
      <c r="H591" s="138"/>
      <c r="I591" s="138"/>
      <c r="J591" s="138"/>
      <c r="K591" s="174" t="s">
        <v>1296</v>
      </c>
      <c r="L591" s="270" t="s">
        <v>3218</v>
      </c>
      <c r="M591" s="564"/>
      <c r="N591" s="564"/>
      <c r="O591" s="564"/>
      <c r="Q591" s="564"/>
    </row>
    <row r="592" spans="1:17" ht="25.5" hidden="1" customHeight="1">
      <c r="A592" s="265"/>
      <c r="B592" s="138" t="s">
        <v>1297</v>
      </c>
      <c r="C592" s="138" t="s">
        <v>3675</v>
      </c>
      <c r="D592" s="138"/>
      <c r="E592" s="138"/>
      <c r="F592" s="138"/>
      <c r="G592" s="138"/>
      <c r="H592" s="138"/>
      <c r="I592" s="138"/>
      <c r="J592" s="138"/>
      <c r="K592" s="137" t="s">
        <v>1298</v>
      </c>
      <c r="L592" s="270" t="s">
        <v>3218</v>
      </c>
      <c r="M592" s="564"/>
      <c r="N592" s="564"/>
      <c r="O592" s="564"/>
      <c r="Q592" s="564"/>
    </row>
    <row r="593" spans="1:17" ht="25.5" hidden="1" customHeight="1">
      <c r="A593" s="265"/>
      <c r="B593" s="138" t="s">
        <v>1299</v>
      </c>
      <c r="C593" s="138" t="s">
        <v>3676</v>
      </c>
      <c r="D593" s="138"/>
      <c r="E593" s="138"/>
      <c r="F593" s="138"/>
      <c r="G593" s="138"/>
      <c r="H593" s="138"/>
      <c r="I593" s="138"/>
      <c r="J593" s="138"/>
      <c r="K593" s="137" t="s">
        <v>1300</v>
      </c>
      <c r="L593" s="270" t="s">
        <v>3218</v>
      </c>
      <c r="M593" s="564"/>
      <c r="N593" s="564"/>
      <c r="O593" s="564"/>
      <c r="Q593" s="564"/>
    </row>
    <row r="594" spans="1:17" ht="25.5" hidden="1" customHeight="1">
      <c r="A594" s="265"/>
      <c r="B594" s="138" t="s">
        <v>1301</v>
      </c>
      <c r="C594" s="138" t="s">
        <v>3677</v>
      </c>
      <c r="D594" s="138"/>
      <c r="E594" s="138"/>
      <c r="F594" s="138"/>
      <c r="G594" s="138"/>
      <c r="H594" s="138"/>
      <c r="I594" s="138"/>
      <c r="J594" s="138"/>
      <c r="K594" s="137" t="s">
        <v>1302</v>
      </c>
      <c r="L594" s="270" t="s">
        <v>3218</v>
      </c>
      <c r="M594" s="564"/>
      <c r="N594" s="564"/>
      <c r="O594" s="564"/>
      <c r="Q594" s="564"/>
    </row>
    <row r="595" spans="1:17" ht="25.5" hidden="1" customHeight="1">
      <c r="A595" s="265"/>
      <c r="B595" s="138" t="s">
        <v>1303</v>
      </c>
      <c r="C595" s="138" t="s">
        <v>3678</v>
      </c>
      <c r="D595" s="138"/>
      <c r="E595" s="138"/>
      <c r="F595" s="138"/>
      <c r="G595" s="138"/>
      <c r="H595" s="138"/>
      <c r="I595" s="138"/>
      <c r="J595" s="138"/>
      <c r="K595" s="137" t="s">
        <v>1304</v>
      </c>
      <c r="L595" s="270" t="s">
        <v>3218</v>
      </c>
      <c r="M595" s="564"/>
      <c r="N595" s="564"/>
      <c r="O595" s="564"/>
      <c r="Q595" s="564"/>
    </row>
    <row r="596" spans="1:17" ht="25.5" hidden="1" customHeight="1">
      <c r="A596" s="265"/>
      <c r="B596" s="138" t="s">
        <v>1305</v>
      </c>
      <c r="C596" s="138" t="s">
        <v>3679</v>
      </c>
      <c r="D596" s="138"/>
      <c r="E596" s="138"/>
      <c r="F596" s="138"/>
      <c r="G596" s="138"/>
      <c r="H596" s="138"/>
      <c r="I596" s="138"/>
      <c r="J596" s="138"/>
      <c r="K596" s="174" t="s">
        <v>1306</v>
      </c>
      <c r="L596" s="270" t="s">
        <v>3218</v>
      </c>
      <c r="M596" s="564"/>
      <c r="N596" s="564"/>
      <c r="O596" s="564"/>
      <c r="Q596" s="564"/>
    </row>
    <row r="597" spans="1:17" ht="25.5" hidden="1" customHeight="1">
      <c r="A597" s="265"/>
      <c r="B597" s="138" t="s">
        <v>1307</v>
      </c>
      <c r="C597" s="138" t="s">
        <v>3680</v>
      </c>
      <c r="D597" s="138"/>
      <c r="E597" s="138"/>
      <c r="F597" s="138"/>
      <c r="G597" s="138"/>
      <c r="H597" s="138"/>
      <c r="I597" s="138"/>
      <c r="J597" s="138"/>
      <c r="K597" s="137" t="s">
        <v>1308</v>
      </c>
      <c r="L597" s="270" t="s">
        <v>3218</v>
      </c>
      <c r="M597" s="564"/>
      <c r="N597" s="564"/>
      <c r="O597" s="564"/>
      <c r="Q597" s="564"/>
    </row>
    <row r="598" spans="1:17" ht="25.5" hidden="1" customHeight="1">
      <c r="A598" s="265"/>
      <c r="B598" s="138" t="s">
        <v>1309</v>
      </c>
      <c r="C598" s="138" t="s">
        <v>3681</v>
      </c>
      <c r="D598" s="138"/>
      <c r="E598" s="138"/>
      <c r="F598" s="138"/>
      <c r="G598" s="138"/>
      <c r="H598" s="138"/>
      <c r="I598" s="138"/>
      <c r="J598" s="138"/>
      <c r="K598" s="137" t="s">
        <v>1310</v>
      </c>
      <c r="L598" s="270" t="s">
        <v>3218</v>
      </c>
      <c r="M598" s="564"/>
      <c r="N598" s="564"/>
      <c r="O598" s="564"/>
      <c r="Q598" s="564"/>
    </row>
    <row r="599" spans="1:17" ht="26.25" hidden="1" customHeight="1" thickBot="1">
      <c r="A599" s="265"/>
      <c r="B599" s="354" t="s">
        <v>1311</v>
      </c>
      <c r="C599" s="138" t="s">
        <v>3682</v>
      </c>
      <c r="D599" s="352"/>
      <c r="E599" s="352"/>
      <c r="F599" s="352"/>
      <c r="G599" s="352"/>
      <c r="H599" s="352"/>
      <c r="I599" s="352"/>
      <c r="J599" s="352"/>
      <c r="K599" s="145" t="s">
        <v>1313</v>
      </c>
      <c r="L599" s="562" t="s">
        <v>3218</v>
      </c>
      <c r="M599" s="564"/>
      <c r="N599" s="564"/>
      <c r="O599" s="564"/>
      <c r="Q599" s="564"/>
    </row>
    <row r="600" spans="1:17" ht="15.75" hidden="1" customHeight="1" thickBot="1">
      <c r="A600" s="265"/>
      <c r="M600" s="265"/>
      <c r="N600" s="379"/>
      <c r="Q600" s="379"/>
    </row>
    <row r="601" spans="1:17" ht="17.25" hidden="1" customHeight="1" thickTop="1" thickBot="1">
      <c r="A601" s="265"/>
      <c r="B601" s="292" t="s">
        <v>1314</v>
      </c>
      <c r="C601" s="556" t="s">
        <v>3683</v>
      </c>
      <c r="D601" s="293"/>
      <c r="E601" s="293"/>
      <c r="F601" s="293"/>
      <c r="G601" s="294"/>
      <c r="H601" s="293"/>
      <c r="I601" s="293"/>
      <c r="J601" s="293"/>
      <c r="K601" s="295" t="s">
        <v>1315</v>
      </c>
      <c r="L601" s="296" t="s">
        <v>3218</v>
      </c>
      <c r="M601" s="115">
        <f>SUM(M604:M607)</f>
        <v>0</v>
      </c>
      <c r="N601" s="298">
        <f>SUM(N604:N607)</f>
        <v>0</v>
      </c>
      <c r="O601" s="298">
        <f>+N601-M601</f>
        <v>0</v>
      </c>
      <c r="Q601" s="298">
        <f>SUM(Q604:Q607)</f>
        <v>0</v>
      </c>
    </row>
    <row r="602" spans="1:17" ht="16.5" hidden="1" customHeight="1" thickTop="1" thickBot="1">
      <c r="A602" s="265"/>
      <c r="K602" s="582"/>
      <c r="M602" s="265"/>
      <c r="N602" s="379"/>
      <c r="Q602" s="379"/>
    </row>
    <row r="603" spans="1:17" ht="26.25" hidden="1" customHeight="1" thickBot="1">
      <c r="A603" s="265"/>
      <c r="B603" s="347" t="s">
        <v>3221</v>
      </c>
      <c r="C603" s="348" t="s">
        <v>48</v>
      </c>
      <c r="D603" s="348"/>
      <c r="E603" s="348"/>
      <c r="F603" s="349"/>
      <c r="G603" s="349"/>
      <c r="H603" s="349"/>
      <c r="I603" s="349"/>
      <c r="J603" s="349"/>
      <c r="K603" s="579" t="s">
        <v>3222</v>
      </c>
      <c r="L603" s="558"/>
      <c r="M603" s="122" t="str">
        <f>+$M$10</f>
        <v>Valore netto al 31/12/2017</v>
      </c>
      <c r="N603" s="347" t="str">
        <f>N$10</f>
        <v>Valore netto al 31/12/2018</v>
      </c>
      <c r="O603" s="559" t="s">
        <v>4064</v>
      </c>
      <c r="Q603" s="347" t="str">
        <f>Q$10</f>
        <v>Prechiusura al ° trimestre 2018</v>
      </c>
    </row>
    <row r="604" spans="1:17" ht="15" hidden="1" customHeight="1">
      <c r="A604" s="265"/>
      <c r="B604" s="138" t="s">
        <v>1316</v>
      </c>
      <c r="C604" s="138" t="s">
        <v>3684</v>
      </c>
      <c r="D604" s="138"/>
      <c r="E604" s="138"/>
      <c r="F604" s="138"/>
      <c r="G604" s="138"/>
      <c r="H604" s="138"/>
      <c r="I604" s="138"/>
      <c r="J604" s="138"/>
      <c r="K604" s="174" t="s">
        <v>1320</v>
      </c>
      <c r="L604" s="270" t="s">
        <v>3218</v>
      </c>
      <c r="M604" s="564"/>
      <c r="N604" s="564"/>
      <c r="O604" s="564"/>
      <c r="Q604" s="564"/>
    </row>
    <row r="605" spans="1:17" ht="15" hidden="1" customHeight="1">
      <c r="A605" s="265"/>
      <c r="B605" s="138" t="s">
        <v>1321</v>
      </c>
      <c r="C605" s="138" t="s">
        <v>3685</v>
      </c>
      <c r="D605" s="138"/>
      <c r="E605" s="138"/>
      <c r="F605" s="138"/>
      <c r="G605" s="138"/>
      <c r="H605" s="138"/>
      <c r="I605" s="138"/>
      <c r="J605" s="138"/>
      <c r="K605" s="174" t="s">
        <v>1322</v>
      </c>
      <c r="L605" s="270" t="s">
        <v>3218</v>
      </c>
      <c r="M605" s="564"/>
      <c r="N605" s="564"/>
      <c r="O605" s="564"/>
      <c r="Q605" s="564"/>
    </row>
    <row r="606" spans="1:17" ht="25.5" hidden="1" customHeight="1">
      <c r="A606" s="265"/>
      <c r="B606" s="138" t="s">
        <v>1323</v>
      </c>
      <c r="C606" s="138" t="s">
        <v>3686</v>
      </c>
      <c r="D606" s="138"/>
      <c r="E606" s="138"/>
      <c r="F606" s="138"/>
      <c r="G606" s="138"/>
      <c r="H606" s="138"/>
      <c r="I606" s="138"/>
      <c r="J606" s="138"/>
      <c r="K606" s="174" t="s">
        <v>1325</v>
      </c>
      <c r="L606" s="270" t="s">
        <v>3218</v>
      </c>
      <c r="M606" s="564"/>
      <c r="N606" s="564"/>
      <c r="O606" s="564"/>
      <c r="Q606" s="564"/>
    </row>
    <row r="607" spans="1:17" ht="26.25" hidden="1" customHeight="1" thickBot="1">
      <c r="A607" s="265"/>
      <c r="B607" s="352" t="s">
        <v>1326</v>
      </c>
      <c r="C607" s="352" t="s">
        <v>3687</v>
      </c>
      <c r="D607" s="352"/>
      <c r="E607" s="352"/>
      <c r="F607" s="352"/>
      <c r="G607" s="352"/>
      <c r="H607" s="352"/>
      <c r="I607" s="352"/>
      <c r="J607" s="352"/>
      <c r="K607" s="145" t="s">
        <v>1328</v>
      </c>
      <c r="L607" s="562" t="s">
        <v>3218</v>
      </c>
      <c r="M607" s="564"/>
      <c r="N607" s="564"/>
      <c r="O607" s="564"/>
      <c r="Q607" s="564"/>
    </row>
    <row r="608" spans="1:17" ht="15.75" thickBot="1">
      <c r="A608" s="265"/>
      <c r="M608" s="265"/>
      <c r="N608" s="379"/>
      <c r="Q608" s="379"/>
    </row>
    <row r="609" spans="1:17" ht="17.25" thickTop="1" thickBot="1">
      <c r="B609" s="110" t="s">
        <v>1329</v>
      </c>
      <c r="C609" s="556" t="s">
        <v>3688</v>
      </c>
      <c r="D609" s="243"/>
      <c r="E609" s="243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0</v>
      </c>
      <c r="N609" s="298">
        <f>SUM(N612:N617)</f>
        <v>0</v>
      </c>
      <c r="O609" s="298">
        <f>+N609-M609</f>
        <v>0</v>
      </c>
      <c r="Q609" s="298">
        <f>SUM(Q612:Q617)</f>
        <v>0</v>
      </c>
    </row>
    <row r="610" spans="1:17" ht="9" customHeight="1" thickTop="1" thickBot="1">
      <c r="A610" s="265"/>
      <c r="K610" s="582"/>
      <c r="M610" s="265"/>
      <c r="N610" s="379"/>
      <c r="Q610" s="379"/>
    </row>
    <row r="611" spans="1:17" ht="26.25" thickBot="1">
      <c r="B611" s="102" t="s">
        <v>3221</v>
      </c>
      <c r="C611" s="348" t="s">
        <v>48</v>
      </c>
      <c r="D611" s="245"/>
      <c r="E611" s="245"/>
      <c r="F611" s="246"/>
      <c r="G611" s="246"/>
      <c r="H611" s="246"/>
      <c r="I611" s="246"/>
      <c r="J611" s="246"/>
      <c r="K611" s="120" t="s">
        <v>3222</v>
      </c>
      <c r="L611" s="135"/>
      <c r="M611" s="328" t="str">
        <f>+$M$10</f>
        <v>Valore netto al 31/12/2017</v>
      </c>
      <c r="N611" s="779" t="str">
        <f>N$10</f>
        <v>Valore netto al 31/12/2018</v>
      </c>
      <c r="O611" s="779" t="s">
        <v>4064</v>
      </c>
      <c r="P611" s="806"/>
      <c r="Q611" s="779" t="str">
        <f>Q$10</f>
        <v>Prechiusura al ° trimestre 2018</v>
      </c>
    </row>
    <row r="612" spans="1:17" ht="15" hidden="1" customHeight="1">
      <c r="B612" s="127" t="s">
        <v>1331</v>
      </c>
      <c r="C612" s="138" t="s">
        <v>3689</v>
      </c>
      <c r="D612" s="127"/>
      <c r="E612" s="127"/>
      <c r="F612" s="127"/>
      <c r="G612" s="127"/>
      <c r="H612" s="127"/>
      <c r="I612" s="127"/>
      <c r="J612" s="127"/>
      <c r="K612" s="174" t="s">
        <v>1334</v>
      </c>
      <c r="L612" s="125" t="s">
        <v>3218</v>
      </c>
      <c r="M612" s="564"/>
      <c r="N612" s="564"/>
      <c r="O612" s="564"/>
      <c r="Q612" s="564"/>
    </row>
    <row r="613" spans="1:17">
      <c r="B613" s="127" t="s">
        <v>1335</v>
      </c>
      <c r="C613" s="138" t="s">
        <v>3690</v>
      </c>
      <c r="D613" s="127"/>
      <c r="E613" s="127"/>
      <c r="F613" s="127"/>
      <c r="G613" s="127"/>
      <c r="H613" s="127"/>
      <c r="I613" s="127"/>
      <c r="J613" s="127"/>
      <c r="K613" s="174" t="s">
        <v>1336</v>
      </c>
      <c r="L613" s="125" t="s">
        <v>3218</v>
      </c>
      <c r="M613" s="564">
        <f>IF(ISERROR(VLOOKUP($B613,ESTR_PREC!$A$1:$M$6000,5,FALSE))=TRUE,0,VLOOKUP($B613,ESTR_PREC!$A$1:$M$6000,5,FALSE))</f>
        <v>0</v>
      </c>
      <c r="N613" s="225"/>
      <c r="O613" s="560">
        <f>+N613-M613</f>
        <v>0</v>
      </c>
      <c r="Q613" s="225"/>
    </row>
    <row r="614" spans="1:17" ht="14.25" hidden="1" customHeight="1">
      <c r="B614" s="127" t="s">
        <v>1338</v>
      </c>
      <c r="C614" s="138" t="s">
        <v>3691</v>
      </c>
      <c r="D614" s="127"/>
      <c r="E614" s="127"/>
      <c r="F614" s="127"/>
      <c r="G614" s="127"/>
      <c r="H614" s="127"/>
      <c r="I614" s="127"/>
      <c r="J614" s="127"/>
      <c r="K614" s="175" t="s">
        <v>1340</v>
      </c>
      <c r="L614" s="125" t="s">
        <v>3218</v>
      </c>
      <c r="M614" s="564">
        <f>IF(ISERROR(VLOOKUP($B614,ESTR_PREC!$A$1:$M$6000,5,FALSE))=TRUE,0,VLOOKUP($B614,ESTR_PREC!$A$1:$M$6000,5,FALSE))</f>
        <v>0</v>
      </c>
      <c r="N614" s="225"/>
      <c r="O614" s="564"/>
      <c r="Q614" s="564"/>
    </row>
    <row r="615" spans="1:17" ht="15" hidden="1" customHeight="1">
      <c r="B615" s="127" t="s">
        <v>1342</v>
      </c>
      <c r="C615" s="138" t="s">
        <v>3692</v>
      </c>
      <c r="D615" s="127"/>
      <c r="E615" s="127"/>
      <c r="F615" s="127"/>
      <c r="G615" s="127"/>
      <c r="H615" s="127"/>
      <c r="I615" s="127"/>
      <c r="J615" s="127"/>
      <c r="K615" s="181" t="s">
        <v>1344</v>
      </c>
      <c r="L615" s="125" t="s">
        <v>3218</v>
      </c>
      <c r="M615" s="564">
        <f>IF(ISERROR(VLOOKUP($B615,ESTR_PREC!$A$1:$M$6000,5,FALSE))=TRUE,0,VLOOKUP($B615,ESTR_PREC!$A$1:$M$6000,5,FALSE))</f>
        <v>0</v>
      </c>
      <c r="N615" s="225"/>
      <c r="O615" s="564"/>
      <c r="Q615" s="564"/>
    </row>
    <row r="616" spans="1:17">
      <c r="B616" s="127" t="s">
        <v>1345</v>
      </c>
      <c r="C616" s="138" t="s">
        <v>3693</v>
      </c>
      <c r="D616" s="127"/>
      <c r="E616" s="127"/>
      <c r="F616" s="127"/>
      <c r="G616" s="127"/>
      <c r="H616" s="127"/>
      <c r="I616" s="127"/>
      <c r="J616" s="127"/>
      <c r="K616" s="174" t="s">
        <v>1346</v>
      </c>
      <c r="L616" s="125" t="s">
        <v>3218</v>
      </c>
      <c r="M616" s="564">
        <f>IF(ISERROR(VLOOKUP($B616,ESTR_PREC!$A$1:$M$6000,5,FALSE))=TRUE,0,VLOOKUP($B616,ESTR_PREC!$A$1:$M$6000,5,FALSE))</f>
        <v>0</v>
      </c>
      <c r="N616" s="225"/>
      <c r="O616" s="560">
        <f>+N616-M616</f>
        <v>0</v>
      </c>
      <c r="Q616" s="225"/>
    </row>
    <row r="617" spans="1:17" ht="26.25" hidden="1" customHeight="1" thickBot="1">
      <c r="B617" s="167" t="s">
        <v>1348</v>
      </c>
      <c r="C617" s="352" t="s">
        <v>3694</v>
      </c>
      <c r="D617" s="167"/>
      <c r="E617" s="167"/>
      <c r="F617" s="167"/>
      <c r="G617" s="167"/>
      <c r="H617" s="167"/>
      <c r="I617" s="167"/>
      <c r="J617" s="167"/>
      <c r="K617" s="143" t="s">
        <v>1349</v>
      </c>
      <c r="L617" s="168" t="s">
        <v>3218</v>
      </c>
      <c r="M617" s="564"/>
      <c r="N617" s="564"/>
      <c r="O617" s="564"/>
      <c r="Q617" s="564"/>
    </row>
    <row r="618" spans="1:17" ht="15.75" thickBot="1">
      <c r="A618" s="265"/>
      <c r="K618" s="588"/>
      <c r="L618" s="532"/>
      <c r="M618" s="499"/>
      <c r="N618" s="517"/>
      <c r="O618" s="517"/>
      <c r="P618" s="291"/>
      <c r="Q618" s="517"/>
    </row>
    <row r="619" spans="1:17" ht="27.75" thickTop="1" thickBot="1">
      <c r="B619" s="110" t="s">
        <v>1350</v>
      </c>
      <c r="C619" s="242" t="s">
        <v>3695</v>
      </c>
      <c r="D619" s="243"/>
      <c r="E619" s="243"/>
      <c r="F619" s="243"/>
      <c r="G619" s="112"/>
      <c r="H619" s="243"/>
      <c r="I619" s="243"/>
      <c r="J619" s="243"/>
      <c r="K619" s="113" t="s">
        <v>1351</v>
      </c>
      <c r="L619" s="114" t="s">
        <v>3218</v>
      </c>
      <c r="M619" s="297">
        <f>SUM(M622:M687)</f>
        <v>47</v>
      </c>
      <c r="N619" s="298">
        <f>SUM(N622:N687)</f>
        <v>1406</v>
      </c>
      <c r="O619" s="298">
        <f>+N619-M619</f>
        <v>1359</v>
      </c>
      <c r="Q619" s="298">
        <f>SUM(Q622:Q687)</f>
        <v>0</v>
      </c>
    </row>
    <row r="620" spans="1:17" ht="9" customHeight="1" thickTop="1" thickBot="1">
      <c r="B620" s="91"/>
      <c r="D620" s="91"/>
      <c r="E620" s="91"/>
      <c r="F620" s="91"/>
      <c r="G620" s="91"/>
      <c r="H620" s="91"/>
      <c r="I620" s="91"/>
      <c r="J620" s="91"/>
      <c r="K620" s="146"/>
      <c r="L620" s="100"/>
      <c r="M620" s="265"/>
      <c r="N620" s="379"/>
      <c r="P620" s="291"/>
      <c r="Q620" s="379"/>
    </row>
    <row r="621" spans="1:17" ht="30" customHeight="1" thickBot="1">
      <c r="B621" s="102" t="s">
        <v>3221</v>
      </c>
      <c r="C621" s="245" t="s">
        <v>48</v>
      </c>
      <c r="D621" s="245"/>
      <c r="E621" s="245"/>
      <c r="F621" s="246"/>
      <c r="G621" s="246"/>
      <c r="H621" s="246"/>
      <c r="I621" s="246"/>
      <c r="J621" s="246"/>
      <c r="K621" s="120" t="s">
        <v>3222</v>
      </c>
      <c r="L621" s="135"/>
      <c r="M621" s="328" t="str">
        <f>+$M$10</f>
        <v>Valore netto al 31/12/2017</v>
      </c>
      <c r="N621" s="779" t="str">
        <f>N$10</f>
        <v>Valore netto al 31/12/2018</v>
      </c>
      <c r="O621" s="779" t="s">
        <v>4064</v>
      </c>
      <c r="P621" s="806"/>
      <c r="Q621" s="779" t="str">
        <f>Q$10</f>
        <v>Prechiusura al ° trimestre 2018</v>
      </c>
    </row>
    <row r="622" spans="1:17" ht="15" hidden="1" customHeight="1">
      <c r="B622" s="139" t="s">
        <v>1352</v>
      </c>
      <c r="C622" s="127" t="s">
        <v>3696</v>
      </c>
      <c r="D622" s="139"/>
      <c r="E622" s="139"/>
      <c r="F622" s="140"/>
      <c r="G622" s="140"/>
      <c r="H622" s="140"/>
      <c r="I622" s="139"/>
      <c r="J622" s="139"/>
      <c r="K622" s="226" t="s">
        <v>1355</v>
      </c>
      <c r="L622" s="141" t="s">
        <v>3218</v>
      </c>
      <c r="M622" s="564"/>
      <c r="N622" s="564"/>
      <c r="O622" s="564"/>
      <c r="P622" s="468"/>
      <c r="Q622" s="564"/>
    </row>
    <row r="623" spans="1:17" ht="15" hidden="1" customHeight="1">
      <c r="B623" s="139" t="s">
        <v>1356</v>
      </c>
      <c r="C623" s="127" t="s">
        <v>3697</v>
      </c>
      <c r="D623" s="139"/>
      <c r="E623" s="139"/>
      <c r="F623" s="140"/>
      <c r="G623" s="140"/>
      <c r="H623" s="140"/>
      <c r="I623" s="139"/>
      <c r="J623" s="139"/>
      <c r="K623" s="226" t="s">
        <v>1357</v>
      </c>
      <c r="L623" s="141" t="s">
        <v>3218</v>
      </c>
      <c r="M623" s="564"/>
      <c r="N623" s="564"/>
      <c r="O623" s="564"/>
      <c r="P623" s="468"/>
      <c r="Q623" s="564"/>
    </row>
    <row r="624" spans="1:17" ht="15" hidden="1" customHeight="1">
      <c r="B624" s="139" t="s">
        <v>1358</v>
      </c>
      <c r="C624" s="127" t="s">
        <v>3698</v>
      </c>
      <c r="D624" s="139"/>
      <c r="E624" s="139"/>
      <c r="F624" s="140"/>
      <c r="G624" s="140"/>
      <c r="H624" s="140"/>
      <c r="I624" s="139"/>
      <c r="J624" s="139"/>
      <c r="K624" s="226" t="s">
        <v>1359</v>
      </c>
      <c r="L624" s="141" t="s">
        <v>3218</v>
      </c>
      <c r="M624" s="564"/>
      <c r="N624" s="564"/>
      <c r="O624" s="564"/>
      <c r="P624" s="468"/>
      <c r="Q624" s="564"/>
    </row>
    <row r="625" spans="2:17" ht="15" hidden="1" customHeight="1">
      <c r="B625" s="139" t="s">
        <v>1360</v>
      </c>
      <c r="C625" s="127" t="s">
        <v>3699</v>
      </c>
      <c r="D625" s="139"/>
      <c r="E625" s="139"/>
      <c r="F625" s="140"/>
      <c r="G625" s="140"/>
      <c r="H625" s="140"/>
      <c r="I625" s="139"/>
      <c r="J625" s="139"/>
      <c r="K625" s="226" t="s">
        <v>1361</v>
      </c>
      <c r="L625" s="141" t="s">
        <v>3218</v>
      </c>
      <c r="M625" s="564"/>
      <c r="N625" s="564"/>
      <c r="O625" s="564"/>
      <c r="P625" s="468"/>
      <c r="Q625" s="564"/>
    </row>
    <row r="626" spans="2:17" ht="15" hidden="1" customHeight="1">
      <c r="B626" s="139" t="s">
        <v>1362</v>
      </c>
      <c r="C626" s="127" t="s">
        <v>3700</v>
      </c>
      <c r="D626" s="139"/>
      <c r="E626" s="139"/>
      <c r="F626" s="140"/>
      <c r="G626" s="140"/>
      <c r="H626" s="140"/>
      <c r="I626" s="139"/>
      <c r="J626" s="139"/>
      <c r="K626" s="226" t="s">
        <v>1363</v>
      </c>
      <c r="L626" s="141" t="s">
        <v>3218</v>
      </c>
      <c r="M626" s="564"/>
      <c r="N626" s="564"/>
      <c r="O626" s="564"/>
      <c r="P626" s="468"/>
      <c r="Q626" s="564"/>
    </row>
    <row r="627" spans="2:17" ht="15" hidden="1" customHeight="1">
      <c r="B627" s="139" t="s">
        <v>1364</v>
      </c>
      <c r="C627" s="127" t="s">
        <v>3701</v>
      </c>
      <c r="D627" s="139"/>
      <c r="E627" s="139"/>
      <c r="F627" s="140"/>
      <c r="G627" s="140"/>
      <c r="H627" s="140"/>
      <c r="I627" s="139"/>
      <c r="J627" s="139"/>
      <c r="K627" s="226" t="s">
        <v>1365</v>
      </c>
      <c r="L627" s="141" t="s">
        <v>3218</v>
      </c>
      <c r="M627" s="564"/>
      <c r="N627" s="564"/>
      <c r="O627" s="564"/>
      <c r="P627" s="468"/>
      <c r="Q627" s="564"/>
    </row>
    <row r="628" spans="2:17" ht="15" hidden="1" customHeight="1">
      <c r="B628" s="139" t="s">
        <v>1366</v>
      </c>
      <c r="C628" s="127" t="s">
        <v>3702</v>
      </c>
      <c r="D628" s="139"/>
      <c r="E628" s="139"/>
      <c r="F628" s="140"/>
      <c r="G628" s="140"/>
      <c r="H628" s="140"/>
      <c r="I628" s="139"/>
      <c r="J628" s="139"/>
      <c r="K628" s="226" t="s">
        <v>1367</v>
      </c>
      <c r="L628" s="141" t="s">
        <v>3218</v>
      </c>
      <c r="M628" s="564"/>
      <c r="N628" s="564"/>
      <c r="O628" s="564"/>
      <c r="P628" s="468"/>
      <c r="Q628" s="564"/>
    </row>
    <row r="629" spans="2:17" ht="15" hidden="1" customHeight="1">
      <c r="B629" s="139" t="s">
        <v>1368</v>
      </c>
      <c r="C629" s="127" t="s">
        <v>3703</v>
      </c>
      <c r="D629" s="139"/>
      <c r="E629" s="139"/>
      <c r="F629" s="140"/>
      <c r="G629" s="140"/>
      <c r="H629" s="140"/>
      <c r="I629" s="139"/>
      <c r="J629" s="139"/>
      <c r="K629" s="226" t="s">
        <v>1369</v>
      </c>
      <c r="L629" s="141" t="s">
        <v>3218</v>
      </c>
      <c r="M629" s="564"/>
      <c r="N629" s="564"/>
      <c r="O629" s="564"/>
      <c r="P629" s="468"/>
      <c r="Q629" s="564"/>
    </row>
    <row r="630" spans="2:17" ht="15" hidden="1" customHeight="1">
      <c r="B630" s="139" t="s">
        <v>1370</v>
      </c>
      <c r="C630" s="127" t="s">
        <v>3704</v>
      </c>
      <c r="D630" s="139"/>
      <c r="E630" s="139"/>
      <c r="F630" s="140"/>
      <c r="G630" s="140"/>
      <c r="H630" s="140"/>
      <c r="I630" s="139"/>
      <c r="J630" s="139"/>
      <c r="K630" s="226" t="s">
        <v>1371</v>
      </c>
      <c r="L630" s="141" t="s">
        <v>3218</v>
      </c>
      <c r="M630" s="564"/>
      <c r="N630" s="564"/>
      <c r="O630" s="564"/>
      <c r="P630" s="468"/>
      <c r="Q630" s="564"/>
    </row>
    <row r="631" spans="2:17" ht="15" hidden="1" customHeight="1">
      <c r="B631" s="139" t="s">
        <v>1372</v>
      </c>
      <c r="C631" s="127" t="s">
        <v>3705</v>
      </c>
      <c r="D631" s="139"/>
      <c r="E631" s="139"/>
      <c r="F631" s="140"/>
      <c r="G631" s="140"/>
      <c r="H631" s="140"/>
      <c r="I631" s="139"/>
      <c r="J631" s="139"/>
      <c r="K631" s="226" t="s">
        <v>1373</v>
      </c>
      <c r="L631" s="141" t="s">
        <v>3218</v>
      </c>
      <c r="M631" s="564"/>
      <c r="N631" s="564"/>
      <c r="O631" s="564"/>
      <c r="P631" s="468"/>
      <c r="Q631" s="564"/>
    </row>
    <row r="632" spans="2:17" ht="15" hidden="1" customHeight="1">
      <c r="B632" s="139" t="s">
        <v>1374</v>
      </c>
      <c r="C632" s="127" t="s">
        <v>3706</v>
      </c>
      <c r="D632" s="139"/>
      <c r="E632" s="139"/>
      <c r="F632" s="140"/>
      <c r="G632" s="140"/>
      <c r="H632" s="140"/>
      <c r="I632" s="139"/>
      <c r="J632" s="139"/>
      <c r="K632" s="226" t="s">
        <v>1375</v>
      </c>
      <c r="L632" s="141" t="s">
        <v>3218</v>
      </c>
      <c r="M632" s="564"/>
      <c r="N632" s="564"/>
      <c r="O632" s="564"/>
      <c r="P632" s="468"/>
      <c r="Q632" s="564"/>
    </row>
    <row r="633" spans="2:17" ht="15" hidden="1" customHeight="1">
      <c r="B633" s="139" t="s">
        <v>1376</v>
      </c>
      <c r="C633" s="127" t="s">
        <v>3707</v>
      </c>
      <c r="D633" s="139"/>
      <c r="E633" s="139"/>
      <c r="F633" s="140"/>
      <c r="G633" s="140"/>
      <c r="H633" s="140"/>
      <c r="I633" s="139"/>
      <c r="J633" s="139"/>
      <c r="K633" s="226" t="s">
        <v>1377</v>
      </c>
      <c r="L633" s="141" t="s">
        <v>3218</v>
      </c>
      <c r="M633" s="564"/>
      <c r="N633" s="564"/>
      <c r="O633" s="564"/>
      <c r="P633" s="468"/>
      <c r="Q633" s="564"/>
    </row>
    <row r="634" spans="2:17" ht="15" hidden="1" customHeight="1">
      <c r="B634" s="139" t="s">
        <v>1378</v>
      </c>
      <c r="C634" s="127" t="s">
        <v>3708</v>
      </c>
      <c r="D634" s="139"/>
      <c r="E634" s="139"/>
      <c r="F634" s="140"/>
      <c r="G634" s="140"/>
      <c r="H634" s="140"/>
      <c r="I634" s="139"/>
      <c r="J634" s="139"/>
      <c r="K634" s="226" t="s">
        <v>1379</v>
      </c>
      <c r="L634" s="141" t="s">
        <v>3218</v>
      </c>
      <c r="M634" s="564"/>
      <c r="N634" s="564"/>
      <c r="O634" s="564"/>
      <c r="P634" s="468"/>
      <c r="Q634" s="564"/>
    </row>
    <row r="635" spans="2:17" ht="15" hidden="1" customHeight="1">
      <c r="B635" s="139" t="s">
        <v>1380</v>
      </c>
      <c r="C635" s="127" t="s">
        <v>3709</v>
      </c>
      <c r="D635" s="139"/>
      <c r="E635" s="139"/>
      <c r="F635" s="140"/>
      <c r="G635" s="140"/>
      <c r="H635" s="140"/>
      <c r="I635" s="139"/>
      <c r="J635" s="139"/>
      <c r="K635" s="226" t="s">
        <v>1381</v>
      </c>
      <c r="L635" s="141" t="s">
        <v>3218</v>
      </c>
      <c r="M635" s="564"/>
      <c r="N635" s="564"/>
      <c r="O635" s="564"/>
      <c r="P635" s="468"/>
      <c r="Q635" s="564"/>
    </row>
    <row r="636" spans="2:17" ht="15" hidden="1" customHeight="1">
      <c r="B636" s="139" t="s">
        <v>1382</v>
      </c>
      <c r="C636" s="127" t="s">
        <v>3710</v>
      </c>
      <c r="D636" s="139"/>
      <c r="E636" s="139"/>
      <c r="F636" s="140"/>
      <c r="G636" s="140"/>
      <c r="H636" s="140"/>
      <c r="I636" s="139"/>
      <c r="J636" s="139"/>
      <c r="K636" s="226" t="s">
        <v>1383</v>
      </c>
      <c r="L636" s="141" t="s">
        <v>3218</v>
      </c>
      <c r="M636" s="564"/>
      <c r="N636" s="564"/>
      <c r="O636" s="564"/>
      <c r="P636" s="468"/>
      <c r="Q636" s="564"/>
    </row>
    <row r="637" spans="2:17" ht="15" hidden="1" customHeight="1">
      <c r="B637" s="139" t="s">
        <v>1384</v>
      </c>
      <c r="C637" s="127" t="s">
        <v>3711</v>
      </c>
      <c r="D637" s="139"/>
      <c r="E637" s="139"/>
      <c r="F637" s="140"/>
      <c r="G637" s="140"/>
      <c r="H637" s="140"/>
      <c r="I637" s="139"/>
      <c r="J637" s="139"/>
      <c r="K637" s="226" t="s">
        <v>1385</v>
      </c>
      <c r="L637" s="141" t="s">
        <v>3218</v>
      </c>
      <c r="M637" s="564"/>
      <c r="N637" s="564"/>
      <c r="O637" s="564"/>
      <c r="P637" s="468"/>
      <c r="Q637" s="564"/>
    </row>
    <row r="638" spans="2:17" ht="15" hidden="1" customHeight="1">
      <c r="B638" s="139" t="s">
        <v>1386</v>
      </c>
      <c r="C638" s="127" t="s">
        <v>3712</v>
      </c>
      <c r="D638" s="139"/>
      <c r="E638" s="139"/>
      <c r="F638" s="140"/>
      <c r="G638" s="140"/>
      <c r="H638" s="140"/>
      <c r="I638" s="139"/>
      <c r="J638" s="139"/>
      <c r="K638" s="226" t="s">
        <v>1387</v>
      </c>
      <c r="L638" s="141" t="s">
        <v>3218</v>
      </c>
      <c r="M638" s="564"/>
      <c r="N638" s="564"/>
      <c r="O638" s="564"/>
      <c r="P638" s="468"/>
      <c r="Q638" s="564"/>
    </row>
    <row r="639" spans="2:17" ht="15" hidden="1" customHeight="1">
      <c r="B639" s="139" t="s">
        <v>1388</v>
      </c>
      <c r="C639" s="127" t="s">
        <v>3713</v>
      </c>
      <c r="D639" s="139"/>
      <c r="E639" s="139"/>
      <c r="F639" s="140"/>
      <c r="G639" s="140"/>
      <c r="H639" s="140"/>
      <c r="I639" s="139"/>
      <c r="J639" s="139"/>
      <c r="K639" s="226" t="s">
        <v>1389</v>
      </c>
      <c r="L639" s="141" t="s">
        <v>3218</v>
      </c>
      <c r="M639" s="564"/>
      <c r="N639" s="564"/>
      <c r="O639" s="564"/>
      <c r="P639" s="468"/>
      <c r="Q639" s="564"/>
    </row>
    <row r="640" spans="2:17" ht="15" hidden="1" customHeight="1">
      <c r="B640" s="139" t="s">
        <v>1390</v>
      </c>
      <c r="C640" s="127" t="s">
        <v>3714</v>
      </c>
      <c r="D640" s="139"/>
      <c r="E640" s="139"/>
      <c r="F640" s="140"/>
      <c r="G640" s="140"/>
      <c r="H640" s="140"/>
      <c r="I640" s="139"/>
      <c r="J640" s="139"/>
      <c r="K640" s="226" t="s">
        <v>1391</v>
      </c>
      <c r="L640" s="141" t="s">
        <v>3218</v>
      </c>
      <c r="M640" s="564"/>
      <c r="N640" s="564"/>
      <c r="O640" s="564"/>
      <c r="P640" s="468"/>
      <c r="Q640" s="564"/>
    </row>
    <row r="641" spans="2:17" ht="15" hidden="1" customHeight="1">
      <c r="B641" s="139" t="s">
        <v>1392</v>
      </c>
      <c r="C641" s="127" t="s">
        <v>3715</v>
      </c>
      <c r="D641" s="139"/>
      <c r="E641" s="139"/>
      <c r="F641" s="140"/>
      <c r="G641" s="140"/>
      <c r="H641" s="140"/>
      <c r="I641" s="139"/>
      <c r="J641" s="139"/>
      <c r="K641" s="226" t="s">
        <v>1393</v>
      </c>
      <c r="L641" s="141" t="s">
        <v>3218</v>
      </c>
      <c r="M641" s="564"/>
      <c r="N641" s="564"/>
      <c r="O641" s="564"/>
      <c r="P641" s="468"/>
      <c r="Q641" s="564"/>
    </row>
    <row r="642" spans="2:17" ht="15" hidden="1" customHeight="1">
      <c r="B642" s="139" t="s">
        <v>1394</v>
      </c>
      <c r="C642" s="127" t="s">
        <v>3716</v>
      </c>
      <c r="D642" s="139"/>
      <c r="E642" s="139"/>
      <c r="F642" s="140"/>
      <c r="G642" s="140"/>
      <c r="H642" s="140"/>
      <c r="I642" s="139"/>
      <c r="J642" s="139"/>
      <c r="K642" s="226" t="s">
        <v>1396</v>
      </c>
      <c r="L642" s="141" t="s">
        <v>3218</v>
      </c>
      <c r="M642" s="564"/>
      <c r="N642" s="564"/>
      <c r="O642" s="564"/>
      <c r="P642" s="468"/>
      <c r="Q642" s="564"/>
    </row>
    <row r="643" spans="2:17" ht="15" hidden="1" customHeight="1">
      <c r="B643" s="139" t="s">
        <v>1397</v>
      </c>
      <c r="C643" s="127" t="s">
        <v>3717</v>
      </c>
      <c r="D643" s="139"/>
      <c r="E643" s="139"/>
      <c r="F643" s="140"/>
      <c r="G643" s="140"/>
      <c r="H643" s="140"/>
      <c r="I643" s="139"/>
      <c r="J643" s="139"/>
      <c r="K643" s="226" t="s">
        <v>1398</v>
      </c>
      <c r="L643" s="141" t="s">
        <v>3218</v>
      </c>
      <c r="M643" s="564"/>
      <c r="N643" s="564"/>
      <c r="O643" s="564"/>
      <c r="P643" s="468"/>
      <c r="Q643" s="564"/>
    </row>
    <row r="644" spans="2:17" ht="15" hidden="1" customHeight="1">
      <c r="B644" s="139" t="s">
        <v>1399</v>
      </c>
      <c r="C644" s="127" t="s">
        <v>3718</v>
      </c>
      <c r="D644" s="139"/>
      <c r="E644" s="139"/>
      <c r="F644" s="140"/>
      <c r="G644" s="140"/>
      <c r="H644" s="140"/>
      <c r="I644" s="139"/>
      <c r="J644" s="139"/>
      <c r="K644" s="226" t="s">
        <v>1400</v>
      </c>
      <c r="L644" s="141" t="s">
        <v>3218</v>
      </c>
      <c r="M644" s="564"/>
      <c r="N644" s="564"/>
      <c r="O644" s="564"/>
      <c r="P644" s="468"/>
      <c r="Q644" s="564"/>
    </row>
    <row r="645" spans="2:17" ht="15" hidden="1" customHeight="1">
      <c r="B645" s="139" t="s">
        <v>1401</v>
      </c>
      <c r="C645" s="127" t="s">
        <v>3719</v>
      </c>
      <c r="D645" s="139"/>
      <c r="E645" s="139"/>
      <c r="F645" s="140"/>
      <c r="G645" s="140"/>
      <c r="H645" s="140"/>
      <c r="I645" s="139"/>
      <c r="J645" s="139"/>
      <c r="K645" s="226" t="s">
        <v>1402</v>
      </c>
      <c r="L645" s="141" t="s">
        <v>3218</v>
      </c>
      <c r="M645" s="564"/>
      <c r="N645" s="564"/>
      <c r="O645" s="564"/>
      <c r="P645" s="468"/>
      <c r="Q645" s="564"/>
    </row>
    <row r="646" spans="2:17">
      <c r="B646" s="127" t="s">
        <v>1403</v>
      </c>
      <c r="C646" s="127" t="s">
        <v>3720</v>
      </c>
      <c r="D646" s="127"/>
      <c r="E646" s="127"/>
      <c r="F646" s="127"/>
      <c r="G646" s="123"/>
      <c r="H646" s="123"/>
      <c r="I646" s="123"/>
      <c r="J646" s="123"/>
      <c r="K646" s="129" t="s">
        <v>1404</v>
      </c>
      <c r="L646" s="125" t="s">
        <v>3218</v>
      </c>
      <c r="M646" s="754">
        <f>IF(ISERROR(VLOOKUP($B646,ESTR_PREC!$A$1:$M$6000,5,FALSE))=TRUE,0,VLOOKUP($B646,ESTR_PREC!$A$1:$M$6000,5,FALSE))</f>
        <v>40</v>
      </c>
      <c r="N646" s="225">
        <v>1391</v>
      </c>
      <c r="O646" s="777">
        <f>+N646-M646</f>
        <v>1351</v>
      </c>
      <c r="P646" s="468"/>
      <c r="Q646" s="225"/>
    </row>
    <row r="647" spans="2:17" ht="15" hidden="1" customHeight="1">
      <c r="B647" s="139" t="s">
        <v>1405</v>
      </c>
      <c r="C647" s="127" t="s">
        <v>3721</v>
      </c>
      <c r="D647" s="139"/>
      <c r="E647" s="139"/>
      <c r="F647" s="140"/>
      <c r="G647" s="140"/>
      <c r="H647" s="140"/>
      <c r="I647" s="139"/>
      <c r="J647" s="139"/>
      <c r="K647" s="226" t="s">
        <v>1407</v>
      </c>
      <c r="L647" s="141" t="s">
        <v>3218</v>
      </c>
      <c r="M647" s="754">
        <f>IF(ISERROR(VLOOKUP($B647,ESTR_PREC!$A$1:$M$6000,5,FALSE))=TRUE,0,VLOOKUP($B647,ESTR_PREC!$A$1:$M$6000,5,FALSE))</f>
        <v>0</v>
      </c>
      <c r="N647" s="225"/>
      <c r="O647" s="754"/>
      <c r="P647" s="468"/>
      <c r="Q647" s="754"/>
    </row>
    <row r="648" spans="2:17" ht="25.5" hidden="1" customHeight="1">
      <c r="B648" s="139" t="s">
        <v>1408</v>
      </c>
      <c r="C648" s="127" t="s">
        <v>3722</v>
      </c>
      <c r="D648" s="139"/>
      <c r="E648" s="139"/>
      <c r="F648" s="140"/>
      <c r="G648" s="140"/>
      <c r="H648" s="140"/>
      <c r="I648" s="139"/>
      <c r="J648" s="139"/>
      <c r="K648" s="226" t="s">
        <v>1409</v>
      </c>
      <c r="L648" s="141" t="s">
        <v>3218</v>
      </c>
      <c r="M648" s="754">
        <f>IF(ISERROR(VLOOKUP($B648,ESTR_PREC!$A$1:$M$6000,5,FALSE))=TRUE,0,VLOOKUP($B648,ESTR_PREC!$A$1:$M$6000,5,FALSE))</f>
        <v>0</v>
      </c>
      <c r="N648" s="225"/>
      <c r="O648" s="754"/>
      <c r="P648" s="468"/>
      <c r="Q648" s="754"/>
    </row>
    <row r="649" spans="2:17" ht="15" hidden="1" customHeight="1">
      <c r="B649" s="139" t="s">
        <v>1410</v>
      </c>
      <c r="C649" s="127" t="s">
        <v>3723</v>
      </c>
      <c r="D649" s="139"/>
      <c r="E649" s="139"/>
      <c r="F649" s="140"/>
      <c r="G649" s="140"/>
      <c r="H649" s="140"/>
      <c r="I649" s="139"/>
      <c r="J649" s="139"/>
      <c r="K649" s="226" t="s">
        <v>1411</v>
      </c>
      <c r="L649" s="141" t="s">
        <v>3218</v>
      </c>
      <c r="M649" s="754">
        <f>IF(ISERROR(VLOOKUP($B649,ESTR_PREC!$A$1:$M$6000,5,FALSE))=TRUE,0,VLOOKUP($B649,ESTR_PREC!$A$1:$M$6000,5,FALSE))</f>
        <v>0</v>
      </c>
      <c r="N649" s="225"/>
      <c r="O649" s="754"/>
      <c r="P649" s="468"/>
      <c r="Q649" s="754"/>
    </row>
    <row r="650" spans="2:17" ht="25.5">
      <c r="B650" s="127" t="s">
        <v>1412</v>
      </c>
      <c r="C650" s="127" t="s">
        <v>3724</v>
      </c>
      <c r="D650" s="127"/>
      <c r="E650" s="127"/>
      <c r="F650" s="127"/>
      <c r="G650" s="123"/>
      <c r="H650" s="123"/>
      <c r="I650" s="123"/>
      <c r="J650" s="123"/>
      <c r="K650" s="129" t="s">
        <v>1413</v>
      </c>
      <c r="L650" s="125" t="s">
        <v>3218</v>
      </c>
      <c r="M650" s="754">
        <f>IF(ISERROR(VLOOKUP($B650,ESTR_PREC!$A$1:$M$6000,5,FALSE))=TRUE,0,VLOOKUP($B650,ESTR_PREC!$A$1:$M$6000,5,FALSE))</f>
        <v>7</v>
      </c>
      <c r="N650" s="225">
        <v>15</v>
      </c>
      <c r="O650" s="777">
        <f>+N650-M650</f>
        <v>8</v>
      </c>
      <c r="P650" s="468"/>
      <c r="Q650" s="225"/>
    </row>
    <row r="651" spans="2:17" ht="15" customHeight="1">
      <c r="B651" s="127" t="s">
        <v>1414</v>
      </c>
      <c r="C651" s="127" t="s">
        <v>3725</v>
      </c>
      <c r="D651" s="127"/>
      <c r="E651" s="127"/>
      <c r="F651" s="127"/>
      <c r="G651" s="123"/>
      <c r="H651" s="123"/>
      <c r="I651" s="123"/>
      <c r="J651" s="123"/>
      <c r="K651" s="129" t="s">
        <v>1415</v>
      </c>
      <c r="L651" s="125" t="s">
        <v>3218</v>
      </c>
      <c r="M651" s="754">
        <f>IF(ISERROR(VLOOKUP($B651,ESTR_PREC!$A$1:$M$6000,5,FALSE))=TRUE,0,VLOOKUP($B651,ESTR_PREC!$A$1:$M$6000,5,FALSE))</f>
        <v>0</v>
      </c>
      <c r="N651" s="225"/>
      <c r="O651" s="777">
        <f>+N651-M651</f>
        <v>0</v>
      </c>
      <c r="P651" s="468"/>
      <c r="Q651" s="225"/>
    </row>
    <row r="652" spans="2:17" ht="15" hidden="1" customHeight="1">
      <c r="B652" s="139" t="s">
        <v>1416</v>
      </c>
      <c r="C652" s="127" t="s">
        <v>3726</v>
      </c>
      <c r="D652" s="139"/>
      <c r="E652" s="139"/>
      <c r="F652" s="140"/>
      <c r="G652" s="140"/>
      <c r="H652" s="140"/>
      <c r="I652" s="139"/>
      <c r="J652" s="139"/>
      <c r="K652" s="226" t="s">
        <v>1418</v>
      </c>
      <c r="L652" s="141" t="s">
        <v>3218</v>
      </c>
      <c r="M652" s="754"/>
      <c r="N652" s="754"/>
      <c r="O652" s="754"/>
      <c r="P652" s="468"/>
      <c r="Q652" s="754"/>
    </row>
    <row r="653" spans="2:17" ht="15" hidden="1" customHeight="1">
      <c r="B653" s="139" t="s">
        <v>1419</v>
      </c>
      <c r="C653" s="127" t="s">
        <v>3727</v>
      </c>
      <c r="D653" s="139"/>
      <c r="E653" s="139"/>
      <c r="F653" s="140"/>
      <c r="G653" s="140"/>
      <c r="H653" s="140"/>
      <c r="I653" s="139"/>
      <c r="J653" s="139"/>
      <c r="K653" s="226" t="s">
        <v>1420</v>
      </c>
      <c r="L653" s="141" t="s">
        <v>3218</v>
      </c>
      <c r="M653" s="754"/>
      <c r="N653" s="754"/>
      <c r="O653" s="754"/>
      <c r="P653" s="468"/>
      <c r="Q653" s="754"/>
    </row>
    <row r="654" spans="2:17" ht="15" hidden="1" customHeight="1">
      <c r="B654" s="139" t="s">
        <v>1421</v>
      </c>
      <c r="C654" s="127" t="s">
        <v>3728</v>
      </c>
      <c r="D654" s="139"/>
      <c r="E654" s="139"/>
      <c r="F654" s="140"/>
      <c r="G654" s="140"/>
      <c r="H654" s="140"/>
      <c r="I654" s="139"/>
      <c r="J654" s="139"/>
      <c r="K654" s="226" t="s">
        <v>1422</v>
      </c>
      <c r="L654" s="141" t="s">
        <v>3218</v>
      </c>
      <c r="M654" s="754"/>
      <c r="N654" s="754"/>
      <c r="O654" s="754"/>
      <c r="P654" s="468"/>
      <c r="Q654" s="754"/>
    </row>
    <row r="655" spans="2:17" ht="15" hidden="1" customHeight="1">
      <c r="B655" s="139" t="s">
        <v>1423</v>
      </c>
      <c r="C655" s="127" t="s">
        <v>3729</v>
      </c>
      <c r="D655" s="139"/>
      <c r="E655" s="139"/>
      <c r="F655" s="140"/>
      <c r="G655" s="140"/>
      <c r="H655" s="140"/>
      <c r="I655" s="139"/>
      <c r="J655" s="139"/>
      <c r="K655" s="226" t="s">
        <v>1424</v>
      </c>
      <c r="L655" s="141" t="s">
        <v>3218</v>
      </c>
      <c r="M655" s="754"/>
      <c r="N655" s="754"/>
      <c r="O655" s="754"/>
      <c r="P655" s="468"/>
      <c r="Q655" s="754"/>
    </row>
    <row r="656" spans="2:17" ht="15" hidden="1" customHeight="1">
      <c r="B656" s="139" t="s">
        <v>1425</v>
      </c>
      <c r="C656" s="127" t="s">
        <v>3730</v>
      </c>
      <c r="D656" s="139"/>
      <c r="E656" s="139"/>
      <c r="F656" s="140"/>
      <c r="G656" s="140"/>
      <c r="H656" s="140"/>
      <c r="I656" s="139"/>
      <c r="J656" s="139"/>
      <c r="K656" s="226" t="s">
        <v>1426</v>
      </c>
      <c r="L656" s="141" t="s">
        <v>3218</v>
      </c>
      <c r="M656" s="754"/>
      <c r="N656" s="754"/>
      <c r="O656" s="754"/>
      <c r="P656" s="468"/>
      <c r="Q656" s="754"/>
    </row>
    <row r="657" spans="2:17" ht="15" hidden="1" customHeight="1">
      <c r="B657" s="139" t="s">
        <v>1427</v>
      </c>
      <c r="C657" s="127" t="s">
        <v>3731</v>
      </c>
      <c r="D657" s="139"/>
      <c r="E657" s="139"/>
      <c r="F657" s="140"/>
      <c r="G657" s="140"/>
      <c r="H657" s="140"/>
      <c r="I657" s="139"/>
      <c r="J657" s="139"/>
      <c r="K657" s="226" t="s">
        <v>1428</v>
      </c>
      <c r="L657" s="141" t="s">
        <v>3218</v>
      </c>
      <c r="M657" s="754"/>
      <c r="N657" s="754"/>
      <c r="O657" s="754"/>
      <c r="P657" s="468"/>
      <c r="Q657" s="754"/>
    </row>
    <row r="658" spans="2:17" ht="15" hidden="1" customHeight="1">
      <c r="B658" s="139" t="s">
        <v>1429</v>
      </c>
      <c r="C658" s="127" t="s">
        <v>3732</v>
      </c>
      <c r="D658" s="139"/>
      <c r="E658" s="139"/>
      <c r="F658" s="140"/>
      <c r="G658" s="140"/>
      <c r="H658" s="140"/>
      <c r="I658" s="139"/>
      <c r="J658" s="139"/>
      <c r="K658" s="226" t="s">
        <v>1430</v>
      </c>
      <c r="L658" s="141" t="s">
        <v>3218</v>
      </c>
      <c r="M658" s="754"/>
      <c r="N658" s="754"/>
      <c r="O658" s="754"/>
      <c r="P658" s="468"/>
      <c r="Q658" s="754"/>
    </row>
    <row r="659" spans="2:17" ht="15" hidden="1" customHeight="1">
      <c r="B659" s="139" t="s">
        <v>1431</v>
      </c>
      <c r="C659" s="127" t="s">
        <v>3733</v>
      </c>
      <c r="D659" s="139"/>
      <c r="E659" s="139"/>
      <c r="F659" s="140"/>
      <c r="G659" s="140"/>
      <c r="H659" s="140"/>
      <c r="I659" s="139"/>
      <c r="J659" s="139"/>
      <c r="K659" s="226" t="s">
        <v>1432</v>
      </c>
      <c r="L659" s="141" t="s">
        <v>3218</v>
      </c>
      <c r="M659" s="754"/>
      <c r="N659" s="754"/>
      <c r="O659" s="754"/>
      <c r="P659" s="468"/>
      <c r="Q659" s="754"/>
    </row>
    <row r="660" spans="2:17" ht="15" hidden="1" customHeight="1">
      <c r="B660" s="139" t="s">
        <v>1433</v>
      </c>
      <c r="C660" s="127" t="s">
        <v>3734</v>
      </c>
      <c r="D660" s="139"/>
      <c r="E660" s="139"/>
      <c r="F660" s="140"/>
      <c r="G660" s="140"/>
      <c r="H660" s="140"/>
      <c r="I660" s="139"/>
      <c r="J660" s="139"/>
      <c r="K660" s="226" t="s">
        <v>1434</v>
      </c>
      <c r="L660" s="141" t="s">
        <v>3218</v>
      </c>
      <c r="M660" s="754"/>
      <c r="N660" s="754"/>
      <c r="O660" s="754"/>
      <c r="P660" s="468"/>
      <c r="Q660" s="754"/>
    </row>
    <row r="661" spans="2:17" ht="15" hidden="1" customHeight="1">
      <c r="B661" s="139" t="s">
        <v>1435</v>
      </c>
      <c r="C661" s="127" t="s">
        <v>3735</v>
      </c>
      <c r="D661" s="139"/>
      <c r="E661" s="139"/>
      <c r="F661" s="140"/>
      <c r="G661" s="140"/>
      <c r="H661" s="140"/>
      <c r="I661" s="139"/>
      <c r="J661" s="139"/>
      <c r="K661" s="226" t="s">
        <v>1436</v>
      </c>
      <c r="L661" s="141" t="s">
        <v>3218</v>
      </c>
      <c r="M661" s="754"/>
      <c r="N661" s="754"/>
      <c r="O661" s="754"/>
      <c r="P661" s="468"/>
      <c r="Q661" s="754"/>
    </row>
    <row r="662" spans="2:17" ht="15" hidden="1" customHeight="1">
      <c r="B662" s="139" t="s">
        <v>1437</v>
      </c>
      <c r="C662" s="127" t="s">
        <v>3736</v>
      </c>
      <c r="D662" s="139"/>
      <c r="E662" s="139"/>
      <c r="F662" s="140"/>
      <c r="G662" s="140"/>
      <c r="H662" s="140"/>
      <c r="I662" s="139"/>
      <c r="J662" s="139"/>
      <c r="K662" s="226" t="s">
        <v>1438</v>
      </c>
      <c r="L662" s="141" t="s">
        <v>3218</v>
      </c>
      <c r="M662" s="754"/>
      <c r="N662" s="754"/>
      <c r="O662" s="754"/>
      <c r="P662" s="468"/>
      <c r="Q662" s="754"/>
    </row>
    <row r="663" spans="2:17" ht="15" hidden="1" customHeight="1">
      <c r="B663" s="139" t="s">
        <v>1439</v>
      </c>
      <c r="C663" s="127" t="s">
        <v>3737</v>
      </c>
      <c r="D663" s="139"/>
      <c r="E663" s="139"/>
      <c r="F663" s="140"/>
      <c r="G663" s="140"/>
      <c r="H663" s="140"/>
      <c r="I663" s="139"/>
      <c r="J663" s="139"/>
      <c r="K663" s="226" t="s">
        <v>1440</v>
      </c>
      <c r="L663" s="141" t="s">
        <v>3218</v>
      </c>
      <c r="M663" s="754"/>
      <c r="N663" s="754"/>
      <c r="O663" s="754"/>
      <c r="P663" s="468"/>
      <c r="Q663" s="754"/>
    </row>
    <row r="664" spans="2:17" ht="15" hidden="1" customHeight="1">
      <c r="B664" s="139" t="s">
        <v>1441</v>
      </c>
      <c r="C664" s="127" t="s">
        <v>3738</v>
      </c>
      <c r="D664" s="139"/>
      <c r="E664" s="139"/>
      <c r="F664" s="140"/>
      <c r="G664" s="140"/>
      <c r="H664" s="140"/>
      <c r="I664" s="139"/>
      <c r="J664" s="139"/>
      <c r="K664" s="226" t="s">
        <v>1442</v>
      </c>
      <c r="L664" s="141" t="s">
        <v>3218</v>
      </c>
      <c r="M664" s="754"/>
      <c r="N664" s="754"/>
      <c r="O664" s="754"/>
      <c r="P664" s="468"/>
      <c r="Q664" s="754"/>
    </row>
    <row r="665" spans="2:17" ht="15" hidden="1" customHeight="1">
      <c r="B665" s="139" t="s">
        <v>1443</v>
      </c>
      <c r="C665" s="127" t="s">
        <v>3739</v>
      </c>
      <c r="D665" s="139"/>
      <c r="E665" s="139"/>
      <c r="F665" s="140"/>
      <c r="G665" s="140"/>
      <c r="H665" s="140"/>
      <c r="I665" s="139"/>
      <c r="J665" s="139"/>
      <c r="K665" s="226" t="s">
        <v>1444</v>
      </c>
      <c r="L665" s="141" t="s">
        <v>3218</v>
      </c>
      <c r="M665" s="754"/>
      <c r="N665" s="754"/>
      <c r="O665" s="754"/>
      <c r="P665" s="468"/>
      <c r="Q665" s="754"/>
    </row>
    <row r="666" spans="2:17" ht="15" hidden="1" customHeight="1">
      <c r="B666" s="139" t="s">
        <v>1445</v>
      </c>
      <c r="C666" s="127" t="s">
        <v>3740</v>
      </c>
      <c r="D666" s="139"/>
      <c r="E666" s="139"/>
      <c r="F666" s="140"/>
      <c r="G666" s="140"/>
      <c r="H666" s="140"/>
      <c r="I666" s="139"/>
      <c r="J666" s="139"/>
      <c r="K666" s="226" t="s">
        <v>1446</v>
      </c>
      <c r="L666" s="141" t="s">
        <v>3218</v>
      </c>
      <c r="M666" s="754"/>
      <c r="N666" s="754"/>
      <c r="O666" s="754"/>
      <c r="P666" s="468"/>
      <c r="Q666" s="754"/>
    </row>
    <row r="667" spans="2:17" ht="15" hidden="1" customHeight="1">
      <c r="B667" s="139" t="s">
        <v>1447</v>
      </c>
      <c r="C667" s="127" t="s">
        <v>3741</v>
      </c>
      <c r="D667" s="139"/>
      <c r="E667" s="139"/>
      <c r="F667" s="140"/>
      <c r="G667" s="140"/>
      <c r="H667" s="140"/>
      <c r="I667" s="139"/>
      <c r="J667" s="139"/>
      <c r="K667" s="226" t="s">
        <v>1448</v>
      </c>
      <c r="L667" s="141" t="s">
        <v>3218</v>
      </c>
      <c r="M667" s="754"/>
      <c r="N667" s="754"/>
      <c r="O667" s="754"/>
      <c r="P667" s="468"/>
      <c r="Q667" s="754"/>
    </row>
    <row r="668" spans="2:17" ht="15" hidden="1" customHeight="1">
      <c r="B668" s="139" t="s">
        <v>1449</v>
      </c>
      <c r="C668" s="127" t="s">
        <v>3742</v>
      </c>
      <c r="D668" s="139"/>
      <c r="E668" s="139"/>
      <c r="F668" s="140"/>
      <c r="G668" s="140"/>
      <c r="H668" s="140"/>
      <c r="I668" s="139"/>
      <c r="J668" s="139"/>
      <c r="K668" s="226" t="s">
        <v>1450</v>
      </c>
      <c r="L668" s="141" t="s">
        <v>3218</v>
      </c>
      <c r="M668" s="754"/>
      <c r="N668" s="754"/>
      <c r="O668" s="754"/>
      <c r="P668" s="468"/>
      <c r="Q668" s="754"/>
    </row>
    <row r="669" spans="2:17" ht="15" hidden="1" customHeight="1">
      <c r="B669" s="139" t="s">
        <v>1451</v>
      </c>
      <c r="C669" s="127" t="s">
        <v>3743</v>
      </c>
      <c r="D669" s="139"/>
      <c r="E669" s="139"/>
      <c r="F669" s="140"/>
      <c r="G669" s="140"/>
      <c r="H669" s="140"/>
      <c r="I669" s="139"/>
      <c r="J669" s="139"/>
      <c r="K669" s="226" t="s">
        <v>1452</v>
      </c>
      <c r="L669" s="141" t="s">
        <v>3218</v>
      </c>
      <c r="M669" s="754"/>
      <c r="N669" s="754"/>
      <c r="O669" s="754"/>
      <c r="P669" s="468"/>
      <c r="Q669" s="754"/>
    </row>
    <row r="670" spans="2:17" ht="15" hidden="1" customHeight="1">
      <c r="B670" s="139" t="s">
        <v>1453</v>
      </c>
      <c r="C670" s="127" t="s">
        <v>3744</v>
      </c>
      <c r="D670" s="139"/>
      <c r="E670" s="139"/>
      <c r="F670" s="140"/>
      <c r="G670" s="140"/>
      <c r="H670" s="140"/>
      <c r="I670" s="139"/>
      <c r="J670" s="139"/>
      <c r="K670" s="226" t="s">
        <v>1454</v>
      </c>
      <c r="L670" s="141" t="s">
        <v>3218</v>
      </c>
      <c r="M670" s="754"/>
      <c r="N670" s="754"/>
      <c r="O670" s="754"/>
      <c r="P670" s="468"/>
      <c r="Q670" s="754"/>
    </row>
    <row r="671" spans="2:17" ht="15" hidden="1" customHeight="1">
      <c r="B671" s="139" t="s">
        <v>1455</v>
      </c>
      <c r="C671" s="127" t="s">
        <v>3745</v>
      </c>
      <c r="D671" s="139"/>
      <c r="E671" s="139"/>
      <c r="F671" s="140"/>
      <c r="G671" s="140"/>
      <c r="H671" s="140"/>
      <c r="I671" s="139"/>
      <c r="J671" s="139"/>
      <c r="K671" s="226" t="s">
        <v>1456</v>
      </c>
      <c r="L671" s="141" t="s">
        <v>3218</v>
      </c>
      <c r="M671" s="754"/>
      <c r="N671" s="754"/>
      <c r="O671" s="754"/>
      <c r="P671" s="468"/>
      <c r="Q671" s="754"/>
    </row>
    <row r="672" spans="2:17" ht="15" hidden="1" customHeight="1">
      <c r="B672" s="139" t="s">
        <v>1457</v>
      </c>
      <c r="C672" s="127" t="s">
        <v>3746</v>
      </c>
      <c r="D672" s="139"/>
      <c r="E672" s="139"/>
      <c r="F672" s="140"/>
      <c r="G672" s="140"/>
      <c r="H672" s="140"/>
      <c r="I672" s="139"/>
      <c r="J672" s="139"/>
      <c r="K672" s="226" t="s">
        <v>1458</v>
      </c>
      <c r="L672" s="141" t="s">
        <v>3218</v>
      </c>
      <c r="M672" s="754"/>
      <c r="N672" s="754"/>
      <c r="O672" s="754"/>
      <c r="P672" s="468"/>
      <c r="Q672" s="754"/>
    </row>
    <row r="673" spans="1:17" ht="15" hidden="1" customHeight="1">
      <c r="B673" s="139" t="s">
        <v>1459</v>
      </c>
      <c r="C673" s="127" t="s">
        <v>3747</v>
      </c>
      <c r="D673" s="139"/>
      <c r="E673" s="139"/>
      <c r="F673" s="140"/>
      <c r="G673" s="140"/>
      <c r="H673" s="140"/>
      <c r="I673" s="139"/>
      <c r="J673" s="139"/>
      <c r="K673" s="226" t="s">
        <v>1460</v>
      </c>
      <c r="L673" s="141" t="s">
        <v>3218</v>
      </c>
      <c r="M673" s="754"/>
      <c r="N673" s="754"/>
      <c r="O673" s="754"/>
      <c r="P673" s="468"/>
      <c r="Q673" s="754"/>
    </row>
    <row r="674" spans="1:17" ht="15" hidden="1" customHeight="1">
      <c r="B674" s="139" t="s">
        <v>1461</v>
      </c>
      <c r="C674" s="127" t="s">
        <v>3748</v>
      </c>
      <c r="D674" s="139"/>
      <c r="E674" s="139"/>
      <c r="F674" s="140"/>
      <c r="G674" s="140"/>
      <c r="H674" s="140"/>
      <c r="I674" s="139"/>
      <c r="J674" s="139"/>
      <c r="K674" s="226" t="s">
        <v>1462</v>
      </c>
      <c r="L674" s="141" t="s">
        <v>3218</v>
      </c>
      <c r="M674" s="754"/>
      <c r="N674" s="754"/>
      <c r="O674" s="754"/>
      <c r="P674" s="468"/>
      <c r="Q674" s="754"/>
    </row>
    <row r="675" spans="1:17" ht="15" hidden="1" customHeight="1">
      <c r="B675" s="139" t="s">
        <v>1463</v>
      </c>
      <c r="C675" s="127" t="s">
        <v>3749</v>
      </c>
      <c r="D675" s="139"/>
      <c r="E675" s="139"/>
      <c r="F675" s="140"/>
      <c r="G675" s="140"/>
      <c r="H675" s="140"/>
      <c r="I675" s="139"/>
      <c r="J675" s="139"/>
      <c r="K675" s="226" t="s">
        <v>1465</v>
      </c>
      <c r="L675" s="141" t="s">
        <v>3218</v>
      </c>
      <c r="M675" s="754"/>
      <c r="N675" s="754"/>
      <c r="O675" s="754"/>
      <c r="P675" s="468"/>
      <c r="Q675" s="754"/>
    </row>
    <row r="676" spans="1:17" ht="15" hidden="1" customHeight="1">
      <c r="B676" s="139" t="s">
        <v>1466</v>
      </c>
      <c r="C676" s="127" t="s">
        <v>3750</v>
      </c>
      <c r="D676" s="139"/>
      <c r="E676" s="139"/>
      <c r="F676" s="140"/>
      <c r="G676" s="140"/>
      <c r="H676" s="140"/>
      <c r="I676" s="139"/>
      <c r="J676" s="139"/>
      <c r="K676" s="226" t="s">
        <v>1467</v>
      </c>
      <c r="L676" s="141" t="s">
        <v>3218</v>
      </c>
      <c r="M676" s="754"/>
      <c r="N676" s="754"/>
      <c r="O676" s="754"/>
      <c r="P676" s="468"/>
      <c r="Q676" s="754"/>
    </row>
    <row r="677" spans="1:17" ht="15" hidden="1" customHeight="1">
      <c r="B677" s="139" t="s">
        <v>1468</v>
      </c>
      <c r="C677" s="127" t="s">
        <v>3751</v>
      </c>
      <c r="D677" s="139"/>
      <c r="E677" s="139"/>
      <c r="F677" s="140"/>
      <c r="G677" s="140"/>
      <c r="H677" s="140"/>
      <c r="I677" s="139"/>
      <c r="J677" s="139"/>
      <c r="K677" s="226" t="s">
        <v>1469</v>
      </c>
      <c r="L677" s="141" t="s">
        <v>3218</v>
      </c>
      <c r="M677" s="754"/>
      <c r="N677" s="754"/>
      <c r="O677" s="754"/>
      <c r="P677" s="468"/>
      <c r="Q677" s="754"/>
    </row>
    <row r="678" spans="1:17" ht="15" hidden="1" customHeight="1">
      <c r="B678" s="139" t="s">
        <v>1470</v>
      </c>
      <c r="C678" s="127" t="s">
        <v>3752</v>
      </c>
      <c r="D678" s="139"/>
      <c r="E678" s="139"/>
      <c r="F678" s="140"/>
      <c r="G678" s="140"/>
      <c r="H678" s="140"/>
      <c r="I678" s="139"/>
      <c r="J678" s="139"/>
      <c r="K678" s="226" t="s">
        <v>1471</v>
      </c>
      <c r="L678" s="141" t="s">
        <v>3218</v>
      </c>
      <c r="M678" s="754"/>
      <c r="N678" s="754"/>
      <c r="O678" s="754"/>
      <c r="P678" s="468"/>
      <c r="Q678" s="754"/>
    </row>
    <row r="679" spans="1:17" ht="15" hidden="1" customHeight="1">
      <c r="B679" s="139" t="s">
        <v>1472</v>
      </c>
      <c r="C679" s="127" t="s">
        <v>3753</v>
      </c>
      <c r="D679" s="139"/>
      <c r="E679" s="139"/>
      <c r="F679" s="140"/>
      <c r="G679" s="140"/>
      <c r="H679" s="140"/>
      <c r="I679" s="139"/>
      <c r="J679" s="139"/>
      <c r="K679" s="226" t="s">
        <v>1473</v>
      </c>
      <c r="L679" s="141" t="s">
        <v>3218</v>
      </c>
      <c r="M679" s="754"/>
      <c r="N679" s="754"/>
      <c r="O679" s="754"/>
      <c r="P679" s="468"/>
      <c r="Q679" s="754"/>
    </row>
    <row r="680" spans="1:17" ht="15" hidden="1" customHeight="1">
      <c r="B680" s="139" t="s">
        <v>1474</v>
      </c>
      <c r="C680" s="127" t="s">
        <v>3754</v>
      </c>
      <c r="D680" s="139"/>
      <c r="E680" s="139"/>
      <c r="F680" s="140"/>
      <c r="G680" s="140"/>
      <c r="H680" s="140"/>
      <c r="I680" s="139"/>
      <c r="J680" s="139"/>
      <c r="K680" s="226" t="s">
        <v>1475</v>
      </c>
      <c r="L680" s="141" t="s">
        <v>3218</v>
      </c>
      <c r="M680" s="754"/>
      <c r="N680" s="754"/>
      <c r="O680" s="754"/>
      <c r="P680" s="468"/>
      <c r="Q680" s="754"/>
    </row>
    <row r="681" spans="1:17" ht="15" hidden="1" customHeight="1">
      <c r="B681" s="139" t="s">
        <v>1476</v>
      </c>
      <c r="C681" s="127" t="s">
        <v>3755</v>
      </c>
      <c r="D681" s="139"/>
      <c r="E681" s="139"/>
      <c r="F681" s="140"/>
      <c r="G681" s="140"/>
      <c r="H681" s="140"/>
      <c r="I681" s="139"/>
      <c r="J681" s="139"/>
      <c r="K681" s="226" t="s">
        <v>1477</v>
      </c>
      <c r="L681" s="141" t="s">
        <v>3218</v>
      </c>
      <c r="M681" s="754"/>
      <c r="N681" s="754"/>
      <c r="O681" s="754"/>
      <c r="P681" s="468"/>
      <c r="Q681" s="754"/>
    </row>
    <row r="682" spans="1:17" ht="15" hidden="1" customHeight="1">
      <c r="B682" s="139" t="s">
        <v>1478</v>
      </c>
      <c r="C682" s="127" t="s">
        <v>3756</v>
      </c>
      <c r="D682" s="139"/>
      <c r="E682" s="139"/>
      <c r="F682" s="140"/>
      <c r="G682" s="140"/>
      <c r="H682" s="140"/>
      <c r="I682" s="139"/>
      <c r="J682" s="139"/>
      <c r="K682" s="226" t="s">
        <v>1479</v>
      </c>
      <c r="L682" s="141" t="s">
        <v>3218</v>
      </c>
      <c r="M682" s="754"/>
      <c r="N682" s="754"/>
      <c r="O682" s="754"/>
      <c r="P682" s="468"/>
      <c r="Q682" s="754"/>
    </row>
    <row r="683" spans="1:17" ht="15" hidden="1" customHeight="1">
      <c r="B683" s="139" t="s">
        <v>1480</v>
      </c>
      <c r="C683" s="127" t="s">
        <v>3757</v>
      </c>
      <c r="D683" s="139"/>
      <c r="E683" s="139"/>
      <c r="F683" s="140"/>
      <c r="G683" s="140"/>
      <c r="H683" s="140"/>
      <c r="I683" s="139"/>
      <c r="J683" s="139"/>
      <c r="K683" s="226" t="s">
        <v>1481</v>
      </c>
      <c r="L683" s="141" t="s">
        <v>3218</v>
      </c>
      <c r="M683" s="754"/>
      <c r="N683" s="754"/>
      <c r="O683" s="754"/>
      <c r="P683" s="468"/>
      <c r="Q683" s="754"/>
    </row>
    <row r="684" spans="1:17" ht="15" hidden="1" customHeight="1">
      <c r="B684" s="139" t="s">
        <v>1482</v>
      </c>
      <c r="C684" s="127" t="s">
        <v>3758</v>
      </c>
      <c r="D684" s="139"/>
      <c r="E684" s="139"/>
      <c r="F684" s="140"/>
      <c r="G684" s="140"/>
      <c r="H684" s="140"/>
      <c r="I684" s="139"/>
      <c r="J684" s="139"/>
      <c r="K684" s="226" t="s">
        <v>1483</v>
      </c>
      <c r="L684" s="141" t="s">
        <v>3218</v>
      </c>
      <c r="M684" s="754"/>
      <c r="N684" s="754"/>
      <c r="O684" s="754"/>
      <c r="P684" s="468"/>
      <c r="Q684" s="754"/>
    </row>
    <row r="685" spans="1:17" ht="15" hidden="1" customHeight="1">
      <c r="B685" s="139" t="s">
        <v>1484</v>
      </c>
      <c r="C685" s="127" t="s">
        <v>3759</v>
      </c>
      <c r="D685" s="139"/>
      <c r="E685" s="139"/>
      <c r="F685" s="140"/>
      <c r="G685" s="140"/>
      <c r="H685" s="140"/>
      <c r="I685" s="139"/>
      <c r="J685" s="139"/>
      <c r="K685" s="226" t="s">
        <v>1485</v>
      </c>
      <c r="L685" s="141" t="s">
        <v>3218</v>
      </c>
      <c r="M685" s="754"/>
      <c r="N685" s="754"/>
      <c r="O685" s="754"/>
      <c r="P685" s="468"/>
      <c r="Q685" s="754"/>
    </row>
    <row r="686" spans="1:17" ht="15" hidden="1" customHeight="1">
      <c r="B686" s="139" t="s">
        <v>1486</v>
      </c>
      <c r="C686" s="127" t="s">
        <v>3760</v>
      </c>
      <c r="D686" s="139"/>
      <c r="E686" s="139"/>
      <c r="F686" s="140"/>
      <c r="G686" s="140"/>
      <c r="H686" s="140"/>
      <c r="I686" s="139"/>
      <c r="J686" s="139"/>
      <c r="K686" s="226" t="s">
        <v>1487</v>
      </c>
      <c r="L686" s="141" t="s">
        <v>3218</v>
      </c>
      <c r="M686" s="754"/>
      <c r="N686" s="754"/>
      <c r="O686" s="754"/>
      <c r="P686" s="468"/>
      <c r="Q686" s="754"/>
    </row>
    <row r="687" spans="1:17" ht="15" hidden="1" customHeight="1" thickBot="1">
      <c r="B687" s="229" t="s">
        <v>1488</v>
      </c>
      <c r="C687" s="127" t="s">
        <v>3761</v>
      </c>
      <c r="D687" s="229"/>
      <c r="E687" s="229"/>
      <c r="F687" s="229"/>
      <c r="G687" s="229"/>
      <c r="H687" s="229"/>
      <c r="I687" s="229"/>
      <c r="J687" s="229"/>
      <c r="K687" s="230" t="s">
        <v>1489</v>
      </c>
      <c r="L687" s="231" t="s">
        <v>3218</v>
      </c>
      <c r="M687" s="754"/>
      <c r="N687" s="754"/>
      <c r="O687" s="754"/>
      <c r="P687" s="468"/>
      <c r="Q687" s="754"/>
    </row>
    <row r="688" spans="1:17" s="291" customFormat="1" ht="15" hidden="1" customHeight="1" thickBot="1">
      <c r="A688" s="91"/>
      <c r="B688" s="109"/>
      <c r="D688" s="109"/>
      <c r="E688" s="109"/>
      <c r="F688" s="109"/>
      <c r="G688" s="109"/>
      <c r="H688" s="109"/>
      <c r="I688" s="109"/>
      <c r="J688" s="109"/>
      <c r="K688" s="177"/>
      <c r="L688" s="108"/>
      <c r="M688" s="499"/>
      <c r="N688" s="517"/>
      <c r="O688" s="517"/>
      <c r="Q688" s="517"/>
    </row>
    <row r="689" spans="1:17" ht="27.75" hidden="1" customHeight="1" thickTop="1" thickBot="1">
      <c r="B689" s="110" t="s">
        <v>1490</v>
      </c>
      <c r="C689" s="556" t="s">
        <v>3762</v>
      </c>
      <c r="D689" s="243"/>
      <c r="E689" s="243"/>
      <c r="F689" s="243"/>
      <c r="G689" s="112"/>
      <c r="H689" s="243"/>
      <c r="I689" s="243"/>
      <c r="J689" s="243"/>
      <c r="K689" s="113" t="s">
        <v>1491</v>
      </c>
      <c r="L689" s="114" t="s">
        <v>3218</v>
      </c>
      <c r="M689" s="115">
        <f>SUM(M692:M698)</f>
        <v>0</v>
      </c>
      <c r="N689" s="298">
        <f>SUM(N692:N698)</f>
        <v>0</v>
      </c>
      <c r="O689" s="298">
        <f>+N689-M689</f>
        <v>0</v>
      </c>
      <c r="Q689" s="298">
        <f>SUM(Q692:Q698)</f>
        <v>0</v>
      </c>
    </row>
    <row r="690" spans="1:17" s="291" customFormat="1" ht="9" hidden="1" customHeight="1" thickTop="1" thickBot="1">
      <c r="A690" s="91"/>
      <c r="B690" s="109"/>
      <c r="D690" s="109"/>
      <c r="E690" s="109"/>
      <c r="F690" s="109"/>
      <c r="G690" s="109"/>
      <c r="H690" s="109"/>
      <c r="I690" s="109"/>
      <c r="J690" s="109"/>
      <c r="K690" s="146"/>
      <c r="L690" s="100"/>
      <c r="M690" s="265"/>
      <c r="N690" s="379"/>
      <c r="O690" s="379"/>
      <c r="Q690" s="379"/>
    </row>
    <row r="691" spans="1:17" s="291" customFormat="1" ht="26.25" hidden="1" customHeight="1" thickBot="1">
      <c r="A691" s="91"/>
      <c r="B691" s="102" t="s">
        <v>3221</v>
      </c>
      <c r="C691" s="348" t="s">
        <v>48</v>
      </c>
      <c r="D691" s="245"/>
      <c r="E691" s="245"/>
      <c r="F691" s="246"/>
      <c r="G691" s="246"/>
      <c r="H691" s="246"/>
      <c r="I691" s="246"/>
      <c r="J691" s="246"/>
      <c r="K691" s="120" t="s">
        <v>3222</v>
      </c>
      <c r="L691" s="135"/>
      <c r="M691" s="122" t="str">
        <f>+$M$10</f>
        <v>Valore netto al 31/12/2017</v>
      </c>
      <c r="N691" s="347" t="str">
        <f>N$10</f>
        <v>Valore netto al 31/12/2018</v>
      </c>
      <c r="O691" s="559" t="s">
        <v>4064</v>
      </c>
      <c r="Q691" s="347" t="str">
        <f>Q$10</f>
        <v>Prechiusura al ° trimestre 2018</v>
      </c>
    </row>
    <row r="692" spans="1:17" ht="25.5" hidden="1" customHeight="1">
      <c r="B692" s="127" t="s">
        <v>1492</v>
      </c>
      <c r="C692" s="138" t="s">
        <v>3763</v>
      </c>
      <c r="D692" s="127"/>
      <c r="E692" s="127"/>
      <c r="F692" s="127"/>
      <c r="G692" s="127"/>
      <c r="H692" s="127"/>
      <c r="I692" s="127"/>
      <c r="J692" s="127"/>
      <c r="K692" s="129" t="s">
        <v>1497</v>
      </c>
      <c r="L692" s="125" t="s">
        <v>3218</v>
      </c>
      <c r="M692" s="564"/>
      <c r="N692" s="564"/>
      <c r="O692" s="564"/>
      <c r="Q692" s="564"/>
    </row>
    <row r="693" spans="1:17" ht="25.5" hidden="1" customHeight="1">
      <c r="B693" s="253" t="s">
        <v>1498</v>
      </c>
      <c r="C693" s="353" t="s">
        <v>4461</v>
      </c>
      <c r="D693" s="127"/>
      <c r="E693" s="127"/>
      <c r="F693" s="127"/>
      <c r="G693" s="127"/>
      <c r="H693" s="127"/>
      <c r="I693" s="127"/>
      <c r="J693" s="127"/>
      <c r="K693" s="241" t="s">
        <v>1500</v>
      </c>
      <c r="L693" s="237" t="s">
        <v>3218</v>
      </c>
      <c r="M693" s="564"/>
      <c r="N693" s="564"/>
      <c r="O693" s="564"/>
      <c r="Q693" s="564"/>
    </row>
    <row r="694" spans="1:17" ht="25.5" hidden="1" customHeight="1">
      <c r="B694" s="253" t="s">
        <v>1501</v>
      </c>
      <c r="C694" s="353" t="s">
        <v>4462</v>
      </c>
      <c r="D694" s="127"/>
      <c r="E694" s="127"/>
      <c r="F694" s="127"/>
      <c r="G694" s="127"/>
      <c r="H694" s="127"/>
      <c r="I694" s="127"/>
      <c r="J694" s="127"/>
      <c r="K694" s="241" t="s">
        <v>1503</v>
      </c>
      <c r="L694" s="237" t="s">
        <v>3218</v>
      </c>
      <c r="M694" s="564"/>
      <c r="N694" s="564"/>
      <c r="O694" s="564"/>
      <c r="Q694" s="564"/>
    </row>
    <row r="695" spans="1:17" ht="25.5" hidden="1" customHeight="1">
      <c r="B695" s="127" t="s">
        <v>1504</v>
      </c>
      <c r="C695" s="138" t="s">
        <v>3764</v>
      </c>
      <c r="D695" s="127"/>
      <c r="E695" s="127"/>
      <c r="F695" s="127"/>
      <c r="G695" s="127"/>
      <c r="H695" s="127"/>
      <c r="I695" s="127"/>
      <c r="J695" s="127"/>
      <c r="K695" s="174" t="s">
        <v>1506</v>
      </c>
      <c r="L695" s="125" t="s">
        <v>3218</v>
      </c>
      <c r="M695" s="564"/>
      <c r="N695" s="564"/>
      <c r="O695" s="564"/>
      <c r="Q695" s="564"/>
    </row>
    <row r="696" spans="1:17" ht="25.5" hidden="1" customHeight="1">
      <c r="B696" s="253" t="s">
        <v>1507</v>
      </c>
      <c r="C696" s="353" t="s">
        <v>4463</v>
      </c>
      <c r="D696" s="180"/>
      <c r="E696" s="180"/>
      <c r="F696" s="180"/>
      <c r="G696" s="180"/>
      <c r="H696" s="180"/>
      <c r="I696" s="180"/>
      <c r="J696" s="180"/>
      <c r="K696" s="241" t="s">
        <v>1509</v>
      </c>
      <c r="L696" s="237" t="s">
        <v>3218</v>
      </c>
      <c r="M696" s="564"/>
      <c r="N696" s="564"/>
      <c r="O696" s="564"/>
      <c r="Q696" s="564"/>
    </row>
    <row r="697" spans="1:17" ht="16.5" hidden="1" customHeight="1">
      <c r="B697" s="127" t="s">
        <v>1510</v>
      </c>
      <c r="C697" s="138" t="s">
        <v>3765</v>
      </c>
      <c r="D697" s="127"/>
      <c r="E697" s="127"/>
      <c r="F697" s="127"/>
      <c r="G697" s="127"/>
      <c r="H697" s="127"/>
      <c r="I697" s="127"/>
      <c r="J697" s="127"/>
      <c r="K697" s="137" t="s">
        <v>1512</v>
      </c>
      <c r="L697" s="211" t="s">
        <v>3218</v>
      </c>
      <c r="M697" s="564"/>
      <c r="N697" s="564"/>
      <c r="O697" s="564"/>
      <c r="Q697" s="564"/>
    </row>
    <row r="698" spans="1:17" ht="16.5" hidden="1" customHeight="1" thickBot="1">
      <c r="B698" s="260" t="s">
        <v>1513</v>
      </c>
      <c r="C698" s="353" t="s">
        <v>4464</v>
      </c>
      <c r="D698" s="261"/>
      <c r="E698" s="261"/>
      <c r="F698" s="261"/>
      <c r="G698" s="261"/>
      <c r="H698" s="261"/>
      <c r="I698" s="261"/>
      <c r="J698" s="261"/>
      <c r="K698" s="262" t="s">
        <v>1515</v>
      </c>
      <c r="L698" s="263" t="s">
        <v>3218</v>
      </c>
      <c r="M698" s="564"/>
      <c r="N698" s="564"/>
      <c r="O698" s="564"/>
      <c r="Q698" s="564"/>
    </row>
    <row r="699" spans="1:17" ht="16.5" hidden="1" customHeight="1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125" t="s">
        <v>3218</v>
      </c>
      <c r="M699" s="1191"/>
      <c r="N699" s="1191"/>
      <c r="O699" s="1191"/>
      <c r="Q699" s="1191"/>
    </row>
    <row r="700" spans="1:17" s="291" customFormat="1" ht="16.5" customHeight="1" thickBot="1">
      <c r="A700" s="265"/>
      <c r="K700" s="588"/>
      <c r="L700" s="532"/>
      <c r="M700" s="499"/>
      <c r="N700" s="517"/>
      <c r="O700" s="517"/>
      <c r="Q700" s="517"/>
    </row>
    <row r="701" spans="1:17" ht="17.25" thickTop="1" thickBot="1">
      <c r="B701" s="110" t="s">
        <v>1519</v>
      </c>
      <c r="C701" s="556" t="s">
        <v>3766</v>
      </c>
      <c r="D701" s="243"/>
      <c r="E701" s="243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2754</v>
      </c>
      <c r="N701" s="298">
        <f>SUM(N704:N717)</f>
        <v>2806</v>
      </c>
      <c r="O701" s="298">
        <f>+N701-M701</f>
        <v>52</v>
      </c>
      <c r="Q701" s="298">
        <f>SUM(Q704:Q717)</f>
        <v>0</v>
      </c>
    </row>
    <row r="702" spans="1:17" s="291" customFormat="1" ht="9" customHeight="1" thickTop="1" thickBot="1">
      <c r="A702" s="265"/>
      <c r="K702" s="582"/>
      <c r="L702" s="466"/>
      <c r="M702" s="265"/>
      <c r="N702" s="379"/>
      <c r="O702" s="379"/>
      <c r="Q702" s="379"/>
    </row>
    <row r="703" spans="1:17" s="291" customFormat="1" ht="26.25" thickBot="1">
      <c r="A703" s="91"/>
      <c r="B703" s="102" t="s">
        <v>3221</v>
      </c>
      <c r="C703" s="348" t="s">
        <v>48</v>
      </c>
      <c r="D703" s="245"/>
      <c r="E703" s="245"/>
      <c r="F703" s="246"/>
      <c r="G703" s="246"/>
      <c r="H703" s="246"/>
      <c r="I703" s="246"/>
      <c r="J703" s="246"/>
      <c r="K703" s="120" t="s">
        <v>3222</v>
      </c>
      <c r="L703" s="135"/>
      <c r="M703" s="328" t="str">
        <f>+$M$10</f>
        <v>Valore netto al 31/12/2017</v>
      </c>
      <c r="N703" s="779" t="str">
        <f>N$10</f>
        <v>Valore netto al 31/12/2018</v>
      </c>
      <c r="O703" s="779" t="s">
        <v>4064</v>
      </c>
      <c r="P703" s="806"/>
      <c r="Q703" s="779" t="str">
        <f>Q$10</f>
        <v>Prechiusura al ° trimestre 2018</v>
      </c>
    </row>
    <row r="704" spans="1:17">
      <c r="B704" s="127" t="s">
        <v>1521</v>
      </c>
      <c r="C704" s="138" t="s">
        <v>3767</v>
      </c>
      <c r="D704" s="127"/>
      <c r="E704" s="127"/>
      <c r="F704" s="127"/>
      <c r="G704" s="127"/>
      <c r="H704" s="127"/>
      <c r="I704" s="127"/>
      <c r="J704" s="127"/>
      <c r="K704" s="175" t="s">
        <v>1524</v>
      </c>
      <c r="L704" s="125" t="s">
        <v>3218</v>
      </c>
      <c r="M704" s="564">
        <f>IF(ISERROR(VLOOKUP($B704,ESTR_PREC!$A$1:$M$6000,5,FALSE))=TRUE,0,VLOOKUP($B704,ESTR_PREC!$A$1:$M$6000,5,FALSE))</f>
        <v>0</v>
      </c>
      <c r="N704" s="225"/>
      <c r="O704" s="560">
        <f t="shared" ref="O704:O714" si="8">+N704-M704</f>
        <v>0</v>
      </c>
      <c r="Q704" s="225"/>
    </row>
    <row r="705" spans="1:17" ht="15" hidden="1" customHeight="1">
      <c r="B705" s="127" t="s">
        <v>1527</v>
      </c>
      <c r="C705" s="138" t="s">
        <v>3768</v>
      </c>
      <c r="D705" s="127"/>
      <c r="E705" s="127"/>
      <c r="F705" s="127"/>
      <c r="G705" s="127"/>
      <c r="H705" s="127"/>
      <c r="I705" s="127"/>
      <c r="J705" s="127"/>
      <c r="K705" s="175" t="s">
        <v>1529</v>
      </c>
      <c r="L705" s="125" t="s">
        <v>3218</v>
      </c>
      <c r="M705" s="564">
        <f>IF(ISERROR(VLOOKUP($B705,ESTR_PREC!$A$1:$M$6000,5,FALSE))=TRUE,0,VLOOKUP($B705,ESTR_PREC!$A$1:$M$6000,5,FALSE))</f>
        <v>0</v>
      </c>
      <c r="N705" s="225"/>
      <c r="O705" s="564"/>
      <c r="Q705" s="564"/>
    </row>
    <row r="706" spans="1:17" ht="15" hidden="1" customHeight="1">
      <c r="B706" s="127" t="s">
        <v>1530</v>
      </c>
      <c r="C706" s="138" t="s">
        <v>3769</v>
      </c>
      <c r="D706" s="127"/>
      <c r="E706" s="127"/>
      <c r="F706" s="127"/>
      <c r="G706" s="127"/>
      <c r="H706" s="127"/>
      <c r="I706" s="127"/>
      <c r="J706" s="127"/>
      <c r="K706" s="175" t="s">
        <v>1532</v>
      </c>
      <c r="L706" s="125" t="s">
        <v>3218</v>
      </c>
      <c r="M706" s="564">
        <f>IF(ISERROR(VLOOKUP($B706,ESTR_PREC!$A$1:$M$6000,5,FALSE))=TRUE,0,VLOOKUP($B706,ESTR_PREC!$A$1:$M$6000,5,FALSE))</f>
        <v>0</v>
      </c>
      <c r="N706" s="225"/>
      <c r="O706" s="564"/>
      <c r="Q706" s="564"/>
    </row>
    <row r="707" spans="1:17" ht="15" customHeight="1">
      <c r="B707" s="127" t="s">
        <v>1533</v>
      </c>
      <c r="C707" s="138" t="s">
        <v>3770</v>
      </c>
      <c r="D707" s="127"/>
      <c r="E707" s="127"/>
      <c r="F707" s="127"/>
      <c r="G707" s="127"/>
      <c r="H707" s="127"/>
      <c r="I707" s="127"/>
      <c r="J707" s="127"/>
      <c r="K707" s="175" t="s">
        <v>1535</v>
      </c>
      <c r="L707" s="125" t="s">
        <v>3218</v>
      </c>
      <c r="M707" s="564">
        <f>IF(ISERROR(VLOOKUP($B707,ESTR_PREC!$A$1:$M$6000,5,FALSE))=TRUE,0,VLOOKUP($B707,ESTR_PREC!$A$1:$M$6000,5,FALSE))</f>
        <v>0</v>
      </c>
      <c r="N707" s="225"/>
      <c r="O707" s="560">
        <f>+N707-M707</f>
        <v>0</v>
      </c>
      <c r="Q707" s="225"/>
    </row>
    <row r="708" spans="1:17">
      <c r="B708" s="127" t="s">
        <v>1536</v>
      </c>
      <c r="C708" s="138" t="s">
        <v>3771</v>
      </c>
      <c r="D708" s="127"/>
      <c r="E708" s="127"/>
      <c r="F708" s="127"/>
      <c r="G708" s="127"/>
      <c r="H708" s="127"/>
      <c r="I708" s="127"/>
      <c r="J708" s="127"/>
      <c r="K708" s="175" t="s">
        <v>1537</v>
      </c>
      <c r="L708" s="125" t="s">
        <v>3218</v>
      </c>
      <c r="M708" s="564">
        <f>IF(ISERROR(VLOOKUP($B708,ESTR_PREC!$A$1:$M$6000,5,FALSE))=TRUE,0,VLOOKUP($B708,ESTR_PREC!$A$1:$M$6000,5,FALSE))</f>
        <v>0</v>
      </c>
      <c r="N708" s="225">
        <v>94</v>
      </c>
      <c r="O708" s="560">
        <f t="shared" si="8"/>
        <v>94</v>
      </c>
      <c r="Q708" s="225"/>
    </row>
    <row r="709" spans="1:17" ht="25.5">
      <c r="B709" s="127" t="s">
        <v>1538</v>
      </c>
      <c r="C709" s="138" t="s">
        <v>3772</v>
      </c>
      <c r="D709" s="127"/>
      <c r="E709" s="127"/>
      <c r="F709" s="127"/>
      <c r="G709" s="127"/>
      <c r="H709" s="127"/>
      <c r="I709" s="127"/>
      <c r="J709" s="127"/>
      <c r="K709" s="175" t="s">
        <v>1540</v>
      </c>
      <c r="L709" s="125" t="s">
        <v>3218</v>
      </c>
      <c r="M709" s="564">
        <f>IF(ISERROR(VLOOKUP($B709,ESTR_PREC!$A$1:$M$6000,5,FALSE))=TRUE,0,VLOOKUP($B709,ESTR_PREC!$A$1:$M$6000,5,FALSE))</f>
        <v>0</v>
      </c>
      <c r="N709" s="225"/>
      <c r="O709" s="560">
        <f t="shared" si="8"/>
        <v>0</v>
      </c>
      <c r="Q709" s="225"/>
    </row>
    <row r="710" spans="1:17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64">
        <f>IF(ISERROR(VLOOKUP($B710,ESTR_PREC!$A$1:$M$6000,5,FALSE))=TRUE,0,VLOOKUP($B710,ESTR_PREC!$A$1:$M$6000,5,FALSE))</f>
        <v>0</v>
      </c>
      <c r="N710" s="225"/>
      <c r="O710" s="560"/>
      <c r="Q710" s="225"/>
    </row>
    <row r="711" spans="1:17">
      <c r="B711" s="127" t="s">
        <v>1543</v>
      </c>
      <c r="C711" s="138" t="s">
        <v>3773</v>
      </c>
      <c r="D711" s="127"/>
      <c r="E711" s="127"/>
      <c r="F711" s="127"/>
      <c r="G711" s="123"/>
      <c r="H711" s="123"/>
      <c r="I711" s="123"/>
      <c r="J711" s="123"/>
      <c r="K711" s="129" t="s">
        <v>197</v>
      </c>
      <c r="L711" s="125" t="s">
        <v>3218</v>
      </c>
      <c r="M711" s="564">
        <f>IF(ISERROR(VLOOKUP($B711,ESTR_PREC!$A$1:$M$6000,5,FALSE))=TRUE,0,VLOOKUP($B711,ESTR_PREC!$A$1:$M$6000,5,FALSE))</f>
        <v>0</v>
      </c>
      <c r="N711" s="225"/>
      <c r="O711" s="560">
        <f t="shared" si="8"/>
        <v>0</v>
      </c>
      <c r="Q711" s="225"/>
    </row>
    <row r="712" spans="1:17">
      <c r="B712" s="127" t="s">
        <v>1544</v>
      </c>
      <c r="C712" s="138" t="s">
        <v>3774</v>
      </c>
      <c r="D712" s="127"/>
      <c r="E712" s="127"/>
      <c r="F712" s="127"/>
      <c r="G712" s="123"/>
      <c r="H712" s="123"/>
      <c r="I712" s="123"/>
      <c r="J712" s="123"/>
      <c r="K712" s="129" t="s">
        <v>1545</v>
      </c>
      <c r="L712" s="125" t="s">
        <v>3218</v>
      </c>
      <c r="M712" s="564">
        <f>IF(ISERROR(VLOOKUP($B712,ESTR_PREC!$A$1:$M$6000,5,FALSE))=TRUE,0,VLOOKUP($B712,ESTR_PREC!$A$1:$M$6000,5,FALSE))</f>
        <v>1916</v>
      </c>
      <c r="N712" s="225">
        <v>1855</v>
      </c>
      <c r="O712" s="560">
        <f t="shared" si="8"/>
        <v>-61</v>
      </c>
      <c r="Q712" s="225"/>
    </row>
    <row r="713" spans="1:17">
      <c r="B713" s="127" t="s">
        <v>1546</v>
      </c>
      <c r="C713" s="138" t="s">
        <v>3775</v>
      </c>
      <c r="D713" s="127"/>
      <c r="E713" s="127"/>
      <c r="F713" s="127"/>
      <c r="G713" s="123"/>
      <c r="H713" s="123"/>
      <c r="I713" s="123"/>
      <c r="J713" s="123"/>
      <c r="K713" s="129" t="s">
        <v>205</v>
      </c>
      <c r="L713" s="125" t="s">
        <v>3218</v>
      </c>
      <c r="M713" s="564">
        <f>IF(ISERROR(VLOOKUP($B713,ESTR_PREC!$A$1:$M$6000,5,FALSE))=TRUE,0,VLOOKUP($B713,ESTR_PREC!$A$1:$M$6000,5,FALSE))</f>
        <v>838</v>
      </c>
      <c r="N713" s="225">
        <v>857</v>
      </c>
      <c r="O713" s="560">
        <f t="shared" si="8"/>
        <v>19</v>
      </c>
      <c r="Q713" s="225"/>
    </row>
    <row r="714" spans="1:17">
      <c r="B714" s="127" t="s">
        <v>1547</v>
      </c>
      <c r="C714" s="138" t="s">
        <v>3776</v>
      </c>
      <c r="D714" s="127"/>
      <c r="E714" s="127"/>
      <c r="F714" s="127"/>
      <c r="G714" s="123"/>
      <c r="H714" s="123"/>
      <c r="I714" s="123"/>
      <c r="J714" s="123"/>
      <c r="K714" s="129" t="s">
        <v>215</v>
      </c>
      <c r="L714" s="125" t="s">
        <v>3218</v>
      </c>
      <c r="M714" s="564">
        <f>IF(ISERROR(VLOOKUP($B714,ESTR_PREC!$A$1:$M$6000,5,FALSE))=TRUE,0,VLOOKUP($B714,ESTR_PREC!$A$1:$M$6000,5,FALSE))</f>
        <v>0</v>
      </c>
      <c r="N714" s="225"/>
      <c r="O714" s="560">
        <f t="shared" si="8"/>
        <v>0</v>
      </c>
      <c r="Q714" s="225"/>
    </row>
    <row r="715" spans="1:17" ht="15" hidden="1" customHeight="1">
      <c r="B715" s="178" t="s">
        <v>1549</v>
      </c>
      <c r="C715" s="138" t="s">
        <v>3777</v>
      </c>
      <c r="D715" s="178"/>
      <c r="E715" s="178"/>
      <c r="F715" s="178"/>
      <c r="G715" s="178"/>
      <c r="H715" s="178"/>
      <c r="I715" s="178"/>
      <c r="J715" s="178"/>
      <c r="K715" s="142" t="s">
        <v>1551</v>
      </c>
      <c r="L715" s="179" t="s">
        <v>3218</v>
      </c>
      <c r="M715" s="564"/>
      <c r="N715" s="564"/>
      <c r="O715" s="564"/>
      <c r="Q715" s="564"/>
    </row>
    <row r="716" spans="1:17" ht="15" hidden="1" customHeight="1">
      <c r="B716" s="178" t="s">
        <v>1552</v>
      </c>
      <c r="C716" s="138" t="s">
        <v>3778</v>
      </c>
      <c r="D716" s="178"/>
      <c r="E716" s="178"/>
      <c r="F716" s="178"/>
      <c r="G716" s="178"/>
      <c r="H716" s="178"/>
      <c r="I716" s="178"/>
      <c r="J716" s="178"/>
      <c r="K716" s="142" t="s">
        <v>1553</v>
      </c>
      <c r="L716" s="179" t="s">
        <v>3218</v>
      </c>
      <c r="M716" s="564"/>
      <c r="N716" s="564"/>
      <c r="O716" s="564"/>
      <c r="Q716" s="564"/>
    </row>
    <row r="717" spans="1:17" ht="15.75" hidden="1" customHeight="1" thickBot="1">
      <c r="B717" s="167" t="s">
        <v>1554</v>
      </c>
      <c r="C717" s="352" t="s">
        <v>3779</v>
      </c>
      <c r="D717" s="167"/>
      <c r="E717" s="167"/>
      <c r="F717" s="167"/>
      <c r="G717" s="167"/>
      <c r="H717" s="167"/>
      <c r="I717" s="167"/>
      <c r="J717" s="167"/>
      <c r="K717" s="143" t="s">
        <v>1555</v>
      </c>
      <c r="L717" s="168" t="s">
        <v>3218</v>
      </c>
      <c r="M717" s="564"/>
      <c r="N717" s="564"/>
      <c r="O717" s="564"/>
      <c r="Q717" s="564"/>
    </row>
    <row r="718" spans="1:17" s="291" customFormat="1" ht="16.5" thickBot="1">
      <c r="A718" s="265"/>
      <c r="K718" s="192"/>
      <c r="L718" s="528"/>
      <c r="M718" s="192"/>
      <c r="N718" s="192"/>
      <c r="O718" s="192"/>
      <c r="Q718" s="192"/>
    </row>
    <row r="719" spans="1:17" ht="27.75" thickTop="1" thickBot="1">
      <c r="B719" s="110" t="s">
        <v>1556</v>
      </c>
      <c r="C719" s="242" t="s">
        <v>3780</v>
      </c>
      <c r="D719" s="243"/>
      <c r="E719" s="243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0</v>
      </c>
      <c r="N719" s="298">
        <f>SUM(N722:N749)</f>
        <v>58</v>
      </c>
      <c r="O719" s="298">
        <f>+N719-M719</f>
        <v>58</v>
      </c>
      <c r="Q719" s="298">
        <f>SUM(Q722:Q749)</f>
        <v>0</v>
      </c>
    </row>
    <row r="720" spans="1:17" s="291" customFormat="1" ht="9" customHeight="1" thickTop="1" thickBot="1">
      <c r="A720" s="265"/>
      <c r="K720" s="582"/>
      <c r="L720" s="466"/>
      <c r="M720" s="265"/>
      <c r="N720" s="379"/>
      <c r="O720" s="379"/>
      <c r="Q720" s="379"/>
    </row>
    <row r="721" spans="1:17" s="291" customFormat="1" ht="26.25" thickBot="1">
      <c r="A721" s="91"/>
      <c r="B721" s="102" t="s">
        <v>3221</v>
      </c>
      <c r="C721" s="245" t="s">
        <v>48</v>
      </c>
      <c r="D721" s="245"/>
      <c r="E721" s="245"/>
      <c r="F721" s="246"/>
      <c r="G721" s="246"/>
      <c r="H721" s="246"/>
      <c r="I721" s="246"/>
      <c r="J721" s="246"/>
      <c r="K721" s="120" t="s">
        <v>3222</v>
      </c>
      <c r="L721" s="135"/>
      <c r="M721" s="328" t="str">
        <f>+$M$10</f>
        <v>Valore netto al 31/12/2017</v>
      </c>
      <c r="N721" s="779" t="str">
        <f>N$10</f>
        <v>Valore netto al 31/12/2018</v>
      </c>
      <c r="O721" s="779" t="s">
        <v>4064</v>
      </c>
      <c r="P721" s="806"/>
      <c r="Q721" s="779" t="str">
        <f>Q$10</f>
        <v>Prechiusura al ° trimestre 2018</v>
      </c>
    </row>
    <row r="722" spans="1:17" ht="15" hidden="1" customHeight="1">
      <c r="B722" s="127" t="s">
        <v>1558</v>
      </c>
      <c r="C722" s="127" t="s">
        <v>3781</v>
      </c>
      <c r="D722" s="127"/>
      <c r="E722" s="127"/>
      <c r="F722" s="127"/>
      <c r="G722" s="127"/>
      <c r="H722" s="127"/>
      <c r="I722" s="127"/>
      <c r="J722" s="127"/>
      <c r="K722" s="129" t="s">
        <v>1560</v>
      </c>
      <c r="L722" s="125" t="s">
        <v>3218</v>
      </c>
      <c r="M722" s="564"/>
      <c r="N722" s="564"/>
      <c r="O722" s="564"/>
      <c r="Q722" s="564"/>
    </row>
    <row r="723" spans="1:17" ht="15" hidden="1" customHeight="1">
      <c r="B723" s="139" t="s">
        <v>1564</v>
      </c>
      <c r="C723" s="127" t="s">
        <v>3782</v>
      </c>
      <c r="D723" s="139"/>
      <c r="E723" s="139"/>
      <c r="F723" s="140"/>
      <c r="G723" s="140"/>
      <c r="H723" s="140"/>
      <c r="I723" s="139"/>
      <c r="J723" s="139"/>
      <c r="K723" s="226" t="s">
        <v>1565</v>
      </c>
      <c r="L723" s="141" t="s">
        <v>3218</v>
      </c>
      <c r="M723" s="564"/>
      <c r="N723" s="564"/>
      <c r="O723" s="564"/>
      <c r="Q723" s="564"/>
    </row>
    <row r="724" spans="1:17" ht="15" hidden="1" customHeight="1">
      <c r="B724" s="139" t="s">
        <v>1566</v>
      </c>
      <c r="C724" s="139" t="s">
        <v>3783</v>
      </c>
      <c r="D724" s="139"/>
      <c r="E724" s="139"/>
      <c r="F724" s="140"/>
      <c r="G724" s="140"/>
      <c r="H724" s="140"/>
      <c r="I724" s="139"/>
      <c r="J724" s="139"/>
      <c r="K724" s="226" t="s">
        <v>1567</v>
      </c>
      <c r="L724" s="141" t="s">
        <v>3218</v>
      </c>
      <c r="M724" s="564"/>
      <c r="N724" s="564"/>
      <c r="O724" s="564"/>
      <c r="Q724" s="564"/>
    </row>
    <row r="725" spans="1:17" ht="17.25" hidden="1" customHeight="1">
      <c r="B725" s="127" t="s">
        <v>1568</v>
      </c>
      <c r="C725" s="127" t="s">
        <v>3784</v>
      </c>
      <c r="D725" s="127"/>
      <c r="E725" s="127"/>
      <c r="F725" s="127"/>
      <c r="G725" s="127"/>
      <c r="H725" s="127"/>
      <c r="I725" s="127"/>
      <c r="J725" s="127"/>
      <c r="K725" s="129" t="s">
        <v>1570</v>
      </c>
      <c r="L725" s="125" t="s">
        <v>3218</v>
      </c>
      <c r="M725" s="564"/>
      <c r="N725" s="564"/>
      <c r="O725" s="564"/>
      <c r="Q725" s="564"/>
    </row>
    <row r="726" spans="1:17" ht="15" hidden="1" customHeight="1">
      <c r="B726" s="139" t="s">
        <v>1571</v>
      </c>
      <c r="C726" s="127" t="s">
        <v>3785</v>
      </c>
      <c r="D726" s="139"/>
      <c r="E726" s="139"/>
      <c r="F726" s="140"/>
      <c r="G726" s="140"/>
      <c r="H726" s="140"/>
      <c r="I726" s="139"/>
      <c r="J726" s="139"/>
      <c r="K726" s="226" t="s">
        <v>1572</v>
      </c>
      <c r="L726" s="141" t="s">
        <v>3218</v>
      </c>
      <c r="M726" s="564"/>
      <c r="N726" s="564"/>
      <c r="O726" s="564"/>
      <c r="Q726" s="564"/>
    </row>
    <row r="727" spans="1:17" ht="15" hidden="1" customHeight="1">
      <c r="B727" s="139" t="s">
        <v>1573</v>
      </c>
      <c r="C727" s="139" t="s">
        <v>3786</v>
      </c>
      <c r="D727" s="139"/>
      <c r="E727" s="139"/>
      <c r="F727" s="140"/>
      <c r="G727" s="140"/>
      <c r="H727" s="140"/>
      <c r="I727" s="139"/>
      <c r="J727" s="139"/>
      <c r="K727" s="226" t="s">
        <v>1574</v>
      </c>
      <c r="L727" s="141" t="s">
        <v>3218</v>
      </c>
      <c r="M727" s="564"/>
      <c r="N727" s="564"/>
      <c r="O727" s="564"/>
      <c r="Q727" s="564"/>
    </row>
    <row r="728" spans="1:17" ht="15" hidden="1" customHeight="1">
      <c r="B728" s="127" t="s">
        <v>1575</v>
      </c>
      <c r="C728" s="127" t="s">
        <v>3787</v>
      </c>
      <c r="D728" s="127"/>
      <c r="E728" s="127"/>
      <c r="F728" s="127"/>
      <c r="G728" s="127"/>
      <c r="H728" s="127"/>
      <c r="I728" s="127"/>
      <c r="J728" s="127"/>
      <c r="K728" s="129" t="s">
        <v>1576</v>
      </c>
      <c r="L728" s="125" t="s">
        <v>3218</v>
      </c>
      <c r="M728" s="564"/>
      <c r="N728" s="564"/>
      <c r="O728" s="564"/>
      <c r="Q728" s="564"/>
    </row>
    <row r="729" spans="1:17" ht="15" hidden="1" customHeight="1">
      <c r="B729" s="774" t="s">
        <v>1577</v>
      </c>
      <c r="C729" s="773" t="s">
        <v>3788</v>
      </c>
      <c r="D729" s="774"/>
      <c r="E729" s="739"/>
      <c r="F729" s="739"/>
      <c r="G729" s="739"/>
      <c r="H729" s="739"/>
      <c r="I729" s="739"/>
      <c r="J729" s="739"/>
      <c r="K729" s="743" t="s">
        <v>1578</v>
      </c>
      <c r="L729" s="125" t="s">
        <v>3218</v>
      </c>
      <c r="M729" s="564"/>
      <c r="N729" s="564"/>
      <c r="O729" s="564"/>
      <c r="Q729" s="564"/>
    </row>
    <row r="730" spans="1:17" ht="15" hidden="1" customHeight="1">
      <c r="B730" s="139" t="s">
        <v>1579</v>
      </c>
      <c r="C730" s="127" t="s">
        <v>3789</v>
      </c>
      <c r="D730" s="139"/>
      <c r="E730" s="139"/>
      <c r="F730" s="140"/>
      <c r="G730" s="140"/>
      <c r="H730" s="140"/>
      <c r="I730" s="139"/>
      <c r="J730" s="139"/>
      <c r="K730" s="226" t="s">
        <v>1581</v>
      </c>
      <c r="L730" s="141" t="s">
        <v>3218</v>
      </c>
      <c r="M730" s="564"/>
      <c r="N730" s="564"/>
      <c r="O730" s="564"/>
      <c r="Q730" s="564"/>
    </row>
    <row r="731" spans="1:17" ht="15" hidden="1" customHeight="1">
      <c r="B731" s="139" t="s">
        <v>1582</v>
      </c>
      <c r="C731" s="139" t="s">
        <v>3790</v>
      </c>
      <c r="D731" s="139"/>
      <c r="E731" s="139"/>
      <c r="F731" s="140"/>
      <c r="G731" s="140"/>
      <c r="H731" s="140"/>
      <c r="I731" s="139"/>
      <c r="J731" s="139"/>
      <c r="K731" s="226" t="s">
        <v>1583</v>
      </c>
      <c r="L731" s="141" t="s">
        <v>3218</v>
      </c>
      <c r="M731" s="564"/>
      <c r="N731" s="564"/>
      <c r="O731" s="564"/>
      <c r="Q731" s="564"/>
    </row>
    <row r="732" spans="1:17" ht="15" hidden="1" customHeight="1">
      <c r="B732" s="127" t="s">
        <v>1584</v>
      </c>
      <c r="C732" s="127" t="s">
        <v>3791</v>
      </c>
      <c r="D732" s="127"/>
      <c r="E732" s="127"/>
      <c r="F732" s="127"/>
      <c r="G732" s="127"/>
      <c r="H732" s="127"/>
      <c r="I732" s="127"/>
      <c r="J732" s="127"/>
      <c r="K732" s="129" t="s">
        <v>1586</v>
      </c>
      <c r="L732" s="125" t="s">
        <v>3218</v>
      </c>
      <c r="M732" s="564"/>
      <c r="N732" s="564"/>
      <c r="O732" s="564"/>
      <c r="Q732" s="564"/>
    </row>
    <row r="733" spans="1:17" ht="15" hidden="1" customHeight="1">
      <c r="B733" s="139" t="s">
        <v>1587</v>
      </c>
      <c r="C733" s="127" t="s">
        <v>3792</v>
      </c>
      <c r="D733" s="139"/>
      <c r="E733" s="139"/>
      <c r="F733" s="140"/>
      <c r="G733" s="140"/>
      <c r="H733" s="140"/>
      <c r="I733" s="139"/>
      <c r="J733" s="139"/>
      <c r="K733" s="226" t="s">
        <v>4301</v>
      </c>
      <c r="L733" s="141" t="s">
        <v>3218</v>
      </c>
      <c r="M733" s="564"/>
      <c r="N733" s="564"/>
      <c r="O733" s="564"/>
      <c r="Q733" s="564"/>
    </row>
    <row r="734" spans="1:17" ht="15" hidden="1" customHeight="1">
      <c r="B734" s="139" t="s">
        <v>1589</v>
      </c>
      <c r="C734" s="139" t="s">
        <v>3794</v>
      </c>
      <c r="D734" s="139"/>
      <c r="E734" s="139"/>
      <c r="F734" s="140"/>
      <c r="G734" s="140"/>
      <c r="H734" s="140"/>
      <c r="I734" s="139"/>
      <c r="J734" s="139"/>
      <c r="K734" s="226" t="s">
        <v>1590</v>
      </c>
      <c r="L734" s="141" t="s">
        <v>3218</v>
      </c>
      <c r="M734" s="564"/>
      <c r="N734" s="564"/>
      <c r="O734" s="564"/>
      <c r="Q734" s="564"/>
    </row>
    <row r="735" spans="1:17">
      <c r="B735" s="127" t="s">
        <v>1591</v>
      </c>
      <c r="C735" s="127" t="s">
        <v>3795</v>
      </c>
      <c r="D735" s="127"/>
      <c r="E735" s="127"/>
      <c r="F735" s="127"/>
      <c r="G735" s="123"/>
      <c r="H735" s="123"/>
      <c r="I735" s="123"/>
      <c r="J735" s="123"/>
      <c r="K735" s="129" t="s">
        <v>1592</v>
      </c>
      <c r="L735" s="125" t="s">
        <v>3218</v>
      </c>
      <c r="M735" s="564">
        <f>IF(ISERROR(VLOOKUP($B735,ESTR_PREC!$A$1:$M$6000,5,FALSE))=TRUE,0,VLOOKUP($B735,ESTR_PREC!$A$1:$M$6000,5,FALSE))</f>
        <v>0</v>
      </c>
      <c r="N735" s="225"/>
      <c r="O735" s="560">
        <f>+N735-M735</f>
        <v>0</v>
      </c>
      <c r="Q735" s="225"/>
    </row>
    <row r="736" spans="1:17" ht="15" hidden="1" customHeight="1">
      <c r="B736" s="127" t="s">
        <v>1593</v>
      </c>
      <c r="C736" s="127" t="s">
        <v>3796</v>
      </c>
      <c r="D736" s="127"/>
      <c r="E736" s="127"/>
      <c r="F736" s="127"/>
      <c r="G736" s="127"/>
      <c r="H736" s="127"/>
      <c r="I736" s="127"/>
      <c r="J736" s="127"/>
      <c r="K736" s="129" t="s">
        <v>1595</v>
      </c>
      <c r="L736" s="125" t="s">
        <v>3218</v>
      </c>
      <c r="M736" s="564">
        <f>IF(ISERROR(VLOOKUP($B736,ESTR_PREC!$A$1:$M$6000,5,FALSE))=TRUE,0,VLOOKUP($B736,ESTR_PREC!$A$1:$M$6000,5,FALSE))</f>
        <v>0</v>
      </c>
      <c r="N736" s="225"/>
      <c r="O736" s="564"/>
      <c r="Q736" s="564"/>
    </row>
    <row r="737" spans="1:17" ht="15" hidden="1" customHeight="1">
      <c r="B737" s="127" t="s">
        <v>1596</v>
      </c>
      <c r="C737" s="127" t="s">
        <v>3797</v>
      </c>
      <c r="D737" s="127"/>
      <c r="E737" s="127"/>
      <c r="F737" s="127"/>
      <c r="G737" s="127"/>
      <c r="H737" s="127"/>
      <c r="I737" s="127"/>
      <c r="J737" s="127"/>
      <c r="K737" s="129" t="s">
        <v>1598</v>
      </c>
      <c r="L737" s="125" t="s">
        <v>3218</v>
      </c>
      <c r="M737" s="564">
        <f>IF(ISERROR(VLOOKUP($B737,ESTR_PREC!$A$1:$M$6000,5,FALSE))=TRUE,0,VLOOKUP($B737,ESTR_PREC!$A$1:$M$6000,5,FALSE))</f>
        <v>0</v>
      </c>
      <c r="N737" s="225"/>
      <c r="O737" s="564"/>
      <c r="Q737" s="564"/>
    </row>
    <row r="738" spans="1:17" ht="15" hidden="1" customHeight="1">
      <c r="B738" s="139" t="s">
        <v>1599</v>
      </c>
      <c r="C738" s="127" t="s">
        <v>3798</v>
      </c>
      <c r="D738" s="139"/>
      <c r="E738" s="139"/>
      <c r="F738" s="140"/>
      <c r="G738" s="140"/>
      <c r="H738" s="140"/>
      <c r="I738" s="139"/>
      <c r="J738" s="139"/>
      <c r="K738" s="226" t="s">
        <v>1600</v>
      </c>
      <c r="L738" s="141" t="s">
        <v>3218</v>
      </c>
      <c r="M738" s="564">
        <f>IF(ISERROR(VLOOKUP($B738,ESTR_PREC!$A$1:$M$6000,5,FALSE))=TRUE,0,VLOOKUP($B738,ESTR_PREC!$A$1:$M$6000,5,FALSE))</f>
        <v>0</v>
      </c>
      <c r="N738" s="225"/>
      <c r="O738" s="564"/>
      <c r="Q738" s="564"/>
    </row>
    <row r="739" spans="1:17">
      <c r="B739" s="127" t="s">
        <v>1601</v>
      </c>
      <c r="C739" s="127" t="s">
        <v>3799</v>
      </c>
      <c r="D739" s="127"/>
      <c r="E739" s="127"/>
      <c r="F739" s="127"/>
      <c r="G739" s="123"/>
      <c r="H739" s="123"/>
      <c r="I739" s="123"/>
      <c r="J739" s="123"/>
      <c r="K739" s="129" t="s">
        <v>1602</v>
      </c>
      <c r="L739" s="125" t="s">
        <v>3218</v>
      </c>
      <c r="M739" s="564">
        <f>IF(ISERROR(VLOOKUP($B739,ESTR_PREC!$A$1:$M$6000,5,FALSE))=TRUE,0,VLOOKUP($B739,ESTR_PREC!$A$1:$M$6000,5,FALSE))</f>
        <v>0</v>
      </c>
      <c r="N739" s="225"/>
      <c r="O739" s="560"/>
      <c r="Q739" s="225"/>
    </row>
    <row r="740" spans="1:17" ht="15" hidden="1" customHeight="1">
      <c r="B740" s="127" t="s">
        <v>1603</v>
      </c>
      <c r="C740" s="127" t="s">
        <v>3800</v>
      </c>
      <c r="D740" s="127"/>
      <c r="E740" s="127"/>
      <c r="F740" s="127"/>
      <c r="G740" s="127"/>
      <c r="H740" s="127"/>
      <c r="I740" s="127"/>
      <c r="J740" s="127"/>
      <c r="K740" s="129" t="s">
        <v>1604</v>
      </c>
      <c r="L740" s="125" t="s">
        <v>3218</v>
      </c>
      <c r="M740" s="564">
        <f>IF(ISERROR(VLOOKUP($B740,ESTR_PREC!$A$1:$M$6000,5,FALSE))=TRUE,0,VLOOKUP($B740,ESTR_PREC!$A$1:$M$6000,5,FALSE))</f>
        <v>0</v>
      </c>
      <c r="N740" s="225"/>
      <c r="O740" s="564"/>
      <c r="Q740" s="564"/>
    </row>
    <row r="741" spans="1:17" ht="15" hidden="1" customHeight="1">
      <c r="B741" s="127" t="s">
        <v>1605</v>
      </c>
      <c r="C741" s="127" t="s">
        <v>3801</v>
      </c>
      <c r="D741" s="127"/>
      <c r="E741" s="127"/>
      <c r="F741" s="127"/>
      <c r="G741" s="127"/>
      <c r="H741" s="127"/>
      <c r="I741" s="127"/>
      <c r="J741" s="127"/>
      <c r="K741" s="129" t="s">
        <v>1607</v>
      </c>
      <c r="L741" s="125" t="s">
        <v>3218</v>
      </c>
      <c r="M741" s="564">
        <f>IF(ISERROR(VLOOKUP($B741,ESTR_PREC!$A$1:$M$6000,5,FALSE))=TRUE,0,VLOOKUP($B741,ESTR_PREC!$A$1:$M$6000,5,FALSE))</f>
        <v>0</v>
      </c>
      <c r="N741" s="225"/>
      <c r="O741" s="564"/>
      <c r="Q741" s="564"/>
    </row>
    <row r="742" spans="1:17" ht="15" hidden="1" customHeight="1">
      <c r="B742" s="139" t="s">
        <v>1608</v>
      </c>
      <c r="C742" s="127" t="s">
        <v>3802</v>
      </c>
      <c r="D742" s="139"/>
      <c r="E742" s="139"/>
      <c r="F742" s="140"/>
      <c r="G742" s="140"/>
      <c r="H742" s="140"/>
      <c r="I742" s="139"/>
      <c r="J742" s="139"/>
      <c r="K742" s="226" t="s">
        <v>1609</v>
      </c>
      <c r="L742" s="141" t="s">
        <v>3218</v>
      </c>
      <c r="M742" s="564">
        <f>IF(ISERROR(VLOOKUP($B742,ESTR_PREC!$A$1:$M$6000,5,FALSE))=TRUE,0,VLOOKUP($B742,ESTR_PREC!$A$1:$M$6000,5,FALSE))</f>
        <v>0</v>
      </c>
      <c r="N742" s="225"/>
      <c r="O742" s="564"/>
      <c r="Q742" s="564"/>
    </row>
    <row r="743" spans="1:17">
      <c r="B743" s="127" t="s">
        <v>1610</v>
      </c>
      <c r="C743" s="127" t="s">
        <v>3803</v>
      </c>
      <c r="D743" s="127"/>
      <c r="E743" s="127"/>
      <c r="F743" s="127"/>
      <c r="G743" s="123"/>
      <c r="H743" s="123"/>
      <c r="I743" s="123"/>
      <c r="J743" s="123"/>
      <c r="K743" s="129" t="s">
        <v>1611</v>
      </c>
      <c r="L743" s="125" t="s">
        <v>3218</v>
      </c>
      <c r="M743" s="564">
        <f>IF(ISERROR(VLOOKUP($B743,ESTR_PREC!$A$1:$M$6000,5,FALSE))=TRUE,0,VLOOKUP($B743,ESTR_PREC!$A$1:$M$6000,5,FALSE))</f>
        <v>0</v>
      </c>
      <c r="N743" s="225">
        <v>58</v>
      </c>
      <c r="O743" s="560"/>
      <c r="Q743" s="225"/>
    </row>
    <row r="744" spans="1:17" ht="15" hidden="1" customHeight="1">
      <c r="B744" s="139" t="s">
        <v>1612</v>
      </c>
      <c r="C744" s="127" t="s">
        <v>3804</v>
      </c>
      <c r="D744" s="139"/>
      <c r="E744" s="139"/>
      <c r="F744" s="140"/>
      <c r="G744" s="140"/>
      <c r="H744" s="140"/>
      <c r="I744" s="139"/>
      <c r="J744" s="139"/>
      <c r="K744" s="226" t="s">
        <v>1613</v>
      </c>
      <c r="L744" s="141" t="s">
        <v>3218</v>
      </c>
      <c r="M744" s="564">
        <f>IF(ISERROR(VLOOKUP($B744,ESTR_PREC!$A$1:$M$6000,5,FALSE))=TRUE,0,VLOOKUP($B744,ESTR_PREC!$A$1:$M$6000,5,FALSE))</f>
        <v>0</v>
      </c>
      <c r="N744" s="225"/>
      <c r="O744" s="564"/>
      <c r="Q744" s="564"/>
    </row>
    <row r="745" spans="1:17" s="291" customFormat="1" ht="25.5">
      <c r="A745" s="91"/>
      <c r="B745" s="127" t="s">
        <v>1614</v>
      </c>
      <c r="C745" s="127" t="s">
        <v>3805</v>
      </c>
      <c r="D745" s="127"/>
      <c r="E745" s="127"/>
      <c r="F745" s="127"/>
      <c r="G745" s="127"/>
      <c r="H745" s="127"/>
      <c r="I745" s="127"/>
      <c r="J745" s="127"/>
      <c r="K745" s="137" t="s">
        <v>1616</v>
      </c>
      <c r="L745" s="125" t="s">
        <v>3218</v>
      </c>
      <c r="M745" s="564">
        <f>IF(ISERROR(VLOOKUP($B745,ESTR_PREC!$A$1:$M$6000,5,FALSE))=TRUE,0,VLOOKUP($B745,ESTR_PREC!$A$1:$M$6000,5,FALSE))</f>
        <v>0</v>
      </c>
      <c r="N745" s="225"/>
      <c r="O745" s="560">
        <f>+N745-M745</f>
        <v>0</v>
      </c>
      <c r="P745" s="265"/>
      <c r="Q745" s="225"/>
    </row>
    <row r="746" spans="1:17" s="291" customFormat="1" ht="25.5">
      <c r="A746" s="91"/>
      <c r="B746" s="127" t="s">
        <v>1619</v>
      </c>
      <c r="C746" s="127" t="s">
        <v>3806</v>
      </c>
      <c r="D746" s="127"/>
      <c r="E746" s="127"/>
      <c r="F746" s="127"/>
      <c r="G746" s="127"/>
      <c r="H746" s="127"/>
      <c r="I746" s="127"/>
      <c r="J746" s="127"/>
      <c r="K746" s="137" t="s">
        <v>1621</v>
      </c>
      <c r="L746" s="125" t="s">
        <v>3218</v>
      </c>
      <c r="M746" s="564">
        <f>IF(ISERROR(VLOOKUP($B746,ESTR_PREC!$A$1:$M$6000,5,FALSE))=TRUE,0,VLOOKUP($B746,ESTR_PREC!$A$1:$M$6000,5,FALSE))</f>
        <v>0</v>
      </c>
      <c r="N746" s="225"/>
      <c r="O746" s="560">
        <f>+N746-M746</f>
        <v>0</v>
      </c>
      <c r="P746" s="265"/>
      <c r="Q746" s="225"/>
    </row>
    <row r="747" spans="1:17" s="291" customFormat="1" ht="25.5">
      <c r="A747" s="91"/>
      <c r="B747" s="127" t="s">
        <v>1622</v>
      </c>
      <c r="C747" s="127" t="s">
        <v>3807</v>
      </c>
      <c r="D747" s="127"/>
      <c r="E747" s="127"/>
      <c r="F747" s="127"/>
      <c r="G747" s="127"/>
      <c r="H747" s="127"/>
      <c r="I747" s="127"/>
      <c r="J747" s="127"/>
      <c r="K747" s="129" t="s">
        <v>1623</v>
      </c>
      <c r="L747" s="125" t="s">
        <v>3218</v>
      </c>
      <c r="M747" s="564">
        <f>IF(ISERROR(VLOOKUP($B747,ESTR_PREC!$A$1:$M$6000,5,FALSE))=TRUE,0,VLOOKUP($B747,ESTR_PREC!$A$1:$M$6000,5,FALSE))</f>
        <v>0</v>
      </c>
      <c r="N747" s="225"/>
      <c r="O747" s="560">
        <f>+N747-M747</f>
        <v>0</v>
      </c>
      <c r="P747" s="265"/>
      <c r="Q747" s="225"/>
    </row>
    <row r="748" spans="1:17" s="291" customFormat="1" ht="25.5">
      <c r="A748" s="91"/>
      <c r="B748" s="127" t="s">
        <v>1624</v>
      </c>
      <c r="C748" s="127" t="s">
        <v>3808</v>
      </c>
      <c r="D748" s="127"/>
      <c r="E748" s="127"/>
      <c r="F748" s="127"/>
      <c r="G748" s="127"/>
      <c r="H748" s="127"/>
      <c r="I748" s="127"/>
      <c r="J748" s="127"/>
      <c r="K748" s="129" t="s">
        <v>1626</v>
      </c>
      <c r="L748" s="125" t="s">
        <v>3218</v>
      </c>
      <c r="M748" s="564">
        <f>IF(ISERROR(VLOOKUP($B748,ESTR_PREC!$A$1:$M$6000,5,FALSE))=TRUE,0,VLOOKUP($B748,ESTR_PREC!$A$1:$M$6000,5,FALSE))</f>
        <v>0</v>
      </c>
      <c r="N748" s="225"/>
      <c r="O748" s="560">
        <f>+N748-M748</f>
        <v>0</v>
      </c>
      <c r="P748" s="265"/>
      <c r="Q748" s="225"/>
    </row>
    <row r="749" spans="1:17" ht="26.25" hidden="1" customHeight="1" thickBot="1">
      <c r="B749" s="167" t="s">
        <v>1627</v>
      </c>
      <c r="C749" s="167" t="s">
        <v>3809</v>
      </c>
      <c r="D749" s="167"/>
      <c r="E749" s="167"/>
      <c r="F749" s="167"/>
      <c r="G749" s="167"/>
      <c r="H749" s="167"/>
      <c r="I749" s="167"/>
      <c r="J749" s="167"/>
      <c r="K749" s="143" t="s">
        <v>1628</v>
      </c>
      <c r="L749" s="168" t="s">
        <v>3218</v>
      </c>
      <c r="M749" s="564"/>
      <c r="N749" s="564"/>
      <c r="O749" s="564"/>
      <c r="Q749" s="564"/>
    </row>
    <row r="750" spans="1:17" s="291" customFormat="1" ht="15.75" thickBot="1">
      <c r="A750" s="265"/>
      <c r="K750" s="590"/>
      <c r="L750" s="532"/>
      <c r="M750" s="499"/>
      <c r="N750" s="517"/>
      <c r="O750" s="517"/>
      <c r="Q750" s="517"/>
    </row>
    <row r="751" spans="1:17" ht="27.75" thickTop="1" thickBot="1">
      <c r="B751" s="110" t="s">
        <v>1629</v>
      </c>
      <c r="C751" s="242" t="s">
        <v>3810</v>
      </c>
      <c r="D751" s="243"/>
      <c r="E751" s="243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476</v>
      </c>
      <c r="N751" s="298">
        <f>SUM(N754:N773)</f>
        <v>413</v>
      </c>
      <c r="O751" s="298">
        <f>+N751-M751</f>
        <v>-63</v>
      </c>
      <c r="Q751" s="298">
        <f>SUM(Q754:Q773)</f>
        <v>0</v>
      </c>
    </row>
    <row r="752" spans="1:17" s="291" customFormat="1" ht="9" customHeight="1" thickTop="1" thickBot="1">
      <c r="A752" s="265"/>
      <c r="K752" s="582"/>
      <c r="L752" s="466"/>
      <c r="M752" s="265"/>
      <c r="N752" s="379"/>
      <c r="O752" s="379"/>
      <c r="Q752" s="379"/>
    </row>
    <row r="753" spans="1:17" s="291" customFormat="1" ht="26.25" thickBot="1">
      <c r="A753" s="265"/>
      <c r="B753" s="102" t="s">
        <v>3221</v>
      </c>
      <c r="C753" s="245" t="s">
        <v>48</v>
      </c>
      <c r="D753" s="245"/>
      <c r="E753" s="245"/>
      <c r="F753" s="246"/>
      <c r="G753" s="246"/>
      <c r="H753" s="246"/>
      <c r="I753" s="246"/>
      <c r="J753" s="246"/>
      <c r="K753" s="120" t="s">
        <v>3222</v>
      </c>
      <c r="L753" s="135"/>
      <c r="M753" s="328" t="str">
        <f>+$M$10</f>
        <v>Valore netto al 31/12/2017</v>
      </c>
      <c r="N753" s="779" t="str">
        <f>N$10</f>
        <v>Valore netto al 31/12/2018</v>
      </c>
      <c r="O753" s="779" t="s">
        <v>4064</v>
      </c>
      <c r="P753" s="806"/>
      <c r="Q753" s="779" t="str">
        <f>Q$10</f>
        <v>Prechiusura al ° trimestre 2018</v>
      </c>
    </row>
    <row r="754" spans="1:17" ht="15" hidden="1" customHeight="1">
      <c r="A754" s="265"/>
      <c r="B754" s="127" t="s">
        <v>1631</v>
      </c>
      <c r="C754" s="127" t="s">
        <v>3811</v>
      </c>
      <c r="D754" s="127"/>
      <c r="E754" s="127"/>
      <c r="F754" s="127"/>
      <c r="G754" s="127"/>
      <c r="H754" s="127"/>
      <c r="I754" s="127"/>
      <c r="J754" s="127"/>
      <c r="K754" s="137" t="s">
        <v>1634</v>
      </c>
      <c r="L754" s="125" t="s">
        <v>3218</v>
      </c>
      <c r="M754" s="564"/>
      <c r="N754" s="564"/>
      <c r="O754" s="564"/>
      <c r="Q754" s="564"/>
    </row>
    <row r="755" spans="1:17" ht="25.5" hidden="1" customHeight="1">
      <c r="A755" s="265"/>
      <c r="B755" s="127" t="s">
        <v>1636</v>
      </c>
      <c r="C755" s="127" t="s">
        <v>3812</v>
      </c>
      <c r="D755" s="127"/>
      <c r="E755" s="127"/>
      <c r="F755" s="127"/>
      <c r="G755" s="127"/>
      <c r="H755" s="127"/>
      <c r="I755" s="127"/>
      <c r="J755" s="127"/>
      <c r="K755" s="137" t="s">
        <v>1637</v>
      </c>
      <c r="L755" s="125" t="s">
        <v>3218</v>
      </c>
      <c r="M755" s="564"/>
      <c r="N755" s="564"/>
      <c r="O755" s="564"/>
      <c r="Q755" s="564"/>
    </row>
    <row r="756" spans="1:17" hidden="1">
      <c r="A756" s="265"/>
      <c r="B756" s="774" t="s">
        <v>1638</v>
      </c>
      <c r="C756" s="773" t="s">
        <v>3813</v>
      </c>
      <c r="D756" s="774"/>
      <c r="E756" s="739"/>
      <c r="F756" s="739"/>
      <c r="G756" s="739"/>
      <c r="H756" s="739"/>
      <c r="I756" s="739"/>
      <c r="J756" s="739"/>
      <c r="K756" s="743" t="s">
        <v>1639</v>
      </c>
      <c r="L756" s="125" t="s">
        <v>3218</v>
      </c>
      <c r="M756" s="564"/>
      <c r="N756" s="564"/>
      <c r="O756" s="564"/>
      <c r="Q756" s="564"/>
    </row>
    <row r="757" spans="1:17" ht="15" hidden="1" customHeight="1">
      <c r="A757" s="265"/>
      <c r="B757" s="127" t="s">
        <v>1640</v>
      </c>
      <c r="C757" s="127" t="s">
        <v>3814</v>
      </c>
      <c r="D757" s="127"/>
      <c r="E757" s="127"/>
      <c r="F757" s="127"/>
      <c r="G757" s="127"/>
      <c r="H757" s="127"/>
      <c r="I757" s="127"/>
      <c r="J757" s="127"/>
      <c r="K757" s="182" t="s">
        <v>1642</v>
      </c>
      <c r="L757" s="125" t="s">
        <v>3218</v>
      </c>
      <c r="M757" s="564"/>
      <c r="N757" s="564"/>
      <c r="O757" s="564"/>
      <c r="Q757" s="564"/>
    </row>
    <row r="758" spans="1:17" ht="15" hidden="1" customHeight="1">
      <c r="A758" s="265"/>
      <c r="B758" s="127" t="s">
        <v>1644</v>
      </c>
      <c r="C758" s="127" t="s">
        <v>3815</v>
      </c>
      <c r="D758" s="127"/>
      <c r="E758" s="127"/>
      <c r="F758" s="127"/>
      <c r="G758" s="127"/>
      <c r="H758" s="127"/>
      <c r="I758" s="127"/>
      <c r="J758" s="127"/>
      <c r="K758" s="182" t="s">
        <v>1645</v>
      </c>
      <c r="L758" s="125" t="s">
        <v>3218</v>
      </c>
      <c r="M758" s="564"/>
      <c r="N758" s="564"/>
      <c r="O758" s="564"/>
      <c r="Q758" s="564"/>
    </row>
    <row r="759" spans="1:17" ht="15" hidden="1" customHeight="1">
      <c r="A759" s="265"/>
      <c r="B759" s="127" t="s">
        <v>1646</v>
      </c>
      <c r="C759" s="127" t="s">
        <v>3816</v>
      </c>
      <c r="D759" s="127"/>
      <c r="E759" s="127"/>
      <c r="F759" s="127"/>
      <c r="G759" s="127"/>
      <c r="H759" s="127"/>
      <c r="I759" s="127"/>
      <c r="J759" s="127"/>
      <c r="K759" s="129" t="s">
        <v>1647</v>
      </c>
      <c r="L759" s="125" t="s">
        <v>3218</v>
      </c>
      <c r="M759" s="564"/>
      <c r="N759" s="564"/>
      <c r="O759" s="564"/>
      <c r="Q759" s="564"/>
    </row>
    <row r="760" spans="1:17" ht="15" hidden="1" customHeight="1">
      <c r="A760" s="265"/>
      <c r="B760" s="127" t="s">
        <v>1648</v>
      </c>
      <c r="C760" s="127" t="s">
        <v>3817</v>
      </c>
      <c r="D760" s="127"/>
      <c r="E760" s="127"/>
      <c r="F760" s="127"/>
      <c r="G760" s="127"/>
      <c r="H760" s="127"/>
      <c r="I760" s="127"/>
      <c r="J760" s="127"/>
      <c r="K760" s="137" t="s">
        <v>1650</v>
      </c>
      <c r="L760" s="125" t="s">
        <v>3218</v>
      </c>
      <c r="M760" s="564"/>
      <c r="N760" s="564"/>
      <c r="O760" s="564"/>
      <c r="Q760" s="564"/>
    </row>
    <row r="761" spans="1:17" ht="15" hidden="1" customHeight="1">
      <c r="A761" s="265"/>
      <c r="B761" s="127" t="s">
        <v>1651</v>
      </c>
      <c r="C761" s="127" t="s">
        <v>3818</v>
      </c>
      <c r="D761" s="127"/>
      <c r="E761" s="127"/>
      <c r="F761" s="127"/>
      <c r="G761" s="127"/>
      <c r="H761" s="127"/>
      <c r="I761" s="127"/>
      <c r="J761" s="127"/>
      <c r="K761" s="137" t="s">
        <v>1652</v>
      </c>
      <c r="L761" s="125" t="s">
        <v>3218</v>
      </c>
      <c r="M761" s="564"/>
      <c r="N761" s="564"/>
      <c r="O761" s="564"/>
      <c r="Q761" s="564"/>
    </row>
    <row r="762" spans="1:17" ht="15" hidden="1" customHeight="1">
      <c r="A762" s="265"/>
      <c r="B762" s="127" t="s">
        <v>1653</v>
      </c>
      <c r="C762" s="127" t="s">
        <v>3819</v>
      </c>
      <c r="D762" s="127"/>
      <c r="E762" s="127"/>
      <c r="F762" s="127"/>
      <c r="G762" s="127"/>
      <c r="H762" s="127"/>
      <c r="I762" s="127"/>
      <c r="J762" s="127"/>
      <c r="K762" s="137" t="s">
        <v>1655</v>
      </c>
      <c r="L762" s="125" t="s">
        <v>3218</v>
      </c>
      <c r="M762" s="564"/>
      <c r="N762" s="564"/>
      <c r="O762" s="564"/>
      <c r="Q762" s="564"/>
    </row>
    <row r="763" spans="1:17" ht="15" hidden="1" customHeight="1">
      <c r="A763" s="265"/>
      <c r="B763" s="127" t="s">
        <v>1657</v>
      </c>
      <c r="C763" s="127" t="s">
        <v>3820</v>
      </c>
      <c r="D763" s="127"/>
      <c r="E763" s="127"/>
      <c r="F763" s="127"/>
      <c r="G763" s="127"/>
      <c r="H763" s="127"/>
      <c r="I763" s="127"/>
      <c r="J763" s="127"/>
      <c r="K763" s="137" t="s">
        <v>1658</v>
      </c>
      <c r="L763" s="125" t="s">
        <v>3218</v>
      </c>
      <c r="M763" s="564"/>
      <c r="N763" s="564"/>
      <c r="O763" s="564"/>
      <c r="Q763" s="564"/>
    </row>
    <row r="764" spans="1:17" ht="15.75" hidden="1" customHeight="1">
      <c r="A764" s="265"/>
      <c r="B764" s="127" t="s">
        <v>1659</v>
      </c>
      <c r="C764" s="127" t="s">
        <v>3821</v>
      </c>
      <c r="D764" s="127"/>
      <c r="E764" s="127"/>
      <c r="F764" s="127"/>
      <c r="G764" s="127"/>
      <c r="H764" s="127"/>
      <c r="I764" s="127"/>
      <c r="J764" s="127"/>
      <c r="K764" s="137" t="s">
        <v>1660</v>
      </c>
      <c r="L764" s="125" t="s">
        <v>3218</v>
      </c>
      <c r="M764" s="564"/>
      <c r="N764" s="564"/>
      <c r="O764" s="564"/>
      <c r="Q764" s="564"/>
    </row>
    <row r="765" spans="1:17">
      <c r="A765" s="265"/>
      <c r="B765" s="127" t="s">
        <v>1661</v>
      </c>
      <c r="C765" s="127" t="s">
        <v>3822</v>
      </c>
      <c r="D765" s="127"/>
      <c r="E765" s="127"/>
      <c r="F765" s="127"/>
      <c r="G765" s="123"/>
      <c r="H765" s="123"/>
      <c r="I765" s="123"/>
      <c r="J765" s="123"/>
      <c r="K765" s="129" t="s">
        <v>1662</v>
      </c>
      <c r="L765" s="125" t="s">
        <v>3218</v>
      </c>
      <c r="M765" s="564">
        <f>IF(ISERROR(VLOOKUP($B765,ESTR_PREC!$A$1:$M$6000,5,FALSE))=TRUE,0,VLOOKUP($B765,ESTR_PREC!$A$1:$M$6000,5,FALSE))</f>
        <v>476</v>
      </c>
      <c r="N765" s="225">
        <f>412+1</f>
        <v>413</v>
      </c>
      <c r="O765" s="560">
        <f>+N765-M765</f>
        <v>-63</v>
      </c>
      <c r="Q765" s="225"/>
    </row>
    <row r="766" spans="1:17" ht="15" hidden="1" customHeight="1">
      <c r="B766" s="127" t="s">
        <v>1663</v>
      </c>
      <c r="C766" s="127" t="s">
        <v>3823</v>
      </c>
      <c r="D766" s="127"/>
      <c r="E766" s="127"/>
      <c r="F766" s="127"/>
      <c r="G766" s="127"/>
      <c r="H766" s="127"/>
      <c r="I766" s="127"/>
      <c r="J766" s="127"/>
      <c r="K766" s="129" t="s">
        <v>1664</v>
      </c>
      <c r="L766" s="125" t="s">
        <v>3218</v>
      </c>
      <c r="M766" s="564"/>
      <c r="N766" s="564"/>
      <c r="O766" s="564"/>
      <c r="Q766" s="564"/>
    </row>
    <row r="767" spans="1:17" ht="15" hidden="1" customHeight="1">
      <c r="B767" s="127" t="s">
        <v>1666</v>
      </c>
      <c r="C767" s="127" t="s">
        <v>3824</v>
      </c>
      <c r="D767" s="127"/>
      <c r="E767" s="127"/>
      <c r="F767" s="127"/>
      <c r="G767" s="127"/>
      <c r="H767" s="127"/>
      <c r="I767" s="127"/>
      <c r="J767" s="127"/>
      <c r="K767" s="174" t="s">
        <v>1667</v>
      </c>
      <c r="L767" s="125" t="s">
        <v>3218</v>
      </c>
      <c r="M767" s="564"/>
      <c r="N767" s="564"/>
      <c r="O767" s="564"/>
      <c r="Q767" s="564"/>
    </row>
    <row r="768" spans="1:17" ht="15" hidden="1" customHeight="1">
      <c r="B768" s="253" t="s">
        <v>1668</v>
      </c>
      <c r="C768" s="253" t="s">
        <v>4465</v>
      </c>
      <c r="D768" s="180"/>
      <c r="E768" s="180"/>
      <c r="F768" s="180"/>
      <c r="G768" s="180"/>
      <c r="H768" s="180"/>
      <c r="I768" s="180"/>
      <c r="J768" s="180"/>
      <c r="K768" s="241" t="s">
        <v>1671</v>
      </c>
      <c r="L768" s="237" t="s">
        <v>3218</v>
      </c>
      <c r="M768" s="564"/>
      <c r="N768" s="564"/>
      <c r="O768" s="564"/>
      <c r="Q768" s="564"/>
    </row>
    <row r="769" spans="1:17" ht="15" hidden="1" customHeight="1">
      <c r="B769" t="s">
        <v>1674</v>
      </c>
      <c r="C769" t="s">
        <v>3825</v>
      </c>
      <c r="D769"/>
      <c r="E769"/>
      <c r="F769"/>
      <c r="G769"/>
      <c r="H769" t="s">
        <v>4292</v>
      </c>
      <c r="I769"/>
      <c r="J769"/>
      <c r="K769" s="1256" t="s">
        <v>3826</v>
      </c>
      <c r="L769" s="1255" t="s">
        <v>3218</v>
      </c>
      <c r="M769" s="1273"/>
      <c r="N769" s="1273"/>
      <c r="O769" s="1273"/>
      <c r="P769"/>
      <c r="Q769" s="1273"/>
    </row>
    <row r="770" spans="1:17" ht="15" hidden="1" customHeight="1">
      <c r="B770" t="s">
        <v>1678</v>
      </c>
      <c r="C770"/>
      <c r="D770"/>
      <c r="E770"/>
      <c r="F770"/>
      <c r="G770"/>
      <c r="H770"/>
      <c r="I770"/>
      <c r="J770"/>
      <c r="K770" t="s">
        <v>1679</v>
      </c>
      <c r="L770" s="850" t="s">
        <v>3218</v>
      </c>
      <c r="M770" s="828"/>
      <c r="N770" s="828"/>
      <c r="O770" s="828"/>
      <c r="P770" s="1260"/>
      <c r="Q770" s="828"/>
    </row>
    <row r="771" spans="1:17" ht="15" hidden="1" customHeight="1">
      <c r="B771" t="s">
        <v>1680</v>
      </c>
      <c r="C771"/>
      <c r="D771"/>
      <c r="E771"/>
      <c r="F771"/>
      <c r="G771"/>
      <c r="H771"/>
      <c r="I771"/>
      <c r="J771"/>
      <c r="K771" t="s">
        <v>1681</v>
      </c>
      <c r="L771" s="850" t="s">
        <v>3218</v>
      </c>
      <c r="M771" s="828"/>
      <c r="N771" s="828"/>
      <c r="O771" s="828"/>
      <c r="P771" s="1260"/>
      <c r="Q771" s="828"/>
    </row>
    <row r="772" spans="1:17" ht="15" hidden="1" customHeight="1">
      <c r="B772" s="1269" t="s">
        <v>1682</v>
      </c>
      <c r="C772" s="1269"/>
      <c r="D772" s="1269"/>
      <c r="E772" s="1269"/>
      <c r="F772" s="1269"/>
      <c r="G772" s="1269"/>
      <c r="H772"/>
      <c r="I772" s="1269"/>
      <c r="J772" s="1269"/>
      <c r="K772" s="1259" t="s">
        <v>1683</v>
      </c>
      <c r="L772" s="850" t="s">
        <v>3218</v>
      </c>
      <c r="M772" s="828"/>
      <c r="N772" s="828"/>
      <c r="O772" s="828"/>
      <c r="P772" s="1260"/>
      <c r="Q772" s="828"/>
    </row>
    <row r="773" spans="1:17" ht="15.75" hidden="1" customHeight="1" thickBot="1">
      <c r="B773" s="167" t="s">
        <v>1684</v>
      </c>
      <c r="C773" s="167" t="s">
        <v>3827</v>
      </c>
      <c r="D773" s="167"/>
      <c r="E773" s="167"/>
      <c r="F773" s="167"/>
      <c r="G773" s="167"/>
      <c r="H773" s="167"/>
      <c r="I773" s="167"/>
      <c r="J773" s="167"/>
      <c r="K773" s="143" t="s">
        <v>1685</v>
      </c>
      <c r="L773" s="168" t="s">
        <v>3218</v>
      </c>
      <c r="M773" s="564"/>
      <c r="N773" s="564"/>
      <c r="O773" s="564"/>
      <c r="Q773" s="564"/>
    </row>
    <row r="774" spans="1:17" ht="15.75">
      <c r="A774" s="265"/>
      <c r="K774" s="192"/>
      <c r="L774" s="528"/>
      <c r="M774" s="192"/>
      <c r="N774" s="192"/>
      <c r="O774" s="192"/>
      <c r="Q774" s="192"/>
    </row>
    <row r="775" spans="1:17" ht="16.5" thickBot="1">
      <c r="A775" s="265"/>
      <c r="K775" s="192"/>
      <c r="L775" s="528"/>
      <c r="M775" s="192"/>
      <c r="N775" s="192"/>
      <c r="O775" s="192"/>
      <c r="Q775" s="192"/>
    </row>
    <row r="776" spans="1:17" ht="26.25" thickBot="1">
      <c r="K776" s="467"/>
      <c r="L776" s="465"/>
      <c r="M776" s="328" t="str">
        <f>+$M$10</f>
        <v>Valore netto al 31/12/2017</v>
      </c>
      <c r="N776" s="779" t="str">
        <f>N$10</f>
        <v>Valore netto al 31/12/2018</v>
      </c>
      <c r="O776" s="779" t="s">
        <v>4064</v>
      </c>
      <c r="P776" s="806"/>
      <c r="Q776" s="779" t="str">
        <f>Q$10</f>
        <v>Prechiusura al ° trimestre 2018</v>
      </c>
    </row>
    <row r="777" spans="1:17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170" t="s">
        <v>1687</v>
      </c>
      <c r="L777" s="171" t="s">
        <v>3218</v>
      </c>
      <c r="M777" s="172">
        <f>+M779+M805+M827</f>
        <v>0</v>
      </c>
      <c r="N777" s="172">
        <f>+N779+N805+N827</f>
        <v>4</v>
      </c>
      <c r="O777" s="775">
        <f>+N777-M777</f>
        <v>4</v>
      </c>
      <c r="Q777" s="172">
        <f>+Q779+Q805+Q827</f>
        <v>0</v>
      </c>
    </row>
    <row r="778" spans="1:17" ht="17.25" thickTop="1" thickBot="1">
      <c r="A778" s="265"/>
      <c r="K778" s="192"/>
      <c r="L778" s="528"/>
      <c r="M778" s="192"/>
      <c r="N778" s="192"/>
      <c r="O778" s="192"/>
      <c r="Q778" s="192"/>
    </row>
    <row r="779" spans="1:17" ht="17.25" thickTop="1" thickBot="1">
      <c r="B779" s="110" t="s">
        <v>1688</v>
      </c>
      <c r="C779" s="242" t="s">
        <v>3829</v>
      </c>
      <c r="D779" s="243"/>
      <c r="E779" s="243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0</v>
      </c>
      <c r="N779" s="298">
        <f>SUM(N782:N803)</f>
        <v>0</v>
      </c>
      <c r="O779" s="298">
        <f>+N779-M779</f>
        <v>0</v>
      </c>
      <c r="Q779" s="298">
        <f>SUM(Q782:Q803)</f>
        <v>0</v>
      </c>
    </row>
    <row r="780" spans="1:17" ht="9" customHeight="1" thickTop="1" thickBot="1">
      <c r="A780" s="265"/>
      <c r="K780" s="192"/>
      <c r="L780" s="528"/>
      <c r="M780" s="192"/>
      <c r="N780" s="192"/>
      <c r="O780" s="192"/>
      <c r="Q780" s="192"/>
    </row>
    <row r="781" spans="1:17" ht="26.25" thickBot="1">
      <c r="B781" s="102" t="s">
        <v>3221</v>
      </c>
      <c r="C781" s="245" t="s">
        <v>48</v>
      </c>
      <c r="D781" s="245"/>
      <c r="E781" s="245"/>
      <c r="F781" s="246"/>
      <c r="G781" s="246"/>
      <c r="H781" s="246"/>
      <c r="I781" s="246"/>
      <c r="J781" s="246"/>
      <c r="K781" s="120" t="s">
        <v>3222</v>
      </c>
      <c r="L781" s="135"/>
      <c r="M781" s="328" t="str">
        <f>+$M$10</f>
        <v>Valore netto al 31/12/2017</v>
      </c>
      <c r="N781" s="779" t="str">
        <f>N$10</f>
        <v>Valore netto al 31/12/2018</v>
      </c>
      <c r="O781" s="779" t="s">
        <v>4064</v>
      </c>
      <c r="P781" s="806"/>
      <c r="Q781" s="779" t="str">
        <f>Q$10</f>
        <v>Prechiusura al ° trimestre 2018</v>
      </c>
    </row>
    <row r="782" spans="1:17">
      <c r="B782" s="127" t="s">
        <v>1690</v>
      </c>
      <c r="C782" s="127" t="s">
        <v>3830</v>
      </c>
      <c r="D782" s="127"/>
      <c r="E782" s="127"/>
      <c r="F782" s="127"/>
      <c r="G782" s="127"/>
      <c r="H782" s="127"/>
      <c r="I782" s="127"/>
      <c r="J782" s="127"/>
      <c r="K782" s="129" t="s">
        <v>1693</v>
      </c>
      <c r="L782" s="125" t="s">
        <v>3218</v>
      </c>
      <c r="M782" s="564">
        <f>IF(ISERROR(VLOOKUP($B782,ESTR_PREC!$A$1:$M$6000,5,FALSE))=TRUE,0,VLOOKUP($B782,ESTR_PREC!$A$1:$M$6000,5,FALSE))</f>
        <v>0</v>
      </c>
      <c r="N782" s="225"/>
      <c r="O782" s="560">
        <f t="shared" ref="O782:O802" si="9">+N782-M782</f>
        <v>0</v>
      </c>
      <c r="Q782" s="225"/>
    </row>
    <row r="783" spans="1:17">
      <c r="B783" s="127" t="s">
        <v>1696</v>
      </c>
      <c r="C783" s="127" t="s">
        <v>3831</v>
      </c>
      <c r="D783" s="127"/>
      <c r="E783" s="127"/>
      <c r="F783" s="127"/>
      <c r="G783" s="127"/>
      <c r="H783" s="127"/>
      <c r="I783" s="127"/>
      <c r="J783" s="127"/>
      <c r="K783" s="124" t="s">
        <v>1698</v>
      </c>
      <c r="L783" s="125" t="s">
        <v>3218</v>
      </c>
      <c r="M783" s="564">
        <f>IF(ISERROR(VLOOKUP($B783,ESTR_PREC!$A$1:$M$6000,5,FALSE))=TRUE,0,VLOOKUP($B783,ESTR_PREC!$A$1:$M$6000,5,FALSE))</f>
        <v>0</v>
      </c>
      <c r="N783" s="225"/>
      <c r="O783" s="560">
        <f t="shared" si="9"/>
        <v>0</v>
      </c>
      <c r="Q783" s="225"/>
    </row>
    <row r="784" spans="1:17">
      <c r="B784" s="127" t="s">
        <v>1701</v>
      </c>
      <c r="C784" s="127" t="s">
        <v>3832</v>
      </c>
      <c r="D784" s="127"/>
      <c r="E784" s="127"/>
      <c r="F784" s="127"/>
      <c r="G784" s="127"/>
      <c r="H784" s="127"/>
      <c r="I784" s="127"/>
      <c r="J784" s="127"/>
      <c r="K784" s="124" t="s">
        <v>1703</v>
      </c>
      <c r="L784" s="125" t="s">
        <v>3218</v>
      </c>
      <c r="M784" s="564">
        <f>IF(ISERROR(VLOOKUP($B784,ESTR_PREC!$A$1:$M$6000,5,FALSE))=TRUE,0,VLOOKUP($B784,ESTR_PREC!$A$1:$M$6000,5,FALSE))</f>
        <v>0</v>
      </c>
      <c r="N784" s="225"/>
      <c r="O784" s="560">
        <f t="shared" si="9"/>
        <v>0</v>
      </c>
      <c r="Q784" s="225"/>
    </row>
    <row r="785" spans="2:17">
      <c r="B785" s="127" t="s">
        <v>1706</v>
      </c>
      <c r="C785" s="127" t="s">
        <v>3833</v>
      </c>
      <c r="D785" s="127"/>
      <c r="E785" s="127"/>
      <c r="F785" s="127"/>
      <c r="G785" s="127"/>
      <c r="H785" s="127"/>
      <c r="I785" s="127"/>
      <c r="J785" s="127"/>
      <c r="K785" s="184" t="s">
        <v>1708</v>
      </c>
      <c r="L785" s="125" t="s">
        <v>3218</v>
      </c>
      <c r="M785" s="564">
        <f>IF(ISERROR(VLOOKUP($B785,ESTR_PREC!$A$1:$M$6000,5,FALSE))=TRUE,0,VLOOKUP($B785,ESTR_PREC!$A$1:$M$6000,5,FALSE))</f>
        <v>0</v>
      </c>
      <c r="N785" s="225"/>
      <c r="O785" s="560">
        <f t="shared" si="9"/>
        <v>0</v>
      </c>
      <c r="Q785" s="225"/>
    </row>
    <row r="786" spans="2:17">
      <c r="B786" s="127" t="s">
        <v>1711</v>
      </c>
      <c r="C786" s="127" t="s">
        <v>3834</v>
      </c>
      <c r="D786" s="127"/>
      <c r="E786" s="127"/>
      <c r="F786" s="127"/>
      <c r="G786" s="127"/>
      <c r="H786" s="127"/>
      <c r="I786" s="127"/>
      <c r="J786" s="127"/>
      <c r="K786" s="124" t="s">
        <v>1713</v>
      </c>
      <c r="L786" s="125" t="s">
        <v>3218</v>
      </c>
      <c r="M786" s="564">
        <f>IF(ISERROR(VLOOKUP($B786,ESTR_PREC!$A$1:$M$6000,5,FALSE))=TRUE,0,VLOOKUP($B786,ESTR_PREC!$A$1:$M$6000,5,FALSE))</f>
        <v>0</v>
      </c>
      <c r="N786" s="225"/>
      <c r="O786" s="560">
        <f t="shared" si="9"/>
        <v>0</v>
      </c>
      <c r="Q786" s="225"/>
    </row>
    <row r="787" spans="2:17" ht="25.5">
      <c r="B787" s="127" t="s">
        <v>1716</v>
      </c>
      <c r="C787" s="127" t="s">
        <v>3835</v>
      </c>
      <c r="D787" s="127"/>
      <c r="E787" s="127"/>
      <c r="F787" s="127"/>
      <c r="G787" s="127"/>
      <c r="H787" s="127"/>
      <c r="I787" s="127"/>
      <c r="J787" s="127"/>
      <c r="K787" s="175" t="s">
        <v>1718</v>
      </c>
      <c r="L787" s="125" t="s">
        <v>3218</v>
      </c>
      <c r="M787" s="564">
        <f>IF(ISERROR(VLOOKUP($B787,ESTR_PREC!$A$1:$M$6000,5,FALSE))=TRUE,0,VLOOKUP($B787,ESTR_PREC!$A$1:$M$6000,5,FALSE))</f>
        <v>0</v>
      </c>
      <c r="N787" s="225"/>
      <c r="O787" s="560">
        <f t="shared" si="9"/>
        <v>0</v>
      </c>
      <c r="Q787" s="225"/>
    </row>
    <row r="788" spans="2:17">
      <c r="B788" s="127" t="s">
        <v>1719</v>
      </c>
      <c r="C788" s="127" t="s">
        <v>3836</v>
      </c>
      <c r="D788" s="127"/>
      <c r="E788" s="127"/>
      <c r="F788" s="127"/>
      <c r="G788" s="127"/>
      <c r="H788" s="127"/>
      <c r="I788" s="127"/>
      <c r="J788" s="127"/>
      <c r="K788" s="124" t="s">
        <v>1721</v>
      </c>
      <c r="L788" s="125" t="s">
        <v>3218</v>
      </c>
      <c r="M788" s="564">
        <f>IF(ISERROR(VLOOKUP($B788,ESTR_PREC!$A$1:$M$6000,5,FALSE))=TRUE,0,VLOOKUP($B788,ESTR_PREC!$A$1:$M$6000,5,FALSE))</f>
        <v>0</v>
      </c>
      <c r="N788" s="225"/>
      <c r="O788" s="560">
        <f t="shared" si="9"/>
        <v>0</v>
      </c>
      <c r="Q788" s="225"/>
    </row>
    <row r="789" spans="2:17">
      <c r="B789" s="127" t="s">
        <v>1724</v>
      </c>
      <c r="C789" s="127" t="s">
        <v>3837</v>
      </c>
      <c r="D789" s="127"/>
      <c r="E789" s="127"/>
      <c r="F789" s="127"/>
      <c r="G789" s="127"/>
      <c r="H789" s="127"/>
      <c r="I789" s="127"/>
      <c r="J789" s="127"/>
      <c r="K789" s="129" t="s">
        <v>1726</v>
      </c>
      <c r="L789" s="125" t="s">
        <v>3218</v>
      </c>
      <c r="M789" s="564">
        <f>IF(ISERROR(VLOOKUP($B789,ESTR_PREC!$A$1:$M$6000,5,FALSE))=TRUE,0,VLOOKUP($B789,ESTR_PREC!$A$1:$M$6000,5,FALSE))</f>
        <v>0</v>
      </c>
      <c r="N789" s="225"/>
      <c r="O789" s="560">
        <f t="shared" si="9"/>
        <v>0</v>
      </c>
      <c r="Q789" s="225"/>
    </row>
    <row r="790" spans="2:17">
      <c r="B790" s="127" t="s">
        <v>1729</v>
      </c>
      <c r="C790" s="127" t="s">
        <v>3838</v>
      </c>
      <c r="D790" s="127"/>
      <c r="E790" s="127"/>
      <c r="F790" s="127"/>
      <c r="G790" s="127"/>
      <c r="H790" s="127"/>
      <c r="I790" s="127"/>
      <c r="J790" s="127"/>
      <c r="K790" s="129" t="s">
        <v>1731</v>
      </c>
      <c r="L790" s="125" t="s">
        <v>3218</v>
      </c>
      <c r="M790" s="564">
        <f>IF(ISERROR(VLOOKUP($B790,ESTR_PREC!$A$1:$M$6000,5,FALSE))=TRUE,0,VLOOKUP($B790,ESTR_PREC!$A$1:$M$6000,5,FALSE))</f>
        <v>0</v>
      </c>
      <c r="N790" s="225"/>
      <c r="O790" s="560">
        <f t="shared" si="9"/>
        <v>0</v>
      </c>
      <c r="Q790" s="225"/>
    </row>
    <row r="791" spans="2:17">
      <c r="B791" s="127" t="s">
        <v>1734</v>
      </c>
      <c r="C791" s="127" t="s">
        <v>3839</v>
      </c>
      <c r="D791" s="127"/>
      <c r="E791" s="127"/>
      <c r="F791" s="127"/>
      <c r="G791" s="127"/>
      <c r="H791" s="127"/>
      <c r="I791" s="127"/>
      <c r="J791" s="127"/>
      <c r="K791" s="175" t="s">
        <v>1736</v>
      </c>
      <c r="L791" s="125" t="s">
        <v>3218</v>
      </c>
      <c r="M791" s="564">
        <f>IF(ISERROR(VLOOKUP($B791,ESTR_PREC!$A$1:$M$6000,5,FALSE))=TRUE,0,VLOOKUP($B791,ESTR_PREC!$A$1:$M$6000,5,FALSE))</f>
        <v>0</v>
      </c>
      <c r="N791" s="225"/>
      <c r="O791" s="560">
        <f t="shared" si="9"/>
        <v>0</v>
      </c>
      <c r="Q791" s="225"/>
    </row>
    <row r="792" spans="2:17">
      <c r="B792" s="127" t="s">
        <v>1739</v>
      </c>
      <c r="C792" s="127" t="s">
        <v>3840</v>
      </c>
      <c r="D792" s="127"/>
      <c r="E792" s="127"/>
      <c r="F792" s="127"/>
      <c r="G792" s="127"/>
      <c r="H792" s="127"/>
      <c r="I792" s="127"/>
      <c r="J792" s="127"/>
      <c r="K792" s="175" t="s">
        <v>1740</v>
      </c>
      <c r="L792" s="125" t="s">
        <v>3218</v>
      </c>
      <c r="M792" s="564">
        <f>IF(ISERROR(VLOOKUP($B792,ESTR_PREC!$A$1:$M$6000,5,FALSE))=TRUE,0,VLOOKUP($B792,ESTR_PREC!$A$1:$M$6000,5,FALSE))</f>
        <v>0</v>
      </c>
      <c r="N792" s="225"/>
      <c r="O792" s="560">
        <f t="shared" si="9"/>
        <v>0</v>
      </c>
      <c r="Q792" s="225"/>
    </row>
    <row r="793" spans="2:17">
      <c r="B793" s="127" t="s">
        <v>1743</v>
      </c>
      <c r="C793" s="127" t="s">
        <v>3841</v>
      </c>
      <c r="D793" s="127"/>
      <c r="E793" s="127"/>
      <c r="F793" s="127"/>
      <c r="G793" s="127"/>
      <c r="H793" s="127"/>
      <c r="I793" s="127"/>
      <c r="J793" s="127"/>
      <c r="K793" s="129" t="s">
        <v>1744</v>
      </c>
      <c r="L793" s="125" t="s">
        <v>3218</v>
      </c>
      <c r="M793" s="564">
        <f>IF(ISERROR(VLOOKUP($B793,ESTR_PREC!$A$1:$M$6000,5,FALSE))=TRUE,0,VLOOKUP($B793,ESTR_PREC!$A$1:$M$6000,5,FALSE))</f>
        <v>0</v>
      </c>
      <c r="N793" s="225"/>
      <c r="O793" s="560">
        <f t="shared" si="9"/>
        <v>0</v>
      </c>
      <c r="Q793" s="225"/>
    </row>
    <row r="794" spans="2:17">
      <c r="B794" s="127" t="s">
        <v>1747</v>
      </c>
      <c r="C794" s="127" t="s">
        <v>3842</v>
      </c>
      <c r="D794" s="127"/>
      <c r="E794" s="127"/>
      <c r="F794" s="127"/>
      <c r="G794" s="127"/>
      <c r="H794" s="127"/>
      <c r="I794" s="127"/>
      <c r="J794" s="127"/>
      <c r="K794" s="129" t="s">
        <v>1749</v>
      </c>
      <c r="L794" s="125" t="s">
        <v>3218</v>
      </c>
      <c r="M794" s="564">
        <f>IF(ISERROR(VLOOKUP($B794,ESTR_PREC!$A$1:$M$6000,5,FALSE))=TRUE,0,VLOOKUP($B794,ESTR_PREC!$A$1:$M$6000,5,FALSE))</f>
        <v>0</v>
      </c>
      <c r="N794" s="225"/>
      <c r="O794" s="560">
        <f t="shared" si="9"/>
        <v>0</v>
      </c>
      <c r="Q794" s="225"/>
    </row>
    <row r="795" spans="2:17">
      <c r="B795" s="127" t="s">
        <v>1752</v>
      </c>
      <c r="C795" s="127" t="s">
        <v>3843</v>
      </c>
      <c r="D795" s="127"/>
      <c r="E795" s="127"/>
      <c r="F795" s="127"/>
      <c r="G795" s="127"/>
      <c r="H795" s="127"/>
      <c r="I795" s="127"/>
      <c r="J795" s="127"/>
      <c r="K795" s="129" t="s">
        <v>1754</v>
      </c>
      <c r="L795" s="125" t="s">
        <v>3218</v>
      </c>
      <c r="M795" s="564">
        <f>IF(ISERROR(VLOOKUP($B795,ESTR_PREC!$A$1:$M$6000,5,FALSE))=TRUE,0,VLOOKUP($B795,ESTR_PREC!$A$1:$M$6000,5,FALSE))</f>
        <v>0</v>
      </c>
      <c r="N795" s="225"/>
      <c r="O795" s="560">
        <f t="shared" si="9"/>
        <v>0</v>
      </c>
      <c r="Q795" s="225"/>
    </row>
    <row r="796" spans="2:17" ht="25.5">
      <c r="B796" s="127" t="s">
        <v>1755</v>
      </c>
      <c r="C796" s="127" t="s">
        <v>3844</v>
      </c>
      <c r="D796" s="127"/>
      <c r="E796" s="127"/>
      <c r="F796" s="127"/>
      <c r="G796" s="127"/>
      <c r="H796" s="127"/>
      <c r="I796" s="127"/>
      <c r="J796" s="127"/>
      <c r="K796" s="175" t="s">
        <v>1757</v>
      </c>
      <c r="L796" s="125" t="s">
        <v>3218</v>
      </c>
      <c r="M796" s="564">
        <f>IF(ISERROR(VLOOKUP($B796,ESTR_PREC!$A$1:$M$6000,5,FALSE))=TRUE,0,VLOOKUP($B796,ESTR_PREC!$A$1:$M$6000,5,FALSE))</f>
        <v>0</v>
      </c>
      <c r="N796" s="225"/>
      <c r="O796" s="560">
        <f t="shared" si="9"/>
        <v>0</v>
      </c>
      <c r="Q796" s="225"/>
    </row>
    <row r="797" spans="2:17">
      <c r="B797" s="127" t="s">
        <v>1758</v>
      </c>
      <c r="C797" s="127" t="s">
        <v>3845</v>
      </c>
      <c r="D797" s="127"/>
      <c r="E797" s="127"/>
      <c r="F797" s="127"/>
      <c r="G797" s="127"/>
      <c r="H797" s="127"/>
      <c r="I797" s="127"/>
      <c r="J797" s="127"/>
      <c r="K797" s="129" t="s">
        <v>1760</v>
      </c>
      <c r="L797" s="125" t="s">
        <v>3218</v>
      </c>
      <c r="M797" s="564">
        <f>IF(ISERROR(VLOOKUP($B797,ESTR_PREC!$A$1:$M$6000,5,FALSE))=TRUE,0,VLOOKUP($B797,ESTR_PREC!$A$1:$M$6000,5,FALSE))</f>
        <v>0</v>
      </c>
      <c r="N797" s="225"/>
      <c r="O797" s="560">
        <f t="shared" si="9"/>
        <v>0</v>
      </c>
      <c r="Q797" s="225"/>
    </row>
    <row r="798" spans="2:17">
      <c r="B798" s="127" t="s">
        <v>1761</v>
      </c>
      <c r="C798" s="127" t="s">
        <v>3846</v>
      </c>
      <c r="D798" s="127"/>
      <c r="E798" s="127"/>
      <c r="F798" s="127"/>
      <c r="G798" s="127"/>
      <c r="H798" s="127"/>
      <c r="I798" s="127"/>
      <c r="J798" s="127"/>
      <c r="K798" s="175" t="s">
        <v>1763</v>
      </c>
      <c r="L798" s="125" t="s">
        <v>3218</v>
      </c>
      <c r="M798" s="564">
        <f>IF(ISERROR(VLOOKUP($B798,ESTR_PREC!$A$1:$M$6000,5,FALSE))=TRUE,0,VLOOKUP($B798,ESTR_PREC!$A$1:$M$6000,5,FALSE))</f>
        <v>0</v>
      </c>
      <c r="N798" s="225"/>
      <c r="O798" s="560">
        <f t="shared" si="9"/>
        <v>0</v>
      </c>
      <c r="Q798" s="225"/>
    </row>
    <row r="799" spans="2:17">
      <c r="B799" s="127" t="s">
        <v>1766</v>
      </c>
      <c r="C799" s="127" t="s">
        <v>3847</v>
      </c>
      <c r="D799" s="127"/>
      <c r="E799" s="127"/>
      <c r="F799" s="127"/>
      <c r="G799" s="127"/>
      <c r="H799" s="127"/>
      <c r="I799" s="127"/>
      <c r="J799" s="127"/>
      <c r="K799" s="175" t="s">
        <v>1767</v>
      </c>
      <c r="L799" s="125" t="s">
        <v>3218</v>
      </c>
      <c r="M799" s="564">
        <f>IF(ISERROR(VLOOKUP($B799,ESTR_PREC!$A$1:$M$6000,5,FALSE))=TRUE,0,VLOOKUP($B799,ESTR_PREC!$A$1:$M$6000,5,FALSE))</f>
        <v>0</v>
      </c>
      <c r="N799" s="225"/>
      <c r="O799" s="560">
        <f t="shared" si="9"/>
        <v>0</v>
      </c>
      <c r="Q799" s="225"/>
    </row>
    <row r="800" spans="2:17">
      <c r="B800" s="127" t="s">
        <v>1768</v>
      </c>
      <c r="C800" s="127" t="s">
        <v>3848</v>
      </c>
      <c r="D800" s="127"/>
      <c r="E800" s="127"/>
      <c r="F800" s="127"/>
      <c r="G800" s="127"/>
      <c r="H800" s="127"/>
      <c r="I800" s="127"/>
      <c r="J800" s="127"/>
      <c r="K800" s="175" t="s">
        <v>1769</v>
      </c>
      <c r="L800" s="125" t="s">
        <v>3218</v>
      </c>
      <c r="M800" s="564">
        <f>IF(ISERROR(VLOOKUP($B800,ESTR_PREC!$A$1:$M$6000,5,FALSE))=TRUE,0,VLOOKUP($B800,ESTR_PREC!$A$1:$M$6000,5,FALSE))</f>
        <v>0</v>
      </c>
      <c r="N800" s="225"/>
      <c r="O800" s="560">
        <f t="shared" si="9"/>
        <v>0</v>
      </c>
      <c r="Q800" s="225"/>
    </row>
    <row r="801" spans="1:17">
      <c r="B801" s="127" t="s">
        <v>1770</v>
      </c>
      <c r="C801" s="127" t="s">
        <v>3849</v>
      </c>
      <c r="D801" s="127"/>
      <c r="E801" s="127"/>
      <c r="F801" s="127"/>
      <c r="G801" s="127"/>
      <c r="H801" s="127"/>
      <c r="I801" s="127"/>
      <c r="J801" s="127"/>
      <c r="K801" s="124" t="s">
        <v>1771</v>
      </c>
      <c r="L801" s="125" t="s">
        <v>3218</v>
      </c>
      <c r="M801" s="564">
        <f>IF(ISERROR(VLOOKUP($B801,ESTR_PREC!$A$1:$M$6000,5,FALSE))=TRUE,0,VLOOKUP($B801,ESTR_PREC!$A$1:$M$6000,5,FALSE))</f>
        <v>0</v>
      </c>
      <c r="N801" s="225"/>
      <c r="O801" s="560">
        <f t="shared" si="9"/>
        <v>0</v>
      </c>
      <c r="Q801" s="225"/>
    </row>
    <row r="802" spans="1:17">
      <c r="B802" s="127" t="s">
        <v>1774</v>
      </c>
      <c r="C802" s="127" t="s">
        <v>3850</v>
      </c>
      <c r="D802" s="127"/>
      <c r="E802" s="127"/>
      <c r="F802" s="127"/>
      <c r="G802" s="127"/>
      <c r="H802" s="127"/>
      <c r="I802" s="127"/>
      <c r="J802" s="127"/>
      <c r="K802" s="124" t="s">
        <v>1775</v>
      </c>
      <c r="L802" s="125" t="s">
        <v>3218</v>
      </c>
      <c r="M802" s="564">
        <f>IF(ISERROR(VLOOKUP($B802,ESTR_PREC!$A$1:$M$6000,5,FALSE))=TRUE,0,VLOOKUP($B802,ESTR_PREC!$A$1:$M$6000,5,FALSE))</f>
        <v>0</v>
      </c>
      <c r="N802" s="225"/>
      <c r="O802" s="560">
        <f t="shared" si="9"/>
        <v>0</v>
      </c>
      <c r="Q802" s="225"/>
    </row>
    <row r="803" spans="1:17" ht="15.75" hidden="1" customHeight="1" thickBot="1">
      <c r="B803" s="167" t="s">
        <v>1776</v>
      </c>
      <c r="C803" s="167" t="s">
        <v>3851</v>
      </c>
      <c r="D803" s="167"/>
      <c r="E803" s="167"/>
      <c r="F803" s="167"/>
      <c r="G803" s="167"/>
      <c r="H803" s="167"/>
      <c r="I803" s="167"/>
      <c r="J803" s="167"/>
      <c r="K803" s="143" t="s">
        <v>1777</v>
      </c>
      <c r="L803" s="168" t="s">
        <v>3218</v>
      </c>
      <c r="M803" s="232"/>
      <c r="N803" s="563"/>
      <c r="O803" s="563">
        <f>+N803-M803</f>
        <v>0</v>
      </c>
      <c r="Q803" s="563"/>
    </row>
    <row r="804" spans="1:17" ht="16.5" thickBot="1">
      <c r="A804" s="265"/>
      <c r="K804" s="192"/>
      <c r="L804" s="528"/>
      <c r="M804" s="192"/>
      <c r="N804" s="192"/>
      <c r="O804" s="192"/>
      <c r="Q804" s="192"/>
    </row>
    <row r="805" spans="1:17" ht="33.75" customHeight="1" thickTop="1" thickBot="1">
      <c r="B805" s="110" t="s">
        <v>1778</v>
      </c>
      <c r="C805" s="242" t="s">
        <v>3852</v>
      </c>
      <c r="D805" s="243"/>
      <c r="E805" s="243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0</v>
      </c>
      <c r="N805" s="298">
        <f>SUM(N808:N825)</f>
        <v>0</v>
      </c>
      <c r="O805" s="298">
        <f>+N805-M805</f>
        <v>0</v>
      </c>
      <c r="Q805" s="298">
        <f>SUM(Q808:Q825)</f>
        <v>0</v>
      </c>
    </row>
    <row r="806" spans="1:17" ht="9" customHeight="1" thickTop="1" thickBot="1">
      <c r="A806" s="265"/>
      <c r="K806" s="192"/>
      <c r="L806" s="528"/>
      <c r="M806" s="192"/>
      <c r="N806" s="192"/>
      <c r="O806" s="192"/>
      <c r="Q806" s="192"/>
    </row>
    <row r="807" spans="1:17" ht="26.25" thickBot="1">
      <c r="B807" s="102" t="s">
        <v>3221</v>
      </c>
      <c r="C807" s="245" t="s">
        <v>48</v>
      </c>
      <c r="D807" s="245"/>
      <c r="E807" s="245"/>
      <c r="F807" s="246"/>
      <c r="G807" s="246"/>
      <c r="H807" s="246"/>
      <c r="I807" s="246"/>
      <c r="J807" s="246"/>
      <c r="K807" s="120" t="s">
        <v>3222</v>
      </c>
      <c r="L807" s="135"/>
      <c r="M807" s="328" t="str">
        <f>+$M$10</f>
        <v>Valore netto al 31/12/2017</v>
      </c>
      <c r="N807" s="779" t="str">
        <f>N$10</f>
        <v>Valore netto al 31/12/2018</v>
      </c>
      <c r="O807" s="779" t="s">
        <v>4064</v>
      </c>
      <c r="P807" s="806"/>
      <c r="Q807" s="779" t="str">
        <f>Q$10</f>
        <v>Prechiusura al ° trimestre 2018</v>
      </c>
    </row>
    <row r="808" spans="1:17">
      <c r="B808" s="127" t="s">
        <v>1780</v>
      </c>
      <c r="C808" s="127" t="s">
        <v>3853</v>
      </c>
      <c r="D808" s="127"/>
      <c r="E808" s="127"/>
      <c r="F808" s="127"/>
      <c r="G808" s="127"/>
      <c r="H808" s="127"/>
      <c r="I808" s="127"/>
      <c r="J808" s="127"/>
      <c r="K808" s="129" t="s">
        <v>1783</v>
      </c>
      <c r="L808" s="125" t="s">
        <v>3218</v>
      </c>
      <c r="M808" s="564">
        <f>IF(ISERROR(VLOOKUP($B808,ESTR_PREC!$A$1:$M$6000,5,FALSE))=TRUE,0,VLOOKUP($B808,ESTR_PREC!$A$1:$M$6000,5,FALSE))</f>
        <v>0</v>
      </c>
      <c r="N808" s="225"/>
      <c r="O808" s="560">
        <f t="shared" ref="O808:O824" si="10">+N808-M808</f>
        <v>0</v>
      </c>
      <c r="Q808" s="225"/>
    </row>
    <row r="809" spans="1:17">
      <c r="B809" s="127" t="s">
        <v>1786</v>
      </c>
      <c r="C809" s="127" t="s">
        <v>3854</v>
      </c>
      <c r="D809" s="127"/>
      <c r="E809" s="127"/>
      <c r="F809" s="127"/>
      <c r="G809" s="127"/>
      <c r="H809" s="127"/>
      <c r="I809" s="127"/>
      <c r="J809" s="127"/>
      <c r="K809" s="129" t="s">
        <v>1788</v>
      </c>
      <c r="L809" s="125" t="s">
        <v>3218</v>
      </c>
      <c r="M809" s="564">
        <f>IF(ISERROR(VLOOKUP($B809,ESTR_PREC!$A$1:$M$6000,5,FALSE))=TRUE,0,VLOOKUP($B809,ESTR_PREC!$A$1:$M$6000,5,FALSE))</f>
        <v>0</v>
      </c>
      <c r="N809" s="225"/>
      <c r="O809" s="560">
        <f t="shared" si="10"/>
        <v>0</v>
      </c>
      <c r="Q809" s="225"/>
    </row>
    <row r="810" spans="1:17">
      <c r="B810" s="127" t="s">
        <v>1789</v>
      </c>
      <c r="C810" s="127" t="s">
        <v>3855</v>
      </c>
      <c r="D810" s="127"/>
      <c r="E810" s="127"/>
      <c r="F810" s="127"/>
      <c r="G810" s="127"/>
      <c r="H810" s="127"/>
      <c r="I810" s="127"/>
      <c r="J810" s="127"/>
      <c r="K810" s="129" t="s">
        <v>1791</v>
      </c>
      <c r="L810" s="125" t="s">
        <v>3218</v>
      </c>
      <c r="M810" s="564">
        <f>IF(ISERROR(VLOOKUP($B810,ESTR_PREC!$A$1:$M$6000,5,FALSE))=TRUE,0,VLOOKUP($B810,ESTR_PREC!$A$1:$M$6000,5,FALSE))</f>
        <v>0</v>
      </c>
      <c r="N810" s="225"/>
      <c r="O810" s="560">
        <f t="shared" si="10"/>
        <v>0</v>
      </c>
      <c r="Q810" s="225"/>
    </row>
    <row r="811" spans="1:17">
      <c r="B811" s="127" t="s">
        <v>1792</v>
      </c>
      <c r="C811" s="127" t="s">
        <v>3856</v>
      </c>
      <c r="D811" s="127"/>
      <c r="E811" s="127"/>
      <c r="F811" s="127"/>
      <c r="G811" s="127"/>
      <c r="H811" s="127"/>
      <c r="I811" s="127"/>
      <c r="J811" s="127"/>
      <c r="K811" s="129" t="s">
        <v>1793</v>
      </c>
      <c r="L811" s="125" t="s">
        <v>3218</v>
      </c>
      <c r="M811" s="564">
        <f>IF(ISERROR(VLOOKUP($B811,ESTR_PREC!$A$1:$M$6000,5,FALSE))=TRUE,0,VLOOKUP($B811,ESTR_PREC!$A$1:$M$6000,5,FALSE))</f>
        <v>0</v>
      </c>
      <c r="N811" s="225"/>
      <c r="O811" s="560">
        <f t="shared" si="10"/>
        <v>0</v>
      </c>
      <c r="Q811" s="225"/>
    </row>
    <row r="812" spans="1:17">
      <c r="B812" s="127" t="s">
        <v>1794</v>
      </c>
      <c r="C812" s="127" t="s">
        <v>3857</v>
      </c>
      <c r="D812" s="127"/>
      <c r="E812" s="127"/>
      <c r="F812" s="127"/>
      <c r="G812" s="127"/>
      <c r="H812" s="127"/>
      <c r="I812" s="127"/>
      <c r="J812" s="127"/>
      <c r="K812" s="129" t="s">
        <v>1795</v>
      </c>
      <c r="L812" s="125" t="s">
        <v>3218</v>
      </c>
      <c r="M812" s="564">
        <f>IF(ISERROR(VLOOKUP($B812,ESTR_PREC!$A$1:$M$6000,5,FALSE))=TRUE,0,VLOOKUP($B812,ESTR_PREC!$A$1:$M$6000,5,FALSE))</f>
        <v>0</v>
      </c>
      <c r="N812" s="225"/>
      <c r="O812" s="560">
        <f t="shared" si="10"/>
        <v>0</v>
      </c>
      <c r="Q812" s="225"/>
    </row>
    <row r="813" spans="1:17">
      <c r="B813" s="127" t="s">
        <v>1796</v>
      </c>
      <c r="C813" s="127" t="s">
        <v>3858</v>
      </c>
      <c r="D813" s="127"/>
      <c r="E813" s="127"/>
      <c r="F813" s="127"/>
      <c r="G813" s="127"/>
      <c r="H813" s="127"/>
      <c r="I813" s="127"/>
      <c r="J813" s="127"/>
      <c r="K813" s="129" t="s">
        <v>1797</v>
      </c>
      <c r="L813" s="125" t="s">
        <v>3218</v>
      </c>
      <c r="M813" s="564">
        <f>IF(ISERROR(VLOOKUP($B813,ESTR_PREC!$A$1:$M$6000,5,FALSE))=TRUE,0,VLOOKUP($B813,ESTR_PREC!$A$1:$M$6000,5,FALSE))</f>
        <v>0</v>
      </c>
      <c r="N813" s="225"/>
      <c r="O813" s="560">
        <f t="shared" si="10"/>
        <v>0</v>
      </c>
      <c r="Q813" s="225"/>
    </row>
    <row r="814" spans="1:17" ht="25.5">
      <c r="B814" s="127" t="s">
        <v>1798</v>
      </c>
      <c r="C814" s="127" t="s">
        <v>3859</v>
      </c>
      <c r="D814" s="127"/>
      <c r="E814" s="127"/>
      <c r="F814" s="127"/>
      <c r="G814" s="127"/>
      <c r="H814" s="127"/>
      <c r="I814" s="127"/>
      <c r="J814" s="127"/>
      <c r="K814" s="129" t="s">
        <v>1800</v>
      </c>
      <c r="L814" s="125" t="s">
        <v>3218</v>
      </c>
      <c r="M814" s="564">
        <f>IF(ISERROR(VLOOKUP($B814,ESTR_PREC!$A$1:$M$6000,5,FALSE))=TRUE,0,VLOOKUP($B814,ESTR_PREC!$A$1:$M$6000,5,FALSE))</f>
        <v>0</v>
      </c>
      <c r="N814" s="225"/>
      <c r="O814" s="560">
        <f t="shared" si="10"/>
        <v>0</v>
      </c>
      <c r="Q814" s="225"/>
    </row>
    <row r="815" spans="1:17">
      <c r="B815" s="127" t="s">
        <v>1801</v>
      </c>
      <c r="C815" s="127" t="s">
        <v>3860</v>
      </c>
      <c r="D815" s="127"/>
      <c r="E815" s="127"/>
      <c r="F815" s="127"/>
      <c r="G815" s="127"/>
      <c r="H815" s="127"/>
      <c r="I815" s="127"/>
      <c r="J815" s="127"/>
      <c r="K815" s="129" t="s">
        <v>1802</v>
      </c>
      <c r="L815" s="125" t="s">
        <v>3218</v>
      </c>
      <c r="M815" s="564">
        <f>IF(ISERROR(VLOOKUP($B815,ESTR_PREC!$A$1:$M$6000,5,FALSE))=TRUE,0,VLOOKUP($B815,ESTR_PREC!$A$1:$M$6000,5,FALSE))</f>
        <v>0</v>
      </c>
      <c r="N815" s="225"/>
      <c r="O815" s="560">
        <f t="shared" si="10"/>
        <v>0</v>
      </c>
      <c r="Q815" s="225"/>
    </row>
    <row r="816" spans="1:17" ht="15" hidden="1" customHeight="1">
      <c r="B816" s="253" t="s">
        <v>1803</v>
      </c>
      <c r="C816" s="253" t="s">
        <v>4466</v>
      </c>
      <c r="D816" s="180"/>
      <c r="E816" s="180"/>
      <c r="F816" s="180"/>
      <c r="G816" s="180"/>
      <c r="H816" s="180"/>
      <c r="I816" s="180"/>
      <c r="J816" s="180"/>
      <c r="K816" s="241" t="s">
        <v>1805</v>
      </c>
      <c r="L816" s="237" t="s">
        <v>3218</v>
      </c>
      <c r="M816" s="564">
        <f>IF(ISERROR(VLOOKUP($B816,ESTR_PREC!$A$1:$M$6000,5,FALSE))=TRUE,0,VLOOKUP($B816,ESTR_PREC!$A$1:$M$6000,5,FALSE))</f>
        <v>0</v>
      </c>
      <c r="N816" s="225"/>
      <c r="O816" s="564"/>
      <c r="Q816" s="564"/>
    </row>
    <row r="817" spans="1:17">
      <c r="B817" s="127" t="s">
        <v>1806</v>
      </c>
      <c r="C817" s="127" t="s">
        <v>3861</v>
      </c>
      <c r="D817" s="127"/>
      <c r="E817" s="127"/>
      <c r="F817" s="127"/>
      <c r="G817" s="127"/>
      <c r="H817" s="127"/>
      <c r="I817" s="127"/>
      <c r="J817" s="127"/>
      <c r="K817" s="129" t="s">
        <v>1808</v>
      </c>
      <c r="L817" s="125" t="s">
        <v>3218</v>
      </c>
      <c r="M817" s="564">
        <f>IF(ISERROR(VLOOKUP($B817,ESTR_PREC!$A$1:$M$6000,5,FALSE))=TRUE,0,VLOOKUP($B817,ESTR_PREC!$A$1:$M$6000,5,FALSE))</f>
        <v>0</v>
      </c>
      <c r="N817" s="225"/>
      <c r="O817" s="560">
        <f t="shared" si="10"/>
        <v>0</v>
      </c>
      <c r="Q817" s="225"/>
    </row>
    <row r="818" spans="1:17">
      <c r="B818" s="127" t="s">
        <v>1809</v>
      </c>
      <c r="C818" s="127" t="s">
        <v>3862</v>
      </c>
      <c r="D818" s="127"/>
      <c r="E818" s="127"/>
      <c r="F818" s="127"/>
      <c r="G818" s="127"/>
      <c r="H818" s="127"/>
      <c r="I818" s="127"/>
      <c r="J818" s="127"/>
      <c r="K818" s="129" t="s">
        <v>1810</v>
      </c>
      <c r="L818" s="125" t="s">
        <v>3218</v>
      </c>
      <c r="M818" s="564">
        <f>IF(ISERROR(VLOOKUP($B818,ESTR_PREC!$A$1:$M$6000,5,FALSE))=TRUE,0,VLOOKUP($B818,ESTR_PREC!$A$1:$M$6000,5,FALSE))</f>
        <v>0</v>
      </c>
      <c r="N818" s="225"/>
      <c r="O818" s="560">
        <f t="shared" si="10"/>
        <v>0</v>
      </c>
      <c r="Q818" s="225"/>
    </row>
    <row r="819" spans="1:17" ht="25.5">
      <c r="B819" s="127" t="s">
        <v>1811</v>
      </c>
      <c r="C819" s="127" t="s">
        <v>3863</v>
      </c>
      <c r="D819" s="127"/>
      <c r="E819" s="127"/>
      <c r="F819" s="127"/>
      <c r="G819" s="127"/>
      <c r="H819" s="127"/>
      <c r="I819" s="127"/>
      <c r="J819" s="127"/>
      <c r="K819" s="129" t="s">
        <v>1813</v>
      </c>
      <c r="L819" s="125" t="s">
        <v>3218</v>
      </c>
      <c r="M819" s="564">
        <f>IF(ISERROR(VLOOKUP($B819,ESTR_PREC!$A$1:$M$6000,5,FALSE))=TRUE,0,VLOOKUP($B819,ESTR_PREC!$A$1:$M$6000,5,FALSE))</f>
        <v>0</v>
      </c>
      <c r="N819" s="225"/>
      <c r="O819" s="560">
        <f t="shared" si="10"/>
        <v>0</v>
      </c>
      <c r="Q819" s="225"/>
    </row>
    <row r="820" spans="1:17">
      <c r="B820" s="127" t="s">
        <v>1814</v>
      </c>
      <c r="C820" s="127" t="s">
        <v>3864</v>
      </c>
      <c r="D820" s="127"/>
      <c r="E820" s="127"/>
      <c r="F820" s="127"/>
      <c r="G820" s="127"/>
      <c r="H820" s="127"/>
      <c r="I820" s="127"/>
      <c r="J820" s="127"/>
      <c r="K820" s="137" t="s">
        <v>1815</v>
      </c>
      <c r="L820" s="125" t="s">
        <v>3218</v>
      </c>
      <c r="M820" s="564">
        <f>IF(ISERROR(VLOOKUP($B820,ESTR_PREC!$A$1:$M$6000,5,FALSE))=TRUE,0,VLOOKUP($B820,ESTR_PREC!$A$1:$M$6000,5,FALSE))</f>
        <v>0</v>
      </c>
      <c r="N820" s="225"/>
      <c r="O820" s="560">
        <f t="shared" si="10"/>
        <v>0</v>
      </c>
      <c r="Q820" s="225"/>
    </row>
    <row r="821" spans="1:17" ht="38.25" customHeight="1">
      <c r="B821" s="127" t="s">
        <v>1816</v>
      </c>
      <c r="C821" s="127" t="s">
        <v>3865</v>
      </c>
      <c r="D821" s="127"/>
      <c r="E821" s="127"/>
      <c r="F821" s="127"/>
      <c r="G821" s="127"/>
      <c r="H821" s="127"/>
      <c r="I821" s="127"/>
      <c r="J821" s="127"/>
      <c r="K821" s="137" t="s">
        <v>1818</v>
      </c>
      <c r="L821" s="125" t="s">
        <v>3218</v>
      </c>
      <c r="M821" s="564">
        <f>IF(ISERROR(VLOOKUP($B821,ESTR_PREC!$A$1:$M$6000,5,FALSE))=TRUE,0,VLOOKUP($B821,ESTR_PREC!$A$1:$M$6000,5,FALSE))</f>
        <v>0</v>
      </c>
      <c r="N821" s="225"/>
      <c r="O821" s="560">
        <f t="shared" si="10"/>
        <v>0</v>
      </c>
      <c r="Q821" s="225"/>
    </row>
    <row r="822" spans="1:17" ht="38.25">
      <c r="B822" s="127" t="s">
        <v>1821</v>
      </c>
      <c r="C822" s="127" t="s">
        <v>3866</v>
      </c>
      <c r="D822" s="127"/>
      <c r="E822" s="127"/>
      <c r="F822" s="127"/>
      <c r="G822" s="127"/>
      <c r="H822" s="127"/>
      <c r="I822" s="127"/>
      <c r="J822" s="127"/>
      <c r="K822" s="137" t="s">
        <v>1823</v>
      </c>
      <c r="L822" s="125" t="s">
        <v>3218</v>
      </c>
      <c r="M822" s="564">
        <f>IF(ISERROR(VLOOKUP($B822,ESTR_PREC!$A$1:$M$6000,5,FALSE))=TRUE,0,VLOOKUP($B822,ESTR_PREC!$A$1:$M$6000,5,FALSE))</f>
        <v>0</v>
      </c>
      <c r="N822" s="225"/>
      <c r="O822" s="560">
        <f t="shared" si="10"/>
        <v>0</v>
      </c>
      <c r="Q822" s="225"/>
    </row>
    <row r="823" spans="1:17" ht="25.5">
      <c r="B823" s="127" t="s">
        <v>1824</v>
      </c>
      <c r="C823" s="127" t="s">
        <v>3867</v>
      </c>
      <c r="D823" s="127"/>
      <c r="E823" s="127"/>
      <c r="F823" s="127"/>
      <c r="G823" s="127"/>
      <c r="H823" s="127"/>
      <c r="I823" s="127"/>
      <c r="J823" s="127"/>
      <c r="K823" s="129" t="s">
        <v>1825</v>
      </c>
      <c r="L823" s="125" t="s">
        <v>3218</v>
      </c>
      <c r="M823" s="564">
        <f>IF(ISERROR(VLOOKUP($B823,ESTR_PREC!$A$1:$M$6000,5,FALSE))=TRUE,0,VLOOKUP($B823,ESTR_PREC!$A$1:$M$6000,5,FALSE))</f>
        <v>0</v>
      </c>
      <c r="N823" s="225"/>
      <c r="O823" s="560">
        <f t="shared" si="10"/>
        <v>0</v>
      </c>
      <c r="Q823" s="225"/>
    </row>
    <row r="824" spans="1:17" ht="25.5">
      <c r="B824" s="127" t="s">
        <v>1826</v>
      </c>
      <c r="C824" s="127" t="s">
        <v>3868</v>
      </c>
      <c r="D824" s="127"/>
      <c r="E824" s="127"/>
      <c r="F824" s="127"/>
      <c r="G824" s="127"/>
      <c r="H824" s="127"/>
      <c r="I824" s="127"/>
      <c r="J824" s="127"/>
      <c r="K824" s="129" t="s">
        <v>1828</v>
      </c>
      <c r="L824" s="125" t="s">
        <v>3218</v>
      </c>
      <c r="M824" s="564">
        <f>IF(ISERROR(VLOOKUP($B824,ESTR_PREC!$A$1:$M$6000,5,FALSE))=TRUE,0,VLOOKUP($B824,ESTR_PREC!$A$1:$M$6000,5,FALSE))</f>
        <v>0</v>
      </c>
      <c r="N824" s="225"/>
      <c r="O824" s="560">
        <f t="shared" si="10"/>
        <v>0</v>
      </c>
      <c r="Q824" s="225"/>
    </row>
    <row r="825" spans="1:17" ht="26.25" hidden="1" customHeight="1" thickBot="1">
      <c r="B825" s="167" t="s">
        <v>1829</v>
      </c>
      <c r="C825" s="167" t="s">
        <v>3869</v>
      </c>
      <c r="D825" s="167"/>
      <c r="E825" s="167"/>
      <c r="F825" s="167"/>
      <c r="G825" s="167"/>
      <c r="H825" s="167"/>
      <c r="I825" s="167"/>
      <c r="J825" s="167"/>
      <c r="K825" s="143" t="s">
        <v>1830</v>
      </c>
      <c r="L825" s="168" t="s">
        <v>3218</v>
      </c>
      <c r="M825" s="232"/>
      <c r="N825" s="563"/>
      <c r="O825" s="563">
        <f>+N825-M825</f>
        <v>0</v>
      </c>
      <c r="Q825" s="563"/>
    </row>
    <row r="826" spans="1:17" ht="16.5" thickBot="1">
      <c r="A826" s="265"/>
      <c r="K826" s="192"/>
      <c r="L826" s="528"/>
      <c r="M826" s="192"/>
      <c r="N826" s="192"/>
      <c r="O826" s="192"/>
      <c r="Q826" s="192"/>
    </row>
    <row r="827" spans="1:17" ht="17.25" thickTop="1" thickBot="1">
      <c r="B827" s="110" t="s">
        <v>1831</v>
      </c>
      <c r="C827" s="242" t="s">
        <v>3870</v>
      </c>
      <c r="D827" s="243"/>
      <c r="E827" s="243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0</v>
      </c>
      <c r="N827" s="298">
        <f>SUM(N830:N834)</f>
        <v>4</v>
      </c>
      <c r="O827" s="298">
        <f>+N827-M827</f>
        <v>4</v>
      </c>
      <c r="Q827" s="298">
        <f>SUM(Q830:Q834)</f>
        <v>0</v>
      </c>
    </row>
    <row r="828" spans="1:17" ht="9" customHeight="1" thickTop="1" thickBot="1">
      <c r="A828" s="265"/>
      <c r="C828" s="91"/>
      <c r="K828" s="192"/>
      <c r="L828" s="528"/>
      <c r="M828" s="192"/>
      <c r="N828" s="192"/>
      <c r="O828" s="192"/>
      <c r="Q828" s="192"/>
    </row>
    <row r="829" spans="1:17" ht="26.25" thickBot="1">
      <c r="B829" s="102" t="s">
        <v>3221</v>
      </c>
      <c r="C829" s="245" t="s">
        <v>48</v>
      </c>
      <c r="D829" s="245"/>
      <c r="E829" s="245"/>
      <c r="F829" s="246"/>
      <c r="G829" s="246"/>
      <c r="H829" s="246"/>
      <c r="I829" s="246"/>
      <c r="J829" s="246"/>
      <c r="K829" s="120" t="s">
        <v>3222</v>
      </c>
      <c r="L829" s="135"/>
      <c r="M829" s="328" t="str">
        <f>+$M$10</f>
        <v>Valore netto al 31/12/2017</v>
      </c>
      <c r="N829" s="779" t="str">
        <f>N$10</f>
        <v>Valore netto al 31/12/2018</v>
      </c>
      <c r="O829" s="779" t="s">
        <v>4064</v>
      </c>
      <c r="P829" s="806"/>
      <c r="Q829" s="779" t="str">
        <f>Q$10</f>
        <v>Prechiusura al ° trimestre 2018</v>
      </c>
    </row>
    <row r="830" spans="1:17">
      <c r="B830" s="127" t="s">
        <v>1833</v>
      </c>
      <c r="C830" s="127" t="s">
        <v>3871</v>
      </c>
      <c r="D830" s="127"/>
      <c r="E830" s="127"/>
      <c r="F830" s="127"/>
      <c r="G830" s="127"/>
      <c r="H830" s="127"/>
      <c r="I830" s="127"/>
      <c r="J830" s="127"/>
      <c r="K830" s="137" t="s">
        <v>1836</v>
      </c>
      <c r="L830" s="125" t="s">
        <v>3218</v>
      </c>
      <c r="M830" s="564">
        <f>IF(ISERROR(VLOOKUP($B830,ESTR_PREC!$A$1:$M$6000,5,FALSE))=TRUE,0,VLOOKUP($B830,ESTR_PREC!$A$1:$M$6000,5,FALSE))</f>
        <v>0</v>
      </c>
      <c r="N830" s="225"/>
      <c r="O830" s="560">
        <f>+N830-M830</f>
        <v>0</v>
      </c>
      <c r="Q830" s="225"/>
    </row>
    <row r="831" spans="1:17">
      <c r="B831" s="127" t="s">
        <v>1839</v>
      </c>
      <c r="C831" s="127" t="s">
        <v>3872</v>
      </c>
      <c r="D831" s="127"/>
      <c r="E831" s="127"/>
      <c r="F831" s="127"/>
      <c r="G831" s="127"/>
      <c r="H831" s="127"/>
      <c r="I831" s="127"/>
      <c r="J831" s="127"/>
      <c r="K831" s="137" t="s">
        <v>1840</v>
      </c>
      <c r="L831" s="125" t="s">
        <v>3218</v>
      </c>
      <c r="M831" s="564">
        <f>IF(ISERROR(VLOOKUP($B831,ESTR_PREC!$A$1:$M$6000,5,FALSE))=TRUE,0,VLOOKUP($B831,ESTR_PREC!$A$1:$M$6000,5,FALSE))</f>
        <v>0</v>
      </c>
      <c r="N831" s="225"/>
      <c r="O831" s="560">
        <f>+N831-M831</f>
        <v>0</v>
      </c>
      <c r="Q831" s="225"/>
    </row>
    <row r="832" spans="1:17">
      <c r="B832" s="127" t="s">
        <v>1841</v>
      </c>
      <c r="C832" s="127" t="s">
        <v>3873</v>
      </c>
      <c r="D832" s="127"/>
      <c r="E832" s="127"/>
      <c r="F832" s="127"/>
      <c r="G832" s="127"/>
      <c r="H832" s="127"/>
      <c r="I832" s="127"/>
      <c r="J832" s="127"/>
      <c r="K832" s="175" t="s">
        <v>1843</v>
      </c>
      <c r="L832" s="125" t="s">
        <v>3218</v>
      </c>
      <c r="M832" s="564">
        <f>IF(ISERROR(VLOOKUP($B832,ESTR_PREC!$A$1:$M$6000,5,FALSE))=TRUE,0,VLOOKUP($B832,ESTR_PREC!$A$1:$M$6000,5,FALSE))</f>
        <v>0</v>
      </c>
      <c r="N832" s="225">
        <v>4</v>
      </c>
      <c r="O832" s="560">
        <f>+N832-M832</f>
        <v>4</v>
      </c>
      <c r="Q832" s="225"/>
    </row>
    <row r="833" spans="1:17">
      <c r="B833" s="127" t="s">
        <v>1844</v>
      </c>
      <c r="C833" s="127" t="s">
        <v>3874</v>
      </c>
      <c r="D833" s="127"/>
      <c r="E833" s="127"/>
      <c r="F833" s="127"/>
      <c r="G833" s="127"/>
      <c r="H833" s="127"/>
      <c r="I833" s="127"/>
      <c r="J833" s="127"/>
      <c r="K833" s="175" t="s">
        <v>1845</v>
      </c>
      <c r="L833" s="125" t="s">
        <v>3218</v>
      </c>
      <c r="M833" s="564">
        <f>IF(ISERROR(VLOOKUP($B833,ESTR_PREC!$A$1:$M$6000,5,FALSE))=TRUE,0,VLOOKUP($B833,ESTR_PREC!$A$1:$M$6000,5,FALSE))</f>
        <v>0</v>
      </c>
      <c r="N833" s="225"/>
      <c r="O833" s="560">
        <f>+N833-M833</f>
        <v>0</v>
      </c>
      <c r="Q833" s="225"/>
    </row>
    <row r="834" spans="1:17" ht="15.75" hidden="1" customHeight="1" thickBot="1">
      <c r="B834" s="167" t="s">
        <v>1846</v>
      </c>
      <c r="C834" s="167" t="s">
        <v>3875</v>
      </c>
      <c r="D834" s="167"/>
      <c r="E834" s="167"/>
      <c r="F834" s="167"/>
      <c r="G834" s="167"/>
      <c r="H834" s="167"/>
      <c r="I834" s="167"/>
      <c r="J834" s="167"/>
      <c r="K834" s="143" t="s">
        <v>1847</v>
      </c>
      <c r="L834" s="168" t="s">
        <v>3218</v>
      </c>
      <c r="M834" s="232"/>
      <c r="N834" s="563"/>
      <c r="O834" s="563">
        <f>+N834-M834</f>
        <v>0</v>
      </c>
      <c r="Q834" s="563"/>
    </row>
    <row r="835" spans="1:17" ht="15.75">
      <c r="A835" s="265"/>
      <c r="K835" s="192"/>
      <c r="L835" s="528"/>
      <c r="M835" s="192"/>
      <c r="N835" s="192"/>
      <c r="O835" s="192"/>
      <c r="Q835" s="192"/>
    </row>
    <row r="836" spans="1:17" ht="16.5" thickBot="1">
      <c r="A836" s="265"/>
      <c r="K836" s="192"/>
      <c r="L836" s="528"/>
      <c r="M836" s="192"/>
      <c r="N836" s="192"/>
      <c r="O836" s="192"/>
      <c r="Q836" s="192"/>
    </row>
    <row r="837" spans="1:17" ht="27.75" customHeight="1" thickTop="1" thickBot="1">
      <c r="B837" s="152" t="s">
        <v>1848</v>
      </c>
      <c r="C837" s="247" t="s">
        <v>3876</v>
      </c>
      <c r="D837" s="248"/>
      <c r="E837" s="248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0</v>
      </c>
      <c r="N837" s="154">
        <f>SUM(N840:N847)</f>
        <v>0</v>
      </c>
      <c r="O837" s="298">
        <f>+N837-M837</f>
        <v>0</v>
      </c>
      <c r="Q837" s="154">
        <f>SUM(Q840:Q847)</f>
        <v>0</v>
      </c>
    </row>
    <row r="838" spans="1:17" ht="9" customHeight="1" thickTop="1" thickBot="1">
      <c r="A838" s="265"/>
      <c r="K838" s="192"/>
      <c r="L838" s="528"/>
      <c r="M838" s="192"/>
      <c r="N838" s="192"/>
      <c r="O838" s="192"/>
      <c r="Q838" s="192"/>
    </row>
    <row r="839" spans="1:17" ht="26.25" thickBot="1">
      <c r="B839" s="102" t="s">
        <v>3221</v>
      </c>
      <c r="C839" s="245" t="s">
        <v>48</v>
      </c>
      <c r="D839" s="245"/>
      <c r="E839" s="245"/>
      <c r="F839" s="246"/>
      <c r="G839" s="246"/>
      <c r="H839" s="246"/>
      <c r="I839" s="246"/>
      <c r="J839" s="246"/>
      <c r="K839" s="120" t="s">
        <v>3222</v>
      </c>
      <c r="L839" s="135"/>
      <c r="M839" s="328" t="str">
        <f>+$M$10</f>
        <v>Valore netto al 31/12/2017</v>
      </c>
      <c r="N839" s="779" t="str">
        <f>N$10</f>
        <v>Valore netto al 31/12/2018</v>
      </c>
      <c r="O839" s="779" t="s">
        <v>4064</v>
      </c>
      <c r="P839" s="806"/>
      <c r="Q839" s="779" t="str">
        <f>Q$10</f>
        <v>Prechiusura al ° trimestre 2018</v>
      </c>
    </row>
    <row r="840" spans="1:17" ht="25.5">
      <c r="B840" s="127" t="s">
        <v>1850</v>
      </c>
      <c r="C840" s="127" t="s">
        <v>3877</v>
      </c>
      <c r="D840" s="127"/>
      <c r="E840" s="127"/>
      <c r="F840" s="127"/>
      <c r="G840" s="127"/>
      <c r="H840" s="127"/>
      <c r="I840" s="127"/>
      <c r="J840" s="127"/>
      <c r="K840" s="175" t="s">
        <v>1853</v>
      </c>
      <c r="L840" s="125" t="s">
        <v>3218</v>
      </c>
      <c r="M840" s="564">
        <f>IF(ISERROR(VLOOKUP($B840,ESTR_PREC!$A$1:$M$6000,5,FALSE))=TRUE,0,VLOOKUP($B840,ESTR_PREC!$A$1:$M$6000,5,FALSE))</f>
        <v>0</v>
      </c>
      <c r="N840" s="225"/>
      <c r="O840" s="560">
        <f t="shared" ref="O840:O847" si="11">+N840-M840</f>
        <v>0</v>
      </c>
      <c r="Q840" s="225"/>
    </row>
    <row r="841" spans="1:17" ht="25.5">
      <c r="B841" s="127" t="s">
        <v>1856</v>
      </c>
      <c r="C841" s="127" t="s">
        <v>4467</v>
      </c>
      <c r="D841" s="127"/>
      <c r="E841" s="127"/>
      <c r="F841" s="127"/>
      <c r="G841" s="127"/>
      <c r="H841" s="127"/>
      <c r="I841" s="127"/>
      <c r="J841" s="127"/>
      <c r="K841" s="129" t="s">
        <v>1858</v>
      </c>
      <c r="L841" s="125" t="s">
        <v>3218</v>
      </c>
      <c r="M841" s="564">
        <f>IF(ISERROR(VLOOKUP($B841,ESTR_PREC!$A$1:$M$6000,5,FALSE))=TRUE,0,VLOOKUP($B841,ESTR_PREC!$A$1:$M$6000,5,FALSE))</f>
        <v>0</v>
      </c>
      <c r="N841" s="225"/>
      <c r="O841" s="560">
        <f t="shared" si="11"/>
        <v>0</v>
      </c>
      <c r="Q841" s="225"/>
    </row>
    <row r="842" spans="1:17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7"/>
      <c r="I842" s="127"/>
      <c r="J842" s="127"/>
      <c r="K842" s="175" t="s">
        <v>1863</v>
      </c>
      <c r="L842" s="125" t="s">
        <v>3218</v>
      </c>
      <c r="M842" s="564">
        <f>IF(ISERROR(VLOOKUP($B842,ESTR_PREC!$A$1:$M$6000,5,FALSE))=TRUE,0,VLOOKUP($B842,ESTR_PREC!$A$1:$M$6000,5,FALSE))</f>
        <v>0</v>
      </c>
      <c r="N842" s="225"/>
      <c r="O842" s="560">
        <f t="shared" si="11"/>
        <v>0</v>
      </c>
      <c r="Q842" s="225"/>
    </row>
    <row r="843" spans="1:17" ht="25.5">
      <c r="B843" s="127" t="s">
        <v>1866</v>
      </c>
      <c r="C843" s="127" t="s">
        <v>3879</v>
      </c>
      <c r="D843" s="127"/>
      <c r="E843" s="127"/>
      <c r="F843" s="127"/>
      <c r="G843" s="127"/>
      <c r="H843" s="127"/>
      <c r="I843" s="127"/>
      <c r="J843" s="127"/>
      <c r="K843" s="175" t="s">
        <v>1868</v>
      </c>
      <c r="L843" s="125" t="s">
        <v>3218</v>
      </c>
      <c r="M843" s="564">
        <f>IF(ISERROR(VLOOKUP($B843,ESTR_PREC!$A$1:$M$6000,5,FALSE))=TRUE,0,VLOOKUP($B843,ESTR_PREC!$A$1:$M$6000,5,FALSE))</f>
        <v>0</v>
      </c>
      <c r="N843" s="225"/>
      <c r="O843" s="560">
        <f t="shared" si="11"/>
        <v>0</v>
      </c>
      <c r="Q843" s="225"/>
    </row>
    <row r="844" spans="1:17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7"/>
      <c r="I844" s="127"/>
      <c r="J844" s="127"/>
      <c r="K844" s="175" t="s">
        <v>1873</v>
      </c>
      <c r="L844" s="125" t="s">
        <v>3218</v>
      </c>
      <c r="M844" s="564">
        <f>IF(ISERROR(VLOOKUP($B844,ESTR_PREC!$A$1:$M$6000,5,FALSE))=TRUE,0,VLOOKUP($B844,ESTR_PREC!$A$1:$M$6000,5,FALSE))</f>
        <v>0</v>
      </c>
      <c r="N844" s="225"/>
      <c r="O844" s="560">
        <f t="shared" si="11"/>
        <v>0</v>
      </c>
      <c r="Q844" s="225"/>
    </row>
    <row r="845" spans="1:17" ht="25.5">
      <c r="B845" s="127" t="s">
        <v>1874</v>
      </c>
      <c r="C845" s="127" t="s">
        <v>3881</v>
      </c>
      <c r="D845" s="127"/>
      <c r="E845" s="127"/>
      <c r="F845" s="127"/>
      <c r="G845" s="127"/>
      <c r="H845" s="127"/>
      <c r="I845" s="127"/>
      <c r="J845" s="127"/>
      <c r="K845" s="175" t="s">
        <v>1875</v>
      </c>
      <c r="L845" s="125" t="s">
        <v>3218</v>
      </c>
      <c r="M845" s="564">
        <f>IF(ISERROR(VLOOKUP($B845,ESTR_PREC!$A$1:$M$6000,5,FALSE))=TRUE,0,VLOOKUP($B845,ESTR_PREC!$A$1:$M$6000,5,FALSE))</f>
        <v>0</v>
      </c>
      <c r="N845" s="225"/>
      <c r="O845" s="560">
        <f t="shared" si="11"/>
        <v>0</v>
      </c>
      <c r="Q845" s="225"/>
    </row>
    <row r="846" spans="1:17">
      <c r="B846" s="127" t="s">
        <v>1876</v>
      </c>
      <c r="C846" s="127" t="s">
        <v>3882</v>
      </c>
      <c r="D846" s="127"/>
      <c r="E846" s="127"/>
      <c r="F846" s="127"/>
      <c r="G846" s="127"/>
      <c r="H846" s="127"/>
      <c r="I846" s="127"/>
      <c r="J846" s="127"/>
      <c r="K846" s="124" t="s">
        <v>1878</v>
      </c>
      <c r="L846" s="125" t="s">
        <v>3218</v>
      </c>
      <c r="M846" s="564">
        <f>IF(ISERROR(VLOOKUP($B846,ESTR_PREC!$A$1:$M$6000,5,FALSE))=TRUE,0,VLOOKUP($B846,ESTR_PREC!$A$1:$M$6000,5,FALSE))</f>
        <v>0</v>
      </c>
      <c r="N846" s="225"/>
      <c r="O846" s="560">
        <f t="shared" si="11"/>
        <v>0</v>
      </c>
      <c r="Q846" s="225"/>
    </row>
    <row r="847" spans="1:17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30"/>
      <c r="I847" s="130"/>
      <c r="J847" s="130"/>
      <c r="K847" s="156" t="s">
        <v>1881</v>
      </c>
      <c r="L847" s="132" t="s">
        <v>3218</v>
      </c>
      <c r="M847" s="564">
        <f>IF(ISERROR(VLOOKUP($B847,ESTR_PREC!$A$1:$M$6000,5,FALSE))=TRUE,0,VLOOKUP($B847,ESTR_PREC!$A$1:$M$6000,5,FALSE))</f>
        <v>0</v>
      </c>
      <c r="N847" s="225"/>
      <c r="O847" s="560">
        <f t="shared" si="11"/>
        <v>0</v>
      </c>
      <c r="Q847" s="225"/>
    </row>
    <row r="848" spans="1:17" ht="15.75">
      <c r="A848" s="265"/>
      <c r="K848" s="192"/>
      <c r="L848" s="528"/>
      <c r="M848" s="192"/>
      <c r="N848" s="192"/>
      <c r="O848" s="192"/>
      <c r="Q848" s="192"/>
    </row>
    <row r="849" spans="1:17" ht="15.75" thickBot="1">
      <c r="A849" s="265"/>
      <c r="K849" s="591"/>
      <c r="L849" s="532"/>
      <c r="M849" s="499"/>
      <c r="N849" s="517"/>
      <c r="O849" s="517"/>
      <c r="Q849" s="517"/>
    </row>
    <row r="850" spans="1:17" ht="17.25" thickTop="1" thickBot="1">
      <c r="B850" s="152" t="s">
        <v>1882</v>
      </c>
      <c r="C850" s="247" t="s">
        <v>3884</v>
      </c>
      <c r="D850" s="248"/>
      <c r="E850" s="248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0</v>
      </c>
      <c r="N850" s="154">
        <f>SUM(N853:N860)</f>
        <v>0</v>
      </c>
      <c r="O850" s="298">
        <f>+N850-M850</f>
        <v>0</v>
      </c>
      <c r="Q850" s="154">
        <f>SUM(Q853:Q860)</f>
        <v>0</v>
      </c>
    </row>
    <row r="851" spans="1:17" ht="9" customHeight="1" thickTop="1" thickBot="1">
      <c r="A851" s="265"/>
      <c r="K851" s="192"/>
      <c r="L851" s="528"/>
      <c r="M851" s="192"/>
      <c r="N851" s="192"/>
      <c r="O851" s="192"/>
      <c r="Q851" s="192"/>
    </row>
    <row r="852" spans="1:17" ht="26.25" thickBot="1">
      <c r="B852" s="102" t="s">
        <v>3221</v>
      </c>
      <c r="C852" s="245" t="s">
        <v>48</v>
      </c>
      <c r="D852" s="245"/>
      <c r="E852" s="245"/>
      <c r="F852" s="246"/>
      <c r="G852" s="246"/>
      <c r="H852" s="246"/>
      <c r="I852" s="246"/>
      <c r="J852" s="246"/>
      <c r="K852" s="120" t="s">
        <v>3222</v>
      </c>
      <c r="L852" s="135"/>
      <c r="M852" s="328" t="str">
        <f>+$M$10</f>
        <v>Valore netto al 31/12/2017</v>
      </c>
      <c r="N852" s="779" t="str">
        <f>N$10</f>
        <v>Valore netto al 31/12/2018</v>
      </c>
      <c r="O852" s="779" t="s">
        <v>4064</v>
      </c>
      <c r="P852" s="806"/>
      <c r="Q852" s="779" t="str">
        <f>Q$10</f>
        <v>Prechiusura al ° trimestre 2018</v>
      </c>
    </row>
    <row r="853" spans="1:17">
      <c r="B853" s="127" t="s">
        <v>1884</v>
      </c>
      <c r="C853" s="127" t="s">
        <v>3885</v>
      </c>
      <c r="D853" s="127"/>
      <c r="E853" s="127"/>
      <c r="F853" s="127"/>
      <c r="G853" s="127"/>
      <c r="H853" s="127"/>
      <c r="I853" s="127"/>
      <c r="J853" s="127"/>
      <c r="K853" s="124" t="s">
        <v>1887</v>
      </c>
      <c r="L853" s="125" t="s">
        <v>3218</v>
      </c>
      <c r="M853" s="564">
        <f>IF(ISERROR(VLOOKUP($B853,ESTR_PREC!$A$1:$M$6000,5,FALSE))=TRUE,0,VLOOKUP($B853,ESTR_PREC!$A$1:$M$6000,5,FALSE))</f>
        <v>0</v>
      </c>
      <c r="N853" s="225"/>
      <c r="O853" s="560">
        <f t="shared" ref="O853:O860" si="12">+N853-M853</f>
        <v>0</v>
      </c>
      <c r="Q853" s="225"/>
    </row>
    <row r="854" spans="1:17">
      <c r="B854" s="127" t="s">
        <v>1890</v>
      </c>
      <c r="C854" s="127" t="s">
        <v>3886</v>
      </c>
      <c r="D854" s="127"/>
      <c r="E854" s="127"/>
      <c r="F854" s="127"/>
      <c r="G854" s="127"/>
      <c r="H854" s="127"/>
      <c r="I854" s="127"/>
      <c r="J854" s="127"/>
      <c r="K854" s="124" t="s">
        <v>1891</v>
      </c>
      <c r="L854" s="125" t="s">
        <v>3218</v>
      </c>
      <c r="M854" s="564">
        <f>IF(ISERROR(VLOOKUP($B854,ESTR_PREC!$A$1:$M$6000,5,FALSE))=TRUE,0,VLOOKUP($B854,ESTR_PREC!$A$1:$M$6000,5,FALSE))</f>
        <v>0</v>
      </c>
      <c r="N854" s="225"/>
      <c r="O854" s="560">
        <f t="shared" si="12"/>
        <v>0</v>
      </c>
      <c r="Q854" s="225"/>
    </row>
    <row r="855" spans="1:17">
      <c r="B855" s="127" t="s">
        <v>1892</v>
      </c>
      <c r="C855" s="127" t="s">
        <v>3887</v>
      </c>
      <c r="D855" s="127"/>
      <c r="E855" s="127"/>
      <c r="F855" s="127"/>
      <c r="G855" s="127"/>
      <c r="H855" s="127"/>
      <c r="I855" s="127"/>
      <c r="J855" s="127"/>
      <c r="K855" s="239" t="s">
        <v>1894</v>
      </c>
      <c r="L855" s="125" t="s">
        <v>3218</v>
      </c>
      <c r="M855" s="564">
        <f>IF(ISERROR(VLOOKUP($B855,ESTR_PREC!$A$1:$M$6000,5,FALSE))=TRUE,0,VLOOKUP($B855,ESTR_PREC!$A$1:$M$6000,5,FALSE))</f>
        <v>0</v>
      </c>
      <c r="N855" s="225"/>
      <c r="O855" s="560">
        <f t="shared" si="12"/>
        <v>0</v>
      </c>
      <c r="Q855" s="225"/>
    </row>
    <row r="856" spans="1:17">
      <c r="B856" s="127" t="s">
        <v>1897</v>
      </c>
      <c r="C856" s="127" t="s">
        <v>4468</v>
      </c>
      <c r="D856" s="127"/>
      <c r="E856" s="127"/>
      <c r="F856" s="127"/>
      <c r="G856" s="127"/>
      <c r="H856" s="127"/>
      <c r="I856" s="127"/>
      <c r="J856" s="127"/>
      <c r="K856" s="129" t="s">
        <v>1898</v>
      </c>
      <c r="L856" s="125" t="s">
        <v>3218</v>
      </c>
      <c r="M856" s="564">
        <f>IF(ISERROR(VLOOKUP($B856,ESTR_PREC!$A$1:$M$6000,5,FALSE))=TRUE,0,VLOOKUP($B856,ESTR_PREC!$A$1:$M$6000,5,FALSE))</f>
        <v>0</v>
      </c>
      <c r="N856" s="225"/>
      <c r="O856" s="560">
        <f t="shared" si="12"/>
        <v>0</v>
      </c>
      <c r="Q856" s="225"/>
    </row>
    <row r="857" spans="1:17">
      <c r="B857" s="127" t="s">
        <v>1899</v>
      </c>
      <c r="C857" s="127" t="s">
        <v>3888</v>
      </c>
      <c r="D857" s="127"/>
      <c r="E857" s="127"/>
      <c r="F857" s="127"/>
      <c r="G857" s="127"/>
      <c r="H857" s="127"/>
      <c r="I857" s="127"/>
      <c r="J857" s="127"/>
      <c r="K857" s="124" t="s">
        <v>1901</v>
      </c>
      <c r="L857" s="125" t="s">
        <v>3218</v>
      </c>
      <c r="M857" s="564">
        <f>IF(ISERROR(VLOOKUP($B857,ESTR_PREC!$A$1:$M$6000,5,FALSE))=TRUE,0,VLOOKUP($B857,ESTR_PREC!$A$1:$M$6000,5,FALSE))</f>
        <v>0</v>
      </c>
      <c r="N857" s="225"/>
      <c r="O857" s="560">
        <f t="shared" si="12"/>
        <v>0</v>
      </c>
      <c r="Q857" s="225"/>
    </row>
    <row r="858" spans="1:17">
      <c r="B858" s="127" t="s">
        <v>1902</v>
      </c>
      <c r="C858" s="127" t="s">
        <v>3889</v>
      </c>
      <c r="D858" s="127"/>
      <c r="E858" s="127"/>
      <c r="F858" s="127"/>
      <c r="G858" s="127"/>
      <c r="H858" s="127"/>
      <c r="I858" s="127"/>
      <c r="J858" s="127"/>
      <c r="K858" s="124" t="s">
        <v>1904</v>
      </c>
      <c r="L858" s="125" t="s">
        <v>3218</v>
      </c>
      <c r="M858" s="564">
        <f>IF(ISERROR(VLOOKUP($B858,ESTR_PREC!$A$1:$M$6000,5,FALSE))=TRUE,0,VLOOKUP($B858,ESTR_PREC!$A$1:$M$6000,5,FALSE))</f>
        <v>0</v>
      </c>
      <c r="N858" s="225"/>
      <c r="O858" s="560">
        <f t="shared" si="12"/>
        <v>0</v>
      </c>
      <c r="Q858" s="225"/>
    </row>
    <row r="859" spans="1:17">
      <c r="B859" s="127" t="s">
        <v>1905</v>
      </c>
      <c r="C859" s="127" t="s">
        <v>3890</v>
      </c>
      <c r="D859" s="127"/>
      <c r="E859" s="127"/>
      <c r="F859" s="127"/>
      <c r="G859" s="127"/>
      <c r="H859" s="127"/>
      <c r="I859" s="127"/>
      <c r="J859" s="127"/>
      <c r="K859" s="124" t="s">
        <v>1907</v>
      </c>
      <c r="L859" s="125" t="s">
        <v>3218</v>
      </c>
      <c r="M859" s="564">
        <f>IF(ISERROR(VLOOKUP($B859,ESTR_PREC!$A$1:$M$6000,5,FALSE))=TRUE,0,VLOOKUP($B859,ESTR_PREC!$A$1:$M$6000,5,FALSE))</f>
        <v>0</v>
      </c>
      <c r="N859" s="225"/>
      <c r="O859" s="560">
        <f t="shared" si="12"/>
        <v>0</v>
      </c>
      <c r="Q859" s="225"/>
    </row>
    <row r="860" spans="1:17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30"/>
      <c r="I860" s="130"/>
      <c r="J860" s="130"/>
      <c r="K860" s="185" t="s">
        <v>1910</v>
      </c>
      <c r="L860" s="132" t="s">
        <v>3218</v>
      </c>
      <c r="M860" s="564">
        <f>IF(ISERROR(VLOOKUP($B860,ESTR_PREC!$A$1:$M$6000,5,FALSE))=TRUE,0,VLOOKUP($B860,ESTR_PREC!$A$1:$M$6000,5,FALSE))</f>
        <v>0</v>
      </c>
      <c r="N860" s="225"/>
      <c r="O860" s="560">
        <f t="shared" si="12"/>
        <v>0</v>
      </c>
      <c r="Q860" s="225"/>
    </row>
    <row r="861" spans="1:17" ht="15.75">
      <c r="A861" s="265"/>
      <c r="K861" s="192"/>
      <c r="L861" s="528"/>
      <c r="M861" s="192"/>
      <c r="N861" s="192"/>
      <c r="O861" s="192"/>
      <c r="Q861" s="192"/>
    </row>
    <row r="862" spans="1:17" ht="15.75" thickBot="1">
      <c r="A862" s="265"/>
      <c r="K862" s="591"/>
      <c r="L862" s="532"/>
      <c r="M862" s="499"/>
      <c r="N862" s="517"/>
      <c r="O862" s="517"/>
      <c r="Q862" s="517"/>
    </row>
    <row r="863" spans="1:17" ht="26.25" thickBot="1">
      <c r="K863" s="467"/>
      <c r="L863" s="465"/>
      <c r="M863" s="328" t="str">
        <f>+$M$10</f>
        <v>Valore netto al 31/12/2017</v>
      </c>
      <c r="N863" s="779" t="str">
        <f>N$10</f>
        <v>Valore netto al 31/12/2018</v>
      </c>
      <c r="O863" s="779" t="s">
        <v>4064</v>
      </c>
      <c r="P863" s="806"/>
      <c r="Q863" s="779" t="str">
        <f>Q$10</f>
        <v>Prechiusura al ° trimestre 2018</v>
      </c>
    </row>
    <row r="864" spans="1:17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186" t="s">
        <v>1912</v>
      </c>
      <c r="L864" s="187" t="s">
        <v>3218</v>
      </c>
      <c r="M864" s="188">
        <f>+M867+M977+M1051+M1125</f>
        <v>0</v>
      </c>
      <c r="N864" s="775">
        <f>+N867+N977+N1051+N1125</f>
        <v>0</v>
      </c>
      <c r="O864" s="775">
        <f>+N864-M864</f>
        <v>0</v>
      </c>
      <c r="Q864" s="775">
        <f>+Q867+Q977+Q1051+Q1125</f>
        <v>0</v>
      </c>
    </row>
    <row r="865" spans="1:17" ht="16.5" thickTop="1">
      <c r="A865" s="265"/>
      <c r="K865" s="531"/>
      <c r="L865" s="528"/>
      <c r="M865" s="518"/>
      <c r="N865" s="515"/>
      <c r="O865" s="515"/>
      <c r="Q865" s="515"/>
    </row>
    <row r="866" spans="1:17" ht="15.75" thickBot="1">
      <c r="A866" s="265"/>
      <c r="M866" s="265"/>
      <c r="N866" s="379"/>
      <c r="Q866" s="379"/>
    </row>
    <row r="867" spans="1:17" ht="17.25" thickTop="1" thickBot="1">
      <c r="B867" s="152" t="s">
        <v>1913</v>
      </c>
      <c r="C867" s="247" t="s">
        <v>3893</v>
      </c>
      <c r="D867" s="248"/>
      <c r="E867" s="248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0</v>
      </c>
      <c r="N867" s="154">
        <f>SUM(N870:N974)</f>
        <v>0</v>
      </c>
      <c r="O867" s="778">
        <f>+N867-M867</f>
        <v>0</v>
      </c>
      <c r="Q867" s="154">
        <f>SUM(Q870:Q974)</f>
        <v>0</v>
      </c>
    </row>
    <row r="868" spans="1:17" ht="9" customHeight="1" thickTop="1" thickBot="1">
      <c r="A868" s="265"/>
      <c r="K868" s="582"/>
      <c r="M868" s="265"/>
      <c r="N868" s="379"/>
      <c r="Q868" s="379"/>
    </row>
    <row r="869" spans="1:17" ht="26.25" thickBot="1">
      <c r="B869" s="102" t="s">
        <v>3221</v>
      </c>
      <c r="C869" s="245" t="s">
        <v>48</v>
      </c>
      <c r="D869" s="245"/>
      <c r="E869" s="245"/>
      <c r="F869" s="246"/>
      <c r="G869" s="246"/>
      <c r="H869" s="246"/>
      <c r="I869" s="246"/>
      <c r="J869" s="246"/>
      <c r="K869" s="191" t="s">
        <v>3894</v>
      </c>
      <c r="L869" s="135"/>
      <c r="M869" s="328" t="str">
        <f>+$M$10</f>
        <v>Valore netto al 31/12/2017</v>
      </c>
      <c r="N869" s="779" t="str">
        <f>N$10</f>
        <v>Valore netto al 31/12/2018</v>
      </c>
      <c r="O869" s="779" t="s">
        <v>4064</v>
      </c>
      <c r="P869" s="806"/>
      <c r="Q869" s="779" t="str">
        <f>Q$10</f>
        <v>Prechiusura al ° trimestre 2018</v>
      </c>
    </row>
    <row r="870" spans="1:17" ht="25.5">
      <c r="B870" s="127" t="s">
        <v>1915</v>
      </c>
      <c r="C870" s="127" t="s">
        <v>3895</v>
      </c>
      <c r="D870" s="127"/>
      <c r="E870" s="127"/>
      <c r="F870" s="127"/>
      <c r="G870" s="127"/>
      <c r="H870" s="127"/>
      <c r="I870" s="127"/>
      <c r="J870" s="127"/>
      <c r="K870" s="23" t="s">
        <v>1920</v>
      </c>
      <c r="L870" s="125" t="s">
        <v>3218</v>
      </c>
      <c r="M870" s="564">
        <f>IF(ISERROR(VLOOKUP($B870,ESTR_PREC!$A$1:$M$6000,5,FALSE))=TRUE,0,VLOOKUP($B870,ESTR_PREC!$A$1:$M$6000,5,FALSE))</f>
        <v>0</v>
      </c>
      <c r="N870" s="225"/>
      <c r="O870" s="560">
        <f t="shared" ref="O870:O929" si="13">+N870-M870</f>
        <v>0</v>
      </c>
      <c r="Q870" s="225"/>
    </row>
    <row r="871" spans="1:17" ht="25.5">
      <c r="B871" s="127" t="s">
        <v>1921</v>
      </c>
      <c r="C871" s="127" t="s">
        <v>3896</v>
      </c>
      <c r="D871" s="127"/>
      <c r="E871" s="127"/>
      <c r="F871" s="127"/>
      <c r="G871" s="127"/>
      <c r="H871" s="127"/>
      <c r="I871" s="127"/>
      <c r="J871" s="127"/>
      <c r="K871" s="23" t="s">
        <v>1922</v>
      </c>
      <c r="L871" s="125" t="s">
        <v>3218</v>
      </c>
      <c r="M871" s="564">
        <f>IF(ISERROR(VLOOKUP($B871,ESTR_PREC!$A$1:$M$6000,5,FALSE))=TRUE,0,VLOOKUP($B871,ESTR_PREC!$A$1:$M$6000,5,FALSE))</f>
        <v>0</v>
      </c>
      <c r="N871" s="225"/>
      <c r="O871" s="560">
        <f t="shared" si="13"/>
        <v>0</v>
      </c>
      <c r="Q871" s="225"/>
    </row>
    <row r="872" spans="1:17" ht="25.5">
      <c r="B872" s="363" t="s">
        <v>1923</v>
      </c>
      <c r="C872" s="127" t="s">
        <v>3897</v>
      </c>
      <c r="D872" s="365"/>
      <c r="E872" s="365"/>
      <c r="F872" s="365"/>
      <c r="G872" s="365"/>
      <c r="H872" s="365"/>
      <c r="I872" s="365"/>
      <c r="J872" s="365"/>
      <c r="K872" s="366" t="s">
        <v>1924</v>
      </c>
      <c r="L872" s="367" t="s">
        <v>3218</v>
      </c>
      <c r="M872" s="564">
        <f>IF(ISERROR(VLOOKUP($B872,ESTR_PREC!$A$1:$M$6000,5,FALSE))=TRUE,0,VLOOKUP($B872,ESTR_PREC!$A$1:$M$6000,5,FALSE))</f>
        <v>0</v>
      </c>
      <c r="N872" s="225"/>
      <c r="O872" s="560">
        <f t="shared" si="13"/>
        <v>0</v>
      </c>
      <c r="Q872" s="225"/>
    </row>
    <row r="873" spans="1:17" ht="25.5">
      <c r="B873" s="127" t="s">
        <v>1925</v>
      </c>
      <c r="C873" s="127" t="s">
        <v>3898</v>
      </c>
      <c r="D873" s="127"/>
      <c r="E873" s="127"/>
      <c r="F873" s="127"/>
      <c r="G873" s="127"/>
      <c r="H873" s="127"/>
      <c r="I873" s="127"/>
      <c r="J873" s="127"/>
      <c r="K873" s="23" t="s">
        <v>1926</v>
      </c>
      <c r="L873" s="125" t="s">
        <v>3218</v>
      </c>
      <c r="M873" s="564">
        <f>IF(ISERROR(VLOOKUP($B873,ESTR_PREC!$A$1:$M$6000,5,FALSE))=TRUE,0,VLOOKUP($B873,ESTR_PREC!$A$1:$M$6000,5,FALSE))</f>
        <v>0</v>
      </c>
      <c r="N873" s="225"/>
      <c r="O873" s="560">
        <f t="shared" si="13"/>
        <v>0</v>
      </c>
      <c r="Q873" s="225"/>
    </row>
    <row r="874" spans="1:17" ht="25.5">
      <c r="B874" s="127" t="s">
        <v>1927</v>
      </c>
      <c r="C874" s="127" t="s">
        <v>3899</v>
      </c>
      <c r="D874" s="127"/>
      <c r="E874" s="127"/>
      <c r="F874" s="127"/>
      <c r="G874" s="127"/>
      <c r="H874" s="127"/>
      <c r="I874" s="127"/>
      <c r="J874" s="127"/>
      <c r="K874" s="23" t="s">
        <v>1928</v>
      </c>
      <c r="L874" s="125" t="s">
        <v>3218</v>
      </c>
      <c r="M874" s="564">
        <f>IF(ISERROR(VLOOKUP($B874,ESTR_PREC!$A$1:$M$6000,5,FALSE))=TRUE,0,VLOOKUP($B874,ESTR_PREC!$A$1:$M$6000,5,FALSE))</f>
        <v>0</v>
      </c>
      <c r="N874" s="225"/>
      <c r="O874" s="560">
        <f t="shared" si="13"/>
        <v>0</v>
      </c>
      <c r="Q874" s="225"/>
    </row>
    <row r="875" spans="1:17" ht="25.5">
      <c r="B875" s="127" t="s">
        <v>1929</v>
      </c>
      <c r="C875" s="127" t="s">
        <v>3900</v>
      </c>
      <c r="D875" s="127"/>
      <c r="E875" s="127"/>
      <c r="F875" s="127"/>
      <c r="G875" s="127"/>
      <c r="H875" s="127"/>
      <c r="I875" s="127"/>
      <c r="J875" s="127"/>
      <c r="K875" s="23" t="s">
        <v>1930</v>
      </c>
      <c r="L875" s="125" t="s">
        <v>3218</v>
      </c>
      <c r="M875" s="564">
        <f>IF(ISERROR(VLOOKUP($B875,ESTR_PREC!$A$1:$M$6000,5,FALSE))=TRUE,0,VLOOKUP($B875,ESTR_PREC!$A$1:$M$6000,5,FALSE))</f>
        <v>0</v>
      </c>
      <c r="N875" s="225"/>
      <c r="O875" s="560">
        <f t="shared" si="13"/>
        <v>0</v>
      </c>
      <c r="Q875" s="225"/>
    </row>
    <row r="876" spans="1:17" ht="25.5">
      <c r="B876" s="127" t="s">
        <v>1931</v>
      </c>
      <c r="C876" s="127" t="s">
        <v>3901</v>
      </c>
      <c r="D876" s="127"/>
      <c r="E876" s="127"/>
      <c r="F876" s="127"/>
      <c r="G876" s="127"/>
      <c r="H876" s="127"/>
      <c r="I876" s="127"/>
      <c r="J876" s="127"/>
      <c r="K876" s="23" t="s">
        <v>3902</v>
      </c>
      <c r="L876" s="125" t="s">
        <v>3218</v>
      </c>
      <c r="M876" s="564">
        <f>IF(ISERROR(VLOOKUP($B876,ESTR_PREC!$A$1:$M$6000,5,FALSE))=TRUE,0,VLOOKUP($B876,ESTR_PREC!$A$1:$M$6000,5,FALSE))</f>
        <v>0</v>
      </c>
      <c r="N876" s="225"/>
      <c r="O876" s="560">
        <f t="shared" si="13"/>
        <v>0</v>
      </c>
      <c r="Q876" s="225"/>
    </row>
    <row r="877" spans="1:17" ht="25.5" hidden="1" customHeight="1">
      <c r="B877" s="127" t="s">
        <v>1933</v>
      </c>
      <c r="C877" s="127" t="s">
        <v>3903</v>
      </c>
      <c r="D877" s="127"/>
      <c r="E877" s="127"/>
      <c r="F877" s="127"/>
      <c r="G877" s="127"/>
      <c r="H877" s="127"/>
      <c r="I877" s="127"/>
      <c r="J877" s="127"/>
      <c r="K877" s="23" t="s">
        <v>1934</v>
      </c>
      <c r="L877" s="125" t="s">
        <v>3218</v>
      </c>
      <c r="M877" s="564">
        <f>IF(ISERROR(VLOOKUP($B877,ESTR_PREC!$A$1:$M$6000,5,FALSE))=TRUE,0,VLOOKUP($B877,ESTR_PREC!$A$1:$M$6000,5,FALSE))</f>
        <v>0</v>
      </c>
      <c r="N877" s="225"/>
      <c r="O877" s="564"/>
      <c r="Q877" s="564"/>
    </row>
    <row r="878" spans="1:17" ht="25.5">
      <c r="B878" s="127" t="s">
        <v>1935</v>
      </c>
      <c r="C878" s="127" t="s">
        <v>3904</v>
      </c>
      <c r="D878" s="127"/>
      <c r="E878" s="127"/>
      <c r="F878" s="127"/>
      <c r="G878" s="127"/>
      <c r="H878" s="127"/>
      <c r="I878" s="127"/>
      <c r="J878" s="127"/>
      <c r="K878" s="23" t="s">
        <v>1936</v>
      </c>
      <c r="L878" s="125" t="s">
        <v>3218</v>
      </c>
      <c r="M878" s="564">
        <f>IF(ISERROR(VLOOKUP($B878,ESTR_PREC!$A$1:$M$6000,5,FALSE))=TRUE,0,VLOOKUP($B878,ESTR_PREC!$A$1:$M$6000,5,FALSE))</f>
        <v>0</v>
      </c>
      <c r="N878" s="225"/>
      <c r="O878" s="560">
        <f t="shared" si="13"/>
        <v>0</v>
      </c>
      <c r="Q878" s="225"/>
    </row>
    <row r="879" spans="1:17" ht="25.5">
      <c r="B879" s="127" t="s">
        <v>1937</v>
      </c>
      <c r="C879" s="127" t="s">
        <v>3905</v>
      </c>
      <c r="D879" s="127"/>
      <c r="E879" s="127"/>
      <c r="F879" s="127"/>
      <c r="G879" s="127"/>
      <c r="H879" s="127"/>
      <c r="I879" s="127"/>
      <c r="J879" s="127"/>
      <c r="K879" s="23" t="s">
        <v>1938</v>
      </c>
      <c r="L879" s="125" t="s">
        <v>3218</v>
      </c>
      <c r="M879" s="564">
        <f>IF(ISERROR(VLOOKUP($B879,ESTR_PREC!$A$1:$M$6000,5,FALSE))=TRUE,0,VLOOKUP($B879,ESTR_PREC!$A$1:$M$6000,5,FALSE))</f>
        <v>0</v>
      </c>
      <c r="N879" s="225"/>
      <c r="O879" s="560">
        <f>+N879-M879</f>
        <v>0</v>
      </c>
      <c r="Q879" s="225"/>
    </row>
    <row r="880" spans="1:17" ht="25.5" hidden="1" customHeight="1">
      <c r="B880" s="127" t="s">
        <v>1939</v>
      </c>
      <c r="C880" s="127" t="s">
        <v>3906</v>
      </c>
      <c r="D880" s="127"/>
      <c r="E880" s="127"/>
      <c r="F880" s="127"/>
      <c r="G880" s="127"/>
      <c r="H880" s="127"/>
      <c r="I880" s="127"/>
      <c r="J880" s="127"/>
      <c r="K880" s="23" t="s">
        <v>1940</v>
      </c>
      <c r="L880" s="125" t="s">
        <v>3218</v>
      </c>
      <c r="M880" s="564">
        <f>IF(ISERROR(VLOOKUP($B880,ESTR_PREC!$A$1:$M$6000,5,FALSE))=TRUE,0,VLOOKUP($B880,ESTR_PREC!$A$1:$M$6000,5,FALSE))</f>
        <v>0</v>
      </c>
      <c r="N880" s="225"/>
      <c r="O880" s="564"/>
      <c r="Q880" s="564"/>
    </row>
    <row r="881" spans="2:17" ht="25.5">
      <c r="B881" s="127" t="s">
        <v>1941</v>
      </c>
      <c r="C881" s="127" t="s">
        <v>3907</v>
      </c>
      <c r="D881" s="127"/>
      <c r="E881" s="127"/>
      <c r="F881" s="127"/>
      <c r="G881" s="127"/>
      <c r="H881" s="127"/>
      <c r="I881" s="127"/>
      <c r="J881" s="127"/>
      <c r="K881" s="23" t="s">
        <v>1942</v>
      </c>
      <c r="L881" s="125" t="s">
        <v>3218</v>
      </c>
      <c r="M881" s="564">
        <f>IF(ISERROR(VLOOKUP($B881,ESTR_PREC!$A$1:$M$6000,5,FALSE))=TRUE,0,VLOOKUP($B881,ESTR_PREC!$A$1:$M$6000,5,FALSE))</f>
        <v>0</v>
      </c>
      <c r="N881" s="225"/>
      <c r="O881" s="560">
        <f t="shared" si="13"/>
        <v>0</v>
      </c>
      <c r="Q881" s="225"/>
    </row>
    <row r="882" spans="2:17" ht="25.5">
      <c r="B882" s="127" t="s">
        <v>1943</v>
      </c>
      <c r="C882" s="127" t="s">
        <v>4469</v>
      </c>
      <c r="D882" s="127"/>
      <c r="E882" s="127"/>
      <c r="F882" s="127"/>
      <c r="G882" s="127"/>
      <c r="H882" s="127"/>
      <c r="I882" s="127"/>
      <c r="J882" s="127"/>
      <c r="K882" s="129" t="s">
        <v>1945</v>
      </c>
      <c r="L882" s="125" t="s">
        <v>3218</v>
      </c>
      <c r="M882" s="564">
        <f>IF(ISERROR(VLOOKUP($B882,ESTR_PREC!$A$1:$M$6000,5,FALSE))=TRUE,0,VLOOKUP($B882,ESTR_PREC!$A$1:$M$6000,5,FALSE))</f>
        <v>0</v>
      </c>
      <c r="N882" s="225"/>
      <c r="O882" s="560">
        <f t="shared" si="13"/>
        <v>0</v>
      </c>
      <c r="Q882" s="225"/>
    </row>
    <row r="883" spans="2:17" ht="25.5">
      <c r="B883" s="127" t="s">
        <v>1946</v>
      </c>
      <c r="C883" s="127" t="s">
        <v>4470</v>
      </c>
      <c r="D883" s="127"/>
      <c r="E883" s="127"/>
      <c r="F883" s="127"/>
      <c r="G883" s="127"/>
      <c r="H883" s="127"/>
      <c r="I883" s="127"/>
      <c r="J883" s="127"/>
      <c r="K883" s="129" t="s">
        <v>1947</v>
      </c>
      <c r="L883" s="125" t="s">
        <v>3218</v>
      </c>
      <c r="M883" s="564">
        <f>IF(ISERROR(VLOOKUP($B883,ESTR_PREC!$A$1:$M$6000,5,FALSE))=TRUE,0,VLOOKUP($B883,ESTR_PREC!$A$1:$M$6000,5,FALSE))</f>
        <v>0</v>
      </c>
      <c r="N883" s="225"/>
      <c r="O883" s="560">
        <f t="shared" si="13"/>
        <v>0</v>
      </c>
      <c r="Q883" s="225"/>
    </row>
    <row r="884" spans="2:17" ht="25.5">
      <c r="B884" s="363" t="s">
        <v>1948</v>
      </c>
      <c r="C884" s="124" t="s">
        <v>3908</v>
      </c>
      <c r="D884" s="365"/>
      <c r="E884" s="365"/>
      <c r="F884" s="365"/>
      <c r="G884" s="365"/>
      <c r="H884" s="365"/>
      <c r="I884" s="365"/>
      <c r="J884" s="365"/>
      <c r="K884" s="368" t="s">
        <v>1949</v>
      </c>
      <c r="L884" s="367" t="s">
        <v>3218</v>
      </c>
      <c r="M884" s="564">
        <f>IF(ISERROR(VLOOKUP($B884,ESTR_PREC!$A$1:$M$6000,5,FALSE))=TRUE,0,VLOOKUP($B884,ESTR_PREC!$A$1:$M$6000,5,FALSE))</f>
        <v>0</v>
      </c>
      <c r="N884" s="225"/>
      <c r="O884" s="560">
        <f t="shared" si="13"/>
        <v>0</v>
      </c>
      <c r="Q884" s="225"/>
    </row>
    <row r="885" spans="2:17" ht="25.5">
      <c r="B885" s="127" t="s">
        <v>1950</v>
      </c>
      <c r="C885" s="127" t="s">
        <v>4471</v>
      </c>
      <c r="D885" s="127"/>
      <c r="E885" s="127"/>
      <c r="F885" s="127"/>
      <c r="G885" s="127"/>
      <c r="H885" s="127"/>
      <c r="I885" s="127"/>
      <c r="J885" s="127"/>
      <c r="K885" s="129" t="s">
        <v>1951</v>
      </c>
      <c r="L885" s="125" t="s">
        <v>3218</v>
      </c>
      <c r="M885" s="564">
        <f>IF(ISERROR(VLOOKUP($B885,ESTR_PREC!$A$1:$M$6000,5,FALSE))=TRUE,0,VLOOKUP($B885,ESTR_PREC!$A$1:$M$6000,5,FALSE))</f>
        <v>0</v>
      </c>
      <c r="N885" s="225"/>
      <c r="O885" s="560">
        <f t="shared" si="13"/>
        <v>0</v>
      </c>
      <c r="Q885" s="225"/>
    </row>
    <row r="886" spans="2:17" ht="25.5">
      <c r="B886" s="127" t="s">
        <v>1952</v>
      </c>
      <c r="C886" s="127" t="s">
        <v>4472</v>
      </c>
      <c r="D886" s="127"/>
      <c r="E886" s="127"/>
      <c r="F886" s="127"/>
      <c r="G886" s="127"/>
      <c r="H886" s="127"/>
      <c r="I886" s="127"/>
      <c r="J886" s="127"/>
      <c r="K886" s="129" t="s">
        <v>1953</v>
      </c>
      <c r="L886" s="125" t="s">
        <v>3218</v>
      </c>
      <c r="M886" s="564">
        <f>IF(ISERROR(VLOOKUP($B886,ESTR_PREC!$A$1:$M$6000,5,FALSE))=TRUE,0,VLOOKUP($B886,ESTR_PREC!$A$1:$M$6000,5,FALSE))</f>
        <v>0</v>
      </c>
      <c r="N886" s="225"/>
      <c r="O886" s="560">
        <f t="shared" si="13"/>
        <v>0</v>
      </c>
      <c r="Q886" s="225"/>
    </row>
    <row r="887" spans="2:17" ht="25.5">
      <c r="B887" s="127" t="s">
        <v>1954</v>
      </c>
      <c r="C887" s="127" t="s">
        <v>4473</v>
      </c>
      <c r="D887" s="127"/>
      <c r="E887" s="127"/>
      <c r="F887" s="127"/>
      <c r="G887" s="127"/>
      <c r="H887" s="127"/>
      <c r="I887" s="127"/>
      <c r="J887" s="127"/>
      <c r="K887" s="129" t="s">
        <v>1955</v>
      </c>
      <c r="L887" s="125" t="s">
        <v>3218</v>
      </c>
      <c r="M887" s="564">
        <f>IF(ISERROR(VLOOKUP($B887,ESTR_PREC!$A$1:$M$6000,5,FALSE))=TRUE,0,VLOOKUP($B887,ESTR_PREC!$A$1:$M$6000,5,FALSE))</f>
        <v>0</v>
      </c>
      <c r="N887" s="225"/>
      <c r="O887" s="560">
        <f t="shared" si="13"/>
        <v>0</v>
      </c>
      <c r="Q887" s="225"/>
    </row>
    <row r="888" spans="2:17" ht="25.5">
      <c r="B888" s="127" t="s">
        <v>1956</v>
      </c>
      <c r="C888" s="127" t="s">
        <v>4474</v>
      </c>
      <c r="D888" s="127"/>
      <c r="E888" s="127"/>
      <c r="F888" s="127"/>
      <c r="G888" s="127"/>
      <c r="H888" s="127"/>
      <c r="I888" s="127"/>
      <c r="J888" s="127"/>
      <c r="K888" s="129" t="s">
        <v>3909</v>
      </c>
      <c r="L888" s="125" t="s">
        <v>3218</v>
      </c>
      <c r="M888" s="564">
        <f>IF(ISERROR(VLOOKUP($B888,ESTR_PREC!$A$1:$M$6000,5,FALSE))=TRUE,0,VLOOKUP($B888,ESTR_PREC!$A$1:$M$6000,5,FALSE))</f>
        <v>0</v>
      </c>
      <c r="N888" s="225"/>
      <c r="O888" s="560">
        <f t="shared" si="13"/>
        <v>0</v>
      </c>
      <c r="Q888" s="225"/>
    </row>
    <row r="889" spans="2:17" ht="25.5" hidden="1" customHeight="1">
      <c r="B889" s="127" t="s">
        <v>1958</v>
      </c>
      <c r="C889" s="127" t="s">
        <v>4475</v>
      </c>
      <c r="D889" s="127"/>
      <c r="E889" s="127"/>
      <c r="F889" s="127"/>
      <c r="G889" s="127"/>
      <c r="H889" s="127"/>
      <c r="I889" s="127"/>
      <c r="J889" s="127"/>
      <c r="K889" s="129" t="s">
        <v>1959</v>
      </c>
      <c r="L889" s="125" t="s">
        <v>3218</v>
      </c>
      <c r="M889" s="564">
        <f>IF(ISERROR(VLOOKUP($B889,ESTR_PREC!$A$1:$M$6000,5,FALSE))=TRUE,0,VLOOKUP($B889,ESTR_PREC!$A$1:$M$6000,5,FALSE))</f>
        <v>0</v>
      </c>
      <c r="N889" s="225"/>
      <c r="O889" s="564"/>
      <c r="Q889" s="564"/>
    </row>
    <row r="890" spans="2:17" ht="25.5">
      <c r="B890" s="127" t="s">
        <v>1960</v>
      </c>
      <c r="C890" s="127" t="s">
        <v>4476</v>
      </c>
      <c r="D890" s="127"/>
      <c r="E890" s="127"/>
      <c r="F890" s="127"/>
      <c r="G890" s="127"/>
      <c r="H890" s="127"/>
      <c r="I890" s="127"/>
      <c r="J890" s="127"/>
      <c r="K890" s="129" t="s">
        <v>1961</v>
      </c>
      <c r="L890" s="125" t="s">
        <v>3218</v>
      </c>
      <c r="M890" s="564">
        <f>IF(ISERROR(VLOOKUP($B890,ESTR_PREC!$A$1:$M$6000,5,FALSE))=TRUE,0,VLOOKUP($B890,ESTR_PREC!$A$1:$M$6000,5,FALSE))</f>
        <v>0</v>
      </c>
      <c r="N890" s="225"/>
      <c r="O890" s="560">
        <f t="shared" si="13"/>
        <v>0</v>
      </c>
      <c r="Q890" s="225"/>
    </row>
    <row r="891" spans="2:17" ht="25.5">
      <c r="B891" s="127" t="s">
        <v>1962</v>
      </c>
      <c r="C891" s="127" t="s">
        <v>4477</v>
      </c>
      <c r="D891" s="127"/>
      <c r="E891" s="127"/>
      <c r="F891" s="127"/>
      <c r="G891" s="127"/>
      <c r="H891" s="127"/>
      <c r="I891" s="127"/>
      <c r="J891" s="127"/>
      <c r="K891" s="129" t="s">
        <v>1963</v>
      </c>
      <c r="L891" s="125" t="s">
        <v>3218</v>
      </c>
      <c r="M891" s="564">
        <f>IF(ISERROR(VLOOKUP($B891,ESTR_PREC!$A$1:$M$6000,5,FALSE))=TRUE,0,VLOOKUP($B891,ESTR_PREC!$A$1:$M$6000,5,FALSE))</f>
        <v>0</v>
      </c>
      <c r="N891" s="225"/>
      <c r="O891" s="560">
        <f>+N891-M891</f>
        <v>0</v>
      </c>
      <c r="Q891" s="225"/>
    </row>
    <row r="892" spans="2:17" ht="25.5" hidden="1" customHeight="1">
      <c r="B892" s="127" t="s">
        <v>1964</v>
      </c>
      <c r="C892" s="127" t="s">
        <v>4478</v>
      </c>
      <c r="D892" s="127"/>
      <c r="E892" s="127"/>
      <c r="F892" s="127"/>
      <c r="G892" s="127"/>
      <c r="H892" s="127"/>
      <c r="I892" s="127"/>
      <c r="J892" s="127"/>
      <c r="K892" s="129" t="s">
        <v>1965</v>
      </c>
      <c r="L892" s="125" t="s">
        <v>3218</v>
      </c>
      <c r="M892" s="564">
        <f>IF(ISERROR(VLOOKUP($B892,ESTR_PREC!$A$1:$M$6000,5,FALSE))=TRUE,0,VLOOKUP($B892,ESTR_PREC!$A$1:$M$6000,5,FALSE))</f>
        <v>0</v>
      </c>
      <c r="N892" s="225"/>
      <c r="O892" s="564"/>
      <c r="Q892" s="564"/>
    </row>
    <row r="893" spans="2:17" ht="25.5">
      <c r="B893" s="127" t="s">
        <v>1966</v>
      </c>
      <c r="C893" s="127" t="s">
        <v>4479</v>
      </c>
      <c r="D893" s="127"/>
      <c r="E893" s="127"/>
      <c r="F893" s="127"/>
      <c r="G893" s="127"/>
      <c r="H893" s="127"/>
      <c r="I893" s="127"/>
      <c r="J893" s="127"/>
      <c r="K893" s="129" t="s">
        <v>1967</v>
      </c>
      <c r="L893" s="125" t="s">
        <v>3218</v>
      </c>
      <c r="M893" s="564">
        <f>IF(ISERROR(VLOOKUP($B893,ESTR_PREC!$A$1:$M$6000,5,FALSE))=TRUE,0,VLOOKUP($B893,ESTR_PREC!$A$1:$M$6000,5,FALSE))</f>
        <v>0</v>
      </c>
      <c r="N893" s="225"/>
      <c r="O893" s="560">
        <f t="shared" si="13"/>
        <v>0</v>
      </c>
      <c r="Q893" s="225"/>
    </row>
    <row r="894" spans="2:17" ht="25.5" hidden="1">
      <c r="B894" s="127" t="s">
        <v>1968</v>
      </c>
      <c r="C894" s="127" t="s">
        <v>4480</v>
      </c>
      <c r="D894" s="127"/>
      <c r="E894" s="127"/>
      <c r="F894" s="127"/>
      <c r="G894" s="127"/>
      <c r="H894" s="127"/>
      <c r="I894" s="127"/>
      <c r="J894" s="127"/>
      <c r="K894" s="129" t="s">
        <v>1970</v>
      </c>
      <c r="L894" s="125" t="s">
        <v>3218</v>
      </c>
      <c r="M894" s="828">
        <f>IF(ISERROR(VLOOKUP($B894,ESTR_PREC!$A$1:$M$6000,5,FALSE))=TRUE,0,VLOOKUP($B894,ESTR_PREC!$A$1:$M$6000,5,FALSE))</f>
        <v>0</v>
      </c>
      <c r="N894" s="225"/>
      <c r="O894" s="827"/>
      <c r="Q894" s="815"/>
    </row>
    <row r="895" spans="2:17" ht="25.5" hidden="1">
      <c r="B895" s="127" t="s">
        <v>1971</v>
      </c>
      <c r="C895" s="127" t="s">
        <v>4481</v>
      </c>
      <c r="D895" s="127"/>
      <c r="E895" s="127"/>
      <c r="F895" s="127"/>
      <c r="G895" s="127"/>
      <c r="H895" s="127"/>
      <c r="I895" s="127"/>
      <c r="J895" s="127"/>
      <c r="K895" s="129" t="s">
        <v>1972</v>
      </c>
      <c r="L895" s="125" t="s">
        <v>3218</v>
      </c>
      <c r="M895" s="828">
        <f>IF(ISERROR(VLOOKUP($B895,ESTR_PREC!$A$1:$M$6000,5,FALSE))=TRUE,0,VLOOKUP($B895,ESTR_PREC!$A$1:$M$6000,5,FALSE))</f>
        <v>0</v>
      </c>
      <c r="N895" s="225"/>
      <c r="O895" s="827"/>
      <c r="Q895" s="815"/>
    </row>
    <row r="896" spans="2:17" ht="25.5" hidden="1">
      <c r="B896" s="363" t="s">
        <v>1973</v>
      </c>
      <c r="C896" s="124" t="s">
        <v>3910</v>
      </c>
      <c r="D896" s="365"/>
      <c r="E896" s="365"/>
      <c r="F896" s="365"/>
      <c r="G896" s="365"/>
      <c r="H896" s="365"/>
      <c r="I896" s="365"/>
      <c r="J896" s="365"/>
      <c r="K896" s="368" t="s">
        <v>1974</v>
      </c>
      <c r="L896" s="367" t="s">
        <v>3218</v>
      </c>
      <c r="M896" s="828">
        <f>IF(ISERROR(VLOOKUP($B896,ESTR_PREC!$A$1:$M$6000,5,FALSE))=TRUE,0,VLOOKUP($B896,ESTR_PREC!$A$1:$M$6000,5,FALSE))</f>
        <v>0</v>
      </c>
      <c r="N896" s="225"/>
      <c r="O896" s="827"/>
      <c r="Q896" s="815"/>
    </row>
    <row r="897" spans="2:17" ht="25.5" hidden="1">
      <c r="B897" s="127" t="s">
        <v>1975</v>
      </c>
      <c r="C897" s="127" t="s">
        <v>4482</v>
      </c>
      <c r="D897" s="127"/>
      <c r="E897" s="127"/>
      <c r="F897" s="127"/>
      <c r="G897" s="127"/>
      <c r="H897" s="127"/>
      <c r="I897" s="127"/>
      <c r="J897" s="127"/>
      <c r="K897" s="129" t="s">
        <v>1976</v>
      </c>
      <c r="L897" s="125" t="s">
        <v>3218</v>
      </c>
      <c r="M897" s="828">
        <f>IF(ISERROR(VLOOKUP($B897,ESTR_PREC!$A$1:$M$6000,5,FALSE))=TRUE,0,VLOOKUP($B897,ESTR_PREC!$A$1:$M$6000,5,FALSE))</f>
        <v>0</v>
      </c>
      <c r="N897" s="225"/>
      <c r="O897" s="827"/>
      <c r="Q897" s="815"/>
    </row>
    <row r="898" spans="2:17" ht="25.5" hidden="1">
      <c r="B898" s="127" t="s">
        <v>1977</v>
      </c>
      <c r="C898" s="127" t="s">
        <v>4483</v>
      </c>
      <c r="D898" s="127"/>
      <c r="E898" s="127"/>
      <c r="F898" s="127"/>
      <c r="G898" s="127"/>
      <c r="H898" s="127"/>
      <c r="I898" s="127"/>
      <c r="J898" s="127"/>
      <c r="K898" s="129" t="s">
        <v>1978</v>
      </c>
      <c r="L898" s="125" t="s">
        <v>3218</v>
      </c>
      <c r="M898" s="828">
        <f>IF(ISERROR(VLOOKUP($B898,ESTR_PREC!$A$1:$M$6000,5,FALSE))=TRUE,0,VLOOKUP($B898,ESTR_PREC!$A$1:$M$6000,5,FALSE))</f>
        <v>0</v>
      </c>
      <c r="N898" s="225"/>
      <c r="O898" s="827"/>
      <c r="Q898" s="815"/>
    </row>
    <row r="899" spans="2:17" ht="25.5" hidden="1">
      <c r="B899" s="127" t="s">
        <v>1979</v>
      </c>
      <c r="C899" s="127" t="s">
        <v>4484</v>
      </c>
      <c r="D899" s="127"/>
      <c r="E899" s="127"/>
      <c r="F899" s="127"/>
      <c r="G899" s="127"/>
      <c r="H899" s="127"/>
      <c r="I899" s="127"/>
      <c r="J899" s="127"/>
      <c r="K899" s="129" t="s">
        <v>1980</v>
      </c>
      <c r="L899" s="125" t="s">
        <v>3218</v>
      </c>
      <c r="M899" s="828">
        <f>IF(ISERROR(VLOOKUP($B899,ESTR_PREC!$A$1:$M$6000,5,FALSE))=TRUE,0,VLOOKUP($B899,ESTR_PREC!$A$1:$M$6000,5,FALSE))</f>
        <v>0</v>
      </c>
      <c r="N899" s="225"/>
      <c r="O899" s="827"/>
      <c r="Q899" s="815"/>
    </row>
    <row r="900" spans="2:17" ht="25.5" hidden="1">
      <c r="B900" s="127" t="s">
        <v>1981</v>
      </c>
      <c r="C900" s="127" t="s">
        <v>4485</v>
      </c>
      <c r="D900" s="127"/>
      <c r="E900" s="127"/>
      <c r="F900" s="127"/>
      <c r="G900" s="127"/>
      <c r="H900" s="127"/>
      <c r="I900" s="127"/>
      <c r="J900" s="127"/>
      <c r="K900" s="129" t="s">
        <v>3911</v>
      </c>
      <c r="L900" s="125" t="s">
        <v>3218</v>
      </c>
      <c r="M900" s="828">
        <f>IF(ISERROR(VLOOKUP($B900,ESTR_PREC!$A$1:$M$6000,5,FALSE))=TRUE,0,VLOOKUP($B900,ESTR_PREC!$A$1:$M$6000,5,FALSE))</f>
        <v>0</v>
      </c>
      <c r="N900" s="225"/>
      <c r="O900" s="827"/>
      <c r="Q900" s="815"/>
    </row>
    <row r="901" spans="2:17" ht="25.5" hidden="1">
      <c r="B901" s="127" t="s">
        <v>1983</v>
      </c>
      <c r="C901" s="127" t="s">
        <v>4486</v>
      </c>
      <c r="D901" s="127"/>
      <c r="E901" s="127"/>
      <c r="F901" s="127"/>
      <c r="G901" s="127"/>
      <c r="H901" s="127"/>
      <c r="I901" s="127"/>
      <c r="J901" s="127"/>
      <c r="K901" s="129" t="s">
        <v>1984</v>
      </c>
      <c r="L901" s="125" t="s">
        <v>3218</v>
      </c>
      <c r="M901" s="828">
        <f>IF(ISERROR(VLOOKUP($B901,ESTR_PREC!$A$1:$M$6000,5,FALSE))=TRUE,0,VLOOKUP($B901,ESTR_PREC!$A$1:$M$6000,5,FALSE))</f>
        <v>0</v>
      </c>
      <c r="N901" s="225"/>
      <c r="O901" s="827"/>
      <c r="Q901" s="815"/>
    </row>
    <row r="902" spans="2:17" ht="25.5" hidden="1">
      <c r="B902" s="127" t="s">
        <v>1985</v>
      </c>
      <c r="C902" s="127" t="s">
        <v>4487</v>
      </c>
      <c r="D902" s="127"/>
      <c r="E902" s="127"/>
      <c r="F902" s="127"/>
      <c r="G902" s="127"/>
      <c r="H902" s="127"/>
      <c r="I902" s="127"/>
      <c r="J902" s="127"/>
      <c r="K902" s="129" t="s">
        <v>1986</v>
      </c>
      <c r="L902" s="125" t="s">
        <v>3218</v>
      </c>
      <c r="M902" s="828">
        <f>IF(ISERROR(VLOOKUP($B902,ESTR_PREC!$A$1:$M$6000,5,FALSE))=TRUE,0,VLOOKUP($B902,ESTR_PREC!$A$1:$M$6000,5,FALSE))</f>
        <v>0</v>
      </c>
      <c r="N902" s="225"/>
      <c r="O902" s="827"/>
      <c r="Q902" s="815"/>
    </row>
    <row r="903" spans="2:17" ht="25.5" hidden="1">
      <c r="B903" s="127" t="s">
        <v>1987</v>
      </c>
      <c r="C903" s="127" t="s">
        <v>4488</v>
      </c>
      <c r="D903" s="127"/>
      <c r="E903" s="127"/>
      <c r="F903" s="127"/>
      <c r="G903" s="127"/>
      <c r="H903" s="127"/>
      <c r="I903" s="127"/>
      <c r="J903" s="127"/>
      <c r="K903" s="129" t="s">
        <v>1988</v>
      </c>
      <c r="L903" s="125" t="s">
        <v>3218</v>
      </c>
      <c r="M903" s="828">
        <f>IF(ISERROR(VLOOKUP($B903,ESTR_PREC!$A$1:$M$6000,5,FALSE))=TRUE,0,VLOOKUP($B903,ESTR_PREC!$A$1:$M$6000,5,FALSE))</f>
        <v>0</v>
      </c>
      <c r="N903" s="225"/>
      <c r="O903" s="827"/>
      <c r="Q903" s="815"/>
    </row>
    <row r="904" spans="2:17" ht="25.5" hidden="1" customHeight="1">
      <c r="B904" s="127" t="s">
        <v>1989</v>
      </c>
      <c r="C904" s="127" t="s">
        <v>4489</v>
      </c>
      <c r="D904" s="127"/>
      <c r="E904" s="127"/>
      <c r="F904" s="127"/>
      <c r="G904" s="127"/>
      <c r="H904" s="127"/>
      <c r="I904" s="127"/>
      <c r="J904" s="127"/>
      <c r="K904" s="129" t="s">
        <v>1990</v>
      </c>
      <c r="L904" s="125" t="s">
        <v>3218</v>
      </c>
      <c r="M904" s="828">
        <f>IF(ISERROR(VLOOKUP($B904,ESTR_PREC!$A$1:$M$6000,5,FALSE))=TRUE,0,VLOOKUP($B904,ESTR_PREC!$A$1:$M$6000,5,FALSE))</f>
        <v>0</v>
      </c>
      <c r="N904" s="225"/>
      <c r="O904" s="827"/>
      <c r="Q904" s="815"/>
    </row>
    <row r="905" spans="2:17" ht="24.75" hidden="1" customHeight="1">
      <c r="B905" s="127" t="s">
        <v>1991</v>
      </c>
      <c r="C905" s="127" t="s">
        <v>4490</v>
      </c>
      <c r="D905" s="127"/>
      <c r="E905" s="127"/>
      <c r="F905" s="127"/>
      <c r="G905" s="127"/>
      <c r="H905" s="127"/>
      <c r="I905" s="127"/>
      <c r="J905" s="127"/>
      <c r="K905" s="129" t="s">
        <v>1992</v>
      </c>
      <c r="L905" s="125" t="s">
        <v>3218</v>
      </c>
      <c r="M905" s="828">
        <f>IF(ISERROR(VLOOKUP($B905,ESTR_PREC!$A$1:$M$6000,5,FALSE))=TRUE,0,VLOOKUP($B905,ESTR_PREC!$A$1:$M$6000,5,FALSE))</f>
        <v>0</v>
      </c>
      <c r="N905" s="225"/>
      <c r="O905" s="827"/>
      <c r="Q905" s="815"/>
    </row>
    <row r="906" spans="2:17" ht="25.5">
      <c r="B906" s="127" t="s">
        <v>1993</v>
      </c>
      <c r="C906" s="127" t="s">
        <v>3912</v>
      </c>
      <c r="D906" s="127"/>
      <c r="E906" s="127"/>
      <c r="F906" s="127"/>
      <c r="G906" s="127"/>
      <c r="H906" s="127"/>
      <c r="I906" s="127"/>
      <c r="J906" s="127"/>
      <c r="K906" s="23" t="s">
        <v>1996</v>
      </c>
      <c r="L906" s="125" t="s">
        <v>3218</v>
      </c>
      <c r="M906" s="564">
        <f>IF(ISERROR(VLOOKUP($B906,ESTR_PREC!$A$1:$M$6000,5,FALSE))=TRUE,0,VLOOKUP($B906,ESTR_PREC!$A$1:$M$6000,5,FALSE))</f>
        <v>0</v>
      </c>
      <c r="N906" s="225"/>
      <c r="O906" s="560">
        <f t="shared" si="13"/>
        <v>0</v>
      </c>
      <c r="Q906" s="225"/>
    </row>
    <row r="907" spans="2:17" ht="25.5">
      <c r="B907" s="127" t="s">
        <v>1997</v>
      </c>
      <c r="C907" s="127" t="s">
        <v>3913</v>
      </c>
      <c r="D907" s="127"/>
      <c r="E907" s="127"/>
      <c r="F907" s="127"/>
      <c r="G907" s="127"/>
      <c r="H907" s="127"/>
      <c r="I907" s="127"/>
      <c r="J907" s="127"/>
      <c r="K907" s="23" t="s">
        <v>1998</v>
      </c>
      <c r="L907" s="125" t="s">
        <v>3218</v>
      </c>
      <c r="M907" s="564">
        <f>IF(ISERROR(VLOOKUP($B907,ESTR_PREC!$A$1:$M$6000,5,FALSE))=TRUE,0,VLOOKUP($B907,ESTR_PREC!$A$1:$M$6000,5,FALSE))</f>
        <v>0</v>
      </c>
      <c r="N907" s="225"/>
      <c r="O907" s="560">
        <f t="shared" si="13"/>
        <v>0</v>
      </c>
      <c r="Q907" s="225"/>
    </row>
    <row r="908" spans="2:17" ht="25.5">
      <c r="B908" s="363" t="s">
        <v>1999</v>
      </c>
      <c r="C908" s="127" t="s">
        <v>3914</v>
      </c>
      <c r="D908" s="365"/>
      <c r="E908" s="365"/>
      <c r="F908" s="365"/>
      <c r="G908" s="365"/>
      <c r="H908" s="365"/>
      <c r="I908" s="365"/>
      <c r="J908" s="365"/>
      <c r="K908" s="366" t="s">
        <v>2000</v>
      </c>
      <c r="L908" s="367" t="s">
        <v>3218</v>
      </c>
      <c r="M908" s="564">
        <f>IF(ISERROR(VLOOKUP($B908,ESTR_PREC!$A$1:$M$6000,5,FALSE))=TRUE,0,VLOOKUP($B908,ESTR_PREC!$A$1:$M$6000,5,FALSE))</f>
        <v>0</v>
      </c>
      <c r="N908" s="225"/>
      <c r="O908" s="560">
        <f t="shared" si="13"/>
        <v>0</v>
      </c>
      <c r="Q908" s="225"/>
    </row>
    <row r="909" spans="2:17" ht="25.5">
      <c r="B909" s="127" t="s">
        <v>2001</v>
      </c>
      <c r="C909" s="127" t="s">
        <v>3915</v>
      </c>
      <c r="D909" s="127"/>
      <c r="E909" s="127"/>
      <c r="F909" s="127"/>
      <c r="G909" s="127"/>
      <c r="H909" s="127"/>
      <c r="I909" s="127"/>
      <c r="J909" s="127"/>
      <c r="K909" s="23" t="s">
        <v>2002</v>
      </c>
      <c r="L909" s="125" t="s">
        <v>3218</v>
      </c>
      <c r="M909" s="564">
        <f>IF(ISERROR(VLOOKUP($B909,ESTR_PREC!$A$1:$M$6000,5,FALSE))=TRUE,0,VLOOKUP($B909,ESTR_PREC!$A$1:$M$6000,5,FALSE))</f>
        <v>0</v>
      </c>
      <c r="N909" s="225"/>
      <c r="O909" s="560">
        <f t="shared" si="13"/>
        <v>0</v>
      </c>
      <c r="Q909" s="225"/>
    </row>
    <row r="910" spans="2:17" ht="25.5">
      <c r="B910" s="127" t="s">
        <v>2003</v>
      </c>
      <c r="C910" s="127" t="s">
        <v>3916</v>
      </c>
      <c r="D910" s="127"/>
      <c r="E910" s="127"/>
      <c r="F910" s="127"/>
      <c r="G910" s="127"/>
      <c r="H910" s="127"/>
      <c r="I910" s="127"/>
      <c r="J910" s="127"/>
      <c r="K910" s="23" t="s">
        <v>2004</v>
      </c>
      <c r="L910" s="125" t="s">
        <v>3218</v>
      </c>
      <c r="M910" s="564">
        <f>IF(ISERROR(VLOOKUP($B910,ESTR_PREC!$A$1:$M$6000,5,FALSE))=TRUE,0,VLOOKUP($B910,ESTR_PREC!$A$1:$M$6000,5,FALSE))</f>
        <v>0</v>
      </c>
      <c r="N910" s="225"/>
      <c r="O910" s="560">
        <f t="shared" si="13"/>
        <v>0</v>
      </c>
      <c r="Q910" s="225"/>
    </row>
    <row r="911" spans="2:17" ht="25.5">
      <c r="B911" s="127" t="s">
        <v>2005</v>
      </c>
      <c r="C911" s="127" t="s">
        <v>3917</v>
      </c>
      <c r="D911" s="127"/>
      <c r="E911" s="127"/>
      <c r="F911" s="127"/>
      <c r="G911" s="127"/>
      <c r="H911" s="127"/>
      <c r="I911" s="127"/>
      <c r="J911" s="127"/>
      <c r="K911" s="23" t="s">
        <v>2006</v>
      </c>
      <c r="L911" s="125" t="s">
        <v>3218</v>
      </c>
      <c r="M911" s="564">
        <f>IF(ISERROR(VLOOKUP($B911,ESTR_PREC!$A$1:$M$6000,5,FALSE))=TRUE,0,VLOOKUP($B911,ESTR_PREC!$A$1:$M$6000,5,FALSE))</f>
        <v>0</v>
      </c>
      <c r="N911" s="225"/>
      <c r="O911" s="560">
        <f t="shared" si="13"/>
        <v>0</v>
      </c>
      <c r="Q911" s="225"/>
    </row>
    <row r="912" spans="2:17" ht="25.5">
      <c r="B912" s="127" t="s">
        <v>2007</v>
      </c>
      <c r="C912" s="127" t="s">
        <v>3918</v>
      </c>
      <c r="D912" s="127"/>
      <c r="E912" s="127"/>
      <c r="F912" s="127"/>
      <c r="G912" s="127"/>
      <c r="H912" s="127"/>
      <c r="I912" s="127"/>
      <c r="J912" s="127"/>
      <c r="K912" s="23" t="s">
        <v>3919</v>
      </c>
      <c r="L912" s="125" t="s">
        <v>3218</v>
      </c>
      <c r="M912" s="564">
        <f>IF(ISERROR(VLOOKUP($B912,ESTR_PREC!$A$1:$M$6000,5,FALSE))=TRUE,0,VLOOKUP($B912,ESTR_PREC!$A$1:$M$6000,5,FALSE))</f>
        <v>0</v>
      </c>
      <c r="N912" s="225"/>
      <c r="O912" s="560">
        <f t="shared" si="13"/>
        <v>0</v>
      </c>
      <c r="Q912" s="225"/>
    </row>
    <row r="913" spans="2:17" ht="25.5" hidden="1" customHeight="1">
      <c r="B913" s="127" t="s">
        <v>2009</v>
      </c>
      <c r="C913" s="127" t="s">
        <v>3920</v>
      </c>
      <c r="D913" s="127"/>
      <c r="E913" s="127"/>
      <c r="F913" s="127"/>
      <c r="G913" s="127"/>
      <c r="H913" s="127"/>
      <c r="I913" s="127"/>
      <c r="J913" s="127"/>
      <c r="K913" s="23" t="s">
        <v>2010</v>
      </c>
      <c r="L913" s="125" t="s">
        <v>3218</v>
      </c>
      <c r="M913" s="564">
        <f>IF(ISERROR(VLOOKUP($B913,ESTR_PREC!$A$1:$M$6000,5,FALSE))=TRUE,0,VLOOKUP($B913,ESTR_PREC!$A$1:$M$6000,5,FALSE))</f>
        <v>0</v>
      </c>
      <c r="N913" s="225"/>
      <c r="O913" s="564"/>
      <c r="Q913" s="564"/>
    </row>
    <row r="914" spans="2:17" ht="25.5">
      <c r="B914" s="127" t="s">
        <v>2011</v>
      </c>
      <c r="C914" s="127" t="s">
        <v>3921</v>
      </c>
      <c r="D914" s="127"/>
      <c r="E914" s="127"/>
      <c r="F914" s="127"/>
      <c r="G914" s="127"/>
      <c r="H914" s="127"/>
      <c r="I914" s="127"/>
      <c r="J914" s="127"/>
      <c r="K914" s="23" t="s">
        <v>2012</v>
      </c>
      <c r="L914" s="125" t="s">
        <v>3218</v>
      </c>
      <c r="M914" s="564">
        <f>IF(ISERROR(VLOOKUP($B914,ESTR_PREC!$A$1:$M$6000,5,FALSE))=TRUE,0,VLOOKUP($B914,ESTR_PREC!$A$1:$M$6000,5,FALSE))</f>
        <v>0</v>
      </c>
      <c r="N914" s="225"/>
      <c r="O914" s="560">
        <f t="shared" si="13"/>
        <v>0</v>
      </c>
      <c r="Q914" s="225"/>
    </row>
    <row r="915" spans="2:17" ht="25.5">
      <c r="B915" s="127" t="s">
        <v>2013</v>
      </c>
      <c r="C915" s="127" t="s">
        <v>3922</v>
      </c>
      <c r="D915" s="127"/>
      <c r="E915" s="127"/>
      <c r="F915" s="127"/>
      <c r="G915" s="127"/>
      <c r="H915" s="127"/>
      <c r="I915" s="127"/>
      <c r="J915" s="127"/>
      <c r="K915" s="23" t="s">
        <v>2014</v>
      </c>
      <c r="L915" s="125" t="s">
        <v>3218</v>
      </c>
      <c r="M915" s="564">
        <f>IF(ISERROR(VLOOKUP($B915,ESTR_PREC!$A$1:$M$6000,5,FALSE))=TRUE,0,VLOOKUP($B915,ESTR_PREC!$A$1:$M$6000,5,FALSE))</f>
        <v>0</v>
      </c>
      <c r="N915" s="225"/>
      <c r="O915" s="560">
        <f>+N915-M915</f>
        <v>0</v>
      </c>
      <c r="Q915" s="225"/>
    </row>
    <row r="916" spans="2:17" ht="25.5" hidden="1" customHeight="1">
      <c r="B916" s="127" t="s">
        <v>2015</v>
      </c>
      <c r="C916" s="127" t="s">
        <v>3923</v>
      </c>
      <c r="D916" s="127"/>
      <c r="E916" s="127"/>
      <c r="F916" s="127"/>
      <c r="G916" s="127"/>
      <c r="H916" s="127"/>
      <c r="I916" s="127"/>
      <c r="J916" s="127"/>
      <c r="K916" s="23" t="s">
        <v>2016</v>
      </c>
      <c r="L916" s="125" t="s">
        <v>3218</v>
      </c>
      <c r="M916" s="564">
        <f>IF(ISERROR(VLOOKUP($B916,ESTR_PREC!$A$1:$M$6000,5,FALSE))=TRUE,0,VLOOKUP($B916,ESTR_PREC!$A$1:$M$6000,5,FALSE))</f>
        <v>0</v>
      </c>
      <c r="N916" s="225"/>
      <c r="O916" s="564"/>
      <c r="Q916" s="564"/>
    </row>
    <row r="917" spans="2:17" ht="25.5">
      <c r="B917" s="127" t="s">
        <v>2017</v>
      </c>
      <c r="C917" s="127" t="s">
        <v>3924</v>
      </c>
      <c r="D917" s="127"/>
      <c r="E917" s="127"/>
      <c r="F917" s="127"/>
      <c r="G917" s="127"/>
      <c r="H917" s="127"/>
      <c r="I917" s="127"/>
      <c r="J917" s="127"/>
      <c r="K917" s="23" t="s">
        <v>2018</v>
      </c>
      <c r="L917" s="125" t="s">
        <v>3218</v>
      </c>
      <c r="M917" s="564">
        <f>IF(ISERROR(VLOOKUP($B917,ESTR_PREC!$A$1:$M$6000,5,FALSE))=TRUE,0,VLOOKUP($B917,ESTR_PREC!$A$1:$M$6000,5,FALSE))</f>
        <v>0</v>
      </c>
      <c r="N917" s="225"/>
      <c r="O917" s="560">
        <f t="shared" si="13"/>
        <v>0</v>
      </c>
      <c r="Q917" s="225"/>
    </row>
    <row r="918" spans="2:17" ht="25.5">
      <c r="B918" s="127" t="s">
        <v>2019</v>
      </c>
      <c r="C918" s="127" t="s">
        <v>4491</v>
      </c>
      <c r="D918" s="127"/>
      <c r="E918" s="127"/>
      <c r="F918" s="127"/>
      <c r="G918" s="127"/>
      <c r="H918" s="127"/>
      <c r="I918" s="127"/>
      <c r="J918" s="127"/>
      <c r="K918" s="129" t="s">
        <v>2021</v>
      </c>
      <c r="L918" s="125" t="s">
        <v>3218</v>
      </c>
      <c r="M918" s="564">
        <f>IF(ISERROR(VLOOKUP($B918,ESTR_PREC!$A$1:$M$6000,5,FALSE))=TRUE,0,VLOOKUP($B918,ESTR_PREC!$A$1:$M$6000,5,FALSE))</f>
        <v>0</v>
      </c>
      <c r="N918" s="225"/>
      <c r="O918" s="560">
        <f t="shared" si="13"/>
        <v>0</v>
      </c>
      <c r="Q918" s="225"/>
    </row>
    <row r="919" spans="2:17" ht="25.5">
      <c r="B919" s="127" t="s">
        <v>2022</v>
      </c>
      <c r="C919" s="127" t="s">
        <v>4492</v>
      </c>
      <c r="D919" s="127"/>
      <c r="E919" s="127"/>
      <c r="F919" s="127"/>
      <c r="G919" s="127"/>
      <c r="H919" s="127"/>
      <c r="I919" s="127"/>
      <c r="J919" s="127"/>
      <c r="K919" s="129" t="s">
        <v>2023</v>
      </c>
      <c r="L919" s="125" t="s">
        <v>3218</v>
      </c>
      <c r="M919" s="564">
        <f>IF(ISERROR(VLOOKUP($B919,ESTR_PREC!$A$1:$M$6000,5,FALSE))=TRUE,0,VLOOKUP($B919,ESTR_PREC!$A$1:$M$6000,5,FALSE))</f>
        <v>0</v>
      </c>
      <c r="N919" s="225"/>
      <c r="O919" s="560">
        <f t="shared" si="13"/>
        <v>0</v>
      </c>
      <c r="Q919" s="225"/>
    </row>
    <row r="920" spans="2:17" ht="25.5">
      <c r="B920" s="363" t="s">
        <v>2024</v>
      </c>
      <c r="C920" s="124" t="s">
        <v>3925</v>
      </c>
      <c r="D920" s="365"/>
      <c r="E920" s="365"/>
      <c r="F920" s="365"/>
      <c r="G920" s="365"/>
      <c r="H920" s="365"/>
      <c r="I920" s="365"/>
      <c r="J920" s="365"/>
      <c r="K920" s="368" t="s">
        <v>2025</v>
      </c>
      <c r="L920" s="367" t="s">
        <v>3218</v>
      </c>
      <c r="M920" s="564">
        <f>IF(ISERROR(VLOOKUP($B920,ESTR_PREC!$A$1:$M$6000,5,FALSE))=TRUE,0,VLOOKUP($B920,ESTR_PREC!$A$1:$M$6000,5,FALSE))</f>
        <v>0</v>
      </c>
      <c r="N920" s="225"/>
      <c r="O920" s="560">
        <f t="shared" si="13"/>
        <v>0</v>
      </c>
      <c r="Q920" s="225"/>
    </row>
    <row r="921" spans="2:17" ht="25.5">
      <c r="B921" s="127" t="s">
        <v>2026</v>
      </c>
      <c r="C921" s="127" t="s">
        <v>4493</v>
      </c>
      <c r="D921" s="127"/>
      <c r="E921" s="127"/>
      <c r="F921" s="127"/>
      <c r="G921" s="127"/>
      <c r="H921" s="127"/>
      <c r="I921" s="127"/>
      <c r="J921" s="127"/>
      <c r="K921" s="129" t="s">
        <v>2027</v>
      </c>
      <c r="L921" s="125" t="s">
        <v>3218</v>
      </c>
      <c r="M921" s="564">
        <f>IF(ISERROR(VLOOKUP($B921,ESTR_PREC!$A$1:$M$6000,5,FALSE))=TRUE,0,VLOOKUP($B921,ESTR_PREC!$A$1:$M$6000,5,FALSE))</f>
        <v>0</v>
      </c>
      <c r="N921" s="225"/>
      <c r="O921" s="560">
        <f t="shared" si="13"/>
        <v>0</v>
      </c>
      <c r="Q921" s="225"/>
    </row>
    <row r="922" spans="2:17" ht="25.5">
      <c r="B922" s="127" t="s">
        <v>2028</v>
      </c>
      <c r="C922" s="127" t="s">
        <v>4494</v>
      </c>
      <c r="D922" s="127"/>
      <c r="E922" s="127"/>
      <c r="F922" s="127"/>
      <c r="G922" s="127"/>
      <c r="H922" s="127"/>
      <c r="I922" s="127"/>
      <c r="J922" s="127"/>
      <c r="K922" s="129" t="s">
        <v>2029</v>
      </c>
      <c r="L922" s="125" t="s">
        <v>3218</v>
      </c>
      <c r="M922" s="564">
        <f>IF(ISERROR(VLOOKUP($B922,ESTR_PREC!$A$1:$M$6000,5,FALSE))=TRUE,0,VLOOKUP($B922,ESTR_PREC!$A$1:$M$6000,5,FALSE))</f>
        <v>0</v>
      </c>
      <c r="N922" s="225"/>
      <c r="O922" s="560">
        <f t="shared" si="13"/>
        <v>0</v>
      </c>
      <c r="Q922" s="225"/>
    </row>
    <row r="923" spans="2:17" ht="25.5">
      <c r="B923" s="127" t="s">
        <v>2030</v>
      </c>
      <c r="C923" s="127" t="s">
        <v>4495</v>
      </c>
      <c r="D923" s="127"/>
      <c r="E923" s="127"/>
      <c r="F923" s="127"/>
      <c r="G923" s="127"/>
      <c r="H923" s="127"/>
      <c r="I923" s="127"/>
      <c r="J923" s="127"/>
      <c r="K923" s="129" t="s">
        <v>2031</v>
      </c>
      <c r="L923" s="125" t="s">
        <v>3218</v>
      </c>
      <c r="M923" s="564">
        <f>IF(ISERROR(VLOOKUP($B923,ESTR_PREC!$A$1:$M$6000,5,FALSE))=TRUE,0,VLOOKUP($B923,ESTR_PREC!$A$1:$M$6000,5,FALSE))</f>
        <v>0</v>
      </c>
      <c r="N923" s="225"/>
      <c r="O923" s="560">
        <f t="shared" si="13"/>
        <v>0</v>
      </c>
      <c r="Q923" s="225"/>
    </row>
    <row r="924" spans="2:17" ht="25.5">
      <c r="B924" s="127" t="s">
        <v>2032</v>
      </c>
      <c r="C924" s="127" t="s">
        <v>4496</v>
      </c>
      <c r="D924" s="127"/>
      <c r="E924" s="127"/>
      <c r="F924" s="127"/>
      <c r="G924" s="127"/>
      <c r="H924" s="127"/>
      <c r="I924" s="127"/>
      <c r="J924" s="127"/>
      <c r="K924" s="129" t="s">
        <v>3926</v>
      </c>
      <c r="L924" s="125" t="s">
        <v>3218</v>
      </c>
      <c r="M924" s="564">
        <f>IF(ISERROR(VLOOKUP($B924,ESTR_PREC!$A$1:$M$6000,5,FALSE))=TRUE,0,VLOOKUP($B924,ESTR_PREC!$A$1:$M$6000,5,FALSE))</f>
        <v>0</v>
      </c>
      <c r="N924" s="225"/>
      <c r="O924" s="560">
        <f t="shared" si="13"/>
        <v>0</v>
      </c>
      <c r="Q924" s="225"/>
    </row>
    <row r="925" spans="2:17" ht="25.5" hidden="1" customHeight="1">
      <c r="B925" s="127" t="s">
        <v>2034</v>
      </c>
      <c r="C925" s="127" t="s">
        <v>4497</v>
      </c>
      <c r="D925" s="127"/>
      <c r="E925" s="127"/>
      <c r="F925" s="127"/>
      <c r="G925" s="127"/>
      <c r="H925" s="127"/>
      <c r="I925" s="127"/>
      <c r="J925" s="127"/>
      <c r="K925" s="129" t="s">
        <v>2035</v>
      </c>
      <c r="L925" s="125" t="s">
        <v>3218</v>
      </c>
      <c r="M925" s="564">
        <f>IF(ISERROR(VLOOKUP($B925,ESTR_PREC!$A$1:$M$6000,5,FALSE))=TRUE,0,VLOOKUP($B925,ESTR_PREC!$A$1:$M$6000,5,FALSE))</f>
        <v>0</v>
      </c>
      <c r="N925" s="225"/>
      <c r="O925" s="564"/>
      <c r="Q925" s="564"/>
    </row>
    <row r="926" spans="2:17" ht="25.5">
      <c r="B926" s="127" t="s">
        <v>2036</v>
      </c>
      <c r="C926" s="127" t="s">
        <v>4498</v>
      </c>
      <c r="D926" s="127"/>
      <c r="E926" s="127"/>
      <c r="F926" s="127"/>
      <c r="G926" s="127"/>
      <c r="H926" s="127"/>
      <c r="I926" s="127"/>
      <c r="J926" s="127"/>
      <c r="K926" s="129" t="s">
        <v>2037</v>
      </c>
      <c r="L926" s="125" t="s">
        <v>3218</v>
      </c>
      <c r="M926" s="564">
        <f>IF(ISERROR(VLOOKUP($B926,ESTR_PREC!$A$1:$M$6000,5,FALSE))=TRUE,0,VLOOKUP($B926,ESTR_PREC!$A$1:$M$6000,5,FALSE))</f>
        <v>0</v>
      </c>
      <c r="N926" s="225"/>
      <c r="O926" s="560">
        <f t="shared" si="13"/>
        <v>0</v>
      </c>
      <c r="Q926" s="225"/>
    </row>
    <row r="927" spans="2:17" ht="25.5">
      <c r="B927" s="127" t="s">
        <v>2038</v>
      </c>
      <c r="C927" s="127" t="s">
        <v>4499</v>
      </c>
      <c r="D927" s="127"/>
      <c r="E927" s="127"/>
      <c r="F927" s="127"/>
      <c r="G927" s="127"/>
      <c r="H927" s="127"/>
      <c r="I927" s="127"/>
      <c r="J927" s="127"/>
      <c r="K927" s="129" t="s">
        <v>2039</v>
      </c>
      <c r="L927" s="125" t="s">
        <v>3218</v>
      </c>
      <c r="M927" s="564">
        <f>IF(ISERROR(VLOOKUP($B927,ESTR_PREC!$A$1:$M$6000,5,FALSE))=TRUE,0,VLOOKUP($B927,ESTR_PREC!$A$1:$M$6000,5,FALSE))</f>
        <v>0</v>
      </c>
      <c r="N927" s="225"/>
      <c r="O927" s="560">
        <f>+N927-M927</f>
        <v>0</v>
      </c>
      <c r="Q927" s="225"/>
    </row>
    <row r="928" spans="2:17" ht="25.5" hidden="1" customHeight="1">
      <c r="B928" s="127" t="s">
        <v>2040</v>
      </c>
      <c r="C928" s="127" t="s">
        <v>4500</v>
      </c>
      <c r="D928" s="127"/>
      <c r="E928" s="127"/>
      <c r="F928" s="127"/>
      <c r="G928" s="127"/>
      <c r="H928" s="127"/>
      <c r="I928" s="127"/>
      <c r="J928" s="127"/>
      <c r="K928" s="129" t="s">
        <v>2041</v>
      </c>
      <c r="L928" s="125" t="s">
        <v>3218</v>
      </c>
      <c r="M928" s="564">
        <f>IF(ISERROR(VLOOKUP($B928,ESTR_PREC!$A$1:$M$6000,5,FALSE))=TRUE,0,VLOOKUP($B928,ESTR_PREC!$A$1:$M$6000,5,FALSE))</f>
        <v>0</v>
      </c>
      <c r="N928" s="225"/>
      <c r="O928" s="564"/>
      <c r="Q928" s="564"/>
    </row>
    <row r="929" spans="2:17" ht="25.5">
      <c r="B929" s="127" t="s">
        <v>2042</v>
      </c>
      <c r="C929" s="127" t="s">
        <v>4501</v>
      </c>
      <c r="D929" s="127"/>
      <c r="E929" s="127"/>
      <c r="F929" s="127"/>
      <c r="G929" s="127"/>
      <c r="H929" s="127"/>
      <c r="I929" s="127"/>
      <c r="J929" s="127"/>
      <c r="K929" s="129" t="s">
        <v>2043</v>
      </c>
      <c r="L929" s="125" t="s">
        <v>3218</v>
      </c>
      <c r="M929" s="564">
        <f>IF(ISERROR(VLOOKUP($B929,ESTR_PREC!$A$1:$M$6000,5,FALSE))=TRUE,0,VLOOKUP($B929,ESTR_PREC!$A$1:$M$6000,5,FALSE))</f>
        <v>0</v>
      </c>
      <c r="N929" s="225"/>
      <c r="O929" s="560">
        <f t="shared" si="13"/>
        <v>0</v>
      </c>
      <c r="Q929" s="225"/>
    </row>
    <row r="930" spans="2:17" ht="25.5" hidden="1">
      <c r="B930" s="127" t="s">
        <v>2044</v>
      </c>
      <c r="C930" s="127" t="s">
        <v>4502</v>
      </c>
      <c r="D930" s="127"/>
      <c r="E930" s="127"/>
      <c r="F930" s="127"/>
      <c r="G930" s="127"/>
      <c r="H930" s="127"/>
      <c r="I930" s="127"/>
      <c r="J930" s="127"/>
      <c r="K930" s="129" t="s">
        <v>2046</v>
      </c>
      <c r="L930" s="125" t="s">
        <v>3218</v>
      </c>
      <c r="M930" s="828">
        <f>IF(ISERROR(VLOOKUP($B930,ESTR_PREC!$A$1:$M$6000,5,FALSE))=TRUE,0,VLOOKUP($B930,ESTR_PREC!$A$1:$M$6000,5,FALSE))</f>
        <v>0</v>
      </c>
      <c r="N930" s="225"/>
      <c r="O930" s="827"/>
      <c r="Q930" s="815"/>
    </row>
    <row r="931" spans="2:17" hidden="1">
      <c r="B931" s="127" t="s">
        <v>2047</v>
      </c>
      <c r="C931" s="127" t="s">
        <v>4503</v>
      </c>
      <c r="D931" s="127"/>
      <c r="E931" s="127"/>
      <c r="F931" s="127"/>
      <c r="G931" s="127"/>
      <c r="H931" s="127"/>
      <c r="I931" s="127"/>
      <c r="J931" s="127"/>
      <c r="K931" s="129" t="s">
        <v>2048</v>
      </c>
      <c r="L931" s="367" t="s">
        <v>3218</v>
      </c>
      <c r="M931" s="828">
        <f>IF(ISERROR(VLOOKUP($B931,ESTR_PREC!$A$1:$M$6000,5,FALSE))=TRUE,0,VLOOKUP($B931,ESTR_PREC!$A$1:$M$6000,5,FALSE))</f>
        <v>0</v>
      </c>
      <c r="N931" s="225"/>
      <c r="O931" s="827"/>
      <c r="Q931" s="815"/>
    </row>
    <row r="932" spans="2:17" ht="25.5" hidden="1">
      <c r="B932" s="363" t="s">
        <v>2049</v>
      </c>
      <c r="C932" s="127" t="s">
        <v>3927</v>
      </c>
      <c r="D932" s="365"/>
      <c r="E932" s="365"/>
      <c r="F932" s="365"/>
      <c r="G932" s="365"/>
      <c r="H932" s="365"/>
      <c r="I932" s="365"/>
      <c r="J932" s="365"/>
      <c r="K932" s="368" t="s">
        <v>2050</v>
      </c>
      <c r="L932" s="367" t="s">
        <v>3218</v>
      </c>
      <c r="M932" s="828">
        <f>IF(ISERROR(VLOOKUP($B932,ESTR_PREC!$A$1:$M$6000,5,FALSE))=TRUE,0,VLOOKUP($B932,ESTR_PREC!$A$1:$M$6000,5,FALSE))</f>
        <v>0</v>
      </c>
      <c r="N932" s="225"/>
      <c r="O932" s="827"/>
      <c r="Q932" s="815"/>
    </row>
    <row r="933" spans="2:17" ht="25.5" hidden="1">
      <c r="B933" s="127" t="s">
        <v>2051</v>
      </c>
      <c r="C933" s="127" t="s">
        <v>4504</v>
      </c>
      <c r="D933" s="127"/>
      <c r="E933" s="127"/>
      <c r="F933" s="127"/>
      <c r="G933" s="127"/>
      <c r="H933" s="127"/>
      <c r="I933" s="127"/>
      <c r="J933" s="127"/>
      <c r="K933" s="129" t="s">
        <v>2052</v>
      </c>
      <c r="L933" s="125" t="s">
        <v>3218</v>
      </c>
      <c r="M933" s="828">
        <f>IF(ISERROR(VLOOKUP($B933,ESTR_PREC!$A$1:$M$6000,5,FALSE))=TRUE,0,VLOOKUP($B933,ESTR_PREC!$A$1:$M$6000,5,FALSE))</f>
        <v>0</v>
      </c>
      <c r="N933" s="225"/>
      <c r="O933" s="827"/>
      <c r="Q933" s="815"/>
    </row>
    <row r="934" spans="2:17" ht="25.5" hidden="1">
      <c r="B934" s="127" t="s">
        <v>2053</v>
      </c>
      <c r="C934" s="127" t="s">
        <v>4505</v>
      </c>
      <c r="D934" s="127"/>
      <c r="E934" s="127"/>
      <c r="F934" s="127"/>
      <c r="G934" s="127"/>
      <c r="H934" s="127"/>
      <c r="I934" s="127"/>
      <c r="J934" s="127"/>
      <c r="K934" s="129" t="s">
        <v>2054</v>
      </c>
      <c r="L934" s="125" t="s">
        <v>3218</v>
      </c>
      <c r="M934" s="828">
        <f>IF(ISERROR(VLOOKUP($B934,ESTR_PREC!$A$1:$M$6000,5,FALSE))=TRUE,0,VLOOKUP($B934,ESTR_PREC!$A$1:$M$6000,5,FALSE))</f>
        <v>0</v>
      </c>
      <c r="N934" s="225"/>
      <c r="O934" s="827"/>
      <c r="Q934" s="815"/>
    </row>
    <row r="935" spans="2:17" ht="25.5" hidden="1">
      <c r="B935" s="127" t="s">
        <v>2055</v>
      </c>
      <c r="C935" s="127" t="s">
        <v>4506</v>
      </c>
      <c r="D935" s="127"/>
      <c r="E935" s="127"/>
      <c r="F935" s="127"/>
      <c r="G935" s="127"/>
      <c r="H935" s="127"/>
      <c r="I935" s="127"/>
      <c r="J935" s="127"/>
      <c r="K935" s="129" t="s">
        <v>2056</v>
      </c>
      <c r="L935" s="125" t="s">
        <v>3218</v>
      </c>
      <c r="M935" s="828">
        <f>IF(ISERROR(VLOOKUP($B935,ESTR_PREC!$A$1:$M$6000,5,FALSE))=TRUE,0,VLOOKUP($B935,ESTR_PREC!$A$1:$M$6000,5,FALSE))</f>
        <v>0</v>
      </c>
      <c r="N935" s="225"/>
      <c r="O935" s="827"/>
      <c r="Q935" s="815"/>
    </row>
    <row r="936" spans="2:17" ht="25.5" hidden="1">
      <c r="B936" s="127" t="s">
        <v>2057</v>
      </c>
      <c r="C936" s="127" t="s">
        <v>4507</v>
      </c>
      <c r="D936" s="127"/>
      <c r="E936" s="127"/>
      <c r="F936" s="127"/>
      <c r="G936" s="127"/>
      <c r="H936" s="127"/>
      <c r="I936" s="127"/>
      <c r="J936" s="127"/>
      <c r="K936" s="129" t="s">
        <v>3928</v>
      </c>
      <c r="L936" s="125" t="s">
        <v>3218</v>
      </c>
      <c r="M936" s="828">
        <f>IF(ISERROR(VLOOKUP($B936,ESTR_PREC!$A$1:$M$6000,5,FALSE))=TRUE,0,VLOOKUP($B936,ESTR_PREC!$A$1:$M$6000,5,FALSE))</f>
        <v>0</v>
      </c>
      <c r="N936" s="225"/>
      <c r="O936" s="827"/>
      <c r="Q936" s="815"/>
    </row>
    <row r="937" spans="2:17" ht="25.5" hidden="1" customHeight="1">
      <c r="B937" s="127" t="s">
        <v>2059</v>
      </c>
      <c r="C937" s="127" t="s">
        <v>4508</v>
      </c>
      <c r="D937" s="127"/>
      <c r="E937" s="127"/>
      <c r="F937" s="127"/>
      <c r="G937" s="127"/>
      <c r="H937" s="127"/>
      <c r="I937" s="127"/>
      <c r="J937" s="127"/>
      <c r="K937" s="129" t="s">
        <v>2060</v>
      </c>
      <c r="L937" s="125" t="s">
        <v>3218</v>
      </c>
      <c r="M937" s="828">
        <f>IF(ISERROR(VLOOKUP($B937,ESTR_PREC!$A$1:$M$6000,5,FALSE))=TRUE,0,VLOOKUP($B937,ESTR_PREC!$A$1:$M$6000,5,FALSE))</f>
        <v>0</v>
      </c>
      <c r="N937" s="225"/>
      <c r="O937" s="827"/>
      <c r="Q937" s="815"/>
    </row>
    <row r="938" spans="2:17" hidden="1">
      <c r="B938" s="127" t="s">
        <v>2061</v>
      </c>
      <c r="C938" s="127" t="s">
        <v>4509</v>
      </c>
      <c r="D938" s="127"/>
      <c r="E938" s="127"/>
      <c r="F938" s="127"/>
      <c r="G938" s="127"/>
      <c r="H938" s="127"/>
      <c r="I938" s="127"/>
      <c r="J938" s="127"/>
      <c r="K938" s="129" t="s">
        <v>2062</v>
      </c>
      <c r="L938" s="125" t="s">
        <v>3218</v>
      </c>
      <c r="M938" s="828">
        <f>IF(ISERROR(VLOOKUP($B938,ESTR_PREC!$A$1:$M$6000,5,FALSE))=TRUE,0,VLOOKUP($B938,ESTR_PREC!$A$1:$M$6000,5,FALSE))</f>
        <v>0</v>
      </c>
      <c r="N938" s="225"/>
      <c r="O938" s="827"/>
      <c r="Q938" s="815"/>
    </row>
    <row r="939" spans="2:17" ht="25.5" hidden="1">
      <c r="B939" s="127" t="s">
        <v>2063</v>
      </c>
      <c r="C939" s="127" t="s">
        <v>4510</v>
      </c>
      <c r="D939" s="127"/>
      <c r="E939" s="127"/>
      <c r="F939" s="127"/>
      <c r="G939" s="127"/>
      <c r="H939" s="127"/>
      <c r="I939" s="127"/>
      <c r="J939" s="127"/>
      <c r="K939" s="129" t="s">
        <v>2064</v>
      </c>
      <c r="L939" s="125" t="s">
        <v>3218</v>
      </c>
      <c r="M939" s="828">
        <f>IF(ISERROR(VLOOKUP($B939,ESTR_PREC!$A$1:$M$6000,5,FALSE))=TRUE,0,VLOOKUP($B939,ESTR_PREC!$A$1:$M$6000,5,FALSE))</f>
        <v>0</v>
      </c>
      <c r="N939" s="225"/>
      <c r="O939" s="827"/>
      <c r="Q939" s="815"/>
    </row>
    <row r="940" spans="2:17" ht="25.5" hidden="1" customHeight="1">
      <c r="B940" s="127" t="s">
        <v>2065</v>
      </c>
      <c r="C940" s="127" t="s">
        <v>4511</v>
      </c>
      <c r="D940" s="127"/>
      <c r="E940" s="127"/>
      <c r="F940" s="127"/>
      <c r="G940" s="127"/>
      <c r="H940" s="127"/>
      <c r="I940" s="127"/>
      <c r="J940" s="127"/>
      <c r="K940" s="129" t="s">
        <v>2066</v>
      </c>
      <c r="L940" s="125" t="s">
        <v>3218</v>
      </c>
      <c r="M940" s="828">
        <f>IF(ISERROR(VLOOKUP($B940,ESTR_PREC!$A$1:$M$6000,5,FALSE))=TRUE,0,VLOOKUP($B940,ESTR_PREC!$A$1:$M$6000,5,FALSE))</f>
        <v>0</v>
      </c>
      <c r="N940" s="225"/>
      <c r="O940" s="827"/>
      <c r="Q940" s="815"/>
    </row>
    <row r="941" spans="2:17" ht="25.5" hidden="1">
      <c r="B941" s="127" t="s">
        <v>2067</v>
      </c>
      <c r="C941" s="127" t="s">
        <v>4512</v>
      </c>
      <c r="D941" s="127"/>
      <c r="E941" s="127"/>
      <c r="F941" s="127"/>
      <c r="G941" s="127"/>
      <c r="H941" s="127"/>
      <c r="I941" s="127"/>
      <c r="J941" s="127"/>
      <c r="K941" s="129" t="s">
        <v>2068</v>
      </c>
      <c r="L941" s="125" t="s">
        <v>3218</v>
      </c>
      <c r="M941" s="828">
        <f>IF(ISERROR(VLOOKUP($B941,ESTR_PREC!$A$1:$M$6000,5,FALSE))=TRUE,0,VLOOKUP($B941,ESTR_PREC!$A$1:$M$6000,5,FALSE))</f>
        <v>0</v>
      </c>
      <c r="N941" s="225"/>
      <c r="O941" s="827"/>
      <c r="Q941" s="815"/>
    </row>
    <row r="942" spans="2:17" ht="25.5">
      <c r="B942" s="127" t="s">
        <v>2069</v>
      </c>
      <c r="C942" s="127" t="s">
        <v>3929</v>
      </c>
      <c r="D942" s="127"/>
      <c r="E942" s="127"/>
      <c r="F942" s="127"/>
      <c r="G942" s="127"/>
      <c r="H942" s="127"/>
      <c r="I942" s="127"/>
      <c r="J942" s="127"/>
      <c r="K942" s="23" t="s">
        <v>2072</v>
      </c>
      <c r="L942" s="125" t="s">
        <v>3218</v>
      </c>
      <c r="M942" s="564">
        <f>IF(ISERROR(VLOOKUP($B942,ESTR_PREC!$A$1:$M$6000,5,FALSE))=TRUE,0,VLOOKUP($B942,ESTR_PREC!$A$1:$M$6000,5,FALSE))</f>
        <v>0</v>
      </c>
      <c r="N942" s="225"/>
      <c r="O942" s="560">
        <f t="shared" ref="O942:O963" si="14">+N942-M942</f>
        <v>0</v>
      </c>
      <c r="Q942" s="225"/>
    </row>
    <row r="943" spans="2:17" ht="29.25" customHeight="1">
      <c r="B943" s="127" t="s">
        <v>2073</v>
      </c>
      <c r="C943" s="127" t="s">
        <v>3930</v>
      </c>
      <c r="D943" s="127"/>
      <c r="E943" s="127"/>
      <c r="F943" s="127"/>
      <c r="G943" s="127"/>
      <c r="H943" s="127"/>
      <c r="I943" s="127"/>
      <c r="J943" s="127"/>
      <c r="K943" s="23" t="s">
        <v>2074</v>
      </c>
      <c r="L943" s="125" t="s">
        <v>3218</v>
      </c>
      <c r="M943" s="564">
        <f>IF(ISERROR(VLOOKUP($B943,ESTR_PREC!$A$1:$M$6000,5,FALSE))=TRUE,0,VLOOKUP($B943,ESTR_PREC!$A$1:$M$6000,5,FALSE))</f>
        <v>0</v>
      </c>
      <c r="N943" s="225"/>
      <c r="O943" s="560">
        <f t="shared" si="14"/>
        <v>0</v>
      </c>
      <c r="Q943" s="225"/>
    </row>
    <row r="944" spans="2:17" ht="25.5">
      <c r="B944" s="127" t="s">
        <v>2075</v>
      </c>
      <c r="C944" s="127" t="s">
        <v>3931</v>
      </c>
      <c r="D944" s="127"/>
      <c r="E944" s="127"/>
      <c r="F944" s="127"/>
      <c r="G944" s="127"/>
      <c r="H944" s="127"/>
      <c r="I944" s="127"/>
      <c r="J944" s="127"/>
      <c r="K944" s="23" t="s">
        <v>2076</v>
      </c>
      <c r="L944" s="125" t="s">
        <v>3218</v>
      </c>
      <c r="M944" s="564">
        <f>IF(ISERROR(VLOOKUP($B944,ESTR_PREC!$A$1:$M$6000,5,FALSE))=TRUE,0,VLOOKUP($B944,ESTR_PREC!$A$1:$M$6000,5,FALSE))</f>
        <v>0</v>
      </c>
      <c r="N944" s="225"/>
      <c r="O944" s="560">
        <f t="shared" si="14"/>
        <v>0</v>
      </c>
      <c r="Q944" s="225"/>
    </row>
    <row r="945" spans="2:17" ht="25.5">
      <c r="B945" s="127" t="s">
        <v>2077</v>
      </c>
      <c r="C945" s="127" t="s">
        <v>3932</v>
      </c>
      <c r="D945" s="127"/>
      <c r="E945" s="127"/>
      <c r="F945" s="127"/>
      <c r="G945" s="127"/>
      <c r="H945" s="127"/>
      <c r="I945" s="127"/>
      <c r="J945" s="127"/>
      <c r="K945" s="23" t="s">
        <v>2078</v>
      </c>
      <c r="L945" s="125" t="s">
        <v>3218</v>
      </c>
      <c r="M945" s="564">
        <f>IF(ISERROR(VLOOKUP($B945,ESTR_PREC!$A$1:$M$6000,5,FALSE))=TRUE,0,VLOOKUP($B945,ESTR_PREC!$A$1:$M$6000,5,FALSE))</f>
        <v>0</v>
      </c>
      <c r="N945" s="225"/>
      <c r="O945" s="560">
        <f t="shared" si="14"/>
        <v>0</v>
      </c>
      <c r="Q945" s="225"/>
    </row>
    <row r="946" spans="2:17" ht="25.5">
      <c r="B946" s="127" t="s">
        <v>2079</v>
      </c>
      <c r="C946" s="127" t="s">
        <v>3933</v>
      </c>
      <c r="D946" s="127"/>
      <c r="E946" s="127"/>
      <c r="F946" s="127"/>
      <c r="G946" s="127"/>
      <c r="H946" s="127"/>
      <c r="I946" s="127"/>
      <c r="J946" s="127"/>
      <c r="K946" s="23" t="s">
        <v>2080</v>
      </c>
      <c r="L946" s="125" t="s">
        <v>3218</v>
      </c>
      <c r="M946" s="564">
        <f>IF(ISERROR(VLOOKUP($B946,ESTR_PREC!$A$1:$M$6000,5,FALSE))=TRUE,0,VLOOKUP($B946,ESTR_PREC!$A$1:$M$6000,5,FALSE))</f>
        <v>0</v>
      </c>
      <c r="N946" s="225"/>
      <c r="O946" s="560">
        <f t="shared" si="14"/>
        <v>0</v>
      </c>
      <c r="Q946" s="225"/>
    </row>
    <row r="947" spans="2:17" ht="25.5">
      <c r="B947" s="127" t="s">
        <v>2081</v>
      </c>
      <c r="C947" s="127" t="s">
        <v>3934</v>
      </c>
      <c r="D947" s="127"/>
      <c r="E947" s="127"/>
      <c r="F947" s="127"/>
      <c r="G947" s="127"/>
      <c r="H947" s="127"/>
      <c r="I947" s="127"/>
      <c r="J947" s="127"/>
      <c r="K947" s="23" t="s">
        <v>3935</v>
      </c>
      <c r="L947" s="125" t="s">
        <v>3218</v>
      </c>
      <c r="M947" s="564">
        <f>IF(ISERROR(VLOOKUP($B947,ESTR_PREC!$A$1:$M$6000,5,FALSE))=TRUE,0,VLOOKUP($B947,ESTR_PREC!$A$1:$M$6000,5,FALSE))</f>
        <v>0</v>
      </c>
      <c r="N947" s="225"/>
      <c r="O947" s="560">
        <f t="shared" si="14"/>
        <v>0</v>
      </c>
      <c r="Q947" s="225"/>
    </row>
    <row r="948" spans="2:17" ht="25.5" hidden="1" customHeight="1">
      <c r="B948" s="127" t="s">
        <v>2083</v>
      </c>
      <c r="C948" s="127" t="s">
        <v>3936</v>
      </c>
      <c r="D948" s="127"/>
      <c r="E948" s="127"/>
      <c r="F948" s="127"/>
      <c r="G948" s="127"/>
      <c r="H948" s="127"/>
      <c r="I948" s="127"/>
      <c r="J948" s="127"/>
      <c r="K948" s="23" t="s">
        <v>2084</v>
      </c>
      <c r="L948" s="125" t="s">
        <v>3218</v>
      </c>
      <c r="M948" s="564">
        <f>IF(ISERROR(VLOOKUP($B948,ESTR_PREC!$A$1:$M$6000,5,FALSE))=TRUE,0,VLOOKUP($B948,ESTR_PREC!$A$1:$M$6000,5,FALSE))</f>
        <v>0</v>
      </c>
      <c r="N948" s="225"/>
      <c r="O948" s="564"/>
      <c r="Q948" s="564"/>
    </row>
    <row r="949" spans="2:17" ht="25.5">
      <c r="B949" s="127" t="s">
        <v>2085</v>
      </c>
      <c r="C949" s="127" t="s">
        <v>3937</v>
      </c>
      <c r="D949" s="127"/>
      <c r="E949" s="127"/>
      <c r="F949" s="127"/>
      <c r="G949" s="127"/>
      <c r="H949" s="127"/>
      <c r="I949" s="127"/>
      <c r="J949" s="127"/>
      <c r="K949" s="23" t="s">
        <v>2086</v>
      </c>
      <c r="L949" s="125" t="s">
        <v>3218</v>
      </c>
      <c r="M949" s="564">
        <f>IF(ISERROR(VLOOKUP($B949,ESTR_PREC!$A$1:$M$6000,5,FALSE))=TRUE,0,VLOOKUP($B949,ESTR_PREC!$A$1:$M$6000,5,FALSE))</f>
        <v>0</v>
      </c>
      <c r="N949" s="225"/>
      <c r="O949" s="560">
        <f t="shared" si="14"/>
        <v>0</v>
      </c>
      <c r="Q949" s="225"/>
    </row>
    <row r="950" spans="2:17" ht="25.5">
      <c r="B950" s="127" t="s">
        <v>2087</v>
      </c>
      <c r="C950" s="127" t="s">
        <v>3938</v>
      </c>
      <c r="D950" s="127"/>
      <c r="E950" s="127"/>
      <c r="F950" s="127"/>
      <c r="G950" s="127"/>
      <c r="H950" s="127"/>
      <c r="I950" s="127"/>
      <c r="J950" s="127"/>
      <c r="K950" s="23" t="s">
        <v>2088</v>
      </c>
      <c r="L950" s="125" t="s">
        <v>3218</v>
      </c>
      <c r="M950" s="564">
        <f>IF(ISERROR(VLOOKUP($B950,ESTR_PREC!$A$1:$M$6000,5,FALSE))=TRUE,0,VLOOKUP($B950,ESTR_PREC!$A$1:$M$6000,5,FALSE))</f>
        <v>0</v>
      </c>
      <c r="N950" s="225"/>
      <c r="O950" s="560">
        <f>+N950-M950</f>
        <v>0</v>
      </c>
      <c r="Q950" s="225"/>
    </row>
    <row r="951" spans="2:17" ht="25.5" hidden="1" customHeight="1">
      <c r="B951" s="127" t="s">
        <v>2089</v>
      </c>
      <c r="C951" s="127" t="s">
        <v>3939</v>
      </c>
      <c r="D951" s="127"/>
      <c r="E951" s="127"/>
      <c r="F951" s="127"/>
      <c r="G951" s="127"/>
      <c r="H951" s="127"/>
      <c r="I951" s="127"/>
      <c r="J951" s="127"/>
      <c r="K951" s="23" t="s">
        <v>2090</v>
      </c>
      <c r="L951" s="125" t="s">
        <v>3218</v>
      </c>
      <c r="M951" s="564">
        <f>IF(ISERROR(VLOOKUP($B951,ESTR_PREC!$A$1:$M$6000,5,FALSE))=TRUE,0,VLOOKUP($B951,ESTR_PREC!$A$1:$M$6000,5,FALSE))</f>
        <v>0</v>
      </c>
      <c r="N951" s="225"/>
      <c r="O951" s="564"/>
      <c r="Q951" s="564"/>
    </row>
    <row r="952" spans="2:17" ht="25.5">
      <c r="B952" s="127" t="s">
        <v>2091</v>
      </c>
      <c r="C952" s="127" t="s">
        <v>3940</v>
      </c>
      <c r="D952" s="127"/>
      <c r="E952" s="127"/>
      <c r="F952" s="127"/>
      <c r="G952" s="127"/>
      <c r="H952" s="127"/>
      <c r="I952" s="127"/>
      <c r="J952" s="127"/>
      <c r="K952" s="23" t="s">
        <v>2092</v>
      </c>
      <c r="L952" s="211" t="s">
        <v>3218</v>
      </c>
      <c r="M952" s="564">
        <f>IF(ISERROR(VLOOKUP($B952,ESTR_PREC!$A$1:$M$6000,5,FALSE))=TRUE,0,VLOOKUP($B952,ESTR_PREC!$A$1:$M$6000,5,FALSE))</f>
        <v>0</v>
      </c>
      <c r="N952" s="225"/>
      <c r="O952" s="560">
        <f t="shared" si="14"/>
        <v>0</v>
      </c>
      <c r="Q952" s="225"/>
    </row>
    <row r="953" spans="2:17" ht="25.5">
      <c r="B953" s="127" t="s">
        <v>2093</v>
      </c>
      <c r="C953" s="127" t="s">
        <v>4513</v>
      </c>
      <c r="D953" s="127"/>
      <c r="E953" s="127"/>
      <c r="F953" s="127"/>
      <c r="G953" s="127"/>
      <c r="H953" s="127"/>
      <c r="I953" s="127"/>
      <c r="J953" s="127"/>
      <c r="K953" s="129" t="s">
        <v>2095</v>
      </c>
      <c r="L953" s="125" t="s">
        <v>3218</v>
      </c>
      <c r="M953" s="564">
        <f>IF(ISERROR(VLOOKUP($B953,ESTR_PREC!$A$1:$M$6000,5,FALSE))=TRUE,0,VLOOKUP($B953,ESTR_PREC!$A$1:$M$6000,5,FALSE))</f>
        <v>0</v>
      </c>
      <c r="N953" s="225"/>
      <c r="O953" s="560">
        <f t="shared" si="14"/>
        <v>0</v>
      </c>
      <c r="Q953" s="225"/>
    </row>
    <row r="954" spans="2:17">
      <c r="B954" s="127" t="s">
        <v>2096</v>
      </c>
      <c r="C954" s="127" t="s">
        <v>4514</v>
      </c>
      <c r="D954" s="127"/>
      <c r="E954" s="127"/>
      <c r="F954" s="127"/>
      <c r="G954" s="127"/>
      <c r="H954" s="127"/>
      <c r="I954" s="127"/>
      <c r="J954" s="127"/>
      <c r="K954" s="129" t="s">
        <v>2097</v>
      </c>
      <c r="L954" s="125" t="s">
        <v>3218</v>
      </c>
      <c r="M954" s="564">
        <f>IF(ISERROR(VLOOKUP($B954,ESTR_PREC!$A$1:$M$6000,5,FALSE))=TRUE,0,VLOOKUP($B954,ESTR_PREC!$A$1:$M$6000,5,FALSE))</f>
        <v>0</v>
      </c>
      <c r="N954" s="225"/>
      <c r="O954" s="560">
        <f t="shared" si="14"/>
        <v>0</v>
      </c>
      <c r="Q954" s="225"/>
    </row>
    <row r="955" spans="2:17" ht="15" customHeight="1">
      <c r="B955" s="127" t="s">
        <v>2098</v>
      </c>
      <c r="C955" s="127" t="s">
        <v>4515</v>
      </c>
      <c r="D955" s="127"/>
      <c r="E955" s="127"/>
      <c r="F955" s="127"/>
      <c r="G955" s="127"/>
      <c r="H955" s="127"/>
      <c r="I955" s="127"/>
      <c r="J955" s="127"/>
      <c r="K955" s="129" t="s">
        <v>2099</v>
      </c>
      <c r="L955" s="125" t="s">
        <v>3218</v>
      </c>
      <c r="M955" s="564">
        <f>IF(ISERROR(VLOOKUP($B955,ESTR_PREC!$A$1:$M$6000,5,FALSE))=TRUE,0,VLOOKUP($B955,ESTR_PREC!$A$1:$M$6000,5,FALSE))</f>
        <v>0</v>
      </c>
      <c r="N955" s="225"/>
      <c r="O955" s="560">
        <f t="shared" si="14"/>
        <v>0</v>
      </c>
      <c r="Q955" s="225"/>
    </row>
    <row r="956" spans="2:17" ht="25.5">
      <c r="B956" s="127" t="s">
        <v>2100</v>
      </c>
      <c r="C956" s="127" t="s">
        <v>4516</v>
      </c>
      <c r="D956" s="127"/>
      <c r="E956" s="127"/>
      <c r="F956" s="127"/>
      <c r="G956" s="127"/>
      <c r="H956" s="127"/>
      <c r="I956" s="127"/>
      <c r="J956" s="127"/>
      <c r="K956" s="129" t="s">
        <v>2101</v>
      </c>
      <c r="L956" s="125" t="s">
        <v>3218</v>
      </c>
      <c r="M956" s="564">
        <f>IF(ISERROR(VLOOKUP($B956,ESTR_PREC!$A$1:$M$6000,5,FALSE))=TRUE,0,VLOOKUP($B956,ESTR_PREC!$A$1:$M$6000,5,FALSE))</f>
        <v>0</v>
      </c>
      <c r="N956" s="225"/>
      <c r="O956" s="560">
        <f t="shared" si="14"/>
        <v>0</v>
      </c>
      <c r="Q956" s="225"/>
    </row>
    <row r="957" spans="2:17" ht="25.5">
      <c r="B957" s="127" t="s">
        <v>2102</v>
      </c>
      <c r="C957" s="127" t="s">
        <v>4517</v>
      </c>
      <c r="D957" s="127"/>
      <c r="E957" s="127"/>
      <c r="F957" s="127"/>
      <c r="G957" s="127"/>
      <c r="H957" s="127"/>
      <c r="I957" s="127"/>
      <c r="J957" s="127"/>
      <c r="K957" s="129" t="s">
        <v>2103</v>
      </c>
      <c r="L957" s="125" t="s">
        <v>3218</v>
      </c>
      <c r="M957" s="564">
        <f>IF(ISERROR(VLOOKUP($B957,ESTR_PREC!$A$1:$M$6000,5,FALSE))=TRUE,0,VLOOKUP($B957,ESTR_PREC!$A$1:$M$6000,5,FALSE))</f>
        <v>0</v>
      </c>
      <c r="N957" s="225"/>
      <c r="O957" s="560">
        <f t="shared" si="14"/>
        <v>0</v>
      </c>
      <c r="Q957" s="225"/>
    </row>
    <row r="958" spans="2:17" ht="25.5">
      <c r="B958" s="127" t="s">
        <v>2104</v>
      </c>
      <c r="C958" s="127" t="s">
        <v>4518</v>
      </c>
      <c r="D958" s="127"/>
      <c r="E958" s="127"/>
      <c r="F958" s="127"/>
      <c r="G958" s="127"/>
      <c r="H958" s="127"/>
      <c r="I958" s="127"/>
      <c r="J958" s="127"/>
      <c r="K958" s="129" t="s">
        <v>3941</v>
      </c>
      <c r="L958" s="125" t="s">
        <v>3218</v>
      </c>
      <c r="M958" s="564">
        <f>IF(ISERROR(VLOOKUP($B958,ESTR_PREC!$A$1:$M$6000,5,FALSE))=TRUE,0,VLOOKUP($B958,ESTR_PREC!$A$1:$M$6000,5,FALSE))</f>
        <v>0</v>
      </c>
      <c r="N958" s="225"/>
      <c r="O958" s="560">
        <f t="shared" si="14"/>
        <v>0</v>
      </c>
      <c r="Q958" s="225"/>
    </row>
    <row r="959" spans="2:17" ht="25.5" hidden="1" customHeight="1">
      <c r="B959" s="127" t="s">
        <v>2106</v>
      </c>
      <c r="C959" s="127" t="s">
        <v>4519</v>
      </c>
      <c r="D959" s="127"/>
      <c r="E959" s="127"/>
      <c r="F959" s="127"/>
      <c r="G959" s="127"/>
      <c r="H959" s="127"/>
      <c r="I959" s="127"/>
      <c r="J959" s="127"/>
      <c r="K959" s="129" t="s">
        <v>2107</v>
      </c>
      <c r="L959" s="125" t="s">
        <v>3218</v>
      </c>
      <c r="M959" s="564">
        <f>IF(ISERROR(VLOOKUP($B959,ESTR_PREC!$A$1:$M$6000,5,FALSE))=TRUE,0,VLOOKUP($B959,ESTR_PREC!$A$1:$M$6000,5,FALSE))</f>
        <v>0</v>
      </c>
      <c r="N959" s="225"/>
      <c r="O959" s="564"/>
      <c r="Q959" s="564"/>
    </row>
    <row r="960" spans="2:17">
      <c r="B960" s="127" t="s">
        <v>2108</v>
      </c>
      <c r="C960" s="127" t="s">
        <v>4520</v>
      </c>
      <c r="D960" s="127"/>
      <c r="E960" s="127"/>
      <c r="F960" s="127"/>
      <c r="G960" s="127"/>
      <c r="H960" s="127"/>
      <c r="I960" s="127"/>
      <c r="J960" s="127"/>
      <c r="K960" s="129" t="s">
        <v>2109</v>
      </c>
      <c r="L960" s="125" t="s">
        <v>3218</v>
      </c>
      <c r="M960" s="564">
        <f>IF(ISERROR(VLOOKUP($B960,ESTR_PREC!$A$1:$M$6000,5,FALSE))=TRUE,0,VLOOKUP($B960,ESTR_PREC!$A$1:$M$6000,5,FALSE))</f>
        <v>0</v>
      </c>
      <c r="N960" s="225"/>
      <c r="O960" s="560">
        <f t="shared" si="14"/>
        <v>0</v>
      </c>
      <c r="Q960" s="225"/>
    </row>
    <row r="961" spans="1:17" ht="25.5" hidden="1">
      <c r="B961" s="127" t="s">
        <v>2110</v>
      </c>
      <c r="C961" s="127" t="s">
        <v>4521</v>
      </c>
      <c r="D961" s="127"/>
      <c r="E961" s="127"/>
      <c r="F961" s="127"/>
      <c r="G961" s="127"/>
      <c r="H961" s="127"/>
      <c r="I961" s="127"/>
      <c r="J961" s="127"/>
      <c r="K961" s="129" t="s">
        <v>2111</v>
      </c>
      <c r="L961" s="125" t="s">
        <v>3218</v>
      </c>
      <c r="M961" s="564">
        <f>IF(ISERROR(VLOOKUP($B961,ESTR_PREC!$A$1:$M$6000,5,FALSE))=TRUE,0,VLOOKUP($B961,ESTR_PREC!$A$1:$M$6000,5,FALSE))</f>
        <v>0</v>
      </c>
      <c r="N961" s="225"/>
      <c r="O961" s="564"/>
      <c r="Q961" s="564"/>
    </row>
    <row r="962" spans="1:17" ht="25.5" hidden="1" customHeight="1">
      <c r="B962" s="127" t="s">
        <v>2112</v>
      </c>
      <c r="C962" s="127" t="s">
        <v>4522</v>
      </c>
      <c r="D962" s="127"/>
      <c r="E962" s="127"/>
      <c r="F962" s="127"/>
      <c r="G962" s="127"/>
      <c r="H962" s="127"/>
      <c r="I962" s="127"/>
      <c r="J962" s="127"/>
      <c r="K962" s="129" t="s">
        <v>2113</v>
      </c>
      <c r="L962" s="125" t="s">
        <v>3218</v>
      </c>
      <c r="M962" s="564">
        <f>IF(ISERROR(VLOOKUP($B962,ESTR_PREC!$A$1:$M$6000,5,FALSE))=TRUE,0,VLOOKUP($B962,ESTR_PREC!$A$1:$M$6000,5,FALSE))</f>
        <v>0</v>
      </c>
      <c r="N962" s="225"/>
      <c r="O962" s="564"/>
      <c r="Q962" s="564"/>
    </row>
    <row r="963" spans="1:17" ht="25.5">
      <c r="B963" s="127" t="s">
        <v>2114</v>
      </c>
      <c r="C963" s="127" t="s">
        <v>4523</v>
      </c>
      <c r="D963" s="127"/>
      <c r="E963" s="127"/>
      <c r="F963" s="127"/>
      <c r="G963" s="127"/>
      <c r="H963" s="127"/>
      <c r="I963" s="127"/>
      <c r="J963" s="127"/>
      <c r="K963" s="129" t="s">
        <v>2115</v>
      </c>
      <c r="L963" s="125" t="s">
        <v>3218</v>
      </c>
      <c r="M963" s="564">
        <f>IF(ISERROR(VLOOKUP($B963,ESTR_PREC!$A$1:$M$6000,5,FALSE))=TRUE,0,VLOOKUP($B963,ESTR_PREC!$A$1:$M$6000,5,FALSE))</f>
        <v>0</v>
      </c>
      <c r="N963" s="225"/>
      <c r="O963" s="560">
        <f t="shared" si="14"/>
        <v>0</v>
      </c>
      <c r="Q963" s="225"/>
    </row>
    <row r="964" spans="1:17" hidden="1">
      <c r="B964" s="127" t="s">
        <v>2116</v>
      </c>
      <c r="C964" s="127" t="s">
        <v>4524</v>
      </c>
      <c r="D964" s="127"/>
      <c r="E964" s="127"/>
      <c r="F964" s="127"/>
      <c r="G964" s="127"/>
      <c r="H964" s="127"/>
      <c r="I964" s="127"/>
      <c r="J964" s="127"/>
      <c r="K964" s="129" t="s">
        <v>2118</v>
      </c>
      <c r="L964" s="125" t="s">
        <v>3218</v>
      </c>
      <c r="M964" s="828"/>
      <c r="N964" s="815"/>
      <c r="O964" s="827"/>
      <c r="Q964" s="815"/>
    </row>
    <row r="965" spans="1:17" hidden="1">
      <c r="B965" s="127" t="s">
        <v>2119</v>
      </c>
      <c r="C965" s="127" t="s">
        <v>4525</v>
      </c>
      <c r="D965" s="127"/>
      <c r="E965" s="127"/>
      <c r="F965" s="127"/>
      <c r="G965" s="127"/>
      <c r="H965" s="127"/>
      <c r="I965" s="127"/>
      <c r="J965" s="127"/>
      <c r="K965" s="129" t="s">
        <v>2120</v>
      </c>
      <c r="L965" s="125" t="s">
        <v>3218</v>
      </c>
      <c r="M965" s="828"/>
      <c r="N965" s="815"/>
      <c r="O965" s="827"/>
      <c r="Q965" s="815"/>
    </row>
    <row r="966" spans="1:17" hidden="1">
      <c r="B966" s="127" t="s">
        <v>2121</v>
      </c>
      <c r="C966" s="127" t="s">
        <v>4526</v>
      </c>
      <c r="D966" s="127"/>
      <c r="E966" s="127"/>
      <c r="F966" s="127"/>
      <c r="G966" s="127"/>
      <c r="H966" s="127"/>
      <c r="I966" s="127"/>
      <c r="J966" s="127"/>
      <c r="K966" s="129" t="s">
        <v>2122</v>
      </c>
      <c r="L966" s="125" t="s">
        <v>3218</v>
      </c>
      <c r="M966" s="828"/>
      <c r="N966" s="815"/>
      <c r="O966" s="827"/>
      <c r="Q966" s="815"/>
    </row>
    <row r="967" spans="1:17" ht="25.5" hidden="1">
      <c r="B967" s="127" t="s">
        <v>2123</v>
      </c>
      <c r="C967" s="127" t="s">
        <v>4527</v>
      </c>
      <c r="D967" s="127"/>
      <c r="E967" s="127"/>
      <c r="F967" s="127"/>
      <c r="G967" s="127"/>
      <c r="H967" s="127"/>
      <c r="I967" s="127"/>
      <c r="J967" s="127"/>
      <c r="K967" s="129" t="s">
        <v>2124</v>
      </c>
      <c r="L967" s="125" t="s">
        <v>3218</v>
      </c>
      <c r="M967" s="828"/>
      <c r="N967" s="815"/>
      <c r="O967" s="827"/>
      <c r="Q967" s="815"/>
    </row>
    <row r="968" spans="1:17" ht="25.5" hidden="1">
      <c r="B968" s="127" t="s">
        <v>2125</v>
      </c>
      <c r="C968" s="127" t="s">
        <v>4528</v>
      </c>
      <c r="D968" s="127"/>
      <c r="E968" s="127"/>
      <c r="F968" s="127"/>
      <c r="G968" s="127"/>
      <c r="H968" s="127"/>
      <c r="I968" s="127"/>
      <c r="J968" s="127"/>
      <c r="K968" s="129" t="s">
        <v>2126</v>
      </c>
      <c r="L968" s="125" t="s">
        <v>3218</v>
      </c>
      <c r="M968" s="828"/>
      <c r="N968" s="815"/>
      <c r="O968" s="827"/>
      <c r="Q968" s="815"/>
    </row>
    <row r="969" spans="1:17" ht="25.5" hidden="1">
      <c r="B969" s="127" t="s">
        <v>2127</v>
      </c>
      <c r="C969" s="127" t="s">
        <v>4529</v>
      </c>
      <c r="D969" s="127"/>
      <c r="E969" s="127"/>
      <c r="F969" s="127"/>
      <c r="G969" s="127"/>
      <c r="H969" s="127"/>
      <c r="I969" s="127"/>
      <c r="J969" s="127"/>
      <c r="K969" s="129" t="s">
        <v>3942</v>
      </c>
      <c r="L969" s="125" t="s">
        <v>3218</v>
      </c>
      <c r="M969" s="828"/>
      <c r="N969" s="815"/>
      <c r="O969" s="827"/>
      <c r="Q969" s="815"/>
    </row>
    <row r="970" spans="1:17" ht="25.5" hidden="1" customHeight="1">
      <c r="B970" s="127" t="s">
        <v>2129</v>
      </c>
      <c r="C970" s="127" t="s">
        <v>4530</v>
      </c>
      <c r="D970" s="127"/>
      <c r="E970" s="127"/>
      <c r="F970" s="127"/>
      <c r="G970" s="127"/>
      <c r="H970" s="127"/>
      <c r="I970" s="127"/>
      <c r="J970" s="127"/>
      <c r="K970" s="129" t="s">
        <v>2130</v>
      </c>
      <c r="L970" s="125" t="s">
        <v>3218</v>
      </c>
      <c r="M970" s="828"/>
      <c r="N970" s="815"/>
      <c r="O970" s="827"/>
      <c r="Q970" s="815"/>
    </row>
    <row r="971" spans="1:17" hidden="1">
      <c r="B971" s="127" t="s">
        <v>2131</v>
      </c>
      <c r="C971" s="127" t="s">
        <v>4531</v>
      </c>
      <c r="D971" s="127"/>
      <c r="E971" s="127"/>
      <c r="F971" s="127"/>
      <c r="G971" s="127"/>
      <c r="H971" s="127"/>
      <c r="I971" s="127"/>
      <c r="J971" s="127"/>
      <c r="K971" s="129" t="s">
        <v>2132</v>
      </c>
      <c r="L971" s="125" t="s">
        <v>3218</v>
      </c>
      <c r="M971" s="828"/>
      <c r="N971" s="815"/>
      <c r="O971" s="827"/>
      <c r="Q971" s="815"/>
    </row>
    <row r="972" spans="1:17" ht="25.5" hidden="1">
      <c r="B972" s="127" t="s">
        <v>2133</v>
      </c>
      <c r="C972" s="127" t="s">
        <v>4532</v>
      </c>
      <c r="D972" s="127"/>
      <c r="E972" s="127"/>
      <c r="F972" s="127"/>
      <c r="G972" s="127"/>
      <c r="H972" s="127"/>
      <c r="I972" s="127"/>
      <c r="J972" s="127"/>
      <c r="K972" s="129" t="s">
        <v>2134</v>
      </c>
      <c r="L972" s="125" t="s">
        <v>3218</v>
      </c>
      <c r="M972" s="828"/>
      <c r="N972" s="815"/>
      <c r="O972" s="827"/>
      <c r="Q972" s="815"/>
    </row>
    <row r="973" spans="1:17" ht="25.5" hidden="1" customHeight="1">
      <c r="B973" s="127" t="s">
        <v>2135</v>
      </c>
      <c r="C973" s="127" t="s">
        <v>4533</v>
      </c>
      <c r="D973" s="127"/>
      <c r="E973" s="127"/>
      <c r="F973" s="127"/>
      <c r="G973" s="127"/>
      <c r="H973" s="127"/>
      <c r="I973" s="127"/>
      <c r="J973" s="127"/>
      <c r="K973" s="129" t="s">
        <v>2136</v>
      </c>
      <c r="L973" s="125" t="s">
        <v>3218</v>
      </c>
      <c r="M973" s="828"/>
      <c r="N973" s="815"/>
      <c r="O973" s="827"/>
      <c r="Q973" s="815"/>
    </row>
    <row r="974" spans="1:17" hidden="1">
      <c r="B974" s="127" t="s">
        <v>2137</v>
      </c>
      <c r="C974" s="127" t="s">
        <v>4534</v>
      </c>
      <c r="D974" s="127"/>
      <c r="E974" s="127"/>
      <c r="F974" s="127"/>
      <c r="G974" s="127"/>
      <c r="H974" s="127"/>
      <c r="I974" s="127"/>
      <c r="J974" s="127"/>
      <c r="K974" s="129" t="s">
        <v>2138</v>
      </c>
      <c r="L974" s="125" t="s">
        <v>3218</v>
      </c>
      <c r="M974" s="828"/>
      <c r="N974" s="815"/>
      <c r="O974" s="827"/>
      <c r="Q974" s="815"/>
    </row>
    <row r="975" spans="1:17" ht="15.75">
      <c r="A975" s="265"/>
      <c r="K975" s="501" t="s">
        <v>3943</v>
      </c>
      <c r="L975" s="528"/>
      <c r="M975" s="192"/>
      <c r="N975" s="192"/>
      <c r="O975" s="192"/>
      <c r="P975" s="192"/>
      <c r="Q975" s="192"/>
    </row>
    <row r="976" spans="1:17" ht="16.5" thickBot="1">
      <c r="A976" s="265"/>
      <c r="K976" s="531"/>
      <c r="L976" s="528"/>
      <c r="M976" s="192"/>
      <c r="N976" s="192"/>
      <c r="O976" s="192"/>
      <c r="Q976" s="192"/>
    </row>
    <row r="977" spans="1:17" ht="17.25" thickTop="1" thickBot="1">
      <c r="B977" s="152" t="s">
        <v>2139</v>
      </c>
      <c r="C977" s="247" t="s">
        <v>3944</v>
      </c>
      <c r="D977" s="248"/>
      <c r="E977" s="248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0</v>
      </c>
      <c r="N977" s="154">
        <f>SUM(N980:N1048)</f>
        <v>0</v>
      </c>
      <c r="O977" s="298">
        <f>+N977-M977</f>
        <v>0</v>
      </c>
      <c r="Q977" s="154">
        <f>SUM(Q980:Q1048)</f>
        <v>0</v>
      </c>
    </row>
    <row r="978" spans="1:17" ht="9" customHeight="1" thickTop="1" thickBot="1">
      <c r="A978" s="265"/>
      <c r="K978" s="582"/>
      <c r="M978" s="265"/>
      <c r="N978" s="379"/>
      <c r="Q978" s="379"/>
    </row>
    <row r="979" spans="1:17" ht="26.25" thickBot="1">
      <c r="B979" s="102" t="s">
        <v>3221</v>
      </c>
      <c r="C979" s="245" t="s">
        <v>48</v>
      </c>
      <c r="D979" s="245"/>
      <c r="E979" s="245"/>
      <c r="F979" s="246"/>
      <c r="G979" s="246"/>
      <c r="H979" s="246"/>
      <c r="I979" s="246"/>
      <c r="J979" s="246"/>
      <c r="K979" s="191" t="s">
        <v>3894</v>
      </c>
      <c r="L979" s="135"/>
      <c r="M979" s="328" t="str">
        <f>+$M$10</f>
        <v>Valore netto al 31/12/2017</v>
      </c>
      <c r="N979" s="779" t="str">
        <f>N$10</f>
        <v>Valore netto al 31/12/2018</v>
      </c>
      <c r="O979" s="779" t="s">
        <v>4064</v>
      </c>
      <c r="P979" s="806"/>
      <c r="Q979" s="779" t="str">
        <f>Q$10</f>
        <v>Prechiusura al ° trimestre 2018</v>
      </c>
    </row>
    <row r="980" spans="1:17" ht="25.5">
      <c r="B980" s="127" t="s">
        <v>2141</v>
      </c>
      <c r="C980" s="127" t="s">
        <v>3945</v>
      </c>
      <c r="D980" s="127"/>
      <c r="E980" s="127"/>
      <c r="F980" s="127"/>
      <c r="G980" s="127"/>
      <c r="H980" s="127"/>
      <c r="I980" s="127"/>
      <c r="J980" s="127"/>
      <c r="K980" s="23" t="s">
        <v>2144</v>
      </c>
      <c r="L980" s="125" t="s">
        <v>3218</v>
      </c>
      <c r="M980" s="564">
        <f>IF(ISERROR(VLOOKUP($B980,ESTR_PREC!$A$1:$M$6000,5,FALSE))=TRUE,0,VLOOKUP($B980,ESTR_PREC!$A$1:$M$6000,5,FALSE))</f>
        <v>0</v>
      </c>
      <c r="N980" s="225"/>
      <c r="O980" s="560">
        <f t="shared" ref="O980:O1037" si="15">+N980-M980</f>
        <v>0</v>
      </c>
      <c r="Q980" s="225"/>
    </row>
    <row r="981" spans="1:17" ht="25.5">
      <c r="B981" s="127" t="s">
        <v>2145</v>
      </c>
      <c r="C981" s="127" t="s">
        <v>3946</v>
      </c>
      <c r="D981" s="127"/>
      <c r="E981" s="127"/>
      <c r="F981" s="127"/>
      <c r="G981" s="127"/>
      <c r="H981" s="127"/>
      <c r="I981" s="127"/>
      <c r="J981" s="127"/>
      <c r="K981" s="23" t="s">
        <v>2146</v>
      </c>
      <c r="L981" s="125" t="s">
        <v>3218</v>
      </c>
      <c r="M981" s="564">
        <f>IF(ISERROR(VLOOKUP($B981,ESTR_PREC!$A$1:$M$6000,5,FALSE))=TRUE,0,VLOOKUP($B981,ESTR_PREC!$A$1:$M$6000,5,FALSE))</f>
        <v>0</v>
      </c>
      <c r="N981" s="225"/>
      <c r="O981" s="560">
        <f t="shared" si="15"/>
        <v>0</v>
      </c>
      <c r="Q981" s="225"/>
    </row>
    <row r="982" spans="1:17" ht="25.5">
      <c r="B982" s="363" t="s">
        <v>2147</v>
      </c>
      <c r="C982" s="364" t="s">
        <v>3947</v>
      </c>
      <c r="D982" s="365"/>
      <c r="E982" s="365"/>
      <c r="F982" s="365"/>
      <c r="G982" s="365"/>
      <c r="H982" s="365"/>
      <c r="I982" s="365"/>
      <c r="J982" s="365"/>
      <c r="K982" s="366" t="s">
        <v>2148</v>
      </c>
      <c r="L982" s="367" t="s">
        <v>3218</v>
      </c>
      <c r="M982" s="564">
        <f>IF(ISERROR(VLOOKUP($B982,ESTR_PREC!$A$1:$M$6000,5,FALSE))=TRUE,0,VLOOKUP($B982,ESTR_PREC!$A$1:$M$6000,5,FALSE))</f>
        <v>0</v>
      </c>
      <c r="N982" s="225"/>
      <c r="O982" s="560">
        <f t="shared" si="15"/>
        <v>0</v>
      </c>
      <c r="Q982" s="225"/>
    </row>
    <row r="983" spans="1:17" ht="25.5">
      <c r="B983" s="127" t="s">
        <v>2149</v>
      </c>
      <c r="C983" s="127" t="s">
        <v>3948</v>
      </c>
      <c r="D983" s="127"/>
      <c r="E983" s="127"/>
      <c r="F983" s="127"/>
      <c r="G983" s="127"/>
      <c r="H983" s="127"/>
      <c r="I983" s="127"/>
      <c r="J983" s="127"/>
      <c r="K983" s="23" t="s">
        <v>2150</v>
      </c>
      <c r="L983" s="125" t="s">
        <v>3218</v>
      </c>
      <c r="M983" s="564">
        <f>IF(ISERROR(VLOOKUP($B983,ESTR_PREC!$A$1:$M$6000,5,FALSE))=TRUE,0,VLOOKUP($B983,ESTR_PREC!$A$1:$M$6000,5,FALSE))</f>
        <v>0</v>
      </c>
      <c r="N983" s="225"/>
      <c r="O983" s="560">
        <f t="shared" si="15"/>
        <v>0</v>
      </c>
      <c r="Q983" s="225"/>
    </row>
    <row r="984" spans="1:17" ht="38.25">
      <c r="B984" s="127" t="s">
        <v>2151</v>
      </c>
      <c r="C984" s="127" t="s">
        <v>3949</v>
      </c>
      <c r="D984" s="127"/>
      <c r="E984" s="127"/>
      <c r="F984" s="127"/>
      <c r="G984" s="127"/>
      <c r="H984" s="127"/>
      <c r="I984" s="127"/>
      <c r="J984" s="127"/>
      <c r="K984" s="23" t="s">
        <v>2152</v>
      </c>
      <c r="L984" s="125" t="s">
        <v>3218</v>
      </c>
      <c r="M984" s="564">
        <f>IF(ISERROR(VLOOKUP($B984,ESTR_PREC!$A$1:$M$6000,5,FALSE))=TRUE,0,VLOOKUP($B984,ESTR_PREC!$A$1:$M$6000,5,FALSE))</f>
        <v>0</v>
      </c>
      <c r="N984" s="225"/>
      <c r="O984" s="560">
        <f t="shared" si="15"/>
        <v>0</v>
      </c>
      <c r="Q984" s="225"/>
    </row>
    <row r="985" spans="1:17" ht="25.5">
      <c r="B985" s="127" t="s">
        <v>2153</v>
      </c>
      <c r="C985" s="127" t="s">
        <v>3950</v>
      </c>
      <c r="D985" s="127"/>
      <c r="E985" s="127"/>
      <c r="F985" s="127"/>
      <c r="G985" s="127"/>
      <c r="H985" s="127"/>
      <c r="I985" s="127"/>
      <c r="J985" s="127"/>
      <c r="K985" s="23" t="s">
        <v>2154</v>
      </c>
      <c r="L985" s="125" t="s">
        <v>3218</v>
      </c>
      <c r="M985" s="564">
        <f>IF(ISERROR(VLOOKUP($B985,ESTR_PREC!$A$1:$M$6000,5,FALSE))=TRUE,0,VLOOKUP($B985,ESTR_PREC!$A$1:$M$6000,5,FALSE))</f>
        <v>0</v>
      </c>
      <c r="N985" s="225"/>
      <c r="O985" s="560">
        <f t="shared" si="15"/>
        <v>0</v>
      </c>
      <c r="Q985" s="225"/>
    </row>
    <row r="986" spans="1:17" ht="25.5">
      <c r="B986" s="127" t="s">
        <v>2155</v>
      </c>
      <c r="C986" s="127" t="s">
        <v>3951</v>
      </c>
      <c r="D986" s="127"/>
      <c r="E986" s="127"/>
      <c r="F986" s="127"/>
      <c r="G986" s="127"/>
      <c r="H986" s="127"/>
      <c r="I986" s="127"/>
      <c r="J986" s="127"/>
      <c r="K986" s="23" t="s">
        <v>3952</v>
      </c>
      <c r="L986" s="125" t="s">
        <v>3218</v>
      </c>
      <c r="M986" s="564">
        <f>IF(ISERROR(VLOOKUP($B986,ESTR_PREC!$A$1:$M$6000,5,FALSE))=TRUE,0,VLOOKUP($B986,ESTR_PREC!$A$1:$M$6000,5,FALSE))</f>
        <v>0</v>
      </c>
      <c r="N986" s="225"/>
      <c r="O986" s="560">
        <f t="shared" si="15"/>
        <v>0</v>
      </c>
      <c r="Q986" s="225"/>
    </row>
    <row r="987" spans="1:17" ht="25.5" hidden="1" customHeight="1">
      <c r="B987" s="127" t="s">
        <v>2157</v>
      </c>
      <c r="C987" s="127" t="s">
        <v>3953</v>
      </c>
      <c r="D987" s="127"/>
      <c r="E987" s="127"/>
      <c r="F987" s="127"/>
      <c r="G987" s="127"/>
      <c r="H987" s="127"/>
      <c r="I987" s="127"/>
      <c r="J987" s="127"/>
      <c r="K987" s="23" t="s">
        <v>2158</v>
      </c>
      <c r="L987" s="125" t="s">
        <v>3218</v>
      </c>
      <c r="M987" s="564">
        <f>IF(ISERROR(VLOOKUP($B987,ESTR_PREC!$A$1:$M$6000,5,FALSE))=TRUE,0,VLOOKUP($B987,ESTR_PREC!$A$1:$M$6000,5,FALSE))</f>
        <v>0</v>
      </c>
      <c r="N987" s="225"/>
      <c r="O987" s="564"/>
      <c r="Q987" s="564"/>
    </row>
    <row r="988" spans="1:17" ht="25.5">
      <c r="B988" s="127" t="s">
        <v>2159</v>
      </c>
      <c r="C988" s="127" t="s">
        <v>3954</v>
      </c>
      <c r="D988" s="127"/>
      <c r="E988" s="127"/>
      <c r="F988" s="127"/>
      <c r="G988" s="127"/>
      <c r="H988" s="127"/>
      <c r="I988" s="127"/>
      <c r="J988" s="127"/>
      <c r="K988" s="23" t="s">
        <v>2160</v>
      </c>
      <c r="L988" s="125" t="s">
        <v>3218</v>
      </c>
      <c r="M988" s="564">
        <f>IF(ISERROR(VLOOKUP($B988,ESTR_PREC!$A$1:$M$6000,5,FALSE))=TRUE,0,VLOOKUP($B988,ESTR_PREC!$A$1:$M$6000,5,FALSE))</f>
        <v>0</v>
      </c>
      <c r="N988" s="225"/>
      <c r="O988" s="560">
        <f t="shared" si="15"/>
        <v>0</v>
      </c>
      <c r="Q988" s="225"/>
    </row>
    <row r="989" spans="1:17" ht="25.5">
      <c r="B989" s="127" t="s">
        <v>2161</v>
      </c>
      <c r="C989" s="127" t="s">
        <v>3955</v>
      </c>
      <c r="D989" s="127"/>
      <c r="E989" s="127"/>
      <c r="F989" s="127"/>
      <c r="G989" s="127"/>
      <c r="H989" s="127"/>
      <c r="I989" s="127"/>
      <c r="J989" s="127"/>
      <c r="K989" s="23" t="s">
        <v>2162</v>
      </c>
      <c r="L989" s="125" t="s">
        <v>3218</v>
      </c>
      <c r="M989" s="564">
        <f>IF(ISERROR(VLOOKUP($B989,ESTR_PREC!$A$1:$M$6000,5,FALSE))=TRUE,0,VLOOKUP($B989,ESTR_PREC!$A$1:$M$6000,5,FALSE))</f>
        <v>0</v>
      </c>
      <c r="N989" s="225"/>
      <c r="O989" s="560">
        <f>+N989-M989</f>
        <v>0</v>
      </c>
      <c r="Q989" s="225"/>
    </row>
    <row r="990" spans="1:17" ht="25.5" hidden="1" customHeight="1">
      <c r="B990" s="127" t="s">
        <v>2163</v>
      </c>
      <c r="C990" s="127" t="s">
        <v>3956</v>
      </c>
      <c r="D990" s="127"/>
      <c r="E990" s="127"/>
      <c r="F990" s="127"/>
      <c r="G990" s="127"/>
      <c r="H990" s="127"/>
      <c r="I990" s="127"/>
      <c r="J990" s="127"/>
      <c r="K990" s="23" t="s">
        <v>2164</v>
      </c>
      <c r="L990" s="125" t="s">
        <v>3218</v>
      </c>
      <c r="M990" s="564">
        <f>IF(ISERROR(VLOOKUP($B990,ESTR_PREC!$A$1:$M$6000,5,FALSE))=TRUE,0,VLOOKUP($B990,ESTR_PREC!$A$1:$M$6000,5,FALSE))</f>
        <v>0</v>
      </c>
      <c r="N990" s="225"/>
      <c r="O990" s="564"/>
      <c r="Q990" s="564"/>
    </row>
    <row r="991" spans="1:17" ht="25.5">
      <c r="B991" s="127" t="s">
        <v>2165</v>
      </c>
      <c r="C991" s="127" t="s">
        <v>3957</v>
      </c>
      <c r="D991" s="127"/>
      <c r="E991" s="127"/>
      <c r="F991" s="127"/>
      <c r="G991" s="127"/>
      <c r="H991" s="127"/>
      <c r="I991" s="127"/>
      <c r="J991" s="127"/>
      <c r="K991" s="23" t="s">
        <v>2166</v>
      </c>
      <c r="L991" s="125" t="s">
        <v>3218</v>
      </c>
      <c r="M991" s="564">
        <f>IF(ISERROR(VLOOKUP($B991,ESTR_PREC!$A$1:$M$6000,5,FALSE))=TRUE,0,VLOOKUP($B991,ESTR_PREC!$A$1:$M$6000,5,FALSE))</f>
        <v>0</v>
      </c>
      <c r="N991" s="225"/>
      <c r="O991" s="560">
        <f t="shared" si="15"/>
        <v>0</v>
      </c>
      <c r="Q991" s="225"/>
    </row>
    <row r="992" spans="1:17" ht="25.5">
      <c r="B992" s="127" t="s">
        <v>2167</v>
      </c>
      <c r="C992" s="127" t="s">
        <v>4535</v>
      </c>
      <c r="D992" s="127"/>
      <c r="E992" s="127"/>
      <c r="F992" s="127"/>
      <c r="G992" s="127"/>
      <c r="H992" s="127"/>
      <c r="I992" s="127"/>
      <c r="J992" s="127"/>
      <c r="K992" s="129" t="s">
        <v>2169</v>
      </c>
      <c r="L992" s="125" t="s">
        <v>3218</v>
      </c>
      <c r="M992" s="564">
        <f>IF(ISERROR(VLOOKUP($B992,ESTR_PREC!$A$1:$M$6000,5,FALSE))=TRUE,0,VLOOKUP($B992,ESTR_PREC!$A$1:$M$6000,5,FALSE))</f>
        <v>0</v>
      </c>
      <c r="N992" s="225"/>
      <c r="O992" s="560">
        <f t="shared" si="15"/>
        <v>0</v>
      </c>
      <c r="Q992" s="225"/>
    </row>
    <row r="993" spans="2:17">
      <c r="B993" s="127" t="s">
        <v>2170</v>
      </c>
      <c r="C993" s="127" t="s">
        <v>4536</v>
      </c>
      <c r="D993" s="127"/>
      <c r="E993" s="127"/>
      <c r="F993" s="127"/>
      <c r="G993" s="127"/>
      <c r="H993" s="127"/>
      <c r="I993" s="127"/>
      <c r="J993" s="127"/>
      <c r="K993" s="129" t="s">
        <v>2171</v>
      </c>
      <c r="L993" s="125" t="s">
        <v>3218</v>
      </c>
      <c r="M993" s="564">
        <f>IF(ISERROR(VLOOKUP($B993,ESTR_PREC!$A$1:$M$6000,5,FALSE))=TRUE,0,VLOOKUP($B993,ESTR_PREC!$A$1:$M$6000,5,FALSE))</f>
        <v>0</v>
      </c>
      <c r="N993" s="225"/>
      <c r="O993" s="560">
        <f t="shared" si="15"/>
        <v>0</v>
      </c>
      <c r="Q993" s="225"/>
    </row>
    <row r="994" spans="2:17" ht="25.5">
      <c r="B994" s="363" t="s">
        <v>2172</v>
      </c>
      <c r="C994" s="365" t="s">
        <v>3958</v>
      </c>
      <c r="D994" s="365"/>
      <c r="E994" s="365"/>
      <c r="F994" s="365"/>
      <c r="G994" s="365"/>
      <c r="H994" s="365"/>
      <c r="I994" s="365"/>
      <c r="J994" s="365"/>
      <c r="K994" s="368" t="s">
        <v>2173</v>
      </c>
      <c r="L994" s="367" t="s">
        <v>3218</v>
      </c>
      <c r="M994" s="564">
        <f>IF(ISERROR(VLOOKUP($B994,ESTR_PREC!$A$1:$M$6000,5,FALSE))=TRUE,0,VLOOKUP($B994,ESTR_PREC!$A$1:$M$6000,5,FALSE))</f>
        <v>0</v>
      </c>
      <c r="N994" s="225"/>
      <c r="O994" s="560">
        <f t="shared" si="15"/>
        <v>0</v>
      </c>
      <c r="Q994" s="225"/>
    </row>
    <row r="995" spans="2:17" ht="25.5">
      <c r="B995" s="127" t="s">
        <v>2174</v>
      </c>
      <c r="C995" s="127" t="s">
        <v>4537</v>
      </c>
      <c r="D995" s="127"/>
      <c r="E995" s="127"/>
      <c r="F995" s="127"/>
      <c r="G995" s="127"/>
      <c r="H995" s="127"/>
      <c r="I995" s="127"/>
      <c r="J995" s="127"/>
      <c r="K995" s="129" t="s">
        <v>2175</v>
      </c>
      <c r="L995" s="125" t="s">
        <v>3218</v>
      </c>
      <c r="M995" s="564">
        <f>IF(ISERROR(VLOOKUP($B995,ESTR_PREC!$A$1:$M$6000,5,FALSE))=TRUE,0,VLOOKUP($B995,ESTR_PREC!$A$1:$M$6000,5,FALSE))</f>
        <v>0</v>
      </c>
      <c r="N995" s="225"/>
      <c r="O995" s="560">
        <f t="shared" si="15"/>
        <v>0</v>
      </c>
      <c r="Q995" s="225"/>
    </row>
    <row r="996" spans="2:17" ht="25.5" customHeight="1">
      <c r="B996" s="127" t="s">
        <v>2176</v>
      </c>
      <c r="C996" s="127" t="s">
        <v>4538</v>
      </c>
      <c r="D996" s="127"/>
      <c r="E996" s="127"/>
      <c r="F996" s="127"/>
      <c r="G996" s="127"/>
      <c r="H996" s="127"/>
      <c r="I996" s="127"/>
      <c r="J996" s="127"/>
      <c r="K996" s="129" t="s">
        <v>2177</v>
      </c>
      <c r="L996" s="125" t="s">
        <v>3218</v>
      </c>
      <c r="M996" s="564">
        <f>IF(ISERROR(VLOOKUP($B996,ESTR_PREC!$A$1:$M$6000,5,FALSE))=TRUE,0,VLOOKUP($B996,ESTR_PREC!$A$1:$M$6000,5,FALSE))</f>
        <v>0</v>
      </c>
      <c r="N996" s="225"/>
      <c r="O996" s="560">
        <f t="shared" si="15"/>
        <v>0</v>
      </c>
      <c r="Q996" s="225"/>
    </row>
    <row r="997" spans="2:17" ht="25.5">
      <c r="B997" s="127" t="s">
        <v>2178</v>
      </c>
      <c r="C997" s="127" t="s">
        <v>4539</v>
      </c>
      <c r="D997" s="127"/>
      <c r="E997" s="127"/>
      <c r="F997" s="127"/>
      <c r="G997" s="127"/>
      <c r="H997" s="127"/>
      <c r="I997" s="127"/>
      <c r="J997" s="127"/>
      <c r="K997" s="129" t="s">
        <v>2179</v>
      </c>
      <c r="L997" s="125" t="s">
        <v>3218</v>
      </c>
      <c r="M997" s="564">
        <f>IF(ISERROR(VLOOKUP($B997,ESTR_PREC!$A$1:$M$6000,5,FALSE))=TRUE,0,VLOOKUP($B997,ESTR_PREC!$A$1:$M$6000,5,FALSE))</f>
        <v>0</v>
      </c>
      <c r="N997" s="225"/>
      <c r="O997" s="560">
        <f t="shared" si="15"/>
        <v>0</v>
      </c>
      <c r="Q997" s="225"/>
    </row>
    <row r="998" spans="2:17" ht="25.5">
      <c r="B998" s="127" t="s">
        <v>2180</v>
      </c>
      <c r="C998" s="127" t="s">
        <v>4540</v>
      </c>
      <c r="D998" s="127"/>
      <c r="E998" s="127"/>
      <c r="F998" s="127"/>
      <c r="G998" s="127"/>
      <c r="H998" s="127"/>
      <c r="I998" s="127"/>
      <c r="J998" s="127"/>
      <c r="K998" s="129" t="s">
        <v>3959</v>
      </c>
      <c r="L998" s="125" t="s">
        <v>3218</v>
      </c>
      <c r="M998" s="564">
        <f>IF(ISERROR(VLOOKUP($B998,ESTR_PREC!$A$1:$M$6000,5,FALSE))=TRUE,0,VLOOKUP($B998,ESTR_PREC!$A$1:$M$6000,5,FALSE))</f>
        <v>0</v>
      </c>
      <c r="N998" s="225"/>
      <c r="O998" s="560">
        <f t="shared" si="15"/>
        <v>0</v>
      </c>
      <c r="Q998" s="225"/>
    </row>
    <row r="999" spans="2:17" ht="25.5" hidden="1" customHeight="1">
      <c r="B999" s="127" t="s">
        <v>2182</v>
      </c>
      <c r="C999" s="127" t="s">
        <v>4541</v>
      </c>
      <c r="D999" s="127"/>
      <c r="E999" s="127"/>
      <c r="F999" s="127"/>
      <c r="G999" s="127"/>
      <c r="H999" s="127"/>
      <c r="I999" s="127"/>
      <c r="J999" s="127"/>
      <c r="K999" s="129" t="s">
        <v>2183</v>
      </c>
      <c r="L999" s="125" t="s">
        <v>3218</v>
      </c>
      <c r="M999" s="564">
        <f>IF(ISERROR(VLOOKUP($B999,ESTR_PREC!$A$1:$M$6000,5,FALSE))=TRUE,0,VLOOKUP($B999,ESTR_PREC!$A$1:$M$6000,5,FALSE))</f>
        <v>0</v>
      </c>
      <c r="N999" s="225"/>
      <c r="O999" s="564"/>
      <c r="Q999" s="564"/>
    </row>
    <row r="1000" spans="2:17" ht="25.5">
      <c r="B1000" s="127" t="s">
        <v>2184</v>
      </c>
      <c r="C1000" s="127" t="s">
        <v>4542</v>
      </c>
      <c r="D1000" s="127"/>
      <c r="E1000" s="127"/>
      <c r="F1000" s="127"/>
      <c r="G1000" s="127"/>
      <c r="H1000" s="127"/>
      <c r="I1000" s="127"/>
      <c r="J1000" s="127"/>
      <c r="K1000" s="129" t="s">
        <v>2185</v>
      </c>
      <c r="L1000" s="125" t="s">
        <v>3218</v>
      </c>
      <c r="M1000" s="564">
        <f>IF(ISERROR(VLOOKUP($B1000,ESTR_PREC!$A$1:$M$6000,5,FALSE))=TRUE,0,VLOOKUP($B1000,ESTR_PREC!$A$1:$M$6000,5,FALSE))</f>
        <v>0</v>
      </c>
      <c r="N1000" s="225"/>
      <c r="O1000" s="560">
        <f t="shared" si="15"/>
        <v>0</v>
      </c>
      <c r="Q1000" s="225"/>
    </row>
    <row r="1001" spans="2:17" ht="25.5" hidden="1">
      <c r="B1001" s="127" t="s">
        <v>2186</v>
      </c>
      <c r="C1001" s="127" t="s">
        <v>4543</v>
      </c>
      <c r="D1001" s="127"/>
      <c r="E1001" s="127"/>
      <c r="F1001" s="127"/>
      <c r="G1001" s="127"/>
      <c r="H1001" s="127"/>
      <c r="I1001" s="127"/>
      <c r="J1001" s="127"/>
      <c r="K1001" s="129" t="s">
        <v>2187</v>
      </c>
      <c r="L1001" s="125" t="s">
        <v>3218</v>
      </c>
      <c r="M1001" s="564">
        <f>IF(ISERROR(VLOOKUP($B1001,ESTR_PREC!$A$1:$M$6000,5,FALSE))=TRUE,0,VLOOKUP($B1001,ESTR_PREC!$A$1:$M$6000,5,FALSE))</f>
        <v>0</v>
      </c>
      <c r="N1001" s="225"/>
      <c r="O1001" s="564"/>
      <c r="Q1001" s="564"/>
    </row>
    <row r="1002" spans="2:17" ht="25.5" hidden="1" customHeight="1">
      <c r="B1002" s="127" t="s">
        <v>2188</v>
      </c>
      <c r="C1002" s="127" t="s">
        <v>4544</v>
      </c>
      <c r="D1002" s="127"/>
      <c r="E1002" s="127"/>
      <c r="F1002" s="127"/>
      <c r="G1002" s="127"/>
      <c r="H1002" s="127"/>
      <c r="I1002" s="127"/>
      <c r="J1002" s="127"/>
      <c r="K1002" s="129" t="s">
        <v>2189</v>
      </c>
      <c r="L1002" s="125" t="s">
        <v>3218</v>
      </c>
      <c r="M1002" s="564">
        <f>IF(ISERROR(VLOOKUP($B1002,ESTR_PREC!$A$1:$M$6000,5,FALSE))=TRUE,0,VLOOKUP($B1002,ESTR_PREC!$A$1:$M$6000,5,FALSE))</f>
        <v>0</v>
      </c>
      <c r="N1002" s="225"/>
      <c r="O1002" s="564"/>
      <c r="Q1002" s="564"/>
    </row>
    <row r="1003" spans="2:17" ht="25.5">
      <c r="B1003" s="127" t="s">
        <v>2190</v>
      </c>
      <c r="C1003" s="127" t="s">
        <v>4545</v>
      </c>
      <c r="D1003" s="127"/>
      <c r="E1003" s="127"/>
      <c r="F1003" s="127"/>
      <c r="G1003" s="127"/>
      <c r="H1003" s="127"/>
      <c r="I1003" s="127"/>
      <c r="J1003" s="127"/>
      <c r="K1003" s="129" t="s">
        <v>2191</v>
      </c>
      <c r="L1003" s="125" t="s">
        <v>3218</v>
      </c>
      <c r="M1003" s="564">
        <f>IF(ISERROR(VLOOKUP($B1003,ESTR_PREC!$A$1:$M$6000,5,FALSE))=TRUE,0,VLOOKUP($B1003,ESTR_PREC!$A$1:$M$6000,5,FALSE))</f>
        <v>0</v>
      </c>
      <c r="N1003" s="225"/>
      <c r="O1003" s="560">
        <f t="shared" si="15"/>
        <v>0</v>
      </c>
      <c r="Q1003" s="225"/>
    </row>
    <row r="1004" spans="2:17" hidden="1">
      <c r="B1004" s="127" t="s">
        <v>2192</v>
      </c>
      <c r="C1004" s="127" t="s">
        <v>4546</v>
      </c>
      <c r="D1004" s="127"/>
      <c r="E1004" s="127"/>
      <c r="F1004" s="127"/>
      <c r="G1004" s="127"/>
      <c r="H1004" s="127"/>
      <c r="I1004" s="127"/>
      <c r="J1004" s="127"/>
      <c r="K1004" s="129" t="s">
        <v>2194</v>
      </c>
      <c r="L1004" s="125" t="s">
        <v>3218</v>
      </c>
      <c r="M1004" s="828">
        <f>IF(ISERROR(VLOOKUP($B1004,ESTR_PREC!$A$1:$M$6000,5,FALSE))=TRUE,0,VLOOKUP($B1004,ESTR_PREC!$A$1:$M$6000,5,FALSE))</f>
        <v>0</v>
      </c>
      <c r="N1004" s="225"/>
      <c r="O1004" s="827"/>
      <c r="Q1004" s="815"/>
    </row>
    <row r="1005" spans="2:17" hidden="1">
      <c r="B1005" s="127" t="s">
        <v>2195</v>
      </c>
      <c r="C1005" s="127" t="s">
        <v>4547</v>
      </c>
      <c r="D1005" s="127"/>
      <c r="E1005" s="127"/>
      <c r="F1005" s="127"/>
      <c r="G1005" s="127"/>
      <c r="H1005" s="127"/>
      <c r="I1005" s="127"/>
      <c r="J1005" s="127"/>
      <c r="K1005" s="129" t="s">
        <v>2196</v>
      </c>
      <c r="L1005" s="125" t="s">
        <v>3218</v>
      </c>
      <c r="M1005" s="828">
        <f>IF(ISERROR(VLOOKUP($B1005,ESTR_PREC!$A$1:$M$6000,5,FALSE))=TRUE,0,VLOOKUP($B1005,ESTR_PREC!$A$1:$M$6000,5,FALSE))</f>
        <v>0</v>
      </c>
      <c r="N1005" s="225"/>
      <c r="O1005" s="827"/>
      <c r="Q1005" s="815"/>
    </row>
    <row r="1006" spans="2:17" hidden="1">
      <c r="B1006" s="363" t="s">
        <v>2197</v>
      </c>
      <c r="C1006" s="365" t="s">
        <v>3960</v>
      </c>
      <c r="D1006" s="365"/>
      <c r="E1006" s="365"/>
      <c r="F1006" s="365"/>
      <c r="G1006" s="365"/>
      <c r="H1006" s="365"/>
      <c r="I1006" s="365"/>
      <c r="J1006" s="365"/>
      <c r="K1006" s="368" t="s">
        <v>2198</v>
      </c>
      <c r="L1006" s="367" t="s">
        <v>3218</v>
      </c>
      <c r="M1006" s="828">
        <f>IF(ISERROR(VLOOKUP($B1006,ESTR_PREC!$A$1:$M$6000,5,FALSE))=TRUE,0,VLOOKUP($B1006,ESTR_PREC!$A$1:$M$6000,5,FALSE))</f>
        <v>0</v>
      </c>
      <c r="N1006" s="225"/>
      <c r="O1006" s="827"/>
      <c r="Q1006" s="815"/>
    </row>
    <row r="1007" spans="2:17" hidden="1">
      <c r="B1007" s="127" t="s">
        <v>2199</v>
      </c>
      <c r="C1007" s="127" t="s">
        <v>4548</v>
      </c>
      <c r="D1007" s="127"/>
      <c r="E1007" s="127"/>
      <c r="F1007" s="127"/>
      <c r="G1007" s="127"/>
      <c r="H1007" s="127"/>
      <c r="I1007" s="127"/>
      <c r="J1007" s="127"/>
      <c r="K1007" s="129" t="s">
        <v>2200</v>
      </c>
      <c r="L1007" s="125" t="s">
        <v>3218</v>
      </c>
      <c r="M1007" s="828">
        <f>IF(ISERROR(VLOOKUP($B1007,ESTR_PREC!$A$1:$M$6000,5,FALSE))=TRUE,0,VLOOKUP($B1007,ESTR_PREC!$A$1:$M$6000,5,FALSE))</f>
        <v>0</v>
      </c>
      <c r="N1007" s="225"/>
      <c r="O1007" s="827"/>
      <c r="Q1007" s="815"/>
    </row>
    <row r="1008" spans="2:17" ht="25.5" hidden="1">
      <c r="B1008" s="127" t="s">
        <v>2201</v>
      </c>
      <c r="C1008" s="127" t="s">
        <v>4549</v>
      </c>
      <c r="D1008" s="127"/>
      <c r="E1008" s="127"/>
      <c r="F1008" s="127"/>
      <c r="G1008" s="127"/>
      <c r="H1008" s="127"/>
      <c r="I1008" s="127"/>
      <c r="J1008" s="127"/>
      <c r="K1008" s="129" t="s">
        <v>2202</v>
      </c>
      <c r="L1008" s="125" t="s">
        <v>3218</v>
      </c>
      <c r="M1008" s="828">
        <f>IF(ISERROR(VLOOKUP($B1008,ESTR_PREC!$A$1:$M$6000,5,FALSE))=TRUE,0,VLOOKUP($B1008,ESTR_PREC!$A$1:$M$6000,5,FALSE))</f>
        <v>0</v>
      </c>
      <c r="N1008" s="225"/>
      <c r="O1008" s="827"/>
      <c r="Q1008" s="815"/>
    </row>
    <row r="1009" spans="2:17" ht="25.5" hidden="1">
      <c r="B1009" s="127" t="s">
        <v>2203</v>
      </c>
      <c r="C1009" s="127" t="s">
        <v>4550</v>
      </c>
      <c r="D1009" s="127"/>
      <c r="E1009" s="127"/>
      <c r="F1009" s="127"/>
      <c r="G1009" s="127"/>
      <c r="H1009" s="127"/>
      <c r="I1009" s="127"/>
      <c r="J1009" s="127"/>
      <c r="K1009" s="129" t="s">
        <v>2204</v>
      </c>
      <c r="L1009" s="125" t="s">
        <v>3218</v>
      </c>
      <c r="M1009" s="828">
        <f>IF(ISERROR(VLOOKUP($B1009,ESTR_PREC!$A$1:$M$6000,5,FALSE))=TRUE,0,VLOOKUP($B1009,ESTR_PREC!$A$1:$M$6000,5,FALSE))</f>
        <v>0</v>
      </c>
      <c r="N1009" s="225"/>
      <c r="O1009" s="827"/>
      <c r="Q1009" s="815"/>
    </row>
    <row r="1010" spans="2:17" ht="25.5" hidden="1">
      <c r="B1010" s="127" t="s">
        <v>2205</v>
      </c>
      <c r="C1010" s="127" t="s">
        <v>4551</v>
      </c>
      <c r="D1010" s="127"/>
      <c r="E1010" s="127"/>
      <c r="F1010" s="127"/>
      <c r="G1010" s="127"/>
      <c r="H1010" s="127"/>
      <c r="I1010" s="127"/>
      <c r="J1010" s="127"/>
      <c r="K1010" s="129" t="s">
        <v>3961</v>
      </c>
      <c r="L1010" s="125" t="s">
        <v>3218</v>
      </c>
      <c r="M1010" s="828">
        <f>IF(ISERROR(VLOOKUP($B1010,ESTR_PREC!$A$1:$M$6000,5,FALSE))=TRUE,0,VLOOKUP($B1010,ESTR_PREC!$A$1:$M$6000,5,FALSE))</f>
        <v>0</v>
      </c>
      <c r="N1010" s="225"/>
      <c r="O1010" s="827"/>
      <c r="Q1010" s="815"/>
    </row>
    <row r="1011" spans="2:17" ht="25.5" hidden="1" customHeight="1">
      <c r="B1011" s="127" t="s">
        <v>2207</v>
      </c>
      <c r="C1011" s="127" t="s">
        <v>4552</v>
      </c>
      <c r="D1011" s="127"/>
      <c r="E1011" s="127"/>
      <c r="F1011" s="127"/>
      <c r="G1011" s="127"/>
      <c r="H1011" s="127"/>
      <c r="I1011" s="127"/>
      <c r="J1011" s="127"/>
      <c r="K1011" s="129" t="s">
        <v>2208</v>
      </c>
      <c r="L1011" s="125" t="s">
        <v>3218</v>
      </c>
      <c r="M1011" s="828">
        <f>IF(ISERROR(VLOOKUP($B1011,ESTR_PREC!$A$1:$M$6000,5,FALSE))=TRUE,0,VLOOKUP($B1011,ESTR_PREC!$A$1:$M$6000,5,FALSE))</f>
        <v>0</v>
      </c>
      <c r="N1011" s="225"/>
      <c r="O1011" s="827"/>
      <c r="Q1011" s="815"/>
    </row>
    <row r="1012" spans="2:17" hidden="1">
      <c r="B1012" s="127" t="s">
        <v>2209</v>
      </c>
      <c r="C1012" s="127" t="s">
        <v>4553</v>
      </c>
      <c r="D1012" s="127"/>
      <c r="E1012" s="127"/>
      <c r="F1012" s="127"/>
      <c r="G1012" s="127"/>
      <c r="H1012" s="127"/>
      <c r="I1012" s="127"/>
      <c r="J1012" s="127"/>
      <c r="K1012" s="129" t="s">
        <v>2210</v>
      </c>
      <c r="L1012" s="125" t="s">
        <v>3218</v>
      </c>
      <c r="M1012" s="828">
        <f>IF(ISERROR(VLOOKUP($B1012,ESTR_PREC!$A$1:$M$6000,5,FALSE))=TRUE,0,VLOOKUP($B1012,ESTR_PREC!$A$1:$M$6000,5,FALSE))</f>
        <v>0</v>
      </c>
      <c r="N1012" s="225"/>
      <c r="O1012" s="827"/>
      <c r="Q1012" s="815"/>
    </row>
    <row r="1013" spans="2:17" ht="25.5">
      <c r="B1013" s="127" t="s">
        <v>2211</v>
      </c>
      <c r="C1013" s="127" t="s">
        <v>4554</v>
      </c>
      <c r="D1013" s="127"/>
      <c r="E1013" s="127"/>
      <c r="F1013" s="127"/>
      <c r="G1013" s="127"/>
      <c r="H1013" s="127"/>
      <c r="I1013" s="127"/>
      <c r="J1013" s="127"/>
      <c r="K1013" s="129" t="s">
        <v>2212</v>
      </c>
      <c r="L1013" s="125" t="s">
        <v>3218</v>
      </c>
      <c r="M1013" s="564">
        <f>IF(ISERROR(VLOOKUP($B1013,ESTR_PREC!$A$1:$M$6000,5,FALSE))=TRUE,0,VLOOKUP($B1013,ESTR_PREC!$A$1:$M$6000,5,FALSE))</f>
        <v>0</v>
      </c>
      <c r="N1013" s="225"/>
      <c r="O1013" s="560">
        <f>+N1013-M1013</f>
        <v>0</v>
      </c>
      <c r="Q1013" s="225"/>
    </row>
    <row r="1014" spans="2:17" ht="25.5" hidden="1" customHeight="1">
      <c r="B1014" s="127" t="s">
        <v>2213</v>
      </c>
      <c r="C1014" s="127" t="s">
        <v>4555</v>
      </c>
      <c r="D1014" s="127"/>
      <c r="E1014" s="127"/>
      <c r="F1014" s="127"/>
      <c r="G1014" s="127"/>
      <c r="H1014" s="127"/>
      <c r="I1014" s="127"/>
      <c r="J1014" s="127"/>
      <c r="K1014" s="129" t="s">
        <v>2214</v>
      </c>
      <c r="L1014" s="125" t="s">
        <v>3218</v>
      </c>
      <c r="M1014" s="828">
        <f>IF(ISERROR(VLOOKUP($B1014,ESTR_PREC!$A$1:$M$6000,5,FALSE))=TRUE,0,VLOOKUP($B1014,ESTR_PREC!$A$1:$M$6000,5,FALSE))</f>
        <v>0</v>
      </c>
      <c r="N1014" s="225"/>
      <c r="O1014" s="827"/>
      <c r="Q1014" s="815"/>
    </row>
    <row r="1015" spans="2:17" ht="25.5" hidden="1">
      <c r="B1015" s="127" t="s">
        <v>2215</v>
      </c>
      <c r="C1015" s="127" t="s">
        <v>4556</v>
      </c>
      <c r="D1015" s="127"/>
      <c r="E1015" s="127"/>
      <c r="F1015" s="127"/>
      <c r="G1015" s="127"/>
      <c r="H1015" s="127"/>
      <c r="I1015" s="127"/>
      <c r="J1015" s="127"/>
      <c r="K1015" s="129" t="s">
        <v>2216</v>
      </c>
      <c r="L1015" s="125" t="s">
        <v>3218</v>
      </c>
      <c r="M1015" s="828">
        <f>IF(ISERROR(VLOOKUP($B1015,ESTR_PREC!$A$1:$M$6000,5,FALSE))=TRUE,0,VLOOKUP($B1015,ESTR_PREC!$A$1:$M$6000,5,FALSE))</f>
        <v>0</v>
      </c>
      <c r="N1015" s="225"/>
      <c r="O1015" s="827"/>
      <c r="Q1015" s="815"/>
    </row>
    <row r="1016" spans="2:17" ht="25.5">
      <c r="B1016" s="127" t="s">
        <v>2217</v>
      </c>
      <c r="C1016" s="127" t="s">
        <v>3962</v>
      </c>
      <c r="D1016" s="127"/>
      <c r="E1016" s="127"/>
      <c r="F1016" s="127"/>
      <c r="G1016" s="127"/>
      <c r="H1016" s="127"/>
      <c r="I1016" s="127"/>
      <c r="J1016" s="127"/>
      <c r="K1016" s="23" t="s">
        <v>2220</v>
      </c>
      <c r="L1016" s="125" t="s">
        <v>3218</v>
      </c>
      <c r="M1016" s="564">
        <f>IF(ISERROR(VLOOKUP($B1016,ESTR_PREC!$A$1:$M$6000,5,FALSE))=TRUE,0,VLOOKUP($B1016,ESTR_PREC!$A$1:$M$6000,5,FALSE))</f>
        <v>0</v>
      </c>
      <c r="N1016" s="225"/>
      <c r="O1016" s="560">
        <f t="shared" si="15"/>
        <v>0</v>
      </c>
      <c r="Q1016" s="225"/>
    </row>
    <row r="1017" spans="2:17" ht="25.5">
      <c r="B1017" s="127" t="s">
        <v>2221</v>
      </c>
      <c r="C1017" s="127" t="s">
        <v>3963</v>
      </c>
      <c r="D1017" s="127"/>
      <c r="E1017" s="127"/>
      <c r="F1017" s="127"/>
      <c r="G1017" s="127"/>
      <c r="H1017" s="127"/>
      <c r="I1017" s="127"/>
      <c r="J1017" s="127"/>
      <c r="K1017" s="23" t="s">
        <v>2222</v>
      </c>
      <c r="L1017" s="125" t="s">
        <v>3218</v>
      </c>
      <c r="M1017" s="564">
        <f>IF(ISERROR(VLOOKUP($B1017,ESTR_PREC!$A$1:$M$6000,5,FALSE))=TRUE,0,VLOOKUP($B1017,ESTR_PREC!$A$1:$M$6000,5,FALSE))</f>
        <v>0</v>
      </c>
      <c r="N1017" s="225"/>
      <c r="O1017" s="560">
        <f t="shared" si="15"/>
        <v>0</v>
      </c>
      <c r="Q1017" s="225"/>
    </row>
    <row r="1018" spans="2:17" ht="25.5">
      <c r="B1018" s="127" t="s">
        <v>2223</v>
      </c>
      <c r="C1018" s="127" t="s">
        <v>3964</v>
      </c>
      <c r="D1018" s="127"/>
      <c r="E1018" s="127"/>
      <c r="F1018" s="127"/>
      <c r="G1018" s="127"/>
      <c r="H1018" s="127"/>
      <c r="I1018" s="127"/>
      <c r="J1018" s="127"/>
      <c r="K1018" s="23" t="s">
        <v>2224</v>
      </c>
      <c r="L1018" s="125" t="s">
        <v>3218</v>
      </c>
      <c r="M1018" s="564">
        <f>IF(ISERROR(VLOOKUP($B1018,ESTR_PREC!$A$1:$M$6000,5,FALSE))=TRUE,0,VLOOKUP($B1018,ESTR_PREC!$A$1:$M$6000,5,FALSE))</f>
        <v>0</v>
      </c>
      <c r="N1018" s="225"/>
      <c r="O1018" s="560">
        <f t="shared" si="15"/>
        <v>0</v>
      </c>
      <c r="Q1018" s="225"/>
    </row>
    <row r="1019" spans="2:17" ht="25.5">
      <c r="B1019" s="127" t="s">
        <v>2225</v>
      </c>
      <c r="C1019" s="127" t="s">
        <v>3965</v>
      </c>
      <c r="D1019" s="127"/>
      <c r="E1019" s="127"/>
      <c r="F1019" s="127"/>
      <c r="G1019" s="127"/>
      <c r="H1019" s="127"/>
      <c r="I1019" s="127"/>
      <c r="J1019" s="127"/>
      <c r="K1019" s="23" t="s">
        <v>2226</v>
      </c>
      <c r="L1019" s="125" t="s">
        <v>3218</v>
      </c>
      <c r="M1019" s="564">
        <f>IF(ISERROR(VLOOKUP($B1019,ESTR_PREC!$A$1:$M$6000,5,FALSE))=TRUE,0,VLOOKUP($B1019,ESTR_PREC!$A$1:$M$6000,5,FALSE))</f>
        <v>0</v>
      </c>
      <c r="N1019" s="225"/>
      <c r="O1019" s="560">
        <f t="shared" si="15"/>
        <v>0</v>
      </c>
      <c r="Q1019" s="225"/>
    </row>
    <row r="1020" spans="2:17" ht="25.5">
      <c r="B1020" s="127" t="s">
        <v>2227</v>
      </c>
      <c r="C1020" s="127" t="s">
        <v>3966</v>
      </c>
      <c r="D1020" s="127"/>
      <c r="E1020" s="127"/>
      <c r="F1020" s="127"/>
      <c r="G1020" s="127"/>
      <c r="H1020" s="127"/>
      <c r="I1020" s="127"/>
      <c r="J1020" s="127"/>
      <c r="K1020" s="23" t="s">
        <v>2228</v>
      </c>
      <c r="L1020" s="125" t="s">
        <v>3218</v>
      </c>
      <c r="M1020" s="564">
        <f>IF(ISERROR(VLOOKUP($B1020,ESTR_PREC!$A$1:$M$6000,5,FALSE))=TRUE,0,VLOOKUP($B1020,ESTR_PREC!$A$1:$M$6000,5,FALSE))</f>
        <v>0</v>
      </c>
      <c r="N1020" s="225"/>
      <c r="O1020" s="560">
        <f t="shared" si="15"/>
        <v>0</v>
      </c>
      <c r="Q1020" s="225"/>
    </row>
    <row r="1021" spans="2:17" ht="25.5">
      <c r="B1021" s="127" t="s">
        <v>2229</v>
      </c>
      <c r="C1021" s="127" t="s">
        <v>3967</v>
      </c>
      <c r="D1021" s="127"/>
      <c r="E1021" s="127"/>
      <c r="F1021" s="127"/>
      <c r="G1021" s="127"/>
      <c r="H1021" s="127"/>
      <c r="I1021" s="127"/>
      <c r="J1021" s="127"/>
      <c r="K1021" s="23" t="s">
        <v>3968</v>
      </c>
      <c r="L1021" s="125" t="s">
        <v>3218</v>
      </c>
      <c r="M1021" s="564">
        <f>IF(ISERROR(VLOOKUP($B1021,ESTR_PREC!$A$1:$M$6000,5,FALSE))=TRUE,0,VLOOKUP($B1021,ESTR_PREC!$A$1:$M$6000,5,FALSE))</f>
        <v>0</v>
      </c>
      <c r="N1021" s="225"/>
      <c r="O1021" s="560">
        <f t="shared" si="15"/>
        <v>0</v>
      </c>
      <c r="Q1021" s="225"/>
    </row>
    <row r="1022" spans="2:17" ht="25.5" hidden="1" customHeight="1">
      <c r="B1022" s="127" t="s">
        <v>2231</v>
      </c>
      <c r="C1022" s="127" t="s">
        <v>3969</v>
      </c>
      <c r="D1022" s="127"/>
      <c r="E1022" s="127"/>
      <c r="F1022" s="127"/>
      <c r="G1022" s="127"/>
      <c r="H1022" s="127"/>
      <c r="I1022" s="127"/>
      <c r="J1022" s="127"/>
      <c r="K1022" s="23" t="s">
        <v>2232</v>
      </c>
      <c r="L1022" s="125" t="s">
        <v>3218</v>
      </c>
      <c r="M1022" s="564">
        <f>IF(ISERROR(VLOOKUP($B1022,ESTR_PREC!$A$1:$M$6000,5,FALSE))=TRUE,0,VLOOKUP($B1022,ESTR_PREC!$A$1:$M$6000,5,FALSE))</f>
        <v>0</v>
      </c>
      <c r="N1022" s="225"/>
      <c r="O1022" s="564"/>
      <c r="Q1022" s="564"/>
    </row>
    <row r="1023" spans="2:17" ht="25.5">
      <c r="B1023" s="127" t="s">
        <v>2233</v>
      </c>
      <c r="C1023" s="127" t="s">
        <v>3970</v>
      </c>
      <c r="D1023" s="127"/>
      <c r="E1023" s="127"/>
      <c r="F1023" s="127"/>
      <c r="G1023" s="127"/>
      <c r="H1023" s="127"/>
      <c r="I1023" s="127"/>
      <c r="J1023" s="127"/>
      <c r="K1023" s="23" t="s">
        <v>2234</v>
      </c>
      <c r="L1023" s="125" t="s">
        <v>3218</v>
      </c>
      <c r="M1023" s="564">
        <f>IF(ISERROR(VLOOKUP($B1023,ESTR_PREC!$A$1:$M$6000,5,FALSE))=TRUE,0,VLOOKUP($B1023,ESTR_PREC!$A$1:$M$6000,5,FALSE))</f>
        <v>0</v>
      </c>
      <c r="N1023" s="225"/>
      <c r="O1023" s="560">
        <f t="shared" si="15"/>
        <v>0</v>
      </c>
      <c r="Q1023" s="225"/>
    </row>
    <row r="1024" spans="2:17" ht="25.5">
      <c r="B1024" s="127" t="s">
        <v>2235</v>
      </c>
      <c r="C1024" s="127" t="s">
        <v>3971</v>
      </c>
      <c r="D1024" s="127"/>
      <c r="E1024" s="127"/>
      <c r="F1024" s="127"/>
      <c r="G1024" s="127"/>
      <c r="H1024" s="127"/>
      <c r="I1024" s="127"/>
      <c r="J1024" s="127"/>
      <c r="K1024" s="23" t="s">
        <v>2236</v>
      </c>
      <c r="L1024" s="125" t="s">
        <v>3218</v>
      </c>
      <c r="M1024" s="564">
        <f>IF(ISERROR(VLOOKUP($B1024,ESTR_PREC!$A$1:$M$6000,5,FALSE))=TRUE,0,VLOOKUP($B1024,ESTR_PREC!$A$1:$M$6000,5,FALSE))</f>
        <v>0</v>
      </c>
      <c r="N1024" s="225"/>
      <c r="O1024" s="560">
        <f>+N1024-M1024</f>
        <v>0</v>
      </c>
      <c r="Q1024" s="225"/>
    </row>
    <row r="1025" spans="2:17" ht="25.5" hidden="1" customHeight="1">
      <c r="B1025" s="127" t="s">
        <v>2237</v>
      </c>
      <c r="C1025" s="127" t="s">
        <v>3972</v>
      </c>
      <c r="D1025" s="127"/>
      <c r="E1025" s="127"/>
      <c r="F1025" s="127"/>
      <c r="G1025" s="127"/>
      <c r="H1025" s="127"/>
      <c r="I1025" s="127"/>
      <c r="J1025" s="127"/>
      <c r="K1025" s="23" t="s">
        <v>2238</v>
      </c>
      <c r="L1025" s="125" t="s">
        <v>3218</v>
      </c>
      <c r="M1025" s="564">
        <f>IF(ISERROR(VLOOKUP($B1025,ESTR_PREC!$A$1:$M$6000,5,FALSE))=TRUE,0,VLOOKUP($B1025,ESTR_PREC!$A$1:$M$6000,5,FALSE))</f>
        <v>0</v>
      </c>
      <c r="N1025" s="225"/>
      <c r="O1025" s="564"/>
      <c r="Q1025" s="564"/>
    </row>
    <row r="1026" spans="2:17" ht="25.5">
      <c r="B1026" s="127" t="s">
        <v>2239</v>
      </c>
      <c r="C1026" s="127" t="s">
        <v>3973</v>
      </c>
      <c r="D1026" s="127"/>
      <c r="E1026" s="127"/>
      <c r="F1026" s="127"/>
      <c r="G1026" s="127"/>
      <c r="H1026" s="127"/>
      <c r="I1026" s="127"/>
      <c r="J1026" s="127"/>
      <c r="K1026" s="23" t="s">
        <v>2240</v>
      </c>
      <c r="L1026" s="211" t="s">
        <v>3218</v>
      </c>
      <c r="M1026" s="564">
        <f>IF(ISERROR(VLOOKUP($B1026,ESTR_PREC!$A$1:$M$6000,5,FALSE))=TRUE,0,VLOOKUP($B1026,ESTR_PREC!$A$1:$M$6000,5,FALSE))</f>
        <v>0</v>
      </c>
      <c r="N1026" s="225"/>
      <c r="O1026" s="560">
        <f t="shared" si="15"/>
        <v>0</v>
      </c>
      <c r="Q1026" s="225"/>
    </row>
    <row r="1027" spans="2:17" ht="25.5">
      <c r="B1027" s="127" t="s">
        <v>2241</v>
      </c>
      <c r="C1027" s="127" t="s">
        <v>4557</v>
      </c>
      <c r="D1027" s="127"/>
      <c r="E1027" s="127"/>
      <c r="F1027" s="127"/>
      <c r="G1027" s="127"/>
      <c r="H1027" s="127"/>
      <c r="I1027" s="127"/>
      <c r="J1027" s="127"/>
      <c r="K1027" s="129" t="s">
        <v>2243</v>
      </c>
      <c r="L1027" s="125" t="s">
        <v>3218</v>
      </c>
      <c r="M1027" s="564">
        <f>IF(ISERROR(VLOOKUP($B1027,ESTR_PREC!$A$1:$M$6000,5,FALSE))=TRUE,0,VLOOKUP($B1027,ESTR_PREC!$A$1:$M$6000,5,FALSE))</f>
        <v>0</v>
      </c>
      <c r="N1027" s="225"/>
      <c r="O1027" s="560">
        <f t="shared" si="15"/>
        <v>0</v>
      </c>
      <c r="Q1027" s="225"/>
    </row>
    <row r="1028" spans="2:17" ht="25.5">
      <c r="B1028" s="127" t="s">
        <v>2244</v>
      </c>
      <c r="C1028" s="127" t="s">
        <v>4558</v>
      </c>
      <c r="D1028" s="127"/>
      <c r="E1028" s="127"/>
      <c r="F1028" s="127"/>
      <c r="G1028" s="127"/>
      <c r="H1028" s="127"/>
      <c r="I1028" s="127"/>
      <c r="J1028" s="127"/>
      <c r="K1028" s="129" t="s">
        <v>2245</v>
      </c>
      <c r="L1028" s="125" t="s">
        <v>3218</v>
      </c>
      <c r="M1028" s="564">
        <f>IF(ISERROR(VLOOKUP($B1028,ESTR_PREC!$A$1:$M$6000,5,FALSE))=TRUE,0,VLOOKUP($B1028,ESTR_PREC!$A$1:$M$6000,5,FALSE))</f>
        <v>0</v>
      </c>
      <c r="N1028" s="225"/>
      <c r="O1028" s="560">
        <f t="shared" si="15"/>
        <v>0</v>
      </c>
      <c r="Q1028" s="225"/>
    </row>
    <row r="1029" spans="2:17" ht="25.5">
      <c r="B1029" s="127" t="s">
        <v>2246</v>
      </c>
      <c r="C1029" s="127" t="s">
        <v>4559</v>
      </c>
      <c r="D1029" s="127"/>
      <c r="E1029" s="127"/>
      <c r="F1029" s="127"/>
      <c r="G1029" s="127"/>
      <c r="H1029" s="127"/>
      <c r="I1029" s="127"/>
      <c r="J1029" s="127"/>
      <c r="K1029" s="129" t="s">
        <v>2247</v>
      </c>
      <c r="L1029" s="125" t="s">
        <v>3218</v>
      </c>
      <c r="M1029" s="564">
        <f>IF(ISERROR(VLOOKUP($B1029,ESTR_PREC!$A$1:$M$6000,5,FALSE))=TRUE,0,VLOOKUP($B1029,ESTR_PREC!$A$1:$M$6000,5,FALSE))</f>
        <v>0</v>
      </c>
      <c r="N1029" s="225"/>
      <c r="O1029" s="560">
        <f t="shared" si="15"/>
        <v>0</v>
      </c>
      <c r="Q1029" s="225"/>
    </row>
    <row r="1030" spans="2:17" ht="25.5">
      <c r="B1030" s="127" t="s">
        <v>2248</v>
      </c>
      <c r="C1030" s="127" t="s">
        <v>4560</v>
      </c>
      <c r="D1030" s="127"/>
      <c r="E1030" s="127"/>
      <c r="F1030" s="127"/>
      <c r="G1030" s="127"/>
      <c r="H1030" s="127"/>
      <c r="I1030" s="127"/>
      <c r="J1030" s="127"/>
      <c r="K1030" s="129" t="s">
        <v>2249</v>
      </c>
      <c r="L1030" s="125" t="s">
        <v>3218</v>
      </c>
      <c r="M1030" s="564">
        <f>IF(ISERROR(VLOOKUP($B1030,ESTR_PREC!$A$1:$M$6000,5,FALSE))=TRUE,0,VLOOKUP($B1030,ESTR_PREC!$A$1:$M$6000,5,FALSE))</f>
        <v>0</v>
      </c>
      <c r="N1030" s="225"/>
      <c r="O1030" s="560">
        <f t="shared" si="15"/>
        <v>0</v>
      </c>
      <c r="Q1030" s="225"/>
    </row>
    <row r="1031" spans="2:17" ht="25.5">
      <c r="B1031" s="127" t="s">
        <v>2250</v>
      </c>
      <c r="C1031" s="127" t="s">
        <v>4561</v>
      </c>
      <c r="D1031" s="127"/>
      <c r="E1031" s="127"/>
      <c r="F1031" s="127"/>
      <c r="G1031" s="127"/>
      <c r="H1031" s="127"/>
      <c r="I1031" s="127"/>
      <c r="J1031" s="127"/>
      <c r="K1031" s="129" t="s">
        <v>2251</v>
      </c>
      <c r="L1031" s="125" t="s">
        <v>3218</v>
      </c>
      <c r="M1031" s="564">
        <f>IF(ISERROR(VLOOKUP($B1031,ESTR_PREC!$A$1:$M$6000,5,FALSE))=TRUE,0,VLOOKUP($B1031,ESTR_PREC!$A$1:$M$6000,5,FALSE))</f>
        <v>0</v>
      </c>
      <c r="N1031" s="225"/>
      <c r="O1031" s="560">
        <f t="shared" si="15"/>
        <v>0</v>
      </c>
      <c r="Q1031" s="225"/>
    </row>
    <row r="1032" spans="2:17" ht="25.5">
      <c r="B1032" s="127" t="s">
        <v>2252</v>
      </c>
      <c r="C1032" s="127" t="s">
        <v>4562</v>
      </c>
      <c r="D1032" s="127"/>
      <c r="E1032" s="127"/>
      <c r="F1032" s="127"/>
      <c r="G1032" s="127"/>
      <c r="H1032" s="127"/>
      <c r="I1032" s="127"/>
      <c r="J1032" s="127"/>
      <c r="K1032" s="129" t="s">
        <v>3974</v>
      </c>
      <c r="L1032" s="125" t="s">
        <v>3218</v>
      </c>
      <c r="M1032" s="564">
        <f>IF(ISERROR(VLOOKUP($B1032,ESTR_PREC!$A$1:$M$6000,5,FALSE))=TRUE,0,VLOOKUP($B1032,ESTR_PREC!$A$1:$M$6000,5,FALSE))</f>
        <v>0</v>
      </c>
      <c r="N1032" s="225"/>
      <c r="O1032" s="560">
        <f t="shared" si="15"/>
        <v>0</v>
      </c>
      <c r="Q1032" s="225"/>
    </row>
    <row r="1033" spans="2:17" ht="25.5" hidden="1" customHeight="1">
      <c r="B1033" s="127" t="s">
        <v>2254</v>
      </c>
      <c r="C1033" s="127" t="s">
        <v>4563</v>
      </c>
      <c r="D1033" s="127"/>
      <c r="E1033" s="127"/>
      <c r="F1033" s="127"/>
      <c r="G1033" s="127"/>
      <c r="H1033" s="127"/>
      <c r="I1033" s="127"/>
      <c r="J1033" s="127"/>
      <c r="K1033" s="129" t="s">
        <v>2255</v>
      </c>
      <c r="L1033" s="125" t="s">
        <v>3218</v>
      </c>
      <c r="M1033" s="564">
        <f>IF(ISERROR(VLOOKUP($B1033,ESTR_PREC!$A$1:$M$6000,5,FALSE))=TRUE,0,VLOOKUP($B1033,ESTR_PREC!$A$1:$M$6000,5,FALSE))</f>
        <v>0</v>
      </c>
      <c r="N1033" s="225"/>
      <c r="O1033" s="564"/>
      <c r="Q1033" s="564"/>
    </row>
    <row r="1034" spans="2:17" ht="25.5">
      <c r="B1034" s="127" t="s">
        <v>2256</v>
      </c>
      <c r="C1034" s="127" t="s">
        <v>4564</v>
      </c>
      <c r="D1034" s="127"/>
      <c r="E1034" s="127"/>
      <c r="F1034" s="127"/>
      <c r="G1034" s="127"/>
      <c r="H1034" s="127"/>
      <c r="I1034" s="127"/>
      <c r="J1034" s="127"/>
      <c r="K1034" s="129" t="s">
        <v>2257</v>
      </c>
      <c r="L1034" s="125" t="s">
        <v>3218</v>
      </c>
      <c r="M1034" s="564">
        <f>IF(ISERROR(VLOOKUP($B1034,ESTR_PREC!$A$1:$M$6000,5,FALSE))=TRUE,0,VLOOKUP($B1034,ESTR_PREC!$A$1:$M$6000,5,FALSE))</f>
        <v>0</v>
      </c>
      <c r="N1034" s="225"/>
      <c r="O1034" s="560">
        <f t="shared" si="15"/>
        <v>0</v>
      </c>
      <c r="Q1034" s="225"/>
    </row>
    <row r="1035" spans="2:17" ht="25.5" hidden="1">
      <c r="B1035" s="127" t="s">
        <v>2258</v>
      </c>
      <c r="C1035" s="127" t="s">
        <v>4565</v>
      </c>
      <c r="D1035" s="127"/>
      <c r="E1035" s="127"/>
      <c r="F1035" s="127"/>
      <c r="G1035" s="127"/>
      <c r="H1035" s="127"/>
      <c r="I1035" s="127"/>
      <c r="J1035" s="127"/>
      <c r="K1035" s="129" t="s">
        <v>2259</v>
      </c>
      <c r="L1035" s="125" t="s">
        <v>3218</v>
      </c>
      <c r="M1035" s="564">
        <f>IF(ISERROR(VLOOKUP($B1035,ESTR_PREC!$A$1:$M$6000,5,FALSE))=TRUE,0,VLOOKUP($B1035,ESTR_PREC!$A$1:$M$6000,5,FALSE))</f>
        <v>0</v>
      </c>
      <c r="N1035" s="225"/>
      <c r="O1035" s="564"/>
      <c r="P1035" s="564"/>
      <c r="Q1035" s="564"/>
    </row>
    <row r="1036" spans="2:17" ht="25.5" hidden="1" customHeight="1">
      <c r="B1036" s="127" t="s">
        <v>2260</v>
      </c>
      <c r="C1036" s="127" t="s">
        <v>4566</v>
      </c>
      <c r="D1036" s="127"/>
      <c r="E1036" s="127"/>
      <c r="F1036" s="127"/>
      <c r="G1036" s="127"/>
      <c r="H1036" s="127"/>
      <c r="I1036" s="127"/>
      <c r="J1036" s="127"/>
      <c r="K1036" s="129" t="s">
        <v>2261</v>
      </c>
      <c r="L1036" s="125" t="s">
        <v>3218</v>
      </c>
      <c r="M1036" s="564">
        <f>IF(ISERROR(VLOOKUP($B1036,ESTR_PREC!$A$1:$M$6000,5,FALSE))=TRUE,0,VLOOKUP($B1036,ESTR_PREC!$A$1:$M$6000,5,FALSE))</f>
        <v>0</v>
      </c>
      <c r="N1036" s="225"/>
      <c r="O1036" s="564"/>
      <c r="P1036" s="564"/>
      <c r="Q1036" s="564"/>
    </row>
    <row r="1037" spans="2:17" ht="25.5">
      <c r="B1037" s="127" t="s">
        <v>2262</v>
      </c>
      <c r="C1037" s="127" t="s">
        <v>4567</v>
      </c>
      <c r="D1037" s="127"/>
      <c r="E1037" s="127"/>
      <c r="F1037" s="127"/>
      <c r="G1037" s="127"/>
      <c r="H1037" s="127"/>
      <c r="I1037" s="127"/>
      <c r="J1037" s="127"/>
      <c r="K1037" s="129" t="s">
        <v>2263</v>
      </c>
      <c r="L1037" s="125" t="s">
        <v>3218</v>
      </c>
      <c r="M1037" s="564">
        <f>IF(ISERROR(VLOOKUP($B1037,ESTR_PREC!$A$1:$M$6000,5,FALSE))=TRUE,0,VLOOKUP($B1037,ESTR_PREC!$A$1:$M$6000,5,FALSE))</f>
        <v>0</v>
      </c>
      <c r="N1037" s="225"/>
      <c r="O1037" s="560">
        <f t="shared" si="15"/>
        <v>0</v>
      </c>
      <c r="Q1037" s="225"/>
    </row>
    <row r="1038" spans="2:17" hidden="1">
      <c r="B1038" s="127" t="s">
        <v>2264</v>
      </c>
      <c r="C1038" s="127" t="s">
        <v>4568</v>
      </c>
      <c r="D1038" s="127"/>
      <c r="E1038" s="127"/>
      <c r="F1038" s="127"/>
      <c r="G1038" s="127"/>
      <c r="H1038" s="127"/>
      <c r="I1038" s="127"/>
      <c r="J1038" s="127"/>
      <c r="K1038" s="129" t="s">
        <v>2266</v>
      </c>
      <c r="L1038" s="125" t="s">
        <v>3218</v>
      </c>
      <c r="M1038" s="828"/>
      <c r="N1038" s="815"/>
      <c r="O1038" s="827"/>
      <c r="Q1038" s="815"/>
    </row>
    <row r="1039" spans="2:17" hidden="1">
      <c r="B1039" s="127" t="s">
        <v>2267</v>
      </c>
      <c r="C1039" s="127" t="s">
        <v>4569</v>
      </c>
      <c r="D1039" s="127"/>
      <c r="E1039" s="127"/>
      <c r="F1039" s="127"/>
      <c r="G1039" s="127"/>
      <c r="H1039" s="127"/>
      <c r="I1039" s="127"/>
      <c r="J1039" s="127"/>
      <c r="K1039" s="129" t="s">
        <v>2268</v>
      </c>
      <c r="L1039" s="125" t="s">
        <v>3218</v>
      </c>
      <c r="M1039" s="828"/>
      <c r="N1039" s="815"/>
      <c r="O1039" s="827"/>
      <c r="Q1039" s="815"/>
    </row>
    <row r="1040" spans="2:17" hidden="1">
      <c r="B1040" s="127" t="s">
        <v>2269</v>
      </c>
      <c r="C1040" s="127" t="s">
        <v>4570</v>
      </c>
      <c r="D1040" s="127"/>
      <c r="E1040" s="127"/>
      <c r="F1040" s="127"/>
      <c r="G1040" s="127"/>
      <c r="H1040" s="127"/>
      <c r="I1040" s="127"/>
      <c r="J1040" s="127"/>
      <c r="K1040" s="129" t="s">
        <v>2270</v>
      </c>
      <c r="L1040" s="125" t="s">
        <v>3218</v>
      </c>
      <c r="M1040" s="828"/>
      <c r="N1040" s="815"/>
      <c r="O1040" s="827"/>
      <c r="Q1040" s="815"/>
    </row>
    <row r="1041" spans="1:17" ht="25.5" hidden="1">
      <c r="B1041" s="127" t="s">
        <v>2271</v>
      </c>
      <c r="C1041" s="127" t="s">
        <v>4571</v>
      </c>
      <c r="D1041" s="127"/>
      <c r="E1041" s="127"/>
      <c r="F1041" s="127"/>
      <c r="G1041" s="127"/>
      <c r="H1041" s="127"/>
      <c r="I1041" s="127"/>
      <c r="J1041" s="127"/>
      <c r="K1041" s="129" t="s">
        <v>2272</v>
      </c>
      <c r="L1041" s="125" t="s">
        <v>3218</v>
      </c>
      <c r="M1041" s="828"/>
      <c r="N1041" s="815"/>
      <c r="O1041" s="827"/>
      <c r="Q1041" s="815"/>
    </row>
    <row r="1042" spans="1:17" ht="25.5" hidden="1">
      <c r="B1042" s="127" t="s">
        <v>2273</v>
      </c>
      <c r="C1042" s="127" t="s">
        <v>4572</v>
      </c>
      <c r="D1042" s="127"/>
      <c r="E1042" s="127"/>
      <c r="F1042" s="127"/>
      <c r="G1042" s="127"/>
      <c r="H1042" s="127"/>
      <c r="I1042" s="127"/>
      <c r="J1042" s="127"/>
      <c r="K1042" s="129" t="s">
        <v>2274</v>
      </c>
      <c r="L1042" s="125" t="s">
        <v>3218</v>
      </c>
      <c r="M1042" s="828"/>
      <c r="N1042" s="815"/>
      <c r="O1042" s="827"/>
      <c r="Q1042" s="815"/>
    </row>
    <row r="1043" spans="1:17" ht="25.5" hidden="1">
      <c r="B1043" s="127" t="s">
        <v>2275</v>
      </c>
      <c r="C1043" s="127" t="s">
        <v>4573</v>
      </c>
      <c r="D1043" s="127"/>
      <c r="E1043" s="127"/>
      <c r="F1043" s="127"/>
      <c r="G1043" s="127"/>
      <c r="H1043" s="127"/>
      <c r="I1043" s="127"/>
      <c r="J1043" s="127"/>
      <c r="K1043" s="129" t="s">
        <v>3975</v>
      </c>
      <c r="L1043" s="125" t="s">
        <v>3218</v>
      </c>
      <c r="M1043" s="828"/>
      <c r="N1043" s="815"/>
      <c r="O1043" s="827"/>
      <c r="Q1043" s="815"/>
    </row>
    <row r="1044" spans="1:17" ht="25.5" hidden="1" customHeight="1">
      <c r="B1044" s="127" t="s">
        <v>2277</v>
      </c>
      <c r="C1044" s="127" t="s">
        <v>4574</v>
      </c>
      <c r="D1044" s="127"/>
      <c r="E1044" s="127"/>
      <c r="F1044" s="127"/>
      <c r="G1044" s="127"/>
      <c r="H1044" s="127"/>
      <c r="I1044" s="127"/>
      <c r="J1044" s="127"/>
      <c r="K1044" s="129" t="s">
        <v>2278</v>
      </c>
      <c r="L1044" s="125" t="s">
        <v>3218</v>
      </c>
      <c r="M1044" s="828"/>
      <c r="N1044" s="815"/>
      <c r="O1044" s="827"/>
      <c r="Q1044" s="815"/>
    </row>
    <row r="1045" spans="1:17" hidden="1">
      <c r="B1045" s="127" t="s">
        <v>2279</v>
      </c>
      <c r="C1045" s="127" t="s">
        <v>4575</v>
      </c>
      <c r="D1045" s="127"/>
      <c r="E1045" s="127"/>
      <c r="F1045" s="127"/>
      <c r="G1045" s="127"/>
      <c r="H1045" s="127"/>
      <c r="I1045" s="127"/>
      <c r="J1045" s="127"/>
      <c r="K1045" s="129" t="s">
        <v>2280</v>
      </c>
      <c r="L1045" s="125" t="s">
        <v>3218</v>
      </c>
      <c r="M1045" s="828"/>
      <c r="N1045" s="815"/>
      <c r="O1045" s="827"/>
      <c r="Q1045" s="815"/>
    </row>
    <row r="1046" spans="1:17" ht="25.5" hidden="1">
      <c r="B1046" s="127" t="s">
        <v>2281</v>
      </c>
      <c r="C1046" s="127" t="s">
        <v>4576</v>
      </c>
      <c r="D1046" s="127"/>
      <c r="E1046" s="127"/>
      <c r="F1046" s="127"/>
      <c r="G1046" s="127"/>
      <c r="H1046" s="127"/>
      <c r="I1046" s="127"/>
      <c r="J1046" s="127"/>
      <c r="K1046" s="129" t="s">
        <v>2282</v>
      </c>
      <c r="L1046" s="125" t="s">
        <v>3218</v>
      </c>
      <c r="M1046" s="828"/>
      <c r="N1046" s="815"/>
      <c r="O1046" s="827"/>
      <c r="Q1046" s="815"/>
    </row>
    <row r="1047" spans="1:17" ht="25.5" hidden="1" customHeight="1">
      <c r="B1047" s="127" t="s">
        <v>2283</v>
      </c>
      <c r="C1047" s="127" t="s">
        <v>4577</v>
      </c>
      <c r="D1047" s="127"/>
      <c r="E1047" s="127"/>
      <c r="F1047" s="127"/>
      <c r="G1047" s="127"/>
      <c r="H1047" s="127"/>
      <c r="I1047" s="127"/>
      <c r="J1047" s="127"/>
      <c r="K1047" s="129" t="s">
        <v>2284</v>
      </c>
      <c r="L1047" s="125" t="s">
        <v>3218</v>
      </c>
      <c r="M1047" s="828"/>
      <c r="N1047" s="815"/>
      <c r="O1047" s="827"/>
      <c r="Q1047" s="815"/>
    </row>
    <row r="1048" spans="1:17" ht="25.5" hidden="1">
      <c r="B1048" s="127" t="s">
        <v>2285</v>
      </c>
      <c r="C1048" s="127" t="s">
        <v>4578</v>
      </c>
      <c r="D1048" s="127"/>
      <c r="E1048" s="127"/>
      <c r="F1048" s="127"/>
      <c r="G1048" s="127"/>
      <c r="H1048" s="127"/>
      <c r="I1048" s="127"/>
      <c r="J1048" s="127"/>
      <c r="K1048" s="129" t="s">
        <v>2286</v>
      </c>
      <c r="L1048" s="125" t="s">
        <v>3218</v>
      </c>
      <c r="M1048" s="828"/>
      <c r="N1048" s="815"/>
      <c r="O1048" s="827"/>
      <c r="Q1048" s="815"/>
    </row>
    <row r="1049" spans="1:17" ht="15.75">
      <c r="A1049" s="265"/>
      <c r="K1049" s="501" t="s">
        <v>3943</v>
      </c>
      <c r="L1049" s="528"/>
      <c r="M1049" s="192"/>
      <c r="N1049" s="192"/>
      <c r="O1049" s="192"/>
      <c r="P1049" s="192"/>
      <c r="Q1049" s="192"/>
    </row>
    <row r="1050" spans="1:17" ht="16.5" thickBot="1">
      <c r="A1050" s="265"/>
      <c r="K1050" s="531"/>
      <c r="L1050" s="528"/>
      <c r="M1050" s="192"/>
      <c r="N1050" s="192"/>
      <c r="O1050" s="192"/>
      <c r="Q1050" s="192"/>
    </row>
    <row r="1051" spans="1:17" ht="17.25" thickTop="1" thickBot="1">
      <c r="B1051" s="152" t="s">
        <v>2287</v>
      </c>
      <c r="C1051" s="247" t="s">
        <v>3976</v>
      </c>
      <c r="D1051" s="248"/>
      <c r="E1051" s="248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0</v>
      </c>
      <c r="N1051" s="154">
        <f>SUM(N1054:N1122)</f>
        <v>0</v>
      </c>
      <c r="O1051" s="298">
        <f>+N1051-M1051</f>
        <v>0</v>
      </c>
      <c r="Q1051" s="154">
        <f>SUM(Q1054:Q1122)</f>
        <v>0</v>
      </c>
    </row>
    <row r="1052" spans="1:17" ht="9" customHeight="1" thickTop="1" thickBot="1">
      <c r="A1052" s="265"/>
      <c r="K1052" s="582"/>
      <c r="M1052" s="265"/>
      <c r="N1052" s="379"/>
      <c r="Q1052" s="379"/>
    </row>
    <row r="1053" spans="1:17" ht="26.25" thickBot="1">
      <c r="B1053" s="102" t="s">
        <v>3221</v>
      </c>
      <c r="C1053" s="245" t="s">
        <v>48</v>
      </c>
      <c r="D1053" s="245"/>
      <c r="E1053" s="245"/>
      <c r="F1053" s="246"/>
      <c r="G1053" s="246"/>
      <c r="H1053" s="246"/>
      <c r="I1053" s="246"/>
      <c r="J1053" s="246"/>
      <c r="K1053" s="191" t="s">
        <v>3894</v>
      </c>
      <c r="L1053" s="135"/>
      <c r="M1053" s="328" t="str">
        <f>+$M$10</f>
        <v>Valore netto al 31/12/2017</v>
      </c>
      <c r="N1053" s="779" t="str">
        <f>N$10</f>
        <v>Valore netto al 31/12/2018</v>
      </c>
      <c r="O1053" s="779" t="s">
        <v>4064</v>
      </c>
      <c r="P1053" s="806"/>
      <c r="Q1053" s="779" t="str">
        <f>Q$10</f>
        <v>Prechiusura al ° trimestre 2018</v>
      </c>
    </row>
    <row r="1054" spans="1:17" ht="25.5">
      <c r="B1054" s="127" t="s">
        <v>2289</v>
      </c>
      <c r="C1054" s="127" t="s">
        <v>3977</v>
      </c>
      <c r="D1054" s="127"/>
      <c r="E1054" s="127"/>
      <c r="F1054" s="127"/>
      <c r="G1054" s="127"/>
      <c r="H1054" s="127"/>
      <c r="I1054" s="127"/>
      <c r="J1054" s="127"/>
      <c r="K1054" s="23" t="s">
        <v>2291</v>
      </c>
      <c r="L1054" s="125" t="s">
        <v>3218</v>
      </c>
      <c r="M1054" s="564">
        <f>IF(ISERROR(VLOOKUP($B1054,ESTR_PREC!$A$1:$M$6000,5,FALSE))=TRUE,0,VLOOKUP($B1054,ESTR_PREC!$A$1:$M$6000,5,FALSE))</f>
        <v>0</v>
      </c>
      <c r="N1054" s="225"/>
      <c r="O1054" s="560">
        <f t="shared" ref="O1054:O1117" si="16">+N1054-M1054</f>
        <v>0</v>
      </c>
      <c r="Q1054" s="225"/>
    </row>
    <row r="1055" spans="1:17">
      <c r="B1055" s="127" t="s">
        <v>2292</v>
      </c>
      <c r="C1055" s="127" t="s">
        <v>3978</v>
      </c>
      <c r="D1055" s="127"/>
      <c r="E1055" s="127"/>
      <c r="F1055" s="127"/>
      <c r="G1055" s="127"/>
      <c r="H1055" s="127"/>
      <c r="I1055" s="127"/>
      <c r="J1055" s="127"/>
      <c r="K1055" s="23" t="s">
        <v>2293</v>
      </c>
      <c r="L1055" s="125" t="s">
        <v>3218</v>
      </c>
      <c r="M1055" s="564">
        <f>IF(ISERROR(VLOOKUP($B1055,ESTR_PREC!$A$1:$M$6000,5,FALSE))=TRUE,0,VLOOKUP($B1055,ESTR_PREC!$A$1:$M$6000,5,FALSE))</f>
        <v>0</v>
      </c>
      <c r="N1055" s="225"/>
      <c r="O1055" s="560">
        <f t="shared" si="16"/>
        <v>0</v>
      </c>
      <c r="Q1055" s="225"/>
    </row>
    <row r="1056" spans="1:17" ht="25.5">
      <c r="B1056" s="363" t="s">
        <v>2294</v>
      </c>
      <c r="C1056" s="364" t="s">
        <v>3979</v>
      </c>
      <c r="D1056" s="365"/>
      <c r="E1056" s="365"/>
      <c r="F1056" s="365"/>
      <c r="G1056" s="365"/>
      <c r="H1056" s="365"/>
      <c r="I1056" s="365"/>
      <c r="J1056" s="365"/>
      <c r="K1056" s="366" t="s">
        <v>2295</v>
      </c>
      <c r="L1056" s="367" t="s">
        <v>3218</v>
      </c>
      <c r="M1056" s="564">
        <f>IF(ISERROR(VLOOKUP($B1056,ESTR_PREC!$A$1:$M$6000,5,FALSE))=TRUE,0,VLOOKUP($B1056,ESTR_PREC!$A$1:$M$6000,5,FALSE))</f>
        <v>0</v>
      </c>
      <c r="N1056" s="225"/>
      <c r="O1056" s="560">
        <f t="shared" si="16"/>
        <v>0</v>
      </c>
      <c r="Q1056" s="225"/>
    </row>
    <row r="1057" spans="2:17">
      <c r="B1057" s="127" t="s">
        <v>2296</v>
      </c>
      <c r="C1057" s="127" t="s">
        <v>3980</v>
      </c>
      <c r="D1057" s="127"/>
      <c r="E1057" s="127"/>
      <c r="F1057" s="127"/>
      <c r="G1057" s="127"/>
      <c r="H1057" s="127"/>
      <c r="I1057" s="127"/>
      <c r="J1057" s="127"/>
      <c r="K1057" s="23" t="s">
        <v>2297</v>
      </c>
      <c r="L1057" s="125" t="s">
        <v>3218</v>
      </c>
      <c r="M1057" s="564">
        <f>IF(ISERROR(VLOOKUP($B1057,ESTR_PREC!$A$1:$M$6000,5,FALSE))=TRUE,0,VLOOKUP($B1057,ESTR_PREC!$A$1:$M$6000,5,FALSE))</f>
        <v>0</v>
      </c>
      <c r="N1057" s="225"/>
      <c r="O1057" s="560">
        <f t="shared" si="16"/>
        <v>0</v>
      </c>
      <c r="Q1057" s="225"/>
    </row>
    <row r="1058" spans="2:17" ht="25.5">
      <c r="B1058" s="127" t="s">
        <v>2298</v>
      </c>
      <c r="C1058" s="127" t="s">
        <v>3981</v>
      </c>
      <c r="D1058" s="127"/>
      <c r="E1058" s="127"/>
      <c r="F1058" s="127"/>
      <c r="G1058" s="127"/>
      <c r="H1058" s="127"/>
      <c r="I1058" s="127"/>
      <c r="J1058" s="127"/>
      <c r="K1058" s="23" t="s">
        <v>2299</v>
      </c>
      <c r="L1058" s="125" t="s">
        <v>3218</v>
      </c>
      <c r="M1058" s="564">
        <f>IF(ISERROR(VLOOKUP($B1058,ESTR_PREC!$A$1:$M$6000,5,FALSE))=TRUE,0,VLOOKUP($B1058,ESTR_PREC!$A$1:$M$6000,5,FALSE))</f>
        <v>0</v>
      </c>
      <c r="N1058" s="225"/>
      <c r="O1058" s="560">
        <f t="shared" si="16"/>
        <v>0</v>
      </c>
      <c r="Q1058" s="225"/>
    </row>
    <row r="1059" spans="2:17" ht="25.5">
      <c r="B1059" s="127" t="s">
        <v>2300</v>
      </c>
      <c r="C1059" s="127" t="s">
        <v>3982</v>
      </c>
      <c r="D1059" s="127"/>
      <c r="E1059" s="127"/>
      <c r="F1059" s="127"/>
      <c r="G1059" s="127"/>
      <c r="H1059" s="127"/>
      <c r="I1059" s="127"/>
      <c r="J1059" s="127"/>
      <c r="K1059" s="23" t="s">
        <v>2301</v>
      </c>
      <c r="L1059" s="125" t="s">
        <v>3218</v>
      </c>
      <c r="M1059" s="564">
        <f>IF(ISERROR(VLOOKUP($B1059,ESTR_PREC!$A$1:$M$6000,5,FALSE))=TRUE,0,VLOOKUP($B1059,ESTR_PREC!$A$1:$M$6000,5,FALSE))</f>
        <v>0</v>
      </c>
      <c r="N1059" s="225"/>
      <c r="O1059" s="560">
        <f t="shared" si="16"/>
        <v>0</v>
      </c>
      <c r="Q1059" s="225"/>
    </row>
    <row r="1060" spans="2:17" ht="25.5">
      <c r="B1060" s="127" t="s">
        <v>2302</v>
      </c>
      <c r="C1060" s="127" t="s">
        <v>3983</v>
      </c>
      <c r="D1060" s="127"/>
      <c r="E1060" s="127"/>
      <c r="F1060" s="127"/>
      <c r="G1060" s="127"/>
      <c r="H1060" s="127"/>
      <c r="I1060" s="127"/>
      <c r="J1060" s="127"/>
      <c r="K1060" s="23" t="s">
        <v>3984</v>
      </c>
      <c r="L1060" s="125" t="s">
        <v>3218</v>
      </c>
      <c r="M1060" s="564">
        <f>IF(ISERROR(VLOOKUP($B1060,ESTR_PREC!$A$1:$M$6000,5,FALSE))=TRUE,0,VLOOKUP($B1060,ESTR_PREC!$A$1:$M$6000,5,FALSE))</f>
        <v>0</v>
      </c>
      <c r="N1060" s="225"/>
      <c r="O1060" s="560">
        <f t="shared" si="16"/>
        <v>0</v>
      </c>
      <c r="Q1060" s="225"/>
    </row>
    <row r="1061" spans="2:17" ht="25.5" hidden="1" customHeight="1">
      <c r="B1061" s="127" t="s">
        <v>2304</v>
      </c>
      <c r="C1061" s="127" t="s">
        <v>3985</v>
      </c>
      <c r="D1061" s="127"/>
      <c r="E1061" s="127"/>
      <c r="F1061" s="127"/>
      <c r="G1061" s="127"/>
      <c r="H1061" s="127"/>
      <c r="I1061" s="127"/>
      <c r="J1061" s="127"/>
      <c r="K1061" s="23" t="s">
        <v>2305</v>
      </c>
      <c r="L1061" s="125" t="s">
        <v>3218</v>
      </c>
      <c r="M1061" s="564">
        <f>IF(ISERROR(VLOOKUP($B1061,ESTR_PREC!$A$1:$M$6000,5,FALSE))=TRUE,0,VLOOKUP($B1061,ESTR_PREC!$A$1:$M$6000,5,FALSE))</f>
        <v>0</v>
      </c>
      <c r="N1061" s="225"/>
      <c r="O1061" s="564"/>
      <c r="Q1061" s="564"/>
    </row>
    <row r="1062" spans="2:17">
      <c r="B1062" s="127" t="s">
        <v>2306</v>
      </c>
      <c r="C1062" s="127" t="s">
        <v>3986</v>
      </c>
      <c r="D1062" s="127"/>
      <c r="E1062" s="127"/>
      <c r="F1062" s="127"/>
      <c r="G1062" s="127"/>
      <c r="H1062" s="127"/>
      <c r="I1062" s="127"/>
      <c r="J1062" s="127"/>
      <c r="K1062" s="23" t="s">
        <v>2307</v>
      </c>
      <c r="L1062" s="125" t="s">
        <v>3218</v>
      </c>
      <c r="M1062" s="564">
        <f>IF(ISERROR(VLOOKUP($B1062,ESTR_PREC!$A$1:$M$6000,5,FALSE))=TRUE,0,VLOOKUP($B1062,ESTR_PREC!$A$1:$M$6000,5,FALSE))</f>
        <v>0</v>
      </c>
      <c r="N1062" s="225"/>
      <c r="O1062" s="560">
        <f t="shared" si="16"/>
        <v>0</v>
      </c>
      <c r="Q1062" s="225"/>
    </row>
    <row r="1063" spans="2:17" ht="25.5">
      <c r="B1063" s="127" t="s">
        <v>2308</v>
      </c>
      <c r="C1063" s="127" t="s">
        <v>3987</v>
      </c>
      <c r="D1063" s="127"/>
      <c r="E1063" s="127"/>
      <c r="F1063" s="127"/>
      <c r="G1063" s="127"/>
      <c r="H1063" s="127"/>
      <c r="I1063" s="127"/>
      <c r="J1063" s="127"/>
      <c r="K1063" s="23" t="s">
        <v>2309</v>
      </c>
      <c r="L1063" s="125" t="s">
        <v>3218</v>
      </c>
      <c r="M1063" s="564">
        <f>IF(ISERROR(VLOOKUP($B1063,ESTR_PREC!$A$1:$M$6000,5,FALSE))=TRUE,0,VLOOKUP($B1063,ESTR_PREC!$A$1:$M$6000,5,FALSE))</f>
        <v>0</v>
      </c>
      <c r="N1063" s="225"/>
      <c r="O1063" s="560">
        <f>+N1063-M1063</f>
        <v>0</v>
      </c>
      <c r="Q1063" s="225"/>
    </row>
    <row r="1064" spans="2:17" ht="25.5" hidden="1" customHeight="1">
      <c r="B1064" s="127" t="s">
        <v>2310</v>
      </c>
      <c r="C1064" s="127" t="s">
        <v>3988</v>
      </c>
      <c r="D1064" s="127"/>
      <c r="E1064" s="127"/>
      <c r="F1064" s="127"/>
      <c r="G1064" s="127"/>
      <c r="H1064" s="127"/>
      <c r="I1064" s="127"/>
      <c r="J1064" s="127"/>
      <c r="K1064" s="23" t="s">
        <v>2311</v>
      </c>
      <c r="L1064" s="125" t="s">
        <v>3218</v>
      </c>
      <c r="M1064" s="564">
        <f>IF(ISERROR(VLOOKUP($B1064,ESTR_PREC!$A$1:$M$6000,5,FALSE))=TRUE,0,VLOOKUP($B1064,ESTR_PREC!$A$1:$M$6000,5,FALSE))</f>
        <v>0</v>
      </c>
      <c r="N1064" s="225"/>
      <c r="O1064" s="564"/>
      <c r="Q1064" s="564"/>
    </row>
    <row r="1065" spans="2:17" ht="25.5">
      <c r="B1065" s="127" t="s">
        <v>2312</v>
      </c>
      <c r="C1065" s="127" t="s">
        <v>3989</v>
      </c>
      <c r="D1065" s="127"/>
      <c r="E1065" s="127"/>
      <c r="F1065" s="127"/>
      <c r="G1065" s="127"/>
      <c r="H1065" s="127"/>
      <c r="I1065" s="127"/>
      <c r="J1065" s="127"/>
      <c r="K1065" s="23" t="s">
        <v>2313</v>
      </c>
      <c r="L1065" s="125" t="s">
        <v>3218</v>
      </c>
      <c r="M1065" s="564">
        <f>IF(ISERROR(VLOOKUP($B1065,ESTR_PREC!$A$1:$M$6000,5,FALSE))=TRUE,0,VLOOKUP($B1065,ESTR_PREC!$A$1:$M$6000,5,FALSE))</f>
        <v>0</v>
      </c>
      <c r="N1065" s="225"/>
      <c r="O1065" s="560">
        <f t="shared" si="16"/>
        <v>0</v>
      </c>
      <c r="Q1065" s="225"/>
    </row>
    <row r="1066" spans="2:17" ht="25.5">
      <c r="B1066" s="127" t="s">
        <v>2314</v>
      </c>
      <c r="C1066" s="127" t="s">
        <v>4579</v>
      </c>
      <c r="D1066" s="127"/>
      <c r="E1066" s="127"/>
      <c r="F1066" s="127"/>
      <c r="G1066" s="127"/>
      <c r="H1066" s="127"/>
      <c r="I1066" s="127"/>
      <c r="J1066" s="127"/>
      <c r="K1066" s="129" t="s">
        <v>2316</v>
      </c>
      <c r="L1066" s="125" t="s">
        <v>3218</v>
      </c>
      <c r="M1066" s="564">
        <f>IF(ISERROR(VLOOKUP($B1066,ESTR_PREC!$A$1:$M$6000,5,FALSE))=TRUE,0,VLOOKUP($B1066,ESTR_PREC!$A$1:$M$6000,5,FALSE))</f>
        <v>0</v>
      </c>
      <c r="N1066" s="225"/>
      <c r="O1066" s="560">
        <f t="shared" si="16"/>
        <v>0</v>
      </c>
      <c r="Q1066" s="225"/>
    </row>
    <row r="1067" spans="2:17">
      <c r="B1067" s="127" t="s">
        <v>2317</v>
      </c>
      <c r="C1067" s="127" t="s">
        <v>4580</v>
      </c>
      <c r="D1067" s="127"/>
      <c r="E1067" s="127"/>
      <c r="F1067" s="127"/>
      <c r="G1067" s="127"/>
      <c r="H1067" s="127"/>
      <c r="I1067" s="127"/>
      <c r="J1067" s="127"/>
      <c r="K1067" s="129" t="s">
        <v>2318</v>
      </c>
      <c r="L1067" s="125" t="s">
        <v>3218</v>
      </c>
      <c r="M1067" s="564">
        <f>IF(ISERROR(VLOOKUP($B1067,ESTR_PREC!$A$1:$M$6000,5,FALSE))=TRUE,0,VLOOKUP($B1067,ESTR_PREC!$A$1:$M$6000,5,FALSE))</f>
        <v>0</v>
      </c>
      <c r="N1067" s="225"/>
      <c r="O1067" s="560">
        <f t="shared" si="16"/>
        <v>0</v>
      </c>
      <c r="Q1067" s="225"/>
    </row>
    <row r="1068" spans="2:17">
      <c r="B1068" s="363" t="s">
        <v>2319</v>
      </c>
      <c r="C1068" s="365" t="s">
        <v>3990</v>
      </c>
      <c r="D1068" s="365"/>
      <c r="E1068" s="365"/>
      <c r="F1068" s="365"/>
      <c r="G1068" s="365"/>
      <c r="H1068" s="365"/>
      <c r="I1068" s="365"/>
      <c r="J1068" s="365"/>
      <c r="K1068" s="368" t="s">
        <v>2320</v>
      </c>
      <c r="L1068" s="367" t="s">
        <v>3218</v>
      </c>
      <c r="M1068" s="564">
        <f>IF(ISERROR(VLOOKUP($B1068,ESTR_PREC!$A$1:$M$6000,5,FALSE))=TRUE,0,VLOOKUP($B1068,ESTR_PREC!$A$1:$M$6000,5,FALSE))</f>
        <v>0</v>
      </c>
      <c r="N1068" s="225"/>
      <c r="O1068" s="560">
        <f t="shared" si="16"/>
        <v>0</v>
      </c>
      <c r="Q1068" s="225"/>
    </row>
    <row r="1069" spans="2:17">
      <c r="B1069" s="127" t="s">
        <v>2321</v>
      </c>
      <c r="C1069" s="127" t="s">
        <v>4581</v>
      </c>
      <c r="D1069" s="127"/>
      <c r="E1069" s="127"/>
      <c r="F1069" s="127"/>
      <c r="G1069" s="127"/>
      <c r="H1069" s="127"/>
      <c r="I1069" s="127"/>
      <c r="J1069" s="127"/>
      <c r="K1069" s="129" t="s">
        <v>2322</v>
      </c>
      <c r="L1069" s="125" t="s">
        <v>3218</v>
      </c>
      <c r="M1069" s="564">
        <f>IF(ISERROR(VLOOKUP($B1069,ESTR_PREC!$A$1:$M$6000,5,FALSE))=TRUE,0,VLOOKUP($B1069,ESTR_PREC!$A$1:$M$6000,5,FALSE))</f>
        <v>0</v>
      </c>
      <c r="N1069" s="225"/>
      <c r="O1069" s="560">
        <f t="shared" si="16"/>
        <v>0</v>
      </c>
      <c r="Q1069" s="225"/>
    </row>
    <row r="1070" spans="2:17" ht="25.5">
      <c r="B1070" s="127" t="s">
        <v>2323</v>
      </c>
      <c r="C1070" s="127" t="s">
        <v>4582</v>
      </c>
      <c r="D1070" s="127"/>
      <c r="E1070" s="127"/>
      <c r="F1070" s="127"/>
      <c r="G1070" s="127"/>
      <c r="H1070" s="127"/>
      <c r="I1070" s="127"/>
      <c r="J1070" s="127"/>
      <c r="K1070" s="129" t="s">
        <v>2324</v>
      </c>
      <c r="L1070" s="125" t="s">
        <v>3218</v>
      </c>
      <c r="M1070" s="564">
        <f>IF(ISERROR(VLOOKUP($B1070,ESTR_PREC!$A$1:$M$6000,5,FALSE))=TRUE,0,VLOOKUP($B1070,ESTR_PREC!$A$1:$M$6000,5,FALSE))</f>
        <v>0</v>
      </c>
      <c r="N1070" s="225"/>
      <c r="O1070" s="560">
        <f t="shared" si="16"/>
        <v>0</v>
      </c>
      <c r="Q1070" s="225"/>
    </row>
    <row r="1071" spans="2:17" ht="25.5">
      <c r="B1071" s="127" t="s">
        <v>2325</v>
      </c>
      <c r="C1071" s="127" t="s">
        <v>4583</v>
      </c>
      <c r="D1071" s="127"/>
      <c r="E1071" s="127"/>
      <c r="F1071" s="127"/>
      <c r="G1071" s="127"/>
      <c r="H1071" s="127"/>
      <c r="I1071" s="127"/>
      <c r="J1071" s="127"/>
      <c r="K1071" s="129" t="s">
        <v>2326</v>
      </c>
      <c r="L1071" s="125" t="s">
        <v>3218</v>
      </c>
      <c r="M1071" s="564">
        <f>IF(ISERROR(VLOOKUP($B1071,ESTR_PREC!$A$1:$M$6000,5,FALSE))=TRUE,0,VLOOKUP($B1071,ESTR_PREC!$A$1:$M$6000,5,FALSE))</f>
        <v>0</v>
      </c>
      <c r="N1071" s="225"/>
      <c r="O1071" s="560">
        <f t="shared" si="16"/>
        <v>0</v>
      </c>
      <c r="Q1071" s="225"/>
    </row>
    <row r="1072" spans="2:17" ht="25.5">
      <c r="B1072" s="127" t="s">
        <v>2327</v>
      </c>
      <c r="C1072" s="127" t="s">
        <v>4584</v>
      </c>
      <c r="D1072" s="127"/>
      <c r="E1072" s="127"/>
      <c r="F1072" s="127"/>
      <c r="G1072" s="127"/>
      <c r="H1072" s="127"/>
      <c r="I1072" s="127"/>
      <c r="J1072" s="127"/>
      <c r="K1072" s="129" t="s">
        <v>3991</v>
      </c>
      <c r="L1072" s="125" t="s">
        <v>3218</v>
      </c>
      <c r="M1072" s="564">
        <f>IF(ISERROR(VLOOKUP($B1072,ESTR_PREC!$A$1:$M$6000,5,FALSE))=TRUE,0,VLOOKUP($B1072,ESTR_PREC!$A$1:$M$6000,5,FALSE))</f>
        <v>0</v>
      </c>
      <c r="N1072" s="225"/>
      <c r="O1072" s="560">
        <f t="shared" si="16"/>
        <v>0</v>
      </c>
      <c r="Q1072" s="225"/>
    </row>
    <row r="1073" spans="2:17" ht="25.5" hidden="1" customHeight="1">
      <c r="B1073" s="127" t="s">
        <v>2329</v>
      </c>
      <c r="C1073" s="127" t="s">
        <v>4585</v>
      </c>
      <c r="D1073" s="127"/>
      <c r="E1073" s="127"/>
      <c r="F1073" s="127"/>
      <c r="G1073" s="127"/>
      <c r="H1073" s="127"/>
      <c r="I1073" s="127"/>
      <c r="J1073" s="127"/>
      <c r="K1073" s="129" t="s">
        <v>2330</v>
      </c>
      <c r="L1073" s="125" t="s">
        <v>3218</v>
      </c>
      <c r="M1073" s="564">
        <f>IF(ISERROR(VLOOKUP($B1073,ESTR_PREC!$A$1:$M$6000,5,FALSE))=TRUE,0,VLOOKUP($B1073,ESTR_PREC!$A$1:$M$6000,5,FALSE))</f>
        <v>0</v>
      </c>
      <c r="N1073" s="225"/>
      <c r="O1073" s="564"/>
      <c r="Q1073" s="564"/>
    </row>
    <row r="1074" spans="2:17">
      <c r="B1074" s="127" t="s">
        <v>2331</v>
      </c>
      <c r="C1074" s="127" t="s">
        <v>4586</v>
      </c>
      <c r="D1074" s="127"/>
      <c r="E1074" s="127"/>
      <c r="F1074" s="127"/>
      <c r="G1074" s="127"/>
      <c r="H1074" s="127"/>
      <c r="I1074" s="127"/>
      <c r="J1074" s="127"/>
      <c r="K1074" s="129" t="s">
        <v>2332</v>
      </c>
      <c r="L1074" s="125" t="s">
        <v>3218</v>
      </c>
      <c r="M1074" s="564">
        <f>IF(ISERROR(VLOOKUP($B1074,ESTR_PREC!$A$1:$M$6000,5,FALSE))=TRUE,0,VLOOKUP($B1074,ESTR_PREC!$A$1:$M$6000,5,FALSE))</f>
        <v>0</v>
      </c>
      <c r="N1074" s="225"/>
      <c r="O1074" s="560">
        <f t="shared" si="16"/>
        <v>0</v>
      </c>
      <c r="Q1074" s="225"/>
    </row>
    <row r="1075" spans="2:17" ht="25.5">
      <c r="B1075" s="127" t="s">
        <v>2333</v>
      </c>
      <c r="C1075" s="127" t="s">
        <v>4587</v>
      </c>
      <c r="D1075" s="127"/>
      <c r="E1075" s="127"/>
      <c r="F1075" s="127"/>
      <c r="G1075" s="127"/>
      <c r="H1075" s="127"/>
      <c r="I1075" s="127"/>
      <c r="J1075" s="127"/>
      <c r="K1075" s="129" t="s">
        <v>2334</v>
      </c>
      <c r="L1075" s="125" t="s">
        <v>3218</v>
      </c>
      <c r="M1075" s="564">
        <f>IF(ISERROR(VLOOKUP($B1075,ESTR_PREC!$A$1:$M$6000,5,FALSE))=TRUE,0,VLOOKUP($B1075,ESTR_PREC!$A$1:$M$6000,5,FALSE))</f>
        <v>0</v>
      </c>
      <c r="N1075" s="225"/>
      <c r="O1075" s="560">
        <f>+N1075-M1075</f>
        <v>0</v>
      </c>
      <c r="Q1075" s="225"/>
    </row>
    <row r="1076" spans="2:17" ht="25.5" hidden="1" customHeight="1">
      <c r="B1076" s="127" t="s">
        <v>2335</v>
      </c>
      <c r="C1076" s="127" t="s">
        <v>4588</v>
      </c>
      <c r="D1076" s="127"/>
      <c r="E1076" s="127"/>
      <c r="F1076" s="127"/>
      <c r="G1076" s="127"/>
      <c r="H1076" s="127"/>
      <c r="I1076" s="127"/>
      <c r="J1076" s="127"/>
      <c r="K1076" s="129" t="s">
        <v>2336</v>
      </c>
      <c r="L1076" s="125" t="s">
        <v>3218</v>
      </c>
      <c r="M1076" s="564">
        <f>IF(ISERROR(VLOOKUP($B1076,ESTR_PREC!$A$1:$M$6000,5,FALSE))=TRUE,0,VLOOKUP($B1076,ESTR_PREC!$A$1:$M$6000,5,FALSE))</f>
        <v>0</v>
      </c>
      <c r="N1076" s="225"/>
      <c r="O1076" s="564"/>
      <c r="Q1076" s="564"/>
    </row>
    <row r="1077" spans="2:17" ht="25.5">
      <c r="B1077" s="127" t="s">
        <v>2337</v>
      </c>
      <c r="C1077" s="127" t="s">
        <v>4589</v>
      </c>
      <c r="D1077" s="127"/>
      <c r="E1077" s="127"/>
      <c r="F1077" s="127"/>
      <c r="G1077" s="127"/>
      <c r="H1077" s="127"/>
      <c r="I1077" s="127"/>
      <c r="J1077" s="127"/>
      <c r="K1077" s="129" t="s">
        <v>2338</v>
      </c>
      <c r="L1077" s="125" t="s">
        <v>3218</v>
      </c>
      <c r="M1077" s="564">
        <f>IF(ISERROR(VLOOKUP($B1077,ESTR_PREC!$A$1:$M$6000,5,FALSE))=TRUE,0,VLOOKUP($B1077,ESTR_PREC!$A$1:$M$6000,5,FALSE))</f>
        <v>0</v>
      </c>
      <c r="N1077" s="225"/>
      <c r="O1077" s="560">
        <f t="shared" si="16"/>
        <v>0</v>
      </c>
      <c r="Q1077" s="225"/>
    </row>
    <row r="1078" spans="2:17" hidden="1">
      <c r="B1078" s="127" t="s">
        <v>2339</v>
      </c>
      <c r="C1078" s="127" t="s">
        <v>4590</v>
      </c>
      <c r="D1078" s="127"/>
      <c r="E1078" s="127"/>
      <c r="F1078" s="127"/>
      <c r="G1078" s="127"/>
      <c r="H1078" s="127"/>
      <c r="I1078" s="127"/>
      <c r="J1078" s="127"/>
      <c r="K1078" s="129" t="s">
        <v>2341</v>
      </c>
      <c r="L1078" s="125" t="s">
        <v>3218</v>
      </c>
      <c r="M1078" s="828">
        <f>IF(ISERROR(VLOOKUP($B1078,ESTR_PREC!$A$1:$M$6000,5,FALSE))=TRUE,0,VLOOKUP($B1078,ESTR_PREC!$A$1:$M$6000,5,FALSE))</f>
        <v>0</v>
      </c>
      <c r="N1078" s="225"/>
      <c r="O1078" s="827"/>
      <c r="Q1078" s="815"/>
    </row>
    <row r="1079" spans="2:17" hidden="1">
      <c r="B1079" s="127" t="s">
        <v>2342</v>
      </c>
      <c r="C1079" s="127" t="s">
        <v>4591</v>
      </c>
      <c r="D1079" s="127"/>
      <c r="E1079" s="127"/>
      <c r="F1079" s="127"/>
      <c r="G1079" s="127"/>
      <c r="H1079" s="127"/>
      <c r="I1079" s="127"/>
      <c r="J1079" s="127"/>
      <c r="K1079" s="129" t="s">
        <v>2343</v>
      </c>
      <c r="L1079" s="125" t="s">
        <v>3218</v>
      </c>
      <c r="M1079" s="828">
        <f>IF(ISERROR(VLOOKUP($B1079,ESTR_PREC!$A$1:$M$6000,5,FALSE))=TRUE,0,VLOOKUP($B1079,ESTR_PREC!$A$1:$M$6000,5,FALSE))</f>
        <v>0</v>
      </c>
      <c r="N1079" s="225"/>
      <c r="O1079" s="827"/>
      <c r="Q1079" s="815"/>
    </row>
    <row r="1080" spans="2:17" hidden="1">
      <c r="B1080" s="363" t="s">
        <v>2344</v>
      </c>
      <c r="C1080" s="365" t="s">
        <v>3992</v>
      </c>
      <c r="D1080" s="365"/>
      <c r="E1080" s="365"/>
      <c r="F1080" s="365"/>
      <c r="G1080" s="365"/>
      <c r="H1080" s="365"/>
      <c r="I1080" s="365"/>
      <c r="J1080" s="365"/>
      <c r="K1080" s="368" t="s">
        <v>2345</v>
      </c>
      <c r="L1080" s="367" t="s">
        <v>3218</v>
      </c>
      <c r="M1080" s="828">
        <f>IF(ISERROR(VLOOKUP($B1080,ESTR_PREC!$A$1:$M$6000,5,FALSE))=TRUE,0,VLOOKUP($B1080,ESTR_PREC!$A$1:$M$6000,5,FALSE))</f>
        <v>0</v>
      </c>
      <c r="N1080" s="225"/>
      <c r="O1080" s="827"/>
      <c r="Q1080" s="815"/>
    </row>
    <row r="1081" spans="2:17" hidden="1">
      <c r="B1081" s="127" t="s">
        <v>2346</v>
      </c>
      <c r="C1081" s="127" t="s">
        <v>4592</v>
      </c>
      <c r="D1081" s="127"/>
      <c r="E1081" s="127"/>
      <c r="F1081" s="127"/>
      <c r="G1081" s="127"/>
      <c r="H1081" s="127"/>
      <c r="I1081" s="127"/>
      <c r="J1081" s="127"/>
      <c r="K1081" s="129" t="s">
        <v>2347</v>
      </c>
      <c r="L1081" s="125" t="s">
        <v>3218</v>
      </c>
      <c r="M1081" s="828">
        <f>IF(ISERROR(VLOOKUP($B1081,ESTR_PREC!$A$1:$M$6000,5,FALSE))=TRUE,0,VLOOKUP($B1081,ESTR_PREC!$A$1:$M$6000,5,FALSE))</f>
        <v>0</v>
      </c>
      <c r="N1081" s="225"/>
      <c r="O1081" s="827"/>
      <c r="Q1081" s="815"/>
    </row>
    <row r="1082" spans="2:17" ht="25.5" hidden="1">
      <c r="B1082" s="127" t="s">
        <v>2348</v>
      </c>
      <c r="C1082" s="127" t="s">
        <v>4593</v>
      </c>
      <c r="D1082" s="127"/>
      <c r="E1082" s="127"/>
      <c r="F1082" s="127"/>
      <c r="G1082" s="127"/>
      <c r="H1082" s="127"/>
      <c r="I1082" s="127"/>
      <c r="J1082" s="127"/>
      <c r="K1082" s="129" t="s">
        <v>2349</v>
      </c>
      <c r="L1082" s="125" t="s">
        <v>3218</v>
      </c>
      <c r="M1082" s="828">
        <f>IF(ISERROR(VLOOKUP($B1082,ESTR_PREC!$A$1:$M$6000,5,FALSE))=TRUE,0,VLOOKUP($B1082,ESTR_PREC!$A$1:$M$6000,5,FALSE))</f>
        <v>0</v>
      </c>
      <c r="N1082" s="225"/>
      <c r="O1082" s="827"/>
      <c r="Q1082" s="815"/>
    </row>
    <row r="1083" spans="2:17" ht="25.5" hidden="1">
      <c r="B1083" s="127" t="s">
        <v>2350</v>
      </c>
      <c r="C1083" s="127" t="s">
        <v>4594</v>
      </c>
      <c r="D1083" s="127"/>
      <c r="E1083" s="127"/>
      <c r="F1083" s="127"/>
      <c r="G1083" s="127"/>
      <c r="H1083" s="127"/>
      <c r="I1083" s="127"/>
      <c r="J1083" s="127"/>
      <c r="K1083" s="129" t="s">
        <v>2351</v>
      </c>
      <c r="L1083" s="125" t="s">
        <v>3218</v>
      </c>
      <c r="M1083" s="828">
        <f>IF(ISERROR(VLOOKUP($B1083,ESTR_PREC!$A$1:$M$6000,5,FALSE))=TRUE,0,VLOOKUP($B1083,ESTR_PREC!$A$1:$M$6000,5,FALSE))</f>
        <v>0</v>
      </c>
      <c r="N1083" s="225"/>
      <c r="O1083" s="827"/>
      <c r="Q1083" s="815"/>
    </row>
    <row r="1084" spans="2:17" ht="25.5" hidden="1">
      <c r="B1084" s="127" t="s">
        <v>2352</v>
      </c>
      <c r="C1084" s="127" t="s">
        <v>4595</v>
      </c>
      <c r="D1084" s="127"/>
      <c r="E1084" s="127"/>
      <c r="F1084" s="127"/>
      <c r="G1084" s="127"/>
      <c r="H1084" s="127"/>
      <c r="I1084" s="127"/>
      <c r="J1084" s="127"/>
      <c r="K1084" s="129" t="s">
        <v>3993</v>
      </c>
      <c r="L1084" s="125" t="s">
        <v>3218</v>
      </c>
      <c r="M1084" s="828">
        <f>IF(ISERROR(VLOOKUP($B1084,ESTR_PREC!$A$1:$M$6000,5,FALSE))=TRUE,0,VLOOKUP($B1084,ESTR_PREC!$A$1:$M$6000,5,FALSE))</f>
        <v>0</v>
      </c>
      <c r="N1084" s="225"/>
      <c r="O1084" s="827"/>
      <c r="Q1084" s="815"/>
    </row>
    <row r="1085" spans="2:17" ht="25.5" hidden="1" customHeight="1">
      <c r="B1085" s="127" t="s">
        <v>2354</v>
      </c>
      <c r="C1085" s="127" t="s">
        <v>4596</v>
      </c>
      <c r="D1085" s="127"/>
      <c r="E1085" s="127"/>
      <c r="F1085" s="127"/>
      <c r="G1085" s="127"/>
      <c r="H1085" s="127"/>
      <c r="I1085" s="127"/>
      <c r="J1085" s="127"/>
      <c r="K1085" s="129" t="s">
        <v>2355</v>
      </c>
      <c r="L1085" s="125" t="s">
        <v>3218</v>
      </c>
      <c r="M1085" s="828">
        <f>IF(ISERROR(VLOOKUP($B1085,ESTR_PREC!$A$1:$M$6000,5,FALSE))=TRUE,0,VLOOKUP($B1085,ESTR_PREC!$A$1:$M$6000,5,FALSE))</f>
        <v>0</v>
      </c>
      <c r="N1085" s="225"/>
      <c r="O1085" s="827"/>
      <c r="Q1085" s="815"/>
    </row>
    <row r="1086" spans="2:17" hidden="1">
      <c r="B1086" s="127" t="s">
        <v>2356</v>
      </c>
      <c r="C1086" s="127" t="s">
        <v>4597</v>
      </c>
      <c r="D1086" s="127"/>
      <c r="E1086" s="127"/>
      <c r="F1086" s="127"/>
      <c r="G1086" s="127"/>
      <c r="H1086" s="127"/>
      <c r="I1086" s="127"/>
      <c r="J1086" s="127"/>
      <c r="K1086" s="129" t="s">
        <v>2357</v>
      </c>
      <c r="L1086" s="125" t="s">
        <v>3218</v>
      </c>
      <c r="M1086" s="828">
        <f>IF(ISERROR(VLOOKUP($B1086,ESTR_PREC!$A$1:$M$6000,5,FALSE))=TRUE,0,VLOOKUP($B1086,ESTR_PREC!$A$1:$M$6000,5,FALSE))</f>
        <v>0</v>
      </c>
      <c r="N1086" s="225"/>
      <c r="O1086" s="827"/>
      <c r="Q1086" s="815"/>
    </row>
    <row r="1087" spans="2:17" hidden="1">
      <c r="B1087" s="127" t="s">
        <v>2358</v>
      </c>
      <c r="C1087" s="127" t="s">
        <v>4598</v>
      </c>
      <c r="D1087" s="127"/>
      <c r="E1087" s="127"/>
      <c r="F1087" s="127"/>
      <c r="G1087" s="127"/>
      <c r="H1087" s="127"/>
      <c r="I1087" s="127"/>
      <c r="J1087" s="127"/>
      <c r="K1087" s="129" t="s">
        <v>2359</v>
      </c>
      <c r="L1087" s="125" t="s">
        <v>3218</v>
      </c>
      <c r="M1087" s="828">
        <f>IF(ISERROR(VLOOKUP($B1087,ESTR_PREC!$A$1:$M$6000,5,FALSE))=TRUE,0,VLOOKUP($B1087,ESTR_PREC!$A$1:$M$6000,5,FALSE))</f>
        <v>0</v>
      </c>
      <c r="N1087" s="225"/>
      <c r="O1087" s="827"/>
      <c r="Q1087" s="815"/>
    </row>
    <row r="1088" spans="2:17" ht="25.5" hidden="1" customHeight="1">
      <c r="B1088" s="127" t="s">
        <v>2360</v>
      </c>
      <c r="C1088" s="127" t="s">
        <v>4599</v>
      </c>
      <c r="D1088" s="127"/>
      <c r="E1088" s="127"/>
      <c r="F1088" s="127"/>
      <c r="G1088" s="127"/>
      <c r="H1088" s="127"/>
      <c r="I1088" s="127"/>
      <c r="J1088" s="127"/>
      <c r="K1088" s="129" t="s">
        <v>2361</v>
      </c>
      <c r="L1088" s="125" t="s">
        <v>3218</v>
      </c>
      <c r="M1088" s="828">
        <f>IF(ISERROR(VLOOKUP($B1088,ESTR_PREC!$A$1:$M$6000,5,FALSE))=TRUE,0,VLOOKUP($B1088,ESTR_PREC!$A$1:$M$6000,5,FALSE))</f>
        <v>0</v>
      </c>
      <c r="N1088" s="225"/>
      <c r="O1088" s="827"/>
      <c r="Q1088" s="815"/>
    </row>
    <row r="1089" spans="2:17" ht="25.5" hidden="1">
      <c r="B1089" s="127" t="s">
        <v>2362</v>
      </c>
      <c r="C1089" s="127" t="s">
        <v>4600</v>
      </c>
      <c r="D1089" s="127"/>
      <c r="E1089" s="127"/>
      <c r="F1089" s="127"/>
      <c r="G1089" s="127"/>
      <c r="H1089" s="127"/>
      <c r="I1089" s="127"/>
      <c r="J1089" s="127"/>
      <c r="K1089" s="129" t="s">
        <v>2363</v>
      </c>
      <c r="L1089" s="125" t="s">
        <v>3218</v>
      </c>
      <c r="M1089" s="828">
        <f>IF(ISERROR(VLOOKUP($B1089,ESTR_PREC!$A$1:$M$6000,5,FALSE))=TRUE,0,VLOOKUP($B1089,ESTR_PREC!$A$1:$M$6000,5,FALSE))</f>
        <v>0</v>
      </c>
      <c r="N1089" s="225"/>
      <c r="O1089" s="827"/>
      <c r="Q1089" s="815"/>
    </row>
    <row r="1090" spans="2:17" ht="25.5">
      <c r="B1090" s="127" t="s">
        <v>2364</v>
      </c>
      <c r="C1090" s="127" t="s">
        <v>3994</v>
      </c>
      <c r="D1090" s="127"/>
      <c r="E1090" s="127"/>
      <c r="F1090" s="127"/>
      <c r="G1090" s="127"/>
      <c r="H1090" s="127"/>
      <c r="I1090" s="127"/>
      <c r="J1090" s="127"/>
      <c r="K1090" s="23" t="s">
        <v>2366</v>
      </c>
      <c r="L1090" s="125" t="s">
        <v>3218</v>
      </c>
      <c r="M1090" s="564">
        <f>IF(ISERROR(VLOOKUP($B1090,ESTR_PREC!$A$1:$M$6000,5,FALSE))=TRUE,0,VLOOKUP($B1090,ESTR_PREC!$A$1:$M$6000,5,FALSE))</f>
        <v>0</v>
      </c>
      <c r="N1090" s="225"/>
      <c r="O1090" s="560">
        <f t="shared" si="16"/>
        <v>0</v>
      </c>
      <c r="Q1090" s="225"/>
    </row>
    <row r="1091" spans="2:17">
      <c r="B1091" s="127" t="s">
        <v>2367</v>
      </c>
      <c r="C1091" s="127" t="s">
        <v>3995</v>
      </c>
      <c r="D1091" s="127"/>
      <c r="E1091" s="127"/>
      <c r="F1091" s="127"/>
      <c r="G1091" s="127"/>
      <c r="H1091" s="127"/>
      <c r="I1091" s="127"/>
      <c r="J1091" s="127"/>
      <c r="K1091" s="23" t="s">
        <v>2368</v>
      </c>
      <c r="L1091" s="125" t="s">
        <v>3218</v>
      </c>
      <c r="M1091" s="564">
        <f>IF(ISERROR(VLOOKUP($B1091,ESTR_PREC!$A$1:$M$6000,5,FALSE))=TRUE,0,VLOOKUP($B1091,ESTR_PREC!$A$1:$M$6000,5,FALSE))</f>
        <v>0</v>
      </c>
      <c r="N1091" s="225"/>
      <c r="O1091" s="560">
        <f t="shared" si="16"/>
        <v>0</v>
      </c>
      <c r="Q1091" s="225"/>
    </row>
    <row r="1092" spans="2:17" ht="25.5">
      <c r="B1092" s="127" t="s">
        <v>2369</v>
      </c>
      <c r="C1092" s="127" t="s">
        <v>3996</v>
      </c>
      <c r="D1092" s="127"/>
      <c r="E1092" s="127"/>
      <c r="F1092" s="127"/>
      <c r="G1092" s="127"/>
      <c r="H1092" s="127"/>
      <c r="I1092" s="127"/>
      <c r="J1092" s="127"/>
      <c r="K1092" s="23" t="s">
        <v>2370</v>
      </c>
      <c r="L1092" s="125" t="s">
        <v>3218</v>
      </c>
      <c r="M1092" s="564">
        <f>IF(ISERROR(VLOOKUP($B1092,ESTR_PREC!$A$1:$M$6000,5,FALSE))=TRUE,0,VLOOKUP($B1092,ESTR_PREC!$A$1:$M$6000,5,FALSE))</f>
        <v>0</v>
      </c>
      <c r="N1092" s="225"/>
      <c r="O1092" s="560">
        <f t="shared" si="16"/>
        <v>0</v>
      </c>
      <c r="Q1092" s="225"/>
    </row>
    <row r="1093" spans="2:17" ht="25.5">
      <c r="B1093" s="127" t="s">
        <v>2371</v>
      </c>
      <c r="C1093" s="127" t="s">
        <v>3997</v>
      </c>
      <c r="D1093" s="127"/>
      <c r="E1093" s="127"/>
      <c r="F1093" s="127"/>
      <c r="G1093" s="127"/>
      <c r="H1093" s="127"/>
      <c r="I1093" s="127"/>
      <c r="J1093" s="127"/>
      <c r="K1093" s="23" t="s">
        <v>2372</v>
      </c>
      <c r="L1093" s="125" t="s">
        <v>3218</v>
      </c>
      <c r="M1093" s="564">
        <f>IF(ISERROR(VLOOKUP($B1093,ESTR_PREC!$A$1:$M$6000,5,FALSE))=TRUE,0,VLOOKUP($B1093,ESTR_PREC!$A$1:$M$6000,5,FALSE))</f>
        <v>0</v>
      </c>
      <c r="N1093" s="225"/>
      <c r="O1093" s="560">
        <f t="shared" si="16"/>
        <v>0</v>
      </c>
      <c r="Q1093" s="225"/>
    </row>
    <row r="1094" spans="2:17" ht="25.5">
      <c r="B1094" s="127" t="s">
        <v>2373</v>
      </c>
      <c r="C1094" s="127" t="s">
        <v>3998</v>
      </c>
      <c r="D1094" s="127"/>
      <c r="E1094" s="127"/>
      <c r="F1094" s="127"/>
      <c r="G1094" s="127"/>
      <c r="H1094" s="127"/>
      <c r="I1094" s="127"/>
      <c r="J1094" s="127"/>
      <c r="K1094" s="23" t="s">
        <v>2374</v>
      </c>
      <c r="L1094" s="125" t="s">
        <v>3218</v>
      </c>
      <c r="M1094" s="564">
        <f>IF(ISERROR(VLOOKUP($B1094,ESTR_PREC!$A$1:$M$6000,5,FALSE))=TRUE,0,VLOOKUP($B1094,ESTR_PREC!$A$1:$M$6000,5,FALSE))</f>
        <v>0</v>
      </c>
      <c r="N1094" s="225"/>
      <c r="O1094" s="560">
        <f t="shared" si="16"/>
        <v>0</v>
      </c>
      <c r="Q1094" s="225"/>
    </row>
    <row r="1095" spans="2:17" ht="25.5">
      <c r="B1095" s="127" t="s">
        <v>2375</v>
      </c>
      <c r="C1095" s="127" t="s">
        <v>3999</v>
      </c>
      <c r="D1095" s="127"/>
      <c r="E1095" s="127"/>
      <c r="F1095" s="127"/>
      <c r="G1095" s="127"/>
      <c r="H1095" s="127"/>
      <c r="I1095" s="127"/>
      <c r="J1095" s="127"/>
      <c r="K1095" s="23" t="s">
        <v>4000</v>
      </c>
      <c r="L1095" s="125" t="s">
        <v>3218</v>
      </c>
      <c r="M1095" s="564">
        <f>IF(ISERROR(VLOOKUP($B1095,ESTR_PREC!$A$1:$M$6000,5,FALSE))=TRUE,0,VLOOKUP($B1095,ESTR_PREC!$A$1:$M$6000,5,FALSE))</f>
        <v>0</v>
      </c>
      <c r="N1095" s="225"/>
      <c r="O1095" s="560">
        <f t="shared" si="16"/>
        <v>0</v>
      </c>
      <c r="Q1095" s="225"/>
    </row>
    <row r="1096" spans="2:17" ht="25.5" hidden="1" customHeight="1">
      <c r="B1096" s="127" t="s">
        <v>2377</v>
      </c>
      <c r="C1096" s="127" t="s">
        <v>4001</v>
      </c>
      <c r="D1096" s="127"/>
      <c r="E1096" s="127"/>
      <c r="F1096" s="127"/>
      <c r="G1096" s="127"/>
      <c r="H1096" s="127"/>
      <c r="I1096" s="127"/>
      <c r="J1096" s="127"/>
      <c r="K1096" s="23" t="s">
        <v>2378</v>
      </c>
      <c r="L1096" s="125" t="s">
        <v>3218</v>
      </c>
      <c r="M1096" s="564">
        <f>IF(ISERROR(VLOOKUP($B1096,ESTR_PREC!$A$1:$M$6000,5,FALSE))=TRUE,0,VLOOKUP($B1096,ESTR_PREC!$A$1:$M$6000,5,FALSE))</f>
        <v>0</v>
      </c>
      <c r="N1096" s="225"/>
      <c r="O1096" s="564"/>
      <c r="Q1096" s="564"/>
    </row>
    <row r="1097" spans="2:17">
      <c r="B1097" s="127" t="s">
        <v>2379</v>
      </c>
      <c r="C1097" s="127" t="s">
        <v>4002</v>
      </c>
      <c r="D1097" s="127"/>
      <c r="E1097" s="127"/>
      <c r="F1097" s="127"/>
      <c r="G1097" s="127"/>
      <c r="H1097" s="127"/>
      <c r="I1097" s="127"/>
      <c r="J1097" s="127"/>
      <c r="K1097" s="23" t="s">
        <v>2380</v>
      </c>
      <c r="L1097" s="125" t="s">
        <v>3218</v>
      </c>
      <c r="M1097" s="564">
        <f>IF(ISERROR(VLOOKUP($B1097,ESTR_PREC!$A$1:$M$6000,5,FALSE))=TRUE,0,VLOOKUP($B1097,ESTR_PREC!$A$1:$M$6000,5,FALSE))</f>
        <v>0</v>
      </c>
      <c r="N1097" s="225"/>
      <c r="O1097" s="560">
        <f t="shared" si="16"/>
        <v>0</v>
      </c>
      <c r="Q1097" s="225"/>
    </row>
    <row r="1098" spans="2:17" ht="25.5">
      <c r="B1098" s="127" t="s">
        <v>2381</v>
      </c>
      <c r="C1098" s="127" t="s">
        <v>4003</v>
      </c>
      <c r="D1098" s="127"/>
      <c r="E1098" s="127"/>
      <c r="F1098" s="127"/>
      <c r="G1098" s="127"/>
      <c r="H1098" s="127"/>
      <c r="I1098" s="127"/>
      <c r="J1098" s="127"/>
      <c r="K1098" s="23" t="s">
        <v>2382</v>
      </c>
      <c r="L1098" s="125" t="s">
        <v>3218</v>
      </c>
      <c r="M1098" s="564">
        <f>IF(ISERROR(VLOOKUP($B1098,ESTR_PREC!$A$1:$M$6000,5,FALSE))=TRUE,0,VLOOKUP($B1098,ESTR_PREC!$A$1:$M$6000,5,FALSE))</f>
        <v>0</v>
      </c>
      <c r="N1098" s="225"/>
      <c r="O1098" s="560">
        <f>+N1098-M1098</f>
        <v>0</v>
      </c>
      <c r="Q1098" s="225"/>
    </row>
    <row r="1099" spans="2:17" ht="25.5" hidden="1" customHeight="1">
      <c r="B1099" s="127" t="s">
        <v>2383</v>
      </c>
      <c r="C1099" s="127" t="s">
        <v>4004</v>
      </c>
      <c r="D1099" s="127"/>
      <c r="E1099" s="127"/>
      <c r="F1099" s="127"/>
      <c r="G1099" s="127"/>
      <c r="H1099" s="127"/>
      <c r="I1099" s="127"/>
      <c r="J1099" s="127"/>
      <c r="K1099" s="23" t="s">
        <v>2384</v>
      </c>
      <c r="L1099" s="125" t="s">
        <v>3218</v>
      </c>
      <c r="M1099" s="564">
        <f>IF(ISERROR(VLOOKUP($B1099,ESTR_PREC!$A$1:$M$6000,5,FALSE))=TRUE,0,VLOOKUP($B1099,ESTR_PREC!$A$1:$M$6000,5,FALSE))</f>
        <v>0</v>
      </c>
      <c r="N1099" s="225"/>
      <c r="O1099" s="564"/>
      <c r="Q1099" s="564"/>
    </row>
    <row r="1100" spans="2:17" ht="25.5">
      <c r="B1100" s="127" t="s">
        <v>2385</v>
      </c>
      <c r="C1100" s="127" t="s">
        <v>4005</v>
      </c>
      <c r="D1100" s="127"/>
      <c r="E1100" s="127"/>
      <c r="F1100" s="127"/>
      <c r="G1100" s="127"/>
      <c r="H1100" s="127"/>
      <c r="I1100" s="127"/>
      <c r="J1100" s="127"/>
      <c r="K1100" s="23" t="s">
        <v>2386</v>
      </c>
      <c r="L1100" s="211" t="s">
        <v>3218</v>
      </c>
      <c r="M1100" s="564">
        <f>IF(ISERROR(VLOOKUP($B1100,ESTR_PREC!$A$1:$M$6000,5,FALSE))=TRUE,0,VLOOKUP($B1100,ESTR_PREC!$A$1:$M$6000,5,FALSE))</f>
        <v>0</v>
      </c>
      <c r="N1100" s="225"/>
      <c r="O1100" s="560">
        <f t="shared" si="16"/>
        <v>0</v>
      </c>
      <c r="Q1100" s="225"/>
    </row>
    <row r="1101" spans="2:17" ht="25.5">
      <c r="B1101" s="127" t="s">
        <v>2387</v>
      </c>
      <c r="C1101" s="127" t="s">
        <v>4601</v>
      </c>
      <c r="D1101" s="127"/>
      <c r="E1101" s="127"/>
      <c r="F1101" s="127"/>
      <c r="G1101" s="127"/>
      <c r="H1101" s="127"/>
      <c r="I1101" s="127"/>
      <c r="J1101" s="127"/>
      <c r="K1101" s="129" t="s">
        <v>2389</v>
      </c>
      <c r="L1101" s="125" t="s">
        <v>3218</v>
      </c>
      <c r="M1101" s="564">
        <f>IF(ISERROR(VLOOKUP($B1101,ESTR_PREC!$A$1:$M$6000,5,FALSE))=TRUE,0,VLOOKUP($B1101,ESTR_PREC!$A$1:$M$6000,5,FALSE))</f>
        <v>0</v>
      </c>
      <c r="N1101" s="225"/>
      <c r="O1101" s="560">
        <f t="shared" si="16"/>
        <v>0</v>
      </c>
      <c r="Q1101" s="225"/>
    </row>
    <row r="1102" spans="2:17">
      <c r="B1102" s="127" t="s">
        <v>2390</v>
      </c>
      <c r="C1102" s="127" t="s">
        <v>4602</v>
      </c>
      <c r="D1102" s="127"/>
      <c r="E1102" s="127"/>
      <c r="F1102" s="127"/>
      <c r="G1102" s="127"/>
      <c r="H1102" s="127"/>
      <c r="I1102" s="127"/>
      <c r="J1102" s="127"/>
      <c r="K1102" s="129" t="s">
        <v>2391</v>
      </c>
      <c r="L1102" s="125" t="s">
        <v>3218</v>
      </c>
      <c r="M1102" s="564">
        <f>IF(ISERROR(VLOOKUP($B1102,ESTR_PREC!$A$1:$M$6000,5,FALSE))=TRUE,0,VLOOKUP($B1102,ESTR_PREC!$A$1:$M$6000,5,FALSE))</f>
        <v>0</v>
      </c>
      <c r="N1102" s="225"/>
      <c r="O1102" s="560">
        <f t="shared" si="16"/>
        <v>0</v>
      </c>
      <c r="Q1102" s="225"/>
    </row>
    <row r="1103" spans="2:17">
      <c r="B1103" s="127" t="s">
        <v>2392</v>
      </c>
      <c r="C1103" s="127" t="s">
        <v>4603</v>
      </c>
      <c r="D1103" s="127"/>
      <c r="E1103" s="127"/>
      <c r="F1103" s="127"/>
      <c r="G1103" s="127"/>
      <c r="H1103" s="127"/>
      <c r="I1103" s="127"/>
      <c r="J1103" s="127"/>
      <c r="K1103" s="129" t="s">
        <v>2393</v>
      </c>
      <c r="L1103" s="125" t="s">
        <v>3218</v>
      </c>
      <c r="M1103" s="564">
        <f>IF(ISERROR(VLOOKUP($B1103,ESTR_PREC!$A$1:$M$6000,5,FALSE))=TRUE,0,VLOOKUP($B1103,ESTR_PREC!$A$1:$M$6000,5,FALSE))</f>
        <v>0</v>
      </c>
      <c r="N1103" s="225"/>
      <c r="O1103" s="560">
        <f t="shared" si="16"/>
        <v>0</v>
      </c>
      <c r="Q1103" s="225"/>
    </row>
    <row r="1104" spans="2:17" ht="25.5">
      <c r="B1104" s="127" t="s">
        <v>2394</v>
      </c>
      <c r="C1104" s="127" t="s">
        <v>4604</v>
      </c>
      <c r="D1104" s="127"/>
      <c r="E1104" s="127"/>
      <c r="F1104" s="127"/>
      <c r="G1104" s="127"/>
      <c r="H1104" s="127"/>
      <c r="I1104" s="127"/>
      <c r="J1104" s="127"/>
      <c r="K1104" s="129" t="s">
        <v>2395</v>
      </c>
      <c r="L1104" s="125" t="s">
        <v>3218</v>
      </c>
      <c r="M1104" s="564">
        <f>IF(ISERROR(VLOOKUP($B1104,ESTR_PREC!$A$1:$M$6000,5,FALSE))=TRUE,0,VLOOKUP($B1104,ESTR_PREC!$A$1:$M$6000,5,FALSE))</f>
        <v>0</v>
      </c>
      <c r="N1104" s="225"/>
      <c r="O1104" s="560">
        <f t="shared" si="16"/>
        <v>0</v>
      </c>
      <c r="Q1104" s="225"/>
    </row>
    <row r="1105" spans="2:17" ht="25.5">
      <c r="B1105" s="127" t="s">
        <v>2396</v>
      </c>
      <c r="C1105" s="127" t="s">
        <v>4605</v>
      </c>
      <c r="D1105" s="127"/>
      <c r="E1105" s="127"/>
      <c r="F1105" s="127"/>
      <c r="G1105" s="127"/>
      <c r="H1105" s="127"/>
      <c r="I1105" s="127"/>
      <c r="J1105" s="127"/>
      <c r="K1105" s="129" t="s">
        <v>2397</v>
      </c>
      <c r="L1105" s="125" t="s">
        <v>3218</v>
      </c>
      <c r="M1105" s="564">
        <f>IF(ISERROR(VLOOKUP($B1105,ESTR_PREC!$A$1:$M$6000,5,FALSE))=TRUE,0,VLOOKUP($B1105,ESTR_PREC!$A$1:$M$6000,5,FALSE))</f>
        <v>0</v>
      </c>
      <c r="N1105" s="225"/>
      <c r="O1105" s="560">
        <f t="shared" si="16"/>
        <v>0</v>
      </c>
      <c r="Q1105" s="225"/>
    </row>
    <row r="1106" spans="2:17" ht="25.5">
      <c r="B1106" s="127" t="s">
        <v>2398</v>
      </c>
      <c r="C1106" s="127" t="s">
        <v>4606</v>
      </c>
      <c r="D1106" s="127"/>
      <c r="E1106" s="127"/>
      <c r="F1106" s="127"/>
      <c r="G1106" s="127"/>
      <c r="H1106" s="127"/>
      <c r="I1106" s="127"/>
      <c r="J1106" s="127"/>
      <c r="K1106" s="129" t="s">
        <v>4006</v>
      </c>
      <c r="L1106" s="125" t="s">
        <v>3218</v>
      </c>
      <c r="M1106" s="564">
        <f>IF(ISERROR(VLOOKUP($B1106,ESTR_PREC!$A$1:$M$6000,5,FALSE))=TRUE,0,VLOOKUP($B1106,ESTR_PREC!$A$1:$M$6000,5,FALSE))</f>
        <v>0</v>
      </c>
      <c r="N1106" s="225"/>
      <c r="O1106" s="560">
        <f t="shared" si="16"/>
        <v>0</v>
      </c>
      <c r="Q1106" s="225"/>
    </row>
    <row r="1107" spans="2:17" ht="25.5" hidden="1" customHeight="1">
      <c r="B1107" s="127" t="s">
        <v>2400</v>
      </c>
      <c r="C1107" s="127" t="s">
        <v>4607</v>
      </c>
      <c r="D1107" s="127"/>
      <c r="E1107" s="127"/>
      <c r="F1107" s="127"/>
      <c r="G1107" s="127"/>
      <c r="H1107" s="127"/>
      <c r="I1107" s="127"/>
      <c r="J1107" s="127"/>
      <c r="K1107" s="129" t="s">
        <v>2401</v>
      </c>
      <c r="L1107" s="125" t="s">
        <v>3218</v>
      </c>
      <c r="M1107" s="564">
        <f>IF(ISERROR(VLOOKUP($B1107,ESTR_PREC!$A$1:$M$6000,5,FALSE))=TRUE,0,VLOOKUP($B1107,ESTR_PREC!$A$1:$M$6000,5,FALSE))</f>
        <v>0</v>
      </c>
      <c r="N1107" s="225"/>
      <c r="O1107" s="564"/>
      <c r="Q1107" s="564"/>
    </row>
    <row r="1108" spans="2:17">
      <c r="B1108" s="127" t="s">
        <v>2402</v>
      </c>
      <c r="C1108" s="127" t="s">
        <v>4608</v>
      </c>
      <c r="D1108" s="127"/>
      <c r="E1108" s="127"/>
      <c r="F1108" s="127"/>
      <c r="G1108" s="127"/>
      <c r="H1108" s="127"/>
      <c r="I1108" s="127"/>
      <c r="J1108" s="127"/>
      <c r="K1108" s="129" t="s">
        <v>2403</v>
      </c>
      <c r="L1108" s="125" t="s">
        <v>3218</v>
      </c>
      <c r="M1108" s="564">
        <f>IF(ISERROR(VLOOKUP($B1108,ESTR_PREC!$A$1:$M$6000,5,FALSE))=TRUE,0,VLOOKUP($B1108,ESTR_PREC!$A$1:$M$6000,5,FALSE))</f>
        <v>0</v>
      </c>
      <c r="N1108" s="225"/>
      <c r="O1108" s="560">
        <f t="shared" si="16"/>
        <v>0</v>
      </c>
      <c r="Q1108" s="225"/>
    </row>
    <row r="1109" spans="2:17" ht="25.5">
      <c r="B1109" s="127" t="s">
        <v>2404</v>
      </c>
      <c r="C1109" s="127" t="s">
        <v>4609</v>
      </c>
      <c r="D1109" s="127"/>
      <c r="E1109" s="127"/>
      <c r="F1109" s="127"/>
      <c r="G1109" s="127"/>
      <c r="H1109" s="127"/>
      <c r="I1109" s="127"/>
      <c r="J1109" s="127"/>
      <c r="K1109" s="129" t="s">
        <v>2405</v>
      </c>
      <c r="L1109" s="125" t="s">
        <v>3218</v>
      </c>
      <c r="M1109" s="564">
        <f>IF(ISERROR(VLOOKUP($B1109,ESTR_PREC!$A$1:$M$6000,5,FALSE))=TRUE,0,VLOOKUP($B1109,ESTR_PREC!$A$1:$M$6000,5,FALSE))</f>
        <v>0</v>
      </c>
      <c r="N1109" s="225"/>
      <c r="O1109" s="560">
        <f>+N1109-M1109</f>
        <v>0</v>
      </c>
      <c r="Q1109" s="225"/>
    </row>
    <row r="1110" spans="2:17" ht="25.5" hidden="1" customHeight="1">
      <c r="B1110" s="127" t="s">
        <v>2406</v>
      </c>
      <c r="C1110" s="127" t="s">
        <v>4610</v>
      </c>
      <c r="D1110" s="127"/>
      <c r="E1110" s="127"/>
      <c r="F1110" s="127"/>
      <c r="G1110" s="127"/>
      <c r="H1110" s="127"/>
      <c r="I1110" s="127"/>
      <c r="J1110" s="127"/>
      <c r="K1110" s="129" t="s">
        <v>2407</v>
      </c>
      <c r="L1110" s="125" t="s">
        <v>3218</v>
      </c>
      <c r="M1110" s="564">
        <f>IF(ISERROR(VLOOKUP($B1110,ESTR_PREC!$A$1:$M$6000,5,FALSE))=TRUE,0,VLOOKUP($B1110,ESTR_PREC!$A$1:$M$6000,5,FALSE))</f>
        <v>0</v>
      </c>
      <c r="N1110" s="225"/>
      <c r="O1110" s="564"/>
      <c r="Q1110" s="564"/>
    </row>
    <row r="1111" spans="2:17" ht="25.5">
      <c r="B1111" s="127" t="s">
        <v>2408</v>
      </c>
      <c r="C1111" s="127" t="s">
        <v>4611</v>
      </c>
      <c r="D1111" s="127"/>
      <c r="E1111" s="127"/>
      <c r="F1111" s="127"/>
      <c r="G1111" s="127"/>
      <c r="H1111" s="127"/>
      <c r="I1111" s="127"/>
      <c r="J1111" s="127"/>
      <c r="K1111" s="129" t="s">
        <v>2409</v>
      </c>
      <c r="L1111" s="125" t="s">
        <v>3218</v>
      </c>
      <c r="M1111" s="564">
        <f>IF(ISERROR(VLOOKUP($B1111,ESTR_PREC!$A$1:$M$6000,5,FALSE))=TRUE,0,VLOOKUP($B1111,ESTR_PREC!$A$1:$M$6000,5,FALSE))</f>
        <v>0</v>
      </c>
      <c r="N1111" s="225"/>
      <c r="O1111" s="560">
        <f t="shared" si="16"/>
        <v>0</v>
      </c>
      <c r="Q1111" s="225"/>
    </row>
    <row r="1112" spans="2:17">
      <c r="B1112" s="127" t="s">
        <v>2410</v>
      </c>
      <c r="C1112" s="127" t="s">
        <v>4612</v>
      </c>
      <c r="D1112" s="127"/>
      <c r="E1112" s="127"/>
      <c r="F1112" s="127"/>
      <c r="G1112" s="127"/>
      <c r="H1112" s="127"/>
      <c r="I1112" s="127"/>
      <c r="J1112" s="127"/>
      <c r="K1112" s="129" t="s">
        <v>2412</v>
      </c>
      <c r="L1112" s="125" t="s">
        <v>3218</v>
      </c>
      <c r="M1112" s="564">
        <f>IF(ISERROR(VLOOKUP($B1112,ESTR_PREC!$A$1:$M$6000,5,FALSE))=TRUE,0,VLOOKUP($B1112,ESTR_PREC!$A$1:$M$6000,5,FALSE))</f>
        <v>0</v>
      </c>
      <c r="N1112" s="225"/>
      <c r="O1112" s="560">
        <f t="shared" si="16"/>
        <v>0</v>
      </c>
      <c r="Q1112" s="225"/>
    </row>
    <row r="1113" spans="2:17" hidden="1">
      <c r="B1113" s="127" t="s">
        <v>2413</v>
      </c>
      <c r="C1113" s="127" t="s">
        <v>4613</v>
      </c>
      <c r="D1113" s="127"/>
      <c r="E1113" s="127"/>
      <c r="F1113" s="127"/>
      <c r="G1113" s="127"/>
      <c r="H1113" s="127"/>
      <c r="I1113" s="127"/>
      <c r="J1113" s="127"/>
      <c r="K1113" s="129" t="s">
        <v>2414</v>
      </c>
      <c r="L1113" s="125" t="s">
        <v>3218</v>
      </c>
      <c r="M1113" s="828">
        <f>IF(ISERROR(VLOOKUP($B1113,ESTR_PREC!$A$1:$M$6000,5,FALSE))=TRUE,0,VLOOKUP($B1113,ESTR_PREC!$A$1:$M$6000,5,FALSE))</f>
        <v>0</v>
      </c>
      <c r="N1113" s="225"/>
      <c r="O1113" s="827"/>
      <c r="Q1113" s="815"/>
    </row>
    <row r="1114" spans="2:17" hidden="1">
      <c r="B1114" s="127" t="s">
        <v>2415</v>
      </c>
      <c r="C1114" s="127" t="s">
        <v>4614</v>
      </c>
      <c r="D1114" s="127"/>
      <c r="E1114" s="127"/>
      <c r="F1114" s="127"/>
      <c r="G1114" s="127"/>
      <c r="H1114" s="127"/>
      <c r="I1114" s="127"/>
      <c r="J1114" s="127"/>
      <c r="K1114" s="129" t="s">
        <v>2416</v>
      </c>
      <c r="L1114" s="125" t="s">
        <v>3218</v>
      </c>
      <c r="M1114" s="828">
        <f>IF(ISERROR(VLOOKUP($B1114,ESTR_PREC!$A$1:$M$6000,5,FALSE))=TRUE,0,VLOOKUP($B1114,ESTR_PREC!$A$1:$M$6000,5,FALSE))</f>
        <v>0</v>
      </c>
      <c r="N1114" s="225"/>
      <c r="O1114" s="827"/>
      <c r="Q1114" s="815"/>
    </row>
    <row r="1115" spans="2:17" ht="25.5">
      <c r="B1115" s="127" t="s">
        <v>2417</v>
      </c>
      <c r="C1115" s="127" t="s">
        <v>4615</v>
      </c>
      <c r="D1115" s="127"/>
      <c r="E1115" s="127"/>
      <c r="F1115" s="127"/>
      <c r="G1115" s="127"/>
      <c r="H1115" s="127"/>
      <c r="I1115" s="127"/>
      <c r="J1115" s="127"/>
      <c r="K1115" s="129" t="s">
        <v>2418</v>
      </c>
      <c r="L1115" s="125" t="s">
        <v>3218</v>
      </c>
      <c r="M1115" s="564">
        <f>IF(ISERROR(VLOOKUP($B1115,ESTR_PREC!$A$1:$M$6000,5,FALSE))=TRUE,0,VLOOKUP($B1115,ESTR_PREC!$A$1:$M$6000,5,FALSE))</f>
        <v>0</v>
      </c>
      <c r="N1115" s="225"/>
      <c r="O1115" s="560">
        <f t="shared" si="16"/>
        <v>0</v>
      </c>
      <c r="Q1115" s="225"/>
    </row>
    <row r="1116" spans="2:17" ht="25.5" hidden="1">
      <c r="B1116" s="127" t="s">
        <v>2419</v>
      </c>
      <c r="C1116" s="127" t="s">
        <v>4616</v>
      </c>
      <c r="D1116" s="127"/>
      <c r="E1116" s="127"/>
      <c r="F1116" s="127"/>
      <c r="G1116" s="127"/>
      <c r="H1116" s="127"/>
      <c r="I1116" s="127"/>
      <c r="J1116" s="127"/>
      <c r="K1116" s="129" t="s">
        <v>2420</v>
      </c>
      <c r="L1116" s="125" t="s">
        <v>3218</v>
      </c>
      <c r="M1116" s="828">
        <f>IF(ISERROR(VLOOKUP($B1116,ESTR_PREC!$A$1:$M$6000,5,FALSE))=TRUE,0,VLOOKUP($B1116,ESTR_PREC!$A$1:$M$6000,5,FALSE))</f>
        <v>0</v>
      </c>
      <c r="N1116" s="225"/>
      <c r="O1116" s="827"/>
      <c r="Q1116" s="815"/>
    </row>
    <row r="1117" spans="2:17" ht="25.5">
      <c r="B1117" s="127" t="s">
        <v>2421</v>
      </c>
      <c r="C1117" s="127" t="s">
        <v>4617</v>
      </c>
      <c r="D1117" s="127"/>
      <c r="E1117" s="127"/>
      <c r="F1117" s="127"/>
      <c r="G1117" s="127"/>
      <c r="H1117" s="127"/>
      <c r="I1117" s="127"/>
      <c r="J1117" s="127"/>
      <c r="K1117" s="129" t="s">
        <v>4007</v>
      </c>
      <c r="L1117" s="125" t="s">
        <v>3218</v>
      </c>
      <c r="M1117" s="564">
        <f>IF(ISERROR(VLOOKUP($B1117,ESTR_PREC!$A$1:$M$6000,5,FALSE))=TRUE,0,VLOOKUP($B1117,ESTR_PREC!$A$1:$M$6000,5,FALSE))</f>
        <v>0</v>
      </c>
      <c r="N1117" s="225"/>
      <c r="O1117" s="560">
        <f t="shared" si="16"/>
        <v>0</v>
      </c>
      <c r="Q1117" s="225"/>
    </row>
    <row r="1118" spans="2:17" ht="25.5" hidden="1" customHeight="1">
      <c r="B1118" s="127" t="s">
        <v>2423</v>
      </c>
      <c r="C1118" s="127" t="s">
        <v>4618</v>
      </c>
      <c r="D1118" s="127"/>
      <c r="E1118" s="127"/>
      <c r="F1118" s="127"/>
      <c r="G1118" s="127"/>
      <c r="H1118" s="127"/>
      <c r="I1118" s="127"/>
      <c r="J1118" s="127"/>
      <c r="K1118" s="129" t="s">
        <v>2424</v>
      </c>
      <c r="L1118" s="125" t="s">
        <v>3218</v>
      </c>
      <c r="M1118" s="815">
        <f>IF(ISERROR(VLOOKUP($B1118,ESTR_PREC!$A$1:$M$6000,5,FALSE))=TRUE,0,VLOOKUP($B1118,ESTR_PREC!$A$1:$M$6000,5,FALSE))</f>
        <v>0</v>
      </c>
      <c r="N1118" s="225"/>
      <c r="O1118" s="815"/>
      <c r="Q1118" s="815"/>
    </row>
    <row r="1119" spans="2:17">
      <c r="B1119" s="127" t="s">
        <v>2425</v>
      </c>
      <c r="C1119" s="127" t="s">
        <v>4619</v>
      </c>
      <c r="D1119" s="127"/>
      <c r="E1119" s="127"/>
      <c r="F1119" s="127"/>
      <c r="G1119" s="127"/>
      <c r="H1119" s="127"/>
      <c r="I1119" s="127"/>
      <c r="J1119" s="127"/>
      <c r="K1119" s="129" t="s">
        <v>2426</v>
      </c>
      <c r="L1119" s="125" t="s">
        <v>3218</v>
      </c>
      <c r="M1119" s="564">
        <f>IF(ISERROR(VLOOKUP($B1119,ESTR_PREC!$A$1:$M$6000,5,FALSE))=TRUE,0,VLOOKUP($B1119,ESTR_PREC!$A$1:$M$6000,5,FALSE))</f>
        <v>0</v>
      </c>
      <c r="N1119" s="225"/>
      <c r="O1119" s="560">
        <f>+N1119-M1119</f>
        <v>0</v>
      </c>
      <c r="Q1119" s="225"/>
    </row>
    <row r="1120" spans="2:17" hidden="1">
      <c r="B1120" s="127" t="s">
        <v>2427</v>
      </c>
      <c r="C1120" s="127" t="s">
        <v>4620</v>
      </c>
      <c r="D1120" s="127"/>
      <c r="E1120" s="127"/>
      <c r="F1120" s="127"/>
      <c r="G1120" s="127"/>
      <c r="H1120" s="127"/>
      <c r="I1120" s="127"/>
      <c r="J1120" s="127"/>
      <c r="K1120" s="129" t="s">
        <v>2428</v>
      </c>
      <c r="L1120" s="125" t="s">
        <v>3218</v>
      </c>
      <c r="M1120" s="815">
        <f>IF(ISERROR(VLOOKUP($B1120,ESTR_PREC!$A$1:$M$6000,5,FALSE))=TRUE,0,VLOOKUP($B1120,ESTR_PREC!$A$1:$M$6000,5,FALSE))</f>
        <v>0</v>
      </c>
      <c r="N1120" s="225"/>
      <c r="O1120" s="815"/>
      <c r="Q1120" s="815"/>
    </row>
    <row r="1121" spans="1:17" ht="25.5" hidden="1" customHeight="1">
      <c r="B1121" s="127" t="s">
        <v>2429</v>
      </c>
      <c r="C1121" s="127" t="s">
        <v>4621</v>
      </c>
      <c r="D1121" s="127"/>
      <c r="E1121" s="127"/>
      <c r="F1121" s="127"/>
      <c r="G1121" s="127"/>
      <c r="H1121" s="127"/>
      <c r="I1121" s="127"/>
      <c r="J1121" s="127"/>
      <c r="K1121" s="129" t="s">
        <v>2430</v>
      </c>
      <c r="L1121" s="125" t="s">
        <v>3218</v>
      </c>
      <c r="M1121" s="815">
        <f>IF(ISERROR(VLOOKUP($B1121,ESTR_PREC!$A$1:$M$6000,5,FALSE))=TRUE,0,VLOOKUP($B1121,ESTR_PREC!$A$1:$M$6000,5,FALSE))</f>
        <v>0</v>
      </c>
      <c r="N1121" s="225"/>
      <c r="O1121" s="815"/>
      <c r="Q1121" s="815"/>
    </row>
    <row r="1122" spans="1:17">
      <c r="B1122" s="127" t="s">
        <v>2431</v>
      </c>
      <c r="C1122" s="127" t="s">
        <v>4622</v>
      </c>
      <c r="D1122" s="127"/>
      <c r="E1122" s="127"/>
      <c r="F1122" s="127"/>
      <c r="G1122" s="127"/>
      <c r="H1122" s="127"/>
      <c r="I1122" s="127"/>
      <c r="J1122" s="127"/>
      <c r="K1122" s="129" t="s">
        <v>2432</v>
      </c>
      <c r="L1122" s="125" t="s">
        <v>3218</v>
      </c>
      <c r="M1122" s="564">
        <f>IF(ISERROR(VLOOKUP($B1122,ESTR_PREC!$A$1:$M$6000,5,FALSE))=TRUE,0,VLOOKUP($B1122,ESTR_PREC!$A$1:$M$6000,5,FALSE))</f>
        <v>0</v>
      </c>
      <c r="N1122" s="225"/>
      <c r="O1122" s="560">
        <f>+N1122-M1122</f>
        <v>0</v>
      </c>
      <c r="Q1122" s="225"/>
    </row>
    <row r="1123" spans="1:17" ht="15.75">
      <c r="A1123" s="265"/>
      <c r="K1123" s="501" t="s">
        <v>3943</v>
      </c>
      <c r="L1123" s="528"/>
      <c r="M1123" s="192"/>
      <c r="N1123" s="192"/>
      <c r="O1123" s="192"/>
      <c r="P1123" s="192"/>
      <c r="Q1123" s="192"/>
    </row>
    <row r="1124" spans="1:17" ht="16.5" thickBot="1">
      <c r="A1124" s="265"/>
      <c r="K1124" s="531"/>
      <c r="L1124" s="528"/>
      <c r="M1124" s="192"/>
      <c r="N1124" s="192"/>
      <c r="O1124" s="192"/>
      <c r="Q1124" s="192"/>
    </row>
    <row r="1125" spans="1:17" ht="17.25" thickTop="1" thickBot="1">
      <c r="B1125" s="152" t="s">
        <v>2433</v>
      </c>
      <c r="C1125" s="247" t="s">
        <v>4008</v>
      </c>
      <c r="D1125" s="248"/>
      <c r="E1125" s="248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0</v>
      </c>
      <c r="N1125" s="154">
        <f>SUM(N1128:N1196)</f>
        <v>0</v>
      </c>
      <c r="O1125" s="298">
        <f>+N1125-M1125</f>
        <v>0</v>
      </c>
      <c r="Q1125" s="154">
        <f>SUM(Q1128:Q1196)</f>
        <v>0</v>
      </c>
    </row>
    <row r="1126" spans="1:17" ht="9" customHeight="1" thickTop="1" thickBot="1">
      <c r="A1126" s="265"/>
      <c r="K1126" s="582"/>
      <c r="M1126" s="265"/>
      <c r="N1126" s="379"/>
      <c r="Q1126" s="379"/>
    </row>
    <row r="1127" spans="1:17" ht="26.25" thickBot="1">
      <c r="B1127" s="102" t="s">
        <v>3221</v>
      </c>
      <c r="C1127" s="245" t="s">
        <v>48</v>
      </c>
      <c r="D1127" s="245"/>
      <c r="E1127" s="245"/>
      <c r="F1127" s="246"/>
      <c r="G1127" s="246"/>
      <c r="H1127" s="246"/>
      <c r="I1127" s="246"/>
      <c r="J1127" s="246"/>
      <c r="K1127" s="191" t="s">
        <v>3894</v>
      </c>
      <c r="L1127" s="135"/>
      <c r="M1127" s="328" t="str">
        <f>+$M$10</f>
        <v>Valore netto al 31/12/2017</v>
      </c>
      <c r="N1127" s="779" t="str">
        <f>N$10</f>
        <v>Valore netto al 31/12/2018</v>
      </c>
      <c r="O1127" s="779" t="s">
        <v>4064</v>
      </c>
      <c r="P1127" s="806"/>
      <c r="Q1127" s="779" t="str">
        <f>Q$10</f>
        <v>Prechiusura al ° trimestre 2018</v>
      </c>
    </row>
    <row r="1128" spans="1:17" ht="25.5">
      <c r="B1128" s="127" t="s">
        <v>2435</v>
      </c>
      <c r="C1128" s="127" t="s">
        <v>4009</v>
      </c>
      <c r="D1128" s="127"/>
      <c r="E1128" s="127"/>
      <c r="F1128" s="127"/>
      <c r="G1128" s="127"/>
      <c r="H1128" s="127"/>
      <c r="I1128" s="127"/>
      <c r="J1128" s="127"/>
      <c r="K1128" s="23" t="s">
        <v>2437</v>
      </c>
      <c r="L1128" s="125" t="s">
        <v>3218</v>
      </c>
      <c r="M1128" s="564">
        <f>IF(ISERROR(VLOOKUP($B1128,ESTR_PREC!$A$1:$M$6000,5,FALSE))=TRUE,0,VLOOKUP($B1128,ESTR_PREC!$A$1:$M$6000,5,FALSE))</f>
        <v>0</v>
      </c>
      <c r="N1128" s="225"/>
      <c r="O1128" s="560">
        <f t="shared" ref="O1128:O1185" si="17">+N1128-M1128</f>
        <v>0</v>
      </c>
      <c r="Q1128" s="225"/>
    </row>
    <row r="1129" spans="1:17" ht="25.5">
      <c r="B1129" s="127" t="s">
        <v>2438</v>
      </c>
      <c r="C1129" s="127" t="s">
        <v>4010</v>
      </c>
      <c r="D1129" s="127"/>
      <c r="E1129" s="127"/>
      <c r="F1129" s="127"/>
      <c r="G1129" s="127"/>
      <c r="H1129" s="127"/>
      <c r="I1129" s="127"/>
      <c r="J1129" s="127"/>
      <c r="K1129" s="23" t="s">
        <v>2439</v>
      </c>
      <c r="L1129" s="125" t="s">
        <v>3218</v>
      </c>
      <c r="M1129" s="564">
        <f>IF(ISERROR(VLOOKUP($B1129,ESTR_PREC!$A$1:$M$6000,5,FALSE))=TRUE,0,VLOOKUP($B1129,ESTR_PREC!$A$1:$M$6000,5,FALSE))</f>
        <v>0</v>
      </c>
      <c r="N1129" s="225"/>
      <c r="O1129" s="560">
        <f t="shared" si="17"/>
        <v>0</v>
      </c>
      <c r="Q1129" s="225"/>
    </row>
    <row r="1130" spans="1:17" ht="25.5">
      <c r="B1130" s="363" t="s">
        <v>2440</v>
      </c>
      <c r="C1130" s="364" t="s">
        <v>4011</v>
      </c>
      <c r="D1130" s="365"/>
      <c r="E1130" s="365"/>
      <c r="F1130" s="365"/>
      <c r="G1130" s="365"/>
      <c r="H1130" s="365"/>
      <c r="I1130" s="365"/>
      <c r="J1130" s="365"/>
      <c r="K1130" s="366" t="s">
        <v>2441</v>
      </c>
      <c r="L1130" s="367" t="s">
        <v>3218</v>
      </c>
      <c r="M1130" s="564">
        <f>IF(ISERROR(VLOOKUP($B1130,ESTR_PREC!$A$1:$M$6000,5,FALSE))=TRUE,0,VLOOKUP($B1130,ESTR_PREC!$A$1:$M$6000,5,FALSE))</f>
        <v>0</v>
      </c>
      <c r="N1130" s="225"/>
      <c r="O1130" s="560">
        <f t="shared" si="17"/>
        <v>0</v>
      </c>
      <c r="Q1130" s="225"/>
    </row>
    <row r="1131" spans="1:17" ht="25.5">
      <c r="B1131" s="127" t="s">
        <v>2442</v>
      </c>
      <c r="C1131" s="127" t="s">
        <v>4012</v>
      </c>
      <c r="D1131" s="127"/>
      <c r="E1131" s="127"/>
      <c r="F1131" s="127"/>
      <c r="G1131" s="127"/>
      <c r="H1131" s="127"/>
      <c r="I1131" s="127"/>
      <c r="J1131" s="127"/>
      <c r="K1131" s="23" t="s">
        <v>2443</v>
      </c>
      <c r="L1131" s="125" t="s">
        <v>3218</v>
      </c>
      <c r="M1131" s="564">
        <f>IF(ISERROR(VLOOKUP($B1131,ESTR_PREC!$A$1:$M$6000,5,FALSE))=TRUE,0,VLOOKUP($B1131,ESTR_PREC!$A$1:$M$6000,5,FALSE))</f>
        <v>0</v>
      </c>
      <c r="N1131" s="225"/>
      <c r="O1131" s="560">
        <f t="shared" si="17"/>
        <v>0</v>
      </c>
      <c r="Q1131" s="225"/>
    </row>
    <row r="1132" spans="1:17" ht="25.5">
      <c r="B1132" s="127" t="s">
        <v>2444</v>
      </c>
      <c r="C1132" s="127" t="s">
        <v>4013</v>
      </c>
      <c r="D1132" s="127"/>
      <c r="E1132" s="127"/>
      <c r="F1132" s="127"/>
      <c r="G1132" s="127"/>
      <c r="H1132" s="127"/>
      <c r="I1132" s="127"/>
      <c r="J1132" s="127"/>
      <c r="K1132" s="23" t="s">
        <v>4717</v>
      </c>
      <c r="L1132" s="125" t="s">
        <v>3218</v>
      </c>
      <c r="M1132" s="564">
        <f>IF(ISERROR(VLOOKUP($B1132,ESTR_PREC!$A$1:$M$6000,5,FALSE))=TRUE,0,VLOOKUP($B1132,ESTR_PREC!$A$1:$M$6000,5,FALSE))</f>
        <v>0</v>
      </c>
      <c r="N1132" s="225"/>
      <c r="O1132" s="560">
        <f t="shared" si="17"/>
        <v>0</v>
      </c>
      <c r="Q1132" s="225"/>
    </row>
    <row r="1133" spans="1:17" ht="25.5">
      <c r="B1133" s="127" t="s">
        <v>2446</v>
      </c>
      <c r="C1133" s="127" t="s">
        <v>4014</v>
      </c>
      <c r="D1133" s="127"/>
      <c r="E1133" s="127"/>
      <c r="F1133" s="127"/>
      <c r="G1133" s="127"/>
      <c r="H1133" s="127"/>
      <c r="I1133" s="127"/>
      <c r="J1133" s="127"/>
      <c r="K1133" s="23" t="s">
        <v>2447</v>
      </c>
      <c r="L1133" s="125" t="s">
        <v>3218</v>
      </c>
      <c r="M1133" s="564">
        <f>IF(ISERROR(VLOOKUP($B1133,ESTR_PREC!$A$1:$M$6000,5,FALSE))=TRUE,0,VLOOKUP($B1133,ESTR_PREC!$A$1:$M$6000,5,FALSE))</f>
        <v>0</v>
      </c>
      <c r="N1133" s="225"/>
      <c r="O1133" s="560">
        <f t="shared" si="17"/>
        <v>0</v>
      </c>
      <c r="Q1133" s="225"/>
    </row>
    <row r="1134" spans="1:17" ht="25.5">
      <c r="B1134" s="127" t="s">
        <v>2448</v>
      </c>
      <c r="C1134" s="127" t="s">
        <v>4015</v>
      </c>
      <c r="D1134" s="127"/>
      <c r="E1134" s="127"/>
      <c r="F1134" s="127"/>
      <c r="G1134" s="127"/>
      <c r="H1134" s="127"/>
      <c r="I1134" s="127"/>
      <c r="J1134" s="127"/>
      <c r="K1134" s="23" t="s">
        <v>4016</v>
      </c>
      <c r="L1134" s="125" t="s">
        <v>3218</v>
      </c>
      <c r="M1134" s="564">
        <f>IF(ISERROR(VLOOKUP($B1134,ESTR_PREC!$A$1:$M$6000,5,FALSE))=TRUE,0,VLOOKUP($B1134,ESTR_PREC!$A$1:$M$6000,5,FALSE))</f>
        <v>0</v>
      </c>
      <c r="N1134" s="225"/>
      <c r="O1134" s="560">
        <f t="shared" si="17"/>
        <v>0</v>
      </c>
      <c r="Q1134" s="225"/>
    </row>
    <row r="1135" spans="1:17" ht="25.5" hidden="1" customHeight="1">
      <c r="B1135" s="127" t="s">
        <v>2450</v>
      </c>
      <c r="C1135" s="127" t="s">
        <v>4017</v>
      </c>
      <c r="D1135" s="127"/>
      <c r="E1135" s="127"/>
      <c r="F1135" s="127"/>
      <c r="G1135" s="127"/>
      <c r="H1135" s="127"/>
      <c r="I1135" s="127"/>
      <c r="J1135" s="127"/>
      <c r="K1135" s="23" t="s">
        <v>2451</v>
      </c>
      <c r="L1135" s="125" t="s">
        <v>3218</v>
      </c>
      <c r="M1135" s="564">
        <f>IF(ISERROR(VLOOKUP($B1135,ESTR_PREC!$A$1:$M$6000,5,FALSE))=TRUE,0,VLOOKUP($B1135,ESTR_PREC!$A$1:$M$6000,5,FALSE))</f>
        <v>0</v>
      </c>
      <c r="N1135" s="225"/>
      <c r="O1135" s="564"/>
      <c r="Q1135" s="564"/>
    </row>
    <row r="1136" spans="1:17" ht="25.5">
      <c r="B1136" s="127" t="s">
        <v>2452</v>
      </c>
      <c r="C1136" s="127" t="s">
        <v>4018</v>
      </c>
      <c r="D1136" s="127"/>
      <c r="E1136" s="127"/>
      <c r="F1136" s="127"/>
      <c r="G1136" s="127"/>
      <c r="H1136" s="127"/>
      <c r="I1136" s="127"/>
      <c r="J1136" s="127"/>
      <c r="K1136" s="23" t="s">
        <v>2453</v>
      </c>
      <c r="L1136" s="125" t="s">
        <v>3218</v>
      </c>
      <c r="M1136" s="564">
        <f>IF(ISERROR(VLOOKUP($B1136,ESTR_PREC!$A$1:$M$6000,5,FALSE))=TRUE,0,VLOOKUP($B1136,ESTR_PREC!$A$1:$M$6000,5,FALSE))</f>
        <v>0</v>
      </c>
      <c r="N1136" s="225"/>
      <c r="O1136" s="560">
        <f t="shared" si="17"/>
        <v>0</v>
      </c>
      <c r="Q1136" s="225"/>
    </row>
    <row r="1137" spans="2:17" ht="25.5">
      <c r="B1137" s="127" t="s">
        <v>2454</v>
      </c>
      <c r="C1137" s="127" t="s">
        <v>4019</v>
      </c>
      <c r="D1137" s="127"/>
      <c r="E1137" s="127"/>
      <c r="F1137" s="127"/>
      <c r="G1137" s="127"/>
      <c r="H1137" s="127"/>
      <c r="I1137" s="127"/>
      <c r="J1137" s="127"/>
      <c r="K1137" s="23" t="s">
        <v>2455</v>
      </c>
      <c r="L1137" s="125" t="s">
        <v>3218</v>
      </c>
      <c r="M1137" s="564">
        <f>IF(ISERROR(VLOOKUP($B1137,ESTR_PREC!$A$1:$M$6000,5,FALSE))=TRUE,0,VLOOKUP($B1137,ESTR_PREC!$A$1:$M$6000,5,FALSE))</f>
        <v>0</v>
      </c>
      <c r="N1137" s="225"/>
      <c r="O1137" s="560">
        <f>+N1137-M1137</f>
        <v>0</v>
      </c>
      <c r="Q1137" s="225"/>
    </row>
    <row r="1138" spans="2:17" ht="25.5" hidden="1" customHeight="1">
      <c r="B1138" s="127" t="s">
        <v>2456</v>
      </c>
      <c r="C1138" s="127" t="s">
        <v>4020</v>
      </c>
      <c r="D1138" s="127"/>
      <c r="E1138" s="127"/>
      <c r="F1138" s="127"/>
      <c r="G1138" s="127"/>
      <c r="H1138" s="127"/>
      <c r="I1138" s="127"/>
      <c r="J1138" s="127"/>
      <c r="K1138" s="23" t="s">
        <v>2457</v>
      </c>
      <c r="L1138" s="125" t="s">
        <v>3218</v>
      </c>
      <c r="M1138" s="564">
        <f>IF(ISERROR(VLOOKUP($B1138,ESTR_PREC!$A$1:$M$6000,5,FALSE))=TRUE,0,VLOOKUP($B1138,ESTR_PREC!$A$1:$M$6000,5,FALSE))</f>
        <v>0</v>
      </c>
      <c r="N1138" s="225"/>
      <c r="O1138" s="564"/>
      <c r="Q1138" s="564"/>
    </row>
    <row r="1139" spans="2:17" ht="25.5">
      <c r="B1139" s="127" t="s">
        <v>2458</v>
      </c>
      <c r="C1139" s="127" t="s">
        <v>4021</v>
      </c>
      <c r="D1139" s="127"/>
      <c r="E1139" s="127"/>
      <c r="F1139" s="127"/>
      <c r="G1139" s="127"/>
      <c r="H1139" s="127"/>
      <c r="I1139" s="127"/>
      <c r="J1139" s="127"/>
      <c r="K1139" s="23" t="s">
        <v>2459</v>
      </c>
      <c r="L1139" s="125" t="s">
        <v>3218</v>
      </c>
      <c r="M1139" s="564">
        <f>IF(ISERROR(VLOOKUP($B1139,ESTR_PREC!$A$1:$M$6000,5,FALSE))=TRUE,0,VLOOKUP($B1139,ESTR_PREC!$A$1:$M$6000,5,FALSE))</f>
        <v>0</v>
      </c>
      <c r="N1139" s="225"/>
      <c r="O1139" s="560">
        <f t="shared" si="17"/>
        <v>0</v>
      </c>
      <c r="Q1139" s="225"/>
    </row>
    <row r="1140" spans="2:17" ht="25.5">
      <c r="B1140" s="127" t="s">
        <v>2460</v>
      </c>
      <c r="C1140" s="127" t="s">
        <v>4624</v>
      </c>
      <c r="D1140" s="127"/>
      <c r="E1140" s="127"/>
      <c r="F1140" s="127"/>
      <c r="G1140" s="127"/>
      <c r="H1140" s="127"/>
      <c r="I1140" s="127"/>
      <c r="J1140" s="127"/>
      <c r="K1140" s="129" t="s">
        <v>2462</v>
      </c>
      <c r="L1140" s="125" t="s">
        <v>3218</v>
      </c>
      <c r="M1140" s="564">
        <f>IF(ISERROR(VLOOKUP($B1140,ESTR_PREC!$A$1:$M$6000,5,FALSE))=TRUE,0,VLOOKUP($B1140,ESTR_PREC!$A$1:$M$6000,5,FALSE))</f>
        <v>0</v>
      </c>
      <c r="N1140" s="225"/>
      <c r="O1140" s="560">
        <f t="shared" si="17"/>
        <v>0</v>
      </c>
      <c r="Q1140" s="225"/>
    </row>
    <row r="1141" spans="2:17" ht="25.5">
      <c r="B1141" s="127" t="s">
        <v>2463</v>
      </c>
      <c r="C1141" s="127" t="s">
        <v>4625</v>
      </c>
      <c r="D1141" s="127"/>
      <c r="E1141" s="127"/>
      <c r="F1141" s="127"/>
      <c r="G1141" s="127"/>
      <c r="H1141" s="127"/>
      <c r="I1141" s="127"/>
      <c r="J1141" s="127"/>
      <c r="K1141" s="129" t="s">
        <v>2464</v>
      </c>
      <c r="L1141" s="125" t="s">
        <v>3218</v>
      </c>
      <c r="M1141" s="564">
        <f>IF(ISERROR(VLOOKUP($B1141,ESTR_PREC!$A$1:$M$6000,5,FALSE))=TRUE,0,VLOOKUP($B1141,ESTR_PREC!$A$1:$M$6000,5,FALSE))</f>
        <v>0</v>
      </c>
      <c r="N1141" s="225"/>
      <c r="O1141" s="560">
        <f t="shared" si="17"/>
        <v>0</v>
      </c>
      <c r="Q1141" s="225"/>
    </row>
    <row r="1142" spans="2:17" ht="25.5">
      <c r="B1142" s="363" t="s">
        <v>2465</v>
      </c>
      <c r="C1142" s="365" t="s">
        <v>4022</v>
      </c>
      <c r="D1142" s="365"/>
      <c r="E1142" s="365"/>
      <c r="F1142" s="365"/>
      <c r="G1142" s="365"/>
      <c r="H1142" s="365"/>
      <c r="I1142" s="365"/>
      <c r="J1142" s="365"/>
      <c r="K1142" s="368" t="s">
        <v>2466</v>
      </c>
      <c r="L1142" s="367" t="s">
        <v>3218</v>
      </c>
      <c r="M1142" s="564">
        <f>IF(ISERROR(VLOOKUP($B1142,ESTR_PREC!$A$1:$M$6000,5,FALSE))=TRUE,0,VLOOKUP($B1142,ESTR_PREC!$A$1:$M$6000,5,FALSE))</f>
        <v>0</v>
      </c>
      <c r="N1142" s="225"/>
      <c r="O1142" s="560">
        <f t="shared" si="17"/>
        <v>0</v>
      </c>
      <c r="Q1142" s="225"/>
    </row>
    <row r="1143" spans="2:17" ht="25.5">
      <c r="B1143" s="127" t="s">
        <v>2467</v>
      </c>
      <c r="C1143" s="127" t="s">
        <v>4626</v>
      </c>
      <c r="D1143" s="127"/>
      <c r="E1143" s="127"/>
      <c r="F1143" s="127"/>
      <c r="G1143" s="127"/>
      <c r="H1143" s="127"/>
      <c r="I1143" s="127"/>
      <c r="J1143" s="127"/>
      <c r="K1143" s="129" t="s">
        <v>2468</v>
      </c>
      <c r="L1143" s="125" t="s">
        <v>3218</v>
      </c>
      <c r="M1143" s="564">
        <f>IF(ISERROR(VLOOKUP($B1143,ESTR_PREC!$A$1:$M$6000,5,FALSE))=TRUE,0,VLOOKUP($B1143,ESTR_PREC!$A$1:$M$6000,5,FALSE))</f>
        <v>0</v>
      </c>
      <c r="N1143" s="225"/>
      <c r="O1143" s="560">
        <f t="shared" si="17"/>
        <v>0</v>
      </c>
      <c r="Q1143" s="225"/>
    </row>
    <row r="1144" spans="2:17" ht="25.5">
      <c r="B1144" s="127" t="s">
        <v>2469</v>
      </c>
      <c r="C1144" s="127" t="s">
        <v>4627</v>
      </c>
      <c r="D1144" s="127"/>
      <c r="E1144" s="127"/>
      <c r="F1144" s="127"/>
      <c r="G1144" s="127"/>
      <c r="H1144" s="127"/>
      <c r="I1144" s="127"/>
      <c r="J1144" s="127"/>
      <c r="K1144" s="129" t="s">
        <v>4718</v>
      </c>
      <c r="L1144" s="125" t="s">
        <v>3218</v>
      </c>
      <c r="M1144" s="564">
        <f>IF(ISERROR(VLOOKUP($B1144,ESTR_PREC!$A$1:$M$6000,5,FALSE))=TRUE,0,VLOOKUP($B1144,ESTR_PREC!$A$1:$M$6000,5,FALSE))</f>
        <v>0</v>
      </c>
      <c r="N1144" s="225"/>
      <c r="O1144" s="560">
        <f t="shared" si="17"/>
        <v>0</v>
      </c>
      <c r="Q1144" s="225"/>
    </row>
    <row r="1145" spans="2:17" ht="25.5">
      <c r="B1145" s="127" t="s">
        <v>2471</v>
      </c>
      <c r="C1145" s="127" t="s">
        <v>4628</v>
      </c>
      <c r="D1145" s="127"/>
      <c r="E1145" s="127"/>
      <c r="F1145" s="127"/>
      <c r="G1145" s="127"/>
      <c r="H1145" s="127"/>
      <c r="I1145" s="127"/>
      <c r="J1145" s="127"/>
      <c r="K1145" s="129" t="s">
        <v>2472</v>
      </c>
      <c r="L1145" s="125" t="s">
        <v>3218</v>
      </c>
      <c r="M1145" s="564">
        <f>IF(ISERROR(VLOOKUP($B1145,ESTR_PREC!$A$1:$M$6000,5,FALSE))=TRUE,0,VLOOKUP($B1145,ESTR_PREC!$A$1:$M$6000,5,FALSE))</f>
        <v>0</v>
      </c>
      <c r="N1145" s="225"/>
      <c r="O1145" s="560">
        <f t="shared" si="17"/>
        <v>0</v>
      </c>
      <c r="Q1145" s="225"/>
    </row>
    <row r="1146" spans="2:17" ht="25.5">
      <c r="B1146" s="127" t="s">
        <v>2473</v>
      </c>
      <c r="C1146" s="127" t="s">
        <v>4629</v>
      </c>
      <c r="D1146" s="127"/>
      <c r="E1146" s="127"/>
      <c r="F1146" s="127"/>
      <c r="G1146" s="127"/>
      <c r="H1146" s="127"/>
      <c r="I1146" s="127"/>
      <c r="J1146" s="127"/>
      <c r="K1146" s="129" t="s">
        <v>4023</v>
      </c>
      <c r="L1146" s="125" t="s">
        <v>3218</v>
      </c>
      <c r="M1146" s="564">
        <f>IF(ISERROR(VLOOKUP($B1146,ESTR_PREC!$A$1:$M$6000,5,FALSE))=TRUE,0,VLOOKUP($B1146,ESTR_PREC!$A$1:$M$6000,5,FALSE))</f>
        <v>0</v>
      </c>
      <c r="N1146" s="225"/>
      <c r="O1146" s="560">
        <f t="shared" si="17"/>
        <v>0</v>
      </c>
      <c r="Q1146" s="225"/>
    </row>
    <row r="1147" spans="2:17" ht="25.5" hidden="1" customHeight="1">
      <c r="B1147" s="127" t="s">
        <v>2475</v>
      </c>
      <c r="C1147" s="127" t="s">
        <v>4630</v>
      </c>
      <c r="D1147" s="127"/>
      <c r="E1147" s="127"/>
      <c r="F1147" s="127"/>
      <c r="G1147" s="127"/>
      <c r="H1147" s="127"/>
      <c r="I1147" s="127"/>
      <c r="J1147" s="127"/>
      <c r="K1147" s="129" t="s">
        <v>2476</v>
      </c>
      <c r="L1147" s="125" t="s">
        <v>3218</v>
      </c>
      <c r="M1147" s="564">
        <f>IF(ISERROR(VLOOKUP($B1147,ESTR_PREC!$A$1:$M$6000,5,FALSE))=TRUE,0,VLOOKUP($B1147,ESTR_PREC!$A$1:$M$6000,5,FALSE))</f>
        <v>0</v>
      </c>
      <c r="N1147" s="225"/>
      <c r="O1147" s="564"/>
      <c r="Q1147" s="564"/>
    </row>
    <row r="1148" spans="2:17" ht="25.5">
      <c r="B1148" s="127" t="s">
        <v>2477</v>
      </c>
      <c r="C1148" s="127" t="s">
        <v>4631</v>
      </c>
      <c r="D1148" s="127"/>
      <c r="E1148" s="127"/>
      <c r="F1148" s="127"/>
      <c r="G1148" s="127"/>
      <c r="H1148" s="127"/>
      <c r="I1148" s="127"/>
      <c r="J1148" s="127"/>
      <c r="K1148" s="129" t="s">
        <v>2478</v>
      </c>
      <c r="L1148" s="125" t="s">
        <v>3218</v>
      </c>
      <c r="M1148" s="564">
        <f>IF(ISERROR(VLOOKUP($B1148,ESTR_PREC!$A$1:$M$6000,5,FALSE))=TRUE,0,VLOOKUP($B1148,ESTR_PREC!$A$1:$M$6000,5,FALSE))</f>
        <v>0</v>
      </c>
      <c r="N1148" s="225"/>
      <c r="O1148" s="560">
        <f t="shared" si="17"/>
        <v>0</v>
      </c>
      <c r="Q1148" s="225"/>
    </row>
    <row r="1149" spans="2:17" ht="25.5">
      <c r="B1149" s="127" t="s">
        <v>2479</v>
      </c>
      <c r="C1149" s="127" t="s">
        <v>4632</v>
      </c>
      <c r="D1149" s="127"/>
      <c r="E1149" s="127"/>
      <c r="F1149" s="127"/>
      <c r="G1149" s="127"/>
      <c r="H1149" s="127"/>
      <c r="I1149" s="127"/>
      <c r="J1149" s="127"/>
      <c r="K1149" s="129" t="s">
        <v>2480</v>
      </c>
      <c r="L1149" s="125" t="s">
        <v>3218</v>
      </c>
      <c r="M1149" s="564">
        <f>IF(ISERROR(VLOOKUP($B1149,ESTR_PREC!$A$1:$M$6000,5,FALSE))=TRUE,0,VLOOKUP($B1149,ESTR_PREC!$A$1:$M$6000,5,FALSE))</f>
        <v>0</v>
      </c>
      <c r="N1149" s="225"/>
      <c r="O1149" s="560">
        <f>+N1149-M1149</f>
        <v>0</v>
      </c>
      <c r="Q1149" s="225"/>
    </row>
    <row r="1150" spans="2:17" ht="25.5" hidden="1" customHeight="1">
      <c r="B1150" s="127" t="s">
        <v>2481</v>
      </c>
      <c r="C1150" s="127" t="s">
        <v>4633</v>
      </c>
      <c r="D1150" s="127"/>
      <c r="E1150" s="127"/>
      <c r="F1150" s="127"/>
      <c r="G1150" s="127"/>
      <c r="H1150" s="127"/>
      <c r="I1150" s="127"/>
      <c r="J1150" s="127"/>
      <c r="K1150" s="129" t="s">
        <v>2482</v>
      </c>
      <c r="L1150" s="125" t="s">
        <v>3218</v>
      </c>
      <c r="M1150" s="564">
        <f>IF(ISERROR(VLOOKUP($B1150,ESTR_PREC!$A$1:$M$6000,5,FALSE))=TRUE,0,VLOOKUP($B1150,ESTR_PREC!$A$1:$M$6000,5,FALSE))</f>
        <v>0</v>
      </c>
      <c r="N1150" s="225"/>
      <c r="O1150" s="564"/>
      <c r="Q1150" s="564"/>
    </row>
    <row r="1151" spans="2:17" ht="25.5">
      <c r="B1151" s="127" t="s">
        <v>2483</v>
      </c>
      <c r="C1151" s="127" t="s">
        <v>4634</v>
      </c>
      <c r="D1151" s="127"/>
      <c r="E1151" s="127"/>
      <c r="F1151" s="127"/>
      <c r="G1151" s="127"/>
      <c r="H1151" s="127"/>
      <c r="I1151" s="127"/>
      <c r="J1151" s="127"/>
      <c r="K1151" s="129" t="s">
        <v>2484</v>
      </c>
      <c r="L1151" s="125" t="s">
        <v>3218</v>
      </c>
      <c r="M1151" s="564">
        <f>IF(ISERROR(VLOOKUP($B1151,ESTR_PREC!$A$1:$M$6000,5,FALSE))=TRUE,0,VLOOKUP($B1151,ESTR_PREC!$A$1:$M$6000,5,FALSE))</f>
        <v>0</v>
      </c>
      <c r="N1151" s="225"/>
      <c r="O1151" s="560">
        <f t="shared" si="17"/>
        <v>0</v>
      </c>
      <c r="Q1151" s="225"/>
    </row>
    <row r="1152" spans="2:17" hidden="1">
      <c r="B1152" s="127" t="s">
        <v>2485</v>
      </c>
      <c r="C1152" s="127" t="s">
        <v>4635</v>
      </c>
      <c r="D1152" s="127"/>
      <c r="E1152" s="127"/>
      <c r="F1152" s="127"/>
      <c r="G1152" s="127"/>
      <c r="H1152" s="127"/>
      <c r="I1152" s="127"/>
      <c r="J1152" s="127"/>
      <c r="K1152" s="129" t="s">
        <v>2487</v>
      </c>
      <c r="L1152" s="125" t="s">
        <v>3218</v>
      </c>
      <c r="M1152" s="828">
        <f>IF(ISERROR(VLOOKUP($B1152,ESTR_PREC!$A$1:$M$6000,5,FALSE))=TRUE,0,VLOOKUP($B1152,ESTR_PREC!$A$1:$M$6000,5,FALSE))</f>
        <v>0</v>
      </c>
      <c r="N1152" s="225"/>
      <c r="O1152" s="827"/>
      <c r="Q1152" s="815"/>
    </row>
    <row r="1153" spans="2:17" hidden="1">
      <c r="B1153" s="127" t="s">
        <v>2488</v>
      </c>
      <c r="C1153" s="127" t="s">
        <v>4636</v>
      </c>
      <c r="D1153" s="127"/>
      <c r="E1153" s="127"/>
      <c r="F1153" s="127"/>
      <c r="G1153" s="127"/>
      <c r="H1153" s="127"/>
      <c r="I1153" s="127"/>
      <c r="J1153" s="127"/>
      <c r="K1153" s="129" t="s">
        <v>2489</v>
      </c>
      <c r="L1153" s="125" t="s">
        <v>3218</v>
      </c>
      <c r="M1153" s="828">
        <f>IF(ISERROR(VLOOKUP($B1153,ESTR_PREC!$A$1:$M$6000,5,FALSE))=TRUE,0,VLOOKUP($B1153,ESTR_PREC!$A$1:$M$6000,5,FALSE))</f>
        <v>0</v>
      </c>
      <c r="N1153" s="225"/>
      <c r="O1153" s="827"/>
      <c r="Q1153" s="815"/>
    </row>
    <row r="1154" spans="2:17" hidden="1">
      <c r="B1154" s="363" t="s">
        <v>2490</v>
      </c>
      <c r="C1154" s="365" t="s">
        <v>4024</v>
      </c>
      <c r="D1154" s="365"/>
      <c r="E1154" s="365"/>
      <c r="F1154" s="365"/>
      <c r="G1154" s="365"/>
      <c r="H1154" s="365"/>
      <c r="I1154" s="365"/>
      <c r="J1154" s="365"/>
      <c r="K1154" s="368" t="s">
        <v>2491</v>
      </c>
      <c r="L1154" s="367" t="s">
        <v>3218</v>
      </c>
      <c r="M1154" s="828">
        <f>IF(ISERROR(VLOOKUP($B1154,ESTR_PREC!$A$1:$M$6000,5,FALSE))=TRUE,0,VLOOKUP($B1154,ESTR_PREC!$A$1:$M$6000,5,FALSE))</f>
        <v>0</v>
      </c>
      <c r="N1154" s="225"/>
      <c r="O1154" s="827"/>
      <c r="Q1154" s="815"/>
    </row>
    <row r="1155" spans="2:17" hidden="1">
      <c r="B1155" s="127" t="s">
        <v>2492</v>
      </c>
      <c r="C1155" s="127" t="s">
        <v>4637</v>
      </c>
      <c r="D1155" s="127"/>
      <c r="E1155" s="127"/>
      <c r="F1155" s="127"/>
      <c r="G1155" s="127"/>
      <c r="H1155" s="127"/>
      <c r="I1155" s="127"/>
      <c r="J1155" s="127"/>
      <c r="K1155" s="129" t="s">
        <v>2493</v>
      </c>
      <c r="L1155" s="125" t="s">
        <v>3218</v>
      </c>
      <c r="M1155" s="828">
        <f>IF(ISERROR(VLOOKUP($B1155,ESTR_PREC!$A$1:$M$6000,5,FALSE))=TRUE,0,VLOOKUP($B1155,ESTR_PREC!$A$1:$M$6000,5,FALSE))</f>
        <v>0</v>
      </c>
      <c r="N1155" s="225"/>
      <c r="O1155" s="827"/>
      <c r="Q1155" s="815"/>
    </row>
    <row r="1156" spans="2:17" ht="25.5" hidden="1">
      <c r="B1156" s="127" t="s">
        <v>2494</v>
      </c>
      <c r="C1156" s="127" t="s">
        <v>4638</v>
      </c>
      <c r="D1156" s="127"/>
      <c r="E1156" s="127"/>
      <c r="F1156" s="127"/>
      <c r="G1156" s="127"/>
      <c r="H1156" s="127"/>
      <c r="I1156" s="127"/>
      <c r="J1156" s="127"/>
      <c r="K1156" s="129" t="s">
        <v>4719</v>
      </c>
      <c r="L1156" s="125" t="s">
        <v>3218</v>
      </c>
      <c r="M1156" s="828">
        <f>IF(ISERROR(VLOOKUP($B1156,ESTR_PREC!$A$1:$M$6000,5,FALSE))=TRUE,0,VLOOKUP($B1156,ESTR_PREC!$A$1:$M$6000,5,FALSE))</f>
        <v>0</v>
      </c>
      <c r="N1156" s="225"/>
      <c r="O1156" s="827"/>
      <c r="Q1156" s="815"/>
    </row>
    <row r="1157" spans="2:17" ht="25.5" hidden="1">
      <c r="B1157" s="127" t="s">
        <v>2496</v>
      </c>
      <c r="C1157" s="127" t="s">
        <v>4640</v>
      </c>
      <c r="D1157" s="127"/>
      <c r="E1157" s="127"/>
      <c r="F1157" s="127"/>
      <c r="G1157" s="127"/>
      <c r="H1157" s="127"/>
      <c r="I1157" s="127"/>
      <c r="J1157" s="127"/>
      <c r="K1157" s="129" t="s">
        <v>2497</v>
      </c>
      <c r="L1157" s="125" t="s">
        <v>3218</v>
      </c>
      <c r="M1157" s="828">
        <f>IF(ISERROR(VLOOKUP($B1157,ESTR_PREC!$A$1:$M$6000,5,FALSE))=TRUE,0,VLOOKUP($B1157,ESTR_PREC!$A$1:$M$6000,5,FALSE))</f>
        <v>0</v>
      </c>
      <c r="N1157" s="225"/>
      <c r="O1157" s="827"/>
      <c r="Q1157" s="815"/>
    </row>
    <row r="1158" spans="2:17" ht="25.5" hidden="1">
      <c r="B1158" s="127" t="s">
        <v>2498</v>
      </c>
      <c r="C1158" s="127" t="s">
        <v>4641</v>
      </c>
      <c r="D1158" s="127"/>
      <c r="E1158" s="127"/>
      <c r="F1158" s="127"/>
      <c r="G1158" s="127"/>
      <c r="H1158" s="127"/>
      <c r="I1158" s="127"/>
      <c r="J1158" s="127"/>
      <c r="K1158" s="129" t="s">
        <v>4025</v>
      </c>
      <c r="L1158" s="125" t="s">
        <v>3218</v>
      </c>
      <c r="M1158" s="828">
        <f>IF(ISERROR(VLOOKUP($B1158,ESTR_PREC!$A$1:$M$6000,5,FALSE))=TRUE,0,VLOOKUP($B1158,ESTR_PREC!$A$1:$M$6000,5,FALSE))</f>
        <v>0</v>
      </c>
      <c r="N1158" s="225"/>
      <c r="O1158" s="827"/>
      <c r="Q1158" s="815"/>
    </row>
    <row r="1159" spans="2:17" ht="25.5" hidden="1" customHeight="1">
      <c r="B1159" s="127" t="s">
        <v>2500</v>
      </c>
      <c r="C1159" s="127" t="s">
        <v>4642</v>
      </c>
      <c r="D1159" s="127"/>
      <c r="E1159" s="127"/>
      <c r="F1159" s="127"/>
      <c r="G1159" s="127"/>
      <c r="H1159" s="127"/>
      <c r="I1159" s="127"/>
      <c r="J1159" s="127"/>
      <c r="K1159" s="129" t="s">
        <v>2501</v>
      </c>
      <c r="L1159" s="125" t="s">
        <v>3218</v>
      </c>
      <c r="M1159" s="828">
        <f>IF(ISERROR(VLOOKUP($B1159,ESTR_PREC!$A$1:$M$6000,5,FALSE))=TRUE,0,VLOOKUP($B1159,ESTR_PREC!$A$1:$M$6000,5,FALSE))</f>
        <v>0</v>
      </c>
      <c r="N1159" s="225"/>
      <c r="O1159" s="827"/>
      <c r="Q1159" s="815"/>
    </row>
    <row r="1160" spans="2:17" hidden="1">
      <c r="B1160" s="127" t="s">
        <v>2502</v>
      </c>
      <c r="C1160" s="127" t="s">
        <v>4643</v>
      </c>
      <c r="D1160" s="127"/>
      <c r="E1160" s="127"/>
      <c r="F1160" s="127"/>
      <c r="G1160" s="127"/>
      <c r="H1160" s="127"/>
      <c r="I1160" s="127"/>
      <c r="J1160" s="127"/>
      <c r="K1160" s="129" t="s">
        <v>2503</v>
      </c>
      <c r="L1160" s="125" t="s">
        <v>3218</v>
      </c>
      <c r="M1160" s="828">
        <f>IF(ISERROR(VLOOKUP($B1160,ESTR_PREC!$A$1:$M$6000,5,FALSE))=TRUE,0,VLOOKUP($B1160,ESTR_PREC!$A$1:$M$6000,5,FALSE))</f>
        <v>0</v>
      </c>
      <c r="N1160" s="225"/>
      <c r="O1160" s="827"/>
      <c r="Q1160" s="815"/>
    </row>
    <row r="1161" spans="2:17" ht="25.5" hidden="1">
      <c r="B1161" s="127" t="s">
        <v>2504</v>
      </c>
      <c r="C1161" s="127" t="s">
        <v>4644</v>
      </c>
      <c r="D1161" s="127"/>
      <c r="E1161" s="127"/>
      <c r="F1161" s="127"/>
      <c r="G1161" s="127"/>
      <c r="H1161" s="127"/>
      <c r="I1161" s="127"/>
      <c r="J1161" s="127"/>
      <c r="K1161" s="129" t="s">
        <v>2505</v>
      </c>
      <c r="L1161" s="125" t="s">
        <v>3218</v>
      </c>
      <c r="M1161" s="828">
        <f>IF(ISERROR(VLOOKUP($B1161,ESTR_PREC!$A$1:$M$6000,5,FALSE))=TRUE,0,VLOOKUP($B1161,ESTR_PREC!$A$1:$M$6000,5,FALSE))</f>
        <v>0</v>
      </c>
      <c r="N1161" s="225"/>
      <c r="O1161" s="827"/>
      <c r="Q1161" s="815"/>
    </row>
    <row r="1162" spans="2:17" ht="25.5" hidden="1" customHeight="1">
      <c r="B1162" s="127" t="s">
        <v>2506</v>
      </c>
      <c r="C1162" s="127" t="s">
        <v>4645</v>
      </c>
      <c r="D1162" s="127"/>
      <c r="E1162" s="127"/>
      <c r="F1162" s="127"/>
      <c r="G1162" s="127"/>
      <c r="H1162" s="127"/>
      <c r="I1162" s="127"/>
      <c r="J1162" s="127"/>
      <c r="K1162" s="129" t="s">
        <v>2507</v>
      </c>
      <c r="L1162" s="125" t="s">
        <v>3218</v>
      </c>
      <c r="M1162" s="828">
        <f>IF(ISERROR(VLOOKUP($B1162,ESTR_PREC!$A$1:$M$6000,5,FALSE))=TRUE,0,VLOOKUP($B1162,ESTR_PREC!$A$1:$M$6000,5,FALSE))</f>
        <v>0</v>
      </c>
      <c r="N1162" s="225"/>
      <c r="O1162" s="827"/>
      <c r="Q1162" s="815"/>
    </row>
    <row r="1163" spans="2:17" ht="25.5" hidden="1">
      <c r="B1163" s="127" t="s">
        <v>2508</v>
      </c>
      <c r="C1163" s="127" t="s">
        <v>4646</v>
      </c>
      <c r="D1163" s="127"/>
      <c r="E1163" s="127"/>
      <c r="F1163" s="127"/>
      <c r="G1163" s="127"/>
      <c r="H1163" s="127"/>
      <c r="I1163" s="127"/>
      <c r="J1163" s="127"/>
      <c r="K1163" s="129" t="s">
        <v>2509</v>
      </c>
      <c r="L1163" s="125" t="s">
        <v>3218</v>
      </c>
      <c r="M1163" s="828">
        <f>IF(ISERROR(VLOOKUP($B1163,ESTR_PREC!$A$1:$M$6000,5,FALSE))=TRUE,0,VLOOKUP($B1163,ESTR_PREC!$A$1:$M$6000,5,FALSE))</f>
        <v>0</v>
      </c>
      <c r="N1163" s="225"/>
      <c r="O1163" s="827"/>
      <c r="Q1163" s="815"/>
    </row>
    <row r="1164" spans="2:17" ht="25.5">
      <c r="B1164" s="127" t="s">
        <v>2510</v>
      </c>
      <c r="C1164" s="127" t="s">
        <v>4026</v>
      </c>
      <c r="D1164" s="127"/>
      <c r="E1164" s="127"/>
      <c r="F1164" s="127"/>
      <c r="G1164" s="127"/>
      <c r="H1164" s="127"/>
      <c r="I1164" s="127"/>
      <c r="J1164" s="127"/>
      <c r="K1164" s="23" t="s">
        <v>2512</v>
      </c>
      <c r="L1164" s="125" t="s">
        <v>3218</v>
      </c>
      <c r="M1164" s="564">
        <f>IF(ISERROR(VLOOKUP($B1164,ESTR_PREC!$A$1:$M$6000,5,FALSE))=TRUE,0,VLOOKUP($B1164,ESTR_PREC!$A$1:$M$6000,5,FALSE))</f>
        <v>0</v>
      </c>
      <c r="N1164" s="225"/>
      <c r="O1164" s="560">
        <f t="shared" si="17"/>
        <v>0</v>
      </c>
      <c r="Q1164" s="225"/>
    </row>
    <row r="1165" spans="2:17" ht="25.5">
      <c r="B1165" s="127" t="s">
        <v>2513</v>
      </c>
      <c r="C1165" s="127" t="s">
        <v>4027</v>
      </c>
      <c r="D1165" s="127"/>
      <c r="E1165" s="127"/>
      <c r="F1165" s="127"/>
      <c r="G1165" s="127"/>
      <c r="H1165" s="127"/>
      <c r="I1165" s="127"/>
      <c r="J1165" s="127"/>
      <c r="K1165" s="23" t="s">
        <v>2514</v>
      </c>
      <c r="L1165" s="125" t="s">
        <v>3218</v>
      </c>
      <c r="M1165" s="564">
        <f>IF(ISERROR(VLOOKUP($B1165,ESTR_PREC!$A$1:$M$6000,5,FALSE))=TRUE,0,VLOOKUP($B1165,ESTR_PREC!$A$1:$M$6000,5,FALSE))</f>
        <v>0</v>
      </c>
      <c r="N1165" s="225"/>
      <c r="O1165" s="560">
        <f t="shared" si="17"/>
        <v>0</v>
      </c>
      <c r="Q1165" s="225"/>
    </row>
    <row r="1166" spans="2:17" ht="25.5">
      <c r="B1166" s="127" t="s">
        <v>2515</v>
      </c>
      <c r="C1166" s="127" t="s">
        <v>4028</v>
      </c>
      <c r="D1166" s="127"/>
      <c r="E1166" s="127"/>
      <c r="F1166" s="127"/>
      <c r="G1166" s="127"/>
      <c r="H1166" s="127"/>
      <c r="I1166" s="127"/>
      <c r="J1166" s="127"/>
      <c r="K1166" s="23" t="s">
        <v>2516</v>
      </c>
      <c r="L1166" s="125" t="s">
        <v>3218</v>
      </c>
      <c r="M1166" s="564">
        <f>IF(ISERROR(VLOOKUP($B1166,ESTR_PREC!$A$1:$M$6000,5,FALSE))=TRUE,0,VLOOKUP($B1166,ESTR_PREC!$A$1:$M$6000,5,FALSE))</f>
        <v>0</v>
      </c>
      <c r="N1166" s="225"/>
      <c r="O1166" s="560">
        <f t="shared" si="17"/>
        <v>0</v>
      </c>
      <c r="Q1166" s="225"/>
    </row>
    <row r="1167" spans="2:17" ht="25.5">
      <c r="B1167" s="127" t="s">
        <v>2517</v>
      </c>
      <c r="C1167" s="127" t="s">
        <v>4029</v>
      </c>
      <c r="D1167" s="127"/>
      <c r="E1167" s="127"/>
      <c r="F1167" s="127"/>
      <c r="G1167" s="127"/>
      <c r="H1167" s="127"/>
      <c r="I1167" s="127"/>
      <c r="J1167" s="127"/>
      <c r="K1167" s="23" t="s">
        <v>2518</v>
      </c>
      <c r="L1167" s="125" t="s">
        <v>3218</v>
      </c>
      <c r="M1167" s="564">
        <f>IF(ISERROR(VLOOKUP($B1167,ESTR_PREC!$A$1:$M$6000,5,FALSE))=TRUE,0,VLOOKUP($B1167,ESTR_PREC!$A$1:$M$6000,5,FALSE))</f>
        <v>0</v>
      </c>
      <c r="N1167" s="225"/>
      <c r="O1167" s="560">
        <f t="shared" si="17"/>
        <v>0</v>
      </c>
      <c r="Q1167" s="225"/>
    </row>
    <row r="1168" spans="2:17" ht="25.5">
      <c r="B1168" s="127" t="s">
        <v>2519</v>
      </c>
      <c r="C1168" s="127" t="s">
        <v>4030</v>
      </c>
      <c r="D1168" s="127"/>
      <c r="E1168" s="127"/>
      <c r="F1168" s="127"/>
      <c r="G1168" s="127"/>
      <c r="H1168" s="127"/>
      <c r="I1168" s="127"/>
      <c r="J1168" s="127"/>
      <c r="K1168" s="23" t="s">
        <v>2520</v>
      </c>
      <c r="L1168" s="125" t="s">
        <v>3218</v>
      </c>
      <c r="M1168" s="564">
        <f>IF(ISERROR(VLOOKUP($B1168,ESTR_PREC!$A$1:$M$6000,5,FALSE))=TRUE,0,VLOOKUP($B1168,ESTR_PREC!$A$1:$M$6000,5,FALSE))</f>
        <v>0</v>
      </c>
      <c r="N1168" s="225"/>
      <c r="O1168" s="560">
        <f t="shared" si="17"/>
        <v>0</v>
      </c>
      <c r="Q1168" s="225"/>
    </row>
    <row r="1169" spans="2:17" ht="25.5">
      <c r="B1169" s="127" t="s">
        <v>2521</v>
      </c>
      <c r="C1169" s="127" t="s">
        <v>4031</v>
      </c>
      <c r="D1169" s="127"/>
      <c r="E1169" s="127"/>
      <c r="F1169" s="127"/>
      <c r="G1169" s="127"/>
      <c r="H1169" s="127"/>
      <c r="I1169" s="127"/>
      <c r="J1169" s="127"/>
      <c r="K1169" s="23" t="s">
        <v>4032</v>
      </c>
      <c r="L1169" s="125" t="s">
        <v>3218</v>
      </c>
      <c r="M1169" s="564">
        <f>IF(ISERROR(VLOOKUP($B1169,ESTR_PREC!$A$1:$M$6000,5,FALSE))=TRUE,0,VLOOKUP($B1169,ESTR_PREC!$A$1:$M$6000,5,FALSE))</f>
        <v>0</v>
      </c>
      <c r="N1169" s="225"/>
      <c r="O1169" s="560">
        <f t="shared" si="17"/>
        <v>0</v>
      </c>
      <c r="Q1169" s="225"/>
    </row>
    <row r="1170" spans="2:17" ht="25.5" hidden="1" customHeight="1">
      <c r="B1170" s="127" t="s">
        <v>2523</v>
      </c>
      <c r="C1170" s="127" t="s">
        <v>4033</v>
      </c>
      <c r="D1170" s="127"/>
      <c r="E1170" s="127"/>
      <c r="F1170" s="127"/>
      <c r="G1170" s="127"/>
      <c r="H1170" s="127"/>
      <c r="I1170" s="127"/>
      <c r="J1170" s="127"/>
      <c r="K1170" s="23" t="s">
        <v>2524</v>
      </c>
      <c r="L1170" s="125" t="s">
        <v>3218</v>
      </c>
      <c r="M1170" s="564">
        <f>IF(ISERROR(VLOOKUP($B1170,ESTR_PREC!$A$1:$M$6000,5,FALSE))=TRUE,0,VLOOKUP($B1170,ESTR_PREC!$A$1:$M$6000,5,FALSE))</f>
        <v>0</v>
      </c>
      <c r="N1170" s="225"/>
      <c r="O1170" s="564"/>
      <c r="Q1170" s="564"/>
    </row>
    <row r="1171" spans="2:17" ht="25.5">
      <c r="B1171" s="127" t="s">
        <v>2525</v>
      </c>
      <c r="C1171" s="127" t="s">
        <v>4034</v>
      </c>
      <c r="D1171" s="127"/>
      <c r="E1171" s="127"/>
      <c r="F1171" s="127"/>
      <c r="G1171" s="127"/>
      <c r="H1171" s="127"/>
      <c r="I1171" s="127"/>
      <c r="J1171" s="127"/>
      <c r="K1171" s="23" t="s">
        <v>2526</v>
      </c>
      <c r="L1171" s="125" t="s">
        <v>3218</v>
      </c>
      <c r="M1171" s="564">
        <f>IF(ISERROR(VLOOKUP($B1171,ESTR_PREC!$A$1:$M$6000,5,FALSE))=TRUE,0,VLOOKUP($B1171,ESTR_PREC!$A$1:$M$6000,5,FALSE))</f>
        <v>0</v>
      </c>
      <c r="N1171" s="225"/>
      <c r="O1171" s="560">
        <f t="shared" si="17"/>
        <v>0</v>
      </c>
      <c r="Q1171" s="225"/>
    </row>
    <row r="1172" spans="2:17" ht="25.5">
      <c r="B1172" s="127" t="s">
        <v>2527</v>
      </c>
      <c r="C1172" s="127" t="s">
        <v>4035</v>
      </c>
      <c r="D1172" s="127"/>
      <c r="E1172" s="127"/>
      <c r="F1172" s="127"/>
      <c r="G1172" s="127"/>
      <c r="H1172" s="127"/>
      <c r="I1172" s="127"/>
      <c r="J1172" s="127"/>
      <c r="K1172" s="23" t="s">
        <v>2528</v>
      </c>
      <c r="L1172" s="125" t="s">
        <v>3218</v>
      </c>
      <c r="M1172" s="564">
        <f>IF(ISERROR(VLOOKUP($B1172,ESTR_PREC!$A$1:$M$6000,5,FALSE))=TRUE,0,VLOOKUP($B1172,ESTR_PREC!$A$1:$M$6000,5,FALSE))</f>
        <v>0</v>
      </c>
      <c r="N1172" s="225"/>
      <c r="O1172" s="560">
        <f>+N1172-M1172</f>
        <v>0</v>
      </c>
      <c r="Q1172" s="225"/>
    </row>
    <row r="1173" spans="2:17" ht="25.5" hidden="1" customHeight="1">
      <c r="B1173" s="127" t="s">
        <v>2529</v>
      </c>
      <c r="C1173" s="127" t="s">
        <v>4036</v>
      </c>
      <c r="D1173" s="127"/>
      <c r="E1173" s="127"/>
      <c r="F1173" s="127"/>
      <c r="G1173" s="127"/>
      <c r="H1173" s="127"/>
      <c r="I1173" s="127"/>
      <c r="J1173" s="127"/>
      <c r="K1173" s="23" t="s">
        <v>2530</v>
      </c>
      <c r="L1173" s="125" t="s">
        <v>3218</v>
      </c>
      <c r="M1173" s="564">
        <f>IF(ISERROR(VLOOKUP($B1173,ESTR_PREC!$A$1:$M$6000,5,FALSE))=TRUE,0,VLOOKUP($B1173,ESTR_PREC!$A$1:$M$6000,5,FALSE))</f>
        <v>0</v>
      </c>
      <c r="N1173" s="225"/>
      <c r="O1173" s="564"/>
      <c r="Q1173" s="564"/>
    </row>
    <row r="1174" spans="2:17" ht="25.5">
      <c r="B1174" s="127" t="s">
        <v>2531</v>
      </c>
      <c r="C1174" s="127" t="s">
        <v>4037</v>
      </c>
      <c r="D1174" s="127"/>
      <c r="E1174" s="127"/>
      <c r="F1174" s="127"/>
      <c r="G1174" s="127"/>
      <c r="H1174" s="127"/>
      <c r="I1174" s="127"/>
      <c r="J1174" s="127"/>
      <c r="K1174" s="23" t="s">
        <v>2532</v>
      </c>
      <c r="L1174" s="211" t="s">
        <v>3218</v>
      </c>
      <c r="M1174" s="564">
        <f>IF(ISERROR(VLOOKUP($B1174,ESTR_PREC!$A$1:$M$6000,5,FALSE))=TRUE,0,VLOOKUP($B1174,ESTR_PREC!$A$1:$M$6000,5,FALSE))</f>
        <v>0</v>
      </c>
      <c r="N1174" s="225"/>
      <c r="O1174" s="560">
        <f t="shared" si="17"/>
        <v>0</v>
      </c>
      <c r="Q1174" s="225"/>
    </row>
    <row r="1175" spans="2:17" ht="25.5">
      <c r="B1175" s="127" t="s">
        <v>2533</v>
      </c>
      <c r="C1175" s="127" t="s">
        <v>4647</v>
      </c>
      <c r="D1175" s="127"/>
      <c r="E1175" s="127"/>
      <c r="F1175" s="127"/>
      <c r="G1175" s="127"/>
      <c r="H1175" s="127"/>
      <c r="I1175" s="127"/>
      <c r="J1175" s="127"/>
      <c r="K1175" s="129" t="s">
        <v>2535</v>
      </c>
      <c r="L1175" s="125" t="s">
        <v>3218</v>
      </c>
      <c r="M1175" s="564">
        <f>IF(ISERROR(VLOOKUP($B1175,ESTR_PREC!$A$1:$M$6000,5,FALSE))=TRUE,0,VLOOKUP($B1175,ESTR_PREC!$A$1:$M$6000,5,FALSE))</f>
        <v>0</v>
      </c>
      <c r="N1175" s="225"/>
      <c r="O1175" s="560">
        <f t="shared" si="17"/>
        <v>0</v>
      </c>
      <c r="Q1175" s="225"/>
    </row>
    <row r="1176" spans="2:17" ht="25.5">
      <c r="B1176" s="127" t="s">
        <v>2536</v>
      </c>
      <c r="C1176" s="127" t="s">
        <v>4648</v>
      </c>
      <c r="D1176" s="127"/>
      <c r="E1176" s="127"/>
      <c r="F1176" s="127"/>
      <c r="G1176" s="127"/>
      <c r="H1176" s="127"/>
      <c r="I1176" s="127"/>
      <c r="J1176" s="127"/>
      <c r="K1176" s="129" t="s">
        <v>2537</v>
      </c>
      <c r="L1176" s="125" t="s">
        <v>3218</v>
      </c>
      <c r="M1176" s="564">
        <f>IF(ISERROR(VLOOKUP($B1176,ESTR_PREC!$A$1:$M$6000,5,FALSE))=TRUE,0,VLOOKUP($B1176,ESTR_PREC!$A$1:$M$6000,5,FALSE))</f>
        <v>0</v>
      </c>
      <c r="N1176" s="225"/>
      <c r="O1176" s="560">
        <f t="shared" si="17"/>
        <v>0</v>
      </c>
      <c r="Q1176" s="225"/>
    </row>
    <row r="1177" spans="2:17" ht="25.5">
      <c r="B1177" s="127" t="s">
        <v>2538</v>
      </c>
      <c r="C1177" s="127" t="s">
        <v>4649</v>
      </c>
      <c r="D1177" s="127"/>
      <c r="E1177" s="127"/>
      <c r="F1177" s="127"/>
      <c r="G1177" s="127"/>
      <c r="H1177" s="127"/>
      <c r="I1177" s="127"/>
      <c r="J1177" s="127"/>
      <c r="K1177" s="129" t="s">
        <v>2539</v>
      </c>
      <c r="L1177" s="125" t="s">
        <v>3218</v>
      </c>
      <c r="M1177" s="564">
        <f>IF(ISERROR(VLOOKUP($B1177,ESTR_PREC!$A$1:$M$6000,5,FALSE))=TRUE,0,VLOOKUP($B1177,ESTR_PREC!$A$1:$M$6000,5,FALSE))</f>
        <v>0</v>
      </c>
      <c r="N1177" s="225"/>
      <c r="O1177" s="560">
        <f t="shared" si="17"/>
        <v>0</v>
      </c>
      <c r="Q1177" s="225"/>
    </row>
    <row r="1178" spans="2:17" ht="25.5">
      <c r="B1178" s="127" t="s">
        <v>2540</v>
      </c>
      <c r="C1178" s="127" t="s">
        <v>4650</v>
      </c>
      <c r="D1178" s="127"/>
      <c r="E1178" s="127"/>
      <c r="F1178" s="127"/>
      <c r="G1178" s="127"/>
      <c r="H1178" s="127"/>
      <c r="I1178" s="127"/>
      <c r="J1178" s="127"/>
      <c r="K1178" s="129" t="s">
        <v>2541</v>
      </c>
      <c r="L1178" s="125" t="s">
        <v>3218</v>
      </c>
      <c r="M1178" s="564">
        <f>IF(ISERROR(VLOOKUP($B1178,ESTR_PREC!$A$1:$M$6000,5,FALSE))=TRUE,0,VLOOKUP($B1178,ESTR_PREC!$A$1:$M$6000,5,FALSE))</f>
        <v>0</v>
      </c>
      <c r="N1178" s="225"/>
      <c r="O1178" s="560">
        <f t="shared" si="17"/>
        <v>0</v>
      </c>
      <c r="Q1178" s="225"/>
    </row>
    <row r="1179" spans="2:17" ht="25.5">
      <c r="B1179" s="127" t="s">
        <v>2542</v>
      </c>
      <c r="C1179" s="127" t="s">
        <v>4651</v>
      </c>
      <c r="D1179" s="127"/>
      <c r="E1179" s="127"/>
      <c r="F1179" s="127"/>
      <c r="G1179" s="127"/>
      <c r="H1179" s="127"/>
      <c r="I1179" s="127"/>
      <c r="J1179" s="127"/>
      <c r="K1179" s="129" t="s">
        <v>2543</v>
      </c>
      <c r="L1179" s="125" t="s">
        <v>3218</v>
      </c>
      <c r="M1179" s="564">
        <f>IF(ISERROR(VLOOKUP($B1179,ESTR_PREC!$A$1:$M$6000,5,FALSE))=TRUE,0,VLOOKUP($B1179,ESTR_PREC!$A$1:$M$6000,5,FALSE))</f>
        <v>0</v>
      </c>
      <c r="N1179" s="225"/>
      <c r="O1179" s="560">
        <f t="shared" si="17"/>
        <v>0</v>
      </c>
      <c r="Q1179" s="225"/>
    </row>
    <row r="1180" spans="2:17" ht="25.5">
      <c r="B1180" s="127" t="s">
        <v>2544</v>
      </c>
      <c r="C1180" s="127" t="s">
        <v>4652</v>
      </c>
      <c r="D1180" s="127"/>
      <c r="E1180" s="127"/>
      <c r="F1180" s="127"/>
      <c r="G1180" s="127"/>
      <c r="H1180" s="127"/>
      <c r="I1180" s="127"/>
      <c r="J1180" s="127"/>
      <c r="K1180" s="129" t="s">
        <v>4038</v>
      </c>
      <c r="L1180" s="125" t="s">
        <v>3218</v>
      </c>
      <c r="M1180" s="564">
        <f>IF(ISERROR(VLOOKUP($B1180,ESTR_PREC!$A$1:$M$6000,5,FALSE))=TRUE,0,VLOOKUP($B1180,ESTR_PREC!$A$1:$M$6000,5,FALSE))</f>
        <v>0</v>
      </c>
      <c r="N1180" s="225"/>
      <c r="O1180" s="560">
        <f t="shared" si="17"/>
        <v>0</v>
      </c>
      <c r="Q1180" s="225"/>
    </row>
    <row r="1181" spans="2:17" ht="25.5" hidden="1" customHeight="1">
      <c r="B1181" s="127" t="s">
        <v>2546</v>
      </c>
      <c r="C1181" s="127" t="s">
        <v>4653</v>
      </c>
      <c r="D1181" s="127"/>
      <c r="E1181" s="127"/>
      <c r="F1181" s="127"/>
      <c r="G1181" s="127"/>
      <c r="H1181" s="127"/>
      <c r="I1181" s="127"/>
      <c r="J1181" s="127"/>
      <c r="K1181" s="129" t="s">
        <v>2547</v>
      </c>
      <c r="L1181" s="125" t="s">
        <v>3218</v>
      </c>
      <c r="M1181" s="564">
        <f>IF(ISERROR(VLOOKUP($B1181,ESTR_PREC!$A$1:$M$6000,5,FALSE))=TRUE,0,VLOOKUP($B1181,ESTR_PREC!$A$1:$M$6000,5,FALSE))</f>
        <v>0</v>
      </c>
      <c r="N1181" s="225"/>
      <c r="O1181" s="564"/>
      <c r="Q1181" s="564"/>
    </row>
    <row r="1182" spans="2:17" ht="25.5">
      <c r="B1182" s="127" t="s">
        <v>2548</v>
      </c>
      <c r="C1182" s="127" t="s">
        <v>4654</v>
      </c>
      <c r="D1182" s="127"/>
      <c r="E1182" s="127"/>
      <c r="F1182" s="127"/>
      <c r="G1182" s="127"/>
      <c r="H1182" s="127"/>
      <c r="I1182" s="127"/>
      <c r="J1182" s="127"/>
      <c r="K1182" s="129" t="s">
        <v>2549</v>
      </c>
      <c r="L1182" s="125" t="s">
        <v>3218</v>
      </c>
      <c r="M1182" s="564">
        <f>IF(ISERROR(VLOOKUP($B1182,ESTR_PREC!$A$1:$M$6000,5,FALSE))=TRUE,0,VLOOKUP($B1182,ESTR_PREC!$A$1:$M$6000,5,FALSE))</f>
        <v>0</v>
      </c>
      <c r="N1182" s="225"/>
      <c r="O1182" s="560">
        <f t="shared" si="17"/>
        <v>0</v>
      </c>
      <c r="Q1182" s="225"/>
    </row>
    <row r="1183" spans="2:17" ht="25.5">
      <c r="B1183" s="127" t="s">
        <v>2550</v>
      </c>
      <c r="C1183" s="127" t="s">
        <v>4655</v>
      </c>
      <c r="D1183" s="127"/>
      <c r="E1183" s="127"/>
      <c r="F1183" s="127"/>
      <c r="G1183" s="127"/>
      <c r="H1183" s="127"/>
      <c r="I1183" s="127"/>
      <c r="J1183" s="127"/>
      <c r="K1183" s="129" t="s">
        <v>2551</v>
      </c>
      <c r="L1183" s="125" t="s">
        <v>3218</v>
      </c>
      <c r="M1183" s="564">
        <f>IF(ISERROR(VLOOKUP($B1183,ESTR_PREC!$A$1:$M$6000,5,FALSE))=TRUE,0,VLOOKUP($B1183,ESTR_PREC!$A$1:$M$6000,5,FALSE))</f>
        <v>0</v>
      </c>
      <c r="N1183" s="225"/>
      <c r="O1183" s="560">
        <f>+N1183-M1183</f>
        <v>0</v>
      </c>
      <c r="Q1183" s="225"/>
    </row>
    <row r="1184" spans="2:17" ht="25.5" hidden="1" customHeight="1">
      <c r="B1184" s="127" t="s">
        <v>2552</v>
      </c>
      <c r="C1184" s="127" t="s">
        <v>4656</v>
      </c>
      <c r="D1184" s="127"/>
      <c r="E1184" s="127"/>
      <c r="F1184" s="127"/>
      <c r="G1184" s="127"/>
      <c r="H1184" s="127"/>
      <c r="I1184" s="127"/>
      <c r="J1184" s="127"/>
      <c r="K1184" s="129" t="s">
        <v>2553</v>
      </c>
      <c r="L1184" s="125" t="s">
        <v>3218</v>
      </c>
      <c r="M1184" s="564">
        <f>IF(ISERROR(VLOOKUP($B1184,ESTR_PREC!$A$1:$M$6000,5,FALSE))=TRUE,0,VLOOKUP($B1184,ESTR_PREC!$A$1:$M$6000,5,FALSE))</f>
        <v>0</v>
      </c>
      <c r="N1184" s="225"/>
      <c r="O1184" s="564"/>
      <c r="Q1184" s="564"/>
    </row>
    <row r="1185" spans="1:17" ht="25.5">
      <c r="B1185" s="127" t="s">
        <v>2554</v>
      </c>
      <c r="C1185" s="127" t="s">
        <v>4657</v>
      </c>
      <c r="D1185" s="127"/>
      <c r="E1185" s="127"/>
      <c r="F1185" s="127"/>
      <c r="G1185" s="127"/>
      <c r="H1185" s="127"/>
      <c r="I1185" s="127"/>
      <c r="J1185" s="127"/>
      <c r="K1185" s="129" t="s">
        <v>2555</v>
      </c>
      <c r="L1185" s="125" t="s">
        <v>3218</v>
      </c>
      <c r="M1185" s="564">
        <f>IF(ISERROR(VLOOKUP($B1185,ESTR_PREC!$A$1:$M$6000,5,FALSE))=TRUE,0,VLOOKUP($B1185,ESTR_PREC!$A$1:$M$6000,5,FALSE))</f>
        <v>0</v>
      </c>
      <c r="N1185" s="225"/>
      <c r="O1185" s="560">
        <f t="shared" si="17"/>
        <v>0</v>
      </c>
      <c r="Q1185" s="225"/>
    </row>
    <row r="1186" spans="1:17" hidden="1">
      <c r="B1186" s="127" t="s">
        <v>2556</v>
      </c>
      <c r="C1186" s="127" t="s">
        <v>4658</v>
      </c>
      <c r="D1186" s="127"/>
      <c r="E1186" s="127"/>
      <c r="F1186" s="127"/>
      <c r="G1186" s="127"/>
      <c r="H1186" s="127"/>
      <c r="I1186" s="127"/>
      <c r="J1186" s="127"/>
      <c r="K1186" s="129" t="s">
        <v>2558</v>
      </c>
      <c r="L1186" s="125" t="s">
        <v>3218</v>
      </c>
      <c r="M1186" s="828"/>
      <c r="N1186" s="815"/>
      <c r="O1186" s="827"/>
      <c r="Q1186" s="815"/>
    </row>
    <row r="1187" spans="1:17" hidden="1">
      <c r="B1187" s="127" t="s">
        <v>2559</v>
      </c>
      <c r="C1187" s="127" t="s">
        <v>4659</v>
      </c>
      <c r="D1187" s="127"/>
      <c r="E1187" s="127"/>
      <c r="F1187" s="127"/>
      <c r="G1187" s="127"/>
      <c r="H1187" s="127"/>
      <c r="I1187" s="127"/>
      <c r="J1187" s="127"/>
      <c r="K1187" s="129" t="s">
        <v>2560</v>
      </c>
      <c r="L1187" s="125" t="s">
        <v>3218</v>
      </c>
      <c r="M1187" s="828"/>
      <c r="N1187" s="815"/>
      <c r="O1187" s="827"/>
      <c r="Q1187" s="815"/>
    </row>
    <row r="1188" spans="1:17" hidden="1">
      <c r="B1188" s="127" t="s">
        <v>2561</v>
      </c>
      <c r="C1188" s="127" t="s">
        <v>4660</v>
      </c>
      <c r="D1188" s="127"/>
      <c r="E1188" s="127"/>
      <c r="F1188" s="127"/>
      <c r="G1188" s="127"/>
      <c r="H1188" s="127"/>
      <c r="I1188" s="127"/>
      <c r="J1188" s="127"/>
      <c r="K1188" s="129" t="s">
        <v>2562</v>
      </c>
      <c r="L1188" s="125" t="s">
        <v>3218</v>
      </c>
      <c r="M1188" s="828"/>
      <c r="N1188" s="815"/>
      <c r="O1188" s="827"/>
      <c r="Q1188" s="815"/>
    </row>
    <row r="1189" spans="1:17" ht="25.5" hidden="1">
      <c r="B1189" s="127" t="s">
        <v>2563</v>
      </c>
      <c r="C1189" s="127" t="s">
        <v>4661</v>
      </c>
      <c r="D1189" s="127"/>
      <c r="E1189" s="127"/>
      <c r="F1189" s="127"/>
      <c r="G1189" s="127"/>
      <c r="H1189" s="127"/>
      <c r="I1189" s="127"/>
      <c r="J1189" s="127"/>
      <c r="K1189" s="129" t="s">
        <v>2564</v>
      </c>
      <c r="L1189" s="125" t="s">
        <v>3218</v>
      </c>
      <c r="M1189" s="828"/>
      <c r="N1189" s="815"/>
      <c r="O1189" s="827"/>
      <c r="Q1189" s="815"/>
    </row>
    <row r="1190" spans="1:17" ht="25.5" hidden="1">
      <c r="B1190" s="127" t="s">
        <v>2565</v>
      </c>
      <c r="C1190" s="127" t="s">
        <v>4662</v>
      </c>
      <c r="D1190" s="127"/>
      <c r="E1190" s="127"/>
      <c r="F1190" s="127"/>
      <c r="G1190" s="127"/>
      <c r="H1190" s="127"/>
      <c r="I1190" s="127"/>
      <c r="J1190" s="127"/>
      <c r="K1190" s="129" t="s">
        <v>2566</v>
      </c>
      <c r="L1190" s="125" t="s">
        <v>3218</v>
      </c>
      <c r="M1190" s="828"/>
      <c r="N1190" s="815"/>
      <c r="O1190" s="827"/>
      <c r="Q1190" s="815"/>
    </row>
    <row r="1191" spans="1:17" ht="25.5" hidden="1">
      <c r="B1191" s="127" t="s">
        <v>2567</v>
      </c>
      <c r="C1191" s="127" t="s">
        <v>4663</v>
      </c>
      <c r="D1191" s="127"/>
      <c r="E1191" s="127"/>
      <c r="F1191" s="127"/>
      <c r="G1191" s="127"/>
      <c r="H1191" s="127"/>
      <c r="I1191" s="127"/>
      <c r="J1191" s="127"/>
      <c r="K1191" s="129" t="s">
        <v>4039</v>
      </c>
      <c r="L1191" s="125" t="s">
        <v>3218</v>
      </c>
      <c r="M1191" s="828"/>
      <c r="N1191" s="815"/>
      <c r="O1191" s="827"/>
      <c r="Q1191" s="815"/>
    </row>
    <row r="1192" spans="1:17" ht="25.5" hidden="1" customHeight="1">
      <c r="B1192" s="127" t="s">
        <v>2569</v>
      </c>
      <c r="C1192" s="127" t="s">
        <v>4664</v>
      </c>
      <c r="D1192" s="127"/>
      <c r="E1192" s="127"/>
      <c r="F1192" s="127"/>
      <c r="G1192" s="127"/>
      <c r="H1192" s="127"/>
      <c r="I1192" s="127"/>
      <c r="J1192" s="127"/>
      <c r="K1192" s="129" t="s">
        <v>2570</v>
      </c>
      <c r="L1192" s="125" t="s">
        <v>3218</v>
      </c>
      <c r="M1192" s="828"/>
      <c r="N1192" s="815"/>
      <c r="O1192" s="827"/>
      <c r="Q1192" s="815"/>
    </row>
    <row r="1193" spans="1:17" hidden="1">
      <c r="B1193" s="127" t="s">
        <v>2571</v>
      </c>
      <c r="C1193" s="127" t="s">
        <v>4665</v>
      </c>
      <c r="D1193" s="127"/>
      <c r="E1193" s="127"/>
      <c r="F1193" s="127"/>
      <c r="G1193" s="127"/>
      <c r="H1193" s="127"/>
      <c r="I1193" s="127"/>
      <c r="J1193" s="127"/>
      <c r="K1193" s="129" t="s">
        <v>2572</v>
      </c>
      <c r="L1193" s="125" t="s">
        <v>3218</v>
      </c>
      <c r="M1193" s="828"/>
      <c r="N1193" s="815"/>
      <c r="O1193" s="827"/>
      <c r="Q1193" s="815"/>
    </row>
    <row r="1194" spans="1:17" ht="25.5" hidden="1">
      <c r="B1194" s="127" t="s">
        <v>2573</v>
      </c>
      <c r="C1194" s="127" t="s">
        <v>4666</v>
      </c>
      <c r="D1194" s="127"/>
      <c r="E1194" s="127"/>
      <c r="F1194" s="127"/>
      <c r="G1194" s="127"/>
      <c r="H1194" s="127"/>
      <c r="I1194" s="127"/>
      <c r="J1194" s="127"/>
      <c r="K1194" s="129" t="s">
        <v>2574</v>
      </c>
      <c r="L1194" s="125" t="s">
        <v>3218</v>
      </c>
      <c r="M1194" s="828"/>
      <c r="N1194" s="815"/>
      <c r="O1194" s="827"/>
      <c r="Q1194" s="815"/>
    </row>
    <row r="1195" spans="1:17" ht="25.5" hidden="1" customHeight="1">
      <c r="B1195" s="127" t="s">
        <v>2575</v>
      </c>
      <c r="C1195" s="127" t="s">
        <v>4667</v>
      </c>
      <c r="D1195" s="127"/>
      <c r="E1195" s="127"/>
      <c r="F1195" s="127"/>
      <c r="G1195" s="127"/>
      <c r="H1195" s="127"/>
      <c r="I1195" s="127"/>
      <c r="J1195" s="127"/>
      <c r="K1195" s="129" t="s">
        <v>2576</v>
      </c>
      <c r="L1195" s="125" t="s">
        <v>3218</v>
      </c>
      <c r="M1195" s="828"/>
      <c r="N1195" s="815"/>
      <c r="O1195" s="827"/>
      <c r="Q1195" s="815"/>
    </row>
    <row r="1196" spans="1:17" ht="25.5" hidden="1">
      <c r="B1196" s="127" t="s">
        <v>2577</v>
      </c>
      <c r="C1196" s="127" t="s">
        <v>4668</v>
      </c>
      <c r="D1196" s="127"/>
      <c r="E1196" s="127"/>
      <c r="F1196" s="127"/>
      <c r="G1196" s="127"/>
      <c r="H1196" s="127"/>
      <c r="I1196" s="127"/>
      <c r="J1196" s="127"/>
      <c r="K1196" s="129" t="s">
        <v>2578</v>
      </c>
      <c r="L1196" s="125" t="s">
        <v>3218</v>
      </c>
      <c r="M1196" s="828"/>
      <c r="N1196" s="815"/>
      <c r="O1196" s="827"/>
      <c r="Q1196" s="815"/>
    </row>
    <row r="1197" spans="1:17" ht="15.75">
      <c r="A1197" s="265"/>
      <c r="K1197" s="501" t="s">
        <v>3943</v>
      </c>
      <c r="L1197" s="528"/>
      <c r="M1197" s="192"/>
      <c r="N1197" s="192"/>
      <c r="O1197" s="192"/>
      <c r="P1197" s="192"/>
      <c r="Q1197" s="192"/>
    </row>
    <row r="1198" spans="1:17" ht="16.5" thickBot="1">
      <c r="A1198" s="265"/>
      <c r="K1198" s="501"/>
      <c r="L1198" s="528"/>
      <c r="M1198" s="192"/>
      <c r="N1198" s="192"/>
      <c r="O1198" s="192"/>
      <c r="P1198" s="192"/>
      <c r="Q1198" s="192"/>
    </row>
    <row r="1199" spans="1:17" ht="17.25" thickTop="1" thickBot="1">
      <c r="B1199" s="103" t="s">
        <v>2579</v>
      </c>
      <c r="C1199" s="103" t="s">
        <v>4040</v>
      </c>
      <c r="D1199" s="248"/>
      <c r="E1199" s="248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2091</v>
      </c>
      <c r="N1199" s="154">
        <f>SUM(N1202:N1218)</f>
        <v>2939</v>
      </c>
      <c r="O1199" s="298">
        <f>+N1199-M1199</f>
        <v>848</v>
      </c>
      <c r="Q1199" s="154">
        <f>SUM(Q1202:Q1218)</f>
        <v>0</v>
      </c>
    </row>
    <row r="1200" spans="1:17" ht="9" customHeight="1" thickTop="1" thickBot="1">
      <c r="B1200" s="91"/>
      <c r="D1200" s="91"/>
      <c r="E1200" s="91"/>
      <c r="F1200" s="91"/>
      <c r="G1200" s="91"/>
      <c r="H1200" s="91"/>
      <c r="I1200" s="91"/>
      <c r="J1200" s="91"/>
      <c r="K1200" s="146"/>
      <c r="L1200" s="100"/>
      <c r="M1200" s="265"/>
      <c r="N1200" s="379"/>
      <c r="Q1200" s="379"/>
    </row>
    <row r="1201" spans="1:17" ht="26.25" thickBot="1">
      <c r="B1201" s="102" t="s">
        <v>3221</v>
      </c>
      <c r="C1201" s="245" t="s">
        <v>48</v>
      </c>
      <c r="D1201" s="245"/>
      <c r="E1201" s="245"/>
      <c r="F1201" s="246"/>
      <c r="G1201" s="246"/>
      <c r="H1201" s="246"/>
      <c r="I1201" s="246"/>
      <c r="J1201" s="246"/>
      <c r="K1201" s="120" t="s">
        <v>3222</v>
      </c>
      <c r="L1201" s="135"/>
      <c r="M1201" s="328" t="str">
        <f>+$M$10</f>
        <v>Valore netto al 31/12/2017</v>
      </c>
      <c r="N1201" s="779" t="str">
        <f>N$10</f>
        <v>Valore netto al 31/12/2018</v>
      </c>
      <c r="O1201" s="779" t="s">
        <v>4064</v>
      </c>
      <c r="P1201" s="806"/>
      <c r="Q1201" s="779" t="str">
        <f>Q$10</f>
        <v>Prechiusura al ° trimestre 2018</v>
      </c>
    </row>
    <row r="1202" spans="1:17">
      <c r="B1202" s="127" t="s">
        <v>2581</v>
      </c>
      <c r="C1202" s="127" t="s">
        <v>4041</v>
      </c>
      <c r="D1202" s="127"/>
      <c r="E1202" s="127"/>
      <c r="F1202" s="127"/>
      <c r="G1202" s="127"/>
      <c r="H1202" s="127"/>
      <c r="I1202" s="127"/>
      <c r="J1202" s="127"/>
      <c r="K1202" s="175" t="s">
        <v>2584</v>
      </c>
      <c r="L1202" s="125" t="s">
        <v>3218</v>
      </c>
      <c r="M1202" s="564">
        <f>IF(ISERROR(VLOOKUP($B1202,ESTR_PREC!$A$1:$M$6000,5,FALSE))=TRUE,0,VLOOKUP($B1202,ESTR_PREC!$A$1:$M$6000,5,FALSE))</f>
        <v>0</v>
      </c>
      <c r="N1202" s="225"/>
      <c r="O1202" s="560">
        <f>+N1202-M1202</f>
        <v>0</v>
      </c>
      <c r="Q1202" s="225"/>
    </row>
    <row r="1203" spans="1:17">
      <c r="B1203" s="127" t="s">
        <v>2585</v>
      </c>
      <c r="C1203" s="127" t="s">
        <v>4042</v>
      </c>
      <c r="D1203" s="127"/>
      <c r="E1203" s="127"/>
      <c r="F1203" s="127"/>
      <c r="G1203" s="127"/>
      <c r="H1203" s="127"/>
      <c r="I1203" s="127"/>
      <c r="J1203" s="127"/>
      <c r="K1203" s="124" t="s">
        <v>2587</v>
      </c>
      <c r="L1203" s="125" t="s">
        <v>3218</v>
      </c>
      <c r="M1203" s="564">
        <f>IF(ISERROR(VLOOKUP($B1203,ESTR_PREC!$A$1:$M$6000,5,FALSE))=TRUE,0,VLOOKUP($B1203,ESTR_PREC!$A$1:$M$6000,5,FALSE))</f>
        <v>0</v>
      </c>
      <c r="N1203" s="225"/>
      <c r="O1203" s="560">
        <f>+N1203-M1203</f>
        <v>0</v>
      </c>
      <c r="Q1203" s="225"/>
    </row>
    <row r="1204" spans="1:17">
      <c r="B1204" s="127" t="s">
        <v>2588</v>
      </c>
      <c r="C1204" s="127" t="s">
        <v>4043</v>
      </c>
      <c r="D1204" s="127"/>
      <c r="E1204" s="127"/>
      <c r="F1204" s="127"/>
      <c r="G1204" s="127"/>
      <c r="H1204" s="127"/>
      <c r="I1204" s="127"/>
      <c r="J1204" s="127"/>
      <c r="K1204" s="175" t="s">
        <v>2590</v>
      </c>
      <c r="L1204" s="125" t="s">
        <v>3218</v>
      </c>
      <c r="M1204" s="564">
        <f>IF(ISERROR(VLOOKUP($B1204,ESTR_PREC!$A$1:$M$6000,5,FALSE))=TRUE,0,VLOOKUP($B1204,ESTR_PREC!$A$1:$M$6000,5,FALSE))</f>
        <v>0</v>
      </c>
      <c r="N1204" s="225"/>
      <c r="O1204" s="560">
        <f>+N1204-M1204</f>
        <v>0</v>
      </c>
      <c r="Q1204" s="225"/>
    </row>
    <row r="1205" spans="1:17" ht="25.5" hidden="1" customHeight="1">
      <c r="B1205" s="127" t="s">
        <v>2591</v>
      </c>
      <c r="C1205" s="127" t="s">
        <v>4044</v>
      </c>
      <c r="D1205" s="127"/>
      <c r="E1205" s="127"/>
      <c r="F1205" s="127"/>
      <c r="G1205" s="127"/>
      <c r="H1205" s="127"/>
      <c r="I1205" s="127"/>
      <c r="J1205" s="127"/>
      <c r="K1205" s="175" t="s">
        <v>2592</v>
      </c>
      <c r="L1205" s="125" t="s">
        <v>3218</v>
      </c>
      <c r="M1205" s="564">
        <f>IF(ISERROR(VLOOKUP($B1205,ESTR_PREC!$A$1:$M$6000,5,FALSE))=TRUE,0,VLOOKUP($B1205,ESTR_PREC!$A$1:$M$6000,5,FALSE))</f>
        <v>0</v>
      </c>
      <c r="N1205" s="225"/>
      <c r="O1205" s="564"/>
      <c r="Q1205" s="564"/>
    </row>
    <row r="1206" spans="1:17" ht="38.25" hidden="1" customHeight="1">
      <c r="B1206" s="363" t="s">
        <v>2593</v>
      </c>
      <c r="C1206" s="364" t="s">
        <v>4045</v>
      </c>
      <c r="D1206" s="365"/>
      <c r="E1206" s="365"/>
      <c r="F1206" s="365"/>
      <c r="G1206" s="365"/>
      <c r="H1206" s="365"/>
      <c r="I1206" s="365"/>
      <c r="J1206" s="365"/>
      <c r="K1206" s="372" t="s">
        <v>4313</v>
      </c>
      <c r="L1206" s="367" t="s">
        <v>3218</v>
      </c>
      <c r="M1206" s="564">
        <f>IF(ISERROR(VLOOKUP($B1206,ESTR_PREC!$A$1:$M$6000,5,FALSE))=TRUE,0,VLOOKUP($B1206,ESTR_PREC!$A$1:$M$6000,5,FALSE))</f>
        <v>0</v>
      </c>
      <c r="N1206" s="225"/>
      <c r="O1206" s="564"/>
      <c r="Q1206" s="564"/>
    </row>
    <row r="1207" spans="1:17" ht="25.5" hidden="1" customHeight="1">
      <c r="B1207" s="139" t="s">
        <v>2595</v>
      </c>
      <c r="C1207" s="139" t="s">
        <v>4046</v>
      </c>
      <c r="D1207" s="139"/>
      <c r="E1207" s="139"/>
      <c r="F1207" s="140"/>
      <c r="G1207" s="140"/>
      <c r="H1207" s="140"/>
      <c r="I1207" s="139"/>
      <c r="J1207" s="139"/>
      <c r="K1207" s="226" t="s">
        <v>2596</v>
      </c>
      <c r="L1207" s="141" t="s">
        <v>3218</v>
      </c>
      <c r="M1207" s="564">
        <f>IF(ISERROR(VLOOKUP($B1207,ESTR_PREC!$A$1:$M$6000,5,FALSE))=TRUE,0,VLOOKUP($B1207,ESTR_PREC!$A$1:$M$6000,5,FALSE))</f>
        <v>0</v>
      </c>
      <c r="N1207" s="225"/>
      <c r="O1207" s="564"/>
      <c r="Q1207" s="564"/>
    </row>
    <row r="1208" spans="1:17" ht="25.5" hidden="1" customHeight="1">
      <c r="B1208" s="373" t="s">
        <v>2597</v>
      </c>
      <c r="C1208" s="374" t="s">
        <v>4047</v>
      </c>
      <c r="D1208" s="375"/>
      <c r="E1208" s="375"/>
      <c r="F1208" s="376"/>
      <c r="G1208" s="376"/>
      <c r="H1208" s="376"/>
      <c r="I1208" s="375"/>
      <c r="J1208" s="375"/>
      <c r="K1208" s="377" t="s">
        <v>4314</v>
      </c>
      <c r="L1208" s="378" t="s">
        <v>3218</v>
      </c>
      <c r="M1208" s="564">
        <f>IF(ISERROR(VLOOKUP($B1208,ESTR_PREC!$A$1:$M$6000,5,FALSE))=TRUE,0,VLOOKUP($B1208,ESTR_PREC!$A$1:$M$6000,5,FALSE))</f>
        <v>0</v>
      </c>
      <c r="N1208" s="225"/>
      <c r="O1208" s="564"/>
      <c r="Q1208" s="564"/>
    </row>
    <row r="1209" spans="1:17" ht="25.5" hidden="1">
      <c r="B1209" s="127" t="s">
        <v>2599</v>
      </c>
      <c r="C1209" s="127" t="s">
        <v>4049</v>
      </c>
      <c r="D1209" s="127"/>
      <c r="E1209" s="127"/>
      <c r="F1209" s="127"/>
      <c r="G1209" s="127"/>
      <c r="H1209" s="127"/>
      <c r="I1209" s="127"/>
      <c r="J1209" s="127"/>
      <c r="K1209" s="129" t="s">
        <v>2600</v>
      </c>
      <c r="L1209" s="125" t="s">
        <v>3218</v>
      </c>
      <c r="M1209" s="564">
        <f>IF(ISERROR(VLOOKUP($B1209,ESTR_PREC!$A$1:$M$6000,5,FALSE))=TRUE,0,VLOOKUP($B1209,ESTR_PREC!$A$1:$M$6000,5,FALSE))</f>
        <v>0</v>
      </c>
      <c r="N1209" s="225"/>
      <c r="O1209" s="827"/>
      <c r="Q1209" s="815"/>
    </row>
    <row r="1210" spans="1:17" ht="25.5" hidden="1">
      <c r="B1210" s="363" t="s">
        <v>2601</v>
      </c>
      <c r="C1210" s="127" t="s">
        <v>4050</v>
      </c>
      <c r="D1210" s="365"/>
      <c r="E1210" s="365"/>
      <c r="F1210" s="380"/>
      <c r="G1210" s="380"/>
      <c r="H1210" s="380"/>
      <c r="I1210" s="365"/>
      <c r="J1210" s="365"/>
      <c r="K1210" s="372" t="s">
        <v>4315</v>
      </c>
      <c r="L1210" s="367" t="s">
        <v>3218</v>
      </c>
      <c r="M1210" s="564">
        <f>IF(ISERROR(VLOOKUP($B1210,ESTR_PREC!$A$1:$M$6000,5,FALSE))=TRUE,0,VLOOKUP($B1210,ESTR_PREC!$A$1:$M$6000,5,FALSE))</f>
        <v>0</v>
      </c>
      <c r="N1210" s="225"/>
      <c r="O1210" s="827"/>
      <c r="Q1210" s="815"/>
    </row>
    <row r="1211" spans="1:17">
      <c r="B1211" s="127" t="s">
        <v>2603</v>
      </c>
      <c r="C1211" s="127" t="s">
        <v>4051</v>
      </c>
      <c r="D1211" s="127"/>
      <c r="E1211" s="127"/>
      <c r="F1211" s="127"/>
      <c r="G1211" s="127"/>
      <c r="H1211" s="127"/>
      <c r="I1211" s="127"/>
      <c r="J1211" s="127"/>
      <c r="K1211" s="175" t="s">
        <v>2605</v>
      </c>
      <c r="L1211" s="125" t="s">
        <v>3218</v>
      </c>
      <c r="M1211" s="564">
        <f>IF(ISERROR(VLOOKUP($B1211,ESTR_PREC!$A$1:$M$6000,5,FALSE))=TRUE,0,VLOOKUP($B1211,ESTR_PREC!$A$1:$M$6000,5,FALSE))</f>
        <v>0</v>
      </c>
      <c r="N1211" s="225"/>
      <c r="O1211" s="560">
        <f t="shared" ref="O1211:O1216" si="18">+N1211-M1211</f>
        <v>0</v>
      </c>
      <c r="Q1211" s="225"/>
    </row>
    <row r="1212" spans="1:17">
      <c r="B1212" s="127" t="s">
        <v>2606</v>
      </c>
      <c r="C1212" s="127" t="s">
        <v>4052</v>
      </c>
      <c r="D1212" s="127"/>
      <c r="E1212" s="127"/>
      <c r="F1212" s="127"/>
      <c r="G1212" s="127"/>
      <c r="H1212" s="127"/>
      <c r="I1212" s="127"/>
      <c r="J1212" s="127"/>
      <c r="K1212" s="175" t="s">
        <v>2607</v>
      </c>
      <c r="L1212" s="125" t="s">
        <v>3218</v>
      </c>
      <c r="M1212" s="564">
        <f>IF(ISERROR(VLOOKUP($B1212,ESTR_PREC!$A$1:$M$6000,5,FALSE))=TRUE,0,VLOOKUP($B1212,ESTR_PREC!$A$1:$M$6000,5,FALSE))</f>
        <v>0</v>
      </c>
      <c r="N1212" s="225"/>
      <c r="O1212" s="560">
        <f t="shared" si="18"/>
        <v>0</v>
      </c>
      <c r="Q1212" s="225"/>
    </row>
    <row r="1213" spans="1:17">
      <c r="B1213" s="127" t="s">
        <v>2608</v>
      </c>
      <c r="C1213" s="127" t="s">
        <v>4053</v>
      </c>
      <c r="D1213" s="127"/>
      <c r="E1213" s="127"/>
      <c r="F1213" s="127"/>
      <c r="G1213" s="127"/>
      <c r="H1213" s="127"/>
      <c r="I1213" s="127"/>
      <c r="J1213" s="127"/>
      <c r="K1213" s="175" t="s">
        <v>2609</v>
      </c>
      <c r="L1213" s="125" t="s">
        <v>3218</v>
      </c>
      <c r="M1213" s="564">
        <f>IF(ISERROR(VLOOKUP($B1213,ESTR_PREC!$A$1:$M$6000,5,FALSE))=TRUE,0,VLOOKUP($B1213,ESTR_PREC!$A$1:$M$6000,5,FALSE))</f>
        <v>0</v>
      </c>
      <c r="N1213" s="225"/>
      <c r="O1213" s="560">
        <f t="shared" si="18"/>
        <v>0</v>
      </c>
      <c r="Q1213" s="225"/>
    </row>
    <row r="1214" spans="1:17">
      <c r="B1214" s="127" t="s">
        <v>2612</v>
      </c>
      <c r="C1214" s="127" t="s">
        <v>4054</v>
      </c>
      <c r="D1214" s="127"/>
      <c r="E1214" s="127"/>
      <c r="F1214" s="127"/>
      <c r="G1214" s="127"/>
      <c r="H1214" s="127"/>
      <c r="I1214" s="127"/>
      <c r="J1214" s="127"/>
      <c r="K1214" s="175" t="s">
        <v>2613</v>
      </c>
      <c r="L1214" s="125" t="s">
        <v>3218</v>
      </c>
      <c r="M1214" s="564">
        <f>IF(ISERROR(VLOOKUP($B1214,ESTR_PREC!$A$1:$M$6000,5,FALSE))=TRUE,0,VLOOKUP($B1214,ESTR_PREC!$A$1:$M$6000,5,FALSE))</f>
        <v>0</v>
      </c>
      <c r="N1214" s="225"/>
      <c r="O1214" s="560">
        <f t="shared" si="18"/>
        <v>0</v>
      </c>
      <c r="Q1214" s="225"/>
    </row>
    <row r="1215" spans="1:17">
      <c r="B1215" s="127" t="s">
        <v>2614</v>
      </c>
      <c r="C1215" s="127" t="s">
        <v>4055</v>
      </c>
      <c r="D1215" s="127"/>
      <c r="E1215" s="127"/>
      <c r="F1215" s="127"/>
      <c r="G1215" s="127"/>
      <c r="H1215" s="127"/>
      <c r="I1215" s="127"/>
      <c r="J1215" s="127"/>
      <c r="K1215" s="175" t="s">
        <v>2615</v>
      </c>
      <c r="L1215" s="125" t="s">
        <v>3218</v>
      </c>
      <c r="M1215" s="564">
        <f>IF(ISERROR(VLOOKUP($B1215,ESTR_PREC!$A$1:$M$6000,5,FALSE))=TRUE,0,VLOOKUP($B1215,ESTR_PREC!$A$1:$M$6000,5,FALSE))</f>
        <v>0</v>
      </c>
      <c r="N1215" s="225"/>
      <c r="O1215" s="560">
        <f t="shared" si="18"/>
        <v>0</v>
      </c>
      <c r="Q1215" s="225"/>
    </row>
    <row r="1216" spans="1:17">
      <c r="A1216" s="265"/>
      <c r="B1216" s="127" t="s">
        <v>2616</v>
      </c>
      <c r="C1216" s="127" t="s">
        <v>4056</v>
      </c>
      <c r="D1216" s="127"/>
      <c r="E1216" s="127"/>
      <c r="F1216" s="127"/>
      <c r="G1216" s="127"/>
      <c r="H1216" s="127"/>
      <c r="I1216" s="127"/>
      <c r="J1216" s="127"/>
      <c r="K1216" s="129" t="s">
        <v>2617</v>
      </c>
      <c r="L1216" s="125" t="s">
        <v>3218</v>
      </c>
      <c r="M1216" s="564">
        <f>IF(ISERROR(VLOOKUP($B1216,ESTR_PREC!$A$1:$M$6000,5,FALSE))=TRUE,0,VLOOKUP($B1216,ESTR_PREC!$A$1:$M$6000,5,FALSE))</f>
        <v>2091</v>
      </c>
      <c r="N1216" s="225">
        <v>2939</v>
      </c>
      <c r="O1216" s="560">
        <f t="shared" si="18"/>
        <v>848</v>
      </c>
      <c r="Q1216" s="225"/>
    </row>
    <row r="1217" spans="1:17" hidden="1">
      <c r="A1217" s="738"/>
      <c r="B1217" s="739" t="s">
        <v>2618</v>
      </c>
      <c r="C1217" s="739" t="s">
        <v>4057</v>
      </c>
      <c r="D1217" s="739"/>
      <c r="E1217" s="739"/>
      <c r="F1217" s="739"/>
      <c r="G1217" s="739"/>
      <c r="H1217" s="739"/>
      <c r="I1217" s="739"/>
      <c r="J1217" s="739"/>
      <c r="K1217" s="743" t="s">
        <v>2619</v>
      </c>
      <c r="L1217" s="741" t="s">
        <v>3218</v>
      </c>
      <c r="M1217" s="564"/>
      <c r="N1217" s="564"/>
      <c r="O1217" s="564"/>
      <c r="Q1217" s="564"/>
    </row>
    <row r="1218" spans="1:17" s="291" customFormat="1" ht="15.75" hidden="1" customHeight="1" thickBot="1">
      <c r="A1218" s="91"/>
      <c r="B1218" s="167" t="s">
        <v>2620</v>
      </c>
      <c r="C1218" s="167" t="s">
        <v>4058</v>
      </c>
      <c r="D1218" s="167"/>
      <c r="E1218" s="167"/>
      <c r="F1218" s="167"/>
      <c r="G1218" s="167"/>
      <c r="H1218" s="167"/>
      <c r="I1218" s="167"/>
      <c r="J1218" s="167"/>
      <c r="K1218" s="143" t="s">
        <v>2621</v>
      </c>
      <c r="L1218" s="168" t="s">
        <v>3218</v>
      </c>
      <c r="M1218" s="564"/>
      <c r="N1218" s="564"/>
      <c r="O1218" s="564"/>
      <c r="P1218" s="265"/>
      <c r="Q1218" s="564"/>
    </row>
    <row r="1219" spans="1:17" ht="16.5" thickBot="1">
      <c r="A1219" s="265"/>
      <c r="K1219" s="192"/>
      <c r="L1219" s="528"/>
      <c r="M1219" s="192"/>
      <c r="N1219" s="192"/>
      <c r="O1219" s="192"/>
      <c r="Q1219" s="192"/>
    </row>
    <row r="1220" spans="1:17" ht="16.5" hidden="1" customHeight="1" thickBot="1">
      <c r="B1220" s="91"/>
      <c r="D1220" s="91"/>
      <c r="E1220" s="91"/>
      <c r="F1220" s="91"/>
      <c r="G1220" s="91"/>
      <c r="H1220" s="91"/>
      <c r="I1220" s="91"/>
      <c r="J1220" s="91"/>
      <c r="K1220" s="133"/>
      <c r="L1220" s="134"/>
      <c r="M1220" s="192"/>
      <c r="N1220" s="192"/>
      <c r="O1220" s="192"/>
      <c r="Q1220" s="192"/>
    </row>
    <row r="1221" spans="1:17" ht="26.25" thickBot="1">
      <c r="K1221" s="467"/>
      <c r="L1221" s="465"/>
      <c r="M1221" s="328" t="str">
        <f>+$M$10</f>
        <v>Valore netto al 31/12/2017</v>
      </c>
      <c r="N1221" s="779" t="str">
        <f>N$10</f>
        <v>Valore netto al 31/12/2018</v>
      </c>
      <c r="O1221" s="779" t="s">
        <v>4064</v>
      </c>
      <c r="P1221" s="806"/>
      <c r="Q1221" s="779" t="str">
        <f>Q$10</f>
        <v>Prechiusura al ° trimestre 2018</v>
      </c>
    </row>
    <row r="1222" spans="1:17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186" t="s">
        <v>2623</v>
      </c>
      <c r="L1222" s="187" t="s">
        <v>3218</v>
      </c>
      <c r="M1222" s="188">
        <f>+M1226+M1240+M1256+M1271</f>
        <v>0</v>
      </c>
      <c r="N1222" s="775">
        <f>+N1226+N1240+N1256+N1271</f>
        <v>0</v>
      </c>
      <c r="O1222" s="775">
        <f>+N1222-M1222</f>
        <v>0</v>
      </c>
      <c r="Q1222" s="775">
        <f>+Q1226+Q1240+Q1256+Q1271</f>
        <v>0</v>
      </c>
    </row>
    <row r="1223" spans="1:17" ht="17.25" thickTop="1" thickBot="1">
      <c r="A1223" s="265"/>
      <c r="K1223" s="192"/>
      <c r="L1223" s="528"/>
      <c r="M1223" s="192"/>
      <c r="N1223" s="192"/>
      <c r="O1223" s="192"/>
      <c r="Q1223" s="192"/>
    </row>
    <row r="1224" spans="1:17" ht="15.75" hidden="1" customHeight="1" thickBot="1">
      <c r="B1224" s="91"/>
      <c r="D1224" s="91"/>
      <c r="E1224" s="91"/>
      <c r="F1224" s="91"/>
      <c r="G1224" s="91"/>
      <c r="H1224" s="91"/>
      <c r="I1224" s="91"/>
      <c r="J1224" s="91"/>
      <c r="K1224" s="91"/>
      <c r="L1224" s="100"/>
      <c r="M1224" s="265"/>
      <c r="N1224" s="379"/>
      <c r="Q1224" s="379"/>
    </row>
    <row r="1225" spans="1:17" ht="26.25" thickBot="1">
      <c r="K1225" s="467"/>
      <c r="L1225" s="465"/>
      <c r="M1225" s="328" t="str">
        <f>+$M$10</f>
        <v>Valore netto al 31/12/2017</v>
      </c>
      <c r="N1225" s="779" t="str">
        <f>N$10</f>
        <v>Valore netto al 31/12/2018</v>
      </c>
      <c r="O1225" s="779" t="s">
        <v>4064</v>
      </c>
      <c r="P1225" s="806"/>
      <c r="Q1225" s="779" t="str">
        <f>Q$10</f>
        <v>Prechiusura al ° trimestre 2018</v>
      </c>
    </row>
    <row r="1226" spans="1:17" ht="30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0</v>
      </c>
      <c r="N1226" s="775">
        <f>+N1228+N1233</f>
        <v>0</v>
      </c>
      <c r="O1226" s="775">
        <f>+N1226-M1226</f>
        <v>0</v>
      </c>
      <c r="Q1226" s="775">
        <f>+Q1228+Q1233</f>
        <v>0</v>
      </c>
    </row>
    <row r="1227" spans="1:17" ht="16.5" thickTop="1" thickBot="1">
      <c r="A1227" s="265"/>
      <c r="M1227" s="265"/>
      <c r="N1227" s="379"/>
      <c r="Q1227" s="379"/>
    </row>
    <row r="1228" spans="1:17" ht="17.25" thickTop="1" thickBot="1">
      <c r="B1228" s="193" t="s">
        <v>2626</v>
      </c>
      <c r="C1228" s="242" t="s">
        <v>4061</v>
      </c>
      <c r="D1228" s="243"/>
      <c r="E1228" s="243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0</v>
      </c>
      <c r="N1228" s="298">
        <f>+N1231</f>
        <v>0</v>
      </c>
      <c r="O1228" s="298">
        <f>+N1228-M1228</f>
        <v>0</v>
      </c>
      <c r="Q1228" s="298">
        <f>+Q1231</f>
        <v>0</v>
      </c>
    </row>
    <row r="1229" spans="1:17" ht="9" customHeight="1" thickTop="1" thickBot="1">
      <c r="A1229" s="265"/>
      <c r="K1229" s="192"/>
      <c r="L1229" s="528"/>
      <c r="M1229" s="192"/>
      <c r="N1229" s="192"/>
      <c r="O1229" s="192"/>
      <c r="Q1229" s="192"/>
    </row>
    <row r="1230" spans="1:17" ht="26.25" thickBot="1">
      <c r="B1230" s="102" t="s">
        <v>3221</v>
      </c>
      <c r="C1230" s="245" t="s">
        <v>48</v>
      </c>
      <c r="D1230" s="245"/>
      <c r="E1230" s="245"/>
      <c r="F1230" s="246"/>
      <c r="G1230" s="246"/>
      <c r="H1230" s="246"/>
      <c r="I1230" s="246"/>
      <c r="J1230" s="246"/>
      <c r="K1230" s="120" t="s">
        <v>3222</v>
      </c>
      <c r="L1230" s="135"/>
      <c r="M1230" s="328" t="str">
        <f>+$M$10</f>
        <v>Valore netto al 31/12/2017</v>
      </c>
      <c r="N1230" s="779" t="str">
        <f>N$10</f>
        <v>Valore netto al 31/12/2018</v>
      </c>
      <c r="O1230" s="779" t="s">
        <v>4064</v>
      </c>
      <c r="P1230" s="806"/>
      <c r="Q1230" s="779" t="str">
        <f>Q$10</f>
        <v>Prechiusura al ° trimestre 2018</v>
      </c>
    </row>
    <row r="1231" spans="1:17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47"/>
      <c r="I1231" s="147"/>
      <c r="J1231" s="147"/>
      <c r="K1231" s="198" t="s">
        <v>2633</v>
      </c>
      <c r="L1231" s="149" t="s">
        <v>3218</v>
      </c>
      <c r="M1231" s="564">
        <f>IF(ISERROR(VLOOKUP($B1231,ESTR_PREC!$A$1:$M$6000,5,FALSE))=TRUE,0,VLOOKUP($B1231,ESTR_PREC!$A$1:$M$6000,5,FALSE))</f>
        <v>0</v>
      </c>
      <c r="N1231" s="225"/>
      <c r="O1231" s="560">
        <f>+N1231-M1231</f>
        <v>0</v>
      </c>
      <c r="Q1231" s="225"/>
    </row>
    <row r="1232" spans="1:17" ht="15.75">
      <c r="A1232" s="265"/>
      <c r="K1232" s="192"/>
      <c r="L1232" s="528"/>
      <c r="M1232" s="192"/>
      <c r="N1232" s="192"/>
      <c r="O1232" s="192"/>
      <c r="Q1232" s="192"/>
    </row>
    <row r="1233" spans="1:17" ht="17.25" hidden="1" thickTop="1" thickBot="1">
      <c r="B1233" s="193" t="s">
        <v>2634</v>
      </c>
      <c r="C1233" s="242" t="s">
        <v>4063</v>
      </c>
      <c r="D1233" s="243"/>
      <c r="E1233" s="243"/>
      <c r="F1233" s="243"/>
      <c r="G1233" s="112"/>
      <c r="H1233" s="243"/>
      <c r="I1233" s="243"/>
      <c r="J1233" s="243"/>
      <c r="K1233" s="113" t="s">
        <v>2635</v>
      </c>
      <c r="L1233" s="114" t="s">
        <v>3218</v>
      </c>
      <c r="M1233" s="115">
        <f>+M1236</f>
        <v>0</v>
      </c>
      <c r="N1233" s="298">
        <f>+N1236</f>
        <v>0</v>
      </c>
      <c r="O1233" s="298">
        <f>+N1233-M1233</f>
        <v>0</v>
      </c>
      <c r="Q1233" s="298">
        <f>+Q1236</f>
        <v>0</v>
      </c>
    </row>
    <row r="1234" spans="1:17" ht="9" hidden="1" customHeight="1" thickTop="1" thickBot="1">
      <c r="B1234" s="91"/>
      <c r="D1234" s="91"/>
      <c r="E1234" s="91"/>
      <c r="F1234" s="91"/>
      <c r="G1234" s="91"/>
      <c r="H1234" s="91"/>
      <c r="I1234" s="91"/>
      <c r="J1234" s="91"/>
      <c r="K1234" s="133"/>
      <c r="L1234" s="134"/>
      <c r="M1234" s="192"/>
      <c r="N1234" s="192"/>
      <c r="O1234" s="192"/>
      <c r="Q1234" s="192"/>
    </row>
    <row r="1235" spans="1:17" ht="26.25" hidden="1" thickBot="1">
      <c r="B1235" s="102" t="s">
        <v>3221</v>
      </c>
      <c r="C1235" s="245" t="s">
        <v>48</v>
      </c>
      <c r="D1235" s="245"/>
      <c r="E1235" s="245"/>
      <c r="F1235" s="246"/>
      <c r="G1235" s="246"/>
      <c r="H1235" s="246"/>
      <c r="I1235" s="246"/>
      <c r="J1235" s="246"/>
      <c r="K1235" s="120" t="s">
        <v>3222</v>
      </c>
      <c r="L1235" s="135"/>
      <c r="M1235" s="102" t="str">
        <f>+$M$10</f>
        <v>Valore netto al 31/12/2017</v>
      </c>
      <c r="N1235" s="347" t="str">
        <f>N$10</f>
        <v>Valore netto al 31/12/2018</v>
      </c>
      <c r="O1235" s="559" t="s">
        <v>4064</v>
      </c>
      <c r="Q1235" s="347" t="str">
        <f>Q$10</f>
        <v>Prechiusura al ° trimestre 2018</v>
      </c>
    </row>
    <row r="1236" spans="1:17" ht="15.75" hidden="1" thickBot="1">
      <c r="B1236" s="197" t="s">
        <v>2636</v>
      </c>
      <c r="C1236" s="147" t="s">
        <v>4065</v>
      </c>
      <c r="D1236" s="147"/>
      <c r="E1236" s="147"/>
      <c r="F1236" s="147"/>
      <c r="G1236" s="147"/>
      <c r="H1236" s="147"/>
      <c r="I1236" s="147"/>
      <c r="J1236" s="147"/>
      <c r="K1236" s="198" t="s">
        <v>2638</v>
      </c>
      <c r="L1236" s="149" t="s">
        <v>3218</v>
      </c>
      <c r="M1236" s="828"/>
      <c r="N1236" s="815"/>
      <c r="O1236" s="827"/>
      <c r="Q1236" s="815"/>
    </row>
    <row r="1237" spans="1:17" ht="16.5" thickBot="1">
      <c r="A1237" s="265"/>
      <c r="K1237" s="192"/>
      <c r="L1237" s="528"/>
      <c r="M1237" s="499"/>
      <c r="N1237" s="192"/>
      <c r="O1237" s="192"/>
      <c r="Q1237" s="192"/>
    </row>
    <row r="1238" spans="1:17" ht="16.5" hidden="1" customHeight="1" thickBot="1">
      <c r="K1238" s="192"/>
      <c r="L1238" s="528"/>
      <c r="M1238" s="499"/>
      <c r="N1238" s="192"/>
      <c r="O1238" s="192"/>
      <c r="Q1238" s="192"/>
    </row>
    <row r="1239" spans="1:17" ht="26.25" thickBot="1">
      <c r="K1239" s="467"/>
      <c r="L1239" s="465"/>
      <c r="M1239" s="328" t="str">
        <f>+$M$10</f>
        <v>Valore netto al 31/12/2017</v>
      </c>
      <c r="N1239" s="779" t="str">
        <f>N$10</f>
        <v>Valore netto al 31/12/2018</v>
      </c>
      <c r="O1239" s="779" t="s">
        <v>4064</v>
      </c>
      <c r="P1239" s="806"/>
      <c r="Q1239" s="779" t="str">
        <f>Q$10</f>
        <v>Prechiusura al ° trimestre 2018</v>
      </c>
    </row>
    <row r="1240" spans="1:17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04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775">
        <f>+N1240-M1240</f>
        <v>0</v>
      </c>
      <c r="Q1240" s="106">
        <f>+Q1242+Q1248</f>
        <v>0</v>
      </c>
    </row>
    <row r="1241" spans="1:17" ht="17.25" thickTop="1" thickBot="1">
      <c r="A1241" s="265"/>
      <c r="K1241" s="192"/>
      <c r="L1241" s="528"/>
      <c r="M1241" s="192"/>
      <c r="N1241" s="192"/>
      <c r="O1241" s="192"/>
      <c r="Q1241" s="192"/>
    </row>
    <row r="1242" spans="1:17" ht="17.25" thickTop="1" thickBot="1">
      <c r="B1242" s="193" t="s">
        <v>2641</v>
      </c>
      <c r="C1242" s="242" t="s">
        <v>4067</v>
      </c>
      <c r="D1242" s="243"/>
      <c r="E1242" s="243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298">
        <f>SUM(N1245:N1246)</f>
        <v>0</v>
      </c>
      <c r="O1242" s="298">
        <f>+N1242-M1242</f>
        <v>0</v>
      </c>
      <c r="Q1242" s="298">
        <f>SUM(Q1245:Q1246)</f>
        <v>0</v>
      </c>
    </row>
    <row r="1243" spans="1:17" ht="9" customHeight="1" thickTop="1" thickBot="1">
      <c r="A1243" s="265"/>
      <c r="K1243" s="192"/>
      <c r="L1243" s="528"/>
      <c r="M1243" s="192"/>
      <c r="N1243" s="192"/>
      <c r="O1243" s="192"/>
      <c r="Q1243" s="192"/>
    </row>
    <row r="1244" spans="1:17" ht="26.25" thickBot="1">
      <c r="B1244" s="102" t="s">
        <v>3221</v>
      </c>
      <c r="C1244" s="245" t="s">
        <v>48</v>
      </c>
      <c r="D1244" s="245"/>
      <c r="E1244" s="245"/>
      <c r="F1244" s="246"/>
      <c r="G1244" s="246"/>
      <c r="H1244" s="246"/>
      <c r="I1244" s="246"/>
      <c r="J1244" s="246"/>
      <c r="K1244" s="120" t="s">
        <v>3222</v>
      </c>
      <c r="L1244" s="135"/>
      <c r="M1244" s="328" t="str">
        <f>+$M$10</f>
        <v>Valore netto al 31/12/2017</v>
      </c>
      <c r="N1244" s="779" t="str">
        <f>N$10</f>
        <v>Valore netto al 31/12/2018</v>
      </c>
      <c r="O1244" s="779" t="s">
        <v>4064</v>
      </c>
      <c r="P1244" s="806"/>
      <c r="Q1244" s="779" t="str">
        <f>Q$10</f>
        <v>Prechiusura al ° trimestre 2018</v>
      </c>
    </row>
    <row r="1245" spans="1:17">
      <c r="B1245" s="124" t="s">
        <v>2643</v>
      </c>
      <c r="C1245" s="127" t="s">
        <v>4068</v>
      </c>
      <c r="D1245" s="127"/>
      <c r="E1245" s="127"/>
      <c r="F1245" s="123"/>
      <c r="G1245" s="123"/>
      <c r="H1245" s="233"/>
      <c r="I1245" s="123"/>
      <c r="J1245" s="123"/>
      <c r="K1245" s="199" t="s">
        <v>2646</v>
      </c>
      <c r="L1245" s="125" t="s">
        <v>3218</v>
      </c>
      <c r="M1245" s="564">
        <f>IF(ISERROR(VLOOKUP($B1245,ESTR_PREC!$A$1:$M$6000,5,FALSE))=TRUE,0,VLOOKUP($B1245,ESTR_PREC!$A$1:$M$6000,5,FALSE))</f>
        <v>0</v>
      </c>
      <c r="N1245" s="225"/>
      <c r="O1245" s="560">
        <f>+N1245-M1245</f>
        <v>0</v>
      </c>
      <c r="Q1245" s="225"/>
    </row>
    <row r="1246" spans="1:17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30"/>
      <c r="I1246" s="130"/>
      <c r="J1246" s="130"/>
      <c r="K1246" s="151" t="s">
        <v>2649</v>
      </c>
      <c r="L1246" s="132" t="s">
        <v>3218</v>
      </c>
      <c r="M1246" s="564">
        <f>IF(ISERROR(VLOOKUP($B1246,ESTR_PREC!$A$1:$M$6000,5,FALSE))=TRUE,0,VLOOKUP($B1246,ESTR_PREC!$A$1:$M$6000,5,FALSE))</f>
        <v>0</v>
      </c>
      <c r="N1246" s="225"/>
      <c r="O1246" s="560">
        <f>+N1246-M1246</f>
        <v>0</v>
      </c>
      <c r="Q1246" s="225"/>
    </row>
    <row r="1247" spans="1:17" ht="16.5" thickBot="1">
      <c r="A1247" s="265"/>
      <c r="K1247" s="192"/>
      <c r="L1247" s="528"/>
      <c r="M1247" s="192"/>
      <c r="N1247" s="192"/>
      <c r="O1247" s="192"/>
      <c r="Q1247" s="192"/>
    </row>
    <row r="1248" spans="1:17" ht="17.25" thickTop="1" thickBot="1">
      <c r="B1248" s="193" t="s">
        <v>2650</v>
      </c>
      <c r="C1248" s="242" t="s">
        <v>4070</v>
      </c>
      <c r="D1248" s="243"/>
      <c r="E1248" s="243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298">
        <f>SUM(N1251:N1252)</f>
        <v>0</v>
      </c>
      <c r="O1248" s="298">
        <f>+N1248-M1248</f>
        <v>0</v>
      </c>
      <c r="Q1248" s="298">
        <f>SUM(Q1251:Q1252)</f>
        <v>0</v>
      </c>
    </row>
    <row r="1249" spans="1:17" ht="9" customHeight="1" thickTop="1" thickBot="1">
      <c r="A1249" s="265"/>
      <c r="K1249" s="192"/>
      <c r="L1249" s="528"/>
      <c r="M1249" s="192"/>
      <c r="N1249" s="192"/>
      <c r="O1249" s="192"/>
      <c r="Q1249" s="192"/>
    </row>
    <row r="1250" spans="1:17" ht="26.25" thickBot="1">
      <c r="B1250" s="102" t="s">
        <v>3221</v>
      </c>
      <c r="C1250" s="245" t="s">
        <v>48</v>
      </c>
      <c r="D1250" s="245"/>
      <c r="E1250" s="245"/>
      <c r="F1250" s="246"/>
      <c r="G1250" s="246"/>
      <c r="H1250" s="246"/>
      <c r="I1250" s="246"/>
      <c r="J1250" s="246"/>
      <c r="K1250" s="120" t="s">
        <v>3222</v>
      </c>
      <c r="L1250" s="135"/>
      <c r="M1250" s="328" t="str">
        <f>+$M$10</f>
        <v>Valore netto al 31/12/2017</v>
      </c>
      <c r="N1250" s="779" t="str">
        <f>N$10</f>
        <v>Valore netto al 31/12/2018</v>
      </c>
      <c r="O1250" s="779" t="s">
        <v>4064</v>
      </c>
      <c r="P1250" s="806"/>
      <c r="Q1250" s="779" t="str">
        <f>Q$10</f>
        <v>Prechiusura al ° trimestre 2018</v>
      </c>
    </row>
    <row r="1251" spans="1:17" hidden="1">
      <c r="B1251" s="124" t="s">
        <v>2652</v>
      </c>
      <c r="C1251" s="127" t="s">
        <v>4071</v>
      </c>
      <c r="D1251" s="127"/>
      <c r="E1251" s="127"/>
      <c r="F1251" s="123"/>
      <c r="G1251" s="123"/>
      <c r="H1251" s="233"/>
      <c r="I1251" s="123"/>
      <c r="J1251" s="123"/>
      <c r="K1251" s="199" t="s">
        <v>2653</v>
      </c>
      <c r="L1251" s="125" t="s">
        <v>3218</v>
      </c>
      <c r="M1251" s="828"/>
      <c r="N1251" s="815"/>
      <c r="O1251" s="827"/>
      <c r="Q1251" s="815"/>
    </row>
    <row r="1252" spans="1:17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30"/>
      <c r="I1252" s="130"/>
      <c r="J1252" s="130"/>
      <c r="K1252" s="151" t="s">
        <v>2655</v>
      </c>
      <c r="L1252" s="132" t="s">
        <v>3218</v>
      </c>
      <c r="M1252" s="564">
        <f>IF(ISERROR(VLOOKUP($B1252,ESTR_PREC!$A$1:$M$6000,5,FALSE))=TRUE,0,VLOOKUP($B1252,ESTR_PREC!$A$1:$M$6000,5,FALSE))</f>
        <v>0</v>
      </c>
      <c r="N1252" s="225"/>
      <c r="O1252" s="560">
        <f>+N1252-M1252</f>
        <v>0</v>
      </c>
      <c r="Q1252" s="225"/>
    </row>
    <row r="1253" spans="1:17" ht="16.5" thickBot="1">
      <c r="A1253" s="265"/>
      <c r="K1253" s="192"/>
      <c r="L1253" s="528"/>
      <c r="M1253" s="499"/>
      <c r="N1253" s="192"/>
      <c r="O1253" s="192"/>
      <c r="Q1253" s="192"/>
    </row>
    <row r="1254" spans="1:17" ht="16.5" hidden="1" customHeight="1" thickBot="1">
      <c r="K1254" s="192"/>
      <c r="L1254" s="528"/>
      <c r="M1254" s="499"/>
      <c r="N1254" s="192"/>
      <c r="O1254" s="192"/>
      <c r="Q1254" s="192"/>
    </row>
    <row r="1255" spans="1:17" ht="26.25" thickBot="1">
      <c r="K1255" s="467"/>
      <c r="L1255" s="465"/>
      <c r="M1255" s="328" t="str">
        <f>+$M$10</f>
        <v>Valore netto al 31/12/2017</v>
      </c>
      <c r="N1255" s="779" t="str">
        <f>N$10</f>
        <v>Valore netto al 31/12/2018</v>
      </c>
      <c r="O1255" s="779" t="s">
        <v>4064</v>
      </c>
      <c r="P1255" s="806"/>
      <c r="Q1255" s="779" t="str">
        <f>Q$10</f>
        <v>Prechiusura al ° trimestre 2018</v>
      </c>
    </row>
    <row r="1256" spans="1:17" ht="31.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0</v>
      </c>
      <c r="N1256" s="106">
        <f>+N1258+N1264</f>
        <v>0</v>
      </c>
      <c r="O1256" s="775">
        <f>+N1256-M1256</f>
        <v>0</v>
      </c>
      <c r="Q1256" s="106">
        <f>+Q1258+Q1264</f>
        <v>0</v>
      </c>
    </row>
    <row r="1257" spans="1:17" ht="17.25" thickTop="1" thickBot="1">
      <c r="A1257" s="265"/>
      <c r="K1257" s="192"/>
      <c r="L1257" s="528"/>
      <c r="M1257" s="192"/>
      <c r="N1257" s="192"/>
      <c r="O1257" s="192"/>
      <c r="Q1257" s="192"/>
    </row>
    <row r="1258" spans="1:17" ht="27.75" thickTop="1" thickBot="1">
      <c r="B1258" s="193" t="s">
        <v>2658</v>
      </c>
      <c r="C1258" s="242" t="s">
        <v>4074</v>
      </c>
      <c r="D1258" s="243"/>
      <c r="E1258" s="243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0</v>
      </c>
      <c r="N1258" s="297">
        <f>+N1261+N1262</f>
        <v>0</v>
      </c>
      <c r="O1258" s="297">
        <f>+O1261+O1262</f>
        <v>0</v>
      </c>
      <c r="Q1258" s="297">
        <f>+Q1261+Q1262</f>
        <v>0</v>
      </c>
    </row>
    <row r="1259" spans="1:17" ht="9" customHeight="1" thickTop="1" thickBot="1">
      <c r="A1259" s="265"/>
      <c r="K1259" s="192"/>
      <c r="L1259" s="528"/>
      <c r="M1259" s="192"/>
      <c r="N1259" s="192"/>
      <c r="O1259" s="192"/>
      <c r="Q1259" s="192"/>
    </row>
    <row r="1260" spans="1:17" ht="30.75" customHeight="1" thickBot="1">
      <c r="B1260" s="102" t="s">
        <v>3221</v>
      </c>
      <c r="C1260" s="245" t="s">
        <v>48</v>
      </c>
      <c r="D1260" s="245"/>
      <c r="E1260" s="245"/>
      <c r="F1260" s="246"/>
      <c r="G1260" s="246"/>
      <c r="H1260" s="246"/>
      <c r="I1260" s="246"/>
      <c r="J1260" s="246"/>
      <c r="K1260" s="120" t="s">
        <v>3222</v>
      </c>
      <c r="L1260" s="135"/>
      <c r="M1260" s="328" t="str">
        <f>+$M$10</f>
        <v>Valore netto al 31/12/2017</v>
      </c>
      <c r="N1260" s="779" t="str">
        <f>N$10</f>
        <v>Valore netto al 31/12/2018</v>
      </c>
      <c r="O1260" s="779" t="s">
        <v>4064</v>
      </c>
      <c r="P1260" s="806"/>
      <c r="Q1260" s="779" t="str">
        <f>Q$10</f>
        <v>Prechiusura al ° trimestre 2018</v>
      </c>
    </row>
    <row r="1261" spans="1:17">
      <c r="B1261" s="267" t="s">
        <v>2660</v>
      </c>
      <c r="C1261" s="268" t="s">
        <v>4075</v>
      </c>
      <c r="D1261" s="268"/>
      <c r="E1261" s="268"/>
      <c r="F1261" s="268"/>
      <c r="G1261" s="268"/>
      <c r="H1261" s="268"/>
      <c r="I1261" s="268"/>
      <c r="J1261" s="268"/>
      <c r="K1261" s="269" t="s">
        <v>2663</v>
      </c>
      <c r="L1261" s="270" t="s">
        <v>3218</v>
      </c>
      <c r="M1261" s="564">
        <f>IF(ISERROR(VLOOKUP($B1261,ESTR_PREC!$A$1:$M$6000,5,FALSE))=TRUE,0,VLOOKUP($B1261,ESTR_PREC!$A$1:$M$6000,5,FALSE))</f>
        <v>0</v>
      </c>
      <c r="N1261" s="225"/>
      <c r="O1261" s="560">
        <f>+N1261-M1261</f>
        <v>0</v>
      </c>
      <c r="Q1261" s="225"/>
    </row>
    <row r="1262" spans="1:17">
      <c r="B1262" s="127" t="s">
        <v>2664</v>
      </c>
      <c r="C1262" s="127" t="s">
        <v>4671</v>
      </c>
      <c r="D1262" s="127"/>
      <c r="E1262" s="127"/>
      <c r="F1262" s="127"/>
      <c r="G1262" s="127"/>
      <c r="H1262" s="127"/>
      <c r="I1262" s="127"/>
      <c r="J1262" s="127"/>
      <c r="K1262" s="129" t="s">
        <v>2665</v>
      </c>
      <c r="L1262" s="125" t="s">
        <v>3218</v>
      </c>
      <c r="M1262" s="564">
        <f>IF(ISERROR(VLOOKUP($B1262,ESTR_PREC!$A$1:$M$6000,5,FALSE))=TRUE,0,VLOOKUP($B1262,ESTR_PREC!$A$1:$M$6000,5,FALSE))</f>
        <v>0</v>
      </c>
      <c r="N1262" s="225"/>
      <c r="O1262" s="560">
        <f>+N1262-M1262</f>
        <v>0</v>
      </c>
      <c r="Q1262" s="225"/>
    </row>
    <row r="1263" spans="1:17" ht="13.5" thickBot="1">
      <c r="A1263" s="265"/>
      <c r="L1263" s="265"/>
      <c r="M1263" s="192"/>
      <c r="N1263" s="192"/>
      <c r="O1263" s="192"/>
      <c r="Q1263" s="192"/>
    </row>
    <row r="1264" spans="1:17" ht="17.25" customHeight="1" thickTop="1" thickBot="1">
      <c r="B1264" s="193" t="s">
        <v>2666</v>
      </c>
      <c r="C1264" s="249" t="s">
        <v>4076</v>
      </c>
      <c r="D1264" s="243"/>
      <c r="E1264" s="243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297">
        <f>+N1267+N1268</f>
        <v>0</v>
      </c>
      <c r="O1264" s="297">
        <f>+O1267+O1268</f>
        <v>0</v>
      </c>
      <c r="Q1264" s="297">
        <f>+Q1267+Q1268</f>
        <v>0</v>
      </c>
    </row>
    <row r="1265" spans="1:17" ht="9" customHeight="1" thickTop="1" thickBot="1">
      <c r="A1265" s="265"/>
      <c r="K1265" s="192"/>
      <c r="L1265" s="528"/>
      <c r="M1265" s="192"/>
      <c r="N1265" s="192"/>
      <c r="O1265" s="192"/>
      <c r="P1265" s="291"/>
      <c r="Q1265" s="192"/>
    </row>
    <row r="1266" spans="1:17" ht="28.5" customHeight="1" thickBot="1">
      <c r="B1266" s="102" t="s">
        <v>3221</v>
      </c>
      <c r="C1266" s="245" t="s">
        <v>48</v>
      </c>
      <c r="D1266" s="245"/>
      <c r="E1266" s="245"/>
      <c r="F1266" s="246"/>
      <c r="G1266" s="246"/>
      <c r="H1266" s="246"/>
      <c r="I1266" s="246"/>
      <c r="J1266" s="246"/>
      <c r="K1266" s="120" t="s">
        <v>3222</v>
      </c>
      <c r="L1266" s="135"/>
      <c r="M1266" s="328" t="str">
        <f>+$M$10</f>
        <v>Valore netto al 31/12/2017</v>
      </c>
      <c r="N1266" s="779" t="str">
        <f>N$10</f>
        <v>Valore netto al 31/12/2018</v>
      </c>
      <c r="O1266" s="779" t="s">
        <v>4064</v>
      </c>
      <c r="P1266" s="806"/>
      <c r="Q1266" s="779" t="str">
        <f>Q$10</f>
        <v>Prechiusura al ° trimestre 2018</v>
      </c>
    </row>
    <row r="1267" spans="1:17" hidden="1">
      <c r="B1267" s="267" t="s">
        <v>2668</v>
      </c>
      <c r="C1267" s="268" t="s">
        <v>4077</v>
      </c>
      <c r="D1267" s="268"/>
      <c r="E1267" s="268"/>
      <c r="F1267" s="268"/>
      <c r="G1267" s="268"/>
      <c r="H1267" s="268"/>
      <c r="I1267" s="268"/>
      <c r="J1267" s="268"/>
      <c r="K1267" s="269" t="s">
        <v>4078</v>
      </c>
      <c r="L1267" s="270" t="s">
        <v>3218</v>
      </c>
      <c r="M1267" s="828"/>
      <c r="N1267" s="815"/>
      <c r="O1267" s="827"/>
      <c r="Q1267" s="815"/>
    </row>
    <row r="1268" spans="1:17">
      <c r="B1268" s="127" t="s">
        <v>2670</v>
      </c>
      <c r="C1268" s="127" t="s">
        <v>4672</v>
      </c>
      <c r="D1268" s="127"/>
      <c r="E1268" s="127"/>
      <c r="F1268" s="127"/>
      <c r="G1268" s="127"/>
      <c r="H1268" s="127"/>
      <c r="I1268" s="127"/>
      <c r="J1268" s="127"/>
      <c r="K1268" s="129" t="s">
        <v>2671</v>
      </c>
      <c r="L1268" s="125" t="s">
        <v>3218</v>
      </c>
      <c r="M1268" s="564">
        <f>IF(ISERROR(VLOOKUP($B1268,ESTR_PREC!$A$1:$M$6000,5,FALSE))=TRUE,0,VLOOKUP($B1268,ESTR_PREC!$A$1:$M$6000,5,FALSE))</f>
        <v>0</v>
      </c>
      <c r="N1268" s="1230">
        <f>SUM($Q1268:$Q1268)</f>
        <v>0</v>
      </c>
      <c r="O1268" s="560">
        <f>+N1268-M1268</f>
        <v>0</v>
      </c>
      <c r="Q1268" s="225"/>
    </row>
    <row r="1269" spans="1:17">
      <c r="A1269" s="265"/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01"/>
      <c r="L1269" s="532"/>
      <c r="M1269" s="548"/>
      <c r="N1269" s="517"/>
      <c r="O1269" s="517"/>
      <c r="Q1269" s="517"/>
    </row>
    <row r="1270" spans="1:17" ht="16.5" thickBot="1">
      <c r="A1270" s="265"/>
      <c r="C1270" s="265" t="s">
        <v>73</v>
      </c>
      <c r="K1270" s="192"/>
      <c r="L1270" s="528"/>
      <c r="M1270" s="192"/>
      <c r="N1270" s="192"/>
      <c r="O1270" s="192"/>
      <c r="P1270" s="291"/>
      <c r="Q1270" s="192"/>
    </row>
    <row r="1271" spans="1:17" ht="17.25" thickTop="1" thickBot="1">
      <c r="B1271" s="194" t="s">
        <v>2672</v>
      </c>
      <c r="C1271" s="250" t="s">
        <v>4079</v>
      </c>
      <c r="D1271" s="248"/>
      <c r="E1271" s="248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298">
        <f>+N1271-M1271</f>
        <v>0</v>
      </c>
      <c r="Q1271" s="154">
        <f>+Q1274</f>
        <v>0</v>
      </c>
    </row>
    <row r="1272" spans="1:17" ht="9" customHeight="1" thickTop="1" thickBot="1">
      <c r="A1272" s="265"/>
      <c r="K1272" s="192"/>
      <c r="L1272" s="528"/>
      <c r="M1272" s="192"/>
      <c r="N1272" s="192"/>
      <c r="O1272" s="192"/>
      <c r="P1272" s="291"/>
      <c r="Q1272" s="192"/>
    </row>
    <row r="1273" spans="1:17" ht="26.25" thickBot="1">
      <c r="B1273" s="102" t="s">
        <v>48</v>
      </c>
      <c r="C1273" s="245" t="s">
        <v>48</v>
      </c>
      <c r="D1273" s="245"/>
      <c r="E1273" s="245"/>
      <c r="F1273" s="246"/>
      <c r="G1273" s="246"/>
      <c r="H1273" s="246"/>
      <c r="I1273" s="246"/>
      <c r="J1273" s="246"/>
      <c r="K1273" s="120" t="s">
        <v>3222</v>
      </c>
      <c r="L1273" s="135"/>
      <c r="M1273" s="328" t="str">
        <f>+$M$10</f>
        <v>Valore netto al 31/12/2017</v>
      </c>
      <c r="N1273" s="779" t="str">
        <f>N$10</f>
        <v>Valore netto al 31/12/2018</v>
      </c>
      <c r="O1273" s="779" t="s">
        <v>4064</v>
      </c>
      <c r="P1273" s="806"/>
      <c r="Q1273" s="779" t="str">
        <f>Q$10</f>
        <v>Prechiusura al ° trimestre 2018</v>
      </c>
    </row>
    <row r="1274" spans="1:17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47"/>
      <c r="I1274" s="147"/>
      <c r="J1274" s="147"/>
      <c r="K1274" s="198" t="s">
        <v>2677</v>
      </c>
      <c r="L1274" s="149" t="s">
        <v>3218</v>
      </c>
      <c r="M1274" s="564">
        <f>IF(ISERROR(VLOOKUP($B1274,ESTR_PREC!$A$1:$M$6000,5,FALSE))=TRUE,0,VLOOKUP($B1274,ESTR_PREC!$A$1:$M$6000,5,FALSE))</f>
        <v>0</v>
      </c>
      <c r="N1274" s="225"/>
      <c r="O1274" s="560">
        <f>+N1274-M1274</f>
        <v>0</v>
      </c>
      <c r="Q1274" s="225"/>
    </row>
    <row r="1275" spans="1:17" ht="16.5" thickBot="1">
      <c r="A1275" s="265"/>
      <c r="K1275" s="192"/>
      <c r="L1275" s="528"/>
      <c r="M1275" s="499"/>
      <c r="N1275" s="192"/>
      <c r="O1275" s="192"/>
      <c r="Q1275" s="192"/>
    </row>
    <row r="1276" spans="1:17" ht="16.5" hidden="1" customHeight="1" thickBot="1">
      <c r="K1276" s="192"/>
      <c r="L1276" s="528"/>
      <c r="M1276" s="499"/>
      <c r="N1276" s="192"/>
      <c r="O1276" s="192"/>
      <c r="Q1276" s="192"/>
    </row>
    <row r="1277" spans="1:17" ht="26.25" thickBot="1">
      <c r="K1277" s="467"/>
      <c r="L1277" s="465"/>
      <c r="M1277" s="328" t="str">
        <f>+$M$10</f>
        <v>Valore netto al 31/12/2017</v>
      </c>
      <c r="N1277" s="779" t="str">
        <f>N$10</f>
        <v>Valore netto al 31/12/2018</v>
      </c>
      <c r="O1277" s="779" t="s">
        <v>4064</v>
      </c>
      <c r="P1277" s="806"/>
      <c r="Q1277" s="779" t="str">
        <f>Q$10</f>
        <v>Prechiusura al ° trimestre 2018</v>
      </c>
    </row>
    <row r="1278" spans="1:17" ht="17.25" thickTop="1" thickBot="1">
      <c r="B1278" s="194" t="s">
        <v>2678</v>
      </c>
      <c r="C1278" s="203" t="s">
        <v>4081</v>
      </c>
      <c r="D1278" s="103"/>
      <c r="E1278" s="103"/>
      <c r="F1278" s="103"/>
      <c r="G1278" s="204"/>
      <c r="H1278" s="103"/>
      <c r="I1278" s="103"/>
      <c r="J1278" s="103"/>
      <c r="K1278" s="205" t="s">
        <v>2679</v>
      </c>
      <c r="L1278" s="196" t="s">
        <v>3218</v>
      </c>
      <c r="M1278" s="106">
        <f>+M1280+M1328</f>
        <v>0</v>
      </c>
      <c r="N1278" s="106">
        <f>+N1280+N1328</f>
        <v>0</v>
      </c>
      <c r="O1278" s="775">
        <f>+N1278-M1278</f>
        <v>0</v>
      </c>
      <c r="Q1278" s="106">
        <f>+Q1280+Q1328</f>
        <v>0</v>
      </c>
    </row>
    <row r="1279" spans="1:17" ht="14.25" thickTop="1" thickBot="1">
      <c r="A1279" s="265"/>
      <c r="E1279" s="192"/>
      <c r="F1279" s="192"/>
      <c r="G1279" s="192"/>
      <c r="H1279" s="192"/>
      <c r="I1279" s="192"/>
      <c r="J1279" s="192"/>
      <c r="K1279" s="192"/>
      <c r="L1279" s="192"/>
      <c r="M1279" s="192"/>
      <c r="N1279" s="192"/>
      <c r="O1279" s="192"/>
      <c r="Q1279" s="192"/>
    </row>
    <row r="1280" spans="1:17" ht="17.25" thickTop="1" thickBot="1">
      <c r="B1280" s="193" t="s">
        <v>2680</v>
      </c>
      <c r="C1280" s="249" t="s">
        <v>4082</v>
      </c>
      <c r="D1280" s="243"/>
      <c r="E1280" s="243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SUM(M1288:M1326)+M1283</f>
        <v>0</v>
      </c>
      <c r="N1280" s="297">
        <f>SUM(N1288:N1326)+N1283</f>
        <v>0</v>
      </c>
      <c r="O1280" s="298">
        <f>+N1280-M1280</f>
        <v>0</v>
      </c>
      <c r="Q1280" s="297">
        <f>SUM(Q1288:Q1326)+Q1283</f>
        <v>0</v>
      </c>
    </row>
    <row r="1281" spans="1:17" ht="9" customHeight="1" thickTop="1" thickBot="1">
      <c r="A1281" s="265"/>
      <c r="K1281" s="582"/>
      <c r="M1281" s="265"/>
      <c r="N1281" s="379"/>
      <c r="Q1281" s="379"/>
    </row>
    <row r="1282" spans="1:17" ht="26.25" thickBot="1">
      <c r="B1282" s="102" t="s">
        <v>3221</v>
      </c>
      <c r="C1282" s="245" t="s">
        <v>48</v>
      </c>
      <c r="D1282" s="245"/>
      <c r="E1282" s="245"/>
      <c r="F1282" s="246"/>
      <c r="G1282" s="246"/>
      <c r="H1282" s="246"/>
      <c r="I1282" s="246"/>
      <c r="J1282" s="246"/>
      <c r="K1282" s="206" t="s">
        <v>3894</v>
      </c>
      <c r="L1282" s="207"/>
      <c r="M1282" s="328" t="str">
        <f>+$M$10</f>
        <v>Valore netto al 31/12/2017</v>
      </c>
      <c r="N1282" s="779" t="str">
        <f>N$10</f>
        <v>Valore netto al 31/12/2018</v>
      </c>
      <c r="O1282" s="779" t="s">
        <v>4064</v>
      </c>
      <c r="P1282" s="806"/>
      <c r="Q1282" s="779" t="str">
        <f>Q$10</f>
        <v>Prechiusura al ° trimestre 2018</v>
      </c>
    </row>
    <row r="1283" spans="1:17" ht="15.75" hidden="1" thickBot="1">
      <c r="B1283" s="127" t="s">
        <v>2682</v>
      </c>
      <c r="C1283" s="719" t="s">
        <v>4083</v>
      </c>
      <c r="D1283" s="127"/>
      <c r="E1283" s="127"/>
      <c r="F1283" s="123"/>
      <c r="G1283" s="123"/>
      <c r="H1283" s="123"/>
      <c r="I1283" s="123"/>
      <c r="J1283" s="123"/>
      <c r="K1283" s="160" t="s">
        <v>744</v>
      </c>
      <c r="L1283" s="125" t="s">
        <v>3218</v>
      </c>
      <c r="M1283" s="723"/>
      <c r="N1283" s="1018"/>
      <c r="O1283" s="1014"/>
      <c r="Q1283" s="1018"/>
    </row>
    <row r="1284" spans="1:17" hidden="1">
      <c r="B1284" s="127" t="s">
        <v>2683</v>
      </c>
      <c r="C1284" s="127" t="s">
        <v>4084</v>
      </c>
      <c r="D1284" s="127"/>
      <c r="E1284" s="127"/>
      <c r="F1284" s="127"/>
      <c r="G1284" s="127"/>
      <c r="H1284" s="127"/>
      <c r="I1284" s="127"/>
      <c r="J1284" s="127"/>
      <c r="K1284" s="129" t="s">
        <v>749</v>
      </c>
      <c r="L1284" s="125" t="s">
        <v>3218</v>
      </c>
      <c r="M1284" s="564"/>
      <c r="N1284" s="564"/>
      <c r="O1284" s="560">
        <f t="shared" ref="O1284:O1326" si="19">+N1284-M1284</f>
        <v>0</v>
      </c>
      <c r="Q1284" s="564"/>
    </row>
    <row r="1285" spans="1:17">
      <c r="B1285" s="127" t="s">
        <v>2685</v>
      </c>
      <c r="C1285" s="127" t="s">
        <v>4085</v>
      </c>
      <c r="D1285" s="127"/>
      <c r="E1285" s="127"/>
      <c r="F1285" s="127"/>
      <c r="G1285" s="127"/>
      <c r="H1285" s="127"/>
      <c r="I1285" s="127"/>
      <c r="J1285" s="127"/>
      <c r="K1285" s="129" t="s">
        <v>756</v>
      </c>
      <c r="L1285" s="125" t="s">
        <v>3218</v>
      </c>
      <c r="M1285" s="564">
        <f>IF(ISERROR(VLOOKUP($B1285,ESTR_PREC!$A$1:$M$6000,5,FALSE))=TRUE,0,VLOOKUP($B1285,ESTR_PREC!$A$1:$M$6000,5,FALSE))</f>
        <v>0</v>
      </c>
      <c r="N1285" s="225"/>
      <c r="O1285" s="560">
        <f t="shared" si="19"/>
        <v>0</v>
      </c>
      <c r="Q1285" s="225"/>
    </row>
    <row r="1286" spans="1:17">
      <c r="B1286" s="127" t="s">
        <v>2687</v>
      </c>
      <c r="C1286" s="127" t="s">
        <v>4086</v>
      </c>
      <c r="D1286" s="127"/>
      <c r="E1286" s="127"/>
      <c r="F1286" s="127"/>
      <c r="G1286" s="127"/>
      <c r="H1286" s="127"/>
      <c r="I1286" s="127"/>
      <c r="J1286" s="127"/>
      <c r="K1286" s="129" t="s">
        <v>758</v>
      </c>
      <c r="L1286" s="125" t="s">
        <v>3218</v>
      </c>
      <c r="M1286" s="564">
        <f>IF(ISERROR(VLOOKUP($B1286,ESTR_PREC!$A$1:$M$6000,5,FALSE))=TRUE,0,VLOOKUP($B1286,ESTR_PREC!$A$1:$M$6000,5,FALSE))</f>
        <v>0</v>
      </c>
      <c r="N1286" s="225"/>
      <c r="O1286" s="560">
        <f t="shared" si="19"/>
        <v>0</v>
      </c>
      <c r="Q1286" s="225"/>
    </row>
    <row r="1287" spans="1:17">
      <c r="B1287" s="127" t="s">
        <v>2688</v>
      </c>
      <c r="C1287" s="127" t="s">
        <v>4087</v>
      </c>
      <c r="D1287" s="127"/>
      <c r="E1287" s="127"/>
      <c r="F1287" s="127"/>
      <c r="G1287" s="127"/>
      <c r="H1287" s="127"/>
      <c r="I1287" s="127"/>
      <c r="J1287" s="127"/>
      <c r="K1287" s="129" t="s">
        <v>760</v>
      </c>
      <c r="L1287" s="125" t="s">
        <v>3218</v>
      </c>
      <c r="M1287" s="564">
        <f>IF(ISERROR(VLOOKUP($B1287,ESTR_PREC!$A$1:$M$6000,5,FALSE))=TRUE,0,VLOOKUP($B1287,ESTR_PREC!$A$1:$M$6000,5,FALSE))</f>
        <v>0</v>
      </c>
      <c r="N1287" s="225"/>
      <c r="O1287" s="560">
        <f t="shared" si="19"/>
        <v>0</v>
      </c>
      <c r="Q1287" s="225"/>
    </row>
    <row r="1288" spans="1:17" ht="15" hidden="1" customHeight="1">
      <c r="B1288" s="127" t="s">
        <v>2689</v>
      </c>
      <c r="C1288" s="127" t="s">
        <v>4088</v>
      </c>
      <c r="D1288" s="127"/>
      <c r="E1288" s="127"/>
      <c r="F1288" s="123"/>
      <c r="G1288" s="123"/>
      <c r="H1288" s="123"/>
      <c r="I1288" s="123"/>
      <c r="J1288" s="123"/>
      <c r="K1288" s="161" t="s">
        <v>763</v>
      </c>
      <c r="L1288" s="125" t="s">
        <v>3218</v>
      </c>
      <c r="M1288" s="564">
        <f>IF(ISERROR(VLOOKUP($B1288,ESTR_PREC!$A$1:$M$6000,5,FALSE))=TRUE,0,VLOOKUP($B1288,ESTR_PREC!$A$1:$M$6000,5,FALSE))</f>
        <v>0</v>
      </c>
      <c r="N1288" s="225"/>
      <c r="O1288" s="564"/>
      <c r="Q1288" s="564"/>
    </row>
    <row r="1289" spans="1:17" ht="25.5" hidden="1" customHeight="1">
      <c r="B1289" s="127" t="s">
        <v>2690</v>
      </c>
      <c r="C1289" s="127" t="s">
        <v>4089</v>
      </c>
      <c r="D1289" s="127"/>
      <c r="E1289" s="127"/>
      <c r="F1289" s="123"/>
      <c r="G1289" s="123"/>
      <c r="H1289" s="123"/>
      <c r="I1289" s="123"/>
      <c r="J1289" s="123"/>
      <c r="K1289" s="161" t="s">
        <v>765</v>
      </c>
      <c r="L1289" s="125" t="s">
        <v>3218</v>
      </c>
      <c r="M1289" s="564">
        <f>IF(ISERROR(VLOOKUP($B1289,ESTR_PREC!$A$1:$M$6000,5,FALSE))=TRUE,0,VLOOKUP($B1289,ESTR_PREC!$A$1:$M$6000,5,FALSE))</f>
        <v>0</v>
      </c>
      <c r="N1289" s="225"/>
      <c r="O1289" s="564"/>
      <c r="Q1289" s="564"/>
    </row>
    <row r="1290" spans="1:17">
      <c r="B1290" s="127" t="s">
        <v>2691</v>
      </c>
      <c r="C1290" s="127" t="s">
        <v>4090</v>
      </c>
      <c r="D1290" s="127"/>
      <c r="E1290" s="127"/>
      <c r="F1290" s="123"/>
      <c r="G1290" s="123"/>
      <c r="H1290" s="123"/>
      <c r="I1290" s="123"/>
      <c r="J1290" s="123"/>
      <c r="K1290" s="160" t="s">
        <v>772</v>
      </c>
      <c r="L1290" s="125" t="s">
        <v>3218</v>
      </c>
      <c r="M1290" s="564">
        <f>IF(ISERROR(VLOOKUP($B1290,ESTR_PREC!$A$1:$M$6000,5,FALSE))=TRUE,0,VLOOKUP($B1290,ESTR_PREC!$A$1:$M$6000,5,FALSE))</f>
        <v>0</v>
      </c>
      <c r="N1290" s="225"/>
      <c r="O1290" s="560">
        <f t="shared" si="19"/>
        <v>0</v>
      </c>
      <c r="Q1290" s="225"/>
    </row>
    <row r="1291" spans="1:17" ht="15" hidden="1" customHeight="1">
      <c r="B1291" s="127" t="s">
        <v>2692</v>
      </c>
      <c r="C1291" s="127" t="s">
        <v>4091</v>
      </c>
      <c r="D1291" s="127"/>
      <c r="E1291" s="127"/>
      <c r="F1291" s="123"/>
      <c r="G1291" s="123"/>
      <c r="H1291" s="123"/>
      <c r="I1291" s="123"/>
      <c r="J1291" s="123"/>
      <c r="K1291" s="161" t="s">
        <v>774</v>
      </c>
      <c r="L1291" s="125" t="s">
        <v>3218</v>
      </c>
      <c r="M1291" s="564">
        <f>IF(ISERROR(VLOOKUP($B1291,ESTR_PREC!$A$1:$M$6000,5,FALSE))=TRUE,0,VLOOKUP($B1291,ESTR_PREC!$A$1:$M$6000,5,FALSE))</f>
        <v>0</v>
      </c>
      <c r="N1291" s="225"/>
      <c r="O1291" s="564"/>
      <c r="Q1291" s="564"/>
    </row>
    <row r="1292" spans="1:17">
      <c r="B1292" s="127" t="s">
        <v>2693</v>
      </c>
      <c r="C1292" s="127" t="s">
        <v>4673</v>
      </c>
      <c r="D1292" s="127"/>
      <c r="E1292" s="127"/>
      <c r="F1292" s="127"/>
      <c r="G1292" s="127"/>
      <c r="H1292" s="127"/>
      <c r="I1292" s="127"/>
      <c r="J1292" s="127"/>
      <c r="K1292" s="129" t="s">
        <v>781</v>
      </c>
      <c r="L1292" s="125" t="s">
        <v>3218</v>
      </c>
      <c r="M1292" s="564">
        <f>IF(ISERROR(VLOOKUP($B1292,ESTR_PREC!$A$1:$M$6000,5,FALSE))=TRUE,0,VLOOKUP($B1292,ESTR_PREC!$A$1:$M$6000,5,FALSE))</f>
        <v>0</v>
      </c>
      <c r="N1292" s="225"/>
      <c r="O1292" s="560">
        <f t="shared" si="19"/>
        <v>0</v>
      </c>
      <c r="Q1292" s="225"/>
    </row>
    <row r="1293" spans="1:17">
      <c r="B1293" s="127" t="s">
        <v>2694</v>
      </c>
      <c r="C1293" s="127" t="s">
        <v>4674</v>
      </c>
      <c r="D1293" s="127"/>
      <c r="E1293" s="127"/>
      <c r="F1293" s="127"/>
      <c r="G1293" s="127"/>
      <c r="H1293" s="127"/>
      <c r="I1293" s="127"/>
      <c r="J1293" s="127"/>
      <c r="K1293" s="129" t="s">
        <v>783</v>
      </c>
      <c r="L1293" s="125" t="s">
        <v>3218</v>
      </c>
      <c r="M1293" s="564">
        <f>IF(ISERROR(VLOOKUP($B1293,ESTR_PREC!$A$1:$M$6000,5,FALSE))=TRUE,0,VLOOKUP($B1293,ESTR_PREC!$A$1:$M$6000,5,FALSE))</f>
        <v>0</v>
      </c>
      <c r="N1293" s="225"/>
      <c r="O1293" s="560">
        <f t="shared" si="19"/>
        <v>0</v>
      </c>
      <c r="Q1293" s="225"/>
    </row>
    <row r="1294" spans="1:17">
      <c r="B1294" s="127" t="s">
        <v>2695</v>
      </c>
      <c r="C1294" s="127" t="s">
        <v>4675</v>
      </c>
      <c r="D1294" s="127"/>
      <c r="E1294" s="127"/>
      <c r="F1294" s="127"/>
      <c r="G1294" s="127"/>
      <c r="H1294" s="127"/>
      <c r="I1294" s="127"/>
      <c r="J1294" s="127"/>
      <c r="K1294" s="129" t="s">
        <v>785</v>
      </c>
      <c r="L1294" s="125" t="s">
        <v>3218</v>
      </c>
      <c r="M1294" s="564">
        <f>IF(ISERROR(VLOOKUP($B1294,ESTR_PREC!$A$1:$M$6000,5,FALSE))=TRUE,0,VLOOKUP($B1294,ESTR_PREC!$A$1:$M$6000,5,FALSE))</f>
        <v>0</v>
      </c>
      <c r="N1294" s="225"/>
      <c r="O1294" s="560">
        <f t="shared" si="19"/>
        <v>0</v>
      </c>
      <c r="Q1294" s="225"/>
    </row>
    <row r="1295" spans="1:17">
      <c r="B1295" s="127" t="s">
        <v>2696</v>
      </c>
      <c r="C1295" s="127" t="s">
        <v>4092</v>
      </c>
      <c r="D1295" s="127"/>
      <c r="E1295" s="127"/>
      <c r="F1295" s="123"/>
      <c r="G1295" s="123"/>
      <c r="H1295" s="123"/>
      <c r="I1295" s="123"/>
      <c r="J1295" s="123"/>
      <c r="K1295" s="129" t="s">
        <v>787</v>
      </c>
      <c r="L1295" s="125" t="s">
        <v>3218</v>
      </c>
      <c r="M1295" s="564">
        <f>IF(ISERROR(VLOOKUP($B1295,ESTR_PREC!$A$1:$M$6000,5,FALSE))=TRUE,0,VLOOKUP($B1295,ESTR_PREC!$A$1:$M$6000,5,FALSE))</f>
        <v>0</v>
      </c>
      <c r="N1295" s="225"/>
      <c r="O1295" s="560">
        <f t="shared" si="19"/>
        <v>0</v>
      </c>
      <c r="Q1295" s="225"/>
    </row>
    <row r="1296" spans="1:17" ht="25.5">
      <c r="B1296" s="342" t="s">
        <v>2698</v>
      </c>
      <c r="C1296" s="127" t="s">
        <v>4093</v>
      </c>
      <c r="D1296" s="344"/>
      <c r="E1296" s="344"/>
      <c r="F1296" s="345"/>
      <c r="G1296" s="345"/>
      <c r="H1296" s="345"/>
      <c r="I1296" s="345"/>
      <c r="J1296" s="345"/>
      <c r="K1296" s="129" t="s">
        <v>2699</v>
      </c>
      <c r="L1296" s="125" t="s">
        <v>3218</v>
      </c>
      <c r="M1296" s="564">
        <f>IF(ISERROR(VLOOKUP($B1296,ESTR_PREC!$A$1:$M$6000,5,FALSE))=TRUE,0,VLOOKUP($B1296,ESTR_PREC!$A$1:$M$6000,5,FALSE))</f>
        <v>0</v>
      </c>
      <c r="N1296" s="225"/>
      <c r="O1296" s="560">
        <f t="shared" si="19"/>
        <v>0</v>
      </c>
      <c r="Q1296" s="225"/>
    </row>
    <row r="1297" spans="2:17" ht="15" hidden="1" customHeight="1">
      <c r="B1297" s="127" t="s">
        <v>2700</v>
      </c>
      <c r="C1297" s="127" t="s">
        <v>4094</v>
      </c>
      <c r="D1297" s="127"/>
      <c r="E1297" s="127"/>
      <c r="F1297" s="123"/>
      <c r="G1297" s="123"/>
      <c r="H1297" s="123"/>
      <c r="I1297" s="123"/>
      <c r="J1297" s="123"/>
      <c r="K1297" s="129" t="s">
        <v>791</v>
      </c>
      <c r="L1297" s="125" t="s">
        <v>3218</v>
      </c>
      <c r="M1297" s="564">
        <f>IF(ISERROR(VLOOKUP($B1297,ESTR_PREC!$A$1:$M$6000,5,FALSE))=TRUE,0,VLOOKUP($B1297,ESTR_PREC!$A$1:$M$6000,5,FALSE))</f>
        <v>0</v>
      </c>
      <c r="N1297" s="225"/>
      <c r="O1297" s="564"/>
      <c r="Q1297" s="564"/>
    </row>
    <row r="1298" spans="2:17" hidden="1">
      <c r="B1298" s="127" t="s">
        <v>2701</v>
      </c>
      <c r="C1298" s="253" t="s">
        <v>4676</v>
      </c>
      <c r="D1298" s="127"/>
      <c r="E1298" s="127"/>
      <c r="F1298" s="127"/>
      <c r="G1298" s="127"/>
      <c r="H1298" s="127"/>
      <c r="I1298" s="127"/>
      <c r="J1298" s="127"/>
      <c r="K1298" s="129" t="s">
        <v>802</v>
      </c>
      <c r="L1298" s="125" t="s">
        <v>3218</v>
      </c>
      <c r="M1298" s="828">
        <f>IF(ISERROR(VLOOKUP($B1298,ESTR_PREC!$A$1:$M$6000,5,FALSE))=TRUE,0,VLOOKUP($B1298,ESTR_PREC!$A$1:$M$6000,5,FALSE))</f>
        <v>0</v>
      </c>
      <c r="N1298" s="225"/>
      <c r="O1298" s="827"/>
      <c r="Q1298" s="815"/>
    </row>
    <row r="1299" spans="2:17">
      <c r="B1299" s="127" t="s">
        <v>2702</v>
      </c>
      <c r="C1299" s="127" t="s">
        <v>4095</v>
      </c>
      <c r="D1299" s="127"/>
      <c r="E1299" s="127"/>
      <c r="F1299" s="123"/>
      <c r="G1299" s="123"/>
      <c r="H1299" s="123"/>
      <c r="I1299" s="123"/>
      <c r="J1299" s="123"/>
      <c r="K1299" s="129" t="s">
        <v>806</v>
      </c>
      <c r="L1299" s="125" t="s">
        <v>3218</v>
      </c>
      <c r="M1299" s="564">
        <f>IF(ISERROR(VLOOKUP($B1299,ESTR_PREC!$A$1:$M$6000,5,FALSE))=TRUE,0,VLOOKUP($B1299,ESTR_PREC!$A$1:$M$6000,5,FALSE))</f>
        <v>0</v>
      </c>
      <c r="N1299" s="225"/>
      <c r="O1299" s="560">
        <f t="shared" si="19"/>
        <v>0</v>
      </c>
      <c r="Q1299" s="225"/>
    </row>
    <row r="1300" spans="2:17">
      <c r="B1300" s="127" t="s">
        <v>2703</v>
      </c>
      <c r="C1300" s="127" t="s">
        <v>4096</v>
      </c>
      <c r="D1300" s="127"/>
      <c r="E1300" s="127"/>
      <c r="F1300" s="127"/>
      <c r="G1300" s="127"/>
      <c r="H1300" s="127"/>
      <c r="I1300" s="123"/>
      <c r="J1300" s="123"/>
      <c r="K1300" s="129" t="s">
        <v>810</v>
      </c>
      <c r="L1300" s="125" t="s">
        <v>3218</v>
      </c>
      <c r="M1300" s="564">
        <f>IF(ISERROR(VLOOKUP($B1300,ESTR_PREC!$A$1:$M$6000,5,FALSE))=TRUE,0,VLOOKUP($B1300,ESTR_PREC!$A$1:$M$6000,5,FALSE))</f>
        <v>0</v>
      </c>
      <c r="N1300" s="225"/>
      <c r="O1300" s="560">
        <f t="shared" si="19"/>
        <v>0</v>
      </c>
      <c r="Q1300" s="225"/>
    </row>
    <row r="1301" spans="2:17" ht="25.5">
      <c r="B1301" s="127" t="s">
        <v>2704</v>
      </c>
      <c r="C1301" s="127" t="s">
        <v>4097</v>
      </c>
      <c r="D1301" s="127"/>
      <c r="E1301" s="127"/>
      <c r="F1301" s="127"/>
      <c r="G1301" s="127"/>
      <c r="H1301" s="127"/>
      <c r="I1301" s="123"/>
      <c r="J1301" s="123"/>
      <c r="K1301" s="129" t="s">
        <v>816</v>
      </c>
      <c r="L1301" s="125" t="s">
        <v>3218</v>
      </c>
      <c r="M1301" s="564">
        <f>IF(ISERROR(VLOOKUP($B1301,ESTR_PREC!$A$1:$M$6000,5,FALSE))=TRUE,0,VLOOKUP($B1301,ESTR_PREC!$A$1:$M$6000,5,FALSE))</f>
        <v>0</v>
      </c>
      <c r="N1301" s="225"/>
      <c r="O1301" s="560">
        <f t="shared" si="19"/>
        <v>0</v>
      </c>
      <c r="Q1301" s="225"/>
    </row>
    <row r="1302" spans="2:17">
      <c r="B1302" s="127" t="s">
        <v>2705</v>
      </c>
      <c r="C1302" s="127" t="s">
        <v>4677</v>
      </c>
      <c r="D1302" s="127"/>
      <c r="E1302" s="127"/>
      <c r="F1302" s="127"/>
      <c r="G1302" s="127"/>
      <c r="H1302" s="127"/>
      <c r="I1302" s="127"/>
      <c r="J1302" s="127"/>
      <c r="K1302" s="129" t="s">
        <v>819</v>
      </c>
      <c r="L1302" s="125" t="s">
        <v>3218</v>
      </c>
      <c r="M1302" s="564">
        <f>IF(ISERROR(VLOOKUP($B1302,ESTR_PREC!$A$1:$M$6000,5,FALSE))=TRUE,0,VLOOKUP($B1302,ESTR_PREC!$A$1:$M$6000,5,FALSE))</f>
        <v>0</v>
      </c>
      <c r="N1302" s="225"/>
      <c r="O1302" s="560">
        <f t="shared" si="19"/>
        <v>0</v>
      </c>
      <c r="Q1302" s="225"/>
    </row>
    <row r="1303" spans="2:17" ht="25.5" hidden="1">
      <c r="B1303" s="127" t="s">
        <v>2706</v>
      </c>
      <c r="C1303" s="127" t="s">
        <v>4098</v>
      </c>
      <c r="D1303" s="127"/>
      <c r="E1303" s="127"/>
      <c r="F1303" s="127"/>
      <c r="G1303" s="127"/>
      <c r="H1303" s="127"/>
      <c r="I1303" s="123"/>
      <c r="J1303" s="123"/>
      <c r="K1303" s="129" t="s">
        <v>4099</v>
      </c>
      <c r="L1303" s="125" t="s">
        <v>3218</v>
      </c>
      <c r="M1303" s="564">
        <f>IF(ISERROR(VLOOKUP($B1303,ESTR_PREC!$A$1:$M$6000,5,FALSE))=TRUE,0,VLOOKUP($B1303,ESTR_PREC!$A$1:$M$6000,5,FALSE))</f>
        <v>0</v>
      </c>
      <c r="N1303" s="225"/>
      <c r="O1303" s="564"/>
      <c r="Q1303" s="564"/>
    </row>
    <row r="1304" spans="2:17" ht="25.5">
      <c r="B1304" s="127" t="s">
        <v>2707</v>
      </c>
      <c r="C1304" s="127" t="s">
        <v>4100</v>
      </c>
      <c r="D1304" s="127"/>
      <c r="E1304" s="127"/>
      <c r="F1304" s="127"/>
      <c r="G1304" s="127"/>
      <c r="H1304" s="127"/>
      <c r="I1304" s="123"/>
      <c r="J1304" s="123"/>
      <c r="K1304" s="164" t="s">
        <v>825</v>
      </c>
      <c r="L1304" s="125" t="s">
        <v>3218</v>
      </c>
      <c r="M1304" s="564">
        <f>IF(ISERROR(VLOOKUP($B1304,ESTR_PREC!$A$1:$M$6000,5,FALSE))=TRUE,0,VLOOKUP($B1304,ESTR_PREC!$A$1:$M$6000,5,FALSE))</f>
        <v>0</v>
      </c>
      <c r="N1304" s="225"/>
      <c r="O1304" s="560">
        <f t="shared" si="19"/>
        <v>0</v>
      </c>
      <c r="Q1304" s="225"/>
    </row>
    <row r="1305" spans="2:17">
      <c r="B1305" s="127" t="s">
        <v>2708</v>
      </c>
      <c r="C1305" s="127" t="s">
        <v>4101</v>
      </c>
      <c r="D1305" s="127"/>
      <c r="E1305" s="127"/>
      <c r="F1305" s="127"/>
      <c r="G1305" s="127"/>
      <c r="H1305" s="127"/>
      <c r="I1305" s="123"/>
      <c r="J1305" s="123"/>
      <c r="K1305" s="164" t="s">
        <v>827</v>
      </c>
      <c r="L1305" s="125" t="s">
        <v>3218</v>
      </c>
      <c r="M1305" s="564">
        <f>IF(ISERROR(VLOOKUP($B1305,ESTR_PREC!$A$1:$M$6000,5,FALSE))=TRUE,0,VLOOKUP($B1305,ESTR_PREC!$A$1:$M$6000,5,FALSE))</f>
        <v>0</v>
      </c>
      <c r="N1305" s="225"/>
      <c r="O1305" s="560">
        <f t="shared" si="19"/>
        <v>0</v>
      </c>
      <c r="Q1305" s="225"/>
    </row>
    <row r="1306" spans="2:17">
      <c r="B1306" s="127" t="s">
        <v>2709</v>
      </c>
      <c r="C1306" s="127" t="s">
        <v>4102</v>
      </c>
      <c r="D1306" s="127"/>
      <c r="E1306" s="127"/>
      <c r="F1306" s="127"/>
      <c r="G1306" s="127"/>
      <c r="H1306" s="127"/>
      <c r="I1306" s="123"/>
      <c r="J1306" s="123"/>
      <c r="K1306" s="164" t="s">
        <v>829</v>
      </c>
      <c r="L1306" s="125" t="s">
        <v>3218</v>
      </c>
      <c r="M1306" s="564">
        <f>IF(ISERROR(VLOOKUP($B1306,ESTR_PREC!$A$1:$M$6000,5,FALSE))=TRUE,0,VLOOKUP($B1306,ESTR_PREC!$A$1:$M$6000,5,FALSE))</f>
        <v>0</v>
      </c>
      <c r="N1306" s="225"/>
      <c r="O1306" s="560">
        <f t="shared" si="19"/>
        <v>0</v>
      </c>
      <c r="Q1306" s="225"/>
    </row>
    <row r="1307" spans="2:17" ht="25.5">
      <c r="B1307" s="127" t="s">
        <v>2710</v>
      </c>
      <c r="C1307" s="127" t="s">
        <v>4103</v>
      </c>
      <c r="D1307" s="127"/>
      <c r="E1307" s="127"/>
      <c r="F1307" s="127"/>
      <c r="G1307" s="127"/>
      <c r="H1307" s="127"/>
      <c r="I1307" s="123"/>
      <c r="J1307" s="123"/>
      <c r="K1307" s="164" t="s">
        <v>831</v>
      </c>
      <c r="L1307" s="125" t="s">
        <v>3218</v>
      </c>
      <c r="M1307" s="564">
        <f>IF(ISERROR(VLOOKUP($B1307,ESTR_PREC!$A$1:$M$6000,5,FALSE))=TRUE,0,VLOOKUP($B1307,ESTR_PREC!$A$1:$M$6000,5,FALSE))</f>
        <v>0</v>
      </c>
      <c r="N1307" s="225"/>
      <c r="O1307" s="560">
        <f t="shared" si="19"/>
        <v>0</v>
      </c>
      <c r="Q1307" s="225"/>
    </row>
    <row r="1308" spans="2:17" ht="25.5">
      <c r="B1308" s="127" t="s">
        <v>2711</v>
      </c>
      <c r="C1308" s="127" t="s">
        <v>4104</v>
      </c>
      <c r="D1308" s="127"/>
      <c r="E1308" s="127"/>
      <c r="F1308" s="127"/>
      <c r="G1308" s="127"/>
      <c r="H1308" s="127"/>
      <c r="I1308" s="123"/>
      <c r="J1308" s="123"/>
      <c r="K1308" s="164" t="s">
        <v>833</v>
      </c>
      <c r="L1308" s="125" t="s">
        <v>3218</v>
      </c>
      <c r="M1308" s="564">
        <f>IF(ISERROR(VLOOKUP($B1308,ESTR_PREC!$A$1:$M$6000,5,FALSE))=TRUE,0,VLOOKUP($B1308,ESTR_PREC!$A$1:$M$6000,5,FALSE))</f>
        <v>0</v>
      </c>
      <c r="N1308" s="225"/>
      <c r="O1308" s="560">
        <f t="shared" si="19"/>
        <v>0</v>
      </c>
      <c r="Q1308" s="225"/>
    </row>
    <row r="1309" spans="2:17">
      <c r="B1309" s="127" t="s">
        <v>2712</v>
      </c>
      <c r="C1309" s="127" t="s">
        <v>4105</v>
      </c>
      <c r="D1309" s="127"/>
      <c r="E1309" s="127"/>
      <c r="F1309" s="127"/>
      <c r="G1309" s="127"/>
      <c r="H1309" s="127"/>
      <c r="I1309" s="123"/>
      <c r="J1309" s="123"/>
      <c r="K1309" s="164" t="s">
        <v>835</v>
      </c>
      <c r="L1309" s="125" t="s">
        <v>3218</v>
      </c>
      <c r="M1309" s="564">
        <f>IF(ISERROR(VLOOKUP($B1309,ESTR_PREC!$A$1:$M$6000,5,FALSE))=TRUE,0,VLOOKUP($B1309,ESTR_PREC!$A$1:$M$6000,5,FALSE))</f>
        <v>0</v>
      </c>
      <c r="N1309" s="225"/>
      <c r="O1309" s="560">
        <f t="shared" si="19"/>
        <v>0</v>
      </c>
      <c r="Q1309" s="225"/>
    </row>
    <row r="1310" spans="2:17" ht="25.5">
      <c r="B1310" s="127" t="s">
        <v>2713</v>
      </c>
      <c r="C1310" s="127" t="s">
        <v>4106</v>
      </c>
      <c r="D1310" s="127"/>
      <c r="E1310" s="127"/>
      <c r="F1310" s="127"/>
      <c r="G1310" s="127"/>
      <c r="H1310" s="127"/>
      <c r="I1310" s="123"/>
      <c r="J1310" s="123"/>
      <c r="K1310" s="164" t="s">
        <v>837</v>
      </c>
      <c r="L1310" s="125" t="s">
        <v>3218</v>
      </c>
      <c r="M1310" s="564">
        <f>IF(ISERROR(VLOOKUP($B1310,ESTR_PREC!$A$1:$M$6000,5,FALSE))=TRUE,0,VLOOKUP($B1310,ESTR_PREC!$A$1:$M$6000,5,FALSE))</f>
        <v>0</v>
      </c>
      <c r="N1310" s="225"/>
      <c r="O1310" s="560">
        <f t="shared" si="19"/>
        <v>0</v>
      </c>
      <c r="Q1310" s="225"/>
    </row>
    <row r="1311" spans="2:17" ht="25.5">
      <c r="B1311" s="127" t="s">
        <v>2714</v>
      </c>
      <c r="C1311" s="127" t="s">
        <v>4107</v>
      </c>
      <c r="D1311" s="127"/>
      <c r="E1311" s="127"/>
      <c r="F1311" s="127"/>
      <c r="G1311" s="127"/>
      <c r="H1311" s="127"/>
      <c r="I1311" s="123"/>
      <c r="J1311" s="123"/>
      <c r="K1311" s="164" t="s">
        <v>839</v>
      </c>
      <c r="L1311" s="125" t="s">
        <v>3218</v>
      </c>
      <c r="M1311" s="564">
        <f>IF(ISERROR(VLOOKUP($B1311,ESTR_PREC!$A$1:$M$6000,5,FALSE))=TRUE,0,VLOOKUP($B1311,ESTR_PREC!$A$1:$M$6000,5,FALSE))</f>
        <v>0</v>
      </c>
      <c r="N1311" s="225"/>
      <c r="O1311" s="560">
        <f t="shared" si="19"/>
        <v>0</v>
      </c>
      <c r="Q1311" s="225"/>
    </row>
    <row r="1312" spans="2:17">
      <c r="B1312" s="127" t="s">
        <v>2715</v>
      </c>
      <c r="C1312" s="253" t="s">
        <v>4678</v>
      </c>
      <c r="D1312" s="127"/>
      <c r="E1312" s="127"/>
      <c r="F1312" s="127"/>
      <c r="G1312" s="127"/>
      <c r="H1312" s="127"/>
      <c r="I1312" s="127"/>
      <c r="J1312" s="127"/>
      <c r="K1312" s="127" t="s">
        <v>841</v>
      </c>
      <c r="L1312" s="125" t="s">
        <v>3218</v>
      </c>
      <c r="M1312" s="564">
        <f>IF(ISERROR(VLOOKUP($B1312,ESTR_PREC!$A$1:$M$6000,5,FALSE))=TRUE,0,VLOOKUP($B1312,ESTR_PREC!$A$1:$M$6000,5,FALSE))</f>
        <v>0</v>
      </c>
      <c r="N1312" s="225"/>
      <c r="O1312" s="560">
        <f t="shared" si="19"/>
        <v>0</v>
      </c>
      <c r="Q1312" s="225"/>
    </row>
    <row r="1313" spans="1:17">
      <c r="B1313" s="342" t="s">
        <v>2716</v>
      </c>
      <c r="C1313" s="127" t="s">
        <v>4679</v>
      </c>
      <c r="D1313" s="127"/>
      <c r="E1313" s="127"/>
      <c r="F1313" s="127"/>
      <c r="G1313" s="127"/>
      <c r="H1313" s="127"/>
      <c r="I1313" s="127"/>
      <c r="J1313" s="127"/>
      <c r="K1313" s="129" t="s">
        <v>843</v>
      </c>
      <c r="L1313" s="125" t="s">
        <v>3218</v>
      </c>
      <c r="M1313" s="564">
        <f>IF(ISERROR(VLOOKUP($B1313,ESTR_PREC!$A$1:$M$6000,5,FALSE))=TRUE,0,VLOOKUP($B1313,ESTR_PREC!$A$1:$M$6000,5,FALSE))</f>
        <v>0</v>
      </c>
      <c r="N1313" s="225"/>
      <c r="O1313" s="560">
        <f t="shared" si="19"/>
        <v>0</v>
      </c>
      <c r="Q1313" s="225"/>
    </row>
    <row r="1314" spans="1:17" ht="25.5">
      <c r="B1314" s="342" t="s">
        <v>2717</v>
      </c>
      <c r="C1314" s="127" t="s">
        <v>4680</v>
      </c>
      <c r="D1314" s="127"/>
      <c r="E1314" s="127"/>
      <c r="F1314" s="127"/>
      <c r="G1314" s="127"/>
      <c r="H1314" s="127"/>
      <c r="I1314" s="127"/>
      <c r="J1314" s="127"/>
      <c r="K1314" s="129" t="s">
        <v>845</v>
      </c>
      <c r="L1314" s="125" t="s">
        <v>3218</v>
      </c>
      <c r="M1314" s="564">
        <f>IF(ISERROR(VLOOKUP($B1314,ESTR_PREC!$A$1:$M$6000,5,FALSE))=TRUE,0,VLOOKUP($B1314,ESTR_PREC!$A$1:$M$6000,5,FALSE))</f>
        <v>0</v>
      </c>
      <c r="N1314" s="225"/>
      <c r="O1314" s="560">
        <f t="shared" si="19"/>
        <v>0</v>
      </c>
      <c r="Q1314" s="225"/>
    </row>
    <row r="1315" spans="1:17">
      <c r="B1315" s="127" t="s">
        <v>2718</v>
      </c>
      <c r="C1315" s="127" t="s">
        <v>4108</v>
      </c>
      <c r="D1315" s="127"/>
      <c r="E1315" s="127"/>
      <c r="F1315" s="127"/>
      <c r="G1315" s="127"/>
      <c r="H1315" s="127"/>
      <c r="I1315" s="123"/>
      <c r="J1315" s="123"/>
      <c r="K1315" s="129" t="s">
        <v>2719</v>
      </c>
      <c r="L1315" s="125" t="s">
        <v>3218</v>
      </c>
      <c r="M1315" s="564">
        <f>IF(ISERROR(VLOOKUP($B1315,ESTR_PREC!$A$1:$M$6000,5,FALSE))=TRUE,0,VLOOKUP($B1315,ESTR_PREC!$A$1:$M$6000,5,FALSE))</f>
        <v>0</v>
      </c>
      <c r="N1315" s="225"/>
      <c r="O1315" s="560">
        <f t="shared" si="19"/>
        <v>0</v>
      </c>
      <c r="Q1315" s="225"/>
    </row>
    <row r="1316" spans="1:17" hidden="1">
      <c r="B1316" s="127" t="s">
        <v>2720</v>
      </c>
      <c r="C1316" s="127" t="s">
        <v>4109</v>
      </c>
      <c r="D1316" s="127"/>
      <c r="E1316" s="127"/>
      <c r="F1316" s="127"/>
      <c r="G1316" s="127"/>
      <c r="H1316" s="127"/>
      <c r="I1316" s="123"/>
      <c r="J1316" s="123"/>
      <c r="K1316" s="129" t="s">
        <v>3497</v>
      </c>
      <c r="L1316" s="125" t="s">
        <v>3218</v>
      </c>
      <c r="M1316" s="564">
        <f>IF(ISERROR(VLOOKUP($B1316,ESTR_PREC!$A$1:$M$6000,5,FALSE))=TRUE,0,VLOOKUP($B1316,ESTR_PREC!$A$1:$M$6000,5,FALSE))</f>
        <v>0</v>
      </c>
      <c r="N1316" s="225"/>
      <c r="O1316" s="827"/>
      <c r="Q1316" s="815"/>
    </row>
    <row r="1317" spans="1:17" hidden="1">
      <c r="B1317" s="127" t="s">
        <v>2722</v>
      </c>
      <c r="C1317" s="127" t="s">
        <v>4110</v>
      </c>
      <c r="D1317" s="127"/>
      <c r="E1317" s="127"/>
      <c r="F1317" s="127"/>
      <c r="G1317" s="127"/>
      <c r="H1317" s="127"/>
      <c r="I1317" s="123"/>
      <c r="J1317" s="123"/>
      <c r="K1317" s="129" t="s">
        <v>4111</v>
      </c>
      <c r="L1317" s="125" t="s">
        <v>3218</v>
      </c>
      <c r="M1317" s="564">
        <f>IF(ISERROR(VLOOKUP($B1317,ESTR_PREC!$A$1:$M$6000,5,FALSE))=TRUE,0,VLOOKUP($B1317,ESTR_PREC!$A$1:$M$6000,5,FALSE))</f>
        <v>0</v>
      </c>
      <c r="N1317" s="225"/>
      <c r="O1317" s="827"/>
      <c r="Q1317" s="815"/>
    </row>
    <row r="1318" spans="1:17" ht="25.5">
      <c r="B1318" s="127" t="s">
        <v>2724</v>
      </c>
      <c r="C1318" s="127" t="s">
        <v>4112</v>
      </c>
      <c r="D1318" s="127"/>
      <c r="E1318" s="127"/>
      <c r="F1318" s="127"/>
      <c r="G1318" s="127"/>
      <c r="H1318" s="127"/>
      <c r="I1318" s="123"/>
      <c r="J1318" s="123"/>
      <c r="K1318" s="129" t="s">
        <v>855</v>
      </c>
      <c r="L1318" s="125" t="s">
        <v>3218</v>
      </c>
      <c r="M1318" s="564">
        <f>IF(ISERROR(VLOOKUP($B1318,ESTR_PREC!$A$1:$M$6000,5,FALSE))=TRUE,0,VLOOKUP($B1318,ESTR_PREC!$A$1:$M$6000,5,FALSE))</f>
        <v>0</v>
      </c>
      <c r="N1318" s="225"/>
      <c r="O1318" s="560">
        <f t="shared" si="19"/>
        <v>0</v>
      </c>
      <c r="Q1318" s="225"/>
    </row>
    <row r="1319" spans="1:17">
      <c r="B1319" s="127" t="s">
        <v>2725</v>
      </c>
      <c r="C1319" s="127" t="s">
        <v>4681</v>
      </c>
      <c r="D1319" s="127"/>
      <c r="E1319" s="127"/>
      <c r="F1319" s="127"/>
      <c r="G1319" s="127"/>
      <c r="H1319" s="127"/>
      <c r="I1319" s="127"/>
      <c r="J1319" s="127"/>
      <c r="K1319" s="129" t="s">
        <v>857</v>
      </c>
      <c r="L1319" s="125" t="s">
        <v>3218</v>
      </c>
      <c r="M1319" s="564">
        <f>IF(ISERROR(VLOOKUP($B1319,ESTR_PREC!$A$1:$M$6000,5,FALSE))=TRUE,0,VLOOKUP($B1319,ESTR_PREC!$A$1:$M$6000,5,FALSE))</f>
        <v>0</v>
      </c>
      <c r="N1319" s="225"/>
      <c r="O1319" s="560">
        <f t="shared" si="19"/>
        <v>0</v>
      </c>
      <c r="Q1319" s="225"/>
    </row>
    <row r="1320" spans="1:17">
      <c r="B1320" s="127" t="s">
        <v>2726</v>
      </c>
      <c r="C1320" s="127" t="s">
        <v>4113</v>
      </c>
      <c r="D1320" s="127"/>
      <c r="E1320" s="127"/>
      <c r="F1320" s="127"/>
      <c r="G1320" s="127"/>
      <c r="H1320" s="127"/>
      <c r="I1320" s="123"/>
      <c r="J1320" s="123"/>
      <c r="K1320" s="129" t="s">
        <v>859</v>
      </c>
      <c r="L1320" s="125" t="s">
        <v>3218</v>
      </c>
      <c r="M1320" s="564">
        <f>IF(ISERROR(VLOOKUP($B1320,ESTR_PREC!$A$1:$M$6000,5,FALSE))=TRUE,0,VLOOKUP($B1320,ESTR_PREC!$A$1:$M$6000,5,FALSE))</f>
        <v>0</v>
      </c>
      <c r="N1320" s="225"/>
      <c r="O1320" s="560">
        <f t="shared" si="19"/>
        <v>0</v>
      </c>
      <c r="Q1320" s="225"/>
    </row>
    <row r="1321" spans="1:17">
      <c r="B1321" s="127" t="s">
        <v>2727</v>
      </c>
      <c r="C1321" s="127" t="s">
        <v>4114</v>
      </c>
      <c r="D1321" s="127"/>
      <c r="E1321" s="127"/>
      <c r="F1321" s="127"/>
      <c r="G1321" s="127"/>
      <c r="H1321" s="127"/>
      <c r="I1321" s="123"/>
      <c r="J1321" s="123"/>
      <c r="K1321" s="129" t="s">
        <v>862</v>
      </c>
      <c r="L1321" s="125" t="s">
        <v>3218</v>
      </c>
      <c r="M1321" s="564">
        <f>IF(ISERROR(VLOOKUP($B1321,ESTR_PREC!$A$1:$M$6000,5,FALSE))=TRUE,0,VLOOKUP($B1321,ESTR_PREC!$A$1:$M$6000,5,FALSE))</f>
        <v>0</v>
      </c>
      <c r="N1321" s="225"/>
      <c r="O1321" s="560">
        <f t="shared" si="19"/>
        <v>0</v>
      </c>
      <c r="Q1321" s="225"/>
    </row>
    <row r="1322" spans="1:17">
      <c r="B1322" s="127" t="s">
        <v>2728</v>
      </c>
      <c r="C1322" s="127" t="s">
        <v>4115</v>
      </c>
      <c r="D1322" s="127"/>
      <c r="E1322" s="127"/>
      <c r="F1322" s="127"/>
      <c r="G1322" s="127"/>
      <c r="H1322" s="127"/>
      <c r="I1322" s="123"/>
      <c r="J1322" s="123"/>
      <c r="K1322" s="129" t="s">
        <v>864</v>
      </c>
      <c r="L1322" s="125" t="s">
        <v>3218</v>
      </c>
      <c r="M1322" s="564">
        <f>IF(ISERROR(VLOOKUP($B1322,ESTR_PREC!$A$1:$M$6000,5,FALSE))=TRUE,0,VLOOKUP($B1322,ESTR_PREC!$A$1:$M$6000,5,FALSE))</f>
        <v>0</v>
      </c>
      <c r="N1322" s="225"/>
      <c r="O1322" s="560">
        <f t="shared" si="19"/>
        <v>0</v>
      </c>
      <c r="Q1322" s="225"/>
    </row>
    <row r="1323" spans="1:17">
      <c r="B1323" s="127" t="s">
        <v>2729</v>
      </c>
      <c r="C1323" s="127" t="s">
        <v>4116</v>
      </c>
      <c r="D1323" s="127"/>
      <c r="E1323" s="127"/>
      <c r="F1323" s="127"/>
      <c r="G1323" s="127"/>
      <c r="H1323" s="127"/>
      <c r="I1323" s="123"/>
      <c r="J1323" s="123"/>
      <c r="K1323" s="127" t="s">
        <v>867</v>
      </c>
      <c r="L1323" s="125" t="s">
        <v>3218</v>
      </c>
      <c r="M1323" s="564">
        <f>IF(ISERROR(VLOOKUP($B1323,ESTR_PREC!$A$1:$M$6000,5,FALSE))=TRUE,0,VLOOKUP($B1323,ESTR_PREC!$A$1:$M$6000,5,FALSE))</f>
        <v>0</v>
      </c>
      <c r="N1323" s="225"/>
      <c r="O1323" s="560">
        <f t="shared" si="19"/>
        <v>0</v>
      </c>
      <c r="Q1323" s="225"/>
    </row>
    <row r="1324" spans="1:17">
      <c r="B1324" s="127" t="s">
        <v>2730</v>
      </c>
      <c r="C1324" s="127" t="s">
        <v>4117</v>
      </c>
      <c r="D1324" s="127"/>
      <c r="E1324" s="127"/>
      <c r="F1324" s="127"/>
      <c r="G1324" s="127"/>
      <c r="H1324" s="127"/>
      <c r="I1324" s="123"/>
      <c r="J1324" s="123"/>
      <c r="K1324" s="127" t="s">
        <v>870</v>
      </c>
      <c r="L1324" s="125" t="s">
        <v>3218</v>
      </c>
      <c r="M1324" s="564">
        <f>IF(ISERROR(VLOOKUP($B1324,ESTR_PREC!$A$1:$M$6000,5,FALSE))=TRUE,0,VLOOKUP($B1324,ESTR_PREC!$A$1:$M$6000,5,FALSE))</f>
        <v>0</v>
      </c>
      <c r="N1324" s="225"/>
      <c r="O1324" s="560">
        <f t="shared" si="19"/>
        <v>0</v>
      </c>
      <c r="Q1324" s="225"/>
    </row>
    <row r="1325" spans="1:17">
      <c r="B1325" s="127" t="s">
        <v>2731</v>
      </c>
      <c r="C1325" s="253" t="s">
        <v>4682</v>
      </c>
      <c r="D1325" s="127"/>
      <c r="E1325" s="127"/>
      <c r="F1325" s="127"/>
      <c r="G1325" s="127"/>
      <c r="H1325" s="127"/>
      <c r="I1325" s="127"/>
      <c r="J1325" s="127"/>
      <c r="K1325" s="129" t="s">
        <v>873</v>
      </c>
      <c r="L1325" s="125" t="s">
        <v>3218</v>
      </c>
      <c r="M1325" s="564">
        <f>IF(ISERROR(VLOOKUP($B1325,ESTR_PREC!$A$1:$M$6000,5,FALSE))=TRUE,0,VLOOKUP($B1325,ESTR_PREC!$A$1:$M$6000,5,FALSE))</f>
        <v>0</v>
      </c>
      <c r="N1325" s="225"/>
      <c r="O1325" s="560">
        <f t="shared" si="19"/>
        <v>0</v>
      </c>
      <c r="Q1325" s="225"/>
    </row>
    <row r="1326" spans="1:17" ht="15.75" thickBot="1">
      <c r="B1326" s="130" t="s">
        <v>2732</v>
      </c>
      <c r="C1326" s="130" t="s">
        <v>4118</v>
      </c>
      <c r="D1326" s="130"/>
      <c r="E1326" s="130"/>
      <c r="F1326" s="130"/>
      <c r="G1326" s="130"/>
      <c r="H1326" s="130"/>
      <c r="I1326" s="130"/>
      <c r="J1326" s="130"/>
      <c r="K1326" s="185" t="s">
        <v>879</v>
      </c>
      <c r="L1326" s="125" t="s">
        <v>3218</v>
      </c>
      <c r="M1326" s="564">
        <f>IF(ISERROR(VLOOKUP($B1326,ESTR_PREC!$A$1:$M$6000,5,FALSE))=TRUE,0,VLOOKUP($B1326,ESTR_PREC!$A$1:$M$6000,5,FALSE))</f>
        <v>0</v>
      </c>
      <c r="N1326" s="225"/>
      <c r="O1326" s="560">
        <f t="shared" si="19"/>
        <v>0</v>
      </c>
      <c r="Q1326" s="225"/>
    </row>
    <row r="1327" spans="1:17" ht="15.75" thickBot="1">
      <c r="A1327" s="265"/>
      <c r="K1327" s="524"/>
      <c r="L1327" s="532"/>
      <c r="M1327" s="499"/>
      <c r="N1327" s="499"/>
      <c r="O1327" s="499"/>
      <c r="P1327" s="499"/>
      <c r="Q1327" s="499"/>
    </row>
    <row r="1328" spans="1:17" ht="17.25" thickTop="1" thickBot="1">
      <c r="B1328" s="193" t="s">
        <v>2733</v>
      </c>
      <c r="C1328" s="249" t="s">
        <v>4119</v>
      </c>
      <c r="D1328" s="243"/>
      <c r="E1328" s="243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298">
        <f>SUM(N1331:N1342)</f>
        <v>0</v>
      </c>
      <c r="O1328" s="298">
        <f>+N1328-M1328</f>
        <v>0</v>
      </c>
      <c r="Q1328" s="298">
        <f>SUM(Q1331:Q1342)</f>
        <v>0</v>
      </c>
    </row>
    <row r="1329" spans="1:17" ht="9" customHeight="1" thickTop="1" thickBot="1">
      <c r="A1329" s="265"/>
      <c r="K1329" s="582"/>
      <c r="L1329" s="532"/>
      <c r="M1329" s="265"/>
      <c r="N1329" s="379"/>
      <c r="P1329" s="291"/>
      <c r="Q1329" s="379"/>
    </row>
    <row r="1330" spans="1:17" ht="26.25" thickBot="1">
      <c r="B1330" s="102" t="s">
        <v>3221</v>
      </c>
      <c r="C1330" s="245" t="s">
        <v>48</v>
      </c>
      <c r="D1330" s="245"/>
      <c r="E1330" s="245"/>
      <c r="F1330" s="246"/>
      <c r="G1330" s="246"/>
      <c r="H1330" s="246"/>
      <c r="I1330" s="246"/>
      <c r="J1330" s="246"/>
      <c r="K1330" s="206" t="s">
        <v>3894</v>
      </c>
      <c r="L1330" s="207"/>
      <c r="M1330" s="328" t="str">
        <f>+$M$10</f>
        <v>Valore netto al 31/12/2017</v>
      </c>
      <c r="N1330" s="779" t="str">
        <f>N$10</f>
        <v>Valore netto al 31/12/2018</v>
      </c>
      <c r="O1330" s="779" t="s">
        <v>4064</v>
      </c>
      <c r="P1330" s="806"/>
      <c r="Q1330" s="779" t="str">
        <f>Q$10</f>
        <v>Prechiusura al ° trimestre 2018</v>
      </c>
    </row>
    <row r="1331" spans="1:17">
      <c r="B1331" s="127" t="s">
        <v>2735</v>
      </c>
      <c r="C1331" s="127" t="s">
        <v>4120</v>
      </c>
      <c r="D1331" s="127"/>
      <c r="E1331" s="127"/>
      <c r="F1331" s="123"/>
      <c r="G1331" s="123"/>
      <c r="H1331" s="123"/>
      <c r="I1331" s="123"/>
      <c r="J1331" s="123"/>
      <c r="K1331" s="160" t="s">
        <v>887</v>
      </c>
      <c r="L1331" s="125" t="s">
        <v>3218</v>
      </c>
      <c r="M1331" s="564">
        <f>IF(ISERROR(VLOOKUP($B1331,ESTR_PREC!$A$1:$M$6000,5,FALSE))=TRUE,0,VLOOKUP($B1331,ESTR_PREC!$A$1:$M$6000,5,FALSE))</f>
        <v>0</v>
      </c>
      <c r="N1331" s="225"/>
      <c r="O1331" s="560">
        <f t="shared" ref="O1331:O1342" si="20">+N1331-M1331</f>
        <v>0</v>
      </c>
      <c r="Q1331" s="225"/>
    </row>
    <row r="1332" spans="1:17">
      <c r="B1332" s="127" t="s">
        <v>2738</v>
      </c>
      <c r="C1332" s="127" t="s">
        <v>4121</v>
      </c>
      <c r="D1332" s="127"/>
      <c r="E1332" s="127"/>
      <c r="F1332" s="127"/>
      <c r="G1332" s="127"/>
      <c r="H1332" s="127"/>
      <c r="I1332" s="123"/>
      <c r="J1332" s="123"/>
      <c r="K1332" s="129" t="s">
        <v>892</v>
      </c>
      <c r="L1332" s="125" t="s">
        <v>3218</v>
      </c>
      <c r="M1332" s="564">
        <f>IF(ISERROR(VLOOKUP($B1332,ESTR_PREC!$A$1:$M$6000,5,FALSE))=TRUE,0,VLOOKUP($B1332,ESTR_PREC!$A$1:$M$6000,5,FALSE))</f>
        <v>0</v>
      </c>
      <c r="N1332" s="225"/>
      <c r="O1332" s="560">
        <f t="shared" si="20"/>
        <v>0</v>
      </c>
      <c r="Q1332" s="225"/>
    </row>
    <row r="1333" spans="1:17">
      <c r="B1333" s="127" t="s">
        <v>2739</v>
      </c>
      <c r="C1333" s="127" t="s">
        <v>4122</v>
      </c>
      <c r="D1333" s="127"/>
      <c r="E1333" s="127"/>
      <c r="F1333" s="127"/>
      <c r="G1333" s="127"/>
      <c r="H1333" s="127"/>
      <c r="I1333" s="123"/>
      <c r="J1333" s="123"/>
      <c r="K1333" s="129" t="s">
        <v>2740</v>
      </c>
      <c r="L1333" s="125" t="s">
        <v>3218</v>
      </c>
      <c r="M1333" s="564">
        <f>IF(ISERROR(VLOOKUP($B1333,ESTR_PREC!$A$1:$M$6000,5,FALSE))=TRUE,0,VLOOKUP($B1333,ESTR_PREC!$A$1:$M$6000,5,FALSE))</f>
        <v>0</v>
      </c>
      <c r="N1333" s="225"/>
      <c r="O1333" s="560">
        <f t="shared" si="20"/>
        <v>0</v>
      </c>
      <c r="Q1333" s="225"/>
    </row>
    <row r="1334" spans="1:17">
      <c r="B1334" s="127" t="s">
        <v>2741</v>
      </c>
      <c r="C1334" s="127" t="s">
        <v>4123</v>
      </c>
      <c r="D1334" s="127"/>
      <c r="E1334" s="127"/>
      <c r="F1334" s="127"/>
      <c r="G1334" s="127"/>
      <c r="H1334" s="127"/>
      <c r="I1334" s="123"/>
      <c r="J1334" s="123"/>
      <c r="K1334" s="129" t="s">
        <v>901</v>
      </c>
      <c r="L1334" s="125" t="s">
        <v>3218</v>
      </c>
      <c r="M1334" s="564">
        <f>IF(ISERROR(VLOOKUP($B1334,ESTR_PREC!$A$1:$M$6000,5,FALSE))=TRUE,0,VLOOKUP($B1334,ESTR_PREC!$A$1:$M$6000,5,FALSE))</f>
        <v>0</v>
      </c>
      <c r="N1334" s="225"/>
      <c r="O1334" s="560">
        <f t="shared" si="20"/>
        <v>0</v>
      </c>
      <c r="Q1334" s="225"/>
    </row>
    <row r="1335" spans="1:17">
      <c r="B1335" s="127" t="s">
        <v>2742</v>
      </c>
      <c r="C1335" s="127" t="s">
        <v>4124</v>
      </c>
      <c r="D1335" s="127"/>
      <c r="E1335" s="127"/>
      <c r="F1335" s="127"/>
      <c r="G1335" s="127"/>
      <c r="H1335" s="127"/>
      <c r="I1335" s="123"/>
      <c r="J1335" s="123"/>
      <c r="K1335" s="163" t="s">
        <v>906</v>
      </c>
      <c r="L1335" s="125" t="s">
        <v>3218</v>
      </c>
      <c r="M1335" s="564">
        <f>IF(ISERROR(VLOOKUP($B1335,ESTR_PREC!$A$1:$M$6000,5,FALSE))=TRUE,0,VLOOKUP($B1335,ESTR_PREC!$A$1:$M$6000,5,FALSE))</f>
        <v>0</v>
      </c>
      <c r="N1335" s="225"/>
      <c r="O1335" s="560">
        <f t="shared" si="20"/>
        <v>0</v>
      </c>
      <c r="Q1335" s="225"/>
    </row>
    <row r="1336" spans="1:17">
      <c r="B1336" s="127" t="s">
        <v>2743</v>
      </c>
      <c r="C1336" s="127" t="s">
        <v>4125</v>
      </c>
      <c r="D1336" s="127"/>
      <c r="E1336" s="127"/>
      <c r="F1336" s="127"/>
      <c r="G1336" s="127"/>
      <c r="H1336" s="127"/>
      <c r="I1336" s="123"/>
      <c r="J1336" s="123"/>
      <c r="K1336" s="163" t="s">
        <v>2744</v>
      </c>
      <c r="L1336" s="125" t="s">
        <v>3218</v>
      </c>
      <c r="M1336" s="564">
        <f>IF(ISERROR(VLOOKUP($B1336,ESTR_PREC!$A$1:$M$6000,5,FALSE))=TRUE,0,VLOOKUP($B1336,ESTR_PREC!$A$1:$M$6000,5,FALSE))</f>
        <v>0</v>
      </c>
      <c r="N1336" s="225"/>
      <c r="O1336" s="560">
        <f t="shared" si="20"/>
        <v>0</v>
      </c>
      <c r="Q1336" s="225"/>
    </row>
    <row r="1337" spans="1:17">
      <c r="B1337" s="127" t="s">
        <v>2745</v>
      </c>
      <c r="C1337" s="127" t="s">
        <v>4126</v>
      </c>
      <c r="D1337" s="127"/>
      <c r="E1337" s="127"/>
      <c r="F1337" s="127"/>
      <c r="G1337" s="127"/>
      <c r="H1337" s="127"/>
      <c r="I1337" s="123"/>
      <c r="J1337" s="123"/>
      <c r="K1337" s="129" t="s">
        <v>2746</v>
      </c>
      <c r="L1337" s="125" t="s">
        <v>3218</v>
      </c>
      <c r="M1337" s="564">
        <f>IF(ISERROR(VLOOKUP($B1337,ESTR_PREC!$A$1:$M$6000,5,FALSE))=TRUE,0,VLOOKUP($B1337,ESTR_PREC!$A$1:$M$6000,5,FALSE))</f>
        <v>0</v>
      </c>
      <c r="N1337" s="225"/>
      <c r="O1337" s="560">
        <f t="shared" si="20"/>
        <v>0</v>
      </c>
      <c r="Q1337" s="225"/>
    </row>
    <row r="1338" spans="1:17">
      <c r="B1338" s="127" t="s">
        <v>2747</v>
      </c>
      <c r="C1338" s="127" t="s">
        <v>4127</v>
      </c>
      <c r="D1338" s="127"/>
      <c r="E1338" s="127"/>
      <c r="F1338" s="127"/>
      <c r="G1338" s="127"/>
      <c r="H1338" s="127"/>
      <c r="I1338" s="123"/>
      <c r="J1338" s="123"/>
      <c r="K1338" s="129" t="s">
        <v>919</v>
      </c>
      <c r="L1338" s="125" t="s">
        <v>3218</v>
      </c>
      <c r="M1338" s="564">
        <f>IF(ISERROR(VLOOKUP($B1338,ESTR_PREC!$A$1:$M$6000,5,FALSE))=TRUE,0,VLOOKUP($B1338,ESTR_PREC!$A$1:$M$6000,5,FALSE))</f>
        <v>0</v>
      </c>
      <c r="N1338" s="225"/>
      <c r="O1338" s="560">
        <f t="shared" si="20"/>
        <v>0</v>
      </c>
      <c r="Q1338" s="225"/>
    </row>
    <row r="1339" spans="1:17">
      <c r="B1339" s="127" t="s">
        <v>2748</v>
      </c>
      <c r="C1339" s="127" t="s">
        <v>4128</v>
      </c>
      <c r="D1339" s="127"/>
      <c r="E1339" s="127"/>
      <c r="F1339" s="127"/>
      <c r="G1339" s="127"/>
      <c r="H1339" s="127"/>
      <c r="I1339" s="123"/>
      <c r="J1339" s="123"/>
      <c r="K1339" s="129" t="s">
        <v>2749</v>
      </c>
      <c r="L1339" s="125" t="s">
        <v>3218</v>
      </c>
      <c r="M1339" s="564">
        <f>IF(ISERROR(VLOOKUP($B1339,ESTR_PREC!$A$1:$M$6000,5,FALSE))=TRUE,0,VLOOKUP($B1339,ESTR_PREC!$A$1:$M$6000,5,FALSE))</f>
        <v>0</v>
      </c>
      <c r="N1339" s="225"/>
      <c r="O1339" s="560">
        <f t="shared" si="20"/>
        <v>0</v>
      </c>
      <c r="Q1339" s="225"/>
    </row>
    <row r="1340" spans="1:17">
      <c r="B1340" s="127" t="s">
        <v>2750</v>
      </c>
      <c r="C1340" s="127" t="s">
        <v>4129</v>
      </c>
      <c r="D1340" s="127"/>
      <c r="E1340" s="127"/>
      <c r="F1340" s="127"/>
      <c r="G1340" s="127"/>
      <c r="H1340" s="127"/>
      <c r="I1340" s="123"/>
      <c r="J1340" s="123"/>
      <c r="K1340" s="129" t="s">
        <v>2751</v>
      </c>
      <c r="L1340" s="125" t="s">
        <v>3218</v>
      </c>
      <c r="M1340" s="564">
        <f>IF(ISERROR(VLOOKUP($B1340,ESTR_PREC!$A$1:$M$6000,5,FALSE))=TRUE,0,VLOOKUP($B1340,ESTR_PREC!$A$1:$M$6000,5,FALSE))</f>
        <v>0</v>
      </c>
      <c r="N1340" s="225"/>
      <c r="O1340" s="560">
        <f t="shared" si="20"/>
        <v>0</v>
      </c>
      <c r="Q1340" s="225"/>
    </row>
    <row r="1341" spans="1:17">
      <c r="B1341" s="127" t="s">
        <v>2752</v>
      </c>
      <c r="C1341" s="127" t="s">
        <v>4130</v>
      </c>
      <c r="D1341" s="127"/>
      <c r="E1341" s="127"/>
      <c r="F1341" s="127"/>
      <c r="G1341" s="127"/>
      <c r="H1341" s="127"/>
      <c r="I1341" s="123"/>
      <c r="J1341" s="123"/>
      <c r="K1341" s="129" t="s">
        <v>2753</v>
      </c>
      <c r="L1341" s="125" t="s">
        <v>3218</v>
      </c>
      <c r="M1341" s="564">
        <f>IF(ISERROR(VLOOKUP($B1341,ESTR_PREC!$A$1:$M$6000,5,FALSE))=TRUE,0,VLOOKUP($B1341,ESTR_PREC!$A$1:$M$6000,5,FALSE))</f>
        <v>0</v>
      </c>
      <c r="N1341" s="225"/>
      <c r="O1341" s="560">
        <f t="shared" si="20"/>
        <v>0</v>
      </c>
      <c r="Q1341" s="225"/>
    </row>
    <row r="1342" spans="1:17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30"/>
      <c r="I1342" s="130"/>
      <c r="J1342" s="130"/>
      <c r="K1342" s="185" t="s">
        <v>2755</v>
      </c>
      <c r="L1342" s="132" t="s">
        <v>3218</v>
      </c>
      <c r="M1342" s="564">
        <f>IF(ISERROR(VLOOKUP($B1342,ESTR_PREC!$A$1:$M$6000,5,FALSE))=TRUE,0,VLOOKUP($B1342,ESTR_PREC!$A$1:$M$6000,5,FALSE))</f>
        <v>0</v>
      </c>
      <c r="N1342" s="225"/>
      <c r="O1342" s="560">
        <f t="shared" si="20"/>
        <v>0</v>
      </c>
      <c r="Q1342" s="225"/>
    </row>
    <row r="1343" spans="1:17">
      <c r="A1343" s="265"/>
      <c r="K1343" s="592"/>
      <c r="L1343" s="532"/>
      <c r="M1343" s="499"/>
      <c r="N1343" s="499"/>
      <c r="O1343" s="499"/>
      <c r="P1343" s="499"/>
      <c r="Q1343" s="499"/>
    </row>
    <row r="1344" spans="1:17" ht="15.75" thickBot="1">
      <c r="A1344" s="265"/>
      <c r="M1344" s="265"/>
      <c r="N1344" s="379"/>
      <c r="P1344" s="291"/>
      <c r="Q1344" s="379"/>
    </row>
    <row r="1345" spans="1:17" ht="17.25" thickTop="1" thickBot="1">
      <c r="B1345" s="194" t="s">
        <v>2756</v>
      </c>
      <c r="C1345" s="250" t="s">
        <v>4132</v>
      </c>
      <c r="D1345" s="248"/>
      <c r="E1345" s="248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789</v>
      </c>
      <c r="N1345" s="154">
        <f>SUM(N1348:N1375)</f>
        <v>1128</v>
      </c>
      <c r="O1345" s="298">
        <f>+N1345-M1345</f>
        <v>339</v>
      </c>
      <c r="Q1345" s="154">
        <f>SUM(Q1348:Q1375)</f>
        <v>0</v>
      </c>
    </row>
    <row r="1346" spans="1:17" ht="9" customHeight="1" thickTop="1" thickBot="1">
      <c r="A1346" s="265"/>
      <c r="M1346" s="265"/>
      <c r="N1346" s="379"/>
      <c r="Q1346" s="379"/>
    </row>
    <row r="1347" spans="1:17" ht="26.25" thickBot="1">
      <c r="B1347" s="102" t="s">
        <v>3221</v>
      </c>
      <c r="C1347" s="245" t="s">
        <v>48</v>
      </c>
      <c r="D1347" s="245"/>
      <c r="E1347" s="245"/>
      <c r="F1347" s="246"/>
      <c r="G1347" s="246"/>
      <c r="H1347" s="246"/>
      <c r="I1347" s="246"/>
      <c r="J1347" s="246"/>
      <c r="K1347" s="120" t="s">
        <v>3222</v>
      </c>
      <c r="L1347" s="135"/>
      <c r="M1347" s="328" t="str">
        <f>+$M$10</f>
        <v>Valore netto al 31/12/2017</v>
      </c>
      <c r="N1347" s="779" t="str">
        <f>N$10</f>
        <v>Valore netto al 31/12/2018</v>
      </c>
      <c r="O1347" s="779" t="s">
        <v>4064</v>
      </c>
      <c r="P1347" s="806"/>
      <c r="Q1347" s="779" t="str">
        <f>Q$10</f>
        <v>Prechiusura al ° trimestre 2018</v>
      </c>
    </row>
    <row r="1348" spans="1:17">
      <c r="B1348" s="127" t="s">
        <v>2758</v>
      </c>
      <c r="C1348" s="127" t="s">
        <v>4133</v>
      </c>
      <c r="D1348" s="127"/>
      <c r="E1348" s="127"/>
      <c r="F1348" s="127"/>
      <c r="G1348" s="127"/>
      <c r="H1348" s="127"/>
      <c r="I1348" s="127"/>
      <c r="J1348" s="127"/>
      <c r="K1348" s="124" t="s">
        <v>2763</v>
      </c>
      <c r="L1348" s="125" t="s">
        <v>3218</v>
      </c>
      <c r="M1348" s="564">
        <f>IF(ISERROR(VLOOKUP($B1348,ESTR_PREC!$A$1:$M$6000,5,FALSE))=TRUE,0,VLOOKUP($B1348,ESTR_PREC!$A$1:$M$6000,5,FALSE))</f>
        <v>0</v>
      </c>
      <c r="N1348" s="225"/>
      <c r="O1348" s="560">
        <f t="shared" ref="O1348:O1365" si="21">+N1348-M1348</f>
        <v>0</v>
      </c>
      <c r="Q1348" s="225"/>
    </row>
    <row r="1349" spans="1:17">
      <c r="B1349" s="127" t="s">
        <v>2764</v>
      </c>
      <c r="C1349" s="127" t="s">
        <v>4134</v>
      </c>
      <c r="D1349" s="127"/>
      <c r="E1349" s="127"/>
      <c r="F1349" s="127"/>
      <c r="G1349" s="127"/>
      <c r="H1349" s="127"/>
      <c r="I1349" s="127"/>
      <c r="J1349" s="127"/>
      <c r="K1349" s="124" t="s">
        <v>2766</v>
      </c>
      <c r="L1349" s="125" t="s">
        <v>3218</v>
      </c>
      <c r="M1349" s="564">
        <f>IF(ISERROR(VLOOKUP($B1349,ESTR_PREC!$A$1:$M$6000,5,FALSE))=TRUE,0,VLOOKUP($B1349,ESTR_PREC!$A$1:$M$6000,5,FALSE))</f>
        <v>0</v>
      </c>
      <c r="N1349" s="225"/>
      <c r="O1349" s="560">
        <f t="shared" si="21"/>
        <v>0</v>
      </c>
      <c r="Q1349" s="225"/>
    </row>
    <row r="1350" spans="1:17" ht="25.5" hidden="1" customHeight="1">
      <c r="B1350" s="253" t="s">
        <v>2767</v>
      </c>
      <c r="C1350" s="253" t="s">
        <v>4684</v>
      </c>
      <c r="D1350" s="180"/>
      <c r="E1350" s="180"/>
      <c r="F1350" s="180"/>
      <c r="G1350" s="180"/>
      <c r="H1350" s="180"/>
      <c r="I1350" s="180"/>
      <c r="J1350" s="180"/>
      <c r="K1350" s="238" t="s">
        <v>2769</v>
      </c>
      <c r="L1350" s="237" t="s">
        <v>3218</v>
      </c>
      <c r="M1350" s="564">
        <f>IF(ISERROR(VLOOKUP($B1350,ESTR_PREC!$A$1:$M$6000,5,FALSE))=TRUE,0,VLOOKUP($B1350,ESTR_PREC!$A$1:$M$6000,5,FALSE))</f>
        <v>0</v>
      </c>
      <c r="N1350" s="225"/>
      <c r="O1350" s="564"/>
      <c r="Q1350" s="564"/>
    </row>
    <row r="1351" spans="1:17">
      <c r="B1351" s="127" t="s">
        <v>2770</v>
      </c>
      <c r="C1351" s="127" t="s">
        <v>4685</v>
      </c>
      <c r="D1351" s="127"/>
      <c r="E1351" s="127"/>
      <c r="F1351" s="127"/>
      <c r="G1351" s="127"/>
      <c r="H1351" s="127"/>
      <c r="I1351" s="127"/>
      <c r="J1351" s="127"/>
      <c r="K1351" s="129" t="s">
        <v>2772</v>
      </c>
      <c r="L1351" s="125" t="s">
        <v>3218</v>
      </c>
      <c r="M1351" s="564">
        <f>IF(ISERROR(VLOOKUP($B1351,ESTR_PREC!$A$1:$M$6000,5,FALSE))=TRUE,0,VLOOKUP($B1351,ESTR_PREC!$A$1:$M$6000,5,FALSE))</f>
        <v>0</v>
      </c>
      <c r="N1351" s="225"/>
      <c r="O1351" s="560">
        <f t="shared" si="21"/>
        <v>0</v>
      </c>
      <c r="Q1351" s="225"/>
    </row>
    <row r="1352" spans="1:17">
      <c r="B1352" s="127" t="s">
        <v>2773</v>
      </c>
      <c r="C1352" s="127" t="s">
        <v>4135</v>
      </c>
      <c r="D1352" s="127"/>
      <c r="E1352" s="127"/>
      <c r="F1352" s="127"/>
      <c r="G1352" s="127"/>
      <c r="H1352" s="127"/>
      <c r="I1352" s="127"/>
      <c r="J1352" s="127"/>
      <c r="K1352" s="124" t="s">
        <v>2775</v>
      </c>
      <c r="L1352" s="125" t="s">
        <v>3218</v>
      </c>
      <c r="M1352" s="564">
        <f>IF(ISERROR(VLOOKUP($B1352,ESTR_PREC!$A$1:$M$6000,5,FALSE))=TRUE,0,VLOOKUP($B1352,ESTR_PREC!$A$1:$M$6000,5,FALSE))</f>
        <v>0</v>
      </c>
      <c r="N1352" s="225"/>
      <c r="O1352" s="560">
        <f t="shared" si="21"/>
        <v>0</v>
      </c>
      <c r="Q1352" s="225"/>
    </row>
    <row r="1353" spans="1:17" hidden="1">
      <c r="B1353" s="127" t="s">
        <v>2776</v>
      </c>
      <c r="C1353" s="127" t="s">
        <v>4136</v>
      </c>
      <c r="D1353" s="127"/>
      <c r="E1353" s="127"/>
      <c r="F1353" s="127"/>
      <c r="G1353" s="127"/>
      <c r="H1353" s="127"/>
      <c r="I1353" s="127"/>
      <c r="J1353" s="127"/>
      <c r="K1353" s="175" t="s">
        <v>2779</v>
      </c>
      <c r="L1353" s="125" t="s">
        <v>3218</v>
      </c>
      <c r="M1353" s="564">
        <f>IF(ISERROR(VLOOKUP($B1353,ESTR_PREC!$A$1:$M$6000,5,FALSE))=TRUE,0,VLOOKUP($B1353,ESTR_PREC!$A$1:$M$6000,5,FALSE))</f>
        <v>0</v>
      </c>
      <c r="N1353" s="225"/>
      <c r="O1353" s="564"/>
      <c r="Q1353" s="564"/>
    </row>
    <row r="1354" spans="1:17" hidden="1">
      <c r="B1354" s="127" t="s">
        <v>2780</v>
      </c>
      <c r="C1354" s="127" t="s">
        <v>4137</v>
      </c>
      <c r="D1354" s="127"/>
      <c r="E1354" s="127"/>
      <c r="F1354" s="127"/>
      <c r="G1354" s="127"/>
      <c r="H1354" s="127"/>
      <c r="I1354" s="127"/>
      <c r="J1354" s="127"/>
      <c r="K1354" s="175" t="s">
        <v>2782</v>
      </c>
      <c r="L1354" s="125" t="s">
        <v>3218</v>
      </c>
      <c r="M1354" s="828">
        <f>IF(ISERROR(VLOOKUP($B1354,ESTR_PREC!$A$1:$M$6000,5,FALSE))=TRUE,0,VLOOKUP($B1354,ESTR_PREC!$A$1:$M$6000,5,FALSE))</f>
        <v>0</v>
      </c>
      <c r="N1354" s="225"/>
      <c r="O1354" s="827"/>
      <c r="Q1354" s="815"/>
    </row>
    <row r="1355" spans="1:17">
      <c r="B1355" s="127" t="s">
        <v>2783</v>
      </c>
      <c r="C1355" s="127" t="s">
        <v>4138</v>
      </c>
      <c r="D1355" s="127"/>
      <c r="E1355" s="127"/>
      <c r="F1355" s="127"/>
      <c r="G1355" s="127"/>
      <c r="H1355" s="127"/>
      <c r="I1355" s="127"/>
      <c r="J1355" s="127"/>
      <c r="K1355" s="175" t="s">
        <v>2785</v>
      </c>
      <c r="L1355" s="125" t="s">
        <v>3218</v>
      </c>
      <c r="M1355" s="564">
        <f>IF(ISERROR(VLOOKUP($B1355,ESTR_PREC!$A$1:$M$6000,5,FALSE))=TRUE,0,VLOOKUP($B1355,ESTR_PREC!$A$1:$M$6000,5,FALSE))</f>
        <v>0</v>
      </c>
      <c r="N1355" s="225"/>
      <c r="O1355" s="560">
        <f t="shared" si="21"/>
        <v>0</v>
      </c>
      <c r="Q1355" s="225"/>
    </row>
    <row r="1356" spans="1:17">
      <c r="B1356" s="127" t="s">
        <v>2786</v>
      </c>
      <c r="C1356" s="127" t="s">
        <v>4139</v>
      </c>
      <c r="D1356" s="127"/>
      <c r="E1356" s="127"/>
      <c r="F1356" s="127"/>
      <c r="G1356" s="127"/>
      <c r="H1356" s="127"/>
      <c r="I1356" s="127"/>
      <c r="J1356" s="127"/>
      <c r="K1356" s="175" t="s">
        <v>2788</v>
      </c>
      <c r="L1356" s="125" t="s">
        <v>3218</v>
      </c>
      <c r="M1356" s="564">
        <f>IF(ISERROR(VLOOKUP($B1356,ESTR_PREC!$A$1:$M$6000,5,FALSE))=TRUE,0,VLOOKUP($B1356,ESTR_PREC!$A$1:$M$6000,5,FALSE))</f>
        <v>0</v>
      </c>
      <c r="N1356" s="225"/>
      <c r="O1356" s="560">
        <f t="shared" si="21"/>
        <v>0</v>
      </c>
      <c r="Q1356" s="225"/>
    </row>
    <row r="1357" spans="1:17">
      <c r="B1357" s="127" t="s">
        <v>2789</v>
      </c>
      <c r="C1357" s="127" t="s">
        <v>4140</v>
      </c>
      <c r="D1357" s="127"/>
      <c r="E1357" s="127"/>
      <c r="F1357" s="127"/>
      <c r="G1357" s="127"/>
      <c r="H1357" s="127"/>
      <c r="I1357" s="127"/>
      <c r="J1357" s="127"/>
      <c r="K1357" s="175" t="s">
        <v>2791</v>
      </c>
      <c r="L1357" s="125" t="s">
        <v>3218</v>
      </c>
      <c r="M1357" s="564">
        <f>IF(ISERROR(VLOOKUP($B1357,ESTR_PREC!$A$1:$M$6000,5,FALSE))=TRUE,0,VLOOKUP($B1357,ESTR_PREC!$A$1:$M$6000,5,FALSE))</f>
        <v>0</v>
      </c>
      <c r="N1357" s="225"/>
      <c r="O1357" s="560">
        <f t="shared" si="21"/>
        <v>0</v>
      </c>
      <c r="Q1357" s="225"/>
    </row>
    <row r="1358" spans="1:17">
      <c r="B1358" s="127" t="s">
        <v>2792</v>
      </c>
      <c r="C1358" s="127" t="s">
        <v>4141</v>
      </c>
      <c r="D1358" s="127"/>
      <c r="E1358" s="127"/>
      <c r="F1358" s="127"/>
      <c r="G1358" s="127"/>
      <c r="H1358" s="127"/>
      <c r="I1358" s="127"/>
      <c r="J1358" s="127"/>
      <c r="K1358" s="175" t="s">
        <v>2794</v>
      </c>
      <c r="L1358" s="125" t="s">
        <v>3218</v>
      </c>
      <c r="M1358" s="564">
        <f>IF(ISERROR(VLOOKUP($B1358,ESTR_PREC!$A$1:$M$6000,5,FALSE))=TRUE,0,VLOOKUP($B1358,ESTR_PREC!$A$1:$M$6000,5,FALSE))</f>
        <v>0</v>
      </c>
      <c r="N1358" s="225"/>
      <c r="O1358" s="560">
        <f t="shared" si="21"/>
        <v>0</v>
      </c>
      <c r="Q1358" s="225"/>
    </row>
    <row r="1359" spans="1:17" ht="15" hidden="1" customHeight="1">
      <c r="B1359" s="253" t="s">
        <v>2795</v>
      </c>
      <c r="C1359" s="253" t="s">
        <v>4686</v>
      </c>
      <c r="D1359" s="180"/>
      <c r="E1359" s="180"/>
      <c r="F1359" s="180"/>
      <c r="G1359" s="180"/>
      <c r="H1359" s="180"/>
      <c r="I1359" s="180"/>
      <c r="J1359" s="180"/>
      <c r="K1359" s="241" t="s">
        <v>2797</v>
      </c>
      <c r="L1359" s="237" t="s">
        <v>3218</v>
      </c>
      <c r="M1359" s="564">
        <f>IF(ISERROR(VLOOKUP($B1359,ESTR_PREC!$A$1:$M$6000,5,FALSE))=TRUE,0,VLOOKUP($B1359,ESTR_PREC!$A$1:$M$6000,5,FALSE))</f>
        <v>0</v>
      </c>
      <c r="N1359" s="225"/>
      <c r="O1359" s="564"/>
      <c r="Q1359" s="564"/>
    </row>
    <row r="1360" spans="1:17" ht="25.5" hidden="1">
      <c r="B1360" s="127" t="s">
        <v>2798</v>
      </c>
      <c r="C1360" s="127" t="s">
        <v>4687</v>
      </c>
      <c r="D1360" s="127"/>
      <c r="E1360" s="127"/>
      <c r="F1360" s="127"/>
      <c r="G1360" s="127"/>
      <c r="H1360" s="127"/>
      <c r="I1360" s="127"/>
      <c r="J1360" s="127"/>
      <c r="K1360" s="129" t="s">
        <v>2801</v>
      </c>
      <c r="L1360" s="125" t="s">
        <v>3218</v>
      </c>
      <c r="M1360" s="564">
        <f>IF(ISERROR(VLOOKUP($B1360,ESTR_PREC!$A$1:$M$6000,5,FALSE))=TRUE,0,VLOOKUP($B1360,ESTR_PREC!$A$1:$M$6000,5,FALSE))</f>
        <v>0</v>
      </c>
      <c r="N1360" s="225"/>
      <c r="O1360" s="827"/>
      <c r="Q1360" s="815"/>
    </row>
    <row r="1361" spans="1:17" ht="25.5" hidden="1">
      <c r="B1361" s="127" t="s">
        <v>2802</v>
      </c>
      <c r="C1361" s="127" t="s">
        <v>4688</v>
      </c>
      <c r="D1361" s="127"/>
      <c r="E1361" s="127"/>
      <c r="F1361" s="127"/>
      <c r="G1361" s="127"/>
      <c r="H1361" s="127"/>
      <c r="I1361" s="127"/>
      <c r="J1361" s="127"/>
      <c r="K1361" s="129" t="s">
        <v>2803</v>
      </c>
      <c r="L1361" s="125" t="s">
        <v>3218</v>
      </c>
      <c r="M1361" s="564">
        <f>IF(ISERROR(VLOOKUP($B1361,ESTR_PREC!$A$1:$M$6000,5,FALSE))=TRUE,0,VLOOKUP($B1361,ESTR_PREC!$A$1:$M$6000,5,FALSE))</f>
        <v>0</v>
      </c>
      <c r="N1361" s="225"/>
      <c r="O1361" s="827"/>
      <c r="Q1361" s="815"/>
    </row>
    <row r="1362" spans="1:17" ht="38.25" hidden="1">
      <c r="B1362" s="165" t="s">
        <v>2804</v>
      </c>
      <c r="C1362" s="165" t="s">
        <v>4689</v>
      </c>
      <c r="D1362" s="165"/>
      <c r="E1362" s="165"/>
      <c r="F1362" s="165"/>
      <c r="G1362" s="165"/>
      <c r="H1362" s="165"/>
      <c r="I1362" s="165"/>
      <c r="J1362" s="165"/>
      <c r="K1362" s="787" t="s">
        <v>2805</v>
      </c>
      <c r="L1362" s="788" t="s">
        <v>3218</v>
      </c>
      <c r="M1362" s="564">
        <f>IF(ISERROR(VLOOKUP($B1362,ESTR_PREC!$A$1:$M$6000,5,FALSE))=TRUE,0,VLOOKUP($B1362,ESTR_PREC!$A$1:$M$6000,5,FALSE))</f>
        <v>0</v>
      </c>
      <c r="N1362" s="225"/>
      <c r="O1362" s="828"/>
      <c r="Q1362" s="828"/>
    </row>
    <row r="1363" spans="1:17" ht="25.5" hidden="1">
      <c r="B1363" s="127" t="s">
        <v>2806</v>
      </c>
      <c r="C1363" s="127" t="s">
        <v>4690</v>
      </c>
      <c r="D1363" s="127"/>
      <c r="E1363" s="127"/>
      <c r="F1363" s="127"/>
      <c r="G1363" s="127"/>
      <c r="H1363" s="127"/>
      <c r="I1363" s="127"/>
      <c r="J1363" s="127"/>
      <c r="K1363" s="129" t="s">
        <v>2807</v>
      </c>
      <c r="L1363" s="211" t="s">
        <v>3218</v>
      </c>
      <c r="M1363" s="564">
        <f>IF(ISERROR(VLOOKUP($B1363,ESTR_PREC!$A$1:$M$6000,5,FALSE))=TRUE,0,VLOOKUP($B1363,ESTR_PREC!$A$1:$M$6000,5,FALSE))</f>
        <v>0</v>
      </c>
      <c r="N1363" s="225"/>
      <c r="O1363" s="827"/>
      <c r="Q1363" s="815"/>
    </row>
    <row r="1364" spans="1:17" ht="25.5" hidden="1">
      <c r="B1364" s="127" t="s">
        <v>2808</v>
      </c>
      <c r="C1364" s="127" t="s">
        <v>4691</v>
      </c>
      <c r="D1364" s="127"/>
      <c r="E1364" s="127"/>
      <c r="F1364" s="127"/>
      <c r="G1364" s="127"/>
      <c r="H1364" s="127"/>
      <c r="I1364" s="127"/>
      <c r="J1364" s="127"/>
      <c r="K1364" s="129" t="s">
        <v>2809</v>
      </c>
      <c r="L1364" s="211" t="s">
        <v>3218</v>
      </c>
      <c r="M1364" s="564">
        <f>IF(ISERROR(VLOOKUP($B1364,ESTR_PREC!$A$1:$M$6000,5,FALSE))=TRUE,0,VLOOKUP($B1364,ESTR_PREC!$A$1:$M$6000,5,FALSE))</f>
        <v>0</v>
      </c>
      <c r="N1364" s="225"/>
      <c r="O1364" s="827"/>
      <c r="Q1364" s="815"/>
    </row>
    <row r="1365" spans="1:17" ht="25.5">
      <c r="B1365" s="127" t="s">
        <v>2810</v>
      </c>
      <c r="C1365" s="127" t="s">
        <v>4692</v>
      </c>
      <c r="D1365" s="127"/>
      <c r="E1365" s="127"/>
      <c r="F1365" s="127"/>
      <c r="G1365" s="127"/>
      <c r="H1365" s="127"/>
      <c r="I1365" s="127"/>
      <c r="J1365" s="127"/>
      <c r="K1365" s="129" t="s">
        <v>2812</v>
      </c>
      <c r="L1365" s="211" t="s">
        <v>3218</v>
      </c>
      <c r="M1365" s="564">
        <f>IF(ISERROR(VLOOKUP($B1365,ESTR_PREC!$A$1:$M$6000,5,FALSE))=TRUE,0,VLOOKUP($B1365,ESTR_PREC!$A$1:$M$6000,5,FALSE))</f>
        <v>789</v>
      </c>
      <c r="N1365" s="225">
        <v>1128</v>
      </c>
      <c r="O1365" s="560">
        <f t="shared" si="21"/>
        <v>339</v>
      </c>
      <c r="Q1365" s="225"/>
    </row>
    <row r="1366" spans="1:17" ht="25.5" hidden="1" customHeight="1">
      <c r="B1366" s="253" t="s">
        <v>2813</v>
      </c>
      <c r="C1366" s="253" t="s">
        <v>4693</v>
      </c>
      <c r="D1366" s="180"/>
      <c r="E1366" s="180"/>
      <c r="F1366" s="180"/>
      <c r="G1366" s="180"/>
      <c r="H1366" s="180"/>
      <c r="I1366" s="180"/>
      <c r="J1366" s="180"/>
      <c r="K1366" s="789" t="s">
        <v>2815</v>
      </c>
      <c r="L1366" s="790" t="s">
        <v>3218</v>
      </c>
      <c r="M1366" s="564">
        <f>IF(ISERROR(VLOOKUP($B1366,ESTR_PREC!$A$1:$M$6000,5,FALSE))=TRUE,0,VLOOKUP($B1366,ESTR_PREC!$A$1:$M$6000,5,FALSE))</f>
        <v>0</v>
      </c>
      <c r="N1366" s="564"/>
      <c r="O1366" s="564"/>
      <c r="Q1366" s="564"/>
    </row>
    <row r="1367" spans="1:17" ht="25.5" hidden="1" customHeight="1">
      <c r="B1367" s="253" t="s">
        <v>2816</v>
      </c>
      <c r="C1367" s="253" t="s">
        <v>4694</v>
      </c>
      <c r="D1367" s="180"/>
      <c r="E1367" s="180"/>
      <c r="F1367" s="180"/>
      <c r="G1367" s="180"/>
      <c r="H1367" s="180"/>
      <c r="I1367" s="180"/>
      <c r="J1367" s="180"/>
      <c r="K1367" s="789" t="s">
        <v>2817</v>
      </c>
      <c r="L1367" s="790" t="s">
        <v>3218</v>
      </c>
      <c r="M1367" s="564">
        <f>IF(ISERROR(VLOOKUP($B1367,ESTR_PREC!$A$1:$M$6000,5,FALSE))=TRUE,0,VLOOKUP($B1367,ESTR_PREC!$A$1:$M$6000,5,FALSE))</f>
        <v>0</v>
      </c>
      <c r="N1367" s="564"/>
      <c r="O1367" s="564"/>
      <c r="Q1367" s="564"/>
    </row>
    <row r="1368" spans="1:17" ht="25.5" hidden="1" customHeight="1">
      <c r="B1368" s="253" t="s">
        <v>2818</v>
      </c>
      <c r="C1368" s="253" t="s">
        <v>4695</v>
      </c>
      <c r="D1368" s="180"/>
      <c r="E1368" s="180"/>
      <c r="F1368" s="180"/>
      <c r="G1368" s="180"/>
      <c r="H1368" s="180"/>
      <c r="I1368" s="180"/>
      <c r="J1368" s="180"/>
      <c r="K1368" s="789" t="s">
        <v>2819</v>
      </c>
      <c r="L1368" s="790" t="s">
        <v>3218</v>
      </c>
      <c r="M1368" s="564">
        <f>IF(ISERROR(VLOOKUP($B1368,ESTR_PREC!$A$1:$M$6000,5,FALSE))=TRUE,0,VLOOKUP($B1368,ESTR_PREC!$A$1:$M$6000,5,FALSE))</f>
        <v>0</v>
      </c>
      <c r="N1368" s="564"/>
      <c r="O1368" s="564"/>
      <c r="Q1368" s="564"/>
    </row>
    <row r="1369" spans="1:17" ht="25.5" hidden="1" customHeight="1">
      <c r="B1369" s="253" t="s">
        <v>2820</v>
      </c>
      <c r="C1369" s="253" t="s">
        <v>4696</v>
      </c>
      <c r="D1369" s="180"/>
      <c r="E1369" s="180"/>
      <c r="F1369" s="180"/>
      <c r="G1369" s="180"/>
      <c r="H1369" s="180"/>
      <c r="I1369" s="180"/>
      <c r="J1369" s="180"/>
      <c r="K1369" s="789" t="s">
        <v>2821</v>
      </c>
      <c r="L1369" s="790" t="s">
        <v>3218</v>
      </c>
      <c r="M1369" s="564">
        <f>IF(ISERROR(VLOOKUP($B1369,ESTR_PREC!$A$1:$M$6000,5,FALSE))=TRUE,0,VLOOKUP($B1369,ESTR_PREC!$A$1:$M$6000,5,FALSE))</f>
        <v>0</v>
      </c>
      <c r="N1369" s="564"/>
      <c r="O1369" s="564"/>
      <c r="Q1369" s="564"/>
    </row>
    <row r="1370" spans="1:17" ht="25.5" hidden="1" customHeight="1">
      <c r="B1370" s="127" t="s">
        <v>2822</v>
      </c>
      <c r="C1370" s="253" t="s">
        <v>4697</v>
      </c>
      <c r="D1370" s="127"/>
      <c r="E1370" s="127"/>
      <c r="F1370" s="127"/>
      <c r="G1370" s="127"/>
      <c r="H1370" s="127"/>
      <c r="I1370" s="127"/>
      <c r="J1370" s="127"/>
      <c r="K1370" s="129" t="s">
        <v>2824</v>
      </c>
      <c r="L1370" s="211" t="s">
        <v>3218</v>
      </c>
      <c r="M1370" s="564">
        <f>IF(ISERROR(VLOOKUP($B1370,ESTR_PREC!$A$1:$M$6000,5,FALSE))=TRUE,0,VLOOKUP($B1370,ESTR_PREC!$A$1:$M$6000,5,FALSE))</f>
        <v>0</v>
      </c>
      <c r="N1370" s="564"/>
      <c r="O1370" s="564"/>
      <c r="Q1370" s="564"/>
    </row>
    <row r="1371" spans="1:17" ht="25.5" hidden="1" customHeight="1">
      <c r="B1371" s="253" t="s">
        <v>2825</v>
      </c>
      <c r="C1371" s="253" t="s">
        <v>4698</v>
      </c>
      <c r="D1371" s="180"/>
      <c r="E1371" s="180"/>
      <c r="F1371" s="180"/>
      <c r="G1371" s="180"/>
      <c r="H1371" s="180"/>
      <c r="I1371" s="180"/>
      <c r="J1371" s="180"/>
      <c r="K1371" s="789" t="s">
        <v>2826</v>
      </c>
      <c r="L1371" s="790" t="s">
        <v>3218</v>
      </c>
      <c r="M1371" s="564">
        <f>IF(ISERROR(VLOOKUP($B1371,ESTR_PREC!$A$1:$M$6000,5,FALSE))=TRUE,0,VLOOKUP($B1371,ESTR_PREC!$A$1:$M$6000,5,FALSE))</f>
        <v>0</v>
      </c>
      <c r="N1371" s="564"/>
      <c r="O1371" s="564"/>
      <c r="Q1371" s="564"/>
    </row>
    <row r="1372" spans="1:17" ht="25.5" customHeight="1">
      <c r="B1372" s="127" t="s">
        <v>2827</v>
      </c>
      <c r="C1372" s="127" t="s">
        <v>4142</v>
      </c>
      <c r="D1372" s="127"/>
      <c r="E1372" s="127"/>
      <c r="F1372" s="127"/>
      <c r="G1372" s="127"/>
      <c r="H1372" s="127"/>
      <c r="I1372" s="127"/>
      <c r="J1372" s="127"/>
      <c r="K1372" s="124" t="s">
        <v>2830</v>
      </c>
      <c r="L1372" s="211" t="s">
        <v>3218</v>
      </c>
      <c r="M1372" s="564">
        <f>IF(ISERROR(VLOOKUP($B1372,ESTR_PREC!$A$1:$M$6000,5,FALSE))=TRUE,0,VLOOKUP($B1372,ESTR_PREC!$A$1:$M$6000,5,FALSE))</f>
        <v>0</v>
      </c>
      <c r="N1372" s="564">
        <f>SUM($Q1372:$Q1372)</f>
        <v>0</v>
      </c>
      <c r="O1372" s="560">
        <f>+N1372-M1372</f>
        <v>0</v>
      </c>
      <c r="Q1372" s="225"/>
    </row>
    <row r="1373" spans="1:17" ht="25.5" customHeight="1">
      <c r="B1373" s="138" t="s">
        <v>2831</v>
      </c>
      <c r="C1373" s="138" t="s">
        <v>4142</v>
      </c>
      <c r="D1373" s="138"/>
      <c r="E1373" s="138"/>
      <c r="F1373" s="138"/>
      <c r="G1373" s="138"/>
      <c r="H1373" s="138"/>
      <c r="I1373" s="138"/>
      <c r="J1373" s="138"/>
      <c r="K1373" s="183" t="s">
        <v>4143</v>
      </c>
      <c r="L1373" s="211" t="s">
        <v>3218</v>
      </c>
      <c r="M1373" s="564">
        <f>IF(ISERROR(VLOOKUP($B1373,ESTR_PREC!$A$1:$M$6000,5,FALSE))=TRUE,0,VLOOKUP($B1373,ESTR_PREC!$A$1:$M$6000,5,FALSE))</f>
        <v>0</v>
      </c>
      <c r="N1373" s="225"/>
      <c r="O1373" s="560">
        <f>+N1373-M1373</f>
        <v>0</v>
      </c>
      <c r="Q1373" s="225"/>
    </row>
    <row r="1374" spans="1:17" ht="25.5" customHeight="1">
      <c r="B1374" s="138" t="s">
        <v>2833</v>
      </c>
      <c r="C1374" s="138" t="s">
        <v>4142</v>
      </c>
      <c r="D1374" s="138"/>
      <c r="E1374" s="138"/>
      <c r="F1374" s="138"/>
      <c r="G1374" s="138"/>
      <c r="H1374" s="138"/>
      <c r="I1374" s="138"/>
      <c r="J1374" s="138"/>
      <c r="K1374" s="183" t="s">
        <v>4144</v>
      </c>
      <c r="L1374" s="211" t="s">
        <v>3218</v>
      </c>
      <c r="M1374" s="564">
        <f>IF(ISERROR(VLOOKUP($B1374,ESTR_PREC!$A$1:$M$6000,5,FALSE))=TRUE,0,VLOOKUP($B1374,ESTR_PREC!$A$1:$M$6000,5,FALSE))</f>
        <v>0</v>
      </c>
      <c r="N1374" s="225"/>
      <c r="O1374" s="560">
        <f>+N1374-M1374</f>
        <v>0</v>
      </c>
      <c r="Q1374" s="225"/>
    </row>
    <row r="1375" spans="1:17">
      <c r="B1375" s="127" t="s">
        <v>2835</v>
      </c>
      <c r="C1375" s="127" t="s">
        <v>4145</v>
      </c>
      <c r="D1375" s="127"/>
      <c r="E1375" s="127"/>
      <c r="F1375" s="127"/>
      <c r="G1375" s="127"/>
      <c r="H1375" s="127"/>
      <c r="I1375" s="127"/>
      <c r="J1375" s="127"/>
      <c r="K1375" s="129" t="s">
        <v>2836</v>
      </c>
      <c r="L1375" s="211" t="s">
        <v>3218</v>
      </c>
      <c r="M1375" s="564">
        <f>IF(ISERROR(VLOOKUP($B1375,ESTR_PREC!$A$1:$M$6000,5,FALSE))=TRUE,0,VLOOKUP($B1375,ESTR_PREC!$A$1:$M$6000,5,FALSE))</f>
        <v>0</v>
      </c>
      <c r="N1375" s="564"/>
      <c r="O1375" s="564"/>
      <c r="Q1375" s="564"/>
    </row>
    <row r="1376" spans="1:17" ht="15.75">
      <c r="A1376" s="265"/>
      <c r="K1376" s="265" t="s">
        <v>4146</v>
      </c>
      <c r="L1376" s="528"/>
      <c r="M1376" s="192"/>
      <c r="N1376" s="192"/>
      <c r="O1376" s="192"/>
      <c r="Q1376" s="192"/>
    </row>
    <row r="1377" spans="1:17">
      <c r="A1377" s="265"/>
      <c r="K1377" s="265" t="s">
        <v>4147</v>
      </c>
      <c r="M1377" s="265"/>
      <c r="N1377" s="379"/>
      <c r="Q1377" s="379"/>
    </row>
    <row r="1378" spans="1:17">
      <c r="A1378" s="265"/>
      <c r="K1378" s="265" t="s">
        <v>4148</v>
      </c>
      <c r="M1378" s="265"/>
      <c r="N1378" s="379"/>
      <c r="Q1378" s="379"/>
    </row>
    <row r="1379" spans="1:17">
      <c r="A1379" s="265"/>
      <c r="M1379" s="265"/>
      <c r="N1379" s="379"/>
      <c r="Q1379" s="379"/>
    </row>
    <row r="1380" spans="1:17" ht="13.5" thickBot="1">
      <c r="A1380" s="265"/>
      <c r="L1380" s="265"/>
      <c r="M1380" s="265"/>
      <c r="O1380" s="265"/>
    </row>
    <row r="1381" spans="1:17" ht="26.25" thickBot="1">
      <c r="K1381" s="467"/>
      <c r="L1381" s="465"/>
      <c r="M1381" s="328" t="str">
        <f>+$M$10</f>
        <v>Valore netto al 31/12/2017</v>
      </c>
      <c r="N1381" s="779" t="str">
        <f>N$10</f>
        <v>Valore netto al 31/12/2018</v>
      </c>
      <c r="O1381" s="779" t="s">
        <v>4064</v>
      </c>
      <c r="P1381" s="806"/>
      <c r="Q1381" s="779" t="str">
        <f>Q$10</f>
        <v>Prechiusura al ° trimestre 2018</v>
      </c>
    </row>
    <row r="1382" spans="1:17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20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775">
        <f>+N1382-M1382</f>
        <v>0</v>
      </c>
      <c r="Q1382" s="98">
        <f>+Q1386-Q1413</f>
        <v>0</v>
      </c>
    </row>
    <row r="1383" spans="1:17" ht="16.5" thickTop="1">
      <c r="A1383" s="265"/>
      <c r="K1383" s="531"/>
      <c r="L1383" s="528"/>
      <c r="M1383" s="518"/>
      <c r="N1383" s="515"/>
      <c r="O1383" s="515"/>
      <c r="Q1383" s="515"/>
    </row>
    <row r="1384" spans="1:17" ht="16.5" thickBot="1">
      <c r="A1384" s="265"/>
      <c r="K1384" s="531"/>
      <c r="L1384" s="528"/>
      <c r="M1384" s="518"/>
      <c r="N1384" s="515"/>
      <c r="O1384" s="515"/>
      <c r="Q1384" s="515"/>
    </row>
    <row r="1385" spans="1:17" ht="26.25" thickBot="1">
      <c r="K1385" s="467"/>
      <c r="L1385" s="465"/>
      <c r="M1385" s="328" t="str">
        <f>+$M$10</f>
        <v>Valore netto al 31/12/2017</v>
      </c>
      <c r="N1385" s="779" t="str">
        <f>N$10</f>
        <v>Valore netto al 31/12/2018</v>
      </c>
      <c r="O1385" s="779" t="s">
        <v>4064</v>
      </c>
      <c r="P1385" s="806"/>
      <c r="Q1385" s="779" t="str">
        <f>Q$10</f>
        <v>Prechiusura al ° trimestre 2018</v>
      </c>
    </row>
    <row r="1386" spans="1:17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186" t="s">
        <v>2840</v>
      </c>
      <c r="L1386" s="187" t="s">
        <v>3218</v>
      </c>
      <c r="M1386" s="188">
        <f>+M1388+M1401</f>
        <v>0</v>
      </c>
      <c r="N1386" s="775">
        <f>+N1388+N1401</f>
        <v>0</v>
      </c>
      <c r="O1386" s="775">
        <f>+N1386-M1386</f>
        <v>0</v>
      </c>
      <c r="Q1386" s="775">
        <f>+Q1388+Q1401</f>
        <v>0</v>
      </c>
    </row>
    <row r="1387" spans="1:17" ht="17.25" thickTop="1" thickBot="1">
      <c r="A1387" s="265"/>
      <c r="K1387" s="531"/>
      <c r="L1387" s="528"/>
      <c r="M1387" s="518"/>
      <c r="N1387" s="515"/>
      <c r="O1387" s="515"/>
      <c r="Q1387" s="515"/>
    </row>
    <row r="1388" spans="1:17" ht="17.25" thickTop="1" thickBot="1">
      <c r="B1388" s="194" t="s">
        <v>2841</v>
      </c>
      <c r="C1388" s="247" t="s">
        <v>4151</v>
      </c>
      <c r="D1388" s="248"/>
      <c r="E1388" s="248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90">
        <f>SUM(M1391:M1397)</f>
        <v>0</v>
      </c>
      <c r="N1388" s="190">
        <f>SUM(N1391:N1397)</f>
        <v>0</v>
      </c>
      <c r="O1388" s="298">
        <f>+N1388-M1388</f>
        <v>0</v>
      </c>
      <c r="Q1388" s="190">
        <f>SUM(Q1391:Q1397)</f>
        <v>0</v>
      </c>
    </row>
    <row r="1389" spans="1:17" ht="9" customHeight="1" thickTop="1" thickBot="1">
      <c r="A1389" s="265"/>
      <c r="K1389" s="582"/>
      <c r="M1389" s="265"/>
      <c r="N1389" s="379"/>
      <c r="Q1389" s="379"/>
    </row>
    <row r="1390" spans="1:17" ht="26.25" thickBot="1">
      <c r="B1390" s="102" t="s">
        <v>3221</v>
      </c>
      <c r="C1390" s="245" t="s">
        <v>48</v>
      </c>
      <c r="D1390" s="245"/>
      <c r="E1390" s="245"/>
      <c r="F1390" s="246"/>
      <c r="G1390" s="246"/>
      <c r="H1390" s="246"/>
      <c r="I1390" s="246"/>
      <c r="J1390" s="246"/>
      <c r="K1390" s="120" t="s">
        <v>3222</v>
      </c>
      <c r="L1390" s="135"/>
      <c r="M1390" s="328" t="str">
        <f>+$M$10</f>
        <v>Valore netto al 31/12/2017</v>
      </c>
      <c r="N1390" s="779" t="str">
        <f>N$10</f>
        <v>Valore netto al 31/12/2018</v>
      </c>
      <c r="O1390" s="779" t="s">
        <v>4064</v>
      </c>
      <c r="P1390" s="806"/>
      <c r="Q1390" s="779" t="str">
        <f>Q$10</f>
        <v>Prechiusura al ° trimestre 2018</v>
      </c>
    </row>
    <row r="1391" spans="1:17">
      <c r="B1391" s="127" t="s">
        <v>2843</v>
      </c>
      <c r="C1391" s="127" t="s">
        <v>4152</v>
      </c>
      <c r="D1391" s="127"/>
      <c r="E1391" s="127"/>
      <c r="F1391" s="127"/>
      <c r="G1391" s="127"/>
      <c r="H1391" s="127"/>
      <c r="I1391" s="127"/>
      <c r="J1391" s="127"/>
      <c r="K1391" s="124" t="s">
        <v>2848</v>
      </c>
      <c r="L1391" s="125" t="s">
        <v>3218</v>
      </c>
      <c r="M1391" s="564">
        <f>IF(ISERROR(VLOOKUP($B1391,ESTR_PREC!$A$1:$M$6000,5,FALSE))=TRUE,0,VLOOKUP($B1391,ESTR_PREC!$A$1:$M$6000,5,FALSE))</f>
        <v>0</v>
      </c>
      <c r="N1391" s="225"/>
      <c r="O1391" s="560">
        <f t="shared" ref="O1391:O1397" si="22">+N1391-M1391</f>
        <v>0</v>
      </c>
      <c r="Q1391" s="225"/>
    </row>
    <row r="1392" spans="1:17">
      <c r="B1392" s="127" t="s">
        <v>2849</v>
      </c>
      <c r="C1392" s="127" t="s">
        <v>4153</v>
      </c>
      <c r="D1392" s="127"/>
      <c r="E1392" s="127"/>
      <c r="F1392" s="127"/>
      <c r="G1392" s="127"/>
      <c r="H1392" s="127"/>
      <c r="I1392" s="127"/>
      <c r="J1392" s="127"/>
      <c r="K1392" s="124" t="s">
        <v>2851</v>
      </c>
      <c r="L1392" s="125" t="s">
        <v>3218</v>
      </c>
      <c r="M1392" s="564">
        <f>IF(ISERROR(VLOOKUP($B1392,ESTR_PREC!$A$1:$M$6000,5,FALSE))=TRUE,0,VLOOKUP($B1392,ESTR_PREC!$A$1:$M$6000,5,FALSE))</f>
        <v>0</v>
      </c>
      <c r="N1392" s="225"/>
      <c r="O1392" s="560">
        <f t="shared" si="22"/>
        <v>0</v>
      </c>
      <c r="Q1392" s="225"/>
    </row>
    <row r="1393" spans="1:17">
      <c r="B1393" s="127" t="s">
        <v>2852</v>
      </c>
      <c r="C1393" s="127" t="s">
        <v>4154</v>
      </c>
      <c r="D1393" s="127"/>
      <c r="E1393" s="127"/>
      <c r="F1393" s="127"/>
      <c r="G1393" s="127"/>
      <c r="H1393" s="127"/>
      <c r="I1393" s="127"/>
      <c r="J1393" s="127"/>
      <c r="K1393" s="124" t="s">
        <v>2853</v>
      </c>
      <c r="L1393" s="125" t="s">
        <v>3218</v>
      </c>
      <c r="M1393" s="564">
        <f>IF(ISERROR(VLOOKUP($B1393,ESTR_PREC!$A$1:$M$6000,5,FALSE))=TRUE,0,VLOOKUP($B1393,ESTR_PREC!$A$1:$M$6000,5,FALSE))</f>
        <v>0</v>
      </c>
      <c r="N1393" s="225"/>
      <c r="O1393" s="560">
        <f t="shared" si="22"/>
        <v>0</v>
      </c>
      <c r="Q1393" s="225"/>
    </row>
    <row r="1394" spans="1:17">
      <c r="B1394" s="127" t="s">
        <v>2854</v>
      </c>
      <c r="C1394" s="127" t="s">
        <v>4155</v>
      </c>
      <c r="D1394" s="127"/>
      <c r="E1394" s="127"/>
      <c r="F1394" s="127"/>
      <c r="G1394" s="127"/>
      <c r="H1394" s="127"/>
      <c r="I1394" s="127"/>
      <c r="J1394" s="127"/>
      <c r="K1394" s="124" t="s">
        <v>2856</v>
      </c>
      <c r="L1394" s="125" t="s">
        <v>3218</v>
      </c>
      <c r="M1394" s="564">
        <f>IF(ISERROR(VLOOKUP($B1394,ESTR_PREC!$A$1:$M$6000,5,FALSE))=TRUE,0,VLOOKUP($B1394,ESTR_PREC!$A$1:$M$6000,5,FALSE))</f>
        <v>0</v>
      </c>
      <c r="N1394" s="225"/>
      <c r="O1394" s="560">
        <f t="shared" si="22"/>
        <v>0</v>
      </c>
      <c r="Q1394" s="225"/>
    </row>
    <row r="1395" spans="1:17">
      <c r="B1395" s="127" t="s">
        <v>2857</v>
      </c>
      <c r="C1395" s="127" t="s">
        <v>4156</v>
      </c>
      <c r="D1395" s="127"/>
      <c r="E1395" s="127"/>
      <c r="F1395" s="127"/>
      <c r="G1395" s="127"/>
      <c r="H1395" s="127"/>
      <c r="I1395" s="127"/>
      <c r="J1395" s="127"/>
      <c r="K1395" s="124" t="s">
        <v>2858</v>
      </c>
      <c r="L1395" s="125" t="s">
        <v>3218</v>
      </c>
      <c r="M1395" s="564">
        <f>IF(ISERROR(VLOOKUP($B1395,ESTR_PREC!$A$1:$M$6000,5,FALSE))=TRUE,0,VLOOKUP($B1395,ESTR_PREC!$A$1:$M$6000,5,FALSE))</f>
        <v>0</v>
      </c>
      <c r="N1395" s="225"/>
      <c r="O1395" s="560">
        <f t="shared" si="22"/>
        <v>0</v>
      </c>
      <c r="Q1395" s="225"/>
    </row>
    <row r="1396" spans="1:17">
      <c r="B1396" s="127" t="s">
        <v>2859</v>
      </c>
      <c r="C1396" s="127" t="s">
        <v>4157</v>
      </c>
      <c r="D1396" s="127"/>
      <c r="E1396" s="127"/>
      <c r="F1396" s="127"/>
      <c r="G1396" s="127"/>
      <c r="H1396" s="127"/>
      <c r="I1396" s="127"/>
      <c r="J1396" s="127"/>
      <c r="K1396" s="163" t="s">
        <v>2860</v>
      </c>
      <c r="L1396" s="125" t="s">
        <v>3218</v>
      </c>
      <c r="M1396" s="564">
        <f>IF(ISERROR(VLOOKUP($B1396,ESTR_PREC!$A$1:$M$6000,5,FALSE))=TRUE,0,VLOOKUP($B1396,ESTR_PREC!$A$1:$M$6000,5,FALSE))</f>
        <v>0</v>
      </c>
      <c r="N1396" s="225"/>
      <c r="O1396" s="560">
        <f t="shared" si="22"/>
        <v>0</v>
      </c>
      <c r="Q1396" s="225"/>
    </row>
    <row r="1397" spans="1:17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30"/>
      <c r="I1397" s="130"/>
      <c r="J1397" s="130"/>
      <c r="K1397" s="156" t="s">
        <v>2862</v>
      </c>
      <c r="L1397" s="132" t="s">
        <v>3218</v>
      </c>
      <c r="M1397" s="564">
        <f>IF(ISERROR(VLOOKUP($B1397,ESTR_PREC!$A$1:$M$6000,5,FALSE))=TRUE,0,VLOOKUP($B1397,ESTR_PREC!$A$1:$M$6000,5,FALSE))</f>
        <v>0</v>
      </c>
      <c r="N1397" s="225"/>
      <c r="O1397" s="560">
        <f t="shared" si="22"/>
        <v>0</v>
      </c>
      <c r="Q1397" s="225"/>
    </row>
    <row r="1398" spans="1:17">
      <c r="A1398" s="265"/>
      <c r="K1398" s="592" t="s">
        <v>4159</v>
      </c>
      <c r="M1398" s="265"/>
      <c r="N1398" s="379"/>
      <c r="Q1398" s="379"/>
    </row>
    <row r="1399" spans="1:17">
      <c r="A1399" s="265"/>
      <c r="K1399" s="593" t="s">
        <v>4160</v>
      </c>
      <c r="M1399" s="265"/>
      <c r="N1399" s="379"/>
      <c r="Q1399" s="379"/>
    </row>
    <row r="1400" spans="1:17" ht="15.75" thickBot="1">
      <c r="A1400" s="265"/>
      <c r="M1400" s="265"/>
      <c r="O1400" s="265"/>
    </row>
    <row r="1401" spans="1:17" ht="17.25" thickTop="1" thickBot="1">
      <c r="B1401" s="194" t="s">
        <v>2863</v>
      </c>
      <c r="C1401" s="247" t="s">
        <v>4161</v>
      </c>
      <c r="D1401" s="248"/>
      <c r="E1401" s="248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90">
        <f>SUM(M1404:M1408)</f>
        <v>0</v>
      </c>
      <c r="N1401" s="190">
        <f>SUM(N1404:N1408)</f>
        <v>0</v>
      </c>
      <c r="O1401" s="298">
        <f>+N1401-M1401</f>
        <v>0</v>
      </c>
      <c r="Q1401" s="190">
        <f>SUM(Q1404:Q1408)</f>
        <v>0</v>
      </c>
    </row>
    <row r="1402" spans="1:17" ht="9" customHeight="1" thickTop="1" thickBot="1">
      <c r="A1402" s="265"/>
      <c r="K1402" s="582"/>
      <c r="M1402" s="265"/>
      <c r="N1402" s="379"/>
      <c r="Q1402" s="379"/>
    </row>
    <row r="1403" spans="1:17" ht="26.25" thickBot="1">
      <c r="B1403" s="102" t="s">
        <v>3221</v>
      </c>
      <c r="C1403" s="245" t="s">
        <v>48</v>
      </c>
      <c r="D1403" s="245"/>
      <c r="E1403" s="245"/>
      <c r="F1403" s="246"/>
      <c r="G1403" s="246"/>
      <c r="H1403" s="246"/>
      <c r="I1403" s="246"/>
      <c r="J1403" s="246"/>
      <c r="K1403" s="120" t="s">
        <v>3222</v>
      </c>
      <c r="L1403" s="135"/>
      <c r="M1403" s="328" t="str">
        <f>+$M$10</f>
        <v>Valore netto al 31/12/2017</v>
      </c>
      <c r="N1403" s="779" t="str">
        <f>N$10</f>
        <v>Valore netto al 31/12/2018</v>
      </c>
      <c r="O1403" s="779" t="s">
        <v>4064</v>
      </c>
      <c r="P1403" s="806"/>
      <c r="Q1403" s="779" t="str">
        <f>Q$10</f>
        <v>Prechiusura al ° trimestre 2018</v>
      </c>
    </row>
    <row r="1404" spans="1:17">
      <c r="B1404" s="127" t="s">
        <v>2865</v>
      </c>
      <c r="C1404" s="127" t="s">
        <v>4162</v>
      </c>
      <c r="D1404" s="127"/>
      <c r="E1404" s="127"/>
      <c r="F1404" s="127"/>
      <c r="G1404" s="127"/>
      <c r="H1404" s="127"/>
      <c r="I1404" s="127"/>
      <c r="J1404" s="127"/>
      <c r="K1404" s="124" t="s">
        <v>2867</v>
      </c>
      <c r="L1404" s="125" t="s">
        <v>3218</v>
      </c>
      <c r="M1404" s="564">
        <f>IF(ISERROR(VLOOKUP($B1404,ESTR_PREC!$A$1:$M$6000,5,FALSE))=TRUE,0,VLOOKUP($B1404,ESTR_PREC!$A$1:$M$6000,5,FALSE))</f>
        <v>0</v>
      </c>
      <c r="N1404" s="225"/>
      <c r="O1404" s="560">
        <f>+N1404-M1404</f>
        <v>0</v>
      </c>
      <c r="Q1404" s="225"/>
    </row>
    <row r="1405" spans="1:17" hidden="1">
      <c r="B1405" s="127" t="s">
        <v>2868</v>
      </c>
      <c r="C1405" s="127" t="s">
        <v>4163</v>
      </c>
      <c r="D1405" s="127"/>
      <c r="E1405" s="127"/>
      <c r="F1405" s="127"/>
      <c r="G1405" s="127"/>
      <c r="H1405" s="127"/>
      <c r="I1405" s="127"/>
      <c r="J1405" s="127"/>
      <c r="K1405" s="124" t="s">
        <v>2870</v>
      </c>
      <c r="L1405" s="125" t="s">
        <v>3218</v>
      </c>
      <c r="M1405" s="828">
        <f>IF(ISERROR(VLOOKUP($B1405,ESTR_PREC!$A$1:$M$6000,5,FALSE))=TRUE,0,VLOOKUP($B1405,ESTR_PREC!$A$1:$M$6000,5,FALSE))</f>
        <v>0</v>
      </c>
      <c r="N1405" s="225"/>
      <c r="O1405" s="827"/>
      <c r="Q1405" s="815"/>
    </row>
    <row r="1406" spans="1:17">
      <c r="B1406" s="127" t="s">
        <v>2871</v>
      </c>
      <c r="C1406" s="127" t="s">
        <v>4164</v>
      </c>
      <c r="D1406" s="127"/>
      <c r="E1406" s="127"/>
      <c r="F1406" s="127"/>
      <c r="G1406" s="127"/>
      <c r="H1406" s="127"/>
      <c r="I1406" s="127"/>
      <c r="J1406" s="127"/>
      <c r="K1406" s="124" t="s">
        <v>2873</v>
      </c>
      <c r="L1406" s="125" t="s">
        <v>3218</v>
      </c>
      <c r="M1406" s="564">
        <f>IF(ISERROR(VLOOKUP($B1406,ESTR_PREC!$A$1:$M$6000,5,FALSE))=TRUE,0,VLOOKUP($B1406,ESTR_PREC!$A$1:$M$6000,5,FALSE))</f>
        <v>0</v>
      </c>
      <c r="N1406" s="225"/>
      <c r="O1406" s="560">
        <f>+N1406-M1406</f>
        <v>0</v>
      </c>
      <c r="Q1406" s="225"/>
    </row>
    <row r="1407" spans="1:17">
      <c r="B1407" s="127" t="s">
        <v>2874</v>
      </c>
      <c r="C1407" s="127" t="s">
        <v>4165</v>
      </c>
      <c r="D1407" s="127"/>
      <c r="E1407" s="127"/>
      <c r="F1407" s="127"/>
      <c r="G1407" s="127"/>
      <c r="H1407" s="127"/>
      <c r="I1407" s="127"/>
      <c r="J1407" s="127"/>
      <c r="K1407" s="124" t="s">
        <v>2876</v>
      </c>
      <c r="L1407" s="211" t="s">
        <v>3218</v>
      </c>
      <c r="M1407" s="564">
        <f>IF(ISERROR(VLOOKUP($B1407,ESTR_PREC!$A$1:$M$6000,5,FALSE))=TRUE,0,VLOOKUP($B1407,ESTR_PREC!$A$1:$M$6000,5,FALSE))</f>
        <v>0</v>
      </c>
      <c r="N1407" s="225"/>
      <c r="O1407" s="560">
        <f>+N1407-M1407</f>
        <v>0</v>
      </c>
      <c r="Q1407" s="225"/>
    </row>
    <row r="1408" spans="1:17" ht="15.75" hidden="1" thickBot="1">
      <c r="B1408" s="130" t="s">
        <v>2877</v>
      </c>
      <c r="C1408" s="130" t="s">
        <v>4166</v>
      </c>
      <c r="D1408" s="130"/>
      <c r="E1408" s="130"/>
      <c r="F1408" s="130"/>
      <c r="G1408" s="130"/>
      <c r="H1408" s="130"/>
      <c r="I1408" s="130"/>
      <c r="J1408" s="130"/>
      <c r="K1408" s="156" t="s">
        <v>2879</v>
      </c>
      <c r="L1408" s="212" t="s">
        <v>3218</v>
      </c>
      <c r="M1408" s="828"/>
      <c r="N1408" s="815"/>
      <c r="O1408" s="827"/>
      <c r="Q1408" s="815"/>
    </row>
    <row r="1409" spans="1:17" ht="15.75">
      <c r="A1409" s="265"/>
      <c r="K1409" s="593" t="s">
        <v>4167</v>
      </c>
      <c r="L1409" s="528"/>
      <c r="M1409" s="192"/>
      <c r="N1409" s="192"/>
      <c r="O1409" s="192"/>
      <c r="Q1409" s="192"/>
    </row>
    <row r="1410" spans="1:17" ht="15.75">
      <c r="A1410" s="265"/>
      <c r="K1410" s="593"/>
      <c r="L1410" s="528"/>
      <c r="M1410" s="192"/>
      <c r="N1410" s="192"/>
      <c r="O1410" s="192"/>
      <c r="Q1410" s="192"/>
    </row>
    <row r="1411" spans="1:17" ht="16.5" thickBot="1">
      <c r="A1411" s="265"/>
      <c r="K1411" s="593"/>
      <c r="L1411" s="528"/>
      <c r="M1411" s="192"/>
      <c r="N1411" s="192"/>
      <c r="O1411" s="192"/>
      <c r="Q1411" s="192"/>
    </row>
    <row r="1412" spans="1:17" ht="26.25" thickBot="1">
      <c r="K1412" s="467"/>
      <c r="L1412" s="465"/>
      <c r="M1412" s="328" t="str">
        <f>+$M$10</f>
        <v>Valore netto al 31/12/2017</v>
      </c>
      <c r="N1412" s="779" t="str">
        <f>N$10</f>
        <v>Valore netto al 31/12/2018</v>
      </c>
      <c r="O1412" s="779" t="s">
        <v>4064</v>
      </c>
      <c r="P1412" s="806"/>
      <c r="Q1412" s="779" t="str">
        <f>Q$10</f>
        <v>Prechiusura al ° trimestre 2018</v>
      </c>
    </row>
    <row r="1413" spans="1:17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186" t="s">
        <v>2881</v>
      </c>
      <c r="L1413" s="187" t="s">
        <v>3218</v>
      </c>
      <c r="M1413" s="188">
        <f>+M1415+M1427</f>
        <v>0</v>
      </c>
      <c r="N1413" s="775">
        <f>+N1415+N1427</f>
        <v>0</v>
      </c>
      <c r="O1413" s="775">
        <f>+N1413-M1413</f>
        <v>0</v>
      </c>
      <c r="Q1413" s="775">
        <f>+Q1415+Q1427</f>
        <v>0</v>
      </c>
    </row>
    <row r="1414" spans="1:17" ht="17.25" thickTop="1" thickBot="1">
      <c r="A1414" s="265"/>
      <c r="K1414" s="531"/>
      <c r="L1414" s="528"/>
      <c r="M1414" s="518"/>
      <c r="N1414" s="515"/>
      <c r="O1414" s="515"/>
      <c r="Q1414" s="515"/>
    </row>
    <row r="1415" spans="1:17" ht="17.25" thickTop="1" thickBot="1">
      <c r="B1415" s="194" t="s">
        <v>2882</v>
      </c>
      <c r="C1415" s="247" t="s">
        <v>4169</v>
      </c>
      <c r="D1415" s="248"/>
      <c r="E1415" s="248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90">
        <f>SUM(M1418:M1425)</f>
        <v>0</v>
      </c>
      <c r="N1415" s="190">
        <f>SUM(N1418:N1425)</f>
        <v>0</v>
      </c>
      <c r="O1415" s="298">
        <f>+N1415-M1415</f>
        <v>0</v>
      </c>
      <c r="Q1415" s="190">
        <f>SUM(Q1418:Q1425)</f>
        <v>0</v>
      </c>
    </row>
    <row r="1416" spans="1:17" ht="9" customHeight="1" thickTop="1" thickBot="1">
      <c r="A1416" s="265"/>
      <c r="K1416" s="582"/>
      <c r="M1416" s="265"/>
      <c r="N1416" s="379"/>
      <c r="Q1416" s="379"/>
    </row>
    <row r="1417" spans="1:17" ht="26.25" thickBot="1">
      <c r="B1417" s="102" t="s">
        <v>3221</v>
      </c>
      <c r="C1417" s="245" t="s">
        <v>48</v>
      </c>
      <c r="D1417" s="245"/>
      <c r="E1417" s="245"/>
      <c r="F1417" s="246"/>
      <c r="G1417" s="246"/>
      <c r="H1417" s="246"/>
      <c r="I1417" s="246"/>
      <c r="J1417" s="246"/>
      <c r="K1417" s="120" t="s">
        <v>3222</v>
      </c>
      <c r="L1417" s="135"/>
      <c r="M1417" s="328" t="str">
        <f>+$M$10</f>
        <v>Valore netto al 31/12/2017</v>
      </c>
      <c r="N1417" s="779" t="str">
        <f>N$10</f>
        <v>Valore netto al 31/12/2018</v>
      </c>
      <c r="O1417" s="779" t="s">
        <v>4064</v>
      </c>
      <c r="P1417" s="806"/>
      <c r="Q1417" s="779" t="str">
        <f>Q$10</f>
        <v>Prechiusura al ° trimestre 2018</v>
      </c>
    </row>
    <row r="1418" spans="1:17">
      <c r="B1418" s="127" t="s">
        <v>2884</v>
      </c>
      <c r="C1418" s="127" t="s">
        <v>4170</v>
      </c>
      <c r="D1418" s="127"/>
      <c r="E1418" s="127"/>
      <c r="F1418" s="127"/>
      <c r="G1418" s="127"/>
      <c r="H1418" s="127"/>
      <c r="I1418" s="127"/>
      <c r="J1418" s="127"/>
      <c r="K1418" s="124" t="s">
        <v>2889</v>
      </c>
      <c r="L1418" s="125" t="s">
        <v>3218</v>
      </c>
      <c r="M1418" s="564">
        <f>IF(ISERROR(VLOOKUP($B1418,ESTR_PREC!$A$1:$M$6000,5,FALSE))=TRUE,0,VLOOKUP($B1418,ESTR_PREC!$A$1:$M$6000,5,FALSE))</f>
        <v>0</v>
      </c>
      <c r="N1418" s="225"/>
      <c r="O1418" s="560">
        <f t="shared" ref="O1418:O1425" si="23">+N1418-M1418</f>
        <v>0</v>
      </c>
      <c r="Q1418" s="225"/>
    </row>
    <row r="1419" spans="1:17">
      <c r="B1419" s="127" t="s">
        <v>2890</v>
      </c>
      <c r="C1419" s="127" t="s">
        <v>4171</v>
      </c>
      <c r="D1419" s="127"/>
      <c r="E1419" s="127"/>
      <c r="F1419" s="127"/>
      <c r="G1419" s="127"/>
      <c r="H1419" s="127"/>
      <c r="I1419" s="127"/>
      <c r="J1419" s="127"/>
      <c r="K1419" s="124" t="s">
        <v>2892</v>
      </c>
      <c r="L1419" s="125" t="s">
        <v>3218</v>
      </c>
      <c r="M1419" s="564">
        <f>IF(ISERROR(VLOOKUP($B1419,ESTR_PREC!$A$1:$M$6000,5,FALSE))=TRUE,0,VLOOKUP($B1419,ESTR_PREC!$A$1:$M$6000,5,FALSE))</f>
        <v>0</v>
      </c>
      <c r="N1419" s="225"/>
      <c r="O1419" s="560">
        <f t="shared" si="23"/>
        <v>0</v>
      </c>
      <c r="Q1419" s="225"/>
    </row>
    <row r="1420" spans="1:17">
      <c r="B1420" s="127" t="s">
        <v>2893</v>
      </c>
      <c r="C1420" s="127" t="s">
        <v>4172</v>
      </c>
      <c r="D1420" s="127"/>
      <c r="E1420" s="127"/>
      <c r="F1420" s="127"/>
      <c r="G1420" s="127"/>
      <c r="H1420" s="127"/>
      <c r="I1420" s="127"/>
      <c r="J1420" s="127"/>
      <c r="K1420" s="124" t="s">
        <v>2894</v>
      </c>
      <c r="L1420" s="125" t="s">
        <v>3218</v>
      </c>
      <c r="M1420" s="564">
        <f>IF(ISERROR(VLOOKUP($B1420,ESTR_PREC!$A$1:$M$6000,5,FALSE))=TRUE,0,VLOOKUP($B1420,ESTR_PREC!$A$1:$M$6000,5,FALSE))</f>
        <v>0</v>
      </c>
      <c r="N1420" s="225"/>
      <c r="O1420" s="560">
        <f t="shared" si="23"/>
        <v>0</v>
      </c>
      <c r="Q1420" s="225"/>
    </row>
    <row r="1421" spans="1:17">
      <c r="B1421" s="127" t="s">
        <v>2895</v>
      </c>
      <c r="C1421" s="127" t="s">
        <v>4173</v>
      </c>
      <c r="D1421" s="127"/>
      <c r="E1421" s="127"/>
      <c r="F1421" s="127"/>
      <c r="G1421" s="127"/>
      <c r="H1421" s="127"/>
      <c r="I1421" s="127"/>
      <c r="J1421" s="127"/>
      <c r="K1421" s="124" t="s">
        <v>2897</v>
      </c>
      <c r="L1421" s="125" t="s">
        <v>3218</v>
      </c>
      <c r="M1421" s="564">
        <f>IF(ISERROR(VLOOKUP($B1421,ESTR_PREC!$A$1:$M$6000,5,FALSE))=TRUE,0,VLOOKUP($B1421,ESTR_PREC!$A$1:$M$6000,5,FALSE))</f>
        <v>0</v>
      </c>
      <c r="N1421" s="225"/>
      <c r="O1421" s="560">
        <f t="shared" si="23"/>
        <v>0</v>
      </c>
      <c r="Q1421" s="225"/>
    </row>
    <row r="1422" spans="1:17">
      <c r="B1422" s="127" t="s">
        <v>2898</v>
      </c>
      <c r="C1422" s="127" t="s">
        <v>4174</v>
      </c>
      <c r="D1422" s="127"/>
      <c r="E1422" s="127"/>
      <c r="F1422" s="127"/>
      <c r="G1422" s="127"/>
      <c r="H1422" s="127"/>
      <c r="I1422" s="127"/>
      <c r="J1422" s="127"/>
      <c r="K1422" s="124" t="s">
        <v>2899</v>
      </c>
      <c r="L1422" s="125" t="s">
        <v>3218</v>
      </c>
      <c r="M1422" s="564">
        <f>IF(ISERROR(VLOOKUP($B1422,ESTR_PREC!$A$1:$M$6000,5,FALSE))=TRUE,0,VLOOKUP($B1422,ESTR_PREC!$A$1:$M$6000,5,FALSE))</f>
        <v>0</v>
      </c>
      <c r="N1422" s="225"/>
      <c r="O1422" s="560">
        <f t="shared" si="23"/>
        <v>0</v>
      </c>
      <c r="Q1422" s="225"/>
    </row>
    <row r="1423" spans="1:17">
      <c r="B1423" s="127" t="s">
        <v>2900</v>
      </c>
      <c r="C1423" s="127" t="s">
        <v>4175</v>
      </c>
      <c r="D1423" s="127"/>
      <c r="E1423" s="127"/>
      <c r="F1423" s="127"/>
      <c r="G1423" s="127"/>
      <c r="H1423" s="127"/>
      <c r="I1423" s="127"/>
      <c r="J1423" s="127"/>
      <c r="K1423" s="124" t="s">
        <v>2901</v>
      </c>
      <c r="L1423" s="125" t="s">
        <v>3218</v>
      </c>
      <c r="M1423" s="564">
        <f>IF(ISERROR(VLOOKUP($B1423,ESTR_PREC!$A$1:$M$6000,5,FALSE))=TRUE,0,VLOOKUP($B1423,ESTR_PREC!$A$1:$M$6000,5,FALSE))</f>
        <v>0</v>
      </c>
      <c r="N1423" s="225"/>
      <c r="O1423" s="560">
        <f t="shared" si="23"/>
        <v>0</v>
      </c>
      <c r="Q1423" s="225"/>
    </row>
    <row r="1424" spans="1:17">
      <c r="B1424" s="127" t="s">
        <v>2902</v>
      </c>
      <c r="C1424" s="127" t="s">
        <v>4176</v>
      </c>
      <c r="D1424" s="127"/>
      <c r="E1424" s="127"/>
      <c r="F1424" s="127"/>
      <c r="G1424" s="127"/>
      <c r="H1424" s="127"/>
      <c r="I1424" s="127"/>
      <c r="J1424" s="127"/>
      <c r="K1424" s="163" t="s">
        <v>2903</v>
      </c>
      <c r="L1424" s="125" t="s">
        <v>3218</v>
      </c>
      <c r="M1424" s="564">
        <f>IF(ISERROR(VLOOKUP($B1424,ESTR_PREC!$A$1:$M$6000,5,FALSE))=TRUE,0,VLOOKUP($B1424,ESTR_PREC!$A$1:$M$6000,5,FALSE))</f>
        <v>0</v>
      </c>
      <c r="N1424" s="225"/>
      <c r="O1424" s="560">
        <f t="shared" si="23"/>
        <v>0</v>
      </c>
      <c r="Q1424" s="225"/>
    </row>
    <row r="1425" spans="1:17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30"/>
      <c r="I1425" s="130"/>
      <c r="J1425" s="130"/>
      <c r="K1425" s="156" t="s">
        <v>2905</v>
      </c>
      <c r="L1425" s="132" t="s">
        <v>3218</v>
      </c>
      <c r="M1425" s="564">
        <f>IF(ISERROR(VLOOKUP($B1425,ESTR_PREC!$A$1:$M$6000,5,FALSE))=TRUE,0,VLOOKUP($B1425,ESTR_PREC!$A$1:$M$6000,5,FALSE))</f>
        <v>0</v>
      </c>
      <c r="N1425" s="225"/>
      <c r="O1425" s="560">
        <f t="shared" si="23"/>
        <v>0</v>
      </c>
      <c r="Q1425" s="225"/>
    </row>
    <row r="1426" spans="1:17" s="379" customFormat="1" ht="15.75" thickBot="1">
      <c r="A1426" s="265"/>
      <c r="L1426" s="466"/>
    </row>
    <row r="1427" spans="1:17" ht="17.25" thickTop="1" thickBot="1">
      <c r="B1427" s="194" t="s">
        <v>2906</v>
      </c>
      <c r="C1427" s="247" t="s">
        <v>4178</v>
      </c>
      <c r="D1427" s="248"/>
      <c r="E1427" s="248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90">
        <f>SUM(M1430:M1431)</f>
        <v>0</v>
      </c>
      <c r="N1427" s="190">
        <f>SUM(N1430:N1431)</f>
        <v>0</v>
      </c>
      <c r="O1427" s="298">
        <f>+N1427-M1427</f>
        <v>0</v>
      </c>
      <c r="Q1427" s="190">
        <f>SUM(Q1430:Q1431)</f>
        <v>0</v>
      </c>
    </row>
    <row r="1428" spans="1:17" ht="9" customHeight="1" thickTop="1" thickBot="1">
      <c r="A1428" s="265"/>
      <c r="K1428" s="582"/>
      <c r="M1428" s="265"/>
      <c r="N1428" s="379"/>
      <c r="Q1428" s="379"/>
    </row>
    <row r="1429" spans="1:17" ht="26.25" thickBot="1">
      <c r="B1429" s="102" t="s">
        <v>3221</v>
      </c>
      <c r="C1429" s="245" t="s">
        <v>48</v>
      </c>
      <c r="D1429" s="245"/>
      <c r="E1429" s="245"/>
      <c r="F1429" s="246"/>
      <c r="G1429" s="246"/>
      <c r="H1429" s="246"/>
      <c r="I1429" s="246"/>
      <c r="J1429" s="246"/>
      <c r="K1429" s="120" t="s">
        <v>3222</v>
      </c>
      <c r="L1429" s="135"/>
      <c r="M1429" s="328" t="str">
        <f>+$M$10</f>
        <v>Valore netto al 31/12/2017</v>
      </c>
      <c r="N1429" s="779" t="str">
        <f>N$10</f>
        <v>Valore netto al 31/12/2018</v>
      </c>
      <c r="O1429" s="779" t="s">
        <v>4064</v>
      </c>
      <c r="P1429" s="806"/>
      <c r="Q1429" s="779" t="str">
        <f>Q$10</f>
        <v>Prechiusura al ° trimestre 2018</v>
      </c>
    </row>
    <row r="1430" spans="1:17">
      <c r="B1430" s="127" t="s">
        <v>2908</v>
      </c>
      <c r="C1430" s="127" t="s">
        <v>4179</v>
      </c>
      <c r="D1430" s="127"/>
      <c r="E1430" s="127"/>
      <c r="F1430" s="127"/>
      <c r="G1430" s="127"/>
      <c r="H1430" s="127"/>
      <c r="I1430" s="127"/>
      <c r="J1430" s="127"/>
      <c r="K1430" s="124" t="s">
        <v>2910</v>
      </c>
      <c r="L1430" s="125" t="s">
        <v>3218</v>
      </c>
      <c r="M1430" s="564">
        <f>IF(ISERROR(VLOOKUP($B1430,ESTR_PREC!$A$1:$M$6000,5,FALSE))=TRUE,0,VLOOKUP($B1430,ESTR_PREC!$A$1:$M$6000,5,FALSE))</f>
        <v>0</v>
      </c>
      <c r="N1430" s="225"/>
      <c r="O1430" s="560">
        <f>+N1430-M1430</f>
        <v>0</v>
      </c>
      <c r="Q1430" s="225"/>
    </row>
    <row r="1431" spans="1:17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30"/>
      <c r="I1431" s="130"/>
      <c r="J1431" s="130"/>
      <c r="K1431" s="156" t="s">
        <v>2913</v>
      </c>
      <c r="L1431" s="132" t="s">
        <v>3218</v>
      </c>
      <c r="M1431" s="564">
        <f>IF(ISERROR(VLOOKUP($B1431,ESTR_PREC!$A$1:$M$6000,5,FALSE))=TRUE,0,VLOOKUP($B1431,ESTR_PREC!$A$1:$M$6000,5,FALSE))</f>
        <v>0</v>
      </c>
      <c r="N1431" s="225"/>
      <c r="O1431" s="560">
        <f>+N1431-M1431</f>
        <v>0</v>
      </c>
      <c r="Q1431" s="225"/>
    </row>
    <row r="1432" spans="1:17">
      <c r="A1432" s="265"/>
      <c r="M1432" s="265"/>
      <c r="O1432" s="265"/>
    </row>
    <row r="1433" spans="1:17" ht="15.75" thickBot="1">
      <c r="A1433" s="265"/>
      <c r="M1433" s="265"/>
      <c r="O1433" s="265"/>
    </row>
    <row r="1434" spans="1:17" s="291" customFormat="1" ht="26.25" thickBot="1">
      <c r="A1434" s="91"/>
      <c r="K1434" s="467"/>
      <c r="L1434" s="465"/>
      <c r="M1434" s="328" t="str">
        <f>+$M$10</f>
        <v>Valore netto al 31/12/2017</v>
      </c>
      <c r="N1434" s="779" t="str">
        <f>N$10</f>
        <v>Valore netto al 31/12/2018</v>
      </c>
      <c r="O1434" s="779" t="s">
        <v>4064</v>
      </c>
      <c r="P1434" s="806"/>
      <c r="Q1434" s="779" t="str">
        <f>Q$10</f>
        <v>Prechiusura al ° trimestre 2018</v>
      </c>
    </row>
    <row r="1435" spans="1:17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20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775">
        <f>+N1435-M1435</f>
        <v>0</v>
      </c>
      <c r="Q1435" s="98">
        <f>+Q1437-Q1444</f>
        <v>0</v>
      </c>
    </row>
    <row r="1436" spans="1:17" ht="16.5" thickTop="1" thickBot="1">
      <c r="A1436" s="265"/>
      <c r="M1436" s="265"/>
      <c r="N1436" s="379"/>
      <c r="Q1436" s="379"/>
    </row>
    <row r="1437" spans="1:17" ht="17.25" thickTop="1" thickBot="1">
      <c r="B1437" s="152" t="s">
        <v>2916</v>
      </c>
      <c r="C1437" s="247" t="s">
        <v>4182</v>
      </c>
      <c r="D1437" s="248"/>
      <c r="E1437" s="248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298">
        <f>+N1437-M1437</f>
        <v>0</v>
      </c>
      <c r="Q1437" s="154">
        <f>SUM(Q1440:Q1442)</f>
        <v>0</v>
      </c>
    </row>
    <row r="1438" spans="1:17" ht="9" customHeight="1" thickTop="1" thickBot="1">
      <c r="A1438" s="265"/>
      <c r="K1438" s="460"/>
      <c r="M1438" s="91"/>
      <c r="N1438" s="379"/>
      <c r="Q1438" s="379"/>
    </row>
    <row r="1439" spans="1:17" ht="26.25" thickBot="1">
      <c r="B1439" s="102" t="s">
        <v>3221</v>
      </c>
      <c r="C1439" s="245" t="s">
        <v>48</v>
      </c>
      <c r="D1439" s="245"/>
      <c r="E1439" s="245"/>
      <c r="F1439" s="246"/>
      <c r="G1439" s="246"/>
      <c r="H1439" s="246"/>
      <c r="I1439" s="246"/>
      <c r="J1439" s="246"/>
      <c r="K1439" s="120" t="s">
        <v>3222</v>
      </c>
      <c r="L1439" s="135"/>
      <c r="M1439" s="328" t="str">
        <f>+$M$10</f>
        <v>Valore netto al 31/12/2017</v>
      </c>
      <c r="N1439" s="779" t="str">
        <f>N$10</f>
        <v>Valore netto al 31/12/2018</v>
      </c>
      <c r="O1439" s="779" t="s">
        <v>4064</v>
      </c>
      <c r="P1439" s="806"/>
      <c r="Q1439" s="779" t="str">
        <f>Q$10</f>
        <v>Prechiusura al ° trimestre 2018</v>
      </c>
    </row>
    <row r="1440" spans="1:17" hidden="1">
      <c r="B1440" s="127" t="s">
        <v>2918</v>
      </c>
      <c r="C1440" s="127" t="s">
        <v>4183</v>
      </c>
      <c r="D1440" s="127"/>
      <c r="E1440" s="127"/>
      <c r="F1440" s="127"/>
      <c r="G1440" s="127"/>
      <c r="H1440" s="127"/>
      <c r="I1440" s="127"/>
      <c r="J1440" s="127"/>
      <c r="K1440" s="124" t="s">
        <v>2921</v>
      </c>
      <c r="L1440" s="125" t="s">
        <v>3218</v>
      </c>
      <c r="M1440" s="828"/>
      <c r="N1440" s="815"/>
      <c r="O1440" s="827"/>
      <c r="Q1440" s="815"/>
    </row>
    <row r="1441" spans="1:17" hidden="1">
      <c r="B1441" s="127" t="s">
        <v>2922</v>
      </c>
      <c r="C1441" s="127" t="s">
        <v>4184</v>
      </c>
      <c r="D1441" s="127"/>
      <c r="E1441" s="127"/>
      <c r="F1441" s="127"/>
      <c r="G1441" s="127"/>
      <c r="H1441" s="127"/>
      <c r="I1441" s="127"/>
      <c r="J1441" s="127"/>
      <c r="K1441" s="175" t="s">
        <v>2923</v>
      </c>
      <c r="L1441" s="125" t="s">
        <v>3218</v>
      </c>
      <c r="M1441" s="828"/>
      <c r="N1441" s="815"/>
      <c r="O1441" s="827"/>
      <c r="Q1441" s="815"/>
    </row>
    <row r="1442" spans="1:17" ht="15.75" thickBot="1">
      <c r="B1442" s="130" t="s">
        <v>2924</v>
      </c>
      <c r="C1442" s="130" t="s">
        <v>4185</v>
      </c>
      <c r="D1442" s="130"/>
      <c r="E1442" s="130"/>
      <c r="F1442" s="130"/>
      <c r="G1442" s="130"/>
      <c r="H1442" s="130"/>
      <c r="I1442" s="130"/>
      <c r="J1442" s="130"/>
      <c r="K1442" s="185" t="s">
        <v>2925</v>
      </c>
      <c r="L1442" s="132" t="s">
        <v>3218</v>
      </c>
      <c r="M1442" s="564">
        <f>IF(ISERROR(VLOOKUP($B1442,ESTR_PREC!$A$1:$M$6000,5,FALSE))=TRUE,0,VLOOKUP($B1442,ESTR_PREC!$A$1:$M$6000,5,FALSE))</f>
        <v>0</v>
      </c>
      <c r="N1442" s="225"/>
      <c r="O1442" s="560">
        <f>+N1442-M1442</f>
        <v>0</v>
      </c>
      <c r="Q1442" s="225"/>
    </row>
    <row r="1443" spans="1:17" ht="15.75" thickBot="1">
      <c r="A1443" s="265"/>
      <c r="M1443" s="265"/>
      <c r="N1443" s="379"/>
      <c r="Q1443" s="379"/>
    </row>
    <row r="1444" spans="1:17" ht="17.25" thickTop="1" thickBot="1">
      <c r="B1444" s="152" t="s">
        <v>2926</v>
      </c>
      <c r="C1444" s="247" t="s">
        <v>4186</v>
      </c>
      <c r="D1444" s="248"/>
      <c r="E1444" s="248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298">
        <f>+N1444-M1444</f>
        <v>0</v>
      </c>
      <c r="Q1444" s="154">
        <f>SUM(Q1447:Q1449)</f>
        <v>0</v>
      </c>
    </row>
    <row r="1445" spans="1:17" ht="9" customHeight="1" thickTop="1" thickBot="1">
      <c r="A1445" s="265"/>
      <c r="K1445" s="460"/>
      <c r="M1445" s="265"/>
      <c r="N1445" s="379"/>
      <c r="Q1445" s="379"/>
    </row>
    <row r="1446" spans="1:17" ht="26.25" thickBot="1">
      <c r="B1446" s="102" t="s">
        <v>3221</v>
      </c>
      <c r="C1446" s="245" t="s">
        <v>48</v>
      </c>
      <c r="D1446" s="245"/>
      <c r="E1446" s="245"/>
      <c r="F1446" s="246"/>
      <c r="G1446" s="246"/>
      <c r="H1446" s="246"/>
      <c r="I1446" s="246"/>
      <c r="J1446" s="246"/>
      <c r="K1446" s="120" t="s">
        <v>3222</v>
      </c>
      <c r="L1446" s="135"/>
      <c r="M1446" s="328" t="str">
        <f>+$M$10</f>
        <v>Valore netto al 31/12/2017</v>
      </c>
      <c r="N1446" s="779" t="str">
        <f>N$10</f>
        <v>Valore netto al 31/12/2018</v>
      </c>
      <c r="O1446" s="779" t="s">
        <v>4064</v>
      </c>
      <c r="P1446" s="806"/>
      <c r="Q1446" s="779" t="str">
        <f>Q$10</f>
        <v>Prechiusura al ° trimestre 2018</v>
      </c>
    </row>
    <row r="1447" spans="1:17">
      <c r="B1447" s="127" t="s">
        <v>2928</v>
      </c>
      <c r="C1447" s="127" t="s">
        <v>4187</v>
      </c>
      <c r="D1447" s="127"/>
      <c r="E1447" s="127"/>
      <c r="F1447" s="127"/>
      <c r="G1447" s="127"/>
      <c r="H1447" s="127"/>
      <c r="I1447" s="127"/>
      <c r="J1447" s="127"/>
      <c r="K1447" s="124" t="s">
        <v>2921</v>
      </c>
      <c r="L1447" s="125" t="s">
        <v>3218</v>
      </c>
      <c r="M1447" s="564">
        <f>IF(ISERROR(VLOOKUP($B1447,ESTR_PREC!$A$1:$M$6000,5,FALSE))=TRUE,0,VLOOKUP($B1447,ESTR_PREC!$A$1:$M$6000,5,FALSE))</f>
        <v>0</v>
      </c>
      <c r="N1447" s="225"/>
      <c r="O1447" s="560">
        <f>+N1447-M1447</f>
        <v>0</v>
      </c>
      <c r="Q1447" s="225"/>
    </row>
    <row r="1448" spans="1:17" hidden="1">
      <c r="B1448" s="127" t="s">
        <v>2931</v>
      </c>
      <c r="C1448" s="127" t="s">
        <v>4188</v>
      </c>
      <c r="D1448" s="127"/>
      <c r="E1448" s="127"/>
      <c r="F1448" s="127"/>
      <c r="G1448" s="127"/>
      <c r="H1448" s="127"/>
      <c r="I1448" s="127"/>
      <c r="J1448" s="127"/>
      <c r="K1448" s="175" t="s">
        <v>2923</v>
      </c>
      <c r="L1448" s="125" t="s">
        <v>3218</v>
      </c>
      <c r="M1448" s="828"/>
      <c r="N1448" s="815"/>
      <c r="O1448" s="827"/>
      <c r="Q1448" s="815"/>
    </row>
    <row r="1449" spans="1:17" ht="15.75" hidden="1" thickBot="1">
      <c r="B1449" s="130" t="s">
        <v>2932</v>
      </c>
      <c r="C1449" s="130" t="s">
        <v>4189</v>
      </c>
      <c r="D1449" s="130"/>
      <c r="E1449" s="130"/>
      <c r="F1449" s="130"/>
      <c r="G1449" s="130"/>
      <c r="H1449" s="130"/>
      <c r="I1449" s="130"/>
      <c r="J1449" s="130"/>
      <c r="K1449" s="185" t="s">
        <v>2925</v>
      </c>
      <c r="L1449" s="132" t="s">
        <v>3218</v>
      </c>
      <c r="M1449" s="564"/>
      <c r="N1449" s="815"/>
      <c r="O1449" s="827"/>
      <c r="Q1449" s="815"/>
    </row>
    <row r="1450" spans="1:17">
      <c r="A1450" s="265"/>
      <c r="M1450" s="265"/>
      <c r="N1450" s="379"/>
      <c r="Q1450" s="379"/>
    </row>
    <row r="1451" spans="1:17" ht="15.75" thickBot="1">
      <c r="A1451" s="265"/>
      <c r="M1451" s="265"/>
      <c r="N1451" s="379"/>
      <c r="Q1451" s="379"/>
    </row>
    <row r="1452" spans="1:17" s="291" customFormat="1" ht="26.25" thickBot="1">
      <c r="A1452" s="91"/>
      <c r="K1452" s="467"/>
      <c r="L1452" s="465"/>
      <c r="M1452" s="328" t="str">
        <f>+$M$10</f>
        <v>Valore netto al 31/12/2017</v>
      </c>
      <c r="N1452" s="779" t="str">
        <f>N$10</f>
        <v>Valore netto al 31/12/2018</v>
      </c>
      <c r="O1452" s="779" t="s">
        <v>4064</v>
      </c>
      <c r="P1452" s="806"/>
      <c r="Q1452" s="779" t="str">
        <f>Q$10</f>
        <v>Prechiusura al ° trimestre 2018</v>
      </c>
    </row>
    <row r="1453" spans="1:17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209" t="s">
        <v>4191</v>
      </c>
      <c r="L1453" s="210" t="s">
        <v>3218</v>
      </c>
      <c r="M1453" s="98">
        <f>+M1455-M1473</f>
        <v>0</v>
      </c>
      <c r="N1453" s="98">
        <f>+N1455-N1473</f>
        <v>0</v>
      </c>
      <c r="O1453" s="775">
        <f>+N1453-M1453</f>
        <v>0</v>
      </c>
      <c r="Q1453" s="98">
        <f>+Q1455-Q1473</f>
        <v>0</v>
      </c>
    </row>
    <row r="1454" spans="1:17" ht="16.5" thickTop="1" thickBot="1">
      <c r="A1454" s="265"/>
      <c r="M1454" s="265"/>
      <c r="N1454" s="379"/>
      <c r="Q1454" s="379"/>
    </row>
    <row r="1455" spans="1:17" ht="17.25" thickTop="1" thickBot="1">
      <c r="B1455" s="194" t="s">
        <v>2935</v>
      </c>
      <c r="C1455" s="247" t="s">
        <v>4192</v>
      </c>
      <c r="D1455" s="248"/>
      <c r="E1455" s="248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0</v>
      </c>
      <c r="N1455" s="154">
        <f>SUM(N1458:N1471)</f>
        <v>0</v>
      </c>
      <c r="O1455" s="298">
        <f>+N1455-M1455</f>
        <v>0</v>
      </c>
      <c r="Q1455" s="154">
        <f>SUM(Q1458:Q1471)</f>
        <v>0</v>
      </c>
    </row>
    <row r="1456" spans="1:17" ht="9" customHeight="1" thickTop="1" thickBot="1">
      <c r="A1456" s="265"/>
      <c r="K1456" s="582"/>
      <c r="M1456" s="265"/>
      <c r="N1456" s="379"/>
      <c r="Q1456" s="379"/>
    </row>
    <row r="1457" spans="1:17" ht="26.25" thickBot="1">
      <c r="B1457" s="102" t="s">
        <v>3221</v>
      </c>
      <c r="C1457" s="245" t="s">
        <v>48</v>
      </c>
      <c r="D1457" s="245"/>
      <c r="E1457" s="245"/>
      <c r="F1457" s="246"/>
      <c r="G1457" s="246"/>
      <c r="H1457" s="246"/>
      <c r="I1457" s="246"/>
      <c r="J1457" s="246"/>
      <c r="K1457" s="120" t="s">
        <v>3222</v>
      </c>
      <c r="L1457" s="135"/>
      <c r="M1457" s="328" t="str">
        <f>+$M$10</f>
        <v>Valore netto al 31/12/2017</v>
      </c>
      <c r="N1457" s="779" t="str">
        <f>N$10</f>
        <v>Valore netto al 31/12/2018</v>
      </c>
      <c r="O1457" s="779" t="s">
        <v>4064</v>
      </c>
      <c r="P1457" s="806"/>
      <c r="Q1457" s="779" t="str">
        <f>Q$10</f>
        <v>Prechiusura al ° trimestre 2018</v>
      </c>
    </row>
    <row r="1458" spans="1:17">
      <c r="B1458" s="127" t="s">
        <v>2937</v>
      </c>
      <c r="C1458" s="127" t="s">
        <v>4194</v>
      </c>
      <c r="D1458" s="127"/>
      <c r="E1458" s="127"/>
      <c r="F1458" s="127"/>
      <c r="G1458" s="127"/>
      <c r="H1458" s="127"/>
      <c r="I1458" s="127"/>
      <c r="J1458" s="127"/>
      <c r="K1458" s="183" t="s">
        <v>2940</v>
      </c>
      <c r="L1458" s="125" t="s">
        <v>3218</v>
      </c>
      <c r="M1458" s="564">
        <f>IF(ISERROR(VLOOKUP($B1458,ESTR_PREC!$A$1:$M$6000,5,FALSE))=TRUE,0,VLOOKUP($B1458,ESTR_PREC!$A$1:$M$6000,5,FALSE))</f>
        <v>0</v>
      </c>
      <c r="N1458" s="225"/>
      <c r="O1458" s="560">
        <f>+N1458-M1458</f>
        <v>0</v>
      </c>
      <c r="Q1458" s="225"/>
    </row>
    <row r="1459" spans="1:17">
      <c r="B1459" s="127" t="s">
        <v>2941</v>
      </c>
      <c r="C1459" s="127" t="s">
        <v>4195</v>
      </c>
      <c r="D1459" s="127"/>
      <c r="E1459" s="127"/>
      <c r="F1459" s="127"/>
      <c r="G1459" s="127"/>
      <c r="H1459" s="127"/>
      <c r="I1459" s="127"/>
      <c r="J1459" s="127"/>
      <c r="K1459" s="183" t="s">
        <v>2943</v>
      </c>
      <c r="L1459" s="125" t="s">
        <v>3218</v>
      </c>
      <c r="M1459" s="564">
        <f>IF(ISERROR(VLOOKUP($B1459,ESTR_PREC!$A$1:$M$6000,5,FALSE))=TRUE,0,VLOOKUP($B1459,ESTR_PREC!$A$1:$M$6000,5,FALSE))</f>
        <v>0</v>
      </c>
      <c r="N1459" s="225"/>
      <c r="O1459" s="560">
        <f>+N1459-M1459</f>
        <v>0</v>
      </c>
      <c r="Q1459" s="225"/>
    </row>
    <row r="1460" spans="1:17">
      <c r="B1460" s="127" t="s">
        <v>2944</v>
      </c>
      <c r="C1460" s="127" t="s">
        <v>4196</v>
      </c>
      <c r="D1460" s="127"/>
      <c r="E1460" s="127"/>
      <c r="F1460" s="127"/>
      <c r="G1460" s="127"/>
      <c r="H1460" s="127"/>
      <c r="I1460" s="127"/>
      <c r="J1460" s="127"/>
      <c r="K1460" s="183" t="s">
        <v>2945</v>
      </c>
      <c r="L1460" s="125" t="s">
        <v>3218</v>
      </c>
      <c r="M1460" s="564">
        <f>IF(ISERROR(VLOOKUP($B1460,ESTR_PREC!$A$1:$M$6000,5,FALSE))=TRUE,0,VLOOKUP($B1460,ESTR_PREC!$A$1:$M$6000,5,FALSE))</f>
        <v>0</v>
      </c>
      <c r="N1460" s="225"/>
      <c r="O1460" s="560">
        <f>+N1460-M1460</f>
        <v>0</v>
      </c>
      <c r="Q1460" s="225"/>
    </row>
    <row r="1461" spans="1:17">
      <c r="B1461" s="127" t="s">
        <v>2946</v>
      </c>
      <c r="C1461" s="127" t="s">
        <v>4197</v>
      </c>
      <c r="D1461" s="127"/>
      <c r="E1461" s="127"/>
      <c r="F1461" s="127"/>
      <c r="G1461" s="127"/>
      <c r="H1461" s="127"/>
      <c r="I1461" s="127"/>
      <c r="J1461" s="127"/>
      <c r="K1461" s="183" t="s">
        <v>2949</v>
      </c>
      <c r="L1461" s="125" t="s">
        <v>3218</v>
      </c>
      <c r="M1461" s="564">
        <f>IF(ISERROR(VLOOKUP($B1461,ESTR_PREC!$A$1:$M$6000,5,FALSE))=TRUE,0,VLOOKUP($B1461,ESTR_PREC!$A$1:$M$6000,5,FALSE))</f>
        <v>0</v>
      </c>
      <c r="N1461" s="225"/>
      <c r="O1461" s="560">
        <f>+N1461-M1461</f>
        <v>0</v>
      </c>
      <c r="Q1461" s="225"/>
    </row>
    <row r="1462" spans="1:17" ht="25.5">
      <c r="B1462" s="127" t="s">
        <v>2950</v>
      </c>
      <c r="C1462" s="127" t="s">
        <v>4198</v>
      </c>
      <c r="D1462" s="127"/>
      <c r="E1462" s="127"/>
      <c r="F1462" s="127"/>
      <c r="G1462" s="127"/>
      <c r="H1462" s="127"/>
      <c r="I1462" s="127"/>
      <c r="J1462" s="127"/>
      <c r="K1462" s="234" t="s">
        <v>2951</v>
      </c>
      <c r="L1462" s="125" t="s">
        <v>3218</v>
      </c>
      <c r="M1462" s="564">
        <f>IF(ISERROR(VLOOKUP($B1462,ESTR_PREC!$A$1:$M$6000,5,FALSE))=TRUE,0,VLOOKUP($B1462,ESTR_PREC!$A$1:$M$6000,5,FALSE))</f>
        <v>0</v>
      </c>
      <c r="N1462" s="225"/>
      <c r="O1462" s="560">
        <f>+N1462-M1462</f>
        <v>0</v>
      </c>
      <c r="Q1462" s="225"/>
    </row>
    <row r="1463" spans="1:17" ht="25.5" hidden="1">
      <c r="B1463" s="127" t="s">
        <v>2952</v>
      </c>
      <c r="C1463" s="127" t="s">
        <v>4199</v>
      </c>
      <c r="D1463" s="127"/>
      <c r="E1463" s="127"/>
      <c r="F1463" s="127"/>
      <c r="G1463" s="127"/>
      <c r="H1463" s="127"/>
      <c r="I1463" s="127"/>
      <c r="J1463" s="127"/>
      <c r="K1463" s="183" t="s">
        <v>2954</v>
      </c>
      <c r="L1463" s="125" t="s">
        <v>3218</v>
      </c>
      <c r="M1463" s="828">
        <f>IF(ISERROR(VLOOKUP($B1463,ESTR_PREC!$A$1:$M$6000,5,FALSE))=TRUE,0,VLOOKUP($B1463,ESTR_PREC!$A$1:$M$6000,5,FALSE))</f>
        <v>0</v>
      </c>
      <c r="N1463" s="225"/>
      <c r="O1463" s="827"/>
      <c r="Q1463" s="815"/>
    </row>
    <row r="1464" spans="1:17">
      <c r="B1464" s="127" t="s">
        <v>2955</v>
      </c>
      <c r="C1464" s="127" t="s">
        <v>4200</v>
      </c>
      <c r="D1464" s="127"/>
      <c r="E1464" s="127"/>
      <c r="F1464" s="127"/>
      <c r="G1464" s="127"/>
      <c r="H1464" s="127"/>
      <c r="I1464" s="127"/>
      <c r="J1464" s="127"/>
      <c r="K1464" s="183" t="s">
        <v>2957</v>
      </c>
      <c r="L1464" s="125" t="s">
        <v>3218</v>
      </c>
      <c r="M1464" s="564">
        <f>IF(ISERROR(VLOOKUP($B1464,ESTR_PREC!$A$1:$M$6000,5,FALSE))=TRUE,0,VLOOKUP($B1464,ESTR_PREC!$A$1:$M$6000,5,FALSE))</f>
        <v>0</v>
      </c>
      <c r="N1464" s="225"/>
      <c r="O1464" s="560">
        <f t="shared" ref="O1464:O1471" si="24">+N1464-M1464</f>
        <v>0</v>
      </c>
      <c r="Q1464" s="225"/>
    </row>
    <row r="1465" spans="1:17" ht="25.5">
      <c r="B1465" s="127" t="s">
        <v>2958</v>
      </c>
      <c r="C1465" s="127" t="s">
        <v>4201</v>
      </c>
      <c r="D1465" s="127"/>
      <c r="E1465" s="127"/>
      <c r="F1465" s="127"/>
      <c r="G1465" s="127"/>
      <c r="H1465" s="127"/>
      <c r="I1465" s="127"/>
      <c r="J1465" s="127"/>
      <c r="K1465" s="183" t="s">
        <v>2960</v>
      </c>
      <c r="L1465" s="125" t="s">
        <v>3218</v>
      </c>
      <c r="M1465" s="564">
        <f>IF(ISERROR(VLOOKUP($B1465,ESTR_PREC!$A$1:$M$6000,5,FALSE))=TRUE,0,VLOOKUP($B1465,ESTR_PREC!$A$1:$M$6000,5,FALSE))</f>
        <v>0</v>
      </c>
      <c r="N1465" s="225"/>
      <c r="O1465" s="560">
        <f t="shared" si="24"/>
        <v>0</v>
      </c>
      <c r="Q1465" s="225"/>
    </row>
    <row r="1466" spans="1:17" ht="25.5">
      <c r="B1466" s="127" t="s">
        <v>2961</v>
      </c>
      <c r="C1466" s="127" t="s">
        <v>4202</v>
      </c>
      <c r="D1466" s="127"/>
      <c r="E1466" s="127"/>
      <c r="F1466" s="127"/>
      <c r="G1466" s="127"/>
      <c r="H1466" s="127"/>
      <c r="I1466" s="127"/>
      <c r="J1466" s="127"/>
      <c r="K1466" s="183" t="s">
        <v>2963</v>
      </c>
      <c r="L1466" s="125" t="s">
        <v>3218</v>
      </c>
      <c r="M1466" s="564">
        <f>IF(ISERROR(VLOOKUP($B1466,ESTR_PREC!$A$1:$M$6000,5,FALSE))=TRUE,0,VLOOKUP($B1466,ESTR_PREC!$A$1:$M$6000,5,FALSE))</f>
        <v>0</v>
      </c>
      <c r="N1466" s="225"/>
      <c r="O1466" s="560">
        <f t="shared" si="24"/>
        <v>0</v>
      </c>
      <c r="Q1466" s="225"/>
    </row>
    <row r="1467" spans="1:17" ht="25.5">
      <c r="B1467" s="127" t="s">
        <v>2964</v>
      </c>
      <c r="C1467" s="127" t="s">
        <v>4203</v>
      </c>
      <c r="D1467" s="127"/>
      <c r="E1467" s="127"/>
      <c r="F1467" s="127"/>
      <c r="G1467" s="127"/>
      <c r="H1467" s="127"/>
      <c r="I1467" s="127"/>
      <c r="J1467" s="127"/>
      <c r="K1467" s="183" t="s">
        <v>2966</v>
      </c>
      <c r="L1467" s="125" t="s">
        <v>3218</v>
      </c>
      <c r="M1467" s="564">
        <f>IF(ISERROR(VLOOKUP($B1467,ESTR_PREC!$A$1:$M$6000,5,FALSE))=TRUE,0,VLOOKUP($B1467,ESTR_PREC!$A$1:$M$6000,5,FALSE))</f>
        <v>0</v>
      </c>
      <c r="N1467" s="225"/>
      <c r="O1467" s="560">
        <f t="shared" si="24"/>
        <v>0</v>
      </c>
      <c r="Q1467" s="225"/>
    </row>
    <row r="1468" spans="1:17" ht="25.5">
      <c r="B1468" s="127" t="s">
        <v>2967</v>
      </c>
      <c r="C1468" s="127" t="s">
        <v>4204</v>
      </c>
      <c r="D1468" s="127"/>
      <c r="E1468" s="127"/>
      <c r="F1468" s="127"/>
      <c r="G1468" s="127"/>
      <c r="H1468" s="127"/>
      <c r="I1468" s="127"/>
      <c r="J1468" s="127"/>
      <c r="K1468" s="183" t="s">
        <v>2969</v>
      </c>
      <c r="L1468" s="125" t="s">
        <v>3218</v>
      </c>
      <c r="M1468" s="564">
        <f>IF(ISERROR(VLOOKUP($B1468,ESTR_PREC!$A$1:$M$6000,5,FALSE))=TRUE,0,VLOOKUP($B1468,ESTR_PREC!$A$1:$M$6000,5,FALSE))</f>
        <v>0</v>
      </c>
      <c r="N1468" s="225"/>
      <c r="O1468" s="560">
        <f t="shared" si="24"/>
        <v>0</v>
      </c>
      <c r="Q1468" s="225"/>
    </row>
    <row r="1469" spans="1:17">
      <c r="B1469" s="127" t="s">
        <v>2970</v>
      </c>
      <c r="C1469" s="127" t="s">
        <v>4205</v>
      </c>
      <c r="D1469" s="127"/>
      <c r="E1469" s="127"/>
      <c r="F1469" s="127"/>
      <c r="G1469" s="127"/>
      <c r="H1469" s="127"/>
      <c r="I1469" s="127"/>
      <c r="J1469" s="127"/>
      <c r="K1469" s="183" t="s">
        <v>2972</v>
      </c>
      <c r="L1469" s="125" t="s">
        <v>3218</v>
      </c>
      <c r="M1469" s="564">
        <f>IF(ISERROR(VLOOKUP($B1469,ESTR_PREC!$A$1:$M$6000,5,FALSE))=TRUE,0,VLOOKUP($B1469,ESTR_PREC!$A$1:$M$6000,5,FALSE))</f>
        <v>0</v>
      </c>
      <c r="N1469" s="225"/>
      <c r="O1469" s="560">
        <f t="shared" si="24"/>
        <v>0</v>
      </c>
      <c r="Q1469" s="225"/>
    </row>
    <row r="1470" spans="1:17" hidden="1">
      <c r="B1470" s="127" t="s">
        <v>2973</v>
      </c>
      <c r="C1470" s="127" t="s">
        <v>4206</v>
      </c>
      <c r="D1470" s="127"/>
      <c r="E1470" s="127"/>
      <c r="F1470" s="127"/>
      <c r="G1470" s="127"/>
      <c r="H1470" s="127"/>
      <c r="I1470" s="127"/>
      <c r="J1470" s="127"/>
      <c r="K1470" s="183" t="s">
        <v>2975</v>
      </c>
      <c r="L1470" s="125" t="s">
        <v>3218</v>
      </c>
      <c r="M1470" s="828">
        <f>IF(ISERROR(VLOOKUP($B1470,ESTR_PREC!$A$1:$M$6000,5,FALSE))=TRUE,0,VLOOKUP($B1470,ESTR_PREC!$A$1:$M$6000,5,FALSE))</f>
        <v>0</v>
      </c>
      <c r="N1470" s="225"/>
      <c r="O1470" s="827"/>
      <c r="Q1470" s="815"/>
    </row>
    <row r="1471" spans="1:17" ht="15.75" thickBot="1">
      <c r="B1471" s="130" t="s">
        <v>2976</v>
      </c>
      <c r="C1471" s="130" t="s">
        <v>4207</v>
      </c>
      <c r="D1471" s="130"/>
      <c r="E1471" s="130"/>
      <c r="F1471" s="130"/>
      <c r="G1471" s="130"/>
      <c r="H1471" s="130"/>
      <c r="I1471" s="130"/>
      <c r="J1471" s="130"/>
      <c r="K1471" s="213" t="s">
        <v>4208</v>
      </c>
      <c r="L1471" s="132" t="s">
        <v>3218</v>
      </c>
      <c r="M1471" s="564">
        <f>IF(ISERROR(VLOOKUP($B1471,ESTR_PREC!$A$1:$M$6000,5,FALSE))=TRUE,0,VLOOKUP($B1471,ESTR_PREC!$A$1:$M$6000,5,FALSE))</f>
        <v>0</v>
      </c>
      <c r="N1471" s="225"/>
      <c r="O1471" s="560">
        <f t="shared" si="24"/>
        <v>0</v>
      </c>
      <c r="Q1471" s="225"/>
    </row>
    <row r="1472" spans="1:17" ht="15.75" thickBot="1">
      <c r="A1472" s="265"/>
      <c r="M1472" s="265"/>
      <c r="N1472" s="379"/>
      <c r="Q1472" s="379"/>
    </row>
    <row r="1473" spans="1:17" ht="17.25" customHeight="1" thickTop="1" thickBot="1">
      <c r="B1473" s="152" t="s">
        <v>2978</v>
      </c>
      <c r="C1473" s="247" t="s">
        <v>4209</v>
      </c>
      <c r="D1473" s="248"/>
      <c r="E1473" s="248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0</v>
      </c>
      <c r="N1473" s="154">
        <f>SUM(N1476:N1491)</f>
        <v>0</v>
      </c>
      <c r="O1473" s="298">
        <f>+N1473-M1473</f>
        <v>0</v>
      </c>
      <c r="Q1473" s="154">
        <f>SUM(Q1476:Q1491)</f>
        <v>0</v>
      </c>
    </row>
    <row r="1474" spans="1:17" ht="9" customHeight="1" thickTop="1" thickBot="1">
      <c r="A1474" s="265"/>
      <c r="K1474" s="582"/>
      <c r="M1474" s="265"/>
      <c r="N1474" s="379"/>
      <c r="Q1474" s="379"/>
    </row>
    <row r="1475" spans="1:17" ht="26.25" thickBot="1">
      <c r="B1475" s="102" t="s">
        <v>3221</v>
      </c>
      <c r="C1475" s="245" t="s">
        <v>48</v>
      </c>
      <c r="D1475" s="245"/>
      <c r="E1475" s="245"/>
      <c r="F1475" s="246"/>
      <c r="G1475" s="246"/>
      <c r="H1475" s="246"/>
      <c r="I1475" s="246"/>
      <c r="J1475" s="246"/>
      <c r="K1475" s="120" t="s">
        <v>3222</v>
      </c>
      <c r="L1475" s="135"/>
      <c r="M1475" s="328" t="str">
        <f>+$M$10</f>
        <v>Valore netto al 31/12/2017</v>
      </c>
      <c r="N1475" s="779" t="str">
        <f>N$10</f>
        <v>Valore netto al 31/12/2018</v>
      </c>
      <c r="O1475" s="779" t="s">
        <v>4064</v>
      </c>
      <c r="P1475" s="806"/>
      <c r="Q1475" s="779" t="str">
        <f>Q$10</f>
        <v>Prechiusura al ° trimestre 2018</v>
      </c>
    </row>
    <row r="1476" spans="1:17">
      <c r="B1476" s="127" t="s">
        <v>2980</v>
      </c>
      <c r="C1476" s="127" t="s">
        <v>4211</v>
      </c>
      <c r="D1476" s="127"/>
      <c r="E1476" s="127"/>
      <c r="F1476" s="127"/>
      <c r="G1476" s="127"/>
      <c r="H1476" s="127"/>
      <c r="I1476" s="127"/>
      <c r="J1476" s="127"/>
      <c r="K1476" s="183" t="s">
        <v>2983</v>
      </c>
      <c r="L1476" s="125" t="s">
        <v>3218</v>
      </c>
      <c r="M1476" s="564">
        <f>IF(ISERROR(VLOOKUP($B1476,ESTR_PREC!$A$1:$M$6000,5,FALSE))=TRUE,0,VLOOKUP($B1476,ESTR_PREC!$A$1:$M$6000,5,FALSE))</f>
        <v>0</v>
      </c>
      <c r="N1476" s="225"/>
      <c r="O1476" s="560">
        <f t="shared" ref="O1476:O1491" si="25">+N1476-M1476</f>
        <v>0</v>
      </c>
      <c r="Q1476" s="225"/>
    </row>
    <row r="1477" spans="1:17" hidden="1">
      <c r="B1477" s="127" t="s">
        <v>2984</v>
      </c>
      <c r="C1477" s="127" t="s">
        <v>4212</v>
      </c>
      <c r="D1477" s="127"/>
      <c r="E1477" s="127"/>
      <c r="F1477" s="127"/>
      <c r="G1477" s="127"/>
      <c r="H1477" s="127"/>
      <c r="I1477" s="127"/>
      <c r="J1477" s="127"/>
      <c r="K1477" s="183" t="s">
        <v>2985</v>
      </c>
      <c r="L1477" s="125" t="s">
        <v>3218</v>
      </c>
      <c r="M1477" s="828">
        <f>IF(ISERROR(VLOOKUP($B1477,ESTR_PREC!$A$1:$M$6000,5,FALSE))=TRUE,0,VLOOKUP($B1477,ESTR_PREC!$A$1:$M$6000,5,FALSE))</f>
        <v>0</v>
      </c>
      <c r="N1477" s="225"/>
      <c r="O1477" s="827"/>
      <c r="Q1477" s="815"/>
    </row>
    <row r="1478" spans="1:17">
      <c r="B1478" s="127" t="s">
        <v>2986</v>
      </c>
      <c r="C1478" s="127" t="s">
        <v>4213</v>
      </c>
      <c r="D1478" s="127"/>
      <c r="E1478" s="127"/>
      <c r="F1478" s="127"/>
      <c r="G1478" s="127"/>
      <c r="H1478" s="127"/>
      <c r="I1478" s="127"/>
      <c r="J1478" s="127"/>
      <c r="K1478" s="183" t="s">
        <v>2989</v>
      </c>
      <c r="L1478" s="125" t="s">
        <v>3218</v>
      </c>
      <c r="M1478" s="564">
        <f>IF(ISERROR(VLOOKUP($B1478,ESTR_PREC!$A$1:$M$6000,5,FALSE))=TRUE,0,VLOOKUP($B1478,ESTR_PREC!$A$1:$M$6000,5,FALSE))</f>
        <v>0</v>
      </c>
      <c r="N1478" s="225"/>
      <c r="O1478" s="560">
        <f t="shared" si="25"/>
        <v>0</v>
      </c>
      <c r="Q1478" s="225"/>
    </row>
    <row r="1479" spans="1:17">
      <c r="B1479" s="127" t="s">
        <v>2990</v>
      </c>
      <c r="C1479" s="127" t="s">
        <v>4214</v>
      </c>
      <c r="D1479" s="127"/>
      <c r="E1479" s="127"/>
      <c r="F1479" s="127"/>
      <c r="G1479" s="127"/>
      <c r="H1479" s="127"/>
      <c r="I1479" s="127"/>
      <c r="J1479" s="127"/>
      <c r="K1479" s="234" t="s">
        <v>2992</v>
      </c>
      <c r="L1479" s="125" t="s">
        <v>3218</v>
      </c>
      <c r="M1479" s="564">
        <f>IF(ISERROR(VLOOKUP($B1479,ESTR_PREC!$A$1:$M$6000,5,FALSE))=TRUE,0,VLOOKUP($B1479,ESTR_PREC!$A$1:$M$6000,5,FALSE))</f>
        <v>0</v>
      </c>
      <c r="N1479" s="225"/>
      <c r="O1479" s="560">
        <f t="shared" si="25"/>
        <v>0</v>
      </c>
      <c r="Q1479" s="225"/>
    </row>
    <row r="1480" spans="1:17" ht="25.5" hidden="1">
      <c r="B1480" s="127" t="s">
        <v>2993</v>
      </c>
      <c r="C1480" s="127" t="s">
        <v>4215</v>
      </c>
      <c r="D1480" s="127"/>
      <c r="E1480" s="127"/>
      <c r="F1480" s="127"/>
      <c r="G1480" s="127"/>
      <c r="H1480" s="127"/>
      <c r="I1480" s="127"/>
      <c r="J1480" s="127"/>
      <c r="K1480" s="234" t="s">
        <v>2995</v>
      </c>
      <c r="L1480" s="125" t="s">
        <v>3218</v>
      </c>
      <c r="M1480" s="564">
        <f>IF(ISERROR(VLOOKUP($B1480,ESTR_PREC!$A$1:$M$6000,5,FALSE))=TRUE,0,VLOOKUP($B1480,ESTR_PREC!$A$1:$M$6000,5,FALSE))</f>
        <v>0</v>
      </c>
      <c r="N1480" s="225"/>
      <c r="O1480" s="564"/>
      <c r="Q1480" s="564"/>
    </row>
    <row r="1481" spans="1:17" ht="25.5">
      <c r="B1481" s="127" t="s">
        <v>2996</v>
      </c>
      <c r="C1481" s="127" t="s">
        <v>4216</v>
      </c>
      <c r="D1481" s="127"/>
      <c r="E1481" s="127"/>
      <c r="F1481" s="127"/>
      <c r="G1481" s="127"/>
      <c r="H1481" s="127"/>
      <c r="I1481" s="127"/>
      <c r="J1481" s="127"/>
      <c r="K1481" s="234" t="s">
        <v>2998</v>
      </c>
      <c r="L1481" s="125" t="s">
        <v>3218</v>
      </c>
      <c r="M1481" s="564">
        <f>IF(ISERROR(VLOOKUP($B1481,ESTR_PREC!$A$1:$M$6000,5,FALSE))=TRUE,0,VLOOKUP($B1481,ESTR_PREC!$A$1:$M$6000,5,FALSE))</f>
        <v>0</v>
      </c>
      <c r="N1481" s="225"/>
      <c r="O1481" s="560">
        <f t="shared" si="25"/>
        <v>0</v>
      </c>
      <c r="Q1481" s="225"/>
    </row>
    <row r="1482" spans="1:17" ht="25.5" hidden="1">
      <c r="B1482" s="127" t="s">
        <v>2999</v>
      </c>
      <c r="C1482" s="127" t="s">
        <v>4217</v>
      </c>
      <c r="D1482" s="127"/>
      <c r="E1482" s="127"/>
      <c r="F1482" s="127"/>
      <c r="G1482" s="127"/>
      <c r="H1482" s="127"/>
      <c r="I1482" s="127"/>
      <c r="J1482" s="127"/>
      <c r="K1482" s="183" t="s">
        <v>3001</v>
      </c>
      <c r="L1482" s="125" t="s">
        <v>3218</v>
      </c>
      <c r="M1482" s="828">
        <f>IF(ISERROR(VLOOKUP($B1482,ESTR_PREC!$A$1:$M$6000,5,FALSE))=TRUE,0,VLOOKUP($B1482,ESTR_PREC!$A$1:$M$6000,5,FALSE))</f>
        <v>0</v>
      </c>
      <c r="N1482" s="225"/>
      <c r="O1482" s="827"/>
      <c r="Q1482" s="815"/>
    </row>
    <row r="1483" spans="1:17" ht="25.5">
      <c r="B1483" s="127" t="s">
        <v>3002</v>
      </c>
      <c r="C1483" s="127" t="s">
        <v>4218</v>
      </c>
      <c r="D1483" s="127"/>
      <c r="E1483" s="127"/>
      <c r="F1483" s="127"/>
      <c r="G1483" s="127"/>
      <c r="H1483" s="127"/>
      <c r="I1483" s="127"/>
      <c r="J1483" s="127"/>
      <c r="K1483" s="183" t="s">
        <v>3004</v>
      </c>
      <c r="L1483" s="125" t="s">
        <v>3218</v>
      </c>
      <c r="M1483" s="564">
        <f>IF(ISERROR(VLOOKUP($B1483,ESTR_PREC!$A$1:$M$6000,5,FALSE))=TRUE,0,VLOOKUP($B1483,ESTR_PREC!$A$1:$M$6000,5,FALSE))</f>
        <v>0</v>
      </c>
      <c r="N1483" s="225"/>
      <c r="O1483" s="560">
        <f t="shared" si="25"/>
        <v>0</v>
      </c>
      <c r="Q1483" s="225"/>
    </row>
    <row r="1484" spans="1:17" ht="25.5">
      <c r="B1484" s="127" t="s">
        <v>3005</v>
      </c>
      <c r="C1484" s="127" t="s">
        <v>4219</v>
      </c>
      <c r="D1484" s="127"/>
      <c r="E1484" s="127"/>
      <c r="F1484" s="127"/>
      <c r="G1484" s="127"/>
      <c r="H1484" s="127"/>
      <c r="I1484" s="127"/>
      <c r="J1484" s="127"/>
      <c r="K1484" s="183" t="s">
        <v>3007</v>
      </c>
      <c r="L1484" s="125" t="s">
        <v>3218</v>
      </c>
      <c r="M1484" s="564">
        <f>IF(ISERROR(VLOOKUP($B1484,ESTR_PREC!$A$1:$M$6000,5,FALSE))=TRUE,0,VLOOKUP($B1484,ESTR_PREC!$A$1:$M$6000,5,FALSE))</f>
        <v>0</v>
      </c>
      <c r="N1484" s="225"/>
      <c r="O1484" s="560">
        <f t="shared" si="25"/>
        <v>0</v>
      </c>
      <c r="Q1484" s="225"/>
    </row>
    <row r="1485" spans="1:17" ht="25.5">
      <c r="B1485" s="127" t="s">
        <v>3008</v>
      </c>
      <c r="C1485" s="127" t="s">
        <v>4220</v>
      </c>
      <c r="D1485" s="127"/>
      <c r="E1485" s="127"/>
      <c r="F1485" s="127"/>
      <c r="G1485" s="127"/>
      <c r="H1485" s="127"/>
      <c r="I1485" s="127"/>
      <c r="J1485" s="127"/>
      <c r="K1485" s="183" t="s">
        <v>3010</v>
      </c>
      <c r="L1485" s="125" t="s">
        <v>3218</v>
      </c>
      <c r="M1485" s="564">
        <f>IF(ISERROR(VLOOKUP($B1485,ESTR_PREC!$A$1:$M$6000,5,FALSE))=TRUE,0,VLOOKUP($B1485,ESTR_PREC!$A$1:$M$6000,5,FALSE))</f>
        <v>0</v>
      </c>
      <c r="N1485" s="225"/>
      <c r="O1485" s="560">
        <f t="shared" si="25"/>
        <v>0</v>
      </c>
      <c r="Q1485" s="225"/>
    </row>
    <row r="1486" spans="1:17" ht="25.5">
      <c r="B1486" s="127" t="s">
        <v>3011</v>
      </c>
      <c r="C1486" s="127" t="s">
        <v>4221</v>
      </c>
      <c r="D1486" s="127"/>
      <c r="E1486" s="127"/>
      <c r="F1486" s="127"/>
      <c r="G1486" s="127"/>
      <c r="H1486" s="127"/>
      <c r="I1486" s="127"/>
      <c r="J1486" s="127"/>
      <c r="K1486" s="183" t="s">
        <v>3013</v>
      </c>
      <c r="L1486" s="125" t="s">
        <v>3218</v>
      </c>
      <c r="M1486" s="564">
        <f>IF(ISERROR(VLOOKUP($B1486,ESTR_PREC!$A$1:$M$6000,5,FALSE))=TRUE,0,VLOOKUP($B1486,ESTR_PREC!$A$1:$M$6000,5,FALSE))</f>
        <v>0</v>
      </c>
      <c r="N1486" s="225"/>
      <c r="O1486" s="560">
        <f t="shared" si="25"/>
        <v>0</v>
      </c>
      <c r="Q1486" s="225"/>
    </row>
    <row r="1487" spans="1:17" ht="25.5">
      <c r="B1487" s="127" t="s">
        <v>3014</v>
      </c>
      <c r="C1487" s="127" t="s">
        <v>4222</v>
      </c>
      <c r="D1487" s="127"/>
      <c r="E1487" s="127"/>
      <c r="F1487" s="127"/>
      <c r="G1487" s="127"/>
      <c r="H1487" s="127"/>
      <c r="I1487" s="127"/>
      <c r="J1487" s="127"/>
      <c r="K1487" s="183" t="s">
        <v>3016</v>
      </c>
      <c r="L1487" s="125" t="s">
        <v>3218</v>
      </c>
      <c r="M1487" s="564">
        <f>IF(ISERROR(VLOOKUP($B1487,ESTR_PREC!$A$1:$M$6000,5,FALSE))=TRUE,0,VLOOKUP($B1487,ESTR_PREC!$A$1:$M$6000,5,FALSE))</f>
        <v>0</v>
      </c>
      <c r="N1487" s="225"/>
      <c r="O1487" s="560">
        <f t="shared" si="25"/>
        <v>0</v>
      </c>
      <c r="Q1487" s="225"/>
    </row>
    <row r="1488" spans="1:17" ht="25.5">
      <c r="B1488" s="127" t="s">
        <v>3017</v>
      </c>
      <c r="C1488" s="127" t="s">
        <v>4223</v>
      </c>
      <c r="D1488" s="127"/>
      <c r="E1488" s="127"/>
      <c r="F1488" s="127"/>
      <c r="G1488" s="127"/>
      <c r="H1488" s="127"/>
      <c r="I1488" s="127"/>
      <c r="J1488" s="127"/>
      <c r="K1488" s="183" t="s">
        <v>3019</v>
      </c>
      <c r="L1488" s="125" t="s">
        <v>3218</v>
      </c>
      <c r="M1488" s="564">
        <f>IF(ISERROR(VLOOKUP($B1488,ESTR_PREC!$A$1:$M$6000,5,FALSE))=TRUE,0,VLOOKUP($B1488,ESTR_PREC!$A$1:$M$6000,5,FALSE))</f>
        <v>0</v>
      </c>
      <c r="N1488" s="225"/>
      <c r="O1488" s="560">
        <f t="shared" si="25"/>
        <v>0</v>
      </c>
      <c r="Q1488" s="225"/>
    </row>
    <row r="1489" spans="1:17" ht="25.5">
      <c r="B1489" s="127" t="s">
        <v>3020</v>
      </c>
      <c r="C1489" s="127" t="s">
        <v>4224</v>
      </c>
      <c r="D1489" s="127"/>
      <c r="E1489" s="127"/>
      <c r="F1489" s="127"/>
      <c r="G1489" s="127"/>
      <c r="H1489" s="127"/>
      <c r="I1489" s="127"/>
      <c r="J1489" s="127"/>
      <c r="K1489" s="183" t="s">
        <v>3022</v>
      </c>
      <c r="L1489" s="125" t="s">
        <v>3218</v>
      </c>
      <c r="M1489" s="564">
        <f>IF(ISERROR(VLOOKUP($B1489,ESTR_PREC!$A$1:$M$6000,5,FALSE))=TRUE,0,VLOOKUP($B1489,ESTR_PREC!$A$1:$M$6000,5,FALSE))</f>
        <v>0</v>
      </c>
      <c r="N1489" s="225"/>
      <c r="O1489" s="560">
        <f t="shared" si="25"/>
        <v>0</v>
      </c>
      <c r="Q1489" s="225"/>
    </row>
    <row r="1490" spans="1:17">
      <c r="B1490" s="127" t="s">
        <v>3023</v>
      </c>
      <c r="C1490" s="127" t="s">
        <v>4225</v>
      </c>
      <c r="D1490" s="127"/>
      <c r="E1490" s="127"/>
      <c r="F1490" s="127"/>
      <c r="G1490" s="127"/>
      <c r="H1490" s="127"/>
      <c r="I1490" s="127"/>
      <c r="J1490" s="127"/>
      <c r="K1490" s="183" t="s">
        <v>3025</v>
      </c>
      <c r="L1490" s="125" t="s">
        <v>3218</v>
      </c>
      <c r="M1490" s="564">
        <f>IF(ISERROR(VLOOKUP($B1490,ESTR_PREC!$A$1:$M$6000,5,FALSE))=TRUE,0,VLOOKUP($B1490,ESTR_PREC!$A$1:$M$6000,5,FALSE))</f>
        <v>0</v>
      </c>
      <c r="N1490" s="225"/>
      <c r="O1490" s="560">
        <f t="shared" si="25"/>
        <v>0</v>
      </c>
      <c r="Q1490" s="225"/>
    </row>
    <row r="1491" spans="1:17" ht="15.75" thickBot="1">
      <c r="B1491" s="130" t="s">
        <v>3026</v>
      </c>
      <c r="C1491" s="130" t="s">
        <v>4226</v>
      </c>
      <c r="D1491" s="130"/>
      <c r="E1491" s="130"/>
      <c r="F1491" s="130"/>
      <c r="G1491" s="130"/>
      <c r="H1491" s="130"/>
      <c r="I1491" s="130"/>
      <c r="J1491" s="130"/>
      <c r="K1491" s="166" t="s">
        <v>4227</v>
      </c>
      <c r="L1491" s="132" t="s">
        <v>3218</v>
      </c>
      <c r="M1491" s="564">
        <f>IF(ISERROR(VLOOKUP($B1491,ESTR_PREC!$A$1:$M$6000,5,FALSE))=TRUE,0,VLOOKUP($B1491,ESTR_PREC!$A$1:$M$6000,5,FALSE))</f>
        <v>0</v>
      </c>
      <c r="N1491" s="225"/>
      <c r="O1491" s="560">
        <f t="shared" si="25"/>
        <v>0</v>
      </c>
      <c r="Q1491" s="225"/>
    </row>
    <row r="1492" spans="1:17" ht="15.75">
      <c r="A1492" s="265"/>
      <c r="K1492" s="192"/>
      <c r="L1492" s="528"/>
      <c r="M1492" s="192"/>
      <c r="N1492" s="192"/>
      <c r="O1492" s="192"/>
      <c r="Q1492" s="192"/>
    </row>
    <row r="1493" spans="1:17" ht="16.5" thickBot="1">
      <c r="A1493" s="265"/>
      <c r="K1493" s="192"/>
      <c r="L1493" s="528"/>
      <c r="M1493" s="192"/>
      <c r="N1493" s="192"/>
      <c r="O1493" s="192"/>
      <c r="Q1493" s="192"/>
    </row>
    <row r="1494" spans="1:17" s="291" customFormat="1" ht="26.25" thickBot="1">
      <c r="A1494" s="91"/>
      <c r="K1494" s="467"/>
      <c r="L1494" s="465"/>
      <c r="M1494" s="328" t="str">
        <f>+$M$10</f>
        <v>Valore netto al 31/12/2017</v>
      </c>
      <c r="N1494" s="779" t="str">
        <f>N$10</f>
        <v>Valore netto al 31/12/2018</v>
      </c>
      <c r="O1494" s="779" t="s">
        <v>4064</v>
      </c>
      <c r="P1494" s="806"/>
      <c r="Q1494" s="779" t="str">
        <f>Q$10</f>
        <v>Prechiusura al ° trimestre 2018</v>
      </c>
    </row>
    <row r="1495" spans="1:17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209" t="s">
        <v>3030</v>
      </c>
      <c r="L1495" s="97" t="s">
        <v>3218</v>
      </c>
      <c r="M1495" s="98">
        <f>SUM(M1498:M1504)</f>
        <v>0</v>
      </c>
      <c r="N1495" s="98">
        <f>SUM(N1498:N1504)</f>
        <v>0</v>
      </c>
      <c r="O1495" s="775">
        <f>+N1495-M1495</f>
        <v>0</v>
      </c>
      <c r="Q1495" s="98">
        <f>SUM(Q1498:Q1504)</f>
        <v>0</v>
      </c>
    </row>
    <row r="1496" spans="1:17" ht="9" customHeight="1" thickTop="1" thickBot="1">
      <c r="A1496" s="265"/>
      <c r="N1496" s="379"/>
      <c r="Q1496" s="379"/>
    </row>
    <row r="1497" spans="1:17" ht="26.25" thickBot="1">
      <c r="B1497" s="102" t="s">
        <v>3221</v>
      </c>
      <c r="C1497" s="245" t="s">
        <v>48</v>
      </c>
      <c r="D1497" s="245"/>
      <c r="E1497" s="245"/>
      <c r="F1497" s="246"/>
      <c r="G1497" s="246"/>
      <c r="H1497" s="246"/>
      <c r="I1497" s="246"/>
      <c r="J1497" s="246"/>
      <c r="K1497" s="120" t="s">
        <v>3222</v>
      </c>
      <c r="L1497" s="135"/>
      <c r="M1497" s="328" t="str">
        <f>+$M$10</f>
        <v>Valore netto al 31/12/2017</v>
      </c>
      <c r="N1497" s="779" t="str">
        <f>N$10</f>
        <v>Valore netto al 31/12/2018</v>
      </c>
      <c r="O1497" s="779" t="s">
        <v>4064</v>
      </c>
      <c r="P1497" s="806"/>
      <c r="Q1497" s="779" t="str">
        <f>Q$10</f>
        <v>Prechiusura al ° trimestre 2018</v>
      </c>
    </row>
    <row r="1498" spans="1:17">
      <c r="B1498" s="127" t="s">
        <v>3031</v>
      </c>
      <c r="C1498" s="127" t="s">
        <v>4229</v>
      </c>
      <c r="D1498" s="127"/>
      <c r="E1498" s="127"/>
      <c r="F1498" s="127"/>
      <c r="G1498" s="127"/>
      <c r="H1498" s="127"/>
      <c r="I1498" s="127"/>
      <c r="J1498" s="127"/>
      <c r="K1498" s="183" t="s">
        <v>3036</v>
      </c>
      <c r="L1498" s="125" t="s">
        <v>3218</v>
      </c>
      <c r="M1498" s="564">
        <f>IF(ISERROR(VLOOKUP($B1498,ESTR_PREC!$A$1:$M$6000,5,FALSE))=TRUE,0,VLOOKUP($B1498,ESTR_PREC!$A$1:$M$6000,5,FALSE))</f>
        <v>0</v>
      </c>
      <c r="N1498" s="225"/>
      <c r="O1498" s="560">
        <f t="shared" ref="O1498:O1504" si="26">+N1498-M1498</f>
        <v>0</v>
      </c>
      <c r="Q1498" s="225"/>
    </row>
    <row r="1499" spans="1:17">
      <c r="B1499" s="127" t="s">
        <v>3037</v>
      </c>
      <c r="C1499" s="127" t="s">
        <v>4230</v>
      </c>
      <c r="D1499" s="127"/>
      <c r="E1499" s="127"/>
      <c r="F1499" s="127"/>
      <c r="G1499" s="127"/>
      <c r="H1499" s="127"/>
      <c r="I1499" s="127"/>
      <c r="J1499" s="127"/>
      <c r="K1499" s="183" t="s">
        <v>3040</v>
      </c>
      <c r="L1499" s="125" t="s">
        <v>3218</v>
      </c>
      <c r="M1499" s="564">
        <f>IF(ISERROR(VLOOKUP($B1499,ESTR_PREC!$A$1:$M$6000,5,FALSE))=TRUE,0,VLOOKUP($B1499,ESTR_PREC!$A$1:$M$6000,5,FALSE))</f>
        <v>0</v>
      </c>
      <c r="N1499" s="225"/>
      <c r="O1499" s="560">
        <f t="shared" si="26"/>
        <v>0</v>
      </c>
      <c r="Q1499" s="225"/>
    </row>
    <row r="1500" spans="1:17">
      <c r="B1500" s="127" t="s">
        <v>3041</v>
      </c>
      <c r="C1500" s="127" t="s">
        <v>4231</v>
      </c>
      <c r="D1500" s="127"/>
      <c r="E1500" s="127"/>
      <c r="F1500" s="127"/>
      <c r="G1500" s="127"/>
      <c r="H1500" s="127"/>
      <c r="I1500" s="127"/>
      <c r="J1500" s="127"/>
      <c r="K1500" s="183" t="s">
        <v>3044</v>
      </c>
      <c r="L1500" s="125" t="s">
        <v>3218</v>
      </c>
      <c r="M1500" s="564">
        <f>IF(ISERROR(VLOOKUP($B1500,ESTR_PREC!$A$1:$M$6000,5,FALSE))=TRUE,0,VLOOKUP($B1500,ESTR_PREC!$A$1:$M$6000,5,FALSE))</f>
        <v>0</v>
      </c>
      <c r="N1500" s="225"/>
      <c r="O1500" s="560">
        <f t="shared" si="26"/>
        <v>0</v>
      </c>
      <c r="Q1500" s="225"/>
    </row>
    <row r="1501" spans="1:17">
      <c r="B1501" s="127" t="s">
        <v>3045</v>
      </c>
      <c r="C1501" s="127" t="s">
        <v>4232</v>
      </c>
      <c r="D1501" s="127"/>
      <c r="E1501" s="127"/>
      <c r="F1501" s="127"/>
      <c r="G1501" s="127"/>
      <c r="H1501" s="127"/>
      <c r="I1501" s="127"/>
      <c r="J1501" s="127"/>
      <c r="K1501" s="183" t="s">
        <v>3048</v>
      </c>
      <c r="L1501" s="125" t="s">
        <v>3218</v>
      </c>
      <c r="M1501" s="564">
        <f>IF(ISERROR(VLOOKUP($B1501,ESTR_PREC!$A$1:$M$6000,5,FALSE))=TRUE,0,VLOOKUP($B1501,ESTR_PREC!$A$1:$M$6000,5,FALSE))</f>
        <v>0</v>
      </c>
      <c r="N1501" s="225"/>
      <c r="O1501" s="560">
        <f t="shared" si="26"/>
        <v>0</v>
      </c>
      <c r="Q1501" s="225"/>
    </row>
    <row r="1502" spans="1:17">
      <c r="B1502" s="127" t="s">
        <v>3049</v>
      </c>
      <c r="C1502" s="127" t="s">
        <v>4233</v>
      </c>
      <c r="D1502" s="127"/>
      <c r="E1502" s="127"/>
      <c r="F1502" s="127"/>
      <c r="G1502" s="127"/>
      <c r="H1502" s="127"/>
      <c r="I1502" s="127"/>
      <c r="J1502" s="127"/>
      <c r="K1502" s="183" t="s">
        <v>3052</v>
      </c>
      <c r="L1502" s="125" t="s">
        <v>3218</v>
      </c>
      <c r="M1502" s="564">
        <f>IF(ISERROR(VLOOKUP($B1502,ESTR_PREC!$A$1:$M$6000,5,FALSE))=TRUE,0,VLOOKUP($B1502,ESTR_PREC!$A$1:$M$6000,5,FALSE))</f>
        <v>0</v>
      </c>
      <c r="N1502" s="225"/>
      <c r="O1502" s="560">
        <f t="shared" si="26"/>
        <v>0</v>
      </c>
      <c r="Q1502" s="225"/>
    </row>
    <row r="1503" spans="1:17">
      <c r="B1503" s="127" t="s">
        <v>3053</v>
      </c>
      <c r="C1503" s="127" t="s">
        <v>4234</v>
      </c>
      <c r="D1503" s="127"/>
      <c r="E1503" s="127"/>
      <c r="F1503" s="127"/>
      <c r="G1503" s="127"/>
      <c r="H1503" s="127"/>
      <c r="I1503" s="127"/>
      <c r="J1503" s="127"/>
      <c r="K1503" s="183" t="s">
        <v>3055</v>
      </c>
      <c r="L1503" s="125" t="s">
        <v>3218</v>
      </c>
      <c r="M1503" s="564">
        <f>IF(ISERROR(VLOOKUP($B1503,ESTR_PREC!$A$1:$M$6000,5,FALSE))=TRUE,0,VLOOKUP($B1503,ESTR_PREC!$A$1:$M$6000,5,FALSE))</f>
        <v>0</v>
      </c>
      <c r="N1503" s="225"/>
      <c r="O1503" s="560">
        <f t="shared" si="26"/>
        <v>0</v>
      </c>
      <c r="Q1503" s="225"/>
    </row>
    <row r="1504" spans="1:17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30"/>
      <c r="I1504" s="130"/>
      <c r="J1504" s="130"/>
      <c r="K1504" s="213" t="s">
        <v>3059</v>
      </c>
      <c r="L1504" s="132" t="s">
        <v>3218</v>
      </c>
      <c r="M1504" s="564">
        <f>IF(ISERROR(VLOOKUP($B1504,ESTR_PREC!$A$1:$M$6000,5,FALSE))=TRUE,0,VLOOKUP($B1504,ESTR_PREC!$A$1:$M$6000,5,FALSE))</f>
        <v>0</v>
      </c>
      <c r="N1504" s="225"/>
      <c r="O1504" s="560">
        <f t="shared" si="26"/>
        <v>0</v>
      </c>
      <c r="Q1504" s="225"/>
    </row>
    <row r="1505" spans="1:17">
      <c r="A1505" s="265"/>
      <c r="N1505" s="379"/>
      <c r="Q1505" s="379"/>
    </row>
    <row r="1506" spans="1:17">
      <c r="A1506" s="265"/>
      <c r="N1506" s="379"/>
      <c r="Q1506" s="379"/>
    </row>
    <row r="1507" spans="1:17">
      <c r="C1507" s="91"/>
      <c r="D1507" s="91"/>
      <c r="E1507" s="91"/>
      <c r="F1507" s="91"/>
      <c r="G1507" s="91"/>
      <c r="H1507" s="91"/>
      <c r="I1507" s="91"/>
      <c r="J1507" s="91"/>
      <c r="K1507" s="214" t="s">
        <v>4236</v>
      </c>
      <c r="L1507" s="211" t="s">
        <v>3218</v>
      </c>
      <c r="M1507" s="215">
        <f>+M18+M35+M76+M119+M235+M249+M263+M268+M308+M316+M1388+M1401+M1437+M1455-M87+M97</f>
        <v>6157</v>
      </c>
      <c r="N1507" s="288">
        <f>+N18+N35+N76+N119+N235+N249+N263+N268+N308+N316+N1388+N1401+N1437+N1455-N87+N97</f>
        <v>8754</v>
      </c>
      <c r="O1507" s="288">
        <f t="shared" ref="O1507:O1512" si="27">+N1507-M1507</f>
        <v>2597</v>
      </c>
      <c r="Q1507" s="288">
        <f>+Q18+Q35+Q76+Q119+Q235+Q249+Q263+Q268+Q308+Q316+Q1388+Q1401+Q1437+Q1455-Q87+Q97</f>
        <v>0</v>
      </c>
    </row>
    <row r="1508" spans="1:17">
      <c r="C1508" s="91"/>
      <c r="D1508" s="91"/>
      <c r="E1508" s="91"/>
      <c r="F1508" s="91"/>
      <c r="G1508" s="91"/>
      <c r="H1508" s="91"/>
      <c r="I1508" s="91"/>
      <c r="J1508" s="91"/>
      <c r="K1508" s="216" t="s">
        <v>4237</v>
      </c>
      <c r="L1508" s="211" t="s">
        <v>3218</v>
      </c>
      <c r="M1508" s="288">
        <f>+M316+M97</f>
        <v>2121</v>
      </c>
      <c r="N1508" s="288">
        <f>+N316+N97</f>
        <v>602</v>
      </c>
      <c r="O1508" s="288">
        <f t="shared" si="27"/>
        <v>-1519</v>
      </c>
      <c r="Q1508" s="288">
        <f>+Q316+Q97</f>
        <v>0</v>
      </c>
    </row>
    <row r="1509" spans="1:17" ht="15.75">
      <c r="C1509" s="91"/>
      <c r="D1509" s="91"/>
      <c r="E1509" s="91"/>
      <c r="F1509" s="91"/>
      <c r="G1509" s="91"/>
      <c r="H1509" s="91"/>
      <c r="I1509" s="91"/>
      <c r="J1509" s="91"/>
      <c r="K1509" s="217" t="s">
        <v>4238</v>
      </c>
      <c r="L1509" s="218" t="s">
        <v>3218</v>
      </c>
      <c r="M1509" s="289">
        <f>+M1507-M1508</f>
        <v>4036</v>
      </c>
      <c r="N1509" s="289">
        <f>+N1507-N1508</f>
        <v>8152</v>
      </c>
      <c r="O1509" s="289">
        <f t="shared" si="27"/>
        <v>4116</v>
      </c>
      <c r="Q1509" s="289">
        <f>+Q1507-Q1508</f>
        <v>0</v>
      </c>
    </row>
    <row r="1510" spans="1:17">
      <c r="C1510" s="91"/>
      <c r="D1510" s="91"/>
      <c r="E1510" s="91"/>
      <c r="F1510" s="91"/>
      <c r="G1510" s="91"/>
      <c r="H1510" s="91"/>
      <c r="I1510" s="91"/>
      <c r="J1510" s="91"/>
      <c r="K1510" s="214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6157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8754</v>
      </c>
      <c r="O1510" s="288">
        <f t="shared" si="27"/>
        <v>2597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0</v>
      </c>
    </row>
    <row r="1511" spans="1:17">
      <c r="C1511" s="91"/>
      <c r="D1511" s="91"/>
      <c r="E1511" s="91"/>
      <c r="F1511" s="91"/>
      <c r="G1511" s="91"/>
      <c r="H1511" s="91"/>
      <c r="I1511" s="91"/>
      <c r="J1511" s="91"/>
      <c r="K1511" s="216" t="s">
        <v>4237</v>
      </c>
      <c r="L1511" s="211" t="s">
        <v>3218</v>
      </c>
      <c r="M1511" s="288">
        <f>+M1508</f>
        <v>2121</v>
      </c>
      <c r="N1511" s="288">
        <f>+N1508</f>
        <v>602</v>
      </c>
      <c r="O1511" s="288">
        <f t="shared" si="27"/>
        <v>-1519</v>
      </c>
      <c r="Q1511" s="288">
        <f>+Q1508</f>
        <v>0</v>
      </c>
    </row>
    <row r="1512" spans="1:17" ht="16.5" thickBot="1">
      <c r="C1512" s="91"/>
      <c r="D1512" s="91"/>
      <c r="E1512" s="91"/>
      <c r="F1512" s="91"/>
      <c r="G1512" s="91"/>
      <c r="H1512" s="91"/>
      <c r="I1512" s="91"/>
      <c r="J1512" s="91"/>
      <c r="K1512" s="217" t="s">
        <v>4240</v>
      </c>
      <c r="L1512" s="218" t="s">
        <v>3218</v>
      </c>
      <c r="M1512" s="219">
        <f>+M1510-M1511</f>
        <v>4036</v>
      </c>
      <c r="N1512" s="289">
        <f>+N1510-N1511</f>
        <v>8152</v>
      </c>
      <c r="O1512" s="289">
        <f t="shared" si="27"/>
        <v>4116</v>
      </c>
      <c r="P1512" s="460"/>
      <c r="Q1512" s="289">
        <f>+Q1510-Q1511</f>
        <v>0</v>
      </c>
    </row>
    <row r="1513" spans="1:17" ht="17.25" thickTop="1" thickBot="1">
      <c r="B1513" s="220" t="s">
        <v>3060</v>
      </c>
      <c r="C1513" s="251" t="s">
        <v>4241</v>
      </c>
      <c r="D1513" s="252"/>
      <c r="E1513" s="252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778">
        <f>+O1507-O1510</f>
        <v>0</v>
      </c>
      <c r="Q1513" s="223">
        <f>+Q1509-Q1512</f>
        <v>0</v>
      </c>
    </row>
    <row r="1514" spans="1:17" ht="15.75" thickTop="1"/>
  </sheetData>
  <sheetProtection password="A01C" sheet="1"/>
  <mergeCells count="1">
    <mergeCell ref="K5:M5"/>
  </mergeCells>
  <phoneticPr fontId="0" type="noConversion"/>
  <dataValidations count="1">
    <dataValidation type="whole" allowBlank="1" showInputMessage="1" showErrorMessage="1" error="La cella accetta solo valori positivi fino a 9.999.999" sqref="L1401:L1513 L7:L74 L1381:L1399 L601:L607 L569:L599 L76:L567 L1264:L1278 L609:L1262 L1280:L1379">
      <formula1>0</formula1>
      <formula2>9999999</formula2>
    </dataValidation>
  </dataValidations>
  <printOptions horizontalCentered="1"/>
  <pageMargins left="0.35433070866141703" right="0.39370078740157499" top="0.47244094488188998" bottom="0.59055118110236204" header="0" footer="0.23622047244094499"/>
  <pageSetup paperSize="9" scale="54" fitToHeight="0" orientation="landscape" r:id="rId1"/>
  <headerFooter alignWithMargins="0">
    <oddFooter>&amp;CPagina &amp;P di &amp;N Ni-Soc</oddFooter>
  </headerFooter>
  <rowBreaks count="11" manualBreakCount="11">
    <brk id="115" max="19" man="1"/>
    <brk id="306" max="19" man="1"/>
    <brk id="804" max="19" man="1"/>
    <brk id="861" max="19" man="1"/>
    <brk id="923" max="19" man="1"/>
    <brk id="975" max="19" man="1"/>
    <brk id="1050" max="19" man="1"/>
    <brk id="1124" max="19" man="1"/>
    <brk id="1198" max="19" man="1"/>
    <brk id="1274" max="19" man="1"/>
    <brk id="1433" max="1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2">
    <pageSetUpPr fitToPage="1"/>
  </sheetPr>
  <dimension ref="A1:O412"/>
  <sheetViews>
    <sheetView showGridLines="0" zoomScaleNormal="100" workbookViewId="0">
      <selection activeCell="F5" sqref="F5"/>
    </sheetView>
  </sheetViews>
  <sheetFormatPr defaultColWidth="9.140625" defaultRowHeight="15"/>
  <cols>
    <col min="1" max="1" width="19" style="1342" customWidth="1"/>
    <col min="2" max="2" width="56.85546875" style="1342" customWidth="1"/>
    <col min="3" max="3" width="13.7109375" style="1342" customWidth="1"/>
    <col min="4" max="4" width="13.5703125" style="1342" customWidth="1"/>
    <col min="5" max="5" width="18.140625" style="1342" customWidth="1"/>
    <col min="6" max="8" width="13.5703125" style="1342" customWidth="1"/>
    <col min="9" max="15" width="11.85546875" style="1342" customWidth="1"/>
    <col min="16" max="16384" width="9.140625" style="1342"/>
  </cols>
  <sheetData>
    <row r="1" spans="1:9">
      <c r="A1" s="1285"/>
      <c r="B1" s="1286"/>
      <c r="C1" s="1287"/>
      <c r="D1" s="1287"/>
      <c r="E1" s="1287"/>
      <c r="F1" s="1287"/>
      <c r="G1" s="1287"/>
      <c r="H1" s="1287"/>
      <c r="I1" s="1287"/>
    </row>
    <row r="2" spans="1:9">
      <c r="A2" s="1371" t="s">
        <v>4335</v>
      </c>
      <c r="B2" s="1371" t="s">
        <v>4336</v>
      </c>
      <c r="C2" s="1361" t="s">
        <v>4337</v>
      </c>
      <c r="D2" s="1361" t="s">
        <v>4338</v>
      </c>
      <c r="E2" s="1361" t="s">
        <v>4339</v>
      </c>
      <c r="F2" s="1361" t="s">
        <v>4340</v>
      </c>
      <c r="G2" s="1361" t="s">
        <v>4341</v>
      </c>
      <c r="H2" s="1361" t="s">
        <v>4342</v>
      </c>
      <c r="I2" s="1287"/>
    </row>
    <row r="3" spans="1:9">
      <c r="A3" s="1372"/>
      <c r="B3" s="1372"/>
      <c r="C3" s="1361"/>
      <c r="D3" s="1361"/>
      <c r="E3" s="1361"/>
      <c r="F3" s="1361"/>
      <c r="G3" s="1361"/>
      <c r="H3" s="1361"/>
      <c r="I3" s="1287"/>
    </row>
    <row r="4" spans="1:9">
      <c r="A4" s="1373"/>
      <c r="B4" s="1373"/>
      <c r="C4" s="1361"/>
      <c r="D4" s="1361"/>
      <c r="E4" s="1361"/>
      <c r="F4" s="1361"/>
      <c r="G4" s="1361"/>
      <c r="H4" s="1361"/>
      <c r="I4" s="1287"/>
    </row>
    <row r="5" spans="1:9">
      <c r="A5" s="1289" t="s">
        <v>78</v>
      </c>
      <c r="B5" s="304" t="s">
        <v>4278</v>
      </c>
      <c r="C5" s="1290"/>
      <c r="D5" s="1290"/>
      <c r="E5" s="1290"/>
      <c r="F5" s="1291">
        <f>SUMIF('NI-Soc'!$B:$B,$A5,'NI-Soc'!N:N)</f>
        <v>0</v>
      </c>
      <c r="G5" s="1292"/>
      <c r="H5" s="1293"/>
      <c r="I5" s="1287"/>
    </row>
    <row r="6" spans="1:9">
      <c r="A6" s="1289" t="s">
        <v>84</v>
      </c>
      <c r="B6" s="304" t="s">
        <v>3068</v>
      </c>
      <c r="C6" s="1290"/>
      <c r="D6" s="1290"/>
      <c r="E6" s="1290"/>
      <c r="F6" s="1291">
        <f>SUMIF('NI-Soc'!$B:$B,$A6,'NI-Soc'!N:N)</f>
        <v>0</v>
      </c>
      <c r="G6" s="1292"/>
      <c r="H6" s="1293"/>
      <c r="I6" s="1287"/>
    </row>
    <row r="7" spans="1:9">
      <c r="A7" s="1289" t="s">
        <v>87</v>
      </c>
      <c r="B7" s="304" t="s">
        <v>4720</v>
      </c>
      <c r="C7" s="1290"/>
      <c r="D7" s="1290"/>
      <c r="E7" s="1290"/>
      <c r="F7" s="1291">
        <f>SUMIF('NI-Soc'!$B:$B,$A7,'NI-Soc'!N:N)</f>
        <v>0</v>
      </c>
      <c r="G7" s="1292"/>
      <c r="H7" s="1293"/>
      <c r="I7" s="1287"/>
    </row>
    <row r="8" spans="1:9">
      <c r="A8" s="1289" t="s">
        <v>89</v>
      </c>
      <c r="B8" s="183" t="s">
        <v>92</v>
      </c>
      <c r="C8" s="1290"/>
      <c r="D8" s="1290"/>
      <c r="E8" s="1290"/>
      <c r="F8" s="1291">
        <f>SUMIF('NI-Soc'!$B:$B,$A8,'NI-Soc'!N:N)</f>
        <v>0</v>
      </c>
      <c r="G8" s="1292"/>
      <c r="H8" s="1293"/>
      <c r="I8" s="1287"/>
    </row>
    <row r="9" spans="1:9" ht="15" customHeight="1">
      <c r="A9" s="1289" t="s">
        <v>93</v>
      </c>
      <c r="B9" s="183" t="s">
        <v>94</v>
      </c>
      <c r="C9" s="1290"/>
      <c r="D9" s="1290"/>
      <c r="E9" s="1290"/>
      <c r="F9" s="1291">
        <f>SUMIF('NI-Soc'!$B:$B,$A9,'NI-Soc'!N:N)</f>
        <v>0</v>
      </c>
      <c r="G9" s="1292"/>
      <c r="H9" s="1293"/>
      <c r="I9" s="1287"/>
    </row>
    <row r="10" spans="1:9" ht="38.25">
      <c r="A10" s="1289" t="s">
        <v>97</v>
      </c>
      <c r="B10" s="181" t="s">
        <v>100</v>
      </c>
      <c r="C10" s="1290"/>
      <c r="D10" s="1290"/>
      <c r="E10" s="1290"/>
      <c r="F10" s="1291">
        <f>SUMIF('NI-Soc'!$B:$B,$A10,'NI-Soc'!N:N)</f>
        <v>0</v>
      </c>
      <c r="G10" s="1292"/>
      <c r="H10" s="1293"/>
      <c r="I10" s="1287"/>
    </row>
    <row r="11" spans="1:9" ht="25.5">
      <c r="A11" s="1294" t="s">
        <v>101</v>
      </c>
      <c r="B11" s="181" t="s">
        <v>102</v>
      </c>
      <c r="C11" s="1290"/>
      <c r="D11" s="1290"/>
      <c r="E11" s="1290"/>
      <c r="F11" s="1291">
        <f>SUMIF('NI-Soc'!$B:$B,$A11,'NI-Soc'!N:N)</f>
        <v>0</v>
      </c>
      <c r="G11" s="1292"/>
      <c r="H11" s="1293"/>
      <c r="I11" s="1287"/>
    </row>
    <row r="12" spans="1:9" ht="26.25">
      <c r="A12" s="1289" t="s">
        <v>132</v>
      </c>
      <c r="B12" s="228" t="s">
        <v>135</v>
      </c>
      <c r="C12" s="1290"/>
      <c r="D12" s="1290"/>
      <c r="E12" s="1290"/>
      <c r="F12" s="1291">
        <f>SUMIF('NI-Soc'!$B:$B,$A12,'NI-Soc'!N:N)</f>
        <v>0</v>
      </c>
      <c r="G12" s="1292"/>
      <c r="H12" s="1293"/>
      <c r="I12" s="1287"/>
    </row>
    <row r="13" spans="1:9" ht="26.25">
      <c r="A13" s="1289" t="s">
        <v>136</v>
      </c>
      <c r="B13" s="228" t="s">
        <v>139</v>
      </c>
      <c r="C13" s="1290"/>
      <c r="D13" s="1290"/>
      <c r="E13" s="1290"/>
      <c r="F13" s="1291">
        <f>SUMIF('NI-Soc'!$B:$B,$A13,'NI-Soc'!N:N)</f>
        <v>0</v>
      </c>
      <c r="G13" s="1292"/>
      <c r="H13" s="1293"/>
      <c r="I13" s="1287"/>
    </row>
    <row r="14" spans="1:9">
      <c r="A14" s="1295"/>
      <c r="B14" s="1295"/>
      <c r="C14" s="1296"/>
      <c r="D14" s="1296"/>
      <c r="E14" s="1296"/>
      <c r="F14" s="1296"/>
      <c r="G14" s="1296"/>
      <c r="H14" s="1296"/>
      <c r="I14" s="1297"/>
    </row>
    <row r="16" spans="1:9" ht="15" customHeight="1">
      <c r="B16" s="1362" t="s">
        <v>4344</v>
      </c>
      <c r="C16" s="1364" t="s">
        <v>4345</v>
      </c>
      <c r="D16" s="1365"/>
      <c r="E16" s="1361" t="s">
        <v>71</v>
      </c>
    </row>
    <row r="17" spans="1:10">
      <c r="B17" s="1363"/>
      <c r="C17" s="1288" t="s">
        <v>4346</v>
      </c>
      <c r="D17" s="1288" t="s">
        <v>4347</v>
      </c>
      <c r="E17" s="1361"/>
    </row>
    <row r="18" spans="1:10">
      <c r="B18" s="1298" t="s">
        <v>4348</v>
      </c>
      <c r="C18" s="565"/>
      <c r="D18" s="565"/>
      <c r="E18" s="1299">
        <f>+C18+D18</f>
        <v>0</v>
      </c>
    </row>
    <row r="19" spans="1:10" ht="22.5">
      <c r="B19" s="1300" t="s">
        <v>4349</v>
      </c>
      <c r="C19" s="565"/>
      <c r="D19" s="565"/>
      <c r="E19" s="1299">
        <f>+C19+D19</f>
        <v>0</v>
      </c>
    </row>
    <row r="20" spans="1:10">
      <c r="B20" s="1300" t="s">
        <v>4350</v>
      </c>
      <c r="C20" s="565"/>
      <c r="D20" s="565"/>
      <c r="E20" s="1299">
        <f>+C20+D20</f>
        <v>0</v>
      </c>
    </row>
    <row r="21" spans="1:10">
      <c r="B21" s="1300" t="s">
        <v>802</v>
      </c>
      <c r="C21" s="565"/>
      <c r="D21" s="565"/>
      <c r="E21" s="1299">
        <f>+C21+D21</f>
        <v>0</v>
      </c>
    </row>
    <row r="22" spans="1:10">
      <c r="B22" s="1301" t="s">
        <v>806</v>
      </c>
      <c r="C22" s="565"/>
      <c r="D22" s="565"/>
      <c r="E22" s="1299">
        <f>+C22+D22</f>
        <v>0</v>
      </c>
    </row>
    <row r="23" spans="1:10" ht="15.75" thickBot="1">
      <c r="B23" s="1302" t="s">
        <v>71</v>
      </c>
      <c r="C23" s="566">
        <f>SUM(C18:C22)</f>
        <v>0</v>
      </c>
      <c r="D23" s="566">
        <f>SUM(D18:D22)</f>
        <v>0</v>
      </c>
      <c r="E23" s="566">
        <f>SUM(E18:E22)</f>
        <v>0</v>
      </c>
    </row>
    <row r="24" spans="1:10" ht="15.75" thickTop="1"/>
    <row r="26" spans="1:10" ht="24.75" customHeight="1">
      <c r="A26" s="1366" t="s">
        <v>4335</v>
      </c>
      <c r="B26" s="1368" t="s">
        <v>4351</v>
      </c>
      <c r="C26" s="1280" t="str">
        <f>"Valore CE
al 31/12/" &amp;Info!$B$3</f>
        <v>Valore CE
al 31/12/2018</v>
      </c>
      <c r="D26" s="1369" t="s">
        <v>4352</v>
      </c>
      <c r="E26" s="1370"/>
      <c r="F26" s="1368" t="s">
        <v>4353</v>
      </c>
      <c r="I26" s="1287"/>
      <c r="J26" s="1287"/>
    </row>
    <row r="27" spans="1:10">
      <c r="A27" s="1367"/>
      <c r="B27" s="1368"/>
      <c r="C27" s="1303">
        <f>SUMIF('NI-Soc'!$B:$B,"4.20.10.20.010.050.25.000",'NI-Soc'!N:N)</f>
        <v>0</v>
      </c>
      <c r="D27" s="1281" t="s">
        <v>4354</v>
      </c>
      <c r="E27" s="1281" t="s">
        <v>4355</v>
      </c>
      <c r="F27" s="1368"/>
      <c r="I27" s="1287"/>
      <c r="J27" s="1287"/>
    </row>
    <row r="28" spans="1:10">
      <c r="A28" s="1304" t="s">
        <v>1691</v>
      </c>
      <c r="B28" s="1304" t="s">
        <v>1693</v>
      </c>
      <c r="C28" s="565"/>
      <c r="D28" s="565"/>
      <c r="E28" s="1305">
        <f t="shared" ref="E28:E43" si="0">+C28-D28</f>
        <v>0</v>
      </c>
      <c r="F28" s="1306" t="str">
        <f t="shared" ref="F28:F52" si="1">IF(C28&gt;0,+D28/C28,"")</f>
        <v/>
      </c>
      <c r="I28" s="1287"/>
      <c r="J28" s="1287"/>
    </row>
    <row r="29" spans="1:10">
      <c r="A29" s="1307" t="s">
        <v>1697</v>
      </c>
      <c r="B29" s="1307" t="s">
        <v>1698</v>
      </c>
      <c r="C29" s="565"/>
      <c r="D29" s="565"/>
      <c r="E29" s="1305">
        <f t="shared" si="0"/>
        <v>0</v>
      </c>
      <c r="F29" s="1306" t="str">
        <f t="shared" si="1"/>
        <v/>
      </c>
      <c r="I29" s="1287"/>
      <c r="J29" s="1287"/>
    </row>
    <row r="30" spans="1:10">
      <c r="A30" s="1307" t="s">
        <v>1702</v>
      </c>
      <c r="B30" s="1307" t="s">
        <v>1703</v>
      </c>
      <c r="C30" s="565"/>
      <c r="D30" s="565"/>
      <c r="E30" s="1305">
        <f t="shared" si="0"/>
        <v>0</v>
      </c>
      <c r="F30" s="1306" t="str">
        <f t="shared" si="1"/>
        <v/>
      </c>
      <c r="I30" s="1287"/>
      <c r="J30" s="1287"/>
    </row>
    <row r="31" spans="1:10">
      <c r="A31" s="1307" t="s">
        <v>1707</v>
      </c>
      <c r="B31" s="1307" t="s">
        <v>1708</v>
      </c>
      <c r="C31" s="565"/>
      <c r="D31" s="565"/>
      <c r="E31" s="1305">
        <f t="shared" si="0"/>
        <v>0</v>
      </c>
      <c r="F31" s="1306" t="str">
        <f t="shared" si="1"/>
        <v/>
      </c>
      <c r="I31" s="1287"/>
      <c r="J31" s="1287"/>
    </row>
    <row r="32" spans="1:10">
      <c r="A32" s="1307" t="s">
        <v>1712</v>
      </c>
      <c r="B32" s="1307" t="s">
        <v>4356</v>
      </c>
      <c r="C32" s="565"/>
      <c r="D32" s="565"/>
      <c r="E32" s="1305">
        <f t="shared" si="0"/>
        <v>0</v>
      </c>
      <c r="F32" s="1306" t="str">
        <f t="shared" si="1"/>
        <v/>
      </c>
      <c r="I32" s="1287"/>
      <c r="J32" s="1287"/>
    </row>
    <row r="33" spans="1:10">
      <c r="A33" s="1307" t="s">
        <v>1717</v>
      </c>
      <c r="B33" s="1307" t="s">
        <v>4357</v>
      </c>
      <c r="C33" s="565"/>
      <c r="D33" s="565"/>
      <c r="E33" s="1305">
        <f t="shared" si="0"/>
        <v>0</v>
      </c>
      <c r="F33" s="1306" t="str">
        <f t="shared" si="1"/>
        <v/>
      </c>
      <c r="I33" s="1287"/>
      <c r="J33" s="1287"/>
    </row>
    <row r="34" spans="1:10">
      <c r="A34" s="1307" t="s">
        <v>1720</v>
      </c>
      <c r="B34" s="1307" t="s">
        <v>1721</v>
      </c>
      <c r="C34" s="565"/>
      <c r="D34" s="565"/>
      <c r="E34" s="1305">
        <f t="shared" si="0"/>
        <v>0</v>
      </c>
      <c r="F34" s="1306" t="str">
        <f t="shared" si="1"/>
        <v/>
      </c>
      <c r="I34" s="1287"/>
      <c r="J34" s="1287"/>
    </row>
    <row r="35" spans="1:10">
      <c r="A35" s="1307" t="s">
        <v>1725</v>
      </c>
      <c r="B35" s="1307" t="s">
        <v>1726</v>
      </c>
      <c r="C35" s="565"/>
      <c r="D35" s="565"/>
      <c r="E35" s="1305">
        <f t="shared" si="0"/>
        <v>0</v>
      </c>
      <c r="F35" s="1306" t="str">
        <f t="shared" si="1"/>
        <v/>
      </c>
      <c r="I35" s="1287"/>
      <c r="J35" s="1287"/>
    </row>
    <row r="36" spans="1:10">
      <c r="A36" s="1307" t="s">
        <v>1730</v>
      </c>
      <c r="B36" s="1307" t="s">
        <v>1731</v>
      </c>
      <c r="C36" s="565"/>
      <c r="D36" s="565"/>
      <c r="E36" s="1305">
        <f t="shared" si="0"/>
        <v>0</v>
      </c>
      <c r="F36" s="1306" t="str">
        <f t="shared" si="1"/>
        <v/>
      </c>
      <c r="I36" s="1287"/>
      <c r="J36" s="1287"/>
    </row>
    <row r="37" spans="1:10">
      <c r="A37" s="1307" t="s">
        <v>1735</v>
      </c>
      <c r="B37" s="1307" t="s">
        <v>4358</v>
      </c>
      <c r="C37" s="565"/>
      <c r="D37" s="565"/>
      <c r="E37" s="1305">
        <f t="shared" si="0"/>
        <v>0</v>
      </c>
      <c r="F37" s="1306" t="str">
        <f t="shared" si="1"/>
        <v/>
      </c>
      <c r="I37" s="1287"/>
      <c r="J37" s="1287"/>
    </row>
    <row r="38" spans="1:10">
      <c r="A38" s="1307" t="s">
        <v>4359</v>
      </c>
      <c r="B38" s="1307" t="s">
        <v>4360</v>
      </c>
      <c r="C38" s="565"/>
      <c r="D38" s="565"/>
      <c r="E38" s="1305">
        <f t="shared" si="0"/>
        <v>0</v>
      </c>
      <c r="F38" s="1306" t="str">
        <f t="shared" si="1"/>
        <v/>
      </c>
      <c r="I38" s="1287"/>
      <c r="J38" s="1287"/>
    </row>
    <row r="39" spans="1:10" ht="15.75" customHeight="1">
      <c r="A39" s="1307" t="s">
        <v>1756</v>
      </c>
      <c r="B39" s="1307" t="s">
        <v>4361</v>
      </c>
      <c r="C39" s="565"/>
      <c r="D39" s="565"/>
      <c r="E39" s="1305">
        <f t="shared" si="0"/>
        <v>0</v>
      </c>
      <c r="F39" s="1306" t="str">
        <f t="shared" si="1"/>
        <v/>
      </c>
      <c r="I39" s="1287"/>
      <c r="J39" s="1287"/>
    </row>
    <row r="40" spans="1:10">
      <c r="A40" s="1307" t="s">
        <v>1759</v>
      </c>
      <c r="B40" s="1307" t="s">
        <v>4362</v>
      </c>
      <c r="C40" s="565"/>
      <c r="D40" s="565"/>
      <c r="E40" s="1305">
        <f t="shared" si="0"/>
        <v>0</v>
      </c>
      <c r="F40" s="1306" t="str">
        <f t="shared" si="1"/>
        <v/>
      </c>
      <c r="I40" s="1287"/>
      <c r="J40" s="1287"/>
    </row>
    <row r="41" spans="1:10">
      <c r="A41" s="1307" t="s">
        <v>1762</v>
      </c>
      <c r="B41" s="1307" t="s">
        <v>4363</v>
      </c>
      <c r="C41" s="575">
        <f>+C27-SUM(C28:C40)-C42-C43-C44</f>
        <v>0</v>
      </c>
      <c r="D41" s="565"/>
      <c r="E41" s="1305">
        <f t="shared" si="0"/>
        <v>0</v>
      </c>
      <c r="F41" s="1306" t="str">
        <f t="shared" si="1"/>
        <v/>
      </c>
      <c r="I41" s="1287"/>
      <c r="J41" s="1287"/>
    </row>
    <row r="42" spans="1:10">
      <c r="A42" s="1307" t="s">
        <v>1834</v>
      </c>
      <c r="B42" s="1307" t="s">
        <v>4364</v>
      </c>
      <c r="C42" s="565"/>
      <c r="D42" s="565"/>
      <c r="E42" s="1305">
        <f t="shared" si="0"/>
        <v>0</v>
      </c>
      <c r="F42" s="1306" t="str">
        <f t="shared" si="1"/>
        <v/>
      </c>
      <c r="I42" s="1287"/>
      <c r="J42" s="1287"/>
    </row>
    <row r="43" spans="1:10">
      <c r="A43" s="1307" t="s">
        <v>1842</v>
      </c>
      <c r="B43" s="1307" t="s">
        <v>4365</v>
      </c>
      <c r="C43" s="1308"/>
      <c r="D43" s="1308"/>
      <c r="E43" s="1196">
        <f t="shared" si="0"/>
        <v>0</v>
      </c>
      <c r="F43" s="1306" t="str">
        <f t="shared" si="1"/>
        <v/>
      </c>
      <c r="I43" s="1287"/>
      <c r="J43" s="1287"/>
    </row>
    <row r="44" spans="1:10">
      <c r="A44" s="1307" t="s">
        <v>4366</v>
      </c>
      <c r="B44" s="1309" t="s">
        <v>4367</v>
      </c>
      <c r="C44" s="1310">
        <f>SUM(C45:C51)</f>
        <v>0</v>
      </c>
      <c r="D44" s="1310">
        <f>SUM(D45:D51)</f>
        <v>0</v>
      </c>
      <c r="E44" s="1310">
        <f>SUM(E45:E51)</f>
        <v>0</v>
      </c>
      <c r="F44" s="1311" t="str">
        <f t="shared" si="1"/>
        <v/>
      </c>
      <c r="I44" s="1287"/>
      <c r="J44" s="1287"/>
    </row>
    <row r="45" spans="1:10">
      <c r="A45" s="1312" t="s">
        <v>1851</v>
      </c>
      <c r="B45" s="1313" t="s">
        <v>4368</v>
      </c>
      <c r="C45" s="565"/>
      <c r="D45" s="565"/>
      <c r="E45" s="1305">
        <f t="shared" ref="E45:E51" si="2">+C45-D45</f>
        <v>0</v>
      </c>
      <c r="F45" s="1306" t="str">
        <f t="shared" si="1"/>
        <v/>
      </c>
      <c r="I45" s="1287"/>
      <c r="J45" s="1287"/>
    </row>
    <row r="46" spans="1:10">
      <c r="A46" s="1312" t="s">
        <v>1857</v>
      </c>
      <c r="B46" s="1313" t="s">
        <v>4369</v>
      </c>
      <c r="C46" s="565"/>
      <c r="D46" s="565"/>
      <c r="E46" s="1305">
        <f t="shared" si="2"/>
        <v>0</v>
      </c>
      <c r="F46" s="1306" t="str">
        <f t="shared" si="1"/>
        <v/>
      </c>
      <c r="I46" s="1287"/>
      <c r="J46" s="1287"/>
    </row>
    <row r="47" spans="1:10">
      <c r="A47" s="1312" t="s">
        <v>1867</v>
      </c>
      <c r="B47" s="1313" t="s">
        <v>4370</v>
      </c>
      <c r="C47" s="565"/>
      <c r="D47" s="565"/>
      <c r="E47" s="1305">
        <f t="shared" si="2"/>
        <v>0</v>
      </c>
      <c r="F47" s="1306" t="str">
        <f t="shared" si="1"/>
        <v/>
      </c>
      <c r="I47" s="1287"/>
      <c r="J47" s="1287"/>
    </row>
    <row r="48" spans="1:10">
      <c r="A48" s="1312" t="s">
        <v>1862</v>
      </c>
      <c r="B48" s="1313" t="s">
        <v>4371</v>
      </c>
      <c r="C48" s="565"/>
      <c r="D48" s="565"/>
      <c r="E48" s="1305">
        <f t="shared" si="2"/>
        <v>0</v>
      </c>
      <c r="F48" s="1306" t="str">
        <f t="shared" si="1"/>
        <v/>
      </c>
      <c r="I48" s="1287"/>
      <c r="J48" s="1287"/>
    </row>
    <row r="49" spans="1:10">
      <c r="A49" s="1312" t="s">
        <v>1872</v>
      </c>
      <c r="B49" s="1313" t="s">
        <v>4372</v>
      </c>
      <c r="C49" s="565"/>
      <c r="D49" s="565"/>
      <c r="E49" s="1305">
        <f t="shared" si="2"/>
        <v>0</v>
      </c>
      <c r="F49" s="1306" t="str">
        <f t="shared" si="1"/>
        <v/>
      </c>
      <c r="I49" s="1287"/>
      <c r="J49" s="1287"/>
    </row>
    <row r="50" spans="1:10">
      <c r="A50" s="1312" t="s">
        <v>1877</v>
      </c>
      <c r="B50" s="1313" t="s">
        <v>1878</v>
      </c>
      <c r="C50" s="565"/>
      <c r="D50" s="565"/>
      <c r="E50" s="1305">
        <f t="shared" si="2"/>
        <v>0</v>
      </c>
      <c r="F50" s="1306" t="str">
        <f t="shared" si="1"/>
        <v/>
      </c>
      <c r="I50" s="1287"/>
      <c r="J50" s="1287"/>
    </row>
    <row r="51" spans="1:10">
      <c r="A51" s="1314" t="s">
        <v>1880</v>
      </c>
      <c r="B51" s="1315" t="s">
        <v>4373</v>
      </c>
      <c r="C51" s="565"/>
      <c r="D51" s="565"/>
      <c r="E51" s="1305">
        <f t="shared" si="2"/>
        <v>0</v>
      </c>
      <c r="F51" s="1306" t="str">
        <f t="shared" si="1"/>
        <v/>
      </c>
      <c r="I51" s="1287"/>
      <c r="J51" s="1287"/>
    </row>
    <row r="52" spans="1:10" ht="15.75" thickBot="1">
      <c r="A52" s="1316"/>
      <c r="B52" s="1316" t="s">
        <v>71</v>
      </c>
      <c r="C52" s="566">
        <f>+C44+SUM(C28:C43)</f>
        <v>0</v>
      </c>
      <c r="D52" s="566">
        <f>+D44+SUM(D28:D43)</f>
        <v>0</v>
      </c>
      <c r="E52" s="566">
        <f>+E44+SUM(E28:E43)</f>
        <v>0</v>
      </c>
      <c r="F52" s="1317" t="str">
        <f t="shared" si="1"/>
        <v/>
      </c>
      <c r="I52" s="1287"/>
      <c r="J52" s="1287"/>
    </row>
    <row r="53" spans="1:10" ht="15.75" thickTop="1">
      <c r="A53" s="1285"/>
      <c r="B53" s="1286"/>
      <c r="C53" s="1287"/>
      <c r="D53" s="1287"/>
      <c r="E53" s="1287"/>
      <c r="F53" s="1287"/>
      <c r="G53" s="1287"/>
      <c r="H53" s="1287"/>
      <c r="I53" s="1287"/>
      <c r="J53" s="1287"/>
    </row>
    <row r="54" spans="1:10">
      <c r="A54" s="1285"/>
      <c r="B54" s="1286"/>
      <c r="C54" s="1287"/>
      <c r="D54" s="1287"/>
      <c r="E54" s="1287"/>
      <c r="F54" s="1287"/>
      <c r="G54" s="1287"/>
      <c r="H54" s="1287"/>
      <c r="I54" s="1287"/>
      <c r="J54" s="1287"/>
    </row>
    <row r="55" spans="1:10" ht="15" customHeight="1">
      <c r="A55" s="1285"/>
      <c r="B55" s="1368" t="s">
        <v>4374</v>
      </c>
      <c r="C55" s="1371" t="s">
        <v>4375</v>
      </c>
      <c r="D55" s="1371" t="s">
        <v>4376</v>
      </c>
      <c r="E55" s="1371" t="s">
        <v>4377</v>
      </c>
      <c r="F55" s="1371" t="s">
        <v>4378</v>
      </c>
      <c r="G55" s="1361" t="s">
        <v>4379</v>
      </c>
      <c r="H55" s="1361" t="s">
        <v>4380</v>
      </c>
    </row>
    <row r="56" spans="1:10">
      <c r="A56" s="1285"/>
      <c r="B56" s="1368"/>
      <c r="C56" s="1373"/>
      <c r="D56" s="1373"/>
      <c r="E56" s="1373"/>
      <c r="F56" s="1373"/>
      <c r="G56" s="1361"/>
      <c r="H56" s="1361"/>
    </row>
    <row r="57" spans="1:10">
      <c r="A57" s="1285"/>
      <c r="B57" s="1318" t="s">
        <v>4381</v>
      </c>
      <c r="C57" s="1319"/>
      <c r="D57" s="1319"/>
      <c r="E57" s="1320">
        <f>SUM(E58:E80)</f>
        <v>0</v>
      </c>
      <c r="F57" s="1319"/>
      <c r="G57" s="1320">
        <f>SUM(G58:G80)</f>
        <v>0</v>
      </c>
      <c r="H57" s="1320">
        <f>SUM(H58:H80)</f>
        <v>0</v>
      </c>
    </row>
    <row r="58" spans="1:10">
      <c r="A58" s="1285"/>
      <c r="B58" s="1321"/>
      <c r="C58" s="1321"/>
      <c r="D58" s="1321"/>
      <c r="E58" s="1322"/>
      <c r="F58" s="1321"/>
      <c r="G58" s="1322"/>
      <c r="H58" s="1322"/>
    </row>
    <row r="59" spans="1:10">
      <c r="A59" s="1285"/>
      <c r="B59" s="1321"/>
      <c r="C59" s="1321"/>
      <c r="D59" s="1321"/>
      <c r="E59" s="1322"/>
      <c r="F59" s="1321"/>
      <c r="G59" s="1322"/>
      <c r="H59" s="1322"/>
    </row>
    <row r="60" spans="1:10">
      <c r="A60" s="1285"/>
      <c r="B60" s="1321"/>
      <c r="C60" s="1321"/>
      <c r="D60" s="1321"/>
      <c r="E60" s="1322"/>
      <c r="F60" s="1321"/>
      <c r="G60" s="1322"/>
      <c r="H60" s="1322"/>
    </row>
    <row r="61" spans="1:10">
      <c r="A61" s="1285"/>
      <c r="B61" s="1321"/>
      <c r="C61" s="1321"/>
      <c r="D61" s="1321"/>
      <c r="E61" s="1322"/>
      <c r="F61" s="1321"/>
      <c r="G61" s="1322"/>
      <c r="H61" s="1322"/>
    </row>
    <row r="62" spans="1:10">
      <c r="A62" s="1285"/>
      <c r="B62" s="1321"/>
      <c r="C62" s="1321"/>
      <c r="D62" s="1321"/>
      <c r="E62" s="1322"/>
      <c r="F62" s="1321"/>
      <c r="G62" s="1322"/>
      <c r="H62" s="1322"/>
    </row>
    <row r="63" spans="1:10">
      <c r="A63" s="1285"/>
      <c r="B63" s="1321"/>
      <c r="C63" s="1321"/>
      <c r="D63" s="1321"/>
      <c r="E63" s="1322"/>
      <c r="F63" s="1321"/>
      <c r="G63" s="1322"/>
      <c r="H63" s="1322"/>
    </row>
    <row r="64" spans="1:10">
      <c r="A64" s="1285"/>
      <c r="B64" s="1321"/>
      <c r="C64" s="1321"/>
      <c r="D64" s="1321"/>
      <c r="E64" s="1322"/>
      <c r="F64" s="1321"/>
      <c r="G64" s="1322"/>
      <c r="H64" s="1322"/>
    </row>
    <row r="65" spans="1:8">
      <c r="A65" s="1285"/>
      <c r="B65" s="1321"/>
      <c r="C65" s="1321"/>
      <c r="D65" s="1321"/>
      <c r="E65" s="1322"/>
      <c r="F65" s="1321"/>
      <c r="G65" s="1322"/>
      <c r="H65" s="1322"/>
    </row>
    <row r="66" spans="1:8">
      <c r="A66" s="1285"/>
      <c r="B66" s="1321"/>
      <c r="C66" s="1321"/>
      <c r="D66" s="1321"/>
      <c r="E66" s="1322"/>
      <c r="F66" s="1321"/>
      <c r="G66" s="1322"/>
      <c r="H66" s="1322"/>
    </row>
    <row r="67" spans="1:8">
      <c r="A67" s="1285"/>
      <c r="B67" s="1321"/>
      <c r="C67" s="1321"/>
      <c r="D67" s="1321"/>
      <c r="E67" s="1322"/>
      <c r="F67" s="1321"/>
      <c r="G67" s="1322"/>
      <c r="H67" s="1322"/>
    </row>
    <row r="68" spans="1:8">
      <c r="A68" s="1285"/>
      <c r="B68" s="1321"/>
      <c r="C68" s="1321"/>
      <c r="D68" s="1321"/>
      <c r="E68" s="1322"/>
      <c r="F68" s="1321"/>
      <c r="G68" s="1322"/>
      <c r="H68" s="1322"/>
    </row>
    <row r="69" spans="1:8">
      <c r="A69" s="1285"/>
      <c r="B69" s="1321"/>
      <c r="C69" s="1321"/>
      <c r="D69" s="1321"/>
      <c r="E69" s="1322"/>
      <c r="F69" s="1321"/>
      <c r="G69" s="1322"/>
      <c r="H69" s="1322"/>
    </row>
    <row r="70" spans="1:8">
      <c r="A70" s="1285"/>
      <c r="B70" s="1321"/>
      <c r="C70" s="1321"/>
      <c r="D70" s="1321"/>
      <c r="E70" s="1322"/>
      <c r="F70" s="1321"/>
      <c r="G70" s="1322"/>
      <c r="H70" s="1322"/>
    </row>
    <row r="71" spans="1:8">
      <c r="A71" s="1285"/>
      <c r="B71" s="1321"/>
      <c r="C71" s="1321"/>
      <c r="D71" s="1321"/>
      <c r="E71" s="1322"/>
      <c r="F71" s="1321"/>
      <c r="G71" s="1322"/>
      <c r="H71" s="1322"/>
    </row>
    <row r="72" spans="1:8">
      <c r="A72" s="1285"/>
      <c r="B72" s="1321"/>
      <c r="C72" s="1321"/>
      <c r="D72" s="1321"/>
      <c r="E72" s="1322"/>
      <c r="F72" s="1321"/>
      <c r="G72" s="1322"/>
      <c r="H72" s="1322"/>
    </row>
    <row r="73" spans="1:8">
      <c r="B73" s="1321"/>
      <c r="C73" s="1321"/>
      <c r="D73" s="1321"/>
      <c r="E73" s="1322"/>
      <c r="F73" s="1321"/>
      <c r="G73" s="1322"/>
      <c r="H73" s="1322"/>
    </row>
    <row r="74" spans="1:8">
      <c r="B74" s="1321"/>
      <c r="C74" s="1321"/>
      <c r="D74" s="1321"/>
      <c r="E74" s="1322"/>
      <c r="F74" s="1321"/>
      <c r="G74" s="1322"/>
      <c r="H74" s="1322"/>
    </row>
    <row r="75" spans="1:8">
      <c r="B75" s="1321"/>
      <c r="C75" s="1321"/>
      <c r="D75" s="1321"/>
      <c r="E75" s="1322"/>
      <c r="F75" s="1321"/>
      <c r="G75" s="1322"/>
      <c r="H75" s="1322"/>
    </row>
    <row r="76" spans="1:8">
      <c r="B76" s="1321"/>
      <c r="C76" s="1321"/>
      <c r="D76" s="1321"/>
      <c r="E76" s="1322"/>
      <c r="F76" s="1321"/>
      <c r="G76" s="1322"/>
      <c r="H76" s="1322"/>
    </row>
    <row r="77" spans="1:8">
      <c r="B77" s="1321"/>
      <c r="C77" s="1321"/>
      <c r="D77" s="1321"/>
      <c r="E77" s="1322"/>
      <c r="F77" s="1321"/>
      <c r="G77" s="1322"/>
      <c r="H77" s="1322"/>
    </row>
    <row r="78" spans="1:8">
      <c r="B78" s="1321"/>
      <c r="C78" s="1321"/>
      <c r="D78" s="1321"/>
      <c r="E78" s="1322"/>
      <c r="F78" s="1321"/>
      <c r="G78" s="1322"/>
      <c r="H78" s="1322"/>
    </row>
    <row r="79" spans="1:8">
      <c r="B79" s="1321"/>
      <c r="C79" s="1321"/>
      <c r="D79" s="1321"/>
      <c r="E79" s="1322"/>
      <c r="F79" s="1321"/>
      <c r="G79" s="1322"/>
      <c r="H79" s="1322"/>
    </row>
    <row r="80" spans="1:8">
      <c r="B80" s="1321"/>
      <c r="C80" s="1321"/>
      <c r="D80" s="1321"/>
      <c r="E80" s="1322"/>
      <c r="F80" s="1321"/>
      <c r="G80" s="1322"/>
      <c r="H80" s="1322"/>
    </row>
    <row r="81" spans="1:8">
      <c r="A81" s="1285"/>
      <c r="B81" s="1318" t="s">
        <v>4382</v>
      </c>
      <c r="C81" s="1319"/>
      <c r="D81" s="1319"/>
      <c r="E81" s="1320">
        <f>SUM(E82:E104)</f>
        <v>0</v>
      </c>
      <c r="F81" s="1319"/>
      <c r="G81" s="1320">
        <f>SUM(G82:G104)</f>
        <v>0</v>
      </c>
      <c r="H81" s="1320">
        <f>SUM(H82:H104)</f>
        <v>0</v>
      </c>
    </row>
    <row r="82" spans="1:8">
      <c r="A82" s="1285"/>
      <c r="B82" s="1323"/>
      <c r="C82" s="1323"/>
      <c r="D82" s="1323"/>
      <c r="E82" s="1324"/>
      <c r="F82" s="1323"/>
      <c r="G82" s="1324"/>
      <c r="H82" s="1324"/>
    </row>
    <row r="83" spans="1:8">
      <c r="A83" s="1285"/>
      <c r="B83" s="1323"/>
      <c r="C83" s="1323"/>
      <c r="D83" s="1323"/>
      <c r="E83" s="1324"/>
      <c r="F83" s="1323"/>
      <c r="G83" s="1324"/>
      <c r="H83" s="1324"/>
    </row>
    <row r="84" spans="1:8">
      <c r="A84" s="1285"/>
      <c r="B84" s="1323"/>
      <c r="C84" s="1323"/>
      <c r="D84" s="1323"/>
      <c r="E84" s="1324"/>
      <c r="F84" s="1323"/>
      <c r="G84" s="1324"/>
      <c r="H84" s="1324"/>
    </row>
    <row r="85" spans="1:8">
      <c r="B85" s="1323"/>
      <c r="C85" s="1323"/>
      <c r="D85" s="1323"/>
      <c r="E85" s="1324"/>
      <c r="F85" s="1323"/>
      <c r="G85" s="1324"/>
      <c r="H85" s="1324"/>
    </row>
    <row r="86" spans="1:8">
      <c r="B86" s="1323"/>
      <c r="C86" s="1323"/>
      <c r="D86" s="1323"/>
      <c r="E86" s="1324"/>
      <c r="F86" s="1323"/>
      <c r="G86" s="1324"/>
      <c r="H86" s="1324"/>
    </row>
    <row r="87" spans="1:8">
      <c r="B87" s="1323"/>
      <c r="C87" s="1323"/>
      <c r="D87" s="1323"/>
      <c r="E87" s="1324"/>
      <c r="F87" s="1323"/>
      <c r="G87" s="1324"/>
      <c r="H87" s="1324"/>
    </row>
    <row r="88" spans="1:8">
      <c r="B88" s="1323"/>
      <c r="C88" s="1323"/>
      <c r="D88" s="1323"/>
      <c r="E88" s="1324"/>
      <c r="F88" s="1323"/>
      <c r="G88" s="1324"/>
      <c r="H88" s="1324"/>
    </row>
    <row r="89" spans="1:8">
      <c r="B89" s="1323"/>
      <c r="C89" s="1323"/>
      <c r="D89" s="1323"/>
      <c r="E89" s="1324"/>
      <c r="F89" s="1323"/>
      <c r="G89" s="1324"/>
      <c r="H89" s="1324"/>
    </row>
    <row r="90" spans="1:8">
      <c r="B90" s="1323"/>
      <c r="C90" s="1323"/>
      <c r="D90" s="1323"/>
      <c r="E90" s="1324"/>
      <c r="F90" s="1323"/>
      <c r="G90" s="1324"/>
      <c r="H90" s="1324"/>
    </row>
    <row r="91" spans="1:8">
      <c r="B91" s="1323"/>
      <c r="C91" s="1323"/>
      <c r="D91" s="1323"/>
      <c r="E91" s="1324"/>
      <c r="F91" s="1323"/>
      <c r="G91" s="1324"/>
      <c r="H91" s="1324"/>
    </row>
    <row r="92" spans="1:8">
      <c r="B92" s="1323"/>
      <c r="C92" s="1323"/>
      <c r="D92" s="1323"/>
      <c r="E92" s="1324"/>
      <c r="F92" s="1323"/>
      <c r="G92" s="1324"/>
      <c r="H92" s="1324"/>
    </row>
    <row r="93" spans="1:8">
      <c r="B93" s="1323"/>
      <c r="C93" s="1323"/>
      <c r="D93" s="1323"/>
      <c r="E93" s="1324"/>
      <c r="F93" s="1323"/>
      <c r="G93" s="1324"/>
      <c r="H93" s="1324"/>
    </row>
    <row r="94" spans="1:8">
      <c r="B94" s="1323"/>
      <c r="C94" s="1323"/>
      <c r="D94" s="1323"/>
      <c r="E94" s="1324"/>
      <c r="F94" s="1323"/>
      <c r="G94" s="1324"/>
      <c r="H94" s="1324"/>
    </row>
    <row r="95" spans="1:8">
      <c r="B95" s="1323"/>
      <c r="C95" s="1323"/>
      <c r="D95" s="1323"/>
      <c r="E95" s="1324"/>
      <c r="F95" s="1323"/>
      <c r="G95" s="1324"/>
      <c r="H95" s="1324"/>
    </row>
    <row r="96" spans="1:8">
      <c r="B96" s="1323"/>
      <c r="C96" s="1323"/>
      <c r="D96" s="1323"/>
      <c r="E96" s="1324"/>
      <c r="F96" s="1323"/>
      <c r="G96" s="1324"/>
      <c r="H96" s="1324"/>
    </row>
    <row r="97" spans="1:15">
      <c r="B97" s="1323"/>
      <c r="C97" s="1323"/>
      <c r="D97" s="1323"/>
      <c r="E97" s="1324"/>
      <c r="F97" s="1323"/>
      <c r="G97" s="1324"/>
      <c r="H97" s="1324"/>
    </row>
    <row r="98" spans="1:15">
      <c r="B98" s="1323"/>
      <c r="C98" s="1323"/>
      <c r="D98" s="1323"/>
      <c r="E98" s="1324"/>
      <c r="F98" s="1323"/>
      <c r="G98" s="1324"/>
      <c r="H98" s="1324"/>
    </row>
    <row r="99" spans="1:15">
      <c r="B99" s="1323"/>
      <c r="C99" s="1323"/>
      <c r="D99" s="1323"/>
      <c r="E99" s="1324"/>
      <c r="F99" s="1323"/>
      <c r="G99" s="1324"/>
      <c r="H99" s="1324"/>
    </row>
    <row r="100" spans="1:15">
      <c r="B100" s="1323"/>
      <c r="C100" s="1323"/>
      <c r="D100" s="1323"/>
      <c r="E100" s="1324"/>
      <c r="F100" s="1323"/>
      <c r="G100" s="1324"/>
      <c r="H100" s="1324"/>
    </row>
    <row r="101" spans="1:15">
      <c r="B101" s="1323"/>
      <c r="C101" s="1323"/>
      <c r="D101" s="1323"/>
      <c r="E101" s="1324"/>
      <c r="F101" s="1323"/>
      <c r="G101" s="1324"/>
      <c r="H101" s="1324"/>
    </row>
    <row r="102" spans="1:15">
      <c r="B102" s="1323"/>
      <c r="C102" s="1323"/>
      <c r="D102" s="1323"/>
      <c r="E102" s="1324"/>
      <c r="F102" s="1323"/>
      <c r="G102" s="1324"/>
      <c r="H102" s="1324"/>
    </row>
    <row r="103" spans="1:15">
      <c r="B103" s="1323"/>
      <c r="C103" s="1323"/>
      <c r="D103" s="1323"/>
      <c r="E103" s="1324"/>
      <c r="F103" s="1323"/>
      <c r="G103" s="1324"/>
      <c r="H103" s="1324"/>
    </row>
    <row r="104" spans="1:15">
      <c r="B104" s="1323"/>
      <c r="C104" s="1323"/>
      <c r="D104" s="1323"/>
      <c r="E104" s="1324"/>
      <c r="F104" s="1323"/>
      <c r="G104" s="1324"/>
      <c r="H104" s="1324"/>
    </row>
    <row r="105" spans="1:15">
      <c r="B105" s="1318" t="s">
        <v>4383</v>
      </c>
      <c r="C105" s="1319"/>
      <c r="D105" s="1319"/>
      <c r="E105" s="1320">
        <f>+E81+E57</f>
        <v>0</v>
      </c>
      <c r="F105" s="1319"/>
      <c r="G105" s="1320">
        <f>+G81+G57</f>
        <v>0</v>
      </c>
      <c r="H105" s="1320">
        <f>+H81+H57</f>
        <v>0</v>
      </c>
    </row>
    <row r="109" spans="1:15" s="1287" customFormat="1" ht="33" customHeight="1">
      <c r="A109" s="1285"/>
      <c r="B109" s="1325" t="s">
        <v>4384</v>
      </c>
      <c r="C109" s="1325" t="s">
        <v>4385</v>
      </c>
      <c r="D109" s="1325" t="s">
        <v>4386</v>
      </c>
      <c r="E109" s="1326" t="s">
        <v>4387</v>
      </c>
      <c r="F109" s="1326" t="s">
        <v>4388</v>
      </c>
      <c r="G109" s="1325" t="s">
        <v>4389</v>
      </c>
      <c r="H109" s="1325" t="s">
        <v>4390</v>
      </c>
      <c r="I109" s="1325" t="s">
        <v>4391</v>
      </c>
      <c r="J109" s="1325" t="s">
        <v>4392</v>
      </c>
      <c r="K109" s="1325" t="s">
        <v>4393</v>
      </c>
      <c r="L109" s="1325" t="s">
        <v>4394</v>
      </c>
      <c r="M109" s="1325" t="s">
        <v>4395</v>
      </c>
      <c r="N109" s="1325" t="s">
        <v>4396</v>
      </c>
      <c r="O109" s="1325" t="s">
        <v>4397</v>
      </c>
    </row>
    <row r="110" spans="1:15" s="1332" customFormat="1" ht="22.5">
      <c r="A110" s="1327" t="s">
        <v>4398</v>
      </c>
      <c r="B110" s="1328" t="s">
        <v>4399</v>
      </c>
      <c r="C110" s="1329"/>
      <c r="D110" s="1329"/>
      <c r="E110" s="1329"/>
      <c r="F110" s="1330" t="str">
        <f>Info!$B$3</f>
        <v>2018</v>
      </c>
      <c r="G110" s="1331">
        <f t="shared" ref="G110:O110" si="3">SUM(G111:G412)</f>
        <v>0</v>
      </c>
      <c r="H110" s="1331">
        <f t="shared" si="3"/>
        <v>0</v>
      </c>
      <c r="I110" s="1331">
        <f t="shared" si="3"/>
        <v>0</v>
      </c>
      <c r="J110" s="1331">
        <f t="shared" si="3"/>
        <v>0</v>
      </c>
      <c r="K110" s="1331">
        <f t="shared" si="3"/>
        <v>0</v>
      </c>
      <c r="L110" s="1331">
        <f t="shared" si="3"/>
        <v>0</v>
      </c>
      <c r="M110" s="1331">
        <f t="shared" si="3"/>
        <v>0</v>
      </c>
      <c r="N110" s="1331">
        <f t="shared" si="3"/>
        <v>0</v>
      </c>
      <c r="O110" s="1331">
        <f t="shared" si="3"/>
        <v>0</v>
      </c>
    </row>
    <row r="111" spans="1:15" s="1332" customFormat="1">
      <c r="A111" s="1333" t="s">
        <v>4400</v>
      </c>
      <c r="B111" s="1334"/>
      <c r="C111" s="1335"/>
      <c r="D111" s="1335"/>
      <c r="E111" s="1335"/>
      <c r="F111" s="1336" t="str">
        <f>Info!$B$3</f>
        <v>2018</v>
      </c>
      <c r="G111" s="1337"/>
      <c r="H111" s="1337"/>
      <c r="I111" s="1337"/>
      <c r="J111" s="1337"/>
      <c r="K111" s="1337"/>
      <c r="L111" s="1337"/>
      <c r="M111" s="1337"/>
      <c r="N111" s="1337"/>
      <c r="O111" s="1337"/>
    </row>
    <row r="112" spans="1:15" s="1332" customFormat="1">
      <c r="A112" s="1333" t="s">
        <v>4401</v>
      </c>
      <c r="B112" s="1334"/>
      <c r="C112" s="1335"/>
      <c r="D112" s="1335"/>
      <c r="E112" s="1335"/>
      <c r="F112" s="1336" t="str">
        <f>Info!$B$3</f>
        <v>2018</v>
      </c>
      <c r="G112" s="1337"/>
      <c r="H112" s="1337"/>
      <c r="I112" s="1337"/>
      <c r="J112" s="1337"/>
      <c r="K112" s="1337"/>
      <c r="L112" s="1337"/>
      <c r="M112" s="1337"/>
      <c r="N112" s="1337"/>
      <c r="O112" s="1337"/>
    </row>
    <row r="113" spans="1:15" s="1332" customFormat="1">
      <c r="A113" s="1333" t="s">
        <v>4402</v>
      </c>
      <c r="B113" s="1334"/>
      <c r="C113" s="1335"/>
      <c r="D113" s="1335"/>
      <c r="E113" s="1335"/>
      <c r="F113" s="1336" t="str">
        <f>Info!$B$3</f>
        <v>2018</v>
      </c>
      <c r="G113" s="1337"/>
      <c r="H113" s="1337"/>
      <c r="I113" s="1337"/>
      <c r="J113" s="1337"/>
      <c r="K113" s="1337"/>
      <c r="L113" s="1337"/>
      <c r="M113" s="1337"/>
      <c r="N113" s="1337"/>
      <c r="O113" s="1337"/>
    </row>
    <row r="114" spans="1:15" s="1332" customFormat="1">
      <c r="A114" s="1333" t="s">
        <v>4403</v>
      </c>
      <c r="B114" s="1334"/>
      <c r="C114" s="1335"/>
      <c r="D114" s="1335"/>
      <c r="E114" s="1335"/>
      <c r="F114" s="1336" t="str">
        <f>Info!$B$3</f>
        <v>2018</v>
      </c>
      <c r="G114" s="1337"/>
      <c r="H114" s="1337"/>
      <c r="I114" s="1337"/>
      <c r="J114" s="1337"/>
      <c r="K114" s="1337"/>
      <c r="L114" s="1337"/>
      <c r="M114" s="1337"/>
      <c r="N114" s="1337"/>
      <c r="O114" s="1337"/>
    </row>
    <row r="115" spans="1:15" s="1332" customFormat="1">
      <c r="A115" s="1333" t="s">
        <v>4404</v>
      </c>
      <c r="B115" s="1334"/>
      <c r="C115" s="1335"/>
      <c r="D115" s="1335"/>
      <c r="E115" s="1335"/>
      <c r="F115" s="1336" t="str">
        <f>Info!$B$3</f>
        <v>2018</v>
      </c>
      <c r="G115" s="1337"/>
      <c r="H115" s="1337"/>
      <c r="I115" s="1337"/>
      <c r="J115" s="1337"/>
      <c r="K115" s="1337"/>
      <c r="L115" s="1337"/>
      <c r="M115" s="1337"/>
      <c r="N115" s="1337"/>
      <c r="O115" s="1337"/>
    </row>
    <row r="116" spans="1:15" s="1332" customFormat="1">
      <c r="A116" s="1338" t="s">
        <v>4405</v>
      </c>
      <c r="B116" s="1334"/>
      <c r="C116" s="1335"/>
      <c r="D116" s="1335"/>
      <c r="E116" s="1335"/>
      <c r="F116" s="1336" t="str">
        <f>Info!$B$3</f>
        <v>2018</v>
      </c>
      <c r="G116" s="1337"/>
      <c r="H116" s="1337"/>
      <c r="I116" s="1337"/>
      <c r="J116" s="1337"/>
      <c r="K116" s="1337"/>
      <c r="L116" s="1337"/>
      <c r="M116" s="1337"/>
      <c r="N116" s="1337"/>
      <c r="O116" s="1337"/>
    </row>
    <row r="117" spans="1:15" s="1332" customFormat="1">
      <c r="A117" s="1338" t="s">
        <v>4406</v>
      </c>
      <c r="B117" s="1334"/>
      <c r="C117" s="1335"/>
      <c r="D117" s="1335"/>
      <c r="E117" s="1335"/>
      <c r="F117" s="1336" t="str">
        <f>Info!$B$3</f>
        <v>2018</v>
      </c>
      <c r="G117" s="1337"/>
      <c r="H117" s="1337"/>
      <c r="I117" s="1337"/>
      <c r="J117" s="1337"/>
      <c r="K117" s="1337"/>
      <c r="L117" s="1337"/>
      <c r="M117" s="1337"/>
      <c r="N117" s="1337"/>
      <c r="O117" s="1337"/>
    </row>
    <row r="118" spans="1:15" s="1332" customFormat="1">
      <c r="A118" s="1338" t="s">
        <v>4407</v>
      </c>
      <c r="B118" s="1334"/>
      <c r="C118" s="1335"/>
      <c r="D118" s="1335"/>
      <c r="E118" s="1335"/>
      <c r="F118" s="1336" t="str">
        <f>Info!$B$3</f>
        <v>2018</v>
      </c>
      <c r="G118" s="1337"/>
      <c r="H118" s="1337"/>
      <c r="I118" s="1337"/>
      <c r="J118" s="1337"/>
      <c r="K118" s="1337"/>
      <c r="L118" s="1337"/>
      <c r="M118" s="1337"/>
      <c r="N118" s="1337"/>
      <c r="O118" s="1337"/>
    </row>
    <row r="119" spans="1:15" s="1332" customFormat="1">
      <c r="A119" s="1338" t="s">
        <v>4408</v>
      </c>
      <c r="B119" s="1334"/>
      <c r="C119" s="1335"/>
      <c r="D119" s="1335"/>
      <c r="E119" s="1335"/>
      <c r="F119" s="1336" t="str">
        <f>Info!$B$3</f>
        <v>2018</v>
      </c>
      <c r="G119" s="1337"/>
      <c r="H119" s="1337"/>
      <c r="I119" s="1337"/>
      <c r="J119" s="1337"/>
      <c r="K119" s="1337"/>
      <c r="L119" s="1337"/>
      <c r="M119" s="1337"/>
      <c r="N119" s="1337"/>
      <c r="O119" s="1337"/>
    </row>
    <row r="120" spans="1:15" s="1332" customFormat="1">
      <c r="A120" s="1338" t="s">
        <v>4409</v>
      </c>
      <c r="B120" s="1334"/>
      <c r="C120" s="1335"/>
      <c r="D120" s="1335"/>
      <c r="E120" s="1335"/>
      <c r="F120" s="1336" t="str">
        <f>Info!$B$3</f>
        <v>2018</v>
      </c>
      <c r="G120" s="1337"/>
      <c r="H120" s="1337"/>
      <c r="I120" s="1337"/>
      <c r="J120" s="1337"/>
      <c r="K120" s="1337"/>
      <c r="L120" s="1337"/>
      <c r="M120" s="1337"/>
      <c r="N120" s="1337"/>
      <c r="O120" s="1337"/>
    </row>
    <row r="121" spans="1:15" s="1332" customFormat="1">
      <c r="A121" s="1339" t="s">
        <v>4355</v>
      </c>
      <c r="B121" s="1334"/>
      <c r="C121" s="1335"/>
      <c r="D121" s="1335"/>
      <c r="E121" s="1335"/>
      <c r="F121" s="1336" t="str">
        <f>Info!$B$3</f>
        <v>2018</v>
      </c>
      <c r="G121" s="1337"/>
      <c r="H121" s="1337"/>
      <c r="I121" s="1337"/>
      <c r="J121" s="1337"/>
      <c r="K121" s="1337"/>
      <c r="L121" s="1337"/>
      <c r="M121" s="1337"/>
      <c r="N121" s="1337"/>
      <c r="O121" s="1337"/>
    </row>
    <row r="122" spans="1:15" s="1340" customFormat="1">
      <c r="B122" s="1341"/>
      <c r="C122" s="1335"/>
      <c r="D122" s="1335"/>
      <c r="E122" s="1335"/>
      <c r="F122" s="1336" t="str">
        <f>Info!$B$3</f>
        <v>2018</v>
      </c>
      <c r="G122" s="1337"/>
      <c r="H122" s="1337"/>
      <c r="I122" s="1337"/>
      <c r="J122" s="1337"/>
      <c r="K122" s="1337"/>
      <c r="L122" s="1337"/>
      <c r="M122" s="1337"/>
      <c r="N122" s="1337"/>
      <c r="O122" s="1337"/>
    </row>
    <row r="123" spans="1:15" s="1340" customFormat="1">
      <c r="B123" s="1341"/>
      <c r="C123" s="1335"/>
      <c r="D123" s="1335"/>
      <c r="E123" s="1335"/>
      <c r="F123" s="1336" t="str">
        <f>Info!$B$3</f>
        <v>2018</v>
      </c>
      <c r="G123" s="1337"/>
      <c r="H123" s="1337"/>
      <c r="I123" s="1337"/>
      <c r="J123" s="1337"/>
      <c r="K123" s="1337"/>
      <c r="L123" s="1337"/>
      <c r="M123" s="1337"/>
      <c r="N123" s="1337"/>
      <c r="O123" s="1337"/>
    </row>
    <row r="124" spans="1:15" s="1340" customFormat="1">
      <c r="B124" s="1341"/>
      <c r="C124" s="1335"/>
      <c r="D124" s="1335"/>
      <c r="E124" s="1335"/>
      <c r="F124" s="1336" t="str">
        <f>Info!$B$3</f>
        <v>2018</v>
      </c>
      <c r="G124" s="1337"/>
      <c r="H124" s="1337"/>
      <c r="I124" s="1337"/>
      <c r="J124" s="1337"/>
      <c r="K124" s="1337"/>
      <c r="L124" s="1337"/>
      <c r="M124" s="1337"/>
      <c r="N124" s="1337"/>
      <c r="O124" s="1337"/>
    </row>
    <row r="125" spans="1:15" s="1340" customFormat="1">
      <c r="B125" s="1341"/>
      <c r="C125" s="1335"/>
      <c r="D125" s="1335"/>
      <c r="E125" s="1335"/>
      <c r="F125" s="1336" t="str">
        <f>Info!$B$3</f>
        <v>2018</v>
      </c>
      <c r="G125" s="1337"/>
      <c r="H125" s="1337"/>
      <c r="I125" s="1337"/>
      <c r="J125" s="1337"/>
      <c r="K125" s="1337"/>
      <c r="L125" s="1337"/>
      <c r="M125" s="1337"/>
      <c r="N125" s="1337"/>
      <c r="O125" s="1337"/>
    </row>
    <row r="126" spans="1:15" s="1340" customFormat="1">
      <c r="B126" s="1341"/>
      <c r="C126" s="1335"/>
      <c r="D126" s="1335"/>
      <c r="E126" s="1335"/>
      <c r="F126" s="1336" t="str">
        <f>Info!$B$3</f>
        <v>2018</v>
      </c>
      <c r="G126" s="1337"/>
      <c r="H126" s="1337"/>
      <c r="I126" s="1337"/>
      <c r="J126" s="1337"/>
      <c r="K126" s="1337"/>
      <c r="L126" s="1337"/>
      <c r="M126" s="1337"/>
      <c r="N126" s="1337"/>
      <c r="O126" s="1337"/>
    </row>
    <row r="127" spans="1:15" s="1340" customFormat="1">
      <c r="B127" s="1341"/>
      <c r="C127" s="1335"/>
      <c r="D127" s="1335"/>
      <c r="E127" s="1335"/>
      <c r="F127" s="1336" t="str">
        <f>Info!$B$3</f>
        <v>2018</v>
      </c>
      <c r="G127" s="1337"/>
      <c r="H127" s="1337"/>
      <c r="I127" s="1337"/>
      <c r="J127" s="1337"/>
      <c r="K127" s="1337"/>
      <c r="L127" s="1337"/>
      <c r="M127" s="1337"/>
      <c r="N127" s="1337"/>
      <c r="O127" s="1337"/>
    </row>
    <row r="128" spans="1:15" s="1340" customFormat="1">
      <c r="B128" s="1341"/>
      <c r="C128" s="1335"/>
      <c r="D128" s="1335"/>
      <c r="E128" s="1335"/>
      <c r="F128" s="1336" t="str">
        <f>Info!$B$3</f>
        <v>2018</v>
      </c>
      <c r="G128" s="1337"/>
      <c r="H128" s="1337"/>
      <c r="I128" s="1337"/>
      <c r="J128" s="1337"/>
      <c r="K128" s="1337"/>
      <c r="L128" s="1337"/>
      <c r="M128" s="1337"/>
      <c r="N128" s="1337"/>
      <c r="O128" s="1337"/>
    </row>
    <row r="129" spans="2:15" s="1340" customFormat="1">
      <c r="B129" s="1341"/>
      <c r="C129" s="1335"/>
      <c r="D129" s="1335"/>
      <c r="E129" s="1335"/>
      <c r="F129" s="1336" t="str">
        <f>Info!$B$3</f>
        <v>2018</v>
      </c>
      <c r="G129" s="1337"/>
      <c r="H129" s="1337"/>
      <c r="I129" s="1337"/>
      <c r="J129" s="1337"/>
      <c r="K129" s="1337"/>
      <c r="L129" s="1337"/>
      <c r="M129" s="1337"/>
      <c r="N129" s="1337"/>
      <c r="O129" s="1337"/>
    </row>
    <row r="130" spans="2:15" s="1340" customFormat="1">
      <c r="B130" s="1341"/>
      <c r="C130" s="1335"/>
      <c r="D130" s="1335"/>
      <c r="E130" s="1335"/>
      <c r="F130" s="1336" t="str">
        <f>Info!$B$3</f>
        <v>2018</v>
      </c>
      <c r="G130" s="1337"/>
      <c r="H130" s="1337"/>
      <c r="I130" s="1337"/>
      <c r="J130" s="1337"/>
      <c r="K130" s="1337"/>
      <c r="L130" s="1337"/>
      <c r="M130" s="1337"/>
      <c r="N130" s="1337"/>
      <c r="O130" s="1337"/>
    </row>
    <row r="131" spans="2:15" s="1340" customFormat="1">
      <c r="B131" s="1341"/>
      <c r="C131" s="1335"/>
      <c r="D131" s="1335"/>
      <c r="E131" s="1335"/>
      <c r="F131" s="1336" t="str">
        <f>Info!$B$3</f>
        <v>2018</v>
      </c>
      <c r="G131" s="1337"/>
      <c r="H131" s="1337"/>
      <c r="I131" s="1337"/>
      <c r="J131" s="1337"/>
      <c r="K131" s="1337"/>
      <c r="L131" s="1337"/>
      <c r="M131" s="1337"/>
      <c r="N131" s="1337"/>
      <c r="O131" s="1337"/>
    </row>
    <row r="132" spans="2:15" s="1340" customFormat="1">
      <c r="B132" s="1341"/>
      <c r="C132" s="1335"/>
      <c r="D132" s="1335"/>
      <c r="E132" s="1335"/>
      <c r="F132" s="1336" t="str">
        <f>Info!$B$3</f>
        <v>2018</v>
      </c>
      <c r="G132" s="1337"/>
      <c r="H132" s="1337"/>
      <c r="I132" s="1337"/>
      <c r="J132" s="1337"/>
      <c r="K132" s="1337"/>
      <c r="L132" s="1337"/>
      <c r="M132" s="1337"/>
      <c r="N132" s="1337"/>
      <c r="O132" s="1337"/>
    </row>
    <row r="133" spans="2:15" s="1340" customFormat="1">
      <c r="B133" s="1341"/>
      <c r="C133" s="1335"/>
      <c r="D133" s="1335"/>
      <c r="E133" s="1335"/>
      <c r="F133" s="1336" t="str">
        <f>Info!$B$3</f>
        <v>2018</v>
      </c>
      <c r="G133" s="1337"/>
      <c r="H133" s="1337"/>
      <c r="I133" s="1337"/>
      <c r="J133" s="1337"/>
      <c r="K133" s="1337"/>
      <c r="L133" s="1337"/>
      <c r="M133" s="1337"/>
      <c r="N133" s="1337"/>
      <c r="O133" s="1337"/>
    </row>
    <row r="134" spans="2:15" s="1340" customFormat="1">
      <c r="B134" s="1341"/>
      <c r="C134" s="1335"/>
      <c r="D134" s="1335"/>
      <c r="E134" s="1335"/>
      <c r="F134" s="1336" t="str">
        <f>Info!$B$3</f>
        <v>2018</v>
      </c>
      <c r="G134" s="1337"/>
      <c r="H134" s="1337"/>
      <c r="I134" s="1337"/>
      <c r="J134" s="1337"/>
      <c r="K134" s="1337"/>
      <c r="L134" s="1337"/>
      <c r="M134" s="1337"/>
      <c r="N134" s="1337"/>
      <c r="O134" s="1337"/>
    </row>
    <row r="135" spans="2:15" s="1340" customFormat="1">
      <c r="B135" s="1341"/>
      <c r="C135" s="1335"/>
      <c r="D135" s="1335"/>
      <c r="E135" s="1335"/>
      <c r="F135" s="1336" t="str">
        <f>Info!$B$3</f>
        <v>2018</v>
      </c>
      <c r="G135" s="1337"/>
      <c r="H135" s="1337"/>
      <c r="I135" s="1337"/>
      <c r="J135" s="1337"/>
      <c r="K135" s="1337"/>
      <c r="L135" s="1337"/>
      <c r="M135" s="1337"/>
      <c r="N135" s="1337"/>
      <c r="O135" s="1337"/>
    </row>
    <row r="136" spans="2:15" s="1340" customFormat="1">
      <c r="B136" s="1341"/>
      <c r="C136" s="1335"/>
      <c r="D136" s="1335"/>
      <c r="E136" s="1335"/>
      <c r="F136" s="1336" t="str">
        <f>Info!$B$3</f>
        <v>2018</v>
      </c>
      <c r="G136" s="1337"/>
      <c r="H136" s="1337"/>
      <c r="I136" s="1337"/>
      <c r="J136" s="1337"/>
      <c r="K136" s="1337"/>
      <c r="L136" s="1337"/>
      <c r="M136" s="1337"/>
      <c r="N136" s="1337"/>
      <c r="O136" s="1337"/>
    </row>
    <row r="137" spans="2:15" s="1340" customFormat="1">
      <c r="B137" s="1341"/>
      <c r="C137" s="1335"/>
      <c r="D137" s="1335"/>
      <c r="E137" s="1335"/>
      <c r="F137" s="1336" t="str">
        <f>Info!$B$3</f>
        <v>2018</v>
      </c>
      <c r="G137" s="1337"/>
      <c r="H137" s="1337"/>
      <c r="I137" s="1337"/>
      <c r="J137" s="1337"/>
      <c r="K137" s="1337"/>
      <c r="L137" s="1337"/>
      <c r="M137" s="1337"/>
      <c r="N137" s="1337"/>
      <c r="O137" s="1337"/>
    </row>
    <row r="138" spans="2:15" s="1340" customFormat="1">
      <c r="B138" s="1341"/>
      <c r="C138" s="1335"/>
      <c r="D138" s="1335"/>
      <c r="E138" s="1335"/>
      <c r="F138" s="1336" t="str">
        <f>Info!$B$3</f>
        <v>2018</v>
      </c>
      <c r="G138" s="1337"/>
      <c r="H138" s="1337"/>
      <c r="I138" s="1337"/>
      <c r="J138" s="1337"/>
      <c r="K138" s="1337"/>
      <c r="L138" s="1337"/>
      <c r="M138" s="1337"/>
      <c r="N138" s="1337"/>
      <c r="O138" s="1337"/>
    </row>
    <row r="139" spans="2:15" s="1340" customFormat="1">
      <c r="B139" s="1341"/>
      <c r="C139" s="1335"/>
      <c r="D139" s="1335"/>
      <c r="E139" s="1335"/>
      <c r="F139" s="1336" t="str">
        <f>Info!$B$3</f>
        <v>2018</v>
      </c>
      <c r="G139" s="1337"/>
      <c r="H139" s="1337"/>
      <c r="I139" s="1337"/>
      <c r="J139" s="1337"/>
      <c r="K139" s="1337"/>
      <c r="L139" s="1337"/>
      <c r="M139" s="1337"/>
      <c r="N139" s="1337"/>
      <c r="O139" s="1337"/>
    </row>
    <row r="140" spans="2:15" s="1340" customFormat="1">
      <c r="B140" s="1341"/>
      <c r="C140" s="1335"/>
      <c r="D140" s="1335"/>
      <c r="E140" s="1335"/>
      <c r="F140" s="1336" t="str">
        <f>Info!$B$3</f>
        <v>2018</v>
      </c>
      <c r="G140" s="1337"/>
      <c r="H140" s="1337"/>
      <c r="I140" s="1337"/>
      <c r="J140" s="1337"/>
      <c r="K140" s="1337"/>
      <c r="L140" s="1337"/>
      <c r="M140" s="1337"/>
      <c r="N140" s="1337"/>
      <c r="O140" s="1337"/>
    </row>
    <row r="141" spans="2:15" s="1340" customFormat="1">
      <c r="B141" s="1341"/>
      <c r="C141" s="1335"/>
      <c r="D141" s="1335"/>
      <c r="E141" s="1335"/>
      <c r="F141" s="1336" t="str">
        <f>Info!$B$3</f>
        <v>2018</v>
      </c>
      <c r="G141" s="1337"/>
      <c r="H141" s="1337"/>
      <c r="I141" s="1337"/>
      <c r="J141" s="1337"/>
      <c r="K141" s="1337"/>
      <c r="L141" s="1337"/>
      <c r="M141" s="1337"/>
      <c r="N141" s="1337"/>
      <c r="O141" s="1337"/>
    </row>
    <row r="142" spans="2:15" s="1340" customFormat="1">
      <c r="B142" s="1341"/>
      <c r="C142" s="1335"/>
      <c r="D142" s="1335"/>
      <c r="E142" s="1335"/>
      <c r="F142" s="1336" t="str">
        <f>Info!$B$3</f>
        <v>2018</v>
      </c>
      <c r="G142" s="1337"/>
      <c r="H142" s="1337"/>
      <c r="I142" s="1337"/>
      <c r="J142" s="1337"/>
      <c r="K142" s="1337"/>
      <c r="L142" s="1337"/>
      <c r="M142" s="1337"/>
      <c r="N142" s="1337"/>
      <c r="O142" s="1337"/>
    </row>
    <row r="143" spans="2:15" s="1340" customFormat="1">
      <c r="B143" s="1341"/>
      <c r="C143" s="1335"/>
      <c r="D143" s="1335"/>
      <c r="E143" s="1335"/>
      <c r="F143" s="1336" t="str">
        <f>Info!$B$3</f>
        <v>2018</v>
      </c>
      <c r="G143" s="1337"/>
      <c r="H143" s="1337"/>
      <c r="I143" s="1337"/>
      <c r="J143" s="1337"/>
      <c r="K143" s="1337"/>
      <c r="L143" s="1337"/>
      <c r="M143" s="1337"/>
      <c r="N143" s="1337"/>
      <c r="O143" s="1337"/>
    </row>
    <row r="144" spans="2:15" s="1340" customFormat="1">
      <c r="B144" s="1341"/>
      <c r="C144" s="1335"/>
      <c r="D144" s="1335"/>
      <c r="E144" s="1335"/>
      <c r="F144" s="1336" t="str">
        <f>Info!$B$3</f>
        <v>2018</v>
      </c>
      <c r="G144" s="1337"/>
      <c r="H144" s="1337"/>
      <c r="I144" s="1337"/>
      <c r="J144" s="1337"/>
      <c r="K144" s="1337"/>
      <c r="L144" s="1337"/>
      <c r="M144" s="1337"/>
      <c r="N144" s="1337"/>
      <c r="O144" s="1337"/>
    </row>
    <row r="145" spans="2:15" s="1340" customFormat="1">
      <c r="B145" s="1341"/>
      <c r="C145" s="1335"/>
      <c r="D145" s="1335"/>
      <c r="E145" s="1335"/>
      <c r="F145" s="1336" t="str">
        <f>Info!$B$3</f>
        <v>2018</v>
      </c>
      <c r="G145" s="1337"/>
      <c r="H145" s="1337"/>
      <c r="I145" s="1337"/>
      <c r="J145" s="1337"/>
      <c r="K145" s="1337"/>
      <c r="L145" s="1337"/>
      <c r="M145" s="1337"/>
      <c r="N145" s="1337"/>
      <c r="O145" s="1337"/>
    </row>
    <row r="146" spans="2:15" s="1340" customFormat="1">
      <c r="B146" s="1341"/>
      <c r="C146" s="1335"/>
      <c r="D146" s="1335"/>
      <c r="E146" s="1335"/>
      <c r="F146" s="1336" t="str">
        <f>Info!$B$3</f>
        <v>2018</v>
      </c>
      <c r="G146" s="1337"/>
      <c r="H146" s="1337"/>
      <c r="I146" s="1337"/>
      <c r="J146" s="1337"/>
      <c r="K146" s="1337"/>
      <c r="L146" s="1337"/>
      <c r="M146" s="1337"/>
      <c r="N146" s="1337"/>
      <c r="O146" s="1337"/>
    </row>
    <row r="147" spans="2:15" s="1340" customFormat="1">
      <c r="B147" s="1341"/>
      <c r="C147" s="1335"/>
      <c r="D147" s="1335"/>
      <c r="E147" s="1335"/>
      <c r="F147" s="1336" t="str">
        <f>Info!$B$3</f>
        <v>2018</v>
      </c>
      <c r="G147" s="1337"/>
      <c r="H147" s="1337"/>
      <c r="I147" s="1337"/>
      <c r="J147" s="1337"/>
      <c r="K147" s="1337"/>
      <c r="L147" s="1337"/>
      <c r="M147" s="1337"/>
      <c r="N147" s="1337"/>
      <c r="O147" s="1337"/>
    </row>
    <row r="148" spans="2:15" s="1340" customFormat="1">
      <c r="B148" s="1341"/>
      <c r="C148" s="1335"/>
      <c r="D148" s="1335"/>
      <c r="E148" s="1335"/>
      <c r="F148" s="1336" t="str">
        <f>Info!$B$3</f>
        <v>2018</v>
      </c>
      <c r="G148" s="1337"/>
      <c r="H148" s="1337"/>
      <c r="I148" s="1337"/>
      <c r="J148" s="1337"/>
      <c r="K148" s="1337"/>
      <c r="L148" s="1337"/>
      <c r="M148" s="1337"/>
      <c r="N148" s="1337"/>
      <c r="O148" s="1337"/>
    </row>
    <row r="149" spans="2:15" s="1340" customFormat="1">
      <c r="B149" s="1341"/>
      <c r="C149" s="1335"/>
      <c r="D149" s="1335"/>
      <c r="E149" s="1335"/>
      <c r="F149" s="1336" t="str">
        <f>Info!$B$3</f>
        <v>2018</v>
      </c>
      <c r="G149" s="1337"/>
      <c r="H149" s="1337"/>
      <c r="I149" s="1337"/>
      <c r="J149" s="1337"/>
      <c r="K149" s="1337"/>
      <c r="L149" s="1337"/>
      <c r="M149" s="1337"/>
      <c r="N149" s="1337"/>
      <c r="O149" s="1337"/>
    </row>
    <row r="150" spans="2:15" s="1340" customFormat="1">
      <c r="B150" s="1341"/>
      <c r="C150" s="1335"/>
      <c r="D150" s="1335"/>
      <c r="E150" s="1335"/>
      <c r="F150" s="1336" t="str">
        <f>Info!$B$3</f>
        <v>2018</v>
      </c>
      <c r="G150" s="1337"/>
      <c r="H150" s="1337"/>
      <c r="I150" s="1337"/>
      <c r="J150" s="1337"/>
      <c r="K150" s="1337"/>
      <c r="L150" s="1337"/>
      <c r="M150" s="1337"/>
      <c r="N150" s="1337"/>
      <c r="O150" s="1337"/>
    </row>
    <row r="151" spans="2:15" s="1340" customFormat="1">
      <c r="B151" s="1341"/>
      <c r="C151" s="1335"/>
      <c r="D151" s="1335"/>
      <c r="E151" s="1335"/>
      <c r="F151" s="1336" t="str">
        <f>Info!$B$3</f>
        <v>2018</v>
      </c>
      <c r="G151" s="1337"/>
      <c r="H151" s="1337"/>
      <c r="I151" s="1337"/>
      <c r="J151" s="1337"/>
      <c r="K151" s="1337"/>
      <c r="L151" s="1337"/>
      <c r="M151" s="1337"/>
      <c r="N151" s="1337"/>
      <c r="O151" s="1337"/>
    </row>
    <row r="152" spans="2:15" s="1340" customFormat="1">
      <c r="B152" s="1341"/>
      <c r="C152" s="1335"/>
      <c r="D152" s="1335"/>
      <c r="E152" s="1335"/>
      <c r="F152" s="1336" t="str">
        <f>Info!$B$3</f>
        <v>2018</v>
      </c>
      <c r="G152" s="1337"/>
      <c r="H152" s="1337"/>
      <c r="I152" s="1337"/>
      <c r="J152" s="1337"/>
      <c r="K152" s="1337"/>
      <c r="L152" s="1337"/>
      <c r="M152" s="1337"/>
      <c r="N152" s="1337"/>
      <c r="O152" s="1337"/>
    </row>
    <row r="153" spans="2:15" s="1340" customFormat="1">
      <c r="B153" s="1341"/>
      <c r="C153" s="1335"/>
      <c r="D153" s="1335"/>
      <c r="E153" s="1335"/>
      <c r="F153" s="1336" t="str">
        <f>Info!$B$3</f>
        <v>2018</v>
      </c>
      <c r="G153" s="1337"/>
      <c r="H153" s="1337"/>
      <c r="I153" s="1337"/>
      <c r="J153" s="1337"/>
      <c r="K153" s="1337"/>
      <c r="L153" s="1337"/>
      <c r="M153" s="1337"/>
      <c r="N153" s="1337"/>
      <c r="O153" s="1337"/>
    </row>
    <row r="154" spans="2:15" s="1340" customFormat="1">
      <c r="B154" s="1341"/>
      <c r="C154" s="1335"/>
      <c r="D154" s="1335"/>
      <c r="E154" s="1335"/>
      <c r="F154" s="1336" t="str">
        <f>Info!$B$3</f>
        <v>2018</v>
      </c>
      <c r="G154" s="1337"/>
      <c r="H154" s="1337"/>
      <c r="I154" s="1337"/>
      <c r="J154" s="1337"/>
      <c r="K154" s="1337"/>
      <c r="L154" s="1337"/>
      <c r="M154" s="1337"/>
      <c r="N154" s="1337"/>
      <c r="O154" s="1337"/>
    </row>
    <row r="155" spans="2:15" s="1340" customFormat="1">
      <c r="B155" s="1341"/>
      <c r="C155" s="1335"/>
      <c r="D155" s="1335"/>
      <c r="E155" s="1335"/>
      <c r="F155" s="1336" t="str">
        <f>Info!$B$3</f>
        <v>2018</v>
      </c>
      <c r="G155" s="1337"/>
      <c r="H155" s="1337"/>
      <c r="I155" s="1337"/>
      <c r="J155" s="1337"/>
      <c r="K155" s="1337"/>
      <c r="L155" s="1337"/>
      <c r="M155" s="1337"/>
      <c r="N155" s="1337"/>
      <c r="O155" s="1337"/>
    </row>
    <row r="156" spans="2:15" s="1340" customFormat="1">
      <c r="B156" s="1341"/>
      <c r="C156" s="1335"/>
      <c r="D156" s="1335"/>
      <c r="E156" s="1335"/>
      <c r="F156" s="1336" t="str">
        <f>Info!$B$3</f>
        <v>2018</v>
      </c>
      <c r="G156" s="1337"/>
      <c r="H156" s="1337"/>
      <c r="I156" s="1337"/>
      <c r="J156" s="1337"/>
      <c r="K156" s="1337"/>
      <c r="L156" s="1337"/>
      <c r="M156" s="1337"/>
      <c r="N156" s="1337"/>
      <c r="O156" s="1337"/>
    </row>
    <row r="157" spans="2:15" s="1340" customFormat="1">
      <c r="B157" s="1341"/>
      <c r="C157" s="1335"/>
      <c r="D157" s="1335"/>
      <c r="E157" s="1335"/>
      <c r="F157" s="1336" t="str">
        <f>Info!$B$3</f>
        <v>2018</v>
      </c>
      <c r="G157" s="1337"/>
      <c r="H157" s="1337"/>
      <c r="I157" s="1337"/>
      <c r="J157" s="1337"/>
      <c r="K157" s="1337"/>
      <c r="L157" s="1337"/>
      <c r="M157" s="1337"/>
      <c r="N157" s="1337"/>
      <c r="O157" s="1337"/>
    </row>
    <row r="158" spans="2:15" s="1340" customFormat="1">
      <c r="B158" s="1341"/>
      <c r="C158" s="1335"/>
      <c r="D158" s="1335"/>
      <c r="E158" s="1335"/>
      <c r="F158" s="1336" t="str">
        <f>Info!$B$3</f>
        <v>2018</v>
      </c>
      <c r="G158" s="1337"/>
      <c r="H158" s="1337"/>
      <c r="I158" s="1337"/>
      <c r="J158" s="1337"/>
      <c r="K158" s="1337"/>
      <c r="L158" s="1337"/>
      <c r="M158" s="1337"/>
      <c r="N158" s="1337"/>
      <c r="O158" s="1337"/>
    </row>
    <row r="159" spans="2:15" s="1340" customFormat="1">
      <c r="B159" s="1341"/>
      <c r="C159" s="1335"/>
      <c r="D159" s="1335"/>
      <c r="E159" s="1335"/>
      <c r="F159" s="1336" t="str">
        <f>Info!$B$3</f>
        <v>2018</v>
      </c>
      <c r="G159" s="1337"/>
      <c r="H159" s="1337"/>
      <c r="I159" s="1337"/>
      <c r="J159" s="1337"/>
      <c r="K159" s="1337"/>
      <c r="L159" s="1337"/>
      <c r="M159" s="1337"/>
      <c r="N159" s="1337"/>
      <c r="O159" s="1337"/>
    </row>
    <row r="160" spans="2:15" s="1340" customFormat="1">
      <c r="B160" s="1341"/>
      <c r="C160" s="1335"/>
      <c r="D160" s="1335"/>
      <c r="E160" s="1335"/>
      <c r="F160" s="1336" t="str">
        <f>Info!$B$3</f>
        <v>2018</v>
      </c>
      <c r="G160" s="1337"/>
      <c r="H160" s="1337"/>
      <c r="I160" s="1337"/>
      <c r="J160" s="1337"/>
      <c r="K160" s="1337"/>
      <c r="L160" s="1337"/>
      <c r="M160" s="1337"/>
      <c r="N160" s="1337"/>
      <c r="O160" s="1337"/>
    </row>
    <row r="161" spans="2:15" s="1340" customFormat="1">
      <c r="B161" s="1341"/>
      <c r="C161" s="1335"/>
      <c r="D161" s="1335"/>
      <c r="E161" s="1335"/>
      <c r="F161" s="1336" t="str">
        <f>Info!$B$3</f>
        <v>2018</v>
      </c>
      <c r="G161" s="1337"/>
      <c r="H161" s="1337"/>
      <c r="I161" s="1337"/>
      <c r="J161" s="1337"/>
      <c r="K161" s="1337"/>
      <c r="L161" s="1337"/>
      <c r="M161" s="1337"/>
      <c r="N161" s="1337"/>
      <c r="O161" s="1337"/>
    </row>
    <row r="162" spans="2:15" s="1340" customFormat="1">
      <c r="B162" s="1341"/>
      <c r="C162" s="1335"/>
      <c r="D162" s="1335"/>
      <c r="E162" s="1335"/>
      <c r="F162" s="1336" t="str">
        <f>Info!$B$3</f>
        <v>2018</v>
      </c>
      <c r="G162" s="1337"/>
      <c r="H162" s="1337"/>
      <c r="I162" s="1337"/>
      <c r="J162" s="1337"/>
      <c r="K162" s="1337"/>
      <c r="L162" s="1337"/>
      <c r="M162" s="1337"/>
      <c r="N162" s="1337"/>
      <c r="O162" s="1337"/>
    </row>
    <row r="163" spans="2:15" s="1340" customFormat="1">
      <c r="B163" s="1341"/>
      <c r="C163" s="1335"/>
      <c r="D163" s="1335"/>
      <c r="E163" s="1335"/>
      <c r="F163" s="1336" t="str">
        <f>Info!$B$3</f>
        <v>2018</v>
      </c>
      <c r="G163" s="1337"/>
      <c r="H163" s="1337"/>
      <c r="I163" s="1337"/>
      <c r="J163" s="1337"/>
      <c r="K163" s="1337"/>
      <c r="L163" s="1337"/>
      <c r="M163" s="1337"/>
      <c r="N163" s="1337"/>
      <c r="O163" s="1337"/>
    </row>
    <row r="164" spans="2:15" s="1340" customFormat="1">
      <c r="B164" s="1341"/>
      <c r="C164" s="1335"/>
      <c r="D164" s="1335"/>
      <c r="E164" s="1335"/>
      <c r="F164" s="1336" t="str">
        <f>Info!$B$3</f>
        <v>2018</v>
      </c>
      <c r="G164" s="1337"/>
      <c r="H164" s="1337"/>
      <c r="I164" s="1337"/>
      <c r="J164" s="1337"/>
      <c r="K164" s="1337"/>
      <c r="L164" s="1337"/>
      <c r="M164" s="1337"/>
      <c r="N164" s="1337"/>
      <c r="O164" s="1337"/>
    </row>
    <row r="165" spans="2:15" s="1340" customFormat="1">
      <c r="B165" s="1341"/>
      <c r="C165" s="1335"/>
      <c r="D165" s="1335"/>
      <c r="E165" s="1335"/>
      <c r="F165" s="1336" t="str">
        <f>Info!$B$3</f>
        <v>2018</v>
      </c>
      <c r="G165" s="1337"/>
      <c r="H165" s="1337"/>
      <c r="I165" s="1337"/>
      <c r="J165" s="1337"/>
      <c r="K165" s="1337"/>
      <c r="L165" s="1337"/>
      <c r="M165" s="1337"/>
      <c r="N165" s="1337"/>
      <c r="O165" s="1337"/>
    </row>
    <row r="166" spans="2:15" s="1340" customFormat="1">
      <c r="B166" s="1341"/>
      <c r="C166" s="1335"/>
      <c r="D166" s="1335"/>
      <c r="E166" s="1335"/>
      <c r="F166" s="1336" t="str">
        <f>Info!$B$3</f>
        <v>2018</v>
      </c>
      <c r="G166" s="1337"/>
      <c r="H166" s="1337"/>
      <c r="I166" s="1337"/>
      <c r="J166" s="1337"/>
      <c r="K166" s="1337"/>
      <c r="L166" s="1337"/>
      <c r="M166" s="1337"/>
      <c r="N166" s="1337"/>
      <c r="O166" s="1337"/>
    </row>
    <row r="167" spans="2:15" s="1340" customFormat="1">
      <c r="B167" s="1341"/>
      <c r="C167" s="1335"/>
      <c r="D167" s="1335"/>
      <c r="E167" s="1335"/>
      <c r="F167" s="1336" t="str">
        <f>Info!$B$3</f>
        <v>2018</v>
      </c>
      <c r="G167" s="1337"/>
      <c r="H167" s="1337"/>
      <c r="I167" s="1337"/>
      <c r="J167" s="1337"/>
      <c r="K167" s="1337"/>
      <c r="L167" s="1337"/>
      <c r="M167" s="1337"/>
      <c r="N167" s="1337"/>
      <c r="O167" s="1337"/>
    </row>
    <row r="168" spans="2:15" s="1340" customFormat="1">
      <c r="B168" s="1341"/>
      <c r="C168" s="1335"/>
      <c r="D168" s="1335"/>
      <c r="E168" s="1335"/>
      <c r="F168" s="1336" t="str">
        <f>Info!$B$3</f>
        <v>2018</v>
      </c>
      <c r="G168" s="1337"/>
      <c r="H168" s="1337"/>
      <c r="I168" s="1337"/>
      <c r="J168" s="1337"/>
      <c r="K168" s="1337"/>
      <c r="L168" s="1337"/>
      <c r="M168" s="1337"/>
      <c r="N168" s="1337"/>
      <c r="O168" s="1337"/>
    </row>
    <row r="169" spans="2:15" s="1340" customFormat="1">
      <c r="B169" s="1341"/>
      <c r="C169" s="1335"/>
      <c r="D169" s="1335"/>
      <c r="E169" s="1335"/>
      <c r="F169" s="1336" t="str">
        <f>Info!$B$3</f>
        <v>2018</v>
      </c>
      <c r="G169" s="1337"/>
      <c r="H169" s="1337"/>
      <c r="I169" s="1337"/>
      <c r="J169" s="1337"/>
      <c r="K169" s="1337"/>
      <c r="L169" s="1337"/>
      <c r="M169" s="1337"/>
      <c r="N169" s="1337"/>
      <c r="O169" s="1337"/>
    </row>
    <row r="170" spans="2:15" s="1340" customFormat="1">
      <c r="B170" s="1341"/>
      <c r="C170" s="1335"/>
      <c r="D170" s="1335"/>
      <c r="E170" s="1335"/>
      <c r="F170" s="1336" t="str">
        <f>Info!$B$3</f>
        <v>2018</v>
      </c>
      <c r="G170" s="1337"/>
      <c r="H170" s="1337"/>
      <c r="I170" s="1337"/>
      <c r="J170" s="1337"/>
      <c r="K170" s="1337"/>
      <c r="L170" s="1337"/>
      <c r="M170" s="1337"/>
      <c r="N170" s="1337"/>
      <c r="O170" s="1337"/>
    </row>
    <row r="171" spans="2:15" s="1340" customFormat="1">
      <c r="B171" s="1341"/>
      <c r="C171" s="1335"/>
      <c r="D171" s="1335"/>
      <c r="E171" s="1335"/>
      <c r="F171" s="1336" t="str">
        <f>Info!$B$3</f>
        <v>2018</v>
      </c>
      <c r="G171" s="1337"/>
      <c r="H171" s="1337"/>
      <c r="I171" s="1337"/>
      <c r="J171" s="1337"/>
      <c r="K171" s="1337"/>
      <c r="L171" s="1337"/>
      <c r="M171" s="1337"/>
      <c r="N171" s="1337"/>
      <c r="O171" s="1337"/>
    </row>
    <row r="172" spans="2:15" s="1340" customFormat="1">
      <c r="B172" s="1341"/>
      <c r="C172" s="1335"/>
      <c r="D172" s="1335"/>
      <c r="E172" s="1335"/>
      <c r="F172" s="1336" t="str">
        <f>Info!$B$3</f>
        <v>2018</v>
      </c>
      <c r="G172" s="1337"/>
      <c r="H172" s="1337"/>
      <c r="I172" s="1337"/>
      <c r="J172" s="1337"/>
      <c r="K172" s="1337"/>
      <c r="L172" s="1337"/>
      <c r="M172" s="1337"/>
      <c r="N172" s="1337"/>
      <c r="O172" s="1337"/>
    </row>
    <row r="173" spans="2:15" s="1340" customFormat="1">
      <c r="B173" s="1341"/>
      <c r="C173" s="1335"/>
      <c r="D173" s="1335"/>
      <c r="E173" s="1335"/>
      <c r="F173" s="1336" t="str">
        <f>Info!$B$3</f>
        <v>2018</v>
      </c>
      <c r="G173" s="1337"/>
      <c r="H173" s="1337"/>
      <c r="I173" s="1337"/>
      <c r="J173" s="1337"/>
      <c r="K173" s="1337"/>
      <c r="L173" s="1337"/>
      <c r="M173" s="1337"/>
      <c r="N173" s="1337"/>
      <c r="O173" s="1337"/>
    </row>
    <row r="174" spans="2:15" s="1340" customFormat="1">
      <c r="B174" s="1341"/>
      <c r="C174" s="1335"/>
      <c r="D174" s="1335"/>
      <c r="E174" s="1335"/>
      <c r="F174" s="1336" t="str">
        <f>Info!$B$3</f>
        <v>2018</v>
      </c>
      <c r="G174" s="1337"/>
      <c r="H174" s="1337"/>
      <c r="I174" s="1337"/>
      <c r="J174" s="1337"/>
      <c r="K174" s="1337"/>
      <c r="L174" s="1337"/>
      <c r="M174" s="1337"/>
      <c r="N174" s="1337"/>
      <c r="O174" s="1337"/>
    </row>
    <row r="175" spans="2:15" s="1340" customFormat="1">
      <c r="B175" s="1341"/>
      <c r="C175" s="1335"/>
      <c r="D175" s="1335"/>
      <c r="E175" s="1335"/>
      <c r="F175" s="1336" t="str">
        <f>Info!$B$3</f>
        <v>2018</v>
      </c>
      <c r="G175" s="1337"/>
      <c r="H175" s="1337"/>
      <c r="I175" s="1337"/>
      <c r="J175" s="1337"/>
      <c r="K175" s="1337"/>
      <c r="L175" s="1337"/>
      <c r="M175" s="1337"/>
      <c r="N175" s="1337"/>
      <c r="O175" s="1337"/>
    </row>
    <row r="176" spans="2:15" s="1340" customFormat="1">
      <c r="B176" s="1341"/>
      <c r="C176" s="1335"/>
      <c r="D176" s="1335"/>
      <c r="E176" s="1335"/>
      <c r="F176" s="1336" t="str">
        <f>Info!$B$3</f>
        <v>2018</v>
      </c>
      <c r="G176" s="1337"/>
      <c r="H176" s="1337"/>
      <c r="I176" s="1337"/>
      <c r="J176" s="1337"/>
      <c r="K176" s="1337"/>
      <c r="L176" s="1337"/>
      <c r="M176" s="1337"/>
      <c r="N176" s="1337"/>
      <c r="O176" s="1337"/>
    </row>
    <row r="177" spans="2:15" s="1340" customFormat="1">
      <c r="B177" s="1341"/>
      <c r="C177" s="1335"/>
      <c r="D177" s="1335"/>
      <c r="E177" s="1335"/>
      <c r="F177" s="1336" t="str">
        <f>Info!$B$3</f>
        <v>2018</v>
      </c>
      <c r="G177" s="1337"/>
      <c r="H177" s="1337"/>
      <c r="I177" s="1337"/>
      <c r="J177" s="1337"/>
      <c r="K177" s="1337"/>
      <c r="L177" s="1337"/>
      <c r="M177" s="1337"/>
      <c r="N177" s="1337"/>
      <c r="O177" s="1337"/>
    </row>
    <row r="178" spans="2:15" s="1340" customFormat="1">
      <c r="B178" s="1341"/>
      <c r="C178" s="1335"/>
      <c r="D178" s="1335"/>
      <c r="E178" s="1335"/>
      <c r="F178" s="1336" t="str">
        <f>Info!$B$3</f>
        <v>2018</v>
      </c>
      <c r="G178" s="1337"/>
      <c r="H178" s="1337"/>
      <c r="I178" s="1337"/>
      <c r="J178" s="1337"/>
      <c r="K178" s="1337"/>
      <c r="L178" s="1337"/>
      <c r="M178" s="1337"/>
      <c r="N178" s="1337"/>
      <c r="O178" s="1337"/>
    </row>
    <row r="179" spans="2:15" s="1340" customFormat="1">
      <c r="B179" s="1341"/>
      <c r="C179" s="1335"/>
      <c r="D179" s="1335"/>
      <c r="E179" s="1335"/>
      <c r="F179" s="1336" t="str">
        <f>Info!$B$3</f>
        <v>2018</v>
      </c>
      <c r="G179" s="1337"/>
      <c r="H179" s="1337"/>
      <c r="I179" s="1337"/>
      <c r="J179" s="1337"/>
      <c r="K179" s="1337"/>
      <c r="L179" s="1337"/>
      <c r="M179" s="1337"/>
      <c r="N179" s="1337"/>
      <c r="O179" s="1337"/>
    </row>
    <row r="180" spans="2:15" s="1340" customFormat="1">
      <c r="B180" s="1341"/>
      <c r="C180" s="1335"/>
      <c r="D180" s="1335"/>
      <c r="E180" s="1335"/>
      <c r="F180" s="1336" t="str">
        <f>Info!$B$3</f>
        <v>2018</v>
      </c>
      <c r="G180" s="1337"/>
      <c r="H180" s="1337"/>
      <c r="I180" s="1337"/>
      <c r="J180" s="1337"/>
      <c r="K180" s="1337"/>
      <c r="L180" s="1337"/>
      <c r="M180" s="1337"/>
      <c r="N180" s="1337"/>
      <c r="O180" s="1337"/>
    </row>
    <row r="181" spans="2:15" s="1340" customFormat="1">
      <c r="B181" s="1341"/>
      <c r="C181" s="1335"/>
      <c r="D181" s="1335"/>
      <c r="E181" s="1335"/>
      <c r="F181" s="1336" t="str">
        <f>Info!$B$3</f>
        <v>2018</v>
      </c>
      <c r="G181" s="1337"/>
      <c r="H181" s="1337"/>
      <c r="I181" s="1337"/>
      <c r="J181" s="1337"/>
      <c r="K181" s="1337"/>
      <c r="L181" s="1337"/>
      <c r="M181" s="1337"/>
      <c r="N181" s="1337"/>
      <c r="O181" s="1337"/>
    </row>
    <row r="182" spans="2:15" s="1340" customFormat="1">
      <c r="B182" s="1341"/>
      <c r="C182" s="1335"/>
      <c r="D182" s="1335"/>
      <c r="E182" s="1335"/>
      <c r="F182" s="1336" t="str">
        <f>Info!$B$3</f>
        <v>2018</v>
      </c>
      <c r="G182" s="1337"/>
      <c r="H182" s="1337"/>
      <c r="I182" s="1337"/>
      <c r="J182" s="1337"/>
      <c r="K182" s="1337"/>
      <c r="L182" s="1337"/>
      <c r="M182" s="1337"/>
      <c r="N182" s="1337"/>
      <c r="O182" s="1337"/>
    </row>
    <row r="183" spans="2:15" s="1340" customFormat="1">
      <c r="B183" s="1341"/>
      <c r="C183" s="1335"/>
      <c r="D183" s="1335"/>
      <c r="E183" s="1335"/>
      <c r="F183" s="1336" t="str">
        <f>Info!$B$3</f>
        <v>2018</v>
      </c>
      <c r="G183" s="1337"/>
      <c r="H183" s="1337"/>
      <c r="I183" s="1337"/>
      <c r="J183" s="1337"/>
      <c r="K183" s="1337"/>
      <c r="L183" s="1337"/>
      <c r="M183" s="1337"/>
      <c r="N183" s="1337"/>
      <c r="O183" s="1337"/>
    </row>
    <row r="184" spans="2:15" s="1340" customFormat="1">
      <c r="B184" s="1341"/>
      <c r="C184" s="1335"/>
      <c r="D184" s="1335"/>
      <c r="E184" s="1335"/>
      <c r="F184" s="1336" t="str">
        <f>Info!$B$3</f>
        <v>2018</v>
      </c>
      <c r="G184" s="1337"/>
      <c r="H184" s="1337"/>
      <c r="I184" s="1337"/>
      <c r="J184" s="1337"/>
      <c r="K184" s="1337"/>
      <c r="L184" s="1337"/>
      <c r="M184" s="1337"/>
      <c r="N184" s="1337"/>
      <c r="O184" s="1337"/>
    </row>
    <row r="185" spans="2:15" s="1340" customFormat="1">
      <c r="B185" s="1341"/>
      <c r="C185" s="1335"/>
      <c r="D185" s="1335"/>
      <c r="E185" s="1335"/>
      <c r="F185" s="1336" t="str">
        <f>Info!$B$3</f>
        <v>2018</v>
      </c>
      <c r="G185" s="1337"/>
      <c r="H185" s="1337"/>
      <c r="I185" s="1337"/>
      <c r="J185" s="1337"/>
      <c r="K185" s="1337"/>
      <c r="L185" s="1337"/>
      <c r="M185" s="1337"/>
      <c r="N185" s="1337"/>
      <c r="O185" s="1337"/>
    </row>
    <row r="186" spans="2:15" s="1340" customFormat="1">
      <c r="B186" s="1341"/>
      <c r="C186" s="1335"/>
      <c r="D186" s="1335"/>
      <c r="E186" s="1335"/>
      <c r="F186" s="1336" t="str">
        <f>Info!$B$3</f>
        <v>2018</v>
      </c>
      <c r="G186" s="1337"/>
      <c r="H186" s="1337"/>
      <c r="I186" s="1337"/>
      <c r="J186" s="1337"/>
      <c r="K186" s="1337"/>
      <c r="L186" s="1337"/>
      <c r="M186" s="1337"/>
      <c r="N186" s="1337"/>
      <c r="O186" s="1337"/>
    </row>
    <row r="187" spans="2:15" s="1340" customFormat="1">
      <c r="B187" s="1341"/>
      <c r="C187" s="1335"/>
      <c r="D187" s="1335"/>
      <c r="E187" s="1335"/>
      <c r="F187" s="1336" t="str">
        <f>Info!$B$3</f>
        <v>2018</v>
      </c>
      <c r="G187" s="1337"/>
      <c r="H187" s="1337"/>
      <c r="I187" s="1337"/>
      <c r="J187" s="1337"/>
      <c r="K187" s="1337"/>
      <c r="L187" s="1337"/>
      <c r="M187" s="1337"/>
      <c r="N187" s="1337"/>
      <c r="O187" s="1337"/>
    </row>
    <row r="188" spans="2:15" s="1340" customFormat="1">
      <c r="B188" s="1341"/>
      <c r="C188" s="1335"/>
      <c r="D188" s="1335"/>
      <c r="E188" s="1335"/>
      <c r="F188" s="1336" t="str">
        <f>Info!$B$3</f>
        <v>2018</v>
      </c>
      <c r="G188" s="1337"/>
      <c r="H188" s="1337"/>
      <c r="I188" s="1337"/>
      <c r="J188" s="1337"/>
      <c r="K188" s="1337"/>
      <c r="L188" s="1337"/>
      <c r="M188" s="1337"/>
      <c r="N188" s="1337"/>
      <c r="O188" s="1337"/>
    </row>
    <row r="189" spans="2:15" s="1340" customFormat="1">
      <c r="B189" s="1341"/>
      <c r="C189" s="1335"/>
      <c r="D189" s="1335"/>
      <c r="E189" s="1335"/>
      <c r="F189" s="1336" t="str">
        <f>Info!$B$3</f>
        <v>2018</v>
      </c>
      <c r="G189" s="1337"/>
      <c r="H189" s="1337"/>
      <c r="I189" s="1337"/>
      <c r="J189" s="1337"/>
      <c r="K189" s="1337"/>
      <c r="L189" s="1337"/>
      <c r="M189" s="1337"/>
      <c r="N189" s="1337"/>
      <c r="O189" s="1337"/>
    </row>
    <row r="190" spans="2:15" s="1340" customFormat="1">
      <c r="B190" s="1341"/>
      <c r="C190" s="1335"/>
      <c r="D190" s="1335"/>
      <c r="E190" s="1335"/>
      <c r="F190" s="1336" t="str">
        <f>Info!$B$3</f>
        <v>2018</v>
      </c>
      <c r="G190" s="1337"/>
      <c r="H190" s="1337"/>
      <c r="I190" s="1337"/>
      <c r="J190" s="1337"/>
      <c r="K190" s="1337"/>
      <c r="L190" s="1337"/>
      <c r="M190" s="1337"/>
      <c r="N190" s="1337"/>
      <c r="O190" s="1337"/>
    </row>
    <row r="191" spans="2:15" s="1340" customFormat="1">
      <c r="B191" s="1341"/>
      <c r="C191" s="1335"/>
      <c r="D191" s="1335"/>
      <c r="E191" s="1335"/>
      <c r="F191" s="1336" t="str">
        <f>Info!$B$3</f>
        <v>2018</v>
      </c>
      <c r="G191" s="1337"/>
      <c r="H191" s="1337"/>
      <c r="I191" s="1337"/>
      <c r="J191" s="1337"/>
      <c r="K191" s="1337"/>
      <c r="L191" s="1337"/>
      <c r="M191" s="1337"/>
      <c r="N191" s="1337"/>
      <c r="O191" s="1337"/>
    </row>
    <row r="192" spans="2:15" s="1340" customFormat="1">
      <c r="B192" s="1341"/>
      <c r="C192" s="1335"/>
      <c r="D192" s="1335"/>
      <c r="E192" s="1335"/>
      <c r="F192" s="1336" t="str">
        <f>Info!$B$3</f>
        <v>2018</v>
      </c>
      <c r="G192" s="1337"/>
      <c r="H192" s="1337"/>
      <c r="I192" s="1337"/>
      <c r="J192" s="1337"/>
      <c r="K192" s="1337"/>
      <c r="L192" s="1337"/>
      <c r="M192" s="1337"/>
      <c r="N192" s="1337"/>
      <c r="O192" s="1337"/>
    </row>
    <row r="193" spans="2:15" s="1340" customFormat="1">
      <c r="B193" s="1341"/>
      <c r="C193" s="1335"/>
      <c r="D193" s="1335"/>
      <c r="E193" s="1335"/>
      <c r="F193" s="1336" t="str">
        <f>Info!$B$3</f>
        <v>2018</v>
      </c>
      <c r="G193" s="1337"/>
      <c r="H193" s="1337"/>
      <c r="I193" s="1337"/>
      <c r="J193" s="1337"/>
      <c r="K193" s="1337"/>
      <c r="L193" s="1337"/>
      <c r="M193" s="1337"/>
      <c r="N193" s="1337"/>
      <c r="O193" s="1337"/>
    </row>
    <row r="194" spans="2:15" s="1340" customFormat="1">
      <c r="B194" s="1341"/>
      <c r="C194" s="1335"/>
      <c r="D194" s="1335"/>
      <c r="E194" s="1335"/>
      <c r="F194" s="1336" t="str">
        <f>Info!$B$3</f>
        <v>2018</v>
      </c>
      <c r="G194" s="1337"/>
      <c r="H194" s="1337"/>
      <c r="I194" s="1337"/>
      <c r="J194" s="1337"/>
      <c r="K194" s="1337"/>
      <c r="L194" s="1337"/>
      <c r="M194" s="1337"/>
      <c r="N194" s="1337"/>
      <c r="O194" s="1337"/>
    </row>
    <row r="195" spans="2:15" s="1340" customFormat="1">
      <c r="B195" s="1341"/>
      <c r="C195" s="1335"/>
      <c r="D195" s="1335"/>
      <c r="E195" s="1335"/>
      <c r="F195" s="1336" t="str">
        <f>Info!$B$3</f>
        <v>2018</v>
      </c>
      <c r="G195" s="1337"/>
      <c r="H195" s="1337"/>
      <c r="I195" s="1337"/>
      <c r="J195" s="1337"/>
      <c r="K195" s="1337"/>
      <c r="L195" s="1337"/>
      <c r="M195" s="1337"/>
      <c r="N195" s="1337"/>
      <c r="O195" s="1337"/>
    </row>
    <row r="196" spans="2:15" s="1340" customFormat="1">
      <c r="B196" s="1341"/>
      <c r="C196" s="1335"/>
      <c r="D196" s="1335"/>
      <c r="E196" s="1335"/>
      <c r="F196" s="1336" t="str">
        <f>Info!$B$3</f>
        <v>2018</v>
      </c>
      <c r="G196" s="1337"/>
      <c r="H196" s="1337"/>
      <c r="I196" s="1337"/>
      <c r="J196" s="1337"/>
      <c r="K196" s="1337"/>
      <c r="L196" s="1337"/>
      <c r="M196" s="1337"/>
      <c r="N196" s="1337"/>
      <c r="O196" s="1337"/>
    </row>
    <row r="197" spans="2:15" s="1340" customFormat="1">
      <c r="B197" s="1341"/>
      <c r="C197" s="1335"/>
      <c r="D197" s="1335"/>
      <c r="E197" s="1335"/>
      <c r="F197" s="1336" t="str">
        <f>Info!$B$3</f>
        <v>2018</v>
      </c>
      <c r="G197" s="1337"/>
      <c r="H197" s="1337"/>
      <c r="I197" s="1337"/>
      <c r="J197" s="1337"/>
      <c r="K197" s="1337"/>
      <c r="L197" s="1337"/>
      <c r="M197" s="1337"/>
      <c r="N197" s="1337"/>
      <c r="O197" s="1337"/>
    </row>
    <row r="198" spans="2:15" s="1340" customFormat="1">
      <c r="B198" s="1341"/>
      <c r="C198" s="1335"/>
      <c r="D198" s="1335"/>
      <c r="E198" s="1335"/>
      <c r="F198" s="1336" t="str">
        <f>Info!$B$3</f>
        <v>2018</v>
      </c>
      <c r="G198" s="1337"/>
      <c r="H198" s="1337"/>
      <c r="I198" s="1337"/>
      <c r="J198" s="1337"/>
      <c r="K198" s="1337"/>
      <c r="L198" s="1337"/>
      <c r="M198" s="1337"/>
      <c r="N198" s="1337"/>
      <c r="O198" s="1337"/>
    </row>
    <row r="199" spans="2:15" s="1340" customFormat="1">
      <c r="B199" s="1341"/>
      <c r="C199" s="1335"/>
      <c r="D199" s="1335"/>
      <c r="E199" s="1335"/>
      <c r="F199" s="1336" t="str">
        <f>Info!$B$3</f>
        <v>2018</v>
      </c>
      <c r="G199" s="1337"/>
      <c r="H199" s="1337"/>
      <c r="I199" s="1337"/>
      <c r="J199" s="1337"/>
      <c r="K199" s="1337"/>
      <c r="L199" s="1337"/>
      <c r="M199" s="1337"/>
      <c r="N199" s="1337"/>
      <c r="O199" s="1337"/>
    </row>
    <row r="200" spans="2:15" s="1340" customFormat="1">
      <c r="B200" s="1341"/>
      <c r="C200" s="1335"/>
      <c r="D200" s="1335"/>
      <c r="E200" s="1335"/>
      <c r="F200" s="1336" t="str">
        <f>Info!$B$3</f>
        <v>2018</v>
      </c>
      <c r="G200" s="1337"/>
      <c r="H200" s="1337"/>
      <c r="I200" s="1337"/>
      <c r="J200" s="1337"/>
      <c r="K200" s="1337"/>
      <c r="L200" s="1337"/>
      <c r="M200" s="1337"/>
      <c r="N200" s="1337"/>
      <c r="O200" s="1337"/>
    </row>
    <row r="201" spans="2:15" s="1340" customFormat="1">
      <c r="B201" s="1341"/>
      <c r="C201" s="1335"/>
      <c r="D201" s="1335"/>
      <c r="E201" s="1335"/>
      <c r="F201" s="1336" t="str">
        <f>Info!$B$3</f>
        <v>2018</v>
      </c>
      <c r="G201" s="1337"/>
      <c r="H201" s="1337"/>
      <c r="I201" s="1337"/>
      <c r="J201" s="1337"/>
      <c r="K201" s="1337"/>
      <c r="L201" s="1337"/>
      <c r="M201" s="1337"/>
      <c r="N201" s="1337"/>
      <c r="O201" s="1337"/>
    </row>
    <row r="202" spans="2:15" s="1340" customFormat="1">
      <c r="B202" s="1341"/>
      <c r="C202" s="1335"/>
      <c r="D202" s="1335"/>
      <c r="E202" s="1335"/>
      <c r="F202" s="1336" t="str">
        <f>Info!$B$3</f>
        <v>2018</v>
      </c>
      <c r="G202" s="1337"/>
      <c r="H202" s="1337"/>
      <c r="I202" s="1337"/>
      <c r="J202" s="1337"/>
      <c r="K202" s="1337"/>
      <c r="L202" s="1337"/>
      <c r="M202" s="1337"/>
      <c r="N202" s="1337"/>
      <c r="O202" s="1337"/>
    </row>
    <row r="203" spans="2:15" s="1340" customFormat="1">
      <c r="B203" s="1341"/>
      <c r="C203" s="1335"/>
      <c r="D203" s="1335"/>
      <c r="E203" s="1335"/>
      <c r="F203" s="1336" t="str">
        <f>Info!$B$3</f>
        <v>2018</v>
      </c>
      <c r="G203" s="1337"/>
      <c r="H203" s="1337"/>
      <c r="I203" s="1337"/>
      <c r="J203" s="1337"/>
      <c r="K203" s="1337"/>
      <c r="L203" s="1337"/>
      <c r="M203" s="1337"/>
      <c r="N203" s="1337"/>
      <c r="O203" s="1337"/>
    </row>
    <row r="204" spans="2:15" s="1340" customFormat="1">
      <c r="B204" s="1341"/>
      <c r="C204" s="1335"/>
      <c r="D204" s="1335"/>
      <c r="E204" s="1335"/>
      <c r="F204" s="1336" t="str">
        <f>Info!$B$3</f>
        <v>2018</v>
      </c>
      <c r="G204" s="1337"/>
      <c r="H204" s="1337"/>
      <c r="I204" s="1337"/>
      <c r="J204" s="1337"/>
      <c r="K204" s="1337"/>
      <c r="L204" s="1337"/>
      <c r="M204" s="1337"/>
      <c r="N204" s="1337"/>
      <c r="O204" s="1337"/>
    </row>
    <row r="205" spans="2:15" s="1340" customFormat="1">
      <c r="B205" s="1341"/>
      <c r="C205" s="1335"/>
      <c r="D205" s="1335"/>
      <c r="E205" s="1335"/>
      <c r="F205" s="1336" t="str">
        <f>Info!$B$3</f>
        <v>2018</v>
      </c>
      <c r="G205" s="1337"/>
      <c r="H205" s="1337"/>
      <c r="I205" s="1337"/>
      <c r="J205" s="1337"/>
      <c r="K205" s="1337"/>
      <c r="L205" s="1337"/>
      <c r="M205" s="1337"/>
      <c r="N205" s="1337"/>
      <c r="O205" s="1337"/>
    </row>
    <row r="206" spans="2:15" s="1340" customFormat="1">
      <c r="B206" s="1341"/>
      <c r="C206" s="1335"/>
      <c r="D206" s="1335"/>
      <c r="E206" s="1335"/>
      <c r="F206" s="1336" t="str">
        <f>Info!$B$3</f>
        <v>2018</v>
      </c>
      <c r="G206" s="1337"/>
      <c r="H206" s="1337"/>
      <c r="I206" s="1337"/>
      <c r="J206" s="1337"/>
      <c r="K206" s="1337"/>
      <c r="L206" s="1337"/>
      <c r="M206" s="1337"/>
      <c r="N206" s="1337"/>
      <c r="O206" s="1337"/>
    </row>
    <row r="207" spans="2:15" s="1340" customFormat="1">
      <c r="B207" s="1341"/>
      <c r="C207" s="1335"/>
      <c r="D207" s="1335"/>
      <c r="E207" s="1335"/>
      <c r="F207" s="1336" t="str">
        <f>Info!$B$3</f>
        <v>2018</v>
      </c>
      <c r="G207" s="1337"/>
      <c r="H207" s="1337"/>
      <c r="I207" s="1337"/>
      <c r="J207" s="1337"/>
      <c r="K207" s="1337"/>
      <c r="L207" s="1337"/>
      <c r="M207" s="1337"/>
      <c r="N207" s="1337"/>
      <c r="O207" s="1337"/>
    </row>
    <row r="208" spans="2:15" s="1340" customFormat="1">
      <c r="B208" s="1341"/>
      <c r="C208" s="1335"/>
      <c r="D208" s="1335"/>
      <c r="E208" s="1335"/>
      <c r="F208" s="1336" t="str">
        <f>Info!$B$3</f>
        <v>2018</v>
      </c>
      <c r="G208" s="1337"/>
      <c r="H208" s="1337"/>
      <c r="I208" s="1337"/>
      <c r="J208" s="1337"/>
      <c r="K208" s="1337"/>
      <c r="L208" s="1337"/>
      <c r="M208" s="1337"/>
      <c r="N208" s="1337"/>
      <c r="O208" s="1337"/>
    </row>
    <row r="209" spans="2:15" s="1340" customFormat="1">
      <c r="B209" s="1341"/>
      <c r="C209" s="1335"/>
      <c r="D209" s="1335"/>
      <c r="E209" s="1335"/>
      <c r="F209" s="1336" t="str">
        <f>Info!$B$3</f>
        <v>2018</v>
      </c>
      <c r="G209" s="1337"/>
      <c r="H209" s="1337"/>
      <c r="I209" s="1337"/>
      <c r="J209" s="1337"/>
      <c r="K209" s="1337"/>
      <c r="L209" s="1337"/>
      <c r="M209" s="1337"/>
      <c r="N209" s="1337"/>
      <c r="O209" s="1337"/>
    </row>
    <row r="210" spans="2:15" s="1340" customFormat="1">
      <c r="B210" s="1341"/>
      <c r="C210" s="1335"/>
      <c r="D210" s="1335"/>
      <c r="E210" s="1335"/>
      <c r="F210" s="1336" t="str">
        <f>Info!$B$3</f>
        <v>2018</v>
      </c>
      <c r="G210" s="1337"/>
      <c r="H210" s="1337"/>
      <c r="I210" s="1337"/>
      <c r="J210" s="1337"/>
      <c r="K210" s="1337"/>
      <c r="L210" s="1337"/>
      <c r="M210" s="1337"/>
      <c r="N210" s="1337"/>
      <c r="O210" s="1337"/>
    </row>
    <row r="211" spans="2:15" s="1340" customFormat="1">
      <c r="B211" s="1341"/>
      <c r="C211" s="1335"/>
      <c r="D211" s="1335"/>
      <c r="E211" s="1335"/>
      <c r="F211" s="1336" t="str">
        <f>Info!$B$3</f>
        <v>2018</v>
      </c>
      <c r="G211" s="1337"/>
      <c r="H211" s="1337"/>
      <c r="I211" s="1337"/>
      <c r="J211" s="1337"/>
      <c r="K211" s="1337"/>
      <c r="L211" s="1337"/>
      <c r="M211" s="1337"/>
      <c r="N211" s="1337"/>
      <c r="O211" s="1337"/>
    </row>
    <row r="212" spans="2:15" s="1340" customFormat="1">
      <c r="B212" s="1341"/>
      <c r="C212" s="1335"/>
      <c r="D212" s="1335"/>
      <c r="E212" s="1335"/>
      <c r="F212" s="1336" t="str">
        <f>Info!$B$3</f>
        <v>2018</v>
      </c>
      <c r="G212" s="1337"/>
      <c r="H212" s="1337"/>
      <c r="I212" s="1337"/>
      <c r="J212" s="1337"/>
      <c r="K212" s="1337"/>
      <c r="L212" s="1337"/>
      <c r="M212" s="1337"/>
      <c r="N212" s="1337"/>
      <c r="O212" s="1337"/>
    </row>
    <row r="213" spans="2:15" s="1340" customFormat="1">
      <c r="B213" s="1341"/>
      <c r="C213" s="1335"/>
      <c r="D213" s="1335"/>
      <c r="E213" s="1335"/>
      <c r="F213" s="1336" t="str">
        <f>Info!$B$3</f>
        <v>2018</v>
      </c>
      <c r="G213" s="1337"/>
      <c r="H213" s="1337"/>
      <c r="I213" s="1337"/>
      <c r="J213" s="1337"/>
      <c r="K213" s="1337"/>
      <c r="L213" s="1337"/>
      <c r="M213" s="1337"/>
      <c r="N213" s="1337"/>
      <c r="O213" s="1337"/>
    </row>
    <row r="214" spans="2:15" s="1340" customFormat="1">
      <c r="B214" s="1341"/>
      <c r="C214" s="1335"/>
      <c r="D214" s="1335"/>
      <c r="E214" s="1335"/>
      <c r="F214" s="1336" t="str">
        <f>Info!$B$3</f>
        <v>2018</v>
      </c>
      <c r="G214" s="1337"/>
      <c r="H214" s="1337"/>
      <c r="I214" s="1337"/>
      <c r="J214" s="1337"/>
      <c r="K214" s="1337"/>
      <c r="L214" s="1337"/>
      <c r="M214" s="1337"/>
      <c r="N214" s="1337"/>
      <c r="O214" s="1337"/>
    </row>
    <row r="215" spans="2:15" s="1340" customFormat="1">
      <c r="B215" s="1341"/>
      <c r="C215" s="1335"/>
      <c r="D215" s="1335"/>
      <c r="E215" s="1335"/>
      <c r="F215" s="1336" t="str">
        <f>Info!$B$3</f>
        <v>2018</v>
      </c>
      <c r="G215" s="1337"/>
      <c r="H215" s="1337"/>
      <c r="I215" s="1337"/>
      <c r="J215" s="1337"/>
      <c r="K215" s="1337"/>
      <c r="L215" s="1337"/>
      <c r="M215" s="1337"/>
      <c r="N215" s="1337"/>
      <c r="O215" s="1337"/>
    </row>
    <row r="216" spans="2:15" s="1340" customFormat="1">
      <c r="B216" s="1341"/>
      <c r="C216" s="1335"/>
      <c r="D216" s="1335"/>
      <c r="E216" s="1335"/>
      <c r="F216" s="1336" t="str">
        <f>Info!$B$3</f>
        <v>2018</v>
      </c>
      <c r="G216" s="1337"/>
      <c r="H216" s="1337"/>
      <c r="I216" s="1337"/>
      <c r="J216" s="1337"/>
      <c r="K216" s="1337"/>
      <c r="L216" s="1337"/>
      <c r="M216" s="1337"/>
      <c r="N216" s="1337"/>
      <c r="O216" s="1337"/>
    </row>
    <row r="217" spans="2:15" s="1340" customFormat="1">
      <c r="B217" s="1341"/>
      <c r="C217" s="1335"/>
      <c r="D217" s="1335"/>
      <c r="E217" s="1335"/>
      <c r="F217" s="1336" t="str">
        <f>Info!$B$3</f>
        <v>2018</v>
      </c>
      <c r="G217" s="1337"/>
      <c r="H217" s="1337"/>
      <c r="I217" s="1337"/>
      <c r="J217" s="1337"/>
      <c r="K217" s="1337"/>
      <c r="L217" s="1337"/>
      <c r="M217" s="1337"/>
      <c r="N217" s="1337"/>
      <c r="O217" s="1337"/>
    </row>
    <row r="218" spans="2:15" s="1340" customFormat="1">
      <c r="B218" s="1341"/>
      <c r="C218" s="1335"/>
      <c r="D218" s="1335"/>
      <c r="E218" s="1335"/>
      <c r="F218" s="1336" t="str">
        <f>Info!$B$3</f>
        <v>2018</v>
      </c>
      <c r="G218" s="1337"/>
      <c r="H218" s="1337"/>
      <c r="I218" s="1337"/>
      <c r="J218" s="1337"/>
      <c r="K218" s="1337"/>
      <c r="L218" s="1337"/>
      <c r="M218" s="1337"/>
      <c r="N218" s="1337"/>
      <c r="O218" s="1337"/>
    </row>
    <row r="219" spans="2:15" s="1340" customFormat="1">
      <c r="B219" s="1341"/>
      <c r="C219" s="1335"/>
      <c r="D219" s="1335"/>
      <c r="E219" s="1335"/>
      <c r="F219" s="1336" t="str">
        <f>Info!$B$3</f>
        <v>2018</v>
      </c>
      <c r="G219" s="1337"/>
      <c r="H219" s="1337"/>
      <c r="I219" s="1337"/>
      <c r="J219" s="1337"/>
      <c r="K219" s="1337"/>
      <c r="L219" s="1337"/>
      <c r="M219" s="1337"/>
      <c r="N219" s="1337"/>
      <c r="O219" s="1337"/>
    </row>
    <row r="220" spans="2:15" s="1340" customFormat="1">
      <c r="B220" s="1341"/>
      <c r="C220" s="1335"/>
      <c r="D220" s="1335"/>
      <c r="E220" s="1335"/>
      <c r="F220" s="1336" t="str">
        <f>Info!$B$3</f>
        <v>2018</v>
      </c>
      <c r="G220" s="1337"/>
      <c r="H220" s="1337"/>
      <c r="I220" s="1337"/>
      <c r="J220" s="1337"/>
      <c r="K220" s="1337"/>
      <c r="L220" s="1337"/>
      <c r="M220" s="1337"/>
      <c r="N220" s="1337"/>
      <c r="O220" s="1337"/>
    </row>
    <row r="221" spans="2:15" s="1340" customFormat="1">
      <c r="B221" s="1341"/>
      <c r="C221" s="1335"/>
      <c r="D221" s="1335"/>
      <c r="E221" s="1335"/>
      <c r="F221" s="1336" t="str">
        <f>Info!$B$3</f>
        <v>2018</v>
      </c>
      <c r="G221" s="1337"/>
      <c r="H221" s="1337"/>
      <c r="I221" s="1337"/>
      <c r="J221" s="1337"/>
      <c r="K221" s="1337"/>
      <c r="L221" s="1337"/>
      <c r="M221" s="1337"/>
      <c r="N221" s="1337"/>
      <c r="O221" s="1337"/>
    </row>
    <row r="222" spans="2:15" s="1340" customFormat="1">
      <c r="B222" s="1341"/>
      <c r="C222" s="1335"/>
      <c r="D222" s="1335"/>
      <c r="E222" s="1335"/>
      <c r="F222" s="1336" t="str">
        <f>Info!$B$3</f>
        <v>2018</v>
      </c>
      <c r="G222" s="1337"/>
      <c r="H222" s="1337"/>
      <c r="I222" s="1337"/>
      <c r="J222" s="1337"/>
      <c r="K222" s="1337"/>
      <c r="L222" s="1337"/>
      <c r="M222" s="1337"/>
      <c r="N222" s="1337"/>
      <c r="O222" s="1337"/>
    </row>
    <row r="223" spans="2:15" s="1340" customFormat="1">
      <c r="B223" s="1341"/>
      <c r="C223" s="1335"/>
      <c r="D223" s="1335"/>
      <c r="E223" s="1335"/>
      <c r="F223" s="1336" t="str">
        <f>Info!$B$3</f>
        <v>2018</v>
      </c>
      <c r="G223" s="1337"/>
      <c r="H223" s="1337"/>
      <c r="I223" s="1337"/>
      <c r="J223" s="1337"/>
      <c r="K223" s="1337"/>
      <c r="L223" s="1337"/>
      <c r="M223" s="1337"/>
      <c r="N223" s="1337"/>
      <c r="O223" s="1337"/>
    </row>
    <row r="224" spans="2:15" s="1340" customFormat="1">
      <c r="B224" s="1341"/>
      <c r="C224" s="1335"/>
      <c r="D224" s="1335"/>
      <c r="E224" s="1335"/>
      <c r="F224" s="1336" t="str">
        <f>Info!$B$3</f>
        <v>2018</v>
      </c>
      <c r="G224" s="1337"/>
      <c r="H224" s="1337"/>
      <c r="I224" s="1337"/>
      <c r="J224" s="1337"/>
      <c r="K224" s="1337"/>
      <c r="L224" s="1337"/>
      <c r="M224" s="1337"/>
      <c r="N224" s="1337"/>
      <c r="O224" s="1337"/>
    </row>
    <row r="225" spans="2:15" s="1340" customFormat="1">
      <c r="B225" s="1341"/>
      <c r="C225" s="1335"/>
      <c r="D225" s="1335"/>
      <c r="E225" s="1335"/>
      <c r="F225" s="1336" t="str">
        <f>Info!$B$3</f>
        <v>2018</v>
      </c>
      <c r="G225" s="1337"/>
      <c r="H225" s="1337"/>
      <c r="I225" s="1337"/>
      <c r="J225" s="1337"/>
      <c r="K225" s="1337"/>
      <c r="L225" s="1337"/>
      <c r="M225" s="1337"/>
      <c r="N225" s="1337"/>
      <c r="O225" s="1337"/>
    </row>
    <row r="226" spans="2:15" s="1340" customFormat="1">
      <c r="B226" s="1341"/>
      <c r="C226" s="1335"/>
      <c r="D226" s="1335"/>
      <c r="E226" s="1335"/>
      <c r="F226" s="1336" t="str">
        <f>Info!$B$3</f>
        <v>2018</v>
      </c>
      <c r="G226" s="1337"/>
      <c r="H226" s="1337"/>
      <c r="I226" s="1337"/>
      <c r="J226" s="1337"/>
      <c r="K226" s="1337"/>
      <c r="L226" s="1337"/>
      <c r="M226" s="1337"/>
      <c r="N226" s="1337"/>
      <c r="O226" s="1337"/>
    </row>
    <row r="227" spans="2:15" s="1340" customFormat="1">
      <c r="B227" s="1341"/>
      <c r="C227" s="1335"/>
      <c r="D227" s="1335"/>
      <c r="E227" s="1335"/>
      <c r="F227" s="1336" t="str">
        <f>Info!$B$3</f>
        <v>2018</v>
      </c>
      <c r="G227" s="1337"/>
      <c r="H227" s="1337"/>
      <c r="I227" s="1337"/>
      <c r="J227" s="1337"/>
      <c r="K227" s="1337"/>
      <c r="L227" s="1337"/>
      <c r="M227" s="1337"/>
      <c r="N227" s="1337"/>
      <c r="O227" s="1337"/>
    </row>
    <row r="228" spans="2:15" s="1340" customFormat="1">
      <c r="B228" s="1341"/>
      <c r="C228" s="1335"/>
      <c r="D228" s="1335"/>
      <c r="E228" s="1335"/>
      <c r="F228" s="1336" t="str">
        <f>Info!$B$3</f>
        <v>2018</v>
      </c>
      <c r="G228" s="1337"/>
      <c r="H228" s="1337"/>
      <c r="I228" s="1337"/>
      <c r="J228" s="1337"/>
      <c r="K228" s="1337"/>
      <c r="L228" s="1337"/>
      <c r="M228" s="1337"/>
      <c r="N228" s="1337"/>
      <c r="O228" s="1337"/>
    </row>
    <row r="229" spans="2:15" s="1340" customFormat="1">
      <c r="B229" s="1341"/>
      <c r="C229" s="1335"/>
      <c r="D229" s="1335"/>
      <c r="E229" s="1335"/>
      <c r="F229" s="1336" t="str">
        <f>Info!$B$3</f>
        <v>2018</v>
      </c>
      <c r="G229" s="1337"/>
      <c r="H229" s="1337"/>
      <c r="I229" s="1337"/>
      <c r="J229" s="1337"/>
      <c r="K229" s="1337"/>
      <c r="L229" s="1337"/>
      <c r="M229" s="1337"/>
      <c r="N229" s="1337"/>
      <c r="O229" s="1337"/>
    </row>
    <row r="230" spans="2:15" s="1340" customFormat="1">
      <c r="B230" s="1341"/>
      <c r="C230" s="1335"/>
      <c r="D230" s="1335"/>
      <c r="E230" s="1335"/>
      <c r="F230" s="1336" t="str">
        <f>Info!$B$3</f>
        <v>2018</v>
      </c>
      <c r="G230" s="1337"/>
      <c r="H230" s="1337"/>
      <c r="I230" s="1337"/>
      <c r="J230" s="1337"/>
      <c r="K230" s="1337"/>
      <c r="L230" s="1337"/>
      <c r="M230" s="1337"/>
      <c r="N230" s="1337"/>
      <c r="O230" s="1337"/>
    </row>
    <row r="231" spans="2:15" s="1340" customFormat="1">
      <c r="B231" s="1341"/>
      <c r="C231" s="1335"/>
      <c r="D231" s="1335"/>
      <c r="E231" s="1335"/>
      <c r="F231" s="1336" t="str">
        <f>Info!$B$3</f>
        <v>2018</v>
      </c>
      <c r="G231" s="1337"/>
      <c r="H231" s="1337"/>
      <c r="I231" s="1337"/>
      <c r="J231" s="1337"/>
      <c r="K231" s="1337"/>
      <c r="L231" s="1337"/>
      <c r="M231" s="1337"/>
      <c r="N231" s="1337"/>
      <c r="O231" s="1337"/>
    </row>
    <row r="232" spans="2:15" s="1340" customFormat="1">
      <c r="B232" s="1341"/>
      <c r="C232" s="1335"/>
      <c r="D232" s="1335"/>
      <c r="E232" s="1335"/>
      <c r="F232" s="1336" t="str">
        <f>Info!$B$3</f>
        <v>2018</v>
      </c>
      <c r="G232" s="1337"/>
      <c r="H232" s="1337"/>
      <c r="I232" s="1337"/>
      <c r="J232" s="1337"/>
      <c r="K232" s="1337"/>
      <c r="L232" s="1337"/>
      <c r="M232" s="1337"/>
      <c r="N232" s="1337"/>
      <c r="O232" s="1337"/>
    </row>
    <row r="233" spans="2:15" s="1340" customFormat="1">
      <c r="B233" s="1341"/>
      <c r="C233" s="1335"/>
      <c r="D233" s="1335"/>
      <c r="E233" s="1335"/>
      <c r="F233" s="1336" t="str">
        <f>Info!$B$3</f>
        <v>2018</v>
      </c>
      <c r="G233" s="1337"/>
      <c r="H233" s="1337"/>
      <c r="I233" s="1337"/>
      <c r="J233" s="1337"/>
      <c r="K233" s="1337"/>
      <c r="L233" s="1337"/>
      <c r="M233" s="1337"/>
      <c r="N233" s="1337"/>
      <c r="O233" s="1337"/>
    </row>
    <row r="234" spans="2:15" s="1340" customFormat="1">
      <c r="B234" s="1341"/>
      <c r="C234" s="1335"/>
      <c r="D234" s="1335"/>
      <c r="E234" s="1335"/>
      <c r="F234" s="1336" t="str">
        <f>Info!$B$3</f>
        <v>2018</v>
      </c>
      <c r="G234" s="1337"/>
      <c r="H234" s="1337"/>
      <c r="I234" s="1337"/>
      <c r="J234" s="1337"/>
      <c r="K234" s="1337"/>
      <c r="L234" s="1337"/>
      <c r="M234" s="1337"/>
      <c r="N234" s="1337"/>
      <c r="O234" s="1337"/>
    </row>
    <row r="235" spans="2:15" s="1340" customFormat="1">
      <c r="B235" s="1341"/>
      <c r="C235" s="1335"/>
      <c r="D235" s="1335"/>
      <c r="E235" s="1335"/>
      <c r="F235" s="1336" t="str">
        <f>Info!$B$3</f>
        <v>2018</v>
      </c>
      <c r="G235" s="1337"/>
      <c r="H235" s="1337"/>
      <c r="I235" s="1337"/>
      <c r="J235" s="1337"/>
      <c r="K235" s="1337"/>
      <c r="L235" s="1337"/>
      <c r="M235" s="1337"/>
      <c r="N235" s="1337"/>
      <c r="O235" s="1337"/>
    </row>
    <row r="236" spans="2:15" s="1340" customFormat="1">
      <c r="B236" s="1341"/>
      <c r="C236" s="1335"/>
      <c r="D236" s="1335"/>
      <c r="E236" s="1335"/>
      <c r="F236" s="1336" t="str">
        <f>Info!$B$3</f>
        <v>2018</v>
      </c>
      <c r="G236" s="1337"/>
      <c r="H236" s="1337"/>
      <c r="I236" s="1337"/>
      <c r="J236" s="1337"/>
      <c r="K236" s="1337"/>
      <c r="L236" s="1337"/>
      <c r="M236" s="1337"/>
      <c r="N236" s="1337"/>
      <c r="O236" s="1337"/>
    </row>
    <row r="237" spans="2:15" s="1340" customFormat="1">
      <c r="B237" s="1341"/>
      <c r="C237" s="1335"/>
      <c r="D237" s="1335"/>
      <c r="E237" s="1335"/>
      <c r="F237" s="1336" t="str">
        <f>Info!$B$3</f>
        <v>2018</v>
      </c>
      <c r="G237" s="1337"/>
      <c r="H237" s="1337"/>
      <c r="I237" s="1337"/>
      <c r="J237" s="1337"/>
      <c r="K237" s="1337"/>
      <c r="L237" s="1337"/>
      <c r="M237" s="1337"/>
      <c r="N237" s="1337"/>
      <c r="O237" s="1337"/>
    </row>
    <row r="238" spans="2:15" s="1340" customFormat="1">
      <c r="B238" s="1341"/>
      <c r="C238" s="1335"/>
      <c r="D238" s="1335"/>
      <c r="E238" s="1335"/>
      <c r="F238" s="1336" t="str">
        <f>Info!$B$3</f>
        <v>2018</v>
      </c>
      <c r="G238" s="1337"/>
      <c r="H238" s="1337"/>
      <c r="I238" s="1337"/>
      <c r="J238" s="1337"/>
      <c r="K238" s="1337"/>
      <c r="L238" s="1337"/>
      <c r="M238" s="1337"/>
      <c r="N238" s="1337"/>
      <c r="O238" s="1337"/>
    </row>
    <row r="239" spans="2:15" s="1340" customFormat="1">
      <c r="B239" s="1341"/>
      <c r="C239" s="1335"/>
      <c r="D239" s="1335"/>
      <c r="E239" s="1335"/>
      <c r="F239" s="1336" t="str">
        <f>Info!$B$3</f>
        <v>2018</v>
      </c>
      <c r="G239" s="1337"/>
      <c r="H239" s="1337"/>
      <c r="I239" s="1337"/>
      <c r="J239" s="1337"/>
      <c r="K239" s="1337"/>
      <c r="L239" s="1337"/>
      <c r="M239" s="1337"/>
      <c r="N239" s="1337"/>
      <c r="O239" s="1337"/>
    </row>
    <row r="240" spans="2:15" s="1340" customFormat="1">
      <c r="B240" s="1341"/>
      <c r="C240" s="1335"/>
      <c r="D240" s="1335"/>
      <c r="E240" s="1335"/>
      <c r="F240" s="1336" t="str">
        <f>Info!$B$3</f>
        <v>2018</v>
      </c>
      <c r="G240" s="1337"/>
      <c r="H240" s="1337"/>
      <c r="I240" s="1337"/>
      <c r="J240" s="1337"/>
      <c r="K240" s="1337"/>
      <c r="L240" s="1337"/>
      <c r="M240" s="1337"/>
      <c r="N240" s="1337"/>
      <c r="O240" s="1337"/>
    </row>
    <row r="241" spans="2:15" s="1340" customFormat="1">
      <c r="B241" s="1341"/>
      <c r="C241" s="1335"/>
      <c r="D241" s="1335"/>
      <c r="E241" s="1335"/>
      <c r="F241" s="1336" t="str">
        <f>Info!$B$3</f>
        <v>2018</v>
      </c>
      <c r="G241" s="1337"/>
      <c r="H241" s="1337"/>
      <c r="I241" s="1337"/>
      <c r="J241" s="1337"/>
      <c r="K241" s="1337"/>
      <c r="L241" s="1337"/>
      <c r="M241" s="1337"/>
      <c r="N241" s="1337"/>
      <c r="O241" s="1337"/>
    </row>
    <row r="242" spans="2:15" s="1340" customFormat="1">
      <c r="B242" s="1341"/>
      <c r="C242" s="1335"/>
      <c r="D242" s="1335"/>
      <c r="E242" s="1335"/>
      <c r="F242" s="1336" t="str">
        <f>Info!$B$3</f>
        <v>2018</v>
      </c>
      <c r="G242" s="1337"/>
      <c r="H242" s="1337"/>
      <c r="I242" s="1337"/>
      <c r="J242" s="1337"/>
      <c r="K242" s="1337"/>
      <c r="L242" s="1337"/>
      <c r="M242" s="1337"/>
      <c r="N242" s="1337"/>
      <c r="O242" s="1337"/>
    </row>
    <row r="243" spans="2:15" s="1340" customFormat="1">
      <c r="B243" s="1341"/>
      <c r="C243" s="1335"/>
      <c r="D243" s="1335"/>
      <c r="E243" s="1335"/>
      <c r="F243" s="1336" t="str">
        <f>Info!$B$3</f>
        <v>2018</v>
      </c>
      <c r="G243" s="1337"/>
      <c r="H243" s="1337"/>
      <c r="I243" s="1337"/>
      <c r="J243" s="1337"/>
      <c r="K243" s="1337"/>
      <c r="L243" s="1337"/>
      <c r="M243" s="1337"/>
      <c r="N243" s="1337"/>
      <c r="O243" s="1337"/>
    </row>
    <row r="244" spans="2:15" s="1340" customFormat="1">
      <c r="B244" s="1341"/>
      <c r="C244" s="1335"/>
      <c r="D244" s="1335"/>
      <c r="E244" s="1335"/>
      <c r="F244" s="1336" t="str">
        <f>Info!$B$3</f>
        <v>2018</v>
      </c>
      <c r="G244" s="1337"/>
      <c r="H244" s="1337"/>
      <c r="I244" s="1337"/>
      <c r="J244" s="1337"/>
      <c r="K244" s="1337"/>
      <c r="L244" s="1337"/>
      <c r="M244" s="1337"/>
      <c r="N244" s="1337"/>
      <c r="O244" s="1337"/>
    </row>
    <row r="245" spans="2:15" s="1340" customFormat="1">
      <c r="B245" s="1341"/>
      <c r="C245" s="1335"/>
      <c r="D245" s="1335"/>
      <c r="E245" s="1335"/>
      <c r="F245" s="1336" t="str">
        <f>Info!$B$3</f>
        <v>2018</v>
      </c>
      <c r="G245" s="1337"/>
      <c r="H245" s="1337"/>
      <c r="I245" s="1337"/>
      <c r="J245" s="1337"/>
      <c r="K245" s="1337"/>
      <c r="L245" s="1337"/>
      <c r="M245" s="1337"/>
      <c r="N245" s="1337"/>
      <c r="O245" s="1337"/>
    </row>
    <row r="246" spans="2:15" s="1340" customFormat="1">
      <c r="B246" s="1341"/>
      <c r="C246" s="1335"/>
      <c r="D246" s="1335"/>
      <c r="E246" s="1335"/>
      <c r="F246" s="1336" t="str">
        <f>Info!$B$3</f>
        <v>2018</v>
      </c>
      <c r="G246" s="1337"/>
      <c r="H246" s="1337"/>
      <c r="I246" s="1337"/>
      <c r="J246" s="1337"/>
      <c r="K246" s="1337"/>
      <c r="L246" s="1337"/>
      <c r="M246" s="1337"/>
      <c r="N246" s="1337"/>
      <c r="O246" s="1337"/>
    </row>
    <row r="247" spans="2:15" s="1340" customFormat="1">
      <c r="B247" s="1341"/>
      <c r="C247" s="1335"/>
      <c r="D247" s="1335"/>
      <c r="E247" s="1335"/>
      <c r="F247" s="1336" t="str">
        <f>Info!$B$3</f>
        <v>2018</v>
      </c>
      <c r="G247" s="1337"/>
      <c r="H247" s="1337"/>
      <c r="I247" s="1337"/>
      <c r="J247" s="1337"/>
      <c r="K247" s="1337"/>
      <c r="L247" s="1337"/>
      <c r="M247" s="1337"/>
      <c r="N247" s="1337"/>
      <c r="O247" s="1337"/>
    </row>
    <row r="248" spans="2:15" s="1340" customFormat="1">
      <c r="B248" s="1341"/>
      <c r="C248" s="1335"/>
      <c r="D248" s="1335"/>
      <c r="E248" s="1335"/>
      <c r="F248" s="1336" t="str">
        <f>Info!$B$3</f>
        <v>2018</v>
      </c>
      <c r="G248" s="1337"/>
      <c r="H248" s="1337"/>
      <c r="I248" s="1337"/>
      <c r="J248" s="1337"/>
      <c r="K248" s="1337"/>
      <c r="L248" s="1337"/>
      <c r="M248" s="1337"/>
      <c r="N248" s="1337"/>
      <c r="O248" s="1337"/>
    </row>
    <row r="249" spans="2:15" s="1340" customFormat="1">
      <c r="B249" s="1341"/>
      <c r="C249" s="1335"/>
      <c r="D249" s="1335"/>
      <c r="E249" s="1335"/>
      <c r="F249" s="1336" t="str">
        <f>Info!$B$3</f>
        <v>2018</v>
      </c>
      <c r="G249" s="1337"/>
      <c r="H249" s="1337"/>
      <c r="I249" s="1337"/>
      <c r="J249" s="1337"/>
      <c r="K249" s="1337"/>
      <c r="L249" s="1337"/>
      <c r="M249" s="1337"/>
      <c r="N249" s="1337"/>
      <c r="O249" s="1337"/>
    </row>
    <row r="250" spans="2:15" s="1340" customFormat="1">
      <c r="B250" s="1341"/>
      <c r="C250" s="1335"/>
      <c r="D250" s="1335"/>
      <c r="E250" s="1335"/>
      <c r="F250" s="1336" t="str">
        <f>Info!$B$3</f>
        <v>2018</v>
      </c>
      <c r="G250" s="1337"/>
      <c r="H250" s="1337"/>
      <c r="I250" s="1337"/>
      <c r="J250" s="1337"/>
      <c r="K250" s="1337"/>
      <c r="L250" s="1337"/>
      <c r="M250" s="1337"/>
      <c r="N250" s="1337"/>
      <c r="O250" s="1337"/>
    </row>
    <row r="251" spans="2:15" s="1340" customFormat="1">
      <c r="B251" s="1341"/>
      <c r="C251" s="1335"/>
      <c r="D251" s="1335"/>
      <c r="E251" s="1335"/>
      <c r="F251" s="1336" t="str">
        <f>Info!$B$3</f>
        <v>2018</v>
      </c>
      <c r="G251" s="1337"/>
      <c r="H251" s="1337"/>
      <c r="I251" s="1337"/>
      <c r="J251" s="1337"/>
      <c r="K251" s="1337"/>
      <c r="L251" s="1337"/>
      <c r="M251" s="1337"/>
      <c r="N251" s="1337"/>
      <c r="O251" s="1337"/>
    </row>
    <row r="252" spans="2:15" s="1340" customFormat="1">
      <c r="B252" s="1341"/>
      <c r="C252" s="1335"/>
      <c r="D252" s="1335"/>
      <c r="E252" s="1335"/>
      <c r="F252" s="1336" t="str">
        <f>Info!$B$3</f>
        <v>2018</v>
      </c>
      <c r="G252" s="1337"/>
      <c r="H252" s="1337"/>
      <c r="I252" s="1337"/>
      <c r="J252" s="1337"/>
      <c r="K252" s="1337"/>
      <c r="L252" s="1337"/>
      <c r="M252" s="1337"/>
      <c r="N252" s="1337"/>
      <c r="O252" s="1337"/>
    </row>
    <row r="253" spans="2:15" s="1340" customFormat="1">
      <c r="B253" s="1341"/>
      <c r="C253" s="1335"/>
      <c r="D253" s="1335"/>
      <c r="E253" s="1335"/>
      <c r="F253" s="1336" t="str">
        <f>Info!$B$3</f>
        <v>2018</v>
      </c>
      <c r="G253" s="1337"/>
      <c r="H253" s="1337"/>
      <c r="I253" s="1337"/>
      <c r="J253" s="1337"/>
      <c r="K253" s="1337"/>
      <c r="L253" s="1337"/>
      <c r="M253" s="1337"/>
      <c r="N253" s="1337"/>
      <c r="O253" s="1337"/>
    </row>
    <row r="254" spans="2:15" s="1340" customFormat="1">
      <c r="B254" s="1341"/>
      <c r="C254" s="1335"/>
      <c r="D254" s="1335"/>
      <c r="E254" s="1335"/>
      <c r="F254" s="1336" t="str">
        <f>Info!$B$3</f>
        <v>2018</v>
      </c>
      <c r="G254" s="1337"/>
      <c r="H254" s="1337"/>
      <c r="I254" s="1337"/>
      <c r="J254" s="1337"/>
      <c r="K254" s="1337"/>
      <c r="L254" s="1337"/>
      <c r="M254" s="1337"/>
      <c r="N254" s="1337"/>
      <c r="O254" s="1337"/>
    </row>
    <row r="255" spans="2:15" s="1340" customFormat="1">
      <c r="B255" s="1341"/>
      <c r="C255" s="1335"/>
      <c r="D255" s="1335"/>
      <c r="E255" s="1335"/>
      <c r="F255" s="1336" t="str">
        <f>Info!$B$3</f>
        <v>2018</v>
      </c>
      <c r="G255" s="1337"/>
      <c r="H255" s="1337"/>
      <c r="I255" s="1337"/>
      <c r="J255" s="1337"/>
      <c r="K255" s="1337"/>
      <c r="L255" s="1337"/>
      <c r="M255" s="1337"/>
      <c r="N255" s="1337"/>
      <c r="O255" s="1337"/>
    </row>
    <row r="256" spans="2:15" s="1340" customFormat="1">
      <c r="B256" s="1341"/>
      <c r="C256" s="1335"/>
      <c r="D256" s="1335"/>
      <c r="E256" s="1335"/>
      <c r="F256" s="1336" t="str">
        <f>Info!$B$3</f>
        <v>2018</v>
      </c>
      <c r="G256" s="1337"/>
      <c r="H256" s="1337"/>
      <c r="I256" s="1337"/>
      <c r="J256" s="1337"/>
      <c r="K256" s="1337"/>
      <c r="L256" s="1337"/>
      <c r="M256" s="1337"/>
      <c r="N256" s="1337"/>
      <c r="O256" s="1337"/>
    </row>
    <row r="257" spans="2:15" s="1340" customFormat="1">
      <c r="B257" s="1341"/>
      <c r="C257" s="1335"/>
      <c r="D257" s="1335"/>
      <c r="E257" s="1335"/>
      <c r="F257" s="1336" t="str">
        <f>Info!$B$3</f>
        <v>2018</v>
      </c>
      <c r="G257" s="1337"/>
      <c r="H257" s="1337"/>
      <c r="I257" s="1337"/>
      <c r="J257" s="1337"/>
      <c r="K257" s="1337"/>
      <c r="L257" s="1337"/>
      <c r="M257" s="1337"/>
      <c r="N257" s="1337"/>
      <c r="O257" s="1337"/>
    </row>
    <row r="258" spans="2:15" s="1340" customFormat="1">
      <c r="B258" s="1341"/>
      <c r="C258" s="1335"/>
      <c r="D258" s="1335"/>
      <c r="E258" s="1335"/>
      <c r="F258" s="1336" t="str">
        <f>Info!$B$3</f>
        <v>2018</v>
      </c>
      <c r="G258" s="1337"/>
      <c r="H258" s="1337"/>
      <c r="I258" s="1337"/>
      <c r="J258" s="1337"/>
      <c r="K258" s="1337"/>
      <c r="L258" s="1337"/>
      <c r="M258" s="1337"/>
      <c r="N258" s="1337"/>
      <c r="O258" s="1337"/>
    </row>
    <row r="259" spans="2:15" s="1340" customFormat="1">
      <c r="B259" s="1341"/>
      <c r="C259" s="1335"/>
      <c r="D259" s="1335"/>
      <c r="E259" s="1335"/>
      <c r="F259" s="1336" t="str">
        <f>Info!$B$3</f>
        <v>2018</v>
      </c>
      <c r="G259" s="1337"/>
      <c r="H259" s="1337"/>
      <c r="I259" s="1337"/>
      <c r="J259" s="1337"/>
      <c r="K259" s="1337"/>
      <c r="L259" s="1337"/>
      <c r="M259" s="1337"/>
      <c r="N259" s="1337"/>
      <c r="O259" s="1337"/>
    </row>
    <row r="260" spans="2:15" s="1340" customFormat="1">
      <c r="B260" s="1341"/>
      <c r="C260" s="1335"/>
      <c r="D260" s="1335"/>
      <c r="E260" s="1335"/>
      <c r="F260" s="1336" t="str">
        <f>Info!$B$3</f>
        <v>2018</v>
      </c>
      <c r="G260" s="1337"/>
      <c r="H260" s="1337"/>
      <c r="I260" s="1337"/>
      <c r="J260" s="1337"/>
      <c r="K260" s="1337"/>
      <c r="L260" s="1337"/>
      <c r="M260" s="1337"/>
      <c r="N260" s="1337"/>
      <c r="O260" s="1337"/>
    </row>
    <row r="261" spans="2:15" s="1340" customFormat="1">
      <c r="B261" s="1341"/>
      <c r="C261" s="1335"/>
      <c r="D261" s="1335"/>
      <c r="E261" s="1335"/>
      <c r="F261" s="1336" t="str">
        <f>Info!$B$3</f>
        <v>2018</v>
      </c>
      <c r="G261" s="1337"/>
      <c r="H261" s="1337"/>
      <c r="I261" s="1337"/>
      <c r="J261" s="1337"/>
      <c r="K261" s="1337"/>
      <c r="L261" s="1337"/>
      <c r="M261" s="1337"/>
      <c r="N261" s="1337"/>
      <c r="O261" s="1337"/>
    </row>
    <row r="262" spans="2:15" s="1340" customFormat="1">
      <c r="B262" s="1341"/>
      <c r="C262" s="1335"/>
      <c r="D262" s="1335"/>
      <c r="E262" s="1335"/>
      <c r="F262" s="1336" t="str">
        <f>Info!$B$3</f>
        <v>2018</v>
      </c>
      <c r="G262" s="1337"/>
      <c r="H262" s="1337"/>
      <c r="I262" s="1337"/>
      <c r="J262" s="1337"/>
      <c r="K262" s="1337"/>
      <c r="L262" s="1337"/>
      <c r="M262" s="1337"/>
      <c r="N262" s="1337"/>
      <c r="O262" s="1337"/>
    </row>
    <row r="263" spans="2:15" s="1340" customFormat="1">
      <c r="B263" s="1341"/>
      <c r="C263" s="1335"/>
      <c r="D263" s="1335"/>
      <c r="E263" s="1335"/>
      <c r="F263" s="1336" t="str">
        <f>Info!$B$3</f>
        <v>2018</v>
      </c>
      <c r="G263" s="1337"/>
      <c r="H263" s="1337"/>
      <c r="I263" s="1337"/>
      <c r="J263" s="1337"/>
      <c r="K263" s="1337"/>
      <c r="L263" s="1337"/>
      <c r="M263" s="1337"/>
      <c r="N263" s="1337"/>
      <c r="O263" s="1337"/>
    </row>
    <row r="264" spans="2:15" s="1340" customFormat="1">
      <c r="B264" s="1341"/>
      <c r="C264" s="1335"/>
      <c r="D264" s="1335"/>
      <c r="E264" s="1335"/>
      <c r="F264" s="1336" t="str">
        <f>Info!$B$3</f>
        <v>2018</v>
      </c>
      <c r="G264" s="1337"/>
      <c r="H264" s="1337"/>
      <c r="I264" s="1337"/>
      <c r="J264" s="1337"/>
      <c r="K264" s="1337"/>
      <c r="L264" s="1337"/>
      <c r="M264" s="1337"/>
      <c r="N264" s="1337"/>
      <c r="O264" s="1337"/>
    </row>
    <row r="265" spans="2:15" s="1340" customFormat="1">
      <c r="B265" s="1341"/>
      <c r="C265" s="1335"/>
      <c r="D265" s="1335"/>
      <c r="E265" s="1335"/>
      <c r="F265" s="1336" t="str">
        <f>Info!$B$3</f>
        <v>2018</v>
      </c>
      <c r="G265" s="1337"/>
      <c r="H265" s="1337"/>
      <c r="I265" s="1337"/>
      <c r="J265" s="1337"/>
      <c r="K265" s="1337"/>
      <c r="L265" s="1337"/>
      <c r="M265" s="1337"/>
      <c r="N265" s="1337"/>
      <c r="O265" s="1337"/>
    </row>
    <row r="266" spans="2:15" s="1340" customFormat="1">
      <c r="B266" s="1341"/>
      <c r="C266" s="1335"/>
      <c r="D266" s="1335"/>
      <c r="E266" s="1335"/>
      <c r="F266" s="1336" t="str">
        <f>Info!$B$3</f>
        <v>2018</v>
      </c>
      <c r="G266" s="1337"/>
      <c r="H266" s="1337"/>
      <c r="I266" s="1337"/>
      <c r="J266" s="1337"/>
      <c r="K266" s="1337"/>
      <c r="L266" s="1337"/>
      <c r="M266" s="1337"/>
      <c r="N266" s="1337"/>
      <c r="O266" s="1337"/>
    </row>
    <row r="267" spans="2:15" s="1340" customFormat="1">
      <c r="B267" s="1341"/>
      <c r="C267" s="1335"/>
      <c r="D267" s="1335"/>
      <c r="E267" s="1335"/>
      <c r="F267" s="1336" t="str">
        <f>Info!$B$3</f>
        <v>2018</v>
      </c>
      <c r="G267" s="1337"/>
      <c r="H267" s="1337"/>
      <c r="I267" s="1337"/>
      <c r="J267" s="1337"/>
      <c r="K267" s="1337"/>
      <c r="L267" s="1337"/>
      <c r="M267" s="1337"/>
      <c r="N267" s="1337"/>
      <c r="O267" s="1337"/>
    </row>
    <row r="268" spans="2:15" s="1340" customFormat="1">
      <c r="B268" s="1341"/>
      <c r="C268" s="1335"/>
      <c r="D268" s="1335"/>
      <c r="E268" s="1335"/>
      <c r="F268" s="1336" t="str">
        <f>Info!$B$3</f>
        <v>2018</v>
      </c>
      <c r="G268" s="1337"/>
      <c r="H268" s="1337"/>
      <c r="I268" s="1337"/>
      <c r="J268" s="1337"/>
      <c r="K268" s="1337"/>
      <c r="L268" s="1337"/>
      <c r="M268" s="1337"/>
      <c r="N268" s="1337"/>
      <c r="O268" s="1337"/>
    </row>
    <row r="269" spans="2:15" s="1340" customFormat="1">
      <c r="B269" s="1341"/>
      <c r="C269" s="1335"/>
      <c r="D269" s="1335"/>
      <c r="E269" s="1335"/>
      <c r="F269" s="1336" t="str">
        <f>Info!$B$3</f>
        <v>2018</v>
      </c>
      <c r="G269" s="1337"/>
      <c r="H269" s="1337"/>
      <c r="I269" s="1337"/>
      <c r="J269" s="1337"/>
      <c r="K269" s="1337"/>
      <c r="L269" s="1337"/>
      <c r="M269" s="1337"/>
      <c r="N269" s="1337"/>
      <c r="O269" s="1337"/>
    </row>
    <row r="270" spans="2:15" s="1340" customFormat="1">
      <c r="B270" s="1341"/>
      <c r="C270" s="1335"/>
      <c r="D270" s="1335"/>
      <c r="E270" s="1335"/>
      <c r="F270" s="1336" t="str">
        <f>Info!$B$3</f>
        <v>2018</v>
      </c>
      <c r="G270" s="1337"/>
      <c r="H270" s="1337"/>
      <c r="I270" s="1337"/>
      <c r="J270" s="1337"/>
      <c r="K270" s="1337"/>
      <c r="L270" s="1337"/>
      <c r="M270" s="1337"/>
      <c r="N270" s="1337"/>
      <c r="O270" s="1337"/>
    </row>
    <row r="271" spans="2:15" s="1340" customFormat="1">
      <c r="B271" s="1341"/>
      <c r="C271" s="1335"/>
      <c r="D271" s="1335"/>
      <c r="E271" s="1335"/>
      <c r="F271" s="1336" t="str">
        <f>Info!$B$3</f>
        <v>2018</v>
      </c>
      <c r="G271" s="1337"/>
      <c r="H271" s="1337"/>
      <c r="I271" s="1337"/>
      <c r="J271" s="1337"/>
      <c r="K271" s="1337"/>
      <c r="L271" s="1337"/>
      <c r="M271" s="1337"/>
      <c r="N271" s="1337"/>
      <c r="O271" s="1337"/>
    </row>
    <row r="272" spans="2:15" s="1340" customFormat="1">
      <c r="B272" s="1341"/>
      <c r="C272" s="1335"/>
      <c r="D272" s="1335"/>
      <c r="E272" s="1335"/>
      <c r="F272" s="1336" t="str">
        <f>Info!$B$3</f>
        <v>2018</v>
      </c>
      <c r="G272" s="1337"/>
      <c r="H272" s="1337"/>
      <c r="I272" s="1337"/>
      <c r="J272" s="1337"/>
      <c r="K272" s="1337"/>
      <c r="L272" s="1337"/>
      <c r="M272" s="1337"/>
      <c r="N272" s="1337"/>
      <c r="O272" s="1337"/>
    </row>
    <row r="273" spans="2:15" s="1340" customFormat="1">
      <c r="B273" s="1341"/>
      <c r="C273" s="1335"/>
      <c r="D273" s="1335"/>
      <c r="E273" s="1335"/>
      <c r="F273" s="1336" t="str">
        <f>Info!$B$3</f>
        <v>2018</v>
      </c>
      <c r="G273" s="1337"/>
      <c r="H273" s="1337"/>
      <c r="I273" s="1337"/>
      <c r="J273" s="1337"/>
      <c r="K273" s="1337"/>
      <c r="L273" s="1337"/>
      <c r="M273" s="1337"/>
      <c r="N273" s="1337"/>
      <c r="O273" s="1337"/>
    </row>
    <row r="274" spans="2:15" s="1340" customFormat="1">
      <c r="B274" s="1341"/>
      <c r="C274" s="1335"/>
      <c r="D274" s="1335"/>
      <c r="E274" s="1335"/>
      <c r="F274" s="1336" t="str">
        <f>Info!$B$3</f>
        <v>2018</v>
      </c>
      <c r="G274" s="1337"/>
      <c r="H274" s="1337"/>
      <c r="I274" s="1337"/>
      <c r="J274" s="1337"/>
      <c r="K274" s="1337"/>
      <c r="L274" s="1337"/>
      <c r="M274" s="1337"/>
      <c r="N274" s="1337"/>
      <c r="O274" s="1337"/>
    </row>
    <row r="275" spans="2:15" s="1340" customFormat="1">
      <c r="B275" s="1341"/>
      <c r="C275" s="1335"/>
      <c r="D275" s="1335"/>
      <c r="E275" s="1335"/>
      <c r="F275" s="1336" t="str">
        <f>Info!$B$3</f>
        <v>2018</v>
      </c>
      <c r="G275" s="1337"/>
      <c r="H275" s="1337"/>
      <c r="I275" s="1337"/>
      <c r="J275" s="1337"/>
      <c r="K275" s="1337"/>
      <c r="L275" s="1337"/>
      <c r="M275" s="1337"/>
      <c r="N275" s="1337"/>
      <c r="O275" s="1337"/>
    </row>
    <row r="276" spans="2:15" s="1340" customFormat="1">
      <c r="B276" s="1341"/>
      <c r="C276" s="1335"/>
      <c r="D276" s="1335"/>
      <c r="E276" s="1335"/>
      <c r="F276" s="1336" t="str">
        <f>Info!$B$3</f>
        <v>2018</v>
      </c>
      <c r="G276" s="1337"/>
      <c r="H276" s="1337"/>
      <c r="I276" s="1337"/>
      <c r="J276" s="1337"/>
      <c r="K276" s="1337"/>
      <c r="L276" s="1337"/>
      <c r="M276" s="1337"/>
      <c r="N276" s="1337"/>
      <c r="O276" s="1337"/>
    </row>
    <row r="277" spans="2:15" s="1340" customFormat="1">
      <c r="B277" s="1341"/>
      <c r="C277" s="1335"/>
      <c r="D277" s="1335"/>
      <c r="E277" s="1335"/>
      <c r="F277" s="1336" t="str">
        <f>Info!$B$3</f>
        <v>2018</v>
      </c>
      <c r="G277" s="1337"/>
      <c r="H277" s="1337"/>
      <c r="I277" s="1337"/>
      <c r="J277" s="1337"/>
      <c r="K277" s="1337"/>
      <c r="L277" s="1337"/>
      <c r="M277" s="1337"/>
      <c r="N277" s="1337"/>
      <c r="O277" s="1337"/>
    </row>
    <row r="278" spans="2:15" s="1340" customFormat="1">
      <c r="B278" s="1341"/>
      <c r="C278" s="1335"/>
      <c r="D278" s="1335"/>
      <c r="E278" s="1335"/>
      <c r="F278" s="1336" t="str">
        <f>Info!$B$3</f>
        <v>2018</v>
      </c>
      <c r="G278" s="1337"/>
      <c r="H278" s="1337"/>
      <c r="I278" s="1337"/>
      <c r="J278" s="1337"/>
      <c r="K278" s="1337"/>
      <c r="L278" s="1337"/>
      <c r="M278" s="1337"/>
      <c r="N278" s="1337"/>
      <c r="O278" s="1337"/>
    </row>
    <row r="279" spans="2:15" s="1340" customFormat="1">
      <c r="B279" s="1341"/>
      <c r="C279" s="1335"/>
      <c r="D279" s="1335"/>
      <c r="E279" s="1335"/>
      <c r="F279" s="1336" t="str">
        <f>Info!$B$3</f>
        <v>2018</v>
      </c>
      <c r="G279" s="1337"/>
      <c r="H279" s="1337"/>
      <c r="I279" s="1337"/>
      <c r="J279" s="1337"/>
      <c r="K279" s="1337"/>
      <c r="L279" s="1337"/>
      <c r="M279" s="1337"/>
      <c r="N279" s="1337"/>
      <c r="O279" s="1337"/>
    </row>
    <row r="280" spans="2:15" s="1340" customFormat="1">
      <c r="B280" s="1341"/>
      <c r="C280" s="1335"/>
      <c r="D280" s="1335"/>
      <c r="E280" s="1335"/>
      <c r="F280" s="1336" t="str">
        <f>Info!$B$3</f>
        <v>2018</v>
      </c>
      <c r="G280" s="1337"/>
      <c r="H280" s="1337"/>
      <c r="I280" s="1337"/>
      <c r="J280" s="1337"/>
      <c r="K280" s="1337"/>
      <c r="L280" s="1337"/>
      <c r="M280" s="1337"/>
      <c r="N280" s="1337"/>
      <c r="O280" s="1337"/>
    </row>
    <row r="281" spans="2:15" s="1340" customFormat="1">
      <c r="B281" s="1341"/>
      <c r="C281" s="1335"/>
      <c r="D281" s="1335"/>
      <c r="E281" s="1335"/>
      <c r="F281" s="1336" t="str">
        <f>Info!$B$3</f>
        <v>2018</v>
      </c>
      <c r="G281" s="1337"/>
      <c r="H281" s="1337"/>
      <c r="I281" s="1337"/>
      <c r="J281" s="1337"/>
      <c r="K281" s="1337"/>
      <c r="L281" s="1337"/>
      <c r="M281" s="1337"/>
      <c r="N281" s="1337"/>
      <c r="O281" s="1337"/>
    </row>
    <row r="282" spans="2:15" s="1340" customFormat="1">
      <c r="B282" s="1341"/>
      <c r="C282" s="1335"/>
      <c r="D282" s="1335"/>
      <c r="E282" s="1335"/>
      <c r="F282" s="1336" t="str">
        <f>Info!$B$3</f>
        <v>2018</v>
      </c>
      <c r="G282" s="1337"/>
      <c r="H282" s="1337"/>
      <c r="I282" s="1337"/>
      <c r="J282" s="1337"/>
      <c r="K282" s="1337"/>
      <c r="L282" s="1337"/>
      <c r="M282" s="1337"/>
      <c r="N282" s="1337"/>
      <c r="O282" s="1337"/>
    </row>
    <row r="283" spans="2:15" s="1340" customFormat="1">
      <c r="B283" s="1341"/>
      <c r="C283" s="1335"/>
      <c r="D283" s="1335"/>
      <c r="E283" s="1335"/>
      <c r="F283" s="1336" t="str">
        <f>Info!$B$3</f>
        <v>2018</v>
      </c>
      <c r="G283" s="1337"/>
      <c r="H283" s="1337"/>
      <c r="I283" s="1337"/>
      <c r="J283" s="1337"/>
      <c r="K283" s="1337"/>
      <c r="L283" s="1337"/>
      <c r="M283" s="1337"/>
      <c r="N283" s="1337"/>
      <c r="O283" s="1337"/>
    </row>
    <row r="284" spans="2:15" s="1340" customFormat="1">
      <c r="B284" s="1341"/>
      <c r="C284" s="1335"/>
      <c r="D284" s="1335"/>
      <c r="E284" s="1335"/>
      <c r="F284" s="1336" t="str">
        <f>Info!$B$3</f>
        <v>2018</v>
      </c>
      <c r="G284" s="1337"/>
      <c r="H284" s="1337"/>
      <c r="I284" s="1337"/>
      <c r="J284" s="1337"/>
      <c r="K284" s="1337"/>
      <c r="L284" s="1337"/>
      <c r="M284" s="1337"/>
      <c r="N284" s="1337"/>
      <c r="O284" s="1337"/>
    </row>
    <row r="285" spans="2:15" s="1340" customFormat="1">
      <c r="B285" s="1341"/>
      <c r="C285" s="1335"/>
      <c r="D285" s="1335"/>
      <c r="E285" s="1335"/>
      <c r="F285" s="1336" t="str">
        <f>Info!$B$3</f>
        <v>2018</v>
      </c>
      <c r="G285" s="1337"/>
      <c r="H285" s="1337"/>
      <c r="I285" s="1337"/>
      <c r="J285" s="1337"/>
      <c r="K285" s="1337"/>
      <c r="L285" s="1337"/>
      <c r="M285" s="1337"/>
      <c r="N285" s="1337"/>
      <c r="O285" s="1337"/>
    </row>
    <row r="286" spans="2:15" s="1340" customFormat="1">
      <c r="B286" s="1341"/>
      <c r="C286" s="1335"/>
      <c r="D286" s="1335"/>
      <c r="E286" s="1335"/>
      <c r="F286" s="1336" t="str">
        <f>Info!$B$3</f>
        <v>2018</v>
      </c>
      <c r="G286" s="1337"/>
      <c r="H286" s="1337"/>
      <c r="I286" s="1337"/>
      <c r="J286" s="1337"/>
      <c r="K286" s="1337"/>
      <c r="L286" s="1337"/>
      <c r="M286" s="1337"/>
      <c r="N286" s="1337"/>
      <c r="O286" s="1337"/>
    </row>
    <row r="287" spans="2:15" s="1340" customFormat="1">
      <c r="B287" s="1341"/>
      <c r="C287" s="1335"/>
      <c r="D287" s="1335"/>
      <c r="E287" s="1335"/>
      <c r="F287" s="1336" t="str">
        <f>Info!$B$3</f>
        <v>2018</v>
      </c>
      <c r="G287" s="1337"/>
      <c r="H287" s="1337"/>
      <c r="I287" s="1337"/>
      <c r="J287" s="1337"/>
      <c r="K287" s="1337"/>
      <c r="L287" s="1337"/>
      <c r="M287" s="1337"/>
      <c r="N287" s="1337"/>
      <c r="O287" s="1337"/>
    </row>
    <row r="288" spans="2:15" s="1340" customFormat="1">
      <c r="B288" s="1341"/>
      <c r="C288" s="1335"/>
      <c r="D288" s="1335"/>
      <c r="E288" s="1335"/>
      <c r="F288" s="1336" t="str">
        <f>Info!$B$3</f>
        <v>2018</v>
      </c>
      <c r="G288" s="1337"/>
      <c r="H288" s="1337"/>
      <c r="I288" s="1337"/>
      <c r="J288" s="1337"/>
      <c r="K288" s="1337"/>
      <c r="L288" s="1337"/>
      <c r="M288" s="1337"/>
      <c r="N288" s="1337"/>
      <c r="O288" s="1337"/>
    </row>
    <row r="289" spans="2:15" s="1340" customFormat="1">
      <c r="B289" s="1341"/>
      <c r="C289" s="1335"/>
      <c r="D289" s="1335"/>
      <c r="E289" s="1335"/>
      <c r="F289" s="1336" t="str">
        <f>Info!$B$3</f>
        <v>2018</v>
      </c>
      <c r="G289" s="1337"/>
      <c r="H289" s="1337"/>
      <c r="I289" s="1337"/>
      <c r="J289" s="1337"/>
      <c r="K289" s="1337"/>
      <c r="L289" s="1337"/>
      <c r="M289" s="1337"/>
      <c r="N289" s="1337"/>
      <c r="O289" s="1337"/>
    </row>
    <row r="290" spans="2:15" s="1340" customFormat="1">
      <c r="B290" s="1341"/>
      <c r="C290" s="1335"/>
      <c r="D290" s="1335"/>
      <c r="E290" s="1335"/>
      <c r="F290" s="1336" t="str">
        <f>Info!$B$3</f>
        <v>2018</v>
      </c>
      <c r="G290" s="1337"/>
      <c r="H290" s="1337"/>
      <c r="I290" s="1337"/>
      <c r="J290" s="1337"/>
      <c r="K290" s="1337"/>
      <c r="L290" s="1337"/>
      <c r="M290" s="1337"/>
      <c r="N290" s="1337"/>
      <c r="O290" s="1337"/>
    </row>
    <row r="291" spans="2:15" s="1340" customFormat="1">
      <c r="B291" s="1341"/>
      <c r="C291" s="1335"/>
      <c r="D291" s="1335"/>
      <c r="E291" s="1335"/>
      <c r="F291" s="1336" t="str">
        <f>Info!$B$3</f>
        <v>2018</v>
      </c>
      <c r="G291" s="1337"/>
      <c r="H291" s="1337"/>
      <c r="I291" s="1337"/>
      <c r="J291" s="1337"/>
      <c r="K291" s="1337"/>
      <c r="L291" s="1337"/>
      <c r="M291" s="1337"/>
      <c r="N291" s="1337"/>
      <c r="O291" s="1337"/>
    </row>
    <row r="292" spans="2:15" s="1340" customFormat="1">
      <c r="B292" s="1341"/>
      <c r="C292" s="1335"/>
      <c r="D292" s="1335"/>
      <c r="E292" s="1335"/>
      <c r="F292" s="1336" t="str">
        <f>Info!$B$3</f>
        <v>2018</v>
      </c>
      <c r="G292" s="1337"/>
      <c r="H292" s="1337"/>
      <c r="I292" s="1337"/>
      <c r="J292" s="1337"/>
      <c r="K292" s="1337"/>
      <c r="L292" s="1337"/>
      <c r="M292" s="1337"/>
      <c r="N292" s="1337"/>
      <c r="O292" s="1337"/>
    </row>
    <row r="293" spans="2:15" s="1340" customFormat="1">
      <c r="B293" s="1341"/>
      <c r="C293" s="1335"/>
      <c r="D293" s="1335"/>
      <c r="E293" s="1335"/>
      <c r="F293" s="1336" t="str">
        <f>Info!$B$3</f>
        <v>2018</v>
      </c>
      <c r="G293" s="1337"/>
      <c r="H293" s="1337"/>
      <c r="I293" s="1337"/>
      <c r="J293" s="1337"/>
      <c r="K293" s="1337"/>
      <c r="L293" s="1337"/>
      <c r="M293" s="1337"/>
      <c r="N293" s="1337"/>
      <c r="O293" s="1337"/>
    </row>
    <row r="294" spans="2:15" s="1340" customFormat="1">
      <c r="B294" s="1341"/>
      <c r="C294" s="1335"/>
      <c r="D294" s="1335"/>
      <c r="E294" s="1335"/>
      <c r="F294" s="1336" t="str">
        <f>Info!$B$3</f>
        <v>2018</v>
      </c>
      <c r="G294" s="1337"/>
      <c r="H294" s="1337"/>
      <c r="I294" s="1337"/>
      <c r="J294" s="1337"/>
      <c r="K294" s="1337"/>
      <c r="L294" s="1337"/>
      <c r="M294" s="1337"/>
      <c r="N294" s="1337"/>
      <c r="O294" s="1337"/>
    </row>
    <row r="295" spans="2:15" s="1340" customFormat="1">
      <c r="B295" s="1341"/>
      <c r="C295" s="1335"/>
      <c r="D295" s="1335"/>
      <c r="E295" s="1335"/>
      <c r="F295" s="1336" t="str">
        <f>Info!$B$3</f>
        <v>2018</v>
      </c>
      <c r="G295" s="1337"/>
      <c r="H295" s="1337"/>
      <c r="I295" s="1337"/>
      <c r="J295" s="1337"/>
      <c r="K295" s="1337"/>
      <c r="L295" s="1337"/>
      <c r="M295" s="1337"/>
      <c r="N295" s="1337"/>
      <c r="O295" s="1337"/>
    </row>
    <row r="296" spans="2:15" s="1340" customFormat="1">
      <c r="B296" s="1341"/>
      <c r="C296" s="1335"/>
      <c r="D296" s="1335"/>
      <c r="E296" s="1335"/>
      <c r="F296" s="1336" t="str">
        <f>Info!$B$3</f>
        <v>2018</v>
      </c>
      <c r="G296" s="1337"/>
      <c r="H296" s="1337"/>
      <c r="I296" s="1337"/>
      <c r="J296" s="1337"/>
      <c r="K296" s="1337"/>
      <c r="L296" s="1337"/>
      <c r="M296" s="1337"/>
      <c r="N296" s="1337"/>
      <c r="O296" s="1337"/>
    </row>
    <row r="297" spans="2:15" s="1340" customFormat="1">
      <c r="B297" s="1341"/>
      <c r="C297" s="1335"/>
      <c r="D297" s="1335"/>
      <c r="E297" s="1335"/>
      <c r="F297" s="1336" t="str">
        <f>Info!$B$3</f>
        <v>2018</v>
      </c>
      <c r="G297" s="1337"/>
      <c r="H297" s="1337"/>
      <c r="I297" s="1337"/>
      <c r="J297" s="1337"/>
      <c r="K297" s="1337"/>
      <c r="L297" s="1337"/>
      <c r="M297" s="1337"/>
      <c r="N297" s="1337"/>
      <c r="O297" s="1337"/>
    </row>
    <row r="298" spans="2:15" s="1340" customFormat="1">
      <c r="B298" s="1341"/>
      <c r="C298" s="1335"/>
      <c r="D298" s="1335"/>
      <c r="E298" s="1335"/>
      <c r="F298" s="1336" t="str">
        <f>Info!$B$3</f>
        <v>2018</v>
      </c>
      <c r="G298" s="1337"/>
      <c r="H298" s="1337"/>
      <c r="I298" s="1337"/>
      <c r="J298" s="1337"/>
      <c r="K298" s="1337"/>
      <c r="L298" s="1337"/>
      <c r="M298" s="1337"/>
      <c r="N298" s="1337"/>
      <c r="O298" s="1337"/>
    </row>
    <row r="299" spans="2:15" s="1340" customFormat="1">
      <c r="B299" s="1341"/>
      <c r="C299" s="1335"/>
      <c r="D299" s="1335"/>
      <c r="E299" s="1335"/>
      <c r="F299" s="1336" t="str">
        <f>Info!$B$3</f>
        <v>2018</v>
      </c>
      <c r="G299" s="1337"/>
      <c r="H299" s="1337"/>
      <c r="I299" s="1337"/>
      <c r="J299" s="1337"/>
      <c r="K299" s="1337"/>
      <c r="L299" s="1337"/>
      <c r="M299" s="1337"/>
      <c r="N299" s="1337"/>
      <c r="O299" s="1337"/>
    </row>
    <row r="300" spans="2:15" s="1340" customFormat="1">
      <c r="B300" s="1341"/>
      <c r="C300" s="1335"/>
      <c r="D300" s="1335"/>
      <c r="E300" s="1335"/>
      <c r="F300" s="1336" t="str">
        <f>Info!$B$3</f>
        <v>2018</v>
      </c>
      <c r="G300" s="1337"/>
      <c r="H300" s="1337"/>
      <c r="I300" s="1337"/>
      <c r="J300" s="1337"/>
      <c r="K300" s="1337"/>
      <c r="L300" s="1337"/>
      <c r="M300" s="1337"/>
      <c r="N300" s="1337"/>
      <c r="O300" s="1337"/>
    </row>
    <row r="301" spans="2:15" s="1340" customFormat="1">
      <c r="B301" s="1341"/>
      <c r="C301" s="1335"/>
      <c r="D301" s="1335"/>
      <c r="E301" s="1335"/>
      <c r="F301" s="1336" t="str">
        <f>Info!$B$3</f>
        <v>2018</v>
      </c>
      <c r="G301" s="1337"/>
      <c r="H301" s="1337"/>
      <c r="I301" s="1337"/>
      <c r="J301" s="1337"/>
      <c r="K301" s="1337"/>
      <c r="L301" s="1337"/>
      <c r="M301" s="1337"/>
      <c r="N301" s="1337"/>
      <c r="O301" s="1337"/>
    </row>
    <row r="302" spans="2:15" s="1340" customFormat="1">
      <c r="B302" s="1341"/>
      <c r="C302" s="1335"/>
      <c r="D302" s="1335"/>
      <c r="E302" s="1335"/>
      <c r="F302" s="1336" t="str">
        <f>Info!$B$3</f>
        <v>2018</v>
      </c>
      <c r="G302" s="1337"/>
      <c r="H302" s="1337"/>
      <c r="I302" s="1337"/>
      <c r="J302" s="1337"/>
      <c r="K302" s="1337"/>
      <c r="L302" s="1337"/>
      <c r="M302" s="1337"/>
      <c r="N302" s="1337"/>
      <c r="O302" s="1337"/>
    </row>
    <row r="303" spans="2:15" s="1340" customFormat="1">
      <c r="B303" s="1341"/>
      <c r="C303" s="1335"/>
      <c r="D303" s="1335"/>
      <c r="E303" s="1335"/>
      <c r="F303" s="1336" t="str">
        <f>Info!$B$3</f>
        <v>2018</v>
      </c>
      <c r="G303" s="1337"/>
      <c r="H303" s="1337"/>
      <c r="I303" s="1337"/>
      <c r="J303" s="1337"/>
      <c r="K303" s="1337"/>
      <c r="L303" s="1337"/>
      <c r="M303" s="1337"/>
      <c r="N303" s="1337"/>
      <c r="O303" s="1337"/>
    </row>
    <row r="304" spans="2:15" s="1340" customFormat="1">
      <c r="B304" s="1341"/>
      <c r="C304" s="1335"/>
      <c r="D304" s="1335"/>
      <c r="E304" s="1335"/>
      <c r="F304" s="1336" t="str">
        <f>Info!$B$3</f>
        <v>2018</v>
      </c>
      <c r="G304" s="1337"/>
      <c r="H304" s="1337"/>
      <c r="I304" s="1337"/>
      <c r="J304" s="1337"/>
      <c r="K304" s="1337"/>
      <c r="L304" s="1337"/>
      <c r="M304" s="1337"/>
      <c r="N304" s="1337"/>
      <c r="O304" s="1337"/>
    </row>
    <row r="305" spans="2:15" s="1340" customFormat="1">
      <c r="B305" s="1341"/>
      <c r="C305" s="1335"/>
      <c r="D305" s="1335"/>
      <c r="E305" s="1335"/>
      <c r="F305" s="1336" t="str">
        <f>Info!$B$3</f>
        <v>2018</v>
      </c>
      <c r="G305" s="1337"/>
      <c r="H305" s="1337"/>
      <c r="I305" s="1337"/>
      <c r="J305" s="1337"/>
      <c r="K305" s="1337"/>
      <c r="L305" s="1337"/>
      <c r="M305" s="1337"/>
      <c r="N305" s="1337"/>
      <c r="O305" s="1337"/>
    </row>
    <row r="306" spans="2:15" s="1340" customFormat="1">
      <c r="B306" s="1341"/>
      <c r="C306" s="1335"/>
      <c r="D306" s="1335"/>
      <c r="E306" s="1335"/>
      <c r="F306" s="1336" t="str">
        <f>Info!$B$3</f>
        <v>2018</v>
      </c>
      <c r="G306" s="1337"/>
      <c r="H306" s="1337"/>
      <c r="I306" s="1337"/>
      <c r="J306" s="1337"/>
      <c r="K306" s="1337"/>
      <c r="L306" s="1337"/>
      <c r="M306" s="1337"/>
      <c r="N306" s="1337"/>
      <c r="O306" s="1337"/>
    </row>
    <row r="307" spans="2:15" s="1340" customFormat="1">
      <c r="B307" s="1341"/>
      <c r="C307" s="1335"/>
      <c r="D307" s="1335"/>
      <c r="E307" s="1335"/>
      <c r="F307" s="1336" t="str">
        <f>Info!$B$3</f>
        <v>2018</v>
      </c>
      <c r="G307" s="1337"/>
      <c r="H307" s="1337"/>
      <c r="I307" s="1337"/>
      <c r="J307" s="1337"/>
      <c r="K307" s="1337"/>
      <c r="L307" s="1337"/>
      <c r="M307" s="1337"/>
      <c r="N307" s="1337"/>
      <c r="O307" s="1337"/>
    </row>
    <row r="308" spans="2:15" s="1340" customFormat="1">
      <c r="B308" s="1341"/>
      <c r="C308" s="1335"/>
      <c r="D308" s="1335"/>
      <c r="E308" s="1335"/>
      <c r="F308" s="1336" t="str">
        <f>Info!$B$3</f>
        <v>2018</v>
      </c>
      <c r="G308" s="1337"/>
      <c r="H308" s="1337"/>
      <c r="I308" s="1337"/>
      <c r="J308" s="1337"/>
      <c r="K308" s="1337"/>
      <c r="L308" s="1337"/>
      <c r="M308" s="1337"/>
      <c r="N308" s="1337"/>
      <c r="O308" s="1337"/>
    </row>
    <row r="309" spans="2:15" s="1340" customFormat="1">
      <c r="B309" s="1341"/>
      <c r="C309" s="1335"/>
      <c r="D309" s="1335"/>
      <c r="E309" s="1335"/>
      <c r="F309" s="1336" t="str">
        <f>Info!$B$3</f>
        <v>2018</v>
      </c>
      <c r="G309" s="1337"/>
      <c r="H309" s="1337"/>
      <c r="I309" s="1337"/>
      <c r="J309" s="1337"/>
      <c r="K309" s="1337"/>
      <c r="L309" s="1337"/>
      <c r="M309" s="1337"/>
      <c r="N309" s="1337"/>
      <c r="O309" s="1337"/>
    </row>
    <row r="310" spans="2:15" s="1340" customFormat="1">
      <c r="B310" s="1341"/>
      <c r="C310" s="1335"/>
      <c r="D310" s="1335"/>
      <c r="E310" s="1335"/>
      <c r="F310" s="1336" t="str">
        <f>Info!$B$3</f>
        <v>2018</v>
      </c>
      <c r="G310" s="1337"/>
      <c r="H310" s="1337"/>
      <c r="I310" s="1337"/>
      <c r="J310" s="1337"/>
      <c r="K310" s="1337"/>
      <c r="L310" s="1337"/>
      <c r="M310" s="1337"/>
      <c r="N310" s="1337"/>
      <c r="O310" s="1337"/>
    </row>
    <row r="311" spans="2:15" s="1340" customFormat="1">
      <c r="B311" s="1341"/>
      <c r="C311" s="1335"/>
      <c r="D311" s="1335"/>
      <c r="E311" s="1335"/>
      <c r="F311" s="1336" t="str">
        <f>Info!$B$3</f>
        <v>2018</v>
      </c>
      <c r="G311" s="1337"/>
      <c r="H311" s="1337"/>
      <c r="I311" s="1337"/>
      <c r="J311" s="1337"/>
      <c r="K311" s="1337"/>
      <c r="L311" s="1337"/>
      <c r="M311" s="1337"/>
      <c r="N311" s="1337"/>
      <c r="O311" s="1337"/>
    </row>
    <row r="312" spans="2:15" s="1340" customFormat="1">
      <c r="B312" s="1341"/>
      <c r="C312" s="1335"/>
      <c r="D312" s="1335"/>
      <c r="E312" s="1335"/>
      <c r="F312" s="1336" t="str">
        <f>Info!$B$3</f>
        <v>2018</v>
      </c>
      <c r="G312" s="1337"/>
      <c r="H312" s="1337"/>
      <c r="I312" s="1337"/>
      <c r="J312" s="1337"/>
      <c r="K312" s="1337"/>
      <c r="L312" s="1337"/>
      <c r="M312" s="1337"/>
      <c r="N312" s="1337"/>
      <c r="O312" s="1337"/>
    </row>
    <row r="313" spans="2:15" s="1340" customFormat="1">
      <c r="B313" s="1341"/>
      <c r="C313" s="1335"/>
      <c r="D313" s="1335"/>
      <c r="E313" s="1335"/>
      <c r="F313" s="1336" t="str">
        <f>Info!$B$3</f>
        <v>2018</v>
      </c>
      <c r="G313" s="1337"/>
      <c r="H313" s="1337"/>
      <c r="I313" s="1337"/>
      <c r="J313" s="1337"/>
      <c r="K313" s="1337"/>
      <c r="L313" s="1337"/>
      <c r="M313" s="1337"/>
      <c r="N313" s="1337"/>
      <c r="O313" s="1337"/>
    </row>
    <row r="314" spans="2:15" s="1340" customFormat="1">
      <c r="B314" s="1341"/>
      <c r="C314" s="1335"/>
      <c r="D314" s="1335"/>
      <c r="E314" s="1335"/>
      <c r="F314" s="1336" t="str">
        <f>Info!$B$3</f>
        <v>2018</v>
      </c>
      <c r="G314" s="1337"/>
      <c r="H314" s="1337"/>
      <c r="I314" s="1337"/>
      <c r="J314" s="1337"/>
      <c r="K314" s="1337"/>
      <c r="L314" s="1337"/>
      <c r="M314" s="1337"/>
      <c r="N314" s="1337"/>
      <c r="O314" s="1337"/>
    </row>
    <row r="315" spans="2:15" s="1340" customFormat="1">
      <c r="B315" s="1341"/>
      <c r="C315" s="1335"/>
      <c r="D315" s="1335"/>
      <c r="E315" s="1335"/>
      <c r="F315" s="1336" t="str">
        <f>Info!$B$3</f>
        <v>2018</v>
      </c>
      <c r="G315" s="1337"/>
      <c r="H315" s="1337"/>
      <c r="I315" s="1337"/>
      <c r="J315" s="1337"/>
      <c r="K315" s="1337"/>
      <c r="L315" s="1337"/>
      <c r="M315" s="1337"/>
      <c r="N315" s="1337"/>
      <c r="O315" s="1337"/>
    </row>
    <row r="316" spans="2:15" s="1340" customFormat="1">
      <c r="B316" s="1341"/>
      <c r="C316" s="1335"/>
      <c r="D316" s="1335"/>
      <c r="E316" s="1335"/>
      <c r="F316" s="1336" t="str">
        <f>Info!$B$3</f>
        <v>2018</v>
      </c>
      <c r="G316" s="1337"/>
      <c r="H316" s="1337"/>
      <c r="I316" s="1337"/>
      <c r="J316" s="1337"/>
      <c r="K316" s="1337"/>
      <c r="L316" s="1337"/>
      <c r="M316" s="1337"/>
      <c r="N316" s="1337"/>
      <c r="O316" s="1337"/>
    </row>
    <row r="317" spans="2:15" s="1340" customFormat="1">
      <c r="B317" s="1341"/>
      <c r="C317" s="1335"/>
      <c r="D317" s="1335"/>
      <c r="E317" s="1335"/>
      <c r="F317" s="1336" t="str">
        <f>Info!$B$3</f>
        <v>2018</v>
      </c>
      <c r="G317" s="1337"/>
      <c r="H317" s="1337"/>
      <c r="I317" s="1337"/>
      <c r="J317" s="1337"/>
      <c r="K317" s="1337"/>
      <c r="L317" s="1337"/>
      <c r="M317" s="1337"/>
      <c r="N317" s="1337"/>
      <c r="O317" s="1337"/>
    </row>
    <row r="318" spans="2:15" s="1340" customFormat="1">
      <c r="B318" s="1341"/>
      <c r="C318" s="1335"/>
      <c r="D318" s="1335"/>
      <c r="E318" s="1335"/>
      <c r="F318" s="1336" t="str">
        <f>Info!$B$3</f>
        <v>2018</v>
      </c>
      <c r="G318" s="1337"/>
      <c r="H318" s="1337"/>
      <c r="I318" s="1337"/>
      <c r="J318" s="1337"/>
      <c r="K318" s="1337"/>
      <c r="L318" s="1337"/>
      <c r="M318" s="1337"/>
      <c r="N318" s="1337"/>
      <c r="O318" s="1337"/>
    </row>
    <row r="319" spans="2:15" s="1340" customFormat="1">
      <c r="B319" s="1341"/>
      <c r="C319" s="1335"/>
      <c r="D319" s="1335"/>
      <c r="E319" s="1335"/>
      <c r="F319" s="1336" t="str">
        <f>Info!$B$3</f>
        <v>2018</v>
      </c>
      <c r="G319" s="1337"/>
      <c r="H319" s="1337"/>
      <c r="I319" s="1337"/>
      <c r="J319" s="1337"/>
      <c r="K319" s="1337"/>
      <c r="L319" s="1337"/>
      <c r="M319" s="1337"/>
      <c r="N319" s="1337"/>
      <c r="O319" s="1337"/>
    </row>
    <row r="320" spans="2:15" s="1340" customFormat="1">
      <c r="B320" s="1341"/>
      <c r="C320" s="1335"/>
      <c r="D320" s="1335"/>
      <c r="E320" s="1335"/>
      <c r="F320" s="1336" t="str">
        <f>Info!$B$3</f>
        <v>2018</v>
      </c>
      <c r="G320" s="1337"/>
      <c r="H320" s="1337"/>
      <c r="I320" s="1337"/>
      <c r="J320" s="1337"/>
      <c r="K320" s="1337"/>
      <c r="L320" s="1337"/>
      <c r="M320" s="1337"/>
      <c r="N320" s="1337"/>
      <c r="O320" s="1337"/>
    </row>
    <row r="321" spans="2:15" s="1340" customFormat="1">
      <c r="B321" s="1341"/>
      <c r="C321" s="1335"/>
      <c r="D321" s="1335"/>
      <c r="E321" s="1335"/>
      <c r="F321" s="1336" t="str">
        <f>Info!$B$3</f>
        <v>2018</v>
      </c>
      <c r="G321" s="1337"/>
      <c r="H321" s="1337"/>
      <c r="I321" s="1337"/>
      <c r="J321" s="1337"/>
      <c r="K321" s="1337"/>
      <c r="L321" s="1337"/>
      <c r="M321" s="1337"/>
      <c r="N321" s="1337"/>
      <c r="O321" s="1337"/>
    </row>
    <row r="322" spans="2:15" s="1340" customFormat="1">
      <c r="B322" s="1341"/>
      <c r="C322" s="1335"/>
      <c r="D322" s="1335"/>
      <c r="E322" s="1335"/>
      <c r="F322" s="1336" t="str">
        <f>Info!$B$3</f>
        <v>2018</v>
      </c>
      <c r="G322" s="1337"/>
      <c r="H322" s="1337"/>
      <c r="I322" s="1337"/>
      <c r="J322" s="1337"/>
      <c r="K322" s="1337"/>
      <c r="L322" s="1337"/>
      <c r="M322" s="1337"/>
      <c r="N322" s="1337"/>
      <c r="O322" s="1337"/>
    </row>
    <row r="323" spans="2:15" s="1340" customFormat="1">
      <c r="B323" s="1341"/>
      <c r="C323" s="1335"/>
      <c r="D323" s="1335"/>
      <c r="E323" s="1335"/>
      <c r="F323" s="1336" t="str">
        <f>Info!$B$3</f>
        <v>2018</v>
      </c>
      <c r="G323" s="1337"/>
      <c r="H323" s="1337"/>
      <c r="I323" s="1337"/>
      <c r="J323" s="1337"/>
      <c r="K323" s="1337"/>
      <c r="L323" s="1337"/>
      <c r="M323" s="1337"/>
      <c r="N323" s="1337"/>
      <c r="O323" s="1337"/>
    </row>
    <row r="324" spans="2:15" s="1340" customFormat="1">
      <c r="B324" s="1341"/>
      <c r="C324" s="1335"/>
      <c r="D324" s="1335"/>
      <c r="E324" s="1335"/>
      <c r="F324" s="1336" t="str">
        <f>Info!$B$3</f>
        <v>2018</v>
      </c>
      <c r="G324" s="1337"/>
      <c r="H324" s="1337"/>
      <c r="I324" s="1337"/>
      <c r="J324" s="1337"/>
      <c r="K324" s="1337"/>
      <c r="L324" s="1337"/>
      <c r="M324" s="1337"/>
      <c r="N324" s="1337"/>
      <c r="O324" s="1337"/>
    </row>
    <row r="325" spans="2:15" s="1340" customFormat="1">
      <c r="B325" s="1341"/>
      <c r="C325" s="1335"/>
      <c r="D325" s="1335"/>
      <c r="E325" s="1335"/>
      <c r="F325" s="1336" t="str">
        <f>Info!$B$3</f>
        <v>2018</v>
      </c>
      <c r="G325" s="1337"/>
      <c r="H325" s="1337"/>
      <c r="I325" s="1337"/>
      <c r="J325" s="1337"/>
      <c r="K325" s="1337"/>
      <c r="L325" s="1337"/>
      <c r="M325" s="1337"/>
      <c r="N325" s="1337"/>
      <c r="O325" s="1337"/>
    </row>
    <row r="326" spans="2:15" s="1340" customFormat="1">
      <c r="B326" s="1341"/>
      <c r="C326" s="1335"/>
      <c r="D326" s="1335"/>
      <c r="E326" s="1335"/>
      <c r="F326" s="1336" t="str">
        <f>Info!$B$3</f>
        <v>2018</v>
      </c>
      <c r="G326" s="1337"/>
      <c r="H326" s="1337"/>
      <c r="I326" s="1337"/>
      <c r="J326" s="1337"/>
      <c r="K326" s="1337"/>
      <c r="L326" s="1337"/>
      <c r="M326" s="1337"/>
      <c r="N326" s="1337"/>
      <c r="O326" s="1337"/>
    </row>
    <row r="327" spans="2:15" s="1340" customFormat="1">
      <c r="B327" s="1341"/>
      <c r="C327" s="1335"/>
      <c r="D327" s="1335"/>
      <c r="E327" s="1335"/>
      <c r="F327" s="1336" t="str">
        <f>Info!$B$3</f>
        <v>2018</v>
      </c>
      <c r="G327" s="1337"/>
      <c r="H327" s="1337"/>
      <c r="I327" s="1337"/>
      <c r="J327" s="1337"/>
      <c r="K327" s="1337"/>
      <c r="L327" s="1337"/>
      <c r="M327" s="1337"/>
      <c r="N327" s="1337"/>
      <c r="O327" s="1337"/>
    </row>
    <row r="328" spans="2:15" s="1340" customFormat="1">
      <c r="B328" s="1341"/>
      <c r="C328" s="1335"/>
      <c r="D328" s="1335"/>
      <c r="E328" s="1335"/>
      <c r="F328" s="1336" t="str">
        <f>Info!$B$3</f>
        <v>2018</v>
      </c>
      <c r="G328" s="1337"/>
      <c r="H328" s="1337"/>
      <c r="I328" s="1337"/>
      <c r="J328" s="1337"/>
      <c r="K328" s="1337"/>
      <c r="L328" s="1337"/>
      <c r="M328" s="1337"/>
      <c r="N328" s="1337"/>
      <c r="O328" s="1337"/>
    </row>
    <row r="329" spans="2:15" s="1340" customFormat="1">
      <c r="B329" s="1341"/>
      <c r="C329" s="1335"/>
      <c r="D329" s="1335"/>
      <c r="E329" s="1335"/>
      <c r="F329" s="1336" t="str">
        <f>Info!$B$3</f>
        <v>2018</v>
      </c>
      <c r="G329" s="1337"/>
      <c r="H329" s="1337"/>
      <c r="I329" s="1337"/>
      <c r="J329" s="1337"/>
      <c r="K329" s="1337"/>
      <c r="L329" s="1337"/>
      <c r="M329" s="1337"/>
      <c r="N329" s="1337"/>
      <c r="O329" s="1337"/>
    </row>
    <row r="330" spans="2:15" s="1340" customFormat="1">
      <c r="B330" s="1341"/>
      <c r="C330" s="1335"/>
      <c r="D330" s="1335"/>
      <c r="E330" s="1335"/>
      <c r="F330" s="1336" t="str">
        <f>Info!$B$3</f>
        <v>2018</v>
      </c>
      <c r="G330" s="1337"/>
      <c r="H330" s="1337"/>
      <c r="I330" s="1337"/>
      <c r="J330" s="1337"/>
      <c r="K330" s="1337"/>
      <c r="L330" s="1337"/>
      <c r="M330" s="1337"/>
      <c r="N330" s="1337"/>
      <c r="O330" s="1337"/>
    </row>
    <row r="331" spans="2:15" s="1340" customFormat="1">
      <c r="B331" s="1341"/>
      <c r="C331" s="1335"/>
      <c r="D331" s="1335"/>
      <c r="E331" s="1335"/>
      <c r="F331" s="1336" t="str">
        <f>Info!$B$3</f>
        <v>2018</v>
      </c>
      <c r="G331" s="1337"/>
      <c r="H331" s="1337"/>
      <c r="I331" s="1337"/>
      <c r="J331" s="1337"/>
      <c r="K331" s="1337"/>
      <c r="L331" s="1337"/>
      <c r="M331" s="1337"/>
      <c r="N331" s="1337"/>
      <c r="O331" s="1337"/>
    </row>
    <row r="332" spans="2:15" s="1340" customFormat="1">
      <c r="B332" s="1341"/>
      <c r="C332" s="1335"/>
      <c r="D332" s="1335"/>
      <c r="E332" s="1335"/>
      <c r="F332" s="1336" t="str">
        <f>Info!$B$3</f>
        <v>2018</v>
      </c>
      <c r="G332" s="1337"/>
      <c r="H332" s="1337"/>
      <c r="I332" s="1337"/>
      <c r="J332" s="1337"/>
      <c r="K332" s="1337"/>
      <c r="L332" s="1337"/>
      <c r="M332" s="1337"/>
      <c r="N332" s="1337"/>
      <c r="O332" s="1337"/>
    </row>
    <row r="333" spans="2:15" s="1340" customFormat="1">
      <c r="B333" s="1341"/>
      <c r="C333" s="1335"/>
      <c r="D333" s="1335"/>
      <c r="E333" s="1335"/>
      <c r="F333" s="1336" t="str">
        <f>Info!$B$3</f>
        <v>2018</v>
      </c>
      <c r="G333" s="1337"/>
      <c r="H333" s="1337"/>
      <c r="I333" s="1337"/>
      <c r="J333" s="1337"/>
      <c r="K333" s="1337"/>
      <c r="L333" s="1337"/>
      <c r="M333" s="1337"/>
      <c r="N333" s="1337"/>
      <c r="O333" s="1337"/>
    </row>
    <row r="334" spans="2:15" s="1340" customFormat="1">
      <c r="B334" s="1341"/>
      <c r="C334" s="1335"/>
      <c r="D334" s="1335"/>
      <c r="E334" s="1335"/>
      <c r="F334" s="1336" t="str">
        <f>Info!$B$3</f>
        <v>2018</v>
      </c>
      <c r="G334" s="1337"/>
      <c r="H334" s="1337"/>
      <c r="I334" s="1337"/>
      <c r="J334" s="1337"/>
      <c r="K334" s="1337"/>
      <c r="L334" s="1337"/>
      <c r="M334" s="1337"/>
      <c r="N334" s="1337"/>
      <c r="O334" s="1337"/>
    </row>
    <row r="335" spans="2:15" s="1340" customFormat="1">
      <c r="B335" s="1341"/>
      <c r="C335" s="1335"/>
      <c r="D335" s="1335"/>
      <c r="E335" s="1335"/>
      <c r="F335" s="1336" t="str">
        <f>Info!$B$3</f>
        <v>2018</v>
      </c>
      <c r="G335" s="1337"/>
      <c r="H335" s="1337"/>
      <c r="I335" s="1337"/>
      <c r="J335" s="1337"/>
      <c r="K335" s="1337"/>
      <c r="L335" s="1337"/>
      <c r="M335" s="1337"/>
      <c r="N335" s="1337"/>
      <c r="O335" s="1337"/>
    </row>
    <row r="336" spans="2:15" s="1340" customFormat="1">
      <c r="B336" s="1341"/>
      <c r="C336" s="1335"/>
      <c r="D336" s="1335"/>
      <c r="E336" s="1335"/>
      <c r="F336" s="1336" t="str">
        <f>Info!$B$3</f>
        <v>2018</v>
      </c>
      <c r="G336" s="1337"/>
      <c r="H336" s="1337"/>
      <c r="I336" s="1337"/>
      <c r="J336" s="1337"/>
      <c r="K336" s="1337"/>
      <c r="L336" s="1337"/>
      <c r="M336" s="1337"/>
      <c r="N336" s="1337"/>
      <c r="O336" s="1337"/>
    </row>
    <row r="337" spans="2:15" s="1340" customFormat="1">
      <c r="B337" s="1341"/>
      <c r="C337" s="1335"/>
      <c r="D337" s="1335"/>
      <c r="E337" s="1335"/>
      <c r="F337" s="1336" t="str">
        <f>Info!$B$3</f>
        <v>2018</v>
      </c>
      <c r="G337" s="1337"/>
      <c r="H337" s="1337"/>
      <c r="I337" s="1337"/>
      <c r="J337" s="1337"/>
      <c r="K337" s="1337"/>
      <c r="L337" s="1337"/>
      <c r="M337" s="1337"/>
      <c r="N337" s="1337"/>
      <c r="O337" s="1337"/>
    </row>
    <row r="338" spans="2:15" s="1340" customFormat="1">
      <c r="B338" s="1341"/>
      <c r="C338" s="1335"/>
      <c r="D338" s="1335"/>
      <c r="E338" s="1335"/>
      <c r="F338" s="1336" t="str">
        <f>Info!$B$3</f>
        <v>2018</v>
      </c>
      <c r="G338" s="1337"/>
      <c r="H338" s="1337"/>
      <c r="I338" s="1337"/>
      <c r="J338" s="1337"/>
      <c r="K338" s="1337"/>
      <c r="L338" s="1337"/>
      <c r="M338" s="1337"/>
      <c r="N338" s="1337"/>
      <c r="O338" s="1337"/>
    </row>
    <row r="339" spans="2:15" s="1340" customFormat="1">
      <c r="B339" s="1341"/>
      <c r="C339" s="1335"/>
      <c r="D339" s="1335"/>
      <c r="E339" s="1335"/>
      <c r="F339" s="1336" t="str">
        <f>Info!$B$3</f>
        <v>2018</v>
      </c>
      <c r="G339" s="1337"/>
      <c r="H339" s="1337"/>
      <c r="I339" s="1337"/>
      <c r="J339" s="1337"/>
      <c r="K339" s="1337"/>
      <c r="L339" s="1337"/>
      <c r="M339" s="1337"/>
      <c r="N339" s="1337"/>
      <c r="O339" s="1337"/>
    </row>
    <row r="340" spans="2:15" s="1340" customFormat="1">
      <c r="B340" s="1341"/>
      <c r="C340" s="1335"/>
      <c r="D340" s="1335"/>
      <c r="E340" s="1335"/>
      <c r="F340" s="1336" t="str">
        <f>Info!$B$3</f>
        <v>2018</v>
      </c>
      <c r="G340" s="1337"/>
      <c r="H340" s="1337"/>
      <c r="I340" s="1337"/>
      <c r="J340" s="1337"/>
      <c r="K340" s="1337"/>
      <c r="L340" s="1337"/>
      <c r="M340" s="1337"/>
      <c r="N340" s="1337"/>
      <c r="O340" s="1337"/>
    </row>
    <row r="341" spans="2:15" s="1340" customFormat="1">
      <c r="B341" s="1341"/>
      <c r="C341" s="1335"/>
      <c r="D341" s="1335"/>
      <c r="E341" s="1335"/>
      <c r="F341" s="1336" t="str">
        <f>Info!$B$3</f>
        <v>2018</v>
      </c>
      <c r="G341" s="1337"/>
      <c r="H341" s="1337"/>
      <c r="I341" s="1337"/>
      <c r="J341" s="1337"/>
      <c r="K341" s="1337"/>
      <c r="L341" s="1337"/>
      <c r="M341" s="1337"/>
      <c r="N341" s="1337"/>
      <c r="O341" s="1337"/>
    </row>
    <row r="342" spans="2:15" s="1340" customFormat="1">
      <c r="B342" s="1341"/>
      <c r="C342" s="1335"/>
      <c r="D342" s="1335"/>
      <c r="E342" s="1335"/>
      <c r="F342" s="1336" t="str">
        <f>Info!$B$3</f>
        <v>2018</v>
      </c>
      <c r="G342" s="1337"/>
      <c r="H342" s="1337"/>
      <c r="I342" s="1337"/>
      <c r="J342" s="1337"/>
      <c r="K342" s="1337"/>
      <c r="L342" s="1337"/>
      <c r="M342" s="1337"/>
      <c r="N342" s="1337"/>
      <c r="O342" s="1337"/>
    </row>
    <row r="343" spans="2:15" s="1340" customFormat="1">
      <c r="B343" s="1341"/>
      <c r="C343" s="1335"/>
      <c r="D343" s="1335"/>
      <c r="E343" s="1335"/>
      <c r="F343" s="1336" t="str">
        <f>Info!$B$3</f>
        <v>2018</v>
      </c>
      <c r="G343" s="1337"/>
      <c r="H343" s="1337"/>
      <c r="I343" s="1337"/>
      <c r="J343" s="1337"/>
      <c r="K343" s="1337"/>
      <c r="L343" s="1337"/>
      <c r="M343" s="1337"/>
      <c r="N343" s="1337"/>
      <c r="O343" s="1337"/>
    </row>
    <row r="344" spans="2:15" s="1340" customFormat="1">
      <c r="B344" s="1341"/>
      <c r="C344" s="1335"/>
      <c r="D344" s="1335"/>
      <c r="E344" s="1335"/>
      <c r="F344" s="1336" t="str">
        <f>Info!$B$3</f>
        <v>2018</v>
      </c>
      <c r="G344" s="1337"/>
      <c r="H344" s="1337"/>
      <c r="I344" s="1337"/>
      <c r="J344" s="1337"/>
      <c r="K344" s="1337"/>
      <c r="L344" s="1337"/>
      <c r="M344" s="1337"/>
      <c r="N344" s="1337"/>
      <c r="O344" s="1337"/>
    </row>
    <row r="345" spans="2:15" s="1340" customFormat="1">
      <c r="B345" s="1341"/>
      <c r="C345" s="1335"/>
      <c r="D345" s="1335"/>
      <c r="E345" s="1335"/>
      <c r="F345" s="1336" t="str">
        <f>Info!$B$3</f>
        <v>2018</v>
      </c>
      <c r="G345" s="1337"/>
      <c r="H345" s="1337"/>
      <c r="I345" s="1337"/>
      <c r="J345" s="1337"/>
      <c r="K345" s="1337"/>
      <c r="L345" s="1337"/>
      <c r="M345" s="1337"/>
      <c r="N345" s="1337"/>
      <c r="O345" s="1337"/>
    </row>
    <row r="346" spans="2:15" s="1340" customFormat="1">
      <c r="B346" s="1341"/>
      <c r="C346" s="1335"/>
      <c r="D346" s="1335"/>
      <c r="E346" s="1335"/>
      <c r="F346" s="1336" t="str">
        <f>Info!$B$3</f>
        <v>2018</v>
      </c>
      <c r="G346" s="1337"/>
      <c r="H346" s="1337"/>
      <c r="I346" s="1337"/>
      <c r="J346" s="1337"/>
      <c r="K346" s="1337"/>
      <c r="L346" s="1337"/>
      <c r="M346" s="1337"/>
      <c r="N346" s="1337"/>
      <c r="O346" s="1337"/>
    </row>
    <row r="347" spans="2:15" s="1340" customFormat="1">
      <c r="B347" s="1341"/>
      <c r="C347" s="1335"/>
      <c r="D347" s="1335"/>
      <c r="E347" s="1335"/>
      <c r="F347" s="1336" t="str">
        <f>Info!$B$3</f>
        <v>2018</v>
      </c>
      <c r="G347" s="1337"/>
      <c r="H347" s="1337"/>
      <c r="I347" s="1337"/>
      <c r="J347" s="1337"/>
      <c r="K347" s="1337"/>
      <c r="L347" s="1337"/>
      <c r="M347" s="1337"/>
      <c r="N347" s="1337"/>
      <c r="O347" s="1337"/>
    </row>
    <row r="348" spans="2:15" s="1340" customFormat="1">
      <c r="B348" s="1341"/>
      <c r="C348" s="1335"/>
      <c r="D348" s="1335"/>
      <c r="E348" s="1335"/>
      <c r="F348" s="1336" t="str">
        <f>Info!$B$3</f>
        <v>2018</v>
      </c>
      <c r="G348" s="1337"/>
      <c r="H348" s="1337"/>
      <c r="I348" s="1337"/>
      <c r="J348" s="1337"/>
      <c r="K348" s="1337"/>
      <c r="L348" s="1337"/>
      <c r="M348" s="1337"/>
      <c r="N348" s="1337"/>
      <c r="O348" s="1337"/>
    </row>
    <row r="349" spans="2:15" s="1340" customFormat="1">
      <c r="B349" s="1341"/>
      <c r="C349" s="1335"/>
      <c r="D349" s="1335"/>
      <c r="E349" s="1335"/>
      <c r="F349" s="1336" t="str">
        <f>Info!$B$3</f>
        <v>2018</v>
      </c>
      <c r="G349" s="1337"/>
      <c r="H349" s="1337"/>
      <c r="I349" s="1337"/>
      <c r="J349" s="1337"/>
      <c r="K349" s="1337"/>
      <c r="L349" s="1337"/>
      <c r="M349" s="1337"/>
      <c r="N349" s="1337"/>
      <c r="O349" s="1337"/>
    </row>
    <row r="350" spans="2:15" s="1340" customFormat="1">
      <c r="B350" s="1341"/>
      <c r="C350" s="1335"/>
      <c r="D350" s="1335"/>
      <c r="E350" s="1335"/>
      <c r="F350" s="1336" t="str">
        <f>Info!$B$3</f>
        <v>2018</v>
      </c>
      <c r="G350" s="1337"/>
      <c r="H350" s="1337"/>
      <c r="I350" s="1337"/>
      <c r="J350" s="1337"/>
      <c r="K350" s="1337"/>
      <c r="L350" s="1337"/>
      <c r="M350" s="1337"/>
      <c r="N350" s="1337"/>
      <c r="O350" s="1337"/>
    </row>
    <row r="351" spans="2:15" s="1340" customFormat="1">
      <c r="B351" s="1341"/>
      <c r="C351" s="1335"/>
      <c r="D351" s="1335"/>
      <c r="E351" s="1335"/>
      <c r="F351" s="1336" t="str">
        <f>Info!$B$3</f>
        <v>2018</v>
      </c>
      <c r="G351" s="1337"/>
      <c r="H351" s="1337"/>
      <c r="I351" s="1337"/>
      <c r="J351" s="1337"/>
      <c r="K351" s="1337"/>
      <c r="L351" s="1337"/>
      <c r="M351" s="1337"/>
      <c r="N351" s="1337"/>
      <c r="O351" s="1337"/>
    </row>
    <row r="352" spans="2:15" s="1340" customFormat="1">
      <c r="B352" s="1341"/>
      <c r="C352" s="1335"/>
      <c r="D352" s="1335"/>
      <c r="E352" s="1335"/>
      <c r="F352" s="1336" t="str">
        <f>Info!$B$3</f>
        <v>2018</v>
      </c>
      <c r="G352" s="1337"/>
      <c r="H352" s="1337"/>
      <c r="I352" s="1337"/>
      <c r="J352" s="1337"/>
      <c r="K352" s="1337"/>
      <c r="L352" s="1337"/>
      <c r="M352" s="1337"/>
      <c r="N352" s="1337"/>
      <c r="O352" s="1337"/>
    </row>
    <row r="353" spans="2:15" s="1340" customFormat="1">
      <c r="B353" s="1341"/>
      <c r="C353" s="1335"/>
      <c r="D353" s="1335"/>
      <c r="E353" s="1335"/>
      <c r="F353" s="1336" t="str">
        <f>Info!$B$3</f>
        <v>2018</v>
      </c>
      <c r="G353" s="1337"/>
      <c r="H353" s="1337"/>
      <c r="I353" s="1337"/>
      <c r="J353" s="1337"/>
      <c r="K353" s="1337"/>
      <c r="L353" s="1337"/>
      <c r="M353" s="1337"/>
      <c r="N353" s="1337"/>
      <c r="O353" s="1337"/>
    </row>
    <row r="354" spans="2:15" s="1340" customFormat="1">
      <c r="B354" s="1341"/>
      <c r="C354" s="1335"/>
      <c r="D354" s="1335"/>
      <c r="E354" s="1335"/>
      <c r="F354" s="1336" t="str">
        <f>Info!$B$3</f>
        <v>2018</v>
      </c>
      <c r="G354" s="1337"/>
      <c r="H354" s="1337"/>
      <c r="I354" s="1337"/>
      <c r="J354" s="1337"/>
      <c r="K354" s="1337"/>
      <c r="L354" s="1337"/>
      <c r="M354" s="1337"/>
      <c r="N354" s="1337"/>
      <c r="O354" s="1337"/>
    </row>
    <row r="355" spans="2:15" s="1340" customFormat="1">
      <c r="B355" s="1341"/>
      <c r="C355" s="1335"/>
      <c r="D355" s="1335"/>
      <c r="E355" s="1335"/>
      <c r="F355" s="1336" t="str">
        <f>Info!$B$3</f>
        <v>2018</v>
      </c>
      <c r="G355" s="1337"/>
      <c r="H355" s="1337"/>
      <c r="I355" s="1337"/>
      <c r="J355" s="1337"/>
      <c r="K355" s="1337"/>
      <c r="L355" s="1337"/>
      <c r="M355" s="1337"/>
      <c r="N355" s="1337"/>
      <c r="O355" s="1337"/>
    </row>
    <row r="356" spans="2:15" s="1340" customFormat="1">
      <c r="B356" s="1341"/>
      <c r="C356" s="1335"/>
      <c r="D356" s="1335"/>
      <c r="E356" s="1335"/>
      <c r="F356" s="1336" t="str">
        <f>Info!$B$3</f>
        <v>2018</v>
      </c>
      <c r="G356" s="1337"/>
      <c r="H356" s="1337"/>
      <c r="I356" s="1337"/>
      <c r="J356" s="1337"/>
      <c r="K356" s="1337"/>
      <c r="L356" s="1337"/>
      <c r="M356" s="1337"/>
      <c r="N356" s="1337"/>
      <c r="O356" s="1337"/>
    </row>
    <row r="357" spans="2:15" s="1340" customFormat="1">
      <c r="B357" s="1341"/>
      <c r="C357" s="1335"/>
      <c r="D357" s="1335"/>
      <c r="E357" s="1335"/>
      <c r="F357" s="1336" t="str">
        <f>Info!$B$3</f>
        <v>2018</v>
      </c>
      <c r="G357" s="1337"/>
      <c r="H357" s="1337"/>
      <c r="I357" s="1337"/>
      <c r="J357" s="1337"/>
      <c r="K357" s="1337"/>
      <c r="L357" s="1337"/>
      <c r="M357" s="1337"/>
      <c r="N357" s="1337"/>
      <c r="O357" s="1337"/>
    </row>
    <row r="358" spans="2:15" s="1340" customFormat="1">
      <c r="B358" s="1341"/>
      <c r="C358" s="1335"/>
      <c r="D358" s="1335"/>
      <c r="E358" s="1335"/>
      <c r="F358" s="1336" t="str">
        <f>Info!$B$3</f>
        <v>2018</v>
      </c>
      <c r="G358" s="1337"/>
      <c r="H358" s="1337"/>
      <c r="I358" s="1337"/>
      <c r="J358" s="1337"/>
      <c r="K358" s="1337"/>
      <c r="L358" s="1337"/>
      <c r="M358" s="1337"/>
      <c r="N358" s="1337"/>
      <c r="O358" s="1337"/>
    </row>
    <row r="359" spans="2:15" s="1340" customFormat="1">
      <c r="B359" s="1341"/>
      <c r="C359" s="1335"/>
      <c r="D359" s="1335"/>
      <c r="E359" s="1335"/>
      <c r="F359" s="1336" t="str">
        <f>Info!$B$3</f>
        <v>2018</v>
      </c>
      <c r="G359" s="1337"/>
      <c r="H359" s="1337"/>
      <c r="I359" s="1337"/>
      <c r="J359" s="1337"/>
      <c r="K359" s="1337"/>
      <c r="L359" s="1337"/>
      <c r="M359" s="1337"/>
      <c r="N359" s="1337"/>
      <c r="O359" s="1337"/>
    </row>
    <row r="360" spans="2:15" s="1340" customFormat="1">
      <c r="B360" s="1341"/>
      <c r="C360" s="1335"/>
      <c r="D360" s="1335"/>
      <c r="E360" s="1335"/>
      <c r="F360" s="1336" t="str">
        <f>Info!$B$3</f>
        <v>2018</v>
      </c>
      <c r="G360" s="1337"/>
      <c r="H360" s="1337"/>
      <c r="I360" s="1337"/>
      <c r="J360" s="1337"/>
      <c r="K360" s="1337"/>
      <c r="L360" s="1337"/>
      <c r="M360" s="1337"/>
      <c r="N360" s="1337"/>
      <c r="O360" s="1337"/>
    </row>
    <row r="361" spans="2:15" s="1340" customFormat="1">
      <c r="B361" s="1341"/>
      <c r="C361" s="1335"/>
      <c r="D361" s="1335"/>
      <c r="E361" s="1335"/>
      <c r="F361" s="1336" t="str">
        <f>Info!$B$3</f>
        <v>2018</v>
      </c>
      <c r="G361" s="1337"/>
      <c r="H361" s="1337"/>
      <c r="I361" s="1337"/>
      <c r="J361" s="1337"/>
      <c r="K361" s="1337"/>
      <c r="L361" s="1337"/>
      <c r="M361" s="1337"/>
      <c r="N361" s="1337"/>
      <c r="O361" s="1337"/>
    </row>
    <row r="362" spans="2:15" s="1340" customFormat="1">
      <c r="B362" s="1341"/>
      <c r="C362" s="1335"/>
      <c r="D362" s="1335"/>
      <c r="E362" s="1335"/>
      <c r="F362" s="1336" t="str">
        <f>Info!$B$3</f>
        <v>2018</v>
      </c>
      <c r="G362" s="1337"/>
      <c r="H362" s="1337"/>
      <c r="I362" s="1337"/>
      <c r="J362" s="1337"/>
      <c r="K362" s="1337"/>
      <c r="L362" s="1337"/>
      <c r="M362" s="1337"/>
      <c r="N362" s="1337"/>
      <c r="O362" s="1337"/>
    </row>
    <row r="363" spans="2:15" s="1340" customFormat="1">
      <c r="B363" s="1341"/>
      <c r="C363" s="1335"/>
      <c r="D363" s="1335"/>
      <c r="E363" s="1335"/>
      <c r="F363" s="1336" t="str">
        <f>Info!$B$3</f>
        <v>2018</v>
      </c>
      <c r="G363" s="1337"/>
      <c r="H363" s="1337"/>
      <c r="I363" s="1337"/>
      <c r="J363" s="1337"/>
      <c r="K363" s="1337"/>
      <c r="L363" s="1337"/>
      <c r="M363" s="1337"/>
      <c r="N363" s="1337"/>
      <c r="O363" s="1337"/>
    </row>
    <row r="364" spans="2:15" s="1340" customFormat="1">
      <c r="B364" s="1341"/>
      <c r="C364" s="1335"/>
      <c r="D364" s="1335"/>
      <c r="E364" s="1335"/>
      <c r="F364" s="1336" t="str">
        <f>Info!$B$3</f>
        <v>2018</v>
      </c>
      <c r="G364" s="1337"/>
      <c r="H364" s="1337"/>
      <c r="I364" s="1337"/>
      <c r="J364" s="1337"/>
      <c r="K364" s="1337"/>
      <c r="L364" s="1337"/>
      <c r="M364" s="1337"/>
      <c r="N364" s="1337"/>
      <c r="O364" s="1337"/>
    </row>
    <row r="365" spans="2:15" s="1340" customFormat="1">
      <c r="B365" s="1341"/>
      <c r="C365" s="1335"/>
      <c r="D365" s="1335"/>
      <c r="E365" s="1335"/>
      <c r="F365" s="1336" t="str">
        <f>Info!$B$3</f>
        <v>2018</v>
      </c>
      <c r="G365" s="1337"/>
      <c r="H365" s="1337"/>
      <c r="I365" s="1337"/>
      <c r="J365" s="1337"/>
      <c r="K365" s="1337"/>
      <c r="L365" s="1337"/>
      <c r="M365" s="1337"/>
      <c r="N365" s="1337"/>
      <c r="O365" s="1337"/>
    </row>
    <row r="366" spans="2:15" s="1340" customFormat="1">
      <c r="B366" s="1341"/>
      <c r="C366" s="1335"/>
      <c r="D366" s="1335"/>
      <c r="E366" s="1335"/>
      <c r="F366" s="1336" t="str">
        <f>Info!$B$3</f>
        <v>2018</v>
      </c>
      <c r="G366" s="1337"/>
      <c r="H366" s="1337"/>
      <c r="I366" s="1337"/>
      <c r="J366" s="1337"/>
      <c r="K366" s="1337"/>
      <c r="L366" s="1337"/>
      <c r="M366" s="1337"/>
      <c r="N366" s="1337"/>
      <c r="O366" s="1337"/>
    </row>
    <row r="367" spans="2:15" s="1340" customFormat="1">
      <c r="B367" s="1341"/>
      <c r="C367" s="1335"/>
      <c r="D367" s="1335"/>
      <c r="E367" s="1335"/>
      <c r="F367" s="1336" t="str">
        <f>Info!$B$3</f>
        <v>2018</v>
      </c>
      <c r="G367" s="1337"/>
      <c r="H367" s="1337"/>
      <c r="I367" s="1337"/>
      <c r="J367" s="1337"/>
      <c r="K367" s="1337"/>
      <c r="L367" s="1337"/>
      <c r="M367" s="1337"/>
      <c r="N367" s="1337"/>
      <c r="O367" s="1337"/>
    </row>
    <row r="368" spans="2:15" s="1340" customFormat="1">
      <c r="B368" s="1341"/>
      <c r="C368" s="1335"/>
      <c r="D368" s="1335"/>
      <c r="E368" s="1335"/>
      <c r="F368" s="1336" t="str">
        <f>Info!$B$3</f>
        <v>2018</v>
      </c>
      <c r="G368" s="1337"/>
      <c r="H368" s="1337"/>
      <c r="I368" s="1337"/>
      <c r="J368" s="1337"/>
      <c r="K368" s="1337"/>
      <c r="L368" s="1337"/>
      <c r="M368" s="1337"/>
      <c r="N368" s="1337"/>
      <c r="O368" s="1337"/>
    </row>
    <row r="369" spans="2:15" s="1340" customFormat="1">
      <c r="B369" s="1341"/>
      <c r="C369" s="1335"/>
      <c r="D369" s="1335"/>
      <c r="E369" s="1335"/>
      <c r="F369" s="1336" t="str">
        <f>Info!$B$3</f>
        <v>2018</v>
      </c>
      <c r="G369" s="1337"/>
      <c r="H369" s="1337"/>
      <c r="I369" s="1337"/>
      <c r="J369" s="1337"/>
      <c r="K369" s="1337"/>
      <c r="L369" s="1337"/>
      <c r="M369" s="1337"/>
      <c r="N369" s="1337"/>
      <c r="O369" s="1337"/>
    </row>
    <row r="370" spans="2:15" s="1340" customFormat="1">
      <c r="B370" s="1341"/>
      <c r="C370" s="1335"/>
      <c r="D370" s="1335"/>
      <c r="E370" s="1335"/>
      <c r="F370" s="1336" t="str">
        <f>Info!$B$3</f>
        <v>2018</v>
      </c>
      <c r="G370" s="1337"/>
      <c r="H370" s="1337"/>
      <c r="I370" s="1337"/>
      <c r="J370" s="1337"/>
      <c r="K370" s="1337"/>
      <c r="L370" s="1337"/>
      <c r="M370" s="1337"/>
      <c r="N370" s="1337"/>
      <c r="O370" s="1337"/>
    </row>
    <row r="371" spans="2:15" s="1340" customFormat="1">
      <c r="B371" s="1341"/>
      <c r="C371" s="1335"/>
      <c r="D371" s="1335"/>
      <c r="E371" s="1335"/>
      <c r="F371" s="1336" t="str">
        <f>Info!$B$3</f>
        <v>2018</v>
      </c>
      <c r="G371" s="1337"/>
      <c r="H371" s="1337"/>
      <c r="I371" s="1337"/>
      <c r="J371" s="1337"/>
      <c r="K371" s="1337"/>
      <c r="L371" s="1337"/>
      <c r="M371" s="1337"/>
      <c r="N371" s="1337"/>
      <c r="O371" s="1337"/>
    </row>
    <row r="372" spans="2:15" s="1340" customFormat="1">
      <c r="B372" s="1341"/>
      <c r="C372" s="1335"/>
      <c r="D372" s="1335"/>
      <c r="E372" s="1335"/>
      <c r="F372" s="1336" t="str">
        <f>Info!$B$3</f>
        <v>2018</v>
      </c>
      <c r="G372" s="1337"/>
      <c r="H372" s="1337"/>
      <c r="I372" s="1337"/>
      <c r="J372" s="1337"/>
      <c r="K372" s="1337"/>
      <c r="L372" s="1337"/>
      <c r="M372" s="1337"/>
      <c r="N372" s="1337"/>
      <c r="O372" s="1337"/>
    </row>
    <row r="373" spans="2:15" s="1340" customFormat="1">
      <c r="B373" s="1341"/>
      <c r="C373" s="1335"/>
      <c r="D373" s="1335"/>
      <c r="E373" s="1335"/>
      <c r="F373" s="1336" t="str">
        <f>Info!$B$3</f>
        <v>2018</v>
      </c>
      <c r="G373" s="1337"/>
      <c r="H373" s="1337"/>
      <c r="I373" s="1337"/>
      <c r="J373" s="1337"/>
      <c r="K373" s="1337"/>
      <c r="L373" s="1337"/>
      <c r="M373" s="1337"/>
      <c r="N373" s="1337"/>
      <c r="O373" s="1337"/>
    </row>
    <row r="374" spans="2:15" s="1340" customFormat="1">
      <c r="B374" s="1341"/>
      <c r="C374" s="1335"/>
      <c r="D374" s="1335"/>
      <c r="E374" s="1335"/>
      <c r="F374" s="1336" t="str">
        <f>Info!$B$3</f>
        <v>2018</v>
      </c>
      <c r="G374" s="1337"/>
      <c r="H374" s="1337"/>
      <c r="I374" s="1337"/>
      <c r="J374" s="1337"/>
      <c r="K374" s="1337"/>
      <c r="L374" s="1337"/>
      <c r="M374" s="1337"/>
      <c r="N374" s="1337"/>
      <c r="O374" s="1337"/>
    </row>
    <row r="375" spans="2:15" s="1340" customFormat="1">
      <c r="B375" s="1341"/>
      <c r="C375" s="1335"/>
      <c r="D375" s="1335"/>
      <c r="E375" s="1335"/>
      <c r="F375" s="1336" t="str">
        <f>Info!$B$3</f>
        <v>2018</v>
      </c>
      <c r="G375" s="1337"/>
      <c r="H375" s="1337"/>
      <c r="I375" s="1337"/>
      <c r="J375" s="1337"/>
      <c r="K375" s="1337"/>
      <c r="L375" s="1337"/>
      <c r="M375" s="1337"/>
      <c r="N375" s="1337"/>
      <c r="O375" s="1337"/>
    </row>
    <row r="376" spans="2:15" s="1340" customFormat="1">
      <c r="B376" s="1341"/>
      <c r="C376" s="1335"/>
      <c r="D376" s="1335"/>
      <c r="E376" s="1335"/>
      <c r="F376" s="1336" t="str">
        <f>Info!$B$3</f>
        <v>2018</v>
      </c>
      <c r="G376" s="1337"/>
      <c r="H376" s="1337"/>
      <c r="I376" s="1337"/>
      <c r="J376" s="1337"/>
      <c r="K376" s="1337"/>
      <c r="L376" s="1337"/>
      <c r="M376" s="1337"/>
      <c r="N376" s="1337"/>
      <c r="O376" s="1337"/>
    </row>
    <row r="377" spans="2:15" s="1340" customFormat="1">
      <c r="B377" s="1341"/>
      <c r="C377" s="1335"/>
      <c r="D377" s="1335"/>
      <c r="E377" s="1335"/>
      <c r="F377" s="1336" t="str">
        <f>Info!$B$3</f>
        <v>2018</v>
      </c>
      <c r="G377" s="1337"/>
      <c r="H377" s="1337"/>
      <c r="I377" s="1337"/>
      <c r="J377" s="1337"/>
      <c r="K377" s="1337"/>
      <c r="L377" s="1337"/>
      <c r="M377" s="1337"/>
      <c r="N377" s="1337"/>
      <c r="O377" s="1337"/>
    </row>
    <row r="378" spans="2:15" s="1340" customFormat="1">
      <c r="B378" s="1341"/>
      <c r="C378" s="1335"/>
      <c r="D378" s="1335"/>
      <c r="E378" s="1335"/>
      <c r="F378" s="1336" t="str">
        <f>Info!$B$3</f>
        <v>2018</v>
      </c>
      <c r="G378" s="1337"/>
      <c r="H378" s="1337"/>
      <c r="I378" s="1337"/>
      <c r="J378" s="1337"/>
      <c r="K378" s="1337"/>
      <c r="L378" s="1337"/>
      <c r="M378" s="1337"/>
      <c r="N378" s="1337"/>
      <c r="O378" s="1337"/>
    </row>
    <row r="379" spans="2:15" s="1340" customFormat="1">
      <c r="B379" s="1341"/>
      <c r="C379" s="1335"/>
      <c r="D379" s="1335"/>
      <c r="E379" s="1335"/>
      <c r="F379" s="1336" t="str">
        <f>Info!$B$3</f>
        <v>2018</v>
      </c>
      <c r="G379" s="1337"/>
      <c r="H379" s="1337"/>
      <c r="I379" s="1337"/>
      <c r="J379" s="1337"/>
      <c r="K379" s="1337"/>
      <c r="L379" s="1337"/>
      <c r="M379" s="1337"/>
      <c r="N379" s="1337"/>
      <c r="O379" s="1337"/>
    </row>
    <row r="380" spans="2:15" s="1340" customFormat="1">
      <c r="B380" s="1341"/>
      <c r="C380" s="1335"/>
      <c r="D380" s="1335"/>
      <c r="E380" s="1335"/>
      <c r="F380" s="1336" t="str">
        <f>Info!$B$3</f>
        <v>2018</v>
      </c>
      <c r="G380" s="1337"/>
      <c r="H380" s="1337"/>
      <c r="I380" s="1337"/>
      <c r="J380" s="1337"/>
      <c r="K380" s="1337"/>
      <c r="L380" s="1337"/>
      <c r="M380" s="1337"/>
      <c r="N380" s="1337"/>
      <c r="O380" s="1337"/>
    </row>
    <row r="381" spans="2:15" s="1340" customFormat="1">
      <c r="B381" s="1341"/>
      <c r="C381" s="1335"/>
      <c r="D381" s="1335"/>
      <c r="E381" s="1335"/>
      <c r="F381" s="1336" t="str">
        <f>Info!$B$3</f>
        <v>2018</v>
      </c>
      <c r="G381" s="1337"/>
      <c r="H381" s="1337"/>
      <c r="I381" s="1337"/>
      <c r="J381" s="1337"/>
      <c r="K381" s="1337"/>
      <c r="L381" s="1337"/>
      <c r="M381" s="1337"/>
      <c r="N381" s="1337"/>
      <c r="O381" s="1337"/>
    </row>
    <row r="382" spans="2:15" s="1340" customFormat="1">
      <c r="B382" s="1341"/>
      <c r="C382" s="1335"/>
      <c r="D382" s="1335"/>
      <c r="E382" s="1335"/>
      <c r="F382" s="1336" t="str">
        <f>Info!$B$3</f>
        <v>2018</v>
      </c>
      <c r="G382" s="1337"/>
      <c r="H382" s="1337"/>
      <c r="I382" s="1337"/>
      <c r="J382" s="1337"/>
      <c r="K382" s="1337"/>
      <c r="L382" s="1337"/>
      <c r="M382" s="1337"/>
      <c r="N382" s="1337"/>
      <c r="O382" s="1337"/>
    </row>
    <row r="383" spans="2:15" s="1340" customFormat="1">
      <c r="B383" s="1341"/>
      <c r="C383" s="1335"/>
      <c r="D383" s="1335"/>
      <c r="E383" s="1335"/>
      <c r="F383" s="1336" t="str">
        <f>Info!$B$3</f>
        <v>2018</v>
      </c>
      <c r="G383" s="1337"/>
      <c r="H383" s="1337"/>
      <c r="I383" s="1337"/>
      <c r="J383" s="1337"/>
      <c r="K383" s="1337"/>
      <c r="L383" s="1337"/>
      <c r="M383" s="1337"/>
      <c r="N383" s="1337"/>
      <c r="O383" s="1337"/>
    </row>
    <row r="384" spans="2:15" s="1340" customFormat="1">
      <c r="B384" s="1341"/>
      <c r="C384" s="1335"/>
      <c r="D384" s="1335"/>
      <c r="E384" s="1335"/>
      <c r="F384" s="1336" t="str">
        <f>Info!$B$3</f>
        <v>2018</v>
      </c>
      <c r="G384" s="1337"/>
      <c r="H384" s="1337"/>
      <c r="I384" s="1337"/>
      <c r="J384" s="1337"/>
      <c r="K384" s="1337"/>
      <c r="L384" s="1337"/>
      <c r="M384" s="1337"/>
      <c r="N384" s="1337"/>
      <c r="O384" s="1337"/>
    </row>
    <row r="385" spans="2:15" s="1340" customFormat="1">
      <c r="B385" s="1341"/>
      <c r="C385" s="1335"/>
      <c r="D385" s="1335"/>
      <c r="E385" s="1335"/>
      <c r="F385" s="1336" t="str">
        <f>Info!$B$3</f>
        <v>2018</v>
      </c>
      <c r="G385" s="1337"/>
      <c r="H385" s="1337"/>
      <c r="I385" s="1337"/>
      <c r="J385" s="1337"/>
      <c r="K385" s="1337"/>
      <c r="L385" s="1337"/>
      <c r="M385" s="1337"/>
      <c r="N385" s="1337"/>
      <c r="O385" s="1337"/>
    </row>
    <row r="386" spans="2:15" s="1340" customFormat="1">
      <c r="B386" s="1341"/>
      <c r="C386" s="1335"/>
      <c r="D386" s="1335"/>
      <c r="E386" s="1335"/>
      <c r="F386" s="1336" t="str">
        <f>Info!$B$3</f>
        <v>2018</v>
      </c>
      <c r="G386" s="1337"/>
      <c r="H386" s="1337"/>
      <c r="I386" s="1337"/>
      <c r="J386" s="1337"/>
      <c r="K386" s="1337"/>
      <c r="L386" s="1337"/>
      <c r="M386" s="1337"/>
      <c r="N386" s="1337"/>
      <c r="O386" s="1337"/>
    </row>
    <row r="387" spans="2:15" s="1340" customFormat="1">
      <c r="B387" s="1341"/>
      <c r="C387" s="1335"/>
      <c r="D387" s="1335"/>
      <c r="E387" s="1335"/>
      <c r="F387" s="1336" t="str">
        <f>Info!$B$3</f>
        <v>2018</v>
      </c>
      <c r="G387" s="1337"/>
      <c r="H387" s="1337"/>
      <c r="I387" s="1337"/>
      <c r="J387" s="1337"/>
      <c r="K387" s="1337"/>
      <c r="L387" s="1337"/>
      <c r="M387" s="1337"/>
      <c r="N387" s="1337"/>
      <c r="O387" s="1337"/>
    </row>
    <row r="388" spans="2:15" s="1340" customFormat="1">
      <c r="B388" s="1341"/>
      <c r="C388" s="1335"/>
      <c r="D388" s="1335"/>
      <c r="E388" s="1335"/>
      <c r="F388" s="1336" t="str">
        <f>Info!$B$3</f>
        <v>2018</v>
      </c>
      <c r="G388" s="1337"/>
      <c r="H388" s="1337"/>
      <c r="I388" s="1337"/>
      <c r="J388" s="1337"/>
      <c r="K388" s="1337"/>
      <c r="L388" s="1337"/>
      <c r="M388" s="1337"/>
      <c r="N388" s="1337"/>
      <c r="O388" s="1337"/>
    </row>
    <row r="389" spans="2:15" s="1340" customFormat="1">
      <c r="B389" s="1341"/>
      <c r="C389" s="1335"/>
      <c r="D389" s="1335"/>
      <c r="E389" s="1335"/>
      <c r="F389" s="1336" t="str">
        <f>Info!$B$3</f>
        <v>2018</v>
      </c>
      <c r="G389" s="1337"/>
      <c r="H389" s="1337"/>
      <c r="I389" s="1337"/>
      <c r="J389" s="1337"/>
      <c r="K389" s="1337"/>
      <c r="L389" s="1337"/>
      <c r="M389" s="1337"/>
      <c r="N389" s="1337"/>
      <c r="O389" s="1337"/>
    </row>
    <row r="390" spans="2:15" s="1340" customFormat="1">
      <c r="B390" s="1341"/>
      <c r="C390" s="1335"/>
      <c r="D390" s="1335"/>
      <c r="E390" s="1335"/>
      <c r="F390" s="1336" t="str">
        <f>Info!$B$3</f>
        <v>2018</v>
      </c>
      <c r="G390" s="1337"/>
      <c r="H390" s="1337"/>
      <c r="I390" s="1337"/>
      <c r="J390" s="1337"/>
      <c r="K390" s="1337"/>
      <c r="L390" s="1337"/>
      <c r="M390" s="1337"/>
      <c r="N390" s="1337"/>
      <c r="O390" s="1337"/>
    </row>
    <row r="391" spans="2:15" s="1340" customFormat="1">
      <c r="B391" s="1341"/>
      <c r="C391" s="1335"/>
      <c r="D391" s="1335"/>
      <c r="E391" s="1335"/>
      <c r="F391" s="1336" t="str">
        <f>Info!$B$3</f>
        <v>2018</v>
      </c>
      <c r="G391" s="1337"/>
      <c r="H391" s="1337"/>
      <c r="I391" s="1337"/>
      <c r="J391" s="1337"/>
      <c r="K391" s="1337"/>
      <c r="L391" s="1337"/>
      <c r="M391" s="1337"/>
      <c r="N391" s="1337"/>
      <c r="O391" s="1337"/>
    </row>
    <row r="392" spans="2:15" s="1340" customFormat="1">
      <c r="B392" s="1341"/>
      <c r="C392" s="1335"/>
      <c r="D392" s="1335"/>
      <c r="E392" s="1335"/>
      <c r="F392" s="1336" t="str">
        <f>Info!$B$3</f>
        <v>2018</v>
      </c>
      <c r="G392" s="1337"/>
      <c r="H392" s="1337"/>
      <c r="I392" s="1337"/>
      <c r="J392" s="1337"/>
      <c r="K392" s="1337"/>
      <c r="L392" s="1337"/>
      <c r="M392" s="1337"/>
      <c r="N392" s="1337"/>
      <c r="O392" s="1337"/>
    </row>
    <row r="393" spans="2:15" s="1340" customFormat="1">
      <c r="B393" s="1341"/>
      <c r="C393" s="1335"/>
      <c r="D393" s="1335"/>
      <c r="E393" s="1335"/>
      <c r="F393" s="1336" t="str">
        <f>Info!$B$3</f>
        <v>2018</v>
      </c>
      <c r="G393" s="1337"/>
      <c r="H393" s="1337"/>
      <c r="I393" s="1337"/>
      <c r="J393" s="1337"/>
      <c r="K393" s="1337"/>
      <c r="L393" s="1337"/>
      <c r="M393" s="1337"/>
      <c r="N393" s="1337"/>
      <c r="O393" s="1337"/>
    </row>
    <row r="394" spans="2:15" s="1340" customFormat="1">
      <c r="B394" s="1341"/>
      <c r="C394" s="1335"/>
      <c r="D394" s="1335"/>
      <c r="E394" s="1335"/>
      <c r="F394" s="1336" t="str">
        <f>Info!$B$3</f>
        <v>2018</v>
      </c>
      <c r="G394" s="1337"/>
      <c r="H394" s="1337"/>
      <c r="I394" s="1337"/>
      <c r="J394" s="1337"/>
      <c r="K394" s="1337"/>
      <c r="L394" s="1337"/>
      <c r="M394" s="1337"/>
      <c r="N394" s="1337"/>
      <c r="O394" s="1337"/>
    </row>
    <row r="395" spans="2:15" s="1340" customFormat="1">
      <c r="B395" s="1341"/>
      <c r="C395" s="1335"/>
      <c r="D395" s="1335"/>
      <c r="E395" s="1335"/>
      <c r="F395" s="1336" t="str">
        <f>Info!$B$3</f>
        <v>2018</v>
      </c>
      <c r="G395" s="1337"/>
      <c r="H395" s="1337"/>
      <c r="I395" s="1337"/>
      <c r="J395" s="1337"/>
      <c r="K395" s="1337"/>
      <c r="L395" s="1337"/>
      <c r="M395" s="1337"/>
      <c r="N395" s="1337"/>
      <c r="O395" s="1337"/>
    </row>
    <row r="396" spans="2:15" s="1340" customFormat="1">
      <c r="B396" s="1341"/>
      <c r="C396" s="1335"/>
      <c r="D396" s="1335"/>
      <c r="E396" s="1335"/>
      <c r="F396" s="1336" t="str">
        <f>Info!$B$3</f>
        <v>2018</v>
      </c>
      <c r="G396" s="1337"/>
      <c r="H396" s="1337"/>
      <c r="I396" s="1337"/>
      <c r="J396" s="1337"/>
      <c r="K396" s="1337"/>
      <c r="L396" s="1337"/>
      <c r="M396" s="1337"/>
      <c r="N396" s="1337"/>
      <c r="O396" s="1337"/>
    </row>
    <row r="397" spans="2:15" s="1340" customFormat="1">
      <c r="B397" s="1341"/>
      <c r="C397" s="1335"/>
      <c r="D397" s="1335"/>
      <c r="E397" s="1335"/>
      <c r="F397" s="1336" t="str">
        <f>Info!$B$3</f>
        <v>2018</v>
      </c>
      <c r="G397" s="1337"/>
      <c r="H397" s="1337"/>
      <c r="I397" s="1337"/>
      <c r="J397" s="1337"/>
      <c r="K397" s="1337"/>
      <c r="L397" s="1337"/>
      <c r="M397" s="1337"/>
      <c r="N397" s="1337"/>
      <c r="O397" s="1337"/>
    </row>
    <row r="398" spans="2:15" s="1340" customFormat="1">
      <c r="B398" s="1341"/>
      <c r="C398" s="1335"/>
      <c r="D398" s="1335"/>
      <c r="E398" s="1335"/>
      <c r="F398" s="1336" t="str">
        <f>Info!$B$3</f>
        <v>2018</v>
      </c>
      <c r="G398" s="1337"/>
      <c r="H398" s="1337"/>
      <c r="I398" s="1337"/>
      <c r="J398" s="1337"/>
      <c r="K398" s="1337"/>
      <c r="L398" s="1337"/>
      <c r="M398" s="1337"/>
      <c r="N398" s="1337"/>
      <c r="O398" s="1337"/>
    </row>
    <row r="399" spans="2:15" s="1340" customFormat="1">
      <c r="B399" s="1341"/>
      <c r="C399" s="1335"/>
      <c r="D399" s="1335"/>
      <c r="E399" s="1335"/>
      <c r="F399" s="1336" t="str">
        <f>Info!$B$3</f>
        <v>2018</v>
      </c>
      <c r="G399" s="1337"/>
      <c r="H399" s="1337"/>
      <c r="I399" s="1337"/>
      <c r="J399" s="1337"/>
      <c r="K399" s="1337"/>
      <c r="L399" s="1337"/>
      <c r="M399" s="1337"/>
      <c r="N399" s="1337"/>
      <c r="O399" s="1337"/>
    </row>
    <row r="400" spans="2:15" s="1340" customFormat="1">
      <c r="B400" s="1341"/>
      <c r="C400" s="1335"/>
      <c r="D400" s="1335"/>
      <c r="E400" s="1335"/>
      <c r="F400" s="1336" t="str">
        <f>Info!$B$3</f>
        <v>2018</v>
      </c>
      <c r="G400" s="1337"/>
      <c r="H400" s="1337"/>
      <c r="I400" s="1337"/>
      <c r="J400" s="1337"/>
      <c r="K400" s="1337"/>
      <c r="L400" s="1337"/>
      <c r="M400" s="1337"/>
      <c r="N400" s="1337"/>
      <c r="O400" s="1337"/>
    </row>
    <row r="401" spans="2:15" s="1340" customFormat="1">
      <c r="B401" s="1341"/>
      <c r="C401" s="1335"/>
      <c r="D401" s="1335"/>
      <c r="E401" s="1335"/>
      <c r="F401" s="1336" t="str">
        <f>Info!$B$3</f>
        <v>2018</v>
      </c>
      <c r="G401" s="1337"/>
      <c r="H401" s="1337"/>
      <c r="I401" s="1337"/>
      <c r="J401" s="1337"/>
      <c r="K401" s="1337"/>
      <c r="L401" s="1337"/>
      <c r="M401" s="1337"/>
      <c r="N401" s="1337"/>
      <c r="O401" s="1337"/>
    </row>
    <row r="402" spans="2:15" s="1340" customFormat="1">
      <c r="B402" s="1341"/>
      <c r="C402" s="1335"/>
      <c r="D402" s="1335"/>
      <c r="E402" s="1335"/>
      <c r="F402" s="1336" t="str">
        <f>Info!$B$3</f>
        <v>2018</v>
      </c>
      <c r="G402" s="1337"/>
      <c r="H402" s="1337"/>
      <c r="I402" s="1337"/>
      <c r="J402" s="1337"/>
      <c r="K402" s="1337"/>
      <c r="L402" s="1337"/>
      <c r="M402" s="1337"/>
      <c r="N402" s="1337"/>
      <c r="O402" s="1337"/>
    </row>
    <row r="403" spans="2:15" s="1340" customFormat="1">
      <c r="B403" s="1341"/>
      <c r="C403" s="1335"/>
      <c r="D403" s="1335"/>
      <c r="E403" s="1335"/>
      <c r="F403" s="1336" t="str">
        <f>Info!$B$3</f>
        <v>2018</v>
      </c>
      <c r="G403" s="1337"/>
      <c r="H403" s="1337"/>
      <c r="I403" s="1337"/>
      <c r="J403" s="1337"/>
      <c r="K403" s="1337"/>
      <c r="L403" s="1337"/>
      <c r="M403" s="1337"/>
      <c r="N403" s="1337"/>
      <c r="O403" s="1337"/>
    </row>
    <row r="404" spans="2:15" s="1340" customFormat="1">
      <c r="B404" s="1341"/>
      <c r="C404" s="1335"/>
      <c r="D404" s="1335"/>
      <c r="E404" s="1335"/>
      <c r="F404" s="1336" t="str">
        <f>Info!$B$3</f>
        <v>2018</v>
      </c>
      <c r="G404" s="1337"/>
      <c r="H404" s="1337"/>
      <c r="I404" s="1337"/>
      <c r="J404" s="1337"/>
      <c r="K404" s="1337"/>
      <c r="L404" s="1337"/>
      <c r="M404" s="1337"/>
      <c r="N404" s="1337"/>
      <c r="O404" s="1337"/>
    </row>
    <row r="405" spans="2:15" s="1340" customFormat="1">
      <c r="B405" s="1341"/>
      <c r="C405" s="1335"/>
      <c r="D405" s="1335"/>
      <c r="E405" s="1335"/>
      <c r="F405" s="1336" t="str">
        <f>Info!$B$3</f>
        <v>2018</v>
      </c>
      <c r="G405" s="1337"/>
      <c r="H405" s="1337"/>
      <c r="I405" s="1337"/>
      <c r="J405" s="1337"/>
      <c r="K405" s="1337"/>
      <c r="L405" s="1337"/>
      <c r="M405" s="1337"/>
      <c r="N405" s="1337"/>
      <c r="O405" s="1337"/>
    </row>
    <row r="406" spans="2:15" s="1340" customFormat="1">
      <c r="B406" s="1341"/>
      <c r="C406" s="1335"/>
      <c r="D406" s="1335"/>
      <c r="E406" s="1335"/>
      <c r="F406" s="1336" t="str">
        <f>Info!$B$3</f>
        <v>2018</v>
      </c>
      <c r="G406" s="1337"/>
      <c r="H406" s="1337"/>
      <c r="I406" s="1337"/>
      <c r="J406" s="1337"/>
      <c r="K406" s="1337"/>
      <c r="L406" s="1337"/>
      <c r="M406" s="1337"/>
      <c r="N406" s="1337"/>
      <c r="O406" s="1337"/>
    </row>
    <row r="407" spans="2:15" s="1340" customFormat="1">
      <c r="B407" s="1341"/>
      <c r="C407" s="1335"/>
      <c r="D407" s="1335"/>
      <c r="E407" s="1335"/>
      <c r="F407" s="1336" t="str">
        <f>Info!$B$3</f>
        <v>2018</v>
      </c>
      <c r="G407" s="1337"/>
      <c r="H407" s="1337"/>
      <c r="I407" s="1337"/>
      <c r="J407" s="1337"/>
      <c r="K407" s="1337"/>
      <c r="L407" s="1337"/>
      <c r="M407" s="1337"/>
      <c r="N407" s="1337"/>
      <c r="O407" s="1337"/>
    </row>
    <row r="408" spans="2:15" s="1340" customFormat="1">
      <c r="B408" s="1341"/>
      <c r="C408" s="1335"/>
      <c r="D408" s="1335"/>
      <c r="E408" s="1335"/>
      <c r="F408" s="1336" t="str">
        <f>Info!$B$3</f>
        <v>2018</v>
      </c>
      <c r="G408" s="1337"/>
      <c r="H408" s="1337"/>
      <c r="I408" s="1337"/>
      <c r="J408" s="1337"/>
      <c r="K408" s="1337"/>
      <c r="L408" s="1337"/>
      <c r="M408" s="1337"/>
      <c r="N408" s="1337"/>
      <c r="O408" s="1337"/>
    </row>
    <row r="409" spans="2:15" s="1340" customFormat="1">
      <c r="B409" s="1341"/>
      <c r="C409" s="1335"/>
      <c r="D409" s="1335"/>
      <c r="E409" s="1335"/>
      <c r="F409" s="1336" t="str">
        <f>Info!$B$3</f>
        <v>2018</v>
      </c>
      <c r="G409" s="1337"/>
      <c r="H409" s="1337"/>
      <c r="I409" s="1337"/>
      <c r="J409" s="1337"/>
      <c r="K409" s="1337"/>
      <c r="L409" s="1337"/>
      <c r="M409" s="1337"/>
      <c r="N409" s="1337"/>
      <c r="O409" s="1337"/>
    </row>
    <row r="410" spans="2:15" s="1340" customFormat="1">
      <c r="B410" s="1341"/>
      <c r="C410" s="1335"/>
      <c r="D410" s="1335"/>
      <c r="E410" s="1335"/>
      <c r="F410" s="1336" t="str">
        <f>Info!$B$3</f>
        <v>2018</v>
      </c>
      <c r="G410" s="1337"/>
      <c r="H410" s="1337"/>
      <c r="I410" s="1337"/>
      <c r="J410" s="1337"/>
      <c r="K410" s="1337"/>
      <c r="L410" s="1337"/>
      <c r="M410" s="1337"/>
      <c r="N410" s="1337"/>
      <c r="O410" s="1337"/>
    </row>
    <row r="411" spans="2:15" s="1340" customFormat="1">
      <c r="B411" s="1341"/>
      <c r="C411" s="1335"/>
      <c r="D411" s="1335"/>
      <c r="E411" s="1335"/>
      <c r="F411" s="1336" t="str">
        <f>Info!$B$3</f>
        <v>2018</v>
      </c>
      <c r="G411" s="1337"/>
      <c r="H411" s="1337"/>
      <c r="I411" s="1337"/>
      <c r="J411" s="1337"/>
      <c r="K411" s="1337"/>
      <c r="L411" s="1337"/>
      <c r="M411" s="1337"/>
      <c r="N411" s="1337"/>
      <c r="O411" s="1337"/>
    </row>
    <row r="412" spans="2:15" s="1340" customFormat="1">
      <c r="B412" s="1341"/>
      <c r="C412" s="1335"/>
      <c r="D412" s="1335"/>
      <c r="E412" s="1335"/>
      <c r="F412" s="1336" t="str">
        <f>Info!$B$3</f>
        <v>2018</v>
      </c>
      <c r="G412" s="1337"/>
      <c r="H412" s="1337"/>
      <c r="I412" s="1337"/>
      <c r="J412" s="1337"/>
      <c r="K412" s="1337"/>
      <c r="L412" s="1337"/>
      <c r="M412" s="1337"/>
      <c r="N412" s="1337"/>
      <c r="O412" s="1337"/>
    </row>
  </sheetData>
  <sheetProtection password="A01C" sheet="1" objects="1" scenarios="1"/>
  <mergeCells count="22">
    <mergeCell ref="H2:H4"/>
    <mergeCell ref="C2:C4"/>
    <mergeCell ref="D2:D4"/>
    <mergeCell ref="E2:E4"/>
    <mergeCell ref="F2:F4"/>
    <mergeCell ref="G2:G4"/>
    <mergeCell ref="F26:F27"/>
    <mergeCell ref="A2:A4"/>
    <mergeCell ref="B2:B4"/>
    <mergeCell ref="H55:H56"/>
    <mergeCell ref="B55:B56"/>
    <mergeCell ref="C55:C56"/>
    <mergeCell ref="D55:D56"/>
    <mergeCell ref="E55:E56"/>
    <mergeCell ref="F55:F56"/>
    <mergeCell ref="G55:G56"/>
    <mergeCell ref="B16:B17"/>
    <mergeCell ref="C16:D16"/>
    <mergeCell ref="E16:E17"/>
    <mergeCell ref="A26:A27"/>
    <mergeCell ref="B26:B27"/>
    <mergeCell ref="D26:E26"/>
  </mergeCells>
  <dataValidations count="1">
    <dataValidation type="list" allowBlank="1" showInputMessage="1" showErrorMessage="1" sqref="E110:E412">
      <formula1>$A$110:$A$121</formula1>
    </dataValidation>
  </dataValidations>
  <pageMargins left="0.74803149606299213" right="0.74803149606299213" top="0.98425196850393704" bottom="0.98425196850393704" header="0.51181102362204722" footer="0.51181102362204722"/>
  <pageSetup paperSize="9" scale="53" fitToHeight="10" orientation="landscape" r:id="rId1"/>
  <headerFooter alignWithMargins="0"/>
  <rowBreaks count="3" manualBreakCount="3">
    <brk id="81" max="16383" man="1"/>
    <brk id="198" max="16383" man="1"/>
    <brk id="316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>
    <pageSetUpPr fitToPage="1"/>
  </sheetPr>
  <dimension ref="A2:I30"/>
  <sheetViews>
    <sheetView showGridLines="0" zoomScale="90" zoomScaleNormal="90" workbookViewId="0">
      <selection activeCell="E36" sqref="E36"/>
    </sheetView>
  </sheetViews>
  <sheetFormatPr defaultRowHeight="15"/>
  <cols>
    <col min="1" max="1" width="19" customWidth="1"/>
    <col min="2" max="2" width="56.85546875" customWidth="1"/>
    <col min="3" max="3" width="13.7109375" customWidth="1"/>
    <col min="4" max="4" width="17" customWidth="1"/>
    <col min="5" max="5" width="15.7109375" customWidth="1"/>
    <col min="6" max="9" width="15.7109375" hidden="1" customWidth="1"/>
    <col min="10" max="15" width="11.85546875" customWidth="1"/>
  </cols>
  <sheetData>
    <row r="2" spans="1:9" ht="15" customHeight="1">
      <c r="A2" s="1358" t="s">
        <v>4242</v>
      </c>
      <c r="B2" s="1356" t="s">
        <v>4410</v>
      </c>
      <c r="C2" s="1360" t="str">
        <f>+'NI-Tot'!M10</f>
        <v>Valore netto al 31/12/2017</v>
      </c>
      <c r="D2" s="1358" t="str">
        <f>+'NI-Tot'!N10</f>
        <v>Valore netto al 31/12/2018</v>
      </c>
      <c r="E2" s="1356" t="str">
        <f>+'NI-Tot'!O10</f>
        <v>Variazione</v>
      </c>
      <c r="F2" s="1374" t="str">
        <f>+'NI-Tot'!Q10</f>
        <v>Prechiusura al ° trimestre 2018</v>
      </c>
      <c r="G2" s="1374"/>
      <c r="H2" s="1374"/>
      <c r="I2" s="1374"/>
    </row>
    <row r="3" spans="1:9">
      <c r="A3" s="1359"/>
      <c r="B3" s="1356"/>
      <c r="C3" s="1359"/>
      <c r="D3" s="1359"/>
      <c r="E3" s="1356"/>
      <c r="F3" s="1374"/>
      <c r="G3" s="1374"/>
      <c r="H3" s="1374"/>
      <c r="I3" s="1374"/>
    </row>
    <row r="4" spans="1:9">
      <c r="A4" s="567" t="s">
        <v>479</v>
      </c>
      <c r="B4" s="568" t="s">
        <v>4244</v>
      </c>
      <c r="C4" s="569">
        <f>SUMIF('NI-Soc'!$B:$B,$A4,'NI-Soc'!M:M)</f>
        <v>0</v>
      </c>
      <c r="D4" s="569">
        <f>SUMIF('NI-Soc'!$B:$B,$A4,'NI-Soc'!N:N)</f>
        <v>0</v>
      </c>
      <c r="E4" s="569">
        <f t="shared" ref="E4:E10" si="0">+D4-C4</f>
        <v>0</v>
      </c>
      <c r="F4" s="569">
        <f>SUMIF('NI-Soc'!$B:$B,$A4,'NI-Soc'!P:P)</f>
        <v>0</v>
      </c>
      <c r="G4" s="569"/>
      <c r="H4" s="569"/>
      <c r="I4" s="569"/>
    </row>
    <row r="5" spans="1:9">
      <c r="A5" s="567" t="s">
        <v>485</v>
      </c>
      <c r="B5" s="568" t="s">
        <v>4245</v>
      </c>
      <c r="C5" s="569">
        <f>SUMIF('NI-Soc'!$B:$B,$A5,'NI-Soc'!M:M)</f>
        <v>0</v>
      </c>
      <c r="D5" s="569">
        <f>SUMIF('NI-Soc'!$B:$B,$A5,'NI-Soc'!N:N)</f>
        <v>0</v>
      </c>
      <c r="E5" s="569">
        <f t="shared" si="0"/>
        <v>0</v>
      </c>
      <c r="F5" s="569">
        <f>SUMIF('NI-Soc'!$B:$B,$A5,'NI-Soc'!P:P)</f>
        <v>0</v>
      </c>
      <c r="G5" s="569"/>
      <c r="H5" s="569"/>
      <c r="I5" s="569"/>
    </row>
    <row r="6" spans="1:9">
      <c r="A6" s="567" t="s">
        <v>488</v>
      </c>
      <c r="B6" s="568" t="s">
        <v>4246</v>
      </c>
      <c r="C6" s="569">
        <f>SUMIF('NI-Soc'!$B:$B,$A6,'NI-Soc'!M:M)</f>
        <v>0</v>
      </c>
      <c r="D6" s="569">
        <f>SUMIF('NI-Soc'!$B:$B,$A6,'NI-Soc'!N:N)</f>
        <v>0</v>
      </c>
      <c r="E6" s="569">
        <f t="shared" si="0"/>
        <v>0</v>
      </c>
      <c r="F6" s="569">
        <f>SUMIF('NI-Soc'!$B:$B,$A6,'NI-Soc'!P:P)</f>
        <v>0</v>
      </c>
      <c r="G6" s="569"/>
      <c r="H6" s="569"/>
      <c r="I6" s="569"/>
    </row>
    <row r="7" spans="1:9" ht="23.25">
      <c r="A7" s="567" t="s">
        <v>491</v>
      </c>
      <c r="B7" s="568" t="s">
        <v>4247</v>
      </c>
      <c r="C7" s="569">
        <f>SUMIF('NI-Soc'!$B:$B,$A7,'NI-Soc'!M:M)</f>
        <v>0</v>
      </c>
      <c r="D7" s="569">
        <f>SUMIF('NI-Soc'!$B:$B,$A7,'NI-Soc'!N:N)</f>
        <v>0</v>
      </c>
      <c r="E7" s="569">
        <f t="shared" si="0"/>
        <v>0</v>
      </c>
      <c r="F7" s="569">
        <f>SUMIF('NI-Soc'!$B:$B,$A7,'NI-Soc'!P:P)</f>
        <v>0</v>
      </c>
      <c r="G7" s="569"/>
      <c r="H7" s="569"/>
      <c r="I7" s="569"/>
    </row>
    <row r="8" spans="1:9" ht="23.25">
      <c r="A8" s="567" t="s">
        <v>494</v>
      </c>
      <c r="B8" s="568" t="s">
        <v>4248</v>
      </c>
      <c r="C8" s="569">
        <f>SUMIF('NI-Soc'!$B:$B,$A8,'NI-Soc'!M:M)</f>
        <v>0</v>
      </c>
      <c r="D8" s="569">
        <f>SUMIF('NI-Soc'!$B:$B,$A8,'NI-Soc'!N:N)</f>
        <v>0</v>
      </c>
      <c r="E8" s="569">
        <f t="shared" si="0"/>
        <v>0</v>
      </c>
      <c r="F8" s="569">
        <f>SUMIF('NI-Soc'!$B:$B,$A8,'NI-Soc'!P:P)</f>
        <v>0</v>
      </c>
      <c r="G8" s="569"/>
      <c r="H8" s="569"/>
      <c r="I8" s="569"/>
    </row>
    <row r="9" spans="1:9">
      <c r="A9" s="567" t="s">
        <v>497</v>
      </c>
      <c r="B9" s="568" t="s">
        <v>499</v>
      </c>
      <c r="C9" s="569">
        <f>SUMIF('NI-Soc'!$B:$B,$A9,'NI-Soc'!M:M)</f>
        <v>0</v>
      </c>
      <c r="D9" s="569">
        <f>SUMIF('NI-Soc'!$B:$B,$A9,'NI-Soc'!N:N)</f>
        <v>0</v>
      </c>
      <c r="E9" s="569">
        <f t="shared" si="0"/>
        <v>0</v>
      </c>
      <c r="F9" s="569">
        <f>SUMIF('NI-Soc'!$B:$B,$A9,'NI-Soc'!P:P)</f>
        <v>0</v>
      </c>
      <c r="G9" s="569"/>
      <c r="H9" s="569"/>
      <c r="I9" s="569"/>
    </row>
    <row r="10" spans="1:9" ht="23.25">
      <c r="A10" s="567" t="s">
        <v>500</v>
      </c>
      <c r="B10" s="568" t="s">
        <v>4249</v>
      </c>
      <c r="C10" s="569">
        <f>SUMIF('NI-Soc'!$B:$B,$A10,'NI-Soc'!M:M)</f>
        <v>0</v>
      </c>
      <c r="D10" s="569">
        <f>SUMIF('NI-Soc'!$B:$B,$A10,'NI-Soc'!N:N)</f>
        <v>0</v>
      </c>
      <c r="E10" s="569">
        <f t="shared" si="0"/>
        <v>0</v>
      </c>
      <c r="F10" s="569">
        <f>SUMIF('NI-Soc'!$B:$B,$A10,'NI-Soc'!P:P)</f>
        <v>0</v>
      </c>
      <c r="G10" s="569"/>
      <c r="H10" s="569"/>
      <c r="I10" s="569"/>
    </row>
    <row r="11" spans="1:9" ht="15.75" thickBot="1">
      <c r="A11" s="570"/>
      <c r="B11" s="571" t="s">
        <v>4411</v>
      </c>
      <c r="C11" s="572">
        <f>SUM(C4:C10)</f>
        <v>0</v>
      </c>
      <c r="D11" s="572">
        <f>SUM(D4:D10)</f>
        <v>0</v>
      </c>
      <c r="E11" s="572">
        <f>SUM(E4:E10)</f>
        <v>0</v>
      </c>
      <c r="F11" s="572">
        <f>SUM(F4:F10)</f>
        <v>0</v>
      </c>
      <c r="G11" s="572"/>
      <c r="H11" s="572"/>
      <c r="I11" s="572"/>
    </row>
    <row r="12" spans="1:9" ht="24" thickTop="1">
      <c r="A12" s="567" t="s">
        <v>1492</v>
      </c>
      <c r="B12" s="568" t="s">
        <v>4251</v>
      </c>
      <c r="C12" s="569">
        <f>SUMIF('NI-Soc'!$B:$B,$A12,'NI-Soc'!M:M)</f>
        <v>0</v>
      </c>
      <c r="D12" s="569">
        <f>SUMIF('NI-Soc'!$B:$B,$A12,'NI-Soc'!N:N)</f>
        <v>0</v>
      </c>
      <c r="E12" s="569">
        <f t="shared" ref="E12:E17" si="1">+D12-C12</f>
        <v>0</v>
      </c>
      <c r="F12" s="569">
        <f>SUMIF('NI-Soc'!$B:$B,$A12,'NI-Soc'!P:P)</f>
        <v>0</v>
      </c>
      <c r="G12" s="569"/>
      <c r="H12" s="569"/>
      <c r="I12" s="569"/>
    </row>
    <row r="13" spans="1:9" ht="23.25">
      <c r="A13" s="567" t="s">
        <v>1498</v>
      </c>
      <c r="B13" s="568" t="s">
        <v>4252</v>
      </c>
      <c r="C13" s="569">
        <f>SUMIF('NI-Soc'!$B:$B,$A13,'NI-Soc'!M:M)</f>
        <v>0</v>
      </c>
      <c r="D13" s="569">
        <f>SUMIF('NI-Soc'!$B:$B,$A13,'NI-Soc'!N:N)</f>
        <v>0</v>
      </c>
      <c r="E13" s="569">
        <f t="shared" si="1"/>
        <v>0</v>
      </c>
      <c r="F13" s="569">
        <f>SUMIF('NI-Soc'!$B:$B,$A13,'NI-Soc'!P:P)</f>
        <v>0</v>
      </c>
      <c r="G13" s="569"/>
      <c r="H13" s="569"/>
      <c r="I13" s="569"/>
    </row>
    <row r="14" spans="1:9" ht="23.25">
      <c r="A14" s="567" t="s">
        <v>1501</v>
      </c>
      <c r="B14" s="568" t="s">
        <v>4253</v>
      </c>
      <c r="C14" s="569">
        <f>SUMIF('NI-Soc'!$B:$B,$A14,'NI-Soc'!M:M)</f>
        <v>0</v>
      </c>
      <c r="D14" s="569">
        <f>SUMIF('NI-Soc'!$B:$B,$A14,'NI-Soc'!N:N)</f>
        <v>0</v>
      </c>
      <c r="E14" s="569">
        <f t="shared" si="1"/>
        <v>0</v>
      </c>
      <c r="F14" s="569">
        <f>SUMIF('NI-Soc'!$B:$B,$A14,'NI-Soc'!P:P)</f>
        <v>0</v>
      </c>
      <c r="G14" s="569"/>
      <c r="H14" s="569"/>
      <c r="I14" s="569"/>
    </row>
    <row r="15" spans="1:9" ht="23.25">
      <c r="A15" s="567" t="s">
        <v>1504</v>
      </c>
      <c r="B15" s="568" t="s">
        <v>1506</v>
      </c>
      <c r="C15" s="569">
        <f>SUMIF('NI-Soc'!$B:$B,$A15,'NI-Soc'!M:M)</f>
        <v>0</v>
      </c>
      <c r="D15" s="569">
        <f>SUMIF('NI-Soc'!$B:$B,$A15,'NI-Soc'!N:N)</f>
        <v>0</v>
      </c>
      <c r="E15" s="569">
        <f t="shared" si="1"/>
        <v>0</v>
      </c>
      <c r="F15" s="569">
        <f>SUMIF('NI-Soc'!$B:$B,$A15,'NI-Soc'!P:P)</f>
        <v>0</v>
      </c>
      <c r="G15" s="569"/>
      <c r="H15" s="569"/>
      <c r="I15" s="569"/>
    </row>
    <row r="16" spans="1:9" ht="23.25">
      <c r="A16" s="567" t="s">
        <v>1507</v>
      </c>
      <c r="B16" s="568" t="s">
        <v>1509</v>
      </c>
      <c r="C16" s="569">
        <f>SUMIF('NI-Soc'!$B:$B,$A16,'NI-Soc'!M:M)</f>
        <v>0</v>
      </c>
      <c r="D16" s="569">
        <f>SUMIF('NI-Soc'!$B:$B,$A16,'NI-Soc'!N:N)</f>
        <v>0</v>
      </c>
      <c r="E16" s="569">
        <f t="shared" si="1"/>
        <v>0</v>
      </c>
      <c r="F16" s="569">
        <f>SUMIF('NI-Soc'!$B:$B,$A16,'NI-Soc'!P:P)</f>
        <v>0</v>
      </c>
      <c r="G16" s="569"/>
      <c r="H16" s="569"/>
      <c r="I16" s="569"/>
    </row>
    <row r="17" spans="1:9" ht="23.25">
      <c r="A17" s="567" t="s">
        <v>4254</v>
      </c>
      <c r="B17" s="568" t="s">
        <v>1518</v>
      </c>
      <c r="C17" s="1196">
        <f>SUMIF('NI-Soc'!$B:$B,$A17,'NI-Soc'!M:M)</f>
        <v>0</v>
      </c>
      <c r="D17" s="1196">
        <f>SUMIF('NI-Soc'!$B:$B,$A17,'NI-Soc'!N:N)</f>
        <v>0</v>
      </c>
      <c r="E17" s="1196">
        <f t="shared" si="1"/>
        <v>0</v>
      </c>
      <c r="F17" s="1196">
        <f>SUMIF('NI-Soc'!$B:$B,$A17,'NI-Soc'!P:P)</f>
        <v>0</v>
      </c>
      <c r="G17" s="1196"/>
      <c r="H17" s="1196"/>
      <c r="I17" s="1196"/>
    </row>
    <row r="18" spans="1:9" ht="15.75" thickBot="1">
      <c r="A18" s="570"/>
      <c r="B18" s="573" t="s">
        <v>4412</v>
      </c>
      <c r="C18" s="572">
        <f>SUM(C12:C17)</f>
        <v>0</v>
      </c>
      <c r="D18" s="572">
        <f>SUM(D12:D17)</f>
        <v>0</v>
      </c>
      <c r="E18" s="572">
        <f>SUM(E12:E17)</f>
        <v>0</v>
      </c>
      <c r="F18" s="572">
        <f>SUM(F12:F17)</f>
        <v>0</v>
      </c>
      <c r="G18" s="572"/>
      <c r="H18" s="572"/>
      <c r="I18" s="572"/>
    </row>
    <row r="19" spans="1:9" ht="15.75" thickTop="1">
      <c r="A19" s="1185" t="s">
        <v>4256</v>
      </c>
      <c r="B19" s="749" t="s">
        <v>3044</v>
      </c>
      <c r="C19" s="569">
        <f>SUMIF('NI-Soc'!$B:$B,"8.20.10.30.000.000.00.000",'NI-Soc'!M:M)</f>
        <v>0</v>
      </c>
      <c r="D19" s="569">
        <f>SUMIF('NI-Soc'!$B:$B,"8.20.10.30.000.000.00.000",'NI-Soc'!N:N)</f>
        <v>0</v>
      </c>
      <c r="E19" s="569">
        <f t="shared" ref="E19:E24" si="2">+D19-C19</f>
        <v>0</v>
      </c>
      <c r="F19" s="569">
        <f>SUMIF('NI-Soc'!$B:$B,"8.20.10.30.000.000.00.000",'NI-Soc'!P:P)</f>
        <v>0</v>
      </c>
      <c r="G19" s="569"/>
      <c r="H19" s="569"/>
      <c r="I19" s="569"/>
    </row>
    <row r="20" spans="1:9">
      <c r="A20" s="1185" t="s">
        <v>4257</v>
      </c>
      <c r="B20" s="749" t="s">
        <v>4258</v>
      </c>
      <c r="C20" s="565"/>
      <c r="D20" s="565"/>
      <c r="E20" s="750">
        <f t="shared" si="2"/>
        <v>0</v>
      </c>
      <c r="F20" s="565"/>
      <c r="G20" s="565"/>
      <c r="H20" s="565"/>
      <c r="I20" s="565"/>
    </row>
    <row r="21" spans="1:9">
      <c r="A21" s="1185" t="s">
        <v>4259</v>
      </c>
      <c r="B21" s="749" t="s">
        <v>4260</v>
      </c>
      <c r="C21" s="565"/>
      <c r="D21" s="565"/>
      <c r="E21" s="569">
        <f t="shared" si="2"/>
        <v>0</v>
      </c>
      <c r="F21" s="565"/>
      <c r="G21" s="565"/>
      <c r="H21" s="565"/>
      <c r="I21" s="565"/>
    </row>
    <row r="22" spans="1:9">
      <c r="A22" s="1185" t="s">
        <v>4261</v>
      </c>
      <c r="B22" s="1282" t="s">
        <v>4262</v>
      </c>
      <c r="C22" s="565"/>
      <c r="D22" s="565"/>
      <c r="E22" s="575">
        <f t="shared" si="2"/>
        <v>0</v>
      </c>
      <c r="F22" s="565"/>
      <c r="G22" s="565"/>
      <c r="H22" s="565"/>
      <c r="I22" s="565"/>
    </row>
    <row r="23" spans="1:9">
      <c r="A23" s="1185" t="s">
        <v>4263</v>
      </c>
      <c r="B23" s="839" t="s">
        <v>4413</v>
      </c>
      <c r="C23" s="831">
        <f>C18+C19+C20+C21+C22</f>
        <v>0</v>
      </c>
      <c r="D23" s="831">
        <f>D18+D19+D20+D21+D22</f>
        <v>0</v>
      </c>
      <c r="E23" s="831">
        <f t="shared" si="2"/>
        <v>0</v>
      </c>
      <c r="F23" s="831">
        <f>F18+F19+F20+F21</f>
        <v>0</v>
      </c>
      <c r="G23" s="831"/>
      <c r="H23" s="831"/>
      <c r="I23" s="831"/>
    </row>
    <row r="24" spans="1:9">
      <c r="A24" s="1185" t="s">
        <v>4265</v>
      </c>
      <c r="B24" s="840" t="s">
        <v>4414</v>
      </c>
      <c r="C24" s="841">
        <f>+C11-C23</f>
        <v>0</v>
      </c>
      <c r="D24" s="841">
        <f>+D11-D23</f>
        <v>0</v>
      </c>
      <c r="E24" s="841">
        <f t="shared" si="2"/>
        <v>0</v>
      </c>
      <c r="F24" s="841">
        <f>+F11-F23</f>
        <v>0</v>
      </c>
      <c r="G24" s="841"/>
      <c r="H24" s="841"/>
      <c r="I24" s="841"/>
    </row>
    <row r="25" spans="1:9">
      <c r="A25" s="1185"/>
    </row>
    <row r="26" spans="1:9">
      <c r="A26" s="1185" t="s">
        <v>4267</v>
      </c>
      <c r="B26" s="745" t="s">
        <v>4268</v>
      </c>
      <c r="C26" s="565"/>
      <c r="D26" s="565"/>
      <c r="E26" s="569">
        <f>+D26-C26</f>
        <v>0</v>
      </c>
      <c r="F26" s="565"/>
      <c r="G26" s="565"/>
      <c r="H26" s="565"/>
      <c r="I26" s="565"/>
    </row>
    <row r="27" spans="1:9">
      <c r="A27" s="1185" t="s">
        <v>4269</v>
      </c>
      <c r="B27" s="745" t="s">
        <v>4270</v>
      </c>
      <c r="C27" s="565"/>
      <c r="D27" s="565"/>
      <c r="E27" s="569">
        <f>+D27-C27</f>
        <v>0</v>
      </c>
      <c r="F27" s="565"/>
      <c r="G27" s="565"/>
      <c r="H27" s="565"/>
      <c r="I27" s="565"/>
    </row>
    <row r="28" spans="1:9">
      <c r="A28" s="1185" t="s">
        <v>4271</v>
      </c>
      <c r="B28" s="745" t="s">
        <v>4272</v>
      </c>
      <c r="C28" s="565"/>
      <c r="D28" s="565"/>
      <c r="E28" s="569">
        <f>+D28-C28</f>
        <v>0</v>
      </c>
      <c r="F28" s="565"/>
      <c r="G28" s="565"/>
      <c r="H28" s="565"/>
      <c r="I28" s="565"/>
    </row>
    <row r="29" spans="1:9" ht="15.75" thickBot="1">
      <c r="A29" s="1185" t="s">
        <v>4273</v>
      </c>
      <c r="B29" s="574" t="s">
        <v>4415</v>
      </c>
      <c r="C29" s="566">
        <f>SUM(C26:C28)</f>
        <v>0</v>
      </c>
      <c r="D29" s="566">
        <f>SUM(D26:D28)</f>
        <v>0</v>
      </c>
      <c r="E29" s="566">
        <f>+D29-C29</f>
        <v>0</v>
      </c>
      <c r="F29" s="566">
        <f>SUM(F26:F28)</f>
        <v>0</v>
      </c>
      <c r="G29" s="566">
        <f>SUM(G26:G28)</f>
        <v>0</v>
      </c>
      <c r="H29" s="566">
        <f>SUM(H26:H28)</f>
        <v>0</v>
      </c>
      <c r="I29" s="566">
        <f>SUM(I26:I28)</f>
        <v>0</v>
      </c>
    </row>
    <row r="30" spans="1:9" ht="15.75" thickTop="1"/>
  </sheetData>
  <sheetProtection password="A01C" sheet="1" objects="1" scenarios="1"/>
  <mergeCells count="9">
    <mergeCell ref="G2:G3"/>
    <mergeCell ref="H2:H3"/>
    <mergeCell ref="I2:I3"/>
    <mergeCell ref="E2:E3"/>
    <mergeCell ref="A2:A3"/>
    <mergeCell ref="B2:B3"/>
    <mergeCell ref="C2:C3"/>
    <mergeCell ref="D2:D3"/>
    <mergeCell ref="F2:F3"/>
  </mergeCells>
  <phoneticPr fontId="95" type="noConversion"/>
  <pageMargins left="0.74803149606299213" right="0.74803149606299213" top="0.98425196850393704" bottom="0.98425196850393704" header="0.51181102362204722" footer="0.51181102362204722"/>
  <pageSetup paperSize="9" scale="94" fitToHeight="10" orientation="landscape" r:id="rId1"/>
  <headerFooter alignWithMargins="0"/>
  <rowBreaks count="1" manualBreakCount="1">
    <brk id="2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G1166"/>
  <sheetViews>
    <sheetView workbookViewId="0"/>
  </sheetViews>
  <sheetFormatPr defaultColWidth="9.140625" defaultRowHeight="15"/>
  <cols>
    <col min="1" max="1" width="23.42578125" style="862" bestFit="1" customWidth="1"/>
    <col min="2" max="2" width="10.140625" style="862" bestFit="1" customWidth="1"/>
    <col min="3" max="3" width="10.28515625" style="862" bestFit="1" customWidth="1"/>
    <col min="4" max="4" width="9.28515625" style="862" bestFit="1" customWidth="1"/>
    <col min="5" max="5" width="10" style="862" bestFit="1" customWidth="1"/>
    <col min="6" max="16384" width="9.140625" style="862"/>
  </cols>
  <sheetData>
    <row r="1" spans="1:7">
      <c r="A1" s="863" t="s">
        <v>4721</v>
      </c>
      <c r="B1" s="863" t="s">
        <v>4722</v>
      </c>
      <c r="C1" s="863" t="s">
        <v>4723</v>
      </c>
      <c r="D1" s="863" t="s">
        <v>4724</v>
      </c>
      <c r="E1" s="863" t="s">
        <v>4725</v>
      </c>
      <c r="F1" s="1211" t="s">
        <v>4726</v>
      </c>
      <c r="G1" s="1211" t="s">
        <v>4727</v>
      </c>
    </row>
    <row r="2" spans="1:7">
      <c r="A2" s="863" t="s">
        <v>69</v>
      </c>
      <c r="B2" s="863">
        <v>501052</v>
      </c>
      <c r="D2" s="863"/>
      <c r="E2" s="1351">
        <v>6157</v>
      </c>
    </row>
    <row r="3" spans="1:7">
      <c r="A3" s="863" t="s">
        <v>74</v>
      </c>
      <c r="B3" s="863">
        <v>497188</v>
      </c>
      <c r="D3" s="863"/>
      <c r="E3" s="1351">
        <v>4036</v>
      </c>
    </row>
    <row r="4" spans="1:7">
      <c r="A4" s="863" t="s">
        <v>76</v>
      </c>
      <c r="B4" s="863">
        <v>496295</v>
      </c>
    </row>
    <row r="5" spans="1:7">
      <c r="A5" s="863" t="s">
        <v>78</v>
      </c>
      <c r="B5" s="793">
        <v>426947</v>
      </c>
    </row>
    <row r="6" spans="1:7">
      <c r="A6" s="863" t="s">
        <v>87</v>
      </c>
      <c r="B6" s="793">
        <v>61417</v>
      </c>
    </row>
    <row r="7" spans="1:7">
      <c r="A7" s="863" t="s">
        <v>89</v>
      </c>
      <c r="B7" s="863">
        <v>1146</v>
      </c>
    </row>
    <row r="8" spans="1:7">
      <c r="A8" s="863" t="s">
        <v>101</v>
      </c>
      <c r="B8" s="863">
        <v>967</v>
      </c>
      <c r="D8" s="863"/>
    </row>
    <row r="9" spans="1:7">
      <c r="A9" s="863" t="s">
        <v>107</v>
      </c>
      <c r="B9" s="793">
        <v>5097</v>
      </c>
    </row>
    <row r="10" spans="1:7">
      <c r="A10" s="863" t="s">
        <v>109</v>
      </c>
      <c r="B10" s="863">
        <v>721</v>
      </c>
    </row>
    <row r="11" spans="1:7">
      <c r="A11" s="863" t="s">
        <v>116</v>
      </c>
      <c r="B11" s="1211">
        <v>893</v>
      </c>
      <c r="D11" s="863"/>
      <c r="E11" s="1351">
        <v>4036</v>
      </c>
    </row>
    <row r="12" spans="1:7">
      <c r="A12" s="863" t="s">
        <v>128</v>
      </c>
      <c r="B12" s="793">
        <v>180</v>
      </c>
      <c r="D12" s="863"/>
    </row>
    <row r="13" spans="1:7">
      <c r="A13" s="863" t="s">
        <v>148</v>
      </c>
      <c r="B13" s="1211">
        <v>58</v>
      </c>
      <c r="D13" s="863"/>
    </row>
    <row r="14" spans="1:7">
      <c r="A14" s="863" t="s">
        <v>153</v>
      </c>
      <c r="B14" s="863">
        <v>655</v>
      </c>
      <c r="D14" s="863"/>
    </row>
    <row r="15" spans="1:7">
      <c r="A15" s="863" t="s">
        <v>182</v>
      </c>
      <c r="B15" s="793"/>
      <c r="E15" s="1351">
        <v>1916</v>
      </c>
    </row>
    <row r="16" spans="1:7">
      <c r="A16" s="863" t="s">
        <v>190</v>
      </c>
      <c r="B16" s="863"/>
      <c r="E16" s="1351">
        <v>81</v>
      </c>
    </row>
    <row r="17" spans="1:5">
      <c r="A17" s="863" t="s">
        <v>192</v>
      </c>
      <c r="B17" s="793"/>
      <c r="D17" s="863"/>
      <c r="E17" s="1351">
        <v>40</v>
      </c>
    </row>
    <row r="18" spans="1:5">
      <c r="A18" s="863" t="s">
        <v>194</v>
      </c>
      <c r="B18" s="793"/>
      <c r="D18" s="863"/>
      <c r="E18" s="1351">
        <v>1534</v>
      </c>
    </row>
    <row r="19" spans="1:5">
      <c r="A19" s="863" t="s">
        <v>206</v>
      </c>
      <c r="B19" s="793"/>
      <c r="E19" s="1351">
        <v>465</v>
      </c>
    </row>
    <row r="20" spans="1:5">
      <c r="A20" s="863" t="s">
        <v>247</v>
      </c>
      <c r="B20" s="793">
        <v>769</v>
      </c>
      <c r="E20" s="1351">
        <v>2121</v>
      </c>
    </row>
    <row r="21" spans="1:5">
      <c r="A21" s="863" t="s">
        <v>249</v>
      </c>
      <c r="B21" s="793">
        <v>769</v>
      </c>
      <c r="E21" s="1351">
        <v>2121</v>
      </c>
    </row>
    <row r="22" spans="1:5">
      <c r="A22" s="863" t="s">
        <v>251</v>
      </c>
      <c r="B22" s="793">
        <v>3</v>
      </c>
      <c r="D22" s="863"/>
    </row>
    <row r="23" spans="1:5">
      <c r="A23" s="863" t="s">
        <v>257</v>
      </c>
      <c r="B23" s="793">
        <v>575</v>
      </c>
      <c r="D23" s="863"/>
    </row>
    <row r="24" spans="1:5">
      <c r="A24" s="863" t="s">
        <v>263</v>
      </c>
      <c r="B24" s="863">
        <v>182</v>
      </c>
      <c r="E24" s="1351">
        <v>2121</v>
      </c>
    </row>
    <row r="25" spans="1:5">
      <c r="A25" s="863" t="s">
        <v>277</v>
      </c>
      <c r="B25" s="793">
        <v>9</v>
      </c>
    </row>
    <row r="26" spans="1:5">
      <c r="A26" s="863" t="s">
        <v>282</v>
      </c>
      <c r="B26" s="793">
        <v>2633</v>
      </c>
    </row>
    <row r="27" spans="1:5">
      <c r="A27" s="863" t="s">
        <v>284</v>
      </c>
      <c r="B27" s="1211">
        <v>1998</v>
      </c>
      <c r="D27" s="863"/>
    </row>
    <row r="28" spans="1:5">
      <c r="A28" s="863" t="s">
        <v>438</v>
      </c>
      <c r="B28" s="793">
        <v>141</v>
      </c>
      <c r="D28" s="863"/>
    </row>
    <row r="29" spans="1:5">
      <c r="A29" s="863" t="s">
        <v>440</v>
      </c>
      <c r="B29" s="793">
        <v>6</v>
      </c>
      <c r="D29" s="863"/>
    </row>
    <row r="30" spans="1:5">
      <c r="A30" s="863" t="s">
        <v>475</v>
      </c>
      <c r="B30" s="793">
        <v>44</v>
      </c>
    </row>
    <row r="31" spans="1:5">
      <c r="A31" s="863" t="s">
        <v>485</v>
      </c>
      <c r="B31" s="793">
        <v>13</v>
      </c>
      <c r="D31" s="863"/>
    </row>
    <row r="32" spans="1:5">
      <c r="A32" s="863" t="s">
        <v>488</v>
      </c>
      <c r="B32" s="793">
        <v>88</v>
      </c>
    </row>
    <row r="33" spans="1:2">
      <c r="A33" s="863" t="s">
        <v>503</v>
      </c>
      <c r="B33" s="793">
        <v>457</v>
      </c>
    </row>
    <row r="34" spans="1:2">
      <c r="A34" s="863" t="s">
        <v>505</v>
      </c>
      <c r="B34" s="793">
        <v>75</v>
      </c>
    </row>
    <row r="35" spans="1:2">
      <c r="A35" s="863" t="s">
        <v>507</v>
      </c>
      <c r="B35" s="793">
        <v>196</v>
      </c>
    </row>
    <row r="36" spans="1:2">
      <c r="A36" s="863" t="s">
        <v>509</v>
      </c>
      <c r="B36" s="793">
        <v>11</v>
      </c>
    </row>
    <row r="37" spans="1:2">
      <c r="A37" s="863" t="s">
        <v>511</v>
      </c>
      <c r="B37" s="793">
        <v>142</v>
      </c>
    </row>
    <row r="38" spans="1:2">
      <c r="A38" s="863" t="s">
        <v>513</v>
      </c>
      <c r="B38" s="793">
        <v>41</v>
      </c>
    </row>
    <row r="39" spans="1:2">
      <c r="A39" s="863" t="s">
        <v>515</v>
      </c>
      <c r="B39" s="793">
        <v>645</v>
      </c>
    </row>
    <row r="40" spans="1:2">
      <c r="A40" s="863" t="s">
        <v>517</v>
      </c>
      <c r="B40" s="793">
        <v>22</v>
      </c>
    </row>
    <row r="41" spans="1:2">
      <c r="A41" s="863" t="s">
        <v>521</v>
      </c>
      <c r="B41" s="793">
        <v>9</v>
      </c>
    </row>
    <row r="42" spans="1:2">
      <c r="A42" s="863" t="s">
        <v>523</v>
      </c>
      <c r="B42" s="793">
        <v>48</v>
      </c>
    </row>
    <row r="43" spans="1:2">
      <c r="A43" s="863" t="s">
        <v>527</v>
      </c>
      <c r="B43" s="793">
        <v>60</v>
      </c>
    </row>
    <row r="44" spans="1:2">
      <c r="A44" s="863" t="s">
        <v>562</v>
      </c>
      <c r="B44" s="793">
        <v>538</v>
      </c>
    </row>
    <row r="45" spans="1:2">
      <c r="A45" s="863" t="s">
        <v>568</v>
      </c>
      <c r="B45" s="793">
        <v>5</v>
      </c>
    </row>
    <row r="46" spans="1:2">
      <c r="A46" s="863" t="s">
        <v>581</v>
      </c>
      <c r="B46" s="793">
        <v>522</v>
      </c>
    </row>
    <row r="47" spans="1:2">
      <c r="A47" s="863" t="s">
        <v>583</v>
      </c>
      <c r="B47" s="793">
        <v>1</v>
      </c>
    </row>
    <row r="48" spans="1:2">
      <c r="A48" s="863" t="s">
        <v>585</v>
      </c>
      <c r="B48" s="793">
        <v>10</v>
      </c>
    </row>
    <row r="49" spans="1:5">
      <c r="A49" s="863" t="s">
        <v>587</v>
      </c>
      <c r="B49" s="793">
        <v>97</v>
      </c>
    </row>
    <row r="50" spans="1:5">
      <c r="A50" s="863" t="s">
        <v>589</v>
      </c>
      <c r="B50" s="863">
        <v>29</v>
      </c>
    </row>
    <row r="51" spans="1:5">
      <c r="A51" s="863" t="s">
        <v>596</v>
      </c>
      <c r="B51" s="863">
        <v>46</v>
      </c>
    </row>
    <row r="52" spans="1:5">
      <c r="A52" s="863" t="s">
        <v>598</v>
      </c>
      <c r="B52" s="793">
        <v>22</v>
      </c>
    </row>
    <row r="53" spans="1:5">
      <c r="A53" s="863" t="s">
        <v>603</v>
      </c>
      <c r="B53" s="863">
        <v>340</v>
      </c>
    </row>
    <row r="54" spans="1:5">
      <c r="A54" s="863" t="s">
        <v>605</v>
      </c>
      <c r="B54" s="863">
        <v>14</v>
      </c>
    </row>
    <row r="55" spans="1:5">
      <c r="A55" s="863" t="s">
        <v>607</v>
      </c>
      <c r="B55" s="793">
        <v>14</v>
      </c>
    </row>
    <row r="56" spans="1:5">
      <c r="A56" s="863" t="s">
        <v>611</v>
      </c>
      <c r="B56" s="793">
        <v>326</v>
      </c>
    </row>
    <row r="57" spans="1:5">
      <c r="A57" s="863" t="s">
        <v>648</v>
      </c>
      <c r="B57" s="863">
        <v>196</v>
      </c>
    </row>
    <row r="58" spans="1:5">
      <c r="A58" s="863" t="s">
        <v>665</v>
      </c>
      <c r="B58" s="863">
        <v>78</v>
      </c>
    </row>
    <row r="59" spans="1:5">
      <c r="A59" s="863" t="s">
        <v>685</v>
      </c>
      <c r="B59" s="793">
        <v>52</v>
      </c>
    </row>
    <row r="60" spans="1:5">
      <c r="A60" s="863" t="s">
        <v>696</v>
      </c>
      <c r="B60" s="793">
        <v>43</v>
      </c>
    </row>
    <row r="61" spans="1:5">
      <c r="A61" s="863" t="s">
        <v>698</v>
      </c>
      <c r="B61" s="793">
        <v>43</v>
      </c>
    </row>
    <row r="62" spans="1:5">
      <c r="A62" s="863" t="s">
        <v>708</v>
      </c>
      <c r="B62" s="863">
        <v>79</v>
      </c>
    </row>
    <row r="63" spans="1:5">
      <c r="A63" s="863" t="s">
        <v>710</v>
      </c>
      <c r="B63" s="863">
        <v>79</v>
      </c>
    </row>
    <row r="64" spans="1:5">
      <c r="A64" s="863" t="s">
        <v>737</v>
      </c>
      <c r="B64" s="863">
        <v>501569</v>
      </c>
      <c r="E64" s="1351">
        <v>6157</v>
      </c>
    </row>
    <row r="65" spans="1:2">
      <c r="A65" s="863" t="s">
        <v>739</v>
      </c>
      <c r="B65" s="863">
        <v>7666</v>
      </c>
    </row>
    <row r="66" spans="1:2">
      <c r="A66" s="863" t="s">
        <v>741</v>
      </c>
      <c r="B66" s="793">
        <v>7462</v>
      </c>
    </row>
    <row r="67" spans="1:2">
      <c r="A67" s="863" t="s">
        <v>761</v>
      </c>
      <c r="B67" s="863">
        <v>6964</v>
      </c>
    </row>
    <row r="68" spans="1:2">
      <c r="A68" s="863" t="s">
        <v>779</v>
      </c>
      <c r="B68" s="863">
        <v>1</v>
      </c>
    </row>
    <row r="69" spans="1:2">
      <c r="A69" s="863" t="s">
        <v>782</v>
      </c>
      <c r="B69" s="793">
        <v>1</v>
      </c>
    </row>
    <row r="70" spans="1:2">
      <c r="A70" s="863" t="s">
        <v>792</v>
      </c>
      <c r="B70" s="793">
        <v>12</v>
      </c>
    </row>
    <row r="71" spans="1:2">
      <c r="A71" s="863" t="s">
        <v>808</v>
      </c>
      <c r="B71" s="793">
        <v>181</v>
      </c>
    </row>
    <row r="72" spans="1:2">
      <c r="A72" s="863" t="s">
        <v>814</v>
      </c>
      <c r="B72" s="793">
        <v>41</v>
      </c>
    </row>
    <row r="73" spans="1:2">
      <c r="A73" s="863" t="s">
        <v>840</v>
      </c>
      <c r="B73" s="863">
        <v>5</v>
      </c>
    </row>
    <row r="74" spans="1:2">
      <c r="A74" s="863" t="s">
        <v>846</v>
      </c>
      <c r="B74" s="793">
        <v>56</v>
      </c>
    </row>
    <row r="75" spans="1:2">
      <c r="A75" s="863" t="s">
        <v>863</v>
      </c>
      <c r="B75" s="863">
        <v>137</v>
      </c>
    </row>
    <row r="76" spans="1:2">
      <c r="A76" s="863" t="s">
        <v>866</v>
      </c>
      <c r="B76" s="863">
        <v>62</v>
      </c>
    </row>
    <row r="77" spans="1:2">
      <c r="A77" s="863" t="s">
        <v>877</v>
      </c>
      <c r="B77" s="863">
        <v>2</v>
      </c>
    </row>
    <row r="78" spans="1:2">
      <c r="A78" s="863" t="s">
        <v>882</v>
      </c>
      <c r="B78" s="863">
        <v>204</v>
      </c>
    </row>
    <row r="79" spans="1:2">
      <c r="A79" s="863" t="s">
        <v>890</v>
      </c>
      <c r="B79" s="863">
        <v>6</v>
      </c>
    </row>
    <row r="80" spans="1:2">
      <c r="A80" s="863" t="s">
        <v>895</v>
      </c>
      <c r="B80" s="863">
        <v>110</v>
      </c>
    </row>
    <row r="81" spans="1:5">
      <c r="A81" s="863" t="s">
        <v>904</v>
      </c>
      <c r="B81" s="793">
        <v>51</v>
      </c>
    </row>
    <row r="82" spans="1:5">
      <c r="A82" s="863" t="s">
        <v>909</v>
      </c>
      <c r="B82" s="863">
        <v>27</v>
      </c>
    </row>
    <row r="83" spans="1:5">
      <c r="A83" s="863" t="s">
        <v>928</v>
      </c>
      <c r="B83" s="863">
        <v>10</v>
      </c>
    </row>
    <row r="84" spans="1:5">
      <c r="A84" s="863" t="s">
        <v>938</v>
      </c>
      <c r="B84" s="863">
        <v>471412</v>
      </c>
      <c r="E84" s="1351">
        <v>3277</v>
      </c>
    </row>
    <row r="85" spans="1:5">
      <c r="A85" s="863" t="s">
        <v>940</v>
      </c>
      <c r="B85" s="863">
        <v>468486</v>
      </c>
      <c r="E85" s="1351">
        <v>3277</v>
      </c>
    </row>
    <row r="86" spans="1:5">
      <c r="A86" s="863" t="s">
        <v>942</v>
      </c>
      <c r="B86" s="793">
        <v>30913</v>
      </c>
    </row>
    <row r="87" spans="1:5">
      <c r="A87" s="863" t="s">
        <v>944</v>
      </c>
      <c r="B87" s="793">
        <v>22677</v>
      </c>
    </row>
    <row r="88" spans="1:5">
      <c r="A88" s="863" t="s">
        <v>950</v>
      </c>
      <c r="B88" s="793">
        <v>4913</v>
      </c>
    </row>
    <row r="89" spans="1:5">
      <c r="A89" s="863" t="s">
        <v>953</v>
      </c>
      <c r="B89" s="793">
        <v>3269</v>
      </c>
      <c r="D89" s="863"/>
    </row>
    <row r="90" spans="1:5">
      <c r="A90" s="863" t="s">
        <v>967</v>
      </c>
      <c r="B90" s="793">
        <v>54</v>
      </c>
      <c r="D90" s="863"/>
    </row>
    <row r="91" spans="1:5">
      <c r="A91" s="863" t="s">
        <v>973</v>
      </c>
      <c r="B91" s="863">
        <v>48947</v>
      </c>
      <c r="D91" s="863"/>
    </row>
    <row r="92" spans="1:5">
      <c r="A92" s="863" t="s">
        <v>975</v>
      </c>
      <c r="B92" s="863">
        <v>46497</v>
      </c>
      <c r="D92" s="863"/>
    </row>
    <row r="93" spans="1:5">
      <c r="A93" s="863" t="s">
        <v>979</v>
      </c>
      <c r="B93" s="793">
        <v>1240</v>
      </c>
    </row>
    <row r="94" spans="1:5">
      <c r="A94" s="863" t="s">
        <v>981</v>
      </c>
      <c r="B94" s="793">
        <v>73</v>
      </c>
      <c r="D94" s="863"/>
    </row>
    <row r="95" spans="1:5">
      <c r="A95" s="863" t="s">
        <v>984</v>
      </c>
      <c r="B95" s="793">
        <v>4</v>
      </c>
    </row>
    <row r="96" spans="1:5">
      <c r="A96" s="863" t="s">
        <v>990</v>
      </c>
      <c r="B96" s="863">
        <v>82</v>
      </c>
    </row>
    <row r="97" spans="1:4">
      <c r="A97" s="863" t="s">
        <v>998</v>
      </c>
      <c r="B97" s="863">
        <v>221</v>
      </c>
    </row>
    <row r="98" spans="1:4">
      <c r="A98" s="863" t="s">
        <v>1000</v>
      </c>
      <c r="B98" s="793">
        <v>830</v>
      </c>
    </row>
    <row r="99" spans="1:4">
      <c r="A99" s="863" t="s">
        <v>1006</v>
      </c>
      <c r="B99" s="793">
        <v>74051</v>
      </c>
    </row>
    <row r="100" spans="1:4">
      <c r="A100" s="863" t="s">
        <v>1008</v>
      </c>
      <c r="B100" s="863">
        <v>48931</v>
      </c>
    </row>
    <row r="101" spans="1:4">
      <c r="A101" s="863" t="s">
        <v>1016</v>
      </c>
      <c r="B101" s="863">
        <v>8377</v>
      </c>
    </row>
    <row r="102" spans="1:4">
      <c r="A102" s="863" t="s">
        <v>1023</v>
      </c>
      <c r="B102" s="863">
        <v>4879</v>
      </c>
      <c r="D102" s="863"/>
    </row>
    <row r="103" spans="1:4">
      <c r="A103" s="863" t="s">
        <v>1026</v>
      </c>
      <c r="B103" s="863">
        <v>659</v>
      </c>
      <c r="D103" s="863"/>
    </row>
    <row r="104" spans="1:4">
      <c r="A104" s="863" t="s">
        <v>1029</v>
      </c>
      <c r="B104" s="793">
        <v>689</v>
      </c>
    </row>
    <row r="105" spans="1:4">
      <c r="A105" s="863" t="s">
        <v>1032</v>
      </c>
      <c r="B105" s="793">
        <v>1763</v>
      </c>
    </row>
    <row r="106" spans="1:4">
      <c r="A106" s="863" t="s">
        <v>1034</v>
      </c>
      <c r="B106" s="863">
        <v>963</v>
      </c>
      <c r="D106" s="863"/>
    </row>
    <row r="107" spans="1:4">
      <c r="A107" s="863" t="s">
        <v>1036</v>
      </c>
      <c r="B107" s="863">
        <v>3031</v>
      </c>
    </row>
    <row r="108" spans="1:4">
      <c r="A108" s="863" t="s">
        <v>1038</v>
      </c>
      <c r="B108" s="863">
        <v>1276</v>
      </c>
    </row>
    <row r="109" spans="1:4">
      <c r="A109" s="863" t="s">
        <v>1040</v>
      </c>
      <c r="B109" s="863">
        <v>611</v>
      </c>
    </row>
    <row r="110" spans="1:4">
      <c r="A110" s="863" t="s">
        <v>1047</v>
      </c>
      <c r="B110" s="863">
        <v>817</v>
      </c>
    </row>
    <row r="111" spans="1:4">
      <c r="A111" s="863" t="s">
        <v>1052</v>
      </c>
      <c r="B111" s="863">
        <v>4</v>
      </c>
    </row>
    <row r="112" spans="1:4">
      <c r="A112" s="863" t="s">
        <v>1058</v>
      </c>
      <c r="B112" s="863">
        <v>3</v>
      </c>
    </row>
    <row r="113" spans="1:4">
      <c r="A113" s="863" t="s">
        <v>1060</v>
      </c>
      <c r="B113" s="863">
        <v>56</v>
      </c>
    </row>
    <row r="114" spans="1:4">
      <c r="A114" s="863" t="s">
        <v>1068</v>
      </c>
      <c r="B114" s="793">
        <v>11</v>
      </c>
    </row>
    <row r="115" spans="1:4">
      <c r="A115" s="863" t="s">
        <v>1074</v>
      </c>
      <c r="B115" s="793">
        <v>1435</v>
      </c>
    </row>
    <row r="116" spans="1:4">
      <c r="A116" s="863" t="s">
        <v>1079</v>
      </c>
      <c r="B116" s="793">
        <v>72</v>
      </c>
      <c r="D116" s="863"/>
    </row>
    <row r="117" spans="1:4">
      <c r="A117" s="863" t="s">
        <v>1091</v>
      </c>
      <c r="B117" s="793">
        <v>16</v>
      </c>
      <c r="D117" s="863"/>
    </row>
    <row r="118" spans="1:4">
      <c r="A118" s="863" t="s">
        <v>1097</v>
      </c>
      <c r="B118" s="793">
        <v>250</v>
      </c>
    </row>
    <row r="119" spans="1:4">
      <c r="A119" s="863" t="s">
        <v>1099</v>
      </c>
      <c r="B119" s="793">
        <v>208</v>
      </c>
    </row>
    <row r="120" spans="1:4">
      <c r="A120" s="863" t="s">
        <v>1110</v>
      </c>
      <c r="B120" s="793">
        <v>724</v>
      </c>
    </row>
    <row r="121" spans="1:4">
      <c r="A121" s="863" t="s">
        <v>1117</v>
      </c>
      <c r="B121" s="793">
        <v>346</v>
      </c>
    </row>
    <row r="122" spans="1:4">
      <c r="A122" s="863" t="s">
        <v>1122</v>
      </c>
      <c r="B122" s="793">
        <v>378</v>
      </c>
      <c r="D122" s="863"/>
    </row>
    <row r="123" spans="1:4">
      <c r="A123" s="863" t="s">
        <v>1130</v>
      </c>
      <c r="B123" s="793">
        <v>6147</v>
      </c>
      <c r="D123" s="863"/>
    </row>
    <row r="124" spans="1:4">
      <c r="A124" s="863" t="s">
        <v>1132</v>
      </c>
      <c r="B124" s="793">
        <v>19</v>
      </c>
      <c r="D124" s="863"/>
    </row>
    <row r="125" spans="1:4">
      <c r="A125" s="863" t="s">
        <v>1141</v>
      </c>
      <c r="B125" s="793">
        <v>164</v>
      </c>
      <c r="D125" s="863"/>
    </row>
    <row r="126" spans="1:4">
      <c r="A126" s="863" t="s">
        <v>1155</v>
      </c>
      <c r="B126" s="863">
        <v>556</v>
      </c>
      <c r="D126" s="863"/>
    </row>
    <row r="127" spans="1:4">
      <c r="A127" s="863" t="s">
        <v>1157</v>
      </c>
      <c r="B127" s="863">
        <v>1169</v>
      </c>
      <c r="D127" s="863"/>
    </row>
    <row r="128" spans="1:4">
      <c r="A128" s="863" t="s">
        <v>1159</v>
      </c>
      <c r="B128" s="863">
        <v>2910</v>
      </c>
    </row>
    <row r="129" spans="1:4">
      <c r="A129" s="863" t="s">
        <v>1163</v>
      </c>
      <c r="B129" s="793">
        <v>1329</v>
      </c>
    </row>
    <row r="130" spans="1:4">
      <c r="A130" s="863" t="s">
        <v>1179</v>
      </c>
      <c r="B130" s="863">
        <v>180393</v>
      </c>
    </row>
    <row r="131" spans="1:4">
      <c r="A131" s="863" t="s">
        <v>1181</v>
      </c>
      <c r="B131" s="793">
        <v>95283</v>
      </c>
    </row>
    <row r="132" spans="1:4">
      <c r="A132" s="863" t="s">
        <v>1189</v>
      </c>
      <c r="B132" s="793">
        <v>31828</v>
      </c>
    </row>
    <row r="133" spans="1:4">
      <c r="A133" s="863" t="s">
        <v>1193</v>
      </c>
      <c r="B133" s="793">
        <v>4982</v>
      </c>
    </row>
    <row r="134" spans="1:4">
      <c r="A134" s="863" t="s">
        <v>1199</v>
      </c>
      <c r="B134" s="793">
        <v>20544</v>
      </c>
    </row>
    <row r="135" spans="1:4">
      <c r="A135" s="863" t="s">
        <v>1202</v>
      </c>
      <c r="B135" s="793">
        <v>3622</v>
      </c>
    </row>
    <row r="136" spans="1:4">
      <c r="A136" s="863" t="s">
        <v>1205</v>
      </c>
      <c r="B136" s="793">
        <v>8511</v>
      </c>
    </row>
    <row r="137" spans="1:4">
      <c r="A137" s="863" t="s">
        <v>1207</v>
      </c>
      <c r="B137" s="793">
        <v>2244</v>
      </c>
    </row>
    <row r="138" spans="1:4">
      <c r="A138" s="863" t="s">
        <v>1209</v>
      </c>
      <c r="B138" s="793">
        <v>13379</v>
      </c>
      <c r="D138" s="863"/>
    </row>
    <row r="139" spans="1:4">
      <c r="A139" s="863" t="s">
        <v>1220</v>
      </c>
      <c r="B139" s="793">
        <v>14814</v>
      </c>
    </row>
    <row r="140" spans="1:4">
      <c r="A140" s="863" t="s">
        <v>1222</v>
      </c>
      <c r="B140" s="793">
        <v>10129</v>
      </c>
      <c r="D140" s="863"/>
    </row>
    <row r="141" spans="1:4">
      <c r="A141" s="863" t="s">
        <v>1230</v>
      </c>
      <c r="B141" s="793">
        <v>245</v>
      </c>
    </row>
    <row r="142" spans="1:4">
      <c r="A142" s="863" t="s">
        <v>1237</v>
      </c>
      <c r="B142" s="793">
        <v>3256</v>
      </c>
      <c r="D142" s="863"/>
    </row>
    <row r="143" spans="1:4">
      <c r="A143" s="863" t="s">
        <v>1240</v>
      </c>
      <c r="B143" s="793">
        <v>324</v>
      </c>
    </row>
    <row r="144" spans="1:4">
      <c r="A144" s="863" t="s">
        <v>1242</v>
      </c>
      <c r="B144" s="1211">
        <v>409</v>
      </c>
      <c r="D144" s="863"/>
    </row>
    <row r="145" spans="1:4">
      <c r="A145" s="863" t="s">
        <v>1244</v>
      </c>
      <c r="B145" s="793">
        <v>128</v>
      </c>
    </row>
    <row r="146" spans="1:4">
      <c r="A146" s="863" t="s">
        <v>1246</v>
      </c>
      <c r="B146" s="863">
        <v>323</v>
      </c>
    </row>
    <row r="147" spans="1:4">
      <c r="A147" s="863" t="s">
        <v>1249</v>
      </c>
      <c r="B147" s="863">
        <v>41706</v>
      </c>
    </row>
    <row r="148" spans="1:4">
      <c r="A148" s="863" t="s">
        <v>1251</v>
      </c>
      <c r="B148" s="1211">
        <v>15570</v>
      </c>
      <c r="D148" s="863"/>
    </row>
    <row r="149" spans="1:4">
      <c r="A149" s="863" t="s">
        <v>1259</v>
      </c>
      <c r="B149" s="863">
        <v>10613</v>
      </c>
    </row>
    <row r="150" spans="1:4">
      <c r="A150" s="863" t="s">
        <v>1265</v>
      </c>
      <c r="B150" s="863">
        <v>302</v>
      </c>
    </row>
    <row r="151" spans="1:4">
      <c r="A151" s="863" t="s">
        <v>1271</v>
      </c>
      <c r="B151" s="863">
        <v>1472</v>
      </c>
    </row>
    <row r="152" spans="1:4">
      <c r="A152" s="863" t="s">
        <v>1275</v>
      </c>
      <c r="B152" s="793">
        <v>1450</v>
      </c>
    </row>
    <row r="153" spans="1:4">
      <c r="A153" s="863" t="s">
        <v>1277</v>
      </c>
      <c r="B153" s="793">
        <v>441</v>
      </c>
    </row>
    <row r="154" spans="1:4">
      <c r="A154" s="863" t="s">
        <v>1279</v>
      </c>
      <c r="B154" s="793">
        <v>616</v>
      </c>
      <c r="D154" s="863"/>
    </row>
    <row r="155" spans="1:4">
      <c r="A155" s="863" t="s">
        <v>1281</v>
      </c>
      <c r="B155" s="793">
        <v>6946</v>
      </c>
      <c r="D155" s="863"/>
    </row>
    <row r="156" spans="1:4">
      <c r="A156" s="863" t="s">
        <v>1285</v>
      </c>
      <c r="B156" s="793">
        <v>2010</v>
      </c>
    </row>
    <row r="157" spans="1:4">
      <c r="A157" s="863" t="s">
        <v>1291</v>
      </c>
      <c r="B157" s="793">
        <v>307</v>
      </c>
    </row>
    <row r="158" spans="1:4">
      <c r="A158" s="863" t="s">
        <v>1293</v>
      </c>
      <c r="B158" s="793">
        <v>646</v>
      </c>
    </row>
    <row r="159" spans="1:4">
      <c r="A159" s="863" t="s">
        <v>1295</v>
      </c>
      <c r="B159" s="793">
        <v>1184</v>
      </c>
      <c r="D159" s="863"/>
    </row>
    <row r="160" spans="1:4">
      <c r="A160" s="863" t="s">
        <v>1297</v>
      </c>
      <c r="B160" s="793">
        <v>73</v>
      </c>
    </row>
    <row r="161" spans="1:5">
      <c r="A161" s="863" t="s">
        <v>1301</v>
      </c>
      <c r="B161" s="793">
        <v>19</v>
      </c>
    </row>
    <row r="162" spans="1:5">
      <c r="A162" s="863" t="s">
        <v>1307</v>
      </c>
      <c r="B162" s="793">
        <v>44</v>
      </c>
    </row>
    <row r="163" spans="1:5">
      <c r="A163" s="863" t="s">
        <v>1309</v>
      </c>
      <c r="B163" s="793">
        <v>13</v>
      </c>
    </row>
    <row r="164" spans="1:5">
      <c r="A164" s="863" t="s">
        <v>1314</v>
      </c>
      <c r="B164" s="793">
        <v>800</v>
      </c>
    </row>
    <row r="165" spans="1:5">
      <c r="A165" s="863" t="s">
        <v>1316</v>
      </c>
      <c r="B165" s="793">
        <v>424</v>
      </c>
      <c r="D165" s="863"/>
    </row>
    <row r="166" spans="1:5">
      <c r="A166" s="863" t="s">
        <v>1323</v>
      </c>
      <c r="B166" s="863">
        <v>376</v>
      </c>
      <c r="D166" s="863"/>
    </row>
    <row r="167" spans="1:5">
      <c r="A167" s="863" t="s">
        <v>1329</v>
      </c>
      <c r="B167" s="863">
        <v>122</v>
      </c>
    </row>
    <row r="168" spans="1:5">
      <c r="A168" s="863" t="s">
        <v>1338</v>
      </c>
      <c r="B168" s="793">
        <v>122</v>
      </c>
    </row>
    <row r="169" spans="1:5">
      <c r="A169" s="863" t="s">
        <v>1350</v>
      </c>
      <c r="B169" s="863">
        <v>60053</v>
      </c>
      <c r="D169" s="863"/>
      <c r="E169" s="1351">
        <v>47</v>
      </c>
    </row>
    <row r="170" spans="1:5">
      <c r="A170" s="863" t="s">
        <v>1352</v>
      </c>
      <c r="B170" s="863">
        <v>2295</v>
      </c>
    </row>
    <row r="171" spans="1:5">
      <c r="A171" s="863" t="s">
        <v>1364</v>
      </c>
      <c r="B171" s="863">
        <v>625</v>
      </c>
      <c r="D171" s="863"/>
    </row>
    <row r="172" spans="1:5">
      <c r="A172" s="863" t="s">
        <v>1372</v>
      </c>
      <c r="B172" s="793">
        <v>1529</v>
      </c>
      <c r="D172" s="863"/>
    </row>
    <row r="173" spans="1:5">
      <c r="A173" s="863" t="s">
        <v>1376</v>
      </c>
      <c r="B173" s="793">
        <v>20</v>
      </c>
      <c r="D173" s="863"/>
    </row>
    <row r="174" spans="1:5">
      <c r="A174" s="863" t="s">
        <v>1378</v>
      </c>
      <c r="B174" s="863">
        <v>1185</v>
      </c>
    </row>
    <row r="175" spans="1:5">
      <c r="A175" s="863" t="s">
        <v>1382</v>
      </c>
      <c r="B175" s="793">
        <v>11</v>
      </c>
      <c r="D175" s="863"/>
    </row>
    <row r="176" spans="1:5">
      <c r="A176" s="863" t="s">
        <v>1386</v>
      </c>
      <c r="B176" s="863">
        <v>103</v>
      </c>
      <c r="D176" s="863"/>
    </row>
    <row r="177" spans="1:5">
      <c r="A177" s="863" t="s">
        <v>1403</v>
      </c>
      <c r="B177" s="863"/>
      <c r="E177" s="1351">
        <v>40</v>
      </c>
    </row>
    <row r="178" spans="1:5">
      <c r="A178" s="863" t="s">
        <v>1412</v>
      </c>
      <c r="B178" s="863"/>
      <c r="E178" s="1351">
        <v>7</v>
      </c>
    </row>
    <row r="179" spans="1:5">
      <c r="A179" s="863" t="s">
        <v>1416</v>
      </c>
      <c r="B179" s="793">
        <v>35430</v>
      </c>
    </row>
    <row r="180" spans="1:5">
      <c r="A180" s="863" t="s">
        <v>1421</v>
      </c>
      <c r="B180" s="1211">
        <v>1632</v>
      </c>
      <c r="D180" s="863"/>
    </row>
    <row r="181" spans="1:5">
      <c r="A181" s="863" t="s">
        <v>1423</v>
      </c>
      <c r="B181" s="793">
        <v>4108</v>
      </c>
    </row>
    <row r="182" spans="1:5">
      <c r="A182" s="863" t="s">
        <v>1427</v>
      </c>
      <c r="B182" s="793">
        <v>2742</v>
      </c>
    </row>
    <row r="183" spans="1:5">
      <c r="A183" s="863" t="s">
        <v>1429</v>
      </c>
      <c r="B183" s="863">
        <v>273</v>
      </c>
    </row>
    <row r="184" spans="1:5">
      <c r="A184" s="863" t="s">
        <v>1431</v>
      </c>
      <c r="B184" s="863">
        <v>367</v>
      </c>
    </row>
    <row r="185" spans="1:5">
      <c r="A185" s="863" t="s">
        <v>1433</v>
      </c>
      <c r="B185" s="863">
        <v>1792</v>
      </c>
    </row>
    <row r="186" spans="1:5">
      <c r="A186" s="863" t="s">
        <v>1457</v>
      </c>
      <c r="B186" s="863">
        <v>52</v>
      </c>
    </row>
    <row r="187" spans="1:5">
      <c r="A187" s="863" t="s">
        <v>1463</v>
      </c>
      <c r="B187" s="863">
        <v>85</v>
      </c>
    </row>
    <row r="188" spans="1:5">
      <c r="A188" s="863" t="s">
        <v>1472</v>
      </c>
      <c r="B188" s="863">
        <v>5549</v>
      </c>
      <c r="D188" s="863"/>
    </row>
    <row r="189" spans="1:5">
      <c r="A189" s="863" t="s">
        <v>1474</v>
      </c>
      <c r="B189" s="863">
        <v>352</v>
      </c>
    </row>
    <row r="190" spans="1:5">
      <c r="A190" s="863" t="s">
        <v>1476</v>
      </c>
      <c r="B190" s="863">
        <v>1138</v>
      </c>
      <c r="D190" s="863"/>
    </row>
    <row r="191" spans="1:5">
      <c r="A191" s="863" t="s">
        <v>1478</v>
      </c>
      <c r="B191" s="793">
        <v>142</v>
      </c>
      <c r="D191" s="863"/>
    </row>
    <row r="192" spans="1:5">
      <c r="A192" s="863" t="s">
        <v>1480</v>
      </c>
      <c r="B192" s="793">
        <v>350</v>
      </c>
    </row>
    <row r="193" spans="1:5">
      <c r="A193" s="863" t="s">
        <v>1482</v>
      </c>
      <c r="B193" s="793">
        <v>47</v>
      </c>
      <c r="D193" s="863"/>
    </row>
    <row r="194" spans="1:5">
      <c r="A194" s="863" t="s">
        <v>1484</v>
      </c>
      <c r="B194" s="793">
        <v>208</v>
      </c>
      <c r="D194" s="863"/>
    </row>
    <row r="195" spans="1:5">
      <c r="A195" s="863" t="s">
        <v>1488</v>
      </c>
      <c r="B195" s="863">
        <v>18</v>
      </c>
      <c r="D195" s="863"/>
    </row>
    <row r="196" spans="1:5">
      <c r="A196" s="863" t="s">
        <v>1490</v>
      </c>
      <c r="B196" s="793">
        <v>144</v>
      </c>
      <c r="D196" s="863"/>
    </row>
    <row r="197" spans="1:5">
      <c r="A197" s="863" t="s">
        <v>1498</v>
      </c>
      <c r="B197" s="863">
        <v>9</v>
      </c>
      <c r="D197" s="863"/>
    </row>
    <row r="198" spans="1:5">
      <c r="A198" s="863" t="s">
        <v>1501</v>
      </c>
      <c r="B198" s="793">
        <v>61</v>
      </c>
      <c r="D198" s="863"/>
    </row>
    <row r="199" spans="1:5">
      <c r="A199" s="863" t="s">
        <v>1510</v>
      </c>
      <c r="B199" s="793">
        <v>74</v>
      </c>
      <c r="D199" s="863"/>
    </row>
    <row r="200" spans="1:5">
      <c r="A200" s="863" t="s">
        <v>1519</v>
      </c>
      <c r="B200" s="863">
        <v>691</v>
      </c>
      <c r="D200" s="863"/>
      <c r="E200" s="1351">
        <v>2754</v>
      </c>
    </row>
    <row r="201" spans="1:5">
      <c r="A201" s="863" t="s">
        <v>1527</v>
      </c>
      <c r="B201" s="793">
        <v>15</v>
      </c>
      <c r="D201" s="863"/>
    </row>
    <row r="202" spans="1:5">
      <c r="A202" s="863" t="s">
        <v>1530</v>
      </c>
      <c r="B202" s="793">
        <v>21</v>
      </c>
      <c r="D202" s="863"/>
    </row>
    <row r="203" spans="1:5">
      <c r="A203" s="863" t="s">
        <v>1533</v>
      </c>
      <c r="B203" s="793">
        <v>655</v>
      </c>
      <c r="D203" s="863"/>
    </row>
    <row r="204" spans="1:5">
      <c r="A204" s="863" t="s">
        <v>1544</v>
      </c>
      <c r="B204" s="863"/>
      <c r="D204" s="863"/>
      <c r="E204" s="1351">
        <v>1916</v>
      </c>
    </row>
    <row r="205" spans="1:5">
      <c r="A205" s="863" t="s">
        <v>1546</v>
      </c>
      <c r="B205" s="863"/>
      <c r="D205" s="863"/>
      <c r="E205" s="1351">
        <v>838</v>
      </c>
    </row>
    <row r="206" spans="1:5">
      <c r="A206" s="863" t="s">
        <v>1556</v>
      </c>
      <c r="B206" s="793">
        <v>4</v>
      </c>
    </row>
    <row r="207" spans="1:5">
      <c r="A207" s="863" t="s">
        <v>1558</v>
      </c>
      <c r="B207" s="793">
        <v>4</v>
      </c>
    </row>
    <row r="208" spans="1:5">
      <c r="A208" s="863" t="s">
        <v>1629</v>
      </c>
      <c r="B208" s="793">
        <v>8977</v>
      </c>
      <c r="D208" s="863"/>
      <c r="E208" s="1351">
        <v>476</v>
      </c>
    </row>
    <row r="209" spans="1:5">
      <c r="A209" s="863" t="s">
        <v>1631</v>
      </c>
      <c r="B209" s="793">
        <v>4499</v>
      </c>
      <c r="D209" s="863"/>
    </row>
    <row r="210" spans="1:5">
      <c r="A210" s="863" t="s">
        <v>1640</v>
      </c>
      <c r="B210" s="793">
        <v>9</v>
      </c>
      <c r="D210" s="863"/>
    </row>
    <row r="211" spans="1:5">
      <c r="A211" s="863" t="s">
        <v>1644</v>
      </c>
      <c r="B211" s="863">
        <v>119</v>
      </c>
      <c r="D211" s="863"/>
    </row>
    <row r="212" spans="1:5">
      <c r="A212" s="863" t="s">
        <v>1648</v>
      </c>
      <c r="B212" s="793">
        <v>6</v>
      </c>
      <c r="D212" s="863"/>
    </row>
    <row r="213" spans="1:5">
      <c r="A213" s="863" t="s">
        <v>1653</v>
      </c>
      <c r="B213" s="793">
        <v>1239</v>
      </c>
      <c r="D213" s="863"/>
    </row>
    <row r="214" spans="1:5">
      <c r="A214" s="863" t="s">
        <v>1657</v>
      </c>
      <c r="B214" s="793">
        <v>1817</v>
      </c>
    </row>
    <row r="215" spans="1:5">
      <c r="A215" s="863" t="s">
        <v>1661</v>
      </c>
      <c r="B215" s="793"/>
      <c r="E215" s="1351">
        <v>476</v>
      </c>
    </row>
    <row r="216" spans="1:5">
      <c r="A216" s="863" t="s">
        <v>1674</v>
      </c>
      <c r="B216" s="793">
        <v>1288</v>
      </c>
      <c r="D216" s="863"/>
    </row>
    <row r="217" spans="1:5">
      <c r="A217" s="863" t="s">
        <v>1686</v>
      </c>
      <c r="B217" s="793">
        <v>2926</v>
      </c>
    </row>
    <row r="218" spans="1:5">
      <c r="A218" s="863" t="s">
        <v>1688</v>
      </c>
      <c r="B218" s="793">
        <v>2761</v>
      </c>
      <c r="D218" s="863"/>
    </row>
    <row r="219" spans="1:5">
      <c r="A219" s="863" t="s">
        <v>1696</v>
      </c>
      <c r="B219" s="793">
        <v>4</v>
      </c>
      <c r="D219" s="863"/>
    </row>
    <row r="220" spans="1:5">
      <c r="A220" s="863" t="s">
        <v>1701</v>
      </c>
      <c r="B220" s="793">
        <v>259</v>
      </c>
      <c r="D220" s="863"/>
    </row>
    <row r="221" spans="1:5">
      <c r="A221" s="863" t="s">
        <v>1706</v>
      </c>
      <c r="B221" s="863">
        <v>215</v>
      </c>
      <c r="D221" s="863"/>
    </row>
    <row r="222" spans="1:5">
      <c r="A222" s="863" t="s">
        <v>1716</v>
      </c>
      <c r="B222" s="863">
        <v>34</v>
      </c>
    </row>
    <row r="223" spans="1:5">
      <c r="A223" s="863" t="s">
        <v>1719</v>
      </c>
      <c r="B223" s="863">
        <v>3</v>
      </c>
    </row>
    <row r="224" spans="1:5">
      <c r="A224" s="863" t="s">
        <v>1724</v>
      </c>
      <c r="B224" s="863">
        <v>134</v>
      </c>
    </row>
    <row r="225" spans="1:4">
      <c r="A225" s="863" t="s">
        <v>1729</v>
      </c>
      <c r="B225" s="793">
        <v>134</v>
      </c>
    </row>
    <row r="226" spans="1:4">
      <c r="A226" s="863" t="s">
        <v>1747</v>
      </c>
      <c r="B226" s="863">
        <v>226</v>
      </c>
    </row>
    <row r="227" spans="1:4">
      <c r="A227" s="863" t="s">
        <v>1752</v>
      </c>
      <c r="B227" s="863">
        <v>117</v>
      </c>
    </row>
    <row r="228" spans="1:4">
      <c r="A228" s="863" t="s">
        <v>1755</v>
      </c>
      <c r="B228" s="793">
        <v>583</v>
      </c>
    </row>
    <row r="229" spans="1:4">
      <c r="A229" s="863" t="s">
        <v>1761</v>
      </c>
      <c r="B229" s="793">
        <v>94</v>
      </c>
    </row>
    <row r="230" spans="1:4">
      <c r="A230" s="863" t="s">
        <v>1766</v>
      </c>
      <c r="B230" s="793">
        <v>16</v>
      </c>
    </row>
    <row r="231" spans="1:4">
      <c r="A231" s="863" t="s">
        <v>1770</v>
      </c>
      <c r="B231" s="793">
        <v>439</v>
      </c>
      <c r="D231" s="863"/>
    </row>
    <row r="232" spans="1:4">
      <c r="A232" s="863" t="s">
        <v>1774</v>
      </c>
      <c r="B232" s="793">
        <v>503</v>
      </c>
      <c r="D232" s="863"/>
    </row>
    <row r="233" spans="1:4">
      <c r="A233" s="863" t="s">
        <v>1778</v>
      </c>
      <c r="B233" s="1211">
        <v>104</v>
      </c>
      <c r="D233" s="863"/>
    </row>
    <row r="234" spans="1:4">
      <c r="A234" s="863" t="s">
        <v>1806</v>
      </c>
      <c r="B234" s="863">
        <v>83</v>
      </c>
    </row>
    <row r="235" spans="1:4">
      <c r="A235" s="863" t="s">
        <v>1811</v>
      </c>
      <c r="B235" s="793">
        <v>21</v>
      </c>
      <c r="D235" s="863"/>
    </row>
    <row r="236" spans="1:4">
      <c r="A236" s="863" t="s">
        <v>1831</v>
      </c>
      <c r="B236" s="863">
        <v>61</v>
      </c>
      <c r="D236" s="863"/>
    </row>
    <row r="237" spans="1:4">
      <c r="A237" s="863" t="s">
        <v>1833</v>
      </c>
      <c r="B237" s="863">
        <v>3</v>
      </c>
      <c r="D237" s="863"/>
    </row>
    <row r="238" spans="1:4">
      <c r="A238" s="863" t="s">
        <v>1841</v>
      </c>
      <c r="B238" s="863">
        <v>16</v>
      </c>
    </row>
    <row r="239" spans="1:4">
      <c r="A239" s="863" t="s">
        <v>1844</v>
      </c>
      <c r="B239" s="863">
        <v>42</v>
      </c>
    </row>
    <row r="240" spans="1:4">
      <c r="A240" s="863" t="s">
        <v>1848</v>
      </c>
      <c r="B240" s="793">
        <v>431</v>
      </c>
    </row>
    <row r="241" spans="1:4">
      <c r="A241" s="863" t="s">
        <v>1850</v>
      </c>
      <c r="B241" s="793">
        <v>52</v>
      </c>
    </row>
    <row r="242" spans="1:4">
      <c r="A242" s="863" t="s">
        <v>1856</v>
      </c>
      <c r="B242" s="793">
        <v>9</v>
      </c>
    </row>
    <row r="243" spans="1:4">
      <c r="A243" s="863" t="s">
        <v>1866</v>
      </c>
      <c r="B243" s="793">
        <v>7</v>
      </c>
    </row>
    <row r="244" spans="1:4">
      <c r="A244" s="863" t="s">
        <v>1874</v>
      </c>
      <c r="B244" s="863">
        <v>19</v>
      </c>
    </row>
    <row r="245" spans="1:4">
      <c r="A245" s="863" t="s">
        <v>1876</v>
      </c>
      <c r="B245" s="793">
        <v>344</v>
      </c>
    </row>
    <row r="246" spans="1:4">
      <c r="A246" s="863" t="s">
        <v>1882</v>
      </c>
      <c r="B246" s="793">
        <v>300</v>
      </c>
    </row>
    <row r="247" spans="1:4">
      <c r="A247" s="863" t="s">
        <v>1890</v>
      </c>
      <c r="B247" s="793">
        <v>17</v>
      </c>
      <c r="D247" s="863"/>
    </row>
    <row r="248" spans="1:4">
      <c r="A248" s="863" t="s">
        <v>1892</v>
      </c>
      <c r="B248" s="863">
        <v>3</v>
      </c>
      <c r="D248" s="863"/>
    </row>
    <row r="249" spans="1:4">
      <c r="A249" s="863" t="s">
        <v>1899</v>
      </c>
      <c r="B249" s="863">
        <v>280</v>
      </c>
      <c r="D249" s="863"/>
    </row>
    <row r="250" spans="1:4">
      <c r="A250" s="863" t="s">
        <v>1911</v>
      </c>
      <c r="B250" s="863">
        <v>19327</v>
      </c>
      <c r="D250" s="863"/>
    </row>
    <row r="251" spans="1:4">
      <c r="A251" s="863" t="s">
        <v>1913</v>
      </c>
      <c r="B251" s="863">
        <v>14487</v>
      </c>
      <c r="D251" s="863"/>
    </row>
    <row r="252" spans="1:4">
      <c r="A252" s="863" t="s">
        <v>1915</v>
      </c>
      <c r="B252" s="793">
        <v>4572</v>
      </c>
      <c r="D252" s="863"/>
    </row>
    <row r="253" spans="1:4">
      <c r="A253" s="863" t="s">
        <v>1921</v>
      </c>
      <c r="B253" s="793">
        <v>24</v>
      </c>
    </row>
    <row r="254" spans="1:4">
      <c r="A254" s="863" t="s">
        <v>1923</v>
      </c>
      <c r="B254" s="793">
        <v>1715</v>
      </c>
    </row>
    <row r="255" spans="1:4">
      <c r="A255" s="863" t="s">
        <v>1927</v>
      </c>
      <c r="B255" s="863">
        <v>225</v>
      </c>
      <c r="D255" s="863"/>
    </row>
    <row r="256" spans="1:4">
      <c r="A256" s="863" t="s">
        <v>1929</v>
      </c>
      <c r="B256" s="793">
        <v>282</v>
      </c>
      <c r="D256" s="863"/>
    </row>
    <row r="257" spans="1:4">
      <c r="A257" s="863" t="s">
        <v>1931</v>
      </c>
      <c r="B257" s="793">
        <v>116</v>
      </c>
      <c r="D257" s="863"/>
    </row>
    <row r="258" spans="1:4">
      <c r="A258" s="863" t="s">
        <v>1935</v>
      </c>
      <c r="B258" s="793">
        <v>1903</v>
      </c>
      <c r="D258" s="863"/>
    </row>
    <row r="259" spans="1:4">
      <c r="A259" s="863" t="s">
        <v>1941</v>
      </c>
      <c r="B259" s="863">
        <v>16</v>
      </c>
      <c r="D259" s="863"/>
    </row>
    <row r="260" spans="1:4">
      <c r="A260" s="863" t="s">
        <v>1943</v>
      </c>
      <c r="B260" s="863">
        <v>50</v>
      </c>
      <c r="D260" s="863"/>
    </row>
    <row r="261" spans="1:4">
      <c r="A261" s="863" t="s">
        <v>1946</v>
      </c>
      <c r="B261" s="863">
        <v>1</v>
      </c>
      <c r="D261" s="863"/>
    </row>
    <row r="262" spans="1:4">
      <c r="A262" s="863" t="s">
        <v>1948</v>
      </c>
      <c r="B262" s="863">
        <v>11</v>
      </c>
    </row>
    <row r="263" spans="1:4">
      <c r="A263" s="863" t="s">
        <v>1950</v>
      </c>
      <c r="B263" s="863">
        <v>3</v>
      </c>
    </row>
    <row r="264" spans="1:4">
      <c r="A264" s="863" t="s">
        <v>1954</v>
      </c>
      <c r="B264" s="863">
        <v>4</v>
      </c>
      <c r="D264" s="863"/>
    </row>
    <row r="265" spans="1:4">
      <c r="A265" s="863" t="s">
        <v>1956</v>
      </c>
      <c r="B265" s="863">
        <v>1</v>
      </c>
    </row>
    <row r="266" spans="1:4">
      <c r="A266" s="863" t="s">
        <v>1960</v>
      </c>
      <c r="B266" s="863">
        <v>19</v>
      </c>
    </row>
    <row r="267" spans="1:4">
      <c r="A267" s="863" t="s">
        <v>1993</v>
      </c>
      <c r="B267" s="793">
        <v>771</v>
      </c>
    </row>
    <row r="268" spans="1:4">
      <c r="A268" s="863" t="s">
        <v>1999</v>
      </c>
      <c r="B268" s="793">
        <v>271</v>
      </c>
    </row>
    <row r="269" spans="1:4">
      <c r="A269" s="863" t="s">
        <v>2001</v>
      </c>
      <c r="B269" s="793">
        <v>7</v>
      </c>
      <c r="D269" s="863"/>
    </row>
    <row r="270" spans="1:4">
      <c r="A270" s="863" t="s">
        <v>2005</v>
      </c>
      <c r="B270" s="863">
        <v>36</v>
      </c>
    </row>
    <row r="271" spans="1:4">
      <c r="A271" s="863" t="s">
        <v>2007</v>
      </c>
      <c r="B271" s="863">
        <v>19</v>
      </c>
    </row>
    <row r="272" spans="1:4">
      <c r="A272" s="863" t="s">
        <v>2011</v>
      </c>
      <c r="B272" s="863">
        <v>302</v>
      </c>
    </row>
    <row r="273" spans="1:4">
      <c r="A273" s="863" t="s">
        <v>2017</v>
      </c>
      <c r="B273" s="863">
        <v>3</v>
      </c>
      <c r="D273" s="863"/>
    </row>
    <row r="274" spans="1:4">
      <c r="A274" s="863" t="s">
        <v>2069</v>
      </c>
      <c r="B274" s="863">
        <v>2779</v>
      </c>
      <c r="D274" s="863"/>
    </row>
    <row r="275" spans="1:4">
      <c r="A275" s="863" t="s">
        <v>2073</v>
      </c>
      <c r="B275" s="793">
        <v>33</v>
      </c>
    </row>
    <row r="276" spans="1:4">
      <c r="A276" s="863" t="s">
        <v>2075</v>
      </c>
      <c r="B276" s="863">
        <v>172</v>
      </c>
    </row>
    <row r="277" spans="1:4">
      <c r="A277" s="863" t="s">
        <v>2077</v>
      </c>
      <c r="B277" s="793">
        <v>84</v>
      </c>
    </row>
    <row r="278" spans="1:4">
      <c r="A278" s="863" t="s">
        <v>2081</v>
      </c>
      <c r="B278" s="863">
        <v>75</v>
      </c>
    </row>
    <row r="279" spans="1:4">
      <c r="A279" s="863" t="s">
        <v>2085</v>
      </c>
      <c r="B279" s="863">
        <v>864</v>
      </c>
    </row>
    <row r="280" spans="1:4">
      <c r="A280" s="863" t="s">
        <v>2091</v>
      </c>
      <c r="B280" s="793">
        <v>20</v>
      </c>
    </row>
    <row r="281" spans="1:4">
      <c r="A281" s="863" t="s">
        <v>2093</v>
      </c>
      <c r="B281" s="863">
        <v>72</v>
      </c>
    </row>
    <row r="282" spans="1:4">
      <c r="A282" s="863" t="s">
        <v>2098</v>
      </c>
      <c r="B282" s="863">
        <v>7</v>
      </c>
    </row>
    <row r="283" spans="1:4">
      <c r="A283" s="863" t="s">
        <v>2100</v>
      </c>
      <c r="B283" s="863">
        <v>3</v>
      </c>
    </row>
    <row r="284" spans="1:4">
      <c r="A284" s="863" t="s">
        <v>2104</v>
      </c>
      <c r="B284" s="863">
        <v>2</v>
      </c>
    </row>
    <row r="285" spans="1:4">
      <c r="A285" s="863" t="s">
        <v>2108</v>
      </c>
      <c r="B285" s="863">
        <v>25</v>
      </c>
    </row>
    <row r="286" spans="1:4">
      <c r="A286" s="863" t="s">
        <v>2139</v>
      </c>
      <c r="B286" s="863">
        <v>255</v>
      </c>
      <c r="D286" s="863"/>
    </row>
    <row r="287" spans="1:4">
      <c r="A287" s="863" t="s">
        <v>2141</v>
      </c>
      <c r="B287" s="863">
        <v>131</v>
      </c>
    </row>
    <row r="288" spans="1:4">
      <c r="A288" s="863" t="s">
        <v>2147</v>
      </c>
      <c r="B288" s="1211">
        <v>62</v>
      </c>
      <c r="D288" s="863"/>
    </row>
    <row r="289" spans="1:4">
      <c r="A289" s="863" t="s">
        <v>2149</v>
      </c>
      <c r="B289" s="863">
        <v>1</v>
      </c>
    </row>
    <row r="290" spans="1:4">
      <c r="A290" s="863" t="s">
        <v>2153</v>
      </c>
      <c r="B290" s="1211">
        <v>2</v>
      </c>
      <c r="D290" s="863"/>
    </row>
    <row r="291" spans="1:4">
      <c r="A291" s="863" t="s">
        <v>2155</v>
      </c>
      <c r="B291" s="863">
        <v>4</v>
      </c>
      <c r="D291" s="863"/>
    </row>
    <row r="292" spans="1:4">
      <c r="A292" s="863" t="s">
        <v>2159</v>
      </c>
      <c r="B292" s="863">
        <v>54</v>
      </c>
    </row>
    <row r="293" spans="1:4">
      <c r="A293" s="863" t="s">
        <v>2165</v>
      </c>
      <c r="B293" s="863">
        <v>1</v>
      </c>
    </row>
    <row r="294" spans="1:4">
      <c r="A294" s="863" t="s">
        <v>2287</v>
      </c>
      <c r="B294" s="863">
        <v>509</v>
      </c>
    </row>
    <row r="295" spans="1:4">
      <c r="A295" s="863" t="s">
        <v>2364</v>
      </c>
      <c r="B295" s="863">
        <v>373</v>
      </c>
    </row>
    <row r="296" spans="1:4">
      <c r="A296" s="863" t="s">
        <v>2367</v>
      </c>
      <c r="B296" s="863">
        <v>3</v>
      </c>
    </row>
    <row r="297" spans="1:4">
      <c r="A297" s="863" t="s">
        <v>2369</v>
      </c>
      <c r="B297" s="863">
        <v>1</v>
      </c>
    </row>
    <row r="298" spans="1:4">
      <c r="A298" s="863" t="s">
        <v>2371</v>
      </c>
      <c r="B298" s="863">
        <v>9</v>
      </c>
    </row>
    <row r="299" spans="1:4">
      <c r="A299" s="863" t="s">
        <v>2375</v>
      </c>
      <c r="B299" s="863">
        <v>10</v>
      </c>
      <c r="D299" s="863"/>
    </row>
    <row r="300" spans="1:4">
      <c r="A300" s="863" t="s">
        <v>2379</v>
      </c>
      <c r="B300" s="863">
        <v>110</v>
      </c>
    </row>
    <row r="301" spans="1:4">
      <c r="A301" s="863" t="s">
        <v>2385</v>
      </c>
      <c r="B301" s="863">
        <v>3</v>
      </c>
    </row>
    <row r="302" spans="1:4">
      <c r="A302" s="863" t="s">
        <v>2433</v>
      </c>
      <c r="B302" s="863">
        <v>4076</v>
      </c>
    </row>
    <row r="303" spans="1:4">
      <c r="A303" s="863" t="s">
        <v>2435</v>
      </c>
      <c r="B303" s="863">
        <v>185</v>
      </c>
      <c r="D303" s="863"/>
    </row>
    <row r="304" spans="1:4">
      <c r="A304" s="863" t="s">
        <v>2440</v>
      </c>
      <c r="B304" s="863">
        <v>134</v>
      </c>
    </row>
    <row r="305" spans="1:5">
      <c r="A305" s="863" t="s">
        <v>2442</v>
      </c>
      <c r="B305" s="1211">
        <v>1</v>
      </c>
      <c r="D305" s="863"/>
    </row>
    <row r="306" spans="1:5">
      <c r="A306" s="863" t="s">
        <v>2446</v>
      </c>
      <c r="B306" s="863">
        <v>51</v>
      </c>
    </row>
    <row r="307" spans="1:5">
      <c r="A307" s="863" t="s">
        <v>2448</v>
      </c>
      <c r="B307" s="863">
        <v>6</v>
      </c>
      <c r="D307" s="863"/>
    </row>
    <row r="308" spans="1:5">
      <c r="A308" s="863" t="s">
        <v>2452</v>
      </c>
      <c r="B308" s="863">
        <v>101</v>
      </c>
      <c r="D308" s="863"/>
    </row>
    <row r="309" spans="1:5">
      <c r="A309" s="863" t="s">
        <v>2510</v>
      </c>
      <c r="B309" s="863">
        <v>2579</v>
      </c>
      <c r="D309" s="863"/>
    </row>
    <row r="310" spans="1:5">
      <c r="A310" s="863" t="s">
        <v>2513</v>
      </c>
      <c r="B310" s="863">
        <v>12</v>
      </c>
    </row>
    <row r="311" spans="1:5">
      <c r="A311" s="863" t="s">
        <v>2517</v>
      </c>
      <c r="B311" s="863">
        <v>68</v>
      </c>
    </row>
    <row r="312" spans="1:5">
      <c r="A312" s="863" t="s">
        <v>2521</v>
      </c>
      <c r="B312" s="1211">
        <v>70</v>
      </c>
    </row>
    <row r="313" spans="1:5">
      <c r="A313" s="863" t="s">
        <v>2525</v>
      </c>
      <c r="B313" s="1211">
        <v>758</v>
      </c>
    </row>
    <row r="314" spans="1:5">
      <c r="A314" s="863" t="s">
        <v>2531</v>
      </c>
      <c r="B314" s="1211">
        <v>49</v>
      </c>
    </row>
    <row r="315" spans="1:5">
      <c r="A315" s="863" t="s">
        <v>2533</v>
      </c>
      <c r="B315" s="1211">
        <v>46</v>
      </c>
    </row>
    <row r="316" spans="1:5">
      <c r="A316" s="863" t="s">
        <v>2540</v>
      </c>
      <c r="B316" s="1211">
        <v>2</v>
      </c>
    </row>
    <row r="317" spans="1:5">
      <c r="A317" s="863" t="s">
        <v>2544</v>
      </c>
      <c r="B317" s="1211">
        <v>1</v>
      </c>
    </row>
    <row r="318" spans="1:5">
      <c r="A318" s="863" t="s">
        <v>2548</v>
      </c>
      <c r="B318" s="1211">
        <v>13</v>
      </c>
    </row>
    <row r="319" spans="1:5">
      <c r="A319" s="863" t="s">
        <v>2579</v>
      </c>
      <c r="B319" s="1211">
        <v>1176</v>
      </c>
      <c r="E319" s="1351">
        <v>2091</v>
      </c>
    </row>
    <row r="320" spans="1:5">
      <c r="A320" s="863" t="s">
        <v>2581</v>
      </c>
      <c r="B320" s="1211">
        <v>88</v>
      </c>
    </row>
    <row r="321" spans="1:5">
      <c r="A321" s="863" t="s">
        <v>2588</v>
      </c>
      <c r="B321" s="1211">
        <v>32</v>
      </c>
    </row>
    <row r="322" spans="1:5">
      <c r="A322" s="863" t="s">
        <v>2591</v>
      </c>
      <c r="B322" s="1211">
        <v>742</v>
      </c>
    </row>
    <row r="323" spans="1:5">
      <c r="A323" s="863" t="s">
        <v>2593</v>
      </c>
      <c r="B323" s="863">
        <v>77</v>
      </c>
    </row>
    <row r="324" spans="1:5">
      <c r="A324" s="863" t="s">
        <v>2608</v>
      </c>
      <c r="B324" s="1211">
        <v>24</v>
      </c>
    </row>
    <row r="325" spans="1:5">
      <c r="A325" s="863" t="s">
        <v>2612</v>
      </c>
      <c r="B325" s="1211">
        <v>7</v>
      </c>
    </row>
    <row r="326" spans="1:5">
      <c r="A326" s="863" t="s">
        <v>2616</v>
      </c>
      <c r="B326" s="1211">
        <v>206</v>
      </c>
      <c r="E326" s="1351">
        <v>2091</v>
      </c>
    </row>
    <row r="327" spans="1:5">
      <c r="A327" s="863" t="s">
        <v>2622</v>
      </c>
      <c r="B327" s="1211">
        <v>85</v>
      </c>
    </row>
    <row r="328" spans="1:5">
      <c r="A328" s="863" t="s">
        <v>2624</v>
      </c>
      <c r="B328" s="1211">
        <v>23</v>
      </c>
    </row>
    <row r="329" spans="1:5">
      <c r="A329" s="863" t="s">
        <v>2626</v>
      </c>
      <c r="B329" s="1211">
        <v>23</v>
      </c>
    </row>
    <row r="330" spans="1:5">
      <c r="A330" s="863" t="s">
        <v>2628</v>
      </c>
      <c r="B330" s="1211">
        <v>23</v>
      </c>
    </row>
    <row r="331" spans="1:5">
      <c r="A331" s="863" t="s">
        <v>2656</v>
      </c>
      <c r="B331" s="1211">
        <v>62</v>
      </c>
    </row>
    <row r="332" spans="1:5">
      <c r="A332" s="863" t="s">
        <v>2658</v>
      </c>
      <c r="B332" s="1211">
        <v>62</v>
      </c>
    </row>
    <row r="333" spans="1:5">
      <c r="A333" s="863" t="s">
        <v>2660</v>
      </c>
      <c r="B333" s="1211">
        <v>62</v>
      </c>
    </row>
    <row r="334" spans="1:5">
      <c r="A334" s="863" t="s">
        <v>2678</v>
      </c>
      <c r="B334" s="1211">
        <v>59</v>
      </c>
    </row>
    <row r="335" spans="1:5">
      <c r="A335" s="863" t="s">
        <v>2680</v>
      </c>
      <c r="B335" s="1211">
        <v>59</v>
      </c>
    </row>
    <row r="336" spans="1:5">
      <c r="A336" s="863" t="s">
        <v>2728</v>
      </c>
      <c r="B336" s="1211">
        <v>59</v>
      </c>
    </row>
    <row r="337" spans="1:5">
      <c r="A337" s="863" t="s">
        <v>2756</v>
      </c>
      <c r="B337" s="863">
        <v>1113</v>
      </c>
      <c r="E337" s="1351">
        <v>789</v>
      </c>
    </row>
    <row r="338" spans="1:5">
      <c r="A338" s="863" t="s">
        <v>2758</v>
      </c>
      <c r="B338" s="1211">
        <v>62</v>
      </c>
    </row>
    <row r="339" spans="1:5">
      <c r="A339" s="863" t="s">
        <v>2783</v>
      </c>
      <c r="B339" s="1211">
        <v>544</v>
      </c>
    </row>
    <row r="340" spans="1:5">
      <c r="A340" s="863" t="s">
        <v>2786</v>
      </c>
      <c r="B340" s="1211">
        <v>101</v>
      </c>
    </row>
    <row r="341" spans="1:5">
      <c r="A341" s="863" t="s">
        <v>2789</v>
      </c>
      <c r="B341" s="1211">
        <v>23</v>
      </c>
    </row>
    <row r="342" spans="1:5">
      <c r="A342" s="863" t="s">
        <v>2792</v>
      </c>
      <c r="B342" s="1211">
        <v>93</v>
      </c>
    </row>
    <row r="343" spans="1:5">
      <c r="A343" s="863" t="s">
        <v>2810</v>
      </c>
      <c r="B343" s="1211">
        <v>58</v>
      </c>
      <c r="E343" s="1351">
        <v>789</v>
      </c>
    </row>
    <row r="344" spans="1:5">
      <c r="A344" s="863" t="s">
        <v>2827</v>
      </c>
      <c r="B344" s="1211">
        <v>232</v>
      </c>
    </row>
    <row r="345" spans="1:5">
      <c r="A345" s="863" t="s">
        <v>2933</v>
      </c>
      <c r="B345" s="1211">
        <v>1911</v>
      </c>
    </row>
    <row r="346" spans="1:5">
      <c r="A346" s="863" t="s">
        <v>2935</v>
      </c>
      <c r="B346" s="1211">
        <v>2302</v>
      </c>
    </row>
    <row r="347" spans="1:5">
      <c r="A347" s="863" t="s">
        <v>2950</v>
      </c>
      <c r="B347" s="1211">
        <v>143</v>
      </c>
    </row>
    <row r="348" spans="1:5">
      <c r="A348" s="863" t="s">
        <v>2955</v>
      </c>
      <c r="B348" s="1211">
        <v>670</v>
      </c>
    </row>
    <row r="349" spans="1:5">
      <c r="A349" s="863" t="s">
        <v>2958</v>
      </c>
      <c r="B349" s="1211">
        <v>970</v>
      </c>
    </row>
    <row r="350" spans="1:5">
      <c r="A350" s="863" t="s">
        <v>2964</v>
      </c>
      <c r="B350" s="1211">
        <v>207</v>
      </c>
    </row>
    <row r="351" spans="1:5">
      <c r="A351" s="863" t="s">
        <v>2967</v>
      </c>
      <c r="B351" s="1211">
        <v>312</v>
      </c>
    </row>
    <row r="352" spans="1:5">
      <c r="A352" s="863" t="s">
        <v>2978</v>
      </c>
      <c r="B352" s="1211">
        <v>391</v>
      </c>
    </row>
    <row r="353" spans="1:2">
      <c r="A353" s="863" t="s">
        <v>2996</v>
      </c>
      <c r="B353" s="1211">
        <v>12</v>
      </c>
    </row>
    <row r="354" spans="1:2">
      <c r="A354" s="863" t="s">
        <v>3008</v>
      </c>
      <c r="B354" s="1211">
        <v>71</v>
      </c>
    </row>
    <row r="355" spans="1:2">
      <c r="A355" s="863" t="s">
        <v>3017</v>
      </c>
      <c r="B355" s="1211">
        <v>206</v>
      </c>
    </row>
    <row r="356" spans="1:2">
      <c r="A356" s="863" t="s">
        <v>3020</v>
      </c>
      <c r="B356" s="1211">
        <v>102</v>
      </c>
    </row>
    <row r="357" spans="1:2">
      <c r="A357" s="863" t="s">
        <v>3029</v>
      </c>
      <c r="B357" s="1211">
        <v>1394</v>
      </c>
    </row>
    <row r="358" spans="1:2">
      <c r="A358" s="863" t="s">
        <v>3031</v>
      </c>
      <c r="B358" s="1211">
        <v>1266</v>
      </c>
    </row>
    <row r="359" spans="1:2">
      <c r="A359" s="863" t="s">
        <v>3037</v>
      </c>
      <c r="B359" s="1211">
        <v>114</v>
      </c>
    </row>
    <row r="360" spans="1:2">
      <c r="A360" s="863" t="s">
        <v>3041</v>
      </c>
      <c r="B360" s="1211">
        <v>6</v>
      </c>
    </row>
    <row r="361" spans="1:2">
      <c r="A361" s="863" t="s">
        <v>3053</v>
      </c>
      <c r="B361" s="1211">
        <v>8</v>
      </c>
    </row>
    <row r="362" spans="1:2">
      <c r="A362" s="863"/>
      <c r="B362" s="1211"/>
    </row>
    <row r="363" spans="1:2">
      <c r="A363" s="863"/>
      <c r="B363" s="1211"/>
    </row>
    <row r="364" spans="1:2">
      <c r="A364" s="863"/>
      <c r="B364" s="1211"/>
    </row>
    <row r="365" spans="1:2">
      <c r="A365" s="863"/>
      <c r="B365" s="1211"/>
    </row>
    <row r="366" spans="1:2">
      <c r="A366" s="863"/>
      <c r="B366" s="1211"/>
    </row>
    <row r="367" spans="1:2">
      <c r="A367" s="863"/>
      <c r="B367" s="1211"/>
    </row>
    <row r="368" spans="1:2">
      <c r="A368" s="863"/>
      <c r="B368" s="863"/>
    </row>
    <row r="369" spans="1:2">
      <c r="A369" s="863"/>
      <c r="B369" s="1211"/>
    </row>
    <row r="370" spans="1:2">
      <c r="A370" s="863"/>
      <c r="B370" s="1211"/>
    </row>
    <row r="371" spans="1:2">
      <c r="A371" s="863"/>
      <c r="B371" s="1211"/>
    </row>
    <row r="372" spans="1:2">
      <c r="A372" s="863"/>
      <c r="B372" s="1211"/>
    </row>
    <row r="373" spans="1:2">
      <c r="A373" s="863"/>
      <c r="B373" s="1211"/>
    </row>
    <row r="374" spans="1:2">
      <c r="A374" s="863"/>
      <c r="B374" s="1211"/>
    </row>
    <row r="375" spans="1:2">
      <c r="A375" s="863"/>
      <c r="B375" s="863"/>
    </row>
    <row r="376" spans="1:2">
      <c r="A376" s="863"/>
      <c r="B376" s="1211"/>
    </row>
    <row r="377" spans="1:2">
      <c r="A377" s="863"/>
      <c r="B377" s="1211"/>
    </row>
    <row r="378" spans="1:2">
      <c r="A378" s="863"/>
      <c r="B378" s="1211"/>
    </row>
    <row r="379" spans="1:2">
      <c r="A379" s="863"/>
      <c r="B379" s="1211"/>
    </row>
    <row r="380" spans="1:2">
      <c r="A380" s="863"/>
      <c r="B380" s="1211"/>
    </row>
    <row r="381" spans="1:2">
      <c r="A381" s="863"/>
      <c r="B381" s="1211"/>
    </row>
    <row r="382" spans="1:2">
      <c r="A382" s="863"/>
      <c r="B382" s="1211"/>
    </row>
    <row r="383" spans="1:2">
      <c r="A383" s="863"/>
      <c r="B383" s="1211"/>
    </row>
    <row r="384" spans="1:2">
      <c r="A384" s="863"/>
      <c r="B384" s="1211"/>
    </row>
    <row r="385" spans="1:2">
      <c r="A385" s="863"/>
      <c r="B385" s="1211"/>
    </row>
    <row r="386" spans="1:2">
      <c r="A386" s="863"/>
      <c r="B386" s="1211"/>
    </row>
    <row r="387" spans="1:2">
      <c r="A387" s="863"/>
      <c r="B387" s="1211"/>
    </row>
    <row r="388" spans="1:2">
      <c r="A388" s="863"/>
      <c r="B388" s="1211"/>
    </row>
    <row r="389" spans="1:2">
      <c r="A389" s="863"/>
      <c r="B389" s="1211"/>
    </row>
    <row r="390" spans="1:2">
      <c r="A390" s="863"/>
      <c r="B390" s="1211"/>
    </row>
    <row r="391" spans="1:2">
      <c r="A391" s="863"/>
      <c r="B391" s="1211"/>
    </row>
    <row r="392" spans="1:2">
      <c r="A392" s="863"/>
      <c r="B392" s="1211"/>
    </row>
    <row r="393" spans="1:2">
      <c r="A393" s="863"/>
      <c r="B393" s="1211"/>
    </row>
    <row r="394" spans="1:2">
      <c r="A394" s="863"/>
      <c r="B394" s="1211"/>
    </row>
    <row r="395" spans="1:2">
      <c r="A395" s="863"/>
      <c r="B395" s="1211"/>
    </row>
    <row r="396" spans="1:2">
      <c r="A396" s="863"/>
      <c r="B396" s="1211"/>
    </row>
    <row r="397" spans="1:2">
      <c r="A397" s="863"/>
      <c r="B397" s="863"/>
    </row>
    <row r="398" spans="1:2">
      <c r="A398" s="863"/>
      <c r="B398" s="1211"/>
    </row>
    <row r="399" spans="1:2">
      <c r="A399" s="863"/>
      <c r="B399" s="1211"/>
    </row>
    <row r="400" spans="1:2">
      <c r="A400" s="863"/>
      <c r="B400" s="1211"/>
    </row>
    <row r="401" spans="1:2">
      <c r="A401" s="863"/>
      <c r="B401" s="1211"/>
    </row>
    <row r="402" spans="1:2">
      <c r="A402" s="863"/>
      <c r="B402" s="1211"/>
    </row>
    <row r="403" spans="1:2">
      <c r="A403" s="863"/>
      <c r="B403" s="1211"/>
    </row>
    <row r="404" spans="1:2">
      <c r="A404" s="863"/>
      <c r="B404" s="1211"/>
    </row>
    <row r="405" spans="1:2">
      <c r="A405" s="863"/>
      <c r="B405" s="1211"/>
    </row>
    <row r="406" spans="1:2">
      <c r="A406" s="863"/>
      <c r="B406" s="1211"/>
    </row>
    <row r="407" spans="1:2">
      <c r="A407" s="863"/>
      <c r="B407" s="1211"/>
    </row>
    <row r="408" spans="1:2">
      <c r="A408" s="863"/>
      <c r="B408" s="1211"/>
    </row>
    <row r="409" spans="1:2">
      <c r="A409" s="863"/>
      <c r="B409" s="1211"/>
    </row>
    <row r="410" spans="1:2">
      <c r="A410" s="863"/>
      <c r="B410" s="1211"/>
    </row>
    <row r="411" spans="1:2">
      <c r="A411" s="863"/>
      <c r="B411" s="1211"/>
    </row>
    <row r="412" spans="1:2">
      <c r="A412" s="863"/>
      <c r="B412" s="1211"/>
    </row>
    <row r="413" spans="1:2">
      <c r="A413" s="863"/>
      <c r="B413" s="863"/>
    </row>
    <row r="414" spans="1:2">
      <c r="A414" s="863"/>
      <c r="B414" s="1211"/>
    </row>
    <row r="415" spans="1:2">
      <c r="A415" s="863"/>
      <c r="B415" s="1211"/>
    </row>
    <row r="416" spans="1:2">
      <c r="A416" s="863"/>
      <c r="B416" s="1211"/>
    </row>
    <row r="417" spans="1:2">
      <c r="A417" s="863"/>
      <c r="B417" s="1211"/>
    </row>
    <row r="418" spans="1:2">
      <c r="A418" s="863"/>
      <c r="B418" s="1211"/>
    </row>
    <row r="419" spans="1:2">
      <c r="A419" s="863"/>
      <c r="B419" s="1211"/>
    </row>
    <row r="420" spans="1:2">
      <c r="A420" s="863"/>
      <c r="B420" s="1211"/>
    </row>
    <row r="421" spans="1:2">
      <c r="A421" s="863"/>
      <c r="B421" s="1211"/>
    </row>
    <row r="422" spans="1:2">
      <c r="A422" s="863"/>
      <c r="B422" s="1211"/>
    </row>
    <row r="423" spans="1:2">
      <c r="A423" s="863"/>
      <c r="B423" s="1211"/>
    </row>
    <row r="424" spans="1:2">
      <c r="A424" s="863"/>
      <c r="B424" s="863"/>
    </row>
    <row r="425" spans="1:2">
      <c r="A425" s="863"/>
      <c r="B425" s="1211"/>
    </row>
    <row r="426" spans="1:2">
      <c r="A426" s="863"/>
      <c r="B426" s="1211"/>
    </row>
    <row r="427" spans="1:2">
      <c r="A427" s="863"/>
      <c r="B427" s="1211"/>
    </row>
    <row r="428" spans="1:2">
      <c r="A428" s="863"/>
      <c r="B428" s="1211"/>
    </row>
    <row r="429" spans="1:2">
      <c r="A429" s="863"/>
      <c r="B429" s="1211"/>
    </row>
    <row r="430" spans="1:2">
      <c r="A430" s="863"/>
      <c r="B430" s="1211"/>
    </row>
    <row r="431" spans="1:2">
      <c r="A431" s="863"/>
      <c r="B431" s="1211"/>
    </row>
    <row r="432" spans="1:2">
      <c r="A432" s="863"/>
      <c r="B432" s="1211"/>
    </row>
    <row r="433" spans="1:2">
      <c r="A433" s="863"/>
      <c r="B433" s="1211"/>
    </row>
    <row r="434" spans="1:2">
      <c r="A434" s="863"/>
      <c r="B434" s="1211"/>
    </row>
    <row r="435" spans="1:2">
      <c r="A435" s="863"/>
      <c r="B435" s="1211"/>
    </row>
    <row r="436" spans="1:2">
      <c r="A436" s="863"/>
      <c r="B436" s="1211"/>
    </row>
    <row r="437" spans="1:2">
      <c r="A437" s="863"/>
      <c r="B437" s="1211"/>
    </row>
    <row r="438" spans="1:2">
      <c r="A438" s="863"/>
      <c r="B438" s="1211"/>
    </row>
    <row r="439" spans="1:2">
      <c r="A439" s="863"/>
      <c r="B439" s="1211"/>
    </row>
    <row r="440" spans="1:2">
      <c r="A440" s="863"/>
      <c r="B440" s="1211"/>
    </row>
    <row r="441" spans="1:2">
      <c r="A441" s="863"/>
      <c r="B441" s="1211"/>
    </row>
    <row r="442" spans="1:2">
      <c r="A442" s="863"/>
    </row>
    <row r="443" spans="1:2">
      <c r="A443" s="863"/>
    </row>
    <row r="444" spans="1:2">
      <c r="A444" s="863"/>
    </row>
    <row r="445" spans="1:2">
      <c r="A445" s="863"/>
    </row>
    <row r="446" spans="1:2">
      <c r="A446" s="863"/>
    </row>
    <row r="447" spans="1:2">
      <c r="A447" s="863"/>
    </row>
    <row r="448" spans="1:2">
      <c r="A448" s="863"/>
    </row>
    <row r="449" spans="1:2">
      <c r="A449" s="863"/>
    </row>
    <row r="450" spans="1:2">
      <c r="A450" s="863"/>
    </row>
    <row r="451" spans="1:2">
      <c r="A451" s="863"/>
    </row>
    <row r="452" spans="1:2">
      <c r="A452" s="863"/>
    </row>
    <row r="453" spans="1:2">
      <c r="A453" s="863"/>
      <c r="B453" s="863"/>
    </row>
    <row r="454" spans="1:2">
      <c r="A454" s="863"/>
    </row>
    <row r="455" spans="1:2">
      <c r="A455" s="863"/>
    </row>
    <row r="456" spans="1:2">
      <c r="A456" s="863"/>
    </row>
    <row r="457" spans="1:2">
      <c r="A457" s="863"/>
    </row>
    <row r="458" spans="1:2">
      <c r="A458" s="863"/>
      <c r="B458" s="863"/>
    </row>
    <row r="459" spans="1:2">
      <c r="A459" s="863"/>
      <c r="B459" s="863"/>
    </row>
    <row r="460" spans="1:2">
      <c r="A460" s="863"/>
    </row>
    <row r="461" spans="1:2">
      <c r="A461" s="863"/>
    </row>
    <row r="462" spans="1:2">
      <c r="A462" s="863"/>
    </row>
    <row r="463" spans="1:2">
      <c r="A463" s="863"/>
    </row>
    <row r="464" spans="1:2">
      <c r="A464" s="863"/>
    </row>
    <row r="465" spans="1:2">
      <c r="A465" s="863"/>
      <c r="B465" s="863"/>
    </row>
    <row r="466" spans="1:2">
      <c r="A466" s="863"/>
    </row>
    <row r="467" spans="1:2">
      <c r="A467" s="863"/>
    </row>
    <row r="468" spans="1:2">
      <c r="A468" s="863"/>
    </row>
    <row r="469" spans="1:2">
      <c r="A469" s="863"/>
    </row>
    <row r="470" spans="1:2">
      <c r="A470" s="863"/>
    </row>
    <row r="471" spans="1:2">
      <c r="A471" s="863"/>
    </row>
    <row r="472" spans="1:2">
      <c r="A472" s="863"/>
    </row>
    <row r="473" spans="1:2">
      <c r="A473" s="863"/>
    </row>
    <row r="474" spans="1:2">
      <c r="A474" s="863"/>
    </row>
    <row r="475" spans="1:2">
      <c r="A475" s="863"/>
    </row>
    <row r="476" spans="1:2">
      <c r="A476" s="863"/>
    </row>
    <row r="477" spans="1:2">
      <c r="A477" s="863"/>
    </row>
    <row r="478" spans="1:2">
      <c r="A478" s="863"/>
    </row>
    <row r="479" spans="1:2">
      <c r="A479" s="863"/>
    </row>
    <row r="480" spans="1:2">
      <c r="A480" s="863"/>
    </row>
    <row r="481" spans="1:1">
      <c r="A481" s="863"/>
    </row>
    <row r="482" spans="1:1">
      <c r="A482" s="863"/>
    </row>
    <row r="483" spans="1:1">
      <c r="A483" s="863"/>
    </row>
    <row r="484" spans="1:1">
      <c r="A484" s="863"/>
    </row>
    <row r="485" spans="1:1">
      <c r="A485" s="863"/>
    </row>
    <row r="486" spans="1:1">
      <c r="A486" s="863"/>
    </row>
    <row r="487" spans="1:1">
      <c r="A487" s="863"/>
    </row>
    <row r="488" spans="1:1">
      <c r="A488" s="863"/>
    </row>
    <row r="489" spans="1:1">
      <c r="A489" s="863"/>
    </row>
    <row r="490" spans="1:1">
      <c r="A490" s="863"/>
    </row>
    <row r="491" spans="1:1">
      <c r="A491" s="863"/>
    </row>
    <row r="492" spans="1:1">
      <c r="A492" s="863"/>
    </row>
    <row r="493" spans="1:1">
      <c r="A493" s="863"/>
    </row>
    <row r="494" spans="1:1">
      <c r="A494" s="863"/>
    </row>
    <row r="495" spans="1:1">
      <c r="A495" s="863"/>
    </row>
    <row r="496" spans="1:1">
      <c r="A496" s="863"/>
    </row>
    <row r="497" spans="1:1">
      <c r="A497" s="863"/>
    </row>
    <row r="498" spans="1:1">
      <c r="A498" s="863"/>
    </row>
    <row r="499" spans="1:1">
      <c r="A499" s="863"/>
    </row>
    <row r="500" spans="1:1">
      <c r="A500" s="863"/>
    </row>
    <row r="501" spans="1:1">
      <c r="A501" s="863"/>
    </row>
    <row r="502" spans="1:1">
      <c r="A502" s="863"/>
    </row>
    <row r="503" spans="1:1">
      <c r="A503" s="863"/>
    </row>
    <row r="504" spans="1:1">
      <c r="A504" s="863"/>
    </row>
    <row r="505" spans="1:1">
      <c r="A505" s="863"/>
    </row>
    <row r="506" spans="1:1">
      <c r="A506" s="863"/>
    </row>
    <row r="507" spans="1:1">
      <c r="A507" s="863"/>
    </row>
    <row r="508" spans="1:1">
      <c r="A508" s="863"/>
    </row>
    <row r="509" spans="1:1">
      <c r="A509" s="863"/>
    </row>
    <row r="510" spans="1:1">
      <c r="A510" s="863"/>
    </row>
    <row r="511" spans="1:1">
      <c r="A511" s="863"/>
    </row>
    <row r="512" spans="1:1">
      <c r="A512" s="863"/>
    </row>
    <row r="513" spans="1:2">
      <c r="A513" s="863"/>
    </row>
    <row r="514" spans="1:2">
      <c r="A514" s="863"/>
    </row>
    <row r="515" spans="1:2">
      <c r="A515" s="863"/>
    </row>
    <row r="516" spans="1:2">
      <c r="A516" s="863"/>
    </row>
    <row r="517" spans="1:2">
      <c r="A517" s="863"/>
    </row>
    <row r="518" spans="1:2">
      <c r="A518" s="863"/>
    </row>
    <row r="519" spans="1:2">
      <c r="A519" s="863"/>
    </row>
    <row r="520" spans="1:2">
      <c r="A520" s="863"/>
    </row>
    <row r="521" spans="1:2">
      <c r="A521" s="863"/>
    </row>
    <row r="522" spans="1:2">
      <c r="A522" s="863"/>
    </row>
    <row r="523" spans="1:2">
      <c r="A523" s="863"/>
    </row>
    <row r="524" spans="1:2">
      <c r="A524" s="863"/>
    </row>
    <row r="525" spans="1:2">
      <c r="A525" s="863"/>
    </row>
    <row r="526" spans="1:2">
      <c r="A526" s="863"/>
    </row>
    <row r="527" spans="1:2">
      <c r="A527" s="863"/>
      <c r="B527" s="863"/>
    </row>
    <row r="528" spans="1:2">
      <c r="A528" s="863"/>
      <c r="B528" s="863"/>
    </row>
    <row r="529" spans="1:2">
      <c r="A529" s="863"/>
      <c r="B529" s="863"/>
    </row>
    <row r="530" spans="1:2">
      <c r="A530" s="863"/>
      <c r="B530" s="863"/>
    </row>
    <row r="531" spans="1:2">
      <c r="A531" s="863"/>
      <c r="B531" s="863"/>
    </row>
    <row r="532" spans="1:2">
      <c r="A532" s="863"/>
    </row>
    <row r="533" spans="1:2">
      <c r="A533" s="863"/>
    </row>
    <row r="534" spans="1:2">
      <c r="A534" s="863"/>
    </row>
    <row r="535" spans="1:2">
      <c r="A535" s="863"/>
      <c r="B535" s="863"/>
    </row>
    <row r="536" spans="1:2">
      <c r="A536" s="863"/>
    </row>
    <row r="537" spans="1:2">
      <c r="A537" s="863"/>
    </row>
    <row r="538" spans="1:2">
      <c r="A538" s="863"/>
      <c r="B538" s="863"/>
    </row>
    <row r="539" spans="1:2">
      <c r="A539" s="863"/>
    </row>
    <row r="540" spans="1:2">
      <c r="A540" s="863"/>
      <c r="B540" s="863"/>
    </row>
    <row r="541" spans="1:2">
      <c r="A541" s="863"/>
      <c r="B541" s="863"/>
    </row>
    <row r="542" spans="1:2">
      <c r="A542" s="863"/>
    </row>
    <row r="543" spans="1:2">
      <c r="A543" s="863"/>
    </row>
    <row r="544" spans="1:2">
      <c r="A544" s="863"/>
    </row>
    <row r="545" spans="1:2">
      <c r="A545" s="863"/>
    </row>
    <row r="546" spans="1:2">
      <c r="A546" s="863"/>
    </row>
    <row r="547" spans="1:2">
      <c r="A547" s="863"/>
      <c r="B547" s="863"/>
    </row>
    <row r="548" spans="1:2">
      <c r="A548" s="863"/>
      <c r="B548" s="863"/>
    </row>
    <row r="549" spans="1:2">
      <c r="A549" s="863"/>
    </row>
    <row r="550" spans="1:2">
      <c r="A550" s="863"/>
    </row>
    <row r="551" spans="1:2">
      <c r="A551" s="863"/>
      <c r="B551" s="863"/>
    </row>
    <row r="552" spans="1:2">
      <c r="A552" s="863"/>
    </row>
    <row r="553" spans="1:2">
      <c r="A553" s="863"/>
    </row>
    <row r="554" spans="1:2">
      <c r="A554" s="863"/>
      <c r="B554" s="863"/>
    </row>
    <row r="555" spans="1:2">
      <c r="A555" s="863"/>
    </row>
    <row r="556" spans="1:2">
      <c r="A556" s="863"/>
    </row>
    <row r="557" spans="1:2">
      <c r="A557" s="863"/>
      <c r="B557" s="863"/>
    </row>
    <row r="558" spans="1:2">
      <c r="A558" s="863"/>
    </row>
    <row r="559" spans="1:2">
      <c r="A559" s="863"/>
    </row>
    <row r="560" spans="1:2">
      <c r="A560" s="863"/>
    </row>
    <row r="561" spans="1:2">
      <c r="A561" s="863"/>
      <c r="B561" s="863"/>
    </row>
    <row r="562" spans="1:2">
      <c r="A562" s="863"/>
      <c r="B562" s="863"/>
    </row>
    <row r="563" spans="1:2">
      <c r="A563" s="863"/>
    </row>
    <row r="564" spans="1:2">
      <c r="A564" s="863"/>
    </row>
    <row r="565" spans="1:2">
      <c r="A565" s="863"/>
    </row>
    <row r="566" spans="1:2">
      <c r="A566" s="863"/>
      <c r="B566" s="863"/>
    </row>
    <row r="567" spans="1:2">
      <c r="A567" s="863"/>
    </row>
    <row r="568" spans="1:2">
      <c r="A568" s="863"/>
    </row>
    <row r="569" spans="1:2">
      <c r="A569" s="863"/>
    </row>
    <row r="570" spans="1:2">
      <c r="A570" s="863"/>
      <c r="B570" s="863"/>
    </row>
    <row r="571" spans="1:2">
      <c r="A571" s="863"/>
      <c r="B571" s="863"/>
    </row>
    <row r="572" spans="1:2">
      <c r="A572" s="863"/>
    </row>
    <row r="573" spans="1:2">
      <c r="A573" s="863"/>
    </row>
    <row r="574" spans="1:2">
      <c r="A574" s="863"/>
    </row>
    <row r="575" spans="1:2">
      <c r="A575" s="863"/>
      <c r="B575" s="863"/>
    </row>
    <row r="576" spans="1:2">
      <c r="A576" s="863"/>
      <c r="B576" s="863"/>
    </row>
    <row r="577" spans="1:2">
      <c r="A577" s="863"/>
    </row>
    <row r="578" spans="1:2">
      <c r="A578" s="863"/>
      <c r="B578" s="863"/>
    </row>
    <row r="579" spans="1:2">
      <c r="A579" s="863"/>
    </row>
    <row r="580" spans="1:2">
      <c r="A580" s="863"/>
    </row>
    <row r="581" spans="1:2">
      <c r="A581" s="863"/>
    </row>
    <row r="582" spans="1:2">
      <c r="A582" s="863"/>
    </row>
    <row r="583" spans="1:2">
      <c r="A583" s="863"/>
    </row>
    <row r="584" spans="1:2">
      <c r="A584" s="863"/>
    </row>
    <row r="585" spans="1:2">
      <c r="A585" s="863"/>
    </row>
    <row r="586" spans="1:2">
      <c r="A586" s="863"/>
    </row>
    <row r="587" spans="1:2">
      <c r="A587" s="863"/>
      <c r="B587" s="863"/>
    </row>
    <row r="588" spans="1:2">
      <c r="A588" s="863"/>
      <c r="B588" s="863"/>
    </row>
    <row r="589" spans="1:2">
      <c r="A589" s="863"/>
    </row>
    <row r="590" spans="1:2">
      <c r="A590" s="863"/>
    </row>
    <row r="591" spans="1:2">
      <c r="A591" s="863"/>
    </row>
    <row r="592" spans="1:2">
      <c r="A592" s="863"/>
      <c r="B592" s="863"/>
    </row>
    <row r="593" spans="1:2">
      <c r="A593" s="863"/>
      <c r="B593" s="863"/>
    </row>
    <row r="594" spans="1:2">
      <c r="A594" s="863"/>
      <c r="B594" s="863"/>
    </row>
    <row r="595" spans="1:2">
      <c r="A595" s="863"/>
      <c r="B595" s="863"/>
    </row>
    <row r="596" spans="1:2">
      <c r="A596" s="863"/>
      <c r="B596" s="863"/>
    </row>
    <row r="597" spans="1:2">
      <c r="A597" s="863"/>
      <c r="B597" s="863"/>
    </row>
    <row r="598" spans="1:2">
      <c r="A598" s="863"/>
    </row>
    <row r="599" spans="1:2">
      <c r="A599" s="863"/>
    </row>
    <row r="600" spans="1:2">
      <c r="A600" s="863"/>
      <c r="B600" s="863"/>
    </row>
    <row r="601" spans="1:2">
      <c r="A601" s="863"/>
      <c r="B601" s="863"/>
    </row>
    <row r="602" spans="1:2">
      <c r="A602" s="863"/>
      <c r="B602" s="863"/>
    </row>
    <row r="603" spans="1:2">
      <c r="A603" s="863"/>
      <c r="B603" s="863"/>
    </row>
    <row r="604" spans="1:2">
      <c r="A604" s="863"/>
      <c r="B604" s="863"/>
    </row>
    <row r="605" spans="1:2">
      <c r="A605" s="863"/>
      <c r="B605" s="863"/>
    </row>
    <row r="606" spans="1:2">
      <c r="A606" s="863"/>
    </row>
    <row r="607" spans="1:2">
      <c r="A607" s="863"/>
      <c r="B607" s="863"/>
    </row>
    <row r="608" spans="1:2">
      <c r="A608" s="863"/>
      <c r="B608" s="863"/>
    </row>
    <row r="609" spans="1:2">
      <c r="A609" s="863"/>
    </row>
    <row r="610" spans="1:2">
      <c r="A610" s="863"/>
      <c r="B610" s="863"/>
    </row>
    <row r="611" spans="1:2">
      <c r="A611" s="863"/>
      <c r="B611" s="863"/>
    </row>
    <row r="612" spans="1:2">
      <c r="A612" s="863"/>
      <c r="B612" s="863"/>
    </row>
    <row r="613" spans="1:2">
      <c r="A613" s="863"/>
      <c r="B613" s="863"/>
    </row>
    <row r="614" spans="1:2">
      <c r="A614" s="863"/>
      <c r="B614" s="863"/>
    </row>
    <row r="615" spans="1:2">
      <c r="A615" s="863"/>
    </row>
    <row r="616" spans="1:2">
      <c r="A616" s="863"/>
      <c r="B616" s="863"/>
    </row>
    <row r="617" spans="1:2">
      <c r="A617" s="863"/>
    </row>
    <row r="618" spans="1:2">
      <c r="A618" s="863"/>
    </row>
    <row r="619" spans="1:2">
      <c r="A619" s="863"/>
      <c r="B619" s="863"/>
    </row>
    <row r="620" spans="1:2">
      <c r="A620" s="863"/>
      <c r="B620" s="863"/>
    </row>
    <row r="621" spans="1:2">
      <c r="A621" s="863"/>
      <c r="B621" s="863"/>
    </row>
    <row r="622" spans="1:2">
      <c r="A622" s="863"/>
      <c r="B622" s="863"/>
    </row>
    <row r="623" spans="1:2">
      <c r="A623" s="863"/>
      <c r="B623" s="863"/>
    </row>
    <row r="624" spans="1:2">
      <c r="A624" s="863"/>
      <c r="B624" s="863"/>
    </row>
    <row r="625" spans="1:2">
      <c r="A625" s="863"/>
    </row>
    <row r="626" spans="1:2">
      <c r="A626" s="863"/>
      <c r="B626" s="863"/>
    </row>
    <row r="627" spans="1:2">
      <c r="A627" s="863"/>
    </row>
    <row r="628" spans="1:2">
      <c r="A628" s="863"/>
      <c r="B628" s="863"/>
    </row>
    <row r="629" spans="1:2">
      <c r="A629" s="863"/>
      <c r="B629" s="863"/>
    </row>
    <row r="630" spans="1:2">
      <c r="A630" s="863"/>
    </row>
    <row r="631" spans="1:2">
      <c r="A631" s="863"/>
    </row>
    <row r="632" spans="1:2">
      <c r="A632" s="863"/>
    </row>
    <row r="633" spans="1:2">
      <c r="A633" s="863"/>
      <c r="B633" s="863"/>
    </row>
    <row r="634" spans="1:2">
      <c r="A634" s="863"/>
    </row>
    <row r="635" spans="1:2">
      <c r="A635" s="863"/>
      <c r="B635" s="863"/>
    </row>
    <row r="636" spans="1:2">
      <c r="A636" s="863"/>
      <c r="B636" s="863"/>
    </row>
    <row r="637" spans="1:2">
      <c r="A637" s="863"/>
    </row>
    <row r="638" spans="1:2">
      <c r="A638" s="863"/>
      <c r="B638" s="863"/>
    </row>
    <row r="639" spans="1:2">
      <c r="A639" s="863"/>
      <c r="B639" s="863"/>
    </row>
    <row r="640" spans="1:2">
      <c r="A640" s="863"/>
    </row>
    <row r="641" spans="1:2">
      <c r="A641" s="863"/>
      <c r="B641" s="863"/>
    </row>
    <row r="642" spans="1:2">
      <c r="A642" s="863"/>
      <c r="B642" s="863"/>
    </row>
    <row r="643" spans="1:2">
      <c r="A643" s="863"/>
      <c r="B643" s="863"/>
    </row>
    <row r="644" spans="1:2">
      <c r="A644" s="863"/>
      <c r="B644" s="863"/>
    </row>
    <row r="645" spans="1:2">
      <c r="A645" s="863"/>
      <c r="B645" s="863"/>
    </row>
    <row r="646" spans="1:2">
      <c r="A646" s="863"/>
    </row>
    <row r="647" spans="1:2">
      <c r="A647" s="863"/>
    </row>
    <row r="648" spans="1:2">
      <c r="A648" s="863"/>
      <c r="B648" s="863"/>
    </row>
    <row r="649" spans="1:2">
      <c r="A649" s="863"/>
    </row>
    <row r="650" spans="1:2">
      <c r="A650" s="863"/>
      <c r="B650" s="863"/>
    </row>
    <row r="651" spans="1:2">
      <c r="A651" s="863"/>
      <c r="B651" s="863"/>
    </row>
    <row r="652" spans="1:2">
      <c r="A652" s="863"/>
      <c r="B652" s="863"/>
    </row>
    <row r="653" spans="1:2">
      <c r="A653" s="863"/>
      <c r="B653" s="863"/>
    </row>
    <row r="654" spans="1:2">
      <c r="A654" s="863"/>
    </row>
    <row r="655" spans="1:2">
      <c r="A655" s="863"/>
      <c r="B655" s="863"/>
    </row>
    <row r="656" spans="1:2">
      <c r="A656" s="863"/>
      <c r="B656" s="863"/>
    </row>
    <row r="657" spans="1:2">
      <c r="A657" s="863"/>
      <c r="B657" s="863"/>
    </row>
    <row r="658" spans="1:2">
      <c r="A658" s="863"/>
    </row>
    <row r="659" spans="1:2">
      <c r="A659" s="863"/>
      <c r="B659" s="863"/>
    </row>
    <row r="660" spans="1:2">
      <c r="A660" s="863"/>
      <c r="B660" s="863"/>
    </row>
    <row r="661" spans="1:2">
      <c r="A661" s="863"/>
      <c r="B661" s="863"/>
    </row>
    <row r="662" spans="1:2">
      <c r="A662" s="863"/>
    </row>
    <row r="663" spans="1:2">
      <c r="A663" s="863"/>
    </row>
    <row r="664" spans="1:2">
      <c r="A664" s="863"/>
      <c r="B664" s="863"/>
    </row>
    <row r="665" spans="1:2">
      <c r="A665" s="863"/>
    </row>
    <row r="666" spans="1:2">
      <c r="A666" s="863"/>
      <c r="B666" s="863"/>
    </row>
    <row r="667" spans="1:2">
      <c r="A667" s="863"/>
      <c r="B667" s="863"/>
    </row>
    <row r="668" spans="1:2">
      <c r="A668" s="863"/>
    </row>
    <row r="669" spans="1:2">
      <c r="A669" s="863"/>
      <c r="B669" s="863"/>
    </row>
    <row r="670" spans="1:2">
      <c r="A670" s="863"/>
      <c r="B670" s="863"/>
    </row>
    <row r="671" spans="1:2">
      <c r="A671" s="863"/>
    </row>
    <row r="672" spans="1:2">
      <c r="A672" s="863"/>
      <c r="B672" s="863"/>
    </row>
    <row r="673" spans="1:2">
      <c r="A673" s="863"/>
      <c r="B673" s="863"/>
    </row>
    <row r="674" spans="1:2">
      <c r="A674" s="863"/>
    </row>
    <row r="675" spans="1:2">
      <c r="A675" s="863"/>
    </row>
    <row r="676" spans="1:2">
      <c r="A676" s="863"/>
      <c r="B676" s="863"/>
    </row>
    <row r="677" spans="1:2">
      <c r="A677" s="863"/>
    </row>
    <row r="678" spans="1:2">
      <c r="A678" s="863"/>
      <c r="B678" s="863"/>
    </row>
    <row r="679" spans="1:2">
      <c r="A679" s="863"/>
      <c r="B679" s="863"/>
    </row>
    <row r="680" spans="1:2">
      <c r="A680" s="863"/>
    </row>
    <row r="681" spans="1:2">
      <c r="A681" s="863"/>
      <c r="B681" s="863"/>
    </row>
    <row r="682" spans="1:2">
      <c r="A682" s="863"/>
      <c r="B682" s="863"/>
    </row>
    <row r="683" spans="1:2">
      <c r="A683" s="863"/>
    </row>
    <row r="684" spans="1:2">
      <c r="A684" s="863"/>
    </row>
    <row r="685" spans="1:2">
      <c r="A685" s="863"/>
    </row>
    <row r="686" spans="1:2">
      <c r="A686" s="863"/>
    </row>
    <row r="687" spans="1:2">
      <c r="A687" s="863"/>
    </row>
    <row r="688" spans="1:2">
      <c r="A688" s="863"/>
    </row>
    <row r="689" spans="1:2">
      <c r="A689" s="863"/>
    </row>
    <row r="690" spans="1:2">
      <c r="A690" s="863"/>
    </row>
    <row r="691" spans="1:2">
      <c r="A691" s="863"/>
    </row>
    <row r="692" spans="1:2">
      <c r="A692" s="863"/>
    </row>
    <row r="693" spans="1:2">
      <c r="A693" s="863"/>
    </row>
    <row r="694" spans="1:2">
      <c r="A694" s="863"/>
    </row>
    <row r="695" spans="1:2">
      <c r="A695" s="863"/>
    </row>
    <row r="696" spans="1:2">
      <c r="A696" s="863"/>
    </row>
    <row r="697" spans="1:2">
      <c r="A697" s="863"/>
      <c r="B697" s="863"/>
    </row>
    <row r="698" spans="1:2">
      <c r="A698" s="863"/>
    </row>
    <row r="699" spans="1:2">
      <c r="A699" s="863"/>
    </row>
    <row r="700" spans="1:2">
      <c r="A700" s="863"/>
      <c r="B700" s="863"/>
    </row>
    <row r="701" spans="1:2">
      <c r="A701" s="863"/>
    </row>
    <row r="702" spans="1:2">
      <c r="A702" s="863"/>
      <c r="B702" s="863"/>
    </row>
    <row r="703" spans="1:2">
      <c r="A703" s="863"/>
      <c r="B703" s="863"/>
    </row>
    <row r="704" spans="1:2">
      <c r="A704" s="863"/>
    </row>
    <row r="705" spans="1:2">
      <c r="A705" s="863"/>
      <c r="B705" s="863"/>
    </row>
    <row r="706" spans="1:2">
      <c r="A706" s="863"/>
    </row>
    <row r="707" spans="1:2">
      <c r="A707" s="863"/>
    </row>
    <row r="708" spans="1:2">
      <c r="A708" s="863"/>
    </row>
    <row r="709" spans="1:2">
      <c r="A709" s="863"/>
      <c r="B709" s="863"/>
    </row>
    <row r="710" spans="1:2">
      <c r="A710" s="863"/>
    </row>
    <row r="711" spans="1:2">
      <c r="A711" s="863"/>
    </row>
    <row r="712" spans="1:2">
      <c r="A712" s="863"/>
    </row>
    <row r="713" spans="1:2">
      <c r="A713" s="863"/>
    </row>
    <row r="714" spans="1:2">
      <c r="A714" s="863"/>
    </row>
    <row r="715" spans="1:2">
      <c r="A715" s="863"/>
      <c r="B715" s="863"/>
    </row>
    <row r="716" spans="1:2">
      <c r="A716" s="863"/>
    </row>
    <row r="717" spans="1:2">
      <c r="A717" s="863"/>
      <c r="B717" s="863"/>
    </row>
    <row r="718" spans="1:2">
      <c r="A718" s="863"/>
    </row>
    <row r="719" spans="1:2">
      <c r="A719" s="863"/>
    </row>
    <row r="720" spans="1:2">
      <c r="A720" s="863"/>
    </row>
    <row r="721" spans="1:2">
      <c r="A721" s="863"/>
    </row>
    <row r="722" spans="1:2">
      <c r="A722" s="863"/>
    </row>
    <row r="723" spans="1:2">
      <c r="A723" s="863"/>
    </row>
    <row r="724" spans="1:2">
      <c r="A724" s="863"/>
    </row>
    <row r="725" spans="1:2">
      <c r="A725" s="863"/>
    </row>
    <row r="726" spans="1:2">
      <c r="A726" s="863"/>
    </row>
    <row r="727" spans="1:2">
      <c r="A727" s="863"/>
    </row>
    <row r="728" spans="1:2">
      <c r="A728" s="863"/>
    </row>
    <row r="729" spans="1:2">
      <c r="A729" s="863"/>
    </row>
    <row r="730" spans="1:2">
      <c r="A730" s="863"/>
    </row>
    <row r="731" spans="1:2">
      <c r="A731" s="863"/>
    </row>
    <row r="732" spans="1:2">
      <c r="A732" s="863"/>
    </row>
    <row r="733" spans="1:2">
      <c r="A733" s="863"/>
      <c r="B733" s="863"/>
    </row>
    <row r="734" spans="1:2">
      <c r="A734" s="863"/>
      <c r="B734" s="863"/>
    </row>
    <row r="735" spans="1:2">
      <c r="A735" s="863"/>
      <c r="B735" s="863"/>
    </row>
    <row r="736" spans="1:2">
      <c r="A736" s="863"/>
      <c r="B736" s="863"/>
    </row>
    <row r="737" spans="1:2">
      <c r="A737" s="863"/>
    </row>
    <row r="738" spans="1:2">
      <c r="A738" s="863"/>
      <c r="B738" s="863"/>
    </row>
    <row r="739" spans="1:2">
      <c r="A739" s="863"/>
    </row>
    <row r="740" spans="1:2">
      <c r="A740" s="863"/>
      <c r="B740" s="863"/>
    </row>
    <row r="741" spans="1:2">
      <c r="A741" s="863"/>
    </row>
    <row r="742" spans="1:2">
      <c r="A742" s="863"/>
    </row>
    <row r="743" spans="1:2">
      <c r="A743" s="863"/>
      <c r="B743" s="863"/>
    </row>
    <row r="744" spans="1:2">
      <c r="A744" s="863"/>
      <c r="B744" s="863"/>
    </row>
    <row r="745" spans="1:2">
      <c r="A745" s="863"/>
      <c r="B745" s="863"/>
    </row>
    <row r="746" spans="1:2">
      <c r="A746" s="863"/>
    </row>
    <row r="747" spans="1:2">
      <c r="A747" s="863"/>
      <c r="B747" s="863"/>
    </row>
    <row r="748" spans="1:2">
      <c r="A748" s="863"/>
    </row>
    <row r="749" spans="1:2">
      <c r="A749" s="863"/>
      <c r="B749" s="863"/>
    </row>
    <row r="750" spans="1:2">
      <c r="A750" s="863"/>
    </row>
    <row r="751" spans="1:2">
      <c r="A751" s="863"/>
      <c r="B751" s="863"/>
    </row>
    <row r="752" spans="1:2">
      <c r="A752" s="863"/>
    </row>
    <row r="753" spans="1:2">
      <c r="A753" s="863"/>
    </row>
    <row r="754" spans="1:2">
      <c r="A754" s="863"/>
      <c r="B754" s="863"/>
    </row>
    <row r="755" spans="1:2">
      <c r="A755" s="863"/>
    </row>
    <row r="756" spans="1:2">
      <c r="A756" s="863"/>
    </row>
    <row r="757" spans="1:2">
      <c r="A757" s="863"/>
    </row>
    <row r="758" spans="1:2">
      <c r="A758" s="863"/>
    </row>
    <row r="759" spans="1:2">
      <c r="A759" s="863"/>
    </row>
    <row r="760" spans="1:2">
      <c r="A760" s="863"/>
    </row>
    <row r="761" spans="1:2">
      <c r="A761" s="863"/>
    </row>
    <row r="762" spans="1:2">
      <c r="A762" s="863"/>
    </row>
    <row r="763" spans="1:2">
      <c r="A763" s="863"/>
    </row>
    <row r="764" spans="1:2">
      <c r="A764" s="863"/>
    </row>
    <row r="765" spans="1:2">
      <c r="A765" s="863"/>
    </row>
    <row r="766" spans="1:2">
      <c r="A766" s="863"/>
      <c r="B766" s="863"/>
    </row>
    <row r="767" spans="1:2">
      <c r="A767" s="863"/>
      <c r="B767" s="863"/>
    </row>
    <row r="768" spans="1:2">
      <c r="A768" s="863"/>
    </row>
    <row r="769" spans="1:2">
      <c r="A769" s="863"/>
    </row>
    <row r="770" spans="1:2">
      <c r="A770" s="863"/>
      <c r="B770" s="863"/>
    </row>
    <row r="771" spans="1:2">
      <c r="A771" s="863"/>
    </row>
    <row r="772" spans="1:2">
      <c r="A772" s="863"/>
      <c r="B772" s="863"/>
    </row>
    <row r="773" spans="1:2">
      <c r="A773" s="863"/>
      <c r="B773" s="863"/>
    </row>
    <row r="774" spans="1:2">
      <c r="A774" s="863"/>
    </row>
    <row r="775" spans="1:2">
      <c r="A775" s="863"/>
      <c r="B775" s="863"/>
    </row>
    <row r="776" spans="1:2">
      <c r="A776" s="863"/>
    </row>
    <row r="777" spans="1:2">
      <c r="A777" s="863"/>
    </row>
    <row r="778" spans="1:2">
      <c r="A778" s="863"/>
    </row>
    <row r="779" spans="1:2">
      <c r="A779" s="863"/>
    </row>
    <row r="780" spans="1:2">
      <c r="A780" s="863"/>
    </row>
    <row r="781" spans="1:2">
      <c r="A781" s="863"/>
    </row>
    <row r="782" spans="1:2">
      <c r="A782" s="863"/>
    </row>
    <row r="783" spans="1:2">
      <c r="A783" s="863"/>
    </row>
    <row r="784" spans="1:2">
      <c r="A784" s="863"/>
    </row>
    <row r="785" spans="1:1">
      <c r="A785" s="863"/>
    </row>
    <row r="786" spans="1:1">
      <c r="A786" s="863"/>
    </row>
    <row r="787" spans="1:1">
      <c r="A787" s="863"/>
    </row>
    <row r="788" spans="1:1">
      <c r="A788" s="863"/>
    </row>
    <row r="789" spans="1:1">
      <c r="A789" s="863"/>
    </row>
    <row r="790" spans="1:1">
      <c r="A790" s="863"/>
    </row>
    <row r="791" spans="1:1">
      <c r="A791" s="863"/>
    </row>
    <row r="792" spans="1:1">
      <c r="A792" s="863"/>
    </row>
    <row r="793" spans="1:1">
      <c r="A793" s="863"/>
    </row>
    <row r="794" spans="1:1">
      <c r="A794" s="863"/>
    </row>
    <row r="795" spans="1:1">
      <c r="A795" s="863"/>
    </row>
    <row r="796" spans="1:1">
      <c r="A796" s="863"/>
    </row>
    <row r="797" spans="1:1">
      <c r="A797" s="863"/>
    </row>
    <row r="798" spans="1:1">
      <c r="A798" s="863"/>
    </row>
    <row r="799" spans="1:1">
      <c r="A799" s="863"/>
    </row>
    <row r="800" spans="1:1">
      <c r="A800" s="863"/>
    </row>
    <row r="801" spans="1:2">
      <c r="A801" s="863"/>
    </row>
    <row r="802" spans="1:2">
      <c r="A802" s="863"/>
    </row>
    <row r="803" spans="1:2">
      <c r="A803" s="863"/>
      <c r="B803" s="863"/>
    </row>
    <row r="804" spans="1:2">
      <c r="A804" s="863"/>
      <c r="B804" s="863"/>
    </row>
    <row r="805" spans="1:2">
      <c r="A805" s="863"/>
      <c r="B805" s="863"/>
    </row>
    <row r="806" spans="1:2">
      <c r="A806" s="863"/>
      <c r="B806" s="863"/>
    </row>
    <row r="807" spans="1:2">
      <c r="A807" s="863"/>
      <c r="B807" s="863"/>
    </row>
    <row r="808" spans="1:2">
      <c r="A808" s="863"/>
      <c r="B808" s="863"/>
    </row>
    <row r="809" spans="1:2">
      <c r="A809" s="863"/>
    </row>
    <row r="810" spans="1:2">
      <c r="A810" s="863"/>
      <c r="B810" s="863"/>
    </row>
    <row r="811" spans="1:2">
      <c r="A811" s="863"/>
      <c r="B811" s="863"/>
    </row>
    <row r="812" spans="1:2">
      <c r="A812" s="863"/>
    </row>
    <row r="813" spans="1:2">
      <c r="A813" s="863"/>
    </row>
    <row r="814" spans="1:2">
      <c r="A814" s="863"/>
    </row>
    <row r="815" spans="1:2">
      <c r="A815" s="863"/>
    </row>
    <row r="816" spans="1:2">
      <c r="A816" s="863"/>
    </row>
    <row r="817" spans="1:1">
      <c r="A817" s="863"/>
    </row>
    <row r="818" spans="1:1">
      <c r="A818" s="863"/>
    </row>
    <row r="819" spans="1:1">
      <c r="A819" s="863"/>
    </row>
    <row r="820" spans="1:1">
      <c r="A820" s="863"/>
    </row>
    <row r="821" spans="1:1">
      <c r="A821" s="863"/>
    </row>
    <row r="822" spans="1:1">
      <c r="A822" s="863"/>
    </row>
    <row r="823" spans="1:1">
      <c r="A823" s="863"/>
    </row>
    <row r="824" spans="1:1">
      <c r="A824" s="863"/>
    </row>
    <row r="825" spans="1:1">
      <c r="A825" s="863"/>
    </row>
    <row r="826" spans="1:1">
      <c r="A826" s="863"/>
    </row>
    <row r="827" spans="1:1">
      <c r="A827" s="863"/>
    </row>
    <row r="828" spans="1:1">
      <c r="A828" s="863"/>
    </row>
    <row r="829" spans="1:1">
      <c r="A829" s="863"/>
    </row>
    <row r="830" spans="1:1">
      <c r="A830" s="863"/>
    </row>
    <row r="831" spans="1:1">
      <c r="A831" s="863"/>
    </row>
    <row r="832" spans="1:1">
      <c r="A832" s="863"/>
    </row>
    <row r="833" spans="1:2">
      <c r="A833" s="863"/>
    </row>
    <row r="834" spans="1:2">
      <c r="A834" s="863"/>
    </row>
    <row r="835" spans="1:2">
      <c r="A835" s="863"/>
    </row>
    <row r="836" spans="1:2">
      <c r="A836" s="863"/>
      <c r="B836" s="863"/>
    </row>
    <row r="837" spans="1:2">
      <c r="A837" s="863"/>
      <c r="B837" s="863"/>
    </row>
    <row r="838" spans="1:2">
      <c r="A838" s="863"/>
      <c r="B838" s="863"/>
    </row>
    <row r="839" spans="1:2">
      <c r="A839" s="863"/>
      <c r="B839" s="863"/>
    </row>
    <row r="840" spans="1:2">
      <c r="A840" s="863"/>
      <c r="B840" s="863"/>
    </row>
    <row r="841" spans="1:2">
      <c r="A841" s="863"/>
    </row>
    <row r="842" spans="1:2">
      <c r="A842" s="863"/>
      <c r="B842" s="863"/>
    </row>
    <row r="843" spans="1:2">
      <c r="A843" s="863"/>
      <c r="B843" s="863"/>
    </row>
    <row r="844" spans="1:2">
      <c r="A844" s="863"/>
    </row>
    <row r="845" spans="1:2">
      <c r="A845" s="863"/>
      <c r="B845" s="863"/>
    </row>
    <row r="846" spans="1:2">
      <c r="A846" s="863"/>
      <c r="B846" s="863"/>
    </row>
    <row r="847" spans="1:2">
      <c r="A847" s="863"/>
    </row>
    <row r="848" spans="1:2">
      <c r="A848" s="863"/>
      <c r="B848" s="863"/>
    </row>
    <row r="849" spans="1:2">
      <c r="A849" s="863"/>
      <c r="B849" s="863"/>
    </row>
    <row r="850" spans="1:2">
      <c r="A850" s="863"/>
      <c r="B850" s="863"/>
    </row>
    <row r="851" spans="1:2">
      <c r="A851" s="863"/>
      <c r="B851" s="863"/>
    </row>
    <row r="852" spans="1:2">
      <c r="A852" s="863"/>
      <c r="B852" s="863"/>
    </row>
    <row r="853" spans="1:2">
      <c r="A853" s="863"/>
      <c r="B853" s="863"/>
    </row>
    <row r="854" spans="1:2">
      <c r="A854" s="863"/>
      <c r="B854" s="863"/>
    </row>
    <row r="855" spans="1:2">
      <c r="A855" s="863"/>
      <c r="B855" s="863"/>
    </row>
    <row r="856" spans="1:2">
      <c r="A856" s="863"/>
    </row>
    <row r="857" spans="1:2">
      <c r="A857" s="863"/>
      <c r="B857" s="863"/>
    </row>
    <row r="858" spans="1:2">
      <c r="A858" s="863"/>
      <c r="B858" s="863"/>
    </row>
    <row r="859" spans="1:2">
      <c r="A859" s="863"/>
    </row>
    <row r="860" spans="1:2">
      <c r="A860" s="863"/>
    </row>
    <row r="861" spans="1:2">
      <c r="A861" s="863"/>
    </row>
    <row r="862" spans="1:2">
      <c r="A862" s="863"/>
    </row>
    <row r="863" spans="1:2">
      <c r="A863" s="863"/>
    </row>
    <row r="864" spans="1:2">
      <c r="A864" s="863"/>
    </row>
    <row r="865" spans="1:2">
      <c r="A865" s="863"/>
    </row>
    <row r="866" spans="1:2">
      <c r="A866" s="863"/>
    </row>
    <row r="867" spans="1:2">
      <c r="A867" s="863"/>
    </row>
    <row r="868" spans="1:2">
      <c r="A868" s="863"/>
    </row>
    <row r="869" spans="1:2">
      <c r="A869" s="863"/>
    </row>
    <row r="870" spans="1:2">
      <c r="A870" s="863"/>
    </row>
    <row r="871" spans="1:2">
      <c r="A871" s="863"/>
    </row>
    <row r="872" spans="1:2">
      <c r="A872" s="863"/>
    </row>
    <row r="873" spans="1:2">
      <c r="A873" s="863"/>
      <c r="B873" s="863"/>
    </row>
    <row r="874" spans="1:2">
      <c r="A874" s="863"/>
      <c r="B874" s="863"/>
    </row>
    <row r="875" spans="1:2">
      <c r="A875" s="863"/>
      <c r="B875" s="863"/>
    </row>
    <row r="876" spans="1:2">
      <c r="A876" s="863"/>
      <c r="B876" s="863"/>
    </row>
    <row r="877" spans="1:2">
      <c r="A877" s="863"/>
      <c r="B877" s="863"/>
    </row>
    <row r="878" spans="1:2">
      <c r="A878" s="863"/>
      <c r="B878" s="863"/>
    </row>
    <row r="879" spans="1:2">
      <c r="A879" s="863"/>
    </row>
    <row r="880" spans="1:2">
      <c r="A880" s="863"/>
      <c r="B880" s="863"/>
    </row>
    <row r="881" spans="1:2">
      <c r="A881" s="863"/>
      <c r="B881" s="863"/>
    </row>
    <row r="882" spans="1:2">
      <c r="A882" s="863"/>
    </row>
    <row r="883" spans="1:2">
      <c r="A883" s="863"/>
      <c r="B883" s="863"/>
    </row>
    <row r="884" spans="1:2">
      <c r="A884" s="863"/>
      <c r="B884" s="863"/>
    </row>
    <row r="885" spans="1:2">
      <c r="A885" s="863"/>
      <c r="B885" s="863"/>
    </row>
    <row r="886" spans="1:2">
      <c r="A886" s="863"/>
      <c r="B886" s="863"/>
    </row>
    <row r="887" spans="1:2">
      <c r="A887" s="863"/>
      <c r="B887" s="863"/>
    </row>
    <row r="888" spans="1:2">
      <c r="A888" s="863"/>
      <c r="B888" s="863"/>
    </row>
    <row r="889" spans="1:2">
      <c r="A889" s="863"/>
      <c r="B889" s="863"/>
    </row>
    <row r="890" spans="1:2">
      <c r="A890" s="863"/>
    </row>
    <row r="891" spans="1:2">
      <c r="A891" s="863"/>
      <c r="B891" s="863"/>
    </row>
    <row r="892" spans="1:2">
      <c r="A892" s="863"/>
    </row>
    <row r="893" spans="1:2">
      <c r="A893" s="863"/>
    </row>
    <row r="894" spans="1:2">
      <c r="A894" s="863"/>
      <c r="B894" s="863"/>
    </row>
    <row r="895" spans="1:2">
      <c r="A895" s="863"/>
    </row>
    <row r="896" spans="1:2">
      <c r="A896" s="863"/>
    </row>
    <row r="897" spans="1:2">
      <c r="A897" s="863"/>
    </row>
    <row r="898" spans="1:2">
      <c r="A898" s="863"/>
    </row>
    <row r="899" spans="1:2">
      <c r="A899" s="863"/>
    </row>
    <row r="900" spans="1:2">
      <c r="A900" s="863"/>
    </row>
    <row r="901" spans="1:2">
      <c r="A901" s="863"/>
    </row>
    <row r="902" spans="1:2">
      <c r="A902" s="863"/>
    </row>
    <row r="903" spans="1:2">
      <c r="A903" s="863"/>
    </row>
    <row r="904" spans="1:2">
      <c r="A904" s="863"/>
    </row>
    <row r="905" spans="1:2">
      <c r="A905" s="863"/>
    </row>
    <row r="906" spans="1:2">
      <c r="A906" s="863"/>
      <c r="B906" s="863"/>
    </row>
    <row r="907" spans="1:2">
      <c r="A907" s="863"/>
      <c r="B907" s="863"/>
    </row>
    <row r="908" spans="1:2">
      <c r="A908" s="863"/>
      <c r="B908" s="863"/>
    </row>
    <row r="909" spans="1:2">
      <c r="A909" s="863"/>
      <c r="B909" s="863"/>
    </row>
    <row r="910" spans="1:2">
      <c r="A910" s="863"/>
      <c r="B910" s="863"/>
    </row>
    <row r="911" spans="1:2">
      <c r="A911" s="863"/>
      <c r="B911" s="863"/>
    </row>
    <row r="912" spans="1:2">
      <c r="A912" s="863"/>
      <c r="B912" s="863"/>
    </row>
    <row r="913" spans="1:2">
      <c r="A913" s="863"/>
      <c r="B913" s="863"/>
    </row>
    <row r="914" spans="1:2">
      <c r="A914" s="863"/>
    </row>
    <row r="915" spans="1:2">
      <c r="A915" s="863"/>
      <c r="B915" s="863"/>
    </row>
    <row r="916" spans="1:2">
      <c r="A916" s="863"/>
      <c r="B916" s="863"/>
    </row>
    <row r="917" spans="1:2">
      <c r="A917" s="863"/>
    </row>
    <row r="918" spans="1:2">
      <c r="A918" s="863"/>
      <c r="B918" s="863"/>
    </row>
    <row r="919" spans="1:2">
      <c r="A919" s="863"/>
      <c r="B919" s="863"/>
    </row>
    <row r="920" spans="1:2">
      <c r="A920" s="863"/>
      <c r="B920" s="863"/>
    </row>
    <row r="921" spans="1:2">
      <c r="A921" s="863"/>
      <c r="B921" s="863"/>
    </row>
    <row r="922" spans="1:2">
      <c r="A922" s="863"/>
      <c r="B922" s="863"/>
    </row>
    <row r="923" spans="1:2">
      <c r="A923" s="863"/>
      <c r="B923" s="863"/>
    </row>
    <row r="924" spans="1:2">
      <c r="A924" s="863"/>
      <c r="B924" s="863"/>
    </row>
    <row r="925" spans="1:2">
      <c r="A925" s="863"/>
      <c r="B925" s="863"/>
    </row>
    <row r="926" spans="1:2">
      <c r="A926" s="863"/>
    </row>
    <row r="927" spans="1:2">
      <c r="A927" s="863"/>
      <c r="B927" s="863"/>
    </row>
    <row r="928" spans="1:2">
      <c r="A928" s="863"/>
    </row>
    <row r="929" spans="1:2">
      <c r="A929" s="863"/>
    </row>
    <row r="930" spans="1:2">
      <c r="A930" s="863"/>
    </row>
    <row r="931" spans="1:2">
      <c r="A931" s="863"/>
    </row>
    <row r="932" spans="1:2">
      <c r="A932" s="863"/>
    </row>
    <row r="933" spans="1:2">
      <c r="A933" s="863"/>
    </row>
    <row r="934" spans="1:2">
      <c r="A934" s="863"/>
    </row>
    <row r="935" spans="1:2">
      <c r="A935" s="863"/>
    </row>
    <row r="936" spans="1:2">
      <c r="A936" s="863"/>
    </row>
    <row r="937" spans="1:2">
      <c r="A937" s="863"/>
    </row>
    <row r="938" spans="1:2">
      <c r="A938" s="863"/>
    </row>
    <row r="939" spans="1:2">
      <c r="A939" s="863"/>
    </row>
    <row r="940" spans="1:2">
      <c r="A940" s="863"/>
    </row>
    <row r="941" spans="1:2">
      <c r="A941" s="863"/>
    </row>
    <row r="942" spans="1:2">
      <c r="A942" s="863"/>
    </row>
    <row r="943" spans="1:2">
      <c r="A943" s="863"/>
      <c r="B943" s="863"/>
    </row>
    <row r="944" spans="1:2">
      <c r="A944" s="863"/>
      <c r="B944" s="863"/>
    </row>
    <row r="945" spans="1:2">
      <c r="A945" s="863"/>
      <c r="B945" s="863"/>
    </row>
    <row r="946" spans="1:2">
      <c r="A946" s="863"/>
      <c r="B946" s="863"/>
    </row>
    <row r="947" spans="1:2">
      <c r="A947" s="863"/>
      <c r="B947" s="863"/>
    </row>
    <row r="948" spans="1:2">
      <c r="A948" s="863"/>
      <c r="B948" s="863"/>
    </row>
    <row r="949" spans="1:2">
      <c r="A949" s="863"/>
    </row>
    <row r="950" spans="1:2">
      <c r="A950" s="863"/>
      <c r="B950" s="863"/>
    </row>
    <row r="951" spans="1:2">
      <c r="A951" s="863"/>
      <c r="B951" s="863"/>
    </row>
    <row r="952" spans="1:2">
      <c r="A952" s="863"/>
    </row>
    <row r="953" spans="1:2">
      <c r="A953" s="863"/>
      <c r="B953" s="863"/>
    </row>
    <row r="954" spans="1:2">
      <c r="A954" s="863"/>
      <c r="B954" s="863"/>
    </row>
    <row r="955" spans="1:2">
      <c r="A955" s="863"/>
      <c r="B955" s="863"/>
    </row>
    <row r="956" spans="1:2">
      <c r="A956" s="863"/>
      <c r="B956" s="863"/>
    </row>
    <row r="957" spans="1:2">
      <c r="A957" s="863"/>
      <c r="B957" s="863"/>
    </row>
    <row r="958" spans="1:2">
      <c r="A958" s="863"/>
      <c r="B958" s="863"/>
    </row>
    <row r="959" spans="1:2">
      <c r="A959" s="863"/>
      <c r="B959" s="863"/>
    </row>
    <row r="960" spans="1:2">
      <c r="A960" s="863"/>
    </row>
    <row r="961" spans="1:2">
      <c r="A961" s="863"/>
      <c r="B961" s="863"/>
    </row>
    <row r="962" spans="1:2">
      <c r="A962" s="863"/>
    </row>
    <row r="963" spans="1:2">
      <c r="A963" s="863"/>
    </row>
    <row r="964" spans="1:2">
      <c r="A964" s="863"/>
    </row>
    <row r="965" spans="1:2">
      <c r="A965" s="863"/>
    </row>
    <row r="966" spans="1:2">
      <c r="A966" s="863"/>
    </row>
    <row r="967" spans="1:2">
      <c r="A967" s="863"/>
    </row>
    <row r="968" spans="1:2">
      <c r="A968" s="863"/>
    </row>
    <row r="969" spans="1:2">
      <c r="A969" s="863"/>
    </row>
    <row r="970" spans="1:2">
      <c r="A970" s="863"/>
    </row>
    <row r="971" spans="1:2">
      <c r="A971" s="863"/>
    </row>
    <row r="972" spans="1:2">
      <c r="A972" s="863"/>
    </row>
    <row r="973" spans="1:2">
      <c r="A973" s="863"/>
    </row>
    <row r="974" spans="1:2">
      <c r="A974" s="863"/>
    </row>
    <row r="975" spans="1:2">
      <c r="A975" s="863"/>
    </row>
    <row r="976" spans="1:2">
      <c r="A976" s="863"/>
      <c r="B976" s="863"/>
    </row>
    <row r="977" spans="1:2">
      <c r="A977" s="863"/>
      <c r="B977" s="863"/>
    </row>
    <row r="978" spans="1:2">
      <c r="A978" s="863"/>
    </row>
    <row r="979" spans="1:2">
      <c r="A979" s="863"/>
    </row>
    <row r="980" spans="1:2">
      <c r="A980" s="863"/>
      <c r="B980" s="863"/>
    </row>
    <row r="981" spans="1:2">
      <c r="A981" s="863"/>
      <c r="B981" s="863"/>
    </row>
    <row r="982" spans="1:2">
      <c r="A982" s="863"/>
    </row>
    <row r="983" spans="1:2">
      <c r="A983" s="863"/>
    </row>
    <row r="984" spans="1:2">
      <c r="A984" s="863"/>
    </row>
    <row r="985" spans="1:2">
      <c r="A985" s="863"/>
    </row>
    <row r="986" spans="1:2">
      <c r="A986" s="863"/>
      <c r="B986" s="863"/>
    </row>
    <row r="987" spans="1:2">
      <c r="A987" s="863"/>
      <c r="B987" s="863"/>
    </row>
    <row r="988" spans="1:2">
      <c r="A988" s="863"/>
      <c r="B988" s="863"/>
    </row>
    <row r="989" spans="1:2">
      <c r="A989" s="863"/>
      <c r="B989" s="863"/>
    </row>
    <row r="990" spans="1:2">
      <c r="A990" s="863"/>
      <c r="B990" s="863"/>
    </row>
    <row r="991" spans="1:2">
      <c r="A991" s="863"/>
      <c r="B991" s="863"/>
    </row>
    <row r="992" spans="1:2">
      <c r="A992" s="863"/>
    </row>
    <row r="993" spans="1:2">
      <c r="A993" s="863"/>
      <c r="B993" s="863"/>
    </row>
    <row r="994" spans="1:2">
      <c r="A994" s="863"/>
      <c r="B994" s="863"/>
    </row>
    <row r="995" spans="1:2">
      <c r="A995" s="863"/>
      <c r="B995" s="863"/>
    </row>
    <row r="996" spans="1:2">
      <c r="A996" s="863"/>
      <c r="B996" s="863"/>
    </row>
    <row r="997" spans="1:2">
      <c r="A997" s="863"/>
      <c r="B997" s="863"/>
    </row>
    <row r="998" spans="1:2">
      <c r="A998" s="863"/>
    </row>
    <row r="999" spans="1:2">
      <c r="A999" s="863"/>
      <c r="B999" s="863"/>
    </row>
    <row r="1000" spans="1:2">
      <c r="A1000" s="863"/>
      <c r="B1000" s="863"/>
    </row>
    <row r="1001" spans="1:2">
      <c r="A1001" s="863"/>
      <c r="B1001" s="863"/>
    </row>
    <row r="1002" spans="1:2">
      <c r="A1002" s="863"/>
      <c r="B1002" s="863"/>
    </row>
    <row r="1003" spans="1:2">
      <c r="A1003" s="863"/>
      <c r="B1003" s="863"/>
    </row>
    <row r="1004" spans="1:2">
      <c r="A1004" s="863"/>
    </row>
    <row r="1005" spans="1:2">
      <c r="A1005" s="863"/>
    </row>
    <row r="1006" spans="1:2">
      <c r="A1006" s="863"/>
      <c r="B1006" s="863"/>
    </row>
    <row r="1007" spans="1:2">
      <c r="A1007" s="863"/>
      <c r="B1007" s="863"/>
    </row>
    <row r="1008" spans="1:2">
      <c r="A1008" s="863"/>
      <c r="B1008" s="863"/>
    </row>
    <row r="1009" spans="1:2">
      <c r="A1009" s="863"/>
      <c r="B1009" s="863"/>
    </row>
    <row r="1010" spans="1:2">
      <c r="A1010" s="863"/>
      <c r="B1010" s="863"/>
    </row>
    <row r="1011" spans="1:2">
      <c r="A1011" s="863"/>
    </row>
    <row r="1012" spans="1:2">
      <c r="A1012" s="863"/>
    </row>
    <row r="1013" spans="1:2">
      <c r="A1013" s="863"/>
      <c r="B1013" s="863"/>
    </row>
    <row r="1014" spans="1:2">
      <c r="A1014" s="863"/>
      <c r="B1014" s="863"/>
    </row>
    <row r="1015" spans="1:2">
      <c r="A1015" s="863"/>
      <c r="B1015" s="863"/>
    </row>
    <row r="1016" spans="1:2">
      <c r="A1016" s="863"/>
      <c r="B1016" s="863"/>
    </row>
    <row r="1017" spans="1:2">
      <c r="A1017" s="863"/>
      <c r="B1017" s="863"/>
    </row>
    <row r="1018" spans="1:2">
      <c r="A1018" s="863"/>
      <c r="B1018" s="863"/>
    </row>
    <row r="1019" spans="1:2">
      <c r="A1019" s="863"/>
      <c r="B1019" s="863"/>
    </row>
    <row r="1020" spans="1:2">
      <c r="A1020" s="863"/>
      <c r="B1020" s="863"/>
    </row>
    <row r="1021" spans="1:2">
      <c r="A1021" s="863"/>
      <c r="B1021" s="863"/>
    </row>
    <row r="1022" spans="1:2">
      <c r="A1022" s="863"/>
      <c r="B1022" s="863"/>
    </row>
    <row r="1023" spans="1:2">
      <c r="A1023" s="863"/>
      <c r="B1023" s="863"/>
    </row>
    <row r="1024" spans="1:2">
      <c r="A1024" s="863"/>
      <c r="B1024" s="863"/>
    </row>
    <row r="1025" spans="1:2">
      <c r="A1025" s="863"/>
      <c r="B1025" s="863"/>
    </row>
    <row r="1026" spans="1:2">
      <c r="A1026" s="863"/>
      <c r="B1026" s="863"/>
    </row>
    <row r="1027" spans="1:2">
      <c r="A1027" s="863"/>
      <c r="B1027" s="863"/>
    </row>
    <row r="1028" spans="1:2">
      <c r="A1028" s="863"/>
    </row>
    <row r="1029" spans="1:2">
      <c r="A1029" s="863"/>
      <c r="B1029" s="863"/>
    </row>
    <row r="1030" spans="1:2">
      <c r="A1030" s="863"/>
      <c r="B1030" s="863"/>
    </row>
    <row r="1031" spans="1:2">
      <c r="A1031" s="863"/>
      <c r="B1031" s="863"/>
    </row>
    <row r="1032" spans="1:2">
      <c r="A1032" s="863"/>
      <c r="B1032" s="863"/>
    </row>
    <row r="1033" spans="1:2">
      <c r="A1033" s="863"/>
      <c r="B1033" s="863"/>
    </row>
    <row r="1034" spans="1:2">
      <c r="A1034" s="863"/>
      <c r="B1034" s="863"/>
    </row>
    <row r="1035" spans="1:2">
      <c r="A1035" s="863"/>
      <c r="B1035" s="863"/>
    </row>
    <row r="1036" spans="1:2">
      <c r="A1036" s="863"/>
      <c r="B1036" s="863"/>
    </row>
    <row r="1037" spans="1:2">
      <c r="A1037" s="863"/>
      <c r="B1037" s="863"/>
    </row>
    <row r="1038" spans="1:2">
      <c r="A1038" s="863"/>
      <c r="B1038" s="863"/>
    </row>
    <row r="1039" spans="1:2">
      <c r="A1039" s="863"/>
      <c r="B1039" s="863"/>
    </row>
    <row r="1040" spans="1:2">
      <c r="A1040" s="863"/>
      <c r="B1040" s="863"/>
    </row>
    <row r="1041" spans="1:2">
      <c r="A1041" s="863"/>
      <c r="B1041" s="863"/>
    </row>
    <row r="1042" spans="1:2">
      <c r="A1042" s="863"/>
      <c r="B1042" s="863"/>
    </row>
    <row r="1043" spans="1:2">
      <c r="A1043" s="863"/>
      <c r="B1043" s="863"/>
    </row>
    <row r="1044" spans="1:2">
      <c r="A1044" s="863"/>
      <c r="B1044" s="863"/>
    </row>
    <row r="1045" spans="1:2">
      <c r="A1045" s="863"/>
      <c r="B1045" s="863"/>
    </row>
    <row r="1046" spans="1:2">
      <c r="A1046" s="863"/>
      <c r="B1046" s="863"/>
    </row>
    <row r="1047" spans="1:2">
      <c r="A1047" s="863"/>
      <c r="B1047" s="863"/>
    </row>
    <row r="1048" spans="1:2">
      <c r="A1048" s="863"/>
      <c r="B1048" s="863"/>
    </row>
    <row r="1049" spans="1:2">
      <c r="A1049" s="863"/>
      <c r="B1049" s="863"/>
    </row>
    <row r="1050" spans="1:2">
      <c r="A1050" s="863"/>
      <c r="B1050" s="863"/>
    </row>
    <row r="1051" spans="1:2">
      <c r="A1051" s="863"/>
      <c r="B1051" s="863"/>
    </row>
    <row r="1052" spans="1:2">
      <c r="A1052" s="863"/>
      <c r="B1052" s="863"/>
    </row>
    <row r="1053" spans="1:2">
      <c r="A1053" s="863"/>
      <c r="B1053" s="863"/>
    </row>
    <row r="1054" spans="1:2">
      <c r="A1054" s="863"/>
      <c r="B1054" s="863"/>
    </row>
    <row r="1055" spans="1:2">
      <c r="A1055" s="863"/>
      <c r="B1055" s="863"/>
    </row>
    <row r="1056" spans="1:2">
      <c r="A1056" s="863"/>
      <c r="B1056" s="863"/>
    </row>
    <row r="1057" spans="1:2">
      <c r="A1057" s="863"/>
      <c r="B1057" s="863"/>
    </row>
    <row r="1058" spans="1:2">
      <c r="A1058" s="863"/>
      <c r="B1058" s="863"/>
    </row>
    <row r="1059" spans="1:2">
      <c r="A1059" s="863"/>
      <c r="B1059" s="863"/>
    </row>
    <row r="1060" spans="1:2">
      <c r="A1060" s="863"/>
      <c r="B1060" s="863"/>
    </row>
    <row r="1061" spans="1:2">
      <c r="A1061" s="863"/>
      <c r="B1061" s="863"/>
    </row>
    <row r="1062" spans="1:2">
      <c r="A1062" s="863"/>
      <c r="B1062" s="863"/>
    </row>
    <row r="1063" spans="1:2">
      <c r="A1063" s="863"/>
      <c r="B1063" s="863"/>
    </row>
    <row r="1064" spans="1:2">
      <c r="A1064" s="863"/>
      <c r="B1064" s="863"/>
    </row>
    <row r="1065" spans="1:2">
      <c r="A1065" s="863"/>
      <c r="B1065" s="863"/>
    </row>
    <row r="1066" spans="1:2">
      <c r="A1066" s="863"/>
      <c r="B1066" s="863"/>
    </row>
    <row r="1067" spans="1:2">
      <c r="A1067" s="863"/>
      <c r="B1067" s="863"/>
    </row>
    <row r="1068" spans="1:2">
      <c r="A1068" s="863"/>
      <c r="B1068" s="863"/>
    </row>
    <row r="1069" spans="1:2">
      <c r="A1069" s="863"/>
      <c r="B1069" s="863"/>
    </row>
    <row r="1070" spans="1:2">
      <c r="A1070" s="863"/>
      <c r="B1070" s="863"/>
    </row>
    <row r="1071" spans="1:2">
      <c r="A1071" s="863"/>
      <c r="B1071" s="863"/>
    </row>
    <row r="1072" spans="1:2">
      <c r="A1072" s="863"/>
      <c r="B1072" s="863"/>
    </row>
    <row r="1073" spans="1:2">
      <c r="A1073" s="863"/>
      <c r="B1073" s="863"/>
    </row>
    <row r="1074" spans="1:2">
      <c r="A1074" s="863"/>
      <c r="B1074" s="863"/>
    </row>
    <row r="1075" spans="1:2">
      <c r="A1075" s="863"/>
    </row>
    <row r="1076" spans="1:2">
      <c r="A1076" s="863"/>
      <c r="B1076" s="863"/>
    </row>
    <row r="1077" spans="1:2">
      <c r="A1077" s="863"/>
      <c r="B1077" s="863"/>
    </row>
    <row r="1078" spans="1:2">
      <c r="A1078" s="863"/>
      <c r="B1078" s="863"/>
    </row>
    <row r="1079" spans="1:2">
      <c r="A1079" s="863"/>
      <c r="B1079" s="863"/>
    </row>
    <row r="1080" spans="1:2">
      <c r="A1080" s="863"/>
      <c r="B1080" s="863"/>
    </row>
    <row r="1081" spans="1:2">
      <c r="A1081" s="863"/>
      <c r="B1081" s="863"/>
    </row>
    <row r="1082" spans="1:2">
      <c r="A1082" s="863"/>
      <c r="B1082" s="863"/>
    </row>
    <row r="1083" spans="1:2">
      <c r="A1083" s="863"/>
      <c r="B1083" s="863"/>
    </row>
    <row r="1084" spans="1:2">
      <c r="A1084" s="863"/>
      <c r="B1084" s="863"/>
    </row>
    <row r="1085" spans="1:2">
      <c r="A1085" s="863"/>
      <c r="B1085" s="863"/>
    </row>
    <row r="1086" spans="1:2">
      <c r="A1086" s="863"/>
      <c r="B1086" s="863"/>
    </row>
    <row r="1087" spans="1:2">
      <c r="A1087" s="863"/>
      <c r="B1087" s="863"/>
    </row>
    <row r="1088" spans="1:2">
      <c r="A1088" s="863"/>
      <c r="B1088" s="863"/>
    </row>
    <row r="1089" spans="1:2">
      <c r="A1089" s="863"/>
      <c r="B1089" s="863"/>
    </row>
    <row r="1090" spans="1:2">
      <c r="A1090" s="863"/>
    </row>
    <row r="1091" spans="1:2">
      <c r="A1091" s="863"/>
    </row>
    <row r="1092" spans="1:2">
      <c r="A1092" s="863"/>
    </row>
    <row r="1093" spans="1:2">
      <c r="A1093" s="863"/>
    </row>
    <row r="1094" spans="1:2">
      <c r="A1094" s="863"/>
    </row>
    <row r="1095" spans="1:2">
      <c r="A1095" s="863"/>
    </row>
    <row r="1096" spans="1:2">
      <c r="A1096" s="863"/>
    </row>
    <row r="1097" spans="1:2">
      <c r="A1097" s="863"/>
      <c r="B1097" s="863"/>
    </row>
    <row r="1098" spans="1:2">
      <c r="A1098" s="863"/>
    </row>
    <row r="1099" spans="1:2">
      <c r="A1099" s="863"/>
    </row>
    <row r="1100" spans="1:2">
      <c r="A1100" s="863"/>
    </row>
    <row r="1101" spans="1:2">
      <c r="A1101" s="863"/>
    </row>
    <row r="1102" spans="1:2">
      <c r="A1102" s="863"/>
    </row>
    <row r="1103" spans="1:2">
      <c r="A1103" s="863"/>
      <c r="B1103" s="863"/>
    </row>
    <row r="1104" spans="1:2">
      <c r="A1104" s="863"/>
      <c r="B1104" s="863"/>
    </row>
    <row r="1105" spans="1:2">
      <c r="A1105" s="863"/>
    </row>
    <row r="1106" spans="1:2">
      <c r="A1106" s="863"/>
    </row>
    <row r="1107" spans="1:2">
      <c r="A1107" s="863"/>
    </row>
    <row r="1108" spans="1:2">
      <c r="A1108" s="863"/>
    </row>
    <row r="1109" spans="1:2">
      <c r="A1109" s="863"/>
    </row>
    <row r="1110" spans="1:2">
      <c r="A1110" s="863"/>
    </row>
    <row r="1111" spans="1:2">
      <c r="A1111" s="863"/>
    </row>
    <row r="1112" spans="1:2">
      <c r="A1112" s="863"/>
    </row>
    <row r="1113" spans="1:2">
      <c r="A1113" s="863"/>
      <c r="B1113" s="863"/>
    </row>
    <row r="1114" spans="1:2">
      <c r="A1114" s="863"/>
    </row>
    <row r="1115" spans="1:2">
      <c r="A1115" s="863"/>
    </row>
    <row r="1116" spans="1:2">
      <c r="A1116" s="863"/>
      <c r="B1116" s="863"/>
    </row>
    <row r="1117" spans="1:2">
      <c r="A1117" s="863"/>
      <c r="B1117" s="863"/>
    </row>
    <row r="1118" spans="1:2">
      <c r="A1118" s="863"/>
    </row>
    <row r="1119" spans="1:2">
      <c r="A1119" s="863"/>
    </row>
    <row r="1120" spans="1:2">
      <c r="A1120" s="863"/>
    </row>
    <row r="1121" spans="1:2">
      <c r="A1121" s="863"/>
      <c r="B1121" s="863"/>
    </row>
    <row r="1122" spans="1:2">
      <c r="A1122" s="863"/>
    </row>
    <row r="1123" spans="1:2">
      <c r="A1123" s="863"/>
    </row>
    <row r="1124" spans="1:2">
      <c r="A1124" s="863"/>
    </row>
    <row r="1125" spans="1:2">
      <c r="A1125" s="863"/>
      <c r="B1125" s="863"/>
    </row>
    <row r="1126" spans="1:2">
      <c r="A1126" s="863"/>
      <c r="B1126" s="863"/>
    </row>
    <row r="1127" spans="1:2">
      <c r="A1127" s="863"/>
      <c r="B1127" s="863"/>
    </row>
    <row r="1128" spans="1:2">
      <c r="A1128" s="863"/>
      <c r="B1128" s="863"/>
    </row>
    <row r="1129" spans="1:2">
      <c r="A1129" s="863"/>
      <c r="B1129" s="863"/>
    </row>
    <row r="1130" spans="1:2">
      <c r="A1130" s="863"/>
      <c r="B1130" s="863"/>
    </row>
    <row r="1131" spans="1:2">
      <c r="A1131" s="863"/>
      <c r="B1131" s="863"/>
    </row>
    <row r="1132" spans="1:2">
      <c r="A1132" s="863"/>
      <c r="B1132" s="863"/>
    </row>
    <row r="1133" spans="1:2">
      <c r="A1133" s="863"/>
      <c r="B1133" s="863"/>
    </row>
    <row r="1134" spans="1:2">
      <c r="A1134" s="863"/>
      <c r="B1134" s="863"/>
    </row>
    <row r="1135" spans="1:2">
      <c r="A1135" s="863"/>
      <c r="B1135" s="863"/>
    </row>
    <row r="1136" spans="1:2">
      <c r="A1136" s="863"/>
      <c r="B1136" s="863"/>
    </row>
    <row r="1137" spans="1:2">
      <c r="A1137" s="863"/>
      <c r="B1137" s="863"/>
    </row>
    <row r="1138" spans="1:2">
      <c r="A1138" s="863"/>
      <c r="B1138" s="863"/>
    </row>
    <row r="1139" spans="1:2">
      <c r="A1139" s="863"/>
      <c r="B1139" s="863"/>
    </row>
    <row r="1140" spans="1:2">
      <c r="A1140" s="863"/>
      <c r="B1140" s="863"/>
    </row>
    <row r="1141" spans="1:2">
      <c r="A1141" s="863"/>
      <c r="B1141" s="863"/>
    </row>
    <row r="1142" spans="1:2">
      <c r="A1142" s="863"/>
      <c r="B1142" s="863"/>
    </row>
    <row r="1143" spans="1:2">
      <c r="A1143" s="863"/>
      <c r="B1143" s="863"/>
    </row>
    <row r="1144" spans="1:2">
      <c r="A1144" s="863"/>
      <c r="B1144" s="863"/>
    </row>
    <row r="1145" spans="1:2">
      <c r="A1145" s="863"/>
      <c r="B1145" s="863"/>
    </row>
    <row r="1146" spans="1:2">
      <c r="A1146" s="863"/>
      <c r="B1146" s="863"/>
    </row>
    <row r="1147" spans="1:2">
      <c r="A1147" s="863"/>
      <c r="B1147" s="863"/>
    </row>
    <row r="1148" spans="1:2">
      <c r="A1148" s="863"/>
      <c r="B1148" s="863"/>
    </row>
    <row r="1149" spans="1:2">
      <c r="A1149" s="863"/>
      <c r="B1149" s="863"/>
    </row>
    <row r="1150" spans="1:2">
      <c r="A1150" s="863"/>
      <c r="B1150" s="863"/>
    </row>
    <row r="1151" spans="1:2">
      <c r="A1151" s="863"/>
      <c r="B1151" s="863"/>
    </row>
    <row r="1152" spans="1:2">
      <c r="A1152" s="863"/>
      <c r="B1152" s="863"/>
    </row>
    <row r="1153" spans="1:2">
      <c r="A1153" s="863"/>
      <c r="B1153" s="863"/>
    </row>
    <row r="1154" spans="1:2">
      <c r="A1154" s="863"/>
      <c r="B1154" s="863"/>
    </row>
    <row r="1155" spans="1:2">
      <c r="A1155" s="863"/>
      <c r="B1155" s="863"/>
    </row>
    <row r="1156" spans="1:2">
      <c r="A1156" s="863"/>
      <c r="B1156" s="863"/>
    </row>
    <row r="1157" spans="1:2">
      <c r="A1157" s="863"/>
      <c r="B1157" s="863"/>
    </row>
    <row r="1158" spans="1:2">
      <c r="A1158" s="863"/>
      <c r="B1158" s="863"/>
    </row>
    <row r="1159" spans="1:2">
      <c r="A1159" s="863"/>
      <c r="B1159" s="863"/>
    </row>
    <row r="1160" spans="1:2">
      <c r="A1160" s="863"/>
      <c r="B1160" s="863"/>
    </row>
    <row r="1161" spans="1:2">
      <c r="A1161" s="863"/>
      <c r="B1161" s="863"/>
    </row>
    <row r="1162" spans="1:2">
      <c r="A1162" s="863"/>
      <c r="B1162" s="863"/>
    </row>
    <row r="1163" spans="1:2">
      <c r="A1163" s="863"/>
      <c r="B1163" s="863"/>
    </row>
    <row r="1164" spans="1:2">
      <c r="A1164" s="863"/>
      <c r="B1164" s="863"/>
    </row>
    <row r="1165" spans="1:2">
      <c r="A1165" s="863"/>
      <c r="B1165" s="863"/>
    </row>
    <row r="1166" spans="1:2">
      <c r="A1166" s="863"/>
      <c r="B1166" s="863"/>
    </row>
  </sheetData>
  <phoneticPr fontId="95" type="noConversion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 filterMode="1"/>
  <dimension ref="A1:CE6201"/>
  <sheetViews>
    <sheetView showGridLines="0" topLeftCell="E1" zoomScale="85" zoomScaleNormal="85" workbookViewId="0">
      <pane ySplit="1" topLeftCell="A1327" activePane="bottomLeft" state="frozen"/>
      <selection pane="bottomLeft" activeCell="K2" sqref="K2:U1241"/>
    </sheetView>
  </sheetViews>
  <sheetFormatPr defaultColWidth="9.140625" defaultRowHeight="13.5"/>
  <cols>
    <col min="1" max="2" width="2.7109375" style="504" customWidth="1"/>
    <col min="3" max="3" width="2" style="504" customWidth="1"/>
    <col min="4" max="4" width="32.5703125" style="504" customWidth="1"/>
    <col min="5" max="5" width="6.140625" style="817" customWidth="1"/>
    <col min="6" max="6" width="14.140625" style="504" customWidth="1"/>
    <col min="7" max="7" width="2.85546875" style="504" customWidth="1"/>
    <col min="8" max="8" width="14.28515625" style="504" customWidth="1"/>
    <col min="9" max="9" width="10.5703125" style="504" customWidth="1"/>
    <col min="10" max="11" width="13" style="504" customWidth="1"/>
    <col min="12" max="12" width="11" style="504" customWidth="1"/>
    <col min="13" max="13" width="13.28515625" style="504" customWidth="1"/>
    <col min="14" max="14" width="88.42578125" style="510" customWidth="1"/>
    <col min="15" max="18" width="10.7109375" style="510" customWidth="1"/>
    <col min="19" max="19" width="20.42578125" style="504" customWidth="1"/>
    <col min="20" max="20" width="24.7109375" style="504" customWidth="1"/>
    <col min="21" max="21" width="25.85546875" style="504" hidden="1" customWidth="1"/>
    <col min="22" max="22" width="25.140625" style="504" hidden="1" customWidth="1"/>
    <col min="23" max="23" width="23" style="504" hidden="1" customWidth="1"/>
    <col min="24" max="24" width="24.85546875" style="504" hidden="1" customWidth="1"/>
    <col min="25" max="26" width="9.140625" style="504" customWidth="1"/>
    <col min="27" max="31" width="9.140625" style="504"/>
    <col min="32" max="32" width="23.42578125" style="504" customWidth="1"/>
    <col min="33" max="16384" width="9.140625" style="504"/>
  </cols>
  <sheetData>
    <row r="1" spans="1:83" ht="27">
      <c r="A1" s="502"/>
      <c r="B1" s="502"/>
      <c r="C1" s="502"/>
      <c r="D1" s="502" t="s">
        <v>48</v>
      </c>
      <c r="E1" s="816" t="s">
        <v>49</v>
      </c>
      <c r="F1" s="502" t="s">
        <v>50</v>
      </c>
      <c r="G1" s="502" t="s">
        <v>51</v>
      </c>
      <c r="H1" s="502" t="s">
        <v>52</v>
      </c>
      <c r="I1" s="502" t="s">
        <v>53</v>
      </c>
      <c r="J1" s="502" t="s">
        <v>54</v>
      </c>
      <c r="K1" s="502" t="s">
        <v>55</v>
      </c>
      <c r="L1" s="502" t="s">
        <v>56</v>
      </c>
      <c r="M1" s="502" t="s">
        <v>57</v>
      </c>
      <c r="N1" s="503" t="s">
        <v>58</v>
      </c>
      <c r="O1" s="780" t="s">
        <v>59</v>
      </c>
      <c r="P1" s="780" t="s">
        <v>60</v>
      </c>
      <c r="Q1" s="780" t="s">
        <v>61</v>
      </c>
      <c r="R1" s="780" t="s">
        <v>62</v>
      </c>
      <c r="S1" s="780" t="s">
        <v>63</v>
      </c>
      <c r="T1" s="780" t="s">
        <v>64</v>
      </c>
      <c r="U1" s="780" t="s">
        <v>65</v>
      </c>
      <c r="V1" s="780" t="s">
        <v>66</v>
      </c>
      <c r="W1" s="780" t="s">
        <v>67</v>
      </c>
      <c r="X1" s="780" t="s">
        <v>68</v>
      </c>
    </row>
    <row r="2" spans="1:83" ht="15" hidden="1">
      <c r="A2" s="505"/>
      <c r="B2" s="505"/>
      <c r="C2" s="505"/>
      <c r="D2" s="1198" t="s">
        <v>69</v>
      </c>
      <c r="E2" s="1199" t="s">
        <v>70</v>
      </c>
      <c r="F2" s="1200"/>
      <c r="G2" s="1200"/>
      <c r="H2" s="1201"/>
      <c r="I2" s="1202" t="s">
        <v>71</v>
      </c>
      <c r="J2" s="1203"/>
      <c r="K2" s="1203"/>
      <c r="L2" s="1203"/>
      <c r="M2" s="1202"/>
      <c r="N2" s="1203" t="s">
        <v>72</v>
      </c>
      <c r="O2" s="1203" t="s">
        <v>73</v>
      </c>
      <c r="P2" s="1203" t="s">
        <v>73</v>
      </c>
      <c r="Q2" s="1203" t="s">
        <v>73</v>
      </c>
      <c r="R2" s="1203" t="s">
        <v>73</v>
      </c>
      <c r="S2" s="1198">
        <f>VLOOKUP($D2,'NI-San'!$B$1:$V$2048,12,FALSE)</f>
        <v>501052</v>
      </c>
      <c r="T2" s="1198">
        <f>VLOOKUP($D2,'NI-San'!$B$1:$V$2048,13,FALSE)</f>
        <v>515511</v>
      </c>
      <c r="U2" s="1198">
        <f>VLOOKUP($D2,'NI-San'!$B$1:$V$2048,16,FALSE)</f>
        <v>0</v>
      </c>
      <c r="V2" s="1198">
        <f>VLOOKUP($D2,'NI-San'!$B$1:$V$2048,17,FALSE)</f>
        <v>0</v>
      </c>
      <c r="W2" s="1198">
        <f>VLOOKUP($D2,'NI-San'!$B$1:$V$2048,18,FALSE)</f>
        <v>0</v>
      </c>
      <c r="X2" s="1198">
        <f>VLOOKUP($D2,'NI-San'!$B$1:$V$2048,19,FALSE)</f>
        <v>0</v>
      </c>
    </row>
    <row r="3" spans="1:83" hidden="1">
      <c r="A3" s="505"/>
      <c r="B3" s="505"/>
      <c r="C3" s="505"/>
      <c r="D3" s="1198" t="s">
        <v>74</v>
      </c>
      <c r="E3" s="1199" t="s">
        <v>70</v>
      </c>
      <c r="F3" s="1202"/>
      <c r="G3" s="1202"/>
      <c r="H3" s="1202"/>
      <c r="I3" s="1202" t="s">
        <v>71</v>
      </c>
      <c r="J3" s="1203"/>
      <c r="K3" s="1203"/>
      <c r="L3" s="1203"/>
      <c r="M3" s="1202"/>
      <c r="N3" s="1203" t="s">
        <v>75</v>
      </c>
      <c r="O3" s="1203" t="s">
        <v>73</v>
      </c>
      <c r="P3" s="1203" t="s">
        <v>73</v>
      </c>
      <c r="Q3" s="1203" t="s">
        <v>73</v>
      </c>
      <c r="R3" s="1203" t="s">
        <v>73</v>
      </c>
      <c r="S3" s="1198">
        <f>VLOOKUP($D3,'NI-San'!$B$1:$V$2048,12,FALSE)</f>
        <v>497188</v>
      </c>
      <c r="T3" s="1198">
        <f>VLOOKUP($D3,'NI-San'!$B$1:$V$2048,13,FALSE)</f>
        <v>505736</v>
      </c>
      <c r="U3" s="1198">
        <f>VLOOKUP($D3,'NI-San'!$B$1:$V$2048,16,FALSE)</f>
        <v>0</v>
      </c>
      <c r="V3" s="1198">
        <f>VLOOKUP($D3,'NI-San'!$B$1:$V$2048,17,FALSE)</f>
        <v>0</v>
      </c>
      <c r="W3" s="1198">
        <f>VLOOKUP($D3,'NI-San'!$B$1:$V$2048,18,FALSE)</f>
        <v>0</v>
      </c>
      <c r="X3" s="1198">
        <f>VLOOKUP($D3,'NI-San'!$B$1:$V$2048,19,FALSE)</f>
        <v>0</v>
      </c>
    </row>
    <row r="4" spans="1:83" hidden="1">
      <c r="A4" s="505"/>
      <c r="B4" s="505"/>
      <c r="C4" s="505"/>
      <c r="D4" s="1198" t="s">
        <v>76</v>
      </c>
      <c r="E4" s="1199" t="s">
        <v>70</v>
      </c>
      <c r="F4" s="1202"/>
      <c r="G4" s="1202"/>
      <c r="H4" s="1202"/>
      <c r="I4" s="1202" t="s">
        <v>71</v>
      </c>
      <c r="J4" s="1203"/>
      <c r="K4" s="1203"/>
      <c r="L4" s="1203"/>
      <c r="M4" s="1202"/>
      <c r="N4" s="1203" t="s">
        <v>77</v>
      </c>
      <c r="O4" s="1203" t="s">
        <v>73</v>
      </c>
      <c r="P4" s="1203" t="s">
        <v>73</v>
      </c>
      <c r="Q4" s="1203" t="s">
        <v>73</v>
      </c>
      <c r="R4" s="1203" t="s">
        <v>73</v>
      </c>
      <c r="S4" s="1198">
        <f>VLOOKUP($D4,'NI-San'!$B$1:$V$2048,12,FALSE)</f>
        <v>496295</v>
      </c>
      <c r="T4" s="1198">
        <f>VLOOKUP($D4,'NI-San'!$B$1:$V$2048,13,FALSE)</f>
        <v>505298</v>
      </c>
      <c r="U4" s="1198">
        <f>VLOOKUP($D4,'NI-San'!$B$1:$V$2048,16,FALSE)</f>
        <v>0</v>
      </c>
      <c r="V4" s="1198">
        <f>VLOOKUP($D4,'NI-San'!$B$1:$V$2048,17,FALSE)</f>
        <v>0</v>
      </c>
      <c r="W4" s="1198">
        <f>VLOOKUP($D4,'NI-San'!$B$1:$V$2048,18,FALSE)</f>
        <v>0</v>
      </c>
      <c r="X4" s="1198">
        <f>VLOOKUP($D4,'NI-San'!$B$1:$V$2048,19,FALSE)</f>
        <v>0</v>
      </c>
    </row>
    <row r="5" spans="1:83" ht="19.5" hidden="1" customHeight="1">
      <c r="A5" s="505"/>
      <c r="B5" s="505"/>
      <c r="C5" s="505"/>
      <c r="D5" s="1198" t="s">
        <v>78</v>
      </c>
      <c r="E5" s="1199" t="s">
        <v>70</v>
      </c>
      <c r="F5" s="1202"/>
      <c r="G5" s="1202"/>
      <c r="H5" s="1202" t="s">
        <v>79</v>
      </c>
      <c r="I5" s="1202" t="s">
        <v>53</v>
      </c>
      <c r="J5" s="1202" t="s">
        <v>80</v>
      </c>
      <c r="K5" s="1202" t="s">
        <v>80</v>
      </c>
      <c r="L5" s="1202" t="s">
        <v>81</v>
      </c>
      <c r="M5" s="1202" t="s">
        <v>82</v>
      </c>
      <c r="N5" s="1203" t="s">
        <v>83</v>
      </c>
      <c r="O5" s="1203" t="s">
        <v>73</v>
      </c>
      <c r="P5" s="1203" t="s">
        <v>73</v>
      </c>
      <c r="Q5" s="1203" t="s">
        <v>73</v>
      </c>
      <c r="R5" s="1203" t="s">
        <v>73</v>
      </c>
      <c r="S5" s="1198">
        <f>VLOOKUP($D5,'NI-San'!$B$1:$V$2048,12,FALSE)</f>
        <v>426947</v>
      </c>
      <c r="T5" s="1198">
        <f>VLOOKUP($D5,'NI-San'!$B$1:$V$2048,13,FALSE)</f>
        <v>434166</v>
      </c>
      <c r="U5" s="1198">
        <f>VLOOKUP($D5,'NI-San'!$B$1:$V$2048,16,FALSE)</f>
        <v>0</v>
      </c>
      <c r="V5" s="1198">
        <f>VLOOKUP($D5,'NI-San'!$B$1:$V$2048,17,FALSE)</f>
        <v>0</v>
      </c>
      <c r="W5" s="1198">
        <f>VLOOKUP($D5,'NI-San'!$B$1:$V$2048,18,FALSE)</f>
        <v>0</v>
      </c>
      <c r="X5" s="1198">
        <f>VLOOKUP($D5,'NI-San'!$B$1:$V$2048,19,FALSE)</f>
        <v>0</v>
      </c>
    </row>
    <row r="6" spans="1:83" ht="19.5" hidden="1" customHeight="1">
      <c r="A6" s="505"/>
      <c r="B6" s="505"/>
      <c r="C6" s="505"/>
      <c r="D6" s="1198" t="s">
        <v>84</v>
      </c>
      <c r="E6" s="1199" t="s">
        <v>70</v>
      </c>
      <c r="F6" s="1202"/>
      <c r="G6" s="1202"/>
      <c r="H6" s="1202" t="s">
        <v>79</v>
      </c>
      <c r="I6" s="1202" t="s">
        <v>53</v>
      </c>
      <c r="J6" s="1202" t="s">
        <v>85</v>
      </c>
      <c r="K6" s="1202" t="s">
        <v>85</v>
      </c>
      <c r="L6" s="1202" t="s">
        <v>81</v>
      </c>
      <c r="M6" s="1202" t="s">
        <v>82</v>
      </c>
      <c r="N6" s="1203" t="s">
        <v>86</v>
      </c>
      <c r="O6" s="1203" t="s">
        <v>73</v>
      </c>
      <c r="P6" s="1203" t="s">
        <v>73</v>
      </c>
      <c r="Q6" s="1203" t="s">
        <v>73</v>
      </c>
      <c r="R6" s="1203" t="s">
        <v>73</v>
      </c>
      <c r="S6" s="1198">
        <f>VLOOKUP($D6,'NI-San'!$B$1:$V$2048,12,FALSE)</f>
        <v>0</v>
      </c>
      <c r="T6" s="1198">
        <f>VLOOKUP($D6,'NI-San'!$B$1:$V$2048,13,FALSE)</f>
        <v>0</v>
      </c>
      <c r="U6" s="1198">
        <f>VLOOKUP($D6,'NI-San'!$B$1:$V$2048,16,FALSE)</f>
        <v>0</v>
      </c>
      <c r="V6" s="1198">
        <f>VLOOKUP($D6,'NI-San'!$B$1:$V$2048,17,FALSE)</f>
        <v>0</v>
      </c>
      <c r="W6" s="1198">
        <f>VLOOKUP($D6,'NI-San'!$B$1:$V$2048,18,FALSE)</f>
        <v>0</v>
      </c>
      <c r="X6" s="1198">
        <f>VLOOKUP($D6,'NI-San'!$B$1:$V$2048,19,FALSE)</f>
        <v>0</v>
      </c>
    </row>
    <row r="7" spans="1:83" ht="35.25" hidden="1" customHeight="1">
      <c r="A7" s="505"/>
      <c r="B7" s="505"/>
      <c r="C7" s="505"/>
      <c r="D7" s="1198" t="s">
        <v>87</v>
      </c>
      <c r="E7" s="1199" t="s">
        <v>70</v>
      </c>
      <c r="F7" s="1202"/>
      <c r="G7" s="1202"/>
      <c r="H7" s="1202" t="s">
        <v>79</v>
      </c>
      <c r="I7" s="1202" t="s">
        <v>53</v>
      </c>
      <c r="J7" s="1202" t="s">
        <v>85</v>
      </c>
      <c r="K7" s="1202" t="s">
        <v>85</v>
      </c>
      <c r="L7" s="1202" t="s">
        <v>81</v>
      </c>
      <c r="M7" s="1202" t="s">
        <v>82</v>
      </c>
      <c r="N7" s="1203" t="s">
        <v>88</v>
      </c>
      <c r="O7" s="1203" t="s">
        <v>73</v>
      </c>
      <c r="P7" s="1203" t="s">
        <v>73</v>
      </c>
      <c r="Q7" s="1203" t="s">
        <v>73</v>
      </c>
      <c r="R7" s="1203" t="s">
        <v>73</v>
      </c>
      <c r="S7" s="1198">
        <f>VLOOKUP($D7,'NI-San'!$B$1:$V$2048,12,FALSE)</f>
        <v>61417</v>
      </c>
      <c r="T7" s="1198">
        <f>VLOOKUP($D7,'NI-San'!$B$1:$V$2048,13,FALSE)</f>
        <v>61580</v>
      </c>
      <c r="U7" s="1198">
        <f>VLOOKUP($D7,'NI-San'!$B$1:$V$2048,16,FALSE)</f>
        <v>0</v>
      </c>
      <c r="V7" s="1198">
        <f>VLOOKUP($D7,'NI-San'!$B$1:$V$2048,17,FALSE)</f>
        <v>0</v>
      </c>
      <c r="W7" s="1198">
        <f>VLOOKUP($D7,'NI-San'!$B$1:$V$2048,18,FALSE)</f>
        <v>0</v>
      </c>
      <c r="X7" s="1198">
        <f>VLOOKUP($D7,'NI-San'!$B$1:$V$2048,19,FALSE)</f>
        <v>0</v>
      </c>
    </row>
    <row r="8" spans="1:83" hidden="1">
      <c r="A8" s="505"/>
      <c r="B8" s="505"/>
      <c r="C8" s="505"/>
      <c r="D8" s="1198" t="s">
        <v>89</v>
      </c>
      <c r="E8" s="1199" t="s">
        <v>70</v>
      </c>
      <c r="F8" s="1202"/>
      <c r="G8" s="1202"/>
      <c r="H8" s="1202" t="s">
        <v>79</v>
      </c>
      <c r="I8" s="1202" t="s">
        <v>53</v>
      </c>
      <c r="J8" s="1202" t="s">
        <v>90</v>
      </c>
      <c r="K8" s="1202" t="s">
        <v>90</v>
      </c>
      <c r="L8" s="1202" t="s">
        <v>91</v>
      </c>
      <c r="M8" s="1202" t="s">
        <v>82</v>
      </c>
      <c r="N8" s="1203" t="s">
        <v>92</v>
      </c>
      <c r="O8" s="1203" t="s">
        <v>73</v>
      </c>
      <c r="P8" s="1203" t="s">
        <v>73</v>
      </c>
      <c r="Q8" s="1203" t="s">
        <v>73</v>
      </c>
      <c r="R8" s="1203" t="s">
        <v>73</v>
      </c>
      <c r="S8" s="1198">
        <f>VLOOKUP($D8,'NI-San'!$B$1:$V$2048,12,FALSE)</f>
        <v>1146</v>
      </c>
      <c r="T8" s="1198">
        <f>VLOOKUP($D8,'NI-San'!$B$1:$V$2048,13,FALSE)</f>
        <v>1190</v>
      </c>
      <c r="U8" s="1198">
        <f>VLOOKUP($D8,'NI-San'!$B$1:$V$2048,16,FALSE)</f>
        <v>0</v>
      </c>
      <c r="V8" s="1198">
        <f>VLOOKUP($D8,'NI-San'!$B$1:$V$2048,17,FALSE)</f>
        <v>0</v>
      </c>
      <c r="W8" s="1198">
        <f>VLOOKUP($D8,'NI-San'!$B$1:$V$2048,18,FALSE)</f>
        <v>0</v>
      </c>
      <c r="X8" s="1198">
        <f>VLOOKUP($D8,'NI-San'!$B$1:$V$2048,19,FALSE)</f>
        <v>0</v>
      </c>
    </row>
    <row r="9" spans="1:83" hidden="1">
      <c r="A9" s="505"/>
      <c r="B9" s="505"/>
      <c r="C9" s="505"/>
      <c r="D9" s="1198" t="s">
        <v>93</v>
      </c>
      <c r="E9" s="1199" t="s">
        <v>70</v>
      </c>
      <c r="F9" s="1202"/>
      <c r="G9" s="1202"/>
      <c r="H9" s="1202" t="s">
        <v>79</v>
      </c>
      <c r="I9" s="1202" t="s">
        <v>53</v>
      </c>
      <c r="J9" s="1202" t="s">
        <v>90</v>
      </c>
      <c r="K9" s="1202" t="s">
        <v>90</v>
      </c>
      <c r="L9" s="1202" t="s">
        <v>91</v>
      </c>
      <c r="M9" s="1202" t="s">
        <v>82</v>
      </c>
      <c r="N9" s="1203" t="s">
        <v>94</v>
      </c>
      <c r="O9" s="1203" t="s">
        <v>73</v>
      </c>
      <c r="P9" s="1203" t="s">
        <v>73</v>
      </c>
      <c r="Q9" s="1203" t="s">
        <v>73</v>
      </c>
      <c r="R9" s="1203" t="s">
        <v>73</v>
      </c>
      <c r="S9" s="1198">
        <f>VLOOKUP($D9,'NI-San'!$B$1:$V$2048,12,FALSE)</f>
        <v>0</v>
      </c>
      <c r="T9" s="1198">
        <f>VLOOKUP($D9,'NI-San'!$B$1:$V$2048,13,FALSE)</f>
        <v>0</v>
      </c>
      <c r="U9" s="1198">
        <f>VLOOKUP($D9,'NI-San'!$B$1:$V$2048,16,FALSE)</f>
        <v>0</v>
      </c>
      <c r="V9" s="1198">
        <f>VLOOKUP($D9,'NI-San'!$B$1:$V$2048,17,FALSE)</f>
        <v>0</v>
      </c>
      <c r="W9" s="1198">
        <f>VLOOKUP($D9,'NI-San'!$B$1:$V$2048,18,FALSE)</f>
        <v>0</v>
      </c>
      <c r="X9" s="1198">
        <f>VLOOKUP($D9,'NI-San'!$B$1:$V$2048,19,FALSE)</f>
        <v>0</v>
      </c>
    </row>
    <row r="10" spans="1:83" hidden="1">
      <c r="A10" s="505"/>
      <c r="B10" s="505"/>
      <c r="C10" s="505"/>
      <c r="D10" s="1198" t="s">
        <v>95</v>
      </c>
      <c r="E10" s="1199" t="s">
        <v>70</v>
      </c>
      <c r="F10" s="1202"/>
      <c r="G10" s="1202"/>
      <c r="H10" s="1202" t="s">
        <v>79</v>
      </c>
      <c r="I10" s="1202" t="s">
        <v>53</v>
      </c>
      <c r="J10" s="1202" t="s">
        <v>85</v>
      </c>
      <c r="K10" s="1202" t="s">
        <v>85</v>
      </c>
      <c r="L10" s="1202" t="s">
        <v>81</v>
      </c>
      <c r="M10" s="1202" t="s">
        <v>82</v>
      </c>
      <c r="N10" s="1203" t="s">
        <v>96</v>
      </c>
      <c r="O10" s="1203" t="s">
        <v>73</v>
      </c>
      <c r="P10" s="1203" t="s">
        <v>73</v>
      </c>
      <c r="Q10" s="1203" t="s">
        <v>73</v>
      </c>
      <c r="R10" s="1203" t="s">
        <v>73</v>
      </c>
      <c r="S10" s="1198">
        <f>VLOOKUP($D10,'NI-San'!$B$1:$V$2048,12,FALSE)</f>
        <v>0</v>
      </c>
      <c r="T10" s="1198">
        <f>VLOOKUP($D10,'NI-San'!$B$1:$V$2048,13,FALSE)</f>
        <v>0</v>
      </c>
      <c r="U10" s="1198">
        <f>VLOOKUP($D10,'NI-San'!$B$1:$V$2048,16,FALSE)</f>
        <v>0</v>
      </c>
      <c r="V10" s="1198">
        <f>VLOOKUP($D10,'NI-San'!$B$1:$V$2048,17,FALSE)</f>
        <v>0</v>
      </c>
      <c r="W10" s="1198">
        <f>VLOOKUP($D10,'NI-San'!$B$1:$V$2048,18,FALSE)</f>
        <v>0</v>
      </c>
      <c r="X10" s="1198">
        <f>VLOOKUP($D10,'NI-San'!$B$1:$V$2048,19,FALSE)</f>
        <v>0</v>
      </c>
    </row>
    <row r="11" spans="1:83" ht="40.5" hidden="1">
      <c r="A11" s="505"/>
      <c r="B11" s="505"/>
      <c r="C11" s="505"/>
      <c r="D11" s="1198" t="s">
        <v>97</v>
      </c>
      <c r="E11" s="1199" t="s">
        <v>70</v>
      </c>
      <c r="F11" s="1202"/>
      <c r="G11" s="1202"/>
      <c r="H11" s="1202" t="s">
        <v>79</v>
      </c>
      <c r="I11" s="1202" t="s">
        <v>53</v>
      </c>
      <c r="J11" s="1202" t="s">
        <v>98</v>
      </c>
      <c r="K11" s="1202" t="s">
        <v>98</v>
      </c>
      <c r="L11" s="1202" t="s">
        <v>99</v>
      </c>
      <c r="M11" s="1202" t="s">
        <v>82</v>
      </c>
      <c r="N11" s="1203" t="s">
        <v>100</v>
      </c>
      <c r="O11" s="1203" t="s">
        <v>73</v>
      </c>
      <c r="P11" s="1203" t="s">
        <v>73</v>
      </c>
      <c r="Q11" s="1203" t="s">
        <v>73</v>
      </c>
      <c r="R11" s="1203" t="s">
        <v>73</v>
      </c>
      <c r="S11" s="1198">
        <f>VLOOKUP($D11,'NI-San'!$B$1:$V$2048,12,FALSE)</f>
        <v>0</v>
      </c>
      <c r="T11" s="1198">
        <f>VLOOKUP($D11,'NI-San'!$B$1:$V$2048,13,FALSE)</f>
        <v>0</v>
      </c>
      <c r="U11" s="1198">
        <f>VLOOKUP($D11,'NI-San'!$B$1:$V$2048,16,FALSE)</f>
        <v>0</v>
      </c>
      <c r="V11" s="1198">
        <f>VLOOKUP($D11,'NI-San'!$B$1:$V$2048,17,FALSE)</f>
        <v>0</v>
      </c>
      <c r="W11" s="1198">
        <f>VLOOKUP($D11,'NI-San'!$B$1:$V$2048,18,FALSE)</f>
        <v>0</v>
      </c>
      <c r="X11" s="1198">
        <f>VLOOKUP($D11,'NI-San'!$B$1:$V$2048,19,FALSE)</f>
        <v>0</v>
      </c>
    </row>
    <row r="12" spans="1:83" ht="27" hidden="1">
      <c r="A12" s="505"/>
      <c r="B12" s="505"/>
      <c r="C12" s="505"/>
      <c r="D12" s="1198" t="s">
        <v>101</v>
      </c>
      <c r="E12" s="1199" t="s">
        <v>70</v>
      </c>
      <c r="F12" s="1202"/>
      <c r="G12" s="1202"/>
      <c r="H12" s="1202" t="s">
        <v>79</v>
      </c>
      <c r="I12" s="1202" t="s">
        <v>53</v>
      </c>
      <c r="J12" s="1202" t="s">
        <v>85</v>
      </c>
      <c r="K12" s="1202" t="s">
        <v>85</v>
      </c>
      <c r="L12" s="1202" t="s">
        <v>81</v>
      </c>
      <c r="M12" s="1202" t="s">
        <v>82</v>
      </c>
      <c r="N12" s="1203" t="s">
        <v>102</v>
      </c>
      <c r="O12" s="1203" t="s">
        <v>73</v>
      </c>
      <c r="P12" s="1203" t="s">
        <v>73</v>
      </c>
      <c r="Q12" s="1203" t="s">
        <v>73</v>
      </c>
      <c r="R12" s="1203" t="s">
        <v>73</v>
      </c>
      <c r="S12" s="1198">
        <f>VLOOKUP($D12,'NI-San'!$B$1:$V$2048,12,FALSE)</f>
        <v>967</v>
      </c>
      <c r="T12" s="1198">
        <f>VLOOKUP($D12,'NI-San'!$B$1:$V$2048,13,FALSE)</f>
        <v>2469</v>
      </c>
      <c r="U12" s="1198">
        <f>VLOOKUP($D12,'NI-San'!$B$1:$V$2048,16,FALSE)</f>
        <v>0</v>
      </c>
      <c r="V12" s="1198">
        <f>VLOOKUP($D12,'NI-San'!$B$1:$V$2048,17,FALSE)</f>
        <v>0</v>
      </c>
      <c r="W12" s="1198">
        <f>VLOOKUP($D12,'NI-San'!$B$1:$V$2048,18,FALSE)</f>
        <v>0</v>
      </c>
      <c r="X12" s="1198">
        <f>VLOOKUP($D12,'NI-San'!$B$1:$V$2048,19,FALSE)</f>
        <v>0</v>
      </c>
    </row>
    <row r="13" spans="1:83" hidden="1">
      <c r="A13" s="505"/>
      <c r="B13" s="505"/>
      <c r="C13" s="505"/>
      <c r="D13" s="1198" t="s">
        <v>103</v>
      </c>
      <c r="E13" s="1199" t="s">
        <v>70</v>
      </c>
      <c r="F13" s="1202"/>
      <c r="G13" s="1202"/>
      <c r="H13" s="1202" t="s">
        <v>79</v>
      </c>
      <c r="I13" s="1202" t="s">
        <v>53</v>
      </c>
      <c r="J13" s="1202" t="s">
        <v>104</v>
      </c>
      <c r="K13" s="1202" t="s">
        <v>104</v>
      </c>
      <c r="L13" s="1202" t="s">
        <v>105</v>
      </c>
      <c r="M13" s="1202" t="s">
        <v>82</v>
      </c>
      <c r="N13" s="1203" t="s">
        <v>106</v>
      </c>
      <c r="O13" s="1203" t="s">
        <v>73</v>
      </c>
      <c r="P13" s="1203" t="s">
        <v>73</v>
      </c>
      <c r="Q13" s="1203" t="s">
        <v>73</v>
      </c>
      <c r="R13" s="1203" t="s">
        <v>73</v>
      </c>
      <c r="S13" s="1198">
        <f>VLOOKUP($D13,'NI-San'!$B$1:$V$2048,12,FALSE)</f>
        <v>0</v>
      </c>
      <c r="T13" s="1198">
        <f>VLOOKUP($D13,'NI-San'!$B$1:$V$2048,13,FALSE)</f>
        <v>0</v>
      </c>
      <c r="U13" s="1198">
        <f>VLOOKUP($D13,'NI-San'!$B$1:$V$2048,16,FALSE)</f>
        <v>0</v>
      </c>
      <c r="V13" s="1198">
        <f>VLOOKUP($D13,'NI-San'!$B$1:$V$2048,17,FALSE)</f>
        <v>0</v>
      </c>
      <c r="W13" s="1198">
        <f>VLOOKUP($D13,'NI-San'!$B$1:$V$2048,18,FALSE)</f>
        <v>0</v>
      </c>
      <c r="X13" s="1198">
        <f>VLOOKUP($D13,'NI-San'!$B$1:$V$2048,19,FALSE)</f>
        <v>0</v>
      </c>
    </row>
    <row r="14" spans="1:83" hidden="1">
      <c r="A14" s="505"/>
      <c r="B14" s="505"/>
      <c r="C14" s="505"/>
      <c r="D14" s="1198" t="s">
        <v>107</v>
      </c>
      <c r="E14" s="1199" t="s">
        <v>70</v>
      </c>
      <c r="F14" s="1202"/>
      <c r="G14" s="1202"/>
      <c r="H14" s="1202" t="s">
        <v>79</v>
      </c>
      <c r="I14" s="1202" t="s">
        <v>53</v>
      </c>
      <c r="J14" s="1202" t="s">
        <v>85</v>
      </c>
      <c r="K14" s="1202" t="s">
        <v>85</v>
      </c>
      <c r="L14" s="1202" t="s">
        <v>81</v>
      </c>
      <c r="M14" s="1202" t="s">
        <v>82</v>
      </c>
      <c r="N14" s="1203" t="s">
        <v>108</v>
      </c>
      <c r="O14" s="1203" t="s">
        <v>73</v>
      </c>
      <c r="P14" s="1203" t="s">
        <v>73</v>
      </c>
      <c r="Q14" s="1203" t="s">
        <v>73</v>
      </c>
      <c r="R14" s="1203" t="s">
        <v>73</v>
      </c>
      <c r="S14" s="1198">
        <f>VLOOKUP($D14,'NI-San'!$B$1:$V$2048,12,FALSE)</f>
        <v>5097</v>
      </c>
      <c r="T14" s="1198">
        <f>VLOOKUP($D14,'NI-San'!$B$1:$V$2048,13,FALSE)</f>
        <v>5893</v>
      </c>
      <c r="U14" s="1198">
        <f>VLOOKUP($D14,'NI-San'!$B$1:$V$2048,16,FALSE)</f>
        <v>0</v>
      </c>
      <c r="V14" s="1198">
        <f>VLOOKUP($D14,'NI-San'!$B$1:$V$2048,17,FALSE)</f>
        <v>0</v>
      </c>
      <c r="W14" s="1198">
        <f>VLOOKUP($D14,'NI-San'!$B$1:$V$2048,18,FALSE)</f>
        <v>0</v>
      </c>
      <c r="X14" s="1198">
        <f>VLOOKUP($D14,'NI-San'!$B$1:$V$2048,19,FALSE)</f>
        <v>0</v>
      </c>
    </row>
    <row r="15" spans="1:83" s="744" customFormat="1" ht="14.25" hidden="1" customHeight="1">
      <c r="A15" s="505"/>
      <c r="B15" s="505"/>
      <c r="C15" s="505"/>
      <c r="D15" s="1198" t="s">
        <v>109</v>
      </c>
      <c r="E15" s="1199" t="s">
        <v>70</v>
      </c>
      <c r="F15" s="1202"/>
      <c r="G15" s="1202"/>
      <c r="H15" s="1202" t="s">
        <v>79</v>
      </c>
      <c r="I15" s="1202" t="s">
        <v>53</v>
      </c>
      <c r="J15" s="1202" t="s">
        <v>85</v>
      </c>
      <c r="K15" s="1202" t="s">
        <v>85</v>
      </c>
      <c r="L15" s="1202" t="s">
        <v>81</v>
      </c>
      <c r="M15" s="1202" t="s">
        <v>82</v>
      </c>
      <c r="N15" s="1203" t="s">
        <v>110</v>
      </c>
      <c r="O15" s="1203" t="s">
        <v>73</v>
      </c>
      <c r="P15" s="1203" t="s">
        <v>73</v>
      </c>
      <c r="Q15" s="1203" t="s">
        <v>73</v>
      </c>
      <c r="R15" s="1203" t="s">
        <v>73</v>
      </c>
      <c r="S15" s="1198">
        <f>VLOOKUP($D15,'NI-San'!$B$1:$V$2048,12,FALSE)</f>
        <v>721</v>
      </c>
      <c r="T15" s="1198">
        <f>VLOOKUP($D15,'NI-San'!$B$1:$V$2048,13,FALSE)</f>
        <v>0</v>
      </c>
      <c r="U15" s="1198">
        <f>VLOOKUP($D15,'NI-San'!$B$1:$V$2048,16,FALSE)</f>
        <v>0</v>
      </c>
      <c r="V15" s="1198">
        <f>VLOOKUP($D15,'NI-San'!$B$1:$V$2048,17,FALSE)</f>
        <v>0</v>
      </c>
      <c r="W15" s="1198">
        <f>VLOOKUP($D15,'NI-San'!$B$1:$V$2048,18,FALSE)</f>
        <v>0</v>
      </c>
      <c r="X15" s="1198">
        <f>VLOOKUP($D15,'NI-San'!$B$1:$V$2048,19,FALSE)</f>
        <v>0</v>
      </c>
      <c r="Y15" s="504"/>
      <c r="Z15" s="504"/>
      <c r="AA15" s="504"/>
      <c r="AB15" s="504"/>
      <c r="AC15" s="504"/>
      <c r="AD15" s="504"/>
      <c r="AE15" s="504"/>
      <c r="AF15" s="504"/>
      <c r="AG15" s="504"/>
      <c r="AH15" s="504"/>
      <c r="AI15" s="504"/>
      <c r="AJ15" s="504"/>
      <c r="AK15" s="504"/>
      <c r="AL15" s="504"/>
      <c r="AM15" s="504"/>
      <c r="AN15" s="504"/>
      <c r="AO15" s="504"/>
      <c r="AP15" s="504"/>
      <c r="AQ15" s="504"/>
      <c r="AR15" s="504"/>
      <c r="AS15" s="504"/>
      <c r="AT15" s="504"/>
      <c r="AU15" s="504"/>
      <c r="AV15" s="504"/>
      <c r="AW15" s="504"/>
      <c r="AX15" s="504"/>
      <c r="AY15" s="504"/>
      <c r="AZ15" s="504"/>
      <c r="BA15" s="504"/>
      <c r="BB15" s="504"/>
      <c r="BC15" s="504"/>
      <c r="BD15" s="504"/>
      <c r="BE15" s="504"/>
      <c r="BF15" s="504"/>
      <c r="BG15" s="504"/>
      <c r="BH15" s="504"/>
      <c r="BI15" s="504"/>
      <c r="BJ15" s="504"/>
      <c r="BK15" s="504"/>
      <c r="BL15" s="504"/>
      <c r="BM15" s="504"/>
      <c r="BN15" s="504"/>
      <c r="BO15" s="504"/>
      <c r="BP15" s="504"/>
      <c r="BQ15" s="504"/>
      <c r="BR15" s="504"/>
      <c r="BS15" s="504"/>
      <c r="BT15" s="504"/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</row>
    <row r="16" spans="1:83" hidden="1">
      <c r="A16" s="505"/>
      <c r="B16" s="505"/>
      <c r="C16" s="505"/>
      <c r="D16" s="1198" t="s">
        <v>111</v>
      </c>
      <c r="E16" s="1199" t="s">
        <v>70</v>
      </c>
      <c r="F16" s="1202"/>
      <c r="G16" s="1202"/>
      <c r="H16" s="1202" t="s">
        <v>112</v>
      </c>
      <c r="I16" s="1202" t="s">
        <v>53</v>
      </c>
      <c r="J16" s="1202" t="s">
        <v>85</v>
      </c>
      <c r="K16" s="1202" t="s">
        <v>85</v>
      </c>
      <c r="L16" s="1202" t="s">
        <v>81</v>
      </c>
      <c r="M16" s="1202" t="s">
        <v>82</v>
      </c>
      <c r="N16" s="1203" t="s">
        <v>113</v>
      </c>
      <c r="O16" s="1203" t="s">
        <v>73</v>
      </c>
      <c r="P16" s="1203" t="s">
        <v>73</v>
      </c>
      <c r="Q16" s="1203" t="s">
        <v>73</v>
      </c>
      <c r="R16" s="1203" t="s">
        <v>73</v>
      </c>
      <c r="S16" s="1198">
        <f>VLOOKUP($D16,'NI-San'!$B$1:$V$2048,12,FALSE)</f>
        <v>0</v>
      </c>
      <c r="T16" s="1198">
        <f>VLOOKUP($D16,'NI-San'!$B$1:$V$2048,13,FALSE)</f>
        <v>0</v>
      </c>
      <c r="U16" s="1198">
        <f>VLOOKUP($D16,'NI-San'!$B$1:$V$2048,16,FALSE)</f>
        <v>0</v>
      </c>
      <c r="V16" s="1198">
        <f>VLOOKUP($D16,'NI-San'!$B$1:$V$2048,17,FALSE)</f>
        <v>0</v>
      </c>
      <c r="W16" s="1198">
        <f>VLOOKUP($D16,'NI-San'!$B$1:$V$2048,18,FALSE)</f>
        <v>0</v>
      </c>
      <c r="X16" s="1198">
        <f>VLOOKUP($D16,'NI-San'!$B$1:$V$2048,19,FALSE)</f>
        <v>0</v>
      </c>
    </row>
    <row r="17" spans="1:83" ht="27" hidden="1">
      <c r="A17" s="505"/>
      <c r="B17" s="505"/>
      <c r="C17" s="505"/>
      <c r="D17" s="1198" t="s">
        <v>114</v>
      </c>
      <c r="E17" s="1199" t="s">
        <v>70</v>
      </c>
      <c r="F17" s="1202"/>
      <c r="G17" s="1202"/>
      <c r="H17" s="1202" t="s">
        <v>79</v>
      </c>
      <c r="I17" s="1202" t="s">
        <v>53</v>
      </c>
      <c r="J17" s="1202"/>
      <c r="K17" s="1202"/>
      <c r="L17" s="1202"/>
      <c r="M17" s="1202" t="s">
        <v>82</v>
      </c>
      <c r="N17" s="1203" t="s">
        <v>115</v>
      </c>
      <c r="O17" s="1203" t="s">
        <v>73</v>
      </c>
      <c r="P17" s="1203" t="s">
        <v>73</v>
      </c>
      <c r="Q17" s="1203" t="s">
        <v>73</v>
      </c>
      <c r="R17" s="1203" t="s">
        <v>73</v>
      </c>
      <c r="S17" s="1198">
        <f>VLOOKUP($D17,'NI-San'!$B$1:$V$2048,12,FALSE)</f>
        <v>0</v>
      </c>
      <c r="T17" s="1198">
        <f>VLOOKUP($D17,'NI-San'!$B$1:$V$2048,13,FALSE)</f>
        <v>0</v>
      </c>
      <c r="U17" s="1198">
        <f>VLOOKUP($D17,'NI-San'!$B$1:$V$2048,16,FALSE)</f>
        <v>0</v>
      </c>
      <c r="V17" s="1198">
        <f>VLOOKUP($D17,'NI-San'!$B$1:$V$2048,17,FALSE)</f>
        <v>0</v>
      </c>
      <c r="W17" s="1198">
        <f>VLOOKUP($D17,'NI-San'!$B$1:$V$2048,18,FALSE)</f>
        <v>0</v>
      </c>
      <c r="X17" s="1198">
        <f>VLOOKUP($D17,'NI-San'!$B$1:$V$2048,19,FALSE)</f>
        <v>0</v>
      </c>
    </row>
    <row r="18" spans="1:83" hidden="1">
      <c r="A18" s="505"/>
      <c r="B18" s="505"/>
      <c r="C18" s="505"/>
      <c r="D18" s="1198" t="s">
        <v>116</v>
      </c>
      <c r="E18" s="1199" t="s">
        <v>70</v>
      </c>
      <c r="F18" s="1202"/>
      <c r="G18" s="1202"/>
      <c r="H18" s="1202"/>
      <c r="I18" s="1202" t="s">
        <v>71</v>
      </c>
      <c r="J18" s="1202"/>
      <c r="K18" s="1202"/>
      <c r="L18" s="1202"/>
      <c r="M18" s="1202"/>
      <c r="N18" s="1203" t="s">
        <v>117</v>
      </c>
      <c r="O18" s="1203" t="s">
        <v>73</v>
      </c>
      <c r="P18" s="1203" t="s">
        <v>73</v>
      </c>
      <c r="Q18" s="1203" t="s">
        <v>73</v>
      </c>
      <c r="R18" s="1203" t="s">
        <v>73</v>
      </c>
      <c r="S18" s="1198">
        <f>VLOOKUP($D18,'NI-San'!$B$1:$V$2048,12,FALSE)</f>
        <v>893</v>
      </c>
      <c r="T18" s="1198">
        <f>VLOOKUP($D18,'NI-San'!$B$1:$V$2048,13,FALSE)</f>
        <v>438</v>
      </c>
      <c r="U18" s="1198">
        <f>VLOOKUP($D18,'NI-San'!$B$1:$V$2048,16,FALSE)</f>
        <v>0</v>
      </c>
      <c r="V18" s="1198">
        <f>VLOOKUP($D18,'NI-San'!$B$1:$V$2048,17,FALSE)</f>
        <v>0</v>
      </c>
      <c r="W18" s="1198">
        <f>VLOOKUP($D18,'NI-San'!$B$1:$V$2048,18,FALSE)</f>
        <v>0</v>
      </c>
      <c r="X18" s="1198">
        <f>VLOOKUP($D18,'NI-San'!$B$1:$V$2048,19,FALSE)</f>
        <v>0</v>
      </c>
    </row>
    <row r="19" spans="1:83" hidden="1">
      <c r="A19" s="505"/>
      <c r="B19" s="505"/>
      <c r="C19" s="505"/>
      <c r="D19" s="1198" t="s">
        <v>118</v>
      </c>
      <c r="E19" s="1199" t="s">
        <v>70</v>
      </c>
      <c r="F19" s="1202"/>
      <c r="G19" s="1202"/>
      <c r="H19" s="1202" t="s">
        <v>119</v>
      </c>
      <c r="I19" s="1202" t="s">
        <v>53</v>
      </c>
      <c r="J19" s="1202" t="s">
        <v>85</v>
      </c>
      <c r="K19" s="1202" t="s">
        <v>85</v>
      </c>
      <c r="L19" s="1202" t="s">
        <v>81</v>
      </c>
      <c r="M19" s="1202" t="s">
        <v>120</v>
      </c>
      <c r="N19" s="1203" t="s">
        <v>121</v>
      </c>
      <c r="O19" s="1203" t="s">
        <v>73</v>
      </c>
      <c r="P19" s="1203" t="s">
        <v>73</v>
      </c>
      <c r="Q19" s="1203" t="s">
        <v>73</v>
      </c>
      <c r="R19" s="1203" t="s">
        <v>73</v>
      </c>
      <c r="S19" s="1198">
        <f>VLOOKUP($D19,'NI-San'!$B$1:$V$2048,12,FALSE)</f>
        <v>0</v>
      </c>
      <c r="T19" s="1198">
        <f>VLOOKUP($D19,'NI-San'!$B$1:$V$2048,13,FALSE)</f>
        <v>0</v>
      </c>
      <c r="U19" s="1198">
        <f>VLOOKUP($D19,'NI-San'!$B$1:$V$2048,16,FALSE)</f>
        <v>0</v>
      </c>
      <c r="V19" s="1198">
        <f>VLOOKUP($D19,'NI-San'!$B$1:$V$2048,17,FALSE)</f>
        <v>0</v>
      </c>
      <c r="W19" s="1198">
        <f>VLOOKUP($D19,'NI-San'!$B$1:$V$2048,18,FALSE)</f>
        <v>0</v>
      </c>
      <c r="X19" s="1198">
        <f>VLOOKUP($D19,'NI-San'!$B$1:$V$2048,19,FALSE)</f>
        <v>0</v>
      </c>
    </row>
    <row r="20" spans="1:83" ht="27" hidden="1">
      <c r="A20" s="505"/>
      <c r="B20" s="505"/>
      <c r="C20" s="505"/>
      <c r="D20" s="1198" t="s">
        <v>122</v>
      </c>
      <c r="E20" s="1199" t="s">
        <v>70</v>
      </c>
      <c r="F20" s="1202"/>
      <c r="G20" s="1202"/>
      <c r="H20" s="1202" t="s">
        <v>123</v>
      </c>
      <c r="I20" s="1202" t="s">
        <v>53</v>
      </c>
      <c r="J20" s="1202" t="s">
        <v>85</v>
      </c>
      <c r="K20" s="1202" t="s">
        <v>85</v>
      </c>
      <c r="L20" s="1202" t="s">
        <v>81</v>
      </c>
      <c r="M20" s="1202" t="s">
        <v>124</v>
      </c>
      <c r="N20" s="1203" t="s">
        <v>125</v>
      </c>
      <c r="O20" s="1203" t="s">
        <v>73</v>
      </c>
      <c r="P20" s="1203" t="s">
        <v>73</v>
      </c>
      <c r="Q20" s="1203" t="s">
        <v>73</v>
      </c>
      <c r="R20" s="1203" t="s">
        <v>73</v>
      </c>
      <c r="S20" s="1198">
        <f>VLOOKUP($D20,'NI-San'!$B$1:$V$2048,12,FALSE)</f>
        <v>0</v>
      </c>
      <c r="T20" s="1198">
        <f>VLOOKUP($D20,'NI-San'!$B$1:$V$2048,13,FALSE)</f>
        <v>0</v>
      </c>
      <c r="U20" s="1198">
        <f>VLOOKUP($D20,'NI-San'!$B$1:$V$2048,16,FALSE)</f>
        <v>0</v>
      </c>
      <c r="V20" s="1198">
        <f>VLOOKUP($D20,'NI-San'!$B$1:$V$2048,17,FALSE)</f>
        <v>0</v>
      </c>
      <c r="W20" s="1198">
        <f>VLOOKUP($D20,'NI-San'!$B$1:$V$2048,18,FALSE)</f>
        <v>0</v>
      </c>
      <c r="X20" s="1198">
        <f>VLOOKUP($D20,'NI-San'!$B$1:$V$2048,19,FALSE)</f>
        <v>0</v>
      </c>
    </row>
    <row r="21" spans="1:83" s="744" customFormat="1" ht="27" hidden="1">
      <c r="A21" s="505"/>
      <c r="B21" s="505"/>
      <c r="C21" s="505"/>
      <c r="D21" s="1198" t="s">
        <v>126</v>
      </c>
      <c r="E21" s="1199" t="s">
        <v>70</v>
      </c>
      <c r="F21" s="1202"/>
      <c r="G21" s="1202"/>
      <c r="H21" s="1202" t="s">
        <v>123</v>
      </c>
      <c r="I21" s="1202" t="s">
        <v>53</v>
      </c>
      <c r="J21" s="1202" t="s">
        <v>85</v>
      </c>
      <c r="K21" s="1202" t="s">
        <v>85</v>
      </c>
      <c r="L21" s="1202" t="s">
        <v>81</v>
      </c>
      <c r="M21" s="1202" t="s">
        <v>124</v>
      </c>
      <c r="N21" s="1203" t="s">
        <v>127</v>
      </c>
      <c r="O21" s="1203" t="s">
        <v>73</v>
      </c>
      <c r="P21" s="1203" t="s">
        <v>73</v>
      </c>
      <c r="Q21" s="1203" t="s">
        <v>73</v>
      </c>
      <c r="R21" s="1203" t="s">
        <v>73</v>
      </c>
      <c r="S21" s="1198">
        <f>VLOOKUP($D21,'NI-San'!$B$1:$V$2048,12,FALSE)</f>
        <v>0</v>
      </c>
      <c r="T21" s="1198">
        <f>VLOOKUP($D21,'NI-San'!$B$1:$V$2048,13,FALSE)</f>
        <v>0</v>
      </c>
      <c r="U21" s="1198">
        <f>VLOOKUP($D21,'NI-San'!$B$1:$V$2048,16,FALSE)</f>
        <v>0</v>
      </c>
      <c r="V21" s="1198">
        <f>VLOOKUP($D21,'NI-San'!$B$1:$V$2048,17,FALSE)</f>
        <v>0</v>
      </c>
      <c r="W21" s="1198">
        <f>VLOOKUP($D21,'NI-San'!$B$1:$V$2048,18,FALSE)</f>
        <v>0</v>
      </c>
      <c r="X21" s="1198">
        <f>VLOOKUP($D21,'NI-San'!$B$1:$V$2048,19,FALSE)</f>
        <v>0</v>
      </c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  <c r="AO21" s="504"/>
      <c r="AP21" s="504"/>
      <c r="AQ21" s="504"/>
      <c r="AR21" s="504"/>
      <c r="AS21" s="504"/>
      <c r="AT21" s="504"/>
      <c r="AU21" s="504"/>
      <c r="AV21" s="504"/>
      <c r="AW21" s="504"/>
      <c r="AX21" s="504"/>
      <c r="AY21" s="504"/>
      <c r="AZ21" s="504"/>
      <c r="BA21" s="504"/>
      <c r="BB21" s="504"/>
      <c r="BC21" s="504"/>
      <c r="BD21" s="504"/>
      <c r="BE21" s="504"/>
      <c r="BF21" s="504"/>
      <c r="BG21" s="504"/>
      <c r="BH21" s="504"/>
      <c r="BI21" s="504"/>
      <c r="BJ21" s="504"/>
      <c r="BK21" s="504"/>
      <c r="BL21" s="504"/>
      <c r="BM21" s="504"/>
      <c r="BN21" s="504"/>
      <c r="BO21" s="504"/>
      <c r="BP21" s="504"/>
      <c r="BQ21" s="504"/>
      <c r="BR21" s="504"/>
      <c r="BS21" s="504"/>
      <c r="BT21" s="504"/>
      <c r="BU21" s="504"/>
      <c r="BV21" s="504"/>
      <c r="BW21" s="504"/>
      <c r="BX21" s="504"/>
      <c r="BY21" s="504"/>
      <c r="BZ21" s="504"/>
      <c r="CA21" s="504"/>
      <c r="CB21" s="504"/>
      <c r="CC21" s="504"/>
      <c r="CD21" s="504"/>
      <c r="CE21" s="504"/>
    </row>
    <row r="22" spans="1:83" hidden="1">
      <c r="A22" s="505"/>
      <c r="B22" s="505"/>
      <c r="C22" s="505"/>
      <c r="D22" s="1198" t="s">
        <v>128</v>
      </c>
      <c r="E22" s="1199" t="s">
        <v>70</v>
      </c>
      <c r="F22" s="1202"/>
      <c r="G22" s="1202"/>
      <c r="H22" s="1202" t="s">
        <v>119</v>
      </c>
      <c r="I22" s="1202" t="s">
        <v>53</v>
      </c>
      <c r="J22" s="1202" t="s">
        <v>85</v>
      </c>
      <c r="K22" s="1202" t="s">
        <v>85</v>
      </c>
      <c r="L22" s="1202" t="s">
        <v>81</v>
      </c>
      <c r="M22" s="1202" t="s">
        <v>120</v>
      </c>
      <c r="N22" s="1203" t="s">
        <v>129</v>
      </c>
      <c r="O22" s="1203" t="s">
        <v>73</v>
      </c>
      <c r="P22" s="1203" t="s">
        <v>73</v>
      </c>
      <c r="Q22" s="1203" t="s">
        <v>73</v>
      </c>
      <c r="R22" s="1203" t="s">
        <v>73</v>
      </c>
      <c r="S22" s="1198">
        <f>VLOOKUP($D22,'NI-San'!$B$1:$V$2048,12,FALSE)</f>
        <v>180</v>
      </c>
      <c r="T22" s="1198">
        <f>VLOOKUP($D22,'NI-San'!$B$1:$V$2048,13,FALSE)</f>
        <v>436</v>
      </c>
      <c r="U22" s="1198">
        <f>VLOOKUP($D22,'NI-San'!$B$1:$V$2048,16,FALSE)</f>
        <v>0</v>
      </c>
      <c r="V22" s="1198">
        <f>VLOOKUP($D22,'NI-San'!$B$1:$V$2048,17,FALSE)</f>
        <v>0</v>
      </c>
      <c r="W22" s="1198">
        <f>VLOOKUP($D22,'NI-San'!$B$1:$V$2048,18,FALSE)</f>
        <v>0</v>
      </c>
      <c r="X22" s="1198">
        <f>VLOOKUP($D22,'NI-San'!$B$1:$V$2048,19,FALSE)</f>
        <v>0</v>
      </c>
    </row>
    <row r="23" spans="1:83" s="744" customFormat="1" ht="27" hidden="1">
      <c r="A23" s="505"/>
      <c r="B23" s="505"/>
      <c r="C23" s="505"/>
      <c r="D23" s="1198" t="s">
        <v>130</v>
      </c>
      <c r="E23" s="1199" t="s">
        <v>70</v>
      </c>
      <c r="F23" s="1202"/>
      <c r="G23" s="1202"/>
      <c r="H23" s="1202" t="s">
        <v>119</v>
      </c>
      <c r="I23" s="1202" t="s">
        <v>53</v>
      </c>
      <c r="J23" s="1202" t="s">
        <v>85</v>
      </c>
      <c r="K23" s="1202" t="s">
        <v>85</v>
      </c>
      <c r="L23" s="1202" t="s">
        <v>81</v>
      </c>
      <c r="M23" s="1202" t="s">
        <v>120</v>
      </c>
      <c r="N23" s="1203" t="s">
        <v>131</v>
      </c>
      <c r="O23" s="1203" t="s">
        <v>73</v>
      </c>
      <c r="P23" s="1203" t="s">
        <v>73</v>
      </c>
      <c r="Q23" s="1203" t="s">
        <v>73</v>
      </c>
      <c r="R23" s="1203" t="s">
        <v>73</v>
      </c>
      <c r="S23" s="1198">
        <f>VLOOKUP($D23,'NI-San'!$B$1:$V$2048,12,FALSE)</f>
        <v>0</v>
      </c>
      <c r="T23" s="1198">
        <f>VLOOKUP($D23,'NI-San'!$B$1:$V$2048,13,FALSE)</f>
        <v>0</v>
      </c>
      <c r="U23" s="1198">
        <f>VLOOKUP($D23,'NI-San'!$B$1:$V$2048,16,FALSE)</f>
        <v>0</v>
      </c>
      <c r="V23" s="1198">
        <f>VLOOKUP($D23,'NI-San'!$B$1:$V$2048,17,FALSE)</f>
        <v>0</v>
      </c>
      <c r="W23" s="1198">
        <f>VLOOKUP($D23,'NI-San'!$B$1:$V$2048,18,FALSE)</f>
        <v>0</v>
      </c>
      <c r="X23" s="1198">
        <f>VLOOKUP($D23,'NI-San'!$B$1:$V$2048,19,FALSE)</f>
        <v>0</v>
      </c>
      <c r="Y23" s="504"/>
      <c r="Z23" s="504"/>
      <c r="AA23" s="504"/>
      <c r="AB23" s="504"/>
      <c r="AC23" s="504"/>
      <c r="AD23" s="504"/>
      <c r="AE23" s="504"/>
      <c r="AF23" s="504"/>
      <c r="AG23" s="504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  <c r="AS23" s="504"/>
      <c r="AT23" s="504"/>
      <c r="AU23" s="504"/>
      <c r="AV23" s="50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504"/>
      <c r="BO23" s="504"/>
      <c r="BP23" s="504"/>
      <c r="BQ23" s="504"/>
      <c r="BR23" s="504"/>
      <c r="BS23" s="504"/>
      <c r="BT23" s="504"/>
      <c r="BU23" s="504"/>
      <c r="BV23" s="504"/>
      <c r="BW23" s="504"/>
      <c r="BX23" s="504"/>
      <c r="BY23" s="504"/>
      <c r="BZ23" s="504"/>
      <c r="CA23" s="504"/>
      <c r="CB23" s="504"/>
      <c r="CC23" s="504"/>
      <c r="CD23" s="504"/>
      <c r="CE23" s="504"/>
    </row>
    <row r="24" spans="1:83" ht="27" hidden="1">
      <c r="A24" s="505"/>
      <c r="B24" s="505"/>
      <c r="C24" s="505"/>
      <c r="D24" s="1198" t="s">
        <v>132</v>
      </c>
      <c r="E24" s="1199" t="s">
        <v>70</v>
      </c>
      <c r="F24" s="1202"/>
      <c r="G24" s="1202"/>
      <c r="H24" s="1204" t="s">
        <v>133</v>
      </c>
      <c r="I24" s="1202" t="s">
        <v>53</v>
      </c>
      <c r="J24" s="1202" t="s">
        <v>85</v>
      </c>
      <c r="K24" s="1202" t="s">
        <v>85</v>
      </c>
      <c r="L24" s="1202" t="s">
        <v>81</v>
      </c>
      <c r="M24" s="1202" t="s">
        <v>134</v>
      </c>
      <c r="N24" s="1203" t="s">
        <v>135</v>
      </c>
      <c r="O24" s="1203" t="s">
        <v>73</v>
      </c>
      <c r="P24" s="1203" t="s">
        <v>73</v>
      </c>
      <c r="Q24" s="1203" t="s">
        <v>73</v>
      </c>
      <c r="R24" s="1203" t="s">
        <v>73</v>
      </c>
      <c r="S24" s="1198">
        <f>VLOOKUP($D24,'NI-San'!$B$1:$V$2048,12,FALSE)</f>
        <v>0</v>
      </c>
      <c r="T24" s="1198">
        <f>VLOOKUP($D24,'NI-San'!$B$1:$V$2048,13,FALSE)</f>
        <v>0</v>
      </c>
      <c r="U24" s="1198">
        <f>VLOOKUP($D24,'NI-San'!$B$1:$V$2048,16,FALSE)</f>
        <v>0</v>
      </c>
      <c r="V24" s="1198">
        <f>VLOOKUP($D24,'NI-San'!$B$1:$V$2048,17,FALSE)</f>
        <v>0</v>
      </c>
      <c r="W24" s="1198">
        <f>VLOOKUP($D24,'NI-San'!$B$1:$V$2048,18,FALSE)</f>
        <v>0</v>
      </c>
      <c r="X24" s="1198">
        <f>VLOOKUP($D24,'NI-San'!$B$1:$V$2048,19,FALSE)</f>
        <v>0</v>
      </c>
    </row>
    <row r="25" spans="1:83" ht="27" hidden="1">
      <c r="A25" s="505"/>
      <c r="B25" s="505"/>
      <c r="C25" s="505"/>
      <c r="D25" s="1198" t="s">
        <v>136</v>
      </c>
      <c r="E25" s="1199" t="s">
        <v>70</v>
      </c>
      <c r="F25" s="1202"/>
      <c r="G25" s="1202"/>
      <c r="H25" s="1204" t="s">
        <v>137</v>
      </c>
      <c r="I25" s="1202" t="s">
        <v>53</v>
      </c>
      <c r="J25" s="1202" t="s">
        <v>85</v>
      </c>
      <c r="K25" s="1202" t="s">
        <v>85</v>
      </c>
      <c r="L25" s="1202" t="s">
        <v>81</v>
      </c>
      <c r="M25" s="1202" t="s">
        <v>138</v>
      </c>
      <c r="N25" s="1203" t="s">
        <v>139</v>
      </c>
      <c r="O25" s="1203" t="s">
        <v>73</v>
      </c>
      <c r="P25" s="1203" t="s">
        <v>73</v>
      </c>
      <c r="Q25" s="1203" t="s">
        <v>73</v>
      </c>
      <c r="R25" s="1203" t="s">
        <v>73</v>
      </c>
      <c r="S25" s="1198">
        <f>VLOOKUP($D25,'NI-San'!$B$1:$V$2048,12,FALSE)</f>
        <v>0</v>
      </c>
      <c r="T25" s="1198">
        <f>VLOOKUP($D25,'NI-San'!$B$1:$V$2048,13,FALSE)</f>
        <v>0</v>
      </c>
      <c r="U25" s="1198">
        <f>VLOOKUP($D25,'NI-San'!$B$1:$V$2048,16,FALSE)</f>
        <v>0</v>
      </c>
      <c r="V25" s="1198">
        <f>VLOOKUP($D25,'NI-San'!$B$1:$V$2048,17,FALSE)</f>
        <v>0</v>
      </c>
      <c r="W25" s="1198">
        <f>VLOOKUP($D25,'NI-San'!$B$1:$V$2048,18,FALSE)</f>
        <v>0</v>
      </c>
      <c r="X25" s="1198">
        <f>VLOOKUP($D25,'NI-San'!$B$1:$V$2048,19,FALSE)</f>
        <v>0</v>
      </c>
    </row>
    <row r="26" spans="1:83" hidden="1">
      <c r="A26" s="505"/>
      <c r="B26" s="505"/>
      <c r="C26" s="505"/>
      <c r="D26" s="1198" t="s">
        <v>140</v>
      </c>
      <c r="E26" s="1199" t="s">
        <v>70</v>
      </c>
      <c r="F26" s="1202"/>
      <c r="G26" s="1202"/>
      <c r="H26" s="1202" t="s">
        <v>141</v>
      </c>
      <c r="I26" s="1202" t="s">
        <v>53</v>
      </c>
      <c r="J26" s="1202" t="s">
        <v>142</v>
      </c>
      <c r="K26" s="1202" t="s">
        <v>142</v>
      </c>
      <c r="L26" s="1202" t="s">
        <v>143</v>
      </c>
      <c r="M26" s="1202" t="s">
        <v>144</v>
      </c>
      <c r="N26" s="1203" t="s">
        <v>145</v>
      </c>
      <c r="O26" s="1203" t="s">
        <v>73</v>
      </c>
      <c r="P26" s="1203" t="s">
        <v>73</v>
      </c>
      <c r="Q26" s="1203" t="s">
        <v>73</v>
      </c>
      <c r="R26" s="1203" t="s">
        <v>73</v>
      </c>
      <c r="S26" s="1198">
        <f>VLOOKUP($D26,'NI-San'!$B$1:$V$2048,12,FALSE)</f>
        <v>0</v>
      </c>
      <c r="T26" s="1198">
        <f>VLOOKUP($D26,'NI-San'!$B$1:$V$2048,13,FALSE)</f>
        <v>0</v>
      </c>
      <c r="U26" s="1198">
        <f>VLOOKUP($D26,'NI-San'!$B$1:$V$2048,16,FALSE)</f>
        <v>0</v>
      </c>
      <c r="V26" s="1198">
        <f>VLOOKUP($D26,'NI-San'!$B$1:$V$2048,17,FALSE)</f>
        <v>0</v>
      </c>
      <c r="W26" s="1198">
        <f>VLOOKUP($D26,'NI-San'!$B$1:$V$2048,18,FALSE)</f>
        <v>0</v>
      </c>
      <c r="X26" s="1198">
        <f>VLOOKUP($D26,'NI-San'!$B$1:$V$2048,19,FALSE)</f>
        <v>0</v>
      </c>
    </row>
    <row r="27" spans="1:83" hidden="1">
      <c r="A27" s="505"/>
      <c r="B27" s="505"/>
      <c r="C27" s="505"/>
      <c r="D27" s="1198" t="s">
        <v>146</v>
      </c>
      <c r="E27" s="1199" t="s">
        <v>70</v>
      </c>
      <c r="F27" s="1202"/>
      <c r="G27" s="1202"/>
      <c r="H27" s="1202" t="s">
        <v>141</v>
      </c>
      <c r="I27" s="1202" t="s">
        <v>53</v>
      </c>
      <c r="J27" s="1202" t="s">
        <v>142</v>
      </c>
      <c r="K27" s="1202" t="s">
        <v>142</v>
      </c>
      <c r="L27" s="1202" t="s">
        <v>143</v>
      </c>
      <c r="M27" s="1202" t="s">
        <v>144</v>
      </c>
      <c r="N27" s="1203" t="s">
        <v>147</v>
      </c>
      <c r="O27" s="1203" t="s">
        <v>73</v>
      </c>
      <c r="P27" s="1203" t="s">
        <v>73</v>
      </c>
      <c r="Q27" s="1203" t="s">
        <v>73</v>
      </c>
      <c r="R27" s="1203" t="s">
        <v>73</v>
      </c>
      <c r="S27" s="1198">
        <f>VLOOKUP($D27,'NI-San'!$B$1:$V$2048,12,FALSE)</f>
        <v>0</v>
      </c>
      <c r="T27" s="1198">
        <f>VLOOKUP($D27,'NI-San'!$B$1:$V$2048,13,FALSE)</f>
        <v>0</v>
      </c>
      <c r="U27" s="1198">
        <f>VLOOKUP($D27,'NI-San'!$B$1:$V$2048,16,FALSE)</f>
        <v>0</v>
      </c>
      <c r="V27" s="1198">
        <f>VLOOKUP($D27,'NI-San'!$B$1:$V$2048,17,FALSE)</f>
        <v>0</v>
      </c>
      <c r="W27" s="1198">
        <f>VLOOKUP($D27,'NI-San'!$B$1:$V$2048,18,FALSE)</f>
        <v>0</v>
      </c>
      <c r="X27" s="1198">
        <f>VLOOKUP($D27,'NI-San'!$B$1:$V$2048,19,FALSE)</f>
        <v>0</v>
      </c>
    </row>
    <row r="28" spans="1:83" hidden="1">
      <c r="A28" s="505"/>
      <c r="B28" s="505"/>
      <c r="C28" s="505"/>
      <c r="D28" s="1198" t="s">
        <v>148</v>
      </c>
      <c r="E28" s="1199" t="s">
        <v>70</v>
      </c>
      <c r="F28" s="1202"/>
      <c r="G28" s="1202"/>
      <c r="H28" s="1202" t="s">
        <v>141</v>
      </c>
      <c r="I28" s="1202" t="s">
        <v>53</v>
      </c>
      <c r="J28" s="1202" t="s">
        <v>142</v>
      </c>
      <c r="K28" s="1202" t="s">
        <v>142</v>
      </c>
      <c r="L28" s="1202" t="s">
        <v>143</v>
      </c>
      <c r="M28" s="1202" t="s">
        <v>144</v>
      </c>
      <c r="N28" s="1203" t="s">
        <v>149</v>
      </c>
      <c r="O28" s="1203" t="s">
        <v>73</v>
      </c>
      <c r="P28" s="1203" t="s">
        <v>73</v>
      </c>
      <c r="Q28" s="1203" t="s">
        <v>73</v>
      </c>
      <c r="R28" s="1203" t="s">
        <v>73</v>
      </c>
      <c r="S28" s="1198">
        <f>VLOOKUP($D28,'NI-San'!$B$1:$V$2048,12,FALSE)</f>
        <v>58</v>
      </c>
      <c r="T28" s="1198">
        <f>VLOOKUP($D28,'NI-San'!$B$1:$V$2048,13,FALSE)</f>
        <v>2</v>
      </c>
      <c r="U28" s="1198">
        <f>VLOOKUP($D28,'NI-San'!$B$1:$V$2048,16,FALSE)</f>
        <v>0</v>
      </c>
      <c r="V28" s="1198">
        <f>VLOOKUP($D28,'NI-San'!$B$1:$V$2048,17,FALSE)</f>
        <v>0</v>
      </c>
      <c r="W28" s="1198">
        <f>VLOOKUP($D28,'NI-San'!$B$1:$V$2048,18,FALSE)</f>
        <v>0</v>
      </c>
      <c r="X28" s="1198">
        <f>VLOOKUP($D28,'NI-San'!$B$1:$V$2048,19,FALSE)</f>
        <v>0</v>
      </c>
    </row>
    <row r="29" spans="1:83" hidden="1">
      <c r="A29" s="505"/>
      <c r="B29" s="505"/>
      <c r="C29" s="505"/>
      <c r="D29" s="1198" t="s">
        <v>150</v>
      </c>
      <c r="E29" s="1199" t="s">
        <v>70</v>
      </c>
      <c r="F29" s="1202"/>
      <c r="G29" s="1202"/>
      <c r="H29" s="1202" t="s">
        <v>151</v>
      </c>
      <c r="I29" s="1202" t="s">
        <v>53</v>
      </c>
      <c r="J29" s="1202" t="s">
        <v>142</v>
      </c>
      <c r="K29" s="1202" t="s">
        <v>142</v>
      </c>
      <c r="L29" s="1202" t="s">
        <v>143</v>
      </c>
      <c r="M29" s="1202" t="s">
        <v>144</v>
      </c>
      <c r="N29" s="1203" t="s">
        <v>152</v>
      </c>
      <c r="O29" s="1203" t="s">
        <v>73</v>
      </c>
      <c r="P29" s="1203" t="s">
        <v>73</v>
      </c>
      <c r="Q29" s="1203" t="s">
        <v>73</v>
      </c>
      <c r="R29" s="1203" t="s">
        <v>73</v>
      </c>
      <c r="S29" s="1198">
        <f>VLOOKUP($D29,'NI-San'!$B$1:$V$2048,12,FALSE)</f>
        <v>0</v>
      </c>
      <c r="T29" s="1198">
        <f>VLOOKUP($D29,'NI-San'!$B$1:$V$2048,13,FALSE)</f>
        <v>0</v>
      </c>
      <c r="U29" s="1198">
        <f>VLOOKUP($D29,'NI-San'!$B$1:$V$2048,16,FALSE)</f>
        <v>0</v>
      </c>
      <c r="V29" s="1198">
        <f>VLOOKUP($D29,'NI-San'!$B$1:$V$2048,17,FALSE)</f>
        <v>0</v>
      </c>
      <c r="W29" s="1198">
        <f>VLOOKUP($D29,'NI-San'!$B$1:$V$2048,18,FALSE)</f>
        <v>0</v>
      </c>
      <c r="X29" s="1198">
        <f>VLOOKUP($D29,'NI-San'!$B$1:$V$2048,19,FALSE)</f>
        <v>0</v>
      </c>
    </row>
    <row r="30" spans="1:83" hidden="1">
      <c r="A30" s="505"/>
      <c r="B30" s="505"/>
      <c r="C30" s="505"/>
      <c r="D30" s="1198" t="s">
        <v>153</v>
      </c>
      <c r="E30" s="1199" t="s">
        <v>70</v>
      </c>
      <c r="F30" s="1202"/>
      <c r="G30" s="1202"/>
      <c r="H30" s="1205" t="s">
        <v>154</v>
      </c>
      <c r="I30" s="1202" t="s">
        <v>53</v>
      </c>
      <c r="J30" s="1202" t="s">
        <v>142</v>
      </c>
      <c r="K30" s="1202" t="s">
        <v>142</v>
      </c>
      <c r="L30" s="1202" t="s">
        <v>143</v>
      </c>
      <c r="M30" s="1202" t="s">
        <v>144</v>
      </c>
      <c r="N30" s="1203" t="s">
        <v>155</v>
      </c>
      <c r="O30" s="1203" t="s">
        <v>73</v>
      </c>
      <c r="P30" s="1203" t="s">
        <v>73</v>
      </c>
      <c r="Q30" s="1203" t="s">
        <v>73</v>
      </c>
      <c r="R30" s="1203" t="s">
        <v>73</v>
      </c>
      <c r="S30" s="1198">
        <f>VLOOKUP($D30,'NI-San'!$B$1:$V$2048,12,FALSE)</f>
        <v>655</v>
      </c>
      <c r="T30" s="1198">
        <f>VLOOKUP($D30,'NI-San'!$B$1:$V$2048,13,FALSE)</f>
        <v>0</v>
      </c>
      <c r="U30" s="1198">
        <f>VLOOKUP($D30,'NI-San'!$B$1:$V$2048,16,FALSE)</f>
        <v>0</v>
      </c>
      <c r="V30" s="1198">
        <f>VLOOKUP($D30,'NI-San'!$B$1:$V$2048,17,FALSE)</f>
        <v>0</v>
      </c>
      <c r="W30" s="1198">
        <f>VLOOKUP($D30,'NI-San'!$B$1:$V$2048,18,FALSE)</f>
        <v>0</v>
      </c>
      <c r="X30" s="1198">
        <f>VLOOKUP($D30,'NI-San'!$B$1:$V$2048,19,FALSE)</f>
        <v>0</v>
      </c>
    </row>
    <row r="31" spans="1:83" hidden="1">
      <c r="A31" s="505"/>
      <c r="B31" s="505"/>
      <c r="C31" s="505"/>
      <c r="D31" s="1198" t="s">
        <v>156</v>
      </c>
      <c r="E31" s="1199" t="s">
        <v>70</v>
      </c>
      <c r="F31" s="1202" t="s">
        <v>157</v>
      </c>
      <c r="G31" s="1202"/>
      <c r="H31" s="1202" t="s">
        <v>158</v>
      </c>
      <c r="I31" s="1202" t="s">
        <v>53</v>
      </c>
      <c r="J31" s="1202" t="s">
        <v>142</v>
      </c>
      <c r="K31" s="1202" t="s">
        <v>142</v>
      </c>
      <c r="L31" s="1202" t="s">
        <v>143</v>
      </c>
      <c r="M31" s="1202" t="s">
        <v>159</v>
      </c>
      <c r="N31" s="1203" t="s">
        <v>160</v>
      </c>
      <c r="O31" s="1203" t="s">
        <v>73</v>
      </c>
      <c r="P31" s="1203" t="s">
        <v>73</v>
      </c>
      <c r="Q31" s="1203" t="s">
        <v>73</v>
      </c>
      <c r="R31" s="1203" t="s">
        <v>73</v>
      </c>
      <c r="S31" s="1198">
        <f>VLOOKUP($D31,'NI-San'!$B$1:$V$2048,12,FALSE)</f>
        <v>0</v>
      </c>
      <c r="T31" s="1198">
        <f>VLOOKUP($D31,'NI-San'!$B$1:$V$2048,13,FALSE)</f>
        <v>0</v>
      </c>
      <c r="U31" s="1198">
        <f>VLOOKUP($D31,'NI-San'!$B$1:$V$2048,16,FALSE)</f>
        <v>0</v>
      </c>
      <c r="V31" s="1198">
        <f>VLOOKUP($D31,'NI-San'!$B$1:$V$2048,17,FALSE)</f>
        <v>0</v>
      </c>
      <c r="W31" s="1198">
        <f>VLOOKUP($D31,'NI-San'!$B$1:$V$2048,18,FALSE)</f>
        <v>0</v>
      </c>
      <c r="X31" s="1198">
        <f>VLOOKUP($D31,'NI-San'!$B$1:$V$2048,19,FALSE)</f>
        <v>0</v>
      </c>
    </row>
    <row r="32" spans="1:83" hidden="1">
      <c r="A32" s="505"/>
      <c r="B32" s="505"/>
      <c r="C32" s="505"/>
      <c r="D32" s="1198" t="s">
        <v>161</v>
      </c>
      <c r="E32" s="1199" t="s">
        <v>70</v>
      </c>
      <c r="F32" s="1202" t="s">
        <v>157</v>
      </c>
      <c r="G32" s="1202"/>
      <c r="H32" s="1202" t="s">
        <v>162</v>
      </c>
      <c r="I32" s="1202" t="s">
        <v>53</v>
      </c>
      <c r="J32" s="1202" t="s">
        <v>142</v>
      </c>
      <c r="K32" s="1202" t="s">
        <v>142</v>
      </c>
      <c r="L32" s="1202" t="s">
        <v>143</v>
      </c>
      <c r="M32" s="1202" t="s">
        <v>159</v>
      </c>
      <c r="N32" s="1203" t="s">
        <v>163</v>
      </c>
      <c r="O32" s="1203" t="s">
        <v>73</v>
      </c>
      <c r="P32" s="1203" t="s">
        <v>73</v>
      </c>
      <c r="Q32" s="1203" t="s">
        <v>73</v>
      </c>
      <c r="R32" s="1203" t="s">
        <v>73</v>
      </c>
      <c r="S32" s="1198">
        <f>VLOOKUP($D32,'NI-San'!$B$1:$V$2048,12,FALSE)</f>
        <v>0</v>
      </c>
      <c r="T32" s="1198">
        <f>VLOOKUP($D32,'NI-San'!$B$1:$V$2048,13,FALSE)</f>
        <v>0</v>
      </c>
      <c r="U32" s="1198">
        <f>VLOOKUP($D32,'NI-San'!$B$1:$V$2048,16,FALSE)</f>
        <v>0</v>
      </c>
      <c r="V32" s="1198">
        <f>VLOOKUP($D32,'NI-San'!$B$1:$V$2048,17,FALSE)</f>
        <v>0</v>
      </c>
      <c r="W32" s="1198">
        <f>VLOOKUP($D32,'NI-San'!$B$1:$V$2048,18,FALSE)</f>
        <v>0</v>
      </c>
      <c r="X32" s="1198">
        <f>VLOOKUP($D32,'NI-San'!$B$1:$V$2048,19,FALSE)</f>
        <v>0</v>
      </c>
    </row>
    <row r="33" spans="1:24" hidden="1">
      <c r="A33" s="505"/>
      <c r="B33" s="505"/>
      <c r="C33" s="505"/>
      <c r="D33" s="1198" t="s">
        <v>164</v>
      </c>
      <c r="E33" s="1199" t="s">
        <v>70</v>
      </c>
      <c r="F33" s="1202"/>
      <c r="G33" s="1202"/>
      <c r="H33" s="1202" t="s">
        <v>165</v>
      </c>
      <c r="I33" s="1202" t="s">
        <v>53</v>
      </c>
      <c r="J33" s="1202" t="s">
        <v>142</v>
      </c>
      <c r="K33" s="1202" t="s">
        <v>142</v>
      </c>
      <c r="L33" s="1202" t="s">
        <v>143</v>
      </c>
      <c r="M33" s="1202" t="s">
        <v>166</v>
      </c>
      <c r="N33" s="1203" t="s">
        <v>167</v>
      </c>
      <c r="O33" s="1203" t="s">
        <v>73</v>
      </c>
      <c r="P33" s="1203" t="s">
        <v>73</v>
      </c>
      <c r="Q33" s="1203" t="s">
        <v>73</v>
      </c>
      <c r="R33" s="1203" t="s">
        <v>73</v>
      </c>
      <c r="S33" s="1198">
        <f>VLOOKUP($D33,'NI-San'!$B$1:$V$2048,12,FALSE)</f>
        <v>0</v>
      </c>
      <c r="T33" s="1198">
        <f>VLOOKUP($D33,'NI-San'!$B$1:$V$2048,13,FALSE)</f>
        <v>0</v>
      </c>
      <c r="U33" s="1198">
        <f>VLOOKUP($D33,'NI-San'!$B$1:$V$2048,16,FALSE)</f>
        <v>0</v>
      </c>
      <c r="V33" s="1198">
        <f>VLOOKUP($D33,'NI-San'!$B$1:$V$2048,17,FALSE)</f>
        <v>0</v>
      </c>
      <c r="W33" s="1198">
        <f>VLOOKUP($D33,'NI-San'!$B$1:$V$2048,18,FALSE)</f>
        <v>0</v>
      </c>
      <c r="X33" s="1198">
        <f>VLOOKUP($D33,'NI-San'!$B$1:$V$2048,19,FALSE)</f>
        <v>0</v>
      </c>
    </row>
    <row r="34" spans="1:24" hidden="1">
      <c r="A34" s="505"/>
      <c r="B34" s="505"/>
      <c r="C34" s="505"/>
      <c r="D34" s="1198" t="s">
        <v>168</v>
      </c>
      <c r="E34" s="1199" t="s">
        <v>70</v>
      </c>
      <c r="F34" s="1202"/>
      <c r="G34" s="1202"/>
      <c r="H34" s="1204" t="s">
        <v>169</v>
      </c>
      <c r="I34" s="1202" t="s">
        <v>53</v>
      </c>
      <c r="J34" s="1202" t="s">
        <v>85</v>
      </c>
      <c r="K34" s="1202" t="s">
        <v>85</v>
      </c>
      <c r="L34" s="1202" t="s">
        <v>81</v>
      </c>
      <c r="M34" s="1202" t="s">
        <v>170</v>
      </c>
      <c r="N34" s="1203" t="s">
        <v>171</v>
      </c>
      <c r="O34" s="1203" t="s">
        <v>73</v>
      </c>
      <c r="P34" s="1203" t="s">
        <v>73</v>
      </c>
      <c r="Q34" s="1203" t="s">
        <v>73</v>
      </c>
      <c r="R34" s="1203" t="s">
        <v>73</v>
      </c>
      <c r="S34" s="1198">
        <f>VLOOKUP($D34,'NI-San'!$B$1:$V$2048,12,FALSE)</f>
        <v>0</v>
      </c>
      <c r="T34" s="1198">
        <f>VLOOKUP($D34,'NI-San'!$B$1:$V$2048,13,FALSE)</f>
        <v>0</v>
      </c>
      <c r="U34" s="1198">
        <f>VLOOKUP($D34,'NI-San'!$B$1:$V$2048,16,FALSE)</f>
        <v>0</v>
      </c>
      <c r="V34" s="1198">
        <f>VLOOKUP($D34,'NI-San'!$B$1:$V$2048,17,FALSE)</f>
        <v>0</v>
      </c>
      <c r="W34" s="1198">
        <f>VLOOKUP($D34,'NI-San'!$B$1:$V$2048,18,FALSE)</f>
        <v>0</v>
      </c>
      <c r="X34" s="1198">
        <f>VLOOKUP($D34,'NI-San'!$B$1:$V$2048,19,FALSE)</f>
        <v>0</v>
      </c>
    </row>
    <row r="35" spans="1:24" hidden="1">
      <c r="A35" s="505"/>
      <c r="B35" s="505"/>
      <c r="C35" s="505"/>
      <c r="D35" s="1198" t="s">
        <v>172</v>
      </c>
      <c r="E35" s="1199" t="s">
        <v>70</v>
      </c>
      <c r="F35" s="1202"/>
      <c r="G35" s="1202"/>
      <c r="H35" s="1205" t="s">
        <v>169</v>
      </c>
      <c r="I35" s="1202" t="s">
        <v>53</v>
      </c>
      <c r="J35" s="1202" t="s">
        <v>142</v>
      </c>
      <c r="K35" s="1202" t="s">
        <v>142</v>
      </c>
      <c r="L35" s="1202" t="s">
        <v>143</v>
      </c>
      <c r="M35" s="1202" t="s">
        <v>170</v>
      </c>
      <c r="N35" s="1203" t="s">
        <v>173</v>
      </c>
      <c r="O35" s="1203" t="s">
        <v>73</v>
      </c>
      <c r="P35" s="1203" t="s">
        <v>73</v>
      </c>
      <c r="Q35" s="1203" t="s">
        <v>73</v>
      </c>
      <c r="R35" s="1203" t="s">
        <v>73</v>
      </c>
      <c r="S35" s="1198">
        <f>VLOOKUP($D35,'NI-San'!$B$1:$V$2048,12,FALSE)</f>
        <v>0</v>
      </c>
      <c r="T35" s="1198">
        <f>VLOOKUP($D35,'NI-San'!$B$1:$V$2048,13,FALSE)</f>
        <v>0</v>
      </c>
      <c r="U35" s="1198">
        <f>VLOOKUP($D35,'NI-San'!$B$1:$V$2048,16,FALSE)</f>
        <v>0</v>
      </c>
      <c r="V35" s="1198">
        <f>VLOOKUP($D35,'NI-San'!$B$1:$V$2048,17,FALSE)</f>
        <v>0</v>
      </c>
      <c r="W35" s="1198">
        <f>VLOOKUP($D35,'NI-San'!$B$1:$V$2048,18,FALSE)</f>
        <v>0</v>
      </c>
      <c r="X35" s="1198">
        <f>VLOOKUP($D35,'NI-San'!$B$1:$V$2048,19,FALSE)</f>
        <v>0</v>
      </c>
    </row>
    <row r="36" spans="1:24" hidden="1">
      <c r="A36" s="505"/>
      <c r="B36" s="505"/>
      <c r="C36" s="505"/>
      <c r="D36" s="1198" t="s">
        <v>174</v>
      </c>
      <c r="E36" s="1199" t="s">
        <v>70</v>
      </c>
      <c r="F36" s="1202"/>
      <c r="G36" s="1202"/>
      <c r="H36" s="1202" t="s">
        <v>175</v>
      </c>
      <c r="I36" s="1202" t="s">
        <v>53</v>
      </c>
      <c r="J36" s="1202" t="s">
        <v>142</v>
      </c>
      <c r="K36" s="1202" t="s">
        <v>142</v>
      </c>
      <c r="L36" s="1202" t="s">
        <v>143</v>
      </c>
      <c r="M36" s="1202" t="s">
        <v>176</v>
      </c>
      <c r="N36" s="1203" t="s">
        <v>177</v>
      </c>
      <c r="O36" s="1203" t="s">
        <v>73</v>
      </c>
      <c r="P36" s="1203" t="s">
        <v>73</v>
      </c>
      <c r="Q36" s="1203" t="s">
        <v>73</v>
      </c>
      <c r="R36" s="1203" t="s">
        <v>73</v>
      </c>
      <c r="S36" s="1198">
        <f>VLOOKUP($D36,'NI-San'!$B$1:$V$2048,12,FALSE)</f>
        <v>0</v>
      </c>
      <c r="T36" s="1198">
        <f>VLOOKUP($D36,'NI-San'!$B$1:$V$2048,13,FALSE)</f>
        <v>0</v>
      </c>
      <c r="U36" s="1198">
        <f>VLOOKUP($D36,'NI-San'!$B$1:$V$2048,16,FALSE)</f>
        <v>0</v>
      </c>
      <c r="V36" s="1198">
        <f>VLOOKUP($D36,'NI-San'!$B$1:$V$2048,17,FALSE)</f>
        <v>0</v>
      </c>
      <c r="W36" s="1198">
        <f>VLOOKUP($D36,'NI-San'!$B$1:$V$2048,18,FALSE)</f>
        <v>0</v>
      </c>
      <c r="X36" s="1198">
        <f>VLOOKUP($D36,'NI-San'!$B$1:$V$2048,19,FALSE)</f>
        <v>0</v>
      </c>
    </row>
    <row r="37" spans="1:24" hidden="1">
      <c r="A37" s="505"/>
      <c r="B37" s="505"/>
      <c r="C37" s="505"/>
      <c r="D37" s="1198" t="s">
        <v>178</v>
      </c>
      <c r="E37" s="1199" t="s">
        <v>70</v>
      </c>
      <c r="F37" s="1202"/>
      <c r="G37" s="1202"/>
      <c r="H37" s="1204" t="s">
        <v>169</v>
      </c>
      <c r="I37" s="1202" t="s">
        <v>53</v>
      </c>
      <c r="J37" s="1202" t="s">
        <v>85</v>
      </c>
      <c r="K37" s="1202" t="s">
        <v>85</v>
      </c>
      <c r="L37" s="1202" t="s">
        <v>81</v>
      </c>
      <c r="M37" s="1202" t="s">
        <v>170</v>
      </c>
      <c r="N37" s="1203" t="s">
        <v>179</v>
      </c>
      <c r="O37" s="1203" t="s">
        <v>73</v>
      </c>
      <c r="P37" s="1203" t="s">
        <v>73</v>
      </c>
      <c r="Q37" s="1203" t="s">
        <v>73</v>
      </c>
      <c r="R37" s="1203" t="s">
        <v>73</v>
      </c>
      <c r="S37" s="1198">
        <f>VLOOKUP($D37,'NI-San'!$B$1:$V$2048,12,FALSE)</f>
        <v>0</v>
      </c>
      <c r="T37" s="1198">
        <f>VLOOKUP($D37,'NI-San'!$B$1:$V$2048,13,FALSE)</f>
        <v>0</v>
      </c>
      <c r="U37" s="1198">
        <f>VLOOKUP($D37,'NI-San'!$B$1:$V$2048,16,FALSE)</f>
        <v>0</v>
      </c>
      <c r="V37" s="1198">
        <f>VLOOKUP($D37,'NI-San'!$B$1:$V$2048,17,FALSE)</f>
        <v>0</v>
      </c>
      <c r="W37" s="1198">
        <f>VLOOKUP($D37,'NI-San'!$B$1:$V$2048,18,FALSE)</f>
        <v>0</v>
      </c>
      <c r="X37" s="1198">
        <f>VLOOKUP($D37,'NI-San'!$B$1:$V$2048,19,FALSE)</f>
        <v>0</v>
      </c>
    </row>
    <row r="38" spans="1:24" hidden="1">
      <c r="A38" s="505"/>
      <c r="B38" s="505"/>
      <c r="C38" s="505"/>
      <c r="D38" s="1198" t="s">
        <v>180</v>
      </c>
      <c r="E38" s="1199" t="s">
        <v>70</v>
      </c>
      <c r="F38" s="1202"/>
      <c r="G38" s="1202"/>
      <c r="H38" s="1205" t="s">
        <v>169</v>
      </c>
      <c r="I38" s="1202" t="s">
        <v>53</v>
      </c>
      <c r="J38" s="1202" t="s">
        <v>142</v>
      </c>
      <c r="K38" s="1202" t="s">
        <v>142</v>
      </c>
      <c r="L38" s="1202" t="s">
        <v>143</v>
      </c>
      <c r="M38" s="1202" t="s">
        <v>170</v>
      </c>
      <c r="N38" s="1203" t="s">
        <v>181</v>
      </c>
      <c r="O38" s="1203" t="s">
        <v>73</v>
      </c>
      <c r="P38" s="1203" t="s">
        <v>73</v>
      </c>
      <c r="Q38" s="1203" t="s">
        <v>73</v>
      </c>
      <c r="R38" s="1203" t="s">
        <v>73</v>
      </c>
      <c r="S38" s="1198">
        <f>VLOOKUP($D38,'NI-San'!$B$1:$V$2048,12,FALSE)</f>
        <v>0</v>
      </c>
      <c r="T38" s="1198">
        <f>VLOOKUP($D38,'NI-San'!$B$1:$V$2048,13,FALSE)</f>
        <v>0</v>
      </c>
      <c r="U38" s="1198">
        <f>VLOOKUP($D38,'NI-San'!$B$1:$V$2048,16,FALSE)</f>
        <v>0</v>
      </c>
      <c r="V38" s="1198">
        <f>VLOOKUP($D38,'NI-San'!$B$1:$V$2048,17,FALSE)</f>
        <v>0</v>
      </c>
      <c r="W38" s="1198">
        <f>VLOOKUP($D38,'NI-San'!$B$1:$V$2048,18,FALSE)</f>
        <v>0</v>
      </c>
      <c r="X38" s="1198">
        <f>VLOOKUP($D38,'NI-San'!$B$1:$V$2048,19,FALSE)</f>
        <v>0</v>
      </c>
    </row>
    <row r="39" spans="1:24" hidden="1">
      <c r="A39" s="505"/>
      <c r="B39" s="505"/>
      <c r="C39" s="505"/>
      <c r="D39" s="1198" t="s">
        <v>182</v>
      </c>
      <c r="E39" s="1199" t="s">
        <v>70</v>
      </c>
      <c r="F39" s="1202"/>
      <c r="G39" s="1202"/>
      <c r="H39" s="1202"/>
      <c r="I39" s="1202" t="s">
        <v>53</v>
      </c>
      <c r="J39" s="1202"/>
      <c r="K39" s="1202"/>
      <c r="L39" s="1202"/>
      <c r="M39" s="1202" t="s">
        <v>124</v>
      </c>
      <c r="N39" s="1203" t="s">
        <v>183</v>
      </c>
      <c r="O39" s="1203" t="s">
        <v>73</v>
      </c>
      <c r="P39" s="1203" t="s">
        <v>73</v>
      </c>
      <c r="Q39" s="1203" t="s">
        <v>73</v>
      </c>
      <c r="R39" s="1203" t="s">
        <v>73</v>
      </c>
      <c r="S39" s="1198">
        <f>VLOOKUP($D39,'NI-San'!$B$1:$V$2048,12,FALSE)</f>
        <v>0</v>
      </c>
      <c r="T39" s="1198">
        <f>VLOOKUP($D39,'NI-San'!$B$1:$V$2048,13,FALSE)</f>
        <v>0</v>
      </c>
      <c r="U39" s="1198">
        <f>VLOOKUP($D39,'NI-San'!$B$1:$V$2048,16,FALSE)</f>
        <v>0</v>
      </c>
      <c r="V39" s="1198">
        <f>VLOOKUP($D39,'NI-San'!$B$1:$V$2048,17,FALSE)</f>
        <v>0</v>
      </c>
      <c r="W39" s="1198">
        <f>VLOOKUP($D39,'NI-San'!$B$1:$V$2048,18,FALSE)</f>
        <v>0</v>
      </c>
      <c r="X39" s="1198">
        <f>VLOOKUP($D39,'NI-San'!$B$1:$V$2048,19,FALSE)</f>
        <v>0</v>
      </c>
    </row>
    <row r="40" spans="1:24" hidden="1">
      <c r="A40" s="505"/>
      <c r="B40" s="505"/>
      <c r="C40" s="505"/>
      <c r="D40" s="1198" t="s">
        <v>184</v>
      </c>
      <c r="E40" s="1199" t="s">
        <v>70</v>
      </c>
      <c r="F40" s="1202"/>
      <c r="G40" s="1202"/>
      <c r="H40" s="1202"/>
      <c r="I40" s="1202" t="s">
        <v>53</v>
      </c>
      <c r="J40" s="1202"/>
      <c r="K40" s="1202"/>
      <c r="L40" s="1202"/>
      <c r="M40" s="1202" t="s">
        <v>124</v>
      </c>
      <c r="N40" s="1203" t="s">
        <v>185</v>
      </c>
      <c r="O40" s="1203" t="s">
        <v>73</v>
      </c>
      <c r="P40" s="1203" t="s">
        <v>73</v>
      </c>
      <c r="Q40" s="1203" t="s">
        <v>73</v>
      </c>
      <c r="R40" s="1203" t="s">
        <v>73</v>
      </c>
      <c r="S40" s="1198">
        <f>VLOOKUP($D40,'NI-San'!$B$1:$V$2048,12,FALSE)</f>
        <v>0</v>
      </c>
      <c r="T40" s="1198">
        <f>VLOOKUP($D40,'NI-San'!$B$1:$V$2048,13,FALSE)</f>
        <v>0</v>
      </c>
      <c r="U40" s="1198">
        <f>VLOOKUP($D40,'NI-San'!$B$1:$V$2048,16,FALSE)</f>
        <v>0</v>
      </c>
      <c r="V40" s="1198">
        <f>VLOOKUP($D40,'NI-San'!$B$1:$V$2048,17,FALSE)</f>
        <v>0</v>
      </c>
      <c r="W40" s="1198">
        <f>VLOOKUP($D40,'NI-San'!$B$1:$V$2048,18,FALSE)</f>
        <v>0</v>
      </c>
      <c r="X40" s="1198">
        <f>VLOOKUP($D40,'NI-San'!$B$1:$V$2048,19,FALSE)</f>
        <v>0</v>
      </c>
    </row>
    <row r="41" spans="1:24" hidden="1">
      <c r="A41" s="505"/>
      <c r="B41" s="505"/>
      <c r="C41" s="505"/>
      <c r="D41" s="1198" t="s">
        <v>186</v>
      </c>
      <c r="E41" s="1199" t="s">
        <v>70</v>
      </c>
      <c r="F41" s="1202"/>
      <c r="G41" s="1202"/>
      <c r="H41" s="1202"/>
      <c r="I41" s="1202" t="s">
        <v>53</v>
      </c>
      <c r="J41" s="1202"/>
      <c r="K41" s="1202"/>
      <c r="L41" s="1202"/>
      <c r="M41" s="1202" t="s">
        <v>124</v>
      </c>
      <c r="N41" s="1203" t="s">
        <v>187</v>
      </c>
      <c r="O41" s="1203" t="s">
        <v>73</v>
      </c>
      <c r="P41" s="1203" t="s">
        <v>73</v>
      </c>
      <c r="Q41" s="1203" t="s">
        <v>73</v>
      </c>
      <c r="R41" s="1203" t="s">
        <v>73</v>
      </c>
      <c r="S41" s="1198">
        <f>VLOOKUP($D41,'NI-San'!$B$1:$V$2048,12,FALSE)</f>
        <v>0</v>
      </c>
      <c r="T41" s="1198">
        <f>VLOOKUP($D41,'NI-San'!$B$1:$V$2048,13,FALSE)</f>
        <v>0</v>
      </c>
      <c r="U41" s="1198">
        <f>VLOOKUP($D41,'NI-San'!$B$1:$V$2048,16,FALSE)</f>
        <v>0</v>
      </c>
      <c r="V41" s="1198">
        <f>VLOOKUP($D41,'NI-San'!$B$1:$V$2048,17,FALSE)</f>
        <v>0</v>
      </c>
      <c r="W41" s="1198">
        <f>VLOOKUP($D41,'NI-San'!$B$1:$V$2048,18,FALSE)</f>
        <v>0</v>
      </c>
      <c r="X41" s="1198">
        <f>VLOOKUP($D41,'NI-San'!$B$1:$V$2048,19,FALSE)</f>
        <v>0</v>
      </c>
    </row>
    <row r="42" spans="1:24" ht="27" hidden="1">
      <c r="A42" s="505"/>
      <c r="B42" s="505"/>
      <c r="C42" s="505"/>
      <c r="D42" s="1198" t="s">
        <v>188</v>
      </c>
      <c r="E42" s="1199" t="s">
        <v>70</v>
      </c>
      <c r="F42" s="1202"/>
      <c r="G42" s="1202"/>
      <c r="H42" s="1202"/>
      <c r="I42" s="1202" t="s">
        <v>53</v>
      </c>
      <c r="J42" s="1202"/>
      <c r="K42" s="1202"/>
      <c r="L42" s="1202"/>
      <c r="M42" s="1202" t="s">
        <v>124</v>
      </c>
      <c r="N42" s="1203" t="s">
        <v>189</v>
      </c>
      <c r="O42" s="1203" t="s">
        <v>73</v>
      </c>
      <c r="P42" s="1203" t="s">
        <v>73</v>
      </c>
      <c r="Q42" s="1203" t="s">
        <v>73</v>
      </c>
      <c r="R42" s="1203" t="s">
        <v>73</v>
      </c>
      <c r="S42" s="1198">
        <f>VLOOKUP($D42,'NI-San'!$B$1:$V$2048,12,FALSE)</f>
        <v>0</v>
      </c>
      <c r="T42" s="1198">
        <f>VLOOKUP($D42,'NI-San'!$B$1:$V$2048,13,FALSE)</f>
        <v>0</v>
      </c>
      <c r="U42" s="1198">
        <f>VLOOKUP($D42,'NI-San'!$B$1:$V$2048,16,FALSE)</f>
        <v>0</v>
      </c>
      <c r="V42" s="1198">
        <f>VLOOKUP($D42,'NI-San'!$B$1:$V$2048,17,FALSE)</f>
        <v>0</v>
      </c>
      <c r="W42" s="1198">
        <f>VLOOKUP($D42,'NI-San'!$B$1:$V$2048,18,FALSE)</f>
        <v>0</v>
      </c>
      <c r="X42" s="1198">
        <f>VLOOKUP($D42,'NI-San'!$B$1:$V$2048,19,FALSE)</f>
        <v>0</v>
      </c>
    </row>
    <row r="43" spans="1:24" hidden="1">
      <c r="A43" s="505"/>
      <c r="B43" s="505"/>
      <c r="C43" s="505"/>
      <c r="D43" s="1198" t="s">
        <v>190</v>
      </c>
      <c r="E43" s="1199" t="s">
        <v>70</v>
      </c>
      <c r="F43" s="1202"/>
      <c r="G43" s="1202"/>
      <c r="H43" s="1202"/>
      <c r="I43" s="1202" t="s">
        <v>53</v>
      </c>
      <c r="J43" s="1202"/>
      <c r="K43" s="1202"/>
      <c r="L43" s="1202"/>
      <c r="M43" s="1202" t="s">
        <v>124</v>
      </c>
      <c r="N43" s="1203" t="s">
        <v>191</v>
      </c>
      <c r="O43" s="1203" t="s">
        <v>73</v>
      </c>
      <c r="P43" s="1203" t="s">
        <v>73</v>
      </c>
      <c r="Q43" s="1203" t="s">
        <v>73</v>
      </c>
      <c r="R43" s="1203" t="s">
        <v>73</v>
      </c>
      <c r="S43" s="1198">
        <f>VLOOKUP($D43,'NI-San'!$B$1:$V$2048,12,FALSE)</f>
        <v>0</v>
      </c>
      <c r="T43" s="1198">
        <f>VLOOKUP($D43,'NI-San'!$B$1:$V$2048,13,FALSE)</f>
        <v>0</v>
      </c>
      <c r="U43" s="1198">
        <f>VLOOKUP($D43,'NI-San'!$B$1:$V$2048,16,FALSE)</f>
        <v>0</v>
      </c>
      <c r="V43" s="1198">
        <f>VLOOKUP($D43,'NI-San'!$B$1:$V$2048,17,FALSE)</f>
        <v>0</v>
      </c>
      <c r="W43" s="1198">
        <f>VLOOKUP($D43,'NI-San'!$B$1:$V$2048,18,FALSE)</f>
        <v>0</v>
      </c>
      <c r="X43" s="1198">
        <f>VLOOKUP($D43,'NI-San'!$B$1:$V$2048,19,FALSE)</f>
        <v>0</v>
      </c>
    </row>
    <row r="44" spans="1:24" ht="27" hidden="1">
      <c r="A44" s="505"/>
      <c r="B44" s="505"/>
      <c r="C44" s="505"/>
      <c r="D44" s="1198" t="s">
        <v>192</v>
      </c>
      <c r="E44" s="1199" t="s">
        <v>70</v>
      </c>
      <c r="F44" s="1202"/>
      <c r="G44" s="1202"/>
      <c r="H44" s="1202"/>
      <c r="I44" s="1202" t="s">
        <v>53</v>
      </c>
      <c r="J44" s="1202"/>
      <c r="K44" s="1202"/>
      <c r="L44" s="1202"/>
      <c r="M44" s="1202" t="s">
        <v>124</v>
      </c>
      <c r="N44" s="1203" t="s">
        <v>193</v>
      </c>
      <c r="O44" s="1203" t="s">
        <v>73</v>
      </c>
      <c r="P44" s="1203" t="s">
        <v>73</v>
      </c>
      <c r="Q44" s="1203" t="s">
        <v>73</v>
      </c>
      <c r="R44" s="1203" t="s">
        <v>73</v>
      </c>
      <c r="S44" s="1198">
        <f>VLOOKUP($D44,'NI-San'!$B$1:$V$2048,12,FALSE)</f>
        <v>0</v>
      </c>
      <c r="T44" s="1198">
        <f>VLOOKUP($D44,'NI-San'!$B$1:$V$2048,13,FALSE)</f>
        <v>0</v>
      </c>
      <c r="U44" s="1198">
        <f>VLOOKUP($D44,'NI-San'!$B$1:$V$2048,16,FALSE)</f>
        <v>0</v>
      </c>
      <c r="V44" s="1198">
        <f>VLOOKUP($D44,'NI-San'!$B$1:$V$2048,17,FALSE)</f>
        <v>0</v>
      </c>
      <c r="W44" s="1198">
        <f>VLOOKUP($D44,'NI-San'!$B$1:$V$2048,18,FALSE)</f>
        <v>0</v>
      </c>
      <c r="X44" s="1198">
        <f>VLOOKUP($D44,'NI-San'!$B$1:$V$2048,19,FALSE)</f>
        <v>0</v>
      </c>
    </row>
    <row r="45" spans="1:24" hidden="1">
      <c r="A45" s="505"/>
      <c r="B45" s="505"/>
      <c r="C45" s="505"/>
      <c r="D45" s="1198" t="s">
        <v>194</v>
      </c>
      <c r="E45" s="1199" t="s">
        <v>70</v>
      </c>
      <c r="F45" s="1202"/>
      <c r="G45" s="1202"/>
      <c r="H45" s="1202"/>
      <c r="I45" s="1202" t="s">
        <v>53</v>
      </c>
      <c r="J45" s="1202"/>
      <c r="K45" s="1202"/>
      <c r="L45" s="1202"/>
      <c r="M45" s="1202" t="s">
        <v>124</v>
      </c>
      <c r="N45" s="1203" t="s">
        <v>195</v>
      </c>
      <c r="O45" s="1203" t="s">
        <v>73</v>
      </c>
      <c r="P45" s="1203" t="s">
        <v>73</v>
      </c>
      <c r="Q45" s="1203" t="s">
        <v>73</v>
      </c>
      <c r="R45" s="1203" t="s">
        <v>73</v>
      </c>
      <c r="S45" s="1198">
        <f>VLOOKUP($D45,'NI-San'!$B$1:$V$2048,12,FALSE)</f>
        <v>0</v>
      </c>
      <c r="T45" s="1198">
        <f>VLOOKUP($D45,'NI-San'!$B$1:$V$2048,13,FALSE)</f>
        <v>0</v>
      </c>
      <c r="U45" s="1198">
        <f>VLOOKUP($D45,'NI-San'!$B$1:$V$2048,16,FALSE)</f>
        <v>0</v>
      </c>
      <c r="V45" s="1198">
        <f>VLOOKUP($D45,'NI-San'!$B$1:$V$2048,17,FALSE)</f>
        <v>0</v>
      </c>
      <c r="W45" s="1198">
        <f>VLOOKUP($D45,'NI-San'!$B$1:$V$2048,18,FALSE)</f>
        <v>0</v>
      </c>
      <c r="X45" s="1198">
        <f>VLOOKUP($D45,'NI-San'!$B$1:$V$2048,19,FALSE)</f>
        <v>0</v>
      </c>
    </row>
    <row r="46" spans="1:24" hidden="1">
      <c r="A46" s="505"/>
      <c r="B46" s="505"/>
      <c r="C46" s="505"/>
      <c r="D46" s="1198" t="s">
        <v>196</v>
      </c>
      <c r="E46" s="1199" t="s">
        <v>70</v>
      </c>
      <c r="F46" s="1202"/>
      <c r="G46" s="1202"/>
      <c r="H46" s="1202"/>
      <c r="I46" s="1202" t="s">
        <v>53</v>
      </c>
      <c r="J46" s="1202"/>
      <c r="K46" s="1202"/>
      <c r="L46" s="1202"/>
      <c r="M46" s="1202" t="s">
        <v>120</v>
      </c>
      <c r="N46" s="1203" t="s">
        <v>197</v>
      </c>
      <c r="O46" s="1203" t="s">
        <v>73</v>
      </c>
      <c r="P46" s="1203" t="s">
        <v>73</v>
      </c>
      <c r="Q46" s="1203" t="s">
        <v>73</v>
      </c>
      <c r="R46" s="1203" t="s">
        <v>73</v>
      </c>
      <c r="S46" s="1198">
        <f>VLOOKUP($D46,'NI-San'!$B$1:$V$2048,12,FALSE)</f>
        <v>0</v>
      </c>
      <c r="T46" s="1198">
        <f>VLOOKUP($D46,'NI-San'!$B$1:$V$2048,13,FALSE)</f>
        <v>0</v>
      </c>
      <c r="U46" s="1198">
        <f>VLOOKUP($D46,'NI-San'!$B$1:$V$2048,16,FALSE)</f>
        <v>0</v>
      </c>
      <c r="V46" s="1198">
        <f>VLOOKUP($D46,'NI-San'!$B$1:$V$2048,17,FALSE)</f>
        <v>0</v>
      </c>
      <c r="W46" s="1198">
        <f>VLOOKUP($D46,'NI-San'!$B$1:$V$2048,18,FALSE)</f>
        <v>0</v>
      </c>
      <c r="X46" s="1198">
        <f>VLOOKUP($D46,'NI-San'!$B$1:$V$2048,19,FALSE)</f>
        <v>0</v>
      </c>
    </row>
    <row r="47" spans="1:24" ht="27" hidden="1">
      <c r="A47" s="505"/>
      <c r="B47" s="505"/>
      <c r="C47" s="505"/>
      <c r="D47" s="1198" t="s">
        <v>198</v>
      </c>
      <c r="E47" s="1199" t="s">
        <v>70</v>
      </c>
      <c r="F47" s="1202"/>
      <c r="G47" s="1202"/>
      <c r="H47" s="1202"/>
      <c r="I47" s="1202" t="s">
        <v>53</v>
      </c>
      <c r="J47" s="1202"/>
      <c r="K47" s="1202"/>
      <c r="L47" s="1202"/>
      <c r="M47" s="1202" t="s">
        <v>120</v>
      </c>
      <c r="N47" s="1203" t="s">
        <v>199</v>
      </c>
      <c r="O47" s="1203" t="s">
        <v>73</v>
      </c>
      <c r="P47" s="1203" t="s">
        <v>73</v>
      </c>
      <c r="Q47" s="1203" t="s">
        <v>73</v>
      </c>
      <c r="R47" s="1203" t="s">
        <v>73</v>
      </c>
      <c r="S47" s="1198">
        <f>VLOOKUP($D47,'NI-San'!$B$1:$V$2048,12,FALSE)</f>
        <v>0</v>
      </c>
      <c r="T47" s="1198">
        <f>VLOOKUP($D47,'NI-San'!$B$1:$V$2048,13,FALSE)</f>
        <v>0</v>
      </c>
      <c r="U47" s="1198">
        <f>VLOOKUP($D47,'NI-San'!$B$1:$V$2048,16,FALSE)</f>
        <v>0</v>
      </c>
      <c r="V47" s="1198">
        <f>VLOOKUP($D47,'NI-San'!$B$1:$V$2048,17,FALSE)</f>
        <v>0</v>
      </c>
      <c r="W47" s="1198">
        <f>VLOOKUP($D47,'NI-San'!$B$1:$V$2048,18,FALSE)</f>
        <v>0</v>
      </c>
      <c r="X47" s="1198">
        <f>VLOOKUP($D47,'NI-San'!$B$1:$V$2048,19,FALSE)</f>
        <v>0</v>
      </c>
    </row>
    <row r="48" spans="1:24" ht="27" hidden="1">
      <c r="A48" s="505"/>
      <c r="B48" s="505"/>
      <c r="C48" s="505"/>
      <c r="D48" s="1198" t="s">
        <v>200</v>
      </c>
      <c r="E48" s="1199" t="s">
        <v>70</v>
      </c>
      <c r="F48" s="1202"/>
      <c r="G48" s="1202"/>
      <c r="H48" s="1202"/>
      <c r="I48" s="1202" t="s">
        <v>53</v>
      </c>
      <c r="J48" s="1202"/>
      <c r="K48" s="1202"/>
      <c r="L48" s="1202"/>
      <c r="M48" s="1202" t="s">
        <v>120</v>
      </c>
      <c r="N48" s="1203" t="s">
        <v>201</v>
      </c>
      <c r="O48" s="1203" t="s">
        <v>73</v>
      </c>
      <c r="P48" s="1203" t="s">
        <v>73</v>
      </c>
      <c r="Q48" s="1203" t="s">
        <v>73</v>
      </c>
      <c r="R48" s="1203" t="s">
        <v>73</v>
      </c>
      <c r="S48" s="1198">
        <f>VLOOKUP($D48,'NI-San'!$B$1:$V$2048,12,FALSE)</f>
        <v>0</v>
      </c>
      <c r="T48" s="1198">
        <f>VLOOKUP($D48,'NI-San'!$B$1:$V$2048,13,FALSE)</f>
        <v>0</v>
      </c>
      <c r="U48" s="1198">
        <f>VLOOKUP($D48,'NI-San'!$B$1:$V$2048,16,FALSE)</f>
        <v>0</v>
      </c>
      <c r="V48" s="1198">
        <f>VLOOKUP($D48,'NI-San'!$B$1:$V$2048,17,FALSE)</f>
        <v>0</v>
      </c>
      <c r="W48" s="1198">
        <f>VLOOKUP($D48,'NI-San'!$B$1:$V$2048,18,FALSE)</f>
        <v>0</v>
      </c>
      <c r="X48" s="1198">
        <f>VLOOKUP($D48,'NI-San'!$B$1:$V$2048,19,FALSE)</f>
        <v>0</v>
      </c>
    </row>
    <row r="49" spans="1:24" ht="27" hidden="1">
      <c r="A49" s="505"/>
      <c r="B49" s="505"/>
      <c r="C49" s="505"/>
      <c r="D49" s="1198" t="s">
        <v>202</v>
      </c>
      <c r="E49" s="1199" t="s">
        <v>70</v>
      </c>
      <c r="F49" s="1202"/>
      <c r="G49" s="1202"/>
      <c r="H49" s="1202"/>
      <c r="I49" s="1202" t="s">
        <v>53</v>
      </c>
      <c r="J49" s="1202"/>
      <c r="K49" s="1202"/>
      <c r="L49" s="1202"/>
      <c r="M49" s="1202" t="s">
        <v>120</v>
      </c>
      <c r="N49" s="1203" t="s">
        <v>203</v>
      </c>
      <c r="O49" s="1203" t="s">
        <v>73</v>
      </c>
      <c r="P49" s="1203" t="s">
        <v>73</v>
      </c>
      <c r="Q49" s="1203" t="s">
        <v>73</v>
      </c>
      <c r="R49" s="1203" t="s">
        <v>73</v>
      </c>
      <c r="S49" s="1198">
        <f>VLOOKUP($D49,'NI-San'!$B$1:$V$2048,12,FALSE)</f>
        <v>0</v>
      </c>
      <c r="T49" s="1198">
        <f>VLOOKUP($D49,'NI-San'!$B$1:$V$2048,13,FALSE)</f>
        <v>0</v>
      </c>
      <c r="U49" s="1198">
        <f>VLOOKUP($D49,'NI-San'!$B$1:$V$2048,16,FALSE)</f>
        <v>0</v>
      </c>
      <c r="V49" s="1198">
        <f>VLOOKUP($D49,'NI-San'!$B$1:$V$2048,17,FALSE)</f>
        <v>0</v>
      </c>
      <c r="W49" s="1198">
        <f>VLOOKUP($D49,'NI-San'!$B$1:$V$2048,18,FALSE)</f>
        <v>0</v>
      </c>
      <c r="X49" s="1198">
        <f>VLOOKUP($D49,'NI-San'!$B$1:$V$2048,19,FALSE)</f>
        <v>0</v>
      </c>
    </row>
    <row r="50" spans="1:24" ht="27" hidden="1">
      <c r="A50" s="505"/>
      <c r="B50" s="505"/>
      <c r="C50" s="505"/>
      <c r="D50" s="1198" t="s">
        <v>204</v>
      </c>
      <c r="E50" s="1199" t="s">
        <v>70</v>
      </c>
      <c r="F50" s="1202"/>
      <c r="G50" s="1202"/>
      <c r="H50" s="1202"/>
      <c r="I50" s="1202" t="s">
        <v>53</v>
      </c>
      <c r="J50" s="1202"/>
      <c r="K50" s="1202"/>
      <c r="L50" s="1202"/>
      <c r="M50" s="1202" t="s">
        <v>120</v>
      </c>
      <c r="N50" s="1203" t="s">
        <v>205</v>
      </c>
      <c r="O50" s="1203" t="s">
        <v>73</v>
      </c>
      <c r="P50" s="1203" t="s">
        <v>73</v>
      </c>
      <c r="Q50" s="1203" t="s">
        <v>73</v>
      </c>
      <c r="R50" s="1203" t="s">
        <v>73</v>
      </c>
      <c r="S50" s="1198">
        <f>VLOOKUP($D50,'NI-San'!$B$1:$V$2048,12,FALSE)</f>
        <v>0</v>
      </c>
      <c r="T50" s="1198">
        <f>VLOOKUP($D50,'NI-San'!$B$1:$V$2048,13,FALSE)</f>
        <v>0</v>
      </c>
      <c r="U50" s="1198">
        <f>VLOOKUP($D50,'NI-San'!$B$1:$V$2048,16,FALSE)</f>
        <v>0</v>
      </c>
      <c r="V50" s="1198">
        <f>VLOOKUP($D50,'NI-San'!$B$1:$V$2048,17,FALSE)</f>
        <v>0</v>
      </c>
      <c r="W50" s="1198">
        <f>VLOOKUP($D50,'NI-San'!$B$1:$V$2048,18,FALSE)</f>
        <v>0</v>
      </c>
      <c r="X50" s="1198">
        <f>VLOOKUP($D50,'NI-San'!$B$1:$V$2048,19,FALSE)</f>
        <v>0</v>
      </c>
    </row>
    <row r="51" spans="1:24" hidden="1">
      <c r="A51" s="505"/>
      <c r="B51" s="505"/>
      <c r="C51" s="505"/>
      <c r="D51" s="1198" t="s">
        <v>206</v>
      </c>
      <c r="E51" s="1199" t="s">
        <v>70</v>
      </c>
      <c r="F51" s="1202"/>
      <c r="G51" s="1202"/>
      <c r="H51" s="1202"/>
      <c r="I51" s="1202" t="s">
        <v>53</v>
      </c>
      <c r="J51" s="1202"/>
      <c r="K51" s="1202"/>
      <c r="L51" s="1202"/>
      <c r="M51" s="1202" t="s">
        <v>120</v>
      </c>
      <c r="N51" s="1203" t="s">
        <v>207</v>
      </c>
      <c r="O51" s="1203" t="s">
        <v>73</v>
      </c>
      <c r="P51" s="1203" t="s">
        <v>73</v>
      </c>
      <c r="Q51" s="1203" t="s">
        <v>73</v>
      </c>
      <c r="R51" s="1203" t="s">
        <v>73</v>
      </c>
      <c r="S51" s="1198">
        <f>VLOOKUP($D51,'NI-San'!$B$1:$V$2048,12,FALSE)</f>
        <v>0</v>
      </c>
      <c r="T51" s="1198">
        <f>VLOOKUP($D51,'NI-San'!$B$1:$V$2048,13,FALSE)</f>
        <v>0</v>
      </c>
      <c r="U51" s="1198">
        <f>VLOOKUP($D51,'NI-San'!$B$1:$V$2048,16,FALSE)</f>
        <v>0</v>
      </c>
      <c r="V51" s="1198">
        <f>VLOOKUP($D51,'NI-San'!$B$1:$V$2048,17,FALSE)</f>
        <v>0</v>
      </c>
      <c r="W51" s="1198">
        <f>VLOOKUP($D51,'NI-San'!$B$1:$V$2048,18,FALSE)</f>
        <v>0</v>
      </c>
      <c r="X51" s="1198">
        <f>VLOOKUP($D51,'NI-San'!$B$1:$V$2048,19,FALSE)</f>
        <v>0</v>
      </c>
    </row>
    <row r="52" spans="1:24" hidden="1">
      <c r="A52" s="505"/>
      <c r="B52" s="505"/>
      <c r="C52" s="505"/>
      <c r="D52" s="1198" t="s">
        <v>208</v>
      </c>
      <c r="E52" s="1199" t="s">
        <v>70</v>
      </c>
      <c r="F52" s="1202"/>
      <c r="G52" s="1202"/>
      <c r="H52" s="1202"/>
      <c r="I52" s="1202" t="s">
        <v>53</v>
      </c>
      <c r="J52" s="1202"/>
      <c r="K52" s="1202"/>
      <c r="L52" s="1202"/>
      <c r="M52" s="1202" t="s">
        <v>144</v>
      </c>
      <c r="N52" s="1203" t="s">
        <v>209</v>
      </c>
      <c r="O52" s="1203" t="s">
        <v>73</v>
      </c>
      <c r="P52" s="1203" t="s">
        <v>73</v>
      </c>
      <c r="Q52" s="1203" t="s">
        <v>73</v>
      </c>
      <c r="R52" s="1203" t="s">
        <v>73</v>
      </c>
      <c r="S52" s="1198">
        <f>VLOOKUP($D52,'NI-San'!$B$1:$V$2048,12,FALSE)</f>
        <v>0</v>
      </c>
      <c r="T52" s="1198">
        <f>VLOOKUP($D52,'NI-San'!$B$1:$V$2048,13,FALSE)</f>
        <v>0</v>
      </c>
      <c r="U52" s="1198">
        <f>VLOOKUP($D52,'NI-San'!$B$1:$V$2048,16,FALSE)</f>
        <v>0</v>
      </c>
      <c r="V52" s="1198">
        <f>VLOOKUP($D52,'NI-San'!$B$1:$V$2048,17,FALSE)</f>
        <v>0</v>
      </c>
      <c r="W52" s="1198">
        <f>VLOOKUP($D52,'NI-San'!$B$1:$V$2048,18,FALSE)</f>
        <v>0</v>
      </c>
      <c r="X52" s="1198">
        <f>VLOOKUP($D52,'NI-San'!$B$1:$V$2048,19,FALSE)</f>
        <v>0</v>
      </c>
    </row>
    <row r="53" spans="1:24" hidden="1">
      <c r="A53" s="505"/>
      <c r="B53" s="505"/>
      <c r="C53" s="505"/>
      <c r="D53" s="1198" t="s">
        <v>210</v>
      </c>
      <c r="E53" s="1199" t="s">
        <v>70</v>
      </c>
      <c r="F53" s="1202"/>
      <c r="G53" s="1202"/>
      <c r="H53" s="1202"/>
      <c r="I53" s="1202" t="s">
        <v>53</v>
      </c>
      <c r="J53" s="1202"/>
      <c r="K53" s="1202"/>
      <c r="L53" s="1202"/>
      <c r="M53" s="1202" t="s">
        <v>144</v>
      </c>
      <c r="N53" s="1203" t="s">
        <v>211</v>
      </c>
      <c r="O53" s="1203" t="s">
        <v>73</v>
      </c>
      <c r="P53" s="1203" t="s">
        <v>73</v>
      </c>
      <c r="Q53" s="1203" t="s">
        <v>73</v>
      </c>
      <c r="R53" s="1203" t="s">
        <v>73</v>
      </c>
      <c r="S53" s="1198">
        <f>VLOOKUP($D53,'NI-San'!$B$1:$V$2048,12,FALSE)</f>
        <v>0</v>
      </c>
      <c r="T53" s="1198">
        <f>VLOOKUP($D53,'NI-San'!$B$1:$V$2048,13,FALSE)</f>
        <v>0</v>
      </c>
      <c r="U53" s="1198">
        <f>VLOOKUP($D53,'NI-San'!$B$1:$V$2048,16,FALSE)</f>
        <v>0</v>
      </c>
      <c r="V53" s="1198">
        <f>VLOOKUP($D53,'NI-San'!$B$1:$V$2048,17,FALSE)</f>
        <v>0</v>
      </c>
      <c r="W53" s="1198">
        <f>VLOOKUP($D53,'NI-San'!$B$1:$V$2048,18,FALSE)</f>
        <v>0</v>
      </c>
      <c r="X53" s="1198">
        <f>VLOOKUP($D53,'NI-San'!$B$1:$V$2048,19,FALSE)</f>
        <v>0</v>
      </c>
    </row>
    <row r="54" spans="1:24" hidden="1">
      <c r="A54" s="505"/>
      <c r="B54" s="505"/>
      <c r="C54" s="505"/>
      <c r="D54" s="1198" t="s">
        <v>212</v>
      </c>
      <c r="E54" s="1199" t="s">
        <v>70</v>
      </c>
      <c r="F54" s="1202"/>
      <c r="G54" s="1202"/>
      <c r="H54" s="1202"/>
      <c r="I54" s="1202" t="s">
        <v>53</v>
      </c>
      <c r="J54" s="1202"/>
      <c r="K54" s="1202"/>
      <c r="L54" s="1202"/>
      <c r="M54" s="1202" t="s">
        <v>144</v>
      </c>
      <c r="N54" s="1203" t="s">
        <v>213</v>
      </c>
      <c r="O54" s="1203" t="s">
        <v>73</v>
      </c>
      <c r="P54" s="1203" t="s">
        <v>73</v>
      </c>
      <c r="Q54" s="1203" t="s">
        <v>73</v>
      </c>
      <c r="R54" s="1203" t="s">
        <v>73</v>
      </c>
      <c r="S54" s="1198">
        <f>VLOOKUP($D54,'NI-San'!$B$1:$V$2048,12,FALSE)</f>
        <v>0</v>
      </c>
      <c r="T54" s="1198">
        <f>VLOOKUP($D54,'NI-San'!$B$1:$V$2048,13,FALSE)</f>
        <v>0</v>
      </c>
      <c r="U54" s="1198">
        <f>VLOOKUP($D54,'NI-San'!$B$1:$V$2048,16,FALSE)</f>
        <v>0</v>
      </c>
      <c r="V54" s="1198">
        <f>VLOOKUP($D54,'NI-San'!$B$1:$V$2048,17,FALSE)</f>
        <v>0</v>
      </c>
      <c r="W54" s="1198">
        <f>VLOOKUP($D54,'NI-San'!$B$1:$V$2048,18,FALSE)</f>
        <v>0</v>
      </c>
      <c r="X54" s="1198">
        <f>VLOOKUP($D54,'NI-San'!$B$1:$V$2048,19,FALSE)</f>
        <v>0</v>
      </c>
    </row>
    <row r="55" spans="1:24" hidden="1">
      <c r="A55" s="505"/>
      <c r="B55" s="505"/>
      <c r="C55" s="505"/>
      <c r="D55" s="1206" t="s">
        <v>214</v>
      </c>
      <c r="E55" s="1199" t="s">
        <v>70</v>
      </c>
      <c r="F55" s="1202"/>
      <c r="G55" s="1202"/>
      <c r="H55" s="1202"/>
      <c r="I55" s="1202" t="s">
        <v>53</v>
      </c>
      <c r="J55" s="1202"/>
      <c r="K55" s="1202"/>
      <c r="L55" s="1202"/>
      <c r="M55" s="1202" t="s">
        <v>144</v>
      </c>
      <c r="N55" s="1203" t="s">
        <v>215</v>
      </c>
      <c r="O55" s="1203"/>
      <c r="P55" s="1203"/>
      <c r="Q55" s="1203"/>
      <c r="R55" s="1203"/>
      <c r="S55" s="1198">
        <f>VLOOKUP($D55,'NI-San'!$B$1:$V$2048,12,FALSE)</f>
        <v>0</v>
      </c>
      <c r="T55" s="1198">
        <f>VLOOKUP($D55,'NI-San'!$B$1:$V$2048,13,FALSE)</f>
        <v>0</v>
      </c>
      <c r="U55" s="1198">
        <f>VLOOKUP($D55,'NI-San'!$B$1:$V$2048,16,FALSE)</f>
        <v>0</v>
      </c>
      <c r="V55" s="1198">
        <f>VLOOKUP($D55,'NI-San'!$B$1:$V$2048,17,FALSE)</f>
        <v>0</v>
      </c>
      <c r="W55" s="1198">
        <f>VLOOKUP($D55,'NI-San'!$B$1:$V$2048,18,FALSE)</f>
        <v>0</v>
      </c>
      <c r="X55" s="1198">
        <f>VLOOKUP($D55,'NI-San'!$B$1:$V$2048,19,FALSE)</f>
        <v>0</v>
      </c>
    </row>
    <row r="56" spans="1:24" hidden="1">
      <c r="A56" s="505"/>
      <c r="B56" s="505"/>
      <c r="C56" s="505"/>
      <c r="D56" s="1198" t="s">
        <v>216</v>
      </c>
      <c r="E56" s="1199" t="s">
        <v>70</v>
      </c>
      <c r="F56" s="1202"/>
      <c r="G56" s="1202"/>
      <c r="H56" s="1202"/>
      <c r="I56" s="1202" t="s">
        <v>71</v>
      </c>
      <c r="J56" s="1202"/>
      <c r="K56" s="1202"/>
      <c r="L56" s="1202"/>
      <c r="M56" s="1202"/>
      <c r="N56" s="1203" t="s">
        <v>217</v>
      </c>
      <c r="O56" s="1203" t="s">
        <v>73</v>
      </c>
      <c r="P56" s="1203" t="s">
        <v>73</v>
      </c>
      <c r="Q56" s="1203" t="s">
        <v>73</v>
      </c>
      <c r="R56" s="1203" t="s">
        <v>73</v>
      </c>
      <c r="S56" s="1198">
        <f>VLOOKUP($D56,'NI-San'!$B$1:$V$2048,12,FALSE)</f>
        <v>0</v>
      </c>
      <c r="T56" s="1198">
        <f>VLOOKUP($D56,'NI-San'!$B$1:$V$2048,13,FALSE)</f>
        <v>0</v>
      </c>
      <c r="U56" s="1198">
        <f>VLOOKUP($D56,'NI-San'!$B$1:$V$2048,16,FALSE)</f>
        <v>0</v>
      </c>
      <c r="V56" s="1198">
        <f>VLOOKUP($D56,'NI-San'!$B$1:$V$2048,17,FALSE)</f>
        <v>0</v>
      </c>
      <c r="W56" s="1198">
        <f>VLOOKUP($D56,'NI-San'!$B$1:$V$2048,18,FALSE)</f>
        <v>0</v>
      </c>
      <c r="X56" s="1198">
        <f>VLOOKUP($D56,'NI-San'!$B$1:$V$2048,19,FALSE)</f>
        <v>0</v>
      </c>
    </row>
    <row r="57" spans="1:24" hidden="1">
      <c r="A57" s="505"/>
      <c r="B57" s="505"/>
      <c r="C57" s="505"/>
      <c r="D57" s="1198" t="s">
        <v>218</v>
      </c>
      <c r="E57" s="1199" t="s">
        <v>70</v>
      </c>
      <c r="F57" s="1202"/>
      <c r="G57" s="1202"/>
      <c r="H57" s="1202" t="s">
        <v>219</v>
      </c>
      <c r="I57" s="1202" t="s">
        <v>53</v>
      </c>
      <c r="J57" s="1202" t="s">
        <v>142</v>
      </c>
      <c r="K57" s="1202" t="s">
        <v>142</v>
      </c>
      <c r="L57" s="1202" t="s">
        <v>143</v>
      </c>
      <c r="M57" s="1202" t="s">
        <v>220</v>
      </c>
      <c r="N57" s="1203" t="s">
        <v>221</v>
      </c>
      <c r="O57" s="1203" t="s">
        <v>73</v>
      </c>
      <c r="P57" s="1203" t="s">
        <v>73</v>
      </c>
      <c r="Q57" s="1203" t="s">
        <v>73</v>
      </c>
      <c r="R57" s="1203" t="s">
        <v>73</v>
      </c>
      <c r="S57" s="1198">
        <f>VLOOKUP($D57,'NI-San'!$B$1:$V$2048,12,FALSE)</f>
        <v>0</v>
      </c>
      <c r="T57" s="1198">
        <f>VLOOKUP($D57,'NI-San'!$B$1:$V$2048,13,FALSE)</f>
        <v>0</v>
      </c>
      <c r="U57" s="1198">
        <f>VLOOKUP($D57,'NI-San'!$B$1:$V$2048,16,FALSE)</f>
        <v>0</v>
      </c>
      <c r="V57" s="1198">
        <f>VLOOKUP($D57,'NI-San'!$B$1:$V$2048,17,FALSE)</f>
        <v>0</v>
      </c>
      <c r="W57" s="1198">
        <f>VLOOKUP($D57,'NI-San'!$B$1:$V$2048,18,FALSE)</f>
        <v>0</v>
      </c>
      <c r="X57" s="1198">
        <f>VLOOKUP($D57,'NI-San'!$B$1:$V$2048,19,FALSE)</f>
        <v>0</v>
      </c>
    </row>
    <row r="58" spans="1:24" hidden="1">
      <c r="A58" s="505"/>
      <c r="B58" s="505"/>
      <c r="C58" s="505"/>
      <c r="D58" s="1198" t="s">
        <v>222</v>
      </c>
      <c r="E58" s="1199" t="s">
        <v>70</v>
      </c>
      <c r="F58" s="1202"/>
      <c r="G58" s="1202"/>
      <c r="H58" s="1202" t="s">
        <v>219</v>
      </c>
      <c r="I58" s="1202" t="s">
        <v>53</v>
      </c>
      <c r="J58" s="1202" t="s">
        <v>142</v>
      </c>
      <c r="K58" s="1202" t="s">
        <v>142</v>
      </c>
      <c r="L58" s="1202" t="s">
        <v>143</v>
      </c>
      <c r="M58" s="1202" t="s">
        <v>220</v>
      </c>
      <c r="N58" s="1203" t="s">
        <v>223</v>
      </c>
      <c r="O58" s="1203" t="s">
        <v>73</v>
      </c>
      <c r="P58" s="1203" t="s">
        <v>73</v>
      </c>
      <c r="Q58" s="1203" t="s">
        <v>73</v>
      </c>
      <c r="R58" s="1203" t="s">
        <v>73</v>
      </c>
      <c r="S58" s="1198">
        <f>VLOOKUP($D58,'NI-San'!$B$1:$V$2048,12,FALSE)</f>
        <v>0</v>
      </c>
      <c r="T58" s="1198">
        <f>VLOOKUP($D58,'NI-San'!$B$1:$V$2048,13,FALSE)</f>
        <v>0</v>
      </c>
      <c r="U58" s="1198">
        <f>VLOOKUP($D58,'NI-San'!$B$1:$V$2048,16,FALSE)</f>
        <v>0</v>
      </c>
      <c r="V58" s="1198">
        <f>VLOOKUP($D58,'NI-San'!$B$1:$V$2048,17,FALSE)</f>
        <v>0</v>
      </c>
      <c r="W58" s="1198">
        <f>VLOOKUP($D58,'NI-San'!$B$1:$V$2048,18,FALSE)</f>
        <v>0</v>
      </c>
      <c r="X58" s="1198">
        <f>VLOOKUP($D58,'NI-San'!$B$1:$V$2048,19,FALSE)</f>
        <v>0</v>
      </c>
    </row>
    <row r="59" spans="1:24" hidden="1">
      <c r="A59" s="505"/>
      <c r="B59" s="505"/>
      <c r="C59" s="505"/>
      <c r="D59" s="1198" t="s">
        <v>224</v>
      </c>
      <c r="E59" s="1199" t="s">
        <v>70</v>
      </c>
      <c r="F59" s="1202"/>
      <c r="G59" s="1202"/>
      <c r="H59" s="1202" t="s">
        <v>219</v>
      </c>
      <c r="I59" s="1202" t="s">
        <v>53</v>
      </c>
      <c r="J59" s="1202" t="s">
        <v>142</v>
      </c>
      <c r="K59" s="1202" t="s">
        <v>142</v>
      </c>
      <c r="L59" s="1202" t="s">
        <v>143</v>
      </c>
      <c r="M59" s="1202" t="s">
        <v>220</v>
      </c>
      <c r="N59" s="1203" t="s">
        <v>225</v>
      </c>
      <c r="O59" s="1203" t="s">
        <v>73</v>
      </c>
      <c r="P59" s="1203" t="s">
        <v>73</v>
      </c>
      <c r="Q59" s="1203" t="s">
        <v>73</v>
      </c>
      <c r="R59" s="1203" t="s">
        <v>73</v>
      </c>
      <c r="S59" s="1198">
        <f>VLOOKUP($D59,'NI-San'!$B$1:$V$2048,12,FALSE)</f>
        <v>0</v>
      </c>
      <c r="T59" s="1198">
        <f>VLOOKUP($D59,'NI-San'!$B$1:$V$2048,13,FALSE)</f>
        <v>0</v>
      </c>
      <c r="U59" s="1198">
        <f>VLOOKUP($D59,'NI-San'!$B$1:$V$2048,16,FALSE)</f>
        <v>0</v>
      </c>
      <c r="V59" s="1198">
        <f>VLOOKUP($D59,'NI-San'!$B$1:$V$2048,17,FALSE)</f>
        <v>0</v>
      </c>
      <c r="W59" s="1198">
        <f>VLOOKUP($D59,'NI-San'!$B$1:$V$2048,18,FALSE)</f>
        <v>0</v>
      </c>
      <c r="X59" s="1198">
        <f>VLOOKUP($D59,'NI-San'!$B$1:$V$2048,19,FALSE)</f>
        <v>0</v>
      </c>
    </row>
    <row r="60" spans="1:24" hidden="1">
      <c r="A60" s="505"/>
      <c r="B60" s="505"/>
      <c r="C60" s="505"/>
      <c r="D60" s="1198" t="s">
        <v>226</v>
      </c>
      <c r="E60" s="1199" t="s">
        <v>70</v>
      </c>
      <c r="F60" s="1202"/>
      <c r="G60" s="1202"/>
      <c r="H60" s="1202" t="s">
        <v>219</v>
      </c>
      <c r="I60" s="1202" t="s">
        <v>53</v>
      </c>
      <c r="J60" s="1202" t="s">
        <v>142</v>
      </c>
      <c r="K60" s="1202" t="s">
        <v>142</v>
      </c>
      <c r="L60" s="1202" t="s">
        <v>143</v>
      </c>
      <c r="M60" s="1202" t="s">
        <v>220</v>
      </c>
      <c r="N60" s="1203" t="s">
        <v>227</v>
      </c>
      <c r="O60" s="1203" t="s">
        <v>73</v>
      </c>
      <c r="P60" s="1203" t="s">
        <v>73</v>
      </c>
      <c r="Q60" s="1203" t="s">
        <v>73</v>
      </c>
      <c r="R60" s="1203" t="s">
        <v>73</v>
      </c>
      <c r="S60" s="1198">
        <f>VLOOKUP($D60,'NI-San'!$B$1:$V$2048,12,FALSE)</f>
        <v>0</v>
      </c>
      <c r="T60" s="1198">
        <f>VLOOKUP($D60,'NI-San'!$B$1:$V$2048,13,FALSE)</f>
        <v>0</v>
      </c>
      <c r="U60" s="1198">
        <f>VLOOKUP($D60,'NI-San'!$B$1:$V$2048,16,FALSE)</f>
        <v>0</v>
      </c>
      <c r="V60" s="1198">
        <f>VLOOKUP($D60,'NI-San'!$B$1:$V$2048,17,FALSE)</f>
        <v>0</v>
      </c>
      <c r="W60" s="1198">
        <f>VLOOKUP($D60,'NI-San'!$B$1:$V$2048,18,FALSE)</f>
        <v>0</v>
      </c>
      <c r="X60" s="1198">
        <f>VLOOKUP($D60,'NI-San'!$B$1:$V$2048,19,FALSE)</f>
        <v>0</v>
      </c>
    </row>
    <row r="61" spans="1:24" hidden="1">
      <c r="A61" s="505"/>
      <c r="B61" s="505"/>
      <c r="C61" s="505"/>
      <c r="D61" s="1198" t="s">
        <v>228</v>
      </c>
      <c r="E61" s="1199" t="s">
        <v>70</v>
      </c>
      <c r="F61" s="1202"/>
      <c r="G61" s="1202"/>
      <c r="H61" s="1205" t="s">
        <v>229</v>
      </c>
      <c r="I61" s="1202" t="s">
        <v>53</v>
      </c>
      <c r="J61" s="1202" t="s">
        <v>142</v>
      </c>
      <c r="K61" s="1202" t="s">
        <v>142</v>
      </c>
      <c r="L61" s="1202" t="s">
        <v>143</v>
      </c>
      <c r="M61" s="1202" t="s">
        <v>230</v>
      </c>
      <c r="N61" s="1203" t="s">
        <v>231</v>
      </c>
      <c r="O61" s="1203" t="s">
        <v>73</v>
      </c>
      <c r="P61" s="1203" t="s">
        <v>73</v>
      </c>
      <c r="Q61" s="1203" t="s">
        <v>73</v>
      </c>
      <c r="R61" s="1203" t="s">
        <v>73</v>
      </c>
      <c r="S61" s="1198">
        <f>VLOOKUP($D61,'NI-San'!$B$1:$V$2048,12,FALSE)</f>
        <v>0</v>
      </c>
      <c r="T61" s="1198">
        <f>VLOOKUP($D61,'NI-San'!$B$1:$V$2048,13,FALSE)</f>
        <v>0</v>
      </c>
      <c r="U61" s="1198">
        <f>VLOOKUP($D61,'NI-San'!$B$1:$V$2048,16,FALSE)</f>
        <v>0</v>
      </c>
      <c r="V61" s="1198">
        <f>VLOOKUP($D61,'NI-San'!$B$1:$V$2048,17,FALSE)</f>
        <v>0</v>
      </c>
      <c r="W61" s="1198">
        <f>VLOOKUP($D61,'NI-San'!$B$1:$V$2048,18,FALSE)</f>
        <v>0</v>
      </c>
      <c r="X61" s="1198">
        <f>VLOOKUP($D61,'NI-San'!$B$1:$V$2048,19,FALSE)</f>
        <v>0</v>
      </c>
    </row>
    <row r="62" spans="1:24" hidden="1">
      <c r="A62" s="505"/>
      <c r="B62" s="505"/>
      <c r="C62" s="505"/>
      <c r="D62" s="1198" t="s">
        <v>232</v>
      </c>
      <c r="E62" s="1199" t="s">
        <v>70</v>
      </c>
      <c r="F62" s="1202"/>
      <c r="G62" s="1202"/>
      <c r="H62" s="1205" t="s">
        <v>229</v>
      </c>
      <c r="I62" s="1202" t="s">
        <v>53</v>
      </c>
      <c r="J62" s="1202" t="s">
        <v>142</v>
      </c>
      <c r="K62" s="1202" t="s">
        <v>142</v>
      </c>
      <c r="L62" s="1202" t="s">
        <v>143</v>
      </c>
      <c r="M62" s="1202" t="s">
        <v>230</v>
      </c>
      <c r="N62" s="1203" t="s">
        <v>233</v>
      </c>
      <c r="O62" s="1203" t="s">
        <v>73</v>
      </c>
      <c r="P62" s="1203" t="s">
        <v>73</v>
      </c>
      <c r="Q62" s="1203" t="s">
        <v>73</v>
      </c>
      <c r="R62" s="1203" t="s">
        <v>73</v>
      </c>
      <c r="S62" s="1198">
        <f>VLOOKUP($D62,'NI-San'!$B$1:$V$2048,12,FALSE)</f>
        <v>0</v>
      </c>
      <c r="T62" s="1198">
        <f>VLOOKUP($D62,'NI-San'!$B$1:$V$2048,13,FALSE)</f>
        <v>0</v>
      </c>
      <c r="U62" s="1198">
        <f>VLOOKUP($D62,'NI-San'!$B$1:$V$2048,16,FALSE)</f>
        <v>0</v>
      </c>
      <c r="V62" s="1198">
        <f>VLOOKUP($D62,'NI-San'!$B$1:$V$2048,17,FALSE)</f>
        <v>0</v>
      </c>
      <c r="W62" s="1198">
        <f>VLOOKUP($D62,'NI-San'!$B$1:$V$2048,18,FALSE)</f>
        <v>0</v>
      </c>
      <c r="X62" s="1198">
        <f>VLOOKUP($D62,'NI-San'!$B$1:$V$2048,19,FALSE)</f>
        <v>0</v>
      </c>
    </row>
    <row r="63" spans="1:24" ht="27" hidden="1">
      <c r="A63" s="505"/>
      <c r="B63" s="505"/>
      <c r="C63" s="505"/>
      <c r="D63" s="1198" t="s">
        <v>234</v>
      </c>
      <c r="E63" s="1199" t="s">
        <v>70</v>
      </c>
      <c r="F63" s="1202"/>
      <c r="G63" s="1202"/>
      <c r="H63" s="1202"/>
      <c r="I63" s="1202" t="s">
        <v>71</v>
      </c>
      <c r="J63" s="1202"/>
      <c r="K63" s="1202"/>
      <c r="L63" s="1202"/>
      <c r="M63" s="1202"/>
      <c r="N63" s="1203" t="s">
        <v>235</v>
      </c>
      <c r="O63" s="1203" t="s">
        <v>73</v>
      </c>
      <c r="P63" s="1203" t="s">
        <v>73</v>
      </c>
      <c r="Q63" s="1203" t="s">
        <v>73</v>
      </c>
      <c r="R63" s="1203" t="s">
        <v>73</v>
      </c>
      <c r="S63" s="1198">
        <f>VLOOKUP($D63,'NI-San'!$B$1:$V$2048,12,FALSE)</f>
        <v>0</v>
      </c>
      <c r="T63" s="1198">
        <f>VLOOKUP($D63,'NI-San'!$B$1:$V$2048,13,FALSE)</f>
        <v>0</v>
      </c>
      <c r="U63" s="1198">
        <f>VLOOKUP($D63,'NI-San'!$B$1:$V$2048,16,FALSE)</f>
        <v>0</v>
      </c>
      <c r="V63" s="1198">
        <f>VLOOKUP($D63,'NI-San'!$B$1:$V$2048,17,FALSE)</f>
        <v>0</v>
      </c>
      <c r="W63" s="1198">
        <f>VLOOKUP($D63,'NI-San'!$B$1:$V$2048,18,FALSE)</f>
        <v>0</v>
      </c>
      <c r="X63" s="1198">
        <f>VLOOKUP($D63,'NI-San'!$B$1:$V$2048,19,FALSE)</f>
        <v>0</v>
      </c>
    </row>
    <row r="64" spans="1:24" ht="27" hidden="1">
      <c r="A64" s="505"/>
      <c r="B64" s="505"/>
      <c r="C64" s="505"/>
      <c r="D64" s="1198" t="s">
        <v>236</v>
      </c>
      <c r="E64" s="1199" t="s">
        <v>70</v>
      </c>
      <c r="F64" s="1202"/>
      <c r="G64" s="1202"/>
      <c r="H64" s="1202"/>
      <c r="I64" s="1202" t="s">
        <v>71</v>
      </c>
      <c r="J64" s="1202"/>
      <c r="K64" s="1202"/>
      <c r="L64" s="1202"/>
      <c r="M64" s="1202"/>
      <c r="N64" s="1203" t="s">
        <v>237</v>
      </c>
      <c r="O64" s="1203" t="s">
        <v>73</v>
      </c>
      <c r="P64" s="1203" t="s">
        <v>73</v>
      </c>
      <c r="Q64" s="1203" t="s">
        <v>73</v>
      </c>
      <c r="R64" s="1203" t="s">
        <v>73</v>
      </c>
      <c r="S64" s="1198">
        <f>VLOOKUP($D64,'NI-San'!$B$1:$V$2048,12,FALSE)</f>
        <v>0</v>
      </c>
      <c r="T64" s="1198">
        <f>VLOOKUP($D64,'NI-San'!$B$1:$V$2048,13,FALSE)</f>
        <v>0</v>
      </c>
      <c r="U64" s="1198">
        <f>VLOOKUP($D64,'NI-San'!$B$1:$V$2048,16,FALSE)</f>
        <v>0</v>
      </c>
      <c r="V64" s="1198">
        <f>VLOOKUP($D64,'NI-San'!$B$1:$V$2048,17,FALSE)</f>
        <v>0</v>
      </c>
      <c r="W64" s="1198">
        <f>VLOOKUP($D64,'NI-San'!$B$1:$V$2048,18,FALSE)</f>
        <v>0</v>
      </c>
      <c r="X64" s="1198">
        <f>VLOOKUP($D64,'NI-San'!$B$1:$V$2048,19,FALSE)</f>
        <v>0</v>
      </c>
    </row>
    <row r="65" spans="1:83" ht="27" hidden="1">
      <c r="A65" s="505"/>
      <c r="B65" s="505"/>
      <c r="C65" s="505"/>
      <c r="D65" s="1198" t="s">
        <v>238</v>
      </c>
      <c r="E65" s="1199" t="s">
        <v>70</v>
      </c>
      <c r="F65" s="1202"/>
      <c r="G65" s="1202"/>
      <c r="H65" s="1204" t="s">
        <v>239</v>
      </c>
      <c r="I65" s="1202" t="s">
        <v>53</v>
      </c>
      <c r="J65" s="1202"/>
      <c r="K65" s="1202"/>
      <c r="L65" s="1202"/>
      <c r="M65" s="1202" t="s">
        <v>240</v>
      </c>
      <c r="N65" s="1203" t="s">
        <v>241</v>
      </c>
      <c r="O65" s="1207" t="s">
        <v>73</v>
      </c>
      <c r="P65" s="1207" t="s">
        <v>73</v>
      </c>
      <c r="Q65" s="1207" t="s">
        <v>73</v>
      </c>
      <c r="R65" s="1207" t="s">
        <v>73</v>
      </c>
      <c r="S65" s="1198">
        <f>VLOOKUP($D65,'NI-San'!$B$1:$V$2048,12,FALSE)</f>
        <v>0</v>
      </c>
      <c r="T65" s="1198">
        <f>VLOOKUP($D65,'NI-San'!$B$1:$V$2048,13,FALSE)</f>
        <v>0</v>
      </c>
      <c r="U65" s="1198">
        <f>VLOOKUP($D65,'NI-San'!$B$1:$V$2048,16,FALSE)</f>
        <v>0</v>
      </c>
      <c r="V65" s="1198">
        <f>VLOOKUP($D65,'NI-San'!$B$1:$V$2048,17,FALSE)</f>
        <v>0</v>
      </c>
      <c r="W65" s="1198">
        <f>VLOOKUP($D65,'NI-San'!$B$1:$V$2048,18,FALSE)</f>
        <v>0</v>
      </c>
      <c r="X65" s="1198">
        <f>VLOOKUP($D65,'NI-San'!$B$1:$V$2048,19,FALSE)</f>
        <v>0</v>
      </c>
    </row>
    <row r="66" spans="1:83" ht="27" hidden="1">
      <c r="A66" s="505"/>
      <c r="B66" s="505"/>
      <c r="C66" s="505"/>
      <c r="D66" s="1198" t="s">
        <v>242</v>
      </c>
      <c r="E66" s="1199" t="s">
        <v>70</v>
      </c>
      <c r="F66" s="1202"/>
      <c r="G66" s="1202"/>
      <c r="H66" s="1204" t="s">
        <v>239</v>
      </c>
      <c r="I66" s="1202" t="s">
        <v>53</v>
      </c>
      <c r="J66" s="1202"/>
      <c r="K66" s="1202"/>
      <c r="L66" s="1202"/>
      <c r="M66" s="1202" t="s">
        <v>240</v>
      </c>
      <c r="N66" s="1203" t="s">
        <v>243</v>
      </c>
      <c r="O66" s="1207" t="s">
        <v>73</v>
      </c>
      <c r="P66" s="1207" t="s">
        <v>73</v>
      </c>
      <c r="Q66" s="1207" t="s">
        <v>73</v>
      </c>
      <c r="R66" s="1207" t="s">
        <v>73</v>
      </c>
      <c r="S66" s="1198">
        <f>VLOOKUP($D66,'NI-San'!$B$1:$V$2048,12,FALSE)</f>
        <v>0</v>
      </c>
      <c r="T66" s="1198">
        <f>VLOOKUP($D66,'NI-San'!$B$1:$V$2048,13,FALSE)</f>
        <v>0</v>
      </c>
      <c r="U66" s="1198">
        <f>VLOOKUP($D66,'NI-San'!$B$1:$V$2048,16,FALSE)</f>
        <v>0</v>
      </c>
      <c r="V66" s="1198">
        <f>VLOOKUP($D66,'NI-San'!$B$1:$V$2048,17,FALSE)</f>
        <v>0</v>
      </c>
      <c r="W66" s="1198">
        <f>VLOOKUP($D66,'NI-San'!$B$1:$V$2048,18,FALSE)</f>
        <v>0</v>
      </c>
      <c r="X66" s="1198">
        <f>VLOOKUP($D66,'NI-San'!$B$1:$V$2048,19,FALSE)</f>
        <v>0</v>
      </c>
    </row>
    <row r="67" spans="1:83" ht="27" hidden="1">
      <c r="A67" s="505"/>
      <c r="B67" s="505"/>
      <c r="C67" s="505"/>
      <c r="D67" s="1198" t="s">
        <v>244</v>
      </c>
      <c r="E67" s="1199" t="s">
        <v>70</v>
      </c>
      <c r="F67" s="1202"/>
      <c r="G67" s="1202"/>
      <c r="H67" s="1204" t="s">
        <v>245</v>
      </c>
      <c r="I67" s="1202" t="s">
        <v>53</v>
      </c>
      <c r="J67" s="1202"/>
      <c r="K67" s="1202"/>
      <c r="L67" s="1202"/>
      <c r="M67" s="1202" t="s">
        <v>240</v>
      </c>
      <c r="N67" s="1203" t="s">
        <v>246</v>
      </c>
      <c r="O67" s="1203" t="s">
        <v>73</v>
      </c>
      <c r="P67" s="1203" t="s">
        <v>73</v>
      </c>
      <c r="Q67" s="1203" t="s">
        <v>73</v>
      </c>
      <c r="R67" s="1203" t="s">
        <v>73</v>
      </c>
      <c r="S67" s="1198">
        <f>VLOOKUP($D67,'NI-San'!$B$1:$V$2048,12,FALSE)</f>
        <v>0</v>
      </c>
      <c r="T67" s="1198">
        <f>VLOOKUP($D67,'NI-San'!$B$1:$V$2048,13,FALSE)</f>
        <v>0</v>
      </c>
      <c r="U67" s="1198">
        <f>VLOOKUP($D67,'NI-San'!$B$1:$V$2048,16,FALSE)</f>
        <v>0</v>
      </c>
      <c r="V67" s="1198">
        <f>VLOOKUP($D67,'NI-San'!$B$1:$V$2048,17,FALSE)</f>
        <v>0</v>
      </c>
      <c r="W67" s="1198">
        <f>VLOOKUP($D67,'NI-San'!$B$1:$V$2048,18,FALSE)</f>
        <v>0</v>
      </c>
      <c r="X67" s="1198">
        <f>VLOOKUP($D67,'NI-San'!$B$1:$V$2048,19,FALSE)</f>
        <v>0</v>
      </c>
    </row>
    <row r="68" spans="1:83" ht="27" hidden="1">
      <c r="A68" s="505"/>
      <c r="B68" s="505"/>
      <c r="C68" s="505"/>
      <c r="D68" s="1198" t="s">
        <v>247</v>
      </c>
      <c r="E68" s="1199" t="s">
        <v>70</v>
      </c>
      <c r="F68" s="1202"/>
      <c r="G68" s="1202"/>
      <c r="H68" s="1205"/>
      <c r="I68" s="1202" t="s">
        <v>71</v>
      </c>
      <c r="J68" s="1202"/>
      <c r="K68" s="1202"/>
      <c r="L68" s="1202"/>
      <c r="M68" s="1202"/>
      <c r="N68" s="1203" t="s">
        <v>248</v>
      </c>
      <c r="O68" s="1203" t="s">
        <v>73</v>
      </c>
      <c r="P68" s="1203" t="s">
        <v>73</v>
      </c>
      <c r="Q68" s="1203" t="s">
        <v>73</v>
      </c>
      <c r="R68" s="1203" t="s">
        <v>73</v>
      </c>
      <c r="S68" s="1198">
        <f>VLOOKUP($D68,'NI-San'!$B$1:$V$2048,12,FALSE)</f>
        <v>769</v>
      </c>
      <c r="T68" s="1198">
        <f>VLOOKUP($D68,'NI-San'!$B$1:$V$2048,13,FALSE)</f>
        <v>1779</v>
      </c>
      <c r="U68" s="1198">
        <f>VLOOKUP($D68,'NI-San'!$B$1:$V$2048,16,FALSE)</f>
        <v>0</v>
      </c>
      <c r="V68" s="1198">
        <f>VLOOKUP($D68,'NI-San'!$B$1:$V$2048,17,FALSE)</f>
        <v>0</v>
      </c>
      <c r="W68" s="1198">
        <f>VLOOKUP($D68,'NI-San'!$B$1:$V$2048,18,FALSE)</f>
        <v>0</v>
      </c>
      <c r="X68" s="1198">
        <f>VLOOKUP($D68,'NI-San'!$B$1:$V$2048,19,FALSE)</f>
        <v>0</v>
      </c>
    </row>
    <row r="69" spans="1:83" ht="27" hidden="1">
      <c r="A69" s="505"/>
      <c r="B69" s="505"/>
      <c r="C69" s="505"/>
      <c r="D69" s="1198" t="s">
        <v>249</v>
      </c>
      <c r="E69" s="1199" t="s">
        <v>70</v>
      </c>
      <c r="F69" s="1202"/>
      <c r="G69" s="1202"/>
      <c r="H69" s="1205"/>
      <c r="I69" s="1202" t="s">
        <v>71</v>
      </c>
      <c r="J69" s="1202"/>
      <c r="K69" s="1202"/>
      <c r="L69" s="1202"/>
      <c r="M69" s="1202"/>
      <c r="N69" s="1203" t="s">
        <v>250</v>
      </c>
      <c r="O69" s="1203" t="s">
        <v>73</v>
      </c>
      <c r="P69" s="1203" t="s">
        <v>73</v>
      </c>
      <c r="Q69" s="1203" t="s">
        <v>73</v>
      </c>
      <c r="R69" s="1203" t="s">
        <v>73</v>
      </c>
      <c r="S69" s="1198">
        <f>VLOOKUP($D69,'NI-San'!$B$1:$V$2048,12,FALSE)</f>
        <v>769</v>
      </c>
      <c r="T69" s="1198">
        <f>VLOOKUP($D69,'NI-San'!$B$1:$V$2048,13,FALSE)</f>
        <v>1779</v>
      </c>
      <c r="U69" s="1198">
        <f>VLOOKUP($D69,'NI-San'!$B$1:$V$2048,16,FALSE)</f>
        <v>0</v>
      </c>
      <c r="V69" s="1198">
        <f>VLOOKUP($D69,'NI-San'!$B$1:$V$2048,17,FALSE)</f>
        <v>0</v>
      </c>
      <c r="W69" s="1198">
        <f>VLOOKUP($D69,'NI-San'!$B$1:$V$2048,18,FALSE)</f>
        <v>0</v>
      </c>
      <c r="X69" s="1198">
        <f>VLOOKUP($D69,'NI-San'!$B$1:$V$2048,19,FALSE)</f>
        <v>0</v>
      </c>
    </row>
    <row r="70" spans="1:83" ht="27" hidden="1">
      <c r="A70" s="505"/>
      <c r="B70" s="505"/>
      <c r="C70" s="505"/>
      <c r="D70" s="1198" t="s">
        <v>251</v>
      </c>
      <c r="E70" s="1199" t="s">
        <v>70</v>
      </c>
      <c r="F70" s="1202"/>
      <c r="G70" s="1202"/>
      <c r="H70" s="1204" t="s">
        <v>252</v>
      </c>
      <c r="I70" s="1202" t="s">
        <v>53</v>
      </c>
      <c r="J70" s="1202" t="s">
        <v>104</v>
      </c>
      <c r="K70" s="1202" t="s">
        <v>104</v>
      </c>
      <c r="L70" s="1202" t="s">
        <v>105</v>
      </c>
      <c r="M70" s="1202" t="s">
        <v>253</v>
      </c>
      <c r="N70" s="1203" t="s">
        <v>254</v>
      </c>
      <c r="O70" s="1203" t="s">
        <v>73</v>
      </c>
      <c r="P70" s="1203" t="s">
        <v>73</v>
      </c>
      <c r="Q70" s="1203" t="s">
        <v>73</v>
      </c>
      <c r="R70" s="1203" t="s">
        <v>73</v>
      </c>
      <c r="S70" s="1198">
        <f>VLOOKUP($D70,'NI-San'!$B$1:$V$2048,12,FALSE)</f>
        <v>3</v>
      </c>
      <c r="T70" s="1198">
        <f>VLOOKUP($D70,'NI-San'!$B$1:$V$2048,13,FALSE)</f>
        <v>5</v>
      </c>
      <c r="U70" s="1198">
        <f>VLOOKUP($D70,'NI-San'!$B$1:$V$2048,16,FALSE)</f>
        <v>0</v>
      </c>
      <c r="V70" s="1198">
        <f>VLOOKUP($D70,'NI-San'!$B$1:$V$2048,17,FALSE)</f>
        <v>0</v>
      </c>
      <c r="W70" s="1198">
        <f>VLOOKUP($D70,'NI-San'!$B$1:$V$2048,18,FALSE)</f>
        <v>0</v>
      </c>
      <c r="X70" s="1198">
        <f>VLOOKUP($D70,'NI-San'!$B$1:$V$2048,19,FALSE)</f>
        <v>0</v>
      </c>
    </row>
    <row r="71" spans="1:83" ht="27" hidden="1">
      <c r="A71" s="505"/>
      <c r="B71" s="505"/>
      <c r="C71" s="505"/>
      <c r="D71" s="1198" t="s">
        <v>255</v>
      </c>
      <c r="E71" s="1199" t="s">
        <v>70</v>
      </c>
      <c r="F71" s="1202"/>
      <c r="G71" s="1202"/>
      <c r="H71" s="1204" t="s">
        <v>252</v>
      </c>
      <c r="I71" s="1202" t="s">
        <v>53</v>
      </c>
      <c r="J71" s="1202" t="s">
        <v>104</v>
      </c>
      <c r="K71" s="1202" t="s">
        <v>104</v>
      </c>
      <c r="L71" s="1202" t="s">
        <v>105</v>
      </c>
      <c r="M71" s="1202" t="s">
        <v>253</v>
      </c>
      <c r="N71" s="1203" t="s">
        <v>256</v>
      </c>
      <c r="O71" s="1203" t="s">
        <v>73</v>
      </c>
      <c r="P71" s="1203" t="s">
        <v>73</v>
      </c>
      <c r="Q71" s="1203" t="s">
        <v>73</v>
      </c>
      <c r="R71" s="1203" t="s">
        <v>73</v>
      </c>
      <c r="S71" s="1198">
        <f>VLOOKUP($D71,'NI-San'!$B$1:$V$2048,12,FALSE)</f>
        <v>0</v>
      </c>
      <c r="T71" s="1198">
        <f>VLOOKUP($D71,'NI-San'!$B$1:$V$2048,13,FALSE)</f>
        <v>14</v>
      </c>
      <c r="U71" s="1198">
        <f>VLOOKUP($D71,'NI-San'!$B$1:$V$2048,16,FALSE)</f>
        <v>0</v>
      </c>
      <c r="V71" s="1198">
        <f>VLOOKUP($D71,'NI-San'!$B$1:$V$2048,17,FALSE)</f>
        <v>0</v>
      </c>
      <c r="W71" s="1198">
        <f>VLOOKUP($D71,'NI-San'!$B$1:$V$2048,18,FALSE)</f>
        <v>0</v>
      </c>
      <c r="X71" s="1198">
        <f>VLOOKUP($D71,'NI-San'!$B$1:$V$2048,19,FALSE)</f>
        <v>0</v>
      </c>
    </row>
    <row r="72" spans="1:83" s="744" customFormat="1" ht="29.25" hidden="1" customHeight="1">
      <c r="A72" s="505"/>
      <c r="B72" s="505"/>
      <c r="C72" s="505"/>
      <c r="D72" s="1198" t="s">
        <v>257</v>
      </c>
      <c r="E72" s="1199" t="s">
        <v>70</v>
      </c>
      <c r="F72" s="1202"/>
      <c r="G72" s="1202"/>
      <c r="H72" s="1204" t="s">
        <v>252</v>
      </c>
      <c r="I72" s="1202" t="s">
        <v>53</v>
      </c>
      <c r="J72" s="1202" t="s">
        <v>104</v>
      </c>
      <c r="K72" s="1202" t="s">
        <v>104</v>
      </c>
      <c r="L72" s="1202" t="s">
        <v>105</v>
      </c>
      <c r="M72" s="1202" t="s">
        <v>253</v>
      </c>
      <c r="N72" s="1203" t="s">
        <v>258</v>
      </c>
      <c r="O72" s="1203" t="s">
        <v>73</v>
      </c>
      <c r="P72" s="1203" t="s">
        <v>73</v>
      </c>
      <c r="Q72" s="1203" t="s">
        <v>73</v>
      </c>
      <c r="R72" s="1203" t="s">
        <v>73</v>
      </c>
      <c r="S72" s="1198">
        <f>VLOOKUP($D72,'NI-San'!$B$1:$V$2048,12,FALSE)</f>
        <v>575</v>
      </c>
      <c r="T72" s="1198">
        <f>VLOOKUP($D72,'NI-San'!$B$1:$V$2048,13,FALSE)</f>
        <v>556</v>
      </c>
      <c r="U72" s="1198">
        <f>VLOOKUP($D72,'NI-San'!$B$1:$V$2048,16,FALSE)</f>
        <v>0</v>
      </c>
      <c r="V72" s="1198">
        <f>VLOOKUP($D72,'NI-San'!$B$1:$V$2048,17,FALSE)</f>
        <v>0</v>
      </c>
      <c r="W72" s="1198">
        <f>VLOOKUP($D72,'NI-San'!$B$1:$V$2048,18,FALSE)</f>
        <v>0</v>
      </c>
      <c r="X72" s="1198">
        <f>VLOOKUP($D72,'NI-San'!$B$1:$V$2048,19,FALSE)</f>
        <v>0</v>
      </c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504"/>
      <c r="AJ72" s="504"/>
      <c r="AK72" s="504"/>
      <c r="AL72" s="504"/>
      <c r="AM72" s="504"/>
      <c r="AN72" s="504"/>
      <c r="AO72" s="504"/>
      <c r="AP72" s="504"/>
      <c r="AQ72" s="504"/>
      <c r="AR72" s="504"/>
      <c r="AS72" s="504"/>
      <c r="AT72" s="504"/>
      <c r="AU72" s="504"/>
      <c r="AV72" s="504"/>
      <c r="AW72" s="504"/>
      <c r="AX72" s="504"/>
      <c r="AY72" s="504"/>
      <c r="AZ72" s="504"/>
      <c r="BA72" s="504"/>
      <c r="BB72" s="504"/>
      <c r="BC72" s="504"/>
      <c r="BD72" s="504"/>
      <c r="BE72" s="504"/>
      <c r="BF72" s="504"/>
      <c r="BG72" s="504"/>
      <c r="BH72" s="504"/>
      <c r="BI72" s="504"/>
      <c r="BJ72" s="504"/>
      <c r="BK72" s="504"/>
      <c r="BL72" s="504"/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</row>
    <row r="73" spans="1:83" ht="27" hidden="1">
      <c r="A73" s="505"/>
      <c r="B73" s="505"/>
      <c r="C73" s="505"/>
      <c r="D73" s="1198" t="s">
        <v>259</v>
      </c>
      <c r="E73" s="1199" t="s">
        <v>70</v>
      </c>
      <c r="F73" s="1202"/>
      <c r="G73" s="1202"/>
      <c r="H73" s="1204" t="s">
        <v>252</v>
      </c>
      <c r="I73" s="1202" t="s">
        <v>53</v>
      </c>
      <c r="J73" s="1202" t="s">
        <v>104</v>
      </c>
      <c r="K73" s="1202" t="s">
        <v>104</v>
      </c>
      <c r="L73" s="1202" t="s">
        <v>105</v>
      </c>
      <c r="M73" s="1202" t="s">
        <v>253</v>
      </c>
      <c r="N73" s="1203" t="s">
        <v>260</v>
      </c>
      <c r="O73" s="1203" t="s">
        <v>73</v>
      </c>
      <c r="P73" s="1203" t="s">
        <v>73</v>
      </c>
      <c r="Q73" s="1203" t="s">
        <v>73</v>
      </c>
      <c r="R73" s="1203" t="s">
        <v>73</v>
      </c>
      <c r="S73" s="1198">
        <f>VLOOKUP($D73,'NI-San'!$B$1:$V$2048,12,FALSE)</f>
        <v>0</v>
      </c>
      <c r="T73" s="1198">
        <f>VLOOKUP($D73,'NI-San'!$B$1:$V$2048,13,FALSE)</f>
        <v>15</v>
      </c>
      <c r="U73" s="1198">
        <f>VLOOKUP($D73,'NI-San'!$B$1:$V$2048,16,FALSE)</f>
        <v>0</v>
      </c>
      <c r="V73" s="1198">
        <f>VLOOKUP($D73,'NI-San'!$B$1:$V$2048,17,FALSE)</f>
        <v>0</v>
      </c>
      <c r="W73" s="1198">
        <f>VLOOKUP($D73,'NI-San'!$B$1:$V$2048,18,FALSE)</f>
        <v>0</v>
      </c>
      <c r="X73" s="1198">
        <f>VLOOKUP($D73,'NI-San'!$B$1:$V$2048,19,FALSE)</f>
        <v>0</v>
      </c>
    </row>
    <row r="74" spans="1:83" ht="27" hidden="1">
      <c r="A74" s="505"/>
      <c r="B74" s="505"/>
      <c r="C74" s="505"/>
      <c r="D74" s="1198" t="s">
        <v>261</v>
      </c>
      <c r="E74" s="1199" t="s">
        <v>70</v>
      </c>
      <c r="F74" s="1202"/>
      <c r="G74" s="1202"/>
      <c r="H74" s="1204" t="s">
        <v>252</v>
      </c>
      <c r="I74" s="1202" t="s">
        <v>53</v>
      </c>
      <c r="J74" s="1202" t="s">
        <v>104</v>
      </c>
      <c r="K74" s="1202" t="s">
        <v>104</v>
      </c>
      <c r="L74" s="1202" t="s">
        <v>105</v>
      </c>
      <c r="M74" s="1202" t="s">
        <v>253</v>
      </c>
      <c r="N74" s="1203" t="s">
        <v>262</v>
      </c>
      <c r="O74" s="1203" t="s">
        <v>73</v>
      </c>
      <c r="P74" s="1203" t="s">
        <v>73</v>
      </c>
      <c r="Q74" s="1203" t="s">
        <v>73</v>
      </c>
      <c r="R74" s="1203" t="s">
        <v>73</v>
      </c>
      <c r="S74" s="1198">
        <f>VLOOKUP($D74,'NI-San'!$B$1:$V$2048,12,FALSE)</f>
        <v>0</v>
      </c>
      <c r="T74" s="1198">
        <f>VLOOKUP($D74,'NI-San'!$B$1:$V$2048,13,FALSE)</f>
        <v>0</v>
      </c>
      <c r="U74" s="1198">
        <f>VLOOKUP($D74,'NI-San'!$B$1:$V$2048,16,FALSE)</f>
        <v>0</v>
      </c>
      <c r="V74" s="1198">
        <f>VLOOKUP($D74,'NI-San'!$B$1:$V$2048,17,FALSE)</f>
        <v>0</v>
      </c>
      <c r="W74" s="1198">
        <f>VLOOKUP($D74,'NI-San'!$B$1:$V$2048,18,FALSE)</f>
        <v>0</v>
      </c>
      <c r="X74" s="1198">
        <f>VLOOKUP($D74,'NI-San'!$B$1:$V$2048,19,FALSE)</f>
        <v>0</v>
      </c>
    </row>
    <row r="75" spans="1:83" ht="27" hidden="1">
      <c r="A75" s="505"/>
      <c r="B75" s="505"/>
      <c r="C75" s="505"/>
      <c r="D75" s="1198" t="s">
        <v>263</v>
      </c>
      <c r="E75" s="1199" t="s">
        <v>70</v>
      </c>
      <c r="F75" s="1202"/>
      <c r="G75" s="1202"/>
      <c r="H75" s="1204" t="s">
        <v>264</v>
      </c>
      <c r="I75" s="1202" t="s">
        <v>53</v>
      </c>
      <c r="J75" s="1202" t="s">
        <v>104</v>
      </c>
      <c r="K75" s="1202" t="s">
        <v>104</v>
      </c>
      <c r="L75" s="1202" t="s">
        <v>105</v>
      </c>
      <c r="M75" s="1202" t="s">
        <v>253</v>
      </c>
      <c r="N75" s="1203" t="s">
        <v>265</v>
      </c>
      <c r="O75" s="1203" t="s">
        <v>73</v>
      </c>
      <c r="P75" s="1203" t="s">
        <v>73</v>
      </c>
      <c r="Q75" s="1203" t="s">
        <v>73</v>
      </c>
      <c r="R75" s="1203" t="s">
        <v>73</v>
      </c>
      <c r="S75" s="1198">
        <f>VLOOKUP($D75,'NI-San'!$B$1:$V$2048,12,FALSE)</f>
        <v>182</v>
      </c>
      <c r="T75" s="1198">
        <f>VLOOKUP($D75,'NI-San'!$B$1:$V$2048,13,FALSE)</f>
        <v>1175</v>
      </c>
      <c r="U75" s="1198">
        <f>VLOOKUP($D75,'NI-San'!$B$1:$V$2048,16,FALSE)</f>
        <v>0</v>
      </c>
      <c r="V75" s="1198">
        <f>VLOOKUP($D75,'NI-San'!$B$1:$V$2048,17,FALSE)</f>
        <v>0</v>
      </c>
      <c r="W75" s="1198">
        <f>VLOOKUP($D75,'NI-San'!$B$1:$V$2048,18,FALSE)</f>
        <v>0</v>
      </c>
      <c r="X75" s="1198">
        <f>VLOOKUP($D75,'NI-San'!$B$1:$V$2048,19,FALSE)</f>
        <v>0</v>
      </c>
    </row>
    <row r="76" spans="1:83" s="744" customFormat="1" ht="30.75" hidden="1" customHeight="1">
      <c r="A76" s="505"/>
      <c r="B76" s="505"/>
      <c r="C76" s="505"/>
      <c r="D76" s="1198" t="s">
        <v>266</v>
      </c>
      <c r="E76" s="1199" t="s">
        <v>70</v>
      </c>
      <c r="F76" s="1202"/>
      <c r="G76" s="1202"/>
      <c r="H76" s="1204" t="s">
        <v>264</v>
      </c>
      <c r="I76" s="1202" t="s">
        <v>53</v>
      </c>
      <c r="J76" s="1202" t="s">
        <v>104</v>
      </c>
      <c r="K76" s="1202" t="s">
        <v>104</v>
      </c>
      <c r="L76" s="1202" t="s">
        <v>105</v>
      </c>
      <c r="M76" s="1202" t="s">
        <v>253</v>
      </c>
      <c r="N76" s="1203" t="s">
        <v>267</v>
      </c>
      <c r="O76" s="1203" t="s">
        <v>73</v>
      </c>
      <c r="P76" s="1203" t="s">
        <v>73</v>
      </c>
      <c r="Q76" s="1203" t="s">
        <v>73</v>
      </c>
      <c r="R76" s="1203" t="s">
        <v>73</v>
      </c>
      <c r="S76" s="1198">
        <f>VLOOKUP($D76,'NI-San'!$B$1:$V$2048,12,FALSE)</f>
        <v>0</v>
      </c>
      <c r="T76" s="1198">
        <f>VLOOKUP($D76,'NI-San'!$B$1:$V$2048,13,FALSE)</f>
        <v>0</v>
      </c>
      <c r="U76" s="1198">
        <f>VLOOKUP($D76,'NI-San'!$B$1:$V$2048,16,FALSE)</f>
        <v>0</v>
      </c>
      <c r="V76" s="1198">
        <f>VLOOKUP($D76,'NI-San'!$B$1:$V$2048,17,FALSE)</f>
        <v>0</v>
      </c>
      <c r="W76" s="1198">
        <f>VLOOKUP($D76,'NI-San'!$B$1:$V$2048,18,FALSE)</f>
        <v>0</v>
      </c>
      <c r="X76" s="1198">
        <f>VLOOKUP($D76,'NI-San'!$B$1:$V$2048,19,FALSE)</f>
        <v>0</v>
      </c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  <c r="AM76" s="504"/>
      <c r="AN76" s="504"/>
      <c r="AO76" s="504"/>
      <c r="AP76" s="504"/>
      <c r="AQ76" s="504"/>
      <c r="AR76" s="504"/>
      <c r="AS76" s="504"/>
      <c r="AT76" s="504"/>
      <c r="AU76" s="504"/>
      <c r="AV76" s="504"/>
      <c r="AW76" s="504"/>
      <c r="AX76" s="504"/>
      <c r="AY76" s="504"/>
      <c r="AZ76" s="504"/>
      <c r="BA76" s="504"/>
      <c r="BB76" s="504"/>
      <c r="BC76" s="504"/>
      <c r="BD76" s="504"/>
      <c r="BE76" s="504"/>
      <c r="BF76" s="504"/>
      <c r="BG76" s="504"/>
      <c r="BH76" s="504"/>
      <c r="BI76" s="504"/>
      <c r="BJ76" s="504"/>
      <c r="BK76" s="504"/>
      <c r="BL76" s="504"/>
      <c r="BM76" s="504"/>
      <c r="BN76" s="504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</row>
    <row r="77" spans="1:83" ht="27" hidden="1">
      <c r="A77" s="505"/>
      <c r="B77" s="505"/>
      <c r="C77" s="505"/>
      <c r="D77" s="1198" t="s">
        <v>268</v>
      </c>
      <c r="E77" s="1199" t="s">
        <v>70</v>
      </c>
      <c r="F77" s="1202"/>
      <c r="G77" s="1202"/>
      <c r="H77" s="1204" t="s">
        <v>269</v>
      </c>
      <c r="I77" s="1202" t="s">
        <v>53</v>
      </c>
      <c r="J77" s="1202" t="s">
        <v>104</v>
      </c>
      <c r="K77" s="1202" t="s">
        <v>104</v>
      </c>
      <c r="L77" s="1202" t="s">
        <v>105</v>
      </c>
      <c r="M77" s="1202" t="s">
        <v>253</v>
      </c>
      <c r="N77" s="1203" t="s">
        <v>270</v>
      </c>
      <c r="O77" s="1203" t="s">
        <v>73</v>
      </c>
      <c r="P77" s="1203" t="s">
        <v>73</v>
      </c>
      <c r="Q77" s="1203" t="s">
        <v>73</v>
      </c>
      <c r="R77" s="1203" t="s">
        <v>73</v>
      </c>
      <c r="S77" s="1198">
        <f>VLOOKUP($D77,'NI-San'!$B$1:$V$2048,12,FALSE)</f>
        <v>0</v>
      </c>
      <c r="T77" s="1198">
        <f>VLOOKUP($D77,'NI-San'!$B$1:$V$2048,13,FALSE)</f>
        <v>0</v>
      </c>
      <c r="U77" s="1198">
        <f>VLOOKUP($D77,'NI-San'!$B$1:$V$2048,16,FALSE)</f>
        <v>0</v>
      </c>
      <c r="V77" s="1198">
        <f>VLOOKUP($D77,'NI-San'!$B$1:$V$2048,17,FALSE)</f>
        <v>0</v>
      </c>
      <c r="W77" s="1198">
        <f>VLOOKUP($D77,'NI-San'!$B$1:$V$2048,18,FALSE)</f>
        <v>0</v>
      </c>
      <c r="X77" s="1198">
        <f>VLOOKUP($D77,'NI-San'!$B$1:$V$2048,19,FALSE)</f>
        <v>0</v>
      </c>
    </row>
    <row r="78" spans="1:83" ht="27" hidden="1">
      <c r="A78" s="505"/>
      <c r="B78" s="505"/>
      <c r="C78" s="505"/>
      <c r="D78" s="1198" t="s">
        <v>271</v>
      </c>
      <c r="E78" s="1199" t="s">
        <v>70</v>
      </c>
      <c r="F78" s="1202"/>
      <c r="G78" s="1202"/>
      <c r="H78" s="1204" t="s">
        <v>269</v>
      </c>
      <c r="I78" s="1202" t="s">
        <v>53</v>
      </c>
      <c r="J78" s="1202" t="s">
        <v>104</v>
      </c>
      <c r="K78" s="1202" t="s">
        <v>104</v>
      </c>
      <c r="L78" s="1202" t="s">
        <v>105</v>
      </c>
      <c r="M78" s="1202" t="s">
        <v>253</v>
      </c>
      <c r="N78" s="1203" t="s">
        <v>272</v>
      </c>
      <c r="O78" s="1203" t="s">
        <v>73</v>
      </c>
      <c r="P78" s="1203" t="s">
        <v>73</v>
      </c>
      <c r="Q78" s="1203" t="s">
        <v>73</v>
      </c>
      <c r="R78" s="1203" t="s">
        <v>73</v>
      </c>
      <c r="S78" s="1198">
        <f>VLOOKUP($D78,'NI-San'!$B$1:$V$2048,12,FALSE)</f>
        <v>0</v>
      </c>
      <c r="T78" s="1198">
        <f>VLOOKUP($D78,'NI-San'!$B$1:$V$2048,13,FALSE)</f>
        <v>0</v>
      </c>
      <c r="U78" s="1198">
        <f>VLOOKUP($D78,'NI-San'!$B$1:$V$2048,16,FALSE)</f>
        <v>0</v>
      </c>
      <c r="V78" s="1198">
        <f>VLOOKUP($D78,'NI-San'!$B$1:$V$2048,17,FALSE)</f>
        <v>0</v>
      </c>
      <c r="W78" s="1198">
        <f>VLOOKUP($D78,'NI-San'!$B$1:$V$2048,18,FALSE)</f>
        <v>0</v>
      </c>
      <c r="X78" s="1198">
        <f>VLOOKUP($D78,'NI-San'!$B$1:$V$2048,19,FALSE)</f>
        <v>0</v>
      </c>
    </row>
    <row r="79" spans="1:83" ht="27" hidden="1">
      <c r="A79" s="505"/>
      <c r="B79" s="505"/>
      <c r="C79" s="505"/>
      <c r="D79" s="1198" t="s">
        <v>273</v>
      </c>
      <c r="E79" s="1199" t="s">
        <v>70</v>
      </c>
      <c r="F79" s="1202"/>
      <c r="G79" s="1202"/>
      <c r="H79" s="1204" t="s">
        <v>269</v>
      </c>
      <c r="I79" s="1202" t="s">
        <v>53</v>
      </c>
      <c r="J79" s="1202" t="s">
        <v>104</v>
      </c>
      <c r="K79" s="1202" t="s">
        <v>104</v>
      </c>
      <c r="L79" s="1202" t="s">
        <v>105</v>
      </c>
      <c r="M79" s="1202" t="s">
        <v>253</v>
      </c>
      <c r="N79" s="1203" t="s">
        <v>274</v>
      </c>
      <c r="O79" s="1203" t="s">
        <v>73</v>
      </c>
      <c r="P79" s="1203" t="s">
        <v>73</v>
      </c>
      <c r="Q79" s="1203" t="s">
        <v>73</v>
      </c>
      <c r="R79" s="1203" t="s">
        <v>73</v>
      </c>
      <c r="S79" s="1198">
        <f>VLOOKUP($D79,'NI-San'!$B$1:$V$2048,12,FALSE)</f>
        <v>0</v>
      </c>
      <c r="T79" s="1198">
        <f>VLOOKUP($D79,'NI-San'!$B$1:$V$2048,13,FALSE)</f>
        <v>0</v>
      </c>
      <c r="U79" s="1198">
        <f>VLOOKUP($D79,'NI-San'!$B$1:$V$2048,16,FALSE)</f>
        <v>0</v>
      </c>
      <c r="V79" s="1198">
        <f>VLOOKUP($D79,'NI-San'!$B$1:$V$2048,17,FALSE)</f>
        <v>0</v>
      </c>
      <c r="W79" s="1198">
        <f>VLOOKUP($D79,'NI-San'!$B$1:$V$2048,18,FALSE)</f>
        <v>0</v>
      </c>
      <c r="X79" s="1198">
        <f>VLOOKUP($D79,'NI-San'!$B$1:$V$2048,19,FALSE)</f>
        <v>0</v>
      </c>
    </row>
    <row r="80" spans="1:83" ht="27" hidden="1">
      <c r="A80" s="505"/>
      <c r="B80" s="505"/>
      <c r="C80" s="505"/>
      <c r="D80" s="1198" t="s">
        <v>275</v>
      </c>
      <c r="E80" s="1199" t="s">
        <v>70</v>
      </c>
      <c r="F80" s="1202"/>
      <c r="G80" s="1202"/>
      <c r="H80" s="1204" t="s">
        <v>269</v>
      </c>
      <c r="I80" s="1202" t="s">
        <v>53</v>
      </c>
      <c r="J80" s="1202" t="s">
        <v>104</v>
      </c>
      <c r="K80" s="1202" t="s">
        <v>104</v>
      </c>
      <c r="L80" s="1202" t="s">
        <v>105</v>
      </c>
      <c r="M80" s="1202" t="s">
        <v>253</v>
      </c>
      <c r="N80" s="1203" t="s">
        <v>276</v>
      </c>
      <c r="O80" s="1203" t="s">
        <v>73</v>
      </c>
      <c r="P80" s="1203" t="s">
        <v>73</v>
      </c>
      <c r="Q80" s="1203" t="s">
        <v>73</v>
      </c>
      <c r="R80" s="1203" t="s">
        <v>73</v>
      </c>
      <c r="S80" s="1198">
        <f>VLOOKUP($D80,'NI-San'!$B$1:$V$2048,12,FALSE)</f>
        <v>0</v>
      </c>
      <c r="T80" s="1198">
        <f>VLOOKUP($D80,'NI-San'!$B$1:$V$2048,13,FALSE)</f>
        <v>0</v>
      </c>
      <c r="U80" s="1198">
        <f>VLOOKUP($D80,'NI-San'!$B$1:$V$2048,16,FALSE)</f>
        <v>0</v>
      </c>
      <c r="V80" s="1198">
        <f>VLOOKUP($D80,'NI-San'!$B$1:$V$2048,17,FALSE)</f>
        <v>0</v>
      </c>
      <c r="W80" s="1198">
        <f>VLOOKUP($D80,'NI-San'!$B$1:$V$2048,18,FALSE)</f>
        <v>0</v>
      </c>
      <c r="X80" s="1198">
        <f>VLOOKUP($D80,'NI-San'!$B$1:$V$2048,19,FALSE)</f>
        <v>0</v>
      </c>
    </row>
    <row r="81" spans="1:24" ht="27" hidden="1">
      <c r="A81" s="505"/>
      <c r="B81" s="505"/>
      <c r="C81" s="505"/>
      <c r="D81" s="1198" t="s">
        <v>277</v>
      </c>
      <c r="E81" s="1199" t="s">
        <v>70</v>
      </c>
      <c r="F81" s="1202"/>
      <c r="G81" s="1202"/>
      <c r="H81" s="1204" t="s">
        <v>278</v>
      </c>
      <c r="I81" s="1202" t="s">
        <v>53</v>
      </c>
      <c r="J81" s="1202" t="s">
        <v>104</v>
      </c>
      <c r="K81" s="1202" t="s">
        <v>104</v>
      </c>
      <c r="L81" s="1202" t="s">
        <v>105</v>
      </c>
      <c r="M81" s="1202" t="s">
        <v>253</v>
      </c>
      <c r="N81" s="1203" t="s">
        <v>279</v>
      </c>
      <c r="O81" s="1203" t="s">
        <v>73</v>
      </c>
      <c r="P81" s="1203" t="s">
        <v>73</v>
      </c>
      <c r="Q81" s="1203" t="s">
        <v>73</v>
      </c>
      <c r="R81" s="1203" t="s">
        <v>73</v>
      </c>
      <c r="S81" s="1198">
        <f>VLOOKUP($D81,'NI-San'!$B$1:$V$2048,12,FALSE)</f>
        <v>9</v>
      </c>
      <c r="T81" s="1198">
        <f>VLOOKUP($D81,'NI-San'!$B$1:$V$2048,13,FALSE)</f>
        <v>14</v>
      </c>
      <c r="U81" s="1198">
        <f>VLOOKUP($D81,'NI-San'!$B$1:$V$2048,16,FALSE)</f>
        <v>0</v>
      </c>
      <c r="V81" s="1198">
        <f>VLOOKUP($D81,'NI-San'!$B$1:$V$2048,17,FALSE)</f>
        <v>0</v>
      </c>
      <c r="W81" s="1198">
        <f>VLOOKUP($D81,'NI-San'!$B$1:$V$2048,18,FALSE)</f>
        <v>0</v>
      </c>
      <c r="X81" s="1198">
        <f>VLOOKUP($D81,'NI-San'!$B$1:$V$2048,19,FALSE)</f>
        <v>0</v>
      </c>
    </row>
    <row r="82" spans="1:24" ht="27" hidden="1">
      <c r="A82" s="505"/>
      <c r="B82" s="505"/>
      <c r="C82" s="505"/>
      <c r="D82" s="1198" t="s">
        <v>280</v>
      </c>
      <c r="E82" s="1199" t="s">
        <v>70</v>
      </c>
      <c r="F82" s="1202"/>
      <c r="G82" s="1202"/>
      <c r="H82" s="1204" t="s">
        <v>269</v>
      </c>
      <c r="I82" s="1202" t="s">
        <v>53</v>
      </c>
      <c r="J82" s="1202" t="s">
        <v>104</v>
      </c>
      <c r="K82" s="1202" t="s">
        <v>104</v>
      </c>
      <c r="L82" s="1202" t="s">
        <v>105</v>
      </c>
      <c r="M82" s="1202" t="s">
        <v>253</v>
      </c>
      <c r="N82" s="1203" t="s">
        <v>281</v>
      </c>
      <c r="O82" s="1203" t="s">
        <v>73</v>
      </c>
      <c r="P82" s="1203" t="s">
        <v>73</v>
      </c>
      <c r="Q82" s="1203" t="s">
        <v>73</v>
      </c>
      <c r="R82" s="1203" t="s">
        <v>73</v>
      </c>
      <c r="S82" s="1198">
        <f>VLOOKUP($D82,'NI-San'!$B$1:$V$2048,12,FALSE)</f>
        <v>0</v>
      </c>
      <c r="T82" s="1198">
        <f>VLOOKUP($D82,'NI-San'!$B$1:$V$2048,13,FALSE)</f>
        <v>0</v>
      </c>
      <c r="U82" s="1198">
        <f>VLOOKUP($D82,'NI-San'!$B$1:$V$2048,16,FALSE)</f>
        <v>0</v>
      </c>
      <c r="V82" s="1198">
        <f>VLOOKUP($D82,'NI-San'!$B$1:$V$2048,17,FALSE)</f>
        <v>0</v>
      </c>
      <c r="W82" s="1198">
        <f>VLOOKUP($D82,'NI-San'!$B$1:$V$2048,18,FALSE)</f>
        <v>0</v>
      </c>
      <c r="X82" s="1198">
        <f>VLOOKUP($D82,'NI-San'!$B$1:$V$2048,19,FALSE)</f>
        <v>0</v>
      </c>
    </row>
    <row r="83" spans="1:24" hidden="1">
      <c r="A83" s="505"/>
      <c r="B83" s="505"/>
      <c r="C83" s="505"/>
      <c r="D83" s="1198" t="s">
        <v>282</v>
      </c>
      <c r="E83" s="1199" t="s">
        <v>70</v>
      </c>
      <c r="F83" s="1202"/>
      <c r="G83" s="1202"/>
      <c r="H83" s="1202"/>
      <c r="I83" s="1202" t="s">
        <v>71</v>
      </c>
      <c r="J83" s="1202"/>
      <c r="K83" s="1202"/>
      <c r="L83" s="1202"/>
      <c r="M83" s="1202"/>
      <c r="N83" s="1203" t="s">
        <v>283</v>
      </c>
      <c r="O83" s="1203" t="s">
        <v>73</v>
      </c>
      <c r="P83" s="1203" t="s">
        <v>73</v>
      </c>
      <c r="Q83" s="1203" t="s">
        <v>73</v>
      </c>
      <c r="R83" s="1203" t="s">
        <v>73</v>
      </c>
      <c r="S83" s="1198">
        <f>VLOOKUP($D83,'NI-San'!$B$1:$V$2048,12,FALSE)</f>
        <v>2633</v>
      </c>
      <c r="T83" s="1198">
        <f>VLOOKUP($D83,'NI-San'!$B$1:$V$2048,13,FALSE)</f>
        <v>7734</v>
      </c>
      <c r="U83" s="1198">
        <f>VLOOKUP($D83,'NI-San'!$B$1:$V$2048,16,FALSE)</f>
        <v>0</v>
      </c>
      <c r="V83" s="1198">
        <f>VLOOKUP($D83,'NI-San'!$B$1:$V$2048,17,FALSE)</f>
        <v>0</v>
      </c>
      <c r="W83" s="1198">
        <f>VLOOKUP($D83,'NI-San'!$B$1:$V$2048,18,FALSE)</f>
        <v>0</v>
      </c>
      <c r="X83" s="1198">
        <f>VLOOKUP($D83,'NI-San'!$B$1:$V$2048,19,FALSE)</f>
        <v>0</v>
      </c>
    </row>
    <row r="84" spans="1:24" ht="27" hidden="1">
      <c r="A84" s="505"/>
      <c r="B84" s="505"/>
      <c r="C84" s="505"/>
      <c r="D84" s="1198" t="s">
        <v>284</v>
      </c>
      <c r="E84" s="1199" t="s">
        <v>70</v>
      </c>
      <c r="F84" s="1202"/>
      <c r="G84" s="1202"/>
      <c r="H84" s="1202"/>
      <c r="I84" s="1202" t="s">
        <v>71</v>
      </c>
      <c r="J84" s="1202"/>
      <c r="K84" s="1202"/>
      <c r="L84" s="1202"/>
      <c r="M84" s="1202"/>
      <c r="N84" s="1203" t="s">
        <v>285</v>
      </c>
      <c r="O84" s="1203" t="s">
        <v>73</v>
      </c>
      <c r="P84" s="1203" t="s">
        <v>73</v>
      </c>
      <c r="Q84" s="1203" t="s">
        <v>73</v>
      </c>
      <c r="R84" s="1203" t="s">
        <v>73</v>
      </c>
      <c r="S84" s="1198">
        <f>VLOOKUP($D84,'NI-San'!$B$1:$V$2048,12,FALSE)</f>
        <v>1998</v>
      </c>
      <c r="T84" s="1198">
        <f>VLOOKUP($D84,'NI-San'!$B$1:$V$2048,13,FALSE)</f>
        <v>7223</v>
      </c>
      <c r="U84" s="1198">
        <f>VLOOKUP($D84,'NI-San'!$B$1:$V$2048,16,FALSE)</f>
        <v>0</v>
      </c>
      <c r="V84" s="1198">
        <f>VLOOKUP($D84,'NI-San'!$B$1:$V$2048,17,FALSE)</f>
        <v>0</v>
      </c>
      <c r="W84" s="1198">
        <f>VLOOKUP($D84,'NI-San'!$B$1:$V$2048,18,FALSE)</f>
        <v>0</v>
      </c>
      <c r="X84" s="1198">
        <f>VLOOKUP($D84,'NI-San'!$B$1:$V$2048,19,FALSE)</f>
        <v>0</v>
      </c>
    </row>
    <row r="85" spans="1:24" hidden="1">
      <c r="A85" s="505"/>
      <c r="B85" s="505"/>
      <c r="C85" s="505"/>
      <c r="D85" s="1198" t="s">
        <v>286</v>
      </c>
      <c r="E85" s="1199" t="s">
        <v>70</v>
      </c>
      <c r="F85" s="1202" t="s">
        <v>157</v>
      </c>
      <c r="G85" s="1202"/>
      <c r="H85" s="1202" t="s">
        <v>287</v>
      </c>
      <c r="I85" s="1202" t="s">
        <v>53</v>
      </c>
      <c r="J85" s="1202" t="s">
        <v>288</v>
      </c>
      <c r="K85" s="1202" t="s">
        <v>288</v>
      </c>
      <c r="L85" s="1202" t="s">
        <v>289</v>
      </c>
      <c r="M85" s="1202" t="s">
        <v>290</v>
      </c>
      <c r="N85" s="1203" t="s">
        <v>291</v>
      </c>
      <c r="O85" s="1203" t="s">
        <v>73</v>
      </c>
      <c r="P85" s="1203" t="s">
        <v>73</v>
      </c>
      <c r="Q85" s="1203" t="s">
        <v>73</v>
      </c>
      <c r="R85" s="1203" t="s">
        <v>73</v>
      </c>
      <c r="S85" s="1198">
        <f>VLOOKUP($D85,'NI-San'!$B$1:$V$2048,12,FALSE)</f>
        <v>0</v>
      </c>
      <c r="T85" s="1198">
        <f>VLOOKUP($D85,'NI-San'!$B$1:$V$2048,13,FALSE)</f>
        <v>0</v>
      </c>
      <c r="U85" s="1198">
        <f>VLOOKUP($D85,'NI-San'!$B$1:$V$2048,16,FALSE)</f>
        <v>0</v>
      </c>
      <c r="V85" s="1198">
        <f>VLOOKUP($D85,'NI-San'!$B$1:$V$2048,17,FALSE)</f>
        <v>0</v>
      </c>
      <c r="W85" s="1198">
        <f>VLOOKUP($D85,'NI-San'!$B$1:$V$2048,18,FALSE)</f>
        <v>0</v>
      </c>
      <c r="X85" s="1198">
        <f>VLOOKUP($D85,'NI-San'!$B$1:$V$2048,19,FALSE)</f>
        <v>0</v>
      </c>
    </row>
    <row r="86" spans="1:24" hidden="1">
      <c r="A86" s="505"/>
      <c r="B86" s="505"/>
      <c r="C86" s="505"/>
      <c r="D86" s="1198" t="s">
        <v>292</v>
      </c>
      <c r="E86" s="1199" t="s">
        <v>70</v>
      </c>
      <c r="F86" s="1202" t="s">
        <v>157</v>
      </c>
      <c r="G86" s="1202"/>
      <c r="H86" s="1202" t="s">
        <v>287</v>
      </c>
      <c r="I86" s="1202" t="s">
        <v>53</v>
      </c>
      <c r="J86" s="1202" t="s">
        <v>288</v>
      </c>
      <c r="K86" s="1202" t="s">
        <v>288</v>
      </c>
      <c r="L86" s="1202" t="s">
        <v>289</v>
      </c>
      <c r="M86" s="1202" t="s">
        <v>290</v>
      </c>
      <c r="N86" s="1203" t="s">
        <v>293</v>
      </c>
      <c r="O86" s="1203" t="s">
        <v>73</v>
      </c>
      <c r="P86" s="1203" t="s">
        <v>73</v>
      </c>
      <c r="Q86" s="1203" t="s">
        <v>73</v>
      </c>
      <c r="R86" s="1203" t="s">
        <v>73</v>
      </c>
      <c r="S86" s="1198">
        <f>VLOOKUP($D86,'NI-San'!$B$1:$V$2048,12,FALSE)</f>
        <v>0</v>
      </c>
      <c r="T86" s="1198">
        <f>VLOOKUP($D86,'NI-San'!$B$1:$V$2048,13,FALSE)</f>
        <v>0</v>
      </c>
      <c r="U86" s="1198">
        <f>VLOOKUP($D86,'NI-San'!$B$1:$V$2048,16,FALSE)</f>
        <v>0</v>
      </c>
      <c r="V86" s="1198">
        <f>VLOOKUP($D86,'NI-San'!$B$1:$V$2048,17,FALSE)</f>
        <v>0</v>
      </c>
      <c r="W86" s="1198">
        <f>VLOOKUP($D86,'NI-San'!$B$1:$V$2048,18,FALSE)</f>
        <v>0</v>
      </c>
      <c r="X86" s="1198">
        <f>VLOOKUP($D86,'NI-San'!$B$1:$V$2048,19,FALSE)</f>
        <v>0</v>
      </c>
    </row>
    <row r="87" spans="1:24" ht="27">
      <c r="A87" s="505"/>
      <c r="B87" s="505"/>
      <c r="C87" s="505"/>
      <c r="D87" s="1198" t="s">
        <v>294</v>
      </c>
      <c r="E87" s="1199" t="s">
        <v>70</v>
      </c>
      <c r="F87" s="1202" t="s">
        <v>295</v>
      </c>
      <c r="G87" s="1202"/>
      <c r="H87" s="1202" t="s">
        <v>296</v>
      </c>
      <c r="I87" s="1202" t="s">
        <v>53</v>
      </c>
      <c r="J87" s="1202" t="s">
        <v>288</v>
      </c>
      <c r="K87" s="1202" t="s">
        <v>288</v>
      </c>
      <c r="L87" s="1202" t="s">
        <v>289</v>
      </c>
      <c r="M87" s="1202" t="s">
        <v>290</v>
      </c>
      <c r="N87" s="1203" t="s">
        <v>297</v>
      </c>
      <c r="O87" s="1203" t="s">
        <v>73</v>
      </c>
      <c r="P87" s="1203" t="s">
        <v>73</v>
      </c>
      <c r="Q87" s="1203" t="s">
        <v>73</v>
      </c>
      <c r="R87" s="1203" t="s">
        <v>73</v>
      </c>
      <c r="S87" s="1198">
        <f>VLOOKUP($D87,'NI-San'!$B$1:$V$2048,12,FALSE)</f>
        <v>0</v>
      </c>
      <c r="T87" s="1198">
        <f>VLOOKUP($D87,'NI-San'!$B$1:$V$2048,13,FALSE)</f>
        <v>0</v>
      </c>
      <c r="U87" s="1198">
        <f>VLOOKUP($D87,'NI-San'!$B$1:$V$2048,16,FALSE)</f>
        <v>0</v>
      </c>
      <c r="V87" s="1198">
        <f>VLOOKUP($D87,'NI-San'!$B$1:$V$2048,17,FALSE)</f>
        <v>0</v>
      </c>
      <c r="W87" s="1198">
        <f>VLOOKUP($D87,'NI-San'!$B$1:$V$2048,18,FALSE)</f>
        <v>0</v>
      </c>
      <c r="X87" s="1198">
        <f>VLOOKUP($D87,'NI-San'!$B$1:$V$2048,19,FALSE)</f>
        <v>0</v>
      </c>
    </row>
    <row r="88" spans="1:24" hidden="1">
      <c r="A88" s="505"/>
      <c r="B88" s="505"/>
      <c r="C88" s="505"/>
      <c r="D88" s="1198" t="s">
        <v>298</v>
      </c>
      <c r="E88" s="1199" t="s">
        <v>70</v>
      </c>
      <c r="F88" s="1202"/>
      <c r="G88" s="1202"/>
      <c r="H88" s="1202"/>
      <c r="I88" s="1202" t="s">
        <v>71</v>
      </c>
      <c r="J88" s="1202"/>
      <c r="K88" s="1202"/>
      <c r="L88" s="1202"/>
      <c r="M88" s="1202"/>
      <c r="N88" s="1203" t="s">
        <v>299</v>
      </c>
      <c r="O88" s="1203" t="s">
        <v>73</v>
      </c>
      <c r="P88" s="1203" t="s">
        <v>73</v>
      </c>
      <c r="Q88" s="1203" t="s">
        <v>73</v>
      </c>
      <c r="R88" s="1203" t="s">
        <v>73</v>
      </c>
      <c r="S88" s="1198">
        <f>VLOOKUP($D88,'NI-San'!$B$1:$V$2048,12,FALSE)</f>
        <v>0</v>
      </c>
      <c r="T88" s="1198">
        <f>VLOOKUP($D88,'NI-San'!$B$1:$V$2048,13,FALSE)</f>
        <v>0</v>
      </c>
      <c r="U88" s="1198">
        <f>VLOOKUP($D88,'NI-San'!$B$1:$V$2048,16,FALSE)</f>
        <v>0</v>
      </c>
      <c r="V88" s="1198">
        <f>VLOOKUP($D88,'NI-San'!$B$1:$V$2048,17,FALSE)</f>
        <v>0</v>
      </c>
      <c r="W88" s="1198">
        <f>VLOOKUP($D88,'NI-San'!$B$1:$V$2048,18,FALSE)</f>
        <v>0</v>
      </c>
      <c r="X88" s="1198">
        <f>VLOOKUP($D88,'NI-San'!$B$1:$V$2048,19,FALSE)</f>
        <v>0</v>
      </c>
    </row>
    <row r="89" spans="1:24" hidden="1">
      <c r="A89" s="505"/>
      <c r="B89" s="505"/>
      <c r="C89" s="505"/>
      <c r="D89" s="1198" t="s">
        <v>300</v>
      </c>
      <c r="E89" s="1199" t="s">
        <v>70</v>
      </c>
      <c r="F89" s="1202"/>
      <c r="G89" s="1202"/>
      <c r="H89" s="1202" t="s">
        <v>301</v>
      </c>
      <c r="I89" s="1202" t="s">
        <v>53</v>
      </c>
      <c r="J89" s="1202" t="s">
        <v>288</v>
      </c>
      <c r="K89" s="1202" t="s">
        <v>288</v>
      </c>
      <c r="L89" s="1202" t="s">
        <v>289</v>
      </c>
      <c r="M89" s="1202" t="s">
        <v>290</v>
      </c>
      <c r="N89" s="1203" t="s">
        <v>302</v>
      </c>
      <c r="O89" s="1203" t="s">
        <v>73</v>
      </c>
      <c r="P89" s="1203" t="s">
        <v>73</v>
      </c>
      <c r="Q89" s="1203" t="s">
        <v>73</v>
      </c>
      <c r="R89" s="1203" t="s">
        <v>73</v>
      </c>
      <c r="S89" s="1198">
        <f>VLOOKUP($D89,'NI-San'!$B$1:$V$2048,12,FALSE)</f>
        <v>0</v>
      </c>
      <c r="T89" s="1198">
        <f>VLOOKUP($D89,'NI-San'!$B$1:$V$2048,13,FALSE)</f>
        <v>0</v>
      </c>
      <c r="U89" s="1198">
        <f>VLOOKUP($D89,'NI-San'!$B$1:$V$2048,16,FALSE)</f>
        <v>0</v>
      </c>
      <c r="V89" s="1198">
        <f>VLOOKUP($D89,'NI-San'!$B$1:$V$2048,17,FALSE)</f>
        <v>0</v>
      </c>
      <c r="W89" s="1198">
        <f>VLOOKUP($D89,'NI-San'!$B$1:$V$2048,18,FALSE)</f>
        <v>0</v>
      </c>
      <c r="X89" s="1198">
        <f>VLOOKUP($D89,'NI-San'!$B$1:$V$2048,19,FALSE)</f>
        <v>0</v>
      </c>
    </row>
    <row r="90" spans="1:24" hidden="1">
      <c r="A90" s="505"/>
      <c r="B90" s="505"/>
      <c r="C90" s="505"/>
      <c r="D90" s="1198" t="s">
        <v>303</v>
      </c>
      <c r="E90" s="1199" t="s">
        <v>70</v>
      </c>
      <c r="F90" s="1202"/>
      <c r="G90" s="1202"/>
      <c r="H90" s="1202" t="s">
        <v>301</v>
      </c>
      <c r="I90" s="1202" t="s">
        <v>53</v>
      </c>
      <c r="J90" s="1202" t="s">
        <v>288</v>
      </c>
      <c r="K90" s="1202" t="s">
        <v>288</v>
      </c>
      <c r="L90" s="1202" t="s">
        <v>289</v>
      </c>
      <c r="M90" s="1202" t="s">
        <v>290</v>
      </c>
      <c r="N90" s="1203" t="s">
        <v>304</v>
      </c>
      <c r="O90" s="1203" t="s">
        <v>73</v>
      </c>
      <c r="P90" s="1203" t="s">
        <v>73</v>
      </c>
      <c r="Q90" s="1203" t="s">
        <v>73</v>
      </c>
      <c r="R90" s="1203" t="s">
        <v>73</v>
      </c>
      <c r="S90" s="1198">
        <f>VLOOKUP($D90,'NI-San'!$B$1:$V$2048,12,FALSE)</f>
        <v>0</v>
      </c>
      <c r="T90" s="1198">
        <f>VLOOKUP($D90,'NI-San'!$B$1:$V$2048,13,FALSE)</f>
        <v>0</v>
      </c>
      <c r="U90" s="1198">
        <f>VLOOKUP($D90,'NI-San'!$B$1:$V$2048,16,FALSE)</f>
        <v>0</v>
      </c>
      <c r="V90" s="1198">
        <f>VLOOKUP($D90,'NI-San'!$B$1:$V$2048,17,FALSE)</f>
        <v>0</v>
      </c>
      <c r="W90" s="1198">
        <f>VLOOKUP($D90,'NI-San'!$B$1:$V$2048,18,FALSE)</f>
        <v>0</v>
      </c>
      <c r="X90" s="1198">
        <f>VLOOKUP($D90,'NI-San'!$B$1:$V$2048,19,FALSE)</f>
        <v>0</v>
      </c>
    </row>
    <row r="91" spans="1:24" hidden="1">
      <c r="A91" s="505"/>
      <c r="B91" s="505"/>
      <c r="C91" s="505"/>
      <c r="D91" s="1198" t="s">
        <v>305</v>
      </c>
      <c r="E91" s="1199" t="s">
        <v>70</v>
      </c>
      <c r="F91" s="1202"/>
      <c r="G91" s="1202"/>
      <c r="H91" s="1202" t="s">
        <v>301</v>
      </c>
      <c r="I91" s="1202" t="s">
        <v>53</v>
      </c>
      <c r="J91" s="1202" t="s">
        <v>288</v>
      </c>
      <c r="K91" s="1202" t="s">
        <v>288</v>
      </c>
      <c r="L91" s="1202" t="s">
        <v>289</v>
      </c>
      <c r="M91" s="1202" t="s">
        <v>290</v>
      </c>
      <c r="N91" s="1203" t="s">
        <v>306</v>
      </c>
      <c r="O91" s="1203" t="s">
        <v>73</v>
      </c>
      <c r="P91" s="1203" t="s">
        <v>73</v>
      </c>
      <c r="Q91" s="1203" t="s">
        <v>73</v>
      </c>
      <c r="R91" s="1203" t="s">
        <v>73</v>
      </c>
      <c r="S91" s="1198">
        <f>VLOOKUP($D91,'NI-San'!$B$1:$V$2048,12,FALSE)</f>
        <v>0</v>
      </c>
      <c r="T91" s="1198">
        <f>VLOOKUP($D91,'NI-San'!$B$1:$V$2048,13,FALSE)</f>
        <v>0</v>
      </c>
      <c r="U91" s="1198">
        <f>VLOOKUP($D91,'NI-San'!$B$1:$V$2048,16,FALSE)</f>
        <v>0</v>
      </c>
      <c r="V91" s="1198">
        <f>VLOOKUP($D91,'NI-San'!$B$1:$V$2048,17,FALSE)</f>
        <v>0</v>
      </c>
      <c r="W91" s="1198">
        <f>VLOOKUP($D91,'NI-San'!$B$1:$V$2048,18,FALSE)</f>
        <v>0</v>
      </c>
      <c r="X91" s="1198">
        <f>VLOOKUP($D91,'NI-San'!$B$1:$V$2048,19,FALSE)</f>
        <v>0</v>
      </c>
    </row>
    <row r="92" spans="1:24" hidden="1">
      <c r="A92" s="505"/>
      <c r="B92" s="505"/>
      <c r="C92" s="505"/>
      <c r="D92" s="1198" t="s">
        <v>307</v>
      </c>
      <c r="E92" s="1199" t="s">
        <v>70</v>
      </c>
      <c r="F92" s="1202" t="s">
        <v>157</v>
      </c>
      <c r="G92" s="1202"/>
      <c r="H92" s="1202" t="s">
        <v>308</v>
      </c>
      <c r="I92" s="1202" t="s">
        <v>53</v>
      </c>
      <c r="J92" s="1202" t="s">
        <v>288</v>
      </c>
      <c r="K92" s="1202" t="s">
        <v>288</v>
      </c>
      <c r="L92" s="1202" t="s">
        <v>309</v>
      </c>
      <c r="M92" s="1202" t="s">
        <v>290</v>
      </c>
      <c r="N92" s="1203" t="s">
        <v>310</v>
      </c>
      <c r="O92" s="1203" t="s">
        <v>73</v>
      </c>
      <c r="P92" s="1203" t="s">
        <v>73</v>
      </c>
      <c r="Q92" s="1203" t="s">
        <v>73</v>
      </c>
      <c r="R92" s="1203" t="s">
        <v>73</v>
      </c>
      <c r="S92" s="1198">
        <f>VLOOKUP($D92,'NI-San'!$B$1:$V$2048,12,FALSE)</f>
        <v>0</v>
      </c>
      <c r="T92" s="1198">
        <f>VLOOKUP($D92,'NI-San'!$B$1:$V$2048,13,FALSE)</f>
        <v>0</v>
      </c>
      <c r="U92" s="1198">
        <f>VLOOKUP($D92,'NI-San'!$B$1:$V$2048,16,FALSE)</f>
        <v>0</v>
      </c>
      <c r="V92" s="1198">
        <f>VLOOKUP($D92,'NI-San'!$B$1:$V$2048,17,FALSE)</f>
        <v>0</v>
      </c>
      <c r="W92" s="1198">
        <f>VLOOKUP($D92,'NI-San'!$B$1:$V$2048,18,FALSE)</f>
        <v>0</v>
      </c>
      <c r="X92" s="1198">
        <f>VLOOKUP($D92,'NI-San'!$B$1:$V$2048,19,FALSE)</f>
        <v>0</v>
      </c>
    </row>
    <row r="93" spans="1:24" hidden="1">
      <c r="A93" s="505"/>
      <c r="B93" s="505"/>
      <c r="C93" s="505"/>
      <c r="D93" s="1198" t="s">
        <v>311</v>
      </c>
      <c r="E93" s="1199" t="s">
        <v>70</v>
      </c>
      <c r="F93" s="1202" t="s">
        <v>157</v>
      </c>
      <c r="G93" s="1202"/>
      <c r="H93" s="1202" t="s">
        <v>308</v>
      </c>
      <c r="I93" s="1202" t="s">
        <v>53</v>
      </c>
      <c r="J93" s="1202" t="s">
        <v>288</v>
      </c>
      <c r="K93" s="1202" t="s">
        <v>288</v>
      </c>
      <c r="L93" s="1202" t="s">
        <v>309</v>
      </c>
      <c r="M93" s="1202" t="s">
        <v>290</v>
      </c>
      <c r="N93" s="1203" t="s">
        <v>312</v>
      </c>
      <c r="O93" s="1203" t="s">
        <v>73</v>
      </c>
      <c r="P93" s="1203" t="s">
        <v>73</v>
      </c>
      <c r="Q93" s="1203" t="s">
        <v>73</v>
      </c>
      <c r="R93" s="1203" t="s">
        <v>73</v>
      </c>
      <c r="S93" s="1198">
        <f>VLOOKUP($D93,'NI-San'!$B$1:$V$2048,12,FALSE)</f>
        <v>0</v>
      </c>
      <c r="T93" s="1198">
        <f>VLOOKUP($D93,'NI-San'!$B$1:$V$2048,13,FALSE)</f>
        <v>0</v>
      </c>
      <c r="U93" s="1198">
        <f>VLOOKUP($D93,'NI-San'!$B$1:$V$2048,16,FALSE)</f>
        <v>0</v>
      </c>
      <c r="V93" s="1198">
        <f>VLOOKUP($D93,'NI-San'!$B$1:$V$2048,17,FALSE)</f>
        <v>0</v>
      </c>
      <c r="W93" s="1198">
        <f>VLOOKUP($D93,'NI-San'!$B$1:$V$2048,18,FALSE)</f>
        <v>0</v>
      </c>
      <c r="X93" s="1198">
        <f>VLOOKUP($D93,'NI-San'!$B$1:$V$2048,19,FALSE)</f>
        <v>0</v>
      </c>
    </row>
    <row r="94" spans="1:24" ht="27">
      <c r="A94" s="505"/>
      <c r="B94" s="505"/>
      <c r="C94" s="505"/>
      <c r="D94" s="1198" t="s">
        <v>313</v>
      </c>
      <c r="E94" s="1199" t="s">
        <v>70</v>
      </c>
      <c r="F94" s="1202" t="s">
        <v>295</v>
      </c>
      <c r="G94" s="1202"/>
      <c r="H94" s="1202" t="s">
        <v>314</v>
      </c>
      <c r="I94" s="1202" t="s">
        <v>53</v>
      </c>
      <c r="J94" s="1202" t="s">
        <v>288</v>
      </c>
      <c r="K94" s="1202" t="s">
        <v>288</v>
      </c>
      <c r="L94" s="1202" t="s">
        <v>309</v>
      </c>
      <c r="M94" s="1202" t="s">
        <v>290</v>
      </c>
      <c r="N94" s="1203" t="s">
        <v>315</v>
      </c>
      <c r="O94" s="1203" t="s">
        <v>73</v>
      </c>
      <c r="P94" s="1203" t="s">
        <v>73</v>
      </c>
      <c r="Q94" s="1203" t="s">
        <v>73</v>
      </c>
      <c r="R94" s="1203" t="s">
        <v>73</v>
      </c>
      <c r="S94" s="1198">
        <f>VLOOKUP($D94,'NI-San'!$B$1:$V$2048,12,FALSE)</f>
        <v>0</v>
      </c>
      <c r="T94" s="1198">
        <f>VLOOKUP($D94,'NI-San'!$B$1:$V$2048,13,FALSE)</f>
        <v>0</v>
      </c>
      <c r="U94" s="1198">
        <f>VLOOKUP($D94,'NI-San'!$B$1:$V$2048,16,FALSE)</f>
        <v>0</v>
      </c>
      <c r="V94" s="1198">
        <f>VLOOKUP($D94,'NI-San'!$B$1:$V$2048,17,FALSE)</f>
        <v>0</v>
      </c>
      <c r="W94" s="1198">
        <f>VLOOKUP($D94,'NI-San'!$B$1:$V$2048,18,FALSE)</f>
        <v>0</v>
      </c>
      <c r="X94" s="1198">
        <f>VLOOKUP($D94,'NI-San'!$B$1:$V$2048,19,FALSE)</f>
        <v>0</v>
      </c>
    </row>
    <row r="95" spans="1:24" hidden="1">
      <c r="A95" s="505"/>
      <c r="B95" s="505"/>
      <c r="C95" s="505"/>
      <c r="D95" s="1198" t="s">
        <v>316</v>
      </c>
      <c r="E95" s="1199" t="s">
        <v>70</v>
      </c>
      <c r="F95" s="1202"/>
      <c r="G95" s="1202"/>
      <c r="H95" s="1202"/>
      <c r="I95" s="1202" t="s">
        <v>71</v>
      </c>
      <c r="J95" s="1202"/>
      <c r="K95" s="1202"/>
      <c r="L95" s="1202"/>
      <c r="M95" s="1202"/>
      <c r="N95" s="1203" t="s">
        <v>317</v>
      </c>
      <c r="O95" s="1203" t="s">
        <v>73</v>
      </c>
      <c r="P95" s="1203" t="s">
        <v>73</v>
      </c>
      <c r="Q95" s="1203" t="s">
        <v>73</v>
      </c>
      <c r="R95" s="1203" t="s">
        <v>73</v>
      </c>
      <c r="S95" s="1198">
        <f>VLOOKUP($D95,'NI-San'!$B$1:$V$2048,12,FALSE)</f>
        <v>0</v>
      </c>
      <c r="T95" s="1198">
        <f>VLOOKUP($D95,'NI-San'!$B$1:$V$2048,13,FALSE)</f>
        <v>0</v>
      </c>
      <c r="U95" s="1198">
        <f>VLOOKUP($D95,'NI-San'!$B$1:$V$2048,16,FALSE)</f>
        <v>0</v>
      </c>
      <c r="V95" s="1198">
        <f>VLOOKUP($D95,'NI-San'!$B$1:$V$2048,17,FALSE)</f>
        <v>0</v>
      </c>
      <c r="W95" s="1198">
        <f>VLOOKUP($D95,'NI-San'!$B$1:$V$2048,18,FALSE)</f>
        <v>0</v>
      </c>
      <c r="X95" s="1198">
        <f>VLOOKUP($D95,'NI-San'!$B$1:$V$2048,19,FALSE)</f>
        <v>0</v>
      </c>
    </row>
    <row r="96" spans="1:24" ht="27" hidden="1">
      <c r="A96" s="505"/>
      <c r="B96" s="505"/>
      <c r="C96" s="505"/>
      <c r="D96" s="1198" t="s">
        <v>318</v>
      </c>
      <c r="E96" s="1199" t="s">
        <v>70</v>
      </c>
      <c r="F96" s="1202"/>
      <c r="G96" s="1202"/>
      <c r="H96" s="1202" t="s">
        <v>301</v>
      </c>
      <c r="I96" s="1202" t="s">
        <v>53</v>
      </c>
      <c r="J96" s="1202" t="s">
        <v>288</v>
      </c>
      <c r="K96" s="1202" t="s">
        <v>288</v>
      </c>
      <c r="L96" s="1202" t="s">
        <v>309</v>
      </c>
      <c r="M96" s="1202" t="s">
        <v>290</v>
      </c>
      <c r="N96" s="1203" t="s">
        <v>319</v>
      </c>
      <c r="O96" s="1203" t="s">
        <v>73</v>
      </c>
      <c r="P96" s="1203" t="s">
        <v>73</v>
      </c>
      <c r="Q96" s="1203" t="s">
        <v>73</v>
      </c>
      <c r="R96" s="1203" t="s">
        <v>73</v>
      </c>
      <c r="S96" s="1198">
        <f>VLOOKUP($D96,'NI-San'!$B$1:$V$2048,12,FALSE)</f>
        <v>0</v>
      </c>
      <c r="T96" s="1198">
        <f>VLOOKUP($D96,'NI-San'!$B$1:$V$2048,13,FALSE)</f>
        <v>0</v>
      </c>
      <c r="U96" s="1198">
        <f>VLOOKUP($D96,'NI-San'!$B$1:$V$2048,16,FALSE)</f>
        <v>0</v>
      </c>
      <c r="V96" s="1198">
        <f>VLOOKUP($D96,'NI-San'!$B$1:$V$2048,17,FALSE)</f>
        <v>0</v>
      </c>
      <c r="W96" s="1198">
        <f>VLOOKUP($D96,'NI-San'!$B$1:$V$2048,18,FALSE)</f>
        <v>0</v>
      </c>
      <c r="X96" s="1198">
        <f>VLOOKUP($D96,'NI-San'!$B$1:$V$2048,19,FALSE)</f>
        <v>0</v>
      </c>
    </row>
    <row r="97" spans="1:24" ht="27" hidden="1">
      <c r="A97" s="505"/>
      <c r="B97" s="505"/>
      <c r="C97" s="505"/>
      <c r="D97" s="1198" t="s">
        <v>320</v>
      </c>
      <c r="E97" s="1199" t="s">
        <v>70</v>
      </c>
      <c r="F97" s="1202"/>
      <c r="G97" s="1202"/>
      <c r="H97" s="1202" t="s">
        <v>301</v>
      </c>
      <c r="I97" s="1202" t="s">
        <v>53</v>
      </c>
      <c r="J97" s="1202" t="s">
        <v>288</v>
      </c>
      <c r="K97" s="1202" t="s">
        <v>288</v>
      </c>
      <c r="L97" s="1202" t="s">
        <v>309</v>
      </c>
      <c r="M97" s="1202" t="s">
        <v>290</v>
      </c>
      <c r="N97" s="1203" t="s">
        <v>321</v>
      </c>
      <c r="O97" s="1203" t="s">
        <v>73</v>
      </c>
      <c r="P97" s="1203" t="s">
        <v>73</v>
      </c>
      <c r="Q97" s="1203" t="s">
        <v>73</v>
      </c>
      <c r="R97" s="1203" t="s">
        <v>73</v>
      </c>
      <c r="S97" s="1198">
        <f>VLOOKUP($D97,'NI-San'!$B$1:$V$2048,12,FALSE)</f>
        <v>0</v>
      </c>
      <c r="T97" s="1198">
        <f>VLOOKUP($D97,'NI-San'!$B$1:$V$2048,13,FALSE)</f>
        <v>0</v>
      </c>
      <c r="U97" s="1198">
        <f>VLOOKUP($D97,'NI-San'!$B$1:$V$2048,16,FALSE)</f>
        <v>0</v>
      </c>
      <c r="V97" s="1198">
        <f>VLOOKUP($D97,'NI-San'!$B$1:$V$2048,17,FALSE)</f>
        <v>0</v>
      </c>
      <c r="W97" s="1198">
        <f>VLOOKUP($D97,'NI-San'!$B$1:$V$2048,18,FALSE)</f>
        <v>0</v>
      </c>
      <c r="X97" s="1198">
        <f>VLOOKUP($D97,'NI-San'!$B$1:$V$2048,19,FALSE)</f>
        <v>0</v>
      </c>
    </row>
    <row r="98" spans="1:24" ht="27" hidden="1">
      <c r="A98" s="505"/>
      <c r="B98" s="505"/>
      <c r="C98" s="505"/>
      <c r="D98" s="1198" t="s">
        <v>322</v>
      </c>
      <c r="E98" s="1199" t="s">
        <v>70</v>
      </c>
      <c r="F98" s="1202"/>
      <c r="G98" s="1202"/>
      <c r="H98" s="1202" t="s">
        <v>301</v>
      </c>
      <c r="I98" s="1202" t="s">
        <v>53</v>
      </c>
      <c r="J98" s="1202" t="s">
        <v>288</v>
      </c>
      <c r="K98" s="1202" t="s">
        <v>288</v>
      </c>
      <c r="L98" s="1202" t="s">
        <v>309</v>
      </c>
      <c r="M98" s="1202" t="s">
        <v>290</v>
      </c>
      <c r="N98" s="1203" t="s">
        <v>323</v>
      </c>
      <c r="O98" s="1203" t="s">
        <v>73</v>
      </c>
      <c r="P98" s="1203" t="s">
        <v>73</v>
      </c>
      <c r="Q98" s="1203" t="s">
        <v>73</v>
      </c>
      <c r="R98" s="1203" t="s">
        <v>73</v>
      </c>
      <c r="S98" s="1198">
        <f>VLOOKUP($D98,'NI-San'!$B$1:$V$2048,12,FALSE)</f>
        <v>0</v>
      </c>
      <c r="T98" s="1198">
        <f>VLOOKUP($D98,'NI-San'!$B$1:$V$2048,13,FALSE)</f>
        <v>0</v>
      </c>
      <c r="U98" s="1198">
        <f>VLOOKUP($D98,'NI-San'!$B$1:$V$2048,16,FALSE)</f>
        <v>0</v>
      </c>
      <c r="V98" s="1198">
        <f>VLOOKUP($D98,'NI-San'!$B$1:$V$2048,17,FALSE)</f>
        <v>0</v>
      </c>
      <c r="W98" s="1198">
        <f>VLOOKUP($D98,'NI-San'!$B$1:$V$2048,18,FALSE)</f>
        <v>0</v>
      </c>
      <c r="X98" s="1198">
        <f>VLOOKUP($D98,'NI-San'!$B$1:$V$2048,19,FALSE)</f>
        <v>0</v>
      </c>
    </row>
    <row r="99" spans="1:24" hidden="1">
      <c r="A99" s="505"/>
      <c r="B99" s="505"/>
      <c r="C99" s="505"/>
      <c r="D99" s="1198" t="s">
        <v>324</v>
      </c>
      <c r="E99" s="1199" t="s">
        <v>70</v>
      </c>
      <c r="F99" s="1202"/>
      <c r="G99" s="1202"/>
      <c r="H99" s="1202" t="s">
        <v>301</v>
      </c>
      <c r="I99" s="1202" t="s">
        <v>53</v>
      </c>
      <c r="J99" s="1202" t="s">
        <v>288</v>
      </c>
      <c r="K99" s="1202" t="s">
        <v>288</v>
      </c>
      <c r="L99" s="1202" t="s">
        <v>309</v>
      </c>
      <c r="M99" s="1202" t="s">
        <v>290</v>
      </c>
      <c r="N99" s="1203" t="s">
        <v>325</v>
      </c>
      <c r="O99" s="1203" t="s">
        <v>73</v>
      </c>
      <c r="P99" s="1203" t="s">
        <v>73</v>
      </c>
      <c r="Q99" s="1203" t="s">
        <v>73</v>
      </c>
      <c r="R99" s="1203" t="s">
        <v>73</v>
      </c>
      <c r="S99" s="1198">
        <f>VLOOKUP($D99,'NI-San'!$B$1:$V$2048,12,FALSE)</f>
        <v>0</v>
      </c>
      <c r="T99" s="1198">
        <f>VLOOKUP($D99,'NI-San'!$B$1:$V$2048,13,FALSE)</f>
        <v>0</v>
      </c>
      <c r="U99" s="1198">
        <f>VLOOKUP($D99,'NI-San'!$B$1:$V$2048,16,FALSE)</f>
        <v>0</v>
      </c>
      <c r="V99" s="1198">
        <f>VLOOKUP($D99,'NI-San'!$B$1:$V$2048,17,FALSE)</f>
        <v>0</v>
      </c>
      <c r="W99" s="1198">
        <f>VLOOKUP($D99,'NI-San'!$B$1:$V$2048,18,FALSE)</f>
        <v>0</v>
      </c>
      <c r="X99" s="1198">
        <f>VLOOKUP($D99,'NI-San'!$B$1:$V$2048,19,FALSE)</f>
        <v>0</v>
      </c>
    </row>
    <row r="100" spans="1:24" hidden="1">
      <c r="A100" s="505"/>
      <c r="B100" s="505"/>
      <c r="C100" s="505"/>
      <c r="D100" s="1198" t="s">
        <v>326</v>
      </c>
      <c r="E100" s="1199" t="s">
        <v>70</v>
      </c>
      <c r="F100" s="1202" t="s">
        <v>157</v>
      </c>
      <c r="G100" s="1202"/>
      <c r="H100" s="1202" t="s">
        <v>308</v>
      </c>
      <c r="I100" s="1202" t="s">
        <v>53</v>
      </c>
      <c r="J100" s="1202" t="s">
        <v>288</v>
      </c>
      <c r="K100" s="1202" t="s">
        <v>288</v>
      </c>
      <c r="L100" s="1202" t="s">
        <v>327</v>
      </c>
      <c r="M100" s="1202" t="s">
        <v>290</v>
      </c>
      <c r="N100" s="1203" t="s">
        <v>328</v>
      </c>
      <c r="O100" s="1203" t="s">
        <v>73</v>
      </c>
      <c r="P100" s="1203" t="s">
        <v>73</v>
      </c>
      <c r="Q100" s="1203" t="s">
        <v>73</v>
      </c>
      <c r="R100" s="1203" t="s">
        <v>73</v>
      </c>
      <c r="S100" s="1198">
        <f>VLOOKUP($D100,'NI-San'!$B$1:$V$2048,12,FALSE)</f>
        <v>0</v>
      </c>
      <c r="T100" s="1198">
        <f>VLOOKUP($D100,'NI-San'!$B$1:$V$2048,13,FALSE)</f>
        <v>0</v>
      </c>
      <c r="U100" s="1198">
        <f>VLOOKUP($D100,'NI-San'!$B$1:$V$2048,16,FALSE)</f>
        <v>0</v>
      </c>
      <c r="V100" s="1198">
        <f>VLOOKUP($D100,'NI-San'!$B$1:$V$2048,17,FALSE)</f>
        <v>0</v>
      </c>
      <c r="W100" s="1198">
        <f>VLOOKUP($D100,'NI-San'!$B$1:$V$2048,18,FALSE)</f>
        <v>0</v>
      </c>
      <c r="X100" s="1198">
        <f>VLOOKUP($D100,'NI-San'!$B$1:$V$2048,19,FALSE)</f>
        <v>0</v>
      </c>
    </row>
    <row r="101" spans="1:24" hidden="1">
      <c r="A101" s="505"/>
      <c r="B101" s="505"/>
      <c r="C101" s="505"/>
      <c r="D101" s="1198" t="s">
        <v>329</v>
      </c>
      <c r="E101" s="1199" t="s">
        <v>70</v>
      </c>
      <c r="F101" s="1202" t="s">
        <v>157</v>
      </c>
      <c r="G101" s="1202"/>
      <c r="H101" s="1202" t="s">
        <v>308</v>
      </c>
      <c r="I101" s="1202" t="s">
        <v>53</v>
      </c>
      <c r="J101" s="1202" t="s">
        <v>288</v>
      </c>
      <c r="K101" s="1202" t="s">
        <v>288</v>
      </c>
      <c r="L101" s="1202" t="s">
        <v>327</v>
      </c>
      <c r="M101" s="1202" t="s">
        <v>290</v>
      </c>
      <c r="N101" s="1203" t="s">
        <v>330</v>
      </c>
      <c r="O101" s="1203" t="s">
        <v>73</v>
      </c>
      <c r="P101" s="1203" t="s">
        <v>73</v>
      </c>
      <c r="Q101" s="1203" t="s">
        <v>73</v>
      </c>
      <c r="R101" s="1203" t="s">
        <v>73</v>
      </c>
      <c r="S101" s="1198">
        <f>VLOOKUP($D101,'NI-San'!$B$1:$V$2048,12,FALSE)</f>
        <v>0</v>
      </c>
      <c r="T101" s="1198">
        <f>VLOOKUP($D101,'NI-San'!$B$1:$V$2048,13,FALSE)</f>
        <v>0</v>
      </c>
      <c r="U101" s="1198">
        <f>VLOOKUP($D101,'NI-San'!$B$1:$V$2048,16,FALSE)</f>
        <v>0</v>
      </c>
      <c r="V101" s="1198">
        <f>VLOOKUP($D101,'NI-San'!$B$1:$V$2048,17,FALSE)</f>
        <v>0</v>
      </c>
      <c r="W101" s="1198">
        <f>VLOOKUP($D101,'NI-San'!$B$1:$V$2048,18,FALSE)</f>
        <v>0</v>
      </c>
      <c r="X101" s="1198">
        <f>VLOOKUP($D101,'NI-San'!$B$1:$V$2048,19,FALSE)</f>
        <v>0</v>
      </c>
    </row>
    <row r="102" spans="1:24" ht="27">
      <c r="A102" s="505"/>
      <c r="B102" s="505"/>
      <c r="C102" s="505"/>
      <c r="D102" s="1198" t="s">
        <v>331</v>
      </c>
      <c r="E102" s="1199" t="s">
        <v>70</v>
      </c>
      <c r="F102" s="1202" t="s">
        <v>295</v>
      </c>
      <c r="G102" s="1202"/>
      <c r="H102" s="1202" t="s">
        <v>314</v>
      </c>
      <c r="I102" s="1202" t="s">
        <v>53</v>
      </c>
      <c r="J102" s="1202" t="s">
        <v>288</v>
      </c>
      <c r="K102" s="1202" t="s">
        <v>288</v>
      </c>
      <c r="L102" s="1202" t="s">
        <v>327</v>
      </c>
      <c r="M102" s="1202" t="s">
        <v>290</v>
      </c>
      <c r="N102" s="1203" t="s">
        <v>332</v>
      </c>
      <c r="O102" s="1203" t="s">
        <v>73</v>
      </c>
      <c r="P102" s="1203" t="s">
        <v>73</v>
      </c>
      <c r="Q102" s="1203" t="s">
        <v>73</v>
      </c>
      <c r="R102" s="1203" t="s">
        <v>73</v>
      </c>
      <c r="S102" s="1198">
        <f>VLOOKUP($D102,'NI-San'!$B$1:$V$2048,12,FALSE)</f>
        <v>0</v>
      </c>
      <c r="T102" s="1198">
        <f>VLOOKUP($D102,'NI-San'!$B$1:$V$2048,13,FALSE)</f>
        <v>0</v>
      </c>
      <c r="U102" s="1198">
        <f>VLOOKUP($D102,'NI-San'!$B$1:$V$2048,16,FALSE)</f>
        <v>0</v>
      </c>
      <c r="V102" s="1198">
        <f>VLOOKUP($D102,'NI-San'!$B$1:$V$2048,17,FALSE)</f>
        <v>0</v>
      </c>
      <c r="W102" s="1198">
        <f>VLOOKUP($D102,'NI-San'!$B$1:$V$2048,18,FALSE)</f>
        <v>0</v>
      </c>
      <c r="X102" s="1198">
        <f>VLOOKUP($D102,'NI-San'!$B$1:$V$2048,19,FALSE)</f>
        <v>0</v>
      </c>
    </row>
    <row r="103" spans="1:24" hidden="1">
      <c r="A103" s="505"/>
      <c r="B103" s="505"/>
      <c r="C103" s="505"/>
      <c r="D103" s="1198" t="s">
        <v>333</v>
      </c>
      <c r="E103" s="1199" t="s">
        <v>70</v>
      </c>
      <c r="F103" s="1202"/>
      <c r="G103" s="1202"/>
      <c r="H103" s="1202" t="s">
        <v>301</v>
      </c>
      <c r="I103" s="1202" t="s">
        <v>53</v>
      </c>
      <c r="J103" s="1202" t="s">
        <v>288</v>
      </c>
      <c r="K103" s="1202" t="s">
        <v>288</v>
      </c>
      <c r="L103" s="1202" t="s">
        <v>327</v>
      </c>
      <c r="M103" s="1202" t="s">
        <v>290</v>
      </c>
      <c r="N103" s="1203" t="s">
        <v>334</v>
      </c>
      <c r="O103" s="1203" t="s">
        <v>73</v>
      </c>
      <c r="P103" s="1203" t="s">
        <v>73</v>
      </c>
      <c r="Q103" s="1203" t="s">
        <v>73</v>
      </c>
      <c r="R103" s="1203" t="s">
        <v>73</v>
      </c>
      <c r="S103" s="1198">
        <f>VLOOKUP($D103,'NI-San'!$B$1:$V$2048,12,FALSE)</f>
        <v>0</v>
      </c>
      <c r="T103" s="1198">
        <f>VLOOKUP($D103,'NI-San'!$B$1:$V$2048,13,FALSE)</f>
        <v>0</v>
      </c>
      <c r="U103" s="1198">
        <f>VLOOKUP($D103,'NI-San'!$B$1:$V$2048,16,FALSE)</f>
        <v>0</v>
      </c>
      <c r="V103" s="1198">
        <f>VLOOKUP($D103,'NI-San'!$B$1:$V$2048,17,FALSE)</f>
        <v>0</v>
      </c>
      <c r="W103" s="1198">
        <f>VLOOKUP($D103,'NI-San'!$B$1:$V$2048,18,FALSE)</f>
        <v>0</v>
      </c>
      <c r="X103" s="1198">
        <f>VLOOKUP($D103,'NI-San'!$B$1:$V$2048,19,FALSE)</f>
        <v>0</v>
      </c>
    </row>
    <row r="104" spans="1:24" hidden="1">
      <c r="A104" s="505"/>
      <c r="B104" s="505"/>
      <c r="C104" s="505"/>
      <c r="D104" s="1198" t="s">
        <v>335</v>
      </c>
      <c r="E104" s="1199" t="s">
        <v>70</v>
      </c>
      <c r="F104" s="1202" t="s">
        <v>157</v>
      </c>
      <c r="G104" s="1202"/>
      <c r="H104" s="1202" t="s">
        <v>308</v>
      </c>
      <c r="I104" s="1202" t="s">
        <v>53</v>
      </c>
      <c r="J104" s="1202" t="s">
        <v>288</v>
      </c>
      <c r="K104" s="1202" t="s">
        <v>288</v>
      </c>
      <c r="L104" s="1202" t="s">
        <v>336</v>
      </c>
      <c r="M104" s="1202" t="s">
        <v>290</v>
      </c>
      <c r="N104" s="1203" t="s">
        <v>337</v>
      </c>
      <c r="O104" s="1203" t="s">
        <v>73</v>
      </c>
      <c r="P104" s="1203" t="s">
        <v>73</v>
      </c>
      <c r="Q104" s="1203" t="s">
        <v>73</v>
      </c>
      <c r="R104" s="1203" t="s">
        <v>73</v>
      </c>
      <c r="S104" s="1198">
        <f>VLOOKUP($D104,'NI-San'!$B$1:$V$2048,12,FALSE)</f>
        <v>0</v>
      </c>
      <c r="T104" s="1198">
        <f>VLOOKUP($D104,'NI-San'!$B$1:$V$2048,13,FALSE)</f>
        <v>0</v>
      </c>
      <c r="U104" s="1198">
        <f>VLOOKUP($D104,'NI-San'!$B$1:$V$2048,16,FALSE)</f>
        <v>0</v>
      </c>
      <c r="V104" s="1198">
        <f>VLOOKUP($D104,'NI-San'!$B$1:$V$2048,17,FALSE)</f>
        <v>0</v>
      </c>
      <c r="W104" s="1198">
        <f>VLOOKUP($D104,'NI-San'!$B$1:$V$2048,18,FALSE)</f>
        <v>0</v>
      </c>
      <c r="X104" s="1198">
        <f>VLOOKUP($D104,'NI-San'!$B$1:$V$2048,19,FALSE)</f>
        <v>0</v>
      </c>
    </row>
    <row r="105" spans="1:24" hidden="1">
      <c r="A105" s="505"/>
      <c r="B105" s="505"/>
      <c r="C105" s="505"/>
      <c r="D105" s="1198" t="s">
        <v>338</v>
      </c>
      <c r="E105" s="1199" t="s">
        <v>70</v>
      </c>
      <c r="F105" s="1202" t="s">
        <v>157</v>
      </c>
      <c r="G105" s="1202"/>
      <c r="H105" s="1202" t="s">
        <v>308</v>
      </c>
      <c r="I105" s="1202" t="s">
        <v>53</v>
      </c>
      <c r="J105" s="1202" t="s">
        <v>288</v>
      </c>
      <c r="K105" s="1202" t="s">
        <v>288</v>
      </c>
      <c r="L105" s="1202" t="s">
        <v>336</v>
      </c>
      <c r="M105" s="1202" t="s">
        <v>290</v>
      </c>
      <c r="N105" s="1203" t="s">
        <v>339</v>
      </c>
      <c r="O105" s="1203" t="s">
        <v>73</v>
      </c>
      <c r="P105" s="1203" t="s">
        <v>73</v>
      </c>
      <c r="Q105" s="1203" t="s">
        <v>73</v>
      </c>
      <c r="R105" s="1203" t="s">
        <v>73</v>
      </c>
      <c r="S105" s="1198">
        <f>VLOOKUP($D105,'NI-San'!$B$1:$V$2048,12,FALSE)</f>
        <v>0</v>
      </c>
      <c r="T105" s="1198">
        <f>VLOOKUP($D105,'NI-San'!$B$1:$V$2048,13,FALSE)</f>
        <v>0</v>
      </c>
      <c r="U105" s="1198">
        <f>VLOOKUP($D105,'NI-San'!$B$1:$V$2048,16,FALSE)</f>
        <v>0</v>
      </c>
      <c r="V105" s="1198">
        <f>VLOOKUP($D105,'NI-San'!$B$1:$V$2048,17,FALSE)</f>
        <v>0</v>
      </c>
      <c r="W105" s="1198">
        <f>VLOOKUP($D105,'NI-San'!$B$1:$V$2048,18,FALSE)</f>
        <v>0</v>
      </c>
      <c r="X105" s="1198">
        <f>VLOOKUP($D105,'NI-San'!$B$1:$V$2048,19,FALSE)</f>
        <v>0</v>
      </c>
    </row>
    <row r="106" spans="1:24" ht="27">
      <c r="A106" s="505"/>
      <c r="B106" s="505"/>
      <c r="C106" s="505"/>
      <c r="D106" s="1198" t="s">
        <v>340</v>
      </c>
      <c r="E106" s="1199" t="s">
        <v>70</v>
      </c>
      <c r="F106" s="1202" t="s">
        <v>295</v>
      </c>
      <c r="G106" s="1202"/>
      <c r="H106" s="1202" t="s">
        <v>314</v>
      </c>
      <c r="I106" s="1202" t="s">
        <v>53</v>
      </c>
      <c r="J106" s="1202" t="s">
        <v>288</v>
      </c>
      <c r="K106" s="1202" t="s">
        <v>288</v>
      </c>
      <c r="L106" s="1202" t="s">
        <v>336</v>
      </c>
      <c r="M106" s="1202" t="s">
        <v>290</v>
      </c>
      <c r="N106" s="1203" t="s">
        <v>341</v>
      </c>
      <c r="O106" s="1203" t="s">
        <v>73</v>
      </c>
      <c r="P106" s="1203" t="s">
        <v>73</v>
      </c>
      <c r="Q106" s="1203" t="s">
        <v>73</v>
      </c>
      <c r="R106" s="1203" t="s">
        <v>73</v>
      </c>
      <c r="S106" s="1198">
        <f>VLOOKUP($D106,'NI-San'!$B$1:$V$2048,12,FALSE)</f>
        <v>0</v>
      </c>
      <c r="T106" s="1198">
        <f>VLOOKUP($D106,'NI-San'!$B$1:$V$2048,13,FALSE)</f>
        <v>0</v>
      </c>
      <c r="U106" s="1198">
        <f>VLOOKUP($D106,'NI-San'!$B$1:$V$2048,16,FALSE)</f>
        <v>0</v>
      </c>
      <c r="V106" s="1198">
        <f>VLOOKUP($D106,'NI-San'!$B$1:$V$2048,17,FALSE)</f>
        <v>0</v>
      </c>
      <c r="W106" s="1198">
        <f>VLOOKUP($D106,'NI-San'!$B$1:$V$2048,18,FALSE)</f>
        <v>0</v>
      </c>
      <c r="X106" s="1198">
        <f>VLOOKUP($D106,'NI-San'!$B$1:$V$2048,19,FALSE)</f>
        <v>0</v>
      </c>
    </row>
    <row r="107" spans="1:24" hidden="1">
      <c r="A107" s="505"/>
      <c r="B107" s="505"/>
      <c r="C107" s="505"/>
      <c r="D107" s="1198" t="s">
        <v>342</v>
      </c>
      <c r="E107" s="1199" t="s">
        <v>70</v>
      </c>
      <c r="F107" s="1202"/>
      <c r="G107" s="1202"/>
      <c r="H107" s="1202"/>
      <c r="I107" s="1202" t="s">
        <v>71</v>
      </c>
      <c r="J107" s="1202"/>
      <c r="K107" s="1202"/>
      <c r="L107" s="1202"/>
      <c r="M107" s="1202"/>
      <c r="N107" s="1203" t="s">
        <v>343</v>
      </c>
      <c r="O107" s="1203" t="s">
        <v>73</v>
      </c>
      <c r="P107" s="1203" t="s">
        <v>73</v>
      </c>
      <c r="Q107" s="1203" t="s">
        <v>73</v>
      </c>
      <c r="R107" s="1203" t="s">
        <v>73</v>
      </c>
      <c r="S107" s="1198">
        <f>VLOOKUP($D107,'NI-San'!$B$1:$V$2048,12,FALSE)</f>
        <v>0</v>
      </c>
      <c r="T107" s="1198">
        <f>VLOOKUP($D107,'NI-San'!$B$1:$V$2048,13,FALSE)</f>
        <v>0</v>
      </c>
      <c r="U107" s="1198">
        <f>VLOOKUP($D107,'NI-San'!$B$1:$V$2048,16,FALSE)</f>
        <v>0</v>
      </c>
      <c r="V107" s="1198">
        <f>VLOOKUP($D107,'NI-San'!$B$1:$V$2048,17,FALSE)</f>
        <v>0</v>
      </c>
      <c r="W107" s="1198">
        <f>VLOOKUP($D107,'NI-San'!$B$1:$V$2048,18,FALSE)</f>
        <v>0</v>
      </c>
      <c r="X107" s="1198">
        <f>VLOOKUP($D107,'NI-San'!$B$1:$V$2048,19,FALSE)</f>
        <v>0</v>
      </c>
    </row>
    <row r="108" spans="1:24" ht="27" hidden="1">
      <c r="A108" s="505"/>
      <c r="B108" s="505"/>
      <c r="C108" s="505"/>
      <c r="D108" s="1198" t="s">
        <v>344</v>
      </c>
      <c r="E108" s="1199" t="s">
        <v>70</v>
      </c>
      <c r="F108" s="1202"/>
      <c r="G108" s="1202"/>
      <c r="H108" s="1202" t="s">
        <v>301</v>
      </c>
      <c r="I108" s="1202" t="s">
        <v>53</v>
      </c>
      <c r="J108" s="1202" t="s">
        <v>288</v>
      </c>
      <c r="K108" s="1202" t="s">
        <v>288</v>
      </c>
      <c r="L108" s="1202" t="s">
        <v>336</v>
      </c>
      <c r="M108" s="1202" t="s">
        <v>290</v>
      </c>
      <c r="N108" s="1203" t="s">
        <v>345</v>
      </c>
      <c r="O108" s="1203" t="s">
        <v>73</v>
      </c>
      <c r="P108" s="1203" t="s">
        <v>73</v>
      </c>
      <c r="Q108" s="1203" t="s">
        <v>73</v>
      </c>
      <c r="R108" s="1203" t="s">
        <v>73</v>
      </c>
      <c r="S108" s="1198">
        <f>VLOOKUP($D108,'NI-San'!$B$1:$V$2048,12,FALSE)</f>
        <v>0</v>
      </c>
      <c r="T108" s="1198">
        <f>VLOOKUP($D108,'NI-San'!$B$1:$V$2048,13,FALSE)</f>
        <v>0</v>
      </c>
      <c r="U108" s="1198">
        <f>VLOOKUP($D108,'NI-San'!$B$1:$V$2048,16,FALSE)</f>
        <v>0</v>
      </c>
      <c r="V108" s="1198">
        <f>VLOOKUP($D108,'NI-San'!$B$1:$V$2048,17,FALSE)</f>
        <v>0</v>
      </c>
      <c r="W108" s="1198">
        <f>VLOOKUP($D108,'NI-San'!$B$1:$V$2048,18,FALSE)</f>
        <v>0</v>
      </c>
      <c r="X108" s="1198">
        <f>VLOOKUP($D108,'NI-San'!$B$1:$V$2048,19,FALSE)</f>
        <v>0</v>
      </c>
    </row>
    <row r="109" spans="1:24" ht="27" hidden="1">
      <c r="A109" s="505"/>
      <c r="B109" s="505"/>
      <c r="C109" s="505"/>
      <c r="D109" s="1198" t="s">
        <v>346</v>
      </c>
      <c r="E109" s="1199" t="s">
        <v>70</v>
      </c>
      <c r="F109" s="1202"/>
      <c r="G109" s="1202"/>
      <c r="H109" s="1202" t="s">
        <v>301</v>
      </c>
      <c r="I109" s="1202" t="s">
        <v>53</v>
      </c>
      <c r="J109" s="1202" t="s">
        <v>288</v>
      </c>
      <c r="K109" s="1202" t="s">
        <v>288</v>
      </c>
      <c r="L109" s="1202" t="s">
        <v>336</v>
      </c>
      <c r="M109" s="1202" t="s">
        <v>290</v>
      </c>
      <c r="N109" s="1203" t="s">
        <v>347</v>
      </c>
      <c r="O109" s="1203" t="s">
        <v>73</v>
      </c>
      <c r="P109" s="1203" t="s">
        <v>73</v>
      </c>
      <c r="Q109" s="1203" t="s">
        <v>73</v>
      </c>
      <c r="R109" s="1203" t="s">
        <v>73</v>
      </c>
      <c r="S109" s="1198">
        <f>VLOOKUP($D109,'NI-San'!$B$1:$V$2048,12,FALSE)</f>
        <v>0</v>
      </c>
      <c r="T109" s="1198">
        <f>VLOOKUP($D109,'NI-San'!$B$1:$V$2048,13,FALSE)</f>
        <v>0</v>
      </c>
      <c r="U109" s="1198">
        <f>VLOOKUP($D109,'NI-San'!$B$1:$V$2048,16,FALSE)</f>
        <v>0</v>
      </c>
      <c r="V109" s="1198">
        <f>VLOOKUP($D109,'NI-San'!$B$1:$V$2048,17,FALSE)</f>
        <v>0</v>
      </c>
      <c r="W109" s="1198">
        <f>VLOOKUP($D109,'NI-San'!$B$1:$V$2048,18,FALSE)</f>
        <v>0</v>
      </c>
      <c r="X109" s="1198">
        <f>VLOOKUP($D109,'NI-San'!$B$1:$V$2048,19,FALSE)</f>
        <v>0</v>
      </c>
    </row>
    <row r="110" spans="1:24" ht="27" hidden="1">
      <c r="A110" s="505"/>
      <c r="B110" s="505"/>
      <c r="C110" s="505"/>
      <c r="D110" s="1198" t="s">
        <v>348</v>
      </c>
      <c r="E110" s="1199" t="s">
        <v>70</v>
      </c>
      <c r="F110" s="1202"/>
      <c r="G110" s="1202"/>
      <c r="H110" s="1202" t="s">
        <v>301</v>
      </c>
      <c r="I110" s="1202" t="s">
        <v>53</v>
      </c>
      <c r="J110" s="1202" t="s">
        <v>288</v>
      </c>
      <c r="K110" s="1202" t="s">
        <v>288</v>
      </c>
      <c r="L110" s="1202" t="s">
        <v>336</v>
      </c>
      <c r="M110" s="1202" t="s">
        <v>290</v>
      </c>
      <c r="N110" s="1203" t="s">
        <v>349</v>
      </c>
      <c r="O110" s="1203" t="s">
        <v>73</v>
      </c>
      <c r="P110" s="1203" t="s">
        <v>73</v>
      </c>
      <c r="Q110" s="1203" t="s">
        <v>73</v>
      </c>
      <c r="R110" s="1203" t="s">
        <v>73</v>
      </c>
      <c r="S110" s="1198">
        <f>VLOOKUP($D110,'NI-San'!$B$1:$V$2048,12,FALSE)</f>
        <v>0</v>
      </c>
      <c r="T110" s="1198">
        <f>VLOOKUP($D110,'NI-San'!$B$1:$V$2048,13,FALSE)</f>
        <v>0</v>
      </c>
      <c r="U110" s="1198">
        <f>VLOOKUP($D110,'NI-San'!$B$1:$V$2048,16,FALSE)</f>
        <v>0</v>
      </c>
      <c r="V110" s="1198">
        <f>VLOOKUP($D110,'NI-San'!$B$1:$V$2048,17,FALSE)</f>
        <v>0</v>
      </c>
      <c r="W110" s="1198">
        <f>VLOOKUP($D110,'NI-San'!$B$1:$V$2048,18,FALSE)</f>
        <v>0</v>
      </c>
      <c r="X110" s="1198">
        <f>VLOOKUP($D110,'NI-San'!$B$1:$V$2048,19,FALSE)</f>
        <v>0</v>
      </c>
    </row>
    <row r="111" spans="1:24" ht="27" hidden="1">
      <c r="A111" s="505"/>
      <c r="B111" s="505"/>
      <c r="C111" s="505"/>
      <c r="D111" s="1198" t="s">
        <v>350</v>
      </c>
      <c r="E111" s="1199" t="s">
        <v>70</v>
      </c>
      <c r="F111" s="1202" t="s">
        <v>157</v>
      </c>
      <c r="G111" s="1202"/>
      <c r="H111" s="1202" t="s">
        <v>351</v>
      </c>
      <c r="I111" s="1202" t="s">
        <v>53</v>
      </c>
      <c r="J111" s="1202" t="s">
        <v>288</v>
      </c>
      <c r="K111" s="1202" t="s">
        <v>288</v>
      </c>
      <c r="L111" s="1202" t="s">
        <v>352</v>
      </c>
      <c r="M111" s="1202" t="s">
        <v>290</v>
      </c>
      <c r="N111" s="1203" t="s">
        <v>353</v>
      </c>
      <c r="O111" s="1203" t="s">
        <v>73</v>
      </c>
      <c r="P111" s="1203" t="s">
        <v>73</v>
      </c>
      <c r="Q111" s="1203" t="s">
        <v>73</v>
      </c>
      <c r="R111" s="1203" t="s">
        <v>73</v>
      </c>
      <c r="S111" s="1198">
        <f>VLOOKUP($D111,'NI-San'!$B$1:$V$2048,12,FALSE)</f>
        <v>0</v>
      </c>
      <c r="T111" s="1198">
        <f>VLOOKUP($D111,'NI-San'!$B$1:$V$2048,13,FALSE)</f>
        <v>0</v>
      </c>
      <c r="U111" s="1198">
        <f>VLOOKUP($D111,'NI-San'!$B$1:$V$2048,16,FALSE)</f>
        <v>0</v>
      </c>
      <c r="V111" s="1198">
        <f>VLOOKUP($D111,'NI-San'!$B$1:$V$2048,17,FALSE)</f>
        <v>0</v>
      </c>
      <c r="W111" s="1198">
        <f>VLOOKUP($D111,'NI-San'!$B$1:$V$2048,18,FALSE)</f>
        <v>0</v>
      </c>
      <c r="X111" s="1198">
        <f>VLOOKUP($D111,'NI-San'!$B$1:$V$2048,19,FALSE)</f>
        <v>0</v>
      </c>
    </row>
    <row r="112" spans="1:24" hidden="1">
      <c r="A112" s="505"/>
      <c r="B112" s="505"/>
      <c r="C112" s="505"/>
      <c r="D112" s="1198" t="s">
        <v>354</v>
      </c>
      <c r="E112" s="1199" t="s">
        <v>70</v>
      </c>
      <c r="F112" s="1202" t="s">
        <v>157</v>
      </c>
      <c r="G112" s="1202"/>
      <c r="H112" s="1202" t="s">
        <v>351</v>
      </c>
      <c r="I112" s="1202" t="s">
        <v>53</v>
      </c>
      <c r="J112" s="1202" t="s">
        <v>288</v>
      </c>
      <c r="K112" s="1202" t="s">
        <v>288</v>
      </c>
      <c r="L112" s="1202" t="s">
        <v>352</v>
      </c>
      <c r="M112" s="1202" t="s">
        <v>290</v>
      </c>
      <c r="N112" s="1203" t="s">
        <v>355</v>
      </c>
      <c r="O112" s="1203" t="s">
        <v>73</v>
      </c>
      <c r="P112" s="1203" t="s">
        <v>73</v>
      </c>
      <c r="Q112" s="1203" t="s">
        <v>73</v>
      </c>
      <c r="R112" s="1203" t="s">
        <v>73</v>
      </c>
      <c r="S112" s="1198">
        <f>VLOOKUP($D112,'NI-San'!$B$1:$V$2048,12,FALSE)</f>
        <v>0</v>
      </c>
      <c r="T112" s="1198">
        <f>VLOOKUP($D112,'NI-San'!$B$1:$V$2048,13,FALSE)</f>
        <v>0</v>
      </c>
      <c r="U112" s="1198">
        <f>VLOOKUP($D112,'NI-San'!$B$1:$V$2048,16,FALSE)</f>
        <v>0</v>
      </c>
      <c r="V112" s="1198">
        <f>VLOOKUP($D112,'NI-San'!$B$1:$V$2048,17,FALSE)</f>
        <v>0</v>
      </c>
      <c r="W112" s="1198">
        <f>VLOOKUP($D112,'NI-San'!$B$1:$V$2048,18,FALSE)</f>
        <v>0</v>
      </c>
      <c r="X112" s="1198">
        <f>VLOOKUP($D112,'NI-San'!$B$1:$V$2048,19,FALSE)</f>
        <v>0</v>
      </c>
    </row>
    <row r="113" spans="1:24" ht="27">
      <c r="A113" s="505"/>
      <c r="B113" s="505"/>
      <c r="C113" s="505"/>
      <c r="D113" s="1198" t="s">
        <v>356</v>
      </c>
      <c r="E113" s="1199" t="s">
        <v>70</v>
      </c>
      <c r="F113" s="1202"/>
      <c r="G113" s="1202"/>
      <c r="H113" s="1202" t="s">
        <v>357</v>
      </c>
      <c r="I113" s="1202" t="s">
        <v>53</v>
      </c>
      <c r="J113" s="1202" t="s">
        <v>288</v>
      </c>
      <c r="K113" s="1202" t="s">
        <v>288</v>
      </c>
      <c r="L113" s="1202" t="s">
        <v>352</v>
      </c>
      <c r="M113" s="1202" t="s">
        <v>290</v>
      </c>
      <c r="N113" s="1203" t="s">
        <v>358</v>
      </c>
      <c r="O113" s="1203" t="s">
        <v>73</v>
      </c>
      <c r="P113" s="1203" t="s">
        <v>73</v>
      </c>
      <c r="Q113" s="1203" t="s">
        <v>73</v>
      </c>
      <c r="R113" s="1203" t="s">
        <v>73</v>
      </c>
      <c r="S113" s="1198">
        <f>VLOOKUP($D113,'NI-San'!$B$1:$V$2048,12,FALSE)</f>
        <v>0</v>
      </c>
      <c r="T113" s="1198">
        <f>VLOOKUP($D113,'NI-San'!$B$1:$V$2048,13,FALSE)</f>
        <v>0</v>
      </c>
      <c r="U113" s="1198">
        <f>VLOOKUP($D113,'NI-San'!$B$1:$V$2048,16,FALSE)</f>
        <v>0</v>
      </c>
      <c r="V113" s="1198">
        <f>VLOOKUP($D113,'NI-San'!$B$1:$V$2048,17,FALSE)</f>
        <v>0</v>
      </c>
      <c r="W113" s="1198">
        <f>VLOOKUP($D113,'NI-San'!$B$1:$V$2048,18,FALSE)</f>
        <v>0</v>
      </c>
      <c r="X113" s="1198">
        <f>VLOOKUP($D113,'NI-San'!$B$1:$V$2048,19,FALSE)</f>
        <v>0</v>
      </c>
    </row>
    <row r="114" spans="1:24" hidden="1">
      <c r="A114" s="505"/>
      <c r="B114" s="505"/>
      <c r="C114" s="505"/>
      <c r="D114" s="1198" t="s">
        <v>359</v>
      </c>
      <c r="E114" s="1199" t="s">
        <v>70</v>
      </c>
      <c r="F114" s="1202"/>
      <c r="G114" s="1202"/>
      <c r="H114" s="1202" t="s">
        <v>301</v>
      </c>
      <c r="I114" s="1202" t="s">
        <v>53</v>
      </c>
      <c r="J114" s="1202" t="s">
        <v>288</v>
      </c>
      <c r="K114" s="1202" t="s">
        <v>288</v>
      </c>
      <c r="L114" s="1202" t="s">
        <v>352</v>
      </c>
      <c r="M114" s="1202" t="s">
        <v>290</v>
      </c>
      <c r="N114" s="1203" t="s">
        <v>360</v>
      </c>
      <c r="O114" s="1203" t="s">
        <v>73</v>
      </c>
      <c r="P114" s="1203" t="s">
        <v>73</v>
      </c>
      <c r="Q114" s="1203" t="s">
        <v>73</v>
      </c>
      <c r="R114" s="1203" t="s">
        <v>73</v>
      </c>
      <c r="S114" s="1198">
        <f>VLOOKUP($D114,'NI-San'!$B$1:$V$2048,12,FALSE)</f>
        <v>0</v>
      </c>
      <c r="T114" s="1198">
        <f>VLOOKUP($D114,'NI-San'!$B$1:$V$2048,13,FALSE)</f>
        <v>0</v>
      </c>
      <c r="U114" s="1198">
        <f>VLOOKUP($D114,'NI-San'!$B$1:$V$2048,16,FALSE)</f>
        <v>0</v>
      </c>
      <c r="V114" s="1198">
        <f>VLOOKUP($D114,'NI-San'!$B$1:$V$2048,17,FALSE)</f>
        <v>0</v>
      </c>
      <c r="W114" s="1198">
        <f>VLOOKUP($D114,'NI-San'!$B$1:$V$2048,18,FALSE)</f>
        <v>0</v>
      </c>
      <c r="X114" s="1198">
        <f>VLOOKUP($D114,'NI-San'!$B$1:$V$2048,19,FALSE)</f>
        <v>0</v>
      </c>
    </row>
    <row r="115" spans="1:24" hidden="1">
      <c r="A115" s="505"/>
      <c r="B115" s="505"/>
      <c r="C115" s="505"/>
      <c r="D115" s="1198" t="s">
        <v>361</v>
      </c>
      <c r="E115" s="1199" t="s">
        <v>70</v>
      </c>
      <c r="F115" s="1202" t="s">
        <v>157</v>
      </c>
      <c r="G115" s="1202"/>
      <c r="H115" s="1202"/>
      <c r="I115" s="1202" t="s">
        <v>71</v>
      </c>
      <c r="J115" s="1202" t="s">
        <v>288</v>
      </c>
      <c r="K115" s="1202" t="s">
        <v>288</v>
      </c>
      <c r="L115" s="1202" t="s">
        <v>362</v>
      </c>
      <c r="M115" s="1202" t="s">
        <v>290</v>
      </c>
      <c r="N115" s="1203" t="s">
        <v>363</v>
      </c>
      <c r="O115" s="1203" t="s">
        <v>73</v>
      </c>
      <c r="P115" s="1203" t="s">
        <v>73</v>
      </c>
      <c r="Q115" s="1203" t="s">
        <v>73</v>
      </c>
      <c r="R115" s="1203" t="s">
        <v>73</v>
      </c>
      <c r="S115" s="1198">
        <f>VLOOKUP($D115,'NI-San'!$B$1:$V$2048,12,FALSE)</f>
        <v>0</v>
      </c>
      <c r="T115" s="1198">
        <f>VLOOKUP($D115,'NI-San'!$B$1:$V$2048,13,FALSE)</f>
        <v>0</v>
      </c>
      <c r="U115" s="1198">
        <f>VLOOKUP($D115,'NI-San'!$B$1:$V$2048,16,FALSE)</f>
        <v>0</v>
      </c>
      <c r="V115" s="1198">
        <f>VLOOKUP($D115,'NI-San'!$B$1:$V$2048,17,FALSE)</f>
        <v>0</v>
      </c>
      <c r="W115" s="1198">
        <f>VLOOKUP($D115,'NI-San'!$B$1:$V$2048,18,FALSE)</f>
        <v>0</v>
      </c>
      <c r="X115" s="1198">
        <f>VLOOKUP($D115,'NI-San'!$B$1:$V$2048,19,FALSE)</f>
        <v>0</v>
      </c>
    </row>
    <row r="116" spans="1:24" hidden="1">
      <c r="A116" s="505"/>
      <c r="B116" s="505"/>
      <c r="C116" s="505"/>
      <c r="D116" s="1198" t="s">
        <v>364</v>
      </c>
      <c r="E116" s="1199" t="s">
        <v>70</v>
      </c>
      <c r="F116" s="1202" t="s">
        <v>157</v>
      </c>
      <c r="G116" s="1202"/>
      <c r="H116" s="1202" t="s">
        <v>365</v>
      </c>
      <c r="I116" s="1202" t="s">
        <v>53</v>
      </c>
      <c r="J116" s="1202" t="s">
        <v>288</v>
      </c>
      <c r="K116" s="1202" t="s">
        <v>288</v>
      </c>
      <c r="L116" s="1202" t="s">
        <v>362</v>
      </c>
      <c r="M116" s="1202" t="s">
        <v>290</v>
      </c>
      <c r="N116" s="1203" t="s">
        <v>366</v>
      </c>
      <c r="O116" s="1203"/>
      <c r="P116" s="1203"/>
      <c r="Q116" s="1203"/>
      <c r="R116" s="1203"/>
      <c r="S116" s="1198">
        <f>VLOOKUP($D116,'NI-San'!$B$1:$V$2048,12,FALSE)</f>
        <v>0</v>
      </c>
      <c r="T116" s="1198">
        <f>VLOOKUP($D116,'NI-San'!$B$1:$V$2048,13,FALSE)</f>
        <v>0</v>
      </c>
      <c r="U116" s="1198">
        <f>VLOOKUP($D116,'NI-San'!$B$1:$V$2048,16,FALSE)</f>
        <v>0</v>
      </c>
      <c r="V116" s="1198"/>
      <c r="W116" s="1198"/>
      <c r="X116" s="1198"/>
    </row>
    <row r="117" spans="1:24" hidden="1">
      <c r="A117" s="505"/>
      <c r="B117" s="505"/>
      <c r="C117" s="505"/>
      <c r="D117" s="1198" t="s">
        <v>367</v>
      </c>
      <c r="E117" s="1199" t="s">
        <v>70</v>
      </c>
      <c r="F117" s="1202" t="s">
        <v>157</v>
      </c>
      <c r="G117" s="1202"/>
      <c r="H117" s="1202" t="s">
        <v>365</v>
      </c>
      <c r="I117" s="1202" t="s">
        <v>53</v>
      </c>
      <c r="J117" s="1202" t="s">
        <v>288</v>
      </c>
      <c r="K117" s="1202" t="s">
        <v>288</v>
      </c>
      <c r="L117" s="1202" t="s">
        <v>362</v>
      </c>
      <c r="M117" s="1202" t="s">
        <v>290</v>
      </c>
      <c r="N117" s="1203" t="s">
        <v>368</v>
      </c>
      <c r="O117" s="1203"/>
      <c r="P117" s="1203"/>
      <c r="Q117" s="1203"/>
      <c r="R117" s="1203"/>
      <c r="S117" s="1198">
        <f>VLOOKUP($D117,'NI-San'!$B$1:$V$2048,12,FALSE)</f>
        <v>0</v>
      </c>
      <c r="T117" s="1198">
        <f>VLOOKUP($D117,'NI-San'!$B$1:$V$2048,13,FALSE)</f>
        <v>0</v>
      </c>
      <c r="U117" s="1198">
        <f>VLOOKUP($D117,'NI-San'!$B$1:$V$2048,16,FALSE)</f>
        <v>0</v>
      </c>
      <c r="V117" s="1198"/>
      <c r="W117" s="1198"/>
      <c r="X117" s="1198"/>
    </row>
    <row r="118" spans="1:24" hidden="1">
      <c r="A118" s="505"/>
      <c r="B118" s="505"/>
      <c r="C118" s="505"/>
      <c r="D118" s="1198" t="s">
        <v>369</v>
      </c>
      <c r="E118" s="1199" t="s">
        <v>70</v>
      </c>
      <c r="F118" s="1202" t="s">
        <v>157</v>
      </c>
      <c r="G118" s="1202"/>
      <c r="H118" s="1202"/>
      <c r="I118" s="1202" t="s">
        <v>71</v>
      </c>
      <c r="J118" s="1202" t="s">
        <v>288</v>
      </c>
      <c r="K118" s="1202" t="s">
        <v>288</v>
      </c>
      <c r="L118" s="1202" t="s">
        <v>362</v>
      </c>
      <c r="M118" s="1202" t="s">
        <v>290</v>
      </c>
      <c r="N118" s="1203" t="s">
        <v>370</v>
      </c>
      <c r="O118" s="1203" t="s">
        <v>73</v>
      </c>
      <c r="P118" s="1203" t="s">
        <v>73</v>
      </c>
      <c r="Q118" s="1203" t="s">
        <v>73</v>
      </c>
      <c r="R118" s="1203" t="s">
        <v>73</v>
      </c>
      <c r="S118" s="1198">
        <f>VLOOKUP($D118,'NI-San'!$B$1:$V$2048,12,FALSE)</f>
        <v>0</v>
      </c>
      <c r="T118" s="1198">
        <f>VLOOKUP($D118,'NI-San'!$B$1:$V$2048,13,FALSE)</f>
        <v>0</v>
      </c>
      <c r="U118" s="1198">
        <f>VLOOKUP($D118,'NI-San'!$B$1:$V$2048,16,FALSE)</f>
        <v>0</v>
      </c>
      <c r="V118" s="1198">
        <f>VLOOKUP($D118,'NI-San'!$B$1:$V$2048,17,FALSE)</f>
        <v>0</v>
      </c>
      <c r="W118" s="1198">
        <f>VLOOKUP($D118,'NI-San'!$B$1:$V$2048,18,FALSE)</f>
        <v>0</v>
      </c>
      <c r="X118" s="1198">
        <f>VLOOKUP($D118,'NI-San'!$B$1:$V$2048,19,FALSE)</f>
        <v>0</v>
      </c>
    </row>
    <row r="119" spans="1:24" hidden="1">
      <c r="A119" s="505"/>
      <c r="B119" s="505"/>
      <c r="C119" s="505"/>
      <c r="D119" s="1198" t="s">
        <v>371</v>
      </c>
      <c r="E119" s="1199" t="s">
        <v>70</v>
      </c>
      <c r="F119" s="1202" t="s">
        <v>157</v>
      </c>
      <c r="G119" s="1202"/>
      <c r="H119" s="1202" t="s">
        <v>365</v>
      </c>
      <c r="I119" s="1202" t="s">
        <v>53</v>
      </c>
      <c r="J119" s="1202" t="s">
        <v>288</v>
      </c>
      <c r="K119" s="1202" t="s">
        <v>288</v>
      </c>
      <c r="L119" s="1202" t="s">
        <v>362</v>
      </c>
      <c r="M119" s="1202" t="s">
        <v>290</v>
      </c>
      <c r="N119" s="1203" t="s">
        <v>372</v>
      </c>
      <c r="O119" s="1203"/>
      <c r="P119" s="1203"/>
      <c r="Q119" s="1203"/>
      <c r="R119" s="1203"/>
      <c r="S119" s="1198">
        <f>VLOOKUP($D119,'NI-San'!$B$1:$V$2048,12,FALSE)</f>
        <v>0</v>
      </c>
      <c r="T119" s="1198">
        <f>VLOOKUP($D119,'NI-San'!$B$1:$V$2048,13,FALSE)</f>
        <v>0</v>
      </c>
      <c r="U119" s="1198">
        <f>VLOOKUP($D119,'NI-San'!$B$1:$V$2048,16,FALSE)</f>
        <v>0</v>
      </c>
      <c r="V119" s="1198"/>
      <c r="W119" s="1198"/>
      <c r="X119" s="1198"/>
    </row>
    <row r="120" spans="1:24" hidden="1">
      <c r="A120" s="505"/>
      <c r="B120" s="505"/>
      <c r="C120" s="505"/>
      <c r="D120" s="1198" t="s">
        <v>373</v>
      </c>
      <c r="E120" s="1199" t="s">
        <v>70</v>
      </c>
      <c r="F120" s="1202" t="s">
        <v>157</v>
      </c>
      <c r="G120" s="1202"/>
      <c r="H120" s="1202" t="s">
        <v>365</v>
      </c>
      <c r="I120" s="1202" t="s">
        <v>53</v>
      </c>
      <c r="J120" s="1202" t="s">
        <v>288</v>
      </c>
      <c r="K120" s="1202" t="s">
        <v>288</v>
      </c>
      <c r="L120" s="1202" t="s">
        <v>362</v>
      </c>
      <c r="M120" s="1202" t="s">
        <v>290</v>
      </c>
      <c r="N120" s="1203" t="s">
        <v>374</v>
      </c>
      <c r="O120" s="1203"/>
      <c r="P120" s="1203"/>
      <c r="Q120" s="1203"/>
      <c r="R120" s="1203"/>
      <c r="S120" s="1198">
        <f>VLOOKUP($D120,'NI-San'!$B$1:$V$2048,12,FALSE)</f>
        <v>0</v>
      </c>
      <c r="T120" s="1198">
        <f>VLOOKUP($D120,'NI-San'!$B$1:$V$2048,13,FALSE)</f>
        <v>0</v>
      </c>
      <c r="U120" s="1198">
        <f>VLOOKUP($D120,'NI-San'!$B$1:$V$2048,16,FALSE)</f>
        <v>0</v>
      </c>
      <c r="V120" s="1198"/>
      <c r="W120" s="1198"/>
      <c r="X120" s="1198"/>
    </row>
    <row r="121" spans="1:24" ht="27">
      <c r="A121" s="505"/>
      <c r="B121" s="505"/>
      <c r="C121" s="505"/>
      <c r="D121" s="1198" t="s">
        <v>375</v>
      </c>
      <c r="E121" s="1199" t="s">
        <v>70</v>
      </c>
      <c r="F121" s="1202" t="s">
        <v>295</v>
      </c>
      <c r="G121" s="1202"/>
      <c r="H121" s="1202"/>
      <c r="I121" s="1202" t="s">
        <v>71</v>
      </c>
      <c r="J121" s="1202" t="s">
        <v>288</v>
      </c>
      <c r="K121" s="1202" t="s">
        <v>288</v>
      </c>
      <c r="L121" s="1202" t="s">
        <v>362</v>
      </c>
      <c r="M121" s="1202" t="s">
        <v>290</v>
      </c>
      <c r="N121" s="1203" t="s">
        <v>376</v>
      </c>
      <c r="O121" s="1203" t="s">
        <v>73</v>
      </c>
      <c r="P121" s="1203" t="s">
        <v>73</v>
      </c>
      <c r="Q121" s="1203" t="s">
        <v>73</v>
      </c>
      <c r="R121" s="1203" t="s">
        <v>73</v>
      </c>
      <c r="S121" s="1198">
        <f>VLOOKUP($D121,'NI-San'!$B$1:$V$2048,12,FALSE)</f>
        <v>0</v>
      </c>
      <c r="T121" s="1198">
        <f>VLOOKUP($D121,'NI-San'!$B$1:$V$2048,13,FALSE)</f>
        <v>0</v>
      </c>
      <c r="U121" s="1198">
        <f>VLOOKUP($D121,'NI-San'!$B$1:$V$2048,16,FALSE)</f>
        <v>0</v>
      </c>
      <c r="V121" s="1198">
        <f>VLOOKUP($D121,'NI-San'!$B$1:$V$2048,17,FALSE)</f>
        <v>0</v>
      </c>
      <c r="W121" s="1198">
        <f>VLOOKUP($D121,'NI-San'!$B$1:$V$2048,18,FALSE)</f>
        <v>0</v>
      </c>
      <c r="X121" s="1198">
        <f>VLOOKUP($D121,'NI-San'!$B$1:$V$2048,19,FALSE)</f>
        <v>0</v>
      </c>
    </row>
    <row r="122" spans="1:24" ht="27">
      <c r="A122" s="505"/>
      <c r="B122" s="505"/>
      <c r="C122" s="505"/>
      <c r="D122" s="1198" t="s">
        <v>377</v>
      </c>
      <c r="E122" s="1199" t="s">
        <v>70</v>
      </c>
      <c r="F122" s="1202" t="s">
        <v>295</v>
      </c>
      <c r="G122" s="1202"/>
      <c r="H122" s="1202" t="s">
        <v>378</v>
      </c>
      <c r="I122" s="1202" t="s">
        <v>53</v>
      </c>
      <c r="J122" s="1202" t="s">
        <v>288</v>
      </c>
      <c r="K122" s="1202" t="s">
        <v>288</v>
      </c>
      <c r="L122" s="1202" t="s">
        <v>362</v>
      </c>
      <c r="M122" s="1202" t="s">
        <v>290</v>
      </c>
      <c r="N122" s="1203" t="s">
        <v>379</v>
      </c>
      <c r="O122" s="1203"/>
      <c r="P122" s="1203"/>
      <c r="Q122" s="1203"/>
      <c r="R122" s="1203"/>
      <c r="S122" s="1198">
        <f>VLOOKUP($D122,'NI-San'!$B$1:$V$2048,12,FALSE)</f>
        <v>0</v>
      </c>
      <c r="T122" s="1198">
        <f>VLOOKUP($D122,'NI-San'!$B$1:$V$2048,13,FALSE)</f>
        <v>0</v>
      </c>
      <c r="U122" s="1198">
        <f>VLOOKUP($D122,'NI-San'!$B$1:$V$2048,16,FALSE)</f>
        <v>0</v>
      </c>
      <c r="V122" s="1198"/>
      <c r="W122" s="1198"/>
      <c r="X122" s="1198"/>
    </row>
    <row r="123" spans="1:24">
      <c r="A123" s="505"/>
      <c r="B123" s="505"/>
      <c r="C123" s="505"/>
      <c r="D123" s="1198" t="s">
        <v>380</v>
      </c>
      <c r="E123" s="1199" t="s">
        <v>70</v>
      </c>
      <c r="F123" s="1202" t="s">
        <v>295</v>
      </c>
      <c r="G123" s="1202"/>
      <c r="H123" s="1202" t="s">
        <v>378</v>
      </c>
      <c r="I123" s="1202" t="s">
        <v>53</v>
      </c>
      <c r="J123" s="1202" t="s">
        <v>288</v>
      </c>
      <c r="K123" s="1202" t="s">
        <v>288</v>
      </c>
      <c r="L123" s="1202" t="s">
        <v>362</v>
      </c>
      <c r="M123" s="1202" t="s">
        <v>290</v>
      </c>
      <c r="N123" s="1203" t="s">
        <v>381</v>
      </c>
      <c r="O123" s="1203"/>
      <c r="P123" s="1203"/>
      <c r="Q123" s="1203"/>
      <c r="R123" s="1203"/>
      <c r="S123" s="1198">
        <f>VLOOKUP($D123,'NI-San'!$B$1:$V$2048,12,FALSE)</f>
        <v>0</v>
      </c>
      <c r="T123" s="1198">
        <f>VLOOKUP($D123,'NI-San'!$B$1:$V$2048,13,FALSE)</f>
        <v>0</v>
      </c>
      <c r="U123" s="1198">
        <f>VLOOKUP($D123,'NI-San'!$B$1:$V$2048,16,FALSE)</f>
        <v>0</v>
      </c>
      <c r="V123" s="1198"/>
      <c r="W123" s="1198"/>
      <c r="X123" s="1198"/>
    </row>
    <row r="124" spans="1:24" hidden="1">
      <c r="A124" s="505"/>
      <c r="B124" s="505"/>
      <c r="C124" s="505"/>
      <c r="D124" s="1198" t="s">
        <v>382</v>
      </c>
      <c r="E124" s="1199" t="s">
        <v>70</v>
      </c>
      <c r="F124" s="1202"/>
      <c r="G124" s="1202"/>
      <c r="H124" s="1202"/>
      <c r="I124" s="1202" t="s">
        <v>71</v>
      </c>
      <c r="J124" s="1202" t="s">
        <v>288</v>
      </c>
      <c r="K124" s="1202" t="s">
        <v>288</v>
      </c>
      <c r="L124" s="1202" t="s">
        <v>362</v>
      </c>
      <c r="M124" s="1202" t="s">
        <v>290</v>
      </c>
      <c r="N124" s="1203" t="s">
        <v>383</v>
      </c>
      <c r="O124" s="1203" t="s">
        <v>73</v>
      </c>
      <c r="P124" s="1203" t="s">
        <v>73</v>
      </c>
      <c r="Q124" s="1203" t="s">
        <v>73</v>
      </c>
      <c r="R124" s="1203" t="s">
        <v>73</v>
      </c>
      <c r="S124" s="1198">
        <f>VLOOKUP($D124,'NI-San'!$B$1:$V$2048,12,FALSE)</f>
        <v>0</v>
      </c>
      <c r="T124" s="1198">
        <f>VLOOKUP($D124,'NI-San'!$B$1:$V$2048,13,FALSE)</f>
        <v>0</v>
      </c>
      <c r="U124" s="1198">
        <f>VLOOKUP($D124,'NI-San'!$B$1:$V$2048,16,FALSE)</f>
        <v>0</v>
      </c>
      <c r="V124" s="1198">
        <f>VLOOKUP($D124,'NI-San'!$B$1:$V$2048,17,FALSE)</f>
        <v>0</v>
      </c>
      <c r="W124" s="1198">
        <f>VLOOKUP($D124,'NI-San'!$B$1:$V$2048,18,FALSE)</f>
        <v>0</v>
      </c>
      <c r="X124" s="1198">
        <f>VLOOKUP($D124,'NI-San'!$B$1:$V$2048,19,FALSE)</f>
        <v>0</v>
      </c>
    </row>
    <row r="125" spans="1:24" hidden="1">
      <c r="A125" s="505"/>
      <c r="B125" s="505"/>
      <c r="C125" s="505"/>
      <c r="D125" s="1198" t="s">
        <v>384</v>
      </c>
      <c r="E125" s="1199" t="s">
        <v>70</v>
      </c>
      <c r="F125" s="1202"/>
      <c r="G125" s="1202"/>
      <c r="H125" s="1202" t="s">
        <v>301</v>
      </c>
      <c r="I125" s="1202" t="s">
        <v>53</v>
      </c>
      <c r="J125" s="1202" t="s">
        <v>288</v>
      </c>
      <c r="K125" s="1202" t="s">
        <v>288</v>
      </c>
      <c r="L125" s="1202" t="s">
        <v>362</v>
      </c>
      <c r="M125" s="1202" t="s">
        <v>290</v>
      </c>
      <c r="N125" s="1203" t="s">
        <v>385</v>
      </c>
      <c r="O125" s="1203"/>
      <c r="P125" s="1203"/>
      <c r="Q125" s="1203"/>
      <c r="R125" s="1203"/>
      <c r="S125" s="1198">
        <f>VLOOKUP($D125,'NI-San'!$B$1:$V$2048,12,FALSE)</f>
        <v>0</v>
      </c>
      <c r="T125" s="1198">
        <f>VLOOKUP($D125,'NI-San'!$B$1:$V$2048,13,FALSE)</f>
        <v>0</v>
      </c>
      <c r="U125" s="1198">
        <f>VLOOKUP($D125,'NI-San'!$B$1:$V$2048,16,FALSE)</f>
        <v>0</v>
      </c>
      <c r="V125" s="1198"/>
      <c r="W125" s="1198"/>
      <c r="X125" s="1198"/>
    </row>
    <row r="126" spans="1:24" hidden="1">
      <c r="A126" s="505"/>
      <c r="B126" s="505"/>
      <c r="C126" s="505"/>
      <c r="D126" s="1198" t="s">
        <v>386</v>
      </c>
      <c r="E126" s="1199" t="s">
        <v>70</v>
      </c>
      <c r="F126" s="1202"/>
      <c r="G126" s="1202"/>
      <c r="H126" s="1202" t="s">
        <v>301</v>
      </c>
      <c r="I126" s="1202" t="s">
        <v>53</v>
      </c>
      <c r="J126" s="1202" t="s">
        <v>288</v>
      </c>
      <c r="K126" s="1202" t="s">
        <v>288</v>
      </c>
      <c r="L126" s="1202" t="s">
        <v>362</v>
      </c>
      <c r="M126" s="1202" t="s">
        <v>290</v>
      </c>
      <c r="N126" s="1203" t="s">
        <v>387</v>
      </c>
      <c r="O126" s="1203"/>
      <c r="P126" s="1203"/>
      <c r="Q126" s="1203"/>
      <c r="R126" s="1203"/>
      <c r="S126" s="1198">
        <f>VLOOKUP($D126,'NI-San'!$B$1:$V$2048,12,FALSE)</f>
        <v>0</v>
      </c>
      <c r="T126" s="1198">
        <f>VLOOKUP($D126,'NI-San'!$B$1:$V$2048,13,FALSE)</f>
        <v>0</v>
      </c>
      <c r="U126" s="1198">
        <f>VLOOKUP($D126,'NI-San'!$B$1:$V$2048,16,FALSE)</f>
        <v>0</v>
      </c>
      <c r="V126" s="1198"/>
      <c r="W126" s="1198"/>
      <c r="X126" s="1198"/>
    </row>
    <row r="127" spans="1:24" ht="27" hidden="1">
      <c r="A127" s="505"/>
      <c r="B127" s="505"/>
      <c r="C127" s="505"/>
      <c r="D127" s="1198" t="s">
        <v>388</v>
      </c>
      <c r="E127" s="1199" t="s">
        <v>70</v>
      </c>
      <c r="F127" s="1202" t="s">
        <v>157</v>
      </c>
      <c r="G127" s="1202"/>
      <c r="H127" s="1202"/>
      <c r="I127" s="1202" t="s">
        <v>71</v>
      </c>
      <c r="J127" s="1202" t="s">
        <v>288</v>
      </c>
      <c r="K127" s="1202" t="s">
        <v>288</v>
      </c>
      <c r="L127" s="1202" t="s">
        <v>362</v>
      </c>
      <c r="M127" s="1202" t="s">
        <v>290</v>
      </c>
      <c r="N127" s="1203" t="s">
        <v>389</v>
      </c>
      <c r="O127" s="1203" t="s">
        <v>73</v>
      </c>
      <c r="P127" s="1203" t="s">
        <v>73</v>
      </c>
      <c r="Q127" s="1203" t="s">
        <v>73</v>
      </c>
      <c r="R127" s="1203" t="s">
        <v>73</v>
      </c>
      <c r="S127" s="1198">
        <f>VLOOKUP($D127,'NI-San'!$B$1:$V$2048,12,FALSE)</f>
        <v>0</v>
      </c>
      <c r="T127" s="1198">
        <f>VLOOKUP($D127,'NI-San'!$B$1:$V$2048,13,FALSE)</f>
        <v>0</v>
      </c>
      <c r="U127" s="1198">
        <f>VLOOKUP($D127,'NI-San'!$B$1:$V$2048,16,FALSE)</f>
        <v>0</v>
      </c>
      <c r="V127" s="1198">
        <f>VLOOKUP($D127,'NI-San'!$B$1:$V$2048,17,FALSE)</f>
        <v>0</v>
      </c>
      <c r="W127" s="1198">
        <f>VLOOKUP($D127,'NI-San'!$B$1:$V$2048,18,FALSE)</f>
        <v>0</v>
      </c>
      <c r="X127" s="1198">
        <f>VLOOKUP($D127,'NI-San'!$B$1:$V$2048,19,FALSE)</f>
        <v>0</v>
      </c>
    </row>
    <row r="128" spans="1:24" ht="27" hidden="1">
      <c r="A128" s="505"/>
      <c r="B128" s="505"/>
      <c r="C128" s="505"/>
      <c r="D128" s="1198" t="s">
        <v>390</v>
      </c>
      <c r="E128" s="1199" t="s">
        <v>70</v>
      </c>
      <c r="F128" s="1202" t="s">
        <v>157</v>
      </c>
      <c r="G128" s="1202"/>
      <c r="H128" s="1202" t="s">
        <v>365</v>
      </c>
      <c r="I128" s="1202" t="s">
        <v>53</v>
      </c>
      <c r="J128" s="1202" t="s">
        <v>288</v>
      </c>
      <c r="K128" s="1202" t="s">
        <v>288</v>
      </c>
      <c r="L128" s="1202" t="s">
        <v>362</v>
      </c>
      <c r="M128" s="1202" t="s">
        <v>290</v>
      </c>
      <c r="N128" s="1203" t="s">
        <v>391</v>
      </c>
      <c r="O128" s="1203"/>
      <c r="P128" s="1203"/>
      <c r="Q128" s="1203"/>
      <c r="R128" s="1203"/>
      <c r="S128" s="1198">
        <f>VLOOKUP($D128,'NI-San'!$B$1:$V$2048,12,FALSE)</f>
        <v>0</v>
      </c>
      <c r="T128" s="1198">
        <f>VLOOKUP($D128,'NI-San'!$B$1:$V$2048,13,FALSE)</f>
        <v>0</v>
      </c>
      <c r="U128" s="1198">
        <f>VLOOKUP($D128,'NI-San'!$B$1:$V$2048,16,FALSE)</f>
        <v>0</v>
      </c>
      <c r="V128" s="1198"/>
      <c r="W128" s="1198"/>
      <c r="X128" s="1198"/>
    </row>
    <row r="129" spans="1:24" hidden="1">
      <c r="A129" s="505"/>
      <c r="B129" s="505"/>
      <c r="C129" s="505"/>
      <c r="D129" s="1198" t="s">
        <v>392</v>
      </c>
      <c r="E129" s="1199" t="s">
        <v>70</v>
      </c>
      <c r="F129" s="1202" t="s">
        <v>157</v>
      </c>
      <c r="G129" s="1202"/>
      <c r="H129" s="1202" t="s">
        <v>365</v>
      </c>
      <c r="I129" s="1202" t="s">
        <v>53</v>
      </c>
      <c r="J129" s="1202" t="s">
        <v>288</v>
      </c>
      <c r="K129" s="1202" t="s">
        <v>288</v>
      </c>
      <c r="L129" s="1202" t="s">
        <v>362</v>
      </c>
      <c r="M129" s="1202" t="s">
        <v>290</v>
      </c>
      <c r="N129" s="1203" t="s">
        <v>393</v>
      </c>
      <c r="O129" s="1203"/>
      <c r="P129" s="1203"/>
      <c r="Q129" s="1203"/>
      <c r="R129" s="1203"/>
      <c r="S129" s="1198">
        <f>VLOOKUP($D129,'NI-San'!$B$1:$V$2048,12,FALSE)</f>
        <v>0</v>
      </c>
      <c r="T129" s="1198">
        <f>VLOOKUP($D129,'NI-San'!$B$1:$V$2048,13,FALSE)</f>
        <v>0</v>
      </c>
      <c r="U129" s="1198">
        <f>VLOOKUP($D129,'NI-San'!$B$1:$V$2048,16,FALSE)</f>
        <v>0</v>
      </c>
      <c r="V129" s="1198"/>
      <c r="W129" s="1198"/>
      <c r="X129" s="1198"/>
    </row>
    <row r="130" spans="1:24" hidden="1">
      <c r="A130" s="505"/>
      <c r="B130" s="505"/>
      <c r="C130" s="505"/>
      <c r="D130" s="1198" t="s">
        <v>394</v>
      </c>
      <c r="E130" s="1199" t="s">
        <v>70</v>
      </c>
      <c r="F130" s="1202" t="s">
        <v>157</v>
      </c>
      <c r="G130" s="1202"/>
      <c r="H130" s="1202" t="s">
        <v>365</v>
      </c>
      <c r="I130" s="1202" t="s">
        <v>53</v>
      </c>
      <c r="J130" s="1202" t="s">
        <v>395</v>
      </c>
      <c r="K130" s="1202" t="s">
        <v>395</v>
      </c>
      <c r="L130" s="1202" t="s">
        <v>396</v>
      </c>
      <c r="M130" s="1202" t="s">
        <v>290</v>
      </c>
      <c r="N130" s="1203" t="s">
        <v>397</v>
      </c>
      <c r="O130" s="1203" t="s">
        <v>73</v>
      </c>
      <c r="P130" s="1203" t="s">
        <v>73</v>
      </c>
      <c r="Q130" s="1203" t="s">
        <v>73</v>
      </c>
      <c r="R130" s="1203" t="s">
        <v>73</v>
      </c>
      <c r="S130" s="1198">
        <f>VLOOKUP($D130,'NI-San'!$B$1:$V$2048,12,FALSE)</f>
        <v>0</v>
      </c>
      <c r="T130" s="1198">
        <f>VLOOKUP($D130,'NI-San'!$B$1:$V$2048,13,FALSE)</f>
        <v>0</v>
      </c>
      <c r="U130" s="1198">
        <f>VLOOKUP($D130,'NI-San'!$B$1:$V$2048,16,FALSE)</f>
        <v>0</v>
      </c>
      <c r="V130" s="1198">
        <f>VLOOKUP($D130,'NI-San'!$B$1:$V$2048,17,FALSE)</f>
        <v>0</v>
      </c>
      <c r="W130" s="1198">
        <f>VLOOKUP($D130,'NI-San'!$B$1:$V$2048,18,FALSE)</f>
        <v>0</v>
      </c>
      <c r="X130" s="1198">
        <f>VLOOKUP($D130,'NI-San'!$B$1:$V$2048,19,FALSE)</f>
        <v>0</v>
      </c>
    </row>
    <row r="131" spans="1:24" hidden="1">
      <c r="A131" s="505"/>
      <c r="B131" s="505"/>
      <c r="C131" s="505"/>
      <c r="D131" s="1198" t="s">
        <v>398</v>
      </c>
      <c r="E131" s="1199" t="s">
        <v>70</v>
      </c>
      <c r="F131" s="1202" t="s">
        <v>157</v>
      </c>
      <c r="G131" s="1202"/>
      <c r="H131" s="1202" t="s">
        <v>365</v>
      </c>
      <c r="I131" s="1202" t="s">
        <v>53</v>
      </c>
      <c r="J131" s="1202" t="s">
        <v>395</v>
      </c>
      <c r="K131" s="1202" t="s">
        <v>395</v>
      </c>
      <c r="L131" s="1202" t="s">
        <v>396</v>
      </c>
      <c r="M131" s="1202" t="s">
        <v>290</v>
      </c>
      <c r="N131" s="1203" t="s">
        <v>399</v>
      </c>
      <c r="O131" s="1203" t="s">
        <v>73</v>
      </c>
      <c r="P131" s="1203" t="s">
        <v>73</v>
      </c>
      <c r="Q131" s="1203" t="s">
        <v>73</v>
      </c>
      <c r="R131" s="1203" t="s">
        <v>73</v>
      </c>
      <c r="S131" s="1198">
        <f>VLOOKUP($D131,'NI-San'!$B$1:$V$2048,12,FALSE)</f>
        <v>0</v>
      </c>
      <c r="T131" s="1198">
        <f>VLOOKUP($D131,'NI-San'!$B$1:$V$2048,13,FALSE)</f>
        <v>0</v>
      </c>
      <c r="U131" s="1198">
        <f>VLOOKUP($D131,'NI-San'!$B$1:$V$2048,16,FALSE)</f>
        <v>0</v>
      </c>
      <c r="V131" s="1198">
        <f>VLOOKUP($D131,'NI-San'!$B$1:$V$2048,17,FALSE)</f>
        <v>0</v>
      </c>
      <c r="W131" s="1198">
        <f>VLOOKUP($D131,'NI-San'!$B$1:$V$2048,18,FALSE)</f>
        <v>0</v>
      </c>
      <c r="X131" s="1198">
        <f>VLOOKUP($D131,'NI-San'!$B$1:$V$2048,19,FALSE)</f>
        <v>0</v>
      </c>
    </row>
    <row r="132" spans="1:24" ht="27">
      <c r="A132" s="505"/>
      <c r="B132" s="505"/>
      <c r="C132" s="505"/>
      <c r="D132" s="1198" t="s">
        <v>400</v>
      </c>
      <c r="E132" s="1199" t="s">
        <v>70</v>
      </c>
      <c r="F132" s="1202" t="s">
        <v>295</v>
      </c>
      <c r="G132" s="1202"/>
      <c r="H132" s="1202" t="s">
        <v>378</v>
      </c>
      <c r="I132" s="1202" t="s">
        <v>53</v>
      </c>
      <c r="J132" s="1202" t="s">
        <v>395</v>
      </c>
      <c r="K132" s="1202" t="s">
        <v>395</v>
      </c>
      <c r="L132" s="1202" t="s">
        <v>396</v>
      </c>
      <c r="M132" s="1202" t="s">
        <v>290</v>
      </c>
      <c r="N132" s="1203" t="s">
        <v>401</v>
      </c>
      <c r="O132" s="1203" t="s">
        <v>73</v>
      </c>
      <c r="P132" s="1203" t="s">
        <v>73</v>
      </c>
      <c r="Q132" s="1203" t="s">
        <v>73</v>
      </c>
      <c r="R132" s="1203" t="s">
        <v>73</v>
      </c>
      <c r="S132" s="1198">
        <f>VLOOKUP($D132,'NI-San'!$B$1:$V$2048,12,FALSE)</f>
        <v>0</v>
      </c>
      <c r="T132" s="1198">
        <f>VLOOKUP($D132,'NI-San'!$B$1:$V$2048,13,FALSE)</f>
        <v>0</v>
      </c>
      <c r="U132" s="1198">
        <f>VLOOKUP($D132,'NI-San'!$B$1:$V$2048,16,FALSE)</f>
        <v>0</v>
      </c>
      <c r="V132" s="1198">
        <f>VLOOKUP($D132,'NI-San'!$B$1:$V$2048,17,FALSE)</f>
        <v>0</v>
      </c>
      <c r="W132" s="1198">
        <f>VLOOKUP($D132,'NI-San'!$B$1:$V$2048,18,FALSE)</f>
        <v>0</v>
      </c>
      <c r="X132" s="1198">
        <f>VLOOKUP($D132,'NI-San'!$B$1:$V$2048,19,FALSE)</f>
        <v>0</v>
      </c>
    </row>
    <row r="133" spans="1:24" hidden="1">
      <c r="A133" s="505"/>
      <c r="B133" s="505"/>
      <c r="C133" s="505"/>
      <c r="D133" s="1198" t="s">
        <v>402</v>
      </c>
      <c r="E133" s="1199" t="s">
        <v>70</v>
      </c>
      <c r="F133" s="1202"/>
      <c r="G133" s="1202"/>
      <c r="H133" s="1202" t="s">
        <v>301</v>
      </c>
      <c r="I133" s="1202" t="s">
        <v>53</v>
      </c>
      <c r="J133" s="1202" t="s">
        <v>395</v>
      </c>
      <c r="K133" s="1202" t="s">
        <v>395</v>
      </c>
      <c r="L133" s="1202" t="s">
        <v>396</v>
      </c>
      <c r="M133" s="1202" t="s">
        <v>290</v>
      </c>
      <c r="N133" s="1203" t="s">
        <v>403</v>
      </c>
      <c r="O133" s="1203" t="s">
        <v>73</v>
      </c>
      <c r="P133" s="1203" t="s">
        <v>73</v>
      </c>
      <c r="Q133" s="1203" t="s">
        <v>73</v>
      </c>
      <c r="R133" s="1203" t="s">
        <v>73</v>
      </c>
      <c r="S133" s="1198">
        <f>VLOOKUP($D133,'NI-San'!$B$1:$V$2048,12,FALSE)</f>
        <v>0</v>
      </c>
      <c r="T133" s="1198">
        <f>VLOOKUP($D133,'NI-San'!$B$1:$V$2048,13,FALSE)</f>
        <v>0</v>
      </c>
      <c r="U133" s="1198">
        <f>VLOOKUP($D133,'NI-San'!$B$1:$V$2048,16,FALSE)</f>
        <v>0</v>
      </c>
      <c r="V133" s="1198">
        <f>VLOOKUP($D133,'NI-San'!$B$1:$V$2048,17,FALSE)</f>
        <v>0</v>
      </c>
      <c r="W133" s="1198">
        <f>VLOOKUP($D133,'NI-San'!$B$1:$V$2048,18,FALSE)</f>
        <v>0</v>
      </c>
      <c r="X133" s="1198">
        <f>VLOOKUP($D133,'NI-San'!$B$1:$V$2048,19,FALSE)</f>
        <v>0</v>
      </c>
    </row>
    <row r="134" spans="1:24" hidden="1">
      <c r="A134" s="505"/>
      <c r="B134" s="505"/>
      <c r="C134" s="505"/>
      <c r="D134" s="1198" t="s">
        <v>404</v>
      </c>
      <c r="E134" s="1199" t="s">
        <v>70</v>
      </c>
      <c r="F134" s="1202" t="s">
        <v>157</v>
      </c>
      <c r="G134" s="1202"/>
      <c r="H134" s="1202" t="s">
        <v>365</v>
      </c>
      <c r="I134" s="1202" t="s">
        <v>53</v>
      </c>
      <c r="J134" s="1202" t="s">
        <v>395</v>
      </c>
      <c r="K134" s="1202" t="s">
        <v>395</v>
      </c>
      <c r="L134" s="1202" t="s">
        <v>396</v>
      </c>
      <c r="M134" s="1202" t="s">
        <v>290</v>
      </c>
      <c r="N134" s="1203" t="s">
        <v>405</v>
      </c>
      <c r="O134" s="1203" t="s">
        <v>73</v>
      </c>
      <c r="P134" s="1203" t="s">
        <v>73</v>
      </c>
      <c r="Q134" s="1203" t="s">
        <v>73</v>
      </c>
      <c r="R134" s="1203" t="s">
        <v>73</v>
      </c>
      <c r="S134" s="1198">
        <f>VLOOKUP($D134,'NI-San'!$B$1:$V$2048,12,FALSE)</f>
        <v>0</v>
      </c>
      <c r="T134" s="1198">
        <f>VLOOKUP($D134,'NI-San'!$B$1:$V$2048,13,FALSE)</f>
        <v>0</v>
      </c>
      <c r="U134" s="1198">
        <f>VLOOKUP($D134,'NI-San'!$B$1:$V$2048,16,FALSE)</f>
        <v>0</v>
      </c>
      <c r="V134" s="1198">
        <f>VLOOKUP($D134,'NI-San'!$B$1:$V$2048,17,FALSE)</f>
        <v>0</v>
      </c>
      <c r="W134" s="1198">
        <f>VLOOKUP($D134,'NI-San'!$B$1:$V$2048,18,FALSE)</f>
        <v>0</v>
      </c>
      <c r="X134" s="1198">
        <f>VLOOKUP($D134,'NI-San'!$B$1:$V$2048,19,FALSE)</f>
        <v>0</v>
      </c>
    </row>
    <row r="135" spans="1:24" hidden="1">
      <c r="A135" s="505"/>
      <c r="B135" s="505"/>
      <c r="C135" s="505"/>
      <c r="D135" s="1198" t="s">
        <v>406</v>
      </c>
      <c r="E135" s="1199" t="s">
        <v>70</v>
      </c>
      <c r="F135" s="1202" t="s">
        <v>157</v>
      </c>
      <c r="G135" s="1202"/>
      <c r="H135" s="1202" t="s">
        <v>365</v>
      </c>
      <c r="I135" s="1202" t="s">
        <v>53</v>
      </c>
      <c r="J135" s="1202" t="s">
        <v>395</v>
      </c>
      <c r="K135" s="1202" t="s">
        <v>395</v>
      </c>
      <c r="L135" s="1202" t="s">
        <v>396</v>
      </c>
      <c r="M135" s="1202" t="s">
        <v>290</v>
      </c>
      <c r="N135" s="1203" t="s">
        <v>407</v>
      </c>
      <c r="O135" s="1203" t="s">
        <v>73</v>
      </c>
      <c r="P135" s="1203" t="s">
        <v>73</v>
      </c>
      <c r="Q135" s="1203" t="s">
        <v>73</v>
      </c>
      <c r="R135" s="1203" t="s">
        <v>73</v>
      </c>
      <c r="S135" s="1198">
        <f>VLOOKUP($D135,'NI-San'!$B$1:$V$2048,12,FALSE)</f>
        <v>0</v>
      </c>
      <c r="T135" s="1198">
        <f>VLOOKUP($D135,'NI-San'!$B$1:$V$2048,13,FALSE)</f>
        <v>0</v>
      </c>
      <c r="U135" s="1198">
        <f>VLOOKUP($D135,'NI-San'!$B$1:$V$2048,16,FALSE)</f>
        <v>0</v>
      </c>
      <c r="V135" s="1198">
        <f>VLOOKUP($D135,'NI-San'!$B$1:$V$2048,17,FALSE)</f>
        <v>0</v>
      </c>
      <c r="W135" s="1198">
        <f>VLOOKUP($D135,'NI-San'!$B$1:$V$2048,18,FALSE)</f>
        <v>0</v>
      </c>
      <c r="X135" s="1198">
        <f>VLOOKUP($D135,'NI-San'!$B$1:$V$2048,19,FALSE)</f>
        <v>0</v>
      </c>
    </row>
    <row r="136" spans="1:24" ht="27">
      <c r="A136" s="505"/>
      <c r="B136" s="505"/>
      <c r="C136" s="505"/>
      <c r="D136" s="1198" t="s">
        <v>408</v>
      </c>
      <c r="E136" s="1199" t="s">
        <v>70</v>
      </c>
      <c r="F136" s="1202" t="s">
        <v>295</v>
      </c>
      <c r="G136" s="1202"/>
      <c r="H136" s="1202" t="s">
        <v>378</v>
      </c>
      <c r="I136" s="1202" t="s">
        <v>53</v>
      </c>
      <c r="J136" s="1202" t="s">
        <v>395</v>
      </c>
      <c r="K136" s="1202" t="s">
        <v>395</v>
      </c>
      <c r="L136" s="1202" t="s">
        <v>396</v>
      </c>
      <c r="M136" s="1202" t="s">
        <v>290</v>
      </c>
      <c r="N136" s="1203" t="s">
        <v>409</v>
      </c>
      <c r="O136" s="1203" t="s">
        <v>73</v>
      </c>
      <c r="P136" s="1203" t="s">
        <v>73</v>
      </c>
      <c r="Q136" s="1203" t="s">
        <v>73</v>
      </c>
      <c r="R136" s="1203" t="s">
        <v>73</v>
      </c>
      <c r="S136" s="1198">
        <f>VLOOKUP($D136,'NI-San'!$B$1:$V$2048,12,FALSE)</f>
        <v>0</v>
      </c>
      <c r="T136" s="1198">
        <f>VLOOKUP($D136,'NI-San'!$B$1:$V$2048,13,FALSE)</f>
        <v>0</v>
      </c>
      <c r="U136" s="1198">
        <f>VLOOKUP($D136,'NI-San'!$B$1:$V$2048,16,FALSE)</f>
        <v>0</v>
      </c>
      <c r="V136" s="1198">
        <f>VLOOKUP($D136,'NI-San'!$B$1:$V$2048,17,FALSE)</f>
        <v>0</v>
      </c>
      <c r="W136" s="1198">
        <f>VLOOKUP($D136,'NI-San'!$B$1:$V$2048,18,FALSE)</f>
        <v>0</v>
      </c>
      <c r="X136" s="1198">
        <f>VLOOKUP($D136,'NI-San'!$B$1:$V$2048,19,FALSE)</f>
        <v>0</v>
      </c>
    </row>
    <row r="137" spans="1:24" hidden="1">
      <c r="A137" s="505"/>
      <c r="B137" s="505"/>
      <c r="C137" s="505"/>
      <c r="D137" s="1198" t="s">
        <v>410</v>
      </c>
      <c r="E137" s="1199" t="s">
        <v>70</v>
      </c>
      <c r="F137" s="1202"/>
      <c r="G137" s="1202"/>
      <c r="H137" s="1202" t="s">
        <v>301</v>
      </c>
      <c r="I137" s="1202" t="s">
        <v>53</v>
      </c>
      <c r="J137" s="1202" t="s">
        <v>395</v>
      </c>
      <c r="K137" s="1202" t="s">
        <v>395</v>
      </c>
      <c r="L137" s="1202" t="s">
        <v>396</v>
      </c>
      <c r="M137" s="1202" t="s">
        <v>290</v>
      </c>
      <c r="N137" s="1203" t="s">
        <v>411</v>
      </c>
      <c r="O137" s="1203" t="s">
        <v>73</v>
      </c>
      <c r="P137" s="1203" t="s">
        <v>73</v>
      </c>
      <c r="Q137" s="1203" t="s">
        <v>73</v>
      </c>
      <c r="R137" s="1203" t="s">
        <v>73</v>
      </c>
      <c r="S137" s="1198">
        <f>VLOOKUP($D137,'NI-San'!$B$1:$V$2048,12,FALSE)</f>
        <v>0</v>
      </c>
      <c r="T137" s="1198">
        <f>VLOOKUP($D137,'NI-San'!$B$1:$V$2048,13,FALSE)</f>
        <v>0</v>
      </c>
      <c r="U137" s="1198">
        <f>VLOOKUP($D137,'NI-San'!$B$1:$V$2048,16,FALSE)</f>
        <v>0</v>
      </c>
      <c r="V137" s="1198">
        <f>VLOOKUP($D137,'NI-San'!$B$1:$V$2048,17,FALSE)</f>
        <v>0</v>
      </c>
      <c r="W137" s="1198">
        <f>VLOOKUP($D137,'NI-San'!$B$1:$V$2048,18,FALSE)</f>
        <v>0</v>
      </c>
      <c r="X137" s="1198">
        <f>VLOOKUP($D137,'NI-San'!$B$1:$V$2048,19,FALSE)</f>
        <v>0</v>
      </c>
    </row>
    <row r="138" spans="1:24" ht="27" hidden="1">
      <c r="A138" s="505"/>
      <c r="B138" s="505"/>
      <c r="C138" s="505"/>
      <c r="D138" s="1198" t="s">
        <v>412</v>
      </c>
      <c r="E138" s="1199" t="s">
        <v>70</v>
      </c>
      <c r="F138" s="1202"/>
      <c r="G138" s="1202"/>
      <c r="H138" s="1202" t="s">
        <v>413</v>
      </c>
      <c r="I138" s="1202" t="s">
        <v>53</v>
      </c>
      <c r="J138" s="1202" t="s">
        <v>395</v>
      </c>
      <c r="K138" s="1202" t="s">
        <v>395</v>
      </c>
      <c r="L138" s="1202" t="s">
        <v>396</v>
      </c>
      <c r="M138" s="1202" t="s">
        <v>290</v>
      </c>
      <c r="N138" s="1203" t="s">
        <v>414</v>
      </c>
      <c r="O138" s="1203" t="s">
        <v>73</v>
      </c>
      <c r="P138" s="1203" t="s">
        <v>73</v>
      </c>
      <c r="Q138" s="1203" t="s">
        <v>73</v>
      </c>
      <c r="R138" s="1203" t="s">
        <v>73</v>
      </c>
      <c r="S138" s="1198">
        <f>VLOOKUP($D138,'NI-San'!$B$1:$V$2048,12,FALSE)</f>
        <v>0</v>
      </c>
      <c r="T138" s="1198">
        <f>VLOOKUP($D138,'NI-San'!$B$1:$V$2048,13,FALSE)</f>
        <v>0</v>
      </c>
      <c r="U138" s="1198">
        <f>VLOOKUP($D138,'NI-San'!$B$1:$V$2048,16,FALSE)</f>
        <v>0</v>
      </c>
      <c r="V138" s="1198">
        <f>VLOOKUP($D138,'NI-San'!$B$1:$V$2048,17,FALSE)</f>
        <v>0</v>
      </c>
      <c r="W138" s="1198">
        <f>VLOOKUP($D138,'NI-San'!$B$1:$V$2048,18,FALSE)</f>
        <v>0</v>
      </c>
      <c r="X138" s="1198">
        <f>VLOOKUP($D138,'NI-San'!$B$1:$V$2048,19,FALSE)</f>
        <v>0</v>
      </c>
    </row>
    <row r="139" spans="1:24" ht="27" hidden="1">
      <c r="A139" s="505"/>
      <c r="B139" s="505"/>
      <c r="C139" s="505"/>
      <c r="D139" s="1198" t="s">
        <v>415</v>
      </c>
      <c r="E139" s="1199" t="s">
        <v>70</v>
      </c>
      <c r="F139" s="1202"/>
      <c r="G139" s="1202"/>
      <c r="H139" s="1202" t="s">
        <v>413</v>
      </c>
      <c r="I139" s="1202" t="s">
        <v>53</v>
      </c>
      <c r="J139" s="1202" t="s">
        <v>395</v>
      </c>
      <c r="K139" s="1202" t="s">
        <v>395</v>
      </c>
      <c r="L139" s="1202" t="s">
        <v>396</v>
      </c>
      <c r="M139" s="1202" t="s">
        <v>290</v>
      </c>
      <c r="N139" s="1203" t="s">
        <v>416</v>
      </c>
      <c r="O139" s="1203" t="s">
        <v>73</v>
      </c>
      <c r="P139" s="1203" t="s">
        <v>73</v>
      </c>
      <c r="Q139" s="1203" t="s">
        <v>73</v>
      </c>
      <c r="R139" s="1203" t="s">
        <v>73</v>
      </c>
      <c r="S139" s="1198">
        <f>VLOOKUP($D139,'NI-San'!$B$1:$V$2048,12,FALSE)</f>
        <v>0</v>
      </c>
      <c r="T139" s="1198">
        <f>VLOOKUP($D139,'NI-San'!$B$1:$V$2048,13,FALSE)</f>
        <v>0</v>
      </c>
      <c r="U139" s="1198">
        <f>VLOOKUP($D139,'NI-San'!$B$1:$V$2048,16,FALSE)</f>
        <v>0</v>
      </c>
      <c r="V139" s="1198">
        <f>VLOOKUP($D139,'NI-San'!$B$1:$V$2048,17,FALSE)</f>
        <v>0</v>
      </c>
      <c r="W139" s="1198">
        <f>VLOOKUP($D139,'NI-San'!$B$1:$V$2048,18,FALSE)</f>
        <v>0</v>
      </c>
      <c r="X139" s="1198">
        <f>VLOOKUP($D139,'NI-San'!$B$1:$V$2048,19,FALSE)</f>
        <v>0</v>
      </c>
    </row>
    <row r="140" spans="1:24" hidden="1">
      <c r="A140" s="505"/>
      <c r="B140" s="505"/>
      <c r="C140" s="505"/>
      <c r="D140" s="1198" t="s">
        <v>417</v>
      </c>
      <c r="E140" s="1199" t="s">
        <v>70</v>
      </c>
      <c r="F140" s="1202"/>
      <c r="G140" s="1202"/>
      <c r="H140" s="1202" t="s">
        <v>418</v>
      </c>
      <c r="I140" s="1202" t="s">
        <v>53</v>
      </c>
      <c r="J140" s="1202" t="s">
        <v>395</v>
      </c>
      <c r="K140" s="1202" t="s">
        <v>395</v>
      </c>
      <c r="L140" s="1202" t="s">
        <v>396</v>
      </c>
      <c r="M140" s="1202" t="s">
        <v>290</v>
      </c>
      <c r="N140" s="1203" t="s">
        <v>419</v>
      </c>
      <c r="O140" s="1203" t="s">
        <v>73</v>
      </c>
      <c r="P140" s="1203" t="s">
        <v>73</v>
      </c>
      <c r="Q140" s="1203" t="s">
        <v>73</v>
      </c>
      <c r="R140" s="1203" t="s">
        <v>73</v>
      </c>
      <c r="S140" s="1198">
        <f>VLOOKUP($D140,'NI-San'!$B$1:$V$2048,12,FALSE)</f>
        <v>0</v>
      </c>
      <c r="T140" s="1198">
        <f>VLOOKUP($D140,'NI-San'!$B$1:$V$2048,13,FALSE)</f>
        <v>0</v>
      </c>
      <c r="U140" s="1198">
        <f>VLOOKUP($D140,'NI-San'!$B$1:$V$2048,16,FALSE)</f>
        <v>0</v>
      </c>
      <c r="V140" s="1198">
        <f>VLOOKUP($D140,'NI-San'!$B$1:$V$2048,17,FALSE)</f>
        <v>0</v>
      </c>
      <c r="W140" s="1198">
        <f>VLOOKUP($D140,'NI-San'!$B$1:$V$2048,18,FALSE)</f>
        <v>0</v>
      </c>
      <c r="X140" s="1198">
        <f>VLOOKUP($D140,'NI-San'!$B$1:$V$2048,19,FALSE)</f>
        <v>0</v>
      </c>
    </row>
    <row r="141" spans="1:24" hidden="1">
      <c r="A141" s="505"/>
      <c r="B141" s="505"/>
      <c r="C141" s="505"/>
      <c r="D141" s="1198" t="s">
        <v>420</v>
      </c>
      <c r="E141" s="1199" t="s">
        <v>70</v>
      </c>
      <c r="F141" s="1202"/>
      <c r="G141" s="1202"/>
      <c r="H141" s="1202" t="s">
        <v>418</v>
      </c>
      <c r="I141" s="1202" t="s">
        <v>53</v>
      </c>
      <c r="J141" s="1202" t="s">
        <v>395</v>
      </c>
      <c r="K141" s="1202" t="s">
        <v>395</v>
      </c>
      <c r="L141" s="1202" t="s">
        <v>396</v>
      </c>
      <c r="M141" s="1202" t="s">
        <v>290</v>
      </c>
      <c r="N141" s="1203" t="s">
        <v>421</v>
      </c>
      <c r="O141" s="1203" t="s">
        <v>73</v>
      </c>
      <c r="P141" s="1203" t="s">
        <v>73</v>
      </c>
      <c r="Q141" s="1203" t="s">
        <v>73</v>
      </c>
      <c r="R141" s="1203" t="s">
        <v>73</v>
      </c>
      <c r="S141" s="1198">
        <f>VLOOKUP($D141,'NI-San'!$B$1:$V$2048,12,FALSE)</f>
        <v>0</v>
      </c>
      <c r="T141" s="1198">
        <f>VLOOKUP($D141,'NI-San'!$B$1:$V$2048,13,FALSE)</f>
        <v>0</v>
      </c>
      <c r="U141" s="1198">
        <f>VLOOKUP($D141,'NI-San'!$B$1:$V$2048,16,FALSE)</f>
        <v>0</v>
      </c>
      <c r="V141" s="1198">
        <f>VLOOKUP($D141,'NI-San'!$B$1:$V$2048,17,FALSE)</f>
        <v>0</v>
      </c>
      <c r="W141" s="1198">
        <f>VLOOKUP($D141,'NI-San'!$B$1:$V$2048,18,FALSE)</f>
        <v>0</v>
      </c>
      <c r="X141" s="1198">
        <f>VLOOKUP($D141,'NI-San'!$B$1:$V$2048,19,FALSE)</f>
        <v>0</v>
      </c>
    </row>
    <row r="142" spans="1:24" hidden="1">
      <c r="A142" s="505"/>
      <c r="B142" s="505"/>
      <c r="C142" s="505"/>
      <c r="D142" s="1198" t="s">
        <v>422</v>
      </c>
      <c r="E142" s="1199" t="s">
        <v>70</v>
      </c>
      <c r="F142" s="1202"/>
      <c r="G142" s="1202"/>
      <c r="H142" s="1202" t="s">
        <v>423</v>
      </c>
      <c r="I142" s="1202" t="s">
        <v>53</v>
      </c>
      <c r="J142" s="1202" t="s">
        <v>395</v>
      </c>
      <c r="K142" s="1202" t="s">
        <v>395</v>
      </c>
      <c r="L142" s="1202" t="s">
        <v>396</v>
      </c>
      <c r="M142" s="1202" t="s">
        <v>290</v>
      </c>
      <c r="N142" s="1203" t="s">
        <v>424</v>
      </c>
      <c r="O142" s="1203" t="s">
        <v>73</v>
      </c>
      <c r="P142" s="1203" t="s">
        <v>73</v>
      </c>
      <c r="Q142" s="1203" t="s">
        <v>73</v>
      </c>
      <c r="R142" s="1203" t="s">
        <v>73</v>
      </c>
      <c r="S142" s="1198">
        <f>VLOOKUP($D142,'NI-San'!$B$1:$V$2048,12,FALSE)</f>
        <v>0</v>
      </c>
      <c r="T142" s="1198">
        <f>VLOOKUP($D142,'NI-San'!$B$1:$V$2048,13,FALSE)</f>
        <v>0</v>
      </c>
      <c r="U142" s="1198">
        <f>VLOOKUP($D142,'NI-San'!$B$1:$V$2048,16,FALSE)</f>
        <v>0</v>
      </c>
      <c r="V142" s="1198">
        <f>VLOOKUP($D142,'NI-San'!$B$1:$V$2048,17,FALSE)</f>
        <v>0</v>
      </c>
      <c r="W142" s="1198">
        <f>VLOOKUP($D142,'NI-San'!$B$1:$V$2048,18,FALSE)</f>
        <v>0</v>
      </c>
      <c r="X142" s="1198">
        <f>VLOOKUP($D142,'NI-San'!$B$1:$V$2048,19,FALSE)</f>
        <v>0</v>
      </c>
    </row>
    <row r="143" spans="1:24" hidden="1">
      <c r="A143" s="505"/>
      <c r="B143" s="505"/>
      <c r="C143" s="505"/>
      <c r="D143" s="1198" t="s">
        <v>425</v>
      </c>
      <c r="E143" s="1199" t="s">
        <v>70</v>
      </c>
      <c r="F143" s="1202"/>
      <c r="G143" s="1202"/>
      <c r="H143" s="1202" t="s">
        <v>423</v>
      </c>
      <c r="I143" s="1202" t="s">
        <v>53</v>
      </c>
      <c r="J143" s="1202" t="s">
        <v>395</v>
      </c>
      <c r="K143" s="1202" t="s">
        <v>395</v>
      </c>
      <c r="L143" s="1202" t="s">
        <v>396</v>
      </c>
      <c r="M143" s="1202" t="s">
        <v>290</v>
      </c>
      <c r="N143" s="1203" t="s">
        <v>426</v>
      </c>
      <c r="O143" s="1203" t="s">
        <v>73</v>
      </c>
      <c r="P143" s="1203" t="s">
        <v>73</v>
      </c>
      <c r="Q143" s="1203" t="s">
        <v>73</v>
      </c>
      <c r="R143" s="1203" t="s">
        <v>73</v>
      </c>
      <c r="S143" s="1198">
        <f>VLOOKUP($D143,'NI-San'!$B$1:$V$2048,12,FALSE)</f>
        <v>0</v>
      </c>
      <c r="T143" s="1198">
        <f>VLOOKUP($D143,'NI-San'!$B$1:$V$2048,13,FALSE)</f>
        <v>0</v>
      </c>
      <c r="U143" s="1198">
        <f>VLOOKUP($D143,'NI-San'!$B$1:$V$2048,16,FALSE)</f>
        <v>0</v>
      </c>
      <c r="V143" s="1198">
        <f>VLOOKUP($D143,'NI-San'!$B$1:$V$2048,17,FALSE)</f>
        <v>0</v>
      </c>
      <c r="W143" s="1198">
        <f>VLOOKUP($D143,'NI-San'!$B$1:$V$2048,18,FALSE)</f>
        <v>0</v>
      </c>
      <c r="X143" s="1198">
        <f>VLOOKUP($D143,'NI-San'!$B$1:$V$2048,19,FALSE)</f>
        <v>0</v>
      </c>
    </row>
    <row r="144" spans="1:24" hidden="1">
      <c r="A144" s="505"/>
      <c r="B144" s="505"/>
      <c r="C144" s="505"/>
      <c r="D144" s="1198" t="s">
        <v>427</v>
      </c>
      <c r="E144" s="1199" t="s">
        <v>70</v>
      </c>
      <c r="F144" s="1202" t="s">
        <v>157</v>
      </c>
      <c r="G144" s="1202"/>
      <c r="H144" s="1202" t="s">
        <v>428</v>
      </c>
      <c r="I144" s="1202" t="s">
        <v>53</v>
      </c>
      <c r="J144" s="1202" t="s">
        <v>395</v>
      </c>
      <c r="K144" s="1202" t="s">
        <v>395</v>
      </c>
      <c r="L144" s="1202" t="s">
        <v>396</v>
      </c>
      <c r="M144" s="1202" t="s">
        <v>290</v>
      </c>
      <c r="N144" s="1203" t="s">
        <v>429</v>
      </c>
      <c r="O144" s="1203" t="s">
        <v>73</v>
      </c>
      <c r="P144" s="1203" t="s">
        <v>73</v>
      </c>
      <c r="Q144" s="1203" t="s">
        <v>73</v>
      </c>
      <c r="R144" s="1203" t="s">
        <v>73</v>
      </c>
      <c r="S144" s="1198">
        <f>VLOOKUP($D144,'NI-San'!$B$1:$V$2048,12,FALSE)</f>
        <v>0</v>
      </c>
      <c r="T144" s="1198">
        <f>VLOOKUP($D144,'NI-San'!$B$1:$V$2048,13,FALSE)</f>
        <v>0</v>
      </c>
      <c r="U144" s="1198">
        <f>VLOOKUP($D144,'NI-San'!$B$1:$V$2048,16,FALSE)</f>
        <v>0</v>
      </c>
      <c r="V144" s="1198">
        <f>VLOOKUP($D144,'NI-San'!$B$1:$V$2048,17,FALSE)</f>
        <v>0</v>
      </c>
      <c r="W144" s="1198">
        <f>VLOOKUP($D144,'NI-San'!$B$1:$V$2048,18,FALSE)</f>
        <v>0</v>
      </c>
      <c r="X144" s="1198">
        <f>VLOOKUP($D144,'NI-San'!$B$1:$V$2048,19,FALSE)</f>
        <v>0</v>
      </c>
    </row>
    <row r="145" spans="1:24" ht="27" hidden="1">
      <c r="A145" s="505"/>
      <c r="B145" s="505"/>
      <c r="C145" s="505"/>
      <c r="D145" s="1198" t="s">
        <v>430</v>
      </c>
      <c r="E145" s="1199" t="s">
        <v>70</v>
      </c>
      <c r="F145" s="1202" t="s">
        <v>157</v>
      </c>
      <c r="G145" s="1202"/>
      <c r="H145" s="1202" t="s">
        <v>428</v>
      </c>
      <c r="I145" s="1202" t="s">
        <v>53</v>
      </c>
      <c r="J145" s="1202" t="s">
        <v>395</v>
      </c>
      <c r="K145" s="1202" t="s">
        <v>395</v>
      </c>
      <c r="L145" s="1202" t="s">
        <v>396</v>
      </c>
      <c r="M145" s="1202" t="s">
        <v>290</v>
      </c>
      <c r="N145" s="1203" t="s">
        <v>431</v>
      </c>
      <c r="O145" s="304" t="s">
        <v>73</v>
      </c>
      <c r="P145" s="304" t="s">
        <v>73</v>
      </c>
      <c r="Q145" s="304" t="s">
        <v>73</v>
      </c>
      <c r="R145" s="304" t="s">
        <v>73</v>
      </c>
      <c r="S145" s="1198">
        <f>VLOOKUP($D145,'NI-San'!$B$1:$V$2048,12,FALSE)</f>
        <v>0</v>
      </c>
      <c r="T145" s="1198">
        <f>VLOOKUP($D145,'NI-San'!$B$1:$V$2048,13,FALSE)</f>
        <v>0</v>
      </c>
      <c r="U145" s="1198">
        <f>VLOOKUP($D145,'NI-San'!$B$1:$V$2048,16,FALSE)</f>
        <v>0</v>
      </c>
      <c r="V145" s="1198">
        <f>VLOOKUP($D145,'NI-San'!$B$1:$V$2048,17,FALSE)</f>
        <v>0</v>
      </c>
      <c r="W145" s="1198">
        <f>VLOOKUP($D145,'NI-San'!$B$1:$V$2048,18,FALSE)</f>
        <v>0</v>
      </c>
      <c r="X145" s="1198">
        <f>VLOOKUP($D145,'NI-San'!$B$1:$V$2048,19,FALSE)</f>
        <v>0</v>
      </c>
    </row>
    <row r="146" spans="1:24" ht="27">
      <c r="A146" s="505"/>
      <c r="B146" s="505"/>
      <c r="C146" s="505"/>
      <c r="D146" s="1198" t="s">
        <v>432</v>
      </c>
      <c r="E146" s="1199" t="s">
        <v>70</v>
      </c>
      <c r="F146" s="1202" t="s">
        <v>295</v>
      </c>
      <c r="G146" s="1202"/>
      <c r="H146" s="1202" t="s">
        <v>433</v>
      </c>
      <c r="I146" s="1202" t="s">
        <v>53</v>
      </c>
      <c r="J146" s="1202" t="s">
        <v>395</v>
      </c>
      <c r="K146" s="1202" t="s">
        <v>395</v>
      </c>
      <c r="L146" s="1202" t="s">
        <v>396</v>
      </c>
      <c r="M146" s="1202" t="s">
        <v>290</v>
      </c>
      <c r="N146" s="1203" t="s">
        <v>434</v>
      </c>
      <c r="O146" s="1203" t="s">
        <v>73</v>
      </c>
      <c r="P146" s="1203" t="s">
        <v>73</v>
      </c>
      <c r="Q146" s="1203" t="s">
        <v>73</v>
      </c>
      <c r="R146" s="1203" t="s">
        <v>73</v>
      </c>
      <c r="S146" s="1198">
        <f>VLOOKUP($D146,'NI-San'!$B$1:$V$2048,12,FALSE)</f>
        <v>0</v>
      </c>
      <c r="T146" s="1198">
        <f>VLOOKUP($D146,'NI-San'!$B$1:$V$2048,13,FALSE)</f>
        <v>0</v>
      </c>
      <c r="U146" s="1198">
        <f>VLOOKUP($D146,'NI-San'!$B$1:$V$2048,16,FALSE)</f>
        <v>0</v>
      </c>
      <c r="V146" s="1198">
        <f>VLOOKUP($D146,'NI-San'!$B$1:$V$2048,17,FALSE)</f>
        <v>0</v>
      </c>
      <c r="W146" s="1198">
        <f>VLOOKUP($D146,'NI-San'!$B$1:$V$2048,18,FALSE)</f>
        <v>0</v>
      </c>
      <c r="X146" s="1198">
        <f>VLOOKUP($D146,'NI-San'!$B$1:$V$2048,19,FALSE)</f>
        <v>0</v>
      </c>
    </row>
    <row r="147" spans="1:24" hidden="1">
      <c r="A147" s="505"/>
      <c r="B147" s="505"/>
      <c r="C147" s="505"/>
      <c r="D147" s="1198" t="s">
        <v>435</v>
      </c>
      <c r="E147" s="1199" t="s">
        <v>70</v>
      </c>
      <c r="F147" s="1202" t="s">
        <v>157</v>
      </c>
      <c r="G147" s="1202"/>
      <c r="H147" s="1202" t="s">
        <v>436</v>
      </c>
      <c r="I147" s="1202" t="s">
        <v>53</v>
      </c>
      <c r="J147" s="1202" t="s">
        <v>395</v>
      </c>
      <c r="K147" s="1202" t="s">
        <v>395</v>
      </c>
      <c r="L147" s="1202" t="s">
        <v>396</v>
      </c>
      <c r="M147" s="1202" t="s">
        <v>290</v>
      </c>
      <c r="N147" s="1203" t="s">
        <v>437</v>
      </c>
      <c r="O147" s="1203" t="s">
        <v>73</v>
      </c>
      <c r="P147" s="1203" t="s">
        <v>73</v>
      </c>
      <c r="Q147" s="1203" t="s">
        <v>73</v>
      </c>
      <c r="R147" s="1203" t="s">
        <v>73</v>
      </c>
      <c r="S147" s="1198">
        <f>VLOOKUP($D147,'NI-San'!$B$1:$V$2048,12,FALSE)</f>
        <v>0</v>
      </c>
      <c r="T147" s="1198">
        <f>VLOOKUP($D147,'NI-San'!$B$1:$V$2048,13,FALSE)</f>
        <v>0</v>
      </c>
      <c r="U147" s="1198">
        <f>VLOOKUP($D147,'NI-San'!$B$1:$V$2048,16,FALSE)</f>
        <v>0</v>
      </c>
      <c r="V147" s="1198">
        <f>VLOOKUP($D147,'NI-San'!$B$1:$V$2048,17,FALSE)</f>
        <v>0</v>
      </c>
      <c r="W147" s="1198">
        <f>VLOOKUP($D147,'NI-San'!$B$1:$V$2048,18,FALSE)</f>
        <v>0</v>
      </c>
      <c r="X147" s="1198">
        <f>VLOOKUP($D147,'NI-San'!$B$1:$V$2048,19,FALSE)</f>
        <v>0</v>
      </c>
    </row>
    <row r="148" spans="1:24" hidden="1">
      <c r="A148" s="505"/>
      <c r="B148" s="505"/>
      <c r="C148" s="505"/>
      <c r="D148" s="1198" t="s">
        <v>438</v>
      </c>
      <c r="E148" s="1199" t="s">
        <v>70</v>
      </c>
      <c r="F148" s="1202" t="s">
        <v>157</v>
      </c>
      <c r="G148" s="1202"/>
      <c r="H148" s="1202" t="s">
        <v>436</v>
      </c>
      <c r="I148" s="1202" t="s">
        <v>53</v>
      </c>
      <c r="J148" s="1202" t="s">
        <v>395</v>
      </c>
      <c r="K148" s="1202" t="s">
        <v>395</v>
      </c>
      <c r="L148" s="1202" t="s">
        <v>396</v>
      </c>
      <c r="M148" s="1202" t="s">
        <v>290</v>
      </c>
      <c r="N148" s="1203" t="s">
        <v>439</v>
      </c>
      <c r="O148" s="1203" t="s">
        <v>73</v>
      </c>
      <c r="P148" s="1203" t="s">
        <v>73</v>
      </c>
      <c r="Q148" s="1203" t="s">
        <v>73</v>
      </c>
      <c r="R148" s="1203" t="s">
        <v>73</v>
      </c>
      <c r="S148" s="1198">
        <f>VLOOKUP($D148,'NI-San'!$B$1:$V$2048,12,FALSE)</f>
        <v>141</v>
      </c>
      <c r="T148" s="1198">
        <f>VLOOKUP($D148,'NI-San'!$B$1:$V$2048,13,FALSE)</f>
        <v>139</v>
      </c>
      <c r="U148" s="1198">
        <f>VLOOKUP($D148,'NI-San'!$B$1:$V$2048,16,FALSE)</f>
        <v>0</v>
      </c>
      <c r="V148" s="1198">
        <f>VLOOKUP($D148,'NI-San'!$B$1:$V$2048,17,FALSE)</f>
        <v>0</v>
      </c>
      <c r="W148" s="1198">
        <f>VLOOKUP($D148,'NI-San'!$B$1:$V$2048,18,FALSE)</f>
        <v>0</v>
      </c>
      <c r="X148" s="1198">
        <f>VLOOKUP($D148,'NI-San'!$B$1:$V$2048,19,FALSE)</f>
        <v>0</v>
      </c>
    </row>
    <row r="149" spans="1:24" hidden="1">
      <c r="A149" s="505"/>
      <c r="B149" s="505"/>
      <c r="C149" s="505"/>
      <c r="D149" s="1198" t="s">
        <v>440</v>
      </c>
      <c r="E149" s="1199" t="s">
        <v>70</v>
      </c>
      <c r="F149" s="1202"/>
      <c r="G149" s="1202"/>
      <c r="H149" s="1202" t="s">
        <v>301</v>
      </c>
      <c r="I149" s="1202" t="s">
        <v>53</v>
      </c>
      <c r="J149" s="1202" t="s">
        <v>395</v>
      </c>
      <c r="K149" s="1202" t="s">
        <v>395</v>
      </c>
      <c r="L149" s="1202" t="s">
        <v>396</v>
      </c>
      <c r="M149" s="1202" t="s">
        <v>290</v>
      </c>
      <c r="N149" s="1203" t="s">
        <v>441</v>
      </c>
      <c r="O149" s="1203" t="s">
        <v>73</v>
      </c>
      <c r="P149" s="1203" t="s">
        <v>73</v>
      </c>
      <c r="Q149" s="1203" t="s">
        <v>73</v>
      </c>
      <c r="R149" s="1203" t="s">
        <v>73</v>
      </c>
      <c r="S149" s="1198">
        <f>VLOOKUP($D149,'NI-San'!$B$1:$V$2048,12,FALSE)</f>
        <v>6</v>
      </c>
      <c r="T149" s="1198">
        <f>VLOOKUP($D149,'NI-San'!$B$1:$V$2048,13,FALSE)</f>
        <v>5</v>
      </c>
      <c r="U149" s="1198">
        <f>VLOOKUP($D149,'NI-San'!$B$1:$V$2048,16,FALSE)</f>
        <v>0</v>
      </c>
      <c r="V149" s="1198">
        <f>VLOOKUP($D149,'NI-San'!$B$1:$V$2048,17,FALSE)</f>
        <v>0</v>
      </c>
      <c r="W149" s="1198">
        <f>VLOOKUP($D149,'NI-San'!$B$1:$V$2048,18,FALSE)</f>
        <v>0</v>
      </c>
      <c r="X149" s="1198">
        <f>VLOOKUP($D149,'NI-San'!$B$1:$V$2048,19,FALSE)</f>
        <v>0</v>
      </c>
    </row>
    <row r="150" spans="1:24" ht="27" hidden="1">
      <c r="A150" s="505"/>
      <c r="B150" s="505"/>
      <c r="C150" s="505"/>
      <c r="D150" s="1198" t="s">
        <v>442</v>
      </c>
      <c r="E150" s="1199" t="s">
        <v>70</v>
      </c>
      <c r="F150" s="1202" t="s">
        <v>295</v>
      </c>
      <c r="G150" s="1202"/>
      <c r="H150" s="1202" t="s">
        <v>443</v>
      </c>
      <c r="I150" s="1202" t="s">
        <v>53</v>
      </c>
      <c r="J150" s="1202" t="s">
        <v>444</v>
      </c>
      <c r="K150" s="1202" t="s">
        <v>444</v>
      </c>
      <c r="L150" s="1202" t="s">
        <v>396</v>
      </c>
      <c r="M150" s="1202" t="s">
        <v>290</v>
      </c>
      <c r="N150" s="1203" t="s">
        <v>445</v>
      </c>
      <c r="O150" s="1203" t="s">
        <v>73</v>
      </c>
      <c r="P150" s="1203" t="s">
        <v>73</v>
      </c>
      <c r="Q150" s="1203" t="s">
        <v>73</v>
      </c>
      <c r="R150" s="1203" t="s">
        <v>73</v>
      </c>
      <c r="S150" s="1198">
        <f>VLOOKUP($D150,'NI-San'!$B$1:$V$2048,12,FALSE)</f>
        <v>0</v>
      </c>
      <c r="T150" s="1198">
        <f>VLOOKUP($D150,'NI-San'!$B$1:$V$2048,13,FALSE)</f>
        <v>0</v>
      </c>
      <c r="U150" s="1198">
        <f>VLOOKUP($D150,'NI-San'!$B$1:$V$2048,16,FALSE)</f>
        <v>0</v>
      </c>
      <c r="V150" s="1198">
        <f>VLOOKUP($D150,'NI-San'!$B$1:$V$2048,17,FALSE)</f>
        <v>0</v>
      </c>
      <c r="W150" s="1198">
        <f>VLOOKUP($D150,'NI-San'!$B$1:$V$2048,18,FALSE)</f>
        <v>0</v>
      </c>
      <c r="X150" s="1198">
        <f>VLOOKUP($D150,'NI-San'!$B$1:$V$2048,19,FALSE)</f>
        <v>0</v>
      </c>
    </row>
    <row r="151" spans="1:24" ht="27" hidden="1">
      <c r="A151" s="505"/>
      <c r="B151" s="505"/>
      <c r="C151" s="505"/>
      <c r="D151" s="1198" t="s">
        <v>446</v>
      </c>
      <c r="E151" s="1199" t="s">
        <v>70</v>
      </c>
      <c r="F151" s="1202"/>
      <c r="G151" s="1202"/>
      <c r="H151" s="1202" t="s">
        <v>447</v>
      </c>
      <c r="I151" s="1202" t="s">
        <v>53</v>
      </c>
      <c r="J151" s="1202" t="s">
        <v>444</v>
      </c>
      <c r="K151" s="1202" t="s">
        <v>444</v>
      </c>
      <c r="L151" s="1202" t="s">
        <v>448</v>
      </c>
      <c r="M151" s="1202" t="s">
        <v>290</v>
      </c>
      <c r="N151" s="1203" t="s">
        <v>449</v>
      </c>
      <c r="O151" s="1203" t="s">
        <v>73</v>
      </c>
      <c r="P151" s="1203" t="s">
        <v>73</v>
      </c>
      <c r="Q151" s="1203" t="s">
        <v>73</v>
      </c>
      <c r="R151" s="1203" t="s">
        <v>73</v>
      </c>
      <c r="S151" s="1198">
        <f>VLOOKUP($D151,'NI-San'!$B$1:$V$2048,12,FALSE)</f>
        <v>0</v>
      </c>
      <c r="T151" s="1198">
        <f>VLOOKUP($D151,'NI-San'!$B$1:$V$2048,13,FALSE)</f>
        <v>0</v>
      </c>
      <c r="U151" s="1198">
        <f>VLOOKUP($D151,'NI-San'!$B$1:$V$2048,16,FALSE)</f>
        <v>0</v>
      </c>
      <c r="V151" s="1198">
        <f>VLOOKUP($D151,'NI-San'!$B$1:$V$2048,17,FALSE)</f>
        <v>0</v>
      </c>
      <c r="W151" s="1198">
        <f>VLOOKUP($D151,'NI-San'!$B$1:$V$2048,18,FALSE)</f>
        <v>0</v>
      </c>
      <c r="X151" s="1198">
        <f>VLOOKUP($D151,'NI-San'!$B$1:$V$2048,19,FALSE)</f>
        <v>0</v>
      </c>
    </row>
    <row r="152" spans="1:24" hidden="1">
      <c r="A152" s="505"/>
      <c r="B152" s="505"/>
      <c r="C152" s="505"/>
      <c r="D152" s="1198" t="s">
        <v>450</v>
      </c>
      <c r="E152" s="1199" t="s">
        <v>70</v>
      </c>
      <c r="F152" s="1202" t="s">
        <v>157</v>
      </c>
      <c r="G152" s="1202"/>
      <c r="H152" s="1202" t="s">
        <v>436</v>
      </c>
      <c r="I152" s="1202" t="s">
        <v>53</v>
      </c>
      <c r="J152" s="1202" t="s">
        <v>444</v>
      </c>
      <c r="K152" s="1202" t="s">
        <v>444</v>
      </c>
      <c r="L152" s="1202" t="s">
        <v>396</v>
      </c>
      <c r="M152" s="1202" t="s">
        <v>290</v>
      </c>
      <c r="N152" s="1203" t="s">
        <v>451</v>
      </c>
      <c r="O152" s="1203" t="s">
        <v>73</v>
      </c>
      <c r="P152" s="1203" t="s">
        <v>73</v>
      </c>
      <c r="Q152" s="1203" t="s">
        <v>73</v>
      </c>
      <c r="R152" s="1203" t="s">
        <v>73</v>
      </c>
      <c r="S152" s="1198">
        <f>VLOOKUP($D152,'NI-San'!$B$1:$V$2048,12,FALSE)</f>
        <v>0</v>
      </c>
      <c r="T152" s="1198">
        <f>VLOOKUP($D152,'NI-San'!$B$1:$V$2048,13,FALSE)</f>
        <v>0</v>
      </c>
      <c r="U152" s="1198">
        <f>VLOOKUP($D152,'NI-San'!$B$1:$V$2048,16,FALSE)</f>
        <v>0</v>
      </c>
      <c r="V152" s="1198">
        <f>VLOOKUP($D152,'NI-San'!$B$1:$V$2048,17,FALSE)</f>
        <v>0</v>
      </c>
      <c r="W152" s="1198">
        <f>VLOOKUP($D152,'NI-San'!$B$1:$V$2048,18,FALSE)</f>
        <v>0</v>
      </c>
      <c r="X152" s="1198">
        <f>VLOOKUP($D152,'NI-San'!$B$1:$V$2048,19,FALSE)</f>
        <v>0</v>
      </c>
    </row>
    <row r="153" spans="1:24" hidden="1">
      <c r="A153" s="505"/>
      <c r="B153" s="505"/>
      <c r="C153" s="505"/>
      <c r="D153" s="1198" t="s">
        <v>452</v>
      </c>
      <c r="E153" s="1199" t="s">
        <v>70</v>
      </c>
      <c r="F153" s="1202" t="s">
        <v>157</v>
      </c>
      <c r="G153" s="1202"/>
      <c r="H153" s="1202" t="s">
        <v>436</v>
      </c>
      <c r="I153" s="1202" t="s">
        <v>53</v>
      </c>
      <c r="J153" s="1202" t="s">
        <v>444</v>
      </c>
      <c r="K153" s="1202" t="s">
        <v>444</v>
      </c>
      <c r="L153" s="1202" t="s">
        <v>396</v>
      </c>
      <c r="M153" s="1202" t="s">
        <v>290</v>
      </c>
      <c r="N153" s="1203" t="s">
        <v>453</v>
      </c>
      <c r="O153" s="1203" t="s">
        <v>73</v>
      </c>
      <c r="P153" s="1203" t="s">
        <v>73</v>
      </c>
      <c r="Q153" s="1203" t="s">
        <v>73</v>
      </c>
      <c r="R153" s="1203" t="s">
        <v>73</v>
      </c>
      <c r="S153" s="1198">
        <f>VLOOKUP($D153,'NI-San'!$B$1:$V$2048,12,FALSE)</f>
        <v>0</v>
      </c>
      <c r="T153" s="1198">
        <f>VLOOKUP($D153,'NI-San'!$B$1:$V$2048,13,FALSE)</f>
        <v>0</v>
      </c>
      <c r="U153" s="1198">
        <f>VLOOKUP($D153,'NI-San'!$B$1:$V$2048,16,FALSE)</f>
        <v>0</v>
      </c>
      <c r="V153" s="1198">
        <f>VLOOKUP($D153,'NI-San'!$B$1:$V$2048,17,FALSE)</f>
        <v>0</v>
      </c>
      <c r="W153" s="1198">
        <f>VLOOKUP($D153,'NI-San'!$B$1:$V$2048,18,FALSE)</f>
        <v>0</v>
      </c>
      <c r="X153" s="1198">
        <f>VLOOKUP($D153,'NI-San'!$B$1:$V$2048,19,FALSE)</f>
        <v>0</v>
      </c>
    </row>
    <row r="154" spans="1:24" hidden="1">
      <c r="A154" s="505"/>
      <c r="B154" s="505"/>
      <c r="C154" s="505"/>
      <c r="D154" s="1198" t="s">
        <v>454</v>
      </c>
      <c r="E154" s="1199" t="s">
        <v>70</v>
      </c>
      <c r="F154" s="1202" t="s">
        <v>157</v>
      </c>
      <c r="G154" s="1202"/>
      <c r="H154" s="1202" t="s">
        <v>436</v>
      </c>
      <c r="I154" s="1202" t="s">
        <v>53</v>
      </c>
      <c r="J154" s="1202" t="s">
        <v>444</v>
      </c>
      <c r="K154" s="1202" t="s">
        <v>444</v>
      </c>
      <c r="L154" s="1202" t="s">
        <v>396</v>
      </c>
      <c r="M154" s="1202" t="s">
        <v>290</v>
      </c>
      <c r="N154" s="1203" t="s">
        <v>455</v>
      </c>
      <c r="O154" s="1203" t="s">
        <v>73</v>
      </c>
      <c r="P154" s="1203" t="s">
        <v>73</v>
      </c>
      <c r="Q154" s="1203" t="s">
        <v>73</v>
      </c>
      <c r="R154" s="1203" t="s">
        <v>73</v>
      </c>
      <c r="S154" s="1198">
        <f>VLOOKUP($D154,'NI-San'!$B$1:$V$2048,12,FALSE)</f>
        <v>0</v>
      </c>
      <c r="T154" s="1198">
        <f>VLOOKUP($D154,'NI-San'!$B$1:$V$2048,13,FALSE)</f>
        <v>0</v>
      </c>
      <c r="U154" s="1198">
        <f>VLOOKUP($D154,'NI-San'!$B$1:$V$2048,16,FALSE)</f>
        <v>0</v>
      </c>
      <c r="V154" s="1198">
        <f>VLOOKUP($D154,'NI-San'!$B$1:$V$2048,17,FALSE)</f>
        <v>0</v>
      </c>
      <c r="W154" s="1198">
        <f>VLOOKUP($D154,'NI-San'!$B$1:$V$2048,18,FALSE)</f>
        <v>0</v>
      </c>
      <c r="X154" s="1198">
        <f>VLOOKUP($D154,'NI-San'!$B$1:$V$2048,19,FALSE)</f>
        <v>0</v>
      </c>
    </row>
    <row r="155" spans="1:24" hidden="1">
      <c r="A155" s="505"/>
      <c r="B155" s="505"/>
      <c r="C155" s="505"/>
      <c r="D155" s="1198" t="s">
        <v>456</v>
      </c>
      <c r="E155" s="1199" t="s">
        <v>70</v>
      </c>
      <c r="F155" s="1202"/>
      <c r="G155" s="1202"/>
      <c r="H155" s="1202" t="s">
        <v>301</v>
      </c>
      <c r="I155" s="1202" t="s">
        <v>53</v>
      </c>
      <c r="J155" s="1202" t="s">
        <v>444</v>
      </c>
      <c r="K155" s="1202" t="s">
        <v>444</v>
      </c>
      <c r="L155" s="1202" t="s">
        <v>448</v>
      </c>
      <c r="M155" s="1202" t="s">
        <v>290</v>
      </c>
      <c r="N155" s="1203" t="s">
        <v>457</v>
      </c>
      <c r="O155" s="1203" t="s">
        <v>73</v>
      </c>
      <c r="P155" s="1203" t="s">
        <v>73</v>
      </c>
      <c r="Q155" s="1203" t="s">
        <v>73</v>
      </c>
      <c r="R155" s="1203" t="s">
        <v>73</v>
      </c>
      <c r="S155" s="1198">
        <f>VLOOKUP($D155,'NI-San'!$B$1:$V$2048,12,FALSE)</f>
        <v>0</v>
      </c>
      <c r="T155" s="1198">
        <f>VLOOKUP($D155,'NI-San'!$B$1:$V$2048,13,FALSE)</f>
        <v>0</v>
      </c>
      <c r="U155" s="1198">
        <f>VLOOKUP($D155,'NI-San'!$B$1:$V$2048,16,FALSE)</f>
        <v>0</v>
      </c>
      <c r="V155" s="1198">
        <f>VLOOKUP($D155,'NI-San'!$B$1:$V$2048,17,FALSE)</f>
        <v>0</v>
      </c>
      <c r="W155" s="1198">
        <f>VLOOKUP($D155,'NI-San'!$B$1:$V$2048,18,FALSE)</f>
        <v>0</v>
      </c>
      <c r="X155" s="1198">
        <f>VLOOKUP($D155,'NI-San'!$B$1:$V$2048,19,FALSE)</f>
        <v>0</v>
      </c>
    </row>
    <row r="156" spans="1:24" ht="27" hidden="1">
      <c r="A156" s="505"/>
      <c r="B156" s="505"/>
      <c r="C156" s="505"/>
      <c r="D156" s="1198" t="s">
        <v>458</v>
      </c>
      <c r="E156" s="1199" t="s">
        <v>70</v>
      </c>
      <c r="F156" s="1202"/>
      <c r="G156" s="1202"/>
      <c r="H156" s="1202" t="s">
        <v>447</v>
      </c>
      <c r="I156" s="1202" t="s">
        <v>53</v>
      </c>
      <c r="J156" s="1202" t="s">
        <v>444</v>
      </c>
      <c r="K156" s="1202" t="s">
        <v>444</v>
      </c>
      <c r="L156" s="1202" t="s">
        <v>448</v>
      </c>
      <c r="M156" s="1202" t="s">
        <v>290</v>
      </c>
      <c r="N156" s="1203" t="s">
        <v>459</v>
      </c>
      <c r="O156" s="1203" t="s">
        <v>73</v>
      </c>
      <c r="P156" s="1203" t="s">
        <v>73</v>
      </c>
      <c r="Q156" s="1203" t="s">
        <v>73</v>
      </c>
      <c r="R156" s="1203" t="s">
        <v>73</v>
      </c>
      <c r="S156" s="1198">
        <f>VLOOKUP($D156,'NI-San'!$B$1:$V$2048,12,FALSE)</f>
        <v>0</v>
      </c>
      <c r="T156" s="1198">
        <f>VLOOKUP($D156,'NI-San'!$B$1:$V$2048,13,FALSE)</f>
        <v>0</v>
      </c>
      <c r="U156" s="1198">
        <f>VLOOKUP($D156,'NI-San'!$B$1:$V$2048,16,FALSE)</f>
        <v>0</v>
      </c>
      <c r="V156" s="1198">
        <f>VLOOKUP($D156,'NI-San'!$B$1:$V$2048,17,FALSE)</f>
        <v>0</v>
      </c>
      <c r="W156" s="1198">
        <f>VLOOKUP($D156,'NI-San'!$B$1:$V$2048,18,FALSE)</f>
        <v>0</v>
      </c>
      <c r="X156" s="1198">
        <f>VLOOKUP($D156,'NI-San'!$B$1:$V$2048,19,FALSE)</f>
        <v>0</v>
      </c>
    </row>
    <row r="157" spans="1:24" ht="27" hidden="1">
      <c r="A157" s="505"/>
      <c r="B157" s="505"/>
      <c r="C157" s="505"/>
      <c r="D157" s="1198" t="s">
        <v>460</v>
      </c>
      <c r="E157" s="1199" t="s">
        <v>70</v>
      </c>
      <c r="F157" s="1202"/>
      <c r="G157" s="1202"/>
      <c r="H157" s="1202" t="s">
        <v>461</v>
      </c>
      <c r="I157" s="1202" t="s">
        <v>53</v>
      </c>
      <c r="J157" s="1202" t="s">
        <v>444</v>
      </c>
      <c r="K157" s="1202" t="s">
        <v>444</v>
      </c>
      <c r="L157" s="1202" t="s">
        <v>448</v>
      </c>
      <c r="M157" s="1202" t="s">
        <v>290</v>
      </c>
      <c r="N157" s="1203" t="s">
        <v>462</v>
      </c>
      <c r="O157" s="1203" t="s">
        <v>73</v>
      </c>
      <c r="P157" s="1203" t="s">
        <v>73</v>
      </c>
      <c r="Q157" s="1203" t="s">
        <v>73</v>
      </c>
      <c r="R157" s="1203" t="s">
        <v>73</v>
      </c>
      <c r="S157" s="1198">
        <f>VLOOKUP($D157,'NI-San'!$B$1:$V$2048,12,FALSE)</f>
        <v>0</v>
      </c>
      <c r="T157" s="1198">
        <f>VLOOKUP($D157,'NI-San'!$B$1:$V$2048,13,FALSE)</f>
        <v>0</v>
      </c>
      <c r="U157" s="1198">
        <f>VLOOKUP($D157,'NI-San'!$B$1:$V$2048,16,FALSE)</f>
        <v>0</v>
      </c>
      <c r="V157" s="1198">
        <f>VLOOKUP($D157,'NI-San'!$B$1:$V$2048,17,FALSE)</f>
        <v>0</v>
      </c>
      <c r="W157" s="1198">
        <f>VLOOKUP($D157,'NI-San'!$B$1:$V$2048,18,FALSE)</f>
        <v>0</v>
      </c>
      <c r="X157" s="1198">
        <f>VLOOKUP($D157,'NI-San'!$B$1:$V$2048,19,FALSE)</f>
        <v>0</v>
      </c>
    </row>
    <row r="158" spans="1:24" hidden="1">
      <c r="A158" s="505"/>
      <c r="B158" s="505"/>
      <c r="C158" s="505"/>
      <c r="D158" s="1198" t="s">
        <v>463</v>
      </c>
      <c r="E158" s="1199" t="s">
        <v>70</v>
      </c>
      <c r="F158" s="1202" t="s">
        <v>157</v>
      </c>
      <c r="G158" s="1202"/>
      <c r="H158" s="1202" t="s">
        <v>436</v>
      </c>
      <c r="I158" s="1202" t="s">
        <v>53</v>
      </c>
      <c r="J158" s="1202" t="s">
        <v>444</v>
      </c>
      <c r="K158" s="1202" t="s">
        <v>444</v>
      </c>
      <c r="L158" s="1202" t="s">
        <v>448</v>
      </c>
      <c r="M158" s="1202" t="s">
        <v>290</v>
      </c>
      <c r="N158" s="1203" t="s">
        <v>464</v>
      </c>
      <c r="O158" s="1203" t="s">
        <v>73</v>
      </c>
      <c r="P158" s="1203" t="s">
        <v>73</v>
      </c>
      <c r="Q158" s="1203" t="s">
        <v>73</v>
      </c>
      <c r="R158" s="1203" t="s">
        <v>73</v>
      </c>
      <c r="S158" s="1198">
        <f>VLOOKUP($D158,'NI-San'!$B$1:$V$2048,12,FALSE)</f>
        <v>0</v>
      </c>
      <c r="T158" s="1198">
        <f>VLOOKUP($D158,'NI-San'!$B$1:$V$2048,13,FALSE)</f>
        <v>0</v>
      </c>
      <c r="U158" s="1198">
        <f>VLOOKUP($D158,'NI-San'!$B$1:$V$2048,16,FALSE)</f>
        <v>0</v>
      </c>
      <c r="V158" s="1198">
        <f>VLOOKUP($D158,'NI-San'!$B$1:$V$2048,17,FALSE)</f>
        <v>0</v>
      </c>
      <c r="W158" s="1198">
        <f>VLOOKUP($D158,'NI-San'!$B$1:$V$2048,18,FALSE)</f>
        <v>0</v>
      </c>
      <c r="X158" s="1198">
        <f>VLOOKUP($D158,'NI-San'!$B$1:$V$2048,19,FALSE)</f>
        <v>0</v>
      </c>
    </row>
    <row r="159" spans="1:24" hidden="1">
      <c r="A159" s="505"/>
      <c r="B159" s="505"/>
      <c r="C159" s="505"/>
      <c r="D159" s="1198" t="s">
        <v>465</v>
      </c>
      <c r="E159" s="1199" t="s">
        <v>70</v>
      </c>
      <c r="F159" s="1202" t="s">
        <v>157</v>
      </c>
      <c r="G159" s="1202"/>
      <c r="H159" s="1202" t="s">
        <v>436</v>
      </c>
      <c r="I159" s="1202" t="s">
        <v>53</v>
      </c>
      <c r="J159" s="1202" t="s">
        <v>444</v>
      </c>
      <c r="K159" s="1202" t="s">
        <v>444</v>
      </c>
      <c r="L159" s="1202" t="s">
        <v>448</v>
      </c>
      <c r="M159" s="1202" t="s">
        <v>290</v>
      </c>
      <c r="N159" s="1203" t="s">
        <v>466</v>
      </c>
      <c r="O159" s="1203" t="s">
        <v>73</v>
      </c>
      <c r="P159" s="1203" t="s">
        <v>73</v>
      </c>
      <c r="Q159" s="1203" t="s">
        <v>73</v>
      </c>
      <c r="R159" s="1203" t="s">
        <v>73</v>
      </c>
      <c r="S159" s="1198">
        <f>VLOOKUP($D159,'NI-San'!$B$1:$V$2048,12,FALSE)</f>
        <v>0</v>
      </c>
      <c r="T159" s="1198">
        <f>VLOOKUP($D159,'NI-San'!$B$1:$V$2048,13,FALSE)</f>
        <v>0</v>
      </c>
      <c r="U159" s="1198">
        <f>VLOOKUP($D159,'NI-San'!$B$1:$V$2048,16,FALSE)</f>
        <v>0</v>
      </c>
      <c r="V159" s="1198">
        <f>VLOOKUP($D159,'NI-San'!$B$1:$V$2048,17,FALSE)</f>
        <v>0</v>
      </c>
      <c r="W159" s="1198">
        <f>VLOOKUP($D159,'NI-San'!$B$1:$V$2048,18,FALSE)</f>
        <v>0</v>
      </c>
      <c r="X159" s="1198">
        <f>VLOOKUP($D159,'NI-San'!$B$1:$V$2048,19,FALSE)</f>
        <v>0</v>
      </c>
    </row>
    <row r="160" spans="1:24" hidden="1">
      <c r="A160" s="505"/>
      <c r="B160" s="505"/>
      <c r="C160" s="505"/>
      <c r="D160" s="1198" t="s">
        <v>467</v>
      </c>
      <c r="E160" s="1199" t="s">
        <v>70</v>
      </c>
      <c r="F160" s="1202"/>
      <c r="G160" s="1202"/>
      <c r="H160" s="1202" t="s">
        <v>301</v>
      </c>
      <c r="I160" s="1202" t="s">
        <v>53</v>
      </c>
      <c r="J160" s="1202" t="s">
        <v>444</v>
      </c>
      <c r="K160" s="1202" t="s">
        <v>444</v>
      </c>
      <c r="L160" s="1202" t="s">
        <v>448</v>
      </c>
      <c r="M160" s="1202" t="s">
        <v>468</v>
      </c>
      <c r="N160" s="1203" t="s">
        <v>469</v>
      </c>
      <c r="O160" s="1203" t="s">
        <v>73</v>
      </c>
      <c r="P160" s="1203" t="s">
        <v>73</v>
      </c>
      <c r="Q160" s="1203" t="s">
        <v>73</v>
      </c>
      <c r="R160" s="1203" t="s">
        <v>73</v>
      </c>
      <c r="S160" s="1198">
        <f>VLOOKUP($D160,'NI-San'!$B$1:$V$2048,12,FALSE)</f>
        <v>0</v>
      </c>
      <c r="T160" s="1198">
        <f>VLOOKUP($D160,'NI-San'!$B$1:$V$2048,13,FALSE)</f>
        <v>0</v>
      </c>
      <c r="U160" s="1198">
        <f>VLOOKUP($D160,'NI-San'!$B$1:$V$2048,16,FALSE)</f>
        <v>0</v>
      </c>
      <c r="V160" s="1198">
        <f>VLOOKUP($D160,'NI-San'!$B$1:$V$2048,17,FALSE)</f>
        <v>0</v>
      </c>
      <c r="W160" s="1198">
        <f>VLOOKUP($D160,'NI-San'!$B$1:$V$2048,18,FALSE)</f>
        <v>0</v>
      </c>
      <c r="X160" s="1198">
        <f>VLOOKUP($D160,'NI-San'!$B$1:$V$2048,19,FALSE)</f>
        <v>0</v>
      </c>
    </row>
    <row r="161" spans="1:24" ht="27" hidden="1">
      <c r="A161" s="505"/>
      <c r="B161" s="505"/>
      <c r="C161" s="505"/>
      <c r="D161" s="1198" t="s">
        <v>470</v>
      </c>
      <c r="E161" s="1199" t="s">
        <v>70</v>
      </c>
      <c r="F161" s="1202"/>
      <c r="G161" s="1202"/>
      <c r="H161" s="1202" t="s">
        <v>447</v>
      </c>
      <c r="I161" s="1202" t="s">
        <v>53</v>
      </c>
      <c r="J161" s="1202" t="s">
        <v>444</v>
      </c>
      <c r="K161" s="1202" t="s">
        <v>444</v>
      </c>
      <c r="L161" s="1202" t="s">
        <v>448</v>
      </c>
      <c r="M161" s="1202" t="s">
        <v>468</v>
      </c>
      <c r="N161" s="1203" t="s">
        <v>471</v>
      </c>
      <c r="O161" s="1203" t="s">
        <v>73</v>
      </c>
      <c r="P161" s="1203" t="s">
        <v>73</v>
      </c>
      <c r="Q161" s="1203" t="s">
        <v>73</v>
      </c>
      <c r="R161" s="1203" t="s">
        <v>73</v>
      </c>
      <c r="S161" s="1198">
        <f>VLOOKUP($D161,'NI-San'!$B$1:$V$2048,12,FALSE)</f>
        <v>0</v>
      </c>
      <c r="T161" s="1198">
        <f>VLOOKUP($D161,'NI-San'!$B$1:$V$2048,13,FALSE)</f>
        <v>0</v>
      </c>
      <c r="U161" s="1198">
        <f>VLOOKUP($D161,'NI-San'!$B$1:$V$2048,16,FALSE)</f>
        <v>0</v>
      </c>
      <c r="V161" s="1198">
        <f>VLOOKUP($D161,'NI-San'!$B$1:$V$2048,17,FALSE)</f>
        <v>0</v>
      </c>
      <c r="W161" s="1198">
        <f>VLOOKUP($D161,'NI-San'!$B$1:$V$2048,18,FALSE)</f>
        <v>0</v>
      </c>
      <c r="X161" s="1198">
        <f>VLOOKUP($D161,'NI-San'!$B$1:$V$2048,19,FALSE)</f>
        <v>0</v>
      </c>
    </row>
    <row r="162" spans="1:24" hidden="1">
      <c r="A162" s="505"/>
      <c r="B162" s="505"/>
      <c r="C162" s="505"/>
      <c r="D162" s="1198" t="s">
        <v>472</v>
      </c>
      <c r="E162" s="1199" t="s">
        <v>70</v>
      </c>
      <c r="F162" s="1202"/>
      <c r="G162" s="1202"/>
      <c r="H162" s="1202" t="s">
        <v>473</v>
      </c>
      <c r="I162" s="1202" t="s">
        <v>53</v>
      </c>
      <c r="J162" s="1202" t="s">
        <v>444</v>
      </c>
      <c r="K162" s="1202" t="s">
        <v>444</v>
      </c>
      <c r="L162" s="1202" t="s">
        <v>448</v>
      </c>
      <c r="M162" s="1202" t="s">
        <v>468</v>
      </c>
      <c r="N162" s="1203" t="s">
        <v>474</v>
      </c>
      <c r="O162" s="1203" t="s">
        <v>73</v>
      </c>
      <c r="P162" s="1203" t="s">
        <v>73</v>
      </c>
      <c r="Q162" s="1203" t="s">
        <v>73</v>
      </c>
      <c r="R162" s="1203" t="s">
        <v>73</v>
      </c>
      <c r="S162" s="1198">
        <f>VLOOKUP($D162,'NI-San'!$B$1:$V$2048,12,FALSE)</f>
        <v>0</v>
      </c>
      <c r="T162" s="1198">
        <f>VLOOKUP($D162,'NI-San'!$B$1:$V$2048,13,FALSE)</f>
        <v>0</v>
      </c>
      <c r="U162" s="1198">
        <f>VLOOKUP($D162,'NI-San'!$B$1:$V$2048,16,FALSE)</f>
        <v>0</v>
      </c>
      <c r="V162" s="1198">
        <f>VLOOKUP($D162,'NI-San'!$B$1:$V$2048,17,FALSE)</f>
        <v>0</v>
      </c>
      <c r="W162" s="1198">
        <f>VLOOKUP($D162,'NI-San'!$B$1:$V$2048,18,FALSE)</f>
        <v>0</v>
      </c>
      <c r="X162" s="1198">
        <f>VLOOKUP($D162,'NI-San'!$B$1:$V$2048,19,FALSE)</f>
        <v>0</v>
      </c>
    </row>
    <row r="163" spans="1:24" hidden="1">
      <c r="A163" s="505"/>
      <c r="B163" s="505"/>
      <c r="C163" s="505"/>
      <c r="D163" s="1198" t="s">
        <v>475</v>
      </c>
      <c r="E163" s="1199" t="s">
        <v>70</v>
      </c>
      <c r="F163" s="1202"/>
      <c r="G163" s="1202"/>
      <c r="H163" s="1202" t="s">
        <v>473</v>
      </c>
      <c r="I163" s="1202" t="s">
        <v>53</v>
      </c>
      <c r="J163" s="1202" t="s">
        <v>444</v>
      </c>
      <c r="K163" s="1202" t="s">
        <v>444</v>
      </c>
      <c r="L163" s="1202" t="s">
        <v>448</v>
      </c>
      <c r="M163" s="1202" t="s">
        <v>468</v>
      </c>
      <c r="N163" s="1203" t="s">
        <v>476</v>
      </c>
      <c r="O163" s="1203" t="s">
        <v>73</v>
      </c>
      <c r="P163" s="1203" t="s">
        <v>73</v>
      </c>
      <c r="Q163" s="1203" t="s">
        <v>73</v>
      </c>
      <c r="R163" s="1203" t="s">
        <v>73</v>
      </c>
      <c r="S163" s="1198">
        <f>VLOOKUP($D163,'NI-San'!$B$1:$V$2048,12,FALSE)</f>
        <v>44</v>
      </c>
      <c r="T163" s="1198">
        <f>VLOOKUP($D163,'NI-San'!$B$1:$V$2048,13,FALSE)</f>
        <v>57</v>
      </c>
      <c r="U163" s="1198">
        <f>VLOOKUP($D163,'NI-San'!$B$1:$V$2048,16,FALSE)</f>
        <v>0</v>
      </c>
      <c r="V163" s="1198">
        <f>VLOOKUP($D163,'NI-San'!$B$1:$V$2048,17,FALSE)</f>
        <v>0</v>
      </c>
      <c r="W163" s="1198">
        <f>VLOOKUP($D163,'NI-San'!$B$1:$V$2048,18,FALSE)</f>
        <v>0</v>
      </c>
      <c r="X163" s="1198">
        <f>VLOOKUP($D163,'NI-San'!$B$1:$V$2048,19,FALSE)</f>
        <v>0</v>
      </c>
    </row>
    <row r="164" spans="1:24" hidden="1">
      <c r="A164" s="505"/>
      <c r="B164" s="505"/>
      <c r="C164" s="505"/>
      <c r="D164" s="1198" t="s">
        <v>477</v>
      </c>
      <c r="E164" s="1199" t="s">
        <v>70</v>
      </c>
      <c r="F164" s="1202"/>
      <c r="G164" s="1202"/>
      <c r="H164" s="1202" t="s">
        <v>473</v>
      </c>
      <c r="I164" s="1202" t="s">
        <v>53</v>
      </c>
      <c r="J164" s="1202" t="s">
        <v>444</v>
      </c>
      <c r="K164" s="1202" t="s">
        <v>444</v>
      </c>
      <c r="L164" s="1202" t="s">
        <v>448</v>
      </c>
      <c r="M164" s="1202" t="s">
        <v>468</v>
      </c>
      <c r="N164" s="1203" t="s">
        <v>478</v>
      </c>
      <c r="O164" s="1203" t="s">
        <v>73</v>
      </c>
      <c r="P164" s="1203" t="s">
        <v>73</v>
      </c>
      <c r="Q164" s="1203" t="s">
        <v>73</v>
      </c>
      <c r="R164" s="1203" t="s">
        <v>73</v>
      </c>
      <c r="S164" s="1198">
        <f>VLOOKUP($D164,'NI-San'!$B$1:$V$2048,12,FALSE)</f>
        <v>0</v>
      </c>
      <c r="T164" s="1198">
        <f>VLOOKUP($D164,'NI-San'!$B$1:$V$2048,13,FALSE)</f>
        <v>0</v>
      </c>
      <c r="U164" s="1198">
        <f>VLOOKUP($D164,'NI-San'!$B$1:$V$2048,16,FALSE)</f>
        <v>0</v>
      </c>
      <c r="V164" s="1198">
        <f>VLOOKUP($D164,'NI-San'!$B$1:$V$2048,17,FALSE)</f>
        <v>0</v>
      </c>
      <c r="W164" s="1198">
        <f>VLOOKUP($D164,'NI-San'!$B$1:$V$2048,18,FALSE)</f>
        <v>0</v>
      </c>
      <c r="X164" s="1198">
        <f>VLOOKUP($D164,'NI-San'!$B$1:$V$2048,19,FALSE)</f>
        <v>0</v>
      </c>
    </row>
    <row r="165" spans="1:24" ht="27" hidden="1">
      <c r="A165" s="505"/>
      <c r="B165" s="505"/>
      <c r="C165" s="505"/>
      <c r="D165" s="1198" t="s">
        <v>479</v>
      </c>
      <c r="E165" s="1199" t="s">
        <v>70</v>
      </c>
      <c r="F165" s="1202"/>
      <c r="G165" s="1202"/>
      <c r="H165" s="1202" t="s">
        <v>480</v>
      </c>
      <c r="I165" s="1202" t="s">
        <v>53</v>
      </c>
      <c r="J165" s="1202" t="s">
        <v>481</v>
      </c>
      <c r="K165" s="1202" t="s">
        <v>481</v>
      </c>
      <c r="L165" s="1202" t="s">
        <v>482</v>
      </c>
      <c r="M165" s="1202" t="s">
        <v>483</v>
      </c>
      <c r="N165" s="1203" t="s">
        <v>484</v>
      </c>
      <c r="O165" s="1203" t="s">
        <v>73</v>
      </c>
      <c r="P165" s="1203" t="s">
        <v>73</v>
      </c>
      <c r="Q165" s="1203" t="s">
        <v>73</v>
      </c>
      <c r="R165" s="1203" t="s">
        <v>73</v>
      </c>
      <c r="S165" s="1198">
        <f>VLOOKUP($D165,'NI-San'!$B$1:$V$2048,12,FALSE)</f>
        <v>0</v>
      </c>
      <c r="T165" s="1198">
        <f>VLOOKUP($D165,'NI-San'!$B$1:$V$2048,13,FALSE)</f>
        <v>0</v>
      </c>
      <c r="U165" s="1198">
        <f>VLOOKUP($D165,'NI-San'!$B$1:$V$2048,16,FALSE)</f>
        <v>0</v>
      </c>
      <c r="V165" s="1198">
        <f>VLOOKUP($D165,'NI-San'!$B$1:$V$2048,17,FALSE)</f>
        <v>0</v>
      </c>
      <c r="W165" s="1198">
        <f>VLOOKUP($D165,'NI-San'!$B$1:$V$2048,18,FALSE)</f>
        <v>0</v>
      </c>
      <c r="X165" s="1198">
        <f>VLOOKUP($D165,'NI-San'!$B$1:$V$2048,19,FALSE)</f>
        <v>0</v>
      </c>
    </row>
    <row r="166" spans="1:24" ht="27" hidden="1">
      <c r="A166" s="505"/>
      <c r="B166" s="505"/>
      <c r="C166" s="505"/>
      <c r="D166" s="1198" t="s">
        <v>485</v>
      </c>
      <c r="E166" s="1199" t="s">
        <v>70</v>
      </c>
      <c r="F166" s="1202"/>
      <c r="G166" s="1202"/>
      <c r="H166" s="1202" t="s">
        <v>486</v>
      </c>
      <c r="I166" s="1202" t="s">
        <v>53</v>
      </c>
      <c r="J166" s="1202" t="s">
        <v>481</v>
      </c>
      <c r="K166" s="1202" t="s">
        <v>481</v>
      </c>
      <c r="L166" s="1202" t="s">
        <v>482</v>
      </c>
      <c r="M166" s="1202" t="s">
        <v>483</v>
      </c>
      <c r="N166" s="1203" t="s">
        <v>487</v>
      </c>
      <c r="O166" s="1203" t="s">
        <v>73</v>
      </c>
      <c r="P166" s="1203" t="s">
        <v>73</v>
      </c>
      <c r="Q166" s="1203" t="s">
        <v>73</v>
      </c>
      <c r="R166" s="1203" t="s">
        <v>73</v>
      </c>
      <c r="S166" s="1198">
        <f>VLOOKUP($D166,'NI-San'!$B$1:$V$2048,12,FALSE)</f>
        <v>13</v>
      </c>
      <c r="T166" s="1198">
        <f>VLOOKUP($D166,'NI-San'!$B$1:$V$2048,13,FALSE)</f>
        <v>12</v>
      </c>
      <c r="U166" s="1198">
        <f>VLOOKUP($D166,'NI-San'!$B$1:$V$2048,16,FALSE)</f>
        <v>0</v>
      </c>
      <c r="V166" s="1198">
        <f>VLOOKUP($D166,'NI-San'!$B$1:$V$2048,17,FALSE)</f>
        <v>0</v>
      </c>
      <c r="W166" s="1198">
        <f>VLOOKUP($D166,'NI-San'!$B$1:$V$2048,18,FALSE)</f>
        <v>0</v>
      </c>
      <c r="X166" s="1198">
        <f>VLOOKUP($D166,'NI-San'!$B$1:$V$2048,19,FALSE)</f>
        <v>0</v>
      </c>
    </row>
    <row r="167" spans="1:24" ht="27" hidden="1">
      <c r="A167" s="505"/>
      <c r="B167" s="505"/>
      <c r="C167" s="505"/>
      <c r="D167" s="1198" t="s">
        <v>488</v>
      </c>
      <c r="E167" s="1199" t="s">
        <v>70</v>
      </c>
      <c r="F167" s="1202"/>
      <c r="G167" s="1202"/>
      <c r="H167" s="1202" t="s">
        <v>489</v>
      </c>
      <c r="I167" s="1202" t="s">
        <v>53</v>
      </c>
      <c r="J167" s="1202" t="s">
        <v>481</v>
      </c>
      <c r="K167" s="1202" t="s">
        <v>481</v>
      </c>
      <c r="L167" s="1202" t="s">
        <v>482</v>
      </c>
      <c r="M167" s="1202" t="s">
        <v>483</v>
      </c>
      <c r="N167" s="1203" t="s">
        <v>490</v>
      </c>
      <c r="O167" s="1203" t="s">
        <v>73</v>
      </c>
      <c r="P167" s="1203" t="s">
        <v>73</v>
      </c>
      <c r="Q167" s="1203" t="s">
        <v>73</v>
      </c>
      <c r="R167" s="1203" t="s">
        <v>73</v>
      </c>
      <c r="S167" s="1198">
        <f>VLOOKUP($D167,'NI-San'!$B$1:$V$2048,12,FALSE)</f>
        <v>88</v>
      </c>
      <c r="T167" s="1198">
        <f>VLOOKUP($D167,'NI-San'!$B$1:$V$2048,13,FALSE)</f>
        <v>87</v>
      </c>
      <c r="U167" s="1198">
        <f>VLOOKUP($D167,'NI-San'!$B$1:$V$2048,16,FALSE)</f>
        <v>0</v>
      </c>
      <c r="V167" s="1198">
        <f>VLOOKUP($D167,'NI-San'!$B$1:$V$2048,17,FALSE)</f>
        <v>0</v>
      </c>
      <c r="W167" s="1198">
        <f>VLOOKUP($D167,'NI-San'!$B$1:$V$2048,18,FALSE)</f>
        <v>0</v>
      </c>
      <c r="X167" s="1198">
        <f>VLOOKUP($D167,'NI-San'!$B$1:$V$2048,19,FALSE)</f>
        <v>0</v>
      </c>
    </row>
    <row r="168" spans="1:24" ht="27" hidden="1">
      <c r="A168" s="505"/>
      <c r="B168" s="505"/>
      <c r="C168" s="505"/>
      <c r="D168" s="1198" t="s">
        <v>491</v>
      </c>
      <c r="E168" s="1199" t="s">
        <v>70</v>
      </c>
      <c r="F168" s="1202"/>
      <c r="G168" s="1202"/>
      <c r="H168" s="1202" t="s">
        <v>492</v>
      </c>
      <c r="I168" s="1202" t="s">
        <v>53</v>
      </c>
      <c r="J168" s="1202" t="s">
        <v>481</v>
      </c>
      <c r="K168" s="1202" t="s">
        <v>481</v>
      </c>
      <c r="L168" s="1202" t="s">
        <v>482</v>
      </c>
      <c r="M168" s="1202" t="s">
        <v>483</v>
      </c>
      <c r="N168" s="1203" t="s">
        <v>493</v>
      </c>
      <c r="O168" s="1203" t="s">
        <v>73</v>
      </c>
      <c r="P168" s="1203" t="s">
        <v>73</v>
      </c>
      <c r="Q168" s="1203" t="s">
        <v>73</v>
      </c>
      <c r="R168" s="1203" t="s">
        <v>73</v>
      </c>
      <c r="S168" s="1198">
        <f>VLOOKUP($D168,'NI-San'!$B$1:$V$2048,12,FALSE)</f>
        <v>0</v>
      </c>
      <c r="T168" s="1198">
        <f>VLOOKUP($D168,'NI-San'!$B$1:$V$2048,13,FALSE)</f>
        <v>0</v>
      </c>
      <c r="U168" s="1198">
        <f>VLOOKUP($D168,'NI-San'!$B$1:$V$2048,16,FALSE)</f>
        <v>0</v>
      </c>
      <c r="V168" s="1198">
        <f>VLOOKUP($D168,'NI-San'!$B$1:$V$2048,17,FALSE)</f>
        <v>0</v>
      </c>
      <c r="W168" s="1198">
        <f>VLOOKUP($D168,'NI-San'!$B$1:$V$2048,18,FALSE)</f>
        <v>0</v>
      </c>
      <c r="X168" s="1198">
        <f>VLOOKUP($D168,'NI-San'!$B$1:$V$2048,19,FALSE)</f>
        <v>0</v>
      </c>
    </row>
    <row r="169" spans="1:24" ht="40.5" hidden="1">
      <c r="A169" s="505"/>
      <c r="B169" s="505"/>
      <c r="C169" s="505"/>
      <c r="D169" s="1198" t="s">
        <v>494</v>
      </c>
      <c r="E169" s="1199" t="s">
        <v>70</v>
      </c>
      <c r="F169" s="1202" t="s">
        <v>157</v>
      </c>
      <c r="G169" s="1202"/>
      <c r="H169" s="1202" t="s">
        <v>495</v>
      </c>
      <c r="I169" s="1202" t="s">
        <v>53</v>
      </c>
      <c r="J169" s="1202" t="s">
        <v>481</v>
      </c>
      <c r="K169" s="1202" t="s">
        <v>481</v>
      </c>
      <c r="L169" s="1202" t="s">
        <v>482</v>
      </c>
      <c r="M169" s="1202" t="s">
        <v>483</v>
      </c>
      <c r="N169" s="1203" t="s">
        <v>496</v>
      </c>
      <c r="O169" s="1203" t="s">
        <v>73</v>
      </c>
      <c r="P169" s="1203" t="s">
        <v>73</v>
      </c>
      <c r="Q169" s="1203" t="s">
        <v>73</v>
      </c>
      <c r="R169" s="1203" t="s">
        <v>73</v>
      </c>
      <c r="S169" s="1198">
        <f>VLOOKUP($D169,'NI-San'!$B$1:$V$2048,12,FALSE)</f>
        <v>0</v>
      </c>
      <c r="T169" s="1198">
        <f>VLOOKUP($D169,'NI-San'!$B$1:$V$2048,13,FALSE)</f>
        <v>0</v>
      </c>
      <c r="U169" s="1198">
        <f>VLOOKUP($D169,'NI-San'!$B$1:$V$2048,16,FALSE)</f>
        <v>0</v>
      </c>
      <c r="V169" s="1198">
        <f>VLOOKUP($D169,'NI-San'!$B$1:$V$2048,17,FALSE)</f>
        <v>0</v>
      </c>
      <c r="W169" s="1198">
        <f>VLOOKUP($D169,'NI-San'!$B$1:$V$2048,18,FALSE)</f>
        <v>0</v>
      </c>
      <c r="X169" s="1198">
        <f>VLOOKUP($D169,'NI-San'!$B$1:$V$2048,19,FALSE)</f>
        <v>0</v>
      </c>
    </row>
    <row r="170" spans="1:24" hidden="1">
      <c r="A170" s="505"/>
      <c r="B170" s="505"/>
      <c r="C170" s="505"/>
      <c r="D170" s="1198" t="s">
        <v>497</v>
      </c>
      <c r="E170" s="1199" t="s">
        <v>70</v>
      </c>
      <c r="F170" s="1202"/>
      <c r="G170" s="1202"/>
      <c r="H170" s="1202" t="s">
        <v>498</v>
      </c>
      <c r="I170" s="1202" t="s">
        <v>53</v>
      </c>
      <c r="J170" s="1202" t="s">
        <v>481</v>
      </c>
      <c r="K170" s="1202" t="s">
        <v>481</v>
      </c>
      <c r="L170" s="1202" t="s">
        <v>482</v>
      </c>
      <c r="M170" s="1202" t="s">
        <v>483</v>
      </c>
      <c r="N170" s="1203" t="s">
        <v>499</v>
      </c>
      <c r="O170" s="1203" t="s">
        <v>73</v>
      </c>
      <c r="P170" s="1203" t="s">
        <v>73</v>
      </c>
      <c r="Q170" s="1203" t="s">
        <v>73</v>
      </c>
      <c r="R170" s="1203" t="s">
        <v>73</v>
      </c>
      <c r="S170" s="1198">
        <f>VLOOKUP($D170,'NI-San'!$B$1:$V$2048,12,FALSE)</f>
        <v>0</v>
      </c>
      <c r="T170" s="1198">
        <f>VLOOKUP($D170,'NI-San'!$B$1:$V$2048,13,FALSE)</f>
        <v>0</v>
      </c>
      <c r="U170" s="1198">
        <f>VLOOKUP($D170,'NI-San'!$B$1:$V$2048,16,FALSE)</f>
        <v>0</v>
      </c>
      <c r="V170" s="1198">
        <f>VLOOKUP($D170,'NI-San'!$B$1:$V$2048,17,FALSE)</f>
        <v>0</v>
      </c>
      <c r="W170" s="1198">
        <f>VLOOKUP($D170,'NI-San'!$B$1:$V$2048,18,FALSE)</f>
        <v>0</v>
      </c>
      <c r="X170" s="1198">
        <f>VLOOKUP($D170,'NI-San'!$B$1:$V$2048,19,FALSE)</f>
        <v>0</v>
      </c>
    </row>
    <row r="171" spans="1:24" ht="27" hidden="1">
      <c r="A171" s="505"/>
      <c r="B171" s="505"/>
      <c r="C171" s="505"/>
      <c r="D171" s="1198" t="s">
        <v>500</v>
      </c>
      <c r="E171" s="1199" t="s">
        <v>70</v>
      </c>
      <c r="F171" s="1202" t="s">
        <v>157</v>
      </c>
      <c r="G171" s="1202"/>
      <c r="H171" s="1202" t="s">
        <v>501</v>
      </c>
      <c r="I171" s="1202" t="s">
        <v>53</v>
      </c>
      <c r="J171" s="1202" t="s">
        <v>481</v>
      </c>
      <c r="K171" s="1202" t="s">
        <v>481</v>
      </c>
      <c r="L171" s="1202" t="s">
        <v>482</v>
      </c>
      <c r="M171" s="1202" t="s">
        <v>483</v>
      </c>
      <c r="N171" s="1203" t="s">
        <v>502</v>
      </c>
      <c r="O171" s="1203" t="s">
        <v>73</v>
      </c>
      <c r="P171" s="1203" t="s">
        <v>73</v>
      </c>
      <c r="Q171" s="1203" t="s">
        <v>73</v>
      </c>
      <c r="R171" s="1203" t="s">
        <v>73</v>
      </c>
      <c r="S171" s="1198">
        <f>VLOOKUP($D171,'NI-San'!$B$1:$V$2048,12,FALSE)</f>
        <v>0</v>
      </c>
      <c r="T171" s="1198">
        <f>VLOOKUP($D171,'NI-San'!$B$1:$V$2048,13,FALSE)</f>
        <v>0</v>
      </c>
      <c r="U171" s="1198">
        <f>VLOOKUP($D171,'NI-San'!$B$1:$V$2048,16,FALSE)</f>
        <v>0</v>
      </c>
      <c r="V171" s="1198">
        <f>VLOOKUP($D171,'NI-San'!$B$1:$V$2048,17,FALSE)</f>
        <v>0</v>
      </c>
      <c r="W171" s="1198">
        <f>VLOOKUP($D171,'NI-San'!$B$1:$V$2048,18,FALSE)</f>
        <v>0</v>
      </c>
      <c r="X171" s="1198">
        <f>VLOOKUP($D171,'NI-San'!$B$1:$V$2048,19,FALSE)</f>
        <v>0</v>
      </c>
    </row>
    <row r="172" spans="1:24" ht="27" hidden="1">
      <c r="A172" s="505"/>
      <c r="B172" s="505"/>
      <c r="C172" s="505"/>
      <c r="D172" s="1198" t="s">
        <v>503</v>
      </c>
      <c r="E172" s="1199" t="s">
        <v>70</v>
      </c>
      <c r="F172" s="1202"/>
      <c r="G172" s="1202"/>
      <c r="H172" s="1202" t="s">
        <v>473</v>
      </c>
      <c r="I172" s="1202" t="s">
        <v>53</v>
      </c>
      <c r="J172" s="1202" t="s">
        <v>444</v>
      </c>
      <c r="K172" s="1202" t="s">
        <v>444</v>
      </c>
      <c r="L172" s="1202" t="s">
        <v>448</v>
      </c>
      <c r="M172" s="1202" t="s">
        <v>468</v>
      </c>
      <c r="N172" s="1203" t="s">
        <v>504</v>
      </c>
      <c r="O172" s="1203" t="s">
        <v>73</v>
      </c>
      <c r="P172" s="1203" t="s">
        <v>73</v>
      </c>
      <c r="Q172" s="1203" t="s">
        <v>73</v>
      </c>
      <c r="R172" s="1203" t="s">
        <v>73</v>
      </c>
      <c r="S172" s="1198">
        <f>VLOOKUP($D172,'NI-San'!$B$1:$V$2048,12,FALSE)</f>
        <v>457</v>
      </c>
      <c r="T172" s="1198">
        <f>VLOOKUP($D172,'NI-San'!$B$1:$V$2048,13,FALSE)</f>
        <v>479</v>
      </c>
      <c r="U172" s="1198">
        <f>VLOOKUP($D172,'NI-San'!$B$1:$V$2048,16,FALSE)</f>
        <v>0</v>
      </c>
      <c r="V172" s="1198">
        <f>VLOOKUP($D172,'NI-San'!$B$1:$V$2048,17,FALSE)</f>
        <v>0</v>
      </c>
      <c r="W172" s="1198">
        <f>VLOOKUP($D172,'NI-San'!$B$1:$V$2048,18,FALSE)</f>
        <v>0</v>
      </c>
      <c r="X172" s="1198">
        <f>VLOOKUP($D172,'NI-San'!$B$1:$V$2048,19,FALSE)</f>
        <v>0</v>
      </c>
    </row>
    <row r="173" spans="1:24" ht="27" hidden="1">
      <c r="A173" s="505"/>
      <c r="B173" s="505"/>
      <c r="C173" s="505"/>
      <c r="D173" s="1198" t="s">
        <v>505</v>
      </c>
      <c r="E173" s="1199" t="s">
        <v>70</v>
      </c>
      <c r="F173" s="1202"/>
      <c r="G173" s="1202"/>
      <c r="H173" s="1202" t="s">
        <v>473</v>
      </c>
      <c r="I173" s="1202" t="s">
        <v>53</v>
      </c>
      <c r="J173" s="1202" t="s">
        <v>444</v>
      </c>
      <c r="K173" s="1202" t="s">
        <v>444</v>
      </c>
      <c r="L173" s="1202" t="s">
        <v>448</v>
      </c>
      <c r="M173" s="1202" t="s">
        <v>468</v>
      </c>
      <c r="N173" s="1203" t="s">
        <v>506</v>
      </c>
      <c r="O173" s="1203" t="s">
        <v>73</v>
      </c>
      <c r="P173" s="1203" t="s">
        <v>73</v>
      </c>
      <c r="Q173" s="1203" t="s">
        <v>73</v>
      </c>
      <c r="R173" s="1203" t="s">
        <v>73</v>
      </c>
      <c r="S173" s="1198">
        <f>VLOOKUP($D173,'NI-San'!$B$1:$V$2048,12,FALSE)</f>
        <v>75</v>
      </c>
      <c r="T173" s="1198">
        <f>VLOOKUP($D173,'NI-San'!$B$1:$V$2048,13,FALSE)</f>
        <v>94</v>
      </c>
      <c r="U173" s="1198">
        <f>VLOOKUP($D173,'NI-San'!$B$1:$V$2048,16,FALSE)</f>
        <v>0</v>
      </c>
      <c r="V173" s="1198">
        <f>VLOOKUP($D173,'NI-San'!$B$1:$V$2048,17,FALSE)</f>
        <v>0</v>
      </c>
      <c r="W173" s="1198">
        <f>VLOOKUP($D173,'NI-San'!$B$1:$V$2048,18,FALSE)</f>
        <v>0</v>
      </c>
      <c r="X173" s="1198">
        <f>VLOOKUP($D173,'NI-San'!$B$1:$V$2048,19,FALSE)</f>
        <v>0</v>
      </c>
    </row>
    <row r="174" spans="1:24" ht="27" hidden="1">
      <c r="A174" s="505"/>
      <c r="B174" s="505"/>
      <c r="C174" s="505"/>
      <c r="D174" s="1198" t="s">
        <v>507</v>
      </c>
      <c r="E174" s="1199" t="s">
        <v>70</v>
      </c>
      <c r="F174" s="1202"/>
      <c r="G174" s="1202"/>
      <c r="H174" s="1202" t="s">
        <v>473</v>
      </c>
      <c r="I174" s="1202" t="s">
        <v>53</v>
      </c>
      <c r="J174" s="1202" t="s">
        <v>444</v>
      </c>
      <c r="K174" s="1202" t="s">
        <v>444</v>
      </c>
      <c r="L174" s="1202" t="s">
        <v>448</v>
      </c>
      <c r="M174" s="1202" t="s">
        <v>468</v>
      </c>
      <c r="N174" s="1203" t="s">
        <v>508</v>
      </c>
      <c r="O174" s="1203" t="s">
        <v>73</v>
      </c>
      <c r="P174" s="1203" t="s">
        <v>73</v>
      </c>
      <c r="Q174" s="1203" t="s">
        <v>73</v>
      </c>
      <c r="R174" s="1203" t="s">
        <v>73</v>
      </c>
      <c r="S174" s="1198">
        <f>VLOOKUP($D174,'NI-San'!$B$1:$V$2048,12,FALSE)</f>
        <v>196</v>
      </c>
      <c r="T174" s="1198">
        <f>VLOOKUP($D174,'NI-San'!$B$1:$V$2048,13,FALSE)</f>
        <v>169</v>
      </c>
      <c r="U174" s="1198">
        <f>VLOOKUP($D174,'NI-San'!$B$1:$V$2048,16,FALSE)</f>
        <v>0</v>
      </c>
      <c r="V174" s="1198">
        <f>VLOOKUP($D174,'NI-San'!$B$1:$V$2048,17,FALSE)</f>
        <v>0</v>
      </c>
      <c r="W174" s="1198">
        <f>VLOOKUP($D174,'NI-San'!$B$1:$V$2048,18,FALSE)</f>
        <v>0</v>
      </c>
      <c r="X174" s="1198">
        <f>VLOOKUP($D174,'NI-San'!$B$1:$V$2048,19,FALSE)</f>
        <v>0</v>
      </c>
    </row>
    <row r="175" spans="1:24" hidden="1">
      <c r="A175" s="505"/>
      <c r="B175" s="505"/>
      <c r="C175" s="505"/>
      <c r="D175" s="1198" t="s">
        <v>509</v>
      </c>
      <c r="E175" s="1199" t="s">
        <v>70</v>
      </c>
      <c r="F175" s="1202"/>
      <c r="G175" s="1202"/>
      <c r="H175" s="1202" t="s">
        <v>473</v>
      </c>
      <c r="I175" s="1202" t="s">
        <v>53</v>
      </c>
      <c r="J175" s="1202" t="s">
        <v>444</v>
      </c>
      <c r="K175" s="1202" t="s">
        <v>444</v>
      </c>
      <c r="L175" s="1202" t="s">
        <v>448</v>
      </c>
      <c r="M175" s="1202" t="s">
        <v>468</v>
      </c>
      <c r="N175" s="1203" t="s">
        <v>510</v>
      </c>
      <c r="O175" s="1203" t="s">
        <v>73</v>
      </c>
      <c r="P175" s="1203" t="s">
        <v>73</v>
      </c>
      <c r="Q175" s="1203" t="s">
        <v>73</v>
      </c>
      <c r="R175" s="1203" t="s">
        <v>73</v>
      </c>
      <c r="S175" s="1198">
        <f>VLOOKUP($D175,'NI-San'!$B$1:$V$2048,12,FALSE)</f>
        <v>11</v>
      </c>
      <c r="T175" s="1198">
        <f>VLOOKUP($D175,'NI-San'!$B$1:$V$2048,13,FALSE)</f>
        <v>13</v>
      </c>
      <c r="U175" s="1198">
        <f>VLOOKUP($D175,'NI-San'!$B$1:$V$2048,16,FALSE)</f>
        <v>0</v>
      </c>
      <c r="V175" s="1198">
        <f>VLOOKUP($D175,'NI-San'!$B$1:$V$2048,17,FALSE)</f>
        <v>0</v>
      </c>
      <c r="W175" s="1198">
        <f>VLOOKUP($D175,'NI-San'!$B$1:$V$2048,18,FALSE)</f>
        <v>0</v>
      </c>
      <c r="X175" s="1198">
        <f>VLOOKUP($D175,'NI-San'!$B$1:$V$2048,19,FALSE)</f>
        <v>0</v>
      </c>
    </row>
    <row r="176" spans="1:24" ht="27" hidden="1">
      <c r="A176" s="505"/>
      <c r="B176" s="505"/>
      <c r="C176" s="505"/>
      <c r="D176" s="1198" t="s">
        <v>511</v>
      </c>
      <c r="E176" s="1199" t="s">
        <v>70</v>
      </c>
      <c r="F176" s="1202"/>
      <c r="G176" s="1202"/>
      <c r="H176" s="1202" t="s">
        <v>473</v>
      </c>
      <c r="I176" s="1202" t="s">
        <v>53</v>
      </c>
      <c r="J176" s="1202" t="s">
        <v>444</v>
      </c>
      <c r="K176" s="1202" t="s">
        <v>444</v>
      </c>
      <c r="L176" s="1202" t="s">
        <v>448</v>
      </c>
      <c r="M176" s="1202" t="s">
        <v>468</v>
      </c>
      <c r="N176" s="1203" t="s">
        <v>512</v>
      </c>
      <c r="O176" s="1203" t="s">
        <v>73</v>
      </c>
      <c r="P176" s="1203" t="s">
        <v>73</v>
      </c>
      <c r="Q176" s="1203" t="s">
        <v>73</v>
      </c>
      <c r="R176" s="1203" t="s">
        <v>73</v>
      </c>
      <c r="S176" s="1198">
        <f>VLOOKUP($D176,'NI-San'!$B$1:$V$2048,12,FALSE)</f>
        <v>142</v>
      </c>
      <c r="T176" s="1198">
        <f>VLOOKUP($D176,'NI-San'!$B$1:$V$2048,13,FALSE)</f>
        <v>152</v>
      </c>
      <c r="U176" s="1198">
        <f>VLOOKUP($D176,'NI-San'!$B$1:$V$2048,16,FALSE)</f>
        <v>0</v>
      </c>
      <c r="V176" s="1198">
        <f>VLOOKUP($D176,'NI-San'!$B$1:$V$2048,17,FALSE)</f>
        <v>0</v>
      </c>
      <c r="W176" s="1198">
        <f>VLOOKUP($D176,'NI-San'!$B$1:$V$2048,18,FALSE)</f>
        <v>0</v>
      </c>
      <c r="X176" s="1198">
        <f>VLOOKUP($D176,'NI-San'!$B$1:$V$2048,19,FALSE)</f>
        <v>0</v>
      </c>
    </row>
    <row r="177" spans="1:24" hidden="1">
      <c r="A177" s="505"/>
      <c r="B177" s="505"/>
      <c r="C177" s="505"/>
      <c r="D177" s="1198" t="s">
        <v>513</v>
      </c>
      <c r="E177" s="1199" t="s">
        <v>70</v>
      </c>
      <c r="F177" s="1202"/>
      <c r="G177" s="1202"/>
      <c r="H177" s="1202" t="s">
        <v>473</v>
      </c>
      <c r="I177" s="1202" t="s">
        <v>53</v>
      </c>
      <c r="J177" s="1202" t="s">
        <v>444</v>
      </c>
      <c r="K177" s="1202" t="s">
        <v>444</v>
      </c>
      <c r="L177" s="1202" t="s">
        <v>448</v>
      </c>
      <c r="M177" s="1202" t="s">
        <v>468</v>
      </c>
      <c r="N177" s="1203" t="s">
        <v>514</v>
      </c>
      <c r="O177" s="1203" t="s">
        <v>73</v>
      </c>
      <c r="P177" s="1203" t="s">
        <v>73</v>
      </c>
      <c r="Q177" s="1203" t="s">
        <v>73</v>
      </c>
      <c r="R177" s="1203" t="s">
        <v>73</v>
      </c>
      <c r="S177" s="1198">
        <f>VLOOKUP($D177,'NI-San'!$B$1:$V$2048,12,FALSE)</f>
        <v>41</v>
      </c>
      <c r="T177" s="1198">
        <f>VLOOKUP($D177,'NI-San'!$B$1:$V$2048,13,FALSE)</f>
        <v>26</v>
      </c>
      <c r="U177" s="1198">
        <f>VLOOKUP($D177,'NI-San'!$B$1:$V$2048,16,FALSE)</f>
        <v>0</v>
      </c>
      <c r="V177" s="1198">
        <f>VLOOKUP($D177,'NI-San'!$B$1:$V$2048,17,FALSE)</f>
        <v>0</v>
      </c>
      <c r="W177" s="1198">
        <f>VLOOKUP($D177,'NI-San'!$B$1:$V$2048,18,FALSE)</f>
        <v>0</v>
      </c>
      <c r="X177" s="1198">
        <f>VLOOKUP($D177,'NI-San'!$B$1:$V$2048,19,FALSE)</f>
        <v>0</v>
      </c>
    </row>
    <row r="178" spans="1:24" hidden="1">
      <c r="A178" s="505"/>
      <c r="B178" s="505"/>
      <c r="C178" s="505"/>
      <c r="D178" s="1198" t="s">
        <v>515</v>
      </c>
      <c r="E178" s="1199" t="s">
        <v>70</v>
      </c>
      <c r="F178" s="1202"/>
      <c r="G178" s="1202"/>
      <c r="H178" s="1202" t="s">
        <v>473</v>
      </c>
      <c r="I178" s="1202" t="s">
        <v>53</v>
      </c>
      <c r="J178" s="1202" t="s">
        <v>444</v>
      </c>
      <c r="K178" s="1202" t="s">
        <v>444</v>
      </c>
      <c r="L178" s="1202" t="s">
        <v>448</v>
      </c>
      <c r="M178" s="1202" t="s">
        <v>468</v>
      </c>
      <c r="N178" s="1203" t="s">
        <v>516</v>
      </c>
      <c r="O178" s="1203" t="s">
        <v>73</v>
      </c>
      <c r="P178" s="1203" t="s">
        <v>73</v>
      </c>
      <c r="Q178" s="1203" t="s">
        <v>73</v>
      </c>
      <c r="R178" s="1203" t="s">
        <v>73</v>
      </c>
      <c r="S178" s="1198">
        <f>VLOOKUP($D178,'NI-San'!$B$1:$V$2048,12,FALSE)</f>
        <v>645</v>
      </c>
      <c r="T178" s="1198">
        <f>VLOOKUP($D178,'NI-San'!$B$1:$V$2048,13,FALSE)</f>
        <v>557</v>
      </c>
      <c r="U178" s="1198">
        <f>VLOOKUP($D178,'NI-San'!$B$1:$V$2048,16,FALSE)</f>
        <v>0</v>
      </c>
      <c r="V178" s="1198">
        <f>VLOOKUP($D178,'NI-San'!$B$1:$V$2048,17,FALSE)</f>
        <v>0</v>
      </c>
      <c r="W178" s="1198">
        <f>VLOOKUP($D178,'NI-San'!$B$1:$V$2048,18,FALSE)</f>
        <v>0</v>
      </c>
      <c r="X178" s="1198">
        <f>VLOOKUP($D178,'NI-San'!$B$1:$V$2048,19,FALSE)</f>
        <v>0</v>
      </c>
    </row>
    <row r="179" spans="1:24" hidden="1">
      <c r="A179" s="505"/>
      <c r="B179" s="505"/>
      <c r="C179" s="505"/>
      <c r="D179" s="1198" t="s">
        <v>517</v>
      </c>
      <c r="E179" s="1199" t="s">
        <v>70</v>
      </c>
      <c r="F179" s="1202"/>
      <c r="G179" s="1202"/>
      <c r="H179" s="1202" t="s">
        <v>473</v>
      </c>
      <c r="I179" s="1202" t="s">
        <v>53</v>
      </c>
      <c r="J179" s="1202" t="s">
        <v>444</v>
      </c>
      <c r="K179" s="1202" t="s">
        <v>444</v>
      </c>
      <c r="L179" s="1202" t="s">
        <v>448</v>
      </c>
      <c r="M179" s="1202" t="s">
        <v>468</v>
      </c>
      <c r="N179" s="1203" t="s">
        <v>518</v>
      </c>
      <c r="O179" s="1203" t="s">
        <v>73</v>
      </c>
      <c r="P179" s="1203" t="s">
        <v>73</v>
      </c>
      <c r="Q179" s="1203" t="s">
        <v>73</v>
      </c>
      <c r="R179" s="1203" t="s">
        <v>73</v>
      </c>
      <c r="S179" s="1198">
        <f>VLOOKUP($D179,'NI-San'!$B$1:$V$2048,12,FALSE)</f>
        <v>22</v>
      </c>
      <c r="T179" s="1198">
        <f>VLOOKUP($D179,'NI-San'!$B$1:$V$2048,13,FALSE)</f>
        <v>27</v>
      </c>
      <c r="U179" s="1198">
        <f>VLOOKUP($D179,'NI-San'!$B$1:$V$2048,16,FALSE)</f>
        <v>0</v>
      </c>
      <c r="V179" s="1198">
        <f>VLOOKUP($D179,'NI-San'!$B$1:$V$2048,17,FALSE)</f>
        <v>0</v>
      </c>
      <c r="W179" s="1198">
        <f>VLOOKUP($D179,'NI-San'!$B$1:$V$2048,18,FALSE)</f>
        <v>0</v>
      </c>
      <c r="X179" s="1198">
        <f>VLOOKUP($D179,'NI-San'!$B$1:$V$2048,19,FALSE)</f>
        <v>0</v>
      </c>
    </row>
    <row r="180" spans="1:24" hidden="1">
      <c r="A180" s="505"/>
      <c r="B180" s="505"/>
      <c r="C180" s="505"/>
      <c r="D180" s="1198" t="s">
        <v>519</v>
      </c>
      <c r="E180" s="1199" t="s">
        <v>70</v>
      </c>
      <c r="F180" s="1202"/>
      <c r="G180" s="1202"/>
      <c r="H180" s="1202" t="s">
        <v>301</v>
      </c>
      <c r="I180" s="1202" t="s">
        <v>53</v>
      </c>
      <c r="J180" s="1202" t="s">
        <v>444</v>
      </c>
      <c r="K180" s="1202" t="s">
        <v>444</v>
      </c>
      <c r="L180" s="1202" t="s">
        <v>448</v>
      </c>
      <c r="M180" s="1202" t="s">
        <v>468</v>
      </c>
      <c r="N180" s="1203" t="s">
        <v>520</v>
      </c>
      <c r="O180" s="1203" t="s">
        <v>73</v>
      </c>
      <c r="P180" s="1203" t="s">
        <v>73</v>
      </c>
      <c r="Q180" s="1203" t="s">
        <v>73</v>
      </c>
      <c r="R180" s="1203" t="s">
        <v>73</v>
      </c>
      <c r="S180" s="1198">
        <f>VLOOKUP($D180,'NI-San'!$B$1:$V$2048,12,FALSE)</f>
        <v>0</v>
      </c>
      <c r="T180" s="1198">
        <f>VLOOKUP($D180,'NI-San'!$B$1:$V$2048,13,FALSE)</f>
        <v>0</v>
      </c>
      <c r="U180" s="1198">
        <f>VLOOKUP($D180,'NI-San'!$B$1:$V$2048,16,FALSE)</f>
        <v>0</v>
      </c>
      <c r="V180" s="1198">
        <f>VLOOKUP($D180,'NI-San'!$B$1:$V$2048,17,FALSE)</f>
        <v>0</v>
      </c>
      <c r="W180" s="1198">
        <f>VLOOKUP($D180,'NI-San'!$B$1:$V$2048,18,FALSE)</f>
        <v>0</v>
      </c>
      <c r="X180" s="1198">
        <f>VLOOKUP($D180,'NI-San'!$B$1:$V$2048,19,FALSE)</f>
        <v>0</v>
      </c>
    </row>
    <row r="181" spans="1:24" ht="27" hidden="1">
      <c r="A181" s="505"/>
      <c r="B181" s="505"/>
      <c r="C181" s="505"/>
      <c r="D181" s="1198" t="s">
        <v>521</v>
      </c>
      <c r="E181" s="1199" t="s">
        <v>70</v>
      </c>
      <c r="F181" s="1202" t="s">
        <v>157</v>
      </c>
      <c r="G181" s="1202"/>
      <c r="H181" s="1202" t="s">
        <v>436</v>
      </c>
      <c r="I181" s="1202" t="s">
        <v>53</v>
      </c>
      <c r="J181" s="1202" t="s">
        <v>444</v>
      </c>
      <c r="K181" s="1202" t="s">
        <v>444</v>
      </c>
      <c r="L181" s="1202" t="s">
        <v>448</v>
      </c>
      <c r="M181" s="1202" t="s">
        <v>290</v>
      </c>
      <c r="N181" s="1203" t="s">
        <v>522</v>
      </c>
      <c r="O181" s="1203" t="s">
        <v>73</v>
      </c>
      <c r="P181" s="1203" t="s">
        <v>73</v>
      </c>
      <c r="Q181" s="1203" t="s">
        <v>73</v>
      </c>
      <c r="R181" s="1203" t="s">
        <v>73</v>
      </c>
      <c r="S181" s="1198">
        <f>VLOOKUP($D181,'NI-San'!$B$1:$V$2048,12,FALSE)</f>
        <v>9</v>
      </c>
      <c r="T181" s="1198">
        <f>VLOOKUP($D181,'NI-San'!$B$1:$V$2048,13,FALSE)</f>
        <v>1</v>
      </c>
      <c r="U181" s="1198">
        <f>VLOOKUP($D181,'NI-San'!$B$1:$V$2048,16,FALSE)</f>
        <v>0</v>
      </c>
      <c r="V181" s="1198">
        <f>VLOOKUP($D181,'NI-San'!$B$1:$V$2048,17,FALSE)</f>
        <v>0</v>
      </c>
      <c r="W181" s="1198">
        <f>VLOOKUP($D181,'NI-San'!$B$1:$V$2048,18,FALSE)</f>
        <v>0</v>
      </c>
      <c r="X181" s="1198">
        <f>VLOOKUP($D181,'NI-San'!$B$1:$V$2048,19,FALSE)</f>
        <v>0</v>
      </c>
    </row>
    <row r="182" spans="1:24" ht="27" hidden="1">
      <c r="A182" s="505"/>
      <c r="B182" s="505"/>
      <c r="C182" s="505"/>
      <c r="D182" s="1198" t="s">
        <v>523</v>
      </c>
      <c r="E182" s="1199" t="s">
        <v>70</v>
      </c>
      <c r="F182" s="1202"/>
      <c r="G182" s="1202"/>
      <c r="H182" s="1202" t="s">
        <v>473</v>
      </c>
      <c r="I182" s="1202" t="s">
        <v>53</v>
      </c>
      <c r="J182" s="1202" t="s">
        <v>444</v>
      </c>
      <c r="K182" s="1202" t="s">
        <v>444</v>
      </c>
      <c r="L182" s="1202" t="s">
        <v>448</v>
      </c>
      <c r="M182" s="1202" t="s">
        <v>468</v>
      </c>
      <c r="N182" s="1203" t="s">
        <v>524</v>
      </c>
      <c r="O182" s="1203" t="s">
        <v>73</v>
      </c>
      <c r="P182" s="1203" t="s">
        <v>73</v>
      </c>
      <c r="Q182" s="1203" t="s">
        <v>73</v>
      </c>
      <c r="R182" s="1203" t="s">
        <v>73</v>
      </c>
      <c r="S182" s="1198">
        <f>VLOOKUP($D182,'NI-San'!$B$1:$V$2048,12,FALSE)</f>
        <v>48</v>
      </c>
      <c r="T182" s="1198">
        <f>VLOOKUP($D182,'NI-San'!$B$1:$V$2048,13,FALSE)</f>
        <v>65</v>
      </c>
      <c r="U182" s="1198">
        <f>VLOOKUP($D182,'NI-San'!$B$1:$V$2048,16,FALSE)</f>
        <v>0</v>
      </c>
      <c r="V182" s="1198">
        <f>VLOOKUP($D182,'NI-San'!$B$1:$V$2048,17,FALSE)</f>
        <v>0</v>
      </c>
      <c r="W182" s="1198">
        <f>VLOOKUP($D182,'NI-San'!$B$1:$V$2048,18,FALSE)</f>
        <v>0</v>
      </c>
      <c r="X182" s="1198">
        <f>VLOOKUP($D182,'NI-San'!$B$1:$V$2048,19,FALSE)</f>
        <v>0</v>
      </c>
    </row>
    <row r="183" spans="1:24" ht="27" hidden="1">
      <c r="A183" s="505"/>
      <c r="B183" s="505"/>
      <c r="C183" s="505"/>
      <c r="D183" s="1198" t="s">
        <v>525</v>
      </c>
      <c r="E183" s="1199" t="s">
        <v>70</v>
      </c>
      <c r="F183" s="1202" t="s">
        <v>157</v>
      </c>
      <c r="G183" s="1202"/>
      <c r="H183" s="1202" t="s">
        <v>436</v>
      </c>
      <c r="I183" s="1202" t="s">
        <v>53</v>
      </c>
      <c r="J183" s="1202" t="s">
        <v>444</v>
      </c>
      <c r="K183" s="1202" t="s">
        <v>444</v>
      </c>
      <c r="L183" s="1202" t="s">
        <v>448</v>
      </c>
      <c r="M183" s="1202" t="s">
        <v>290</v>
      </c>
      <c r="N183" s="1203" t="s">
        <v>526</v>
      </c>
      <c r="O183" s="1203" t="s">
        <v>73</v>
      </c>
      <c r="P183" s="1203" t="s">
        <v>73</v>
      </c>
      <c r="Q183" s="1203" t="s">
        <v>73</v>
      </c>
      <c r="R183" s="1203" t="s">
        <v>73</v>
      </c>
      <c r="S183" s="1198">
        <f>VLOOKUP($D183,'NI-San'!$B$1:$V$2048,12,FALSE)</f>
        <v>0</v>
      </c>
      <c r="T183" s="1198">
        <f>VLOOKUP($D183,'NI-San'!$B$1:$V$2048,13,FALSE)</f>
        <v>0</v>
      </c>
      <c r="U183" s="1198">
        <f>VLOOKUP($D183,'NI-San'!$B$1:$V$2048,16,FALSE)</f>
        <v>0</v>
      </c>
      <c r="V183" s="1198">
        <f>VLOOKUP($D183,'NI-San'!$B$1:$V$2048,17,FALSE)</f>
        <v>0</v>
      </c>
      <c r="W183" s="1198">
        <f>VLOOKUP($D183,'NI-San'!$B$1:$V$2048,18,FALSE)</f>
        <v>0</v>
      </c>
      <c r="X183" s="1198">
        <f>VLOOKUP($D183,'NI-San'!$B$1:$V$2048,19,FALSE)</f>
        <v>0</v>
      </c>
    </row>
    <row r="184" spans="1:24" hidden="1">
      <c r="A184" s="505"/>
      <c r="B184" s="505"/>
      <c r="C184" s="505"/>
      <c r="D184" s="1198" t="s">
        <v>527</v>
      </c>
      <c r="E184" s="1199" t="s">
        <v>70</v>
      </c>
      <c r="F184" s="1202"/>
      <c r="G184" s="1202"/>
      <c r="H184" s="1202" t="s">
        <v>473</v>
      </c>
      <c r="I184" s="1202" t="s">
        <v>53</v>
      </c>
      <c r="J184" s="1202" t="s">
        <v>444</v>
      </c>
      <c r="K184" s="1202" t="s">
        <v>444</v>
      </c>
      <c r="L184" s="1202" t="s">
        <v>448</v>
      </c>
      <c r="M184" s="1202" t="s">
        <v>468</v>
      </c>
      <c r="N184" s="1203" t="s">
        <v>528</v>
      </c>
      <c r="O184" s="1203" t="s">
        <v>73</v>
      </c>
      <c r="P184" s="1203" t="s">
        <v>73</v>
      </c>
      <c r="Q184" s="1203" t="s">
        <v>73</v>
      </c>
      <c r="R184" s="1203" t="s">
        <v>73</v>
      </c>
      <c r="S184" s="1198">
        <f>VLOOKUP($D184,'NI-San'!$B$1:$V$2048,12,FALSE)</f>
        <v>60</v>
      </c>
      <c r="T184" s="1198">
        <f>VLOOKUP($D184,'NI-San'!$B$1:$V$2048,13,FALSE)</f>
        <v>60</v>
      </c>
      <c r="U184" s="1198">
        <f>VLOOKUP($D184,'NI-San'!$B$1:$V$2048,16,FALSE)</f>
        <v>0</v>
      </c>
      <c r="V184" s="1198">
        <f>VLOOKUP($D184,'NI-San'!$B$1:$V$2048,17,FALSE)</f>
        <v>0</v>
      </c>
      <c r="W184" s="1198">
        <f>VLOOKUP($D184,'NI-San'!$B$1:$V$2048,18,FALSE)</f>
        <v>0</v>
      </c>
      <c r="X184" s="1198">
        <f>VLOOKUP($D184,'NI-San'!$B$1:$V$2048,19,FALSE)</f>
        <v>0</v>
      </c>
    </row>
    <row r="185" spans="1:24" ht="27">
      <c r="A185" s="505"/>
      <c r="B185" s="505"/>
      <c r="C185" s="505"/>
      <c r="D185" s="1198" t="s">
        <v>529</v>
      </c>
      <c r="E185" s="1199" t="s">
        <v>70</v>
      </c>
      <c r="F185" s="1202" t="s">
        <v>295</v>
      </c>
      <c r="G185" s="1202"/>
      <c r="H185" s="1202" t="s">
        <v>530</v>
      </c>
      <c r="I185" s="1202" t="s">
        <v>531</v>
      </c>
      <c r="J185" s="1202" t="s">
        <v>532</v>
      </c>
      <c r="K185" s="1202" t="s">
        <v>532</v>
      </c>
      <c r="L185" s="1202"/>
      <c r="M185" s="1202" t="s">
        <v>290</v>
      </c>
      <c r="N185" s="1203" t="s">
        <v>533</v>
      </c>
      <c r="O185" s="1203" t="s">
        <v>73</v>
      </c>
      <c r="P185" s="1203" t="s">
        <v>73</v>
      </c>
      <c r="Q185" s="1203" t="s">
        <v>73</v>
      </c>
      <c r="R185" s="1203" t="s">
        <v>73</v>
      </c>
      <c r="S185" s="1198">
        <f>VLOOKUP($D185,'NI-San'!$B$1:$V$2048,12,FALSE)</f>
        <v>0</v>
      </c>
      <c r="T185" s="1198">
        <f>VLOOKUP($D185,'NI-San'!$B$1:$V$2048,13,FALSE)</f>
        <v>0</v>
      </c>
      <c r="U185" s="1198">
        <f>VLOOKUP($D185,'NI-San'!$B$1:$V$2048,16,FALSE)</f>
        <v>0</v>
      </c>
      <c r="V185" s="1198">
        <f>VLOOKUP($D185,'NI-San'!$B$1:$V$2048,17,FALSE)</f>
        <v>0</v>
      </c>
      <c r="W185" s="1198">
        <f>VLOOKUP($D185,'NI-San'!$B$1:$V$2048,18,FALSE)</f>
        <v>0</v>
      </c>
      <c r="X185" s="1198">
        <f>VLOOKUP($D185,'NI-San'!$B$1:$V$2048,19,FALSE)</f>
        <v>0</v>
      </c>
    </row>
    <row r="186" spans="1:24" ht="27">
      <c r="A186" s="505"/>
      <c r="B186" s="505"/>
      <c r="C186" s="505"/>
      <c r="D186" s="1198" t="s">
        <v>534</v>
      </c>
      <c r="E186" s="1199" t="s">
        <v>70</v>
      </c>
      <c r="F186" s="1202" t="s">
        <v>295</v>
      </c>
      <c r="G186" s="1202"/>
      <c r="H186" s="1202" t="s">
        <v>535</v>
      </c>
      <c r="I186" s="1202" t="s">
        <v>531</v>
      </c>
      <c r="J186" s="1202" t="s">
        <v>532</v>
      </c>
      <c r="K186" s="1202" t="s">
        <v>532</v>
      </c>
      <c r="L186" s="1202"/>
      <c r="M186" s="1202" t="s">
        <v>290</v>
      </c>
      <c r="N186" s="1203" t="s">
        <v>536</v>
      </c>
      <c r="O186" s="1203" t="s">
        <v>73</v>
      </c>
      <c r="P186" s="1203" t="s">
        <v>73</v>
      </c>
      <c r="Q186" s="1203" t="s">
        <v>73</v>
      </c>
      <c r="R186" s="1203" t="s">
        <v>73</v>
      </c>
      <c r="S186" s="1198">
        <f>VLOOKUP($D186,'NI-San'!$B$1:$V$2048,12,FALSE)</f>
        <v>0</v>
      </c>
      <c r="T186" s="1198">
        <f>VLOOKUP($D186,'NI-San'!$B$1:$V$2048,13,FALSE)</f>
        <v>0</v>
      </c>
      <c r="U186" s="1198">
        <f>VLOOKUP($D186,'NI-San'!$B$1:$V$2048,16,FALSE)</f>
        <v>0</v>
      </c>
      <c r="V186" s="1198">
        <f>VLOOKUP($D186,'NI-San'!$B$1:$V$2048,17,FALSE)</f>
        <v>0</v>
      </c>
      <c r="W186" s="1198">
        <f>VLOOKUP($D186,'NI-San'!$B$1:$V$2048,18,FALSE)</f>
        <v>0</v>
      </c>
      <c r="X186" s="1198">
        <f>VLOOKUP($D186,'NI-San'!$B$1:$V$2048,19,FALSE)</f>
        <v>0</v>
      </c>
    </row>
    <row r="187" spans="1:24" ht="27">
      <c r="A187" s="505"/>
      <c r="B187" s="505"/>
      <c r="C187" s="505"/>
      <c r="D187" s="1198" t="s">
        <v>537</v>
      </c>
      <c r="E187" s="1199" t="s">
        <v>70</v>
      </c>
      <c r="F187" s="1202" t="s">
        <v>295</v>
      </c>
      <c r="G187" s="1202"/>
      <c r="H187" s="1202" t="s">
        <v>538</v>
      </c>
      <c r="I187" s="1202" t="s">
        <v>531</v>
      </c>
      <c r="J187" s="1202" t="s">
        <v>532</v>
      </c>
      <c r="K187" s="1202" t="s">
        <v>532</v>
      </c>
      <c r="L187" s="1202"/>
      <c r="M187" s="1202" t="s">
        <v>290</v>
      </c>
      <c r="N187" s="1203" t="s">
        <v>539</v>
      </c>
      <c r="O187" s="1203" t="s">
        <v>73</v>
      </c>
      <c r="P187" s="1203" t="s">
        <v>73</v>
      </c>
      <c r="Q187" s="1203" t="s">
        <v>73</v>
      </c>
      <c r="R187" s="1203" t="s">
        <v>73</v>
      </c>
      <c r="S187" s="1198">
        <f>VLOOKUP($D187,'NI-San'!$B$1:$V$2048,12,FALSE)</f>
        <v>0</v>
      </c>
      <c r="T187" s="1198">
        <f>VLOOKUP($D187,'NI-San'!$B$1:$V$2048,13,FALSE)</f>
        <v>0</v>
      </c>
      <c r="U187" s="1198">
        <f>VLOOKUP($D187,'NI-San'!$B$1:$V$2048,16,FALSE)</f>
        <v>0</v>
      </c>
      <c r="V187" s="1198">
        <f>VLOOKUP($D187,'NI-San'!$B$1:$V$2048,17,FALSE)</f>
        <v>0</v>
      </c>
      <c r="W187" s="1198">
        <f>VLOOKUP($D187,'NI-San'!$B$1:$V$2048,18,FALSE)</f>
        <v>0</v>
      </c>
      <c r="X187" s="1198">
        <f>VLOOKUP($D187,'NI-San'!$B$1:$V$2048,19,FALSE)</f>
        <v>0</v>
      </c>
    </row>
    <row r="188" spans="1:24" ht="17.25" customHeight="1">
      <c r="A188" s="505"/>
      <c r="B188" s="505"/>
      <c r="C188" s="505"/>
      <c r="D188" s="1198" t="s">
        <v>540</v>
      </c>
      <c r="E188" s="1199" t="s">
        <v>70</v>
      </c>
      <c r="F188" s="1202" t="s">
        <v>295</v>
      </c>
      <c r="G188" s="1202"/>
      <c r="H188" s="1202" t="s">
        <v>541</v>
      </c>
      <c r="I188" s="1202" t="s">
        <v>531</v>
      </c>
      <c r="J188" s="1202" t="s">
        <v>542</v>
      </c>
      <c r="K188" s="1202" t="s">
        <v>542</v>
      </c>
      <c r="L188" s="1202"/>
      <c r="M188" s="1202" t="s">
        <v>290</v>
      </c>
      <c r="N188" s="1203" t="s">
        <v>543</v>
      </c>
      <c r="O188" s="1203" t="s">
        <v>73</v>
      </c>
      <c r="P188" s="1203" t="s">
        <v>73</v>
      </c>
      <c r="Q188" s="1203" t="s">
        <v>73</v>
      </c>
      <c r="R188" s="1203" t="s">
        <v>73</v>
      </c>
      <c r="S188" s="1198">
        <f>VLOOKUP($D188,'NI-San'!$B$1:$V$2048,12,FALSE)</f>
        <v>0</v>
      </c>
      <c r="T188" s="1198">
        <f>VLOOKUP($D188,'NI-San'!$B$1:$V$2048,13,FALSE)</f>
        <v>0</v>
      </c>
      <c r="U188" s="1198">
        <f>VLOOKUP($D188,'NI-San'!$B$1:$V$2048,16,FALSE)</f>
        <v>0</v>
      </c>
      <c r="V188" s="1198">
        <f>VLOOKUP($D188,'NI-San'!$B$1:$V$2048,17,FALSE)</f>
        <v>0</v>
      </c>
      <c r="W188" s="1198">
        <f>VLOOKUP($D188,'NI-San'!$B$1:$V$2048,18,FALSE)</f>
        <v>0</v>
      </c>
      <c r="X188" s="1198">
        <f>VLOOKUP($D188,'NI-San'!$B$1:$V$2048,19,FALSE)</f>
        <v>0</v>
      </c>
    </row>
    <row r="189" spans="1:24">
      <c r="A189" s="505"/>
      <c r="B189" s="505"/>
      <c r="C189" s="505"/>
      <c r="D189" s="1252" t="s">
        <v>544</v>
      </c>
      <c r="E189" s="1252" t="s">
        <v>70</v>
      </c>
      <c r="F189" s="1202" t="s">
        <v>295</v>
      </c>
      <c r="G189" s="1202"/>
      <c r="H189" s="1202" t="s">
        <v>541</v>
      </c>
      <c r="I189" s="1202" t="s">
        <v>531</v>
      </c>
      <c r="J189" s="1202" t="s">
        <v>542</v>
      </c>
      <c r="K189" s="1202" t="s">
        <v>542</v>
      </c>
      <c r="L189" s="1202"/>
      <c r="M189" s="1202" t="s">
        <v>290</v>
      </c>
      <c r="N189" s="1203" t="s">
        <v>545</v>
      </c>
      <c r="O189" s="1203"/>
      <c r="P189" s="1203"/>
      <c r="Q189" s="1203"/>
      <c r="R189" s="1203"/>
      <c r="S189" s="1198">
        <f>VLOOKUP($D189,'NI-San'!$B$1:$V$2048,12,FALSE)</f>
        <v>0</v>
      </c>
      <c r="T189" s="1198">
        <f>VLOOKUP($D189,'NI-San'!$B$1:$V$2048,13,FALSE)</f>
        <v>0</v>
      </c>
      <c r="U189" s="1198">
        <f>VLOOKUP($D189,'NI-San'!$B$1:$V$2048,16,FALSE)</f>
        <v>0</v>
      </c>
      <c r="V189" s="1198"/>
      <c r="W189" s="1198"/>
      <c r="X189" s="1198"/>
    </row>
    <row r="190" spans="1:24">
      <c r="A190" s="505"/>
      <c r="B190" s="505"/>
      <c r="C190" s="505"/>
      <c r="D190" s="1252" t="s">
        <v>546</v>
      </c>
      <c r="E190" s="1252" t="s">
        <v>70</v>
      </c>
      <c r="F190" s="1202" t="s">
        <v>295</v>
      </c>
      <c r="G190" s="1202"/>
      <c r="H190" s="1202" t="s">
        <v>541</v>
      </c>
      <c r="I190" s="1202" t="s">
        <v>531</v>
      </c>
      <c r="J190" s="1202" t="s">
        <v>542</v>
      </c>
      <c r="K190" s="1202" t="s">
        <v>542</v>
      </c>
      <c r="L190" s="1202"/>
      <c r="M190" s="1202" t="s">
        <v>290</v>
      </c>
      <c r="N190" s="1203" t="s">
        <v>547</v>
      </c>
      <c r="O190" s="1203"/>
      <c r="P190" s="1203"/>
      <c r="Q190" s="1203"/>
      <c r="R190" s="1203"/>
      <c r="S190" s="1198">
        <f>VLOOKUP($D190,'NI-San'!$B$1:$V$2048,12,FALSE)</f>
        <v>0</v>
      </c>
      <c r="T190" s="1198">
        <f>VLOOKUP($D190,'NI-San'!$B$1:$V$2048,13,FALSE)</f>
        <v>0</v>
      </c>
      <c r="U190" s="1198">
        <f>VLOOKUP($D190,'NI-San'!$B$1:$V$2048,16,FALSE)</f>
        <v>0</v>
      </c>
      <c r="V190" s="1198"/>
      <c r="W190" s="1198"/>
      <c r="X190" s="1198"/>
    </row>
    <row r="191" spans="1:24">
      <c r="A191" s="505"/>
      <c r="B191" s="505"/>
      <c r="C191" s="505"/>
      <c r="D191" s="1252" t="s">
        <v>548</v>
      </c>
      <c r="E191" s="1252" t="s">
        <v>70</v>
      </c>
      <c r="F191" s="1202" t="s">
        <v>295</v>
      </c>
      <c r="G191" s="1202"/>
      <c r="H191" s="1202" t="s">
        <v>541</v>
      </c>
      <c r="I191" s="1202" t="s">
        <v>531</v>
      </c>
      <c r="J191" s="1202" t="s">
        <v>542</v>
      </c>
      <c r="K191" s="1202" t="s">
        <v>542</v>
      </c>
      <c r="L191" s="1202"/>
      <c r="M191" s="1202" t="s">
        <v>290</v>
      </c>
      <c r="N191" s="1203" t="s">
        <v>549</v>
      </c>
      <c r="O191" s="1203"/>
      <c r="P191" s="1203"/>
      <c r="Q191" s="1203"/>
      <c r="R191" s="1203"/>
      <c r="S191" s="1198">
        <f>VLOOKUP($D191,'NI-San'!$B$1:$V$2048,12,FALSE)</f>
        <v>0</v>
      </c>
      <c r="T191" s="1198">
        <f>VLOOKUP($D191,'NI-San'!$B$1:$V$2048,13,FALSE)</f>
        <v>0</v>
      </c>
      <c r="U191" s="1198">
        <f>VLOOKUP($D191,'NI-San'!$B$1:$V$2048,16,FALSE)</f>
        <v>0</v>
      </c>
      <c r="V191" s="1198"/>
      <c r="W191" s="1198"/>
      <c r="X191" s="1198"/>
    </row>
    <row r="192" spans="1:24" ht="27">
      <c r="A192" s="505"/>
      <c r="B192" s="505"/>
      <c r="C192" s="505"/>
      <c r="D192" s="1198" t="s">
        <v>550</v>
      </c>
      <c r="E192" s="1199" t="s">
        <v>70</v>
      </c>
      <c r="F192" s="1202" t="s">
        <v>295</v>
      </c>
      <c r="G192" s="1202"/>
      <c r="H192" s="1202" t="s">
        <v>551</v>
      </c>
      <c r="I192" s="1202" t="s">
        <v>531</v>
      </c>
      <c r="J192" s="1202" t="s">
        <v>532</v>
      </c>
      <c r="K192" s="1202" t="s">
        <v>532</v>
      </c>
      <c r="L192" s="1202"/>
      <c r="M192" s="1202" t="s">
        <v>290</v>
      </c>
      <c r="N192" s="1203" t="s">
        <v>552</v>
      </c>
      <c r="O192" s="1203" t="s">
        <v>73</v>
      </c>
      <c r="P192" s="1203" t="s">
        <v>73</v>
      </c>
      <c r="Q192" s="1203" t="s">
        <v>73</v>
      </c>
      <c r="R192" s="1203" t="s">
        <v>73</v>
      </c>
      <c r="S192" s="1198">
        <f>VLOOKUP($D192,'NI-San'!$B$1:$V$2048,12,FALSE)</f>
        <v>0</v>
      </c>
      <c r="T192" s="1198">
        <f>VLOOKUP($D192,'NI-San'!$B$1:$V$2048,13,FALSE)</f>
        <v>4779</v>
      </c>
      <c r="U192" s="1198">
        <f>VLOOKUP($D192,'NI-San'!$B$1:$V$2048,16,FALSE)</f>
        <v>0</v>
      </c>
      <c r="V192" s="1198">
        <f>VLOOKUP($D192,'NI-San'!$B$1:$V$2048,17,FALSE)</f>
        <v>0</v>
      </c>
      <c r="W192" s="1198">
        <f>VLOOKUP($D192,'NI-San'!$B$1:$V$2048,18,FALSE)</f>
        <v>0</v>
      </c>
      <c r="X192" s="1198">
        <f>VLOOKUP($D192,'NI-San'!$B$1:$V$2048,19,FALSE)</f>
        <v>0</v>
      </c>
    </row>
    <row r="193" spans="1:24" ht="27">
      <c r="A193" s="505"/>
      <c r="B193" s="505"/>
      <c r="C193" s="505"/>
      <c r="D193" s="1198" t="s">
        <v>553</v>
      </c>
      <c r="E193" s="1199" t="s">
        <v>70</v>
      </c>
      <c r="F193" s="1202" t="s">
        <v>295</v>
      </c>
      <c r="G193" s="1202"/>
      <c r="H193" s="1202" t="s">
        <v>554</v>
      </c>
      <c r="I193" s="1202" t="s">
        <v>531</v>
      </c>
      <c r="J193" s="1202" t="s">
        <v>532</v>
      </c>
      <c r="K193" s="1202" t="s">
        <v>532</v>
      </c>
      <c r="L193" s="1202"/>
      <c r="M193" s="1202" t="s">
        <v>290</v>
      </c>
      <c r="N193" s="1203" t="s">
        <v>555</v>
      </c>
      <c r="O193" s="1203" t="s">
        <v>73</v>
      </c>
      <c r="P193" s="1203" t="s">
        <v>73</v>
      </c>
      <c r="Q193" s="1203" t="s">
        <v>73</v>
      </c>
      <c r="R193" s="1203" t="s">
        <v>73</v>
      </c>
      <c r="S193" s="1198">
        <f>VLOOKUP($D193,'NI-San'!$B$1:$V$2048,12,FALSE)</f>
        <v>0</v>
      </c>
      <c r="T193" s="1198">
        <f>VLOOKUP($D193,'NI-San'!$B$1:$V$2048,13,FALSE)</f>
        <v>109</v>
      </c>
      <c r="U193" s="1198">
        <f>VLOOKUP($D193,'NI-San'!$B$1:$V$2048,16,FALSE)</f>
        <v>0</v>
      </c>
      <c r="V193" s="1198">
        <f>VLOOKUP($D193,'NI-San'!$B$1:$V$2048,17,FALSE)</f>
        <v>0</v>
      </c>
      <c r="W193" s="1198">
        <f>VLOOKUP($D193,'NI-San'!$B$1:$V$2048,18,FALSE)</f>
        <v>0</v>
      </c>
      <c r="X193" s="1198">
        <f>VLOOKUP($D193,'NI-San'!$B$1:$V$2048,19,FALSE)</f>
        <v>0</v>
      </c>
    </row>
    <row r="194" spans="1:24" ht="27">
      <c r="A194" s="505"/>
      <c r="B194" s="505"/>
      <c r="C194" s="505"/>
      <c r="D194" s="1198" t="s">
        <v>556</v>
      </c>
      <c r="E194" s="1199" t="s">
        <v>70</v>
      </c>
      <c r="F194" s="1202" t="s">
        <v>295</v>
      </c>
      <c r="G194" s="1202"/>
      <c r="H194" s="1202" t="s">
        <v>557</v>
      </c>
      <c r="I194" s="1202" t="s">
        <v>531</v>
      </c>
      <c r="J194" s="1202" t="s">
        <v>532</v>
      </c>
      <c r="K194" s="1202" t="s">
        <v>532</v>
      </c>
      <c r="L194" s="1202"/>
      <c r="M194" s="1202" t="s">
        <v>290</v>
      </c>
      <c r="N194" s="1203" t="s">
        <v>558</v>
      </c>
      <c r="O194" s="1203" t="s">
        <v>73</v>
      </c>
      <c r="P194" s="1203" t="s">
        <v>73</v>
      </c>
      <c r="Q194" s="1203" t="s">
        <v>73</v>
      </c>
      <c r="R194" s="1203" t="s">
        <v>73</v>
      </c>
      <c r="S194" s="1198">
        <f>VLOOKUP($D194,'NI-San'!$B$1:$V$2048,12,FALSE)</f>
        <v>0</v>
      </c>
      <c r="T194" s="1198">
        <f>VLOOKUP($D194,'NI-San'!$B$1:$V$2048,13,FALSE)</f>
        <v>13</v>
      </c>
      <c r="U194" s="1198">
        <f>VLOOKUP($D194,'NI-San'!$B$1:$V$2048,16,FALSE)</f>
        <v>0</v>
      </c>
      <c r="V194" s="1198">
        <f>VLOOKUP($D194,'NI-San'!$B$1:$V$2048,17,FALSE)</f>
        <v>0</v>
      </c>
      <c r="W194" s="1198">
        <f>VLOOKUP($D194,'NI-San'!$B$1:$V$2048,18,FALSE)</f>
        <v>0</v>
      </c>
      <c r="X194" s="1198">
        <f>VLOOKUP($D194,'NI-San'!$B$1:$V$2048,19,FALSE)</f>
        <v>0</v>
      </c>
    </row>
    <row r="195" spans="1:24" ht="27">
      <c r="A195" s="505"/>
      <c r="B195" s="505"/>
      <c r="C195" s="505"/>
      <c r="D195" s="1198" t="s">
        <v>559</v>
      </c>
      <c r="E195" s="1199" t="s">
        <v>70</v>
      </c>
      <c r="F195" s="1202" t="s">
        <v>295</v>
      </c>
      <c r="G195" s="1202"/>
      <c r="H195" s="1202" t="s">
        <v>560</v>
      </c>
      <c r="I195" s="1202" t="s">
        <v>531</v>
      </c>
      <c r="J195" s="1202" t="s">
        <v>532</v>
      </c>
      <c r="K195" s="1202" t="s">
        <v>532</v>
      </c>
      <c r="L195" s="1202"/>
      <c r="M195" s="1202" t="s">
        <v>290</v>
      </c>
      <c r="N195" s="1203" t="s">
        <v>561</v>
      </c>
      <c r="O195" s="1203" t="s">
        <v>73</v>
      </c>
      <c r="P195" s="1203" t="s">
        <v>73</v>
      </c>
      <c r="Q195" s="1203" t="s">
        <v>73</v>
      </c>
      <c r="R195" s="1203" t="s">
        <v>73</v>
      </c>
      <c r="S195" s="1198">
        <f>VLOOKUP($D195,'NI-San'!$B$1:$V$2048,12,FALSE)</f>
        <v>0</v>
      </c>
      <c r="T195" s="1198">
        <f>VLOOKUP($D195,'NI-San'!$B$1:$V$2048,13,FALSE)</f>
        <v>379</v>
      </c>
      <c r="U195" s="1198">
        <f>VLOOKUP($D195,'NI-San'!$B$1:$V$2048,16,FALSE)</f>
        <v>0</v>
      </c>
      <c r="V195" s="1198">
        <f>VLOOKUP($D195,'NI-San'!$B$1:$V$2048,17,FALSE)</f>
        <v>0</v>
      </c>
      <c r="W195" s="1198">
        <f>VLOOKUP($D195,'NI-San'!$B$1:$V$2048,18,FALSE)</f>
        <v>0</v>
      </c>
      <c r="X195" s="1198">
        <f>VLOOKUP($D195,'NI-San'!$B$1:$V$2048,19,FALSE)</f>
        <v>0</v>
      </c>
    </row>
    <row r="196" spans="1:24" hidden="1">
      <c r="A196" s="505"/>
      <c r="B196" s="505"/>
      <c r="C196" s="505"/>
      <c r="D196" s="1198" t="s">
        <v>562</v>
      </c>
      <c r="E196" s="1199" t="s">
        <v>70</v>
      </c>
      <c r="F196" s="1202"/>
      <c r="G196" s="1202"/>
      <c r="H196" s="1202"/>
      <c r="I196" s="1202" t="s">
        <v>71</v>
      </c>
      <c r="J196" s="1202"/>
      <c r="K196" s="1202"/>
      <c r="L196" s="1202"/>
      <c r="M196" s="1202"/>
      <c r="N196" s="1203" t="s">
        <v>563</v>
      </c>
      <c r="O196" s="1203" t="s">
        <v>73</v>
      </c>
      <c r="P196" s="1203" t="s">
        <v>73</v>
      </c>
      <c r="Q196" s="1203" t="s">
        <v>73</v>
      </c>
      <c r="R196" s="1203" t="s">
        <v>73</v>
      </c>
      <c r="S196" s="1198">
        <f>VLOOKUP($D196,'NI-San'!$B$1:$V$2048,12,FALSE)</f>
        <v>538</v>
      </c>
      <c r="T196" s="1198">
        <f>VLOOKUP($D196,'NI-San'!$B$1:$V$2048,13,FALSE)</f>
        <v>465</v>
      </c>
      <c r="U196" s="1198">
        <f>VLOOKUP($D196,'NI-San'!$B$1:$V$2048,16,FALSE)</f>
        <v>0</v>
      </c>
      <c r="V196" s="1198">
        <f>VLOOKUP($D196,'NI-San'!$B$1:$V$2048,17,FALSE)</f>
        <v>0</v>
      </c>
      <c r="W196" s="1198">
        <f>VLOOKUP($D196,'NI-San'!$B$1:$V$2048,18,FALSE)</f>
        <v>0</v>
      </c>
      <c r="X196" s="1198">
        <f>VLOOKUP($D196,'NI-San'!$B$1:$V$2048,19,FALSE)</f>
        <v>0</v>
      </c>
    </row>
    <row r="197" spans="1:24" hidden="1">
      <c r="A197" s="505"/>
      <c r="B197" s="505"/>
      <c r="C197" s="505"/>
      <c r="D197" s="1198" t="s">
        <v>564</v>
      </c>
      <c r="E197" s="1199" t="s">
        <v>70</v>
      </c>
      <c r="F197" s="1202"/>
      <c r="G197" s="1202"/>
      <c r="H197" s="1202" t="s">
        <v>565</v>
      </c>
      <c r="I197" s="1202" t="s">
        <v>53</v>
      </c>
      <c r="J197" s="1202" t="s">
        <v>444</v>
      </c>
      <c r="K197" s="1202" t="s">
        <v>444</v>
      </c>
      <c r="L197" s="1202" t="s">
        <v>448</v>
      </c>
      <c r="M197" s="1202" t="s">
        <v>566</v>
      </c>
      <c r="N197" s="1203" t="s">
        <v>567</v>
      </c>
      <c r="O197" s="1203" t="s">
        <v>73</v>
      </c>
      <c r="P197" s="1203" t="s">
        <v>73</v>
      </c>
      <c r="Q197" s="1203" t="s">
        <v>73</v>
      </c>
      <c r="R197" s="1203" t="s">
        <v>73</v>
      </c>
      <c r="S197" s="1198">
        <f>VLOOKUP($D197,'NI-San'!$B$1:$V$2048,12,FALSE)</f>
        <v>0</v>
      </c>
      <c r="T197" s="1198">
        <f>VLOOKUP($D197,'NI-San'!$B$1:$V$2048,13,FALSE)</f>
        <v>0</v>
      </c>
      <c r="U197" s="1198">
        <f>VLOOKUP($D197,'NI-San'!$B$1:$V$2048,16,FALSE)</f>
        <v>0</v>
      </c>
      <c r="V197" s="1198">
        <f>VLOOKUP($D197,'NI-San'!$B$1:$V$2048,17,FALSE)</f>
        <v>0</v>
      </c>
      <c r="W197" s="1198">
        <f>VLOOKUP($D197,'NI-San'!$B$1:$V$2048,18,FALSE)</f>
        <v>0</v>
      </c>
      <c r="X197" s="1198">
        <f>VLOOKUP($D197,'NI-San'!$B$1:$V$2048,19,FALSE)</f>
        <v>0</v>
      </c>
    </row>
    <row r="198" spans="1:24" hidden="1">
      <c r="A198" s="505"/>
      <c r="B198" s="505"/>
      <c r="C198" s="505"/>
      <c r="D198" s="1198" t="s">
        <v>568</v>
      </c>
      <c r="E198" s="1199" t="s">
        <v>70</v>
      </c>
      <c r="F198" s="1202"/>
      <c r="G198" s="1202"/>
      <c r="H198" s="1202" t="s">
        <v>565</v>
      </c>
      <c r="I198" s="1202" t="s">
        <v>53</v>
      </c>
      <c r="J198" s="1202" t="s">
        <v>444</v>
      </c>
      <c r="K198" s="1202" t="s">
        <v>444</v>
      </c>
      <c r="L198" s="1202" t="s">
        <v>448</v>
      </c>
      <c r="M198" s="1202" t="s">
        <v>566</v>
      </c>
      <c r="N198" s="1203" t="s">
        <v>569</v>
      </c>
      <c r="O198" s="1203" t="s">
        <v>73</v>
      </c>
      <c r="P198" s="1203" t="s">
        <v>73</v>
      </c>
      <c r="Q198" s="1203" t="s">
        <v>73</v>
      </c>
      <c r="R198" s="1203" t="s">
        <v>73</v>
      </c>
      <c r="S198" s="1198">
        <f>VLOOKUP($D198,'NI-San'!$B$1:$V$2048,12,FALSE)</f>
        <v>5</v>
      </c>
      <c r="T198" s="1198">
        <f>VLOOKUP($D198,'NI-San'!$B$1:$V$2048,13,FALSE)</f>
        <v>0</v>
      </c>
      <c r="U198" s="1198">
        <f>VLOOKUP($D198,'NI-San'!$B$1:$V$2048,16,FALSE)</f>
        <v>0</v>
      </c>
      <c r="V198" s="1198">
        <f>VLOOKUP($D198,'NI-San'!$B$1:$V$2048,17,FALSE)</f>
        <v>0</v>
      </c>
      <c r="W198" s="1198">
        <f>VLOOKUP($D198,'NI-San'!$B$1:$V$2048,18,FALSE)</f>
        <v>0</v>
      </c>
      <c r="X198" s="1198">
        <f>VLOOKUP($D198,'NI-San'!$B$1:$V$2048,19,FALSE)</f>
        <v>0</v>
      </c>
    </row>
    <row r="199" spans="1:24" hidden="1">
      <c r="A199" s="505"/>
      <c r="B199" s="505"/>
      <c r="C199" s="505"/>
      <c r="D199" s="1198" t="s">
        <v>570</v>
      </c>
      <c r="E199" s="1199" t="s">
        <v>70</v>
      </c>
      <c r="F199" s="1202"/>
      <c r="G199" s="1202"/>
      <c r="H199" s="1202" t="s">
        <v>565</v>
      </c>
      <c r="I199" s="1202" t="s">
        <v>53</v>
      </c>
      <c r="J199" s="1202" t="s">
        <v>444</v>
      </c>
      <c r="K199" s="1202" t="s">
        <v>444</v>
      </c>
      <c r="L199" s="1202" t="s">
        <v>448</v>
      </c>
      <c r="M199" s="1202" t="s">
        <v>566</v>
      </c>
      <c r="N199" s="1203" t="s">
        <v>571</v>
      </c>
      <c r="O199" s="1203" t="s">
        <v>73</v>
      </c>
      <c r="P199" s="1203" t="s">
        <v>73</v>
      </c>
      <c r="Q199" s="1203" t="s">
        <v>73</v>
      </c>
      <c r="R199" s="1203" t="s">
        <v>73</v>
      </c>
      <c r="S199" s="1198">
        <f>VLOOKUP($D199,'NI-San'!$B$1:$V$2048,12,FALSE)</f>
        <v>0</v>
      </c>
      <c r="T199" s="1198">
        <f>VLOOKUP($D199,'NI-San'!$B$1:$V$2048,13,FALSE)</f>
        <v>0</v>
      </c>
      <c r="U199" s="1198">
        <f>VLOOKUP($D199,'NI-San'!$B$1:$V$2048,16,FALSE)</f>
        <v>0</v>
      </c>
      <c r="V199" s="1198">
        <f>VLOOKUP($D199,'NI-San'!$B$1:$V$2048,17,FALSE)</f>
        <v>0</v>
      </c>
      <c r="W199" s="1198">
        <f>VLOOKUP($D199,'NI-San'!$B$1:$V$2048,18,FALSE)</f>
        <v>0</v>
      </c>
      <c r="X199" s="1198">
        <f>VLOOKUP($D199,'NI-San'!$B$1:$V$2048,19,FALSE)</f>
        <v>0</v>
      </c>
    </row>
    <row r="200" spans="1:24" hidden="1">
      <c r="A200" s="505"/>
      <c r="B200" s="505"/>
      <c r="C200" s="505"/>
      <c r="D200" s="1198" t="s">
        <v>572</v>
      </c>
      <c r="E200" s="1199" t="s">
        <v>70</v>
      </c>
      <c r="F200" s="1202"/>
      <c r="G200" s="1202"/>
      <c r="H200" s="1202" t="s">
        <v>565</v>
      </c>
      <c r="I200" s="1202" t="s">
        <v>53</v>
      </c>
      <c r="J200" s="1202" t="s">
        <v>444</v>
      </c>
      <c r="K200" s="1202" t="s">
        <v>444</v>
      </c>
      <c r="L200" s="1202" t="s">
        <v>448</v>
      </c>
      <c r="M200" s="1202" t="s">
        <v>566</v>
      </c>
      <c r="N200" s="1203" t="s">
        <v>573</v>
      </c>
      <c r="O200" s="1203" t="s">
        <v>73</v>
      </c>
      <c r="P200" s="1203" t="s">
        <v>73</v>
      </c>
      <c r="Q200" s="1203" t="s">
        <v>73</v>
      </c>
      <c r="R200" s="1203" t="s">
        <v>73</v>
      </c>
      <c r="S200" s="1198">
        <f>VLOOKUP($D200,'NI-San'!$B$1:$V$2048,12,FALSE)</f>
        <v>0</v>
      </c>
      <c r="T200" s="1198">
        <f>VLOOKUP($D200,'NI-San'!$B$1:$V$2048,13,FALSE)</f>
        <v>0</v>
      </c>
      <c r="U200" s="1198">
        <f>VLOOKUP($D200,'NI-San'!$B$1:$V$2048,16,FALSE)</f>
        <v>0</v>
      </c>
      <c r="V200" s="1198">
        <f>VLOOKUP($D200,'NI-San'!$B$1:$V$2048,17,FALSE)</f>
        <v>0</v>
      </c>
      <c r="W200" s="1198">
        <f>VLOOKUP($D200,'NI-San'!$B$1:$V$2048,18,FALSE)</f>
        <v>0</v>
      </c>
      <c r="X200" s="1198">
        <f>VLOOKUP($D200,'NI-San'!$B$1:$V$2048,19,FALSE)</f>
        <v>0</v>
      </c>
    </row>
    <row r="201" spans="1:24" hidden="1">
      <c r="A201" s="505"/>
      <c r="B201" s="505"/>
      <c r="C201" s="505"/>
      <c r="D201" s="1198" t="s">
        <v>574</v>
      </c>
      <c r="E201" s="1199" t="s">
        <v>70</v>
      </c>
      <c r="F201" s="1202"/>
      <c r="G201" s="1202"/>
      <c r="H201" s="1202" t="s">
        <v>565</v>
      </c>
      <c r="I201" s="1202" t="s">
        <v>53</v>
      </c>
      <c r="J201" s="1202" t="s">
        <v>444</v>
      </c>
      <c r="K201" s="1202" t="s">
        <v>444</v>
      </c>
      <c r="L201" s="1202" t="s">
        <v>448</v>
      </c>
      <c r="M201" s="1202" t="s">
        <v>566</v>
      </c>
      <c r="N201" s="1203" t="s">
        <v>575</v>
      </c>
      <c r="O201" s="1203" t="s">
        <v>73</v>
      </c>
      <c r="P201" s="1203" t="s">
        <v>73</v>
      </c>
      <c r="Q201" s="1203" t="s">
        <v>73</v>
      </c>
      <c r="R201" s="1203" t="s">
        <v>73</v>
      </c>
      <c r="S201" s="1198">
        <f>VLOOKUP($D201,'NI-San'!$B$1:$V$2048,12,FALSE)</f>
        <v>0</v>
      </c>
      <c r="T201" s="1198">
        <f>VLOOKUP($D201,'NI-San'!$B$1:$V$2048,13,FALSE)</f>
        <v>0</v>
      </c>
      <c r="U201" s="1198">
        <f>VLOOKUP($D201,'NI-San'!$B$1:$V$2048,16,FALSE)</f>
        <v>0</v>
      </c>
      <c r="V201" s="1198">
        <f>VLOOKUP($D201,'NI-San'!$B$1:$V$2048,17,FALSE)</f>
        <v>0</v>
      </c>
      <c r="W201" s="1198">
        <f>VLOOKUP($D201,'NI-San'!$B$1:$V$2048,18,FALSE)</f>
        <v>0</v>
      </c>
      <c r="X201" s="1198">
        <f>VLOOKUP($D201,'NI-San'!$B$1:$V$2048,19,FALSE)</f>
        <v>0</v>
      </c>
    </row>
    <row r="202" spans="1:24" hidden="1">
      <c r="A202" s="505"/>
      <c r="B202" s="505"/>
      <c r="C202" s="505"/>
      <c r="D202" s="1198" t="s">
        <v>576</v>
      </c>
      <c r="E202" s="1199" t="s">
        <v>70</v>
      </c>
      <c r="F202" s="1202" t="s">
        <v>157</v>
      </c>
      <c r="G202" s="1202"/>
      <c r="H202" s="1202" t="s">
        <v>577</v>
      </c>
      <c r="I202" s="1202" t="s">
        <v>53</v>
      </c>
      <c r="J202" s="1202" t="s">
        <v>444</v>
      </c>
      <c r="K202" s="1202" t="s">
        <v>444</v>
      </c>
      <c r="L202" s="1202" t="s">
        <v>448</v>
      </c>
      <c r="M202" s="1202" t="s">
        <v>566</v>
      </c>
      <c r="N202" s="1203" t="s">
        <v>578</v>
      </c>
      <c r="O202" s="1203" t="s">
        <v>73</v>
      </c>
      <c r="P202" s="1203" t="s">
        <v>73</v>
      </c>
      <c r="Q202" s="1203" t="s">
        <v>73</v>
      </c>
      <c r="R202" s="1203" t="s">
        <v>73</v>
      </c>
      <c r="S202" s="1198">
        <f>VLOOKUP($D202,'NI-San'!$B$1:$V$2048,12,FALSE)</f>
        <v>0</v>
      </c>
      <c r="T202" s="1198">
        <f>VLOOKUP($D202,'NI-San'!$B$1:$V$2048,13,FALSE)</f>
        <v>0</v>
      </c>
      <c r="U202" s="1198">
        <f>VLOOKUP($D202,'NI-San'!$B$1:$V$2048,16,FALSE)</f>
        <v>0</v>
      </c>
      <c r="V202" s="1198">
        <f>VLOOKUP($D202,'NI-San'!$B$1:$V$2048,17,FALSE)</f>
        <v>0</v>
      </c>
      <c r="W202" s="1198">
        <f>VLOOKUP($D202,'NI-San'!$B$1:$V$2048,18,FALSE)</f>
        <v>0</v>
      </c>
      <c r="X202" s="1198">
        <f>VLOOKUP($D202,'NI-San'!$B$1:$V$2048,19,FALSE)</f>
        <v>0</v>
      </c>
    </row>
    <row r="203" spans="1:24" hidden="1">
      <c r="A203" s="505"/>
      <c r="B203" s="505"/>
      <c r="C203" s="505"/>
      <c r="D203" s="1198" t="s">
        <v>579</v>
      </c>
      <c r="E203" s="1199" t="s">
        <v>70</v>
      </c>
      <c r="F203" s="1202"/>
      <c r="G203" s="1202"/>
      <c r="H203" s="1202" t="s">
        <v>565</v>
      </c>
      <c r="I203" s="1202" t="s">
        <v>53</v>
      </c>
      <c r="J203" s="1202" t="s">
        <v>444</v>
      </c>
      <c r="K203" s="1202" t="s">
        <v>444</v>
      </c>
      <c r="L203" s="1202" t="s">
        <v>448</v>
      </c>
      <c r="M203" s="1202" t="s">
        <v>566</v>
      </c>
      <c r="N203" s="1203" t="s">
        <v>580</v>
      </c>
      <c r="O203" s="1203" t="s">
        <v>73</v>
      </c>
      <c r="P203" s="1203" t="s">
        <v>73</v>
      </c>
      <c r="Q203" s="1203" t="s">
        <v>73</v>
      </c>
      <c r="R203" s="1203" t="s">
        <v>73</v>
      </c>
      <c r="S203" s="1198">
        <f>VLOOKUP($D203,'NI-San'!$B$1:$V$2048,12,FALSE)</f>
        <v>0</v>
      </c>
      <c r="T203" s="1198">
        <f>VLOOKUP($D203,'NI-San'!$B$1:$V$2048,13,FALSE)</f>
        <v>0</v>
      </c>
      <c r="U203" s="1198">
        <f>VLOOKUP($D203,'NI-San'!$B$1:$V$2048,16,FALSE)</f>
        <v>0</v>
      </c>
      <c r="V203" s="1198">
        <f>VLOOKUP($D203,'NI-San'!$B$1:$V$2048,17,FALSE)</f>
        <v>0</v>
      </c>
      <c r="W203" s="1198">
        <f>VLOOKUP($D203,'NI-San'!$B$1:$V$2048,18,FALSE)</f>
        <v>0</v>
      </c>
      <c r="X203" s="1198">
        <f>VLOOKUP($D203,'NI-San'!$B$1:$V$2048,19,FALSE)</f>
        <v>0</v>
      </c>
    </row>
    <row r="204" spans="1:24" ht="27" hidden="1">
      <c r="A204" s="505"/>
      <c r="B204" s="505"/>
      <c r="C204" s="505"/>
      <c r="D204" s="1198" t="s">
        <v>581</v>
      </c>
      <c r="E204" s="1199" t="s">
        <v>70</v>
      </c>
      <c r="F204" s="1202" t="s">
        <v>157</v>
      </c>
      <c r="G204" s="1202"/>
      <c r="H204" s="1202" t="s">
        <v>577</v>
      </c>
      <c r="I204" s="1202" t="s">
        <v>53</v>
      </c>
      <c r="J204" s="1202" t="s">
        <v>444</v>
      </c>
      <c r="K204" s="1202" t="s">
        <v>444</v>
      </c>
      <c r="L204" s="1202" t="s">
        <v>448</v>
      </c>
      <c r="M204" s="1202" t="s">
        <v>566</v>
      </c>
      <c r="N204" s="1203" t="s">
        <v>582</v>
      </c>
      <c r="O204" s="1203" t="s">
        <v>73</v>
      </c>
      <c r="P204" s="1203" t="s">
        <v>73</v>
      </c>
      <c r="Q204" s="1203" t="s">
        <v>73</v>
      </c>
      <c r="R204" s="1203" t="s">
        <v>73</v>
      </c>
      <c r="S204" s="1198">
        <f>VLOOKUP($D204,'NI-San'!$B$1:$V$2048,12,FALSE)</f>
        <v>522</v>
      </c>
      <c r="T204" s="1198">
        <f>VLOOKUP($D204,'NI-San'!$B$1:$V$2048,13,FALSE)</f>
        <v>454</v>
      </c>
      <c r="U204" s="1198">
        <f>VLOOKUP($D204,'NI-San'!$B$1:$V$2048,16,FALSE)</f>
        <v>0</v>
      </c>
      <c r="V204" s="1198">
        <f>VLOOKUP($D204,'NI-San'!$B$1:$V$2048,17,FALSE)</f>
        <v>0</v>
      </c>
      <c r="W204" s="1198">
        <f>VLOOKUP($D204,'NI-San'!$B$1:$V$2048,18,FALSE)</f>
        <v>0</v>
      </c>
      <c r="X204" s="1198">
        <f>VLOOKUP($D204,'NI-San'!$B$1:$V$2048,19,FALSE)</f>
        <v>0</v>
      </c>
    </row>
    <row r="205" spans="1:24" hidden="1">
      <c r="A205" s="505"/>
      <c r="B205" s="505"/>
      <c r="C205" s="505"/>
      <c r="D205" s="1198" t="s">
        <v>583</v>
      </c>
      <c r="E205" s="1199" t="s">
        <v>70</v>
      </c>
      <c r="F205" s="1202"/>
      <c r="G205" s="1202"/>
      <c r="H205" s="1202" t="s">
        <v>565</v>
      </c>
      <c r="I205" s="1202" t="s">
        <v>53</v>
      </c>
      <c r="J205" s="1202" t="s">
        <v>444</v>
      </c>
      <c r="K205" s="1202" t="s">
        <v>444</v>
      </c>
      <c r="L205" s="1202" t="s">
        <v>448</v>
      </c>
      <c r="M205" s="1202" t="s">
        <v>566</v>
      </c>
      <c r="N205" s="1203" t="s">
        <v>584</v>
      </c>
      <c r="O205" s="1203" t="s">
        <v>73</v>
      </c>
      <c r="P205" s="1203" t="s">
        <v>73</v>
      </c>
      <c r="Q205" s="1203" t="s">
        <v>73</v>
      </c>
      <c r="R205" s="1203" t="s">
        <v>73</v>
      </c>
      <c r="S205" s="1198">
        <f>VLOOKUP($D205,'NI-San'!$B$1:$V$2048,12,FALSE)</f>
        <v>1</v>
      </c>
      <c r="T205" s="1198">
        <f>VLOOKUP($D205,'NI-San'!$B$1:$V$2048,13,FALSE)</f>
        <v>1</v>
      </c>
      <c r="U205" s="1198">
        <f>VLOOKUP($D205,'NI-San'!$B$1:$V$2048,16,FALSE)</f>
        <v>0</v>
      </c>
      <c r="V205" s="1198">
        <f>VLOOKUP($D205,'NI-San'!$B$1:$V$2048,17,FALSE)</f>
        <v>0</v>
      </c>
      <c r="W205" s="1198">
        <f>VLOOKUP($D205,'NI-San'!$B$1:$V$2048,18,FALSE)</f>
        <v>0</v>
      </c>
      <c r="X205" s="1198">
        <f>VLOOKUP($D205,'NI-San'!$B$1:$V$2048,19,FALSE)</f>
        <v>0</v>
      </c>
    </row>
    <row r="206" spans="1:24" hidden="1">
      <c r="A206" s="505"/>
      <c r="B206" s="505"/>
      <c r="C206" s="505"/>
      <c r="D206" s="1198" t="s">
        <v>585</v>
      </c>
      <c r="E206" s="1199" t="s">
        <v>70</v>
      </c>
      <c r="F206" s="1202"/>
      <c r="G206" s="1202"/>
      <c r="H206" s="1202" t="s">
        <v>565</v>
      </c>
      <c r="I206" s="1202" t="s">
        <v>53</v>
      </c>
      <c r="J206" s="1202" t="s">
        <v>444</v>
      </c>
      <c r="K206" s="1202" t="s">
        <v>444</v>
      </c>
      <c r="L206" s="1202" t="s">
        <v>448</v>
      </c>
      <c r="M206" s="1202" t="s">
        <v>566</v>
      </c>
      <c r="N206" s="1203" t="s">
        <v>586</v>
      </c>
      <c r="O206" s="1203" t="s">
        <v>73</v>
      </c>
      <c r="P206" s="1203" t="s">
        <v>73</v>
      </c>
      <c r="Q206" s="1203" t="s">
        <v>73</v>
      </c>
      <c r="R206" s="1203" t="s">
        <v>73</v>
      </c>
      <c r="S206" s="1198">
        <f>VLOOKUP($D206,'NI-San'!$B$1:$V$2048,12,FALSE)</f>
        <v>10</v>
      </c>
      <c r="T206" s="1198">
        <f>VLOOKUP($D206,'NI-San'!$B$1:$V$2048,13,FALSE)</f>
        <v>10</v>
      </c>
      <c r="U206" s="1198">
        <f>VLOOKUP($D206,'NI-San'!$B$1:$V$2048,16,FALSE)</f>
        <v>0</v>
      </c>
      <c r="V206" s="1198">
        <f>VLOOKUP($D206,'NI-San'!$B$1:$V$2048,17,FALSE)</f>
        <v>0</v>
      </c>
      <c r="W206" s="1198">
        <f>VLOOKUP($D206,'NI-San'!$B$1:$V$2048,18,FALSE)</f>
        <v>0</v>
      </c>
      <c r="X206" s="1198">
        <f>VLOOKUP($D206,'NI-San'!$B$1:$V$2048,19,FALSE)</f>
        <v>0</v>
      </c>
    </row>
    <row r="207" spans="1:24" hidden="1">
      <c r="A207" s="505"/>
      <c r="B207" s="505"/>
      <c r="C207" s="505"/>
      <c r="D207" s="1198" t="s">
        <v>587</v>
      </c>
      <c r="E207" s="1199" t="s">
        <v>70</v>
      </c>
      <c r="F207" s="1202"/>
      <c r="G207" s="1202"/>
      <c r="H207" s="1202"/>
      <c r="I207" s="1202" t="s">
        <v>71</v>
      </c>
      <c r="J207" s="1202"/>
      <c r="K207" s="1202"/>
      <c r="L207" s="1202"/>
      <c r="M207" s="1202"/>
      <c r="N207" s="1203" t="s">
        <v>588</v>
      </c>
      <c r="O207" s="1203" t="s">
        <v>73</v>
      </c>
      <c r="P207" s="1203" t="s">
        <v>73</v>
      </c>
      <c r="Q207" s="1203" t="s">
        <v>73</v>
      </c>
      <c r="R207" s="1203" t="s">
        <v>73</v>
      </c>
      <c r="S207" s="1198">
        <f>VLOOKUP($D207,'NI-San'!$B$1:$V$2048,12,FALSE)</f>
        <v>97</v>
      </c>
      <c r="T207" s="1198">
        <f>VLOOKUP($D207,'NI-San'!$B$1:$V$2048,13,FALSE)</f>
        <v>46</v>
      </c>
      <c r="U207" s="1198">
        <f>VLOOKUP($D207,'NI-San'!$B$1:$V$2048,16,FALSE)</f>
        <v>0</v>
      </c>
      <c r="V207" s="1198">
        <f>VLOOKUP($D207,'NI-San'!$B$1:$V$2048,17,FALSE)</f>
        <v>0</v>
      </c>
      <c r="W207" s="1198">
        <f>VLOOKUP($D207,'NI-San'!$B$1:$V$2048,18,FALSE)</f>
        <v>0</v>
      </c>
      <c r="X207" s="1198">
        <f>VLOOKUP($D207,'NI-San'!$B$1:$V$2048,19,FALSE)</f>
        <v>0</v>
      </c>
    </row>
    <row r="208" spans="1:24" hidden="1">
      <c r="A208" s="505"/>
      <c r="B208" s="505"/>
      <c r="C208" s="505"/>
      <c r="D208" s="1198" t="s">
        <v>589</v>
      </c>
      <c r="E208" s="1199" t="s">
        <v>70</v>
      </c>
      <c r="F208" s="1202"/>
      <c r="G208" s="1202"/>
      <c r="H208" s="1202" t="s">
        <v>590</v>
      </c>
      <c r="I208" s="1202" t="s">
        <v>53</v>
      </c>
      <c r="J208" s="1202" t="s">
        <v>444</v>
      </c>
      <c r="K208" s="1202" t="s">
        <v>444</v>
      </c>
      <c r="L208" s="1202" t="s">
        <v>448</v>
      </c>
      <c r="M208" s="1202" t="s">
        <v>566</v>
      </c>
      <c r="N208" s="1203" t="s">
        <v>591</v>
      </c>
      <c r="O208" s="1203" t="s">
        <v>73</v>
      </c>
      <c r="P208" s="1203" t="s">
        <v>73</v>
      </c>
      <c r="Q208" s="1203" t="s">
        <v>73</v>
      </c>
      <c r="R208" s="1203" t="s">
        <v>73</v>
      </c>
      <c r="S208" s="1198">
        <f>VLOOKUP($D208,'NI-San'!$B$1:$V$2048,12,FALSE)</f>
        <v>29</v>
      </c>
      <c r="T208" s="1198">
        <f>VLOOKUP($D208,'NI-San'!$B$1:$V$2048,13,FALSE)</f>
        <v>29</v>
      </c>
      <c r="U208" s="1198">
        <f>VLOOKUP($D208,'NI-San'!$B$1:$V$2048,16,FALSE)</f>
        <v>0</v>
      </c>
      <c r="V208" s="1198">
        <f>VLOOKUP($D208,'NI-San'!$B$1:$V$2048,17,FALSE)</f>
        <v>0</v>
      </c>
      <c r="W208" s="1198">
        <f>VLOOKUP($D208,'NI-San'!$B$1:$V$2048,18,FALSE)</f>
        <v>0</v>
      </c>
      <c r="X208" s="1198">
        <f>VLOOKUP($D208,'NI-San'!$B$1:$V$2048,19,FALSE)</f>
        <v>0</v>
      </c>
    </row>
    <row r="209" spans="1:24" hidden="1">
      <c r="A209" s="505"/>
      <c r="B209" s="505"/>
      <c r="C209" s="505"/>
      <c r="D209" s="1198" t="s">
        <v>592</v>
      </c>
      <c r="E209" s="1199" t="s">
        <v>70</v>
      </c>
      <c r="F209" s="1202"/>
      <c r="G209" s="1202"/>
      <c r="H209" s="1202" t="s">
        <v>590</v>
      </c>
      <c r="I209" s="1202" t="s">
        <v>53</v>
      </c>
      <c r="J209" s="1202" t="s">
        <v>444</v>
      </c>
      <c r="K209" s="1202" t="s">
        <v>444</v>
      </c>
      <c r="L209" s="1202" t="s">
        <v>448</v>
      </c>
      <c r="M209" s="1202" t="s">
        <v>566</v>
      </c>
      <c r="N209" s="1203" t="s">
        <v>593</v>
      </c>
      <c r="O209" s="1203" t="s">
        <v>73</v>
      </c>
      <c r="P209" s="1203" t="s">
        <v>73</v>
      </c>
      <c r="Q209" s="1203" t="s">
        <v>73</v>
      </c>
      <c r="R209" s="1203" t="s">
        <v>73</v>
      </c>
      <c r="S209" s="1198">
        <f>VLOOKUP($D209,'NI-San'!$B$1:$V$2048,12,FALSE)</f>
        <v>0</v>
      </c>
      <c r="T209" s="1198">
        <f>VLOOKUP($D209,'NI-San'!$B$1:$V$2048,13,FALSE)</f>
        <v>0</v>
      </c>
      <c r="U209" s="1198">
        <f>VLOOKUP($D209,'NI-San'!$B$1:$V$2048,16,FALSE)</f>
        <v>0</v>
      </c>
      <c r="V209" s="1198">
        <f>VLOOKUP($D209,'NI-San'!$B$1:$V$2048,17,FALSE)</f>
        <v>0</v>
      </c>
      <c r="W209" s="1198">
        <f>VLOOKUP($D209,'NI-San'!$B$1:$V$2048,18,FALSE)</f>
        <v>0</v>
      </c>
      <c r="X209" s="1198">
        <f>VLOOKUP($D209,'NI-San'!$B$1:$V$2048,19,FALSE)</f>
        <v>0</v>
      </c>
    </row>
    <row r="210" spans="1:24" hidden="1">
      <c r="A210" s="505"/>
      <c r="B210" s="505"/>
      <c r="C210" s="505"/>
      <c r="D210" s="1198" t="s">
        <v>594</v>
      </c>
      <c r="E210" s="1199" t="s">
        <v>70</v>
      </c>
      <c r="F210" s="1202"/>
      <c r="G210" s="1202"/>
      <c r="H210" s="1202" t="s">
        <v>590</v>
      </c>
      <c r="I210" s="1202" t="s">
        <v>53</v>
      </c>
      <c r="J210" s="1202" t="s">
        <v>444</v>
      </c>
      <c r="K210" s="1202" t="s">
        <v>444</v>
      </c>
      <c r="L210" s="1202" t="s">
        <v>448</v>
      </c>
      <c r="M210" s="1202" t="s">
        <v>566</v>
      </c>
      <c r="N210" s="1203" t="s">
        <v>595</v>
      </c>
      <c r="O210" s="1203" t="s">
        <v>73</v>
      </c>
      <c r="P210" s="1203" t="s">
        <v>73</v>
      </c>
      <c r="Q210" s="1203" t="s">
        <v>73</v>
      </c>
      <c r="R210" s="1203" t="s">
        <v>73</v>
      </c>
      <c r="S210" s="1198">
        <f>VLOOKUP($D210,'NI-San'!$B$1:$V$2048,12,FALSE)</f>
        <v>0</v>
      </c>
      <c r="T210" s="1198">
        <f>VLOOKUP($D210,'NI-San'!$B$1:$V$2048,13,FALSE)</f>
        <v>0</v>
      </c>
      <c r="U210" s="1198">
        <f>VLOOKUP($D210,'NI-San'!$B$1:$V$2048,16,FALSE)</f>
        <v>0</v>
      </c>
      <c r="V210" s="1198">
        <f>VLOOKUP($D210,'NI-San'!$B$1:$V$2048,17,FALSE)</f>
        <v>0</v>
      </c>
      <c r="W210" s="1198">
        <f>VLOOKUP($D210,'NI-San'!$B$1:$V$2048,18,FALSE)</f>
        <v>0</v>
      </c>
      <c r="X210" s="1198">
        <f>VLOOKUP($D210,'NI-San'!$B$1:$V$2048,19,FALSE)</f>
        <v>0</v>
      </c>
    </row>
    <row r="211" spans="1:24" hidden="1">
      <c r="A211" s="505"/>
      <c r="B211" s="505"/>
      <c r="C211" s="505"/>
      <c r="D211" s="1198" t="s">
        <v>596</v>
      </c>
      <c r="E211" s="1199" t="s">
        <v>70</v>
      </c>
      <c r="F211" s="1202" t="s">
        <v>157</v>
      </c>
      <c r="G211" s="1202"/>
      <c r="H211" s="1202" t="s">
        <v>577</v>
      </c>
      <c r="I211" s="1202" t="s">
        <v>53</v>
      </c>
      <c r="J211" s="1202" t="s">
        <v>444</v>
      </c>
      <c r="K211" s="1202" t="s">
        <v>444</v>
      </c>
      <c r="L211" s="1202" t="s">
        <v>448</v>
      </c>
      <c r="M211" s="1202" t="s">
        <v>566</v>
      </c>
      <c r="N211" s="1203" t="s">
        <v>597</v>
      </c>
      <c r="O211" s="1203" t="s">
        <v>73</v>
      </c>
      <c r="P211" s="1203" t="s">
        <v>73</v>
      </c>
      <c r="Q211" s="1203" t="s">
        <v>73</v>
      </c>
      <c r="R211" s="1203" t="s">
        <v>73</v>
      </c>
      <c r="S211" s="1198">
        <f>VLOOKUP($D211,'NI-San'!$B$1:$V$2048,12,FALSE)</f>
        <v>46</v>
      </c>
      <c r="T211" s="1198">
        <f>VLOOKUP($D211,'NI-San'!$B$1:$V$2048,13,FALSE)</f>
        <v>0</v>
      </c>
      <c r="U211" s="1198">
        <f>VLOOKUP($D211,'NI-San'!$B$1:$V$2048,16,FALSE)</f>
        <v>0</v>
      </c>
      <c r="V211" s="1198">
        <f>VLOOKUP($D211,'NI-San'!$B$1:$V$2048,17,FALSE)</f>
        <v>0</v>
      </c>
      <c r="W211" s="1198">
        <f>VLOOKUP($D211,'NI-San'!$B$1:$V$2048,18,FALSE)</f>
        <v>0</v>
      </c>
      <c r="X211" s="1198">
        <f>VLOOKUP($D211,'NI-San'!$B$1:$V$2048,19,FALSE)</f>
        <v>0</v>
      </c>
    </row>
    <row r="212" spans="1:24" hidden="1">
      <c r="A212" s="505"/>
      <c r="B212" s="505"/>
      <c r="C212" s="505"/>
      <c r="D212" s="1198" t="s">
        <v>598</v>
      </c>
      <c r="E212" s="1199" t="s">
        <v>70</v>
      </c>
      <c r="F212" s="1202"/>
      <c r="G212" s="1202"/>
      <c r="H212" s="1202" t="s">
        <v>599</v>
      </c>
      <c r="I212" s="1202" t="s">
        <v>53</v>
      </c>
      <c r="J212" s="1202" t="s">
        <v>444</v>
      </c>
      <c r="K212" s="1202" t="s">
        <v>444</v>
      </c>
      <c r="L212" s="1202" t="s">
        <v>448</v>
      </c>
      <c r="M212" s="1202" t="s">
        <v>566</v>
      </c>
      <c r="N212" s="1203" t="s">
        <v>600</v>
      </c>
      <c r="O212" s="1203" t="s">
        <v>73</v>
      </c>
      <c r="P212" s="1203" t="s">
        <v>73</v>
      </c>
      <c r="Q212" s="1203" t="s">
        <v>73</v>
      </c>
      <c r="R212" s="1203" t="s">
        <v>73</v>
      </c>
      <c r="S212" s="1198">
        <f>VLOOKUP($D212,'NI-San'!$B$1:$V$2048,12,FALSE)</f>
        <v>22</v>
      </c>
      <c r="T212" s="1198">
        <f>VLOOKUP($D212,'NI-San'!$B$1:$V$2048,13,FALSE)</f>
        <v>17</v>
      </c>
      <c r="U212" s="1198">
        <f>VLOOKUP($D212,'NI-San'!$B$1:$V$2048,16,FALSE)</f>
        <v>0</v>
      </c>
      <c r="V212" s="1198">
        <f>VLOOKUP($D212,'NI-San'!$B$1:$V$2048,17,FALSE)</f>
        <v>0</v>
      </c>
      <c r="W212" s="1198">
        <f>VLOOKUP($D212,'NI-San'!$B$1:$V$2048,18,FALSE)</f>
        <v>0</v>
      </c>
      <c r="X212" s="1198">
        <f>VLOOKUP($D212,'NI-San'!$B$1:$V$2048,19,FALSE)</f>
        <v>0</v>
      </c>
    </row>
    <row r="213" spans="1:24" hidden="1">
      <c r="A213" s="505"/>
      <c r="B213" s="505"/>
      <c r="C213" s="505"/>
      <c r="D213" s="1198" t="s">
        <v>601</v>
      </c>
      <c r="E213" s="1199" t="s">
        <v>70</v>
      </c>
      <c r="F213" s="1202"/>
      <c r="G213" s="1202"/>
      <c r="H213" s="1202" t="s">
        <v>599</v>
      </c>
      <c r="I213" s="1202" t="s">
        <v>53</v>
      </c>
      <c r="J213" s="1202" t="s">
        <v>444</v>
      </c>
      <c r="K213" s="1202" t="s">
        <v>444</v>
      </c>
      <c r="L213" s="1202" t="s">
        <v>448</v>
      </c>
      <c r="M213" s="1202" t="s">
        <v>566</v>
      </c>
      <c r="N213" s="1203" t="s">
        <v>602</v>
      </c>
      <c r="O213" s="1203" t="s">
        <v>73</v>
      </c>
      <c r="P213" s="1203" t="s">
        <v>73</v>
      </c>
      <c r="Q213" s="1203" t="s">
        <v>73</v>
      </c>
      <c r="R213" s="1203" t="s">
        <v>73</v>
      </c>
      <c r="S213" s="1198">
        <f>VLOOKUP($D213,'NI-San'!$B$1:$V$2048,12,FALSE)</f>
        <v>0</v>
      </c>
      <c r="T213" s="1198">
        <f>VLOOKUP($D213,'NI-San'!$B$1:$V$2048,13,FALSE)</f>
        <v>0</v>
      </c>
      <c r="U213" s="1198">
        <f>VLOOKUP($D213,'NI-San'!$B$1:$V$2048,16,FALSE)</f>
        <v>0</v>
      </c>
      <c r="V213" s="1198">
        <f>VLOOKUP($D213,'NI-San'!$B$1:$V$2048,17,FALSE)</f>
        <v>0</v>
      </c>
      <c r="W213" s="1198">
        <f>VLOOKUP($D213,'NI-San'!$B$1:$V$2048,18,FALSE)</f>
        <v>0</v>
      </c>
      <c r="X213" s="1198">
        <f>VLOOKUP($D213,'NI-San'!$B$1:$V$2048,19,FALSE)</f>
        <v>0</v>
      </c>
    </row>
    <row r="214" spans="1:24" hidden="1">
      <c r="A214" s="505"/>
      <c r="B214" s="505"/>
      <c r="C214" s="505"/>
      <c r="D214" s="1198" t="s">
        <v>603</v>
      </c>
      <c r="E214" s="1199" t="s">
        <v>70</v>
      </c>
      <c r="F214" s="1202"/>
      <c r="G214" s="1202"/>
      <c r="H214" s="1202"/>
      <c r="I214" s="1202" t="s">
        <v>71</v>
      </c>
      <c r="J214" s="1202"/>
      <c r="K214" s="1202"/>
      <c r="L214" s="1202"/>
      <c r="M214" s="1202"/>
      <c r="N214" s="1203" t="s">
        <v>604</v>
      </c>
      <c r="O214" s="1203" t="s">
        <v>73</v>
      </c>
      <c r="P214" s="1203" t="s">
        <v>73</v>
      </c>
      <c r="Q214" s="1203" t="s">
        <v>73</v>
      </c>
      <c r="R214" s="1203" t="s">
        <v>73</v>
      </c>
      <c r="S214" s="1198">
        <f>VLOOKUP($D214,'NI-San'!$B$1:$V$2048,12,FALSE)</f>
        <v>340</v>
      </c>
      <c r="T214" s="1198">
        <f>VLOOKUP($D214,'NI-San'!$B$1:$V$2048,13,FALSE)</f>
        <v>159</v>
      </c>
      <c r="U214" s="1198">
        <f>VLOOKUP($D214,'NI-San'!$B$1:$V$2048,16,FALSE)</f>
        <v>0</v>
      </c>
      <c r="V214" s="1198">
        <f>VLOOKUP($D214,'NI-San'!$B$1:$V$2048,17,FALSE)</f>
        <v>0</v>
      </c>
      <c r="W214" s="1198">
        <f>VLOOKUP($D214,'NI-San'!$B$1:$V$2048,18,FALSE)</f>
        <v>0</v>
      </c>
      <c r="X214" s="1198">
        <f>VLOOKUP($D214,'NI-San'!$B$1:$V$2048,19,FALSE)</f>
        <v>0</v>
      </c>
    </row>
    <row r="215" spans="1:24" hidden="1">
      <c r="A215" s="505"/>
      <c r="B215" s="505"/>
      <c r="C215" s="505"/>
      <c r="D215" s="1198" t="s">
        <v>605</v>
      </c>
      <c r="E215" s="1199" t="s">
        <v>70</v>
      </c>
      <c r="F215" s="1202"/>
      <c r="G215" s="1202"/>
      <c r="H215" s="1202"/>
      <c r="I215" s="1202" t="s">
        <v>71</v>
      </c>
      <c r="J215" s="1202"/>
      <c r="K215" s="1202"/>
      <c r="L215" s="1202"/>
      <c r="M215" s="1202"/>
      <c r="N215" s="1203" t="s">
        <v>606</v>
      </c>
      <c r="O215" s="1203" t="s">
        <v>73</v>
      </c>
      <c r="P215" s="1203" t="s">
        <v>73</v>
      </c>
      <c r="Q215" s="1203" t="s">
        <v>73</v>
      </c>
      <c r="R215" s="1203" t="s">
        <v>73</v>
      </c>
      <c r="S215" s="1198">
        <f>VLOOKUP($D215,'NI-San'!$B$1:$V$2048,12,FALSE)</f>
        <v>14</v>
      </c>
      <c r="T215" s="1198">
        <f>VLOOKUP($D215,'NI-San'!$B$1:$V$2048,13,FALSE)</f>
        <v>19</v>
      </c>
      <c r="U215" s="1198">
        <f>VLOOKUP($D215,'NI-San'!$B$1:$V$2048,16,FALSE)</f>
        <v>0</v>
      </c>
      <c r="V215" s="1198">
        <f>VLOOKUP($D215,'NI-San'!$B$1:$V$2048,17,FALSE)</f>
        <v>0</v>
      </c>
      <c r="W215" s="1198">
        <f>VLOOKUP($D215,'NI-San'!$B$1:$V$2048,18,FALSE)</f>
        <v>0</v>
      </c>
      <c r="X215" s="1198">
        <f>VLOOKUP($D215,'NI-San'!$B$1:$V$2048,19,FALSE)</f>
        <v>0</v>
      </c>
    </row>
    <row r="216" spans="1:24" hidden="1">
      <c r="A216" s="505"/>
      <c r="B216" s="505"/>
      <c r="C216" s="505"/>
      <c r="D216" s="1198" t="s">
        <v>607</v>
      </c>
      <c r="E216" s="1199" t="s">
        <v>70</v>
      </c>
      <c r="F216" s="1202"/>
      <c r="G216" s="1202"/>
      <c r="H216" s="1202" t="s">
        <v>608</v>
      </c>
      <c r="I216" s="1202" t="s">
        <v>53</v>
      </c>
      <c r="J216" s="1202" t="s">
        <v>444</v>
      </c>
      <c r="K216" s="1202" t="s">
        <v>444</v>
      </c>
      <c r="L216" s="1202" t="s">
        <v>448</v>
      </c>
      <c r="M216" s="1202" t="s">
        <v>609</v>
      </c>
      <c r="N216" s="1203" t="s">
        <v>610</v>
      </c>
      <c r="O216" s="1203" t="s">
        <v>73</v>
      </c>
      <c r="P216" s="1203" t="s">
        <v>73</v>
      </c>
      <c r="Q216" s="1203" t="s">
        <v>73</v>
      </c>
      <c r="R216" s="1203" t="s">
        <v>73</v>
      </c>
      <c r="S216" s="1198">
        <f>VLOOKUP($D216,'NI-San'!$B$1:$V$2048,12,FALSE)</f>
        <v>14</v>
      </c>
      <c r="T216" s="1198">
        <f>VLOOKUP($D216,'NI-San'!$B$1:$V$2048,13,FALSE)</f>
        <v>19</v>
      </c>
      <c r="U216" s="1198">
        <f>VLOOKUP($D216,'NI-San'!$B$1:$V$2048,16,FALSE)</f>
        <v>0</v>
      </c>
      <c r="V216" s="1198">
        <f>VLOOKUP($D216,'NI-San'!$B$1:$V$2048,17,FALSE)</f>
        <v>0</v>
      </c>
      <c r="W216" s="1198">
        <f>VLOOKUP($D216,'NI-San'!$B$1:$V$2048,18,FALSE)</f>
        <v>0</v>
      </c>
      <c r="X216" s="1198">
        <f>VLOOKUP($D216,'NI-San'!$B$1:$V$2048,19,FALSE)</f>
        <v>0</v>
      </c>
    </row>
    <row r="217" spans="1:24" hidden="1">
      <c r="A217" s="505"/>
      <c r="B217" s="505"/>
      <c r="C217" s="505"/>
      <c r="D217" s="1198" t="s">
        <v>611</v>
      </c>
      <c r="E217" s="1199" t="s">
        <v>70</v>
      </c>
      <c r="F217" s="1202"/>
      <c r="G217" s="1202"/>
      <c r="H217" s="1202"/>
      <c r="I217" s="1202" t="s">
        <v>71</v>
      </c>
      <c r="J217" s="1202"/>
      <c r="K217" s="1202"/>
      <c r="L217" s="1202"/>
      <c r="M217" s="1202"/>
      <c r="N217" s="1203" t="s">
        <v>612</v>
      </c>
      <c r="O217" s="1203" t="s">
        <v>73</v>
      </c>
      <c r="P217" s="1203" t="s">
        <v>73</v>
      </c>
      <c r="Q217" s="1203" t="s">
        <v>73</v>
      </c>
      <c r="R217" s="1203" t="s">
        <v>73</v>
      </c>
      <c r="S217" s="1198">
        <f>VLOOKUP($D217,'NI-San'!$B$1:$V$2048,12,FALSE)</f>
        <v>326</v>
      </c>
      <c r="T217" s="1198">
        <f>VLOOKUP($D217,'NI-San'!$B$1:$V$2048,13,FALSE)</f>
        <v>140</v>
      </c>
      <c r="U217" s="1198">
        <f>VLOOKUP($D217,'NI-San'!$B$1:$V$2048,16,FALSE)</f>
        <v>0</v>
      </c>
      <c r="V217" s="1198">
        <f>VLOOKUP($D217,'NI-San'!$B$1:$V$2048,17,FALSE)</f>
        <v>0</v>
      </c>
      <c r="W217" s="1198">
        <f>VLOOKUP($D217,'NI-San'!$B$1:$V$2048,18,FALSE)</f>
        <v>0</v>
      </c>
      <c r="X217" s="1198">
        <f>VLOOKUP($D217,'NI-San'!$B$1:$V$2048,19,FALSE)</f>
        <v>0</v>
      </c>
    </row>
    <row r="218" spans="1:24" ht="27" hidden="1">
      <c r="A218" s="505"/>
      <c r="B218" s="505"/>
      <c r="C218" s="505"/>
      <c r="D218" s="1198" t="s">
        <v>613</v>
      </c>
      <c r="E218" s="1199" t="s">
        <v>70</v>
      </c>
      <c r="F218" s="1202" t="s">
        <v>157</v>
      </c>
      <c r="G218" s="1202"/>
      <c r="H218" s="1202" t="s">
        <v>614</v>
      </c>
      <c r="I218" s="1202" t="s">
        <v>53</v>
      </c>
      <c r="J218" s="1202" t="s">
        <v>444</v>
      </c>
      <c r="K218" s="1202" t="s">
        <v>444</v>
      </c>
      <c r="L218" s="1202" t="s">
        <v>448</v>
      </c>
      <c r="M218" s="1202" t="s">
        <v>609</v>
      </c>
      <c r="N218" s="1203" t="s">
        <v>615</v>
      </c>
      <c r="O218" s="1203" t="s">
        <v>73</v>
      </c>
      <c r="P218" s="1203" t="s">
        <v>73</v>
      </c>
      <c r="Q218" s="1203" t="s">
        <v>73</v>
      </c>
      <c r="R218" s="1203" t="s">
        <v>73</v>
      </c>
      <c r="S218" s="1198">
        <f>VLOOKUP($D218,'NI-San'!$B$1:$V$2048,12,FALSE)</f>
        <v>0</v>
      </c>
      <c r="T218" s="1198">
        <f>VLOOKUP($D218,'NI-San'!$B$1:$V$2048,13,FALSE)</f>
        <v>0</v>
      </c>
      <c r="U218" s="1198">
        <f>VLOOKUP($D218,'NI-San'!$B$1:$V$2048,16,FALSE)</f>
        <v>0</v>
      </c>
      <c r="V218" s="1198">
        <f>VLOOKUP($D218,'NI-San'!$B$1:$V$2048,17,FALSE)</f>
        <v>0</v>
      </c>
      <c r="W218" s="1198">
        <f>VLOOKUP($D218,'NI-San'!$B$1:$V$2048,18,FALSE)</f>
        <v>0</v>
      </c>
      <c r="X218" s="1198">
        <f>VLOOKUP($D218,'NI-San'!$B$1:$V$2048,19,FALSE)</f>
        <v>0</v>
      </c>
    </row>
    <row r="219" spans="1:24" hidden="1">
      <c r="A219" s="505"/>
      <c r="B219" s="505"/>
      <c r="C219" s="505"/>
      <c r="D219" s="1198" t="s">
        <v>616</v>
      </c>
      <c r="E219" s="1199" t="s">
        <v>70</v>
      </c>
      <c r="F219" s="1202"/>
      <c r="G219" s="1202"/>
      <c r="H219" s="1202" t="s">
        <v>617</v>
      </c>
      <c r="I219" s="1202" t="s">
        <v>53</v>
      </c>
      <c r="J219" s="1202" t="s">
        <v>444</v>
      </c>
      <c r="K219" s="1202" t="s">
        <v>444</v>
      </c>
      <c r="L219" s="1202" t="s">
        <v>448</v>
      </c>
      <c r="M219" s="1202" t="s">
        <v>609</v>
      </c>
      <c r="N219" s="1203" t="s">
        <v>618</v>
      </c>
      <c r="O219" s="1203" t="s">
        <v>73</v>
      </c>
      <c r="P219" s="1203" t="s">
        <v>73</v>
      </c>
      <c r="Q219" s="1203" t="s">
        <v>73</v>
      </c>
      <c r="R219" s="1203" t="s">
        <v>73</v>
      </c>
      <c r="S219" s="1198">
        <f>VLOOKUP($D219,'NI-San'!$B$1:$V$2048,12,FALSE)</f>
        <v>0</v>
      </c>
      <c r="T219" s="1198">
        <f>VLOOKUP($D219,'NI-San'!$B$1:$V$2048,13,FALSE)</f>
        <v>0</v>
      </c>
      <c r="U219" s="1198">
        <f>VLOOKUP($D219,'NI-San'!$B$1:$V$2048,16,FALSE)</f>
        <v>0</v>
      </c>
      <c r="V219" s="1198">
        <f>VLOOKUP($D219,'NI-San'!$B$1:$V$2048,17,FALSE)</f>
        <v>0</v>
      </c>
      <c r="W219" s="1198">
        <f>VLOOKUP($D219,'NI-San'!$B$1:$V$2048,18,FALSE)</f>
        <v>0</v>
      </c>
      <c r="X219" s="1198">
        <f>VLOOKUP($D219,'NI-San'!$B$1:$V$2048,19,FALSE)</f>
        <v>0</v>
      </c>
    </row>
    <row r="220" spans="1:24" hidden="1">
      <c r="A220" s="505"/>
      <c r="B220" s="505"/>
      <c r="C220" s="505"/>
      <c r="D220" s="1198" t="s">
        <v>619</v>
      </c>
      <c r="E220" s="1199" t="s">
        <v>70</v>
      </c>
      <c r="F220" s="1202"/>
      <c r="G220" s="1202"/>
      <c r="H220" s="1202" t="s">
        <v>620</v>
      </c>
      <c r="I220" s="1202" t="s">
        <v>53</v>
      </c>
      <c r="J220" s="1202" t="s">
        <v>444</v>
      </c>
      <c r="K220" s="1202" t="s">
        <v>444</v>
      </c>
      <c r="L220" s="1202" t="s">
        <v>448</v>
      </c>
      <c r="M220" s="1202" t="s">
        <v>609</v>
      </c>
      <c r="N220" s="1203" t="s">
        <v>621</v>
      </c>
      <c r="O220" s="1203" t="s">
        <v>73</v>
      </c>
      <c r="P220" s="1203" t="s">
        <v>73</v>
      </c>
      <c r="Q220" s="1203" t="s">
        <v>73</v>
      </c>
      <c r="R220" s="1203" t="s">
        <v>73</v>
      </c>
      <c r="S220" s="1198">
        <f>VLOOKUP($D220,'NI-San'!$B$1:$V$2048,12,FALSE)</f>
        <v>0</v>
      </c>
      <c r="T220" s="1198">
        <f>VLOOKUP($D220,'NI-San'!$B$1:$V$2048,13,FALSE)</f>
        <v>0</v>
      </c>
      <c r="U220" s="1198">
        <f>VLOOKUP($D220,'NI-San'!$B$1:$V$2048,16,FALSE)</f>
        <v>0</v>
      </c>
      <c r="V220" s="1198">
        <f>VLOOKUP($D220,'NI-San'!$B$1:$V$2048,17,FALSE)</f>
        <v>0</v>
      </c>
      <c r="W220" s="1198">
        <f>VLOOKUP($D220,'NI-San'!$B$1:$V$2048,18,FALSE)</f>
        <v>0</v>
      </c>
      <c r="X220" s="1198">
        <f>VLOOKUP($D220,'NI-San'!$B$1:$V$2048,19,FALSE)</f>
        <v>0</v>
      </c>
    </row>
    <row r="221" spans="1:24" ht="27" hidden="1">
      <c r="A221" s="505"/>
      <c r="B221" s="505"/>
      <c r="C221" s="505"/>
      <c r="D221" s="1198" t="s">
        <v>622</v>
      </c>
      <c r="E221" s="1199" t="s">
        <v>70</v>
      </c>
      <c r="F221" s="1202" t="s">
        <v>157</v>
      </c>
      <c r="G221" s="1202"/>
      <c r="H221" s="1202" t="s">
        <v>623</v>
      </c>
      <c r="I221" s="1202" t="s">
        <v>53</v>
      </c>
      <c r="J221" s="1202" t="s">
        <v>444</v>
      </c>
      <c r="K221" s="1202" t="s">
        <v>444</v>
      </c>
      <c r="L221" s="1202" t="s">
        <v>448</v>
      </c>
      <c r="M221" s="1202" t="s">
        <v>609</v>
      </c>
      <c r="N221" s="1203" t="s">
        <v>624</v>
      </c>
      <c r="O221" s="304" t="s">
        <v>73</v>
      </c>
      <c r="P221" s="304" t="s">
        <v>73</v>
      </c>
      <c r="Q221" s="304" t="s">
        <v>73</v>
      </c>
      <c r="R221" s="304" t="s">
        <v>73</v>
      </c>
      <c r="S221" s="1198">
        <f>VLOOKUP($D221,'NI-San'!$B$1:$V$2048,12,FALSE)</f>
        <v>0</v>
      </c>
      <c r="T221" s="1198">
        <f>VLOOKUP($D221,'NI-San'!$B$1:$V$2048,13,FALSE)</f>
        <v>0</v>
      </c>
      <c r="U221" s="1198">
        <f>VLOOKUP($D221,'NI-San'!$B$1:$V$2048,16,FALSE)</f>
        <v>0</v>
      </c>
      <c r="V221" s="1198">
        <f>VLOOKUP($D221,'NI-San'!$B$1:$V$2048,17,FALSE)</f>
        <v>0</v>
      </c>
      <c r="W221" s="1198">
        <f>VLOOKUP($D221,'NI-San'!$B$1:$V$2048,18,FALSE)</f>
        <v>0</v>
      </c>
      <c r="X221" s="1198">
        <f>VLOOKUP($D221,'NI-San'!$B$1:$V$2048,19,FALSE)</f>
        <v>0</v>
      </c>
    </row>
    <row r="222" spans="1:24" ht="27" hidden="1">
      <c r="A222" s="505"/>
      <c r="B222" s="505"/>
      <c r="C222" s="505"/>
      <c r="D222" s="1198" t="s">
        <v>625</v>
      </c>
      <c r="E222" s="1199" t="s">
        <v>70</v>
      </c>
      <c r="F222" s="1202" t="s">
        <v>157</v>
      </c>
      <c r="G222" s="1202"/>
      <c r="H222" s="1202" t="s">
        <v>623</v>
      </c>
      <c r="I222" s="1202" t="s">
        <v>53</v>
      </c>
      <c r="J222" s="1202" t="s">
        <v>444</v>
      </c>
      <c r="K222" s="1202" t="s">
        <v>444</v>
      </c>
      <c r="L222" s="1202" t="s">
        <v>448</v>
      </c>
      <c r="M222" s="1202" t="s">
        <v>609</v>
      </c>
      <c r="N222" s="1203" t="s">
        <v>626</v>
      </c>
      <c r="O222" s="304" t="s">
        <v>73</v>
      </c>
      <c r="P222" s="304" t="s">
        <v>73</v>
      </c>
      <c r="Q222" s="304" t="s">
        <v>73</v>
      </c>
      <c r="R222" s="304" t="s">
        <v>73</v>
      </c>
      <c r="S222" s="1198">
        <f>VLOOKUP($D222,'NI-San'!$B$1:$V$2048,12,FALSE)</f>
        <v>0</v>
      </c>
      <c r="T222" s="1198">
        <f>VLOOKUP($D222,'NI-San'!$B$1:$V$2048,13,FALSE)</f>
        <v>0</v>
      </c>
      <c r="U222" s="1198">
        <f>VLOOKUP($D222,'NI-San'!$B$1:$V$2048,16,FALSE)</f>
        <v>0</v>
      </c>
      <c r="V222" s="1198">
        <f>VLOOKUP($D222,'NI-San'!$B$1:$V$2048,17,FALSE)</f>
        <v>0</v>
      </c>
      <c r="W222" s="1198">
        <f>VLOOKUP($D222,'NI-San'!$B$1:$V$2048,18,FALSE)</f>
        <v>0</v>
      </c>
      <c r="X222" s="1198">
        <f>VLOOKUP($D222,'NI-San'!$B$1:$V$2048,19,FALSE)</f>
        <v>0</v>
      </c>
    </row>
    <row r="223" spans="1:24" ht="40.5" hidden="1">
      <c r="A223" s="505"/>
      <c r="B223" s="505"/>
      <c r="C223" s="505"/>
      <c r="D223" s="1198" t="s">
        <v>627</v>
      </c>
      <c r="E223" s="1199" t="s">
        <v>70</v>
      </c>
      <c r="F223" s="1202"/>
      <c r="G223" s="1202"/>
      <c r="H223" s="1202" t="s">
        <v>447</v>
      </c>
      <c r="I223" s="1202" t="s">
        <v>53</v>
      </c>
      <c r="J223" s="1202" t="s">
        <v>444</v>
      </c>
      <c r="K223" s="1202" t="s">
        <v>444</v>
      </c>
      <c r="L223" s="1202" t="s">
        <v>448</v>
      </c>
      <c r="M223" s="1202" t="s">
        <v>609</v>
      </c>
      <c r="N223" s="1203" t="s">
        <v>628</v>
      </c>
      <c r="O223" s="304" t="s">
        <v>73</v>
      </c>
      <c r="P223" s="304" t="s">
        <v>73</v>
      </c>
      <c r="Q223" s="304" t="s">
        <v>73</v>
      </c>
      <c r="R223" s="304" t="s">
        <v>73</v>
      </c>
      <c r="S223" s="1198">
        <f>VLOOKUP($D223,'NI-San'!$B$1:$V$2048,12,FALSE)</f>
        <v>0</v>
      </c>
      <c r="T223" s="1198">
        <f>VLOOKUP($D223,'NI-San'!$B$1:$V$2048,13,FALSE)</f>
        <v>0</v>
      </c>
      <c r="U223" s="1198">
        <f>VLOOKUP($D223,'NI-San'!$B$1:$V$2048,16,FALSE)</f>
        <v>0</v>
      </c>
      <c r="V223" s="1198">
        <f>VLOOKUP($D223,'NI-San'!$B$1:$V$2048,17,FALSE)</f>
        <v>0</v>
      </c>
      <c r="W223" s="1198">
        <f>VLOOKUP($D223,'NI-San'!$B$1:$V$2048,18,FALSE)</f>
        <v>0</v>
      </c>
      <c r="X223" s="1198">
        <f>VLOOKUP($D223,'NI-San'!$B$1:$V$2048,19,FALSE)</f>
        <v>0</v>
      </c>
    </row>
    <row r="224" spans="1:24" hidden="1">
      <c r="A224" s="505"/>
      <c r="B224" s="505"/>
      <c r="C224" s="505"/>
      <c r="D224" s="1198" t="s">
        <v>629</v>
      </c>
      <c r="E224" s="1199" t="s">
        <v>70</v>
      </c>
      <c r="F224" s="1202"/>
      <c r="G224" s="1202"/>
      <c r="H224" s="1202" t="s">
        <v>630</v>
      </c>
      <c r="I224" s="1202" t="s">
        <v>53</v>
      </c>
      <c r="J224" s="1202" t="s">
        <v>444</v>
      </c>
      <c r="K224" s="1202" t="s">
        <v>444</v>
      </c>
      <c r="L224" s="1202" t="s">
        <v>448</v>
      </c>
      <c r="M224" s="1202" t="s">
        <v>609</v>
      </c>
      <c r="N224" s="1203" t="s">
        <v>631</v>
      </c>
      <c r="O224" s="1203" t="s">
        <v>73</v>
      </c>
      <c r="P224" s="1203" t="s">
        <v>73</v>
      </c>
      <c r="Q224" s="1203" t="s">
        <v>73</v>
      </c>
      <c r="R224" s="1203" t="s">
        <v>73</v>
      </c>
      <c r="S224" s="1198">
        <f>VLOOKUP($D224,'NI-San'!$B$1:$V$2048,12,FALSE)</f>
        <v>0</v>
      </c>
      <c r="T224" s="1198">
        <f>VLOOKUP($D224,'NI-San'!$B$1:$V$2048,13,FALSE)</f>
        <v>0</v>
      </c>
      <c r="U224" s="1198">
        <f>VLOOKUP($D224,'NI-San'!$B$1:$V$2048,16,FALSE)</f>
        <v>0</v>
      </c>
      <c r="V224" s="1198">
        <f>VLOOKUP($D224,'NI-San'!$B$1:$V$2048,17,FALSE)</f>
        <v>0</v>
      </c>
      <c r="W224" s="1198">
        <f>VLOOKUP($D224,'NI-San'!$B$1:$V$2048,18,FALSE)</f>
        <v>0</v>
      </c>
      <c r="X224" s="1198">
        <f>VLOOKUP($D224,'NI-San'!$B$1:$V$2048,19,FALSE)</f>
        <v>0</v>
      </c>
    </row>
    <row r="225" spans="1:24" ht="27" hidden="1">
      <c r="A225" s="505"/>
      <c r="B225" s="505"/>
      <c r="C225" s="505"/>
      <c r="D225" s="1198" t="s">
        <v>632</v>
      </c>
      <c r="E225" s="1199" t="s">
        <v>70</v>
      </c>
      <c r="F225" s="1202"/>
      <c r="G225" s="1202"/>
      <c r="H225" s="1202" t="s">
        <v>633</v>
      </c>
      <c r="I225" s="1202" t="s">
        <v>53</v>
      </c>
      <c r="J225" s="1202" t="s">
        <v>444</v>
      </c>
      <c r="K225" s="1202" t="s">
        <v>444</v>
      </c>
      <c r="L225" s="1202" t="s">
        <v>448</v>
      </c>
      <c r="M225" s="1202" t="s">
        <v>609</v>
      </c>
      <c r="N225" s="1203" t="s">
        <v>634</v>
      </c>
      <c r="O225" s="304" t="s">
        <v>73</v>
      </c>
      <c r="P225" s="304" t="s">
        <v>73</v>
      </c>
      <c r="Q225" s="304" t="s">
        <v>73</v>
      </c>
      <c r="R225" s="304" t="s">
        <v>73</v>
      </c>
      <c r="S225" s="1198">
        <f>VLOOKUP($D225,'NI-San'!$B$1:$V$2048,12,FALSE)</f>
        <v>0</v>
      </c>
      <c r="T225" s="1198">
        <f>VLOOKUP($D225,'NI-San'!$B$1:$V$2048,13,FALSE)</f>
        <v>0</v>
      </c>
      <c r="U225" s="1198">
        <f>VLOOKUP($D225,'NI-San'!$B$1:$V$2048,16,FALSE)</f>
        <v>0</v>
      </c>
      <c r="V225" s="1198">
        <f>VLOOKUP($D225,'NI-San'!$B$1:$V$2048,17,FALSE)</f>
        <v>0</v>
      </c>
      <c r="W225" s="1198">
        <f>VLOOKUP($D225,'NI-San'!$B$1:$V$2048,18,FALSE)</f>
        <v>0</v>
      </c>
      <c r="X225" s="1198">
        <f>VLOOKUP($D225,'NI-San'!$B$1:$V$2048,19,FALSE)</f>
        <v>0</v>
      </c>
    </row>
    <row r="226" spans="1:24" ht="27" hidden="1">
      <c r="A226" s="505"/>
      <c r="B226" s="505"/>
      <c r="C226" s="505"/>
      <c r="D226" s="1198" t="s">
        <v>635</v>
      </c>
      <c r="E226" s="1199" t="s">
        <v>70</v>
      </c>
      <c r="F226" s="1202"/>
      <c r="G226" s="1202"/>
      <c r="H226" s="1202" t="s">
        <v>633</v>
      </c>
      <c r="I226" s="1202" t="s">
        <v>53</v>
      </c>
      <c r="J226" s="1202" t="s">
        <v>444</v>
      </c>
      <c r="K226" s="1202" t="s">
        <v>444</v>
      </c>
      <c r="L226" s="1202" t="s">
        <v>448</v>
      </c>
      <c r="M226" s="1202" t="s">
        <v>609</v>
      </c>
      <c r="N226" s="1203" t="s">
        <v>636</v>
      </c>
      <c r="O226" s="304" t="s">
        <v>73</v>
      </c>
      <c r="P226" s="304" t="s">
        <v>73</v>
      </c>
      <c r="Q226" s="304" t="s">
        <v>73</v>
      </c>
      <c r="R226" s="304" t="s">
        <v>73</v>
      </c>
      <c r="S226" s="1198">
        <f>VLOOKUP($D226,'NI-San'!$B$1:$V$2048,12,FALSE)</f>
        <v>0</v>
      </c>
      <c r="T226" s="1198">
        <f>VLOOKUP($D226,'NI-San'!$B$1:$V$2048,13,FALSE)</f>
        <v>0</v>
      </c>
      <c r="U226" s="1198">
        <f>VLOOKUP($D226,'NI-San'!$B$1:$V$2048,16,FALSE)</f>
        <v>0</v>
      </c>
      <c r="V226" s="1198">
        <f>VLOOKUP($D226,'NI-San'!$B$1:$V$2048,17,FALSE)</f>
        <v>0</v>
      </c>
      <c r="W226" s="1198">
        <f>VLOOKUP($D226,'NI-San'!$B$1:$V$2048,18,FALSE)</f>
        <v>0</v>
      </c>
      <c r="X226" s="1198">
        <f>VLOOKUP($D226,'NI-San'!$B$1:$V$2048,19,FALSE)</f>
        <v>0</v>
      </c>
    </row>
    <row r="227" spans="1:24" ht="27" hidden="1">
      <c r="A227" s="505"/>
      <c r="B227" s="505"/>
      <c r="C227" s="505"/>
      <c r="D227" s="1198" t="s">
        <v>637</v>
      </c>
      <c r="E227" s="1199" t="s">
        <v>70</v>
      </c>
      <c r="F227" s="1202" t="s">
        <v>157</v>
      </c>
      <c r="G227" s="1202"/>
      <c r="H227" s="1202" t="s">
        <v>623</v>
      </c>
      <c r="I227" s="1202" t="s">
        <v>53</v>
      </c>
      <c r="J227" s="1202" t="s">
        <v>444</v>
      </c>
      <c r="K227" s="1202" t="s">
        <v>444</v>
      </c>
      <c r="L227" s="1202" t="s">
        <v>448</v>
      </c>
      <c r="M227" s="1202" t="s">
        <v>609</v>
      </c>
      <c r="N227" s="1203" t="s">
        <v>638</v>
      </c>
      <c r="O227" s="1203" t="s">
        <v>73</v>
      </c>
      <c r="P227" s="1203" t="s">
        <v>73</v>
      </c>
      <c r="Q227" s="1203" t="s">
        <v>73</v>
      </c>
      <c r="R227" s="1203" t="s">
        <v>73</v>
      </c>
      <c r="S227" s="1198">
        <f>VLOOKUP($D227,'NI-San'!$B$1:$V$2048,12,FALSE)</f>
        <v>0</v>
      </c>
      <c r="T227" s="1198">
        <f>VLOOKUP($D227,'NI-San'!$B$1:$V$2048,13,FALSE)</f>
        <v>0</v>
      </c>
      <c r="U227" s="1198">
        <f>VLOOKUP($D227,'NI-San'!$B$1:$V$2048,16,FALSE)</f>
        <v>0</v>
      </c>
      <c r="V227" s="1198">
        <f>VLOOKUP($D227,'NI-San'!$B$1:$V$2048,17,FALSE)</f>
        <v>0</v>
      </c>
      <c r="W227" s="1198">
        <f>VLOOKUP($D227,'NI-San'!$B$1:$V$2048,18,FALSE)</f>
        <v>0</v>
      </c>
      <c r="X227" s="1198">
        <f>VLOOKUP($D227,'NI-San'!$B$1:$V$2048,19,FALSE)</f>
        <v>0</v>
      </c>
    </row>
    <row r="228" spans="1:24" hidden="1">
      <c r="A228" s="505"/>
      <c r="B228" s="505"/>
      <c r="C228" s="505"/>
      <c r="D228" s="1198" t="s">
        <v>639</v>
      </c>
      <c r="E228" s="1199" t="s">
        <v>70</v>
      </c>
      <c r="F228" s="1202"/>
      <c r="G228" s="1202"/>
      <c r="H228" s="1202" t="s">
        <v>630</v>
      </c>
      <c r="I228" s="1202" t="s">
        <v>53</v>
      </c>
      <c r="J228" s="1202" t="s">
        <v>444</v>
      </c>
      <c r="K228" s="1202" t="s">
        <v>444</v>
      </c>
      <c r="L228" s="1202" t="s">
        <v>448</v>
      </c>
      <c r="M228" s="1202" t="s">
        <v>609</v>
      </c>
      <c r="N228" s="1203" t="s">
        <v>640</v>
      </c>
      <c r="O228" s="1203" t="s">
        <v>73</v>
      </c>
      <c r="P228" s="1203" t="s">
        <v>73</v>
      </c>
      <c r="Q228" s="1203" t="s">
        <v>73</v>
      </c>
      <c r="R228" s="1203" t="s">
        <v>73</v>
      </c>
      <c r="S228" s="1198">
        <f>VLOOKUP($D228,'NI-San'!$B$1:$V$2048,12,FALSE)</f>
        <v>0</v>
      </c>
      <c r="T228" s="1198">
        <f>VLOOKUP($D228,'NI-San'!$B$1:$V$2048,13,FALSE)</f>
        <v>0</v>
      </c>
      <c r="U228" s="1198">
        <f>VLOOKUP($D228,'NI-San'!$B$1:$V$2048,16,FALSE)</f>
        <v>0</v>
      </c>
      <c r="V228" s="1198">
        <f>VLOOKUP($D228,'NI-San'!$B$1:$V$2048,17,FALSE)</f>
        <v>0</v>
      </c>
      <c r="W228" s="1198">
        <f>VLOOKUP($D228,'NI-San'!$B$1:$V$2048,18,FALSE)</f>
        <v>0</v>
      </c>
      <c r="X228" s="1198">
        <f>VLOOKUP($D228,'NI-San'!$B$1:$V$2048,19,FALSE)</f>
        <v>0</v>
      </c>
    </row>
    <row r="229" spans="1:24" hidden="1">
      <c r="A229" s="505"/>
      <c r="B229" s="505"/>
      <c r="C229" s="505"/>
      <c r="D229" s="1198" t="s">
        <v>641</v>
      </c>
      <c r="E229" s="1199" t="s">
        <v>70</v>
      </c>
      <c r="F229" s="1202"/>
      <c r="G229" s="1202"/>
      <c r="H229" s="1204" t="s">
        <v>642</v>
      </c>
      <c r="I229" s="1202" t="s">
        <v>53</v>
      </c>
      <c r="J229" s="1202" t="s">
        <v>444</v>
      </c>
      <c r="K229" s="1202" t="s">
        <v>444</v>
      </c>
      <c r="L229" s="1202" t="s">
        <v>448</v>
      </c>
      <c r="M229" s="1202" t="s">
        <v>290</v>
      </c>
      <c r="N229" s="1203" t="s">
        <v>643</v>
      </c>
      <c r="O229" s="1203" t="s">
        <v>73</v>
      </c>
      <c r="P229" s="1203" t="s">
        <v>73</v>
      </c>
      <c r="Q229" s="1203" t="s">
        <v>73</v>
      </c>
      <c r="R229" s="1203" t="s">
        <v>73</v>
      </c>
      <c r="S229" s="1198">
        <f>VLOOKUP($D229,'NI-San'!$B$1:$V$2048,12,FALSE)</f>
        <v>0</v>
      </c>
      <c r="T229" s="1198">
        <f>VLOOKUP($D229,'NI-San'!$B$1:$V$2048,13,FALSE)</f>
        <v>0</v>
      </c>
      <c r="U229" s="1198">
        <f>VLOOKUP($D229,'NI-San'!$B$1:$V$2048,16,FALSE)</f>
        <v>0</v>
      </c>
      <c r="V229" s="1198">
        <f>VLOOKUP($D229,'NI-San'!$B$1:$V$2048,17,FALSE)</f>
        <v>0</v>
      </c>
      <c r="W229" s="1198">
        <f>VLOOKUP($D229,'NI-San'!$B$1:$V$2048,18,FALSE)</f>
        <v>0</v>
      </c>
      <c r="X229" s="1198">
        <f>VLOOKUP($D229,'NI-San'!$B$1:$V$2048,19,FALSE)</f>
        <v>0</v>
      </c>
    </row>
    <row r="230" spans="1:24" hidden="1">
      <c r="A230" s="505"/>
      <c r="B230" s="505"/>
      <c r="C230" s="505"/>
      <c r="D230" s="1198" t="s">
        <v>644</v>
      </c>
      <c r="E230" s="1199" t="s">
        <v>70</v>
      </c>
      <c r="F230" s="1202"/>
      <c r="G230" s="1202"/>
      <c r="H230" s="1202" t="s">
        <v>633</v>
      </c>
      <c r="I230" s="1202" t="s">
        <v>53</v>
      </c>
      <c r="J230" s="1202" t="s">
        <v>444</v>
      </c>
      <c r="K230" s="1202" t="s">
        <v>444</v>
      </c>
      <c r="L230" s="1202" t="s">
        <v>448</v>
      </c>
      <c r="M230" s="1202" t="s">
        <v>609</v>
      </c>
      <c r="N230" s="1203" t="s">
        <v>645</v>
      </c>
      <c r="O230" s="1203" t="s">
        <v>73</v>
      </c>
      <c r="P230" s="1203" t="s">
        <v>73</v>
      </c>
      <c r="Q230" s="1203" t="s">
        <v>73</v>
      </c>
      <c r="R230" s="1203" t="s">
        <v>73</v>
      </c>
      <c r="S230" s="1198">
        <f>VLOOKUP($D230,'NI-San'!$B$1:$V$2048,12,FALSE)</f>
        <v>0</v>
      </c>
      <c r="T230" s="1198">
        <f>VLOOKUP($D230,'NI-San'!$B$1:$V$2048,13,FALSE)</f>
        <v>0</v>
      </c>
      <c r="U230" s="1198">
        <f>VLOOKUP($D230,'NI-San'!$B$1:$V$2048,16,FALSE)</f>
        <v>0</v>
      </c>
      <c r="V230" s="1198">
        <f>VLOOKUP($D230,'NI-San'!$B$1:$V$2048,17,FALSE)</f>
        <v>0</v>
      </c>
      <c r="W230" s="1198">
        <f>VLOOKUP($D230,'NI-San'!$B$1:$V$2048,18,FALSE)</f>
        <v>0</v>
      </c>
      <c r="X230" s="1198">
        <f>VLOOKUP($D230,'NI-San'!$B$1:$V$2048,19,FALSE)</f>
        <v>0</v>
      </c>
    </row>
    <row r="231" spans="1:24" hidden="1">
      <c r="A231" s="505"/>
      <c r="B231" s="505"/>
      <c r="C231" s="505"/>
      <c r="D231" s="1198" t="s">
        <v>646</v>
      </c>
      <c r="E231" s="1199" t="s">
        <v>70</v>
      </c>
      <c r="F231" s="1202"/>
      <c r="G231" s="1202"/>
      <c r="H231" s="1202" t="s">
        <v>633</v>
      </c>
      <c r="I231" s="1202" t="s">
        <v>53</v>
      </c>
      <c r="J231" s="1202" t="s">
        <v>444</v>
      </c>
      <c r="K231" s="1202" t="s">
        <v>444</v>
      </c>
      <c r="L231" s="1202" t="s">
        <v>448</v>
      </c>
      <c r="M231" s="1202" t="s">
        <v>609</v>
      </c>
      <c r="N231" s="1203" t="s">
        <v>647</v>
      </c>
      <c r="O231" s="1203" t="s">
        <v>73</v>
      </c>
      <c r="P231" s="1203" t="s">
        <v>73</v>
      </c>
      <c r="Q231" s="1203" t="s">
        <v>73</v>
      </c>
      <c r="R231" s="1203" t="s">
        <v>73</v>
      </c>
      <c r="S231" s="1198">
        <f>VLOOKUP($D231,'NI-San'!$B$1:$V$2048,12,FALSE)</f>
        <v>0</v>
      </c>
      <c r="T231" s="1198">
        <f>VLOOKUP($D231,'NI-San'!$B$1:$V$2048,13,FALSE)</f>
        <v>0</v>
      </c>
      <c r="U231" s="1198">
        <f>VLOOKUP($D231,'NI-San'!$B$1:$V$2048,16,FALSE)</f>
        <v>0</v>
      </c>
      <c r="V231" s="1198">
        <f>VLOOKUP($D231,'NI-San'!$B$1:$V$2048,17,FALSE)</f>
        <v>0</v>
      </c>
      <c r="W231" s="1198">
        <f>VLOOKUP($D231,'NI-San'!$B$1:$V$2048,18,FALSE)</f>
        <v>0</v>
      </c>
      <c r="X231" s="1198">
        <f>VLOOKUP($D231,'NI-San'!$B$1:$V$2048,19,FALSE)</f>
        <v>0</v>
      </c>
    </row>
    <row r="232" spans="1:24" ht="27" hidden="1">
      <c r="A232" s="505"/>
      <c r="B232" s="505"/>
      <c r="C232" s="505"/>
      <c r="D232" s="1198" t="s">
        <v>648</v>
      </c>
      <c r="E232" s="1199" t="s">
        <v>70</v>
      </c>
      <c r="F232" s="1202" t="s">
        <v>157</v>
      </c>
      <c r="G232" s="1202"/>
      <c r="H232" s="1202" t="s">
        <v>623</v>
      </c>
      <c r="I232" s="1202" t="s">
        <v>53</v>
      </c>
      <c r="J232" s="1202" t="s">
        <v>444</v>
      </c>
      <c r="K232" s="1202" t="s">
        <v>444</v>
      </c>
      <c r="L232" s="1202" t="s">
        <v>448</v>
      </c>
      <c r="M232" s="1202" t="s">
        <v>609</v>
      </c>
      <c r="N232" s="1203" t="s">
        <v>649</v>
      </c>
      <c r="O232" s="1203" t="s">
        <v>73</v>
      </c>
      <c r="P232" s="1203" t="s">
        <v>73</v>
      </c>
      <c r="Q232" s="1203" t="s">
        <v>73</v>
      </c>
      <c r="R232" s="1203" t="s">
        <v>73</v>
      </c>
      <c r="S232" s="1198">
        <f>VLOOKUP($D232,'NI-San'!$B$1:$V$2048,12,FALSE)</f>
        <v>196</v>
      </c>
      <c r="T232" s="1198">
        <f>VLOOKUP($D232,'NI-San'!$B$1:$V$2048,13,FALSE)</f>
        <v>0</v>
      </c>
      <c r="U232" s="1198">
        <f>VLOOKUP($D232,'NI-San'!$B$1:$V$2048,16,FALSE)</f>
        <v>0</v>
      </c>
      <c r="V232" s="1198">
        <f>VLOOKUP($D232,'NI-San'!$B$1:$V$2048,17,FALSE)</f>
        <v>0</v>
      </c>
      <c r="W232" s="1198">
        <f>VLOOKUP($D232,'NI-San'!$B$1:$V$2048,18,FALSE)</f>
        <v>0</v>
      </c>
      <c r="X232" s="1198">
        <f>VLOOKUP($D232,'NI-San'!$B$1:$V$2048,19,FALSE)</f>
        <v>0</v>
      </c>
    </row>
    <row r="233" spans="1:24" hidden="1">
      <c r="A233" s="505"/>
      <c r="B233" s="505"/>
      <c r="C233" s="505"/>
      <c r="D233" s="1198" t="s">
        <v>650</v>
      </c>
      <c r="E233" s="1199" t="s">
        <v>70</v>
      </c>
      <c r="F233" s="1202"/>
      <c r="G233" s="1202"/>
      <c r="H233" s="1202" t="s">
        <v>630</v>
      </c>
      <c r="I233" s="1202" t="s">
        <v>53</v>
      </c>
      <c r="J233" s="1202" t="s">
        <v>444</v>
      </c>
      <c r="K233" s="1202" t="s">
        <v>444</v>
      </c>
      <c r="L233" s="1202" t="s">
        <v>448</v>
      </c>
      <c r="M233" s="1202" t="s">
        <v>609</v>
      </c>
      <c r="N233" s="1203" t="s">
        <v>651</v>
      </c>
      <c r="O233" s="1203" t="s">
        <v>73</v>
      </c>
      <c r="P233" s="1203" t="s">
        <v>73</v>
      </c>
      <c r="Q233" s="1203" t="s">
        <v>73</v>
      </c>
      <c r="R233" s="1203" t="s">
        <v>73</v>
      </c>
      <c r="S233" s="1198">
        <f>VLOOKUP($D233,'NI-San'!$B$1:$V$2048,12,FALSE)</f>
        <v>0</v>
      </c>
      <c r="T233" s="1198">
        <f>VLOOKUP($D233,'NI-San'!$B$1:$V$2048,13,FALSE)</f>
        <v>0</v>
      </c>
      <c r="U233" s="1198">
        <f>VLOOKUP($D233,'NI-San'!$B$1:$V$2048,16,FALSE)</f>
        <v>0</v>
      </c>
      <c r="V233" s="1198">
        <f>VLOOKUP($D233,'NI-San'!$B$1:$V$2048,17,FALSE)</f>
        <v>0</v>
      </c>
      <c r="W233" s="1198">
        <f>VLOOKUP($D233,'NI-San'!$B$1:$V$2048,18,FALSE)</f>
        <v>0</v>
      </c>
      <c r="X233" s="1198">
        <f>VLOOKUP($D233,'NI-San'!$B$1:$V$2048,19,FALSE)</f>
        <v>0</v>
      </c>
    </row>
    <row r="234" spans="1:24" hidden="1">
      <c r="A234" s="505"/>
      <c r="B234" s="505"/>
      <c r="C234" s="505"/>
      <c r="D234" s="1198" t="s">
        <v>652</v>
      </c>
      <c r="E234" s="1199" t="s">
        <v>70</v>
      </c>
      <c r="F234" s="1202"/>
      <c r="G234" s="1202"/>
      <c r="H234" s="1202" t="s">
        <v>633</v>
      </c>
      <c r="I234" s="1202" t="s">
        <v>53</v>
      </c>
      <c r="J234" s="1202" t="s">
        <v>444</v>
      </c>
      <c r="K234" s="1202" t="s">
        <v>444</v>
      </c>
      <c r="L234" s="1202" t="s">
        <v>448</v>
      </c>
      <c r="M234" s="1202" t="s">
        <v>609</v>
      </c>
      <c r="N234" s="1203" t="s">
        <v>653</v>
      </c>
      <c r="O234" s="1203" t="s">
        <v>73</v>
      </c>
      <c r="P234" s="1203" t="s">
        <v>73</v>
      </c>
      <c r="Q234" s="1203" t="s">
        <v>73</v>
      </c>
      <c r="R234" s="1203" t="s">
        <v>73</v>
      </c>
      <c r="S234" s="1198">
        <f>VLOOKUP($D234,'NI-San'!$B$1:$V$2048,12,FALSE)</f>
        <v>0</v>
      </c>
      <c r="T234" s="1198">
        <f>VLOOKUP($D234,'NI-San'!$B$1:$V$2048,13,FALSE)</f>
        <v>0</v>
      </c>
      <c r="U234" s="1198">
        <f>VLOOKUP($D234,'NI-San'!$B$1:$V$2048,16,FALSE)</f>
        <v>0</v>
      </c>
      <c r="V234" s="1198">
        <f>VLOOKUP($D234,'NI-San'!$B$1:$V$2048,17,FALSE)</f>
        <v>0</v>
      </c>
      <c r="W234" s="1198">
        <f>VLOOKUP($D234,'NI-San'!$B$1:$V$2048,18,FALSE)</f>
        <v>0</v>
      </c>
      <c r="X234" s="1198">
        <f>VLOOKUP($D234,'NI-San'!$B$1:$V$2048,19,FALSE)</f>
        <v>0</v>
      </c>
    </row>
    <row r="235" spans="1:24" ht="27" hidden="1">
      <c r="A235" s="505"/>
      <c r="B235" s="505"/>
      <c r="C235" s="505"/>
      <c r="D235" s="1198" t="s">
        <v>654</v>
      </c>
      <c r="E235" s="1199" t="s">
        <v>70</v>
      </c>
      <c r="F235" s="1202" t="s">
        <v>157</v>
      </c>
      <c r="G235" s="1202"/>
      <c r="H235" s="1202" t="s">
        <v>577</v>
      </c>
      <c r="I235" s="1202" t="s">
        <v>53</v>
      </c>
      <c r="J235" s="1202" t="s">
        <v>444</v>
      </c>
      <c r="K235" s="1202" t="s">
        <v>444</v>
      </c>
      <c r="L235" s="1202" t="s">
        <v>448</v>
      </c>
      <c r="M235" s="1202" t="s">
        <v>609</v>
      </c>
      <c r="N235" s="1203" t="s">
        <v>655</v>
      </c>
      <c r="O235" s="1203" t="s">
        <v>73</v>
      </c>
      <c r="P235" s="1203" t="s">
        <v>73</v>
      </c>
      <c r="Q235" s="1203" t="s">
        <v>73</v>
      </c>
      <c r="R235" s="1203" t="s">
        <v>73</v>
      </c>
      <c r="S235" s="1198">
        <f>VLOOKUP($D235,'NI-San'!$B$1:$V$2048,12,FALSE)</f>
        <v>0</v>
      </c>
      <c r="T235" s="1198">
        <f>VLOOKUP($D235,'NI-San'!$B$1:$V$2048,13,FALSE)</f>
        <v>0</v>
      </c>
      <c r="U235" s="1198">
        <f>VLOOKUP($D235,'NI-San'!$B$1:$V$2048,16,FALSE)</f>
        <v>0</v>
      </c>
      <c r="V235" s="1198">
        <f>VLOOKUP($D235,'NI-San'!$B$1:$V$2048,17,FALSE)</f>
        <v>0</v>
      </c>
      <c r="W235" s="1198">
        <f>VLOOKUP($D235,'NI-San'!$B$1:$V$2048,18,FALSE)</f>
        <v>0</v>
      </c>
      <c r="X235" s="1198">
        <f>VLOOKUP($D235,'NI-San'!$B$1:$V$2048,19,FALSE)</f>
        <v>0</v>
      </c>
    </row>
    <row r="236" spans="1:24" ht="27" hidden="1">
      <c r="A236" s="505"/>
      <c r="B236" s="505"/>
      <c r="C236" s="505"/>
      <c r="D236" s="1198" t="s">
        <v>656</v>
      </c>
      <c r="E236" s="1199" t="s">
        <v>70</v>
      </c>
      <c r="F236" s="1202"/>
      <c r="G236" s="1202"/>
      <c r="H236" s="1202" t="s">
        <v>657</v>
      </c>
      <c r="I236" s="1202" t="s">
        <v>53</v>
      </c>
      <c r="J236" s="1202" t="s">
        <v>444</v>
      </c>
      <c r="K236" s="1202" t="s">
        <v>444</v>
      </c>
      <c r="L236" s="1202" t="s">
        <v>448</v>
      </c>
      <c r="M236" s="1202" t="s">
        <v>609</v>
      </c>
      <c r="N236" s="1203" t="s">
        <v>658</v>
      </c>
      <c r="O236" s="1203" t="s">
        <v>73</v>
      </c>
      <c r="P236" s="1203" t="s">
        <v>73</v>
      </c>
      <c r="Q236" s="1203" t="s">
        <v>73</v>
      </c>
      <c r="R236" s="1203" t="s">
        <v>73</v>
      </c>
      <c r="S236" s="1198">
        <f>VLOOKUP($D236,'NI-San'!$B$1:$V$2048,12,FALSE)</f>
        <v>0</v>
      </c>
      <c r="T236" s="1198">
        <f>VLOOKUP($D236,'NI-San'!$B$1:$V$2048,13,FALSE)</f>
        <v>0</v>
      </c>
      <c r="U236" s="1198">
        <f>VLOOKUP($D236,'NI-San'!$B$1:$V$2048,16,FALSE)</f>
        <v>0</v>
      </c>
      <c r="V236" s="1198">
        <f>VLOOKUP($D236,'NI-San'!$B$1:$V$2048,17,FALSE)</f>
        <v>0</v>
      </c>
      <c r="W236" s="1198">
        <f>VLOOKUP($D236,'NI-San'!$B$1:$V$2048,18,FALSE)</f>
        <v>0</v>
      </c>
      <c r="X236" s="1198">
        <f>VLOOKUP($D236,'NI-San'!$B$1:$V$2048,19,FALSE)</f>
        <v>0</v>
      </c>
    </row>
    <row r="237" spans="1:24" ht="27" hidden="1">
      <c r="A237" s="505"/>
      <c r="B237" s="505"/>
      <c r="C237" s="505"/>
      <c r="D237" s="1198" t="s">
        <v>659</v>
      </c>
      <c r="E237" s="1199" t="s">
        <v>70</v>
      </c>
      <c r="F237" s="1202"/>
      <c r="G237" s="1202"/>
      <c r="H237" s="1202" t="s">
        <v>660</v>
      </c>
      <c r="I237" s="1202" t="s">
        <v>53</v>
      </c>
      <c r="J237" s="1202" t="s">
        <v>444</v>
      </c>
      <c r="K237" s="1202" t="s">
        <v>444</v>
      </c>
      <c r="L237" s="1202" t="s">
        <v>448</v>
      </c>
      <c r="M237" s="1202" t="s">
        <v>609</v>
      </c>
      <c r="N237" s="1203" t="s">
        <v>661</v>
      </c>
      <c r="O237" s="1203" t="s">
        <v>73</v>
      </c>
      <c r="P237" s="1203" t="s">
        <v>73</v>
      </c>
      <c r="Q237" s="1203" t="s">
        <v>73</v>
      </c>
      <c r="R237" s="1203" t="s">
        <v>73</v>
      </c>
      <c r="S237" s="1198">
        <f>VLOOKUP($D237,'NI-San'!$B$1:$V$2048,12,FALSE)</f>
        <v>0</v>
      </c>
      <c r="T237" s="1198">
        <f>VLOOKUP($D237,'NI-San'!$B$1:$V$2048,13,FALSE)</f>
        <v>0</v>
      </c>
      <c r="U237" s="1198">
        <f>VLOOKUP($D237,'NI-San'!$B$1:$V$2048,16,FALSE)</f>
        <v>0</v>
      </c>
      <c r="V237" s="1198">
        <f>VLOOKUP($D237,'NI-San'!$B$1:$V$2048,17,FALSE)</f>
        <v>0</v>
      </c>
      <c r="W237" s="1198">
        <f>VLOOKUP($D237,'NI-San'!$B$1:$V$2048,18,FALSE)</f>
        <v>0</v>
      </c>
      <c r="X237" s="1198">
        <f>VLOOKUP($D237,'NI-San'!$B$1:$V$2048,19,FALSE)</f>
        <v>0</v>
      </c>
    </row>
    <row r="238" spans="1:24" hidden="1">
      <c r="A238" s="505"/>
      <c r="B238" s="505"/>
      <c r="C238" s="505"/>
      <c r="D238" s="1198" t="s">
        <v>662</v>
      </c>
      <c r="E238" s="1199" t="s">
        <v>70</v>
      </c>
      <c r="F238" s="1202"/>
      <c r="G238" s="1202"/>
      <c r="H238" s="1204" t="s">
        <v>663</v>
      </c>
      <c r="I238" s="1202" t="s">
        <v>53</v>
      </c>
      <c r="J238" s="1202" t="s">
        <v>444</v>
      </c>
      <c r="K238" s="1202" t="s">
        <v>444</v>
      </c>
      <c r="L238" s="1202" t="s">
        <v>448</v>
      </c>
      <c r="M238" s="1202" t="s">
        <v>290</v>
      </c>
      <c r="N238" s="1203" t="s">
        <v>664</v>
      </c>
      <c r="O238" s="1203" t="s">
        <v>73</v>
      </c>
      <c r="P238" s="1203" t="s">
        <v>73</v>
      </c>
      <c r="Q238" s="1203" t="s">
        <v>73</v>
      </c>
      <c r="R238" s="1203" t="s">
        <v>73</v>
      </c>
      <c r="S238" s="1198">
        <f>VLOOKUP($D238,'NI-San'!$B$1:$V$2048,12,FALSE)</f>
        <v>0</v>
      </c>
      <c r="T238" s="1198">
        <f>VLOOKUP($D238,'NI-San'!$B$1:$V$2048,13,FALSE)</f>
        <v>0</v>
      </c>
      <c r="U238" s="1198">
        <f>VLOOKUP($D238,'NI-San'!$B$1:$V$2048,16,FALSE)</f>
        <v>0</v>
      </c>
      <c r="V238" s="1198">
        <f>VLOOKUP($D238,'NI-San'!$B$1:$V$2048,17,FALSE)</f>
        <v>0</v>
      </c>
      <c r="W238" s="1198">
        <f>VLOOKUP($D238,'NI-San'!$B$1:$V$2048,18,FALSE)</f>
        <v>0</v>
      </c>
      <c r="X238" s="1198">
        <f>VLOOKUP($D238,'NI-San'!$B$1:$V$2048,19,FALSE)</f>
        <v>0</v>
      </c>
    </row>
    <row r="239" spans="1:24" hidden="1">
      <c r="A239" s="505"/>
      <c r="B239" s="505"/>
      <c r="C239" s="505"/>
      <c r="D239" s="1198" t="s">
        <v>665</v>
      </c>
      <c r="E239" s="1199" t="s">
        <v>70</v>
      </c>
      <c r="F239" s="1202"/>
      <c r="G239" s="1202"/>
      <c r="H239" s="1202" t="s">
        <v>633</v>
      </c>
      <c r="I239" s="1202" t="s">
        <v>53</v>
      </c>
      <c r="J239" s="1202" t="s">
        <v>444</v>
      </c>
      <c r="K239" s="1202" t="s">
        <v>444</v>
      </c>
      <c r="L239" s="1202" t="s">
        <v>448</v>
      </c>
      <c r="M239" s="1202" t="s">
        <v>609</v>
      </c>
      <c r="N239" s="1203" t="s">
        <v>666</v>
      </c>
      <c r="O239" s="1203" t="s">
        <v>73</v>
      </c>
      <c r="P239" s="1203" t="s">
        <v>73</v>
      </c>
      <c r="Q239" s="1203" t="s">
        <v>73</v>
      </c>
      <c r="R239" s="1203" t="s">
        <v>73</v>
      </c>
      <c r="S239" s="1198">
        <f>VLOOKUP($D239,'NI-San'!$B$1:$V$2048,12,FALSE)</f>
        <v>78</v>
      </c>
      <c r="T239" s="1198">
        <f>VLOOKUP($D239,'NI-San'!$B$1:$V$2048,13,FALSE)</f>
        <v>76</v>
      </c>
      <c r="U239" s="1198">
        <f>VLOOKUP($D239,'NI-San'!$B$1:$V$2048,16,FALSE)</f>
        <v>0</v>
      </c>
      <c r="V239" s="1198">
        <f>VLOOKUP($D239,'NI-San'!$B$1:$V$2048,17,FALSE)</f>
        <v>0</v>
      </c>
      <c r="W239" s="1198">
        <f>VLOOKUP($D239,'NI-San'!$B$1:$V$2048,18,FALSE)</f>
        <v>0</v>
      </c>
      <c r="X239" s="1198">
        <f>VLOOKUP($D239,'NI-San'!$B$1:$V$2048,19,FALSE)</f>
        <v>0</v>
      </c>
    </row>
    <row r="240" spans="1:24" ht="27" hidden="1">
      <c r="A240" s="505"/>
      <c r="B240" s="505"/>
      <c r="C240" s="505"/>
      <c r="D240" s="1198" t="s">
        <v>667</v>
      </c>
      <c r="E240" s="1199" t="s">
        <v>70</v>
      </c>
      <c r="F240" s="1202"/>
      <c r="G240" s="1202"/>
      <c r="H240" s="1202" t="s">
        <v>633</v>
      </c>
      <c r="I240" s="1202" t="s">
        <v>53</v>
      </c>
      <c r="J240" s="1202" t="s">
        <v>444</v>
      </c>
      <c r="K240" s="1202" t="s">
        <v>444</v>
      </c>
      <c r="L240" s="1202" t="s">
        <v>448</v>
      </c>
      <c r="M240" s="1202" t="s">
        <v>609</v>
      </c>
      <c r="N240" s="1203" t="s">
        <v>668</v>
      </c>
      <c r="O240" s="1203" t="s">
        <v>73</v>
      </c>
      <c r="P240" s="1203" t="s">
        <v>73</v>
      </c>
      <c r="Q240" s="1203" t="s">
        <v>73</v>
      </c>
      <c r="R240" s="1203" t="s">
        <v>73</v>
      </c>
      <c r="S240" s="1198">
        <f>VLOOKUP($D240,'NI-San'!$B$1:$V$2048,12,FALSE)</f>
        <v>0</v>
      </c>
      <c r="T240" s="1198">
        <f>VLOOKUP($D240,'NI-San'!$B$1:$V$2048,13,FALSE)</f>
        <v>0</v>
      </c>
      <c r="U240" s="1198">
        <f>VLOOKUP($D240,'NI-San'!$B$1:$V$2048,16,FALSE)</f>
        <v>0</v>
      </c>
      <c r="V240" s="1198">
        <f>VLOOKUP($D240,'NI-San'!$B$1:$V$2048,17,FALSE)</f>
        <v>0</v>
      </c>
      <c r="W240" s="1198">
        <f>VLOOKUP($D240,'NI-San'!$B$1:$V$2048,18,FALSE)</f>
        <v>0</v>
      </c>
      <c r="X240" s="1198">
        <f>VLOOKUP($D240,'NI-San'!$B$1:$V$2048,19,FALSE)</f>
        <v>0</v>
      </c>
    </row>
    <row r="241" spans="1:24" hidden="1">
      <c r="A241" s="505"/>
      <c r="B241" s="505"/>
      <c r="C241" s="505"/>
      <c r="D241" s="1198" t="s">
        <v>669</v>
      </c>
      <c r="E241" s="1199" t="s">
        <v>70</v>
      </c>
      <c r="F241" s="1202"/>
      <c r="G241" s="1202"/>
      <c r="H241" s="1202" t="s">
        <v>633</v>
      </c>
      <c r="I241" s="1202" t="s">
        <v>53</v>
      </c>
      <c r="J241" s="1202" t="s">
        <v>444</v>
      </c>
      <c r="K241" s="1202" t="s">
        <v>444</v>
      </c>
      <c r="L241" s="1202" t="s">
        <v>448</v>
      </c>
      <c r="M241" s="1202" t="s">
        <v>609</v>
      </c>
      <c r="N241" s="1203" t="s">
        <v>670</v>
      </c>
      <c r="O241" s="1203" t="s">
        <v>73</v>
      </c>
      <c r="P241" s="1203" t="s">
        <v>73</v>
      </c>
      <c r="Q241" s="1203" t="s">
        <v>73</v>
      </c>
      <c r="R241" s="1203" t="s">
        <v>73</v>
      </c>
      <c r="S241" s="1198">
        <f>VLOOKUP($D241,'NI-San'!$B$1:$V$2048,12,FALSE)</f>
        <v>0</v>
      </c>
      <c r="T241" s="1198">
        <f>VLOOKUP($D241,'NI-San'!$B$1:$V$2048,13,FALSE)</f>
        <v>0</v>
      </c>
      <c r="U241" s="1198">
        <f>VLOOKUP($D241,'NI-San'!$B$1:$V$2048,16,FALSE)</f>
        <v>0</v>
      </c>
      <c r="V241" s="1198">
        <f>VLOOKUP($D241,'NI-San'!$B$1:$V$2048,17,FALSE)</f>
        <v>0</v>
      </c>
      <c r="W241" s="1198">
        <f>VLOOKUP($D241,'NI-San'!$B$1:$V$2048,18,FALSE)</f>
        <v>0</v>
      </c>
      <c r="X241" s="1198">
        <f>VLOOKUP($D241,'NI-San'!$B$1:$V$2048,19,FALSE)</f>
        <v>0</v>
      </c>
    </row>
    <row r="242" spans="1:24" hidden="1">
      <c r="A242" s="505"/>
      <c r="B242" s="505"/>
      <c r="C242" s="505"/>
      <c r="D242" s="1198" t="s">
        <v>671</v>
      </c>
      <c r="E242" s="1199" t="s">
        <v>70</v>
      </c>
      <c r="F242" s="1202"/>
      <c r="G242" s="1202"/>
      <c r="H242" s="1202" t="s">
        <v>633</v>
      </c>
      <c r="I242" s="1202" t="s">
        <v>53</v>
      </c>
      <c r="J242" s="1202" t="s">
        <v>444</v>
      </c>
      <c r="K242" s="1202" t="s">
        <v>444</v>
      </c>
      <c r="L242" s="1202" t="s">
        <v>448</v>
      </c>
      <c r="M242" s="1202" t="s">
        <v>609</v>
      </c>
      <c r="N242" s="1203" t="s">
        <v>672</v>
      </c>
      <c r="O242" s="1203" t="s">
        <v>73</v>
      </c>
      <c r="P242" s="1203" t="s">
        <v>73</v>
      </c>
      <c r="Q242" s="1203" t="s">
        <v>73</v>
      </c>
      <c r="R242" s="1203" t="s">
        <v>73</v>
      </c>
      <c r="S242" s="1198">
        <f>VLOOKUP($D242,'NI-San'!$B$1:$V$2048,12,FALSE)</f>
        <v>0</v>
      </c>
      <c r="T242" s="1198">
        <f>VLOOKUP($D242,'NI-San'!$B$1:$V$2048,13,FALSE)</f>
        <v>0</v>
      </c>
      <c r="U242" s="1198">
        <f>VLOOKUP($D242,'NI-San'!$B$1:$V$2048,16,FALSE)</f>
        <v>0</v>
      </c>
      <c r="V242" s="1198">
        <f>VLOOKUP($D242,'NI-San'!$B$1:$V$2048,17,FALSE)</f>
        <v>0</v>
      </c>
      <c r="W242" s="1198">
        <f>VLOOKUP($D242,'NI-San'!$B$1:$V$2048,18,FALSE)</f>
        <v>0</v>
      </c>
      <c r="X242" s="1198">
        <f>VLOOKUP($D242,'NI-San'!$B$1:$V$2048,19,FALSE)</f>
        <v>0</v>
      </c>
    </row>
    <row r="243" spans="1:24" hidden="1">
      <c r="A243" s="505"/>
      <c r="B243" s="505"/>
      <c r="C243" s="505"/>
      <c r="D243" s="1198" t="s">
        <v>673</v>
      </c>
      <c r="E243" s="1199" t="s">
        <v>70</v>
      </c>
      <c r="F243" s="1202"/>
      <c r="G243" s="1202"/>
      <c r="H243" s="1202"/>
      <c r="I243" s="1202" t="s">
        <v>53</v>
      </c>
      <c r="J243" s="1202" t="s">
        <v>444</v>
      </c>
      <c r="K243" s="1202" t="s">
        <v>444</v>
      </c>
      <c r="L243" s="1202" t="s">
        <v>448</v>
      </c>
      <c r="M243" s="1202" t="s">
        <v>609</v>
      </c>
      <c r="N243" s="1203" t="s">
        <v>674</v>
      </c>
      <c r="O243" s="1203" t="s">
        <v>73</v>
      </c>
      <c r="P243" s="1203" t="s">
        <v>73</v>
      </c>
      <c r="Q243" s="1203" t="s">
        <v>73</v>
      </c>
      <c r="R243" s="1203" t="s">
        <v>73</v>
      </c>
      <c r="S243" s="1198">
        <f>VLOOKUP($D243,'NI-San'!$B$1:$V$2048,12,FALSE)</f>
        <v>0</v>
      </c>
      <c r="T243" s="1198">
        <f>VLOOKUP($D243,'NI-San'!$B$1:$V$2048,13,FALSE)</f>
        <v>0</v>
      </c>
      <c r="U243" s="1198">
        <f>VLOOKUP($D243,'NI-San'!$B$1:$V$2048,16,FALSE)</f>
        <v>0</v>
      </c>
      <c r="V243" s="1198">
        <f>VLOOKUP($D243,'NI-San'!$B$1:$V$2048,17,FALSE)</f>
        <v>0</v>
      </c>
      <c r="W243" s="1198">
        <f>VLOOKUP($D243,'NI-San'!$B$1:$V$2048,18,FALSE)</f>
        <v>0</v>
      </c>
      <c r="X243" s="1198">
        <f>VLOOKUP($D243,'NI-San'!$B$1:$V$2048,19,FALSE)</f>
        <v>0</v>
      </c>
    </row>
    <row r="244" spans="1:24" hidden="1">
      <c r="A244" s="505"/>
      <c r="B244" s="505"/>
      <c r="C244" s="505"/>
      <c r="D244" s="1198" t="s">
        <v>675</v>
      </c>
      <c r="E244" s="1199" t="s">
        <v>70</v>
      </c>
      <c r="F244" s="1202"/>
      <c r="G244" s="1202"/>
      <c r="H244" s="1202" t="s">
        <v>633</v>
      </c>
      <c r="I244" s="1202" t="s">
        <v>53</v>
      </c>
      <c r="J244" s="1202" t="s">
        <v>444</v>
      </c>
      <c r="K244" s="1202" t="s">
        <v>444</v>
      </c>
      <c r="L244" s="1202" t="s">
        <v>448</v>
      </c>
      <c r="M244" s="1202" t="s">
        <v>609</v>
      </c>
      <c r="N244" s="1203" t="s">
        <v>676</v>
      </c>
      <c r="O244" s="1203" t="s">
        <v>73</v>
      </c>
      <c r="P244" s="1203" t="s">
        <v>73</v>
      </c>
      <c r="Q244" s="1203" t="s">
        <v>73</v>
      </c>
      <c r="R244" s="1203" t="s">
        <v>73</v>
      </c>
      <c r="S244" s="1198">
        <f>VLOOKUP($D244,'NI-San'!$B$1:$V$2048,12,FALSE)</f>
        <v>0</v>
      </c>
      <c r="T244" s="1198">
        <f>VLOOKUP($D244,'NI-San'!$B$1:$V$2048,13,FALSE)</f>
        <v>0</v>
      </c>
      <c r="U244" s="1198">
        <f>VLOOKUP($D244,'NI-San'!$B$1:$V$2048,16,FALSE)</f>
        <v>0</v>
      </c>
      <c r="V244" s="1198">
        <f>VLOOKUP($D244,'NI-San'!$B$1:$V$2048,17,FALSE)</f>
        <v>0</v>
      </c>
      <c r="W244" s="1198">
        <f>VLOOKUP($D244,'NI-San'!$B$1:$V$2048,18,FALSE)</f>
        <v>0</v>
      </c>
      <c r="X244" s="1198">
        <f>VLOOKUP($D244,'NI-San'!$B$1:$V$2048,19,FALSE)</f>
        <v>0</v>
      </c>
    </row>
    <row r="245" spans="1:24" hidden="1">
      <c r="A245" s="505"/>
      <c r="B245" s="505"/>
      <c r="C245" s="505"/>
      <c r="D245" s="1198" t="s">
        <v>677</v>
      </c>
      <c r="E245" s="1199" t="s">
        <v>70</v>
      </c>
      <c r="F245" s="1202"/>
      <c r="G245" s="1202"/>
      <c r="H245" s="1202" t="s">
        <v>657</v>
      </c>
      <c r="I245" s="1202" t="s">
        <v>53</v>
      </c>
      <c r="J245" s="1202" t="s">
        <v>444</v>
      </c>
      <c r="K245" s="1202" t="s">
        <v>444</v>
      </c>
      <c r="L245" s="1202" t="s">
        <v>448</v>
      </c>
      <c r="M245" s="1202" t="s">
        <v>609</v>
      </c>
      <c r="N245" s="1203" t="s">
        <v>678</v>
      </c>
      <c r="O245" s="1203" t="s">
        <v>73</v>
      </c>
      <c r="P245" s="1203" t="s">
        <v>73</v>
      </c>
      <c r="Q245" s="1203" t="s">
        <v>73</v>
      </c>
      <c r="R245" s="1203" t="s">
        <v>73</v>
      </c>
      <c r="S245" s="1198">
        <f>VLOOKUP($D245,'NI-San'!$B$1:$V$2048,12,FALSE)</f>
        <v>0</v>
      </c>
      <c r="T245" s="1198">
        <f>VLOOKUP($D245,'NI-San'!$B$1:$V$2048,13,FALSE)</f>
        <v>0</v>
      </c>
      <c r="U245" s="1198">
        <f>VLOOKUP($D245,'NI-San'!$B$1:$V$2048,16,FALSE)</f>
        <v>0</v>
      </c>
      <c r="V245" s="1198">
        <f>VLOOKUP($D245,'NI-San'!$B$1:$V$2048,17,FALSE)</f>
        <v>0</v>
      </c>
      <c r="W245" s="1198">
        <f>VLOOKUP($D245,'NI-San'!$B$1:$V$2048,18,FALSE)</f>
        <v>0</v>
      </c>
      <c r="X245" s="1198">
        <f>VLOOKUP($D245,'NI-San'!$B$1:$V$2048,19,FALSE)</f>
        <v>0</v>
      </c>
    </row>
    <row r="246" spans="1:24" ht="27" hidden="1">
      <c r="A246" s="505"/>
      <c r="B246" s="505"/>
      <c r="C246" s="505"/>
      <c r="D246" s="1198" t="s">
        <v>679</v>
      </c>
      <c r="E246" s="1199" t="s">
        <v>70</v>
      </c>
      <c r="F246" s="1202"/>
      <c r="G246" s="1202"/>
      <c r="H246" s="1202" t="s">
        <v>657</v>
      </c>
      <c r="I246" s="1202" t="s">
        <v>53</v>
      </c>
      <c r="J246" s="1202" t="s">
        <v>444</v>
      </c>
      <c r="K246" s="1202" t="s">
        <v>444</v>
      </c>
      <c r="L246" s="1202" t="s">
        <v>448</v>
      </c>
      <c r="M246" s="1202" t="s">
        <v>609</v>
      </c>
      <c r="N246" s="1203" t="s">
        <v>680</v>
      </c>
      <c r="O246" s="1203" t="s">
        <v>73</v>
      </c>
      <c r="P246" s="1203" t="s">
        <v>73</v>
      </c>
      <c r="Q246" s="1203" t="s">
        <v>73</v>
      </c>
      <c r="R246" s="1203" t="s">
        <v>73</v>
      </c>
      <c r="S246" s="1198">
        <f>VLOOKUP($D246,'NI-San'!$B$1:$V$2048,12,FALSE)</f>
        <v>0</v>
      </c>
      <c r="T246" s="1198">
        <f>VLOOKUP($D246,'NI-San'!$B$1:$V$2048,13,FALSE)</f>
        <v>0</v>
      </c>
      <c r="U246" s="1198">
        <f>VLOOKUP($D246,'NI-San'!$B$1:$V$2048,16,FALSE)</f>
        <v>0</v>
      </c>
      <c r="V246" s="1198">
        <f>VLOOKUP($D246,'NI-San'!$B$1:$V$2048,17,FALSE)</f>
        <v>0</v>
      </c>
      <c r="W246" s="1198">
        <f>VLOOKUP($D246,'NI-San'!$B$1:$V$2048,18,FALSE)</f>
        <v>0</v>
      </c>
      <c r="X246" s="1198">
        <f>VLOOKUP($D246,'NI-San'!$B$1:$V$2048,19,FALSE)</f>
        <v>0</v>
      </c>
    </row>
    <row r="247" spans="1:24" ht="27" hidden="1">
      <c r="A247" s="505"/>
      <c r="B247" s="505"/>
      <c r="C247" s="505"/>
      <c r="D247" s="1198" t="s">
        <v>681</v>
      </c>
      <c r="E247" s="1199" t="s">
        <v>70</v>
      </c>
      <c r="F247" s="1202"/>
      <c r="G247" s="1202"/>
      <c r="H247" s="1202" t="s">
        <v>633</v>
      </c>
      <c r="I247" s="1202" t="s">
        <v>53</v>
      </c>
      <c r="J247" s="1202" t="s">
        <v>444</v>
      </c>
      <c r="K247" s="1202" t="s">
        <v>444</v>
      </c>
      <c r="L247" s="1202" t="s">
        <v>448</v>
      </c>
      <c r="M247" s="1202" t="s">
        <v>609</v>
      </c>
      <c r="N247" s="1203" t="s">
        <v>682</v>
      </c>
      <c r="O247" s="1203" t="s">
        <v>73</v>
      </c>
      <c r="P247" s="1203" t="s">
        <v>73</v>
      </c>
      <c r="Q247" s="1203" t="s">
        <v>73</v>
      </c>
      <c r="R247" s="1203" t="s">
        <v>73</v>
      </c>
      <c r="S247" s="1198">
        <f>VLOOKUP($D247,'NI-San'!$B$1:$V$2048,12,FALSE)</f>
        <v>0</v>
      </c>
      <c r="T247" s="1198">
        <f>VLOOKUP($D247,'NI-San'!$B$1:$V$2048,13,FALSE)</f>
        <v>0</v>
      </c>
      <c r="U247" s="1198">
        <f>VLOOKUP($D247,'NI-San'!$B$1:$V$2048,16,FALSE)</f>
        <v>0</v>
      </c>
      <c r="V247" s="1198">
        <f>VLOOKUP($D247,'NI-San'!$B$1:$V$2048,17,FALSE)</f>
        <v>0</v>
      </c>
      <c r="W247" s="1198">
        <f>VLOOKUP($D247,'NI-San'!$B$1:$V$2048,18,FALSE)</f>
        <v>0</v>
      </c>
      <c r="X247" s="1198">
        <f>VLOOKUP($D247,'NI-San'!$B$1:$V$2048,19,FALSE)</f>
        <v>0</v>
      </c>
    </row>
    <row r="248" spans="1:24" hidden="1">
      <c r="A248" s="505"/>
      <c r="B248" s="505"/>
      <c r="C248" s="505"/>
      <c r="D248" s="1198" t="s">
        <v>683</v>
      </c>
      <c r="E248" s="1199" t="s">
        <v>70</v>
      </c>
      <c r="F248" s="1202"/>
      <c r="G248" s="1202"/>
      <c r="H248" s="1202" t="s">
        <v>633</v>
      </c>
      <c r="I248" s="1202" t="s">
        <v>53</v>
      </c>
      <c r="J248" s="1202" t="s">
        <v>444</v>
      </c>
      <c r="K248" s="1202" t="s">
        <v>444</v>
      </c>
      <c r="L248" s="1202" t="s">
        <v>448</v>
      </c>
      <c r="M248" s="1202" t="s">
        <v>609</v>
      </c>
      <c r="N248" s="1203" t="s">
        <v>684</v>
      </c>
      <c r="O248" s="1203" t="s">
        <v>73</v>
      </c>
      <c r="P248" s="1203" t="s">
        <v>73</v>
      </c>
      <c r="Q248" s="1203" t="s">
        <v>73</v>
      </c>
      <c r="R248" s="1203" t="s">
        <v>73</v>
      </c>
      <c r="S248" s="1198">
        <f>VLOOKUP($D248,'NI-San'!$B$1:$V$2048,12,FALSE)</f>
        <v>0</v>
      </c>
      <c r="T248" s="1198">
        <f>VLOOKUP($D248,'NI-San'!$B$1:$V$2048,13,FALSE)</f>
        <v>0</v>
      </c>
      <c r="U248" s="1198">
        <f>VLOOKUP($D248,'NI-San'!$B$1:$V$2048,16,FALSE)</f>
        <v>0</v>
      </c>
      <c r="V248" s="1198">
        <f>VLOOKUP($D248,'NI-San'!$B$1:$V$2048,17,FALSE)</f>
        <v>0</v>
      </c>
      <c r="W248" s="1198">
        <f>VLOOKUP($D248,'NI-San'!$B$1:$V$2048,18,FALSE)</f>
        <v>0</v>
      </c>
      <c r="X248" s="1198">
        <f>VLOOKUP($D248,'NI-San'!$B$1:$V$2048,19,FALSE)</f>
        <v>0</v>
      </c>
    </row>
    <row r="249" spans="1:24" hidden="1">
      <c r="A249" s="505"/>
      <c r="B249" s="505"/>
      <c r="C249" s="505"/>
      <c r="D249" s="1198" t="s">
        <v>685</v>
      </c>
      <c r="E249" s="1199" t="s">
        <v>70</v>
      </c>
      <c r="F249" s="1202"/>
      <c r="G249" s="1202"/>
      <c r="H249" s="1202" t="s">
        <v>633</v>
      </c>
      <c r="I249" s="1202" t="s">
        <v>53</v>
      </c>
      <c r="J249" s="1202" t="s">
        <v>444</v>
      </c>
      <c r="K249" s="1202" t="s">
        <v>444</v>
      </c>
      <c r="L249" s="1202" t="s">
        <v>448</v>
      </c>
      <c r="M249" s="1202" t="s">
        <v>609</v>
      </c>
      <c r="N249" s="1203" t="s">
        <v>686</v>
      </c>
      <c r="O249" s="1203" t="s">
        <v>73</v>
      </c>
      <c r="P249" s="1203" t="s">
        <v>73</v>
      </c>
      <c r="Q249" s="1203" t="s">
        <v>73</v>
      </c>
      <c r="R249" s="1203" t="s">
        <v>73</v>
      </c>
      <c r="S249" s="1198">
        <f>VLOOKUP($D249,'NI-San'!$B$1:$V$2048,12,FALSE)</f>
        <v>52</v>
      </c>
      <c r="T249" s="1198">
        <f>VLOOKUP($D249,'NI-San'!$B$1:$V$2048,13,FALSE)</f>
        <v>64</v>
      </c>
      <c r="U249" s="1198">
        <f>VLOOKUP($D249,'NI-San'!$B$1:$V$2048,16,FALSE)</f>
        <v>0</v>
      </c>
      <c r="V249" s="1198">
        <f>VLOOKUP($D249,'NI-San'!$B$1:$V$2048,17,FALSE)</f>
        <v>0</v>
      </c>
      <c r="W249" s="1198">
        <f>VLOOKUP($D249,'NI-San'!$B$1:$V$2048,18,FALSE)</f>
        <v>0</v>
      </c>
      <c r="X249" s="1198">
        <f>VLOOKUP($D249,'NI-San'!$B$1:$V$2048,19,FALSE)</f>
        <v>0</v>
      </c>
    </row>
    <row r="250" spans="1:24" ht="27" hidden="1">
      <c r="A250" s="505"/>
      <c r="B250" s="505"/>
      <c r="C250" s="505"/>
      <c r="D250" s="1198" t="s">
        <v>687</v>
      </c>
      <c r="E250" s="1199" t="s">
        <v>70</v>
      </c>
      <c r="F250" s="1202"/>
      <c r="G250" s="1202"/>
      <c r="H250" s="1204" t="s">
        <v>688</v>
      </c>
      <c r="I250" s="1202" t="s">
        <v>531</v>
      </c>
      <c r="J250" s="1202"/>
      <c r="K250" s="1202"/>
      <c r="L250" s="1202"/>
      <c r="M250" s="1202" t="s">
        <v>609</v>
      </c>
      <c r="N250" s="1203" t="s">
        <v>689</v>
      </c>
      <c r="O250" s="1203" t="s">
        <v>73</v>
      </c>
      <c r="P250" s="1203" t="s">
        <v>73</v>
      </c>
      <c r="Q250" s="1203" t="s">
        <v>73</v>
      </c>
      <c r="R250" s="1203" t="s">
        <v>73</v>
      </c>
      <c r="S250" s="1198">
        <f>VLOOKUP($D250,'NI-San'!$B$1:$V$2048,12,FALSE)</f>
        <v>0</v>
      </c>
      <c r="T250" s="1198">
        <f>VLOOKUP($D250,'NI-San'!$B$1:$V$2048,13,FALSE)</f>
        <v>0</v>
      </c>
      <c r="U250" s="1198">
        <f>VLOOKUP($D250,'NI-San'!$B$1:$V$2048,16,FALSE)</f>
        <v>0</v>
      </c>
      <c r="V250" s="1198">
        <f>VLOOKUP($D250,'NI-San'!$B$1:$V$2048,17,FALSE)</f>
        <v>0</v>
      </c>
      <c r="W250" s="1198">
        <f>VLOOKUP($D250,'NI-San'!$B$1:$V$2048,18,FALSE)</f>
        <v>0</v>
      </c>
      <c r="X250" s="1198">
        <f>VLOOKUP($D250,'NI-San'!$B$1:$V$2048,19,FALSE)</f>
        <v>0</v>
      </c>
    </row>
    <row r="251" spans="1:24" ht="27" hidden="1">
      <c r="A251" s="505"/>
      <c r="B251" s="505"/>
      <c r="C251" s="505"/>
      <c r="D251" s="1198" t="s">
        <v>690</v>
      </c>
      <c r="E251" s="1199" t="s">
        <v>70</v>
      </c>
      <c r="F251" s="1202"/>
      <c r="G251" s="1202"/>
      <c r="H251" s="1204" t="s">
        <v>691</v>
      </c>
      <c r="I251" s="1202" t="s">
        <v>531</v>
      </c>
      <c r="J251" s="1202"/>
      <c r="K251" s="1202"/>
      <c r="L251" s="1202"/>
      <c r="M251" s="1202" t="s">
        <v>609</v>
      </c>
      <c r="N251" s="1203" t="s">
        <v>692</v>
      </c>
      <c r="O251" s="1203" t="s">
        <v>73</v>
      </c>
      <c r="P251" s="1203" t="s">
        <v>73</v>
      </c>
      <c r="Q251" s="1203" t="s">
        <v>73</v>
      </c>
      <c r="R251" s="1203" t="s">
        <v>73</v>
      </c>
      <c r="S251" s="1198">
        <f>VLOOKUP($D251,'NI-San'!$B$1:$V$2048,12,FALSE)</f>
        <v>0</v>
      </c>
      <c r="T251" s="1198">
        <f>VLOOKUP($D251,'NI-San'!$B$1:$V$2048,13,FALSE)</f>
        <v>0</v>
      </c>
      <c r="U251" s="1198">
        <f>VLOOKUP($D251,'NI-San'!$B$1:$V$2048,16,FALSE)</f>
        <v>0</v>
      </c>
      <c r="V251" s="1198">
        <f>VLOOKUP($D251,'NI-San'!$B$1:$V$2048,17,FALSE)</f>
        <v>0</v>
      </c>
      <c r="W251" s="1198">
        <f>VLOOKUP($D251,'NI-San'!$B$1:$V$2048,18,FALSE)</f>
        <v>0</v>
      </c>
      <c r="X251" s="1198">
        <f>VLOOKUP($D251,'NI-San'!$B$1:$V$2048,19,FALSE)</f>
        <v>0</v>
      </c>
    </row>
    <row r="252" spans="1:24" hidden="1">
      <c r="A252" s="505"/>
      <c r="B252" s="505"/>
      <c r="C252" s="505"/>
      <c r="D252" s="1198" t="s">
        <v>693</v>
      </c>
      <c r="E252" s="1199" t="s">
        <v>70</v>
      </c>
      <c r="F252" s="1202"/>
      <c r="G252" s="1202"/>
      <c r="H252" s="1204" t="s">
        <v>694</v>
      </c>
      <c r="I252" s="1202" t="s">
        <v>531</v>
      </c>
      <c r="J252" s="1202"/>
      <c r="K252" s="1202"/>
      <c r="L252" s="1202"/>
      <c r="M252" s="1202" t="s">
        <v>609</v>
      </c>
      <c r="N252" s="1203" t="s">
        <v>695</v>
      </c>
      <c r="O252" s="1203" t="s">
        <v>73</v>
      </c>
      <c r="P252" s="1203" t="s">
        <v>73</v>
      </c>
      <c r="Q252" s="1203" t="s">
        <v>73</v>
      </c>
      <c r="R252" s="1203" t="s">
        <v>73</v>
      </c>
      <c r="S252" s="1198">
        <f>VLOOKUP($D252,'NI-San'!$B$1:$V$2048,12,FALSE)</f>
        <v>0</v>
      </c>
      <c r="T252" s="1198">
        <f>VLOOKUP($D252,'NI-San'!$B$1:$V$2048,13,FALSE)</f>
        <v>0</v>
      </c>
      <c r="U252" s="1198">
        <f>VLOOKUP($D252,'NI-San'!$B$1:$V$2048,16,FALSE)</f>
        <v>0</v>
      </c>
      <c r="V252" s="1198">
        <f>VLOOKUP($D252,'NI-San'!$B$1:$V$2048,17,FALSE)</f>
        <v>0</v>
      </c>
      <c r="W252" s="1198">
        <f>VLOOKUP($D252,'NI-San'!$B$1:$V$2048,18,FALSE)</f>
        <v>0</v>
      </c>
      <c r="X252" s="1198">
        <f>VLOOKUP($D252,'NI-San'!$B$1:$V$2048,19,FALSE)</f>
        <v>0</v>
      </c>
    </row>
    <row r="253" spans="1:24" hidden="1">
      <c r="A253" s="505"/>
      <c r="B253" s="505"/>
      <c r="C253" s="505"/>
      <c r="D253" s="1198" t="s">
        <v>696</v>
      </c>
      <c r="E253" s="1199" t="s">
        <v>70</v>
      </c>
      <c r="F253" s="1202"/>
      <c r="G253" s="1202"/>
      <c r="H253" s="1202"/>
      <c r="I253" s="1202" t="s">
        <v>71</v>
      </c>
      <c r="J253" s="1202"/>
      <c r="K253" s="1202"/>
      <c r="L253" s="1202"/>
      <c r="M253" s="1202"/>
      <c r="N253" s="1203" t="s">
        <v>697</v>
      </c>
      <c r="O253" s="1203" t="s">
        <v>73</v>
      </c>
      <c r="P253" s="1203" t="s">
        <v>73</v>
      </c>
      <c r="Q253" s="1203" t="s">
        <v>73</v>
      </c>
      <c r="R253" s="1203" t="s">
        <v>73</v>
      </c>
      <c r="S253" s="1198">
        <f>VLOOKUP($D253,'NI-San'!$B$1:$V$2048,12,FALSE)</f>
        <v>43</v>
      </c>
      <c r="T253" s="1198">
        <f>VLOOKUP($D253,'NI-San'!$B$1:$V$2048,13,FALSE)</f>
        <v>34</v>
      </c>
      <c r="U253" s="1198">
        <f>VLOOKUP($D253,'NI-San'!$B$1:$V$2048,16,FALSE)</f>
        <v>0</v>
      </c>
      <c r="V253" s="1198">
        <f>VLOOKUP($D253,'NI-San'!$B$1:$V$2048,17,FALSE)</f>
        <v>0</v>
      </c>
      <c r="W253" s="1198">
        <f>VLOOKUP($D253,'NI-San'!$B$1:$V$2048,18,FALSE)</f>
        <v>0</v>
      </c>
      <c r="X253" s="1198">
        <f>VLOOKUP($D253,'NI-San'!$B$1:$V$2048,19,FALSE)</f>
        <v>0</v>
      </c>
    </row>
    <row r="254" spans="1:24" hidden="1">
      <c r="A254" s="505"/>
      <c r="B254" s="505"/>
      <c r="C254" s="505"/>
      <c r="D254" s="1198" t="s">
        <v>698</v>
      </c>
      <c r="E254" s="1199" t="s">
        <v>70</v>
      </c>
      <c r="F254" s="1202"/>
      <c r="G254" s="1202"/>
      <c r="H254" s="1202" t="s">
        <v>699</v>
      </c>
      <c r="I254" s="1202" t="s">
        <v>53</v>
      </c>
      <c r="J254" s="1202" t="s">
        <v>444</v>
      </c>
      <c r="K254" s="1202" t="s">
        <v>444</v>
      </c>
      <c r="L254" s="1202" t="s">
        <v>448</v>
      </c>
      <c r="M254" s="1202" t="s">
        <v>700</v>
      </c>
      <c r="N254" s="1203" t="s">
        <v>701</v>
      </c>
      <c r="O254" s="1203" t="s">
        <v>73</v>
      </c>
      <c r="P254" s="1203" t="s">
        <v>73</v>
      </c>
      <c r="Q254" s="1203" t="s">
        <v>73</v>
      </c>
      <c r="R254" s="1203" t="s">
        <v>73</v>
      </c>
      <c r="S254" s="1198">
        <f>VLOOKUP($D254,'NI-San'!$B$1:$V$2048,12,FALSE)</f>
        <v>43</v>
      </c>
      <c r="T254" s="1198">
        <f>VLOOKUP($D254,'NI-San'!$B$1:$V$2048,13,FALSE)</f>
        <v>34</v>
      </c>
      <c r="U254" s="1198">
        <f>VLOOKUP($D254,'NI-San'!$B$1:$V$2048,16,FALSE)</f>
        <v>0</v>
      </c>
      <c r="V254" s="1198">
        <f>VLOOKUP($D254,'NI-San'!$B$1:$V$2048,17,FALSE)</f>
        <v>0</v>
      </c>
      <c r="W254" s="1198">
        <f>VLOOKUP($D254,'NI-San'!$B$1:$V$2048,18,FALSE)</f>
        <v>0</v>
      </c>
      <c r="X254" s="1198">
        <f>VLOOKUP($D254,'NI-San'!$B$1:$V$2048,19,FALSE)</f>
        <v>0</v>
      </c>
    </row>
    <row r="255" spans="1:24" hidden="1">
      <c r="A255" s="505"/>
      <c r="B255" s="505"/>
      <c r="C255" s="505"/>
      <c r="D255" s="1198" t="s">
        <v>702</v>
      </c>
      <c r="E255" s="1199" t="s">
        <v>70</v>
      </c>
      <c r="F255" s="1202"/>
      <c r="G255" s="1202"/>
      <c r="H255" s="1202" t="s">
        <v>703</v>
      </c>
      <c r="I255" s="1202" t="s">
        <v>53</v>
      </c>
      <c r="J255" s="1202" t="s">
        <v>444</v>
      </c>
      <c r="K255" s="1202" t="s">
        <v>444</v>
      </c>
      <c r="L255" s="1202" t="s">
        <v>448</v>
      </c>
      <c r="M255" s="1202" t="s">
        <v>700</v>
      </c>
      <c r="N255" s="1203" t="s">
        <v>704</v>
      </c>
      <c r="O255" s="1203" t="s">
        <v>73</v>
      </c>
      <c r="P255" s="1203" t="s">
        <v>73</v>
      </c>
      <c r="Q255" s="1203" t="s">
        <v>73</v>
      </c>
      <c r="R255" s="1203" t="s">
        <v>73</v>
      </c>
      <c r="S255" s="1198">
        <f>VLOOKUP($D255,'NI-San'!$B$1:$V$2048,12,FALSE)</f>
        <v>0</v>
      </c>
      <c r="T255" s="1198">
        <f>VLOOKUP($D255,'NI-San'!$B$1:$V$2048,13,FALSE)</f>
        <v>0</v>
      </c>
      <c r="U255" s="1198">
        <f>VLOOKUP($D255,'NI-San'!$B$1:$V$2048,16,FALSE)</f>
        <v>0</v>
      </c>
      <c r="V255" s="1198">
        <f>VLOOKUP($D255,'NI-San'!$B$1:$V$2048,17,FALSE)</f>
        <v>0</v>
      </c>
      <c r="W255" s="1198">
        <f>VLOOKUP($D255,'NI-San'!$B$1:$V$2048,18,FALSE)</f>
        <v>0</v>
      </c>
      <c r="X255" s="1198">
        <f>VLOOKUP($D255,'NI-San'!$B$1:$V$2048,19,FALSE)</f>
        <v>0</v>
      </c>
    </row>
    <row r="256" spans="1:24" hidden="1">
      <c r="A256" s="505"/>
      <c r="B256" s="505"/>
      <c r="C256" s="505"/>
      <c r="D256" s="1198" t="s">
        <v>705</v>
      </c>
      <c r="E256" s="1199" t="s">
        <v>70</v>
      </c>
      <c r="F256" s="1202"/>
      <c r="G256" s="1202"/>
      <c r="H256" s="1202" t="s">
        <v>706</v>
      </c>
      <c r="I256" s="1202" t="s">
        <v>53</v>
      </c>
      <c r="J256" s="1202" t="s">
        <v>444</v>
      </c>
      <c r="K256" s="1202" t="s">
        <v>444</v>
      </c>
      <c r="L256" s="1202" t="s">
        <v>448</v>
      </c>
      <c r="M256" s="1202" t="s">
        <v>700</v>
      </c>
      <c r="N256" s="1203" t="s">
        <v>707</v>
      </c>
      <c r="O256" s="1203" t="s">
        <v>73</v>
      </c>
      <c r="P256" s="1203" t="s">
        <v>73</v>
      </c>
      <c r="Q256" s="1203" t="s">
        <v>73</v>
      </c>
      <c r="R256" s="1203" t="s">
        <v>73</v>
      </c>
      <c r="S256" s="1198">
        <f>VLOOKUP($D256,'NI-San'!$B$1:$V$2048,12,FALSE)</f>
        <v>0</v>
      </c>
      <c r="T256" s="1198">
        <f>VLOOKUP($D256,'NI-San'!$B$1:$V$2048,13,FALSE)</f>
        <v>0</v>
      </c>
      <c r="U256" s="1198">
        <f>VLOOKUP($D256,'NI-San'!$B$1:$V$2048,16,FALSE)</f>
        <v>0</v>
      </c>
      <c r="V256" s="1198">
        <f>VLOOKUP($D256,'NI-San'!$B$1:$V$2048,17,FALSE)</f>
        <v>0</v>
      </c>
      <c r="W256" s="1198">
        <f>VLOOKUP($D256,'NI-San'!$B$1:$V$2048,18,FALSE)</f>
        <v>0</v>
      </c>
      <c r="X256" s="1198">
        <f>VLOOKUP($D256,'NI-San'!$B$1:$V$2048,19,FALSE)</f>
        <v>0</v>
      </c>
    </row>
    <row r="257" spans="1:24" hidden="1">
      <c r="A257" s="505"/>
      <c r="B257" s="505"/>
      <c r="C257" s="505"/>
      <c r="D257" s="1198" t="s">
        <v>708</v>
      </c>
      <c r="E257" s="1199" t="s">
        <v>70</v>
      </c>
      <c r="F257" s="1202"/>
      <c r="G257" s="1202"/>
      <c r="H257" s="1202"/>
      <c r="I257" s="1202" t="s">
        <v>71</v>
      </c>
      <c r="J257" s="1202"/>
      <c r="K257" s="1202"/>
      <c r="L257" s="1202"/>
      <c r="M257" s="1202"/>
      <c r="N257" s="1203" t="s">
        <v>709</v>
      </c>
      <c r="O257" s="1203" t="s">
        <v>73</v>
      </c>
      <c r="P257" s="1203" t="s">
        <v>73</v>
      </c>
      <c r="Q257" s="1203" t="s">
        <v>73</v>
      </c>
      <c r="R257" s="1203" t="s">
        <v>73</v>
      </c>
      <c r="S257" s="1198">
        <f>VLOOKUP($D257,'NI-San'!$B$1:$V$2048,12,FALSE)</f>
        <v>79</v>
      </c>
      <c r="T257" s="1198">
        <f>VLOOKUP($D257,'NI-San'!$B$1:$V$2048,13,FALSE)</f>
        <v>69</v>
      </c>
      <c r="U257" s="1198">
        <f>VLOOKUP($D257,'NI-San'!$B$1:$V$2048,16,FALSE)</f>
        <v>0</v>
      </c>
      <c r="V257" s="1198">
        <f>VLOOKUP($D257,'NI-San'!$B$1:$V$2048,17,FALSE)</f>
        <v>0</v>
      </c>
      <c r="W257" s="1198">
        <f>VLOOKUP($D257,'NI-San'!$B$1:$V$2048,18,FALSE)</f>
        <v>0</v>
      </c>
      <c r="X257" s="1198">
        <f>VLOOKUP($D257,'NI-San'!$B$1:$V$2048,19,FALSE)</f>
        <v>0</v>
      </c>
    </row>
    <row r="258" spans="1:24" ht="27" hidden="1">
      <c r="A258" s="505"/>
      <c r="B258" s="505"/>
      <c r="C258" s="505"/>
      <c r="D258" s="1198" t="s">
        <v>710</v>
      </c>
      <c r="E258" s="1199" t="s">
        <v>70</v>
      </c>
      <c r="F258" s="1202"/>
      <c r="G258" s="1202"/>
      <c r="H258" s="1202" t="s">
        <v>711</v>
      </c>
      <c r="I258" s="1202" t="s">
        <v>53</v>
      </c>
      <c r="J258" s="1202"/>
      <c r="K258" s="1202"/>
      <c r="L258" s="1202"/>
      <c r="M258" s="1202" t="s">
        <v>712</v>
      </c>
      <c r="N258" s="1203" t="s">
        <v>713</v>
      </c>
      <c r="O258" s="1203" t="s">
        <v>73</v>
      </c>
      <c r="P258" s="1203" t="s">
        <v>73</v>
      </c>
      <c r="Q258" s="1203" t="s">
        <v>73</v>
      </c>
      <c r="R258" s="1203" t="s">
        <v>73</v>
      </c>
      <c r="S258" s="1198">
        <f>VLOOKUP($D258,'NI-San'!$B$1:$V$2048,12,FALSE)</f>
        <v>79</v>
      </c>
      <c r="T258" s="1198">
        <f>VLOOKUP($D258,'NI-San'!$B$1:$V$2048,13,FALSE)</f>
        <v>69</v>
      </c>
      <c r="U258" s="1198">
        <f>VLOOKUP($D258,'NI-San'!$B$1:$V$2048,16,FALSE)</f>
        <v>0</v>
      </c>
      <c r="V258" s="1198">
        <f>VLOOKUP($D258,'NI-San'!$B$1:$V$2048,17,FALSE)</f>
        <v>0</v>
      </c>
      <c r="W258" s="1198">
        <f>VLOOKUP($D258,'NI-San'!$B$1:$V$2048,18,FALSE)</f>
        <v>0</v>
      </c>
      <c r="X258" s="1198">
        <f>VLOOKUP($D258,'NI-San'!$B$1:$V$2048,19,FALSE)</f>
        <v>0</v>
      </c>
    </row>
    <row r="259" spans="1:24" ht="27" hidden="1">
      <c r="A259" s="505"/>
      <c r="B259" s="505"/>
      <c r="C259" s="505"/>
      <c r="D259" s="1198" t="s">
        <v>714</v>
      </c>
      <c r="E259" s="1199" t="s">
        <v>70</v>
      </c>
      <c r="F259" s="1202"/>
      <c r="G259" s="1202"/>
      <c r="H259" s="1204" t="s">
        <v>715</v>
      </c>
      <c r="I259" s="1202" t="s">
        <v>53</v>
      </c>
      <c r="J259" s="1202"/>
      <c r="K259" s="1202"/>
      <c r="L259" s="1202"/>
      <c r="M259" s="1202" t="s">
        <v>712</v>
      </c>
      <c r="N259" s="1203" t="s">
        <v>716</v>
      </c>
      <c r="O259" s="1203" t="s">
        <v>73</v>
      </c>
      <c r="P259" s="1203" t="s">
        <v>73</v>
      </c>
      <c r="Q259" s="1203" t="s">
        <v>73</v>
      </c>
      <c r="R259" s="1203" t="s">
        <v>73</v>
      </c>
      <c r="S259" s="1198">
        <f>VLOOKUP($D259,'NI-San'!$B$1:$V$2048,12,FALSE)</f>
        <v>0</v>
      </c>
      <c r="T259" s="1198">
        <f>VLOOKUP($D259,'NI-San'!$B$1:$V$2048,13,FALSE)</f>
        <v>0</v>
      </c>
      <c r="U259" s="1198">
        <f>VLOOKUP($D259,'NI-San'!$B$1:$V$2048,16,FALSE)</f>
        <v>0</v>
      </c>
      <c r="V259" s="1198">
        <f>VLOOKUP($D259,'NI-San'!$B$1:$V$2048,17,FALSE)</f>
        <v>0</v>
      </c>
      <c r="W259" s="1198">
        <f>VLOOKUP($D259,'NI-San'!$B$1:$V$2048,18,FALSE)</f>
        <v>0</v>
      </c>
      <c r="X259" s="1198">
        <f>VLOOKUP($D259,'NI-San'!$B$1:$V$2048,19,FALSE)</f>
        <v>0</v>
      </c>
    </row>
    <row r="260" spans="1:24" ht="27" hidden="1">
      <c r="A260" s="505"/>
      <c r="B260" s="505"/>
      <c r="C260" s="505"/>
      <c r="D260" s="1198" t="s">
        <v>717</v>
      </c>
      <c r="E260" s="1199" t="s">
        <v>70</v>
      </c>
      <c r="F260" s="1202"/>
      <c r="G260" s="1202"/>
      <c r="H260" s="1202" t="s">
        <v>718</v>
      </c>
      <c r="I260" s="1202" t="s">
        <v>53</v>
      </c>
      <c r="J260" s="1202"/>
      <c r="K260" s="1202"/>
      <c r="L260" s="1202"/>
      <c r="M260" s="1202" t="s">
        <v>712</v>
      </c>
      <c r="N260" s="1203" t="s">
        <v>719</v>
      </c>
      <c r="O260" s="1203" t="s">
        <v>73</v>
      </c>
      <c r="P260" s="1203" t="s">
        <v>73</v>
      </c>
      <c r="Q260" s="1203" t="s">
        <v>73</v>
      </c>
      <c r="R260" s="1203" t="s">
        <v>73</v>
      </c>
      <c r="S260" s="1198">
        <f>VLOOKUP($D260,'NI-San'!$B$1:$V$2048,12,FALSE)</f>
        <v>0</v>
      </c>
      <c r="T260" s="1198">
        <f>VLOOKUP($D260,'NI-San'!$B$1:$V$2048,13,FALSE)</f>
        <v>0</v>
      </c>
      <c r="U260" s="1198">
        <f>VLOOKUP($D260,'NI-San'!$B$1:$V$2048,16,FALSE)</f>
        <v>0</v>
      </c>
      <c r="V260" s="1198">
        <f>VLOOKUP($D260,'NI-San'!$B$1:$V$2048,17,FALSE)</f>
        <v>0</v>
      </c>
      <c r="W260" s="1198">
        <f>VLOOKUP($D260,'NI-San'!$B$1:$V$2048,18,FALSE)</f>
        <v>0</v>
      </c>
      <c r="X260" s="1198">
        <f>VLOOKUP($D260,'NI-San'!$B$1:$V$2048,19,FALSE)</f>
        <v>0</v>
      </c>
    </row>
    <row r="261" spans="1:24" hidden="1">
      <c r="A261" s="505"/>
      <c r="B261" s="505"/>
      <c r="C261" s="505"/>
      <c r="D261" s="1198" t="s">
        <v>720</v>
      </c>
      <c r="E261" s="1199" t="s">
        <v>70</v>
      </c>
      <c r="F261" s="1202"/>
      <c r="G261" s="1202"/>
      <c r="H261" s="1204" t="s">
        <v>721</v>
      </c>
      <c r="I261" s="1202" t="s">
        <v>53</v>
      </c>
      <c r="J261" s="1202"/>
      <c r="K261" s="1202"/>
      <c r="L261" s="1202"/>
      <c r="M261" s="1202" t="s">
        <v>712</v>
      </c>
      <c r="N261" s="1203" t="s">
        <v>722</v>
      </c>
      <c r="O261" s="1203" t="s">
        <v>73</v>
      </c>
      <c r="P261" s="1203" t="s">
        <v>73</v>
      </c>
      <c r="Q261" s="1203" t="s">
        <v>73</v>
      </c>
      <c r="R261" s="1203" t="s">
        <v>73</v>
      </c>
      <c r="S261" s="1198">
        <f>VLOOKUP($D261,'NI-San'!$B$1:$V$2048,12,FALSE)</f>
        <v>0</v>
      </c>
      <c r="T261" s="1198">
        <f>VLOOKUP($D261,'NI-San'!$B$1:$V$2048,13,FALSE)</f>
        <v>0</v>
      </c>
      <c r="U261" s="1198">
        <f>VLOOKUP($D261,'NI-San'!$B$1:$V$2048,16,FALSE)</f>
        <v>0</v>
      </c>
      <c r="V261" s="1198">
        <f>VLOOKUP($D261,'NI-San'!$B$1:$V$2048,17,FALSE)</f>
        <v>0</v>
      </c>
      <c r="W261" s="1198">
        <f>VLOOKUP($D261,'NI-San'!$B$1:$V$2048,18,FALSE)</f>
        <v>0</v>
      </c>
      <c r="X261" s="1198">
        <f>VLOOKUP($D261,'NI-San'!$B$1:$V$2048,19,FALSE)</f>
        <v>0</v>
      </c>
    </row>
    <row r="262" spans="1:24" hidden="1">
      <c r="A262" s="505"/>
      <c r="B262" s="505"/>
      <c r="C262" s="505"/>
      <c r="D262" s="1198" t="s">
        <v>723</v>
      </c>
      <c r="E262" s="1199" t="s">
        <v>70</v>
      </c>
      <c r="F262" s="1202"/>
      <c r="G262" s="1202"/>
      <c r="H262" s="1204" t="s">
        <v>724</v>
      </c>
      <c r="I262" s="1202" t="s">
        <v>53</v>
      </c>
      <c r="J262" s="1202"/>
      <c r="K262" s="1202"/>
      <c r="L262" s="1202"/>
      <c r="M262" s="1202" t="s">
        <v>712</v>
      </c>
      <c r="N262" s="1203" t="s">
        <v>725</v>
      </c>
      <c r="O262" s="1203" t="s">
        <v>73</v>
      </c>
      <c r="P262" s="1203" t="s">
        <v>73</v>
      </c>
      <c r="Q262" s="1203" t="s">
        <v>73</v>
      </c>
      <c r="R262" s="1203" t="s">
        <v>73</v>
      </c>
      <c r="S262" s="1198">
        <f>VLOOKUP($D262,'NI-San'!$B$1:$V$2048,12,FALSE)</f>
        <v>0</v>
      </c>
      <c r="T262" s="1198">
        <f>VLOOKUP($D262,'NI-San'!$B$1:$V$2048,13,FALSE)</f>
        <v>0</v>
      </c>
      <c r="U262" s="1198">
        <f>VLOOKUP($D262,'NI-San'!$B$1:$V$2048,16,FALSE)</f>
        <v>0</v>
      </c>
      <c r="V262" s="1198">
        <f>VLOOKUP($D262,'NI-San'!$B$1:$V$2048,17,FALSE)</f>
        <v>0</v>
      </c>
      <c r="W262" s="1198">
        <f>VLOOKUP($D262,'NI-San'!$B$1:$V$2048,18,FALSE)</f>
        <v>0</v>
      </c>
      <c r="X262" s="1198">
        <f>VLOOKUP($D262,'NI-San'!$B$1:$V$2048,19,FALSE)</f>
        <v>0</v>
      </c>
    </row>
    <row r="263" spans="1:24" hidden="1">
      <c r="A263" s="505"/>
      <c r="B263" s="505"/>
      <c r="C263" s="505"/>
      <c r="D263" s="1198" t="s">
        <v>726</v>
      </c>
      <c r="E263" s="1199" t="s">
        <v>70</v>
      </c>
      <c r="F263" s="1202"/>
      <c r="G263" s="1202"/>
      <c r="H263" s="1202" t="s">
        <v>727</v>
      </c>
      <c r="I263" s="1202" t="s">
        <v>53</v>
      </c>
      <c r="J263" s="1202"/>
      <c r="K263" s="1202"/>
      <c r="L263" s="1202"/>
      <c r="M263" s="1202" t="s">
        <v>712</v>
      </c>
      <c r="N263" s="1203" t="s">
        <v>728</v>
      </c>
      <c r="O263" s="1203" t="s">
        <v>73</v>
      </c>
      <c r="P263" s="1203" t="s">
        <v>73</v>
      </c>
      <c r="Q263" s="1203" t="s">
        <v>73</v>
      </c>
      <c r="R263" s="1203" t="s">
        <v>73</v>
      </c>
      <c r="S263" s="1198">
        <f>VLOOKUP($D263,'NI-San'!$B$1:$V$2048,12,FALSE)</f>
        <v>0</v>
      </c>
      <c r="T263" s="1198">
        <f>VLOOKUP($D263,'NI-San'!$B$1:$V$2048,13,FALSE)</f>
        <v>0</v>
      </c>
      <c r="U263" s="1198">
        <f>VLOOKUP($D263,'NI-San'!$B$1:$V$2048,16,FALSE)</f>
        <v>0</v>
      </c>
      <c r="V263" s="1198">
        <f>VLOOKUP($D263,'NI-San'!$B$1:$V$2048,17,FALSE)</f>
        <v>0</v>
      </c>
      <c r="W263" s="1198">
        <f>VLOOKUP($D263,'NI-San'!$B$1:$V$2048,18,FALSE)</f>
        <v>0</v>
      </c>
      <c r="X263" s="1198">
        <f>VLOOKUP($D263,'NI-San'!$B$1:$V$2048,19,FALSE)</f>
        <v>0</v>
      </c>
    </row>
    <row r="264" spans="1:24" hidden="1">
      <c r="A264" s="505"/>
      <c r="B264" s="505"/>
      <c r="C264" s="505"/>
      <c r="D264" s="1198" t="s">
        <v>729</v>
      </c>
      <c r="E264" s="1199" t="s">
        <v>70</v>
      </c>
      <c r="F264" s="1202"/>
      <c r="G264" s="1202"/>
      <c r="H264" s="1202" t="s">
        <v>727</v>
      </c>
      <c r="I264" s="1202" t="s">
        <v>53</v>
      </c>
      <c r="J264" s="1202"/>
      <c r="K264" s="1202"/>
      <c r="L264" s="1202"/>
      <c r="M264" s="1202" t="s">
        <v>712</v>
      </c>
      <c r="N264" s="1203" t="s">
        <v>730</v>
      </c>
      <c r="O264" s="1203" t="s">
        <v>73</v>
      </c>
      <c r="P264" s="1203" t="s">
        <v>73</v>
      </c>
      <c r="Q264" s="1203" t="s">
        <v>73</v>
      </c>
      <c r="R264" s="1203" t="s">
        <v>73</v>
      </c>
      <c r="S264" s="1198">
        <f>VLOOKUP($D264,'NI-San'!$B$1:$V$2048,12,FALSE)</f>
        <v>0</v>
      </c>
      <c r="T264" s="1198">
        <f>VLOOKUP($D264,'NI-San'!$B$1:$V$2048,13,FALSE)</f>
        <v>0</v>
      </c>
      <c r="U264" s="1198">
        <f>VLOOKUP($D264,'NI-San'!$B$1:$V$2048,16,FALSE)</f>
        <v>0</v>
      </c>
      <c r="V264" s="1198">
        <f>VLOOKUP($D264,'NI-San'!$B$1:$V$2048,17,FALSE)</f>
        <v>0</v>
      </c>
      <c r="W264" s="1198">
        <f>VLOOKUP($D264,'NI-San'!$B$1:$V$2048,18,FALSE)</f>
        <v>0</v>
      </c>
      <c r="X264" s="1198">
        <f>VLOOKUP($D264,'NI-San'!$B$1:$V$2048,19,FALSE)</f>
        <v>0</v>
      </c>
    </row>
    <row r="265" spans="1:24" hidden="1">
      <c r="A265" s="505"/>
      <c r="B265" s="505"/>
      <c r="C265" s="505"/>
      <c r="D265" s="1198" t="s">
        <v>731</v>
      </c>
      <c r="E265" s="1199" t="s">
        <v>70</v>
      </c>
      <c r="F265" s="1202"/>
      <c r="G265" s="1202"/>
      <c r="H265" s="1202" t="s">
        <v>727</v>
      </c>
      <c r="I265" s="1202" t="s">
        <v>53</v>
      </c>
      <c r="J265" s="1202"/>
      <c r="K265" s="1202"/>
      <c r="L265" s="1202"/>
      <c r="M265" s="1202" t="s">
        <v>712</v>
      </c>
      <c r="N265" s="1203" t="s">
        <v>732</v>
      </c>
      <c r="O265" s="1203" t="s">
        <v>73</v>
      </c>
      <c r="P265" s="1203" t="s">
        <v>73</v>
      </c>
      <c r="Q265" s="1203" t="s">
        <v>73</v>
      </c>
      <c r="R265" s="1203" t="s">
        <v>73</v>
      </c>
      <c r="S265" s="1198">
        <f>VLOOKUP($D265,'NI-San'!$B$1:$V$2048,12,FALSE)</f>
        <v>0</v>
      </c>
      <c r="T265" s="1198">
        <f>VLOOKUP($D265,'NI-San'!$B$1:$V$2048,13,FALSE)</f>
        <v>0</v>
      </c>
      <c r="U265" s="1198">
        <f>VLOOKUP($D265,'NI-San'!$B$1:$V$2048,16,FALSE)</f>
        <v>0</v>
      </c>
      <c r="V265" s="1198">
        <f>VLOOKUP($D265,'NI-San'!$B$1:$V$2048,17,FALSE)</f>
        <v>0</v>
      </c>
      <c r="W265" s="1198">
        <f>VLOOKUP($D265,'NI-San'!$B$1:$V$2048,18,FALSE)</f>
        <v>0</v>
      </c>
      <c r="X265" s="1198">
        <f>VLOOKUP($D265,'NI-San'!$B$1:$V$2048,19,FALSE)</f>
        <v>0</v>
      </c>
    </row>
    <row r="266" spans="1:24" hidden="1">
      <c r="A266" s="505"/>
      <c r="B266" s="505"/>
      <c r="C266" s="505"/>
      <c r="D266" s="1198" t="s">
        <v>733</v>
      </c>
      <c r="E266" s="1199" t="s">
        <v>70</v>
      </c>
      <c r="F266" s="1202"/>
      <c r="G266" s="1202"/>
      <c r="H266" s="1202" t="s">
        <v>734</v>
      </c>
      <c r="I266" s="1202" t="s">
        <v>53</v>
      </c>
      <c r="J266" s="1202"/>
      <c r="K266" s="1202"/>
      <c r="L266" s="1202"/>
      <c r="M266" s="1202" t="s">
        <v>735</v>
      </c>
      <c r="N266" s="1203" t="s">
        <v>736</v>
      </c>
      <c r="O266" s="1203" t="s">
        <v>73</v>
      </c>
      <c r="P266" s="1203" t="s">
        <v>73</v>
      </c>
      <c r="Q266" s="1203" t="s">
        <v>73</v>
      </c>
      <c r="R266" s="1203" t="s">
        <v>73</v>
      </c>
      <c r="S266" s="1198">
        <f>VLOOKUP($D266,'NI-San'!$B$1:$V$2048,12,FALSE)</f>
        <v>0</v>
      </c>
      <c r="T266" s="1198">
        <f>VLOOKUP($D266,'NI-San'!$B$1:$V$2048,13,FALSE)</f>
        <v>0</v>
      </c>
      <c r="U266" s="1198">
        <f>VLOOKUP($D266,'NI-San'!$B$1:$V$2048,16,FALSE)</f>
        <v>0</v>
      </c>
      <c r="V266" s="1198">
        <f>VLOOKUP($D266,'NI-San'!$B$1:$V$2048,17,FALSE)</f>
        <v>0</v>
      </c>
      <c r="W266" s="1198">
        <f>VLOOKUP($D266,'NI-San'!$B$1:$V$2048,18,FALSE)</f>
        <v>0</v>
      </c>
      <c r="X266" s="1198">
        <f>VLOOKUP($D266,'NI-San'!$B$1:$V$2048,19,FALSE)</f>
        <v>0</v>
      </c>
    </row>
    <row r="267" spans="1:24" hidden="1">
      <c r="A267" s="505"/>
      <c r="B267" s="505"/>
      <c r="C267" s="505"/>
      <c r="D267" s="1198" t="s">
        <v>737</v>
      </c>
      <c r="E267" s="1199" t="s">
        <v>70</v>
      </c>
      <c r="F267" s="1202"/>
      <c r="G267" s="1202"/>
      <c r="H267" s="1202"/>
      <c r="I267" s="1202" t="s">
        <v>71</v>
      </c>
      <c r="J267" s="1202"/>
      <c r="K267" s="1202"/>
      <c r="L267" s="1202"/>
      <c r="M267" s="1202"/>
      <c r="N267" s="1203" t="s">
        <v>738</v>
      </c>
      <c r="O267" s="1203" t="s">
        <v>73</v>
      </c>
      <c r="P267" s="1203" t="s">
        <v>73</v>
      </c>
      <c r="Q267" s="1203" t="s">
        <v>73</v>
      </c>
      <c r="R267" s="1203" t="s">
        <v>73</v>
      </c>
      <c r="S267" s="1198">
        <f>VLOOKUP($D267,'NI-San'!$B$1:$V$2048,12,FALSE)</f>
        <v>501569</v>
      </c>
      <c r="T267" s="1198">
        <f>VLOOKUP($D267,'NI-San'!$B$1:$V$2048,13,FALSE)</f>
        <v>514725</v>
      </c>
      <c r="U267" s="1198">
        <f>VLOOKUP($D267,'NI-San'!$B$1:$V$2048,16,FALSE)</f>
        <v>0</v>
      </c>
      <c r="V267" s="1198">
        <f>VLOOKUP($D267,'NI-San'!$B$1:$V$2048,17,FALSE)</f>
        <v>0</v>
      </c>
      <c r="W267" s="1198">
        <f>VLOOKUP($D267,'NI-San'!$B$1:$V$2048,18,FALSE)</f>
        <v>1472</v>
      </c>
      <c r="X267" s="1198">
        <f>VLOOKUP($D267,'NI-San'!$B$1:$V$2048,19,FALSE)</f>
        <v>556</v>
      </c>
    </row>
    <row r="268" spans="1:24" hidden="1">
      <c r="A268" s="505"/>
      <c r="B268" s="505"/>
      <c r="C268" s="505"/>
      <c r="D268" s="1198" t="s">
        <v>739</v>
      </c>
      <c r="E268" s="1199" t="s">
        <v>70</v>
      </c>
      <c r="F268" s="1202"/>
      <c r="G268" s="1202"/>
      <c r="H268" s="1202"/>
      <c r="I268" s="1202" t="s">
        <v>71</v>
      </c>
      <c r="J268" s="1202"/>
      <c r="K268" s="1202"/>
      <c r="L268" s="1202"/>
      <c r="M268" s="1202"/>
      <c r="N268" s="1203" t="s">
        <v>740</v>
      </c>
      <c r="O268" s="1203" t="s">
        <v>73</v>
      </c>
      <c r="P268" s="1203" t="s">
        <v>73</v>
      </c>
      <c r="Q268" s="1203" t="s">
        <v>73</v>
      </c>
      <c r="R268" s="1203" t="s">
        <v>73</v>
      </c>
      <c r="S268" s="1198">
        <f>VLOOKUP($D268,'NI-San'!$B$1:$V$2048,12,FALSE)</f>
        <v>7666</v>
      </c>
      <c r="T268" s="1198">
        <f>VLOOKUP($D268,'NI-San'!$B$1:$V$2048,13,FALSE)</f>
        <v>7307</v>
      </c>
      <c r="U268" s="1198">
        <f>VLOOKUP($D268,'NI-San'!$B$1:$V$2048,16,FALSE)</f>
        <v>0</v>
      </c>
      <c r="V268" s="1198">
        <f>VLOOKUP($D268,'NI-San'!$B$1:$V$2048,17,FALSE)</f>
        <v>0</v>
      </c>
      <c r="W268" s="1198">
        <f>VLOOKUP($D268,'NI-San'!$B$1:$V$2048,18,FALSE)</f>
        <v>6</v>
      </c>
      <c r="X268" s="1198">
        <f>VLOOKUP($D268,'NI-San'!$B$1:$V$2048,19,FALSE)</f>
        <v>0</v>
      </c>
    </row>
    <row r="269" spans="1:24" hidden="1">
      <c r="A269" s="505"/>
      <c r="B269" s="505"/>
      <c r="C269" s="505"/>
      <c r="D269" s="1198" t="s">
        <v>741</v>
      </c>
      <c r="E269" s="1199" t="s">
        <v>70</v>
      </c>
      <c r="F269" s="1202"/>
      <c r="G269" s="1202"/>
      <c r="H269" s="1202"/>
      <c r="I269" s="1202" t="s">
        <v>71</v>
      </c>
      <c r="J269" s="1202"/>
      <c r="K269" s="1202"/>
      <c r="L269" s="1202"/>
      <c r="M269" s="1202"/>
      <c r="N269" s="1203" t="s">
        <v>742</v>
      </c>
      <c r="O269" s="1203" t="s">
        <v>73</v>
      </c>
      <c r="P269" s="1203" t="s">
        <v>73</v>
      </c>
      <c r="Q269" s="1203" t="s">
        <v>73</v>
      </c>
      <c r="R269" s="1203" t="s">
        <v>73</v>
      </c>
      <c r="S269" s="1198">
        <f>VLOOKUP($D269,'NI-San'!$B$1:$V$2048,12,FALSE)</f>
        <v>7462</v>
      </c>
      <c r="T269" s="1198">
        <f>VLOOKUP($D269,'NI-San'!$B$1:$V$2048,13,FALSE)</f>
        <v>7099</v>
      </c>
      <c r="U269" s="1198">
        <f>VLOOKUP($D269,'NI-San'!$B$1:$V$2048,16,FALSE)</f>
        <v>0</v>
      </c>
      <c r="V269" s="1198">
        <f>VLOOKUP($D269,'NI-San'!$B$1:$V$2048,17,FALSE)</f>
        <v>0</v>
      </c>
      <c r="W269" s="1198">
        <f>VLOOKUP($D269,'NI-San'!$B$1:$V$2048,18,FALSE)</f>
        <v>4</v>
      </c>
      <c r="X269" s="1198">
        <f>VLOOKUP($D269,'NI-San'!$B$1:$V$2048,19,FALSE)</f>
        <v>0</v>
      </c>
    </row>
    <row r="270" spans="1:24" hidden="1">
      <c r="A270" s="505"/>
      <c r="B270" s="505"/>
      <c r="C270" s="505"/>
      <c r="D270" s="1198" t="s">
        <v>743</v>
      </c>
      <c r="E270" s="1199" t="s">
        <v>70</v>
      </c>
      <c r="F270" s="1202"/>
      <c r="G270" s="1202"/>
      <c r="H270" s="1202"/>
      <c r="I270" s="1202" t="s">
        <v>71</v>
      </c>
      <c r="J270" s="1202"/>
      <c r="K270" s="1202"/>
      <c r="L270" s="1202"/>
      <c r="M270" s="1202"/>
      <c r="N270" s="1203" t="s">
        <v>744</v>
      </c>
      <c r="O270" s="1203"/>
      <c r="P270" s="1203"/>
      <c r="Q270" s="1203"/>
      <c r="R270" s="1203"/>
      <c r="S270" s="1198">
        <f>VLOOKUP($D270,'NI-San'!$B$1:$V$2048,12,FALSE)</f>
        <v>0</v>
      </c>
      <c r="T270" s="1198">
        <f>VLOOKUP($D270,'NI-San'!$B$1:$V$2048,13,FALSE)</f>
        <v>0</v>
      </c>
      <c r="U270" s="1198">
        <f>VLOOKUP($D270,'NI-San'!$B$1:$V$2048,16,FALSE)</f>
        <v>0</v>
      </c>
      <c r="V270" s="1198">
        <f>VLOOKUP($D270,'NI-San'!$B$1:$V$2048,17,FALSE)</f>
        <v>0</v>
      </c>
      <c r="W270" s="1198">
        <f>VLOOKUP($D270,'NI-San'!$B$1:$V$2048,18,FALSE)</f>
        <v>0</v>
      </c>
      <c r="X270" s="1198">
        <f>VLOOKUP($D270,'NI-San'!$B$1:$V$2048,19,FALSE)</f>
        <v>0</v>
      </c>
    </row>
    <row r="271" spans="1:24" hidden="1">
      <c r="A271" s="505"/>
      <c r="B271" s="505"/>
      <c r="C271" s="505"/>
      <c r="D271" s="1198" t="s">
        <v>745</v>
      </c>
      <c r="E271" s="1199" t="s">
        <v>70</v>
      </c>
      <c r="F271" s="1202"/>
      <c r="G271" s="1202"/>
      <c r="H271" s="1202"/>
      <c r="I271" s="1202" t="s">
        <v>71</v>
      </c>
      <c r="J271" s="1202" t="s">
        <v>746</v>
      </c>
      <c r="K271" s="1202" t="s">
        <v>746</v>
      </c>
      <c r="L271" s="1202" t="s">
        <v>747</v>
      </c>
      <c r="M271" s="1202" t="s">
        <v>748</v>
      </c>
      <c r="N271" s="1203" t="s">
        <v>749</v>
      </c>
      <c r="O271" s="1203" t="s">
        <v>750</v>
      </c>
      <c r="P271" s="1203" t="s">
        <v>751</v>
      </c>
      <c r="Q271" s="1203" t="s">
        <v>752</v>
      </c>
      <c r="R271" s="1203" t="s">
        <v>753</v>
      </c>
      <c r="S271" s="1198">
        <f>VLOOKUP($D271,'NI-San'!$B$1:$V$2048,12,FALSE)</f>
        <v>0</v>
      </c>
      <c r="T271" s="1198">
        <f>VLOOKUP($D271,'NI-San'!$B$1:$V$2048,13,FALSE)</f>
        <v>0</v>
      </c>
      <c r="U271" s="1198">
        <f>VLOOKUP($D271,'NI-San'!$B$1:$V$2048,16,FALSE)</f>
        <v>0</v>
      </c>
      <c r="V271" s="1198">
        <f>VLOOKUP($D271,'NI-San'!$B$1:$V$2048,17,FALSE)</f>
        <v>0</v>
      </c>
      <c r="W271" s="1198">
        <f>VLOOKUP($D271,'NI-San'!$B$1:$V$2048,18,FALSE)</f>
        <v>0</v>
      </c>
      <c r="X271" s="1198">
        <f>VLOOKUP($D271,'NI-San'!$B$1:$V$2048,19,FALSE)</f>
        <v>0</v>
      </c>
    </row>
    <row r="272" spans="1:24" hidden="1">
      <c r="A272" s="505"/>
      <c r="B272" s="505"/>
      <c r="C272" s="505"/>
      <c r="D272" s="1198" t="s">
        <v>754</v>
      </c>
      <c r="E272" s="1199" t="s">
        <v>70</v>
      </c>
      <c r="F272" s="1202"/>
      <c r="G272" s="1202"/>
      <c r="H272" s="1202" t="s">
        <v>755</v>
      </c>
      <c r="I272" s="1202" t="s">
        <v>53</v>
      </c>
      <c r="J272" s="1202" t="s">
        <v>746</v>
      </c>
      <c r="K272" s="1202" t="s">
        <v>746</v>
      </c>
      <c r="L272" s="1202" t="s">
        <v>747</v>
      </c>
      <c r="M272" s="1202" t="s">
        <v>748</v>
      </c>
      <c r="N272" s="1203" t="s">
        <v>756</v>
      </c>
      <c r="O272" s="1203" t="s">
        <v>750</v>
      </c>
      <c r="P272" s="1203" t="s">
        <v>751</v>
      </c>
      <c r="Q272" s="1203" t="s">
        <v>752</v>
      </c>
      <c r="R272" s="1203" t="s">
        <v>753</v>
      </c>
      <c r="S272" s="1198">
        <f>VLOOKUP($D272,'NI-San'!$B$1:$V$2048,12,FALSE)</f>
        <v>0</v>
      </c>
      <c r="T272" s="1198">
        <f>VLOOKUP($D272,'NI-San'!$B$1:$V$2048,13,FALSE)</f>
        <v>0</v>
      </c>
      <c r="U272" s="1198">
        <f>VLOOKUP($D272,'NI-San'!$B$1:$V$2048,16,FALSE)</f>
        <v>0</v>
      </c>
      <c r="V272" s="1198"/>
      <c r="W272" s="1198"/>
      <c r="X272" s="1198"/>
    </row>
    <row r="273" spans="1:24" hidden="1">
      <c r="A273" s="505"/>
      <c r="B273" s="505"/>
      <c r="C273" s="505"/>
      <c r="D273" s="1198" t="s">
        <v>757</v>
      </c>
      <c r="E273" s="1199" t="s">
        <v>70</v>
      </c>
      <c r="F273" s="1202"/>
      <c r="G273" s="1202"/>
      <c r="H273" s="1202" t="s">
        <v>755</v>
      </c>
      <c r="I273" s="1202" t="s">
        <v>53</v>
      </c>
      <c r="J273" s="1202" t="s">
        <v>746</v>
      </c>
      <c r="K273" s="1202" t="s">
        <v>746</v>
      </c>
      <c r="L273" s="1202" t="s">
        <v>747</v>
      </c>
      <c r="M273" s="1202" t="s">
        <v>748</v>
      </c>
      <c r="N273" s="1203" t="s">
        <v>758</v>
      </c>
      <c r="O273" s="1203" t="s">
        <v>750</v>
      </c>
      <c r="P273" s="1203" t="s">
        <v>751</v>
      </c>
      <c r="Q273" s="1203" t="s">
        <v>752</v>
      </c>
      <c r="R273" s="1203" t="s">
        <v>753</v>
      </c>
      <c r="S273" s="1198">
        <f>VLOOKUP($D273,'NI-San'!$B$1:$V$2048,12,FALSE)</f>
        <v>0</v>
      </c>
      <c r="T273" s="1198">
        <f>VLOOKUP($D273,'NI-San'!$B$1:$V$2048,13,FALSE)</f>
        <v>0</v>
      </c>
      <c r="U273" s="1198">
        <f>VLOOKUP($D273,'NI-San'!$B$1:$V$2048,16,FALSE)</f>
        <v>0</v>
      </c>
      <c r="V273" s="1198"/>
      <c r="W273" s="1198"/>
      <c r="X273" s="1198"/>
    </row>
    <row r="274" spans="1:24" hidden="1">
      <c r="A274" s="505"/>
      <c r="B274" s="505"/>
      <c r="C274" s="505"/>
      <c r="D274" s="1198" t="s">
        <v>759</v>
      </c>
      <c r="E274" s="1199" t="s">
        <v>70</v>
      </c>
      <c r="F274" s="1202"/>
      <c r="G274" s="1202"/>
      <c r="H274" s="1202" t="s">
        <v>755</v>
      </c>
      <c r="I274" s="1202" t="s">
        <v>53</v>
      </c>
      <c r="J274" s="1202" t="s">
        <v>746</v>
      </c>
      <c r="K274" s="1202" t="s">
        <v>746</v>
      </c>
      <c r="L274" s="1202" t="s">
        <v>747</v>
      </c>
      <c r="M274" s="1202" t="s">
        <v>748</v>
      </c>
      <c r="N274" s="1203" t="s">
        <v>760</v>
      </c>
      <c r="O274" s="1203" t="s">
        <v>750</v>
      </c>
      <c r="P274" s="1203" t="s">
        <v>751</v>
      </c>
      <c r="Q274" s="1203" t="s">
        <v>752</v>
      </c>
      <c r="R274" s="1203" t="s">
        <v>753</v>
      </c>
      <c r="S274" s="1198">
        <f>VLOOKUP($D274,'NI-San'!$B$1:$V$2048,12,FALSE)</f>
        <v>0</v>
      </c>
      <c r="T274" s="1198">
        <f>VLOOKUP($D274,'NI-San'!$B$1:$V$2048,13,FALSE)</f>
        <v>0</v>
      </c>
      <c r="U274" s="1198">
        <f>VLOOKUP($D274,'NI-San'!$B$1:$V$2048,16,FALSE)</f>
        <v>0</v>
      </c>
      <c r="V274" s="1198">
        <f>VLOOKUP($D274,'NI-San'!$B$1:$V$2048,17,FALSE)</f>
        <v>0</v>
      </c>
      <c r="W274" s="1198">
        <f>VLOOKUP($D274,'NI-San'!$B$1:$V$2048,18,FALSE)</f>
        <v>0</v>
      </c>
      <c r="X274" s="1198">
        <f>VLOOKUP($D274,'NI-San'!$B$1:$V$2048,19,FALSE)</f>
        <v>0</v>
      </c>
    </row>
    <row r="275" spans="1:24" hidden="1">
      <c r="A275" s="505"/>
      <c r="B275" s="505"/>
      <c r="C275" s="505"/>
      <c r="D275" s="1198" t="s">
        <v>761</v>
      </c>
      <c r="E275" s="1199" t="s">
        <v>70</v>
      </c>
      <c r="F275" s="1202"/>
      <c r="G275" s="1202"/>
      <c r="H275" s="1202" t="s">
        <v>755</v>
      </c>
      <c r="I275" s="1202" t="s">
        <v>53</v>
      </c>
      <c r="J275" s="1202" t="s">
        <v>762</v>
      </c>
      <c r="K275" s="1202" t="s">
        <v>762</v>
      </c>
      <c r="L275" s="1202" t="s">
        <v>747</v>
      </c>
      <c r="M275" s="1202" t="s">
        <v>748</v>
      </c>
      <c r="N275" s="1203" t="s">
        <v>763</v>
      </c>
      <c r="O275" s="1203" t="s">
        <v>73</v>
      </c>
      <c r="P275" s="1203" t="s">
        <v>73</v>
      </c>
      <c r="Q275" s="1203" t="s">
        <v>752</v>
      </c>
      <c r="R275" s="1203" t="s">
        <v>753</v>
      </c>
      <c r="S275" s="1198">
        <f>VLOOKUP($D275,'NI-San'!$B$1:$V$2048,12,FALSE)</f>
        <v>6964</v>
      </c>
      <c r="T275" s="1198">
        <f>VLOOKUP($D275,'NI-San'!$B$1:$V$2048,13,FALSE)</f>
        <v>6793</v>
      </c>
      <c r="U275" s="1198">
        <f>VLOOKUP($D275,'NI-San'!$B$1:$V$2048,16,FALSE)</f>
        <v>0</v>
      </c>
      <c r="V275" s="1198">
        <f>VLOOKUP($D275,'NI-San'!$B$1:$V$2048,17,FALSE)</f>
        <v>0</v>
      </c>
      <c r="W275" s="1198">
        <f>VLOOKUP($D275,'NI-San'!$B$1:$V$2048,18,FALSE)</f>
        <v>0</v>
      </c>
      <c r="X275" s="1198">
        <f>VLOOKUP($D275,'NI-San'!$B$1:$V$2048,19,FALSE)</f>
        <v>0</v>
      </c>
    </row>
    <row r="276" spans="1:24" ht="27" hidden="1">
      <c r="A276" s="505"/>
      <c r="B276" s="505"/>
      <c r="C276" s="505"/>
      <c r="D276" s="1198" t="s">
        <v>764</v>
      </c>
      <c r="E276" s="1199" t="s">
        <v>70</v>
      </c>
      <c r="F276" s="1202"/>
      <c r="G276" s="1202"/>
      <c r="H276" s="1202" t="s">
        <v>755</v>
      </c>
      <c r="I276" s="1202" t="s">
        <v>53</v>
      </c>
      <c r="J276" s="1202" t="s">
        <v>762</v>
      </c>
      <c r="K276" s="1202" t="s">
        <v>762</v>
      </c>
      <c r="L276" s="1202" t="s">
        <v>747</v>
      </c>
      <c r="M276" s="1202" t="s">
        <v>748</v>
      </c>
      <c r="N276" s="1203" t="s">
        <v>765</v>
      </c>
      <c r="O276" s="1203" t="s">
        <v>73</v>
      </c>
      <c r="P276" s="1203" t="s">
        <v>73</v>
      </c>
      <c r="Q276" s="1203" t="s">
        <v>752</v>
      </c>
      <c r="R276" s="1203" t="s">
        <v>753</v>
      </c>
      <c r="S276" s="1198">
        <f>VLOOKUP($D276,'NI-San'!$B$1:$V$2048,12,FALSE)</f>
        <v>0</v>
      </c>
      <c r="T276" s="1198">
        <f>VLOOKUP($D276,'NI-San'!$B$1:$V$2048,13,FALSE)</f>
        <v>0</v>
      </c>
      <c r="U276" s="1198">
        <f>VLOOKUP($D276,'NI-San'!$B$1:$V$2048,16,FALSE)</f>
        <v>0</v>
      </c>
      <c r="V276" s="1198">
        <f>VLOOKUP($D276,'NI-San'!$B$1:$V$2048,17,FALSE)</f>
        <v>0</v>
      </c>
      <c r="W276" s="1198">
        <f>VLOOKUP($D276,'NI-San'!$B$1:$V$2048,18,FALSE)</f>
        <v>0</v>
      </c>
      <c r="X276" s="1198">
        <f>VLOOKUP($D276,'NI-San'!$B$1:$V$2048,19,FALSE)</f>
        <v>0</v>
      </c>
    </row>
    <row r="277" spans="1:24" hidden="1">
      <c r="A277" s="505"/>
      <c r="B277" s="505"/>
      <c r="C277" s="505"/>
      <c r="D277" s="1198" t="s">
        <v>766</v>
      </c>
      <c r="E277" s="1199" t="s">
        <v>70</v>
      </c>
      <c r="F277" s="1202" t="s">
        <v>157</v>
      </c>
      <c r="G277" s="1202"/>
      <c r="H277" s="1205" t="s">
        <v>767</v>
      </c>
      <c r="I277" s="1202" t="s">
        <v>53</v>
      </c>
      <c r="J277" s="1202" t="s">
        <v>746</v>
      </c>
      <c r="K277" s="1202" t="s">
        <v>746</v>
      </c>
      <c r="L277" s="1202" t="s">
        <v>747</v>
      </c>
      <c r="M277" s="1202" t="s">
        <v>748</v>
      </c>
      <c r="N277" s="1203" t="s">
        <v>768</v>
      </c>
      <c r="O277" s="1203" t="s">
        <v>750</v>
      </c>
      <c r="P277" s="1203" t="s">
        <v>751</v>
      </c>
      <c r="Q277" s="1203" t="s">
        <v>752</v>
      </c>
      <c r="R277" s="1203" t="s">
        <v>753</v>
      </c>
      <c r="S277" s="1198">
        <f>VLOOKUP($D277,'NI-San'!$B$1:$V$2048,12,FALSE)</f>
        <v>0</v>
      </c>
      <c r="T277" s="1198">
        <f>VLOOKUP($D277,'NI-San'!$B$1:$V$2048,13,FALSE)</f>
        <v>0</v>
      </c>
      <c r="U277" s="1198">
        <f>VLOOKUP($D277,'NI-San'!$B$1:$V$2048,16,FALSE)</f>
        <v>0</v>
      </c>
      <c r="V277" s="1198">
        <f>VLOOKUP($D277,'NI-San'!$B$1:$V$2048,17,FALSE)</f>
        <v>0</v>
      </c>
      <c r="W277" s="1198">
        <f>VLOOKUP($D277,'NI-San'!$B$1:$V$2048,18,FALSE)</f>
        <v>0</v>
      </c>
      <c r="X277" s="1198">
        <f>VLOOKUP($D277,'NI-San'!$B$1:$V$2048,19,FALSE)</f>
        <v>0</v>
      </c>
    </row>
    <row r="278" spans="1:24" ht="27" hidden="1">
      <c r="A278" s="505"/>
      <c r="B278" s="505"/>
      <c r="C278" s="505"/>
      <c r="D278" s="1198" t="s">
        <v>769</v>
      </c>
      <c r="E278" s="1199" t="s">
        <v>70</v>
      </c>
      <c r="F278" s="1202" t="s">
        <v>157</v>
      </c>
      <c r="G278" s="1202"/>
      <c r="H278" s="1205" t="s">
        <v>767</v>
      </c>
      <c r="I278" s="1202" t="s">
        <v>53</v>
      </c>
      <c r="J278" s="1202" t="s">
        <v>762</v>
      </c>
      <c r="K278" s="1202" t="s">
        <v>762</v>
      </c>
      <c r="L278" s="1202" t="s">
        <v>747</v>
      </c>
      <c r="M278" s="1202" t="s">
        <v>748</v>
      </c>
      <c r="N278" s="1203" t="s">
        <v>770</v>
      </c>
      <c r="O278" s="1203" t="s">
        <v>73</v>
      </c>
      <c r="P278" s="1203" t="s">
        <v>73</v>
      </c>
      <c r="Q278" s="1203" t="s">
        <v>752</v>
      </c>
      <c r="R278" s="1203" t="s">
        <v>753</v>
      </c>
      <c r="S278" s="1198">
        <f>VLOOKUP($D278,'NI-San'!$B$1:$V$2048,12,FALSE)</f>
        <v>0</v>
      </c>
      <c r="T278" s="1198">
        <f>VLOOKUP($D278,'NI-San'!$B$1:$V$2048,13,FALSE)</f>
        <v>0</v>
      </c>
      <c r="U278" s="1198">
        <f>VLOOKUP($D278,'NI-San'!$B$1:$V$2048,16,FALSE)</f>
        <v>0</v>
      </c>
      <c r="V278" s="1198">
        <f>VLOOKUP($D278,'NI-San'!$B$1:$V$2048,17,FALSE)</f>
        <v>0</v>
      </c>
      <c r="W278" s="1198">
        <f>VLOOKUP($D278,'NI-San'!$B$1:$V$2048,18,FALSE)</f>
        <v>0</v>
      </c>
      <c r="X278" s="1198">
        <f>VLOOKUP($D278,'NI-San'!$B$1:$V$2048,19,FALSE)</f>
        <v>0</v>
      </c>
    </row>
    <row r="279" spans="1:24" hidden="1">
      <c r="A279" s="505"/>
      <c r="B279" s="505"/>
      <c r="C279" s="505"/>
      <c r="D279" s="1198" t="s">
        <v>771</v>
      </c>
      <c r="E279" s="1199" t="s">
        <v>70</v>
      </c>
      <c r="F279" s="1202"/>
      <c r="G279" s="1202"/>
      <c r="H279" s="1202" t="s">
        <v>755</v>
      </c>
      <c r="I279" s="1202" t="s">
        <v>53</v>
      </c>
      <c r="J279" s="1202" t="s">
        <v>746</v>
      </c>
      <c r="K279" s="1202" t="s">
        <v>746</v>
      </c>
      <c r="L279" s="1202" t="s">
        <v>747</v>
      </c>
      <c r="M279" s="1202" t="s">
        <v>748</v>
      </c>
      <c r="N279" s="1203" t="s">
        <v>772</v>
      </c>
      <c r="O279" s="1203" t="s">
        <v>750</v>
      </c>
      <c r="P279" s="1203" t="s">
        <v>751</v>
      </c>
      <c r="Q279" s="1203" t="s">
        <v>752</v>
      </c>
      <c r="R279" s="1203" t="s">
        <v>753</v>
      </c>
      <c r="S279" s="1198">
        <f>VLOOKUP($D279,'NI-San'!$B$1:$V$2048,12,FALSE)</f>
        <v>0</v>
      </c>
      <c r="T279" s="1198">
        <f>VLOOKUP($D279,'NI-San'!$B$1:$V$2048,13,FALSE)</f>
        <v>0</v>
      </c>
      <c r="U279" s="1198">
        <f>VLOOKUP($D279,'NI-San'!$B$1:$V$2048,16,FALSE)</f>
        <v>0</v>
      </c>
      <c r="V279" s="1198">
        <f>VLOOKUP($D279,'NI-San'!$B$1:$V$2048,17,FALSE)</f>
        <v>0</v>
      </c>
      <c r="W279" s="1198">
        <f>VLOOKUP($D279,'NI-San'!$B$1:$V$2048,18,FALSE)</f>
        <v>0</v>
      </c>
      <c r="X279" s="1198">
        <f>VLOOKUP($D279,'NI-San'!$B$1:$V$2048,19,FALSE)</f>
        <v>0</v>
      </c>
    </row>
    <row r="280" spans="1:24" hidden="1">
      <c r="A280" s="505"/>
      <c r="B280" s="505"/>
      <c r="C280" s="505"/>
      <c r="D280" s="1198" t="s">
        <v>773</v>
      </c>
      <c r="E280" s="1199" t="s">
        <v>70</v>
      </c>
      <c r="F280" s="1202"/>
      <c r="G280" s="1202"/>
      <c r="H280" s="1202" t="s">
        <v>755</v>
      </c>
      <c r="I280" s="1202" t="s">
        <v>53</v>
      </c>
      <c r="J280" s="1202" t="s">
        <v>762</v>
      </c>
      <c r="K280" s="1202" t="s">
        <v>762</v>
      </c>
      <c r="L280" s="1202" t="s">
        <v>747</v>
      </c>
      <c r="M280" s="1202" t="s">
        <v>748</v>
      </c>
      <c r="N280" s="1203" t="s">
        <v>774</v>
      </c>
      <c r="O280" s="1203" t="s">
        <v>73</v>
      </c>
      <c r="P280" s="1203" t="s">
        <v>73</v>
      </c>
      <c r="Q280" s="1203" t="s">
        <v>752</v>
      </c>
      <c r="R280" s="1203" t="s">
        <v>753</v>
      </c>
      <c r="S280" s="1198">
        <f>VLOOKUP($D280,'NI-San'!$B$1:$V$2048,12,FALSE)</f>
        <v>0</v>
      </c>
      <c r="T280" s="1198">
        <f>VLOOKUP($D280,'NI-San'!$B$1:$V$2048,13,FALSE)</f>
        <v>0</v>
      </c>
      <c r="U280" s="1198">
        <f>VLOOKUP($D280,'NI-San'!$B$1:$V$2048,16,FALSE)</f>
        <v>0</v>
      </c>
      <c r="V280" s="1198">
        <f>VLOOKUP($D280,'NI-San'!$B$1:$V$2048,17,FALSE)</f>
        <v>0</v>
      </c>
      <c r="W280" s="1198">
        <f>VLOOKUP($D280,'NI-San'!$B$1:$V$2048,18,FALSE)</f>
        <v>0</v>
      </c>
      <c r="X280" s="1198">
        <f>VLOOKUP($D280,'NI-San'!$B$1:$V$2048,19,FALSE)</f>
        <v>0</v>
      </c>
    </row>
    <row r="281" spans="1:24" hidden="1">
      <c r="A281" s="505"/>
      <c r="B281" s="505"/>
      <c r="C281" s="505"/>
      <c r="D281" s="1198" t="s">
        <v>775</v>
      </c>
      <c r="E281" s="1199" t="s">
        <v>70</v>
      </c>
      <c r="F281" s="1202" t="s">
        <v>157</v>
      </c>
      <c r="G281" s="1202"/>
      <c r="H281" s="1205" t="s">
        <v>767</v>
      </c>
      <c r="I281" s="1202" t="s">
        <v>53</v>
      </c>
      <c r="J281" s="1202" t="s">
        <v>746</v>
      </c>
      <c r="K281" s="1202" t="s">
        <v>746</v>
      </c>
      <c r="L281" s="1202" t="s">
        <v>747</v>
      </c>
      <c r="M281" s="1202" t="s">
        <v>748</v>
      </c>
      <c r="N281" s="1203" t="s">
        <v>776</v>
      </c>
      <c r="O281" s="1203" t="s">
        <v>750</v>
      </c>
      <c r="P281" s="1203" t="s">
        <v>751</v>
      </c>
      <c r="Q281" s="1203" t="s">
        <v>752</v>
      </c>
      <c r="R281" s="1203" t="s">
        <v>753</v>
      </c>
      <c r="S281" s="1198">
        <f>VLOOKUP($D281,'NI-San'!$B$1:$V$2048,12,FALSE)</f>
        <v>0</v>
      </c>
      <c r="T281" s="1198">
        <f>VLOOKUP($D281,'NI-San'!$B$1:$V$2048,13,FALSE)</f>
        <v>0</v>
      </c>
      <c r="U281" s="1198">
        <f>VLOOKUP($D281,'NI-San'!$B$1:$V$2048,16,FALSE)</f>
        <v>0</v>
      </c>
      <c r="V281" s="1198">
        <f>VLOOKUP($D281,'NI-San'!$B$1:$V$2048,17,FALSE)</f>
        <v>0</v>
      </c>
      <c r="W281" s="1198">
        <f>VLOOKUP($D281,'NI-San'!$B$1:$V$2048,18,FALSE)</f>
        <v>0</v>
      </c>
      <c r="X281" s="1198">
        <f>VLOOKUP($D281,'NI-San'!$B$1:$V$2048,19,FALSE)</f>
        <v>0</v>
      </c>
    </row>
    <row r="282" spans="1:24" ht="27" hidden="1">
      <c r="A282" s="505"/>
      <c r="B282" s="505"/>
      <c r="C282" s="505"/>
      <c r="D282" s="1198" t="s">
        <v>777</v>
      </c>
      <c r="E282" s="1199" t="s">
        <v>70</v>
      </c>
      <c r="F282" s="1202" t="s">
        <v>157</v>
      </c>
      <c r="G282" s="1202"/>
      <c r="H282" s="1205" t="s">
        <v>767</v>
      </c>
      <c r="I282" s="1202" t="s">
        <v>53</v>
      </c>
      <c r="J282" s="1202" t="s">
        <v>762</v>
      </c>
      <c r="K282" s="1202" t="s">
        <v>762</v>
      </c>
      <c r="L282" s="1202" t="s">
        <v>747</v>
      </c>
      <c r="M282" s="1202" t="s">
        <v>748</v>
      </c>
      <c r="N282" s="1203" t="s">
        <v>778</v>
      </c>
      <c r="O282" s="1203" t="s">
        <v>73</v>
      </c>
      <c r="P282" s="1203" t="s">
        <v>73</v>
      </c>
      <c r="Q282" s="1203" t="s">
        <v>752</v>
      </c>
      <c r="R282" s="1203" t="s">
        <v>753</v>
      </c>
      <c r="S282" s="1198">
        <f>VLOOKUP($D282,'NI-San'!$B$1:$V$2048,12,FALSE)</f>
        <v>0</v>
      </c>
      <c r="T282" s="1198">
        <f>VLOOKUP($D282,'NI-San'!$B$1:$V$2048,13,FALSE)</f>
        <v>0</v>
      </c>
      <c r="U282" s="1198">
        <f>VLOOKUP($D282,'NI-San'!$B$1:$V$2048,16,FALSE)</f>
        <v>0</v>
      </c>
      <c r="V282" s="1198">
        <f>VLOOKUP($D282,'NI-San'!$B$1:$V$2048,17,FALSE)</f>
        <v>0</v>
      </c>
      <c r="W282" s="1198">
        <f>VLOOKUP($D282,'NI-San'!$B$1:$V$2048,18,FALSE)</f>
        <v>0</v>
      </c>
      <c r="X282" s="1198">
        <f>VLOOKUP($D282,'NI-San'!$B$1:$V$2048,19,FALSE)</f>
        <v>0</v>
      </c>
    </row>
    <row r="283" spans="1:24" hidden="1">
      <c r="A283" s="505"/>
      <c r="B283" s="505"/>
      <c r="C283" s="505"/>
      <c r="D283" s="1198" t="s">
        <v>779</v>
      </c>
      <c r="E283" s="1199" t="s">
        <v>70</v>
      </c>
      <c r="F283" s="1202"/>
      <c r="G283" s="1202"/>
      <c r="H283" s="1204" t="s">
        <v>780</v>
      </c>
      <c r="I283" s="1202" t="s">
        <v>53</v>
      </c>
      <c r="J283" s="1202" t="s">
        <v>746</v>
      </c>
      <c r="K283" s="1202" t="s">
        <v>746</v>
      </c>
      <c r="L283" s="1202" t="s">
        <v>747</v>
      </c>
      <c r="M283" s="1202" t="s">
        <v>748</v>
      </c>
      <c r="N283" s="1203" t="s">
        <v>781</v>
      </c>
      <c r="O283" s="1203" t="s">
        <v>750</v>
      </c>
      <c r="P283" s="1203" t="s">
        <v>751</v>
      </c>
      <c r="Q283" s="1203" t="s">
        <v>752</v>
      </c>
      <c r="R283" s="1203" t="s">
        <v>753</v>
      </c>
      <c r="S283" s="1198">
        <f>VLOOKUP($D283,'NI-San'!$B$1:$V$2048,12,FALSE)</f>
        <v>1</v>
      </c>
      <c r="T283" s="1198">
        <f>VLOOKUP($D283,'NI-San'!$B$1:$V$2048,13,FALSE)</f>
        <v>3</v>
      </c>
      <c r="U283" s="1198">
        <f>VLOOKUP($D283,'NI-San'!$B$1:$V$2048,16,FALSE)</f>
        <v>0</v>
      </c>
      <c r="V283" s="1198">
        <f>VLOOKUP($D283,'NI-San'!$B$1:$V$2048,17,FALSE)</f>
        <v>0</v>
      </c>
      <c r="W283" s="1198">
        <f>VLOOKUP($D283,'NI-San'!$B$1:$V$2048,18,FALSE)</f>
        <v>0</v>
      </c>
      <c r="X283" s="1198">
        <f>VLOOKUP($D283,'NI-San'!$B$1:$V$2048,19,FALSE)</f>
        <v>0</v>
      </c>
    </row>
    <row r="284" spans="1:24" hidden="1">
      <c r="A284" s="505"/>
      <c r="B284" s="505"/>
      <c r="C284" s="505"/>
      <c r="D284" s="1198" t="s">
        <v>782</v>
      </c>
      <c r="E284" s="1199" t="s">
        <v>70</v>
      </c>
      <c r="F284" s="1202"/>
      <c r="G284" s="1202"/>
      <c r="H284" s="1204" t="s">
        <v>780</v>
      </c>
      <c r="I284" s="1202" t="s">
        <v>53</v>
      </c>
      <c r="J284" s="1202" t="s">
        <v>746</v>
      </c>
      <c r="K284" s="1202" t="s">
        <v>746</v>
      </c>
      <c r="L284" s="1202" t="s">
        <v>747</v>
      </c>
      <c r="M284" s="1202" t="s">
        <v>748</v>
      </c>
      <c r="N284" s="1203" t="s">
        <v>783</v>
      </c>
      <c r="O284" s="1203" t="s">
        <v>750</v>
      </c>
      <c r="P284" s="1203" t="s">
        <v>751</v>
      </c>
      <c r="Q284" s="1203" t="s">
        <v>752</v>
      </c>
      <c r="R284" s="1203" t="s">
        <v>753</v>
      </c>
      <c r="S284" s="1198">
        <f>VLOOKUP($D284,'NI-San'!$B$1:$V$2048,12,FALSE)</f>
        <v>1</v>
      </c>
      <c r="T284" s="1198">
        <f>VLOOKUP($D284,'NI-San'!$B$1:$V$2048,13,FALSE)</f>
        <v>0</v>
      </c>
      <c r="U284" s="1198">
        <f>VLOOKUP($D284,'NI-San'!$B$1:$V$2048,16,FALSE)</f>
        <v>0</v>
      </c>
      <c r="V284" s="1198">
        <f>VLOOKUP($D284,'NI-San'!$B$1:$V$2048,17,FALSE)</f>
        <v>0</v>
      </c>
      <c r="W284" s="1198">
        <f>VLOOKUP($D284,'NI-San'!$B$1:$V$2048,18,FALSE)</f>
        <v>0</v>
      </c>
      <c r="X284" s="1198">
        <f>VLOOKUP($D284,'NI-San'!$B$1:$V$2048,19,FALSE)</f>
        <v>0</v>
      </c>
    </row>
    <row r="285" spans="1:24" hidden="1">
      <c r="A285" s="505"/>
      <c r="B285" s="505"/>
      <c r="C285" s="505"/>
      <c r="D285" s="1198" t="s">
        <v>784</v>
      </c>
      <c r="E285" s="1199" t="s">
        <v>70</v>
      </c>
      <c r="F285" s="1202"/>
      <c r="G285" s="1202"/>
      <c r="H285" s="1204" t="s">
        <v>780</v>
      </c>
      <c r="I285" s="1202" t="s">
        <v>53</v>
      </c>
      <c r="J285" s="1202" t="s">
        <v>746</v>
      </c>
      <c r="K285" s="1202" t="s">
        <v>746</v>
      </c>
      <c r="L285" s="1202" t="s">
        <v>747</v>
      </c>
      <c r="M285" s="1202" t="s">
        <v>748</v>
      </c>
      <c r="N285" s="1203" t="s">
        <v>785</v>
      </c>
      <c r="O285" s="1203" t="s">
        <v>750</v>
      </c>
      <c r="P285" s="1203" t="s">
        <v>751</v>
      </c>
      <c r="Q285" s="1203" t="s">
        <v>752</v>
      </c>
      <c r="R285" s="1203" t="s">
        <v>753</v>
      </c>
      <c r="S285" s="1198">
        <f>VLOOKUP($D285,'NI-San'!$B$1:$V$2048,12,FALSE)</f>
        <v>0</v>
      </c>
      <c r="T285" s="1198">
        <f>VLOOKUP($D285,'NI-San'!$B$1:$V$2048,13,FALSE)</f>
        <v>0</v>
      </c>
      <c r="U285" s="1198">
        <f>VLOOKUP($D285,'NI-San'!$B$1:$V$2048,16,FALSE)</f>
        <v>0</v>
      </c>
      <c r="V285" s="1198">
        <f>VLOOKUP($D285,'NI-San'!$B$1:$V$2048,17,FALSE)</f>
        <v>0</v>
      </c>
      <c r="W285" s="1198">
        <f>VLOOKUP($D285,'NI-San'!$B$1:$V$2048,18,FALSE)</f>
        <v>0</v>
      </c>
      <c r="X285" s="1198">
        <f>VLOOKUP($D285,'NI-San'!$B$1:$V$2048,19,FALSE)</f>
        <v>0</v>
      </c>
    </row>
    <row r="286" spans="1:24" hidden="1">
      <c r="A286" s="505"/>
      <c r="B286" s="505"/>
      <c r="C286" s="505"/>
      <c r="D286" s="1198" t="s">
        <v>786</v>
      </c>
      <c r="E286" s="1199" t="s">
        <v>70</v>
      </c>
      <c r="F286" s="1202"/>
      <c r="G286" s="1202"/>
      <c r="H286" s="1202" t="s">
        <v>755</v>
      </c>
      <c r="I286" s="1202" t="s">
        <v>53</v>
      </c>
      <c r="J286" s="1202" t="s">
        <v>746</v>
      </c>
      <c r="K286" s="1202" t="s">
        <v>746</v>
      </c>
      <c r="L286" s="1202" t="s">
        <v>747</v>
      </c>
      <c r="M286" s="1202" t="s">
        <v>748</v>
      </c>
      <c r="N286" s="1203" t="s">
        <v>787</v>
      </c>
      <c r="O286" s="1203" t="s">
        <v>750</v>
      </c>
      <c r="P286" s="1203" t="s">
        <v>751</v>
      </c>
      <c r="Q286" s="1203" t="s">
        <v>752</v>
      </c>
      <c r="R286" s="1203" t="s">
        <v>753</v>
      </c>
      <c r="S286" s="1198">
        <f>VLOOKUP($D286,'NI-San'!$B$1:$V$2048,12,FALSE)</f>
        <v>0</v>
      </c>
      <c r="T286" s="1198">
        <f>VLOOKUP($D286,'NI-San'!$B$1:$V$2048,13,FALSE)</f>
        <v>0</v>
      </c>
      <c r="U286" s="1198">
        <f>VLOOKUP($D286,'NI-San'!$B$1:$V$2048,16,FALSE)</f>
        <v>0</v>
      </c>
      <c r="V286" s="1198">
        <f>VLOOKUP($D286,'NI-San'!$B$1:$V$2048,17,FALSE)</f>
        <v>0</v>
      </c>
      <c r="W286" s="1198">
        <f>VLOOKUP($D286,'NI-San'!$B$1:$V$2048,18,FALSE)</f>
        <v>0</v>
      </c>
      <c r="X286" s="1198">
        <f>VLOOKUP($D286,'NI-San'!$B$1:$V$2048,19,FALSE)</f>
        <v>0</v>
      </c>
    </row>
    <row r="287" spans="1:24" ht="27" hidden="1">
      <c r="A287" s="505"/>
      <c r="B287" s="505"/>
      <c r="C287" s="505"/>
      <c r="D287" s="1198" t="s">
        <v>788</v>
      </c>
      <c r="E287" s="1199" t="s">
        <v>70</v>
      </c>
      <c r="F287" s="1202"/>
      <c r="G287" s="1202"/>
      <c r="H287" s="1202" t="s">
        <v>755</v>
      </c>
      <c r="I287" s="1202" t="s">
        <v>53</v>
      </c>
      <c r="J287" s="1202" t="s">
        <v>746</v>
      </c>
      <c r="K287" s="1202" t="s">
        <v>746</v>
      </c>
      <c r="L287" s="1202" t="s">
        <v>747</v>
      </c>
      <c r="M287" s="1202" t="s">
        <v>748</v>
      </c>
      <c r="N287" s="1203" t="s">
        <v>789</v>
      </c>
      <c r="O287" s="319" t="s">
        <v>750</v>
      </c>
      <c r="P287" s="319" t="s">
        <v>751</v>
      </c>
      <c r="Q287" s="319" t="s">
        <v>752</v>
      </c>
      <c r="R287" s="319" t="s">
        <v>753</v>
      </c>
      <c r="S287" s="1198">
        <f>VLOOKUP($D287,'NI-San'!$B$1:$V$2048,12,FALSE)</f>
        <v>0</v>
      </c>
      <c r="T287" s="1198">
        <f>VLOOKUP($D287,'NI-San'!$B$1:$V$2048,13,FALSE)</f>
        <v>0</v>
      </c>
      <c r="U287" s="1198">
        <f>VLOOKUP($D287,'NI-San'!$B$1:$V$2048,16,FALSE)</f>
        <v>0</v>
      </c>
      <c r="V287" s="1198">
        <f>VLOOKUP($D287,'NI-San'!$B$1:$V$2048,17,FALSE)</f>
        <v>0</v>
      </c>
      <c r="W287" s="1198">
        <f>VLOOKUP($D287,'NI-San'!$B$1:$V$2048,18,FALSE)</f>
        <v>0</v>
      </c>
      <c r="X287" s="1198">
        <f>VLOOKUP($D287,'NI-San'!$B$1:$V$2048,19,FALSE)</f>
        <v>0</v>
      </c>
    </row>
    <row r="288" spans="1:24" hidden="1">
      <c r="A288" s="505"/>
      <c r="B288" s="505"/>
      <c r="C288" s="505"/>
      <c r="D288" s="1198" t="s">
        <v>790</v>
      </c>
      <c r="E288" s="1199" t="s">
        <v>70</v>
      </c>
      <c r="F288" s="1202"/>
      <c r="G288" s="1202"/>
      <c r="H288" s="1202" t="s">
        <v>755</v>
      </c>
      <c r="I288" s="1202" t="s">
        <v>53</v>
      </c>
      <c r="J288" s="1202" t="s">
        <v>762</v>
      </c>
      <c r="K288" s="1202" t="s">
        <v>762</v>
      </c>
      <c r="L288" s="1202" t="s">
        <v>747</v>
      </c>
      <c r="M288" s="1202" t="s">
        <v>748</v>
      </c>
      <c r="N288" s="1203" t="s">
        <v>791</v>
      </c>
      <c r="O288" s="1203" t="s">
        <v>73</v>
      </c>
      <c r="P288" s="1203" t="s">
        <v>73</v>
      </c>
      <c r="Q288" s="1203" t="s">
        <v>752</v>
      </c>
      <c r="R288" s="1203" t="s">
        <v>753</v>
      </c>
      <c r="S288" s="1198">
        <f>VLOOKUP($D288,'NI-San'!$B$1:$V$2048,12,FALSE)</f>
        <v>0</v>
      </c>
      <c r="T288" s="1198">
        <f>VLOOKUP($D288,'NI-San'!$B$1:$V$2048,13,FALSE)</f>
        <v>0</v>
      </c>
      <c r="U288" s="1198">
        <f>VLOOKUP($D288,'NI-San'!$B$1:$V$2048,16,FALSE)</f>
        <v>0</v>
      </c>
      <c r="V288" s="1198">
        <f>VLOOKUP($D288,'NI-San'!$B$1:$V$2048,17,FALSE)</f>
        <v>0</v>
      </c>
      <c r="W288" s="1198">
        <f>VLOOKUP($D288,'NI-San'!$B$1:$V$2048,18,FALSE)</f>
        <v>0</v>
      </c>
      <c r="X288" s="1198">
        <f>VLOOKUP($D288,'NI-San'!$B$1:$V$2048,19,FALSE)</f>
        <v>0</v>
      </c>
    </row>
    <row r="289" spans="1:24" ht="27" hidden="1">
      <c r="A289" s="505"/>
      <c r="B289" s="505"/>
      <c r="C289" s="505"/>
      <c r="D289" s="1198" t="s">
        <v>792</v>
      </c>
      <c r="E289" s="1199" t="s">
        <v>70</v>
      </c>
      <c r="F289" s="1202" t="s">
        <v>157</v>
      </c>
      <c r="G289" s="1202"/>
      <c r="H289" s="1202" t="s">
        <v>755</v>
      </c>
      <c r="I289" s="1202" t="s">
        <v>53</v>
      </c>
      <c r="J289" s="1202" t="s">
        <v>746</v>
      </c>
      <c r="K289" s="1202" t="s">
        <v>746</v>
      </c>
      <c r="L289" s="1202" t="s">
        <v>747</v>
      </c>
      <c r="M289" s="1202" t="s">
        <v>748</v>
      </c>
      <c r="N289" s="1203" t="s">
        <v>793</v>
      </c>
      <c r="O289" s="319" t="s">
        <v>750</v>
      </c>
      <c r="P289" s="319" t="s">
        <v>751</v>
      </c>
      <c r="Q289" s="319" t="s">
        <v>752</v>
      </c>
      <c r="R289" s="319" t="s">
        <v>753</v>
      </c>
      <c r="S289" s="1198">
        <f>VLOOKUP($D289,'NI-San'!$B$1:$V$2048,12,FALSE)</f>
        <v>12</v>
      </c>
      <c r="T289" s="1198">
        <f>VLOOKUP($D289,'NI-San'!$B$1:$V$2048,13,FALSE)</f>
        <v>6</v>
      </c>
      <c r="U289" s="1198">
        <f>VLOOKUP($D289,'NI-San'!$B$1:$V$2048,16,FALSE)</f>
        <v>0</v>
      </c>
      <c r="V289" s="1198">
        <f>VLOOKUP($D289,'NI-San'!$B$1:$V$2048,17,FALSE)</f>
        <v>0</v>
      </c>
      <c r="W289" s="1198">
        <f>VLOOKUP($D289,'NI-San'!$B$1:$V$2048,18,FALSE)</f>
        <v>0</v>
      </c>
      <c r="X289" s="1198">
        <f>VLOOKUP($D289,'NI-San'!$B$1:$V$2048,19,FALSE)</f>
        <v>0</v>
      </c>
    </row>
    <row r="290" spans="1:24" ht="27" hidden="1">
      <c r="A290" s="505"/>
      <c r="B290" s="505"/>
      <c r="C290" s="505"/>
      <c r="D290" s="1198" t="s">
        <v>794</v>
      </c>
      <c r="E290" s="1199" t="s">
        <v>70</v>
      </c>
      <c r="F290" s="1202" t="s">
        <v>157</v>
      </c>
      <c r="G290" s="1202"/>
      <c r="H290" s="1202" t="s">
        <v>755</v>
      </c>
      <c r="I290" s="1202" t="s">
        <v>53</v>
      </c>
      <c r="J290" s="1202" t="s">
        <v>746</v>
      </c>
      <c r="K290" s="1202" t="s">
        <v>746</v>
      </c>
      <c r="L290" s="1202" t="s">
        <v>747</v>
      </c>
      <c r="M290" s="1202" t="s">
        <v>748</v>
      </c>
      <c r="N290" s="1203" t="s">
        <v>795</v>
      </c>
      <c r="O290" s="319" t="s">
        <v>750</v>
      </c>
      <c r="P290" s="319" t="s">
        <v>751</v>
      </c>
      <c r="Q290" s="319" t="s">
        <v>752</v>
      </c>
      <c r="R290" s="319" t="s">
        <v>753</v>
      </c>
      <c r="S290" s="1198">
        <f>VLOOKUP($D290,'NI-San'!$B$1:$V$2048,12,FALSE)</f>
        <v>0</v>
      </c>
      <c r="T290" s="1198">
        <f>VLOOKUP($D290,'NI-San'!$B$1:$V$2048,13,FALSE)</f>
        <v>0</v>
      </c>
      <c r="U290" s="1198">
        <f>VLOOKUP($D290,'NI-San'!$B$1:$V$2048,16,FALSE)</f>
        <v>0</v>
      </c>
      <c r="V290" s="1198">
        <f>VLOOKUP($D290,'NI-San'!$B$1:$V$2048,17,FALSE)</f>
        <v>0</v>
      </c>
      <c r="W290" s="1198">
        <f>VLOOKUP($D290,'NI-San'!$B$1:$V$2048,18,FALSE)</f>
        <v>0</v>
      </c>
      <c r="X290" s="1198">
        <f>VLOOKUP($D290,'NI-San'!$B$1:$V$2048,19,FALSE)</f>
        <v>0</v>
      </c>
    </row>
    <row r="291" spans="1:24" ht="27" hidden="1">
      <c r="A291" s="505"/>
      <c r="B291" s="505"/>
      <c r="C291" s="505"/>
      <c r="D291" s="1198" t="s">
        <v>796</v>
      </c>
      <c r="E291" s="1199" t="s">
        <v>70</v>
      </c>
      <c r="F291" s="1202"/>
      <c r="G291" s="1202"/>
      <c r="H291" s="1202" t="s">
        <v>755</v>
      </c>
      <c r="I291" s="1202" t="s">
        <v>53</v>
      </c>
      <c r="J291" s="1202" t="s">
        <v>746</v>
      </c>
      <c r="K291" s="1202" t="s">
        <v>746</v>
      </c>
      <c r="L291" s="1202" t="s">
        <v>747</v>
      </c>
      <c r="M291" s="1202" t="s">
        <v>748</v>
      </c>
      <c r="N291" s="1203" t="s">
        <v>797</v>
      </c>
      <c r="O291" s="319" t="s">
        <v>750</v>
      </c>
      <c r="P291" s="319" t="s">
        <v>751</v>
      </c>
      <c r="Q291" s="319" t="s">
        <v>752</v>
      </c>
      <c r="R291" s="319" t="s">
        <v>753</v>
      </c>
      <c r="S291" s="1198">
        <f>VLOOKUP($D291,'NI-San'!$B$1:$V$2048,12,FALSE)</f>
        <v>0</v>
      </c>
      <c r="T291" s="1198">
        <f>VLOOKUP($D291,'NI-San'!$B$1:$V$2048,13,FALSE)</f>
        <v>0</v>
      </c>
      <c r="U291" s="1198">
        <f>VLOOKUP($D291,'NI-San'!$B$1:$V$2048,16,FALSE)</f>
        <v>0</v>
      </c>
      <c r="V291" s="1198">
        <f>VLOOKUP($D291,'NI-San'!$B$1:$V$2048,17,FALSE)</f>
        <v>0</v>
      </c>
      <c r="W291" s="1198">
        <f>VLOOKUP($D291,'NI-San'!$B$1:$V$2048,18,FALSE)</f>
        <v>0</v>
      </c>
      <c r="X291" s="1198">
        <f>VLOOKUP($D291,'NI-San'!$B$1:$V$2048,19,FALSE)</f>
        <v>0</v>
      </c>
    </row>
    <row r="292" spans="1:24" ht="27" hidden="1">
      <c r="A292" s="505"/>
      <c r="B292" s="505"/>
      <c r="C292" s="505"/>
      <c r="D292" s="1198" t="s">
        <v>798</v>
      </c>
      <c r="E292" s="1199" t="s">
        <v>70</v>
      </c>
      <c r="F292" s="1202" t="s">
        <v>157</v>
      </c>
      <c r="G292" s="1202"/>
      <c r="H292" s="1202" t="s">
        <v>755</v>
      </c>
      <c r="I292" s="1202" t="s">
        <v>53</v>
      </c>
      <c r="J292" s="1202" t="s">
        <v>762</v>
      </c>
      <c r="K292" s="1202" t="s">
        <v>762</v>
      </c>
      <c r="L292" s="1202" t="s">
        <v>747</v>
      </c>
      <c r="M292" s="1202" t="s">
        <v>748</v>
      </c>
      <c r="N292" s="1203" t="s">
        <v>799</v>
      </c>
      <c r="O292" s="1203" t="s">
        <v>73</v>
      </c>
      <c r="P292" s="1203" t="s">
        <v>73</v>
      </c>
      <c r="Q292" s="1203" t="s">
        <v>752</v>
      </c>
      <c r="R292" s="1203" t="s">
        <v>753</v>
      </c>
      <c r="S292" s="1198">
        <f>VLOOKUP($D292,'NI-San'!$B$1:$V$2048,12,FALSE)</f>
        <v>0</v>
      </c>
      <c r="T292" s="1198">
        <f>VLOOKUP($D292,'NI-San'!$B$1:$V$2048,13,FALSE)</f>
        <v>0</v>
      </c>
      <c r="U292" s="1198">
        <f>VLOOKUP($D292,'NI-San'!$B$1:$V$2048,16,FALSE)</f>
        <v>0</v>
      </c>
      <c r="V292" s="1198">
        <f>VLOOKUP($D292,'NI-San'!$B$1:$V$2048,17,FALSE)</f>
        <v>0</v>
      </c>
      <c r="W292" s="1198">
        <f>VLOOKUP($D292,'NI-San'!$B$1:$V$2048,18,FALSE)</f>
        <v>0</v>
      </c>
      <c r="X292" s="1198">
        <f>VLOOKUP($D292,'NI-San'!$B$1:$V$2048,19,FALSE)</f>
        <v>0</v>
      </c>
    </row>
    <row r="293" spans="1:24" hidden="1">
      <c r="A293" s="505"/>
      <c r="B293" s="505"/>
      <c r="C293" s="505"/>
      <c r="D293" s="1198" t="s">
        <v>800</v>
      </c>
      <c r="E293" s="1199" t="s">
        <v>70</v>
      </c>
      <c r="F293" s="1202"/>
      <c r="G293" s="1202"/>
      <c r="H293" s="1204" t="s">
        <v>801</v>
      </c>
      <c r="I293" s="1202" t="s">
        <v>53</v>
      </c>
      <c r="J293" s="1202" t="s">
        <v>746</v>
      </c>
      <c r="K293" s="1202" t="s">
        <v>746</v>
      </c>
      <c r="L293" s="1202" t="s">
        <v>747</v>
      </c>
      <c r="M293" s="1202" t="s">
        <v>748</v>
      </c>
      <c r="N293" s="1203" t="s">
        <v>802</v>
      </c>
      <c r="O293" s="1203" t="s">
        <v>750</v>
      </c>
      <c r="P293" s="1203" t="s">
        <v>751</v>
      </c>
      <c r="Q293" s="1203" t="s">
        <v>752</v>
      </c>
      <c r="R293" s="1203" t="s">
        <v>753</v>
      </c>
      <c r="S293" s="1198">
        <f>VLOOKUP($D293,'NI-San'!$B$1:$V$2048,12,FALSE)</f>
        <v>0</v>
      </c>
      <c r="T293" s="1198">
        <f>VLOOKUP($D293,'NI-San'!$B$1:$V$2048,13,FALSE)</f>
        <v>0</v>
      </c>
      <c r="U293" s="1198">
        <f>VLOOKUP($D293,'NI-San'!$B$1:$V$2048,16,FALSE)</f>
        <v>0</v>
      </c>
      <c r="V293" s="1198">
        <f>VLOOKUP($D293,'NI-San'!$B$1:$V$2048,17,FALSE)</f>
        <v>0</v>
      </c>
      <c r="W293" s="1198">
        <f>VLOOKUP($D293,'NI-San'!$B$1:$V$2048,18,FALSE)</f>
        <v>0</v>
      </c>
      <c r="X293" s="1198">
        <f>VLOOKUP($D293,'NI-San'!$B$1:$V$2048,19,FALSE)</f>
        <v>0</v>
      </c>
    </row>
    <row r="294" spans="1:24" hidden="1">
      <c r="A294" s="505"/>
      <c r="B294" s="505"/>
      <c r="C294" s="505"/>
      <c r="D294" s="1198" t="s">
        <v>803</v>
      </c>
      <c r="E294" s="1199" t="s">
        <v>70</v>
      </c>
      <c r="F294" s="1202"/>
      <c r="G294" s="1202"/>
      <c r="H294" s="1205" t="s">
        <v>804</v>
      </c>
      <c r="I294" s="1202" t="s">
        <v>53</v>
      </c>
      <c r="J294" s="1202" t="s">
        <v>805</v>
      </c>
      <c r="K294" s="1202" t="s">
        <v>805</v>
      </c>
      <c r="L294" s="1202" t="s">
        <v>747</v>
      </c>
      <c r="M294" s="1202" t="s">
        <v>748</v>
      </c>
      <c r="N294" s="1203" t="s">
        <v>806</v>
      </c>
      <c r="O294" s="1203" t="s">
        <v>73</v>
      </c>
      <c r="P294" s="1203" t="s">
        <v>73</v>
      </c>
      <c r="Q294" s="1203" t="s">
        <v>752</v>
      </c>
      <c r="R294" s="1203" t="s">
        <v>807</v>
      </c>
      <c r="S294" s="1198">
        <f>VLOOKUP($D294,'NI-San'!$B$1:$V$2048,12,FALSE)</f>
        <v>0</v>
      </c>
      <c r="T294" s="1198">
        <f>VLOOKUP($D294,'NI-San'!$B$1:$V$2048,13,FALSE)</f>
        <v>0</v>
      </c>
      <c r="U294" s="1198">
        <f>VLOOKUP($D294,'NI-San'!$B$1:$V$2048,16,FALSE)</f>
        <v>0</v>
      </c>
      <c r="V294" s="1198">
        <f>VLOOKUP($D294,'NI-San'!$B$1:$V$2048,17,FALSE)</f>
        <v>0</v>
      </c>
      <c r="W294" s="1198">
        <f>VLOOKUP($D294,'NI-San'!$B$1:$V$2048,18,FALSE)</f>
        <v>0</v>
      </c>
      <c r="X294" s="1198">
        <f>VLOOKUP($D294,'NI-San'!$B$1:$V$2048,19,FALSE)</f>
        <v>0</v>
      </c>
    </row>
    <row r="295" spans="1:24" hidden="1">
      <c r="A295" s="505"/>
      <c r="B295" s="505"/>
      <c r="C295" s="505"/>
      <c r="D295" s="1198" t="s">
        <v>808</v>
      </c>
      <c r="E295" s="1199" t="s">
        <v>70</v>
      </c>
      <c r="F295" s="1202"/>
      <c r="G295" s="1202"/>
      <c r="H295" s="1205" t="s">
        <v>809</v>
      </c>
      <c r="I295" s="1202" t="s">
        <v>53</v>
      </c>
      <c r="J295" s="1202" t="s">
        <v>746</v>
      </c>
      <c r="K295" s="1202" t="s">
        <v>746</v>
      </c>
      <c r="L295" s="1202" t="s">
        <v>747</v>
      </c>
      <c r="M295" s="1202" t="s">
        <v>748</v>
      </c>
      <c r="N295" s="1202" t="s">
        <v>810</v>
      </c>
      <c r="O295" s="1203" t="s">
        <v>750</v>
      </c>
      <c r="P295" s="1203" t="s">
        <v>811</v>
      </c>
      <c r="Q295" s="1203" t="s">
        <v>812</v>
      </c>
      <c r="R295" s="1203" t="s">
        <v>813</v>
      </c>
      <c r="S295" s="1198">
        <f>VLOOKUP($D295,'NI-San'!$B$1:$V$2048,12,FALSE)</f>
        <v>181</v>
      </c>
      <c r="T295" s="1198">
        <f>VLOOKUP($D295,'NI-San'!$B$1:$V$2048,13,FALSE)</f>
        <v>184</v>
      </c>
      <c r="U295" s="1198">
        <f>VLOOKUP($D295,'NI-San'!$B$1:$V$2048,16,FALSE)</f>
        <v>0</v>
      </c>
      <c r="V295" s="1198">
        <f>VLOOKUP($D295,'NI-San'!$B$1:$V$2048,17,FALSE)</f>
        <v>0</v>
      </c>
      <c r="W295" s="1198">
        <f>VLOOKUP($D295,'NI-San'!$B$1:$V$2048,18,FALSE)</f>
        <v>3</v>
      </c>
      <c r="X295" s="1198">
        <f>VLOOKUP($D295,'NI-San'!$B$1:$V$2048,19,FALSE)</f>
        <v>0</v>
      </c>
    </row>
    <row r="296" spans="1:24" hidden="1">
      <c r="A296" s="505"/>
      <c r="B296" s="505"/>
      <c r="C296" s="505"/>
      <c r="D296" s="1198" t="s">
        <v>814</v>
      </c>
      <c r="E296" s="1199" t="s">
        <v>70</v>
      </c>
      <c r="F296" s="1202"/>
      <c r="G296" s="1202"/>
      <c r="H296" s="1205" t="s">
        <v>815</v>
      </c>
      <c r="I296" s="1202" t="s">
        <v>53</v>
      </c>
      <c r="J296" s="1202" t="s">
        <v>746</v>
      </c>
      <c r="K296" s="1202" t="s">
        <v>746</v>
      </c>
      <c r="L296" s="1202" t="s">
        <v>747</v>
      </c>
      <c r="M296" s="1202" t="s">
        <v>748</v>
      </c>
      <c r="N296" s="1202" t="s">
        <v>816</v>
      </c>
      <c r="O296" s="1203" t="s">
        <v>750</v>
      </c>
      <c r="P296" s="1203" t="s">
        <v>811</v>
      </c>
      <c r="Q296" s="1203" t="s">
        <v>812</v>
      </c>
      <c r="R296" s="1203" t="s">
        <v>813</v>
      </c>
      <c r="S296" s="1198">
        <f>VLOOKUP($D296,'NI-San'!$B$1:$V$2048,12,FALSE)</f>
        <v>41</v>
      </c>
      <c r="T296" s="1198">
        <f>VLOOKUP($D296,'NI-San'!$B$1:$V$2048,13,FALSE)</f>
        <v>0</v>
      </c>
      <c r="U296" s="1198">
        <f>VLOOKUP($D296,'NI-San'!$B$1:$V$2048,16,FALSE)</f>
        <v>0</v>
      </c>
      <c r="V296" s="1198">
        <f>VLOOKUP($D296,'NI-San'!$B$1:$V$2048,17,FALSE)</f>
        <v>0</v>
      </c>
      <c r="W296" s="1198">
        <f>VLOOKUP($D296,'NI-San'!$B$1:$V$2048,18,FALSE)</f>
        <v>0</v>
      </c>
      <c r="X296" s="1198">
        <f>VLOOKUP($D296,'NI-San'!$B$1:$V$2048,19,FALSE)</f>
        <v>0</v>
      </c>
    </row>
    <row r="297" spans="1:24" hidden="1">
      <c r="A297" s="505"/>
      <c r="B297" s="505"/>
      <c r="C297" s="505"/>
      <c r="D297" s="1198" t="s">
        <v>817</v>
      </c>
      <c r="E297" s="1199" t="s">
        <v>70</v>
      </c>
      <c r="F297" s="1202"/>
      <c r="G297" s="1202"/>
      <c r="H297" s="1204" t="s">
        <v>818</v>
      </c>
      <c r="I297" s="1202" t="s">
        <v>53</v>
      </c>
      <c r="J297" s="1202" t="s">
        <v>746</v>
      </c>
      <c r="K297" s="1202" t="s">
        <v>746</v>
      </c>
      <c r="L297" s="1202" t="s">
        <v>747</v>
      </c>
      <c r="M297" s="1202" t="s">
        <v>748</v>
      </c>
      <c r="N297" s="1203" t="s">
        <v>819</v>
      </c>
      <c r="O297" s="1203" t="s">
        <v>750</v>
      </c>
      <c r="P297" s="1203" t="s">
        <v>820</v>
      </c>
      <c r="Q297" s="1203" t="s">
        <v>752</v>
      </c>
      <c r="R297" s="1203" t="s">
        <v>821</v>
      </c>
      <c r="S297" s="1198">
        <f>VLOOKUP($D297,'NI-San'!$B$1:$V$2048,12,FALSE)</f>
        <v>0</v>
      </c>
      <c r="T297" s="1198">
        <f>VLOOKUP($D297,'NI-San'!$B$1:$V$2048,13,FALSE)</f>
        <v>31</v>
      </c>
      <c r="U297" s="1198">
        <f>VLOOKUP($D297,'NI-San'!$B$1:$V$2048,16,FALSE)</f>
        <v>0</v>
      </c>
      <c r="V297" s="1198">
        <f>VLOOKUP($D297,'NI-San'!$B$1:$V$2048,17,FALSE)</f>
        <v>0</v>
      </c>
      <c r="W297" s="1198">
        <f>VLOOKUP($D297,'NI-San'!$B$1:$V$2048,18,FALSE)</f>
        <v>1</v>
      </c>
      <c r="X297" s="1198">
        <f>VLOOKUP($D297,'NI-San'!$B$1:$V$2048,19,FALSE)</f>
        <v>0</v>
      </c>
    </row>
    <row r="298" spans="1:24" ht="40.5" hidden="1">
      <c r="A298" s="505"/>
      <c r="B298" s="505"/>
      <c r="C298" s="505"/>
      <c r="D298" s="1198" t="s">
        <v>822</v>
      </c>
      <c r="E298" s="1199" t="s">
        <v>70</v>
      </c>
      <c r="F298" s="1202"/>
      <c r="G298" s="1202"/>
      <c r="H298" s="1205" t="s">
        <v>815</v>
      </c>
      <c r="I298" s="1202" t="s">
        <v>53</v>
      </c>
      <c r="J298" s="1202" t="s">
        <v>746</v>
      </c>
      <c r="K298" s="1202" t="s">
        <v>746</v>
      </c>
      <c r="L298" s="1202" t="s">
        <v>747</v>
      </c>
      <c r="M298" s="1202" t="s">
        <v>748</v>
      </c>
      <c r="N298" s="1203" t="s">
        <v>823</v>
      </c>
      <c r="O298" s="1203" t="s">
        <v>750</v>
      </c>
      <c r="P298" s="1203" t="s">
        <v>811</v>
      </c>
      <c r="Q298" s="1203" t="s">
        <v>812</v>
      </c>
      <c r="R298" s="1203" t="s">
        <v>813</v>
      </c>
      <c r="S298" s="1198">
        <f>VLOOKUP($D298,'NI-San'!$B$1:$V$2048,12,FALSE)</f>
        <v>0</v>
      </c>
      <c r="T298" s="1198">
        <f>VLOOKUP($D298,'NI-San'!$B$1:$V$2048,13,FALSE)</f>
        <v>0</v>
      </c>
      <c r="U298" s="1198">
        <f>VLOOKUP($D298,'NI-San'!$B$1:$V$2048,16,FALSE)</f>
        <v>0</v>
      </c>
      <c r="V298" s="1198">
        <f>VLOOKUP($D298,'NI-San'!$B$1:$V$2048,17,FALSE)</f>
        <v>0</v>
      </c>
      <c r="W298" s="1198">
        <f>VLOOKUP($D298,'NI-San'!$B$1:$V$2048,18,FALSE)</f>
        <v>0</v>
      </c>
      <c r="X298" s="1198">
        <f>VLOOKUP($D298,'NI-San'!$B$1:$V$2048,19,FALSE)</f>
        <v>0</v>
      </c>
    </row>
    <row r="299" spans="1:24" ht="27" hidden="1">
      <c r="A299" s="505"/>
      <c r="B299" s="505"/>
      <c r="C299" s="505"/>
      <c r="D299" s="1198" t="s">
        <v>824</v>
      </c>
      <c r="E299" s="1199" t="s">
        <v>70</v>
      </c>
      <c r="F299" s="1202"/>
      <c r="G299" s="1202"/>
      <c r="H299" s="1205" t="s">
        <v>815</v>
      </c>
      <c r="I299" s="1202" t="s">
        <v>53</v>
      </c>
      <c r="J299" s="1202" t="s">
        <v>746</v>
      </c>
      <c r="K299" s="1202" t="s">
        <v>746</v>
      </c>
      <c r="L299" s="1202" t="s">
        <v>747</v>
      </c>
      <c r="M299" s="1202" t="s">
        <v>748</v>
      </c>
      <c r="N299" s="1203" t="s">
        <v>825</v>
      </c>
      <c r="O299" s="1203" t="s">
        <v>750</v>
      </c>
      <c r="P299" s="1203" t="s">
        <v>811</v>
      </c>
      <c r="Q299" s="1203" t="s">
        <v>812</v>
      </c>
      <c r="R299" s="1203" t="s">
        <v>813</v>
      </c>
      <c r="S299" s="1198">
        <f>VLOOKUP($D299,'NI-San'!$B$1:$V$2048,12,FALSE)</f>
        <v>0</v>
      </c>
      <c r="T299" s="1198">
        <f>VLOOKUP($D299,'NI-San'!$B$1:$V$2048,13,FALSE)</f>
        <v>0</v>
      </c>
      <c r="U299" s="1198">
        <f>VLOOKUP($D299,'NI-San'!$B$1:$V$2048,16,FALSE)</f>
        <v>0</v>
      </c>
      <c r="V299" s="1198">
        <f>VLOOKUP($D299,'NI-San'!$B$1:$V$2048,17,FALSE)</f>
        <v>0</v>
      </c>
      <c r="W299" s="1198">
        <f>VLOOKUP($D299,'NI-San'!$B$1:$V$2048,18,FALSE)</f>
        <v>0</v>
      </c>
      <c r="X299" s="1198">
        <f>VLOOKUP($D299,'NI-San'!$B$1:$V$2048,19,FALSE)</f>
        <v>0</v>
      </c>
    </row>
    <row r="300" spans="1:24" hidden="1">
      <c r="A300" s="505"/>
      <c r="B300" s="505"/>
      <c r="C300" s="505"/>
      <c r="D300" s="1198" t="s">
        <v>826</v>
      </c>
      <c r="E300" s="1199" t="s">
        <v>70</v>
      </c>
      <c r="F300" s="1202"/>
      <c r="G300" s="1202"/>
      <c r="H300" s="1205" t="s">
        <v>815</v>
      </c>
      <c r="I300" s="1202" t="s">
        <v>53</v>
      </c>
      <c r="J300" s="1202" t="s">
        <v>746</v>
      </c>
      <c r="K300" s="1202" t="s">
        <v>746</v>
      </c>
      <c r="L300" s="1202" t="s">
        <v>747</v>
      </c>
      <c r="M300" s="1202" t="s">
        <v>748</v>
      </c>
      <c r="N300" s="1203" t="s">
        <v>827</v>
      </c>
      <c r="O300" s="1203" t="s">
        <v>750</v>
      </c>
      <c r="P300" s="1203" t="s">
        <v>811</v>
      </c>
      <c r="Q300" s="1203" t="s">
        <v>812</v>
      </c>
      <c r="R300" s="1203" t="s">
        <v>813</v>
      </c>
      <c r="S300" s="1198">
        <f>VLOOKUP($D300,'NI-San'!$B$1:$V$2048,12,FALSE)</f>
        <v>0</v>
      </c>
      <c r="T300" s="1198">
        <f>VLOOKUP($D300,'NI-San'!$B$1:$V$2048,13,FALSE)</f>
        <v>0</v>
      </c>
      <c r="U300" s="1198">
        <f>VLOOKUP($D300,'NI-San'!$B$1:$V$2048,16,FALSE)</f>
        <v>0</v>
      </c>
      <c r="V300" s="1198">
        <f>VLOOKUP($D300,'NI-San'!$B$1:$V$2048,17,FALSE)</f>
        <v>0</v>
      </c>
      <c r="W300" s="1198">
        <f>VLOOKUP($D300,'NI-San'!$B$1:$V$2048,18,FALSE)</f>
        <v>0</v>
      </c>
      <c r="X300" s="1198">
        <f>VLOOKUP($D300,'NI-San'!$B$1:$V$2048,19,FALSE)</f>
        <v>0</v>
      </c>
    </row>
    <row r="301" spans="1:24" hidden="1">
      <c r="A301" s="505"/>
      <c r="B301" s="505"/>
      <c r="C301" s="505"/>
      <c r="D301" s="1198" t="s">
        <v>828</v>
      </c>
      <c r="E301" s="1199" t="s">
        <v>70</v>
      </c>
      <c r="F301" s="1202"/>
      <c r="G301" s="1202"/>
      <c r="H301" s="1205" t="s">
        <v>815</v>
      </c>
      <c r="I301" s="1202" t="s">
        <v>53</v>
      </c>
      <c r="J301" s="1202" t="s">
        <v>746</v>
      </c>
      <c r="K301" s="1202" t="s">
        <v>746</v>
      </c>
      <c r="L301" s="1202" t="s">
        <v>747</v>
      </c>
      <c r="M301" s="1202" t="s">
        <v>748</v>
      </c>
      <c r="N301" s="1203" t="s">
        <v>829</v>
      </c>
      <c r="O301" s="1203" t="s">
        <v>750</v>
      </c>
      <c r="P301" s="1203" t="s">
        <v>811</v>
      </c>
      <c r="Q301" s="1203" t="s">
        <v>812</v>
      </c>
      <c r="R301" s="1203" t="s">
        <v>813</v>
      </c>
      <c r="S301" s="1198">
        <f>VLOOKUP($D301,'NI-San'!$B$1:$V$2048,12,FALSE)</f>
        <v>0</v>
      </c>
      <c r="T301" s="1198">
        <f>VLOOKUP($D301,'NI-San'!$B$1:$V$2048,13,FALSE)</f>
        <v>0</v>
      </c>
      <c r="U301" s="1198">
        <f>VLOOKUP($D301,'NI-San'!$B$1:$V$2048,16,FALSE)</f>
        <v>0</v>
      </c>
      <c r="V301" s="1198">
        <f>VLOOKUP($D301,'NI-San'!$B$1:$V$2048,17,FALSE)</f>
        <v>0</v>
      </c>
      <c r="W301" s="1198">
        <f>VLOOKUP($D301,'NI-San'!$B$1:$V$2048,18,FALSE)</f>
        <v>0</v>
      </c>
      <c r="X301" s="1198">
        <f>VLOOKUP($D301,'NI-San'!$B$1:$V$2048,19,FALSE)</f>
        <v>0</v>
      </c>
    </row>
    <row r="302" spans="1:24" ht="27" hidden="1">
      <c r="A302" s="505"/>
      <c r="B302" s="505"/>
      <c r="C302" s="505"/>
      <c r="D302" s="1198" t="s">
        <v>830</v>
      </c>
      <c r="E302" s="1199" t="s">
        <v>70</v>
      </c>
      <c r="F302" s="1202"/>
      <c r="G302" s="1202"/>
      <c r="H302" s="1205" t="s">
        <v>815</v>
      </c>
      <c r="I302" s="1202" t="s">
        <v>53</v>
      </c>
      <c r="J302" s="1202" t="s">
        <v>746</v>
      </c>
      <c r="K302" s="1202" t="s">
        <v>746</v>
      </c>
      <c r="L302" s="1202" t="s">
        <v>747</v>
      </c>
      <c r="M302" s="1202" t="s">
        <v>748</v>
      </c>
      <c r="N302" s="1203" t="s">
        <v>831</v>
      </c>
      <c r="O302" s="1203" t="s">
        <v>750</v>
      </c>
      <c r="P302" s="1203" t="s">
        <v>811</v>
      </c>
      <c r="Q302" s="1203" t="s">
        <v>812</v>
      </c>
      <c r="R302" s="1203" t="s">
        <v>813</v>
      </c>
      <c r="S302" s="1198">
        <f>VLOOKUP($D302,'NI-San'!$B$1:$V$2048,12,FALSE)</f>
        <v>0</v>
      </c>
      <c r="T302" s="1198">
        <f>VLOOKUP($D302,'NI-San'!$B$1:$V$2048,13,FALSE)</f>
        <v>0</v>
      </c>
      <c r="U302" s="1198">
        <f>VLOOKUP($D302,'NI-San'!$B$1:$V$2048,16,FALSE)</f>
        <v>0</v>
      </c>
      <c r="V302" s="1198">
        <f>VLOOKUP($D302,'NI-San'!$B$1:$V$2048,17,FALSE)</f>
        <v>0</v>
      </c>
      <c r="W302" s="1198">
        <f>VLOOKUP($D302,'NI-San'!$B$1:$V$2048,18,FALSE)</f>
        <v>0</v>
      </c>
      <c r="X302" s="1198">
        <f>VLOOKUP($D302,'NI-San'!$B$1:$V$2048,19,FALSE)</f>
        <v>0</v>
      </c>
    </row>
    <row r="303" spans="1:24" ht="27" hidden="1">
      <c r="A303" s="505"/>
      <c r="B303" s="505"/>
      <c r="C303" s="505"/>
      <c r="D303" s="1198" t="s">
        <v>832</v>
      </c>
      <c r="E303" s="1199" t="s">
        <v>70</v>
      </c>
      <c r="F303" s="1202"/>
      <c r="G303" s="1202"/>
      <c r="H303" s="1205" t="s">
        <v>815</v>
      </c>
      <c r="I303" s="1202" t="s">
        <v>53</v>
      </c>
      <c r="J303" s="1202" t="s">
        <v>746</v>
      </c>
      <c r="K303" s="1202" t="s">
        <v>746</v>
      </c>
      <c r="L303" s="1202" t="s">
        <v>747</v>
      </c>
      <c r="M303" s="1202" t="s">
        <v>748</v>
      </c>
      <c r="N303" s="1203" t="s">
        <v>833</v>
      </c>
      <c r="O303" s="1203" t="s">
        <v>750</v>
      </c>
      <c r="P303" s="1203" t="s">
        <v>811</v>
      </c>
      <c r="Q303" s="1203" t="s">
        <v>812</v>
      </c>
      <c r="R303" s="1203" t="s">
        <v>813</v>
      </c>
      <c r="S303" s="1198">
        <f>VLOOKUP($D303,'NI-San'!$B$1:$V$2048,12,FALSE)</f>
        <v>0</v>
      </c>
      <c r="T303" s="1198">
        <f>VLOOKUP($D303,'NI-San'!$B$1:$V$2048,13,FALSE)</f>
        <v>0</v>
      </c>
      <c r="U303" s="1198">
        <f>VLOOKUP($D303,'NI-San'!$B$1:$V$2048,16,FALSE)</f>
        <v>0</v>
      </c>
      <c r="V303" s="1198">
        <f>VLOOKUP($D303,'NI-San'!$B$1:$V$2048,17,FALSE)</f>
        <v>0</v>
      </c>
      <c r="W303" s="1198">
        <f>VLOOKUP($D303,'NI-San'!$B$1:$V$2048,18,FALSE)</f>
        <v>0</v>
      </c>
      <c r="X303" s="1198">
        <f>VLOOKUP($D303,'NI-San'!$B$1:$V$2048,19,FALSE)</f>
        <v>0</v>
      </c>
    </row>
    <row r="304" spans="1:24" hidden="1">
      <c r="A304" s="505"/>
      <c r="B304" s="505"/>
      <c r="C304" s="505"/>
      <c r="D304" s="1198" t="s">
        <v>834</v>
      </c>
      <c r="E304" s="1199" t="s">
        <v>70</v>
      </c>
      <c r="F304" s="1202"/>
      <c r="G304" s="1202"/>
      <c r="H304" s="1205" t="s">
        <v>815</v>
      </c>
      <c r="I304" s="1202" t="s">
        <v>53</v>
      </c>
      <c r="J304" s="1202" t="s">
        <v>746</v>
      </c>
      <c r="K304" s="1202" t="s">
        <v>746</v>
      </c>
      <c r="L304" s="1202" t="s">
        <v>747</v>
      </c>
      <c r="M304" s="1202" t="s">
        <v>748</v>
      </c>
      <c r="N304" s="1203" t="s">
        <v>835</v>
      </c>
      <c r="O304" s="1203" t="s">
        <v>750</v>
      </c>
      <c r="P304" s="1203" t="s">
        <v>811</v>
      </c>
      <c r="Q304" s="1203" t="s">
        <v>812</v>
      </c>
      <c r="R304" s="1203" t="s">
        <v>813</v>
      </c>
      <c r="S304" s="1198">
        <f>VLOOKUP($D304,'NI-San'!$B$1:$V$2048,12,FALSE)</f>
        <v>0</v>
      </c>
      <c r="T304" s="1198">
        <f>VLOOKUP($D304,'NI-San'!$B$1:$V$2048,13,FALSE)</f>
        <v>0</v>
      </c>
      <c r="U304" s="1198">
        <f>VLOOKUP($D304,'NI-San'!$B$1:$V$2048,16,FALSE)</f>
        <v>0</v>
      </c>
      <c r="V304" s="1198">
        <f>VLOOKUP($D304,'NI-San'!$B$1:$V$2048,17,FALSE)</f>
        <v>0</v>
      </c>
      <c r="W304" s="1198">
        <f>VLOOKUP($D304,'NI-San'!$B$1:$V$2048,18,FALSE)</f>
        <v>0</v>
      </c>
      <c r="X304" s="1198">
        <f>VLOOKUP($D304,'NI-San'!$B$1:$V$2048,19,FALSE)</f>
        <v>0</v>
      </c>
    </row>
    <row r="305" spans="1:24" ht="27" hidden="1">
      <c r="A305" s="505"/>
      <c r="B305" s="505"/>
      <c r="C305" s="505"/>
      <c r="D305" s="1198" t="s">
        <v>836</v>
      </c>
      <c r="E305" s="1199" t="s">
        <v>70</v>
      </c>
      <c r="F305" s="1202"/>
      <c r="G305" s="1202"/>
      <c r="H305" s="1205" t="s">
        <v>815</v>
      </c>
      <c r="I305" s="1202" t="s">
        <v>53</v>
      </c>
      <c r="J305" s="1202" t="s">
        <v>746</v>
      </c>
      <c r="K305" s="1202" t="s">
        <v>746</v>
      </c>
      <c r="L305" s="1202" t="s">
        <v>747</v>
      </c>
      <c r="M305" s="1202" t="s">
        <v>748</v>
      </c>
      <c r="N305" s="1203" t="s">
        <v>837</v>
      </c>
      <c r="O305" s="1203" t="s">
        <v>750</v>
      </c>
      <c r="P305" s="1203" t="s">
        <v>811</v>
      </c>
      <c r="Q305" s="1203" t="s">
        <v>812</v>
      </c>
      <c r="R305" s="1203" t="s">
        <v>813</v>
      </c>
      <c r="S305" s="1198">
        <f>VLOOKUP($D305,'NI-San'!$B$1:$V$2048,12,FALSE)</f>
        <v>0</v>
      </c>
      <c r="T305" s="1198">
        <f>VLOOKUP($D305,'NI-San'!$B$1:$V$2048,13,FALSE)</f>
        <v>0</v>
      </c>
      <c r="U305" s="1198">
        <f>VLOOKUP($D305,'NI-San'!$B$1:$V$2048,16,FALSE)</f>
        <v>0</v>
      </c>
      <c r="V305" s="1198">
        <f>VLOOKUP($D305,'NI-San'!$B$1:$V$2048,17,FALSE)</f>
        <v>0</v>
      </c>
      <c r="W305" s="1198">
        <f>VLOOKUP($D305,'NI-San'!$B$1:$V$2048,18,FALSE)</f>
        <v>0</v>
      </c>
      <c r="X305" s="1198">
        <f>VLOOKUP($D305,'NI-San'!$B$1:$V$2048,19,FALSE)</f>
        <v>0</v>
      </c>
    </row>
    <row r="306" spans="1:24" ht="27" hidden="1">
      <c r="A306" s="505"/>
      <c r="B306" s="505"/>
      <c r="C306" s="505"/>
      <c r="D306" s="1198" t="s">
        <v>838</v>
      </c>
      <c r="E306" s="1199" t="s">
        <v>70</v>
      </c>
      <c r="F306" s="1202"/>
      <c r="G306" s="1202"/>
      <c r="H306" s="1205" t="s">
        <v>815</v>
      </c>
      <c r="I306" s="1202" t="s">
        <v>53</v>
      </c>
      <c r="J306" s="1202" t="s">
        <v>746</v>
      </c>
      <c r="K306" s="1202" t="s">
        <v>746</v>
      </c>
      <c r="L306" s="1202" t="s">
        <v>747</v>
      </c>
      <c r="M306" s="1202" t="s">
        <v>748</v>
      </c>
      <c r="N306" s="1203" t="s">
        <v>839</v>
      </c>
      <c r="O306" s="1203" t="s">
        <v>750</v>
      </c>
      <c r="P306" s="1203" t="s">
        <v>811</v>
      </c>
      <c r="Q306" s="1203" t="s">
        <v>812</v>
      </c>
      <c r="R306" s="1203" t="s">
        <v>813</v>
      </c>
      <c r="S306" s="1198">
        <f>VLOOKUP($D306,'NI-San'!$B$1:$V$2048,12,FALSE)</f>
        <v>0</v>
      </c>
      <c r="T306" s="1198">
        <f>VLOOKUP($D306,'NI-San'!$B$1:$V$2048,13,FALSE)</f>
        <v>0</v>
      </c>
      <c r="U306" s="1198">
        <f>VLOOKUP($D306,'NI-San'!$B$1:$V$2048,16,FALSE)</f>
        <v>0</v>
      </c>
      <c r="V306" s="1198">
        <f>VLOOKUP($D306,'NI-San'!$B$1:$V$2048,17,FALSE)</f>
        <v>0</v>
      </c>
      <c r="W306" s="1198">
        <f>VLOOKUP($D306,'NI-San'!$B$1:$V$2048,18,FALSE)</f>
        <v>0</v>
      </c>
      <c r="X306" s="1198">
        <f>VLOOKUP($D306,'NI-San'!$B$1:$V$2048,19,FALSE)</f>
        <v>0</v>
      </c>
    </row>
    <row r="307" spans="1:24" hidden="1">
      <c r="A307" s="505"/>
      <c r="B307" s="505"/>
      <c r="C307" s="505"/>
      <c r="D307" s="1198" t="s">
        <v>840</v>
      </c>
      <c r="E307" s="1199" t="s">
        <v>70</v>
      </c>
      <c r="F307" s="1202"/>
      <c r="G307" s="1202"/>
      <c r="H307" s="1204" t="s">
        <v>815</v>
      </c>
      <c r="I307" s="1202" t="s">
        <v>53</v>
      </c>
      <c r="J307" s="1202" t="s">
        <v>746</v>
      </c>
      <c r="K307" s="1202" t="s">
        <v>746</v>
      </c>
      <c r="L307" s="1202" t="s">
        <v>747</v>
      </c>
      <c r="M307" s="1202" t="s">
        <v>748</v>
      </c>
      <c r="N307" s="1202" t="s">
        <v>841</v>
      </c>
      <c r="O307" s="1203" t="s">
        <v>750</v>
      </c>
      <c r="P307" s="1203" t="s">
        <v>811</v>
      </c>
      <c r="Q307" s="1203" t="s">
        <v>812</v>
      </c>
      <c r="R307" s="1203" t="s">
        <v>813</v>
      </c>
      <c r="S307" s="1198">
        <f>VLOOKUP($D307,'NI-San'!$B$1:$V$2048,12,FALSE)</f>
        <v>5</v>
      </c>
      <c r="T307" s="1198">
        <f>VLOOKUP($D307,'NI-San'!$B$1:$V$2048,13,FALSE)</f>
        <v>0</v>
      </c>
      <c r="U307" s="1198">
        <f>VLOOKUP($D307,'NI-San'!$B$1:$V$2048,16,FALSE)</f>
        <v>0</v>
      </c>
      <c r="V307" s="1198">
        <f>VLOOKUP($D307,'NI-San'!$B$1:$V$2048,17,FALSE)</f>
        <v>0</v>
      </c>
      <c r="W307" s="1198">
        <f>VLOOKUP($D307,'NI-San'!$B$1:$V$2048,18,FALSE)</f>
        <v>0</v>
      </c>
      <c r="X307" s="1198">
        <f>VLOOKUP($D307,'NI-San'!$B$1:$V$2048,19,FALSE)</f>
        <v>0</v>
      </c>
    </row>
    <row r="308" spans="1:24" hidden="1">
      <c r="A308" s="505"/>
      <c r="B308" s="505"/>
      <c r="C308" s="505"/>
      <c r="D308" s="1198" t="s">
        <v>842</v>
      </c>
      <c r="E308" s="1199" t="s">
        <v>70</v>
      </c>
      <c r="F308" s="1203"/>
      <c r="G308" s="1203"/>
      <c r="H308" s="1204" t="s">
        <v>815</v>
      </c>
      <c r="I308" s="1203" t="s">
        <v>53</v>
      </c>
      <c r="J308" s="1203" t="s">
        <v>746</v>
      </c>
      <c r="K308" s="1203" t="s">
        <v>746</v>
      </c>
      <c r="L308" s="1203" t="s">
        <v>747</v>
      </c>
      <c r="M308" s="1202" t="s">
        <v>748</v>
      </c>
      <c r="N308" s="1202" t="s">
        <v>843</v>
      </c>
      <c r="O308" s="1207" t="s">
        <v>750</v>
      </c>
      <c r="P308" s="1207" t="s">
        <v>811</v>
      </c>
      <c r="Q308" s="1207" t="s">
        <v>812</v>
      </c>
      <c r="R308" s="1207" t="s">
        <v>813</v>
      </c>
      <c r="S308" s="1198">
        <f>VLOOKUP($D308,'NI-San'!$B$1:$V$2048,12,FALSE)</f>
        <v>0</v>
      </c>
      <c r="T308" s="1198">
        <f>VLOOKUP($D308,'NI-San'!$B$1:$V$2048,13,FALSE)</f>
        <v>0</v>
      </c>
      <c r="U308" s="1198">
        <f>VLOOKUP($D308,'NI-San'!$B$1:$V$2048,16,FALSE)</f>
        <v>0</v>
      </c>
      <c r="V308" s="1198">
        <f>VLOOKUP($D308,'NI-San'!$B$1:$V$2048,17,FALSE)</f>
        <v>0</v>
      </c>
      <c r="W308" s="1198">
        <f>VLOOKUP($D308,'NI-San'!$B$1:$V$2048,18,FALSE)</f>
        <v>0</v>
      </c>
      <c r="X308" s="1198">
        <f>VLOOKUP($D308,'NI-San'!$B$1:$V$2048,19,FALSE)</f>
        <v>0</v>
      </c>
    </row>
    <row r="309" spans="1:24" hidden="1">
      <c r="A309" s="505"/>
      <c r="B309" s="505"/>
      <c r="C309" s="505"/>
      <c r="D309" s="1198" t="s">
        <v>844</v>
      </c>
      <c r="E309" s="1199" t="s">
        <v>70</v>
      </c>
      <c r="F309" s="1203"/>
      <c r="G309" s="1203"/>
      <c r="H309" s="1204" t="s">
        <v>815</v>
      </c>
      <c r="I309" s="1203" t="s">
        <v>53</v>
      </c>
      <c r="J309" s="1203" t="s">
        <v>746</v>
      </c>
      <c r="K309" s="1203" t="s">
        <v>746</v>
      </c>
      <c r="L309" s="1203" t="s">
        <v>747</v>
      </c>
      <c r="M309" s="1202" t="s">
        <v>748</v>
      </c>
      <c r="N309" s="1202" t="s">
        <v>845</v>
      </c>
      <c r="O309" s="1207" t="s">
        <v>750</v>
      </c>
      <c r="P309" s="1207" t="s">
        <v>811</v>
      </c>
      <c r="Q309" s="1207" t="s">
        <v>812</v>
      </c>
      <c r="R309" s="1207" t="s">
        <v>813</v>
      </c>
      <c r="S309" s="1198">
        <f>VLOOKUP($D309,'NI-San'!$B$1:$V$2048,12,FALSE)</f>
        <v>0</v>
      </c>
      <c r="T309" s="1198">
        <f>VLOOKUP($D309,'NI-San'!$B$1:$V$2048,13,FALSE)</f>
        <v>0</v>
      </c>
      <c r="U309" s="1198">
        <f>VLOOKUP($D309,'NI-San'!$B$1:$V$2048,16,FALSE)</f>
        <v>0</v>
      </c>
      <c r="V309" s="1198">
        <f>VLOOKUP($D309,'NI-San'!$B$1:$V$2048,17,FALSE)</f>
        <v>0</v>
      </c>
      <c r="W309" s="1198">
        <f>VLOOKUP($D309,'NI-San'!$B$1:$V$2048,18,FALSE)</f>
        <v>0</v>
      </c>
      <c r="X309" s="1198">
        <f>VLOOKUP($D309,'NI-San'!$B$1:$V$2048,19,FALSE)</f>
        <v>0</v>
      </c>
    </row>
    <row r="310" spans="1:24" hidden="1">
      <c r="A310" s="505"/>
      <c r="B310" s="505"/>
      <c r="C310" s="505"/>
      <c r="D310" s="1198" t="s">
        <v>846</v>
      </c>
      <c r="E310" s="1199" t="s">
        <v>70</v>
      </c>
      <c r="F310" s="1202"/>
      <c r="G310" s="1202"/>
      <c r="H310" s="1205" t="s">
        <v>847</v>
      </c>
      <c r="I310" s="1202" t="s">
        <v>53</v>
      </c>
      <c r="J310" s="1202" t="s">
        <v>746</v>
      </c>
      <c r="K310" s="1202" t="s">
        <v>746</v>
      </c>
      <c r="L310" s="1202" t="s">
        <v>747</v>
      </c>
      <c r="M310" s="1202" t="s">
        <v>748</v>
      </c>
      <c r="N310" s="1203" t="s">
        <v>848</v>
      </c>
      <c r="O310" s="1203" t="s">
        <v>750</v>
      </c>
      <c r="P310" s="1203" t="s">
        <v>820</v>
      </c>
      <c r="Q310" s="1203" t="s">
        <v>752</v>
      </c>
      <c r="R310" s="1203" t="s">
        <v>807</v>
      </c>
      <c r="S310" s="1198">
        <f>VLOOKUP($D310,'NI-San'!$B$1:$V$2048,12,FALSE)</f>
        <v>56</v>
      </c>
      <c r="T310" s="1198">
        <f>VLOOKUP($D310,'NI-San'!$B$1:$V$2048,13,FALSE)</f>
        <v>43</v>
      </c>
      <c r="U310" s="1198">
        <f>VLOOKUP($D310,'NI-San'!$B$1:$V$2048,16,FALSE)</f>
        <v>0</v>
      </c>
      <c r="V310" s="1198">
        <f>VLOOKUP($D310,'NI-San'!$B$1:$V$2048,17,FALSE)</f>
        <v>0</v>
      </c>
      <c r="W310" s="1198">
        <f>VLOOKUP($D310,'NI-San'!$B$1:$V$2048,18,FALSE)</f>
        <v>0</v>
      </c>
      <c r="X310" s="1198">
        <f>VLOOKUP($D310,'NI-San'!$B$1:$V$2048,19,FALSE)</f>
        <v>0</v>
      </c>
    </row>
    <row r="311" spans="1:24" hidden="1">
      <c r="A311" s="505"/>
      <c r="B311" s="505"/>
      <c r="C311" s="505"/>
      <c r="D311" s="1198" t="s">
        <v>849</v>
      </c>
      <c r="E311" s="1199" t="s">
        <v>70</v>
      </c>
      <c r="F311" s="1202"/>
      <c r="G311" s="1202"/>
      <c r="H311" s="1205" t="s">
        <v>815</v>
      </c>
      <c r="I311" s="1202" t="s">
        <v>53</v>
      </c>
      <c r="J311" s="1202" t="s">
        <v>805</v>
      </c>
      <c r="K311" s="1202" t="s">
        <v>805</v>
      </c>
      <c r="L311" s="1202" t="s">
        <v>747</v>
      </c>
      <c r="M311" s="1202" t="s">
        <v>748</v>
      </c>
      <c r="N311" s="1203" t="s">
        <v>850</v>
      </c>
      <c r="O311" s="1203" t="s">
        <v>73</v>
      </c>
      <c r="P311" s="1203" t="s">
        <v>73</v>
      </c>
      <c r="Q311" s="1203" t="s">
        <v>812</v>
      </c>
      <c r="R311" s="1203" t="s">
        <v>813</v>
      </c>
      <c r="S311" s="1198">
        <f>VLOOKUP($D311,'NI-San'!$B$1:$V$2048,12,FALSE)</f>
        <v>0</v>
      </c>
      <c r="T311" s="1198">
        <f>VLOOKUP($D311,'NI-San'!$B$1:$V$2048,13,FALSE)</f>
        <v>0</v>
      </c>
      <c r="U311" s="1198">
        <f>VLOOKUP($D311,'NI-San'!$B$1:$V$2048,16,FALSE)</f>
        <v>0</v>
      </c>
      <c r="V311" s="1198">
        <f>VLOOKUP($D311,'NI-San'!$B$1:$V$2048,17,FALSE)</f>
        <v>0</v>
      </c>
      <c r="W311" s="1198">
        <f>VLOOKUP($D311,'NI-San'!$B$1:$V$2048,18,FALSE)</f>
        <v>0</v>
      </c>
      <c r="X311" s="1198">
        <f>VLOOKUP($D311,'NI-San'!$B$1:$V$2048,19,FALSE)</f>
        <v>0</v>
      </c>
    </row>
    <row r="312" spans="1:24" hidden="1">
      <c r="A312" s="505"/>
      <c r="B312" s="505"/>
      <c r="C312" s="505"/>
      <c r="D312" s="1198" t="s">
        <v>851</v>
      </c>
      <c r="E312" s="1199" t="s">
        <v>70</v>
      </c>
      <c r="F312" s="1202"/>
      <c r="G312" s="1202"/>
      <c r="H312" s="1205" t="s">
        <v>815</v>
      </c>
      <c r="I312" s="1202" t="s">
        <v>53</v>
      </c>
      <c r="J312" s="1202" t="s">
        <v>805</v>
      </c>
      <c r="K312" s="1202" t="s">
        <v>805</v>
      </c>
      <c r="L312" s="1202" t="s">
        <v>747</v>
      </c>
      <c r="M312" s="1202" t="s">
        <v>748</v>
      </c>
      <c r="N312" s="1203" t="s">
        <v>852</v>
      </c>
      <c r="O312" s="1203" t="s">
        <v>73</v>
      </c>
      <c r="P312" s="1203" t="s">
        <v>73</v>
      </c>
      <c r="Q312" s="1203" t="s">
        <v>812</v>
      </c>
      <c r="R312" s="1203" t="s">
        <v>813</v>
      </c>
      <c r="S312" s="1198">
        <f>VLOOKUP($D312,'NI-San'!$B$1:$V$2048,12,FALSE)</f>
        <v>0</v>
      </c>
      <c r="T312" s="1198">
        <f>VLOOKUP($D312,'NI-San'!$B$1:$V$2048,13,FALSE)</f>
        <v>0</v>
      </c>
      <c r="U312" s="1198">
        <f>VLOOKUP($D312,'NI-San'!$B$1:$V$2048,16,FALSE)</f>
        <v>0</v>
      </c>
      <c r="V312" s="1198">
        <f>VLOOKUP($D312,'NI-San'!$B$1:$V$2048,17,FALSE)</f>
        <v>0</v>
      </c>
      <c r="W312" s="1198">
        <f>VLOOKUP($D312,'NI-San'!$B$1:$V$2048,18,FALSE)</f>
        <v>0</v>
      </c>
      <c r="X312" s="1198">
        <f>VLOOKUP($D312,'NI-San'!$B$1:$V$2048,19,FALSE)</f>
        <v>0</v>
      </c>
    </row>
    <row r="313" spans="1:24" hidden="1">
      <c r="A313" s="505"/>
      <c r="B313" s="505"/>
      <c r="C313" s="505"/>
      <c r="D313" s="1198" t="s">
        <v>853</v>
      </c>
      <c r="E313" s="1199" t="s">
        <v>70</v>
      </c>
      <c r="F313" s="1202"/>
      <c r="G313" s="1202"/>
      <c r="H313" s="1205" t="s">
        <v>854</v>
      </c>
      <c r="I313" s="1202" t="s">
        <v>53</v>
      </c>
      <c r="J313" s="1202" t="s">
        <v>746</v>
      </c>
      <c r="K313" s="1202" t="s">
        <v>746</v>
      </c>
      <c r="L313" s="1202" t="s">
        <v>747</v>
      </c>
      <c r="M313" s="1202" t="s">
        <v>748</v>
      </c>
      <c r="N313" s="1202" t="s">
        <v>855</v>
      </c>
      <c r="O313" s="1203" t="s">
        <v>750</v>
      </c>
      <c r="P313" s="1203" t="s">
        <v>811</v>
      </c>
      <c r="Q313" s="1203" t="s">
        <v>812</v>
      </c>
      <c r="R313" s="1203" t="s">
        <v>813</v>
      </c>
      <c r="S313" s="1198">
        <f>VLOOKUP($D313,'NI-San'!$B$1:$V$2048,12,FALSE)</f>
        <v>0</v>
      </c>
      <c r="T313" s="1198">
        <f>VLOOKUP($D313,'NI-San'!$B$1:$V$2048,13,FALSE)</f>
        <v>0</v>
      </c>
      <c r="U313" s="1198">
        <f>VLOOKUP($D313,'NI-San'!$B$1:$V$2048,16,FALSE)</f>
        <v>0</v>
      </c>
      <c r="V313" s="1198">
        <f>VLOOKUP($D313,'NI-San'!$B$1:$V$2048,17,FALSE)</f>
        <v>0</v>
      </c>
      <c r="W313" s="1198">
        <f>VLOOKUP($D313,'NI-San'!$B$1:$V$2048,18,FALSE)</f>
        <v>0</v>
      </c>
      <c r="X313" s="1198">
        <f>VLOOKUP($D313,'NI-San'!$B$1:$V$2048,19,FALSE)</f>
        <v>0</v>
      </c>
    </row>
    <row r="314" spans="1:24" hidden="1">
      <c r="A314" s="505"/>
      <c r="B314" s="505"/>
      <c r="C314" s="505"/>
      <c r="D314" s="1198" t="s">
        <v>856</v>
      </c>
      <c r="E314" s="1199" t="s">
        <v>70</v>
      </c>
      <c r="F314" s="1202"/>
      <c r="G314" s="1202"/>
      <c r="H314" s="1204" t="s">
        <v>815</v>
      </c>
      <c r="I314" s="1202" t="s">
        <v>53</v>
      </c>
      <c r="J314" s="1202" t="s">
        <v>746</v>
      </c>
      <c r="K314" s="1202" t="s">
        <v>746</v>
      </c>
      <c r="L314" s="1202" t="s">
        <v>747</v>
      </c>
      <c r="M314" s="1202" t="s">
        <v>748</v>
      </c>
      <c r="N314" s="1202" t="s">
        <v>857</v>
      </c>
      <c r="O314" s="1203" t="s">
        <v>750</v>
      </c>
      <c r="P314" s="1203" t="s">
        <v>811</v>
      </c>
      <c r="Q314" s="1203" t="s">
        <v>812</v>
      </c>
      <c r="R314" s="1203" t="s">
        <v>813</v>
      </c>
      <c r="S314" s="1198">
        <f>VLOOKUP($D314,'NI-San'!$B$1:$V$2048,12,FALSE)</f>
        <v>0</v>
      </c>
      <c r="T314" s="1198">
        <f>VLOOKUP($D314,'NI-San'!$B$1:$V$2048,13,FALSE)</f>
        <v>0</v>
      </c>
      <c r="U314" s="1198">
        <f>VLOOKUP($D314,'NI-San'!$B$1:$V$2048,16,FALSE)</f>
        <v>0</v>
      </c>
      <c r="V314" s="1198">
        <f>VLOOKUP($D314,'NI-San'!$B$1:$V$2048,17,FALSE)</f>
        <v>0</v>
      </c>
      <c r="W314" s="1198">
        <f>VLOOKUP($D314,'NI-San'!$B$1:$V$2048,18,FALSE)</f>
        <v>0</v>
      </c>
      <c r="X314" s="1198">
        <f>VLOOKUP($D314,'NI-San'!$B$1:$V$2048,19,FALSE)</f>
        <v>0</v>
      </c>
    </row>
    <row r="315" spans="1:24" hidden="1">
      <c r="A315" s="505"/>
      <c r="B315" s="505"/>
      <c r="C315" s="505"/>
      <c r="D315" s="1198" t="s">
        <v>858</v>
      </c>
      <c r="E315" s="1199" t="s">
        <v>70</v>
      </c>
      <c r="F315" s="1202"/>
      <c r="G315" s="1202"/>
      <c r="H315" s="1205" t="s">
        <v>815</v>
      </c>
      <c r="I315" s="1202" t="s">
        <v>53</v>
      </c>
      <c r="J315" s="1202" t="s">
        <v>746</v>
      </c>
      <c r="K315" s="1202" t="s">
        <v>746</v>
      </c>
      <c r="L315" s="1202" t="s">
        <v>747</v>
      </c>
      <c r="M315" s="1202" t="s">
        <v>748</v>
      </c>
      <c r="N315" s="1202" t="s">
        <v>859</v>
      </c>
      <c r="O315" s="1203" t="s">
        <v>750</v>
      </c>
      <c r="P315" s="1203" t="s">
        <v>811</v>
      </c>
      <c r="Q315" s="1203" t="s">
        <v>812</v>
      </c>
      <c r="R315" s="1203" t="s">
        <v>813</v>
      </c>
      <c r="S315" s="1198">
        <f>VLOOKUP($D315,'NI-San'!$B$1:$V$2048,12,FALSE)</f>
        <v>0</v>
      </c>
      <c r="T315" s="1198">
        <f>VLOOKUP($D315,'NI-San'!$B$1:$V$2048,13,FALSE)</f>
        <v>0</v>
      </c>
      <c r="U315" s="1198">
        <f>VLOOKUP($D315,'NI-San'!$B$1:$V$2048,16,FALSE)</f>
        <v>0</v>
      </c>
      <c r="V315" s="1198">
        <f>VLOOKUP($D315,'NI-San'!$B$1:$V$2048,17,FALSE)</f>
        <v>0</v>
      </c>
      <c r="W315" s="1198">
        <f>VLOOKUP($D315,'NI-San'!$B$1:$V$2048,18,FALSE)</f>
        <v>0</v>
      </c>
      <c r="X315" s="1198">
        <f>VLOOKUP($D315,'NI-San'!$B$1:$V$2048,19,FALSE)</f>
        <v>0</v>
      </c>
    </row>
    <row r="316" spans="1:24" hidden="1">
      <c r="A316" s="505"/>
      <c r="B316" s="505"/>
      <c r="C316" s="505"/>
      <c r="D316" s="1198" t="s">
        <v>860</v>
      </c>
      <c r="E316" s="1199" t="s">
        <v>70</v>
      </c>
      <c r="F316" s="1202"/>
      <c r="G316" s="1202"/>
      <c r="H316" s="1205" t="s">
        <v>861</v>
      </c>
      <c r="I316" s="1202" t="s">
        <v>53</v>
      </c>
      <c r="J316" s="1202" t="s">
        <v>746</v>
      </c>
      <c r="K316" s="1202" t="s">
        <v>746</v>
      </c>
      <c r="L316" s="1202" t="s">
        <v>747</v>
      </c>
      <c r="M316" s="1202" t="s">
        <v>748</v>
      </c>
      <c r="N316" s="1203" t="s">
        <v>862</v>
      </c>
      <c r="O316" s="1203" t="s">
        <v>750</v>
      </c>
      <c r="P316" s="1203" t="s">
        <v>820</v>
      </c>
      <c r="Q316" s="1203" t="s">
        <v>752</v>
      </c>
      <c r="R316" s="1203" t="s">
        <v>807</v>
      </c>
      <c r="S316" s="1198">
        <f>VLOOKUP($D316,'NI-San'!$B$1:$V$2048,12,FALSE)</f>
        <v>0</v>
      </c>
      <c r="T316" s="1198">
        <f>VLOOKUP($D316,'NI-San'!$B$1:$V$2048,13,FALSE)</f>
        <v>0</v>
      </c>
      <c r="U316" s="1198">
        <f>VLOOKUP($D316,'NI-San'!$B$1:$V$2048,16,FALSE)</f>
        <v>0</v>
      </c>
      <c r="V316" s="1198">
        <f>VLOOKUP($D316,'NI-San'!$B$1:$V$2048,17,FALSE)</f>
        <v>0</v>
      </c>
      <c r="W316" s="1198">
        <f>VLOOKUP($D316,'NI-San'!$B$1:$V$2048,18,FALSE)</f>
        <v>0</v>
      </c>
      <c r="X316" s="1198">
        <f>VLOOKUP($D316,'NI-San'!$B$1:$V$2048,19,FALSE)</f>
        <v>0</v>
      </c>
    </row>
    <row r="317" spans="1:24" hidden="1">
      <c r="A317" s="505"/>
      <c r="B317" s="505"/>
      <c r="C317" s="505"/>
      <c r="D317" s="1198" t="s">
        <v>863</v>
      </c>
      <c r="E317" s="1199" t="s">
        <v>70</v>
      </c>
      <c r="F317" s="1202"/>
      <c r="G317" s="1202"/>
      <c r="H317" s="1205" t="s">
        <v>861</v>
      </c>
      <c r="I317" s="1202" t="s">
        <v>53</v>
      </c>
      <c r="J317" s="1202" t="s">
        <v>746</v>
      </c>
      <c r="K317" s="1202" t="s">
        <v>746</v>
      </c>
      <c r="L317" s="1202" t="s">
        <v>747</v>
      </c>
      <c r="M317" s="1202" t="s">
        <v>748</v>
      </c>
      <c r="N317" s="1203" t="s">
        <v>864</v>
      </c>
      <c r="O317" s="1203" t="s">
        <v>750</v>
      </c>
      <c r="P317" s="1203" t="s">
        <v>865</v>
      </c>
      <c r="Q317" s="1203" t="s">
        <v>752</v>
      </c>
      <c r="R317" s="1203" t="s">
        <v>807</v>
      </c>
      <c r="S317" s="1198">
        <f>VLOOKUP($D317,'NI-San'!$B$1:$V$2048,12,FALSE)</f>
        <v>137</v>
      </c>
      <c r="T317" s="1198">
        <f>VLOOKUP($D317,'NI-San'!$B$1:$V$2048,13,FALSE)</f>
        <v>0</v>
      </c>
      <c r="U317" s="1198">
        <f>VLOOKUP($D317,'NI-San'!$B$1:$V$2048,16,FALSE)</f>
        <v>0</v>
      </c>
      <c r="V317" s="1198">
        <f>VLOOKUP($D317,'NI-San'!$B$1:$V$2048,17,FALSE)</f>
        <v>0</v>
      </c>
      <c r="W317" s="1198">
        <f>VLOOKUP($D317,'NI-San'!$B$1:$V$2048,18,FALSE)</f>
        <v>0</v>
      </c>
      <c r="X317" s="1198">
        <f>VLOOKUP($D317,'NI-San'!$B$1:$V$2048,19,FALSE)</f>
        <v>0</v>
      </c>
    </row>
    <row r="318" spans="1:24" hidden="1">
      <c r="A318" s="505"/>
      <c r="B318" s="505"/>
      <c r="C318" s="505"/>
      <c r="D318" s="1198" t="s">
        <v>866</v>
      </c>
      <c r="E318" s="1199" t="s">
        <v>70</v>
      </c>
      <c r="F318" s="1202"/>
      <c r="G318" s="1202"/>
      <c r="H318" s="1205" t="s">
        <v>847</v>
      </c>
      <c r="I318" s="1202" t="s">
        <v>53</v>
      </c>
      <c r="J318" s="1202" t="s">
        <v>746</v>
      </c>
      <c r="K318" s="1202" t="s">
        <v>746</v>
      </c>
      <c r="L318" s="1202" t="s">
        <v>747</v>
      </c>
      <c r="M318" s="1202" t="s">
        <v>748</v>
      </c>
      <c r="N318" s="1203" t="s">
        <v>867</v>
      </c>
      <c r="O318" s="1203" t="s">
        <v>750</v>
      </c>
      <c r="P318" s="1203" t="s">
        <v>820</v>
      </c>
      <c r="Q318" s="1203" t="s">
        <v>752</v>
      </c>
      <c r="R318" s="1203" t="s">
        <v>807</v>
      </c>
      <c r="S318" s="1198">
        <f>VLOOKUP($D318,'NI-San'!$B$1:$V$2048,12,FALSE)</f>
        <v>62</v>
      </c>
      <c r="T318" s="1198">
        <f>VLOOKUP($D318,'NI-San'!$B$1:$V$2048,13,FALSE)</f>
        <v>37</v>
      </c>
      <c r="U318" s="1198">
        <f>VLOOKUP($D318,'NI-San'!$B$1:$V$2048,16,FALSE)</f>
        <v>0</v>
      </c>
      <c r="V318" s="1198">
        <f>VLOOKUP($D318,'NI-San'!$B$1:$V$2048,17,FALSE)</f>
        <v>0</v>
      </c>
      <c r="W318" s="1198">
        <f>VLOOKUP($D318,'NI-San'!$B$1:$V$2048,18,FALSE)</f>
        <v>0</v>
      </c>
      <c r="X318" s="1198">
        <f>VLOOKUP($D318,'NI-San'!$B$1:$V$2048,19,FALSE)</f>
        <v>0</v>
      </c>
    </row>
    <row r="319" spans="1:24" hidden="1">
      <c r="A319" s="505"/>
      <c r="B319" s="505"/>
      <c r="C319" s="505"/>
      <c r="D319" s="1198" t="s">
        <v>868</v>
      </c>
      <c r="E319" s="1199" t="s">
        <v>70</v>
      </c>
      <c r="F319" s="1202"/>
      <c r="G319" s="1202"/>
      <c r="H319" s="1205" t="s">
        <v>869</v>
      </c>
      <c r="I319" s="1202" t="s">
        <v>53</v>
      </c>
      <c r="J319" s="1202" t="s">
        <v>746</v>
      </c>
      <c r="K319" s="1202" t="s">
        <v>746</v>
      </c>
      <c r="L319" s="1202" t="s">
        <v>747</v>
      </c>
      <c r="M319" s="1202" t="s">
        <v>748</v>
      </c>
      <c r="N319" s="1203" t="s">
        <v>870</v>
      </c>
      <c r="O319" s="1203" t="s">
        <v>750</v>
      </c>
      <c r="P319" s="1203" t="s">
        <v>751</v>
      </c>
      <c r="Q319" s="1203" t="s">
        <v>752</v>
      </c>
      <c r="R319" s="1203" t="s">
        <v>753</v>
      </c>
      <c r="S319" s="1198">
        <f>VLOOKUP($D319,'NI-San'!$B$1:$V$2048,12,FALSE)</f>
        <v>0</v>
      </c>
      <c r="T319" s="1198">
        <f>VLOOKUP($D319,'NI-San'!$B$1:$V$2048,13,FALSE)</f>
        <v>0</v>
      </c>
      <c r="U319" s="1198">
        <f>VLOOKUP($D319,'NI-San'!$B$1:$V$2048,16,FALSE)</f>
        <v>0</v>
      </c>
      <c r="V319" s="1198">
        <f>VLOOKUP($D319,'NI-San'!$B$1:$V$2048,17,FALSE)</f>
        <v>0</v>
      </c>
      <c r="W319" s="1198">
        <f>VLOOKUP($D319,'NI-San'!$B$1:$V$2048,18,FALSE)</f>
        <v>0</v>
      </c>
      <c r="X319" s="1198">
        <f>VLOOKUP($D319,'NI-San'!$B$1:$V$2048,19,FALSE)</f>
        <v>0</v>
      </c>
    </row>
    <row r="320" spans="1:24" hidden="1">
      <c r="A320" s="505"/>
      <c r="B320" s="505"/>
      <c r="C320" s="505"/>
      <c r="D320" s="1198" t="s">
        <v>871</v>
      </c>
      <c r="E320" s="1199" t="s">
        <v>70</v>
      </c>
      <c r="F320" s="1202"/>
      <c r="G320" s="1202"/>
      <c r="H320" s="1204" t="s">
        <v>872</v>
      </c>
      <c r="I320" s="1202" t="s">
        <v>53</v>
      </c>
      <c r="J320" s="1202" t="s">
        <v>746</v>
      </c>
      <c r="K320" s="1202" t="s">
        <v>746</v>
      </c>
      <c r="L320" s="1202" t="s">
        <v>747</v>
      </c>
      <c r="M320" s="1202" t="s">
        <v>748</v>
      </c>
      <c r="N320" s="1203" t="s">
        <v>873</v>
      </c>
      <c r="O320" s="1203" t="s">
        <v>750</v>
      </c>
      <c r="P320" s="1203" t="s">
        <v>751</v>
      </c>
      <c r="Q320" s="1203" t="s">
        <v>752</v>
      </c>
      <c r="R320" s="1203" t="s">
        <v>753</v>
      </c>
      <c r="S320" s="1198">
        <f>VLOOKUP($D320,'NI-San'!$B$1:$V$2048,12,FALSE)</f>
        <v>0</v>
      </c>
      <c r="T320" s="1198">
        <f>VLOOKUP($D320,'NI-San'!$B$1:$V$2048,13,FALSE)</f>
        <v>0</v>
      </c>
      <c r="U320" s="1198">
        <f>VLOOKUP($D320,'NI-San'!$B$1:$V$2048,16,FALSE)</f>
        <v>0</v>
      </c>
      <c r="V320" s="1198">
        <f>VLOOKUP($D320,'NI-San'!$B$1:$V$2048,17,FALSE)</f>
        <v>0</v>
      </c>
      <c r="W320" s="1198">
        <f>VLOOKUP($D320,'NI-San'!$B$1:$V$2048,18,FALSE)</f>
        <v>0</v>
      </c>
      <c r="X320" s="1198">
        <f>VLOOKUP($D320,'NI-San'!$B$1:$V$2048,19,FALSE)</f>
        <v>0</v>
      </c>
    </row>
    <row r="321" spans="1:24" hidden="1">
      <c r="A321" s="505"/>
      <c r="B321" s="505"/>
      <c r="C321" s="505"/>
      <c r="D321" s="1198" t="s">
        <v>874</v>
      </c>
      <c r="E321" s="1199" t="s">
        <v>70</v>
      </c>
      <c r="F321" s="1202" t="s">
        <v>157</v>
      </c>
      <c r="G321" s="1202"/>
      <c r="H321" s="1205" t="s">
        <v>875</v>
      </c>
      <c r="I321" s="1202" t="s">
        <v>53</v>
      </c>
      <c r="J321" s="1202" t="s">
        <v>746</v>
      </c>
      <c r="K321" s="1202" t="s">
        <v>746</v>
      </c>
      <c r="L321" s="1202" t="s">
        <v>747</v>
      </c>
      <c r="M321" s="1202" t="s">
        <v>748</v>
      </c>
      <c r="N321" s="1203" t="s">
        <v>876</v>
      </c>
      <c r="O321" s="1203" t="s">
        <v>750</v>
      </c>
      <c r="P321" s="1203" t="s">
        <v>751</v>
      </c>
      <c r="Q321" s="1203" t="s">
        <v>752</v>
      </c>
      <c r="R321" s="1203" t="s">
        <v>753</v>
      </c>
      <c r="S321" s="1198">
        <f>VLOOKUP($D321,'NI-San'!$B$1:$V$2048,12,FALSE)</f>
        <v>0</v>
      </c>
      <c r="T321" s="1198">
        <f>VLOOKUP($D321,'NI-San'!$B$1:$V$2048,13,FALSE)</f>
        <v>0</v>
      </c>
      <c r="U321" s="1198">
        <f>VLOOKUP($D321,'NI-San'!$B$1:$V$2048,16,FALSE)</f>
        <v>0</v>
      </c>
      <c r="V321" s="1198">
        <f>VLOOKUP($D321,'NI-San'!$B$1:$V$2048,17,FALSE)</f>
        <v>0</v>
      </c>
      <c r="W321" s="1198">
        <f>VLOOKUP($D321,'NI-San'!$B$1:$V$2048,18,FALSE)</f>
        <v>0</v>
      </c>
      <c r="X321" s="1198">
        <f>VLOOKUP($D321,'NI-San'!$B$1:$V$2048,19,FALSE)</f>
        <v>0</v>
      </c>
    </row>
    <row r="322" spans="1:24" hidden="1">
      <c r="A322" s="505"/>
      <c r="B322" s="505"/>
      <c r="C322" s="505"/>
      <c r="D322" s="1198" t="s">
        <v>877</v>
      </c>
      <c r="E322" s="1199" t="s">
        <v>70</v>
      </c>
      <c r="F322" s="1202"/>
      <c r="G322" s="1202"/>
      <c r="H322" s="1205" t="s">
        <v>878</v>
      </c>
      <c r="I322" s="1202" t="s">
        <v>53</v>
      </c>
      <c r="J322" s="1202" t="s">
        <v>746</v>
      </c>
      <c r="K322" s="1202" t="s">
        <v>746</v>
      </c>
      <c r="L322" s="1202" t="s">
        <v>747</v>
      </c>
      <c r="M322" s="1202" t="s">
        <v>748</v>
      </c>
      <c r="N322" s="1203" t="s">
        <v>879</v>
      </c>
      <c r="O322" s="1203" t="s">
        <v>750</v>
      </c>
      <c r="P322" s="1203" t="s">
        <v>820</v>
      </c>
      <c r="Q322" s="1203" t="s">
        <v>752</v>
      </c>
      <c r="R322" s="1203" t="s">
        <v>807</v>
      </c>
      <c r="S322" s="1198">
        <f>VLOOKUP($D322,'NI-San'!$B$1:$V$2048,12,FALSE)</f>
        <v>2</v>
      </c>
      <c r="T322" s="1198">
        <f>VLOOKUP($D322,'NI-San'!$B$1:$V$2048,13,FALSE)</f>
        <v>2</v>
      </c>
      <c r="U322" s="1198">
        <f>VLOOKUP($D322,'NI-San'!$B$1:$V$2048,16,FALSE)</f>
        <v>0</v>
      </c>
      <c r="V322" s="1198">
        <f>VLOOKUP($D322,'NI-San'!$B$1:$V$2048,17,FALSE)</f>
        <v>0</v>
      </c>
      <c r="W322" s="1198">
        <f>VLOOKUP($D322,'NI-San'!$B$1:$V$2048,18,FALSE)</f>
        <v>0</v>
      </c>
      <c r="X322" s="1198">
        <f>VLOOKUP($D322,'NI-San'!$B$1:$V$2048,19,FALSE)</f>
        <v>0</v>
      </c>
    </row>
    <row r="323" spans="1:24" ht="27" hidden="1">
      <c r="A323" s="505"/>
      <c r="B323" s="505"/>
      <c r="C323" s="505"/>
      <c r="D323" s="1198" t="s">
        <v>880</v>
      </c>
      <c r="E323" s="1199" t="s">
        <v>70</v>
      </c>
      <c r="F323" s="1202" t="s">
        <v>157</v>
      </c>
      <c r="G323" s="1202"/>
      <c r="H323" s="1205" t="s">
        <v>767</v>
      </c>
      <c r="I323" s="1202" t="s">
        <v>53</v>
      </c>
      <c r="J323" s="1202" t="s">
        <v>746</v>
      </c>
      <c r="K323" s="1202" t="s">
        <v>746</v>
      </c>
      <c r="L323" s="1202" t="s">
        <v>747</v>
      </c>
      <c r="M323" s="1202" t="s">
        <v>748</v>
      </c>
      <c r="N323" s="1203" t="s">
        <v>881</v>
      </c>
      <c r="O323" s="1203" t="s">
        <v>750</v>
      </c>
      <c r="P323" s="1203" t="s">
        <v>820</v>
      </c>
      <c r="Q323" s="1203" t="s">
        <v>752</v>
      </c>
      <c r="R323" s="1203" t="s">
        <v>807</v>
      </c>
      <c r="S323" s="1198">
        <f>VLOOKUP($D323,'NI-San'!$B$1:$V$2048,12,FALSE)</f>
        <v>0</v>
      </c>
      <c r="T323" s="1198">
        <f>VLOOKUP($D323,'NI-San'!$B$1:$V$2048,13,FALSE)</f>
        <v>0</v>
      </c>
      <c r="U323" s="1198">
        <f>VLOOKUP($D323,'NI-San'!$B$1:$V$2048,16,FALSE)</f>
        <v>0</v>
      </c>
      <c r="V323" s="1198">
        <f>VLOOKUP($D323,'NI-San'!$B$1:$V$2048,17,FALSE)</f>
        <v>0</v>
      </c>
      <c r="W323" s="1198">
        <f>VLOOKUP($D323,'NI-San'!$B$1:$V$2048,18,FALSE)</f>
        <v>0</v>
      </c>
      <c r="X323" s="1198">
        <f>VLOOKUP($D323,'NI-San'!$B$1:$V$2048,19,FALSE)</f>
        <v>0</v>
      </c>
    </row>
    <row r="324" spans="1:24" hidden="1">
      <c r="A324" s="505"/>
      <c r="B324" s="505"/>
      <c r="C324" s="505"/>
      <c r="D324" s="1198" t="s">
        <v>882</v>
      </c>
      <c r="E324" s="1199" t="s">
        <v>70</v>
      </c>
      <c r="F324" s="1202"/>
      <c r="G324" s="1202"/>
      <c r="H324" s="1202"/>
      <c r="I324" s="1202" t="s">
        <v>71</v>
      </c>
      <c r="J324" s="1202"/>
      <c r="K324" s="1202"/>
      <c r="L324" s="1202"/>
      <c r="M324" s="1202"/>
      <c r="N324" s="1203" t="s">
        <v>883</v>
      </c>
      <c r="O324" s="1203" t="s">
        <v>73</v>
      </c>
      <c r="P324" s="1203" t="s">
        <v>73</v>
      </c>
      <c r="Q324" s="1203" t="s">
        <v>73</v>
      </c>
      <c r="R324" s="1203" t="s">
        <v>73</v>
      </c>
      <c r="S324" s="1198">
        <f>VLOOKUP($D324,'NI-San'!$B$1:$V$2048,12,FALSE)</f>
        <v>204</v>
      </c>
      <c r="T324" s="1198">
        <f>VLOOKUP($D324,'NI-San'!$B$1:$V$2048,13,FALSE)</f>
        <v>208</v>
      </c>
      <c r="U324" s="1198">
        <f>VLOOKUP($D324,'NI-San'!$B$1:$V$2048,16,FALSE)</f>
        <v>0</v>
      </c>
      <c r="V324" s="1198">
        <f>VLOOKUP($D324,'NI-San'!$B$1:$V$2048,17,FALSE)</f>
        <v>0</v>
      </c>
      <c r="W324" s="1198">
        <f>VLOOKUP($D324,'NI-San'!$B$1:$V$2048,18,FALSE)</f>
        <v>2</v>
      </c>
      <c r="X324" s="1198">
        <f>VLOOKUP($D324,'NI-San'!$B$1:$V$2048,19,FALSE)</f>
        <v>0</v>
      </c>
    </row>
    <row r="325" spans="1:24" ht="27" hidden="1">
      <c r="A325" s="505"/>
      <c r="B325" s="505"/>
      <c r="C325" s="505"/>
      <c r="D325" s="1198" t="s">
        <v>884</v>
      </c>
      <c r="E325" s="1199" t="s">
        <v>70</v>
      </c>
      <c r="F325" s="1202"/>
      <c r="G325" s="1202"/>
      <c r="H325" s="1202" t="s">
        <v>885</v>
      </c>
      <c r="I325" s="1202" t="s">
        <v>53</v>
      </c>
      <c r="J325" s="1202" t="s">
        <v>746</v>
      </c>
      <c r="K325" s="1202" t="s">
        <v>746</v>
      </c>
      <c r="L325" s="1202" t="s">
        <v>747</v>
      </c>
      <c r="M325" s="1202" t="s">
        <v>886</v>
      </c>
      <c r="N325" s="1203" t="s">
        <v>887</v>
      </c>
      <c r="O325" s="1203" t="s">
        <v>750</v>
      </c>
      <c r="P325" s="1203" t="s">
        <v>888</v>
      </c>
      <c r="Q325" s="1203" t="s">
        <v>750</v>
      </c>
      <c r="R325" s="1203" t="s">
        <v>889</v>
      </c>
      <c r="S325" s="1198">
        <f>VLOOKUP($D325,'NI-San'!$B$1:$V$2048,12,FALSE)</f>
        <v>0</v>
      </c>
      <c r="T325" s="1198">
        <f>VLOOKUP($D325,'NI-San'!$B$1:$V$2048,13,FALSE)</f>
        <v>0</v>
      </c>
      <c r="U325" s="1198">
        <f>VLOOKUP($D325,'NI-San'!$B$1:$V$2048,16,FALSE)</f>
        <v>0</v>
      </c>
      <c r="V325" s="1198">
        <f>VLOOKUP($D325,'NI-San'!$B$1:$V$2048,17,FALSE)</f>
        <v>0</v>
      </c>
      <c r="W325" s="1198">
        <f>VLOOKUP($D325,'NI-San'!$B$1:$V$2048,18,FALSE)</f>
        <v>0</v>
      </c>
      <c r="X325" s="1198">
        <f>VLOOKUP($D325,'NI-San'!$B$1:$V$2048,19,FALSE)</f>
        <v>0</v>
      </c>
    </row>
    <row r="326" spans="1:24" ht="27" hidden="1">
      <c r="A326" s="505"/>
      <c r="B326" s="505"/>
      <c r="C326" s="505"/>
      <c r="D326" s="1198" t="s">
        <v>890</v>
      </c>
      <c r="E326" s="1199" t="s">
        <v>70</v>
      </c>
      <c r="F326" s="1202"/>
      <c r="G326" s="1202"/>
      <c r="H326" s="1202" t="s">
        <v>891</v>
      </c>
      <c r="I326" s="1202" t="s">
        <v>53</v>
      </c>
      <c r="J326" s="1202" t="s">
        <v>746</v>
      </c>
      <c r="K326" s="1202" t="s">
        <v>746</v>
      </c>
      <c r="L326" s="1202" t="s">
        <v>747</v>
      </c>
      <c r="M326" s="1202" t="s">
        <v>886</v>
      </c>
      <c r="N326" s="1203" t="s">
        <v>892</v>
      </c>
      <c r="O326" s="1203" t="s">
        <v>750</v>
      </c>
      <c r="P326" s="1203" t="s">
        <v>893</v>
      </c>
      <c r="Q326" s="1203" t="s">
        <v>750</v>
      </c>
      <c r="R326" s="1203" t="s">
        <v>894</v>
      </c>
      <c r="S326" s="1198">
        <f>VLOOKUP($D326,'NI-San'!$B$1:$V$2048,12,FALSE)</f>
        <v>6</v>
      </c>
      <c r="T326" s="1198">
        <f>VLOOKUP($D326,'NI-San'!$B$1:$V$2048,13,FALSE)</f>
        <v>9</v>
      </c>
      <c r="U326" s="1198">
        <f>VLOOKUP($D326,'NI-San'!$B$1:$V$2048,16,FALSE)</f>
        <v>0</v>
      </c>
      <c r="V326" s="1198">
        <f>VLOOKUP($D326,'NI-San'!$B$1:$V$2048,17,FALSE)</f>
        <v>0</v>
      </c>
      <c r="W326" s="1198">
        <f>VLOOKUP($D326,'NI-San'!$B$1:$V$2048,18,FALSE)</f>
        <v>0</v>
      </c>
      <c r="X326" s="1198">
        <f>VLOOKUP($D326,'NI-San'!$B$1:$V$2048,19,FALSE)</f>
        <v>0</v>
      </c>
    </row>
    <row r="327" spans="1:24" ht="27" hidden="1">
      <c r="A327" s="505"/>
      <c r="B327" s="505"/>
      <c r="C327" s="505"/>
      <c r="D327" s="1198" t="s">
        <v>895</v>
      </c>
      <c r="E327" s="1199" t="s">
        <v>70</v>
      </c>
      <c r="F327" s="1202"/>
      <c r="G327" s="1202"/>
      <c r="H327" s="1202" t="s">
        <v>896</v>
      </c>
      <c r="I327" s="1202" t="s">
        <v>53</v>
      </c>
      <c r="J327" s="1202" t="s">
        <v>746</v>
      </c>
      <c r="K327" s="1202" t="s">
        <v>746</v>
      </c>
      <c r="L327" s="1202" t="s">
        <v>747</v>
      </c>
      <c r="M327" s="1202" t="s">
        <v>886</v>
      </c>
      <c r="N327" s="1203" t="s">
        <v>897</v>
      </c>
      <c r="O327" s="1203" t="s">
        <v>750</v>
      </c>
      <c r="P327" s="1203" t="s">
        <v>898</v>
      </c>
      <c r="Q327" s="1203" t="s">
        <v>750</v>
      </c>
      <c r="R327" s="1203" t="s">
        <v>899</v>
      </c>
      <c r="S327" s="1198">
        <f>VLOOKUP($D327,'NI-San'!$B$1:$V$2048,12,FALSE)</f>
        <v>110</v>
      </c>
      <c r="T327" s="1198">
        <f>VLOOKUP($D327,'NI-San'!$B$1:$V$2048,13,FALSE)</f>
        <v>112</v>
      </c>
      <c r="U327" s="1198">
        <f>VLOOKUP($D327,'NI-San'!$B$1:$V$2048,16,FALSE)</f>
        <v>0</v>
      </c>
      <c r="V327" s="1198">
        <f>VLOOKUP($D327,'NI-San'!$B$1:$V$2048,17,FALSE)</f>
        <v>0</v>
      </c>
      <c r="W327" s="1198">
        <f>VLOOKUP($D327,'NI-San'!$B$1:$V$2048,18,FALSE)</f>
        <v>0</v>
      </c>
      <c r="X327" s="1198">
        <f>VLOOKUP($D327,'NI-San'!$B$1:$V$2048,19,FALSE)</f>
        <v>0</v>
      </c>
    </row>
    <row r="328" spans="1:24" ht="27" hidden="1">
      <c r="A328" s="505"/>
      <c r="B328" s="505"/>
      <c r="C328" s="505"/>
      <c r="D328" s="1198" t="s">
        <v>900</v>
      </c>
      <c r="E328" s="1199" t="s">
        <v>70</v>
      </c>
      <c r="F328" s="1202"/>
      <c r="G328" s="1202"/>
      <c r="H328" s="1202" t="s">
        <v>896</v>
      </c>
      <c r="I328" s="1202" t="s">
        <v>53</v>
      </c>
      <c r="J328" s="1202" t="s">
        <v>746</v>
      </c>
      <c r="K328" s="1202" t="s">
        <v>746</v>
      </c>
      <c r="L328" s="1202" t="s">
        <v>747</v>
      </c>
      <c r="M328" s="1202" t="s">
        <v>886</v>
      </c>
      <c r="N328" s="1203" t="s">
        <v>901</v>
      </c>
      <c r="O328" s="1203" t="s">
        <v>750</v>
      </c>
      <c r="P328" s="1203" t="s">
        <v>902</v>
      </c>
      <c r="Q328" s="1203" t="s">
        <v>750</v>
      </c>
      <c r="R328" s="1203" t="s">
        <v>903</v>
      </c>
      <c r="S328" s="1198">
        <f>VLOOKUP($D328,'NI-San'!$B$1:$V$2048,12,FALSE)</f>
        <v>0</v>
      </c>
      <c r="T328" s="1198">
        <f>VLOOKUP($D328,'NI-San'!$B$1:$V$2048,13,FALSE)</f>
        <v>0</v>
      </c>
      <c r="U328" s="1198">
        <f>VLOOKUP($D328,'NI-San'!$B$1:$V$2048,16,FALSE)</f>
        <v>0</v>
      </c>
      <c r="V328" s="1198">
        <f>VLOOKUP($D328,'NI-San'!$B$1:$V$2048,17,FALSE)</f>
        <v>0</v>
      </c>
      <c r="W328" s="1198">
        <f>VLOOKUP($D328,'NI-San'!$B$1:$V$2048,18,FALSE)</f>
        <v>0</v>
      </c>
      <c r="X328" s="1198">
        <f>VLOOKUP($D328,'NI-San'!$B$1:$V$2048,19,FALSE)</f>
        <v>0</v>
      </c>
    </row>
    <row r="329" spans="1:24" ht="27" hidden="1">
      <c r="A329" s="505"/>
      <c r="B329" s="505"/>
      <c r="C329" s="505"/>
      <c r="D329" s="1198" t="s">
        <v>904</v>
      </c>
      <c r="E329" s="1199" t="s">
        <v>70</v>
      </c>
      <c r="F329" s="1202"/>
      <c r="G329" s="1202"/>
      <c r="H329" s="1202" t="s">
        <v>905</v>
      </c>
      <c r="I329" s="1202" t="s">
        <v>53</v>
      </c>
      <c r="J329" s="1202" t="s">
        <v>746</v>
      </c>
      <c r="K329" s="1202" t="s">
        <v>746</v>
      </c>
      <c r="L329" s="1202" t="s">
        <v>747</v>
      </c>
      <c r="M329" s="1202" t="s">
        <v>886</v>
      </c>
      <c r="N329" s="1203" t="s">
        <v>906</v>
      </c>
      <c r="O329" s="1203" t="s">
        <v>750</v>
      </c>
      <c r="P329" s="1203" t="s">
        <v>907</v>
      </c>
      <c r="Q329" s="1203" t="s">
        <v>750</v>
      </c>
      <c r="R329" s="1203" t="s">
        <v>908</v>
      </c>
      <c r="S329" s="1198">
        <f>VLOOKUP($D329,'NI-San'!$B$1:$V$2048,12,FALSE)</f>
        <v>51</v>
      </c>
      <c r="T329" s="1198">
        <f>VLOOKUP($D329,'NI-San'!$B$1:$V$2048,13,FALSE)</f>
        <v>44</v>
      </c>
      <c r="U329" s="1198">
        <f>VLOOKUP($D329,'NI-San'!$B$1:$V$2048,16,FALSE)</f>
        <v>0</v>
      </c>
      <c r="V329" s="1198">
        <f>VLOOKUP($D329,'NI-San'!$B$1:$V$2048,17,FALSE)</f>
        <v>0</v>
      </c>
      <c r="W329" s="1198">
        <f>VLOOKUP($D329,'NI-San'!$B$1:$V$2048,18,FALSE)</f>
        <v>2</v>
      </c>
      <c r="X329" s="1198">
        <f>VLOOKUP($D329,'NI-San'!$B$1:$V$2048,19,FALSE)</f>
        <v>0</v>
      </c>
    </row>
    <row r="330" spans="1:24" ht="27" hidden="1">
      <c r="A330" s="505"/>
      <c r="B330" s="505"/>
      <c r="C330" s="505"/>
      <c r="D330" s="1198" t="s">
        <v>909</v>
      </c>
      <c r="E330" s="1199" t="s">
        <v>70</v>
      </c>
      <c r="F330" s="1202"/>
      <c r="G330" s="1202"/>
      <c r="H330" s="1202" t="s">
        <v>905</v>
      </c>
      <c r="I330" s="1202" t="s">
        <v>53</v>
      </c>
      <c r="J330" s="1202" t="s">
        <v>746</v>
      </c>
      <c r="K330" s="1202" t="s">
        <v>746</v>
      </c>
      <c r="L330" s="1202" t="s">
        <v>747</v>
      </c>
      <c r="M330" s="1202" t="s">
        <v>886</v>
      </c>
      <c r="N330" s="1203" t="s">
        <v>910</v>
      </c>
      <c r="O330" s="1203" t="s">
        <v>750</v>
      </c>
      <c r="P330" s="1203" t="s">
        <v>911</v>
      </c>
      <c r="Q330" s="1203" t="s">
        <v>750</v>
      </c>
      <c r="R330" s="1203" t="s">
        <v>912</v>
      </c>
      <c r="S330" s="1198">
        <f>VLOOKUP($D330,'NI-San'!$B$1:$V$2048,12,FALSE)</f>
        <v>27</v>
      </c>
      <c r="T330" s="1198">
        <f>VLOOKUP($D330,'NI-San'!$B$1:$V$2048,13,FALSE)</f>
        <v>24</v>
      </c>
      <c r="U330" s="1198">
        <f>VLOOKUP($D330,'NI-San'!$B$1:$V$2048,16,FALSE)</f>
        <v>0</v>
      </c>
      <c r="V330" s="1198">
        <f>VLOOKUP($D330,'NI-San'!$B$1:$V$2048,17,FALSE)</f>
        <v>0</v>
      </c>
      <c r="W330" s="1198">
        <f>VLOOKUP($D330,'NI-San'!$B$1:$V$2048,18,FALSE)</f>
        <v>0</v>
      </c>
      <c r="X330" s="1198">
        <f>VLOOKUP($D330,'NI-San'!$B$1:$V$2048,19,FALSE)</f>
        <v>0</v>
      </c>
    </row>
    <row r="331" spans="1:24" hidden="1">
      <c r="A331" s="505"/>
      <c r="B331" s="505"/>
      <c r="C331" s="505"/>
      <c r="D331" s="1198" t="s">
        <v>913</v>
      </c>
      <c r="E331" s="1199" t="s">
        <v>70</v>
      </c>
      <c r="F331" s="1202"/>
      <c r="G331" s="1202"/>
      <c r="H331" s="1202" t="s">
        <v>914</v>
      </c>
      <c r="I331" s="1202" t="s">
        <v>53</v>
      </c>
      <c r="J331" s="1202" t="s">
        <v>746</v>
      </c>
      <c r="K331" s="1202" t="s">
        <v>746</v>
      </c>
      <c r="L331" s="1202" t="s">
        <v>747</v>
      </c>
      <c r="M331" s="1202" t="s">
        <v>886</v>
      </c>
      <c r="N331" s="1203" t="s">
        <v>915</v>
      </c>
      <c r="O331" s="1203" t="s">
        <v>750</v>
      </c>
      <c r="P331" s="1203" t="s">
        <v>916</v>
      </c>
      <c r="Q331" s="1203" t="s">
        <v>750</v>
      </c>
      <c r="R331" s="1203" t="s">
        <v>917</v>
      </c>
      <c r="S331" s="1198">
        <f>VLOOKUP($D331,'NI-San'!$B$1:$V$2048,12,FALSE)</f>
        <v>0</v>
      </c>
      <c r="T331" s="1198">
        <f>VLOOKUP($D331,'NI-San'!$B$1:$V$2048,13,FALSE)</f>
        <v>0</v>
      </c>
      <c r="U331" s="1198">
        <f>VLOOKUP($D331,'NI-San'!$B$1:$V$2048,16,FALSE)</f>
        <v>0</v>
      </c>
      <c r="V331" s="1198">
        <f>VLOOKUP($D331,'NI-San'!$B$1:$V$2048,17,FALSE)</f>
        <v>0</v>
      </c>
      <c r="W331" s="1198">
        <f>VLOOKUP($D331,'NI-San'!$B$1:$V$2048,18,FALSE)</f>
        <v>0</v>
      </c>
      <c r="X331" s="1198">
        <f>VLOOKUP($D331,'NI-San'!$B$1:$V$2048,19,FALSE)</f>
        <v>0</v>
      </c>
    </row>
    <row r="332" spans="1:24" hidden="1">
      <c r="A332" s="505"/>
      <c r="B332" s="505"/>
      <c r="C332" s="505"/>
      <c r="D332" s="1198" t="s">
        <v>918</v>
      </c>
      <c r="E332" s="1199" t="s">
        <v>70</v>
      </c>
      <c r="F332" s="1202"/>
      <c r="G332" s="1202"/>
      <c r="H332" s="1202" t="s">
        <v>914</v>
      </c>
      <c r="I332" s="1202" t="s">
        <v>53</v>
      </c>
      <c r="J332" s="1202" t="s">
        <v>746</v>
      </c>
      <c r="K332" s="1202" t="s">
        <v>746</v>
      </c>
      <c r="L332" s="1202" t="s">
        <v>747</v>
      </c>
      <c r="M332" s="1202" t="s">
        <v>886</v>
      </c>
      <c r="N332" s="1203" t="s">
        <v>919</v>
      </c>
      <c r="O332" s="1203" t="s">
        <v>750</v>
      </c>
      <c r="P332" s="1203" t="s">
        <v>916</v>
      </c>
      <c r="Q332" s="1203" t="s">
        <v>750</v>
      </c>
      <c r="R332" s="1203" t="s">
        <v>917</v>
      </c>
      <c r="S332" s="1198">
        <f>VLOOKUP($D332,'NI-San'!$B$1:$V$2048,12,FALSE)</f>
        <v>0</v>
      </c>
      <c r="T332" s="1198">
        <f>VLOOKUP($D332,'NI-San'!$B$1:$V$2048,13,FALSE)</f>
        <v>0</v>
      </c>
      <c r="U332" s="1198">
        <f>VLOOKUP($D332,'NI-San'!$B$1:$V$2048,16,FALSE)</f>
        <v>0</v>
      </c>
      <c r="V332" s="1198">
        <f>VLOOKUP($D332,'NI-San'!$B$1:$V$2048,17,FALSE)</f>
        <v>0</v>
      </c>
      <c r="W332" s="1198">
        <f>VLOOKUP($D332,'NI-San'!$B$1:$V$2048,18,FALSE)</f>
        <v>0</v>
      </c>
      <c r="X332" s="1198">
        <f>VLOOKUP($D332,'NI-San'!$B$1:$V$2048,19,FALSE)</f>
        <v>0</v>
      </c>
    </row>
    <row r="333" spans="1:24" ht="27" hidden="1">
      <c r="A333" s="505"/>
      <c r="B333" s="505"/>
      <c r="C333" s="505"/>
      <c r="D333" s="1198" t="s">
        <v>920</v>
      </c>
      <c r="E333" s="1199" t="s">
        <v>70</v>
      </c>
      <c r="F333" s="1202"/>
      <c r="G333" s="1202"/>
      <c r="H333" s="1202" t="s">
        <v>914</v>
      </c>
      <c r="I333" s="1202" t="s">
        <v>53</v>
      </c>
      <c r="J333" s="1202" t="s">
        <v>746</v>
      </c>
      <c r="K333" s="1202" t="s">
        <v>746</v>
      </c>
      <c r="L333" s="1202" t="s">
        <v>747</v>
      </c>
      <c r="M333" s="1202" t="s">
        <v>886</v>
      </c>
      <c r="N333" s="1203" t="s">
        <v>921</v>
      </c>
      <c r="O333" s="1203" t="s">
        <v>750</v>
      </c>
      <c r="P333" s="1203" t="s">
        <v>916</v>
      </c>
      <c r="Q333" s="1203" t="s">
        <v>750</v>
      </c>
      <c r="R333" s="1203" t="s">
        <v>917</v>
      </c>
      <c r="S333" s="1198">
        <f>VLOOKUP($D333,'NI-San'!$B$1:$V$2048,12,FALSE)</f>
        <v>0</v>
      </c>
      <c r="T333" s="1198">
        <f>VLOOKUP($D333,'NI-San'!$B$1:$V$2048,13,FALSE)</f>
        <v>0</v>
      </c>
      <c r="U333" s="1198">
        <f>VLOOKUP($D333,'NI-San'!$B$1:$V$2048,16,FALSE)</f>
        <v>0</v>
      </c>
      <c r="V333" s="1198">
        <f>VLOOKUP($D333,'NI-San'!$B$1:$V$2048,17,FALSE)</f>
        <v>0</v>
      </c>
      <c r="W333" s="1198">
        <f>VLOOKUP($D333,'NI-San'!$B$1:$V$2048,18,FALSE)</f>
        <v>0</v>
      </c>
      <c r="X333" s="1198">
        <f>VLOOKUP($D333,'NI-San'!$B$1:$V$2048,19,FALSE)</f>
        <v>0</v>
      </c>
    </row>
    <row r="334" spans="1:24" hidden="1">
      <c r="A334" s="505"/>
      <c r="B334" s="505"/>
      <c r="C334" s="505"/>
      <c r="D334" s="1198" t="s">
        <v>922</v>
      </c>
      <c r="E334" s="1199" t="s">
        <v>70</v>
      </c>
      <c r="F334" s="1202"/>
      <c r="G334" s="1202"/>
      <c r="H334" s="1202" t="s">
        <v>914</v>
      </c>
      <c r="I334" s="1202" t="s">
        <v>53</v>
      </c>
      <c r="J334" s="1202" t="s">
        <v>746</v>
      </c>
      <c r="K334" s="1202" t="s">
        <v>746</v>
      </c>
      <c r="L334" s="1202" t="s">
        <v>747</v>
      </c>
      <c r="M334" s="1202" t="s">
        <v>886</v>
      </c>
      <c r="N334" s="1203" t="s">
        <v>923</v>
      </c>
      <c r="O334" s="1203" t="s">
        <v>750</v>
      </c>
      <c r="P334" s="1203" t="s">
        <v>916</v>
      </c>
      <c r="Q334" s="1203" t="s">
        <v>750</v>
      </c>
      <c r="R334" s="1203" t="s">
        <v>917</v>
      </c>
      <c r="S334" s="1198">
        <f>VLOOKUP($D334,'NI-San'!$B$1:$V$2048,12,FALSE)</f>
        <v>0</v>
      </c>
      <c r="T334" s="1198">
        <f>VLOOKUP($D334,'NI-San'!$B$1:$V$2048,13,FALSE)</f>
        <v>0</v>
      </c>
      <c r="U334" s="1198">
        <f>VLOOKUP($D334,'NI-San'!$B$1:$V$2048,16,FALSE)</f>
        <v>0</v>
      </c>
      <c r="V334" s="1198">
        <f>VLOOKUP($D334,'NI-San'!$B$1:$V$2048,17,FALSE)</f>
        <v>0</v>
      </c>
      <c r="W334" s="1198">
        <f>VLOOKUP($D334,'NI-San'!$B$1:$V$2048,18,FALSE)</f>
        <v>0</v>
      </c>
      <c r="X334" s="1198">
        <f>VLOOKUP($D334,'NI-San'!$B$1:$V$2048,19,FALSE)</f>
        <v>0</v>
      </c>
    </row>
    <row r="335" spans="1:24" hidden="1">
      <c r="A335" s="505"/>
      <c r="B335" s="505"/>
      <c r="C335" s="505"/>
      <c r="D335" s="1198" t="s">
        <v>924</v>
      </c>
      <c r="E335" s="1199" t="s">
        <v>70</v>
      </c>
      <c r="F335" s="1202"/>
      <c r="G335" s="1202"/>
      <c r="H335" s="1202" t="s">
        <v>914</v>
      </c>
      <c r="I335" s="1202" t="s">
        <v>53</v>
      </c>
      <c r="J335" s="1202" t="s">
        <v>746</v>
      </c>
      <c r="K335" s="1202" t="s">
        <v>746</v>
      </c>
      <c r="L335" s="1202" t="s">
        <v>747</v>
      </c>
      <c r="M335" s="1202" t="s">
        <v>886</v>
      </c>
      <c r="N335" s="1203" t="s">
        <v>925</v>
      </c>
      <c r="O335" s="1203" t="s">
        <v>750</v>
      </c>
      <c r="P335" s="1203" t="s">
        <v>916</v>
      </c>
      <c r="Q335" s="1203" t="s">
        <v>750</v>
      </c>
      <c r="R335" s="1203" t="s">
        <v>917</v>
      </c>
      <c r="S335" s="1198">
        <f>VLOOKUP($D335,'NI-San'!$B$1:$V$2048,12,FALSE)</f>
        <v>0</v>
      </c>
      <c r="T335" s="1198">
        <f>VLOOKUP($D335,'NI-San'!$B$1:$V$2048,13,FALSE)</f>
        <v>0</v>
      </c>
      <c r="U335" s="1198">
        <f>VLOOKUP($D335,'NI-San'!$B$1:$V$2048,16,FALSE)</f>
        <v>0</v>
      </c>
      <c r="V335" s="1198">
        <f>VLOOKUP($D335,'NI-San'!$B$1:$V$2048,17,FALSE)</f>
        <v>0</v>
      </c>
      <c r="W335" s="1198">
        <f>VLOOKUP($D335,'NI-San'!$B$1:$V$2048,18,FALSE)</f>
        <v>0</v>
      </c>
      <c r="X335" s="1198">
        <f>VLOOKUP($D335,'NI-San'!$B$1:$V$2048,19,FALSE)</f>
        <v>0</v>
      </c>
    </row>
    <row r="336" spans="1:24" hidden="1">
      <c r="A336" s="505"/>
      <c r="B336" s="505"/>
      <c r="C336" s="505"/>
      <c r="D336" s="1198" t="s">
        <v>926</v>
      </c>
      <c r="E336" s="1199" t="s">
        <v>70</v>
      </c>
      <c r="F336" s="1202"/>
      <c r="G336" s="1202"/>
      <c r="H336" s="1202" t="s">
        <v>914</v>
      </c>
      <c r="I336" s="1202" t="s">
        <v>53</v>
      </c>
      <c r="J336" s="1202" t="s">
        <v>746</v>
      </c>
      <c r="K336" s="1202" t="s">
        <v>746</v>
      </c>
      <c r="L336" s="1202" t="s">
        <v>747</v>
      </c>
      <c r="M336" s="1202" t="s">
        <v>886</v>
      </c>
      <c r="N336" s="1203" t="s">
        <v>927</v>
      </c>
      <c r="O336" s="1203" t="s">
        <v>750</v>
      </c>
      <c r="P336" s="1203" t="s">
        <v>916</v>
      </c>
      <c r="Q336" s="1203" t="s">
        <v>750</v>
      </c>
      <c r="R336" s="1203" t="s">
        <v>917</v>
      </c>
      <c r="S336" s="1198">
        <f>VLOOKUP($D336,'NI-San'!$B$1:$V$2048,12,FALSE)</f>
        <v>0</v>
      </c>
      <c r="T336" s="1198">
        <f>VLOOKUP($D336,'NI-San'!$B$1:$V$2048,13,FALSE)</f>
        <v>0</v>
      </c>
      <c r="U336" s="1198">
        <f>VLOOKUP($D336,'NI-San'!$B$1:$V$2048,16,FALSE)</f>
        <v>0</v>
      </c>
      <c r="V336" s="1198">
        <f>VLOOKUP($D336,'NI-San'!$B$1:$V$2048,17,FALSE)</f>
        <v>0</v>
      </c>
      <c r="W336" s="1198">
        <f>VLOOKUP($D336,'NI-San'!$B$1:$V$2048,18,FALSE)</f>
        <v>0</v>
      </c>
      <c r="X336" s="1198">
        <f>VLOOKUP($D336,'NI-San'!$B$1:$V$2048,19,FALSE)</f>
        <v>0</v>
      </c>
    </row>
    <row r="337" spans="1:24" ht="27" hidden="1">
      <c r="A337" s="505"/>
      <c r="B337" s="505"/>
      <c r="C337" s="505"/>
      <c r="D337" s="1198" t="s">
        <v>928</v>
      </c>
      <c r="E337" s="1199" t="s">
        <v>70</v>
      </c>
      <c r="F337" s="1202"/>
      <c r="G337" s="1202"/>
      <c r="H337" s="1202" t="s">
        <v>929</v>
      </c>
      <c r="I337" s="1202" t="s">
        <v>53</v>
      </c>
      <c r="J337" s="1202" t="s">
        <v>746</v>
      </c>
      <c r="K337" s="1202" t="s">
        <v>746</v>
      </c>
      <c r="L337" s="1202" t="s">
        <v>747</v>
      </c>
      <c r="M337" s="1202" t="s">
        <v>886</v>
      </c>
      <c r="N337" s="1203" t="s">
        <v>930</v>
      </c>
      <c r="O337" s="1203" t="s">
        <v>750</v>
      </c>
      <c r="P337" s="1203" t="s">
        <v>931</v>
      </c>
      <c r="Q337" s="1203" t="s">
        <v>750</v>
      </c>
      <c r="R337" s="1203" t="s">
        <v>932</v>
      </c>
      <c r="S337" s="1198">
        <f>VLOOKUP($D337,'NI-San'!$B$1:$V$2048,12,FALSE)</f>
        <v>10</v>
      </c>
      <c r="T337" s="1198">
        <f>VLOOKUP($D337,'NI-San'!$B$1:$V$2048,13,FALSE)</f>
        <v>19</v>
      </c>
      <c r="U337" s="1198">
        <f>VLOOKUP($D337,'NI-San'!$B$1:$V$2048,16,FALSE)</f>
        <v>0</v>
      </c>
      <c r="V337" s="1198">
        <f>VLOOKUP($D337,'NI-San'!$B$1:$V$2048,17,FALSE)</f>
        <v>0</v>
      </c>
      <c r="W337" s="1198">
        <f>VLOOKUP($D337,'NI-San'!$B$1:$V$2048,18,FALSE)</f>
        <v>0</v>
      </c>
      <c r="X337" s="1198">
        <f>VLOOKUP($D337,'NI-San'!$B$1:$V$2048,19,FALSE)</f>
        <v>0</v>
      </c>
    </row>
    <row r="338" spans="1:24" ht="27" hidden="1">
      <c r="A338" s="505"/>
      <c r="B338" s="505"/>
      <c r="C338" s="505"/>
      <c r="D338" s="1198" t="s">
        <v>933</v>
      </c>
      <c r="E338" s="1199" t="s">
        <v>70</v>
      </c>
      <c r="F338" s="1202" t="s">
        <v>157</v>
      </c>
      <c r="G338" s="1202"/>
      <c r="H338" s="1202" t="s">
        <v>934</v>
      </c>
      <c r="I338" s="1202" t="s">
        <v>53</v>
      </c>
      <c r="J338" s="1202" t="s">
        <v>746</v>
      </c>
      <c r="K338" s="1202" t="s">
        <v>746</v>
      </c>
      <c r="L338" s="1202" t="s">
        <v>747</v>
      </c>
      <c r="M338" s="1202" t="s">
        <v>886</v>
      </c>
      <c r="N338" s="1203" t="s">
        <v>935</v>
      </c>
      <c r="O338" s="1203" t="s">
        <v>750</v>
      </c>
      <c r="P338" s="1203" t="s">
        <v>931</v>
      </c>
      <c r="Q338" s="1203" t="s">
        <v>750</v>
      </c>
      <c r="R338" s="1203" t="s">
        <v>932</v>
      </c>
      <c r="S338" s="1198">
        <f>VLOOKUP($D338,'NI-San'!$B$1:$V$2048,12,FALSE)</f>
        <v>0</v>
      </c>
      <c r="T338" s="1198">
        <f>VLOOKUP($D338,'NI-San'!$B$1:$V$2048,13,FALSE)</f>
        <v>0</v>
      </c>
      <c r="U338" s="1198">
        <f>VLOOKUP($D338,'NI-San'!$B$1:$V$2048,16,FALSE)</f>
        <v>0</v>
      </c>
      <c r="V338" s="1198">
        <f>VLOOKUP($D338,'NI-San'!$B$1:$V$2048,17,FALSE)</f>
        <v>0</v>
      </c>
      <c r="W338" s="1198">
        <f>VLOOKUP($D338,'NI-San'!$B$1:$V$2048,18,FALSE)</f>
        <v>0</v>
      </c>
      <c r="X338" s="1198">
        <f>VLOOKUP($D338,'NI-San'!$B$1:$V$2048,19,FALSE)</f>
        <v>0</v>
      </c>
    </row>
    <row r="339" spans="1:24" hidden="1">
      <c r="A339" s="505"/>
      <c r="B339" s="505"/>
      <c r="C339" s="505"/>
      <c r="D339" s="1198" t="s">
        <v>936</v>
      </c>
      <c r="E339" s="1199" t="s">
        <v>70</v>
      </c>
      <c r="F339" s="1202"/>
      <c r="G339" s="1202"/>
      <c r="H339" s="1202" t="s">
        <v>929</v>
      </c>
      <c r="I339" s="1202" t="s">
        <v>531</v>
      </c>
      <c r="J339" s="1202"/>
      <c r="K339" s="1202"/>
      <c r="L339" s="1202"/>
      <c r="M339" s="1202" t="s">
        <v>886</v>
      </c>
      <c r="N339" s="1203" t="s">
        <v>937</v>
      </c>
      <c r="O339" s="1203" t="s">
        <v>73</v>
      </c>
      <c r="P339" s="1203" t="s">
        <v>73</v>
      </c>
      <c r="Q339" s="1203" t="s">
        <v>73</v>
      </c>
      <c r="R339" s="1203" t="s">
        <v>73</v>
      </c>
      <c r="S339" s="1198">
        <f>VLOOKUP($D339,'NI-San'!$B$1:$V$2048,12,FALSE)</f>
        <v>0</v>
      </c>
      <c r="T339" s="1198">
        <f>VLOOKUP($D339,'NI-San'!$B$1:$V$2048,13,FALSE)</f>
        <v>0</v>
      </c>
      <c r="U339" s="1198">
        <f>VLOOKUP($D339,'NI-San'!$B$1:$V$2048,16,FALSE)</f>
        <v>0</v>
      </c>
      <c r="V339" s="1198">
        <f>VLOOKUP($D339,'NI-San'!$B$1:$V$2048,17,FALSE)</f>
        <v>0</v>
      </c>
      <c r="W339" s="1198">
        <f>VLOOKUP($D339,'NI-San'!$B$1:$V$2048,18,FALSE)</f>
        <v>0</v>
      </c>
      <c r="X339" s="1198">
        <f>VLOOKUP($D339,'NI-San'!$B$1:$V$2048,19,FALSE)</f>
        <v>0</v>
      </c>
    </row>
    <row r="340" spans="1:24" hidden="1">
      <c r="A340" s="505"/>
      <c r="B340" s="505"/>
      <c r="C340" s="505"/>
      <c r="D340" s="1198" t="s">
        <v>938</v>
      </c>
      <c r="E340" s="1199" t="s">
        <v>70</v>
      </c>
      <c r="F340" s="1202"/>
      <c r="G340" s="1202"/>
      <c r="H340" s="1202"/>
      <c r="I340" s="1202" t="s">
        <v>71</v>
      </c>
      <c r="J340" s="1202"/>
      <c r="K340" s="1202"/>
      <c r="L340" s="1202"/>
      <c r="M340" s="1202"/>
      <c r="N340" s="1203" t="s">
        <v>939</v>
      </c>
      <c r="O340" s="1203" t="s">
        <v>73</v>
      </c>
      <c r="P340" s="1203" t="s">
        <v>73</v>
      </c>
      <c r="Q340" s="1203" t="s">
        <v>73</v>
      </c>
      <c r="R340" s="1203" t="s">
        <v>73</v>
      </c>
      <c r="S340" s="1198">
        <f>VLOOKUP($D340,'NI-San'!$B$1:$V$2048,12,FALSE)</f>
        <v>471412</v>
      </c>
      <c r="T340" s="1198">
        <f>VLOOKUP($D340,'NI-San'!$B$1:$V$2048,13,FALSE)</f>
        <v>483587</v>
      </c>
      <c r="U340" s="1198">
        <f>VLOOKUP($D340,'NI-San'!$B$1:$V$2048,16,FALSE)</f>
        <v>0</v>
      </c>
      <c r="V340" s="1198">
        <f>VLOOKUP($D340,'NI-San'!$B$1:$V$2048,17,FALSE)</f>
        <v>0</v>
      </c>
      <c r="W340" s="1198">
        <f>VLOOKUP($D340,'NI-San'!$B$1:$V$2048,18,FALSE)</f>
        <v>1463</v>
      </c>
      <c r="X340" s="1198">
        <f>VLOOKUP($D340,'NI-San'!$B$1:$V$2048,19,FALSE)</f>
        <v>556</v>
      </c>
    </row>
    <row r="341" spans="1:24" hidden="1">
      <c r="A341" s="505"/>
      <c r="B341" s="505"/>
      <c r="C341" s="505"/>
      <c r="D341" s="1198" t="s">
        <v>940</v>
      </c>
      <c r="E341" s="1199" t="s">
        <v>70</v>
      </c>
      <c r="F341" s="1202"/>
      <c r="G341" s="1202"/>
      <c r="H341" s="1202"/>
      <c r="I341" s="1202" t="s">
        <v>71</v>
      </c>
      <c r="J341" s="1202"/>
      <c r="K341" s="1202"/>
      <c r="L341" s="1202"/>
      <c r="M341" s="1202"/>
      <c r="N341" s="1203" t="s">
        <v>941</v>
      </c>
      <c r="O341" s="1203" t="s">
        <v>73</v>
      </c>
      <c r="P341" s="1203" t="s">
        <v>73</v>
      </c>
      <c r="Q341" s="1203" t="s">
        <v>73</v>
      </c>
      <c r="R341" s="1203" t="s">
        <v>73</v>
      </c>
      <c r="S341" s="1198">
        <f>VLOOKUP($D341,'NI-San'!$B$1:$V$2048,12,FALSE)</f>
        <v>468486</v>
      </c>
      <c r="T341" s="1198">
        <f>VLOOKUP($D341,'NI-San'!$B$1:$V$2048,13,FALSE)</f>
        <v>480762</v>
      </c>
      <c r="U341" s="1198">
        <f>VLOOKUP($D341,'NI-San'!$B$1:$V$2048,16,FALSE)</f>
        <v>0</v>
      </c>
      <c r="V341" s="1198">
        <f>VLOOKUP($D341,'NI-San'!$B$1:$V$2048,17,FALSE)</f>
        <v>0</v>
      </c>
      <c r="W341" s="1198">
        <f>VLOOKUP($D341,'NI-San'!$B$1:$V$2048,18,FALSE)</f>
        <v>1376</v>
      </c>
      <c r="X341" s="1198">
        <f>VLOOKUP($D341,'NI-San'!$B$1:$V$2048,19,FALSE)</f>
        <v>556</v>
      </c>
    </row>
    <row r="342" spans="1:24" hidden="1">
      <c r="A342" s="505"/>
      <c r="B342" s="505"/>
      <c r="C342" s="505"/>
      <c r="D342" s="1198" t="s">
        <v>942</v>
      </c>
      <c r="E342" s="1199" t="s">
        <v>70</v>
      </c>
      <c r="F342" s="1202"/>
      <c r="G342" s="1202"/>
      <c r="H342" s="1202"/>
      <c r="I342" s="1202" t="s">
        <v>71</v>
      </c>
      <c r="J342" s="1202"/>
      <c r="K342" s="1202"/>
      <c r="L342" s="1202"/>
      <c r="M342" s="1202"/>
      <c r="N342" s="1203" t="s">
        <v>943</v>
      </c>
      <c r="O342" s="1203" t="s">
        <v>73</v>
      </c>
      <c r="P342" s="1203" t="s">
        <v>73</v>
      </c>
      <c r="Q342" s="1203" t="s">
        <v>73</v>
      </c>
      <c r="R342" s="1203" t="s">
        <v>73</v>
      </c>
      <c r="S342" s="1198">
        <f>VLOOKUP($D342,'NI-San'!$B$1:$V$2048,12,FALSE)</f>
        <v>30913</v>
      </c>
      <c r="T342" s="1198">
        <f>VLOOKUP($D342,'NI-San'!$B$1:$V$2048,13,FALSE)</f>
        <v>30709</v>
      </c>
      <c r="U342" s="1198">
        <f>VLOOKUP($D342,'NI-San'!$B$1:$V$2048,16,FALSE)</f>
        <v>0</v>
      </c>
      <c r="V342" s="1198">
        <f>VLOOKUP($D342,'NI-San'!$B$1:$V$2048,17,FALSE)</f>
        <v>0</v>
      </c>
      <c r="W342" s="1198">
        <f>VLOOKUP($D342,'NI-San'!$B$1:$V$2048,18,FALSE)</f>
        <v>0</v>
      </c>
      <c r="X342" s="1198">
        <f>VLOOKUP($D342,'NI-San'!$B$1:$V$2048,19,FALSE)</f>
        <v>0</v>
      </c>
    </row>
    <row r="343" spans="1:24" ht="27" hidden="1">
      <c r="A343" s="505"/>
      <c r="B343" s="505"/>
      <c r="C343" s="505"/>
      <c r="D343" s="1198" t="s">
        <v>944</v>
      </c>
      <c r="E343" s="1199" t="s">
        <v>70</v>
      </c>
      <c r="F343" s="1202"/>
      <c r="G343" s="1202"/>
      <c r="H343" s="1202" t="s">
        <v>945</v>
      </c>
      <c r="I343" s="1202" t="s">
        <v>53</v>
      </c>
      <c r="J343" s="1202" t="s">
        <v>946</v>
      </c>
      <c r="K343" s="1202" t="s">
        <v>946</v>
      </c>
      <c r="L343" s="1202" t="s">
        <v>747</v>
      </c>
      <c r="M343" s="1202" t="s">
        <v>947</v>
      </c>
      <c r="N343" s="1203" t="s">
        <v>948</v>
      </c>
      <c r="O343" s="1203" t="s">
        <v>73</v>
      </c>
      <c r="P343" s="1203" t="s">
        <v>73</v>
      </c>
      <c r="Q343" s="1203" t="s">
        <v>750</v>
      </c>
      <c r="R343" s="1203" t="s">
        <v>949</v>
      </c>
      <c r="S343" s="1198">
        <f>VLOOKUP($D343,'NI-San'!$B$1:$V$2048,12,FALSE)</f>
        <v>22677</v>
      </c>
      <c r="T343" s="1198">
        <f>VLOOKUP($D343,'NI-San'!$B$1:$V$2048,13,FALSE)</f>
        <v>22587</v>
      </c>
      <c r="U343" s="1198">
        <f>VLOOKUP($D343,'NI-San'!$B$1:$V$2048,16,FALSE)</f>
        <v>0</v>
      </c>
      <c r="V343" s="1198">
        <f>VLOOKUP($D343,'NI-San'!$B$1:$V$2048,17,FALSE)</f>
        <v>0</v>
      </c>
      <c r="W343" s="1198">
        <f>VLOOKUP($D343,'NI-San'!$B$1:$V$2048,18,FALSE)</f>
        <v>0</v>
      </c>
      <c r="X343" s="1198">
        <f>VLOOKUP($D343,'NI-San'!$B$1:$V$2048,19,FALSE)</f>
        <v>0</v>
      </c>
    </row>
    <row r="344" spans="1:24" ht="27" hidden="1">
      <c r="A344" s="505"/>
      <c r="B344" s="505"/>
      <c r="C344" s="505"/>
      <c r="D344" s="1198" t="s">
        <v>950</v>
      </c>
      <c r="E344" s="1199" t="s">
        <v>70</v>
      </c>
      <c r="F344" s="1202"/>
      <c r="G344" s="1202"/>
      <c r="H344" s="1202" t="s">
        <v>951</v>
      </c>
      <c r="I344" s="1202" t="s">
        <v>53</v>
      </c>
      <c r="J344" s="1202" t="s">
        <v>946</v>
      </c>
      <c r="K344" s="1202" t="s">
        <v>946</v>
      </c>
      <c r="L344" s="1202" t="s">
        <v>747</v>
      </c>
      <c r="M344" s="1202" t="s">
        <v>947</v>
      </c>
      <c r="N344" s="1203" t="s">
        <v>952</v>
      </c>
      <c r="O344" s="1203" t="s">
        <v>73</v>
      </c>
      <c r="P344" s="1203" t="s">
        <v>73</v>
      </c>
      <c r="Q344" s="1203" t="s">
        <v>750</v>
      </c>
      <c r="R344" s="1203" t="s">
        <v>949</v>
      </c>
      <c r="S344" s="1198">
        <f>VLOOKUP($D344,'NI-San'!$B$1:$V$2048,12,FALSE)</f>
        <v>4913</v>
      </c>
      <c r="T344" s="1198">
        <f>VLOOKUP($D344,'NI-San'!$B$1:$V$2048,13,FALSE)</f>
        <v>4807</v>
      </c>
      <c r="U344" s="1198">
        <f>VLOOKUP($D344,'NI-San'!$B$1:$V$2048,16,FALSE)</f>
        <v>0</v>
      </c>
      <c r="V344" s="1198">
        <f>VLOOKUP($D344,'NI-San'!$B$1:$V$2048,17,FALSE)</f>
        <v>0</v>
      </c>
      <c r="W344" s="1198">
        <f>VLOOKUP($D344,'NI-San'!$B$1:$V$2048,18,FALSE)</f>
        <v>0</v>
      </c>
      <c r="X344" s="1198">
        <f>VLOOKUP($D344,'NI-San'!$B$1:$V$2048,19,FALSE)</f>
        <v>0</v>
      </c>
    </row>
    <row r="345" spans="1:24" ht="27" hidden="1">
      <c r="A345" s="505"/>
      <c r="B345" s="505"/>
      <c r="C345" s="505"/>
      <c r="D345" s="1198" t="s">
        <v>953</v>
      </c>
      <c r="E345" s="1199" t="s">
        <v>70</v>
      </c>
      <c r="F345" s="1202"/>
      <c r="G345" s="1202"/>
      <c r="H345" s="1202" t="s">
        <v>954</v>
      </c>
      <c r="I345" s="1202" t="s">
        <v>53</v>
      </c>
      <c r="J345" s="1202" t="s">
        <v>946</v>
      </c>
      <c r="K345" s="1202" t="s">
        <v>946</v>
      </c>
      <c r="L345" s="1202" t="s">
        <v>747</v>
      </c>
      <c r="M345" s="1202" t="s">
        <v>947</v>
      </c>
      <c r="N345" s="1203" t="s">
        <v>955</v>
      </c>
      <c r="O345" s="1203" t="s">
        <v>73</v>
      </c>
      <c r="P345" s="1203" t="s">
        <v>73</v>
      </c>
      <c r="Q345" s="1203" t="s">
        <v>750</v>
      </c>
      <c r="R345" s="1203" t="s">
        <v>949</v>
      </c>
      <c r="S345" s="1198">
        <f>VLOOKUP($D345,'NI-San'!$B$1:$V$2048,12,FALSE)</f>
        <v>3269</v>
      </c>
      <c r="T345" s="1198">
        <f>VLOOKUP($D345,'NI-San'!$B$1:$V$2048,13,FALSE)</f>
        <v>3258</v>
      </c>
      <c r="U345" s="1198">
        <f>VLOOKUP($D345,'NI-San'!$B$1:$V$2048,16,FALSE)</f>
        <v>0</v>
      </c>
      <c r="V345" s="1198">
        <f>VLOOKUP($D345,'NI-San'!$B$1:$V$2048,17,FALSE)</f>
        <v>0</v>
      </c>
      <c r="W345" s="1198">
        <f>VLOOKUP($D345,'NI-San'!$B$1:$V$2048,18,FALSE)</f>
        <v>0</v>
      </c>
      <c r="X345" s="1198">
        <f>VLOOKUP($D345,'NI-San'!$B$1:$V$2048,19,FALSE)</f>
        <v>0</v>
      </c>
    </row>
    <row r="346" spans="1:24" ht="27" hidden="1">
      <c r="A346" s="505"/>
      <c r="B346" s="505"/>
      <c r="C346" s="505"/>
      <c r="D346" s="1198" t="s">
        <v>956</v>
      </c>
      <c r="E346" s="1199" t="s">
        <v>70</v>
      </c>
      <c r="F346" s="1202"/>
      <c r="G346" s="1202"/>
      <c r="H346" s="1202" t="s">
        <v>957</v>
      </c>
      <c r="I346" s="1202" t="s">
        <v>53</v>
      </c>
      <c r="J346" s="1202" t="s">
        <v>958</v>
      </c>
      <c r="K346" s="1202" t="s">
        <v>958</v>
      </c>
      <c r="L346" s="1202" t="s">
        <v>747</v>
      </c>
      <c r="M346" s="1202" t="s">
        <v>947</v>
      </c>
      <c r="N346" s="1203" t="s">
        <v>959</v>
      </c>
      <c r="O346" s="1203" t="s">
        <v>73</v>
      </c>
      <c r="P346" s="1203" t="s">
        <v>73</v>
      </c>
      <c r="Q346" s="1203" t="s">
        <v>750</v>
      </c>
      <c r="R346" s="1203" t="s">
        <v>949</v>
      </c>
      <c r="S346" s="1198">
        <f>VLOOKUP($D346,'NI-San'!$B$1:$V$2048,12,FALSE)</f>
        <v>0</v>
      </c>
      <c r="T346" s="1198">
        <f>VLOOKUP($D346,'NI-San'!$B$1:$V$2048,13,FALSE)</f>
        <v>0</v>
      </c>
      <c r="U346" s="1198">
        <f>VLOOKUP($D346,'NI-San'!$B$1:$V$2048,16,FALSE)</f>
        <v>0</v>
      </c>
      <c r="V346" s="1198">
        <f>VLOOKUP($D346,'NI-San'!$B$1:$V$2048,17,FALSE)</f>
        <v>0</v>
      </c>
      <c r="W346" s="1198">
        <f>VLOOKUP($D346,'NI-San'!$B$1:$V$2048,18,FALSE)</f>
        <v>0</v>
      </c>
      <c r="X346" s="1198">
        <f>VLOOKUP($D346,'NI-San'!$B$1:$V$2048,19,FALSE)</f>
        <v>0</v>
      </c>
    </row>
    <row r="347" spans="1:24" ht="27" hidden="1">
      <c r="A347" s="505"/>
      <c r="B347" s="505"/>
      <c r="C347" s="505"/>
      <c r="D347" s="1198" t="s">
        <v>960</v>
      </c>
      <c r="E347" s="1199" t="s">
        <v>70</v>
      </c>
      <c r="F347" s="1202"/>
      <c r="G347" s="1202"/>
      <c r="H347" s="1202" t="s">
        <v>957</v>
      </c>
      <c r="I347" s="1202" t="s">
        <v>53</v>
      </c>
      <c r="J347" s="1202" t="s">
        <v>958</v>
      </c>
      <c r="K347" s="1202" t="s">
        <v>958</v>
      </c>
      <c r="L347" s="1202" t="s">
        <v>747</v>
      </c>
      <c r="M347" s="1202" t="s">
        <v>947</v>
      </c>
      <c r="N347" s="1203" t="s">
        <v>961</v>
      </c>
      <c r="O347" s="1203" t="s">
        <v>73</v>
      </c>
      <c r="P347" s="1203" t="s">
        <v>73</v>
      </c>
      <c r="Q347" s="1203" t="s">
        <v>750</v>
      </c>
      <c r="R347" s="1203" t="s">
        <v>949</v>
      </c>
      <c r="S347" s="1198">
        <f>VLOOKUP($D347,'NI-San'!$B$1:$V$2048,12,FALSE)</f>
        <v>0</v>
      </c>
      <c r="T347" s="1198">
        <f>VLOOKUP($D347,'NI-San'!$B$1:$V$2048,13,FALSE)</f>
        <v>0</v>
      </c>
      <c r="U347" s="1198">
        <f>VLOOKUP($D347,'NI-San'!$B$1:$V$2048,16,FALSE)</f>
        <v>0</v>
      </c>
      <c r="V347" s="1198">
        <f>VLOOKUP($D347,'NI-San'!$B$1:$V$2048,17,FALSE)</f>
        <v>0</v>
      </c>
      <c r="W347" s="1198">
        <f>VLOOKUP($D347,'NI-San'!$B$1:$V$2048,18,FALSE)</f>
        <v>0</v>
      </c>
      <c r="X347" s="1198">
        <f>VLOOKUP($D347,'NI-San'!$B$1:$V$2048,19,FALSE)</f>
        <v>0</v>
      </c>
    </row>
    <row r="348" spans="1:24" ht="27" hidden="1">
      <c r="A348" s="505"/>
      <c r="B348" s="505"/>
      <c r="C348" s="505"/>
      <c r="D348" s="1198" t="s">
        <v>962</v>
      </c>
      <c r="E348" s="1199" t="s">
        <v>70</v>
      </c>
      <c r="F348" s="1202"/>
      <c r="G348" s="1202"/>
      <c r="H348" s="1202" t="s">
        <v>957</v>
      </c>
      <c r="I348" s="1202" t="s">
        <v>53</v>
      </c>
      <c r="J348" s="1202" t="s">
        <v>958</v>
      </c>
      <c r="K348" s="1202" t="s">
        <v>958</v>
      </c>
      <c r="L348" s="1202" t="s">
        <v>747</v>
      </c>
      <c r="M348" s="1202" t="s">
        <v>947</v>
      </c>
      <c r="N348" s="1203" t="s">
        <v>963</v>
      </c>
      <c r="O348" s="1203" t="s">
        <v>73</v>
      </c>
      <c r="P348" s="1203" t="s">
        <v>73</v>
      </c>
      <c r="Q348" s="1203" t="s">
        <v>750</v>
      </c>
      <c r="R348" s="1203" t="s">
        <v>949</v>
      </c>
      <c r="S348" s="1198">
        <f>VLOOKUP($D348,'NI-San'!$B$1:$V$2048,12,FALSE)</f>
        <v>0</v>
      </c>
      <c r="T348" s="1198">
        <f>VLOOKUP($D348,'NI-San'!$B$1:$V$2048,13,FALSE)</f>
        <v>0</v>
      </c>
      <c r="U348" s="1198">
        <f>VLOOKUP($D348,'NI-San'!$B$1:$V$2048,16,FALSE)</f>
        <v>0</v>
      </c>
      <c r="V348" s="1198">
        <f>VLOOKUP($D348,'NI-San'!$B$1:$V$2048,17,FALSE)</f>
        <v>0</v>
      </c>
      <c r="W348" s="1198">
        <f>VLOOKUP($D348,'NI-San'!$B$1:$V$2048,18,FALSE)</f>
        <v>0</v>
      </c>
      <c r="X348" s="1198">
        <f>VLOOKUP($D348,'NI-San'!$B$1:$V$2048,19,FALSE)</f>
        <v>0</v>
      </c>
    </row>
    <row r="349" spans="1:24" ht="27" hidden="1">
      <c r="A349" s="505"/>
      <c r="B349" s="505"/>
      <c r="C349" s="505"/>
      <c r="D349" s="1198" t="s">
        <v>964</v>
      </c>
      <c r="E349" s="1199" t="s">
        <v>70</v>
      </c>
      <c r="F349" s="1202"/>
      <c r="G349" s="1202"/>
      <c r="H349" s="1202" t="s">
        <v>957</v>
      </c>
      <c r="I349" s="1202" t="s">
        <v>53</v>
      </c>
      <c r="J349" s="1202" t="s">
        <v>946</v>
      </c>
      <c r="K349" s="1202" t="s">
        <v>946</v>
      </c>
      <c r="L349" s="1202" t="s">
        <v>747</v>
      </c>
      <c r="M349" s="1202" t="s">
        <v>947</v>
      </c>
      <c r="N349" s="1203" t="s">
        <v>965</v>
      </c>
      <c r="O349" s="1203" t="s">
        <v>73</v>
      </c>
      <c r="P349" s="1203" t="s">
        <v>73</v>
      </c>
      <c r="Q349" s="1203" t="s">
        <v>750</v>
      </c>
      <c r="R349" s="1203" t="s">
        <v>966</v>
      </c>
      <c r="S349" s="1198">
        <f>VLOOKUP($D349,'NI-San'!$B$1:$V$2048,12,FALSE)</f>
        <v>0</v>
      </c>
      <c r="T349" s="1198">
        <f>VLOOKUP($D349,'NI-San'!$B$1:$V$2048,13,FALSE)</f>
        <v>0</v>
      </c>
      <c r="U349" s="1198">
        <f>VLOOKUP($D349,'NI-San'!$B$1:$V$2048,16,FALSE)</f>
        <v>0</v>
      </c>
      <c r="V349" s="1198">
        <f>VLOOKUP($D349,'NI-San'!$B$1:$V$2048,17,FALSE)</f>
        <v>0</v>
      </c>
      <c r="W349" s="1198">
        <f>VLOOKUP($D349,'NI-San'!$B$1:$V$2048,18,FALSE)</f>
        <v>0</v>
      </c>
      <c r="X349" s="1198">
        <f>VLOOKUP($D349,'NI-San'!$B$1:$V$2048,19,FALSE)</f>
        <v>0</v>
      </c>
    </row>
    <row r="350" spans="1:24" ht="27">
      <c r="A350" s="505"/>
      <c r="B350" s="505"/>
      <c r="C350" s="505"/>
      <c r="D350" s="1198" t="s">
        <v>967</v>
      </c>
      <c r="E350" s="1199" t="s">
        <v>70</v>
      </c>
      <c r="F350" s="1202" t="s">
        <v>295</v>
      </c>
      <c r="G350" s="1202"/>
      <c r="H350" s="1202" t="s">
        <v>968</v>
      </c>
      <c r="I350" s="1202" t="s">
        <v>53</v>
      </c>
      <c r="J350" s="1202" t="s">
        <v>946</v>
      </c>
      <c r="K350" s="1202" t="s">
        <v>946</v>
      </c>
      <c r="L350" s="1202" t="s">
        <v>747</v>
      </c>
      <c r="M350" s="1202" t="s">
        <v>947</v>
      </c>
      <c r="N350" s="1203" t="s">
        <v>969</v>
      </c>
      <c r="O350" s="1203" t="s">
        <v>73</v>
      </c>
      <c r="P350" s="1203" t="s">
        <v>73</v>
      </c>
      <c r="Q350" s="1203" t="s">
        <v>750</v>
      </c>
      <c r="R350" s="1203" t="s">
        <v>966</v>
      </c>
      <c r="S350" s="1198">
        <f>VLOOKUP($D350,'NI-San'!$B$1:$V$2048,12,FALSE)</f>
        <v>54</v>
      </c>
      <c r="T350" s="1198">
        <f>VLOOKUP($D350,'NI-San'!$B$1:$V$2048,13,FALSE)</f>
        <v>57</v>
      </c>
      <c r="U350" s="1198">
        <f>VLOOKUP($D350,'NI-San'!$B$1:$V$2048,16,FALSE)</f>
        <v>0</v>
      </c>
      <c r="V350" s="1198">
        <f>VLOOKUP($D350,'NI-San'!$B$1:$V$2048,17,FALSE)</f>
        <v>0</v>
      </c>
      <c r="W350" s="1198">
        <f>VLOOKUP($D350,'NI-San'!$B$1:$V$2048,18,FALSE)</f>
        <v>0</v>
      </c>
      <c r="X350" s="1198">
        <f>VLOOKUP($D350,'NI-San'!$B$1:$V$2048,19,FALSE)</f>
        <v>0</v>
      </c>
    </row>
    <row r="351" spans="1:24">
      <c r="A351" s="505"/>
      <c r="B351" s="505"/>
      <c r="C351" s="505"/>
      <c r="D351" s="1198" t="s">
        <v>970</v>
      </c>
      <c r="E351" s="1199" t="s">
        <v>70</v>
      </c>
      <c r="F351" s="1202" t="s">
        <v>295</v>
      </c>
      <c r="G351" s="1202"/>
      <c r="H351" s="1202" t="s">
        <v>945</v>
      </c>
      <c r="I351" s="1202" t="s">
        <v>531</v>
      </c>
      <c r="J351" s="1202" t="s">
        <v>971</v>
      </c>
      <c r="K351" s="1202" t="s">
        <v>971</v>
      </c>
      <c r="L351" s="1202"/>
      <c r="M351" s="1202" t="s">
        <v>947</v>
      </c>
      <c r="N351" s="1203" t="s">
        <v>972</v>
      </c>
      <c r="O351" s="1203" t="s">
        <v>73</v>
      </c>
      <c r="P351" s="1203" t="s">
        <v>73</v>
      </c>
      <c r="Q351" s="1203" t="s">
        <v>73</v>
      </c>
      <c r="R351" s="1203" t="s">
        <v>73</v>
      </c>
      <c r="S351" s="1198">
        <f>VLOOKUP($D351,'NI-San'!$B$1:$V$2048,12,FALSE)</f>
        <v>0</v>
      </c>
      <c r="T351" s="1198">
        <f>VLOOKUP($D351,'NI-San'!$B$1:$V$2048,13,FALSE)</f>
        <v>0</v>
      </c>
      <c r="U351" s="1198">
        <f>VLOOKUP($D351,'NI-San'!$B$1:$V$2048,16,FALSE)</f>
        <v>0</v>
      </c>
      <c r="V351" s="1198">
        <f>VLOOKUP($D351,'NI-San'!$B$1:$V$2048,17,FALSE)</f>
        <v>0</v>
      </c>
      <c r="W351" s="1198">
        <f>VLOOKUP($D351,'NI-San'!$B$1:$V$2048,18,FALSE)</f>
        <v>0</v>
      </c>
      <c r="X351" s="1198">
        <f>VLOOKUP($D351,'NI-San'!$B$1:$V$2048,19,FALSE)</f>
        <v>0</v>
      </c>
    </row>
    <row r="352" spans="1:24" hidden="1">
      <c r="A352" s="505"/>
      <c r="B352" s="505"/>
      <c r="C352" s="505"/>
      <c r="D352" s="1198" t="s">
        <v>973</v>
      </c>
      <c r="E352" s="1199" t="s">
        <v>70</v>
      </c>
      <c r="F352" s="1202"/>
      <c r="G352" s="1202"/>
      <c r="H352" s="1202"/>
      <c r="I352" s="1202" t="s">
        <v>71</v>
      </c>
      <c r="J352" s="1202"/>
      <c r="K352" s="1202"/>
      <c r="L352" s="1202"/>
      <c r="M352" s="1202"/>
      <c r="N352" s="1203" t="s">
        <v>974</v>
      </c>
      <c r="O352" s="1203" t="s">
        <v>73</v>
      </c>
      <c r="P352" s="1203" t="s">
        <v>73</v>
      </c>
      <c r="Q352" s="1203" t="s">
        <v>73</v>
      </c>
      <c r="R352" s="1203" t="s">
        <v>73</v>
      </c>
      <c r="S352" s="1198">
        <f>VLOOKUP($D352,'NI-San'!$B$1:$V$2048,12,FALSE)</f>
        <v>48947</v>
      </c>
      <c r="T352" s="1198">
        <f>VLOOKUP($D352,'NI-San'!$B$1:$V$2048,13,FALSE)</f>
        <v>48042</v>
      </c>
      <c r="U352" s="1198">
        <f>VLOOKUP($D352,'NI-San'!$B$1:$V$2048,16,FALSE)</f>
        <v>0</v>
      </c>
      <c r="V352" s="1198">
        <f>VLOOKUP($D352,'NI-San'!$B$1:$V$2048,17,FALSE)</f>
        <v>0</v>
      </c>
      <c r="W352" s="1198">
        <f>VLOOKUP($D352,'NI-San'!$B$1:$V$2048,18,FALSE)</f>
        <v>0</v>
      </c>
      <c r="X352" s="1198">
        <f>VLOOKUP($D352,'NI-San'!$B$1:$V$2048,19,FALSE)</f>
        <v>0</v>
      </c>
    </row>
    <row r="353" spans="1:24" ht="40.5" hidden="1">
      <c r="A353" s="505"/>
      <c r="B353" s="505"/>
      <c r="C353" s="505"/>
      <c r="D353" s="1198" t="s">
        <v>975</v>
      </c>
      <c r="E353" s="1199" t="s">
        <v>70</v>
      </c>
      <c r="F353" s="1202"/>
      <c r="G353" s="1202"/>
      <c r="H353" s="1202" t="s">
        <v>976</v>
      </c>
      <c r="I353" s="1202" t="s">
        <v>53</v>
      </c>
      <c r="J353" s="1202" t="s">
        <v>762</v>
      </c>
      <c r="K353" s="1202" t="s">
        <v>762</v>
      </c>
      <c r="L353" s="1202" t="s">
        <v>747</v>
      </c>
      <c r="M353" s="1202" t="s">
        <v>977</v>
      </c>
      <c r="N353" s="1203" t="s">
        <v>978</v>
      </c>
      <c r="O353" s="1203" t="s">
        <v>73</v>
      </c>
      <c r="P353" s="1203" t="s">
        <v>73</v>
      </c>
      <c r="Q353" s="1203" t="s">
        <v>750</v>
      </c>
      <c r="R353" s="1203" t="s">
        <v>966</v>
      </c>
      <c r="S353" s="1198">
        <f>VLOOKUP($D353,'NI-San'!$B$1:$V$2048,12,FALSE)</f>
        <v>46497</v>
      </c>
      <c r="T353" s="1198">
        <f>VLOOKUP($D353,'NI-San'!$B$1:$V$2048,13,FALSE)</f>
        <v>45563</v>
      </c>
      <c r="U353" s="1198">
        <f>VLOOKUP($D353,'NI-San'!$B$1:$V$2048,16,FALSE)</f>
        <v>0</v>
      </c>
      <c r="V353" s="1198">
        <f>VLOOKUP($D353,'NI-San'!$B$1:$V$2048,17,FALSE)</f>
        <v>0</v>
      </c>
      <c r="W353" s="1198">
        <f>VLOOKUP($D353,'NI-San'!$B$1:$V$2048,18,FALSE)</f>
        <v>0</v>
      </c>
      <c r="X353" s="1198">
        <f>VLOOKUP($D353,'NI-San'!$B$1:$V$2048,19,FALSE)</f>
        <v>0</v>
      </c>
    </row>
    <row r="354" spans="1:24" ht="40.5" hidden="1">
      <c r="A354" s="505"/>
      <c r="B354" s="505"/>
      <c r="C354" s="505"/>
      <c r="D354" s="1198" t="s">
        <v>979</v>
      </c>
      <c r="E354" s="1199" t="s">
        <v>70</v>
      </c>
      <c r="F354" s="1202"/>
      <c r="G354" s="1202"/>
      <c r="H354" s="1202" t="s">
        <v>976</v>
      </c>
      <c r="I354" s="1202" t="s">
        <v>53</v>
      </c>
      <c r="J354" s="1202" t="s">
        <v>762</v>
      </c>
      <c r="K354" s="1202" t="s">
        <v>762</v>
      </c>
      <c r="L354" s="1202" t="s">
        <v>747</v>
      </c>
      <c r="M354" s="1202" t="s">
        <v>977</v>
      </c>
      <c r="N354" s="1203" t="s">
        <v>980</v>
      </c>
      <c r="O354" s="1203" t="s">
        <v>73</v>
      </c>
      <c r="P354" s="1203" t="s">
        <v>73</v>
      </c>
      <c r="Q354" s="1203" t="s">
        <v>750</v>
      </c>
      <c r="R354" s="1203" t="s">
        <v>966</v>
      </c>
      <c r="S354" s="1198">
        <f>VLOOKUP($D354,'NI-San'!$B$1:$V$2048,12,FALSE)</f>
        <v>1240</v>
      </c>
      <c r="T354" s="1198">
        <f>VLOOKUP($D354,'NI-San'!$B$1:$V$2048,13,FALSE)</f>
        <v>1164</v>
      </c>
      <c r="U354" s="1198">
        <f>VLOOKUP($D354,'NI-San'!$B$1:$V$2048,16,FALSE)</f>
        <v>0</v>
      </c>
      <c r="V354" s="1198">
        <f>VLOOKUP($D354,'NI-San'!$B$1:$V$2048,17,FALSE)</f>
        <v>0</v>
      </c>
      <c r="W354" s="1198">
        <f>VLOOKUP($D354,'NI-San'!$B$1:$V$2048,18,FALSE)</f>
        <v>0</v>
      </c>
      <c r="X354" s="1198">
        <f>VLOOKUP($D354,'NI-San'!$B$1:$V$2048,19,FALSE)</f>
        <v>0</v>
      </c>
    </row>
    <row r="355" spans="1:24" ht="40.5">
      <c r="A355" s="505"/>
      <c r="B355" s="505"/>
      <c r="C355" s="505"/>
      <c r="D355" s="1198" t="s">
        <v>981</v>
      </c>
      <c r="E355" s="1199" t="s">
        <v>70</v>
      </c>
      <c r="F355" s="1202" t="s">
        <v>295</v>
      </c>
      <c r="G355" s="1202"/>
      <c r="H355" s="1202" t="s">
        <v>982</v>
      </c>
      <c r="I355" s="1202" t="s">
        <v>53</v>
      </c>
      <c r="J355" s="1202" t="s">
        <v>762</v>
      </c>
      <c r="K355" s="1202" t="s">
        <v>762</v>
      </c>
      <c r="L355" s="1202" t="s">
        <v>747</v>
      </c>
      <c r="M355" s="1202" t="s">
        <v>977</v>
      </c>
      <c r="N355" s="1203" t="s">
        <v>983</v>
      </c>
      <c r="O355" s="1203" t="s">
        <v>73</v>
      </c>
      <c r="P355" s="1203" t="s">
        <v>73</v>
      </c>
      <c r="Q355" s="1203" t="s">
        <v>750</v>
      </c>
      <c r="R355" s="1203" t="s">
        <v>966</v>
      </c>
      <c r="S355" s="1198">
        <f>VLOOKUP($D355,'NI-San'!$B$1:$V$2048,12,FALSE)</f>
        <v>73</v>
      </c>
      <c r="T355" s="1198">
        <f>VLOOKUP($D355,'NI-San'!$B$1:$V$2048,13,FALSE)</f>
        <v>74</v>
      </c>
      <c r="U355" s="1198">
        <f>VLOOKUP($D355,'NI-San'!$B$1:$V$2048,16,FALSE)</f>
        <v>0</v>
      </c>
      <c r="V355" s="1198">
        <f>VLOOKUP($D355,'NI-San'!$B$1:$V$2048,17,FALSE)</f>
        <v>0</v>
      </c>
      <c r="W355" s="1198">
        <f>VLOOKUP($D355,'NI-San'!$B$1:$V$2048,18,FALSE)</f>
        <v>0</v>
      </c>
      <c r="X355" s="1198">
        <f>VLOOKUP($D355,'NI-San'!$B$1:$V$2048,19,FALSE)</f>
        <v>0</v>
      </c>
    </row>
    <row r="356" spans="1:24" ht="40.5" hidden="1">
      <c r="A356" s="505"/>
      <c r="B356" s="505"/>
      <c r="C356" s="505"/>
      <c r="D356" s="1198" t="s">
        <v>984</v>
      </c>
      <c r="E356" s="1199" t="s">
        <v>70</v>
      </c>
      <c r="F356" s="1202"/>
      <c r="G356" s="1202"/>
      <c r="H356" s="1202" t="s">
        <v>976</v>
      </c>
      <c r="I356" s="1202" t="s">
        <v>53</v>
      </c>
      <c r="J356" s="1202" t="s">
        <v>762</v>
      </c>
      <c r="K356" s="1202" t="s">
        <v>762</v>
      </c>
      <c r="L356" s="1202" t="s">
        <v>747</v>
      </c>
      <c r="M356" s="1202" t="s">
        <v>977</v>
      </c>
      <c r="N356" s="1203" t="s">
        <v>985</v>
      </c>
      <c r="O356" s="1203" t="s">
        <v>73</v>
      </c>
      <c r="P356" s="1203" t="s">
        <v>73</v>
      </c>
      <c r="Q356" s="1203" t="s">
        <v>750</v>
      </c>
      <c r="R356" s="1203" t="s">
        <v>966</v>
      </c>
      <c r="S356" s="1198">
        <f>VLOOKUP($D356,'NI-San'!$B$1:$V$2048,12,FALSE)</f>
        <v>4</v>
      </c>
      <c r="T356" s="1198">
        <f>VLOOKUP($D356,'NI-San'!$B$1:$V$2048,13,FALSE)</f>
        <v>12</v>
      </c>
      <c r="U356" s="1198">
        <f>VLOOKUP($D356,'NI-San'!$B$1:$V$2048,16,FALSE)</f>
        <v>0</v>
      </c>
      <c r="V356" s="1198">
        <f>VLOOKUP($D356,'NI-San'!$B$1:$V$2048,17,FALSE)</f>
        <v>0</v>
      </c>
      <c r="W356" s="1198">
        <f>VLOOKUP($D356,'NI-San'!$B$1:$V$2048,18,FALSE)</f>
        <v>0</v>
      </c>
      <c r="X356" s="1198">
        <f>VLOOKUP($D356,'NI-San'!$B$1:$V$2048,19,FALSE)</f>
        <v>0</v>
      </c>
    </row>
    <row r="357" spans="1:24" ht="40.5" hidden="1">
      <c r="A357" s="505"/>
      <c r="B357" s="505"/>
      <c r="C357" s="505"/>
      <c r="D357" s="1198" t="s">
        <v>986</v>
      </c>
      <c r="E357" s="1199" t="s">
        <v>70</v>
      </c>
      <c r="F357" s="1202"/>
      <c r="G357" s="1202"/>
      <c r="H357" s="1202" t="s">
        <v>976</v>
      </c>
      <c r="I357" s="1202" t="s">
        <v>53</v>
      </c>
      <c r="J357" s="1202" t="s">
        <v>762</v>
      </c>
      <c r="K357" s="1202" t="s">
        <v>762</v>
      </c>
      <c r="L357" s="1202" t="s">
        <v>747</v>
      </c>
      <c r="M357" s="1202" t="s">
        <v>977</v>
      </c>
      <c r="N357" s="1203" t="s">
        <v>987</v>
      </c>
      <c r="O357" s="1203" t="s">
        <v>73</v>
      </c>
      <c r="P357" s="1203" t="s">
        <v>73</v>
      </c>
      <c r="Q357" s="1203" t="s">
        <v>750</v>
      </c>
      <c r="R357" s="1203" t="s">
        <v>966</v>
      </c>
      <c r="S357" s="1198">
        <f>VLOOKUP($D357,'NI-San'!$B$1:$V$2048,12,FALSE)</f>
        <v>0</v>
      </c>
      <c r="T357" s="1198">
        <f>VLOOKUP($D357,'NI-San'!$B$1:$V$2048,13,FALSE)</f>
        <v>0</v>
      </c>
      <c r="U357" s="1198">
        <f>VLOOKUP($D357,'NI-San'!$B$1:$V$2048,16,FALSE)</f>
        <v>0</v>
      </c>
      <c r="V357" s="1198">
        <f>VLOOKUP($D357,'NI-San'!$B$1:$V$2048,17,FALSE)</f>
        <v>0</v>
      </c>
      <c r="W357" s="1198">
        <f>VLOOKUP($D357,'NI-San'!$B$1:$V$2048,18,FALSE)</f>
        <v>0</v>
      </c>
      <c r="X357" s="1198">
        <f>VLOOKUP($D357,'NI-San'!$B$1:$V$2048,19,FALSE)</f>
        <v>0</v>
      </c>
    </row>
    <row r="358" spans="1:24" ht="40.5">
      <c r="A358" s="505"/>
      <c r="B358" s="505"/>
      <c r="C358" s="505"/>
      <c r="D358" s="1198" t="s">
        <v>988</v>
      </c>
      <c r="E358" s="1199" t="s">
        <v>70</v>
      </c>
      <c r="F358" s="1202"/>
      <c r="G358" s="1202"/>
      <c r="H358" s="1202" t="s">
        <v>982</v>
      </c>
      <c r="I358" s="1202" t="s">
        <v>53</v>
      </c>
      <c r="J358" s="1202" t="s">
        <v>762</v>
      </c>
      <c r="K358" s="1202" t="s">
        <v>762</v>
      </c>
      <c r="L358" s="1202" t="s">
        <v>747</v>
      </c>
      <c r="M358" s="1202" t="s">
        <v>977</v>
      </c>
      <c r="N358" s="1203" t="s">
        <v>989</v>
      </c>
      <c r="O358" s="1203" t="s">
        <v>73</v>
      </c>
      <c r="P358" s="1203" t="s">
        <v>73</v>
      </c>
      <c r="Q358" s="1203" t="s">
        <v>750</v>
      </c>
      <c r="R358" s="1203" t="s">
        <v>966</v>
      </c>
      <c r="S358" s="1198">
        <f>VLOOKUP($D358,'NI-San'!$B$1:$V$2048,12,FALSE)</f>
        <v>0</v>
      </c>
      <c r="T358" s="1198">
        <f>VLOOKUP($D358,'NI-San'!$B$1:$V$2048,13,FALSE)</f>
        <v>0</v>
      </c>
      <c r="U358" s="1198">
        <f>VLOOKUP($D358,'NI-San'!$B$1:$V$2048,16,FALSE)</f>
        <v>0</v>
      </c>
      <c r="V358" s="1198">
        <f>VLOOKUP($D358,'NI-San'!$B$1:$V$2048,17,FALSE)</f>
        <v>0</v>
      </c>
      <c r="W358" s="1198">
        <f>VLOOKUP($D358,'NI-San'!$B$1:$V$2048,18,FALSE)</f>
        <v>0</v>
      </c>
      <c r="X358" s="1198">
        <f>VLOOKUP($D358,'NI-San'!$B$1:$V$2048,19,FALSE)</f>
        <v>0</v>
      </c>
    </row>
    <row r="359" spans="1:24" ht="40.5" hidden="1">
      <c r="A359" s="505"/>
      <c r="B359" s="505"/>
      <c r="C359" s="505"/>
      <c r="D359" s="1198" t="s">
        <v>990</v>
      </c>
      <c r="E359" s="1199" t="s">
        <v>70</v>
      </c>
      <c r="F359" s="1202"/>
      <c r="G359" s="1202"/>
      <c r="H359" s="1202" t="s">
        <v>976</v>
      </c>
      <c r="I359" s="1202" t="s">
        <v>53</v>
      </c>
      <c r="J359" s="1202" t="s">
        <v>762</v>
      </c>
      <c r="K359" s="1202" t="s">
        <v>762</v>
      </c>
      <c r="L359" s="1202" t="s">
        <v>747</v>
      </c>
      <c r="M359" s="1202" t="s">
        <v>977</v>
      </c>
      <c r="N359" s="1203" t="s">
        <v>991</v>
      </c>
      <c r="O359" s="1203" t="s">
        <v>73</v>
      </c>
      <c r="P359" s="1203" t="s">
        <v>73</v>
      </c>
      <c r="Q359" s="1203" t="s">
        <v>750</v>
      </c>
      <c r="R359" s="1203" t="s">
        <v>966</v>
      </c>
      <c r="S359" s="1198">
        <f>VLOOKUP($D359,'NI-San'!$B$1:$V$2048,12,FALSE)</f>
        <v>82</v>
      </c>
      <c r="T359" s="1198">
        <f>VLOOKUP($D359,'NI-San'!$B$1:$V$2048,13,FALSE)</f>
        <v>26</v>
      </c>
      <c r="U359" s="1198">
        <f>VLOOKUP($D359,'NI-San'!$B$1:$V$2048,16,FALSE)</f>
        <v>0</v>
      </c>
      <c r="V359" s="1198">
        <f>VLOOKUP($D359,'NI-San'!$B$1:$V$2048,17,FALSE)</f>
        <v>0</v>
      </c>
      <c r="W359" s="1198">
        <f>VLOOKUP($D359,'NI-San'!$B$1:$V$2048,18,FALSE)</f>
        <v>0</v>
      </c>
      <c r="X359" s="1198">
        <f>VLOOKUP($D359,'NI-San'!$B$1:$V$2048,19,FALSE)</f>
        <v>0</v>
      </c>
    </row>
    <row r="360" spans="1:24" ht="40.5" hidden="1">
      <c r="A360" s="505"/>
      <c r="B360" s="505"/>
      <c r="C360" s="505"/>
      <c r="D360" s="1198" t="s">
        <v>992</v>
      </c>
      <c r="E360" s="1199" t="s">
        <v>70</v>
      </c>
      <c r="F360" s="1202"/>
      <c r="G360" s="1202"/>
      <c r="H360" s="1202" t="s">
        <v>976</v>
      </c>
      <c r="I360" s="1202" t="s">
        <v>53</v>
      </c>
      <c r="J360" s="1202" t="s">
        <v>762</v>
      </c>
      <c r="K360" s="1202" t="s">
        <v>762</v>
      </c>
      <c r="L360" s="1202" t="s">
        <v>747</v>
      </c>
      <c r="M360" s="1202" t="s">
        <v>977</v>
      </c>
      <c r="N360" s="1203" t="s">
        <v>993</v>
      </c>
      <c r="O360" s="1203" t="s">
        <v>73</v>
      </c>
      <c r="P360" s="1203" t="s">
        <v>73</v>
      </c>
      <c r="Q360" s="1203" t="s">
        <v>750</v>
      </c>
      <c r="R360" s="1203" t="s">
        <v>966</v>
      </c>
      <c r="S360" s="1198">
        <f>VLOOKUP($D360,'NI-San'!$B$1:$V$2048,12,FALSE)</f>
        <v>0</v>
      </c>
      <c r="T360" s="1198">
        <f>VLOOKUP($D360,'NI-San'!$B$1:$V$2048,13,FALSE)</f>
        <v>0</v>
      </c>
      <c r="U360" s="1198">
        <f>VLOOKUP($D360,'NI-San'!$B$1:$V$2048,16,FALSE)</f>
        <v>0</v>
      </c>
      <c r="V360" s="1198">
        <f>VLOOKUP($D360,'NI-San'!$B$1:$V$2048,17,FALSE)</f>
        <v>0</v>
      </c>
      <c r="W360" s="1198">
        <f>VLOOKUP($D360,'NI-San'!$B$1:$V$2048,18,FALSE)</f>
        <v>0</v>
      </c>
      <c r="X360" s="1198">
        <f>VLOOKUP($D360,'NI-San'!$B$1:$V$2048,19,FALSE)</f>
        <v>0</v>
      </c>
    </row>
    <row r="361" spans="1:24" ht="40.5">
      <c r="A361" s="505"/>
      <c r="B361" s="505"/>
      <c r="C361" s="505"/>
      <c r="D361" s="1198" t="s">
        <v>994</v>
      </c>
      <c r="E361" s="1199" t="s">
        <v>70</v>
      </c>
      <c r="F361" s="1202" t="s">
        <v>295</v>
      </c>
      <c r="G361" s="1202"/>
      <c r="H361" s="1202" t="s">
        <v>982</v>
      </c>
      <c r="I361" s="1202" t="s">
        <v>53</v>
      </c>
      <c r="J361" s="1202" t="s">
        <v>762</v>
      </c>
      <c r="K361" s="1202" t="s">
        <v>762</v>
      </c>
      <c r="L361" s="1202" t="s">
        <v>747</v>
      </c>
      <c r="M361" s="1202" t="s">
        <v>977</v>
      </c>
      <c r="N361" s="1203" t="s">
        <v>995</v>
      </c>
      <c r="O361" s="1203" t="s">
        <v>73</v>
      </c>
      <c r="P361" s="1203" t="s">
        <v>73</v>
      </c>
      <c r="Q361" s="1203" t="s">
        <v>750</v>
      </c>
      <c r="R361" s="1203" t="s">
        <v>966</v>
      </c>
      <c r="S361" s="1198">
        <f>VLOOKUP($D361,'NI-San'!$B$1:$V$2048,12,FALSE)</f>
        <v>0</v>
      </c>
      <c r="T361" s="1198">
        <f>VLOOKUP($D361,'NI-San'!$B$1:$V$2048,13,FALSE)</f>
        <v>0</v>
      </c>
      <c r="U361" s="1198">
        <f>VLOOKUP($D361,'NI-San'!$B$1:$V$2048,16,FALSE)</f>
        <v>0</v>
      </c>
      <c r="V361" s="1198">
        <f>VLOOKUP($D361,'NI-San'!$B$1:$V$2048,17,FALSE)</f>
        <v>0</v>
      </c>
      <c r="W361" s="1198">
        <f>VLOOKUP($D361,'NI-San'!$B$1:$V$2048,18,FALSE)</f>
        <v>0</v>
      </c>
      <c r="X361" s="1198">
        <f>VLOOKUP($D361,'NI-San'!$B$1:$V$2048,19,FALSE)</f>
        <v>0</v>
      </c>
    </row>
    <row r="362" spans="1:24" ht="27" hidden="1">
      <c r="A362" s="505"/>
      <c r="B362" s="505"/>
      <c r="C362" s="505"/>
      <c r="D362" s="1198" t="s">
        <v>996</v>
      </c>
      <c r="E362" s="1199" t="s">
        <v>70</v>
      </c>
      <c r="F362" s="1202"/>
      <c r="G362" s="1202"/>
      <c r="H362" s="1202" t="s">
        <v>976</v>
      </c>
      <c r="I362" s="1202" t="s">
        <v>53</v>
      </c>
      <c r="J362" s="1202" t="s">
        <v>762</v>
      </c>
      <c r="K362" s="1202" t="s">
        <v>762</v>
      </c>
      <c r="L362" s="1202" t="s">
        <v>747</v>
      </c>
      <c r="M362" s="1202" t="s">
        <v>977</v>
      </c>
      <c r="N362" s="1203" t="s">
        <v>997</v>
      </c>
      <c r="O362" s="1203" t="s">
        <v>73</v>
      </c>
      <c r="P362" s="1203" t="s">
        <v>73</v>
      </c>
      <c r="Q362" s="1203" t="s">
        <v>750</v>
      </c>
      <c r="R362" s="1203" t="s">
        <v>966</v>
      </c>
      <c r="S362" s="1198">
        <f>VLOOKUP($D362,'NI-San'!$B$1:$V$2048,12,FALSE)</f>
        <v>0</v>
      </c>
      <c r="T362" s="1198">
        <f>VLOOKUP($D362,'NI-San'!$B$1:$V$2048,13,FALSE)</f>
        <v>0</v>
      </c>
      <c r="U362" s="1198">
        <f>VLOOKUP($D362,'NI-San'!$B$1:$V$2048,16,FALSE)</f>
        <v>0</v>
      </c>
      <c r="V362" s="1198">
        <f>VLOOKUP($D362,'NI-San'!$B$1:$V$2048,17,FALSE)</f>
        <v>0</v>
      </c>
      <c r="W362" s="1198">
        <f>VLOOKUP($D362,'NI-San'!$B$1:$V$2048,18,FALSE)</f>
        <v>0</v>
      </c>
      <c r="X362" s="1198">
        <f>VLOOKUP($D362,'NI-San'!$B$1:$V$2048,19,FALSE)</f>
        <v>0</v>
      </c>
    </row>
    <row r="363" spans="1:24" ht="27" hidden="1">
      <c r="A363" s="505"/>
      <c r="B363" s="505"/>
      <c r="C363" s="505"/>
      <c r="D363" s="1198" t="s">
        <v>998</v>
      </c>
      <c r="E363" s="1199" t="s">
        <v>70</v>
      </c>
      <c r="F363" s="1202"/>
      <c r="G363" s="1202"/>
      <c r="H363" s="1202" t="s">
        <v>976</v>
      </c>
      <c r="I363" s="1202" t="s">
        <v>53</v>
      </c>
      <c r="J363" s="1202" t="s">
        <v>762</v>
      </c>
      <c r="K363" s="1202" t="s">
        <v>762</v>
      </c>
      <c r="L363" s="1202" t="s">
        <v>747</v>
      </c>
      <c r="M363" s="1202" t="s">
        <v>977</v>
      </c>
      <c r="N363" s="1203" t="s">
        <v>999</v>
      </c>
      <c r="O363" s="1203" t="s">
        <v>73</v>
      </c>
      <c r="P363" s="1203" t="s">
        <v>73</v>
      </c>
      <c r="Q363" s="1203" t="s">
        <v>750</v>
      </c>
      <c r="R363" s="1203" t="s">
        <v>966</v>
      </c>
      <c r="S363" s="1198">
        <f>VLOOKUP($D363,'NI-San'!$B$1:$V$2048,12,FALSE)</f>
        <v>221</v>
      </c>
      <c r="T363" s="1198">
        <f>VLOOKUP($D363,'NI-San'!$B$1:$V$2048,13,FALSE)</f>
        <v>226</v>
      </c>
      <c r="U363" s="1198">
        <f>VLOOKUP($D363,'NI-San'!$B$1:$V$2048,16,FALSE)</f>
        <v>0</v>
      </c>
      <c r="V363" s="1198">
        <f>VLOOKUP($D363,'NI-San'!$B$1:$V$2048,17,FALSE)</f>
        <v>0</v>
      </c>
      <c r="W363" s="1198">
        <f>VLOOKUP($D363,'NI-San'!$B$1:$V$2048,18,FALSE)</f>
        <v>0</v>
      </c>
      <c r="X363" s="1198">
        <f>VLOOKUP($D363,'NI-San'!$B$1:$V$2048,19,FALSE)</f>
        <v>0</v>
      </c>
    </row>
    <row r="364" spans="1:24" ht="27" hidden="1">
      <c r="A364" s="505"/>
      <c r="B364" s="505"/>
      <c r="C364" s="505"/>
      <c r="D364" s="1198" t="s">
        <v>1000</v>
      </c>
      <c r="E364" s="1199" t="s">
        <v>70</v>
      </c>
      <c r="F364" s="1202"/>
      <c r="G364" s="1202"/>
      <c r="H364" s="1202" t="s">
        <v>976</v>
      </c>
      <c r="I364" s="1202" t="s">
        <v>53</v>
      </c>
      <c r="J364" s="1202" t="s">
        <v>762</v>
      </c>
      <c r="K364" s="1202" t="s">
        <v>762</v>
      </c>
      <c r="L364" s="1202" t="s">
        <v>747</v>
      </c>
      <c r="M364" s="1202" t="s">
        <v>977</v>
      </c>
      <c r="N364" s="1203" t="s">
        <v>1001</v>
      </c>
      <c r="O364" s="1203" t="s">
        <v>73</v>
      </c>
      <c r="P364" s="1203" t="s">
        <v>73</v>
      </c>
      <c r="Q364" s="1203" t="s">
        <v>750</v>
      </c>
      <c r="R364" s="1203" t="s">
        <v>966</v>
      </c>
      <c r="S364" s="1198">
        <f>VLOOKUP($D364,'NI-San'!$B$1:$V$2048,12,FALSE)</f>
        <v>830</v>
      </c>
      <c r="T364" s="1198">
        <f>VLOOKUP($D364,'NI-San'!$B$1:$V$2048,13,FALSE)</f>
        <v>782</v>
      </c>
      <c r="U364" s="1198">
        <f>VLOOKUP($D364,'NI-San'!$B$1:$V$2048,16,FALSE)</f>
        <v>0</v>
      </c>
      <c r="V364" s="1198">
        <f>VLOOKUP($D364,'NI-San'!$B$1:$V$2048,17,FALSE)</f>
        <v>0</v>
      </c>
      <c r="W364" s="1198">
        <f>VLOOKUP($D364,'NI-San'!$B$1:$V$2048,18,FALSE)</f>
        <v>0</v>
      </c>
      <c r="X364" s="1198">
        <f>VLOOKUP($D364,'NI-San'!$B$1:$V$2048,19,FALSE)</f>
        <v>0</v>
      </c>
    </row>
    <row r="365" spans="1:24" ht="27" hidden="1">
      <c r="A365" s="505"/>
      <c r="B365" s="505"/>
      <c r="C365" s="505"/>
      <c r="D365" s="1198" t="s">
        <v>1002</v>
      </c>
      <c r="E365" s="1199" t="s">
        <v>70</v>
      </c>
      <c r="F365" s="1202"/>
      <c r="G365" s="1202"/>
      <c r="H365" s="1202" t="s">
        <v>976</v>
      </c>
      <c r="I365" s="1202" t="s">
        <v>53</v>
      </c>
      <c r="J365" s="1202" t="s">
        <v>762</v>
      </c>
      <c r="K365" s="1202" t="s">
        <v>762</v>
      </c>
      <c r="L365" s="1202" t="s">
        <v>747</v>
      </c>
      <c r="M365" s="1202" t="s">
        <v>977</v>
      </c>
      <c r="N365" s="1203" t="s">
        <v>1003</v>
      </c>
      <c r="O365" s="1203" t="s">
        <v>73</v>
      </c>
      <c r="P365" s="1203" t="s">
        <v>73</v>
      </c>
      <c r="Q365" s="1203" t="s">
        <v>750</v>
      </c>
      <c r="R365" s="1203" t="s">
        <v>966</v>
      </c>
      <c r="S365" s="1198">
        <f>VLOOKUP($D365,'NI-San'!$B$1:$V$2048,12,FALSE)</f>
        <v>0</v>
      </c>
      <c r="T365" s="1198">
        <f>VLOOKUP($D365,'NI-San'!$B$1:$V$2048,13,FALSE)</f>
        <v>27</v>
      </c>
      <c r="U365" s="1198">
        <f>VLOOKUP($D365,'NI-San'!$B$1:$V$2048,16,FALSE)</f>
        <v>0</v>
      </c>
      <c r="V365" s="1198">
        <f>VLOOKUP($D365,'NI-San'!$B$1:$V$2048,17,FALSE)</f>
        <v>0</v>
      </c>
      <c r="W365" s="1198">
        <f>VLOOKUP($D365,'NI-San'!$B$1:$V$2048,18,FALSE)</f>
        <v>0</v>
      </c>
      <c r="X365" s="1198">
        <f>VLOOKUP($D365,'NI-San'!$B$1:$V$2048,19,FALSE)</f>
        <v>0</v>
      </c>
    </row>
    <row r="366" spans="1:24">
      <c r="A366" s="505"/>
      <c r="B366" s="505"/>
      <c r="C366" s="505"/>
      <c r="D366" s="1198" t="s">
        <v>1004</v>
      </c>
      <c r="E366" s="1199" t="s">
        <v>70</v>
      </c>
      <c r="F366" s="1202" t="s">
        <v>295</v>
      </c>
      <c r="G366" s="1202"/>
      <c r="H366" s="1202" t="s">
        <v>976</v>
      </c>
      <c r="I366" s="1202" t="s">
        <v>531</v>
      </c>
      <c r="J366" s="1202" t="s">
        <v>971</v>
      </c>
      <c r="K366" s="1202" t="s">
        <v>971</v>
      </c>
      <c r="L366" s="1202"/>
      <c r="M366" s="1202" t="s">
        <v>977</v>
      </c>
      <c r="N366" s="1203" t="s">
        <v>1005</v>
      </c>
      <c r="O366" s="1203" t="s">
        <v>73</v>
      </c>
      <c r="P366" s="1203" t="s">
        <v>73</v>
      </c>
      <c r="Q366" s="1203" t="s">
        <v>73</v>
      </c>
      <c r="R366" s="1203" t="s">
        <v>73</v>
      </c>
      <c r="S366" s="1198">
        <f>VLOOKUP($D366,'NI-San'!$B$1:$V$2048,12,FALSE)</f>
        <v>0</v>
      </c>
      <c r="T366" s="1198">
        <f>VLOOKUP($D366,'NI-San'!$B$1:$V$2048,13,FALSE)</f>
        <v>168</v>
      </c>
      <c r="U366" s="1198">
        <f>VLOOKUP($D366,'NI-San'!$B$1:$V$2048,16,FALSE)</f>
        <v>0</v>
      </c>
      <c r="V366" s="1198">
        <f>VLOOKUP($D366,'NI-San'!$B$1:$V$2048,17,FALSE)</f>
        <v>0</v>
      </c>
      <c r="W366" s="1198">
        <f>VLOOKUP($D366,'NI-San'!$B$1:$V$2048,18,FALSE)</f>
        <v>0</v>
      </c>
      <c r="X366" s="1198">
        <f>VLOOKUP($D366,'NI-San'!$B$1:$V$2048,19,FALSE)</f>
        <v>0</v>
      </c>
    </row>
    <row r="367" spans="1:24" ht="27" hidden="1">
      <c r="A367" s="505"/>
      <c r="B367" s="505"/>
      <c r="C367" s="505"/>
      <c r="D367" s="1198" t="s">
        <v>1006</v>
      </c>
      <c r="E367" s="1199" t="s">
        <v>70</v>
      </c>
      <c r="F367" s="1202"/>
      <c r="G367" s="1202"/>
      <c r="H367" s="1202"/>
      <c r="I367" s="1202" t="s">
        <v>71</v>
      </c>
      <c r="J367" s="1202"/>
      <c r="K367" s="1202"/>
      <c r="L367" s="1202"/>
      <c r="M367" s="1202"/>
      <c r="N367" s="1203" t="s">
        <v>1007</v>
      </c>
      <c r="O367" s="1203" t="s">
        <v>73</v>
      </c>
      <c r="P367" s="1203" t="s">
        <v>73</v>
      </c>
      <c r="Q367" s="1203" t="s">
        <v>73</v>
      </c>
      <c r="R367" s="1203" t="s">
        <v>73</v>
      </c>
      <c r="S367" s="1198">
        <f>VLOOKUP($D367,'NI-San'!$B$1:$V$2048,12,FALSE)</f>
        <v>74051</v>
      </c>
      <c r="T367" s="1198">
        <f>VLOOKUP($D367,'NI-San'!$B$1:$V$2048,13,FALSE)</f>
        <v>75450</v>
      </c>
      <c r="U367" s="1198">
        <f>VLOOKUP($D367,'NI-San'!$B$1:$V$2048,16,FALSE)</f>
        <v>0</v>
      </c>
      <c r="V367" s="1198">
        <f>VLOOKUP($D367,'NI-San'!$B$1:$V$2048,17,FALSE)</f>
        <v>0</v>
      </c>
      <c r="W367" s="1198">
        <f>VLOOKUP($D367,'NI-San'!$B$1:$V$2048,18,FALSE)</f>
        <v>0</v>
      </c>
      <c r="X367" s="1198">
        <f>VLOOKUP($D367,'NI-San'!$B$1:$V$2048,19,FALSE)</f>
        <v>0</v>
      </c>
    </row>
    <row r="368" spans="1:24" ht="27" hidden="1">
      <c r="A368" s="505"/>
      <c r="B368" s="505"/>
      <c r="C368" s="505"/>
      <c r="D368" s="1198" t="s">
        <v>1008</v>
      </c>
      <c r="E368" s="1199" t="s">
        <v>70</v>
      </c>
      <c r="F368" s="1202" t="s">
        <v>157</v>
      </c>
      <c r="G368" s="1202" t="str">
        <f>CONCATENATE(D368,F368)</f>
        <v>4.20.10.10.030.010.10.010CONS</v>
      </c>
      <c r="H368" s="1202" t="s">
        <v>1009</v>
      </c>
      <c r="I368" s="1202" t="s">
        <v>53</v>
      </c>
      <c r="J368" s="1202" t="s">
        <v>1010</v>
      </c>
      <c r="K368" s="1202" t="s">
        <v>1010</v>
      </c>
      <c r="L368" s="1202" t="s">
        <v>747</v>
      </c>
      <c r="M368" s="1202" t="s">
        <v>1011</v>
      </c>
      <c r="N368" s="1203" t="s">
        <v>1012</v>
      </c>
      <c r="O368" s="1203" t="s">
        <v>73</v>
      </c>
      <c r="P368" s="1203" t="s">
        <v>73</v>
      </c>
      <c r="Q368" s="1203" t="s">
        <v>750</v>
      </c>
      <c r="R368" s="1203" t="s">
        <v>966</v>
      </c>
      <c r="S368" s="1198">
        <f>VLOOKUP($D368,'NI-San'!$B$1:$V$2048,12,FALSE)</f>
        <v>48931</v>
      </c>
      <c r="T368" s="1198">
        <f>VLOOKUP($D368,'NI-San'!$B$1:$V$2048,13,FALSE)</f>
        <v>49073</v>
      </c>
      <c r="U368" s="1198">
        <f>VLOOKUP($D368,'NI-San'!$B$1:$V$2048,16,FALSE)</f>
        <v>0</v>
      </c>
      <c r="V368" s="1198">
        <f>VLOOKUP($D368,'NI-San'!$B$1:$V$2048,17,FALSE)</f>
        <v>0</v>
      </c>
      <c r="W368" s="1198">
        <f>VLOOKUP($D368,'NI-San'!$B$1:$V$2048,18,FALSE)</f>
        <v>0</v>
      </c>
      <c r="X368" s="1198">
        <f>VLOOKUP($D368,'NI-San'!$B$1:$V$2048,19,FALSE)</f>
        <v>0</v>
      </c>
    </row>
    <row r="369" spans="1:24" ht="27" hidden="1">
      <c r="A369" s="505"/>
      <c r="B369" s="505"/>
      <c r="C369" s="505"/>
      <c r="D369" s="1198" t="s">
        <v>1013</v>
      </c>
      <c r="E369" s="1199" t="s">
        <v>70</v>
      </c>
      <c r="F369" s="1202"/>
      <c r="G369" s="1202"/>
      <c r="H369" s="1202" t="s">
        <v>1014</v>
      </c>
      <c r="I369" s="1202" t="s">
        <v>53</v>
      </c>
      <c r="J369" s="1202" t="s">
        <v>1010</v>
      </c>
      <c r="K369" s="1202" t="s">
        <v>1010</v>
      </c>
      <c r="L369" s="1202" t="s">
        <v>747</v>
      </c>
      <c r="M369" s="1202" t="s">
        <v>1011</v>
      </c>
      <c r="N369" s="1203" t="s">
        <v>1015</v>
      </c>
      <c r="O369" s="1203" t="s">
        <v>73</v>
      </c>
      <c r="P369" s="1203" t="s">
        <v>73</v>
      </c>
      <c r="Q369" s="1203" t="s">
        <v>750</v>
      </c>
      <c r="R369" s="1203" t="s">
        <v>966</v>
      </c>
      <c r="S369" s="1198">
        <f>VLOOKUP($D369,'NI-San'!$B$1:$V$2048,12,FALSE)</f>
        <v>0</v>
      </c>
      <c r="T369" s="1198">
        <f>VLOOKUP($D369,'NI-San'!$B$1:$V$2048,13,FALSE)</f>
        <v>0</v>
      </c>
      <c r="U369" s="1198">
        <f>VLOOKUP($D369,'NI-San'!$B$1:$V$2048,16,FALSE)</f>
        <v>0</v>
      </c>
      <c r="V369" s="1198">
        <f>VLOOKUP($D369,'NI-San'!$B$1:$V$2048,17,FALSE)</f>
        <v>0</v>
      </c>
      <c r="W369" s="1198">
        <f>VLOOKUP($D369,'NI-San'!$B$1:$V$2048,18,FALSE)</f>
        <v>0</v>
      </c>
      <c r="X369" s="1198">
        <f>VLOOKUP($D369,'NI-San'!$B$1:$V$2048,19,FALSE)</f>
        <v>0</v>
      </c>
    </row>
    <row r="370" spans="1:24" ht="27" hidden="1">
      <c r="A370" s="505"/>
      <c r="B370" s="505"/>
      <c r="C370" s="505"/>
      <c r="D370" s="1198" t="s">
        <v>1016</v>
      </c>
      <c r="E370" s="1199" t="s">
        <v>70</v>
      </c>
      <c r="F370" s="1202" t="s">
        <v>157</v>
      </c>
      <c r="G370" s="1202" t="str">
        <f>CONCATENATE(D370,F370)</f>
        <v>4.20.10.10.030.010.10.030CONS</v>
      </c>
      <c r="H370" s="1202" t="s">
        <v>1009</v>
      </c>
      <c r="I370" s="1202" t="s">
        <v>53</v>
      </c>
      <c r="J370" s="1202" t="s">
        <v>1010</v>
      </c>
      <c r="K370" s="1202" t="s">
        <v>1010</v>
      </c>
      <c r="L370" s="1202" t="s">
        <v>747</v>
      </c>
      <c r="M370" s="1202" t="s">
        <v>1011</v>
      </c>
      <c r="N370" s="1203" t="s">
        <v>1017</v>
      </c>
      <c r="O370" s="1203" t="s">
        <v>73</v>
      </c>
      <c r="P370" s="1203" t="s">
        <v>73</v>
      </c>
      <c r="Q370" s="1203" t="s">
        <v>750</v>
      </c>
      <c r="R370" s="1203" t="s">
        <v>966</v>
      </c>
      <c r="S370" s="1198">
        <f>VLOOKUP($D370,'NI-San'!$B$1:$V$2048,12,FALSE)</f>
        <v>8377</v>
      </c>
      <c r="T370" s="1198">
        <f>VLOOKUP($D370,'NI-San'!$B$1:$V$2048,13,FALSE)</f>
        <v>8571</v>
      </c>
      <c r="U370" s="1198">
        <f>VLOOKUP($D370,'NI-San'!$B$1:$V$2048,16,FALSE)</f>
        <v>0</v>
      </c>
      <c r="V370" s="1198">
        <f>VLOOKUP($D370,'NI-San'!$B$1:$V$2048,17,FALSE)</f>
        <v>0</v>
      </c>
      <c r="W370" s="1198">
        <f>VLOOKUP($D370,'NI-San'!$B$1:$V$2048,18,FALSE)</f>
        <v>0</v>
      </c>
      <c r="X370" s="1198">
        <f>VLOOKUP($D370,'NI-San'!$B$1:$V$2048,19,FALSE)</f>
        <v>0</v>
      </c>
    </row>
    <row r="371" spans="1:24" ht="27" hidden="1">
      <c r="A371" s="505"/>
      <c r="B371" s="505"/>
      <c r="C371" s="505"/>
      <c r="D371" s="1198" t="s">
        <v>1018</v>
      </c>
      <c r="E371" s="1199" t="s">
        <v>70</v>
      </c>
      <c r="F371" s="1202"/>
      <c r="G371" s="1202"/>
      <c r="H371" s="1202" t="s">
        <v>1014</v>
      </c>
      <c r="I371" s="1202" t="s">
        <v>53</v>
      </c>
      <c r="J371" s="1202" t="s">
        <v>1010</v>
      </c>
      <c r="K371" s="1202" t="s">
        <v>1010</v>
      </c>
      <c r="L371" s="1202" t="s">
        <v>747</v>
      </c>
      <c r="M371" s="1202" t="s">
        <v>1011</v>
      </c>
      <c r="N371" s="1203" t="s">
        <v>1019</v>
      </c>
      <c r="O371" s="1203" t="s">
        <v>73</v>
      </c>
      <c r="P371" s="1203" t="s">
        <v>73</v>
      </c>
      <c r="Q371" s="1203" t="s">
        <v>750</v>
      </c>
      <c r="R371" s="1203" t="s">
        <v>966</v>
      </c>
      <c r="S371" s="1198">
        <f>VLOOKUP($D371,'NI-San'!$B$1:$V$2048,12,FALSE)</f>
        <v>0</v>
      </c>
      <c r="T371" s="1198">
        <f>VLOOKUP($D371,'NI-San'!$B$1:$V$2048,13,FALSE)</f>
        <v>0</v>
      </c>
      <c r="U371" s="1198">
        <f>VLOOKUP($D371,'NI-San'!$B$1:$V$2048,16,FALSE)</f>
        <v>0</v>
      </c>
      <c r="V371" s="1198">
        <f>VLOOKUP($D371,'NI-San'!$B$1:$V$2048,17,FALSE)</f>
        <v>0</v>
      </c>
      <c r="W371" s="1198">
        <f>VLOOKUP($D371,'NI-San'!$B$1:$V$2048,18,FALSE)</f>
        <v>0</v>
      </c>
      <c r="X371" s="1198">
        <f>VLOOKUP($D371,'NI-San'!$B$1:$V$2048,19,FALSE)</f>
        <v>0</v>
      </c>
    </row>
    <row r="372" spans="1:24" ht="27" hidden="1">
      <c r="A372" s="505"/>
      <c r="B372" s="505"/>
      <c r="C372" s="505"/>
      <c r="D372" s="1198" t="s">
        <v>1020</v>
      </c>
      <c r="E372" s="1199" t="s">
        <v>70</v>
      </c>
      <c r="F372" s="1202"/>
      <c r="G372" s="1202"/>
      <c r="H372" s="1202" t="s">
        <v>1021</v>
      </c>
      <c r="I372" s="1202" t="s">
        <v>53</v>
      </c>
      <c r="J372" s="1202" t="s">
        <v>1010</v>
      </c>
      <c r="K372" s="1202" t="s">
        <v>1010</v>
      </c>
      <c r="L372" s="1202" t="s">
        <v>747</v>
      </c>
      <c r="M372" s="1202" t="s">
        <v>1011</v>
      </c>
      <c r="N372" s="1203" t="s">
        <v>1022</v>
      </c>
      <c r="O372" s="1203" t="s">
        <v>73</v>
      </c>
      <c r="P372" s="1203" t="s">
        <v>73</v>
      </c>
      <c r="Q372" s="1203" t="s">
        <v>750</v>
      </c>
      <c r="R372" s="1203" t="s">
        <v>966</v>
      </c>
      <c r="S372" s="1198">
        <f>VLOOKUP($D372,'NI-San'!$B$1:$V$2048,12,FALSE)</f>
        <v>0</v>
      </c>
      <c r="T372" s="1198">
        <f>VLOOKUP($D372,'NI-San'!$B$1:$V$2048,13,FALSE)</f>
        <v>0</v>
      </c>
      <c r="U372" s="1198">
        <f>VLOOKUP($D372,'NI-San'!$B$1:$V$2048,16,FALSE)</f>
        <v>0</v>
      </c>
      <c r="V372" s="1198">
        <f>VLOOKUP($D372,'NI-San'!$B$1:$V$2048,17,FALSE)</f>
        <v>0</v>
      </c>
      <c r="W372" s="1198">
        <f>VLOOKUP($D372,'NI-San'!$B$1:$V$2048,18,FALSE)</f>
        <v>0</v>
      </c>
      <c r="X372" s="1198">
        <f>VLOOKUP($D372,'NI-San'!$B$1:$V$2048,19,FALSE)</f>
        <v>0</v>
      </c>
    </row>
    <row r="373" spans="1:24" ht="27" hidden="1">
      <c r="A373" s="505"/>
      <c r="B373" s="505"/>
      <c r="C373" s="505"/>
      <c r="D373" s="1198" t="s">
        <v>1023</v>
      </c>
      <c r="E373" s="1199" t="s">
        <v>70</v>
      </c>
      <c r="F373" s="1202"/>
      <c r="G373" s="1202"/>
      <c r="H373" s="1202" t="s">
        <v>1024</v>
      </c>
      <c r="I373" s="1202" t="s">
        <v>53</v>
      </c>
      <c r="J373" s="1202" t="s">
        <v>1010</v>
      </c>
      <c r="K373" s="1202" t="s">
        <v>1010</v>
      </c>
      <c r="L373" s="1202" t="s">
        <v>747</v>
      </c>
      <c r="M373" s="1202" t="s">
        <v>1011</v>
      </c>
      <c r="N373" s="1203" t="s">
        <v>1025</v>
      </c>
      <c r="O373" s="1203" t="s">
        <v>73</v>
      </c>
      <c r="P373" s="1203" t="s">
        <v>73</v>
      </c>
      <c r="Q373" s="1203" t="s">
        <v>750</v>
      </c>
      <c r="R373" s="1203" t="s">
        <v>966</v>
      </c>
      <c r="S373" s="1198">
        <f>VLOOKUP($D373,'NI-San'!$B$1:$V$2048,12,FALSE)</f>
        <v>4879</v>
      </c>
      <c r="T373" s="1198">
        <f>VLOOKUP($D373,'NI-San'!$B$1:$V$2048,13,FALSE)</f>
        <v>5222</v>
      </c>
      <c r="U373" s="1198">
        <f>VLOOKUP($D373,'NI-San'!$B$1:$V$2048,16,FALSE)</f>
        <v>0</v>
      </c>
      <c r="V373" s="1198">
        <f>VLOOKUP($D373,'NI-San'!$B$1:$V$2048,17,FALSE)</f>
        <v>0</v>
      </c>
      <c r="W373" s="1198">
        <f>VLOOKUP($D373,'NI-San'!$B$1:$V$2048,18,FALSE)</f>
        <v>0</v>
      </c>
      <c r="X373" s="1198">
        <f>VLOOKUP($D373,'NI-San'!$B$1:$V$2048,19,FALSE)</f>
        <v>0</v>
      </c>
    </row>
    <row r="374" spans="1:24" ht="27" hidden="1">
      <c r="A374" s="505"/>
      <c r="B374" s="505"/>
      <c r="C374" s="505"/>
      <c r="D374" s="1198" t="s">
        <v>1026</v>
      </c>
      <c r="E374" s="1199" t="s">
        <v>70</v>
      </c>
      <c r="F374" s="1202"/>
      <c r="G374" s="1202"/>
      <c r="H374" s="1202" t="s">
        <v>1027</v>
      </c>
      <c r="I374" s="1202" t="s">
        <v>53</v>
      </c>
      <c r="J374" s="1202" t="s">
        <v>1010</v>
      </c>
      <c r="K374" s="1202" t="s">
        <v>1010</v>
      </c>
      <c r="L374" s="1202" t="s">
        <v>747</v>
      </c>
      <c r="M374" s="1202" t="s">
        <v>1011</v>
      </c>
      <c r="N374" s="1203" t="s">
        <v>1028</v>
      </c>
      <c r="O374" s="1203" t="s">
        <v>73</v>
      </c>
      <c r="P374" s="1203" t="s">
        <v>73</v>
      </c>
      <c r="Q374" s="1203" t="s">
        <v>750</v>
      </c>
      <c r="R374" s="1203" t="s">
        <v>966</v>
      </c>
      <c r="S374" s="1198">
        <f>VLOOKUP($D374,'NI-San'!$B$1:$V$2048,12,FALSE)</f>
        <v>659</v>
      </c>
      <c r="T374" s="1198">
        <f>VLOOKUP($D374,'NI-San'!$B$1:$V$2048,13,FALSE)</f>
        <v>723</v>
      </c>
      <c r="U374" s="1198">
        <f>VLOOKUP($D374,'NI-San'!$B$1:$V$2048,16,FALSE)</f>
        <v>0</v>
      </c>
      <c r="V374" s="1198">
        <f>VLOOKUP($D374,'NI-San'!$B$1:$V$2048,17,FALSE)</f>
        <v>0</v>
      </c>
      <c r="W374" s="1198">
        <f>VLOOKUP($D374,'NI-San'!$B$1:$V$2048,18,FALSE)</f>
        <v>0</v>
      </c>
      <c r="X374" s="1198">
        <f>VLOOKUP($D374,'NI-San'!$B$1:$V$2048,19,FALSE)</f>
        <v>0</v>
      </c>
    </row>
    <row r="375" spans="1:24" ht="27" hidden="1">
      <c r="A375" s="505"/>
      <c r="B375" s="505"/>
      <c r="C375" s="505"/>
      <c r="D375" s="1198" t="s">
        <v>1029</v>
      </c>
      <c r="E375" s="1199" t="s">
        <v>70</v>
      </c>
      <c r="F375" s="1202"/>
      <c r="G375" s="1202"/>
      <c r="H375" s="1202" t="s">
        <v>1030</v>
      </c>
      <c r="I375" s="1202" t="s">
        <v>53</v>
      </c>
      <c r="J375" s="1202" t="s">
        <v>1010</v>
      </c>
      <c r="K375" s="1202" t="s">
        <v>1010</v>
      </c>
      <c r="L375" s="1202" t="s">
        <v>747</v>
      </c>
      <c r="M375" s="1202" t="s">
        <v>1011</v>
      </c>
      <c r="N375" s="1203" t="s">
        <v>1031</v>
      </c>
      <c r="O375" s="1203" t="s">
        <v>73</v>
      </c>
      <c r="P375" s="1203" t="s">
        <v>73</v>
      </c>
      <c r="Q375" s="1203" t="s">
        <v>750</v>
      </c>
      <c r="R375" s="1203" t="s">
        <v>966</v>
      </c>
      <c r="S375" s="1198">
        <f>VLOOKUP($D375,'NI-San'!$B$1:$V$2048,12,FALSE)</f>
        <v>689</v>
      </c>
      <c r="T375" s="1198">
        <f>VLOOKUP($D375,'NI-San'!$B$1:$V$2048,13,FALSE)</f>
        <v>811</v>
      </c>
      <c r="U375" s="1198">
        <f>VLOOKUP($D375,'NI-San'!$B$1:$V$2048,16,FALSE)</f>
        <v>0</v>
      </c>
      <c r="V375" s="1198">
        <f>VLOOKUP($D375,'NI-San'!$B$1:$V$2048,17,FALSE)</f>
        <v>0</v>
      </c>
      <c r="W375" s="1198">
        <f>VLOOKUP($D375,'NI-San'!$B$1:$V$2048,18,FALSE)</f>
        <v>0</v>
      </c>
      <c r="X375" s="1198">
        <f>VLOOKUP($D375,'NI-San'!$B$1:$V$2048,19,FALSE)</f>
        <v>0</v>
      </c>
    </row>
    <row r="376" spans="1:24" ht="27" hidden="1">
      <c r="A376" s="505"/>
      <c r="B376" s="505"/>
      <c r="C376" s="505"/>
      <c r="D376" s="1198" t="s">
        <v>1032</v>
      </c>
      <c r="E376" s="1199" t="s">
        <v>70</v>
      </c>
      <c r="F376" s="1202"/>
      <c r="G376" s="1202"/>
      <c r="H376" s="1202" t="s">
        <v>1021</v>
      </c>
      <c r="I376" s="1202" t="s">
        <v>53</v>
      </c>
      <c r="J376" s="1202" t="s">
        <v>1010</v>
      </c>
      <c r="K376" s="1202" t="s">
        <v>1010</v>
      </c>
      <c r="L376" s="1202" t="s">
        <v>747</v>
      </c>
      <c r="M376" s="1202" t="s">
        <v>1011</v>
      </c>
      <c r="N376" s="1203" t="s">
        <v>1033</v>
      </c>
      <c r="O376" s="1203" t="s">
        <v>73</v>
      </c>
      <c r="P376" s="1203" t="s">
        <v>73</v>
      </c>
      <c r="Q376" s="1203" t="s">
        <v>750</v>
      </c>
      <c r="R376" s="1203" t="s">
        <v>966</v>
      </c>
      <c r="S376" s="1198">
        <f>VLOOKUP($D376,'NI-San'!$B$1:$V$2048,12,FALSE)</f>
        <v>1763</v>
      </c>
      <c r="T376" s="1198">
        <f>VLOOKUP($D376,'NI-San'!$B$1:$V$2048,13,FALSE)</f>
        <v>2017</v>
      </c>
      <c r="U376" s="1198">
        <f>VLOOKUP($D376,'NI-San'!$B$1:$V$2048,16,FALSE)</f>
        <v>0</v>
      </c>
      <c r="V376" s="1198">
        <f>VLOOKUP($D376,'NI-San'!$B$1:$V$2048,17,FALSE)</f>
        <v>0</v>
      </c>
      <c r="W376" s="1198">
        <f>VLOOKUP($D376,'NI-San'!$B$1:$V$2048,18,FALSE)</f>
        <v>0</v>
      </c>
      <c r="X376" s="1198">
        <f>VLOOKUP($D376,'NI-San'!$B$1:$V$2048,19,FALSE)</f>
        <v>0</v>
      </c>
    </row>
    <row r="377" spans="1:24" ht="27" hidden="1">
      <c r="A377" s="505"/>
      <c r="B377" s="505"/>
      <c r="C377" s="505"/>
      <c r="D377" s="1198" t="s">
        <v>1034</v>
      </c>
      <c r="E377" s="1199" t="s">
        <v>70</v>
      </c>
      <c r="F377" s="1202"/>
      <c r="G377" s="1202"/>
      <c r="H377" s="1202" t="s">
        <v>1024</v>
      </c>
      <c r="I377" s="1202" t="s">
        <v>53</v>
      </c>
      <c r="J377" s="1202" t="s">
        <v>1010</v>
      </c>
      <c r="K377" s="1202" t="s">
        <v>1010</v>
      </c>
      <c r="L377" s="1202" t="s">
        <v>747</v>
      </c>
      <c r="M377" s="1202" t="s">
        <v>1011</v>
      </c>
      <c r="N377" s="1203" t="s">
        <v>1035</v>
      </c>
      <c r="O377" s="1203" t="s">
        <v>73</v>
      </c>
      <c r="P377" s="1203" t="s">
        <v>73</v>
      </c>
      <c r="Q377" s="1203" t="s">
        <v>750</v>
      </c>
      <c r="R377" s="1203" t="s">
        <v>966</v>
      </c>
      <c r="S377" s="1198">
        <f>VLOOKUP($D377,'NI-San'!$B$1:$V$2048,12,FALSE)</f>
        <v>963</v>
      </c>
      <c r="T377" s="1198">
        <f>VLOOKUP($D377,'NI-San'!$B$1:$V$2048,13,FALSE)</f>
        <v>981</v>
      </c>
      <c r="U377" s="1198">
        <f>VLOOKUP($D377,'NI-San'!$B$1:$V$2048,16,FALSE)</f>
        <v>0</v>
      </c>
      <c r="V377" s="1198">
        <f>VLOOKUP($D377,'NI-San'!$B$1:$V$2048,17,FALSE)</f>
        <v>0</v>
      </c>
      <c r="W377" s="1198">
        <f>VLOOKUP($D377,'NI-San'!$B$1:$V$2048,18,FALSE)</f>
        <v>0</v>
      </c>
      <c r="X377" s="1198">
        <f>VLOOKUP($D377,'NI-San'!$B$1:$V$2048,19,FALSE)</f>
        <v>0</v>
      </c>
    </row>
    <row r="378" spans="1:24" ht="27" hidden="1">
      <c r="A378" s="505"/>
      <c r="B378" s="505"/>
      <c r="C378" s="505"/>
      <c r="D378" s="1198" t="s">
        <v>1036</v>
      </c>
      <c r="E378" s="1199" t="s">
        <v>70</v>
      </c>
      <c r="F378" s="1202"/>
      <c r="G378" s="1202"/>
      <c r="H378" s="1202" t="s">
        <v>1027</v>
      </c>
      <c r="I378" s="1202" t="s">
        <v>53</v>
      </c>
      <c r="J378" s="1202" t="s">
        <v>1010</v>
      </c>
      <c r="K378" s="1202" t="s">
        <v>1010</v>
      </c>
      <c r="L378" s="1202" t="s">
        <v>747</v>
      </c>
      <c r="M378" s="1202" t="s">
        <v>1011</v>
      </c>
      <c r="N378" s="1203" t="s">
        <v>1037</v>
      </c>
      <c r="O378" s="1203" t="s">
        <v>73</v>
      </c>
      <c r="P378" s="1203" t="s">
        <v>73</v>
      </c>
      <c r="Q378" s="1203" t="s">
        <v>750</v>
      </c>
      <c r="R378" s="1203" t="s">
        <v>966</v>
      </c>
      <c r="S378" s="1198">
        <f>VLOOKUP($D378,'NI-San'!$B$1:$V$2048,12,FALSE)</f>
        <v>3031</v>
      </c>
      <c r="T378" s="1198">
        <f>VLOOKUP($D378,'NI-San'!$B$1:$V$2048,13,FALSE)</f>
        <v>3111</v>
      </c>
      <c r="U378" s="1198">
        <f>VLOOKUP($D378,'NI-San'!$B$1:$V$2048,16,FALSE)</f>
        <v>0</v>
      </c>
      <c r="V378" s="1198">
        <f>VLOOKUP($D378,'NI-San'!$B$1:$V$2048,17,FALSE)</f>
        <v>0</v>
      </c>
      <c r="W378" s="1198">
        <f>VLOOKUP($D378,'NI-San'!$B$1:$V$2048,18,FALSE)</f>
        <v>0</v>
      </c>
      <c r="X378" s="1198">
        <f>VLOOKUP($D378,'NI-San'!$B$1:$V$2048,19,FALSE)</f>
        <v>0</v>
      </c>
    </row>
    <row r="379" spans="1:24" ht="27" hidden="1">
      <c r="A379" s="505"/>
      <c r="B379" s="505"/>
      <c r="C379" s="505"/>
      <c r="D379" s="1198" t="s">
        <v>1038</v>
      </c>
      <c r="E379" s="1199" t="s">
        <v>70</v>
      </c>
      <c r="F379" s="1202"/>
      <c r="G379" s="1202"/>
      <c r="H379" s="1202" t="s">
        <v>1030</v>
      </c>
      <c r="I379" s="1202" t="s">
        <v>53</v>
      </c>
      <c r="J379" s="1202" t="s">
        <v>1010</v>
      </c>
      <c r="K379" s="1202" t="s">
        <v>1010</v>
      </c>
      <c r="L379" s="1202" t="s">
        <v>747</v>
      </c>
      <c r="M379" s="1202" t="s">
        <v>1011</v>
      </c>
      <c r="N379" s="1203" t="s">
        <v>1039</v>
      </c>
      <c r="O379" s="1203" t="s">
        <v>73</v>
      </c>
      <c r="P379" s="1203" t="s">
        <v>73</v>
      </c>
      <c r="Q379" s="1203" t="s">
        <v>750</v>
      </c>
      <c r="R379" s="1203" t="s">
        <v>966</v>
      </c>
      <c r="S379" s="1198">
        <f>VLOOKUP($D379,'NI-San'!$B$1:$V$2048,12,FALSE)</f>
        <v>1276</v>
      </c>
      <c r="T379" s="1198">
        <f>VLOOKUP($D379,'NI-San'!$B$1:$V$2048,13,FALSE)</f>
        <v>1264</v>
      </c>
      <c r="U379" s="1198">
        <f>VLOOKUP($D379,'NI-San'!$B$1:$V$2048,16,FALSE)</f>
        <v>0</v>
      </c>
      <c r="V379" s="1198">
        <f>VLOOKUP($D379,'NI-San'!$B$1:$V$2048,17,FALSE)</f>
        <v>0</v>
      </c>
      <c r="W379" s="1198">
        <f>VLOOKUP($D379,'NI-San'!$B$1:$V$2048,18,FALSE)</f>
        <v>0</v>
      </c>
      <c r="X379" s="1198">
        <f>VLOOKUP($D379,'NI-San'!$B$1:$V$2048,19,FALSE)</f>
        <v>0</v>
      </c>
    </row>
    <row r="380" spans="1:24" ht="27">
      <c r="A380" s="505"/>
      <c r="B380" s="505"/>
      <c r="C380" s="505"/>
      <c r="D380" s="1198" t="s">
        <v>1040</v>
      </c>
      <c r="E380" s="1199" t="s">
        <v>70</v>
      </c>
      <c r="F380" s="1202" t="s">
        <v>295</v>
      </c>
      <c r="G380" s="1202"/>
      <c r="H380" s="1202" t="s">
        <v>1041</v>
      </c>
      <c r="I380" s="1202" t="s">
        <v>53</v>
      </c>
      <c r="J380" s="1202" t="s">
        <v>1010</v>
      </c>
      <c r="K380" s="1202" t="s">
        <v>1010</v>
      </c>
      <c r="L380" s="1202" t="s">
        <v>747</v>
      </c>
      <c r="M380" s="1202" t="s">
        <v>1011</v>
      </c>
      <c r="N380" s="1203" t="s">
        <v>1042</v>
      </c>
      <c r="O380" s="1203" t="s">
        <v>73</v>
      </c>
      <c r="P380" s="1203" t="s">
        <v>73</v>
      </c>
      <c r="Q380" s="1203" t="s">
        <v>750</v>
      </c>
      <c r="R380" s="1203" t="s">
        <v>966</v>
      </c>
      <c r="S380" s="1198">
        <f>VLOOKUP($D380,'NI-San'!$B$1:$V$2048,12,FALSE)</f>
        <v>611</v>
      </c>
      <c r="T380" s="1198">
        <f>VLOOKUP($D380,'NI-San'!$B$1:$V$2048,13,FALSE)</f>
        <v>735</v>
      </c>
      <c r="U380" s="1198">
        <f>VLOOKUP($D380,'NI-San'!$B$1:$V$2048,16,FALSE)</f>
        <v>0</v>
      </c>
      <c r="V380" s="1198">
        <f>VLOOKUP($D380,'NI-San'!$B$1:$V$2048,17,FALSE)</f>
        <v>0</v>
      </c>
      <c r="W380" s="1198">
        <f>VLOOKUP($D380,'NI-San'!$B$1:$V$2048,18,FALSE)</f>
        <v>0</v>
      </c>
      <c r="X380" s="1198">
        <f>VLOOKUP($D380,'NI-San'!$B$1:$V$2048,19,FALSE)</f>
        <v>0</v>
      </c>
    </row>
    <row r="381" spans="1:24" hidden="1">
      <c r="A381" s="505"/>
      <c r="B381" s="505"/>
      <c r="C381" s="505"/>
      <c r="D381" s="1198" t="s">
        <v>1043</v>
      </c>
      <c r="E381" s="1199" t="s">
        <v>70</v>
      </c>
      <c r="F381" s="1202"/>
      <c r="G381" s="1202"/>
      <c r="H381" s="1202" t="s">
        <v>1044</v>
      </c>
      <c r="I381" s="1202" t="s">
        <v>53</v>
      </c>
      <c r="J381" s="1202" t="s">
        <v>958</v>
      </c>
      <c r="K381" s="1202" t="s">
        <v>958</v>
      </c>
      <c r="L381" s="1202" t="s">
        <v>1045</v>
      </c>
      <c r="M381" s="1202" t="s">
        <v>1011</v>
      </c>
      <c r="N381" s="1203" t="s">
        <v>1046</v>
      </c>
      <c r="O381" s="1203" t="s">
        <v>73</v>
      </c>
      <c r="P381" s="1203" t="s">
        <v>73</v>
      </c>
      <c r="Q381" s="1203" t="s">
        <v>73</v>
      </c>
      <c r="R381" s="1203" t="s">
        <v>73</v>
      </c>
      <c r="S381" s="1198">
        <f>VLOOKUP($D381,'NI-San'!$B$1:$V$2048,12,FALSE)</f>
        <v>0</v>
      </c>
      <c r="T381" s="1198">
        <f>VLOOKUP($D381,'NI-San'!$B$1:$V$2048,13,FALSE)</f>
        <v>0</v>
      </c>
      <c r="U381" s="1198">
        <f>VLOOKUP($D381,'NI-San'!$B$1:$V$2048,16,FALSE)</f>
        <v>0</v>
      </c>
      <c r="V381" s="1198">
        <f>VLOOKUP($D381,'NI-San'!$B$1:$V$2048,17,FALSE)</f>
        <v>0</v>
      </c>
      <c r="W381" s="1198">
        <f>VLOOKUP($D381,'NI-San'!$B$1:$V$2048,18,FALSE)</f>
        <v>0</v>
      </c>
      <c r="X381" s="1198">
        <f>VLOOKUP($D381,'NI-San'!$B$1:$V$2048,19,FALSE)</f>
        <v>0</v>
      </c>
    </row>
    <row r="382" spans="1:24" ht="27" hidden="1">
      <c r="A382" s="505"/>
      <c r="B382" s="505"/>
      <c r="C382" s="505"/>
      <c r="D382" s="1198" t="s">
        <v>1047</v>
      </c>
      <c r="E382" s="1199" t="s">
        <v>70</v>
      </c>
      <c r="F382" s="1202" t="s">
        <v>157</v>
      </c>
      <c r="G382" s="1202" t="str">
        <f>CONCATENATE(D382,F382)</f>
        <v>4.20.10.10.030.030.10.010CONS</v>
      </c>
      <c r="H382" s="1202" t="s">
        <v>1009</v>
      </c>
      <c r="I382" s="1202" t="s">
        <v>53</v>
      </c>
      <c r="J382" s="1202" t="s">
        <v>1048</v>
      </c>
      <c r="K382" s="1202" t="s">
        <v>1048</v>
      </c>
      <c r="L382" s="1202" t="s">
        <v>747</v>
      </c>
      <c r="M382" s="1202" t="s">
        <v>1011</v>
      </c>
      <c r="N382" s="1203" t="s">
        <v>1049</v>
      </c>
      <c r="O382" s="1203" t="s">
        <v>73</v>
      </c>
      <c r="P382" s="1203" t="s">
        <v>73</v>
      </c>
      <c r="Q382" s="1203" t="s">
        <v>750</v>
      </c>
      <c r="R382" s="1203" t="s">
        <v>966</v>
      </c>
      <c r="S382" s="1198">
        <f>VLOOKUP($D382,'NI-San'!$B$1:$V$2048,12,FALSE)</f>
        <v>817</v>
      </c>
      <c r="T382" s="1198">
        <f>VLOOKUP($D382,'NI-San'!$B$1:$V$2048,13,FALSE)</f>
        <v>857</v>
      </c>
      <c r="U382" s="1198">
        <f>VLOOKUP($D382,'NI-San'!$B$1:$V$2048,16,FALSE)</f>
        <v>0</v>
      </c>
      <c r="V382" s="1198">
        <f>VLOOKUP($D382,'NI-San'!$B$1:$V$2048,17,FALSE)</f>
        <v>0</v>
      </c>
      <c r="W382" s="1198">
        <f>VLOOKUP($D382,'NI-San'!$B$1:$V$2048,18,FALSE)</f>
        <v>0</v>
      </c>
      <c r="X382" s="1198">
        <f>VLOOKUP($D382,'NI-San'!$B$1:$V$2048,19,FALSE)</f>
        <v>0</v>
      </c>
    </row>
    <row r="383" spans="1:24" ht="27" hidden="1">
      <c r="A383" s="505"/>
      <c r="B383" s="505"/>
      <c r="C383" s="505"/>
      <c r="D383" s="1198" t="s">
        <v>1050</v>
      </c>
      <c r="E383" s="1199" t="s">
        <v>70</v>
      </c>
      <c r="F383" s="1202"/>
      <c r="G383" s="1202"/>
      <c r="H383" s="1202" t="s">
        <v>1014</v>
      </c>
      <c r="I383" s="1202" t="s">
        <v>53</v>
      </c>
      <c r="J383" s="1202" t="s">
        <v>1048</v>
      </c>
      <c r="K383" s="1202" t="s">
        <v>1048</v>
      </c>
      <c r="L383" s="1202" t="s">
        <v>747</v>
      </c>
      <c r="M383" s="1202" t="s">
        <v>1011</v>
      </c>
      <c r="N383" s="1203" t="s">
        <v>1051</v>
      </c>
      <c r="O383" s="1203" t="s">
        <v>73</v>
      </c>
      <c r="P383" s="1203" t="s">
        <v>73</v>
      </c>
      <c r="Q383" s="1203" t="s">
        <v>750</v>
      </c>
      <c r="R383" s="1203" t="s">
        <v>966</v>
      </c>
      <c r="S383" s="1198">
        <f>VLOOKUP($D383,'NI-San'!$B$1:$V$2048,12,FALSE)</f>
        <v>0</v>
      </c>
      <c r="T383" s="1198">
        <f>VLOOKUP($D383,'NI-San'!$B$1:$V$2048,13,FALSE)</f>
        <v>0</v>
      </c>
      <c r="U383" s="1198">
        <f>VLOOKUP($D383,'NI-San'!$B$1:$V$2048,16,FALSE)</f>
        <v>0</v>
      </c>
      <c r="V383" s="1198">
        <f>VLOOKUP($D383,'NI-San'!$B$1:$V$2048,17,FALSE)</f>
        <v>0</v>
      </c>
      <c r="W383" s="1198">
        <f>VLOOKUP($D383,'NI-San'!$B$1:$V$2048,18,FALSE)</f>
        <v>0</v>
      </c>
      <c r="X383" s="1198">
        <f>VLOOKUP($D383,'NI-San'!$B$1:$V$2048,19,FALSE)</f>
        <v>0</v>
      </c>
    </row>
    <row r="384" spans="1:24" ht="27" hidden="1">
      <c r="A384" s="505"/>
      <c r="B384" s="505"/>
      <c r="C384" s="505"/>
      <c r="D384" s="1198" t="s">
        <v>1052</v>
      </c>
      <c r="E384" s="1199" t="s">
        <v>70</v>
      </c>
      <c r="F384" s="1202" t="s">
        <v>157</v>
      </c>
      <c r="G384" s="1202" t="str">
        <f>CONCATENATE(D384,F384)</f>
        <v>4.20.10.10.030.030.10.030CONS</v>
      </c>
      <c r="H384" s="1202" t="s">
        <v>1009</v>
      </c>
      <c r="I384" s="1202" t="s">
        <v>53</v>
      </c>
      <c r="J384" s="1202" t="s">
        <v>1048</v>
      </c>
      <c r="K384" s="1202" t="s">
        <v>1048</v>
      </c>
      <c r="L384" s="1202" t="s">
        <v>747</v>
      </c>
      <c r="M384" s="1202" t="s">
        <v>1011</v>
      </c>
      <c r="N384" s="1203" t="s">
        <v>1053</v>
      </c>
      <c r="O384" s="1203" t="s">
        <v>73</v>
      </c>
      <c r="P384" s="1203" t="s">
        <v>73</v>
      </c>
      <c r="Q384" s="1203" t="s">
        <v>750</v>
      </c>
      <c r="R384" s="1203" t="s">
        <v>966</v>
      </c>
      <c r="S384" s="1198">
        <f>VLOOKUP($D384,'NI-San'!$B$1:$V$2048,12,FALSE)</f>
        <v>4</v>
      </c>
      <c r="T384" s="1198">
        <f>VLOOKUP($D384,'NI-San'!$B$1:$V$2048,13,FALSE)</f>
        <v>2</v>
      </c>
      <c r="U384" s="1198">
        <f>VLOOKUP($D384,'NI-San'!$B$1:$V$2048,16,FALSE)</f>
        <v>0</v>
      </c>
      <c r="V384" s="1198">
        <f>VLOOKUP($D384,'NI-San'!$B$1:$V$2048,17,FALSE)</f>
        <v>0</v>
      </c>
      <c r="W384" s="1198">
        <f>VLOOKUP($D384,'NI-San'!$B$1:$V$2048,18,FALSE)</f>
        <v>0</v>
      </c>
      <c r="X384" s="1198">
        <f>VLOOKUP($D384,'NI-San'!$B$1:$V$2048,19,FALSE)</f>
        <v>0</v>
      </c>
    </row>
    <row r="385" spans="1:24" ht="27" hidden="1">
      <c r="A385" s="505"/>
      <c r="B385" s="505"/>
      <c r="C385" s="505"/>
      <c r="D385" s="1198" t="s">
        <v>1054</v>
      </c>
      <c r="E385" s="1199" t="s">
        <v>70</v>
      </c>
      <c r="F385" s="1202"/>
      <c r="G385" s="1202"/>
      <c r="H385" s="1202" t="s">
        <v>1014</v>
      </c>
      <c r="I385" s="1202" t="s">
        <v>53</v>
      </c>
      <c r="J385" s="1202" t="s">
        <v>1048</v>
      </c>
      <c r="K385" s="1202" t="s">
        <v>1048</v>
      </c>
      <c r="L385" s="1202" t="s">
        <v>747</v>
      </c>
      <c r="M385" s="1202" t="s">
        <v>1011</v>
      </c>
      <c r="N385" s="1203" t="s">
        <v>1055</v>
      </c>
      <c r="O385" s="1203" t="s">
        <v>73</v>
      </c>
      <c r="P385" s="1203" t="s">
        <v>73</v>
      </c>
      <c r="Q385" s="1203" t="s">
        <v>750</v>
      </c>
      <c r="R385" s="1203" t="s">
        <v>966</v>
      </c>
      <c r="S385" s="1198">
        <f>VLOOKUP($D385,'NI-San'!$B$1:$V$2048,12,FALSE)</f>
        <v>0</v>
      </c>
      <c r="T385" s="1198">
        <f>VLOOKUP($D385,'NI-San'!$B$1:$V$2048,13,FALSE)</f>
        <v>0</v>
      </c>
      <c r="U385" s="1198">
        <f>VLOOKUP($D385,'NI-San'!$B$1:$V$2048,16,FALSE)</f>
        <v>0</v>
      </c>
      <c r="V385" s="1198">
        <f>VLOOKUP($D385,'NI-San'!$B$1:$V$2048,17,FALSE)</f>
        <v>0</v>
      </c>
      <c r="W385" s="1198">
        <f>VLOOKUP($D385,'NI-San'!$B$1:$V$2048,18,FALSE)</f>
        <v>0</v>
      </c>
      <c r="X385" s="1198">
        <f>VLOOKUP($D385,'NI-San'!$B$1:$V$2048,19,FALSE)</f>
        <v>0</v>
      </c>
    </row>
    <row r="386" spans="1:24" ht="27" hidden="1">
      <c r="A386" s="505"/>
      <c r="B386" s="505"/>
      <c r="C386" s="505"/>
      <c r="D386" s="1198" t="s">
        <v>1056</v>
      </c>
      <c r="E386" s="1199" t="s">
        <v>70</v>
      </c>
      <c r="F386" s="1202"/>
      <c r="G386" s="1202"/>
      <c r="H386" s="1202" t="s">
        <v>1021</v>
      </c>
      <c r="I386" s="1202" t="s">
        <v>53</v>
      </c>
      <c r="J386" s="1202" t="s">
        <v>1048</v>
      </c>
      <c r="K386" s="1202" t="s">
        <v>1048</v>
      </c>
      <c r="L386" s="1202" t="s">
        <v>747</v>
      </c>
      <c r="M386" s="1202" t="s">
        <v>1011</v>
      </c>
      <c r="N386" s="1203" t="s">
        <v>1057</v>
      </c>
      <c r="O386" s="1203" t="s">
        <v>73</v>
      </c>
      <c r="P386" s="1203" t="s">
        <v>73</v>
      </c>
      <c r="Q386" s="1203" t="s">
        <v>750</v>
      </c>
      <c r="R386" s="1203" t="s">
        <v>966</v>
      </c>
      <c r="S386" s="1198">
        <f>VLOOKUP($D386,'NI-San'!$B$1:$V$2048,12,FALSE)</f>
        <v>0</v>
      </c>
      <c r="T386" s="1198">
        <f>VLOOKUP($D386,'NI-San'!$B$1:$V$2048,13,FALSE)</f>
        <v>0</v>
      </c>
      <c r="U386" s="1198">
        <f>VLOOKUP($D386,'NI-San'!$B$1:$V$2048,16,FALSE)</f>
        <v>0</v>
      </c>
      <c r="V386" s="1198">
        <f>VLOOKUP($D386,'NI-San'!$B$1:$V$2048,17,FALSE)</f>
        <v>0</v>
      </c>
      <c r="W386" s="1198">
        <f>VLOOKUP($D386,'NI-San'!$B$1:$V$2048,18,FALSE)</f>
        <v>0</v>
      </c>
      <c r="X386" s="1198">
        <f>VLOOKUP($D386,'NI-San'!$B$1:$V$2048,19,FALSE)</f>
        <v>0</v>
      </c>
    </row>
    <row r="387" spans="1:24" ht="27" hidden="1">
      <c r="A387" s="505"/>
      <c r="B387" s="505"/>
      <c r="C387" s="505"/>
      <c r="D387" s="1198" t="s">
        <v>1058</v>
      </c>
      <c r="E387" s="1199" t="s">
        <v>70</v>
      </c>
      <c r="F387" s="1202"/>
      <c r="G387" s="1202"/>
      <c r="H387" s="1202" t="s">
        <v>1024</v>
      </c>
      <c r="I387" s="1202" t="s">
        <v>53</v>
      </c>
      <c r="J387" s="1202" t="s">
        <v>1048</v>
      </c>
      <c r="K387" s="1202" t="s">
        <v>1048</v>
      </c>
      <c r="L387" s="1202" t="s">
        <v>747</v>
      </c>
      <c r="M387" s="1202" t="s">
        <v>1011</v>
      </c>
      <c r="N387" s="1203" t="s">
        <v>1059</v>
      </c>
      <c r="O387" s="1203" t="s">
        <v>73</v>
      </c>
      <c r="P387" s="1203" t="s">
        <v>73</v>
      </c>
      <c r="Q387" s="1203" t="s">
        <v>750</v>
      </c>
      <c r="R387" s="1203" t="s">
        <v>966</v>
      </c>
      <c r="S387" s="1198">
        <f>VLOOKUP($D387,'NI-San'!$B$1:$V$2048,12,FALSE)</f>
        <v>3</v>
      </c>
      <c r="T387" s="1198">
        <f>VLOOKUP($D387,'NI-San'!$B$1:$V$2048,13,FALSE)</f>
        <v>62</v>
      </c>
      <c r="U387" s="1198">
        <f>VLOOKUP($D387,'NI-San'!$B$1:$V$2048,16,FALSE)</f>
        <v>0</v>
      </c>
      <c r="V387" s="1198">
        <f>VLOOKUP($D387,'NI-San'!$B$1:$V$2048,17,FALSE)</f>
        <v>0</v>
      </c>
      <c r="W387" s="1198">
        <f>VLOOKUP($D387,'NI-San'!$B$1:$V$2048,18,FALSE)</f>
        <v>0</v>
      </c>
      <c r="X387" s="1198">
        <f>VLOOKUP($D387,'NI-San'!$B$1:$V$2048,19,FALSE)</f>
        <v>0</v>
      </c>
    </row>
    <row r="388" spans="1:24" ht="27" hidden="1">
      <c r="A388" s="505"/>
      <c r="B388" s="505"/>
      <c r="C388" s="505"/>
      <c r="D388" s="1198" t="s">
        <v>1060</v>
      </c>
      <c r="E388" s="1199" t="s">
        <v>70</v>
      </c>
      <c r="F388" s="1202"/>
      <c r="G388" s="1202"/>
      <c r="H388" s="1202" t="s">
        <v>1027</v>
      </c>
      <c r="I388" s="1202" t="s">
        <v>53</v>
      </c>
      <c r="J388" s="1202" t="s">
        <v>1048</v>
      </c>
      <c r="K388" s="1202" t="s">
        <v>1048</v>
      </c>
      <c r="L388" s="1202" t="s">
        <v>747</v>
      </c>
      <c r="M388" s="1202" t="s">
        <v>1011</v>
      </c>
      <c r="N388" s="1203" t="s">
        <v>1061</v>
      </c>
      <c r="O388" s="1203" t="s">
        <v>73</v>
      </c>
      <c r="P388" s="1203" t="s">
        <v>73</v>
      </c>
      <c r="Q388" s="1203" t="s">
        <v>750</v>
      </c>
      <c r="R388" s="1203" t="s">
        <v>966</v>
      </c>
      <c r="S388" s="1198">
        <f>VLOOKUP($D388,'NI-San'!$B$1:$V$2048,12,FALSE)</f>
        <v>56</v>
      </c>
      <c r="T388" s="1198">
        <f>VLOOKUP($D388,'NI-San'!$B$1:$V$2048,13,FALSE)</f>
        <v>0</v>
      </c>
      <c r="U388" s="1198">
        <f>VLOOKUP($D388,'NI-San'!$B$1:$V$2048,16,FALSE)</f>
        <v>0</v>
      </c>
      <c r="V388" s="1198">
        <f>VLOOKUP($D388,'NI-San'!$B$1:$V$2048,17,FALSE)</f>
        <v>0</v>
      </c>
      <c r="W388" s="1198">
        <f>VLOOKUP($D388,'NI-San'!$B$1:$V$2048,18,FALSE)</f>
        <v>0</v>
      </c>
      <c r="X388" s="1198">
        <f>VLOOKUP($D388,'NI-San'!$B$1:$V$2048,19,FALSE)</f>
        <v>0</v>
      </c>
    </row>
    <row r="389" spans="1:24" ht="27" hidden="1">
      <c r="A389" s="505"/>
      <c r="B389" s="505"/>
      <c r="C389" s="505"/>
      <c r="D389" s="1198" t="s">
        <v>1062</v>
      </c>
      <c r="E389" s="1199" t="s">
        <v>70</v>
      </c>
      <c r="F389" s="1202"/>
      <c r="G389" s="1202"/>
      <c r="H389" s="1202" t="s">
        <v>1030</v>
      </c>
      <c r="I389" s="1202" t="s">
        <v>53</v>
      </c>
      <c r="J389" s="1202" t="s">
        <v>1048</v>
      </c>
      <c r="K389" s="1202" t="s">
        <v>1048</v>
      </c>
      <c r="L389" s="1202" t="s">
        <v>747</v>
      </c>
      <c r="M389" s="1202" t="s">
        <v>1011</v>
      </c>
      <c r="N389" s="1203" t="s">
        <v>1063</v>
      </c>
      <c r="O389" s="1203" t="s">
        <v>73</v>
      </c>
      <c r="P389" s="1203" t="s">
        <v>73</v>
      </c>
      <c r="Q389" s="1203" t="s">
        <v>750</v>
      </c>
      <c r="R389" s="1203" t="s">
        <v>966</v>
      </c>
      <c r="S389" s="1198">
        <f>VLOOKUP($D389,'NI-San'!$B$1:$V$2048,12,FALSE)</f>
        <v>0</v>
      </c>
      <c r="T389" s="1198">
        <f>VLOOKUP($D389,'NI-San'!$B$1:$V$2048,13,FALSE)</f>
        <v>0</v>
      </c>
      <c r="U389" s="1198">
        <f>VLOOKUP($D389,'NI-San'!$B$1:$V$2048,16,FALSE)</f>
        <v>0</v>
      </c>
      <c r="V389" s="1198">
        <f>VLOOKUP($D389,'NI-San'!$B$1:$V$2048,17,FALSE)</f>
        <v>0</v>
      </c>
      <c r="W389" s="1198">
        <f>VLOOKUP($D389,'NI-San'!$B$1:$V$2048,18,FALSE)</f>
        <v>0</v>
      </c>
      <c r="X389" s="1198">
        <f>VLOOKUP($D389,'NI-San'!$B$1:$V$2048,19,FALSE)</f>
        <v>0</v>
      </c>
    </row>
    <row r="390" spans="1:24" ht="27" hidden="1">
      <c r="A390" s="505"/>
      <c r="B390" s="505"/>
      <c r="C390" s="505"/>
      <c r="D390" s="1198" t="s">
        <v>1064</v>
      </c>
      <c r="E390" s="1199" t="s">
        <v>70</v>
      </c>
      <c r="F390" s="1202"/>
      <c r="G390" s="1202"/>
      <c r="H390" s="1202" t="s">
        <v>1021</v>
      </c>
      <c r="I390" s="1202" t="s">
        <v>53</v>
      </c>
      <c r="J390" s="1202" t="s">
        <v>1048</v>
      </c>
      <c r="K390" s="1202" t="s">
        <v>1048</v>
      </c>
      <c r="L390" s="1202" t="s">
        <v>747</v>
      </c>
      <c r="M390" s="1202" t="s">
        <v>1011</v>
      </c>
      <c r="N390" s="1203" t="s">
        <v>1065</v>
      </c>
      <c r="O390" s="1203" t="s">
        <v>73</v>
      </c>
      <c r="P390" s="1203" t="s">
        <v>73</v>
      </c>
      <c r="Q390" s="1203" t="s">
        <v>750</v>
      </c>
      <c r="R390" s="1203" t="s">
        <v>966</v>
      </c>
      <c r="S390" s="1198">
        <f>VLOOKUP($D390,'NI-San'!$B$1:$V$2048,12,FALSE)</f>
        <v>0</v>
      </c>
      <c r="T390" s="1198">
        <f>VLOOKUP($D390,'NI-San'!$B$1:$V$2048,13,FALSE)</f>
        <v>0</v>
      </c>
      <c r="U390" s="1198">
        <f>VLOOKUP($D390,'NI-San'!$B$1:$V$2048,16,FALSE)</f>
        <v>0</v>
      </c>
      <c r="V390" s="1198">
        <f>VLOOKUP($D390,'NI-San'!$B$1:$V$2048,17,FALSE)</f>
        <v>0</v>
      </c>
      <c r="W390" s="1198">
        <f>VLOOKUP($D390,'NI-San'!$B$1:$V$2048,18,FALSE)</f>
        <v>0</v>
      </c>
      <c r="X390" s="1198">
        <f>VLOOKUP($D390,'NI-San'!$B$1:$V$2048,19,FALSE)</f>
        <v>0</v>
      </c>
    </row>
    <row r="391" spans="1:24" ht="27" hidden="1">
      <c r="A391" s="505"/>
      <c r="B391" s="505"/>
      <c r="C391" s="505"/>
      <c r="D391" s="1198" t="s">
        <v>1066</v>
      </c>
      <c r="E391" s="1199" t="s">
        <v>70</v>
      </c>
      <c r="F391" s="1202"/>
      <c r="G391" s="1202"/>
      <c r="H391" s="1202" t="s">
        <v>1024</v>
      </c>
      <c r="I391" s="1202" t="s">
        <v>53</v>
      </c>
      <c r="J391" s="1202" t="s">
        <v>1048</v>
      </c>
      <c r="K391" s="1202" t="s">
        <v>1048</v>
      </c>
      <c r="L391" s="1202" t="s">
        <v>747</v>
      </c>
      <c r="M391" s="1202" t="s">
        <v>1011</v>
      </c>
      <c r="N391" s="1203" t="s">
        <v>1067</v>
      </c>
      <c r="O391" s="1203" t="s">
        <v>73</v>
      </c>
      <c r="P391" s="1203" t="s">
        <v>73</v>
      </c>
      <c r="Q391" s="1203" t="s">
        <v>750</v>
      </c>
      <c r="R391" s="1203" t="s">
        <v>966</v>
      </c>
      <c r="S391" s="1198">
        <f>VLOOKUP($D391,'NI-San'!$B$1:$V$2048,12,FALSE)</f>
        <v>0</v>
      </c>
      <c r="T391" s="1198">
        <f>VLOOKUP($D391,'NI-San'!$B$1:$V$2048,13,FALSE)</f>
        <v>0</v>
      </c>
      <c r="U391" s="1198">
        <f>VLOOKUP($D391,'NI-San'!$B$1:$V$2048,16,FALSE)</f>
        <v>0</v>
      </c>
      <c r="V391" s="1198">
        <f>VLOOKUP($D391,'NI-San'!$B$1:$V$2048,17,FALSE)</f>
        <v>0</v>
      </c>
      <c r="W391" s="1198">
        <f>VLOOKUP($D391,'NI-San'!$B$1:$V$2048,18,FALSE)</f>
        <v>0</v>
      </c>
      <c r="X391" s="1198">
        <f>VLOOKUP($D391,'NI-San'!$B$1:$V$2048,19,FALSE)</f>
        <v>0</v>
      </c>
    </row>
    <row r="392" spans="1:24" ht="27" hidden="1">
      <c r="A392" s="505"/>
      <c r="B392" s="505"/>
      <c r="C392" s="505"/>
      <c r="D392" s="1198" t="s">
        <v>1068</v>
      </c>
      <c r="E392" s="1199" t="s">
        <v>70</v>
      </c>
      <c r="F392" s="1202"/>
      <c r="G392" s="1202"/>
      <c r="H392" s="1202" t="s">
        <v>1027</v>
      </c>
      <c r="I392" s="1202" t="s">
        <v>53</v>
      </c>
      <c r="J392" s="1202" t="s">
        <v>1048</v>
      </c>
      <c r="K392" s="1202" t="s">
        <v>1048</v>
      </c>
      <c r="L392" s="1202" t="s">
        <v>747</v>
      </c>
      <c r="M392" s="1202" t="s">
        <v>1011</v>
      </c>
      <c r="N392" s="1203" t="s">
        <v>1069</v>
      </c>
      <c r="O392" s="1203" t="s">
        <v>73</v>
      </c>
      <c r="P392" s="1203" t="s">
        <v>73</v>
      </c>
      <c r="Q392" s="1203" t="s">
        <v>750</v>
      </c>
      <c r="R392" s="1203" t="s">
        <v>966</v>
      </c>
      <c r="S392" s="1198">
        <f>VLOOKUP($D392,'NI-San'!$B$1:$V$2048,12,FALSE)</f>
        <v>11</v>
      </c>
      <c r="T392" s="1198">
        <f>VLOOKUP($D392,'NI-San'!$B$1:$V$2048,13,FALSE)</f>
        <v>18</v>
      </c>
      <c r="U392" s="1198">
        <f>VLOOKUP($D392,'NI-San'!$B$1:$V$2048,16,FALSE)</f>
        <v>0</v>
      </c>
      <c r="V392" s="1198">
        <f>VLOOKUP($D392,'NI-San'!$B$1:$V$2048,17,FALSE)</f>
        <v>0</v>
      </c>
      <c r="W392" s="1198">
        <f>VLOOKUP($D392,'NI-San'!$B$1:$V$2048,18,FALSE)</f>
        <v>0</v>
      </c>
      <c r="X392" s="1198">
        <f>VLOOKUP($D392,'NI-San'!$B$1:$V$2048,19,FALSE)</f>
        <v>0</v>
      </c>
    </row>
    <row r="393" spans="1:24" ht="27" hidden="1">
      <c r="A393" s="505"/>
      <c r="B393" s="505"/>
      <c r="C393" s="505"/>
      <c r="D393" s="1198" t="s">
        <v>1070</v>
      </c>
      <c r="E393" s="1199" t="s">
        <v>70</v>
      </c>
      <c r="F393" s="1202"/>
      <c r="G393" s="1202"/>
      <c r="H393" s="1202" t="s">
        <v>1030</v>
      </c>
      <c r="I393" s="1202" t="s">
        <v>53</v>
      </c>
      <c r="J393" s="1202" t="s">
        <v>1048</v>
      </c>
      <c r="K393" s="1202" t="s">
        <v>1048</v>
      </c>
      <c r="L393" s="1202" t="s">
        <v>747</v>
      </c>
      <c r="M393" s="1202" t="s">
        <v>1011</v>
      </c>
      <c r="N393" s="1203" t="s">
        <v>1071</v>
      </c>
      <c r="O393" s="1203" t="s">
        <v>73</v>
      </c>
      <c r="P393" s="1203" t="s">
        <v>73</v>
      </c>
      <c r="Q393" s="1203" t="s">
        <v>750</v>
      </c>
      <c r="R393" s="1203" t="s">
        <v>966</v>
      </c>
      <c r="S393" s="1198">
        <f>VLOOKUP($D393,'NI-San'!$B$1:$V$2048,12,FALSE)</f>
        <v>0</v>
      </c>
      <c r="T393" s="1198">
        <f>VLOOKUP($D393,'NI-San'!$B$1:$V$2048,13,FALSE)</f>
        <v>4</v>
      </c>
      <c r="U393" s="1198">
        <f>VLOOKUP($D393,'NI-San'!$B$1:$V$2048,16,FALSE)</f>
        <v>0</v>
      </c>
      <c r="V393" s="1198">
        <f>VLOOKUP($D393,'NI-San'!$B$1:$V$2048,17,FALSE)</f>
        <v>0</v>
      </c>
      <c r="W393" s="1198">
        <f>VLOOKUP($D393,'NI-San'!$B$1:$V$2048,18,FALSE)</f>
        <v>0</v>
      </c>
      <c r="X393" s="1198">
        <f>VLOOKUP($D393,'NI-San'!$B$1:$V$2048,19,FALSE)</f>
        <v>0</v>
      </c>
    </row>
    <row r="394" spans="1:24" ht="27">
      <c r="A394" s="505"/>
      <c r="B394" s="505"/>
      <c r="C394" s="505"/>
      <c r="D394" s="1198" t="s">
        <v>1072</v>
      </c>
      <c r="E394" s="1199" t="s">
        <v>70</v>
      </c>
      <c r="F394" s="1202" t="s">
        <v>295</v>
      </c>
      <c r="G394" s="1202"/>
      <c r="H394" s="1202" t="s">
        <v>1041</v>
      </c>
      <c r="I394" s="1202" t="s">
        <v>53</v>
      </c>
      <c r="J394" s="1202" t="s">
        <v>1048</v>
      </c>
      <c r="K394" s="1202" t="s">
        <v>1048</v>
      </c>
      <c r="L394" s="1202" t="s">
        <v>747</v>
      </c>
      <c r="M394" s="1202" t="s">
        <v>1011</v>
      </c>
      <c r="N394" s="1203" t="s">
        <v>1073</v>
      </c>
      <c r="O394" s="1203" t="s">
        <v>73</v>
      </c>
      <c r="P394" s="1203" t="s">
        <v>73</v>
      </c>
      <c r="Q394" s="1203" t="s">
        <v>750</v>
      </c>
      <c r="R394" s="1203" t="s">
        <v>966</v>
      </c>
      <c r="S394" s="1198">
        <f>VLOOKUP($D394,'NI-San'!$B$1:$V$2048,12,FALSE)</f>
        <v>0</v>
      </c>
      <c r="T394" s="1198">
        <f>VLOOKUP($D394,'NI-San'!$B$1:$V$2048,13,FALSE)</f>
        <v>0</v>
      </c>
      <c r="U394" s="1198">
        <f>VLOOKUP($D394,'NI-San'!$B$1:$V$2048,16,FALSE)</f>
        <v>0</v>
      </c>
      <c r="V394" s="1198">
        <f>VLOOKUP($D394,'NI-San'!$B$1:$V$2048,17,FALSE)</f>
        <v>0</v>
      </c>
      <c r="W394" s="1198">
        <f>VLOOKUP($D394,'NI-San'!$B$1:$V$2048,18,FALSE)</f>
        <v>0</v>
      </c>
      <c r="X394" s="1198">
        <f>VLOOKUP($D394,'NI-San'!$B$1:$V$2048,19,FALSE)</f>
        <v>0</v>
      </c>
    </row>
    <row r="395" spans="1:24" ht="40.5" hidden="1">
      <c r="A395" s="505"/>
      <c r="B395" s="505"/>
      <c r="C395" s="505"/>
      <c r="D395" s="1198" t="s">
        <v>1074</v>
      </c>
      <c r="E395" s="1199" t="s">
        <v>70</v>
      </c>
      <c r="F395" s="1202" t="s">
        <v>157</v>
      </c>
      <c r="G395" s="1202" t="str">
        <f>CONCATENATE(D395,F395)</f>
        <v>4.20.10.10.030.040.10.010CONS</v>
      </c>
      <c r="H395" s="1202" t="s">
        <v>1009</v>
      </c>
      <c r="I395" s="1202" t="s">
        <v>53</v>
      </c>
      <c r="J395" s="1202" t="s">
        <v>1075</v>
      </c>
      <c r="K395" s="1202" t="s">
        <v>1075</v>
      </c>
      <c r="L395" s="1202" t="s">
        <v>747</v>
      </c>
      <c r="M395" s="1202" t="s">
        <v>1011</v>
      </c>
      <c r="N395" s="1203" t="s">
        <v>1076</v>
      </c>
      <c r="O395" s="1203" t="s">
        <v>73</v>
      </c>
      <c r="P395" s="1203" t="s">
        <v>73</v>
      </c>
      <c r="Q395" s="1203" t="s">
        <v>750</v>
      </c>
      <c r="R395" s="1203" t="s">
        <v>966</v>
      </c>
      <c r="S395" s="1198">
        <f>VLOOKUP($D395,'NI-San'!$B$1:$V$2048,12,FALSE)</f>
        <v>1435</v>
      </c>
      <c r="T395" s="1198">
        <f>VLOOKUP($D395,'NI-San'!$B$1:$V$2048,13,FALSE)</f>
        <v>1579</v>
      </c>
      <c r="U395" s="1198">
        <f>VLOOKUP($D395,'NI-San'!$B$1:$V$2048,16,FALSE)</f>
        <v>0</v>
      </c>
      <c r="V395" s="1198">
        <f>VLOOKUP($D395,'NI-San'!$B$1:$V$2048,17,FALSE)</f>
        <v>0</v>
      </c>
      <c r="W395" s="1198">
        <f>VLOOKUP($D395,'NI-San'!$B$1:$V$2048,18,FALSE)</f>
        <v>0</v>
      </c>
      <c r="X395" s="1198">
        <f>VLOOKUP($D395,'NI-San'!$B$1:$V$2048,19,FALSE)</f>
        <v>0</v>
      </c>
    </row>
    <row r="396" spans="1:24" ht="40.5" hidden="1">
      <c r="A396" s="505"/>
      <c r="B396" s="505"/>
      <c r="C396" s="505"/>
      <c r="D396" s="1198" t="s">
        <v>1077</v>
      </c>
      <c r="E396" s="1199" t="s">
        <v>70</v>
      </c>
      <c r="F396" s="1202"/>
      <c r="G396" s="1202"/>
      <c r="H396" s="1202" t="s">
        <v>1014</v>
      </c>
      <c r="I396" s="1202" t="s">
        <v>53</v>
      </c>
      <c r="J396" s="1202" t="s">
        <v>1075</v>
      </c>
      <c r="K396" s="1202" t="s">
        <v>1075</v>
      </c>
      <c r="L396" s="1202" t="s">
        <v>747</v>
      </c>
      <c r="M396" s="1202" t="s">
        <v>1011</v>
      </c>
      <c r="N396" s="1203" t="s">
        <v>1078</v>
      </c>
      <c r="O396" s="1203" t="s">
        <v>73</v>
      </c>
      <c r="P396" s="1203" t="s">
        <v>73</v>
      </c>
      <c r="Q396" s="1203" t="s">
        <v>750</v>
      </c>
      <c r="R396" s="1203" t="s">
        <v>966</v>
      </c>
      <c r="S396" s="1198">
        <f>VLOOKUP($D396,'NI-San'!$B$1:$V$2048,12,FALSE)</f>
        <v>0</v>
      </c>
      <c r="T396" s="1198">
        <f>VLOOKUP($D396,'NI-San'!$B$1:$V$2048,13,FALSE)</f>
        <v>0</v>
      </c>
      <c r="U396" s="1198">
        <f>VLOOKUP($D396,'NI-San'!$B$1:$V$2048,16,FALSE)</f>
        <v>0</v>
      </c>
      <c r="V396" s="1198">
        <f>VLOOKUP($D396,'NI-San'!$B$1:$V$2048,17,FALSE)</f>
        <v>0</v>
      </c>
      <c r="W396" s="1198">
        <f>VLOOKUP($D396,'NI-San'!$B$1:$V$2048,18,FALSE)</f>
        <v>0</v>
      </c>
      <c r="X396" s="1198">
        <f>VLOOKUP($D396,'NI-San'!$B$1:$V$2048,19,FALSE)</f>
        <v>0</v>
      </c>
    </row>
    <row r="397" spans="1:24" ht="40.5" hidden="1">
      <c r="A397" s="505"/>
      <c r="B397" s="505"/>
      <c r="C397" s="505"/>
      <c r="D397" s="1198" t="s">
        <v>1079</v>
      </c>
      <c r="E397" s="1199" t="s">
        <v>70</v>
      </c>
      <c r="F397" s="1202" t="s">
        <v>157</v>
      </c>
      <c r="G397" s="1202" t="str">
        <f>CONCATENATE(D397,F397)</f>
        <v>4.20.10.10.030.040.10.030CONS</v>
      </c>
      <c r="H397" s="1202" t="s">
        <v>1009</v>
      </c>
      <c r="I397" s="1202" t="s">
        <v>53</v>
      </c>
      <c r="J397" s="1202" t="s">
        <v>1075</v>
      </c>
      <c r="K397" s="1202" t="s">
        <v>1075</v>
      </c>
      <c r="L397" s="1202" t="s">
        <v>747</v>
      </c>
      <c r="M397" s="1202" t="s">
        <v>1011</v>
      </c>
      <c r="N397" s="1203" t="s">
        <v>1080</v>
      </c>
      <c r="O397" s="1203" t="s">
        <v>73</v>
      </c>
      <c r="P397" s="1203" t="s">
        <v>73</v>
      </c>
      <c r="Q397" s="1203" t="s">
        <v>750</v>
      </c>
      <c r="R397" s="1203" t="s">
        <v>966</v>
      </c>
      <c r="S397" s="1198">
        <f>VLOOKUP($D397,'NI-San'!$B$1:$V$2048,12,FALSE)</f>
        <v>72</v>
      </c>
      <c r="T397" s="1198">
        <f>VLOOKUP($D397,'NI-San'!$B$1:$V$2048,13,FALSE)</f>
        <v>68</v>
      </c>
      <c r="U397" s="1198">
        <f>VLOOKUP($D397,'NI-San'!$B$1:$V$2048,16,FALSE)</f>
        <v>0</v>
      </c>
      <c r="V397" s="1198">
        <f>VLOOKUP($D397,'NI-San'!$B$1:$V$2048,17,FALSE)</f>
        <v>0</v>
      </c>
      <c r="W397" s="1198">
        <f>VLOOKUP($D397,'NI-San'!$B$1:$V$2048,18,FALSE)</f>
        <v>0</v>
      </c>
      <c r="X397" s="1198">
        <f>VLOOKUP($D397,'NI-San'!$B$1:$V$2048,19,FALSE)</f>
        <v>0</v>
      </c>
    </row>
    <row r="398" spans="1:24" ht="40.5" hidden="1">
      <c r="A398" s="505"/>
      <c r="B398" s="505"/>
      <c r="C398" s="505"/>
      <c r="D398" s="1198" t="s">
        <v>1081</v>
      </c>
      <c r="E398" s="1199" t="s">
        <v>70</v>
      </c>
      <c r="F398" s="1202"/>
      <c r="G398" s="1202"/>
      <c r="H398" s="1202" t="s">
        <v>1014</v>
      </c>
      <c r="I398" s="1202" t="s">
        <v>53</v>
      </c>
      <c r="J398" s="1202" t="s">
        <v>1075</v>
      </c>
      <c r="K398" s="1202" t="s">
        <v>1075</v>
      </c>
      <c r="L398" s="1202" t="s">
        <v>747</v>
      </c>
      <c r="M398" s="1202" t="s">
        <v>1011</v>
      </c>
      <c r="N398" s="1203" t="s">
        <v>1082</v>
      </c>
      <c r="O398" s="1203" t="s">
        <v>73</v>
      </c>
      <c r="P398" s="1203" t="s">
        <v>73</v>
      </c>
      <c r="Q398" s="1203" t="s">
        <v>750</v>
      </c>
      <c r="R398" s="1203" t="s">
        <v>966</v>
      </c>
      <c r="S398" s="1198">
        <f>VLOOKUP($D398,'NI-San'!$B$1:$V$2048,12,FALSE)</f>
        <v>0</v>
      </c>
      <c r="T398" s="1198">
        <f>VLOOKUP($D398,'NI-San'!$B$1:$V$2048,13,FALSE)</f>
        <v>0</v>
      </c>
      <c r="U398" s="1198">
        <f>VLOOKUP($D398,'NI-San'!$B$1:$V$2048,16,FALSE)</f>
        <v>0</v>
      </c>
      <c r="V398" s="1198">
        <f>VLOOKUP($D398,'NI-San'!$B$1:$V$2048,17,FALSE)</f>
        <v>0</v>
      </c>
      <c r="W398" s="1198">
        <f>VLOOKUP($D398,'NI-San'!$B$1:$V$2048,18,FALSE)</f>
        <v>0</v>
      </c>
      <c r="X398" s="1198">
        <f>VLOOKUP($D398,'NI-San'!$B$1:$V$2048,19,FALSE)</f>
        <v>0</v>
      </c>
    </row>
    <row r="399" spans="1:24" ht="27" hidden="1">
      <c r="A399" s="505"/>
      <c r="B399" s="505"/>
      <c r="C399" s="505"/>
      <c r="D399" s="1198" t="s">
        <v>1083</v>
      </c>
      <c r="E399" s="1199" t="s">
        <v>70</v>
      </c>
      <c r="F399" s="1202"/>
      <c r="G399" s="1202"/>
      <c r="H399" s="1202" t="s">
        <v>1021</v>
      </c>
      <c r="I399" s="1202" t="s">
        <v>53</v>
      </c>
      <c r="J399" s="1202" t="s">
        <v>1075</v>
      </c>
      <c r="K399" s="1202" t="s">
        <v>1075</v>
      </c>
      <c r="L399" s="1202" t="s">
        <v>747</v>
      </c>
      <c r="M399" s="1202" t="s">
        <v>1011</v>
      </c>
      <c r="N399" s="1203" t="s">
        <v>1084</v>
      </c>
      <c r="O399" s="1203" t="s">
        <v>73</v>
      </c>
      <c r="P399" s="1203" t="s">
        <v>73</v>
      </c>
      <c r="Q399" s="1203" t="s">
        <v>750</v>
      </c>
      <c r="R399" s="1203" t="s">
        <v>966</v>
      </c>
      <c r="S399" s="1198">
        <f>VLOOKUP($D399,'NI-San'!$B$1:$V$2048,12,FALSE)</f>
        <v>0</v>
      </c>
      <c r="T399" s="1198">
        <f>VLOOKUP($D399,'NI-San'!$B$1:$V$2048,13,FALSE)</f>
        <v>0</v>
      </c>
      <c r="U399" s="1198">
        <f>VLOOKUP($D399,'NI-San'!$B$1:$V$2048,16,FALSE)</f>
        <v>0</v>
      </c>
      <c r="V399" s="1198">
        <f>VLOOKUP($D399,'NI-San'!$B$1:$V$2048,17,FALSE)</f>
        <v>0</v>
      </c>
      <c r="W399" s="1198">
        <f>VLOOKUP($D399,'NI-San'!$B$1:$V$2048,18,FALSE)</f>
        <v>0</v>
      </c>
      <c r="X399" s="1198">
        <f>VLOOKUP($D399,'NI-San'!$B$1:$V$2048,19,FALSE)</f>
        <v>0</v>
      </c>
    </row>
    <row r="400" spans="1:24" ht="27" hidden="1">
      <c r="A400" s="505"/>
      <c r="B400" s="505"/>
      <c r="C400" s="505"/>
      <c r="D400" s="1198" t="s">
        <v>1085</v>
      </c>
      <c r="E400" s="1199" t="s">
        <v>70</v>
      </c>
      <c r="F400" s="1202"/>
      <c r="G400" s="1202"/>
      <c r="H400" s="1202" t="s">
        <v>1024</v>
      </c>
      <c r="I400" s="1202" t="s">
        <v>53</v>
      </c>
      <c r="J400" s="1202" t="s">
        <v>1075</v>
      </c>
      <c r="K400" s="1202" t="s">
        <v>1075</v>
      </c>
      <c r="L400" s="1202" t="s">
        <v>747</v>
      </c>
      <c r="M400" s="1202" t="s">
        <v>1011</v>
      </c>
      <c r="N400" s="1203" t="s">
        <v>1086</v>
      </c>
      <c r="O400" s="1203" t="s">
        <v>73</v>
      </c>
      <c r="P400" s="1203" t="s">
        <v>73</v>
      </c>
      <c r="Q400" s="1203" t="s">
        <v>750</v>
      </c>
      <c r="R400" s="1203" t="s">
        <v>966</v>
      </c>
      <c r="S400" s="1198">
        <f>VLOOKUP($D400,'NI-San'!$B$1:$V$2048,12,FALSE)</f>
        <v>0</v>
      </c>
      <c r="T400" s="1198">
        <f>VLOOKUP($D400,'NI-San'!$B$1:$V$2048,13,FALSE)</f>
        <v>0</v>
      </c>
      <c r="U400" s="1198">
        <f>VLOOKUP($D400,'NI-San'!$B$1:$V$2048,16,FALSE)</f>
        <v>0</v>
      </c>
      <c r="V400" s="1198">
        <f>VLOOKUP($D400,'NI-San'!$B$1:$V$2048,17,FALSE)</f>
        <v>0</v>
      </c>
      <c r="W400" s="1198">
        <f>VLOOKUP($D400,'NI-San'!$B$1:$V$2048,18,FALSE)</f>
        <v>0</v>
      </c>
      <c r="X400" s="1198">
        <f>VLOOKUP($D400,'NI-San'!$B$1:$V$2048,19,FALSE)</f>
        <v>0</v>
      </c>
    </row>
    <row r="401" spans="1:24" ht="27" hidden="1">
      <c r="A401" s="505"/>
      <c r="B401" s="505"/>
      <c r="C401" s="505"/>
      <c r="D401" s="1198" t="s">
        <v>1087</v>
      </c>
      <c r="E401" s="1199" t="s">
        <v>70</v>
      </c>
      <c r="F401" s="1202"/>
      <c r="G401" s="1202"/>
      <c r="H401" s="1202" t="s">
        <v>1027</v>
      </c>
      <c r="I401" s="1202" t="s">
        <v>53</v>
      </c>
      <c r="J401" s="1202" t="s">
        <v>1075</v>
      </c>
      <c r="K401" s="1202" t="s">
        <v>1075</v>
      </c>
      <c r="L401" s="1202" t="s">
        <v>747</v>
      </c>
      <c r="M401" s="1202" t="s">
        <v>1011</v>
      </c>
      <c r="N401" s="1203" t="s">
        <v>1088</v>
      </c>
      <c r="O401" s="1203" t="s">
        <v>73</v>
      </c>
      <c r="P401" s="1203" t="s">
        <v>73</v>
      </c>
      <c r="Q401" s="1203" t="s">
        <v>750</v>
      </c>
      <c r="R401" s="1203" t="s">
        <v>966</v>
      </c>
      <c r="S401" s="1198">
        <f>VLOOKUP($D401,'NI-San'!$B$1:$V$2048,12,FALSE)</f>
        <v>0</v>
      </c>
      <c r="T401" s="1198">
        <f>VLOOKUP($D401,'NI-San'!$B$1:$V$2048,13,FALSE)</f>
        <v>0</v>
      </c>
      <c r="U401" s="1198">
        <f>VLOOKUP($D401,'NI-San'!$B$1:$V$2048,16,FALSE)</f>
        <v>0</v>
      </c>
      <c r="V401" s="1198">
        <f>VLOOKUP($D401,'NI-San'!$B$1:$V$2048,17,FALSE)</f>
        <v>0</v>
      </c>
      <c r="W401" s="1198">
        <f>VLOOKUP($D401,'NI-San'!$B$1:$V$2048,18,FALSE)</f>
        <v>0</v>
      </c>
      <c r="X401" s="1198">
        <f>VLOOKUP($D401,'NI-San'!$B$1:$V$2048,19,FALSE)</f>
        <v>0</v>
      </c>
    </row>
    <row r="402" spans="1:24" ht="27" hidden="1">
      <c r="A402" s="505"/>
      <c r="B402" s="505"/>
      <c r="C402" s="505"/>
      <c r="D402" s="1198" t="s">
        <v>1089</v>
      </c>
      <c r="E402" s="1199" t="s">
        <v>70</v>
      </c>
      <c r="F402" s="1202"/>
      <c r="G402" s="1202"/>
      <c r="H402" s="1202" t="s">
        <v>1030</v>
      </c>
      <c r="I402" s="1202" t="s">
        <v>53</v>
      </c>
      <c r="J402" s="1202" t="s">
        <v>1075</v>
      </c>
      <c r="K402" s="1202" t="s">
        <v>1075</v>
      </c>
      <c r="L402" s="1202" t="s">
        <v>747</v>
      </c>
      <c r="M402" s="1202" t="s">
        <v>1011</v>
      </c>
      <c r="N402" s="1203" t="s">
        <v>1090</v>
      </c>
      <c r="O402" s="1203" t="s">
        <v>73</v>
      </c>
      <c r="P402" s="1203" t="s">
        <v>73</v>
      </c>
      <c r="Q402" s="1203" t="s">
        <v>750</v>
      </c>
      <c r="R402" s="1203" t="s">
        <v>966</v>
      </c>
      <c r="S402" s="1198">
        <f>VLOOKUP($D402,'NI-San'!$B$1:$V$2048,12,FALSE)</f>
        <v>0</v>
      </c>
      <c r="T402" s="1198">
        <f>VLOOKUP($D402,'NI-San'!$B$1:$V$2048,13,FALSE)</f>
        <v>0</v>
      </c>
      <c r="U402" s="1198">
        <f>VLOOKUP($D402,'NI-San'!$B$1:$V$2048,16,FALSE)</f>
        <v>0</v>
      </c>
      <c r="V402" s="1198">
        <f>VLOOKUP($D402,'NI-San'!$B$1:$V$2048,17,FALSE)</f>
        <v>0</v>
      </c>
      <c r="W402" s="1198">
        <f>VLOOKUP($D402,'NI-San'!$B$1:$V$2048,18,FALSE)</f>
        <v>0</v>
      </c>
      <c r="X402" s="1198">
        <f>VLOOKUP($D402,'NI-San'!$B$1:$V$2048,19,FALSE)</f>
        <v>0</v>
      </c>
    </row>
    <row r="403" spans="1:24" ht="27" hidden="1">
      <c r="A403" s="505"/>
      <c r="B403" s="505"/>
      <c r="C403" s="505"/>
      <c r="D403" s="1198" t="s">
        <v>1091</v>
      </c>
      <c r="E403" s="1199" t="s">
        <v>70</v>
      </c>
      <c r="F403" s="1202"/>
      <c r="G403" s="1202"/>
      <c r="H403" s="1202" t="s">
        <v>1021</v>
      </c>
      <c r="I403" s="1202" t="s">
        <v>53</v>
      </c>
      <c r="J403" s="1202" t="s">
        <v>1075</v>
      </c>
      <c r="K403" s="1202" t="s">
        <v>1075</v>
      </c>
      <c r="L403" s="1202" t="s">
        <v>747</v>
      </c>
      <c r="M403" s="1202" t="s">
        <v>1011</v>
      </c>
      <c r="N403" s="1203" t="s">
        <v>1092</v>
      </c>
      <c r="O403" s="1203" t="s">
        <v>73</v>
      </c>
      <c r="P403" s="1203" t="s">
        <v>73</v>
      </c>
      <c r="Q403" s="1203" t="s">
        <v>750</v>
      </c>
      <c r="R403" s="1203" t="s">
        <v>966</v>
      </c>
      <c r="S403" s="1198">
        <f>VLOOKUP($D403,'NI-San'!$B$1:$V$2048,12,FALSE)</f>
        <v>16</v>
      </c>
      <c r="T403" s="1198">
        <f>VLOOKUP($D403,'NI-San'!$B$1:$V$2048,13,FALSE)</f>
        <v>13</v>
      </c>
      <c r="U403" s="1198">
        <f>VLOOKUP($D403,'NI-San'!$B$1:$V$2048,16,FALSE)</f>
        <v>0</v>
      </c>
      <c r="V403" s="1198">
        <f>VLOOKUP($D403,'NI-San'!$B$1:$V$2048,17,FALSE)</f>
        <v>0</v>
      </c>
      <c r="W403" s="1198">
        <f>VLOOKUP($D403,'NI-San'!$B$1:$V$2048,18,FALSE)</f>
        <v>0</v>
      </c>
      <c r="X403" s="1198">
        <f>VLOOKUP($D403,'NI-San'!$B$1:$V$2048,19,FALSE)</f>
        <v>0</v>
      </c>
    </row>
    <row r="404" spans="1:24" ht="40.5" hidden="1">
      <c r="A404" s="505"/>
      <c r="B404" s="505"/>
      <c r="C404" s="505"/>
      <c r="D404" s="1198" t="s">
        <v>1093</v>
      </c>
      <c r="E404" s="1199" t="s">
        <v>70</v>
      </c>
      <c r="F404" s="1202"/>
      <c r="G404" s="1202"/>
      <c r="H404" s="1202" t="s">
        <v>1024</v>
      </c>
      <c r="I404" s="1202" t="s">
        <v>53</v>
      </c>
      <c r="J404" s="1202" t="s">
        <v>1075</v>
      </c>
      <c r="K404" s="1202" t="s">
        <v>1075</v>
      </c>
      <c r="L404" s="1202" t="s">
        <v>747</v>
      </c>
      <c r="M404" s="1202" t="s">
        <v>1011</v>
      </c>
      <c r="N404" s="1203" t="s">
        <v>1094</v>
      </c>
      <c r="O404" s="1203" t="s">
        <v>73</v>
      </c>
      <c r="P404" s="1203" t="s">
        <v>73</v>
      </c>
      <c r="Q404" s="1203" t="s">
        <v>750</v>
      </c>
      <c r="R404" s="1203" t="s">
        <v>966</v>
      </c>
      <c r="S404" s="1198">
        <f>VLOOKUP($D404,'NI-San'!$B$1:$V$2048,12,FALSE)</f>
        <v>0</v>
      </c>
      <c r="T404" s="1198">
        <f>VLOOKUP($D404,'NI-San'!$B$1:$V$2048,13,FALSE)</f>
        <v>0</v>
      </c>
      <c r="U404" s="1198">
        <f>VLOOKUP($D404,'NI-San'!$B$1:$V$2048,16,FALSE)</f>
        <v>0</v>
      </c>
      <c r="V404" s="1198">
        <f>VLOOKUP($D404,'NI-San'!$B$1:$V$2048,17,FALSE)</f>
        <v>0</v>
      </c>
      <c r="W404" s="1198">
        <f>VLOOKUP($D404,'NI-San'!$B$1:$V$2048,18,FALSE)</f>
        <v>0</v>
      </c>
      <c r="X404" s="1198">
        <f>VLOOKUP($D404,'NI-San'!$B$1:$V$2048,19,FALSE)</f>
        <v>0</v>
      </c>
    </row>
    <row r="405" spans="1:24" ht="27" hidden="1">
      <c r="A405" s="505"/>
      <c r="B405" s="505"/>
      <c r="C405" s="505"/>
      <c r="D405" s="1198" t="s">
        <v>1095</v>
      </c>
      <c r="E405" s="1199" t="s">
        <v>70</v>
      </c>
      <c r="F405" s="1202"/>
      <c r="G405" s="1202"/>
      <c r="H405" s="1202" t="s">
        <v>1027</v>
      </c>
      <c r="I405" s="1202" t="s">
        <v>53</v>
      </c>
      <c r="J405" s="1202" t="s">
        <v>1075</v>
      </c>
      <c r="K405" s="1202" t="s">
        <v>1075</v>
      </c>
      <c r="L405" s="1202" t="s">
        <v>747</v>
      </c>
      <c r="M405" s="1202" t="s">
        <v>1011</v>
      </c>
      <c r="N405" s="1203" t="s">
        <v>1096</v>
      </c>
      <c r="O405" s="1203" t="s">
        <v>73</v>
      </c>
      <c r="P405" s="1203" t="s">
        <v>73</v>
      </c>
      <c r="Q405" s="1203" t="s">
        <v>750</v>
      </c>
      <c r="R405" s="1203" t="s">
        <v>966</v>
      </c>
      <c r="S405" s="1198">
        <f>VLOOKUP($D405,'NI-San'!$B$1:$V$2048,12,FALSE)</f>
        <v>0</v>
      </c>
      <c r="T405" s="1198">
        <f>VLOOKUP($D405,'NI-San'!$B$1:$V$2048,13,FALSE)</f>
        <v>0</v>
      </c>
      <c r="U405" s="1198">
        <f>VLOOKUP($D405,'NI-San'!$B$1:$V$2048,16,FALSE)</f>
        <v>0</v>
      </c>
      <c r="V405" s="1198">
        <f>VLOOKUP($D405,'NI-San'!$B$1:$V$2048,17,FALSE)</f>
        <v>0</v>
      </c>
      <c r="W405" s="1198">
        <f>VLOOKUP($D405,'NI-San'!$B$1:$V$2048,18,FALSE)</f>
        <v>0</v>
      </c>
      <c r="X405" s="1198">
        <f>VLOOKUP($D405,'NI-San'!$B$1:$V$2048,19,FALSE)</f>
        <v>0</v>
      </c>
    </row>
    <row r="406" spans="1:24" ht="40.5" hidden="1">
      <c r="A406" s="505"/>
      <c r="B406" s="505"/>
      <c r="C406" s="505"/>
      <c r="D406" s="1198" t="s">
        <v>1097</v>
      </c>
      <c r="E406" s="1199" t="s">
        <v>70</v>
      </c>
      <c r="F406" s="1202"/>
      <c r="G406" s="1202"/>
      <c r="H406" s="1202" t="s">
        <v>1030</v>
      </c>
      <c r="I406" s="1202" t="s">
        <v>53</v>
      </c>
      <c r="J406" s="1202" t="s">
        <v>1075</v>
      </c>
      <c r="K406" s="1202" t="s">
        <v>1075</v>
      </c>
      <c r="L406" s="1202" t="s">
        <v>747</v>
      </c>
      <c r="M406" s="1202" t="s">
        <v>1011</v>
      </c>
      <c r="N406" s="1203" t="s">
        <v>1098</v>
      </c>
      <c r="O406" s="1203" t="s">
        <v>73</v>
      </c>
      <c r="P406" s="1203" t="s">
        <v>73</v>
      </c>
      <c r="Q406" s="1203" t="s">
        <v>750</v>
      </c>
      <c r="R406" s="1203" t="s">
        <v>966</v>
      </c>
      <c r="S406" s="1198">
        <f>VLOOKUP($D406,'NI-San'!$B$1:$V$2048,12,FALSE)</f>
        <v>250</v>
      </c>
      <c r="T406" s="1198">
        <f>VLOOKUP($D406,'NI-San'!$B$1:$V$2048,13,FALSE)</f>
        <v>181</v>
      </c>
      <c r="U406" s="1198">
        <f>VLOOKUP($D406,'NI-San'!$B$1:$V$2048,16,FALSE)</f>
        <v>0</v>
      </c>
      <c r="V406" s="1198">
        <f>VLOOKUP($D406,'NI-San'!$B$1:$V$2048,17,FALSE)</f>
        <v>0</v>
      </c>
      <c r="W406" s="1198">
        <f>VLOOKUP($D406,'NI-San'!$B$1:$V$2048,18,FALSE)</f>
        <v>0</v>
      </c>
      <c r="X406" s="1198">
        <f>VLOOKUP($D406,'NI-San'!$B$1:$V$2048,19,FALSE)</f>
        <v>0</v>
      </c>
    </row>
    <row r="407" spans="1:24" ht="40.5">
      <c r="A407" s="505"/>
      <c r="B407" s="505"/>
      <c r="C407" s="505"/>
      <c r="D407" s="1198" t="s">
        <v>1099</v>
      </c>
      <c r="E407" s="1199" t="s">
        <v>70</v>
      </c>
      <c r="F407" s="1202"/>
      <c r="G407" s="1202"/>
      <c r="H407" s="1202" t="s">
        <v>1030</v>
      </c>
      <c r="I407" s="1202" t="s">
        <v>53</v>
      </c>
      <c r="J407" s="1202" t="s">
        <v>1075</v>
      </c>
      <c r="K407" s="1202" t="s">
        <v>1075</v>
      </c>
      <c r="L407" s="1202" t="s">
        <v>747</v>
      </c>
      <c r="M407" s="1202" t="s">
        <v>1011</v>
      </c>
      <c r="N407" s="1203" t="s">
        <v>1100</v>
      </c>
      <c r="O407" s="1203" t="s">
        <v>73</v>
      </c>
      <c r="P407" s="1203" t="s">
        <v>73</v>
      </c>
      <c r="Q407" s="1203" t="s">
        <v>750</v>
      </c>
      <c r="R407" s="1203" t="s">
        <v>966</v>
      </c>
      <c r="S407" s="1198">
        <f>VLOOKUP($D407,'NI-San'!$B$1:$V$2048,12,FALSE)</f>
        <v>208</v>
      </c>
      <c r="T407" s="1198">
        <f>VLOOKUP($D407,'NI-San'!$B$1:$V$2048,13,FALSE)</f>
        <v>49</v>
      </c>
      <c r="U407" s="1198">
        <f>VLOOKUP($D407,'NI-San'!$B$1:$V$2048,16,FALSE)</f>
        <v>0</v>
      </c>
      <c r="V407" s="1198">
        <f>VLOOKUP($D407,'NI-San'!$B$1:$V$2048,17,FALSE)</f>
        <v>0</v>
      </c>
      <c r="W407" s="1198">
        <f>VLOOKUP($D407,'NI-San'!$B$1:$V$2048,18,FALSE)</f>
        <v>0</v>
      </c>
      <c r="X407" s="1198">
        <f>VLOOKUP($D407,'NI-San'!$B$1:$V$2048,19,FALSE)</f>
        <v>0</v>
      </c>
    </row>
    <row r="408" spans="1:24" ht="27">
      <c r="A408" s="505"/>
      <c r="B408" s="505"/>
      <c r="C408" s="505"/>
      <c r="D408" s="1198" t="s">
        <v>1101</v>
      </c>
      <c r="E408" s="1199" t="s">
        <v>70</v>
      </c>
      <c r="F408" s="1202" t="s">
        <v>295</v>
      </c>
      <c r="G408" s="1202"/>
      <c r="H408" s="1202" t="s">
        <v>1102</v>
      </c>
      <c r="I408" s="1202" t="s">
        <v>531</v>
      </c>
      <c r="J408" s="1202" t="s">
        <v>971</v>
      </c>
      <c r="K408" s="1202" t="s">
        <v>971</v>
      </c>
      <c r="L408" s="1202"/>
      <c r="M408" s="1202" t="s">
        <v>1011</v>
      </c>
      <c r="N408" s="1203" t="s">
        <v>1103</v>
      </c>
      <c r="O408" s="1203" t="s">
        <v>73</v>
      </c>
      <c r="P408" s="1203" t="s">
        <v>73</v>
      </c>
      <c r="Q408" s="1203" t="s">
        <v>73</v>
      </c>
      <c r="R408" s="1203" t="s">
        <v>73</v>
      </c>
      <c r="S408" s="1198">
        <f>VLOOKUP($D408,'NI-San'!$B$1:$V$2048,12,FALSE)</f>
        <v>0</v>
      </c>
      <c r="T408" s="1198">
        <f>VLOOKUP($D408,'NI-San'!$B$1:$V$2048,13,FALSE)</f>
        <v>109</v>
      </c>
      <c r="U408" s="1198">
        <f>VLOOKUP($D408,'NI-San'!$B$1:$V$2048,16,FALSE)</f>
        <v>0</v>
      </c>
      <c r="V408" s="1198">
        <f>VLOOKUP($D408,'NI-San'!$B$1:$V$2048,17,FALSE)</f>
        <v>0</v>
      </c>
      <c r="W408" s="1198">
        <f>VLOOKUP($D408,'NI-San'!$B$1:$V$2048,18,FALSE)</f>
        <v>0</v>
      </c>
      <c r="X408" s="1198">
        <f>VLOOKUP($D408,'NI-San'!$B$1:$V$2048,19,FALSE)</f>
        <v>0</v>
      </c>
    </row>
    <row r="409" spans="1:24" hidden="1">
      <c r="A409" s="505"/>
      <c r="B409" s="505"/>
      <c r="C409" s="505"/>
      <c r="D409" s="1198" t="s">
        <v>1104</v>
      </c>
      <c r="E409" s="1199" t="s">
        <v>70</v>
      </c>
      <c r="F409" s="1202"/>
      <c r="G409" s="1202"/>
      <c r="H409" s="1202" t="s">
        <v>1021</v>
      </c>
      <c r="I409" s="1202" t="s">
        <v>531</v>
      </c>
      <c r="J409" s="1202"/>
      <c r="K409" s="1202"/>
      <c r="L409" s="1202"/>
      <c r="M409" s="1202" t="s">
        <v>1011</v>
      </c>
      <c r="N409" s="1203" t="s">
        <v>1105</v>
      </c>
      <c r="O409" s="1203" t="s">
        <v>73</v>
      </c>
      <c r="P409" s="1203" t="s">
        <v>73</v>
      </c>
      <c r="Q409" s="1203" t="s">
        <v>73</v>
      </c>
      <c r="R409" s="1203" t="s">
        <v>73</v>
      </c>
      <c r="S409" s="1198">
        <f>VLOOKUP($D409,'NI-San'!$B$1:$V$2048,12,FALSE)</f>
        <v>0</v>
      </c>
      <c r="T409" s="1198">
        <f>VLOOKUP($D409,'NI-San'!$B$1:$V$2048,13,FALSE)</f>
        <v>0</v>
      </c>
      <c r="U409" s="1198">
        <f>VLOOKUP($D409,'NI-San'!$B$1:$V$2048,16,FALSE)</f>
        <v>0</v>
      </c>
      <c r="V409" s="1198">
        <f>VLOOKUP($D409,'NI-San'!$B$1:$V$2048,17,FALSE)</f>
        <v>0</v>
      </c>
      <c r="W409" s="1198">
        <f>VLOOKUP($D409,'NI-San'!$B$1:$V$2048,18,FALSE)</f>
        <v>0</v>
      </c>
      <c r="X409" s="1198">
        <f>VLOOKUP($D409,'NI-San'!$B$1:$V$2048,19,FALSE)</f>
        <v>0</v>
      </c>
    </row>
    <row r="410" spans="1:24" ht="27" hidden="1">
      <c r="A410" s="505"/>
      <c r="B410" s="505"/>
      <c r="C410" s="505"/>
      <c r="D410" s="1198" t="s">
        <v>1106</v>
      </c>
      <c r="E410" s="1199" t="s">
        <v>70</v>
      </c>
      <c r="F410" s="1202"/>
      <c r="G410" s="1202"/>
      <c r="H410" s="1202" t="s">
        <v>1024</v>
      </c>
      <c r="I410" s="1202" t="s">
        <v>531</v>
      </c>
      <c r="J410" s="1202"/>
      <c r="K410" s="1202"/>
      <c r="L410" s="1202"/>
      <c r="M410" s="1202" t="s">
        <v>1011</v>
      </c>
      <c r="N410" s="1203" t="s">
        <v>1107</v>
      </c>
      <c r="O410" s="1203" t="s">
        <v>73</v>
      </c>
      <c r="P410" s="1203" t="s">
        <v>73</v>
      </c>
      <c r="Q410" s="1203" t="s">
        <v>73</v>
      </c>
      <c r="R410" s="1203" t="s">
        <v>73</v>
      </c>
      <c r="S410" s="1198">
        <f>VLOOKUP($D410,'NI-San'!$B$1:$V$2048,12,FALSE)</f>
        <v>0</v>
      </c>
      <c r="T410" s="1198">
        <f>VLOOKUP($D410,'NI-San'!$B$1:$V$2048,13,FALSE)</f>
        <v>0</v>
      </c>
      <c r="U410" s="1198">
        <f>VLOOKUP($D410,'NI-San'!$B$1:$V$2048,16,FALSE)</f>
        <v>0</v>
      </c>
      <c r="V410" s="1198">
        <f>VLOOKUP($D410,'NI-San'!$B$1:$V$2048,17,FALSE)</f>
        <v>0</v>
      </c>
      <c r="W410" s="1198">
        <f>VLOOKUP($D410,'NI-San'!$B$1:$V$2048,18,FALSE)</f>
        <v>0</v>
      </c>
      <c r="X410" s="1198">
        <f>VLOOKUP($D410,'NI-San'!$B$1:$V$2048,19,FALSE)</f>
        <v>0</v>
      </c>
    </row>
    <row r="411" spans="1:24" ht="27" hidden="1">
      <c r="A411" s="505"/>
      <c r="B411" s="505"/>
      <c r="C411" s="505"/>
      <c r="D411" s="1198" t="s">
        <v>1108</v>
      </c>
      <c r="E411" s="1199" t="s">
        <v>70</v>
      </c>
      <c r="F411" s="1202"/>
      <c r="G411" s="1202"/>
      <c r="H411" s="1202" t="s">
        <v>1027</v>
      </c>
      <c r="I411" s="1202" t="s">
        <v>531</v>
      </c>
      <c r="J411" s="1202"/>
      <c r="K411" s="1202"/>
      <c r="L411" s="1202"/>
      <c r="M411" s="1202" t="s">
        <v>1011</v>
      </c>
      <c r="N411" s="1203" t="s">
        <v>1109</v>
      </c>
      <c r="O411" s="1203" t="s">
        <v>73</v>
      </c>
      <c r="P411" s="1203" t="s">
        <v>73</v>
      </c>
      <c r="Q411" s="1203" t="s">
        <v>73</v>
      </c>
      <c r="R411" s="1203" t="s">
        <v>73</v>
      </c>
      <c r="S411" s="1198">
        <f>VLOOKUP($D411,'NI-San'!$B$1:$V$2048,12,FALSE)</f>
        <v>0</v>
      </c>
      <c r="T411" s="1198">
        <f>VLOOKUP($D411,'NI-San'!$B$1:$V$2048,13,FALSE)</f>
        <v>0</v>
      </c>
      <c r="U411" s="1198">
        <f>VLOOKUP($D411,'NI-San'!$B$1:$V$2048,16,FALSE)</f>
        <v>0</v>
      </c>
      <c r="V411" s="1198">
        <f>VLOOKUP($D411,'NI-San'!$B$1:$V$2048,17,FALSE)</f>
        <v>0</v>
      </c>
      <c r="W411" s="1198">
        <f>VLOOKUP($D411,'NI-San'!$B$1:$V$2048,18,FALSE)</f>
        <v>0</v>
      </c>
      <c r="X411" s="1198">
        <f>VLOOKUP($D411,'NI-San'!$B$1:$V$2048,19,FALSE)</f>
        <v>0</v>
      </c>
    </row>
    <row r="412" spans="1:24" ht="27" hidden="1">
      <c r="A412" s="505"/>
      <c r="B412" s="505"/>
      <c r="C412" s="505"/>
      <c r="D412" s="1198" t="s">
        <v>1110</v>
      </c>
      <c r="E412" s="1199" t="s">
        <v>70</v>
      </c>
      <c r="F412" s="1202"/>
      <c r="G412" s="1202"/>
      <c r="H412" s="1202"/>
      <c r="I412" s="1202" t="s">
        <v>71</v>
      </c>
      <c r="J412" s="1202"/>
      <c r="K412" s="1202"/>
      <c r="L412" s="1202"/>
      <c r="M412" s="1202"/>
      <c r="N412" s="1203" t="s">
        <v>1111</v>
      </c>
      <c r="O412" s="1203" t="s">
        <v>73</v>
      </c>
      <c r="P412" s="1203" t="s">
        <v>73</v>
      </c>
      <c r="Q412" s="1203" t="s">
        <v>73</v>
      </c>
      <c r="R412" s="1203" t="s">
        <v>73</v>
      </c>
      <c r="S412" s="1198">
        <f>VLOOKUP($D412,'NI-San'!$B$1:$V$2048,12,FALSE)</f>
        <v>724</v>
      </c>
      <c r="T412" s="1198">
        <f>VLOOKUP($D412,'NI-San'!$B$1:$V$2048,13,FALSE)</f>
        <v>1144</v>
      </c>
      <c r="U412" s="1198">
        <f>VLOOKUP($D412,'NI-San'!$B$1:$V$2048,16,FALSE)</f>
        <v>0</v>
      </c>
      <c r="V412" s="1198">
        <f>VLOOKUP($D412,'NI-San'!$B$1:$V$2048,17,FALSE)</f>
        <v>0</v>
      </c>
      <c r="W412" s="1198">
        <f>VLOOKUP($D412,'NI-San'!$B$1:$V$2048,18,FALSE)</f>
        <v>0</v>
      </c>
      <c r="X412" s="1198">
        <f>VLOOKUP($D412,'NI-San'!$B$1:$V$2048,19,FALSE)</f>
        <v>0</v>
      </c>
    </row>
    <row r="413" spans="1:24" ht="40.5" hidden="1">
      <c r="A413" s="505"/>
      <c r="B413" s="505"/>
      <c r="C413" s="505"/>
      <c r="D413" s="1198" t="s">
        <v>1112</v>
      </c>
      <c r="E413" s="1199" t="s">
        <v>70</v>
      </c>
      <c r="F413" s="1202"/>
      <c r="G413" s="1202"/>
      <c r="H413" s="1205" t="s">
        <v>1113</v>
      </c>
      <c r="I413" s="1202" t="s">
        <v>53</v>
      </c>
      <c r="J413" s="1202" t="s">
        <v>1114</v>
      </c>
      <c r="K413" s="1202" t="s">
        <v>1114</v>
      </c>
      <c r="L413" s="1202"/>
      <c r="M413" s="1202" t="s">
        <v>1115</v>
      </c>
      <c r="N413" s="1203" t="s">
        <v>1116</v>
      </c>
      <c r="O413" s="1203" t="s">
        <v>73</v>
      </c>
      <c r="P413" s="1203" t="s">
        <v>73</v>
      </c>
      <c r="Q413" s="1203" t="s">
        <v>73</v>
      </c>
      <c r="R413" s="1203" t="s">
        <v>73</v>
      </c>
      <c r="S413" s="1198">
        <f>VLOOKUP($D413,'NI-San'!$B$1:$V$2048,12,FALSE)</f>
        <v>0</v>
      </c>
      <c r="T413" s="1198">
        <f>VLOOKUP($D413,'NI-San'!$B$1:$V$2048,13,FALSE)</f>
        <v>0</v>
      </c>
      <c r="U413" s="1198">
        <f>VLOOKUP($D413,'NI-San'!$B$1:$V$2048,16,FALSE)</f>
        <v>0</v>
      </c>
      <c r="V413" s="1198">
        <f>VLOOKUP($D413,'NI-San'!$B$1:$V$2048,17,FALSE)</f>
        <v>0</v>
      </c>
      <c r="W413" s="1198">
        <f>VLOOKUP($D413,'NI-San'!$B$1:$V$2048,18,FALSE)</f>
        <v>0</v>
      </c>
      <c r="X413" s="1198">
        <f>VLOOKUP($D413,'NI-San'!$B$1:$V$2048,19,FALSE)</f>
        <v>0</v>
      </c>
    </row>
    <row r="414" spans="1:24" ht="40.5" hidden="1">
      <c r="A414" s="505"/>
      <c r="B414" s="505"/>
      <c r="C414" s="505"/>
      <c r="D414" s="1198" t="s">
        <v>1117</v>
      </c>
      <c r="E414" s="1199" t="s">
        <v>70</v>
      </c>
      <c r="F414" s="1202"/>
      <c r="G414" s="1202"/>
      <c r="H414" s="1205" t="s">
        <v>1113</v>
      </c>
      <c r="I414" s="1202" t="s">
        <v>53</v>
      </c>
      <c r="J414" s="1202" t="s">
        <v>1114</v>
      </c>
      <c r="K414" s="1202" t="s">
        <v>1114</v>
      </c>
      <c r="L414" s="1202"/>
      <c r="M414" s="1202" t="s">
        <v>1115</v>
      </c>
      <c r="N414" s="1203" t="s">
        <v>1118</v>
      </c>
      <c r="O414" s="1203" t="s">
        <v>73</v>
      </c>
      <c r="P414" s="1203" t="s">
        <v>73</v>
      </c>
      <c r="Q414" s="1203" t="s">
        <v>73</v>
      </c>
      <c r="R414" s="1203" t="s">
        <v>73</v>
      </c>
      <c r="S414" s="1198">
        <f>VLOOKUP($D414,'NI-San'!$B$1:$V$2048,12,FALSE)</f>
        <v>346</v>
      </c>
      <c r="T414" s="1198">
        <f>VLOOKUP($D414,'NI-San'!$B$1:$V$2048,13,FALSE)</f>
        <v>744</v>
      </c>
      <c r="U414" s="1198">
        <f>VLOOKUP($D414,'NI-San'!$B$1:$V$2048,16,FALSE)</f>
        <v>0</v>
      </c>
      <c r="V414" s="1198">
        <f>VLOOKUP($D414,'NI-San'!$B$1:$V$2048,17,FALSE)</f>
        <v>0</v>
      </c>
      <c r="W414" s="1198">
        <f>VLOOKUP($D414,'NI-San'!$B$1:$V$2048,18,FALSE)</f>
        <v>0</v>
      </c>
      <c r="X414" s="1198">
        <f>VLOOKUP($D414,'NI-San'!$B$1:$V$2048,19,FALSE)</f>
        <v>0</v>
      </c>
    </row>
    <row r="415" spans="1:24" ht="40.5" hidden="1">
      <c r="A415" s="505"/>
      <c r="B415" s="505"/>
      <c r="C415" s="505"/>
      <c r="D415" s="1198" t="s">
        <v>1119</v>
      </c>
      <c r="E415" s="1199" t="s">
        <v>70</v>
      </c>
      <c r="F415" s="1202"/>
      <c r="G415" s="1202"/>
      <c r="H415" s="1205" t="s">
        <v>1120</v>
      </c>
      <c r="I415" s="1202" t="s">
        <v>53</v>
      </c>
      <c r="J415" s="1202" t="s">
        <v>1114</v>
      </c>
      <c r="K415" s="1202" t="s">
        <v>1114</v>
      </c>
      <c r="L415" s="1202"/>
      <c r="M415" s="1202" t="s">
        <v>1115</v>
      </c>
      <c r="N415" s="1203" t="s">
        <v>1121</v>
      </c>
      <c r="O415" s="1203" t="s">
        <v>73</v>
      </c>
      <c r="P415" s="1203" t="s">
        <v>73</v>
      </c>
      <c r="Q415" s="1203" t="s">
        <v>73</v>
      </c>
      <c r="R415" s="1203" t="s">
        <v>73</v>
      </c>
      <c r="S415" s="1198">
        <f>VLOOKUP($D415,'NI-San'!$B$1:$V$2048,12,FALSE)</f>
        <v>0</v>
      </c>
      <c r="T415" s="1198">
        <f>VLOOKUP($D415,'NI-San'!$B$1:$V$2048,13,FALSE)</f>
        <v>8</v>
      </c>
      <c r="U415" s="1198">
        <f>VLOOKUP($D415,'NI-San'!$B$1:$V$2048,16,FALSE)</f>
        <v>0</v>
      </c>
      <c r="V415" s="1198">
        <f>VLOOKUP($D415,'NI-San'!$B$1:$V$2048,17,FALSE)</f>
        <v>0</v>
      </c>
      <c r="W415" s="1198">
        <f>VLOOKUP($D415,'NI-San'!$B$1:$V$2048,18,FALSE)</f>
        <v>0</v>
      </c>
      <c r="X415" s="1198">
        <f>VLOOKUP($D415,'NI-San'!$B$1:$V$2048,19,FALSE)</f>
        <v>0</v>
      </c>
    </row>
    <row r="416" spans="1:24" ht="40.5" hidden="1">
      <c r="A416" s="505"/>
      <c r="B416" s="505"/>
      <c r="C416" s="505"/>
      <c r="D416" s="1198" t="s">
        <v>1122</v>
      </c>
      <c r="E416" s="1199" t="s">
        <v>70</v>
      </c>
      <c r="F416" s="1202"/>
      <c r="G416" s="1202"/>
      <c r="H416" s="1205" t="s">
        <v>1123</v>
      </c>
      <c r="I416" s="1202" t="s">
        <v>53</v>
      </c>
      <c r="J416" s="1202" t="s">
        <v>1114</v>
      </c>
      <c r="K416" s="1202" t="s">
        <v>1114</v>
      </c>
      <c r="L416" s="1202"/>
      <c r="M416" s="1202" t="s">
        <v>1115</v>
      </c>
      <c r="N416" s="1203" t="s">
        <v>1124</v>
      </c>
      <c r="O416" s="1203" t="s">
        <v>73</v>
      </c>
      <c r="P416" s="1203" t="s">
        <v>73</v>
      </c>
      <c r="Q416" s="1203" t="s">
        <v>73</v>
      </c>
      <c r="R416" s="1203" t="s">
        <v>73</v>
      </c>
      <c r="S416" s="1198">
        <f>VLOOKUP($D416,'NI-San'!$B$1:$V$2048,12,FALSE)</f>
        <v>378</v>
      </c>
      <c r="T416" s="1198">
        <f>VLOOKUP($D416,'NI-San'!$B$1:$V$2048,13,FALSE)</f>
        <v>392</v>
      </c>
      <c r="U416" s="1198">
        <f>VLOOKUP($D416,'NI-San'!$B$1:$V$2048,16,FALSE)</f>
        <v>0</v>
      </c>
      <c r="V416" s="1198">
        <f>VLOOKUP($D416,'NI-San'!$B$1:$V$2048,17,FALSE)</f>
        <v>0</v>
      </c>
      <c r="W416" s="1198">
        <f>VLOOKUP($D416,'NI-San'!$B$1:$V$2048,18,FALSE)</f>
        <v>0</v>
      </c>
      <c r="X416" s="1198">
        <f>VLOOKUP($D416,'NI-San'!$B$1:$V$2048,19,FALSE)</f>
        <v>0</v>
      </c>
    </row>
    <row r="417" spans="1:24" ht="40.5" hidden="1">
      <c r="A417" s="505"/>
      <c r="B417" s="505"/>
      <c r="C417" s="505"/>
      <c r="D417" s="1198" t="s">
        <v>1125</v>
      </c>
      <c r="E417" s="1199" t="s">
        <v>70</v>
      </c>
      <c r="F417" s="1202"/>
      <c r="G417" s="1202"/>
      <c r="H417" s="1205" t="s">
        <v>1123</v>
      </c>
      <c r="I417" s="1202" t="s">
        <v>53</v>
      </c>
      <c r="J417" s="1202" t="s">
        <v>1114</v>
      </c>
      <c r="K417" s="1202" t="s">
        <v>1114</v>
      </c>
      <c r="L417" s="1202"/>
      <c r="M417" s="1202" t="s">
        <v>1115</v>
      </c>
      <c r="N417" s="1203" t="s">
        <v>1126</v>
      </c>
      <c r="O417" s="1203" t="s">
        <v>73</v>
      </c>
      <c r="P417" s="1203" t="s">
        <v>73</v>
      </c>
      <c r="Q417" s="1203" t="s">
        <v>73</v>
      </c>
      <c r="R417" s="1203" t="s">
        <v>73</v>
      </c>
      <c r="S417" s="1198">
        <f>VLOOKUP($D417,'NI-San'!$B$1:$V$2048,12,FALSE)</f>
        <v>0</v>
      </c>
      <c r="T417" s="1198">
        <f>VLOOKUP($D417,'NI-San'!$B$1:$V$2048,13,FALSE)</f>
        <v>0</v>
      </c>
      <c r="U417" s="1198">
        <f>VLOOKUP($D417,'NI-San'!$B$1:$V$2048,16,FALSE)</f>
        <v>0</v>
      </c>
      <c r="V417" s="1198">
        <f>VLOOKUP($D417,'NI-San'!$B$1:$V$2048,17,FALSE)</f>
        <v>0</v>
      </c>
      <c r="W417" s="1198">
        <f>VLOOKUP($D417,'NI-San'!$B$1:$V$2048,18,FALSE)</f>
        <v>0</v>
      </c>
      <c r="X417" s="1198">
        <f>VLOOKUP($D417,'NI-San'!$B$1:$V$2048,19,FALSE)</f>
        <v>0</v>
      </c>
    </row>
    <row r="418" spans="1:24" ht="27" hidden="1">
      <c r="A418" s="505"/>
      <c r="B418" s="505"/>
      <c r="C418" s="505"/>
      <c r="D418" s="1198" t="s">
        <v>1127</v>
      </c>
      <c r="E418" s="1199" t="s">
        <v>70</v>
      </c>
      <c r="F418" s="1202"/>
      <c r="G418" s="1202"/>
      <c r="H418" s="1205" t="s">
        <v>1128</v>
      </c>
      <c r="I418" s="1202" t="s">
        <v>53</v>
      </c>
      <c r="J418" s="1202" t="s">
        <v>1114</v>
      </c>
      <c r="K418" s="1202" t="s">
        <v>1114</v>
      </c>
      <c r="L418" s="1202"/>
      <c r="M418" s="1202" t="s">
        <v>1115</v>
      </c>
      <c r="N418" s="1203" t="s">
        <v>1129</v>
      </c>
      <c r="O418" s="1203" t="s">
        <v>73</v>
      </c>
      <c r="P418" s="1203" t="s">
        <v>73</v>
      </c>
      <c r="Q418" s="1203" t="s">
        <v>73</v>
      </c>
      <c r="R418" s="1203" t="s">
        <v>73</v>
      </c>
      <c r="S418" s="1198">
        <f>VLOOKUP($D418,'NI-San'!$B$1:$V$2048,12,FALSE)</f>
        <v>0</v>
      </c>
      <c r="T418" s="1198">
        <f>VLOOKUP($D418,'NI-San'!$B$1:$V$2048,13,FALSE)</f>
        <v>0</v>
      </c>
      <c r="U418" s="1198">
        <f>VLOOKUP($D418,'NI-San'!$B$1:$V$2048,16,FALSE)</f>
        <v>0</v>
      </c>
      <c r="V418" s="1198">
        <f>VLOOKUP($D418,'NI-San'!$B$1:$V$2048,17,FALSE)</f>
        <v>0</v>
      </c>
      <c r="W418" s="1198">
        <f>VLOOKUP($D418,'NI-San'!$B$1:$V$2048,18,FALSE)</f>
        <v>0</v>
      </c>
      <c r="X418" s="1198">
        <f>VLOOKUP($D418,'NI-San'!$B$1:$V$2048,19,FALSE)</f>
        <v>0</v>
      </c>
    </row>
    <row r="419" spans="1:24" ht="27" hidden="1">
      <c r="A419" s="505"/>
      <c r="B419" s="505"/>
      <c r="C419" s="505"/>
      <c r="D419" s="1198" t="s">
        <v>1130</v>
      </c>
      <c r="E419" s="1199" t="s">
        <v>70</v>
      </c>
      <c r="F419" s="1202"/>
      <c r="G419" s="1202"/>
      <c r="H419" s="1202"/>
      <c r="I419" s="1202" t="s">
        <v>71</v>
      </c>
      <c r="J419" s="1202"/>
      <c r="K419" s="1202"/>
      <c r="L419" s="1202"/>
      <c r="M419" s="1202"/>
      <c r="N419" s="1203" t="s">
        <v>1131</v>
      </c>
      <c r="O419" s="1203" t="s">
        <v>73</v>
      </c>
      <c r="P419" s="1203" t="s">
        <v>73</v>
      </c>
      <c r="Q419" s="1203" t="s">
        <v>73</v>
      </c>
      <c r="R419" s="1203" t="s">
        <v>73</v>
      </c>
      <c r="S419" s="1198">
        <f>VLOOKUP($D419,'NI-San'!$B$1:$V$2048,12,FALSE)</f>
        <v>6147</v>
      </c>
      <c r="T419" s="1198">
        <f>VLOOKUP($D419,'NI-San'!$B$1:$V$2048,13,FALSE)</f>
        <v>6144</v>
      </c>
      <c r="U419" s="1198">
        <f>VLOOKUP($D419,'NI-San'!$B$1:$V$2048,16,FALSE)</f>
        <v>0</v>
      </c>
      <c r="V419" s="1198">
        <f>VLOOKUP($D419,'NI-San'!$B$1:$V$2048,17,FALSE)</f>
        <v>0</v>
      </c>
      <c r="W419" s="1198">
        <f>VLOOKUP($D419,'NI-San'!$B$1:$V$2048,18,FALSE)</f>
        <v>0</v>
      </c>
      <c r="X419" s="1198">
        <f>VLOOKUP($D419,'NI-San'!$B$1:$V$2048,19,FALSE)</f>
        <v>0</v>
      </c>
    </row>
    <row r="420" spans="1:24" ht="40.5" hidden="1">
      <c r="A420" s="505"/>
      <c r="B420" s="505"/>
      <c r="C420" s="505"/>
      <c r="D420" s="1198" t="s">
        <v>1132</v>
      </c>
      <c r="E420" s="1199" t="s">
        <v>70</v>
      </c>
      <c r="F420" s="1202"/>
      <c r="G420" s="1202"/>
      <c r="H420" s="1205" t="s">
        <v>1133</v>
      </c>
      <c r="I420" s="1202" t="s">
        <v>53</v>
      </c>
      <c r="J420" s="1202" t="s">
        <v>1134</v>
      </c>
      <c r="K420" s="1202" t="s">
        <v>1134</v>
      </c>
      <c r="L420" s="1202" t="s">
        <v>747</v>
      </c>
      <c r="M420" s="1202" t="s">
        <v>1135</v>
      </c>
      <c r="N420" s="1203" t="s">
        <v>1136</v>
      </c>
      <c r="O420" s="1203" t="s">
        <v>73</v>
      </c>
      <c r="P420" s="1203" t="s">
        <v>73</v>
      </c>
      <c r="Q420" s="1203" t="s">
        <v>750</v>
      </c>
      <c r="R420" s="1203" t="s">
        <v>966</v>
      </c>
      <c r="S420" s="1198">
        <f>VLOOKUP($D420,'NI-San'!$B$1:$V$2048,12,FALSE)</f>
        <v>19</v>
      </c>
      <c r="T420" s="1198">
        <f>VLOOKUP($D420,'NI-San'!$B$1:$V$2048,13,FALSE)</f>
        <v>26</v>
      </c>
      <c r="U420" s="1198">
        <f>VLOOKUP($D420,'NI-San'!$B$1:$V$2048,16,FALSE)</f>
        <v>0</v>
      </c>
      <c r="V420" s="1198">
        <f>VLOOKUP($D420,'NI-San'!$B$1:$V$2048,17,FALSE)</f>
        <v>0</v>
      </c>
      <c r="W420" s="1198">
        <f>VLOOKUP($D420,'NI-San'!$B$1:$V$2048,18,FALSE)</f>
        <v>0</v>
      </c>
      <c r="X420" s="1198">
        <f>VLOOKUP($D420,'NI-San'!$B$1:$V$2048,19,FALSE)</f>
        <v>0</v>
      </c>
    </row>
    <row r="421" spans="1:24" ht="40.5" hidden="1">
      <c r="A421" s="505"/>
      <c r="B421" s="505"/>
      <c r="C421" s="505"/>
      <c r="D421" s="1198" t="s">
        <v>1137</v>
      </c>
      <c r="E421" s="1199" t="s">
        <v>70</v>
      </c>
      <c r="F421" s="1202"/>
      <c r="G421" s="1202"/>
      <c r="H421" s="1205" t="s">
        <v>1133</v>
      </c>
      <c r="I421" s="1202" t="s">
        <v>53</v>
      </c>
      <c r="J421" s="1202" t="s">
        <v>1134</v>
      </c>
      <c r="K421" s="1202" t="s">
        <v>1134</v>
      </c>
      <c r="L421" s="1202" t="s">
        <v>747</v>
      </c>
      <c r="M421" s="1202" t="s">
        <v>1135</v>
      </c>
      <c r="N421" s="1203" t="s">
        <v>1138</v>
      </c>
      <c r="O421" s="1203" t="s">
        <v>73</v>
      </c>
      <c r="P421" s="1203" t="s">
        <v>73</v>
      </c>
      <c r="Q421" s="1203" t="s">
        <v>750</v>
      </c>
      <c r="R421" s="1203" t="s">
        <v>966</v>
      </c>
      <c r="S421" s="1198">
        <f>VLOOKUP($D421,'NI-San'!$B$1:$V$2048,12,FALSE)</f>
        <v>0</v>
      </c>
      <c r="T421" s="1198">
        <f>VLOOKUP($D421,'NI-San'!$B$1:$V$2048,13,FALSE)</f>
        <v>0</v>
      </c>
      <c r="U421" s="1198">
        <f>VLOOKUP($D421,'NI-San'!$B$1:$V$2048,16,FALSE)</f>
        <v>0</v>
      </c>
      <c r="V421" s="1198">
        <f>VLOOKUP($D421,'NI-San'!$B$1:$V$2048,17,FALSE)</f>
        <v>0</v>
      </c>
      <c r="W421" s="1198">
        <f>VLOOKUP($D421,'NI-San'!$B$1:$V$2048,18,FALSE)</f>
        <v>0</v>
      </c>
      <c r="X421" s="1198">
        <f>VLOOKUP($D421,'NI-San'!$B$1:$V$2048,19,FALSE)</f>
        <v>0</v>
      </c>
    </row>
    <row r="422" spans="1:24" ht="27" hidden="1">
      <c r="A422" s="505"/>
      <c r="B422" s="505"/>
      <c r="C422" s="505"/>
      <c r="D422" s="1198" t="s">
        <v>1139</v>
      </c>
      <c r="E422" s="1199" t="s">
        <v>70</v>
      </c>
      <c r="F422" s="1202" t="s">
        <v>295</v>
      </c>
      <c r="G422" s="1202"/>
      <c r="H422" s="1205" t="s">
        <v>1133</v>
      </c>
      <c r="I422" s="1202" t="s">
        <v>53</v>
      </c>
      <c r="J422" s="1202" t="s">
        <v>1134</v>
      </c>
      <c r="K422" s="1202" t="s">
        <v>1134</v>
      </c>
      <c r="L422" s="1202" t="s">
        <v>747</v>
      </c>
      <c r="M422" s="1202" t="s">
        <v>1135</v>
      </c>
      <c r="N422" s="1203" t="s">
        <v>1140</v>
      </c>
      <c r="O422" s="1203" t="s">
        <v>73</v>
      </c>
      <c r="P422" s="1203" t="s">
        <v>73</v>
      </c>
      <c r="Q422" s="1203" t="s">
        <v>750</v>
      </c>
      <c r="R422" s="1203" t="s">
        <v>966</v>
      </c>
      <c r="S422" s="1198">
        <f>VLOOKUP($D422,'NI-San'!$B$1:$V$2048,12,FALSE)</f>
        <v>0</v>
      </c>
      <c r="T422" s="1198">
        <f>VLOOKUP($D422,'NI-San'!$B$1:$V$2048,13,FALSE)</f>
        <v>0</v>
      </c>
      <c r="U422" s="1198">
        <f>VLOOKUP($D422,'NI-San'!$B$1:$V$2048,16,FALSE)</f>
        <v>0</v>
      </c>
      <c r="V422" s="1198">
        <f>VLOOKUP($D422,'NI-San'!$B$1:$V$2048,17,FALSE)</f>
        <v>0</v>
      </c>
      <c r="W422" s="1198">
        <f>VLOOKUP($D422,'NI-San'!$B$1:$V$2048,18,FALSE)</f>
        <v>0</v>
      </c>
      <c r="X422" s="1198">
        <f>VLOOKUP($D422,'NI-San'!$B$1:$V$2048,19,FALSE)</f>
        <v>0</v>
      </c>
    </row>
    <row r="423" spans="1:24" ht="40.5" hidden="1">
      <c r="A423" s="505"/>
      <c r="B423" s="505"/>
      <c r="C423" s="505"/>
      <c r="D423" s="1198" t="s">
        <v>1141</v>
      </c>
      <c r="E423" s="1199" t="s">
        <v>70</v>
      </c>
      <c r="F423" s="1202"/>
      <c r="G423" s="1202"/>
      <c r="H423" s="1205" t="s">
        <v>1142</v>
      </c>
      <c r="I423" s="1202" t="s">
        <v>53</v>
      </c>
      <c r="J423" s="1202" t="s">
        <v>1134</v>
      </c>
      <c r="K423" s="1202" t="s">
        <v>1134</v>
      </c>
      <c r="L423" s="1202" t="s">
        <v>747</v>
      </c>
      <c r="M423" s="1202" t="s">
        <v>1143</v>
      </c>
      <c r="N423" s="1203" t="s">
        <v>1144</v>
      </c>
      <c r="O423" s="1203" t="s">
        <v>73</v>
      </c>
      <c r="P423" s="1203" t="s">
        <v>73</v>
      </c>
      <c r="Q423" s="1203" t="s">
        <v>750</v>
      </c>
      <c r="R423" s="1203" t="s">
        <v>966</v>
      </c>
      <c r="S423" s="1198">
        <f>VLOOKUP($D423,'NI-San'!$B$1:$V$2048,12,FALSE)</f>
        <v>164</v>
      </c>
      <c r="T423" s="1198">
        <f>VLOOKUP($D423,'NI-San'!$B$1:$V$2048,13,FALSE)</f>
        <v>141</v>
      </c>
      <c r="U423" s="1198">
        <f>VLOOKUP($D423,'NI-San'!$B$1:$V$2048,16,FALSE)</f>
        <v>0</v>
      </c>
      <c r="V423" s="1198">
        <f>VLOOKUP($D423,'NI-San'!$B$1:$V$2048,17,FALSE)</f>
        <v>0</v>
      </c>
      <c r="W423" s="1198">
        <f>VLOOKUP($D423,'NI-San'!$B$1:$V$2048,18,FALSE)</f>
        <v>0</v>
      </c>
      <c r="X423" s="1198">
        <f>VLOOKUP($D423,'NI-San'!$B$1:$V$2048,19,FALSE)</f>
        <v>0</v>
      </c>
    </row>
    <row r="424" spans="1:24" ht="40.5" hidden="1">
      <c r="A424" s="505"/>
      <c r="B424" s="505"/>
      <c r="C424" s="505"/>
      <c r="D424" s="1198" t="s">
        <v>1145</v>
      </c>
      <c r="E424" s="1199" t="s">
        <v>70</v>
      </c>
      <c r="F424" s="1202"/>
      <c r="G424" s="1202"/>
      <c r="H424" s="1205" t="s">
        <v>1142</v>
      </c>
      <c r="I424" s="1202" t="s">
        <v>53</v>
      </c>
      <c r="J424" s="1202" t="s">
        <v>1134</v>
      </c>
      <c r="K424" s="1202" t="s">
        <v>1134</v>
      </c>
      <c r="L424" s="1202" t="s">
        <v>747</v>
      </c>
      <c r="M424" s="1202" t="s">
        <v>1143</v>
      </c>
      <c r="N424" s="1203" t="s">
        <v>1146</v>
      </c>
      <c r="O424" s="1203" t="s">
        <v>73</v>
      </c>
      <c r="P424" s="1203" t="s">
        <v>73</v>
      </c>
      <c r="Q424" s="1203" t="s">
        <v>750</v>
      </c>
      <c r="R424" s="1203" t="s">
        <v>966</v>
      </c>
      <c r="S424" s="1198">
        <f>VLOOKUP($D424,'NI-San'!$B$1:$V$2048,12,FALSE)</f>
        <v>0</v>
      </c>
      <c r="T424" s="1198">
        <f>VLOOKUP($D424,'NI-San'!$B$1:$V$2048,13,FALSE)</f>
        <v>0</v>
      </c>
      <c r="U424" s="1198">
        <f>VLOOKUP($D424,'NI-San'!$B$1:$V$2048,16,FALSE)</f>
        <v>0</v>
      </c>
      <c r="V424" s="1198">
        <f>VLOOKUP($D424,'NI-San'!$B$1:$V$2048,17,FALSE)</f>
        <v>0</v>
      </c>
      <c r="W424" s="1198">
        <f>VLOOKUP($D424,'NI-San'!$B$1:$V$2048,18,FALSE)</f>
        <v>0</v>
      </c>
      <c r="X424" s="1198">
        <f>VLOOKUP($D424,'NI-San'!$B$1:$V$2048,19,FALSE)</f>
        <v>0</v>
      </c>
    </row>
    <row r="425" spans="1:24" ht="27" hidden="1">
      <c r="A425" s="505"/>
      <c r="B425" s="505"/>
      <c r="C425" s="505"/>
      <c r="D425" s="1198" t="s">
        <v>1147</v>
      </c>
      <c r="E425" s="1199" t="s">
        <v>70</v>
      </c>
      <c r="F425" s="1202" t="s">
        <v>295</v>
      </c>
      <c r="G425" s="1202"/>
      <c r="H425" s="1205" t="s">
        <v>1142</v>
      </c>
      <c r="I425" s="1202" t="s">
        <v>53</v>
      </c>
      <c r="J425" s="1202" t="s">
        <v>1134</v>
      </c>
      <c r="K425" s="1202" t="s">
        <v>1134</v>
      </c>
      <c r="L425" s="1202" t="s">
        <v>747</v>
      </c>
      <c r="M425" s="1202" t="s">
        <v>1143</v>
      </c>
      <c r="N425" s="1202" t="s">
        <v>1148</v>
      </c>
      <c r="O425" s="1203" t="s">
        <v>73</v>
      </c>
      <c r="P425" s="1203" t="s">
        <v>73</v>
      </c>
      <c r="Q425" s="1203" t="s">
        <v>750</v>
      </c>
      <c r="R425" s="1203" t="s">
        <v>966</v>
      </c>
      <c r="S425" s="1198">
        <f>VLOOKUP($D425,'NI-San'!$B$1:$V$2048,12,FALSE)</f>
        <v>0</v>
      </c>
      <c r="T425" s="1198">
        <f>VLOOKUP($D425,'NI-San'!$B$1:$V$2048,13,FALSE)</f>
        <v>0</v>
      </c>
      <c r="U425" s="1198">
        <f>VLOOKUP($D425,'NI-San'!$B$1:$V$2048,16,FALSE)</f>
        <v>0</v>
      </c>
      <c r="V425" s="1198">
        <f>VLOOKUP($D425,'NI-San'!$B$1:$V$2048,17,FALSE)</f>
        <v>0</v>
      </c>
      <c r="W425" s="1198">
        <f>VLOOKUP($D425,'NI-San'!$B$1:$V$2048,18,FALSE)</f>
        <v>0</v>
      </c>
      <c r="X425" s="1198">
        <f>VLOOKUP($D425,'NI-San'!$B$1:$V$2048,19,FALSE)</f>
        <v>0</v>
      </c>
    </row>
    <row r="426" spans="1:24" ht="27" hidden="1">
      <c r="A426" s="505"/>
      <c r="B426" s="505"/>
      <c r="C426" s="505"/>
      <c r="D426" s="1198" t="s">
        <v>1149</v>
      </c>
      <c r="E426" s="1199" t="s">
        <v>70</v>
      </c>
      <c r="F426" s="1202"/>
      <c r="G426" s="1202"/>
      <c r="H426" s="1205" t="s">
        <v>1142</v>
      </c>
      <c r="I426" s="1202" t="s">
        <v>53</v>
      </c>
      <c r="J426" s="1202" t="s">
        <v>1134</v>
      </c>
      <c r="K426" s="1202" t="s">
        <v>1134</v>
      </c>
      <c r="L426" s="1202" t="s">
        <v>747</v>
      </c>
      <c r="M426" s="1202" t="s">
        <v>1143</v>
      </c>
      <c r="N426" s="1202" t="s">
        <v>1150</v>
      </c>
      <c r="O426" s="1203" t="s">
        <v>73</v>
      </c>
      <c r="P426" s="1203" t="s">
        <v>73</v>
      </c>
      <c r="Q426" s="1203" t="s">
        <v>750</v>
      </c>
      <c r="R426" s="1203" t="s">
        <v>966</v>
      </c>
      <c r="S426" s="1198">
        <f>VLOOKUP($D426,'NI-San'!$B$1:$V$2048,12,FALSE)</f>
        <v>0</v>
      </c>
      <c r="T426" s="1198">
        <f>VLOOKUP($D426,'NI-San'!$B$1:$V$2048,13,FALSE)</f>
        <v>0</v>
      </c>
      <c r="U426" s="1198">
        <f>VLOOKUP($D426,'NI-San'!$B$1:$V$2048,16,FALSE)</f>
        <v>0</v>
      </c>
      <c r="V426" s="1198">
        <f>VLOOKUP($D426,'NI-San'!$B$1:$V$2048,17,FALSE)</f>
        <v>0</v>
      </c>
      <c r="W426" s="1198">
        <f>VLOOKUP($D426,'NI-San'!$B$1:$V$2048,18,FALSE)</f>
        <v>0</v>
      </c>
      <c r="X426" s="1198">
        <f>VLOOKUP($D426,'NI-San'!$B$1:$V$2048,19,FALSE)</f>
        <v>0</v>
      </c>
    </row>
    <row r="427" spans="1:24" ht="27" hidden="1">
      <c r="A427" s="505"/>
      <c r="B427" s="505"/>
      <c r="C427" s="505"/>
      <c r="D427" s="1198" t="s">
        <v>1151</v>
      </c>
      <c r="E427" s="1199" t="s">
        <v>70</v>
      </c>
      <c r="F427" s="1202"/>
      <c r="G427" s="1202"/>
      <c r="H427" s="1205" t="s">
        <v>1142</v>
      </c>
      <c r="I427" s="1202" t="s">
        <v>53</v>
      </c>
      <c r="J427" s="1202" t="s">
        <v>1134</v>
      </c>
      <c r="K427" s="1202" t="s">
        <v>1134</v>
      </c>
      <c r="L427" s="1202" t="s">
        <v>747</v>
      </c>
      <c r="M427" s="1202" t="s">
        <v>1143</v>
      </c>
      <c r="N427" s="1202" t="s">
        <v>1152</v>
      </c>
      <c r="O427" s="1203" t="s">
        <v>73</v>
      </c>
      <c r="P427" s="1203" t="s">
        <v>73</v>
      </c>
      <c r="Q427" s="1203" t="s">
        <v>750</v>
      </c>
      <c r="R427" s="1203" t="s">
        <v>966</v>
      </c>
      <c r="S427" s="1198">
        <f>VLOOKUP($D427,'NI-San'!$B$1:$V$2048,12,FALSE)</f>
        <v>0</v>
      </c>
      <c r="T427" s="1198">
        <f>VLOOKUP($D427,'NI-San'!$B$1:$V$2048,13,FALSE)</f>
        <v>0</v>
      </c>
      <c r="U427" s="1198">
        <f>VLOOKUP($D427,'NI-San'!$B$1:$V$2048,16,FALSE)</f>
        <v>0</v>
      </c>
      <c r="V427" s="1198">
        <f>VLOOKUP($D427,'NI-San'!$B$1:$V$2048,17,FALSE)</f>
        <v>0</v>
      </c>
      <c r="W427" s="1198">
        <f>VLOOKUP($D427,'NI-San'!$B$1:$V$2048,18,FALSE)</f>
        <v>0</v>
      </c>
      <c r="X427" s="1198">
        <f>VLOOKUP($D427,'NI-San'!$B$1:$V$2048,19,FALSE)</f>
        <v>0</v>
      </c>
    </row>
    <row r="428" spans="1:24" ht="27" hidden="1">
      <c r="A428" s="505"/>
      <c r="B428" s="505"/>
      <c r="C428" s="505"/>
      <c r="D428" s="1198" t="s">
        <v>1153</v>
      </c>
      <c r="E428" s="1199" t="s">
        <v>70</v>
      </c>
      <c r="F428" s="1202"/>
      <c r="G428" s="1202"/>
      <c r="H428" s="1205" t="s">
        <v>1142</v>
      </c>
      <c r="I428" s="1202" t="s">
        <v>53</v>
      </c>
      <c r="J428" s="1202" t="s">
        <v>1134</v>
      </c>
      <c r="K428" s="1202" t="s">
        <v>1134</v>
      </c>
      <c r="L428" s="1202" t="s">
        <v>747</v>
      </c>
      <c r="M428" s="1202" t="s">
        <v>1143</v>
      </c>
      <c r="N428" s="1202" t="s">
        <v>1154</v>
      </c>
      <c r="O428" s="1203" t="s">
        <v>73</v>
      </c>
      <c r="P428" s="1203" t="s">
        <v>73</v>
      </c>
      <c r="Q428" s="1203" t="s">
        <v>750</v>
      </c>
      <c r="R428" s="1203" t="s">
        <v>966</v>
      </c>
      <c r="S428" s="1198">
        <f>VLOOKUP($D428,'NI-San'!$B$1:$V$2048,12,FALSE)</f>
        <v>0</v>
      </c>
      <c r="T428" s="1198">
        <f>VLOOKUP($D428,'NI-San'!$B$1:$V$2048,13,FALSE)</f>
        <v>0</v>
      </c>
      <c r="U428" s="1198">
        <f>VLOOKUP($D428,'NI-San'!$B$1:$V$2048,16,FALSE)</f>
        <v>0</v>
      </c>
      <c r="V428" s="1198">
        <f>VLOOKUP($D428,'NI-San'!$B$1:$V$2048,17,FALSE)</f>
        <v>0</v>
      </c>
      <c r="W428" s="1198">
        <f>VLOOKUP($D428,'NI-San'!$B$1:$V$2048,18,FALSE)</f>
        <v>0</v>
      </c>
      <c r="X428" s="1198">
        <f>VLOOKUP($D428,'NI-San'!$B$1:$V$2048,19,FALSE)</f>
        <v>0</v>
      </c>
    </row>
    <row r="429" spans="1:24" ht="27" hidden="1">
      <c r="A429" s="505"/>
      <c r="B429" s="505"/>
      <c r="C429" s="505"/>
      <c r="D429" s="1198" t="s">
        <v>1155</v>
      </c>
      <c r="E429" s="1199" t="s">
        <v>70</v>
      </c>
      <c r="F429" s="1202"/>
      <c r="G429" s="1202"/>
      <c r="H429" s="1205" t="s">
        <v>1142</v>
      </c>
      <c r="I429" s="1202" t="s">
        <v>53</v>
      </c>
      <c r="J429" s="1202" t="s">
        <v>805</v>
      </c>
      <c r="K429" s="1202" t="s">
        <v>805</v>
      </c>
      <c r="L429" s="1202" t="s">
        <v>747</v>
      </c>
      <c r="M429" s="1202" t="s">
        <v>1143</v>
      </c>
      <c r="N429" s="1202" t="s">
        <v>1156</v>
      </c>
      <c r="O429" s="1203" t="s">
        <v>73</v>
      </c>
      <c r="P429" s="1203" t="s">
        <v>73</v>
      </c>
      <c r="Q429" s="1203" t="s">
        <v>750</v>
      </c>
      <c r="R429" s="1203" t="s">
        <v>966</v>
      </c>
      <c r="S429" s="1198">
        <f>VLOOKUP($D429,'NI-San'!$B$1:$V$2048,12,FALSE)</f>
        <v>556</v>
      </c>
      <c r="T429" s="1198">
        <f>VLOOKUP($D429,'NI-San'!$B$1:$V$2048,13,FALSE)</f>
        <v>548</v>
      </c>
      <c r="U429" s="1198">
        <f>VLOOKUP($D429,'NI-San'!$B$1:$V$2048,16,FALSE)</f>
        <v>0</v>
      </c>
      <c r="V429" s="1198">
        <f>VLOOKUP($D429,'NI-San'!$B$1:$V$2048,17,FALSE)</f>
        <v>0</v>
      </c>
      <c r="W429" s="1198">
        <f>VLOOKUP($D429,'NI-San'!$B$1:$V$2048,18,FALSE)</f>
        <v>0</v>
      </c>
      <c r="X429" s="1198">
        <f>VLOOKUP($D429,'NI-San'!$B$1:$V$2048,19,FALSE)</f>
        <v>0</v>
      </c>
    </row>
    <row r="430" spans="1:24" ht="27" hidden="1">
      <c r="A430" s="505"/>
      <c r="B430" s="505"/>
      <c r="C430" s="505"/>
      <c r="D430" s="1198" t="s">
        <v>1157</v>
      </c>
      <c r="E430" s="1199" t="s">
        <v>70</v>
      </c>
      <c r="F430" s="1202"/>
      <c r="G430" s="1202"/>
      <c r="H430" s="1205" t="s">
        <v>1142</v>
      </c>
      <c r="I430" s="1202" t="s">
        <v>53</v>
      </c>
      <c r="J430" s="1202" t="s">
        <v>805</v>
      </c>
      <c r="K430" s="1202" t="s">
        <v>805</v>
      </c>
      <c r="L430" s="1202" t="s">
        <v>747</v>
      </c>
      <c r="M430" s="1202" t="s">
        <v>1143</v>
      </c>
      <c r="N430" s="1202" t="s">
        <v>1158</v>
      </c>
      <c r="O430" s="1203" t="s">
        <v>73</v>
      </c>
      <c r="P430" s="1203" t="s">
        <v>73</v>
      </c>
      <c r="Q430" s="1203" t="s">
        <v>750</v>
      </c>
      <c r="R430" s="1203" t="s">
        <v>966</v>
      </c>
      <c r="S430" s="1198">
        <f>VLOOKUP($D430,'NI-San'!$B$1:$V$2048,12,FALSE)</f>
        <v>1169</v>
      </c>
      <c r="T430" s="1198">
        <f>VLOOKUP($D430,'NI-San'!$B$1:$V$2048,13,FALSE)</f>
        <v>866</v>
      </c>
      <c r="U430" s="1198">
        <f>VLOOKUP($D430,'NI-San'!$B$1:$V$2048,16,FALSE)</f>
        <v>0</v>
      </c>
      <c r="V430" s="1198">
        <f>VLOOKUP($D430,'NI-San'!$B$1:$V$2048,17,FALSE)</f>
        <v>0</v>
      </c>
      <c r="W430" s="1198">
        <f>VLOOKUP($D430,'NI-San'!$B$1:$V$2048,18,FALSE)</f>
        <v>0</v>
      </c>
      <c r="X430" s="1198">
        <f>VLOOKUP($D430,'NI-San'!$B$1:$V$2048,19,FALSE)</f>
        <v>0</v>
      </c>
    </row>
    <row r="431" spans="1:24" ht="27" hidden="1">
      <c r="A431" s="505"/>
      <c r="B431" s="505"/>
      <c r="C431" s="505"/>
      <c r="D431" s="1198" t="s">
        <v>1159</v>
      </c>
      <c r="E431" s="1199" t="s">
        <v>70</v>
      </c>
      <c r="F431" s="1202"/>
      <c r="G431" s="1202"/>
      <c r="H431" s="1205" t="s">
        <v>1142</v>
      </c>
      <c r="I431" s="1202" t="s">
        <v>53</v>
      </c>
      <c r="J431" s="1202" t="s">
        <v>805</v>
      </c>
      <c r="K431" s="1202" t="s">
        <v>805</v>
      </c>
      <c r="L431" s="1202" t="s">
        <v>747</v>
      </c>
      <c r="M431" s="1202" t="s">
        <v>1143</v>
      </c>
      <c r="N431" s="1202" t="s">
        <v>1160</v>
      </c>
      <c r="O431" s="1203" t="s">
        <v>73</v>
      </c>
      <c r="P431" s="1203" t="s">
        <v>73</v>
      </c>
      <c r="Q431" s="1203" t="s">
        <v>750</v>
      </c>
      <c r="R431" s="1203" t="s">
        <v>966</v>
      </c>
      <c r="S431" s="1198">
        <f>VLOOKUP($D431,'NI-San'!$B$1:$V$2048,12,FALSE)</f>
        <v>2910</v>
      </c>
      <c r="T431" s="1198">
        <f>VLOOKUP($D431,'NI-San'!$B$1:$V$2048,13,FALSE)</f>
        <v>3026</v>
      </c>
      <c r="U431" s="1198">
        <f>VLOOKUP($D431,'NI-San'!$B$1:$V$2048,16,FALSE)</f>
        <v>0</v>
      </c>
      <c r="V431" s="1198">
        <f>VLOOKUP($D431,'NI-San'!$B$1:$V$2048,17,FALSE)</f>
        <v>0</v>
      </c>
      <c r="W431" s="1198">
        <f>VLOOKUP($D431,'NI-San'!$B$1:$V$2048,18,FALSE)</f>
        <v>0</v>
      </c>
      <c r="X431" s="1198">
        <f>VLOOKUP($D431,'NI-San'!$B$1:$V$2048,19,FALSE)</f>
        <v>0</v>
      </c>
    </row>
    <row r="432" spans="1:24" ht="27" hidden="1">
      <c r="A432" s="505"/>
      <c r="B432" s="505"/>
      <c r="C432" s="505"/>
      <c r="D432" s="1198" t="s">
        <v>1161</v>
      </c>
      <c r="E432" s="1199" t="s">
        <v>70</v>
      </c>
      <c r="F432" s="1202"/>
      <c r="G432" s="1202"/>
      <c r="H432" s="1205" t="s">
        <v>1133</v>
      </c>
      <c r="I432" s="1202" t="s">
        <v>53</v>
      </c>
      <c r="J432" s="1202" t="s">
        <v>805</v>
      </c>
      <c r="K432" s="1202" t="s">
        <v>805</v>
      </c>
      <c r="L432" s="1202" t="s">
        <v>747</v>
      </c>
      <c r="M432" s="1202" t="s">
        <v>1135</v>
      </c>
      <c r="N432" s="1202" t="s">
        <v>1162</v>
      </c>
      <c r="O432" s="1203" t="s">
        <v>73</v>
      </c>
      <c r="P432" s="1203" t="s">
        <v>73</v>
      </c>
      <c r="Q432" s="1203" t="s">
        <v>750</v>
      </c>
      <c r="R432" s="1203" t="s">
        <v>966</v>
      </c>
      <c r="S432" s="1198">
        <f>VLOOKUP($D432,'NI-San'!$B$1:$V$2048,12,FALSE)</f>
        <v>0</v>
      </c>
      <c r="T432" s="1198">
        <f>VLOOKUP($D432,'NI-San'!$B$1:$V$2048,13,FALSE)</f>
        <v>0</v>
      </c>
      <c r="U432" s="1198">
        <f>VLOOKUP($D432,'NI-San'!$B$1:$V$2048,16,FALSE)</f>
        <v>0</v>
      </c>
      <c r="V432" s="1198">
        <f>VLOOKUP($D432,'NI-San'!$B$1:$V$2048,17,FALSE)</f>
        <v>0</v>
      </c>
      <c r="W432" s="1198">
        <f>VLOOKUP($D432,'NI-San'!$B$1:$V$2048,18,FALSE)</f>
        <v>0</v>
      </c>
      <c r="X432" s="1198">
        <f>VLOOKUP($D432,'NI-San'!$B$1:$V$2048,19,FALSE)</f>
        <v>0</v>
      </c>
    </row>
    <row r="433" spans="1:24" ht="27" hidden="1">
      <c r="A433" s="505"/>
      <c r="B433" s="505"/>
      <c r="C433" s="505"/>
      <c r="D433" s="1198" t="s">
        <v>1163</v>
      </c>
      <c r="E433" s="1199" t="s">
        <v>70</v>
      </c>
      <c r="F433" s="1202"/>
      <c r="G433" s="1202"/>
      <c r="H433" s="1205" t="s">
        <v>1133</v>
      </c>
      <c r="I433" s="1202" t="s">
        <v>53</v>
      </c>
      <c r="J433" s="1202" t="s">
        <v>805</v>
      </c>
      <c r="K433" s="1202" t="s">
        <v>805</v>
      </c>
      <c r="L433" s="1202" t="s">
        <v>747</v>
      </c>
      <c r="M433" s="1202" t="s">
        <v>1135</v>
      </c>
      <c r="N433" s="1202" t="s">
        <v>1164</v>
      </c>
      <c r="O433" s="1203" t="s">
        <v>73</v>
      </c>
      <c r="P433" s="1203" t="s">
        <v>73</v>
      </c>
      <c r="Q433" s="1203" t="s">
        <v>750</v>
      </c>
      <c r="R433" s="1203" t="s">
        <v>966</v>
      </c>
      <c r="S433" s="1198">
        <f>VLOOKUP($D433,'NI-San'!$B$1:$V$2048,12,FALSE)</f>
        <v>1329</v>
      </c>
      <c r="T433" s="1198">
        <f>VLOOKUP($D433,'NI-San'!$B$1:$V$2048,13,FALSE)</f>
        <v>1537</v>
      </c>
      <c r="U433" s="1198">
        <f>VLOOKUP($D433,'NI-San'!$B$1:$V$2048,16,FALSE)</f>
        <v>0</v>
      </c>
      <c r="V433" s="1198">
        <f>VLOOKUP($D433,'NI-San'!$B$1:$V$2048,17,FALSE)</f>
        <v>0</v>
      </c>
      <c r="W433" s="1198">
        <f>VLOOKUP($D433,'NI-San'!$B$1:$V$2048,18,FALSE)</f>
        <v>0</v>
      </c>
      <c r="X433" s="1198">
        <f>VLOOKUP($D433,'NI-San'!$B$1:$V$2048,19,FALSE)</f>
        <v>0</v>
      </c>
    </row>
    <row r="434" spans="1:24" ht="27" hidden="1">
      <c r="A434" s="505"/>
      <c r="B434" s="505"/>
      <c r="C434" s="505"/>
      <c r="D434" s="1198" t="s">
        <v>1165</v>
      </c>
      <c r="E434" s="1199" t="s">
        <v>70</v>
      </c>
      <c r="F434" s="1202"/>
      <c r="G434" s="1202"/>
      <c r="H434" s="1205" t="s">
        <v>1133</v>
      </c>
      <c r="I434" s="1202" t="s">
        <v>53</v>
      </c>
      <c r="J434" s="1202" t="s">
        <v>805</v>
      </c>
      <c r="K434" s="1202" t="s">
        <v>805</v>
      </c>
      <c r="L434" s="1202" t="s">
        <v>747</v>
      </c>
      <c r="M434" s="1202" t="s">
        <v>1135</v>
      </c>
      <c r="N434" s="1202" t="s">
        <v>1166</v>
      </c>
      <c r="O434" s="1203" t="s">
        <v>73</v>
      </c>
      <c r="P434" s="1203" t="s">
        <v>73</v>
      </c>
      <c r="Q434" s="1203" t="s">
        <v>750</v>
      </c>
      <c r="R434" s="1203" t="s">
        <v>966</v>
      </c>
      <c r="S434" s="1198">
        <f>VLOOKUP($D434,'NI-San'!$B$1:$V$2048,12,FALSE)</f>
        <v>0</v>
      </c>
      <c r="T434" s="1198">
        <f>VLOOKUP($D434,'NI-San'!$B$1:$V$2048,13,FALSE)</f>
        <v>0</v>
      </c>
      <c r="U434" s="1198">
        <f>VLOOKUP($D434,'NI-San'!$B$1:$V$2048,16,FALSE)</f>
        <v>0</v>
      </c>
      <c r="V434" s="1198">
        <f>VLOOKUP($D434,'NI-San'!$B$1:$V$2048,17,FALSE)</f>
        <v>0</v>
      </c>
      <c r="W434" s="1198">
        <f>VLOOKUP($D434,'NI-San'!$B$1:$V$2048,18,FALSE)</f>
        <v>0</v>
      </c>
      <c r="X434" s="1198">
        <f>VLOOKUP($D434,'NI-San'!$B$1:$V$2048,19,FALSE)</f>
        <v>0</v>
      </c>
    </row>
    <row r="435" spans="1:24" ht="27" hidden="1">
      <c r="A435" s="505"/>
      <c r="B435" s="505"/>
      <c r="C435" s="505"/>
      <c r="D435" s="1198" t="s">
        <v>1167</v>
      </c>
      <c r="E435" s="1199" t="s">
        <v>70</v>
      </c>
      <c r="F435" s="1202"/>
      <c r="G435" s="1202"/>
      <c r="H435" s="1205" t="s">
        <v>1142</v>
      </c>
      <c r="I435" s="1202" t="s">
        <v>53</v>
      </c>
      <c r="J435" s="1202" t="s">
        <v>805</v>
      </c>
      <c r="K435" s="1202" t="s">
        <v>805</v>
      </c>
      <c r="L435" s="1202" t="s">
        <v>747</v>
      </c>
      <c r="M435" s="1202" t="s">
        <v>1143</v>
      </c>
      <c r="N435" s="1202" t="s">
        <v>1168</v>
      </c>
      <c r="O435" s="1203" t="s">
        <v>73</v>
      </c>
      <c r="P435" s="1203" t="s">
        <v>73</v>
      </c>
      <c r="Q435" s="1203" t="s">
        <v>750</v>
      </c>
      <c r="R435" s="1203" t="s">
        <v>966</v>
      </c>
      <c r="S435" s="1198">
        <f>VLOOKUP($D435,'NI-San'!$B$1:$V$2048,12,FALSE)</f>
        <v>0</v>
      </c>
      <c r="T435" s="1198">
        <f>VLOOKUP($D435,'NI-San'!$B$1:$V$2048,13,FALSE)</f>
        <v>0</v>
      </c>
      <c r="U435" s="1198">
        <f>VLOOKUP($D435,'NI-San'!$B$1:$V$2048,16,FALSE)</f>
        <v>0</v>
      </c>
      <c r="V435" s="1198">
        <f>VLOOKUP($D435,'NI-San'!$B$1:$V$2048,17,FALSE)</f>
        <v>0</v>
      </c>
      <c r="W435" s="1198">
        <f>VLOOKUP($D435,'NI-San'!$B$1:$V$2048,18,FALSE)</f>
        <v>0</v>
      </c>
      <c r="X435" s="1198">
        <f>VLOOKUP($D435,'NI-San'!$B$1:$V$2048,19,FALSE)</f>
        <v>0</v>
      </c>
    </row>
    <row r="436" spans="1:24" ht="27" hidden="1">
      <c r="A436" s="505"/>
      <c r="B436" s="505"/>
      <c r="C436" s="505"/>
      <c r="D436" s="1198" t="s">
        <v>1169</v>
      </c>
      <c r="E436" s="1199" t="s">
        <v>70</v>
      </c>
      <c r="F436" s="1202"/>
      <c r="G436" s="1202"/>
      <c r="H436" s="1205" t="s">
        <v>1142</v>
      </c>
      <c r="I436" s="1202" t="s">
        <v>53</v>
      </c>
      <c r="J436" s="1202" t="s">
        <v>805</v>
      </c>
      <c r="K436" s="1202" t="s">
        <v>805</v>
      </c>
      <c r="L436" s="1202" t="s">
        <v>747</v>
      </c>
      <c r="M436" s="1202" t="s">
        <v>1143</v>
      </c>
      <c r="N436" s="1202" t="s">
        <v>1170</v>
      </c>
      <c r="O436" s="1203" t="s">
        <v>73</v>
      </c>
      <c r="P436" s="1203" t="s">
        <v>73</v>
      </c>
      <c r="Q436" s="1203" t="s">
        <v>750</v>
      </c>
      <c r="R436" s="1203" t="s">
        <v>966</v>
      </c>
      <c r="S436" s="1198">
        <f>VLOOKUP($D436,'NI-San'!$B$1:$V$2048,12,FALSE)</f>
        <v>0</v>
      </c>
      <c r="T436" s="1198">
        <f>VLOOKUP($D436,'NI-San'!$B$1:$V$2048,13,FALSE)</f>
        <v>0</v>
      </c>
      <c r="U436" s="1198">
        <f>VLOOKUP($D436,'NI-San'!$B$1:$V$2048,16,FALSE)</f>
        <v>0</v>
      </c>
      <c r="V436" s="1198">
        <f>VLOOKUP($D436,'NI-San'!$B$1:$V$2048,17,FALSE)</f>
        <v>0</v>
      </c>
      <c r="W436" s="1198">
        <f>VLOOKUP($D436,'NI-San'!$B$1:$V$2048,18,FALSE)</f>
        <v>0</v>
      </c>
      <c r="X436" s="1198">
        <f>VLOOKUP($D436,'NI-San'!$B$1:$V$2048,19,FALSE)</f>
        <v>0</v>
      </c>
    </row>
    <row r="437" spans="1:24" ht="27" hidden="1">
      <c r="A437" s="505"/>
      <c r="B437" s="505"/>
      <c r="C437" s="505"/>
      <c r="D437" s="1198" t="s">
        <v>1171</v>
      </c>
      <c r="E437" s="1199" t="s">
        <v>70</v>
      </c>
      <c r="F437" s="1202"/>
      <c r="G437" s="1202"/>
      <c r="H437" s="1205" t="s">
        <v>1133</v>
      </c>
      <c r="I437" s="1202" t="s">
        <v>53</v>
      </c>
      <c r="J437" s="1202" t="s">
        <v>805</v>
      </c>
      <c r="K437" s="1202" t="s">
        <v>805</v>
      </c>
      <c r="L437" s="1202" t="s">
        <v>747</v>
      </c>
      <c r="M437" s="1202" t="s">
        <v>1135</v>
      </c>
      <c r="N437" s="1202" t="s">
        <v>1172</v>
      </c>
      <c r="O437" s="1203" t="s">
        <v>73</v>
      </c>
      <c r="P437" s="1203" t="s">
        <v>73</v>
      </c>
      <c r="Q437" s="1203" t="s">
        <v>750</v>
      </c>
      <c r="R437" s="1203" t="s">
        <v>966</v>
      </c>
      <c r="S437" s="1198">
        <f>VLOOKUP($D437,'NI-San'!$B$1:$V$2048,12,FALSE)</f>
        <v>0</v>
      </c>
      <c r="T437" s="1198">
        <f>VLOOKUP($D437,'NI-San'!$B$1:$V$2048,13,FALSE)</f>
        <v>0</v>
      </c>
      <c r="U437" s="1198">
        <f>VLOOKUP($D437,'NI-San'!$B$1:$V$2048,16,FALSE)</f>
        <v>0</v>
      </c>
      <c r="V437" s="1198">
        <f>VLOOKUP($D437,'NI-San'!$B$1:$V$2048,17,FALSE)</f>
        <v>0</v>
      </c>
      <c r="W437" s="1198">
        <f>VLOOKUP($D437,'NI-San'!$B$1:$V$2048,18,FALSE)</f>
        <v>0</v>
      </c>
      <c r="X437" s="1198">
        <f>VLOOKUP($D437,'NI-San'!$B$1:$V$2048,19,FALSE)</f>
        <v>0</v>
      </c>
    </row>
    <row r="438" spans="1:24" ht="27" hidden="1">
      <c r="A438" s="505"/>
      <c r="B438" s="505"/>
      <c r="C438" s="505"/>
      <c r="D438" s="1198" t="s">
        <v>1173</v>
      </c>
      <c r="E438" s="1199" t="s">
        <v>70</v>
      </c>
      <c r="F438" s="1202"/>
      <c r="G438" s="1202"/>
      <c r="H438" s="1205" t="s">
        <v>1133</v>
      </c>
      <c r="I438" s="1202" t="s">
        <v>53</v>
      </c>
      <c r="J438" s="1202" t="s">
        <v>805</v>
      </c>
      <c r="K438" s="1202" t="s">
        <v>805</v>
      </c>
      <c r="L438" s="1202" t="s">
        <v>747</v>
      </c>
      <c r="M438" s="1202" t="s">
        <v>1135</v>
      </c>
      <c r="N438" s="1202" t="s">
        <v>1174</v>
      </c>
      <c r="O438" s="1203" t="s">
        <v>73</v>
      </c>
      <c r="P438" s="1203" t="s">
        <v>73</v>
      </c>
      <c r="Q438" s="1203" t="s">
        <v>750</v>
      </c>
      <c r="R438" s="1203" t="s">
        <v>966</v>
      </c>
      <c r="S438" s="1198">
        <f>VLOOKUP($D438,'NI-San'!$B$1:$V$2048,12,FALSE)</f>
        <v>0</v>
      </c>
      <c r="T438" s="1198">
        <f>VLOOKUP($D438,'NI-San'!$B$1:$V$2048,13,FALSE)</f>
        <v>0</v>
      </c>
      <c r="U438" s="1198">
        <f>VLOOKUP($D438,'NI-San'!$B$1:$V$2048,16,FALSE)</f>
        <v>0</v>
      </c>
      <c r="V438" s="1198">
        <f>VLOOKUP($D438,'NI-San'!$B$1:$V$2048,17,FALSE)</f>
        <v>0</v>
      </c>
      <c r="W438" s="1198">
        <f>VLOOKUP($D438,'NI-San'!$B$1:$V$2048,18,FALSE)</f>
        <v>0</v>
      </c>
      <c r="X438" s="1198">
        <f>VLOOKUP($D438,'NI-San'!$B$1:$V$2048,19,FALSE)</f>
        <v>0</v>
      </c>
    </row>
    <row r="439" spans="1:24" ht="27" hidden="1">
      <c r="A439" s="505"/>
      <c r="B439" s="505"/>
      <c r="C439" s="505"/>
      <c r="D439" s="1198" t="s">
        <v>1175</v>
      </c>
      <c r="E439" s="1199" t="s">
        <v>70</v>
      </c>
      <c r="F439" s="1202"/>
      <c r="G439" s="1202"/>
      <c r="H439" s="1205" t="s">
        <v>1142</v>
      </c>
      <c r="I439" s="1202" t="s">
        <v>53</v>
      </c>
      <c r="J439" s="1202" t="s">
        <v>805</v>
      </c>
      <c r="K439" s="1202" t="s">
        <v>805</v>
      </c>
      <c r="L439" s="1202" t="s">
        <v>747</v>
      </c>
      <c r="M439" s="1202" t="s">
        <v>1143</v>
      </c>
      <c r="N439" s="1202" t="s">
        <v>1176</v>
      </c>
      <c r="O439" s="1203" t="s">
        <v>73</v>
      </c>
      <c r="P439" s="1203" t="s">
        <v>73</v>
      </c>
      <c r="Q439" s="1203" t="s">
        <v>750</v>
      </c>
      <c r="R439" s="1203" t="s">
        <v>966</v>
      </c>
      <c r="S439" s="1198">
        <f>VLOOKUP($D439,'NI-San'!$B$1:$V$2048,12,FALSE)</f>
        <v>0</v>
      </c>
      <c r="T439" s="1198">
        <f>VLOOKUP($D439,'NI-San'!$B$1:$V$2048,13,FALSE)</f>
        <v>0</v>
      </c>
      <c r="U439" s="1198">
        <f>VLOOKUP($D439,'NI-San'!$B$1:$V$2048,16,FALSE)</f>
        <v>0</v>
      </c>
      <c r="V439" s="1198">
        <f>VLOOKUP($D439,'NI-San'!$B$1:$V$2048,17,FALSE)</f>
        <v>0</v>
      </c>
      <c r="W439" s="1198">
        <f>VLOOKUP($D439,'NI-San'!$B$1:$V$2048,18,FALSE)</f>
        <v>0</v>
      </c>
      <c r="X439" s="1198">
        <f>VLOOKUP($D439,'NI-San'!$B$1:$V$2048,19,FALSE)</f>
        <v>0</v>
      </c>
    </row>
    <row r="440" spans="1:24" ht="27" hidden="1">
      <c r="A440" s="505"/>
      <c r="B440" s="505"/>
      <c r="C440" s="505"/>
      <c r="D440" s="1198" t="s">
        <v>1177</v>
      </c>
      <c r="E440" s="1199" t="s">
        <v>70</v>
      </c>
      <c r="F440" s="1202"/>
      <c r="G440" s="1202"/>
      <c r="H440" s="1205"/>
      <c r="I440" s="1202" t="s">
        <v>53</v>
      </c>
      <c r="J440" s="1202"/>
      <c r="K440" s="1202"/>
      <c r="L440" s="1202"/>
      <c r="M440" s="1202"/>
      <c r="N440" s="1203" t="s">
        <v>1178</v>
      </c>
      <c r="O440" s="1203" t="s">
        <v>73</v>
      </c>
      <c r="P440" s="1203" t="s">
        <v>73</v>
      </c>
      <c r="Q440" s="1203" t="s">
        <v>73</v>
      </c>
      <c r="R440" s="1203" t="s">
        <v>73</v>
      </c>
      <c r="S440" s="1198">
        <f>VLOOKUP($D440,'NI-San'!$B$1:$V$2048,12,FALSE)</f>
        <v>0</v>
      </c>
      <c r="T440" s="1198">
        <f>VLOOKUP($D440,'NI-San'!$B$1:$V$2048,13,FALSE)</f>
        <v>0</v>
      </c>
      <c r="U440" s="1198">
        <f>VLOOKUP($D440,'NI-San'!$B$1:$V$2048,16,FALSE)</f>
        <v>0</v>
      </c>
      <c r="V440" s="1198">
        <f>VLOOKUP($D440,'NI-San'!$B$1:$V$2048,17,FALSE)</f>
        <v>0</v>
      </c>
      <c r="W440" s="1198">
        <f>VLOOKUP($D440,'NI-San'!$B$1:$V$2048,18,FALSE)</f>
        <v>0</v>
      </c>
      <c r="X440" s="1198">
        <f>VLOOKUP($D440,'NI-San'!$B$1:$V$2048,19,FALSE)</f>
        <v>0</v>
      </c>
    </row>
    <row r="441" spans="1:24" hidden="1">
      <c r="A441" s="505"/>
      <c r="B441" s="505"/>
      <c r="C441" s="505"/>
      <c r="D441" s="1198" t="s">
        <v>1179</v>
      </c>
      <c r="E441" s="1199" t="s">
        <v>70</v>
      </c>
      <c r="F441" s="1202"/>
      <c r="G441" s="1202"/>
      <c r="H441" s="1202"/>
      <c r="I441" s="1202" t="s">
        <v>71</v>
      </c>
      <c r="J441" s="1202"/>
      <c r="K441" s="1202"/>
      <c r="L441" s="1202"/>
      <c r="M441" s="1202"/>
      <c r="N441" s="1203" t="s">
        <v>1180</v>
      </c>
      <c r="O441" s="1203" t="s">
        <v>73</v>
      </c>
      <c r="P441" s="1203" t="s">
        <v>73</v>
      </c>
      <c r="Q441" s="1203" t="s">
        <v>73</v>
      </c>
      <c r="R441" s="1203" t="s">
        <v>73</v>
      </c>
      <c r="S441" s="1198">
        <f>VLOOKUP($D441,'NI-San'!$B$1:$V$2048,12,FALSE)</f>
        <v>180393</v>
      </c>
      <c r="T441" s="1198">
        <f>VLOOKUP($D441,'NI-San'!$B$1:$V$2048,13,FALSE)</f>
        <v>184496</v>
      </c>
      <c r="U441" s="1198">
        <f>VLOOKUP($D441,'NI-San'!$B$1:$V$2048,16,FALSE)</f>
        <v>0</v>
      </c>
      <c r="V441" s="1198">
        <f>VLOOKUP($D441,'NI-San'!$B$1:$V$2048,17,FALSE)</f>
        <v>0</v>
      </c>
      <c r="W441" s="1198">
        <f>VLOOKUP($D441,'NI-San'!$B$1:$V$2048,18,FALSE)</f>
        <v>0</v>
      </c>
      <c r="X441" s="1198">
        <f>VLOOKUP($D441,'NI-San'!$B$1:$V$2048,19,FALSE)</f>
        <v>0</v>
      </c>
    </row>
    <row r="442" spans="1:24" ht="27" hidden="1">
      <c r="A442" s="505"/>
      <c r="B442" s="505"/>
      <c r="C442" s="505"/>
      <c r="D442" s="1198" t="s">
        <v>1181</v>
      </c>
      <c r="E442" s="1199" t="s">
        <v>70</v>
      </c>
      <c r="F442" s="1202" t="s">
        <v>157</v>
      </c>
      <c r="G442" s="1202"/>
      <c r="H442" s="1202" t="s">
        <v>1182</v>
      </c>
      <c r="I442" s="1202" t="s">
        <v>53</v>
      </c>
      <c r="J442" s="1202" t="s">
        <v>1183</v>
      </c>
      <c r="K442" s="1202" t="s">
        <v>1183</v>
      </c>
      <c r="L442" s="1202" t="s">
        <v>747</v>
      </c>
      <c r="M442" s="1202" t="s">
        <v>1184</v>
      </c>
      <c r="N442" s="1203" t="s">
        <v>1185</v>
      </c>
      <c r="O442" s="1203" t="s">
        <v>73</v>
      </c>
      <c r="P442" s="1203" t="s">
        <v>73</v>
      </c>
      <c r="Q442" s="1203" t="s">
        <v>750</v>
      </c>
      <c r="R442" s="1203" t="s">
        <v>966</v>
      </c>
      <c r="S442" s="1198">
        <f>VLOOKUP($D442,'NI-San'!$B$1:$V$2048,12,FALSE)</f>
        <v>95283</v>
      </c>
      <c r="T442" s="1198">
        <f>VLOOKUP($D442,'NI-San'!$B$1:$V$2048,13,FALSE)</f>
        <v>93109</v>
      </c>
      <c r="U442" s="1198">
        <f>VLOOKUP($D442,'NI-San'!$B$1:$V$2048,16,FALSE)</f>
        <v>0</v>
      </c>
      <c r="V442" s="1198">
        <f>VLOOKUP($D442,'NI-San'!$B$1:$V$2048,17,FALSE)</f>
        <v>0</v>
      </c>
      <c r="W442" s="1198">
        <f>VLOOKUP($D442,'NI-San'!$B$1:$V$2048,18,FALSE)</f>
        <v>0</v>
      </c>
      <c r="X442" s="1198">
        <f>VLOOKUP($D442,'NI-San'!$B$1:$V$2048,19,FALSE)</f>
        <v>0</v>
      </c>
    </row>
    <row r="443" spans="1:24" ht="27" hidden="1">
      <c r="A443" s="505"/>
      <c r="B443" s="505"/>
      <c r="C443" s="505"/>
      <c r="D443" s="1198" t="s">
        <v>1186</v>
      </c>
      <c r="E443" s="1199" t="s">
        <v>70</v>
      </c>
      <c r="F443" s="1202"/>
      <c r="G443" s="1202"/>
      <c r="H443" s="1202" t="s">
        <v>1187</v>
      </c>
      <c r="I443" s="1202" t="s">
        <v>53</v>
      </c>
      <c r="J443" s="1202" t="s">
        <v>1183</v>
      </c>
      <c r="K443" s="1202" t="s">
        <v>1183</v>
      </c>
      <c r="L443" s="1202" t="s">
        <v>747</v>
      </c>
      <c r="M443" s="1202" t="s">
        <v>1184</v>
      </c>
      <c r="N443" s="1203" t="s">
        <v>1188</v>
      </c>
      <c r="O443" s="1203" t="s">
        <v>73</v>
      </c>
      <c r="P443" s="1203" t="s">
        <v>73</v>
      </c>
      <c r="Q443" s="1203" t="s">
        <v>750</v>
      </c>
      <c r="R443" s="1203" t="s">
        <v>966</v>
      </c>
      <c r="S443" s="1198">
        <f>VLOOKUP($D443,'NI-San'!$B$1:$V$2048,12,FALSE)</f>
        <v>0</v>
      </c>
      <c r="T443" s="1198">
        <f>VLOOKUP($D443,'NI-San'!$B$1:$V$2048,13,FALSE)</f>
        <v>0</v>
      </c>
      <c r="U443" s="1198">
        <f>VLOOKUP($D443,'NI-San'!$B$1:$V$2048,16,FALSE)</f>
        <v>0</v>
      </c>
      <c r="V443" s="1198">
        <f>VLOOKUP($D443,'NI-San'!$B$1:$V$2048,17,FALSE)</f>
        <v>0</v>
      </c>
      <c r="W443" s="1198">
        <f>VLOOKUP($D443,'NI-San'!$B$1:$V$2048,18,FALSE)</f>
        <v>0</v>
      </c>
      <c r="X443" s="1198">
        <f>VLOOKUP($D443,'NI-San'!$B$1:$V$2048,19,FALSE)</f>
        <v>0</v>
      </c>
    </row>
    <row r="444" spans="1:24" ht="27" hidden="1">
      <c r="A444" s="505"/>
      <c r="B444" s="505"/>
      <c r="C444" s="505"/>
      <c r="D444" s="1198" t="s">
        <v>1189</v>
      </c>
      <c r="E444" s="1199" t="s">
        <v>70</v>
      </c>
      <c r="F444" s="1202" t="s">
        <v>157</v>
      </c>
      <c r="G444" s="1202"/>
      <c r="H444" s="1202" t="s">
        <v>1182</v>
      </c>
      <c r="I444" s="1202" t="s">
        <v>53</v>
      </c>
      <c r="J444" s="1202" t="s">
        <v>1183</v>
      </c>
      <c r="K444" s="1202" t="s">
        <v>1183</v>
      </c>
      <c r="L444" s="1202" t="s">
        <v>747</v>
      </c>
      <c r="M444" s="1202" t="s">
        <v>1184</v>
      </c>
      <c r="N444" s="1203" t="s">
        <v>1190</v>
      </c>
      <c r="O444" s="1203" t="s">
        <v>73</v>
      </c>
      <c r="P444" s="1203" t="s">
        <v>73</v>
      </c>
      <c r="Q444" s="1203" t="s">
        <v>750</v>
      </c>
      <c r="R444" s="1203" t="s">
        <v>966</v>
      </c>
      <c r="S444" s="1198">
        <f>VLOOKUP($D444,'NI-San'!$B$1:$V$2048,12,FALSE)</f>
        <v>31828</v>
      </c>
      <c r="T444" s="1198">
        <f>VLOOKUP($D444,'NI-San'!$B$1:$V$2048,13,FALSE)</f>
        <v>32162</v>
      </c>
      <c r="U444" s="1198">
        <f>VLOOKUP($D444,'NI-San'!$B$1:$V$2048,16,FALSE)</f>
        <v>0</v>
      </c>
      <c r="V444" s="1198">
        <f>VLOOKUP($D444,'NI-San'!$B$1:$V$2048,17,FALSE)</f>
        <v>0</v>
      </c>
      <c r="W444" s="1198">
        <f>VLOOKUP($D444,'NI-San'!$B$1:$V$2048,18,FALSE)</f>
        <v>0</v>
      </c>
      <c r="X444" s="1198">
        <f>VLOOKUP($D444,'NI-San'!$B$1:$V$2048,19,FALSE)</f>
        <v>0</v>
      </c>
    </row>
    <row r="445" spans="1:24" ht="27" hidden="1">
      <c r="A445" s="505"/>
      <c r="B445" s="505"/>
      <c r="C445" s="505"/>
      <c r="D445" s="1198" t="s">
        <v>1191</v>
      </c>
      <c r="E445" s="1199" t="s">
        <v>70</v>
      </c>
      <c r="F445" s="1202"/>
      <c r="G445" s="1202"/>
      <c r="H445" s="1202" t="s">
        <v>1187</v>
      </c>
      <c r="I445" s="1202" t="s">
        <v>53</v>
      </c>
      <c r="J445" s="1202" t="s">
        <v>1183</v>
      </c>
      <c r="K445" s="1202" t="s">
        <v>1183</v>
      </c>
      <c r="L445" s="1202" t="s">
        <v>747</v>
      </c>
      <c r="M445" s="1202" t="s">
        <v>1184</v>
      </c>
      <c r="N445" s="1203" t="s">
        <v>1192</v>
      </c>
      <c r="O445" s="1203" t="s">
        <v>73</v>
      </c>
      <c r="P445" s="1203" t="s">
        <v>73</v>
      </c>
      <c r="Q445" s="1203" t="s">
        <v>750</v>
      </c>
      <c r="R445" s="1203" t="s">
        <v>966</v>
      </c>
      <c r="S445" s="1198">
        <f>VLOOKUP($D445,'NI-San'!$B$1:$V$2048,12,FALSE)</f>
        <v>0</v>
      </c>
      <c r="T445" s="1198">
        <f>VLOOKUP($D445,'NI-San'!$B$1:$V$2048,13,FALSE)</f>
        <v>0</v>
      </c>
      <c r="U445" s="1198">
        <f>VLOOKUP($D445,'NI-San'!$B$1:$V$2048,16,FALSE)</f>
        <v>0</v>
      </c>
      <c r="V445" s="1198">
        <f>VLOOKUP($D445,'NI-San'!$B$1:$V$2048,17,FALSE)</f>
        <v>0</v>
      </c>
      <c r="W445" s="1198">
        <f>VLOOKUP($D445,'NI-San'!$B$1:$V$2048,18,FALSE)</f>
        <v>0</v>
      </c>
      <c r="X445" s="1198">
        <f>VLOOKUP($D445,'NI-San'!$B$1:$V$2048,19,FALSE)</f>
        <v>0</v>
      </c>
    </row>
    <row r="446" spans="1:24" ht="27">
      <c r="A446" s="505"/>
      <c r="B446" s="505"/>
      <c r="C446" s="505"/>
      <c r="D446" s="1198" t="s">
        <v>1193</v>
      </c>
      <c r="E446" s="1199" t="s">
        <v>70</v>
      </c>
      <c r="F446" s="1202" t="s">
        <v>295</v>
      </c>
      <c r="G446" s="1202"/>
      <c r="H446" s="1202" t="s">
        <v>1194</v>
      </c>
      <c r="I446" s="1202" t="s">
        <v>53</v>
      </c>
      <c r="J446" s="1202" t="s">
        <v>1183</v>
      </c>
      <c r="K446" s="1202" t="s">
        <v>1183</v>
      </c>
      <c r="L446" s="1202" t="s">
        <v>747</v>
      </c>
      <c r="M446" s="1202" t="s">
        <v>1184</v>
      </c>
      <c r="N446" s="1203" t="s">
        <v>1195</v>
      </c>
      <c r="O446" s="1203" t="s">
        <v>73</v>
      </c>
      <c r="P446" s="1203" t="s">
        <v>73</v>
      </c>
      <c r="Q446" s="1203" t="s">
        <v>750</v>
      </c>
      <c r="R446" s="1203" t="s">
        <v>966</v>
      </c>
      <c r="S446" s="1198">
        <f>VLOOKUP($D446,'NI-San'!$B$1:$V$2048,12,FALSE)</f>
        <v>4982</v>
      </c>
      <c r="T446" s="1198">
        <f>VLOOKUP($D446,'NI-San'!$B$1:$V$2048,13,FALSE)</f>
        <v>4911</v>
      </c>
      <c r="U446" s="1198">
        <f>VLOOKUP($D446,'NI-San'!$B$1:$V$2048,16,FALSE)</f>
        <v>0</v>
      </c>
      <c r="V446" s="1198">
        <f>VLOOKUP($D446,'NI-San'!$B$1:$V$2048,17,FALSE)</f>
        <v>0</v>
      </c>
      <c r="W446" s="1198">
        <f>VLOOKUP($D446,'NI-San'!$B$1:$V$2048,18,FALSE)</f>
        <v>0</v>
      </c>
      <c r="X446" s="1198">
        <f>VLOOKUP($D446,'NI-San'!$B$1:$V$2048,19,FALSE)</f>
        <v>0</v>
      </c>
    </row>
    <row r="447" spans="1:24" ht="27" hidden="1">
      <c r="A447" s="505"/>
      <c r="B447" s="505"/>
      <c r="C447" s="505"/>
      <c r="D447" s="1198" t="s">
        <v>1196</v>
      </c>
      <c r="E447" s="1199" t="s">
        <v>70</v>
      </c>
      <c r="F447" s="1202"/>
      <c r="G447" s="1202"/>
      <c r="H447" s="1202" t="s">
        <v>1197</v>
      </c>
      <c r="I447" s="1202" t="s">
        <v>53</v>
      </c>
      <c r="J447" s="1202" t="s">
        <v>1183</v>
      </c>
      <c r="K447" s="1202" t="s">
        <v>1183</v>
      </c>
      <c r="L447" s="1202" t="s">
        <v>747</v>
      </c>
      <c r="M447" s="1202" t="s">
        <v>1184</v>
      </c>
      <c r="N447" s="1203" t="s">
        <v>1198</v>
      </c>
      <c r="O447" s="1203" t="s">
        <v>73</v>
      </c>
      <c r="P447" s="1203" t="s">
        <v>73</v>
      </c>
      <c r="Q447" s="1203" t="s">
        <v>750</v>
      </c>
      <c r="R447" s="1203" t="s">
        <v>966</v>
      </c>
      <c r="S447" s="1198">
        <f>VLOOKUP($D447,'NI-San'!$B$1:$V$2048,12,FALSE)</f>
        <v>0</v>
      </c>
      <c r="T447" s="1198">
        <f>VLOOKUP($D447,'NI-San'!$B$1:$V$2048,13,FALSE)</f>
        <v>0</v>
      </c>
      <c r="U447" s="1198">
        <f>VLOOKUP($D447,'NI-San'!$B$1:$V$2048,16,FALSE)</f>
        <v>0</v>
      </c>
      <c r="V447" s="1198">
        <f>VLOOKUP($D447,'NI-San'!$B$1:$V$2048,17,FALSE)</f>
        <v>0</v>
      </c>
      <c r="W447" s="1198">
        <f>VLOOKUP($D447,'NI-San'!$B$1:$V$2048,18,FALSE)</f>
        <v>0</v>
      </c>
      <c r="X447" s="1198">
        <f>VLOOKUP($D447,'NI-San'!$B$1:$V$2048,19,FALSE)</f>
        <v>0</v>
      </c>
    </row>
    <row r="448" spans="1:24" ht="27" hidden="1">
      <c r="A448" s="505"/>
      <c r="B448" s="505"/>
      <c r="C448" s="505"/>
      <c r="D448" s="1198" t="s">
        <v>1199</v>
      </c>
      <c r="E448" s="1199" t="s">
        <v>70</v>
      </c>
      <c r="F448" s="1202"/>
      <c r="G448" s="1202"/>
      <c r="H448" s="1202" t="s">
        <v>1200</v>
      </c>
      <c r="I448" s="1202" t="s">
        <v>53</v>
      </c>
      <c r="J448" s="1202" t="s">
        <v>1183</v>
      </c>
      <c r="K448" s="1202" t="s">
        <v>1183</v>
      </c>
      <c r="L448" s="1202" t="s">
        <v>747</v>
      </c>
      <c r="M448" s="1202" t="s">
        <v>1184</v>
      </c>
      <c r="N448" s="1203" t="s">
        <v>1201</v>
      </c>
      <c r="O448" s="1203" t="s">
        <v>73</v>
      </c>
      <c r="P448" s="1203" t="s">
        <v>73</v>
      </c>
      <c r="Q448" s="1203" t="s">
        <v>750</v>
      </c>
      <c r="R448" s="1203" t="s">
        <v>966</v>
      </c>
      <c r="S448" s="1198">
        <f>VLOOKUP($D448,'NI-San'!$B$1:$V$2048,12,FALSE)</f>
        <v>20544</v>
      </c>
      <c r="T448" s="1198">
        <f>VLOOKUP($D448,'NI-San'!$B$1:$V$2048,13,FALSE)</f>
        <v>20155</v>
      </c>
      <c r="U448" s="1198">
        <f>VLOOKUP($D448,'NI-San'!$B$1:$V$2048,16,FALSE)</f>
        <v>0</v>
      </c>
      <c r="V448" s="1198">
        <f>VLOOKUP($D448,'NI-San'!$B$1:$V$2048,17,FALSE)</f>
        <v>0</v>
      </c>
      <c r="W448" s="1198">
        <f>VLOOKUP($D448,'NI-San'!$B$1:$V$2048,18,FALSE)</f>
        <v>0</v>
      </c>
      <c r="X448" s="1198">
        <f>VLOOKUP($D448,'NI-San'!$B$1:$V$2048,19,FALSE)</f>
        <v>0</v>
      </c>
    </row>
    <row r="449" spans="1:24" ht="27" hidden="1">
      <c r="A449" s="505"/>
      <c r="B449" s="505"/>
      <c r="C449" s="505"/>
      <c r="D449" s="1198" t="s">
        <v>1202</v>
      </c>
      <c r="E449" s="1199" t="s">
        <v>70</v>
      </c>
      <c r="F449" s="1202"/>
      <c r="G449" s="1202"/>
      <c r="H449" s="1202" t="s">
        <v>1203</v>
      </c>
      <c r="I449" s="1202" t="s">
        <v>53</v>
      </c>
      <c r="J449" s="1202" t="s">
        <v>1183</v>
      </c>
      <c r="K449" s="1202" t="s">
        <v>1183</v>
      </c>
      <c r="L449" s="1202" t="s">
        <v>747</v>
      </c>
      <c r="M449" s="1202" t="s">
        <v>1184</v>
      </c>
      <c r="N449" s="1203" t="s">
        <v>1204</v>
      </c>
      <c r="O449" s="1203" t="s">
        <v>73</v>
      </c>
      <c r="P449" s="1203" t="s">
        <v>73</v>
      </c>
      <c r="Q449" s="1203" t="s">
        <v>750</v>
      </c>
      <c r="R449" s="1203" t="s">
        <v>966</v>
      </c>
      <c r="S449" s="1198">
        <f>VLOOKUP($D449,'NI-San'!$B$1:$V$2048,12,FALSE)</f>
        <v>3622</v>
      </c>
      <c r="T449" s="1198">
        <f>VLOOKUP($D449,'NI-San'!$B$1:$V$2048,13,FALSE)</f>
        <v>3394</v>
      </c>
      <c r="U449" s="1198">
        <f>VLOOKUP($D449,'NI-San'!$B$1:$V$2048,16,FALSE)</f>
        <v>0</v>
      </c>
      <c r="V449" s="1198">
        <f>VLOOKUP($D449,'NI-San'!$B$1:$V$2048,17,FALSE)</f>
        <v>0</v>
      </c>
      <c r="W449" s="1198">
        <f>VLOOKUP($D449,'NI-San'!$B$1:$V$2048,18,FALSE)</f>
        <v>0</v>
      </c>
      <c r="X449" s="1198">
        <f>VLOOKUP($D449,'NI-San'!$B$1:$V$2048,19,FALSE)</f>
        <v>0</v>
      </c>
    </row>
    <row r="450" spans="1:24" ht="27" hidden="1">
      <c r="A450" s="505"/>
      <c r="B450" s="505"/>
      <c r="C450" s="505"/>
      <c r="D450" s="1198" t="s">
        <v>1205</v>
      </c>
      <c r="E450" s="1199" t="s">
        <v>70</v>
      </c>
      <c r="F450" s="1202"/>
      <c r="G450" s="1202"/>
      <c r="H450" s="1202" t="s">
        <v>1197</v>
      </c>
      <c r="I450" s="1202" t="s">
        <v>53</v>
      </c>
      <c r="J450" s="1202" t="s">
        <v>1183</v>
      </c>
      <c r="K450" s="1202" t="s">
        <v>1183</v>
      </c>
      <c r="L450" s="1202" t="s">
        <v>747</v>
      </c>
      <c r="M450" s="1202" t="s">
        <v>1184</v>
      </c>
      <c r="N450" s="1203" t="s">
        <v>1206</v>
      </c>
      <c r="O450" s="1203" t="s">
        <v>73</v>
      </c>
      <c r="P450" s="1203" t="s">
        <v>73</v>
      </c>
      <c r="Q450" s="1203" t="s">
        <v>750</v>
      </c>
      <c r="R450" s="1203" t="s">
        <v>966</v>
      </c>
      <c r="S450" s="1198">
        <f>VLOOKUP($D450,'NI-San'!$B$1:$V$2048,12,FALSE)</f>
        <v>8511</v>
      </c>
      <c r="T450" s="1198">
        <f>VLOOKUP($D450,'NI-San'!$B$1:$V$2048,13,FALSE)</f>
        <v>8647</v>
      </c>
      <c r="U450" s="1198">
        <f>VLOOKUP($D450,'NI-San'!$B$1:$V$2048,16,FALSE)</f>
        <v>0</v>
      </c>
      <c r="V450" s="1198">
        <f>VLOOKUP($D450,'NI-San'!$B$1:$V$2048,17,FALSE)</f>
        <v>0</v>
      </c>
      <c r="W450" s="1198">
        <f>VLOOKUP($D450,'NI-San'!$B$1:$V$2048,18,FALSE)</f>
        <v>0</v>
      </c>
      <c r="X450" s="1198">
        <f>VLOOKUP($D450,'NI-San'!$B$1:$V$2048,19,FALSE)</f>
        <v>0</v>
      </c>
    </row>
    <row r="451" spans="1:24" ht="27" hidden="1">
      <c r="A451" s="505"/>
      <c r="B451" s="505"/>
      <c r="C451" s="505"/>
      <c r="D451" s="1198" t="s">
        <v>1207</v>
      </c>
      <c r="E451" s="1199" t="s">
        <v>70</v>
      </c>
      <c r="F451" s="1202"/>
      <c r="G451" s="1202"/>
      <c r="H451" s="1202" t="s">
        <v>1200</v>
      </c>
      <c r="I451" s="1202" t="s">
        <v>53</v>
      </c>
      <c r="J451" s="1202" t="s">
        <v>1183</v>
      </c>
      <c r="K451" s="1202" t="s">
        <v>1183</v>
      </c>
      <c r="L451" s="1202" t="s">
        <v>747</v>
      </c>
      <c r="M451" s="1202" t="s">
        <v>1184</v>
      </c>
      <c r="N451" s="1203" t="s">
        <v>1208</v>
      </c>
      <c r="O451" s="1203" t="s">
        <v>73</v>
      </c>
      <c r="P451" s="1203" t="s">
        <v>73</v>
      </c>
      <c r="Q451" s="1203" t="s">
        <v>750</v>
      </c>
      <c r="R451" s="1203" t="s">
        <v>966</v>
      </c>
      <c r="S451" s="1198">
        <f>VLOOKUP($D451,'NI-San'!$B$1:$V$2048,12,FALSE)</f>
        <v>2244</v>
      </c>
      <c r="T451" s="1198">
        <f>VLOOKUP($D451,'NI-San'!$B$1:$V$2048,13,FALSE)</f>
        <v>2637</v>
      </c>
      <c r="U451" s="1198">
        <f>VLOOKUP($D451,'NI-San'!$B$1:$V$2048,16,FALSE)</f>
        <v>0</v>
      </c>
      <c r="V451" s="1198">
        <f>VLOOKUP($D451,'NI-San'!$B$1:$V$2048,17,FALSE)</f>
        <v>0</v>
      </c>
      <c r="W451" s="1198">
        <f>VLOOKUP($D451,'NI-San'!$B$1:$V$2048,18,FALSE)</f>
        <v>0</v>
      </c>
      <c r="X451" s="1198">
        <f>VLOOKUP($D451,'NI-San'!$B$1:$V$2048,19,FALSE)</f>
        <v>0</v>
      </c>
    </row>
    <row r="452" spans="1:24" ht="27" hidden="1">
      <c r="A452" s="505"/>
      <c r="B452" s="505"/>
      <c r="C452" s="505"/>
      <c r="D452" s="1198" t="s">
        <v>1209</v>
      </c>
      <c r="E452" s="1199" t="s">
        <v>70</v>
      </c>
      <c r="F452" s="1202"/>
      <c r="G452" s="1202"/>
      <c r="H452" s="1202" t="s">
        <v>1203</v>
      </c>
      <c r="I452" s="1202" t="s">
        <v>53</v>
      </c>
      <c r="J452" s="1202" t="s">
        <v>1183</v>
      </c>
      <c r="K452" s="1202" t="s">
        <v>1183</v>
      </c>
      <c r="L452" s="1202" t="s">
        <v>747</v>
      </c>
      <c r="M452" s="1202" t="s">
        <v>1184</v>
      </c>
      <c r="N452" s="1203" t="s">
        <v>1210</v>
      </c>
      <c r="O452" s="1203" t="s">
        <v>73</v>
      </c>
      <c r="P452" s="1203" t="s">
        <v>73</v>
      </c>
      <c r="Q452" s="1203" t="s">
        <v>750</v>
      </c>
      <c r="R452" s="1203" t="s">
        <v>966</v>
      </c>
      <c r="S452" s="1198">
        <f>VLOOKUP($D452,'NI-San'!$B$1:$V$2048,12,FALSE)</f>
        <v>13379</v>
      </c>
      <c r="T452" s="1198">
        <f>VLOOKUP($D452,'NI-San'!$B$1:$V$2048,13,FALSE)</f>
        <v>14702</v>
      </c>
      <c r="U452" s="1198">
        <f>VLOOKUP($D452,'NI-San'!$B$1:$V$2048,16,FALSE)</f>
        <v>0</v>
      </c>
      <c r="V452" s="1198">
        <f>VLOOKUP($D452,'NI-San'!$B$1:$V$2048,17,FALSE)</f>
        <v>0</v>
      </c>
      <c r="W452" s="1198">
        <f>VLOOKUP($D452,'NI-San'!$B$1:$V$2048,18,FALSE)</f>
        <v>0</v>
      </c>
      <c r="X452" s="1198">
        <f>VLOOKUP($D452,'NI-San'!$B$1:$V$2048,19,FALSE)</f>
        <v>0</v>
      </c>
    </row>
    <row r="453" spans="1:24">
      <c r="A453" s="505"/>
      <c r="B453" s="505"/>
      <c r="C453" s="505"/>
      <c r="D453" s="1198" t="s">
        <v>1211</v>
      </c>
      <c r="E453" s="1199" t="s">
        <v>70</v>
      </c>
      <c r="F453" s="1202" t="s">
        <v>295</v>
      </c>
      <c r="G453" s="1202"/>
      <c r="H453" s="1202" t="s">
        <v>1212</v>
      </c>
      <c r="I453" s="1202" t="s">
        <v>531</v>
      </c>
      <c r="J453" s="1202" t="s">
        <v>971</v>
      </c>
      <c r="K453" s="1202" t="s">
        <v>971</v>
      </c>
      <c r="L453" s="1202"/>
      <c r="M453" s="1202" t="s">
        <v>1184</v>
      </c>
      <c r="N453" s="1203" t="s">
        <v>1213</v>
      </c>
      <c r="O453" s="1203" t="s">
        <v>73</v>
      </c>
      <c r="P453" s="1203" t="s">
        <v>73</v>
      </c>
      <c r="Q453" s="1203" t="s">
        <v>73</v>
      </c>
      <c r="R453" s="1203" t="s">
        <v>73</v>
      </c>
      <c r="S453" s="1198">
        <f>VLOOKUP($D453,'NI-San'!$B$1:$V$2048,12,FALSE)</f>
        <v>0</v>
      </c>
      <c r="T453" s="1198">
        <f>VLOOKUP($D453,'NI-San'!$B$1:$V$2048,13,FALSE)</f>
        <v>4779</v>
      </c>
      <c r="U453" s="1198">
        <f>VLOOKUP($D453,'NI-San'!$B$1:$V$2048,16,FALSE)</f>
        <v>0</v>
      </c>
      <c r="V453" s="1198">
        <f>VLOOKUP($D453,'NI-San'!$B$1:$V$2048,17,FALSE)</f>
        <v>0</v>
      </c>
      <c r="W453" s="1198">
        <f>VLOOKUP($D453,'NI-San'!$B$1:$V$2048,18,FALSE)</f>
        <v>0</v>
      </c>
      <c r="X453" s="1198">
        <f>VLOOKUP($D453,'NI-San'!$B$1:$V$2048,19,FALSE)</f>
        <v>0</v>
      </c>
    </row>
    <row r="454" spans="1:24" hidden="1">
      <c r="A454" s="505"/>
      <c r="B454" s="505"/>
      <c r="C454" s="505"/>
      <c r="D454" s="1198" t="s">
        <v>1214</v>
      </c>
      <c r="E454" s="1199" t="s">
        <v>70</v>
      </c>
      <c r="F454" s="1202"/>
      <c r="G454" s="1202"/>
      <c r="H454" s="1202" t="s">
        <v>1197</v>
      </c>
      <c r="I454" s="1202" t="s">
        <v>531</v>
      </c>
      <c r="J454" s="1202"/>
      <c r="K454" s="1202"/>
      <c r="L454" s="1202"/>
      <c r="M454" s="1202" t="s">
        <v>1184</v>
      </c>
      <c r="N454" s="1203" t="s">
        <v>1215</v>
      </c>
      <c r="O454" s="1203" t="s">
        <v>73</v>
      </c>
      <c r="P454" s="1203" t="s">
        <v>73</v>
      </c>
      <c r="Q454" s="1203" t="s">
        <v>73</v>
      </c>
      <c r="R454" s="1203" t="s">
        <v>73</v>
      </c>
      <c r="S454" s="1198">
        <f>VLOOKUP($D454,'NI-San'!$B$1:$V$2048,12,FALSE)</f>
        <v>0</v>
      </c>
      <c r="T454" s="1198">
        <f>VLOOKUP($D454,'NI-San'!$B$1:$V$2048,13,FALSE)</f>
        <v>0</v>
      </c>
      <c r="U454" s="1198">
        <f>VLOOKUP($D454,'NI-San'!$B$1:$V$2048,16,FALSE)</f>
        <v>0</v>
      </c>
      <c r="V454" s="1198">
        <f>VLOOKUP($D454,'NI-San'!$B$1:$V$2048,17,FALSE)</f>
        <v>0</v>
      </c>
      <c r="W454" s="1198">
        <f>VLOOKUP($D454,'NI-San'!$B$1:$V$2048,18,FALSE)</f>
        <v>0</v>
      </c>
      <c r="X454" s="1198">
        <f>VLOOKUP($D454,'NI-San'!$B$1:$V$2048,19,FALSE)</f>
        <v>0</v>
      </c>
    </row>
    <row r="455" spans="1:24" hidden="1">
      <c r="A455" s="505"/>
      <c r="B455" s="505"/>
      <c r="C455" s="505"/>
      <c r="D455" s="1198" t="s">
        <v>1216</v>
      </c>
      <c r="E455" s="1199" t="s">
        <v>70</v>
      </c>
      <c r="F455" s="1202"/>
      <c r="G455" s="1202"/>
      <c r="H455" s="1202" t="s">
        <v>1200</v>
      </c>
      <c r="I455" s="1202" t="s">
        <v>531</v>
      </c>
      <c r="J455" s="1202"/>
      <c r="K455" s="1202"/>
      <c r="L455" s="1202"/>
      <c r="M455" s="1202" t="s">
        <v>1184</v>
      </c>
      <c r="N455" s="1203" t="s">
        <v>1217</v>
      </c>
      <c r="O455" s="1203" t="s">
        <v>73</v>
      </c>
      <c r="P455" s="1203" t="s">
        <v>73</v>
      </c>
      <c r="Q455" s="1203" t="s">
        <v>73</v>
      </c>
      <c r="R455" s="1203" t="s">
        <v>73</v>
      </c>
      <c r="S455" s="1198">
        <f>VLOOKUP($D455,'NI-San'!$B$1:$V$2048,12,FALSE)</f>
        <v>0</v>
      </c>
      <c r="T455" s="1198">
        <f>VLOOKUP($D455,'NI-San'!$B$1:$V$2048,13,FALSE)</f>
        <v>0</v>
      </c>
      <c r="U455" s="1198">
        <f>VLOOKUP($D455,'NI-San'!$B$1:$V$2048,16,FALSE)</f>
        <v>0</v>
      </c>
      <c r="V455" s="1198">
        <f>VLOOKUP($D455,'NI-San'!$B$1:$V$2048,17,FALSE)</f>
        <v>0</v>
      </c>
      <c r="W455" s="1198">
        <f>VLOOKUP($D455,'NI-San'!$B$1:$V$2048,18,FALSE)</f>
        <v>0</v>
      </c>
      <c r="X455" s="1198">
        <f>VLOOKUP($D455,'NI-San'!$B$1:$V$2048,19,FALSE)</f>
        <v>0</v>
      </c>
    </row>
    <row r="456" spans="1:24" hidden="1">
      <c r="A456" s="505"/>
      <c r="B456" s="505"/>
      <c r="C456" s="505"/>
      <c r="D456" s="1198" t="s">
        <v>1218</v>
      </c>
      <c r="E456" s="1199" t="s">
        <v>70</v>
      </c>
      <c r="F456" s="1202"/>
      <c r="G456" s="1202"/>
      <c r="H456" s="1202" t="s">
        <v>1203</v>
      </c>
      <c r="I456" s="1202" t="s">
        <v>531</v>
      </c>
      <c r="J456" s="1202"/>
      <c r="K456" s="1202"/>
      <c r="L456" s="1202"/>
      <c r="M456" s="1202" t="s">
        <v>1184</v>
      </c>
      <c r="N456" s="1203" t="s">
        <v>1219</v>
      </c>
      <c r="O456" s="1203" t="s">
        <v>73</v>
      </c>
      <c r="P456" s="1203" t="s">
        <v>73</v>
      </c>
      <c r="Q456" s="1203" t="s">
        <v>73</v>
      </c>
      <c r="R456" s="1203" t="s">
        <v>73</v>
      </c>
      <c r="S456" s="1198">
        <f>VLOOKUP($D456,'NI-San'!$B$1:$V$2048,12,FALSE)</f>
        <v>0</v>
      </c>
      <c r="T456" s="1198">
        <f>VLOOKUP($D456,'NI-San'!$B$1:$V$2048,13,FALSE)</f>
        <v>0</v>
      </c>
      <c r="U456" s="1198">
        <f>VLOOKUP($D456,'NI-San'!$B$1:$V$2048,16,FALSE)</f>
        <v>0</v>
      </c>
      <c r="V456" s="1198">
        <f>VLOOKUP($D456,'NI-San'!$B$1:$V$2048,17,FALSE)</f>
        <v>0</v>
      </c>
      <c r="W456" s="1198">
        <f>VLOOKUP($D456,'NI-San'!$B$1:$V$2048,18,FALSE)</f>
        <v>0</v>
      </c>
      <c r="X456" s="1198">
        <f>VLOOKUP($D456,'NI-San'!$B$1:$V$2048,19,FALSE)</f>
        <v>0</v>
      </c>
    </row>
    <row r="457" spans="1:24" ht="27" hidden="1">
      <c r="A457" s="505"/>
      <c r="B457" s="505"/>
      <c r="C457" s="505"/>
      <c r="D457" s="1198" t="s">
        <v>1220</v>
      </c>
      <c r="E457" s="1199" t="s">
        <v>70</v>
      </c>
      <c r="F457" s="1202"/>
      <c r="G457" s="1202"/>
      <c r="H457" s="1202"/>
      <c r="I457" s="1202" t="s">
        <v>71</v>
      </c>
      <c r="J457" s="1202"/>
      <c r="K457" s="1202"/>
      <c r="L457" s="1202"/>
      <c r="M457" s="1202"/>
      <c r="N457" s="1203" t="s">
        <v>1221</v>
      </c>
      <c r="O457" s="1203" t="s">
        <v>73</v>
      </c>
      <c r="P457" s="1203" t="s">
        <v>73</v>
      </c>
      <c r="Q457" s="1203" t="s">
        <v>73</v>
      </c>
      <c r="R457" s="1203" t="s">
        <v>73</v>
      </c>
      <c r="S457" s="1198">
        <f>VLOOKUP($D457,'NI-San'!$B$1:$V$2048,12,FALSE)</f>
        <v>14814</v>
      </c>
      <c r="T457" s="1198">
        <f>VLOOKUP($D457,'NI-San'!$B$1:$V$2048,13,FALSE)</f>
        <v>14761</v>
      </c>
      <c r="U457" s="1198">
        <f>VLOOKUP($D457,'NI-San'!$B$1:$V$2048,16,FALSE)</f>
        <v>0</v>
      </c>
      <c r="V457" s="1198">
        <f>VLOOKUP($D457,'NI-San'!$B$1:$V$2048,17,FALSE)</f>
        <v>0</v>
      </c>
      <c r="W457" s="1198">
        <f>VLOOKUP($D457,'NI-San'!$B$1:$V$2048,18,FALSE)</f>
        <v>0</v>
      </c>
      <c r="X457" s="1198">
        <f>VLOOKUP($D457,'NI-San'!$B$1:$V$2048,19,FALSE)</f>
        <v>0</v>
      </c>
    </row>
    <row r="458" spans="1:24" ht="27" hidden="1">
      <c r="A458" s="505"/>
      <c r="B458" s="505"/>
      <c r="C458" s="505"/>
      <c r="D458" s="1198" t="s">
        <v>1222</v>
      </c>
      <c r="E458" s="1199" t="s">
        <v>70</v>
      </c>
      <c r="F458" s="1202" t="s">
        <v>157</v>
      </c>
      <c r="G458" s="1202"/>
      <c r="H458" s="1202" t="s">
        <v>1223</v>
      </c>
      <c r="I458" s="1202" t="s">
        <v>53</v>
      </c>
      <c r="J458" s="1202" t="s">
        <v>1224</v>
      </c>
      <c r="K458" s="1202" t="s">
        <v>1224</v>
      </c>
      <c r="L458" s="1202" t="s">
        <v>747</v>
      </c>
      <c r="M458" s="1202" t="s">
        <v>1225</v>
      </c>
      <c r="N458" s="1203" t="s">
        <v>1226</v>
      </c>
      <c r="O458" s="1203" t="s">
        <v>73</v>
      </c>
      <c r="P458" s="1203" t="s">
        <v>73</v>
      </c>
      <c r="Q458" s="1203" t="s">
        <v>750</v>
      </c>
      <c r="R458" s="1203" t="s">
        <v>966</v>
      </c>
      <c r="S458" s="1198">
        <f>VLOOKUP($D458,'NI-San'!$B$1:$V$2048,12,FALSE)</f>
        <v>10129</v>
      </c>
      <c r="T458" s="1198">
        <f>VLOOKUP($D458,'NI-San'!$B$1:$V$2048,13,FALSE)</f>
        <v>10265</v>
      </c>
      <c r="U458" s="1198">
        <f>VLOOKUP($D458,'NI-San'!$B$1:$V$2048,16,FALSE)</f>
        <v>0</v>
      </c>
      <c r="V458" s="1198">
        <f>VLOOKUP($D458,'NI-San'!$B$1:$V$2048,17,FALSE)</f>
        <v>0</v>
      </c>
      <c r="W458" s="1198">
        <f>VLOOKUP($D458,'NI-San'!$B$1:$V$2048,18,FALSE)</f>
        <v>0</v>
      </c>
      <c r="X458" s="1198">
        <f>VLOOKUP($D458,'NI-San'!$B$1:$V$2048,19,FALSE)</f>
        <v>0</v>
      </c>
    </row>
    <row r="459" spans="1:24" ht="27" hidden="1">
      <c r="A459" s="505"/>
      <c r="B459" s="505"/>
      <c r="C459" s="505"/>
      <c r="D459" s="1198" t="s">
        <v>1227</v>
      </c>
      <c r="E459" s="1199" t="s">
        <v>70</v>
      </c>
      <c r="F459" s="1202"/>
      <c r="G459" s="1202"/>
      <c r="H459" s="1202" t="s">
        <v>1228</v>
      </c>
      <c r="I459" s="1202" t="s">
        <v>53</v>
      </c>
      <c r="J459" s="1202" t="s">
        <v>1224</v>
      </c>
      <c r="K459" s="1202" t="s">
        <v>1224</v>
      </c>
      <c r="L459" s="1202" t="s">
        <v>747</v>
      </c>
      <c r="M459" s="1202" t="s">
        <v>1225</v>
      </c>
      <c r="N459" s="1203" t="s">
        <v>1229</v>
      </c>
      <c r="O459" s="1203" t="s">
        <v>73</v>
      </c>
      <c r="P459" s="1203" t="s">
        <v>73</v>
      </c>
      <c r="Q459" s="1203" t="s">
        <v>750</v>
      </c>
      <c r="R459" s="1203" t="s">
        <v>966</v>
      </c>
      <c r="S459" s="1198">
        <f>VLOOKUP($D459,'NI-San'!$B$1:$V$2048,12,FALSE)</f>
        <v>0</v>
      </c>
      <c r="T459" s="1198">
        <f>VLOOKUP($D459,'NI-San'!$B$1:$V$2048,13,FALSE)</f>
        <v>0</v>
      </c>
      <c r="U459" s="1198">
        <f>VLOOKUP($D459,'NI-San'!$B$1:$V$2048,16,FALSE)</f>
        <v>0</v>
      </c>
      <c r="V459" s="1198">
        <f>VLOOKUP($D459,'NI-San'!$B$1:$V$2048,17,FALSE)</f>
        <v>0</v>
      </c>
      <c r="W459" s="1198">
        <f>VLOOKUP($D459,'NI-San'!$B$1:$V$2048,18,FALSE)</f>
        <v>0</v>
      </c>
      <c r="X459" s="1198">
        <f>VLOOKUP($D459,'NI-San'!$B$1:$V$2048,19,FALSE)</f>
        <v>0</v>
      </c>
    </row>
    <row r="460" spans="1:24" ht="27" hidden="1">
      <c r="A460" s="505"/>
      <c r="B460" s="505"/>
      <c r="C460" s="505"/>
      <c r="D460" s="1198" t="s">
        <v>1230</v>
      </c>
      <c r="E460" s="1199" t="s">
        <v>70</v>
      </c>
      <c r="F460" s="1202" t="s">
        <v>157</v>
      </c>
      <c r="G460" s="1202"/>
      <c r="H460" s="1202" t="s">
        <v>1223</v>
      </c>
      <c r="I460" s="1202" t="s">
        <v>53</v>
      </c>
      <c r="J460" s="1202" t="s">
        <v>1224</v>
      </c>
      <c r="K460" s="1202" t="s">
        <v>1224</v>
      </c>
      <c r="L460" s="1202" t="s">
        <v>747</v>
      </c>
      <c r="M460" s="1202" t="s">
        <v>1225</v>
      </c>
      <c r="N460" s="1203" t="s">
        <v>1231</v>
      </c>
      <c r="O460" s="1203" t="s">
        <v>73</v>
      </c>
      <c r="P460" s="1203" t="s">
        <v>73</v>
      </c>
      <c r="Q460" s="1203" t="s">
        <v>750</v>
      </c>
      <c r="R460" s="1203" t="s">
        <v>966</v>
      </c>
      <c r="S460" s="1198">
        <f>VLOOKUP($D460,'NI-San'!$B$1:$V$2048,12,FALSE)</f>
        <v>245</v>
      </c>
      <c r="T460" s="1198">
        <f>VLOOKUP($D460,'NI-San'!$B$1:$V$2048,13,FALSE)</f>
        <v>112</v>
      </c>
      <c r="U460" s="1198">
        <f>VLOOKUP($D460,'NI-San'!$B$1:$V$2048,16,FALSE)</f>
        <v>0</v>
      </c>
      <c r="V460" s="1198">
        <f>VLOOKUP($D460,'NI-San'!$B$1:$V$2048,17,FALSE)</f>
        <v>0</v>
      </c>
      <c r="W460" s="1198">
        <f>VLOOKUP($D460,'NI-San'!$B$1:$V$2048,18,FALSE)</f>
        <v>0</v>
      </c>
      <c r="X460" s="1198">
        <f>VLOOKUP($D460,'NI-San'!$B$1:$V$2048,19,FALSE)</f>
        <v>0</v>
      </c>
    </row>
    <row r="461" spans="1:24" ht="27" hidden="1">
      <c r="A461" s="505"/>
      <c r="B461" s="505"/>
      <c r="C461" s="505"/>
      <c r="D461" s="1198" t="s">
        <v>1232</v>
      </c>
      <c r="E461" s="1199" t="s">
        <v>70</v>
      </c>
      <c r="F461" s="1202"/>
      <c r="G461" s="1202"/>
      <c r="H461" s="1202" t="s">
        <v>1228</v>
      </c>
      <c r="I461" s="1202" t="s">
        <v>53</v>
      </c>
      <c r="J461" s="1202" t="s">
        <v>1224</v>
      </c>
      <c r="K461" s="1202" t="s">
        <v>1224</v>
      </c>
      <c r="L461" s="1202" t="s">
        <v>747</v>
      </c>
      <c r="M461" s="1202" t="s">
        <v>1225</v>
      </c>
      <c r="N461" s="1203" t="s">
        <v>1233</v>
      </c>
      <c r="O461" s="1203" t="s">
        <v>73</v>
      </c>
      <c r="P461" s="1203" t="s">
        <v>73</v>
      </c>
      <c r="Q461" s="1203" t="s">
        <v>750</v>
      </c>
      <c r="R461" s="1203" t="s">
        <v>966</v>
      </c>
      <c r="S461" s="1198">
        <f>VLOOKUP($D461,'NI-San'!$B$1:$V$2048,12,FALSE)</f>
        <v>0</v>
      </c>
      <c r="T461" s="1198">
        <f>VLOOKUP($D461,'NI-San'!$B$1:$V$2048,13,FALSE)</f>
        <v>0</v>
      </c>
      <c r="U461" s="1198">
        <f>VLOOKUP($D461,'NI-San'!$B$1:$V$2048,16,FALSE)</f>
        <v>0</v>
      </c>
      <c r="V461" s="1198">
        <f>VLOOKUP($D461,'NI-San'!$B$1:$V$2048,17,FALSE)</f>
        <v>0</v>
      </c>
      <c r="W461" s="1198">
        <f>VLOOKUP($D461,'NI-San'!$B$1:$V$2048,18,FALSE)</f>
        <v>0</v>
      </c>
      <c r="X461" s="1198">
        <f>VLOOKUP($D461,'NI-San'!$B$1:$V$2048,19,FALSE)</f>
        <v>0</v>
      </c>
    </row>
    <row r="462" spans="1:24" ht="27">
      <c r="A462" s="505"/>
      <c r="B462" s="505"/>
      <c r="C462" s="505"/>
      <c r="D462" s="1198" t="s">
        <v>1234</v>
      </c>
      <c r="E462" s="1199" t="s">
        <v>70</v>
      </c>
      <c r="F462" s="1202"/>
      <c r="G462" s="1202"/>
      <c r="H462" s="1202" t="s">
        <v>1235</v>
      </c>
      <c r="I462" s="1202" t="s">
        <v>53</v>
      </c>
      <c r="J462" s="1202" t="s">
        <v>1224</v>
      </c>
      <c r="K462" s="1202" t="s">
        <v>1224</v>
      </c>
      <c r="L462" s="1202" t="s">
        <v>747</v>
      </c>
      <c r="M462" s="1202" t="s">
        <v>1225</v>
      </c>
      <c r="N462" s="1203" t="s">
        <v>1236</v>
      </c>
      <c r="O462" s="1203" t="s">
        <v>73</v>
      </c>
      <c r="P462" s="1203" t="s">
        <v>73</v>
      </c>
      <c r="Q462" s="1203" t="s">
        <v>750</v>
      </c>
      <c r="R462" s="1203" t="s">
        <v>966</v>
      </c>
      <c r="S462" s="1198">
        <f>VLOOKUP($D462,'NI-San'!$B$1:$V$2048,12,FALSE)</f>
        <v>0</v>
      </c>
      <c r="T462" s="1198">
        <f>VLOOKUP($D462,'NI-San'!$B$1:$V$2048,13,FALSE)</f>
        <v>0</v>
      </c>
      <c r="U462" s="1198">
        <f>VLOOKUP($D462,'NI-San'!$B$1:$V$2048,16,FALSE)</f>
        <v>0</v>
      </c>
      <c r="V462" s="1198">
        <f>VLOOKUP($D462,'NI-San'!$B$1:$V$2048,17,FALSE)</f>
        <v>0</v>
      </c>
      <c r="W462" s="1198">
        <f>VLOOKUP($D462,'NI-San'!$B$1:$V$2048,18,FALSE)</f>
        <v>0</v>
      </c>
      <c r="X462" s="1198">
        <f>VLOOKUP($D462,'NI-San'!$B$1:$V$2048,19,FALSE)</f>
        <v>0</v>
      </c>
    </row>
    <row r="463" spans="1:24" ht="27" hidden="1">
      <c r="A463" s="505"/>
      <c r="B463" s="505"/>
      <c r="C463" s="505"/>
      <c r="D463" s="1198" t="s">
        <v>1237</v>
      </c>
      <c r="E463" s="1199" t="s">
        <v>70</v>
      </c>
      <c r="F463" s="1202"/>
      <c r="G463" s="1202"/>
      <c r="H463" s="1205" t="s">
        <v>1238</v>
      </c>
      <c r="I463" s="1202" t="s">
        <v>53</v>
      </c>
      <c r="J463" s="1202" t="s">
        <v>1224</v>
      </c>
      <c r="K463" s="1202" t="s">
        <v>1224</v>
      </c>
      <c r="L463" s="1202" t="s">
        <v>747</v>
      </c>
      <c r="M463" s="1202" t="s">
        <v>1225</v>
      </c>
      <c r="N463" s="1203" t="s">
        <v>1239</v>
      </c>
      <c r="O463" s="1203" t="s">
        <v>73</v>
      </c>
      <c r="P463" s="1203" t="s">
        <v>73</v>
      </c>
      <c r="Q463" s="1203" t="s">
        <v>750</v>
      </c>
      <c r="R463" s="1203" t="s">
        <v>966</v>
      </c>
      <c r="S463" s="1198">
        <f>VLOOKUP($D463,'NI-San'!$B$1:$V$2048,12,FALSE)</f>
        <v>3256</v>
      </c>
      <c r="T463" s="1198">
        <f>VLOOKUP($D463,'NI-San'!$B$1:$V$2048,13,FALSE)</f>
        <v>3326</v>
      </c>
      <c r="U463" s="1198">
        <f>VLOOKUP($D463,'NI-San'!$B$1:$V$2048,16,FALSE)</f>
        <v>0</v>
      </c>
      <c r="V463" s="1198">
        <f>VLOOKUP($D463,'NI-San'!$B$1:$V$2048,17,FALSE)</f>
        <v>0</v>
      </c>
      <c r="W463" s="1198">
        <f>VLOOKUP($D463,'NI-San'!$B$1:$V$2048,18,FALSE)</f>
        <v>0</v>
      </c>
      <c r="X463" s="1198">
        <f>VLOOKUP($D463,'NI-San'!$B$1:$V$2048,19,FALSE)</f>
        <v>0</v>
      </c>
    </row>
    <row r="464" spans="1:24" ht="27" hidden="1">
      <c r="A464" s="505"/>
      <c r="B464" s="505"/>
      <c r="C464" s="505"/>
      <c r="D464" s="1198" t="s">
        <v>1240</v>
      </c>
      <c r="E464" s="1199" t="s">
        <v>70</v>
      </c>
      <c r="F464" s="1202"/>
      <c r="G464" s="1202"/>
      <c r="H464" s="1205" t="s">
        <v>1238</v>
      </c>
      <c r="I464" s="1202" t="s">
        <v>53</v>
      </c>
      <c r="J464" s="1202" t="s">
        <v>1224</v>
      </c>
      <c r="K464" s="1202" t="s">
        <v>1224</v>
      </c>
      <c r="L464" s="1202" t="s">
        <v>747</v>
      </c>
      <c r="M464" s="1202" t="s">
        <v>1225</v>
      </c>
      <c r="N464" s="1203" t="s">
        <v>1241</v>
      </c>
      <c r="O464" s="1203" t="s">
        <v>73</v>
      </c>
      <c r="P464" s="1203" t="s">
        <v>73</v>
      </c>
      <c r="Q464" s="1203" t="s">
        <v>750</v>
      </c>
      <c r="R464" s="1203" t="s">
        <v>966</v>
      </c>
      <c r="S464" s="1198">
        <f>VLOOKUP($D464,'NI-San'!$B$1:$V$2048,12,FALSE)</f>
        <v>324</v>
      </c>
      <c r="T464" s="1198">
        <f>VLOOKUP($D464,'NI-San'!$B$1:$V$2048,13,FALSE)</f>
        <v>413</v>
      </c>
      <c r="U464" s="1198">
        <f>VLOOKUP($D464,'NI-San'!$B$1:$V$2048,16,FALSE)</f>
        <v>0</v>
      </c>
      <c r="V464" s="1198">
        <f>VLOOKUP($D464,'NI-San'!$B$1:$V$2048,17,FALSE)</f>
        <v>0</v>
      </c>
      <c r="W464" s="1198">
        <f>VLOOKUP($D464,'NI-San'!$B$1:$V$2048,18,FALSE)</f>
        <v>0</v>
      </c>
      <c r="X464" s="1198">
        <f>VLOOKUP($D464,'NI-San'!$B$1:$V$2048,19,FALSE)</f>
        <v>0</v>
      </c>
    </row>
    <row r="465" spans="1:24" ht="27" hidden="1">
      <c r="A465" s="505"/>
      <c r="B465" s="505"/>
      <c r="C465" s="505"/>
      <c r="D465" s="1198" t="s">
        <v>1242</v>
      </c>
      <c r="E465" s="1199" t="s">
        <v>70</v>
      </c>
      <c r="F465" s="1202"/>
      <c r="G465" s="1202"/>
      <c r="H465" s="1205" t="s">
        <v>1238</v>
      </c>
      <c r="I465" s="1202" t="s">
        <v>53</v>
      </c>
      <c r="J465" s="1202" t="s">
        <v>1224</v>
      </c>
      <c r="K465" s="1202" t="s">
        <v>1224</v>
      </c>
      <c r="L465" s="1202" t="s">
        <v>747</v>
      </c>
      <c r="M465" s="1202" t="s">
        <v>1225</v>
      </c>
      <c r="N465" s="1203" t="s">
        <v>1243</v>
      </c>
      <c r="O465" s="1203" t="s">
        <v>73</v>
      </c>
      <c r="P465" s="1203" t="s">
        <v>73</v>
      </c>
      <c r="Q465" s="1203" t="s">
        <v>750</v>
      </c>
      <c r="R465" s="1203" t="s">
        <v>966</v>
      </c>
      <c r="S465" s="1198">
        <f>VLOOKUP($D465,'NI-San'!$B$1:$V$2048,12,FALSE)</f>
        <v>409</v>
      </c>
      <c r="T465" s="1198">
        <f>VLOOKUP($D465,'NI-San'!$B$1:$V$2048,13,FALSE)</f>
        <v>326</v>
      </c>
      <c r="U465" s="1198">
        <f>VLOOKUP($D465,'NI-San'!$B$1:$V$2048,16,FALSE)</f>
        <v>0</v>
      </c>
      <c r="V465" s="1198">
        <f>VLOOKUP($D465,'NI-San'!$B$1:$V$2048,17,FALSE)</f>
        <v>0</v>
      </c>
      <c r="W465" s="1198">
        <f>VLOOKUP($D465,'NI-San'!$B$1:$V$2048,18,FALSE)</f>
        <v>0</v>
      </c>
      <c r="X465" s="1198">
        <f>VLOOKUP($D465,'NI-San'!$B$1:$V$2048,19,FALSE)</f>
        <v>0</v>
      </c>
    </row>
    <row r="466" spans="1:24" ht="27" hidden="1">
      <c r="A466" s="505"/>
      <c r="B466" s="505"/>
      <c r="C466" s="505"/>
      <c r="D466" s="1198" t="s">
        <v>1244</v>
      </c>
      <c r="E466" s="1199" t="s">
        <v>70</v>
      </c>
      <c r="F466" s="1202"/>
      <c r="G466" s="1202"/>
      <c r="H466" s="1205" t="s">
        <v>1238</v>
      </c>
      <c r="I466" s="1202" t="s">
        <v>53</v>
      </c>
      <c r="J466" s="1202" t="s">
        <v>1224</v>
      </c>
      <c r="K466" s="1202" t="s">
        <v>1224</v>
      </c>
      <c r="L466" s="1202" t="s">
        <v>747</v>
      </c>
      <c r="M466" s="1202" t="s">
        <v>1225</v>
      </c>
      <c r="N466" s="1203" t="s">
        <v>1245</v>
      </c>
      <c r="O466" s="1203" t="s">
        <v>73</v>
      </c>
      <c r="P466" s="1203" t="s">
        <v>73</v>
      </c>
      <c r="Q466" s="1203" t="s">
        <v>750</v>
      </c>
      <c r="R466" s="1203" t="s">
        <v>966</v>
      </c>
      <c r="S466" s="1198">
        <f>VLOOKUP($D466,'NI-San'!$B$1:$V$2048,12,FALSE)</f>
        <v>128</v>
      </c>
      <c r="T466" s="1198">
        <f>VLOOKUP($D466,'NI-San'!$B$1:$V$2048,13,FALSE)</f>
        <v>16</v>
      </c>
      <c r="U466" s="1198">
        <f>VLOOKUP($D466,'NI-San'!$B$1:$V$2048,16,FALSE)</f>
        <v>0</v>
      </c>
      <c r="V466" s="1198">
        <f>VLOOKUP($D466,'NI-San'!$B$1:$V$2048,17,FALSE)</f>
        <v>0</v>
      </c>
      <c r="W466" s="1198">
        <f>VLOOKUP($D466,'NI-San'!$B$1:$V$2048,18,FALSE)</f>
        <v>0</v>
      </c>
      <c r="X466" s="1198">
        <f>VLOOKUP($D466,'NI-San'!$B$1:$V$2048,19,FALSE)</f>
        <v>0</v>
      </c>
    </row>
    <row r="467" spans="1:24" ht="27">
      <c r="A467" s="505"/>
      <c r="B467" s="505"/>
      <c r="C467" s="505"/>
      <c r="D467" s="1198" t="s">
        <v>1246</v>
      </c>
      <c r="E467" s="1199" t="s">
        <v>70</v>
      </c>
      <c r="F467" s="1202"/>
      <c r="G467" s="1202"/>
      <c r="H467" s="1205" t="s">
        <v>1247</v>
      </c>
      <c r="I467" s="1202" t="s">
        <v>53</v>
      </c>
      <c r="J467" s="1202" t="s">
        <v>1224</v>
      </c>
      <c r="K467" s="1202" t="s">
        <v>1224</v>
      </c>
      <c r="L467" s="1202" t="s">
        <v>747</v>
      </c>
      <c r="M467" s="1202" t="s">
        <v>1225</v>
      </c>
      <c r="N467" s="1203" t="s">
        <v>1248</v>
      </c>
      <c r="O467" s="1203" t="s">
        <v>73</v>
      </c>
      <c r="P467" s="1203" t="s">
        <v>73</v>
      </c>
      <c r="Q467" s="1203" t="s">
        <v>750</v>
      </c>
      <c r="R467" s="1203" t="s">
        <v>966</v>
      </c>
      <c r="S467" s="1198">
        <f>VLOOKUP($D467,'NI-San'!$B$1:$V$2048,12,FALSE)</f>
        <v>323</v>
      </c>
      <c r="T467" s="1198">
        <f>VLOOKUP($D467,'NI-San'!$B$1:$V$2048,13,FALSE)</f>
        <v>303</v>
      </c>
      <c r="U467" s="1198">
        <f>VLOOKUP($D467,'NI-San'!$B$1:$V$2048,16,FALSE)</f>
        <v>0</v>
      </c>
      <c r="V467" s="1198">
        <f>VLOOKUP($D467,'NI-San'!$B$1:$V$2048,17,FALSE)</f>
        <v>0</v>
      </c>
      <c r="W467" s="1198">
        <f>VLOOKUP($D467,'NI-San'!$B$1:$V$2048,18,FALSE)</f>
        <v>0</v>
      </c>
      <c r="X467" s="1198">
        <f>VLOOKUP($D467,'NI-San'!$B$1:$V$2048,19,FALSE)</f>
        <v>0</v>
      </c>
    </row>
    <row r="468" spans="1:24" hidden="1">
      <c r="A468" s="505"/>
      <c r="B468" s="505"/>
      <c r="C468" s="505"/>
      <c r="D468" s="1198" t="s">
        <v>1249</v>
      </c>
      <c r="E468" s="1199" t="s">
        <v>70</v>
      </c>
      <c r="F468" s="1202"/>
      <c r="G468" s="1202"/>
      <c r="H468" s="1202"/>
      <c r="I468" s="1202" t="s">
        <v>71</v>
      </c>
      <c r="J468" s="1202"/>
      <c r="K468" s="1202"/>
      <c r="L468" s="1202"/>
      <c r="M468" s="1202"/>
      <c r="N468" s="1203" t="s">
        <v>1250</v>
      </c>
      <c r="O468" s="1203" t="s">
        <v>73</v>
      </c>
      <c r="P468" s="1203" t="s">
        <v>73</v>
      </c>
      <c r="Q468" s="1203" t="s">
        <v>73</v>
      </c>
      <c r="R468" s="1203" t="s">
        <v>73</v>
      </c>
      <c r="S468" s="1198">
        <f>VLOOKUP($D468,'NI-San'!$B$1:$V$2048,12,FALSE)</f>
        <v>41706</v>
      </c>
      <c r="T468" s="1198">
        <f>VLOOKUP($D468,'NI-San'!$B$1:$V$2048,13,FALSE)</f>
        <v>46755</v>
      </c>
      <c r="U468" s="1198">
        <f>VLOOKUP($D468,'NI-San'!$B$1:$V$2048,16,FALSE)</f>
        <v>0</v>
      </c>
      <c r="V468" s="1198">
        <f>VLOOKUP($D468,'NI-San'!$B$1:$V$2048,17,FALSE)</f>
        <v>0</v>
      </c>
      <c r="W468" s="1198">
        <f>VLOOKUP($D468,'NI-San'!$B$1:$V$2048,18,FALSE)</f>
        <v>0</v>
      </c>
      <c r="X468" s="1198">
        <f>VLOOKUP($D468,'NI-San'!$B$1:$V$2048,19,FALSE)</f>
        <v>0</v>
      </c>
    </row>
    <row r="469" spans="1:24" ht="27" hidden="1">
      <c r="A469" s="505"/>
      <c r="B469" s="505"/>
      <c r="C469" s="505"/>
      <c r="D469" s="1198" t="s">
        <v>1251</v>
      </c>
      <c r="E469" s="1199" t="s">
        <v>70</v>
      </c>
      <c r="F469" s="1202" t="s">
        <v>157</v>
      </c>
      <c r="G469" s="1202"/>
      <c r="H469" s="1202" t="s">
        <v>1252</v>
      </c>
      <c r="I469" s="1202" t="s">
        <v>53</v>
      </c>
      <c r="J469" s="1202" t="s">
        <v>1253</v>
      </c>
      <c r="K469" s="1202" t="s">
        <v>1253</v>
      </c>
      <c r="L469" s="1202" t="s">
        <v>747</v>
      </c>
      <c r="M469" s="1202" t="s">
        <v>1254</v>
      </c>
      <c r="N469" s="1203" t="s">
        <v>1255</v>
      </c>
      <c r="O469" s="1203" t="s">
        <v>73</v>
      </c>
      <c r="P469" s="1203" t="s">
        <v>73</v>
      </c>
      <c r="Q469" s="1203" t="s">
        <v>750</v>
      </c>
      <c r="R469" s="1203" t="s">
        <v>966</v>
      </c>
      <c r="S469" s="1198">
        <f>VLOOKUP($D469,'NI-San'!$B$1:$V$2048,12,FALSE)</f>
        <v>15570</v>
      </c>
      <c r="T469" s="1198">
        <f>VLOOKUP($D469,'NI-San'!$B$1:$V$2048,13,FALSE)</f>
        <v>19419</v>
      </c>
      <c r="U469" s="1198">
        <f>VLOOKUP($D469,'NI-San'!$B$1:$V$2048,16,FALSE)</f>
        <v>0</v>
      </c>
      <c r="V469" s="1198">
        <f>VLOOKUP($D469,'NI-San'!$B$1:$V$2048,17,FALSE)</f>
        <v>0</v>
      </c>
      <c r="W469" s="1198">
        <f>VLOOKUP($D469,'NI-San'!$B$1:$V$2048,18,FALSE)</f>
        <v>0</v>
      </c>
      <c r="X469" s="1198">
        <f>VLOOKUP($D469,'NI-San'!$B$1:$V$2048,19,FALSE)</f>
        <v>0</v>
      </c>
    </row>
    <row r="470" spans="1:24" ht="27" hidden="1">
      <c r="A470" s="505"/>
      <c r="B470" s="505"/>
      <c r="C470" s="505"/>
      <c r="D470" s="1198" t="s">
        <v>1256</v>
      </c>
      <c r="E470" s="1199" t="s">
        <v>70</v>
      </c>
      <c r="F470" s="1202"/>
      <c r="G470" s="1202"/>
      <c r="H470" s="1202" t="s">
        <v>1257</v>
      </c>
      <c r="I470" s="1202" t="s">
        <v>53</v>
      </c>
      <c r="J470" s="1202" t="s">
        <v>1253</v>
      </c>
      <c r="K470" s="1202" t="s">
        <v>1253</v>
      </c>
      <c r="L470" s="1202" t="s">
        <v>747</v>
      </c>
      <c r="M470" s="1202" t="s">
        <v>1254</v>
      </c>
      <c r="N470" s="1203" t="s">
        <v>1258</v>
      </c>
      <c r="O470" s="1203" t="s">
        <v>73</v>
      </c>
      <c r="P470" s="1203" t="s">
        <v>73</v>
      </c>
      <c r="Q470" s="1203" t="s">
        <v>750</v>
      </c>
      <c r="R470" s="1203" t="s">
        <v>966</v>
      </c>
      <c r="S470" s="1198">
        <f>VLOOKUP($D470,'NI-San'!$B$1:$V$2048,12,FALSE)</f>
        <v>0</v>
      </c>
      <c r="T470" s="1198">
        <f>VLOOKUP($D470,'NI-San'!$B$1:$V$2048,13,FALSE)</f>
        <v>0</v>
      </c>
      <c r="U470" s="1198">
        <f>VLOOKUP($D470,'NI-San'!$B$1:$V$2048,16,FALSE)</f>
        <v>0</v>
      </c>
      <c r="V470" s="1198">
        <f>VLOOKUP($D470,'NI-San'!$B$1:$V$2048,17,FALSE)</f>
        <v>0</v>
      </c>
      <c r="W470" s="1198">
        <f>VLOOKUP($D470,'NI-San'!$B$1:$V$2048,18,FALSE)</f>
        <v>0</v>
      </c>
      <c r="X470" s="1198">
        <f>VLOOKUP($D470,'NI-San'!$B$1:$V$2048,19,FALSE)</f>
        <v>0</v>
      </c>
    </row>
    <row r="471" spans="1:24" ht="27" hidden="1">
      <c r="A471" s="505"/>
      <c r="B471" s="505"/>
      <c r="C471" s="505"/>
      <c r="D471" s="1198" t="s">
        <v>1259</v>
      </c>
      <c r="E471" s="1199" t="s">
        <v>70</v>
      </c>
      <c r="F471" s="1202" t="s">
        <v>157</v>
      </c>
      <c r="G471" s="1202"/>
      <c r="H471" s="1202" t="s">
        <v>1252</v>
      </c>
      <c r="I471" s="1202" t="s">
        <v>53</v>
      </c>
      <c r="J471" s="1202" t="s">
        <v>1253</v>
      </c>
      <c r="K471" s="1202" t="s">
        <v>1253</v>
      </c>
      <c r="L471" s="1202" t="s">
        <v>747</v>
      </c>
      <c r="M471" s="1202" t="s">
        <v>1254</v>
      </c>
      <c r="N471" s="1203" t="s">
        <v>1260</v>
      </c>
      <c r="O471" s="1203" t="s">
        <v>73</v>
      </c>
      <c r="P471" s="1203" t="s">
        <v>73</v>
      </c>
      <c r="Q471" s="1203" t="s">
        <v>750</v>
      </c>
      <c r="R471" s="1203" t="s">
        <v>966</v>
      </c>
      <c r="S471" s="1198">
        <f>VLOOKUP($D471,'NI-San'!$B$1:$V$2048,12,FALSE)</f>
        <v>10613</v>
      </c>
      <c r="T471" s="1198">
        <f>VLOOKUP($D471,'NI-San'!$B$1:$V$2048,13,FALSE)</f>
        <v>11352</v>
      </c>
      <c r="U471" s="1198">
        <f>VLOOKUP($D471,'NI-San'!$B$1:$V$2048,16,FALSE)</f>
        <v>0</v>
      </c>
      <c r="V471" s="1198">
        <f>VLOOKUP($D471,'NI-San'!$B$1:$V$2048,17,FALSE)</f>
        <v>0</v>
      </c>
      <c r="W471" s="1198">
        <f>VLOOKUP($D471,'NI-San'!$B$1:$V$2048,18,FALSE)</f>
        <v>0</v>
      </c>
      <c r="X471" s="1198">
        <f>VLOOKUP($D471,'NI-San'!$B$1:$V$2048,19,FALSE)</f>
        <v>0</v>
      </c>
    </row>
    <row r="472" spans="1:24" ht="27" hidden="1">
      <c r="A472" s="505"/>
      <c r="B472" s="505"/>
      <c r="C472" s="505"/>
      <c r="D472" s="1198" t="s">
        <v>1261</v>
      </c>
      <c r="E472" s="1199" t="s">
        <v>70</v>
      </c>
      <c r="F472" s="1202"/>
      <c r="G472" s="1202"/>
      <c r="H472" s="1202" t="s">
        <v>1257</v>
      </c>
      <c r="I472" s="1202" t="s">
        <v>53</v>
      </c>
      <c r="J472" s="1202" t="s">
        <v>1253</v>
      </c>
      <c r="K472" s="1202" t="s">
        <v>1253</v>
      </c>
      <c r="L472" s="1202" t="s">
        <v>747</v>
      </c>
      <c r="M472" s="1202" t="s">
        <v>1254</v>
      </c>
      <c r="N472" s="1203" t="s">
        <v>1262</v>
      </c>
      <c r="O472" s="1203" t="s">
        <v>73</v>
      </c>
      <c r="P472" s="1203" t="s">
        <v>73</v>
      </c>
      <c r="Q472" s="1203" t="s">
        <v>750</v>
      </c>
      <c r="R472" s="1203" t="s">
        <v>966</v>
      </c>
      <c r="S472" s="1198">
        <f>VLOOKUP($D472,'NI-San'!$B$1:$V$2048,12,FALSE)</f>
        <v>0</v>
      </c>
      <c r="T472" s="1198">
        <f>VLOOKUP($D472,'NI-San'!$B$1:$V$2048,13,FALSE)</f>
        <v>0</v>
      </c>
      <c r="U472" s="1198">
        <f>VLOOKUP($D472,'NI-San'!$B$1:$V$2048,16,FALSE)</f>
        <v>0</v>
      </c>
      <c r="V472" s="1198">
        <f>VLOOKUP($D472,'NI-San'!$B$1:$V$2048,17,FALSE)</f>
        <v>0</v>
      </c>
      <c r="W472" s="1198">
        <f>VLOOKUP($D472,'NI-San'!$B$1:$V$2048,18,FALSE)</f>
        <v>0</v>
      </c>
      <c r="X472" s="1198">
        <f>VLOOKUP($D472,'NI-San'!$B$1:$V$2048,19,FALSE)</f>
        <v>0</v>
      </c>
    </row>
    <row r="473" spans="1:24" ht="27" hidden="1">
      <c r="A473" s="505"/>
      <c r="B473" s="505"/>
      <c r="C473" s="505"/>
      <c r="D473" s="1198" t="s">
        <v>1263</v>
      </c>
      <c r="E473" s="1199" t="s">
        <v>70</v>
      </c>
      <c r="F473" s="1202" t="s">
        <v>157</v>
      </c>
      <c r="G473" s="1202"/>
      <c r="H473" s="1202" t="s">
        <v>1252</v>
      </c>
      <c r="I473" s="1202" t="s">
        <v>53</v>
      </c>
      <c r="J473" s="1202" t="s">
        <v>1253</v>
      </c>
      <c r="K473" s="1202" t="s">
        <v>1253</v>
      </c>
      <c r="L473" s="1202" t="s">
        <v>747</v>
      </c>
      <c r="M473" s="1202" t="s">
        <v>1254</v>
      </c>
      <c r="N473" s="1203" t="s">
        <v>1264</v>
      </c>
      <c r="O473" s="1203" t="s">
        <v>73</v>
      </c>
      <c r="P473" s="1203" t="s">
        <v>73</v>
      </c>
      <c r="Q473" s="1203" t="s">
        <v>750</v>
      </c>
      <c r="R473" s="1203" t="s">
        <v>966</v>
      </c>
      <c r="S473" s="1198">
        <f>VLOOKUP($D473,'NI-San'!$B$1:$V$2048,12,FALSE)</f>
        <v>0</v>
      </c>
      <c r="T473" s="1198">
        <f>VLOOKUP($D473,'NI-San'!$B$1:$V$2048,13,FALSE)</f>
        <v>0</v>
      </c>
      <c r="U473" s="1198">
        <f>VLOOKUP($D473,'NI-San'!$B$1:$V$2048,16,FALSE)</f>
        <v>0</v>
      </c>
      <c r="V473" s="1198">
        <f>VLOOKUP($D473,'NI-San'!$B$1:$V$2048,17,FALSE)</f>
        <v>0</v>
      </c>
      <c r="W473" s="1198">
        <f>VLOOKUP($D473,'NI-San'!$B$1:$V$2048,18,FALSE)</f>
        <v>0</v>
      </c>
      <c r="X473" s="1198">
        <f>VLOOKUP($D473,'NI-San'!$B$1:$V$2048,19,FALSE)</f>
        <v>0</v>
      </c>
    </row>
    <row r="474" spans="1:24" ht="27">
      <c r="A474" s="505"/>
      <c r="B474" s="505"/>
      <c r="C474" s="505"/>
      <c r="D474" s="1198" t="s">
        <v>1265</v>
      </c>
      <c r="E474" s="1199" t="s">
        <v>70</v>
      </c>
      <c r="F474" s="1202" t="s">
        <v>295</v>
      </c>
      <c r="G474" s="1202"/>
      <c r="H474" s="1202" t="s">
        <v>1266</v>
      </c>
      <c r="I474" s="1202" t="s">
        <v>53</v>
      </c>
      <c r="J474" s="1202" t="s">
        <v>1253</v>
      </c>
      <c r="K474" s="1202" t="s">
        <v>1253</v>
      </c>
      <c r="L474" s="1202" t="s">
        <v>747</v>
      </c>
      <c r="M474" s="1202" t="s">
        <v>1254</v>
      </c>
      <c r="N474" s="1203" t="s">
        <v>1267</v>
      </c>
      <c r="O474" s="1203" t="s">
        <v>73</v>
      </c>
      <c r="P474" s="1203" t="s">
        <v>73</v>
      </c>
      <c r="Q474" s="1203" t="s">
        <v>750</v>
      </c>
      <c r="R474" s="1203" t="s">
        <v>966</v>
      </c>
      <c r="S474" s="1198">
        <f>VLOOKUP($D474,'NI-San'!$B$1:$V$2048,12,FALSE)</f>
        <v>302</v>
      </c>
      <c r="T474" s="1198">
        <f>VLOOKUP($D474,'NI-San'!$B$1:$V$2048,13,FALSE)</f>
        <v>393</v>
      </c>
      <c r="U474" s="1198">
        <f>VLOOKUP($D474,'NI-San'!$B$1:$V$2048,16,FALSE)</f>
        <v>0</v>
      </c>
      <c r="V474" s="1198">
        <f>VLOOKUP($D474,'NI-San'!$B$1:$V$2048,17,FALSE)</f>
        <v>0</v>
      </c>
      <c r="W474" s="1198">
        <f>VLOOKUP($D474,'NI-San'!$B$1:$V$2048,18,FALSE)</f>
        <v>0</v>
      </c>
      <c r="X474" s="1198">
        <f>VLOOKUP($D474,'NI-San'!$B$1:$V$2048,19,FALSE)</f>
        <v>0</v>
      </c>
    </row>
    <row r="475" spans="1:24" ht="27" hidden="1">
      <c r="A475" s="505"/>
      <c r="B475" s="505"/>
      <c r="C475" s="505"/>
      <c r="D475" s="1198" t="s">
        <v>1268</v>
      </c>
      <c r="E475" s="1199" t="s">
        <v>70</v>
      </c>
      <c r="F475" s="1202"/>
      <c r="G475" s="1202"/>
      <c r="H475" s="1202" t="s">
        <v>1269</v>
      </c>
      <c r="I475" s="1202" t="s">
        <v>53</v>
      </c>
      <c r="J475" s="1202" t="s">
        <v>1253</v>
      </c>
      <c r="K475" s="1202" t="s">
        <v>1253</v>
      </c>
      <c r="L475" s="1202" t="s">
        <v>747</v>
      </c>
      <c r="M475" s="1202" t="s">
        <v>1254</v>
      </c>
      <c r="N475" s="1203" t="s">
        <v>1270</v>
      </c>
      <c r="O475" s="1203" t="s">
        <v>73</v>
      </c>
      <c r="P475" s="1203" t="s">
        <v>73</v>
      </c>
      <c r="Q475" s="1203" t="s">
        <v>750</v>
      </c>
      <c r="R475" s="1203" t="s">
        <v>966</v>
      </c>
      <c r="S475" s="1198">
        <f>VLOOKUP($D475,'NI-San'!$B$1:$V$2048,12,FALSE)</f>
        <v>0</v>
      </c>
      <c r="T475" s="1198">
        <f>VLOOKUP($D475,'NI-San'!$B$1:$V$2048,13,FALSE)</f>
        <v>0</v>
      </c>
      <c r="U475" s="1198">
        <f>VLOOKUP($D475,'NI-San'!$B$1:$V$2048,16,FALSE)</f>
        <v>0</v>
      </c>
      <c r="V475" s="1198">
        <f>VLOOKUP($D475,'NI-San'!$B$1:$V$2048,17,FALSE)</f>
        <v>0</v>
      </c>
      <c r="W475" s="1198">
        <f>VLOOKUP($D475,'NI-San'!$B$1:$V$2048,18,FALSE)</f>
        <v>0</v>
      </c>
      <c r="X475" s="1198">
        <f>VLOOKUP($D475,'NI-San'!$B$1:$V$2048,19,FALSE)</f>
        <v>0</v>
      </c>
    </row>
    <row r="476" spans="1:24" ht="27" hidden="1">
      <c r="A476" s="505"/>
      <c r="B476" s="505"/>
      <c r="C476" s="505"/>
      <c r="D476" s="1198" t="s">
        <v>1271</v>
      </c>
      <c r="E476" s="1199" t="s">
        <v>70</v>
      </c>
      <c r="F476" s="1202"/>
      <c r="G476" s="1202"/>
      <c r="H476" s="1202" t="s">
        <v>1269</v>
      </c>
      <c r="I476" s="1202" t="s">
        <v>53</v>
      </c>
      <c r="J476" s="1202" t="s">
        <v>1253</v>
      </c>
      <c r="K476" s="1202" t="s">
        <v>1253</v>
      </c>
      <c r="L476" s="1202" t="s">
        <v>747</v>
      </c>
      <c r="M476" s="1202" t="s">
        <v>1254</v>
      </c>
      <c r="N476" s="1203" t="s">
        <v>1272</v>
      </c>
      <c r="O476" s="1203" t="s">
        <v>73</v>
      </c>
      <c r="P476" s="1203" t="s">
        <v>73</v>
      </c>
      <c r="Q476" s="1203" t="s">
        <v>750</v>
      </c>
      <c r="R476" s="1203" t="s">
        <v>966</v>
      </c>
      <c r="S476" s="1198">
        <f>VLOOKUP($D476,'NI-San'!$B$1:$V$2048,12,FALSE)</f>
        <v>1472</v>
      </c>
      <c r="T476" s="1198">
        <f>VLOOKUP($D476,'NI-San'!$B$1:$V$2048,13,FALSE)</f>
        <v>1615</v>
      </c>
      <c r="U476" s="1198">
        <f>VLOOKUP($D476,'NI-San'!$B$1:$V$2048,16,FALSE)</f>
        <v>0</v>
      </c>
      <c r="V476" s="1198">
        <f>VLOOKUP($D476,'NI-San'!$B$1:$V$2048,17,FALSE)</f>
        <v>0</v>
      </c>
      <c r="W476" s="1198">
        <f>VLOOKUP($D476,'NI-San'!$B$1:$V$2048,18,FALSE)</f>
        <v>0</v>
      </c>
      <c r="X476" s="1198">
        <f>VLOOKUP($D476,'NI-San'!$B$1:$V$2048,19,FALSE)</f>
        <v>0</v>
      </c>
    </row>
    <row r="477" spans="1:24" ht="27" hidden="1">
      <c r="A477" s="505"/>
      <c r="B477" s="505"/>
      <c r="C477" s="505"/>
      <c r="D477" s="1198" t="s">
        <v>1273</v>
      </c>
      <c r="E477" s="1199" t="s">
        <v>70</v>
      </c>
      <c r="F477" s="1202"/>
      <c r="G477" s="1202"/>
      <c r="H477" s="1202" t="s">
        <v>1269</v>
      </c>
      <c r="I477" s="1202" t="s">
        <v>53</v>
      </c>
      <c r="J477" s="1202" t="s">
        <v>1253</v>
      </c>
      <c r="K477" s="1202" t="s">
        <v>1253</v>
      </c>
      <c r="L477" s="1202" t="s">
        <v>747</v>
      </c>
      <c r="M477" s="1202" t="s">
        <v>1254</v>
      </c>
      <c r="N477" s="1203" t="s">
        <v>1274</v>
      </c>
      <c r="O477" s="1203" t="s">
        <v>73</v>
      </c>
      <c r="P477" s="1203" t="s">
        <v>73</v>
      </c>
      <c r="Q477" s="1203" t="s">
        <v>750</v>
      </c>
      <c r="R477" s="1203" t="s">
        <v>966</v>
      </c>
      <c r="S477" s="1198">
        <f>VLOOKUP($D477,'NI-San'!$B$1:$V$2048,12,FALSE)</f>
        <v>0</v>
      </c>
      <c r="T477" s="1198">
        <f>VLOOKUP($D477,'NI-San'!$B$1:$V$2048,13,FALSE)</f>
        <v>0</v>
      </c>
      <c r="U477" s="1198">
        <f>VLOOKUP($D477,'NI-San'!$B$1:$V$2048,16,FALSE)</f>
        <v>0</v>
      </c>
      <c r="V477" s="1198">
        <f>VLOOKUP($D477,'NI-San'!$B$1:$V$2048,17,FALSE)</f>
        <v>0</v>
      </c>
      <c r="W477" s="1198">
        <f>VLOOKUP($D477,'NI-San'!$B$1:$V$2048,18,FALSE)</f>
        <v>0</v>
      </c>
      <c r="X477" s="1198">
        <f>VLOOKUP($D477,'NI-San'!$B$1:$V$2048,19,FALSE)</f>
        <v>0</v>
      </c>
    </row>
    <row r="478" spans="1:24" ht="27" hidden="1">
      <c r="A478" s="505"/>
      <c r="B478" s="505"/>
      <c r="C478" s="505"/>
      <c r="D478" s="1198" t="s">
        <v>1275</v>
      </c>
      <c r="E478" s="1199" t="s">
        <v>70</v>
      </c>
      <c r="F478" s="1202"/>
      <c r="G478" s="1202"/>
      <c r="H478" s="1202" t="s">
        <v>1269</v>
      </c>
      <c r="I478" s="1202" t="s">
        <v>53</v>
      </c>
      <c r="J478" s="1202" t="s">
        <v>1253</v>
      </c>
      <c r="K478" s="1202" t="s">
        <v>1253</v>
      </c>
      <c r="L478" s="1202" t="s">
        <v>747</v>
      </c>
      <c r="M478" s="1202" t="s">
        <v>1254</v>
      </c>
      <c r="N478" s="1203" t="s">
        <v>1276</v>
      </c>
      <c r="O478" s="1203" t="s">
        <v>73</v>
      </c>
      <c r="P478" s="1203" t="s">
        <v>73</v>
      </c>
      <c r="Q478" s="1203" t="s">
        <v>750</v>
      </c>
      <c r="R478" s="1203" t="s">
        <v>966</v>
      </c>
      <c r="S478" s="1198">
        <f>VLOOKUP($D478,'NI-San'!$B$1:$V$2048,12,FALSE)</f>
        <v>1450</v>
      </c>
      <c r="T478" s="1198">
        <f>VLOOKUP($D478,'NI-San'!$B$1:$V$2048,13,FALSE)</f>
        <v>1920</v>
      </c>
      <c r="U478" s="1198">
        <f>VLOOKUP($D478,'NI-San'!$B$1:$V$2048,16,FALSE)</f>
        <v>0</v>
      </c>
      <c r="V478" s="1198">
        <f>VLOOKUP($D478,'NI-San'!$B$1:$V$2048,17,FALSE)</f>
        <v>0</v>
      </c>
      <c r="W478" s="1198">
        <f>VLOOKUP($D478,'NI-San'!$B$1:$V$2048,18,FALSE)</f>
        <v>0</v>
      </c>
      <c r="X478" s="1198">
        <f>VLOOKUP($D478,'NI-San'!$B$1:$V$2048,19,FALSE)</f>
        <v>0</v>
      </c>
    </row>
    <row r="479" spans="1:24" ht="27" hidden="1">
      <c r="A479" s="505"/>
      <c r="B479" s="505"/>
      <c r="C479" s="505"/>
      <c r="D479" s="1198" t="s">
        <v>1277</v>
      </c>
      <c r="E479" s="1199" t="s">
        <v>70</v>
      </c>
      <c r="F479" s="1202"/>
      <c r="G479" s="1202"/>
      <c r="H479" s="1202" t="s">
        <v>1269</v>
      </c>
      <c r="I479" s="1202" t="s">
        <v>53</v>
      </c>
      <c r="J479" s="1202" t="s">
        <v>1253</v>
      </c>
      <c r="K479" s="1202" t="s">
        <v>1253</v>
      </c>
      <c r="L479" s="1202" t="s">
        <v>747</v>
      </c>
      <c r="M479" s="1202" t="s">
        <v>1254</v>
      </c>
      <c r="N479" s="1203" t="s">
        <v>1278</v>
      </c>
      <c r="O479" s="1203" t="s">
        <v>73</v>
      </c>
      <c r="P479" s="1203" t="s">
        <v>73</v>
      </c>
      <c r="Q479" s="1203" t="s">
        <v>750</v>
      </c>
      <c r="R479" s="1203" t="s">
        <v>966</v>
      </c>
      <c r="S479" s="1198">
        <f>VLOOKUP($D479,'NI-San'!$B$1:$V$2048,12,FALSE)</f>
        <v>441</v>
      </c>
      <c r="T479" s="1198">
        <f>VLOOKUP($D479,'NI-San'!$B$1:$V$2048,13,FALSE)</f>
        <v>717</v>
      </c>
      <c r="U479" s="1198">
        <f>VLOOKUP($D479,'NI-San'!$B$1:$V$2048,16,FALSE)</f>
        <v>0</v>
      </c>
      <c r="V479" s="1198">
        <f>VLOOKUP($D479,'NI-San'!$B$1:$V$2048,17,FALSE)</f>
        <v>0</v>
      </c>
      <c r="W479" s="1198">
        <f>VLOOKUP($D479,'NI-San'!$B$1:$V$2048,18,FALSE)</f>
        <v>0</v>
      </c>
      <c r="X479" s="1198">
        <f>VLOOKUP($D479,'NI-San'!$B$1:$V$2048,19,FALSE)</f>
        <v>0</v>
      </c>
    </row>
    <row r="480" spans="1:24" ht="27" hidden="1">
      <c r="A480" s="505"/>
      <c r="B480" s="505"/>
      <c r="C480" s="505"/>
      <c r="D480" s="1198" t="s">
        <v>1279</v>
      </c>
      <c r="E480" s="1199" t="s">
        <v>70</v>
      </c>
      <c r="F480" s="1202"/>
      <c r="G480" s="1202"/>
      <c r="H480" s="1202" t="s">
        <v>1269</v>
      </c>
      <c r="I480" s="1202" t="s">
        <v>53</v>
      </c>
      <c r="J480" s="1202" t="s">
        <v>1253</v>
      </c>
      <c r="K480" s="1202" t="s">
        <v>1253</v>
      </c>
      <c r="L480" s="1202" t="s">
        <v>747</v>
      </c>
      <c r="M480" s="1202" t="s">
        <v>1254</v>
      </c>
      <c r="N480" s="1203" t="s">
        <v>1280</v>
      </c>
      <c r="O480" s="1203" t="s">
        <v>73</v>
      </c>
      <c r="P480" s="1203" t="s">
        <v>73</v>
      </c>
      <c r="Q480" s="1203" t="s">
        <v>750</v>
      </c>
      <c r="R480" s="1203" t="s">
        <v>966</v>
      </c>
      <c r="S480" s="1198">
        <f>VLOOKUP($D480,'NI-San'!$B$1:$V$2048,12,FALSE)</f>
        <v>616</v>
      </c>
      <c r="T480" s="1198">
        <f>VLOOKUP($D480,'NI-San'!$B$1:$V$2048,13,FALSE)</f>
        <v>563</v>
      </c>
      <c r="U480" s="1198">
        <f>VLOOKUP($D480,'NI-San'!$B$1:$V$2048,16,FALSE)</f>
        <v>0</v>
      </c>
      <c r="V480" s="1198">
        <f>VLOOKUP($D480,'NI-San'!$B$1:$V$2048,17,FALSE)</f>
        <v>0</v>
      </c>
      <c r="W480" s="1198">
        <f>VLOOKUP($D480,'NI-San'!$B$1:$V$2048,18,FALSE)</f>
        <v>0</v>
      </c>
      <c r="X480" s="1198">
        <f>VLOOKUP($D480,'NI-San'!$B$1:$V$2048,19,FALSE)</f>
        <v>0</v>
      </c>
    </row>
    <row r="481" spans="1:24" ht="40.5" hidden="1">
      <c r="A481" s="505"/>
      <c r="B481" s="505"/>
      <c r="C481" s="505"/>
      <c r="D481" s="1198" t="s">
        <v>1281</v>
      </c>
      <c r="E481" s="1199" t="s">
        <v>70</v>
      </c>
      <c r="F481" s="1202" t="s">
        <v>157</v>
      </c>
      <c r="G481" s="1202"/>
      <c r="H481" s="1202" t="s">
        <v>1252</v>
      </c>
      <c r="I481" s="1202" t="s">
        <v>53</v>
      </c>
      <c r="J481" s="1202" t="s">
        <v>762</v>
      </c>
      <c r="K481" s="1202" t="s">
        <v>762</v>
      </c>
      <c r="L481" s="1202" t="s">
        <v>747</v>
      </c>
      <c r="M481" s="1202" t="s">
        <v>1254</v>
      </c>
      <c r="N481" s="1203" t="s">
        <v>1282</v>
      </c>
      <c r="O481" s="1203" t="s">
        <v>73</v>
      </c>
      <c r="P481" s="1203" t="s">
        <v>73</v>
      </c>
      <c r="Q481" s="1203" t="s">
        <v>750</v>
      </c>
      <c r="R481" s="1203" t="s">
        <v>966</v>
      </c>
      <c r="S481" s="1198">
        <f>VLOOKUP($D481,'NI-San'!$B$1:$V$2048,12,FALSE)</f>
        <v>6946</v>
      </c>
      <c r="T481" s="1198">
        <f>VLOOKUP($D481,'NI-San'!$B$1:$V$2048,13,FALSE)</f>
        <v>6151</v>
      </c>
      <c r="U481" s="1198">
        <f>VLOOKUP($D481,'NI-San'!$B$1:$V$2048,16,FALSE)</f>
        <v>0</v>
      </c>
      <c r="V481" s="1198">
        <f>VLOOKUP($D481,'NI-San'!$B$1:$V$2048,17,FALSE)</f>
        <v>0</v>
      </c>
      <c r="W481" s="1198">
        <f>VLOOKUP($D481,'NI-San'!$B$1:$V$2048,18,FALSE)</f>
        <v>0</v>
      </c>
      <c r="X481" s="1198">
        <f>VLOOKUP($D481,'NI-San'!$B$1:$V$2048,19,FALSE)</f>
        <v>0</v>
      </c>
    </row>
    <row r="482" spans="1:24" ht="40.5" hidden="1">
      <c r="A482" s="505"/>
      <c r="B482" s="505"/>
      <c r="C482" s="505"/>
      <c r="D482" s="1198" t="s">
        <v>1283</v>
      </c>
      <c r="E482" s="1199" t="s">
        <v>70</v>
      </c>
      <c r="F482" s="1202"/>
      <c r="G482" s="1202"/>
      <c r="H482" s="1202" t="s">
        <v>1257</v>
      </c>
      <c r="I482" s="1202" t="s">
        <v>53</v>
      </c>
      <c r="J482" s="1202" t="s">
        <v>762</v>
      </c>
      <c r="K482" s="1202" t="s">
        <v>762</v>
      </c>
      <c r="L482" s="1202" t="s">
        <v>747</v>
      </c>
      <c r="M482" s="1202" t="s">
        <v>1254</v>
      </c>
      <c r="N482" s="1203" t="s">
        <v>1284</v>
      </c>
      <c r="O482" s="1203" t="s">
        <v>73</v>
      </c>
      <c r="P482" s="1203" t="s">
        <v>73</v>
      </c>
      <c r="Q482" s="1203" t="s">
        <v>750</v>
      </c>
      <c r="R482" s="1203" t="s">
        <v>966</v>
      </c>
      <c r="S482" s="1198">
        <f>VLOOKUP($D482,'NI-San'!$B$1:$V$2048,12,FALSE)</f>
        <v>0</v>
      </c>
      <c r="T482" s="1198">
        <f>VLOOKUP($D482,'NI-San'!$B$1:$V$2048,13,FALSE)</f>
        <v>0</v>
      </c>
      <c r="U482" s="1198">
        <f>VLOOKUP($D482,'NI-San'!$B$1:$V$2048,16,FALSE)</f>
        <v>0</v>
      </c>
      <c r="V482" s="1198">
        <f>VLOOKUP($D482,'NI-San'!$B$1:$V$2048,17,FALSE)</f>
        <v>0</v>
      </c>
      <c r="W482" s="1198">
        <f>VLOOKUP($D482,'NI-San'!$B$1:$V$2048,18,FALSE)</f>
        <v>0</v>
      </c>
      <c r="X482" s="1198">
        <f>VLOOKUP($D482,'NI-San'!$B$1:$V$2048,19,FALSE)</f>
        <v>0</v>
      </c>
    </row>
    <row r="483" spans="1:24" ht="40.5" hidden="1">
      <c r="A483" s="505"/>
      <c r="B483" s="505"/>
      <c r="C483" s="505"/>
      <c r="D483" s="1198" t="s">
        <v>1285</v>
      </c>
      <c r="E483" s="1199" t="s">
        <v>70</v>
      </c>
      <c r="F483" s="1202" t="s">
        <v>157</v>
      </c>
      <c r="G483" s="1202"/>
      <c r="H483" s="1202" t="s">
        <v>1252</v>
      </c>
      <c r="I483" s="1202" t="s">
        <v>53</v>
      </c>
      <c r="J483" s="1202" t="s">
        <v>762</v>
      </c>
      <c r="K483" s="1202" t="s">
        <v>762</v>
      </c>
      <c r="L483" s="1202" t="s">
        <v>747</v>
      </c>
      <c r="M483" s="1202" t="s">
        <v>1254</v>
      </c>
      <c r="N483" s="1203" t="s">
        <v>1286</v>
      </c>
      <c r="O483" s="1203" t="s">
        <v>73</v>
      </c>
      <c r="P483" s="1203" t="s">
        <v>73</v>
      </c>
      <c r="Q483" s="1203" t="s">
        <v>750</v>
      </c>
      <c r="R483" s="1203" t="s">
        <v>966</v>
      </c>
      <c r="S483" s="1198">
        <f>VLOOKUP($D483,'NI-San'!$B$1:$V$2048,12,FALSE)</f>
        <v>2010</v>
      </c>
      <c r="T483" s="1198">
        <f>VLOOKUP($D483,'NI-San'!$B$1:$V$2048,13,FALSE)</f>
        <v>2111</v>
      </c>
      <c r="U483" s="1198">
        <f>VLOOKUP($D483,'NI-San'!$B$1:$V$2048,16,FALSE)</f>
        <v>0</v>
      </c>
      <c r="V483" s="1198">
        <f>VLOOKUP($D483,'NI-San'!$B$1:$V$2048,17,FALSE)</f>
        <v>0</v>
      </c>
      <c r="W483" s="1198">
        <f>VLOOKUP($D483,'NI-San'!$B$1:$V$2048,18,FALSE)</f>
        <v>0</v>
      </c>
      <c r="X483" s="1198">
        <f>VLOOKUP($D483,'NI-San'!$B$1:$V$2048,19,FALSE)</f>
        <v>0</v>
      </c>
    </row>
    <row r="484" spans="1:24" ht="40.5" hidden="1">
      <c r="A484" s="505"/>
      <c r="B484" s="505"/>
      <c r="C484" s="505"/>
      <c r="D484" s="1198" t="s">
        <v>1287</v>
      </c>
      <c r="E484" s="1199" t="s">
        <v>70</v>
      </c>
      <c r="F484" s="1202"/>
      <c r="G484" s="1202"/>
      <c r="H484" s="1202" t="s">
        <v>1257</v>
      </c>
      <c r="I484" s="1202" t="s">
        <v>53</v>
      </c>
      <c r="J484" s="1202" t="s">
        <v>762</v>
      </c>
      <c r="K484" s="1202" t="s">
        <v>762</v>
      </c>
      <c r="L484" s="1202" t="s">
        <v>747</v>
      </c>
      <c r="M484" s="1202" t="s">
        <v>1254</v>
      </c>
      <c r="N484" s="1203" t="s">
        <v>1288</v>
      </c>
      <c r="O484" s="1203" t="s">
        <v>73</v>
      </c>
      <c r="P484" s="1203" t="s">
        <v>73</v>
      </c>
      <c r="Q484" s="1203" t="s">
        <v>750</v>
      </c>
      <c r="R484" s="1203" t="s">
        <v>966</v>
      </c>
      <c r="S484" s="1198">
        <f>VLOOKUP($D484,'NI-San'!$B$1:$V$2048,12,FALSE)</f>
        <v>0</v>
      </c>
      <c r="T484" s="1198">
        <f>VLOOKUP($D484,'NI-San'!$B$1:$V$2048,13,FALSE)</f>
        <v>0</v>
      </c>
      <c r="U484" s="1198">
        <f>VLOOKUP($D484,'NI-San'!$B$1:$V$2048,16,FALSE)</f>
        <v>0</v>
      </c>
      <c r="V484" s="1198">
        <f>VLOOKUP($D484,'NI-San'!$B$1:$V$2048,17,FALSE)</f>
        <v>0</v>
      </c>
      <c r="W484" s="1198">
        <f>VLOOKUP($D484,'NI-San'!$B$1:$V$2048,18,FALSE)</f>
        <v>0</v>
      </c>
      <c r="X484" s="1198">
        <f>VLOOKUP($D484,'NI-San'!$B$1:$V$2048,19,FALSE)</f>
        <v>0</v>
      </c>
    </row>
    <row r="485" spans="1:24" ht="27">
      <c r="A485" s="505"/>
      <c r="B485" s="505"/>
      <c r="C485" s="505"/>
      <c r="D485" s="1198" t="s">
        <v>1289</v>
      </c>
      <c r="E485" s="1199" t="s">
        <v>70</v>
      </c>
      <c r="F485" s="1202" t="s">
        <v>295</v>
      </c>
      <c r="G485" s="1202"/>
      <c r="H485" s="1202" t="s">
        <v>1266</v>
      </c>
      <c r="I485" s="1202" t="s">
        <v>53</v>
      </c>
      <c r="J485" s="1202" t="s">
        <v>762</v>
      </c>
      <c r="K485" s="1202" t="s">
        <v>762</v>
      </c>
      <c r="L485" s="1202" t="s">
        <v>747</v>
      </c>
      <c r="M485" s="1202" t="s">
        <v>1254</v>
      </c>
      <c r="N485" s="1203" t="s">
        <v>1290</v>
      </c>
      <c r="O485" s="1203" t="s">
        <v>73</v>
      </c>
      <c r="P485" s="1203" t="s">
        <v>73</v>
      </c>
      <c r="Q485" s="1203" t="s">
        <v>750</v>
      </c>
      <c r="R485" s="1203" t="s">
        <v>966</v>
      </c>
      <c r="S485" s="1198">
        <f>VLOOKUP($D485,'NI-San'!$B$1:$V$2048,12,FALSE)</f>
        <v>0</v>
      </c>
      <c r="T485" s="1198">
        <f>VLOOKUP($D485,'NI-San'!$B$1:$V$2048,13,FALSE)</f>
        <v>0</v>
      </c>
      <c r="U485" s="1198">
        <f>VLOOKUP($D485,'NI-San'!$B$1:$V$2048,16,FALSE)</f>
        <v>0</v>
      </c>
      <c r="V485" s="1198">
        <f>VLOOKUP($D485,'NI-San'!$B$1:$V$2048,17,FALSE)</f>
        <v>0</v>
      </c>
      <c r="W485" s="1198">
        <f>VLOOKUP($D485,'NI-San'!$B$1:$V$2048,18,FALSE)</f>
        <v>0</v>
      </c>
      <c r="X485" s="1198">
        <f>VLOOKUP($D485,'NI-San'!$B$1:$V$2048,19,FALSE)</f>
        <v>0</v>
      </c>
    </row>
    <row r="486" spans="1:24" ht="27" hidden="1">
      <c r="A486" s="505"/>
      <c r="B486" s="505"/>
      <c r="C486" s="505"/>
      <c r="D486" s="1198" t="s">
        <v>1291</v>
      </c>
      <c r="E486" s="1199" t="s">
        <v>70</v>
      </c>
      <c r="F486" s="1202"/>
      <c r="G486" s="1202"/>
      <c r="H486" s="1202" t="s">
        <v>1269</v>
      </c>
      <c r="I486" s="1202" t="s">
        <v>53</v>
      </c>
      <c r="J486" s="1202" t="s">
        <v>762</v>
      </c>
      <c r="K486" s="1202" t="s">
        <v>762</v>
      </c>
      <c r="L486" s="1202" t="s">
        <v>747</v>
      </c>
      <c r="M486" s="1202" t="s">
        <v>1254</v>
      </c>
      <c r="N486" s="1203" t="s">
        <v>1292</v>
      </c>
      <c r="O486" s="1203" t="s">
        <v>73</v>
      </c>
      <c r="P486" s="1203" t="s">
        <v>73</v>
      </c>
      <c r="Q486" s="1203" t="s">
        <v>750</v>
      </c>
      <c r="R486" s="1203" t="s">
        <v>966</v>
      </c>
      <c r="S486" s="1198">
        <f>VLOOKUP($D486,'NI-San'!$B$1:$V$2048,12,FALSE)</f>
        <v>307</v>
      </c>
      <c r="T486" s="1198">
        <f>VLOOKUP($D486,'NI-San'!$B$1:$V$2048,13,FALSE)</f>
        <v>375</v>
      </c>
      <c r="U486" s="1198">
        <f>VLOOKUP($D486,'NI-San'!$B$1:$V$2048,16,FALSE)</f>
        <v>0</v>
      </c>
      <c r="V486" s="1198">
        <f>VLOOKUP($D486,'NI-San'!$B$1:$V$2048,17,FALSE)</f>
        <v>0</v>
      </c>
      <c r="W486" s="1198">
        <f>VLOOKUP($D486,'NI-San'!$B$1:$V$2048,18,FALSE)</f>
        <v>0</v>
      </c>
      <c r="X486" s="1198">
        <f>VLOOKUP($D486,'NI-San'!$B$1:$V$2048,19,FALSE)</f>
        <v>0</v>
      </c>
    </row>
    <row r="487" spans="1:24" ht="27" hidden="1">
      <c r="A487" s="505"/>
      <c r="B487" s="505"/>
      <c r="C487" s="505"/>
      <c r="D487" s="1198" t="s">
        <v>1293</v>
      </c>
      <c r="E487" s="1199" t="s">
        <v>70</v>
      </c>
      <c r="F487" s="1202"/>
      <c r="G487" s="1202"/>
      <c r="H487" s="1202" t="s">
        <v>1269</v>
      </c>
      <c r="I487" s="1202" t="s">
        <v>53</v>
      </c>
      <c r="J487" s="1202" t="s">
        <v>762</v>
      </c>
      <c r="K487" s="1202" t="s">
        <v>762</v>
      </c>
      <c r="L487" s="1202" t="s">
        <v>747</v>
      </c>
      <c r="M487" s="1202" t="s">
        <v>1254</v>
      </c>
      <c r="N487" s="1203" t="s">
        <v>1294</v>
      </c>
      <c r="O487" s="1203" t="s">
        <v>73</v>
      </c>
      <c r="P487" s="1203" t="s">
        <v>73</v>
      </c>
      <c r="Q487" s="1203" t="s">
        <v>750</v>
      </c>
      <c r="R487" s="1203" t="s">
        <v>966</v>
      </c>
      <c r="S487" s="1198">
        <f>VLOOKUP($D487,'NI-San'!$B$1:$V$2048,12,FALSE)</f>
        <v>646</v>
      </c>
      <c r="T487" s="1198">
        <f>VLOOKUP($D487,'NI-San'!$B$1:$V$2048,13,FALSE)</f>
        <v>752</v>
      </c>
      <c r="U487" s="1198">
        <f>VLOOKUP($D487,'NI-San'!$B$1:$V$2048,16,FALSE)</f>
        <v>0</v>
      </c>
      <c r="V487" s="1198">
        <f>VLOOKUP($D487,'NI-San'!$B$1:$V$2048,17,FALSE)</f>
        <v>0</v>
      </c>
      <c r="W487" s="1198">
        <f>VLOOKUP($D487,'NI-San'!$B$1:$V$2048,18,FALSE)</f>
        <v>0</v>
      </c>
      <c r="X487" s="1198">
        <f>VLOOKUP($D487,'NI-San'!$B$1:$V$2048,19,FALSE)</f>
        <v>0</v>
      </c>
    </row>
    <row r="488" spans="1:24" ht="27" hidden="1">
      <c r="A488" s="505"/>
      <c r="B488" s="505"/>
      <c r="C488" s="505"/>
      <c r="D488" s="1198" t="s">
        <v>1295</v>
      </c>
      <c r="E488" s="1199" t="s">
        <v>70</v>
      </c>
      <c r="F488" s="1202"/>
      <c r="G488" s="1202"/>
      <c r="H488" s="1202" t="s">
        <v>1269</v>
      </c>
      <c r="I488" s="1202" t="s">
        <v>53</v>
      </c>
      <c r="J488" s="1202" t="s">
        <v>762</v>
      </c>
      <c r="K488" s="1202" t="s">
        <v>762</v>
      </c>
      <c r="L488" s="1202" t="s">
        <v>747</v>
      </c>
      <c r="M488" s="1202" t="s">
        <v>1254</v>
      </c>
      <c r="N488" s="1203" t="s">
        <v>1296</v>
      </c>
      <c r="O488" s="1203" t="s">
        <v>73</v>
      </c>
      <c r="P488" s="1203" t="s">
        <v>73</v>
      </c>
      <c r="Q488" s="1203" t="s">
        <v>750</v>
      </c>
      <c r="R488" s="1203" t="s">
        <v>966</v>
      </c>
      <c r="S488" s="1198">
        <f>VLOOKUP($D488,'NI-San'!$B$1:$V$2048,12,FALSE)</f>
        <v>1184</v>
      </c>
      <c r="T488" s="1198">
        <f>VLOOKUP($D488,'NI-San'!$B$1:$V$2048,13,FALSE)</f>
        <v>1217</v>
      </c>
      <c r="U488" s="1198">
        <f>VLOOKUP($D488,'NI-San'!$B$1:$V$2048,16,FALSE)</f>
        <v>0</v>
      </c>
      <c r="V488" s="1198">
        <f>VLOOKUP($D488,'NI-San'!$B$1:$V$2048,17,FALSE)</f>
        <v>0</v>
      </c>
      <c r="W488" s="1198">
        <f>VLOOKUP($D488,'NI-San'!$B$1:$V$2048,18,FALSE)</f>
        <v>0</v>
      </c>
      <c r="X488" s="1198">
        <f>VLOOKUP($D488,'NI-San'!$B$1:$V$2048,19,FALSE)</f>
        <v>0</v>
      </c>
    </row>
    <row r="489" spans="1:24" ht="27" hidden="1">
      <c r="A489" s="505"/>
      <c r="B489" s="505"/>
      <c r="C489" s="505"/>
      <c r="D489" s="1198" t="s">
        <v>1297</v>
      </c>
      <c r="E489" s="1199" t="s">
        <v>70</v>
      </c>
      <c r="F489" s="1202" t="s">
        <v>157</v>
      </c>
      <c r="G489" s="1202"/>
      <c r="H489" s="1202" t="s">
        <v>1252</v>
      </c>
      <c r="I489" s="1202" t="s">
        <v>53</v>
      </c>
      <c r="J489" s="1202" t="s">
        <v>762</v>
      </c>
      <c r="K489" s="1202" t="s">
        <v>762</v>
      </c>
      <c r="L489" s="1202" t="s">
        <v>747</v>
      </c>
      <c r="M489" s="1202" t="s">
        <v>1254</v>
      </c>
      <c r="N489" s="1203" t="s">
        <v>1298</v>
      </c>
      <c r="O489" s="1203" t="s">
        <v>73</v>
      </c>
      <c r="P489" s="1203" t="s">
        <v>73</v>
      </c>
      <c r="Q489" s="1203" t="s">
        <v>750</v>
      </c>
      <c r="R489" s="1203" t="s">
        <v>966</v>
      </c>
      <c r="S489" s="1198">
        <f>VLOOKUP($D489,'NI-San'!$B$1:$V$2048,12,FALSE)</f>
        <v>73</v>
      </c>
      <c r="T489" s="1198">
        <f>VLOOKUP($D489,'NI-San'!$B$1:$V$2048,13,FALSE)</f>
        <v>74</v>
      </c>
      <c r="U489" s="1198">
        <f>VLOOKUP($D489,'NI-San'!$B$1:$V$2048,16,FALSE)</f>
        <v>0</v>
      </c>
      <c r="V489" s="1198">
        <f>VLOOKUP($D489,'NI-San'!$B$1:$V$2048,17,FALSE)</f>
        <v>0</v>
      </c>
      <c r="W489" s="1198">
        <f>VLOOKUP($D489,'NI-San'!$B$1:$V$2048,18,FALSE)</f>
        <v>0</v>
      </c>
      <c r="X489" s="1198">
        <f>VLOOKUP($D489,'NI-San'!$B$1:$V$2048,19,FALSE)</f>
        <v>0</v>
      </c>
    </row>
    <row r="490" spans="1:24" ht="27" hidden="1">
      <c r="A490" s="505"/>
      <c r="B490" s="505"/>
      <c r="C490" s="505"/>
      <c r="D490" s="1198" t="s">
        <v>1299</v>
      </c>
      <c r="E490" s="1199" t="s">
        <v>70</v>
      </c>
      <c r="F490" s="1202"/>
      <c r="G490" s="1202"/>
      <c r="H490" s="1202" t="s">
        <v>1257</v>
      </c>
      <c r="I490" s="1202" t="s">
        <v>53</v>
      </c>
      <c r="J490" s="1202" t="s">
        <v>762</v>
      </c>
      <c r="K490" s="1202" t="s">
        <v>762</v>
      </c>
      <c r="L490" s="1202" t="s">
        <v>747</v>
      </c>
      <c r="M490" s="1202" t="s">
        <v>1254</v>
      </c>
      <c r="N490" s="1203" t="s">
        <v>1300</v>
      </c>
      <c r="O490" s="1203" t="s">
        <v>73</v>
      </c>
      <c r="P490" s="1203" t="s">
        <v>73</v>
      </c>
      <c r="Q490" s="1203" t="s">
        <v>750</v>
      </c>
      <c r="R490" s="1203" t="s">
        <v>966</v>
      </c>
      <c r="S490" s="1198">
        <f>VLOOKUP($D490,'NI-San'!$B$1:$V$2048,12,FALSE)</f>
        <v>0</v>
      </c>
      <c r="T490" s="1198">
        <f>VLOOKUP($D490,'NI-San'!$B$1:$V$2048,13,FALSE)</f>
        <v>0</v>
      </c>
      <c r="U490" s="1198">
        <f>VLOOKUP($D490,'NI-San'!$B$1:$V$2048,16,FALSE)</f>
        <v>0</v>
      </c>
      <c r="V490" s="1198">
        <f>VLOOKUP($D490,'NI-San'!$B$1:$V$2048,17,FALSE)</f>
        <v>0</v>
      </c>
      <c r="W490" s="1198">
        <f>VLOOKUP($D490,'NI-San'!$B$1:$V$2048,18,FALSE)</f>
        <v>0</v>
      </c>
      <c r="X490" s="1198">
        <f>VLOOKUP($D490,'NI-San'!$B$1:$V$2048,19,FALSE)</f>
        <v>0</v>
      </c>
    </row>
    <row r="491" spans="1:24" ht="27" hidden="1">
      <c r="A491" s="505"/>
      <c r="B491" s="505"/>
      <c r="C491" s="505"/>
      <c r="D491" s="1198" t="s">
        <v>1301</v>
      </c>
      <c r="E491" s="1199" t="s">
        <v>70</v>
      </c>
      <c r="F491" s="1202" t="s">
        <v>157</v>
      </c>
      <c r="G491" s="1202"/>
      <c r="H491" s="1202" t="s">
        <v>1252</v>
      </c>
      <c r="I491" s="1202" t="s">
        <v>53</v>
      </c>
      <c r="J491" s="1202" t="s">
        <v>762</v>
      </c>
      <c r="K491" s="1202" t="s">
        <v>762</v>
      </c>
      <c r="L491" s="1202" t="s">
        <v>747</v>
      </c>
      <c r="M491" s="1202" t="s">
        <v>1254</v>
      </c>
      <c r="N491" s="1203" t="s">
        <v>1302</v>
      </c>
      <c r="O491" s="1203" t="s">
        <v>73</v>
      </c>
      <c r="P491" s="1203" t="s">
        <v>73</v>
      </c>
      <c r="Q491" s="1203" t="s">
        <v>750</v>
      </c>
      <c r="R491" s="1203" t="s">
        <v>966</v>
      </c>
      <c r="S491" s="1198">
        <f>VLOOKUP($D491,'NI-San'!$B$1:$V$2048,12,FALSE)</f>
        <v>19</v>
      </c>
      <c r="T491" s="1198">
        <f>VLOOKUP($D491,'NI-San'!$B$1:$V$2048,13,FALSE)</f>
        <v>22</v>
      </c>
      <c r="U491" s="1198">
        <f>VLOOKUP($D491,'NI-San'!$B$1:$V$2048,16,FALSE)</f>
        <v>0</v>
      </c>
      <c r="V491" s="1198">
        <f>VLOOKUP($D491,'NI-San'!$B$1:$V$2048,17,FALSE)</f>
        <v>0</v>
      </c>
      <c r="W491" s="1198">
        <f>VLOOKUP($D491,'NI-San'!$B$1:$V$2048,18,FALSE)</f>
        <v>0</v>
      </c>
      <c r="X491" s="1198">
        <f>VLOOKUP($D491,'NI-San'!$B$1:$V$2048,19,FALSE)</f>
        <v>0</v>
      </c>
    </row>
    <row r="492" spans="1:24" ht="27" hidden="1">
      <c r="A492" s="505"/>
      <c r="B492" s="505"/>
      <c r="C492" s="505"/>
      <c r="D492" s="1198" t="s">
        <v>1303</v>
      </c>
      <c r="E492" s="1199" t="s">
        <v>70</v>
      </c>
      <c r="F492" s="1202"/>
      <c r="G492" s="1202"/>
      <c r="H492" s="1202" t="s">
        <v>1257</v>
      </c>
      <c r="I492" s="1202" t="s">
        <v>53</v>
      </c>
      <c r="J492" s="1202" t="s">
        <v>762</v>
      </c>
      <c r="K492" s="1202" t="s">
        <v>762</v>
      </c>
      <c r="L492" s="1202" t="s">
        <v>747</v>
      </c>
      <c r="M492" s="1202" t="s">
        <v>1254</v>
      </c>
      <c r="N492" s="1203" t="s">
        <v>1304</v>
      </c>
      <c r="O492" s="1203" t="s">
        <v>73</v>
      </c>
      <c r="P492" s="1203" t="s">
        <v>73</v>
      </c>
      <c r="Q492" s="1203" t="s">
        <v>750</v>
      </c>
      <c r="R492" s="1203" t="s">
        <v>966</v>
      </c>
      <c r="S492" s="1198">
        <f>VLOOKUP($D492,'NI-San'!$B$1:$V$2048,12,FALSE)</f>
        <v>0</v>
      </c>
      <c r="T492" s="1198">
        <f>VLOOKUP($D492,'NI-San'!$B$1:$V$2048,13,FALSE)</f>
        <v>0</v>
      </c>
      <c r="U492" s="1198">
        <f>VLOOKUP($D492,'NI-San'!$B$1:$V$2048,16,FALSE)</f>
        <v>0</v>
      </c>
      <c r="V492" s="1198">
        <f>VLOOKUP($D492,'NI-San'!$B$1:$V$2048,17,FALSE)</f>
        <v>0</v>
      </c>
      <c r="W492" s="1198">
        <f>VLOOKUP($D492,'NI-San'!$B$1:$V$2048,18,FALSE)</f>
        <v>0</v>
      </c>
      <c r="X492" s="1198">
        <f>VLOOKUP($D492,'NI-San'!$B$1:$V$2048,19,FALSE)</f>
        <v>0</v>
      </c>
    </row>
    <row r="493" spans="1:24" ht="27">
      <c r="A493" s="505"/>
      <c r="B493" s="505"/>
      <c r="C493" s="505"/>
      <c r="D493" s="1198" t="s">
        <v>1305</v>
      </c>
      <c r="E493" s="1199" t="s">
        <v>70</v>
      </c>
      <c r="F493" s="1202" t="s">
        <v>295</v>
      </c>
      <c r="G493" s="1202"/>
      <c r="H493" s="1202" t="s">
        <v>1266</v>
      </c>
      <c r="I493" s="1202" t="s">
        <v>53</v>
      </c>
      <c r="J493" s="1202" t="s">
        <v>762</v>
      </c>
      <c r="K493" s="1202" t="s">
        <v>762</v>
      </c>
      <c r="L493" s="1202" t="s">
        <v>747</v>
      </c>
      <c r="M493" s="1202" t="s">
        <v>1254</v>
      </c>
      <c r="N493" s="1203" t="s">
        <v>1306</v>
      </c>
      <c r="O493" s="1203" t="s">
        <v>73</v>
      </c>
      <c r="P493" s="1203" t="s">
        <v>73</v>
      </c>
      <c r="Q493" s="1203" t="s">
        <v>750</v>
      </c>
      <c r="R493" s="1203" t="s">
        <v>966</v>
      </c>
      <c r="S493" s="1198">
        <f>VLOOKUP($D493,'NI-San'!$B$1:$V$2048,12,FALSE)</f>
        <v>0</v>
      </c>
      <c r="T493" s="1198">
        <f>VLOOKUP($D493,'NI-San'!$B$1:$V$2048,13,FALSE)</f>
        <v>0</v>
      </c>
      <c r="U493" s="1198">
        <f>VLOOKUP($D493,'NI-San'!$B$1:$V$2048,16,FALSE)</f>
        <v>0</v>
      </c>
      <c r="V493" s="1198">
        <f>VLOOKUP($D493,'NI-San'!$B$1:$V$2048,17,FALSE)</f>
        <v>0</v>
      </c>
      <c r="W493" s="1198">
        <f>VLOOKUP($D493,'NI-San'!$B$1:$V$2048,18,FALSE)</f>
        <v>0</v>
      </c>
      <c r="X493" s="1198">
        <f>VLOOKUP($D493,'NI-San'!$B$1:$V$2048,19,FALSE)</f>
        <v>0</v>
      </c>
    </row>
    <row r="494" spans="1:24" ht="27" hidden="1">
      <c r="A494" s="505"/>
      <c r="B494" s="505"/>
      <c r="C494" s="505"/>
      <c r="D494" s="1198" t="s">
        <v>1307</v>
      </c>
      <c r="E494" s="1199" t="s">
        <v>70</v>
      </c>
      <c r="F494" s="1202"/>
      <c r="G494" s="1202"/>
      <c r="H494" s="1202" t="s">
        <v>1269</v>
      </c>
      <c r="I494" s="1202" t="s">
        <v>53</v>
      </c>
      <c r="J494" s="1202" t="s">
        <v>762</v>
      </c>
      <c r="K494" s="1202" t="s">
        <v>762</v>
      </c>
      <c r="L494" s="1202" t="s">
        <v>747</v>
      </c>
      <c r="M494" s="1202" t="s">
        <v>1254</v>
      </c>
      <c r="N494" s="1203" t="s">
        <v>1308</v>
      </c>
      <c r="O494" s="1203" t="s">
        <v>73</v>
      </c>
      <c r="P494" s="1203" t="s">
        <v>73</v>
      </c>
      <c r="Q494" s="1203" t="s">
        <v>750</v>
      </c>
      <c r="R494" s="1203" t="s">
        <v>966</v>
      </c>
      <c r="S494" s="1198">
        <f>VLOOKUP($D494,'NI-San'!$B$1:$V$2048,12,FALSE)</f>
        <v>44</v>
      </c>
      <c r="T494" s="1198">
        <f>VLOOKUP($D494,'NI-San'!$B$1:$V$2048,13,FALSE)</f>
        <v>46</v>
      </c>
      <c r="U494" s="1198">
        <f>VLOOKUP($D494,'NI-San'!$B$1:$V$2048,16,FALSE)</f>
        <v>0</v>
      </c>
      <c r="V494" s="1198">
        <f>VLOOKUP($D494,'NI-San'!$B$1:$V$2048,17,FALSE)</f>
        <v>0</v>
      </c>
      <c r="W494" s="1198">
        <f>VLOOKUP($D494,'NI-San'!$B$1:$V$2048,18,FALSE)</f>
        <v>0</v>
      </c>
      <c r="X494" s="1198">
        <f>VLOOKUP($D494,'NI-San'!$B$1:$V$2048,19,FALSE)</f>
        <v>0</v>
      </c>
    </row>
    <row r="495" spans="1:24" ht="27" hidden="1">
      <c r="A495" s="505"/>
      <c r="B495" s="505"/>
      <c r="C495" s="505"/>
      <c r="D495" s="1198" t="s">
        <v>1309</v>
      </c>
      <c r="E495" s="1199" t="s">
        <v>70</v>
      </c>
      <c r="F495" s="1202"/>
      <c r="G495" s="1202"/>
      <c r="H495" s="1202" t="s">
        <v>1269</v>
      </c>
      <c r="I495" s="1202" t="s">
        <v>53</v>
      </c>
      <c r="J495" s="1202" t="s">
        <v>762</v>
      </c>
      <c r="K495" s="1202" t="s">
        <v>762</v>
      </c>
      <c r="L495" s="1202" t="s">
        <v>747</v>
      </c>
      <c r="M495" s="1202" t="s">
        <v>1254</v>
      </c>
      <c r="N495" s="1203" t="s">
        <v>1310</v>
      </c>
      <c r="O495" s="1203" t="s">
        <v>73</v>
      </c>
      <c r="P495" s="1203" t="s">
        <v>73</v>
      </c>
      <c r="Q495" s="1203" t="s">
        <v>750</v>
      </c>
      <c r="R495" s="1203" t="s">
        <v>966</v>
      </c>
      <c r="S495" s="1198">
        <f>VLOOKUP($D495,'NI-San'!$B$1:$V$2048,12,FALSE)</f>
        <v>13</v>
      </c>
      <c r="T495" s="1198">
        <f>VLOOKUP($D495,'NI-San'!$B$1:$V$2048,13,FALSE)</f>
        <v>10</v>
      </c>
      <c r="U495" s="1198">
        <f>VLOOKUP($D495,'NI-San'!$B$1:$V$2048,16,FALSE)</f>
        <v>0</v>
      </c>
      <c r="V495" s="1198">
        <f>VLOOKUP($D495,'NI-San'!$B$1:$V$2048,17,FALSE)</f>
        <v>0</v>
      </c>
      <c r="W495" s="1198">
        <f>VLOOKUP($D495,'NI-San'!$B$1:$V$2048,18,FALSE)</f>
        <v>0</v>
      </c>
      <c r="X495" s="1198">
        <f>VLOOKUP($D495,'NI-San'!$B$1:$V$2048,19,FALSE)</f>
        <v>0</v>
      </c>
    </row>
    <row r="496" spans="1:24" ht="27">
      <c r="A496" s="505"/>
      <c r="B496" s="505"/>
      <c r="C496" s="505"/>
      <c r="D496" s="1198" t="s">
        <v>1311</v>
      </c>
      <c r="E496" s="1199" t="s">
        <v>70</v>
      </c>
      <c r="F496" s="1202" t="s">
        <v>295</v>
      </c>
      <c r="G496" s="1202"/>
      <c r="H496" s="1202" t="s">
        <v>1312</v>
      </c>
      <c r="I496" s="1202" t="s">
        <v>531</v>
      </c>
      <c r="J496" s="1202" t="s">
        <v>971</v>
      </c>
      <c r="K496" s="1202" t="s">
        <v>971</v>
      </c>
      <c r="L496" s="1202"/>
      <c r="M496" s="1202" t="s">
        <v>1254</v>
      </c>
      <c r="N496" s="1203" t="s">
        <v>1313</v>
      </c>
      <c r="O496" s="1203" t="s">
        <v>73</v>
      </c>
      <c r="P496" s="1203" t="s">
        <v>73</v>
      </c>
      <c r="Q496" s="1203" t="s">
        <v>73</v>
      </c>
      <c r="R496" s="1203" t="s">
        <v>73</v>
      </c>
      <c r="S496" s="1198">
        <f>VLOOKUP($D496,'NI-San'!$B$1:$V$2048,12,FALSE)</f>
        <v>0</v>
      </c>
      <c r="T496" s="1198">
        <f>VLOOKUP($D496,'NI-San'!$B$1:$V$2048,13,FALSE)</f>
        <v>18</v>
      </c>
      <c r="U496" s="1198">
        <f>VLOOKUP($D496,'NI-San'!$B$1:$V$2048,16,FALSE)</f>
        <v>0</v>
      </c>
      <c r="V496" s="1198">
        <f>VLOOKUP($D496,'NI-San'!$B$1:$V$2048,17,FALSE)</f>
        <v>0</v>
      </c>
      <c r="W496" s="1198">
        <f>VLOOKUP($D496,'NI-San'!$B$1:$V$2048,18,FALSE)</f>
        <v>0</v>
      </c>
      <c r="X496" s="1198">
        <f>VLOOKUP($D496,'NI-San'!$B$1:$V$2048,19,FALSE)</f>
        <v>0</v>
      </c>
    </row>
    <row r="497" spans="1:24" hidden="1">
      <c r="A497" s="505"/>
      <c r="B497" s="505"/>
      <c r="C497" s="505"/>
      <c r="D497" s="1198" t="s">
        <v>1314</v>
      </c>
      <c r="E497" s="1199" t="s">
        <v>70</v>
      </c>
      <c r="F497" s="1202"/>
      <c r="G497" s="1202"/>
      <c r="H497" s="1202"/>
      <c r="I497" s="1202" t="s">
        <v>71</v>
      </c>
      <c r="J497" s="1202"/>
      <c r="K497" s="1202"/>
      <c r="L497" s="1202"/>
      <c r="M497" s="1202"/>
      <c r="N497" s="1203" t="s">
        <v>1315</v>
      </c>
      <c r="O497" s="1203" t="s">
        <v>73</v>
      </c>
      <c r="P497" s="1203" t="s">
        <v>73</v>
      </c>
      <c r="Q497" s="1203" t="s">
        <v>73</v>
      </c>
      <c r="R497" s="1203" t="s">
        <v>73</v>
      </c>
      <c r="S497" s="1198">
        <f>VLOOKUP($D497,'NI-San'!$B$1:$V$2048,12,FALSE)</f>
        <v>800</v>
      </c>
      <c r="T497" s="1198">
        <f>VLOOKUP($D497,'NI-San'!$B$1:$V$2048,13,FALSE)</f>
        <v>973</v>
      </c>
      <c r="U497" s="1198">
        <f>VLOOKUP($D497,'NI-San'!$B$1:$V$2048,16,FALSE)</f>
        <v>0</v>
      </c>
      <c r="V497" s="1198">
        <f>VLOOKUP($D497,'NI-San'!$B$1:$V$2048,17,FALSE)</f>
        <v>0</v>
      </c>
      <c r="W497" s="1198">
        <f>VLOOKUP($D497,'NI-San'!$B$1:$V$2048,18,FALSE)</f>
        <v>0</v>
      </c>
      <c r="X497" s="1198">
        <f>VLOOKUP($D497,'NI-San'!$B$1:$V$2048,19,FALSE)</f>
        <v>0</v>
      </c>
    </row>
    <row r="498" spans="1:24" ht="27" hidden="1">
      <c r="A498" s="505"/>
      <c r="B498" s="505"/>
      <c r="C498" s="505"/>
      <c r="D498" s="1198" t="s">
        <v>1316</v>
      </c>
      <c r="E498" s="1199" t="s">
        <v>70</v>
      </c>
      <c r="F498" s="1202"/>
      <c r="G498" s="1202"/>
      <c r="H498" s="1202" t="s">
        <v>1317</v>
      </c>
      <c r="I498" s="1202" t="s">
        <v>53</v>
      </c>
      <c r="J498" s="1202" t="s">
        <v>1318</v>
      </c>
      <c r="K498" s="1202" t="s">
        <v>1318</v>
      </c>
      <c r="L498" s="1202" t="s">
        <v>747</v>
      </c>
      <c r="M498" s="1202" t="s">
        <v>1319</v>
      </c>
      <c r="N498" s="1203" t="s">
        <v>1320</v>
      </c>
      <c r="O498" s="1203" t="s">
        <v>73</v>
      </c>
      <c r="P498" s="1203" t="s">
        <v>73</v>
      </c>
      <c r="Q498" s="1203" t="s">
        <v>750</v>
      </c>
      <c r="R498" s="1203" t="s">
        <v>966</v>
      </c>
      <c r="S498" s="1198">
        <f>VLOOKUP($D498,'NI-San'!$B$1:$V$2048,12,FALSE)</f>
        <v>424</v>
      </c>
      <c r="T498" s="1198">
        <f>VLOOKUP($D498,'NI-San'!$B$1:$V$2048,13,FALSE)</f>
        <v>372</v>
      </c>
      <c r="U498" s="1198">
        <f>VLOOKUP($D498,'NI-San'!$B$1:$V$2048,16,FALSE)</f>
        <v>0</v>
      </c>
      <c r="V498" s="1198">
        <f>VLOOKUP($D498,'NI-San'!$B$1:$V$2048,17,FALSE)</f>
        <v>0</v>
      </c>
      <c r="W498" s="1198">
        <f>VLOOKUP($D498,'NI-San'!$B$1:$V$2048,18,FALSE)</f>
        <v>0</v>
      </c>
      <c r="X498" s="1198">
        <f>VLOOKUP($D498,'NI-San'!$B$1:$V$2048,19,FALSE)</f>
        <v>0</v>
      </c>
    </row>
    <row r="499" spans="1:24" ht="27" hidden="1">
      <c r="A499" s="505"/>
      <c r="B499" s="505"/>
      <c r="C499" s="505"/>
      <c r="D499" s="1198" t="s">
        <v>1321</v>
      </c>
      <c r="E499" s="1199" t="s">
        <v>70</v>
      </c>
      <c r="F499" s="1202"/>
      <c r="G499" s="1202"/>
      <c r="H499" s="1202" t="s">
        <v>1317</v>
      </c>
      <c r="I499" s="1202" t="s">
        <v>53</v>
      </c>
      <c r="J499" s="1202" t="s">
        <v>1318</v>
      </c>
      <c r="K499" s="1202" t="s">
        <v>1318</v>
      </c>
      <c r="L499" s="1202" t="s">
        <v>747</v>
      </c>
      <c r="M499" s="1202" t="s">
        <v>1319</v>
      </c>
      <c r="N499" s="1203" t="s">
        <v>1322</v>
      </c>
      <c r="O499" s="1203" t="s">
        <v>73</v>
      </c>
      <c r="P499" s="1203" t="s">
        <v>73</v>
      </c>
      <c r="Q499" s="1203" t="s">
        <v>750</v>
      </c>
      <c r="R499" s="1203" t="s">
        <v>966</v>
      </c>
      <c r="S499" s="1198">
        <f>VLOOKUP($D499,'NI-San'!$B$1:$V$2048,12,FALSE)</f>
        <v>0</v>
      </c>
      <c r="T499" s="1198">
        <f>VLOOKUP($D499,'NI-San'!$B$1:$V$2048,13,FALSE)</f>
        <v>40</v>
      </c>
      <c r="U499" s="1198">
        <f>VLOOKUP($D499,'NI-San'!$B$1:$V$2048,16,FALSE)</f>
        <v>0</v>
      </c>
      <c r="V499" s="1198">
        <f>VLOOKUP($D499,'NI-San'!$B$1:$V$2048,17,FALSE)</f>
        <v>0</v>
      </c>
      <c r="W499" s="1198">
        <f>VLOOKUP($D499,'NI-San'!$B$1:$V$2048,18,FALSE)</f>
        <v>0</v>
      </c>
      <c r="X499" s="1198">
        <f>VLOOKUP($D499,'NI-San'!$B$1:$V$2048,19,FALSE)</f>
        <v>0</v>
      </c>
    </row>
    <row r="500" spans="1:24" ht="27">
      <c r="A500" s="505"/>
      <c r="B500" s="505"/>
      <c r="C500" s="505"/>
      <c r="D500" s="1198" t="s">
        <v>1323</v>
      </c>
      <c r="E500" s="1199" t="s">
        <v>70</v>
      </c>
      <c r="F500" s="1202" t="s">
        <v>295</v>
      </c>
      <c r="G500" s="1202"/>
      <c r="H500" s="1202" t="s">
        <v>1324</v>
      </c>
      <c r="I500" s="1202" t="s">
        <v>53</v>
      </c>
      <c r="J500" s="1202" t="s">
        <v>1318</v>
      </c>
      <c r="K500" s="1202" t="s">
        <v>1318</v>
      </c>
      <c r="L500" s="1202" t="s">
        <v>747</v>
      </c>
      <c r="M500" s="1202" t="s">
        <v>1319</v>
      </c>
      <c r="N500" s="1203" t="s">
        <v>1325</v>
      </c>
      <c r="O500" s="1203" t="s">
        <v>73</v>
      </c>
      <c r="P500" s="1203" t="s">
        <v>73</v>
      </c>
      <c r="Q500" s="1203" t="s">
        <v>750</v>
      </c>
      <c r="R500" s="1203" t="s">
        <v>966</v>
      </c>
      <c r="S500" s="1198">
        <f>VLOOKUP($D500,'NI-San'!$B$1:$V$2048,12,FALSE)</f>
        <v>376</v>
      </c>
      <c r="T500" s="1198">
        <f>VLOOKUP($D500,'NI-San'!$B$1:$V$2048,13,FALSE)</f>
        <v>355</v>
      </c>
      <c r="U500" s="1198">
        <f>VLOOKUP($D500,'NI-San'!$B$1:$V$2048,16,FALSE)</f>
        <v>0</v>
      </c>
      <c r="V500" s="1198">
        <f>VLOOKUP($D500,'NI-San'!$B$1:$V$2048,17,FALSE)</f>
        <v>0</v>
      </c>
      <c r="W500" s="1198">
        <f>VLOOKUP($D500,'NI-San'!$B$1:$V$2048,18,FALSE)</f>
        <v>0</v>
      </c>
      <c r="X500" s="1198">
        <f>VLOOKUP($D500,'NI-San'!$B$1:$V$2048,19,FALSE)</f>
        <v>0</v>
      </c>
    </row>
    <row r="501" spans="1:24" ht="27">
      <c r="A501" s="505"/>
      <c r="B501" s="505"/>
      <c r="C501" s="505"/>
      <c r="D501" s="1198" t="s">
        <v>1326</v>
      </c>
      <c r="E501" s="1199" t="s">
        <v>70</v>
      </c>
      <c r="F501" s="1202" t="s">
        <v>295</v>
      </c>
      <c r="G501" s="1202"/>
      <c r="H501" s="1202" t="s">
        <v>1327</v>
      </c>
      <c r="I501" s="1202" t="s">
        <v>531</v>
      </c>
      <c r="J501" s="1202" t="s">
        <v>971</v>
      </c>
      <c r="K501" s="1202" t="s">
        <v>971</v>
      </c>
      <c r="L501" s="1202"/>
      <c r="M501" s="1202" t="s">
        <v>1319</v>
      </c>
      <c r="N501" s="1203" t="s">
        <v>1328</v>
      </c>
      <c r="O501" s="1203" t="s">
        <v>73</v>
      </c>
      <c r="P501" s="1203" t="s">
        <v>73</v>
      </c>
      <c r="Q501" s="1203" t="s">
        <v>73</v>
      </c>
      <c r="R501" s="1203" t="s">
        <v>73</v>
      </c>
      <c r="S501" s="1198">
        <f>VLOOKUP($D501,'NI-San'!$B$1:$V$2048,12,FALSE)</f>
        <v>0</v>
      </c>
      <c r="T501" s="1198">
        <f>VLOOKUP($D501,'NI-San'!$B$1:$V$2048,13,FALSE)</f>
        <v>206</v>
      </c>
      <c r="U501" s="1198">
        <f>VLOOKUP($D501,'NI-San'!$B$1:$V$2048,16,FALSE)</f>
        <v>0</v>
      </c>
      <c r="V501" s="1198">
        <f>VLOOKUP($D501,'NI-San'!$B$1:$V$2048,17,FALSE)</f>
        <v>0</v>
      </c>
      <c r="W501" s="1198">
        <f>VLOOKUP($D501,'NI-San'!$B$1:$V$2048,18,FALSE)</f>
        <v>0</v>
      </c>
      <c r="X501" s="1198">
        <f>VLOOKUP($D501,'NI-San'!$B$1:$V$2048,19,FALSE)</f>
        <v>0</v>
      </c>
    </row>
    <row r="502" spans="1:24" hidden="1">
      <c r="A502" s="505"/>
      <c r="B502" s="505"/>
      <c r="C502" s="505"/>
      <c r="D502" s="1198" t="s">
        <v>1329</v>
      </c>
      <c r="E502" s="1199" t="s">
        <v>70</v>
      </c>
      <c r="F502" s="1202"/>
      <c r="G502" s="1202"/>
      <c r="H502" s="1202"/>
      <c r="I502" s="1202" t="s">
        <v>71</v>
      </c>
      <c r="J502" s="1202"/>
      <c r="K502" s="1202"/>
      <c r="L502" s="1202"/>
      <c r="M502" s="1202"/>
      <c r="N502" s="1203" t="s">
        <v>1330</v>
      </c>
      <c r="O502" s="1203" t="s">
        <v>73</v>
      </c>
      <c r="P502" s="1203" t="s">
        <v>73</v>
      </c>
      <c r="Q502" s="1203" t="s">
        <v>73</v>
      </c>
      <c r="R502" s="1203" t="s">
        <v>73</v>
      </c>
      <c r="S502" s="1198">
        <f>VLOOKUP($D502,'NI-San'!$B$1:$V$2048,12,FALSE)</f>
        <v>122</v>
      </c>
      <c r="T502" s="1198">
        <f>VLOOKUP($D502,'NI-San'!$B$1:$V$2048,13,FALSE)</f>
        <v>189</v>
      </c>
      <c r="U502" s="1198">
        <f>VLOOKUP($D502,'NI-San'!$B$1:$V$2048,16,FALSE)</f>
        <v>0</v>
      </c>
      <c r="V502" s="1198">
        <f>VLOOKUP($D502,'NI-San'!$B$1:$V$2048,17,FALSE)</f>
        <v>0</v>
      </c>
      <c r="W502" s="1198">
        <f>VLOOKUP($D502,'NI-San'!$B$1:$V$2048,18,FALSE)</f>
        <v>0</v>
      </c>
      <c r="X502" s="1198">
        <f>VLOOKUP($D502,'NI-San'!$B$1:$V$2048,19,FALSE)</f>
        <v>0</v>
      </c>
    </row>
    <row r="503" spans="1:24" hidden="1">
      <c r="A503" s="505"/>
      <c r="B503" s="505"/>
      <c r="C503" s="505"/>
      <c r="D503" s="1198" t="s">
        <v>1331</v>
      </c>
      <c r="E503" s="1199" t="s">
        <v>70</v>
      </c>
      <c r="F503" s="1202"/>
      <c r="G503" s="1202"/>
      <c r="H503" s="1202" t="s">
        <v>1332</v>
      </c>
      <c r="I503" s="1202" t="s">
        <v>53</v>
      </c>
      <c r="J503" s="1202" t="s">
        <v>958</v>
      </c>
      <c r="K503" s="1202" t="s">
        <v>958</v>
      </c>
      <c r="L503" s="1202" t="s">
        <v>1045</v>
      </c>
      <c r="M503" s="1202" t="s">
        <v>1333</v>
      </c>
      <c r="N503" s="1203" t="s">
        <v>1334</v>
      </c>
      <c r="O503" s="1203" t="s">
        <v>73</v>
      </c>
      <c r="P503" s="1203" t="s">
        <v>73</v>
      </c>
      <c r="Q503" s="1203" t="s">
        <v>73</v>
      </c>
      <c r="R503" s="1203" t="s">
        <v>73</v>
      </c>
      <c r="S503" s="1198">
        <f>VLOOKUP($D503,'NI-San'!$B$1:$V$2048,12,FALSE)</f>
        <v>0</v>
      </c>
      <c r="T503" s="1198">
        <f>VLOOKUP($D503,'NI-San'!$B$1:$V$2048,13,FALSE)</f>
        <v>0</v>
      </c>
      <c r="U503" s="1198">
        <f>VLOOKUP($D503,'NI-San'!$B$1:$V$2048,16,FALSE)</f>
        <v>0</v>
      </c>
      <c r="V503" s="1198">
        <f>VLOOKUP($D503,'NI-San'!$B$1:$V$2048,17,FALSE)</f>
        <v>0</v>
      </c>
      <c r="W503" s="1198">
        <f>VLOOKUP($D503,'NI-San'!$B$1:$V$2048,18,FALSE)</f>
        <v>0</v>
      </c>
      <c r="X503" s="1198">
        <f>VLOOKUP($D503,'NI-San'!$B$1:$V$2048,19,FALSE)</f>
        <v>0</v>
      </c>
    </row>
    <row r="504" spans="1:24" ht="27" hidden="1">
      <c r="A504" s="505"/>
      <c r="B504" s="505"/>
      <c r="C504" s="505"/>
      <c r="D504" s="1198" t="s">
        <v>1335</v>
      </c>
      <c r="E504" s="1199" t="s">
        <v>70</v>
      </c>
      <c r="F504" s="1202"/>
      <c r="G504" s="1202"/>
      <c r="H504" s="1202" t="s">
        <v>1332</v>
      </c>
      <c r="I504" s="1202" t="s">
        <v>53</v>
      </c>
      <c r="J504" s="1202" t="s">
        <v>1318</v>
      </c>
      <c r="K504" s="1202" t="s">
        <v>1318</v>
      </c>
      <c r="L504" s="1202" t="s">
        <v>747</v>
      </c>
      <c r="M504" s="1202" t="s">
        <v>1333</v>
      </c>
      <c r="N504" s="1203" t="s">
        <v>1336</v>
      </c>
      <c r="O504" s="1203" t="s">
        <v>73</v>
      </c>
      <c r="P504" s="1203" t="s">
        <v>73</v>
      </c>
      <c r="Q504" s="1203" t="s">
        <v>750</v>
      </c>
      <c r="R504" s="1203" t="s">
        <v>1337</v>
      </c>
      <c r="S504" s="1198">
        <f>VLOOKUP($D504,'NI-San'!$B$1:$V$2048,12,FALSE)</f>
        <v>0</v>
      </c>
      <c r="T504" s="1198">
        <f>VLOOKUP($D504,'NI-San'!$B$1:$V$2048,13,FALSE)</f>
        <v>0</v>
      </c>
      <c r="U504" s="1198">
        <f>VLOOKUP($D504,'NI-San'!$B$1:$V$2048,16,FALSE)</f>
        <v>0</v>
      </c>
      <c r="V504" s="1198">
        <f>VLOOKUP($D504,'NI-San'!$B$1:$V$2048,17,FALSE)</f>
        <v>0</v>
      </c>
      <c r="W504" s="1198">
        <f>VLOOKUP($D504,'NI-San'!$B$1:$V$2048,18,FALSE)</f>
        <v>0</v>
      </c>
      <c r="X504" s="1198">
        <f>VLOOKUP($D504,'NI-San'!$B$1:$V$2048,19,FALSE)</f>
        <v>0</v>
      </c>
    </row>
    <row r="505" spans="1:24" ht="27">
      <c r="A505" s="505"/>
      <c r="B505" s="505"/>
      <c r="C505" s="505"/>
      <c r="D505" s="1198" t="s">
        <v>1338</v>
      </c>
      <c r="E505" s="1199" t="s">
        <v>70</v>
      </c>
      <c r="F505" s="1202" t="s">
        <v>295</v>
      </c>
      <c r="G505" s="1202"/>
      <c r="H505" s="1202" t="s">
        <v>1339</v>
      </c>
      <c r="I505" s="1202" t="s">
        <v>53</v>
      </c>
      <c r="J505" s="1202" t="s">
        <v>1318</v>
      </c>
      <c r="K505" s="1202" t="s">
        <v>1318</v>
      </c>
      <c r="L505" s="1202" t="s">
        <v>747</v>
      </c>
      <c r="M505" s="1202" t="s">
        <v>1333</v>
      </c>
      <c r="N505" s="1203" t="s">
        <v>1340</v>
      </c>
      <c r="O505" s="1203" t="s">
        <v>73</v>
      </c>
      <c r="P505" s="1203" t="s">
        <v>73</v>
      </c>
      <c r="Q505" s="1203" t="s">
        <v>750</v>
      </c>
      <c r="R505" s="1203" t="s">
        <v>1341</v>
      </c>
      <c r="S505" s="1198">
        <f>VLOOKUP($D505,'NI-San'!$B$1:$V$2048,12,FALSE)</f>
        <v>122</v>
      </c>
      <c r="T505" s="1198">
        <f>VLOOKUP($D505,'NI-San'!$B$1:$V$2048,13,FALSE)</f>
        <v>189</v>
      </c>
      <c r="U505" s="1198">
        <f>VLOOKUP($D505,'NI-San'!$B$1:$V$2048,16,FALSE)</f>
        <v>0</v>
      </c>
      <c r="V505" s="1198">
        <f>VLOOKUP($D505,'NI-San'!$B$1:$V$2048,17,FALSE)</f>
        <v>0</v>
      </c>
      <c r="W505" s="1198">
        <f>VLOOKUP($D505,'NI-San'!$B$1:$V$2048,18,FALSE)</f>
        <v>0</v>
      </c>
      <c r="X505" s="1198">
        <f>VLOOKUP($D505,'NI-San'!$B$1:$V$2048,19,FALSE)</f>
        <v>0</v>
      </c>
    </row>
    <row r="506" spans="1:24" hidden="1">
      <c r="A506" s="505"/>
      <c r="B506" s="505"/>
      <c r="C506" s="505"/>
      <c r="D506" s="1198" t="s">
        <v>1342</v>
      </c>
      <c r="E506" s="1199" t="s">
        <v>70</v>
      </c>
      <c r="F506" s="1202"/>
      <c r="G506" s="1202"/>
      <c r="H506" s="1202" t="s">
        <v>1343</v>
      </c>
      <c r="I506" s="1202" t="s">
        <v>53</v>
      </c>
      <c r="J506" s="1202" t="s">
        <v>958</v>
      </c>
      <c r="K506" s="1202" t="s">
        <v>958</v>
      </c>
      <c r="L506" s="1202" t="s">
        <v>1045</v>
      </c>
      <c r="M506" s="1202" t="s">
        <v>1333</v>
      </c>
      <c r="N506" s="1203" t="s">
        <v>1344</v>
      </c>
      <c r="O506" s="1203" t="s">
        <v>73</v>
      </c>
      <c r="P506" s="1203" t="s">
        <v>73</v>
      </c>
      <c r="Q506" s="1203" t="s">
        <v>73</v>
      </c>
      <c r="R506" s="1203" t="s">
        <v>73</v>
      </c>
      <c r="S506" s="1198">
        <f>VLOOKUP($D506,'NI-San'!$B$1:$V$2048,12,FALSE)</f>
        <v>0</v>
      </c>
      <c r="T506" s="1198">
        <f>VLOOKUP($D506,'NI-San'!$B$1:$V$2048,13,FALSE)</f>
        <v>0</v>
      </c>
      <c r="U506" s="1198">
        <f>VLOOKUP($D506,'NI-San'!$B$1:$V$2048,16,FALSE)</f>
        <v>0</v>
      </c>
      <c r="V506" s="1198">
        <f>VLOOKUP($D506,'NI-San'!$B$1:$V$2048,17,FALSE)</f>
        <v>0</v>
      </c>
      <c r="W506" s="1198">
        <f>VLOOKUP($D506,'NI-San'!$B$1:$V$2048,18,FALSE)</f>
        <v>0</v>
      </c>
      <c r="X506" s="1198">
        <f>VLOOKUP($D506,'NI-San'!$B$1:$V$2048,19,FALSE)</f>
        <v>0</v>
      </c>
    </row>
    <row r="507" spans="1:24" ht="27" hidden="1">
      <c r="A507" s="505"/>
      <c r="B507" s="505"/>
      <c r="C507" s="505"/>
      <c r="D507" s="1198" t="s">
        <v>1345</v>
      </c>
      <c r="E507" s="1199" t="s">
        <v>70</v>
      </c>
      <c r="F507" s="1202"/>
      <c r="G507" s="1202"/>
      <c r="H507" s="1202" t="s">
        <v>1343</v>
      </c>
      <c r="I507" s="1202" t="s">
        <v>53</v>
      </c>
      <c r="J507" s="1202" t="s">
        <v>1318</v>
      </c>
      <c r="K507" s="1202" t="s">
        <v>1318</v>
      </c>
      <c r="L507" s="1202" t="s">
        <v>747</v>
      </c>
      <c r="M507" s="1202" t="s">
        <v>1333</v>
      </c>
      <c r="N507" s="1203" t="s">
        <v>1346</v>
      </c>
      <c r="O507" s="1203" t="s">
        <v>73</v>
      </c>
      <c r="P507" s="1203" t="s">
        <v>73</v>
      </c>
      <c r="Q507" s="1203" t="s">
        <v>750</v>
      </c>
      <c r="R507" s="1203" t="s">
        <v>1347</v>
      </c>
      <c r="S507" s="1198">
        <f>VLOOKUP($D507,'NI-San'!$B$1:$V$2048,12,FALSE)</f>
        <v>0</v>
      </c>
      <c r="T507" s="1198">
        <f>VLOOKUP($D507,'NI-San'!$B$1:$V$2048,13,FALSE)</f>
        <v>0</v>
      </c>
      <c r="U507" s="1198">
        <f>VLOOKUP($D507,'NI-San'!$B$1:$V$2048,16,FALSE)</f>
        <v>0</v>
      </c>
      <c r="V507" s="1198">
        <f>VLOOKUP($D507,'NI-San'!$B$1:$V$2048,17,FALSE)</f>
        <v>0</v>
      </c>
      <c r="W507" s="1198">
        <f>VLOOKUP($D507,'NI-San'!$B$1:$V$2048,18,FALSE)</f>
        <v>0</v>
      </c>
      <c r="X507" s="1198">
        <f>VLOOKUP($D507,'NI-San'!$B$1:$V$2048,19,FALSE)</f>
        <v>0</v>
      </c>
    </row>
    <row r="508" spans="1:24" ht="27">
      <c r="A508" s="505"/>
      <c r="B508" s="505"/>
      <c r="C508" s="505"/>
      <c r="D508" s="1198" t="s">
        <v>1348</v>
      </c>
      <c r="E508" s="1199" t="s">
        <v>70</v>
      </c>
      <c r="F508" s="1202" t="s">
        <v>295</v>
      </c>
      <c r="G508" s="1202"/>
      <c r="H508" s="1202" t="s">
        <v>1343</v>
      </c>
      <c r="I508" s="1202" t="s">
        <v>531</v>
      </c>
      <c r="J508" s="1202" t="s">
        <v>971</v>
      </c>
      <c r="K508" s="1202" t="s">
        <v>971</v>
      </c>
      <c r="L508" s="1202"/>
      <c r="M508" s="1202" t="s">
        <v>1333</v>
      </c>
      <c r="N508" s="1203" t="s">
        <v>1349</v>
      </c>
      <c r="O508" s="1203" t="s">
        <v>73</v>
      </c>
      <c r="P508" s="1203" t="s">
        <v>73</v>
      </c>
      <c r="Q508" s="1203" t="s">
        <v>73</v>
      </c>
      <c r="R508" s="1203" t="s">
        <v>73</v>
      </c>
      <c r="S508" s="1198">
        <f>VLOOKUP($D508,'NI-San'!$B$1:$V$2048,12,FALSE)</f>
        <v>0</v>
      </c>
      <c r="T508" s="1198">
        <f>VLOOKUP($D508,'NI-San'!$B$1:$V$2048,13,FALSE)</f>
        <v>0</v>
      </c>
      <c r="U508" s="1198">
        <f>VLOOKUP($D508,'NI-San'!$B$1:$V$2048,16,FALSE)</f>
        <v>0</v>
      </c>
      <c r="V508" s="1198">
        <f>VLOOKUP($D508,'NI-San'!$B$1:$V$2048,17,FALSE)</f>
        <v>0</v>
      </c>
      <c r="W508" s="1198">
        <f>VLOOKUP($D508,'NI-San'!$B$1:$V$2048,18,FALSE)</f>
        <v>0</v>
      </c>
      <c r="X508" s="1198">
        <f>VLOOKUP($D508,'NI-San'!$B$1:$V$2048,19,FALSE)</f>
        <v>0</v>
      </c>
    </row>
    <row r="509" spans="1:24" ht="27" hidden="1">
      <c r="A509" s="505"/>
      <c r="B509" s="505"/>
      <c r="C509" s="505"/>
      <c r="D509" s="1198" t="s">
        <v>1350</v>
      </c>
      <c r="E509" s="1199" t="s">
        <v>70</v>
      </c>
      <c r="F509" s="1202"/>
      <c r="G509" s="1202"/>
      <c r="H509" s="1202"/>
      <c r="I509" s="1202" t="s">
        <v>71</v>
      </c>
      <c r="J509" s="1202"/>
      <c r="K509" s="1202"/>
      <c r="L509" s="1202"/>
      <c r="M509" s="1202"/>
      <c r="N509" s="1203" t="s">
        <v>1351</v>
      </c>
      <c r="O509" s="1203" t="s">
        <v>73</v>
      </c>
      <c r="P509" s="1203" t="s">
        <v>73</v>
      </c>
      <c r="Q509" s="1203" t="s">
        <v>73</v>
      </c>
      <c r="R509" s="1203" t="s">
        <v>73</v>
      </c>
      <c r="S509" s="1198">
        <f>VLOOKUP($D509,'NI-San'!$B$1:$V$2048,12,FALSE)</f>
        <v>60053</v>
      </c>
      <c r="T509" s="1198">
        <f>VLOOKUP($D509,'NI-San'!$B$1:$V$2048,13,FALSE)</f>
        <v>59003</v>
      </c>
      <c r="U509" s="1198">
        <f>VLOOKUP($D509,'NI-San'!$B$1:$V$2048,16,FALSE)</f>
        <v>0</v>
      </c>
      <c r="V509" s="1198">
        <f>VLOOKUP($D509,'NI-San'!$B$1:$V$2048,17,FALSE)</f>
        <v>0</v>
      </c>
      <c r="W509" s="1198">
        <f>VLOOKUP($D509,'NI-San'!$B$1:$V$2048,18,FALSE)</f>
        <v>0</v>
      </c>
      <c r="X509" s="1198">
        <f>VLOOKUP($D509,'NI-San'!$B$1:$V$2048,19,FALSE)</f>
        <v>0</v>
      </c>
    </row>
    <row r="510" spans="1:24" ht="27" hidden="1">
      <c r="A510" s="505"/>
      <c r="B510" s="505"/>
      <c r="C510" s="505"/>
      <c r="D510" s="1198" t="s">
        <v>1352</v>
      </c>
      <c r="E510" s="1199" t="s">
        <v>70</v>
      </c>
      <c r="F510" s="1202"/>
      <c r="G510" s="1202"/>
      <c r="H510" s="1202" t="s">
        <v>1353</v>
      </c>
      <c r="I510" s="1202" t="s">
        <v>53</v>
      </c>
      <c r="J510" s="1202" t="s">
        <v>1114</v>
      </c>
      <c r="K510" s="1202" t="s">
        <v>1114</v>
      </c>
      <c r="L510" s="1202"/>
      <c r="M510" s="1202" t="s">
        <v>1354</v>
      </c>
      <c r="N510" s="1203" t="s">
        <v>1355</v>
      </c>
      <c r="O510" s="1203" t="s">
        <v>73</v>
      </c>
      <c r="P510" s="1203" t="s">
        <v>73</v>
      </c>
      <c r="Q510" s="1203" t="s">
        <v>73</v>
      </c>
      <c r="R510" s="1203" t="s">
        <v>73</v>
      </c>
      <c r="S510" s="1198">
        <f>VLOOKUP($D510,'NI-San'!$B$1:$V$2048,12,FALSE)</f>
        <v>2295</v>
      </c>
      <c r="T510" s="1198">
        <f>VLOOKUP($D510,'NI-San'!$B$1:$V$2048,13,FALSE)</f>
        <v>1954</v>
      </c>
      <c r="U510" s="1198">
        <f>VLOOKUP($D510,'NI-San'!$B$1:$V$2048,16,FALSE)</f>
        <v>0</v>
      </c>
      <c r="V510" s="1198">
        <f>VLOOKUP($D510,'NI-San'!$B$1:$V$2048,17,FALSE)</f>
        <v>0</v>
      </c>
      <c r="W510" s="1198">
        <f>VLOOKUP($D510,'NI-San'!$B$1:$V$2048,18,FALSE)</f>
        <v>0</v>
      </c>
      <c r="X510" s="1198">
        <f>VLOOKUP($D510,'NI-San'!$B$1:$V$2048,19,FALSE)</f>
        <v>0</v>
      </c>
    </row>
    <row r="511" spans="1:24" ht="27" hidden="1">
      <c r="A511" s="505"/>
      <c r="B511" s="505"/>
      <c r="C511" s="505"/>
      <c r="D511" s="1198" t="s">
        <v>1356</v>
      </c>
      <c r="E511" s="1199" t="s">
        <v>70</v>
      </c>
      <c r="F511" s="1202"/>
      <c r="G511" s="1202"/>
      <c r="H511" s="1202" t="s">
        <v>1353</v>
      </c>
      <c r="I511" s="1202" t="s">
        <v>53</v>
      </c>
      <c r="J511" s="1202" t="s">
        <v>1114</v>
      </c>
      <c r="K511" s="1202" t="s">
        <v>1114</v>
      </c>
      <c r="L511" s="1202"/>
      <c r="M511" s="1202" t="s">
        <v>1354</v>
      </c>
      <c r="N511" s="1203" t="s">
        <v>1357</v>
      </c>
      <c r="O511" s="1203" t="s">
        <v>73</v>
      </c>
      <c r="P511" s="1203" t="s">
        <v>73</v>
      </c>
      <c r="Q511" s="1203" t="s">
        <v>73</v>
      </c>
      <c r="R511" s="1203" t="s">
        <v>73</v>
      </c>
      <c r="S511" s="1198">
        <f>VLOOKUP($D511,'NI-San'!$B$1:$V$2048,12,FALSE)</f>
        <v>0</v>
      </c>
      <c r="T511" s="1198">
        <f>VLOOKUP($D511,'NI-San'!$B$1:$V$2048,13,FALSE)</f>
        <v>0</v>
      </c>
      <c r="U511" s="1198">
        <f>VLOOKUP($D511,'NI-San'!$B$1:$V$2048,16,FALSE)</f>
        <v>0</v>
      </c>
      <c r="V511" s="1198">
        <f>VLOOKUP($D511,'NI-San'!$B$1:$V$2048,17,FALSE)</f>
        <v>0</v>
      </c>
      <c r="W511" s="1198">
        <f>VLOOKUP($D511,'NI-San'!$B$1:$V$2048,18,FALSE)</f>
        <v>0</v>
      </c>
      <c r="X511" s="1198">
        <f>VLOOKUP($D511,'NI-San'!$B$1:$V$2048,19,FALSE)</f>
        <v>0</v>
      </c>
    </row>
    <row r="512" spans="1:24" ht="27" hidden="1">
      <c r="A512" s="505"/>
      <c r="B512" s="505"/>
      <c r="C512" s="505"/>
      <c r="D512" s="1198" t="s">
        <v>1358</v>
      </c>
      <c r="E512" s="1199" t="s">
        <v>70</v>
      </c>
      <c r="F512" s="1202"/>
      <c r="G512" s="1202"/>
      <c r="H512" s="1202" t="s">
        <v>1353</v>
      </c>
      <c r="I512" s="1202" t="s">
        <v>53</v>
      </c>
      <c r="J512" s="1202" t="s">
        <v>1114</v>
      </c>
      <c r="K512" s="1202" t="s">
        <v>1114</v>
      </c>
      <c r="L512" s="1202"/>
      <c r="M512" s="1202" t="s">
        <v>1354</v>
      </c>
      <c r="N512" s="1203" t="s">
        <v>1359</v>
      </c>
      <c r="O512" s="1203" t="s">
        <v>73</v>
      </c>
      <c r="P512" s="1203" t="s">
        <v>73</v>
      </c>
      <c r="Q512" s="1203" t="s">
        <v>73</v>
      </c>
      <c r="R512" s="1203" t="s">
        <v>73</v>
      </c>
      <c r="S512" s="1198">
        <f>VLOOKUP($D512,'NI-San'!$B$1:$V$2048,12,FALSE)</f>
        <v>0</v>
      </c>
      <c r="T512" s="1198">
        <f>VLOOKUP($D512,'NI-San'!$B$1:$V$2048,13,FALSE)</f>
        <v>0</v>
      </c>
      <c r="U512" s="1198">
        <f>VLOOKUP($D512,'NI-San'!$B$1:$V$2048,16,FALSE)</f>
        <v>0</v>
      </c>
      <c r="V512" s="1198">
        <f>VLOOKUP($D512,'NI-San'!$B$1:$V$2048,17,FALSE)</f>
        <v>0</v>
      </c>
      <c r="W512" s="1198">
        <f>VLOOKUP($D512,'NI-San'!$B$1:$V$2048,18,FALSE)</f>
        <v>0</v>
      </c>
      <c r="X512" s="1198">
        <f>VLOOKUP($D512,'NI-San'!$B$1:$V$2048,19,FALSE)</f>
        <v>0</v>
      </c>
    </row>
    <row r="513" spans="1:24" ht="27" hidden="1">
      <c r="A513" s="505"/>
      <c r="B513" s="505"/>
      <c r="C513" s="505"/>
      <c r="D513" s="1198" t="s">
        <v>1360</v>
      </c>
      <c r="E513" s="1199" t="s">
        <v>70</v>
      </c>
      <c r="F513" s="1202"/>
      <c r="G513" s="1202"/>
      <c r="H513" s="1202" t="s">
        <v>1353</v>
      </c>
      <c r="I513" s="1202" t="s">
        <v>53</v>
      </c>
      <c r="J513" s="1202" t="s">
        <v>1114</v>
      </c>
      <c r="K513" s="1202" t="s">
        <v>1114</v>
      </c>
      <c r="L513" s="1202"/>
      <c r="M513" s="1202" t="s">
        <v>1354</v>
      </c>
      <c r="N513" s="1203" t="s">
        <v>1361</v>
      </c>
      <c r="O513" s="1203" t="s">
        <v>73</v>
      </c>
      <c r="P513" s="1203" t="s">
        <v>73</v>
      </c>
      <c r="Q513" s="1203" t="s">
        <v>73</v>
      </c>
      <c r="R513" s="1203" t="s">
        <v>73</v>
      </c>
      <c r="S513" s="1198">
        <f>VLOOKUP($D513,'NI-San'!$B$1:$V$2048,12,FALSE)</f>
        <v>0</v>
      </c>
      <c r="T513" s="1198">
        <f>VLOOKUP($D513,'NI-San'!$B$1:$V$2048,13,FALSE)</f>
        <v>0</v>
      </c>
      <c r="U513" s="1198">
        <f>VLOOKUP($D513,'NI-San'!$B$1:$V$2048,16,FALSE)</f>
        <v>0</v>
      </c>
      <c r="V513" s="1198">
        <f>VLOOKUP($D513,'NI-San'!$B$1:$V$2048,17,FALSE)</f>
        <v>0</v>
      </c>
      <c r="W513" s="1198">
        <f>VLOOKUP($D513,'NI-San'!$B$1:$V$2048,18,FALSE)</f>
        <v>0</v>
      </c>
      <c r="X513" s="1198">
        <f>VLOOKUP($D513,'NI-San'!$B$1:$V$2048,19,FALSE)</f>
        <v>0</v>
      </c>
    </row>
    <row r="514" spans="1:24" ht="40.5" hidden="1">
      <c r="A514" s="505"/>
      <c r="B514" s="505"/>
      <c r="C514" s="505"/>
      <c r="D514" s="1198" t="s">
        <v>1362</v>
      </c>
      <c r="E514" s="1199" t="s">
        <v>70</v>
      </c>
      <c r="F514" s="1202"/>
      <c r="G514" s="1202"/>
      <c r="H514" s="1202" t="s">
        <v>1353</v>
      </c>
      <c r="I514" s="1202" t="s">
        <v>53</v>
      </c>
      <c r="J514" s="1202" t="s">
        <v>1114</v>
      </c>
      <c r="K514" s="1202" t="s">
        <v>1114</v>
      </c>
      <c r="L514" s="1202"/>
      <c r="M514" s="1202" t="s">
        <v>1354</v>
      </c>
      <c r="N514" s="1203" t="s">
        <v>1363</v>
      </c>
      <c r="O514" s="1203" t="s">
        <v>73</v>
      </c>
      <c r="P514" s="1203" t="s">
        <v>73</v>
      </c>
      <c r="Q514" s="1203" t="s">
        <v>73</v>
      </c>
      <c r="R514" s="1203" t="s">
        <v>73</v>
      </c>
      <c r="S514" s="1198">
        <f>VLOOKUP($D514,'NI-San'!$B$1:$V$2048,12,FALSE)</f>
        <v>0</v>
      </c>
      <c r="T514" s="1198">
        <f>VLOOKUP($D514,'NI-San'!$B$1:$V$2048,13,FALSE)</f>
        <v>0</v>
      </c>
      <c r="U514" s="1198">
        <f>VLOOKUP($D514,'NI-San'!$B$1:$V$2048,16,FALSE)</f>
        <v>0</v>
      </c>
      <c r="V514" s="1198">
        <f>VLOOKUP($D514,'NI-San'!$B$1:$V$2048,17,FALSE)</f>
        <v>0</v>
      </c>
      <c r="W514" s="1198">
        <f>VLOOKUP($D514,'NI-San'!$B$1:$V$2048,18,FALSE)</f>
        <v>0</v>
      </c>
      <c r="X514" s="1198">
        <f>VLOOKUP($D514,'NI-San'!$B$1:$V$2048,19,FALSE)</f>
        <v>0</v>
      </c>
    </row>
    <row r="515" spans="1:24" ht="40.5" hidden="1">
      <c r="A515" s="505"/>
      <c r="B515" s="505"/>
      <c r="C515" s="505"/>
      <c r="D515" s="1198" t="s">
        <v>1364</v>
      </c>
      <c r="E515" s="1199" t="s">
        <v>70</v>
      </c>
      <c r="F515" s="1202"/>
      <c r="G515" s="1202"/>
      <c r="H515" s="1202" t="s">
        <v>1353</v>
      </c>
      <c r="I515" s="1202" t="s">
        <v>53</v>
      </c>
      <c r="J515" s="1202" t="s">
        <v>1114</v>
      </c>
      <c r="K515" s="1202" t="s">
        <v>1114</v>
      </c>
      <c r="L515" s="1202"/>
      <c r="M515" s="1202" t="s">
        <v>1354</v>
      </c>
      <c r="N515" s="1203" t="s">
        <v>1365</v>
      </c>
      <c r="O515" s="1203" t="s">
        <v>73</v>
      </c>
      <c r="P515" s="1203" t="s">
        <v>73</v>
      </c>
      <c r="Q515" s="1203" t="s">
        <v>73</v>
      </c>
      <c r="R515" s="1203" t="s">
        <v>73</v>
      </c>
      <c r="S515" s="1198">
        <f>VLOOKUP($D515,'NI-San'!$B$1:$V$2048,12,FALSE)</f>
        <v>625</v>
      </c>
      <c r="T515" s="1198">
        <f>VLOOKUP($D515,'NI-San'!$B$1:$V$2048,13,FALSE)</f>
        <v>624</v>
      </c>
      <c r="U515" s="1198">
        <f>VLOOKUP($D515,'NI-San'!$B$1:$V$2048,16,FALSE)</f>
        <v>0</v>
      </c>
      <c r="V515" s="1198">
        <f>VLOOKUP($D515,'NI-San'!$B$1:$V$2048,17,FALSE)</f>
        <v>0</v>
      </c>
      <c r="W515" s="1198">
        <f>VLOOKUP($D515,'NI-San'!$B$1:$V$2048,18,FALSE)</f>
        <v>0</v>
      </c>
      <c r="X515" s="1198">
        <f>VLOOKUP($D515,'NI-San'!$B$1:$V$2048,19,FALSE)</f>
        <v>0</v>
      </c>
    </row>
    <row r="516" spans="1:24" ht="40.5" hidden="1">
      <c r="A516" s="505"/>
      <c r="B516" s="505"/>
      <c r="C516" s="505"/>
      <c r="D516" s="1198" t="s">
        <v>1366</v>
      </c>
      <c r="E516" s="1199" t="s">
        <v>70</v>
      </c>
      <c r="F516" s="1202"/>
      <c r="G516" s="1202"/>
      <c r="H516" s="1202" t="s">
        <v>1353</v>
      </c>
      <c r="I516" s="1202" t="s">
        <v>53</v>
      </c>
      <c r="J516" s="1202" t="s">
        <v>1114</v>
      </c>
      <c r="K516" s="1202" t="s">
        <v>1114</v>
      </c>
      <c r="L516" s="1202"/>
      <c r="M516" s="1202" t="s">
        <v>1354</v>
      </c>
      <c r="N516" s="1203" t="s">
        <v>1367</v>
      </c>
      <c r="O516" s="1203" t="s">
        <v>73</v>
      </c>
      <c r="P516" s="1203" t="s">
        <v>73</v>
      </c>
      <c r="Q516" s="1203" t="s">
        <v>73</v>
      </c>
      <c r="R516" s="1203" t="s">
        <v>73</v>
      </c>
      <c r="S516" s="1198">
        <f>VLOOKUP($D516,'NI-San'!$B$1:$V$2048,12,FALSE)</f>
        <v>0</v>
      </c>
      <c r="T516" s="1198">
        <f>VLOOKUP($D516,'NI-San'!$B$1:$V$2048,13,FALSE)</f>
        <v>0</v>
      </c>
      <c r="U516" s="1198">
        <f>VLOOKUP($D516,'NI-San'!$B$1:$V$2048,16,FALSE)</f>
        <v>0</v>
      </c>
      <c r="V516" s="1198">
        <f>VLOOKUP($D516,'NI-San'!$B$1:$V$2048,17,FALSE)</f>
        <v>0</v>
      </c>
      <c r="W516" s="1198">
        <f>VLOOKUP($D516,'NI-San'!$B$1:$V$2048,18,FALSE)</f>
        <v>0</v>
      </c>
      <c r="X516" s="1198">
        <f>VLOOKUP($D516,'NI-San'!$B$1:$V$2048,19,FALSE)</f>
        <v>0</v>
      </c>
    </row>
    <row r="517" spans="1:24" ht="27" hidden="1">
      <c r="A517" s="505"/>
      <c r="B517" s="505"/>
      <c r="C517" s="505"/>
      <c r="D517" s="1198" t="s">
        <v>1368</v>
      </c>
      <c r="E517" s="1199" t="s">
        <v>70</v>
      </c>
      <c r="F517" s="1202"/>
      <c r="G517" s="1202"/>
      <c r="H517" s="1202" t="s">
        <v>1353</v>
      </c>
      <c r="I517" s="1202" t="s">
        <v>53</v>
      </c>
      <c r="J517" s="1202" t="s">
        <v>1114</v>
      </c>
      <c r="K517" s="1202" t="s">
        <v>1114</v>
      </c>
      <c r="L517" s="1202"/>
      <c r="M517" s="1202" t="s">
        <v>1354</v>
      </c>
      <c r="N517" s="1203" t="s">
        <v>1369</v>
      </c>
      <c r="O517" s="1203" t="s">
        <v>73</v>
      </c>
      <c r="P517" s="1203" t="s">
        <v>73</v>
      </c>
      <c r="Q517" s="1203" t="s">
        <v>73</v>
      </c>
      <c r="R517" s="1203" t="s">
        <v>73</v>
      </c>
      <c r="S517" s="1198">
        <f>VLOOKUP($D517,'NI-San'!$B$1:$V$2048,12,FALSE)</f>
        <v>0</v>
      </c>
      <c r="T517" s="1198">
        <f>VLOOKUP($D517,'NI-San'!$B$1:$V$2048,13,FALSE)</f>
        <v>0</v>
      </c>
      <c r="U517" s="1198">
        <f>VLOOKUP($D517,'NI-San'!$B$1:$V$2048,16,FALSE)</f>
        <v>0</v>
      </c>
      <c r="V517" s="1198">
        <f>VLOOKUP($D517,'NI-San'!$B$1:$V$2048,17,FALSE)</f>
        <v>0</v>
      </c>
      <c r="W517" s="1198">
        <f>VLOOKUP($D517,'NI-San'!$B$1:$V$2048,18,FALSE)</f>
        <v>0</v>
      </c>
      <c r="X517" s="1198">
        <f>VLOOKUP($D517,'NI-San'!$B$1:$V$2048,19,FALSE)</f>
        <v>0</v>
      </c>
    </row>
    <row r="518" spans="1:24" ht="27" hidden="1">
      <c r="A518" s="505"/>
      <c r="B518" s="505"/>
      <c r="C518" s="505"/>
      <c r="D518" s="1198" t="s">
        <v>1370</v>
      </c>
      <c r="E518" s="1199" t="s">
        <v>70</v>
      </c>
      <c r="F518" s="1202"/>
      <c r="G518" s="1202"/>
      <c r="H518" s="1202" t="s">
        <v>1353</v>
      </c>
      <c r="I518" s="1202" t="s">
        <v>53</v>
      </c>
      <c r="J518" s="1202" t="s">
        <v>1114</v>
      </c>
      <c r="K518" s="1202" t="s">
        <v>1114</v>
      </c>
      <c r="L518" s="1202"/>
      <c r="M518" s="1202" t="s">
        <v>1354</v>
      </c>
      <c r="N518" s="1203" t="s">
        <v>1371</v>
      </c>
      <c r="O518" s="1203" t="s">
        <v>73</v>
      </c>
      <c r="P518" s="1203" t="s">
        <v>73</v>
      </c>
      <c r="Q518" s="1203" t="s">
        <v>73</v>
      </c>
      <c r="R518" s="1203" t="s">
        <v>73</v>
      </c>
      <c r="S518" s="1198">
        <f>VLOOKUP($D518,'NI-San'!$B$1:$V$2048,12,FALSE)</f>
        <v>0</v>
      </c>
      <c r="T518" s="1198">
        <f>VLOOKUP($D518,'NI-San'!$B$1:$V$2048,13,FALSE)</f>
        <v>0</v>
      </c>
      <c r="U518" s="1198">
        <f>VLOOKUP($D518,'NI-San'!$B$1:$V$2048,16,FALSE)</f>
        <v>0</v>
      </c>
      <c r="V518" s="1198">
        <f>VLOOKUP($D518,'NI-San'!$B$1:$V$2048,17,FALSE)</f>
        <v>0</v>
      </c>
      <c r="W518" s="1198">
        <f>VLOOKUP($D518,'NI-San'!$B$1:$V$2048,18,FALSE)</f>
        <v>0</v>
      </c>
      <c r="X518" s="1198">
        <f>VLOOKUP($D518,'NI-San'!$B$1:$V$2048,19,FALSE)</f>
        <v>0</v>
      </c>
    </row>
    <row r="519" spans="1:24" ht="27" hidden="1">
      <c r="A519" s="505"/>
      <c r="B519" s="505"/>
      <c r="C519" s="505"/>
      <c r="D519" s="1198" t="s">
        <v>1372</v>
      </c>
      <c r="E519" s="1199" t="s">
        <v>70</v>
      </c>
      <c r="F519" s="1202"/>
      <c r="G519" s="1202"/>
      <c r="H519" s="1202" t="s">
        <v>1353</v>
      </c>
      <c r="I519" s="1202" t="s">
        <v>53</v>
      </c>
      <c r="J519" s="1202" t="s">
        <v>1114</v>
      </c>
      <c r="K519" s="1202" t="s">
        <v>1114</v>
      </c>
      <c r="L519" s="1202"/>
      <c r="M519" s="1202" t="s">
        <v>1354</v>
      </c>
      <c r="N519" s="1203" t="s">
        <v>1373</v>
      </c>
      <c r="O519" s="1203" t="s">
        <v>73</v>
      </c>
      <c r="P519" s="1203" t="s">
        <v>73</v>
      </c>
      <c r="Q519" s="1203" t="s">
        <v>73</v>
      </c>
      <c r="R519" s="1203" t="s">
        <v>73</v>
      </c>
      <c r="S519" s="1198">
        <f>VLOOKUP($D519,'NI-San'!$B$1:$V$2048,12,FALSE)</f>
        <v>1529</v>
      </c>
      <c r="T519" s="1198">
        <f>VLOOKUP($D519,'NI-San'!$B$1:$V$2048,13,FALSE)</f>
        <v>1512</v>
      </c>
      <c r="U519" s="1198">
        <f>VLOOKUP($D519,'NI-San'!$B$1:$V$2048,16,FALSE)</f>
        <v>0</v>
      </c>
      <c r="V519" s="1198">
        <f>VLOOKUP($D519,'NI-San'!$B$1:$V$2048,17,FALSE)</f>
        <v>0</v>
      </c>
      <c r="W519" s="1198">
        <f>VLOOKUP($D519,'NI-San'!$B$1:$V$2048,18,FALSE)</f>
        <v>0</v>
      </c>
      <c r="X519" s="1198">
        <f>VLOOKUP($D519,'NI-San'!$B$1:$V$2048,19,FALSE)</f>
        <v>0</v>
      </c>
    </row>
    <row r="520" spans="1:24" ht="34.5" hidden="1" customHeight="1">
      <c r="A520" s="505"/>
      <c r="B520" s="505"/>
      <c r="C520" s="505"/>
      <c r="D520" s="1198" t="s">
        <v>1374</v>
      </c>
      <c r="E520" s="1199" t="s">
        <v>70</v>
      </c>
      <c r="F520" s="1202"/>
      <c r="G520" s="1202"/>
      <c r="H520" s="1202" t="s">
        <v>1353</v>
      </c>
      <c r="I520" s="1202" t="s">
        <v>53</v>
      </c>
      <c r="J520" s="1202" t="s">
        <v>1114</v>
      </c>
      <c r="K520" s="1202" t="s">
        <v>1114</v>
      </c>
      <c r="L520" s="1202"/>
      <c r="M520" s="1202" t="s">
        <v>1354</v>
      </c>
      <c r="N520" s="1203" t="s">
        <v>1375</v>
      </c>
      <c r="O520" s="1203" t="s">
        <v>73</v>
      </c>
      <c r="P520" s="1203" t="s">
        <v>73</v>
      </c>
      <c r="Q520" s="1203" t="s">
        <v>73</v>
      </c>
      <c r="R520" s="1203" t="s">
        <v>73</v>
      </c>
      <c r="S520" s="1198">
        <f>VLOOKUP($D520,'NI-San'!$B$1:$V$2048,12,FALSE)</f>
        <v>0</v>
      </c>
      <c r="T520" s="1198">
        <f>VLOOKUP($D520,'NI-San'!$B$1:$V$2048,13,FALSE)</f>
        <v>0</v>
      </c>
      <c r="U520" s="1198">
        <f>VLOOKUP($D520,'NI-San'!$B$1:$V$2048,16,FALSE)</f>
        <v>0</v>
      </c>
      <c r="V520" s="1198">
        <f>VLOOKUP($D520,'NI-San'!$B$1:$V$2048,17,FALSE)</f>
        <v>0</v>
      </c>
      <c r="W520" s="1198">
        <f>VLOOKUP($D520,'NI-San'!$B$1:$V$2048,18,FALSE)</f>
        <v>0</v>
      </c>
      <c r="X520" s="1198">
        <f>VLOOKUP($D520,'NI-San'!$B$1:$V$2048,19,FALSE)</f>
        <v>0</v>
      </c>
    </row>
    <row r="521" spans="1:24" ht="27" hidden="1">
      <c r="A521" s="505"/>
      <c r="B521" s="505"/>
      <c r="C521" s="505"/>
      <c r="D521" s="1198" t="s">
        <v>1376</v>
      </c>
      <c r="E521" s="1199" t="s">
        <v>70</v>
      </c>
      <c r="F521" s="1202"/>
      <c r="G521" s="1202"/>
      <c r="H521" s="1202" t="s">
        <v>1353</v>
      </c>
      <c r="I521" s="1202" t="s">
        <v>53</v>
      </c>
      <c r="J521" s="1202" t="s">
        <v>1114</v>
      </c>
      <c r="K521" s="1202" t="s">
        <v>1114</v>
      </c>
      <c r="L521" s="1202"/>
      <c r="M521" s="1202" t="s">
        <v>1354</v>
      </c>
      <c r="N521" s="1203" t="s">
        <v>1377</v>
      </c>
      <c r="O521" s="1203" t="s">
        <v>73</v>
      </c>
      <c r="P521" s="1203" t="s">
        <v>73</v>
      </c>
      <c r="Q521" s="1203" t="s">
        <v>73</v>
      </c>
      <c r="R521" s="1203" t="s">
        <v>73</v>
      </c>
      <c r="S521" s="1198">
        <f>VLOOKUP($D521,'NI-San'!$B$1:$V$2048,12,FALSE)</f>
        <v>20</v>
      </c>
      <c r="T521" s="1198">
        <f>VLOOKUP($D521,'NI-San'!$B$1:$V$2048,13,FALSE)</f>
        <v>8</v>
      </c>
      <c r="U521" s="1198">
        <f>VLOOKUP($D521,'NI-San'!$B$1:$V$2048,16,FALSE)</f>
        <v>0</v>
      </c>
      <c r="V521" s="1198">
        <f>VLOOKUP($D521,'NI-San'!$B$1:$V$2048,17,FALSE)</f>
        <v>0</v>
      </c>
      <c r="W521" s="1198">
        <f>VLOOKUP($D521,'NI-San'!$B$1:$V$2048,18,FALSE)</f>
        <v>0</v>
      </c>
      <c r="X521" s="1198">
        <f>VLOOKUP($D521,'NI-San'!$B$1:$V$2048,19,FALSE)</f>
        <v>0</v>
      </c>
    </row>
    <row r="522" spans="1:24" ht="27" hidden="1">
      <c r="A522" s="505"/>
      <c r="B522" s="505"/>
      <c r="C522" s="505"/>
      <c r="D522" s="1198" t="s">
        <v>1378</v>
      </c>
      <c r="E522" s="1199" t="s">
        <v>70</v>
      </c>
      <c r="F522" s="1202"/>
      <c r="G522" s="1202"/>
      <c r="H522" s="1202" t="s">
        <v>1353</v>
      </c>
      <c r="I522" s="1202" t="s">
        <v>53</v>
      </c>
      <c r="J522" s="1202" t="s">
        <v>1114</v>
      </c>
      <c r="K522" s="1202" t="s">
        <v>1114</v>
      </c>
      <c r="L522" s="1202"/>
      <c r="M522" s="1202" t="s">
        <v>1354</v>
      </c>
      <c r="N522" s="1203" t="s">
        <v>1379</v>
      </c>
      <c r="O522" s="1203" t="s">
        <v>73</v>
      </c>
      <c r="P522" s="1203" t="s">
        <v>73</v>
      </c>
      <c r="Q522" s="1203" t="s">
        <v>73</v>
      </c>
      <c r="R522" s="1203" t="s">
        <v>73</v>
      </c>
      <c r="S522" s="1198">
        <f>VLOOKUP($D522,'NI-San'!$B$1:$V$2048,12,FALSE)</f>
        <v>1185</v>
      </c>
      <c r="T522" s="1198">
        <f>VLOOKUP($D522,'NI-San'!$B$1:$V$2048,13,FALSE)</f>
        <v>1285</v>
      </c>
      <c r="U522" s="1198">
        <f>VLOOKUP($D522,'NI-San'!$B$1:$V$2048,16,FALSE)</f>
        <v>0</v>
      </c>
      <c r="V522" s="1198">
        <f>VLOOKUP($D522,'NI-San'!$B$1:$V$2048,17,FALSE)</f>
        <v>0</v>
      </c>
      <c r="W522" s="1198">
        <f>VLOOKUP($D522,'NI-San'!$B$1:$V$2048,18,FALSE)</f>
        <v>0</v>
      </c>
      <c r="X522" s="1198">
        <f>VLOOKUP($D522,'NI-San'!$B$1:$V$2048,19,FALSE)</f>
        <v>0</v>
      </c>
    </row>
    <row r="523" spans="1:24" ht="40.5" hidden="1">
      <c r="A523" s="505"/>
      <c r="B523" s="505"/>
      <c r="C523" s="505"/>
      <c r="D523" s="1198" t="s">
        <v>1380</v>
      </c>
      <c r="E523" s="1199" t="s">
        <v>70</v>
      </c>
      <c r="F523" s="1202"/>
      <c r="G523" s="1202"/>
      <c r="H523" s="1202" t="s">
        <v>1353</v>
      </c>
      <c r="I523" s="1202" t="s">
        <v>53</v>
      </c>
      <c r="J523" s="1202" t="s">
        <v>1114</v>
      </c>
      <c r="K523" s="1202" t="s">
        <v>1114</v>
      </c>
      <c r="L523" s="1202"/>
      <c r="M523" s="1202" t="s">
        <v>1354</v>
      </c>
      <c r="N523" s="1203" t="s">
        <v>1381</v>
      </c>
      <c r="O523" s="1203" t="s">
        <v>73</v>
      </c>
      <c r="P523" s="1203" t="s">
        <v>73</v>
      </c>
      <c r="Q523" s="1203" t="s">
        <v>73</v>
      </c>
      <c r="R523" s="1203" t="s">
        <v>73</v>
      </c>
      <c r="S523" s="1198">
        <f>VLOOKUP($D523,'NI-San'!$B$1:$V$2048,12,FALSE)</f>
        <v>0</v>
      </c>
      <c r="T523" s="1198">
        <f>VLOOKUP($D523,'NI-San'!$B$1:$V$2048,13,FALSE)</f>
        <v>0</v>
      </c>
      <c r="U523" s="1198">
        <f>VLOOKUP($D523,'NI-San'!$B$1:$V$2048,16,FALSE)</f>
        <v>0</v>
      </c>
      <c r="V523" s="1198">
        <f>VLOOKUP($D523,'NI-San'!$B$1:$V$2048,17,FALSE)</f>
        <v>0</v>
      </c>
      <c r="W523" s="1198">
        <f>VLOOKUP($D523,'NI-San'!$B$1:$V$2048,18,FALSE)</f>
        <v>0</v>
      </c>
      <c r="X523" s="1198">
        <f>VLOOKUP($D523,'NI-San'!$B$1:$V$2048,19,FALSE)</f>
        <v>0</v>
      </c>
    </row>
    <row r="524" spans="1:24" ht="40.5" hidden="1">
      <c r="A524" s="505"/>
      <c r="B524" s="505"/>
      <c r="C524" s="505"/>
      <c r="D524" s="1198" t="s">
        <v>1382</v>
      </c>
      <c r="E524" s="1199" t="s">
        <v>70</v>
      </c>
      <c r="F524" s="1202"/>
      <c r="G524" s="1202"/>
      <c r="H524" s="1202" t="s">
        <v>1353</v>
      </c>
      <c r="I524" s="1202" t="s">
        <v>53</v>
      </c>
      <c r="J524" s="1202" t="s">
        <v>1114</v>
      </c>
      <c r="K524" s="1202" t="s">
        <v>1114</v>
      </c>
      <c r="L524" s="1202"/>
      <c r="M524" s="1202" t="s">
        <v>1354</v>
      </c>
      <c r="N524" s="1203" t="s">
        <v>1383</v>
      </c>
      <c r="O524" s="1203" t="s">
        <v>73</v>
      </c>
      <c r="P524" s="1203" t="s">
        <v>73</v>
      </c>
      <c r="Q524" s="1203" t="s">
        <v>73</v>
      </c>
      <c r="R524" s="1203" t="s">
        <v>73</v>
      </c>
      <c r="S524" s="1198">
        <f>VLOOKUP($D524,'NI-San'!$B$1:$V$2048,12,FALSE)</f>
        <v>11</v>
      </c>
      <c r="T524" s="1198">
        <f>VLOOKUP($D524,'NI-San'!$B$1:$V$2048,13,FALSE)</f>
        <v>0</v>
      </c>
      <c r="U524" s="1198">
        <f>VLOOKUP($D524,'NI-San'!$B$1:$V$2048,16,FALSE)</f>
        <v>0</v>
      </c>
      <c r="V524" s="1198">
        <f>VLOOKUP($D524,'NI-San'!$B$1:$V$2048,17,FALSE)</f>
        <v>0</v>
      </c>
      <c r="W524" s="1198">
        <f>VLOOKUP($D524,'NI-San'!$B$1:$V$2048,18,FALSE)</f>
        <v>0</v>
      </c>
      <c r="X524" s="1198">
        <f>VLOOKUP($D524,'NI-San'!$B$1:$V$2048,19,FALSE)</f>
        <v>0</v>
      </c>
    </row>
    <row r="525" spans="1:24" ht="40.5" hidden="1">
      <c r="A525" s="505"/>
      <c r="B525" s="505"/>
      <c r="C525" s="505"/>
      <c r="D525" s="1198" t="s">
        <v>1384</v>
      </c>
      <c r="E525" s="1199" t="s">
        <v>70</v>
      </c>
      <c r="F525" s="1202"/>
      <c r="G525" s="1202"/>
      <c r="H525" s="1202" t="s">
        <v>1353</v>
      </c>
      <c r="I525" s="1202" t="s">
        <v>53</v>
      </c>
      <c r="J525" s="1202" t="s">
        <v>1114</v>
      </c>
      <c r="K525" s="1202" t="s">
        <v>1114</v>
      </c>
      <c r="L525" s="1202"/>
      <c r="M525" s="1202" t="s">
        <v>1354</v>
      </c>
      <c r="N525" s="1203" t="s">
        <v>1385</v>
      </c>
      <c r="O525" s="1203" t="s">
        <v>73</v>
      </c>
      <c r="P525" s="1203" t="s">
        <v>73</v>
      </c>
      <c r="Q525" s="1203" t="s">
        <v>73</v>
      </c>
      <c r="R525" s="1203" t="s">
        <v>73</v>
      </c>
      <c r="S525" s="1198">
        <f>VLOOKUP($D525,'NI-San'!$B$1:$V$2048,12,FALSE)</f>
        <v>0</v>
      </c>
      <c r="T525" s="1198">
        <f>VLOOKUP($D525,'NI-San'!$B$1:$V$2048,13,FALSE)</f>
        <v>0</v>
      </c>
      <c r="U525" s="1198">
        <f>VLOOKUP($D525,'NI-San'!$B$1:$V$2048,16,FALSE)</f>
        <v>0</v>
      </c>
      <c r="V525" s="1198">
        <f>VLOOKUP($D525,'NI-San'!$B$1:$V$2048,17,FALSE)</f>
        <v>0</v>
      </c>
      <c r="W525" s="1198">
        <f>VLOOKUP($D525,'NI-San'!$B$1:$V$2048,18,FALSE)</f>
        <v>0</v>
      </c>
      <c r="X525" s="1198">
        <f>VLOOKUP($D525,'NI-San'!$B$1:$V$2048,19,FALSE)</f>
        <v>0</v>
      </c>
    </row>
    <row r="526" spans="1:24" ht="27" hidden="1">
      <c r="A526" s="505"/>
      <c r="B526" s="505"/>
      <c r="C526" s="505"/>
      <c r="D526" s="1198" t="s">
        <v>1386</v>
      </c>
      <c r="E526" s="1199" t="s">
        <v>70</v>
      </c>
      <c r="F526" s="1202"/>
      <c r="G526" s="1202"/>
      <c r="H526" s="1202" t="s">
        <v>1353</v>
      </c>
      <c r="I526" s="1202" t="s">
        <v>53</v>
      </c>
      <c r="J526" s="1202" t="s">
        <v>1114</v>
      </c>
      <c r="K526" s="1202" t="s">
        <v>1114</v>
      </c>
      <c r="L526" s="1202"/>
      <c r="M526" s="1202" t="s">
        <v>1354</v>
      </c>
      <c r="N526" s="1203" t="s">
        <v>1387</v>
      </c>
      <c r="O526" s="1203" t="s">
        <v>73</v>
      </c>
      <c r="P526" s="1203" t="s">
        <v>73</v>
      </c>
      <c r="Q526" s="1203" t="s">
        <v>73</v>
      </c>
      <c r="R526" s="1203" t="s">
        <v>73</v>
      </c>
      <c r="S526" s="1198">
        <f>VLOOKUP($D526,'NI-San'!$B$1:$V$2048,12,FALSE)</f>
        <v>103</v>
      </c>
      <c r="T526" s="1198">
        <f>VLOOKUP($D526,'NI-San'!$B$1:$V$2048,13,FALSE)</f>
        <v>78</v>
      </c>
      <c r="U526" s="1198">
        <f>VLOOKUP($D526,'NI-San'!$B$1:$V$2048,16,FALSE)</f>
        <v>0</v>
      </c>
      <c r="V526" s="1198">
        <f>VLOOKUP($D526,'NI-San'!$B$1:$V$2048,17,FALSE)</f>
        <v>0</v>
      </c>
      <c r="W526" s="1198">
        <f>VLOOKUP($D526,'NI-San'!$B$1:$V$2048,18,FALSE)</f>
        <v>0</v>
      </c>
      <c r="X526" s="1198">
        <f>VLOOKUP($D526,'NI-San'!$B$1:$V$2048,19,FALSE)</f>
        <v>0</v>
      </c>
    </row>
    <row r="527" spans="1:24" ht="27" hidden="1">
      <c r="A527" s="505"/>
      <c r="B527" s="505"/>
      <c r="C527" s="505"/>
      <c r="D527" s="1198" t="s">
        <v>1388</v>
      </c>
      <c r="E527" s="1199" t="s">
        <v>70</v>
      </c>
      <c r="F527" s="1202"/>
      <c r="G527" s="1202"/>
      <c r="H527" s="1202" t="s">
        <v>1353</v>
      </c>
      <c r="I527" s="1202" t="s">
        <v>53</v>
      </c>
      <c r="J527" s="1202" t="s">
        <v>1114</v>
      </c>
      <c r="K527" s="1202" t="s">
        <v>1114</v>
      </c>
      <c r="L527" s="1202"/>
      <c r="M527" s="1202" t="s">
        <v>1354</v>
      </c>
      <c r="N527" s="1203" t="s">
        <v>1389</v>
      </c>
      <c r="O527" s="1203" t="s">
        <v>73</v>
      </c>
      <c r="P527" s="1203" t="s">
        <v>73</v>
      </c>
      <c r="Q527" s="1203" t="s">
        <v>73</v>
      </c>
      <c r="R527" s="1203" t="s">
        <v>73</v>
      </c>
      <c r="S527" s="1198">
        <f>VLOOKUP($D527,'NI-San'!$B$1:$V$2048,12,FALSE)</f>
        <v>0</v>
      </c>
      <c r="T527" s="1198">
        <f>VLOOKUP($D527,'NI-San'!$B$1:$V$2048,13,FALSE)</f>
        <v>0</v>
      </c>
      <c r="U527" s="1198">
        <f>VLOOKUP($D527,'NI-San'!$B$1:$V$2048,16,FALSE)</f>
        <v>0</v>
      </c>
      <c r="V527" s="1198">
        <f>VLOOKUP($D527,'NI-San'!$B$1:$V$2048,17,FALSE)</f>
        <v>0</v>
      </c>
      <c r="W527" s="1198">
        <f>VLOOKUP($D527,'NI-San'!$B$1:$V$2048,18,FALSE)</f>
        <v>0</v>
      </c>
      <c r="X527" s="1198">
        <f>VLOOKUP($D527,'NI-San'!$B$1:$V$2048,19,FALSE)</f>
        <v>0</v>
      </c>
    </row>
    <row r="528" spans="1:24" ht="33" hidden="1" customHeight="1">
      <c r="A528" s="505"/>
      <c r="B528" s="505"/>
      <c r="C528" s="505"/>
      <c r="D528" s="1198" t="s">
        <v>1390</v>
      </c>
      <c r="E528" s="1199" t="s">
        <v>70</v>
      </c>
      <c r="F528" s="1202"/>
      <c r="G528" s="1202"/>
      <c r="H528" s="1202" t="s">
        <v>1353</v>
      </c>
      <c r="I528" s="1202" t="s">
        <v>53</v>
      </c>
      <c r="J528" s="1202" t="s">
        <v>1114</v>
      </c>
      <c r="K528" s="1202" t="s">
        <v>1114</v>
      </c>
      <c r="L528" s="1202"/>
      <c r="M528" s="1202" t="s">
        <v>1354</v>
      </c>
      <c r="N528" s="1203" t="s">
        <v>1391</v>
      </c>
      <c r="O528" s="1203" t="s">
        <v>73</v>
      </c>
      <c r="P528" s="1203" t="s">
        <v>73</v>
      </c>
      <c r="Q528" s="1203" t="s">
        <v>73</v>
      </c>
      <c r="R528" s="1203" t="s">
        <v>73</v>
      </c>
      <c r="S528" s="1198">
        <f>VLOOKUP($D528,'NI-San'!$B$1:$V$2048,12,FALSE)</f>
        <v>0</v>
      </c>
      <c r="T528" s="1198">
        <f>VLOOKUP($D528,'NI-San'!$B$1:$V$2048,13,FALSE)</f>
        <v>0</v>
      </c>
      <c r="U528" s="1198">
        <f>VLOOKUP($D528,'NI-San'!$B$1:$V$2048,16,FALSE)</f>
        <v>0</v>
      </c>
      <c r="V528" s="1198">
        <f>VLOOKUP($D528,'NI-San'!$B$1:$V$2048,17,FALSE)</f>
        <v>0</v>
      </c>
      <c r="W528" s="1198">
        <f>VLOOKUP($D528,'NI-San'!$B$1:$V$2048,18,FALSE)</f>
        <v>0</v>
      </c>
      <c r="X528" s="1198">
        <f>VLOOKUP($D528,'NI-San'!$B$1:$V$2048,19,FALSE)</f>
        <v>0</v>
      </c>
    </row>
    <row r="529" spans="1:24" ht="27" hidden="1">
      <c r="A529" s="505"/>
      <c r="B529" s="505"/>
      <c r="C529" s="505"/>
      <c r="D529" s="1198" t="s">
        <v>1392</v>
      </c>
      <c r="E529" s="1199" t="s">
        <v>70</v>
      </c>
      <c r="F529" s="1202"/>
      <c r="G529" s="1202"/>
      <c r="H529" s="1202" t="s">
        <v>1353</v>
      </c>
      <c r="I529" s="1202" t="s">
        <v>53</v>
      </c>
      <c r="J529" s="1202" t="s">
        <v>1114</v>
      </c>
      <c r="K529" s="1202" t="s">
        <v>1114</v>
      </c>
      <c r="L529" s="1202"/>
      <c r="M529" s="1202" t="s">
        <v>1354</v>
      </c>
      <c r="N529" s="1203" t="s">
        <v>1393</v>
      </c>
      <c r="O529" s="1203" t="s">
        <v>73</v>
      </c>
      <c r="P529" s="1203" t="s">
        <v>73</v>
      </c>
      <c r="Q529" s="1203" t="s">
        <v>73</v>
      </c>
      <c r="R529" s="1203" t="s">
        <v>73</v>
      </c>
      <c r="S529" s="1198">
        <f>VLOOKUP($D529,'NI-San'!$B$1:$V$2048,12,FALSE)</f>
        <v>0</v>
      </c>
      <c r="T529" s="1198">
        <f>VLOOKUP($D529,'NI-San'!$B$1:$V$2048,13,FALSE)</f>
        <v>0</v>
      </c>
      <c r="U529" s="1198">
        <f>VLOOKUP($D529,'NI-San'!$B$1:$V$2048,16,FALSE)</f>
        <v>0</v>
      </c>
      <c r="V529" s="1198">
        <f>VLOOKUP($D529,'NI-San'!$B$1:$V$2048,17,FALSE)</f>
        <v>0</v>
      </c>
      <c r="W529" s="1198">
        <f>VLOOKUP($D529,'NI-San'!$B$1:$V$2048,18,FALSE)</f>
        <v>0</v>
      </c>
      <c r="X529" s="1198">
        <f>VLOOKUP($D529,'NI-San'!$B$1:$V$2048,19,FALSE)</f>
        <v>0</v>
      </c>
    </row>
    <row r="530" spans="1:24" ht="40.5" hidden="1">
      <c r="A530" s="505"/>
      <c r="B530" s="505"/>
      <c r="C530" s="505"/>
      <c r="D530" s="1198" t="s">
        <v>1394</v>
      </c>
      <c r="E530" s="1199" t="s">
        <v>70</v>
      </c>
      <c r="F530" s="1202"/>
      <c r="G530" s="1202"/>
      <c r="H530" s="1202" t="s">
        <v>1395</v>
      </c>
      <c r="I530" s="1202" t="s">
        <v>53</v>
      </c>
      <c r="J530" s="1202" t="s">
        <v>1114</v>
      </c>
      <c r="K530" s="1202" t="s">
        <v>1114</v>
      </c>
      <c r="L530" s="1202"/>
      <c r="M530" s="1202" t="s">
        <v>1354</v>
      </c>
      <c r="N530" s="1203" t="s">
        <v>1396</v>
      </c>
      <c r="O530" s="1203" t="s">
        <v>73</v>
      </c>
      <c r="P530" s="1203" t="s">
        <v>73</v>
      </c>
      <c r="Q530" s="1203" t="s">
        <v>73</v>
      </c>
      <c r="R530" s="1203" t="s">
        <v>73</v>
      </c>
      <c r="S530" s="1198">
        <f>VLOOKUP($D530,'NI-San'!$B$1:$V$2048,12,FALSE)</f>
        <v>0</v>
      </c>
      <c r="T530" s="1198">
        <f>VLOOKUP($D530,'NI-San'!$B$1:$V$2048,13,FALSE)</f>
        <v>0</v>
      </c>
      <c r="U530" s="1198">
        <f>VLOOKUP($D530,'NI-San'!$B$1:$V$2048,16,FALSE)</f>
        <v>0</v>
      </c>
      <c r="V530" s="1198">
        <f>VLOOKUP($D530,'NI-San'!$B$1:$V$2048,17,FALSE)</f>
        <v>0</v>
      </c>
      <c r="W530" s="1198">
        <f>VLOOKUP($D530,'NI-San'!$B$1:$V$2048,18,FALSE)</f>
        <v>0</v>
      </c>
      <c r="X530" s="1198">
        <f>VLOOKUP($D530,'NI-San'!$B$1:$V$2048,19,FALSE)</f>
        <v>0</v>
      </c>
    </row>
    <row r="531" spans="1:24" ht="27" hidden="1">
      <c r="A531" s="505"/>
      <c r="B531" s="505"/>
      <c r="C531" s="505"/>
      <c r="D531" s="1198" t="s">
        <v>1397</v>
      </c>
      <c r="E531" s="1199" t="s">
        <v>70</v>
      </c>
      <c r="F531" s="1202"/>
      <c r="G531" s="1202"/>
      <c r="H531" s="1202" t="s">
        <v>1395</v>
      </c>
      <c r="I531" s="1202" t="s">
        <v>53</v>
      </c>
      <c r="J531" s="1202" t="s">
        <v>1114</v>
      </c>
      <c r="K531" s="1202" t="s">
        <v>1114</v>
      </c>
      <c r="L531" s="1202"/>
      <c r="M531" s="1202" t="s">
        <v>1354</v>
      </c>
      <c r="N531" s="1203" t="s">
        <v>1398</v>
      </c>
      <c r="O531" s="1203" t="s">
        <v>73</v>
      </c>
      <c r="P531" s="1203" t="s">
        <v>73</v>
      </c>
      <c r="Q531" s="1203" t="s">
        <v>73</v>
      </c>
      <c r="R531" s="1203" t="s">
        <v>73</v>
      </c>
      <c r="S531" s="1198">
        <f>VLOOKUP($D531,'NI-San'!$B$1:$V$2048,12,FALSE)</f>
        <v>0</v>
      </c>
      <c r="T531" s="1198">
        <f>VLOOKUP($D531,'NI-San'!$B$1:$V$2048,13,FALSE)</f>
        <v>0</v>
      </c>
      <c r="U531" s="1198">
        <f>VLOOKUP($D531,'NI-San'!$B$1:$V$2048,16,FALSE)</f>
        <v>0</v>
      </c>
      <c r="V531" s="1198">
        <f>VLOOKUP($D531,'NI-San'!$B$1:$V$2048,17,FALSE)</f>
        <v>0</v>
      </c>
      <c r="W531" s="1198">
        <f>VLOOKUP($D531,'NI-San'!$B$1:$V$2048,18,FALSE)</f>
        <v>0</v>
      </c>
      <c r="X531" s="1198">
        <f>VLOOKUP($D531,'NI-San'!$B$1:$V$2048,19,FALSE)</f>
        <v>0</v>
      </c>
    </row>
    <row r="532" spans="1:24" hidden="1">
      <c r="A532" s="505"/>
      <c r="B532" s="505"/>
      <c r="C532" s="505"/>
      <c r="D532" s="1198" t="s">
        <v>1399</v>
      </c>
      <c r="E532" s="1199" t="s">
        <v>70</v>
      </c>
      <c r="F532" s="1202"/>
      <c r="G532" s="1202"/>
      <c r="H532" s="1202" t="s">
        <v>1353</v>
      </c>
      <c r="I532" s="1202" t="s">
        <v>53</v>
      </c>
      <c r="J532" s="1202" t="s">
        <v>1114</v>
      </c>
      <c r="K532" s="1202" t="s">
        <v>1114</v>
      </c>
      <c r="L532" s="1202"/>
      <c r="M532" s="1202" t="s">
        <v>1354</v>
      </c>
      <c r="N532" s="1203" t="s">
        <v>1400</v>
      </c>
      <c r="O532" s="1203" t="s">
        <v>73</v>
      </c>
      <c r="P532" s="1203" t="s">
        <v>73</v>
      </c>
      <c r="Q532" s="1203" t="s">
        <v>73</v>
      </c>
      <c r="R532" s="1203" t="s">
        <v>73</v>
      </c>
      <c r="S532" s="1198">
        <f>VLOOKUP($D532,'NI-San'!$B$1:$V$2048,12,FALSE)</f>
        <v>0</v>
      </c>
      <c r="T532" s="1198">
        <f>VLOOKUP($D532,'NI-San'!$B$1:$V$2048,13,FALSE)</f>
        <v>0</v>
      </c>
      <c r="U532" s="1198">
        <f>VLOOKUP($D532,'NI-San'!$B$1:$V$2048,16,FALSE)</f>
        <v>0</v>
      </c>
      <c r="V532" s="1198">
        <f>VLOOKUP($D532,'NI-San'!$B$1:$V$2048,17,FALSE)</f>
        <v>0</v>
      </c>
      <c r="W532" s="1198">
        <f>VLOOKUP($D532,'NI-San'!$B$1:$V$2048,18,FALSE)</f>
        <v>0</v>
      </c>
      <c r="X532" s="1198">
        <f>VLOOKUP($D532,'NI-San'!$B$1:$V$2048,19,FALSE)</f>
        <v>0</v>
      </c>
    </row>
    <row r="533" spans="1:24" ht="27" hidden="1">
      <c r="A533" s="505"/>
      <c r="B533" s="505"/>
      <c r="C533" s="505"/>
      <c r="D533" s="1198" t="s">
        <v>1401</v>
      </c>
      <c r="E533" s="1199" t="s">
        <v>70</v>
      </c>
      <c r="F533" s="1202"/>
      <c r="G533" s="1202"/>
      <c r="H533" s="1202" t="s">
        <v>1353</v>
      </c>
      <c r="I533" s="1202" t="s">
        <v>53</v>
      </c>
      <c r="J533" s="1202" t="s">
        <v>1114</v>
      </c>
      <c r="K533" s="1202" t="s">
        <v>1114</v>
      </c>
      <c r="L533" s="1202"/>
      <c r="M533" s="1202" t="s">
        <v>1354</v>
      </c>
      <c r="N533" s="1203" t="s">
        <v>1402</v>
      </c>
      <c r="O533" s="1203" t="s">
        <v>73</v>
      </c>
      <c r="P533" s="1203" t="s">
        <v>73</v>
      </c>
      <c r="Q533" s="1203" t="s">
        <v>73</v>
      </c>
      <c r="R533" s="1203" t="s">
        <v>73</v>
      </c>
      <c r="S533" s="1198">
        <f>VLOOKUP($D533,'NI-San'!$B$1:$V$2048,12,FALSE)</f>
        <v>0</v>
      </c>
      <c r="T533" s="1198">
        <f>VLOOKUP($D533,'NI-San'!$B$1:$V$2048,13,FALSE)</f>
        <v>0</v>
      </c>
      <c r="U533" s="1198">
        <f>VLOOKUP($D533,'NI-San'!$B$1:$V$2048,16,FALSE)</f>
        <v>0</v>
      </c>
      <c r="V533" s="1198">
        <f>VLOOKUP($D533,'NI-San'!$B$1:$V$2048,17,FALSE)</f>
        <v>0</v>
      </c>
      <c r="W533" s="1198">
        <f>VLOOKUP($D533,'NI-San'!$B$1:$V$2048,18,FALSE)</f>
        <v>0</v>
      </c>
      <c r="X533" s="1198">
        <f>VLOOKUP($D533,'NI-San'!$B$1:$V$2048,19,FALSE)</f>
        <v>0</v>
      </c>
    </row>
    <row r="534" spans="1:24" hidden="1">
      <c r="A534" s="505"/>
      <c r="B534" s="505"/>
      <c r="C534" s="505"/>
      <c r="D534" s="1198" t="s">
        <v>1403</v>
      </c>
      <c r="E534" s="1199" t="s">
        <v>70</v>
      </c>
      <c r="F534" s="1202"/>
      <c r="G534" s="1202"/>
      <c r="H534" s="1202"/>
      <c r="I534" s="1202" t="s">
        <v>53</v>
      </c>
      <c r="J534" s="1202"/>
      <c r="K534" s="1202"/>
      <c r="L534" s="1202"/>
      <c r="M534" s="1202" t="s">
        <v>1354</v>
      </c>
      <c r="N534" s="1203" t="s">
        <v>1404</v>
      </c>
      <c r="O534" s="1203" t="s">
        <v>73</v>
      </c>
      <c r="P534" s="1203" t="s">
        <v>73</v>
      </c>
      <c r="Q534" s="1203" t="s">
        <v>73</v>
      </c>
      <c r="R534" s="1203" t="s">
        <v>73</v>
      </c>
      <c r="S534" s="1198">
        <f>VLOOKUP($D534,'NI-San'!$B$1:$V$2048,12,FALSE)</f>
        <v>0</v>
      </c>
      <c r="T534" s="1198">
        <f>VLOOKUP($D534,'NI-San'!$B$1:$V$2048,13,FALSE)</f>
        <v>0</v>
      </c>
      <c r="U534" s="1198">
        <f>VLOOKUP($D534,'NI-San'!$B$1:$V$2048,16,FALSE)</f>
        <v>0</v>
      </c>
      <c r="V534" s="1198">
        <f>VLOOKUP($D534,'NI-San'!$B$1:$V$2048,17,FALSE)</f>
        <v>0</v>
      </c>
      <c r="W534" s="1198">
        <f>VLOOKUP($D534,'NI-San'!$B$1:$V$2048,18,FALSE)</f>
        <v>0</v>
      </c>
      <c r="X534" s="1198">
        <f>VLOOKUP($D534,'NI-San'!$B$1:$V$2048,19,FALSE)</f>
        <v>0</v>
      </c>
    </row>
    <row r="535" spans="1:24" hidden="1">
      <c r="A535" s="505"/>
      <c r="B535" s="505"/>
      <c r="C535" s="505"/>
      <c r="D535" s="1198" t="s">
        <v>1405</v>
      </c>
      <c r="E535" s="1199" t="s">
        <v>70</v>
      </c>
      <c r="F535" s="1202" t="s">
        <v>157</v>
      </c>
      <c r="G535" s="1202" t="str">
        <f>CONCATENATE(D535,F535)</f>
        <v>4.20.10.10.110.010.40.050CONS</v>
      </c>
      <c r="H535" s="1202" t="s">
        <v>1406</v>
      </c>
      <c r="I535" s="1202" t="s">
        <v>53</v>
      </c>
      <c r="J535" s="1202" t="s">
        <v>1114</v>
      </c>
      <c r="K535" s="1202" t="s">
        <v>1114</v>
      </c>
      <c r="L535" s="1202"/>
      <c r="M535" s="1202" t="s">
        <v>1354</v>
      </c>
      <c r="N535" s="1203" t="s">
        <v>1407</v>
      </c>
      <c r="O535" s="1203" t="s">
        <v>73</v>
      </c>
      <c r="P535" s="1203" t="s">
        <v>73</v>
      </c>
      <c r="Q535" s="1203" t="s">
        <v>73</v>
      </c>
      <c r="R535" s="1203" t="s">
        <v>73</v>
      </c>
      <c r="S535" s="1198">
        <f>VLOOKUP($D535,'NI-San'!$B$1:$V$2048,12,FALSE)</f>
        <v>0</v>
      </c>
      <c r="T535" s="1198">
        <f>VLOOKUP($D535,'NI-San'!$B$1:$V$2048,13,FALSE)</f>
        <v>11</v>
      </c>
      <c r="U535" s="1198">
        <f>VLOOKUP($D535,'NI-San'!$B$1:$V$2048,16,FALSE)</f>
        <v>0</v>
      </c>
      <c r="V535" s="1198">
        <f>VLOOKUP($D535,'NI-San'!$B$1:$V$2048,17,FALSE)</f>
        <v>0</v>
      </c>
      <c r="W535" s="1198">
        <f>VLOOKUP($D535,'NI-San'!$B$1:$V$2048,18,FALSE)</f>
        <v>0</v>
      </c>
      <c r="X535" s="1198">
        <f>VLOOKUP($D535,'NI-San'!$B$1:$V$2048,19,FALSE)</f>
        <v>0</v>
      </c>
    </row>
    <row r="536" spans="1:24" ht="27" hidden="1">
      <c r="A536" s="505"/>
      <c r="B536" s="505"/>
      <c r="C536" s="505"/>
      <c r="D536" s="1198" t="s">
        <v>1408</v>
      </c>
      <c r="E536" s="1199" t="s">
        <v>70</v>
      </c>
      <c r="F536" s="1202" t="s">
        <v>157</v>
      </c>
      <c r="G536" s="1202" t="str">
        <f>CONCATENATE(D536,F536)</f>
        <v>4.20.10.10.110.010.80.010CONS</v>
      </c>
      <c r="H536" s="1202" t="s">
        <v>1406</v>
      </c>
      <c r="I536" s="1202" t="s">
        <v>53</v>
      </c>
      <c r="J536" s="1202" t="s">
        <v>1114</v>
      </c>
      <c r="K536" s="1202" t="s">
        <v>1114</v>
      </c>
      <c r="L536" s="1202"/>
      <c r="M536" s="1202" t="s">
        <v>1354</v>
      </c>
      <c r="N536" s="1203" t="s">
        <v>1409</v>
      </c>
      <c r="O536" s="1203" t="s">
        <v>73</v>
      </c>
      <c r="P536" s="1203" t="s">
        <v>73</v>
      </c>
      <c r="Q536" s="1203" t="s">
        <v>73</v>
      </c>
      <c r="R536" s="1203" t="s">
        <v>73</v>
      </c>
      <c r="S536" s="1198">
        <f>VLOOKUP($D536,'NI-San'!$B$1:$V$2048,12,FALSE)</f>
        <v>0</v>
      </c>
      <c r="T536" s="1198">
        <f>VLOOKUP($D536,'NI-San'!$B$1:$V$2048,13,FALSE)</f>
        <v>0</v>
      </c>
      <c r="U536" s="1198">
        <f>VLOOKUP($D536,'NI-San'!$B$1:$V$2048,16,FALSE)</f>
        <v>0</v>
      </c>
      <c r="V536" s="1198">
        <f>VLOOKUP($D536,'NI-San'!$B$1:$V$2048,17,FALSE)</f>
        <v>0</v>
      </c>
      <c r="W536" s="1198">
        <f>VLOOKUP($D536,'NI-San'!$B$1:$V$2048,18,FALSE)</f>
        <v>0</v>
      </c>
      <c r="X536" s="1198">
        <f>VLOOKUP($D536,'NI-San'!$B$1:$V$2048,19,FALSE)</f>
        <v>0</v>
      </c>
    </row>
    <row r="537" spans="1:24" hidden="1">
      <c r="A537" s="505"/>
      <c r="B537" s="505"/>
      <c r="C537" s="505"/>
      <c r="D537" s="1198" t="s">
        <v>1410</v>
      </c>
      <c r="E537" s="1199" t="s">
        <v>70</v>
      </c>
      <c r="F537" s="1202"/>
      <c r="G537" s="1202"/>
      <c r="H537" s="1202" t="s">
        <v>1353</v>
      </c>
      <c r="I537" s="1202" t="s">
        <v>53</v>
      </c>
      <c r="J537" s="1202" t="s">
        <v>1114</v>
      </c>
      <c r="K537" s="1202" t="s">
        <v>1114</v>
      </c>
      <c r="L537" s="1202"/>
      <c r="M537" s="1202" t="s">
        <v>1354</v>
      </c>
      <c r="N537" s="1203" t="s">
        <v>1411</v>
      </c>
      <c r="O537" s="1203" t="s">
        <v>73</v>
      </c>
      <c r="P537" s="1203" t="s">
        <v>73</v>
      </c>
      <c r="Q537" s="1203" t="s">
        <v>73</v>
      </c>
      <c r="R537" s="1203" t="s">
        <v>73</v>
      </c>
      <c r="S537" s="1198">
        <f>VLOOKUP($D537,'NI-San'!$B$1:$V$2048,12,FALSE)</f>
        <v>0</v>
      </c>
      <c r="T537" s="1198">
        <f>VLOOKUP($D537,'NI-San'!$B$1:$V$2048,13,FALSE)</f>
        <v>0</v>
      </c>
      <c r="U537" s="1198">
        <f>VLOOKUP($D537,'NI-San'!$B$1:$V$2048,16,FALSE)</f>
        <v>0</v>
      </c>
      <c r="V537" s="1198">
        <f>VLOOKUP($D537,'NI-San'!$B$1:$V$2048,17,FALSE)</f>
        <v>0</v>
      </c>
      <c r="W537" s="1198">
        <f>VLOOKUP($D537,'NI-San'!$B$1:$V$2048,18,FALSE)</f>
        <v>0</v>
      </c>
      <c r="X537" s="1198">
        <f>VLOOKUP($D537,'NI-San'!$B$1:$V$2048,19,FALSE)</f>
        <v>0</v>
      </c>
    </row>
    <row r="538" spans="1:24" ht="27" hidden="1">
      <c r="A538" s="505"/>
      <c r="B538" s="505"/>
      <c r="C538" s="505"/>
      <c r="D538" s="1198" t="s">
        <v>1412</v>
      </c>
      <c r="E538" s="1199" t="s">
        <v>70</v>
      </c>
      <c r="F538" s="1202" t="s">
        <v>157</v>
      </c>
      <c r="G538" s="1202"/>
      <c r="H538" s="1202"/>
      <c r="I538" s="1202" t="s">
        <v>53</v>
      </c>
      <c r="J538" s="1202"/>
      <c r="K538" s="1202"/>
      <c r="L538" s="1202"/>
      <c r="M538" s="1202" t="s">
        <v>1354</v>
      </c>
      <c r="N538" s="1203" t="s">
        <v>1413</v>
      </c>
      <c r="O538" s="1203" t="s">
        <v>73</v>
      </c>
      <c r="P538" s="1203" t="s">
        <v>73</v>
      </c>
      <c r="Q538" s="1203" t="s">
        <v>73</v>
      </c>
      <c r="R538" s="1203" t="s">
        <v>73</v>
      </c>
      <c r="S538" s="1198">
        <f>VLOOKUP($D538,'NI-San'!$B$1:$V$2048,12,FALSE)</f>
        <v>0</v>
      </c>
      <c r="T538" s="1198">
        <f>VLOOKUP($D538,'NI-San'!$B$1:$V$2048,13,FALSE)</f>
        <v>0</v>
      </c>
      <c r="U538" s="1198">
        <f>VLOOKUP($D538,'NI-San'!$B$1:$V$2048,16,FALSE)</f>
        <v>0</v>
      </c>
      <c r="V538" s="1198">
        <f>VLOOKUP($D538,'NI-San'!$B$1:$V$2048,17,FALSE)</f>
        <v>0</v>
      </c>
      <c r="W538" s="1198">
        <f>VLOOKUP($D538,'NI-San'!$B$1:$V$2048,18,FALSE)</f>
        <v>0</v>
      </c>
      <c r="X538" s="1198">
        <f>VLOOKUP($D538,'NI-San'!$B$1:$V$2048,19,FALSE)</f>
        <v>0</v>
      </c>
    </row>
    <row r="539" spans="1:24" hidden="1">
      <c r="A539" s="505"/>
      <c r="B539" s="505"/>
      <c r="C539" s="505"/>
      <c r="D539" s="1198" t="s">
        <v>1414</v>
      </c>
      <c r="E539" s="1199" t="s">
        <v>70</v>
      </c>
      <c r="F539" s="1202"/>
      <c r="G539" s="1202"/>
      <c r="H539" s="1202"/>
      <c r="I539" s="1202" t="s">
        <v>53</v>
      </c>
      <c r="J539" s="1202"/>
      <c r="K539" s="1202"/>
      <c r="L539" s="1202"/>
      <c r="M539" s="1202" t="s">
        <v>1354</v>
      </c>
      <c r="N539" s="1203" t="s">
        <v>1415</v>
      </c>
      <c r="O539" s="1203" t="s">
        <v>73</v>
      </c>
      <c r="P539" s="1203" t="s">
        <v>73</v>
      </c>
      <c r="Q539" s="1203" t="s">
        <v>73</v>
      </c>
      <c r="R539" s="1203" t="s">
        <v>73</v>
      </c>
      <c r="S539" s="1198">
        <f>VLOOKUP($D539,'NI-San'!$B$1:$V$2048,12,FALSE)</f>
        <v>0</v>
      </c>
      <c r="T539" s="1198">
        <f>VLOOKUP($D539,'NI-San'!$B$1:$V$2048,13,FALSE)</f>
        <v>0</v>
      </c>
      <c r="U539" s="1198">
        <f>VLOOKUP($D539,'NI-San'!$B$1:$V$2048,16,FALSE)</f>
        <v>0</v>
      </c>
      <c r="V539" s="1198">
        <f>VLOOKUP($D539,'NI-San'!$B$1:$V$2048,17,FALSE)</f>
        <v>0</v>
      </c>
      <c r="W539" s="1198">
        <f>VLOOKUP($D539,'NI-San'!$B$1:$V$2048,18,FALSE)</f>
        <v>0</v>
      </c>
      <c r="X539" s="1198">
        <f>VLOOKUP($D539,'NI-San'!$B$1:$V$2048,19,FALSE)</f>
        <v>0</v>
      </c>
    </row>
    <row r="540" spans="1:24" ht="27" hidden="1">
      <c r="A540" s="505"/>
      <c r="B540" s="505"/>
      <c r="C540" s="505"/>
      <c r="D540" s="1198" t="s">
        <v>1416</v>
      </c>
      <c r="E540" s="1199" t="s">
        <v>70</v>
      </c>
      <c r="F540" s="1202"/>
      <c r="G540" s="1202"/>
      <c r="H540" s="1205" t="s">
        <v>1417</v>
      </c>
      <c r="I540" s="1202" t="s">
        <v>53</v>
      </c>
      <c r="J540" s="1202" t="s">
        <v>1114</v>
      </c>
      <c r="K540" s="1202" t="s">
        <v>1114</v>
      </c>
      <c r="L540" s="1202"/>
      <c r="M540" s="1202" t="s">
        <v>1354</v>
      </c>
      <c r="N540" s="1203" t="s">
        <v>1418</v>
      </c>
      <c r="O540" s="1203" t="s">
        <v>73</v>
      </c>
      <c r="P540" s="1203" t="s">
        <v>73</v>
      </c>
      <c r="Q540" s="1203" t="s">
        <v>73</v>
      </c>
      <c r="R540" s="1203" t="s">
        <v>73</v>
      </c>
      <c r="S540" s="1198">
        <f>VLOOKUP($D540,'NI-San'!$B$1:$V$2048,12,FALSE)</f>
        <v>35430</v>
      </c>
      <c r="T540" s="1198">
        <f>VLOOKUP($D540,'NI-San'!$B$1:$V$2048,13,FALSE)</f>
        <v>35048</v>
      </c>
      <c r="U540" s="1198">
        <f>VLOOKUP($D540,'NI-San'!$B$1:$V$2048,16,FALSE)</f>
        <v>0</v>
      </c>
      <c r="V540" s="1198">
        <f>VLOOKUP($D540,'NI-San'!$B$1:$V$2048,17,FALSE)</f>
        <v>0</v>
      </c>
      <c r="W540" s="1198">
        <f>VLOOKUP($D540,'NI-San'!$B$1:$V$2048,18,FALSE)</f>
        <v>0</v>
      </c>
      <c r="X540" s="1198">
        <f>VLOOKUP($D540,'NI-San'!$B$1:$V$2048,19,FALSE)</f>
        <v>0</v>
      </c>
    </row>
    <row r="541" spans="1:24" ht="27" hidden="1">
      <c r="A541" s="505"/>
      <c r="B541" s="505"/>
      <c r="C541" s="505"/>
      <c r="D541" s="1198" t="s">
        <v>1419</v>
      </c>
      <c r="E541" s="1199" t="s">
        <v>70</v>
      </c>
      <c r="F541" s="1202"/>
      <c r="G541" s="1202"/>
      <c r="H541" s="1205" t="s">
        <v>1417</v>
      </c>
      <c r="I541" s="1202" t="s">
        <v>53</v>
      </c>
      <c r="J541" s="1202" t="s">
        <v>1114</v>
      </c>
      <c r="K541" s="1202" t="s">
        <v>1114</v>
      </c>
      <c r="L541" s="1202"/>
      <c r="M541" s="1202" t="s">
        <v>1354</v>
      </c>
      <c r="N541" s="1203" t="s">
        <v>1420</v>
      </c>
      <c r="O541" s="1203" t="s">
        <v>73</v>
      </c>
      <c r="P541" s="1203" t="s">
        <v>73</v>
      </c>
      <c r="Q541" s="1203" t="s">
        <v>73</v>
      </c>
      <c r="R541" s="1203" t="s">
        <v>73</v>
      </c>
      <c r="S541" s="1198">
        <f>VLOOKUP($D541,'NI-San'!$B$1:$V$2048,12,FALSE)</f>
        <v>0</v>
      </c>
      <c r="T541" s="1198">
        <f>VLOOKUP($D541,'NI-San'!$B$1:$V$2048,13,FALSE)</f>
        <v>0</v>
      </c>
      <c r="U541" s="1198">
        <f>VLOOKUP($D541,'NI-San'!$B$1:$V$2048,16,FALSE)</f>
        <v>0</v>
      </c>
      <c r="V541" s="1198">
        <f>VLOOKUP($D541,'NI-San'!$B$1:$V$2048,17,FALSE)</f>
        <v>0</v>
      </c>
      <c r="W541" s="1198">
        <f>VLOOKUP($D541,'NI-San'!$B$1:$V$2048,18,FALSE)</f>
        <v>0</v>
      </c>
      <c r="X541" s="1198">
        <f>VLOOKUP($D541,'NI-San'!$B$1:$V$2048,19,FALSE)</f>
        <v>0</v>
      </c>
    </row>
    <row r="542" spans="1:24" ht="27" hidden="1">
      <c r="A542" s="505"/>
      <c r="B542" s="505"/>
      <c r="C542" s="505"/>
      <c r="D542" s="1198" t="s">
        <v>1421</v>
      </c>
      <c r="E542" s="1199" t="s">
        <v>70</v>
      </c>
      <c r="F542" s="1202"/>
      <c r="G542" s="1202"/>
      <c r="H542" s="1205" t="s">
        <v>1417</v>
      </c>
      <c r="I542" s="1202" t="s">
        <v>53</v>
      </c>
      <c r="J542" s="1202" t="s">
        <v>1114</v>
      </c>
      <c r="K542" s="1202" t="s">
        <v>1114</v>
      </c>
      <c r="L542" s="1202"/>
      <c r="M542" s="1202" t="s">
        <v>1354</v>
      </c>
      <c r="N542" s="1203" t="s">
        <v>1422</v>
      </c>
      <c r="O542" s="1203" t="s">
        <v>73</v>
      </c>
      <c r="P542" s="1203" t="s">
        <v>73</v>
      </c>
      <c r="Q542" s="1203" t="s">
        <v>73</v>
      </c>
      <c r="R542" s="1203" t="s">
        <v>73</v>
      </c>
      <c r="S542" s="1198">
        <f>VLOOKUP($D542,'NI-San'!$B$1:$V$2048,12,FALSE)</f>
        <v>1632</v>
      </c>
      <c r="T542" s="1198">
        <f>VLOOKUP($D542,'NI-San'!$B$1:$V$2048,13,FALSE)</f>
        <v>1627</v>
      </c>
      <c r="U542" s="1198">
        <f>VLOOKUP($D542,'NI-San'!$B$1:$V$2048,16,FALSE)</f>
        <v>0</v>
      </c>
      <c r="V542" s="1198">
        <f>VLOOKUP($D542,'NI-San'!$B$1:$V$2048,17,FALSE)</f>
        <v>0</v>
      </c>
      <c r="W542" s="1198">
        <f>VLOOKUP($D542,'NI-San'!$B$1:$V$2048,18,FALSE)</f>
        <v>0</v>
      </c>
      <c r="X542" s="1198">
        <f>VLOOKUP($D542,'NI-San'!$B$1:$V$2048,19,FALSE)</f>
        <v>0</v>
      </c>
    </row>
    <row r="543" spans="1:24" ht="27" hidden="1">
      <c r="A543" s="505"/>
      <c r="B543" s="505"/>
      <c r="C543" s="505"/>
      <c r="D543" s="1198" t="s">
        <v>1423</v>
      </c>
      <c r="E543" s="1199" t="s">
        <v>70</v>
      </c>
      <c r="F543" s="1202"/>
      <c r="G543" s="1202"/>
      <c r="H543" s="1205" t="s">
        <v>1417</v>
      </c>
      <c r="I543" s="1202" t="s">
        <v>53</v>
      </c>
      <c r="J543" s="1202" t="s">
        <v>1114</v>
      </c>
      <c r="K543" s="1202" t="s">
        <v>1114</v>
      </c>
      <c r="L543" s="1202"/>
      <c r="M543" s="1202" t="s">
        <v>1354</v>
      </c>
      <c r="N543" s="1203" t="s">
        <v>1424</v>
      </c>
      <c r="O543" s="1203" t="s">
        <v>73</v>
      </c>
      <c r="P543" s="1203" t="s">
        <v>73</v>
      </c>
      <c r="Q543" s="1203" t="s">
        <v>73</v>
      </c>
      <c r="R543" s="1203" t="s">
        <v>73</v>
      </c>
      <c r="S543" s="1198">
        <f>VLOOKUP($D543,'NI-San'!$B$1:$V$2048,12,FALSE)</f>
        <v>4108</v>
      </c>
      <c r="T543" s="1198">
        <f>VLOOKUP($D543,'NI-San'!$B$1:$V$2048,13,FALSE)</f>
        <v>4122</v>
      </c>
      <c r="U543" s="1198">
        <f>VLOOKUP($D543,'NI-San'!$B$1:$V$2048,16,FALSE)</f>
        <v>0</v>
      </c>
      <c r="V543" s="1198">
        <f>VLOOKUP($D543,'NI-San'!$B$1:$V$2048,17,FALSE)</f>
        <v>0</v>
      </c>
      <c r="W543" s="1198">
        <f>VLOOKUP($D543,'NI-San'!$B$1:$V$2048,18,FALSE)</f>
        <v>0</v>
      </c>
      <c r="X543" s="1198">
        <f>VLOOKUP($D543,'NI-San'!$B$1:$V$2048,19,FALSE)</f>
        <v>0</v>
      </c>
    </row>
    <row r="544" spans="1:24" ht="40.5" hidden="1">
      <c r="A544" s="505"/>
      <c r="B544" s="505"/>
      <c r="C544" s="505"/>
      <c r="D544" s="1198" t="s">
        <v>1425</v>
      </c>
      <c r="E544" s="1199" t="s">
        <v>70</v>
      </c>
      <c r="F544" s="1202"/>
      <c r="G544" s="1202"/>
      <c r="H544" s="1205" t="s">
        <v>1417</v>
      </c>
      <c r="I544" s="1202" t="s">
        <v>53</v>
      </c>
      <c r="J544" s="1202" t="s">
        <v>1114</v>
      </c>
      <c r="K544" s="1202" t="s">
        <v>1114</v>
      </c>
      <c r="L544" s="1202"/>
      <c r="M544" s="1202" t="s">
        <v>1354</v>
      </c>
      <c r="N544" s="1203" t="s">
        <v>1426</v>
      </c>
      <c r="O544" s="1203" t="s">
        <v>73</v>
      </c>
      <c r="P544" s="1203" t="s">
        <v>73</v>
      </c>
      <c r="Q544" s="1203" t="s">
        <v>73</v>
      </c>
      <c r="R544" s="1203" t="s">
        <v>73</v>
      </c>
      <c r="S544" s="1198">
        <f>VLOOKUP($D544,'NI-San'!$B$1:$V$2048,12,FALSE)</f>
        <v>0</v>
      </c>
      <c r="T544" s="1198">
        <f>VLOOKUP($D544,'NI-San'!$B$1:$V$2048,13,FALSE)</f>
        <v>0</v>
      </c>
      <c r="U544" s="1198">
        <f>VLOOKUP($D544,'NI-San'!$B$1:$V$2048,16,FALSE)</f>
        <v>0</v>
      </c>
      <c r="V544" s="1198">
        <f>VLOOKUP($D544,'NI-San'!$B$1:$V$2048,17,FALSE)</f>
        <v>0</v>
      </c>
      <c r="W544" s="1198">
        <f>VLOOKUP($D544,'NI-San'!$B$1:$V$2048,18,FALSE)</f>
        <v>0</v>
      </c>
      <c r="X544" s="1198">
        <f>VLOOKUP($D544,'NI-San'!$B$1:$V$2048,19,FALSE)</f>
        <v>0</v>
      </c>
    </row>
    <row r="545" spans="1:24" ht="40.5" hidden="1">
      <c r="A545" s="505"/>
      <c r="B545" s="505"/>
      <c r="C545" s="505"/>
      <c r="D545" s="1198" t="s">
        <v>1427</v>
      </c>
      <c r="E545" s="1199" t="s">
        <v>70</v>
      </c>
      <c r="F545" s="1202"/>
      <c r="G545" s="1202"/>
      <c r="H545" s="1205" t="s">
        <v>1417</v>
      </c>
      <c r="I545" s="1202" t="s">
        <v>53</v>
      </c>
      <c r="J545" s="1202" t="s">
        <v>1114</v>
      </c>
      <c r="K545" s="1202" t="s">
        <v>1114</v>
      </c>
      <c r="L545" s="1202"/>
      <c r="M545" s="1202" t="s">
        <v>1354</v>
      </c>
      <c r="N545" s="1203" t="s">
        <v>1428</v>
      </c>
      <c r="O545" s="1203" t="s">
        <v>73</v>
      </c>
      <c r="P545" s="1203" t="s">
        <v>73</v>
      </c>
      <c r="Q545" s="1203" t="s">
        <v>73</v>
      </c>
      <c r="R545" s="1203" t="s">
        <v>73</v>
      </c>
      <c r="S545" s="1198">
        <f>VLOOKUP($D545,'NI-San'!$B$1:$V$2048,12,FALSE)</f>
        <v>2742</v>
      </c>
      <c r="T545" s="1198">
        <f>VLOOKUP($D545,'NI-San'!$B$1:$V$2048,13,FALSE)</f>
        <v>2782</v>
      </c>
      <c r="U545" s="1198">
        <f>VLOOKUP($D545,'NI-San'!$B$1:$V$2048,16,FALSE)</f>
        <v>0</v>
      </c>
      <c r="V545" s="1198">
        <f>VLOOKUP($D545,'NI-San'!$B$1:$V$2048,17,FALSE)</f>
        <v>0</v>
      </c>
      <c r="W545" s="1198">
        <f>VLOOKUP($D545,'NI-San'!$B$1:$V$2048,18,FALSE)</f>
        <v>0</v>
      </c>
      <c r="X545" s="1198">
        <f>VLOOKUP($D545,'NI-San'!$B$1:$V$2048,19,FALSE)</f>
        <v>0</v>
      </c>
    </row>
    <row r="546" spans="1:24" ht="40.5" hidden="1">
      <c r="A546" s="505"/>
      <c r="B546" s="505"/>
      <c r="C546" s="505"/>
      <c r="D546" s="1198" t="s">
        <v>1429</v>
      </c>
      <c r="E546" s="1199" t="s">
        <v>70</v>
      </c>
      <c r="F546" s="1202"/>
      <c r="G546" s="1202"/>
      <c r="H546" s="1205" t="s">
        <v>1417</v>
      </c>
      <c r="I546" s="1202" t="s">
        <v>53</v>
      </c>
      <c r="J546" s="1202" t="s">
        <v>1114</v>
      </c>
      <c r="K546" s="1202" t="s">
        <v>1114</v>
      </c>
      <c r="L546" s="1202"/>
      <c r="M546" s="1202" t="s">
        <v>1354</v>
      </c>
      <c r="N546" s="1203" t="s">
        <v>1430</v>
      </c>
      <c r="O546" s="1203" t="s">
        <v>73</v>
      </c>
      <c r="P546" s="1203" t="s">
        <v>73</v>
      </c>
      <c r="Q546" s="1203" t="s">
        <v>73</v>
      </c>
      <c r="R546" s="1203" t="s">
        <v>73</v>
      </c>
      <c r="S546" s="1198">
        <f>VLOOKUP($D546,'NI-San'!$B$1:$V$2048,12,FALSE)</f>
        <v>273</v>
      </c>
      <c r="T546" s="1198">
        <f>VLOOKUP($D546,'NI-San'!$B$1:$V$2048,13,FALSE)</f>
        <v>282</v>
      </c>
      <c r="U546" s="1198">
        <f>VLOOKUP($D546,'NI-San'!$B$1:$V$2048,16,FALSE)</f>
        <v>0</v>
      </c>
      <c r="V546" s="1198">
        <f>VLOOKUP($D546,'NI-San'!$B$1:$V$2048,17,FALSE)</f>
        <v>0</v>
      </c>
      <c r="W546" s="1198">
        <f>VLOOKUP($D546,'NI-San'!$B$1:$V$2048,18,FALSE)</f>
        <v>0</v>
      </c>
      <c r="X546" s="1198">
        <f>VLOOKUP($D546,'NI-San'!$B$1:$V$2048,19,FALSE)</f>
        <v>0</v>
      </c>
    </row>
    <row r="547" spans="1:24" ht="27" hidden="1">
      <c r="A547" s="505"/>
      <c r="B547" s="505"/>
      <c r="C547" s="505"/>
      <c r="D547" s="1198" t="s">
        <v>1431</v>
      </c>
      <c r="E547" s="1199" t="s">
        <v>70</v>
      </c>
      <c r="F547" s="1202"/>
      <c r="G547" s="1202"/>
      <c r="H547" s="1205" t="s">
        <v>1417</v>
      </c>
      <c r="I547" s="1202" t="s">
        <v>53</v>
      </c>
      <c r="J547" s="1202" t="s">
        <v>1114</v>
      </c>
      <c r="K547" s="1202" t="s">
        <v>1114</v>
      </c>
      <c r="L547" s="1202"/>
      <c r="M547" s="1202" t="s">
        <v>1354</v>
      </c>
      <c r="N547" s="1203" t="s">
        <v>1432</v>
      </c>
      <c r="O547" s="1203" t="s">
        <v>73</v>
      </c>
      <c r="P547" s="1203" t="s">
        <v>73</v>
      </c>
      <c r="Q547" s="1203" t="s">
        <v>73</v>
      </c>
      <c r="R547" s="1203" t="s">
        <v>73</v>
      </c>
      <c r="S547" s="1198">
        <f>VLOOKUP($D547,'NI-San'!$B$1:$V$2048,12,FALSE)</f>
        <v>367</v>
      </c>
      <c r="T547" s="1198">
        <f>VLOOKUP($D547,'NI-San'!$B$1:$V$2048,13,FALSE)</f>
        <v>472</v>
      </c>
      <c r="U547" s="1198">
        <f>VLOOKUP($D547,'NI-San'!$B$1:$V$2048,16,FALSE)</f>
        <v>0</v>
      </c>
      <c r="V547" s="1198">
        <f>VLOOKUP($D547,'NI-San'!$B$1:$V$2048,17,FALSE)</f>
        <v>0</v>
      </c>
      <c r="W547" s="1198">
        <f>VLOOKUP($D547,'NI-San'!$B$1:$V$2048,18,FALSE)</f>
        <v>0</v>
      </c>
      <c r="X547" s="1198">
        <f>VLOOKUP($D547,'NI-San'!$B$1:$V$2048,19,FALSE)</f>
        <v>0</v>
      </c>
    </row>
    <row r="548" spans="1:24" ht="22.5" hidden="1" customHeight="1">
      <c r="A548" s="505"/>
      <c r="B548" s="505"/>
      <c r="C548" s="505"/>
      <c r="D548" s="1198" t="s">
        <v>1433</v>
      </c>
      <c r="E548" s="1199" t="s">
        <v>70</v>
      </c>
      <c r="F548" s="1202"/>
      <c r="G548" s="1202"/>
      <c r="H548" s="1205" t="s">
        <v>1417</v>
      </c>
      <c r="I548" s="1202" t="s">
        <v>53</v>
      </c>
      <c r="J548" s="1202" t="s">
        <v>1114</v>
      </c>
      <c r="K548" s="1202" t="s">
        <v>1114</v>
      </c>
      <c r="L548" s="1202"/>
      <c r="M548" s="1202" t="s">
        <v>1354</v>
      </c>
      <c r="N548" s="1203" t="s">
        <v>1434</v>
      </c>
      <c r="O548" s="1203" t="s">
        <v>73</v>
      </c>
      <c r="P548" s="1203" t="s">
        <v>73</v>
      </c>
      <c r="Q548" s="1203" t="s">
        <v>73</v>
      </c>
      <c r="R548" s="1203" t="s">
        <v>73</v>
      </c>
      <c r="S548" s="1198">
        <f>VLOOKUP($D548,'NI-San'!$B$1:$V$2048,12,FALSE)</f>
        <v>1792</v>
      </c>
      <c r="T548" s="1198">
        <f>VLOOKUP($D548,'NI-San'!$B$1:$V$2048,13,FALSE)</f>
        <v>1411</v>
      </c>
      <c r="U548" s="1198">
        <f>VLOOKUP($D548,'NI-San'!$B$1:$V$2048,16,FALSE)</f>
        <v>0</v>
      </c>
      <c r="V548" s="1198">
        <f>VLOOKUP($D548,'NI-San'!$B$1:$V$2048,17,FALSE)</f>
        <v>0</v>
      </c>
      <c r="W548" s="1198">
        <f>VLOOKUP($D548,'NI-San'!$B$1:$V$2048,18,FALSE)</f>
        <v>0</v>
      </c>
      <c r="X548" s="1198">
        <f>VLOOKUP($D548,'NI-San'!$B$1:$V$2048,19,FALSE)</f>
        <v>0</v>
      </c>
    </row>
    <row r="549" spans="1:24" ht="27" hidden="1">
      <c r="A549" s="505"/>
      <c r="B549" s="505"/>
      <c r="C549" s="505"/>
      <c r="D549" s="1198" t="s">
        <v>1435</v>
      </c>
      <c r="E549" s="1199" t="s">
        <v>70</v>
      </c>
      <c r="F549" s="1202"/>
      <c r="G549" s="1202"/>
      <c r="H549" s="1205" t="s">
        <v>1417</v>
      </c>
      <c r="I549" s="1202" t="s">
        <v>53</v>
      </c>
      <c r="J549" s="1202" t="s">
        <v>1114</v>
      </c>
      <c r="K549" s="1202" t="s">
        <v>1114</v>
      </c>
      <c r="L549" s="1202"/>
      <c r="M549" s="1202" t="s">
        <v>1354</v>
      </c>
      <c r="N549" s="1203" t="s">
        <v>1436</v>
      </c>
      <c r="O549" s="1203" t="s">
        <v>73</v>
      </c>
      <c r="P549" s="1203" t="s">
        <v>73</v>
      </c>
      <c r="Q549" s="1203" t="s">
        <v>73</v>
      </c>
      <c r="R549" s="1203" t="s">
        <v>73</v>
      </c>
      <c r="S549" s="1198">
        <f>VLOOKUP($D549,'NI-San'!$B$1:$V$2048,12,FALSE)</f>
        <v>0</v>
      </c>
      <c r="T549" s="1198">
        <f>VLOOKUP($D549,'NI-San'!$B$1:$V$2048,13,FALSE)</f>
        <v>0</v>
      </c>
      <c r="U549" s="1198">
        <f>VLOOKUP($D549,'NI-San'!$B$1:$V$2048,16,FALSE)</f>
        <v>0</v>
      </c>
      <c r="V549" s="1198">
        <f>VLOOKUP($D549,'NI-San'!$B$1:$V$2048,17,FALSE)</f>
        <v>0</v>
      </c>
      <c r="W549" s="1198">
        <f>VLOOKUP($D549,'NI-San'!$B$1:$V$2048,18,FALSE)</f>
        <v>0</v>
      </c>
      <c r="X549" s="1198">
        <f>VLOOKUP($D549,'NI-San'!$B$1:$V$2048,19,FALSE)</f>
        <v>0</v>
      </c>
    </row>
    <row r="550" spans="1:24" ht="27" hidden="1">
      <c r="A550" s="505"/>
      <c r="B550" s="505"/>
      <c r="C550" s="505"/>
      <c r="D550" s="1198" t="s">
        <v>1437</v>
      </c>
      <c r="E550" s="1199" t="s">
        <v>70</v>
      </c>
      <c r="F550" s="1202"/>
      <c r="G550" s="1202"/>
      <c r="H550" s="1205" t="s">
        <v>1417</v>
      </c>
      <c r="I550" s="1202" t="s">
        <v>53</v>
      </c>
      <c r="J550" s="1202" t="s">
        <v>1114</v>
      </c>
      <c r="K550" s="1202" t="s">
        <v>1114</v>
      </c>
      <c r="L550" s="1202"/>
      <c r="M550" s="1202" t="s">
        <v>1354</v>
      </c>
      <c r="N550" s="1203" t="s">
        <v>1438</v>
      </c>
      <c r="O550" s="1203" t="s">
        <v>73</v>
      </c>
      <c r="P550" s="1203" t="s">
        <v>73</v>
      </c>
      <c r="Q550" s="1203" t="s">
        <v>73</v>
      </c>
      <c r="R550" s="1203" t="s">
        <v>73</v>
      </c>
      <c r="S550" s="1198">
        <f>VLOOKUP($D550,'NI-San'!$B$1:$V$2048,12,FALSE)</f>
        <v>0</v>
      </c>
      <c r="T550" s="1198">
        <f>VLOOKUP($D550,'NI-San'!$B$1:$V$2048,13,FALSE)</f>
        <v>0</v>
      </c>
      <c r="U550" s="1198">
        <f>VLOOKUP($D550,'NI-San'!$B$1:$V$2048,16,FALSE)</f>
        <v>0</v>
      </c>
      <c r="V550" s="1198">
        <f>VLOOKUP($D550,'NI-San'!$B$1:$V$2048,17,FALSE)</f>
        <v>0</v>
      </c>
      <c r="W550" s="1198">
        <f>VLOOKUP($D550,'NI-San'!$B$1:$V$2048,18,FALSE)</f>
        <v>0</v>
      </c>
      <c r="X550" s="1198">
        <f>VLOOKUP($D550,'NI-San'!$B$1:$V$2048,19,FALSE)</f>
        <v>0</v>
      </c>
    </row>
    <row r="551" spans="1:24" ht="27" hidden="1">
      <c r="A551" s="505"/>
      <c r="B551" s="505"/>
      <c r="C551" s="505"/>
      <c r="D551" s="1198" t="s">
        <v>1439</v>
      </c>
      <c r="E551" s="1199" t="s">
        <v>70</v>
      </c>
      <c r="F551" s="1202"/>
      <c r="G551" s="1202"/>
      <c r="H551" s="1205" t="s">
        <v>1417</v>
      </c>
      <c r="I551" s="1202" t="s">
        <v>53</v>
      </c>
      <c r="J551" s="1202" t="s">
        <v>1114</v>
      </c>
      <c r="K551" s="1202" t="s">
        <v>1114</v>
      </c>
      <c r="L551" s="1202"/>
      <c r="M551" s="1202" t="s">
        <v>1354</v>
      </c>
      <c r="N551" s="1203" t="s">
        <v>1440</v>
      </c>
      <c r="O551" s="1203" t="s">
        <v>73</v>
      </c>
      <c r="P551" s="1203" t="s">
        <v>73</v>
      </c>
      <c r="Q551" s="1203" t="s">
        <v>73</v>
      </c>
      <c r="R551" s="1203" t="s">
        <v>73</v>
      </c>
      <c r="S551" s="1198">
        <f>VLOOKUP($D551,'NI-San'!$B$1:$V$2048,12,FALSE)</f>
        <v>0</v>
      </c>
      <c r="T551" s="1198">
        <f>VLOOKUP($D551,'NI-San'!$B$1:$V$2048,13,FALSE)</f>
        <v>0</v>
      </c>
      <c r="U551" s="1198">
        <f>VLOOKUP($D551,'NI-San'!$B$1:$V$2048,16,FALSE)</f>
        <v>0</v>
      </c>
      <c r="V551" s="1198">
        <f>VLOOKUP($D551,'NI-San'!$B$1:$V$2048,17,FALSE)</f>
        <v>0</v>
      </c>
      <c r="W551" s="1198">
        <f>VLOOKUP($D551,'NI-San'!$B$1:$V$2048,18,FALSE)</f>
        <v>0</v>
      </c>
      <c r="X551" s="1198">
        <f>VLOOKUP($D551,'NI-San'!$B$1:$V$2048,19,FALSE)</f>
        <v>0</v>
      </c>
    </row>
    <row r="552" spans="1:24" ht="27" hidden="1">
      <c r="A552" s="505"/>
      <c r="B552" s="505"/>
      <c r="C552" s="505"/>
      <c r="D552" s="1198" t="s">
        <v>1441</v>
      </c>
      <c r="E552" s="1199" t="s">
        <v>70</v>
      </c>
      <c r="F552" s="1202"/>
      <c r="G552" s="1202"/>
      <c r="H552" s="1205" t="s">
        <v>1417</v>
      </c>
      <c r="I552" s="1202" t="s">
        <v>53</v>
      </c>
      <c r="J552" s="1202" t="s">
        <v>1114</v>
      </c>
      <c r="K552" s="1202" t="s">
        <v>1114</v>
      </c>
      <c r="L552" s="1202"/>
      <c r="M552" s="1202" t="s">
        <v>1354</v>
      </c>
      <c r="N552" s="1203" t="s">
        <v>1442</v>
      </c>
      <c r="O552" s="1203" t="s">
        <v>73</v>
      </c>
      <c r="P552" s="1203" t="s">
        <v>73</v>
      </c>
      <c r="Q552" s="1203" t="s">
        <v>73</v>
      </c>
      <c r="R552" s="1203" t="s">
        <v>73</v>
      </c>
      <c r="S552" s="1198">
        <f>VLOOKUP($D552,'NI-San'!$B$1:$V$2048,12,FALSE)</f>
        <v>0</v>
      </c>
      <c r="T552" s="1198">
        <f>VLOOKUP($D552,'NI-San'!$B$1:$V$2048,13,FALSE)</f>
        <v>0</v>
      </c>
      <c r="U552" s="1198">
        <f>VLOOKUP($D552,'NI-San'!$B$1:$V$2048,16,FALSE)</f>
        <v>0</v>
      </c>
      <c r="V552" s="1198">
        <f>VLOOKUP($D552,'NI-San'!$B$1:$V$2048,17,FALSE)</f>
        <v>0</v>
      </c>
      <c r="W552" s="1198">
        <f>VLOOKUP($D552,'NI-San'!$B$1:$V$2048,18,FALSE)</f>
        <v>0</v>
      </c>
      <c r="X552" s="1198">
        <f>VLOOKUP($D552,'NI-San'!$B$1:$V$2048,19,FALSE)</f>
        <v>0</v>
      </c>
    </row>
    <row r="553" spans="1:24" ht="40.5" hidden="1">
      <c r="A553" s="505"/>
      <c r="B553" s="505"/>
      <c r="C553" s="505"/>
      <c r="D553" s="1198" t="s">
        <v>1443</v>
      </c>
      <c r="E553" s="1199" t="s">
        <v>70</v>
      </c>
      <c r="F553" s="1202"/>
      <c r="G553" s="1202"/>
      <c r="H553" s="1205" t="s">
        <v>1417</v>
      </c>
      <c r="I553" s="1202" t="s">
        <v>53</v>
      </c>
      <c r="J553" s="1202" t="s">
        <v>1114</v>
      </c>
      <c r="K553" s="1202" t="s">
        <v>1114</v>
      </c>
      <c r="L553" s="1202"/>
      <c r="M553" s="1202" t="s">
        <v>1354</v>
      </c>
      <c r="N553" s="1203" t="s">
        <v>1444</v>
      </c>
      <c r="O553" s="1203" t="s">
        <v>73</v>
      </c>
      <c r="P553" s="1203" t="s">
        <v>73</v>
      </c>
      <c r="Q553" s="1203" t="s">
        <v>73</v>
      </c>
      <c r="R553" s="1203" t="s">
        <v>73</v>
      </c>
      <c r="S553" s="1198">
        <f>VLOOKUP($D553,'NI-San'!$B$1:$V$2048,12,FALSE)</f>
        <v>0</v>
      </c>
      <c r="T553" s="1198">
        <f>VLOOKUP($D553,'NI-San'!$B$1:$V$2048,13,FALSE)</f>
        <v>0</v>
      </c>
      <c r="U553" s="1198">
        <f>VLOOKUP($D553,'NI-San'!$B$1:$V$2048,16,FALSE)</f>
        <v>0</v>
      </c>
      <c r="V553" s="1198">
        <f>VLOOKUP($D553,'NI-San'!$B$1:$V$2048,17,FALSE)</f>
        <v>0</v>
      </c>
      <c r="W553" s="1198">
        <f>VLOOKUP($D553,'NI-San'!$B$1:$V$2048,18,FALSE)</f>
        <v>0</v>
      </c>
      <c r="X553" s="1198">
        <f>VLOOKUP($D553,'NI-San'!$B$1:$V$2048,19,FALSE)</f>
        <v>0</v>
      </c>
    </row>
    <row r="554" spans="1:24" ht="40.5" hidden="1">
      <c r="A554" s="505"/>
      <c r="B554" s="505"/>
      <c r="C554" s="505"/>
      <c r="D554" s="1198" t="s">
        <v>1445</v>
      </c>
      <c r="E554" s="1199" t="s">
        <v>70</v>
      </c>
      <c r="F554" s="1202"/>
      <c r="G554" s="1202"/>
      <c r="H554" s="1205" t="s">
        <v>1417</v>
      </c>
      <c r="I554" s="1202" t="s">
        <v>53</v>
      </c>
      <c r="J554" s="1202" t="s">
        <v>1114</v>
      </c>
      <c r="K554" s="1202" t="s">
        <v>1114</v>
      </c>
      <c r="L554" s="1202"/>
      <c r="M554" s="1202" t="s">
        <v>1354</v>
      </c>
      <c r="N554" s="1203" t="s">
        <v>1446</v>
      </c>
      <c r="O554" s="1203" t="s">
        <v>73</v>
      </c>
      <c r="P554" s="1203" t="s">
        <v>73</v>
      </c>
      <c r="Q554" s="1203" t="s">
        <v>73</v>
      </c>
      <c r="R554" s="1203" t="s">
        <v>73</v>
      </c>
      <c r="S554" s="1198">
        <f>VLOOKUP($D554,'NI-San'!$B$1:$V$2048,12,FALSE)</f>
        <v>0</v>
      </c>
      <c r="T554" s="1198">
        <f>VLOOKUP($D554,'NI-San'!$B$1:$V$2048,13,FALSE)</f>
        <v>0</v>
      </c>
      <c r="U554" s="1198">
        <f>VLOOKUP($D554,'NI-San'!$B$1:$V$2048,16,FALSE)</f>
        <v>0</v>
      </c>
      <c r="V554" s="1198">
        <f>VLOOKUP($D554,'NI-San'!$B$1:$V$2048,17,FALSE)</f>
        <v>0</v>
      </c>
      <c r="W554" s="1198">
        <f>VLOOKUP($D554,'NI-San'!$B$1:$V$2048,18,FALSE)</f>
        <v>0</v>
      </c>
      <c r="X554" s="1198">
        <f>VLOOKUP($D554,'NI-San'!$B$1:$V$2048,19,FALSE)</f>
        <v>0</v>
      </c>
    </row>
    <row r="555" spans="1:24" ht="40.5" hidden="1">
      <c r="A555" s="505"/>
      <c r="B555" s="505"/>
      <c r="C555" s="505"/>
      <c r="D555" s="1198" t="s">
        <v>1447</v>
      </c>
      <c r="E555" s="1199" t="s">
        <v>70</v>
      </c>
      <c r="F555" s="1202"/>
      <c r="G555" s="1202"/>
      <c r="H555" s="1205" t="s">
        <v>1417</v>
      </c>
      <c r="I555" s="1202" t="s">
        <v>53</v>
      </c>
      <c r="J555" s="1202" t="s">
        <v>1114</v>
      </c>
      <c r="K555" s="1202" t="s">
        <v>1114</v>
      </c>
      <c r="L555" s="1202"/>
      <c r="M555" s="1202" t="s">
        <v>1354</v>
      </c>
      <c r="N555" s="1203" t="s">
        <v>1448</v>
      </c>
      <c r="O555" s="1203" t="s">
        <v>73</v>
      </c>
      <c r="P555" s="1203" t="s">
        <v>73</v>
      </c>
      <c r="Q555" s="1203" t="s">
        <v>73</v>
      </c>
      <c r="R555" s="1203" t="s">
        <v>73</v>
      </c>
      <c r="S555" s="1198">
        <f>VLOOKUP($D555,'NI-San'!$B$1:$V$2048,12,FALSE)</f>
        <v>0</v>
      </c>
      <c r="T555" s="1198">
        <f>VLOOKUP($D555,'NI-San'!$B$1:$V$2048,13,FALSE)</f>
        <v>0</v>
      </c>
      <c r="U555" s="1198">
        <f>VLOOKUP($D555,'NI-San'!$B$1:$V$2048,16,FALSE)</f>
        <v>0</v>
      </c>
      <c r="V555" s="1198">
        <f>VLOOKUP($D555,'NI-San'!$B$1:$V$2048,17,FALSE)</f>
        <v>0</v>
      </c>
      <c r="W555" s="1198">
        <f>VLOOKUP($D555,'NI-San'!$B$1:$V$2048,18,FALSE)</f>
        <v>0</v>
      </c>
      <c r="X555" s="1198">
        <f>VLOOKUP($D555,'NI-San'!$B$1:$V$2048,19,FALSE)</f>
        <v>0</v>
      </c>
    </row>
    <row r="556" spans="1:24" ht="27" hidden="1">
      <c r="A556" s="505"/>
      <c r="B556" s="505"/>
      <c r="C556" s="505"/>
      <c r="D556" s="1198" t="s">
        <v>1449</v>
      </c>
      <c r="E556" s="1199" t="s">
        <v>70</v>
      </c>
      <c r="F556" s="1202"/>
      <c r="G556" s="1202"/>
      <c r="H556" s="1205" t="s">
        <v>1417</v>
      </c>
      <c r="I556" s="1202" t="s">
        <v>53</v>
      </c>
      <c r="J556" s="1202" t="s">
        <v>1114</v>
      </c>
      <c r="K556" s="1202" t="s">
        <v>1114</v>
      </c>
      <c r="L556" s="1202"/>
      <c r="M556" s="1202" t="s">
        <v>1354</v>
      </c>
      <c r="N556" s="1203" t="s">
        <v>1450</v>
      </c>
      <c r="O556" s="1203" t="s">
        <v>73</v>
      </c>
      <c r="P556" s="1203" t="s">
        <v>73</v>
      </c>
      <c r="Q556" s="1203" t="s">
        <v>73</v>
      </c>
      <c r="R556" s="1203" t="s">
        <v>73</v>
      </c>
      <c r="S556" s="1198">
        <f>VLOOKUP($D556,'NI-San'!$B$1:$V$2048,12,FALSE)</f>
        <v>0</v>
      </c>
      <c r="T556" s="1198">
        <f>VLOOKUP($D556,'NI-San'!$B$1:$V$2048,13,FALSE)</f>
        <v>0</v>
      </c>
      <c r="U556" s="1198">
        <f>VLOOKUP($D556,'NI-San'!$B$1:$V$2048,16,FALSE)</f>
        <v>0</v>
      </c>
      <c r="V556" s="1198">
        <f>VLOOKUP($D556,'NI-San'!$B$1:$V$2048,17,FALSE)</f>
        <v>0</v>
      </c>
      <c r="W556" s="1198">
        <f>VLOOKUP($D556,'NI-San'!$B$1:$V$2048,18,FALSE)</f>
        <v>0</v>
      </c>
      <c r="X556" s="1198">
        <f>VLOOKUP($D556,'NI-San'!$B$1:$V$2048,19,FALSE)</f>
        <v>0</v>
      </c>
    </row>
    <row r="557" spans="1:24" ht="27" hidden="1">
      <c r="A557" s="505"/>
      <c r="B557" s="505"/>
      <c r="C557" s="505"/>
      <c r="D557" s="1198" t="s">
        <v>1451</v>
      </c>
      <c r="E557" s="1199" t="s">
        <v>70</v>
      </c>
      <c r="F557" s="1202"/>
      <c r="G557" s="1202"/>
      <c r="H557" s="1205" t="s">
        <v>1417</v>
      </c>
      <c r="I557" s="1202" t="s">
        <v>53</v>
      </c>
      <c r="J557" s="1202" t="s">
        <v>1114</v>
      </c>
      <c r="K557" s="1202" t="s">
        <v>1114</v>
      </c>
      <c r="L557" s="1202"/>
      <c r="M557" s="1202" t="s">
        <v>1354</v>
      </c>
      <c r="N557" s="1203" t="s">
        <v>1452</v>
      </c>
      <c r="O557" s="1203" t="s">
        <v>73</v>
      </c>
      <c r="P557" s="1203" t="s">
        <v>73</v>
      </c>
      <c r="Q557" s="1203" t="s">
        <v>73</v>
      </c>
      <c r="R557" s="1203" t="s">
        <v>73</v>
      </c>
      <c r="S557" s="1198">
        <f>VLOOKUP($D557,'NI-San'!$B$1:$V$2048,12,FALSE)</f>
        <v>0</v>
      </c>
      <c r="T557" s="1198">
        <f>VLOOKUP($D557,'NI-San'!$B$1:$V$2048,13,FALSE)</f>
        <v>0</v>
      </c>
      <c r="U557" s="1198">
        <f>VLOOKUP($D557,'NI-San'!$B$1:$V$2048,16,FALSE)</f>
        <v>0</v>
      </c>
      <c r="V557" s="1198">
        <f>VLOOKUP($D557,'NI-San'!$B$1:$V$2048,17,FALSE)</f>
        <v>0</v>
      </c>
      <c r="W557" s="1198">
        <f>VLOOKUP($D557,'NI-San'!$B$1:$V$2048,18,FALSE)</f>
        <v>0</v>
      </c>
      <c r="X557" s="1198">
        <f>VLOOKUP($D557,'NI-San'!$B$1:$V$2048,19,FALSE)</f>
        <v>0</v>
      </c>
    </row>
    <row r="558" spans="1:24" ht="27" hidden="1">
      <c r="A558" s="505"/>
      <c r="B558" s="505"/>
      <c r="C558" s="505"/>
      <c r="D558" s="1198" t="s">
        <v>1453</v>
      </c>
      <c r="E558" s="1199" t="s">
        <v>70</v>
      </c>
      <c r="F558" s="1202" t="s">
        <v>157</v>
      </c>
      <c r="G558" s="1202" t="str">
        <f>CONCATENATE(D558,F558)</f>
        <v>4.20.10.10.110.020.20.120CONS</v>
      </c>
      <c r="H558" s="1202" t="s">
        <v>1406</v>
      </c>
      <c r="I558" s="1202" t="s">
        <v>53</v>
      </c>
      <c r="J558" s="1202" t="s">
        <v>1114</v>
      </c>
      <c r="K558" s="1202" t="s">
        <v>1114</v>
      </c>
      <c r="L558" s="1202"/>
      <c r="M558" s="1202" t="s">
        <v>1354</v>
      </c>
      <c r="N558" s="1203" t="s">
        <v>1454</v>
      </c>
      <c r="O558" s="1203"/>
      <c r="P558" s="1203"/>
      <c r="Q558" s="1203"/>
      <c r="R558" s="1203"/>
      <c r="S558" s="1198">
        <f>VLOOKUP($D558,'NI-San'!$B$1:$V$2048,12,FALSE)</f>
        <v>0</v>
      </c>
      <c r="T558" s="1198">
        <f>VLOOKUP($D558,'NI-San'!$B$1:$V$2048,13,FALSE)</f>
        <v>0</v>
      </c>
      <c r="U558" s="1198">
        <f>VLOOKUP($D558,'NI-San'!$B$1:$V$2048,16,FALSE)</f>
        <v>0</v>
      </c>
      <c r="V558" s="1198">
        <f>VLOOKUP($D558,'NI-San'!$B$1:$V$2048,17,FALSE)</f>
        <v>0</v>
      </c>
      <c r="W558" s="1198">
        <f>VLOOKUP($D558,'NI-San'!$B$1:$V$2048,18,FALSE)</f>
        <v>0</v>
      </c>
      <c r="X558" s="1198">
        <f>VLOOKUP($D558,'NI-San'!$B$1:$V$2048,19,FALSE)</f>
        <v>0</v>
      </c>
    </row>
    <row r="559" spans="1:24" ht="27" hidden="1">
      <c r="A559" s="505"/>
      <c r="B559" s="505"/>
      <c r="C559" s="505"/>
      <c r="D559" s="1198" t="s">
        <v>1455</v>
      </c>
      <c r="E559" s="1199" t="s">
        <v>70</v>
      </c>
      <c r="F559" s="1202" t="s">
        <v>157</v>
      </c>
      <c r="G559" s="1202" t="str">
        <f>CONCATENATE(D559,F559)</f>
        <v>4.20.10.10.110.020.20.130CONS</v>
      </c>
      <c r="H559" s="1202" t="s">
        <v>1406</v>
      </c>
      <c r="I559" s="1202" t="s">
        <v>53</v>
      </c>
      <c r="J559" s="1202" t="s">
        <v>1114</v>
      </c>
      <c r="K559" s="1202" t="s">
        <v>1114</v>
      </c>
      <c r="L559" s="1202"/>
      <c r="M559" s="1202" t="s">
        <v>1354</v>
      </c>
      <c r="N559" s="1203" t="s">
        <v>1456</v>
      </c>
      <c r="O559" s="1203"/>
      <c r="P559" s="1203"/>
      <c r="Q559" s="1203"/>
      <c r="R559" s="1203"/>
      <c r="S559" s="1198">
        <f>VLOOKUP($D559,'NI-San'!$B$1:$V$2048,12,FALSE)</f>
        <v>0</v>
      </c>
      <c r="T559" s="1198">
        <f>VLOOKUP($D559,'NI-San'!$B$1:$V$2048,13,FALSE)</f>
        <v>0</v>
      </c>
      <c r="U559" s="1198">
        <f>VLOOKUP($D559,'NI-San'!$B$1:$V$2048,16,FALSE)</f>
        <v>0</v>
      </c>
      <c r="V559" s="1198">
        <f>VLOOKUP($D559,'NI-San'!$B$1:$V$2048,17,FALSE)</f>
        <v>0</v>
      </c>
      <c r="W559" s="1198">
        <f>VLOOKUP($D559,'NI-San'!$B$1:$V$2048,18,FALSE)</f>
        <v>0</v>
      </c>
      <c r="X559" s="1198">
        <f>VLOOKUP($D559,'NI-San'!$B$1:$V$2048,19,FALSE)</f>
        <v>0</v>
      </c>
    </row>
    <row r="560" spans="1:24" ht="27" hidden="1">
      <c r="A560" s="505"/>
      <c r="B560" s="505"/>
      <c r="C560" s="505"/>
      <c r="D560" s="1198" t="s">
        <v>1457</v>
      </c>
      <c r="E560" s="1199" t="s">
        <v>70</v>
      </c>
      <c r="F560" s="1202" t="s">
        <v>157</v>
      </c>
      <c r="G560" s="1202" t="str">
        <f>CONCATENATE(D560,F560)</f>
        <v>4.20.10.10.110.020.20.140CONS</v>
      </c>
      <c r="H560" s="1202" t="s">
        <v>1406</v>
      </c>
      <c r="I560" s="1202" t="s">
        <v>53</v>
      </c>
      <c r="J560" s="1202" t="s">
        <v>1114</v>
      </c>
      <c r="K560" s="1202" t="s">
        <v>1114</v>
      </c>
      <c r="L560" s="1202"/>
      <c r="M560" s="1202" t="s">
        <v>1354</v>
      </c>
      <c r="N560" s="1203" t="s">
        <v>1458</v>
      </c>
      <c r="O560" s="1203"/>
      <c r="P560" s="1203"/>
      <c r="Q560" s="1203"/>
      <c r="R560" s="1203"/>
      <c r="S560" s="1198">
        <f>VLOOKUP($D560,'NI-San'!$B$1:$V$2048,12,FALSE)</f>
        <v>52</v>
      </c>
      <c r="T560" s="1198">
        <f>VLOOKUP($D560,'NI-San'!$B$1:$V$2048,13,FALSE)</f>
        <v>0</v>
      </c>
      <c r="U560" s="1198">
        <f>VLOOKUP($D560,'NI-San'!$B$1:$V$2048,16,FALSE)</f>
        <v>0</v>
      </c>
      <c r="V560" s="1198">
        <f>VLOOKUP($D560,'NI-San'!$B$1:$V$2048,17,FALSE)</f>
        <v>0</v>
      </c>
      <c r="W560" s="1198">
        <f>VLOOKUP($D560,'NI-San'!$B$1:$V$2048,18,FALSE)</f>
        <v>0</v>
      </c>
      <c r="X560" s="1198">
        <f>VLOOKUP($D560,'NI-San'!$B$1:$V$2048,19,FALSE)</f>
        <v>0</v>
      </c>
    </row>
    <row r="561" spans="1:24" ht="27" hidden="1">
      <c r="A561" s="505"/>
      <c r="B561" s="505"/>
      <c r="C561" s="505"/>
      <c r="D561" s="1198" t="s">
        <v>1459</v>
      </c>
      <c r="E561" s="1199" t="s">
        <v>70</v>
      </c>
      <c r="F561" s="1202" t="s">
        <v>157</v>
      </c>
      <c r="G561" s="1202" t="str">
        <f>CONCATENATE(D561,F561)</f>
        <v>4.20.10.10.110.020.20.150CONS</v>
      </c>
      <c r="H561" s="1202" t="s">
        <v>1406</v>
      </c>
      <c r="I561" s="1202" t="s">
        <v>53</v>
      </c>
      <c r="J561" s="1202" t="s">
        <v>1114</v>
      </c>
      <c r="K561" s="1202" t="s">
        <v>1114</v>
      </c>
      <c r="L561" s="1202"/>
      <c r="M561" s="1202" t="s">
        <v>1354</v>
      </c>
      <c r="N561" s="1203" t="s">
        <v>1460</v>
      </c>
      <c r="O561" s="1203"/>
      <c r="P561" s="1203"/>
      <c r="Q561" s="1203"/>
      <c r="R561" s="1203"/>
      <c r="S561" s="1198">
        <f>VLOOKUP($D561,'NI-San'!$B$1:$V$2048,12,FALSE)</f>
        <v>0</v>
      </c>
      <c r="T561" s="1198">
        <f>VLOOKUP($D561,'NI-San'!$B$1:$V$2048,13,FALSE)</f>
        <v>0</v>
      </c>
      <c r="U561" s="1198">
        <f>VLOOKUP($D561,'NI-San'!$B$1:$V$2048,16,FALSE)</f>
        <v>0</v>
      </c>
      <c r="V561" s="1198">
        <f>VLOOKUP($D561,'NI-San'!$B$1:$V$2048,17,FALSE)</f>
        <v>0</v>
      </c>
      <c r="W561" s="1198">
        <f>VLOOKUP($D561,'NI-San'!$B$1:$V$2048,18,FALSE)</f>
        <v>0</v>
      </c>
      <c r="X561" s="1198">
        <f>VLOOKUP($D561,'NI-San'!$B$1:$V$2048,19,FALSE)</f>
        <v>0</v>
      </c>
    </row>
    <row r="562" spans="1:24" ht="27" hidden="1">
      <c r="A562" s="505"/>
      <c r="B562" s="505"/>
      <c r="C562" s="505"/>
      <c r="D562" s="1198" t="s">
        <v>1461</v>
      </c>
      <c r="E562" s="1199" t="s">
        <v>70</v>
      </c>
      <c r="F562" s="1202" t="s">
        <v>157</v>
      </c>
      <c r="G562" s="1202" t="str">
        <f>CONCATENATE(D562,F562)</f>
        <v>4.20.10.10.110.020.20.160CONS</v>
      </c>
      <c r="H562" s="1202" t="s">
        <v>1406</v>
      </c>
      <c r="I562" s="1202" t="s">
        <v>53</v>
      </c>
      <c r="J562" s="1202" t="s">
        <v>1114</v>
      </c>
      <c r="K562" s="1202" t="s">
        <v>1114</v>
      </c>
      <c r="L562" s="1202"/>
      <c r="M562" s="1202" t="s">
        <v>1354</v>
      </c>
      <c r="N562" s="1203" t="s">
        <v>1462</v>
      </c>
      <c r="O562" s="1203"/>
      <c r="P562" s="1203"/>
      <c r="Q562" s="1203"/>
      <c r="R562" s="1203"/>
      <c r="S562" s="1198">
        <f>VLOOKUP($D562,'NI-San'!$B$1:$V$2048,12,FALSE)</f>
        <v>0</v>
      </c>
      <c r="T562" s="1198">
        <f>VLOOKUP($D562,'NI-San'!$B$1:$V$2048,13,FALSE)</f>
        <v>0</v>
      </c>
      <c r="U562" s="1198">
        <f>VLOOKUP($D562,'NI-San'!$B$1:$V$2048,16,FALSE)</f>
        <v>0</v>
      </c>
      <c r="V562" s="1198">
        <f>VLOOKUP($D562,'NI-San'!$B$1:$V$2048,17,FALSE)</f>
        <v>0</v>
      </c>
      <c r="W562" s="1198">
        <f>VLOOKUP($D562,'NI-San'!$B$1:$V$2048,18,FALSE)</f>
        <v>0</v>
      </c>
      <c r="X562" s="1198">
        <f>VLOOKUP($D562,'NI-San'!$B$1:$V$2048,19,FALSE)</f>
        <v>0</v>
      </c>
    </row>
    <row r="563" spans="1:24" ht="34.5" hidden="1" customHeight="1">
      <c r="A563" s="505"/>
      <c r="B563" s="505"/>
      <c r="C563" s="505"/>
      <c r="D563" s="1198" t="s">
        <v>1463</v>
      </c>
      <c r="E563" s="1199" t="s">
        <v>70</v>
      </c>
      <c r="F563" s="1202"/>
      <c r="G563" s="1202"/>
      <c r="H563" s="1205" t="s">
        <v>1464</v>
      </c>
      <c r="I563" s="1202" t="s">
        <v>53</v>
      </c>
      <c r="J563" s="1202" t="s">
        <v>1114</v>
      </c>
      <c r="K563" s="1202" t="s">
        <v>1114</v>
      </c>
      <c r="L563" s="1202"/>
      <c r="M563" s="1202" t="s">
        <v>1354</v>
      </c>
      <c r="N563" s="1203" t="s">
        <v>1465</v>
      </c>
      <c r="O563" s="1203" t="s">
        <v>73</v>
      </c>
      <c r="P563" s="1203" t="s">
        <v>73</v>
      </c>
      <c r="Q563" s="1203" t="s">
        <v>73</v>
      </c>
      <c r="R563" s="1203" t="s">
        <v>73</v>
      </c>
      <c r="S563" s="1198">
        <f>VLOOKUP($D563,'NI-San'!$B$1:$V$2048,12,FALSE)</f>
        <v>85</v>
      </c>
      <c r="T563" s="1198">
        <f>VLOOKUP($D563,'NI-San'!$B$1:$V$2048,13,FALSE)</f>
        <v>65</v>
      </c>
      <c r="U563" s="1198">
        <f>VLOOKUP($D563,'NI-San'!$B$1:$V$2048,16,FALSE)</f>
        <v>0</v>
      </c>
      <c r="V563" s="1198">
        <f>VLOOKUP($D563,'NI-San'!$B$1:$V$2048,17,FALSE)</f>
        <v>0</v>
      </c>
      <c r="W563" s="1198">
        <f>VLOOKUP($D563,'NI-San'!$B$1:$V$2048,18,FALSE)</f>
        <v>0</v>
      </c>
      <c r="X563" s="1198">
        <f>VLOOKUP($D563,'NI-San'!$B$1:$V$2048,19,FALSE)</f>
        <v>0</v>
      </c>
    </row>
    <row r="564" spans="1:24" ht="27" hidden="1">
      <c r="A564" s="505"/>
      <c r="B564" s="505"/>
      <c r="C564" s="505"/>
      <c r="D564" s="1198" t="s">
        <v>1466</v>
      </c>
      <c r="E564" s="1199" t="s">
        <v>70</v>
      </c>
      <c r="F564" s="1202"/>
      <c r="G564" s="1202"/>
      <c r="H564" s="1205" t="s">
        <v>1464</v>
      </c>
      <c r="I564" s="1202" t="s">
        <v>53</v>
      </c>
      <c r="J564" s="1202" t="s">
        <v>1114</v>
      </c>
      <c r="K564" s="1202" t="s">
        <v>1114</v>
      </c>
      <c r="L564" s="1202"/>
      <c r="M564" s="1202" t="s">
        <v>1354</v>
      </c>
      <c r="N564" s="1203" t="s">
        <v>1467</v>
      </c>
      <c r="O564" s="1203" t="s">
        <v>73</v>
      </c>
      <c r="P564" s="1203" t="s">
        <v>73</v>
      </c>
      <c r="Q564" s="1203" t="s">
        <v>73</v>
      </c>
      <c r="R564" s="1203" t="s">
        <v>73</v>
      </c>
      <c r="S564" s="1198">
        <f>VLOOKUP($D564,'NI-San'!$B$1:$V$2048,12,FALSE)</f>
        <v>0</v>
      </c>
      <c r="T564" s="1198">
        <f>VLOOKUP($D564,'NI-San'!$B$1:$V$2048,13,FALSE)</f>
        <v>0</v>
      </c>
      <c r="U564" s="1198">
        <f>VLOOKUP($D564,'NI-San'!$B$1:$V$2048,16,FALSE)</f>
        <v>0</v>
      </c>
      <c r="V564" s="1198">
        <f>VLOOKUP($D564,'NI-San'!$B$1:$V$2048,17,FALSE)</f>
        <v>0</v>
      </c>
      <c r="W564" s="1198">
        <f>VLOOKUP($D564,'NI-San'!$B$1:$V$2048,18,FALSE)</f>
        <v>0</v>
      </c>
      <c r="X564" s="1198">
        <f>VLOOKUP($D564,'NI-San'!$B$1:$V$2048,19,FALSE)</f>
        <v>0</v>
      </c>
    </row>
    <row r="565" spans="1:24" ht="27" hidden="1">
      <c r="A565" s="505"/>
      <c r="B565" s="505"/>
      <c r="C565" s="505"/>
      <c r="D565" s="1198" t="s">
        <v>1468</v>
      </c>
      <c r="E565" s="1199" t="s">
        <v>70</v>
      </c>
      <c r="F565" s="1202"/>
      <c r="G565" s="1202"/>
      <c r="H565" s="1205" t="s">
        <v>1464</v>
      </c>
      <c r="I565" s="1202" t="s">
        <v>53</v>
      </c>
      <c r="J565" s="1202" t="s">
        <v>1114</v>
      </c>
      <c r="K565" s="1202" t="s">
        <v>1114</v>
      </c>
      <c r="L565" s="1202"/>
      <c r="M565" s="1202" t="s">
        <v>1354</v>
      </c>
      <c r="N565" s="1203" t="s">
        <v>1469</v>
      </c>
      <c r="O565" s="1203" t="s">
        <v>73</v>
      </c>
      <c r="P565" s="1203" t="s">
        <v>73</v>
      </c>
      <c r="Q565" s="1203" t="s">
        <v>73</v>
      </c>
      <c r="R565" s="1203" t="s">
        <v>73</v>
      </c>
      <c r="S565" s="1198">
        <f>VLOOKUP($D565,'NI-San'!$B$1:$V$2048,12,FALSE)</f>
        <v>0</v>
      </c>
      <c r="T565" s="1198">
        <f>VLOOKUP($D565,'NI-San'!$B$1:$V$2048,13,FALSE)</f>
        <v>0</v>
      </c>
      <c r="U565" s="1198">
        <f>VLOOKUP($D565,'NI-San'!$B$1:$V$2048,16,FALSE)</f>
        <v>0</v>
      </c>
      <c r="V565" s="1198">
        <f>VLOOKUP($D565,'NI-San'!$B$1:$V$2048,17,FALSE)</f>
        <v>0</v>
      </c>
      <c r="W565" s="1198">
        <f>VLOOKUP($D565,'NI-San'!$B$1:$V$2048,18,FALSE)</f>
        <v>0</v>
      </c>
      <c r="X565" s="1198">
        <f>VLOOKUP($D565,'NI-San'!$B$1:$V$2048,19,FALSE)</f>
        <v>0</v>
      </c>
    </row>
    <row r="566" spans="1:24" hidden="1">
      <c r="A566" s="505"/>
      <c r="B566" s="505"/>
      <c r="C566" s="505"/>
      <c r="D566" s="1198" t="s">
        <v>1470</v>
      </c>
      <c r="E566" s="1199" t="s">
        <v>70</v>
      </c>
      <c r="F566" s="1202"/>
      <c r="G566" s="1202"/>
      <c r="H566" s="1205" t="s">
        <v>1417</v>
      </c>
      <c r="I566" s="1202" t="s">
        <v>53</v>
      </c>
      <c r="J566" s="1202" t="s">
        <v>1114</v>
      </c>
      <c r="K566" s="1202" t="s">
        <v>1114</v>
      </c>
      <c r="L566" s="1202"/>
      <c r="M566" s="1202" t="s">
        <v>1354</v>
      </c>
      <c r="N566" s="1203" t="s">
        <v>1471</v>
      </c>
      <c r="O566" s="1203" t="s">
        <v>73</v>
      </c>
      <c r="P566" s="1203" t="s">
        <v>73</v>
      </c>
      <c r="Q566" s="1203" t="s">
        <v>73</v>
      </c>
      <c r="R566" s="1203" t="s">
        <v>73</v>
      </c>
      <c r="S566" s="1198">
        <f>VLOOKUP($D566,'NI-San'!$B$1:$V$2048,12,FALSE)</f>
        <v>0</v>
      </c>
      <c r="T566" s="1198">
        <f>VLOOKUP($D566,'NI-San'!$B$1:$V$2048,13,FALSE)</f>
        <v>0</v>
      </c>
      <c r="U566" s="1198">
        <f>VLOOKUP($D566,'NI-San'!$B$1:$V$2048,16,FALSE)</f>
        <v>0</v>
      </c>
      <c r="V566" s="1198">
        <f>VLOOKUP($D566,'NI-San'!$B$1:$V$2048,17,FALSE)</f>
        <v>0</v>
      </c>
      <c r="W566" s="1198">
        <f>VLOOKUP($D566,'NI-San'!$B$1:$V$2048,18,FALSE)</f>
        <v>0</v>
      </c>
      <c r="X566" s="1198">
        <f>VLOOKUP($D566,'NI-San'!$B$1:$V$2048,19,FALSE)</f>
        <v>0</v>
      </c>
    </row>
    <row r="567" spans="1:24" ht="27" hidden="1">
      <c r="A567" s="505"/>
      <c r="B567" s="505"/>
      <c r="C567" s="505"/>
      <c r="D567" s="1198" t="s">
        <v>1472</v>
      </c>
      <c r="E567" s="1199" t="s">
        <v>70</v>
      </c>
      <c r="F567" s="1202"/>
      <c r="G567" s="1202"/>
      <c r="H567" s="1205" t="s">
        <v>1417</v>
      </c>
      <c r="I567" s="1202" t="s">
        <v>53</v>
      </c>
      <c r="J567" s="1202" t="s">
        <v>1114</v>
      </c>
      <c r="K567" s="1202" t="s">
        <v>1114</v>
      </c>
      <c r="L567" s="1202"/>
      <c r="M567" s="1202" t="s">
        <v>1354</v>
      </c>
      <c r="N567" s="1203" t="s">
        <v>1473</v>
      </c>
      <c r="O567" s="1203" t="s">
        <v>73</v>
      </c>
      <c r="P567" s="1203" t="s">
        <v>73</v>
      </c>
      <c r="Q567" s="1203" t="s">
        <v>73</v>
      </c>
      <c r="R567" s="1203" t="s">
        <v>73</v>
      </c>
      <c r="S567" s="1198">
        <f>VLOOKUP($D567,'NI-San'!$B$1:$V$2048,12,FALSE)</f>
        <v>5549</v>
      </c>
      <c r="T567" s="1198">
        <f>VLOOKUP($D567,'NI-San'!$B$1:$V$2048,13,FALSE)</f>
        <v>5718</v>
      </c>
      <c r="U567" s="1198">
        <f>VLOOKUP($D567,'NI-San'!$B$1:$V$2048,16,FALSE)</f>
        <v>0</v>
      </c>
      <c r="V567" s="1198">
        <f>VLOOKUP($D567,'NI-San'!$B$1:$V$2048,17,FALSE)</f>
        <v>0</v>
      </c>
      <c r="W567" s="1198">
        <f>VLOOKUP($D567,'NI-San'!$B$1:$V$2048,18,FALSE)</f>
        <v>0</v>
      </c>
      <c r="X567" s="1198">
        <f>VLOOKUP($D567,'NI-San'!$B$1:$V$2048,19,FALSE)</f>
        <v>0</v>
      </c>
    </row>
    <row r="568" spans="1:24" ht="27" hidden="1">
      <c r="A568" s="505"/>
      <c r="B568" s="505"/>
      <c r="C568" s="505"/>
      <c r="D568" s="1198" t="s">
        <v>1474</v>
      </c>
      <c r="E568" s="1199" t="s">
        <v>70</v>
      </c>
      <c r="F568" s="1202"/>
      <c r="G568" s="1202"/>
      <c r="H568" s="1205" t="s">
        <v>1417</v>
      </c>
      <c r="I568" s="1202" t="s">
        <v>53</v>
      </c>
      <c r="J568" s="1202" t="s">
        <v>1114</v>
      </c>
      <c r="K568" s="1202" t="s">
        <v>1114</v>
      </c>
      <c r="L568" s="1202"/>
      <c r="M568" s="1202" t="s">
        <v>1354</v>
      </c>
      <c r="N568" s="1203" t="s">
        <v>1475</v>
      </c>
      <c r="O568" s="1203" t="s">
        <v>73</v>
      </c>
      <c r="P568" s="1203" t="s">
        <v>73</v>
      </c>
      <c r="Q568" s="1203" t="s">
        <v>73</v>
      </c>
      <c r="R568" s="1203" t="s">
        <v>73</v>
      </c>
      <c r="S568" s="1198">
        <f>VLOOKUP($D568,'NI-San'!$B$1:$V$2048,12,FALSE)</f>
        <v>352</v>
      </c>
      <c r="T568" s="1198">
        <f>VLOOKUP($D568,'NI-San'!$B$1:$V$2048,13,FALSE)</f>
        <v>307</v>
      </c>
      <c r="U568" s="1198">
        <f>VLOOKUP($D568,'NI-San'!$B$1:$V$2048,16,FALSE)</f>
        <v>0</v>
      </c>
      <c r="V568" s="1198">
        <f>VLOOKUP($D568,'NI-San'!$B$1:$V$2048,17,FALSE)</f>
        <v>0</v>
      </c>
      <c r="W568" s="1198">
        <f>VLOOKUP($D568,'NI-San'!$B$1:$V$2048,18,FALSE)</f>
        <v>0</v>
      </c>
      <c r="X568" s="1198">
        <f>VLOOKUP($D568,'NI-San'!$B$1:$V$2048,19,FALSE)</f>
        <v>0</v>
      </c>
    </row>
    <row r="569" spans="1:24" ht="27" hidden="1">
      <c r="A569" s="505"/>
      <c r="B569" s="505"/>
      <c r="C569" s="505"/>
      <c r="D569" s="1198" t="s">
        <v>1476</v>
      </c>
      <c r="E569" s="1199" t="s">
        <v>70</v>
      </c>
      <c r="F569" s="1202"/>
      <c r="G569" s="1202"/>
      <c r="H569" s="1205" t="s">
        <v>1417</v>
      </c>
      <c r="I569" s="1202" t="s">
        <v>53</v>
      </c>
      <c r="J569" s="1202" t="s">
        <v>1114</v>
      </c>
      <c r="K569" s="1202" t="s">
        <v>1114</v>
      </c>
      <c r="L569" s="1202"/>
      <c r="M569" s="1202" t="s">
        <v>1354</v>
      </c>
      <c r="N569" s="1203" t="s">
        <v>1477</v>
      </c>
      <c r="O569" s="1203" t="s">
        <v>73</v>
      </c>
      <c r="P569" s="1203" t="s">
        <v>73</v>
      </c>
      <c r="Q569" s="1203" t="s">
        <v>73</v>
      </c>
      <c r="R569" s="1203" t="s">
        <v>73</v>
      </c>
      <c r="S569" s="1198">
        <f>VLOOKUP($D569,'NI-San'!$B$1:$V$2048,12,FALSE)</f>
        <v>1138</v>
      </c>
      <c r="T569" s="1198">
        <f>VLOOKUP($D569,'NI-San'!$B$1:$V$2048,13,FALSE)</f>
        <v>1223</v>
      </c>
      <c r="U569" s="1198">
        <f>VLOOKUP($D569,'NI-San'!$B$1:$V$2048,16,FALSE)</f>
        <v>0</v>
      </c>
      <c r="V569" s="1198">
        <f>VLOOKUP($D569,'NI-San'!$B$1:$V$2048,17,FALSE)</f>
        <v>0</v>
      </c>
      <c r="W569" s="1198">
        <f>VLOOKUP($D569,'NI-San'!$B$1:$V$2048,18,FALSE)</f>
        <v>0</v>
      </c>
      <c r="X569" s="1198">
        <f>VLOOKUP($D569,'NI-San'!$B$1:$V$2048,19,FALSE)</f>
        <v>0</v>
      </c>
    </row>
    <row r="570" spans="1:24" ht="27" hidden="1">
      <c r="A570" s="505"/>
      <c r="B570" s="505"/>
      <c r="C570" s="505"/>
      <c r="D570" s="1198" t="s">
        <v>1478</v>
      </c>
      <c r="E570" s="1199" t="s">
        <v>70</v>
      </c>
      <c r="F570" s="1202"/>
      <c r="G570" s="1202"/>
      <c r="H570" s="1205" t="s">
        <v>1464</v>
      </c>
      <c r="I570" s="1202" t="s">
        <v>53</v>
      </c>
      <c r="J570" s="1202" t="s">
        <v>1114</v>
      </c>
      <c r="K570" s="1202" t="s">
        <v>1114</v>
      </c>
      <c r="L570" s="1202"/>
      <c r="M570" s="1202" t="s">
        <v>1354</v>
      </c>
      <c r="N570" s="1203" t="s">
        <v>1479</v>
      </c>
      <c r="O570" s="1203" t="s">
        <v>73</v>
      </c>
      <c r="P570" s="1203" t="s">
        <v>73</v>
      </c>
      <c r="Q570" s="1203" t="s">
        <v>73</v>
      </c>
      <c r="R570" s="1203" t="s">
        <v>73</v>
      </c>
      <c r="S570" s="1198">
        <f>VLOOKUP($D570,'NI-San'!$B$1:$V$2048,12,FALSE)</f>
        <v>142</v>
      </c>
      <c r="T570" s="1198">
        <f>VLOOKUP($D570,'NI-San'!$B$1:$V$2048,13,FALSE)</f>
        <v>0</v>
      </c>
      <c r="U570" s="1198">
        <f>VLOOKUP($D570,'NI-San'!$B$1:$V$2048,16,FALSE)</f>
        <v>0</v>
      </c>
      <c r="V570" s="1198">
        <f>VLOOKUP($D570,'NI-San'!$B$1:$V$2048,17,FALSE)</f>
        <v>0</v>
      </c>
      <c r="W570" s="1198">
        <f>VLOOKUP($D570,'NI-San'!$B$1:$V$2048,18,FALSE)</f>
        <v>0</v>
      </c>
      <c r="X570" s="1198">
        <f>VLOOKUP($D570,'NI-San'!$B$1:$V$2048,19,FALSE)</f>
        <v>0</v>
      </c>
    </row>
    <row r="571" spans="1:24" ht="27" hidden="1">
      <c r="A571" s="505"/>
      <c r="B571" s="505"/>
      <c r="C571" s="505"/>
      <c r="D571" s="1198" t="s">
        <v>1480</v>
      </c>
      <c r="E571" s="1199" t="s">
        <v>70</v>
      </c>
      <c r="F571" s="1202"/>
      <c r="G571" s="1202"/>
      <c r="H571" s="1205" t="s">
        <v>1417</v>
      </c>
      <c r="I571" s="1202" t="s">
        <v>53</v>
      </c>
      <c r="J571" s="1202" t="s">
        <v>1114</v>
      </c>
      <c r="K571" s="1202" t="s">
        <v>1114</v>
      </c>
      <c r="L571" s="1202"/>
      <c r="M571" s="1202" t="s">
        <v>1354</v>
      </c>
      <c r="N571" s="1203" t="s">
        <v>1481</v>
      </c>
      <c r="O571" s="1203" t="s">
        <v>73</v>
      </c>
      <c r="P571" s="1203" t="s">
        <v>73</v>
      </c>
      <c r="Q571" s="1203" t="s">
        <v>73</v>
      </c>
      <c r="R571" s="1203" t="s">
        <v>73</v>
      </c>
      <c r="S571" s="1198">
        <f>VLOOKUP($D571,'NI-San'!$B$1:$V$2048,12,FALSE)</f>
        <v>350</v>
      </c>
      <c r="T571" s="1198">
        <f>VLOOKUP($D571,'NI-San'!$B$1:$V$2048,13,FALSE)</f>
        <v>230</v>
      </c>
      <c r="U571" s="1198">
        <f>VLOOKUP($D571,'NI-San'!$B$1:$V$2048,16,FALSE)</f>
        <v>0</v>
      </c>
      <c r="V571" s="1198">
        <f>VLOOKUP($D571,'NI-San'!$B$1:$V$2048,17,FALSE)</f>
        <v>0</v>
      </c>
      <c r="W571" s="1198">
        <f>VLOOKUP($D571,'NI-San'!$B$1:$V$2048,18,FALSE)</f>
        <v>0</v>
      </c>
      <c r="X571" s="1198">
        <f>VLOOKUP($D571,'NI-San'!$B$1:$V$2048,19,FALSE)</f>
        <v>0</v>
      </c>
    </row>
    <row r="572" spans="1:24" ht="27" hidden="1">
      <c r="A572" s="505"/>
      <c r="B572" s="505"/>
      <c r="C572" s="505"/>
      <c r="D572" s="1198" t="s">
        <v>1482</v>
      </c>
      <c r="E572" s="1199" t="s">
        <v>70</v>
      </c>
      <c r="F572" s="1202"/>
      <c r="G572" s="1202"/>
      <c r="H572" s="1205" t="s">
        <v>1417</v>
      </c>
      <c r="I572" s="1202" t="s">
        <v>53</v>
      </c>
      <c r="J572" s="1202" t="s">
        <v>1114</v>
      </c>
      <c r="K572" s="1202" t="s">
        <v>1114</v>
      </c>
      <c r="L572" s="1202"/>
      <c r="M572" s="1202" t="s">
        <v>1354</v>
      </c>
      <c r="N572" s="1203" t="s">
        <v>1483</v>
      </c>
      <c r="O572" s="1203" t="s">
        <v>73</v>
      </c>
      <c r="P572" s="1203" t="s">
        <v>73</v>
      </c>
      <c r="Q572" s="1203" t="s">
        <v>73</v>
      </c>
      <c r="R572" s="1203" t="s">
        <v>73</v>
      </c>
      <c r="S572" s="1198">
        <f>VLOOKUP($D572,'NI-San'!$B$1:$V$2048,12,FALSE)</f>
        <v>47</v>
      </c>
      <c r="T572" s="1198">
        <f>VLOOKUP($D572,'NI-San'!$B$1:$V$2048,13,FALSE)</f>
        <v>40</v>
      </c>
      <c r="U572" s="1198">
        <f>VLOOKUP($D572,'NI-San'!$B$1:$V$2048,16,FALSE)</f>
        <v>0</v>
      </c>
      <c r="V572" s="1198">
        <f>VLOOKUP($D572,'NI-San'!$B$1:$V$2048,17,FALSE)</f>
        <v>0</v>
      </c>
      <c r="W572" s="1198">
        <f>VLOOKUP($D572,'NI-San'!$B$1:$V$2048,18,FALSE)</f>
        <v>0</v>
      </c>
      <c r="X572" s="1198">
        <f>VLOOKUP($D572,'NI-San'!$B$1:$V$2048,19,FALSE)</f>
        <v>0</v>
      </c>
    </row>
    <row r="573" spans="1:24" ht="27" hidden="1">
      <c r="A573" s="505"/>
      <c r="B573" s="505"/>
      <c r="C573" s="505"/>
      <c r="D573" s="1198" t="s">
        <v>1484</v>
      </c>
      <c r="E573" s="1199" t="s">
        <v>70</v>
      </c>
      <c r="F573" s="1202"/>
      <c r="G573" s="1202"/>
      <c r="H573" s="1205" t="s">
        <v>1417</v>
      </c>
      <c r="I573" s="1202" t="s">
        <v>53</v>
      </c>
      <c r="J573" s="1202" t="s">
        <v>1114</v>
      </c>
      <c r="K573" s="1202" t="s">
        <v>1114</v>
      </c>
      <c r="L573" s="1202"/>
      <c r="M573" s="1202" t="s">
        <v>1354</v>
      </c>
      <c r="N573" s="1203" t="s">
        <v>1485</v>
      </c>
      <c r="O573" s="1203" t="s">
        <v>73</v>
      </c>
      <c r="P573" s="1203" t="s">
        <v>73</v>
      </c>
      <c r="Q573" s="1203" t="s">
        <v>73</v>
      </c>
      <c r="R573" s="1203" t="s">
        <v>73</v>
      </c>
      <c r="S573" s="1198">
        <f>VLOOKUP($D573,'NI-San'!$B$1:$V$2048,12,FALSE)</f>
        <v>208</v>
      </c>
      <c r="T573" s="1198">
        <f>VLOOKUP($D573,'NI-San'!$B$1:$V$2048,13,FALSE)</f>
        <v>186</v>
      </c>
      <c r="U573" s="1198">
        <f>VLOOKUP($D573,'NI-San'!$B$1:$V$2048,16,FALSE)</f>
        <v>0</v>
      </c>
      <c r="V573" s="1198">
        <f>VLOOKUP($D573,'NI-San'!$B$1:$V$2048,17,FALSE)</f>
        <v>0</v>
      </c>
      <c r="W573" s="1198">
        <f>VLOOKUP($D573,'NI-San'!$B$1:$V$2048,18,FALSE)</f>
        <v>0</v>
      </c>
      <c r="X573" s="1198">
        <f>VLOOKUP($D573,'NI-San'!$B$1:$V$2048,19,FALSE)</f>
        <v>0</v>
      </c>
    </row>
    <row r="574" spans="1:24" ht="27" hidden="1">
      <c r="A574" s="505"/>
      <c r="B574" s="505"/>
      <c r="C574" s="505"/>
      <c r="D574" s="1198" t="s">
        <v>1486</v>
      </c>
      <c r="E574" s="1199" t="s">
        <v>70</v>
      </c>
      <c r="F574" s="1202"/>
      <c r="G574" s="1202"/>
      <c r="H574" s="1205" t="s">
        <v>1417</v>
      </c>
      <c r="I574" s="1202" t="s">
        <v>53</v>
      </c>
      <c r="J574" s="1202" t="s">
        <v>1114</v>
      </c>
      <c r="K574" s="1202" t="s">
        <v>1114</v>
      </c>
      <c r="L574" s="1202"/>
      <c r="M574" s="1202" t="s">
        <v>1354</v>
      </c>
      <c r="N574" s="1203" t="s">
        <v>1487</v>
      </c>
      <c r="O574" s="1203" t="s">
        <v>73</v>
      </c>
      <c r="P574" s="1203" t="s">
        <v>73</v>
      </c>
      <c r="Q574" s="1203" t="s">
        <v>73</v>
      </c>
      <c r="R574" s="1203" t="s">
        <v>73</v>
      </c>
      <c r="S574" s="1198">
        <f>VLOOKUP($D574,'NI-San'!$B$1:$V$2048,12,FALSE)</f>
        <v>0</v>
      </c>
      <c r="T574" s="1198">
        <f>VLOOKUP($D574,'NI-San'!$B$1:$V$2048,13,FALSE)</f>
        <v>0</v>
      </c>
      <c r="U574" s="1198">
        <f>VLOOKUP($D574,'NI-San'!$B$1:$V$2048,16,FALSE)</f>
        <v>0</v>
      </c>
      <c r="V574" s="1198">
        <f>VLOOKUP($D574,'NI-San'!$B$1:$V$2048,17,FALSE)</f>
        <v>0</v>
      </c>
      <c r="W574" s="1198">
        <f>VLOOKUP($D574,'NI-San'!$B$1:$V$2048,18,FALSE)</f>
        <v>0</v>
      </c>
      <c r="X574" s="1198">
        <f>VLOOKUP($D574,'NI-San'!$B$1:$V$2048,19,FALSE)</f>
        <v>0</v>
      </c>
    </row>
    <row r="575" spans="1:24" ht="27" hidden="1">
      <c r="A575" s="505"/>
      <c r="B575" s="505"/>
      <c r="C575" s="505"/>
      <c r="D575" s="1198" t="s">
        <v>1488</v>
      </c>
      <c r="E575" s="1199" t="s">
        <v>70</v>
      </c>
      <c r="F575" s="1202"/>
      <c r="G575" s="1202"/>
      <c r="H575" s="1205" t="s">
        <v>1417</v>
      </c>
      <c r="I575" s="1202" t="s">
        <v>53</v>
      </c>
      <c r="J575" s="1202" t="s">
        <v>1114</v>
      </c>
      <c r="K575" s="1202" t="s">
        <v>1114</v>
      </c>
      <c r="L575" s="1202"/>
      <c r="M575" s="1202" t="s">
        <v>1354</v>
      </c>
      <c r="N575" s="1203" t="s">
        <v>1489</v>
      </c>
      <c r="O575" s="1203" t="s">
        <v>73</v>
      </c>
      <c r="P575" s="1203" t="s">
        <v>73</v>
      </c>
      <c r="Q575" s="1203" t="s">
        <v>73</v>
      </c>
      <c r="R575" s="1203" t="s">
        <v>73</v>
      </c>
      <c r="S575" s="1198">
        <f>VLOOKUP($D575,'NI-San'!$B$1:$V$2048,12,FALSE)</f>
        <v>18</v>
      </c>
      <c r="T575" s="1198">
        <f>VLOOKUP($D575,'NI-San'!$B$1:$V$2048,13,FALSE)</f>
        <v>18</v>
      </c>
      <c r="U575" s="1198">
        <f>VLOOKUP($D575,'NI-San'!$B$1:$V$2048,16,FALSE)</f>
        <v>0</v>
      </c>
      <c r="V575" s="1198">
        <f>VLOOKUP($D575,'NI-San'!$B$1:$V$2048,17,FALSE)</f>
        <v>0</v>
      </c>
      <c r="W575" s="1198">
        <f>VLOOKUP($D575,'NI-San'!$B$1:$V$2048,18,FALSE)</f>
        <v>0</v>
      </c>
      <c r="X575" s="1198">
        <f>VLOOKUP($D575,'NI-San'!$B$1:$V$2048,19,FALSE)</f>
        <v>0</v>
      </c>
    </row>
    <row r="576" spans="1:24" ht="27" hidden="1">
      <c r="A576" s="505"/>
      <c r="B576" s="505"/>
      <c r="C576" s="505"/>
      <c r="D576" s="1198" t="s">
        <v>1490</v>
      </c>
      <c r="E576" s="1199" t="s">
        <v>70</v>
      </c>
      <c r="F576" s="1202"/>
      <c r="G576" s="1202"/>
      <c r="H576" s="1202"/>
      <c r="I576" s="1202" t="s">
        <v>71</v>
      </c>
      <c r="J576" s="1202"/>
      <c r="K576" s="1202"/>
      <c r="L576" s="1202"/>
      <c r="M576" s="1202"/>
      <c r="N576" s="1203" t="s">
        <v>1491</v>
      </c>
      <c r="O576" s="1203" t="s">
        <v>73</v>
      </c>
      <c r="P576" s="1203" t="s">
        <v>73</v>
      </c>
      <c r="Q576" s="1203" t="s">
        <v>73</v>
      </c>
      <c r="R576" s="1203" t="s">
        <v>73</v>
      </c>
      <c r="S576" s="1198">
        <f>VLOOKUP($D576,'NI-San'!$B$1:$V$2048,12,FALSE)</f>
        <v>144</v>
      </c>
      <c r="T576" s="1198">
        <f>VLOOKUP($D576,'NI-San'!$B$1:$V$2048,13,FALSE)</f>
        <v>132</v>
      </c>
      <c r="U576" s="1198">
        <f>VLOOKUP($D576,'NI-San'!$B$1:$V$2048,16,FALSE)</f>
        <v>0</v>
      </c>
      <c r="V576" s="1198">
        <f>VLOOKUP($D576,'NI-San'!$B$1:$V$2048,17,FALSE)</f>
        <v>0</v>
      </c>
      <c r="W576" s="1198">
        <f>VLOOKUP($D576,'NI-San'!$B$1:$V$2048,18,FALSE)</f>
        <v>18</v>
      </c>
      <c r="X576" s="1198">
        <f>VLOOKUP($D576,'NI-San'!$B$1:$V$2048,19,FALSE)</f>
        <v>0</v>
      </c>
    </row>
    <row r="577" spans="1:24" hidden="1">
      <c r="A577" s="505"/>
      <c r="B577" s="505"/>
      <c r="C577" s="505"/>
      <c r="D577" s="1198" t="s">
        <v>1492</v>
      </c>
      <c r="E577" s="1199" t="s">
        <v>70</v>
      </c>
      <c r="F577" s="1202"/>
      <c r="G577" s="1202"/>
      <c r="H577" s="1204" t="s">
        <v>1493</v>
      </c>
      <c r="I577" s="1202" t="s">
        <v>53</v>
      </c>
      <c r="J577" s="1202" t="s">
        <v>1494</v>
      </c>
      <c r="K577" s="1202" t="s">
        <v>1494</v>
      </c>
      <c r="L577" s="1202" t="s">
        <v>1495</v>
      </c>
      <c r="M577" s="1202" t="s">
        <v>1496</v>
      </c>
      <c r="N577" s="1202" t="s">
        <v>1497</v>
      </c>
      <c r="O577" s="1203" t="s">
        <v>73</v>
      </c>
      <c r="P577" s="1203" t="s">
        <v>73</v>
      </c>
      <c r="Q577" s="1203" t="s">
        <v>73</v>
      </c>
      <c r="R577" s="1203" t="s">
        <v>73</v>
      </c>
      <c r="S577" s="1198">
        <f>VLOOKUP($D577,'NI-San'!$B$1:$V$2048,12,FALSE)</f>
        <v>0</v>
      </c>
      <c r="T577" s="1198">
        <f>VLOOKUP($D577,'NI-San'!$B$1:$V$2048,13,FALSE)</f>
        <v>0</v>
      </c>
      <c r="U577" s="1198">
        <f>VLOOKUP($D577,'NI-San'!$B$1:$V$2048,16,FALSE)</f>
        <v>0</v>
      </c>
      <c r="V577" s="1198">
        <f>VLOOKUP($D577,'NI-San'!$B$1:$V$2048,17,FALSE)</f>
        <v>0</v>
      </c>
      <c r="W577" s="1198">
        <f>VLOOKUP($D577,'NI-San'!$B$1:$V$2048,18,FALSE)</f>
        <v>0</v>
      </c>
      <c r="X577" s="1198">
        <f>VLOOKUP($D577,'NI-San'!$B$1:$V$2048,19,FALSE)</f>
        <v>0</v>
      </c>
    </row>
    <row r="578" spans="1:24" hidden="1">
      <c r="A578" s="505"/>
      <c r="B578" s="505"/>
      <c r="C578" s="505"/>
      <c r="D578" s="1198" t="s">
        <v>1498</v>
      </c>
      <c r="E578" s="1199" t="s">
        <v>70</v>
      </c>
      <c r="F578" s="1202"/>
      <c r="G578" s="1202"/>
      <c r="H578" s="1204" t="s">
        <v>1499</v>
      </c>
      <c r="I578" s="1202" t="s">
        <v>53</v>
      </c>
      <c r="J578" s="1202" t="s">
        <v>1494</v>
      </c>
      <c r="K578" s="1202" t="s">
        <v>1494</v>
      </c>
      <c r="L578" s="1202" t="s">
        <v>1495</v>
      </c>
      <c r="M578" s="1202" t="s">
        <v>1496</v>
      </c>
      <c r="N578" s="1202" t="s">
        <v>1500</v>
      </c>
      <c r="O578" s="1203" t="s">
        <v>73</v>
      </c>
      <c r="P578" s="1203" t="s">
        <v>73</v>
      </c>
      <c r="Q578" s="1203" t="s">
        <v>73</v>
      </c>
      <c r="R578" s="1203" t="s">
        <v>73</v>
      </c>
      <c r="S578" s="1198">
        <f>VLOOKUP($D578,'NI-San'!$B$1:$V$2048,12,FALSE)</f>
        <v>9</v>
      </c>
      <c r="T578" s="1198">
        <f>VLOOKUP($D578,'NI-San'!$B$1:$V$2048,13,FALSE)</f>
        <v>8</v>
      </c>
      <c r="U578" s="1198">
        <f>VLOOKUP($D578,'NI-San'!$B$1:$V$2048,16,FALSE)</f>
        <v>0</v>
      </c>
      <c r="V578" s="1198">
        <f>VLOOKUP($D578,'NI-San'!$B$1:$V$2048,17,FALSE)</f>
        <v>0</v>
      </c>
      <c r="W578" s="1198">
        <f>VLOOKUP($D578,'NI-San'!$B$1:$V$2048,18,FALSE)</f>
        <v>0</v>
      </c>
      <c r="X578" s="1198">
        <f>VLOOKUP($D578,'NI-San'!$B$1:$V$2048,19,FALSE)</f>
        <v>0</v>
      </c>
    </row>
    <row r="579" spans="1:24" hidden="1">
      <c r="A579" s="505"/>
      <c r="B579" s="505"/>
      <c r="C579" s="505"/>
      <c r="D579" s="1198" t="s">
        <v>1501</v>
      </c>
      <c r="E579" s="1199" t="s">
        <v>70</v>
      </c>
      <c r="F579" s="1202"/>
      <c r="G579" s="1202"/>
      <c r="H579" s="1204" t="s">
        <v>1502</v>
      </c>
      <c r="I579" s="1202" t="s">
        <v>53</v>
      </c>
      <c r="J579" s="1202" t="s">
        <v>1494</v>
      </c>
      <c r="K579" s="1202" t="s">
        <v>1494</v>
      </c>
      <c r="L579" s="1202" t="s">
        <v>1495</v>
      </c>
      <c r="M579" s="1202" t="s">
        <v>1496</v>
      </c>
      <c r="N579" s="1202" t="s">
        <v>1503</v>
      </c>
      <c r="O579" s="1203" t="s">
        <v>73</v>
      </c>
      <c r="P579" s="1203" t="s">
        <v>73</v>
      </c>
      <c r="Q579" s="1203" t="s">
        <v>73</v>
      </c>
      <c r="R579" s="1203" t="s">
        <v>73</v>
      </c>
      <c r="S579" s="1198">
        <f>VLOOKUP($D579,'NI-San'!$B$1:$V$2048,12,FALSE)</f>
        <v>61</v>
      </c>
      <c r="T579" s="1198">
        <f>VLOOKUP($D579,'NI-San'!$B$1:$V$2048,13,FALSE)</f>
        <v>60</v>
      </c>
      <c r="U579" s="1198">
        <f>VLOOKUP($D579,'NI-San'!$B$1:$V$2048,16,FALSE)</f>
        <v>0</v>
      </c>
      <c r="V579" s="1198">
        <f>VLOOKUP($D579,'NI-San'!$B$1:$V$2048,17,FALSE)</f>
        <v>0</v>
      </c>
      <c r="W579" s="1198">
        <f>VLOOKUP($D579,'NI-San'!$B$1:$V$2048,18,FALSE)</f>
        <v>0</v>
      </c>
      <c r="X579" s="1198">
        <f>VLOOKUP($D579,'NI-San'!$B$1:$V$2048,19,FALSE)</f>
        <v>0</v>
      </c>
    </row>
    <row r="580" spans="1:24" hidden="1">
      <c r="A580" s="505"/>
      <c r="B580" s="505"/>
      <c r="C580" s="505"/>
      <c r="D580" s="1198" t="s">
        <v>1504</v>
      </c>
      <c r="E580" s="1199" t="s">
        <v>70</v>
      </c>
      <c r="F580" s="1202"/>
      <c r="G580" s="1202"/>
      <c r="H580" s="1205" t="s">
        <v>1505</v>
      </c>
      <c r="I580" s="1202" t="s">
        <v>53</v>
      </c>
      <c r="J580" s="1202" t="s">
        <v>1494</v>
      </c>
      <c r="K580" s="1202" t="s">
        <v>1494</v>
      </c>
      <c r="L580" s="1202" t="s">
        <v>1495</v>
      </c>
      <c r="M580" s="1202" t="s">
        <v>1496</v>
      </c>
      <c r="N580" s="1202" t="s">
        <v>1506</v>
      </c>
      <c r="O580" s="1203" t="s">
        <v>73</v>
      </c>
      <c r="P580" s="1203" t="s">
        <v>73</v>
      </c>
      <c r="Q580" s="1203" t="s">
        <v>73</v>
      </c>
      <c r="R580" s="1203" t="s">
        <v>73</v>
      </c>
      <c r="S580" s="1198">
        <f>VLOOKUP($D580,'NI-San'!$B$1:$V$2048,12,FALSE)</f>
        <v>0</v>
      </c>
      <c r="T580" s="1198">
        <f>VLOOKUP($D580,'NI-San'!$B$1:$V$2048,13,FALSE)</f>
        <v>0</v>
      </c>
      <c r="U580" s="1198">
        <f>VLOOKUP($D580,'NI-San'!$B$1:$V$2048,16,FALSE)</f>
        <v>0</v>
      </c>
      <c r="V580" s="1198">
        <f>VLOOKUP($D580,'NI-San'!$B$1:$V$2048,17,FALSE)</f>
        <v>0</v>
      </c>
      <c r="W580" s="1198">
        <f>VLOOKUP($D580,'NI-San'!$B$1:$V$2048,18,FALSE)</f>
        <v>0</v>
      </c>
      <c r="X580" s="1198">
        <f>VLOOKUP($D580,'NI-San'!$B$1:$V$2048,19,FALSE)</f>
        <v>0</v>
      </c>
    </row>
    <row r="581" spans="1:24" hidden="1">
      <c r="A581" s="505"/>
      <c r="B581" s="505"/>
      <c r="C581" s="505"/>
      <c r="D581" s="1198" t="s">
        <v>1507</v>
      </c>
      <c r="E581" s="1199" t="s">
        <v>70</v>
      </c>
      <c r="F581" s="1202" t="s">
        <v>157</v>
      </c>
      <c r="G581" s="1202"/>
      <c r="H581" s="1204" t="s">
        <v>1508</v>
      </c>
      <c r="I581" s="1202" t="s">
        <v>53</v>
      </c>
      <c r="J581" s="1202" t="s">
        <v>1494</v>
      </c>
      <c r="K581" s="1202" t="s">
        <v>1494</v>
      </c>
      <c r="L581" s="1202" t="s">
        <v>1495</v>
      </c>
      <c r="M581" s="1202" t="s">
        <v>1496</v>
      </c>
      <c r="N581" s="1202" t="s">
        <v>1509</v>
      </c>
      <c r="O581" s="1203" t="s">
        <v>73</v>
      </c>
      <c r="P581" s="1203" t="s">
        <v>73</v>
      </c>
      <c r="Q581" s="1203" t="s">
        <v>73</v>
      </c>
      <c r="R581" s="1203" t="s">
        <v>73</v>
      </c>
      <c r="S581" s="1198">
        <f>VLOOKUP($D581,'NI-San'!$B$1:$V$2048,12,FALSE)</f>
        <v>0</v>
      </c>
      <c r="T581" s="1198">
        <f>VLOOKUP($D581,'NI-San'!$B$1:$V$2048,13,FALSE)</f>
        <v>0</v>
      </c>
      <c r="U581" s="1198">
        <f>VLOOKUP($D581,'NI-San'!$B$1:$V$2048,16,FALSE)</f>
        <v>0</v>
      </c>
      <c r="V581" s="1198">
        <f>VLOOKUP($D581,'NI-San'!$B$1:$V$2048,17,FALSE)</f>
        <v>0</v>
      </c>
      <c r="W581" s="1198">
        <f>VLOOKUP($D581,'NI-San'!$B$1:$V$2048,18,FALSE)</f>
        <v>0</v>
      </c>
      <c r="X581" s="1198">
        <f>VLOOKUP($D581,'NI-San'!$B$1:$V$2048,19,FALSE)</f>
        <v>0</v>
      </c>
    </row>
    <row r="582" spans="1:24" hidden="1">
      <c r="A582" s="505"/>
      <c r="B582" s="505"/>
      <c r="C582" s="505"/>
      <c r="D582" s="1198" t="s">
        <v>1510</v>
      </c>
      <c r="E582" s="1199" t="s">
        <v>70</v>
      </c>
      <c r="F582" s="1202"/>
      <c r="G582" s="1202"/>
      <c r="H582" s="1204" t="s">
        <v>1511</v>
      </c>
      <c r="I582" s="1202" t="s">
        <v>53</v>
      </c>
      <c r="J582" s="1202" t="s">
        <v>958</v>
      </c>
      <c r="K582" s="1202" t="s">
        <v>958</v>
      </c>
      <c r="L582" s="1202" t="s">
        <v>1045</v>
      </c>
      <c r="M582" s="1202" t="s">
        <v>1496</v>
      </c>
      <c r="N582" s="1202" t="s">
        <v>1512</v>
      </c>
      <c r="O582" s="1203" t="s">
        <v>73</v>
      </c>
      <c r="P582" s="1203" t="s">
        <v>73</v>
      </c>
      <c r="Q582" s="1203" t="s">
        <v>73</v>
      </c>
      <c r="R582" s="1203" t="s">
        <v>73</v>
      </c>
      <c r="S582" s="1198">
        <f>VLOOKUP($D582,'NI-San'!$B$1:$V$2048,12,FALSE)</f>
        <v>74</v>
      </c>
      <c r="T582" s="1198">
        <f>VLOOKUP($D582,'NI-San'!$B$1:$V$2048,13,FALSE)</f>
        <v>64</v>
      </c>
      <c r="U582" s="1198">
        <f>VLOOKUP($D582,'NI-San'!$B$1:$V$2048,16,FALSE)</f>
        <v>0</v>
      </c>
      <c r="V582" s="1198">
        <f>VLOOKUP($D582,'NI-San'!$B$1:$V$2048,17,FALSE)</f>
        <v>0</v>
      </c>
      <c r="W582" s="1198">
        <f>VLOOKUP($D582,'NI-San'!$B$1:$V$2048,18,FALSE)</f>
        <v>18</v>
      </c>
      <c r="X582" s="1198">
        <f>VLOOKUP($D582,'NI-San'!$B$1:$V$2048,19,FALSE)</f>
        <v>0</v>
      </c>
    </row>
    <row r="583" spans="1:24" hidden="1">
      <c r="A583" s="505"/>
      <c r="B583" s="505"/>
      <c r="C583" s="505"/>
      <c r="D583" s="1198" t="s">
        <v>1513</v>
      </c>
      <c r="E583" s="1199" t="s">
        <v>70</v>
      </c>
      <c r="F583" s="1202" t="s">
        <v>157</v>
      </c>
      <c r="G583" s="1202"/>
      <c r="H583" s="1204" t="s">
        <v>1514</v>
      </c>
      <c r="I583" s="1202" t="s">
        <v>53</v>
      </c>
      <c r="J583" s="1202" t="s">
        <v>958</v>
      </c>
      <c r="K583" s="1202" t="s">
        <v>958</v>
      </c>
      <c r="L583" s="1202" t="s">
        <v>1045</v>
      </c>
      <c r="M583" s="1202" t="s">
        <v>1496</v>
      </c>
      <c r="N583" s="1202" t="s">
        <v>1515</v>
      </c>
      <c r="O583" s="1203" t="s">
        <v>73</v>
      </c>
      <c r="P583" s="1203" t="s">
        <v>73</v>
      </c>
      <c r="Q583" s="1203" t="s">
        <v>73</v>
      </c>
      <c r="R583" s="1203" t="s">
        <v>73</v>
      </c>
      <c r="S583" s="1198">
        <f>VLOOKUP($D583,'NI-San'!$B$1:$V$2048,12,FALSE)</f>
        <v>0</v>
      </c>
      <c r="T583" s="1198">
        <f>VLOOKUP($D583,'NI-San'!$B$1:$V$2048,13,FALSE)</f>
        <v>0</v>
      </c>
      <c r="U583" s="1198">
        <f>VLOOKUP($D583,'NI-San'!$B$1:$V$2048,16,FALSE)</f>
        <v>0</v>
      </c>
      <c r="V583" s="1198">
        <f>VLOOKUP($D583,'NI-San'!$B$1:$V$2048,17,FALSE)</f>
        <v>0</v>
      </c>
      <c r="W583" s="1198">
        <f>VLOOKUP($D583,'NI-San'!$B$1:$V$2048,18,FALSE)</f>
        <v>0</v>
      </c>
      <c r="X583" s="1198">
        <f>VLOOKUP($D583,'NI-San'!$B$1:$V$2048,19,FALSE)</f>
        <v>0</v>
      </c>
    </row>
    <row r="584" spans="1:24" ht="27" hidden="1">
      <c r="A584" s="505"/>
      <c r="B584" s="505"/>
      <c r="C584" s="505"/>
      <c r="D584" s="1198" t="s">
        <v>1516</v>
      </c>
      <c r="E584" s="1199" t="s">
        <v>70</v>
      </c>
      <c r="F584" s="1202" t="s">
        <v>157</v>
      </c>
      <c r="G584" s="1202"/>
      <c r="H584" s="1204" t="s">
        <v>1517</v>
      </c>
      <c r="I584" s="1202" t="s">
        <v>53</v>
      </c>
      <c r="J584" s="1202" t="s">
        <v>1494</v>
      </c>
      <c r="K584" s="1202" t="s">
        <v>1494</v>
      </c>
      <c r="L584" s="1202" t="s">
        <v>1495</v>
      </c>
      <c r="M584" s="1202" t="s">
        <v>1496</v>
      </c>
      <c r="N584" s="1203" t="s">
        <v>1518</v>
      </c>
      <c r="O584" s="1203"/>
      <c r="P584" s="1203"/>
      <c r="Q584" s="1203"/>
      <c r="R584" s="1203"/>
      <c r="S584" s="1198">
        <f>VLOOKUP($D584,'NI-San'!$B$1:$V$2048,12,FALSE)</f>
        <v>0</v>
      </c>
      <c r="T584" s="1198">
        <f>VLOOKUP($D584,'NI-San'!$B$1:$V$2048,13,FALSE)</f>
        <v>0</v>
      </c>
      <c r="U584" s="1198">
        <f>VLOOKUP($D584,'NI-San'!$B$1:$V$2048,16,FALSE)</f>
        <v>0</v>
      </c>
      <c r="V584" s="1198"/>
      <c r="W584" s="1198"/>
      <c r="X584" s="1198"/>
    </row>
    <row r="585" spans="1:24" hidden="1">
      <c r="A585" s="505"/>
      <c r="B585" s="505"/>
      <c r="C585" s="505"/>
      <c r="D585" s="1198" t="s">
        <v>1519</v>
      </c>
      <c r="E585" s="1199" t="s">
        <v>70</v>
      </c>
      <c r="F585" s="1202"/>
      <c r="G585" s="1202"/>
      <c r="H585" s="1202"/>
      <c r="I585" s="1202" t="s">
        <v>71</v>
      </c>
      <c r="J585" s="1202"/>
      <c r="K585" s="1202"/>
      <c r="L585" s="1202"/>
      <c r="M585" s="1202"/>
      <c r="N585" s="1202" t="s">
        <v>1520</v>
      </c>
      <c r="O585" s="1203" t="s">
        <v>73</v>
      </c>
      <c r="P585" s="1203" t="s">
        <v>73</v>
      </c>
      <c r="Q585" s="1203" t="s">
        <v>73</v>
      </c>
      <c r="R585" s="1203" t="s">
        <v>73</v>
      </c>
      <c r="S585" s="1198">
        <f>VLOOKUP($D585,'NI-San'!$B$1:$V$2048,12,FALSE)</f>
        <v>691</v>
      </c>
      <c r="T585" s="1198">
        <f>VLOOKUP($D585,'NI-San'!$B$1:$V$2048,13,FALSE)</f>
        <v>785</v>
      </c>
      <c r="U585" s="1198">
        <f>VLOOKUP($D585,'NI-San'!$B$1:$V$2048,16,FALSE)</f>
        <v>0</v>
      </c>
      <c r="V585" s="1198">
        <f>VLOOKUP($D585,'NI-San'!$B$1:$V$2048,17,FALSE)</f>
        <v>0</v>
      </c>
      <c r="W585" s="1198">
        <f>VLOOKUP($D585,'NI-San'!$B$1:$V$2048,18,FALSE)</f>
        <v>754</v>
      </c>
      <c r="X585" s="1198">
        <f>VLOOKUP($D585,'NI-San'!$B$1:$V$2048,19,FALSE)</f>
        <v>0</v>
      </c>
    </row>
    <row r="586" spans="1:24" ht="27" hidden="1">
      <c r="A586" s="505"/>
      <c r="B586" s="505"/>
      <c r="C586" s="505"/>
      <c r="D586" s="1198" t="s">
        <v>1521</v>
      </c>
      <c r="E586" s="1199" t="s">
        <v>70</v>
      </c>
      <c r="F586" s="1202"/>
      <c r="G586" s="1202"/>
      <c r="H586" s="1202" t="s">
        <v>1522</v>
      </c>
      <c r="I586" s="1202" t="s">
        <v>53</v>
      </c>
      <c r="J586" s="1202" t="s">
        <v>746</v>
      </c>
      <c r="K586" s="1202" t="s">
        <v>746</v>
      </c>
      <c r="L586" s="1202" t="s">
        <v>747</v>
      </c>
      <c r="M586" s="1202" t="s">
        <v>1523</v>
      </c>
      <c r="N586" s="1202" t="s">
        <v>1524</v>
      </c>
      <c r="O586" s="1203" t="s">
        <v>750</v>
      </c>
      <c r="P586" s="1203" t="s">
        <v>1525</v>
      </c>
      <c r="Q586" s="1203" t="s">
        <v>750</v>
      </c>
      <c r="R586" s="1203" t="s">
        <v>1526</v>
      </c>
      <c r="S586" s="1198">
        <f>VLOOKUP($D586,'NI-San'!$B$1:$V$2048,12,FALSE)</f>
        <v>0</v>
      </c>
      <c r="T586" s="1198">
        <f>VLOOKUP($D586,'NI-San'!$B$1:$V$2048,13,FALSE)</f>
        <v>0</v>
      </c>
      <c r="U586" s="1198">
        <f>VLOOKUP($D586,'NI-San'!$B$1:$V$2048,16,FALSE)</f>
        <v>0</v>
      </c>
      <c r="V586" s="1198">
        <f>VLOOKUP($D586,'NI-San'!$B$1:$V$2048,17,FALSE)</f>
        <v>0</v>
      </c>
      <c r="W586" s="1198">
        <f>VLOOKUP($D586,'NI-San'!$B$1:$V$2048,18,FALSE)</f>
        <v>0</v>
      </c>
      <c r="X586" s="1198">
        <f>VLOOKUP($D586,'NI-San'!$B$1:$V$2048,19,FALSE)</f>
        <v>0</v>
      </c>
    </row>
    <row r="587" spans="1:24" ht="27" hidden="1">
      <c r="A587" s="505"/>
      <c r="B587" s="505"/>
      <c r="C587" s="505"/>
      <c r="D587" s="1198" t="s">
        <v>1527</v>
      </c>
      <c r="E587" s="1199" t="s">
        <v>70</v>
      </c>
      <c r="F587" s="1202"/>
      <c r="G587" s="1202"/>
      <c r="H587" s="1202" t="s">
        <v>1528</v>
      </c>
      <c r="I587" s="1202" t="s">
        <v>53</v>
      </c>
      <c r="J587" s="1202" t="s">
        <v>746</v>
      </c>
      <c r="K587" s="1202" t="s">
        <v>746</v>
      </c>
      <c r="L587" s="1202" t="s">
        <v>747</v>
      </c>
      <c r="M587" s="1202" t="s">
        <v>1523</v>
      </c>
      <c r="N587" s="1202" t="s">
        <v>1529</v>
      </c>
      <c r="O587" s="1203" t="s">
        <v>750</v>
      </c>
      <c r="P587" s="1203" t="s">
        <v>1525</v>
      </c>
      <c r="Q587" s="1203" t="s">
        <v>750</v>
      </c>
      <c r="R587" s="1203" t="s">
        <v>1526</v>
      </c>
      <c r="S587" s="1198">
        <f>VLOOKUP($D587,'NI-San'!$B$1:$V$2048,12,FALSE)</f>
        <v>15</v>
      </c>
      <c r="T587" s="1198">
        <f>VLOOKUP($D587,'NI-San'!$B$1:$V$2048,13,FALSE)</f>
        <v>15</v>
      </c>
      <c r="U587" s="1198">
        <f>VLOOKUP($D587,'NI-San'!$B$1:$V$2048,16,FALSE)</f>
        <v>0</v>
      </c>
      <c r="V587" s="1198">
        <f>VLOOKUP($D587,'NI-San'!$B$1:$V$2048,17,FALSE)</f>
        <v>0</v>
      </c>
      <c r="W587" s="1198">
        <f>VLOOKUP($D587,'NI-San'!$B$1:$V$2048,18,FALSE)</f>
        <v>0</v>
      </c>
      <c r="X587" s="1198">
        <f>VLOOKUP($D587,'NI-San'!$B$1:$V$2048,19,FALSE)</f>
        <v>0</v>
      </c>
    </row>
    <row r="588" spans="1:24" ht="27" hidden="1">
      <c r="A588" s="505"/>
      <c r="B588" s="505"/>
      <c r="C588" s="505"/>
      <c r="D588" s="1198" t="s">
        <v>1530</v>
      </c>
      <c r="E588" s="1199" t="s">
        <v>70</v>
      </c>
      <c r="F588" s="1202"/>
      <c r="G588" s="1202"/>
      <c r="H588" s="1202" t="s">
        <v>1531</v>
      </c>
      <c r="I588" s="1202" t="s">
        <v>53</v>
      </c>
      <c r="J588" s="1202" t="s">
        <v>746</v>
      </c>
      <c r="K588" s="1202" t="s">
        <v>746</v>
      </c>
      <c r="L588" s="1202" t="s">
        <v>747</v>
      </c>
      <c r="M588" s="1202" t="s">
        <v>1523</v>
      </c>
      <c r="N588" s="1202" t="s">
        <v>1532</v>
      </c>
      <c r="O588" s="1203" t="s">
        <v>750</v>
      </c>
      <c r="P588" s="1203" t="s">
        <v>1525</v>
      </c>
      <c r="Q588" s="1203" t="s">
        <v>750</v>
      </c>
      <c r="R588" s="1203" t="s">
        <v>1526</v>
      </c>
      <c r="S588" s="1198">
        <f>VLOOKUP($D588,'NI-San'!$B$1:$V$2048,12,FALSE)</f>
        <v>21</v>
      </c>
      <c r="T588" s="1198">
        <f>VLOOKUP($D588,'NI-San'!$B$1:$V$2048,13,FALSE)</f>
        <v>16</v>
      </c>
      <c r="U588" s="1198">
        <f>VLOOKUP($D588,'NI-San'!$B$1:$V$2048,16,FALSE)</f>
        <v>0</v>
      </c>
      <c r="V588" s="1198">
        <f>VLOOKUP($D588,'NI-San'!$B$1:$V$2048,17,FALSE)</f>
        <v>0</v>
      </c>
      <c r="W588" s="1198">
        <f>VLOOKUP($D588,'NI-San'!$B$1:$V$2048,18,FALSE)</f>
        <v>0</v>
      </c>
      <c r="X588" s="1198">
        <f>VLOOKUP($D588,'NI-San'!$B$1:$V$2048,19,FALSE)</f>
        <v>0</v>
      </c>
    </row>
    <row r="589" spans="1:24" hidden="1">
      <c r="A589" s="505"/>
      <c r="B589" s="505"/>
      <c r="C589" s="505"/>
      <c r="D589" s="1198" t="s">
        <v>1533</v>
      </c>
      <c r="E589" s="1199" t="s">
        <v>70</v>
      </c>
      <c r="F589" s="1202"/>
      <c r="G589" s="1202"/>
      <c r="H589" s="1202" t="s">
        <v>1534</v>
      </c>
      <c r="I589" s="1202" t="s">
        <v>53</v>
      </c>
      <c r="J589" s="1202" t="s">
        <v>958</v>
      </c>
      <c r="K589" s="1202" t="s">
        <v>958</v>
      </c>
      <c r="L589" s="1202" t="s">
        <v>1045</v>
      </c>
      <c r="M589" s="1202" t="s">
        <v>1523</v>
      </c>
      <c r="N589" s="1202" t="s">
        <v>1535</v>
      </c>
      <c r="O589" s="1203" t="s">
        <v>73</v>
      </c>
      <c r="P589" s="1203" t="s">
        <v>73</v>
      </c>
      <c r="Q589" s="1203" t="s">
        <v>73</v>
      </c>
      <c r="R589" s="1203" t="s">
        <v>73</v>
      </c>
      <c r="S589" s="1198">
        <f>VLOOKUP($D589,'NI-San'!$B$1:$V$2048,12,FALSE)</f>
        <v>655</v>
      </c>
      <c r="T589" s="1198">
        <f>VLOOKUP($D589,'NI-San'!$B$1:$V$2048,13,FALSE)</f>
        <v>671</v>
      </c>
      <c r="U589" s="1198">
        <f>VLOOKUP($D589,'NI-San'!$B$1:$V$2048,16,FALSE)</f>
        <v>0</v>
      </c>
      <c r="V589" s="1198">
        <f>VLOOKUP($D589,'NI-San'!$B$1:$V$2048,17,FALSE)</f>
        <v>0</v>
      </c>
      <c r="W589" s="1198">
        <f>VLOOKUP($D589,'NI-San'!$B$1:$V$2048,18,FALSE)</f>
        <v>671</v>
      </c>
      <c r="X589" s="1198">
        <f>VLOOKUP($D589,'NI-San'!$B$1:$V$2048,19,FALSE)</f>
        <v>0</v>
      </c>
    </row>
    <row r="590" spans="1:24" ht="27" hidden="1">
      <c r="A590" s="505"/>
      <c r="B590" s="505"/>
      <c r="C590" s="505"/>
      <c r="D590" s="1198" t="s">
        <v>1536</v>
      </c>
      <c r="E590" s="1199" t="s">
        <v>70</v>
      </c>
      <c r="F590" s="1202"/>
      <c r="G590" s="1202"/>
      <c r="H590" s="1202" t="s">
        <v>1531</v>
      </c>
      <c r="I590" s="1202" t="s">
        <v>53</v>
      </c>
      <c r="J590" s="1202" t="s">
        <v>746</v>
      </c>
      <c r="K590" s="1202" t="s">
        <v>746</v>
      </c>
      <c r="L590" s="1202" t="s">
        <v>747</v>
      </c>
      <c r="M590" s="1202" t="s">
        <v>1523</v>
      </c>
      <c r="N590" s="1202" t="s">
        <v>1537</v>
      </c>
      <c r="O590" s="1203" t="s">
        <v>750</v>
      </c>
      <c r="P590" s="1203" t="s">
        <v>1525</v>
      </c>
      <c r="Q590" s="1203" t="s">
        <v>750</v>
      </c>
      <c r="R590" s="1203" t="s">
        <v>1526</v>
      </c>
      <c r="S590" s="1198">
        <f>VLOOKUP($D590,'NI-San'!$B$1:$V$2048,12,FALSE)</f>
        <v>0</v>
      </c>
      <c r="T590" s="1198">
        <f>VLOOKUP($D590,'NI-San'!$B$1:$V$2048,13,FALSE)</f>
        <v>0</v>
      </c>
      <c r="U590" s="1198">
        <f>VLOOKUP($D590,'NI-San'!$B$1:$V$2048,16,FALSE)</f>
        <v>0</v>
      </c>
      <c r="V590" s="1198">
        <f>VLOOKUP($D590,'NI-San'!$B$1:$V$2048,17,FALSE)</f>
        <v>0</v>
      </c>
      <c r="W590" s="1198">
        <f>VLOOKUP($D590,'NI-San'!$B$1:$V$2048,18,FALSE)</f>
        <v>0</v>
      </c>
      <c r="X590" s="1198">
        <f>VLOOKUP($D590,'NI-San'!$B$1:$V$2048,19,FALSE)</f>
        <v>0</v>
      </c>
    </row>
    <row r="591" spans="1:24" ht="27" hidden="1">
      <c r="A591" s="505"/>
      <c r="B591" s="505"/>
      <c r="C591" s="505"/>
      <c r="D591" s="1198" t="s">
        <v>1538</v>
      </c>
      <c r="E591" s="1199" t="s">
        <v>70</v>
      </c>
      <c r="F591" s="1202" t="s">
        <v>157</v>
      </c>
      <c r="G591" s="1202"/>
      <c r="H591" s="1202" t="s">
        <v>1539</v>
      </c>
      <c r="I591" s="1202" t="s">
        <v>53</v>
      </c>
      <c r="J591" s="1202" t="s">
        <v>746</v>
      </c>
      <c r="K591" s="1202" t="s">
        <v>746</v>
      </c>
      <c r="L591" s="1202" t="s">
        <v>747</v>
      </c>
      <c r="M591" s="1202" t="s">
        <v>1523</v>
      </c>
      <c r="N591" s="1202" t="s">
        <v>1540</v>
      </c>
      <c r="O591" s="1203" t="s">
        <v>750</v>
      </c>
      <c r="P591" s="1203" t="s">
        <v>1525</v>
      </c>
      <c r="Q591" s="1203" t="s">
        <v>750</v>
      </c>
      <c r="R591" s="1203" t="s">
        <v>1526</v>
      </c>
      <c r="S591" s="1198">
        <f>VLOOKUP($D591,'NI-San'!$B$1:$V$2048,12,FALSE)</f>
        <v>0</v>
      </c>
      <c r="T591" s="1198">
        <f>VLOOKUP($D591,'NI-San'!$B$1:$V$2048,13,FALSE)</f>
        <v>83</v>
      </c>
      <c r="U591" s="1198">
        <f>VLOOKUP($D591,'NI-San'!$B$1:$V$2048,16,FALSE)</f>
        <v>0</v>
      </c>
      <c r="V591" s="1198">
        <f>VLOOKUP($D591,'NI-San'!$B$1:$V$2048,17,FALSE)</f>
        <v>0</v>
      </c>
      <c r="W591" s="1198">
        <f>VLOOKUP($D591,'NI-San'!$B$1:$V$2048,18,FALSE)</f>
        <v>83</v>
      </c>
      <c r="X591" s="1198">
        <f>VLOOKUP($D591,'NI-San'!$B$1:$V$2048,19,FALSE)</f>
        <v>0</v>
      </c>
    </row>
    <row r="592" spans="1:24" ht="27" hidden="1">
      <c r="A592" s="505"/>
      <c r="B592" s="505"/>
      <c r="C592" s="505"/>
      <c r="D592" s="1198" t="s">
        <v>1541</v>
      </c>
      <c r="E592" s="1199" t="s">
        <v>70</v>
      </c>
      <c r="F592" s="1202" t="s">
        <v>157</v>
      </c>
      <c r="G592" s="1202"/>
      <c r="H592" s="1202" t="s">
        <v>1539</v>
      </c>
      <c r="I592" s="1202" t="s">
        <v>53</v>
      </c>
      <c r="J592" s="1202" t="s">
        <v>746</v>
      </c>
      <c r="K592" s="1202" t="s">
        <v>746</v>
      </c>
      <c r="L592" s="1202" t="s">
        <v>747</v>
      </c>
      <c r="M592" s="1202" t="s">
        <v>1523</v>
      </c>
      <c r="N592" s="1202" t="s">
        <v>1542</v>
      </c>
      <c r="O592" s="1203" t="s">
        <v>750</v>
      </c>
      <c r="P592" s="1203" t="s">
        <v>1525</v>
      </c>
      <c r="Q592" s="1203" t="s">
        <v>750</v>
      </c>
      <c r="R592" s="1203" t="s">
        <v>1526</v>
      </c>
      <c r="S592" s="1198">
        <f>VLOOKUP($D592,'NI-San'!$B$1:$V$2048,12,FALSE)</f>
        <v>0</v>
      </c>
      <c r="T592" s="1198">
        <f>VLOOKUP($D592,'NI-San'!$B$1:$V$2048,13,FALSE)</f>
        <v>0</v>
      </c>
      <c r="U592" s="1198">
        <f>VLOOKUP($D592,'NI-San'!$B$1:$V$2048,16,FALSE)</f>
        <v>0</v>
      </c>
      <c r="V592" s="1198"/>
      <c r="W592" s="1198"/>
      <c r="X592" s="1198"/>
    </row>
    <row r="593" spans="1:83" hidden="1">
      <c r="A593" s="505"/>
      <c r="B593" s="505"/>
      <c r="C593" s="505"/>
      <c r="D593" s="1198" t="s">
        <v>1543</v>
      </c>
      <c r="E593" s="1199" t="s">
        <v>70</v>
      </c>
      <c r="F593" s="1202"/>
      <c r="G593" s="1202"/>
      <c r="H593" s="1202"/>
      <c r="I593" s="1202" t="s">
        <v>53</v>
      </c>
      <c r="J593" s="1202"/>
      <c r="K593" s="1202"/>
      <c r="L593" s="1202"/>
      <c r="M593" s="1202" t="s">
        <v>1523</v>
      </c>
      <c r="N593" s="1202" t="s">
        <v>197</v>
      </c>
      <c r="O593" s="1203" t="s">
        <v>73</v>
      </c>
      <c r="P593" s="1203" t="s">
        <v>73</v>
      </c>
      <c r="Q593" s="1203" t="s">
        <v>73</v>
      </c>
      <c r="R593" s="1203" t="s">
        <v>73</v>
      </c>
      <c r="S593" s="1198">
        <f>VLOOKUP($D593,'NI-San'!$B$1:$V$2048,12,FALSE)</f>
        <v>0</v>
      </c>
      <c r="T593" s="1198">
        <f>VLOOKUP($D593,'NI-San'!$B$1:$V$2048,13,FALSE)</f>
        <v>0</v>
      </c>
      <c r="U593" s="1198">
        <f>VLOOKUP($D593,'NI-San'!$B$1:$V$2048,16,FALSE)</f>
        <v>0</v>
      </c>
      <c r="V593" s="1198">
        <f>VLOOKUP($D593,'NI-San'!$B$1:$V$2048,17,FALSE)</f>
        <v>0</v>
      </c>
      <c r="W593" s="1198">
        <f>VLOOKUP($D593,'NI-San'!$B$1:$V$2048,18,FALSE)</f>
        <v>0</v>
      </c>
      <c r="X593" s="1198">
        <f>VLOOKUP($D593,'NI-San'!$B$1:$V$2048,19,FALSE)</f>
        <v>0</v>
      </c>
    </row>
    <row r="594" spans="1:83" hidden="1">
      <c r="A594" s="505"/>
      <c r="B594" s="505"/>
      <c r="C594" s="505"/>
      <c r="D594" s="1198" t="s">
        <v>1544</v>
      </c>
      <c r="E594" s="1199" t="s">
        <v>70</v>
      </c>
      <c r="F594" s="1202"/>
      <c r="G594" s="1202"/>
      <c r="H594" s="1202"/>
      <c r="I594" s="1202" t="s">
        <v>53</v>
      </c>
      <c r="J594" s="1202"/>
      <c r="K594" s="1202"/>
      <c r="L594" s="1202"/>
      <c r="M594" s="1202" t="s">
        <v>1523</v>
      </c>
      <c r="N594" s="1202" t="s">
        <v>1545</v>
      </c>
      <c r="O594" s="1203" t="s">
        <v>73</v>
      </c>
      <c r="P594" s="1203" t="s">
        <v>73</v>
      </c>
      <c r="Q594" s="1203" t="s">
        <v>73</v>
      </c>
      <c r="R594" s="1203" t="s">
        <v>73</v>
      </c>
      <c r="S594" s="1198">
        <f>VLOOKUP($D594,'NI-San'!$B$1:$V$2048,12,FALSE)</f>
        <v>0</v>
      </c>
      <c r="T594" s="1198">
        <f>VLOOKUP($D594,'NI-San'!$B$1:$V$2048,13,FALSE)</f>
        <v>0</v>
      </c>
      <c r="U594" s="1198">
        <f>VLOOKUP($D594,'NI-San'!$B$1:$V$2048,16,FALSE)</f>
        <v>0</v>
      </c>
      <c r="V594" s="1198">
        <f>VLOOKUP($D594,'NI-San'!$B$1:$V$2048,17,FALSE)</f>
        <v>0</v>
      </c>
      <c r="W594" s="1198">
        <f>VLOOKUP($D594,'NI-San'!$B$1:$V$2048,18,FALSE)</f>
        <v>0</v>
      </c>
      <c r="X594" s="1198">
        <f>VLOOKUP($D594,'NI-San'!$B$1:$V$2048,19,FALSE)</f>
        <v>0</v>
      </c>
    </row>
    <row r="595" spans="1:83" hidden="1">
      <c r="A595" s="505"/>
      <c r="B595" s="505"/>
      <c r="C595" s="505"/>
      <c r="D595" s="1198" t="s">
        <v>1546</v>
      </c>
      <c r="E595" s="1199" t="s">
        <v>70</v>
      </c>
      <c r="F595" s="1202"/>
      <c r="G595" s="1202"/>
      <c r="H595" s="1202"/>
      <c r="I595" s="1202" t="s">
        <v>53</v>
      </c>
      <c r="J595" s="1202"/>
      <c r="K595" s="1202"/>
      <c r="L595" s="1202"/>
      <c r="M595" s="1202" t="s">
        <v>1523</v>
      </c>
      <c r="N595" s="1202" t="s">
        <v>205</v>
      </c>
      <c r="O595" s="1203" t="s">
        <v>73</v>
      </c>
      <c r="P595" s="1203" t="s">
        <v>73</v>
      </c>
      <c r="Q595" s="1203" t="s">
        <v>73</v>
      </c>
      <c r="R595" s="1203" t="s">
        <v>73</v>
      </c>
      <c r="S595" s="1198">
        <f>VLOOKUP($D595,'NI-San'!$B$1:$V$2048,12,FALSE)</f>
        <v>0</v>
      </c>
      <c r="T595" s="1198">
        <f>VLOOKUP($D595,'NI-San'!$B$1:$V$2048,13,FALSE)</f>
        <v>0</v>
      </c>
      <c r="U595" s="1198">
        <f>VLOOKUP($D595,'NI-San'!$B$1:$V$2048,16,FALSE)</f>
        <v>0</v>
      </c>
      <c r="V595" s="1198">
        <f>VLOOKUP($D595,'NI-San'!$B$1:$V$2048,17,FALSE)</f>
        <v>0</v>
      </c>
      <c r="W595" s="1198">
        <f>VLOOKUP($D595,'NI-San'!$B$1:$V$2048,18,FALSE)</f>
        <v>0</v>
      </c>
      <c r="X595" s="1198">
        <f>VLOOKUP($D595,'NI-San'!$B$1:$V$2048,19,FALSE)</f>
        <v>0</v>
      </c>
    </row>
    <row r="596" spans="1:83" hidden="1">
      <c r="A596" s="505"/>
      <c r="B596" s="505"/>
      <c r="C596" s="505"/>
      <c r="D596" s="1198" t="s">
        <v>1547</v>
      </c>
      <c r="E596" s="1199" t="s">
        <v>70</v>
      </c>
      <c r="F596" s="1202"/>
      <c r="G596" s="1202"/>
      <c r="H596" s="1202"/>
      <c r="I596" s="1202" t="s">
        <v>53</v>
      </c>
      <c r="J596" s="1202"/>
      <c r="K596" s="1202"/>
      <c r="L596" s="1202"/>
      <c r="M596" s="1202" t="s">
        <v>1523</v>
      </c>
      <c r="N596" s="1202" t="s">
        <v>1548</v>
      </c>
      <c r="O596" s="1203" t="s">
        <v>73</v>
      </c>
      <c r="P596" s="1203" t="s">
        <v>73</v>
      </c>
      <c r="Q596" s="1203" t="s">
        <v>73</v>
      </c>
      <c r="R596" s="1203" t="s">
        <v>73</v>
      </c>
      <c r="S596" s="1198">
        <f>VLOOKUP($D596,'NI-San'!$B$1:$V$2048,12,FALSE)</f>
        <v>0</v>
      </c>
      <c r="T596" s="1198">
        <f>VLOOKUP($D596,'NI-San'!$B$1:$V$2048,13,FALSE)</f>
        <v>0</v>
      </c>
      <c r="U596" s="1198">
        <f>VLOOKUP($D596,'NI-San'!$B$1:$V$2048,16,FALSE)</f>
        <v>0</v>
      </c>
      <c r="V596" s="1198">
        <f>VLOOKUP($D596,'NI-San'!$B$1:$V$2048,17,FALSE)</f>
        <v>0</v>
      </c>
      <c r="W596" s="1198">
        <f>VLOOKUP($D596,'NI-San'!$B$1:$V$2048,18,FALSE)</f>
        <v>0</v>
      </c>
      <c r="X596" s="1198">
        <f>VLOOKUP($D596,'NI-San'!$B$1:$V$2048,19,FALSE)</f>
        <v>0</v>
      </c>
    </row>
    <row r="597" spans="1:83" hidden="1">
      <c r="A597" s="505"/>
      <c r="B597" s="505"/>
      <c r="C597" s="505"/>
      <c r="D597" s="1198" t="s">
        <v>1549</v>
      </c>
      <c r="E597" s="1199" t="s">
        <v>70</v>
      </c>
      <c r="F597" s="1202"/>
      <c r="G597" s="1202"/>
      <c r="H597" s="1202" t="s">
        <v>1550</v>
      </c>
      <c r="I597" s="1202" t="s">
        <v>531</v>
      </c>
      <c r="J597" s="1202"/>
      <c r="K597" s="1202"/>
      <c r="L597" s="1202"/>
      <c r="M597" s="1202" t="s">
        <v>1523</v>
      </c>
      <c r="N597" s="1202" t="s">
        <v>1551</v>
      </c>
      <c r="O597" s="1203" t="s">
        <v>73</v>
      </c>
      <c r="P597" s="1203" t="s">
        <v>73</v>
      </c>
      <c r="Q597" s="1203" t="s">
        <v>73</v>
      </c>
      <c r="R597" s="1203" t="s">
        <v>73</v>
      </c>
      <c r="S597" s="1198">
        <f>VLOOKUP($D597,'NI-San'!$B$1:$V$2048,12,FALSE)</f>
        <v>0</v>
      </c>
      <c r="T597" s="1198">
        <f>VLOOKUP($D597,'NI-San'!$B$1:$V$2048,13,FALSE)</f>
        <v>0</v>
      </c>
      <c r="U597" s="1198">
        <f>VLOOKUP($D597,'NI-San'!$B$1:$V$2048,16,FALSE)</f>
        <v>0</v>
      </c>
      <c r="V597" s="1198">
        <f>VLOOKUP($D597,'NI-San'!$B$1:$V$2048,17,FALSE)</f>
        <v>0</v>
      </c>
      <c r="W597" s="1198">
        <f>VLOOKUP($D597,'NI-San'!$B$1:$V$2048,18,FALSE)</f>
        <v>0</v>
      </c>
      <c r="X597" s="1198">
        <f>VLOOKUP($D597,'NI-San'!$B$1:$V$2048,19,FALSE)</f>
        <v>0</v>
      </c>
    </row>
    <row r="598" spans="1:83" hidden="1">
      <c r="A598" s="505"/>
      <c r="B598" s="505"/>
      <c r="C598" s="505"/>
      <c r="D598" s="1198" t="s">
        <v>1552</v>
      </c>
      <c r="E598" s="1199" t="s">
        <v>70</v>
      </c>
      <c r="F598" s="1202"/>
      <c r="G598" s="1202"/>
      <c r="H598" s="1202" t="s">
        <v>1550</v>
      </c>
      <c r="I598" s="1202" t="s">
        <v>531</v>
      </c>
      <c r="J598" s="1202"/>
      <c r="K598" s="1202"/>
      <c r="L598" s="1202"/>
      <c r="M598" s="1202" t="s">
        <v>1523</v>
      </c>
      <c r="N598" s="1203" t="s">
        <v>1553</v>
      </c>
      <c r="O598" s="1203" t="s">
        <v>73</v>
      </c>
      <c r="P598" s="1203" t="s">
        <v>73</v>
      </c>
      <c r="Q598" s="1203" t="s">
        <v>73</v>
      </c>
      <c r="R598" s="1203" t="s">
        <v>73</v>
      </c>
      <c r="S598" s="1198">
        <f>VLOOKUP($D598,'NI-San'!$B$1:$V$2048,12,FALSE)</f>
        <v>0</v>
      </c>
      <c r="T598" s="1198">
        <f>VLOOKUP($D598,'NI-San'!$B$1:$V$2048,13,FALSE)</f>
        <v>0</v>
      </c>
      <c r="U598" s="1198">
        <f>VLOOKUP($D598,'NI-San'!$B$1:$V$2048,16,FALSE)</f>
        <v>0</v>
      </c>
      <c r="V598" s="1198">
        <f>VLOOKUP($D598,'NI-San'!$B$1:$V$2048,17,FALSE)</f>
        <v>0</v>
      </c>
      <c r="W598" s="1198">
        <f>VLOOKUP($D598,'NI-San'!$B$1:$V$2048,18,FALSE)</f>
        <v>0</v>
      </c>
      <c r="X598" s="1198">
        <f>VLOOKUP($D598,'NI-San'!$B$1:$V$2048,19,FALSE)</f>
        <v>0</v>
      </c>
    </row>
    <row r="599" spans="1:83" hidden="1">
      <c r="A599" s="505"/>
      <c r="B599" s="505"/>
      <c r="C599" s="505"/>
      <c r="D599" s="1198" t="s">
        <v>1554</v>
      </c>
      <c r="E599" s="1199" t="s">
        <v>70</v>
      </c>
      <c r="F599" s="1202"/>
      <c r="G599" s="1202"/>
      <c r="H599" s="1202" t="s">
        <v>1531</v>
      </c>
      <c r="I599" s="1202" t="s">
        <v>531</v>
      </c>
      <c r="J599" s="1202"/>
      <c r="K599" s="1202"/>
      <c r="L599" s="1202"/>
      <c r="M599" s="1202" t="s">
        <v>1523</v>
      </c>
      <c r="N599" s="1203" t="s">
        <v>1555</v>
      </c>
      <c r="O599" s="1203" t="s">
        <v>73</v>
      </c>
      <c r="P599" s="1203" t="s">
        <v>73</v>
      </c>
      <c r="Q599" s="1203" t="s">
        <v>73</v>
      </c>
      <c r="R599" s="1203" t="s">
        <v>73</v>
      </c>
      <c r="S599" s="1198">
        <f>VLOOKUP($D599,'NI-San'!$B$1:$V$2048,12,FALSE)</f>
        <v>0</v>
      </c>
      <c r="T599" s="1198">
        <f>VLOOKUP($D599,'NI-San'!$B$1:$V$2048,13,FALSE)</f>
        <v>0</v>
      </c>
      <c r="U599" s="1198">
        <f>VLOOKUP($D599,'NI-San'!$B$1:$V$2048,16,FALSE)</f>
        <v>0</v>
      </c>
      <c r="V599" s="1198">
        <f>VLOOKUP($D599,'NI-San'!$B$1:$V$2048,17,FALSE)</f>
        <v>0</v>
      </c>
      <c r="W599" s="1198">
        <f>VLOOKUP($D599,'NI-San'!$B$1:$V$2048,18,FALSE)</f>
        <v>0</v>
      </c>
      <c r="X599" s="1198">
        <f>VLOOKUP($D599,'NI-San'!$B$1:$V$2048,19,FALSE)</f>
        <v>0</v>
      </c>
    </row>
    <row r="600" spans="1:83" ht="27" hidden="1">
      <c r="A600" s="505"/>
      <c r="B600" s="505"/>
      <c r="C600" s="505"/>
      <c r="D600" s="1198" t="s">
        <v>1556</v>
      </c>
      <c r="E600" s="1199" t="s">
        <v>70</v>
      </c>
      <c r="F600" s="1202"/>
      <c r="G600" s="1202"/>
      <c r="H600" s="1202"/>
      <c r="I600" s="1202" t="s">
        <v>71</v>
      </c>
      <c r="J600" s="1202"/>
      <c r="K600" s="1202"/>
      <c r="L600" s="1202"/>
      <c r="M600" s="1202"/>
      <c r="N600" s="1203" t="s">
        <v>1557</v>
      </c>
      <c r="O600" s="1203" t="s">
        <v>73</v>
      </c>
      <c r="P600" s="1203" t="s">
        <v>73</v>
      </c>
      <c r="Q600" s="1203" t="s">
        <v>73</v>
      </c>
      <c r="R600" s="1203" t="s">
        <v>73</v>
      </c>
      <c r="S600" s="1198">
        <f>VLOOKUP($D600,'NI-San'!$B$1:$V$2048,12,FALSE)</f>
        <v>4</v>
      </c>
      <c r="T600" s="1198">
        <f>VLOOKUP($D600,'NI-San'!$B$1:$V$2048,13,FALSE)</f>
        <v>4</v>
      </c>
      <c r="U600" s="1198">
        <f>VLOOKUP($D600,'NI-San'!$B$1:$V$2048,16,FALSE)</f>
        <v>0</v>
      </c>
      <c r="V600" s="1198">
        <f>VLOOKUP($D600,'NI-San'!$B$1:$V$2048,17,FALSE)</f>
        <v>0</v>
      </c>
      <c r="W600" s="1198">
        <f>VLOOKUP($D600,'NI-San'!$B$1:$V$2048,18,FALSE)</f>
        <v>0</v>
      </c>
      <c r="X600" s="1198">
        <f>VLOOKUP($D600,'NI-San'!$B$1:$V$2048,19,FALSE)</f>
        <v>0</v>
      </c>
    </row>
    <row r="601" spans="1:83" ht="27" hidden="1">
      <c r="A601" s="505"/>
      <c r="B601" s="505"/>
      <c r="C601" s="505"/>
      <c r="D601" s="1198" t="s">
        <v>1558</v>
      </c>
      <c r="E601" s="1199" t="s">
        <v>70</v>
      </c>
      <c r="F601" s="1202" t="s">
        <v>157</v>
      </c>
      <c r="G601" s="1202"/>
      <c r="H601" s="1202" t="s">
        <v>1514</v>
      </c>
      <c r="I601" s="1202" t="s">
        <v>53</v>
      </c>
      <c r="J601" s="1202" t="s">
        <v>746</v>
      </c>
      <c r="K601" s="1202" t="s">
        <v>746</v>
      </c>
      <c r="L601" s="1202" t="s">
        <v>747</v>
      </c>
      <c r="M601" s="1202" t="s">
        <v>1559</v>
      </c>
      <c r="N601" s="1203" t="s">
        <v>1560</v>
      </c>
      <c r="O601" s="1203" t="s">
        <v>1561</v>
      </c>
      <c r="P601" s="1203" t="s">
        <v>1562</v>
      </c>
      <c r="Q601" s="1203" t="s">
        <v>1561</v>
      </c>
      <c r="R601" s="1203" t="s">
        <v>1563</v>
      </c>
      <c r="S601" s="1198">
        <f>VLOOKUP($D601,'NI-San'!$B$1:$V$2048,12,FALSE)</f>
        <v>4</v>
      </c>
      <c r="T601" s="1198">
        <f>VLOOKUP($D601,'NI-San'!$B$1:$V$2048,13,FALSE)</f>
        <v>4</v>
      </c>
      <c r="U601" s="1198">
        <f>VLOOKUP($D601,'NI-San'!$B$1:$V$2048,16,FALSE)</f>
        <v>0</v>
      </c>
      <c r="V601" s="1198">
        <f>VLOOKUP($D601,'NI-San'!$B$1:$V$2048,17,FALSE)</f>
        <v>0</v>
      </c>
      <c r="W601" s="1198">
        <f>VLOOKUP($D601,'NI-San'!$B$1:$V$2048,18,FALSE)</f>
        <v>0</v>
      </c>
      <c r="X601" s="1198">
        <f>VLOOKUP($D601,'NI-San'!$B$1:$V$2048,19,FALSE)</f>
        <v>0</v>
      </c>
    </row>
    <row r="602" spans="1:83" hidden="1">
      <c r="A602" s="505"/>
      <c r="B602" s="505"/>
      <c r="C602" s="505"/>
      <c r="D602" s="1198" t="s">
        <v>1564</v>
      </c>
      <c r="E602" s="1199" t="s">
        <v>70</v>
      </c>
      <c r="F602" s="1202" t="s">
        <v>157</v>
      </c>
      <c r="G602" s="1202"/>
      <c r="H602" s="1202" t="s">
        <v>1514</v>
      </c>
      <c r="I602" s="1202" t="s">
        <v>53</v>
      </c>
      <c r="J602" s="1202" t="s">
        <v>1114</v>
      </c>
      <c r="K602" s="1202" t="s">
        <v>1114</v>
      </c>
      <c r="L602" s="1202" t="s">
        <v>747</v>
      </c>
      <c r="M602" s="1202" t="s">
        <v>1559</v>
      </c>
      <c r="N602" s="1203" t="s">
        <v>1565</v>
      </c>
      <c r="O602" s="1203" t="s">
        <v>73</v>
      </c>
      <c r="P602" s="1203" t="s">
        <v>73</v>
      </c>
      <c r="Q602" s="1203" t="s">
        <v>73</v>
      </c>
      <c r="R602" s="1203" t="s">
        <v>73</v>
      </c>
      <c r="S602" s="1198">
        <f>VLOOKUP($D602,'NI-San'!$B$1:$V$2048,12,FALSE)</f>
        <v>0</v>
      </c>
      <c r="T602" s="1198">
        <f>VLOOKUP($D602,'NI-San'!$B$1:$V$2048,13,FALSE)</f>
        <v>0</v>
      </c>
      <c r="U602" s="1198">
        <f>VLOOKUP($D602,'NI-San'!$B$1:$V$2048,16,FALSE)</f>
        <v>0</v>
      </c>
      <c r="V602" s="1198">
        <f>VLOOKUP($D602,'NI-San'!$B$1:$V$2048,17,FALSE)</f>
        <v>0</v>
      </c>
      <c r="W602" s="1198">
        <f>VLOOKUP($D602,'NI-San'!$B$1:$V$2048,18,FALSE)</f>
        <v>0</v>
      </c>
      <c r="X602" s="1198">
        <f>VLOOKUP($D602,'NI-San'!$B$1:$V$2048,19,FALSE)</f>
        <v>0</v>
      </c>
    </row>
    <row r="603" spans="1:83" hidden="1">
      <c r="A603" s="505"/>
      <c r="B603" s="505"/>
      <c r="C603" s="505"/>
      <c r="D603" s="1198" t="s">
        <v>1566</v>
      </c>
      <c r="E603" s="1199" t="s">
        <v>70</v>
      </c>
      <c r="F603" s="1202" t="s">
        <v>157</v>
      </c>
      <c r="G603" s="1202"/>
      <c r="H603" s="1202" t="s">
        <v>1514</v>
      </c>
      <c r="I603" s="1202" t="s">
        <v>53</v>
      </c>
      <c r="J603" s="1202" t="s">
        <v>746</v>
      </c>
      <c r="K603" s="1202" t="s">
        <v>746</v>
      </c>
      <c r="L603" s="1202" t="s">
        <v>747</v>
      </c>
      <c r="M603" s="1202" t="s">
        <v>1559</v>
      </c>
      <c r="N603" s="1203" t="s">
        <v>1567</v>
      </c>
      <c r="O603" s="1203" t="s">
        <v>73</v>
      </c>
      <c r="P603" s="1203" t="s">
        <v>73</v>
      </c>
      <c r="Q603" s="1203" t="s">
        <v>73</v>
      </c>
      <c r="R603" s="1203" t="s">
        <v>73</v>
      </c>
      <c r="S603" s="1198">
        <f>VLOOKUP($D603,'NI-San'!$B$1:$V$2048,12,FALSE)</f>
        <v>0</v>
      </c>
      <c r="T603" s="1198">
        <f>VLOOKUP($D603,'NI-San'!$B$1:$V$2048,13,FALSE)</f>
        <v>0</v>
      </c>
      <c r="U603" s="1198">
        <f>VLOOKUP($D603,'NI-San'!$B$1:$V$2048,16,FALSE)</f>
        <v>0</v>
      </c>
      <c r="V603" s="1198">
        <f>VLOOKUP($D603,'NI-San'!$B$1:$V$2048,17,FALSE)</f>
        <v>0</v>
      </c>
      <c r="W603" s="1198">
        <f>VLOOKUP($D603,'NI-San'!$B$1:$V$2048,18,FALSE)</f>
        <v>0</v>
      </c>
      <c r="X603" s="1198">
        <f>VLOOKUP($D603,'NI-San'!$B$1:$V$2048,19,FALSE)</f>
        <v>0</v>
      </c>
    </row>
    <row r="604" spans="1:83" ht="27" hidden="1">
      <c r="A604" s="505"/>
      <c r="B604" s="505"/>
      <c r="C604" s="505"/>
      <c r="D604" s="1198" t="s">
        <v>1568</v>
      </c>
      <c r="E604" s="1199" t="s">
        <v>70</v>
      </c>
      <c r="F604" s="1202"/>
      <c r="G604" s="1202"/>
      <c r="H604" s="1202" t="s">
        <v>1569</v>
      </c>
      <c r="I604" s="1202" t="s">
        <v>53</v>
      </c>
      <c r="J604" s="1202" t="s">
        <v>746</v>
      </c>
      <c r="K604" s="1202" t="s">
        <v>746</v>
      </c>
      <c r="L604" s="1202" t="s">
        <v>747</v>
      </c>
      <c r="M604" s="1202" t="s">
        <v>1559</v>
      </c>
      <c r="N604" s="1203" t="s">
        <v>1570</v>
      </c>
      <c r="O604" s="1203" t="s">
        <v>1561</v>
      </c>
      <c r="P604" s="1203" t="s">
        <v>1562</v>
      </c>
      <c r="Q604" s="1203" t="s">
        <v>1561</v>
      </c>
      <c r="R604" s="1203" t="s">
        <v>1563</v>
      </c>
      <c r="S604" s="1198">
        <f>VLOOKUP($D604,'NI-San'!$B$1:$V$2048,12,FALSE)</f>
        <v>0</v>
      </c>
      <c r="T604" s="1198">
        <f>VLOOKUP($D604,'NI-San'!$B$1:$V$2048,13,FALSE)</f>
        <v>0</v>
      </c>
      <c r="U604" s="1198">
        <f>VLOOKUP($D604,'NI-San'!$B$1:$V$2048,16,FALSE)</f>
        <v>0</v>
      </c>
      <c r="V604" s="1198">
        <f>VLOOKUP($D604,'NI-San'!$B$1:$V$2048,17,FALSE)</f>
        <v>0</v>
      </c>
      <c r="W604" s="1198">
        <f>VLOOKUP($D604,'NI-San'!$B$1:$V$2048,18,FALSE)</f>
        <v>0</v>
      </c>
      <c r="X604" s="1198">
        <f>VLOOKUP($D604,'NI-San'!$B$1:$V$2048,19,FALSE)</f>
        <v>0</v>
      </c>
    </row>
    <row r="605" spans="1:83" hidden="1">
      <c r="A605" s="505"/>
      <c r="B605" s="505"/>
      <c r="C605" s="505"/>
      <c r="D605" s="1198" t="s">
        <v>1571</v>
      </c>
      <c r="E605" s="1199" t="s">
        <v>70</v>
      </c>
      <c r="F605" s="1202"/>
      <c r="G605" s="1202"/>
      <c r="H605" s="1202" t="s">
        <v>1569</v>
      </c>
      <c r="I605" s="1202" t="s">
        <v>53</v>
      </c>
      <c r="J605" s="1202" t="s">
        <v>746</v>
      </c>
      <c r="K605" s="1202" t="s">
        <v>746</v>
      </c>
      <c r="L605" s="1202"/>
      <c r="M605" s="1202" t="s">
        <v>1559</v>
      </c>
      <c r="N605" s="1203" t="s">
        <v>1572</v>
      </c>
      <c r="O605" s="1203" t="s">
        <v>73</v>
      </c>
      <c r="P605" s="1203" t="s">
        <v>73</v>
      </c>
      <c r="Q605" s="1203" t="s">
        <v>73</v>
      </c>
      <c r="R605" s="1203" t="s">
        <v>73</v>
      </c>
      <c r="S605" s="1198">
        <f>VLOOKUP($D605,'NI-San'!$B$1:$V$2048,12,FALSE)</f>
        <v>0</v>
      </c>
      <c r="T605" s="1198">
        <f>VLOOKUP($D605,'NI-San'!$B$1:$V$2048,13,FALSE)</f>
        <v>0</v>
      </c>
      <c r="U605" s="1198">
        <f>VLOOKUP($D605,'NI-San'!$B$1:$V$2048,16,FALSE)</f>
        <v>0</v>
      </c>
      <c r="V605" s="1198">
        <f>VLOOKUP($D605,'NI-San'!$B$1:$V$2048,17,FALSE)</f>
        <v>0</v>
      </c>
      <c r="W605" s="1198">
        <f>VLOOKUP($D605,'NI-San'!$B$1:$V$2048,18,FALSE)</f>
        <v>0</v>
      </c>
      <c r="X605" s="1198">
        <f>VLOOKUP($D605,'NI-San'!$B$1:$V$2048,19,FALSE)</f>
        <v>0</v>
      </c>
    </row>
    <row r="606" spans="1:83" hidden="1">
      <c r="A606" s="505"/>
      <c r="B606" s="505"/>
      <c r="C606" s="505"/>
      <c r="D606" s="1198" t="s">
        <v>1573</v>
      </c>
      <c r="E606" s="1199" t="s">
        <v>70</v>
      </c>
      <c r="F606" s="1202"/>
      <c r="G606" s="1202"/>
      <c r="H606" s="1202" t="s">
        <v>1569</v>
      </c>
      <c r="I606" s="1202" t="s">
        <v>53</v>
      </c>
      <c r="J606" s="1202"/>
      <c r="K606" s="1202"/>
      <c r="L606" s="1202"/>
      <c r="M606" s="1202" t="s">
        <v>1559</v>
      </c>
      <c r="N606" s="1203" t="s">
        <v>1574</v>
      </c>
      <c r="O606" s="1203" t="s">
        <v>73</v>
      </c>
      <c r="P606" s="1203" t="s">
        <v>73</v>
      </c>
      <c r="Q606" s="1203" t="s">
        <v>73</v>
      </c>
      <c r="R606" s="1203" t="s">
        <v>73</v>
      </c>
      <c r="S606" s="1198">
        <f>VLOOKUP($D606,'NI-San'!$B$1:$V$2048,12,FALSE)</f>
        <v>0</v>
      </c>
      <c r="T606" s="1198">
        <f>VLOOKUP($D606,'NI-San'!$B$1:$V$2048,13,FALSE)</f>
        <v>0</v>
      </c>
      <c r="U606" s="1198">
        <f>VLOOKUP($D606,'NI-San'!$B$1:$V$2048,16,FALSE)</f>
        <v>0</v>
      </c>
      <c r="V606" s="1198">
        <f>VLOOKUP($D606,'NI-San'!$B$1:$V$2048,17,FALSE)</f>
        <v>0</v>
      </c>
      <c r="W606" s="1198">
        <f>VLOOKUP($D606,'NI-San'!$B$1:$V$2048,18,FALSE)</f>
        <v>0</v>
      </c>
      <c r="X606" s="1198">
        <f>VLOOKUP($D606,'NI-San'!$B$1:$V$2048,19,FALSE)</f>
        <v>0</v>
      </c>
    </row>
    <row r="607" spans="1:83" ht="27" hidden="1">
      <c r="A607" s="505"/>
      <c r="B607" s="505"/>
      <c r="C607" s="505"/>
      <c r="D607" s="1198" t="s">
        <v>1575</v>
      </c>
      <c r="E607" s="1199" t="s">
        <v>70</v>
      </c>
      <c r="F607" s="1202"/>
      <c r="G607" s="1202"/>
      <c r="H607" s="1202" t="s">
        <v>1511</v>
      </c>
      <c r="I607" s="1202" t="s">
        <v>53</v>
      </c>
      <c r="J607" s="1202" t="s">
        <v>746</v>
      </c>
      <c r="K607" s="1202" t="s">
        <v>746</v>
      </c>
      <c r="L607" s="1202" t="s">
        <v>747</v>
      </c>
      <c r="M607" s="1202" t="s">
        <v>1559</v>
      </c>
      <c r="N607" s="1203" t="s">
        <v>1576</v>
      </c>
      <c r="O607" s="1203" t="s">
        <v>1561</v>
      </c>
      <c r="P607" s="1203" t="s">
        <v>1562</v>
      </c>
      <c r="Q607" s="1203" t="s">
        <v>1561</v>
      </c>
      <c r="R607" s="1203" t="s">
        <v>1563</v>
      </c>
      <c r="S607" s="1198">
        <f>VLOOKUP($D607,'NI-San'!$B$1:$V$2048,12,FALSE)</f>
        <v>0</v>
      </c>
      <c r="T607" s="1198">
        <f>VLOOKUP($D607,'NI-San'!$B$1:$V$2048,13,FALSE)</f>
        <v>0</v>
      </c>
      <c r="U607" s="1198">
        <f>VLOOKUP($D607,'NI-San'!$B$1:$V$2048,16,FALSE)</f>
        <v>0</v>
      </c>
      <c r="V607" s="1198">
        <f>VLOOKUP($D607,'NI-San'!$B$1:$V$2048,17,FALSE)</f>
        <v>0</v>
      </c>
      <c r="W607" s="1198">
        <f>VLOOKUP($D607,'NI-San'!$B$1:$V$2048,18,FALSE)</f>
        <v>0</v>
      </c>
      <c r="X607" s="1198">
        <f>VLOOKUP($D607,'NI-San'!$B$1:$V$2048,19,FALSE)</f>
        <v>0</v>
      </c>
    </row>
    <row r="608" spans="1:83" s="744" customFormat="1" ht="27" hidden="1">
      <c r="A608" s="505"/>
      <c r="B608" s="505"/>
      <c r="C608" s="505"/>
      <c r="D608" s="1198" t="s">
        <v>1577</v>
      </c>
      <c r="E608" s="1199" t="s">
        <v>70</v>
      </c>
      <c r="F608" s="1202"/>
      <c r="G608" s="1202"/>
      <c r="H608" s="1202" t="s">
        <v>1511</v>
      </c>
      <c r="I608" s="1202" t="s">
        <v>53</v>
      </c>
      <c r="J608" s="1202" t="s">
        <v>746</v>
      </c>
      <c r="K608" s="1202" t="s">
        <v>746</v>
      </c>
      <c r="L608" s="1202" t="s">
        <v>747</v>
      </c>
      <c r="M608" s="1202" t="s">
        <v>1559</v>
      </c>
      <c r="N608" s="1203" t="s">
        <v>1578</v>
      </c>
      <c r="O608" s="1203" t="s">
        <v>1561</v>
      </c>
      <c r="P608" s="1203" t="s">
        <v>1562</v>
      </c>
      <c r="Q608" s="1203" t="s">
        <v>1561</v>
      </c>
      <c r="R608" s="1203" t="s">
        <v>1563</v>
      </c>
      <c r="S608" s="1198">
        <f>VLOOKUP($D608,'NI-San'!$B$1:$V$2048,12,FALSE)</f>
        <v>0</v>
      </c>
      <c r="T608" s="1198">
        <f>VLOOKUP($D608,'NI-San'!$B$1:$V$2048,13,FALSE)</f>
        <v>0</v>
      </c>
      <c r="U608" s="1198">
        <f>VLOOKUP($D608,'NI-San'!$B$1:$V$2048,16,FALSE)</f>
        <v>0</v>
      </c>
      <c r="V608" s="1198">
        <f>VLOOKUP($D608,'NI-San'!$B$1:$V$2048,17,FALSE)</f>
        <v>0</v>
      </c>
      <c r="W608" s="1198">
        <f>VLOOKUP($D608,'NI-San'!$B$1:$V$2048,18,FALSE)</f>
        <v>0</v>
      </c>
      <c r="X608" s="1198">
        <f>VLOOKUP($D608,'NI-San'!$B$1:$V$2048,19,FALSE)</f>
        <v>0</v>
      </c>
      <c r="Y608" s="504"/>
      <c r="Z608" s="504"/>
      <c r="AA608" s="504"/>
      <c r="AB608" s="504"/>
      <c r="AC608" s="504"/>
      <c r="AD608" s="504"/>
      <c r="AE608" s="504"/>
      <c r="AF608" s="504"/>
      <c r="AG608" s="504"/>
      <c r="AH608" s="504"/>
      <c r="AI608" s="504"/>
      <c r="AJ608" s="504"/>
      <c r="AK608" s="504"/>
      <c r="AL608" s="504"/>
      <c r="AM608" s="504"/>
      <c r="AN608" s="504"/>
      <c r="AO608" s="504"/>
      <c r="AP608" s="504"/>
      <c r="AQ608" s="504"/>
      <c r="AR608" s="504"/>
      <c r="AS608" s="504"/>
      <c r="AT608" s="504"/>
      <c r="AU608" s="504"/>
      <c r="AV608" s="504"/>
      <c r="AW608" s="504"/>
      <c r="AX608" s="504"/>
      <c r="AY608" s="504"/>
      <c r="AZ608" s="504"/>
      <c r="BA608" s="504"/>
      <c r="BB608" s="504"/>
      <c r="BC608" s="504"/>
      <c r="BD608" s="504"/>
      <c r="BE608" s="504"/>
      <c r="BF608" s="504"/>
      <c r="BG608" s="504"/>
      <c r="BH608" s="504"/>
      <c r="BI608" s="504"/>
      <c r="BJ608" s="504"/>
      <c r="BK608" s="504"/>
      <c r="BL608" s="504"/>
      <c r="BM608" s="504"/>
      <c r="BN608" s="504"/>
      <c r="BO608" s="504"/>
      <c r="BP608" s="504"/>
      <c r="BQ608" s="504"/>
      <c r="BR608" s="504"/>
      <c r="BS608" s="504"/>
      <c r="BT608" s="504"/>
      <c r="BU608" s="504"/>
      <c r="BV608" s="504"/>
      <c r="BW608" s="504"/>
      <c r="BX608" s="504"/>
      <c r="BY608" s="504"/>
      <c r="BZ608" s="504"/>
      <c r="CA608" s="504"/>
      <c r="CB608" s="504"/>
      <c r="CC608" s="504"/>
      <c r="CD608" s="504"/>
      <c r="CE608" s="504"/>
    </row>
    <row r="609" spans="1:24" hidden="1">
      <c r="A609" s="505"/>
      <c r="B609" s="505"/>
      <c r="C609" s="505"/>
      <c r="D609" s="1198" t="s">
        <v>1579</v>
      </c>
      <c r="E609" s="1199" t="s">
        <v>70</v>
      </c>
      <c r="F609" s="1202"/>
      <c r="G609" s="1202"/>
      <c r="H609" s="1204" t="s">
        <v>1580</v>
      </c>
      <c r="I609" s="1202" t="s">
        <v>53</v>
      </c>
      <c r="J609" s="1202" t="s">
        <v>746</v>
      </c>
      <c r="K609" s="1202" t="s">
        <v>746</v>
      </c>
      <c r="L609" s="1202"/>
      <c r="M609" s="1202" t="s">
        <v>1559</v>
      </c>
      <c r="N609" s="1203" t="s">
        <v>1581</v>
      </c>
      <c r="O609" s="1203" t="s">
        <v>73</v>
      </c>
      <c r="P609" s="1203" t="s">
        <v>73</v>
      </c>
      <c r="Q609" s="1203" t="s">
        <v>73</v>
      </c>
      <c r="R609" s="1203" t="s">
        <v>73</v>
      </c>
      <c r="S609" s="1198">
        <f>VLOOKUP($D609,'NI-San'!$B$1:$V$2048,12,FALSE)</f>
        <v>0</v>
      </c>
      <c r="T609" s="1198">
        <f>VLOOKUP($D609,'NI-San'!$B$1:$V$2048,13,FALSE)</f>
        <v>0</v>
      </c>
      <c r="U609" s="1198">
        <f>VLOOKUP($D609,'NI-San'!$B$1:$V$2048,16,FALSE)</f>
        <v>0</v>
      </c>
      <c r="V609" s="1198">
        <f>VLOOKUP($D609,'NI-San'!$B$1:$V$2048,17,FALSE)</f>
        <v>0</v>
      </c>
      <c r="W609" s="1198">
        <f>VLOOKUP($D609,'NI-San'!$B$1:$V$2048,18,FALSE)</f>
        <v>0</v>
      </c>
      <c r="X609" s="1198">
        <f>VLOOKUP($D609,'NI-San'!$B$1:$V$2048,19,FALSE)</f>
        <v>0</v>
      </c>
    </row>
    <row r="610" spans="1:24" hidden="1">
      <c r="A610" s="505"/>
      <c r="B610" s="505"/>
      <c r="C610" s="505"/>
      <c r="D610" s="1198" t="s">
        <v>1582</v>
      </c>
      <c r="E610" s="1199" t="s">
        <v>70</v>
      </c>
      <c r="F610" s="1202"/>
      <c r="G610" s="1202"/>
      <c r="H610" s="1204" t="s">
        <v>1580</v>
      </c>
      <c r="I610" s="1202" t="s">
        <v>53</v>
      </c>
      <c r="J610" s="1202"/>
      <c r="K610" s="1202"/>
      <c r="L610" s="1202"/>
      <c r="M610" s="1202" t="s">
        <v>1559</v>
      </c>
      <c r="N610" s="1203" t="s">
        <v>1583</v>
      </c>
      <c r="O610" s="1203" t="s">
        <v>73</v>
      </c>
      <c r="P610" s="1203" t="s">
        <v>73</v>
      </c>
      <c r="Q610" s="1203" t="s">
        <v>73</v>
      </c>
      <c r="R610" s="1203" t="s">
        <v>73</v>
      </c>
      <c r="S610" s="1198">
        <f>VLOOKUP($D610,'NI-San'!$B$1:$V$2048,12,FALSE)</f>
        <v>0</v>
      </c>
      <c r="T610" s="1198">
        <f>VLOOKUP($D610,'NI-San'!$B$1:$V$2048,13,FALSE)</f>
        <v>0</v>
      </c>
      <c r="U610" s="1198">
        <f>VLOOKUP($D610,'NI-San'!$B$1:$V$2048,16,FALSE)</f>
        <v>0</v>
      </c>
      <c r="V610" s="1198">
        <f>VLOOKUP($D610,'NI-San'!$B$1:$V$2048,17,FALSE)</f>
        <v>0</v>
      </c>
      <c r="W610" s="1198">
        <f>VLOOKUP($D610,'NI-San'!$B$1:$V$2048,18,FALSE)</f>
        <v>0</v>
      </c>
      <c r="X610" s="1198">
        <f>VLOOKUP($D610,'NI-San'!$B$1:$V$2048,19,FALSE)</f>
        <v>0</v>
      </c>
    </row>
    <row r="611" spans="1:24" ht="27" hidden="1">
      <c r="A611" s="505"/>
      <c r="B611" s="505"/>
      <c r="C611" s="505"/>
      <c r="D611" s="1198" t="s">
        <v>1584</v>
      </c>
      <c r="E611" s="1199" t="s">
        <v>70</v>
      </c>
      <c r="F611" s="1202"/>
      <c r="G611" s="1202"/>
      <c r="H611" s="1202" t="s">
        <v>1585</v>
      </c>
      <c r="I611" s="1202" t="s">
        <v>53</v>
      </c>
      <c r="J611" s="1202" t="s">
        <v>746</v>
      </c>
      <c r="K611" s="1202" t="s">
        <v>746</v>
      </c>
      <c r="L611" s="1202" t="s">
        <v>747</v>
      </c>
      <c r="M611" s="1202" t="s">
        <v>1559</v>
      </c>
      <c r="N611" s="1203" t="s">
        <v>1586</v>
      </c>
      <c r="O611" s="1203" t="s">
        <v>1561</v>
      </c>
      <c r="P611" s="1203" t="s">
        <v>1562</v>
      </c>
      <c r="Q611" s="1203" t="s">
        <v>1561</v>
      </c>
      <c r="R611" s="1203" t="s">
        <v>1563</v>
      </c>
      <c r="S611" s="1198">
        <f>VLOOKUP($D611,'NI-San'!$B$1:$V$2048,12,FALSE)</f>
        <v>0</v>
      </c>
      <c r="T611" s="1198">
        <f>VLOOKUP($D611,'NI-San'!$B$1:$V$2048,13,FALSE)</f>
        <v>0</v>
      </c>
      <c r="U611" s="1198">
        <f>VLOOKUP($D611,'NI-San'!$B$1:$V$2048,16,FALSE)</f>
        <v>0</v>
      </c>
      <c r="V611" s="1198">
        <f>VLOOKUP($D611,'NI-San'!$B$1:$V$2048,17,FALSE)</f>
        <v>0</v>
      </c>
      <c r="W611" s="1198">
        <f>VLOOKUP($D611,'NI-San'!$B$1:$V$2048,18,FALSE)</f>
        <v>0</v>
      </c>
      <c r="X611" s="1198">
        <f>VLOOKUP($D611,'NI-San'!$B$1:$V$2048,19,FALSE)</f>
        <v>0</v>
      </c>
    </row>
    <row r="612" spans="1:24" hidden="1">
      <c r="A612" s="505"/>
      <c r="B612" s="505"/>
      <c r="C612" s="505"/>
      <c r="D612" s="1198" t="s">
        <v>1587</v>
      </c>
      <c r="E612" s="1199" t="s">
        <v>70</v>
      </c>
      <c r="F612" s="1202"/>
      <c r="G612" s="1202"/>
      <c r="H612" s="1202" t="s">
        <v>1585</v>
      </c>
      <c r="I612" s="1202" t="s">
        <v>53</v>
      </c>
      <c r="J612" s="1202" t="s">
        <v>746</v>
      </c>
      <c r="K612" s="1202" t="s">
        <v>746</v>
      </c>
      <c r="L612" s="1202"/>
      <c r="M612" s="1202" t="s">
        <v>1559</v>
      </c>
      <c r="N612" s="1203" t="s">
        <v>1588</v>
      </c>
      <c r="O612" s="1203" t="s">
        <v>73</v>
      </c>
      <c r="P612" s="1203" t="s">
        <v>73</v>
      </c>
      <c r="Q612" s="1203" t="s">
        <v>73</v>
      </c>
      <c r="R612" s="1203" t="s">
        <v>73</v>
      </c>
      <c r="S612" s="1198">
        <f>VLOOKUP($D612,'NI-San'!$B$1:$V$2048,12,FALSE)</f>
        <v>0</v>
      </c>
      <c r="T612" s="1198">
        <f>VLOOKUP($D612,'NI-San'!$B$1:$V$2048,13,FALSE)</f>
        <v>0</v>
      </c>
      <c r="U612" s="1198">
        <f>VLOOKUP($D612,'NI-San'!$B$1:$V$2048,16,FALSE)</f>
        <v>0</v>
      </c>
      <c r="V612" s="1198">
        <f>VLOOKUP($D612,'NI-San'!$B$1:$V$2048,17,FALSE)</f>
        <v>0</v>
      </c>
      <c r="W612" s="1198">
        <f>VLOOKUP($D612,'NI-San'!$B$1:$V$2048,18,FALSE)</f>
        <v>0</v>
      </c>
      <c r="X612" s="1198">
        <f>VLOOKUP($D612,'NI-San'!$B$1:$V$2048,19,FALSE)</f>
        <v>0</v>
      </c>
    </row>
    <row r="613" spans="1:24" hidden="1">
      <c r="A613" s="505"/>
      <c r="B613" s="505"/>
      <c r="C613" s="505"/>
      <c r="D613" s="1198" t="s">
        <v>1589</v>
      </c>
      <c r="E613" s="1199" t="s">
        <v>70</v>
      </c>
      <c r="F613" s="1202"/>
      <c r="G613" s="1202"/>
      <c r="H613" s="1202" t="s">
        <v>1585</v>
      </c>
      <c r="I613" s="1202" t="s">
        <v>53</v>
      </c>
      <c r="J613" s="1202"/>
      <c r="K613" s="1202"/>
      <c r="L613" s="1202"/>
      <c r="M613" s="1202" t="s">
        <v>1559</v>
      </c>
      <c r="N613" s="1203" t="s">
        <v>1590</v>
      </c>
      <c r="O613" s="1203" t="s">
        <v>73</v>
      </c>
      <c r="P613" s="1203" t="s">
        <v>73</v>
      </c>
      <c r="Q613" s="1203" t="s">
        <v>73</v>
      </c>
      <c r="R613" s="1203" t="s">
        <v>73</v>
      </c>
      <c r="S613" s="1198">
        <f>VLOOKUP($D613,'NI-San'!$B$1:$V$2048,12,FALSE)</f>
        <v>0</v>
      </c>
      <c r="T613" s="1198">
        <f>VLOOKUP($D613,'NI-San'!$B$1:$V$2048,13,FALSE)</f>
        <v>0</v>
      </c>
      <c r="U613" s="1198">
        <f>VLOOKUP($D613,'NI-San'!$B$1:$V$2048,16,FALSE)</f>
        <v>0</v>
      </c>
      <c r="V613" s="1198">
        <f>VLOOKUP($D613,'NI-San'!$B$1:$V$2048,17,FALSE)</f>
        <v>0</v>
      </c>
      <c r="W613" s="1198">
        <f>VLOOKUP($D613,'NI-San'!$B$1:$V$2048,18,FALSE)</f>
        <v>0</v>
      </c>
      <c r="X613" s="1198">
        <f>VLOOKUP($D613,'NI-San'!$B$1:$V$2048,19,FALSE)</f>
        <v>0</v>
      </c>
    </row>
    <row r="614" spans="1:24" hidden="1">
      <c r="A614" s="505"/>
      <c r="B614" s="505"/>
      <c r="C614" s="505"/>
      <c r="D614" s="1198" t="s">
        <v>1591</v>
      </c>
      <c r="E614" s="1199" t="s">
        <v>70</v>
      </c>
      <c r="F614" s="1202"/>
      <c r="G614" s="1202"/>
      <c r="H614" s="1202"/>
      <c r="I614" s="1202" t="s">
        <v>53</v>
      </c>
      <c r="J614" s="1202"/>
      <c r="K614" s="1202"/>
      <c r="L614" s="1202"/>
      <c r="M614" s="1202" t="s">
        <v>1559</v>
      </c>
      <c r="N614" s="1203" t="s">
        <v>1592</v>
      </c>
      <c r="O614" s="1203" t="s">
        <v>73</v>
      </c>
      <c r="P614" s="1203" t="s">
        <v>73</v>
      </c>
      <c r="Q614" s="1203" t="s">
        <v>73</v>
      </c>
      <c r="R614" s="1203" t="s">
        <v>73</v>
      </c>
      <c r="S614" s="1198">
        <f>VLOOKUP($D614,'NI-San'!$B$1:$V$2048,12,FALSE)</f>
        <v>0</v>
      </c>
      <c r="T614" s="1198">
        <f>VLOOKUP($D614,'NI-San'!$B$1:$V$2048,13,FALSE)</f>
        <v>0</v>
      </c>
      <c r="U614" s="1198">
        <f>VLOOKUP($D614,'NI-San'!$B$1:$V$2048,16,FALSE)</f>
        <v>0</v>
      </c>
      <c r="V614" s="1198">
        <f>VLOOKUP($D614,'NI-San'!$B$1:$V$2048,17,FALSE)</f>
        <v>0</v>
      </c>
      <c r="W614" s="1198">
        <f>VLOOKUP($D614,'NI-San'!$B$1:$V$2048,18,FALSE)</f>
        <v>0</v>
      </c>
      <c r="X614" s="1198">
        <f>VLOOKUP($D614,'NI-San'!$B$1:$V$2048,19,FALSE)</f>
        <v>0</v>
      </c>
    </row>
    <row r="615" spans="1:24" hidden="1">
      <c r="A615" s="505"/>
      <c r="B615" s="505"/>
      <c r="C615" s="505"/>
      <c r="D615" s="1198" t="s">
        <v>1593</v>
      </c>
      <c r="E615" s="1199" t="s">
        <v>70</v>
      </c>
      <c r="F615" s="1202"/>
      <c r="G615" s="1202"/>
      <c r="H615" s="1202" t="s">
        <v>1594</v>
      </c>
      <c r="I615" s="1202" t="s">
        <v>53</v>
      </c>
      <c r="J615" s="1202" t="s">
        <v>958</v>
      </c>
      <c r="K615" s="1202" t="s">
        <v>958</v>
      </c>
      <c r="L615" s="1202" t="s">
        <v>1045</v>
      </c>
      <c r="M615" s="1202" t="s">
        <v>1559</v>
      </c>
      <c r="N615" s="1203" t="s">
        <v>1595</v>
      </c>
      <c r="O615" s="1203" t="s">
        <v>73</v>
      </c>
      <c r="P615" s="1203" t="s">
        <v>73</v>
      </c>
      <c r="Q615" s="1203" t="s">
        <v>73</v>
      </c>
      <c r="R615" s="1203" t="s">
        <v>73</v>
      </c>
      <c r="S615" s="1198">
        <f>VLOOKUP($D615,'NI-San'!$B$1:$V$2048,12,FALSE)</f>
        <v>0</v>
      </c>
      <c r="T615" s="1198">
        <f>VLOOKUP($D615,'NI-San'!$B$1:$V$2048,13,FALSE)</f>
        <v>0</v>
      </c>
      <c r="U615" s="1198">
        <f>VLOOKUP($D615,'NI-San'!$B$1:$V$2048,16,FALSE)</f>
        <v>0</v>
      </c>
      <c r="V615" s="1198">
        <f>VLOOKUP($D615,'NI-San'!$B$1:$V$2048,17,FALSE)</f>
        <v>0</v>
      </c>
      <c r="W615" s="1198">
        <f>VLOOKUP($D615,'NI-San'!$B$1:$V$2048,18,FALSE)</f>
        <v>0</v>
      </c>
      <c r="X615" s="1198">
        <f>VLOOKUP($D615,'NI-San'!$B$1:$V$2048,19,FALSE)</f>
        <v>0</v>
      </c>
    </row>
    <row r="616" spans="1:24" ht="27" hidden="1">
      <c r="A616" s="505"/>
      <c r="B616" s="505"/>
      <c r="C616" s="505"/>
      <c r="D616" s="1198" t="s">
        <v>1596</v>
      </c>
      <c r="E616" s="1199" t="s">
        <v>70</v>
      </c>
      <c r="F616" s="1202"/>
      <c r="G616" s="1202"/>
      <c r="H616" s="1202" t="s">
        <v>1597</v>
      </c>
      <c r="I616" s="1202" t="s">
        <v>53</v>
      </c>
      <c r="J616" s="1202" t="s">
        <v>746</v>
      </c>
      <c r="K616" s="1202" t="s">
        <v>746</v>
      </c>
      <c r="L616" s="1202" t="s">
        <v>747</v>
      </c>
      <c r="M616" s="1202" t="s">
        <v>1559</v>
      </c>
      <c r="N616" s="1203" t="s">
        <v>1598</v>
      </c>
      <c r="O616" s="1203" t="s">
        <v>1561</v>
      </c>
      <c r="P616" s="1203" t="s">
        <v>1562</v>
      </c>
      <c r="Q616" s="1203" t="s">
        <v>1561</v>
      </c>
      <c r="R616" s="1203" t="s">
        <v>1563</v>
      </c>
      <c r="S616" s="1198">
        <f>VLOOKUP($D616,'NI-San'!$B$1:$V$2048,12,FALSE)</f>
        <v>0</v>
      </c>
      <c r="T616" s="1198">
        <f>VLOOKUP($D616,'NI-San'!$B$1:$V$2048,13,FALSE)</f>
        <v>0</v>
      </c>
      <c r="U616" s="1198">
        <f>VLOOKUP($D616,'NI-San'!$B$1:$V$2048,16,FALSE)</f>
        <v>0</v>
      </c>
      <c r="V616" s="1198">
        <f>VLOOKUP($D616,'NI-San'!$B$1:$V$2048,17,FALSE)</f>
        <v>0</v>
      </c>
      <c r="W616" s="1198">
        <f>VLOOKUP($D616,'NI-San'!$B$1:$V$2048,18,FALSE)</f>
        <v>0</v>
      </c>
      <c r="X616" s="1198">
        <f>VLOOKUP($D616,'NI-San'!$B$1:$V$2048,19,FALSE)</f>
        <v>0</v>
      </c>
    </row>
    <row r="617" spans="1:24" hidden="1">
      <c r="A617" s="505"/>
      <c r="B617" s="505"/>
      <c r="C617" s="505"/>
      <c r="D617" s="1198" t="s">
        <v>1599</v>
      </c>
      <c r="E617" s="1199" t="s">
        <v>70</v>
      </c>
      <c r="F617" s="1202"/>
      <c r="G617" s="1202"/>
      <c r="H617" s="1202" t="s">
        <v>1597</v>
      </c>
      <c r="I617" s="1202" t="s">
        <v>53</v>
      </c>
      <c r="J617" s="1202" t="s">
        <v>746</v>
      </c>
      <c r="K617" s="1202" t="s">
        <v>746</v>
      </c>
      <c r="L617" s="1208" t="s">
        <v>747</v>
      </c>
      <c r="M617" s="1202" t="s">
        <v>1559</v>
      </c>
      <c r="N617" s="1203" t="s">
        <v>1600</v>
      </c>
      <c r="O617" s="1203" t="s">
        <v>73</v>
      </c>
      <c r="P617" s="1203" t="s">
        <v>73</v>
      </c>
      <c r="Q617" s="1203" t="s">
        <v>73</v>
      </c>
      <c r="R617" s="1203" t="s">
        <v>73</v>
      </c>
      <c r="S617" s="1198">
        <f>VLOOKUP($D617,'NI-San'!$B$1:$V$2048,12,FALSE)</f>
        <v>0</v>
      </c>
      <c r="T617" s="1198">
        <f>VLOOKUP($D617,'NI-San'!$B$1:$V$2048,13,FALSE)</f>
        <v>0</v>
      </c>
      <c r="U617" s="1198">
        <f>VLOOKUP($D617,'NI-San'!$B$1:$V$2048,16,FALSE)</f>
        <v>0</v>
      </c>
      <c r="V617" s="1198">
        <f>VLOOKUP($D617,'NI-San'!$B$1:$V$2048,17,FALSE)</f>
        <v>0</v>
      </c>
      <c r="W617" s="1198">
        <f>VLOOKUP($D617,'NI-San'!$B$1:$V$2048,18,FALSE)</f>
        <v>0</v>
      </c>
      <c r="X617" s="1198">
        <f>VLOOKUP($D617,'NI-San'!$B$1:$V$2048,19,FALSE)</f>
        <v>0</v>
      </c>
    </row>
    <row r="618" spans="1:24" hidden="1">
      <c r="A618" s="505"/>
      <c r="B618" s="505"/>
      <c r="C618" s="505"/>
      <c r="D618" s="1198" t="s">
        <v>1601</v>
      </c>
      <c r="E618" s="1199" t="s">
        <v>70</v>
      </c>
      <c r="F618" s="1202"/>
      <c r="G618" s="1202"/>
      <c r="H618" s="1202"/>
      <c r="I618" s="1202" t="s">
        <v>53</v>
      </c>
      <c r="J618" s="1202"/>
      <c r="K618" s="1202"/>
      <c r="L618" s="1202"/>
      <c r="M618" s="1202" t="s">
        <v>1559</v>
      </c>
      <c r="N618" s="1203" t="s">
        <v>1602</v>
      </c>
      <c r="O618" s="1203" t="s">
        <v>73</v>
      </c>
      <c r="P618" s="1203" t="s">
        <v>73</v>
      </c>
      <c r="Q618" s="1203" t="s">
        <v>73</v>
      </c>
      <c r="R618" s="1203" t="s">
        <v>73</v>
      </c>
      <c r="S618" s="1198">
        <f>VLOOKUP($D618,'NI-San'!$B$1:$V$2048,12,FALSE)</f>
        <v>0</v>
      </c>
      <c r="T618" s="1198">
        <f>VLOOKUP($D618,'NI-San'!$B$1:$V$2048,13,FALSE)</f>
        <v>0</v>
      </c>
      <c r="U618" s="1198">
        <f>VLOOKUP($D618,'NI-San'!$B$1:$V$2048,16,FALSE)</f>
        <v>0</v>
      </c>
      <c r="V618" s="1198">
        <f>VLOOKUP($D618,'NI-San'!$B$1:$V$2048,17,FALSE)</f>
        <v>0</v>
      </c>
      <c r="W618" s="1198">
        <f>VLOOKUP($D618,'NI-San'!$B$1:$V$2048,18,FALSE)</f>
        <v>0</v>
      </c>
      <c r="X618" s="1198">
        <f>VLOOKUP($D618,'NI-San'!$B$1:$V$2048,19,FALSE)</f>
        <v>0</v>
      </c>
    </row>
    <row r="619" spans="1:24" hidden="1">
      <c r="A619" s="505"/>
      <c r="B619" s="505"/>
      <c r="C619" s="505"/>
      <c r="D619" s="1198" t="s">
        <v>1603</v>
      </c>
      <c r="E619" s="1199" t="s">
        <v>70</v>
      </c>
      <c r="F619" s="1202"/>
      <c r="G619" s="1202"/>
      <c r="H619" s="1202" t="s">
        <v>1597</v>
      </c>
      <c r="I619" s="1202" t="s">
        <v>53</v>
      </c>
      <c r="J619" s="1202"/>
      <c r="K619" s="1202"/>
      <c r="L619" s="1202"/>
      <c r="M619" s="1202" t="s">
        <v>1559</v>
      </c>
      <c r="N619" s="1203" t="s">
        <v>1604</v>
      </c>
      <c r="O619" s="1203" t="s">
        <v>73</v>
      </c>
      <c r="P619" s="1203" t="s">
        <v>73</v>
      </c>
      <c r="Q619" s="1203" t="s">
        <v>73</v>
      </c>
      <c r="R619" s="1203" t="s">
        <v>73</v>
      </c>
      <c r="S619" s="1198">
        <f>VLOOKUP($D619,'NI-San'!$B$1:$V$2048,12,FALSE)</f>
        <v>0</v>
      </c>
      <c r="T619" s="1198">
        <f>VLOOKUP($D619,'NI-San'!$B$1:$V$2048,13,FALSE)</f>
        <v>0</v>
      </c>
      <c r="U619" s="1198">
        <f>VLOOKUP($D619,'NI-San'!$B$1:$V$2048,16,FALSE)</f>
        <v>0</v>
      </c>
      <c r="V619" s="1198">
        <f>VLOOKUP($D619,'NI-San'!$B$1:$V$2048,17,FALSE)</f>
        <v>0</v>
      </c>
      <c r="W619" s="1198">
        <f>VLOOKUP($D619,'NI-San'!$B$1:$V$2048,18,FALSE)</f>
        <v>0</v>
      </c>
      <c r="X619" s="1198">
        <f>VLOOKUP($D619,'NI-San'!$B$1:$V$2048,19,FALSE)</f>
        <v>0</v>
      </c>
    </row>
    <row r="620" spans="1:24" ht="27" hidden="1">
      <c r="A620" s="505"/>
      <c r="B620" s="505"/>
      <c r="C620" s="505"/>
      <c r="D620" s="1198" t="s">
        <v>1605</v>
      </c>
      <c r="E620" s="1199" t="s">
        <v>70</v>
      </c>
      <c r="F620" s="1202"/>
      <c r="G620" s="1202"/>
      <c r="H620" s="1202" t="s">
        <v>1606</v>
      </c>
      <c r="I620" s="1202" t="s">
        <v>53</v>
      </c>
      <c r="J620" s="1202" t="s">
        <v>746</v>
      </c>
      <c r="K620" s="1202" t="s">
        <v>746</v>
      </c>
      <c r="L620" s="1202" t="s">
        <v>747</v>
      </c>
      <c r="M620" s="1202" t="s">
        <v>1559</v>
      </c>
      <c r="N620" s="1203" t="s">
        <v>1607</v>
      </c>
      <c r="O620" s="1203" t="s">
        <v>1561</v>
      </c>
      <c r="P620" s="1203" t="s">
        <v>1562</v>
      </c>
      <c r="Q620" s="1203" t="s">
        <v>1561</v>
      </c>
      <c r="R620" s="1203" t="s">
        <v>1563</v>
      </c>
      <c r="S620" s="1198">
        <f>VLOOKUP($D620,'NI-San'!$B$1:$V$2048,12,FALSE)</f>
        <v>0</v>
      </c>
      <c r="T620" s="1198">
        <f>VLOOKUP($D620,'NI-San'!$B$1:$V$2048,13,FALSE)</f>
        <v>0</v>
      </c>
      <c r="U620" s="1198">
        <f>VLOOKUP($D620,'NI-San'!$B$1:$V$2048,16,FALSE)</f>
        <v>0</v>
      </c>
      <c r="V620" s="1198">
        <f>VLOOKUP($D620,'NI-San'!$B$1:$V$2048,17,FALSE)</f>
        <v>0</v>
      </c>
      <c r="W620" s="1198">
        <f>VLOOKUP($D620,'NI-San'!$B$1:$V$2048,18,FALSE)</f>
        <v>0</v>
      </c>
      <c r="X620" s="1198">
        <f>VLOOKUP($D620,'NI-San'!$B$1:$V$2048,19,FALSE)</f>
        <v>0</v>
      </c>
    </row>
    <row r="621" spans="1:24" ht="27" hidden="1">
      <c r="A621" s="505"/>
      <c r="B621" s="505"/>
      <c r="C621" s="505"/>
      <c r="D621" s="1198" t="s">
        <v>1608</v>
      </c>
      <c r="E621" s="1199" t="s">
        <v>70</v>
      </c>
      <c r="F621" s="1202"/>
      <c r="G621" s="1202"/>
      <c r="H621" s="1202" t="s">
        <v>1606</v>
      </c>
      <c r="I621" s="1202" t="s">
        <v>53</v>
      </c>
      <c r="J621" s="1202" t="s">
        <v>746</v>
      </c>
      <c r="K621" s="1202" t="s">
        <v>746</v>
      </c>
      <c r="L621" s="1208" t="s">
        <v>747</v>
      </c>
      <c r="M621" s="1202" t="s">
        <v>1559</v>
      </c>
      <c r="N621" s="1203" t="s">
        <v>1609</v>
      </c>
      <c r="O621" s="1203" t="s">
        <v>73</v>
      </c>
      <c r="P621" s="1203" t="s">
        <v>73</v>
      </c>
      <c r="Q621" s="1203" t="s">
        <v>73</v>
      </c>
      <c r="R621" s="1203" t="s">
        <v>73</v>
      </c>
      <c r="S621" s="1198">
        <f>VLOOKUP($D621,'NI-San'!$B$1:$V$2048,12,FALSE)</f>
        <v>0</v>
      </c>
      <c r="T621" s="1198">
        <f>VLOOKUP($D621,'NI-San'!$B$1:$V$2048,13,FALSE)</f>
        <v>0</v>
      </c>
      <c r="U621" s="1198">
        <f>VLOOKUP($D621,'NI-San'!$B$1:$V$2048,16,FALSE)</f>
        <v>0</v>
      </c>
      <c r="V621" s="1198">
        <f>VLOOKUP($D621,'NI-San'!$B$1:$V$2048,17,FALSE)</f>
        <v>0</v>
      </c>
      <c r="W621" s="1198">
        <f>VLOOKUP($D621,'NI-San'!$B$1:$V$2048,18,FALSE)</f>
        <v>0</v>
      </c>
      <c r="X621" s="1198">
        <f>VLOOKUP($D621,'NI-San'!$B$1:$V$2048,19,FALSE)</f>
        <v>0</v>
      </c>
    </row>
    <row r="622" spans="1:24" hidden="1">
      <c r="A622" s="505"/>
      <c r="B622" s="505"/>
      <c r="C622" s="505"/>
      <c r="D622" s="1198" t="s">
        <v>1610</v>
      </c>
      <c r="E622" s="1199" t="s">
        <v>70</v>
      </c>
      <c r="F622" s="1202"/>
      <c r="G622" s="1202"/>
      <c r="H622" s="1202"/>
      <c r="I622" s="1202" t="s">
        <v>53</v>
      </c>
      <c r="J622" s="1202"/>
      <c r="K622" s="1202"/>
      <c r="L622" s="1202"/>
      <c r="M622" s="1202" t="s">
        <v>1559</v>
      </c>
      <c r="N622" s="1203" t="s">
        <v>1611</v>
      </c>
      <c r="O622" s="1203" t="s">
        <v>73</v>
      </c>
      <c r="P622" s="1203" t="s">
        <v>73</v>
      </c>
      <c r="Q622" s="1203" t="s">
        <v>73</v>
      </c>
      <c r="R622" s="1203" t="s">
        <v>73</v>
      </c>
      <c r="S622" s="1198">
        <f>VLOOKUP($D622,'NI-San'!$B$1:$V$2048,12,FALSE)</f>
        <v>0</v>
      </c>
      <c r="T622" s="1198">
        <f>VLOOKUP($D622,'NI-San'!$B$1:$V$2048,13,FALSE)</f>
        <v>0</v>
      </c>
      <c r="U622" s="1198">
        <f>VLOOKUP($D622,'NI-San'!$B$1:$V$2048,16,FALSE)</f>
        <v>0</v>
      </c>
      <c r="V622" s="1198">
        <f>VLOOKUP($D622,'NI-San'!$B$1:$V$2048,17,FALSE)</f>
        <v>0</v>
      </c>
      <c r="W622" s="1198">
        <f>VLOOKUP($D622,'NI-San'!$B$1:$V$2048,18,FALSE)</f>
        <v>0</v>
      </c>
      <c r="X622" s="1198">
        <f>VLOOKUP($D622,'NI-San'!$B$1:$V$2048,19,FALSE)</f>
        <v>0</v>
      </c>
    </row>
    <row r="623" spans="1:24" ht="27" hidden="1">
      <c r="A623" s="505"/>
      <c r="B623" s="505"/>
      <c r="C623" s="505"/>
      <c r="D623" s="1198" t="s">
        <v>1612</v>
      </c>
      <c r="E623" s="1199" t="s">
        <v>70</v>
      </c>
      <c r="F623" s="1202"/>
      <c r="G623" s="1202"/>
      <c r="H623" s="1202" t="s">
        <v>1606</v>
      </c>
      <c r="I623" s="1202" t="s">
        <v>53</v>
      </c>
      <c r="J623" s="1202"/>
      <c r="K623" s="1202"/>
      <c r="L623" s="1202"/>
      <c r="M623" s="1202" t="s">
        <v>1559</v>
      </c>
      <c r="N623" s="1203" t="s">
        <v>1613</v>
      </c>
      <c r="O623" s="1203" t="s">
        <v>73</v>
      </c>
      <c r="P623" s="1203" t="s">
        <v>73</v>
      </c>
      <c r="Q623" s="1203" t="s">
        <v>73</v>
      </c>
      <c r="R623" s="1203" t="s">
        <v>73</v>
      </c>
      <c r="S623" s="1198">
        <f>VLOOKUP($D623,'NI-San'!$B$1:$V$2048,12,FALSE)</f>
        <v>0</v>
      </c>
      <c r="T623" s="1198">
        <f>VLOOKUP($D623,'NI-San'!$B$1:$V$2048,13,FALSE)</f>
        <v>0</v>
      </c>
      <c r="U623" s="1198">
        <f>VLOOKUP($D623,'NI-San'!$B$1:$V$2048,16,FALSE)</f>
        <v>0</v>
      </c>
      <c r="V623" s="1198">
        <f>VLOOKUP($D623,'NI-San'!$B$1:$V$2048,17,FALSE)</f>
        <v>0</v>
      </c>
      <c r="W623" s="1198">
        <f>VLOOKUP($D623,'NI-San'!$B$1:$V$2048,18,FALSE)</f>
        <v>0</v>
      </c>
      <c r="X623" s="1198">
        <f>VLOOKUP($D623,'NI-San'!$B$1:$V$2048,19,FALSE)</f>
        <v>0</v>
      </c>
    </row>
    <row r="624" spans="1:24" ht="40.5" hidden="1">
      <c r="A624" s="505"/>
      <c r="B624" s="505"/>
      <c r="C624" s="505"/>
      <c r="D624" s="1198" t="s">
        <v>1614</v>
      </c>
      <c r="E624" s="1199" t="s">
        <v>70</v>
      </c>
      <c r="F624" s="1202" t="s">
        <v>157</v>
      </c>
      <c r="G624" s="1202"/>
      <c r="H624" s="1202" t="s">
        <v>1615</v>
      </c>
      <c r="I624" s="1202" t="s">
        <v>53</v>
      </c>
      <c r="J624" s="1202" t="s">
        <v>746</v>
      </c>
      <c r="K624" s="1202" t="s">
        <v>746</v>
      </c>
      <c r="L624" s="1202" t="s">
        <v>747</v>
      </c>
      <c r="M624" s="1202" t="s">
        <v>1559</v>
      </c>
      <c r="N624" s="1203" t="s">
        <v>1616</v>
      </c>
      <c r="O624" s="1203" t="s">
        <v>1561</v>
      </c>
      <c r="P624" s="1203" t="s">
        <v>1617</v>
      </c>
      <c r="Q624" s="1203" t="s">
        <v>1561</v>
      </c>
      <c r="R624" s="1203" t="s">
        <v>1618</v>
      </c>
      <c r="S624" s="1198">
        <f>VLOOKUP($D624,'NI-San'!$B$1:$V$2048,12,FALSE)</f>
        <v>0</v>
      </c>
      <c r="T624" s="1198">
        <f>VLOOKUP($D624,'NI-San'!$B$1:$V$2048,13,FALSE)</f>
        <v>0</v>
      </c>
      <c r="U624" s="1198">
        <f>VLOOKUP($D624,'NI-San'!$B$1:$V$2048,16,FALSE)</f>
        <v>0</v>
      </c>
      <c r="V624" s="1198">
        <f>VLOOKUP($D624,'NI-San'!$B$1:$V$2048,17,FALSE)</f>
        <v>0</v>
      </c>
      <c r="W624" s="1198">
        <f>VLOOKUP($D624,'NI-San'!$B$1:$V$2048,18,FALSE)</f>
        <v>0</v>
      </c>
      <c r="X624" s="1198">
        <f>VLOOKUP($D624,'NI-San'!$B$1:$V$2048,19,FALSE)</f>
        <v>0</v>
      </c>
    </row>
    <row r="625" spans="1:83" ht="40.5" hidden="1">
      <c r="A625" s="505"/>
      <c r="B625" s="505"/>
      <c r="C625" s="505"/>
      <c r="D625" s="1198" t="s">
        <v>1619</v>
      </c>
      <c r="E625" s="1199" t="s">
        <v>70</v>
      </c>
      <c r="F625" s="1202"/>
      <c r="G625" s="1202"/>
      <c r="H625" s="1202" t="s">
        <v>1620</v>
      </c>
      <c r="I625" s="1202" t="s">
        <v>53</v>
      </c>
      <c r="J625" s="1202" t="s">
        <v>746</v>
      </c>
      <c r="K625" s="1202" t="s">
        <v>746</v>
      </c>
      <c r="L625" s="1202" t="s">
        <v>747</v>
      </c>
      <c r="M625" s="1202" t="s">
        <v>1559</v>
      </c>
      <c r="N625" s="1203" t="s">
        <v>1621</v>
      </c>
      <c r="O625" s="1203" t="s">
        <v>1561</v>
      </c>
      <c r="P625" s="1203" t="s">
        <v>1617</v>
      </c>
      <c r="Q625" s="1203" t="s">
        <v>1561</v>
      </c>
      <c r="R625" s="1203" t="s">
        <v>1618</v>
      </c>
      <c r="S625" s="1198">
        <f>VLOOKUP($D625,'NI-San'!$B$1:$V$2048,12,FALSE)</f>
        <v>0</v>
      </c>
      <c r="T625" s="1198">
        <f>VLOOKUP($D625,'NI-San'!$B$1:$V$2048,13,FALSE)</f>
        <v>0</v>
      </c>
      <c r="U625" s="1198">
        <f>VLOOKUP($D625,'NI-San'!$B$1:$V$2048,16,FALSE)</f>
        <v>0</v>
      </c>
      <c r="V625" s="1198">
        <f>VLOOKUP($D625,'NI-San'!$B$1:$V$2048,17,FALSE)</f>
        <v>0</v>
      </c>
      <c r="W625" s="1198">
        <f>VLOOKUP($D625,'NI-San'!$B$1:$V$2048,18,FALSE)</f>
        <v>0</v>
      </c>
      <c r="X625" s="1198">
        <f>VLOOKUP($D625,'NI-San'!$B$1:$V$2048,19,FALSE)</f>
        <v>0</v>
      </c>
    </row>
    <row r="626" spans="1:83" ht="27" hidden="1">
      <c r="A626" s="505"/>
      <c r="B626" s="505"/>
      <c r="C626" s="505"/>
      <c r="D626" s="1198" t="s">
        <v>1622</v>
      </c>
      <c r="E626" s="1199" t="s">
        <v>70</v>
      </c>
      <c r="F626" s="1202"/>
      <c r="G626" s="1202"/>
      <c r="H626" s="1202" t="s">
        <v>1620</v>
      </c>
      <c r="I626" s="1202" t="s">
        <v>53</v>
      </c>
      <c r="J626" s="1202" t="s">
        <v>746</v>
      </c>
      <c r="K626" s="1202" t="s">
        <v>746</v>
      </c>
      <c r="L626" s="1202" t="s">
        <v>747</v>
      </c>
      <c r="M626" s="1202" t="s">
        <v>1559</v>
      </c>
      <c r="N626" s="1203" t="s">
        <v>1623</v>
      </c>
      <c r="O626" s="1203" t="s">
        <v>1561</v>
      </c>
      <c r="P626" s="1203" t="s">
        <v>1617</v>
      </c>
      <c r="Q626" s="1203" t="s">
        <v>1561</v>
      </c>
      <c r="R626" s="1203" t="s">
        <v>1618</v>
      </c>
      <c r="S626" s="1198">
        <f>VLOOKUP($D626,'NI-San'!$B$1:$V$2048,12,FALSE)</f>
        <v>0</v>
      </c>
      <c r="T626" s="1198">
        <f>VLOOKUP($D626,'NI-San'!$B$1:$V$2048,13,FALSE)</f>
        <v>0</v>
      </c>
      <c r="U626" s="1198">
        <f>VLOOKUP($D626,'NI-San'!$B$1:$V$2048,16,FALSE)</f>
        <v>0</v>
      </c>
      <c r="V626" s="1198">
        <f>VLOOKUP($D626,'NI-San'!$B$1:$V$2048,17,FALSE)</f>
        <v>0</v>
      </c>
      <c r="W626" s="1198">
        <f>VLOOKUP($D626,'NI-San'!$B$1:$V$2048,18,FALSE)</f>
        <v>0</v>
      </c>
      <c r="X626" s="1198">
        <f>VLOOKUP($D626,'NI-San'!$B$1:$V$2048,19,FALSE)</f>
        <v>0</v>
      </c>
    </row>
    <row r="627" spans="1:83" ht="27" hidden="1">
      <c r="A627" s="505"/>
      <c r="B627" s="505"/>
      <c r="C627" s="505"/>
      <c r="D627" s="1198" t="s">
        <v>1624</v>
      </c>
      <c r="E627" s="1199" t="s">
        <v>70</v>
      </c>
      <c r="F627" s="1202"/>
      <c r="G627" s="1202"/>
      <c r="H627" s="1202" t="s">
        <v>1625</v>
      </c>
      <c r="I627" s="1202" t="s">
        <v>53</v>
      </c>
      <c r="J627" s="1202" t="s">
        <v>746</v>
      </c>
      <c r="K627" s="1202" t="s">
        <v>746</v>
      </c>
      <c r="L627" s="1202" t="s">
        <v>747</v>
      </c>
      <c r="M627" s="1202" t="s">
        <v>1559</v>
      </c>
      <c r="N627" s="1203" t="s">
        <v>1626</v>
      </c>
      <c r="O627" s="1203" t="s">
        <v>1561</v>
      </c>
      <c r="P627" s="1203" t="s">
        <v>1617</v>
      </c>
      <c r="Q627" s="1203" t="s">
        <v>1561</v>
      </c>
      <c r="R627" s="1203" t="s">
        <v>1618</v>
      </c>
      <c r="S627" s="1198">
        <f>VLOOKUP($D627,'NI-San'!$B$1:$V$2048,12,FALSE)</f>
        <v>0</v>
      </c>
      <c r="T627" s="1198">
        <f>VLOOKUP($D627,'NI-San'!$B$1:$V$2048,13,FALSE)</f>
        <v>0</v>
      </c>
      <c r="U627" s="1198">
        <f>VLOOKUP($D627,'NI-San'!$B$1:$V$2048,16,FALSE)</f>
        <v>0</v>
      </c>
      <c r="V627" s="1198">
        <f>VLOOKUP($D627,'NI-San'!$B$1:$V$2048,17,FALSE)</f>
        <v>0</v>
      </c>
      <c r="W627" s="1198">
        <f>VLOOKUP($D627,'NI-San'!$B$1:$V$2048,18,FALSE)</f>
        <v>0</v>
      </c>
      <c r="X627" s="1198">
        <f>VLOOKUP($D627,'NI-San'!$B$1:$V$2048,19,FALSE)</f>
        <v>0</v>
      </c>
    </row>
    <row r="628" spans="1:83" ht="27" hidden="1">
      <c r="A628" s="505"/>
      <c r="B628" s="505"/>
      <c r="C628" s="505"/>
      <c r="D628" s="1198" t="s">
        <v>1627</v>
      </c>
      <c r="E628" s="1199" t="s">
        <v>70</v>
      </c>
      <c r="F628" s="1202"/>
      <c r="G628" s="1202"/>
      <c r="H628" s="1202" t="s">
        <v>1511</v>
      </c>
      <c r="I628" s="1202" t="s">
        <v>531</v>
      </c>
      <c r="J628" s="1202"/>
      <c r="K628" s="1202"/>
      <c r="L628" s="1202"/>
      <c r="M628" s="1202" t="s">
        <v>1559</v>
      </c>
      <c r="N628" s="1203" t="s">
        <v>1628</v>
      </c>
      <c r="O628" s="1203" t="s">
        <v>73</v>
      </c>
      <c r="P628" s="1203" t="s">
        <v>73</v>
      </c>
      <c r="Q628" s="1203" t="s">
        <v>73</v>
      </c>
      <c r="R628" s="1203" t="s">
        <v>73</v>
      </c>
      <c r="S628" s="1198">
        <f>VLOOKUP($D628,'NI-San'!$B$1:$V$2048,12,FALSE)</f>
        <v>0</v>
      </c>
      <c r="T628" s="1198">
        <f>VLOOKUP($D628,'NI-San'!$B$1:$V$2048,13,FALSE)</f>
        <v>0</v>
      </c>
      <c r="U628" s="1198">
        <f>VLOOKUP($D628,'NI-San'!$B$1:$V$2048,16,FALSE)</f>
        <v>0</v>
      </c>
      <c r="V628" s="1198">
        <f>VLOOKUP($D628,'NI-San'!$B$1:$V$2048,17,FALSE)</f>
        <v>0</v>
      </c>
      <c r="W628" s="1198">
        <f>VLOOKUP($D628,'NI-San'!$B$1:$V$2048,18,FALSE)</f>
        <v>0</v>
      </c>
      <c r="X628" s="1198">
        <f>VLOOKUP($D628,'NI-San'!$B$1:$V$2048,19,FALSE)</f>
        <v>0</v>
      </c>
    </row>
    <row r="629" spans="1:83" ht="27" hidden="1">
      <c r="A629" s="505"/>
      <c r="B629" s="505"/>
      <c r="C629" s="505"/>
      <c r="D629" s="1198" t="s">
        <v>1629</v>
      </c>
      <c r="E629" s="1199" t="s">
        <v>70</v>
      </c>
      <c r="F629" s="1202"/>
      <c r="G629" s="1202"/>
      <c r="H629" s="1202"/>
      <c r="I629" s="1202" t="s">
        <v>71</v>
      </c>
      <c r="J629" s="1202"/>
      <c r="K629" s="1202"/>
      <c r="L629" s="1202"/>
      <c r="M629" s="1202"/>
      <c r="N629" s="1203" t="s">
        <v>1630</v>
      </c>
      <c r="O629" s="1203" t="s">
        <v>73</v>
      </c>
      <c r="P629" s="1203" t="s">
        <v>73</v>
      </c>
      <c r="Q629" s="1203" t="s">
        <v>73</v>
      </c>
      <c r="R629" s="1203" t="s">
        <v>73</v>
      </c>
      <c r="S629" s="1198">
        <f>VLOOKUP($D629,'NI-San'!$B$1:$V$2048,12,FALSE)</f>
        <v>8977</v>
      </c>
      <c r="T629" s="1198">
        <f>VLOOKUP($D629,'NI-San'!$B$1:$V$2048,13,FALSE)</f>
        <v>12175</v>
      </c>
      <c r="U629" s="1198">
        <f>VLOOKUP($D629,'NI-San'!$B$1:$V$2048,16,FALSE)</f>
        <v>0</v>
      </c>
      <c r="V629" s="1198">
        <f>VLOOKUP($D629,'NI-San'!$B$1:$V$2048,17,FALSE)</f>
        <v>0</v>
      </c>
      <c r="W629" s="1198">
        <f>VLOOKUP($D629,'NI-San'!$B$1:$V$2048,18,FALSE)</f>
        <v>604</v>
      </c>
      <c r="X629" s="1198">
        <f>VLOOKUP($D629,'NI-San'!$B$1:$V$2048,19,FALSE)</f>
        <v>556</v>
      </c>
    </row>
    <row r="630" spans="1:83" ht="27" hidden="1">
      <c r="A630" s="505"/>
      <c r="B630" s="505"/>
      <c r="C630" s="505"/>
      <c r="D630" s="1198" t="s">
        <v>1631</v>
      </c>
      <c r="E630" s="1199" t="s">
        <v>70</v>
      </c>
      <c r="F630" s="1202" t="s">
        <v>157</v>
      </c>
      <c r="G630" s="1202"/>
      <c r="H630" s="1202" t="s">
        <v>1632</v>
      </c>
      <c r="I630" s="1202" t="s">
        <v>53</v>
      </c>
      <c r="J630" s="1202" t="s">
        <v>1318</v>
      </c>
      <c r="K630" s="1202" t="s">
        <v>1318</v>
      </c>
      <c r="L630" s="1202" t="s">
        <v>747</v>
      </c>
      <c r="M630" s="1202" t="s">
        <v>1633</v>
      </c>
      <c r="N630" s="1203" t="s">
        <v>1634</v>
      </c>
      <c r="O630" s="1203" t="s">
        <v>73</v>
      </c>
      <c r="P630" s="1203" t="s">
        <v>73</v>
      </c>
      <c r="Q630" s="1203" t="s">
        <v>750</v>
      </c>
      <c r="R630" s="1203" t="s">
        <v>1635</v>
      </c>
      <c r="S630" s="1198">
        <f>VLOOKUP($D630,'NI-San'!$B$1:$V$2048,12,FALSE)</f>
        <v>4499</v>
      </c>
      <c r="T630" s="1198">
        <f>VLOOKUP($D630,'NI-San'!$B$1:$V$2048,13,FALSE)</f>
        <v>5062</v>
      </c>
      <c r="U630" s="1198">
        <f>VLOOKUP($D630,'NI-San'!$B$1:$V$2048,16,FALSE)</f>
        <v>0</v>
      </c>
      <c r="V630" s="1198">
        <f>VLOOKUP($D630,'NI-San'!$B$1:$V$2048,17,FALSE)</f>
        <v>0</v>
      </c>
      <c r="W630" s="1198">
        <f>VLOOKUP($D630,'NI-San'!$B$1:$V$2048,18,FALSE)</f>
        <v>0</v>
      </c>
      <c r="X630" s="1198">
        <f>VLOOKUP($D630,'NI-San'!$B$1:$V$2048,19,FALSE)</f>
        <v>0</v>
      </c>
    </row>
    <row r="631" spans="1:83" ht="27" hidden="1">
      <c r="A631" s="505"/>
      <c r="B631" s="505"/>
      <c r="C631" s="505"/>
      <c r="D631" s="1198" t="s">
        <v>1636</v>
      </c>
      <c r="E631" s="1199" t="s">
        <v>70</v>
      </c>
      <c r="F631" s="1202" t="s">
        <v>157</v>
      </c>
      <c r="G631" s="1202"/>
      <c r="H631" s="1202" t="s">
        <v>1632</v>
      </c>
      <c r="I631" s="1202" t="s">
        <v>53</v>
      </c>
      <c r="J631" s="1202" t="s">
        <v>1114</v>
      </c>
      <c r="K631" s="1202" t="s">
        <v>1114</v>
      </c>
      <c r="L631" s="1202" t="s">
        <v>747</v>
      </c>
      <c r="M631" s="1202" t="s">
        <v>1633</v>
      </c>
      <c r="N631" s="1203" t="s">
        <v>1637</v>
      </c>
      <c r="O631" s="1203" t="s">
        <v>73</v>
      </c>
      <c r="P631" s="1203" t="s">
        <v>73</v>
      </c>
      <c r="Q631" s="1203" t="s">
        <v>750</v>
      </c>
      <c r="R631" s="1203" t="s">
        <v>1635</v>
      </c>
      <c r="S631" s="1198">
        <f>VLOOKUP($D631,'NI-San'!$B$1:$V$2048,12,FALSE)</f>
        <v>0</v>
      </c>
      <c r="T631" s="1198">
        <f>VLOOKUP($D631,'NI-San'!$B$1:$V$2048,13,FALSE)</f>
        <v>0</v>
      </c>
      <c r="U631" s="1198">
        <f>VLOOKUP($D631,'NI-San'!$B$1:$V$2048,16,FALSE)</f>
        <v>0</v>
      </c>
      <c r="V631" s="1198">
        <f>VLOOKUP($D631,'NI-San'!$B$1:$V$2048,17,FALSE)</f>
        <v>0</v>
      </c>
      <c r="W631" s="1198">
        <f>VLOOKUP($D631,'NI-San'!$B$1:$V$2048,18,FALSE)</f>
        <v>0</v>
      </c>
      <c r="X631" s="1198">
        <f>VLOOKUP($D631,'NI-San'!$B$1:$V$2048,19,FALSE)</f>
        <v>0</v>
      </c>
    </row>
    <row r="632" spans="1:83" s="744" customFormat="1" ht="27" hidden="1">
      <c r="A632" s="505"/>
      <c r="B632" s="505"/>
      <c r="C632" s="505"/>
      <c r="D632" s="1198" t="s">
        <v>1638</v>
      </c>
      <c r="E632" s="1199" t="s">
        <v>70</v>
      </c>
      <c r="F632" s="1202"/>
      <c r="G632" s="1202"/>
      <c r="H632" s="1202" t="s">
        <v>1632</v>
      </c>
      <c r="I632" s="1202" t="s">
        <v>53</v>
      </c>
      <c r="J632" s="1202" t="s">
        <v>1318</v>
      </c>
      <c r="K632" s="1202" t="s">
        <v>1318</v>
      </c>
      <c r="L632" s="1202" t="s">
        <v>747</v>
      </c>
      <c r="M632" s="1202" t="s">
        <v>1633</v>
      </c>
      <c r="N632" s="1203" t="s">
        <v>1639</v>
      </c>
      <c r="O632" s="1203" t="s">
        <v>73</v>
      </c>
      <c r="P632" s="1203" t="s">
        <v>73</v>
      </c>
      <c r="Q632" s="1203" t="s">
        <v>750</v>
      </c>
      <c r="R632" s="1203" t="s">
        <v>1635</v>
      </c>
      <c r="S632" s="1198">
        <f>VLOOKUP($D632,'NI-San'!$B$1:$V$2048,12,FALSE)</f>
        <v>0</v>
      </c>
      <c r="T632" s="1198">
        <f>VLOOKUP($D632,'NI-San'!$B$1:$V$2048,13,FALSE)</f>
        <v>0</v>
      </c>
      <c r="U632" s="1198">
        <f>VLOOKUP($D632,'NI-San'!$B$1:$V$2048,16,FALSE)</f>
        <v>0</v>
      </c>
      <c r="V632" s="1198">
        <f>VLOOKUP($D632,'NI-San'!$B$1:$V$2048,17,FALSE)</f>
        <v>0</v>
      </c>
      <c r="W632" s="1198">
        <f>VLOOKUP($D632,'NI-San'!$B$1:$V$2048,18,FALSE)</f>
        <v>0</v>
      </c>
      <c r="X632" s="1198">
        <f>VLOOKUP($D632,'NI-San'!$B$1:$V$2048,19,FALSE)</f>
        <v>0</v>
      </c>
      <c r="Y632" s="504"/>
      <c r="Z632" s="504"/>
      <c r="AA632" s="504"/>
      <c r="AB632" s="504"/>
      <c r="AC632" s="504"/>
      <c r="AD632" s="504"/>
      <c r="AE632" s="504"/>
      <c r="AF632" s="504"/>
      <c r="AG632" s="504"/>
      <c r="AH632" s="504"/>
      <c r="AI632" s="504"/>
      <c r="AJ632" s="504"/>
      <c r="AK632" s="504"/>
      <c r="AL632" s="504"/>
      <c r="AM632" s="504"/>
      <c r="AN632" s="504"/>
      <c r="AO632" s="504"/>
      <c r="AP632" s="504"/>
      <c r="AQ632" s="504"/>
      <c r="AR632" s="504"/>
      <c r="AS632" s="504"/>
      <c r="AT632" s="504"/>
      <c r="AU632" s="504"/>
      <c r="AV632" s="504"/>
      <c r="AW632" s="504"/>
      <c r="AX632" s="504"/>
      <c r="AY632" s="504"/>
      <c r="AZ632" s="504"/>
      <c r="BA632" s="504"/>
      <c r="BB632" s="504"/>
      <c r="BC632" s="504"/>
      <c r="BD632" s="504"/>
      <c r="BE632" s="504"/>
      <c r="BF632" s="504"/>
      <c r="BG632" s="504"/>
      <c r="BH632" s="504"/>
      <c r="BI632" s="504"/>
      <c r="BJ632" s="504"/>
      <c r="BK632" s="504"/>
      <c r="BL632" s="504"/>
      <c r="BM632" s="504"/>
      <c r="BN632" s="504"/>
      <c r="BO632" s="504"/>
      <c r="BP632" s="504"/>
      <c r="BQ632" s="504"/>
      <c r="BR632" s="504"/>
      <c r="BS632" s="504"/>
      <c r="BT632" s="504"/>
      <c r="BU632" s="504"/>
      <c r="BV632" s="504"/>
      <c r="BW632" s="504"/>
      <c r="BX632" s="504"/>
      <c r="BY632" s="504"/>
      <c r="BZ632" s="504"/>
      <c r="CA632" s="504"/>
      <c r="CB632" s="504"/>
      <c r="CC632" s="504"/>
      <c r="CD632" s="504"/>
      <c r="CE632" s="504"/>
    </row>
    <row r="633" spans="1:83" ht="27" hidden="1">
      <c r="A633" s="505"/>
      <c r="B633" s="505"/>
      <c r="C633" s="505"/>
      <c r="D633" s="1198" t="s">
        <v>1640</v>
      </c>
      <c r="E633" s="1199" t="s">
        <v>70</v>
      </c>
      <c r="F633" s="1202"/>
      <c r="G633" s="1202"/>
      <c r="H633" s="1202" t="s">
        <v>1641</v>
      </c>
      <c r="I633" s="1202" t="s">
        <v>53</v>
      </c>
      <c r="J633" s="1202" t="s">
        <v>1318</v>
      </c>
      <c r="K633" s="1202" t="s">
        <v>1318</v>
      </c>
      <c r="L633" s="1202" t="s">
        <v>747</v>
      </c>
      <c r="M633" s="1202" t="s">
        <v>1633</v>
      </c>
      <c r="N633" s="1203" t="s">
        <v>1642</v>
      </c>
      <c r="O633" s="1203" t="s">
        <v>73</v>
      </c>
      <c r="P633" s="1203" t="s">
        <v>73</v>
      </c>
      <c r="Q633" s="1203" t="s">
        <v>750</v>
      </c>
      <c r="R633" s="1203" t="s">
        <v>1643</v>
      </c>
      <c r="S633" s="1198">
        <f>VLOOKUP($D633,'NI-San'!$B$1:$V$2048,12,FALSE)</f>
        <v>9</v>
      </c>
      <c r="T633" s="1198">
        <f>VLOOKUP($D633,'NI-San'!$B$1:$V$2048,13,FALSE)</f>
        <v>28</v>
      </c>
      <c r="U633" s="1198">
        <f>VLOOKUP($D633,'NI-San'!$B$1:$V$2048,16,FALSE)</f>
        <v>0</v>
      </c>
      <c r="V633" s="1198">
        <f>VLOOKUP($D633,'NI-San'!$B$1:$V$2048,17,FALSE)</f>
        <v>0</v>
      </c>
      <c r="W633" s="1198">
        <f>VLOOKUP($D633,'NI-San'!$B$1:$V$2048,18,FALSE)</f>
        <v>16</v>
      </c>
      <c r="X633" s="1198">
        <f>VLOOKUP($D633,'NI-San'!$B$1:$V$2048,19,FALSE)</f>
        <v>0</v>
      </c>
    </row>
    <row r="634" spans="1:83" ht="27" hidden="1">
      <c r="A634" s="505"/>
      <c r="B634" s="505"/>
      <c r="C634" s="505"/>
      <c r="D634" s="1198" t="s">
        <v>1644</v>
      </c>
      <c r="E634" s="1199" t="s">
        <v>70</v>
      </c>
      <c r="F634" s="1202"/>
      <c r="G634" s="1202"/>
      <c r="H634" s="1202" t="s">
        <v>1641</v>
      </c>
      <c r="I634" s="1202" t="s">
        <v>53</v>
      </c>
      <c r="J634" s="1202" t="s">
        <v>1114</v>
      </c>
      <c r="K634" s="1202" t="s">
        <v>1114</v>
      </c>
      <c r="L634" s="1202" t="s">
        <v>747</v>
      </c>
      <c r="M634" s="1202" t="s">
        <v>1633</v>
      </c>
      <c r="N634" s="1203" t="s">
        <v>1645</v>
      </c>
      <c r="O634" s="1203" t="s">
        <v>73</v>
      </c>
      <c r="P634" s="1203" t="s">
        <v>73</v>
      </c>
      <c r="Q634" s="1203" t="s">
        <v>750</v>
      </c>
      <c r="R634" s="1203" t="s">
        <v>1643</v>
      </c>
      <c r="S634" s="1198">
        <f>VLOOKUP($D634,'NI-San'!$B$1:$V$2048,12,FALSE)</f>
        <v>119</v>
      </c>
      <c r="T634" s="1198">
        <f>VLOOKUP($D634,'NI-San'!$B$1:$V$2048,13,FALSE)</f>
        <v>283</v>
      </c>
      <c r="U634" s="1198">
        <f>VLOOKUP($D634,'NI-San'!$B$1:$V$2048,16,FALSE)</f>
        <v>0</v>
      </c>
      <c r="V634" s="1198">
        <f>VLOOKUP($D634,'NI-San'!$B$1:$V$2048,17,FALSE)</f>
        <v>0</v>
      </c>
      <c r="W634" s="1198">
        <f>VLOOKUP($D634,'NI-San'!$B$1:$V$2048,18,FALSE)</f>
        <v>0</v>
      </c>
      <c r="X634" s="1198">
        <f>VLOOKUP($D634,'NI-San'!$B$1:$V$2048,19,FALSE)</f>
        <v>0</v>
      </c>
    </row>
    <row r="635" spans="1:83" ht="27" hidden="1">
      <c r="A635" s="505"/>
      <c r="B635" s="505"/>
      <c r="C635" s="505"/>
      <c r="D635" s="1198" t="s">
        <v>1646</v>
      </c>
      <c r="E635" s="1199" t="s">
        <v>70</v>
      </c>
      <c r="F635" s="1202"/>
      <c r="G635" s="1202"/>
      <c r="H635" s="1202" t="s">
        <v>1641</v>
      </c>
      <c r="I635" s="1202" t="s">
        <v>53</v>
      </c>
      <c r="J635" s="1202" t="s">
        <v>1318</v>
      </c>
      <c r="K635" s="1202" t="s">
        <v>1318</v>
      </c>
      <c r="L635" s="1202" t="s">
        <v>747</v>
      </c>
      <c r="M635" s="1202" t="s">
        <v>1633</v>
      </c>
      <c r="N635" s="1203" t="s">
        <v>1647</v>
      </c>
      <c r="O635" s="1203" t="s">
        <v>73</v>
      </c>
      <c r="P635" s="1203" t="s">
        <v>73</v>
      </c>
      <c r="Q635" s="1203" t="s">
        <v>750</v>
      </c>
      <c r="R635" s="1203" t="s">
        <v>1643</v>
      </c>
      <c r="S635" s="1198">
        <f>VLOOKUP($D635,'NI-San'!$B$1:$V$2048,12,FALSE)</f>
        <v>0</v>
      </c>
      <c r="T635" s="1198">
        <f>VLOOKUP($D635,'NI-San'!$B$1:$V$2048,13,FALSE)</f>
        <v>0</v>
      </c>
      <c r="U635" s="1198">
        <f>VLOOKUP($D635,'NI-San'!$B$1:$V$2048,16,FALSE)</f>
        <v>0</v>
      </c>
      <c r="V635" s="1198">
        <f>VLOOKUP($D635,'NI-San'!$B$1:$V$2048,17,FALSE)</f>
        <v>0</v>
      </c>
      <c r="W635" s="1198">
        <f>VLOOKUP($D635,'NI-San'!$B$1:$V$2048,18,FALSE)</f>
        <v>0</v>
      </c>
      <c r="X635" s="1198">
        <f>VLOOKUP($D635,'NI-San'!$B$1:$V$2048,19,FALSE)</f>
        <v>0</v>
      </c>
    </row>
    <row r="636" spans="1:83" ht="27" hidden="1">
      <c r="A636" s="505"/>
      <c r="B636" s="505"/>
      <c r="C636" s="505"/>
      <c r="D636" s="1198" t="s">
        <v>1648</v>
      </c>
      <c r="E636" s="1199" t="s">
        <v>70</v>
      </c>
      <c r="F636" s="1202"/>
      <c r="G636" s="1202"/>
      <c r="H636" s="1202" t="s">
        <v>1649</v>
      </c>
      <c r="I636" s="1202" t="s">
        <v>53</v>
      </c>
      <c r="J636" s="1202" t="s">
        <v>1318</v>
      </c>
      <c r="K636" s="1202" t="s">
        <v>1318</v>
      </c>
      <c r="L636" s="1202" t="s">
        <v>747</v>
      </c>
      <c r="M636" s="1202" t="s">
        <v>1633</v>
      </c>
      <c r="N636" s="1203" t="s">
        <v>1650</v>
      </c>
      <c r="O636" s="1203" t="s">
        <v>73</v>
      </c>
      <c r="P636" s="1203" t="s">
        <v>73</v>
      </c>
      <c r="Q636" s="1203" t="s">
        <v>750</v>
      </c>
      <c r="R636" s="1203" t="s">
        <v>1341</v>
      </c>
      <c r="S636" s="1198">
        <f>VLOOKUP($D636,'NI-San'!$B$1:$V$2048,12,FALSE)</f>
        <v>6</v>
      </c>
      <c r="T636" s="1198">
        <f>VLOOKUP($D636,'NI-San'!$B$1:$V$2048,13,FALSE)</f>
        <v>483</v>
      </c>
      <c r="U636" s="1198">
        <f>VLOOKUP($D636,'NI-San'!$B$1:$V$2048,16,FALSE)</f>
        <v>0</v>
      </c>
      <c r="V636" s="1198">
        <f>VLOOKUP($D636,'NI-San'!$B$1:$V$2048,17,FALSE)</f>
        <v>0</v>
      </c>
      <c r="W636" s="1198">
        <f>VLOOKUP($D636,'NI-San'!$B$1:$V$2048,18,FALSE)</f>
        <v>0</v>
      </c>
      <c r="X636" s="1198">
        <f>VLOOKUP($D636,'NI-San'!$B$1:$V$2048,19,FALSE)</f>
        <v>0</v>
      </c>
    </row>
    <row r="637" spans="1:83" ht="27" hidden="1">
      <c r="A637" s="505"/>
      <c r="B637" s="505"/>
      <c r="C637" s="505"/>
      <c r="D637" s="1198" t="s">
        <v>1651</v>
      </c>
      <c r="E637" s="1199" t="s">
        <v>70</v>
      </c>
      <c r="F637" s="1202"/>
      <c r="G637" s="1202"/>
      <c r="H637" s="1202" t="s">
        <v>1649</v>
      </c>
      <c r="I637" s="1202" t="s">
        <v>53</v>
      </c>
      <c r="J637" s="1202" t="s">
        <v>1318</v>
      </c>
      <c r="K637" s="1202" t="s">
        <v>1318</v>
      </c>
      <c r="L637" s="1202" t="s">
        <v>747</v>
      </c>
      <c r="M637" s="1202" t="s">
        <v>1633</v>
      </c>
      <c r="N637" s="1203" t="s">
        <v>1652</v>
      </c>
      <c r="O637" s="1203" t="s">
        <v>73</v>
      </c>
      <c r="P637" s="1203" t="s">
        <v>73</v>
      </c>
      <c r="Q637" s="1203" t="s">
        <v>750</v>
      </c>
      <c r="R637" s="1203" t="s">
        <v>1341</v>
      </c>
      <c r="S637" s="1198">
        <f>VLOOKUP($D637,'NI-San'!$B$1:$V$2048,12,FALSE)</f>
        <v>0</v>
      </c>
      <c r="T637" s="1198">
        <f>VLOOKUP($D637,'NI-San'!$B$1:$V$2048,13,FALSE)</f>
        <v>0</v>
      </c>
      <c r="U637" s="1198">
        <f>VLOOKUP($D637,'NI-San'!$B$1:$V$2048,16,FALSE)</f>
        <v>0</v>
      </c>
      <c r="V637" s="1198">
        <f>VLOOKUP($D637,'NI-San'!$B$1:$V$2048,17,FALSE)</f>
        <v>0</v>
      </c>
      <c r="W637" s="1198">
        <f>VLOOKUP($D637,'NI-San'!$B$1:$V$2048,18,FALSE)</f>
        <v>0</v>
      </c>
      <c r="X637" s="1198">
        <f>VLOOKUP($D637,'NI-San'!$B$1:$V$2048,19,FALSE)</f>
        <v>0</v>
      </c>
    </row>
    <row r="638" spans="1:83" ht="27" hidden="1">
      <c r="A638" s="505"/>
      <c r="B638" s="505"/>
      <c r="C638" s="505"/>
      <c r="D638" s="1198" t="s">
        <v>1653</v>
      </c>
      <c r="E638" s="1199" t="s">
        <v>70</v>
      </c>
      <c r="F638" s="1202"/>
      <c r="G638" s="1202"/>
      <c r="H638" s="1202" t="s">
        <v>1654</v>
      </c>
      <c r="I638" s="1202" t="s">
        <v>53</v>
      </c>
      <c r="J638" s="1202" t="s">
        <v>1318</v>
      </c>
      <c r="K638" s="1202" t="s">
        <v>1318</v>
      </c>
      <c r="L638" s="1202" t="s">
        <v>747</v>
      </c>
      <c r="M638" s="1202" t="s">
        <v>1633</v>
      </c>
      <c r="N638" s="1203" t="s">
        <v>1655</v>
      </c>
      <c r="O638" s="1203" t="s">
        <v>73</v>
      </c>
      <c r="P638" s="1203" t="s">
        <v>73</v>
      </c>
      <c r="Q638" s="1203" t="s">
        <v>750</v>
      </c>
      <c r="R638" s="1203" t="s">
        <v>1656</v>
      </c>
      <c r="S638" s="1198">
        <f>VLOOKUP($D638,'NI-San'!$B$1:$V$2048,12,FALSE)</f>
        <v>1239</v>
      </c>
      <c r="T638" s="1198">
        <f>VLOOKUP($D638,'NI-San'!$B$1:$V$2048,13,FALSE)</f>
        <v>771</v>
      </c>
      <c r="U638" s="1198">
        <f>VLOOKUP($D638,'NI-San'!$B$1:$V$2048,16,FALSE)</f>
        <v>0</v>
      </c>
      <c r="V638" s="1198">
        <f>VLOOKUP($D638,'NI-San'!$B$1:$V$2048,17,FALSE)</f>
        <v>0</v>
      </c>
      <c r="W638" s="1198">
        <f>VLOOKUP($D638,'NI-San'!$B$1:$V$2048,18,FALSE)</f>
        <v>32</v>
      </c>
      <c r="X638" s="1198">
        <f>VLOOKUP($D638,'NI-San'!$B$1:$V$2048,19,FALSE)</f>
        <v>0</v>
      </c>
    </row>
    <row r="639" spans="1:83" ht="27" hidden="1">
      <c r="A639" s="505"/>
      <c r="B639" s="505"/>
      <c r="C639" s="505"/>
      <c r="D639" s="1198" t="s">
        <v>1657</v>
      </c>
      <c r="E639" s="1199" t="s">
        <v>70</v>
      </c>
      <c r="F639" s="1202"/>
      <c r="G639" s="1202"/>
      <c r="H639" s="1202" t="s">
        <v>1654</v>
      </c>
      <c r="I639" s="1202" t="s">
        <v>53</v>
      </c>
      <c r="J639" s="1202" t="s">
        <v>1114</v>
      </c>
      <c r="K639" s="1202" t="s">
        <v>1114</v>
      </c>
      <c r="L639" s="1202" t="s">
        <v>747</v>
      </c>
      <c r="M639" s="1202" t="s">
        <v>1633</v>
      </c>
      <c r="N639" s="1203" t="s">
        <v>1658</v>
      </c>
      <c r="O639" s="1203" t="s">
        <v>73</v>
      </c>
      <c r="P639" s="1203" t="s">
        <v>73</v>
      </c>
      <c r="Q639" s="1203" t="s">
        <v>750</v>
      </c>
      <c r="R639" s="1203" t="s">
        <v>1656</v>
      </c>
      <c r="S639" s="1198">
        <f>VLOOKUP($D639,'NI-San'!$B$1:$V$2048,12,FALSE)</f>
        <v>1817</v>
      </c>
      <c r="T639" s="1198">
        <f>VLOOKUP($D639,'NI-San'!$B$1:$V$2048,13,FALSE)</f>
        <v>1706</v>
      </c>
      <c r="U639" s="1198">
        <f>VLOOKUP($D639,'NI-San'!$B$1:$V$2048,16,FALSE)</f>
        <v>0</v>
      </c>
      <c r="V639" s="1198">
        <f>VLOOKUP($D639,'NI-San'!$B$1:$V$2048,17,FALSE)</f>
        <v>0</v>
      </c>
      <c r="W639" s="1198">
        <f>VLOOKUP($D639,'NI-San'!$B$1:$V$2048,18,FALSE)</f>
        <v>556</v>
      </c>
      <c r="X639" s="1198">
        <f>VLOOKUP($D639,'NI-San'!$B$1:$V$2048,19,FALSE)</f>
        <v>556</v>
      </c>
    </row>
    <row r="640" spans="1:83" ht="27" hidden="1">
      <c r="A640" s="505"/>
      <c r="B640" s="505"/>
      <c r="C640" s="505"/>
      <c r="D640" s="1198" t="s">
        <v>1659</v>
      </c>
      <c r="E640" s="1199" t="s">
        <v>70</v>
      </c>
      <c r="F640" s="1202"/>
      <c r="G640" s="1202"/>
      <c r="H640" s="1202" t="s">
        <v>1654</v>
      </c>
      <c r="I640" s="1202" t="s">
        <v>53</v>
      </c>
      <c r="J640" s="1202" t="s">
        <v>1318</v>
      </c>
      <c r="K640" s="1202" t="s">
        <v>1318</v>
      </c>
      <c r="L640" s="1202" t="s">
        <v>747</v>
      </c>
      <c r="M640" s="1202" t="s">
        <v>1633</v>
      </c>
      <c r="N640" s="1203" t="s">
        <v>1660</v>
      </c>
      <c r="O640" s="1203" t="s">
        <v>73</v>
      </c>
      <c r="P640" s="1203" t="s">
        <v>73</v>
      </c>
      <c r="Q640" s="1203" t="s">
        <v>750</v>
      </c>
      <c r="R640" s="1203" t="s">
        <v>1656</v>
      </c>
      <c r="S640" s="1198">
        <f>VLOOKUP($D640,'NI-San'!$B$1:$V$2048,12,FALSE)</f>
        <v>0</v>
      </c>
      <c r="T640" s="1198">
        <f>VLOOKUP($D640,'NI-San'!$B$1:$V$2048,13,FALSE)</f>
        <v>0</v>
      </c>
      <c r="U640" s="1198">
        <f>VLOOKUP($D640,'NI-San'!$B$1:$V$2048,16,FALSE)</f>
        <v>0</v>
      </c>
      <c r="V640" s="1198">
        <f>VLOOKUP($D640,'NI-San'!$B$1:$V$2048,17,FALSE)</f>
        <v>0</v>
      </c>
      <c r="W640" s="1198">
        <f>VLOOKUP($D640,'NI-San'!$B$1:$V$2048,18,FALSE)</f>
        <v>0</v>
      </c>
      <c r="X640" s="1198">
        <f>VLOOKUP($D640,'NI-San'!$B$1:$V$2048,19,FALSE)</f>
        <v>0</v>
      </c>
    </row>
    <row r="641" spans="1:24" hidden="1">
      <c r="A641" s="505"/>
      <c r="B641" s="505"/>
      <c r="C641" s="505"/>
      <c r="D641" s="1198" t="s">
        <v>1661</v>
      </c>
      <c r="E641" s="1199" t="s">
        <v>70</v>
      </c>
      <c r="F641" s="1202"/>
      <c r="G641" s="1202"/>
      <c r="H641" s="1202"/>
      <c r="I641" s="1202" t="s">
        <v>53</v>
      </c>
      <c r="J641" s="1202"/>
      <c r="K641" s="1202"/>
      <c r="L641" s="1202"/>
      <c r="M641" s="1202" t="s">
        <v>1633</v>
      </c>
      <c r="N641" s="1203" t="s">
        <v>1662</v>
      </c>
      <c r="O641" s="1203" t="s">
        <v>73</v>
      </c>
      <c r="P641" s="1203" t="s">
        <v>73</v>
      </c>
      <c r="Q641" s="1203" t="s">
        <v>73</v>
      </c>
      <c r="R641" s="1203" t="s">
        <v>73</v>
      </c>
      <c r="S641" s="1198">
        <f>VLOOKUP($D641,'NI-San'!$B$1:$V$2048,12,FALSE)</f>
        <v>0</v>
      </c>
      <c r="T641" s="1198">
        <f>VLOOKUP($D641,'NI-San'!$B$1:$V$2048,13,FALSE)</f>
        <v>0</v>
      </c>
      <c r="U641" s="1198">
        <f>VLOOKUP($D641,'NI-San'!$B$1:$V$2048,16,FALSE)</f>
        <v>0</v>
      </c>
      <c r="V641" s="1198">
        <f>VLOOKUP($D641,'NI-San'!$B$1:$V$2048,17,FALSE)</f>
        <v>0</v>
      </c>
      <c r="W641" s="1198">
        <f>VLOOKUP($D641,'NI-San'!$B$1:$V$2048,18,FALSE)</f>
        <v>0</v>
      </c>
      <c r="X641" s="1198">
        <f>VLOOKUP($D641,'NI-San'!$B$1:$V$2048,19,FALSE)</f>
        <v>0</v>
      </c>
    </row>
    <row r="642" spans="1:24" ht="27" hidden="1">
      <c r="A642" s="505"/>
      <c r="B642" s="505"/>
      <c r="C642" s="505"/>
      <c r="D642" s="1198" t="s">
        <v>1663</v>
      </c>
      <c r="E642" s="1199" t="s">
        <v>70</v>
      </c>
      <c r="F642" s="1202"/>
      <c r="G642" s="1202"/>
      <c r="H642" s="1202" t="s">
        <v>1654</v>
      </c>
      <c r="I642" s="1202" t="s">
        <v>53</v>
      </c>
      <c r="J642" s="1202" t="s">
        <v>1318</v>
      </c>
      <c r="K642" s="1202" t="s">
        <v>1318</v>
      </c>
      <c r="L642" s="1202" t="s">
        <v>747</v>
      </c>
      <c r="M642" s="1202" t="s">
        <v>1633</v>
      </c>
      <c r="N642" s="1203" t="s">
        <v>1664</v>
      </c>
      <c r="O642" s="1203" t="s">
        <v>73</v>
      </c>
      <c r="P642" s="1203" t="s">
        <v>73</v>
      </c>
      <c r="Q642" s="1203" t="s">
        <v>750</v>
      </c>
      <c r="R642" s="1203" t="s">
        <v>1665</v>
      </c>
      <c r="S642" s="1198">
        <f>VLOOKUP($D642,'NI-San'!$B$1:$V$2048,12,FALSE)</f>
        <v>0</v>
      </c>
      <c r="T642" s="1198">
        <f>VLOOKUP($D642,'NI-San'!$B$1:$V$2048,13,FALSE)</f>
        <v>0</v>
      </c>
      <c r="U642" s="1198">
        <f>VLOOKUP($D642,'NI-San'!$B$1:$V$2048,16,FALSE)</f>
        <v>0</v>
      </c>
      <c r="V642" s="1198">
        <f>VLOOKUP($D642,'NI-San'!$B$1:$V$2048,17,FALSE)</f>
        <v>0</v>
      </c>
      <c r="W642" s="1198">
        <f>VLOOKUP($D642,'NI-San'!$B$1:$V$2048,18,FALSE)</f>
        <v>0</v>
      </c>
      <c r="X642" s="1198">
        <f>VLOOKUP($D642,'NI-San'!$B$1:$V$2048,19,FALSE)</f>
        <v>0</v>
      </c>
    </row>
    <row r="643" spans="1:24" hidden="1">
      <c r="A643" s="505"/>
      <c r="B643" s="505"/>
      <c r="C643" s="505"/>
      <c r="D643" s="1198" t="s">
        <v>1666</v>
      </c>
      <c r="E643" s="1199" t="s">
        <v>70</v>
      </c>
      <c r="F643" s="1202"/>
      <c r="G643" s="1202"/>
      <c r="H643" s="1202" t="s">
        <v>1654</v>
      </c>
      <c r="I643" s="1202" t="s">
        <v>53</v>
      </c>
      <c r="J643" s="1202" t="s">
        <v>958</v>
      </c>
      <c r="K643" s="1202" t="s">
        <v>958</v>
      </c>
      <c r="L643" s="1202" t="s">
        <v>1045</v>
      </c>
      <c r="M643" s="1202" t="s">
        <v>1633</v>
      </c>
      <c r="N643" s="1203" t="s">
        <v>1667</v>
      </c>
      <c r="O643" s="1203" t="s">
        <v>73</v>
      </c>
      <c r="P643" s="1203" t="s">
        <v>73</v>
      </c>
      <c r="Q643" s="1203" t="s">
        <v>73</v>
      </c>
      <c r="R643" s="1203" t="s">
        <v>73</v>
      </c>
      <c r="S643" s="1198">
        <f>VLOOKUP($D643,'NI-San'!$B$1:$V$2048,12,FALSE)</f>
        <v>0</v>
      </c>
      <c r="T643" s="1198">
        <f>VLOOKUP($D643,'NI-San'!$B$1:$V$2048,13,FALSE)</f>
        <v>0</v>
      </c>
      <c r="U643" s="1198">
        <f>VLOOKUP($D643,'NI-San'!$B$1:$V$2048,16,FALSE)</f>
        <v>0</v>
      </c>
      <c r="V643" s="1198">
        <f>VLOOKUP($D643,'NI-San'!$B$1:$V$2048,17,FALSE)</f>
        <v>0</v>
      </c>
      <c r="W643" s="1198">
        <f>VLOOKUP($D643,'NI-San'!$B$1:$V$2048,18,FALSE)</f>
        <v>0</v>
      </c>
      <c r="X643" s="1198">
        <f>VLOOKUP($D643,'NI-San'!$B$1:$V$2048,19,FALSE)</f>
        <v>0</v>
      </c>
    </row>
    <row r="644" spans="1:24" ht="27" hidden="1">
      <c r="A644" s="505"/>
      <c r="B644" s="505"/>
      <c r="C644" s="505"/>
      <c r="D644" s="1198" t="s">
        <v>1668</v>
      </c>
      <c r="E644" s="1199" t="s">
        <v>70</v>
      </c>
      <c r="F644" s="1202"/>
      <c r="G644" s="1202"/>
      <c r="H644" s="1204" t="s">
        <v>1669</v>
      </c>
      <c r="I644" s="1202" t="s">
        <v>53</v>
      </c>
      <c r="J644" s="1202" t="s">
        <v>746</v>
      </c>
      <c r="K644" s="1202" t="s">
        <v>746</v>
      </c>
      <c r="L644" s="1202" t="s">
        <v>747</v>
      </c>
      <c r="M644" s="1202" t="s">
        <v>1670</v>
      </c>
      <c r="N644" s="1202" t="s">
        <v>1671</v>
      </c>
      <c r="O644" s="1203" t="s">
        <v>750</v>
      </c>
      <c r="P644" s="1203" t="s">
        <v>1672</v>
      </c>
      <c r="Q644" s="1203" t="s">
        <v>750</v>
      </c>
      <c r="R644" s="1203" t="s">
        <v>1673</v>
      </c>
      <c r="S644" s="1198">
        <f>VLOOKUP($D644,'NI-San'!$B$1:$V$2048,12,FALSE)</f>
        <v>0</v>
      </c>
      <c r="T644" s="1198">
        <f>VLOOKUP($D644,'NI-San'!$B$1:$V$2048,13,FALSE)</f>
        <v>0</v>
      </c>
      <c r="U644" s="1198">
        <f>VLOOKUP($D644,'NI-San'!$B$1:$V$2048,16,FALSE)</f>
        <v>0</v>
      </c>
      <c r="V644" s="1198">
        <f>VLOOKUP($D644,'NI-San'!$B$1:$V$2048,17,FALSE)</f>
        <v>0</v>
      </c>
      <c r="W644" s="1198">
        <f>VLOOKUP($D644,'NI-San'!$B$1:$V$2048,18,FALSE)</f>
        <v>0</v>
      </c>
      <c r="X644" s="1198">
        <f>VLOOKUP($D644,'NI-San'!$B$1:$V$2048,19,FALSE)</f>
        <v>0</v>
      </c>
    </row>
    <row r="645" spans="1:24">
      <c r="A645" s="505"/>
      <c r="B645" s="505"/>
      <c r="C645" s="505"/>
      <c r="D645" s="1198" t="s">
        <v>1674</v>
      </c>
      <c r="E645" s="1199" t="s">
        <v>70</v>
      </c>
      <c r="F645" s="1202" t="s">
        <v>295</v>
      </c>
      <c r="G645" s="1202"/>
      <c r="H645" s="1202" t="s">
        <v>1675</v>
      </c>
      <c r="I645" s="1202" t="s">
        <v>531</v>
      </c>
      <c r="J645" s="1202" t="s">
        <v>1676</v>
      </c>
      <c r="K645" s="1202" t="s">
        <v>1676</v>
      </c>
      <c r="L645" s="1202"/>
      <c r="M645" s="1202" t="s">
        <v>1633</v>
      </c>
      <c r="N645" s="1203" t="s">
        <v>1677</v>
      </c>
      <c r="O645" s="1203" t="s">
        <v>73</v>
      </c>
      <c r="P645" s="1203" t="s">
        <v>73</v>
      </c>
      <c r="Q645" s="1203" t="s">
        <v>73</v>
      </c>
      <c r="R645" s="1203" t="s">
        <v>73</v>
      </c>
      <c r="S645" s="1198">
        <f>VLOOKUP($D645,'NI-San'!$B$1:$V$2048,12,FALSE)</f>
        <v>1288</v>
      </c>
      <c r="T645" s="1198">
        <f>VLOOKUP($D645,'NI-San'!$B$1:$V$2048,13,FALSE)</f>
        <v>0</v>
      </c>
      <c r="U645" s="1198">
        <f>VLOOKUP($D645,'NI-San'!$B$1:$V$2048,16,FALSE)</f>
        <v>0</v>
      </c>
      <c r="V645" s="1198">
        <f>VLOOKUP($D645,'NI-San'!$B$1:$V$2048,17,FALSE)</f>
        <v>0</v>
      </c>
      <c r="W645" s="1198">
        <f>VLOOKUP($D645,'NI-San'!$B$1:$V$2048,18,FALSE)</f>
        <v>0</v>
      </c>
      <c r="X645" s="1198">
        <f>VLOOKUP($D645,'NI-San'!$B$1:$V$2048,19,FALSE)</f>
        <v>0</v>
      </c>
    </row>
    <row r="646" spans="1:24">
      <c r="A646" s="505"/>
      <c r="B646" s="505"/>
      <c r="C646" s="505"/>
      <c r="D646" s="1271" t="s">
        <v>1678</v>
      </c>
      <c r="E646" s="1254" t="s">
        <v>70</v>
      </c>
      <c r="F646" s="1202" t="s">
        <v>295</v>
      </c>
      <c r="G646" s="1202"/>
      <c r="H646" s="1202" t="s">
        <v>1675</v>
      </c>
      <c r="I646" s="1202" t="s">
        <v>531</v>
      </c>
      <c r="J646" s="1202" t="s">
        <v>1676</v>
      </c>
      <c r="K646" s="1202" t="s">
        <v>1676</v>
      </c>
      <c r="L646" s="1202"/>
      <c r="M646" s="1202" t="s">
        <v>1633</v>
      </c>
      <c r="N646" s="1203" t="s">
        <v>1679</v>
      </c>
      <c r="O646" s="1203"/>
      <c r="P646" s="1203"/>
      <c r="Q646" s="1203"/>
      <c r="R646" s="1203"/>
      <c r="S646" s="1198">
        <f>VLOOKUP($D646,'NI-San'!$B$1:$V$2048,12,FALSE)</f>
        <v>0</v>
      </c>
      <c r="T646" s="1198">
        <f>VLOOKUP($D646,'NI-San'!$B$1:$V$2048,13,FALSE)</f>
        <v>3655</v>
      </c>
      <c r="U646" s="1198">
        <f>VLOOKUP($D646,'NI-San'!$B$1:$V$2048,16,FALSE)</f>
        <v>0</v>
      </c>
      <c r="V646" s="1198"/>
      <c r="W646" s="1198"/>
      <c r="X646" s="1198"/>
    </row>
    <row r="647" spans="1:24">
      <c r="A647" s="505"/>
      <c r="B647" s="505"/>
      <c r="C647" s="505"/>
      <c r="D647" s="1271" t="s">
        <v>1680</v>
      </c>
      <c r="E647" s="1254" t="s">
        <v>70</v>
      </c>
      <c r="F647" s="1202" t="s">
        <v>295</v>
      </c>
      <c r="G647" s="1202"/>
      <c r="H647" s="1202" t="s">
        <v>1675</v>
      </c>
      <c r="I647" s="1202" t="s">
        <v>531</v>
      </c>
      <c r="J647" s="1202" t="s">
        <v>1676</v>
      </c>
      <c r="K647" s="1202" t="s">
        <v>1676</v>
      </c>
      <c r="L647" s="1202"/>
      <c r="M647" s="1202" t="s">
        <v>1633</v>
      </c>
      <c r="N647" s="1203" t="s">
        <v>1681</v>
      </c>
      <c r="O647" s="1203"/>
      <c r="P647" s="1203"/>
      <c r="Q647" s="1203"/>
      <c r="R647" s="1203"/>
      <c r="S647" s="1198">
        <f>VLOOKUP($D647,'NI-San'!$B$1:$V$2048,12,FALSE)</f>
        <v>0</v>
      </c>
      <c r="T647" s="1198">
        <f>VLOOKUP($D647,'NI-San'!$B$1:$V$2048,13,FALSE)</f>
        <v>187</v>
      </c>
      <c r="U647" s="1198">
        <f>VLOOKUP($D647,'NI-San'!$B$1:$V$2048,16,FALSE)</f>
        <v>0</v>
      </c>
      <c r="V647" s="1198"/>
      <c r="W647" s="1198"/>
      <c r="X647" s="1198"/>
    </row>
    <row r="648" spans="1:24">
      <c r="A648" s="505"/>
      <c r="B648" s="505"/>
      <c r="C648" s="505"/>
      <c r="D648" s="1272" t="s">
        <v>1682</v>
      </c>
      <c r="E648" s="1254" t="s">
        <v>70</v>
      </c>
      <c r="F648" s="1202" t="s">
        <v>295</v>
      </c>
      <c r="G648" s="1202"/>
      <c r="H648" s="1202" t="s">
        <v>1675</v>
      </c>
      <c r="I648" s="1202" t="s">
        <v>531</v>
      </c>
      <c r="J648" s="1202" t="s">
        <v>1676</v>
      </c>
      <c r="K648" s="1202" t="s">
        <v>1676</v>
      </c>
      <c r="L648" s="1202"/>
      <c r="M648" s="1202" t="s">
        <v>1633</v>
      </c>
      <c r="N648" s="1203" t="s">
        <v>1683</v>
      </c>
      <c r="O648" s="1203"/>
      <c r="P648" s="1203"/>
      <c r="Q648" s="1203"/>
      <c r="R648" s="1203"/>
      <c r="S648" s="1198">
        <f>VLOOKUP($D648,'NI-San'!$B$1:$V$2048,12,FALSE)</f>
        <v>0</v>
      </c>
      <c r="T648" s="1198">
        <f>VLOOKUP($D648,'NI-San'!$B$1:$V$2048,13,FALSE)</f>
        <v>0</v>
      </c>
      <c r="U648" s="1198">
        <f>VLOOKUP($D648,'NI-San'!$B$1:$V$2048,16,FALSE)</f>
        <v>0</v>
      </c>
      <c r="V648" s="1198"/>
      <c r="W648" s="1198"/>
      <c r="X648" s="1198"/>
    </row>
    <row r="649" spans="1:24" hidden="1">
      <c r="A649" s="505"/>
      <c r="B649" s="505"/>
      <c r="C649" s="505"/>
      <c r="D649" s="1198" t="s">
        <v>1684</v>
      </c>
      <c r="E649" s="1199" t="s">
        <v>70</v>
      </c>
      <c r="F649" s="1202"/>
      <c r="G649" s="1202"/>
      <c r="H649" s="1202" t="s">
        <v>1654</v>
      </c>
      <c r="I649" s="1202" t="s">
        <v>531</v>
      </c>
      <c r="J649" s="1202"/>
      <c r="K649" s="1202"/>
      <c r="L649" s="1202"/>
      <c r="M649" s="1202" t="s">
        <v>1633</v>
      </c>
      <c r="N649" s="1203" t="s">
        <v>1685</v>
      </c>
      <c r="O649" s="1203" t="s">
        <v>73</v>
      </c>
      <c r="P649" s="1203" t="s">
        <v>73</v>
      </c>
      <c r="Q649" s="1203" t="s">
        <v>73</v>
      </c>
      <c r="R649" s="1203" t="s">
        <v>73</v>
      </c>
      <c r="S649" s="1198">
        <f>VLOOKUP($D649,'NI-San'!$B$1:$V$2048,12,FALSE)</f>
        <v>0</v>
      </c>
      <c r="T649" s="1198">
        <f>VLOOKUP($D649,'NI-San'!$B$1:$V$2048,13,FALSE)</f>
        <v>0</v>
      </c>
      <c r="U649" s="1198">
        <f>VLOOKUP($D649,'NI-San'!$B$1:$V$2048,16,FALSE)</f>
        <v>0</v>
      </c>
      <c r="V649" s="1198">
        <f>VLOOKUP($D649,'NI-San'!$B$1:$V$2048,17,FALSE)</f>
        <v>0</v>
      </c>
      <c r="W649" s="1198">
        <f>VLOOKUP($D649,'NI-San'!$B$1:$V$2048,18,FALSE)</f>
        <v>0</v>
      </c>
      <c r="X649" s="1198">
        <f>VLOOKUP($D649,'NI-San'!$B$1:$V$2048,19,FALSE)</f>
        <v>0</v>
      </c>
    </row>
    <row r="650" spans="1:24" hidden="1">
      <c r="A650" s="505"/>
      <c r="B650" s="505"/>
      <c r="C650" s="505"/>
      <c r="D650" s="1198" t="s">
        <v>1686</v>
      </c>
      <c r="E650" s="1199" t="s">
        <v>70</v>
      </c>
      <c r="F650" s="1202"/>
      <c r="G650" s="1202"/>
      <c r="H650" s="1202"/>
      <c r="I650" s="1202" t="s">
        <v>71</v>
      </c>
      <c r="J650" s="1202"/>
      <c r="K650" s="1202"/>
      <c r="L650" s="1202"/>
      <c r="M650" s="1202"/>
      <c r="N650" s="1203" t="s">
        <v>1687</v>
      </c>
      <c r="O650" s="1203" t="s">
        <v>73</v>
      </c>
      <c r="P650" s="1203" t="s">
        <v>73</v>
      </c>
      <c r="Q650" s="1203" t="s">
        <v>73</v>
      </c>
      <c r="R650" s="1203" t="s">
        <v>73</v>
      </c>
      <c r="S650" s="1198">
        <f>VLOOKUP($D650,'NI-San'!$B$1:$V$2048,12,FALSE)</f>
        <v>2926</v>
      </c>
      <c r="T650" s="1198">
        <f>VLOOKUP($D650,'NI-San'!$B$1:$V$2048,13,FALSE)</f>
        <v>2825</v>
      </c>
      <c r="U650" s="1198">
        <f>VLOOKUP($D650,'NI-San'!$B$1:$V$2048,16,FALSE)</f>
        <v>0</v>
      </c>
      <c r="V650" s="1198">
        <f>VLOOKUP($D650,'NI-San'!$B$1:$V$2048,17,FALSE)</f>
        <v>0</v>
      </c>
      <c r="W650" s="1198">
        <f>VLOOKUP($D650,'NI-San'!$B$1:$V$2048,18,FALSE)</f>
        <v>87</v>
      </c>
      <c r="X650" s="1198">
        <f>VLOOKUP($D650,'NI-San'!$B$1:$V$2048,19,FALSE)</f>
        <v>0</v>
      </c>
    </row>
    <row r="651" spans="1:24" hidden="1">
      <c r="A651" s="505"/>
      <c r="B651" s="505"/>
      <c r="C651" s="505"/>
      <c r="D651" s="1198" t="s">
        <v>1688</v>
      </c>
      <c r="E651" s="1199" t="s">
        <v>70</v>
      </c>
      <c r="F651" s="1202"/>
      <c r="G651" s="1202"/>
      <c r="H651" s="1202"/>
      <c r="I651" s="1202" t="s">
        <v>71</v>
      </c>
      <c r="J651" s="1202"/>
      <c r="K651" s="1202"/>
      <c r="L651" s="1202"/>
      <c r="M651" s="1202"/>
      <c r="N651" s="1203" t="s">
        <v>1689</v>
      </c>
      <c r="O651" s="1203" t="s">
        <v>73</v>
      </c>
      <c r="P651" s="1203" t="s">
        <v>73</v>
      </c>
      <c r="Q651" s="1203" t="s">
        <v>73</v>
      </c>
      <c r="R651" s="1203" t="s">
        <v>73</v>
      </c>
      <c r="S651" s="1198">
        <f>VLOOKUP($D651,'NI-San'!$B$1:$V$2048,12,FALSE)</f>
        <v>2761</v>
      </c>
      <c r="T651" s="1198">
        <f>VLOOKUP($D651,'NI-San'!$B$1:$V$2048,13,FALSE)</f>
        <v>2646</v>
      </c>
      <c r="U651" s="1198">
        <f>VLOOKUP($D651,'NI-San'!$B$1:$V$2048,16,FALSE)</f>
        <v>0</v>
      </c>
      <c r="V651" s="1198">
        <f>VLOOKUP($D651,'NI-San'!$B$1:$V$2048,17,FALSE)</f>
        <v>0</v>
      </c>
      <c r="W651" s="1198">
        <f>VLOOKUP($D651,'NI-San'!$B$1:$V$2048,18,FALSE)</f>
        <v>55</v>
      </c>
      <c r="X651" s="1198">
        <f>VLOOKUP($D651,'NI-San'!$B$1:$V$2048,19,FALSE)</f>
        <v>0</v>
      </c>
    </row>
    <row r="652" spans="1:24" ht="27" hidden="1">
      <c r="A652" s="505"/>
      <c r="B652" s="505"/>
      <c r="C652" s="505"/>
      <c r="D652" s="1198" t="s">
        <v>1690</v>
      </c>
      <c r="E652" s="1199" t="s">
        <v>70</v>
      </c>
      <c r="F652" s="1202"/>
      <c r="G652" s="1202"/>
      <c r="H652" s="1202" t="s">
        <v>1691</v>
      </c>
      <c r="I652" s="1202" t="s">
        <v>53</v>
      </c>
      <c r="J652" s="1202" t="s">
        <v>746</v>
      </c>
      <c r="K652" s="1202" t="s">
        <v>746</v>
      </c>
      <c r="L652" s="1202" t="s">
        <v>747</v>
      </c>
      <c r="M652" s="1202" t="s">
        <v>1692</v>
      </c>
      <c r="N652" s="1203" t="s">
        <v>1693</v>
      </c>
      <c r="O652" s="1203" t="s">
        <v>750</v>
      </c>
      <c r="P652" s="1203" t="s">
        <v>1694</v>
      </c>
      <c r="Q652" s="1203" t="s">
        <v>750</v>
      </c>
      <c r="R652" s="1203" t="s">
        <v>1695</v>
      </c>
      <c r="S652" s="1198">
        <f>VLOOKUP($D652,'NI-San'!$B$1:$V$2048,12,FALSE)</f>
        <v>0</v>
      </c>
      <c r="T652" s="1198">
        <f>VLOOKUP($D652,'NI-San'!$B$1:$V$2048,13,FALSE)</f>
        <v>0</v>
      </c>
      <c r="U652" s="1198">
        <f>VLOOKUP($D652,'NI-San'!$B$1:$V$2048,16,FALSE)</f>
        <v>0</v>
      </c>
      <c r="V652" s="1198">
        <f>VLOOKUP($D652,'NI-San'!$B$1:$V$2048,17,FALSE)</f>
        <v>0</v>
      </c>
      <c r="W652" s="1198">
        <f>VLOOKUP($D652,'NI-San'!$B$1:$V$2048,18,FALSE)</f>
        <v>0</v>
      </c>
      <c r="X652" s="1198">
        <f>VLOOKUP($D652,'NI-San'!$B$1:$V$2048,19,FALSE)</f>
        <v>0</v>
      </c>
    </row>
    <row r="653" spans="1:24" ht="27" hidden="1">
      <c r="A653" s="505"/>
      <c r="B653" s="505"/>
      <c r="C653" s="505"/>
      <c r="D653" s="1198" t="s">
        <v>1696</v>
      </c>
      <c r="E653" s="1199" t="s">
        <v>70</v>
      </c>
      <c r="F653" s="1202"/>
      <c r="G653" s="1202"/>
      <c r="H653" s="1202" t="s">
        <v>1697</v>
      </c>
      <c r="I653" s="1202" t="s">
        <v>53</v>
      </c>
      <c r="J653" s="1202" t="s">
        <v>746</v>
      </c>
      <c r="K653" s="1202" t="s">
        <v>746</v>
      </c>
      <c r="L653" s="1202" t="s">
        <v>747</v>
      </c>
      <c r="M653" s="1202" t="s">
        <v>1692</v>
      </c>
      <c r="N653" s="1203" t="s">
        <v>1698</v>
      </c>
      <c r="O653" s="1203" t="s">
        <v>750</v>
      </c>
      <c r="P653" s="1203" t="s">
        <v>1699</v>
      </c>
      <c r="Q653" s="1203" t="s">
        <v>750</v>
      </c>
      <c r="R653" s="1203" t="s">
        <v>1700</v>
      </c>
      <c r="S653" s="1198">
        <f>VLOOKUP($D653,'NI-San'!$B$1:$V$2048,12,FALSE)</f>
        <v>4</v>
      </c>
      <c r="T653" s="1198">
        <f>VLOOKUP($D653,'NI-San'!$B$1:$V$2048,13,FALSE)</f>
        <v>4</v>
      </c>
      <c r="U653" s="1198">
        <f>VLOOKUP($D653,'NI-San'!$B$1:$V$2048,16,FALSE)</f>
        <v>0</v>
      </c>
      <c r="V653" s="1198">
        <f>VLOOKUP($D653,'NI-San'!$B$1:$V$2048,17,FALSE)</f>
        <v>0</v>
      </c>
      <c r="W653" s="1198">
        <f>VLOOKUP($D653,'NI-San'!$B$1:$V$2048,18,FALSE)</f>
        <v>0</v>
      </c>
      <c r="X653" s="1198">
        <f>VLOOKUP($D653,'NI-San'!$B$1:$V$2048,19,FALSE)</f>
        <v>0</v>
      </c>
    </row>
    <row r="654" spans="1:24" ht="27" hidden="1">
      <c r="A654" s="505"/>
      <c r="B654" s="505"/>
      <c r="C654" s="505"/>
      <c r="D654" s="1198" t="s">
        <v>1701</v>
      </c>
      <c r="E654" s="1199" t="s">
        <v>70</v>
      </c>
      <c r="F654" s="1202"/>
      <c r="G654" s="1202"/>
      <c r="H654" s="1202" t="s">
        <v>1702</v>
      </c>
      <c r="I654" s="1202" t="s">
        <v>53</v>
      </c>
      <c r="J654" s="1202" t="s">
        <v>746</v>
      </c>
      <c r="K654" s="1202" t="s">
        <v>746</v>
      </c>
      <c r="L654" s="1202" t="s">
        <v>747</v>
      </c>
      <c r="M654" s="1202" t="s">
        <v>1692</v>
      </c>
      <c r="N654" s="1203" t="s">
        <v>1703</v>
      </c>
      <c r="O654" s="1203" t="s">
        <v>750</v>
      </c>
      <c r="P654" s="1203" t="s">
        <v>1704</v>
      </c>
      <c r="Q654" s="1203" t="s">
        <v>750</v>
      </c>
      <c r="R654" s="1203" t="s">
        <v>1705</v>
      </c>
      <c r="S654" s="1198">
        <f>VLOOKUP($D654,'NI-San'!$B$1:$V$2048,12,FALSE)</f>
        <v>259</v>
      </c>
      <c r="T654" s="1198">
        <f>VLOOKUP($D654,'NI-San'!$B$1:$V$2048,13,FALSE)</f>
        <v>243</v>
      </c>
      <c r="U654" s="1198">
        <f>VLOOKUP($D654,'NI-San'!$B$1:$V$2048,16,FALSE)</f>
        <v>0</v>
      </c>
      <c r="V654" s="1198">
        <f>VLOOKUP($D654,'NI-San'!$B$1:$V$2048,17,FALSE)</f>
        <v>0</v>
      </c>
      <c r="W654" s="1198">
        <f>VLOOKUP($D654,'NI-San'!$B$1:$V$2048,18,FALSE)</f>
        <v>0</v>
      </c>
      <c r="X654" s="1198">
        <f>VLOOKUP($D654,'NI-San'!$B$1:$V$2048,19,FALSE)</f>
        <v>0</v>
      </c>
    </row>
    <row r="655" spans="1:24" ht="27" hidden="1">
      <c r="A655" s="505"/>
      <c r="B655" s="505"/>
      <c r="C655" s="505"/>
      <c r="D655" s="1198" t="s">
        <v>1706</v>
      </c>
      <c r="E655" s="1199" t="s">
        <v>70</v>
      </c>
      <c r="F655" s="1202"/>
      <c r="G655" s="1202"/>
      <c r="H655" s="1202" t="s">
        <v>1707</v>
      </c>
      <c r="I655" s="1202" t="s">
        <v>53</v>
      </c>
      <c r="J655" s="1202" t="s">
        <v>746</v>
      </c>
      <c r="K655" s="1202" t="s">
        <v>746</v>
      </c>
      <c r="L655" s="1202" t="s">
        <v>747</v>
      </c>
      <c r="M655" s="1202" t="s">
        <v>1692</v>
      </c>
      <c r="N655" s="1203" t="s">
        <v>1708</v>
      </c>
      <c r="O655" s="1203" t="s">
        <v>750</v>
      </c>
      <c r="P655" s="1203" t="s">
        <v>1709</v>
      </c>
      <c r="Q655" s="1203" t="s">
        <v>750</v>
      </c>
      <c r="R655" s="1203" t="s">
        <v>1710</v>
      </c>
      <c r="S655" s="1198">
        <f>VLOOKUP($D655,'NI-San'!$B$1:$V$2048,12,FALSE)</f>
        <v>215</v>
      </c>
      <c r="T655" s="1198">
        <f>VLOOKUP($D655,'NI-San'!$B$1:$V$2048,13,FALSE)</f>
        <v>80</v>
      </c>
      <c r="U655" s="1198">
        <f>VLOOKUP($D655,'NI-San'!$B$1:$V$2048,16,FALSE)</f>
        <v>0</v>
      </c>
      <c r="V655" s="1198">
        <f>VLOOKUP($D655,'NI-San'!$B$1:$V$2048,17,FALSE)</f>
        <v>0</v>
      </c>
      <c r="W655" s="1198">
        <f>VLOOKUP($D655,'NI-San'!$B$1:$V$2048,18,FALSE)</f>
        <v>0</v>
      </c>
      <c r="X655" s="1198">
        <f>VLOOKUP($D655,'NI-San'!$B$1:$V$2048,19,FALSE)</f>
        <v>0</v>
      </c>
    </row>
    <row r="656" spans="1:24" ht="27" hidden="1">
      <c r="A656" s="505"/>
      <c r="B656" s="505"/>
      <c r="C656" s="505"/>
      <c r="D656" s="1198" t="s">
        <v>1711</v>
      </c>
      <c r="E656" s="1199" t="s">
        <v>70</v>
      </c>
      <c r="F656" s="1202"/>
      <c r="G656" s="1202"/>
      <c r="H656" s="1202" t="s">
        <v>1712</v>
      </c>
      <c r="I656" s="1202" t="s">
        <v>53</v>
      </c>
      <c r="J656" s="1202" t="s">
        <v>746</v>
      </c>
      <c r="K656" s="1202" t="s">
        <v>746</v>
      </c>
      <c r="L656" s="1202" t="s">
        <v>747</v>
      </c>
      <c r="M656" s="1202" t="s">
        <v>1692</v>
      </c>
      <c r="N656" s="1203" t="s">
        <v>1713</v>
      </c>
      <c r="O656" s="1203" t="s">
        <v>750</v>
      </c>
      <c r="P656" s="1203" t="s">
        <v>1714</v>
      </c>
      <c r="Q656" s="1203" t="s">
        <v>750</v>
      </c>
      <c r="R656" s="1203" t="s">
        <v>1715</v>
      </c>
      <c r="S656" s="1198">
        <f>VLOOKUP($D656,'NI-San'!$B$1:$V$2048,12,FALSE)</f>
        <v>0</v>
      </c>
      <c r="T656" s="1198">
        <f>VLOOKUP($D656,'NI-San'!$B$1:$V$2048,13,FALSE)</f>
        <v>0</v>
      </c>
      <c r="U656" s="1198">
        <f>VLOOKUP($D656,'NI-San'!$B$1:$V$2048,16,FALSE)</f>
        <v>0</v>
      </c>
      <c r="V656" s="1198">
        <f>VLOOKUP($D656,'NI-San'!$B$1:$V$2048,17,FALSE)</f>
        <v>0</v>
      </c>
      <c r="W656" s="1198">
        <f>VLOOKUP($D656,'NI-San'!$B$1:$V$2048,18,FALSE)</f>
        <v>0</v>
      </c>
      <c r="X656" s="1198">
        <f>VLOOKUP($D656,'NI-San'!$B$1:$V$2048,19,FALSE)</f>
        <v>0</v>
      </c>
    </row>
    <row r="657" spans="1:24" ht="27" hidden="1">
      <c r="A657" s="505"/>
      <c r="B657" s="505"/>
      <c r="C657" s="505"/>
      <c r="D657" s="1198" t="s">
        <v>1716</v>
      </c>
      <c r="E657" s="1199" t="s">
        <v>70</v>
      </c>
      <c r="F657" s="1202"/>
      <c r="G657" s="1202"/>
      <c r="H657" s="1202" t="s">
        <v>1717</v>
      </c>
      <c r="I657" s="1202" t="s">
        <v>53</v>
      </c>
      <c r="J657" s="1202" t="s">
        <v>746</v>
      </c>
      <c r="K657" s="1202" t="s">
        <v>746</v>
      </c>
      <c r="L657" s="1202" t="s">
        <v>747</v>
      </c>
      <c r="M657" s="1202" t="s">
        <v>1692</v>
      </c>
      <c r="N657" s="1203" t="s">
        <v>1718</v>
      </c>
      <c r="O657" s="1203" t="s">
        <v>750</v>
      </c>
      <c r="P657" s="1203" t="s">
        <v>1672</v>
      </c>
      <c r="Q657" s="1203" t="s">
        <v>750</v>
      </c>
      <c r="R657" s="1203" t="s">
        <v>1673</v>
      </c>
      <c r="S657" s="1198">
        <f>VLOOKUP($D657,'NI-San'!$B$1:$V$2048,12,FALSE)</f>
        <v>34</v>
      </c>
      <c r="T657" s="1198">
        <f>VLOOKUP($D657,'NI-San'!$B$1:$V$2048,13,FALSE)</f>
        <v>37</v>
      </c>
      <c r="U657" s="1198">
        <f>VLOOKUP($D657,'NI-San'!$B$1:$V$2048,16,FALSE)</f>
        <v>0</v>
      </c>
      <c r="V657" s="1198">
        <f>VLOOKUP($D657,'NI-San'!$B$1:$V$2048,17,FALSE)</f>
        <v>0</v>
      </c>
      <c r="W657" s="1198">
        <f>VLOOKUP($D657,'NI-San'!$B$1:$V$2048,18,FALSE)</f>
        <v>0</v>
      </c>
      <c r="X657" s="1198">
        <f>VLOOKUP($D657,'NI-San'!$B$1:$V$2048,19,FALSE)</f>
        <v>0</v>
      </c>
    </row>
    <row r="658" spans="1:24" ht="27" hidden="1">
      <c r="A658" s="505"/>
      <c r="B658" s="505"/>
      <c r="C658" s="505"/>
      <c r="D658" s="1198" t="s">
        <v>1719</v>
      </c>
      <c r="E658" s="1199" t="s">
        <v>70</v>
      </c>
      <c r="F658" s="1202"/>
      <c r="G658" s="1202"/>
      <c r="H658" s="1202" t="s">
        <v>1720</v>
      </c>
      <c r="I658" s="1202" t="s">
        <v>53</v>
      </c>
      <c r="J658" s="1202" t="s">
        <v>746</v>
      </c>
      <c r="K658" s="1202" t="s">
        <v>746</v>
      </c>
      <c r="L658" s="1202" t="s">
        <v>747</v>
      </c>
      <c r="M658" s="1202" t="s">
        <v>1692</v>
      </c>
      <c r="N658" s="1203" t="s">
        <v>1721</v>
      </c>
      <c r="O658" s="1203" t="s">
        <v>750</v>
      </c>
      <c r="P658" s="1203" t="s">
        <v>1722</v>
      </c>
      <c r="Q658" s="1203" t="s">
        <v>750</v>
      </c>
      <c r="R658" s="1203" t="s">
        <v>1723</v>
      </c>
      <c r="S658" s="1198">
        <f>VLOOKUP($D658,'NI-San'!$B$1:$V$2048,12,FALSE)</f>
        <v>3</v>
      </c>
      <c r="T658" s="1198">
        <f>VLOOKUP($D658,'NI-San'!$B$1:$V$2048,13,FALSE)</f>
        <v>6</v>
      </c>
      <c r="U658" s="1198">
        <f>VLOOKUP($D658,'NI-San'!$B$1:$V$2048,16,FALSE)</f>
        <v>0</v>
      </c>
      <c r="V658" s="1198">
        <f>VLOOKUP($D658,'NI-San'!$B$1:$V$2048,17,FALSE)</f>
        <v>0</v>
      </c>
      <c r="W658" s="1198">
        <f>VLOOKUP($D658,'NI-San'!$B$1:$V$2048,18,FALSE)</f>
        <v>0</v>
      </c>
      <c r="X658" s="1198">
        <f>VLOOKUP($D658,'NI-San'!$B$1:$V$2048,19,FALSE)</f>
        <v>0</v>
      </c>
    </row>
    <row r="659" spans="1:24" ht="27" hidden="1">
      <c r="A659" s="505"/>
      <c r="B659" s="505"/>
      <c r="C659" s="505"/>
      <c r="D659" s="1198" t="s">
        <v>1724</v>
      </c>
      <c r="E659" s="1199" t="s">
        <v>70</v>
      </c>
      <c r="F659" s="1202"/>
      <c r="G659" s="1202"/>
      <c r="H659" s="1202" t="s">
        <v>1725</v>
      </c>
      <c r="I659" s="1202" t="s">
        <v>53</v>
      </c>
      <c r="J659" s="1202" t="s">
        <v>746</v>
      </c>
      <c r="K659" s="1202" t="s">
        <v>746</v>
      </c>
      <c r="L659" s="1202" t="s">
        <v>747</v>
      </c>
      <c r="M659" s="1202" t="s">
        <v>1692</v>
      </c>
      <c r="N659" s="1203" t="s">
        <v>1726</v>
      </c>
      <c r="O659" s="1203" t="s">
        <v>750</v>
      </c>
      <c r="P659" s="1203" t="s">
        <v>1727</v>
      </c>
      <c r="Q659" s="1203" t="s">
        <v>750</v>
      </c>
      <c r="R659" s="1203" t="s">
        <v>1728</v>
      </c>
      <c r="S659" s="1198">
        <f>VLOOKUP($D659,'NI-San'!$B$1:$V$2048,12,FALSE)</f>
        <v>134</v>
      </c>
      <c r="T659" s="1198">
        <f>VLOOKUP($D659,'NI-San'!$B$1:$V$2048,13,FALSE)</f>
        <v>127</v>
      </c>
      <c r="U659" s="1198">
        <f>VLOOKUP($D659,'NI-San'!$B$1:$V$2048,16,FALSE)</f>
        <v>0</v>
      </c>
      <c r="V659" s="1198">
        <f>VLOOKUP($D659,'NI-San'!$B$1:$V$2048,17,FALSE)</f>
        <v>0</v>
      </c>
      <c r="W659" s="1198">
        <f>VLOOKUP($D659,'NI-San'!$B$1:$V$2048,18,FALSE)</f>
        <v>0</v>
      </c>
      <c r="X659" s="1198">
        <f>VLOOKUP($D659,'NI-San'!$B$1:$V$2048,19,FALSE)</f>
        <v>0</v>
      </c>
    </row>
    <row r="660" spans="1:24" ht="27" hidden="1">
      <c r="A660" s="505"/>
      <c r="B660" s="505"/>
      <c r="C660" s="505"/>
      <c r="D660" s="1198" t="s">
        <v>1729</v>
      </c>
      <c r="E660" s="1199" t="s">
        <v>70</v>
      </c>
      <c r="F660" s="1202"/>
      <c r="G660" s="1202"/>
      <c r="H660" s="1202" t="s">
        <v>1730</v>
      </c>
      <c r="I660" s="1202" t="s">
        <v>53</v>
      </c>
      <c r="J660" s="1202" t="s">
        <v>746</v>
      </c>
      <c r="K660" s="1202" t="s">
        <v>746</v>
      </c>
      <c r="L660" s="1202" t="s">
        <v>747</v>
      </c>
      <c r="M660" s="1202" t="s">
        <v>1692</v>
      </c>
      <c r="N660" s="1203" t="s">
        <v>1731</v>
      </c>
      <c r="O660" s="1203" t="s">
        <v>750</v>
      </c>
      <c r="P660" s="1203" t="s">
        <v>1732</v>
      </c>
      <c r="Q660" s="1203" t="s">
        <v>750</v>
      </c>
      <c r="R660" s="1203" t="s">
        <v>1733</v>
      </c>
      <c r="S660" s="1198">
        <f>VLOOKUP($D660,'NI-San'!$B$1:$V$2048,12,FALSE)</f>
        <v>134</v>
      </c>
      <c r="T660" s="1198">
        <f>VLOOKUP($D660,'NI-San'!$B$1:$V$2048,13,FALSE)</f>
        <v>122</v>
      </c>
      <c r="U660" s="1198">
        <f>VLOOKUP($D660,'NI-San'!$B$1:$V$2048,16,FALSE)</f>
        <v>0</v>
      </c>
      <c r="V660" s="1198">
        <f>VLOOKUP($D660,'NI-San'!$B$1:$V$2048,17,FALSE)</f>
        <v>0</v>
      </c>
      <c r="W660" s="1198">
        <f>VLOOKUP($D660,'NI-San'!$B$1:$V$2048,18,FALSE)</f>
        <v>0</v>
      </c>
      <c r="X660" s="1198">
        <f>VLOOKUP($D660,'NI-San'!$B$1:$V$2048,19,FALSE)</f>
        <v>0</v>
      </c>
    </row>
    <row r="661" spans="1:24" ht="27" hidden="1">
      <c r="A661" s="505"/>
      <c r="B661" s="505"/>
      <c r="C661" s="505"/>
      <c r="D661" s="1198" t="s">
        <v>1734</v>
      </c>
      <c r="E661" s="1199" t="s">
        <v>70</v>
      </c>
      <c r="F661" s="1202"/>
      <c r="G661" s="1202"/>
      <c r="H661" s="1202" t="s">
        <v>1735</v>
      </c>
      <c r="I661" s="1202" t="s">
        <v>53</v>
      </c>
      <c r="J661" s="1202" t="s">
        <v>746</v>
      </c>
      <c r="K661" s="1202" t="s">
        <v>746</v>
      </c>
      <c r="L661" s="1202" t="s">
        <v>747</v>
      </c>
      <c r="M661" s="1202" t="s">
        <v>1692</v>
      </c>
      <c r="N661" s="1203" t="s">
        <v>1736</v>
      </c>
      <c r="O661" s="1203" t="s">
        <v>750</v>
      </c>
      <c r="P661" s="1203" t="s">
        <v>1737</v>
      </c>
      <c r="Q661" s="1203" t="s">
        <v>750</v>
      </c>
      <c r="R661" s="1203" t="s">
        <v>1738</v>
      </c>
      <c r="S661" s="1198">
        <f>VLOOKUP($D661,'NI-San'!$B$1:$V$2048,12,FALSE)</f>
        <v>0</v>
      </c>
      <c r="T661" s="1198">
        <f>VLOOKUP($D661,'NI-San'!$B$1:$V$2048,13,FALSE)</f>
        <v>0</v>
      </c>
      <c r="U661" s="1198">
        <f>VLOOKUP($D661,'NI-San'!$B$1:$V$2048,16,FALSE)</f>
        <v>0</v>
      </c>
      <c r="V661" s="1198">
        <f>VLOOKUP($D661,'NI-San'!$B$1:$V$2048,17,FALSE)</f>
        <v>0</v>
      </c>
      <c r="W661" s="1198">
        <f>VLOOKUP($D661,'NI-San'!$B$1:$V$2048,18,FALSE)</f>
        <v>0</v>
      </c>
      <c r="X661" s="1198">
        <f>VLOOKUP($D661,'NI-San'!$B$1:$V$2048,19,FALSE)</f>
        <v>0</v>
      </c>
    </row>
    <row r="662" spans="1:24" ht="27" hidden="1">
      <c r="A662" s="505"/>
      <c r="B662" s="505"/>
      <c r="C662" s="505"/>
      <c r="D662" s="1198" t="s">
        <v>1739</v>
      </c>
      <c r="E662" s="1199" t="s">
        <v>70</v>
      </c>
      <c r="F662" s="1202"/>
      <c r="G662" s="1202"/>
      <c r="H662" s="1202" t="s">
        <v>1735</v>
      </c>
      <c r="I662" s="1202" t="s">
        <v>53</v>
      </c>
      <c r="J662" s="1202" t="s">
        <v>746</v>
      </c>
      <c r="K662" s="1202" t="s">
        <v>746</v>
      </c>
      <c r="L662" s="1202" t="s">
        <v>747</v>
      </c>
      <c r="M662" s="1202" t="s">
        <v>1692</v>
      </c>
      <c r="N662" s="1203" t="s">
        <v>1740</v>
      </c>
      <c r="O662" s="1203" t="s">
        <v>750</v>
      </c>
      <c r="P662" s="1203" t="s">
        <v>1741</v>
      </c>
      <c r="Q662" s="1203" t="s">
        <v>750</v>
      </c>
      <c r="R662" s="1203" t="s">
        <v>1742</v>
      </c>
      <c r="S662" s="1198">
        <f>VLOOKUP($D662,'NI-San'!$B$1:$V$2048,12,FALSE)</f>
        <v>0</v>
      </c>
      <c r="T662" s="1198">
        <f>VLOOKUP($D662,'NI-San'!$B$1:$V$2048,13,FALSE)</f>
        <v>0</v>
      </c>
      <c r="U662" s="1198">
        <f>VLOOKUP($D662,'NI-San'!$B$1:$V$2048,16,FALSE)</f>
        <v>0</v>
      </c>
      <c r="V662" s="1198">
        <f>VLOOKUP($D662,'NI-San'!$B$1:$V$2048,17,FALSE)</f>
        <v>0</v>
      </c>
      <c r="W662" s="1198">
        <f>VLOOKUP($D662,'NI-San'!$B$1:$V$2048,18,FALSE)</f>
        <v>0</v>
      </c>
      <c r="X662" s="1198">
        <f>VLOOKUP($D662,'NI-San'!$B$1:$V$2048,19,FALSE)</f>
        <v>0</v>
      </c>
    </row>
    <row r="663" spans="1:24" ht="27" hidden="1">
      <c r="A663" s="505"/>
      <c r="B663" s="505"/>
      <c r="C663" s="505"/>
      <c r="D663" s="1198" t="s">
        <v>1743</v>
      </c>
      <c r="E663" s="1199" t="s">
        <v>70</v>
      </c>
      <c r="F663" s="1202"/>
      <c r="G663" s="1202"/>
      <c r="H663" s="1202" t="s">
        <v>1735</v>
      </c>
      <c r="I663" s="1202" t="s">
        <v>53</v>
      </c>
      <c r="J663" s="1202" t="s">
        <v>746</v>
      </c>
      <c r="K663" s="1202" t="s">
        <v>746</v>
      </c>
      <c r="L663" s="1202" t="s">
        <v>747</v>
      </c>
      <c r="M663" s="1202" t="s">
        <v>1692</v>
      </c>
      <c r="N663" s="1203" t="s">
        <v>1744</v>
      </c>
      <c r="O663" s="1203" t="s">
        <v>750</v>
      </c>
      <c r="P663" s="1203" t="s">
        <v>1745</v>
      </c>
      <c r="Q663" s="1203" t="s">
        <v>750</v>
      </c>
      <c r="R663" s="1203" t="s">
        <v>1746</v>
      </c>
      <c r="S663" s="1198">
        <f>VLOOKUP($D663,'NI-San'!$B$1:$V$2048,12,FALSE)</f>
        <v>0</v>
      </c>
      <c r="T663" s="1198">
        <f>VLOOKUP($D663,'NI-San'!$B$1:$V$2048,13,FALSE)</f>
        <v>0</v>
      </c>
      <c r="U663" s="1198">
        <f>VLOOKUP($D663,'NI-San'!$B$1:$V$2048,16,FALSE)</f>
        <v>0</v>
      </c>
      <c r="V663" s="1198">
        <f>VLOOKUP($D663,'NI-San'!$B$1:$V$2048,17,FALSE)</f>
        <v>0</v>
      </c>
      <c r="W663" s="1198">
        <f>VLOOKUP($D663,'NI-San'!$B$1:$V$2048,18,FALSE)</f>
        <v>0</v>
      </c>
      <c r="X663" s="1198">
        <f>VLOOKUP($D663,'NI-San'!$B$1:$V$2048,19,FALSE)</f>
        <v>0</v>
      </c>
    </row>
    <row r="664" spans="1:24" ht="27" hidden="1">
      <c r="A664" s="505"/>
      <c r="B664" s="505"/>
      <c r="C664" s="505"/>
      <c r="D664" s="1198" t="s">
        <v>1747</v>
      </c>
      <c r="E664" s="1199" t="s">
        <v>70</v>
      </c>
      <c r="F664" s="1202"/>
      <c r="G664" s="1202"/>
      <c r="H664" s="1202" t="s">
        <v>1748</v>
      </c>
      <c r="I664" s="1202" t="s">
        <v>53</v>
      </c>
      <c r="J664" s="1202" t="s">
        <v>746</v>
      </c>
      <c r="K664" s="1202" t="s">
        <v>746</v>
      </c>
      <c r="L664" s="1202" t="s">
        <v>747</v>
      </c>
      <c r="M664" s="1202" t="s">
        <v>1692</v>
      </c>
      <c r="N664" s="1203" t="s">
        <v>1749</v>
      </c>
      <c r="O664" s="1203" t="s">
        <v>750</v>
      </c>
      <c r="P664" s="1203" t="s">
        <v>1750</v>
      </c>
      <c r="Q664" s="1203" t="s">
        <v>750</v>
      </c>
      <c r="R664" s="1203" t="s">
        <v>1751</v>
      </c>
      <c r="S664" s="1198">
        <f>VLOOKUP($D664,'NI-San'!$B$1:$V$2048,12,FALSE)</f>
        <v>226</v>
      </c>
      <c r="T664" s="1198">
        <f>VLOOKUP($D664,'NI-San'!$B$1:$V$2048,13,FALSE)</f>
        <v>306</v>
      </c>
      <c r="U664" s="1198">
        <f>VLOOKUP($D664,'NI-San'!$B$1:$V$2048,16,FALSE)</f>
        <v>0</v>
      </c>
      <c r="V664" s="1198">
        <f>VLOOKUP($D664,'NI-San'!$B$1:$V$2048,17,FALSE)</f>
        <v>0</v>
      </c>
      <c r="W664" s="1198">
        <f>VLOOKUP($D664,'NI-San'!$B$1:$V$2048,18,FALSE)</f>
        <v>0</v>
      </c>
      <c r="X664" s="1198">
        <f>VLOOKUP($D664,'NI-San'!$B$1:$V$2048,19,FALSE)</f>
        <v>0</v>
      </c>
    </row>
    <row r="665" spans="1:24" ht="27" hidden="1">
      <c r="A665" s="505"/>
      <c r="B665" s="505"/>
      <c r="C665" s="505"/>
      <c r="D665" s="1198" t="s">
        <v>1752</v>
      </c>
      <c r="E665" s="1199" t="s">
        <v>70</v>
      </c>
      <c r="F665" s="1202"/>
      <c r="G665" s="1202"/>
      <c r="H665" s="1202" t="s">
        <v>1753</v>
      </c>
      <c r="I665" s="1202" t="s">
        <v>53</v>
      </c>
      <c r="J665" s="1202" t="s">
        <v>746</v>
      </c>
      <c r="K665" s="1202" t="s">
        <v>746</v>
      </c>
      <c r="L665" s="1202" t="s">
        <v>747</v>
      </c>
      <c r="M665" s="1202" t="s">
        <v>1692</v>
      </c>
      <c r="N665" s="1203" t="s">
        <v>1754</v>
      </c>
      <c r="O665" s="1203" t="s">
        <v>750</v>
      </c>
      <c r="P665" s="1203" t="s">
        <v>1750</v>
      </c>
      <c r="Q665" s="1203" t="s">
        <v>750</v>
      </c>
      <c r="R665" s="1203" t="s">
        <v>1751</v>
      </c>
      <c r="S665" s="1198">
        <f>VLOOKUP($D665,'NI-San'!$B$1:$V$2048,12,FALSE)</f>
        <v>117</v>
      </c>
      <c r="T665" s="1198">
        <f>VLOOKUP($D665,'NI-San'!$B$1:$V$2048,13,FALSE)</f>
        <v>89</v>
      </c>
      <c r="U665" s="1198">
        <f>VLOOKUP($D665,'NI-San'!$B$1:$V$2048,16,FALSE)</f>
        <v>0</v>
      </c>
      <c r="V665" s="1198">
        <f>VLOOKUP($D665,'NI-San'!$B$1:$V$2048,17,FALSE)</f>
        <v>0</v>
      </c>
      <c r="W665" s="1198">
        <f>VLOOKUP($D665,'NI-San'!$B$1:$V$2048,18,FALSE)</f>
        <v>0</v>
      </c>
      <c r="X665" s="1198">
        <f>VLOOKUP($D665,'NI-San'!$B$1:$V$2048,19,FALSE)</f>
        <v>0</v>
      </c>
    </row>
    <row r="666" spans="1:24" ht="27" hidden="1">
      <c r="A666" s="505"/>
      <c r="B666" s="505"/>
      <c r="C666" s="505"/>
      <c r="D666" s="1198" t="s">
        <v>1755</v>
      </c>
      <c r="E666" s="1199" t="s">
        <v>70</v>
      </c>
      <c r="F666" s="1202" t="s">
        <v>157</v>
      </c>
      <c r="G666" s="1202"/>
      <c r="H666" s="1202" t="s">
        <v>1756</v>
      </c>
      <c r="I666" s="1202" t="s">
        <v>53</v>
      </c>
      <c r="J666" s="1202" t="s">
        <v>746</v>
      </c>
      <c r="K666" s="1202" t="s">
        <v>746</v>
      </c>
      <c r="L666" s="1202" t="s">
        <v>747</v>
      </c>
      <c r="M666" s="1202" t="s">
        <v>1692</v>
      </c>
      <c r="N666" s="1203" t="s">
        <v>1757</v>
      </c>
      <c r="O666" s="1203" t="s">
        <v>750</v>
      </c>
      <c r="P666" s="1203" t="s">
        <v>1672</v>
      </c>
      <c r="Q666" s="1203" t="s">
        <v>750</v>
      </c>
      <c r="R666" s="1203" t="s">
        <v>1673</v>
      </c>
      <c r="S666" s="1198">
        <f>VLOOKUP($D666,'NI-San'!$B$1:$V$2048,12,FALSE)</f>
        <v>583</v>
      </c>
      <c r="T666" s="1198">
        <f>VLOOKUP($D666,'NI-San'!$B$1:$V$2048,13,FALSE)</f>
        <v>514</v>
      </c>
      <c r="U666" s="1198">
        <f>VLOOKUP($D666,'NI-San'!$B$1:$V$2048,16,FALSE)</f>
        <v>0</v>
      </c>
      <c r="V666" s="1198">
        <f>VLOOKUP($D666,'NI-San'!$B$1:$V$2048,17,FALSE)</f>
        <v>0</v>
      </c>
      <c r="W666" s="1198">
        <f>VLOOKUP($D666,'NI-San'!$B$1:$V$2048,18,FALSE)</f>
        <v>0</v>
      </c>
      <c r="X666" s="1198">
        <f>VLOOKUP($D666,'NI-San'!$B$1:$V$2048,19,FALSE)</f>
        <v>0</v>
      </c>
    </row>
    <row r="667" spans="1:24" ht="27" hidden="1">
      <c r="A667" s="505"/>
      <c r="B667" s="505"/>
      <c r="C667" s="505"/>
      <c r="D667" s="1198" t="s">
        <v>1758</v>
      </c>
      <c r="E667" s="1199" t="s">
        <v>70</v>
      </c>
      <c r="F667" s="1202"/>
      <c r="G667" s="1202"/>
      <c r="H667" s="1202" t="s">
        <v>1759</v>
      </c>
      <c r="I667" s="1202" t="s">
        <v>53</v>
      </c>
      <c r="J667" s="1202" t="s">
        <v>746</v>
      </c>
      <c r="K667" s="1202" t="s">
        <v>746</v>
      </c>
      <c r="L667" s="1202" t="s">
        <v>747</v>
      </c>
      <c r="M667" s="1202" t="s">
        <v>1692</v>
      </c>
      <c r="N667" s="1203" t="s">
        <v>1760</v>
      </c>
      <c r="O667" s="1203" t="s">
        <v>750</v>
      </c>
      <c r="P667" s="1203" t="s">
        <v>1672</v>
      </c>
      <c r="Q667" s="1203" t="s">
        <v>750</v>
      </c>
      <c r="R667" s="1203" t="s">
        <v>1673</v>
      </c>
      <c r="S667" s="1198">
        <f>VLOOKUP($D667,'NI-San'!$B$1:$V$2048,12,FALSE)</f>
        <v>0</v>
      </c>
      <c r="T667" s="1198">
        <f>VLOOKUP($D667,'NI-San'!$B$1:$V$2048,13,FALSE)</f>
        <v>0</v>
      </c>
      <c r="U667" s="1198">
        <f>VLOOKUP($D667,'NI-San'!$B$1:$V$2048,16,FALSE)</f>
        <v>0</v>
      </c>
      <c r="V667" s="1198">
        <f>VLOOKUP($D667,'NI-San'!$B$1:$V$2048,17,FALSE)</f>
        <v>0</v>
      </c>
      <c r="W667" s="1198">
        <f>VLOOKUP($D667,'NI-San'!$B$1:$V$2048,18,FALSE)</f>
        <v>0</v>
      </c>
      <c r="X667" s="1198">
        <f>VLOOKUP($D667,'NI-San'!$B$1:$V$2048,19,FALSE)</f>
        <v>0</v>
      </c>
    </row>
    <row r="668" spans="1:24" ht="27" hidden="1">
      <c r="A668" s="505"/>
      <c r="B668" s="505"/>
      <c r="C668" s="505"/>
      <c r="D668" s="1198" t="s">
        <v>1761</v>
      </c>
      <c r="E668" s="1199" t="s">
        <v>70</v>
      </c>
      <c r="F668" s="1202"/>
      <c r="G668" s="1202"/>
      <c r="H668" s="1202" t="s">
        <v>1762</v>
      </c>
      <c r="I668" s="1202" t="s">
        <v>53</v>
      </c>
      <c r="J668" s="1202" t="s">
        <v>746</v>
      </c>
      <c r="K668" s="1202" t="s">
        <v>746</v>
      </c>
      <c r="L668" s="1202" t="s">
        <v>747</v>
      </c>
      <c r="M668" s="1202" t="s">
        <v>1692</v>
      </c>
      <c r="N668" s="1203" t="s">
        <v>1763</v>
      </c>
      <c r="O668" s="1203" t="s">
        <v>750</v>
      </c>
      <c r="P668" s="1203" t="s">
        <v>1764</v>
      </c>
      <c r="Q668" s="1203" t="s">
        <v>750</v>
      </c>
      <c r="R668" s="1203" t="s">
        <v>1765</v>
      </c>
      <c r="S668" s="1198">
        <f>VLOOKUP($D668,'NI-San'!$B$1:$V$2048,12,FALSE)</f>
        <v>94</v>
      </c>
      <c r="T668" s="1198">
        <f>VLOOKUP($D668,'NI-San'!$B$1:$V$2048,13,FALSE)</f>
        <v>98</v>
      </c>
      <c r="U668" s="1198">
        <f>VLOOKUP($D668,'NI-San'!$B$1:$V$2048,16,FALSE)</f>
        <v>0</v>
      </c>
      <c r="V668" s="1198">
        <f>VLOOKUP($D668,'NI-San'!$B$1:$V$2048,17,FALSE)</f>
        <v>0</v>
      </c>
      <c r="W668" s="1198">
        <f>VLOOKUP($D668,'NI-San'!$B$1:$V$2048,18,FALSE)</f>
        <v>0</v>
      </c>
      <c r="X668" s="1198">
        <f>VLOOKUP($D668,'NI-San'!$B$1:$V$2048,19,FALSE)</f>
        <v>0</v>
      </c>
    </row>
    <row r="669" spans="1:24" ht="27" hidden="1">
      <c r="A669" s="505"/>
      <c r="B669" s="505"/>
      <c r="C669" s="505"/>
      <c r="D669" s="1198" t="s">
        <v>1766</v>
      </c>
      <c r="E669" s="1199" t="s">
        <v>70</v>
      </c>
      <c r="F669" s="1202"/>
      <c r="G669" s="1202"/>
      <c r="H669" s="1202" t="s">
        <v>1762</v>
      </c>
      <c r="I669" s="1202" t="s">
        <v>53</v>
      </c>
      <c r="J669" s="1202" t="s">
        <v>746</v>
      </c>
      <c r="K669" s="1202" t="s">
        <v>746</v>
      </c>
      <c r="L669" s="1202" t="s">
        <v>747</v>
      </c>
      <c r="M669" s="1202" t="s">
        <v>1692</v>
      </c>
      <c r="N669" s="1203" t="s">
        <v>1767</v>
      </c>
      <c r="O669" s="1203" t="s">
        <v>750</v>
      </c>
      <c r="P669" s="1203" t="s">
        <v>1672</v>
      </c>
      <c r="Q669" s="1203" t="s">
        <v>750</v>
      </c>
      <c r="R669" s="1203" t="s">
        <v>1673</v>
      </c>
      <c r="S669" s="1198">
        <f>VLOOKUP($D669,'NI-San'!$B$1:$V$2048,12,FALSE)</f>
        <v>16</v>
      </c>
      <c r="T669" s="1198">
        <f>VLOOKUP($D669,'NI-San'!$B$1:$V$2048,13,FALSE)</f>
        <v>18</v>
      </c>
      <c r="U669" s="1198">
        <f>VLOOKUP($D669,'NI-San'!$B$1:$V$2048,16,FALSE)</f>
        <v>0</v>
      </c>
      <c r="V669" s="1198">
        <f>VLOOKUP($D669,'NI-San'!$B$1:$V$2048,17,FALSE)</f>
        <v>0</v>
      </c>
      <c r="W669" s="1198">
        <f>VLOOKUP($D669,'NI-San'!$B$1:$V$2048,18,FALSE)</f>
        <v>5</v>
      </c>
      <c r="X669" s="1198">
        <f>VLOOKUP($D669,'NI-San'!$B$1:$V$2048,19,FALSE)</f>
        <v>0</v>
      </c>
    </row>
    <row r="670" spans="1:24" ht="27" hidden="1">
      <c r="A670" s="505"/>
      <c r="B670" s="505"/>
      <c r="C670" s="505"/>
      <c r="D670" s="1198" t="s">
        <v>1768</v>
      </c>
      <c r="E670" s="1199" t="s">
        <v>70</v>
      </c>
      <c r="F670" s="1202"/>
      <c r="G670" s="1202"/>
      <c r="H670" s="1202" t="s">
        <v>1762</v>
      </c>
      <c r="I670" s="1202" t="s">
        <v>53</v>
      </c>
      <c r="J670" s="1202" t="s">
        <v>746</v>
      </c>
      <c r="K670" s="1202" t="s">
        <v>746</v>
      </c>
      <c r="L670" s="1202" t="s">
        <v>747</v>
      </c>
      <c r="M670" s="1202" t="s">
        <v>1692</v>
      </c>
      <c r="N670" s="1203" t="s">
        <v>1769</v>
      </c>
      <c r="O670" s="1203" t="s">
        <v>750</v>
      </c>
      <c r="P670" s="1203" t="s">
        <v>1672</v>
      </c>
      <c r="Q670" s="1203" t="s">
        <v>750</v>
      </c>
      <c r="R670" s="1203" t="s">
        <v>1673</v>
      </c>
      <c r="S670" s="1198">
        <f>VLOOKUP($D670,'NI-San'!$B$1:$V$2048,12,FALSE)</f>
        <v>0</v>
      </c>
      <c r="T670" s="1198">
        <f>VLOOKUP($D670,'NI-San'!$B$1:$V$2048,13,FALSE)</f>
        <v>0</v>
      </c>
      <c r="U670" s="1198">
        <f>VLOOKUP($D670,'NI-San'!$B$1:$V$2048,16,FALSE)</f>
        <v>0</v>
      </c>
      <c r="V670" s="1198">
        <f>VLOOKUP($D670,'NI-San'!$B$1:$V$2048,17,FALSE)</f>
        <v>0</v>
      </c>
      <c r="W670" s="1198">
        <f>VLOOKUP($D670,'NI-San'!$B$1:$V$2048,18,FALSE)</f>
        <v>0</v>
      </c>
      <c r="X670" s="1198">
        <f>VLOOKUP($D670,'NI-San'!$B$1:$V$2048,19,FALSE)</f>
        <v>0</v>
      </c>
    </row>
    <row r="671" spans="1:24" ht="27" hidden="1">
      <c r="A671" s="505"/>
      <c r="B671" s="505"/>
      <c r="C671" s="505"/>
      <c r="D671" s="1198" t="s">
        <v>1770</v>
      </c>
      <c r="E671" s="1199" t="s">
        <v>70</v>
      </c>
      <c r="F671" s="1202"/>
      <c r="G671" s="1202"/>
      <c r="H671" s="1202" t="s">
        <v>1762</v>
      </c>
      <c r="I671" s="1202" t="s">
        <v>53</v>
      </c>
      <c r="J671" s="1202" t="s">
        <v>746</v>
      </c>
      <c r="K671" s="1202" t="s">
        <v>746</v>
      </c>
      <c r="L671" s="1202" t="s">
        <v>747</v>
      </c>
      <c r="M671" s="1202" t="s">
        <v>1692</v>
      </c>
      <c r="N671" s="1203" t="s">
        <v>1771</v>
      </c>
      <c r="O671" s="1203" t="s">
        <v>750</v>
      </c>
      <c r="P671" s="1203" t="s">
        <v>1772</v>
      </c>
      <c r="Q671" s="1203" t="s">
        <v>750</v>
      </c>
      <c r="R671" s="1203" t="s">
        <v>1773</v>
      </c>
      <c r="S671" s="1198">
        <f>VLOOKUP($D671,'NI-San'!$B$1:$V$2048,12,FALSE)</f>
        <v>439</v>
      </c>
      <c r="T671" s="1198">
        <f>VLOOKUP($D671,'NI-San'!$B$1:$V$2048,13,FALSE)</f>
        <v>485</v>
      </c>
      <c r="U671" s="1198">
        <f>VLOOKUP($D671,'NI-San'!$B$1:$V$2048,16,FALSE)</f>
        <v>0</v>
      </c>
      <c r="V671" s="1198">
        <f>VLOOKUP($D671,'NI-San'!$B$1:$V$2048,17,FALSE)</f>
        <v>0</v>
      </c>
      <c r="W671" s="1198">
        <f>VLOOKUP($D671,'NI-San'!$B$1:$V$2048,18,FALSE)</f>
        <v>0</v>
      </c>
      <c r="X671" s="1198">
        <f>VLOOKUP($D671,'NI-San'!$B$1:$V$2048,19,FALSE)</f>
        <v>0</v>
      </c>
    </row>
    <row r="672" spans="1:24" ht="27" hidden="1">
      <c r="A672" s="505"/>
      <c r="B672" s="505"/>
      <c r="C672" s="505"/>
      <c r="D672" s="1198" t="s">
        <v>1774</v>
      </c>
      <c r="E672" s="1199" t="s">
        <v>70</v>
      </c>
      <c r="F672" s="1202"/>
      <c r="G672" s="1202"/>
      <c r="H672" s="1202" t="s">
        <v>1762</v>
      </c>
      <c r="I672" s="1202" t="s">
        <v>53</v>
      </c>
      <c r="J672" s="1202" t="s">
        <v>746</v>
      </c>
      <c r="K672" s="1202" t="s">
        <v>746</v>
      </c>
      <c r="L672" s="1202" t="s">
        <v>747</v>
      </c>
      <c r="M672" s="1202" t="s">
        <v>1692</v>
      </c>
      <c r="N672" s="1203" t="s">
        <v>1775</v>
      </c>
      <c r="O672" s="1203" t="s">
        <v>750</v>
      </c>
      <c r="P672" s="1203" t="s">
        <v>1672</v>
      </c>
      <c r="Q672" s="1203" t="s">
        <v>750</v>
      </c>
      <c r="R672" s="1203" t="s">
        <v>1673</v>
      </c>
      <c r="S672" s="1198">
        <f>VLOOKUP($D672,'NI-San'!$B$1:$V$2048,12,FALSE)</f>
        <v>503</v>
      </c>
      <c r="T672" s="1198">
        <f>VLOOKUP($D672,'NI-San'!$B$1:$V$2048,13,FALSE)</f>
        <v>517</v>
      </c>
      <c r="U672" s="1198">
        <f>VLOOKUP($D672,'NI-San'!$B$1:$V$2048,16,FALSE)</f>
        <v>0</v>
      </c>
      <c r="V672" s="1198">
        <f>VLOOKUP($D672,'NI-San'!$B$1:$V$2048,17,FALSE)</f>
        <v>0</v>
      </c>
      <c r="W672" s="1198">
        <f>VLOOKUP($D672,'NI-San'!$B$1:$V$2048,18,FALSE)</f>
        <v>50</v>
      </c>
      <c r="X672" s="1198">
        <f>VLOOKUP($D672,'NI-San'!$B$1:$V$2048,19,FALSE)</f>
        <v>0</v>
      </c>
    </row>
    <row r="673" spans="1:24" hidden="1">
      <c r="A673" s="505"/>
      <c r="B673" s="505"/>
      <c r="C673" s="505"/>
      <c r="D673" s="1198" t="s">
        <v>1776</v>
      </c>
      <c r="E673" s="1199" t="s">
        <v>70</v>
      </c>
      <c r="F673" s="1202"/>
      <c r="G673" s="1202"/>
      <c r="H673" s="1202" t="s">
        <v>1762</v>
      </c>
      <c r="I673" s="1202" t="s">
        <v>531</v>
      </c>
      <c r="J673" s="1202"/>
      <c r="K673" s="1202"/>
      <c r="L673" s="1202"/>
      <c r="M673" s="1202" t="s">
        <v>1692</v>
      </c>
      <c r="N673" s="1203" t="s">
        <v>1777</v>
      </c>
      <c r="O673" s="1203" t="s">
        <v>73</v>
      </c>
      <c r="P673" s="1203" t="s">
        <v>73</v>
      </c>
      <c r="Q673" s="1203" t="s">
        <v>73</v>
      </c>
      <c r="R673" s="1203" t="s">
        <v>73</v>
      </c>
      <c r="S673" s="1198">
        <f>VLOOKUP($D673,'NI-San'!$B$1:$V$2048,12,FALSE)</f>
        <v>0</v>
      </c>
      <c r="T673" s="1198">
        <f>VLOOKUP($D673,'NI-San'!$B$1:$V$2048,13,FALSE)</f>
        <v>0</v>
      </c>
      <c r="U673" s="1198">
        <f>VLOOKUP($D673,'NI-San'!$B$1:$V$2048,16,FALSE)</f>
        <v>0</v>
      </c>
      <c r="V673" s="1198">
        <f>VLOOKUP($D673,'NI-San'!$B$1:$V$2048,17,FALSE)</f>
        <v>0</v>
      </c>
      <c r="W673" s="1198">
        <f>VLOOKUP($D673,'NI-San'!$B$1:$V$2048,18,FALSE)</f>
        <v>0</v>
      </c>
      <c r="X673" s="1198">
        <f>VLOOKUP($D673,'NI-San'!$B$1:$V$2048,19,FALSE)</f>
        <v>0</v>
      </c>
    </row>
    <row r="674" spans="1:24" ht="27" hidden="1">
      <c r="A674" s="505"/>
      <c r="B674" s="505"/>
      <c r="C674" s="505"/>
      <c r="D674" s="1198" t="s">
        <v>1778</v>
      </c>
      <c r="E674" s="1199" t="s">
        <v>70</v>
      </c>
      <c r="F674" s="1202"/>
      <c r="G674" s="1202"/>
      <c r="H674" s="1202"/>
      <c r="I674" s="1202" t="s">
        <v>71</v>
      </c>
      <c r="J674" s="1202"/>
      <c r="K674" s="1202"/>
      <c r="L674" s="1202"/>
      <c r="M674" s="1202"/>
      <c r="N674" s="1203" t="s">
        <v>1779</v>
      </c>
      <c r="O674" s="1203" t="s">
        <v>73</v>
      </c>
      <c r="P674" s="1203" t="s">
        <v>73</v>
      </c>
      <c r="Q674" s="1203" t="s">
        <v>73</v>
      </c>
      <c r="R674" s="1203" t="s">
        <v>73</v>
      </c>
      <c r="S674" s="1198">
        <f>VLOOKUP($D674,'NI-San'!$B$1:$V$2048,12,FALSE)</f>
        <v>104</v>
      </c>
      <c r="T674" s="1198">
        <f>VLOOKUP($D674,'NI-San'!$B$1:$V$2048,13,FALSE)</f>
        <v>116</v>
      </c>
      <c r="U674" s="1198">
        <f>VLOOKUP($D674,'NI-San'!$B$1:$V$2048,16,FALSE)</f>
        <v>0</v>
      </c>
      <c r="V674" s="1198">
        <f>VLOOKUP($D674,'NI-San'!$B$1:$V$2048,17,FALSE)</f>
        <v>0</v>
      </c>
      <c r="W674" s="1198">
        <f>VLOOKUP($D674,'NI-San'!$B$1:$V$2048,18,FALSE)</f>
        <v>27</v>
      </c>
      <c r="X674" s="1198">
        <f>VLOOKUP($D674,'NI-San'!$B$1:$V$2048,19,FALSE)</f>
        <v>0</v>
      </c>
    </row>
    <row r="675" spans="1:24" ht="27" hidden="1">
      <c r="A675" s="505"/>
      <c r="B675" s="505"/>
      <c r="C675" s="505"/>
      <c r="D675" s="1198" t="s">
        <v>1780</v>
      </c>
      <c r="E675" s="1199" t="s">
        <v>70</v>
      </c>
      <c r="F675" s="1202" t="s">
        <v>157</v>
      </c>
      <c r="G675" s="1202" t="str">
        <f>CONCATENATE(D675,F675)</f>
        <v>4.20.10.20.020.010.10.010CONS</v>
      </c>
      <c r="H675" s="1202" t="s">
        <v>1781</v>
      </c>
      <c r="I675" s="1202" t="s">
        <v>53</v>
      </c>
      <c r="J675" s="1202" t="s">
        <v>746</v>
      </c>
      <c r="K675" s="1202" t="s">
        <v>746</v>
      </c>
      <c r="L675" s="1202" t="s">
        <v>747</v>
      </c>
      <c r="M675" s="1202" t="s">
        <v>1782</v>
      </c>
      <c r="N675" s="1203" t="s">
        <v>1783</v>
      </c>
      <c r="O675" s="1203" t="s">
        <v>1561</v>
      </c>
      <c r="P675" s="1203" t="s">
        <v>1784</v>
      </c>
      <c r="Q675" s="1203" t="s">
        <v>1561</v>
      </c>
      <c r="R675" s="1203" t="s">
        <v>1785</v>
      </c>
      <c r="S675" s="1198">
        <f>VLOOKUP($D675,'NI-San'!$B$1:$V$2048,12,FALSE)</f>
        <v>0</v>
      </c>
      <c r="T675" s="1198">
        <f>VLOOKUP($D675,'NI-San'!$B$1:$V$2048,13,FALSE)</f>
        <v>0</v>
      </c>
      <c r="U675" s="1198">
        <f>VLOOKUP($D675,'NI-San'!$B$1:$V$2048,16,FALSE)</f>
        <v>0</v>
      </c>
      <c r="V675" s="1198">
        <f>VLOOKUP($D675,'NI-San'!$B$1:$V$2048,17,FALSE)</f>
        <v>0</v>
      </c>
      <c r="W675" s="1198">
        <f>VLOOKUP($D675,'NI-San'!$B$1:$V$2048,18,FALSE)</f>
        <v>0</v>
      </c>
      <c r="X675" s="1198">
        <f>VLOOKUP($D675,'NI-San'!$B$1:$V$2048,19,FALSE)</f>
        <v>0</v>
      </c>
    </row>
    <row r="676" spans="1:24" ht="27" hidden="1">
      <c r="A676" s="505"/>
      <c r="B676" s="505"/>
      <c r="C676" s="505"/>
      <c r="D676" s="1198" t="s">
        <v>1786</v>
      </c>
      <c r="E676" s="1199" t="s">
        <v>70</v>
      </c>
      <c r="F676" s="1202"/>
      <c r="G676" s="1202"/>
      <c r="H676" s="1202" t="s">
        <v>1787</v>
      </c>
      <c r="I676" s="1202" t="s">
        <v>53</v>
      </c>
      <c r="J676" s="1202" t="s">
        <v>746</v>
      </c>
      <c r="K676" s="1202" t="s">
        <v>746</v>
      </c>
      <c r="L676" s="1202" t="s">
        <v>747</v>
      </c>
      <c r="M676" s="1202" t="s">
        <v>1782</v>
      </c>
      <c r="N676" s="1203" t="s">
        <v>1788</v>
      </c>
      <c r="O676" s="1203" t="s">
        <v>1561</v>
      </c>
      <c r="P676" s="1203" t="s">
        <v>1784</v>
      </c>
      <c r="Q676" s="1203" t="s">
        <v>1561</v>
      </c>
      <c r="R676" s="1203" t="s">
        <v>1785</v>
      </c>
      <c r="S676" s="1198">
        <f>VLOOKUP($D676,'NI-San'!$B$1:$V$2048,12,FALSE)</f>
        <v>0</v>
      </c>
      <c r="T676" s="1198">
        <f>VLOOKUP($D676,'NI-San'!$B$1:$V$2048,13,FALSE)</f>
        <v>0</v>
      </c>
      <c r="U676" s="1198">
        <f>VLOOKUP($D676,'NI-San'!$B$1:$V$2048,16,FALSE)</f>
        <v>0</v>
      </c>
      <c r="V676" s="1198">
        <f>VLOOKUP($D676,'NI-San'!$B$1:$V$2048,17,FALSE)</f>
        <v>0</v>
      </c>
      <c r="W676" s="1198">
        <f>VLOOKUP($D676,'NI-San'!$B$1:$V$2048,18,FALSE)</f>
        <v>0</v>
      </c>
      <c r="X676" s="1198">
        <f>VLOOKUP($D676,'NI-San'!$B$1:$V$2048,19,FALSE)</f>
        <v>0</v>
      </c>
    </row>
    <row r="677" spans="1:24" ht="27" hidden="1">
      <c r="A677" s="505"/>
      <c r="B677" s="505"/>
      <c r="C677" s="505"/>
      <c r="D677" s="1198" t="s">
        <v>1789</v>
      </c>
      <c r="E677" s="1199" t="s">
        <v>70</v>
      </c>
      <c r="F677" s="1202"/>
      <c r="G677" s="1202"/>
      <c r="H677" s="1202" t="s">
        <v>1790</v>
      </c>
      <c r="I677" s="1202" t="s">
        <v>53</v>
      </c>
      <c r="J677" s="1202" t="s">
        <v>746</v>
      </c>
      <c r="K677" s="1202" t="s">
        <v>746</v>
      </c>
      <c r="L677" s="1202" t="s">
        <v>747</v>
      </c>
      <c r="M677" s="1202" t="s">
        <v>1782</v>
      </c>
      <c r="N677" s="1203" t="s">
        <v>1791</v>
      </c>
      <c r="O677" s="1203" t="s">
        <v>1561</v>
      </c>
      <c r="P677" s="1203" t="s">
        <v>1784</v>
      </c>
      <c r="Q677" s="1203" t="s">
        <v>1561</v>
      </c>
      <c r="R677" s="1203" t="s">
        <v>1785</v>
      </c>
      <c r="S677" s="1198">
        <f>VLOOKUP($D677,'NI-San'!$B$1:$V$2048,12,FALSE)</f>
        <v>0</v>
      </c>
      <c r="T677" s="1198">
        <f>VLOOKUP($D677,'NI-San'!$B$1:$V$2048,13,FALSE)</f>
        <v>11</v>
      </c>
      <c r="U677" s="1198">
        <f>VLOOKUP($D677,'NI-San'!$B$1:$V$2048,16,FALSE)</f>
        <v>0</v>
      </c>
      <c r="V677" s="1198">
        <f>VLOOKUP($D677,'NI-San'!$B$1:$V$2048,17,FALSE)</f>
        <v>0</v>
      </c>
      <c r="W677" s="1198">
        <f>VLOOKUP($D677,'NI-San'!$B$1:$V$2048,18,FALSE)</f>
        <v>11</v>
      </c>
      <c r="X677" s="1198">
        <f>VLOOKUP($D677,'NI-San'!$B$1:$V$2048,19,FALSE)</f>
        <v>0</v>
      </c>
    </row>
    <row r="678" spans="1:24" ht="27" hidden="1">
      <c r="A678" s="505"/>
      <c r="B678" s="505"/>
      <c r="C678" s="505"/>
      <c r="D678" s="1198" t="s">
        <v>1792</v>
      </c>
      <c r="E678" s="1199" t="s">
        <v>70</v>
      </c>
      <c r="F678" s="1202"/>
      <c r="G678" s="1202"/>
      <c r="H678" s="1202" t="s">
        <v>1790</v>
      </c>
      <c r="I678" s="1202" t="s">
        <v>53</v>
      </c>
      <c r="J678" s="1202" t="s">
        <v>746</v>
      </c>
      <c r="K678" s="1202" t="s">
        <v>746</v>
      </c>
      <c r="L678" s="1202" t="s">
        <v>747</v>
      </c>
      <c r="M678" s="1202" t="s">
        <v>1782</v>
      </c>
      <c r="N678" s="1203" t="s">
        <v>1793</v>
      </c>
      <c r="O678" s="1203" t="s">
        <v>1561</v>
      </c>
      <c r="P678" s="1203" t="s">
        <v>1784</v>
      </c>
      <c r="Q678" s="1203" t="s">
        <v>1561</v>
      </c>
      <c r="R678" s="1203" t="s">
        <v>1785</v>
      </c>
      <c r="S678" s="1198">
        <f>VLOOKUP($D678,'NI-San'!$B$1:$V$2048,12,FALSE)</f>
        <v>0</v>
      </c>
      <c r="T678" s="1198">
        <f>VLOOKUP($D678,'NI-San'!$B$1:$V$2048,13,FALSE)</f>
        <v>0</v>
      </c>
      <c r="U678" s="1198">
        <f>VLOOKUP($D678,'NI-San'!$B$1:$V$2048,16,FALSE)</f>
        <v>0</v>
      </c>
      <c r="V678" s="1198">
        <f>VLOOKUP($D678,'NI-San'!$B$1:$V$2048,17,FALSE)</f>
        <v>0</v>
      </c>
      <c r="W678" s="1198">
        <f>VLOOKUP($D678,'NI-San'!$B$1:$V$2048,18,FALSE)</f>
        <v>0</v>
      </c>
      <c r="X678" s="1198">
        <f>VLOOKUP($D678,'NI-San'!$B$1:$V$2048,19,FALSE)</f>
        <v>0</v>
      </c>
    </row>
    <row r="679" spans="1:24" ht="27" hidden="1">
      <c r="A679" s="505"/>
      <c r="B679" s="505"/>
      <c r="C679" s="505"/>
      <c r="D679" s="1198" t="s">
        <v>1794</v>
      </c>
      <c r="E679" s="1199" t="s">
        <v>70</v>
      </c>
      <c r="F679" s="1202"/>
      <c r="G679" s="1202"/>
      <c r="H679" s="1202" t="s">
        <v>1790</v>
      </c>
      <c r="I679" s="1202" t="s">
        <v>53</v>
      </c>
      <c r="J679" s="1202" t="s">
        <v>746</v>
      </c>
      <c r="K679" s="1202" t="s">
        <v>746</v>
      </c>
      <c r="L679" s="1202" t="s">
        <v>747</v>
      </c>
      <c r="M679" s="1202" t="s">
        <v>1782</v>
      </c>
      <c r="N679" s="1203" t="s">
        <v>1795</v>
      </c>
      <c r="O679" s="1203" t="s">
        <v>1561</v>
      </c>
      <c r="P679" s="1203" t="s">
        <v>1784</v>
      </c>
      <c r="Q679" s="1203" t="s">
        <v>1561</v>
      </c>
      <c r="R679" s="1203" t="s">
        <v>1785</v>
      </c>
      <c r="S679" s="1198">
        <f>VLOOKUP($D679,'NI-San'!$B$1:$V$2048,12,FALSE)</f>
        <v>0</v>
      </c>
      <c r="T679" s="1198">
        <f>VLOOKUP($D679,'NI-San'!$B$1:$V$2048,13,FALSE)</f>
        <v>0</v>
      </c>
      <c r="U679" s="1198">
        <f>VLOOKUP($D679,'NI-San'!$B$1:$V$2048,16,FALSE)</f>
        <v>0</v>
      </c>
      <c r="V679" s="1198">
        <f>VLOOKUP($D679,'NI-San'!$B$1:$V$2048,17,FALSE)</f>
        <v>0</v>
      </c>
      <c r="W679" s="1198">
        <f>VLOOKUP($D679,'NI-San'!$B$1:$V$2048,18,FALSE)</f>
        <v>0</v>
      </c>
      <c r="X679" s="1198">
        <f>VLOOKUP($D679,'NI-San'!$B$1:$V$2048,19,FALSE)</f>
        <v>0</v>
      </c>
    </row>
    <row r="680" spans="1:24" ht="27" hidden="1">
      <c r="A680" s="505"/>
      <c r="B680" s="505"/>
      <c r="C680" s="505"/>
      <c r="D680" s="1198" t="s">
        <v>1796</v>
      </c>
      <c r="E680" s="1199" t="s">
        <v>70</v>
      </c>
      <c r="F680" s="1202"/>
      <c r="G680" s="1202"/>
      <c r="H680" s="1202" t="s">
        <v>1790</v>
      </c>
      <c r="I680" s="1202" t="s">
        <v>53</v>
      </c>
      <c r="J680" s="1202" t="s">
        <v>746</v>
      </c>
      <c r="K680" s="1202" t="s">
        <v>746</v>
      </c>
      <c r="L680" s="1202" t="s">
        <v>747</v>
      </c>
      <c r="M680" s="1202" t="s">
        <v>1782</v>
      </c>
      <c r="N680" s="1203" t="s">
        <v>1797</v>
      </c>
      <c r="O680" s="1203" t="s">
        <v>1561</v>
      </c>
      <c r="P680" s="1203" t="s">
        <v>1784</v>
      </c>
      <c r="Q680" s="1203" t="s">
        <v>1561</v>
      </c>
      <c r="R680" s="1203" t="s">
        <v>1785</v>
      </c>
      <c r="S680" s="1198">
        <f>VLOOKUP($D680,'NI-San'!$B$1:$V$2048,12,FALSE)</f>
        <v>0</v>
      </c>
      <c r="T680" s="1198">
        <f>VLOOKUP($D680,'NI-San'!$B$1:$V$2048,13,FALSE)</f>
        <v>0</v>
      </c>
      <c r="U680" s="1198">
        <f>VLOOKUP($D680,'NI-San'!$B$1:$V$2048,16,FALSE)</f>
        <v>0</v>
      </c>
      <c r="V680" s="1198">
        <f>VLOOKUP($D680,'NI-San'!$B$1:$V$2048,17,FALSE)</f>
        <v>0</v>
      </c>
      <c r="W680" s="1198">
        <f>VLOOKUP($D680,'NI-San'!$B$1:$V$2048,18,FALSE)</f>
        <v>0</v>
      </c>
      <c r="X680" s="1198">
        <f>VLOOKUP($D680,'NI-San'!$B$1:$V$2048,19,FALSE)</f>
        <v>0</v>
      </c>
    </row>
    <row r="681" spans="1:24" ht="27" hidden="1">
      <c r="A681" s="505"/>
      <c r="B681" s="505"/>
      <c r="C681" s="505"/>
      <c r="D681" s="1198" t="s">
        <v>1798</v>
      </c>
      <c r="E681" s="1199" t="s">
        <v>70</v>
      </c>
      <c r="F681" s="1202"/>
      <c r="G681" s="1202"/>
      <c r="H681" s="1202" t="s">
        <v>1799</v>
      </c>
      <c r="I681" s="1202" t="s">
        <v>53</v>
      </c>
      <c r="J681" s="1202" t="s">
        <v>746</v>
      </c>
      <c r="K681" s="1202" t="s">
        <v>746</v>
      </c>
      <c r="L681" s="1202" t="s">
        <v>747</v>
      </c>
      <c r="M681" s="1202" t="s">
        <v>1782</v>
      </c>
      <c r="N681" s="1203" t="s">
        <v>1800</v>
      </c>
      <c r="O681" s="1203" t="s">
        <v>1561</v>
      </c>
      <c r="P681" s="1203" t="s">
        <v>1784</v>
      </c>
      <c r="Q681" s="1203" t="s">
        <v>1561</v>
      </c>
      <c r="R681" s="1203" t="s">
        <v>1785</v>
      </c>
      <c r="S681" s="1198">
        <f>VLOOKUP($D681,'NI-San'!$B$1:$V$2048,12,FALSE)</f>
        <v>0</v>
      </c>
      <c r="T681" s="1198">
        <f>VLOOKUP($D681,'NI-San'!$B$1:$V$2048,13,FALSE)</f>
        <v>0</v>
      </c>
      <c r="U681" s="1198">
        <f>VLOOKUP($D681,'NI-San'!$B$1:$V$2048,16,FALSE)</f>
        <v>0</v>
      </c>
      <c r="V681" s="1198">
        <f>VLOOKUP($D681,'NI-San'!$B$1:$V$2048,17,FALSE)</f>
        <v>0</v>
      </c>
      <c r="W681" s="1198">
        <f>VLOOKUP($D681,'NI-San'!$B$1:$V$2048,18,FALSE)</f>
        <v>0</v>
      </c>
      <c r="X681" s="1198">
        <f>VLOOKUP($D681,'NI-San'!$B$1:$V$2048,19,FALSE)</f>
        <v>0</v>
      </c>
    </row>
    <row r="682" spans="1:24" ht="27" hidden="1">
      <c r="A682" s="505"/>
      <c r="B682" s="505"/>
      <c r="C682" s="505"/>
      <c r="D682" s="1198" t="s">
        <v>1801</v>
      </c>
      <c r="E682" s="1199" t="s">
        <v>70</v>
      </c>
      <c r="F682" s="1202"/>
      <c r="G682" s="1202"/>
      <c r="H682" s="1202" t="s">
        <v>1799</v>
      </c>
      <c r="I682" s="1202" t="s">
        <v>53</v>
      </c>
      <c r="J682" s="1202" t="s">
        <v>746</v>
      </c>
      <c r="K682" s="1202" t="s">
        <v>746</v>
      </c>
      <c r="L682" s="1202" t="s">
        <v>747</v>
      </c>
      <c r="M682" s="1202" t="s">
        <v>1782</v>
      </c>
      <c r="N682" s="1203" t="s">
        <v>1802</v>
      </c>
      <c r="O682" s="1203" t="s">
        <v>1561</v>
      </c>
      <c r="P682" s="1203" t="s">
        <v>1784</v>
      </c>
      <c r="Q682" s="1203" t="s">
        <v>1561</v>
      </c>
      <c r="R682" s="1203" t="s">
        <v>1785</v>
      </c>
      <c r="S682" s="1198">
        <f>VLOOKUP($D682,'NI-San'!$B$1:$V$2048,12,FALSE)</f>
        <v>0</v>
      </c>
      <c r="T682" s="1198">
        <f>VLOOKUP($D682,'NI-San'!$B$1:$V$2048,13,FALSE)</f>
        <v>0</v>
      </c>
      <c r="U682" s="1198">
        <f>VLOOKUP($D682,'NI-San'!$B$1:$V$2048,16,FALSE)</f>
        <v>0</v>
      </c>
      <c r="V682" s="1198">
        <f>VLOOKUP($D682,'NI-San'!$B$1:$V$2048,17,FALSE)</f>
        <v>0</v>
      </c>
      <c r="W682" s="1198">
        <f>VLOOKUP($D682,'NI-San'!$B$1:$V$2048,18,FALSE)</f>
        <v>0</v>
      </c>
      <c r="X682" s="1198">
        <f>VLOOKUP($D682,'NI-San'!$B$1:$V$2048,19,FALSE)</f>
        <v>0</v>
      </c>
    </row>
    <row r="683" spans="1:24" ht="27" hidden="1">
      <c r="A683" s="505"/>
      <c r="B683" s="505"/>
      <c r="C683" s="505"/>
      <c r="D683" s="1198" t="s">
        <v>1803</v>
      </c>
      <c r="E683" s="1199" t="s">
        <v>70</v>
      </c>
      <c r="F683" s="1202"/>
      <c r="G683" s="1202"/>
      <c r="H683" s="1204" t="s">
        <v>1804</v>
      </c>
      <c r="I683" s="1202" t="s">
        <v>53</v>
      </c>
      <c r="J683" s="1202" t="s">
        <v>746</v>
      </c>
      <c r="K683" s="1202" t="s">
        <v>746</v>
      </c>
      <c r="L683" s="1202" t="s">
        <v>747</v>
      </c>
      <c r="M683" s="1202" t="s">
        <v>1782</v>
      </c>
      <c r="N683" s="1202" t="s">
        <v>1805</v>
      </c>
      <c r="O683" s="1203" t="s">
        <v>750</v>
      </c>
      <c r="P683" s="1203" t="s">
        <v>1672</v>
      </c>
      <c r="Q683" s="1203" t="s">
        <v>750</v>
      </c>
      <c r="R683" s="1203" t="s">
        <v>1673</v>
      </c>
      <c r="S683" s="1198">
        <f>VLOOKUP($D683,'NI-San'!$B$1:$V$2048,12,FALSE)</f>
        <v>0</v>
      </c>
      <c r="T683" s="1198">
        <f>VLOOKUP($D683,'NI-San'!$B$1:$V$2048,13,FALSE)</f>
        <v>0</v>
      </c>
      <c r="U683" s="1198">
        <f>VLOOKUP($D683,'NI-San'!$B$1:$V$2048,16,FALSE)</f>
        <v>0</v>
      </c>
      <c r="V683" s="1198">
        <f>VLOOKUP($D683,'NI-San'!$B$1:$V$2048,17,FALSE)</f>
        <v>0</v>
      </c>
      <c r="W683" s="1198">
        <f>VLOOKUP($D683,'NI-San'!$B$1:$V$2048,18,FALSE)</f>
        <v>0</v>
      </c>
      <c r="X683" s="1198">
        <f>VLOOKUP($D683,'NI-San'!$B$1:$V$2048,19,FALSE)</f>
        <v>0</v>
      </c>
    </row>
    <row r="684" spans="1:24" ht="27" hidden="1">
      <c r="A684" s="505"/>
      <c r="B684" s="505"/>
      <c r="C684" s="505"/>
      <c r="D684" s="1198" t="s">
        <v>1806</v>
      </c>
      <c r="E684" s="1199" t="s">
        <v>70</v>
      </c>
      <c r="F684" s="1202"/>
      <c r="G684" s="1202"/>
      <c r="H684" s="1202" t="s">
        <v>1807</v>
      </c>
      <c r="I684" s="1202" t="s">
        <v>53</v>
      </c>
      <c r="J684" s="1202" t="s">
        <v>746</v>
      </c>
      <c r="K684" s="1202" t="s">
        <v>746</v>
      </c>
      <c r="L684" s="1202" t="s">
        <v>747</v>
      </c>
      <c r="M684" s="1202" t="s">
        <v>1782</v>
      </c>
      <c r="N684" s="1203" t="s">
        <v>1808</v>
      </c>
      <c r="O684" s="1203" t="s">
        <v>1561</v>
      </c>
      <c r="P684" s="1203" t="s">
        <v>1784</v>
      </c>
      <c r="Q684" s="1203" t="s">
        <v>1561</v>
      </c>
      <c r="R684" s="1203" t="s">
        <v>1785</v>
      </c>
      <c r="S684" s="1198">
        <f>VLOOKUP($D684,'NI-San'!$B$1:$V$2048,12,FALSE)</f>
        <v>83</v>
      </c>
      <c r="T684" s="1198">
        <f>VLOOKUP($D684,'NI-San'!$B$1:$V$2048,13,FALSE)</f>
        <v>70</v>
      </c>
      <c r="U684" s="1198">
        <f>VLOOKUP($D684,'NI-San'!$B$1:$V$2048,16,FALSE)</f>
        <v>0</v>
      </c>
      <c r="V684" s="1198">
        <f>VLOOKUP($D684,'NI-San'!$B$1:$V$2048,17,FALSE)</f>
        <v>0</v>
      </c>
      <c r="W684" s="1198">
        <f>VLOOKUP($D684,'NI-San'!$B$1:$V$2048,18,FALSE)</f>
        <v>0</v>
      </c>
      <c r="X684" s="1198">
        <f>VLOOKUP($D684,'NI-San'!$B$1:$V$2048,19,FALSE)</f>
        <v>0</v>
      </c>
    </row>
    <row r="685" spans="1:24" ht="27" hidden="1">
      <c r="A685" s="505"/>
      <c r="B685" s="505"/>
      <c r="C685" s="505"/>
      <c r="D685" s="1198" t="s">
        <v>1809</v>
      </c>
      <c r="E685" s="1199" t="s">
        <v>70</v>
      </c>
      <c r="F685" s="1202"/>
      <c r="G685" s="1202"/>
      <c r="H685" s="1202" t="s">
        <v>1807</v>
      </c>
      <c r="I685" s="1202" t="s">
        <v>53</v>
      </c>
      <c r="J685" s="1202" t="s">
        <v>746</v>
      </c>
      <c r="K685" s="1202" t="s">
        <v>746</v>
      </c>
      <c r="L685" s="1202" t="s">
        <v>747</v>
      </c>
      <c r="M685" s="1202" t="s">
        <v>1782</v>
      </c>
      <c r="N685" s="1203" t="s">
        <v>1810</v>
      </c>
      <c r="O685" s="1203" t="s">
        <v>1561</v>
      </c>
      <c r="P685" s="1203" t="s">
        <v>1784</v>
      </c>
      <c r="Q685" s="1203" t="s">
        <v>1561</v>
      </c>
      <c r="R685" s="1203" t="s">
        <v>1785</v>
      </c>
      <c r="S685" s="1198">
        <f>VLOOKUP($D685,'NI-San'!$B$1:$V$2048,12,FALSE)</f>
        <v>0</v>
      </c>
      <c r="T685" s="1198">
        <f>VLOOKUP($D685,'NI-San'!$B$1:$V$2048,13,FALSE)</f>
        <v>0</v>
      </c>
      <c r="U685" s="1198">
        <f>VLOOKUP($D685,'NI-San'!$B$1:$V$2048,16,FALSE)</f>
        <v>0</v>
      </c>
      <c r="V685" s="1198">
        <f>VLOOKUP($D685,'NI-San'!$B$1:$V$2048,17,FALSE)</f>
        <v>0</v>
      </c>
      <c r="W685" s="1198">
        <f>VLOOKUP($D685,'NI-San'!$B$1:$V$2048,18,FALSE)</f>
        <v>0</v>
      </c>
      <c r="X685" s="1198">
        <f>VLOOKUP($D685,'NI-San'!$B$1:$V$2048,19,FALSE)</f>
        <v>0</v>
      </c>
    </row>
    <row r="686" spans="1:24" ht="27" hidden="1">
      <c r="A686" s="505"/>
      <c r="B686" s="505"/>
      <c r="C686" s="505"/>
      <c r="D686" s="1198" t="s">
        <v>1811</v>
      </c>
      <c r="E686" s="1199" t="s">
        <v>70</v>
      </c>
      <c r="F686" s="1202"/>
      <c r="G686" s="1202"/>
      <c r="H686" s="1202" t="s">
        <v>1812</v>
      </c>
      <c r="I686" s="1202" t="s">
        <v>53</v>
      </c>
      <c r="J686" s="1202" t="s">
        <v>746</v>
      </c>
      <c r="K686" s="1202" t="s">
        <v>746</v>
      </c>
      <c r="L686" s="1202" t="s">
        <v>747</v>
      </c>
      <c r="M686" s="1202" t="s">
        <v>1782</v>
      </c>
      <c r="N686" s="1203" t="s">
        <v>1813</v>
      </c>
      <c r="O686" s="1203" t="s">
        <v>1561</v>
      </c>
      <c r="P686" s="1203" t="s">
        <v>1784</v>
      </c>
      <c r="Q686" s="1203" t="s">
        <v>1561</v>
      </c>
      <c r="R686" s="1203" t="s">
        <v>1785</v>
      </c>
      <c r="S686" s="1198">
        <f>VLOOKUP($D686,'NI-San'!$B$1:$V$2048,12,FALSE)</f>
        <v>21</v>
      </c>
      <c r="T686" s="1198">
        <f>VLOOKUP($D686,'NI-San'!$B$1:$V$2048,13,FALSE)</f>
        <v>35</v>
      </c>
      <c r="U686" s="1198">
        <f>VLOOKUP($D686,'NI-San'!$B$1:$V$2048,16,FALSE)</f>
        <v>0</v>
      </c>
      <c r="V686" s="1198">
        <f>VLOOKUP($D686,'NI-San'!$B$1:$V$2048,17,FALSE)</f>
        <v>0</v>
      </c>
      <c r="W686" s="1198">
        <f>VLOOKUP($D686,'NI-San'!$B$1:$V$2048,18,FALSE)</f>
        <v>16</v>
      </c>
      <c r="X686" s="1198">
        <f>VLOOKUP($D686,'NI-San'!$B$1:$V$2048,19,FALSE)</f>
        <v>0</v>
      </c>
    </row>
    <row r="687" spans="1:24" ht="27" hidden="1">
      <c r="A687" s="505"/>
      <c r="B687" s="505"/>
      <c r="C687" s="505"/>
      <c r="D687" s="1198" t="s">
        <v>1814</v>
      </c>
      <c r="E687" s="1199" t="s">
        <v>70</v>
      </c>
      <c r="F687" s="1202"/>
      <c r="G687" s="1202"/>
      <c r="H687" s="1202" t="s">
        <v>1812</v>
      </c>
      <c r="I687" s="1202" t="s">
        <v>53</v>
      </c>
      <c r="J687" s="1202" t="s">
        <v>746</v>
      </c>
      <c r="K687" s="1202" t="s">
        <v>746</v>
      </c>
      <c r="L687" s="1202" t="s">
        <v>747</v>
      </c>
      <c r="M687" s="1202" t="s">
        <v>1782</v>
      </c>
      <c r="N687" s="1203" t="s">
        <v>1815</v>
      </c>
      <c r="O687" s="1203" t="s">
        <v>1561</v>
      </c>
      <c r="P687" s="1203" t="s">
        <v>1784</v>
      </c>
      <c r="Q687" s="1203" t="s">
        <v>1561</v>
      </c>
      <c r="R687" s="1203" t="s">
        <v>1785</v>
      </c>
      <c r="S687" s="1198">
        <f>VLOOKUP($D687,'NI-San'!$B$1:$V$2048,12,FALSE)</f>
        <v>0</v>
      </c>
      <c r="T687" s="1198">
        <f>VLOOKUP($D687,'NI-San'!$B$1:$V$2048,13,FALSE)</f>
        <v>0</v>
      </c>
      <c r="U687" s="1198">
        <f>VLOOKUP($D687,'NI-San'!$B$1:$V$2048,16,FALSE)</f>
        <v>0</v>
      </c>
      <c r="V687" s="1198">
        <f>VLOOKUP($D687,'NI-San'!$B$1:$V$2048,17,FALSE)</f>
        <v>0</v>
      </c>
      <c r="W687" s="1198">
        <f>VLOOKUP($D687,'NI-San'!$B$1:$V$2048,18,FALSE)</f>
        <v>0</v>
      </c>
      <c r="X687" s="1198">
        <f>VLOOKUP($D687,'NI-San'!$B$1:$V$2048,19,FALSE)</f>
        <v>0</v>
      </c>
    </row>
    <row r="688" spans="1:24" ht="40.5" hidden="1">
      <c r="A688" s="505"/>
      <c r="B688" s="505"/>
      <c r="C688" s="505"/>
      <c r="D688" s="1198" t="s">
        <v>1816</v>
      </c>
      <c r="E688" s="1199" t="s">
        <v>70</v>
      </c>
      <c r="F688" s="1202" t="s">
        <v>157</v>
      </c>
      <c r="G688" s="1202"/>
      <c r="H688" s="1202" t="s">
        <v>1817</v>
      </c>
      <c r="I688" s="1202" t="s">
        <v>53</v>
      </c>
      <c r="J688" s="1202" t="s">
        <v>746</v>
      </c>
      <c r="K688" s="1202" t="s">
        <v>746</v>
      </c>
      <c r="L688" s="1202" t="s">
        <v>747</v>
      </c>
      <c r="M688" s="1202" t="s">
        <v>1782</v>
      </c>
      <c r="N688" s="1203" t="s">
        <v>1818</v>
      </c>
      <c r="O688" s="1203" t="s">
        <v>1561</v>
      </c>
      <c r="P688" s="1203" t="s">
        <v>1819</v>
      </c>
      <c r="Q688" s="1203" t="s">
        <v>1561</v>
      </c>
      <c r="R688" s="1203" t="s">
        <v>1820</v>
      </c>
      <c r="S688" s="1198">
        <f>VLOOKUP($D688,'NI-San'!$B$1:$V$2048,12,FALSE)</f>
        <v>0</v>
      </c>
      <c r="T688" s="1198">
        <f>VLOOKUP($D688,'NI-San'!$B$1:$V$2048,13,FALSE)</f>
        <v>0</v>
      </c>
      <c r="U688" s="1198">
        <f>VLOOKUP($D688,'NI-San'!$B$1:$V$2048,16,FALSE)</f>
        <v>0</v>
      </c>
      <c r="V688" s="1198">
        <f>VLOOKUP($D688,'NI-San'!$B$1:$V$2048,17,FALSE)</f>
        <v>0</v>
      </c>
      <c r="W688" s="1198">
        <f>VLOOKUP($D688,'NI-San'!$B$1:$V$2048,18,FALSE)</f>
        <v>0</v>
      </c>
      <c r="X688" s="1198">
        <f>VLOOKUP($D688,'NI-San'!$B$1:$V$2048,19,FALSE)</f>
        <v>0</v>
      </c>
    </row>
    <row r="689" spans="1:24" ht="40.5" hidden="1">
      <c r="A689" s="505"/>
      <c r="B689" s="505"/>
      <c r="C689" s="505"/>
      <c r="D689" s="1198" t="s">
        <v>1821</v>
      </c>
      <c r="E689" s="1199" t="s">
        <v>70</v>
      </c>
      <c r="F689" s="1202"/>
      <c r="G689" s="1202"/>
      <c r="H689" s="1202" t="s">
        <v>1822</v>
      </c>
      <c r="I689" s="1202" t="s">
        <v>53</v>
      </c>
      <c r="J689" s="1202" t="s">
        <v>746</v>
      </c>
      <c r="K689" s="1202" t="s">
        <v>746</v>
      </c>
      <c r="L689" s="1202" t="s">
        <v>747</v>
      </c>
      <c r="M689" s="1202" t="s">
        <v>1782</v>
      </c>
      <c r="N689" s="1203" t="s">
        <v>1823</v>
      </c>
      <c r="O689" s="1203" t="s">
        <v>1561</v>
      </c>
      <c r="P689" s="1203" t="s">
        <v>1819</v>
      </c>
      <c r="Q689" s="1203" t="s">
        <v>1561</v>
      </c>
      <c r="R689" s="1203" t="s">
        <v>1820</v>
      </c>
      <c r="S689" s="1198">
        <f>VLOOKUP($D689,'NI-San'!$B$1:$V$2048,12,FALSE)</f>
        <v>0</v>
      </c>
      <c r="T689" s="1198">
        <f>VLOOKUP($D689,'NI-San'!$B$1:$V$2048,13,FALSE)</f>
        <v>0</v>
      </c>
      <c r="U689" s="1198">
        <f>VLOOKUP($D689,'NI-San'!$B$1:$V$2048,16,FALSE)</f>
        <v>0</v>
      </c>
      <c r="V689" s="1198">
        <f>VLOOKUP($D689,'NI-San'!$B$1:$V$2048,17,FALSE)</f>
        <v>0</v>
      </c>
      <c r="W689" s="1198">
        <f>VLOOKUP($D689,'NI-San'!$B$1:$V$2048,18,FALSE)</f>
        <v>0</v>
      </c>
      <c r="X689" s="1198">
        <f>VLOOKUP($D689,'NI-San'!$B$1:$V$2048,19,FALSE)</f>
        <v>0</v>
      </c>
    </row>
    <row r="690" spans="1:24" ht="27" hidden="1">
      <c r="A690" s="505"/>
      <c r="B690" s="505"/>
      <c r="C690" s="505"/>
      <c r="D690" s="1198" t="s">
        <v>1824</v>
      </c>
      <c r="E690" s="1199" t="s">
        <v>70</v>
      </c>
      <c r="F690" s="1202"/>
      <c r="G690" s="1202"/>
      <c r="H690" s="1202" t="s">
        <v>1822</v>
      </c>
      <c r="I690" s="1202" t="s">
        <v>53</v>
      </c>
      <c r="J690" s="1202" t="s">
        <v>746</v>
      </c>
      <c r="K690" s="1202" t="s">
        <v>746</v>
      </c>
      <c r="L690" s="1202" t="s">
        <v>747</v>
      </c>
      <c r="M690" s="1202" t="s">
        <v>1782</v>
      </c>
      <c r="N690" s="1203" t="s">
        <v>1825</v>
      </c>
      <c r="O690" s="1203" t="s">
        <v>1561</v>
      </c>
      <c r="P690" s="1203" t="s">
        <v>1819</v>
      </c>
      <c r="Q690" s="1203" t="s">
        <v>1561</v>
      </c>
      <c r="R690" s="1203" t="s">
        <v>1820</v>
      </c>
      <c r="S690" s="1198">
        <f>VLOOKUP($D690,'NI-San'!$B$1:$V$2048,12,FALSE)</f>
        <v>0</v>
      </c>
      <c r="T690" s="1198">
        <f>VLOOKUP($D690,'NI-San'!$B$1:$V$2048,13,FALSE)</f>
        <v>0</v>
      </c>
      <c r="U690" s="1198">
        <f>VLOOKUP($D690,'NI-San'!$B$1:$V$2048,16,FALSE)</f>
        <v>0</v>
      </c>
      <c r="V690" s="1198">
        <f>VLOOKUP($D690,'NI-San'!$B$1:$V$2048,17,FALSE)</f>
        <v>0</v>
      </c>
      <c r="W690" s="1198">
        <f>VLOOKUP($D690,'NI-San'!$B$1:$V$2048,18,FALSE)</f>
        <v>0</v>
      </c>
      <c r="X690" s="1198">
        <f>VLOOKUP($D690,'NI-San'!$B$1:$V$2048,19,FALSE)</f>
        <v>0</v>
      </c>
    </row>
    <row r="691" spans="1:24" ht="27" hidden="1">
      <c r="A691" s="505"/>
      <c r="B691" s="505"/>
      <c r="C691" s="505"/>
      <c r="D691" s="1198" t="s">
        <v>1826</v>
      </c>
      <c r="E691" s="1199" t="s">
        <v>70</v>
      </c>
      <c r="F691" s="1202"/>
      <c r="G691" s="1202"/>
      <c r="H691" s="1202" t="s">
        <v>1827</v>
      </c>
      <c r="I691" s="1202" t="s">
        <v>53</v>
      </c>
      <c r="J691" s="1202" t="s">
        <v>746</v>
      </c>
      <c r="K691" s="1202" t="s">
        <v>746</v>
      </c>
      <c r="L691" s="1202" t="s">
        <v>747</v>
      </c>
      <c r="M691" s="1202" t="s">
        <v>1782</v>
      </c>
      <c r="N691" s="1203" t="s">
        <v>1828</v>
      </c>
      <c r="O691" s="1203" t="s">
        <v>1561</v>
      </c>
      <c r="P691" s="1203" t="s">
        <v>1819</v>
      </c>
      <c r="Q691" s="1203" t="s">
        <v>1561</v>
      </c>
      <c r="R691" s="1203" t="s">
        <v>1820</v>
      </c>
      <c r="S691" s="1198">
        <f>VLOOKUP($D691,'NI-San'!$B$1:$V$2048,12,FALSE)</f>
        <v>0</v>
      </c>
      <c r="T691" s="1198">
        <f>VLOOKUP($D691,'NI-San'!$B$1:$V$2048,13,FALSE)</f>
        <v>0</v>
      </c>
      <c r="U691" s="1198">
        <f>VLOOKUP($D691,'NI-San'!$B$1:$V$2048,16,FALSE)</f>
        <v>0</v>
      </c>
      <c r="V691" s="1198">
        <f>VLOOKUP($D691,'NI-San'!$B$1:$V$2048,17,FALSE)</f>
        <v>0</v>
      </c>
      <c r="W691" s="1198">
        <f>VLOOKUP($D691,'NI-San'!$B$1:$V$2048,18,FALSE)</f>
        <v>0</v>
      </c>
      <c r="X691" s="1198">
        <f>VLOOKUP($D691,'NI-San'!$B$1:$V$2048,19,FALSE)</f>
        <v>0</v>
      </c>
    </row>
    <row r="692" spans="1:24" ht="27" hidden="1">
      <c r="A692" s="505"/>
      <c r="B692" s="505"/>
      <c r="C692" s="505"/>
      <c r="D692" s="1198" t="s">
        <v>1829</v>
      </c>
      <c r="E692" s="1199" t="s">
        <v>70</v>
      </c>
      <c r="F692" s="1202"/>
      <c r="G692" s="1202"/>
      <c r="H692" s="1202" t="s">
        <v>1790</v>
      </c>
      <c r="I692" s="1202" t="s">
        <v>531</v>
      </c>
      <c r="J692" s="1202"/>
      <c r="K692" s="1202"/>
      <c r="L692" s="1202"/>
      <c r="M692" s="1202" t="s">
        <v>1782</v>
      </c>
      <c r="N692" s="1203" t="s">
        <v>1830</v>
      </c>
      <c r="O692" s="1203" t="s">
        <v>73</v>
      </c>
      <c r="P692" s="1203" t="s">
        <v>73</v>
      </c>
      <c r="Q692" s="1203" t="s">
        <v>73</v>
      </c>
      <c r="R692" s="1203" t="s">
        <v>73</v>
      </c>
      <c r="S692" s="1198">
        <f>VLOOKUP($D692,'NI-San'!$B$1:$V$2048,12,FALSE)</f>
        <v>0</v>
      </c>
      <c r="T692" s="1198">
        <f>VLOOKUP($D692,'NI-San'!$B$1:$V$2048,13,FALSE)</f>
        <v>0</v>
      </c>
      <c r="U692" s="1198">
        <f>VLOOKUP($D692,'NI-San'!$B$1:$V$2048,16,FALSE)</f>
        <v>0</v>
      </c>
      <c r="V692" s="1198">
        <f>VLOOKUP($D692,'NI-San'!$B$1:$V$2048,17,FALSE)</f>
        <v>0</v>
      </c>
      <c r="W692" s="1198">
        <f>VLOOKUP($D692,'NI-San'!$B$1:$V$2048,18,FALSE)</f>
        <v>0</v>
      </c>
      <c r="X692" s="1198">
        <f>VLOOKUP($D692,'NI-San'!$B$1:$V$2048,19,FALSE)</f>
        <v>0</v>
      </c>
    </row>
    <row r="693" spans="1:24" hidden="1">
      <c r="A693" s="505"/>
      <c r="B693" s="505"/>
      <c r="C693" s="505"/>
      <c r="D693" s="1198" t="s">
        <v>1831</v>
      </c>
      <c r="E693" s="1199" t="s">
        <v>70</v>
      </c>
      <c r="F693" s="1202"/>
      <c r="G693" s="1202"/>
      <c r="H693" s="1202"/>
      <c r="I693" s="1202" t="s">
        <v>71</v>
      </c>
      <c r="J693" s="1202"/>
      <c r="K693" s="1202"/>
      <c r="L693" s="1202"/>
      <c r="M693" s="1202"/>
      <c r="N693" s="1203" t="s">
        <v>1832</v>
      </c>
      <c r="O693" s="1203" t="s">
        <v>73</v>
      </c>
      <c r="P693" s="1203" t="s">
        <v>73</v>
      </c>
      <c r="Q693" s="1203" t="s">
        <v>73</v>
      </c>
      <c r="R693" s="1203" t="s">
        <v>73</v>
      </c>
      <c r="S693" s="1198">
        <f>VLOOKUP($D693,'NI-San'!$B$1:$V$2048,12,FALSE)</f>
        <v>61</v>
      </c>
      <c r="T693" s="1198">
        <f>VLOOKUP($D693,'NI-San'!$B$1:$V$2048,13,FALSE)</f>
        <v>63</v>
      </c>
      <c r="U693" s="1198">
        <f>VLOOKUP($D693,'NI-San'!$B$1:$V$2048,16,FALSE)</f>
        <v>0</v>
      </c>
      <c r="V693" s="1198">
        <f>VLOOKUP($D693,'NI-San'!$B$1:$V$2048,17,FALSE)</f>
        <v>0</v>
      </c>
      <c r="W693" s="1198">
        <f>VLOOKUP($D693,'NI-San'!$B$1:$V$2048,18,FALSE)</f>
        <v>5</v>
      </c>
      <c r="X693" s="1198">
        <f>VLOOKUP($D693,'NI-San'!$B$1:$V$2048,19,FALSE)</f>
        <v>0</v>
      </c>
    </row>
    <row r="694" spans="1:24" ht="27" hidden="1">
      <c r="A694" s="505"/>
      <c r="B694" s="505"/>
      <c r="C694" s="505"/>
      <c r="D694" s="1198" t="s">
        <v>1833</v>
      </c>
      <c r="E694" s="1199" t="s">
        <v>70</v>
      </c>
      <c r="F694" s="1202"/>
      <c r="G694" s="1202"/>
      <c r="H694" s="1202" t="s">
        <v>1834</v>
      </c>
      <c r="I694" s="1202" t="s">
        <v>53</v>
      </c>
      <c r="J694" s="1202" t="s">
        <v>746</v>
      </c>
      <c r="K694" s="1202" t="s">
        <v>746</v>
      </c>
      <c r="L694" s="1202" t="s">
        <v>747</v>
      </c>
      <c r="M694" s="1202" t="s">
        <v>1835</v>
      </c>
      <c r="N694" s="1203" t="s">
        <v>1836</v>
      </c>
      <c r="O694" s="1203" t="s">
        <v>750</v>
      </c>
      <c r="P694" s="1203" t="s">
        <v>1837</v>
      </c>
      <c r="Q694" s="1203" t="s">
        <v>750</v>
      </c>
      <c r="R694" s="1203" t="s">
        <v>1838</v>
      </c>
      <c r="S694" s="1198">
        <f>VLOOKUP($D694,'NI-San'!$B$1:$V$2048,12,FALSE)</f>
        <v>3</v>
      </c>
      <c r="T694" s="1198">
        <f>VLOOKUP($D694,'NI-San'!$B$1:$V$2048,13,FALSE)</f>
        <v>2</v>
      </c>
      <c r="U694" s="1198">
        <f>VLOOKUP($D694,'NI-San'!$B$1:$V$2048,16,FALSE)</f>
        <v>0</v>
      </c>
      <c r="V694" s="1198">
        <f>VLOOKUP($D694,'NI-San'!$B$1:$V$2048,17,FALSE)</f>
        <v>0</v>
      </c>
      <c r="W694" s="1198">
        <f>VLOOKUP($D694,'NI-San'!$B$1:$V$2048,18,FALSE)</f>
        <v>0</v>
      </c>
      <c r="X694" s="1198">
        <f>VLOOKUP($D694,'NI-San'!$B$1:$V$2048,19,FALSE)</f>
        <v>0</v>
      </c>
    </row>
    <row r="695" spans="1:24" ht="27" hidden="1">
      <c r="A695" s="505"/>
      <c r="B695" s="505"/>
      <c r="C695" s="505"/>
      <c r="D695" s="1198" t="s">
        <v>1839</v>
      </c>
      <c r="E695" s="1199" t="s">
        <v>70</v>
      </c>
      <c r="F695" s="1202" t="s">
        <v>157</v>
      </c>
      <c r="G695" s="1202"/>
      <c r="H695" s="1202" t="s">
        <v>1756</v>
      </c>
      <c r="I695" s="1202" t="s">
        <v>53</v>
      </c>
      <c r="J695" s="1202" t="s">
        <v>746</v>
      </c>
      <c r="K695" s="1202" t="s">
        <v>746</v>
      </c>
      <c r="L695" s="1202" t="s">
        <v>747</v>
      </c>
      <c r="M695" s="1202" t="s">
        <v>1835</v>
      </c>
      <c r="N695" s="1203" t="s">
        <v>1840</v>
      </c>
      <c r="O695" s="1203" t="s">
        <v>750</v>
      </c>
      <c r="P695" s="1203" t="s">
        <v>1837</v>
      </c>
      <c r="Q695" s="1203" t="s">
        <v>750</v>
      </c>
      <c r="R695" s="1203" t="s">
        <v>1838</v>
      </c>
      <c r="S695" s="1198">
        <f>VLOOKUP($D695,'NI-San'!$B$1:$V$2048,12,FALSE)</f>
        <v>0</v>
      </c>
      <c r="T695" s="1198">
        <f>VLOOKUP($D695,'NI-San'!$B$1:$V$2048,13,FALSE)</f>
        <v>0</v>
      </c>
      <c r="U695" s="1198">
        <f>VLOOKUP($D695,'NI-San'!$B$1:$V$2048,16,FALSE)</f>
        <v>0</v>
      </c>
      <c r="V695" s="1198">
        <f>VLOOKUP($D695,'NI-San'!$B$1:$V$2048,17,FALSE)</f>
        <v>0</v>
      </c>
      <c r="W695" s="1198">
        <f>VLOOKUP($D695,'NI-San'!$B$1:$V$2048,18,FALSE)</f>
        <v>0</v>
      </c>
      <c r="X695" s="1198">
        <f>VLOOKUP($D695,'NI-San'!$B$1:$V$2048,19,FALSE)</f>
        <v>0</v>
      </c>
    </row>
    <row r="696" spans="1:24" ht="27" hidden="1">
      <c r="A696" s="505"/>
      <c r="B696" s="505"/>
      <c r="C696" s="505"/>
      <c r="D696" s="1198" t="s">
        <v>1841</v>
      </c>
      <c r="E696" s="1199" t="s">
        <v>70</v>
      </c>
      <c r="F696" s="1202"/>
      <c r="G696" s="1202"/>
      <c r="H696" s="1202" t="s">
        <v>1842</v>
      </c>
      <c r="I696" s="1202" t="s">
        <v>53</v>
      </c>
      <c r="J696" s="1202" t="s">
        <v>746</v>
      </c>
      <c r="K696" s="1202" t="s">
        <v>746</v>
      </c>
      <c r="L696" s="1202" t="s">
        <v>747</v>
      </c>
      <c r="M696" s="1202" t="s">
        <v>1835</v>
      </c>
      <c r="N696" s="1203" t="s">
        <v>1843</v>
      </c>
      <c r="O696" s="1203" t="s">
        <v>750</v>
      </c>
      <c r="P696" s="1203" t="s">
        <v>1837</v>
      </c>
      <c r="Q696" s="1203" t="s">
        <v>750</v>
      </c>
      <c r="R696" s="1203" t="s">
        <v>1838</v>
      </c>
      <c r="S696" s="1198">
        <f>VLOOKUP($D696,'NI-San'!$B$1:$V$2048,12,FALSE)</f>
        <v>16</v>
      </c>
      <c r="T696" s="1198">
        <f>VLOOKUP($D696,'NI-San'!$B$1:$V$2048,13,FALSE)</f>
        <v>14</v>
      </c>
      <c r="U696" s="1198">
        <f>VLOOKUP($D696,'NI-San'!$B$1:$V$2048,16,FALSE)</f>
        <v>0</v>
      </c>
      <c r="V696" s="1198">
        <f>VLOOKUP($D696,'NI-San'!$B$1:$V$2048,17,FALSE)</f>
        <v>0</v>
      </c>
      <c r="W696" s="1198">
        <f>VLOOKUP($D696,'NI-San'!$B$1:$V$2048,18,FALSE)</f>
        <v>0</v>
      </c>
      <c r="X696" s="1198">
        <f>VLOOKUP($D696,'NI-San'!$B$1:$V$2048,19,FALSE)</f>
        <v>0</v>
      </c>
    </row>
    <row r="697" spans="1:24" ht="27" hidden="1">
      <c r="A697" s="505"/>
      <c r="B697" s="505"/>
      <c r="C697" s="505"/>
      <c r="D697" s="1198" t="s">
        <v>1844</v>
      </c>
      <c r="E697" s="1199" t="s">
        <v>70</v>
      </c>
      <c r="F697" s="1202"/>
      <c r="G697" s="1202"/>
      <c r="H697" s="1202" t="s">
        <v>1842</v>
      </c>
      <c r="I697" s="1202" t="s">
        <v>53</v>
      </c>
      <c r="J697" s="1202" t="s">
        <v>746</v>
      </c>
      <c r="K697" s="1202" t="s">
        <v>746</v>
      </c>
      <c r="L697" s="1202" t="s">
        <v>747</v>
      </c>
      <c r="M697" s="1202" t="s">
        <v>1835</v>
      </c>
      <c r="N697" s="1203" t="s">
        <v>1845</v>
      </c>
      <c r="O697" s="1203" t="s">
        <v>750</v>
      </c>
      <c r="P697" s="1203" t="s">
        <v>1837</v>
      </c>
      <c r="Q697" s="1203" t="s">
        <v>750</v>
      </c>
      <c r="R697" s="1203" t="s">
        <v>1838</v>
      </c>
      <c r="S697" s="1198">
        <f>VLOOKUP($D697,'NI-San'!$B$1:$V$2048,12,FALSE)</f>
        <v>42</v>
      </c>
      <c r="T697" s="1198">
        <f>VLOOKUP($D697,'NI-San'!$B$1:$V$2048,13,FALSE)</f>
        <v>47</v>
      </c>
      <c r="U697" s="1198">
        <f>VLOOKUP($D697,'NI-San'!$B$1:$V$2048,16,FALSE)</f>
        <v>0</v>
      </c>
      <c r="V697" s="1198">
        <f>VLOOKUP($D697,'NI-San'!$B$1:$V$2048,17,FALSE)</f>
        <v>0</v>
      </c>
      <c r="W697" s="1198">
        <f>VLOOKUP($D697,'NI-San'!$B$1:$V$2048,18,FALSE)</f>
        <v>5</v>
      </c>
      <c r="X697" s="1198">
        <f>VLOOKUP($D697,'NI-San'!$B$1:$V$2048,19,FALSE)</f>
        <v>0</v>
      </c>
    </row>
    <row r="698" spans="1:24" hidden="1">
      <c r="A698" s="505"/>
      <c r="B698" s="505"/>
      <c r="C698" s="505"/>
      <c r="D698" s="1198" t="s">
        <v>1846</v>
      </c>
      <c r="E698" s="1199" t="s">
        <v>70</v>
      </c>
      <c r="F698" s="1202"/>
      <c r="G698" s="1202"/>
      <c r="H698" s="1202" t="s">
        <v>1842</v>
      </c>
      <c r="I698" s="1202" t="s">
        <v>531</v>
      </c>
      <c r="J698" s="1202"/>
      <c r="K698" s="1202"/>
      <c r="L698" s="1202"/>
      <c r="M698" s="1202" t="s">
        <v>1835</v>
      </c>
      <c r="N698" s="1203" t="s">
        <v>1847</v>
      </c>
      <c r="O698" s="1203" t="s">
        <v>73</v>
      </c>
      <c r="P698" s="1203" t="s">
        <v>73</v>
      </c>
      <c r="Q698" s="1203" t="s">
        <v>73</v>
      </c>
      <c r="R698" s="1203" t="s">
        <v>73</v>
      </c>
      <c r="S698" s="1198">
        <f>VLOOKUP($D698,'NI-San'!$B$1:$V$2048,12,FALSE)</f>
        <v>0</v>
      </c>
      <c r="T698" s="1198">
        <f>VLOOKUP($D698,'NI-San'!$B$1:$V$2048,13,FALSE)</f>
        <v>0</v>
      </c>
      <c r="U698" s="1198">
        <f>VLOOKUP($D698,'NI-San'!$B$1:$V$2048,16,FALSE)</f>
        <v>0</v>
      </c>
      <c r="V698" s="1198">
        <f>VLOOKUP($D698,'NI-San'!$B$1:$V$2048,17,FALSE)</f>
        <v>0</v>
      </c>
      <c r="W698" s="1198">
        <f>VLOOKUP($D698,'NI-San'!$B$1:$V$2048,18,FALSE)</f>
        <v>0</v>
      </c>
      <c r="X698" s="1198">
        <f>VLOOKUP($D698,'NI-San'!$B$1:$V$2048,19,FALSE)</f>
        <v>0</v>
      </c>
    </row>
    <row r="699" spans="1:24" hidden="1">
      <c r="A699" s="505"/>
      <c r="B699" s="505"/>
      <c r="C699" s="505"/>
      <c r="D699" s="1198" t="s">
        <v>1848</v>
      </c>
      <c r="E699" s="1199" t="s">
        <v>70</v>
      </c>
      <c r="F699" s="1202"/>
      <c r="G699" s="1202"/>
      <c r="H699" s="1202"/>
      <c r="I699" s="1202" t="s">
        <v>71</v>
      </c>
      <c r="J699" s="1202"/>
      <c r="K699" s="1202"/>
      <c r="L699" s="1202"/>
      <c r="M699" s="1202"/>
      <c r="N699" s="1203" t="s">
        <v>1849</v>
      </c>
      <c r="O699" s="1203" t="s">
        <v>73</v>
      </c>
      <c r="P699" s="1203" t="s">
        <v>73</v>
      </c>
      <c r="Q699" s="1203" t="s">
        <v>73</v>
      </c>
      <c r="R699" s="1203" t="s">
        <v>73</v>
      </c>
      <c r="S699" s="1198">
        <f>VLOOKUP($D699,'NI-San'!$B$1:$V$2048,12,FALSE)</f>
        <v>431</v>
      </c>
      <c r="T699" s="1198">
        <f>VLOOKUP($D699,'NI-San'!$B$1:$V$2048,13,FALSE)</f>
        <v>607</v>
      </c>
      <c r="U699" s="1198">
        <f>VLOOKUP($D699,'NI-San'!$B$1:$V$2048,16,FALSE)</f>
        <v>0</v>
      </c>
      <c r="V699" s="1198">
        <f>VLOOKUP($D699,'NI-San'!$B$1:$V$2048,17,FALSE)</f>
        <v>0</v>
      </c>
      <c r="W699" s="1198">
        <f>VLOOKUP($D699,'NI-San'!$B$1:$V$2048,18,FALSE)</f>
        <v>3</v>
      </c>
      <c r="X699" s="1198">
        <f>VLOOKUP($D699,'NI-San'!$B$1:$V$2048,19,FALSE)</f>
        <v>0</v>
      </c>
    </row>
    <row r="700" spans="1:24" hidden="1">
      <c r="A700" s="505"/>
      <c r="B700" s="505"/>
      <c r="C700" s="505"/>
      <c r="D700" s="1198" t="s">
        <v>1850</v>
      </c>
      <c r="E700" s="1199" t="s">
        <v>70</v>
      </c>
      <c r="F700" s="1202"/>
      <c r="G700" s="1202"/>
      <c r="H700" s="1202" t="s">
        <v>1851</v>
      </c>
      <c r="I700" s="1202" t="s">
        <v>53</v>
      </c>
      <c r="J700" s="1202" t="s">
        <v>746</v>
      </c>
      <c r="K700" s="1202" t="s">
        <v>746</v>
      </c>
      <c r="L700" s="1202" t="s">
        <v>747</v>
      </c>
      <c r="M700" s="1202" t="s">
        <v>1852</v>
      </c>
      <c r="N700" s="1202" t="s">
        <v>1853</v>
      </c>
      <c r="O700" s="1203" t="s">
        <v>750</v>
      </c>
      <c r="P700" s="1203" t="s">
        <v>1854</v>
      </c>
      <c r="Q700" s="1203" t="s">
        <v>750</v>
      </c>
      <c r="R700" s="1203" t="s">
        <v>1855</v>
      </c>
      <c r="S700" s="1198">
        <f>VLOOKUP($D700,'NI-San'!$B$1:$V$2048,12,FALSE)</f>
        <v>52</v>
      </c>
      <c r="T700" s="1198">
        <f>VLOOKUP($D700,'NI-San'!$B$1:$V$2048,13,FALSE)</f>
        <v>42</v>
      </c>
      <c r="U700" s="1198">
        <f>VLOOKUP($D700,'NI-San'!$B$1:$V$2048,16,FALSE)</f>
        <v>0</v>
      </c>
      <c r="V700" s="1198">
        <f>VLOOKUP($D700,'NI-San'!$B$1:$V$2048,17,FALSE)</f>
        <v>0</v>
      </c>
      <c r="W700" s="1198">
        <f>VLOOKUP($D700,'NI-San'!$B$1:$V$2048,18,FALSE)</f>
        <v>3</v>
      </c>
      <c r="X700" s="1198">
        <f>VLOOKUP($D700,'NI-San'!$B$1:$V$2048,19,FALSE)</f>
        <v>0</v>
      </c>
    </row>
    <row r="701" spans="1:24" hidden="1">
      <c r="A701" s="505"/>
      <c r="B701" s="505"/>
      <c r="C701" s="505"/>
      <c r="D701" s="1198" t="s">
        <v>1856</v>
      </c>
      <c r="E701" s="1199" t="s">
        <v>70</v>
      </c>
      <c r="F701" s="1202"/>
      <c r="G701" s="1202"/>
      <c r="H701" s="1204" t="s">
        <v>1857</v>
      </c>
      <c r="I701" s="1202" t="s">
        <v>53</v>
      </c>
      <c r="J701" s="1202" t="s">
        <v>746</v>
      </c>
      <c r="K701" s="1202" t="s">
        <v>746</v>
      </c>
      <c r="L701" s="1202" t="s">
        <v>747</v>
      </c>
      <c r="M701" s="1202" t="s">
        <v>1852</v>
      </c>
      <c r="N701" s="1202" t="s">
        <v>1858</v>
      </c>
      <c r="O701" s="1203" t="s">
        <v>750</v>
      </c>
      <c r="P701" s="1203" t="s">
        <v>1859</v>
      </c>
      <c r="Q701" s="1203" t="s">
        <v>750</v>
      </c>
      <c r="R701" s="1203" t="s">
        <v>1860</v>
      </c>
      <c r="S701" s="1198">
        <f>VLOOKUP($D701,'NI-San'!$B$1:$V$2048,12,FALSE)</f>
        <v>9</v>
      </c>
      <c r="T701" s="1198">
        <f>VLOOKUP($D701,'NI-San'!$B$1:$V$2048,13,FALSE)</f>
        <v>0</v>
      </c>
      <c r="U701" s="1198">
        <f>VLOOKUP($D701,'NI-San'!$B$1:$V$2048,16,FALSE)</f>
        <v>0</v>
      </c>
      <c r="V701" s="1198">
        <f>VLOOKUP($D701,'NI-San'!$B$1:$V$2048,17,FALSE)</f>
        <v>0</v>
      </c>
      <c r="W701" s="1198">
        <f>VLOOKUP($D701,'NI-San'!$B$1:$V$2048,18,FALSE)</f>
        <v>0</v>
      </c>
      <c r="X701" s="1198">
        <f>VLOOKUP($D701,'NI-San'!$B$1:$V$2048,19,FALSE)</f>
        <v>0</v>
      </c>
    </row>
    <row r="702" spans="1:24" hidden="1">
      <c r="A702" s="505"/>
      <c r="B702" s="505"/>
      <c r="C702" s="505"/>
      <c r="D702" s="1198" t="s">
        <v>1861</v>
      </c>
      <c r="E702" s="1199" t="s">
        <v>70</v>
      </c>
      <c r="F702" s="1202"/>
      <c r="G702" s="1202"/>
      <c r="H702" s="1205" t="s">
        <v>1862</v>
      </c>
      <c r="I702" s="1202" t="s">
        <v>53</v>
      </c>
      <c r="J702" s="1202" t="s">
        <v>746</v>
      </c>
      <c r="K702" s="1202" t="s">
        <v>746</v>
      </c>
      <c r="L702" s="1202" t="s">
        <v>747</v>
      </c>
      <c r="M702" s="1202" t="s">
        <v>1852</v>
      </c>
      <c r="N702" s="1202" t="s">
        <v>1863</v>
      </c>
      <c r="O702" s="1203" t="s">
        <v>750</v>
      </c>
      <c r="P702" s="1203" t="s">
        <v>1864</v>
      </c>
      <c r="Q702" s="1203" t="s">
        <v>750</v>
      </c>
      <c r="R702" s="1203" t="s">
        <v>1865</v>
      </c>
      <c r="S702" s="1198">
        <f>VLOOKUP($D702,'NI-San'!$B$1:$V$2048,12,FALSE)</f>
        <v>0</v>
      </c>
      <c r="T702" s="1198">
        <f>VLOOKUP($D702,'NI-San'!$B$1:$V$2048,13,FALSE)</f>
        <v>4</v>
      </c>
      <c r="U702" s="1198">
        <f>VLOOKUP($D702,'NI-San'!$B$1:$V$2048,16,FALSE)</f>
        <v>0</v>
      </c>
      <c r="V702" s="1198">
        <f>VLOOKUP($D702,'NI-San'!$B$1:$V$2048,17,FALSE)</f>
        <v>0</v>
      </c>
      <c r="W702" s="1198">
        <f>VLOOKUP($D702,'NI-San'!$B$1:$V$2048,18,FALSE)</f>
        <v>0</v>
      </c>
      <c r="X702" s="1198">
        <f>VLOOKUP($D702,'NI-San'!$B$1:$V$2048,19,FALSE)</f>
        <v>0</v>
      </c>
    </row>
    <row r="703" spans="1:24" hidden="1">
      <c r="A703" s="505"/>
      <c r="B703" s="505"/>
      <c r="C703" s="505"/>
      <c r="D703" s="1198" t="s">
        <v>1866</v>
      </c>
      <c r="E703" s="1199" t="s">
        <v>70</v>
      </c>
      <c r="F703" s="1202"/>
      <c r="G703" s="1202"/>
      <c r="H703" s="1202" t="s">
        <v>1867</v>
      </c>
      <c r="I703" s="1202" t="s">
        <v>53</v>
      </c>
      <c r="J703" s="1202" t="s">
        <v>746</v>
      </c>
      <c r="K703" s="1202" t="s">
        <v>746</v>
      </c>
      <c r="L703" s="1202" t="s">
        <v>747</v>
      </c>
      <c r="M703" s="1202" t="s">
        <v>1852</v>
      </c>
      <c r="N703" s="1202" t="s">
        <v>1868</v>
      </c>
      <c r="O703" s="1203" t="s">
        <v>750</v>
      </c>
      <c r="P703" s="1203" t="s">
        <v>1869</v>
      </c>
      <c r="Q703" s="1203" t="s">
        <v>750</v>
      </c>
      <c r="R703" s="1203" t="s">
        <v>1870</v>
      </c>
      <c r="S703" s="1198">
        <f>VLOOKUP($D703,'NI-San'!$B$1:$V$2048,12,FALSE)</f>
        <v>7</v>
      </c>
      <c r="T703" s="1198">
        <f>VLOOKUP($D703,'NI-San'!$B$1:$V$2048,13,FALSE)</f>
        <v>23</v>
      </c>
      <c r="U703" s="1198">
        <f>VLOOKUP($D703,'NI-San'!$B$1:$V$2048,16,FALSE)</f>
        <v>0</v>
      </c>
      <c r="V703" s="1198">
        <f>VLOOKUP($D703,'NI-San'!$B$1:$V$2048,17,FALSE)</f>
        <v>0</v>
      </c>
      <c r="W703" s="1198">
        <f>VLOOKUP($D703,'NI-San'!$B$1:$V$2048,18,FALSE)</f>
        <v>0</v>
      </c>
      <c r="X703" s="1198">
        <f>VLOOKUP($D703,'NI-San'!$B$1:$V$2048,19,FALSE)</f>
        <v>0</v>
      </c>
    </row>
    <row r="704" spans="1:24" hidden="1">
      <c r="A704" s="505"/>
      <c r="B704" s="505"/>
      <c r="C704" s="505"/>
      <c r="D704" s="1198" t="s">
        <v>1871</v>
      </c>
      <c r="E704" s="1199" t="s">
        <v>70</v>
      </c>
      <c r="F704" s="1202"/>
      <c r="G704" s="1202"/>
      <c r="H704" s="1202" t="s">
        <v>1872</v>
      </c>
      <c r="I704" s="1202" t="s">
        <v>53</v>
      </c>
      <c r="J704" s="1202" t="s">
        <v>746</v>
      </c>
      <c r="K704" s="1202" t="s">
        <v>746</v>
      </c>
      <c r="L704" s="1202" t="s">
        <v>747</v>
      </c>
      <c r="M704" s="1202" t="s">
        <v>1852</v>
      </c>
      <c r="N704" s="1202" t="s">
        <v>1873</v>
      </c>
      <c r="O704" s="1203" t="s">
        <v>750</v>
      </c>
      <c r="P704" s="1203" t="s">
        <v>1864</v>
      </c>
      <c r="Q704" s="1203" t="s">
        <v>750</v>
      </c>
      <c r="R704" s="1203" t="s">
        <v>1865</v>
      </c>
      <c r="S704" s="1198">
        <f>VLOOKUP($D704,'NI-San'!$B$1:$V$2048,12,FALSE)</f>
        <v>0</v>
      </c>
      <c r="T704" s="1198">
        <f>VLOOKUP($D704,'NI-San'!$B$1:$V$2048,13,FALSE)</f>
        <v>0</v>
      </c>
      <c r="U704" s="1198">
        <f>VLOOKUP($D704,'NI-San'!$B$1:$V$2048,16,FALSE)</f>
        <v>0</v>
      </c>
      <c r="V704" s="1198">
        <f>VLOOKUP($D704,'NI-San'!$B$1:$V$2048,17,FALSE)</f>
        <v>0</v>
      </c>
      <c r="W704" s="1198">
        <f>VLOOKUP($D704,'NI-San'!$B$1:$V$2048,18,FALSE)</f>
        <v>0</v>
      </c>
      <c r="X704" s="1198">
        <f>VLOOKUP($D704,'NI-San'!$B$1:$V$2048,19,FALSE)</f>
        <v>0</v>
      </c>
    </row>
    <row r="705" spans="1:24" hidden="1">
      <c r="A705" s="505"/>
      <c r="B705" s="505"/>
      <c r="C705" s="505"/>
      <c r="D705" s="1198" t="s">
        <v>1874</v>
      </c>
      <c r="E705" s="1199" t="s">
        <v>70</v>
      </c>
      <c r="F705" s="1202"/>
      <c r="G705" s="1202"/>
      <c r="H705" s="1202" t="s">
        <v>1872</v>
      </c>
      <c r="I705" s="1202" t="s">
        <v>53</v>
      </c>
      <c r="J705" s="1202" t="s">
        <v>746</v>
      </c>
      <c r="K705" s="1202" t="s">
        <v>746</v>
      </c>
      <c r="L705" s="1202" t="s">
        <v>747</v>
      </c>
      <c r="M705" s="1202" t="s">
        <v>1852</v>
      </c>
      <c r="N705" s="1202" t="s">
        <v>1875</v>
      </c>
      <c r="O705" s="1203" t="s">
        <v>750</v>
      </c>
      <c r="P705" s="1203" t="s">
        <v>1864</v>
      </c>
      <c r="Q705" s="1203" t="s">
        <v>750</v>
      </c>
      <c r="R705" s="1203" t="s">
        <v>1865</v>
      </c>
      <c r="S705" s="1198">
        <f>VLOOKUP($D705,'NI-San'!$B$1:$V$2048,12,FALSE)</f>
        <v>19</v>
      </c>
      <c r="T705" s="1198">
        <f>VLOOKUP($D705,'NI-San'!$B$1:$V$2048,13,FALSE)</f>
        <v>30</v>
      </c>
      <c r="U705" s="1198">
        <f>VLOOKUP($D705,'NI-San'!$B$1:$V$2048,16,FALSE)</f>
        <v>0</v>
      </c>
      <c r="V705" s="1198">
        <f>VLOOKUP($D705,'NI-San'!$B$1:$V$2048,17,FALSE)</f>
        <v>0</v>
      </c>
      <c r="W705" s="1198">
        <f>VLOOKUP($D705,'NI-San'!$B$1:$V$2048,18,FALSE)</f>
        <v>0</v>
      </c>
      <c r="X705" s="1198">
        <f>VLOOKUP($D705,'NI-San'!$B$1:$V$2048,19,FALSE)</f>
        <v>0</v>
      </c>
    </row>
    <row r="706" spans="1:24" hidden="1">
      <c r="A706" s="505"/>
      <c r="B706" s="505"/>
      <c r="C706" s="505"/>
      <c r="D706" s="1198" t="s">
        <v>1876</v>
      </c>
      <c r="E706" s="1199" t="s">
        <v>70</v>
      </c>
      <c r="F706" s="1202"/>
      <c r="G706" s="1202"/>
      <c r="H706" s="1202" t="s">
        <v>1877</v>
      </c>
      <c r="I706" s="1202" t="s">
        <v>53</v>
      </c>
      <c r="J706" s="1202" t="s">
        <v>746</v>
      </c>
      <c r="K706" s="1202" t="s">
        <v>746</v>
      </c>
      <c r="L706" s="1202" t="s">
        <v>747</v>
      </c>
      <c r="M706" s="1202" t="s">
        <v>1852</v>
      </c>
      <c r="N706" s="1202" t="s">
        <v>1878</v>
      </c>
      <c r="O706" s="1203" t="s">
        <v>750</v>
      </c>
      <c r="P706" s="1203" t="s">
        <v>1864</v>
      </c>
      <c r="Q706" s="1203" t="s">
        <v>750</v>
      </c>
      <c r="R706" s="1203" t="s">
        <v>1865</v>
      </c>
      <c r="S706" s="1198">
        <f>VLOOKUP($D706,'NI-San'!$B$1:$V$2048,12,FALSE)</f>
        <v>344</v>
      </c>
      <c r="T706" s="1198">
        <f>VLOOKUP($D706,'NI-San'!$B$1:$V$2048,13,FALSE)</f>
        <v>508</v>
      </c>
      <c r="U706" s="1198">
        <f>VLOOKUP($D706,'NI-San'!$B$1:$V$2048,16,FALSE)</f>
        <v>0</v>
      </c>
      <c r="V706" s="1198">
        <f>VLOOKUP($D706,'NI-San'!$B$1:$V$2048,17,FALSE)</f>
        <v>0</v>
      </c>
      <c r="W706" s="1198">
        <f>VLOOKUP($D706,'NI-San'!$B$1:$V$2048,18,FALSE)</f>
        <v>0</v>
      </c>
      <c r="X706" s="1198">
        <f>VLOOKUP($D706,'NI-San'!$B$1:$V$2048,19,FALSE)</f>
        <v>0</v>
      </c>
    </row>
    <row r="707" spans="1:24" hidden="1">
      <c r="A707" s="505"/>
      <c r="B707" s="505"/>
      <c r="C707" s="505"/>
      <c r="D707" s="1198" t="s">
        <v>1879</v>
      </c>
      <c r="E707" s="1199" t="s">
        <v>70</v>
      </c>
      <c r="F707" s="1202" t="s">
        <v>157</v>
      </c>
      <c r="G707" s="1202"/>
      <c r="H707" s="1202" t="s">
        <v>1880</v>
      </c>
      <c r="I707" s="1202" t="s">
        <v>53</v>
      </c>
      <c r="J707" s="1202" t="s">
        <v>746</v>
      </c>
      <c r="K707" s="1202" t="s">
        <v>746</v>
      </c>
      <c r="L707" s="1202" t="s">
        <v>747</v>
      </c>
      <c r="M707" s="1202" t="s">
        <v>1852</v>
      </c>
      <c r="N707" s="1202" t="s">
        <v>1881</v>
      </c>
      <c r="O707" s="1203" t="s">
        <v>750</v>
      </c>
      <c r="P707" s="1203" t="s">
        <v>1864</v>
      </c>
      <c r="Q707" s="1203" t="s">
        <v>750</v>
      </c>
      <c r="R707" s="1203" t="s">
        <v>1865</v>
      </c>
      <c r="S707" s="1198">
        <f>VLOOKUP($D707,'NI-San'!$B$1:$V$2048,12,FALSE)</f>
        <v>0</v>
      </c>
      <c r="T707" s="1198">
        <f>VLOOKUP($D707,'NI-San'!$B$1:$V$2048,13,FALSE)</f>
        <v>0</v>
      </c>
      <c r="U707" s="1198">
        <f>VLOOKUP($D707,'NI-San'!$B$1:$V$2048,16,FALSE)</f>
        <v>0</v>
      </c>
      <c r="V707" s="1198">
        <f>VLOOKUP($D707,'NI-San'!$B$1:$V$2048,17,FALSE)</f>
        <v>0</v>
      </c>
      <c r="W707" s="1198">
        <f>VLOOKUP($D707,'NI-San'!$B$1:$V$2048,18,FALSE)</f>
        <v>0</v>
      </c>
      <c r="X707" s="1198">
        <f>VLOOKUP($D707,'NI-San'!$B$1:$V$2048,19,FALSE)</f>
        <v>0</v>
      </c>
    </row>
    <row r="708" spans="1:24" hidden="1">
      <c r="A708" s="505"/>
      <c r="B708" s="505"/>
      <c r="C708" s="505"/>
      <c r="D708" s="1198" t="s">
        <v>1882</v>
      </c>
      <c r="E708" s="1199" t="s">
        <v>70</v>
      </c>
      <c r="F708" s="1202"/>
      <c r="G708" s="1202"/>
      <c r="H708" s="1202"/>
      <c r="I708" s="1202" t="s">
        <v>71</v>
      </c>
      <c r="J708" s="1202"/>
      <c r="K708" s="1202"/>
      <c r="L708" s="1202"/>
      <c r="M708" s="1202"/>
      <c r="N708" s="1202" t="s">
        <v>1883</v>
      </c>
      <c r="O708" s="1203" t="s">
        <v>73</v>
      </c>
      <c r="P708" s="1203" t="s">
        <v>73</v>
      </c>
      <c r="Q708" s="1203" t="s">
        <v>73</v>
      </c>
      <c r="R708" s="1203" t="s">
        <v>73</v>
      </c>
      <c r="S708" s="1198">
        <f>VLOOKUP($D708,'NI-San'!$B$1:$V$2048,12,FALSE)</f>
        <v>300</v>
      </c>
      <c r="T708" s="1198">
        <f>VLOOKUP($D708,'NI-San'!$B$1:$V$2048,13,FALSE)</f>
        <v>301</v>
      </c>
      <c r="U708" s="1198">
        <f>VLOOKUP($D708,'NI-San'!$B$1:$V$2048,16,FALSE)</f>
        <v>0</v>
      </c>
      <c r="V708" s="1198">
        <f>VLOOKUP($D708,'NI-San'!$B$1:$V$2048,17,FALSE)</f>
        <v>0</v>
      </c>
      <c r="W708" s="1198">
        <f>VLOOKUP($D708,'NI-San'!$B$1:$V$2048,18,FALSE)</f>
        <v>0</v>
      </c>
      <c r="X708" s="1198">
        <f>VLOOKUP($D708,'NI-San'!$B$1:$V$2048,19,FALSE)</f>
        <v>0</v>
      </c>
    </row>
    <row r="709" spans="1:24" ht="27" hidden="1">
      <c r="A709" s="505"/>
      <c r="B709" s="505"/>
      <c r="C709" s="505"/>
      <c r="D709" s="1198" t="s">
        <v>1884</v>
      </c>
      <c r="E709" s="1199" t="s">
        <v>70</v>
      </c>
      <c r="F709" s="1202"/>
      <c r="G709" s="1202"/>
      <c r="H709" s="1202" t="s">
        <v>1885</v>
      </c>
      <c r="I709" s="1202" t="s">
        <v>53</v>
      </c>
      <c r="J709" s="1202" t="s">
        <v>746</v>
      </c>
      <c r="K709" s="1202" t="s">
        <v>746</v>
      </c>
      <c r="L709" s="1202" t="s">
        <v>747</v>
      </c>
      <c r="M709" s="1202" t="s">
        <v>1886</v>
      </c>
      <c r="N709" s="1202" t="s">
        <v>1887</v>
      </c>
      <c r="O709" s="1203" t="s">
        <v>750</v>
      </c>
      <c r="P709" s="1203" t="s">
        <v>1888</v>
      </c>
      <c r="Q709" s="1203" t="s">
        <v>750</v>
      </c>
      <c r="R709" s="1203" t="s">
        <v>1889</v>
      </c>
      <c r="S709" s="1198">
        <f>VLOOKUP($D709,'NI-San'!$B$1:$V$2048,12,FALSE)</f>
        <v>0</v>
      </c>
      <c r="T709" s="1198">
        <f>VLOOKUP($D709,'NI-San'!$B$1:$V$2048,13,FALSE)</f>
        <v>4</v>
      </c>
      <c r="U709" s="1198">
        <f>VLOOKUP($D709,'NI-San'!$B$1:$V$2048,16,FALSE)</f>
        <v>0</v>
      </c>
      <c r="V709" s="1198">
        <f>VLOOKUP($D709,'NI-San'!$B$1:$V$2048,17,FALSE)</f>
        <v>0</v>
      </c>
      <c r="W709" s="1198">
        <f>VLOOKUP($D709,'NI-San'!$B$1:$V$2048,18,FALSE)</f>
        <v>0</v>
      </c>
      <c r="X709" s="1198">
        <f>VLOOKUP($D709,'NI-San'!$B$1:$V$2048,19,FALSE)</f>
        <v>0</v>
      </c>
    </row>
    <row r="710" spans="1:24" ht="27" hidden="1">
      <c r="A710" s="505"/>
      <c r="B710" s="505"/>
      <c r="C710" s="505"/>
      <c r="D710" s="1198" t="s">
        <v>1890</v>
      </c>
      <c r="E710" s="1199" t="s">
        <v>70</v>
      </c>
      <c r="F710" s="1202"/>
      <c r="G710" s="1202"/>
      <c r="H710" s="1202" t="s">
        <v>1885</v>
      </c>
      <c r="I710" s="1202" t="s">
        <v>53</v>
      </c>
      <c r="J710" s="1202" t="s">
        <v>746</v>
      </c>
      <c r="K710" s="1202" t="s">
        <v>746</v>
      </c>
      <c r="L710" s="1202" t="s">
        <v>747</v>
      </c>
      <c r="M710" s="1202" t="s">
        <v>1886</v>
      </c>
      <c r="N710" s="1202" t="s">
        <v>1891</v>
      </c>
      <c r="O710" s="1203" t="s">
        <v>750</v>
      </c>
      <c r="P710" s="1203" t="s">
        <v>1888</v>
      </c>
      <c r="Q710" s="1203" t="s">
        <v>750</v>
      </c>
      <c r="R710" s="1203" t="s">
        <v>1889</v>
      </c>
      <c r="S710" s="1198">
        <f>VLOOKUP($D710,'NI-San'!$B$1:$V$2048,12,FALSE)</f>
        <v>17</v>
      </c>
      <c r="T710" s="1198">
        <f>VLOOKUP($D710,'NI-San'!$B$1:$V$2048,13,FALSE)</f>
        <v>24</v>
      </c>
      <c r="U710" s="1198">
        <f>VLOOKUP($D710,'NI-San'!$B$1:$V$2048,16,FALSE)</f>
        <v>0</v>
      </c>
      <c r="V710" s="1198">
        <f>VLOOKUP($D710,'NI-San'!$B$1:$V$2048,17,FALSE)</f>
        <v>0</v>
      </c>
      <c r="W710" s="1198">
        <f>VLOOKUP($D710,'NI-San'!$B$1:$V$2048,18,FALSE)</f>
        <v>0</v>
      </c>
      <c r="X710" s="1198">
        <f>VLOOKUP($D710,'NI-San'!$B$1:$V$2048,19,FALSE)</f>
        <v>0</v>
      </c>
    </row>
    <row r="711" spans="1:24" ht="27" hidden="1">
      <c r="A711" s="505"/>
      <c r="B711" s="505"/>
      <c r="C711" s="505"/>
      <c r="D711" s="1198" t="s">
        <v>1892</v>
      </c>
      <c r="E711" s="1199" t="s">
        <v>70</v>
      </c>
      <c r="F711" s="1202"/>
      <c r="G711" s="1202"/>
      <c r="H711" s="1202" t="s">
        <v>1893</v>
      </c>
      <c r="I711" s="1202" t="s">
        <v>53</v>
      </c>
      <c r="J711" s="1202" t="s">
        <v>746</v>
      </c>
      <c r="K711" s="1202" t="s">
        <v>746</v>
      </c>
      <c r="L711" s="1202" t="s">
        <v>747</v>
      </c>
      <c r="M711" s="1202" t="s">
        <v>1886</v>
      </c>
      <c r="N711" s="1202" t="s">
        <v>1894</v>
      </c>
      <c r="O711" s="1203" t="s">
        <v>750</v>
      </c>
      <c r="P711" s="1203" t="s">
        <v>1895</v>
      </c>
      <c r="Q711" s="1203" t="s">
        <v>750</v>
      </c>
      <c r="R711" s="1203" t="s">
        <v>1896</v>
      </c>
      <c r="S711" s="1198">
        <f>VLOOKUP($D711,'NI-San'!$B$1:$V$2048,12,FALSE)</f>
        <v>3</v>
      </c>
      <c r="T711" s="1198">
        <f>VLOOKUP($D711,'NI-San'!$B$1:$V$2048,13,FALSE)</f>
        <v>1</v>
      </c>
      <c r="U711" s="1198">
        <f>VLOOKUP($D711,'NI-San'!$B$1:$V$2048,16,FALSE)</f>
        <v>0</v>
      </c>
      <c r="V711" s="1198">
        <f>VLOOKUP($D711,'NI-San'!$B$1:$V$2048,17,FALSE)</f>
        <v>0</v>
      </c>
      <c r="W711" s="1198">
        <f>VLOOKUP($D711,'NI-San'!$B$1:$V$2048,18,FALSE)</f>
        <v>0</v>
      </c>
      <c r="X711" s="1198">
        <f>VLOOKUP($D711,'NI-San'!$B$1:$V$2048,19,FALSE)</f>
        <v>0</v>
      </c>
    </row>
    <row r="712" spans="1:24" ht="27" hidden="1">
      <c r="A712" s="505"/>
      <c r="B712" s="505"/>
      <c r="C712" s="505"/>
      <c r="D712" s="1198" t="s">
        <v>1897</v>
      </c>
      <c r="E712" s="1199" t="s">
        <v>70</v>
      </c>
      <c r="F712" s="1202"/>
      <c r="G712" s="1202"/>
      <c r="H712" s="1202" t="s">
        <v>1893</v>
      </c>
      <c r="I712" s="1202" t="s">
        <v>53</v>
      </c>
      <c r="J712" s="1202" t="s">
        <v>805</v>
      </c>
      <c r="K712" s="1202" t="s">
        <v>805</v>
      </c>
      <c r="L712" s="1202" t="s">
        <v>747</v>
      </c>
      <c r="M712" s="1202" t="s">
        <v>1886</v>
      </c>
      <c r="N712" s="1202" t="s">
        <v>1898</v>
      </c>
      <c r="O712" s="1203" t="s">
        <v>73</v>
      </c>
      <c r="P712" s="1203" t="s">
        <v>73</v>
      </c>
      <c r="Q712" s="1203" t="s">
        <v>750</v>
      </c>
      <c r="R712" s="1203" t="s">
        <v>1896</v>
      </c>
      <c r="S712" s="1198">
        <f>VLOOKUP($D712,'NI-San'!$B$1:$V$2048,12,FALSE)</f>
        <v>0</v>
      </c>
      <c r="T712" s="1198">
        <f>VLOOKUP($D712,'NI-San'!$B$1:$V$2048,13,FALSE)</f>
        <v>0</v>
      </c>
      <c r="U712" s="1198">
        <f>VLOOKUP($D712,'NI-San'!$B$1:$V$2048,16,FALSE)</f>
        <v>0</v>
      </c>
      <c r="V712" s="1198">
        <f>VLOOKUP($D712,'NI-San'!$B$1:$V$2048,17,FALSE)</f>
        <v>0</v>
      </c>
      <c r="W712" s="1198">
        <f>VLOOKUP($D712,'NI-San'!$B$1:$V$2048,18,FALSE)</f>
        <v>0</v>
      </c>
      <c r="X712" s="1198">
        <f>VLOOKUP($D712,'NI-San'!$B$1:$V$2048,19,FALSE)</f>
        <v>0</v>
      </c>
    </row>
    <row r="713" spans="1:24" ht="27" hidden="1">
      <c r="A713" s="505"/>
      <c r="B713" s="505"/>
      <c r="C713" s="505"/>
      <c r="D713" s="1198" t="s">
        <v>1899</v>
      </c>
      <c r="E713" s="1199" t="s">
        <v>70</v>
      </c>
      <c r="F713" s="1202"/>
      <c r="G713" s="1202"/>
      <c r="H713" s="1202" t="s">
        <v>1900</v>
      </c>
      <c r="I713" s="1202" t="s">
        <v>53</v>
      </c>
      <c r="J713" s="1202" t="s">
        <v>746</v>
      </c>
      <c r="K713" s="1202" t="s">
        <v>746</v>
      </c>
      <c r="L713" s="1202" t="s">
        <v>747</v>
      </c>
      <c r="M713" s="1202" t="s">
        <v>1886</v>
      </c>
      <c r="N713" s="1202" t="s">
        <v>1901</v>
      </c>
      <c r="O713" s="1203" t="s">
        <v>750</v>
      </c>
      <c r="P713" s="1203" t="s">
        <v>1895</v>
      </c>
      <c r="Q713" s="1203" t="s">
        <v>750</v>
      </c>
      <c r="R713" s="1203" t="s">
        <v>1896</v>
      </c>
      <c r="S713" s="1198">
        <f>VLOOKUP($D713,'NI-San'!$B$1:$V$2048,12,FALSE)</f>
        <v>280</v>
      </c>
      <c r="T713" s="1198">
        <f>VLOOKUP($D713,'NI-San'!$B$1:$V$2048,13,FALSE)</f>
        <v>272</v>
      </c>
      <c r="U713" s="1198">
        <f>VLOOKUP($D713,'NI-San'!$B$1:$V$2048,16,FALSE)</f>
        <v>0</v>
      </c>
      <c r="V713" s="1198">
        <f>VLOOKUP($D713,'NI-San'!$B$1:$V$2048,17,FALSE)</f>
        <v>0</v>
      </c>
      <c r="W713" s="1198">
        <f>VLOOKUP($D713,'NI-San'!$B$1:$V$2048,18,FALSE)</f>
        <v>0</v>
      </c>
      <c r="X713" s="1198">
        <f>VLOOKUP($D713,'NI-San'!$B$1:$V$2048,19,FALSE)</f>
        <v>0</v>
      </c>
    </row>
    <row r="714" spans="1:24" ht="27" hidden="1">
      <c r="A714" s="505"/>
      <c r="B714" s="505"/>
      <c r="C714" s="505"/>
      <c r="D714" s="1198" t="s">
        <v>1902</v>
      </c>
      <c r="E714" s="1199" t="s">
        <v>70</v>
      </c>
      <c r="F714" s="1202"/>
      <c r="G714" s="1202"/>
      <c r="H714" s="1202" t="s">
        <v>1903</v>
      </c>
      <c r="I714" s="1202" t="s">
        <v>53</v>
      </c>
      <c r="J714" s="1202" t="s">
        <v>746</v>
      </c>
      <c r="K714" s="1202" t="s">
        <v>746</v>
      </c>
      <c r="L714" s="1202" t="s">
        <v>747</v>
      </c>
      <c r="M714" s="1202" t="s">
        <v>1886</v>
      </c>
      <c r="N714" s="1202" t="s">
        <v>1904</v>
      </c>
      <c r="O714" s="1203" t="s">
        <v>750</v>
      </c>
      <c r="P714" s="1203" t="s">
        <v>1895</v>
      </c>
      <c r="Q714" s="1203" t="s">
        <v>750</v>
      </c>
      <c r="R714" s="1203" t="s">
        <v>1896</v>
      </c>
      <c r="S714" s="1198">
        <f>VLOOKUP($D714,'NI-San'!$B$1:$V$2048,12,FALSE)</f>
        <v>0</v>
      </c>
      <c r="T714" s="1198">
        <f>VLOOKUP($D714,'NI-San'!$B$1:$V$2048,13,FALSE)</f>
        <v>0</v>
      </c>
      <c r="U714" s="1198">
        <f>VLOOKUP($D714,'NI-San'!$B$1:$V$2048,16,FALSE)</f>
        <v>0</v>
      </c>
      <c r="V714" s="1198">
        <f>VLOOKUP($D714,'NI-San'!$B$1:$V$2048,17,FALSE)</f>
        <v>0</v>
      </c>
      <c r="W714" s="1198">
        <f>VLOOKUP($D714,'NI-San'!$B$1:$V$2048,18,FALSE)</f>
        <v>0</v>
      </c>
      <c r="X714" s="1198">
        <f>VLOOKUP($D714,'NI-San'!$B$1:$V$2048,19,FALSE)</f>
        <v>0</v>
      </c>
    </row>
    <row r="715" spans="1:24" ht="27" hidden="1">
      <c r="A715" s="505"/>
      <c r="B715" s="505"/>
      <c r="C715" s="505"/>
      <c r="D715" s="1198" t="s">
        <v>1905</v>
      </c>
      <c r="E715" s="1199" t="s">
        <v>70</v>
      </c>
      <c r="F715" s="1202"/>
      <c r="G715" s="1202"/>
      <c r="H715" s="1202" t="s">
        <v>1906</v>
      </c>
      <c r="I715" s="1202" t="s">
        <v>53</v>
      </c>
      <c r="J715" s="1202" t="s">
        <v>746</v>
      </c>
      <c r="K715" s="1202" t="s">
        <v>746</v>
      </c>
      <c r="L715" s="1202" t="s">
        <v>747</v>
      </c>
      <c r="M715" s="1202" t="s">
        <v>1886</v>
      </c>
      <c r="N715" s="1202" t="s">
        <v>1907</v>
      </c>
      <c r="O715" s="1203" t="s">
        <v>750</v>
      </c>
      <c r="P715" s="1203" t="s">
        <v>1895</v>
      </c>
      <c r="Q715" s="1203" t="s">
        <v>750</v>
      </c>
      <c r="R715" s="1203" t="s">
        <v>1896</v>
      </c>
      <c r="S715" s="1198">
        <f>VLOOKUP($D715,'NI-San'!$B$1:$V$2048,12,FALSE)</f>
        <v>0</v>
      </c>
      <c r="T715" s="1198">
        <f>VLOOKUP($D715,'NI-San'!$B$1:$V$2048,13,FALSE)</f>
        <v>0</v>
      </c>
      <c r="U715" s="1198">
        <f>VLOOKUP($D715,'NI-San'!$B$1:$V$2048,16,FALSE)</f>
        <v>0</v>
      </c>
      <c r="V715" s="1198">
        <f>VLOOKUP($D715,'NI-San'!$B$1:$V$2048,17,FALSE)</f>
        <v>0</v>
      </c>
      <c r="W715" s="1198">
        <f>VLOOKUP($D715,'NI-San'!$B$1:$V$2048,18,FALSE)</f>
        <v>0</v>
      </c>
      <c r="X715" s="1198">
        <f>VLOOKUP($D715,'NI-San'!$B$1:$V$2048,19,FALSE)</f>
        <v>0</v>
      </c>
    </row>
    <row r="716" spans="1:24" ht="27" hidden="1">
      <c r="A716" s="505"/>
      <c r="B716" s="505"/>
      <c r="C716" s="505"/>
      <c r="D716" s="1198" t="s">
        <v>1908</v>
      </c>
      <c r="E716" s="1199" t="s">
        <v>70</v>
      </c>
      <c r="F716" s="1202" t="s">
        <v>157</v>
      </c>
      <c r="G716" s="1202"/>
      <c r="H716" s="1202" t="s">
        <v>1909</v>
      </c>
      <c r="I716" s="1202" t="s">
        <v>53</v>
      </c>
      <c r="J716" s="1202" t="s">
        <v>746</v>
      </c>
      <c r="K716" s="1202" t="s">
        <v>746</v>
      </c>
      <c r="L716" s="1202" t="s">
        <v>747</v>
      </c>
      <c r="M716" s="1202" t="s">
        <v>1886</v>
      </c>
      <c r="N716" s="1203" t="s">
        <v>1910</v>
      </c>
      <c r="O716" s="1203" t="s">
        <v>750</v>
      </c>
      <c r="P716" s="1203" t="s">
        <v>1895</v>
      </c>
      <c r="Q716" s="1203" t="s">
        <v>750</v>
      </c>
      <c r="R716" s="1203" t="s">
        <v>1896</v>
      </c>
      <c r="S716" s="1198">
        <f>VLOOKUP($D716,'NI-San'!$B$1:$V$2048,12,FALSE)</f>
        <v>0</v>
      </c>
      <c r="T716" s="1198">
        <f>VLOOKUP($D716,'NI-San'!$B$1:$V$2048,13,FALSE)</f>
        <v>0</v>
      </c>
      <c r="U716" s="1198">
        <f>VLOOKUP($D716,'NI-San'!$B$1:$V$2048,16,FALSE)</f>
        <v>0</v>
      </c>
      <c r="V716" s="1198">
        <f>VLOOKUP($D716,'NI-San'!$B$1:$V$2048,17,FALSE)</f>
        <v>0</v>
      </c>
      <c r="W716" s="1198">
        <f>VLOOKUP($D716,'NI-San'!$B$1:$V$2048,18,FALSE)</f>
        <v>0</v>
      </c>
      <c r="X716" s="1198">
        <f>VLOOKUP($D716,'NI-San'!$B$1:$V$2048,19,FALSE)</f>
        <v>0</v>
      </c>
    </row>
    <row r="717" spans="1:24" hidden="1">
      <c r="A717" s="505"/>
      <c r="B717" s="505"/>
      <c r="C717" s="505"/>
      <c r="D717" s="1198" t="s">
        <v>1911</v>
      </c>
      <c r="E717" s="1199" t="s">
        <v>70</v>
      </c>
      <c r="F717" s="1202"/>
      <c r="G717" s="1202"/>
      <c r="H717" s="1202"/>
      <c r="I717" s="1202" t="s">
        <v>71</v>
      </c>
      <c r="J717" s="1202"/>
      <c r="K717" s="1202"/>
      <c r="L717" s="1202"/>
      <c r="M717" s="1202"/>
      <c r="N717" s="1203" t="s">
        <v>1912</v>
      </c>
      <c r="O717" s="1203" t="s">
        <v>73</v>
      </c>
      <c r="P717" s="1203" t="s">
        <v>73</v>
      </c>
      <c r="Q717" s="1203" t="s">
        <v>73</v>
      </c>
      <c r="R717" s="1203" t="s">
        <v>73</v>
      </c>
      <c r="S717" s="1198">
        <f>VLOOKUP($D717,'NI-San'!$B$1:$V$2048,12,FALSE)</f>
        <v>19327</v>
      </c>
      <c r="T717" s="1198">
        <f>VLOOKUP($D717,'NI-San'!$B$1:$V$2048,13,FALSE)</f>
        <v>19344</v>
      </c>
      <c r="U717" s="1198">
        <f>VLOOKUP($D717,'NI-San'!$B$1:$V$2048,16,FALSE)</f>
        <v>0</v>
      </c>
      <c r="V717" s="1198">
        <f>VLOOKUP($D717,'NI-San'!$B$1:$V$2048,17,FALSE)</f>
        <v>0</v>
      </c>
      <c r="W717" s="1198">
        <f>VLOOKUP($D717,'NI-San'!$B$1:$V$2048,18,FALSE)</f>
        <v>0</v>
      </c>
      <c r="X717" s="1198">
        <f>VLOOKUP($D717,'NI-San'!$B$1:$V$2048,19,FALSE)</f>
        <v>0</v>
      </c>
    </row>
    <row r="718" spans="1:24" hidden="1">
      <c r="A718" s="505"/>
      <c r="B718" s="505"/>
      <c r="C718" s="505"/>
      <c r="D718" s="1198" t="s">
        <v>1913</v>
      </c>
      <c r="E718" s="1199" t="s">
        <v>70</v>
      </c>
      <c r="F718" s="1202"/>
      <c r="G718" s="1202"/>
      <c r="H718" s="1202"/>
      <c r="I718" s="1202" t="s">
        <v>71</v>
      </c>
      <c r="J718" s="1202"/>
      <c r="K718" s="1202"/>
      <c r="L718" s="1202"/>
      <c r="M718" s="1202"/>
      <c r="N718" s="1203" t="s">
        <v>1914</v>
      </c>
      <c r="O718" s="1203" t="s">
        <v>73</v>
      </c>
      <c r="P718" s="1203" t="s">
        <v>73</v>
      </c>
      <c r="Q718" s="1203" t="s">
        <v>73</v>
      </c>
      <c r="R718" s="1203" t="s">
        <v>73</v>
      </c>
      <c r="S718" s="1198">
        <f>VLOOKUP($D718,'NI-San'!$B$1:$V$2048,12,FALSE)</f>
        <v>14487</v>
      </c>
      <c r="T718" s="1198">
        <f>VLOOKUP($D718,'NI-San'!$B$1:$V$2048,13,FALSE)</f>
        <v>14266</v>
      </c>
      <c r="U718" s="1198">
        <f>VLOOKUP($D718,'NI-San'!$B$1:$V$2048,16,FALSE)</f>
        <v>0</v>
      </c>
      <c r="V718" s="1198">
        <f>VLOOKUP($D718,'NI-San'!$B$1:$V$2048,17,FALSE)</f>
        <v>0</v>
      </c>
      <c r="W718" s="1198">
        <f>VLOOKUP($D718,'NI-San'!$B$1:$V$2048,18,FALSE)</f>
        <v>0</v>
      </c>
      <c r="X718" s="1198">
        <f>VLOOKUP($D718,'NI-San'!$B$1:$V$2048,19,FALSE)</f>
        <v>0</v>
      </c>
    </row>
    <row r="719" spans="1:24" ht="27" hidden="1">
      <c r="A719" s="505"/>
      <c r="B719" s="505"/>
      <c r="C719" s="505"/>
      <c r="D719" s="1198" t="s">
        <v>1915</v>
      </c>
      <c r="E719" s="1199" t="s">
        <v>70</v>
      </c>
      <c r="F719" s="1202"/>
      <c r="G719" s="1202"/>
      <c r="H719" s="1205" t="s">
        <v>1916</v>
      </c>
      <c r="I719" s="1202" t="s">
        <v>53</v>
      </c>
      <c r="J719" s="1202" t="s">
        <v>1917</v>
      </c>
      <c r="K719" s="1202" t="s">
        <v>1917</v>
      </c>
      <c r="L719" s="1202" t="s">
        <v>1918</v>
      </c>
      <c r="M719" s="1202" t="s">
        <v>1919</v>
      </c>
      <c r="N719" s="1203" t="s">
        <v>1920</v>
      </c>
      <c r="O719" s="1203" t="s">
        <v>73</v>
      </c>
      <c r="P719" s="1203" t="s">
        <v>73</v>
      </c>
      <c r="Q719" s="1203" t="s">
        <v>73</v>
      </c>
      <c r="R719" s="1203" t="s">
        <v>73</v>
      </c>
      <c r="S719" s="1198">
        <f>VLOOKUP($D719,'NI-San'!$B$1:$V$2048,12,FALSE)</f>
        <v>4572</v>
      </c>
      <c r="T719" s="1198">
        <f>VLOOKUP($D719,'NI-San'!$B$1:$V$2048,13,FALSE)</f>
        <v>4358</v>
      </c>
      <c r="U719" s="1198">
        <f>VLOOKUP($D719,'NI-San'!$B$1:$V$2048,16,FALSE)</f>
        <v>0</v>
      </c>
      <c r="V719" s="1198">
        <f>VLOOKUP($D719,'NI-San'!$B$1:$V$2048,17,FALSE)</f>
        <v>0</v>
      </c>
      <c r="W719" s="1198">
        <f>VLOOKUP($D719,'NI-San'!$B$1:$V$2048,18,FALSE)</f>
        <v>0</v>
      </c>
      <c r="X719" s="1198">
        <f>VLOOKUP($D719,'NI-San'!$B$1:$V$2048,19,FALSE)</f>
        <v>0</v>
      </c>
    </row>
    <row r="720" spans="1:24" ht="27" hidden="1">
      <c r="A720" s="505"/>
      <c r="B720" s="505"/>
      <c r="C720" s="505"/>
      <c r="D720" s="1198" t="s">
        <v>1921</v>
      </c>
      <c r="E720" s="1199" t="s">
        <v>70</v>
      </c>
      <c r="F720" s="1202"/>
      <c r="G720" s="1202"/>
      <c r="H720" s="1205" t="s">
        <v>1916</v>
      </c>
      <c r="I720" s="1202" t="s">
        <v>53</v>
      </c>
      <c r="J720" s="1202" t="s">
        <v>1917</v>
      </c>
      <c r="K720" s="1202" t="s">
        <v>1917</v>
      </c>
      <c r="L720" s="1202" t="s">
        <v>1918</v>
      </c>
      <c r="M720" s="1202" t="s">
        <v>1919</v>
      </c>
      <c r="N720" s="1203" t="s">
        <v>1922</v>
      </c>
      <c r="O720" s="1203" t="s">
        <v>73</v>
      </c>
      <c r="P720" s="1203" t="s">
        <v>73</v>
      </c>
      <c r="Q720" s="1203" t="s">
        <v>73</v>
      </c>
      <c r="R720" s="1203" t="s">
        <v>73</v>
      </c>
      <c r="S720" s="1198">
        <f>VLOOKUP($D720,'NI-San'!$B$1:$V$2048,12,FALSE)</f>
        <v>24</v>
      </c>
      <c r="T720" s="1198">
        <f>VLOOKUP($D720,'NI-San'!$B$1:$V$2048,13,FALSE)</f>
        <v>29</v>
      </c>
      <c r="U720" s="1198">
        <f>VLOOKUP($D720,'NI-San'!$B$1:$V$2048,16,FALSE)</f>
        <v>0</v>
      </c>
      <c r="V720" s="1198">
        <f>VLOOKUP($D720,'NI-San'!$B$1:$V$2048,17,FALSE)</f>
        <v>0</v>
      </c>
      <c r="W720" s="1198">
        <f>VLOOKUP($D720,'NI-San'!$B$1:$V$2048,18,FALSE)</f>
        <v>0</v>
      </c>
      <c r="X720" s="1198">
        <f>VLOOKUP($D720,'NI-San'!$B$1:$V$2048,19,FALSE)</f>
        <v>0</v>
      </c>
    </row>
    <row r="721" spans="1:24" ht="27" hidden="1">
      <c r="A721" s="505"/>
      <c r="B721" s="505"/>
      <c r="C721" s="505"/>
      <c r="D721" s="1198" t="s">
        <v>1923</v>
      </c>
      <c r="E721" s="1199" t="s">
        <v>70</v>
      </c>
      <c r="F721" s="1202"/>
      <c r="G721" s="1202"/>
      <c r="H721" s="1205" t="s">
        <v>1916</v>
      </c>
      <c r="I721" s="1202" t="s">
        <v>53</v>
      </c>
      <c r="J721" s="1202" t="s">
        <v>1917</v>
      </c>
      <c r="K721" s="1202" t="s">
        <v>1917</v>
      </c>
      <c r="L721" s="1202" t="s">
        <v>1918</v>
      </c>
      <c r="M721" s="1202" t="s">
        <v>1919</v>
      </c>
      <c r="N721" s="1203" t="s">
        <v>1924</v>
      </c>
      <c r="O721" s="1203" t="s">
        <v>73</v>
      </c>
      <c r="P721" s="1203" t="s">
        <v>73</v>
      </c>
      <c r="Q721" s="1203" t="s">
        <v>73</v>
      </c>
      <c r="R721" s="1203" t="s">
        <v>73</v>
      </c>
      <c r="S721" s="1198">
        <f>VLOOKUP($D721,'NI-San'!$B$1:$V$2048,12,FALSE)</f>
        <v>1715</v>
      </c>
      <c r="T721" s="1198">
        <f>VLOOKUP($D721,'NI-San'!$B$1:$V$2048,13,FALSE)</f>
        <v>1702</v>
      </c>
      <c r="U721" s="1198">
        <f>VLOOKUP($D721,'NI-San'!$B$1:$V$2048,16,FALSE)</f>
        <v>0</v>
      </c>
      <c r="V721" s="1198">
        <f>VLOOKUP($D721,'NI-San'!$B$1:$V$2048,17,FALSE)</f>
        <v>0</v>
      </c>
      <c r="W721" s="1198">
        <f>VLOOKUP($D721,'NI-San'!$B$1:$V$2048,18,FALSE)</f>
        <v>0</v>
      </c>
      <c r="X721" s="1198">
        <f>VLOOKUP($D721,'NI-San'!$B$1:$V$2048,19,FALSE)</f>
        <v>0</v>
      </c>
    </row>
    <row r="722" spans="1:24" ht="27" hidden="1">
      <c r="A722" s="505"/>
      <c r="B722" s="505"/>
      <c r="C722" s="505"/>
      <c r="D722" s="1198" t="s">
        <v>1925</v>
      </c>
      <c r="E722" s="1199" t="s">
        <v>70</v>
      </c>
      <c r="F722" s="1202"/>
      <c r="G722" s="1202"/>
      <c r="H722" s="1205" t="s">
        <v>1916</v>
      </c>
      <c r="I722" s="1202" t="s">
        <v>53</v>
      </c>
      <c r="J722" s="1202" t="s">
        <v>1917</v>
      </c>
      <c r="K722" s="1202" t="s">
        <v>1917</v>
      </c>
      <c r="L722" s="1202" t="s">
        <v>1918</v>
      </c>
      <c r="M722" s="1202" t="s">
        <v>1919</v>
      </c>
      <c r="N722" s="1203" t="s">
        <v>1926</v>
      </c>
      <c r="O722" s="1203" t="s">
        <v>73</v>
      </c>
      <c r="P722" s="1203" t="s">
        <v>73</v>
      </c>
      <c r="Q722" s="1203" t="s">
        <v>73</v>
      </c>
      <c r="R722" s="1203" t="s">
        <v>73</v>
      </c>
      <c r="S722" s="1198">
        <f>VLOOKUP($D722,'NI-San'!$B$1:$V$2048,12,FALSE)</f>
        <v>0</v>
      </c>
      <c r="T722" s="1198">
        <f>VLOOKUP($D722,'NI-San'!$B$1:$V$2048,13,FALSE)</f>
        <v>213</v>
      </c>
      <c r="U722" s="1198">
        <f>VLOOKUP($D722,'NI-San'!$B$1:$V$2048,16,FALSE)</f>
        <v>0</v>
      </c>
      <c r="V722" s="1198">
        <f>VLOOKUP($D722,'NI-San'!$B$1:$V$2048,17,FALSE)</f>
        <v>0</v>
      </c>
      <c r="W722" s="1198">
        <f>VLOOKUP($D722,'NI-San'!$B$1:$V$2048,18,FALSE)</f>
        <v>0</v>
      </c>
      <c r="X722" s="1198">
        <f>VLOOKUP($D722,'NI-San'!$B$1:$V$2048,19,FALSE)</f>
        <v>0</v>
      </c>
    </row>
    <row r="723" spans="1:24" ht="27" hidden="1">
      <c r="A723" s="505"/>
      <c r="B723" s="505"/>
      <c r="C723" s="505"/>
      <c r="D723" s="1198" t="s">
        <v>1927</v>
      </c>
      <c r="E723" s="1199" t="s">
        <v>70</v>
      </c>
      <c r="F723" s="1202"/>
      <c r="G723" s="1202"/>
      <c r="H723" s="1205" t="s">
        <v>1916</v>
      </c>
      <c r="I723" s="1202" t="s">
        <v>53</v>
      </c>
      <c r="J723" s="1202" t="s">
        <v>1917</v>
      </c>
      <c r="K723" s="1202" t="s">
        <v>1917</v>
      </c>
      <c r="L723" s="1202" t="s">
        <v>1918</v>
      </c>
      <c r="M723" s="1202" t="s">
        <v>1919</v>
      </c>
      <c r="N723" s="1203" t="s">
        <v>1928</v>
      </c>
      <c r="O723" s="1203" t="s">
        <v>73</v>
      </c>
      <c r="P723" s="1203" t="s">
        <v>73</v>
      </c>
      <c r="Q723" s="1203" t="s">
        <v>73</v>
      </c>
      <c r="R723" s="1203" t="s">
        <v>73</v>
      </c>
      <c r="S723" s="1198">
        <f>VLOOKUP($D723,'NI-San'!$B$1:$V$2048,12,FALSE)</f>
        <v>225</v>
      </c>
      <c r="T723" s="1198">
        <f>VLOOKUP($D723,'NI-San'!$B$1:$V$2048,13,FALSE)</f>
        <v>0</v>
      </c>
      <c r="U723" s="1198">
        <f>VLOOKUP($D723,'NI-San'!$B$1:$V$2048,16,FALSE)</f>
        <v>0</v>
      </c>
      <c r="V723" s="1198">
        <f>VLOOKUP($D723,'NI-San'!$B$1:$V$2048,17,FALSE)</f>
        <v>0</v>
      </c>
      <c r="W723" s="1198">
        <f>VLOOKUP($D723,'NI-San'!$B$1:$V$2048,18,FALSE)</f>
        <v>0</v>
      </c>
      <c r="X723" s="1198">
        <f>VLOOKUP($D723,'NI-San'!$B$1:$V$2048,19,FALSE)</f>
        <v>0</v>
      </c>
    </row>
    <row r="724" spans="1:24" ht="27" hidden="1">
      <c r="A724" s="505"/>
      <c r="B724" s="505"/>
      <c r="C724" s="505"/>
      <c r="D724" s="1198" t="s">
        <v>1929</v>
      </c>
      <c r="E724" s="1199" t="s">
        <v>70</v>
      </c>
      <c r="F724" s="1202"/>
      <c r="G724" s="1202"/>
      <c r="H724" s="1205" t="s">
        <v>1916</v>
      </c>
      <c r="I724" s="1202" t="s">
        <v>53</v>
      </c>
      <c r="J724" s="1202" t="s">
        <v>1917</v>
      </c>
      <c r="K724" s="1202" t="s">
        <v>1917</v>
      </c>
      <c r="L724" s="1202" t="s">
        <v>1918</v>
      </c>
      <c r="M724" s="1202" t="s">
        <v>1919</v>
      </c>
      <c r="N724" s="1203" t="s">
        <v>1930</v>
      </c>
      <c r="O724" s="1203" t="s">
        <v>73</v>
      </c>
      <c r="P724" s="1203" t="s">
        <v>73</v>
      </c>
      <c r="Q724" s="1203" t="s">
        <v>73</v>
      </c>
      <c r="R724" s="1203" t="s">
        <v>73</v>
      </c>
      <c r="S724" s="1198">
        <f>VLOOKUP($D724,'NI-San'!$B$1:$V$2048,12,FALSE)</f>
        <v>282</v>
      </c>
      <c r="T724" s="1198">
        <f>VLOOKUP($D724,'NI-San'!$B$1:$V$2048,13,FALSE)</f>
        <v>278</v>
      </c>
      <c r="U724" s="1198">
        <f>VLOOKUP($D724,'NI-San'!$B$1:$V$2048,16,FALSE)</f>
        <v>0</v>
      </c>
      <c r="V724" s="1198">
        <f>VLOOKUP($D724,'NI-San'!$B$1:$V$2048,17,FALSE)</f>
        <v>0</v>
      </c>
      <c r="W724" s="1198">
        <f>VLOOKUP($D724,'NI-San'!$B$1:$V$2048,18,FALSE)</f>
        <v>0</v>
      </c>
      <c r="X724" s="1198">
        <f>VLOOKUP($D724,'NI-San'!$B$1:$V$2048,19,FALSE)</f>
        <v>0</v>
      </c>
    </row>
    <row r="725" spans="1:24" ht="27" hidden="1">
      <c r="A725" s="505"/>
      <c r="B725" s="505"/>
      <c r="C725" s="505"/>
      <c r="D725" s="1198" t="s">
        <v>1931</v>
      </c>
      <c r="E725" s="1199" t="s">
        <v>70</v>
      </c>
      <c r="F725" s="1202"/>
      <c r="G725" s="1202"/>
      <c r="H725" s="1205" t="s">
        <v>1916</v>
      </c>
      <c r="I725" s="1202" t="s">
        <v>53</v>
      </c>
      <c r="J725" s="1202" t="s">
        <v>1917</v>
      </c>
      <c r="K725" s="1202" t="s">
        <v>1917</v>
      </c>
      <c r="L725" s="1202" t="s">
        <v>1918</v>
      </c>
      <c r="M725" s="1202" t="s">
        <v>1919</v>
      </c>
      <c r="N725" s="1203" t="s">
        <v>1932</v>
      </c>
      <c r="O725" s="1203" t="s">
        <v>73</v>
      </c>
      <c r="P725" s="1203" t="s">
        <v>73</v>
      </c>
      <c r="Q725" s="1203" t="s">
        <v>73</v>
      </c>
      <c r="R725" s="1203" t="s">
        <v>73</v>
      </c>
      <c r="S725" s="1198">
        <f>VLOOKUP($D725,'NI-San'!$B$1:$V$2048,12,FALSE)</f>
        <v>116</v>
      </c>
      <c r="T725" s="1198">
        <f>VLOOKUP($D725,'NI-San'!$B$1:$V$2048,13,FALSE)</f>
        <v>89</v>
      </c>
      <c r="U725" s="1198">
        <f>VLOOKUP($D725,'NI-San'!$B$1:$V$2048,16,FALSE)</f>
        <v>0</v>
      </c>
      <c r="V725" s="1198">
        <f>VLOOKUP($D725,'NI-San'!$B$1:$V$2048,17,FALSE)</f>
        <v>0</v>
      </c>
      <c r="W725" s="1198">
        <f>VLOOKUP($D725,'NI-San'!$B$1:$V$2048,18,FALSE)</f>
        <v>0</v>
      </c>
      <c r="X725" s="1198">
        <f>VLOOKUP($D725,'NI-San'!$B$1:$V$2048,19,FALSE)</f>
        <v>0</v>
      </c>
    </row>
    <row r="726" spans="1:24" ht="27" hidden="1">
      <c r="A726" s="505"/>
      <c r="B726" s="505"/>
      <c r="C726" s="505"/>
      <c r="D726" s="1198" t="s">
        <v>1933</v>
      </c>
      <c r="E726" s="1199" t="s">
        <v>70</v>
      </c>
      <c r="F726" s="1202"/>
      <c r="G726" s="1202"/>
      <c r="H726" s="1205" t="s">
        <v>1916</v>
      </c>
      <c r="I726" s="1202" t="s">
        <v>53</v>
      </c>
      <c r="J726" s="1202" t="s">
        <v>1917</v>
      </c>
      <c r="K726" s="1202" t="s">
        <v>1917</v>
      </c>
      <c r="L726" s="1202" t="s">
        <v>1918</v>
      </c>
      <c r="M726" s="1202" t="s">
        <v>1919</v>
      </c>
      <c r="N726" s="1203" t="s">
        <v>1934</v>
      </c>
      <c r="O726" s="1203" t="s">
        <v>73</v>
      </c>
      <c r="P726" s="1203" t="s">
        <v>73</v>
      </c>
      <c r="Q726" s="1203" t="s">
        <v>73</v>
      </c>
      <c r="R726" s="1203" t="s">
        <v>73</v>
      </c>
      <c r="S726" s="1198">
        <f>VLOOKUP($D726,'NI-San'!$B$1:$V$2048,12,FALSE)</f>
        <v>0</v>
      </c>
      <c r="T726" s="1198">
        <f>VLOOKUP($D726,'NI-San'!$B$1:$V$2048,13,FALSE)</f>
        <v>0</v>
      </c>
      <c r="U726" s="1198">
        <f>VLOOKUP($D726,'NI-San'!$B$1:$V$2048,16,FALSE)</f>
        <v>0</v>
      </c>
      <c r="V726" s="1198">
        <f>VLOOKUP($D726,'NI-San'!$B$1:$V$2048,17,FALSE)</f>
        <v>0</v>
      </c>
      <c r="W726" s="1198">
        <f>VLOOKUP($D726,'NI-San'!$B$1:$V$2048,18,FALSE)</f>
        <v>0</v>
      </c>
      <c r="X726" s="1198">
        <f>VLOOKUP($D726,'NI-San'!$B$1:$V$2048,19,FALSE)</f>
        <v>0</v>
      </c>
    </row>
    <row r="727" spans="1:24" ht="27" hidden="1">
      <c r="A727" s="505"/>
      <c r="B727" s="505"/>
      <c r="C727" s="505"/>
      <c r="D727" s="1198" t="s">
        <v>1935</v>
      </c>
      <c r="E727" s="1199" t="s">
        <v>70</v>
      </c>
      <c r="F727" s="1202"/>
      <c r="G727" s="1202"/>
      <c r="H727" s="1205" t="s">
        <v>1916</v>
      </c>
      <c r="I727" s="1202" t="s">
        <v>53</v>
      </c>
      <c r="J727" s="1202" t="s">
        <v>1917</v>
      </c>
      <c r="K727" s="1202" t="s">
        <v>1917</v>
      </c>
      <c r="L727" s="1202" t="s">
        <v>1918</v>
      </c>
      <c r="M727" s="1202" t="s">
        <v>1919</v>
      </c>
      <c r="N727" s="1203" t="s">
        <v>1936</v>
      </c>
      <c r="O727" s="1203" t="s">
        <v>73</v>
      </c>
      <c r="P727" s="1203" t="s">
        <v>73</v>
      </c>
      <c r="Q727" s="1203" t="s">
        <v>73</v>
      </c>
      <c r="R727" s="1203" t="s">
        <v>73</v>
      </c>
      <c r="S727" s="1198">
        <f>VLOOKUP($D727,'NI-San'!$B$1:$V$2048,12,FALSE)</f>
        <v>1903</v>
      </c>
      <c r="T727" s="1198">
        <f>VLOOKUP($D727,'NI-San'!$B$1:$V$2048,13,FALSE)</f>
        <v>1838</v>
      </c>
      <c r="U727" s="1198">
        <f>VLOOKUP($D727,'NI-San'!$B$1:$V$2048,16,FALSE)</f>
        <v>0</v>
      </c>
      <c r="V727" s="1198">
        <f>VLOOKUP($D727,'NI-San'!$B$1:$V$2048,17,FALSE)</f>
        <v>0</v>
      </c>
      <c r="W727" s="1198">
        <f>VLOOKUP($D727,'NI-San'!$B$1:$V$2048,18,FALSE)</f>
        <v>0</v>
      </c>
      <c r="X727" s="1198">
        <f>VLOOKUP($D727,'NI-San'!$B$1:$V$2048,19,FALSE)</f>
        <v>0</v>
      </c>
    </row>
    <row r="728" spans="1:24" ht="27" hidden="1">
      <c r="A728" s="505"/>
      <c r="B728" s="505"/>
      <c r="C728" s="505"/>
      <c r="D728" s="1198" t="s">
        <v>1937</v>
      </c>
      <c r="E728" s="1199" t="s">
        <v>70</v>
      </c>
      <c r="F728" s="1202"/>
      <c r="G728" s="1202"/>
      <c r="H728" s="1205" t="s">
        <v>1916</v>
      </c>
      <c r="I728" s="1202" t="s">
        <v>53</v>
      </c>
      <c r="J728" s="1202" t="s">
        <v>1917</v>
      </c>
      <c r="K728" s="1202" t="s">
        <v>1917</v>
      </c>
      <c r="L728" s="1202" t="s">
        <v>1918</v>
      </c>
      <c r="M728" s="1202" t="s">
        <v>1919</v>
      </c>
      <c r="N728" s="1203" t="s">
        <v>1938</v>
      </c>
      <c r="O728" s="1203" t="s">
        <v>73</v>
      </c>
      <c r="P728" s="1203" t="s">
        <v>73</v>
      </c>
      <c r="Q728" s="1203" t="s">
        <v>73</v>
      </c>
      <c r="R728" s="1203" t="s">
        <v>73</v>
      </c>
      <c r="S728" s="1198">
        <f>VLOOKUP($D728,'NI-San'!$B$1:$V$2048,12,FALSE)</f>
        <v>0</v>
      </c>
      <c r="T728" s="1198">
        <f>VLOOKUP($D728,'NI-San'!$B$1:$V$2048,13,FALSE)</f>
        <v>0</v>
      </c>
      <c r="U728" s="1198">
        <f>VLOOKUP($D728,'NI-San'!$B$1:$V$2048,16,FALSE)</f>
        <v>0</v>
      </c>
      <c r="V728" s="1198">
        <f>VLOOKUP($D728,'NI-San'!$B$1:$V$2048,17,FALSE)</f>
        <v>0</v>
      </c>
      <c r="W728" s="1198">
        <f>VLOOKUP($D728,'NI-San'!$B$1:$V$2048,18,FALSE)</f>
        <v>0</v>
      </c>
      <c r="X728" s="1198">
        <f>VLOOKUP($D728,'NI-San'!$B$1:$V$2048,19,FALSE)</f>
        <v>0</v>
      </c>
    </row>
    <row r="729" spans="1:24" ht="27" hidden="1">
      <c r="A729" s="505"/>
      <c r="B729" s="505"/>
      <c r="C729" s="505"/>
      <c r="D729" s="1198" t="s">
        <v>1939</v>
      </c>
      <c r="E729" s="1199" t="s">
        <v>70</v>
      </c>
      <c r="F729" s="1202"/>
      <c r="G729" s="1202"/>
      <c r="H729" s="1205" t="s">
        <v>1916</v>
      </c>
      <c r="I729" s="1202" t="s">
        <v>53</v>
      </c>
      <c r="J729" s="1202" t="s">
        <v>1917</v>
      </c>
      <c r="K729" s="1202" t="s">
        <v>1917</v>
      </c>
      <c r="L729" s="1202" t="s">
        <v>1918</v>
      </c>
      <c r="M729" s="1202" t="s">
        <v>1919</v>
      </c>
      <c r="N729" s="1203" t="s">
        <v>1940</v>
      </c>
      <c r="O729" s="1203" t="s">
        <v>73</v>
      </c>
      <c r="P729" s="1203" t="s">
        <v>73</v>
      </c>
      <c r="Q729" s="1203" t="s">
        <v>73</v>
      </c>
      <c r="R729" s="1203" t="s">
        <v>73</v>
      </c>
      <c r="S729" s="1198">
        <f>VLOOKUP($D729,'NI-San'!$B$1:$V$2048,12,FALSE)</f>
        <v>0</v>
      </c>
      <c r="T729" s="1198">
        <f>VLOOKUP($D729,'NI-San'!$B$1:$V$2048,13,FALSE)</f>
        <v>0</v>
      </c>
      <c r="U729" s="1198">
        <f>VLOOKUP($D729,'NI-San'!$B$1:$V$2048,16,FALSE)</f>
        <v>0</v>
      </c>
      <c r="V729" s="1198">
        <f>VLOOKUP($D729,'NI-San'!$B$1:$V$2048,17,FALSE)</f>
        <v>0</v>
      </c>
      <c r="W729" s="1198">
        <f>VLOOKUP($D729,'NI-San'!$B$1:$V$2048,18,FALSE)</f>
        <v>0</v>
      </c>
      <c r="X729" s="1198">
        <f>VLOOKUP($D729,'NI-San'!$B$1:$V$2048,19,FALSE)</f>
        <v>0</v>
      </c>
    </row>
    <row r="730" spans="1:24" hidden="1">
      <c r="A730" s="505"/>
      <c r="B730" s="505"/>
      <c r="C730" s="505"/>
      <c r="D730" s="1198" t="s">
        <v>1941</v>
      </c>
      <c r="E730" s="1199" t="s">
        <v>70</v>
      </c>
      <c r="F730" s="1202"/>
      <c r="G730" s="1202"/>
      <c r="H730" s="1205" t="s">
        <v>1916</v>
      </c>
      <c r="I730" s="1202" t="s">
        <v>53</v>
      </c>
      <c r="J730" s="1202" t="s">
        <v>1917</v>
      </c>
      <c r="K730" s="1202" t="s">
        <v>1917</v>
      </c>
      <c r="L730" s="1202" t="s">
        <v>1918</v>
      </c>
      <c r="M730" s="1202" t="s">
        <v>1919</v>
      </c>
      <c r="N730" s="1202" t="s">
        <v>1942</v>
      </c>
      <c r="O730" s="1203" t="s">
        <v>73</v>
      </c>
      <c r="P730" s="1203" t="s">
        <v>73</v>
      </c>
      <c r="Q730" s="1203" t="s">
        <v>73</v>
      </c>
      <c r="R730" s="1203" t="s">
        <v>73</v>
      </c>
      <c r="S730" s="1198">
        <f>VLOOKUP($D730,'NI-San'!$B$1:$V$2048,12,FALSE)</f>
        <v>16</v>
      </c>
      <c r="T730" s="1198">
        <f>VLOOKUP($D730,'NI-San'!$B$1:$V$2048,13,FALSE)</f>
        <v>87</v>
      </c>
      <c r="U730" s="1198">
        <f>VLOOKUP($D730,'NI-San'!$B$1:$V$2048,16,FALSE)</f>
        <v>0</v>
      </c>
      <c r="V730" s="1198">
        <f>VLOOKUP($D730,'NI-San'!$B$1:$V$2048,17,FALSE)</f>
        <v>0</v>
      </c>
      <c r="W730" s="1198">
        <f>VLOOKUP($D730,'NI-San'!$B$1:$V$2048,18,FALSE)</f>
        <v>0</v>
      </c>
      <c r="X730" s="1198">
        <f>VLOOKUP($D730,'NI-San'!$B$1:$V$2048,19,FALSE)</f>
        <v>0</v>
      </c>
    </row>
    <row r="731" spans="1:24" hidden="1">
      <c r="A731" s="505"/>
      <c r="B731" s="505"/>
      <c r="C731" s="505"/>
      <c r="D731" s="1198" t="s">
        <v>1943</v>
      </c>
      <c r="E731" s="1199" t="s">
        <v>70</v>
      </c>
      <c r="F731" s="1202"/>
      <c r="G731" s="1202"/>
      <c r="H731" s="1205" t="s">
        <v>1944</v>
      </c>
      <c r="I731" s="1202" t="s">
        <v>53</v>
      </c>
      <c r="J731" s="1202" t="s">
        <v>1917</v>
      </c>
      <c r="K731" s="1202" t="s">
        <v>1917</v>
      </c>
      <c r="L731" s="1202" t="s">
        <v>1918</v>
      </c>
      <c r="M731" s="1202" t="s">
        <v>1919</v>
      </c>
      <c r="N731" s="1202" t="s">
        <v>1945</v>
      </c>
      <c r="O731" s="1203" t="s">
        <v>73</v>
      </c>
      <c r="P731" s="1203" t="s">
        <v>73</v>
      </c>
      <c r="Q731" s="1203" t="s">
        <v>73</v>
      </c>
      <c r="R731" s="1203" t="s">
        <v>73</v>
      </c>
      <c r="S731" s="1198">
        <f>VLOOKUP($D731,'NI-San'!$B$1:$V$2048,12,FALSE)</f>
        <v>50</v>
      </c>
      <c r="T731" s="1198">
        <f>VLOOKUP($D731,'NI-San'!$B$1:$V$2048,13,FALSE)</f>
        <v>134</v>
      </c>
      <c r="U731" s="1198">
        <f>VLOOKUP($D731,'NI-San'!$B$1:$V$2048,16,FALSE)</f>
        <v>0</v>
      </c>
      <c r="V731" s="1198">
        <f>VLOOKUP($D731,'NI-San'!$B$1:$V$2048,17,FALSE)</f>
        <v>0</v>
      </c>
      <c r="W731" s="1198">
        <f>VLOOKUP($D731,'NI-San'!$B$1:$V$2048,18,FALSE)</f>
        <v>0</v>
      </c>
      <c r="X731" s="1198">
        <f>VLOOKUP($D731,'NI-San'!$B$1:$V$2048,19,FALSE)</f>
        <v>0</v>
      </c>
    </row>
    <row r="732" spans="1:24" hidden="1">
      <c r="A732" s="505"/>
      <c r="B732" s="505"/>
      <c r="C732" s="505"/>
      <c r="D732" s="1198" t="s">
        <v>1946</v>
      </c>
      <c r="E732" s="1199" t="s">
        <v>70</v>
      </c>
      <c r="F732" s="1202"/>
      <c r="G732" s="1202"/>
      <c r="H732" s="1205" t="s">
        <v>1944</v>
      </c>
      <c r="I732" s="1202" t="s">
        <v>53</v>
      </c>
      <c r="J732" s="1202" t="s">
        <v>1917</v>
      </c>
      <c r="K732" s="1202" t="s">
        <v>1917</v>
      </c>
      <c r="L732" s="1202" t="s">
        <v>1918</v>
      </c>
      <c r="M732" s="1202" t="s">
        <v>1919</v>
      </c>
      <c r="N732" s="1202" t="s">
        <v>1947</v>
      </c>
      <c r="O732" s="1203" t="s">
        <v>73</v>
      </c>
      <c r="P732" s="1203" t="s">
        <v>73</v>
      </c>
      <c r="Q732" s="1203" t="s">
        <v>73</v>
      </c>
      <c r="R732" s="1203" t="s">
        <v>73</v>
      </c>
      <c r="S732" s="1198">
        <f>VLOOKUP($D732,'NI-San'!$B$1:$V$2048,12,FALSE)</f>
        <v>1</v>
      </c>
      <c r="T732" s="1198">
        <f>VLOOKUP($D732,'NI-San'!$B$1:$V$2048,13,FALSE)</f>
        <v>1</v>
      </c>
      <c r="U732" s="1198">
        <f>VLOOKUP($D732,'NI-San'!$B$1:$V$2048,16,FALSE)</f>
        <v>0</v>
      </c>
      <c r="V732" s="1198">
        <f>VLOOKUP($D732,'NI-San'!$B$1:$V$2048,17,FALSE)</f>
        <v>0</v>
      </c>
      <c r="W732" s="1198">
        <f>VLOOKUP($D732,'NI-San'!$B$1:$V$2048,18,FALSE)</f>
        <v>0</v>
      </c>
      <c r="X732" s="1198">
        <f>VLOOKUP($D732,'NI-San'!$B$1:$V$2048,19,FALSE)</f>
        <v>0</v>
      </c>
    </row>
    <row r="733" spans="1:24" hidden="1">
      <c r="A733" s="505"/>
      <c r="B733" s="505"/>
      <c r="C733" s="505"/>
      <c r="D733" s="1198" t="s">
        <v>1948</v>
      </c>
      <c r="E733" s="1199" t="s">
        <v>70</v>
      </c>
      <c r="F733" s="1202"/>
      <c r="G733" s="1202"/>
      <c r="H733" s="1205" t="s">
        <v>1944</v>
      </c>
      <c r="I733" s="1202" t="s">
        <v>53</v>
      </c>
      <c r="J733" s="1202" t="s">
        <v>1917</v>
      </c>
      <c r="K733" s="1202" t="s">
        <v>1917</v>
      </c>
      <c r="L733" s="1202" t="s">
        <v>1918</v>
      </c>
      <c r="M733" s="1202" t="s">
        <v>1919</v>
      </c>
      <c r="N733" s="1202" t="s">
        <v>1949</v>
      </c>
      <c r="O733" s="1203" t="s">
        <v>73</v>
      </c>
      <c r="P733" s="1203" t="s">
        <v>73</v>
      </c>
      <c r="Q733" s="1203" t="s">
        <v>73</v>
      </c>
      <c r="R733" s="1203" t="s">
        <v>73</v>
      </c>
      <c r="S733" s="1198">
        <f>VLOOKUP($D733,'NI-San'!$B$1:$V$2048,12,FALSE)</f>
        <v>11</v>
      </c>
      <c r="T733" s="1198">
        <f>VLOOKUP($D733,'NI-San'!$B$1:$V$2048,13,FALSE)</f>
        <v>25</v>
      </c>
      <c r="U733" s="1198">
        <f>VLOOKUP($D733,'NI-San'!$B$1:$V$2048,16,FALSE)</f>
        <v>0</v>
      </c>
      <c r="V733" s="1198">
        <f>VLOOKUP($D733,'NI-San'!$B$1:$V$2048,17,FALSE)</f>
        <v>0</v>
      </c>
      <c r="W733" s="1198">
        <f>VLOOKUP($D733,'NI-San'!$B$1:$V$2048,18,FALSE)</f>
        <v>0</v>
      </c>
      <c r="X733" s="1198">
        <f>VLOOKUP($D733,'NI-San'!$B$1:$V$2048,19,FALSE)</f>
        <v>0</v>
      </c>
    </row>
    <row r="734" spans="1:24" hidden="1">
      <c r="A734" s="505"/>
      <c r="B734" s="505"/>
      <c r="C734" s="505"/>
      <c r="D734" s="1198" t="s">
        <v>1950</v>
      </c>
      <c r="E734" s="1199" t="s">
        <v>70</v>
      </c>
      <c r="F734" s="1202"/>
      <c r="G734" s="1202"/>
      <c r="H734" s="1205" t="s">
        <v>1944</v>
      </c>
      <c r="I734" s="1202" t="s">
        <v>53</v>
      </c>
      <c r="J734" s="1202" t="s">
        <v>1917</v>
      </c>
      <c r="K734" s="1202" t="s">
        <v>1917</v>
      </c>
      <c r="L734" s="1202" t="s">
        <v>1918</v>
      </c>
      <c r="M734" s="1202" t="s">
        <v>1919</v>
      </c>
      <c r="N734" s="1202" t="s">
        <v>1951</v>
      </c>
      <c r="O734" s="1203" t="s">
        <v>73</v>
      </c>
      <c r="P734" s="1203" t="s">
        <v>73</v>
      </c>
      <c r="Q734" s="1203" t="s">
        <v>73</v>
      </c>
      <c r="R734" s="1203" t="s">
        <v>73</v>
      </c>
      <c r="S734" s="1198">
        <f>VLOOKUP($D734,'NI-San'!$B$1:$V$2048,12,FALSE)</f>
        <v>3</v>
      </c>
      <c r="T734" s="1198">
        <f>VLOOKUP($D734,'NI-San'!$B$1:$V$2048,13,FALSE)</f>
        <v>10</v>
      </c>
      <c r="U734" s="1198">
        <f>VLOOKUP($D734,'NI-San'!$B$1:$V$2048,16,FALSE)</f>
        <v>0</v>
      </c>
      <c r="V734" s="1198">
        <f>VLOOKUP($D734,'NI-San'!$B$1:$V$2048,17,FALSE)</f>
        <v>0</v>
      </c>
      <c r="W734" s="1198">
        <f>VLOOKUP($D734,'NI-San'!$B$1:$V$2048,18,FALSE)</f>
        <v>0</v>
      </c>
      <c r="X734" s="1198">
        <f>VLOOKUP($D734,'NI-San'!$B$1:$V$2048,19,FALSE)</f>
        <v>0</v>
      </c>
    </row>
    <row r="735" spans="1:24" hidden="1">
      <c r="A735" s="505"/>
      <c r="B735" s="505"/>
      <c r="C735" s="505"/>
      <c r="D735" s="1198" t="s">
        <v>1952</v>
      </c>
      <c r="E735" s="1199" t="s">
        <v>70</v>
      </c>
      <c r="F735" s="1202"/>
      <c r="G735" s="1202"/>
      <c r="H735" s="1205" t="s">
        <v>1944</v>
      </c>
      <c r="I735" s="1202" t="s">
        <v>53</v>
      </c>
      <c r="J735" s="1202" t="s">
        <v>1917</v>
      </c>
      <c r="K735" s="1202" t="s">
        <v>1917</v>
      </c>
      <c r="L735" s="1202" t="s">
        <v>1918</v>
      </c>
      <c r="M735" s="1202" t="s">
        <v>1919</v>
      </c>
      <c r="N735" s="1202" t="s">
        <v>1953</v>
      </c>
      <c r="O735" s="1203" t="s">
        <v>73</v>
      </c>
      <c r="P735" s="1203" t="s">
        <v>73</v>
      </c>
      <c r="Q735" s="1203" t="s">
        <v>73</v>
      </c>
      <c r="R735" s="1203" t="s">
        <v>73</v>
      </c>
      <c r="S735" s="1198">
        <f>VLOOKUP($D735,'NI-San'!$B$1:$V$2048,12,FALSE)</f>
        <v>0</v>
      </c>
      <c r="T735" s="1198">
        <f>VLOOKUP($D735,'NI-San'!$B$1:$V$2048,13,FALSE)</f>
        <v>0</v>
      </c>
      <c r="U735" s="1198">
        <f>VLOOKUP($D735,'NI-San'!$B$1:$V$2048,16,FALSE)</f>
        <v>0</v>
      </c>
      <c r="V735" s="1198">
        <f>VLOOKUP($D735,'NI-San'!$B$1:$V$2048,17,FALSE)</f>
        <v>0</v>
      </c>
      <c r="W735" s="1198">
        <f>VLOOKUP($D735,'NI-San'!$B$1:$V$2048,18,FALSE)</f>
        <v>0</v>
      </c>
      <c r="X735" s="1198">
        <f>VLOOKUP($D735,'NI-San'!$B$1:$V$2048,19,FALSE)</f>
        <v>0</v>
      </c>
    </row>
    <row r="736" spans="1:24" hidden="1">
      <c r="A736" s="505"/>
      <c r="B736" s="505"/>
      <c r="C736" s="505"/>
      <c r="D736" s="1198" t="s">
        <v>1954</v>
      </c>
      <c r="E736" s="1199" t="s">
        <v>70</v>
      </c>
      <c r="F736" s="1202"/>
      <c r="G736" s="1202"/>
      <c r="H736" s="1205" t="s">
        <v>1944</v>
      </c>
      <c r="I736" s="1202" t="s">
        <v>53</v>
      </c>
      <c r="J736" s="1202" t="s">
        <v>1917</v>
      </c>
      <c r="K736" s="1202" t="s">
        <v>1917</v>
      </c>
      <c r="L736" s="1202" t="s">
        <v>1918</v>
      </c>
      <c r="M736" s="1202" t="s">
        <v>1919</v>
      </c>
      <c r="N736" s="1202" t="s">
        <v>1955</v>
      </c>
      <c r="O736" s="1203" t="s">
        <v>73</v>
      </c>
      <c r="P736" s="1203" t="s">
        <v>73</v>
      </c>
      <c r="Q736" s="1203" t="s">
        <v>73</v>
      </c>
      <c r="R736" s="1203" t="s">
        <v>73</v>
      </c>
      <c r="S736" s="1198">
        <f>VLOOKUP($D736,'NI-San'!$B$1:$V$2048,12,FALSE)</f>
        <v>4</v>
      </c>
      <c r="T736" s="1198">
        <f>VLOOKUP($D736,'NI-San'!$B$1:$V$2048,13,FALSE)</f>
        <v>8</v>
      </c>
      <c r="U736" s="1198">
        <f>VLOOKUP($D736,'NI-San'!$B$1:$V$2048,16,FALSE)</f>
        <v>0</v>
      </c>
      <c r="V736" s="1198">
        <f>VLOOKUP($D736,'NI-San'!$B$1:$V$2048,17,FALSE)</f>
        <v>0</v>
      </c>
      <c r="W736" s="1198">
        <f>VLOOKUP($D736,'NI-San'!$B$1:$V$2048,18,FALSE)</f>
        <v>0</v>
      </c>
      <c r="X736" s="1198">
        <f>VLOOKUP($D736,'NI-San'!$B$1:$V$2048,19,FALSE)</f>
        <v>0</v>
      </c>
    </row>
    <row r="737" spans="1:24" hidden="1">
      <c r="A737" s="505"/>
      <c r="B737" s="505"/>
      <c r="C737" s="505"/>
      <c r="D737" s="1198" t="s">
        <v>1956</v>
      </c>
      <c r="E737" s="1199" t="s">
        <v>70</v>
      </c>
      <c r="F737" s="1202"/>
      <c r="G737" s="1202"/>
      <c r="H737" s="1205" t="s">
        <v>1944</v>
      </c>
      <c r="I737" s="1202" t="s">
        <v>53</v>
      </c>
      <c r="J737" s="1202" t="s">
        <v>1917</v>
      </c>
      <c r="K737" s="1202" t="s">
        <v>1917</v>
      </c>
      <c r="L737" s="1202" t="s">
        <v>1918</v>
      </c>
      <c r="M737" s="1202" t="s">
        <v>1919</v>
      </c>
      <c r="N737" s="1202" t="s">
        <v>1957</v>
      </c>
      <c r="O737" s="1203" t="s">
        <v>73</v>
      </c>
      <c r="P737" s="1203" t="s">
        <v>73</v>
      </c>
      <c r="Q737" s="1203" t="s">
        <v>73</v>
      </c>
      <c r="R737" s="1203" t="s">
        <v>73</v>
      </c>
      <c r="S737" s="1198">
        <f>VLOOKUP($D737,'NI-San'!$B$1:$V$2048,12,FALSE)</f>
        <v>1</v>
      </c>
      <c r="T737" s="1198">
        <f>VLOOKUP($D737,'NI-San'!$B$1:$V$2048,13,FALSE)</f>
        <v>2</v>
      </c>
      <c r="U737" s="1198">
        <f>VLOOKUP($D737,'NI-San'!$B$1:$V$2048,16,FALSE)</f>
        <v>0</v>
      </c>
      <c r="V737" s="1198">
        <f>VLOOKUP($D737,'NI-San'!$B$1:$V$2048,17,FALSE)</f>
        <v>0</v>
      </c>
      <c r="W737" s="1198">
        <f>VLOOKUP($D737,'NI-San'!$B$1:$V$2048,18,FALSE)</f>
        <v>0</v>
      </c>
      <c r="X737" s="1198">
        <f>VLOOKUP($D737,'NI-San'!$B$1:$V$2048,19,FALSE)</f>
        <v>0</v>
      </c>
    </row>
    <row r="738" spans="1:24" hidden="1">
      <c r="A738" s="505"/>
      <c r="B738" s="505"/>
      <c r="C738" s="505"/>
      <c r="D738" s="1198" t="s">
        <v>1958</v>
      </c>
      <c r="E738" s="1199" t="s">
        <v>70</v>
      </c>
      <c r="F738" s="1202"/>
      <c r="G738" s="1202"/>
      <c r="H738" s="1205" t="s">
        <v>1944</v>
      </c>
      <c r="I738" s="1202" t="s">
        <v>53</v>
      </c>
      <c r="J738" s="1202" t="s">
        <v>1917</v>
      </c>
      <c r="K738" s="1202" t="s">
        <v>1917</v>
      </c>
      <c r="L738" s="1202" t="s">
        <v>1918</v>
      </c>
      <c r="M738" s="1202" t="s">
        <v>1919</v>
      </c>
      <c r="N738" s="1202" t="s">
        <v>1959</v>
      </c>
      <c r="O738" s="1203" t="s">
        <v>73</v>
      </c>
      <c r="P738" s="1203" t="s">
        <v>73</v>
      </c>
      <c r="Q738" s="1203" t="s">
        <v>73</v>
      </c>
      <c r="R738" s="1203" t="s">
        <v>73</v>
      </c>
      <c r="S738" s="1198">
        <f>VLOOKUP($D738,'NI-San'!$B$1:$V$2048,12,FALSE)</f>
        <v>0</v>
      </c>
      <c r="T738" s="1198">
        <f>VLOOKUP($D738,'NI-San'!$B$1:$V$2048,13,FALSE)</f>
        <v>0</v>
      </c>
      <c r="U738" s="1198">
        <f>VLOOKUP($D738,'NI-San'!$B$1:$V$2048,16,FALSE)</f>
        <v>0</v>
      </c>
      <c r="V738" s="1198">
        <f>VLOOKUP($D738,'NI-San'!$B$1:$V$2048,17,FALSE)</f>
        <v>0</v>
      </c>
      <c r="W738" s="1198">
        <f>VLOOKUP($D738,'NI-San'!$B$1:$V$2048,18,FALSE)</f>
        <v>0</v>
      </c>
      <c r="X738" s="1198">
        <f>VLOOKUP($D738,'NI-San'!$B$1:$V$2048,19,FALSE)</f>
        <v>0</v>
      </c>
    </row>
    <row r="739" spans="1:24" hidden="1">
      <c r="A739" s="505"/>
      <c r="B739" s="505"/>
      <c r="C739" s="505"/>
      <c r="D739" s="1198" t="s">
        <v>1960</v>
      </c>
      <c r="E739" s="1199" t="s">
        <v>70</v>
      </c>
      <c r="F739" s="1202"/>
      <c r="G739" s="1202"/>
      <c r="H739" s="1205" t="s">
        <v>1944</v>
      </c>
      <c r="I739" s="1202" t="s">
        <v>53</v>
      </c>
      <c r="J739" s="1202" t="s">
        <v>1917</v>
      </c>
      <c r="K739" s="1202" t="s">
        <v>1917</v>
      </c>
      <c r="L739" s="1202" t="s">
        <v>1918</v>
      </c>
      <c r="M739" s="1202" t="s">
        <v>1919</v>
      </c>
      <c r="N739" s="1202" t="s">
        <v>1961</v>
      </c>
      <c r="O739" s="1203" t="s">
        <v>73</v>
      </c>
      <c r="P739" s="1203" t="s">
        <v>73</v>
      </c>
      <c r="Q739" s="1203" t="s">
        <v>73</v>
      </c>
      <c r="R739" s="1203" t="s">
        <v>73</v>
      </c>
      <c r="S739" s="1198">
        <f>VLOOKUP($D739,'NI-San'!$B$1:$V$2048,12,FALSE)</f>
        <v>19</v>
      </c>
      <c r="T739" s="1198">
        <f>VLOOKUP($D739,'NI-San'!$B$1:$V$2048,13,FALSE)</f>
        <v>49</v>
      </c>
      <c r="U739" s="1198">
        <f>VLOOKUP($D739,'NI-San'!$B$1:$V$2048,16,FALSE)</f>
        <v>0</v>
      </c>
      <c r="V739" s="1198">
        <f>VLOOKUP($D739,'NI-San'!$B$1:$V$2048,17,FALSE)</f>
        <v>0</v>
      </c>
      <c r="W739" s="1198">
        <f>VLOOKUP($D739,'NI-San'!$B$1:$V$2048,18,FALSE)</f>
        <v>0</v>
      </c>
      <c r="X739" s="1198">
        <f>VLOOKUP($D739,'NI-San'!$B$1:$V$2048,19,FALSE)</f>
        <v>0</v>
      </c>
    </row>
    <row r="740" spans="1:24" hidden="1">
      <c r="A740" s="505"/>
      <c r="B740" s="505"/>
      <c r="C740" s="505"/>
      <c r="D740" s="1198" t="s">
        <v>1962</v>
      </c>
      <c r="E740" s="1199" t="s">
        <v>70</v>
      </c>
      <c r="F740" s="1202"/>
      <c r="G740" s="1202"/>
      <c r="H740" s="1205" t="s">
        <v>1944</v>
      </c>
      <c r="I740" s="1202" t="s">
        <v>53</v>
      </c>
      <c r="J740" s="1202" t="s">
        <v>1917</v>
      </c>
      <c r="K740" s="1202" t="s">
        <v>1917</v>
      </c>
      <c r="L740" s="1202" t="s">
        <v>1918</v>
      </c>
      <c r="M740" s="1202" t="s">
        <v>1919</v>
      </c>
      <c r="N740" s="1202" t="s">
        <v>1963</v>
      </c>
      <c r="O740" s="1203" t="s">
        <v>73</v>
      </c>
      <c r="P740" s="1203" t="s">
        <v>73</v>
      </c>
      <c r="Q740" s="1203" t="s">
        <v>73</v>
      </c>
      <c r="R740" s="1203" t="s">
        <v>73</v>
      </c>
      <c r="S740" s="1198">
        <f>VLOOKUP($D740,'NI-San'!$B$1:$V$2048,12,FALSE)</f>
        <v>0</v>
      </c>
      <c r="T740" s="1198">
        <f>VLOOKUP($D740,'NI-San'!$B$1:$V$2048,13,FALSE)</f>
        <v>0</v>
      </c>
      <c r="U740" s="1198">
        <f>VLOOKUP($D740,'NI-San'!$B$1:$V$2048,16,FALSE)</f>
        <v>0</v>
      </c>
      <c r="V740" s="1198">
        <f>VLOOKUP($D740,'NI-San'!$B$1:$V$2048,17,FALSE)</f>
        <v>0</v>
      </c>
      <c r="W740" s="1198">
        <f>VLOOKUP($D740,'NI-San'!$B$1:$V$2048,18,FALSE)</f>
        <v>0</v>
      </c>
      <c r="X740" s="1198">
        <f>VLOOKUP($D740,'NI-San'!$B$1:$V$2048,19,FALSE)</f>
        <v>0</v>
      </c>
    </row>
    <row r="741" spans="1:24" hidden="1">
      <c r="A741" s="505"/>
      <c r="B741" s="505"/>
      <c r="C741" s="505"/>
      <c r="D741" s="1198" t="s">
        <v>1964</v>
      </c>
      <c r="E741" s="1199" t="s">
        <v>70</v>
      </c>
      <c r="F741" s="1202"/>
      <c r="G741" s="1202"/>
      <c r="H741" s="1205" t="s">
        <v>1944</v>
      </c>
      <c r="I741" s="1202" t="s">
        <v>53</v>
      </c>
      <c r="J741" s="1202" t="s">
        <v>1917</v>
      </c>
      <c r="K741" s="1202" t="s">
        <v>1917</v>
      </c>
      <c r="L741" s="1202" t="s">
        <v>1918</v>
      </c>
      <c r="M741" s="1202" t="s">
        <v>1919</v>
      </c>
      <c r="N741" s="1202" t="s">
        <v>1965</v>
      </c>
      <c r="O741" s="1203" t="s">
        <v>73</v>
      </c>
      <c r="P741" s="1203" t="s">
        <v>73</v>
      </c>
      <c r="Q741" s="1203" t="s">
        <v>73</v>
      </c>
      <c r="R741" s="1203" t="s">
        <v>73</v>
      </c>
      <c r="S741" s="1198">
        <f>VLOOKUP($D741,'NI-San'!$B$1:$V$2048,12,FALSE)</f>
        <v>0</v>
      </c>
      <c r="T741" s="1198">
        <f>VLOOKUP($D741,'NI-San'!$B$1:$V$2048,13,FALSE)</f>
        <v>0</v>
      </c>
      <c r="U741" s="1198">
        <f>VLOOKUP($D741,'NI-San'!$B$1:$V$2048,16,FALSE)</f>
        <v>0</v>
      </c>
      <c r="V741" s="1198">
        <f>VLOOKUP($D741,'NI-San'!$B$1:$V$2048,17,FALSE)</f>
        <v>0</v>
      </c>
      <c r="W741" s="1198">
        <f>VLOOKUP($D741,'NI-San'!$B$1:$V$2048,18,FALSE)</f>
        <v>0</v>
      </c>
      <c r="X741" s="1198">
        <f>VLOOKUP($D741,'NI-San'!$B$1:$V$2048,19,FALSE)</f>
        <v>0</v>
      </c>
    </row>
    <row r="742" spans="1:24" hidden="1">
      <c r="A742" s="505"/>
      <c r="B742" s="505"/>
      <c r="C742" s="505"/>
      <c r="D742" s="1198" t="s">
        <v>1966</v>
      </c>
      <c r="E742" s="1199" t="s">
        <v>70</v>
      </c>
      <c r="F742" s="1202"/>
      <c r="G742" s="1202"/>
      <c r="H742" s="1205" t="s">
        <v>1944</v>
      </c>
      <c r="I742" s="1202" t="s">
        <v>53</v>
      </c>
      <c r="J742" s="1202" t="s">
        <v>1917</v>
      </c>
      <c r="K742" s="1202" t="s">
        <v>1917</v>
      </c>
      <c r="L742" s="1202" t="s">
        <v>1918</v>
      </c>
      <c r="M742" s="1202" t="s">
        <v>1919</v>
      </c>
      <c r="N742" s="1202" t="s">
        <v>1967</v>
      </c>
      <c r="O742" s="1203" t="s">
        <v>73</v>
      </c>
      <c r="P742" s="1203" t="s">
        <v>73</v>
      </c>
      <c r="Q742" s="1203" t="s">
        <v>73</v>
      </c>
      <c r="R742" s="1203" t="s">
        <v>73</v>
      </c>
      <c r="S742" s="1198">
        <f>VLOOKUP($D742,'NI-San'!$B$1:$V$2048,12,FALSE)</f>
        <v>0</v>
      </c>
      <c r="T742" s="1198">
        <f>VLOOKUP($D742,'NI-San'!$B$1:$V$2048,13,FALSE)</f>
        <v>0</v>
      </c>
      <c r="U742" s="1198">
        <f>VLOOKUP($D742,'NI-San'!$B$1:$V$2048,16,FALSE)</f>
        <v>0</v>
      </c>
      <c r="V742" s="1198">
        <f>VLOOKUP($D742,'NI-San'!$B$1:$V$2048,17,FALSE)</f>
        <v>0</v>
      </c>
      <c r="W742" s="1198">
        <f>VLOOKUP($D742,'NI-San'!$B$1:$V$2048,18,FALSE)</f>
        <v>0</v>
      </c>
      <c r="X742" s="1198">
        <f>VLOOKUP($D742,'NI-San'!$B$1:$V$2048,19,FALSE)</f>
        <v>0</v>
      </c>
    </row>
    <row r="743" spans="1:24" hidden="1">
      <c r="A743" s="505"/>
      <c r="B743" s="505"/>
      <c r="C743" s="505"/>
      <c r="D743" s="1198" t="s">
        <v>1968</v>
      </c>
      <c r="E743" s="1199" t="s">
        <v>70</v>
      </c>
      <c r="F743" s="1202"/>
      <c r="G743" s="1202"/>
      <c r="H743" s="1205" t="s">
        <v>1969</v>
      </c>
      <c r="I743" s="1202" t="s">
        <v>53</v>
      </c>
      <c r="J743" s="1202" t="s">
        <v>1917</v>
      </c>
      <c r="K743" s="1202" t="s">
        <v>1917</v>
      </c>
      <c r="L743" s="1202" t="s">
        <v>1918</v>
      </c>
      <c r="M743" s="1202" t="s">
        <v>1919</v>
      </c>
      <c r="N743" s="1202" t="s">
        <v>1970</v>
      </c>
      <c r="O743" s="1203" t="s">
        <v>73</v>
      </c>
      <c r="P743" s="1203" t="s">
        <v>73</v>
      </c>
      <c r="Q743" s="1203" t="s">
        <v>73</v>
      </c>
      <c r="R743" s="1203" t="s">
        <v>73</v>
      </c>
      <c r="S743" s="1198">
        <f>VLOOKUP($D743,'NI-San'!$B$1:$V$2048,12,FALSE)</f>
        <v>0</v>
      </c>
      <c r="T743" s="1198">
        <f>VLOOKUP($D743,'NI-San'!$B$1:$V$2048,13,FALSE)</f>
        <v>0</v>
      </c>
      <c r="U743" s="1198">
        <f>VLOOKUP($D743,'NI-San'!$B$1:$V$2048,16,FALSE)</f>
        <v>0</v>
      </c>
      <c r="V743" s="1198">
        <f>VLOOKUP($D743,'NI-San'!$B$1:$V$2048,17,FALSE)</f>
        <v>0</v>
      </c>
      <c r="W743" s="1198">
        <f>VLOOKUP($D743,'NI-San'!$B$1:$V$2048,18,FALSE)</f>
        <v>0</v>
      </c>
      <c r="X743" s="1198">
        <f>VLOOKUP($D743,'NI-San'!$B$1:$V$2048,19,FALSE)</f>
        <v>0</v>
      </c>
    </row>
    <row r="744" spans="1:24" hidden="1">
      <c r="A744" s="505"/>
      <c r="B744" s="505"/>
      <c r="C744" s="505"/>
      <c r="D744" s="1198" t="s">
        <v>1971</v>
      </c>
      <c r="E744" s="1199" t="s">
        <v>70</v>
      </c>
      <c r="F744" s="1202"/>
      <c r="G744" s="1202"/>
      <c r="H744" s="1205" t="s">
        <v>1969</v>
      </c>
      <c r="I744" s="1202" t="s">
        <v>53</v>
      </c>
      <c r="J744" s="1202" t="s">
        <v>1917</v>
      </c>
      <c r="K744" s="1202" t="s">
        <v>1917</v>
      </c>
      <c r="L744" s="1202" t="s">
        <v>1918</v>
      </c>
      <c r="M744" s="1202" t="s">
        <v>1919</v>
      </c>
      <c r="N744" s="1202" t="s">
        <v>1972</v>
      </c>
      <c r="O744" s="1203" t="s">
        <v>73</v>
      </c>
      <c r="P744" s="1203" t="s">
        <v>73</v>
      </c>
      <c r="Q744" s="1203" t="s">
        <v>73</v>
      </c>
      <c r="R744" s="1203" t="s">
        <v>73</v>
      </c>
      <c r="S744" s="1198">
        <f>VLOOKUP($D744,'NI-San'!$B$1:$V$2048,12,FALSE)</f>
        <v>0</v>
      </c>
      <c r="T744" s="1198">
        <f>VLOOKUP($D744,'NI-San'!$B$1:$V$2048,13,FALSE)</f>
        <v>0</v>
      </c>
      <c r="U744" s="1198">
        <f>VLOOKUP($D744,'NI-San'!$B$1:$V$2048,16,FALSE)</f>
        <v>0</v>
      </c>
      <c r="V744" s="1198">
        <f>VLOOKUP($D744,'NI-San'!$B$1:$V$2048,17,FALSE)</f>
        <v>0</v>
      </c>
      <c r="W744" s="1198">
        <f>VLOOKUP($D744,'NI-San'!$B$1:$V$2048,18,FALSE)</f>
        <v>0</v>
      </c>
      <c r="X744" s="1198">
        <f>VLOOKUP($D744,'NI-San'!$B$1:$V$2048,19,FALSE)</f>
        <v>0</v>
      </c>
    </row>
    <row r="745" spans="1:24" hidden="1">
      <c r="A745" s="505"/>
      <c r="B745" s="505"/>
      <c r="C745" s="505"/>
      <c r="D745" s="1198" t="s">
        <v>1973</v>
      </c>
      <c r="E745" s="1199" t="s">
        <v>70</v>
      </c>
      <c r="F745" s="1202"/>
      <c r="G745" s="1202"/>
      <c r="H745" s="1205" t="s">
        <v>1969</v>
      </c>
      <c r="I745" s="1202" t="s">
        <v>53</v>
      </c>
      <c r="J745" s="1202" t="s">
        <v>1917</v>
      </c>
      <c r="K745" s="1202" t="s">
        <v>1917</v>
      </c>
      <c r="L745" s="1202" t="s">
        <v>1918</v>
      </c>
      <c r="M745" s="1202" t="s">
        <v>1919</v>
      </c>
      <c r="N745" s="1202" t="s">
        <v>1974</v>
      </c>
      <c r="O745" s="1203" t="s">
        <v>73</v>
      </c>
      <c r="P745" s="1203" t="s">
        <v>73</v>
      </c>
      <c r="Q745" s="1203" t="s">
        <v>73</v>
      </c>
      <c r="R745" s="1203" t="s">
        <v>73</v>
      </c>
      <c r="S745" s="1198">
        <f>VLOOKUP($D745,'NI-San'!$B$1:$V$2048,12,FALSE)</f>
        <v>0</v>
      </c>
      <c r="T745" s="1198">
        <f>VLOOKUP($D745,'NI-San'!$B$1:$V$2048,13,FALSE)</f>
        <v>0</v>
      </c>
      <c r="U745" s="1198">
        <f>VLOOKUP($D745,'NI-San'!$B$1:$V$2048,16,FALSE)</f>
        <v>0</v>
      </c>
      <c r="V745" s="1198">
        <f>VLOOKUP($D745,'NI-San'!$B$1:$V$2048,17,FALSE)</f>
        <v>0</v>
      </c>
      <c r="W745" s="1198">
        <f>VLOOKUP($D745,'NI-San'!$B$1:$V$2048,18,FALSE)</f>
        <v>0</v>
      </c>
      <c r="X745" s="1198">
        <f>VLOOKUP($D745,'NI-San'!$B$1:$V$2048,19,FALSE)</f>
        <v>0</v>
      </c>
    </row>
    <row r="746" spans="1:24" hidden="1">
      <c r="A746" s="505"/>
      <c r="B746" s="505"/>
      <c r="C746" s="505"/>
      <c r="D746" s="1198" t="s">
        <v>1975</v>
      </c>
      <c r="E746" s="1199" t="s">
        <v>70</v>
      </c>
      <c r="F746" s="1202"/>
      <c r="G746" s="1202"/>
      <c r="H746" s="1205" t="s">
        <v>1969</v>
      </c>
      <c r="I746" s="1202" t="s">
        <v>53</v>
      </c>
      <c r="J746" s="1202" t="s">
        <v>1917</v>
      </c>
      <c r="K746" s="1202" t="s">
        <v>1917</v>
      </c>
      <c r="L746" s="1202" t="s">
        <v>1918</v>
      </c>
      <c r="M746" s="1202" t="s">
        <v>1919</v>
      </c>
      <c r="N746" s="1202" t="s">
        <v>1976</v>
      </c>
      <c r="O746" s="1203" t="s">
        <v>73</v>
      </c>
      <c r="P746" s="1203" t="s">
        <v>73</v>
      </c>
      <c r="Q746" s="1203" t="s">
        <v>73</v>
      </c>
      <c r="R746" s="1203" t="s">
        <v>73</v>
      </c>
      <c r="S746" s="1198">
        <f>VLOOKUP($D746,'NI-San'!$B$1:$V$2048,12,FALSE)</f>
        <v>0</v>
      </c>
      <c r="T746" s="1198">
        <f>VLOOKUP($D746,'NI-San'!$B$1:$V$2048,13,FALSE)</f>
        <v>0</v>
      </c>
      <c r="U746" s="1198">
        <f>VLOOKUP($D746,'NI-San'!$B$1:$V$2048,16,FALSE)</f>
        <v>0</v>
      </c>
      <c r="V746" s="1198">
        <f>VLOOKUP($D746,'NI-San'!$B$1:$V$2048,17,FALSE)</f>
        <v>0</v>
      </c>
      <c r="W746" s="1198">
        <f>VLOOKUP($D746,'NI-San'!$B$1:$V$2048,18,FALSE)</f>
        <v>0</v>
      </c>
      <c r="X746" s="1198">
        <f>VLOOKUP($D746,'NI-San'!$B$1:$V$2048,19,FALSE)</f>
        <v>0</v>
      </c>
    </row>
    <row r="747" spans="1:24" hidden="1">
      <c r="A747" s="505"/>
      <c r="B747" s="505"/>
      <c r="C747" s="505"/>
      <c r="D747" s="1198" t="s">
        <v>1977</v>
      </c>
      <c r="E747" s="1199" t="s">
        <v>70</v>
      </c>
      <c r="F747" s="1202"/>
      <c r="G747" s="1202"/>
      <c r="H747" s="1205" t="s">
        <v>1969</v>
      </c>
      <c r="I747" s="1202" t="s">
        <v>53</v>
      </c>
      <c r="J747" s="1202" t="s">
        <v>1917</v>
      </c>
      <c r="K747" s="1202" t="s">
        <v>1917</v>
      </c>
      <c r="L747" s="1202" t="s">
        <v>1918</v>
      </c>
      <c r="M747" s="1202" t="s">
        <v>1919</v>
      </c>
      <c r="N747" s="1202" t="s">
        <v>1978</v>
      </c>
      <c r="O747" s="1203" t="s">
        <v>73</v>
      </c>
      <c r="P747" s="1203" t="s">
        <v>73</v>
      </c>
      <c r="Q747" s="1203" t="s">
        <v>73</v>
      </c>
      <c r="R747" s="1203" t="s">
        <v>73</v>
      </c>
      <c r="S747" s="1198">
        <f>VLOOKUP($D747,'NI-San'!$B$1:$V$2048,12,FALSE)</f>
        <v>0</v>
      </c>
      <c r="T747" s="1198">
        <f>VLOOKUP($D747,'NI-San'!$B$1:$V$2048,13,FALSE)</f>
        <v>0</v>
      </c>
      <c r="U747" s="1198">
        <f>VLOOKUP($D747,'NI-San'!$B$1:$V$2048,16,FALSE)</f>
        <v>0</v>
      </c>
      <c r="V747" s="1198">
        <f>VLOOKUP($D747,'NI-San'!$B$1:$V$2048,17,FALSE)</f>
        <v>0</v>
      </c>
      <c r="W747" s="1198">
        <f>VLOOKUP($D747,'NI-San'!$B$1:$V$2048,18,FALSE)</f>
        <v>0</v>
      </c>
      <c r="X747" s="1198">
        <f>VLOOKUP($D747,'NI-San'!$B$1:$V$2048,19,FALSE)</f>
        <v>0</v>
      </c>
    </row>
    <row r="748" spans="1:24" hidden="1">
      <c r="A748" s="505"/>
      <c r="B748" s="505"/>
      <c r="C748" s="505"/>
      <c r="D748" s="1198" t="s">
        <v>1979</v>
      </c>
      <c r="E748" s="1199" t="s">
        <v>70</v>
      </c>
      <c r="F748" s="1202"/>
      <c r="G748" s="1202"/>
      <c r="H748" s="1205" t="s">
        <v>1969</v>
      </c>
      <c r="I748" s="1202" t="s">
        <v>53</v>
      </c>
      <c r="J748" s="1202" t="s">
        <v>1917</v>
      </c>
      <c r="K748" s="1202" t="s">
        <v>1917</v>
      </c>
      <c r="L748" s="1202" t="s">
        <v>1918</v>
      </c>
      <c r="M748" s="1202" t="s">
        <v>1919</v>
      </c>
      <c r="N748" s="1202" t="s">
        <v>1980</v>
      </c>
      <c r="O748" s="1203" t="s">
        <v>73</v>
      </c>
      <c r="P748" s="1203" t="s">
        <v>73</v>
      </c>
      <c r="Q748" s="1203" t="s">
        <v>73</v>
      </c>
      <c r="R748" s="1203" t="s">
        <v>73</v>
      </c>
      <c r="S748" s="1198">
        <f>VLOOKUP($D748,'NI-San'!$B$1:$V$2048,12,FALSE)</f>
        <v>0</v>
      </c>
      <c r="T748" s="1198">
        <f>VLOOKUP($D748,'NI-San'!$B$1:$V$2048,13,FALSE)</f>
        <v>0</v>
      </c>
      <c r="U748" s="1198">
        <f>VLOOKUP($D748,'NI-San'!$B$1:$V$2048,16,FALSE)</f>
        <v>0</v>
      </c>
      <c r="V748" s="1198">
        <f>VLOOKUP($D748,'NI-San'!$B$1:$V$2048,17,FALSE)</f>
        <v>0</v>
      </c>
      <c r="W748" s="1198">
        <f>VLOOKUP($D748,'NI-San'!$B$1:$V$2048,18,FALSE)</f>
        <v>0</v>
      </c>
      <c r="X748" s="1198">
        <f>VLOOKUP($D748,'NI-San'!$B$1:$V$2048,19,FALSE)</f>
        <v>0</v>
      </c>
    </row>
    <row r="749" spans="1:24" hidden="1">
      <c r="A749" s="505"/>
      <c r="B749" s="505"/>
      <c r="C749" s="505"/>
      <c r="D749" s="1198" t="s">
        <v>1981</v>
      </c>
      <c r="E749" s="1199" t="s">
        <v>70</v>
      </c>
      <c r="F749" s="1202"/>
      <c r="G749" s="1202"/>
      <c r="H749" s="1205" t="s">
        <v>1969</v>
      </c>
      <c r="I749" s="1202" t="s">
        <v>53</v>
      </c>
      <c r="J749" s="1202" t="s">
        <v>1917</v>
      </c>
      <c r="K749" s="1202" t="s">
        <v>1917</v>
      </c>
      <c r="L749" s="1202" t="s">
        <v>1918</v>
      </c>
      <c r="M749" s="1202" t="s">
        <v>1919</v>
      </c>
      <c r="N749" s="1202" t="s">
        <v>1982</v>
      </c>
      <c r="O749" s="1203" t="s">
        <v>73</v>
      </c>
      <c r="P749" s="1203" t="s">
        <v>73</v>
      </c>
      <c r="Q749" s="1203" t="s">
        <v>73</v>
      </c>
      <c r="R749" s="1203" t="s">
        <v>73</v>
      </c>
      <c r="S749" s="1198">
        <f>VLOOKUP($D749,'NI-San'!$B$1:$V$2048,12,FALSE)</f>
        <v>0</v>
      </c>
      <c r="T749" s="1198">
        <f>VLOOKUP($D749,'NI-San'!$B$1:$V$2048,13,FALSE)</f>
        <v>0</v>
      </c>
      <c r="U749" s="1198">
        <f>VLOOKUP($D749,'NI-San'!$B$1:$V$2048,16,FALSE)</f>
        <v>0</v>
      </c>
      <c r="V749" s="1198">
        <f>VLOOKUP($D749,'NI-San'!$B$1:$V$2048,17,FALSE)</f>
        <v>0</v>
      </c>
      <c r="W749" s="1198">
        <f>VLOOKUP($D749,'NI-San'!$B$1:$V$2048,18,FALSE)</f>
        <v>0</v>
      </c>
      <c r="X749" s="1198">
        <f>VLOOKUP($D749,'NI-San'!$B$1:$V$2048,19,FALSE)</f>
        <v>0</v>
      </c>
    </row>
    <row r="750" spans="1:24" hidden="1">
      <c r="A750" s="505"/>
      <c r="B750" s="505"/>
      <c r="C750" s="505"/>
      <c r="D750" s="1198" t="s">
        <v>1983</v>
      </c>
      <c r="E750" s="1199" t="s">
        <v>70</v>
      </c>
      <c r="F750" s="1202"/>
      <c r="G750" s="1202"/>
      <c r="H750" s="1205" t="s">
        <v>1969</v>
      </c>
      <c r="I750" s="1202" t="s">
        <v>53</v>
      </c>
      <c r="J750" s="1202" t="s">
        <v>1917</v>
      </c>
      <c r="K750" s="1202" t="s">
        <v>1917</v>
      </c>
      <c r="L750" s="1202" t="s">
        <v>1918</v>
      </c>
      <c r="M750" s="1202" t="s">
        <v>1919</v>
      </c>
      <c r="N750" s="1202" t="s">
        <v>1984</v>
      </c>
      <c r="O750" s="1203" t="s">
        <v>73</v>
      </c>
      <c r="P750" s="1203" t="s">
        <v>73</v>
      </c>
      <c r="Q750" s="1203" t="s">
        <v>73</v>
      </c>
      <c r="R750" s="1203" t="s">
        <v>73</v>
      </c>
      <c r="S750" s="1198">
        <f>VLOOKUP($D750,'NI-San'!$B$1:$V$2048,12,FALSE)</f>
        <v>0</v>
      </c>
      <c r="T750" s="1198">
        <f>VLOOKUP($D750,'NI-San'!$B$1:$V$2048,13,FALSE)</f>
        <v>0</v>
      </c>
      <c r="U750" s="1198">
        <f>VLOOKUP($D750,'NI-San'!$B$1:$V$2048,16,FALSE)</f>
        <v>0</v>
      </c>
      <c r="V750" s="1198">
        <f>VLOOKUP($D750,'NI-San'!$B$1:$V$2048,17,FALSE)</f>
        <v>0</v>
      </c>
      <c r="W750" s="1198">
        <f>VLOOKUP($D750,'NI-San'!$B$1:$V$2048,18,FALSE)</f>
        <v>0</v>
      </c>
      <c r="X750" s="1198">
        <f>VLOOKUP($D750,'NI-San'!$B$1:$V$2048,19,FALSE)</f>
        <v>0</v>
      </c>
    </row>
    <row r="751" spans="1:24" hidden="1">
      <c r="A751" s="505"/>
      <c r="B751" s="505"/>
      <c r="C751" s="505"/>
      <c r="D751" s="1198" t="s">
        <v>1985</v>
      </c>
      <c r="E751" s="1199" t="s">
        <v>70</v>
      </c>
      <c r="F751" s="1202"/>
      <c r="G751" s="1202"/>
      <c r="H751" s="1205" t="s">
        <v>1969</v>
      </c>
      <c r="I751" s="1202" t="s">
        <v>53</v>
      </c>
      <c r="J751" s="1202" t="s">
        <v>1917</v>
      </c>
      <c r="K751" s="1202" t="s">
        <v>1917</v>
      </c>
      <c r="L751" s="1202" t="s">
        <v>1918</v>
      </c>
      <c r="M751" s="1202" t="s">
        <v>1919</v>
      </c>
      <c r="N751" s="1202" t="s">
        <v>1986</v>
      </c>
      <c r="O751" s="1203" t="s">
        <v>73</v>
      </c>
      <c r="P751" s="1203" t="s">
        <v>73</v>
      </c>
      <c r="Q751" s="1203" t="s">
        <v>73</v>
      </c>
      <c r="R751" s="1203" t="s">
        <v>73</v>
      </c>
      <c r="S751" s="1198">
        <f>VLOOKUP($D751,'NI-San'!$B$1:$V$2048,12,FALSE)</f>
        <v>0</v>
      </c>
      <c r="T751" s="1198">
        <f>VLOOKUP($D751,'NI-San'!$B$1:$V$2048,13,FALSE)</f>
        <v>0</v>
      </c>
      <c r="U751" s="1198">
        <f>VLOOKUP($D751,'NI-San'!$B$1:$V$2048,16,FALSE)</f>
        <v>0</v>
      </c>
      <c r="V751" s="1198">
        <f>VLOOKUP($D751,'NI-San'!$B$1:$V$2048,17,FALSE)</f>
        <v>0</v>
      </c>
      <c r="W751" s="1198">
        <f>VLOOKUP($D751,'NI-San'!$B$1:$V$2048,18,FALSE)</f>
        <v>0</v>
      </c>
      <c r="X751" s="1198">
        <f>VLOOKUP($D751,'NI-San'!$B$1:$V$2048,19,FALSE)</f>
        <v>0</v>
      </c>
    </row>
    <row r="752" spans="1:24" hidden="1">
      <c r="A752" s="505"/>
      <c r="B752" s="505"/>
      <c r="C752" s="505"/>
      <c r="D752" s="1198" t="s">
        <v>1987</v>
      </c>
      <c r="E752" s="1199" t="s">
        <v>70</v>
      </c>
      <c r="F752" s="1202"/>
      <c r="G752" s="1202"/>
      <c r="H752" s="1205" t="s">
        <v>1969</v>
      </c>
      <c r="I752" s="1202" t="s">
        <v>53</v>
      </c>
      <c r="J752" s="1202" t="s">
        <v>1917</v>
      </c>
      <c r="K752" s="1202" t="s">
        <v>1917</v>
      </c>
      <c r="L752" s="1202" t="s">
        <v>1918</v>
      </c>
      <c r="M752" s="1202" t="s">
        <v>1919</v>
      </c>
      <c r="N752" s="1202" t="s">
        <v>1988</v>
      </c>
      <c r="O752" s="1203" t="s">
        <v>73</v>
      </c>
      <c r="P752" s="1203" t="s">
        <v>73</v>
      </c>
      <c r="Q752" s="1203" t="s">
        <v>73</v>
      </c>
      <c r="R752" s="1203" t="s">
        <v>73</v>
      </c>
      <c r="S752" s="1198">
        <f>VLOOKUP($D752,'NI-San'!$B$1:$V$2048,12,FALSE)</f>
        <v>0</v>
      </c>
      <c r="T752" s="1198">
        <f>VLOOKUP($D752,'NI-San'!$B$1:$V$2048,13,FALSE)</f>
        <v>0</v>
      </c>
      <c r="U752" s="1198">
        <f>VLOOKUP($D752,'NI-San'!$B$1:$V$2048,16,FALSE)</f>
        <v>0</v>
      </c>
      <c r="V752" s="1198">
        <f>VLOOKUP($D752,'NI-San'!$B$1:$V$2048,17,FALSE)</f>
        <v>0</v>
      </c>
      <c r="W752" s="1198">
        <f>VLOOKUP($D752,'NI-San'!$B$1:$V$2048,18,FALSE)</f>
        <v>0</v>
      </c>
      <c r="X752" s="1198">
        <f>VLOOKUP($D752,'NI-San'!$B$1:$V$2048,19,FALSE)</f>
        <v>0</v>
      </c>
    </row>
    <row r="753" spans="1:24" hidden="1">
      <c r="A753" s="505"/>
      <c r="B753" s="505"/>
      <c r="C753" s="505"/>
      <c r="D753" s="1198" t="s">
        <v>1989</v>
      </c>
      <c r="E753" s="1199" t="s">
        <v>70</v>
      </c>
      <c r="F753" s="1202"/>
      <c r="G753" s="1202"/>
      <c r="H753" s="1205" t="s">
        <v>1969</v>
      </c>
      <c r="I753" s="1202" t="s">
        <v>53</v>
      </c>
      <c r="J753" s="1202" t="s">
        <v>1917</v>
      </c>
      <c r="K753" s="1202" t="s">
        <v>1917</v>
      </c>
      <c r="L753" s="1202" t="s">
        <v>1918</v>
      </c>
      <c r="M753" s="1202" t="s">
        <v>1919</v>
      </c>
      <c r="N753" s="1202" t="s">
        <v>1990</v>
      </c>
      <c r="O753" s="1203" t="s">
        <v>73</v>
      </c>
      <c r="P753" s="1203" t="s">
        <v>73</v>
      </c>
      <c r="Q753" s="1203" t="s">
        <v>73</v>
      </c>
      <c r="R753" s="1203" t="s">
        <v>73</v>
      </c>
      <c r="S753" s="1198">
        <f>VLOOKUP($D753,'NI-San'!$B$1:$V$2048,12,FALSE)</f>
        <v>0</v>
      </c>
      <c r="T753" s="1198">
        <f>VLOOKUP($D753,'NI-San'!$B$1:$V$2048,13,FALSE)</f>
        <v>0</v>
      </c>
      <c r="U753" s="1198">
        <f>VLOOKUP($D753,'NI-San'!$B$1:$V$2048,16,FALSE)</f>
        <v>0</v>
      </c>
      <c r="V753" s="1198">
        <f>VLOOKUP($D753,'NI-San'!$B$1:$V$2048,17,FALSE)</f>
        <v>0</v>
      </c>
      <c r="W753" s="1198">
        <f>VLOOKUP($D753,'NI-San'!$B$1:$V$2048,18,FALSE)</f>
        <v>0</v>
      </c>
      <c r="X753" s="1198">
        <f>VLOOKUP($D753,'NI-San'!$B$1:$V$2048,19,FALSE)</f>
        <v>0</v>
      </c>
    </row>
    <row r="754" spans="1:24" hidden="1">
      <c r="A754" s="505"/>
      <c r="B754" s="505"/>
      <c r="C754" s="505"/>
      <c r="D754" s="1198" t="s">
        <v>1991</v>
      </c>
      <c r="E754" s="1199" t="s">
        <v>70</v>
      </c>
      <c r="F754" s="1202"/>
      <c r="G754" s="1202"/>
      <c r="H754" s="1205" t="s">
        <v>1969</v>
      </c>
      <c r="I754" s="1202" t="s">
        <v>53</v>
      </c>
      <c r="J754" s="1202" t="s">
        <v>1917</v>
      </c>
      <c r="K754" s="1202" t="s">
        <v>1917</v>
      </c>
      <c r="L754" s="1202" t="s">
        <v>1918</v>
      </c>
      <c r="M754" s="1202" t="s">
        <v>1919</v>
      </c>
      <c r="N754" s="1202" t="s">
        <v>1992</v>
      </c>
      <c r="O754" s="1203" t="s">
        <v>73</v>
      </c>
      <c r="P754" s="1203" t="s">
        <v>73</v>
      </c>
      <c r="Q754" s="1203" t="s">
        <v>73</v>
      </c>
      <c r="R754" s="1203" t="s">
        <v>73</v>
      </c>
      <c r="S754" s="1198">
        <f>VLOOKUP($D754,'NI-San'!$B$1:$V$2048,12,FALSE)</f>
        <v>0</v>
      </c>
      <c r="T754" s="1198">
        <f>VLOOKUP($D754,'NI-San'!$B$1:$V$2048,13,FALSE)</f>
        <v>0</v>
      </c>
      <c r="U754" s="1198">
        <f>VLOOKUP($D754,'NI-San'!$B$1:$V$2048,16,FALSE)</f>
        <v>0</v>
      </c>
      <c r="V754" s="1198">
        <f>VLOOKUP($D754,'NI-San'!$B$1:$V$2048,17,FALSE)</f>
        <v>0</v>
      </c>
      <c r="W754" s="1198">
        <f>VLOOKUP($D754,'NI-San'!$B$1:$V$2048,18,FALSE)</f>
        <v>0</v>
      </c>
      <c r="X754" s="1198">
        <f>VLOOKUP($D754,'NI-San'!$B$1:$V$2048,19,FALSE)</f>
        <v>0</v>
      </c>
    </row>
    <row r="755" spans="1:24" hidden="1">
      <c r="A755" s="505"/>
      <c r="B755" s="505"/>
      <c r="C755" s="505"/>
      <c r="D755" s="1198" t="s">
        <v>1993</v>
      </c>
      <c r="E755" s="1199" t="s">
        <v>70</v>
      </c>
      <c r="F755" s="1202"/>
      <c r="G755" s="1202"/>
      <c r="H755" s="1205" t="s">
        <v>1994</v>
      </c>
      <c r="I755" s="1202" t="s">
        <v>53</v>
      </c>
      <c r="J755" s="1202" t="s">
        <v>1917</v>
      </c>
      <c r="K755" s="1202" t="s">
        <v>1917</v>
      </c>
      <c r="L755" s="1202" t="s">
        <v>1918</v>
      </c>
      <c r="M755" s="1202" t="s">
        <v>1995</v>
      </c>
      <c r="N755" s="1202" t="s">
        <v>1996</v>
      </c>
      <c r="O755" s="1203" t="s">
        <v>73</v>
      </c>
      <c r="P755" s="1203" t="s">
        <v>73</v>
      </c>
      <c r="Q755" s="1203" t="s">
        <v>73</v>
      </c>
      <c r="R755" s="1203" t="s">
        <v>73</v>
      </c>
      <c r="S755" s="1198">
        <f>VLOOKUP($D755,'NI-San'!$B$1:$V$2048,12,FALSE)</f>
        <v>771</v>
      </c>
      <c r="T755" s="1198">
        <f>VLOOKUP($D755,'NI-San'!$B$1:$V$2048,13,FALSE)</f>
        <v>734</v>
      </c>
      <c r="U755" s="1198">
        <f>VLOOKUP($D755,'NI-San'!$B$1:$V$2048,16,FALSE)</f>
        <v>0</v>
      </c>
      <c r="V755" s="1198">
        <f>VLOOKUP($D755,'NI-San'!$B$1:$V$2048,17,FALSE)</f>
        <v>0</v>
      </c>
      <c r="W755" s="1198">
        <f>VLOOKUP($D755,'NI-San'!$B$1:$V$2048,18,FALSE)</f>
        <v>0</v>
      </c>
      <c r="X755" s="1198">
        <f>VLOOKUP($D755,'NI-San'!$B$1:$V$2048,19,FALSE)</f>
        <v>0</v>
      </c>
    </row>
    <row r="756" spans="1:24" hidden="1">
      <c r="A756" s="505"/>
      <c r="B756" s="505"/>
      <c r="C756" s="505"/>
      <c r="D756" s="1198" t="s">
        <v>1997</v>
      </c>
      <c r="E756" s="1199" t="s">
        <v>70</v>
      </c>
      <c r="F756" s="1202"/>
      <c r="G756" s="1202"/>
      <c r="H756" s="1205" t="s">
        <v>1994</v>
      </c>
      <c r="I756" s="1202" t="s">
        <v>53</v>
      </c>
      <c r="J756" s="1202" t="s">
        <v>1917</v>
      </c>
      <c r="K756" s="1202" t="s">
        <v>1917</v>
      </c>
      <c r="L756" s="1202" t="s">
        <v>1918</v>
      </c>
      <c r="M756" s="1202" t="s">
        <v>1995</v>
      </c>
      <c r="N756" s="1202" t="s">
        <v>1998</v>
      </c>
      <c r="O756" s="1203" t="s">
        <v>73</v>
      </c>
      <c r="P756" s="1203" t="s">
        <v>73</v>
      </c>
      <c r="Q756" s="1203" t="s">
        <v>73</v>
      </c>
      <c r="R756" s="1203" t="s">
        <v>73</v>
      </c>
      <c r="S756" s="1198">
        <f>VLOOKUP($D756,'NI-San'!$B$1:$V$2048,12,FALSE)</f>
        <v>0</v>
      </c>
      <c r="T756" s="1198">
        <f>VLOOKUP($D756,'NI-San'!$B$1:$V$2048,13,FALSE)</f>
        <v>0</v>
      </c>
      <c r="U756" s="1198">
        <f>VLOOKUP($D756,'NI-San'!$B$1:$V$2048,16,FALSE)</f>
        <v>0</v>
      </c>
      <c r="V756" s="1198">
        <f>VLOOKUP($D756,'NI-San'!$B$1:$V$2048,17,FALSE)</f>
        <v>0</v>
      </c>
      <c r="W756" s="1198">
        <f>VLOOKUP($D756,'NI-San'!$B$1:$V$2048,18,FALSE)</f>
        <v>0</v>
      </c>
      <c r="X756" s="1198">
        <f>VLOOKUP($D756,'NI-San'!$B$1:$V$2048,19,FALSE)</f>
        <v>0</v>
      </c>
    </row>
    <row r="757" spans="1:24" hidden="1">
      <c r="A757" s="505"/>
      <c r="B757" s="505"/>
      <c r="C757" s="505"/>
      <c r="D757" s="1198" t="s">
        <v>1999</v>
      </c>
      <c r="E757" s="1199" t="s">
        <v>70</v>
      </c>
      <c r="F757" s="1202"/>
      <c r="G757" s="1202"/>
      <c r="H757" s="1205" t="s">
        <v>1994</v>
      </c>
      <c r="I757" s="1202" t="s">
        <v>53</v>
      </c>
      <c r="J757" s="1202" t="s">
        <v>1917</v>
      </c>
      <c r="K757" s="1202" t="s">
        <v>1917</v>
      </c>
      <c r="L757" s="1202" t="s">
        <v>1918</v>
      </c>
      <c r="M757" s="1202" t="s">
        <v>1995</v>
      </c>
      <c r="N757" s="1202" t="s">
        <v>2000</v>
      </c>
      <c r="O757" s="1203" t="s">
        <v>73</v>
      </c>
      <c r="P757" s="1203" t="s">
        <v>73</v>
      </c>
      <c r="Q757" s="1203" t="s">
        <v>73</v>
      </c>
      <c r="R757" s="1203" t="s">
        <v>73</v>
      </c>
      <c r="S757" s="1198">
        <f>VLOOKUP($D757,'NI-San'!$B$1:$V$2048,12,FALSE)</f>
        <v>271</v>
      </c>
      <c r="T757" s="1198">
        <f>VLOOKUP($D757,'NI-San'!$B$1:$V$2048,13,FALSE)</f>
        <v>280</v>
      </c>
      <c r="U757" s="1198">
        <f>VLOOKUP($D757,'NI-San'!$B$1:$V$2048,16,FALSE)</f>
        <v>0</v>
      </c>
      <c r="V757" s="1198">
        <f>VLOOKUP($D757,'NI-San'!$B$1:$V$2048,17,FALSE)</f>
        <v>0</v>
      </c>
      <c r="W757" s="1198">
        <f>VLOOKUP($D757,'NI-San'!$B$1:$V$2048,18,FALSE)</f>
        <v>0</v>
      </c>
      <c r="X757" s="1198">
        <f>VLOOKUP($D757,'NI-San'!$B$1:$V$2048,19,FALSE)</f>
        <v>0</v>
      </c>
    </row>
    <row r="758" spans="1:24" hidden="1">
      <c r="A758" s="505"/>
      <c r="B758" s="505"/>
      <c r="C758" s="505"/>
      <c r="D758" s="1198" t="s">
        <v>2001</v>
      </c>
      <c r="E758" s="1199" t="s">
        <v>70</v>
      </c>
      <c r="F758" s="1202"/>
      <c r="G758" s="1202"/>
      <c r="H758" s="1205" t="s">
        <v>1994</v>
      </c>
      <c r="I758" s="1202" t="s">
        <v>53</v>
      </c>
      <c r="J758" s="1202" t="s">
        <v>1917</v>
      </c>
      <c r="K758" s="1202" t="s">
        <v>1917</v>
      </c>
      <c r="L758" s="1202" t="s">
        <v>1918</v>
      </c>
      <c r="M758" s="1202" t="s">
        <v>1995</v>
      </c>
      <c r="N758" s="1202" t="s">
        <v>2002</v>
      </c>
      <c r="O758" s="1203" t="s">
        <v>73</v>
      </c>
      <c r="P758" s="1203" t="s">
        <v>73</v>
      </c>
      <c r="Q758" s="1203" t="s">
        <v>73</v>
      </c>
      <c r="R758" s="1203" t="s">
        <v>73</v>
      </c>
      <c r="S758" s="1198">
        <f>VLOOKUP($D758,'NI-San'!$B$1:$V$2048,12,FALSE)</f>
        <v>7</v>
      </c>
      <c r="T758" s="1198">
        <f>VLOOKUP($D758,'NI-San'!$B$1:$V$2048,13,FALSE)</f>
        <v>7</v>
      </c>
      <c r="U758" s="1198">
        <f>VLOOKUP($D758,'NI-San'!$B$1:$V$2048,16,FALSE)</f>
        <v>0</v>
      </c>
      <c r="V758" s="1198">
        <f>VLOOKUP($D758,'NI-San'!$B$1:$V$2048,17,FALSE)</f>
        <v>0</v>
      </c>
      <c r="W758" s="1198">
        <f>VLOOKUP($D758,'NI-San'!$B$1:$V$2048,18,FALSE)</f>
        <v>0</v>
      </c>
      <c r="X758" s="1198">
        <f>VLOOKUP($D758,'NI-San'!$B$1:$V$2048,19,FALSE)</f>
        <v>0</v>
      </c>
    </row>
    <row r="759" spans="1:24" hidden="1">
      <c r="A759" s="505"/>
      <c r="B759" s="505"/>
      <c r="C759" s="505"/>
      <c r="D759" s="1198" t="s">
        <v>2003</v>
      </c>
      <c r="E759" s="1199" t="s">
        <v>70</v>
      </c>
      <c r="F759" s="1202"/>
      <c r="G759" s="1202"/>
      <c r="H759" s="1205" t="s">
        <v>1994</v>
      </c>
      <c r="I759" s="1202" t="s">
        <v>53</v>
      </c>
      <c r="J759" s="1202" t="s">
        <v>1917</v>
      </c>
      <c r="K759" s="1202" t="s">
        <v>1917</v>
      </c>
      <c r="L759" s="1202" t="s">
        <v>1918</v>
      </c>
      <c r="M759" s="1202" t="s">
        <v>1995</v>
      </c>
      <c r="N759" s="1202" t="s">
        <v>2004</v>
      </c>
      <c r="O759" s="1203" t="s">
        <v>73</v>
      </c>
      <c r="P759" s="1203" t="s">
        <v>73</v>
      </c>
      <c r="Q759" s="1203" t="s">
        <v>73</v>
      </c>
      <c r="R759" s="1203" t="s">
        <v>73</v>
      </c>
      <c r="S759" s="1198">
        <f>VLOOKUP($D759,'NI-San'!$B$1:$V$2048,12,FALSE)</f>
        <v>0</v>
      </c>
      <c r="T759" s="1198">
        <f>VLOOKUP($D759,'NI-San'!$B$1:$V$2048,13,FALSE)</f>
        <v>0</v>
      </c>
      <c r="U759" s="1198">
        <f>VLOOKUP($D759,'NI-San'!$B$1:$V$2048,16,FALSE)</f>
        <v>0</v>
      </c>
      <c r="V759" s="1198">
        <f>VLOOKUP($D759,'NI-San'!$B$1:$V$2048,17,FALSE)</f>
        <v>0</v>
      </c>
      <c r="W759" s="1198">
        <f>VLOOKUP($D759,'NI-San'!$B$1:$V$2048,18,FALSE)</f>
        <v>0</v>
      </c>
      <c r="X759" s="1198">
        <f>VLOOKUP($D759,'NI-San'!$B$1:$V$2048,19,FALSE)</f>
        <v>0</v>
      </c>
    </row>
    <row r="760" spans="1:24" hidden="1">
      <c r="A760" s="505"/>
      <c r="B760" s="505"/>
      <c r="C760" s="505"/>
      <c r="D760" s="1198" t="s">
        <v>2005</v>
      </c>
      <c r="E760" s="1199" t="s">
        <v>70</v>
      </c>
      <c r="F760" s="1202"/>
      <c r="G760" s="1202"/>
      <c r="H760" s="1205" t="s">
        <v>1994</v>
      </c>
      <c r="I760" s="1202" t="s">
        <v>53</v>
      </c>
      <c r="J760" s="1202" t="s">
        <v>1917</v>
      </c>
      <c r="K760" s="1202" t="s">
        <v>1917</v>
      </c>
      <c r="L760" s="1202" t="s">
        <v>1918</v>
      </c>
      <c r="M760" s="1202" t="s">
        <v>1995</v>
      </c>
      <c r="N760" s="1202" t="s">
        <v>2006</v>
      </c>
      <c r="O760" s="1203" t="s">
        <v>73</v>
      </c>
      <c r="P760" s="1203" t="s">
        <v>73</v>
      </c>
      <c r="Q760" s="1203" t="s">
        <v>73</v>
      </c>
      <c r="R760" s="1203" t="s">
        <v>73</v>
      </c>
      <c r="S760" s="1198">
        <f>VLOOKUP($D760,'NI-San'!$B$1:$V$2048,12,FALSE)</f>
        <v>36</v>
      </c>
      <c r="T760" s="1198">
        <f>VLOOKUP($D760,'NI-San'!$B$1:$V$2048,13,FALSE)</f>
        <v>36</v>
      </c>
      <c r="U760" s="1198">
        <f>VLOOKUP($D760,'NI-San'!$B$1:$V$2048,16,FALSE)</f>
        <v>0</v>
      </c>
      <c r="V760" s="1198">
        <f>VLOOKUP($D760,'NI-San'!$B$1:$V$2048,17,FALSE)</f>
        <v>0</v>
      </c>
      <c r="W760" s="1198">
        <f>VLOOKUP($D760,'NI-San'!$B$1:$V$2048,18,FALSE)</f>
        <v>0</v>
      </c>
      <c r="X760" s="1198">
        <f>VLOOKUP($D760,'NI-San'!$B$1:$V$2048,19,FALSE)</f>
        <v>0</v>
      </c>
    </row>
    <row r="761" spans="1:24" hidden="1">
      <c r="A761" s="505"/>
      <c r="B761" s="505"/>
      <c r="C761" s="505"/>
      <c r="D761" s="1198" t="s">
        <v>2007</v>
      </c>
      <c r="E761" s="1199" t="s">
        <v>70</v>
      </c>
      <c r="F761" s="1202"/>
      <c r="G761" s="1202"/>
      <c r="H761" s="1205" t="s">
        <v>1994</v>
      </c>
      <c r="I761" s="1202" t="s">
        <v>53</v>
      </c>
      <c r="J761" s="1202" t="s">
        <v>1917</v>
      </c>
      <c r="K761" s="1202" t="s">
        <v>1917</v>
      </c>
      <c r="L761" s="1202" t="s">
        <v>1918</v>
      </c>
      <c r="M761" s="1202" t="s">
        <v>1995</v>
      </c>
      <c r="N761" s="1202" t="s">
        <v>2008</v>
      </c>
      <c r="O761" s="1203" t="s">
        <v>73</v>
      </c>
      <c r="P761" s="1203" t="s">
        <v>73</v>
      </c>
      <c r="Q761" s="1203" t="s">
        <v>73</v>
      </c>
      <c r="R761" s="1203" t="s">
        <v>73</v>
      </c>
      <c r="S761" s="1198">
        <f>VLOOKUP($D761,'NI-San'!$B$1:$V$2048,12,FALSE)</f>
        <v>19</v>
      </c>
      <c r="T761" s="1198">
        <f>VLOOKUP($D761,'NI-San'!$B$1:$V$2048,13,FALSE)</f>
        <v>14</v>
      </c>
      <c r="U761" s="1198">
        <f>VLOOKUP($D761,'NI-San'!$B$1:$V$2048,16,FALSE)</f>
        <v>0</v>
      </c>
      <c r="V761" s="1198">
        <f>VLOOKUP($D761,'NI-San'!$B$1:$V$2048,17,FALSE)</f>
        <v>0</v>
      </c>
      <c r="W761" s="1198">
        <f>VLOOKUP($D761,'NI-San'!$B$1:$V$2048,18,FALSE)</f>
        <v>0</v>
      </c>
      <c r="X761" s="1198">
        <f>VLOOKUP($D761,'NI-San'!$B$1:$V$2048,19,FALSE)</f>
        <v>0</v>
      </c>
    </row>
    <row r="762" spans="1:24" hidden="1">
      <c r="A762" s="505"/>
      <c r="B762" s="505"/>
      <c r="C762" s="505"/>
      <c r="D762" s="1198" t="s">
        <v>2009</v>
      </c>
      <c r="E762" s="1199" t="s">
        <v>70</v>
      </c>
      <c r="F762" s="1202"/>
      <c r="G762" s="1202"/>
      <c r="H762" s="1205" t="s">
        <v>1994</v>
      </c>
      <c r="I762" s="1202" t="s">
        <v>53</v>
      </c>
      <c r="J762" s="1202" t="s">
        <v>1917</v>
      </c>
      <c r="K762" s="1202" t="s">
        <v>1917</v>
      </c>
      <c r="L762" s="1202" t="s">
        <v>1918</v>
      </c>
      <c r="M762" s="1202" t="s">
        <v>1995</v>
      </c>
      <c r="N762" s="1202" t="s">
        <v>2010</v>
      </c>
      <c r="O762" s="1203" t="s">
        <v>73</v>
      </c>
      <c r="P762" s="1203" t="s">
        <v>73</v>
      </c>
      <c r="Q762" s="1203" t="s">
        <v>73</v>
      </c>
      <c r="R762" s="1203" t="s">
        <v>73</v>
      </c>
      <c r="S762" s="1198">
        <f>VLOOKUP($D762,'NI-San'!$B$1:$V$2048,12,FALSE)</f>
        <v>0</v>
      </c>
      <c r="T762" s="1198">
        <f>VLOOKUP($D762,'NI-San'!$B$1:$V$2048,13,FALSE)</f>
        <v>0</v>
      </c>
      <c r="U762" s="1198">
        <f>VLOOKUP($D762,'NI-San'!$B$1:$V$2048,16,FALSE)</f>
        <v>0</v>
      </c>
      <c r="V762" s="1198">
        <f>VLOOKUP($D762,'NI-San'!$B$1:$V$2048,17,FALSE)</f>
        <v>0</v>
      </c>
      <c r="W762" s="1198">
        <f>VLOOKUP($D762,'NI-San'!$B$1:$V$2048,18,FALSE)</f>
        <v>0</v>
      </c>
      <c r="X762" s="1198">
        <f>VLOOKUP($D762,'NI-San'!$B$1:$V$2048,19,FALSE)</f>
        <v>0</v>
      </c>
    </row>
    <row r="763" spans="1:24" hidden="1">
      <c r="A763" s="505"/>
      <c r="B763" s="505"/>
      <c r="C763" s="505"/>
      <c r="D763" s="1198" t="s">
        <v>2011</v>
      </c>
      <c r="E763" s="1199" t="s">
        <v>70</v>
      </c>
      <c r="F763" s="1202"/>
      <c r="G763" s="1202"/>
      <c r="H763" s="1205" t="s">
        <v>1994</v>
      </c>
      <c r="I763" s="1202" t="s">
        <v>53</v>
      </c>
      <c r="J763" s="1202" t="s">
        <v>1917</v>
      </c>
      <c r="K763" s="1202" t="s">
        <v>1917</v>
      </c>
      <c r="L763" s="1202" t="s">
        <v>1918</v>
      </c>
      <c r="M763" s="1202" t="s">
        <v>1995</v>
      </c>
      <c r="N763" s="1202" t="s">
        <v>2012</v>
      </c>
      <c r="O763" s="1203" t="s">
        <v>73</v>
      </c>
      <c r="P763" s="1203" t="s">
        <v>73</v>
      </c>
      <c r="Q763" s="1203" t="s">
        <v>73</v>
      </c>
      <c r="R763" s="1203" t="s">
        <v>73</v>
      </c>
      <c r="S763" s="1198">
        <f>VLOOKUP($D763,'NI-San'!$B$1:$V$2048,12,FALSE)</f>
        <v>302</v>
      </c>
      <c r="T763" s="1198">
        <f>VLOOKUP($D763,'NI-San'!$B$1:$V$2048,13,FALSE)</f>
        <v>293</v>
      </c>
      <c r="U763" s="1198">
        <f>VLOOKUP($D763,'NI-San'!$B$1:$V$2048,16,FALSE)</f>
        <v>0</v>
      </c>
      <c r="V763" s="1198">
        <f>VLOOKUP($D763,'NI-San'!$B$1:$V$2048,17,FALSE)</f>
        <v>0</v>
      </c>
      <c r="W763" s="1198">
        <f>VLOOKUP($D763,'NI-San'!$B$1:$V$2048,18,FALSE)</f>
        <v>0</v>
      </c>
      <c r="X763" s="1198">
        <f>VLOOKUP($D763,'NI-San'!$B$1:$V$2048,19,FALSE)</f>
        <v>0</v>
      </c>
    </row>
    <row r="764" spans="1:24" hidden="1">
      <c r="A764" s="505"/>
      <c r="B764" s="505"/>
      <c r="C764" s="505"/>
      <c r="D764" s="1198" t="s">
        <v>2013</v>
      </c>
      <c r="E764" s="1199" t="s">
        <v>70</v>
      </c>
      <c r="F764" s="1202"/>
      <c r="G764" s="1202"/>
      <c r="H764" s="1205" t="s">
        <v>1994</v>
      </c>
      <c r="I764" s="1202" t="s">
        <v>53</v>
      </c>
      <c r="J764" s="1202" t="s">
        <v>1917</v>
      </c>
      <c r="K764" s="1202" t="s">
        <v>1917</v>
      </c>
      <c r="L764" s="1202" t="s">
        <v>1918</v>
      </c>
      <c r="M764" s="1202" t="s">
        <v>1995</v>
      </c>
      <c r="N764" s="1202" t="s">
        <v>2014</v>
      </c>
      <c r="O764" s="1203" t="s">
        <v>73</v>
      </c>
      <c r="P764" s="1203" t="s">
        <v>73</v>
      </c>
      <c r="Q764" s="1203" t="s">
        <v>73</v>
      </c>
      <c r="R764" s="1203" t="s">
        <v>73</v>
      </c>
      <c r="S764" s="1198">
        <f>VLOOKUP($D764,'NI-San'!$B$1:$V$2048,12,FALSE)</f>
        <v>0</v>
      </c>
      <c r="T764" s="1198">
        <f>VLOOKUP($D764,'NI-San'!$B$1:$V$2048,13,FALSE)</f>
        <v>0</v>
      </c>
      <c r="U764" s="1198">
        <f>VLOOKUP($D764,'NI-San'!$B$1:$V$2048,16,FALSE)</f>
        <v>0</v>
      </c>
      <c r="V764" s="1198">
        <f>VLOOKUP($D764,'NI-San'!$B$1:$V$2048,17,FALSE)</f>
        <v>0</v>
      </c>
      <c r="W764" s="1198">
        <f>VLOOKUP($D764,'NI-San'!$B$1:$V$2048,18,FALSE)</f>
        <v>0</v>
      </c>
      <c r="X764" s="1198">
        <f>VLOOKUP($D764,'NI-San'!$B$1:$V$2048,19,FALSE)</f>
        <v>0</v>
      </c>
    </row>
    <row r="765" spans="1:24" hidden="1">
      <c r="A765" s="505"/>
      <c r="B765" s="505"/>
      <c r="C765" s="505"/>
      <c r="D765" s="1198" t="s">
        <v>2015</v>
      </c>
      <c r="E765" s="1199" t="s">
        <v>70</v>
      </c>
      <c r="F765" s="1202"/>
      <c r="G765" s="1202"/>
      <c r="H765" s="1205" t="s">
        <v>1994</v>
      </c>
      <c r="I765" s="1202" t="s">
        <v>53</v>
      </c>
      <c r="J765" s="1202" t="s">
        <v>1917</v>
      </c>
      <c r="K765" s="1202" t="s">
        <v>1917</v>
      </c>
      <c r="L765" s="1202" t="s">
        <v>1918</v>
      </c>
      <c r="M765" s="1202" t="s">
        <v>1995</v>
      </c>
      <c r="N765" s="1202" t="s">
        <v>2016</v>
      </c>
      <c r="O765" s="1203" t="s">
        <v>73</v>
      </c>
      <c r="P765" s="1203" t="s">
        <v>73</v>
      </c>
      <c r="Q765" s="1203" t="s">
        <v>73</v>
      </c>
      <c r="R765" s="1203" t="s">
        <v>73</v>
      </c>
      <c r="S765" s="1198">
        <f>VLOOKUP($D765,'NI-San'!$B$1:$V$2048,12,FALSE)</f>
        <v>0</v>
      </c>
      <c r="T765" s="1198">
        <f>VLOOKUP($D765,'NI-San'!$B$1:$V$2048,13,FALSE)</f>
        <v>0</v>
      </c>
      <c r="U765" s="1198">
        <f>VLOOKUP($D765,'NI-San'!$B$1:$V$2048,16,FALSE)</f>
        <v>0</v>
      </c>
      <c r="V765" s="1198">
        <f>VLOOKUP($D765,'NI-San'!$B$1:$V$2048,17,FALSE)</f>
        <v>0</v>
      </c>
      <c r="W765" s="1198">
        <f>VLOOKUP($D765,'NI-San'!$B$1:$V$2048,18,FALSE)</f>
        <v>0</v>
      </c>
      <c r="X765" s="1198">
        <f>VLOOKUP($D765,'NI-San'!$B$1:$V$2048,19,FALSE)</f>
        <v>0</v>
      </c>
    </row>
    <row r="766" spans="1:24" hidden="1">
      <c r="A766" s="505"/>
      <c r="B766" s="505"/>
      <c r="C766" s="505"/>
      <c r="D766" s="1198" t="s">
        <v>2017</v>
      </c>
      <c r="E766" s="1199" t="s">
        <v>70</v>
      </c>
      <c r="F766" s="1202"/>
      <c r="G766" s="1202"/>
      <c r="H766" s="1205" t="s">
        <v>1994</v>
      </c>
      <c r="I766" s="1202" t="s">
        <v>53</v>
      </c>
      <c r="J766" s="1202" t="s">
        <v>1917</v>
      </c>
      <c r="K766" s="1202" t="s">
        <v>1917</v>
      </c>
      <c r="L766" s="1202" t="s">
        <v>1918</v>
      </c>
      <c r="M766" s="1202" t="s">
        <v>1995</v>
      </c>
      <c r="N766" s="1202" t="s">
        <v>2018</v>
      </c>
      <c r="O766" s="1203" t="s">
        <v>73</v>
      </c>
      <c r="P766" s="1203" t="s">
        <v>73</v>
      </c>
      <c r="Q766" s="1203" t="s">
        <v>73</v>
      </c>
      <c r="R766" s="1203" t="s">
        <v>73</v>
      </c>
      <c r="S766" s="1198">
        <f>VLOOKUP($D766,'NI-San'!$B$1:$V$2048,12,FALSE)</f>
        <v>3</v>
      </c>
      <c r="T766" s="1198">
        <f>VLOOKUP($D766,'NI-San'!$B$1:$V$2048,13,FALSE)</f>
        <v>2</v>
      </c>
      <c r="U766" s="1198">
        <f>VLOOKUP($D766,'NI-San'!$B$1:$V$2048,16,FALSE)</f>
        <v>0</v>
      </c>
      <c r="V766" s="1198">
        <f>VLOOKUP($D766,'NI-San'!$B$1:$V$2048,17,FALSE)</f>
        <v>0</v>
      </c>
      <c r="W766" s="1198">
        <f>VLOOKUP($D766,'NI-San'!$B$1:$V$2048,18,FALSE)</f>
        <v>0</v>
      </c>
      <c r="X766" s="1198">
        <f>VLOOKUP($D766,'NI-San'!$B$1:$V$2048,19,FALSE)</f>
        <v>0</v>
      </c>
    </row>
    <row r="767" spans="1:24" hidden="1">
      <c r="A767" s="505"/>
      <c r="B767" s="505"/>
      <c r="C767" s="505"/>
      <c r="D767" s="1198" t="s">
        <v>2019</v>
      </c>
      <c r="E767" s="1199" t="s">
        <v>70</v>
      </c>
      <c r="F767" s="1202"/>
      <c r="G767" s="1202"/>
      <c r="H767" s="1205" t="s">
        <v>2020</v>
      </c>
      <c r="I767" s="1202" t="s">
        <v>53</v>
      </c>
      <c r="J767" s="1202" t="s">
        <v>1917</v>
      </c>
      <c r="K767" s="1202" t="s">
        <v>1917</v>
      </c>
      <c r="L767" s="1202" t="s">
        <v>1918</v>
      </c>
      <c r="M767" s="1202" t="s">
        <v>1995</v>
      </c>
      <c r="N767" s="1202" t="s">
        <v>2021</v>
      </c>
      <c r="O767" s="1203" t="s">
        <v>73</v>
      </c>
      <c r="P767" s="1203" t="s">
        <v>73</v>
      </c>
      <c r="Q767" s="1203" t="s">
        <v>73</v>
      </c>
      <c r="R767" s="1203" t="s">
        <v>73</v>
      </c>
      <c r="S767" s="1198">
        <f>VLOOKUP($D767,'NI-San'!$B$1:$V$2048,12,FALSE)</f>
        <v>0</v>
      </c>
      <c r="T767" s="1198">
        <f>VLOOKUP($D767,'NI-San'!$B$1:$V$2048,13,FALSE)</f>
        <v>0</v>
      </c>
      <c r="U767" s="1198">
        <f>VLOOKUP($D767,'NI-San'!$B$1:$V$2048,16,FALSE)</f>
        <v>0</v>
      </c>
      <c r="V767" s="1198">
        <f>VLOOKUP($D767,'NI-San'!$B$1:$V$2048,17,FALSE)</f>
        <v>0</v>
      </c>
      <c r="W767" s="1198">
        <f>VLOOKUP($D767,'NI-San'!$B$1:$V$2048,18,FALSE)</f>
        <v>0</v>
      </c>
      <c r="X767" s="1198">
        <f>VLOOKUP($D767,'NI-San'!$B$1:$V$2048,19,FALSE)</f>
        <v>0</v>
      </c>
    </row>
    <row r="768" spans="1:24" hidden="1">
      <c r="A768" s="505"/>
      <c r="B768" s="505"/>
      <c r="C768" s="505"/>
      <c r="D768" s="1198" t="s">
        <v>2022</v>
      </c>
      <c r="E768" s="1199" t="s">
        <v>70</v>
      </c>
      <c r="F768" s="1202"/>
      <c r="G768" s="1202"/>
      <c r="H768" s="1205" t="s">
        <v>2020</v>
      </c>
      <c r="I768" s="1202" t="s">
        <v>53</v>
      </c>
      <c r="J768" s="1202" t="s">
        <v>1917</v>
      </c>
      <c r="K768" s="1202" t="s">
        <v>1917</v>
      </c>
      <c r="L768" s="1202" t="s">
        <v>1918</v>
      </c>
      <c r="M768" s="1202" t="s">
        <v>1995</v>
      </c>
      <c r="N768" s="1202" t="s">
        <v>2023</v>
      </c>
      <c r="O768" s="1203" t="s">
        <v>73</v>
      </c>
      <c r="P768" s="1203" t="s">
        <v>73</v>
      </c>
      <c r="Q768" s="1203" t="s">
        <v>73</v>
      </c>
      <c r="R768" s="1203" t="s">
        <v>73</v>
      </c>
      <c r="S768" s="1198">
        <f>VLOOKUP($D768,'NI-San'!$B$1:$V$2048,12,FALSE)</f>
        <v>0</v>
      </c>
      <c r="T768" s="1198">
        <f>VLOOKUP($D768,'NI-San'!$B$1:$V$2048,13,FALSE)</f>
        <v>0</v>
      </c>
      <c r="U768" s="1198">
        <f>VLOOKUP($D768,'NI-San'!$B$1:$V$2048,16,FALSE)</f>
        <v>0</v>
      </c>
      <c r="V768" s="1198">
        <f>VLOOKUP($D768,'NI-San'!$B$1:$V$2048,17,FALSE)</f>
        <v>0</v>
      </c>
      <c r="W768" s="1198">
        <f>VLOOKUP($D768,'NI-San'!$B$1:$V$2048,18,FALSE)</f>
        <v>0</v>
      </c>
      <c r="X768" s="1198">
        <f>VLOOKUP($D768,'NI-San'!$B$1:$V$2048,19,FALSE)</f>
        <v>0</v>
      </c>
    </row>
    <row r="769" spans="1:24" hidden="1">
      <c r="A769" s="505"/>
      <c r="B769" s="505"/>
      <c r="C769" s="505"/>
      <c r="D769" s="1198" t="s">
        <v>2024</v>
      </c>
      <c r="E769" s="1199" t="s">
        <v>70</v>
      </c>
      <c r="F769" s="1202"/>
      <c r="G769" s="1202"/>
      <c r="H769" s="1205" t="s">
        <v>2020</v>
      </c>
      <c r="I769" s="1202" t="s">
        <v>53</v>
      </c>
      <c r="J769" s="1202" t="s">
        <v>1917</v>
      </c>
      <c r="K769" s="1202" t="s">
        <v>1917</v>
      </c>
      <c r="L769" s="1202" t="s">
        <v>1918</v>
      </c>
      <c r="M769" s="1202" t="s">
        <v>1995</v>
      </c>
      <c r="N769" s="1202" t="s">
        <v>2025</v>
      </c>
      <c r="O769" s="1203" t="s">
        <v>73</v>
      </c>
      <c r="P769" s="1203" t="s">
        <v>73</v>
      </c>
      <c r="Q769" s="1203" t="s">
        <v>73</v>
      </c>
      <c r="R769" s="1203" t="s">
        <v>73</v>
      </c>
      <c r="S769" s="1198">
        <f>VLOOKUP($D769,'NI-San'!$B$1:$V$2048,12,FALSE)</f>
        <v>0</v>
      </c>
      <c r="T769" s="1198">
        <f>VLOOKUP($D769,'NI-San'!$B$1:$V$2048,13,FALSE)</f>
        <v>0</v>
      </c>
      <c r="U769" s="1198">
        <f>VLOOKUP($D769,'NI-San'!$B$1:$V$2048,16,FALSE)</f>
        <v>0</v>
      </c>
      <c r="V769" s="1198">
        <f>VLOOKUP($D769,'NI-San'!$B$1:$V$2048,17,FALSE)</f>
        <v>0</v>
      </c>
      <c r="W769" s="1198">
        <f>VLOOKUP($D769,'NI-San'!$B$1:$V$2048,18,FALSE)</f>
        <v>0</v>
      </c>
      <c r="X769" s="1198">
        <f>VLOOKUP($D769,'NI-San'!$B$1:$V$2048,19,FALSE)</f>
        <v>0</v>
      </c>
    </row>
    <row r="770" spans="1:24" hidden="1">
      <c r="A770" s="505"/>
      <c r="B770" s="505"/>
      <c r="C770" s="505"/>
      <c r="D770" s="1198" t="s">
        <v>2026</v>
      </c>
      <c r="E770" s="1199" t="s">
        <v>70</v>
      </c>
      <c r="F770" s="1202"/>
      <c r="G770" s="1202"/>
      <c r="H770" s="1205" t="s">
        <v>2020</v>
      </c>
      <c r="I770" s="1202" t="s">
        <v>53</v>
      </c>
      <c r="J770" s="1202" t="s">
        <v>1917</v>
      </c>
      <c r="K770" s="1202" t="s">
        <v>1917</v>
      </c>
      <c r="L770" s="1202" t="s">
        <v>1918</v>
      </c>
      <c r="M770" s="1202" t="s">
        <v>1995</v>
      </c>
      <c r="N770" s="1202" t="s">
        <v>2027</v>
      </c>
      <c r="O770" s="1203" t="s">
        <v>73</v>
      </c>
      <c r="P770" s="1203" t="s">
        <v>73</v>
      </c>
      <c r="Q770" s="1203" t="s">
        <v>73</v>
      </c>
      <c r="R770" s="1203" t="s">
        <v>73</v>
      </c>
      <c r="S770" s="1198">
        <f>VLOOKUP($D770,'NI-San'!$B$1:$V$2048,12,FALSE)</f>
        <v>0</v>
      </c>
      <c r="T770" s="1198">
        <f>VLOOKUP($D770,'NI-San'!$B$1:$V$2048,13,FALSE)</f>
        <v>0</v>
      </c>
      <c r="U770" s="1198">
        <f>VLOOKUP($D770,'NI-San'!$B$1:$V$2048,16,FALSE)</f>
        <v>0</v>
      </c>
      <c r="V770" s="1198">
        <f>VLOOKUP($D770,'NI-San'!$B$1:$V$2048,17,FALSE)</f>
        <v>0</v>
      </c>
      <c r="W770" s="1198">
        <f>VLOOKUP($D770,'NI-San'!$B$1:$V$2048,18,FALSE)</f>
        <v>0</v>
      </c>
      <c r="X770" s="1198">
        <f>VLOOKUP($D770,'NI-San'!$B$1:$V$2048,19,FALSE)</f>
        <v>0</v>
      </c>
    </row>
    <row r="771" spans="1:24" hidden="1">
      <c r="A771" s="505"/>
      <c r="B771" s="505"/>
      <c r="C771" s="505"/>
      <c r="D771" s="1198" t="s">
        <v>2028</v>
      </c>
      <c r="E771" s="1199" t="s">
        <v>70</v>
      </c>
      <c r="F771" s="1202"/>
      <c r="G771" s="1202"/>
      <c r="H771" s="1205" t="s">
        <v>2020</v>
      </c>
      <c r="I771" s="1202" t="s">
        <v>53</v>
      </c>
      <c r="J771" s="1202" t="s">
        <v>1917</v>
      </c>
      <c r="K771" s="1202" t="s">
        <v>1917</v>
      </c>
      <c r="L771" s="1202" t="s">
        <v>1918</v>
      </c>
      <c r="M771" s="1202" t="s">
        <v>1995</v>
      </c>
      <c r="N771" s="1202" t="s">
        <v>2029</v>
      </c>
      <c r="O771" s="1203" t="s">
        <v>73</v>
      </c>
      <c r="P771" s="1203" t="s">
        <v>73</v>
      </c>
      <c r="Q771" s="1203" t="s">
        <v>73</v>
      </c>
      <c r="R771" s="1203" t="s">
        <v>73</v>
      </c>
      <c r="S771" s="1198">
        <f>VLOOKUP($D771,'NI-San'!$B$1:$V$2048,12,FALSE)</f>
        <v>0</v>
      </c>
      <c r="T771" s="1198">
        <f>VLOOKUP($D771,'NI-San'!$B$1:$V$2048,13,FALSE)</f>
        <v>0</v>
      </c>
      <c r="U771" s="1198">
        <f>VLOOKUP($D771,'NI-San'!$B$1:$V$2048,16,FALSE)</f>
        <v>0</v>
      </c>
      <c r="V771" s="1198">
        <f>VLOOKUP($D771,'NI-San'!$B$1:$V$2048,17,FALSE)</f>
        <v>0</v>
      </c>
      <c r="W771" s="1198">
        <f>VLOOKUP($D771,'NI-San'!$B$1:$V$2048,18,FALSE)</f>
        <v>0</v>
      </c>
      <c r="X771" s="1198">
        <f>VLOOKUP($D771,'NI-San'!$B$1:$V$2048,19,FALSE)</f>
        <v>0</v>
      </c>
    </row>
    <row r="772" spans="1:24" hidden="1">
      <c r="A772" s="505"/>
      <c r="B772" s="505"/>
      <c r="C772" s="505"/>
      <c r="D772" s="1198" t="s">
        <v>2030</v>
      </c>
      <c r="E772" s="1199" t="s">
        <v>70</v>
      </c>
      <c r="F772" s="1202"/>
      <c r="G772" s="1202"/>
      <c r="H772" s="1205" t="s">
        <v>2020</v>
      </c>
      <c r="I772" s="1202" t="s">
        <v>53</v>
      </c>
      <c r="J772" s="1202" t="s">
        <v>1917</v>
      </c>
      <c r="K772" s="1202" t="s">
        <v>1917</v>
      </c>
      <c r="L772" s="1202" t="s">
        <v>1918</v>
      </c>
      <c r="M772" s="1202" t="s">
        <v>1995</v>
      </c>
      <c r="N772" s="1202" t="s">
        <v>2031</v>
      </c>
      <c r="O772" s="1203" t="s">
        <v>73</v>
      </c>
      <c r="P772" s="1203" t="s">
        <v>73</v>
      </c>
      <c r="Q772" s="1203" t="s">
        <v>73</v>
      </c>
      <c r="R772" s="1203" t="s">
        <v>73</v>
      </c>
      <c r="S772" s="1198">
        <f>VLOOKUP($D772,'NI-San'!$B$1:$V$2048,12,FALSE)</f>
        <v>0</v>
      </c>
      <c r="T772" s="1198">
        <f>VLOOKUP($D772,'NI-San'!$B$1:$V$2048,13,FALSE)</f>
        <v>0</v>
      </c>
      <c r="U772" s="1198">
        <f>VLOOKUP($D772,'NI-San'!$B$1:$V$2048,16,FALSE)</f>
        <v>0</v>
      </c>
      <c r="V772" s="1198">
        <f>VLOOKUP($D772,'NI-San'!$B$1:$V$2048,17,FALSE)</f>
        <v>0</v>
      </c>
      <c r="W772" s="1198">
        <f>VLOOKUP($D772,'NI-San'!$B$1:$V$2048,18,FALSE)</f>
        <v>0</v>
      </c>
      <c r="X772" s="1198">
        <f>VLOOKUP($D772,'NI-San'!$B$1:$V$2048,19,FALSE)</f>
        <v>0</v>
      </c>
    </row>
    <row r="773" spans="1:24" hidden="1">
      <c r="A773" s="505"/>
      <c r="B773" s="505"/>
      <c r="C773" s="505"/>
      <c r="D773" s="1198" t="s">
        <v>2032</v>
      </c>
      <c r="E773" s="1199" t="s">
        <v>70</v>
      </c>
      <c r="F773" s="1202"/>
      <c r="G773" s="1202"/>
      <c r="H773" s="1205" t="s">
        <v>2020</v>
      </c>
      <c r="I773" s="1202" t="s">
        <v>53</v>
      </c>
      <c r="J773" s="1202" t="s">
        <v>1917</v>
      </c>
      <c r="K773" s="1202" t="s">
        <v>1917</v>
      </c>
      <c r="L773" s="1202" t="s">
        <v>1918</v>
      </c>
      <c r="M773" s="1202" t="s">
        <v>1995</v>
      </c>
      <c r="N773" s="1202" t="s">
        <v>2033</v>
      </c>
      <c r="O773" s="1203" t="s">
        <v>73</v>
      </c>
      <c r="P773" s="1203" t="s">
        <v>73</v>
      </c>
      <c r="Q773" s="1203" t="s">
        <v>73</v>
      </c>
      <c r="R773" s="1203" t="s">
        <v>73</v>
      </c>
      <c r="S773" s="1198">
        <f>VLOOKUP($D773,'NI-San'!$B$1:$V$2048,12,FALSE)</f>
        <v>0</v>
      </c>
      <c r="T773" s="1198">
        <f>VLOOKUP($D773,'NI-San'!$B$1:$V$2048,13,FALSE)</f>
        <v>0</v>
      </c>
      <c r="U773" s="1198">
        <f>VLOOKUP($D773,'NI-San'!$B$1:$V$2048,16,FALSE)</f>
        <v>0</v>
      </c>
      <c r="V773" s="1198">
        <f>VLOOKUP($D773,'NI-San'!$B$1:$V$2048,17,FALSE)</f>
        <v>0</v>
      </c>
      <c r="W773" s="1198">
        <f>VLOOKUP($D773,'NI-San'!$B$1:$V$2048,18,FALSE)</f>
        <v>0</v>
      </c>
      <c r="X773" s="1198">
        <f>VLOOKUP($D773,'NI-San'!$B$1:$V$2048,19,FALSE)</f>
        <v>0</v>
      </c>
    </row>
    <row r="774" spans="1:24" hidden="1">
      <c r="A774" s="505"/>
      <c r="B774" s="505"/>
      <c r="C774" s="505"/>
      <c r="D774" s="1198" t="s">
        <v>2034</v>
      </c>
      <c r="E774" s="1199" t="s">
        <v>70</v>
      </c>
      <c r="F774" s="1202"/>
      <c r="G774" s="1202"/>
      <c r="H774" s="1205" t="s">
        <v>2020</v>
      </c>
      <c r="I774" s="1202" t="s">
        <v>53</v>
      </c>
      <c r="J774" s="1202" t="s">
        <v>1917</v>
      </c>
      <c r="K774" s="1202" t="s">
        <v>1917</v>
      </c>
      <c r="L774" s="1202" t="s">
        <v>1918</v>
      </c>
      <c r="M774" s="1202" t="s">
        <v>1995</v>
      </c>
      <c r="N774" s="1202" t="s">
        <v>2035</v>
      </c>
      <c r="O774" s="1203" t="s">
        <v>73</v>
      </c>
      <c r="P774" s="1203" t="s">
        <v>73</v>
      </c>
      <c r="Q774" s="1203" t="s">
        <v>73</v>
      </c>
      <c r="R774" s="1203" t="s">
        <v>73</v>
      </c>
      <c r="S774" s="1198">
        <f>VLOOKUP($D774,'NI-San'!$B$1:$V$2048,12,FALSE)</f>
        <v>0</v>
      </c>
      <c r="T774" s="1198">
        <f>VLOOKUP($D774,'NI-San'!$B$1:$V$2048,13,FALSE)</f>
        <v>0</v>
      </c>
      <c r="U774" s="1198">
        <f>VLOOKUP($D774,'NI-San'!$B$1:$V$2048,16,FALSE)</f>
        <v>0</v>
      </c>
      <c r="V774" s="1198">
        <f>VLOOKUP($D774,'NI-San'!$B$1:$V$2048,17,FALSE)</f>
        <v>0</v>
      </c>
      <c r="W774" s="1198">
        <f>VLOOKUP($D774,'NI-San'!$B$1:$V$2048,18,FALSE)</f>
        <v>0</v>
      </c>
      <c r="X774" s="1198">
        <f>VLOOKUP($D774,'NI-San'!$B$1:$V$2048,19,FALSE)</f>
        <v>0</v>
      </c>
    </row>
    <row r="775" spans="1:24" hidden="1">
      <c r="A775" s="505"/>
      <c r="B775" s="505"/>
      <c r="C775" s="505"/>
      <c r="D775" s="1198" t="s">
        <v>2036</v>
      </c>
      <c r="E775" s="1199" t="s">
        <v>70</v>
      </c>
      <c r="F775" s="1202"/>
      <c r="G775" s="1202"/>
      <c r="H775" s="1205" t="s">
        <v>2020</v>
      </c>
      <c r="I775" s="1202" t="s">
        <v>53</v>
      </c>
      <c r="J775" s="1202" t="s">
        <v>1917</v>
      </c>
      <c r="K775" s="1202" t="s">
        <v>1917</v>
      </c>
      <c r="L775" s="1202" t="s">
        <v>1918</v>
      </c>
      <c r="M775" s="1202" t="s">
        <v>1995</v>
      </c>
      <c r="N775" s="1202" t="s">
        <v>2037</v>
      </c>
      <c r="O775" s="1203" t="s">
        <v>73</v>
      </c>
      <c r="P775" s="1203" t="s">
        <v>73</v>
      </c>
      <c r="Q775" s="1203" t="s">
        <v>73</v>
      </c>
      <c r="R775" s="1203" t="s">
        <v>73</v>
      </c>
      <c r="S775" s="1198">
        <f>VLOOKUP($D775,'NI-San'!$B$1:$V$2048,12,FALSE)</f>
        <v>0</v>
      </c>
      <c r="T775" s="1198">
        <f>VLOOKUP($D775,'NI-San'!$B$1:$V$2048,13,FALSE)</f>
        <v>0</v>
      </c>
      <c r="U775" s="1198">
        <f>VLOOKUP($D775,'NI-San'!$B$1:$V$2048,16,FALSE)</f>
        <v>0</v>
      </c>
      <c r="V775" s="1198">
        <f>VLOOKUP($D775,'NI-San'!$B$1:$V$2048,17,FALSE)</f>
        <v>0</v>
      </c>
      <c r="W775" s="1198">
        <f>VLOOKUP($D775,'NI-San'!$B$1:$V$2048,18,FALSE)</f>
        <v>0</v>
      </c>
      <c r="X775" s="1198">
        <f>VLOOKUP($D775,'NI-San'!$B$1:$V$2048,19,FALSE)</f>
        <v>0</v>
      </c>
    </row>
    <row r="776" spans="1:24" hidden="1">
      <c r="A776" s="505"/>
      <c r="B776" s="505"/>
      <c r="C776" s="505"/>
      <c r="D776" s="1198" t="s">
        <v>2038</v>
      </c>
      <c r="E776" s="1199" t="s">
        <v>70</v>
      </c>
      <c r="F776" s="1202"/>
      <c r="G776" s="1202"/>
      <c r="H776" s="1205" t="s">
        <v>2020</v>
      </c>
      <c r="I776" s="1202" t="s">
        <v>53</v>
      </c>
      <c r="J776" s="1202" t="s">
        <v>1917</v>
      </c>
      <c r="K776" s="1202" t="s">
        <v>1917</v>
      </c>
      <c r="L776" s="1202" t="s">
        <v>1918</v>
      </c>
      <c r="M776" s="1202" t="s">
        <v>1995</v>
      </c>
      <c r="N776" s="1202" t="s">
        <v>2039</v>
      </c>
      <c r="O776" s="1203" t="s">
        <v>73</v>
      </c>
      <c r="P776" s="1203" t="s">
        <v>73</v>
      </c>
      <c r="Q776" s="1203" t="s">
        <v>73</v>
      </c>
      <c r="R776" s="1203" t="s">
        <v>73</v>
      </c>
      <c r="S776" s="1198">
        <f>VLOOKUP($D776,'NI-San'!$B$1:$V$2048,12,FALSE)</f>
        <v>0</v>
      </c>
      <c r="T776" s="1198">
        <f>VLOOKUP($D776,'NI-San'!$B$1:$V$2048,13,FALSE)</f>
        <v>0</v>
      </c>
      <c r="U776" s="1198">
        <f>VLOOKUP($D776,'NI-San'!$B$1:$V$2048,16,FALSE)</f>
        <v>0</v>
      </c>
      <c r="V776" s="1198">
        <f>VLOOKUP($D776,'NI-San'!$B$1:$V$2048,17,FALSE)</f>
        <v>0</v>
      </c>
      <c r="W776" s="1198">
        <f>VLOOKUP($D776,'NI-San'!$B$1:$V$2048,18,FALSE)</f>
        <v>0</v>
      </c>
      <c r="X776" s="1198">
        <f>VLOOKUP($D776,'NI-San'!$B$1:$V$2048,19,FALSE)</f>
        <v>0</v>
      </c>
    </row>
    <row r="777" spans="1:24" hidden="1">
      <c r="A777" s="505"/>
      <c r="B777" s="505"/>
      <c r="C777" s="505"/>
      <c r="D777" s="1198" t="s">
        <v>2040</v>
      </c>
      <c r="E777" s="1199" t="s">
        <v>70</v>
      </c>
      <c r="F777" s="1202"/>
      <c r="G777" s="1202"/>
      <c r="H777" s="1205" t="s">
        <v>2020</v>
      </c>
      <c r="I777" s="1202" t="s">
        <v>53</v>
      </c>
      <c r="J777" s="1202" t="s">
        <v>1917</v>
      </c>
      <c r="K777" s="1202" t="s">
        <v>1917</v>
      </c>
      <c r="L777" s="1202" t="s">
        <v>1918</v>
      </c>
      <c r="M777" s="1202" t="s">
        <v>1995</v>
      </c>
      <c r="N777" s="1202" t="s">
        <v>2041</v>
      </c>
      <c r="O777" s="1203" t="s">
        <v>73</v>
      </c>
      <c r="P777" s="1203" t="s">
        <v>73</v>
      </c>
      <c r="Q777" s="1203" t="s">
        <v>73</v>
      </c>
      <c r="R777" s="1203" t="s">
        <v>73</v>
      </c>
      <c r="S777" s="1198">
        <f>VLOOKUP($D777,'NI-San'!$B$1:$V$2048,12,FALSE)</f>
        <v>0</v>
      </c>
      <c r="T777" s="1198">
        <f>VLOOKUP($D777,'NI-San'!$B$1:$V$2048,13,FALSE)</f>
        <v>0</v>
      </c>
      <c r="U777" s="1198">
        <f>VLOOKUP($D777,'NI-San'!$B$1:$V$2048,16,FALSE)</f>
        <v>0</v>
      </c>
      <c r="V777" s="1198">
        <f>VLOOKUP($D777,'NI-San'!$B$1:$V$2048,17,FALSE)</f>
        <v>0</v>
      </c>
      <c r="W777" s="1198">
        <f>VLOOKUP($D777,'NI-San'!$B$1:$V$2048,18,FALSE)</f>
        <v>0</v>
      </c>
      <c r="X777" s="1198">
        <f>VLOOKUP($D777,'NI-San'!$B$1:$V$2048,19,FALSE)</f>
        <v>0</v>
      </c>
    </row>
    <row r="778" spans="1:24" hidden="1">
      <c r="A778" s="505"/>
      <c r="B778" s="505"/>
      <c r="C778" s="505"/>
      <c r="D778" s="1198" t="s">
        <v>2042</v>
      </c>
      <c r="E778" s="1199" t="s">
        <v>70</v>
      </c>
      <c r="F778" s="1202"/>
      <c r="G778" s="1202"/>
      <c r="H778" s="1205" t="s">
        <v>2020</v>
      </c>
      <c r="I778" s="1202" t="s">
        <v>53</v>
      </c>
      <c r="J778" s="1202" t="s">
        <v>1917</v>
      </c>
      <c r="K778" s="1202" t="s">
        <v>1917</v>
      </c>
      <c r="L778" s="1202" t="s">
        <v>1918</v>
      </c>
      <c r="M778" s="1202" t="s">
        <v>1995</v>
      </c>
      <c r="N778" s="1202" t="s">
        <v>2043</v>
      </c>
      <c r="O778" s="1203" t="s">
        <v>73</v>
      </c>
      <c r="P778" s="1203" t="s">
        <v>73</v>
      </c>
      <c r="Q778" s="1203" t="s">
        <v>73</v>
      </c>
      <c r="R778" s="1203" t="s">
        <v>73</v>
      </c>
      <c r="S778" s="1198">
        <f>VLOOKUP($D778,'NI-San'!$B$1:$V$2048,12,FALSE)</f>
        <v>0</v>
      </c>
      <c r="T778" s="1198">
        <f>VLOOKUP($D778,'NI-San'!$B$1:$V$2048,13,FALSE)</f>
        <v>0</v>
      </c>
      <c r="U778" s="1198">
        <f>VLOOKUP($D778,'NI-San'!$B$1:$V$2048,16,FALSE)</f>
        <v>0</v>
      </c>
      <c r="V778" s="1198">
        <f>VLOOKUP($D778,'NI-San'!$B$1:$V$2048,17,FALSE)</f>
        <v>0</v>
      </c>
      <c r="W778" s="1198">
        <f>VLOOKUP($D778,'NI-San'!$B$1:$V$2048,18,FALSE)</f>
        <v>0</v>
      </c>
      <c r="X778" s="1198">
        <f>VLOOKUP($D778,'NI-San'!$B$1:$V$2048,19,FALSE)</f>
        <v>0</v>
      </c>
    </row>
    <row r="779" spans="1:24" hidden="1">
      <c r="A779" s="505"/>
      <c r="B779" s="505"/>
      <c r="C779" s="505"/>
      <c r="D779" s="1198" t="s">
        <v>2044</v>
      </c>
      <c r="E779" s="1199" t="s">
        <v>70</v>
      </c>
      <c r="F779" s="1202"/>
      <c r="G779" s="1202"/>
      <c r="H779" s="1205" t="s">
        <v>2045</v>
      </c>
      <c r="I779" s="1202" t="s">
        <v>53</v>
      </c>
      <c r="J779" s="1202" t="s">
        <v>1917</v>
      </c>
      <c r="K779" s="1202" t="s">
        <v>1917</v>
      </c>
      <c r="L779" s="1202" t="s">
        <v>1918</v>
      </c>
      <c r="M779" s="1202" t="s">
        <v>1995</v>
      </c>
      <c r="N779" s="1202" t="s">
        <v>2046</v>
      </c>
      <c r="O779" s="1203" t="s">
        <v>73</v>
      </c>
      <c r="P779" s="1203" t="s">
        <v>73</v>
      </c>
      <c r="Q779" s="1203" t="s">
        <v>73</v>
      </c>
      <c r="R779" s="1203" t="s">
        <v>73</v>
      </c>
      <c r="S779" s="1198">
        <f>VLOOKUP($D779,'NI-San'!$B$1:$V$2048,12,FALSE)</f>
        <v>0</v>
      </c>
      <c r="T779" s="1198">
        <f>VLOOKUP($D779,'NI-San'!$B$1:$V$2048,13,FALSE)</f>
        <v>0</v>
      </c>
      <c r="U779" s="1198">
        <f>VLOOKUP($D779,'NI-San'!$B$1:$V$2048,16,FALSE)</f>
        <v>0</v>
      </c>
      <c r="V779" s="1198">
        <f>VLOOKUP($D779,'NI-San'!$B$1:$V$2048,17,FALSE)</f>
        <v>0</v>
      </c>
      <c r="W779" s="1198">
        <f>VLOOKUP($D779,'NI-San'!$B$1:$V$2048,18,FALSE)</f>
        <v>0</v>
      </c>
      <c r="X779" s="1198">
        <f>VLOOKUP($D779,'NI-San'!$B$1:$V$2048,19,FALSE)</f>
        <v>0</v>
      </c>
    </row>
    <row r="780" spans="1:24" hidden="1">
      <c r="A780" s="505"/>
      <c r="B780" s="505"/>
      <c r="C780" s="505"/>
      <c r="D780" s="1198" t="s">
        <v>2047</v>
      </c>
      <c r="E780" s="1199" t="s">
        <v>70</v>
      </c>
      <c r="F780" s="1202"/>
      <c r="G780" s="1202"/>
      <c r="H780" s="1205" t="s">
        <v>2045</v>
      </c>
      <c r="I780" s="1202" t="s">
        <v>53</v>
      </c>
      <c r="J780" s="1202" t="s">
        <v>1917</v>
      </c>
      <c r="K780" s="1202" t="s">
        <v>1917</v>
      </c>
      <c r="L780" s="1202" t="s">
        <v>1918</v>
      </c>
      <c r="M780" s="1202" t="s">
        <v>1995</v>
      </c>
      <c r="N780" s="1202" t="s">
        <v>2048</v>
      </c>
      <c r="O780" s="1203" t="s">
        <v>73</v>
      </c>
      <c r="P780" s="1203" t="s">
        <v>73</v>
      </c>
      <c r="Q780" s="1203" t="s">
        <v>73</v>
      </c>
      <c r="R780" s="1203" t="s">
        <v>73</v>
      </c>
      <c r="S780" s="1198">
        <f>VLOOKUP($D780,'NI-San'!$B$1:$V$2048,12,FALSE)</f>
        <v>0</v>
      </c>
      <c r="T780" s="1198">
        <f>VLOOKUP($D780,'NI-San'!$B$1:$V$2048,13,FALSE)</f>
        <v>0</v>
      </c>
      <c r="U780" s="1198">
        <f>VLOOKUP($D780,'NI-San'!$B$1:$V$2048,16,FALSE)</f>
        <v>0</v>
      </c>
      <c r="V780" s="1198">
        <f>VLOOKUP($D780,'NI-San'!$B$1:$V$2048,17,FALSE)</f>
        <v>0</v>
      </c>
      <c r="W780" s="1198">
        <f>VLOOKUP($D780,'NI-San'!$B$1:$V$2048,18,FALSE)</f>
        <v>0</v>
      </c>
      <c r="X780" s="1198">
        <f>VLOOKUP($D780,'NI-San'!$B$1:$V$2048,19,FALSE)</f>
        <v>0</v>
      </c>
    </row>
    <row r="781" spans="1:24" hidden="1">
      <c r="A781" s="505"/>
      <c r="B781" s="505"/>
      <c r="C781" s="505"/>
      <c r="D781" s="1198" t="s">
        <v>2049</v>
      </c>
      <c r="E781" s="1199" t="s">
        <v>70</v>
      </c>
      <c r="F781" s="1202"/>
      <c r="G781" s="1202"/>
      <c r="H781" s="1205" t="s">
        <v>2045</v>
      </c>
      <c r="I781" s="1202" t="s">
        <v>53</v>
      </c>
      <c r="J781" s="1202" t="s">
        <v>1917</v>
      </c>
      <c r="K781" s="1202" t="s">
        <v>1917</v>
      </c>
      <c r="L781" s="1202" t="s">
        <v>1918</v>
      </c>
      <c r="M781" s="1202" t="s">
        <v>1995</v>
      </c>
      <c r="N781" s="1202" t="s">
        <v>2050</v>
      </c>
      <c r="O781" s="1203" t="s">
        <v>73</v>
      </c>
      <c r="P781" s="1203" t="s">
        <v>73</v>
      </c>
      <c r="Q781" s="1203" t="s">
        <v>73</v>
      </c>
      <c r="R781" s="1203" t="s">
        <v>73</v>
      </c>
      <c r="S781" s="1198">
        <f>VLOOKUP($D781,'NI-San'!$B$1:$V$2048,12,FALSE)</f>
        <v>0</v>
      </c>
      <c r="T781" s="1198">
        <f>VLOOKUP($D781,'NI-San'!$B$1:$V$2048,13,FALSE)</f>
        <v>0</v>
      </c>
      <c r="U781" s="1198">
        <f>VLOOKUP($D781,'NI-San'!$B$1:$V$2048,16,FALSE)</f>
        <v>0</v>
      </c>
      <c r="V781" s="1198">
        <f>VLOOKUP($D781,'NI-San'!$B$1:$V$2048,17,FALSE)</f>
        <v>0</v>
      </c>
      <c r="W781" s="1198">
        <f>VLOOKUP($D781,'NI-San'!$B$1:$V$2048,18,FALSE)</f>
        <v>0</v>
      </c>
      <c r="X781" s="1198">
        <f>VLOOKUP($D781,'NI-San'!$B$1:$V$2048,19,FALSE)</f>
        <v>0</v>
      </c>
    </row>
    <row r="782" spans="1:24" hidden="1">
      <c r="A782" s="505"/>
      <c r="B782" s="505"/>
      <c r="C782" s="505"/>
      <c r="D782" s="1198" t="s">
        <v>2051</v>
      </c>
      <c r="E782" s="1199" t="s">
        <v>70</v>
      </c>
      <c r="F782" s="1202"/>
      <c r="G782" s="1202"/>
      <c r="H782" s="1205" t="s">
        <v>2045</v>
      </c>
      <c r="I782" s="1202" t="s">
        <v>53</v>
      </c>
      <c r="J782" s="1202" t="s">
        <v>1917</v>
      </c>
      <c r="K782" s="1202" t="s">
        <v>1917</v>
      </c>
      <c r="L782" s="1202" t="s">
        <v>1918</v>
      </c>
      <c r="M782" s="1202" t="s">
        <v>1995</v>
      </c>
      <c r="N782" s="1202" t="s">
        <v>2052</v>
      </c>
      <c r="O782" s="1203" t="s">
        <v>73</v>
      </c>
      <c r="P782" s="1203" t="s">
        <v>73</v>
      </c>
      <c r="Q782" s="1203" t="s">
        <v>73</v>
      </c>
      <c r="R782" s="1203" t="s">
        <v>73</v>
      </c>
      <c r="S782" s="1198">
        <f>VLOOKUP($D782,'NI-San'!$B$1:$V$2048,12,FALSE)</f>
        <v>0</v>
      </c>
      <c r="T782" s="1198">
        <f>VLOOKUP($D782,'NI-San'!$B$1:$V$2048,13,FALSE)</f>
        <v>0</v>
      </c>
      <c r="U782" s="1198">
        <f>VLOOKUP($D782,'NI-San'!$B$1:$V$2048,16,FALSE)</f>
        <v>0</v>
      </c>
      <c r="V782" s="1198">
        <f>VLOOKUP($D782,'NI-San'!$B$1:$V$2048,17,FALSE)</f>
        <v>0</v>
      </c>
      <c r="W782" s="1198">
        <f>VLOOKUP($D782,'NI-San'!$B$1:$V$2048,18,FALSE)</f>
        <v>0</v>
      </c>
      <c r="X782" s="1198">
        <f>VLOOKUP($D782,'NI-San'!$B$1:$V$2048,19,FALSE)</f>
        <v>0</v>
      </c>
    </row>
    <row r="783" spans="1:24" hidden="1">
      <c r="A783" s="505"/>
      <c r="B783" s="505"/>
      <c r="C783" s="505"/>
      <c r="D783" s="1198" t="s">
        <v>2053</v>
      </c>
      <c r="E783" s="1199" t="s">
        <v>70</v>
      </c>
      <c r="F783" s="1202"/>
      <c r="G783" s="1202"/>
      <c r="H783" s="1205" t="s">
        <v>2045</v>
      </c>
      <c r="I783" s="1202" t="s">
        <v>53</v>
      </c>
      <c r="J783" s="1202" t="s">
        <v>1917</v>
      </c>
      <c r="K783" s="1202" t="s">
        <v>1917</v>
      </c>
      <c r="L783" s="1202" t="s">
        <v>1918</v>
      </c>
      <c r="M783" s="1202" t="s">
        <v>1995</v>
      </c>
      <c r="N783" s="1202" t="s">
        <v>2054</v>
      </c>
      <c r="O783" s="1203" t="s">
        <v>73</v>
      </c>
      <c r="P783" s="1203" t="s">
        <v>73</v>
      </c>
      <c r="Q783" s="1203" t="s">
        <v>73</v>
      </c>
      <c r="R783" s="1203" t="s">
        <v>73</v>
      </c>
      <c r="S783" s="1198">
        <f>VLOOKUP($D783,'NI-San'!$B$1:$V$2048,12,FALSE)</f>
        <v>0</v>
      </c>
      <c r="T783" s="1198">
        <f>VLOOKUP($D783,'NI-San'!$B$1:$V$2048,13,FALSE)</f>
        <v>0</v>
      </c>
      <c r="U783" s="1198">
        <f>VLOOKUP($D783,'NI-San'!$B$1:$V$2048,16,FALSE)</f>
        <v>0</v>
      </c>
      <c r="V783" s="1198">
        <f>VLOOKUP($D783,'NI-San'!$B$1:$V$2048,17,FALSE)</f>
        <v>0</v>
      </c>
      <c r="W783" s="1198">
        <f>VLOOKUP($D783,'NI-San'!$B$1:$V$2048,18,FALSE)</f>
        <v>0</v>
      </c>
      <c r="X783" s="1198">
        <f>VLOOKUP($D783,'NI-San'!$B$1:$V$2048,19,FALSE)</f>
        <v>0</v>
      </c>
    </row>
    <row r="784" spans="1:24" hidden="1">
      <c r="A784" s="505"/>
      <c r="B784" s="505"/>
      <c r="C784" s="505"/>
      <c r="D784" s="1198" t="s">
        <v>2055</v>
      </c>
      <c r="E784" s="1199" t="s">
        <v>70</v>
      </c>
      <c r="F784" s="1202"/>
      <c r="G784" s="1202"/>
      <c r="H784" s="1205" t="s">
        <v>2045</v>
      </c>
      <c r="I784" s="1202" t="s">
        <v>53</v>
      </c>
      <c r="J784" s="1202" t="s">
        <v>1917</v>
      </c>
      <c r="K784" s="1202" t="s">
        <v>1917</v>
      </c>
      <c r="L784" s="1202" t="s">
        <v>1918</v>
      </c>
      <c r="M784" s="1202" t="s">
        <v>1995</v>
      </c>
      <c r="N784" s="1202" t="s">
        <v>2056</v>
      </c>
      <c r="O784" s="1203" t="s">
        <v>73</v>
      </c>
      <c r="P784" s="1203" t="s">
        <v>73</v>
      </c>
      <c r="Q784" s="1203" t="s">
        <v>73</v>
      </c>
      <c r="R784" s="1203" t="s">
        <v>73</v>
      </c>
      <c r="S784" s="1198">
        <f>VLOOKUP($D784,'NI-San'!$B$1:$V$2048,12,FALSE)</f>
        <v>0</v>
      </c>
      <c r="T784" s="1198">
        <f>VLOOKUP($D784,'NI-San'!$B$1:$V$2048,13,FALSE)</f>
        <v>0</v>
      </c>
      <c r="U784" s="1198">
        <f>VLOOKUP($D784,'NI-San'!$B$1:$V$2048,16,FALSE)</f>
        <v>0</v>
      </c>
      <c r="V784" s="1198">
        <f>VLOOKUP($D784,'NI-San'!$B$1:$V$2048,17,FALSE)</f>
        <v>0</v>
      </c>
      <c r="W784" s="1198">
        <f>VLOOKUP($D784,'NI-San'!$B$1:$V$2048,18,FALSE)</f>
        <v>0</v>
      </c>
      <c r="X784" s="1198">
        <f>VLOOKUP($D784,'NI-San'!$B$1:$V$2048,19,FALSE)</f>
        <v>0</v>
      </c>
    </row>
    <row r="785" spans="1:24" hidden="1">
      <c r="A785" s="505"/>
      <c r="B785" s="505"/>
      <c r="C785" s="505"/>
      <c r="D785" s="1198" t="s">
        <v>2057</v>
      </c>
      <c r="E785" s="1199" t="s">
        <v>70</v>
      </c>
      <c r="F785" s="1202"/>
      <c r="G785" s="1202"/>
      <c r="H785" s="1205" t="s">
        <v>2045</v>
      </c>
      <c r="I785" s="1202" t="s">
        <v>53</v>
      </c>
      <c r="J785" s="1202" t="s">
        <v>1917</v>
      </c>
      <c r="K785" s="1202" t="s">
        <v>1917</v>
      </c>
      <c r="L785" s="1202" t="s">
        <v>1918</v>
      </c>
      <c r="M785" s="1202" t="s">
        <v>1995</v>
      </c>
      <c r="N785" s="1202" t="s">
        <v>2058</v>
      </c>
      <c r="O785" s="1203" t="s">
        <v>73</v>
      </c>
      <c r="P785" s="1203" t="s">
        <v>73</v>
      </c>
      <c r="Q785" s="1203" t="s">
        <v>73</v>
      </c>
      <c r="R785" s="1203" t="s">
        <v>73</v>
      </c>
      <c r="S785" s="1198">
        <f>VLOOKUP($D785,'NI-San'!$B$1:$V$2048,12,FALSE)</f>
        <v>0</v>
      </c>
      <c r="T785" s="1198">
        <f>VLOOKUP($D785,'NI-San'!$B$1:$V$2048,13,FALSE)</f>
        <v>0</v>
      </c>
      <c r="U785" s="1198">
        <f>VLOOKUP($D785,'NI-San'!$B$1:$V$2048,16,FALSE)</f>
        <v>0</v>
      </c>
      <c r="V785" s="1198">
        <f>VLOOKUP($D785,'NI-San'!$B$1:$V$2048,17,FALSE)</f>
        <v>0</v>
      </c>
      <c r="W785" s="1198">
        <f>VLOOKUP($D785,'NI-San'!$B$1:$V$2048,18,FALSE)</f>
        <v>0</v>
      </c>
      <c r="X785" s="1198">
        <f>VLOOKUP($D785,'NI-San'!$B$1:$V$2048,19,FALSE)</f>
        <v>0</v>
      </c>
    </row>
    <row r="786" spans="1:24" hidden="1">
      <c r="A786" s="505"/>
      <c r="B786" s="505"/>
      <c r="C786" s="505"/>
      <c r="D786" s="1198" t="s">
        <v>2059</v>
      </c>
      <c r="E786" s="1199" t="s">
        <v>70</v>
      </c>
      <c r="F786" s="1202"/>
      <c r="G786" s="1202"/>
      <c r="H786" s="1205" t="s">
        <v>2045</v>
      </c>
      <c r="I786" s="1202" t="s">
        <v>53</v>
      </c>
      <c r="J786" s="1202" t="s">
        <v>1917</v>
      </c>
      <c r="K786" s="1202" t="s">
        <v>1917</v>
      </c>
      <c r="L786" s="1202" t="s">
        <v>1918</v>
      </c>
      <c r="M786" s="1202" t="s">
        <v>1995</v>
      </c>
      <c r="N786" s="1202" t="s">
        <v>2060</v>
      </c>
      <c r="O786" s="1203" t="s">
        <v>73</v>
      </c>
      <c r="P786" s="1203" t="s">
        <v>73</v>
      </c>
      <c r="Q786" s="1203" t="s">
        <v>73</v>
      </c>
      <c r="R786" s="1203" t="s">
        <v>73</v>
      </c>
      <c r="S786" s="1198">
        <f>VLOOKUP($D786,'NI-San'!$B$1:$V$2048,12,FALSE)</f>
        <v>0</v>
      </c>
      <c r="T786" s="1198">
        <f>VLOOKUP($D786,'NI-San'!$B$1:$V$2048,13,FALSE)</f>
        <v>0</v>
      </c>
      <c r="U786" s="1198">
        <f>VLOOKUP($D786,'NI-San'!$B$1:$V$2048,16,FALSE)</f>
        <v>0</v>
      </c>
      <c r="V786" s="1198">
        <f>VLOOKUP($D786,'NI-San'!$B$1:$V$2048,17,FALSE)</f>
        <v>0</v>
      </c>
      <c r="W786" s="1198">
        <f>VLOOKUP($D786,'NI-San'!$B$1:$V$2048,18,FALSE)</f>
        <v>0</v>
      </c>
      <c r="X786" s="1198">
        <f>VLOOKUP($D786,'NI-San'!$B$1:$V$2048,19,FALSE)</f>
        <v>0</v>
      </c>
    </row>
    <row r="787" spans="1:24" hidden="1">
      <c r="A787" s="505"/>
      <c r="B787" s="505"/>
      <c r="C787" s="505"/>
      <c r="D787" s="1198" t="s">
        <v>2061</v>
      </c>
      <c r="E787" s="1199" t="s">
        <v>70</v>
      </c>
      <c r="F787" s="1202"/>
      <c r="G787" s="1202"/>
      <c r="H787" s="1205" t="s">
        <v>2045</v>
      </c>
      <c r="I787" s="1202" t="s">
        <v>53</v>
      </c>
      <c r="J787" s="1202" t="s">
        <v>1917</v>
      </c>
      <c r="K787" s="1202" t="s">
        <v>1917</v>
      </c>
      <c r="L787" s="1202" t="s">
        <v>1918</v>
      </c>
      <c r="M787" s="1202" t="s">
        <v>1995</v>
      </c>
      <c r="N787" s="1202" t="s">
        <v>2062</v>
      </c>
      <c r="O787" s="1203" t="s">
        <v>73</v>
      </c>
      <c r="P787" s="1203" t="s">
        <v>73</v>
      </c>
      <c r="Q787" s="1203" t="s">
        <v>73</v>
      </c>
      <c r="R787" s="1203" t="s">
        <v>73</v>
      </c>
      <c r="S787" s="1198">
        <f>VLOOKUP($D787,'NI-San'!$B$1:$V$2048,12,FALSE)</f>
        <v>0</v>
      </c>
      <c r="T787" s="1198">
        <f>VLOOKUP($D787,'NI-San'!$B$1:$V$2048,13,FALSE)</f>
        <v>0</v>
      </c>
      <c r="U787" s="1198">
        <f>VLOOKUP($D787,'NI-San'!$B$1:$V$2048,16,FALSE)</f>
        <v>0</v>
      </c>
      <c r="V787" s="1198">
        <f>VLOOKUP($D787,'NI-San'!$B$1:$V$2048,17,FALSE)</f>
        <v>0</v>
      </c>
      <c r="W787" s="1198">
        <f>VLOOKUP($D787,'NI-San'!$B$1:$V$2048,18,FALSE)</f>
        <v>0</v>
      </c>
      <c r="X787" s="1198">
        <f>VLOOKUP($D787,'NI-San'!$B$1:$V$2048,19,FALSE)</f>
        <v>0</v>
      </c>
    </row>
    <row r="788" spans="1:24" hidden="1">
      <c r="A788" s="505"/>
      <c r="B788" s="505"/>
      <c r="C788" s="505"/>
      <c r="D788" s="1198" t="s">
        <v>2063</v>
      </c>
      <c r="E788" s="1199" t="s">
        <v>70</v>
      </c>
      <c r="F788" s="1202"/>
      <c r="G788" s="1202"/>
      <c r="H788" s="1205" t="s">
        <v>2045</v>
      </c>
      <c r="I788" s="1202" t="s">
        <v>53</v>
      </c>
      <c r="J788" s="1202" t="s">
        <v>1917</v>
      </c>
      <c r="K788" s="1202" t="s">
        <v>1917</v>
      </c>
      <c r="L788" s="1202" t="s">
        <v>1918</v>
      </c>
      <c r="M788" s="1202" t="s">
        <v>1995</v>
      </c>
      <c r="N788" s="1202" t="s">
        <v>2064</v>
      </c>
      <c r="O788" s="1203" t="s">
        <v>73</v>
      </c>
      <c r="P788" s="1203" t="s">
        <v>73</v>
      </c>
      <c r="Q788" s="1203" t="s">
        <v>73</v>
      </c>
      <c r="R788" s="1203" t="s">
        <v>73</v>
      </c>
      <c r="S788" s="1198">
        <f>VLOOKUP($D788,'NI-San'!$B$1:$V$2048,12,FALSE)</f>
        <v>0</v>
      </c>
      <c r="T788" s="1198">
        <f>VLOOKUP($D788,'NI-San'!$B$1:$V$2048,13,FALSE)</f>
        <v>0</v>
      </c>
      <c r="U788" s="1198">
        <f>VLOOKUP($D788,'NI-San'!$B$1:$V$2048,16,FALSE)</f>
        <v>0</v>
      </c>
      <c r="V788" s="1198">
        <f>VLOOKUP($D788,'NI-San'!$B$1:$V$2048,17,FALSE)</f>
        <v>0</v>
      </c>
      <c r="W788" s="1198">
        <f>VLOOKUP($D788,'NI-San'!$B$1:$V$2048,18,FALSE)</f>
        <v>0</v>
      </c>
      <c r="X788" s="1198">
        <f>VLOOKUP($D788,'NI-San'!$B$1:$V$2048,19,FALSE)</f>
        <v>0</v>
      </c>
    </row>
    <row r="789" spans="1:24" hidden="1">
      <c r="A789" s="505"/>
      <c r="B789" s="505"/>
      <c r="C789" s="505"/>
      <c r="D789" s="1198" t="s">
        <v>2065</v>
      </c>
      <c r="E789" s="1199" t="s">
        <v>70</v>
      </c>
      <c r="F789" s="1202"/>
      <c r="G789" s="1202"/>
      <c r="H789" s="1205" t="s">
        <v>2045</v>
      </c>
      <c r="I789" s="1202" t="s">
        <v>53</v>
      </c>
      <c r="J789" s="1202" t="s">
        <v>1917</v>
      </c>
      <c r="K789" s="1202" t="s">
        <v>1917</v>
      </c>
      <c r="L789" s="1202" t="s">
        <v>1918</v>
      </c>
      <c r="M789" s="1202" t="s">
        <v>1995</v>
      </c>
      <c r="N789" s="1202" t="s">
        <v>2066</v>
      </c>
      <c r="O789" s="1203" t="s">
        <v>73</v>
      </c>
      <c r="P789" s="1203" t="s">
        <v>73</v>
      </c>
      <c r="Q789" s="1203" t="s">
        <v>73</v>
      </c>
      <c r="R789" s="1203" t="s">
        <v>73</v>
      </c>
      <c r="S789" s="1198">
        <f>VLOOKUP($D789,'NI-San'!$B$1:$V$2048,12,FALSE)</f>
        <v>0</v>
      </c>
      <c r="T789" s="1198">
        <f>VLOOKUP($D789,'NI-San'!$B$1:$V$2048,13,FALSE)</f>
        <v>0</v>
      </c>
      <c r="U789" s="1198">
        <f>VLOOKUP($D789,'NI-San'!$B$1:$V$2048,16,FALSE)</f>
        <v>0</v>
      </c>
      <c r="V789" s="1198">
        <f>VLOOKUP($D789,'NI-San'!$B$1:$V$2048,17,FALSE)</f>
        <v>0</v>
      </c>
      <c r="W789" s="1198">
        <f>VLOOKUP($D789,'NI-San'!$B$1:$V$2048,18,FALSE)</f>
        <v>0</v>
      </c>
      <c r="X789" s="1198">
        <f>VLOOKUP($D789,'NI-San'!$B$1:$V$2048,19,FALSE)</f>
        <v>0</v>
      </c>
    </row>
    <row r="790" spans="1:24" hidden="1">
      <c r="A790" s="505"/>
      <c r="B790" s="505"/>
      <c r="C790" s="505"/>
      <c r="D790" s="1198" t="s">
        <v>2067</v>
      </c>
      <c r="E790" s="1199" t="s">
        <v>70</v>
      </c>
      <c r="F790" s="1202"/>
      <c r="G790" s="1202"/>
      <c r="H790" s="1205" t="s">
        <v>2045</v>
      </c>
      <c r="I790" s="1202" t="s">
        <v>53</v>
      </c>
      <c r="J790" s="1202" t="s">
        <v>1917</v>
      </c>
      <c r="K790" s="1202" t="s">
        <v>1917</v>
      </c>
      <c r="L790" s="1202" t="s">
        <v>1918</v>
      </c>
      <c r="M790" s="1202" t="s">
        <v>1995</v>
      </c>
      <c r="N790" s="1202" t="s">
        <v>2068</v>
      </c>
      <c r="O790" s="1203" t="s">
        <v>73</v>
      </c>
      <c r="P790" s="1203" t="s">
        <v>73</v>
      </c>
      <c r="Q790" s="1203" t="s">
        <v>73</v>
      </c>
      <c r="R790" s="1203" t="s">
        <v>73</v>
      </c>
      <c r="S790" s="1198">
        <f>VLOOKUP($D790,'NI-San'!$B$1:$V$2048,12,FALSE)</f>
        <v>0</v>
      </c>
      <c r="T790" s="1198">
        <f>VLOOKUP($D790,'NI-San'!$B$1:$V$2048,13,FALSE)</f>
        <v>0</v>
      </c>
      <c r="U790" s="1198">
        <f>VLOOKUP($D790,'NI-San'!$B$1:$V$2048,16,FALSE)</f>
        <v>0</v>
      </c>
      <c r="V790" s="1198">
        <f>VLOOKUP($D790,'NI-San'!$B$1:$V$2048,17,FALSE)</f>
        <v>0</v>
      </c>
      <c r="W790" s="1198">
        <f>VLOOKUP($D790,'NI-San'!$B$1:$V$2048,18,FALSE)</f>
        <v>0</v>
      </c>
      <c r="X790" s="1198">
        <f>VLOOKUP($D790,'NI-San'!$B$1:$V$2048,19,FALSE)</f>
        <v>0</v>
      </c>
    </row>
    <row r="791" spans="1:24" hidden="1">
      <c r="A791" s="505"/>
      <c r="B791" s="505"/>
      <c r="C791" s="505"/>
      <c r="D791" s="1198" t="s">
        <v>2069</v>
      </c>
      <c r="E791" s="1199" t="s">
        <v>70</v>
      </c>
      <c r="F791" s="1202"/>
      <c r="G791" s="1202"/>
      <c r="H791" s="1205" t="s">
        <v>2070</v>
      </c>
      <c r="I791" s="1202" t="s">
        <v>53</v>
      </c>
      <c r="J791" s="1202" t="s">
        <v>1917</v>
      </c>
      <c r="K791" s="1202" t="s">
        <v>1917</v>
      </c>
      <c r="L791" s="1202" t="s">
        <v>1918</v>
      </c>
      <c r="M791" s="1202" t="s">
        <v>2071</v>
      </c>
      <c r="N791" s="1202" t="s">
        <v>2072</v>
      </c>
      <c r="O791" s="1203" t="s">
        <v>73</v>
      </c>
      <c r="P791" s="1203" t="s">
        <v>73</v>
      </c>
      <c r="Q791" s="1203" t="s">
        <v>73</v>
      </c>
      <c r="R791" s="1203" t="s">
        <v>73</v>
      </c>
      <c r="S791" s="1198">
        <f>VLOOKUP($D791,'NI-San'!$B$1:$V$2048,12,FALSE)</f>
        <v>2779</v>
      </c>
      <c r="T791" s="1198">
        <f>VLOOKUP($D791,'NI-San'!$B$1:$V$2048,13,FALSE)</f>
        <v>2758</v>
      </c>
      <c r="U791" s="1198">
        <f>VLOOKUP($D791,'NI-San'!$B$1:$V$2048,16,FALSE)</f>
        <v>0</v>
      </c>
      <c r="V791" s="1198">
        <f>VLOOKUP($D791,'NI-San'!$B$1:$V$2048,17,FALSE)</f>
        <v>0</v>
      </c>
      <c r="W791" s="1198">
        <f>VLOOKUP($D791,'NI-San'!$B$1:$V$2048,18,FALSE)</f>
        <v>0</v>
      </c>
      <c r="X791" s="1198">
        <f>VLOOKUP($D791,'NI-San'!$B$1:$V$2048,19,FALSE)</f>
        <v>0</v>
      </c>
    </row>
    <row r="792" spans="1:24" hidden="1">
      <c r="A792" s="505"/>
      <c r="B792" s="505"/>
      <c r="C792" s="505"/>
      <c r="D792" s="1198" t="s">
        <v>2073</v>
      </c>
      <c r="E792" s="1199" t="s">
        <v>70</v>
      </c>
      <c r="F792" s="1202"/>
      <c r="G792" s="1202"/>
      <c r="H792" s="1205" t="s">
        <v>2070</v>
      </c>
      <c r="I792" s="1202" t="s">
        <v>53</v>
      </c>
      <c r="J792" s="1202" t="s">
        <v>1917</v>
      </c>
      <c r="K792" s="1202" t="s">
        <v>1917</v>
      </c>
      <c r="L792" s="1202" t="s">
        <v>1918</v>
      </c>
      <c r="M792" s="1202" t="s">
        <v>2071</v>
      </c>
      <c r="N792" s="1202" t="s">
        <v>2074</v>
      </c>
      <c r="O792" s="1203" t="s">
        <v>73</v>
      </c>
      <c r="P792" s="1203" t="s">
        <v>73</v>
      </c>
      <c r="Q792" s="1203" t="s">
        <v>73</v>
      </c>
      <c r="R792" s="1203" t="s">
        <v>73</v>
      </c>
      <c r="S792" s="1198">
        <f>VLOOKUP($D792,'NI-San'!$B$1:$V$2048,12,FALSE)</f>
        <v>33</v>
      </c>
      <c r="T792" s="1198">
        <f>VLOOKUP($D792,'NI-San'!$B$1:$V$2048,13,FALSE)</f>
        <v>25</v>
      </c>
      <c r="U792" s="1198">
        <f>VLOOKUP($D792,'NI-San'!$B$1:$V$2048,16,FALSE)</f>
        <v>0</v>
      </c>
      <c r="V792" s="1198">
        <f>VLOOKUP($D792,'NI-San'!$B$1:$V$2048,17,FALSE)</f>
        <v>0</v>
      </c>
      <c r="W792" s="1198">
        <f>VLOOKUP($D792,'NI-San'!$B$1:$V$2048,18,FALSE)</f>
        <v>0</v>
      </c>
      <c r="X792" s="1198">
        <f>VLOOKUP($D792,'NI-San'!$B$1:$V$2048,19,FALSE)</f>
        <v>0</v>
      </c>
    </row>
    <row r="793" spans="1:24" hidden="1">
      <c r="A793" s="505"/>
      <c r="B793" s="505"/>
      <c r="C793" s="505"/>
      <c r="D793" s="1198" t="s">
        <v>2075</v>
      </c>
      <c r="E793" s="1199" t="s">
        <v>70</v>
      </c>
      <c r="F793" s="1202"/>
      <c r="G793" s="1202"/>
      <c r="H793" s="1205" t="s">
        <v>2070</v>
      </c>
      <c r="I793" s="1202" t="s">
        <v>53</v>
      </c>
      <c r="J793" s="1202" t="s">
        <v>1917</v>
      </c>
      <c r="K793" s="1202" t="s">
        <v>1917</v>
      </c>
      <c r="L793" s="1202" t="s">
        <v>1918</v>
      </c>
      <c r="M793" s="1202" t="s">
        <v>2071</v>
      </c>
      <c r="N793" s="1202" t="s">
        <v>2076</v>
      </c>
      <c r="O793" s="1203" t="s">
        <v>73</v>
      </c>
      <c r="P793" s="1203" t="s">
        <v>73</v>
      </c>
      <c r="Q793" s="1203" t="s">
        <v>73</v>
      </c>
      <c r="R793" s="1203" t="s">
        <v>73</v>
      </c>
      <c r="S793" s="1198">
        <f>VLOOKUP($D793,'NI-San'!$B$1:$V$2048,12,FALSE)</f>
        <v>172</v>
      </c>
      <c r="T793" s="1198">
        <f>VLOOKUP($D793,'NI-San'!$B$1:$V$2048,13,FALSE)</f>
        <v>170</v>
      </c>
      <c r="U793" s="1198">
        <f>VLOOKUP($D793,'NI-San'!$B$1:$V$2048,16,FALSE)</f>
        <v>0</v>
      </c>
      <c r="V793" s="1198">
        <f>VLOOKUP($D793,'NI-San'!$B$1:$V$2048,17,FALSE)</f>
        <v>0</v>
      </c>
      <c r="W793" s="1198">
        <f>VLOOKUP($D793,'NI-San'!$B$1:$V$2048,18,FALSE)</f>
        <v>0</v>
      </c>
      <c r="X793" s="1198">
        <f>VLOOKUP($D793,'NI-San'!$B$1:$V$2048,19,FALSE)</f>
        <v>0</v>
      </c>
    </row>
    <row r="794" spans="1:24" hidden="1">
      <c r="A794" s="505"/>
      <c r="B794" s="505"/>
      <c r="C794" s="505"/>
      <c r="D794" s="1198" t="s">
        <v>2077</v>
      </c>
      <c r="E794" s="1199" t="s">
        <v>70</v>
      </c>
      <c r="F794" s="1202"/>
      <c r="G794" s="1202"/>
      <c r="H794" s="1205" t="s">
        <v>2070</v>
      </c>
      <c r="I794" s="1202" t="s">
        <v>53</v>
      </c>
      <c r="J794" s="1202" t="s">
        <v>1917</v>
      </c>
      <c r="K794" s="1202" t="s">
        <v>1917</v>
      </c>
      <c r="L794" s="1202" t="s">
        <v>1918</v>
      </c>
      <c r="M794" s="1202" t="s">
        <v>2071</v>
      </c>
      <c r="N794" s="1202" t="s">
        <v>2078</v>
      </c>
      <c r="O794" s="1203" t="s">
        <v>73</v>
      </c>
      <c r="P794" s="1203" t="s">
        <v>73</v>
      </c>
      <c r="Q794" s="1203" t="s">
        <v>73</v>
      </c>
      <c r="R794" s="1203" t="s">
        <v>73</v>
      </c>
      <c r="S794" s="1198">
        <f>VLOOKUP($D794,'NI-San'!$B$1:$V$2048,12,FALSE)</f>
        <v>84</v>
      </c>
      <c r="T794" s="1198">
        <f>VLOOKUP($D794,'NI-San'!$B$1:$V$2048,13,FALSE)</f>
        <v>75</v>
      </c>
      <c r="U794" s="1198">
        <f>VLOOKUP($D794,'NI-San'!$B$1:$V$2048,16,FALSE)</f>
        <v>0</v>
      </c>
      <c r="V794" s="1198">
        <f>VLOOKUP($D794,'NI-San'!$B$1:$V$2048,17,FALSE)</f>
        <v>0</v>
      </c>
      <c r="W794" s="1198">
        <f>VLOOKUP($D794,'NI-San'!$B$1:$V$2048,18,FALSE)</f>
        <v>0</v>
      </c>
      <c r="X794" s="1198">
        <f>VLOOKUP($D794,'NI-San'!$B$1:$V$2048,19,FALSE)</f>
        <v>0</v>
      </c>
    </row>
    <row r="795" spans="1:24" hidden="1">
      <c r="A795" s="505"/>
      <c r="B795" s="505"/>
      <c r="C795" s="505"/>
      <c r="D795" s="1198" t="s">
        <v>2079</v>
      </c>
      <c r="E795" s="1199" t="s">
        <v>70</v>
      </c>
      <c r="F795" s="1202"/>
      <c r="G795" s="1202"/>
      <c r="H795" s="1205" t="s">
        <v>2070</v>
      </c>
      <c r="I795" s="1202" t="s">
        <v>53</v>
      </c>
      <c r="J795" s="1202" t="s">
        <v>1917</v>
      </c>
      <c r="K795" s="1202" t="s">
        <v>1917</v>
      </c>
      <c r="L795" s="1202" t="s">
        <v>1918</v>
      </c>
      <c r="M795" s="1202" t="s">
        <v>2071</v>
      </c>
      <c r="N795" s="1202" t="s">
        <v>2080</v>
      </c>
      <c r="O795" s="1203" t="s">
        <v>73</v>
      </c>
      <c r="P795" s="1203" t="s">
        <v>73</v>
      </c>
      <c r="Q795" s="1203" t="s">
        <v>73</v>
      </c>
      <c r="R795" s="1203" t="s">
        <v>73</v>
      </c>
      <c r="S795" s="1198">
        <f>VLOOKUP($D795,'NI-San'!$B$1:$V$2048,12,FALSE)</f>
        <v>0</v>
      </c>
      <c r="T795" s="1198">
        <f>VLOOKUP($D795,'NI-San'!$B$1:$V$2048,13,FALSE)</f>
        <v>0</v>
      </c>
      <c r="U795" s="1198">
        <f>VLOOKUP($D795,'NI-San'!$B$1:$V$2048,16,FALSE)</f>
        <v>0</v>
      </c>
      <c r="V795" s="1198">
        <f>VLOOKUP($D795,'NI-San'!$B$1:$V$2048,17,FALSE)</f>
        <v>0</v>
      </c>
      <c r="W795" s="1198">
        <f>VLOOKUP($D795,'NI-San'!$B$1:$V$2048,18,FALSE)</f>
        <v>0</v>
      </c>
      <c r="X795" s="1198">
        <f>VLOOKUP($D795,'NI-San'!$B$1:$V$2048,19,FALSE)</f>
        <v>0</v>
      </c>
    </row>
    <row r="796" spans="1:24" hidden="1">
      <c r="A796" s="505"/>
      <c r="B796" s="505"/>
      <c r="C796" s="505"/>
      <c r="D796" s="1198" t="s">
        <v>2081</v>
      </c>
      <c r="E796" s="1199" t="s">
        <v>70</v>
      </c>
      <c r="F796" s="1202"/>
      <c r="G796" s="1202"/>
      <c r="H796" s="1205" t="s">
        <v>2070</v>
      </c>
      <c r="I796" s="1202" t="s">
        <v>53</v>
      </c>
      <c r="J796" s="1202" t="s">
        <v>1917</v>
      </c>
      <c r="K796" s="1202" t="s">
        <v>1917</v>
      </c>
      <c r="L796" s="1202" t="s">
        <v>1918</v>
      </c>
      <c r="M796" s="1202" t="s">
        <v>2071</v>
      </c>
      <c r="N796" s="1202" t="s">
        <v>2082</v>
      </c>
      <c r="O796" s="1203" t="s">
        <v>73</v>
      </c>
      <c r="P796" s="1203" t="s">
        <v>73</v>
      </c>
      <c r="Q796" s="1203" t="s">
        <v>73</v>
      </c>
      <c r="R796" s="1203" t="s">
        <v>73</v>
      </c>
      <c r="S796" s="1198">
        <f>VLOOKUP($D796,'NI-San'!$B$1:$V$2048,12,FALSE)</f>
        <v>75</v>
      </c>
      <c r="T796" s="1198">
        <f>VLOOKUP($D796,'NI-San'!$B$1:$V$2048,13,FALSE)</f>
        <v>65</v>
      </c>
      <c r="U796" s="1198">
        <f>VLOOKUP($D796,'NI-San'!$B$1:$V$2048,16,FALSE)</f>
        <v>0</v>
      </c>
      <c r="V796" s="1198">
        <f>VLOOKUP($D796,'NI-San'!$B$1:$V$2048,17,FALSE)</f>
        <v>0</v>
      </c>
      <c r="W796" s="1198">
        <f>VLOOKUP($D796,'NI-San'!$B$1:$V$2048,18,FALSE)</f>
        <v>0</v>
      </c>
      <c r="X796" s="1198">
        <f>VLOOKUP($D796,'NI-San'!$B$1:$V$2048,19,FALSE)</f>
        <v>0</v>
      </c>
    </row>
    <row r="797" spans="1:24" hidden="1">
      <c r="A797" s="505"/>
      <c r="B797" s="505"/>
      <c r="C797" s="505"/>
      <c r="D797" s="1198" t="s">
        <v>2083</v>
      </c>
      <c r="E797" s="1199" t="s">
        <v>70</v>
      </c>
      <c r="F797" s="1202"/>
      <c r="G797" s="1202"/>
      <c r="H797" s="1205" t="s">
        <v>2070</v>
      </c>
      <c r="I797" s="1202" t="s">
        <v>53</v>
      </c>
      <c r="J797" s="1202" t="s">
        <v>1917</v>
      </c>
      <c r="K797" s="1202" t="s">
        <v>1917</v>
      </c>
      <c r="L797" s="1202" t="s">
        <v>1918</v>
      </c>
      <c r="M797" s="1202" t="s">
        <v>2071</v>
      </c>
      <c r="N797" s="1202" t="s">
        <v>2084</v>
      </c>
      <c r="O797" s="1203" t="s">
        <v>73</v>
      </c>
      <c r="P797" s="1203" t="s">
        <v>73</v>
      </c>
      <c r="Q797" s="1203" t="s">
        <v>73</v>
      </c>
      <c r="R797" s="1203" t="s">
        <v>73</v>
      </c>
      <c r="S797" s="1198">
        <f>VLOOKUP($D797,'NI-San'!$B$1:$V$2048,12,FALSE)</f>
        <v>0</v>
      </c>
      <c r="T797" s="1198">
        <f>VLOOKUP($D797,'NI-San'!$B$1:$V$2048,13,FALSE)</f>
        <v>0</v>
      </c>
      <c r="U797" s="1198">
        <f>VLOOKUP($D797,'NI-San'!$B$1:$V$2048,16,FALSE)</f>
        <v>0</v>
      </c>
      <c r="V797" s="1198">
        <f>VLOOKUP($D797,'NI-San'!$B$1:$V$2048,17,FALSE)</f>
        <v>0</v>
      </c>
      <c r="W797" s="1198">
        <f>VLOOKUP($D797,'NI-San'!$B$1:$V$2048,18,FALSE)</f>
        <v>0</v>
      </c>
      <c r="X797" s="1198">
        <f>VLOOKUP($D797,'NI-San'!$B$1:$V$2048,19,FALSE)</f>
        <v>0</v>
      </c>
    </row>
    <row r="798" spans="1:24" hidden="1">
      <c r="A798" s="505"/>
      <c r="B798" s="505"/>
      <c r="C798" s="505"/>
      <c r="D798" s="1198" t="s">
        <v>2085</v>
      </c>
      <c r="E798" s="1199" t="s">
        <v>70</v>
      </c>
      <c r="F798" s="1202"/>
      <c r="G798" s="1202"/>
      <c r="H798" s="1205" t="s">
        <v>2070</v>
      </c>
      <c r="I798" s="1202" t="s">
        <v>53</v>
      </c>
      <c r="J798" s="1202" t="s">
        <v>1917</v>
      </c>
      <c r="K798" s="1202" t="s">
        <v>1917</v>
      </c>
      <c r="L798" s="1202" t="s">
        <v>1918</v>
      </c>
      <c r="M798" s="1202" t="s">
        <v>2071</v>
      </c>
      <c r="N798" s="1202" t="s">
        <v>2086</v>
      </c>
      <c r="O798" s="1203" t="s">
        <v>73</v>
      </c>
      <c r="P798" s="1203" t="s">
        <v>73</v>
      </c>
      <c r="Q798" s="1203" t="s">
        <v>73</v>
      </c>
      <c r="R798" s="1203" t="s">
        <v>73</v>
      </c>
      <c r="S798" s="1198">
        <f>VLOOKUP($D798,'NI-San'!$B$1:$V$2048,12,FALSE)</f>
        <v>864</v>
      </c>
      <c r="T798" s="1198">
        <f>VLOOKUP($D798,'NI-San'!$B$1:$V$2048,13,FALSE)</f>
        <v>857</v>
      </c>
      <c r="U798" s="1198">
        <f>VLOOKUP($D798,'NI-San'!$B$1:$V$2048,16,FALSE)</f>
        <v>0</v>
      </c>
      <c r="V798" s="1198">
        <f>VLOOKUP($D798,'NI-San'!$B$1:$V$2048,17,FALSE)</f>
        <v>0</v>
      </c>
      <c r="W798" s="1198">
        <f>VLOOKUP($D798,'NI-San'!$B$1:$V$2048,18,FALSE)</f>
        <v>0</v>
      </c>
      <c r="X798" s="1198">
        <f>VLOOKUP($D798,'NI-San'!$B$1:$V$2048,19,FALSE)</f>
        <v>0</v>
      </c>
    </row>
    <row r="799" spans="1:24" hidden="1">
      <c r="A799" s="505"/>
      <c r="B799" s="505"/>
      <c r="C799" s="505"/>
      <c r="D799" s="1198" t="s">
        <v>2087</v>
      </c>
      <c r="E799" s="1199" t="s">
        <v>70</v>
      </c>
      <c r="F799" s="1202"/>
      <c r="G799" s="1202"/>
      <c r="H799" s="1205" t="s">
        <v>2070</v>
      </c>
      <c r="I799" s="1202" t="s">
        <v>53</v>
      </c>
      <c r="J799" s="1202" t="s">
        <v>1917</v>
      </c>
      <c r="K799" s="1202" t="s">
        <v>1917</v>
      </c>
      <c r="L799" s="1202" t="s">
        <v>1918</v>
      </c>
      <c r="M799" s="1202" t="s">
        <v>2071</v>
      </c>
      <c r="N799" s="1202" t="s">
        <v>2088</v>
      </c>
      <c r="O799" s="1203" t="s">
        <v>73</v>
      </c>
      <c r="P799" s="1203" t="s">
        <v>73</v>
      </c>
      <c r="Q799" s="1203" t="s">
        <v>73</v>
      </c>
      <c r="R799" s="1203" t="s">
        <v>73</v>
      </c>
      <c r="S799" s="1198">
        <f>VLOOKUP($D799,'NI-San'!$B$1:$V$2048,12,FALSE)</f>
        <v>0</v>
      </c>
      <c r="T799" s="1198">
        <f>VLOOKUP($D799,'NI-San'!$B$1:$V$2048,13,FALSE)</f>
        <v>0</v>
      </c>
      <c r="U799" s="1198">
        <f>VLOOKUP($D799,'NI-San'!$B$1:$V$2048,16,FALSE)</f>
        <v>0</v>
      </c>
      <c r="V799" s="1198">
        <f>VLOOKUP($D799,'NI-San'!$B$1:$V$2048,17,FALSE)</f>
        <v>0</v>
      </c>
      <c r="W799" s="1198">
        <f>VLOOKUP($D799,'NI-San'!$B$1:$V$2048,18,FALSE)</f>
        <v>0</v>
      </c>
      <c r="X799" s="1198">
        <f>VLOOKUP($D799,'NI-San'!$B$1:$V$2048,19,FALSE)</f>
        <v>0</v>
      </c>
    </row>
    <row r="800" spans="1:24" hidden="1">
      <c r="A800" s="505"/>
      <c r="B800" s="505"/>
      <c r="C800" s="505"/>
      <c r="D800" s="1198" t="s">
        <v>2089</v>
      </c>
      <c r="E800" s="1199" t="s">
        <v>70</v>
      </c>
      <c r="F800" s="1202"/>
      <c r="G800" s="1202"/>
      <c r="H800" s="1205" t="s">
        <v>2070</v>
      </c>
      <c r="I800" s="1202" t="s">
        <v>53</v>
      </c>
      <c r="J800" s="1202" t="s">
        <v>1917</v>
      </c>
      <c r="K800" s="1202" t="s">
        <v>1917</v>
      </c>
      <c r="L800" s="1202" t="s">
        <v>1918</v>
      </c>
      <c r="M800" s="1202" t="s">
        <v>2071</v>
      </c>
      <c r="N800" s="1202" t="s">
        <v>2090</v>
      </c>
      <c r="O800" s="1203" t="s">
        <v>73</v>
      </c>
      <c r="P800" s="1203" t="s">
        <v>73</v>
      </c>
      <c r="Q800" s="1203" t="s">
        <v>73</v>
      </c>
      <c r="R800" s="1203" t="s">
        <v>73</v>
      </c>
      <c r="S800" s="1198">
        <f>VLOOKUP($D800,'NI-San'!$B$1:$V$2048,12,FALSE)</f>
        <v>0</v>
      </c>
      <c r="T800" s="1198">
        <f>VLOOKUP($D800,'NI-San'!$B$1:$V$2048,13,FALSE)</f>
        <v>0</v>
      </c>
      <c r="U800" s="1198">
        <f>VLOOKUP($D800,'NI-San'!$B$1:$V$2048,16,FALSE)</f>
        <v>0</v>
      </c>
      <c r="V800" s="1198">
        <f>VLOOKUP($D800,'NI-San'!$B$1:$V$2048,17,FALSE)</f>
        <v>0</v>
      </c>
      <c r="W800" s="1198">
        <f>VLOOKUP($D800,'NI-San'!$B$1:$V$2048,18,FALSE)</f>
        <v>0</v>
      </c>
      <c r="X800" s="1198">
        <f>VLOOKUP($D800,'NI-San'!$B$1:$V$2048,19,FALSE)</f>
        <v>0</v>
      </c>
    </row>
    <row r="801" spans="1:24" hidden="1">
      <c r="A801" s="505"/>
      <c r="B801" s="505"/>
      <c r="C801" s="505"/>
      <c r="D801" s="1198" t="s">
        <v>2091</v>
      </c>
      <c r="E801" s="1199" t="s">
        <v>70</v>
      </c>
      <c r="F801" s="1202"/>
      <c r="G801" s="1202"/>
      <c r="H801" s="1205" t="s">
        <v>2070</v>
      </c>
      <c r="I801" s="1202" t="s">
        <v>53</v>
      </c>
      <c r="J801" s="1202" t="s">
        <v>1917</v>
      </c>
      <c r="K801" s="1202" t="s">
        <v>1917</v>
      </c>
      <c r="L801" s="1202" t="s">
        <v>1918</v>
      </c>
      <c r="M801" s="1202" t="s">
        <v>2071</v>
      </c>
      <c r="N801" s="1202" t="s">
        <v>2092</v>
      </c>
      <c r="O801" s="1203" t="s">
        <v>73</v>
      </c>
      <c r="P801" s="1203" t="s">
        <v>73</v>
      </c>
      <c r="Q801" s="1203" t="s">
        <v>73</v>
      </c>
      <c r="R801" s="1203" t="s">
        <v>73</v>
      </c>
      <c r="S801" s="1198">
        <f>VLOOKUP($D801,'NI-San'!$B$1:$V$2048,12,FALSE)</f>
        <v>20</v>
      </c>
      <c r="T801" s="1198">
        <f>VLOOKUP($D801,'NI-San'!$B$1:$V$2048,13,FALSE)</f>
        <v>16</v>
      </c>
      <c r="U801" s="1198">
        <f>VLOOKUP($D801,'NI-San'!$B$1:$V$2048,16,FALSE)</f>
        <v>0</v>
      </c>
      <c r="V801" s="1198">
        <f>VLOOKUP($D801,'NI-San'!$B$1:$V$2048,17,FALSE)</f>
        <v>0</v>
      </c>
      <c r="W801" s="1198">
        <f>VLOOKUP($D801,'NI-San'!$B$1:$V$2048,18,FALSE)</f>
        <v>0</v>
      </c>
      <c r="X801" s="1198">
        <f>VLOOKUP($D801,'NI-San'!$B$1:$V$2048,19,FALSE)</f>
        <v>0</v>
      </c>
    </row>
    <row r="802" spans="1:24" hidden="1">
      <c r="A802" s="505"/>
      <c r="B802" s="505"/>
      <c r="C802" s="505"/>
      <c r="D802" s="1198" t="s">
        <v>2093</v>
      </c>
      <c r="E802" s="1199" t="s">
        <v>70</v>
      </c>
      <c r="F802" s="1202"/>
      <c r="G802" s="1202"/>
      <c r="H802" s="1205" t="s">
        <v>2094</v>
      </c>
      <c r="I802" s="1202" t="s">
        <v>53</v>
      </c>
      <c r="J802" s="1202" t="s">
        <v>1917</v>
      </c>
      <c r="K802" s="1202" t="s">
        <v>1917</v>
      </c>
      <c r="L802" s="1202" t="s">
        <v>1918</v>
      </c>
      <c r="M802" s="1202" t="s">
        <v>2071</v>
      </c>
      <c r="N802" s="1202" t="s">
        <v>2095</v>
      </c>
      <c r="O802" s="1203" t="s">
        <v>73</v>
      </c>
      <c r="P802" s="1203" t="s">
        <v>73</v>
      </c>
      <c r="Q802" s="1203" t="s">
        <v>73</v>
      </c>
      <c r="R802" s="1203" t="s">
        <v>73</v>
      </c>
      <c r="S802" s="1198">
        <f>VLOOKUP($D802,'NI-San'!$B$1:$V$2048,12,FALSE)</f>
        <v>72</v>
      </c>
      <c r="T802" s="1198">
        <f>VLOOKUP($D802,'NI-San'!$B$1:$V$2048,13,FALSE)</f>
        <v>73</v>
      </c>
      <c r="U802" s="1198">
        <f>VLOOKUP($D802,'NI-San'!$B$1:$V$2048,16,FALSE)</f>
        <v>0</v>
      </c>
      <c r="V802" s="1198">
        <f>VLOOKUP($D802,'NI-San'!$B$1:$V$2048,17,FALSE)</f>
        <v>0</v>
      </c>
      <c r="W802" s="1198">
        <f>VLOOKUP($D802,'NI-San'!$B$1:$V$2048,18,FALSE)</f>
        <v>0</v>
      </c>
      <c r="X802" s="1198">
        <f>VLOOKUP($D802,'NI-San'!$B$1:$V$2048,19,FALSE)</f>
        <v>0</v>
      </c>
    </row>
    <row r="803" spans="1:24" hidden="1">
      <c r="A803" s="505"/>
      <c r="B803" s="505"/>
      <c r="C803" s="505"/>
      <c r="D803" s="1198" t="s">
        <v>2096</v>
      </c>
      <c r="E803" s="1199" t="s">
        <v>70</v>
      </c>
      <c r="F803" s="1202"/>
      <c r="G803" s="1202"/>
      <c r="H803" s="1205" t="s">
        <v>2094</v>
      </c>
      <c r="I803" s="1202" t="s">
        <v>53</v>
      </c>
      <c r="J803" s="1202" t="s">
        <v>1917</v>
      </c>
      <c r="K803" s="1202" t="s">
        <v>1917</v>
      </c>
      <c r="L803" s="1202" t="s">
        <v>1918</v>
      </c>
      <c r="M803" s="1202" t="s">
        <v>2071</v>
      </c>
      <c r="N803" s="1202" t="s">
        <v>2097</v>
      </c>
      <c r="O803" s="1203" t="s">
        <v>73</v>
      </c>
      <c r="P803" s="1203" t="s">
        <v>73</v>
      </c>
      <c r="Q803" s="1203" t="s">
        <v>73</v>
      </c>
      <c r="R803" s="1203" t="s">
        <v>73</v>
      </c>
      <c r="S803" s="1198">
        <f>VLOOKUP($D803,'NI-San'!$B$1:$V$2048,12,FALSE)</f>
        <v>0</v>
      </c>
      <c r="T803" s="1198">
        <f>VLOOKUP($D803,'NI-San'!$B$1:$V$2048,13,FALSE)</f>
        <v>0</v>
      </c>
      <c r="U803" s="1198">
        <f>VLOOKUP($D803,'NI-San'!$B$1:$V$2048,16,FALSE)</f>
        <v>0</v>
      </c>
      <c r="V803" s="1198">
        <f>VLOOKUP($D803,'NI-San'!$B$1:$V$2048,17,FALSE)</f>
        <v>0</v>
      </c>
      <c r="W803" s="1198">
        <f>VLOOKUP($D803,'NI-San'!$B$1:$V$2048,18,FALSE)</f>
        <v>0</v>
      </c>
      <c r="X803" s="1198">
        <f>VLOOKUP($D803,'NI-San'!$B$1:$V$2048,19,FALSE)</f>
        <v>0</v>
      </c>
    </row>
    <row r="804" spans="1:24" hidden="1">
      <c r="A804" s="505"/>
      <c r="B804" s="505"/>
      <c r="C804" s="505"/>
      <c r="D804" s="1198" t="s">
        <v>2098</v>
      </c>
      <c r="E804" s="1199" t="s">
        <v>70</v>
      </c>
      <c r="F804" s="1202"/>
      <c r="G804" s="1202"/>
      <c r="H804" s="1205" t="s">
        <v>2094</v>
      </c>
      <c r="I804" s="1202" t="s">
        <v>53</v>
      </c>
      <c r="J804" s="1202" t="s">
        <v>1917</v>
      </c>
      <c r="K804" s="1202" t="s">
        <v>1917</v>
      </c>
      <c r="L804" s="1202" t="s">
        <v>1918</v>
      </c>
      <c r="M804" s="1202" t="s">
        <v>2071</v>
      </c>
      <c r="N804" s="1202" t="s">
        <v>2099</v>
      </c>
      <c r="O804" s="1203" t="s">
        <v>73</v>
      </c>
      <c r="P804" s="1203" t="s">
        <v>73</v>
      </c>
      <c r="Q804" s="1203" t="s">
        <v>73</v>
      </c>
      <c r="R804" s="1203" t="s">
        <v>73</v>
      </c>
      <c r="S804" s="1198">
        <f>VLOOKUP($D804,'NI-San'!$B$1:$V$2048,12,FALSE)</f>
        <v>7</v>
      </c>
      <c r="T804" s="1198">
        <f>VLOOKUP($D804,'NI-San'!$B$1:$V$2048,13,FALSE)</f>
        <v>9</v>
      </c>
      <c r="U804" s="1198">
        <f>VLOOKUP($D804,'NI-San'!$B$1:$V$2048,16,FALSE)</f>
        <v>0</v>
      </c>
      <c r="V804" s="1198">
        <f>VLOOKUP($D804,'NI-San'!$B$1:$V$2048,17,FALSE)</f>
        <v>0</v>
      </c>
      <c r="W804" s="1198">
        <f>VLOOKUP($D804,'NI-San'!$B$1:$V$2048,18,FALSE)</f>
        <v>0</v>
      </c>
      <c r="X804" s="1198">
        <f>VLOOKUP($D804,'NI-San'!$B$1:$V$2048,19,FALSE)</f>
        <v>0</v>
      </c>
    </row>
    <row r="805" spans="1:24" hidden="1">
      <c r="A805" s="505"/>
      <c r="B805" s="505"/>
      <c r="C805" s="505"/>
      <c r="D805" s="1198" t="s">
        <v>2100</v>
      </c>
      <c r="E805" s="1199" t="s">
        <v>70</v>
      </c>
      <c r="F805" s="1202"/>
      <c r="G805" s="1202"/>
      <c r="H805" s="1205" t="s">
        <v>2094</v>
      </c>
      <c r="I805" s="1202" t="s">
        <v>53</v>
      </c>
      <c r="J805" s="1202" t="s">
        <v>1917</v>
      </c>
      <c r="K805" s="1202" t="s">
        <v>1917</v>
      </c>
      <c r="L805" s="1202" t="s">
        <v>1918</v>
      </c>
      <c r="M805" s="1202" t="s">
        <v>2071</v>
      </c>
      <c r="N805" s="1202" t="s">
        <v>2101</v>
      </c>
      <c r="O805" s="1203" t="s">
        <v>73</v>
      </c>
      <c r="P805" s="1203" t="s">
        <v>73</v>
      </c>
      <c r="Q805" s="1203" t="s">
        <v>73</v>
      </c>
      <c r="R805" s="1203" t="s">
        <v>73</v>
      </c>
      <c r="S805" s="1198">
        <f>VLOOKUP($D805,'NI-San'!$B$1:$V$2048,12,FALSE)</f>
        <v>3</v>
      </c>
      <c r="T805" s="1198">
        <f>VLOOKUP($D805,'NI-San'!$B$1:$V$2048,13,FALSE)</f>
        <v>2</v>
      </c>
      <c r="U805" s="1198">
        <f>VLOOKUP($D805,'NI-San'!$B$1:$V$2048,16,FALSE)</f>
        <v>0</v>
      </c>
      <c r="V805" s="1198">
        <f>VLOOKUP($D805,'NI-San'!$B$1:$V$2048,17,FALSE)</f>
        <v>0</v>
      </c>
      <c r="W805" s="1198">
        <f>VLOOKUP($D805,'NI-San'!$B$1:$V$2048,18,FALSE)</f>
        <v>0</v>
      </c>
      <c r="X805" s="1198">
        <f>VLOOKUP($D805,'NI-San'!$B$1:$V$2048,19,FALSE)</f>
        <v>0</v>
      </c>
    </row>
    <row r="806" spans="1:24" hidden="1">
      <c r="A806" s="505"/>
      <c r="B806" s="505"/>
      <c r="C806" s="505"/>
      <c r="D806" s="1198" t="s">
        <v>2102</v>
      </c>
      <c r="E806" s="1199" t="s">
        <v>70</v>
      </c>
      <c r="F806" s="1202"/>
      <c r="G806" s="1202"/>
      <c r="H806" s="1205" t="s">
        <v>2094</v>
      </c>
      <c r="I806" s="1202" t="s">
        <v>53</v>
      </c>
      <c r="J806" s="1202" t="s">
        <v>1917</v>
      </c>
      <c r="K806" s="1202" t="s">
        <v>1917</v>
      </c>
      <c r="L806" s="1202" t="s">
        <v>1918</v>
      </c>
      <c r="M806" s="1202" t="s">
        <v>2071</v>
      </c>
      <c r="N806" s="1202" t="s">
        <v>2103</v>
      </c>
      <c r="O806" s="1203" t="s">
        <v>73</v>
      </c>
      <c r="P806" s="1203" t="s">
        <v>73</v>
      </c>
      <c r="Q806" s="1203" t="s">
        <v>73</v>
      </c>
      <c r="R806" s="1203" t="s">
        <v>73</v>
      </c>
      <c r="S806" s="1198">
        <f>VLOOKUP($D806,'NI-San'!$B$1:$V$2048,12,FALSE)</f>
        <v>0</v>
      </c>
      <c r="T806" s="1198">
        <f>VLOOKUP($D806,'NI-San'!$B$1:$V$2048,13,FALSE)</f>
        <v>0</v>
      </c>
      <c r="U806" s="1198">
        <f>VLOOKUP($D806,'NI-San'!$B$1:$V$2048,16,FALSE)</f>
        <v>0</v>
      </c>
      <c r="V806" s="1198">
        <f>VLOOKUP($D806,'NI-San'!$B$1:$V$2048,17,FALSE)</f>
        <v>0</v>
      </c>
      <c r="W806" s="1198">
        <f>VLOOKUP($D806,'NI-San'!$B$1:$V$2048,18,FALSE)</f>
        <v>0</v>
      </c>
      <c r="X806" s="1198">
        <f>VLOOKUP($D806,'NI-San'!$B$1:$V$2048,19,FALSE)</f>
        <v>0</v>
      </c>
    </row>
    <row r="807" spans="1:24" hidden="1">
      <c r="A807" s="505"/>
      <c r="B807" s="505"/>
      <c r="C807" s="505"/>
      <c r="D807" s="1198" t="s">
        <v>2104</v>
      </c>
      <c r="E807" s="1199" t="s">
        <v>70</v>
      </c>
      <c r="F807" s="1202"/>
      <c r="G807" s="1202"/>
      <c r="H807" s="1205" t="s">
        <v>2094</v>
      </c>
      <c r="I807" s="1202" t="s">
        <v>53</v>
      </c>
      <c r="J807" s="1202" t="s">
        <v>1917</v>
      </c>
      <c r="K807" s="1202" t="s">
        <v>1917</v>
      </c>
      <c r="L807" s="1202" t="s">
        <v>1918</v>
      </c>
      <c r="M807" s="1202" t="s">
        <v>2071</v>
      </c>
      <c r="N807" s="1202" t="s">
        <v>2105</v>
      </c>
      <c r="O807" s="1203" t="s">
        <v>73</v>
      </c>
      <c r="P807" s="1203" t="s">
        <v>73</v>
      </c>
      <c r="Q807" s="1203" t="s">
        <v>73</v>
      </c>
      <c r="R807" s="1203" t="s">
        <v>73</v>
      </c>
      <c r="S807" s="1198">
        <f>VLOOKUP($D807,'NI-San'!$B$1:$V$2048,12,FALSE)</f>
        <v>2</v>
      </c>
      <c r="T807" s="1198">
        <f>VLOOKUP($D807,'NI-San'!$B$1:$V$2048,13,FALSE)</f>
        <v>2</v>
      </c>
      <c r="U807" s="1198">
        <f>VLOOKUP($D807,'NI-San'!$B$1:$V$2048,16,FALSE)</f>
        <v>0</v>
      </c>
      <c r="V807" s="1198">
        <f>VLOOKUP($D807,'NI-San'!$B$1:$V$2048,17,FALSE)</f>
        <v>0</v>
      </c>
      <c r="W807" s="1198">
        <f>VLOOKUP($D807,'NI-San'!$B$1:$V$2048,18,FALSE)</f>
        <v>0</v>
      </c>
      <c r="X807" s="1198">
        <f>VLOOKUP($D807,'NI-San'!$B$1:$V$2048,19,FALSE)</f>
        <v>0</v>
      </c>
    </row>
    <row r="808" spans="1:24" hidden="1">
      <c r="A808" s="505"/>
      <c r="B808" s="505"/>
      <c r="C808" s="505"/>
      <c r="D808" s="1198" t="s">
        <v>2106</v>
      </c>
      <c r="E808" s="1199" t="s">
        <v>70</v>
      </c>
      <c r="F808" s="1202"/>
      <c r="G808" s="1202"/>
      <c r="H808" s="1205" t="s">
        <v>2094</v>
      </c>
      <c r="I808" s="1202" t="s">
        <v>53</v>
      </c>
      <c r="J808" s="1202" t="s">
        <v>1917</v>
      </c>
      <c r="K808" s="1202" t="s">
        <v>1917</v>
      </c>
      <c r="L808" s="1202" t="s">
        <v>1918</v>
      </c>
      <c r="M808" s="1202" t="s">
        <v>2071</v>
      </c>
      <c r="N808" s="1202" t="s">
        <v>2107</v>
      </c>
      <c r="O808" s="1203" t="s">
        <v>73</v>
      </c>
      <c r="P808" s="1203" t="s">
        <v>73</v>
      </c>
      <c r="Q808" s="1203" t="s">
        <v>73</v>
      </c>
      <c r="R808" s="1203" t="s">
        <v>73</v>
      </c>
      <c r="S808" s="1198">
        <f>VLOOKUP($D808,'NI-San'!$B$1:$V$2048,12,FALSE)</f>
        <v>0</v>
      </c>
      <c r="T808" s="1198">
        <f>VLOOKUP($D808,'NI-San'!$B$1:$V$2048,13,FALSE)</f>
        <v>0</v>
      </c>
      <c r="U808" s="1198">
        <f>VLOOKUP($D808,'NI-San'!$B$1:$V$2048,16,FALSE)</f>
        <v>0</v>
      </c>
      <c r="V808" s="1198">
        <f>VLOOKUP($D808,'NI-San'!$B$1:$V$2048,17,FALSE)</f>
        <v>0</v>
      </c>
      <c r="W808" s="1198">
        <f>VLOOKUP($D808,'NI-San'!$B$1:$V$2048,18,FALSE)</f>
        <v>0</v>
      </c>
      <c r="X808" s="1198">
        <f>VLOOKUP($D808,'NI-San'!$B$1:$V$2048,19,FALSE)</f>
        <v>0</v>
      </c>
    </row>
    <row r="809" spans="1:24" hidden="1">
      <c r="A809" s="505"/>
      <c r="B809" s="505"/>
      <c r="C809" s="505"/>
      <c r="D809" s="1198" t="s">
        <v>2108</v>
      </c>
      <c r="E809" s="1199" t="s">
        <v>70</v>
      </c>
      <c r="F809" s="1202"/>
      <c r="G809" s="1202"/>
      <c r="H809" s="1205" t="s">
        <v>2094</v>
      </c>
      <c r="I809" s="1202" t="s">
        <v>53</v>
      </c>
      <c r="J809" s="1202" t="s">
        <v>1917</v>
      </c>
      <c r="K809" s="1202" t="s">
        <v>1917</v>
      </c>
      <c r="L809" s="1202" t="s">
        <v>1918</v>
      </c>
      <c r="M809" s="1202" t="s">
        <v>2071</v>
      </c>
      <c r="N809" s="1202" t="s">
        <v>2109</v>
      </c>
      <c r="O809" s="1203" t="s">
        <v>73</v>
      </c>
      <c r="P809" s="1203" t="s">
        <v>73</v>
      </c>
      <c r="Q809" s="1203" t="s">
        <v>73</v>
      </c>
      <c r="R809" s="1203" t="s">
        <v>73</v>
      </c>
      <c r="S809" s="1198">
        <f>VLOOKUP($D809,'NI-San'!$B$1:$V$2048,12,FALSE)</f>
        <v>25</v>
      </c>
      <c r="T809" s="1198">
        <f>VLOOKUP($D809,'NI-San'!$B$1:$V$2048,13,FALSE)</f>
        <v>25</v>
      </c>
      <c r="U809" s="1198">
        <f>VLOOKUP($D809,'NI-San'!$B$1:$V$2048,16,FALSE)</f>
        <v>0</v>
      </c>
      <c r="V809" s="1198">
        <f>VLOOKUP($D809,'NI-San'!$B$1:$V$2048,17,FALSE)</f>
        <v>0</v>
      </c>
      <c r="W809" s="1198">
        <f>VLOOKUP($D809,'NI-San'!$B$1:$V$2048,18,FALSE)</f>
        <v>0</v>
      </c>
      <c r="X809" s="1198">
        <f>VLOOKUP($D809,'NI-San'!$B$1:$V$2048,19,FALSE)</f>
        <v>0</v>
      </c>
    </row>
    <row r="810" spans="1:24" hidden="1">
      <c r="A810" s="505"/>
      <c r="B810" s="505"/>
      <c r="C810" s="505"/>
      <c r="D810" s="1198" t="s">
        <v>2110</v>
      </c>
      <c r="E810" s="1199" t="s">
        <v>70</v>
      </c>
      <c r="F810" s="1202"/>
      <c r="G810" s="1202"/>
      <c r="H810" s="1205" t="s">
        <v>2094</v>
      </c>
      <c r="I810" s="1202" t="s">
        <v>53</v>
      </c>
      <c r="J810" s="1202" t="s">
        <v>1917</v>
      </c>
      <c r="K810" s="1202" t="s">
        <v>1917</v>
      </c>
      <c r="L810" s="1202" t="s">
        <v>1918</v>
      </c>
      <c r="M810" s="1202" t="s">
        <v>2071</v>
      </c>
      <c r="N810" s="1202" t="s">
        <v>2111</v>
      </c>
      <c r="O810" s="1203" t="s">
        <v>73</v>
      </c>
      <c r="P810" s="1203" t="s">
        <v>73</v>
      </c>
      <c r="Q810" s="1203" t="s">
        <v>73</v>
      </c>
      <c r="R810" s="1203" t="s">
        <v>73</v>
      </c>
      <c r="S810" s="1198">
        <f>VLOOKUP($D810,'NI-San'!$B$1:$V$2048,12,FALSE)</f>
        <v>0</v>
      </c>
      <c r="T810" s="1198">
        <f>VLOOKUP($D810,'NI-San'!$B$1:$V$2048,13,FALSE)</f>
        <v>0</v>
      </c>
      <c r="U810" s="1198">
        <f>VLOOKUP($D810,'NI-San'!$B$1:$V$2048,16,FALSE)</f>
        <v>0</v>
      </c>
      <c r="V810" s="1198">
        <f>VLOOKUP($D810,'NI-San'!$B$1:$V$2048,17,FALSE)</f>
        <v>0</v>
      </c>
      <c r="W810" s="1198">
        <f>VLOOKUP($D810,'NI-San'!$B$1:$V$2048,18,FALSE)</f>
        <v>0</v>
      </c>
      <c r="X810" s="1198">
        <f>VLOOKUP($D810,'NI-San'!$B$1:$V$2048,19,FALSE)</f>
        <v>0</v>
      </c>
    </row>
    <row r="811" spans="1:24" hidden="1">
      <c r="A811" s="505"/>
      <c r="B811" s="505"/>
      <c r="C811" s="505"/>
      <c r="D811" s="1198" t="s">
        <v>2112</v>
      </c>
      <c r="E811" s="1199" t="s">
        <v>70</v>
      </c>
      <c r="F811" s="1202"/>
      <c r="G811" s="1202"/>
      <c r="H811" s="1205" t="s">
        <v>2094</v>
      </c>
      <c r="I811" s="1202" t="s">
        <v>53</v>
      </c>
      <c r="J811" s="1202" t="s">
        <v>1917</v>
      </c>
      <c r="K811" s="1202" t="s">
        <v>1917</v>
      </c>
      <c r="L811" s="1202" t="s">
        <v>1918</v>
      </c>
      <c r="M811" s="1202" t="s">
        <v>2071</v>
      </c>
      <c r="N811" s="1202" t="s">
        <v>2113</v>
      </c>
      <c r="O811" s="1203" t="s">
        <v>73</v>
      </c>
      <c r="P811" s="1203" t="s">
        <v>73</v>
      </c>
      <c r="Q811" s="1203" t="s">
        <v>73</v>
      </c>
      <c r="R811" s="1203" t="s">
        <v>73</v>
      </c>
      <c r="S811" s="1198">
        <f>VLOOKUP($D811,'NI-San'!$B$1:$V$2048,12,FALSE)</f>
        <v>0</v>
      </c>
      <c r="T811" s="1198">
        <f>VLOOKUP($D811,'NI-San'!$B$1:$V$2048,13,FALSE)</f>
        <v>0</v>
      </c>
      <c r="U811" s="1198">
        <f>VLOOKUP($D811,'NI-San'!$B$1:$V$2048,16,FALSE)</f>
        <v>0</v>
      </c>
      <c r="V811" s="1198">
        <f>VLOOKUP($D811,'NI-San'!$B$1:$V$2048,17,FALSE)</f>
        <v>0</v>
      </c>
      <c r="W811" s="1198">
        <f>VLOOKUP($D811,'NI-San'!$B$1:$V$2048,18,FALSE)</f>
        <v>0</v>
      </c>
      <c r="X811" s="1198">
        <f>VLOOKUP($D811,'NI-San'!$B$1:$V$2048,19,FALSE)</f>
        <v>0</v>
      </c>
    </row>
    <row r="812" spans="1:24" hidden="1">
      <c r="A812" s="505"/>
      <c r="B812" s="505"/>
      <c r="C812" s="505"/>
      <c r="D812" s="1198" t="s">
        <v>2114</v>
      </c>
      <c r="E812" s="1199" t="s">
        <v>70</v>
      </c>
      <c r="F812" s="1202"/>
      <c r="G812" s="1202"/>
      <c r="H812" s="1205" t="s">
        <v>2094</v>
      </c>
      <c r="I812" s="1202" t="s">
        <v>53</v>
      </c>
      <c r="J812" s="1202" t="s">
        <v>1917</v>
      </c>
      <c r="K812" s="1202" t="s">
        <v>1917</v>
      </c>
      <c r="L812" s="1202" t="s">
        <v>1918</v>
      </c>
      <c r="M812" s="1202" t="s">
        <v>2071</v>
      </c>
      <c r="N812" s="1202" t="s">
        <v>2115</v>
      </c>
      <c r="O812" s="1203" t="s">
        <v>73</v>
      </c>
      <c r="P812" s="1203" t="s">
        <v>73</v>
      </c>
      <c r="Q812" s="1203" t="s">
        <v>73</v>
      </c>
      <c r="R812" s="1203" t="s">
        <v>73</v>
      </c>
      <c r="S812" s="1198">
        <f>VLOOKUP($D812,'NI-San'!$B$1:$V$2048,12,FALSE)</f>
        <v>0</v>
      </c>
      <c r="T812" s="1198">
        <f>VLOOKUP($D812,'NI-San'!$B$1:$V$2048,13,FALSE)</f>
        <v>0</v>
      </c>
      <c r="U812" s="1198">
        <f>VLOOKUP($D812,'NI-San'!$B$1:$V$2048,16,FALSE)</f>
        <v>0</v>
      </c>
      <c r="V812" s="1198">
        <f>VLOOKUP($D812,'NI-San'!$B$1:$V$2048,17,FALSE)</f>
        <v>0</v>
      </c>
      <c r="W812" s="1198">
        <f>VLOOKUP($D812,'NI-San'!$B$1:$V$2048,18,FALSE)</f>
        <v>0</v>
      </c>
      <c r="X812" s="1198">
        <f>VLOOKUP($D812,'NI-San'!$B$1:$V$2048,19,FALSE)</f>
        <v>0</v>
      </c>
    </row>
    <row r="813" spans="1:24" hidden="1">
      <c r="A813" s="505"/>
      <c r="B813" s="505"/>
      <c r="C813" s="505"/>
      <c r="D813" s="1198" t="s">
        <v>2116</v>
      </c>
      <c r="E813" s="1199" t="s">
        <v>70</v>
      </c>
      <c r="F813" s="1202"/>
      <c r="G813" s="1202"/>
      <c r="H813" s="1205" t="s">
        <v>2117</v>
      </c>
      <c r="I813" s="1202" t="s">
        <v>53</v>
      </c>
      <c r="J813" s="1202" t="s">
        <v>1917</v>
      </c>
      <c r="K813" s="1202" t="s">
        <v>1917</v>
      </c>
      <c r="L813" s="1202" t="s">
        <v>1918</v>
      </c>
      <c r="M813" s="1202" t="s">
        <v>2071</v>
      </c>
      <c r="N813" s="1202" t="s">
        <v>2118</v>
      </c>
      <c r="O813" s="1203" t="s">
        <v>73</v>
      </c>
      <c r="P813" s="1203" t="s">
        <v>73</v>
      </c>
      <c r="Q813" s="1203" t="s">
        <v>73</v>
      </c>
      <c r="R813" s="1203" t="s">
        <v>73</v>
      </c>
      <c r="S813" s="1198">
        <f>VLOOKUP($D813,'NI-San'!$B$1:$V$2048,12,FALSE)</f>
        <v>0</v>
      </c>
      <c r="T813" s="1198">
        <f>VLOOKUP($D813,'NI-San'!$B$1:$V$2048,13,FALSE)</f>
        <v>0</v>
      </c>
      <c r="U813" s="1198">
        <f>VLOOKUP($D813,'NI-San'!$B$1:$V$2048,16,FALSE)</f>
        <v>0</v>
      </c>
      <c r="V813" s="1198">
        <f>VLOOKUP($D813,'NI-San'!$B$1:$V$2048,17,FALSE)</f>
        <v>0</v>
      </c>
      <c r="W813" s="1198">
        <f>VLOOKUP($D813,'NI-San'!$B$1:$V$2048,18,FALSE)</f>
        <v>0</v>
      </c>
      <c r="X813" s="1198">
        <f>VLOOKUP($D813,'NI-San'!$B$1:$V$2048,19,FALSE)</f>
        <v>0</v>
      </c>
    </row>
    <row r="814" spans="1:24" hidden="1">
      <c r="A814" s="505"/>
      <c r="B814" s="505"/>
      <c r="C814" s="505"/>
      <c r="D814" s="1198" t="s">
        <v>2119</v>
      </c>
      <c r="E814" s="1199" t="s">
        <v>70</v>
      </c>
      <c r="F814" s="1202"/>
      <c r="G814" s="1202"/>
      <c r="H814" s="1205" t="s">
        <v>2117</v>
      </c>
      <c r="I814" s="1202" t="s">
        <v>53</v>
      </c>
      <c r="J814" s="1202" t="s">
        <v>1917</v>
      </c>
      <c r="K814" s="1202" t="s">
        <v>1917</v>
      </c>
      <c r="L814" s="1202" t="s">
        <v>1918</v>
      </c>
      <c r="M814" s="1202" t="s">
        <v>2071</v>
      </c>
      <c r="N814" s="1202" t="s">
        <v>2120</v>
      </c>
      <c r="O814" s="1203" t="s">
        <v>73</v>
      </c>
      <c r="P814" s="1203" t="s">
        <v>73</v>
      </c>
      <c r="Q814" s="1203" t="s">
        <v>73</v>
      </c>
      <c r="R814" s="1203" t="s">
        <v>73</v>
      </c>
      <c r="S814" s="1198">
        <f>VLOOKUP($D814,'NI-San'!$B$1:$V$2048,12,FALSE)</f>
        <v>0</v>
      </c>
      <c r="T814" s="1198">
        <f>VLOOKUP($D814,'NI-San'!$B$1:$V$2048,13,FALSE)</f>
        <v>0</v>
      </c>
      <c r="U814" s="1198">
        <f>VLOOKUP($D814,'NI-San'!$B$1:$V$2048,16,FALSE)</f>
        <v>0</v>
      </c>
      <c r="V814" s="1198">
        <f>VLOOKUP($D814,'NI-San'!$B$1:$V$2048,17,FALSE)</f>
        <v>0</v>
      </c>
      <c r="W814" s="1198">
        <f>VLOOKUP($D814,'NI-San'!$B$1:$V$2048,18,FALSE)</f>
        <v>0</v>
      </c>
      <c r="X814" s="1198">
        <f>VLOOKUP($D814,'NI-San'!$B$1:$V$2048,19,FALSE)</f>
        <v>0</v>
      </c>
    </row>
    <row r="815" spans="1:24" hidden="1">
      <c r="A815" s="505"/>
      <c r="B815" s="505"/>
      <c r="C815" s="505"/>
      <c r="D815" s="1198" t="s">
        <v>2121</v>
      </c>
      <c r="E815" s="1199" t="s">
        <v>70</v>
      </c>
      <c r="F815" s="1202"/>
      <c r="G815" s="1202"/>
      <c r="H815" s="1205" t="s">
        <v>2117</v>
      </c>
      <c r="I815" s="1202" t="s">
        <v>53</v>
      </c>
      <c r="J815" s="1202" t="s">
        <v>1917</v>
      </c>
      <c r="K815" s="1202" t="s">
        <v>1917</v>
      </c>
      <c r="L815" s="1202" t="s">
        <v>1918</v>
      </c>
      <c r="M815" s="1202" t="s">
        <v>2071</v>
      </c>
      <c r="N815" s="1202" t="s">
        <v>2122</v>
      </c>
      <c r="O815" s="1203" t="s">
        <v>73</v>
      </c>
      <c r="P815" s="1203" t="s">
        <v>73</v>
      </c>
      <c r="Q815" s="1203" t="s">
        <v>73</v>
      </c>
      <c r="R815" s="1203" t="s">
        <v>73</v>
      </c>
      <c r="S815" s="1198">
        <f>VLOOKUP($D815,'NI-San'!$B$1:$V$2048,12,FALSE)</f>
        <v>0</v>
      </c>
      <c r="T815" s="1198">
        <f>VLOOKUP($D815,'NI-San'!$B$1:$V$2048,13,FALSE)</f>
        <v>0</v>
      </c>
      <c r="U815" s="1198">
        <f>VLOOKUP($D815,'NI-San'!$B$1:$V$2048,16,FALSE)</f>
        <v>0</v>
      </c>
      <c r="V815" s="1198">
        <f>VLOOKUP($D815,'NI-San'!$B$1:$V$2048,17,FALSE)</f>
        <v>0</v>
      </c>
      <c r="W815" s="1198">
        <f>VLOOKUP($D815,'NI-San'!$B$1:$V$2048,18,FALSE)</f>
        <v>0</v>
      </c>
      <c r="X815" s="1198">
        <f>VLOOKUP($D815,'NI-San'!$B$1:$V$2048,19,FALSE)</f>
        <v>0</v>
      </c>
    </row>
    <row r="816" spans="1:24" hidden="1">
      <c r="A816" s="505"/>
      <c r="B816" s="505"/>
      <c r="C816" s="505"/>
      <c r="D816" s="1198" t="s">
        <v>2123</v>
      </c>
      <c r="E816" s="1199" t="s">
        <v>70</v>
      </c>
      <c r="F816" s="1202"/>
      <c r="G816" s="1202"/>
      <c r="H816" s="1205" t="s">
        <v>2117</v>
      </c>
      <c r="I816" s="1202" t="s">
        <v>53</v>
      </c>
      <c r="J816" s="1202" t="s">
        <v>1917</v>
      </c>
      <c r="K816" s="1202" t="s">
        <v>1917</v>
      </c>
      <c r="L816" s="1202" t="s">
        <v>1918</v>
      </c>
      <c r="M816" s="1202" t="s">
        <v>2071</v>
      </c>
      <c r="N816" s="1202" t="s">
        <v>2124</v>
      </c>
      <c r="O816" s="1203" t="s">
        <v>73</v>
      </c>
      <c r="P816" s="1203" t="s">
        <v>73</v>
      </c>
      <c r="Q816" s="1203" t="s">
        <v>73</v>
      </c>
      <c r="R816" s="1203" t="s">
        <v>73</v>
      </c>
      <c r="S816" s="1198">
        <f>VLOOKUP($D816,'NI-San'!$B$1:$V$2048,12,FALSE)</f>
        <v>0</v>
      </c>
      <c r="T816" s="1198">
        <f>VLOOKUP($D816,'NI-San'!$B$1:$V$2048,13,FALSE)</f>
        <v>0</v>
      </c>
      <c r="U816" s="1198">
        <f>VLOOKUP($D816,'NI-San'!$B$1:$V$2048,16,FALSE)</f>
        <v>0</v>
      </c>
      <c r="V816" s="1198">
        <f>VLOOKUP($D816,'NI-San'!$B$1:$V$2048,17,FALSE)</f>
        <v>0</v>
      </c>
      <c r="W816" s="1198">
        <f>VLOOKUP($D816,'NI-San'!$B$1:$V$2048,18,FALSE)</f>
        <v>0</v>
      </c>
      <c r="X816" s="1198">
        <f>VLOOKUP($D816,'NI-San'!$B$1:$V$2048,19,FALSE)</f>
        <v>0</v>
      </c>
    </row>
    <row r="817" spans="1:24" hidden="1">
      <c r="A817" s="505"/>
      <c r="B817" s="505"/>
      <c r="C817" s="505"/>
      <c r="D817" s="1198" t="s">
        <v>2125</v>
      </c>
      <c r="E817" s="1199" t="s">
        <v>70</v>
      </c>
      <c r="F817" s="1202"/>
      <c r="G817" s="1202"/>
      <c r="H817" s="1205" t="s">
        <v>2117</v>
      </c>
      <c r="I817" s="1202" t="s">
        <v>53</v>
      </c>
      <c r="J817" s="1202" t="s">
        <v>1917</v>
      </c>
      <c r="K817" s="1202" t="s">
        <v>1917</v>
      </c>
      <c r="L817" s="1202" t="s">
        <v>1918</v>
      </c>
      <c r="M817" s="1202" t="s">
        <v>2071</v>
      </c>
      <c r="N817" s="1202" t="s">
        <v>2126</v>
      </c>
      <c r="O817" s="1203" t="s">
        <v>73</v>
      </c>
      <c r="P817" s="1203" t="s">
        <v>73</v>
      </c>
      <c r="Q817" s="1203" t="s">
        <v>73</v>
      </c>
      <c r="R817" s="1203" t="s">
        <v>73</v>
      </c>
      <c r="S817" s="1198">
        <f>VLOOKUP($D817,'NI-San'!$B$1:$V$2048,12,FALSE)</f>
        <v>0</v>
      </c>
      <c r="T817" s="1198">
        <f>VLOOKUP($D817,'NI-San'!$B$1:$V$2048,13,FALSE)</f>
        <v>0</v>
      </c>
      <c r="U817" s="1198">
        <f>VLOOKUP($D817,'NI-San'!$B$1:$V$2048,16,FALSE)</f>
        <v>0</v>
      </c>
      <c r="V817" s="1198">
        <f>VLOOKUP($D817,'NI-San'!$B$1:$V$2048,17,FALSE)</f>
        <v>0</v>
      </c>
      <c r="W817" s="1198">
        <f>VLOOKUP($D817,'NI-San'!$B$1:$V$2048,18,FALSE)</f>
        <v>0</v>
      </c>
      <c r="X817" s="1198">
        <f>VLOOKUP($D817,'NI-San'!$B$1:$V$2048,19,FALSE)</f>
        <v>0</v>
      </c>
    </row>
    <row r="818" spans="1:24" hidden="1">
      <c r="A818" s="505"/>
      <c r="B818" s="505"/>
      <c r="C818" s="505"/>
      <c r="D818" s="1198" t="s">
        <v>2127</v>
      </c>
      <c r="E818" s="1199" t="s">
        <v>70</v>
      </c>
      <c r="F818" s="1202"/>
      <c r="G818" s="1202"/>
      <c r="H818" s="1205" t="s">
        <v>2117</v>
      </c>
      <c r="I818" s="1202" t="s">
        <v>53</v>
      </c>
      <c r="J818" s="1202" t="s">
        <v>1917</v>
      </c>
      <c r="K818" s="1202" t="s">
        <v>1917</v>
      </c>
      <c r="L818" s="1202" t="s">
        <v>1918</v>
      </c>
      <c r="M818" s="1202" t="s">
        <v>2071</v>
      </c>
      <c r="N818" s="1202" t="s">
        <v>2128</v>
      </c>
      <c r="O818" s="1203" t="s">
        <v>73</v>
      </c>
      <c r="P818" s="1203" t="s">
        <v>73</v>
      </c>
      <c r="Q818" s="1203" t="s">
        <v>73</v>
      </c>
      <c r="R818" s="1203" t="s">
        <v>73</v>
      </c>
      <c r="S818" s="1198">
        <f>VLOOKUP($D818,'NI-San'!$B$1:$V$2048,12,FALSE)</f>
        <v>0</v>
      </c>
      <c r="T818" s="1198">
        <f>VLOOKUP($D818,'NI-San'!$B$1:$V$2048,13,FALSE)</f>
        <v>0</v>
      </c>
      <c r="U818" s="1198">
        <f>VLOOKUP($D818,'NI-San'!$B$1:$V$2048,16,FALSE)</f>
        <v>0</v>
      </c>
      <c r="V818" s="1198">
        <f>VLOOKUP($D818,'NI-San'!$B$1:$V$2048,17,FALSE)</f>
        <v>0</v>
      </c>
      <c r="W818" s="1198">
        <f>VLOOKUP($D818,'NI-San'!$B$1:$V$2048,18,FALSE)</f>
        <v>0</v>
      </c>
      <c r="X818" s="1198">
        <f>VLOOKUP($D818,'NI-San'!$B$1:$V$2048,19,FALSE)</f>
        <v>0</v>
      </c>
    </row>
    <row r="819" spans="1:24" hidden="1">
      <c r="A819" s="505"/>
      <c r="B819" s="505"/>
      <c r="C819" s="505"/>
      <c r="D819" s="1198" t="s">
        <v>2129</v>
      </c>
      <c r="E819" s="1199" t="s">
        <v>70</v>
      </c>
      <c r="F819" s="1202"/>
      <c r="G819" s="1202"/>
      <c r="H819" s="1205" t="s">
        <v>2117</v>
      </c>
      <c r="I819" s="1202" t="s">
        <v>53</v>
      </c>
      <c r="J819" s="1202" t="s">
        <v>1917</v>
      </c>
      <c r="K819" s="1202" t="s">
        <v>1917</v>
      </c>
      <c r="L819" s="1202" t="s">
        <v>1918</v>
      </c>
      <c r="M819" s="1202" t="s">
        <v>2071</v>
      </c>
      <c r="N819" s="1202" t="s">
        <v>2130</v>
      </c>
      <c r="O819" s="1203" t="s">
        <v>73</v>
      </c>
      <c r="P819" s="1203" t="s">
        <v>73</v>
      </c>
      <c r="Q819" s="1203" t="s">
        <v>73</v>
      </c>
      <c r="R819" s="1203" t="s">
        <v>73</v>
      </c>
      <c r="S819" s="1198">
        <f>VLOOKUP($D819,'NI-San'!$B$1:$V$2048,12,FALSE)</f>
        <v>0</v>
      </c>
      <c r="T819" s="1198">
        <f>VLOOKUP($D819,'NI-San'!$B$1:$V$2048,13,FALSE)</f>
        <v>0</v>
      </c>
      <c r="U819" s="1198">
        <f>VLOOKUP($D819,'NI-San'!$B$1:$V$2048,16,FALSE)</f>
        <v>0</v>
      </c>
      <c r="V819" s="1198">
        <f>VLOOKUP($D819,'NI-San'!$B$1:$V$2048,17,FALSE)</f>
        <v>0</v>
      </c>
      <c r="W819" s="1198">
        <f>VLOOKUP($D819,'NI-San'!$B$1:$V$2048,18,FALSE)</f>
        <v>0</v>
      </c>
      <c r="X819" s="1198">
        <f>VLOOKUP($D819,'NI-San'!$B$1:$V$2048,19,FALSE)</f>
        <v>0</v>
      </c>
    </row>
    <row r="820" spans="1:24" hidden="1">
      <c r="A820" s="505"/>
      <c r="B820" s="505"/>
      <c r="C820" s="505"/>
      <c r="D820" s="1198" t="s">
        <v>2131</v>
      </c>
      <c r="E820" s="1199" t="s">
        <v>70</v>
      </c>
      <c r="F820" s="1202"/>
      <c r="G820" s="1202"/>
      <c r="H820" s="1205" t="s">
        <v>2117</v>
      </c>
      <c r="I820" s="1202" t="s">
        <v>53</v>
      </c>
      <c r="J820" s="1202" t="s">
        <v>1917</v>
      </c>
      <c r="K820" s="1202" t="s">
        <v>1917</v>
      </c>
      <c r="L820" s="1202" t="s">
        <v>1918</v>
      </c>
      <c r="M820" s="1202" t="s">
        <v>2071</v>
      </c>
      <c r="N820" s="1202" t="s">
        <v>2132</v>
      </c>
      <c r="O820" s="1203" t="s">
        <v>73</v>
      </c>
      <c r="P820" s="1203" t="s">
        <v>73</v>
      </c>
      <c r="Q820" s="1203" t="s">
        <v>73</v>
      </c>
      <c r="R820" s="1203" t="s">
        <v>73</v>
      </c>
      <c r="S820" s="1198">
        <f>VLOOKUP($D820,'NI-San'!$B$1:$V$2048,12,FALSE)</f>
        <v>0</v>
      </c>
      <c r="T820" s="1198">
        <f>VLOOKUP($D820,'NI-San'!$B$1:$V$2048,13,FALSE)</f>
        <v>0</v>
      </c>
      <c r="U820" s="1198">
        <f>VLOOKUP($D820,'NI-San'!$B$1:$V$2048,16,FALSE)</f>
        <v>0</v>
      </c>
      <c r="V820" s="1198">
        <f>VLOOKUP($D820,'NI-San'!$B$1:$V$2048,17,FALSE)</f>
        <v>0</v>
      </c>
      <c r="W820" s="1198">
        <f>VLOOKUP($D820,'NI-San'!$B$1:$V$2048,18,FALSE)</f>
        <v>0</v>
      </c>
      <c r="X820" s="1198">
        <f>VLOOKUP($D820,'NI-San'!$B$1:$V$2048,19,FALSE)</f>
        <v>0</v>
      </c>
    </row>
    <row r="821" spans="1:24" hidden="1">
      <c r="A821" s="505"/>
      <c r="B821" s="505"/>
      <c r="C821" s="505"/>
      <c r="D821" s="1198" t="s">
        <v>2133</v>
      </c>
      <c r="E821" s="1199" t="s">
        <v>70</v>
      </c>
      <c r="F821" s="1202"/>
      <c r="G821" s="1202"/>
      <c r="H821" s="1205" t="s">
        <v>2117</v>
      </c>
      <c r="I821" s="1202" t="s">
        <v>53</v>
      </c>
      <c r="J821" s="1202" t="s">
        <v>1917</v>
      </c>
      <c r="K821" s="1202" t="s">
        <v>1917</v>
      </c>
      <c r="L821" s="1202" t="s">
        <v>1918</v>
      </c>
      <c r="M821" s="1202" t="s">
        <v>2071</v>
      </c>
      <c r="N821" s="1202" t="s">
        <v>2134</v>
      </c>
      <c r="O821" s="1203" t="s">
        <v>73</v>
      </c>
      <c r="P821" s="1203" t="s">
        <v>73</v>
      </c>
      <c r="Q821" s="1203" t="s">
        <v>73</v>
      </c>
      <c r="R821" s="1203" t="s">
        <v>73</v>
      </c>
      <c r="S821" s="1198">
        <f>VLOOKUP($D821,'NI-San'!$B$1:$V$2048,12,FALSE)</f>
        <v>0</v>
      </c>
      <c r="T821" s="1198">
        <f>VLOOKUP($D821,'NI-San'!$B$1:$V$2048,13,FALSE)</f>
        <v>0</v>
      </c>
      <c r="U821" s="1198">
        <f>VLOOKUP($D821,'NI-San'!$B$1:$V$2048,16,FALSE)</f>
        <v>0</v>
      </c>
      <c r="V821" s="1198">
        <f>VLOOKUP($D821,'NI-San'!$B$1:$V$2048,17,FALSE)</f>
        <v>0</v>
      </c>
      <c r="W821" s="1198">
        <f>VLOOKUP($D821,'NI-San'!$B$1:$V$2048,18,FALSE)</f>
        <v>0</v>
      </c>
      <c r="X821" s="1198">
        <f>VLOOKUP($D821,'NI-San'!$B$1:$V$2048,19,FALSE)</f>
        <v>0</v>
      </c>
    </row>
    <row r="822" spans="1:24" hidden="1">
      <c r="A822" s="505"/>
      <c r="B822" s="505"/>
      <c r="C822" s="505"/>
      <c r="D822" s="1198" t="s">
        <v>2135</v>
      </c>
      <c r="E822" s="1199" t="s">
        <v>70</v>
      </c>
      <c r="F822" s="1202"/>
      <c r="G822" s="1202"/>
      <c r="H822" s="1205" t="s">
        <v>2117</v>
      </c>
      <c r="I822" s="1202" t="s">
        <v>53</v>
      </c>
      <c r="J822" s="1202" t="s">
        <v>1917</v>
      </c>
      <c r="K822" s="1202" t="s">
        <v>1917</v>
      </c>
      <c r="L822" s="1202" t="s">
        <v>1918</v>
      </c>
      <c r="M822" s="1202" t="s">
        <v>2071</v>
      </c>
      <c r="N822" s="1202" t="s">
        <v>2136</v>
      </c>
      <c r="O822" s="1203" t="s">
        <v>73</v>
      </c>
      <c r="P822" s="1203" t="s">
        <v>73</v>
      </c>
      <c r="Q822" s="1203" t="s">
        <v>73</v>
      </c>
      <c r="R822" s="1203" t="s">
        <v>73</v>
      </c>
      <c r="S822" s="1198">
        <f>VLOOKUP($D822,'NI-San'!$B$1:$V$2048,12,FALSE)</f>
        <v>0</v>
      </c>
      <c r="T822" s="1198">
        <f>VLOOKUP($D822,'NI-San'!$B$1:$V$2048,13,FALSE)</f>
        <v>0</v>
      </c>
      <c r="U822" s="1198">
        <f>VLOOKUP($D822,'NI-San'!$B$1:$V$2048,16,FALSE)</f>
        <v>0</v>
      </c>
      <c r="V822" s="1198">
        <f>VLOOKUP($D822,'NI-San'!$B$1:$V$2048,17,FALSE)</f>
        <v>0</v>
      </c>
      <c r="W822" s="1198">
        <f>VLOOKUP($D822,'NI-San'!$B$1:$V$2048,18,FALSE)</f>
        <v>0</v>
      </c>
      <c r="X822" s="1198">
        <f>VLOOKUP($D822,'NI-San'!$B$1:$V$2048,19,FALSE)</f>
        <v>0</v>
      </c>
    </row>
    <row r="823" spans="1:24" hidden="1">
      <c r="A823" s="505"/>
      <c r="B823" s="505"/>
      <c r="C823" s="505"/>
      <c r="D823" s="1198" t="s">
        <v>2137</v>
      </c>
      <c r="E823" s="1199" t="s">
        <v>70</v>
      </c>
      <c r="F823" s="1202"/>
      <c r="G823" s="1202"/>
      <c r="H823" s="1205" t="s">
        <v>2117</v>
      </c>
      <c r="I823" s="1202" t="s">
        <v>53</v>
      </c>
      <c r="J823" s="1202" t="s">
        <v>1917</v>
      </c>
      <c r="K823" s="1202" t="s">
        <v>1917</v>
      </c>
      <c r="L823" s="1202" t="s">
        <v>1918</v>
      </c>
      <c r="M823" s="1202" t="s">
        <v>2071</v>
      </c>
      <c r="N823" s="1202" t="s">
        <v>2138</v>
      </c>
      <c r="O823" s="1203" t="s">
        <v>73</v>
      </c>
      <c r="P823" s="1203" t="s">
        <v>73</v>
      </c>
      <c r="Q823" s="1203" t="s">
        <v>73</v>
      </c>
      <c r="R823" s="1203" t="s">
        <v>73</v>
      </c>
      <c r="S823" s="1198">
        <f>VLOOKUP($D823,'NI-San'!$B$1:$V$2048,12,FALSE)</f>
        <v>0</v>
      </c>
      <c r="T823" s="1198">
        <f>VLOOKUP($D823,'NI-San'!$B$1:$V$2048,13,FALSE)</f>
        <v>0</v>
      </c>
      <c r="U823" s="1198">
        <f>VLOOKUP($D823,'NI-San'!$B$1:$V$2048,16,FALSE)</f>
        <v>0</v>
      </c>
      <c r="V823" s="1198">
        <f>VLOOKUP($D823,'NI-San'!$B$1:$V$2048,17,FALSE)</f>
        <v>0</v>
      </c>
      <c r="W823" s="1198">
        <f>VLOOKUP($D823,'NI-San'!$B$1:$V$2048,18,FALSE)</f>
        <v>0</v>
      </c>
      <c r="X823" s="1198">
        <f>VLOOKUP($D823,'NI-San'!$B$1:$V$2048,19,FALSE)</f>
        <v>0</v>
      </c>
    </row>
    <row r="824" spans="1:24" hidden="1">
      <c r="A824" s="505"/>
      <c r="B824" s="505"/>
      <c r="C824" s="505"/>
      <c r="D824" s="1198" t="s">
        <v>2139</v>
      </c>
      <c r="E824" s="1199" t="s">
        <v>70</v>
      </c>
      <c r="F824" s="1202"/>
      <c r="G824" s="1202"/>
      <c r="H824" s="1202"/>
      <c r="I824" s="1202" t="s">
        <v>71</v>
      </c>
      <c r="J824" s="1202"/>
      <c r="K824" s="1202"/>
      <c r="L824" s="1202"/>
      <c r="M824" s="1202"/>
      <c r="N824" s="1202" t="s">
        <v>2140</v>
      </c>
      <c r="O824" s="1203" t="s">
        <v>73</v>
      </c>
      <c r="P824" s="1203" t="s">
        <v>73</v>
      </c>
      <c r="Q824" s="1203" t="s">
        <v>73</v>
      </c>
      <c r="R824" s="1203" t="s">
        <v>73</v>
      </c>
      <c r="S824" s="1198">
        <f>VLOOKUP($D824,'NI-San'!$B$1:$V$2048,12,FALSE)</f>
        <v>255</v>
      </c>
      <c r="T824" s="1198">
        <f>VLOOKUP($D824,'NI-San'!$B$1:$V$2048,13,FALSE)</f>
        <v>233</v>
      </c>
      <c r="U824" s="1198">
        <f>VLOOKUP($D824,'NI-San'!$B$1:$V$2048,16,FALSE)</f>
        <v>0</v>
      </c>
      <c r="V824" s="1198">
        <f>VLOOKUP($D824,'NI-San'!$B$1:$V$2048,17,FALSE)</f>
        <v>0</v>
      </c>
      <c r="W824" s="1198">
        <f>VLOOKUP($D824,'NI-San'!$B$1:$V$2048,18,FALSE)</f>
        <v>0</v>
      </c>
      <c r="X824" s="1198">
        <f>VLOOKUP($D824,'NI-San'!$B$1:$V$2048,19,FALSE)</f>
        <v>0</v>
      </c>
    </row>
    <row r="825" spans="1:24" hidden="1">
      <c r="A825" s="505"/>
      <c r="B825" s="505"/>
      <c r="C825" s="505"/>
      <c r="D825" s="1198" t="s">
        <v>2141</v>
      </c>
      <c r="E825" s="1199" t="s">
        <v>70</v>
      </c>
      <c r="F825" s="1202"/>
      <c r="G825" s="1202"/>
      <c r="H825" s="1205" t="s">
        <v>2142</v>
      </c>
      <c r="I825" s="1202" t="s">
        <v>53</v>
      </c>
      <c r="J825" s="1202" t="s">
        <v>1917</v>
      </c>
      <c r="K825" s="1202" t="s">
        <v>1917</v>
      </c>
      <c r="L825" s="1202" t="s">
        <v>1918</v>
      </c>
      <c r="M825" s="1202" t="s">
        <v>2143</v>
      </c>
      <c r="N825" s="1202" t="s">
        <v>2144</v>
      </c>
      <c r="O825" s="1203" t="s">
        <v>73</v>
      </c>
      <c r="P825" s="1203" t="s">
        <v>73</v>
      </c>
      <c r="Q825" s="1203" t="s">
        <v>73</v>
      </c>
      <c r="R825" s="1203" t="s">
        <v>73</v>
      </c>
      <c r="S825" s="1198">
        <f>VLOOKUP($D825,'NI-San'!$B$1:$V$2048,12,FALSE)</f>
        <v>131</v>
      </c>
      <c r="T825" s="1198">
        <f>VLOOKUP($D825,'NI-San'!$B$1:$V$2048,13,FALSE)</f>
        <v>116</v>
      </c>
      <c r="U825" s="1198">
        <f>VLOOKUP($D825,'NI-San'!$B$1:$V$2048,16,FALSE)</f>
        <v>0</v>
      </c>
      <c r="V825" s="1198">
        <f>VLOOKUP($D825,'NI-San'!$B$1:$V$2048,17,FALSE)</f>
        <v>0</v>
      </c>
      <c r="W825" s="1198">
        <f>VLOOKUP($D825,'NI-San'!$B$1:$V$2048,18,FALSE)</f>
        <v>0</v>
      </c>
      <c r="X825" s="1198">
        <f>VLOOKUP($D825,'NI-San'!$B$1:$V$2048,19,FALSE)</f>
        <v>0</v>
      </c>
    </row>
    <row r="826" spans="1:24" hidden="1">
      <c r="A826" s="505"/>
      <c r="B826" s="505"/>
      <c r="C826" s="505"/>
      <c r="D826" s="1198" t="s">
        <v>2145</v>
      </c>
      <c r="E826" s="1199" t="s">
        <v>70</v>
      </c>
      <c r="F826" s="1202"/>
      <c r="G826" s="1202"/>
      <c r="H826" s="1205" t="s">
        <v>2142</v>
      </c>
      <c r="I826" s="1202" t="s">
        <v>53</v>
      </c>
      <c r="J826" s="1202" t="s">
        <v>1917</v>
      </c>
      <c r="K826" s="1202" t="s">
        <v>1917</v>
      </c>
      <c r="L826" s="1202" t="s">
        <v>1918</v>
      </c>
      <c r="M826" s="1202" t="s">
        <v>2143</v>
      </c>
      <c r="N826" s="1202" t="s">
        <v>2146</v>
      </c>
      <c r="O826" s="1203" t="s">
        <v>73</v>
      </c>
      <c r="P826" s="1203" t="s">
        <v>73</v>
      </c>
      <c r="Q826" s="1203" t="s">
        <v>73</v>
      </c>
      <c r="R826" s="1203" t="s">
        <v>73</v>
      </c>
      <c r="S826" s="1198">
        <f>VLOOKUP($D826,'NI-San'!$B$1:$V$2048,12,FALSE)</f>
        <v>0</v>
      </c>
      <c r="T826" s="1198">
        <f>VLOOKUP($D826,'NI-San'!$B$1:$V$2048,13,FALSE)</f>
        <v>0</v>
      </c>
      <c r="U826" s="1198">
        <f>VLOOKUP($D826,'NI-San'!$B$1:$V$2048,16,FALSE)</f>
        <v>0</v>
      </c>
      <c r="V826" s="1198">
        <f>VLOOKUP($D826,'NI-San'!$B$1:$V$2048,17,FALSE)</f>
        <v>0</v>
      </c>
      <c r="W826" s="1198">
        <f>VLOOKUP($D826,'NI-San'!$B$1:$V$2048,18,FALSE)</f>
        <v>0</v>
      </c>
      <c r="X826" s="1198">
        <f>VLOOKUP($D826,'NI-San'!$B$1:$V$2048,19,FALSE)</f>
        <v>0</v>
      </c>
    </row>
    <row r="827" spans="1:24" hidden="1">
      <c r="A827" s="505"/>
      <c r="B827" s="505"/>
      <c r="C827" s="505"/>
      <c r="D827" s="1198" t="s">
        <v>2147</v>
      </c>
      <c r="E827" s="1199" t="s">
        <v>70</v>
      </c>
      <c r="F827" s="1202"/>
      <c r="G827" s="1202"/>
      <c r="H827" s="1205" t="s">
        <v>2142</v>
      </c>
      <c r="I827" s="1202" t="s">
        <v>53</v>
      </c>
      <c r="J827" s="1202" t="s">
        <v>1917</v>
      </c>
      <c r="K827" s="1202" t="s">
        <v>1917</v>
      </c>
      <c r="L827" s="1202" t="s">
        <v>1918</v>
      </c>
      <c r="M827" s="1202" t="s">
        <v>2143</v>
      </c>
      <c r="N827" s="1202" t="s">
        <v>2148</v>
      </c>
      <c r="O827" s="1203" t="s">
        <v>73</v>
      </c>
      <c r="P827" s="1203" t="s">
        <v>73</v>
      </c>
      <c r="Q827" s="1203" t="s">
        <v>73</v>
      </c>
      <c r="R827" s="1203" t="s">
        <v>73</v>
      </c>
      <c r="S827" s="1198">
        <f>VLOOKUP($D827,'NI-San'!$B$1:$V$2048,12,FALSE)</f>
        <v>62</v>
      </c>
      <c r="T827" s="1198">
        <f>VLOOKUP($D827,'NI-San'!$B$1:$V$2048,13,FALSE)</f>
        <v>61</v>
      </c>
      <c r="U827" s="1198">
        <f>VLOOKUP($D827,'NI-San'!$B$1:$V$2048,16,FALSE)</f>
        <v>0</v>
      </c>
      <c r="V827" s="1198">
        <f>VLOOKUP($D827,'NI-San'!$B$1:$V$2048,17,FALSE)</f>
        <v>0</v>
      </c>
      <c r="W827" s="1198">
        <f>VLOOKUP($D827,'NI-San'!$B$1:$V$2048,18,FALSE)</f>
        <v>0</v>
      </c>
      <c r="X827" s="1198">
        <f>VLOOKUP($D827,'NI-San'!$B$1:$V$2048,19,FALSE)</f>
        <v>0</v>
      </c>
    </row>
    <row r="828" spans="1:24" hidden="1">
      <c r="A828" s="505"/>
      <c r="B828" s="505"/>
      <c r="C828" s="505"/>
      <c r="D828" s="1198" t="s">
        <v>2149</v>
      </c>
      <c r="E828" s="1199" t="s">
        <v>70</v>
      </c>
      <c r="F828" s="1202"/>
      <c r="G828" s="1202"/>
      <c r="H828" s="1205" t="s">
        <v>2142</v>
      </c>
      <c r="I828" s="1202" t="s">
        <v>53</v>
      </c>
      <c r="J828" s="1202" t="s">
        <v>1917</v>
      </c>
      <c r="K828" s="1202" t="s">
        <v>1917</v>
      </c>
      <c r="L828" s="1202" t="s">
        <v>1918</v>
      </c>
      <c r="M828" s="1202" t="s">
        <v>2143</v>
      </c>
      <c r="N828" s="1202" t="s">
        <v>2150</v>
      </c>
      <c r="O828" s="1203" t="s">
        <v>73</v>
      </c>
      <c r="P828" s="1203" t="s">
        <v>73</v>
      </c>
      <c r="Q828" s="1203" t="s">
        <v>73</v>
      </c>
      <c r="R828" s="1203" t="s">
        <v>73</v>
      </c>
      <c r="S828" s="1198">
        <f>VLOOKUP($D828,'NI-San'!$B$1:$V$2048,12,FALSE)</f>
        <v>1</v>
      </c>
      <c r="T828" s="1198">
        <f>VLOOKUP($D828,'NI-San'!$B$1:$V$2048,13,FALSE)</f>
        <v>1</v>
      </c>
      <c r="U828" s="1198">
        <f>VLOOKUP($D828,'NI-San'!$B$1:$V$2048,16,FALSE)</f>
        <v>0</v>
      </c>
      <c r="V828" s="1198">
        <f>VLOOKUP($D828,'NI-San'!$B$1:$V$2048,17,FALSE)</f>
        <v>0</v>
      </c>
      <c r="W828" s="1198">
        <f>VLOOKUP($D828,'NI-San'!$B$1:$V$2048,18,FALSE)</f>
        <v>0</v>
      </c>
      <c r="X828" s="1198">
        <f>VLOOKUP($D828,'NI-San'!$B$1:$V$2048,19,FALSE)</f>
        <v>0</v>
      </c>
    </row>
    <row r="829" spans="1:24" hidden="1">
      <c r="A829" s="505"/>
      <c r="B829" s="505"/>
      <c r="C829" s="505"/>
      <c r="D829" s="1198" t="s">
        <v>2151</v>
      </c>
      <c r="E829" s="1199" t="s">
        <v>70</v>
      </c>
      <c r="F829" s="1202"/>
      <c r="G829" s="1202"/>
      <c r="H829" s="1205" t="s">
        <v>2142</v>
      </c>
      <c r="I829" s="1202" t="s">
        <v>53</v>
      </c>
      <c r="J829" s="1202" t="s">
        <v>1917</v>
      </c>
      <c r="K829" s="1202" t="s">
        <v>1917</v>
      </c>
      <c r="L829" s="1202" t="s">
        <v>1918</v>
      </c>
      <c r="M829" s="1202" t="s">
        <v>2143</v>
      </c>
      <c r="N829" s="1202" t="s">
        <v>2152</v>
      </c>
      <c r="O829" s="1203" t="s">
        <v>73</v>
      </c>
      <c r="P829" s="1203" t="s">
        <v>73</v>
      </c>
      <c r="Q829" s="1203" t="s">
        <v>73</v>
      </c>
      <c r="R829" s="1203" t="s">
        <v>73</v>
      </c>
      <c r="S829" s="1198">
        <f>VLOOKUP($D829,'NI-San'!$B$1:$V$2048,12,FALSE)</f>
        <v>0</v>
      </c>
      <c r="T829" s="1198">
        <f>VLOOKUP($D829,'NI-San'!$B$1:$V$2048,13,FALSE)</f>
        <v>0</v>
      </c>
      <c r="U829" s="1198">
        <f>VLOOKUP($D829,'NI-San'!$B$1:$V$2048,16,FALSE)</f>
        <v>0</v>
      </c>
      <c r="V829" s="1198">
        <f>VLOOKUP($D829,'NI-San'!$B$1:$V$2048,17,FALSE)</f>
        <v>0</v>
      </c>
      <c r="W829" s="1198">
        <f>VLOOKUP($D829,'NI-San'!$B$1:$V$2048,18,FALSE)</f>
        <v>0</v>
      </c>
      <c r="X829" s="1198">
        <f>VLOOKUP($D829,'NI-San'!$B$1:$V$2048,19,FALSE)</f>
        <v>0</v>
      </c>
    </row>
    <row r="830" spans="1:24" hidden="1">
      <c r="A830" s="505"/>
      <c r="B830" s="505"/>
      <c r="C830" s="505"/>
      <c r="D830" s="1198" t="s">
        <v>2153</v>
      </c>
      <c r="E830" s="1199" t="s">
        <v>70</v>
      </c>
      <c r="F830" s="1202"/>
      <c r="G830" s="1202"/>
      <c r="H830" s="1205" t="s">
        <v>2142</v>
      </c>
      <c r="I830" s="1202" t="s">
        <v>53</v>
      </c>
      <c r="J830" s="1202" t="s">
        <v>1917</v>
      </c>
      <c r="K830" s="1202" t="s">
        <v>1917</v>
      </c>
      <c r="L830" s="1202" t="s">
        <v>1918</v>
      </c>
      <c r="M830" s="1202" t="s">
        <v>2143</v>
      </c>
      <c r="N830" s="1202" t="s">
        <v>2154</v>
      </c>
      <c r="O830" s="1203" t="s">
        <v>73</v>
      </c>
      <c r="P830" s="1203" t="s">
        <v>73</v>
      </c>
      <c r="Q830" s="1203" t="s">
        <v>73</v>
      </c>
      <c r="R830" s="1203" t="s">
        <v>73</v>
      </c>
      <c r="S830" s="1198">
        <f>VLOOKUP($D830,'NI-San'!$B$1:$V$2048,12,FALSE)</f>
        <v>2</v>
      </c>
      <c r="T830" s="1198">
        <f>VLOOKUP($D830,'NI-San'!$B$1:$V$2048,13,FALSE)</f>
        <v>2</v>
      </c>
      <c r="U830" s="1198">
        <f>VLOOKUP($D830,'NI-San'!$B$1:$V$2048,16,FALSE)</f>
        <v>0</v>
      </c>
      <c r="V830" s="1198">
        <f>VLOOKUP($D830,'NI-San'!$B$1:$V$2048,17,FALSE)</f>
        <v>0</v>
      </c>
      <c r="W830" s="1198">
        <f>VLOOKUP($D830,'NI-San'!$B$1:$V$2048,18,FALSE)</f>
        <v>0</v>
      </c>
      <c r="X830" s="1198">
        <f>VLOOKUP($D830,'NI-San'!$B$1:$V$2048,19,FALSE)</f>
        <v>0</v>
      </c>
    </row>
    <row r="831" spans="1:24" hidden="1">
      <c r="A831" s="505"/>
      <c r="B831" s="505"/>
      <c r="C831" s="505"/>
      <c r="D831" s="1198" t="s">
        <v>2155</v>
      </c>
      <c r="E831" s="1199" t="s">
        <v>70</v>
      </c>
      <c r="F831" s="1202"/>
      <c r="G831" s="1202"/>
      <c r="H831" s="1205" t="s">
        <v>2142</v>
      </c>
      <c r="I831" s="1202" t="s">
        <v>53</v>
      </c>
      <c r="J831" s="1202" t="s">
        <v>1917</v>
      </c>
      <c r="K831" s="1202" t="s">
        <v>1917</v>
      </c>
      <c r="L831" s="1202" t="s">
        <v>1918</v>
      </c>
      <c r="M831" s="1202" t="s">
        <v>2143</v>
      </c>
      <c r="N831" s="1202" t="s">
        <v>2156</v>
      </c>
      <c r="O831" s="1203" t="s">
        <v>73</v>
      </c>
      <c r="P831" s="1203" t="s">
        <v>73</v>
      </c>
      <c r="Q831" s="1203" t="s">
        <v>73</v>
      </c>
      <c r="R831" s="1203" t="s">
        <v>73</v>
      </c>
      <c r="S831" s="1198">
        <f>VLOOKUP($D831,'NI-San'!$B$1:$V$2048,12,FALSE)</f>
        <v>4</v>
      </c>
      <c r="T831" s="1198">
        <f>VLOOKUP($D831,'NI-San'!$B$1:$V$2048,13,FALSE)</f>
        <v>3</v>
      </c>
      <c r="U831" s="1198">
        <f>VLOOKUP($D831,'NI-San'!$B$1:$V$2048,16,FALSE)</f>
        <v>0</v>
      </c>
      <c r="V831" s="1198">
        <f>VLOOKUP($D831,'NI-San'!$B$1:$V$2048,17,FALSE)</f>
        <v>0</v>
      </c>
      <c r="W831" s="1198">
        <f>VLOOKUP($D831,'NI-San'!$B$1:$V$2048,18,FALSE)</f>
        <v>0</v>
      </c>
      <c r="X831" s="1198">
        <f>VLOOKUP($D831,'NI-San'!$B$1:$V$2048,19,FALSE)</f>
        <v>0</v>
      </c>
    </row>
    <row r="832" spans="1:24" hidden="1">
      <c r="A832" s="505"/>
      <c r="B832" s="505"/>
      <c r="C832" s="505"/>
      <c r="D832" s="1198" t="s">
        <v>2157</v>
      </c>
      <c r="E832" s="1199" t="s">
        <v>70</v>
      </c>
      <c r="F832" s="1202"/>
      <c r="G832" s="1202"/>
      <c r="H832" s="1205" t="s">
        <v>2142</v>
      </c>
      <c r="I832" s="1202" t="s">
        <v>53</v>
      </c>
      <c r="J832" s="1202" t="s">
        <v>1917</v>
      </c>
      <c r="K832" s="1202" t="s">
        <v>1917</v>
      </c>
      <c r="L832" s="1202" t="s">
        <v>1918</v>
      </c>
      <c r="M832" s="1202" t="s">
        <v>2143</v>
      </c>
      <c r="N832" s="1202" t="s">
        <v>2158</v>
      </c>
      <c r="O832" s="1203" t="s">
        <v>73</v>
      </c>
      <c r="P832" s="1203" t="s">
        <v>73</v>
      </c>
      <c r="Q832" s="1203" t="s">
        <v>73</v>
      </c>
      <c r="R832" s="1203" t="s">
        <v>73</v>
      </c>
      <c r="S832" s="1198">
        <f>VLOOKUP($D832,'NI-San'!$B$1:$V$2048,12,FALSE)</f>
        <v>0</v>
      </c>
      <c r="T832" s="1198">
        <f>VLOOKUP($D832,'NI-San'!$B$1:$V$2048,13,FALSE)</f>
        <v>0</v>
      </c>
      <c r="U832" s="1198">
        <f>VLOOKUP($D832,'NI-San'!$B$1:$V$2048,16,FALSE)</f>
        <v>0</v>
      </c>
      <c r="V832" s="1198">
        <f>VLOOKUP($D832,'NI-San'!$B$1:$V$2048,17,FALSE)</f>
        <v>0</v>
      </c>
      <c r="W832" s="1198">
        <f>VLOOKUP($D832,'NI-San'!$B$1:$V$2048,18,FALSE)</f>
        <v>0</v>
      </c>
      <c r="X832" s="1198">
        <f>VLOOKUP($D832,'NI-San'!$B$1:$V$2048,19,FALSE)</f>
        <v>0</v>
      </c>
    </row>
    <row r="833" spans="1:24" hidden="1">
      <c r="A833" s="505"/>
      <c r="B833" s="505"/>
      <c r="C833" s="505"/>
      <c r="D833" s="1198" t="s">
        <v>2159</v>
      </c>
      <c r="E833" s="1199" t="s">
        <v>70</v>
      </c>
      <c r="F833" s="1202"/>
      <c r="G833" s="1202"/>
      <c r="H833" s="1205" t="s">
        <v>2142</v>
      </c>
      <c r="I833" s="1202" t="s">
        <v>53</v>
      </c>
      <c r="J833" s="1202" t="s">
        <v>1917</v>
      </c>
      <c r="K833" s="1202" t="s">
        <v>1917</v>
      </c>
      <c r="L833" s="1202" t="s">
        <v>1918</v>
      </c>
      <c r="M833" s="1202" t="s">
        <v>2143</v>
      </c>
      <c r="N833" s="1202" t="s">
        <v>2160</v>
      </c>
      <c r="O833" s="1203" t="s">
        <v>73</v>
      </c>
      <c r="P833" s="1203" t="s">
        <v>73</v>
      </c>
      <c r="Q833" s="1203" t="s">
        <v>73</v>
      </c>
      <c r="R833" s="1203" t="s">
        <v>73</v>
      </c>
      <c r="S833" s="1198">
        <f>VLOOKUP($D833,'NI-San'!$B$1:$V$2048,12,FALSE)</f>
        <v>54</v>
      </c>
      <c r="T833" s="1198">
        <f>VLOOKUP($D833,'NI-San'!$B$1:$V$2048,13,FALSE)</f>
        <v>50</v>
      </c>
      <c r="U833" s="1198">
        <f>VLOOKUP($D833,'NI-San'!$B$1:$V$2048,16,FALSE)</f>
        <v>0</v>
      </c>
      <c r="V833" s="1198">
        <f>VLOOKUP($D833,'NI-San'!$B$1:$V$2048,17,FALSE)</f>
        <v>0</v>
      </c>
      <c r="W833" s="1198">
        <f>VLOOKUP($D833,'NI-San'!$B$1:$V$2048,18,FALSE)</f>
        <v>0</v>
      </c>
      <c r="X833" s="1198">
        <f>VLOOKUP($D833,'NI-San'!$B$1:$V$2048,19,FALSE)</f>
        <v>0</v>
      </c>
    </row>
    <row r="834" spans="1:24" hidden="1">
      <c r="A834" s="505"/>
      <c r="B834" s="505"/>
      <c r="C834" s="505"/>
      <c r="D834" s="1198" t="s">
        <v>2161</v>
      </c>
      <c r="E834" s="1199" t="s">
        <v>70</v>
      </c>
      <c r="F834" s="1202"/>
      <c r="G834" s="1202"/>
      <c r="H834" s="1205" t="s">
        <v>2142</v>
      </c>
      <c r="I834" s="1202" t="s">
        <v>53</v>
      </c>
      <c r="J834" s="1202" t="s">
        <v>1917</v>
      </c>
      <c r="K834" s="1202" t="s">
        <v>1917</v>
      </c>
      <c r="L834" s="1202" t="s">
        <v>1918</v>
      </c>
      <c r="M834" s="1202" t="s">
        <v>2143</v>
      </c>
      <c r="N834" s="1202" t="s">
        <v>2162</v>
      </c>
      <c r="O834" s="1203" t="s">
        <v>73</v>
      </c>
      <c r="P834" s="1203" t="s">
        <v>73</v>
      </c>
      <c r="Q834" s="1203" t="s">
        <v>73</v>
      </c>
      <c r="R834" s="1203" t="s">
        <v>73</v>
      </c>
      <c r="S834" s="1198">
        <f>VLOOKUP($D834,'NI-San'!$B$1:$V$2048,12,FALSE)</f>
        <v>0</v>
      </c>
      <c r="T834" s="1198">
        <f>VLOOKUP($D834,'NI-San'!$B$1:$V$2048,13,FALSE)</f>
        <v>0</v>
      </c>
      <c r="U834" s="1198">
        <f>VLOOKUP($D834,'NI-San'!$B$1:$V$2048,16,FALSE)</f>
        <v>0</v>
      </c>
      <c r="V834" s="1198">
        <f>VLOOKUP($D834,'NI-San'!$B$1:$V$2048,17,FALSE)</f>
        <v>0</v>
      </c>
      <c r="W834" s="1198">
        <f>VLOOKUP($D834,'NI-San'!$B$1:$V$2048,18,FALSE)</f>
        <v>0</v>
      </c>
      <c r="X834" s="1198">
        <f>VLOOKUP($D834,'NI-San'!$B$1:$V$2048,19,FALSE)</f>
        <v>0</v>
      </c>
    </row>
    <row r="835" spans="1:24" hidden="1">
      <c r="A835" s="505"/>
      <c r="B835" s="505"/>
      <c r="C835" s="505"/>
      <c r="D835" s="1198" t="s">
        <v>2163</v>
      </c>
      <c r="E835" s="1199" t="s">
        <v>70</v>
      </c>
      <c r="F835" s="1202"/>
      <c r="G835" s="1202"/>
      <c r="H835" s="1205" t="s">
        <v>2142</v>
      </c>
      <c r="I835" s="1202" t="s">
        <v>53</v>
      </c>
      <c r="J835" s="1202" t="s">
        <v>1917</v>
      </c>
      <c r="K835" s="1202" t="s">
        <v>1917</v>
      </c>
      <c r="L835" s="1202" t="s">
        <v>1918</v>
      </c>
      <c r="M835" s="1202" t="s">
        <v>2143</v>
      </c>
      <c r="N835" s="1202" t="s">
        <v>2164</v>
      </c>
      <c r="O835" s="1203" t="s">
        <v>73</v>
      </c>
      <c r="P835" s="1203" t="s">
        <v>73</v>
      </c>
      <c r="Q835" s="1203" t="s">
        <v>73</v>
      </c>
      <c r="R835" s="1203" t="s">
        <v>73</v>
      </c>
      <c r="S835" s="1198">
        <f>VLOOKUP($D835,'NI-San'!$B$1:$V$2048,12,FALSE)</f>
        <v>0</v>
      </c>
      <c r="T835" s="1198">
        <f>VLOOKUP($D835,'NI-San'!$B$1:$V$2048,13,FALSE)</f>
        <v>0</v>
      </c>
      <c r="U835" s="1198">
        <f>VLOOKUP($D835,'NI-San'!$B$1:$V$2048,16,FALSE)</f>
        <v>0</v>
      </c>
      <c r="V835" s="1198">
        <f>VLOOKUP($D835,'NI-San'!$B$1:$V$2048,17,FALSE)</f>
        <v>0</v>
      </c>
      <c r="W835" s="1198">
        <f>VLOOKUP($D835,'NI-San'!$B$1:$V$2048,18,FALSE)</f>
        <v>0</v>
      </c>
      <c r="X835" s="1198">
        <f>VLOOKUP($D835,'NI-San'!$B$1:$V$2048,19,FALSE)</f>
        <v>0</v>
      </c>
    </row>
    <row r="836" spans="1:24" hidden="1">
      <c r="A836" s="505"/>
      <c r="B836" s="505"/>
      <c r="C836" s="505"/>
      <c r="D836" s="1198" t="s">
        <v>2165</v>
      </c>
      <c r="E836" s="1199" t="s">
        <v>70</v>
      </c>
      <c r="F836" s="1202"/>
      <c r="G836" s="1202"/>
      <c r="H836" s="1205" t="s">
        <v>2142</v>
      </c>
      <c r="I836" s="1202" t="s">
        <v>53</v>
      </c>
      <c r="J836" s="1202" t="s">
        <v>1917</v>
      </c>
      <c r="K836" s="1202" t="s">
        <v>1917</v>
      </c>
      <c r="L836" s="1202" t="s">
        <v>1918</v>
      </c>
      <c r="M836" s="1202" t="s">
        <v>2143</v>
      </c>
      <c r="N836" s="1202" t="s">
        <v>2166</v>
      </c>
      <c r="O836" s="1203" t="s">
        <v>73</v>
      </c>
      <c r="P836" s="1203" t="s">
        <v>73</v>
      </c>
      <c r="Q836" s="1203" t="s">
        <v>73</v>
      </c>
      <c r="R836" s="1203" t="s">
        <v>73</v>
      </c>
      <c r="S836" s="1198">
        <f>VLOOKUP($D836,'NI-San'!$B$1:$V$2048,12,FALSE)</f>
        <v>1</v>
      </c>
      <c r="T836" s="1198">
        <f>VLOOKUP($D836,'NI-San'!$B$1:$V$2048,13,FALSE)</f>
        <v>0</v>
      </c>
      <c r="U836" s="1198">
        <f>VLOOKUP($D836,'NI-San'!$B$1:$V$2048,16,FALSE)</f>
        <v>0</v>
      </c>
      <c r="V836" s="1198">
        <f>VLOOKUP($D836,'NI-San'!$B$1:$V$2048,17,FALSE)</f>
        <v>0</v>
      </c>
      <c r="W836" s="1198">
        <f>VLOOKUP($D836,'NI-San'!$B$1:$V$2048,18,FALSE)</f>
        <v>0</v>
      </c>
      <c r="X836" s="1198">
        <f>VLOOKUP($D836,'NI-San'!$B$1:$V$2048,19,FALSE)</f>
        <v>0</v>
      </c>
    </row>
    <row r="837" spans="1:24" hidden="1">
      <c r="A837" s="505"/>
      <c r="B837" s="505"/>
      <c r="C837" s="505"/>
      <c r="D837" s="1198" t="s">
        <v>2167</v>
      </c>
      <c r="E837" s="1199" t="s">
        <v>70</v>
      </c>
      <c r="F837" s="1202"/>
      <c r="G837" s="1202"/>
      <c r="H837" s="1205" t="s">
        <v>2168</v>
      </c>
      <c r="I837" s="1202" t="s">
        <v>53</v>
      </c>
      <c r="J837" s="1202" t="s">
        <v>1917</v>
      </c>
      <c r="K837" s="1202" t="s">
        <v>1917</v>
      </c>
      <c r="L837" s="1202" t="s">
        <v>1918</v>
      </c>
      <c r="M837" s="1202" t="s">
        <v>2143</v>
      </c>
      <c r="N837" s="1202" t="s">
        <v>2169</v>
      </c>
      <c r="O837" s="1203" t="s">
        <v>73</v>
      </c>
      <c r="P837" s="1203" t="s">
        <v>73</v>
      </c>
      <c r="Q837" s="1203" t="s">
        <v>73</v>
      </c>
      <c r="R837" s="1203" t="s">
        <v>73</v>
      </c>
      <c r="S837" s="1198">
        <f>VLOOKUP($D837,'NI-San'!$B$1:$V$2048,12,FALSE)</f>
        <v>0</v>
      </c>
      <c r="T837" s="1198">
        <f>VLOOKUP($D837,'NI-San'!$B$1:$V$2048,13,FALSE)</f>
        <v>0</v>
      </c>
      <c r="U837" s="1198">
        <f>VLOOKUP($D837,'NI-San'!$B$1:$V$2048,16,FALSE)</f>
        <v>0</v>
      </c>
      <c r="V837" s="1198">
        <f>VLOOKUP($D837,'NI-San'!$B$1:$V$2048,17,FALSE)</f>
        <v>0</v>
      </c>
      <c r="W837" s="1198">
        <f>VLOOKUP($D837,'NI-San'!$B$1:$V$2048,18,FALSE)</f>
        <v>0</v>
      </c>
      <c r="X837" s="1198">
        <f>VLOOKUP($D837,'NI-San'!$B$1:$V$2048,19,FALSE)</f>
        <v>0</v>
      </c>
    </row>
    <row r="838" spans="1:24" hidden="1">
      <c r="A838" s="505"/>
      <c r="B838" s="505"/>
      <c r="C838" s="505"/>
      <c r="D838" s="1198" t="s">
        <v>2170</v>
      </c>
      <c r="E838" s="1199" t="s">
        <v>70</v>
      </c>
      <c r="F838" s="1202"/>
      <c r="G838" s="1202"/>
      <c r="H838" s="1205" t="s">
        <v>2168</v>
      </c>
      <c r="I838" s="1202" t="s">
        <v>53</v>
      </c>
      <c r="J838" s="1202" t="s">
        <v>1917</v>
      </c>
      <c r="K838" s="1202" t="s">
        <v>1917</v>
      </c>
      <c r="L838" s="1202" t="s">
        <v>1918</v>
      </c>
      <c r="M838" s="1202" t="s">
        <v>2143</v>
      </c>
      <c r="N838" s="1202" t="s">
        <v>2171</v>
      </c>
      <c r="O838" s="1203" t="s">
        <v>73</v>
      </c>
      <c r="P838" s="1203" t="s">
        <v>73</v>
      </c>
      <c r="Q838" s="1203" t="s">
        <v>73</v>
      </c>
      <c r="R838" s="1203" t="s">
        <v>73</v>
      </c>
      <c r="S838" s="1198">
        <f>VLOOKUP($D838,'NI-San'!$B$1:$V$2048,12,FALSE)</f>
        <v>0</v>
      </c>
      <c r="T838" s="1198">
        <f>VLOOKUP($D838,'NI-San'!$B$1:$V$2048,13,FALSE)</f>
        <v>0</v>
      </c>
      <c r="U838" s="1198">
        <f>VLOOKUP($D838,'NI-San'!$B$1:$V$2048,16,FALSE)</f>
        <v>0</v>
      </c>
      <c r="V838" s="1198">
        <f>VLOOKUP($D838,'NI-San'!$B$1:$V$2048,17,FALSE)</f>
        <v>0</v>
      </c>
      <c r="W838" s="1198">
        <f>VLOOKUP($D838,'NI-San'!$B$1:$V$2048,18,FALSE)</f>
        <v>0</v>
      </c>
      <c r="X838" s="1198">
        <f>VLOOKUP($D838,'NI-San'!$B$1:$V$2048,19,FALSE)</f>
        <v>0</v>
      </c>
    </row>
    <row r="839" spans="1:24" hidden="1">
      <c r="A839" s="505"/>
      <c r="B839" s="505"/>
      <c r="C839" s="505"/>
      <c r="D839" s="1198" t="s">
        <v>2172</v>
      </c>
      <c r="E839" s="1199" t="s">
        <v>70</v>
      </c>
      <c r="F839" s="1202"/>
      <c r="G839" s="1202"/>
      <c r="H839" s="1205" t="s">
        <v>2168</v>
      </c>
      <c r="I839" s="1202" t="s">
        <v>53</v>
      </c>
      <c r="J839" s="1202" t="s">
        <v>1917</v>
      </c>
      <c r="K839" s="1202" t="s">
        <v>1917</v>
      </c>
      <c r="L839" s="1202" t="s">
        <v>1918</v>
      </c>
      <c r="M839" s="1202" t="s">
        <v>2143</v>
      </c>
      <c r="N839" s="1202" t="s">
        <v>2173</v>
      </c>
      <c r="O839" s="1203" t="s">
        <v>73</v>
      </c>
      <c r="P839" s="1203" t="s">
        <v>73</v>
      </c>
      <c r="Q839" s="1203" t="s">
        <v>73</v>
      </c>
      <c r="R839" s="1203" t="s">
        <v>73</v>
      </c>
      <c r="S839" s="1198">
        <f>VLOOKUP($D839,'NI-San'!$B$1:$V$2048,12,FALSE)</f>
        <v>0</v>
      </c>
      <c r="T839" s="1198">
        <f>VLOOKUP($D839,'NI-San'!$B$1:$V$2048,13,FALSE)</f>
        <v>0</v>
      </c>
      <c r="U839" s="1198">
        <f>VLOOKUP($D839,'NI-San'!$B$1:$V$2048,16,FALSE)</f>
        <v>0</v>
      </c>
      <c r="V839" s="1198">
        <f>VLOOKUP($D839,'NI-San'!$B$1:$V$2048,17,FALSE)</f>
        <v>0</v>
      </c>
      <c r="W839" s="1198">
        <f>VLOOKUP($D839,'NI-San'!$B$1:$V$2048,18,FALSE)</f>
        <v>0</v>
      </c>
      <c r="X839" s="1198">
        <f>VLOOKUP($D839,'NI-San'!$B$1:$V$2048,19,FALSE)</f>
        <v>0</v>
      </c>
    </row>
    <row r="840" spans="1:24" hidden="1">
      <c r="A840" s="505"/>
      <c r="B840" s="505"/>
      <c r="C840" s="505"/>
      <c r="D840" s="1198" t="s">
        <v>2174</v>
      </c>
      <c r="E840" s="1199" t="s">
        <v>70</v>
      </c>
      <c r="F840" s="1202"/>
      <c r="G840" s="1202"/>
      <c r="H840" s="1205" t="s">
        <v>2168</v>
      </c>
      <c r="I840" s="1202" t="s">
        <v>53</v>
      </c>
      <c r="J840" s="1202" t="s">
        <v>1917</v>
      </c>
      <c r="K840" s="1202" t="s">
        <v>1917</v>
      </c>
      <c r="L840" s="1202" t="s">
        <v>1918</v>
      </c>
      <c r="M840" s="1202" t="s">
        <v>2143</v>
      </c>
      <c r="N840" s="1202" t="s">
        <v>2175</v>
      </c>
      <c r="O840" s="1203" t="s">
        <v>73</v>
      </c>
      <c r="P840" s="1203" t="s">
        <v>73</v>
      </c>
      <c r="Q840" s="1203" t="s">
        <v>73</v>
      </c>
      <c r="R840" s="1203" t="s">
        <v>73</v>
      </c>
      <c r="S840" s="1198">
        <f>VLOOKUP($D840,'NI-San'!$B$1:$V$2048,12,FALSE)</f>
        <v>0</v>
      </c>
      <c r="T840" s="1198">
        <f>VLOOKUP($D840,'NI-San'!$B$1:$V$2048,13,FALSE)</f>
        <v>0</v>
      </c>
      <c r="U840" s="1198">
        <f>VLOOKUP($D840,'NI-San'!$B$1:$V$2048,16,FALSE)</f>
        <v>0</v>
      </c>
      <c r="V840" s="1198">
        <f>VLOOKUP($D840,'NI-San'!$B$1:$V$2048,17,FALSE)</f>
        <v>0</v>
      </c>
      <c r="W840" s="1198">
        <f>VLOOKUP($D840,'NI-San'!$B$1:$V$2048,18,FALSE)</f>
        <v>0</v>
      </c>
      <c r="X840" s="1198">
        <f>VLOOKUP($D840,'NI-San'!$B$1:$V$2048,19,FALSE)</f>
        <v>0</v>
      </c>
    </row>
    <row r="841" spans="1:24" hidden="1">
      <c r="A841" s="505"/>
      <c r="B841" s="505"/>
      <c r="C841" s="505"/>
      <c r="D841" s="1198" t="s">
        <v>2176</v>
      </c>
      <c r="E841" s="1199" t="s">
        <v>70</v>
      </c>
      <c r="F841" s="1202"/>
      <c r="G841" s="1202"/>
      <c r="H841" s="1205" t="s">
        <v>2168</v>
      </c>
      <c r="I841" s="1202" t="s">
        <v>53</v>
      </c>
      <c r="J841" s="1202" t="s">
        <v>1917</v>
      </c>
      <c r="K841" s="1202" t="s">
        <v>1917</v>
      </c>
      <c r="L841" s="1202" t="s">
        <v>1918</v>
      </c>
      <c r="M841" s="1202" t="s">
        <v>2143</v>
      </c>
      <c r="N841" s="1202" t="s">
        <v>2177</v>
      </c>
      <c r="O841" s="1203" t="s">
        <v>73</v>
      </c>
      <c r="P841" s="1203" t="s">
        <v>73</v>
      </c>
      <c r="Q841" s="1203" t="s">
        <v>73</v>
      </c>
      <c r="R841" s="1203" t="s">
        <v>73</v>
      </c>
      <c r="S841" s="1198">
        <f>VLOOKUP($D841,'NI-San'!$B$1:$V$2048,12,FALSE)</f>
        <v>0</v>
      </c>
      <c r="T841" s="1198">
        <f>VLOOKUP($D841,'NI-San'!$B$1:$V$2048,13,FALSE)</f>
        <v>0</v>
      </c>
      <c r="U841" s="1198">
        <f>VLOOKUP($D841,'NI-San'!$B$1:$V$2048,16,FALSE)</f>
        <v>0</v>
      </c>
      <c r="V841" s="1198">
        <f>VLOOKUP($D841,'NI-San'!$B$1:$V$2048,17,FALSE)</f>
        <v>0</v>
      </c>
      <c r="W841" s="1198">
        <f>VLOOKUP($D841,'NI-San'!$B$1:$V$2048,18,FALSE)</f>
        <v>0</v>
      </c>
      <c r="X841" s="1198">
        <f>VLOOKUP($D841,'NI-San'!$B$1:$V$2048,19,FALSE)</f>
        <v>0</v>
      </c>
    </row>
    <row r="842" spans="1:24" hidden="1">
      <c r="A842" s="505"/>
      <c r="B842" s="505"/>
      <c r="C842" s="505"/>
      <c r="D842" s="1198" t="s">
        <v>2178</v>
      </c>
      <c r="E842" s="1199" t="s">
        <v>70</v>
      </c>
      <c r="F842" s="1202"/>
      <c r="G842" s="1202"/>
      <c r="H842" s="1205" t="s">
        <v>2168</v>
      </c>
      <c r="I842" s="1202" t="s">
        <v>53</v>
      </c>
      <c r="J842" s="1202" t="s">
        <v>1917</v>
      </c>
      <c r="K842" s="1202" t="s">
        <v>1917</v>
      </c>
      <c r="L842" s="1202" t="s">
        <v>1918</v>
      </c>
      <c r="M842" s="1202" t="s">
        <v>2143</v>
      </c>
      <c r="N842" s="1202" t="s">
        <v>2179</v>
      </c>
      <c r="O842" s="1203" t="s">
        <v>73</v>
      </c>
      <c r="P842" s="1203" t="s">
        <v>73</v>
      </c>
      <c r="Q842" s="1203" t="s">
        <v>73</v>
      </c>
      <c r="R842" s="1203" t="s">
        <v>73</v>
      </c>
      <c r="S842" s="1198">
        <f>VLOOKUP($D842,'NI-San'!$B$1:$V$2048,12,FALSE)</f>
        <v>0</v>
      </c>
      <c r="T842" s="1198">
        <f>VLOOKUP($D842,'NI-San'!$B$1:$V$2048,13,FALSE)</f>
        <v>0</v>
      </c>
      <c r="U842" s="1198">
        <f>VLOOKUP($D842,'NI-San'!$B$1:$V$2048,16,FALSE)</f>
        <v>0</v>
      </c>
      <c r="V842" s="1198">
        <f>VLOOKUP($D842,'NI-San'!$B$1:$V$2048,17,FALSE)</f>
        <v>0</v>
      </c>
      <c r="W842" s="1198">
        <f>VLOOKUP($D842,'NI-San'!$B$1:$V$2048,18,FALSE)</f>
        <v>0</v>
      </c>
      <c r="X842" s="1198">
        <f>VLOOKUP($D842,'NI-San'!$B$1:$V$2048,19,FALSE)</f>
        <v>0</v>
      </c>
    </row>
    <row r="843" spans="1:24" hidden="1">
      <c r="A843" s="505"/>
      <c r="B843" s="505"/>
      <c r="C843" s="505"/>
      <c r="D843" s="1198" t="s">
        <v>2180</v>
      </c>
      <c r="E843" s="1199" t="s">
        <v>70</v>
      </c>
      <c r="F843" s="1202"/>
      <c r="G843" s="1202"/>
      <c r="H843" s="1205" t="s">
        <v>2168</v>
      </c>
      <c r="I843" s="1202" t="s">
        <v>53</v>
      </c>
      <c r="J843" s="1202" t="s">
        <v>1917</v>
      </c>
      <c r="K843" s="1202" t="s">
        <v>1917</v>
      </c>
      <c r="L843" s="1202" t="s">
        <v>1918</v>
      </c>
      <c r="M843" s="1202" t="s">
        <v>2143</v>
      </c>
      <c r="N843" s="1202" t="s">
        <v>2181</v>
      </c>
      <c r="O843" s="1203" t="s">
        <v>73</v>
      </c>
      <c r="P843" s="1203" t="s">
        <v>73</v>
      </c>
      <c r="Q843" s="1203" t="s">
        <v>73</v>
      </c>
      <c r="R843" s="1203" t="s">
        <v>73</v>
      </c>
      <c r="S843" s="1198">
        <f>VLOOKUP($D843,'NI-San'!$B$1:$V$2048,12,FALSE)</f>
        <v>0</v>
      </c>
      <c r="T843" s="1198">
        <f>VLOOKUP($D843,'NI-San'!$B$1:$V$2048,13,FALSE)</f>
        <v>0</v>
      </c>
      <c r="U843" s="1198">
        <f>VLOOKUP($D843,'NI-San'!$B$1:$V$2048,16,FALSE)</f>
        <v>0</v>
      </c>
      <c r="V843" s="1198">
        <f>VLOOKUP($D843,'NI-San'!$B$1:$V$2048,17,FALSE)</f>
        <v>0</v>
      </c>
      <c r="W843" s="1198">
        <f>VLOOKUP($D843,'NI-San'!$B$1:$V$2048,18,FALSE)</f>
        <v>0</v>
      </c>
      <c r="X843" s="1198">
        <f>VLOOKUP($D843,'NI-San'!$B$1:$V$2048,19,FALSE)</f>
        <v>0</v>
      </c>
    </row>
    <row r="844" spans="1:24" hidden="1">
      <c r="A844" s="505"/>
      <c r="B844" s="505"/>
      <c r="C844" s="505"/>
      <c r="D844" s="1198" t="s">
        <v>2182</v>
      </c>
      <c r="E844" s="1199" t="s">
        <v>70</v>
      </c>
      <c r="F844" s="1202"/>
      <c r="G844" s="1202"/>
      <c r="H844" s="1205" t="s">
        <v>2168</v>
      </c>
      <c r="I844" s="1202" t="s">
        <v>53</v>
      </c>
      <c r="J844" s="1202" t="s">
        <v>1917</v>
      </c>
      <c r="K844" s="1202" t="s">
        <v>1917</v>
      </c>
      <c r="L844" s="1202" t="s">
        <v>1918</v>
      </c>
      <c r="M844" s="1202" t="s">
        <v>2143</v>
      </c>
      <c r="N844" s="1202" t="s">
        <v>2183</v>
      </c>
      <c r="O844" s="1203" t="s">
        <v>73</v>
      </c>
      <c r="P844" s="1203" t="s">
        <v>73</v>
      </c>
      <c r="Q844" s="1203" t="s">
        <v>73</v>
      </c>
      <c r="R844" s="1203" t="s">
        <v>73</v>
      </c>
      <c r="S844" s="1198">
        <f>VLOOKUP($D844,'NI-San'!$B$1:$V$2048,12,FALSE)</f>
        <v>0</v>
      </c>
      <c r="T844" s="1198">
        <f>VLOOKUP($D844,'NI-San'!$B$1:$V$2048,13,FALSE)</f>
        <v>0</v>
      </c>
      <c r="U844" s="1198">
        <f>VLOOKUP($D844,'NI-San'!$B$1:$V$2048,16,FALSE)</f>
        <v>0</v>
      </c>
      <c r="V844" s="1198">
        <f>VLOOKUP($D844,'NI-San'!$B$1:$V$2048,17,FALSE)</f>
        <v>0</v>
      </c>
      <c r="W844" s="1198">
        <f>VLOOKUP($D844,'NI-San'!$B$1:$V$2048,18,FALSE)</f>
        <v>0</v>
      </c>
      <c r="X844" s="1198">
        <f>VLOOKUP($D844,'NI-San'!$B$1:$V$2048,19,FALSE)</f>
        <v>0</v>
      </c>
    </row>
    <row r="845" spans="1:24" hidden="1">
      <c r="A845" s="505"/>
      <c r="B845" s="505"/>
      <c r="C845" s="505"/>
      <c r="D845" s="1198" t="s">
        <v>2184</v>
      </c>
      <c r="E845" s="1199" t="s">
        <v>70</v>
      </c>
      <c r="F845" s="1202"/>
      <c r="G845" s="1202"/>
      <c r="H845" s="1205" t="s">
        <v>2168</v>
      </c>
      <c r="I845" s="1202" t="s">
        <v>53</v>
      </c>
      <c r="J845" s="1202" t="s">
        <v>1917</v>
      </c>
      <c r="K845" s="1202" t="s">
        <v>1917</v>
      </c>
      <c r="L845" s="1202" t="s">
        <v>1918</v>
      </c>
      <c r="M845" s="1202" t="s">
        <v>2143</v>
      </c>
      <c r="N845" s="1202" t="s">
        <v>2185</v>
      </c>
      <c r="O845" s="1203" t="s">
        <v>73</v>
      </c>
      <c r="P845" s="1203" t="s">
        <v>73</v>
      </c>
      <c r="Q845" s="1203" t="s">
        <v>73</v>
      </c>
      <c r="R845" s="1203" t="s">
        <v>73</v>
      </c>
      <c r="S845" s="1198">
        <f>VLOOKUP($D845,'NI-San'!$B$1:$V$2048,12,FALSE)</f>
        <v>0</v>
      </c>
      <c r="T845" s="1198">
        <f>VLOOKUP($D845,'NI-San'!$B$1:$V$2048,13,FALSE)</f>
        <v>0</v>
      </c>
      <c r="U845" s="1198">
        <f>VLOOKUP($D845,'NI-San'!$B$1:$V$2048,16,FALSE)</f>
        <v>0</v>
      </c>
      <c r="V845" s="1198">
        <f>VLOOKUP($D845,'NI-San'!$B$1:$V$2048,17,FALSE)</f>
        <v>0</v>
      </c>
      <c r="W845" s="1198">
        <f>VLOOKUP($D845,'NI-San'!$B$1:$V$2048,18,FALSE)</f>
        <v>0</v>
      </c>
      <c r="X845" s="1198">
        <f>VLOOKUP($D845,'NI-San'!$B$1:$V$2048,19,FALSE)</f>
        <v>0</v>
      </c>
    </row>
    <row r="846" spans="1:24" hidden="1">
      <c r="A846" s="505"/>
      <c r="B846" s="505"/>
      <c r="C846" s="505"/>
      <c r="D846" s="1198" t="s">
        <v>2186</v>
      </c>
      <c r="E846" s="1199" t="s">
        <v>70</v>
      </c>
      <c r="F846" s="1202"/>
      <c r="G846" s="1202"/>
      <c r="H846" s="1205" t="s">
        <v>2168</v>
      </c>
      <c r="I846" s="1202" t="s">
        <v>53</v>
      </c>
      <c r="J846" s="1202" t="s">
        <v>1917</v>
      </c>
      <c r="K846" s="1202" t="s">
        <v>1917</v>
      </c>
      <c r="L846" s="1202" t="s">
        <v>1918</v>
      </c>
      <c r="M846" s="1202" t="s">
        <v>2143</v>
      </c>
      <c r="N846" s="1202" t="s">
        <v>2187</v>
      </c>
      <c r="O846" s="1203" t="s">
        <v>73</v>
      </c>
      <c r="P846" s="1203" t="s">
        <v>73</v>
      </c>
      <c r="Q846" s="1203" t="s">
        <v>73</v>
      </c>
      <c r="R846" s="1203" t="s">
        <v>73</v>
      </c>
      <c r="S846" s="1198">
        <f>VLOOKUP($D846,'NI-San'!$B$1:$V$2048,12,FALSE)</f>
        <v>0</v>
      </c>
      <c r="T846" s="1198">
        <f>VLOOKUP($D846,'NI-San'!$B$1:$V$2048,13,FALSE)</f>
        <v>0</v>
      </c>
      <c r="U846" s="1198">
        <f>VLOOKUP($D846,'NI-San'!$B$1:$V$2048,16,FALSE)</f>
        <v>0</v>
      </c>
      <c r="V846" s="1198">
        <f>VLOOKUP($D846,'NI-San'!$B$1:$V$2048,17,FALSE)</f>
        <v>0</v>
      </c>
      <c r="W846" s="1198">
        <f>VLOOKUP($D846,'NI-San'!$B$1:$V$2048,18,FALSE)</f>
        <v>0</v>
      </c>
      <c r="X846" s="1198">
        <f>VLOOKUP($D846,'NI-San'!$B$1:$V$2048,19,FALSE)</f>
        <v>0</v>
      </c>
    </row>
    <row r="847" spans="1:24" hidden="1">
      <c r="A847" s="505"/>
      <c r="B847" s="505"/>
      <c r="C847" s="505"/>
      <c r="D847" s="1198" t="s">
        <v>2188</v>
      </c>
      <c r="E847" s="1199" t="s">
        <v>70</v>
      </c>
      <c r="F847" s="1202"/>
      <c r="G847" s="1202"/>
      <c r="H847" s="1205" t="s">
        <v>2168</v>
      </c>
      <c r="I847" s="1202" t="s">
        <v>53</v>
      </c>
      <c r="J847" s="1202" t="s">
        <v>1917</v>
      </c>
      <c r="K847" s="1202" t="s">
        <v>1917</v>
      </c>
      <c r="L847" s="1202" t="s">
        <v>1918</v>
      </c>
      <c r="M847" s="1202" t="s">
        <v>2143</v>
      </c>
      <c r="N847" s="1202" t="s">
        <v>2189</v>
      </c>
      <c r="O847" s="1203" t="s">
        <v>73</v>
      </c>
      <c r="P847" s="1203" t="s">
        <v>73</v>
      </c>
      <c r="Q847" s="1203" t="s">
        <v>73</v>
      </c>
      <c r="R847" s="1203" t="s">
        <v>73</v>
      </c>
      <c r="S847" s="1198">
        <f>VLOOKUP($D847,'NI-San'!$B$1:$V$2048,12,FALSE)</f>
        <v>0</v>
      </c>
      <c r="T847" s="1198">
        <f>VLOOKUP($D847,'NI-San'!$B$1:$V$2048,13,FALSE)</f>
        <v>0</v>
      </c>
      <c r="U847" s="1198">
        <f>VLOOKUP($D847,'NI-San'!$B$1:$V$2048,16,FALSE)</f>
        <v>0</v>
      </c>
      <c r="V847" s="1198">
        <f>VLOOKUP($D847,'NI-San'!$B$1:$V$2048,17,FALSE)</f>
        <v>0</v>
      </c>
      <c r="W847" s="1198">
        <f>VLOOKUP($D847,'NI-San'!$B$1:$V$2048,18,FALSE)</f>
        <v>0</v>
      </c>
      <c r="X847" s="1198">
        <f>VLOOKUP($D847,'NI-San'!$B$1:$V$2048,19,FALSE)</f>
        <v>0</v>
      </c>
    </row>
    <row r="848" spans="1:24" hidden="1">
      <c r="A848" s="505"/>
      <c r="B848" s="505"/>
      <c r="C848" s="505"/>
      <c r="D848" s="1198" t="s">
        <v>2190</v>
      </c>
      <c r="E848" s="1199" t="s">
        <v>70</v>
      </c>
      <c r="F848" s="1202"/>
      <c r="G848" s="1202"/>
      <c r="H848" s="1205" t="s">
        <v>2168</v>
      </c>
      <c r="I848" s="1202" t="s">
        <v>53</v>
      </c>
      <c r="J848" s="1202" t="s">
        <v>1917</v>
      </c>
      <c r="K848" s="1202" t="s">
        <v>1917</v>
      </c>
      <c r="L848" s="1202" t="s">
        <v>1918</v>
      </c>
      <c r="M848" s="1202" t="s">
        <v>2143</v>
      </c>
      <c r="N848" s="1202" t="s">
        <v>2191</v>
      </c>
      <c r="O848" s="1203" t="s">
        <v>73</v>
      </c>
      <c r="P848" s="1203" t="s">
        <v>73</v>
      </c>
      <c r="Q848" s="1203" t="s">
        <v>73</v>
      </c>
      <c r="R848" s="1203" t="s">
        <v>73</v>
      </c>
      <c r="S848" s="1198">
        <f>VLOOKUP($D848,'NI-San'!$B$1:$V$2048,12,FALSE)</f>
        <v>0</v>
      </c>
      <c r="T848" s="1198">
        <f>VLOOKUP($D848,'NI-San'!$B$1:$V$2048,13,FALSE)</f>
        <v>0</v>
      </c>
      <c r="U848" s="1198">
        <f>VLOOKUP($D848,'NI-San'!$B$1:$V$2048,16,FALSE)</f>
        <v>0</v>
      </c>
      <c r="V848" s="1198">
        <f>VLOOKUP($D848,'NI-San'!$B$1:$V$2048,17,FALSE)</f>
        <v>0</v>
      </c>
      <c r="W848" s="1198">
        <f>VLOOKUP($D848,'NI-San'!$B$1:$V$2048,18,FALSE)</f>
        <v>0</v>
      </c>
      <c r="X848" s="1198">
        <f>VLOOKUP($D848,'NI-San'!$B$1:$V$2048,19,FALSE)</f>
        <v>0</v>
      </c>
    </row>
    <row r="849" spans="1:24" hidden="1">
      <c r="A849" s="505"/>
      <c r="B849" s="505"/>
      <c r="C849" s="505"/>
      <c r="D849" s="1198" t="s">
        <v>2192</v>
      </c>
      <c r="E849" s="1199" t="s">
        <v>70</v>
      </c>
      <c r="F849" s="1202"/>
      <c r="G849" s="1202"/>
      <c r="H849" s="1205" t="s">
        <v>2193</v>
      </c>
      <c r="I849" s="1202" t="s">
        <v>53</v>
      </c>
      <c r="J849" s="1202" t="s">
        <v>1917</v>
      </c>
      <c r="K849" s="1202" t="s">
        <v>1917</v>
      </c>
      <c r="L849" s="1202" t="s">
        <v>1918</v>
      </c>
      <c r="M849" s="1202" t="s">
        <v>2143</v>
      </c>
      <c r="N849" s="1202" t="s">
        <v>2194</v>
      </c>
      <c r="O849" s="1203" t="s">
        <v>73</v>
      </c>
      <c r="P849" s="1203" t="s">
        <v>73</v>
      </c>
      <c r="Q849" s="1203" t="s">
        <v>73</v>
      </c>
      <c r="R849" s="1203" t="s">
        <v>73</v>
      </c>
      <c r="S849" s="1198">
        <f>VLOOKUP($D849,'NI-San'!$B$1:$V$2048,12,FALSE)</f>
        <v>0</v>
      </c>
      <c r="T849" s="1198">
        <f>VLOOKUP($D849,'NI-San'!$B$1:$V$2048,13,FALSE)</f>
        <v>0</v>
      </c>
      <c r="U849" s="1198">
        <f>VLOOKUP($D849,'NI-San'!$B$1:$V$2048,16,FALSE)</f>
        <v>0</v>
      </c>
      <c r="V849" s="1198">
        <f>VLOOKUP($D849,'NI-San'!$B$1:$V$2048,17,FALSE)</f>
        <v>0</v>
      </c>
      <c r="W849" s="1198">
        <f>VLOOKUP($D849,'NI-San'!$B$1:$V$2048,18,FALSE)</f>
        <v>0</v>
      </c>
      <c r="X849" s="1198">
        <f>VLOOKUP($D849,'NI-San'!$B$1:$V$2048,19,FALSE)</f>
        <v>0</v>
      </c>
    </row>
    <row r="850" spans="1:24" hidden="1">
      <c r="A850" s="505"/>
      <c r="B850" s="505"/>
      <c r="C850" s="505"/>
      <c r="D850" s="1198" t="s">
        <v>2195</v>
      </c>
      <c r="E850" s="1199" t="s">
        <v>70</v>
      </c>
      <c r="F850" s="1202"/>
      <c r="G850" s="1202"/>
      <c r="H850" s="1205" t="s">
        <v>2193</v>
      </c>
      <c r="I850" s="1202" t="s">
        <v>53</v>
      </c>
      <c r="J850" s="1202" t="s">
        <v>1917</v>
      </c>
      <c r="K850" s="1202" t="s">
        <v>1917</v>
      </c>
      <c r="L850" s="1202" t="s">
        <v>1918</v>
      </c>
      <c r="M850" s="1202" t="s">
        <v>2143</v>
      </c>
      <c r="N850" s="1202" t="s">
        <v>2196</v>
      </c>
      <c r="O850" s="1203" t="s">
        <v>73</v>
      </c>
      <c r="P850" s="1203" t="s">
        <v>73</v>
      </c>
      <c r="Q850" s="1203" t="s">
        <v>73</v>
      </c>
      <c r="R850" s="1203" t="s">
        <v>73</v>
      </c>
      <c r="S850" s="1198">
        <f>VLOOKUP($D850,'NI-San'!$B$1:$V$2048,12,FALSE)</f>
        <v>0</v>
      </c>
      <c r="T850" s="1198">
        <f>VLOOKUP($D850,'NI-San'!$B$1:$V$2048,13,FALSE)</f>
        <v>0</v>
      </c>
      <c r="U850" s="1198">
        <f>VLOOKUP($D850,'NI-San'!$B$1:$V$2048,16,FALSE)</f>
        <v>0</v>
      </c>
      <c r="V850" s="1198">
        <f>VLOOKUP($D850,'NI-San'!$B$1:$V$2048,17,FALSE)</f>
        <v>0</v>
      </c>
      <c r="W850" s="1198">
        <f>VLOOKUP($D850,'NI-San'!$B$1:$V$2048,18,FALSE)</f>
        <v>0</v>
      </c>
      <c r="X850" s="1198">
        <f>VLOOKUP($D850,'NI-San'!$B$1:$V$2048,19,FALSE)</f>
        <v>0</v>
      </c>
    </row>
    <row r="851" spans="1:24" hidden="1">
      <c r="A851" s="505"/>
      <c r="B851" s="505"/>
      <c r="C851" s="505"/>
      <c r="D851" s="1198" t="s">
        <v>2197</v>
      </c>
      <c r="E851" s="1199" t="s">
        <v>70</v>
      </c>
      <c r="F851" s="1202"/>
      <c r="G851" s="1202"/>
      <c r="H851" s="1205" t="s">
        <v>2193</v>
      </c>
      <c r="I851" s="1202" t="s">
        <v>53</v>
      </c>
      <c r="J851" s="1202" t="s">
        <v>1917</v>
      </c>
      <c r="K851" s="1202" t="s">
        <v>1917</v>
      </c>
      <c r="L851" s="1202" t="s">
        <v>1918</v>
      </c>
      <c r="M851" s="1202" t="s">
        <v>2143</v>
      </c>
      <c r="N851" s="1202" t="s">
        <v>2198</v>
      </c>
      <c r="O851" s="1203" t="s">
        <v>73</v>
      </c>
      <c r="P851" s="1203" t="s">
        <v>73</v>
      </c>
      <c r="Q851" s="1203" t="s">
        <v>73</v>
      </c>
      <c r="R851" s="1203" t="s">
        <v>73</v>
      </c>
      <c r="S851" s="1198">
        <f>VLOOKUP($D851,'NI-San'!$B$1:$V$2048,12,FALSE)</f>
        <v>0</v>
      </c>
      <c r="T851" s="1198">
        <f>VLOOKUP($D851,'NI-San'!$B$1:$V$2048,13,FALSE)</f>
        <v>0</v>
      </c>
      <c r="U851" s="1198">
        <f>VLOOKUP($D851,'NI-San'!$B$1:$V$2048,16,FALSE)</f>
        <v>0</v>
      </c>
      <c r="V851" s="1198">
        <f>VLOOKUP($D851,'NI-San'!$B$1:$V$2048,17,FALSE)</f>
        <v>0</v>
      </c>
      <c r="W851" s="1198">
        <f>VLOOKUP($D851,'NI-San'!$B$1:$V$2048,18,FALSE)</f>
        <v>0</v>
      </c>
      <c r="X851" s="1198">
        <f>VLOOKUP($D851,'NI-San'!$B$1:$V$2048,19,FALSE)</f>
        <v>0</v>
      </c>
    </row>
    <row r="852" spans="1:24" hidden="1">
      <c r="A852" s="505"/>
      <c r="B852" s="505"/>
      <c r="C852" s="505"/>
      <c r="D852" s="1198" t="s">
        <v>2199</v>
      </c>
      <c r="E852" s="1199" t="s">
        <v>70</v>
      </c>
      <c r="F852" s="1202"/>
      <c r="G852" s="1202"/>
      <c r="H852" s="1205" t="s">
        <v>2193</v>
      </c>
      <c r="I852" s="1202" t="s">
        <v>53</v>
      </c>
      <c r="J852" s="1202" t="s">
        <v>1917</v>
      </c>
      <c r="K852" s="1202" t="s">
        <v>1917</v>
      </c>
      <c r="L852" s="1202" t="s">
        <v>1918</v>
      </c>
      <c r="M852" s="1202" t="s">
        <v>2143</v>
      </c>
      <c r="N852" s="1202" t="s">
        <v>2200</v>
      </c>
      <c r="O852" s="1203" t="s">
        <v>73</v>
      </c>
      <c r="P852" s="1203" t="s">
        <v>73</v>
      </c>
      <c r="Q852" s="1203" t="s">
        <v>73</v>
      </c>
      <c r="R852" s="1203" t="s">
        <v>73</v>
      </c>
      <c r="S852" s="1198">
        <f>VLOOKUP($D852,'NI-San'!$B$1:$V$2048,12,FALSE)</f>
        <v>0</v>
      </c>
      <c r="T852" s="1198">
        <f>VLOOKUP($D852,'NI-San'!$B$1:$V$2048,13,FALSE)</f>
        <v>0</v>
      </c>
      <c r="U852" s="1198">
        <f>VLOOKUP($D852,'NI-San'!$B$1:$V$2048,16,FALSE)</f>
        <v>0</v>
      </c>
      <c r="V852" s="1198">
        <f>VLOOKUP($D852,'NI-San'!$B$1:$V$2048,17,FALSE)</f>
        <v>0</v>
      </c>
      <c r="W852" s="1198">
        <f>VLOOKUP($D852,'NI-San'!$B$1:$V$2048,18,FALSE)</f>
        <v>0</v>
      </c>
      <c r="X852" s="1198">
        <f>VLOOKUP($D852,'NI-San'!$B$1:$V$2048,19,FALSE)</f>
        <v>0</v>
      </c>
    </row>
    <row r="853" spans="1:24" hidden="1">
      <c r="A853" s="505"/>
      <c r="B853" s="505"/>
      <c r="C853" s="505"/>
      <c r="D853" s="1198" t="s">
        <v>2201</v>
      </c>
      <c r="E853" s="1199" t="s">
        <v>70</v>
      </c>
      <c r="F853" s="1202"/>
      <c r="G853" s="1202"/>
      <c r="H853" s="1205" t="s">
        <v>2193</v>
      </c>
      <c r="I853" s="1202" t="s">
        <v>53</v>
      </c>
      <c r="J853" s="1202" t="s">
        <v>1917</v>
      </c>
      <c r="K853" s="1202" t="s">
        <v>1917</v>
      </c>
      <c r="L853" s="1202" t="s">
        <v>1918</v>
      </c>
      <c r="M853" s="1202" t="s">
        <v>2143</v>
      </c>
      <c r="N853" s="1202" t="s">
        <v>2202</v>
      </c>
      <c r="O853" s="1203" t="s">
        <v>73</v>
      </c>
      <c r="P853" s="1203" t="s">
        <v>73</v>
      </c>
      <c r="Q853" s="1203" t="s">
        <v>73</v>
      </c>
      <c r="R853" s="1203" t="s">
        <v>73</v>
      </c>
      <c r="S853" s="1198">
        <f>VLOOKUP($D853,'NI-San'!$B$1:$V$2048,12,FALSE)</f>
        <v>0</v>
      </c>
      <c r="T853" s="1198">
        <f>VLOOKUP($D853,'NI-San'!$B$1:$V$2048,13,FALSE)</f>
        <v>0</v>
      </c>
      <c r="U853" s="1198">
        <f>VLOOKUP($D853,'NI-San'!$B$1:$V$2048,16,FALSE)</f>
        <v>0</v>
      </c>
      <c r="V853" s="1198">
        <f>VLOOKUP($D853,'NI-San'!$B$1:$V$2048,17,FALSE)</f>
        <v>0</v>
      </c>
      <c r="W853" s="1198">
        <f>VLOOKUP($D853,'NI-San'!$B$1:$V$2048,18,FALSE)</f>
        <v>0</v>
      </c>
      <c r="X853" s="1198">
        <f>VLOOKUP($D853,'NI-San'!$B$1:$V$2048,19,FALSE)</f>
        <v>0</v>
      </c>
    </row>
    <row r="854" spans="1:24" hidden="1">
      <c r="A854" s="505"/>
      <c r="B854" s="505"/>
      <c r="C854" s="505"/>
      <c r="D854" s="1198" t="s">
        <v>2203</v>
      </c>
      <c r="E854" s="1199" t="s">
        <v>70</v>
      </c>
      <c r="F854" s="1202"/>
      <c r="G854" s="1202"/>
      <c r="H854" s="1205" t="s">
        <v>2193</v>
      </c>
      <c r="I854" s="1202" t="s">
        <v>53</v>
      </c>
      <c r="J854" s="1202" t="s">
        <v>1917</v>
      </c>
      <c r="K854" s="1202" t="s">
        <v>1917</v>
      </c>
      <c r="L854" s="1202" t="s">
        <v>1918</v>
      </c>
      <c r="M854" s="1202" t="s">
        <v>2143</v>
      </c>
      <c r="N854" s="1202" t="s">
        <v>2204</v>
      </c>
      <c r="O854" s="1203" t="s">
        <v>73</v>
      </c>
      <c r="P854" s="1203" t="s">
        <v>73</v>
      </c>
      <c r="Q854" s="1203" t="s">
        <v>73</v>
      </c>
      <c r="R854" s="1203" t="s">
        <v>73</v>
      </c>
      <c r="S854" s="1198">
        <f>VLOOKUP($D854,'NI-San'!$B$1:$V$2048,12,FALSE)</f>
        <v>0</v>
      </c>
      <c r="T854" s="1198">
        <f>VLOOKUP($D854,'NI-San'!$B$1:$V$2048,13,FALSE)</f>
        <v>0</v>
      </c>
      <c r="U854" s="1198">
        <f>VLOOKUP($D854,'NI-San'!$B$1:$V$2048,16,FALSE)</f>
        <v>0</v>
      </c>
      <c r="V854" s="1198">
        <f>VLOOKUP($D854,'NI-San'!$B$1:$V$2048,17,FALSE)</f>
        <v>0</v>
      </c>
      <c r="W854" s="1198">
        <f>VLOOKUP($D854,'NI-San'!$B$1:$V$2048,18,FALSE)</f>
        <v>0</v>
      </c>
      <c r="X854" s="1198">
        <f>VLOOKUP($D854,'NI-San'!$B$1:$V$2048,19,FALSE)</f>
        <v>0</v>
      </c>
    </row>
    <row r="855" spans="1:24" hidden="1">
      <c r="A855" s="505"/>
      <c r="B855" s="505"/>
      <c r="C855" s="505"/>
      <c r="D855" s="1198" t="s">
        <v>2205</v>
      </c>
      <c r="E855" s="1199" t="s">
        <v>70</v>
      </c>
      <c r="F855" s="1202"/>
      <c r="G855" s="1202"/>
      <c r="H855" s="1205" t="s">
        <v>2193</v>
      </c>
      <c r="I855" s="1202" t="s">
        <v>53</v>
      </c>
      <c r="J855" s="1202" t="s">
        <v>1917</v>
      </c>
      <c r="K855" s="1202" t="s">
        <v>1917</v>
      </c>
      <c r="L855" s="1202" t="s">
        <v>1918</v>
      </c>
      <c r="M855" s="1202" t="s">
        <v>2143</v>
      </c>
      <c r="N855" s="1202" t="s">
        <v>2206</v>
      </c>
      <c r="O855" s="1203" t="s">
        <v>73</v>
      </c>
      <c r="P855" s="1203" t="s">
        <v>73</v>
      </c>
      <c r="Q855" s="1203" t="s">
        <v>73</v>
      </c>
      <c r="R855" s="1203" t="s">
        <v>73</v>
      </c>
      <c r="S855" s="1198">
        <f>VLOOKUP($D855,'NI-San'!$B$1:$V$2048,12,FALSE)</f>
        <v>0</v>
      </c>
      <c r="T855" s="1198">
        <f>VLOOKUP($D855,'NI-San'!$B$1:$V$2048,13,FALSE)</f>
        <v>0</v>
      </c>
      <c r="U855" s="1198">
        <f>VLOOKUP($D855,'NI-San'!$B$1:$V$2048,16,FALSE)</f>
        <v>0</v>
      </c>
      <c r="V855" s="1198">
        <f>VLOOKUP($D855,'NI-San'!$B$1:$V$2048,17,FALSE)</f>
        <v>0</v>
      </c>
      <c r="W855" s="1198">
        <f>VLOOKUP($D855,'NI-San'!$B$1:$V$2048,18,FALSE)</f>
        <v>0</v>
      </c>
      <c r="X855" s="1198">
        <f>VLOOKUP($D855,'NI-San'!$B$1:$V$2048,19,FALSE)</f>
        <v>0</v>
      </c>
    </row>
    <row r="856" spans="1:24" hidden="1">
      <c r="A856" s="505"/>
      <c r="B856" s="505"/>
      <c r="C856" s="505"/>
      <c r="D856" s="1198" t="s">
        <v>2207</v>
      </c>
      <c r="E856" s="1199" t="s">
        <v>70</v>
      </c>
      <c r="F856" s="1202"/>
      <c r="G856" s="1202"/>
      <c r="H856" s="1205" t="s">
        <v>2193</v>
      </c>
      <c r="I856" s="1202" t="s">
        <v>53</v>
      </c>
      <c r="J856" s="1202" t="s">
        <v>1917</v>
      </c>
      <c r="K856" s="1202" t="s">
        <v>1917</v>
      </c>
      <c r="L856" s="1202" t="s">
        <v>1918</v>
      </c>
      <c r="M856" s="1202" t="s">
        <v>2143</v>
      </c>
      <c r="N856" s="1202" t="s">
        <v>2208</v>
      </c>
      <c r="O856" s="1203" t="s">
        <v>73</v>
      </c>
      <c r="P856" s="1203" t="s">
        <v>73</v>
      </c>
      <c r="Q856" s="1203" t="s">
        <v>73</v>
      </c>
      <c r="R856" s="1203" t="s">
        <v>73</v>
      </c>
      <c r="S856" s="1198">
        <f>VLOOKUP($D856,'NI-San'!$B$1:$V$2048,12,FALSE)</f>
        <v>0</v>
      </c>
      <c r="T856" s="1198">
        <f>VLOOKUP($D856,'NI-San'!$B$1:$V$2048,13,FALSE)</f>
        <v>0</v>
      </c>
      <c r="U856" s="1198">
        <f>VLOOKUP($D856,'NI-San'!$B$1:$V$2048,16,FALSE)</f>
        <v>0</v>
      </c>
      <c r="V856" s="1198">
        <f>VLOOKUP($D856,'NI-San'!$B$1:$V$2048,17,FALSE)</f>
        <v>0</v>
      </c>
      <c r="W856" s="1198">
        <f>VLOOKUP($D856,'NI-San'!$B$1:$V$2048,18,FALSE)</f>
        <v>0</v>
      </c>
      <c r="X856" s="1198">
        <f>VLOOKUP($D856,'NI-San'!$B$1:$V$2048,19,FALSE)</f>
        <v>0</v>
      </c>
    </row>
    <row r="857" spans="1:24" hidden="1">
      <c r="A857" s="505"/>
      <c r="B857" s="505"/>
      <c r="C857" s="505"/>
      <c r="D857" s="1198" t="s">
        <v>2209</v>
      </c>
      <c r="E857" s="1199" t="s">
        <v>70</v>
      </c>
      <c r="F857" s="1202"/>
      <c r="G857" s="1202"/>
      <c r="H857" s="1205" t="s">
        <v>2193</v>
      </c>
      <c r="I857" s="1202" t="s">
        <v>53</v>
      </c>
      <c r="J857" s="1202" t="s">
        <v>1917</v>
      </c>
      <c r="K857" s="1202" t="s">
        <v>1917</v>
      </c>
      <c r="L857" s="1202" t="s">
        <v>1918</v>
      </c>
      <c r="M857" s="1202" t="s">
        <v>2143</v>
      </c>
      <c r="N857" s="1202" t="s">
        <v>2210</v>
      </c>
      <c r="O857" s="1203" t="s">
        <v>73</v>
      </c>
      <c r="P857" s="1203" t="s">
        <v>73</v>
      </c>
      <c r="Q857" s="1203" t="s">
        <v>73</v>
      </c>
      <c r="R857" s="1203" t="s">
        <v>73</v>
      </c>
      <c r="S857" s="1198">
        <f>VLOOKUP($D857,'NI-San'!$B$1:$V$2048,12,FALSE)</f>
        <v>0</v>
      </c>
      <c r="T857" s="1198">
        <f>VLOOKUP($D857,'NI-San'!$B$1:$V$2048,13,FALSE)</f>
        <v>0</v>
      </c>
      <c r="U857" s="1198">
        <f>VLOOKUP($D857,'NI-San'!$B$1:$V$2048,16,FALSE)</f>
        <v>0</v>
      </c>
      <c r="V857" s="1198">
        <f>VLOOKUP($D857,'NI-San'!$B$1:$V$2048,17,FALSE)</f>
        <v>0</v>
      </c>
      <c r="W857" s="1198">
        <f>VLOOKUP($D857,'NI-San'!$B$1:$V$2048,18,FALSE)</f>
        <v>0</v>
      </c>
      <c r="X857" s="1198">
        <f>VLOOKUP($D857,'NI-San'!$B$1:$V$2048,19,FALSE)</f>
        <v>0</v>
      </c>
    </row>
    <row r="858" spans="1:24" hidden="1">
      <c r="A858" s="505"/>
      <c r="B858" s="505"/>
      <c r="C858" s="505"/>
      <c r="D858" s="1198" t="s">
        <v>2211</v>
      </c>
      <c r="E858" s="1199" t="s">
        <v>70</v>
      </c>
      <c r="F858" s="1202"/>
      <c r="G858" s="1202"/>
      <c r="H858" s="1205" t="s">
        <v>2193</v>
      </c>
      <c r="I858" s="1202" t="s">
        <v>53</v>
      </c>
      <c r="J858" s="1202" t="s">
        <v>1917</v>
      </c>
      <c r="K858" s="1202" t="s">
        <v>1917</v>
      </c>
      <c r="L858" s="1202" t="s">
        <v>1918</v>
      </c>
      <c r="M858" s="1202" t="s">
        <v>2143</v>
      </c>
      <c r="N858" s="1202" t="s">
        <v>2212</v>
      </c>
      <c r="O858" s="1203" t="s">
        <v>73</v>
      </c>
      <c r="P858" s="1203" t="s">
        <v>73</v>
      </c>
      <c r="Q858" s="1203" t="s">
        <v>73</v>
      </c>
      <c r="R858" s="1203" t="s">
        <v>73</v>
      </c>
      <c r="S858" s="1198">
        <f>VLOOKUP($D858,'NI-San'!$B$1:$V$2048,12,FALSE)</f>
        <v>0</v>
      </c>
      <c r="T858" s="1198">
        <f>VLOOKUP($D858,'NI-San'!$B$1:$V$2048,13,FALSE)</f>
        <v>0</v>
      </c>
      <c r="U858" s="1198">
        <f>VLOOKUP($D858,'NI-San'!$B$1:$V$2048,16,FALSE)</f>
        <v>0</v>
      </c>
      <c r="V858" s="1198">
        <f>VLOOKUP($D858,'NI-San'!$B$1:$V$2048,17,FALSE)</f>
        <v>0</v>
      </c>
      <c r="W858" s="1198">
        <f>VLOOKUP($D858,'NI-San'!$B$1:$V$2048,18,FALSE)</f>
        <v>0</v>
      </c>
      <c r="X858" s="1198">
        <f>VLOOKUP($D858,'NI-San'!$B$1:$V$2048,19,FALSE)</f>
        <v>0</v>
      </c>
    </row>
    <row r="859" spans="1:24" hidden="1">
      <c r="A859" s="505"/>
      <c r="B859" s="505"/>
      <c r="C859" s="505"/>
      <c r="D859" s="1198" t="s">
        <v>2213</v>
      </c>
      <c r="E859" s="1199" t="s">
        <v>70</v>
      </c>
      <c r="F859" s="1202"/>
      <c r="G859" s="1202"/>
      <c r="H859" s="1205" t="s">
        <v>2193</v>
      </c>
      <c r="I859" s="1202" t="s">
        <v>53</v>
      </c>
      <c r="J859" s="1202" t="s">
        <v>1917</v>
      </c>
      <c r="K859" s="1202" t="s">
        <v>1917</v>
      </c>
      <c r="L859" s="1202" t="s">
        <v>1918</v>
      </c>
      <c r="M859" s="1202" t="s">
        <v>2143</v>
      </c>
      <c r="N859" s="1202" t="s">
        <v>2214</v>
      </c>
      <c r="O859" s="1203" t="s">
        <v>73</v>
      </c>
      <c r="P859" s="1203" t="s">
        <v>73</v>
      </c>
      <c r="Q859" s="1203" t="s">
        <v>73</v>
      </c>
      <c r="R859" s="1203" t="s">
        <v>73</v>
      </c>
      <c r="S859" s="1198">
        <f>VLOOKUP($D859,'NI-San'!$B$1:$V$2048,12,FALSE)</f>
        <v>0</v>
      </c>
      <c r="T859" s="1198">
        <f>VLOOKUP($D859,'NI-San'!$B$1:$V$2048,13,FALSE)</f>
        <v>0</v>
      </c>
      <c r="U859" s="1198">
        <f>VLOOKUP($D859,'NI-San'!$B$1:$V$2048,16,FALSE)</f>
        <v>0</v>
      </c>
      <c r="V859" s="1198">
        <f>VLOOKUP($D859,'NI-San'!$B$1:$V$2048,17,FALSE)</f>
        <v>0</v>
      </c>
      <c r="W859" s="1198">
        <f>VLOOKUP($D859,'NI-San'!$B$1:$V$2048,18,FALSE)</f>
        <v>0</v>
      </c>
      <c r="X859" s="1198">
        <f>VLOOKUP($D859,'NI-San'!$B$1:$V$2048,19,FALSE)</f>
        <v>0</v>
      </c>
    </row>
    <row r="860" spans="1:24" hidden="1">
      <c r="A860" s="505"/>
      <c r="B860" s="505"/>
      <c r="C860" s="505"/>
      <c r="D860" s="1198" t="s">
        <v>2215</v>
      </c>
      <c r="E860" s="1199" t="s">
        <v>70</v>
      </c>
      <c r="F860" s="1202"/>
      <c r="G860" s="1202"/>
      <c r="H860" s="1205" t="s">
        <v>2193</v>
      </c>
      <c r="I860" s="1202" t="s">
        <v>53</v>
      </c>
      <c r="J860" s="1202" t="s">
        <v>1917</v>
      </c>
      <c r="K860" s="1202" t="s">
        <v>1917</v>
      </c>
      <c r="L860" s="1202" t="s">
        <v>1918</v>
      </c>
      <c r="M860" s="1202" t="s">
        <v>2143</v>
      </c>
      <c r="N860" s="1202" t="s">
        <v>2216</v>
      </c>
      <c r="O860" s="1203" t="s">
        <v>73</v>
      </c>
      <c r="P860" s="1203" t="s">
        <v>73</v>
      </c>
      <c r="Q860" s="1203" t="s">
        <v>73</v>
      </c>
      <c r="R860" s="1203" t="s">
        <v>73</v>
      </c>
      <c r="S860" s="1198">
        <f>VLOOKUP($D860,'NI-San'!$B$1:$V$2048,12,FALSE)</f>
        <v>0</v>
      </c>
      <c r="T860" s="1198">
        <f>VLOOKUP($D860,'NI-San'!$B$1:$V$2048,13,FALSE)</f>
        <v>0</v>
      </c>
      <c r="U860" s="1198">
        <f>VLOOKUP($D860,'NI-San'!$B$1:$V$2048,16,FALSE)</f>
        <v>0</v>
      </c>
      <c r="V860" s="1198">
        <f>VLOOKUP($D860,'NI-San'!$B$1:$V$2048,17,FALSE)</f>
        <v>0</v>
      </c>
      <c r="W860" s="1198">
        <f>VLOOKUP($D860,'NI-San'!$B$1:$V$2048,18,FALSE)</f>
        <v>0</v>
      </c>
      <c r="X860" s="1198">
        <f>VLOOKUP($D860,'NI-San'!$B$1:$V$2048,19,FALSE)</f>
        <v>0</v>
      </c>
    </row>
    <row r="861" spans="1:24" hidden="1">
      <c r="A861" s="505"/>
      <c r="B861" s="505"/>
      <c r="C861" s="505"/>
      <c r="D861" s="1198" t="s">
        <v>2217</v>
      </c>
      <c r="E861" s="1199" t="s">
        <v>70</v>
      </c>
      <c r="F861" s="1202"/>
      <c r="G861" s="1202"/>
      <c r="H861" s="1205" t="s">
        <v>2218</v>
      </c>
      <c r="I861" s="1202" t="s">
        <v>53</v>
      </c>
      <c r="J861" s="1202" t="s">
        <v>1917</v>
      </c>
      <c r="K861" s="1202" t="s">
        <v>1917</v>
      </c>
      <c r="L861" s="1202" t="s">
        <v>1918</v>
      </c>
      <c r="M861" s="1202" t="s">
        <v>2219</v>
      </c>
      <c r="N861" s="1202" t="s">
        <v>2220</v>
      </c>
      <c r="O861" s="1203" t="s">
        <v>73</v>
      </c>
      <c r="P861" s="1203" t="s">
        <v>73</v>
      </c>
      <c r="Q861" s="1203" t="s">
        <v>73</v>
      </c>
      <c r="R861" s="1203" t="s">
        <v>73</v>
      </c>
      <c r="S861" s="1198">
        <f>VLOOKUP($D861,'NI-San'!$B$1:$V$2048,12,FALSE)</f>
        <v>0</v>
      </c>
      <c r="T861" s="1198">
        <f>VLOOKUP($D861,'NI-San'!$B$1:$V$2048,13,FALSE)</f>
        <v>0</v>
      </c>
      <c r="U861" s="1198">
        <f>VLOOKUP($D861,'NI-San'!$B$1:$V$2048,16,FALSE)</f>
        <v>0</v>
      </c>
      <c r="V861" s="1198">
        <f>VLOOKUP($D861,'NI-San'!$B$1:$V$2048,17,FALSE)</f>
        <v>0</v>
      </c>
      <c r="W861" s="1198">
        <f>VLOOKUP($D861,'NI-San'!$B$1:$V$2048,18,FALSE)</f>
        <v>0</v>
      </c>
      <c r="X861" s="1198">
        <f>VLOOKUP($D861,'NI-San'!$B$1:$V$2048,19,FALSE)</f>
        <v>0</v>
      </c>
    </row>
    <row r="862" spans="1:24" hidden="1">
      <c r="A862" s="505"/>
      <c r="B862" s="505"/>
      <c r="C862" s="505"/>
      <c r="D862" s="1198" t="s">
        <v>2221</v>
      </c>
      <c r="E862" s="1199" t="s">
        <v>70</v>
      </c>
      <c r="F862" s="1202"/>
      <c r="G862" s="1202"/>
      <c r="H862" s="1205" t="s">
        <v>2218</v>
      </c>
      <c r="I862" s="1202" t="s">
        <v>53</v>
      </c>
      <c r="J862" s="1202" t="s">
        <v>1917</v>
      </c>
      <c r="K862" s="1202" t="s">
        <v>1917</v>
      </c>
      <c r="L862" s="1202" t="s">
        <v>1918</v>
      </c>
      <c r="M862" s="1202" t="s">
        <v>2219</v>
      </c>
      <c r="N862" s="1202" t="s">
        <v>2222</v>
      </c>
      <c r="O862" s="1203" t="s">
        <v>73</v>
      </c>
      <c r="P862" s="1203" t="s">
        <v>73</v>
      </c>
      <c r="Q862" s="1203" t="s">
        <v>73</v>
      </c>
      <c r="R862" s="1203" t="s">
        <v>73</v>
      </c>
      <c r="S862" s="1198">
        <f>VLOOKUP($D862,'NI-San'!$B$1:$V$2048,12,FALSE)</f>
        <v>0</v>
      </c>
      <c r="T862" s="1198">
        <f>VLOOKUP($D862,'NI-San'!$B$1:$V$2048,13,FALSE)</f>
        <v>0</v>
      </c>
      <c r="U862" s="1198">
        <f>VLOOKUP($D862,'NI-San'!$B$1:$V$2048,16,FALSE)</f>
        <v>0</v>
      </c>
      <c r="V862" s="1198">
        <f>VLOOKUP($D862,'NI-San'!$B$1:$V$2048,17,FALSE)</f>
        <v>0</v>
      </c>
      <c r="W862" s="1198">
        <f>VLOOKUP($D862,'NI-San'!$B$1:$V$2048,18,FALSE)</f>
        <v>0</v>
      </c>
      <c r="X862" s="1198">
        <f>VLOOKUP($D862,'NI-San'!$B$1:$V$2048,19,FALSE)</f>
        <v>0</v>
      </c>
    </row>
    <row r="863" spans="1:24" hidden="1">
      <c r="A863" s="505"/>
      <c r="B863" s="505"/>
      <c r="C863" s="505"/>
      <c r="D863" s="1198" t="s">
        <v>2223</v>
      </c>
      <c r="E863" s="1199" t="s">
        <v>70</v>
      </c>
      <c r="F863" s="1202"/>
      <c r="G863" s="1202"/>
      <c r="H863" s="1205" t="s">
        <v>2218</v>
      </c>
      <c r="I863" s="1202" t="s">
        <v>53</v>
      </c>
      <c r="J863" s="1202" t="s">
        <v>1917</v>
      </c>
      <c r="K863" s="1202" t="s">
        <v>1917</v>
      </c>
      <c r="L863" s="1202" t="s">
        <v>1918</v>
      </c>
      <c r="M863" s="1202" t="s">
        <v>2219</v>
      </c>
      <c r="N863" s="1202" t="s">
        <v>2224</v>
      </c>
      <c r="O863" s="1203" t="s">
        <v>73</v>
      </c>
      <c r="P863" s="1203" t="s">
        <v>73</v>
      </c>
      <c r="Q863" s="1203" t="s">
        <v>73</v>
      </c>
      <c r="R863" s="1203" t="s">
        <v>73</v>
      </c>
      <c r="S863" s="1198">
        <f>VLOOKUP($D863,'NI-San'!$B$1:$V$2048,12,FALSE)</f>
        <v>0</v>
      </c>
      <c r="T863" s="1198">
        <f>VLOOKUP($D863,'NI-San'!$B$1:$V$2048,13,FALSE)</f>
        <v>0</v>
      </c>
      <c r="U863" s="1198">
        <f>VLOOKUP($D863,'NI-San'!$B$1:$V$2048,16,FALSE)</f>
        <v>0</v>
      </c>
      <c r="V863" s="1198">
        <f>VLOOKUP($D863,'NI-San'!$B$1:$V$2048,17,FALSE)</f>
        <v>0</v>
      </c>
      <c r="W863" s="1198">
        <f>VLOOKUP($D863,'NI-San'!$B$1:$V$2048,18,FALSE)</f>
        <v>0</v>
      </c>
      <c r="X863" s="1198">
        <f>VLOOKUP($D863,'NI-San'!$B$1:$V$2048,19,FALSE)</f>
        <v>0</v>
      </c>
    </row>
    <row r="864" spans="1:24" hidden="1">
      <c r="A864" s="505"/>
      <c r="B864" s="505"/>
      <c r="C864" s="505"/>
      <c r="D864" s="1198" t="s">
        <v>2225</v>
      </c>
      <c r="E864" s="1199" t="s">
        <v>70</v>
      </c>
      <c r="F864" s="1202"/>
      <c r="G864" s="1202"/>
      <c r="H864" s="1205" t="s">
        <v>2218</v>
      </c>
      <c r="I864" s="1202" t="s">
        <v>53</v>
      </c>
      <c r="J864" s="1202" t="s">
        <v>1917</v>
      </c>
      <c r="K864" s="1202" t="s">
        <v>1917</v>
      </c>
      <c r="L864" s="1202" t="s">
        <v>1918</v>
      </c>
      <c r="M864" s="1202" t="s">
        <v>2219</v>
      </c>
      <c r="N864" s="1202" t="s">
        <v>2226</v>
      </c>
      <c r="O864" s="1203" t="s">
        <v>73</v>
      </c>
      <c r="P864" s="1203" t="s">
        <v>73</v>
      </c>
      <c r="Q864" s="1203" t="s">
        <v>73</v>
      </c>
      <c r="R864" s="1203" t="s">
        <v>73</v>
      </c>
      <c r="S864" s="1198">
        <f>VLOOKUP($D864,'NI-San'!$B$1:$V$2048,12,FALSE)</f>
        <v>0</v>
      </c>
      <c r="T864" s="1198">
        <f>VLOOKUP($D864,'NI-San'!$B$1:$V$2048,13,FALSE)</f>
        <v>0</v>
      </c>
      <c r="U864" s="1198">
        <f>VLOOKUP($D864,'NI-San'!$B$1:$V$2048,16,FALSE)</f>
        <v>0</v>
      </c>
      <c r="V864" s="1198">
        <f>VLOOKUP($D864,'NI-San'!$B$1:$V$2048,17,FALSE)</f>
        <v>0</v>
      </c>
      <c r="W864" s="1198">
        <f>VLOOKUP($D864,'NI-San'!$B$1:$V$2048,18,FALSE)</f>
        <v>0</v>
      </c>
      <c r="X864" s="1198">
        <f>VLOOKUP($D864,'NI-San'!$B$1:$V$2048,19,FALSE)</f>
        <v>0</v>
      </c>
    </row>
    <row r="865" spans="1:24" hidden="1">
      <c r="A865" s="505"/>
      <c r="B865" s="505"/>
      <c r="C865" s="505"/>
      <c r="D865" s="1198" t="s">
        <v>2227</v>
      </c>
      <c r="E865" s="1199" t="s">
        <v>70</v>
      </c>
      <c r="F865" s="1202"/>
      <c r="G865" s="1202"/>
      <c r="H865" s="1205" t="s">
        <v>2218</v>
      </c>
      <c r="I865" s="1202" t="s">
        <v>53</v>
      </c>
      <c r="J865" s="1202" t="s">
        <v>1917</v>
      </c>
      <c r="K865" s="1202" t="s">
        <v>1917</v>
      </c>
      <c r="L865" s="1202" t="s">
        <v>1918</v>
      </c>
      <c r="M865" s="1202" t="s">
        <v>2219</v>
      </c>
      <c r="N865" s="1202" t="s">
        <v>2228</v>
      </c>
      <c r="O865" s="1203" t="s">
        <v>73</v>
      </c>
      <c r="P865" s="1203" t="s">
        <v>73</v>
      </c>
      <c r="Q865" s="1203" t="s">
        <v>73</v>
      </c>
      <c r="R865" s="1203" t="s">
        <v>73</v>
      </c>
      <c r="S865" s="1198">
        <f>VLOOKUP($D865,'NI-San'!$B$1:$V$2048,12,FALSE)</f>
        <v>0</v>
      </c>
      <c r="T865" s="1198">
        <f>VLOOKUP($D865,'NI-San'!$B$1:$V$2048,13,FALSE)</f>
        <v>0</v>
      </c>
      <c r="U865" s="1198">
        <f>VLOOKUP($D865,'NI-San'!$B$1:$V$2048,16,FALSE)</f>
        <v>0</v>
      </c>
      <c r="V865" s="1198">
        <f>VLOOKUP($D865,'NI-San'!$B$1:$V$2048,17,FALSE)</f>
        <v>0</v>
      </c>
      <c r="W865" s="1198">
        <f>VLOOKUP($D865,'NI-San'!$B$1:$V$2048,18,FALSE)</f>
        <v>0</v>
      </c>
      <c r="X865" s="1198">
        <f>VLOOKUP($D865,'NI-San'!$B$1:$V$2048,19,FALSE)</f>
        <v>0</v>
      </c>
    </row>
    <row r="866" spans="1:24" hidden="1">
      <c r="A866" s="505"/>
      <c r="B866" s="505"/>
      <c r="C866" s="505"/>
      <c r="D866" s="1198" t="s">
        <v>2229</v>
      </c>
      <c r="E866" s="1199" t="s">
        <v>70</v>
      </c>
      <c r="F866" s="1202"/>
      <c r="G866" s="1202"/>
      <c r="H866" s="1205" t="s">
        <v>2218</v>
      </c>
      <c r="I866" s="1202" t="s">
        <v>53</v>
      </c>
      <c r="J866" s="1202" t="s">
        <v>1917</v>
      </c>
      <c r="K866" s="1202" t="s">
        <v>1917</v>
      </c>
      <c r="L866" s="1202" t="s">
        <v>1918</v>
      </c>
      <c r="M866" s="1202" t="s">
        <v>2219</v>
      </c>
      <c r="N866" s="1202" t="s">
        <v>2230</v>
      </c>
      <c r="O866" s="1203" t="s">
        <v>73</v>
      </c>
      <c r="P866" s="1203" t="s">
        <v>73</v>
      </c>
      <c r="Q866" s="1203" t="s">
        <v>73</v>
      </c>
      <c r="R866" s="1203" t="s">
        <v>73</v>
      </c>
      <c r="S866" s="1198">
        <f>VLOOKUP($D866,'NI-San'!$B$1:$V$2048,12,FALSE)</f>
        <v>0</v>
      </c>
      <c r="T866" s="1198">
        <f>VLOOKUP($D866,'NI-San'!$B$1:$V$2048,13,FALSE)</f>
        <v>0</v>
      </c>
      <c r="U866" s="1198">
        <f>VLOOKUP($D866,'NI-San'!$B$1:$V$2048,16,FALSE)</f>
        <v>0</v>
      </c>
      <c r="V866" s="1198">
        <f>VLOOKUP($D866,'NI-San'!$B$1:$V$2048,17,FALSE)</f>
        <v>0</v>
      </c>
      <c r="W866" s="1198">
        <f>VLOOKUP($D866,'NI-San'!$B$1:$V$2048,18,FALSE)</f>
        <v>0</v>
      </c>
      <c r="X866" s="1198">
        <f>VLOOKUP($D866,'NI-San'!$B$1:$V$2048,19,FALSE)</f>
        <v>0</v>
      </c>
    </row>
    <row r="867" spans="1:24" hidden="1">
      <c r="A867" s="505"/>
      <c r="B867" s="505"/>
      <c r="C867" s="505"/>
      <c r="D867" s="1198" t="s">
        <v>2231</v>
      </c>
      <c r="E867" s="1199" t="s">
        <v>70</v>
      </c>
      <c r="F867" s="1202"/>
      <c r="G867" s="1202"/>
      <c r="H867" s="1205" t="s">
        <v>2218</v>
      </c>
      <c r="I867" s="1202" t="s">
        <v>53</v>
      </c>
      <c r="J867" s="1202" t="s">
        <v>1917</v>
      </c>
      <c r="K867" s="1202" t="s">
        <v>1917</v>
      </c>
      <c r="L867" s="1202" t="s">
        <v>1918</v>
      </c>
      <c r="M867" s="1202" t="s">
        <v>2219</v>
      </c>
      <c r="N867" s="1202" t="s">
        <v>2232</v>
      </c>
      <c r="O867" s="1203" t="s">
        <v>73</v>
      </c>
      <c r="P867" s="1203" t="s">
        <v>73</v>
      </c>
      <c r="Q867" s="1203" t="s">
        <v>73</v>
      </c>
      <c r="R867" s="1203" t="s">
        <v>73</v>
      </c>
      <c r="S867" s="1198">
        <f>VLOOKUP($D867,'NI-San'!$B$1:$V$2048,12,FALSE)</f>
        <v>0</v>
      </c>
      <c r="T867" s="1198">
        <f>VLOOKUP($D867,'NI-San'!$B$1:$V$2048,13,FALSE)</f>
        <v>0</v>
      </c>
      <c r="U867" s="1198">
        <f>VLOOKUP($D867,'NI-San'!$B$1:$V$2048,16,FALSE)</f>
        <v>0</v>
      </c>
      <c r="V867" s="1198">
        <f>VLOOKUP($D867,'NI-San'!$B$1:$V$2048,17,FALSE)</f>
        <v>0</v>
      </c>
      <c r="W867" s="1198">
        <f>VLOOKUP($D867,'NI-San'!$B$1:$V$2048,18,FALSE)</f>
        <v>0</v>
      </c>
      <c r="X867" s="1198">
        <f>VLOOKUP($D867,'NI-San'!$B$1:$V$2048,19,FALSE)</f>
        <v>0</v>
      </c>
    </row>
    <row r="868" spans="1:24" hidden="1">
      <c r="A868" s="505"/>
      <c r="B868" s="505"/>
      <c r="C868" s="505"/>
      <c r="D868" s="1198" t="s">
        <v>2233</v>
      </c>
      <c r="E868" s="1199" t="s">
        <v>70</v>
      </c>
      <c r="F868" s="1202"/>
      <c r="G868" s="1202"/>
      <c r="H868" s="1205" t="s">
        <v>2218</v>
      </c>
      <c r="I868" s="1202" t="s">
        <v>53</v>
      </c>
      <c r="J868" s="1202" t="s">
        <v>1917</v>
      </c>
      <c r="K868" s="1202" t="s">
        <v>1917</v>
      </c>
      <c r="L868" s="1202" t="s">
        <v>1918</v>
      </c>
      <c r="M868" s="1202" t="s">
        <v>2219</v>
      </c>
      <c r="N868" s="1202" t="s">
        <v>2234</v>
      </c>
      <c r="O868" s="1203" t="s">
        <v>73</v>
      </c>
      <c r="P868" s="1203" t="s">
        <v>73</v>
      </c>
      <c r="Q868" s="1203" t="s">
        <v>73</v>
      </c>
      <c r="R868" s="1203" t="s">
        <v>73</v>
      </c>
      <c r="S868" s="1198">
        <f>VLOOKUP($D868,'NI-San'!$B$1:$V$2048,12,FALSE)</f>
        <v>0</v>
      </c>
      <c r="T868" s="1198">
        <f>VLOOKUP($D868,'NI-San'!$B$1:$V$2048,13,FALSE)</f>
        <v>0</v>
      </c>
      <c r="U868" s="1198">
        <f>VLOOKUP($D868,'NI-San'!$B$1:$V$2048,16,FALSE)</f>
        <v>0</v>
      </c>
      <c r="V868" s="1198">
        <f>VLOOKUP($D868,'NI-San'!$B$1:$V$2048,17,FALSE)</f>
        <v>0</v>
      </c>
      <c r="W868" s="1198">
        <f>VLOOKUP($D868,'NI-San'!$B$1:$V$2048,18,FALSE)</f>
        <v>0</v>
      </c>
      <c r="X868" s="1198">
        <f>VLOOKUP($D868,'NI-San'!$B$1:$V$2048,19,FALSE)</f>
        <v>0</v>
      </c>
    </row>
    <row r="869" spans="1:24" hidden="1">
      <c r="A869" s="505"/>
      <c r="B869" s="505"/>
      <c r="C869" s="505"/>
      <c r="D869" s="1198" t="s">
        <v>2235</v>
      </c>
      <c r="E869" s="1199" t="s">
        <v>70</v>
      </c>
      <c r="F869" s="1202"/>
      <c r="G869" s="1202"/>
      <c r="H869" s="1205" t="s">
        <v>2218</v>
      </c>
      <c r="I869" s="1202" t="s">
        <v>53</v>
      </c>
      <c r="J869" s="1202" t="s">
        <v>1917</v>
      </c>
      <c r="K869" s="1202" t="s">
        <v>1917</v>
      </c>
      <c r="L869" s="1202" t="s">
        <v>1918</v>
      </c>
      <c r="M869" s="1202" t="s">
        <v>2219</v>
      </c>
      <c r="N869" s="1202" t="s">
        <v>2236</v>
      </c>
      <c r="O869" s="1203" t="s">
        <v>73</v>
      </c>
      <c r="P869" s="1203" t="s">
        <v>73</v>
      </c>
      <c r="Q869" s="1203" t="s">
        <v>73</v>
      </c>
      <c r="R869" s="1203" t="s">
        <v>73</v>
      </c>
      <c r="S869" s="1198">
        <f>VLOOKUP($D869,'NI-San'!$B$1:$V$2048,12,FALSE)</f>
        <v>0</v>
      </c>
      <c r="T869" s="1198">
        <f>VLOOKUP($D869,'NI-San'!$B$1:$V$2048,13,FALSE)</f>
        <v>0</v>
      </c>
      <c r="U869" s="1198">
        <f>VLOOKUP($D869,'NI-San'!$B$1:$V$2048,16,FALSE)</f>
        <v>0</v>
      </c>
      <c r="V869" s="1198">
        <f>VLOOKUP($D869,'NI-San'!$B$1:$V$2048,17,FALSE)</f>
        <v>0</v>
      </c>
      <c r="W869" s="1198">
        <f>VLOOKUP($D869,'NI-San'!$B$1:$V$2048,18,FALSE)</f>
        <v>0</v>
      </c>
      <c r="X869" s="1198">
        <f>VLOOKUP($D869,'NI-San'!$B$1:$V$2048,19,FALSE)</f>
        <v>0</v>
      </c>
    </row>
    <row r="870" spans="1:24" hidden="1">
      <c r="A870" s="505"/>
      <c r="B870" s="505"/>
      <c r="C870" s="505"/>
      <c r="D870" s="1198" t="s">
        <v>2237</v>
      </c>
      <c r="E870" s="1199" t="s">
        <v>70</v>
      </c>
      <c r="F870" s="1202"/>
      <c r="G870" s="1202"/>
      <c r="H870" s="1205" t="s">
        <v>2218</v>
      </c>
      <c r="I870" s="1202" t="s">
        <v>53</v>
      </c>
      <c r="J870" s="1202" t="s">
        <v>1917</v>
      </c>
      <c r="K870" s="1202" t="s">
        <v>1917</v>
      </c>
      <c r="L870" s="1202" t="s">
        <v>1918</v>
      </c>
      <c r="M870" s="1202" t="s">
        <v>2219</v>
      </c>
      <c r="N870" s="1202" t="s">
        <v>2238</v>
      </c>
      <c r="O870" s="1203" t="s">
        <v>73</v>
      </c>
      <c r="P870" s="1203" t="s">
        <v>73</v>
      </c>
      <c r="Q870" s="1203" t="s">
        <v>73</v>
      </c>
      <c r="R870" s="1203" t="s">
        <v>73</v>
      </c>
      <c r="S870" s="1198">
        <f>VLOOKUP($D870,'NI-San'!$B$1:$V$2048,12,FALSE)</f>
        <v>0</v>
      </c>
      <c r="T870" s="1198">
        <f>VLOOKUP($D870,'NI-San'!$B$1:$V$2048,13,FALSE)</f>
        <v>0</v>
      </c>
      <c r="U870" s="1198">
        <f>VLOOKUP($D870,'NI-San'!$B$1:$V$2048,16,FALSE)</f>
        <v>0</v>
      </c>
      <c r="V870" s="1198">
        <f>VLOOKUP($D870,'NI-San'!$B$1:$V$2048,17,FALSE)</f>
        <v>0</v>
      </c>
      <c r="W870" s="1198">
        <f>VLOOKUP($D870,'NI-San'!$B$1:$V$2048,18,FALSE)</f>
        <v>0</v>
      </c>
      <c r="X870" s="1198">
        <f>VLOOKUP($D870,'NI-San'!$B$1:$V$2048,19,FALSE)</f>
        <v>0</v>
      </c>
    </row>
    <row r="871" spans="1:24" hidden="1">
      <c r="A871" s="505"/>
      <c r="B871" s="505"/>
      <c r="C871" s="505"/>
      <c r="D871" s="1198" t="s">
        <v>2239</v>
      </c>
      <c r="E871" s="1199" t="s">
        <v>70</v>
      </c>
      <c r="F871" s="1202"/>
      <c r="G871" s="1202"/>
      <c r="H871" s="1205" t="s">
        <v>2218</v>
      </c>
      <c r="I871" s="1202" t="s">
        <v>53</v>
      </c>
      <c r="J871" s="1202" t="s">
        <v>1917</v>
      </c>
      <c r="K871" s="1202" t="s">
        <v>1917</v>
      </c>
      <c r="L871" s="1202" t="s">
        <v>1918</v>
      </c>
      <c r="M871" s="1202" t="s">
        <v>2219</v>
      </c>
      <c r="N871" s="1202" t="s">
        <v>2240</v>
      </c>
      <c r="O871" s="1203" t="s">
        <v>73</v>
      </c>
      <c r="P871" s="1203" t="s">
        <v>73</v>
      </c>
      <c r="Q871" s="1203" t="s">
        <v>73</v>
      </c>
      <c r="R871" s="1203" t="s">
        <v>73</v>
      </c>
      <c r="S871" s="1198">
        <f>VLOOKUP($D871,'NI-San'!$B$1:$V$2048,12,FALSE)</f>
        <v>0</v>
      </c>
      <c r="T871" s="1198">
        <f>VLOOKUP($D871,'NI-San'!$B$1:$V$2048,13,FALSE)</f>
        <v>0</v>
      </c>
      <c r="U871" s="1198">
        <f>VLOOKUP($D871,'NI-San'!$B$1:$V$2048,16,FALSE)</f>
        <v>0</v>
      </c>
      <c r="V871" s="1198">
        <f>VLOOKUP($D871,'NI-San'!$B$1:$V$2048,17,FALSE)</f>
        <v>0</v>
      </c>
      <c r="W871" s="1198">
        <f>VLOOKUP($D871,'NI-San'!$B$1:$V$2048,18,FALSE)</f>
        <v>0</v>
      </c>
      <c r="X871" s="1198">
        <f>VLOOKUP($D871,'NI-San'!$B$1:$V$2048,19,FALSE)</f>
        <v>0</v>
      </c>
    </row>
    <row r="872" spans="1:24" hidden="1">
      <c r="A872" s="505"/>
      <c r="B872" s="505"/>
      <c r="C872" s="505"/>
      <c r="D872" s="1198" t="s">
        <v>2241</v>
      </c>
      <c r="E872" s="1199" t="s">
        <v>70</v>
      </c>
      <c r="F872" s="1202"/>
      <c r="G872" s="1202"/>
      <c r="H872" s="1205" t="s">
        <v>2242</v>
      </c>
      <c r="I872" s="1202" t="s">
        <v>53</v>
      </c>
      <c r="J872" s="1202" t="s">
        <v>1917</v>
      </c>
      <c r="K872" s="1202" t="s">
        <v>1917</v>
      </c>
      <c r="L872" s="1202" t="s">
        <v>1918</v>
      </c>
      <c r="M872" s="1202" t="s">
        <v>2219</v>
      </c>
      <c r="N872" s="1202" t="s">
        <v>2243</v>
      </c>
      <c r="O872" s="1203" t="s">
        <v>73</v>
      </c>
      <c r="P872" s="1203" t="s">
        <v>73</v>
      </c>
      <c r="Q872" s="1203" t="s">
        <v>73</v>
      </c>
      <c r="R872" s="1203" t="s">
        <v>73</v>
      </c>
      <c r="S872" s="1198">
        <f>VLOOKUP($D872,'NI-San'!$B$1:$V$2048,12,FALSE)</f>
        <v>0</v>
      </c>
      <c r="T872" s="1198">
        <f>VLOOKUP($D872,'NI-San'!$B$1:$V$2048,13,FALSE)</f>
        <v>0</v>
      </c>
      <c r="U872" s="1198">
        <f>VLOOKUP($D872,'NI-San'!$B$1:$V$2048,16,FALSE)</f>
        <v>0</v>
      </c>
      <c r="V872" s="1198">
        <f>VLOOKUP($D872,'NI-San'!$B$1:$V$2048,17,FALSE)</f>
        <v>0</v>
      </c>
      <c r="W872" s="1198">
        <f>VLOOKUP($D872,'NI-San'!$B$1:$V$2048,18,FALSE)</f>
        <v>0</v>
      </c>
      <c r="X872" s="1198">
        <f>VLOOKUP($D872,'NI-San'!$B$1:$V$2048,19,FALSE)</f>
        <v>0</v>
      </c>
    </row>
    <row r="873" spans="1:24" hidden="1">
      <c r="A873" s="505"/>
      <c r="B873" s="505"/>
      <c r="C873" s="505"/>
      <c r="D873" s="1198" t="s">
        <v>2244</v>
      </c>
      <c r="E873" s="1199" t="s">
        <v>70</v>
      </c>
      <c r="F873" s="1202"/>
      <c r="G873" s="1202"/>
      <c r="H873" s="1205" t="s">
        <v>2242</v>
      </c>
      <c r="I873" s="1202" t="s">
        <v>53</v>
      </c>
      <c r="J873" s="1202" t="s">
        <v>1917</v>
      </c>
      <c r="K873" s="1202" t="s">
        <v>1917</v>
      </c>
      <c r="L873" s="1202" t="s">
        <v>1918</v>
      </c>
      <c r="M873" s="1202" t="s">
        <v>2219</v>
      </c>
      <c r="N873" s="1202" t="s">
        <v>2245</v>
      </c>
      <c r="O873" s="1203" t="s">
        <v>73</v>
      </c>
      <c r="P873" s="1203" t="s">
        <v>73</v>
      </c>
      <c r="Q873" s="1203" t="s">
        <v>73</v>
      </c>
      <c r="R873" s="1203" t="s">
        <v>73</v>
      </c>
      <c r="S873" s="1198">
        <f>VLOOKUP($D873,'NI-San'!$B$1:$V$2048,12,FALSE)</f>
        <v>0</v>
      </c>
      <c r="T873" s="1198">
        <f>VLOOKUP($D873,'NI-San'!$B$1:$V$2048,13,FALSE)</f>
        <v>0</v>
      </c>
      <c r="U873" s="1198">
        <f>VLOOKUP($D873,'NI-San'!$B$1:$V$2048,16,FALSE)</f>
        <v>0</v>
      </c>
      <c r="V873" s="1198">
        <f>VLOOKUP($D873,'NI-San'!$B$1:$V$2048,17,FALSE)</f>
        <v>0</v>
      </c>
      <c r="W873" s="1198">
        <f>VLOOKUP($D873,'NI-San'!$B$1:$V$2048,18,FALSE)</f>
        <v>0</v>
      </c>
      <c r="X873" s="1198">
        <f>VLOOKUP($D873,'NI-San'!$B$1:$V$2048,19,FALSE)</f>
        <v>0</v>
      </c>
    </row>
    <row r="874" spans="1:24" hidden="1">
      <c r="A874" s="505"/>
      <c r="B874" s="505"/>
      <c r="C874" s="505"/>
      <c r="D874" s="1198" t="s">
        <v>2246</v>
      </c>
      <c r="E874" s="1199" t="s">
        <v>70</v>
      </c>
      <c r="F874" s="1202"/>
      <c r="G874" s="1202"/>
      <c r="H874" s="1205" t="s">
        <v>2242</v>
      </c>
      <c r="I874" s="1202" t="s">
        <v>53</v>
      </c>
      <c r="J874" s="1202" t="s">
        <v>1917</v>
      </c>
      <c r="K874" s="1202" t="s">
        <v>1917</v>
      </c>
      <c r="L874" s="1202" t="s">
        <v>1918</v>
      </c>
      <c r="M874" s="1202" t="s">
        <v>2219</v>
      </c>
      <c r="N874" s="1202" t="s">
        <v>2247</v>
      </c>
      <c r="O874" s="1203" t="s">
        <v>73</v>
      </c>
      <c r="P874" s="1203" t="s">
        <v>73</v>
      </c>
      <c r="Q874" s="1203" t="s">
        <v>73</v>
      </c>
      <c r="R874" s="1203" t="s">
        <v>73</v>
      </c>
      <c r="S874" s="1198">
        <f>VLOOKUP($D874,'NI-San'!$B$1:$V$2048,12,FALSE)</f>
        <v>0</v>
      </c>
      <c r="T874" s="1198">
        <f>VLOOKUP($D874,'NI-San'!$B$1:$V$2048,13,FALSE)</f>
        <v>0</v>
      </c>
      <c r="U874" s="1198">
        <f>VLOOKUP($D874,'NI-San'!$B$1:$V$2048,16,FALSE)</f>
        <v>0</v>
      </c>
      <c r="V874" s="1198">
        <f>VLOOKUP($D874,'NI-San'!$B$1:$V$2048,17,FALSE)</f>
        <v>0</v>
      </c>
      <c r="W874" s="1198">
        <f>VLOOKUP($D874,'NI-San'!$B$1:$V$2048,18,FALSE)</f>
        <v>0</v>
      </c>
      <c r="X874" s="1198">
        <f>VLOOKUP($D874,'NI-San'!$B$1:$V$2048,19,FALSE)</f>
        <v>0</v>
      </c>
    </row>
    <row r="875" spans="1:24" hidden="1">
      <c r="A875" s="505"/>
      <c r="B875" s="505"/>
      <c r="C875" s="505"/>
      <c r="D875" s="1198" t="s">
        <v>2248</v>
      </c>
      <c r="E875" s="1199" t="s">
        <v>70</v>
      </c>
      <c r="F875" s="1202"/>
      <c r="G875" s="1202"/>
      <c r="H875" s="1205" t="s">
        <v>2242</v>
      </c>
      <c r="I875" s="1202" t="s">
        <v>53</v>
      </c>
      <c r="J875" s="1202" t="s">
        <v>1917</v>
      </c>
      <c r="K875" s="1202" t="s">
        <v>1917</v>
      </c>
      <c r="L875" s="1202" t="s">
        <v>1918</v>
      </c>
      <c r="M875" s="1202" t="s">
        <v>2219</v>
      </c>
      <c r="N875" s="1202" t="s">
        <v>2249</v>
      </c>
      <c r="O875" s="1203" t="s">
        <v>73</v>
      </c>
      <c r="P875" s="1203" t="s">
        <v>73</v>
      </c>
      <c r="Q875" s="1203" t="s">
        <v>73</v>
      </c>
      <c r="R875" s="1203" t="s">
        <v>73</v>
      </c>
      <c r="S875" s="1198">
        <f>VLOOKUP($D875,'NI-San'!$B$1:$V$2048,12,FALSE)</f>
        <v>0</v>
      </c>
      <c r="T875" s="1198">
        <f>VLOOKUP($D875,'NI-San'!$B$1:$V$2048,13,FALSE)</f>
        <v>0</v>
      </c>
      <c r="U875" s="1198">
        <f>VLOOKUP($D875,'NI-San'!$B$1:$V$2048,16,FALSE)</f>
        <v>0</v>
      </c>
      <c r="V875" s="1198">
        <f>VLOOKUP($D875,'NI-San'!$B$1:$V$2048,17,FALSE)</f>
        <v>0</v>
      </c>
      <c r="W875" s="1198">
        <f>VLOOKUP($D875,'NI-San'!$B$1:$V$2048,18,FALSE)</f>
        <v>0</v>
      </c>
      <c r="X875" s="1198">
        <f>VLOOKUP($D875,'NI-San'!$B$1:$V$2048,19,FALSE)</f>
        <v>0</v>
      </c>
    </row>
    <row r="876" spans="1:24" hidden="1">
      <c r="A876" s="505"/>
      <c r="B876" s="505"/>
      <c r="C876" s="505"/>
      <c r="D876" s="1198" t="s">
        <v>2250</v>
      </c>
      <c r="E876" s="1199" t="s">
        <v>70</v>
      </c>
      <c r="F876" s="1202"/>
      <c r="G876" s="1202"/>
      <c r="H876" s="1205" t="s">
        <v>2242</v>
      </c>
      <c r="I876" s="1202" t="s">
        <v>53</v>
      </c>
      <c r="J876" s="1202" t="s">
        <v>1917</v>
      </c>
      <c r="K876" s="1202" t="s">
        <v>1917</v>
      </c>
      <c r="L876" s="1202" t="s">
        <v>1918</v>
      </c>
      <c r="M876" s="1202" t="s">
        <v>2219</v>
      </c>
      <c r="N876" s="1202" t="s">
        <v>2251</v>
      </c>
      <c r="O876" s="1203" t="s">
        <v>73</v>
      </c>
      <c r="P876" s="1203" t="s">
        <v>73</v>
      </c>
      <c r="Q876" s="1203" t="s">
        <v>73</v>
      </c>
      <c r="R876" s="1203" t="s">
        <v>73</v>
      </c>
      <c r="S876" s="1198">
        <f>VLOOKUP($D876,'NI-San'!$B$1:$V$2048,12,FALSE)</f>
        <v>0</v>
      </c>
      <c r="T876" s="1198">
        <f>VLOOKUP($D876,'NI-San'!$B$1:$V$2048,13,FALSE)</f>
        <v>0</v>
      </c>
      <c r="U876" s="1198">
        <f>VLOOKUP($D876,'NI-San'!$B$1:$V$2048,16,FALSE)</f>
        <v>0</v>
      </c>
      <c r="V876" s="1198">
        <f>VLOOKUP($D876,'NI-San'!$B$1:$V$2048,17,FALSE)</f>
        <v>0</v>
      </c>
      <c r="W876" s="1198">
        <f>VLOOKUP($D876,'NI-San'!$B$1:$V$2048,18,FALSE)</f>
        <v>0</v>
      </c>
      <c r="X876" s="1198">
        <f>VLOOKUP($D876,'NI-San'!$B$1:$V$2048,19,FALSE)</f>
        <v>0</v>
      </c>
    </row>
    <row r="877" spans="1:24" hidden="1">
      <c r="A877" s="505"/>
      <c r="B877" s="505"/>
      <c r="C877" s="505"/>
      <c r="D877" s="1198" t="s">
        <v>2252</v>
      </c>
      <c r="E877" s="1199" t="s">
        <v>70</v>
      </c>
      <c r="F877" s="1202"/>
      <c r="G877" s="1202"/>
      <c r="H877" s="1205" t="s">
        <v>2242</v>
      </c>
      <c r="I877" s="1202" t="s">
        <v>53</v>
      </c>
      <c r="J877" s="1202" t="s">
        <v>1917</v>
      </c>
      <c r="K877" s="1202" t="s">
        <v>1917</v>
      </c>
      <c r="L877" s="1202" t="s">
        <v>1918</v>
      </c>
      <c r="M877" s="1202" t="s">
        <v>2219</v>
      </c>
      <c r="N877" s="1202" t="s">
        <v>2253</v>
      </c>
      <c r="O877" s="1203" t="s">
        <v>73</v>
      </c>
      <c r="P877" s="1203" t="s">
        <v>73</v>
      </c>
      <c r="Q877" s="1203" t="s">
        <v>73</v>
      </c>
      <c r="R877" s="1203" t="s">
        <v>73</v>
      </c>
      <c r="S877" s="1198">
        <f>VLOOKUP($D877,'NI-San'!$B$1:$V$2048,12,FALSE)</f>
        <v>0</v>
      </c>
      <c r="T877" s="1198">
        <f>VLOOKUP($D877,'NI-San'!$B$1:$V$2048,13,FALSE)</f>
        <v>0</v>
      </c>
      <c r="U877" s="1198">
        <f>VLOOKUP($D877,'NI-San'!$B$1:$V$2048,16,FALSE)</f>
        <v>0</v>
      </c>
      <c r="V877" s="1198">
        <f>VLOOKUP($D877,'NI-San'!$B$1:$V$2048,17,FALSE)</f>
        <v>0</v>
      </c>
      <c r="W877" s="1198">
        <f>VLOOKUP($D877,'NI-San'!$B$1:$V$2048,18,FALSE)</f>
        <v>0</v>
      </c>
      <c r="X877" s="1198">
        <f>VLOOKUP($D877,'NI-San'!$B$1:$V$2048,19,FALSE)</f>
        <v>0</v>
      </c>
    </row>
    <row r="878" spans="1:24" hidden="1">
      <c r="A878" s="505"/>
      <c r="B878" s="505"/>
      <c r="C878" s="505"/>
      <c r="D878" s="1198" t="s">
        <v>2254</v>
      </c>
      <c r="E878" s="1199" t="s">
        <v>70</v>
      </c>
      <c r="F878" s="1202"/>
      <c r="G878" s="1202"/>
      <c r="H878" s="1205" t="s">
        <v>2242</v>
      </c>
      <c r="I878" s="1202" t="s">
        <v>53</v>
      </c>
      <c r="J878" s="1202" t="s">
        <v>1917</v>
      </c>
      <c r="K878" s="1202" t="s">
        <v>1917</v>
      </c>
      <c r="L878" s="1202" t="s">
        <v>1918</v>
      </c>
      <c r="M878" s="1202" t="s">
        <v>2219</v>
      </c>
      <c r="N878" s="1202" t="s">
        <v>2255</v>
      </c>
      <c r="O878" s="1203" t="s">
        <v>73</v>
      </c>
      <c r="P878" s="1203" t="s">
        <v>73</v>
      </c>
      <c r="Q878" s="1203" t="s">
        <v>73</v>
      </c>
      <c r="R878" s="1203" t="s">
        <v>73</v>
      </c>
      <c r="S878" s="1198">
        <f>VLOOKUP($D878,'NI-San'!$B$1:$V$2048,12,FALSE)</f>
        <v>0</v>
      </c>
      <c r="T878" s="1198">
        <f>VLOOKUP($D878,'NI-San'!$B$1:$V$2048,13,FALSE)</f>
        <v>0</v>
      </c>
      <c r="U878" s="1198">
        <f>VLOOKUP($D878,'NI-San'!$B$1:$V$2048,16,FALSE)</f>
        <v>0</v>
      </c>
      <c r="V878" s="1198">
        <f>VLOOKUP($D878,'NI-San'!$B$1:$V$2048,17,FALSE)</f>
        <v>0</v>
      </c>
      <c r="W878" s="1198">
        <f>VLOOKUP($D878,'NI-San'!$B$1:$V$2048,18,FALSE)</f>
        <v>0</v>
      </c>
      <c r="X878" s="1198">
        <f>VLOOKUP($D878,'NI-San'!$B$1:$V$2048,19,FALSE)</f>
        <v>0</v>
      </c>
    </row>
    <row r="879" spans="1:24" hidden="1">
      <c r="A879" s="505"/>
      <c r="B879" s="505"/>
      <c r="C879" s="505"/>
      <c r="D879" s="1198" t="s">
        <v>2256</v>
      </c>
      <c r="E879" s="1199" t="s">
        <v>70</v>
      </c>
      <c r="F879" s="1202"/>
      <c r="G879" s="1202"/>
      <c r="H879" s="1205" t="s">
        <v>2242</v>
      </c>
      <c r="I879" s="1202" t="s">
        <v>53</v>
      </c>
      <c r="J879" s="1202" t="s">
        <v>1917</v>
      </c>
      <c r="K879" s="1202" t="s">
        <v>1917</v>
      </c>
      <c r="L879" s="1202" t="s">
        <v>1918</v>
      </c>
      <c r="M879" s="1202" t="s">
        <v>2219</v>
      </c>
      <c r="N879" s="1202" t="s">
        <v>2257</v>
      </c>
      <c r="O879" s="1203" t="s">
        <v>73</v>
      </c>
      <c r="P879" s="1203" t="s">
        <v>73</v>
      </c>
      <c r="Q879" s="1203" t="s">
        <v>73</v>
      </c>
      <c r="R879" s="1203" t="s">
        <v>73</v>
      </c>
      <c r="S879" s="1198">
        <f>VLOOKUP($D879,'NI-San'!$B$1:$V$2048,12,FALSE)</f>
        <v>0</v>
      </c>
      <c r="T879" s="1198">
        <f>VLOOKUP($D879,'NI-San'!$B$1:$V$2048,13,FALSE)</f>
        <v>0</v>
      </c>
      <c r="U879" s="1198">
        <f>VLOOKUP($D879,'NI-San'!$B$1:$V$2048,16,FALSE)</f>
        <v>0</v>
      </c>
      <c r="V879" s="1198">
        <f>VLOOKUP($D879,'NI-San'!$B$1:$V$2048,17,FALSE)</f>
        <v>0</v>
      </c>
      <c r="W879" s="1198">
        <f>VLOOKUP($D879,'NI-San'!$B$1:$V$2048,18,FALSE)</f>
        <v>0</v>
      </c>
      <c r="X879" s="1198">
        <f>VLOOKUP($D879,'NI-San'!$B$1:$V$2048,19,FALSE)</f>
        <v>0</v>
      </c>
    </row>
    <row r="880" spans="1:24" hidden="1">
      <c r="A880" s="505"/>
      <c r="B880" s="505"/>
      <c r="C880" s="505"/>
      <c r="D880" s="1198" t="s">
        <v>2258</v>
      </c>
      <c r="E880" s="1199" t="s">
        <v>70</v>
      </c>
      <c r="F880" s="1202"/>
      <c r="G880" s="1202"/>
      <c r="H880" s="1205" t="s">
        <v>2242</v>
      </c>
      <c r="I880" s="1202" t="s">
        <v>53</v>
      </c>
      <c r="J880" s="1202" t="s">
        <v>1917</v>
      </c>
      <c r="K880" s="1202" t="s">
        <v>1917</v>
      </c>
      <c r="L880" s="1202" t="s">
        <v>1918</v>
      </c>
      <c r="M880" s="1202" t="s">
        <v>2219</v>
      </c>
      <c r="N880" s="1202" t="s">
        <v>2259</v>
      </c>
      <c r="O880" s="1203" t="s">
        <v>73</v>
      </c>
      <c r="P880" s="1203" t="s">
        <v>73</v>
      </c>
      <c r="Q880" s="1203" t="s">
        <v>73</v>
      </c>
      <c r="R880" s="1203" t="s">
        <v>73</v>
      </c>
      <c r="S880" s="1198">
        <f>VLOOKUP($D880,'NI-San'!$B$1:$V$2048,12,FALSE)</f>
        <v>0</v>
      </c>
      <c r="T880" s="1198">
        <f>VLOOKUP($D880,'NI-San'!$B$1:$V$2048,13,FALSE)</f>
        <v>0</v>
      </c>
      <c r="U880" s="1198">
        <f>VLOOKUP($D880,'NI-San'!$B$1:$V$2048,16,FALSE)</f>
        <v>0</v>
      </c>
      <c r="V880" s="1198">
        <f>VLOOKUP($D880,'NI-San'!$B$1:$V$2048,17,FALSE)</f>
        <v>0</v>
      </c>
      <c r="W880" s="1198">
        <f>VLOOKUP($D880,'NI-San'!$B$1:$V$2048,18,FALSE)</f>
        <v>0</v>
      </c>
      <c r="X880" s="1198">
        <f>VLOOKUP($D880,'NI-San'!$B$1:$V$2048,19,FALSE)</f>
        <v>0</v>
      </c>
    </row>
    <row r="881" spans="1:24" hidden="1">
      <c r="A881" s="505"/>
      <c r="B881" s="505"/>
      <c r="C881" s="505"/>
      <c r="D881" s="1198" t="s">
        <v>2260</v>
      </c>
      <c r="E881" s="1199" t="s">
        <v>70</v>
      </c>
      <c r="F881" s="1202"/>
      <c r="G881" s="1202"/>
      <c r="H881" s="1205" t="s">
        <v>2242</v>
      </c>
      <c r="I881" s="1202" t="s">
        <v>53</v>
      </c>
      <c r="J881" s="1202" t="s">
        <v>1917</v>
      </c>
      <c r="K881" s="1202" t="s">
        <v>1917</v>
      </c>
      <c r="L881" s="1202" t="s">
        <v>1918</v>
      </c>
      <c r="M881" s="1202" t="s">
        <v>2219</v>
      </c>
      <c r="N881" s="1202" t="s">
        <v>2261</v>
      </c>
      <c r="O881" s="1203" t="s">
        <v>73</v>
      </c>
      <c r="P881" s="1203" t="s">
        <v>73</v>
      </c>
      <c r="Q881" s="1203" t="s">
        <v>73</v>
      </c>
      <c r="R881" s="1203" t="s">
        <v>73</v>
      </c>
      <c r="S881" s="1198">
        <f>VLOOKUP($D881,'NI-San'!$B$1:$V$2048,12,FALSE)</f>
        <v>0</v>
      </c>
      <c r="T881" s="1198">
        <f>VLOOKUP($D881,'NI-San'!$B$1:$V$2048,13,FALSE)</f>
        <v>0</v>
      </c>
      <c r="U881" s="1198">
        <f>VLOOKUP($D881,'NI-San'!$B$1:$V$2048,16,FALSE)</f>
        <v>0</v>
      </c>
      <c r="V881" s="1198">
        <f>VLOOKUP($D881,'NI-San'!$B$1:$V$2048,17,FALSE)</f>
        <v>0</v>
      </c>
      <c r="W881" s="1198">
        <f>VLOOKUP($D881,'NI-San'!$B$1:$V$2048,18,FALSE)</f>
        <v>0</v>
      </c>
      <c r="X881" s="1198">
        <f>VLOOKUP($D881,'NI-San'!$B$1:$V$2048,19,FALSE)</f>
        <v>0</v>
      </c>
    </row>
    <row r="882" spans="1:24" hidden="1">
      <c r="A882" s="505"/>
      <c r="B882" s="505"/>
      <c r="C882" s="505"/>
      <c r="D882" s="1198" t="s">
        <v>2262</v>
      </c>
      <c r="E882" s="1199" t="s">
        <v>70</v>
      </c>
      <c r="F882" s="1202"/>
      <c r="G882" s="1202"/>
      <c r="H882" s="1205" t="s">
        <v>2242</v>
      </c>
      <c r="I882" s="1202" t="s">
        <v>53</v>
      </c>
      <c r="J882" s="1202" t="s">
        <v>1917</v>
      </c>
      <c r="K882" s="1202" t="s">
        <v>1917</v>
      </c>
      <c r="L882" s="1202" t="s">
        <v>1918</v>
      </c>
      <c r="M882" s="1202" t="s">
        <v>2219</v>
      </c>
      <c r="N882" s="1202" t="s">
        <v>2263</v>
      </c>
      <c r="O882" s="1203" t="s">
        <v>73</v>
      </c>
      <c r="P882" s="1203" t="s">
        <v>73</v>
      </c>
      <c r="Q882" s="1203" t="s">
        <v>73</v>
      </c>
      <c r="R882" s="1203" t="s">
        <v>73</v>
      </c>
      <c r="S882" s="1198">
        <f>VLOOKUP($D882,'NI-San'!$B$1:$V$2048,12,FALSE)</f>
        <v>0</v>
      </c>
      <c r="T882" s="1198">
        <f>VLOOKUP($D882,'NI-San'!$B$1:$V$2048,13,FALSE)</f>
        <v>0</v>
      </c>
      <c r="U882" s="1198">
        <f>VLOOKUP($D882,'NI-San'!$B$1:$V$2048,16,FALSE)</f>
        <v>0</v>
      </c>
      <c r="V882" s="1198">
        <f>VLOOKUP($D882,'NI-San'!$B$1:$V$2048,17,FALSE)</f>
        <v>0</v>
      </c>
      <c r="W882" s="1198">
        <f>VLOOKUP($D882,'NI-San'!$B$1:$V$2048,18,FALSE)</f>
        <v>0</v>
      </c>
      <c r="X882" s="1198">
        <f>VLOOKUP($D882,'NI-San'!$B$1:$V$2048,19,FALSE)</f>
        <v>0</v>
      </c>
    </row>
    <row r="883" spans="1:24" hidden="1">
      <c r="A883" s="505"/>
      <c r="B883" s="505"/>
      <c r="C883" s="505"/>
      <c r="D883" s="1198" t="s">
        <v>2264</v>
      </c>
      <c r="E883" s="1199" t="s">
        <v>70</v>
      </c>
      <c r="F883" s="1202"/>
      <c r="G883" s="1202"/>
      <c r="H883" s="1205" t="s">
        <v>2265</v>
      </c>
      <c r="I883" s="1202" t="s">
        <v>53</v>
      </c>
      <c r="J883" s="1202" t="s">
        <v>1917</v>
      </c>
      <c r="K883" s="1202" t="s">
        <v>1917</v>
      </c>
      <c r="L883" s="1202" t="s">
        <v>1918</v>
      </c>
      <c r="M883" s="1202" t="s">
        <v>2219</v>
      </c>
      <c r="N883" s="1202" t="s">
        <v>2266</v>
      </c>
      <c r="O883" s="1203" t="s">
        <v>73</v>
      </c>
      <c r="P883" s="1203" t="s">
        <v>73</v>
      </c>
      <c r="Q883" s="1203" t="s">
        <v>73</v>
      </c>
      <c r="R883" s="1203" t="s">
        <v>73</v>
      </c>
      <c r="S883" s="1198">
        <f>VLOOKUP($D883,'NI-San'!$B$1:$V$2048,12,FALSE)</f>
        <v>0</v>
      </c>
      <c r="T883" s="1198">
        <f>VLOOKUP($D883,'NI-San'!$B$1:$V$2048,13,FALSE)</f>
        <v>0</v>
      </c>
      <c r="U883" s="1198">
        <f>VLOOKUP($D883,'NI-San'!$B$1:$V$2048,16,FALSE)</f>
        <v>0</v>
      </c>
      <c r="V883" s="1198">
        <f>VLOOKUP($D883,'NI-San'!$B$1:$V$2048,17,FALSE)</f>
        <v>0</v>
      </c>
      <c r="W883" s="1198">
        <f>VLOOKUP($D883,'NI-San'!$B$1:$V$2048,18,FALSE)</f>
        <v>0</v>
      </c>
      <c r="X883" s="1198">
        <f>VLOOKUP($D883,'NI-San'!$B$1:$V$2048,19,FALSE)</f>
        <v>0</v>
      </c>
    </row>
    <row r="884" spans="1:24" hidden="1">
      <c r="A884" s="505"/>
      <c r="B884" s="505"/>
      <c r="C884" s="505"/>
      <c r="D884" s="1198" t="s">
        <v>2267</v>
      </c>
      <c r="E884" s="1199" t="s">
        <v>70</v>
      </c>
      <c r="F884" s="1202"/>
      <c r="G884" s="1202"/>
      <c r="H884" s="1205" t="s">
        <v>2265</v>
      </c>
      <c r="I884" s="1202" t="s">
        <v>53</v>
      </c>
      <c r="J884" s="1202" t="s">
        <v>1917</v>
      </c>
      <c r="K884" s="1202" t="s">
        <v>1917</v>
      </c>
      <c r="L884" s="1202" t="s">
        <v>1918</v>
      </c>
      <c r="M884" s="1202" t="s">
        <v>2219</v>
      </c>
      <c r="N884" s="1202" t="s">
        <v>2268</v>
      </c>
      <c r="O884" s="1203" t="s">
        <v>73</v>
      </c>
      <c r="P884" s="1203" t="s">
        <v>73</v>
      </c>
      <c r="Q884" s="1203" t="s">
        <v>73</v>
      </c>
      <c r="R884" s="1203" t="s">
        <v>73</v>
      </c>
      <c r="S884" s="1198">
        <f>VLOOKUP($D884,'NI-San'!$B$1:$V$2048,12,FALSE)</f>
        <v>0</v>
      </c>
      <c r="T884" s="1198">
        <f>VLOOKUP($D884,'NI-San'!$B$1:$V$2048,13,FALSE)</f>
        <v>0</v>
      </c>
      <c r="U884" s="1198">
        <f>VLOOKUP($D884,'NI-San'!$B$1:$V$2048,16,FALSE)</f>
        <v>0</v>
      </c>
      <c r="V884" s="1198">
        <f>VLOOKUP($D884,'NI-San'!$B$1:$V$2048,17,FALSE)</f>
        <v>0</v>
      </c>
      <c r="W884" s="1198">
        <f>VLOOKUP($D884,'NI-San'!$B$1:$V$2048,18,FALSE)</f>
        <v>0</v>
      </c>
      <c r="X884" s="1198">
        <f>VLOOKUP($D884,'NI-San'!$B$1:$V$2048,19,FALSE)</f>
        <v>0</v>
      </c>
    </row>
    <row r="885" spans="1:24" hidden="1">
      <c r="A885" s="505"/>
      <c r="B885" s="505"/>
      <c r="C885" s="505"/>
      <c r="D885" s="1198" t="s">
        <v>2269</v>
      </c>
      <c r="E885" s="1199" t="s">
        <v>70</v>
      </c>
      <c r="F885" s="1202"/>
      <c r="G885" s="1202"/>
      <c r="H885" s="1205" t="s">
        <v>2265</v>
      </c>
      <c r="I885" s="1202" t="s">
        <v>53</v>
      </c>
      <c r="J885" s="1202" t="s">
        <v>1917</v>
      </c>
      <c r="K885" s="1202" t="s">
        <v>1917</v>
      </c>
      <c r="L885" s="1202" t="s">
        <v>1918</v>
      </c>
      <c r="M885" s="1202" t="s">
        <v>2219</v>
      </c>
      <c r="N885" s="1202" t="s">
        <v>2270</v>
      </c>
      <c r="O885" s="1203" t="s">
        <v>73</v>
      </c>
      <c r="P885" s="1203" t="s">
        <v>73</v>
      </c>
      <c r="Q885" s="1203" t="s">
        <v>73</v>
      </c>
      <c r="R885" s="1203" t="s">
        <v>73</v>
      </c>
      <c r="S885" s="1198">
        <f>VLOOKUP($D885,'NI-San'!$B$1:$V$2048,12,FALSE)</f>
        <v>0</v>
      </c>
      <c r="T885" s="1198">
        <f>VLOOKUP($D885,'NI-San'!$B$1:$V$2048,13,FALSE)</f>
        <v>0</v>
      </c>
      <c r="U885" s="1198">
        <f>VLOOKUP($D885,'NI-San'!$B$1:$V$2048,16,FALSE)</f>
        <v>0</v>
      </c>
      <c r="V885" s="1198">
        <f>VLOOKUP($D885,'NI-San'!$B$1:$V$2048,17,FALSE)</f>
        <v>0</v>
      </c>
      <c r="W885" s="1198">
        <f>VLOOKUP($D885,'NI-San'!$B$1:$V$2048,18,FALSE)</f>
        <v>0</v>
      </c>
      <c r="X885" s="1198">
        <f>VLOOKUP($D885,'NI-San'!$B$1:$V$2048,19,FALSE)</f>
        <v>0</v>
      </c>
    </row>
    <row r="886" spans="1:24" hidden="1">
      <c r="A886" s="505"/>
      <c r="B886" s="505"/>
      <c r="C886" s="505"/>
      <c r="D886" s="1198" t="s">
        <v>2271</v>
      </c>
      <c r="E886" s="1199" t="s">
        <v>70</v>
      </c>
      <c r="F886" s="1202"/>
      <c r="G886" s="1202"/>
      <c r="H886" s="1205" t="s">
        <v>2265</v>
      </c>
      <c r="I886" s="1202" t="s">
        <v>53</v>
      </c>
      <c r="J886" s="1202" t="s">
        <v>1917</v>
      </c>
      <c r="K886" s="1202" t="s">
        <v>1917</v>
      </c>
      <c r="L886" s="1202" t="s">
        <v>1918</v>
      </c>
      <c r="M886" s="1202" t="s">
        <v>2219</v>
      </c>
      <c r="N886" s="1202" t="s">
        <v>2272</v>
      </c>
      <c r="O886" s="1203" t="s">
        <v>73</v>
      </c>
      <c r="P886" s="1203" t="s">
        <v>73</v>
      </c>
      <c r="Q886" s="1203" t="s">
        <v>73</v>
      </c>
      <c r="R886" s="1203" t="s">
        <v>73</v>
      </c>
      <c r="S886" s="1198">
        <f>VLOOKUP($D886,'NI-San'!$B$1:$V$2048,12,FALSE)</f>
        <v>0</v>
      </c>
      <c r="T886" s="1198">
        <f>VLOOKUP($D886,'NI-San'!$B$1:$V$2048,13,FALSE)</f>
        <v>0</v>
      </c>
      <c r="U886" s="1198">
        <f>VLOOKUP($D886,'NI-San'!$B$1:$V$2048,16,FALSE)</f>
        <v>0</v>
      </c>
      <c r="V886" s="1198">
        <f>VLOOKUP($D886,'NI-San'!$B$1:$V$2048,17,FALSE)</f>
        <v>0</v>
      </c>
      <c r="W886" s="1198">
        <f>VLOOKUP($D886,'NI-San'!$B$1:$V$2048,18,FALSE)</f>
        <v>0</v>
      </c>
      <c r="X886" s="1198">
        <f>VLOOKUP($D886,'NI-San'!$B$1:$V$2048,19,FALSE)</f>
        <v>0</v>
      </c>
    </row>
    <row r="887" spans="1:24" hidden="1">
      <c r="A887" s="505"/>
      <c r="B887" s="505"/>
      <c r="C887" s="505"/>
      <c r="D887" s="1198" t="s">
        <v>2273</v>
      </c>
      <c r="E887" s="1199" t="s">
        <v>70</v>
      </c>
      <c r="F887" s="1202"/>
      <c r="G887" s="1202"/>
      <c r="H887" s="1205" t="s">
        <v>2265</v>
      </c>
      <c r="I887" s="1202" t="s">
        <v>53</v>
      </c>
      <c r="J887" s="1202" t="s">
        <v>1917</v>
      </c>
      <c r="K887" s="1202" t="s">
        <v>1917</v>
      </c>
      <c r="L887" s="1202" t="s">
        <v>1918</v>
      </c>
      <c r="M887" s="1202" t="s">
        <v>2219</v>
      </c>
      <c r="N887" s="1202" t="s">
        <v>2274</v>
      </c>
      <c r="O887" s="1203" t="s">
        <v>73</v>
      </c>
      <c r="P887" s="1203" t="s">
        <v>73</v>
      </c>
      <c r="Q887" s="1203" t="s">
        <v>73</v>
      </c>
      <c r="R887" s="1203" t="s">
        <v>73</v>
      </c>
      <c r="S887" s="1198">
        <f>VLOOKUP($D887,'NI-San'!$B$1:$V$2048,12,FALSE)</f>
        <v>0</v>
      </c>
      <c r="T887" s="1198">
        <f>VLOOKUP($D887,'NI-San'!$B$1:$V$2048,13,FALSE)</f>
        <v>0</v>
      </c>
      <c r="U887" s="1198">
        <f>VLOOKUP($D887,'NI-San'!$B$1:$V$2048,16,FALSE)</f>
        <v>0</v>
      </c>
      <c r="V887" s="1198">
        <f>VLOOKUP($D887,'NI-San'!$B$1:$V$2048,17,FALSE)</f>
        <v>0</v>
      </c>
      <c r="W887" s="1198">
        <f>VLOOKUP($D887,'NI-San'!$B$1:$V$2048,18,FALSE)</f>
        <v>0</v>
      </c>
      <c r="X887" s="1198">
        <f>VLOOKUP($D887,'NI-San'!$B$1:$V$2048,19,FALSE)</f>
        <v>0</v>
      </c>
    </row>
    <row r="888" spans="1:24" hidden="1">
      <c r="A888" s="505"/>
      <c r="B888" s="505"/>
      <c r="C888" s="505"/>
      <c r="D888" s="1198" t="s">
        <v>2275</v>
      </c>
      <c r="E888" s="1199" t="s">
        <v>70</v>
      </c>
      <c r="F888" s="1202"/>
      <c r="G888" s="1202"/>
      <c r="H888" s="1205" t="s">
        <v>2265</v>
      </c>
      <c r="I888" s="1202" t="s">
        <v>53</v>
      </c>
      <c r="J888" s="1202" t="s">
        <v>1917</v>
      </c>
      <c r="K888" s="1202" t="s">
        <v>1917</v>
      </c>
      <c r="L888" s="1202" t="s">
        <v>1918</v>
      </c>
      <c r="M888" s="1202" t="s">
        <v>2219</v>
      </c>
      <c r="N888" s="1202" t="s">
        <v>2276</v>
      </c>
      <c r="O888" s="1203" t="s">
        <v>73</v>
      </c>
      <c r="P888" s="1203" t="s">
        <v>73</v>
      </c>
      <c r="Q888" s="1203" t="s">
        <v>73</v>
      </c>
      <c r="R888" s="1203" t="s">
        <v>73</v>
      </c>
      <c r="S888" s="1198">
        <f>VLOOKUP($D888,'NI-San'!$B$1:$V$2048,12,FALSE)</f>
        <v>0</v>
      </c>
      <c r="T888" s="1198">
        <f>VLOOKUP($D888,'NI-San'!$B$1:$V$2048,13,FALSE)</f>
        <v>0</v>
      </c>
      <c r="U888" s="1198">
        <f>VLOOKUP($D888,'NI-San'!$B$1:$V$2048,16,FALSE)</f>
        <v>0</v>
      </c>
      <c r="V888" s="1198">
        <f>VLOOKUP($D888,'NI-San'!$B$1:$V$2048,17,FALSE)</f>
        <v>0</v>
      </c>
      <c r="W888" s="1198">
        <f>VLOOKUP($D888,'NI-San'!$B$1:$V$2048,18,FALSE)</f>
        <v>0</v>
      </c>
      <c r="X888" s="1198">
        <f>VLOOKUP($D888,'NI-San'!$B$1:$V$2048,19,FALSE)</f>
        <v>0</v>
      </c>
    </row>
    <row r="889" spans="1:24" hidden="1">
      <c r="A889" s="505"/>
      <c r="B889" s="505"/>
      <c r="C889" s="505"/>
      <c r="D889" s="1198" t="s">
        <v>2277</v>
      </c>
      <c r="E889" s="1199" t="s">
        <v>70</v>
      </c>
      <c r="F889" s="1202"/>
      <c r="G889" s="1202"/>
      <c r="H889" s="1205" t="s">
        <v>2265</v>
      </c>
      <c r="I889" s="1202" t="s">
        <v>53</v>
      </c>
      <c r="J889" s="1202" t="s">
        <v>1917</v>
      </c>
      <c r="K889" s="1202" t="s">
        <v>1917</v>
      </c>
      <c r="L889" s="1202" t="s">
        <v>1918</v>
      </c>
      <c r="M889" s="1202" t="s">
        <v>2219</v>
      </c>
      <c r="N889" s="1202" t="s">
        <v>2278</v>
      </c>
      <c r="O889" s="1203" t="s">
        <v>73</v>
      </c>
      <c r="P889" s="1203" t="s">
        <v>73</v>
      </c>
      <c r="Q889" s="1203" t="s">
        <v>73</v>
      </c>
      <c r="R889" s="1203" t="s">
        <v>73</v>
      </c>
      <c r="S889" s="1198">
        <f>VLOOKUP($D889,'NI-San'!$B$1:$V$2048,12,FALSE)</f>
        <v>0</v>
      </c>
      <c r="T889" s="1198">
        <f>VLOOKUP($D889,'NI-San'!$B$1:$V$2048,13,FALSE)</f>
        <v>0</v>
      </c>
      <c r="U889" s="1198">
        <f>VLOOKUP($D889,'NI-San'!$B$1:$V$2048,16,FALSE)</f>
        <v>0</v>
      </c>
      <c r="V889" s="1198">
        <f>VLOOKUP($D889,'NI-San'!$B$1:$V$2048,17,FALSE)</f>
        <v>0</v>
      </c>
      <c r="W889" s="1198">
        <f>VLOOKUP($D889,'NI-San'!$B$1:$V$2048,18,FALSE)</f>
        <v>0</v>
      </c>
      <c r="X889" s="1198">
        <f>VLOOKUP($D889,'NI-San'!$B$1:$V$2048,19,FALSE)</f>
        <v>0</v>
      </c>
    </row>
    <row r="890" spans="1:24" hidden="1">
      <c r="A890" s="505"/>
      <c r="B890" s="505"/>
      <c r="C890" s="505"/>
      <c r="D890" s="1198" t="s">
        <v>2279</v>
      </c>
      <c r="E890" s="1199" t="s">
        <v>70</v>
      </c>
      <c r="F890" s="1202"/>
      <c r="G890" s="1202"/>
      <c r="H890" s="1205" t="s">
        <v>2265</v>
      </c>
      <c r="I890" s="1202" t="s">
        <v>53</v>
      </c>
      <c r="J890" s="1202" t="s">
        <v>1917</v>
      </c>
      <c r="K890" s="1202" t="s">
        <v>1917</v>
      </c>
      <c r="L890" s="1202" t="s">
        <v>1918</v>
      </c>
      <c r="M890" s="1202" t="s">
        <v>2219</v>
      </c>
      <c r="N890" s="1202" t="s">
        <v>2280</v>
      </c>
      <c r="O890" s="1203" t="s">
        <v>73</v>
      </c>
      <c r="P890" s="1203" t="s">
        <v>73</v>
      </c>
      <c r="Q890" s="1203" t="s">
        <v>73</v>
      </c>
      <c r="R890" s="1203" t="s">
        <v>73</v>
      </c>
      <c r="S890" s="1198">
        <f>VLOOKUP($D890,'NI-San'!$B$1:$V$2048,12,FALSE)</f>
        <v>0</v>
      </c>
      <c r="T890" s="1198">
        <f>VLOOKUP($D890,'NI-San'!$B$1:$V$2048,13,FALSE)</f>
        <v>0</v>
      </c>
      <c r="U890" s="1198">
        <f>VLOOKUP($D890,'NI-San'!$B$1:$V$2048,16,FALSE)</f>
        <v>0</v>
      </c>
      <c r="V890" s="1198">
        <f>VLOOKUP($D890,'NI-San'!$B$1:$V$2048,17,FALSE)</f>
        <v>0</v>
      </c>
      <c r="W890" s="1198">
        <f>VLOOKUP($D890,'NI-San'!$B$1:$V$2048,18,FALSE)</f>
        <v>0</v>
      </c>
      <c r="X890" s="1198">
        <f>VLOOKUP($D890,'NI-San'!$B$1:$V$2048,19,FALSE)</f>
        <v>0</v>
      </c>
    </row>
    <row r="891" spans="1:24" hidden="1">
      <c r="A891" s="505"/>
      <c r="B891" s="505"/>
      <c r="C891" s="505"/>
      <c r="D891" s="1198" t="s">
        <v>2281</v>
      </c>
      <c r="E891" s="1199" t="s">
        <v>70</v>
      </c>
      <c r="F891" s="1202"/>
      <c r="G891" s="1202"/>
      <c r="H891" s="1205" t="s">
        <v>2265</v>
      </c>
      <c r="I891" s="1202" t="s">
        <v>53</v>
      </c>
      <c r="J891" s="1202" t="s">
        <v>1917</v>
      </c>
      <c r="K891" s="1202" t="s">
        <v>1917</v>
      </c>
      <c r="L891" s="1202" t="s">
        <v>1918</v>
      </c>
      <c r="M891" s="1202" t="s">
        <v>2219</v>
      </c>
      <c r="N891" s="1202" t="s">
        <v>2282</v>
      </c>
      <c r="O891" s="1203" t="s">
        <v>73</v>
      </c>
      <c r="P891" s="1203" t="s">
        <v>73</v>
      </c>
      <c r="Q891" s="1203" t="s">
        <v>73</v>
      </c>
      <c r="R891" s="1203" t="s">
        <v>73</v>
      </c>
      <c r="S891" s="1198">
        <f>VLOOKUP($D891,'NI-San'!$B$1:$V$2048,12,FALSE)</f>
        <v>0</v>
      </c>
      <c r="T891" s="1198">
        <f>VLOOKUP($D891,'NI-San'!$B$1:$V$2048,13,FALSE)</f>
        <v>0</v>
      </c>
      <c r="U891" s="1198">
        <f>VLOOKUP($D891,'NI-San'!$B$1:$V$2048,16,FALSE)</f>
        <v>0</v>
      </c>
      <c r="V891" s="1198">
        <f>VLOOKUP($D891,'NI-San'!$B$1:$V$2048,17,FALSE)</f>
        <v>0</v>
      </c>
      <c r="W891" s="1198">
        <f>VLOOKUP($D891,'NI-San'!$B$1:$V$2048,18,FALSE)</f>
        <v>0</v>
      </c>
      <c r="X891" s="1198">
        <f>VLOOKUP($D891,'NI-San'!$B$1:$V$2048,19,FALSE)</f>
        <v>0</v>
      </c>
    </row>
    <row r="892" spans="1:24" hidden="1">
      <c r="A892" s="505"/>
      <c r="B892" s="505"/>
      <c r="C892" s="505"/>
      <c r="D892" s="1198" t="s">
        <v>2283</v>
      </c>
      <c r="E892" s="1199" t="s">
        <v>70</v>
      </c>
      <c r="F892" s="1202"/>
      <c r="G892" s="1202"/>
      <c r="H892" s="1205" t="s">
        <v>2265</v>
      </c>
      <c r="I892" s="1202" t="s">
        <v>53</v>
      </c>
      <c r="J892" s="1202" t="s">
        <v>1917</v>
      </c>
      <c r="K892" s="1202" t="s">
        <v>1917</v>
      </c>
      <c r="L892" s="1202" t="s">
        <v>1918</v>
      </c>
      <c r="M892" s="1202" t="s">
        <v>2219</v>
      </c>
      <c r="N892" s="1202" t="s">
        <v>2284</v>
      </c>
      <c r="O892" s="1203" t="s">
        <v>73</v>
      </c>
      <c r="P892" s="1203" t="s">
        <v>73</v>
      </c>
      <c r="Q892" s="1203" t="s">
        <v>73</v>
      </c>
      <c r="R892" s="1203" t="s">
        <v>73</v>
      </c>
      <c r="S892" s="1198">
        <f>VLOOKUP($D892,'NI-San'!$B$1:$V$2048,12,FALSE)</f>
        <v>0</v>
      </c>
      <c r="T892" s="1198">
        <f>VLOOKUP($D892,'NI-San'!$B$1:$V$2048,13,FALSE)</f>
        <v>0</v>
      </c>
      <c r="U892" s="1198">
        <f>VLOOKUP($D892,'NI-San'!$B$1:$V$2048,16,FALSE)</f>
        <v>0</v>
      </c>
      <c r="V892" s="1198">
        <f>VLOOKUP($D892,'NI-San'!$B$1:$V$2048,17,FALSE)</f>
        <v>0</v>
      </c>
      <c r="W892" s="1198">
        <f>VLOOKUP($D892,'NI-San'!$B$1:$V$2048,18,FALSE)</f>
        <v>0</v>
      </c>
      <c r="X892" s="1198">
        <f>VLOOKUP($D892,'NI-San'!$B$1:$V$2048,19,FALSE)</f>
        <v>0</v>
      </c>
    </row>
    <row r="893" spans="1:24" hidden="1">
      <c r="A893" s="505"/>
      <c r="B893" s="505"/>
      <c r="C893" s="505"/>
      <c r="D893" s="1198" t="s">
        <v>2285</v>
      </c>
      <c r="E893" s="1199" t="s">
        <v>70</v>
      </c>
      <c r="F893" s="1202"/>
      <c r="G893" s="1202"/>
      <c r="H893" s="1205" t="s">
        <v>2265</v>
      </c>
      <c r="I893" s="1202" t="s">
        <v>53</v>
      </c>
      <c r="J893" s="1202" t="s">
        <v>1917</v>
      </c>
      <c r="K893" s="1202" t="s">
        <v>1917</v>
      </c>
      <c r="L893" s="1202" t="s">
        <v>1918</v>
      </c>
      <c r="M893" s="1202" t="s">
        <v>2219</v>
      </c>
      <c r="N893" s="1202" t="s">
        <v>2286</v>
      </c>
      <c r="O893" s="1203" t="s">
        <v>73</v>
      </c>
      <c r="P893" s="1203" t="s">
        <v>73</v>
      </c>
      <c r="Q893" s="1203" t="s">
        <v>73</v>
      </c>
      <c r="R893" s="1203" t="s">
        <v>73</v>
      </c>
      <c r="S893" s="1198">
        <f>VLOOKUP($D893,'NI-San'!$B$1:$V$2048,12,FALSE)</f>
        <v>0</v>
      </c>
      <c r="T893" s="1198">
        <f>VLOOKUP($D893,'NI-San'!$B$1:$V$2048,13,FALSE)</f>
        <v>0</v>
      </c>
      <c r="U893" s="1198">
        <f>VLOOKUP($D893,'NI-San'!$B$1:$V$2048,16,FALSE)</f>
        <v>0</v>
      </c>
      <c r="V893" s="1198">
        <f>VLOOKUP($D893,'NI-San'!$B$1:$V$2048,17,FALSE)</f>
        <v>0</v>
      </c>
      <c r="W893" s="1198">
        <f>VLOOKUP($D893,'NI-San'!$B$1:$V$2048,18,FALSE)</f>
        <v>0</v>
      </c>
      <c r="X893" s="1198">
        <f>VLOOKUP($D893,'NI-San'!$B$1:$V$2048,19,FALSE)</f>
        <v>0</v>
      </c>
    </row>
    <row r="894" spans="1:24" hidden="1">
      <c r="A894" s="505"/>
      <c r="B894" s="505"/>
      <c r="C894" s="505"/>
      <c r="D894" s="1198" t="s">
        <v>2287</v>
      </c>
      <c r="E894" s="1199" t="s">
        <v>70</v>
      </c>
      <c r="F894" s="1202"/>
      <c r="G894" s="1202"/>
      <c r="H894" s="1202"/>
      <c r="I894" s="1202" t="s">
        <v>71</v>
      </c>
      <c r="J894" s="1202"/>
      <c r="K894" s="1202"/>
      <c r="L894" s="1202"/>
      <c r="M894" s="1202"/>
      <c r="N894" s="1202" t="s">
        <v>2288</v>
      </c>
      <c r="O894" s="1203" t="s">
        <v>73</v>
      </c>
      <c r="P894" s="1203" t="s">
        <v>73</v>
      </c>
      <c r="Q894" s="1203" t="s">
        <v>73</v>
      </c>
      <c r="R894" s="1203" t="s">
        <v>73</v>
      </c>
      <c r="S894" s="1198">
        <f>VLOOKUP($D894,'NI-San'!$B$1:$V$2048,12,FALSE)</f>
        <v>509</v>
      </c>
      <c r="T894" s="1198">
        <f>VLOOKUP($D894,'NI-San'!$B$1:$V$2048,13,FALSE)</f>
        <v>535</v>
      </c>
      <c r="U894" s="1198">
        <f>VLOOKUP($D894,'NI-San'!$B$1:$V$2048,16,FALSE)</f>
        <v>0</v>
      </c>
      <c r="V894" s="1198">
        <f>VLOOKUP($D894,'NI-San'!$B$1:$V$2048,17,FALSE)</f>
        <v>0</v>
      </c>
      <c r="W894" s="1198">
        <f>VLOOKUP($D894,'NI-San'!$B$1:$V$2048,18,FALSE)</f>
        <v>0</v>
      </c>
      <c r="X894" s="1198">
        <f>VLOOKUP($D894,'NI-San'!$B$1:$V$2048,19,FALSE)</f>
        <v>0</v>
      </c>
    </row>
    <row r="895" spans="1:24" hidden="1">
      <c r="A895" s="505"/>
      <c r="B895" s="505"/>
      <c r="C895" s="505"/>
      <c r="D895" s="1198" t="s">
        <v>2289</v>
      </c>
      <c r="E895" s="1199" t="s">
        <v>70</v>
      </c>
      <c r="F895" s="1202"/>
      <c r="G895" s="1202"/>
      <c r="H895" s="1205" t="s">
        <v>2290</v>
      </c>
      <c r="I895" s="1202" t="s">
        <v>53</v>
      </c>
      <c r="J895" s="1202" t="s">
        <v>1917</v>
      </c>
      <c r="K895" s="1202" t="s">
        <v>1917</v>
      </c>
      <c r="L895" s="1202" t="s">
        <v>1918</v>
      </c>
      <c r="M895" s="1202" t="s">
        <v>2143</v>
      </c>
      <c r="N895" s="1202" t="s">
        <v>2291</v>
      </c>
      <c r="O895" s="1203" t="s">
        <v>73</v>
      </c>
      <c r="P895" s="1203" t="s">
        <v>73</v>
      </c>
      <c r="Q895" s="1203" t="s">
        <v>73</v>
      </c>
      <c r="R895" s="1203" t="s">
        <v>73</v>
      </c>
      <c r="S895" s="1198">
        <f>VLOOKUP($D895,'NI-San'!$B$1:$V$2048,12,FALSE)</f>
        <v>0</v>
      </c>
      <c r="T895" s="1198">
        <f>VLOOKUP($D895,'NI-San'!$B$1:$V$2048,13,FALSE)</f>
        <v>0</v>
      </c>
      <c r="U895" s="1198">
        <f>VLOOKUP($D895,'NI-San'!$B$1:$V$2048,16,FALSE)</f>
        <v>0</v>
      </c>
      <c r="V895" s="1198">
        <f>VLOOKUP($D895,'NI-San'!$B$1:$V$2048,17,FALSE)</f>
        <v>0</v>
      </c>
      <c r="W895" s="1198">
        <f>VLOOKUP($D895,'NI-San'!$B$1:$V$2048,18,FALSE)</f>
        <v>0</v>
      </c>
      <c r="X895" s="1198">
        <f>VLOOKUP($D895,'NI-San'!$B$1:$V$2048,19,FALSE)</f>
        <v>0</v>
      </c>
    </row>
    <row r="896" spans="1:24" hidden="1">
      <c r="A896" s="505"/>
      <c r="B896" s="505"/>
      <c r="C896" s="505"/>
      <c r="D896" s="1198" t="s">
        <v>2292</v>
      </c>
      <c r="E896" s="1199" t="s">
        <v>70</v>
      </c>
      <c r="F896" s="1202"/>
      <c r="G896" s="1202"/>
      <c r="H896" s="1205" t="s">
        <v>2290</v>
      </c>
      <c r="I896" s="1202" t="s">
        <v>53</v>
      </c>
      <c r="J896" s="1202" t="s">
        <v>1917</v>
      </c>
      <c r="K896" s="1202" t="s">
        <v>1917</v>
      </c>
      <c r="L896" s="1202" t="s">
        <v>1918</v>
      </c>
      <c r="M896" s="1202" t="s">
        <v>2143</v>
      </c>
      <c r="N896" s="1202" t="s">
        <v>2293</v>
      </c>
      <c r="O896" s="1203" t="s">
        <v>73</v>
      </c>
      <c r="P896" s="1203" t="s">
        <v>73</v>
      </c>
      <c r="Q896" s="1203" t="s">
        <v>73</v>
      </c>
      <c r="R896" s="1203" t="s">
        <v>73</v>
      </c>
      <c r="S896" s="1198">
        <f>VLOOKUP($D896,'NI-San'!$B$1:$V$2048,12,FALSE)</f>
        <v>0</v>
      </c>
      <c r="T896" s="1198">
        <f>VLOOKUP($D896,'NI-San'!$B$1:$V$2048,13,FALSE)</f>
        <v>0</v>
      </c>
      <c r="U896" s="1198">
        <f>VLOOKUP($D896,'NI-San'!$B$1:$V$2048,16,FALSE)</f>
        <v>0</v>
      </c>
      <c r="V896" s="1198">
        <f>VLOOKUP($D896,'NI-San'!$B$1:$V$2048,17,FALSE)</f>
        <v>0</v>
      </c>
      <c r="W896" s="1198">
        <f>VLOOKUP($D896,'NI-San'!$B$1:$V$2048,18,FALSE)</f>
        <v>0</v>
      </c>
      <c r="X896" s="1198">
        <f>VLOOKUP($D896,'NI-San'!$B$1:$V$2048,19,FALSE)</f>
        <v>0</v>
      </c>
    </row>
    <row r="897" spans="1:24" hidden="1">
      <c r="A897" s="505"/>
      <c r="B897" s="505"/>
      <c r="C897" s="505"/>
      <c r="D897" s="1198" t="s">
        <v>2294</v>
      </c>
      <c r="E897" s="1199" t="s">
        <v>70</v>
      </c>
      <c r="F897" s="1202"/>
      <c r="G897" s="1202"/>
      <c r="H897" s="1205" t="s">
        <v>2290</v>
      </c>
      <c r="I897" s="1202" t="s">
        <v>53</v>
      </c>
      <c r="J897" s="1202" t="s">
        <v>1917</v>
      </c>
      <c r="K897" s="1202" t="s">
        <v>1917</v>
      </c>
      <c r="L897" s="1202" t="s">
        <v>1918</v>
      </c>
      <c r="M897" s="1202" t="s">
        <v>2143</v>
      </c>
      <c r="N897" s="1202" t="s">
        <v>2295</v>
      </c>
      <c r="O897" s="1203" t="s">
        <v>73</v>
      </c>
      <c r="P897" s="1203" t="s">
        <v>73</v>
      </c>
      <c r="Q897" s="1203" t="s">
        <v>73</v>
      </c>
      <c r="R897" s="1203" t="s">
        <v>73</v>
      </c>
      <c r="S897" s="1198">
        <f>VLOOKUP($D897,'NI-San'!$B$1:$V$2048,12,FALSE)</f>
        <v>0</v>
      </c>
      <c r="T897" s="1198">
        <f>VLOOKUP($D897,'NI-San'!$B$1:$V$2048,13,FALSE)</f>
        <v>0</v>
      </c>
      <c r="U897" s="1198">
        <f>VLOOKUP($D897,'NI-San'!$B$1:$V$2048,16,FALSE)</f>
        <v>0</v>
      </c>
      <c r="V897" s="1198">
        <f>VLOOKUP($D897,'NI-San'!$B$1:$V$2048,17,FALSE)</f>
        <v>0</v>
      </c>
      <c r="W897" s="1198">
        <f>VLOOKUP($D897,'NI-San'!$B$1:$V$2048,18,FALSE)</f>
        <v>0</v>
      </c>
      <c r="X897" s="1198">
        <f>VLOOKUP($D897,'NI-San'!$B$1:$V$2048,19,FALSE)</f>
        <v>0</v>
      </c>
    </row>
    <row r="898" spans="1:24" hidden="1">
      <c r="A898" s="505"/>
      <c r="B898" s="505"/>
      <c r="C898" s="505"/>
      <c r="D898" s="1198" t="s">
        <v>2296</v>
      </c>
      <c r="E898" s="1199" t="s">
        <v>70</v>
      </c>
      <c r="F898" s="1202"/>
      <c r="G898" s="1202"/>
      <c r="H898" s="1205" t="s">
        <v>2290</v>
      </c>
      <c r="I898" s="1202" t="s">
        <v>53</v>
      </c>
      <c r="J898" s="1202" t="s">
        <v>1917</v>
      </c>
      <c r="K898" s="1202" t="s">
        <v>1917</v>
      </c>
      <c r="L898" s="1202" t="s">
        <v>1918</v>
      </c>
      <c r="M898" s="1202" t="s">
        <v>2143</v>
      </c>
      <c r="N898" s="1202" t="s">
        <v>2297</v>
      </c>
      <c r="O898" s="1203" t="s">
        <v>73</v>
      </c>
      <c r="P898" s="1203" t="s">
        <v>73</v>
      </c>
      <c r="Q898" s="1203" t="s">
        <v>73</v>
      </c>
      <c r="R898" s="1203" t="s">
        <v>73</v>
      </c>
      <c r="S898" s="1198">
        <f>VLOOKUP($D898,'NI-San'!$B$1:$V$2048,12,FALSE)</f>
        <v>0</v>
      </c>
      <c r="T898" s="1198">
        <f>VLOOKUP($D898,'NI-San'!$B$1:$V$2048,13,FALSE)</f>
        <v>0</v>
      </c>
      <c r="U898" s="1198">
        <f>VLOOKUP($D898,'NI-San'!$B$1:$V$2048,16,FALSE)</f>
        <v>0</v>
      </c>
      <c r="V898" s="1198">
        <f>VLOOKUP($D898,'NI-San'!$B$1:$V$2048,17,FALSE)</f>
        <v>0</v>
      </c>
      <c r="W898" s="1198">
        <f>VLOOKUP($D898,'NI-San'!$B$1:$V$2048,18,FALSE)</f>
        <v>0</v>
      </c>
      <c r="X898" s="1198">
        <f>VLOOKUP($D898,'NI-San'!$B$1:$V$2048,19,FALSE)</f>
        <v>0</v>
      </c>
    </row>
    <row r="899" spans="1:24" hidden="1">
      <c r="A899" s="505"/>
      <c r="B899" s="505"/>
      <c r="C899" s="505"/>
      <c r="D899" s="1198" t="s">
        <v>2298</v>
      </c>
      <c r="E899" s="1199" t="s">
        <v>70</v>
      </c>
      <c r="F899" s="1202"/>
      <c r="G899" s="1202"/>
      <c r="H899" s="1205" t="s">
        <v>2290</v>
      </c>
      <c r="I899" s="1202" t="s">
        <v>53</v>
      </c>
      <c r="J899" s="1202" t="s">
        <v>1917</v>
      </c>
      <c r="K899" s="1202" t="s">
        <v>1917</v>
      </c>
      <c r="L899" s="1202" t="s">
        <v>1918</v>
      </c>
      <c r="M899" s="1202" t="s">
        <v>2143</v>
      </c>
      <c r="N899" s="1202" t="s">
        <v>2299</v>
      </c>
      <c r="O899" s="1203" t="s">
        <v>73</v>
      </c>
      <c r="P899" s="1203" t="s">
        <v>73</v>
      </c>
      <c r="Q899" s="1203" t="s">
        <v>73</v>
      </c>
      <c r="R899" s="1203" t="s">
        <v>73</v>
      </c>
      <c r="S899" s="1198">
        <f>VLOOKUP($D899,'NI-San'!$B$1:$V$2048,12,FALSE)</f>
        <v>0</v>
      </c>
      <c r="T899" s="1198">
        <f>VLOOKUP($D899,'NI-San'!$B$1:$V$2048,13,FALSE)</f>
        <v>0</v>
      </c>
      <c r="U899" s="1198">
        <f>VLOOKUP($D899,'NI-San'!$B$1:$V$2048,16,FALSE)</f>
        <v>0</v>
      </c>
      <c r="V899" s="1198">
        <f>VLOOKUP($D899,'NI-San'!$B$1:$V$2048,17,FALSE)</f>
        <v>0</v>
      </c>
      <c r="W899" s="1198">
        <f>VLOOKUP($D899,'NI-San'!$B$1:$V$2048,18,FALSE)</f>
        <v>0</v>
      </c>
      <c r="X899" s="1198">
        <f>VLOOKUP($D899,'NI-San'!$B$1:$V$2048,19,FALSE)</f>
        <v>0</v>
      </c>
    </row>
    <row r="900" spans="1:24" hidden="1">
      <c r="A900" s="505"/>
      <c r="B900" s="505"/>
      <c r="C900" s="505"/>
      <c r="D900" s="1198" t="s">
        <v>2300</v>
      </c>
      <c r="E900" s="1199" t="s">
        <v>70</v>
      </c>
      <c r="F900" s="1202"/>
      <c r="G900" s="1202"/>
      <c r="H900" s="1205" t="s">
        <v>2290</v>
      </c>
      <c r="I900" s="1202" t="s">
        <v>53</v>
      </c>
      <c r="J900" s="1202" t="s">
        <v>1917</v>
      </c>
      <c r="K900" s="1202" t="s">
        <v>1917</v>
      </c>
      <c r="L900" s="1202" t="s">
        <v>1918</v>
      </c>
      <c r="M900" s="1202" t="s">
        <v>2143</v>
      </c>
      <c r="N900" s="1202" t="s">
        <v>2301</v>
      </c>
      <c r="O900" s="1203" t="s">
        <v>73</v>
      </c>
      <c r="P900" s="1203" t="s">
        <v>73</v>
      </c>
      <c r="Q900" s="1203" t="s">
        <v>73</v>
      </c>
      <c r="R900" s="1203" t="s">
        <v>73</v>
      </c>
      <c r="S900" s="1198">
        <f>VLOOKUP($D900,'NI-San'!$B$1:$V$2048,12,FALSE)</f>
        <v>0</v>
      </c>
      <c r="T900" s="1198">
        <f>VLOOKUP($D900,'NI-San'!$B$1:$V$2048,13,FALSE)</f>
        <v>0</v>
      </c>
      <c r="U900" s="1198">
        <f>VLOOKUP($D900,'NI-San'!$B$1:$V$2048,16,FALSE)</f>
        <v>0</v>
      </c>
      <c r="V900" s="1198">
        <f>VLOOKUP($D900,'NI-San'!$B$1:$V$2048,17,FALSE)</f>
        <v>0</v>
      </c>
      <c r="W900" s="1198">
        <f>VLOOKUP($D900,'NI-San'!$B$1:$V$2048,18,FALSE)</f>
        <v>0</v>
      </c>
      <c r="X900" s="1198">
        <f>VLOOKUP($D900,'NI-San'!$B$1:$V$2048,19,FALSE)</f>
        <v>0</v>
      </c>
    </row>
    <row r="901" spans="1:24" hidden="1">
      <c r="A901" s="505"/>
      <c r="B901" s="505"/>
      <c r="C901" s="505"/>
      <c r="D901" s="1198" t="s">
        <v>2302</v>
      </c>
      <c r="E901" s="1199" t="s">
        <v>70</v>
      </c>
      <c r="F901" s="1202"/>
      <c r="G901" s="1202"/>
      <c r="H901" s="1205" t="s">
        <v>2290</v>
      </c>
      <c r="I901" s="1202" t="s">
        <v>53</v>
      </c>
      <c r="J901" s="1202" t="s">
        <v>1917</v>
      </c>
      <c r="K901" s="1202" t="s">
        <v>1917</v>
      </c>
      <c r="L901" s="1202" t="s">
        <v>1918</v>
      </c>
      <c r="M901" s="1202" t="s">
        <v>2143</v>
      </c>
      <c r="N901" s="1202" t="s">
        <v>2303</v>
      </c>
      <c r="O901" s="1203" t="s">
        <v>73</v>
      </c>
      <c r="P901" s="1203" t="s">
        <v>73</v>
      </c>
      <c r="Q901" s="1203" t="s">
        <v>73</v>
      </c>
      <c r="R901" s="1203" t="s">
        <v>73</v>
      </c>
      <c r="S901" s="1198">
        <f>VLOOKUP($D901,'NI-San'!$B$1:$V$2048,12,FALSE)</f>
        <v>0</v>
      </c>
      <c r="T901" s="1198">
        <f>VLOOKUP($D901,'NI-San'!$B$1:$V$2048,13,FALSE)</f>
        <v>0</v>
      </c>
      <c r="U901" s="1198">
        <f>VLOOKUP($D901,'NI-San'!$B$1:$V$2048,16,FALSE)</f>
        <v>0</v>
      </c>
      <c r="V901" s="1198">
        <f>VLOOKUP($D901,'NI-San'!$B$1:$V$2048,17,FALSE)</f>
        <v>0</v>
      </c>
      <c r="W901" s="1198">
        <f>VLOOKUP($D901,'NI-San'!$B$1:$V$2048,18,FALSE)</f>
        <v>0</v>
      </c>
      <c r="X901" s="1198">
        <f>VLOOKUP($D901,'NI-San'!$B$1:$V$2048,19,FALSE)</f>
        <v>0</v>
      </c>
    </row>
    <row r="902" spans="1:24" hidden="1">
      <c r="A902" s="505"/>
      <c r="B902" s="505"/>
      <c r="C902" s="505"/>
      <c r="D902" s="1198" t="s">
        <v>2304</v>
      </c>
      <c r="E902" s="1199" t="s">
        <v>70</v>
      </c>
      <c r="F902" s="1202"/>
      <c r="G902" s="1202"/>
      <c r="H902" s="1205" t="s">
        <v>2290</v>
      </c>
      <c r="I902" s="1202" t="s">
        <v>53</v>
      </c>
      <c r="J902" s="1202" t="s">
        <v>1917</v>
      </c>
      <c r="K902" s="1202" t="s">
        <v>1917</v>
      </c>
      <c r="L902" s="1202" t="s">
        <v>1918</v>
      </c>
      <c r="M902" s="1202" t="s">
        <v>2143</v>
      </c>
      <c r="N902" s="1202" t="s">
        <v>2305</v>
      </c>
      <c r="O902" s="1203" t="s">
        <v>73</v>
      </c>
      <c r="P902" s="1203" t="s">
        <v>73</v>
      </c>
      <c r="Q902" s="1203" t="s">
        <v>73</v>
      </c>
      <c r="R902" s="1203" t="s">
        <v>73</v>
      </c>
      <c r="S902" s="1198">
        <f>VLOOKUP($D902,'NI-San'!$B$1:$V$2048,12,FALSE)</f>
        <v>0</v>
      </c>
      <c r="T902" s="1198">
        <f>VLOOKUP($D902,'NI-San'!$B$1:$V$2048,13,FALSE)</f>
        <v>0</v>
      </c>
      <c r="U902" s="1198">
        <f>VLOOKUP($D902,'NI-San'!$B$1:$V$2048,16,FALSE)</f>
        <v>0</v>
      </c>
      <c r="V902" s="1198">
        <f>VLOOKUP($D902,'NI-San'!$B$1:$V$2048,17,FALSE)</f>
        <v>0</v>
      </c>
      <c r="W902" s="1198">
        <f>VLOOKUP($D902,'NI-San'!$B$1:$V$2048,18,FALSE)</f>
        <v>0</v>
      </c>
      <c r="X902" s="1198">
        <f>VLOOKUP($D902,'NI-San'!$B$1:$V$2048,19,FALSE)</f>
        <v>0</v>
      </c>
    </row>
    <row r="903" spans="1:24" hidden="1">
      <c r="A903" s="505"/>
      <c r="B903" s="505"/>
      <c r="C903" s="505"/>
      <c r="D903" s="1198" t="s">
        <v>2306</v>
      </c>
      <c r="E903" s="1199" t="s">
        <v>70</v>
      </c>
      <c r="F903" s="1202"/>
      <c r="G903" s="1202"/>
      <c r="H903" s="1205" t="s">
        <v>2290</v>
      </c>
      <c r="I903" s="1202" t="s">
        <v>53</v>
      </c>
      <c r="J903" s="1202" t="s">
        <v>1917</v>
      </c>
      <c r="K903" s="1202" t="s">
        <v>1917</v>
      </c>
      <c r="L903" s="1202" t="s">
        <v>1918</v>
      </c>
      <c r="M903" s="1202" t="s">
        <v>2143</v>
      </c>
      <c r="N903" s="1202" t="s">
        <v>2307</v>
      </c>
      <c r="O903" s="1203" t="s">
        <v>73</v>
      </c>
      <c r="P903" s="1203" t="s">
        <v>73</v>
      </c>
      <c r="Q903" s="1203" t="s">
        <v>73</v>
      </c>
      <c r="R903" s="1203" t="s">
        <v>73</v>
      </c>
      <c r="S903" s="1198">
        <f>VLOOKUP($D903,'NI-San'!$B$1:$V$2048,12,FALSE)</f>
        <v>0</v>
      </c>
      <c r="T903" s="1198">
        <f>VLOOKUP($D903,'NI-San'!$B$1:$V$2048,13,FALSE)</f>
        <v>0</v>
      </c>
      <c r="U903" s="1198">
        <f>VLOOKUP($D903,'NI-San'!$B$1:$V$2048,16,FALSE)</f>
        <v>0</v>
      </c>
      <c r="V903" s="1198">
        <f>VLOOKUP($D903,'NI-San'!$B$1:$V$2048,17,FALSE)</f>
        <v>0</v>
      </c>
      <c r="W903" s="1198">
        <f>VLOOKUP($D903,'NI-San'!$B$1:$V$2048,18,FALSE)</f>
        <v>0</v>
      </c>
      <c r="X903" s="1198">
        <f>VLOOKUP($D903,'NI-San'!$B$1:$V$2048,19,FALSE)</f>
        <v>0</v>
      </c>
    </row>
    <row r="904" spans="1:24" hidden="1">
      <c r="A904" s="505"/>
      <c r="B904" s="505"/>
      <c r="C904" s="505"/>
      <c r="D904" s="1198" t="s">
        <v>2308</v>
      </c>
      <c r="E904" s="1199" t="s">
        <v>70</v>
      </c>
      <c r="F904" s="1202"/>
      <c r="G904" s="1202"/>
      <c r="H904" s="1205" t="s">
        <v>2290</v>
      </c>
      <c r="I904" s="1202" t="s">
        <v>53</v>
      </c>
      <c r="J904" s="1202" t="s">
        <v>1917</v>
      </c>
      <c r="K904" s="1202" t="s">
        <v>1917</v>
      </c>
      <c r="L904" s="1202" t="s">
        <v>1918</v>
      </c>
      <c r="M904" s="1202" t="s">
        <v>2143</v>
      </c>
      <c r="N904" s="1202" t="s">
        <v>2309</v>
      </c>
      <c r="O904" s="1203" t="s">
        <v>73</v>
      </c>
      <c r="P904" s="1203" t="s">
        <v>73</v>
      </c>
      <c r="Q904" s="1203" t="s">
        <v>73</v>
      </c>
      <c r="R904" s="1203" t="s">
        <v>73</v>
      </c>
      <c r="S904" s="1198">
        <f>VLOOKUP($D904,'NI-San'!$B$1:$V$2048,12,FALSE)</f>
        <v>0</v>
      </c>
      <c r="T904" s="1198">
        <f>VLOOKUP($D904,'NI-San'!$B$1:$V$2048,13,FALSE)</f>
        <v>0</v>
      </c>
      <c r="U904" s="1198">
        <f>VLOOKUP($D904,'NI-San'!$B$1:$V$2048,16,FALSE)</f>
        <v>0</v>
      </c>
      <c r="V904" s="1198">
        <f>VLOOKUP($D904,'NI-San'!$B$1:$V$2048,17,FALSE)</f>
        <v>0</v>
      </c>
      <c r="W904" s="1198">
        <f>VLOOKUP($D904,'NI-San'!$B$1:$V$2048,18,FALSE)</f>
        <v>0</v>
      </c>
      <c r="X904" s="1198">
        <f>VLOOKUP($D904,'NI-San'!$B$1:$V$2048,19,FALSE)</f>
        <v>0</v>
      </c>
    </row>
    <row r="905" spans="1:24" hidden="1">
      <c r="A905" s="505"/>
      <c r="B905" s="505"/>
      <c r="C905" s="505"/>
      <c r="D905" s="1198" t="s">
        <v>2310</v>
      </c>
      <c r="E905" s="1199" t="s">
        <v>70</v>
      </c>
      <c r="F905" s="1202"/>
      <c r="G905" s="1202"/>
      <c r="H905" s="1205" t="s">
        <v>2290</v>
      </c>
      <c r="I905" s="1202" t="s">
        <v>53</v>
      </c>
      <c r="J905" s="1202" t="s">
        <v>1917</v>
      </c>
      <c r="K905" s="1202" t="s">
        <v>1917</v>
      </c>
      <c r="L905" s="1202" t="s">
        <v>1918</v>
      </c>
      <c r="M905" s="1202" t="s">
        <v>2143</v>
      </c>
      <c r="N905" s="1202" t="s">
        <v>2311</v>
      </c>
      <c r="O905" s="1203" t="s">
        <v>73</v>
      </c>
      <c r="P905" s="1203" t="s">
        <v>73</v>
      </c>
      <c r="Q905" s="1203" t="s">
        <v>73</v>
      </c>
      <c r="R905" s="1203" t="s">
        <v>73</v>
      </c>
      <c r="S905" s="1198">
        <f>VLOOKUP($D905,'NI-San'!$B$1:$V$2048,12,FALSE)</f>
        <v>0</v>
      </c>
      <c r="T905" s="1198">
        <f>VLOOKUP($D905,'NI-San'!$B$1:$V$2048,13,FALSE)</f>
        <v>0</v>
      </c>
      <c r="U905" s="1198">
        <f>VLOOKUP($D905,'NI-San'!$B$1:$V$2048,16,FALSE)</f>
        <v>0</v>
      </c>
      <c r="V905" s="1198">
        <f>VLOOKUP($D905,'NI-San'!$B$1:$V$2048,17,FALSE)</f>
        <v>0</v>
      </c>
      <c r="W905" s="1198">
        <f>VLOOKUP($D905,'NI-San'!$B$1:$V$2048,18,FALSE)</f>
        <v>0</v>
      </c>
      <c r="X905" s="1198">
        <f>VLOOKUP($D905,'NI-San'!$B$1:$V$2048,19,FALSE)</f>
        <v>0</v>
      </c>
    </row>
    <row r="906" spans="1:24" hidden="1">
      <c r="A906" s="505"/>
      <c r="B906" s="505"/>
      <c r="C906" s="505"/>
      <c r="D906" s="1198" t="s">
        <v>2312</v>
      </c>
      <c r="E906" s="1199" t="s">
        <v>70</v>
      </c>
      <c r="F906" s="1202"/>
      <c r="G906" s="1202"/>
      <c r="H906" s="1205" t="s">
        <v>2290</v>
      </c>
      <c r="I906" s="1202" t="s">
        <v>53</v>
      </c>
      <c r="J906" s="1202" t="s">
        <v>1917</v>
      </c>
      <c r="K906" s="1202" t="s">
        <v>1917</v>
      </c>
      <c r="L906" s="1202" t="s">
        <v>1918</v>
      </c>
      <c r="M906" s="1202" t="s">
        <v>2143</v>
      </c>
      <c r="N906" s="1202" t="s">
        <v>2313</v>
      </c>
      <c r="O906" s="1203" t="s">
        <v>73</v>
      </c>
      <c r="P906" s="1203" t="s">
        <v>73</v>
      </c>
      <c r="Q906" s="1203" t="s">
        <v>73</v>
      </c>
      <c r="R906" s="1203" t="s">
        <v>73</v>
      </c>
      <c r="S906" s="1198">
        <f>VLOOKUP($D906,'NI-San'!$B$1:$V$2048,12,FALSE)</f>
        <v>0</v>
      </c>
      <c r="T906" s="1198">
        <f>VLOOKUP($D906,'NI-San'!$B$1:$V$2048,13,FALSE)</f>
        <v>0</v>
      </c>
      <c r="U906" s="1198">
        <f>VLOOKUP($D906,'NI-San'!$B$1:$V$2048,16,FALSE)</f>
        <v>0</v>
      </c>
      <c r="V906" s="1198">
        <f>VLOOKUP($D906,'NI-San'!$B$1:$V$2048,17,FALSE)</f>
        <v>0</v>
      </c>
      <c r="W906" s="1198">
        <f>VLOOKUP($D906,'NI-San'!$B$1:$V$2048,18,FALSE)</f>
        <v>0</v>
      </c>
      <c r="X906" s="1198">
        <f>VLOOKUP($D906,'NI-San'!$B$1:$V$2048,19,FALSE)</f>
        <v>0</v>
      </c>
    </row>
    <row r="907" spans="1:24" hidden="1">
      <c r="A907" s="505"/>
      <c r="B907" s="505"/>
      <c r="C907" s="505"/>
      <c r="D907" s="1198" t="s">
        <v>2314</v>
      </c>
      <c r="E907" s="1199" t="s">
        <v>70</v>
      </c>
      <c r="F907" s="1202"/>
      <c r="G907" s="1202"/>
      <c r="H907" s="1205" t="s">
        <v>2315</v>
      </c>
      <c r="I907" s="1202" t="s">
        <v>53</v>
      </c>
      <c r="J907" s="1202" t="s">
        <v>1917</v>
      </c>
      <c r="K907" s="1202" t="s">
        <v>1917</v>
      </c>
      <c r="L907" s="1202" t="s">
        <v>1918</v>
      </c>
      <c r="M907" s="1202" t="s">
        <v>2143</v>
      </c>
      <c r="N907" s="1202" t="s">
        <v>2316</v>
      </c>
      <c r="O907" s="1203" t="s">
        <v>73</v>
      </c>
      <c r="P907" s="1203" t="s">
        <v>73</v>
      </c>
      <c r="Q907" s="1203" t="s">
        <v>73</v>
      </c>
      <c r="R907" s="1203" t="s">
        <v>73</v>
      </c>
      <c r="S907" s="1198">
        <f>VLOOKUP($D907,'NI-San'!$B$1:$V$2048,12,FALSE)</f>
        <v>0</v>
      </c>
      <c r="T907" s="1198">
        <f>VLOOKUP($D907,'NI-San'!$B$1:$V$2048,13,FALSE)</f>
        <v>0</v>
      </c>
      <c r="U907" s="1198">
        <f>VLOOKUP($D907,'NI-San'!$B$1:$V$2048,16,FALSE)</f>
        <v>0</v>
      </c>
      <c r="V907" s="1198">
        <f>VLOOKUP($D907,'NI-San'!$B$1:$V$2048,17,FALSE)</f>
        <v>0</v>
      </c>
      <c r="W907" s="1198">
        <f>VLOOKUP($D907,'NI-San'!$B$1:$V$2048,18,FALSE)</f>
        <v>0</v>
      </c>
      <c r="X907" s="1198">
        <f>VLOOKUP($D907,'NI-San'!$B$1:$V$2048,19,FALSE)</f>
        <v>0</v>
      </c>
    </row>
    <row r="908" spans="1:24" hidden="1">
      <c r="A908" s="505"/>
      <c r="B908" s="505"/>
      <c r="C908" s="505"/>
      <c r="D908" s="1198" t="s">
        <v>2317</v>
      </c>
      <c r="E908" s="1199" t="s">
        <v>70</v>
      </c>
      <c r="F908" s="1202"/>
      <c r="G908" s="1202"/>
      <c r="H908" s="1205" t="s">
        <v>2315</v>
      </c>
      <c r="I908" s="1202" t="s">
        <v>53</v>
      </c>
      <c r="J908" s="1202" t="s">
        <v>1917</v>
      </c>
      <c r="K908" s="1202" t="s">
        <v>1917</v>
      </c>
      <c r="L908" s="1202" t="s">
        <v>1918</v>
      </c>
      <c r="M908" s="1202" t="s">
        <v>2143</v>
      </c>
      <c r="N908" s="1202" t="s">
        <v>2318</v>
      </c>
      <c r="O908" s="1203" t="s">
        <v>73</v>
      </c>
      <c r="P908" s="1203" t="s">
        <v>73</v>
      </c>
      <c r="Q908" s="1203" t="s">
        <v>73</v>
      </c>
      <c r="R908" s="1203" t="s">
        <v>73</v>
      </c>
      <c r="S908" s="1198">
        <f>VLOOKUP($D908,'NI-San'!$B$1:$V$2048,12,FALSE)</f>
        <v>0</v>
      </c>
      <c r="T908" s="1198">
        <f>VLOOKUP($D908,'NI-San'!$B$1:$V$2048,13,FALSE)</f>
        <v>0</v>
      </c>
      <c r="U908" s="1198">
        <f>VLOOKUP($D908,'NI-San'!$B$1:$V$2048,16,FALSE)</f>
        <v>0</v>
      </c>
      <c r="V908" s="1198">
        <f>VLOOKUP($D908,'NI-San'!$B$1:$V$2048,17,FALSE)</f>
        <v>0</v>
      </c>
      <c r="W908" s="1198">
        <f>VLOOKUP($D908,'NI-San'!$B$1:$V$2048,18,FALSE)</f>
        <v>0</v>
      </c>
      <c r="X908" s="1198">
        <f>VLOOKUP($D908,'NI-San'!$B$1:$V$2048,19,FALSE)</f>
        <v>0</v>
      </c>
    </row>
    <row r="909" spans="1:24" hidden="1">
      <c r="A909" s="505"/>
      <c r="B909" s="505"/>
      <c r="C909" s="505"/>
      <c r="D909" s="1198" t="s">
        <v>2319</v>
      </c>
      <c r="E909" s="1199" t="s">
        <v>70</v>
      </c>
      <c r="F909" s="1202"/>
      <c r="G909" s="1202"/>
      <c r="H909" s="1205" t="s">
        <v>2315</v>
      </c>
      <c r="I909" s="1202" t="s">
        <v>53</v>
      </c>
      <c r="J909" s="1202" t="s">
        <v>1917</v>
      </c>
      <c r="K909" s="1202" t="s">
        <v>1917</v>
      </c>
      <c r="L909" s="1202" t="s">
        <v>1918</v>
      </c>
      <c r="M909" s="1202" t="s">
        <v>2143</v>
      </c>
      <c r="N909" s="1202" t="s">
        <v>2320</v>
      </c>
      <c r="O909" s="1203" t="s">
        <v>73</v>
      </c>
      <c r="P909" s="1203" t="s">
        <v>73</v>
      </c>
      <c r="Q909" s="1203" t="s">
        <v>73</v>
      </c>
      <c r="R909" s="1203" t="s">
        <v>73</v>
      </c>
      <c r="S909" s="1198">
        <f>VLOOKUP($D909,'NI-San'!$B$1:$V$2048,12,FALSE)</f>
        <v>0</v>
      </c>
      <c r="T909" s="1198">
        <f>VLOOKUP($D909,'NI-San'!$B$1:$V$2048,13,FALSE)</f>
        <v>0</v>
      </c>
      <c r="U909" s="1198">
        <f>VLOOKUP($D909,'NI-San'!$B$1:$V$2048,16,FALSE)</f>
        <v>0</v>
      </c>
      <c r="V909" s="1198">
        <f>VLOOKUP($D909,'NI-San'!$B$1:$V$2048,17,FALSE)</f>
        <v>0</v>
      </c>
      <c r="W909" s="1198">
        <f>VLOOKUP($D909,'NI-San'!$B$1:$V$2048,18,FALSE)</f>
        <v>0</v>
      </c>
      <c r="X909" s="1198">
        <f>VLOOKUP($D909,'NI-San'!$B$1:$V$2048,19,FALSE)</f>
        <v>0</v>
      </c>
    </row>
    <row r="910" spans="1:24" hidden="1">
      <c r="A910" s="505"/>
      <c r="B910" s="505"/>
      <c r="C910" s="505"/>
      <c r="D910" s="1198" t="s">
        <v>2321</v>
      </c>
      <c r="E910" s="1199" t="s">
        <v>70</v>
      </c>
      <c r="F910" s="1202"/>
      <c r="G910" s="1202"/>
      <c r="H910" s="1205" t="s">
        <v>2315</v>
      </c>
      <c r="I910" s="1202" t="s">
        <v>53</v>
      </c>
      <c r="J910" s="1202" t="s">
        <v>1917</v>
      </c>
      <c r="K910" s="1202" t="s">
        <v>1917</v>
      </c>
      <c r="L910" s="1202" t="s">
        <v>1918</v>
      </c>
      <c r="M910" s="1202" t="s">
        <v>2143</v>
      </c>
      <c r="N910" s="1202" t="s">
        <v>2322</v>
      </c>
      <c r="O910" s="1203" t="s">
        <v>73</v>
      </c>
      <c r="P910" s="1203" t="s">
        <v>73</v>
      </c>
      <c r="Q910" s="1203" t="s">
        <v>73</v>
      </c>
      <c r="R910" s="1203" t="s">
        <v>73</v>
      </c>
      <c r="S910" s="1198">
        <f>VLOOKUP($D910,'NI-San'!$B$1:$V$2048,12,FALSE)</f>
        <v>0</v>
      </c>
      <c r="T910" s="1198">
        <f>VLOOKUP($D910,'NI-San'!$B$1:$V$2048,13,FALSE)</f>
        <v>0</v>
      </c>
      <c r="U910" s="1198">
        <f>VLOOKUP($D910,'NI-San'!$B$1:$V$2048,16,FALSE)</f>
        <v>0</v>
      </c>
      <c r="V910" s="1198">
        <f>VLOOKUP($D910,'NI-San'!$B$1:$V$2048,17,FALSE)</f>
        <v>0</v>
      </c>
      <c r="W910" s="1198">
        <f>VLOOKUP($D910,'NI-San'!$B$1:$V$2048,18,FALSE)</f>
        <v>0</v>
      </c>
      <c r="X910" s="1198">
        <f>VLOOKUP($D910,'NI-San'!$B$1:$V$2048,19,FALSE)</f>
        <v>0</v>
      </c>
    </row>
    <row r="911" spans="1:24" hidden="1">
      <c r="A911" s="505"/>
      <c r="B911" s="505"/>
      <c r="C911" s="505"/>
      <c r="D911" s="1198" t="s">
        <v>2323</v>
      </c>
      <c r="E911" s="1199" t="s">
        <v>70</v>
      </c>
      <c r="F911" s="1202"/>
      <c r="G911" s="1202"/>
      <c r="H911" s="1205" t="s">
        <v>2315</v>
      </c>
      <c r="I911" s="1202" t="s">
        <v>53</v>
      </c>
      <c r="J911" s="1202" t="s">
        <v>1917</v>
      </c>
      <c r="K911" s="1202" t="s">
        <v>1917</v>
      </c>
      <c r="L911" s="1202" t="s">
        <v>1918</v>
      </c>
      <c r="M911" s="1202" t="s">
        <v>2143</v>
      </c>
      <c r="N911" s="1202" t="s">
        <v>2324</v>
      </c>
      <c r="O911" s="1203" t="s">
        <v>73</v>
      </c>
      <c r="P911" s="1203" t="s">
        <v>73</v>
      </c>
      <c r="Q911" s="1203" t="s">
        <v>73</v>
      </c>
      <c r="R911" s="1203" t="s">
        <v>73</v>
      </c>
      <c r="S911" s="1198">
        <f>VLOOKUP($D911,'NI-San'!$B$1:$V$2048,12,FALSE)</f>
        <v>0</v>
      </c>
      <c r="T911" s="1198">
        <f>VLOOKUP($D911,'NI-San'!$B$1:$V$2048,13,FALSE)</f>
        <v>0</v>
      </c>
      <c r="U911" s="1198">
        <f>VLOOKUP($D911,'NI-San'!$B$1:$V$2048,16,FALSE)</f>
        <v>0</v>
      </c>
      <c r="V911" s="1198">
        <f>VLOOKUP($D911,'NI-San'!$B$1:$V$2048,17,FALSE)</f>
        <v>0</v>
      </c>
      <c r="W911" s="1198">
        <f>VLOOKUP($D911,'NI-San'!$B$1:$V$2048,18,FALSE)</f>
        <v>0</v>
      </c>
      <c r="X911" s="1198">
        <f>VLOOKUP($D911,'NI-San'!$B$1:$V$2048,19,FALSE)</f>
        <v>0</v>
      </c>
    </row>
    <row r="912" spans="1:24" hidden="1">
      <c r="A912" s="505"/>
      <c r="B912" s="505"/>
      <c r="C912" s="505"/>
      <c r="D912" s="1198" t="s">
        <v>2325</v>
      </c>
      <c r="E912" s="1199" t="s">
        <v>70</v>
      </c>
      <c r="F912" s="1202"/>
      <c r="G912" s="1202"/>
      <c r="H912" s="1205" t="s">
        <v>2315</v>
      </c>
      <c r="I912" s="1202" t="s">
        <v>53</v>
      </c>
      <c r="J912" s="1202" t="s">
        <v>1917</v>
      </c>
      <c r="K912" s="1202" t="s">
        <v>1917</v>
      </c>
      <c r="L912" s="1202" t="s">
        <v>1918</v>
      </c>
      <c r="M912" s="1202" t="s">
        <v>2143</v>
      </c>
      <c r="N912" s="1202" t="s">
        <v>2326</v>
      </c>
      <c r="O912" s="1203" t="s">
        <v>73</v>
      </c>
      <c r="P912" s="1203" t="s">
        <v>73</v>
      </c>
      <c r="Q912" s="1203" t="s">
        <v>73</v>
      </c>
      <c r="R912" s="1203" t="s">
        <v>73</v>
      </c>
      <c r="S912" s="1198">
        <f>VLOOKUP($D912,'NI-San'!$B$1:$V$2048,12,FALSE)</f>
        <v>0</v>
      </c>
      <c r="T912" s="1198">
        <f>VLOOKUP($D912,'NI-San'!$B$1:$V$2048,13,FALSE)</f>
        <v>0</v>
      </c>
      <c r="U912" s="1198">
        <f>VLOOKUP($D912,'NI-San'!$B$1:$V$2048,16,FALSE)</f>
        <v>0</v>
      </c>
      <c r="V912" s="1198">
        <f>VLOOKUP($D912,'NI-San'!$B$1:$V$2048,17,FALSE)</f>
        <v>0</v>
      </c>
      <c r="W912" s="1198">
        <f>VLOOKUP($D912,'NI-San'!$B$1:$V$2048,18,FALSE)</f>
        <v>0</v>
      </c>
      <c r="X912" s="1198">
        <f>VLOOKUP($D912,'NI-San'!$B$1:$V$2048,19,FALSE)</f>
        <v>0</v>
      </c>
    </row>
    <row r="913" spans="1:24" hidden="1">
      <c r="A913" s="505"/>
      <c r="B913" s="505"/>
      <c r="C913" s="505"/>
      <c r="D913" s="1198" t="s">
        <v>2327</v>
      </c>
      <c r="E913" s="1199" t="s">
        <v>70</v>
      </c>
      <c r="F913" s="1202"/>
      <c r="G913" s="1202"/>
      <c r="H913" s="1205" t="s">
        <v>2315</v>
      </c>
      <c r="I913" s="1202" t="s">
        <v>53</v>
      </c>
      <c r="J913" s="1202" t="s">
        <v>1917</v>
      </c>
      <c r="K913" s="1202" t="s">
        <v>1917</v>
      </c>
      <c r="L913" s="1202" t="s">
        <v>1918</v>
      </c>
      <c r="M913" s="1202" t="s">
        <v>2143</v>
      </c>
      <c r="N913" s="1202" t="s">
        <v>2328</v>
      </c>
      <c r="O913" s="1203" t="s">
        <v>73</v>
      </c>
      <c r="P913" s="1203" t="s">
        <v>73</v>
      </c>
      <c r="Q913" s="1203" t="s">
        <v>73</v>
      </c>
      <c r="R913" s="1203" t="s">
        <v>73</v>
      </c>
      <c r="S913" s="1198">
        <f>VLOOKUP($D913,'NI-San'!$B$1:$V$2048,12,FALSE)</f>
        <v>0</v>
      </c>
      <c r="T913" s="1198">
        <f>VLOOKUP($D913,'NI-San'!$B$1:$V$2048,13,FALSE)</f>
        <v>0</v>
      </c>
      <c r="U913" s="1198">
        <f>VLOOKUP($D913,'NI-San'!$B$1:$V$2048,16,FALSE)</f>
        <v>0</v>
      </c>
      <c r="V913" s="1198">
        <f>VLOOKUP($D913,'NI-San'!$B$1:$V$2048,17,FALSE)</f>
        <v>0</v>
      </c>
      <c r="W913" s="1198">
        <f>VLOOKUP($D913,'NI-San'!$B$1:$V$2048,18,FALSE)</f>
        <v>0</v>
      </c>
      <c r="X913" s="1198">
        <f>VLOOKUP($D913,'NI-San'!$B$1:$V$2048,19,FALSE)</f>
        <v>0</v>
      </c>
    </row>
    <row r="914" spans="1:24" hidden="1">
      <c r="A914" s="505"/>
      <c r="B914" s="505"/>
      <c r="C914" s="505"/>
      <c r="D914" s="1198" t="s">
        <v>2329</v>
      </c>
      <c r="E914" s="1199" t="s">
        <v>70</v>
      </c>
      <c r="F914" s="1202"/>
      <c r="G914" s="1202"/>
      <c r="H914" s="1205" t="s">
        <v>2315</v>
      </c>
      <c r="I914" s="1202" t="s">
        <v>53</v>
      </c>
      <c r="J914" s="1202" t="s">
        <v>1917</v>
      </c>
      <c r="K914" s="1202" t="s">
        <v>1917</v>
      </c>
      <c r="L914" s="1202" t="s">
        <v>1918</v>
      </c>
      <c r="M914" s="1202" t="s">
        <v>2143</v>
      </c>
      <c r="N914" s="1202" t="s">
        <v>2330</v>
      </c>
      <c r="O914" s="1203" t="s">
        <v>73</v>
      </c>
      <c r="P914" s="1203" t="s">
        <v>73</v>
      </c>
      <c r="Q914" s="1203" t="s">
        <v>73</v>
      </c>
      <c r="R914" s="1203" t="s">
        <v>73</v>
      </c>
      <c r="S914" s="1198">
        <f>VLOOKUP($D914,'NI-San'!$B$1:$V$2048,12,FALSE)</f>
        <v>0</v>
      </c>
      <c r="T914" s="1198">
        <f>VLOOKUP($D914,'NI-San'!$B$1:$V$2048,13,FALSE)</f>
        <v>0</v>
      </c>
      <c r="U914" s="1198">
        <f>VLOOKUP($D914,'NI-San'!$B$1:$V$2048,16,FALSE)</f>
        <v>0</v>
      </c>
      <c r="V914" s="1198">
        <f>VLOOKUP($D914,'NI-San'!$B$1:$V$2048,17,FALSE)</f>
        <v>0</v>
      </c>
      <c r="W914" s="1198">
        <f>VLOOKUP($D914,'NI-San'!$B$1:$V$2048,18,FALSE)</f>
        <v>0</v>
      </c>
      <c r="X914" s="1198">
        <f>VLOOKUP($D914,'NI-San'!$B$1:$V$2048,19,FALSE)</f>
        <v>0</v>
      </c>
    </row>
    <row r="915" spans="1:24" hidden="1">
      <c r="A915" s="505"/>
      <c r="B915" s="505"/>
      <c r="C915" s="505"/>
      <c r="D915" s="1198" t="s">
        <v>2331</v>
      </c>
      <c r="E915" s="1199" t="s">
        <v>70</v>
      </c>
      <c r="F915" s="1202"/>
      <c r="G915" s="1202"/>
      <c r="H915" s="1205" t="s">
        <v>2315</v>
      </c>
      <c r="I915" s="1202" t="s">
        <v>53</v>
      </c>
      <c r="J915" s="1202" t="s">
        <v>1917</v>
      </c>
      <c r="K915" s="1202" t="s">
        <v>1917</v>
      </c>
      <c r="L915" s="1202" t="s">
        <v>1918</v>
      </c>
      <c r="M915" s="1202" t="s">
        <v>2143</v>
      </c>
      <c r="N915" s="1202" t="s">
        <v>2332</v>
      </c>
      <c r="O915" s="1203" t="s">
        <v>73</v>
      </c>
      <c r="P915" s="1203" t="s">
        <v>73</v>
      </c>
      <c r="Q915" s="1203" t="s">
        <v>73</v>
      </c>
      <c r="R915" s="1203" t="s">
        <v>73</v>
      </c>
      <c r="S915" s="1198">
        <f>VLOOKUP($D915,'NI-San'!$B$1:$V$2048,12,FALSE)</f>
        <v>0</v>
      </c>
      <c r="T915" s="1198">
        <f>VLOOKUP($D915,'NI-San'!$B$1:$V$2048,13,FALSE)</f>
        <v>0</v>
      </c>
      <c r="U915" s="1198">
        <f>VLOOKUP($D915,'NI-San'!$B$1:$V$2048,16,FALSE)</f>
        <v>0</v>
      </c>
      <c r="V915" s="1198">
        <f>VLOOKUP($D915,'NI-San'!$B$1:$V$2048,17,FALSE)</f>
        <v>0</v>
      </c>
      <c r="W915" s="1198">
        <f>VLOOKUP($D915,'NI-San'!$B$1:$V$2048,18,FALSE)</f>
        <v>0</v>
      </c>
      <c r="X915" s="1198">
        <f>VLOOKUP($D915,'NI-San'!$B$1:$V$2048,19,FALSE)</f>
        <v>0</v>
      </c>
    </row>
    <row r="916" spans="1:24" hidden="1">
      <c r="A916" s="505"/>
      <c r="B916" s="505"/>
      <c r="C916" s="505"/>
      <c r="D916" s="1198" t="s">
        <v>2333</v>
      </c>
      <c r="E916" s="1199" t="s">
        <v>70</v>
      </c>
      <c r="F916" s="1202"/>
      <c r="G916" s="1202"/>
      <c r="H916" s="1205" t="s">
        <v>2315</v>
      </c>
      <c r="I916" s="1202" t="s">
        <v>53</v>
      </c>
      <c r="J916" s="1202" t="s">
        <v>1917</v>
      </c>
      <c r="K916" s="1202" t="s">
        <v>1917</v>
      </c>
      <c r="L916" s="1202" t="s">
        <v>1918</v>
      </c>
      <c r="M916" s="1202" t="s">
        <v>2143</v>
      </c>
      <c r="N916" s="1202" t="s">
        <v>2334</v>
      </c>
      <c r="O916" s="1203" t="s">
        <v>73</v>
      </c>
      <c r="P916" s="1203" t="s">
        <v>73</v>
      </c>
      <c r="Q916" s="1203" t="s">
        <v>73</v>
      </c>
      <c r="R916" s="1203" t="s">
        <v>73</v>
      </c>
      <c r="S916" s="1198">
        <f>VLOOKUP($D916,'NI-San'!$B$1:$V$2048,12,FALSE)</f>
        <v>0</v>
      </c>
      <c r="T916" s="1198">
        <f>VLOOKUP($D916,'NI-San'!$B$1:$V$2048,13,FALSE)</f>
        <v>0</v>
      </c>
      <c r="U916" s="1198">
        <f>VLOOKUP($D916,'NI-San'!$B$1:$V$2048,16,FALSE)</f>
        <v>0</v>
      </c>
      <c r="V916" s="1198">
        <f>VLOOKUP($D916,'NI-San'!$B$1:$V$2048,17,FALSE)</f>
        <v>0</v>
      </c>
      <c r="W916" s="1198">
        <f>VLOOKUP($D916,'NI-San'!$B$1:$V$2048,18,FALSE)</f>
        <v>0</v>
      </c>
      <c r="X916" s="1198">
        <f>VLOOKUP($D916,'NI-San'!$B$1:$V$2048,19,FALSE)</f>
        <v>0</v>
      </c>
    </row>
    <row r="917" spans="1:24" hidden="1">
      <c r="A917" s="505"/>
      <c r="B917" s="505"/>
      <c r="C917" s="505"/>
      <c r="D917" s="1198" t="s">
        <v>2335</v>
      </c>
      <c r="E917" s="1199" t="s">
        <v>70</v>
      </c>
      <c r="F917" s="1202"/>
      <c r="G917" s="1202"/>
      <c r="H917" s="1205" t="s">
        <v>2315</v>
      </c>
      <c r="I917" s="1202" t="s">
        <v>53</v>
      </c>
      <c r="J917" s="1202" t="s">
        <v>1917</v>
      </c>
      <c r="K917" s="1202" t="s">
        <v>1917</v>
      </c>
      <c r="L917" s="1202" t="s">
        <v>1918</v>
      </c>
      <c r="M917" s="1202" t="s">
        <v>2143</v>
      </c>
      <c r="N917" s="1202" t="s">
        <v>2336</v>
      </c>
      <c r="O917" s="1203" t="s">
        <v>73</v>
      </c>
      <c r="P917" s="1203" t="s">
        <v>73</v>
      </c>
      <c r="Q917" s="1203" t="s">
        <v>73</v>
      </c>
      <c r="R917" s="1203" t="s">
        <v>73</v>
      </c>
      <c r="S917" s="1198">
        <f>VLOOKUP($D917,'NI-San'!$B$1:$V$2048,12,FALSE)</f>
        <v>0</v>
      </c>
      <c r="T917" s="1198">
        <f>VLOOKUP($D917,'NI-San'!$B$1:$V$2048,13,FALSE)</f>
        <v>0</v>
      </c>
      <c r="U917" s="1198">
        <f>VLOOKUP($D917,'NI-San'!$B$1:$V$2048,16,FALSE)</f>
        <v>0</v>
      </c>
      <c r="V917" s="1198">
        <f>VLOOKUP($D917,'NI-San'!$B$1:$V$2048,17,FALSE)</f>
        <v>0</v>
      </c>
      <c r="W917" s="1198">
        <f>VLOOKUP($D917,'NI-San'!$B$1:$V$2048,18,FALSE)</f>
        <v>0</v>
      </c>
      <c r="X917" s="1198">
        <f>VLOOKUP($D917,'NI-San'!$B$1:$V$2048,19,FALSE)</f>
        <v>0</v>
      </c>
    </row>
    <row r="918" spans="1:24" hidden="1">
      <c r="A918" s="505"/>
      <c r="B918" s="505"/>
      <c r="C918" s="505"/>
      <c r="D918" s="1198" t="s">
        <v>2337</v>
      </c>
      <c r="E918" s="1199" t="s">
        <v>70</v>
      </c>
      <c r="F918" s="1202"/>
      <c r="G918" s="1202"/>
      <c r="H918" s="1205" t="s">
        <v>2315</v>
      </c>
      <c r="I918" s="1202" t="s">
        <v>53</v>
      </c>
      <c r="J918" s="1202" t="s">
        <v>1917</v>
      </c>
      <c r="K918" s="1202" t="s">
        <v>1917</v>
      </c>
      <c r="L918" s="1202" t="s">
        <v>1918</v>
      </c>
      <c r="M918" s="1202" t="s">
        <v>2143</v>
      </c>
      <c r="N918" s="1202" t="s">
        <v>2338</v>
      </c>
      <c r="O918" s="1203" t="s">
        <v>73</v>
      </c>
      <c r="P918" s="1203" t="s">
        <v>73</v>
      </c>
      <c r="Q918" s="1203" t="s">
        <v>73</v>
      </c>
      <c r="R918" s="1203" t="s">
        <v>73</v>
      </c>
      <c r="S918" s="1198">
        <f>VLOOKUP($D918,'NI-San'!$B$1:$V$2048,12,FALSE)</f>
        <v>0</v>
      </c>
      <c r="T918" s="1198">
        <f>VLOOKUP($D918,'NI-San'!$B$1:$V$2048,13,FALSE)</f>
        <v>0</v>
      </c>
      <c r="U918" s="1198">
        <f>VLOOKUP($D918,'NI-San'!$B$1:$V$2048,16,FALSE)</f>
        <v>0</v>
      </c>
      <c r="V918" s="1198">
        <f>VLOOKUP($D918,'NI-San'!$B$1:$V$2048,17,FALSE)</f>
        <v>0</v>
      </c>
      <c r="W918" s="1198">
        <f>VLOOKUP($D918,'NI-San'!$B$1:$V$2048,18,FALSE)</f>
        <v>0</v>
      </c>
      <c r="X918" s="1198">
        <f>VLOOKUP($D918,'NI-San'!$B$1:$V$2048,19,FALSE)</f>
        <v>0</v>
      </c>
    </row>
    <row r="919" spans="1:24" hidden="1">
      <c r="A919" s="505"/>
      <c r="B919" s="505"/>
      <c r="C919" s="505"/>
      <c r="D919" s="1198" t="s">
        <v>2339</v>
      </c>
      <c r="E919" s="1199" t="s">
        <v>70</v>
      </c>
      <c r="F919" s="1202"/>
      <c r="G919" s="1202"/>
      <c r="H919" s="1205" t="s">
        <v>2340</v>
      </c>
      <c r="I919" s="1202" t="s">
        <v>53</v>
      </c>
      <c r="J919" s="1202" t="s">
        <v>1917</v>
      </c>
      <c r="K919" s="1202" t="s">
        <v>1917</v>
      </c>
      <c r="L919" s="1202" t="s">
        <v>1918</v>
      </c>
      <c r="M919" s="1202" t="s">
        <v>2219</v>
      </c>
      <c r="N919" s="1202" t="s">
        <v>2341</v>
      </c>
      <c r="O919" s="1203" t="s">
        <v>73</v>
      </c>
      <c r="P919" s="1203" t="s">
        <v>73</v>
      </c>
      <c r="Q919" s="1203" t="s">
        <v>73</v>
      </c>
      <c r="R919" s="1203" t="s">
        <v>73</v>
      </c>
      <c r="S919" s="1198">
        <f>VLOOKUP($D919,'NI-San'!$B$1:$V$2048,12,FALSE)</f>
        <v>0</v>
      </c>
      <c r="T919" s="1198">
        <f>VLOOKUP($D919,'NI-San'!$B$1:$V$2048,13,FALSE)</f>
        <v>0</v>
      </c>
      <c r="U919" s="1198">
        <f>VLOOKUP($D919,'NI-San'!$B$1:$V$2048,16,FALSE)</f>
        <v>0</v>
      </c>
      <c r="V919" s="1198">
        <f>VLOOKUP($D919,'NI-San'!$B$1:$V$2048,17,FALSE)</f>
        <v>0</v>
      </c>
      <c r="W919" s="1198">
        <f>VLOOKUP($D919,'NI-San'!$B$1:$V$2048,18,FALSE)</f>
        <v>0</v>
      </c>
      <c r="X919" s="1198">
        <f>VLOOKUP($D919,'NI-San'!$B$1:$V$2048,19,FALSE)</f>
        <v>0</v>
      </c>
    </row>
    <row r="920" spans="1:24" hidden="1">
      <c r="A920" s="505"/>
      <c r="B920" s="505"/>
      <c r="C920" s="505"/>
      <c r="D920" s="1198" t="s">
        <v>2342</v>
      </c>
      <c r="E920" s="1199" t="s">
        <v>70</v>
      </c>
      <c r="F920" s="1202"/>
      <c r="G920" s="1202"/>
      <c r="H920" s="1205" t="s">
        <v>2340</v>
      </c>
      <c r="I920" s="1202" t="s">
        <v>53</v>
      </c>
      <c r="J920" s="1202" t="s">
        <v>1917</v>
      </c>
      <c r="K920" s="1202" t="s">
        <v>1917</v>
      </c>
      <c r="L920" s="1202" t="s">
        <v>1918</v>
      </c>
      <c r="M920" s="1202" t="s">
        <v>2219</v>
      </c>
      <c r="N920" s="1202" t="s">
        <v>2343</v>
      </c>
      <c r="O920" s="1203" t="s">
        <v>73</v>
      </c>
      <c r="P920" s="1203" t="s">
        <v>73</v>
      </c>
      <c r="Q920" s="1203" t="s">
        <v>73</v>
      </c>
      <c r="R920" s="1203" t="s">
        <v>73</v>
      </c>
      <c r="S920" s="1198">
        <f>VLOOKUP($D920,'NI-San'!$B$1:$V$2048,12,FALSE)</f>
        <v>0</v>
      </c>
      <c r="T920" s="1198">
        <f>VLOOKUP($D920,'NI-San'!$B$1:$V$2048,13,FALSE)</f>
        <v>0</v>
      </c>
      <c r="U920" s="1198">
        <f>VLOOKUP($D920,'NI-San'!$B$1:$V$2048,16,FALSE)</f>
        <v>0</v>
      </c>
      <c r="V920" s="1198">
        <f>VLOOKUP($D920,'NI-San'!$B$1:$V$2048,17,FALSE)</f>
        <v>0</v>
      </c>
      <c r="W920" s="1198">
        <f>VLOOKUP($D920,'NI-San'!$B$1:$V$2048,18,FALSE)</f>
        <v>0</v>
      </c>
      <c r="X920" s="1198">
        <f>VLOOKUP($D920,'NI-San'!$B$1:$V$2048,19,FALSE)</f>
        <v>0</v>
      </c>
    </row>
    <row r="921" spans="1:24" hidden="1">
      <c r="A921" s="505"/>
      <c r="B921" s="505"/>
      <c r="C921" s="505"/>
      <c r="D921" s="1198" t="s">
        <v>2344</v>
      </c>
      <c r="E921" s="1199" t="s">
        <v>70</v>
      </c>
      <c r="F921" s="1202"/>
      <c r="G921" s="1202"/>
      <c r="H921" s="1205" t="s">
        <v>2340</v>
      </c>
      <c r="I921" s="1202" t="s">
        <v>53</v>
      </c>
      <c r="J921" s="1202" t="s">
        <v>1917</v>
      </c>
      <c r="K921" s="1202" t="s">
        <v>1917</v>
      </c>
      <c r="L921" s="1202" t="s">
        <v>1918</v>
      </c>
      <c r="M921" s="1202" t="s">
        <v>2219</v>
      </c>
      <c r="N921" s="1202" t="s">
        <v>2345</v>
      </c>
      <c r="O921" s="1203" t="s">
        <v>73</v>
      </c>
      <c r="P921" s="1203" t="s">
        <v>73</v>
      </c>
      <c r="Q921" s="1203" t="s">
        <v>73</v>
      </c>
      <c r="R921" s="1203" t="s">
        <v>73</v>
      </c>
      <c r="S921" s="1198">
        <f>VLOOKUP($D921,'NI-San'!$B$1:$V$2048,12,FALSE)</f>
        <v>0</v>
      </c>
      <c r="T921" s="1198">
        <f>VLOOKUP($D921,'NI-San'!$B$1:$V$2048,13,FALSE)</f>
        <v>0</v>
      </c>
      <c r="U921" s="1198">
        <f>VLOOKUP($D921,'NI-San'!$B$1:$V$2048,16,FALSE)</f>
        <v>0</v>
      </c>
      <c r="V921" s="1198">
        <f>VLOOKUP($D921,'NI-San'!$B$1:$V$2048,17,FALSE)</f>
        <v>0</v>
      </c>
      <c r="W921" s="1198">
        <f>VLOOKUP($D921,'NI-San'!$B$1:$V$2048,18,FALSE)</f>
        <v>0</v>
      </c>
      <c r="X921" s="1198">
        <f>VLOOKUP($D921,'NI-San'!$B$1:$V$2048,19,FALSE)</f>
        <v>0</v>
      </c>
    </row>
    <row r="922" spans="1:24" hidden="1">
      <c r="A922" s="505"/>
      <c r="B922" s="505"/>
      <c r="C922" s="505"/>
      <c r="D922" s="1198" t="s">
        <v>2346</v>
      </c>
      <c r="E922" s="1199" t="s">
        <v>70</v>
      </c>
      <c r="F922" s="1202"/>
      <c r="G922" s="1202"/>
      <c r="H922" s="1205" t="s">
        <v>2340</v>
      </c>
      <c r="I922" s="1202" t="s">
        <v>53</v>
      </c>
      <c r="J922" s="1202" t="s">
        <v>1917</v>
      </c>
      <c r="K922" s="1202" t="s">
        <v>1917</v>
      </c>
      <c r="L922" s="1202" t="s">
        <v>1918</v>
      </c>
      <c r="M922" s="1202" t="s">
        <v>2219</v>
      </c>
      <c r="N922" s="1202" t="s">
        <v>2347</v>
      </c>
      <c r="O922" s="1203" t="s">
        <v>73</v>
      </c>
      <c r="P922" s="1203" t="s">
        <v>73</v>
      </c>
      <c r="Q922" s="1203" t="s">
        <v>73</v>
      </c>
      <c r="R922" s="1203" t="s">
        <v>73</v>
      </c>
      <c r="S922" s="1198">
        <f>VLOOKUP($D922,'NI-San'!$B$1:$V$2048,12,FALSE)</f>
        <v>0</v>
      </c>
      <c r="T922" s="1198">
        <f>VLOOKUP($D922,'NI-San'!$B$1:$V$2048,13,FALSE)</f>
        <v>0</v>
      </c>
      <c r="U922" s="1198">
        <f>VLOOKUP($D922,'NI-San'!$B$1:$V$2048,16,FALSE)</f>
        <v>0</v>
      </c>
      <c r="V922" s="1198">
        <f>VLOOKUP($D922,'NI-San'!$B$1:$V$2048,17,FALSE)</f>
        <v>0</v>
      </c>
      <c r="W922" s="1198">
        <f>VLOOKUP($D922,'NI-San'!$B$1:$V$2048,18,FALSE)</f>
        <v>0</v>
      </c>
      <c r="X922" s="1198">
        <f>VLOOKUP($D922,'NI-San'!$B$1:$V$2048,19,FALSE)</f>
        <v>0</v>
      </c>
    </row>
    <row r="923" spans="1:24" hidden="1">
      <c r="A923" s="505"/>
      <c r="B923" s="505"/>
      <c r="C923" s="505"/>
      <c r="D923" s="1198" t="s">
        <v>2348</v>
      </c>
      <c r="E923" s="1199" t="s">
        <v>70</v>
      </c>
      <c r="F923" s="1202"/>
      <c r="G923" s="1202"/>
      <c r="H923" s="1205" t="s">
        <v>2340</v>
      </c>
      <c r="I923" s="1202" t="s">
        <v>53</v>
      </c>
      <c r="J923" s="1202" t="s">
        <v>1917</v>
      </c>
      <c r="K923" s="1202" t="s">
        <v>1917</v>
      </c>
      <c r="L923" s="1202" t="s">
        <v>1918</v>
      </c>
      <c r="M923" s="1202" t="s">
        <v>2219</v>
      </c>
      <c r="N923" s="1202" t="s">
        <v>2349</v>
      </c>
      <c r="O923" s="1203" t="s">
        <v>73</v>
      </c>
      <c r="P923" s="1203" t="s">
        <v>73</v>
      </c>
      <c r="Q923" s="1203" t="s">
        <v>73</v>
      </c>
      <c r="R923" s="1203" t="s">
        <v>73</v>
      </c>
      <c r="S923" s="1198">
        <f>VLOOKUP($D923,'NI-San'!$B$1:$V$2048,12,FALSE)</f>
        <v>0</v>
      </c>
      <c r="T923" s="1198">
        <f>VLOOKUP($D923,'NI-San'!$B$1:$V$2048,13,FALSE)</f>
        <v>0</v>
      </c>
      <c r="U923" s="1198">
        <f>VLOOKUP($D923,'NI-San'!$B$1:$V$2048,16,FALSE)</f>
        <v>0</v>
      </c>
      <c r="V923" s="1198">
        <f>VLOOKUP($D923,'NI-San'!$B$1:$V$2048,17,FALSE)</f>
        <v>0</v>
      </c>
      <c r="W923" s="1198">
        <f>VLOOKUP($D923,'NI-San'!$B$1:$V$2048,18,FALSE)</f>
        <v>0</v>
      </c>
      <c r="X923" s="1198">
        <f>VLOOKUP($D923,'NI-San'!$B$1:$V$2048,19,FALSE)</f>
        <v>0</v>
      </c>
    </row>
    <row r="924" spans="1:24" hidden="1">
      <c r="A924" s="505"/>
      <c r="B924" s="505"/>
      <c r="C924" s="505"/>
      <c r="D924" s="1198" t="s">
        <v>2350</v>
      </c>
      <c r="E924" s="1199" t="s">
        <v>70</v>
      </c>
      <c r="F924" s="1202"/>
      <c r="G924" s="1202"/>
      <c r="H924" s="1205" t="s">
        <v>2340</v>
      </c>
      <c r="I924" s="1202" t="s">
        <v>53</v>
      </c>
      <c r="J924" s="1202" t="s">
        <v>1917</v>
      </c>
      <c r="K924" s="1202" t="s">
        <v>1917</v>
      </c>
      <c r="L924" s="1202" t="s">
        <v>1918</v>
      </c>
      <c r="M924" s="1202" t="s">
        <v>2219</v>
      </c>
      <c r="N924" s="1202" t="s">
        <v>2351</v>
      </c>
      <c r="O924" s="1203" t="s">
        <v>73</v>
      </c>
      <c r="P924" s="1203" t="s">
        <v>73</v>
      </c>
      <c r="Q924" s="1203" t="s">
        <v>73</v>
      </c>
      <c r="R924" s="1203" t="s">
        <v>73</v>
      </c>
      <c r="S924" s="1198">
        <f>VLOOKUP($D924,'NI-San'!$B$1:$V$2048,12,FALSE)</f>
        <v>0</v>
      </c>
      <c r="T924" s="1198">
        <f>VLOOKUP($D924,'NI-San'!$B$1:$V$2048,13,FALSE)</f>
        <v>0</v>
      </c>
      <c r="U924" s="1198">
        <f>VLOOKUP($D924,'NI-San'!$B$1:$V$2048,16,FALSE)</f>
        <v>0</v>
      </c>
      <c r="V924" s="1198">
        <f>VLOOKUP($D924,'NI-San'!$B$1:$V$2048,17,FALSE)</f>
        <v>0</v>
      </c>
      <c r="W924" s="1198">
        <f>VLOOKUP($D924,'NI-San'!$B$1:$V$2048,18,FALSE)</f>
        <v>0</v>
      </c>
      <c r="X924" s="1198">
        <f>VLOOKUP($D924,'NI-San'!$B$1:$V$2048,19,FALSE)</f>
        <v>0</v>
      </c>
    </row>
    <row r="925" spans="1:24" hidden="1">
      <c r="A925" s="505"/>
      <c r="B925" s="505"/>
      <c r="C925" s="505"/>
      <c r="D925" s="1198" t="s">
        <v>2352</v>
      </c>
      <c r="E925" s="1199" t="s">
        <v>70</v>
      </c>
      <c r="F925" s="1202"/>
      <c r="G925" s="1202"/>
      <c r="H925" s="1205" t="s">
        <v>2340</v>
      </c>
      <c r="I925" s="1202" t="s">
        <v>53</v>
      </c>
      <c r="J925" s="1202" t="s">
        <v>1917</v>
      </c>
      <c r="K925" s="1202" t="s">
        <v>1917</v>
      </c>
      <c r="L925" s="1202" t="s">
        <v>1918</v>
      </c>
      <c r="M925" s="1202" t="s">
        <v>2219</v>
      </c>
      <c r="N925" s="1202" t="s">
        <v>2353</v>
      </c>
      <c r="O925" s="1203" t="s">
        <v>73</v>
      </c>
      <c r="P925" s="1203" t="s">
        <v>73</v>
      </c>
      <c r="Q925" s="1203" t="s">
        <v>73</v>
      </c>
      <c r="R925" s="1203" t="s">
        <v>73</v>
      </c>
      <c r="S925" s="1198">
        <f>VLOOKUP($D925,'NI-San'!$B$1:$V$2048,12,FALSE)</f>
        <v>0</v>
      </c>
      <c r="T925" s="1198">
        <f>VLOOKUP($D925,'NI-San'!$B$1:$V$2048,13,FALSE)</f>
        <v>0</v>
      </c>
      <c r="U925" s="1198">
        <f>VLOOKUP($D925,'NI-San'!$B$1:$V$2048,16,FALSE)</f>
        <v>0</v>
      </c>
      <c r="V925" s="1198">
        <f>VLOOKUP($D925,'NI-San'!$B$1:$V$2048,17,FALSE)</f>
        <v>0</v>
      </c>
      <c r="W925" s="1198">
        <f>VLOOKUP($D925,'NI-San'!$B$1:$V$2048,18,FALSE)</f>
        <v>0</v>
      </c>
      <c r="X925" s="1198">
        <f>VLOOKUP($D925,'NI-San'!$B$1:$V$2048,19,FALSE)</f>
        <v>0</v>
      </c>
    </row>
    <row r="926" spans="1:24" hidden="1">
      <c r="A926" s="505"/>
      <c r="B926" s="505"/>
      <c r="C926" s="505"/>
      <c r="D926" s="1198" t="s">
        <v>2354</v>
      </c>
      <c r="E926" s="1199" t="s">
        <v>70</v>
      </c>
      <c r="F926" s="1202"/>
      <c r="G926" s="1202"/>
      <c r="H926" s="1205" t="s">
        <v>2340</v>
      </c>
      <c r="I926" s="1202" t="s">
        <v>53</v>
      </c>
      <c r="J926" s="1202" t="s">
        <v>1917</v>
      </c>
      <c r="K926" s="1202" t="s">
        <v>1917</v>
      </c>
      <c r="L926" s="1202" t="s">
        <v>1918</v>
      </c>
      <c r="M926" s="1202" t="s">
        <v>2219</v>
      </c>
      <c r="N926" s="1202" t="s">
        <v>2355</v>
      </c>
      <c r="O926" s="1203" t="s">
        <v>73</v>
      </c>
      <c r="P926" s="1203" t="s">
        <v>73</v>
      </c>
      <c r="Q926" s="1203" t="s">
        <v>73</v>
      </c>
      <c r="R926" s="1203" t="s">
        <v>73</v>
      </c>
      <c r="S926" s="1198">
        <f>VLOOKUP($D926,'NI-San'!$B$1:$V$2048,12,FALSE)</f>
        <v>0</v>
      </c>
      <c r="T926" s="1198">
        <f>VLOOKUP($D926,'NI-San'!$B$1:$V$2048,13,FALSE)</f>
        <v>0</v>
      </c>
      <c r="U926" s="1198">
        <f>VLOOKUP($D926,'NI-San'!$B$1:$V$2048,16,FALSE)</f>
        <v>0</v>
      </c>
      <c r="V926" s="1198">
        <f>VLOOKUP($D926,'NI-San'!$B$1:$V$2048,17,FALSE)</f>
        <v>0</v>
      </c>
      <c r="W926" s="1198">
        <f>VLOOKUP($D926,'NI-San'!$B$1:$V$2048,18,FALSE)</f>
        <v>0</v>
      </c>
      <c r="X926" s="1198">
        <f>VLOOKUP($D926,'NI-San'!$B$1:$V$2048,19,FALSE)</f>
        <v>0</v>
      </c>
    </row>
    <row r="927" spans="1:24" hidden="1">
      <c r="A927" s="505"/>
      <c r="B927" s="505"/>
      <c r="C927" s="505"/>
      <c r="D927" s="1198" t="s">
        <v>2356</v>
      </c>
      <c r="E927" s="1199" t="s">
        <v>70</v>
      </c>
      <c r="F927" s="1202"/>
      <c r="G927" s="1202"/>
      <c r="H927" s="1205" t="s">
        <v>2340</v>
      </c>
      <c r="I927" s="1202" t="s">
        <v>53</v>
      </c>
      <c r="J927" s="1202" t="s">
        <v>1917</v>
      </c>
      <c r="K927" s="1202" t="s">
        <v>1917</v>
      </c>
      <c r="L927" s="1202" t="s">
        <v>1918</v>
      </c>
      <c r="M927" s="1202" t="s">
        <v>2219</v>
      </c>
      <c r="N927" s="1202" t="s">
        <v>2357</v>
      </c>
      <c r="O927" s="1203" t="s">
        <v>73</v>
      </c>
      <c r="P927" s="1203" t="s">
        <v>73</v>
      </c>
      <c r="Q927" s="1203" t="s">
        <v>73</v>
      </c>
      <c r="R927" s="1203" t="s">
        <v>73</v>
      </c>
      <c r="S927" s="1198">
        <f>VLOOKUP($D927,'NI-San'!$B$1:$V$2048,12,FALSE)</f>
        <v>0</v>
      </c>
      <c r="T927" s="1198">
        <f>VLOOKUP($D927,'NI-San'!$B$1:$V$2048,13,FALSE)</f>
        <v>0</v>
      </c>
      <c r="U927" s="1198">
        <f>VLOOKUP($D927,'NI-San'!$B$1:$V$2048,16,FALSE)</f>
        <v>0</v>
      </c>
      <c r="V927" s="1198">
        <f>VLOOKUP($D927,'NI-San'!$B$1:$V$2048,17,FALSE)</f>
        <v>0</v>
      </c>
      <c r="W927" s="1198">
        <f>VLOOKUP($D927,'NI-San'!$B$1:$V$2048,18,FALSE)</f>
        <v>0</v>
      </c>
      <c r="X927" s="1198">
        <f>VLOOKUP($D927,'NI-San'!$B$1:$V$2048,19,FALSE)</f>
        <v>0</v>
      </c>
    </row>
    <row r="928" spans="1:24" hidden="1">
      <c r="A928" s="505"/>
      <c r="B928" s="505"/>
      <c r="C928" s="505"/>
      <c r="D928" s="1198" t="s">
        <v>2358</v>
      </c>
      <c r="E928" s="1199" t="s">
        <v>70</v>
      </c>
      <c r="F928" s="1202"/>
      <c r="G928" s="1202"/>
      <c r="H928" s="1205" t="s">
        <v>2340</v>
      </c>
      <c r="I928" s="1202" t="s">
        <v>53</v>
      </c>
      <c r="J928" s="1202" t="s">
        <v>1917</v>
      </c>
      <c r="K928" s="1202" t="s">
        <v>1917</v>
      </c>
      <c r="L928" s="1202" t="s">
        <v>1918</v>
      </c>
      <c r="M928" s="1202" t="s">
        <v>2219</v>
      </c>
      <c r="N928" s="1202" t="s">
        <v>2359</v>
      </c>
      <c r="O928" s="1203" t="s">
        <v>73</v>
      </c>
      <c r="P928" s="1203" t="s">
        <v>73</v>
      </c>
      <c r="Q928" s="1203" t="s">
        <v>73</v>
      </c>
      <c r="R928" s="1203" t="s">
        <v>73</v>
      </c>
      <c r="S928" s="1198">
        <f>VLOOKUP($D928,'NI-San'!$B$1:$V$2048,12,FALSE)</f>
        <v>0</v>
      </c>
      <c r="T928" s="1198">
        <f>VLOOKUP($D928,'NI-San'!$B$1:$V$2048,13,FALSE)</f>
        <v>0</v>
      </c>
      <c r="U928" s="1198">
        <f>VLOOKUP($D928,'NI-San'!$B$1:$V$2048,16,FALSE)</f>
        <v>0</v>
      </c>
      <c r="V928" s="1198">
        <f>VLOOKUP($D928,'NI-San'!$B$1:$V$2048,17,FALSE)</f>
        <v>0</v>
      </c>
      <c r="W928" s="1198">
        <f>VLOOKUP($D928,'NI-San'!$B$1:$V$2048,18,FALSE)</f>
        <v>0</v>
      </c>
      <c r="X928" s="1198">
        <f>VLOOKUP($D928,'NI-San'!$B$1:$V$2048,19,FALSE)</f>
        <v>0</v>
      </c>
    </row>
    <row r="929" spans="1:24" hidden="1">
      <c r="A929" s="505"/>
      <c r="B929" s="505"/>
      <c r="C929" s="505"/>
      <c r="D929" s="1198" t="s">
        <v>2360</v>
      </c>
      <c r="E929" s="1199" t="s">
        <v>70</v>
      </c>
      <c r="F929" s="1202"/>
      <c r="G929" s="1202"/>
      <c r="H929" s="1205" t="s">
        <v>2340</v>
      </c>
      <c r="I929" s="1202" t="s">
        <v>53</v>
      </c>
      <c r="J929" s="1202" t="s">
        <v>1917</v>
      </c>
      <c r="K929" s="1202" t="s">
        <v>1917</v>
      </c>
      <c r="L929" s="1202" t="s">
        <v>1918</v>
      </c>
      <c r="M929" s="1202" t="s">
        <v>2219</v>
      </c>
      <c r="N929" s="1202" t="s">
        <v>2361</v>
      </c>
      <c r="O929" s="1203" t="s">
        <v>73</v>
      </c>
      <c r="P929" s="1203" t="s">
        <v>73</v>
      </c>
      <c r="Q929" s="1203" t="s">
        <v>73</v>
      </c>
      <c r="R929" s="1203" t="s">
        <v>73</v>
      </c>
      <c r="S929" s="1198">
        <f>VLOOKUP($D929,'NI-San'!$B$1:$V$2048,12,FALSE)</f>
        <v>0</v>
      </c>
      <c r="T929" s="1198">
        <f>VLOOKUP($D929,'NI-San'!$B$1:$V$2048,13,FALSE)</f>
        <v>0</v>
      </c>
      <c r="U929" s="1198">
        <f>VLOOKUP($D929,'NI-San'!$B$1:$V$2048,16,FALSE)</f>
        <v>0</v>
      </c>
      <c r="V929" s="1198">
        <f>VLOOKUP($D929,'NI-San'!$B$1:$V$2048,17,FALSE)</f>
        <v>0</v>
      </c>
      <c r="W929" s="1198">
        <f>VLOOKUP($D929,'NI-San'!$B$1:$V$2048,18,FALSE)</f>
        <v>0</v>
      </c>
      <c r="X929" s="1198">
        <f>VLOOKUP($D929,'NI-San'!$B$1:$V$2048,19,FALSE)</f>
        <v>0</v>
      </c>
    </row>
    <row r="930" spans="1:24" hidden="1">
      <c r="A930" s="505"/>
      <c r="B930" s="505"/>
      <c r="C930" s="505"/>
      <c r="D930" s="1198" t="s">
        <v>2362</v>
      </c>
      <c r="E930" s="1199" t="s">
        <v>70</v>
      </c>
      <c r="F930" s="1202"/>
      <c r="G930" s="1202"/>
      <c r="H930" s="1205" t="s">
        <v>2340</v>
      </c>
      <c r="I930" s="1202" t="s">
        <v>53</v>
      </c>
      <c r="J930" s="1202" t="s">
        <v>1917</v>
      </c>
      <c r="K930" s="1202" t="s">
        <v>1917</v>
      </c>
      <c r="L930" s="1202" t="s">
        <v>1918</v>
      </c>
      <c r="M930" s="1202" t="s">
        <v>2219</v>
      </c>
      <c r="N930" s="1202" t="s">
        <v>2363</v>
      </c>
      <c r="O930" s="1203" t="s">
        <v>73</v>
      </c>
      <c r="P930" s="1203" t="s">
        <v>73</v>
      </c>
      <c r="Q930" s="1203" t="s">
        <v>73</v>
      </c>
      <c r="R930" s="1203" t="s">
        <v>73</v>
      </c>
      <c r="S930" s="1198">
        <f>VLOOKUP($D930,'NI-San'!$B$1:$V$2048,12,FALSE)</f>
        <v>0</v>
      </c>
      <c r="T930" s="1198">
        <f>VLOOKUP($D930,'NI-San'!$B$1:$V$2048,13,FALSE)</f>
        <v>0</v>
      </c>
      <c r="U930" s="1198">
        <f>VLOOKUP($D930,'NI-San'!$B$1:$V$2048,16,FALSE)</f>
        <v>0</v>
      </c>
      <c r="V930" s="1198">
        <f>VLOOKUP($D930,'NI-San'!$B$1:$V$2048,17,FALSE)</f>
        <v>0</v>
      </c>
      <c r="W930" s="1198">
        <f>VLOOKUP($D930,'NI-San'!$B$1:$V$2048,18,FALSE)</f>
        <v>0</v>
      </c>
      <c r="X930" s="1198">
        <f>VLOOKUP($D930,'NI-San'!$B$1:$V$2048,19,FALSE)</f>
        <v>0</v>
      </c>
    </row>
    <row r="931" spans="1:24" hidden="1">
      <c r="A931" s="505"/>
      <c r="B931" s="505"/>
      <c r="C931" s="505"/>
      <c r="D931" s="1198" t="s">
        <v>2364</v>
      </c>
      <c r="E931" s="1199" t="s">
        <v>70</v>
      </c>
      <c r="F931" s="1202"/>
      <c r="G931" s="1202"/>
      <c r="H931" s="1205" t="s">
        <v>2365</v>
      </c>
      <c r="I931" s="1202" t="s">
        <v>53</v>
      </c>
      <c r="J931" s="1202" t="s">
        <v>1917</v>
      </c>
      <c r="K931" s="1202" t="s">
        <v>1917</v>
      </c>
      <c r="L931" s="1202" t="s">
        <v>1918</v>
      </c>
      <c r="M931" s="1202" t="s">
        <v>2219</v>
      </c>
      <c r="N931" s="1202" t="s">
        <v>2366</v>
      </c>
      <c r="O931" s="1203" t="s">
        <v>73</v>
      </c>
      <c r="P931" s="1203" t="s">
        <v>73</v>
      </c>
      <c r="Q931" s="1203" t="s">
        <v>73</v>
      </c>
      <c r="R931" s="1203" t="s">
        <v>73</v>
      </c>
      <c r="S931" s="1198">
        <f>VLOOKUP($D931,'NI-San'!$B$1:$V$2048,12,FALSE)</f>
        <v>373</v>
      </c>
      <c r="T931" s="1198">
        <f>VLOOKUP($D931,'NI-San'!$B$1:$V$2048,13,FALSE)</f>
        <v>395</v>
      </c>
      <c r="U931" s="1198">
        <f>VLOOKUP($D931,'NI-San'!$B$1:$V$2048,16,FALSE)</f>
        <v>0</v>
      </c>
      <c r="V931" s="1198">
        <f>VLOOKUP($D931,'NI-San'!$B$1:$V$2048,17,FALSE)</f>
        <v>0</v>
      </c>
      <c r="W931" s="1198">
        <f>VLOOKUP($D931,'NI-San'!$B$1:$V$2048,18,FALSE)</f>
        <v>0</v>
      </c>
      <c r="X931" s="1198">
        <f>VLOOKUP($D931,'NI-San'!$B$1:$V$2048,19,FALSE)</f>
        <v>0</v>
      </c>
    </row>
    <row r="932" spans="1:24" hidden="1">
      <c r="A932" s="505"/>
      <c r="B932" s="505"/>
      <c r="C932" s="505"/>
      <c r="D932" s="1198" t="s">
        <v>2367</v>
      </c>
      <c r="E932" s="1199" t="s">
        <v>70</v>
      </c>
      <c r="F932" s="1202"/>
      <c r="G932" s="1202"/>
      <c r="H932" s="1205" t="s">
        <v>2365</v>
      </c>
      <c r="I932" s="1202" t="s">
        <v>53</v>
      </c>
      <c r="J932" s="1202" t="s">
        <v>1917</v>
      </c>
      <c r="K932" s="1202" t="s">
        <v>1917</v>
      </c>
      <c r="L932" s="1202" t="s">
        <v>1918</v>
      </c>
      <c r="M932" s="1202" t="s">
        <v>2219</v>
      </c>
      <c r="N932" s="1202" t="s">
        <v>2368</v>
      </c>
      <c r="O932" s="1203" t="s">
        <v>73</v>
      </c>
      <c r="P932" s="1203" t="s">
        <v>73</v>
      </c>
      <c r="Q932" s="1203" t="s">
        <v>73</v>
      </c>
      <c r="R932" s="1203" t="s">
        <v>73</v>
      </c>
      <c r="S932" s="1198">
        <f>VLOOKUP($D932,'NI-San'!$B$1:$V$2048,12,FALSE)</f>
        <v>3</v>
      </c>
      <c r="T932" s="1198">
        <f>VLOOKUP($D932,'NI-San'!$B$1:$V$2048,13,FALSE)</f>
        <v>3</v>
      </c>
      <c r="U932" s="1198">
        <f>VLOOKUP($D932,'NI-San'!$B$1:$V$2048,16,FALSE)</f>
        <v>0</v>
      </c>
      <c r="V932" s="1198">
        <f>VLOOKUP($D932,'NI-San'!$B$1:$V$2048,17,FALSE)</f>
        <v>0</v>
      </c>
      <c r="W932" s="1198">
        <f>VLOOKUP($D932,'NI-San'!$B$1:$V$2048,18,FALSE)</f>
        <v>0</v>
      </c>
      <c r="X932" s="1198">
        <f>VLOOKUP($D932,'NI-San'!$B$1:$V$2048,19,FALSE)</f>
        <v>0</v>
      </c>
    </row>
    <row r="933" spans="1:24" hidden="1">
      <c r="A933" s="505"/>
      <c r="B933" s="505"/>
      <c r="C933" s="505"/>
      <c r="D933" s="1198" t="s">
        <v>2369</v>
      </c>
      <c r="E933" s="1199" t="s">
        <v>70</v>
      </c>
      <c r="F933" s="1202"/>
      <c r="G933" s="1202"/>
      <c r="H933" s="1205" t="s">
        <v>2365</v>
      </c>
      <c r="I933" s="1202" t="s">
        <v>53</v>
      </c>
      <c r="J933" s="1202" t="s">
        <v>1917</v>
      </c>
      <c r="K933" s="1202" t="s">
        <v>1917</v>
      </c>
      <c r="L933" s="1202" t="s">
        <v>1918</v>
      </c>
      <c r="M933" s="1202" t="s">
        <v>2219</v>
      </c>
      <c r="N933" s="1202" t="s">
        <v>2370</v>
      </c>
      <c r="O933" s="1203" t="s">
        <v>73</v>
      </c>
      <c r="P933" s="1203" t="s">
        <v>73</v>
      </c>
      <c r="Q933" s="1203" t="s">
        <v>73</v>
      </c>
      <c r="R933" s="1203" t="s">
        <v>73</v>
      </c>
      <c r="S933" s="1198">
        <f>VLOOKUP($D933,'NI-San'!$B$1:$V$2048,12,FALSE)</f>
        <v>1</v>
      </c>
      <c r="T933" s="1198">
        <f>VLOOKUP($D933,'NI-San'!$B$1:$V$2048,13,FALSE)</f>
        <v>1</v>
      </c>
      <c r="U933" s="1198">
        <f>VLOOKUP($D933,'NI-San'!$B$1:$V$2048,16,FALSE)</f>
        <v>0</v>
      </c>
      <c r="V933" s="1198">
        <f>VLOOKUP($D933,'NI-San'!$B$1:$V$2048,17,FALSE)</f>
        <v>0</v>
      </c>
      <c r="W933" s="1198">
        <f>VLOOKUP($D933,'NI-San'!$B$1:$V$2048,18,FALSE)</f>
        <v>0</v>
      </c>
      <c r="X933" s="1198">
        <f>VLOOKUP($D933,'NI-San'!$B$1:$V$2048,19,FALSE)</f>
        <v>0</v>
      </c>
    </row>
    <row r="934" spans="1:24" hidden="1">
      <c r="A934" s="505"/>
      <c r="B934" s="505"/>
      <c r="C934" s="505"/>
      <c r="D934" s="1198" t="s">
        <v>2371</v>
      </c>
      <c r="E934" s="1199" t="s">
        <v>70</v>
      </c>
      <c r="F934" s="1202"/>
      <c r="G934" s="1202"/>
      <c r="H934" s="1205" t="s">
        <v>2365</v>
      </c>
      <c r="I934" s="1202" t="s">
        <v>53</v>
      </c>
      <c r="J934" s="1202" t="s">
        <v>1917</v>
      </c>
      <c r="K934" s="1202" t="s">
        <v>1917</v>
      </c>
      <c r="L934" s="1202" t="s">
        <v>1918</v>
      </c>
      <c r="M934" s="1202" t="s">
        <v>2219</v>
      </c>
      <c r="N934" s="1202" t="s">
        <v>2372</v>
      </c>
      <c r="O934" s="1203" t="s">
        <v>73</v>
      </c>
      <c r="P934" s="1203" t="s">
        <v>73</v>
      </c>
      <c r="Q934" s="1203" t="s">
        <v>73</v>
      </c>
      <c r="R934" s="1203" t="s">
        <v>73</v>
      </c>
      <c r="S934" s="1198">
        <f>VLOOKUP($D934,'NI-San'!$B$1:$V$2048,12,FALSE)</f>
        <v>9</v>
      </c>
      <c r="T934" s="1198">
        <f>VLOOKUP($D934,'NI-San'!$B$1:$V$2048,13,FALSE)</f>
        <v>12</v>
      </c>
      <c r="U934" s="1198">
        <f>VLOOKUP($D934,'NI-San'!$B$1:$V$2048,16,FALSE)</f>
        <v>0</v>
      </c>
      <c r="V934" s="1198">
        <f>VLOOKUP($D934,'NI-San'!$B$1:$V$2048,17,FALSE)</f>
        <v>0</v>
      </c>
      <c r="W934" s="1198">
        <f>VLOOKUP($D934,'NI-San'!$B$1:$V$2048,18,FALSE)</f>
        <v>0</v>
      </c>
      <c r="X934" s="1198">
        <f>VLOOKUP($D934,'NI-San'!$B$1:$V$2048,19,FALSE)</f>
        <v>0</v>
      </c>
    </row>
    <row r="935" spans="1:24" hidden="1">
      <c r="A935" s="505"/>
      <c r="B935" s="505"/>
      <c r="C935" s="505"/>
      <c r="D935" s="1198" t="s">
        <v>2373</v>
      </c>
      <c r="E935" s="1199" t="s">
        <v>70</v>
      </c>
      <c r="F935" s="1202"/>
      <c r="G935" s="1202"/>
      <c r="H935" s="1205" t="s">
        <v>2365</v>
      </c>
      <c r="I935" s="1202" t="s">
        <v>53</v>
      </c>
      <c r="J935" s="1202" t="s">
        <v>1917</v>
      </c>
      <c r="K935" s="1202" t="s">
        <v>1917</v>
      </c>
      <c r="L935" s="1202" t="s">
        <v>1918</v>
      </c>
      <c r="M935" s="1202" t="s">
        <v>2219</v>
      </c>
      <c r="N935" s="1202" t="s">
        <v>2374</v>
      </c>
      <c r="O935" s="1203" t="s">
        <v>73</v>
      </c>
      <c r="P935" s="1203" t="s">
        <v>73</v>
      </c>
      <c r="Q935" s="1203" t="s">
        <v>73</v>
      </c>
      <c r="R935" s="1203" t="s">
        <v>73</v>
      </c>
      <c r="S935" s="1198">
        <f>VLOOKUP($D935,'NI-San'!$B$1:$V$2048,12,FALSE)</f>
        <v>0</v>
      </c>
      <c r="T935" s="1198">
        <f>VLOOKUP($D935,'NI-San'!$B$1:$V$2048,13,FALSE)</f>
        <v>0</v>
      </c>
      <c r="U935" s="1198">
        <f>VLOOKUP($D935,'NI-San'!$B$1:$V$2048,16,FALSE)</f>
        <v>0</v>
      </c>
      <c r="V935" s="1198">
        <f>VLOOKUP($D935,'NI-San'!$B$1:$V$2048,17,FALSE)</f>
        <v>0</v>
      </c>
      <c r="W935" s="1198">
        <f>VLOOKUP($D935,'NI-San'!$B$1:$V$2048,18,FALSE)</f>
        <v>0</v>
      </c>
      <c r="X935" s="1198">
        <f>VLOOKUP($D935,'NI-San'!$B$1:$V$2048,19,FALSE)</f>
        <v>0</v>
      </c>
    </row>
    <row r="936" spans="1:24" hidden="1">
      <c r="A936" s="505"/>
      <c r="B936" s="505"/>
      <c r="C936" s="505"/>
      <c r="D936" s="1198" t="s">
        <v>2375</v>
      </c>
      <c r="E936" s="1199" t="s">
        <v>70</v>
      </c>
      <c r="F936" s="1202"/>
      <c r="G936" s="1202"/>
      <c r="H936" s="1205" t="s">
        <v>2365</v>
      </c>
      <c r="I936" s="1202" t="s">
        <v>53</v>
      </c>
      <c r="J936" s="1202" t="s">
        <v>1917</v>
      </c>
      <c r="K936" s="1202" t="s">
        <v>1917</v>
      </c>
      <c r="L936" s="1202" t="s">
        <v>1918</v>
      </c>
      <c r="M936" s="1202" t="s">
        <v>2219</v>
      </c>
      <c r="N936" s="1202" t="s">
        <v>2376</v>
      </c>
      <c r="O936" s="1203" t="s">
        <v>73</v>
      </c>
      <c r="P936" s="1203" t="s">
        <v>73</v>
      </c>
      <c r="Q936" s="1203" t="s">
        <v>73</v>
      </c>
      <c r="R936" s="1203" t="s">
        <v>73</v>
      </c>
      <c r="S936" s="1198">
        <f>VLOOKUP($D936,'NI-San'!$B$1:$V$2048,12,FALSE)</f>
        <v>10</v>
      </c>
      <c r="T936" s="1198">
        <f>VLOOKUP($D936,'NI-San'!$B$1:$V$2048,13,FALSE)</f>
        <v>9</v>
      </c>
      <c r="U936" s="1198">
        <f>VLOOKUP($D936,'NI-San'!$B$1:$V$2048,16,FALSE)</f>
        <v>0</v>
      </c>
      <c r="V936" s="1198">
        <f>VLOOKUP($D936,'NI-San'!$B$1:$V$2048,17,FALSE)</f>
        <v>0</v>
      </c>
      <c r="W936" s="1198">
        <f>VLOOKUP($D936,'NI-San'!$B$1:$V$2048,18,FALSE)</f>
        <v>0</v>
      </c>
      <c r="X936" s="1198">
        <f>VLOOKUP($D936,'NI-San'!$B$1:$V$2048,19,FALSE)</f>
        <v>0</v>
      </c>
    </row>
    <row r="937" spans="1:24" hidden="1">
      <c r="A937" s="505"/>
      <c r="B937" s="505"/>
      <c r="C937" s="505"/>
      <c r="D937" s="1198" t="s">
        <v>2377</v>
      </c>
      <c r="E937" s="1199" t="s">
        <v>70</v>
      </c>
      <c r="F937" s="1202"/>
      <c r="G937" s="1202"/>
      <c r="H937" s="1205" t="s">
        <v>2365</v>
      </c>
      <c r="I937" s="1202" t="s">
        <v>53</v>
      </c>
      <c r="J937" s="1202" t="s">
        <v>1917</v>
      </c>
      <c r="K937" s="1202" t="s">
        <v>1917</v>
      </c>
      <c r="L937" s="1202" t="s">
        <v>1918</v>
      </c>
      <c r="M937" s="1202" t="s">
        <v>2219</v>
      </c>
      <c r="N937" s="1202" t="s">
        <v>2378</v>
      </c>
      <c r="O937" s="1203" t="s">
        <v>73</v>
      </c>
      <c r="P937" s="1203" t="s">
        <v>73</v>
      </c>
      <c r="Q937" s="1203" t="s">
        <v>73</v>
      </c>
      <c r="R937" s="1203" t="s">
        <v>73</v>
      </c>
      <c r="S937" s="1198">
        <f>VLOOKUP($D937,'NI-San'!$B$1:$V$2048,12,FALSE)</f>
        <v>0</v>
      </c>
      <c r="T937" s="1198">
        <f>VLOOKUP($D937,'NI-San'!$B$1:$V$2048,13,FALSE)</f>
        <v>0</v>
      </c>
      <c r="U937" s="1198">
        <f>VLOOKUP($D937,'NI-San'!$B$1:$V$2048,16,FALSE)</f>
        <v>0</v>
      </c>
      <c r="V937" s="1198">
        <f>VLOOKUP($D937,'NI-San'!$B$1:$V$2048,17,FALSE)</f>
        <v>0</v>
      </c>
      <c r="W937" s="1198">
        <f>VLOOKUP($D937,'NI-San'!$B$1:$V$2048,18,FALSE)</f>
        <v>0</v>
      </c>
      <c r="X937" s="1198">
        <f>VLOOKUP($D937,'NI-San'!$B$1:$V$2048,19,FALSE)</f>
        <v>0</v>
      </c>
    </row>
    <row r="938" spans="1:24" hidden="1">
      <c r="A938" s="505"/>
      <c r="B938" s="505"/>
      <c r="C938" s="505"/>
      <c r="D938" s="1198" t="s">
        <v>2379</v>
      </c>
      <c r="E938" s="1199" t="s">
        <v>70</v>
      </c>
      <c r="F938" s="1202"/>
      <c r="G938" s="1202"/>
      <c r="H938" s="1205" t="s">
        <v>2365</v>
      </c>
      <c r="I938" s="1202" t="s">
        <v>53</v>
      </c>
      <c r="J938" s="1202" t="s">
        <v>1917</v>
      </c>
      <c r="K938" s="1202" t="s">
        <v>1917</v>
      </c>
      <c r="L938" s="1202" t="s">
        <v>1918</v>
      </c>
      <c r="M938" s="1202" t="s">
        <v>2219</v>
      </c>
      <c r="N938" s="1202" t="s">
        <v>2380</v>
      </c>
      <c r="O938" s="1203" t="s">
        <v>73</v>
      </c>
      <c r="P938" s="1203" t="s">
        <v>73</v>
      </c>
      <c r="Q938" s="1203" t="s">
        <v>73</v>
      </c>
      <c r="R938" s="1203" t="s">
        <v>73</v>
      </c>
      <c r="S938" s="1198">
        <f>VLOOKUP($D938,'NI-San'!$B$1:$V$2048,12,FALSE)</f>
        <v>110</v>
      </c>
      <c r="T938" s="1198">
        <f>VLOOKUP($D938,'NI-San'!$B$1:$V$2048,13,FALSE)</f>
        <v>111</v>
      </c>
      <c r="U938" s="1198">
        <f>VLOOKUP($D938,'NI-San'!$B$1:$V$2048,16,FALSE)</f>
        <v>0</v>
      </c>
      <c r="V938" s="1198">
        <f>VLOOKUP($D938,'NI-San'!$B$1:$V$2048,17,FALSE)</f>
        <v>0</v>
      </c>
      <c r="W938" s="1198">
        <f>VLOOKUP($D938,'NI-San'!$B$1:$V$2048,18,FALSE)</f>
        <v>0</v>
      </c>
      <c r="X938" s="1198">
        <f>VLOOKUP($D938,'NI-San'!$B$1:$V$2048,19,FALSE)</f>
        <v>0</v>
      </c>
    </row>
    <row r="939" spans="1:24" hidden="1">
      <c r="A939" s="505"/>
      <c r="B939" s="505"/>
      <c r="C939" s="505"/>
      <c r="D939" s="1198" t="s">
        <v>2381</v>
      </c>
      <c r="E939" s="1199" t="s">
        <v>70</v>
      </c>
      <c r="F939" s="1202"/>
      <c r="G939" s="1202"/>
      <c r="H939" s="1205" t="s">
        <v>2365</v>
      </c>
      <c r="I939" s="1202" t="s">
        <v>53</v>
      </c>
      <c r="J939" s="1202" t="s">
        <v>1917</v>
      </c>
      <c r="K939" s="1202" t="s">
        <v>1917</v>
      </c>
      <c r="L939" s="1202" t="s">
        <v>1918</v>
      </c>
      <c r="M939" s="1202" t="s">
        <v>2219</v>
      </c>
      <c r="N939" s="1202" t="s">
        <v>2382</v>
      </c>
      <c r="O939" s="1203" t="s">
        <v>73</v>
      </c>
      <c r="P939" s="1203" t="s">
        <v>73</v>
      </c>
      <c r="Q939" s="1203" t="s">
        <v>73</v>
      </c>
      <c r="R939" s="1203" t="s">
        <v>73</v>
      </c>
      <c r="S939" s="1198">
        <f>VLOOKUP($D939,'NI-San'!$B$1:$V$2048,12,FALSE)</f>
        <v>0</v>
      </c>
      <c r="T939" s="1198">
        <f>VLOOKUP($D939,'NI-San'!$B$1:$V$2048,13,FALSE)</f>
        <v>0</v>
      </c>
      <c r="U939" s="1198">
        <f>VLOOKUP($D939,'NI-San'!$B$1:$V$2048,16,FALSE)</f>
        <v>0</v>
      </c>
      <c r="V939" s="1198">
        <f>VLOOKUP($D939,'NI-San'!$B$1:$V$2048,17,FALSE)</f>
        <v>0</v>
      </c>
      <c r="W939" s="1198">
        <f>VLOOKUP($D939,'NI-San'!$B$1:$V$2048,18,FALSE)</f>
        <v>0</v>
      </c>
      <c r="X939" s="1198">
        <f>VLOOKUP($D939,'NI-San'!$B$1:$V$2048,19,FALSE)</f>
        <v>0</v>
      </c>
    </row>
    <row r="940" spans="1:24" hidden="1">
      <c r="A940" s="505"/>
      <c r="B940" s="505"/>
      <c r="C940" s="505"/>
      <c r="D940" s="1198" t="s">
        <v>2383</v>
      </c>
      <c r="E940" s="1199" t="s">
        <v>70</v>
      </c>
      <c r="F940" s="1202"/>
      <c r="G940" s="1202"/>
      <c r="H940" s="1205" t="s">
        <v>2365</v>
      </c>
      <c r="I940" s="1202" t="s">
        <v>53</v>
      </c>
      <c r="J940" s="1202" t="s">
        <v>1917</v>
      </c>
      <c r="K940" s="1202" t="s">
        <v>1917</v>
      </c>
      <c r="L940" s="1202" t="s">
        <v>1918</v>
      </c>
      <c r="M940" s="1202" t="s">
        <v>2219</v>
      </c>
      <c r="N940" s="1202" t="s">
        <v>2384</v>
      </c>
      <c r="O940" s="1203" t="s">
        <v>73</v>
      </c>
      <c r="P940" s="1203" t="s">
        <v>73</v>
      </c>
      <c r="Q940" s="1203" t="s">
        <v>73</v>
      </c>
      <c r="R940" s="1203" t="s">
        <v>73</v>
      </c>
      <c r="S940" s="1198">
        <f>VLOOKUP($D940,'NI-San'!$B$1:$V$2048,12,FALSE)</f>
        <v>0</v>
      </c>
      <c r="T940" s="1198">
        <f>VLOOKUP($D940,'NI-San'!$B$1:$V$2048,13,FALSE)</f>
        <v>0</v>
      </c>
      <c r="U940" s="1198">
        <f>VLOOKUP($D940,'NI-San'!$B$1:$V$2048,16,FALSE)</f>
        <v>0</v>
      </c>
      <c r="V940" s="1198">
        <f>VLOOKUP($D940,'NI-San'!$B$1:$V$2048,17,FALSE)</f>
        <v>0</v>
      </c>
      <c r="W940" s="1198">
        <f>VLOOKUP($D940,'NI-San'!$B$1:$V$2048,18,FALSE)</f>
        <v>0</v>
      </c>
      <c r="X940" s="1198">
        <f>VLOOKUP($D940,'NI-San'!$B$1:$V$2048,19,FALSE)</f>
        <v>0</v>
      </c>
    </row>
    <row r="941" spans="1:24" hidden="1">
      <c r="A941" s="505"/>
      <c r="B941" s="505"/>
      <c r="C941" s="505"/>
      <c r="D941" s="1198" t="s">
        <v>2385</v>
      </c>
      <c r="E941" s="1199" t="s">
        <v>70</v>
      </c>
      <c r="F941" s="1202"/>
      <c r="G941" s="1202"/>
      <c r="H941" s="1205" t="s">
        <v>2365</v>
      </c>
      <c r="I941" s="1202" t="s">
        <v>53</v>
      </c>
      <c r="J941" s="1202" t="s">
        <v>1917</v>
      </c>
      <c r="K941" s="1202" t="s">
        <v>1917</v>
      </c>
      <c r="L941" s="1202" t="s">
        <v>1918</v>
      </c>
      <c r="M941" s="1202" t="s">
        <v>2219</v>
      </c>
      <c r="N941" s="1202" t="s">
        <v>2386</v>
      </c>
      <c r="O941" s="1203" t="s">
        <v>73</v>
      </c>
      <c r="P941" s="1203" t="s">
        <v>73</v>
      </c>
      <c r="Q941" s="1203" t="s">
        <v>73</v>
      </c>
      <c r="R941" s="1203" t="s">
        <v>73</v>
      </c>
      <c r="S941" s="1198">
        <f>VLOOKUP($D941,'NI-San'!$B$1:$V$2048,12,FALSE)</f>
        <v>3</v>
      </c>
      <c r="T941" s="1198">
        <f>VLOOKUP($D941,'NI-San'!$B$1:$V$2048,13,FALSE)</f>
        <v>4</v>
      </c>
      <c r="U941" s="1198">
        <f>VLOOKUP($D941,'NI-San'!$B$1:$V$2048,16,FALSE)</f>
        <v>0</v>
      </c>
      <c r="V941" s="1198">
        <f>VLOOKUP($D941,'NI-San'!$B$1:$V$2048,17,FALSE)</f>
        <v>0</v>
      </c>
      <c r="W941" s="1198">
        <f>VLOOKUP($D941,'NI-San'!$B$1:$V$2048,18,FALSE)</f>
        <v>0</v>
      </c>
      <c r="X941" s="1198">
        <f>VLOOKUP($D941,'NI-San'!$B$1:$V$2048,19,FALSE)</f>
        <v>0</v>
      </c>
    </row>
    <row r="942" spans="1:24" hidden="1">
      <c r="A942" s="505"/>
      <c r="B942" s="505"/>
      <c r="C942" s="505"/>
      <c r="D942" s="1198" t="s">
        <v>2387</v>
      </c>
      <c r="E942" s="1199" t="s">
        <v>70</v>
      </c>
      <c r="F942" s="1202"/>
      <c r="G942" s="1202"/>
      <c r="H942" s="1205" t="s">
        <v>2388</v>
      </c>
      <c r="I942" s="1202" t="s">
        <v>53</v>
      </c>
      <c r="J942" s="1202" t="s">
        <v>1917</v>
      </c>
      <c r="K942" s="1202" t="s">
        <v>1917</v>
      </c>
      <c r="L942" s="1202" t="s">
        <v>1918</v>
      </c>
      <c r="M942" s="1202" t="s">
        <v>2219</v>
      </c>
      <c r="N942" s="1202" t="s">
        <v>2389</v>
      </c>
      <c r="O942" s="1203" t="s">
        <v>73</v>
      </c>
      <c r="P942" s="1203" t="s">
        <v>73</v>
      </c>
      <c r="Q942" s="1203" t="s">
        <v>73</v>
      </c>
      <c r="R942" s="1203" t="s">
        <v>73</v>
      </c>
      <c r="S942" s="1198">
        <f>VLOOKUP($D942,'NI-San'!$B$1:$V$2048,12,FALSE)</f>
        <v>0</v>
      </c>
      <c r="T942" s="1198">
        <f>VLOOKUP($D942,'NI-San'!$B$1:$V$2048,13,FALSE)</f>
        <v>0</v>
      </c>
      <c r="U942" s="1198">
        <f>VLOOKUP($D942,'NI-San'!$B$1:$V$2048,16,FALSE)</f>
        <v>0</v>
      </c>
      <c r="V942" s="1198">
        <f>VLOOKUP($D942,'NI-San'!$B$1:$V$2048,17,FALSE)</f>
        <v>0</v>
      </c>
      <c r="W942" s="1198">
        <f>VLOOKUP($D942,'NI-San'!$B$1:$V$2048,18,FALSE)</f>
        <v>0</v>
      </c>
      <c r="X942" s="1198">
        <f>VLOOKUP($D942,'NI-San'!$B$1:$V$2048,19,FALSE)</f>
        <v>0</v>
      </c>
    </row>
    <row r="943" spans="1:24" hidden="1">
      <c r="A943" s="505"/>
      <c r="B943" s="505"/>
      <c r="C943" s="505"/>
      <c r="D943" s="1198" t="s">
        <v>2390</v>
      </c>
      <c r="E943" s="1199" t="s">
        <v>70</v>
      </c>
      <c r="F943" s="1202"/>
      <c r="G943" s="1202"/>
      <c r="H943" s="1205" t="s">
        <v>2388</v>
      </c>
      <c r="I943" s="1202" t="s">
        <v>53</v>
      </c>
      <c r="J943" s="1202" t="s">
        <v>1917</v>
      </c>
      <c r="K943" s="1202" t="s">
        <v>1917</v>
      </c>
      <c r="L943" s="1202" t="s">
        <v>1918</v>
      </c>
      <c r="M943" s="1202" t="s">
        <v>2219</v>
      </c>
      <c r="N943" s="1202" t="s">
        <v>2391</v>
      </c>
      <c r="O943" s="1203" t="s">
        <v>73</v>
      </c>
      <c r="P943" s="1203" t="s">
        <v>73</v>
      </c>
      <c r="Q943" s="1203" t="s">
        <v>73</v>
      </c>
      <c r="R943" s="1203" t="s">
        <v>73</v>
      </c>
      <c r="S943" s="1198">
        <f>VLOOKUP($D943,'NI-San'!$B$1:$V$2048,12,FALSE)</f>
        <v>0</v>
      </c>
      <c r="T943" s="1198">
        <f>VLOOKUP($D943,'NI-San'!$B$1:$V$2048,13,FALSE)</f>
        <v>0</v>
      </c>
      <c r="U943" s="1198">
        <f>VLOOKUP($D943,'NI-San'!$B$1:$V$2048,16,FALSE)</f>
        <v>0</v>
      </c>
      <c r="V943" s="1198">
        <f>VLOOKUP($D943,'NI-San'!$B$1:$V$2048,17,FALSE)</f>
        <v>0</v>
      </c>
      <c r="W943" s="1198">
        <f>VLOOKUP($D943,'NI-San'!$B$1:$V$2048,18,FALSE)</f>
        <v>0</v>
      </c>
      <c r="X943" s="1198">
        <f>VLOOKUP($D943,'NI-San'!$B$1:$V$2048,19,FALSE)</f>
        <v>0</v>
      </c>
    </row>
    <row r="944" spans="1:24" hidden="1">
      <c r="A944" s="505"/>
      <c r="B944" s="505"/>
      <c r="C944" s="505"/>
      <c r="D944" s="1198" t="s">
        <v>2392</v>
      </c>
      <c r="E944" s="1199" t="s">
        <v>70</v>
      </c>
      <c r="F944" s="1202"/>
      <c r="G944" s="1202"/>
      <c r="H944" s="1205" t="s">
        <v>2388</v>
      </c>
      <c r="I944" s="1202" t="s">
        <v>53</v>
      </c>
      <c r="J944" s="1202" t="s">
        <v>1917</v>
      </c>
      <c r="K944" s="1202" t="s">
        <v>1917</v>
      </c>
      <c r="L944" s="1202" t="s">
        <v>1918</v>
      </c>
      <c r="M944" s="1202" t="s">
        <v>2219</v>
      </c>
      <c r="N944" s="1202" t="s">
        <v>2393</v>
      </c>
      <c r="O944" s="1203" t="s">
        <v>73</v>
      </c>
      <c r="P944" s="1203" t="s">
        <v>73</v>
      </c>
      <c r="Q944" s="1203" t="s">
        <v>73</v>
      </c>
      <c r="R944" s="1203" t="s">
        <v>73</v>
      </c>
      <c r="S944" s="1198">
        <f>VLOOKUP($D944,'NI-San'!$B$1:$V$2048,12,FALSE)</f>
        <v>0</v>
      </c>
      <c r="T944" s="1198">
        <f>VLOOKUP($D944,'NI-San'!$B$1:$V$2048,13,FALSE)</f>
        <v>0</v>
      </c>
      <c r="U944" s="1198">
        <f>VLOOKUP($D944,'NI-San'!$B$1:$V$2048,16,FALSE)</f>
        <v>0</v>
      </c>
      <c r="V944" s="1198">
        <f>VLOOKUP($D944,'NI-San'!$B$1:$V$2048,17,FALSE)</f>
        <v>0</v>
      </c>
      <c r="W944" s="1198">
        <f>VLOOKUP($D944,'NI-San'!$B$1:$V$2048,18,FALSE)</f>
        <v>0</v>
      </c>
      <c r="X944" s="1198">
        <f>VLOOKUP($D944,'NI-San'!$B$1:$V$2048,19,FALSE)</f>
        <v>0</v>
      </c>
    </row>
    <row r="945" spans="1:24" hidden="1">
      <c r="A945" s="505"/>
      <c r="B945" s="505"/>
      <c r="C945" s="505"/>
      <c r="D945" s="1198" t="s">
        <v>2394</v>
      </c>
      <c r="E945" s="1199" t="s">
        <v>70</v>
      </c>
      <c r="F945" s="1202"/>
      <c r="G945" s="1202"/>
      <c r="H945" s="1205" t="s">
        <v>2388</v>
      </c>
      <c r="I945" s="1202" t="s">
        <v>53</v>
      </c>
      <c r="J945" s="1202" t="s">
        <v>1917</v>
      </c>
      <c r="K945" s="1202" t="s">
        <v>1917</v>
      </c>
      <c r="L945" s="1202" t="s">
        <v>1918</v>
      </c>
      <c r="M945" s="1202" t="s">
        <v>2219</v>
      </c>
      <c r="N945" s="1202" t="s">
        <v>2395</v>
      </c>
      <c r="O945" s="1203" t="s">
        <v>73</v>
      </c>
      <c r="P945" s="1203" t="s">
        <v>73</v>
      </c>
      <c r="Q945" s="1203" t="s">
        <v>73</v>
      </c>
      <c r="R945" s="1203" t="s">
        <v>73</v>
      </c>
      <c r="S945" s="1198">
        <f>VLOOKUP($D945,'NI-San'!$B$1:$V$2048,12,FALSE)</f>
        <v>0</v>
      </c>
      <c r="T945" s="1198">
        <f>VLOOKUP($D945,'NI-San'!$B$1:$V$2048,13,FALSE)</f>
        <v>0</v>
      </c>
      <c r="U945" s="1198">
        <f>VLOOKUP($D945,'NI-San'!$B$1:$V$2048,16,FALSE)</f>
        <v>0</v>
      </c>
      <c r="V945" s="1198">
        <f>VLOOKUP($D945,'NI-San'!$B$1:$V$2048,17,FALSE)</f>
        <v>0</v>
      </c>
      <c r="W945" s="1198">
        <f>VLOOKUP($D945,'NI-San'!$B$1:$V$2048,18,FALSE)</f>
        <v>0</v>
      </c>
      <c r="X945" s="1198">
        <f>VLOOKUP($D945,'NI-San'!$B$1:$V$2048,19,FALSE)</f>
        <v>0</v>
      </c>
    </row>
    <row r="946" spans="1:24" hidden="1">
      <c r="A946" s="505"/>
      <c r="B946" s="505"/>
      <c r="C946" s="505"/>
      <c r="D946" s="1198" t="s">
        <v>2396</v>
      </c>
      <c r="E946" s="1199" t="s">
        <v>70</v>
      </c>
      <c r="F946" s="1202"/>
      <c r="G946" s="1202"/>
      <c r="H946" s="1205" t="s">
        <v>2388</v>
      </c>
      <c r="I946" s="1202" t="s">
        <v>53</v>
      </c>
      <c r="J946" s="1202" t="s">
        <v>1917</v>
      </c>
      <c r="K946" s="1202" t="s">
        <v>1917</v>
      </c>
      <c r="L946" s="1202" t="s">
        <v>1918</v>
      </c>
      <c r="M946" s="1202" t="s">
        <v>2219</v>
      </c>
      <c r="N946" s="1202" t="s">
        <v>2397</v>
      </c>
      <c r="O946" s="1203" t="s">
        <v>73</v>
      </c>
      <c r="P946" s="1203" t="s">
        <v>73</v>
      </c>
      <c r="Q946" s="1203" t="s">
        <v>73</v>
      </c>
      <c r="R946" s="1203" t="s">
        <v>73</v>
      </c>
      <c r="S946" s="1198">
        <f>VLOOKUP($D946,'NI-San'!$B$1:$V$2048,12,FALSE)</f>
        <v>0</v>
      </c>
      <c r="T946" s="1198">
        <f>VLOOKUP($D946,'NI-San'!$B$1:$V$2048,13,FALSE)</f>
        <v>0</v>
      </c>
      <c r="U946" s="1198">
        <f>VLOOKUP($D946,'NI-San'!$B$1:$V$2048,16,FALSE)</f>
        <v>0</v>
      </c>
      <c r="V946" s="1198">
        <f>VLOOKUP($D946,'NI-San'!$B$1:$V$2048,17,FALSE)</f>
        <v>0</v>
      </c>
      <c r="W946" s="1198">
        <f>VLOOKUP($D946,'NI-San'!$B$1:$V$2048,18,FALSE)</f>
        <v>0</v>
      </c>
      <c r="X946" s="1198">
        <f>VLOOKUP($D946,'NI-San'!$B$1:$V$2048,19,FALSE)</f>
        <v>0</v>
      </c>
    </row>
    <row r="947" spans="1:24" hidden="1">
      <c r="A947" s="505"/>
      <c r="B947" s="505"/>
      <c r="C947" s="505"/>
      <c r="D947" s="1198" t="s">
        <v>2398</v>
      </c>
      <c r="E947" s="1199" t="s">
        <v>70</v>
      </c>
      <c r="F947" s="1202"/>
      <c r="G947" s="1202"/>
      <c r="H947" s="1205" t="s">
        <v>2388</v>
      </c>
      <c r="I947" s="1202" t="s">
        <v>53</v>
      </c>
      <c r="J947" s="1202" t="s">
        <v>1917</v>
      </c>
      <c r="K947" s="1202" t="s">
        <v>1917</v>
      </c>
      <c r="L947" s="1202" t="s">
        <v>1918</v>
      </c>
      <c r="M947" s="1202" t="s">
        <v>2219</v>
      </c>
      <c r="N947" s="1202" t="s">
        <v>2399</v>
      </c>
      <c r="O947" s="1203" t="s">
        <v>73</v>
      </c>
      <c r="P947" s="1203" t="s">
        <v>73</v>
      </c>
      <c r="Q947" s="1203" t="s">
        <v>73</v>
      </c>
      <c r="R947" s="1203" t="s">
        <v>73</v>
      </c>
      <c r="S947" s="1198">
        <f>VLOOKUP($D947,'NI-San'!$B$1:$V$2048,12,FALSE)</f>
        <v>0</v>
      </c>
      <c r="T947" s="1198">
        <f>VLOOKUP($D947,'NI-San'!$B$1:$V$2048,13,FALSE)</f>
        <v>0</v>
      </c>
      <c r="U947" s="1198">
        <f>VLOOKUP($D947,'NI-San'!$B$1:$V$2048,16,FALSE)</f>
        <v>0</v>
      </c>
      <c r="V947" s="1198">
        <f>VLOOKUP($D947,'NI-San'!$B$1:$V$2048,17,FALSE)</f>
        <v>0</v>
      </c>
      <c r="W947" s="1198">
        <f>VLOOKUP($D947,'NI-San'!$B$1:$V$2048,18,FALSE)</f>
        <v>0</v>
      </c>
      <c r="X947" s="1198">
        <f>VLOOKUP($D947,'NI-San'!$B$1:$V$2048,19,FALSE)</f>
        <v>0</v>
      </c>
    </row>
    <row r="948" spans="1:24" hidden="1">
      <c r="A948" s="505"/>
      <c r="B948" s="505"/>
      <c r="C948" s="505"/>
      <c r="D948" s="1198" t="s">
        <v>2400</v>
      </c>
      <c r="E948" s="1199" t="s">
        <v>70</v>
      </c>
      <c r="F948" s="1202"/>
      <c r="G948" s="1202"/>
      <c r="H948" s="1205" t="s">
        <v>2388</v>
      </c>
      <c r="I948" s="1202" t="s">
        <v>53</v>
      </c>
      <c r="J948" s="1202" t="s">
        <v>1917</v>
      </c>
      <c r="K948" s="1202" t="s">
        <v>1917</v>
      </c>
      <c r="L948" s="1202" t="s">
        <v>1918</v>
      </c>
      <c r="M948" s="1202" t="s">
        <v>2219</v>
      </c>
      <c r="N948" s="1202" t="s">
        <v>2401</v>
      </c>
      <c r="O948" s="1203" t="s">
        <v>73</v>
      </c>
      <c r="P948" s="1203" t="s">
        <v>73</v>
      </c>
      <c r="Q948" s="1203" t="s">
        <v>73</v>
      </c>
      <c r="R948" s="1203" t="s">
        <v>73</v>
      </c>
      <c r="S948" s="1198">
        <f>VLOOKUP($D948,'NI-San'!$B$1:$V$2048,12,FALSE)</f>
        <v>0</v>
      </c>
      <c r="T948" s="1198">
        <f>VLOOKUP($D948,'NI-San'!$B$1:$V$2048,13,FALSE)</f>
        <v>0</v>
      </c>
      <c r="U948" s="1198">
        <f>VLOOKUP($D948,'NI-San'!$B$1:$V$2048,16,FALSE)</f>
        <v>0</v>
      </c>
      <c r="V948" s="1198">
        <f>VLOOKUP($D948,'NI-San'!$B$1:$V$2048,17,FALSE)</f>
        <v>0</v>
      </c>
      <c r="W948" s="1198">
        <f>VLOOKUP($D948,'NI-San'!$B$1:$V$2048,18,FALSE)</f>
        <v>0</v>
      </c>
      <c r="X948" s="1198">
        <f>VLOOKUP($D948,'NI-San'!$B$1:$V$2048,19,FALSE)</f>
        <v>0</v>
      </c>
    </row>
    <row r="949" spans="1:24" hidden="1">
      <c r="A949" s="505"/>
      <c r="B949" s="505"/>
      <c r="C949" s="505"/>
      <c r="D949" s="1198" t="s">
        <v>2402</v>
      </c>
      <c r="E949" s="1199" t="s">
        <v>70</v>
      </c>
      <c r="F949" s="1202"/>
      <c r="G949" s="1202"/>
      <c r="H949" s="1205" t="s">
        <v>2388</v>
      </c>
      <c r="I949" s="1202" t="s">
        <v>53</v>
      </c>
      <c r="J949" s="1202" t="s">
        <v>1917</v>
      </c>
      <c r="K949" s="1202" t="s">
        <v>1917</v>
      </c>
      <c r="L949" s="1202" t="s">
        <v>1918</v>
      </c>
      <c r="M949" s="1202" t="s">
        <v>2219</v>
      </c>
      <c r="N949" s="1202" t="s">
        <v>2403</v>
      </c>
      <c r="O949" s="1203" t="s">
        <v>73</v>
      </c>
      <c r="P949" s="1203" t="s">
        <v>73</v>
      </c>
      <c r="Q949" s="1203" t="s">
        <v>73</v>
      </c>
      <c r="R949" s="1203" t="s">
        <v>73</v>
      </c>
      <c r="S949" s="1198">
        <f>VLOOKUP($D949,'NI-San'!$B$1:$V$2048,12,FALSE)</f>
        <v>0</v>
      </c>
      <c r="T949" s="1198">
        <f>VLOOKUP($D949,'NI-San'!$B$1:$V$2048,13,FALSE)</f>
        <v>0</v>
      </c>
      <c r="U949" s="1198">
        <f>VLOOKUP($D949,'NI-San'!$B$1:$V$2048,16,FALSE)</f>
        <v>0</v>
      </c>
      <c r="V949" s="1198">
        <f>VLOOKUP($D949,'NI-San'!$B$1:$V$2048,17,FALSE)</f>
        <v>0</v>
      </c>
      <c r="W949" s="1198">
        <f>VLOOKUP($D949,'NI-San'!$B$1:$V$2048,18,FALSE)</f>
        <v>0</v>
      </c>
      <c r="X949" s="1198">
        <f>VLOOKUP($D949,'NI-San'!$B$1:$V$2048,19,FALSE)</f>
        <v>0</v>
      </c>
    </row>
    <row r="950" spans="1:24" hidden="1">
      <c r="A950" s="505"/>
      <c r="B950" s="505"/>
      <c r="C950" s="505"/>
      <c r="D950" s="1198" t="s">
        <v>2404</v>
      </c>
      <c r="E950" s="1199" t="s">
        <v>70</v>
      </c>
      <c r="F950" s="1202"/>
      <c r="G950" s="1202"/>
      <c r="H950" s="1205" t="s">
        <v>2388</v>
      </c>
      <c r="I950" s="1202" t="s">
        <v>53</v>
      </c>
      <c r="J950" s="1202" t="s">
        <v>1917</v>
      </c>
      <c r="K950" s="1202" t="s">
        <v>1917</v>
      </c>
      <c r="L950" s="1202" t="s">
        <v>1918</v>
      </c>
      <c r="M950" s="1202" t="s">
        <v>2219</v>
      </c>
      <c r="N950" s="1202" t="s">
        <v>2405</v>
      </c>
      <c r="O950" s="1203" t="s">
        <v>73</v>
      </c>
      <c r="P950" s="1203" t="s">
        <v>73</v>
      </c>
      <c r="Q950" s="1203" t="s">
        <v>73</v>
      </c>
      <c r="R950" s="1203" t="s">
        <v>73</v>
      </c>
      <c r="S950" s="1198">
        <f>VLOOKUP($D950,'NI-San'!$B$1:$V$2048,12,FALSE)</f>
        <v>0</v>
      </c>
      <c r="T950" s="1198">
        <f>VLOOKUP($D950,'NI-San'!$B$1:$V$2048,13,FALSE)</f>
        <v>0</v>
      </c>
      <c r="U950" s="1198">
        <f>VLOOKUP($D950,'NI-San'!$B$1:$V$2048,16,FALSE)</f>
        <v>0</v>
      </c>
      <c r="V950" s="1198">
        <f>VLOOKUP($D950,'NI-San'!$B$1:$V$2048,17,FALSE)</f>
        <v>0</v>
      </c>
      <c r="W950" s="1198">
        <f>VLOOKUP($D950,'NI-San'!$B$1:$V$2048,18,FALSE)</f>
        <v>0</v>
      </c>
      <c r="X950" s="1198">
        <f>VLOOKUP($D950,'NI-San'!$B$1:$V$2048,19,FALSE)</f>
        <v>0</v>
      </c>
    </row>
    <row r="951" spans="1:24" hidden="1">
      <c r="A951" s="505"/>
      <c r="B951" s="505"/>
      <c r="C951" s="505"/>
      <c r="D951" s="1198" t="s">
        <v>2406</v>
      </c>
      <c r="E951" s="1199" t="s">
        <v>70</v>
      </c>
      <c r="F951" s="1202"/>
      <c r="G951" s="1202"/>
      <c r="H951" s="1205" t="s">
        <v>2388</v>
      </c>
      <c r="I951" s="1202" t="s">
        <v>53</v>
      </c>
      <c r="J951" s="1202" t="s">
        <v>1917</v>
      </c>
      <c r="K951" s="1202" t="s">
        <v>1917</v>
      </c>
      <c r="L951" s="1202" t="s">
        <v>1918</v>
      </c>
      <c r="M951" s="1202" t="s">
        <v>2219</v>
      </c>
      <c r="N951" s="1202" t="s">
        <v>2407</v>
      </c>
      <c r="O951" s="1203" t="s">
        <v>73</v>
      </c>
      <c r="P951" s="1203" t="s">
        <v>73</v>
      </c>
      <c r="Q951" s="1203" t="s">
        <v>73</v>
      </c>
      <c r="R951" s="1203" t="s">
        <v>73</v>
      </c>
      <c r="S951" s="1198">
        <f>VLOOKUP($D951,'NI-San'!$B$1:$V$2048,12,FALSE)</f>
        <v>0</v>
      </c>
      <c r="T951" s="1198">
        <f>VLOOKUP($D951,'NI-San'!$B$1:$V$2048,13,FALSE)</f>
        <v>0</v>
      </c>
      <c r="U951" s="1198">
        <f>VLOOKUP($D951,'NI-San'!$B$1:$V$2048,16,FALSE)</f>
        <v>0</v>
      </c>
      <c r="V951" s="1198">
        <f>VLOOKUP($D951,'NI-San'!$B$1:$V$2048,17,FALSE)</f>
        <v>0</v>
      </c>
      <c r="W951" s="1198">
        <f>VLOOKUP($D951,'NI-San'!$B$1:$V$2048,18,FALSE)</f>
        <v>0</v>
      </c>
      <c r="X951" s="1198">
        <f>VLOOKUP($D951,'NI-San'!$B$1:$V$2048,19,FALSE)</f>
        <v>0</v>
      </c>
    </row>
    <row r="952" spans="1:24" hidden="1">
      <c r="A952" s="505"/>
      <c r="B952" s="505"/>
      <c r="C952" s="505"/>
      <c r="D952" s="1198" t="s">
        <v>2408</v>
      </c>
      <c r="E952" s="1199" t="s">
        <v>70</v>
      </c>
      <c r="F952" s="1202"/>
      <c r="G952" s="1202"/>
      <c r="H952" s="1205" t="s">
        <v>2388</v>
      </c>
      <c r="I952" s="1202" t="s">
        <v>53</v>
      </c>
      <c r="J952" s="1202" t="s">
        <v>1917</v>
      </c>
      <c r="K952" s="1202" t="s">
        <v>1917</v>
      </c>
      <c r="L952" s="1202" t="s">
        <v>1918</v>
      </c>
      <c r="M952" s="1202" t="s">
        <v>2219</v>
      </c>
      <c r="N952" s="1202" t="s">
        <v>2409</v>
      </c>
      <c r="O952" s="1203" t="s">
        <v>73</v>
      </c>
      <c r="P952" s="1203" t="s">
        <v>73</v>
      </c>
      <c r="Q952" s="1203" t="s">
        <v>73</v>
      </c>
      <c r="R952" s="1203" t="s">
        <v>73</v>
      </c>
      <c r="S952" s="1198">
        <f>VLOOKUP($D952,'NI-San'!$B$1:$V$2048,12,FALSE)</f>
        <v>0</v>
      </c>
      <c r="T952" s="1198">
        <f>VLOOKUP($D952,'NI-San'!$B$1:$V$2048,13,FALSE)</f>
        <v>0</v>
      </c>
      <c r="U952" s="1198">
        <f>VLOOKUP($D952,'NI-San'!$B$1:$V$2048,16,FALSE)</f>
        <v>0</v>
      </c>
      <c r="V952" s="1198">
        <f>VLOOKUP($D952,'NI-San'!$B$1:$V$2048,17,FALSE)</f>
        <v>0</v>
      </c>
      <c r="W952" s="1198">
        <f>VLOOKUP($D952,'NI-San'!$B$1:$V$2048,18,FALSE)</f>
        <v>0</v>
      </c>
      <c r="X952" s="1198">
        <f>VLOOKUP($D952,'NI-San'!$B$1:$V$2048,19,FALSE)</f>
        <v>0</v>
      </c>
    </row>
    <row r="953" spans="1:24" hidden="1">
      <c r="A953" s="505"/>
      <c r="B953" s="505"/>
      <c r="C953" s="505"/>
      <c r="D953" s="1198" t="s">
        <v>2410</v>
      </c>
      <c r="E953" s="1199" t="s">
        <v>70</v>
      </c>
      <c r="F953" s="1202"/>
      <c r="G953" s="1202"/>
      <c r="H953" s="1205" t="s">
        <v>2411</v>
      </c>
      <c r="I953" s="1202" t="s">
        <v>53</v>
      </c>
      <c r="J953" s="1202" t="s">
        <v>1917</v>
      </c>
      <c r="K953" s="1202" t="s">
        <v>1917</v>
      </c>
      <c r="L953" s="1202" t="s">
        <v>1918</v>
      </c>
      <c r="M953" s="1202" t="s">
        <v>2219</v>
      </c>
      <c r="N953" s="1202" t="s">
        <v>2412</v>
      </c>
      <c r="O953" s="1203" t="s">
        <v>73</v>
      </c>
      <c r="P953" s="1203" t="s">
        <v>73</v>
      </c>
      <c r="Q953" s="1203" t="s">
        <v>73</v>
      </c>
      <c r="R953" s="1203" t="s">
        <v>73</v>
      </c>
      <c r="S953" s="1198">
        <f>VLOOKUP($D953,'NI-San'!$B$1:$V$2048,12,FALSE)</f>
        <v>0</v>
      </c>
      <c r="T953" s="1198">
        <f>VLOOKUP($D953,'NI-San'!$B$1:$V$2048,13,FALSE)</f>
        <v>0</v>
      </c>
      <c r="U953" s="1198">
        <f>VLOOKUP($D953,'NI-San'!$B$1:$V$2048,16,FALSE)</f>
        <v>0</v>
      </c>
      <c r="V953" s="1198">
        <f>VLOOKUP($D953,'NI-San'!$B$1:$V$2048,17,FALSE)</f>
        <v>0</v>
      </c>
      <c r="W953" s="1198">
        <f>VLOOKUP($D953,'NI-San'!$B$1:$V$2048,18,FALSE)</f>
        <v>0</v>
      </c>
      <c r="X953" s="1198">
        <f>VLOOKUP($D953,'NI-San'!$B$1:$V$2048,19,FALSE)</f>
        <v>0</v>
      </c>
    </row>
    <row r="954" spans="1:24" hidden="1">
      <c r="A954" s="505"/>
      <c r="B954" s="505"/>
      <c r="C954" s="505"/>
      <c r="D954" s="1198" t="s">
        <v>2413</v>
      </c>
      <c r="E954" s="1199" t="s">
        <v>70</v>
      </c>
      <c r="F954" s="1202"/>
      <c r="G954" s="1202"/>
      <c r="H954" s="1205" t="s">
        <v>2411</v>
      </c>
      <c r="I954" s="1202" t="s">
        <v>53</v>
      </c>
      <c r="J954" s="1202" t="s">
        <v>1917</v>
      </c>
      <c r="K954" s="1202" t="s">
        <v>1917</v>
      </c>
      <c r="L954" s="1202" t="s">
        <v>1918</v>
      </c>
      <c r="M954" s="1202" t="s">
        <v>2219</v>
      </c>
      <c r="N954" s="1202" t="s">
        <v>2414</v>
      </c>
      <c r="O954" s="1203" t="s">
        <v>73</v>
      </c>
      <c r="P954" s="1203" t="s">
        <v>73</v>
      </c>
      <c r="Q954" s="1203" t="s">
        <v>73</v>
      </c>
      <c r="R954" s="1203" t="s">
        <v>73</v>
      </c>
      <c r="S954" s="1198">
        <f>VLOOKUP($D954,'NI-San'!$B$1:$V$2048,12,FALSE)</f>
        <v>0</v>
      </c>
      <c r="T954" s="1198">
        <f>VLOOKUP($D954,'NI-San'!$B$1:$V$2048,13,FALSE)</f>
        <v>0</v>
      </c>
      <c r="U954" s="1198">
        <f>VLOOKUP($D954,'NI-San'!$B$1:$V$2048,16,FALSE)</f>
        <v>0</v>
      </c>
      <c r="V954" s="1198">
        <f>VLOOKUP($D954,'NI-San'!$B$1:$V$2048,17,FALSE)</f>
        <v>0</v>
      </c>
      <c r="W954" s="1198">
        <f>VLOOKUP($D954,'NI-San'!$B$1:$V$2048,18,FALSE)</f>
        <v>0</v>
      </c>
      <c r="X954" s="1198">
        <f>VLOOKUP($D954,'NI-San'!$B$1:$V$2048,19,FALSE)</f>
        <v>0</v>
      </c>
    </row>
    <row r="955" spans="1:24" hidden="1">
      <c r="A955" s="505"/>
      <c r="B955" s="505"/>
      <c r="C955" s="505"/>
      <c r="D955" s="1198" t="s">
        <v>2415</v>
      </c>
      <c r="E955" s="1199" t="s">
        <v>70</v>
      </c>
      <c r="F955" s="1202"/>
      <c r="G955" s="1202"/>
      <c r="H955" s="1205" t="s">
        <v>2411</v>
      </c>
      <c r="I955" s="1202" t="s">
        <v>53</v>
      </c>
      <c r="J955" s="1202" t="s">
        <v>1917</v>
      </c>
      <c r="K955" s="1202" t="s">
        <v>1917</v>
      </c>
      <c r="L955" s="1202" t="s">
        <v>1918</v>
      </c>
      <c r="M955" s="1202" t="s">
        <v>2219</v>
      </c>
      <c r="N955" s="1202" t="s">
        <v>2416</v>
      </c>
      <c r="O955" s="1203" t="s">
        <v>73</v>
      </c>
      <c r="P955" s="1203" t="s">
        <v>73</v>
      </c>
      <c r="Q955" s="1203" t="s">
        <v>73</v>
      </c>
      <c r="R955" s="1203" t="s">
        <v>73</v>
      </c>
      <c r="S955" s="1198">
        <f>VLOOKUP($D955,'NI-San'!$B$1:$V$2048,12,FALSE)</f>
        <v>0</v>
      </c>
      <c r="T955" s="1198">
        <f>VLOOKUP($D955,'NI-San'!$B$1:$V$2048,13,FALSE)</f>
        <v>0</v>
      </c>
      <c r="U955" s="1198">
        <f>VLOOKUP($D955,'NI-San'!$B$1:$V$2048,16,FALSE)</f>
        <v>0</v>
      </c>
      <c r="V955" s="1198">
        <f>VLOOKUP($D955,'NI-San'!$B$1:$V$2048,17,FALSE)</f>
        <v>0</v>
      </c>
      <c r="W955" s="1198">
        <f>VLOOKUP($D955,'NI-San'!$B$1:$V$2048,18,FALSE)</f>
        <v>0</v>
      </c>
      <c r="X955" s="1198">
        <f>VLOOKUP($D955,'NI-San'!$B$1:$V$2048,19,FALSE)</f>
        <v>0</v>
      </c>
    </row>
    <row r="956" spans="1:24" hidden="1">
      <c r="A956" s="505"/>
      <c r="B956" s="505"/>
      <c r="C956" s="505"/>
      <c r="D956" s="1198" t="s">
        <v>2417</v>
      </c>
      <c r="E956" s="1199" t="s">
        <v>70</v>
      </c>
      <c r="F956" s="1202"/>
      <c r="G956" s="1202"/>
      <c r="H956" s="1205" t="s">
        <v>2411</v>
      </c>
      <c r="I956" s="1202" t="s">
        <v>53</v>
      </c>
      <c r="J956" s="1202" t="s">
        <v>1917</v>
      </c>
      <c r="K956" s="1202" t="s">
        <v>1917</v>
      </c>
      <c r="L956" s="1202" t="s">
        <v>1918</v>
      </c>
      <c r="M956" s="1202" t="s">
        <v>2219</v>
      </c>
      <c r="N956" s="1202" t="s">
        <v>2418</v>
      </c>
      <c r="O956" s="1203" t="s">
        <v>73</v>
      </c>
      <c r="P956" s="1203" t="s">
        <v>73</v>
      </c>
      <c r="Q956" s="1203" t="s">
        <v>73</v>
      </c>
      <c r="R956" s="1203" t="s">
        <v>73</v>
      </c>
      <c r="S956" s="1198">
        <f>VLOOKUP($D956,'NI-San'!$B$1:$V$2048,12,FALSE)</f>
        <v>0</v>
      </c>
      <c r="T956" s="1198">
        <f>VLOOKUP($D956,'NI-San'!$B$1:$V$2048,13,FALSE)</f>
        <v>0</v>
      </c>
      <c r="U956" s="1198">
        <f>VLOOKUP($D956,'NI-San'!$B$1:$V$2048,16,FALSE)</f>
        <v>0</v>
      </c>
      <c r="V956" s="1198">
        <f>VLOOKUP($D956,'NI-San'!$B$1:$V$2048,17,FALSE)</f>
        <v>0</v>
      </c>
      <c r="W956" s="1198">
        <f>VLOOKUP($D956,'NI-San'!$B$1:$V$2048,18,FALSE)</f>
        <v>0</v>
      </c>
      <c r="X956" s="1198">
        <f>VLOOKUP($D956,'NI-San'!$B$1:$V$2048,19,FALSE)</f>
        <v>0</v>
      </c>
    </row>
    <row r="957" spans="1:24" hidden="1">
      <c r="A957" s="505"/>
      <c r="B957" s="505"/>
      <c r="C957" s="505"/>
      <c r="D957" s="1198" t="s">
        <v>2419</v>
      </c>
      <c r="E957" s="1199" t="s">
        <v>70</v>
      </c>
      <c r="F957" s="1202"/>
      <c r="G957" s="1202"/>
      <c r="H957" s="1205" t="s">
        <v>2411</v>
      </c>
      <c r="I957" s="1202" t="s">
        <v>53</v>
      </c>
      <c r="J957" s="1202" t="s">
        <v>1917</v>
      </c>
      <c r="K957" s="1202" t="s">
        <v>1917</v>
      </c>
      <c r="L957" s="1202" t="s">
        <v>1918</v>
      </c>
      <c r="M957" s="1202" t="s">
        <v>2219</v>
      </c>
      <c r="N957" s="1202" t="s">
        <v>2420</v>
      </c>
      <c r="O957" s="1203" t="s">
        <v>73</v>
      </c>
      <c r="P957" s="1203" t="s">
        <v>73</v>
      </c>
      <c r="Q957" s="1203" t="s">
        <v>73</v>
      </c>
      <c r="R957" s="1203" t="s">
        <v>73</v>
      </c>
      <c r="S957" s="1198">
        <f>VLOOKUP($D957,'NI-San'!$B$1:$V$2048,12,FALSE)</f>
        <v>0</v>
      </c>
      <c r="T957" s="1198">
        <f>VLOOKUP($D957,'NI-San'!$B$1:$V$2048,13,FALSE)</f>
        <v>0</v>
      </c>
      <c r="U957" s="1198">
        <f>VLOOKUP($D957,'NI-San'!$B$1:$V$2048,16,FALSE)</f>
        <v>0</v>
      </c>
      <c r="V957" s="1198">
        <f>VLOOKUP($D957,'NI-San'!$B$1:$V$2048,17,FALSE)</f>
        <v>0</v>
      </c>
      <c r="W957" s="1198">
        <f>VLOOKUP($D957,'NI-San'!$B$1:$V$2048,18,FALSE)</f>
        <v>0</v>
      </c>
      <c r="X957" s="1198">
        <f>VLOOKUP($D957,'NI-San'!$B$1:$V$2048,19,FALSE)</f>
        <v>0</v>
      </c>
    </row>
    <row r="958" spans="1:24" hidden="1">
      <c r="A958" s="505"/>
      <c r="B958" s="505"/>
      <c r="C958" s="505"/>
      <c r="D958" s="1198" t="s">
        <v>2421</v>
      </c>
      <c r="E958" s="1199" t="s">
        <v>70</v>
      </c>
      <c r="F958" s="1202"/>
      <c r="G958" s="1202"/>
      <c r="H958" s="1205" t="s">
        <v>2411</v>
      </c>
      <c r="I958" s="1202" t="s">
        <v>53</v>
      </c>
      <c r="J958" s="1202" t="s">
        <v>1917</v>
      </c>
      <c r="K958" s="1202" t="s">
        <v>1917</v>
      </c>
      <c r="L958" s="1202" t="s">
        <v>1918</v>
      </c>
      <c r="M958" s="1202" t="s">
        <v>2219</v>
      </c>
      <c r="N958" s="1202" t="s">
        <v>2422</v>
      </c>
      <c r="O958" s="1203" t="s">
        <v>73</v>
      </c>
      <c r="P958" s="1203" t="s">
        <v>73</v>
      </c>
      <c r="Q958" s="1203" t="s">
        <v>73</v>
      </c>
      <c r="R958" s="1203" t="s">
        <v>73</v>
      </c>
      <c r="S958" s="1198">
        <f>VLOOKUP($D958,'NI-San'!$B$1:$V$2048,12,FALSE)</f>
        <v>0</v>
      </c>
      <c r="T958" s="1198">
        <f>VLOOKUP($D958,'NI-San'!$B$1:$V$2048,13,FALSE)</f>
        <v>0</v>
      </c>
      <c r="U958" s="1198">
        <f>VLOOKUP($D958,'NI-San'!$B$1:$V$2048,16,FALSE)</f>
        <v>0</v>
      </c>
      <c r="V958" s="1198">
        <f>VLOOKUP($D958,'NI-San'!$B$1:$V$2048,17,FALSE)</f>
        <v>0</v>
      </c>
      <c r="W958" s="1198">
        <f>VLOOKUP($D958,'NI-San'!$B$1:$V$2048,18,FALSE)</f>
        <v>0</v>
      </c>
      <c r="X958" s="1198">
        <f>VLOOKUP($D958,'NI-San'!$B$1:$V$2048,19,FALSE)</f>
        <v>0</v>
      </c>
    </row>
    <row r="959" spans="1:24" hidden="1">
      <c r="A959" s="505"/>
      <c r="B959" s="505"/>
      <c r="C959" s="505"/>
      <c r="D959" s="1198" t="s">
        <v>2423</v>
      </c>
      <c r="E959" s="1199" t="s">
        <v>70</v>
      </c>
      <c r="F959" s="1202"/>
      <c r="G959" s="1202"/>
      <c r="H959" s="1205" t="s">
        <v>2411</v>
      </c>
      <c r="I959" s="1202" t="s">
        <v>53</v>
      </c>
      <c r="J959" s="1202" t="s">
        <v>1917</v>
      </c>
      <c r="K959" s="1202" t="s">
        <v>1917</v>
      </c>
      <c r="L959" s="1202" t="s">
        <v>1918</v>
      </c>
      <c r="M959" s="1202" t="s">
        <v>2219</v>
      </c>
      <c r="N959" s="1202" t="s">
        <v>2424</v>
      </c>
      <c r="O959" s="1203" t="s">
        <v>73</v>
      </c>
      <c r="P959" s="1203" t="s">
        <v>73</v>
      </c>
      <c r="Q959" s="1203" t="s">
        <v>73</v>
      </c>
      <c r="R959" s="1203" t="s">
        <v>73</v>
      </c>
      <c r="S959" s="1198">
        <f>VLOOKUP($D959,'NI-San'!$B$1:$V$2048,12,FALSE)</f>
        <v>0</v>
      </c>
      <c r="T959" s="1198">
        <f>VLOOKUP($D959,'NI-San'!$B$1:$V$2048,13,FALSE)</f>
        <v>0</v>
      </c>
      <c r="U959" s="1198">
        <f>VLOOKUP($D959,'NI-San'!$B$1:$V$2048,16,FALSE)</f>
        <v>0</v>
      </c>
      <c r="V959" s="1198">
        <f>VLOOKUP($D959,'NI-San'!$B$1:$V$2048,17,FALSE)</f>
        <v>0</v>
      </c>
      <c r="W959" s="1198">
        <f>VLOOKUP($D959,'NI-San'!$B$1:$V$2048,18,FALSE)</f>
        <v>0</v>
      </c>
      <c r="X959" s="1198">
        <f>VLOOKUP($D959,'NI-San'!$B$1:$V$2048,19,FALSE)</f>
        <v>0</v>
      </c>
    </row>
    <row r="960" spans="1:24" hidden="1">
      <c r="A960" s="505"/>
      <c r="B960" s="505"/>
      <c r="C960" s="505"/>
      <c r="D960" s="1198" t="s">
        <v>2425</v>
      </c>
      <c r="E960" s="1199" t="s">
        <v>70</v>
      </c>
      <c r="F960" s="1202"/>
      <c r="G960" s="1202"/>
      <c r="H960" s="1205" t="s">
        <v>2411</v>
      </c>
      <c r="I960" s="1202" t="s">
        <v>53</v>
      </c>
      <c r="J960" s="1202" t="s">
        <v>1917</v>
      </c>
      <c r="K960" s="1202" t="s">
        <v>1917</v>
      </c>
      <c r="L960" s="1202" t="s">
        <v>1918</v>
      </c>
      <c r="M960" s="1202" t="s">
        <v>2219</v>
      </c>
      <c r="N960" s="1202" t="s">
        <v>2426</v>
      </c>
      <c r="O960" s="1203" t="s">
        <v>73</v>
      </c>
      <c r="P960" s="1203" t="s">
        <v>73</v>
      </c>
      <c r="Q960" s="1203" t="s">
        <v>73</v>
      </c>
      <c r="R960" s="1203" t="s">
        <v>73</v>
      </c>
      <c r="S960" s="1198">
        <f>VLOOKUP($D960,'NI-San'!$B$1:$V$2048,12,FALSE)</f>
        <v>0</v>
      </c>
      <c r="T960" s="1198">
        <f>VLOOKUP($D960,'NI-San'!$B$1:$V$2048,13,FALSE)</f>
        <v>0</v>
      </c>
      <c r="U960" s="1198">
        <f>VLOOKUP($D960,'NI-San'!$B$1:$V$2048,16,FALSE)</f>
        <v>0</v>
      </c>
      <c r="V960" s="1198">
        <f>VLOOKUP($D960,'NI-San'!$B$1:$V$2048,17,FALSE)</f>
        <v>0</v>
      </c>
      <c r="W960" s="1198">
        <f>VLOOKUP($D960,'NI-San'!$B$1:$V$2048,18,FALSE)</f>
        <v>0</v>
      </c>
      <c r="X960" s="1198">
        <f>VLOOKUP($D960,'NI-San'!$B$1:$V$2048,19,FALSE)</f>
        <v>0</v>
      </c>
    </row>
    <row r="961" spans="1:24" hidden="1">
      <c r="A961" s="505"/>
      <c r="B961" s="505"/>
      <c r="C961" s="505"/>
      <c r="D961" s="1198" t="s">
        <v>2427</v>
      </c>
      <c r="E961" s="1199" t="s">
        <v>70</v>
      </c>
      <c r="F961" s="1202"/>
      <c r="G961" s="1202"/>
      <c r="H961" s="1205" t="s">
        <v>2411</v>
      </c>
      <c r="I961" s="1202" t="s">
        <v>53</v>
      </c>
      <c r="J961" s="1202" t="s">
        <v>1917</v>
      </c>
      <c r="K961" s="1202" t="s">
        <v>1917</v>
      </c>
      <c r="L961" s="1202" t="s">
        <v>1918</v>
      </c>
      <c r="M961" s="1202" t="s">
        <v>2219</v>
      </c>
      <c r="N961" s="1202" t="s">
        <v>2428</v>
      </c>
      <c r="O961" s="1203" t="s">
        <v>73</v>
      </c>
      <c r="P961" s="1203" t="s">
        <v>73</v>
      </c>
      <c r="Q961" s="1203" t="s">
        <v>73</v>
      </c>
      <c r="R961" s="1203" t="s">
        <v>73</v>
      </c>
      <c r="S961" s="1198">
        <f>VLOOKUP($D961,'NI-San'!$B$1:$V$2048,12,FALSE)</f>
        <v>0</v>
      </c>
      <c r="T961" s="1198">
        <f>VLOOKUP($D961,'NI-San'!$B$1:$V$2048,13,FALSE)</f>
        <v>0</v>
      </c>
      <c r="U961" s="1198">
        <f>VLOOKUP($D961,'NI-San'!$B$1:$V$2048,16,FALSE)</f>
        <v>0</v>
      </c>
      <c r="V961" s="1198">
        <f>VLOOKUP($D961,'NI-San'!$B$1:$V$2048,17,FALSE)</f>
        <v>0</v>
      </c>
      <c r="W961" s="1198">
        <f>VLOOKUP($D961,'NI-San'!$B$1:$V$2048,18,FALSE)</f>
        <v>0</v>
      </c>
      <c r="X961" s="1198">
        <f>VLOOKUP($D961,'NI-San'!$B$1:$V$2048,19,FALSE)</f>
        <v>0</v>
      </c>
    </row>
    <row r="962" spans="1:24" hidden="1">
      <c r="A962" s="505"/>
      <c r="B962" s="505"/>
      <c r="C962" s="505"/>
      <c r="D962" s="1198" t="s">
        <v>2429</v>
      </c>
      <c r="E962" s="1199" t="s">
        <v>70</v>
      </c>
      <c r="F962" s="1202"/>
      <c r="G962" s="1202"/>
      <c r="H962" s="1205" t="s">
        <v>2411</v>
      </c>
      <c r="I962" s="1202" t="s">
        <v>53</v>
      </c>
      <c r="J962" s="1202" t="s">
        <v>1917</v>
      </c>
      <c r="K962" s="1202" t="s">
        <v>1917</v>
      </c>
      <c r="L962" s="1202" t="s">
        <v>1918</v>
      </c>
      <c r="M962" s="1202" t="s">
        <v>2219</v>
      </c>
      <c r="N962" s="1202" t="s">
        <v>2430</v>
      </c>
      <c r="O962" s="1203" t="s">
        <v>73</v>
      </c>
      <c r="P962" s="1203" t="s">
        <v>73</v>
      </c>
      <c r="Q962" s="1203" t="s">
        <v>73</v>
      </c>
      <c r="R962" s="1203" t="s">
        <v>73</v>
      </c>
      <c r="S962" s="1198">
        <f>VLOOKUP($D962,'NI-San'!$B$1:$V$2048,12,FALSE)</f>
        <v>0</v>
      </c>
      <c r="T962" s="1198">
        <f>VLOOKUP($D962,'NI-San'!$B$1:$V$2048,13,FALSE)</f>
        <v>0</v>
      </c>
      <c r="U962" s="1198">
        <f>VLOOKUP($D962,'NI-San'!$B$1:$V$2048,16,FALSE)</f>
        <v>0</v>
      </c>
      <c r="V962" s="1198">
        <f>VLOOKUP($D962,'NI-San'!$B$1:$V$2048,17,FALSE)</f>
        <v>0</v>
      </c>
      <c r="W962" s="1198">
        <f>VLOOKUP($D962,'NI-San'!$B$1:$V$2048,18,FALSE)</f>
        <v>0</v>
      </c>
      <c r="X962" s="1198">
        <f>VLOOKUP($D962,'NI-San'!$B$1:$V$2048,19,FALSE)</f>
        <v>0</v>
      </c>
    </row>
    <row r="963" spans="1:24" hidden="1">
      <c r="A963" s="505"/>
      <c r="B963" s="505"/>
      <c r="C963" s="505"/>
      <c r="D963" s="1198" t="s">
        <v>2431</v>
      </c>
      <c r="E963" s="1199" t="s">
        <v>70</v>
      </c>
      <c r="F963" s="1202"/>
      <c r="G963" s="1202"/>
      <c r="H963" s="1205" t="s">
        <v>2411</v>
      </c>
      <c r="I963" s="1202" t="s">
        <v>53</v>
      </c>
      <c r="J963" s="1202" t="s">
        <v>1917</v>
      </c>
      <c r="K963" s="1202" t="s">
        <v>1917</v>
      </c>
      <c r="L963" s="1202" t="s">
        <v>1918</v>
      </c>
      <c r="M963" s="1202" t="s">
        <v>2219</v>
      </c>
      <c r="N963" s="1202" t="s">
        <v>2432</v>
      </c>
      <c r="O963" s="1203" t="s">
        <v>73</v>
      </c>
      <c r="P963" s="1203" t="s">
        <v>73</v>
      </c>
      <c r="Q963" s="1203" t="s">
        <v>73</v>
      </c>
      <c r="R963" s="1203" t="s">
        <v>73</v>
      </c>
      <c r="S963" s="1198">
        <f>VLOOKUP($D963,'NI-San'!$B$1:$V$2048,12,FALSE)</f>
        <v>0</v>
      </c>
      <c r="T963" s="1198">
        <f>VLOOKUP($D963,'NI-San'!$B$1:$V$2048,13,FALSE)</f>
        <v>0</v>
      </c>
      <c r="U963" s="1198">
        <f>VLOOKUP($D963,'NI-San'!$B$1:$V$2048,16,FALSE)</f>
        <v>0</v>
      </c>
      <c r="V963" s="1198">
        <f>VLOOKUP($D963,'NI-San'!$B$1:$V$2048,17,FALSE)</f>
        <v>0</v>
      </c>
      <c r="W963" s="1198">
        <f>VLOOKUP($D963,'NI-San'!$B$1:$V$2048,18,FALSE)</f>
        <v>0</v>
      </c>
      <c r="X963" s="1198">
        <f>VLOOKUP($D963,'NI-San'!$B$1:$V$2048,19,FALSE)</f>
        <v>0</v>
      </c>
    </row>
    <row r="964" spans="1:24" hidden="1">
      <c r="A964" s="505"/>
      <c r="B964" s="505"/>
      <c r="C964" s="505"/>
      <c r="D964" s="1198" t="s">
        <v>2433</v>
      </c>
      <c r="E964" s="1199" t="s">
        <v>70</v>
      </c>
      <c r="F964" s="1202"/>
      <c r="G964" s="1202"/>
      <c r="H964" s="1202"/>
      <c r="I964" s="1202" t="s">
        <v>71</v>
      </c>
      <c r="J964" s="1202"/>
      <c r="K964" s="1202"/>
      <c r="L964" s="1202"/>
      <c r="M964" s="1202"/>
      <c r="N964" s="1202" t="s">
        <v>2434</v>
      </c>
      <c r="O964" s="1203" t="s">
        <v>73</v>
      </c>
      <c r="P964" s="1203" t="s">
        <v>73</v>
      </c>
      <c r="Q964" s="1203" t="s">
        <v>73</v>
      </c>
      <c r="R964" s="1203" t="s">
        <v>73</v>
      </c>
      <c r="S964" s="1198">
        <f>VLOOKUP($D964,'NI-San'!$B$1:$V$2048,12,FALSE)</f>
        <v>4076</v>
      </c>
      <c r="T964" s="1198">
        <f>VLOOKUP($D964,'NI-San'!$B$1:$V$2048,13,FALSE)</f>
        <v>4310</v>
      </c>
      <c r="U964" s="1198">
        <f>VLOOKUP($D964,'NI-San'!$B$1:$V$2048,16,FALSE)</f>
        <v>0</v>
      </c>
      <c r="V964" s="1198">
        <f>VLOOKUP($D964,'NI-San'!$B$1:$V$2048,17,FALSE)</f>
        <v>0</v>
      </c>
      <c r="W964" s="1198">
        <f>VLOOKUP($D964,'NI-San'!$B$1:$V$2048,18,FALSE)</f>
        <v>0</v>
      </c>
      <c r="X964" s="1198">
        <f>VLOOKUP($D964,'NI-San'!$B$1:$V$2048,19,FALSE)</f>
        <v>0</v>
      </c>
    </row>
    <row r="965" spans="1:24" hidden="1">
      <c r="A965" s="505"/>
      <c r="B965" s="505"/>
      <c r="C965" s="505"/>
      <c r="D965" s="1198" t="s">
        <v>2435</v>
      </c>
      <c r="E965" s="1199" t="s">
        <v>70</v>
      </c>
      <c r="F965" s="1202"/>
      <c r="G965" s="1202"/>
      <c r="H965" s="1205" t="s">
        <v>2436</v>
      </c>
      <c r="I965" s="1202" t="s">
        <v>53</v>
      </c>
      <c r="J965" s="1202" t="s">
        <v>1917</v>
      </c>
      <c r="K965" s="1202" t="s">
        <v>1917</v>
      </c>
      <c r="L965" s="1202" t="s">
        <v>1918</v>
      </c>
      <c r="M965" s="1202" t="s">
        <v>2143</v>
      </c>
      <c r="N965" s="1202" t="s">
        <v>2437</v>
      </c>
      <c r="O965" s="1203" t="s">
        <v>73</v>
      </c>
      <c r="P965" s="1203" t="s">
        <v>73</v>
      </c>
      <c r="Q965" s="1203" t="s">
        <v>73</v>
      </c>
      <c r="R965" s="1203" t="s">
        <v>73</v>
      </c>
      <c r="S965" s="1198">
        <f>VLOOKUP($D965,'NI-San'!$B$1:$V$2048,12,FALSE)</f>
        <v>185</v>
      </c>
      <c r="T965" s="1198">
        <f>VLOOKUP($D965,'NI-San'!$B$1:$V$2048,13,FALSE)</f>
        <v>211</v>
      </c>
      <c r="U965" s="1198">
        <f>VLOOKUP($D965,'NI-San'!$B$1:$V$2048,16,FALSE)</f>
        <v>0</v>
      </c>
      <c r="V965" s="1198">
        <f>VLOOKUP($D965,'NI-San'!$B$1:$V$2048,17,FALSE)</f>
        <v>0</v>
      </c>
      <c r="W965" s="1198">
        <f>VLOOKUP($D965,'NI-San'!$B$1:$V$2048,18,FALSE)</f>
        <v>0</v>
      </c>
      <c r="X965" s="1198">
        <f>VLOOKUP($D965,'NI-San'!$B$1:$V$2048,19,FALSE)</f>
        <v>0</v>
      </c>
    </row>
    <row r="966" spans="1:24" hidden="1">
      <c r="A966" s="505"/>
      <c r="B966" s="505"/>
      <c r="C966" s="505"/>
      <c r="D966" s="1198" t="s">
        <v>2438</v>
      </c>
      <c r="E966" s="1199" t="s">
        <v>70</v>
      </c>
      <c r="F966" s="1202"/>
      <c r="G966" s="1202"/>
      <c r="H966" s="1205" t="s">
        <v>2436</v>
      </c>
      <c r="I966" s="1202" t="s">
        <v>53</v>
      </c>
      <c r="J966" s="1202" t="s">
        <v>1917</v>
      </c>
      <c r="K966" s="1202" t="s">
        <v>1917</v>
      </c>
      <c r="L966" s="1202" t="s">
        <v>1918</v>
      </c>
      <c r="M966" s="1202" t="s">
        <v>2143</v>
      </c>
      <c r="N966" s="1202" t="s">
        <v>2439</v>
      </c>
      <c r="O966" s="1203" t="s">
        <v>73</v>
      </c>
      <c r="P966" s="1203" t="s">
        <v>73</v>
      </c>
      <c r="Q966" s="1203" t="s">
        <v>73</v>
      </c>
      <c r="R966" s="1203" t="s">
        <v>73</v>
      </c>
      <c r="S966" s="1198">
        <f>VLOOKUP($D966,'NI-San'!$B$1:$V$2048,12,FALSE)</f>
        <v>0</v>
      </c>
      <c r="T966" s="1198">
        <f>VLOOKUP($D966,'NI-San'!$B$1:$V$2048,13,FALSE)</f>
        <v>0</v>
      </c>
      <c r="U966" s="1198">
        <f>VLOOKUP($D966,'NI-San'!$B$1:$V$2048,16,FALSE)</f>
        <v>0</v>
      </c>
      <c r="V966" s="1198">
        <f>VLOOKUP($D966,'NI-San'!$B$1:$V$2048,17,FALSE)</f>
        <v>0</v>
      </c>
      <c r="W966" s="1198">
        <f>VLOOKUP($D966,'NI-San'!$B$1:$V$2048,18,FALSE)</f>
        <v>0</v>
      </c>
      <c r="X966" s="1198">
        <f>VLOOKUP($D966,'NI-San'!$B$1:$V$2048,19,FALSE)</f>
        <v>0</v>
      </c>
    </row>
    <row r="967" spans="1:24" hidden="1">
      <c r="A967" s="505"/>
      <c r="B967" s="505"/>
      <c r="C967" s="505"/>
      <c r="D967" s="1198" t="s">
        <v>2440</v>
      </c>
      <c r="E967" s="1199" t="s">
        <v>70</v>
      </c>
      <c r="F967" s="1202"/>
      <c r="G967" s="1202"/>
      <c r="H967" s="1205" t="s">
        <v>2436</v>
      </c>
      <c r="I967" s="1202" t="s">
        <v>53</v>
      </c>
      <c r="J967" s="1202" t="s">
        <v>1917</v>
      </c>
      <c r="K967" s="1202" t="s">
        <v>1917</v>
      </c>
      <c r="L967" s="1202" t="s">
        <v>1918</v>
      </c>
      <c r="M967" s="1202" t="s">
        <v>2143</v>
      </c>
      <c r="N967" s="1202" t="s">
        <v>2441</v>
      </c>
      <c r="O967" s="1203" t="s">
        <v>73</v>
      </c>
      <c r="P967" s="1203" t="s">
        <v>73</v>
      </c>
      <c r="Q967" s="1203" t="s">
        <v>73</v>
      </c>
      <c r="R967" s="1203" t="s">
        <v>73</v>
      </c>
      <c r="S967" s="1198">
        <f>VLOOKUP($D967,'NI-San'!$B$1:$V$2048,12,FALSE)</f>
        <v>134</v>
      </c>
      <c r="T967" s="1198">
        <f>VLOOKUP($D967,'NI-San'!$B$1:$V$2048,13,FALSE)</f>
        <v>135</v>
      </c>
      <c r="U967" s="1198">
        <f>VLOOKUP($D967,'NI-San'!$B$1:$V$2048,16,FALSE)</f>
        <v>0</v>
      </c>
      <c r="V967" s="1198">
        <f>VLOOKUP($D967,'NI-San'!$B$1:$V$2048,17,FALSE)</f>
        <v>0</v>
      </c>
      <c r="W967" s="1198">
        <f>VLOOKUP($D967,'NI-San'!$B$1:$V$2048,18,FALSE)</f>
        <v>0</v>
      </c>
      <c r="X967" s="1198">
        <f>VLOOKUP($D967,'NI-San'!$B$1:$V$2048,19,FALSE)</f>
        <v>0</v>
      </c>
    </row>
    <row r="968" spans="1:24" hidden="1">
      <c r="A968" s="505"/>
      <c r="B968" s="505"/>
      <c r="C968" s="505"/>
      <c r="D968" s="1198" t="s">
        <v>2442</v>
      </c>
      <c r="E968" s="1199" t="s">
        <v>70</v>
      </c>
      <c r="F968" s="1202"/>
      <c r="G968" s="1202"/>
      <c r="H968" s="1205" t="s">
        <v>2436</v>
      </c>
      <c r="I968" s="1202" t="s">
        <v>53</v>
      </c>
      <c r="J968" s="1202" t="s">
        <v>1917</v>
      </c>
      <c r="K968" s="1202" t="s">
        <v>1917</v>
      </c>
      <c r="L968" s="1202" t="s">
        <v>1918</v>
      </c>
      <c r="M968" s="1202" t="s">
        <v>2143</v>
      </c>
      <c r="N968" s="1202" t="s">
        <v>2443</v>
      </c>
      <c r="O968" s="1203" t="s">
        <v>73</v>
      </c>
      <c r="P968" s="1203" t="s">
        <v>73</v>
      </c>
      <c r="Q968" s="1203" t="s">
        <v>73</v>
      </c>
      <c r="R968" s="1203" t="s">
        <v>73</v>
      </c>
      <c r="S968" s="1198">
        <f>VLOOKUP($D968,'NI-San'!$B$1:$V$2048,12,FALSE)</f>
        <v>1</v>
      </c>
      <c r="T968" s="1198">
        <f>VLOOKUP($D968,'NI-San'!$B$1:$V$2048,13,FALSE)</f>
        <v>1</v>
      </c>
      <c r="U968" s="1198">
        <f>VLOOKUP($D968,'NI-San'!$B$1:$V$2048,16,FALSE)</f>
        <v>0</v>
      </c>
      <c r="V968" s="1198">
        <f>VLOOKUP($D968,'NI-San'!$B$1:$V$2048,17,FALSE)</f>
        <v>0</v>
      </c>
      <c r="W968" s="1198">
        <f>VLOOKUP($D968,'NI-San'!$B$1:$V$2048,18,FALSE)</f>
        <v>0</v>
      </c>
      <c r="X968" s="1198">
        <f>VLOOKUP($D968,'NI-San'!$B$1:$V$2048,19,FALSE)</f>
        <v>0</v>
      </c>
    </row>
    <row r="969" spans="1:24" hidden="1">
      <c r="A969" s="505"/>
      <c r="B969" s="505"/>
      <c r="C969" s="505"/>
      <c r="D969" s="1198" t="s">
        <v>2444</v>
      </c>
      <c r="E969" s="1199" t="s">
        <v>70</v>
      </c>
      <c r="F969" s="1202"/>
      <c r="G969" s="1202"/>
      <c r="H969" s="1205" t="s">
        <v>2436</v>
      </c>
      <c r="I969" s="1202" t="s">
        <v>53</v>
      </c>
      <c r="J969" s="1202" t="s">
        <v>1917</v>
      </c>
      <c r="K969" s="1202" t="s">
        <v>1917</v>
      </c>
      <c r="L969" s="1202" t="s">
        <v>1918</v>
      </c>
      <c r="M969" s="1202" t="s">
        <v>2143</v>
      </c>
      <c r="N969" s="1202" t="s">
        <v>2445</v>
      </c>
      <c r="O969" s="1203" t="s">
        <v>73</v>
      </c>
      <c r="P969" s="1203" t="s">
        <v>73</v>
      </c>
      <c r="Q969" s="1203" t="s">
        <v>73</v>
      </c>
      <c r="R969" s="1203" t="s">
        <v>73</v>
      </c>
      <c r="S969" s="1198">
        <f>VLOOKUP($D969,'NI-San'!$B$1:$V$2048,12,FALSE)</f>
        <v>0</v>
      </c>
      <c r="T969" s="1198">
        <f>VLOOKUP($D969,'NI-San'!$B$1:$V$2048,13,FALSE)</f>
        <v>0</v>
      </c>
      <c r="U969" s="1198">
        <f>VLOOKUP($D969,'NI-San'!$B$1:$V$2048,16,FALSE)</f>
        <v>0</v>
      </c>
      <c r="V969" s="1198">
        <f>VLOOKUP($D969,'NI-San'!$B$1:$V$2048,17,FALSE)</f>
        <v>0</v>
      </c>
      <c r="W969" s="1198">
        <f>VLOOKUP($D969,'NI-San'!$B$1:$V$2048,18,FALSE)</f>
        <v>0</v>
      </c>
      <c r="X969" s="1198">
        <f>VLOOKUP($D969,'NI-San'!$B$1:$V$2048,19,FALSE)</f>
        <v>0</v>
      </c>
    </row>
    <row r="970" spans="1:24" hidden="1">
      <c r="A970" s="505"/>
      <c r="B970" s="505"/>
      <c r="C970" s="505"/>
      <c r="D970" s="1198" t="s">
        <v>2446</v>
      </c>
      <c r="E970" s="1199" t="s">
        <v>70</v>
      </c>
      <c r="F970" s="1202"/>
      <c r="G970" s="1202"/>
      <c r="H970" s="1205" t="s">
        <v>2436</v>
      </c>
      <c r="I970" s="1202" t="s">
        <v>53</v>
      </c>
      <c r="J970" s="1202" t="s">
        <v>1917</v>
      </c>
      <c r="K970" s="1202" t="s">
        <v>1917</v>
      </c>
      <c r="L970" s="1202" t="s">
        <v>1918</v>
      </c>
      <c r="M970" s="1202" t="s">
        <v>2143</v>
      </c>
      <c r="N970" s="1202" t="s">
        <v>2447</v>
      </c>
      <c r="O970" s="1203" t="s">
        <v>73</v>
      </c>
      <c r="P970" s="1203" t="s">
        <v>73</v>
      </c>
      <c r="Q970" s="1203" t="s">
        <v>73</v>
      </c>
      <c r="R970" s="1203" t="s">
        <v>73</v>
      </c>
      <c r="S970" s="1198">
        <f>VLOOKUP($D970,'NI-San'!$B$1:$V$2048,12,FALSE)</f>
        <v>51</v>
      </c>
      <c r="T970" s="1198">
        <f>VLOOKUP($D970,'NI-San'!$B$1:$V$2048,13,FALSE)</f>
        <v>51</v>
      </c>
      <c r="U970" s="1198">
        <f>VLOOKUP($D970,'NI-San'!$B$1:$V$2048,16,FALSE)</f>
        <v>0</v>
      </c>
      <c r="V970" s="1198">
        <f>VLOOKUP($D970,'NI-San'!$B$1:$V$2048,17,FALSE)</f>
        <v>0</v>
      </c>
      <c r="W970" s="1198">
        <f>VLOOKUP($D970,'NI-San'!$B$1:$V$2048,18,FALSE)</f>
        <v>0</v>
      </c>
      <c r="X970" s="1198">
        <f>VLOOKUP($D970,'NI-San'!$B$1:$V$2048,19,FALSE)</f>
        <v>0</v>
      </c>
    </row>
    <row r="971" spans="1:24" hidden="1">
      <c r="A971" s="505"/>
      <c r="B971" s="505"/>
      <c r="C971" s="505"/>
      <c r="D971" s="1198" t="s">
        <v>2448</v>
      </c>
      <c r="E971" s="1199" t="s">
        <v>70</v>
      </c>
      <c r="F971" s="1202"/>
      <c r="G971" s="1202"/>
      <c r="H971" s="1205" t="s">
        <v>2436</v>
      </c>
      <c r="I971" s="1202" t="s">
        <v>53</v>
      </c>
      <c r="J971" s="1202" t="s">
        <v>1917</v>
      </c>
      <c r="K971" s="1202" t="s">
        <v>1917</v>
      </c>
      <c r="L971" s="1202" t="s">
        <v>1918</v>
      </c>
      <c r="M971" s="1202" t="s">
        <v>2143</v>
      </c>
      <c r="N971" s="1202" t="s">
        <v>2449</v>
      </c>
      <c r="O971" s="1203" t="s">
        <v>73</v>
      </c>
      <c r="P971" s="1203" t="s">
        <v>73</v>
      </c>
      <c r="Q971" s="1203" t="s">
        <v>73</v>
      </c>
      <c r="R971" s="1203" t="s">
        <v>73</v>
      </c>
      <c r="S971" s="1198">
        <f>VLOOKUP($D971,'NI-San'!$B$1:$V$2048,12,FALSE)</f>
        <v>6</v>
      </c>
      <c r="T971" s="1198">
        <f>VLOOKUP($D971,'NI-San'!$B$1:$V$2048,13,FALSE)</f>
        <v>5</v>
      </c>
      <c r="U971" s="1198">
        <f>VLOOKUP($D971,'NI-San'!$B$1:$V$2048,16,FALSE)</f>
        <v>0</v>
      </c>
      <c r="V971" s="1198">
        <f>VLOOKUP($D971,'NI-San'!$B$1:$V$2048,17,FALSE)</f>
        <v>0</v>
      </c>
      <c r="W971" s="1198">
        <f>VLOOKUP($D971,'NI-San'!$B$1:$V$2048,18,FALSE)</f>
        <v>0</v>
      </c>
      <c r="X971" s="1198">
        <f>VLOOKUP($D971,'NI-San'!$B$1:$V$2048,19,FALSE)</f>
        <v>0</v>
      </c>
    </row>
    <row r="972" spans="1:24" hidden="1">
      <c r="A972" s="505"/>
      <c r="B972" s="505"/>
      <c r="C972" s="505"/>
      <c r="D972" s="1198" t="s">
        <v>2450</v>
      </c>
      <c r="E972" s="1199" t="s">
        <v>70</v>
      </c>
      <c r="F972" s="1202"/>
      <c r="G972" s="1202"/>
      <c r="H972" s="1205" t="s">
        <v>2436</v>
      </c>
      <c r="I972" s="1202" t="s">
        <v>53</v>
      </c>
      <c r="J972" s="1202" t="s">
        <v>1917</v>
      </c>
      <c r="K972" s="1202" t="s">
        <v>1917</v>
      </c>
      <c r="L972" s="1202" t="s">
        <v>1918</v>
      </c>
      <c r="M972" s="1202" t="s">
        <v>2143</v>
      </c>
      <c r="N972" s="1202" t="s">
        <v>2451</v>
      </c>
      <c r="O972" s="1203" t="s">
        <v>73</v>
      </c>
      <c r="P972" s="1203" t="s">
        <v>73</v>
      </c>
      <c r="Q972" s="1203" t="s">
        <v>73</v>
      </c>
      <c r="R972" s="1203" t="s">
        <v>73</v>
      </c>
      <c r="S972" s="1198">
        <f>VLOOKUP($D972,'NI-San'!$B$1:$V$2048,12,FALSE)</f>
        <v>0</v>
      </c>
      <c r="T972" s="1198">
        <f>VLOOKUP($D972,'NI-San'!$B$1:$V$2048,13,FALSE)</f>
        <v>0</v>
      </c>
      <c r="U972" s="1198">
        <f>VLOOKUP($D972,'NI-San'!$B$1:$V$2048,16,FALSE)</f>
        <v>0</v>
      </c>
      <c r="V972" s="1198">
        <f>VLOOKUP($D972,'NI-San'!$B$1:$V$2048,17,FALSE)</f>
        <v>0</v>
      </c>
      <c r="W972" s="1198">
        <f>VLOOKUP($D972,'NI-San'!$B$1:$V$2048,18,FALSE)</f>
        <v>0</v>
      </c>
      <c r="X972" s="1198">
        <f>VLOOKUP($D972,'NI-San'!$B$1:$V$2048,19,FALSE)</f>
        <v>0</v>
      </c>
    </row>
    <row r="973" spans="1:24" hidden="1">
      <c r="A973" s="505"/>
      <c r="B973" s="505"/>
      <c r="C973" s="505"/>
      <c r="D973" s="1198" t="s">
        <v>2452</v>
      </c>
      <c r="E973" s="1199" t="s">
        <v>70</v>
      </c>
      <c r="F973" s="1202"/>
      <c r="G973" s="1202"/>
      <c r="H973" s="1205" t="s">
        <v>2436</v>
      </c>
      <c r="I973" s="1202" t="s">
        <v>53</v>
      </c>
      <c r="J973" s="1202" t="s">
        <v>1917</v>
      </c>
      <c r="K973" s="1202" t="s">
        <v>1917</v>
      </c>
      <c r="L973" s="1202" t="s">
        <v>1918</v>
      </c>
      <c r="M973" s="1202" t="s">
        <v>2143</v>
      </c>
      <c r="N973" s="1202" t="s">
        <v>2453</v>
      </c>
      <c r="O973" s="1203" t="s">
        <v>73</v>
      </c>
      <c r="P973" s="1203" t="s">
        <v>73</v>
      </c>
      <c r="Q973" s="1203" t="s">
        <v>73</v>
      </c>
      <c r="R973" s="1203" t="s">
        <v>73</v>
      </c>
      <c r="S973" s="1198">
        <f>VLOOKUP($D973,'NI-San'!$B$1:$V$2048,12,FALSE)</f>
        <v>101</v>
      </c>
      <c r="T973" s="1198">
        <f>VLOOKUP($D973,'NI-San'!$B$1:$V$2048,13,FALSE)</f>
        <v>108</v>
      </c>
      <c r="U973" s="1198">
        <f>VLOOKUP($D973,'NI-San'!$B$1:$V$2048,16,FALSE)</f>
        <v>0</v>
      </c>
      <c r="V973" s="1198">
        <f>VLOOKUP($D973,'NI-San'!$B$1:$V$2048,17,FALSE)</f>
        <v>0</v>
      </c>
      <c r="W973" s="1198">
        <f>VLOOKUP($D973,'NI-San'!$B$1:$V$2048,18,FALSE)</f>
        <v>0</v>
      </c>
      <c r="X973" s="1198">
        <f>VLOOKUP($D973,'NI-San'!$B$1:$V$2048,19,FALSE)</f>
        <v>0</v>
      </c>
    </row>
    <row r="974" spans="1:24" hidden="1">
      <c r="A974" s="505"/>
      <c r="B974" s="505"/>
      <c r="C974" s="505"/>
      <c r="D974" s="1198" t="s">
        <v>2454</v>
      </c>
      <c r="E974" s="1199" t="s">
        <v>70</v>
      </c>
      <c r="F974" s="1202"/>
      <c r="G974" s="1202"/>
      <c r="H974" s="1205" t="s">
        <v>2436</v>
      </c>
      <c r="I974" s="1202" t="s">
        <v>53</v>
      </c>
      <c r="J974" s="1202" t="s">
        <v>1917</v>
      </c>
      <c r="K974" s="1202" t="s">
        <v>1917</v>
      </c>
      <c r="L974" s="1202" t="s">
        <v>1918</v>
      </c>
      <c r="M974" s="1202" t="s">
        <v>2143</v>
      </c>
      <c r="N974" s="1202" t="s">
        <v>2455</v>
      </c>
      <c r="O974" s="1203" t="s">
        <v>73</v>
      </c>
      <c r="P974" s="1203" t="s">
        <v>73</v>
      </c>
      <c r="Q974" s="1203" t="s">
        <v>73</v>
      </c>
      <c r="R974" s="1203" t="s">
        <v>73</v>
      </c>
      <c r="S974" s="1198">
        <f>VLOOKUP($D974,'NI-San'!$B$1:$V$2048,12,FALSE)</f>
        <v>0</v>
      </c>
      <c r="T974" s="1198">
        <f>VLOOKUP($D974,'NI-San'!$B$1:$V$2048,13,FALSE)</f>
        <v>0</v>
      </c>
      <c r="U974" s="1198">
        <f>VLOOKUP($D974,'NI-San'!$B$1:$V$2048,16,FALSE)</f>
        <v>0</v>
      </c>
      <c r="V974" s="1198">
        <f>VLOOKUP($D974,'NI-San'!$B$1:$V$2048,17,FALSE)</f>
        <v>0</v>
      </c>
      <c r="W974" s="1198">
        <f>VLOOKUP($D974,'NI-San'!$B$1:$V$2048,18,FALSE)</f>
        <v>0</v>
      </c>
      <c r="X974" s="1198">
        <f>VLOOKUP($D974,'NI-San'!$B$1:$V$2048,19,FALSE)</f>
        <v>0</v>
      </c>
    </row>
    <row r="975" spans="1:24" hidden="1">
      <c r="A975" s="505"/>
      <c r="B975" s="505"/>
      <c r="C975" s="505"/>
      <c r="D975" s="1198" t="s">
        <v>2456</v>
      </c>
      <c r="E975" s="1199" t="s">
        <v>70</v>
      </c>
      <c r="F975" s="1202"/>
      <c r="G975" s="1202"/>
      <c r="H975" s="1205" t="s">
        <v>2436</v>
      </c>
      <c r="I975" s="1202" t="s">
        <v>53</v>
      </c>
      <c r="J975" s="1202" t="s">
        <v>1917</v>
      </c>
      <c r="K975" s="1202" t="s">
        <v>1917</v>
      </c>
      <c r="L975" s="1202" t="s">
        <v>1918</v>
      </c>
      <c r="M975" s="1202" t="s">
        <v>2143</v>
      </c>
      <c r="N975" s="1202" t="s">
        <v>2457</v>
      </c>
      <c r="O975" s="1203" t="s">
        <v>73</v>
      </c>
      <c r="P975" s="1203" t="s">
        <v>73</v>
      </c>
      <c r="Q975" s="1203" t="s">
        <v>73</v>
      </c>
      <c r="R975" s="1203" t="s">
        <v>73</v>
      </c>
      <c r="S975" s="1198">
        <f>VLOOKUP($D975,'NI-San'!$B$1:$V$2048,12,FALSE)</f>
        <v>0</v>
      </c>
      <c r="T975" s="1198">
        <f>VLOOKUP($D975,'NI-San'!$B$1:$V$2048,13,FALSE)</f>
        <v>0</v>
      </c>
      <c r="U975" s="1198">
        <f>VLOOKUP($D975,'NI-San'!$B$1:$V$2048,16,FALSE)</f>
        <v>0</v>
      </c>
      <c r="V975" s="1198">
        <f>VLOOKUP($D975,'NI-San'!$B$1:$V$2048,17,FALSE)</f>
        <v>0</v>
      </c>
      <c r="W975" s="1198">
        <f>VLOOKUP($D975,'NI-San'!$B$1:$V$2048,18,FALSE)</f>
        <v>0</v>
      </c>
      <c r="X975" s="1198">
        <f>VLOOKUP($D975,'NI-San'!$B$1:$V$2048,19,FALSE)</f>
        <v>0</v>
      </c>
    </row>
    <row r="976" spans="1:24" hidden="1">
      <c r="A976" s="505"/>
      <c r="B976" s="505"/>
      <c r="C976" s="505"/>
      <c r="D976" s="1198" t="s">
        <v>2458</v>
      </c>
      <c r="E976" s="1199" t="s">
        <v>70</v>
      </c>
      <c r="F976" s="1202"/>
      <c r="G976" s="1202"/>
      <c r="H976" s="1205" t="s">
        <v>2436</v>
      </c>
      <c r="I976" s="1202" t="s">
        <v>53</v>
      </c>
      <c r="J976" s="1202" t="s">
        <v>1917</v>
      </c>
      <c r="K976" s="1202" t="s">
        <v>1917</v>
      </c>
      <c r="L976" s="1202" t="s">
        <v>1918</v>
      </c>
      <c r="M976" s="1202" t="s">
        <v>2143</v>
      </c>
      <c r="N976" s="1202" t="s">
        <v>2459</v>
      </c>
      <c r="O976" s="1203" t="s">
        <v>73</v>
      </c>
      <c r="P976" s="1203" t="s">
        <v>73</v>
      </c>
      <c r="Q976" s="1203" t="s">
        <v>73</v>
      </c>
      <c r="R976" s="1203" t="s">
        <v>73</v>
      </c>
      <c r="S976" s="1198">
        <f>VLOOKUP($D976,'NI-San'!$B$1:$V$2048,12,FALSE)</f>
        <v>0</v>
      </c>
      <c r="T976" s="1198">
        <f>VLOOKUP($D976,'NI-San'!$B$1:$V$2048,13,FALSE)</f>
        <v>1</v>
      </c>
      <c r="U976" s="1198">
        <f>VLOOKUP($D976,'NI-San'!$B$1:$V$2048,16,FALSE)</f>
        <v>0</v>
      </c>
      <c r="V976" s="1198">
        <f>VLOOKUP($D976,'NI-San'!$B$1:$V$2048,17,FALSE)</f>
        <v>0</v>
      </c>
      <c r="W976" s="1198">
        <f>VLOOKUP($D976,'NI-San'!$B$1:$V$2048,18,FALSE)</f>
        <v>0</v>
      </c>
      <c r="X976" s="1198">
        <f>VLOOKUP($D976,'NI-San'!$B$1:$V$2048,19,FALSE)</f>
        <v>0</v>
      </c>
    </row>
    <row r="977" spans="1:24" hidden="1">
      <c r="A977" s="505"/>
      <c r="B977" s="505"/>
      <c r="C977" s="505"/>
      <c r="D977" s="1198" t="s">
        <v>2460</v>
      </c>
      <c r="E977" s="1199" t="s">
        <v>70</v>
      </c>
      <c r="F977" s="1202"/>
      <c r="G977" s="1202"/>
      <c r="H977" s="1205" t="s">
        <v>2461</v>
      </c>
      <c r="I977" s="1202" t="s">
        <v>53</v>
      </c>
      <c r="J977" s="1202" t="s">
        <v>1917</v>
      </c>
      <c r="K977" s="1202" t="s">
        <v>1917</v>
      </c>
      <c r="L977" s="1202" t="s">
        <v>1918</v>
      </c>
      <c r="M977" s="1202" t="s">
        <v>2143</v>
      </c>
      <c r="N977" s="1202" t="s">
        <v>2462</v>
      </c>
      <c r="O977" s="1203" t="s">
        <v>73</v>
      </c>
      <c r="P977" s="1203" t="s">
        <v>73</v>
      </c>
      <c r="Q977" s="1203" t="s">
        <v>73</v>
      </c>
      <c r="R977" s="1203" t="s">
        <v>73</v>
      </c>
      <c r="S977" s="1198">
        <f>VLOOKUP($D977,'NI-San'!$B$1:$V$2048,12,FALSE)</f>
        <v>0</v>
      </c>
      <c r="T977" s="1198">
        <f>VLOOKUP($D977,'NI-San'!$B$1:$V$2048,13,FALSE)</f>
        <v>0</v>
      </c>
      <c r="U977" s="1198">
        <f>VLOOKUP($D977,'NI-San'!$B$1:$V$2048,16,FALSE)</f>
        <v>0</v>
      </c>
      <c r="V977" s="1198">
        <f>VLOOKUP($D977,'NI-San'!$B$1:$V$2048,17,FALSE)</f>
        <v>0</v>
      </c>
      <c r="W977" s="1198">
        <f>VLOOKUP($D977,'NI-San'!$B$1:$V$2048,18,FALSE)</f>
        <v>0</v>
      </c>
      <c r="X977" s="1198">
        <f>VLOOKUP($D977,'NI-San'!$B$1:$V$2048,19,FALSE)</f>
        <v>0</v>
      </c>
    </row>
    <row r="978" spans="1:24" hidden="1">
      <c r="A978" s="505"/>
      <c r="B978" s="505"/>
      <c r="C978" s="505"/>
      <c r="D978" s="1198" t="s">
        <v>2463</v>
      </c>
      <c r="E978" s="1199" t="s">
        <v>70</v>
      </c>
      <c r="F978" s="1202"/>
      <c r="G978" s="1202"/>
      <c r="H978" s="1205" t="s">
        <v>2461</v>
      </c>
      <c r="I978" s="1202" t="s">
        <v>53</v>
      </c>
      <c r="J978" s="1202" t="s">
        <v>1917</v>
      </c>
      <c r="K978" s="1202" t="s">
        <v>1917</v>
      </c>
      <c r="L978" s="1202" t="s">
        <v>1918</v>
      </c>
      <c r="M978" s="1202" t="s">
        <v>2143</v>
      </c>
      <c r="N978" s="1202" t="s">
        <v>2464</v>
      </c>
      <c r="O978" s="1203" t="s">
        <v>73</v>
      </c>
      <c r="P978" s="1203" t="s">
        <v>73</v>
      </c>
      <c r="Q978" s="1203" t="s">
        <v>73</v>
      </c>
      <c r="R978" s="1203" t="s">
        <v>73</v>
      </c>
      <c r="S978" s="1198">
        <f>VLOOKUP($D978,'NI-San'!$B$1:$V$2048,12,FALSE)</f>
        <v>0</v>
      </c>
      <c r="T978" s="1198">
        <f>VLOOKUP($D978,'NI-San'!$B$1:$V$2048,13,FALSE)</f>
        <v>0</v>
      </c>
      <c r="U978" s="1198">
        <f>VLOOKUP($D978,'NI-San'!$B$1:$V$2048,16,FALSE)</f>
        <v>0</v>
      </c>
      <c r="V978" s="1198">
        <f>VLOOKUP($D978,'NI-San'!$B$1:$V$2048,17,FALSE)</f>
        <v>0</v>
      </c>
      <c r="W978" s="1198">
        <f>VLOOKUP($D978,'NI-San'!$B$1:$V$2048,18,FALSE)</f>
        <v>0</v>
      </c>
      <c r="X978" s="1198">
        <f>VLOOKUP($D978,'NI-San'!$B$1:$V$2048,19,FALSE)</f>
        <v>0</v>
      </c>
    </row>
    <row r="979" spans="1:24" hidden="1">
      <c r="A979" s="505"/>
      <c r="B979" s="505"/>
      <c r="C979" s="505"/>
      <c r="D979" s="1198" t="s">
        <v>2465</v>
      </c>
      <c r="E979" s="1199" t="s">
        <v>70</v>
      </c>
      <c r="F979" s="1202"/>
      <c r="G979" s="1202"/>
      <c r="H979" s="1205" t="s">
        <v>2461</v>
      </c>
      <c r="I979" s="1202" t="s">
        <v>53</v>
      </c>
      <c r="J979" s="1202" t="s">
        <v>1917</v>
      </c>
      <c r="K979" s="1202" t="s">
        <v>1917</v>
      </c>
      <c r="L979" s="1202" t="s">
        <v>1918</v>
      </c>
      <c r="M979" s="1202" t="s">
        <v>2143</v>
      </c>
      <c r="N979" s="1202" t="s">
        <v>2466</v>
      </c>
      <c r="O979" s="1203" t="s">
        <v>73</v>
      </c>
      <c r="P979" s="1203" t="s">
        <v>73</v>
      </c>
      <c r="Q979" s="1203" t="s">
        <v>73</v>
      </c>
      <c r="R979" s="1203" t="s">
        <v>73</v>
      </c>
      <c r="S979" s="1198">
        <f>VLOOKUP($D979,'NI-San'!$B$1:$V$2048,12,FALSE)</f>
        <v>0</v>
      </c>
      <c r="T979" s="1198">
        <f>VLOOKUP($D979,'NI-San'!$B$1:$V$2048,13,FALSE)</f>
        <v>0</v>
      </c>
      <c r="U979" s="1198">
        <f>VLOOKUP($D979,'NI-San'!$B$1:$V$2048,16,FALSE)</f>
        <v>0</v>
      </c>
      <c r="V979" s="1198">
        <f>VLOOKUP($D979,'NI-San'!$B$1:$V$2048,17,FALSE)</f>
        <v>0</v>
      </c>
      <c r="W979" s="1198">
        <f>VLOOKUP($D979,'NI-San'!$B$1:$V$2048,18,FALSE)</f>
        <v>0</v>
      </c>
      <c r="X979" s="1198">
        <f>VLOOKUP($D979,'NI-San'!$B$1:$V$2048,19,FALSE)</f>
        <v>0</v>
      </c>
    </row>
    <row r="980" spans="1:24" hidden="1">
      <c r="A980" s="505"/>
      <c r="B980" s="505"/>
      <c r="C980" s="505"/>
      <c r="D980" s="1198" t="s">
        <v>2467</v>
      </c>
      <c r="E980" s="1199" t="s">
        <v>70</v>
      </c>
      <c r="F980" s="1202"/>
      <c r="G980" s="1202"/>
      <c r="H980" s="1205" t="s">
        <v>2461</v>
      </c>
      <c r="I980" s="1202" t="s">
        <v>53</v>
      </c>
      <c r="J980" s="1202" t="s">
        <v>1917</v>
      </c>
      <c r="K980" s="1202" t="s">
        <v>1917</v>
      </c>
      <c r="L980" s="1202" t="s">
        <v>1918</v>
      </c>
      <c r="M980" s="1202" t="s">
        <v>2143</v>
      </c>
      <c r="N980" s="1202" t="s">
        <v>2468</v>
      </c>
      <c r="O980" s="1203" t="s">
        <v>73</v>
      </c>
      <c r="P980" s="1203" t="s">
        <v>73</v>
      </c>
      <c r="Q980" s="1203" t="s">
        <v>73</v>
      </c>
      <c r="R980" s="1203" t="s">
        <v>73</v>
      </c>
      <c r="S980" s="1198">
        <f>VLOOKUP($D980,'NI-San'!$B$1:$V$2048,12,FALSE)</f>
        <v>0</v>
      </c>
      <c r="T980" s="1198">
        <f>VLOOKUP($D980,'NI-San'!$B$1:$V$2048,13,FALSE)</f>
        <v>0</v>
      </c>
      <c r="U980" s="1198">
        <f>VLOOKUP($D980,'NI-San'!$B$1:$V$2048,16,FALSE)</f>
        <v>0</v>
      </c>
      <c r="V980" s="1198">
        <f>VLOOKUP($D980,'NI-San'!$B$1:$V$2048,17,FALSE)</f>
        <v>0</v>
      </c>
      <c r="W980" s="1198">
        <f>VLOOKUP($D980,'NI-San'!$B$1:$V$2048,18,FALSE)</f>
        <v>0</v>
      </c>
      <c r="X980" s="1198">
        <f>VLOOKUP($D980,'NI-San'!$B$1:$V$2048,19,FALSE)</f>
        <v>0</v>
      </c>
    </row>
    <row r="981" spans="1:24" hidden="1">
      <c r="A981" s="505"/>
      <c r="B981" s="505"/>
      <c r="C981" s="505"/>
      <c r="D981" s="1198" t="s">
        <v>2469</v>
      </c>
      <c r="E981" s="1199" t="s">
        <v>70</v>
      </c>
      <c r="F981" s="1202"/>
      <c r="G981" s="1202"/>
      <c r="H981" s="1205" t="s">
        <v>2461</v>
      </c>
      <c r="I981" s="1202" t="s">
        <v>53</v>
      </c>
      <c r="J981" s="1202" t="s">
        <v>1917</v>
      </c>
      <c r="K981" s="1202" t="s">
        <v>1917</v>
      </c>
      <c r="L981" s="1202" t="s">
        <v>1918</v>
      </c>
      <c r="M981" s="1202" t="s">
        <v>2143</v>
      </c>
      <c r="N981" s="1202" t="s">
        <v>2470</v>
      </c>
      <c r="O981" s="1203" t="s">
        <v>73</v>
      </c>
      <c r="P981" s="1203" t="s">
        <v>73</v>
      </c>
      <c r="Q981" s="1203" t="s">
        <v>73</v>
      </c>
      <c r="R981" s="1203" t="s">
        <v>73</v>
      </c>
      <c r="S981" s="1198">
        <f>VLOOKUP($D981,'NI-San'!$B$1:$V$2048,12,FALSE)</f>
        <v>0</v>
      </c>
      <c r="T981" s="1198">
        <f>VLOOKUP($D981,'NI-San'!$B$1:$V$2048,13,FALSE)</f>
        <v>0</v>
      </c>
      <c r="U981" s="1198">
        <f>VLOOKUP($D981,'NI-San'!$B$1:$V$2048,16,FALSE)</f>
        <v>0</v>
      </c>
      <c r="V981" s="1198">
        <f>VLOOKUP($D981,'NI-San'!$B$1:$V$2048,17,FALSE)</f>
        <v>0</v>
      </c>
      <c r="W981" s="1198">
        <f>VLOOKUP($D981,'NI-San'!$B$1:$V$2048,18,FALSE)</f>
        <v>0</v>
      </c>
      <c r="X981" s="1198">
        <f>VLOOKUP($D981,'NI-San'!$B$1:$V$2048,19,FALSE)</f>
        <v>0</v>
      </c>
    </row>
    <row r="982" spans="1:24" hidden="1">
      <c r="A982" s="505"/>
      <c r="B982" s="505"/>
      <c r="C982" s="505"/>
      <c r="D982" s="1198" t="s">
        <v>2471</v>
      </c>
      <c r="E982" s="1199" t="s">
        <v>70</v>
      </c>
      <c r="F982" s="1202"/>
      <c r="G982" s="1202"/>
      <c r="H982" s="1205" t="s">
        <v>2461</v>
      </c>
      <c r="I982" s="1202" t="s">
        <v>53</v>
      </c>
      <c r="J982" s="1202" t="s">
        <v>1917</v>
      </c>
      <c r="K982" s="1202" t="s">
        <v>1917</v>
      </c>
      <c r="L982" s="1202" t="s">
        <v>1918</v>
      </c>
      <c r="M982" s="1202" t="s">
        <v>2143</v>
      </c>
      <c r="N982" s="1202" t="s">
        <v>2472</v>
      </c>
      <c r="O982" s="1203" t="s">
        <v>73</v>
      </c>
      <c r="P982" s="1203" t="s">
        <v>73</v>
      </c>
      <c r="Q982" s="1203" t="s">
        <v>73</v>
      </c>
      <c r="R982" s="1203" t="s">
        <v>73</v>
      </c>
      <c r="S982" s="1198">
        <f>VLOOKUP($D982,'NI-San'!$B$1:$V$2048,12,FALSE)</f>
        <v>0</v>
      </c>
      <c r="T982" s="1198">
        <f>VLOOKUP($D982,'NI-San'!$B$1:$V$2048,13,FALSE)</f>
        <v>0</v>
      </c>
      <c r="U982" s="1198">
        <f>VLOOKUP($D982,'NI-San'!$B$1:$V$2048,16,FALSE)</f>
        <v>0</v>
      </c>
      <c r="V982" s="1198">
        <f>VLOOKUP($D982,'NI-San'!$B$1:$V$2048,17,FALSE)</f>
        <v>0</v>
      </c>
      <c r="W982" s="1198">
        <f>VLOOKUP($D982,'NI-San'!$B$1:$V$2048,18,FALSE)</f>
        <v>0</v>
      </c>
      <c r="X982" s="1198">
        <f>VLOOKUP($D982,'NI-San'!$B$1:$V$2048,19,FALSE)</f>
        <v>0</v>
      </c>
    </row>
    <row r="983" spans="1:24" hidden="1">
      <c r="A983" s="505"/>
      <c r="B983" s="505"/>
      <c r="C983" s="505"/>
      <c r="D983" s="1198" t="s">
        <v>2473</v>
      </c>
      <c r="E983" s="1199" t="s">
        <v>70</v>
      </c>
      <c r="F983" s="1202"/>
      <c r="G983" s="1202"/>
      <c r="H983" s="1205" t="s">
        <v>2461</v>
      </c>
      <c r="I983" s="1202" t="s">
        <v>53</v>
      </c>
      <c r="J983" s="1202" t="s">
        <v>1917</v>
      </c>
      <c r="K983" s="1202" t="s">
        <v>1917</v>
      </c>
      <c r="L983" s="1202" t="s">
        <v>1918</v>
      </c>
      <c r="M983" s="1202" t="s">
        <v>2143</v>
      </c>
      <c r="N983" s="1202" t="s">
        <v>2474</v>
      </c>
      <c r="O983" s="1203" t="s">
        <v>73</v>
      </c>
      <c r="P983" s="1203" t="s">
        <v>73</v>
      </c>
      <c r="Q983" s="1203" t="s">
        <v>73</v>
      </c>
      <c r="R983" s="1203" t="s">
        <v>73</v>
      </c>
      <c r="S983" s="1198">
        <f>VLOOKUP($D983,'NI-San'!$B$1:$V$2048,12,FALSE)</f>
        <v>0</v>
      </c>
      <c r="T983" s="1198">
        <f>VLOOKUP($D983,'NI-San'!$B$1:$V$2048,13,FALSE)</f>
        <v>0</v>
      </c>
      <c r="U983" s="1198">
        <f>VLOOKUP($D983,'NI-San'!$B$1:$V$2048,16,FALSE)</f>
        <v>0</v>
      </c>
      <c r="V983" s="1198">
        <f>VLOOKUP($D983,'NI-San'!$B$1:$V$2048,17,FALSE)</f>
        <v>0</v>
      </c>
      <c r="W983" s="1198">
        <f>VLOOKUP($D983,'NI-San'!$B$1:$V$2048,18,FALSE)</f>
        <v>0</v>
      </c>
      <c r="X983" s="1198">
        <f>VLOOKUP($D983,'NI-San'!$B$1:$V$2048,19,FALSE)</f>
        <v>0</v>
      </c>
    </row>
    <row r="984" spans="1:24" hidden="1">
      <c r="A984" s="505"/>
      <c r="B984" s="505"/>
      <c r="C984" s="505"/>
      <c r="D984" s="1198" t="s">
        <v>2475</v>
      </c>
      <c r="E984" s="1199" t="s">
        <v>70</v>
      </c>
      <c r="F984" s="1202"/>
      <c r="G984" s="1202"/>
      <c r="H984" s="1205" t="s">
        <v>2461</v>
      </c>
      <c r="I984" s="1202" t="s">
        <v>53</v>
      </c>
      <c r="J984" s="1202" t="s">
        <v>1917</v>
      </c>
      <c r="K984" s="1202" t="s">
        <v>1917</v>
      </c>
      <c r="L984" s="1202" t="s">
        <v>1918</v>
      </c>
      <c r="M984" s="1202" t="s">
        <v>2143</v>
      </c>
      <c r="N984" s="1202" t="s">
        <v>2476</v>
      </c>
      <c r="O984" s="1203" t="s">
        <v>73</v>
      </c>
      <c r="P984" s="1203" t="s">
        <v>73</v>
      </c>
      <c r="Q984" s="1203" t="s">
        <v>73</v>
      </c>
      <c r="R984" s="1203" t="s">
        <v>73</v>
      </c>
      <c r="S984" s="1198">
        <f>VLOOKUP($D984,'NI-San'!$B$1:$V$2048,12,FALSE)</f>
        <v>0</v>
      </c>
      <c r="T984" s="1198">
        <f>VLOOKUP($D984,'NI-San'!$B$1:$V$2048,13,FALSE)</f>
        <v>0</v>
      </c>
      <c r="U984" s="1198">
        <f>VLOOKUP($D984,'NI-San'!$B$1:$V$2048,16,FALSE)</f>
        <v>0</v>
      </c>
      <c r="V984" s="1198">
        <f>VLOOKUP($D984,'NI-San'!$B$1:$V$2048,17,FALSE)</f>
        <v>0</v>
      </c>
      <c r="W984" s="1198">
        <f>VLOOKUP($D984,'NI-San'!$B$1:$V$2048,18,FALSE)</f>
        <v>0</v>
      </c>
      <c r="X984" s="1198">
        <f>VLOOKUP($D984,'NI-San'!$B$1:$V$2048,19,FALSE)</f>
        <v>0</v>
      </c>
    </row>
    <row r="985" spans="1:24" hidden="1">
      <c r="A985" s="505"/>
      <c r="B985" s="505"/>
      <c r="C985" s="505"/>
      <c r="D985" s="1198" t="s">
        <v>2477</v>
      </c>
      <c r="E985" s="1199" t="s">
        <v>70</v>
      </c>
      <c r="F985" s="1202"/>
      <c r="G985" s="1202"/>
      <c r="H985" s="1205" t="s">
        <v>2461</v>
      </c>
      <c r="I985" s="1202" t="s">
        <v>53</v>
      </c>
      <c r="J985" s="1202" t="s">
        <v>1917</v>
      </c>
      <c r="K985" s="1202" t="s">
        <v>1917</v>
      </c>
      <c r="L985" s="1202" t="s">
        <v>1918</v>
      </c>
      <c r="M985" s="1202" t="s">
        <v>2143</v>
      </c>
      <c r="N985" s="1202" t="s">
        <v>2478</v>
      </c>
      <c r="O985" s="1203" t="s">
        <v>73</v>
      </c>
      <c r="P985" s="1203" t="s">
        <v>73</v>
      </c>
      <c r="Q985" s="1203" t="s">
        <v>73</v>
      </c>
      <c r="R985" s="1203" t="s">
        <v>73</v>
      </c>
      <c r="S985" s="1198">
        <f>VLOOKUP($D985,'NI-San'!$B$1:$V$2048,12,FALSE)</f>
        <v>0</v>
      </c>
      <c r="T985" s="1198">
        <f>VLOOKUP($D985,'NI-San'!$B$1:$V$2048,13,FALSE)</f>
        <v>0</v>
      </c>
      <c r="U985" s="1198">
        <f>VLOOKUP($D985,'NI-San'!$B$1:$V$2048,16,FALSE)</f>
        <v>0</v>
      </c>
      <c r="V985" s="1198">
        <f>VLOOKUP($D985,'NI-San'!$B$1:$V$2048,17,FALSE)</f>
        <v>0</v>
      </c>
      <c r="W985" s="1198">
        <f>VLOOKUP($D985,'NI-San'!$B$1:$V$2048,18,FALSE)</f>
        <v>0</v>
      </c>
      <c r="X985" s="1198">
        <f>VLOOKUP($D985,'NI-San'!$B$1:$V$2048,19,FALSE)</f>
        <v>0</v>
      </c>
    </row>
    <row r="986" spans="1:24" hidden="1">
      <c r="A986" s="505"/>
      <c r="B986" s="505"/>
      <c r="C986" s="505"/>
      <c r="D986" s="1198" t="s">
        <v>2479</v>
      </c>
      <c r="E986" s="1199" t="s">
        <v>70</v>
      </c>
      <c r="F986" s="1202"/>
      <c r="G986" s="1202"/>
      <c r="H986" s="1205" t="s">
        <v>2461</v>
      </c>
      <c r="I986" s="1202" t="s">
        <v>53</v>
      </c>
      <c r="J986" s="1202" t="s">
        <v>1917</v>
      </c>
      <c r="K986" s="1202" t="s">
        <v>1917</v>
      </c>
      <c r="L986" s="1202" t="s">
        <v>1918</v>
      </c>
      <c r="M986" s="1202" t="s">
        <v>2143</v>
      </c>
      <c r="N986" s="1202" t="s">
        <v>2480</v>
      </c>
      <c r="O986" s="1203" t="s">
        <v>73</v>
      </c>
      <c r="P986" s="1203" t="s">
        <v>73</v>
      </c>
      <c r="Q986" s="1203" t="s">
        <v>73</v>
      </c>
      <c r="R986" s="1203" t="s">
        <v>73</v>
      </c>
      <c r="S986" s="1198">
        <f>VLOOKUP($D986,'NI-San'!$B$1:$V$2048,12,FALSE)</f>
        <v>0</v>
      </c>
      <c r="T986" s="1198">
        <f>VLOOKUP($D986,'NI-San'!$B$1:$V$2048,13,FALSE)</f>
        <v>0</v>
      </c>
      <c r="U986" s="1198">
        <f>VLOOKUP($D986,'NI-San'!$B$1:$V$2048,16,FALSE)</f>
        <v>0</v>
      </c>
      <c r="V986" s="1198">
        <f>VLOOKUP($D986,'NI-San'!$B$1:$V$2048,17,FALSE)</f>
        <v>0</v>
      </c>
      <c r="W986" s="1198">
        <f>VLOOKUP($D986,'NI-San'!$B$1:$V$2048,18,FALSE)</f>
        <v>0</v>
      </c>
      <c r="X986" s="1198">
        <f>VLOOKUP($D986,'NI-San'!$B$1:$V$2048,19,FALSE)</f>
        <v>0</v>
      </c>
    </row>
    <row r="987" spans="1:24" hidden="1">
      <c r="A987" s="505"/>
      <c r="B987" s="505"/>
      <c r="C987" s="505"/>
      <c r="D987" s="1198" t="s">
        <v>2481</v>
      </c>
      <c r="E987" s="1199" t="s">
        <v>70</v>
      </c>
      <c r="F987" s="1202"/>
      <c r="G987" s="1202"/>
      <c r="H987" s="1205" t="s">
        <v>2461</v>
      </c>
      <c r="I987" s="1202" t="s">
        <v>53</v>
      </c>
      <c r="J987" s="1202" t="s">
        <v>1917</v>
      </c>
      <c r="K987" s="1202" t="s">
        <v>1917</v>
      </c>
      <c r="L987" s="1202" t="s">
        <v>1918</v>
      </c>
      <c r="M987" s="1202" t="s">
        <v>2143</v>
      </c>
      <c r="N987" s="1202" t="s">
        <v>2482</v>
      </c>
      <c r="O987" s="1203" t="s">
        <v>73</v>
      </c>
      <c r="P987" s="1203" t="s">
        <v>73</v>
      </c>
      <c r="Q987" s="1203" t="s">
        <v>73</v>
      </c>
      <c r="R987" s="1203" t="s">
        <v>73</v>
      </c>
      <c r="S987" s="1198">
        <f>VLOOKUP($D987,'NI-San'!$B$1:$V$2048,12,FALSE)</f>
        <v>0</v>
      </c>
      <c r="T987" s="1198">
        <f>VLOOKUP($D987,'NI-San'!$B$1:$V$2048,13,FALSE)</f>
        <v>0</v>
      </c>
      <c r="U987" s="1198">
        <f>VLOOKUP($D987,'NI-San'!$B$1:$V$2048,16,FALSE)</f>
        <v>0</v>
      </c>
      <c r="V987" s="1198">
        <f>VLOOKUP($D987,'NI-San'!$B$1:$V$2048,17,FALSE)</f>
        <v>0</v>
      </c>
      <c r="W987" s="1198">
        <f>VLOOKUP($D987,'NI-San'!$B$1:$V$2048,18,FALSE)</f>
        <v>0</v>
      </c>
      <c r="X987" s="1198">
        <f>VLOOKUP($D987,'NI-San'!$B$1:$V$2048,19,FALSE)</f>
        <v>0</v>
      </c>
    </row>
    <row r="988" spans="1:24" hidden="1">
      <c r="A988" s="505"/>
      <c r="B988" s="505"/>
      <c r="C988" s="505"/>
      <c r="D988" s="1198" t="s">
        <v>2483</v>
      </c>
      <c r="E988" s="1199" t="s">
        <v>70</v>
      </c>
      <c r="F988" s="1202"/>
      <c r="G988" s="1202"/>
      <c r="H988" s="1205" t="s">
        <v>2461</v>
      </c>
      <c r="I988" s="1202" t="s">
        <v>53</v>
      </c>
      <c r="J988" s="1202" t="s">
        <v>1917</v>
      </c>
      <c r="K988" s="1202" t="s">
        <v>1917</v>
      </c>
      <c r="L988" s="1202" t="s">
        <v>1918</v>
      </c>
      <c r="M988" s="1202" t="s">
        <v>2143</v>
      </c>
      <c r="N988" s="1202" t="s">
        <v>2484</v>
      </c>
      <c r="O988" s="1203" t="s">
        <v>73</v>
      </c>
      <c r="P988" s="1203" t="s">
        <v>73</v>
      </c>
      <c r="Q988" s="1203" t="s">
        <v>73</v>
      </c>
      <c r="R988" s="1203" t="s">
        <v>73</v>
      </c>
      <c r="S988" s="1198">
        <f>VLOOKUP($D988,'NI-San'!$B$1:$V$2048,12,FALSE)</f>
        <v>0</v>
      </c>
      <c r="T988" s="1198">
        <f>VLOOKUP($D988,'NI-San'!$B$1:$V$2048,13,FALSE)</f>
        <v>0</v>
      </c>
      <c r="U988" s="1198">
        <f>VLOOKUP($D988,'NI-San'!$B$1:$V$2048,16,FALSE)</f>
        <v>0</v>
      </c>
      <c r="V988" s="1198">
        <f>VLOOKUP($D988,'NI-San'!$B$1:$V$2048,17,FALSE)</f>
        <v>0</v>
      </c>
      <c r="W988" s="1198">
        <f>VLOOKUP($D988,'NI-San'!$B$1:$V$2048,18,FALSE)</f>
        <v>0</v>
      </c>
      <c r="X988" s="1198">
        <f>VLOOKUP($D988,'NI-San'!$B$1:$V$2048,19,FALSE)</f>
        <v>0</v>
      </c>
    </row>
    <row r="989" spans="1:24" hidden="1">
      <c r="A989" s="505"/>
      <c r="B989" s="505"/>
      <c r="C989" s="505"/>
      <c r="D989" s="1198" t="s">
        <v>2485</v>
      </c>
      <c r="E989" s="1199" t="s">
        <v>70</v>
      </c>
      <c r="F989" s="1202"/>
      <c r="G989" s="1202"/>
      <c r="H989" s="1205" t="s">
        <v>2486</v>
      </c>
      <c r="I989" s="1202" t="s">
        <v>53</v>
      </c>
      <c r="J989" s="1202" t="s">
        <v>1917</v>
      </c>
      <c r="K989" s="1202" t="s">
        <v>1917</v>
      </c>
      <c r="L989" s="1202" t="s">
        <v>1918</v>
      </c>
      <c r="M989" s="1202" t="s">
        <v>2143</v>
      </c>
      <c r="N989" s="1202" t="s">
        <v>2487</v>
      </c>
      <c r="O989" s="1203" t="s">
        <v>73</v>
      </c>
      <c r="P989" s="1203" t="s">
        <v>73</v>
      </c>
      <c r="Q989" s="1203" t="s">
        <v>73</v>
      </c>
      <c r="R989" s="1203" t="s">
        <v>73</v>
      </c>
      <c r="S989" s="1198">
        <f>VLOOKUP($D989,'NI-San'!$B$1:$V$2048,12,FALSE)</f>
        <v>0</v>
      </c>
      <c r="T989" s="1198">
        <f>VLOOKUP($D989,'NI-San'!$B$1:$V$2048,13,FALSE)</f>
        <v>0</v>
      </c>
      <c r="U989" s="1198">
        <f>VLOOKUP($D989,'NI-San'!$B$1:$V$2048,16,FALSE)</f>
        <v>0</v>
      </c>
      <c r="V989" s="1198">
        <f>VLOOKUP($D989,'NI-San'!$B$1:$V$2048,17,FALSE)</f>
        <v>0</v>
      </c>
      <c r="W989" s="1198">
        <f>VLOOKUP($D989,'NI-San'!$B$1:$V$2048,18,FALSE)</f>
        <v>0</v>
      </c>
      <c r="X989" s="1198">
        <f>VLOOKUP($D989,'NI-San'!$B$1:$V$2048,19,FALSE)</f>
        <v>0</v>
      </c>
    </row>
    <row r="990" spans="1:24" hidden="1">
      <c r="A990" s="505"/>
      <c r="B990" s="505"/>
      <c r="C990" s="505"/>
      <c r="D990" s="1198" t="s">
        <v>2488</v>
      </c>
      <c r="E990" s="1199" t="s">
        <v>70</v>
      </c>
      <c r="F990" s="1202"/>
      <c r="G990" s="1202"/>
      <c r="H990" s="1205" t="s">
        <v>2486</v>
      </c>
      <c r="I990" s="1202" t="s">
        <v>53</v>
      </c>
      <c r="J990" s="1202" t="s">
        <v>1917</v>
      </c>
      <c r="K990" s="1202" t="s">
        <v>1917</v>
      </c>
      <c r="L990" s="1202" t="s">
        <v>1918</v>
      </c>
      <c r="M990" s="1202" t="s">
        <v>2143</v>
      </c>
      <c r="N990" s="1202" t="s">
        <v>2489</v>
      </c>
      <c r="O990" s="1203" t="s">
        <v>73</v>
      </c>
      <c r="P990" s="1203" t="s">
        <v>73</v>
      </c>
      <c r="Q990" s="1203" t="s">
        <v>73</v>
      </c>
      <c r="R990" s="1203" t="s">
        <v>73</v>
      </c>
      <c r="S990" s="1198">
        <f>VLOOKUP($D990,'NI-San'!$B$1:$V$2048,12,FALSE)</f>
        <v>0</v>
      </c>
      <c r="T990" s="1198">
        <f>VLOOKUP($D990,'NI-San'!$B$1:$V$2048,13,FALSE)</f>
        <v>0</v>
      </c>
      <c r="U990" s="1198">
        <f>VLOOKUP($D990,'NI-San'!$B$1:$V$2048,16,FALSE)</f>
        <v>0</v>
      </c>
      <c r="V990" s="1198">
        <f>VLOOKUP($D990,'NI-San'!$B$1:$V$2048,17,FALSE)</f>
        <v>0</v>
      </c>
      <c r="W990" s="1198">
        <f>VLOOKUP($D990,'NI-San'!$B$1:$V$2048,18,FALSE)</f>
        <v>0</v>
      </c>
      <c r="X990" s="1198">
        <f>VLOOKUP($D990,'NI-San'!$B$1:$V$2048,19,FALSE)</f>
        <v>0</v>
      </c>
    </row>
    <row r="991" spans="1:24" hidden="1">
      <c r="A991" s="505"/>
      <c r="B991" s="505"/>
      <c r="C991" s="505"/>
      <c r="D991" s="1198" t="s">
        <v>2490</v>
      </c>
      <c r="E991" s="1199" t="s">
        <v>70</v>
      </c>
      <c r="F991" s="1202"/>
      <c r="G991" s="1202"/>
      <c r="H991" s="1205" t="s">
        <v>2486</v>
      </c>
      <c r="I991" s="1202" t="s">
        <v>53</v>
      </c>
      <c r="J991" s="1202" t="s">
        <v>1917</v>
      </c>
      <c r="K991" s="1202" t="s">
        <v>1917</v>
      </c>
      <c r="L991" s="1202" t="s">
        <v>1918</v>
      </c>
      <c r="M991" s="1202" t="s">
        <v>2143</v>
      </c>
      <c r="N991" s="1202" t="s">
        <v>2491</v>
      </c>
      <c r="O991" s="1203" t="s">
        <v>73</v>
      </c>
      <c r="P991" s="1203" t="s">
        <v>73</v>
      </c>
      <c r="Q991" s="1203" t="s">
        <v>73</v>
      </c>
      <c r="R991" s="1203" t="s">
        <v>73</v>
      </c>
      <c r="S991" s="1198">
        <f>VLOOKUP($D991,'NI-San'!$B$1:$V$2048,12,FALSE)</f>
        <v>0</v>
      </c>
      <c r="T991" s="1198">
        <f>VLOOKUP($D991,'NI-San'!$B$1:$V$2048,13,FALSE)</f>
        <v>0</v>
      </c>
      <c r="U991" s="1198">
        <f>VLOOKUP($D991,'NI-San'!$B$1:$V$2048,16,FALSE)</f>
        <v>0</v>
      </c>
      <c r="V991" s="1198">
        <f>VLOOKUP($D991,'NI-San'!$B$1:$V$2048,17,FALSE)</f>
        <v>0</v>
      </c>
      <c r="W991" s="1198">
        <f>VLOOKUP($D991,'NI-San'!$B$1:$V$2048,18,FALSE)</f>
        <v>0</v>
      </c>
      <c r="X991" s="1198">
        <f>VLOOKUP($D991,'NI-San'!$B$1:$V$2048,19,FALSE)</f>
        <v>0</v>
      </c>
    </row>
    <row r="992" spans="1:24" hidden="1">
      <c r="A992" s="505"/>
      <c r="B992" s="505"/>
      <c r="C992" s="505"/>
      <c r="D992" s="1198" t="s">
        <v>2492</v>
      </c>
      <c r="E992" s="1199" t="s">
        <v>70</v>
      </c>
      <c r="F992" s="1202"/>
      <c r="G992" s="1202"/>
      <c r="H992" s="1205" t="s">
        <v>2486</v>
      </c>
      <c r="I992" s="1202" t="s">
        <v>53</v>
      </c>
      <c r="J992" s="1202" t="s">
        <v>1917</v>
      </c>
      <c r="K992" s="1202" t="s">
        <v>1917</v>
      </c>
      <c r="L992" s="1202" t="s">
        <v>1918</v>
      </c>
      <c r="M992" s="1202" t="s">
        <v>2143</v>
      </c>
      <c r="N992" s="1202" t="s">
        <v>2493</v>
      </c>
      <c r="O992" s="1203" t="s">
        <v>73</v>
      </c>
      <c r="P992" s="1203" t="s">
        <v>73</v>
      </c>
      <c r="Q992" s="1203" t="s">
        <v>73</v>
      </c>
      <c r="R992" s="1203" t="s">
        <v>73</v>
      </c>
      <c r="S992" s="1198">
        <f>VLOOKUP($D992,'NI-San'!$B$1:$V$2048,12,FALSE)</f>
        <v>0</v>
      </c>
      <c r="T992" s="1198">
        <f>VLOOKUP($D992,'NI-San'!$B$1:$V$2048,13,FALSE)</f>
        <v>0</v>
      </c>
      <c r="U992" s="1198">
        <f>VLOOKUP($D992,'NI-San'!$B$1:$V$2048,16,FALSE)</f>
        <v>0</v>
      </c>
      <c r="V992" s="1198">
        <f>VLOOKUP($D992,'NI-San'!$B$1:$V$2048,17,FALSE)</f>
        <v>0</v>
      </c>
      <c r="W992" s="1198">
        <f>VLOOKUP($D992,'NI-San'!$B$1:$V$2048,18,FALSE)</f>
        <v>0</v>
      </c>
      <c r="X992" s="1198">
        <f>VLOOKUP($D992,'NI-San'!$B$1:$V$2048,19,FALSE)</f>
        <v>0</v>
      </c>
    </row>
    <row r="993" spans="1:24" hidden="1">
      <c r="A993" s="505"/>
      <c r="B993" s="505"/>
      <c r="C993" s="505"/>
      <c r="D993" s="1198" t="s">
        <v>2494</v>
      </c>
      <c r="E993" s="1199" t="s">
        <v>70</v>
      </c>
      <c r="F993" s="1202"/>
      <c r="G993" s="1202"/>
      <c r="H993" s="1205" t="s">
        <v>2486</v>
      </c>
      <c r="I993" s="1202" t="s">
        <v>53</v>
      </c>
      <c r="J993" s="1202" t="s">
        <v>1917</v>
      </c>
      <c r="K993" s="1202" t="s">
        <v>1917</v>
      </c>
      <c r="L993" s="1202" t="s">
        <v>1918</v>
      </c>
      <c r="M993" s="1202" t="s">
        <v>2143</v>
      </c>
      <c r="N993" s="1202" t="s">
        <v>2495</v>
      </c>
      <c r="O993" s="1203" t="s">
        <v>73</v>
      </c>
      <c r="P993" s="1203" t="s">
        <v>73</v>
      </c>
      <c r="Q993" s="1203" t="s">
        <v>73</v>
      </c>
      <c r="R993" s="1203" t="s">
        <v>73</v>
      </c>
      <c r="S993" s="1198">
        <f>VLOOKUP($D993,'NI-San'!$B$1:$V$2048,12,FALSE)</f>
        <v>0</v>
      </c>
      <c r="T993" s="1198">
        <f>VLOOKUP($D993,'NI-San'!$B$1:$V$2048,13,FALSE)</f>
        <v>0</v>
      </c>
      <c r="U993" s="1198">
        <f>VLOOKUP($D993,'NI-San'!$B$1:$V$2048,16,FALSE)</f>
        <v>0</v>
      </c>
      <c r="V993" s="1198">
        <f>VLOOKUP($D993,'NI-San'!$B$1:$V$2048,17,FALSE)</f>
        <v>0</v>
      </c>
      <c r="W993" s="1198">
        <f>VLOOKUP($D993,'NI-San'!$B$1:$V$2048,18,FALSE)</f>
        <v>0</v>
      </c>
      <c r="X993" s="1198">
        <f>VLOOKUP($D993,'NI-San'!$B$1:$V$2048,19,FALSE)</f>
        <v>0</v>
      </c>
    </row>
    <row r="994" spans="1:24" hidden="1">
      <c r="A994" s="505"/>
      <c r="B994" s="505"/>
      <c r="C994" s="505"/>
      <c r="D994" s="1198" t="s">
        <v>2496</v>
      </c>
      <c r="E994" s="1199" t="s">
        <v>70</v>
      </c>
      <c r="F994" s="1202"/>
      <c r="G994" s="1202"/>
      <c r="H994" s="1205" t="s">
        <v>2486</v>
      </c>
      <c r="I994" s="1202" t="s">
        <v>53</v>
      </c>
      <c r="J994" s="1202" t="s">
        <v>1917</v>
      </c>
      <c r="K994" s="1202" t="s">
        <v>1917</v>
      </c>
      <c r="L994" s="1202" t="s">
        <v>1918</v>
      </c>
      <c r="M994" s="1202" t="s">
        <v>2143</v>
      </c>
      <c r="N994" s="1202" t="s">
        <v>2497</v>
      </c>
      <c r="O994" s="1203" t="s">
        <v>73</v>
      </c>
      <c r="P994" s="1203" t="s">
        <v>73</v>
      </c>
      <c r="Q994" s="1203" t="s">
        <v>73</v>
      </c>
      <c r="R994" s="1203" t="s">
        <v>73</v>
      </c>
      <c r="S994" s="1198">
        <f>VLOOKUP($D994,'NI-San'!$B$1:$V$2048,12,FALSE)</f>
        <v>0</v>
      </c>
      <c r="T994" s="1198">
        <f>VLOOKUP($D994,'NI-San'!$B$1:$V$2048,13,FALSE)</f>
        <v>0</v>
      </c>
      <c r="U994" s="1198">
        <f>VLOOKUP($D994,'NI-San'!$B$1:$V$2048,16,FALSE)</f>
        <v>0</v>
      </c>
      <c r="V994" s="1198">
        <f>VLOOKUP($D994,'NI-San'!$B$1:$V$2048,17,FALSE)</f>
        <v>0</v>
      </c>
      <c r="W994" s="1198">
        <f>VLOOKUP($D994,'NI-San'!$B$1:$V$2048,18,FALSE)</f>
        <v>0</v>
      </c>
      <c r="X994" s="1198">
        <f>VLOOKUP($D994,'NI-San'!$B$1:$V$2048,19,FALSE)</f>
        <v>0</v>
      </c>
    </row>
    <row r="995" spans="1:24" hidden="1">
      <c r="A995" s="505"/>
      <c r="B995" s="505"/>
      <c r="C995" s="505"/>
      <c r="D995" s="1198" t="s">
        <v>2498</v>
      </c>
      <c r="E995" s="1199" t="s">
        <v>70</v>
      </c>
      <c r="F995" s="1202"/>
      <c r="G995" s="1202"/>
      <c r="H995" s="1205" t="s">
        <v>2486</v>
      </c>
      <c r="I995" s="1202" t="s">
        <v>53</v>
      </c>
      <c r="J995" s="1202" t="s">
        <v>1917</v>
      </c>
      <c r="K995" s="1202" t="s">
        <v>1917</v>
      </c>
      <c r="L995" s="1202" t="s">
        <v>1918</v>
      </c>
      <c r="M995" s="1202" t="s">
        <v>2143</v>
      </c>
      <c r="N995" s="1202" t="s">
        <v>2499</v>
      </c>
      <c r="O995" s="1203" t="s">
        <v>73</v>
      </c>
      <c r="P995" s="1203" t="s">
        <v>73</v>
      </c>
      <c r="Q995" s="1203" t="s">
        <v>73</v>
      </c>
      <c r="R995" s="1203" t="s">
        <v>73</v>
      </c>
      <c r="S995" s="1198">
        <f>VLOOKUP($D995,'NI-San'!$B$1:$V$2048,12,FALSE)</f>
        <v>0</v>
      </c>
      <c r="T995" s="1198">
        <f>VLOOKUP($D995,'NI-San'!$B$1:$V$2048,13,FALSE)</f>
        <v>0</v>
      </c>
      <c r="U995" s="1198">
        <f>VLOOKUP($D995,'NI-San'!$B$1:$V$2048,16,FALSE)</f>
        <v>0</v>
      </c>
      <c r="V995" s="1198">
        <f>VLOOKUP($D995,'NI-San'!$B$1:$V$2048,17,FALSE)</f>
        <v>0</v>
      </c>
      <c r="W995" s="1198">
        <f>VLOOKUP($D995,'NI-San'!$B$1:$V$2048,18,FALSE)</f>
        <v>0</v>
      </c>
      <c r="X995" s="1198">
        <f>VLOOKUP($D995,'NI-San'!$B$1:$V$2048,19,FALSE)</f>
        <v>0</v>
      </c>
    </row>
    <row r="996" spans="1:24" hidden="1">
      <c r="A996" s="505"/>
      <c r="B996" s="505"/>
      <c r="C996" s="505"/>
      <c r="D996" s="1198" t="s">
        <v>2500</v>
      </c>
      <c r="E996" s="1199" t="s">
        <v>70</v>
      </c>
      <c r="F996" s="1202"/>
      <c r="G996" s="1202"/>
      <c r="H996" s="1205" t="s">
        <v>2486</v>
      </c>
      <c r="I996" s="1202" t="s">
        <v>53</v>
      </c>
      <c r="J996" s="1202" t="s">
        <v>1917</v>
      </c>
      <c r="K996" s="1202" t="s">
        <v>1917</v>
      </c>
      <c r="L996" s="1202" t="s">
        <v>1918</v>
      </c>
      <c r="M996" s="1202" t="s">
        <v>2143</v>
      </c>
      <c r="N996" s="1202" t="s">
        <v>2501</v>
      </c>
      <c r="O996" s="1203" t="s">
        <v>73</v>
      </c>
      <c r="P996" s="1203" t="s">
        <v>73</v>
      </c>
      <c r="Q996" s="1203" t="s">
        <v>73</v>
      </c>
      <c r="R996" s="1203" t="s">
        <v>73</v>
      </c>
      <c r="S996" s="1198">
        <f>VLOOKUP($D996,'NI-San'!$B$1:$V$2048,12,FALSE)</f>
        <v>0</v>
      </c>
      <c r="T996" s="1198">
        <f>VLOOKUP($D996,'NI-San'!$B$1:$V$2048,13,FALSE)</f>
        <v>0</v>
      </c>
      <c r="U996" s="1198">
        <f>VLOOKUP($D996,'NI-San'!$B$1:$V$2048,16,FALSE)</f>
        <v>0</v>
      </c>
      <c r="V996" s="1198">
        <f>VLOOKUP($D996,'NI-San'!$B$1:$V$2048,17,FALSE)</f>
        <v>0</v>
      </c>
      <c r="W996" s="1198">
        <f>VLOOKUP($D996,'NI-San'!$B$1:$V$2048,18,FALSE)</f>
        <v>0</v>
      </c>
      <c r="X996" s="1198">
        <f>VLOOKUP($D996,'NI-San'!$B$1:$V$2048,19,FALSE)</f>
        <v>0</v>
      </c>
    </row>
    <row r="997" spans="1:24" hidden="1">
      <c r="A997" s="505"/>
      <c r="B997" s="505"/>
      <c r="C997" s="505"/>
      <c r="D997" s="1198" t="s">
        <v>2502</v>
      </c>
      <c r="E997" s="1199" t="s">
        <v>70</v>
      </c>
      <c r="F997" s="1202"/>
      <c r="G997" s="1202"/>
      <c r="H997" s="1205" t="s">
        <v>2486</v>
      </c>
      <c r="I997" s="1202" t="s">
        <v>53</v>
      </c>
      <c r="J997" s="1202" t="s">
        <v>1917</v>
      </c>
      <c r="K997" s="1202" t="s">
        <v>1917</v>
      </c>
      <c r="L997" s="1202" t="s">
        <v>1918</v>
      </c>
      <c r="M997" s="1202" t="s">
        <v>2143</v>
      </c>
      <c r="N997" s="1202" t="s">
        <v>2503</v>
      </c>
      <c r="O997" s="1203" t="s">
        <v>73</v>
      </c>
      <c r="P997" s="1203" t="s">
        <v>73</v>
      </c>
      <c r="Q997" s="1203" t="s">
        <v>73</v>
      </c>
      <c r="R997" s="1203" t="s">
        <v>73</v>
      </c>
      <c r="S997" s="1198">
        <f>VLOOKUP($D997,'NI-San'!$B$1:$V$2048,12,FALSE)</f>
        <v>0</v>
      </c>
      <c r="T997" s="1198">
        <f>VLOOKUP($D997,'NI-San'!$B$1:$V$2048,13,FALSE)</f>
        <v>0</v>
      </c>
      <c r="U997" s="1198">
        <f>VLOOKUP($D997,'NI-San'!$B$1:$V$2048,16,FALSE)</f>
        <v>0</v>
      </c>
      <c r="V997" s="1198">
        <f>VLOOKUP($D997,'NI-San'!$B$1:$V$2048,17,FALSE)</f>
        <v>0</v>
      </c>
      <c r="W997" s="1198">
        <f>VLOOKUP($D997,'NI-San'!$B$1:$V$2048,18,FALSE)</f>
        <v>0</v>
      </c>
      <c r="X997" s="1198">
        <f>VLOOKUP($D997,'NI-San'!$B$1:$V$2048,19,FALSE)</f>
        <v>0</v>
      </c>
    </row>
    <row r="998" spans="1:24" hidden="1">
      <c r="A998" s="505"/>
      <c r="B998" s="505"/>
      <c r="C998" s="505"/>
      <c r="D998" s="1198" t="s">
        <v>2504</v>
      </c>
      <c r="E998" s="1199" t="s">
        <v>70</v>
      </c>
      <c r="F998" s="1202"/>
      <c r="G998" s="1202"/>
      <c r="H998" s="1205" t="s">
        <v>2486</v>
      </c>
      <c r="I998" s="1202" t="s">
        <v>53</v>
      </c>
      <c r="J998" s="1202" t="s">
        <v>1917</v>
      </c>
      <c r="K998" s="1202" t="s">
        <v>1917</v>
      </c>
      <c r="L998" s="1202" t="s">
        <v>1918</v>
      </c>
      <c r="M998" s="1202" t="s">
        <v>2143</v>
      </c>
      <c r="N998" s="1202" t="s">
        <v>2505</v>
      </c>
      <c r="O998" s="1203" t="s">
        <v>73</v>
      </c>
      <c r="P998" s="1203" t="s">
        <v>73</v>
      </c>
      <c r="Q998" s="1203" t="s">
        <v>73</v>
      </c>
      <c r="R998" s="1203" t="s">
        <v>73</v>
      </c>
      <c r="S998" s="1198">
        <f>VLOOKUP($D998,'NI-San'!$B$1:$V$2048,12,FALSE)</f>
        <v>0</v>
      </c>
      <c r="T998" s="1198">
        <f>VLOOKUP($D998,'NI-San'!$B$1:$V$2048,13,FALSE)</f>
        <v>0</v>
      </c>
      <c r="U998" s="1198">
        <f>VLOOKUP($D998,'NI-San'!$B$1:$V$2048,16,FALSE)</f>
        <v>0</v>
      </c>
      <c r="V998" s="1198">
        <f>VLOOKUP($D998,'NI-San'!$B$1:$V$2048,17,FALSE)</f>
        <v>0</v>
      </c>
      <c r="W998" s="1198">
        <f>VLOOKUP($D998,'NI-San'!$B$1:$V$2048,18,FALSE)</f>
        <v>0</v>
      </c>
      <c r="X998" s="1198">
        <f>VLOOKUP($D998,'NI-San'!$B$1:$V$2048,19,FALSE)</f>
        <v>0</v>
      </c>
    </row>
    <row r="999" spans="1:24" hidden="1">
      <c r="A999" s="505"/>
      <c r="B999" s="505"/>
      <c r="C999" s="505"/>
      <c r="D999" s="1198" t="s">
        <v>2506</v>
      </c>
      <c r="E999" s="1199" t="s">
        <v>70</v>
      </c>
      <c r="F999" s="1202"/>
      <c r="G999" s="1202"/>
      <c r="H999" s="1205" t="s">
        <v>2486</v>
      </c>
      <c r="I999" s="1202" t="s">
        <v>53</v>
      </c>
      <c r="J999" s="1202" t="s">
        <v>1917</v>
      </c>
      <c r="K999" s="1202" t="s">
        <v>1917</v>
      </c>
      <c r="L999" s="1202" t="s">
        <v>1918</v>
      </c>
      <c r="M999" s="1202" t="s">
        <v>2143</v>
      </c>
      <c r="N999" s="1202" t="s">
        <v>2507</v>
      </c>
      <c r="O999" s="1203" t="s">
        <v>73</v>
      </c>
      <c r="P999" s="1203" t="s">
        <v>73</v>
      </c>
      <c r="Q999" s="1203" t="s">
        <v>73</v>
      </c>
      <c r="R999" s="1203" t="s">
        <v>73</v>
      </c>
      <c r="S999" s="1198">
        <f>VLOOKUP($D999,'NI-San'!$B$1:$V$2048,12,FALSE)</f>
        <v>0</v>
      </c>
      <c r="T999" s="1198">
        <f>VLOOKUP($D999,'NI-San'!$B$1:$V$2048,13,FALSE)</f>
        <v>0</v>
      </c>
      <c r="U999" s="1198">
        <f>VLOOKUP($D999,'NI-San'!$B$1:$V$2048,16,FALSE)</f>
        <v>0</v>
      </c>
      <c r="V999" s="1198">
        <f>VLOOKUP($D999,'NI-San'!$B$1:$V$2048,17,FALSE)</f>
        <v>0</v>
      </c>
      <c r="W999" s="1198">
        <f>VLOOKUP($D999,'NI-San'!$B$1:$V$2048,18,FALSE)</f>
        <v>0</v>
      </c>
      <c r="X999" s="1198">
        <f>VLOOKUP($D999,'NI-San'!$B$1:$V$2048,19,FALSE)</f>
        <v>0</v>
      </c>
    </row>
    <row r="1000" spans="1:24" hidden="1">
      <c r="A1000" s="505"/>
      <c r="B1000" s="505"/>
      <c r="C1000" s="505"/>
      <c r="D1000" s="1198" t="s">
        <v>2508</v>
      </c>
      <c r="E1000" s="1199" t="s">
        <v>70</v>
      </c>
      <c r="F1000" s="1202"/>
      <c r="G1000" s="1202"/>
      <c r="H1000" s="1205" t="s">
        <v>2486</v>
      </c>
      <c r="I1000" s="1202" t="s">
        <v>53</v>
      </c>
      <c r="J1000" s="1202" t="s">
        <v>1917</v>
      </c>
      <c r="K1000" s="1202" t="s">
        <v>1917</v>
      </c>
      <c r="L1000" s="1202" t="s">
        <v>1918</v>
      </c>
      <c r="M1000" s="1202" t="s">
        <v>2143</v>
      </c>
      <c r="N1000" s="1202" t="s">
        <v>2509</v>
      </c>
      <c r="O1000" s="1203" t="s">
        <v>73</v>
      </c>
      <c r="P1000" s="1203" t="s">
        <v>73</v>
      </c>
      <c r="Q1000" s="1203" t="s">
        <v>73</v>
      </c>
      <c r="R1000" s="1203" t="s">
        <v>73</v>
      </c>
      <c r="S1000" s="1198">
        <f>VLOOKUP($D1000,'NI-San'!$B$1:$V$2048,12,FALSE)</f>
        <v>0</v>
      </c>
      <c r="T1000" s="1198">
        <f>VLOOKUP($D1000,'NI-San'!$B$1:$V$2048,13,FALSE)</f>
        <v>0</v>
      </c>
      <c r="U1000" s="1198">
        <f>VLOOKUP($D1000,'NI-San'!$B$1:$V$2048,16,FALSE)</f>
        <v>0</v>
      </c>
      <c r="V1000" s="1198">
        <f>VLOOKUP($D1000,'NI-San'!$B$1:$V$2048,17,FALSE)</f>
        <v>0</v>
      </c>
      <c r="W1000" s="1198">
        <f>VLOOKUP($D1000,'NI-San'!$B$1:$V$2048,18,FALSE)</f>
        <v>0</v>
      </c>
      <c r="X1000" s="1198">
        <f>VLOOKUP($D1000,'NI-San'!$B$1:$V$2048,19,FALSE)</f>
        <v>0</v>
      </c>
    </row>
    <row r="1001" spans="1:24" hidden="1">
      <c r="A1001" s="505"/>
      <c r="B1001" s="505"/>
      <c r="C1001" s="505"/>
      <c r="D1001" s="1198" t="s">
        <v>2510</v>
      </c>
      <c r="E1001" s="1199" t="s">
        <v>70</v>
      </c>
      <c r="F1001" s="1202"/>
      <c r="G1001" s="1202"/>
      <c r="H1001" s="1205" t="s">
        <v>2511</v>
      </c>
      <c r="I1001" s="1202" t="s">
        <v>53</v>
      </c>
      <c r="J1001" s="1202" t="s">
        <v>1917</v>
      </c>
      <c r="K1001" s="1202" t="s">
        <v>1917</v>
      </c>
      <c r="L1001" s="1202" t="s">
        <v>1918</v>
      </c>
      <c r="M1001" s="1202" t="s">
        <v>2219</v>
      </c>
      <c r="N1001" s="1202" t="s">
        <v>2512</v>
      </c>
      <c r="O1001" s="1203" t="s">
        <v>73</v>
      </c>
      <c r="P1001" s="1203" t="s">
        <v>73</v>
      </c>
      <c r="Q1001" s="1203" t="s">
        <v>73</v>
      </c>
      <c r="R1001" s="1203" t="s">
        <v>73</v>
      </c>
      <c r="S1001" s="1198">
        <f>VLOOKUP($D1001,'NI-San'!$B$1:$V$2048,12,FALSE)</f>
        <v>2579</v>
      </c>
      <c r="T1001" s="1198">
        <f>VLOOKUP($D1001,'NI-San'!$B$1:$V$2048,13,FALSE)</f>
        <v>2589</v>
      </c>
      <c r="U1001" s="1198">
        <f>VLOOKUP($D1001,'NI-San'!$B$1:$V$2048,16,FALSE)</f>
        <v>0</v>
      </c>
      <c r="V1001" s="1198">
        <f>VLOOKUP($D1001,'NI-San'!$B$1:$V$2048,17,FALSE)</f>
        <v>0</v>
      </c>
      <c r="W1001" s="1198">
        <f>VLOOKUP($D1001,'NI-San'!$B$1:$V$2048,18,FALSE)</f>
        <v>0</v>
      </c>
      <c r="X1001" s="1198">
        <f>VLOOKUP($D1001,'NI-San'!$B$1:$V$2048,19,FALSE)</f>
        <v>0</v>
      </c>
    </row>
    <row r="1002" spans="1:24" hidden="1">
      <c r="A1002" s="505"/>
      <c r="B1002" s="505"/>
      <c r="C1002" s="505"/>
      <c r="D1002" s="1198" t="s">
        <v>2513</v>
      </c>
      <c r="E1002" s="1199" t="s">
        <v>70</v>
      </c>
      <c r="F1002" s="1202"/>
      <c r="G1002" s="1202"/>
      <c r="H1002" s="1205" t="s">
        <v>2511</v>
      </c>
      <c r="I1002" s="1202" t="s">
        <v>53</v>
      </c>
      <c r="J1002" s="1202" t="s">
        <v>1917</v>
      </c>
      <c r="K1002" s="1202" t="s">
        <v>1917</v>
      </c>
      <c r="L1002" s="1202" t="s">
        <v>1918</v>
      </c>
      <c r="M1002" s="1202" t="s">
        <v>2219</v>
      </c>
      <c r="N1002" s="1202" t="s">
        <v>2514</v>
      </c>
      <c r="O1002" s="1203" t="s">
        <v>73</v>
      </c>
      <c r="P1002" s="1203" t="s">
        <v>73</v>
      </c>
      <c r="Q1002" s="1203" t="s">
        <v>73</v>
      </c>
      <c r="R1002" s="1203" t="s">
        <v>73</v>
      </c>
      <c r="S1002" s="1198">
        <f>VLOOKUP($D1002,'NI-San'!$B$1:$V$2048,12,FALSE)</f>
        <v>12</v>
      </c>
      <c r="T1002" s="1198">
        <f>VLOOKUP($D1002,'NI-San'!$B$1:$V$2048,13,FALSE)</f>
        <v>20</v>
      </c>
      <c r="U1002" s="1198">
        <f>VLOOKUP($D1002,'NI-San'!$B$1:$V$2048,16,FALSE)</f>
        <v>0</v>
      </c>
      <c r="V1002" s="1198">
        <f>VLOOKUP($D1002,'NI-San'!$B$1:$V$2048,17,FALSE)</f>
        <v>0</v>
      </c>
      <c r="W1002" s="1198">
        <f>VLOOKUP($D1002,'NI-San'!$B$1:$V$2048,18,FALSE)</f>
        <v>0</v>
      </c>
      <c r="X1002" s="1198">
        <f>VLOOKUP($D1002,'NI-San'!$B$1:$V$2048,19,FALSE)</f>
        <v>0</v>
      </c>
    </row>
    <row r="1003" spans="1:24" hidden="1">
      <c r="A1003" s="505"/>
      <c r="B1003" s="505"/>
      <c r="C1003" s="505"/>
      <c r="D1003" s="1198" t="s">
        <v>2515</v>
      </c>
      <c r="E1003" s="1199" t="s">
        <v>70</v>
      </c>
      <c r="F1003" s="1202"/>
      <c r="G1003" s="1202"/>
      <c r="H1003" s="1205" t="s">
        <v>2511</v>
      </c>
      <c r="I1003" s="1202" t="s">
        <v>53</v>
      </c>
      <c r="J1003" s="1202" t="s">
        <v>1917</v>
      </c>
      <c r="K1003" s="1202" t="s">
        <v>1917</v>
      </c>
      <c r="L1003" s="1202" t="s">
        <v>1918</v>
      </c>
      <c r="M1003" s="1202" t="s">
        <v>2219</v>
      </c>
      <c r="N1003" s="1202" t="s">
        <v>2516</v>
      </c>
      <c r="O1003" s="1203" t="s">
        <v>73</v>
      </c>
      <c r="P1003" s="1203" t="s">
        <v>73</v>
      </c>
      <c r="Q1003" s="1203" t="s">
        <v>73</v>
      </c>
      <c r="R1003" s="1203" t="s">
        <v>73</v>
      </c>
      <c r="S1003" s="1198">
        <f>VLOOKUP($D1003,'NI-San'!$B$1:$V$2048,12,FALSE)</f>
        <v>0</v>
      </c>
      <c r="T1003" s="1198">
        <f>VLOOKUP($D1003,'NI-San'!$B$1:$V$2048,13,FALSE)</f>
        <v>0</v>
      </c>
      <c r="U1003" s="1198">
        <f>VLOOKUP($D1003,'NI-San'!$B$1:$V$2048,16,FALSE)</f>
        <v>0</v>
      </c>
      <c r="V1003" s="1198">
        <f>VLOOKUP($D1003,'NI-San'!$B$1:$V$2048,17,FALSE)</f>
        <v>0</v>
      </c>
      <c r="W1003" s="1198">
        <f>VLOOKUP($D1003,'NI-San'!$B$1:$V$2048,18,FALSE)</f>
        <v>0</v>
      </c>
      <c r="X1003" s="1198">
        <f>VLOOKUP($D1003,'NI-San'!$B$1:$V$2048,19,FALSE)</f>
        <v>0</v>
      </c>
    </row>
    <row r="1004" spans="1:24" hidden="1">
      <c r="A1004" s="505"/>
      <c r="B1004" s="505"/>
      <c r="C1004" s="505"/>
      <c r="D1004" s="1198" t="s">
        <v>2517</v>
      </c>
      <c r="E1004" s="1199" t="s">
        <v>70</v>
      </c>
      <c r="F1004" s="1202"/>
      <c r="G1004" s="1202"/>
      <c r="H1004" s="1205" t="s">
        <v>2511</v>
      </c>
      <c r="I1004" s="1202" t="s">
        <v>53</v>
      </c>
      <c r="J1004" s="1202" t="s">
        <v>1917</v>
      </c>
      <c r="K1004" s="1202" t="s">
        <v>1917</v>
      </c>
      <c r="L1004" s="1202" t="s">
        <v>1918</v>
      </c>
      <c r="M1004" s="1202" t="s">
        <v>2219</v>
      </c>
      <c r="N1004" s="1202" t="s">
        <v>2518</v>
      </c>
      <c r="O1004" s="1203" t="s">
        <v>73</v>
      </c>
      <c r="P1004" s="1203" t="s">
        <v>73</v>
      </c>
      <c r="Q1004" s="1203" t="s">
        <v>73</v>
      </c>
      <c r="R1004" s="1203" t="s">
        <v>73</v>
      </c>
      <c r="S1004" s="1198">
        <f>VLOOKUP($D1004,'NI-San'!$B$1:$V$2048,12,FALSE)</f>
        <v>68</v>
      </c>
      <c r="T1004" s="1198">
        <f>VLOOKUP($D1004,'NI-San'!$B$1:$V$2048,13,FALSE)</f>
        <v>69</v>
      </c>
      <c r="U1004" s="1198">
        <f>VLOOKUP($D1004,'NI-San'!$B$1:$V$2048,16,FALSE)</f>
        <v>0</v>
      </c>
      <c r="V1004" s="1198">
        <f>VLOOKUP($D1004,'NI-San'!$B$1:$V$2048,17,FALSE)</f>
        <v>0</v>
      </c>
      <c r="W1004" s="1198">
        <f>VLOOKUP($D1004,'NI-San'!$B$1:$V$2048,18,FALSE)</f>
        <v>0</v>
      </c>
      <c r="X1004" s="1198">
        <f>VLOOKUP($D1004,'NI-San'!$B$1:$V$2048,19,FALSE)</f>
        <v>0</v>
      </c>
    </row>
    <row r="1005" spans="1:24" hidden="1">
      <c r="A1005" s="505"/>
      <c r="B1005" s="505"/>
      <c r="C1005" s="505"/>
      <c r="D1005" s="1198" t="s">
        <v>2519</v>
      </c>
      <c r="E1005" s="1199" t="s">
        <v>70</v>
      </c>
      <c r="F1005" s="1202"/>
      <c r="G1005" s="1202"/>
      <c r="H1005" s="1205" t="s">
        <v>2511</v>
      </c>
      <c r="I1005" s="1202" t="s">
        <v>53</v>
      </c>
      <c r="J1005" s="1202" t="s">
        <v>1917</v>
      </c>
      <c r="K1005" s="1202" t="s">
        <v>1917</v>
      </c>
      <c r="L1005" s="1202" t="s">
        <v>1918</v>
      </c>
      <c r="M1005" s="1202" t="s">
        <v>2219</v>
      </c>
      <c r="N1005" s="1202" t="s">
        <v>2520</v>
      </c>
      <c r="O1005" s="1203" t="s">
        <v>73</v>
      </c>
      <c r="P1005" s="1203" t="s">
        <v>73</v>
      </c>
      <c r="Q1005" s="1203" t="s">
        <v>73</v>
      </c>
      <c r="R1005" s="1203" t="s">
        <v>73</v>
      </c>
      <c r="S1005" s="1198">
        <f>VLOOKUP($D1005,'NI-San'!$B$1:$V$2048,12,FALSE)</f>
        <v>0</v>
      </c>
      <c r="T1005" s="1198">
        <f>VLOOKUP($D1005,'NI-San'!$B$1:$V$2048,13,FALSE)</f>
        <v>0</v>
      </c>
      <c r="U1005" s="1198">
        <f>VLOOKUP($D1005,'NI-San'!$B$1:$V$2048,16,FALSE)</f>
        <v>0</v>
      </c>
      <c r="V1005" s="1198">
        <f>VLOOKUP($D1005,'NI-San'!$B$1:$V$2048,17,FALSE)</f>
        <v>0</v>
      </c>
      <c r="W1005" s="1198">
        <f>VLOOKUP($D1005,'NI-San'!$B$1:$V$2048,18,FALSE)</f>
        <v>0</v>
      </c>
      <c r="X1005" s="1198">
        <f>VLOOKUP($D1005,'NI-San'!$B$1:$V$2048,19,FALSE)</f>
        <v>0</v>
      </c>
    </row>
    <row r="1006" spans="1:24" hidden="1">
      <c r="A1006" s="505"/>
      <c r="B1006" s="505"/>
      <c r="C1006" s="505"/>
      <c r="D1006" s="1198" t="s">
        <v>2521</v>
      </c>
      <c r="E1006" s="1199" t="s">
        <v>70</v>
      </c>
      <c r="F1006" s="1202"/>
      <c r="G1006" s="1202"/>
      <c r="H1006" s="1205" t="s">
        <v>2511</v>
      </c>
      <c r="I1006" s="1202" t="s">
        <v>53</v>
      </c>
      <c r="J1006" s="1202" t="s">
        <v>1917</v>
      </c>
      <c r="K1006" s="1202" t="s">
        <v>1917</v>
      </c>
      <c r="L1006" s="1202" t="s">
        <v>1918</v>
      </c>
      <c r="M1006" s="1202" t="s">
        <v>2219</v>
      </c>
      <c r="N1006" s="1202" t="s">
        <v>2522</v>
      </c>
      <c r="O1006" s="1203" t="s">
        <v>73</v>
      </c>
      <c r="P1006" s="1203" t="s">
        <v>73</v>
      </c>
      <c r="Q1006" s="1203" t="s">
        <v>73</v>
      </c>
      <c r="R1006" s="1203" t="s">
        <v>73</v>
      </c>
      <c r="S1006" s="1198">
        <f>VLOOKUP($D1006,'NI-San'!$B$1:$V$2048,12,FALSE)</f>
        <v>70</v>
      </c>
      <c r="T1006" s="1198">
        <f>VLOOKUP($D1006,'NI-San'!$B$1:$V$2048,13,FALSE)</f>
        <v>61</v>
      </c>
      <c r="U1006" s="1198">
        <f>VLOOKUP($D1006,'NI-San'!$B$1:$V$2048,16,FALSE)</f>
        <v>0</v>
      </c>
      <c r="V1006" s="1198">
        <f>VLOOKUP($D1006,'NI-San'!$B$1:$V$2048,17,FALSE)</f>
        <v>0</v>
      </c>
      <c r="W1006" s="1198">
        <f>VLOOKUP($D1006,'NI-San'!$B$1:$V$2048,18,FALSE)</f>
        <v>0</v>
      </c>
      <c r="X1006" s="1198">
        <f>VLOOKUP($D1006,'NI-San'!$B$1:$V$2048,19,FALSE)</f>
        <v>0</v>
      </c>
    </row>
    <row r="1007" spans="1:24" hidden="1">
      <c r="A1007" s="505"/>
      <c r="B1007" s="505"/>
      <c r="C1007" s="505"/>
      <c r="D1007" s="1198" t="s">
        <v>2523</v>
      </c>
      <c r="E1007" s="1199" t="s">
        <v>70</v>
      </c>
      <c r="F1007" s="1202"/>
      <c r="G1007" s="1202"/>
      <c r="H1007" s="1205" t="s">
        <v>2511</v>
      </c>
      <c r="I1007" s="1202" t="s">
        <v>53</v>
      </c>
      <c r="J1007" s="1202" t="s">
        <v>1917</v>
      </c>
      <c r="K1007" s="1202" t="s">
        <v>1917</v>
      </c>
      <c r="L1007" s="1202" t="s">
        <v>1918</v>
      </c>
      <c r="M1007" s="1202" t="s">
        <v>2219</v>
      </c>
      <c r="N1007" s="1202" t="s">
        <v>2524</v>
      </c>
      <c r="O1007" s="1203" t="s">
        <v>73</v>
      </c>
      <c r="P1007" s="1203" t="s">
        <v>73</v>
      </c>
      <c r="Q1007" s="1203" t="s">
        <v>73</v>
      </c>
      <c r="R1007" s="1203" t="s">
        <v>73</v>
      </c>
      <c r="S1007" s="1198">
        <f>VLOOKUP($D1007,'NI-San'!$B$1:$V$2048,12,FALSE)</f>
        <v>0</v>
      </c>
      <c r="T1007" s="1198">
        <f>VLOOKUP($D1007,'NI-San'!$B$1:$V$2048,13,FALSE)</f>
        <v>0</v>
      </c>
      <c r="U1007" s="1198">
        <f>VLOOKUP($D1007,'NI-San'!$B$1:$V$2048,16,FALSE)</f>
        <v>0</v>
      </c>
      <c r="V1007" s="1198">
        <f>VLOOKUP($D1007,'NI-San'!$B$1:$V$2048,17,FALSE)</f>
        <v>0</v>
      </c>
      <c r="W1007" s="1198">
        <f>VLOOKUP($D1007,'NI-San'!$B$1:$V$2048,18,FALSE)</f>
        <v>0</v>
      </c>
      <c r="X1007" s="1198">
        <f>VLOOKUP($D1007,'NI-San'!$B$1:$V$2048,19,FALSE)</f>
        <v>0</v>
      </c>
    </row>
    <row r="1008" spans="1:24" hidden="1">
      <c r="A1008" s="505"/>
      <c r="B1008" s="505"/>
      <c r="C1008" s="505"/>
      <c r="D1008" s="1198" t="s">
        <v>2525</v>
      </c>
      <c r="E1008" s="1199" t="s">
        <v>70</v>
      </c>
      <c r="F1008" s="1202"/>
      <c r="G1008" s="1202"/>
      <c r="H1008" s="1205" t="s">
        <v>2511</v>
      </c>
      <c r="I1008" s="1202" t="s">
        <v>53</v>
      </c>
      <c r="J1008" s="1202" t="s">
        <v>1917</v>
      </c>
      <c r="K1008" s="1202" t="s">
        <v>1917</v>
      </c>
      <c r="L1008" s="1202" t="s">
        <v>1918</v>
      </c>
      <c r="M1008" s="1202" t="s">
        <v>2219</v>
      </c>
      <c r="N1008" s="1202" t="s">
        <v>2526</v>
      </c>
      <c r="O1008" s="1203" t="s">
        <v>73</v>
      </c>
      <c r="P1008" s="1203" t="s">
        <v>73</v>
      </c>
      <c r="Q1008" s="1203" t="s">
        <v>73</v>
      </c>
      <c r="R1008" s="1203" t="s">
        <v>73</v>
      </c>
      <c r="S1008" s="1198">
        <f>VLOOKUP($D1008,'NI-San'!$B$1:$V$2048,12,FALSE)</f>
        <v>758</v>
      </c>
      <c r="T1008" s="1198">
        <f>VLOOKUP($D1008,'NI-San'!$B$1:$V$2048,13,FALSE)</f>
        <v>741</v>
      </c>
      <c r="U1008" s="1198">
        <f>VLOOKUP($D1008,'NI-San'!$B$1:$V$2048,16,FALSE)</f>
        <v>0</v>
      </c>
      <c r="V1008" s="1198">
        <f>VLOOKUP($D1008,'NI-San'!$B$1:$V$2048,17,FALSE)</f>
        <v>0</v>
      </c>
      <c r="W1008" s="1198">
        <f>VLOOKUP($D1008,'NI-San'!$B$1:$V$2048,18,FALSE)</f>
        <v>0</v>
      </c>
      <c r="X1008" s="1198">
        <f>VLOOKUP($D1008,'NI-San'!$B$1:$V$2048,19,FALSE)</f>
        <v>0</v>
      </c>
    </row>
    <row r="1009" spans="1:24" hidden="1">
      <c r="A1009" s="505"/>
      <c r="B1009" s="505"/>
      <c r="C1009" s="505"/>
      <c r="D1009" s="1198" t="s">
        <v>2527</v>
      </c>
      <c r="E1009" s="1199" t="s">
        <v>70</v>
      </c>
      <c r="F1009" s="1202"/>
      <c r="G1009" s="1202"/>
      <c r="H1009" s="1205" t="s">
        <v>2511</v>
      </c>
      <c r="I1009" s="1202" t="s">
        <v>53</v>
      </c>
      <c r="J1009" s="1202" t="s">
        <v>1917</v>
      </c>
      <c r="K1009" s="1202" t="s">
        <v>1917</v>
      </c>
      <c r="L1009" s="1202" t="s">
        <v>1918</v>
      </c>
      <c r="M1009" s="1202" t="s">
        <v>2219</v>
      </c>
      <c r="N1009" s="1202" t="s">
        <v>2528</v>
      </c>
      <c r="O1009" s="1203" t="s">
        <v>73</v>
      </c>
      <c r="P1009" s="1203" t="s">
        <v>73</v>
      </c>
      <c r="Q1009" s="1203" t="s">
        <v>73</v>
      </c>
      <c r="R1009" s="1203" t="s">
        <v>73</v>
      </c>
      <c r="S1009" s="1198">
        <f>VLOOKUP($D1009,'NI-San'!$B$1:$V$2048,12,FALSE)</f>
        <v>0</v>
      </c>
      <c r="T1009" s="1198">
        <f>VLOOKUP($D1009,'NI-San'!$B$1:$V$2048,13,FALSE)</f>
        <v>0</v>
      </c>
      <c r="U1009" s="1198">
        <f>VLOOKUP($D1009,'NI-San'!$B$1:$V$2048,16,FALSE)</f>
        <v>0</v>
      </c>
      <c r="V1009" s="1198">
        <f>VLOOKUP($D1009,'NI-San'!$B$1:$V$2048,17,FALSE)</f>
        <v>0</v>
      </c>
      <c r="W1009" s="1198">
        <f>VLOOKUP($D1009,'NI-San'!$B$1:$V$2048,18,FALSE)</f>
        <v>0</v>
      </c>
      <c r="X1009" s="1198">
        <f>VLOOKUP($D1009,'NI-San'!$B$1:$V$2048,19,FALSE)</f>
        <v>0</v>
      </c>
    </row>
    <row r="1010" spans="1:24" hidden="1">
      <c r="A1010" s="505"/>
      <c r="B1010" s="505"/>
      <c r="C1010" s="505"/>
      <c r="D1010" s="1198" t="s">
        <v>2529</v>
      </c>
      <c r="E1010" s="1199" t="s">
        <v>70</v>
      </c>
      <c r="F1010" s="1202"/>
      <c r="G1010" s="1202"/>
      <c r="H1010" s="1205" t="s">
        <v>2511</v>
      </c>
      <c r="I1010" s="1202" t="s">
        <v>53</v>
      </c>
      <c r="J1010" s="1202" t="s">
        <v>1917</v>
      </c>
      <c r="K1010" s="1202" t="s">
        <v>1917</v>
      </c>
      <c r="L1010" s="1202" t="s">
        <v>1918</v>
      </c>
      <c r="M1010" s="1202" t="s">
        <v>2219</v>
      </c>
      <c r="N1010" s="1202" t="s">
        <v>2530</v>
      </c>
      <c r="O1010" s="1203" t="s">
        <v>73</v>
      </c>
      <c r="P1010" s="1203" t="s">
        <v>73</v>
      </c>
      <c r="Q1010" s="1203" t="s">
        <v>73</v>
      </c>
      <c r="R1010" s="1203" t="s">
        <v>73</v>
      </c>
      <c r="S1010" s="1198">
        <f>VLOOKUP($D1010,'NI-San'!$B$1:$V$2048,12,FALSE)</f>
        <v>0</v>
      </c>
      <c r="T1010" s="1198">
        <f>VLOOKUP($D1010,'NI-San'!$B$1:$V$2048,13,FALSE)</f>
        <v>0</v>
      </c>
      <c r="U1010" s="1198">
        <f>VLOOKUP($D1010,'NI-San'!$B$1:$V$2048,16,FALSE)</f>
        <v>0</v>
      </c>
      <c r="V1010" s="1198">
        <f>VLOOKUP($D1010,'NI-San'!$B$1:$V$2048,17,FALSE)</f>
        <v>0</v>
      </c>
      <c r="W1010" s="1198">
        <f>VLOOKUP($D1010,'NI-San'!$B$1:$V$2048,18,FALSE)</f>
        <v>0</v>
      </c>
      <c r="X1010" s="1198">
        <f>VLOOKUP($D1010,'NI-San'!$B$1:$V$2048,19,FALSE)</f>
        <v>0</v>
      </c>
    </row>
    <row r="1011" spans="1:24" hidden="1">
      <c r="A1011" s="505"/>
      <c r="B1011" s="505"/>
      <c r="C1011" s="505"/>
      <c r="D1011" s="1198" t="s">
        <v>2531</v>
      </c>
      <c r="E1011" s="1199" t="s">
        <v>70</v>
      </c>
      <c r="F1011" s="1202"/>
      <c r="G1011" s="1202"/>
      <c r="H1011" s="1205" t="s">
        <v>2511</v>
      </c>
      <c r="I1011" s="1202" t="s">
        <v>53</v>
      </c>
      <c r="J1011" s="1202" t="s">
        <v>1917</v>
      </c>
      <c r="K1011" s="1202" t="s">
        <v>1917</v>
      </c>
      <c r="L1011" s="1202" t="s">
        <v>1918</v>
      </c>
      <c r="M1011" s="1202" t="s">
        <v>2219</v>
      </c>
      <c r="N1011" s="1202" t="s">
        <v>2532</v>
      </c>
      <c r="O1011" s="1203" t="s">
        <v>73</v>
      </c>
      <c r="P1011" s="1203" t="s">
        <v>73</v>
      </c>
      <c r="Q1011" s="1203" t="s">
        <v>73</v>
      </c>
      <c r="R1011" s="1203" t="s">
        <v>73</v>
      </c>
      <c r="S1011" s="1198">
        <f>VLOOKUP($D1011,'NI-San'!$B$1:$V$2048,12,FALSE)</f>
        <v>49</v>
      </c>
      <c r="T1011" s="1198">
        <f>VLOOKUP($D1011,'NI-San'!$B$1:$V$2048,13,FALSE)</f>
        <v>34</v>
      </c>
      <c r="U1011" s="1198">
        <f>VLOOKUP($D1011,'NI-San'!$B$1:$V$2048,16,FALSE)</f>
        <v>0</v>
      </c>
      <c r="V1011" s="1198">
        <f>VLOOKUP($D1011,'NI-San'!$B$1:$V$2048,17,FALSE)</f>
        <v>0</v>
      </c>
      <c r="W1011" s="1198">
        <f>VLOOKUP($D1011,'NI-San'!$B$1:$V$2048,18,FALSE)</f>
        <v>0</v>
      </c>
      <c r="X1011" s="1198">
        <f>VLOOKUP($D1011,'NI-San'!$B$1:$V$2048,19,FALSE)</f>
        <v>0</v>
      </c>
    </row>
    <row r="1012" spans="1:24" hidden="1">
      <c r="A1012" s="505"/>
      <c r="B1012" s="505"/>
      <c r="C1012" s="505"/>
      <c r="D1012" s="1198" t="s">
        <v>2533</v>
      </c>
      <c r="E1012" s="1199" t="s">
        <v>70</v>
      </c>
      <c r="F1012" s="1202"/>
      <c r="G1012" s="1202"/>
      <c r="H1012" s="1205" t="s">
        <v>2534</v>
      </c>
      <c r="I1012" s="1202" t="s">
        <v>53</v>
      </c>
      <c r="J1012" s="1202" t="s">
        <v>1917</v>
      </c>
      <c r="K1012" s="1202" t="s">
        <v>1917</v>
      </c>
      <c r="L1012" s="1202" t="s">
        <v>1918</v>
      </c>
      <c r="M1012" s="1202" t="s">
        <v>2219</v>
      </c>
      <c r="N1012" s="1202" t="s">
        <v>2535</v>
      </c>
      <c r="O1012" s="1203" t="s">
        <v>73</v>
      </c>
      <c r="P1012" s="1203" t="s">
        <v>73</v>
      </c>
      <c r="Q1012" s="1203" t="s">
        <v>73</v>
      </c>
      <c r="R1012" s="1203" t="s">
        <v>73</v>
      </c>
      <c r="S1012" s="1198">
        <f>VLOOKUP($D1012,'NI-San'!$B$1:$V$2048,12,FALSE)</f>
        <v>46</v>
      </c>
      <c r="T1012" s="1198">
        <f>VLOOKUP($D1012,'NI-San'!$B$1:$V$2048,13,FALSE)</f>
        <v>210</v>
      </c>
      <c r="U1012" s="1198">
        <f>VLOOKUP($D1012,'NI-San'!$B$1:$V$2048,16,FALSE)</f>
        <v>0</v>
      </c>
      <c r="V1012" s="1198">
        <f>VLOOKUP($D1012,'NI-San'!$B$1:$V$2048,17,FALSE)</f>
        <v>0</v>
      </c>
      <c r="W1012" s="1198">
        <f>VLOOKUP($D1012,'NI-San'!$B$1:$V$2048,18,FALSE)</f>
        <v>0</v>
      </c>
      <c r="X1012" s="1198">
        <f>VLOOKUP($D1012,'NI-San'!$B$1:$V$2048,19,FALSE)</f>
        <v>0</v>
      </c>
    </row>
    <row r="1013" spans="1:24" hidden="1">
      <c r="A1013" s="505"/>
      <c r="B1013" s="505"/>
      <c r="C1013" s="505"/>
      <c r="D1013" s="1198" t="s">
        <v>2536</v>
      </c>
      <c r="E1013" s="1199" t="s">
        <v>70</v>
      </c>
      <c r="F1013" s="1202"/>
      <c r="G1013" s="1202"/>
      <c r="H1013" s="1205" t="s">
        <v>2534</v>
      </c>
      <c r="I1013" s="1202" t="s">
        <v>53</v>
      </c>
      <c r="J1013" s="1202" t="s">
        <v>1917</v>
      </c>
      <c r="K1013" s="1202" t="s">
        <v>1917</v>
      </c>
      <c r="L1013" s="1202" t="s">
        <v>1918</v>
      </c>
      <c r="M1013" s="1202" t="s">
        <v>2219</v>
      </c>
      <c r="N1013" s="1202" t="s">
        <v>2537</v>
      </c>
      <c r="O1013" s="1203" t="s">
        <v>73</v>
      </c>
      <c r="P1013" s="1203" t="s">
        <v>73</v>
      </c>
      <c r="Q1013" s="1203" t="s">
        <v>73</v>
      </c>
      <c r="R1013" s="1203" t="s">
        <v>73</v>
      </c>
      <c r="S1013" s="1198">
        <f>VLOOKUP($D1013,'NI-San'!$B$1:$V$2048,12,FALSE)</f>
        <v>0</v>
      </c>
      <c r="T1013" s="1198">
        <f>VLOOKUP($D1013,'NI-San'!$B$1:$V$2048,13,FALSE)</f>
        <v>0</v>
      </c>
      <c r="U1013" s="1198">
        <f>VLOOKUP($D1013,'NI-San'!$B$1:$V$2048,16,FALSE)</f>
        <v>0</v>
      </c>
      <c r="V1013" s="1198">
        <f>VLOOKUP($D1013,'NI-San'!$B$1:$V$2048,17,FALSE)</f>
        <v>0</v>
      </c>
      <c r="W1013" s="1198">
        <f>VLOOKUP($D1013,'NI-San'!$B$1:$V$2048,18,FALSE)</f>
        <v>0</v>
      </c>
      <c r="X1013" s="1198">
        <f>VLOOKUP($D1013,'NI-San'!$B$1:$V$2048,19,FALSE)</f>
        <v>0</v>
      </c>
    </row>
    <row r="1014" spans="1:24" hidden="1">
      <c r="A1014" s="505"/>
      <c r="B1014" s="505"/>
      <c r="C1014" s="505"/>
      <c r="D1014" s="1198" t="s">
        <v>2538</v>
      </c>
      <c r="E1014" s="1199" t="s">
        <v>70</v>
      </c>
      <c r="F1014" s="1202"/>
      <c r="G1014" s="1202"/>
      <c r="H1014" s="1205" t="s">
        <v>2534</v>
      </c>
      <c r="I1014" s="1202" t="s">
        <v>53</v>
      </c>
      <c r="J1014" s="1202" t="s">
        <v>1917</v>
      </c>
      <c r="K1014" s="1202" t="s">
        <v>1917</v>
      </c>
      <c r="L1014" s="1202" t="s">
        <v>1918</v>
      </c>
      <c r="M1014" s="1202" t="s">
        <v>2219</v>
      </c>
      <c r="N1014" s="1202" t="s">
        <v>2539</v>
      </c>
      <c r="O1014" s="1203" t="s">
        <v>73</v>
      </c>
      <c r="P1014" s="1203" t="s">
        <v>73</v>
      </c>
      <c r="Q1014" s="1203" t="s">
        <v>73</v>
      </c>
      <c r="R1014" s="1203" t="s">
        <v>73</v>
      </c>
      <c r="S1014" s="1198">
        <f>VLOOKUP($D1014,'NI-San'!$B$1:$V$2048,12,FALSE)</f>
        <v>0</v>
      </c>
      <c r="T1014" s="1198">
        <f>VLOOKUP($D1014,'NI-San'!$B$1:$V$2048,13,FALSE)</f>
        <v>0</v>
      </c>
      <c r="U1014" s="1198">
        <f>VLOOKUP($D1014,'NI-San'!$B$1:$V$2048,16,FALSE)</f>
        <v>0</v>
      </c>
      <c r="V1014" s="1198">
        <f>VLOOKUP($D1014,'NI-San'!$B$1:$V$2048,17,FALSE)</f>
        <v>0</v>
      </c>
      <c r="W1014" s="1198">
        <f>VLOOKUP($D1014,'NI-San'!$B$1:$V$2048,18,FALSE)</f>
        <v>0</v>
      </c>
      <c r="X1014" s="1198">
        <f>VLOOKUP($D1014,'NI-San'!$B$1:$V$2048,19,FALSE)</f>
        <v>0</v>
      </c>
    </row>
    <row r="1015" spans="1:24" hidden="1">
      <c r="A1015" s="505"/>
      <c r="B1015" s="505"/>
      <c r="C1015" s="505"/>
      <c r="D1015" s="1198" t="s">
        <v>2540</v>
      </c>
      <c r="E1015" s="1199" t="s">
        <v>70</v>
      </c>
      <c r="F1015" s="1202"/>
      <c r="G1015" s="1202"/>
      <c r="H1015" s="1205" t="s">
        <v>2534</v>
      </c>
      <c r="I1015" s="1202" t="s">
        <v>53</v>
      </c>
      <c r="J1015" s="1202" t="s">
        <v>1917</v>
      </c>
      <c r="K1015" s="1202" t="s">
        <v>1917</v>
      </c>
      <c r="L1015" s="1202" t="s">
        <v>1918</v>
      </c>
      <c r="M1015" s="1202" t="s">
        <v>2219</v>
      </c>
      <c r="N1015" s="1202" t="s">
        <v>2541</v>
      </c>
      <c r="O1015" s="1203" t="s">
        <v>73</v>
      </c>
      <c r="P1015" s="1203" t="s">
        <v>73</v>
      </c>
      <c r="Q1015" s="1203" t="s">
        <v>73</v>
      </c>
      <c r="R1015" s="1203" t="s">
        <v>73</v>
      </c>
      <c r="S1015" s="1198">
        <f>VLOOKUP($D1015,'NI-San'!$B$1:$V$2048,12,FALSE)</f>
        <v>2</v>
      </c>
      <c r="T1015" s="1198">
        <f>VLOOKUP($D1015,'NI-San'!$B$1:$V$2048,13,FALSE)</f>
        <v>7</v>
      </c>
      <c r="U1015" s="1198">
        <f>VLOOKUP($D1015,'NI-San'!$B$1:$V$2048,16,FALSE)</f>
        <v>0</v>
      </c>
      <c r="V1015" s="1198">
        <f>VLOOKUP($D1015,'NI-San'!$B$1:$V$2048,17,FALSE)</f>
        <v>0</v>
      </c>
      <c r="W1015" s="1198">
        <f>VLOOKUP($D1015,'NI-San'!$B$1:$V$2048,18,FALSE)</f>
        <v>0</v>
      </c>
      <c r="X1015" s="1198">
        <f>VLOOKUP($D1015,'NI-San'!$B$1:$V$2048,19,FALSE)</f>
        <v>0</v>
      </c>
    </row>
    <row r="1016" spans="1:24" hidden="1">
      <c r="A1016" s="505"/>
      <c r="B1016" s="505"/>
      <c r="C1016" s="505"/>
      <c r="D1016" s="1198" t="s">
        <v>2542</v>
      </c>
      <c r="E1016" s="1199" t="s">
        <v>70</v>
      </c>
      <c r="F1016" s="1202"/>
      <c r="G1016" s="1202"/>
      <c r="H1016" s="1205" t="s">
        <v>2534</v>
      </c>
      <c r="I1016" s="1202" t="s">
        <v>53</v>
      </c>
      <c r="J1016" s="1202" t="s">
        <v>1917</v>
      </c>
      <c r="K1016" s="1202" t="s">
        <v>1917</v>
      </c>
      <c r="L1016" s="1202" t="s">
        <v>1918</v>
      </c>
      <c r="M1016" s="1202" t="s">
        <v>2219</v>
      </c>
      <c r="N1016" s="1202" t="s">
        <v>2543</v>
      </c>
      <c r="O1016" s="1203" t="s">
        <v>73</v>
      </c>
      <c r="P1016" s="1203" t="s">
        <v>73</v>
      </c>
      <c r="Q1016" s="1203" t="s">
        <v>73</v>
      </c>
      <c r="R1016" s="1203" t="s">
        <v>73</v>
      </c>
      <c r="S1016" s="1198">
        <f>VLOOKUP($D1016,'NI-San'!$B$1:$V$2048,12,FALSE)</f>
        <v>0</v>
      </c>
      <c r="T1016" s="1198">
        <f>VLOOKUP($D1016,'NI-San'!$B$1:$V$2048,13,FALSE)</f>
        <v>0</v>
      </c>
      <c r="U1016" s="1198">
        <f>VLOOKUP($D1016,'NI-San'!$B$1:$V$2048,16,FALSE)</f>
        <v>0</v>
      </c>
      <c r="V1016" s="1198">
        <f>VLOOKUP($D1016,'NI-San'!$B$1:$V$2048,17,FALSE)</f>
        <v>0</v>
      </c>
      <c r="W1016" s="1198">
        <f>VLOOKUP($D1016,'NI-San'!$B$1:$V$2048,18,FALSE)</f>
        <v>0</v>
      </c>
      <c r="X1016" s="1198">
        <f>VLOOKUP($D1016,'NI-San'!$B$1:$V$2048,19,FALSE)</f>
        <v>0</v>
      </c>
    </row>
    <row r="1017" spans="1:24" hidden="1">
      <c r="A1017" s="505"/>
      <c r="B1017" s="505"/>
      <c r="C1017" s="505"/>
      <c r="D1017" s="1198" t="s">
        <v>2544</v>
      </c>
      <c r="E1017" s="1199" t="s">
        <v>70</v>
      </c>
      <c r="F1017" s="1202"/>
      <c r="G1017" s="1202"/>
      <c r="H1017" s="1205" t="s">
        <v>2534</v>
      </c>
      <c r="I1017" s="1202" t="s">
        <v>53</v>
      </c>
      <c r="J1017" s="1202" t="s">
        <v>1917</v>
      </c>
      <c r="K1017" s="1202" t="s">
        <v>1917</v>
      </c>
      <c r="L1017" s="1202" t="s">
        <v>1918</v>
      </c>
      <c r="M1017" s="1202" t="s">
        <v>2219</v>
      </c>
      <c r="N1017" s="1202" t="s">
        <v>2545</v>
      </c>
      <c r="O1017" s="1203" t="s">
        <v>73</v>
      </c>
      <c r="P1017" s="1203" t="s">
        <v>73</v>
      </c>
      <c r="Q1017" s="1203" t="s">
        <v>73</v>
      </c>
      <c r="R1017" s="1203" t="s">
        <v>73</v>
      </c>
      <c r="S1017" s="1198">
        <f>VLOOKUP($D1017,'NI-San'!$B$1:$V$2048,12,FALSE)</f>
        <v>1</v>
      </c>
      <c r="T1017" s="1198">
        <f>VLOOKUP($D1017,'NI-San'!$B$1:$V$2048,13,FALSE)</f>
        <v>6</v>
      </c>
      <c r="U1017" s="1198">
        <f>VLOOKUP($D1017,'NI-San'!$B$1:$V$2048,16,FALSE)</f>
        <v>0</v>
      </c>
      <c r="V1017" s="1198">
        <f>VLOOKUP($D1017,'NI-San'!$B$1:$V$2048,17,FALSE)</f>
        <v>0</v>
      </c>
      <c r="W1017" s="1198">
        <f>VLOOKUP($D1017,'NI-San'!$B$1:$V$2048,18,FALSE)</f>
        <v>0</v>
      </c>
      <c r="X1017" s="1198">
        <f>VLOOKUP($D1017,'NI-San'!$B$1:$V$2048,19,FALSE)</f>
        <v>0</v>
      </c>
    </row>
    <row r="1018" spans="1:24" hidden="1">
      <c r="A1018" s="505"/>
      <c r="B1018" s="505"/>
      <c r="C1018" s="505"/>
      <c r="D1018" s="1198" t="s">
        <v>2546</v>
      </c>
      <c r="E1018" s="1199" t="s">
        <v>70</v>
      </c>
      <c r="F1018" s="1202"/>
      <c r="G1018" s="1202"/>
      <c r="H1018" s="1205" t="s">
        <v>2534</v>
      </c>
      <c r="I1018" s="1202" t="s">
        <v>53</v>
      </c>
      <c r="J1018" s="1202" t="s">
        <v>1917</v>
      </c>
      <c r="K1018" s="1202" t="s">
        <v>1917</v>
      </c>
      <c r="L1018" s="1202" t="s">
        <v>1918</v>
      </c>
      <c r="M1018" s="1202" t="s">
        <v>2219</v>
      </c>
      <c r="N1018" s="1202" t="s">
        <v>2547</v>
      </c>
      <c r="O1018" s="1203" t="s">
        <v>73</v>
      </c>
      <c r="P1018" s="1203" t="s">
        <v>73</v>
      </c>
      <c r="Q1018" s="1203" t="s">
        <v>73</v>
      </c>
      <c r="R1018" s="1203" t="s">
        <v>73</v>
      </c>
      <c r="S1018" s="1198">
        <f>VLOOKUP($D1018,'NI-San'!$B$1:$V$2048,12,FALSE)</f>
        <v>0</v>
      </c>
      <c r="T1018" s="1198">
        <f>VLOOKUP($D1018,'NI-San'!$B$1:$V$2048,13,FALSE)</f>
        <v>0</v>
      </c>
      <c r="U1018" s="1198">
        <f>VLOOKUP($D1018,'NI-San'!$B$1:$V$2048,16,FALSE)</f>
        <v>0</v>
      </c>
      <c r="V1018" s="1198">
        <f>VLOOKUP($D1018,'NI-San'!$B$1:$V$2048,17,FALSE)</f>
        <v>0</v>
      </c>
      <c r="W1018" s="1198">
        <f>VLOOKUP($D1018,'NI-San'!$B$1:$V$2048,18,FALSE)</f>
        <v>0</v>
      </c>
      <c r="X1018" s="1198">
        <f>VLOOKUP($D1018,'NI-San'!$B$1:$V$2048,19,FALSE)</f>
        <v>0</v>
      </c>
    </row>
    <row r="1019" spans="1:24" hidden="1">
      <c r="A1019" s="505"/>
      <c r="B1019" s="505"/>
      <c r="C1019" s="505"/>
      <c r="D1019" s="1198" t="s">
        <v>2548</v>
      </c>
      <c r="E1019" s="1199" t="s">
        <v>70</v>
      </c>
      <c r="F1019" s="1202"/>
      <c r="G1019" s="1202"/>
      <c r="H1019" s="1205" t="s">
        <v>2534</v>
      </c>
      <c r="I1019" s="1202" t="s">
        <v>53</v>
      </c>
      <c r="J1019" s="1202" t="s">
        <v>1917</v>
      </c>
      <c r="K1019" s="1202" t="s">
        <v>1917</v>
      </c>
      <c r="L1019" s="1202" t="s">
        <v>1918</v>
      </c>
      <c r="M1019" s="1202" t="s">
        <v>2219</v>
      </c>
      <c r="N1019" s="1202" t="s">
        <v>2549</v>
      </c>
      <c r="O1019" s="1203" t="s">
        <v>73</v>
      </c>
      <c r="P1019" s="1203" t="s">
        <v>73</v>
      </c>
      <c r="Q1019" s="1203" t="s">
        <v>73</v>
      </c>
      <c r="R1019" s="1203" t="s">
        <v>73</v>
      </c>
      <c r="S1019" s="1198">
        <f>VLOOKUP($D1019,'NI-San'!$B$1:$V$2048,12,FALSE)</f>
        <v>13</v>
      </c>
      <c r="T1019" s="1198">
        <f>VLOOKUP($D1019,'NI-San'!$B$1:$V$2048,13,FALSE)</f>
        <v>60</v>
      </c>
      <c r="U1019" s="1198">
        <f>VLOOKUP($D1019,'NI-San'!$B$1:$V$2048,16,FALSE)</f>
        <v>0</v>
      </c>
      <c r="V1019" s="1198">
        <f>VLOOKUP($D1019,'NI-San'!$B$1:$V$2048,17,FALSE)</f>
        <v>0</v>
      </c>
      <c r="W1019" s="1198">
        <f>VLOOKUP($D1019,'NI-San'!$B$1:$V$2048,18,FALSE)</f>
        <v>0</v>
      </c>
      <c r="X1019" s="1198">
        <f>VLOOKUP($D1019,'NI-San'!$B$1:$V$2048,19,FALSE)</f>
        <v>0</v>
      </c>
    </row>
    <row r="1020" spans="1:24" hidden="1">
      <c r="A1020" s="505"/>
      <c r="B1020" s="505"/>
      <c r="C1020" s="505"/>
      <c r="D1020" s="1198" t="s">
        <v>2550</v>
      </c>
      <c r="E1020" s="1199" t="s">
        <v>70</v>
      </c>
      <c r="F1020" s="1202"/>
      <c r="G1020" s="1202"/>
      <c r="H1020" s="1205" t="s">
        <v>2534</v>
      </c>
      <c r="I1020" s="1202" t="s">
        <v>53</v>
      </c>
      <c r="J1020" s="1202" t="s">
        <v>1917</v>
      </c>
      <c r="K1020" s="1202" t="s">
        <v>1917</v>
      </c>
      <c r="L1020" s="1202" t="s">
        <v>1918</v>
      </c>
      <c r="M1020" s="1202" t="s">
        <v>2219</v>
      </c>
      <c r="N1020" s="1202" t="s">
        <v>2551</v>
      </c>
      <c r="O1020" s="1203" t="s">
        <v>73</v>
      </c>
      <c r="P1020" s="1203" t="s">
        <v>73</v>
      </c>
      <c r="Q1020" s="1203" t="s">
        <v>73</v>
      </c>
      <c r="R1020" s="1203" t="s">
        <v>73</v>
      </c>
      <c r="S1020" s="1198">
        <f>VLOOKUP($D1020,'NI-San'!$B$1:$V$2048,12,FALSE)</f>
        <v>0</v>
      </c>
      <c r="T1020" s="1198">
        <f>VLOOKUP($D1020,'NI-San'!$B$1:$V$2048,13,FALSE)</f>
        <v>0</v>
      </c>
      <c r="U1020" s="1198">
        <f>VLOOKUP($D1020,'NI-San'!$B$1:$V$2048,16,FALSE)</f>
        <v>0</v>
      </c>
      <c r="V1020" s="1198">
        <f>VLOOKUP($D1020,'NI-San'!$B$1:$V$2048,17,FALSE)</f>
        <v>0</v>
      </c>
      <c r="W1020" s="1198">
        <f>VLOOKUP($D1020,'NI-San'!$B$1:$V$2048,18,FALSE)</f>
        <v>0</v>
      </c>
      <c r="X1020" s="1198">
        <f>VLOOKUP($D1020,'NI-San'!$B$1:$V$2048,19,FALSE)</f>
        <v>0</v>
      </c>
    </row>
    <row r="1021" spans="1:24" hidden="1">
      <c r="A1021" s="505"/>
      <c r="B1021" s="505"/>
      <c r="C1021" s="505"/>
      <c r="D1021" s="1198" t="s">
        <v>2552</v>
      </c>
      <c r="E1021" s="1199" t="s">
        <v>70</v>
      </c>
      <c r="F1021" s="1202"/>
      <c r="G1021" s="1202"/>
      <c r="H1021" s="1205" t="s">
        <v>2534</v>
      </c>
      <c r="I1021" s="1202" t="s">
        <v>53</v>
      </c>
      <c r="J1021" s="1202" t="s">
        <v>1917</v>
      </c>
      <c r="K1021" s="1202" t="s">
        <v>1917</v>
      </c>
      <c r="L1021" s="1202" t="s">
        <v>1918</v>
      </c>
      <c r="M1021" s="1202" t="s">
        <v>2219</v>
      </c>
      <c r="N1021" s="1202" t="s">
        <v>2553</v>
      </c>
      <c r="O1021" s="1203" t="s">
        <v>73</v>
      </c>
      <c r="P1021" s="1203" t="s">
        <v>73</v>
      </c>
      <c r="Q1021" s="1203" t="s">
        <v>73</v>
      </c>
      <c r="R1021" s="1203" t="s">
        <v>73</v>
      </c>
      <c r="S1021" s="1198">
        <f>VLOOKUP($D1021,'NI-San'!$B$1:$V$2048,12,FALSE)</f>
        <v>0</v>
      </c>
      <c r="T1021" s="1198">
        <f>VLOOKUP($D1021,'NI-San'!$B$1:$V$2048,13,FALSE)</f>
        <v>0</v>
      </c>
      <c r="U1021" s="1198">
        <f>VLOOKUP($D1021,'NI-San'!$B$1:$V$2048,16,FALSE)</f>
        <v>0</v>
      </c>
      <c r="V1021" s="1198">
        <f>VLOOKUP($D1021,'NI-San'!$B$1:$V$2048,17,FALSE)</f>
        <v>0</v>
      </c>
      <c r="W1021" s="1198">
        <f>VLOOKUP($D1021,'NI-San'!$B$1:$V$2048,18,FALSE)</f>
        <v>0</v>
      </c>
      <c r="X1021" s="1198">
        <f>VLOOKUP($D1021,'NI-San'!$B$1:$V$2048,19,FALSE)</f>
        <v>0</v>
      </c>
    </row>
    <row r="1022" spans="1:24" hidden="1">
      <c r="A1022" s="505"/>
      <c r="B1022" s="505"/>
      <c r="C1022" s="505"/>
      <c r="D1022" s="1198" t="s">
        <v>2554</v>
      </c>
      <c r="E1022" s="1199" t="s">
        <v>70</v>
      </c>
      <c r="F1022" s="1202"/>
      <c r="G1022" s="1202"/>
      <c r="H1022" s="1205" t="s">
        <v>2534</v>
      </c>
      <c r="I1022" s="1202" t="s">
        <v>53</v>
      </c>
      <c r="J1022" s="1202" t="s">
        <v>1917</v>
      </c>
      <c r="K1022" s="1202" t="s">
        <v>1917</v>
      </c>
      <c r="L1022" s="1202" t="s">
        <v>1918</v>
      </c>
      <c r="M1022" s="1202" t="s">
        <v>2219</v>
      </c>
      <c r="N1022" s="1202" t="s">
        <v>2555</v>
      </c>
      <c r="O1022" s="1203" t="s">
        <v>73</v>
      </c>
      <c r="P1022" s="1203" t="s">
        <v>73</v>
      </c>
      <c r="Q1022" s="1203" t="s">
        <v>73</v>
      </c>
      <c r="R1022" s="1203" t="s">
        <v>73</v>
      </c>
      <c r="S1022" s="1198">
        <f>VLOOKUP($D1022,'NI-San'!$B$1:$V$2048,12,FALSE)</f>
        <v>0</v>
      </c>
      <c r="T1022" s="1198">
        <f>VLOOKUP($D1022,'NI-San'!$B$1:$V$2048,13,FALSE)</f>
        <v>1</v>
      </c>
      <c r="U1022" s="1198">
        <f>VLOOKUP($D1022,'NI-San'!$B$1:$V$2048,16,FALSE)</f>
        <v>0</v>
      </c>
      <c r="V1022" s="1198">
        <f>VLOOKUP($D1022,'NI-San'!$B$1:$V$2048,17,FALSE)</f>
        <v>0</v>
      </c>
      <c r="W1022" s="1198">
        <f>VLOOKUP($D1022,'NI-San'!$B$1:$V$2048,18,FALSE)</f>
        <v>0</v>
      </c>
      <c r="X1022" s="1198">
        <f>VLOOKUP($D1022,'NI-San'!$B$1:$V$2048,19,FALSE)</f>
        <v>0</v>
      </c>
    </row>
    <row r="1023" spans="1:24" hidden="1">
      <c r="A1023" s="505"/>
      <c r="B1023" s="505"/>
      <c r="C1023" s="505"/>
      <c r="D1023" s="1198" t="s">
        <v>2556</v>
      </c>
      <c r="E1023" s="1199" t="s">
        <v>70</v>
      </c>
      <c r="F1023" s="1202"/>
      <c r="G1023" s="1202"/>
      <c r="H1023" s="1205" t="s">
        <v>2557</v>
      </c>
      <c r="I1023" s="1202" t="s">
        <v>53</v>
      </c>
      <c r="J1023" s="1202" t="s">
        <v>1917</v>
      </c>
      <c r="K1023" s="1202" t="s">
        <v>1917</v>
      </c>
      <c r="L1023" s="1202" t="s">
        <v>1918</v>
      </c>
      <c r="M1023" s="1202" t="s">
        <v>2219</v>
      </c>
      <c r="N1023" s="1202" t="s">
        <v>2558</v>
      </c>
      <c r="O1023" s="1203" t="s">
        <v>73</v>
      </c>
      <c r="P1023" s="1203" t="s">
        <v>73</v>
      </c>
      <c r="Q1023" s="1203" t="s">
        <v>73</v>
      </c>
      <c r="R1023" s="1203" t="s">
        <v>73</v>
      </c>
      <c r="S1023" s="1198">
        <f>VLOOKUP($D1023,'NI-San'!$B$1:$V$2048,12,FALSE)</f>
        <v>0</v>
      </c>
      <c r="T1023" s="1198">
        <f>VLOOKUP($D1023,'NI-San'!$B$1:$V$2048,13,FALSE)</f>
        <v>0</v>
      </c>
      <c r="U1023" s="1198">
        <f>VLOOKUP($D1023,'NI-San'!$B$1:$V$2048,16,FALSE)</f>
        <v>0</v>
      </c>
      <c r="V1023" s="1198">
        <f>VLOOKUP($D1023,'NI-San'!$B$1:$V$2048,17,FALSE)</f>
        <v>0</v>
      </c>
      <c r="W1023" s="1198">
        <f>VLOOKUP($D1023,'NI-San'!$B$1:$V$2048,18,FALSE)</f>
        <v>0</v>
      </c>
      <c r="X1023" s="1198">
        <f>VLOOKUP($D1023,'NI-San'!$B$1:$V$2048,19,FALSE)</f>
        <v>0</v>
      </c>
    </row>
    <row r="1024" spans="1:24" hidden="1">
      <c r="A1024" s="505"/>
      <c r="B1024" s="505"/>
      <c r="C1024" s="505"/>
      <c r="D1024" s="1198" t="s">
        <v>2559</v>
      </c>
      <c r="E1024" s="1199" t="s">
        <v>70</v>
      </c>
      <c r="F1024" s="1202"/>
      <c r="G1024" s="1202"/>
      <c r="H1024" s="1205" t="s">
        <v>2557</v>
      </c>
      <c r="I1024" s="1202" t="s">
        <v>53</v>
      </c>
      <c r="J1024" s="1202" t="s">
        <v>1917</v>
      </c>
      <c r="K1024" s="1202" t="s">
        <v>1917</v>
      </c>
      <c r="L1024" s="1202" t="s">
        <v>1918</v>
      </c>
      <c r="M1024" s="1202" t="s">
        <v>2219</v>
      </c>
      <c r="N1024" s="1202" t="s">
        <v>2560</v>
      </c>
      <c r="O1024" s="1203" t="s">
        <v>73</v>
      </c>
      <c r="P1024" s="1203" t="s">
        <v>73</v>
      </c>
      <c r="Q1024" s="1203" t="s">
        <v>73</v>
      </c>
      <c r="R1024" s="1203" t="s">
        <v>73</v>
      </c>
      <c r="S1024" s="1198">
        <f>VLOOKUP($D1024,'NI-San'!$B$1:$V$2048,12,FALSE)</f>
        <v>0</v>
      </c>
      <c r="T1024" s="1198">
        <f>VLOOKUP($D1024,'NI-San'!$B$1:$V$2048,13,FALSE)</f>
        <v>0</v>
      </c>
      <c r="U1024" s="1198">
        <f>VLOOKUP($D1024,'NI-San'!$B$1:$V$2048,16,FALSE)</f>
        <v>0</v>
      </c>
      <c r="V1024" s="1198">
        <f>VLOOKUP($D1024,'NI-San'!$B$1:$V$2048,17,FALSE)</f>
        <v>0</v>
      </c>
      <c r="W1024" s="1198">
        <f>VLOOKUP($D1024,'NI-San'!$B$1:$V$2048,18,FALSE)</f>
        <v>0</v>
      </c>
      <c r="X1024" s="1198">
        <f>VLOOKUP($D1024,'NI-San'!$B$1:$V$2048,19,FALSE)</f>
        <v>0</v>
      </c>
    </row>
    <row r="1025" spans="1:24" hidden="1">
      <c r="A1025" s="505"/>
      <c r="B1025" s="505"/>
      <c r="C1025" s="505"/>
      <c r="D1025" s="1198" t="s">
        <v>2561</v>
      </c>
      <c r="E1025" s="1199" t="s">
        <v>70</v>
      </c>
      <c r="F1025" s="1202"/>
      <c r="G1025" s="1202"/>
      <c r="H1025" s="1205" t="s">
        <v>2557</v>
      </c>
      <c r="I1025" s="1202" t="s">
        <v>53</v>
      </c>
      <c r="J1025" s="1202" t="s">
        <v>1917</v>
      </c>
      <c r="K1025" s="1202" t="s">
        <v>1917</v>
      </c>
      <c r="L1025" s="1202" t="s">
        <v>1918</v>
      </c>
      <c r="M1025" s="1202" t="s">
        <v>2219</v>
      </c>
      <c r="N1025" s="1202" t="s">
        <v>2562</v>
      </c>
      <c r="O1025" s="1203" t="s">
        <v>73</v>
      </c>
      <c r="P1025" s="1203" t="s">
        <v>73</v>
      </c>
      <c r="Q1025" s="1203" t="s">
        <v>73</v>
      </c>
      <c r="R1025" s="1203" t="s">
        <v>73</v>
      </c>
      <c r="S1025" s="1198">
        <f>VLOOKUP($D1025,'NI-San'!$B$1:$V$2048,12,FALSE)</f>
        <v>0</v>
      </c>
      <c r="T1025" s="1198">
        <f>VLOOKUP($D1025,'NI-San'!$B$1:$V$2048,13,FALSE)</f>
        <v>0</v>
      </c>
      <c r="U1025" s="1198">
        <f>VLOOKUP($D1025,'NI-San'!$B$1:$V$2048,16,FALSE)</f>
        <v>0</v>
      </c>
      <c r="V1025" s="1198">
        <f>VLOOKUP($D1025,'NI-San'!$B$1:$V$2048,17,FALSE)</f>
        <v>0</v>
      </c>
      <c r="W1025" s="1198">
        <f>VLOOKUP($D1025,'NI-San'!$B$1:$V$2048,18,FALSE)</f>
        <v>0</v>
      </c>
      <c r="X1025" s="1198">
        <f>VLOOKUP($D1025,'NI-San'!$B$1:$V$2048,19,FALSE)</f>
        <v>0</v>
      </c>
    </row>
    <row r="1026" spans="1:24" hidden="1">
      <c r="A1026" s="505"/>
      <c r="B1026" s="505"/>
      <c r="C1026" s="505"/>
      <c r="D1026" s="1198" t="s">
        <v>2563</v>
      </c>
      <c r="E1026" s="1199" t="s">
        <v>70</v>
      </c>
      <c r="F1026" s="1202"/>
      <c r="G1026" s="1202"/>
      <c r="H1026" s="1205" t="s">
        <v>2557</v>
      </c>
      <c r="I1026" s="1202" t="s">
        <v>53</v>
      </c>
      <c r="J1026" s="1202" t="s">
        <v>1917</v>
      </c>
      <c r="K1026" s="1202" t="s">
        <v>1917</v>
      </c>
      <c r="L1026" s="1202" t="s">
        <v>1918</v>
      </c>
      <c r="M1026" s="1202" t="s">
        <v>2219</v>
      </c>
      <c r="N1026" s="1202" t="s">
        <v>2564</v>
      </c>
      <c r="O1026" s="1203" t="s">
        <v>73</v>
      </c>
      <c r="P1026" s="1203" t="s">
        <v>73</v>
      </c>
      <c r="Q1026" s="1203" t="s">
        <v>73</v>
      </c>
      <c r="R1026" s="1203" t="s">
        <v>73</v>
      </c>
      <c r="S1026" s="1198">
        <f>VLOOKUP($D1026,'NI-San'!$B$1:$V$2048,12,FALSE)</f>
        <v>0</v>
      </c>
      <c r="T1026" s="1198">
        <f>VLOOKUP($D1026,'NI-San'!$B$1:$V$2048,13,FALSE)</f>
        <v>0</v>
      </c>
      <c r="U1026" s="1198">
        <f>VLOOKUP($D1026,'NI-San'!$B$1:$V$2048,16,FALSE)</f>
        <v>0</v>
      </c>
      <c r="V1026" s="1198">
        <f>VLOOKUP($D1026,'NI-San'!$B$1:$V$2048,17,FALSE)</f>
        <v>0</v>
      </c>
      <c r="W1026" s="1198">
        <f>VLOOKUP($D1026,'NI-San'!$B$1:$V$2048,18,FALSE)</f>
        <v>0</v>
      </c>
      <c r="X1026" s="1198">
        <f>VLOOKUP($D1026,'NI-San'!$B$1:$V$2048,19,FALSE)</f>
        <v>0</v>
      </c>
    </row>
    <row r="1027" spans="1:24" hidden="1">
      <c r="A1027" s="505"/>
      <c r="B1027" s="505"/>
      <c r="C1027" s="505"/>
      <c r="D1027" s="1198" t="s">
        <v>2565</v>
      </c>
      <c r="E1027" s="1199" t="s">
        <v>70</v>
      </c>
      <c r="F1027" s="1202"/>
      <c r="G1027" s="1202"/>
      <c r="H1027" s="1205" t="s">
        <v>2557</v>
      </c>
      <c r="I1027" s="1202" t="s">
        <v>53</v>
      </c>
      <c r="J1027" s="1202" t="s">
        <v>1917</v>
      </c>
      <c r="K1027" s="1202" t="s">
        <v>1917</v>
      </c>
      <c r="L1027" s="1202" t="s">
        <v>1918</v>
      </c>
      <c r="M1027" s="1202" t="s">
        <v>2219</v>
      </c>
      <c r="N1027" s="1202" t="s">
        <v>2566</v>
      </c>
      <c r="O1027" s="1203" t="s">
        <v>73</v>
      </c>
      <c r="P1027" s="1203" t="s">
        <v>73</v>
      </c>
      <c r="Q1027" s="1203" t="s">
        <v>73</v>
      </c>
      <c r="R1027" s="1203" t="s">
        <v>73</v>
      </c>
      <c r="S1027" s="1198">
        <f>VLOOKUP($D1027,'NI-San'!$B$1:$V$2048,12,FALSE)</f>
        <v>0</v>
      </c>
      <c r="T1027" s="1198">
        <f>VLOOKUP($D1027,'NI-San'!$B$1:$V$2048,13,FALSE)</f>
        <v>0</v>
      </c>
      <c r="U1027" s="1198">
        <f>VLOOKUP($D1027,'NI-San'!$B$1:$V$2048,16,FALSE)</f>
        <v>0</v>
      </c>
      <c r="V1027" s="1198">
        <f>VLOOKUP($D1027,'NI-San'!$B$1:$V$2048,17,FALSE)</f>
        <v>0</v>
      </c>
      <c r="W1027" s="1198">
        <f>VLOOKUP($D1027,'NI-San'!$B$1:$V$2048,18,FALSE)</f>
        <v>0</v>
      </c>
      <c r="X1027" s="1198">
        <f>VLOOKUP($D1027,'NI-San'!$B$1:$V$2048,19,FALSE)</f>
        <v>0</v>
      </c>
    </row>
    <row r="1028" spans="1:24" hidden="1">
      <c r="A1028" s="505"/>
      <c r="B1028" s="505"/>
      <c r="C1028" s="505"/>
      <c r="D1028" s="1198" t="s">
        <v>2567</v>
      </c>
      <c r="E1028" s="1199" t="s">
        <v>70</v>
      </c>
      <c r="F1028" s="1202"/>
      <c r="G1028" s="1202"/>
      <c r="H1028" s="1205" t="s">
        <v>2557</v>
      </c>
      <c r="I1028" s="1202" t="s">
        <v>53</v>
      </c>
      <c r="J1028" s="1202" t="s">
        <v>1917</v>
      </c>
      <c r="K1028" s="1202" t="s">
        <v>1917</v>
      </c>
      <c r="L1028" s="1202" t="s">
        <v>1918</v>
      </c>
      <c r="M1028" s="1202" t="s">
        <v>2219</v>
      </c>
      <c r="N1028" s="1202" t="s">
        <v>2568</v>
      </c>
      <c r="O1028" s="1203" t="s">
        <v>73</v>
      </c>
      <c r="P1028" s="1203" t="s">
        <v>73</v>
      </c>
      <c r="Q1028" s="1203" t="s">
        <v>73</v>
      </c>
      <c r="R1028" s="1203" t="s">
        <v>73</v>
      </c>
      <c r="S1028" s="1198">
        <f>VLOOKUP($D1028,'NI-San'!$B$1:$V$2048,12,FALSE)</f>
        <v>0</v>
      </c>
      <c r="T1028" s="1198">
        <f>VLOOKUP($D1028,'NI-San'!$B$1:$V$2048,13,FALSE)</f>
        <v>0</v>
      </c>
      <c r="U1028" s="1198">
        <f>VLOOKUP($D1028,'NI-San'!$B$1:$V$2048,16,FALSE)</f>
        <v>0</v>
      </c>
      <c r="V1028" s="1198">
        <f>VLOOKUP($D1028,'NI-San'!$B$1:$V$2048,17,FALSE)</f>
        <v>0</v>
      </c>
      <c r="W1028" s="1198">
        <f>VLOOKUP($D1028,'NI-San'!$B$1:$V$2048,18,FALSE)</f>
        <v>0</v>
      </c>
      <c r="X1028" s="1198">
        <f>VLOOKUP($D1028,'NI-San'!$B$1:$V$2048,19,FALSE)</f>
        <v>0</v>
      </c>
    </row>
    <row r="1029" spans="1:24" hidden="1">
      <c r="A1029" s="505"/>
      <c r="B1029" s="505"/>
      <c r="C1029" s="505"/>
      <c r="D1029" s="1198" t="s">
        <v>2569</v>
      </c>
      <c r="E1029" s="1199" t="s">
        <v>70</v>
      </c>
      <c r="F1029" s="1202"/>
      <c r="G1029" s="1202"/>
      <c r="H1029" s="1205" t="s">
        <v>2557</v>
      </c>
      <c r="I1029" s="1202" t="s">
        <v>53</v>
      </c>
      <c r="J1029" s="1202" t="s">
        <v>1917</v>
      </c>
      <c r="K1029" s="1202" t="s">
        <v>1917</v>
      </c>
      <c r="L1029" s="1202" t="s">
        <v>1918</v>
      </c>
      <c r="M1029" s="1202" t="s">
        <v>2219</v>
      </c>
      <c r="N1029" s="1202" t="s">
        <v>2570</v>
      </c>
      <c r="O1029" s="1203" t="s">
        <v>73</v>
      </c>
      <c r="P1029" s="1203" t="s">
        <v>73</v>
      </c>
      <c r="Q1029" s="1203" t="s">
        <v>73</v>
      </c>
      <c r="R1029" s="1203" t="s">
        <v>73</v>
      </c>
      <c r="S1029" s="1198">
        <f>VLOOKUP($D1029,'NI-San'!$B$1:$V$2048,12,FALSE)</f>
        <v>0</v>
      </c>
      <c r="T1029" s="1198">
        <f>VLOOKUP($D1029,'NI-San'!$B$1:$V$2048,13,FALSE)</f>
        <v>0</v>
      </c>
      <c r="U1029" s="1198">
        <f>VLOOKUP($D1029,'NI-San'!$B$1:$V$2048,16,FALSE)</f>
        <v>0</v>
      </c>
      <c r="V1029" s="1198">
        <f>VLOOKUP($D1029,'NI-San'!$B$1:$V$2048,17,FALSE)</f>
        <v>0</v>
      </c>
      <c r="W1029" s="1198">
        <f>VLOOKUP($D1029,'NI-San'!$B$1:$V$2048,18,FALSE)</f>
        <v>0</v>
      </c>
      <c r="X1029" s="1198">
        <f>VLOOKUP($D1029,'NI-San'!$B$1:$V$2048,19,FALSE)</f>
        <v>0</v>
      </c>
    </row>
    <row r="1030" spans="1:24" hidden="1">
      <c r="A1030" s="505"/>
      <c r="B1030" s="505"/>
      <c r="C1030" s="505"/>
      <c r="D1030" s="1198" t="s">
        <v>2571</v>
      </c>
      <c r="E1030" s="1199" t="s">
        <v>70</v>
      </c>
      <c r="F1030" s="1202"/>
      <c r="G1030" s="1202"/>
      <c r="H1030" s="1205" t="s">
        <v>2557</v>
      </c>
      <c r="I1030" s="1202" t="s">
        <v>53</v>
      </c>
      <c r="J1030" s="1202" t="s">
        <v>1917</v>
      </c>
      <c r="K1030" s="1202" t="s">
        <v>1917</v>
      </c>
      <c r="L1030" s="1202" t="s">
        <v>1918</v>
      </c>
      <c r="M1030" s="1202" t="s">
        <v>2219</v>
      </c>
      <c r="N1030" s="1202" t="s">
        <v>2572</v>
      </c>
      <c r="O1030" s="1203" t="s">
        <v>73</v>
      </c>
      <c r="P1030" s="1203" t="s">
        <v>73</v>
      </c>
      <c r="Q1030" s="1203" t="s">
        <v>73</v>
      </c>
      <c r="R1030" s="1203" t="s">
        <v>73</v>
      </c>
      <c r="S1030" s="1198">
        <f>VLOOKUP($D1030,'NI-San'!$B$1:$V$2048,12,FALSE)</f>
        <v>0</v>
      </c>
      <c r="T1030" s="1198">
        <f>VLOOKUP($D1030,'NI-San'!$B$1:$V$2048,13,FALSE)</f>
        <v>0</v>
      </c>
      <c r="U1030" s="1198">
        <f>VLOOKUP($D1030,'NI-San'!$B$1:$V$2048,16,FALSE)</f>
        <v>0</v>
      </c>
      <c r="V1030" s="1198">
        <f>VLOOKUP($D1030,'NI-San'!$B$1:$V$2048,17,FALSE)</f>
        <v>0</v>
      </c>
      <c r="W1030" s="1198">
        <f>VLOOKUP($D1030,'NI-San'!$B$1:$V$2048,18,FALSE)</f>
        <v>0</v>
      </c>
      <c r="X1030" s="1198">
        <f>VLOOKUP($D1030,'NI-San'!$B$1:$V$2048,19,FALSE)</f>
        <v>0</v>
      </c>
    </row>
    <row r="1031" spans="1:24" hidden="1">
      <c r="A1031" s="505"/>
      <c r="B1031" s="505"/>
      <c r="C1031" s="505"/>
      <c r="D1031" s="1198" t="s">
        <v>2573</v>
      </c>
      <c r="E1031" s="1199" t="s">
        <v>70</v>
      </c>
      <c r="F1031" s="1202"/>
      <c r="G1031" s="1202"/>
      <c r="H1031" s="1205" t="s">
        <v>2557</v>
      </c>
      <c r="I1031" s="1202" t="s">
        <v>53</v>
      </c>
      <c r="J1031" s="1202" t="s">
        <v>1917</v>
      </c>
      <c r="K1031" s="1202" t="s">
        <v>1917</v>
      </c>
      <c r="L1031" s="1202" t="s">
        <v>1918</v>
      </c>
      <c r="M1031" s="1202" t="s">
        <v>2219</v>
      </c>
      <c r="N1031" s="1202" t="s">
        <v>2574</v>
      </c>
      <c r="O1031" s="1203" t="s">
        <v>73</v>
      </c>
      <c r="P1031" s="1203" t="s">
        <v>73</v>
      </c>
      <c r="Q1031" s="1203" t="s">
        <v>73</v>
      </c>
      <c r="R1031" s="1203" t="s">
        <v>73</v>
      </c>
      <c r="S1031" s="1198">
        <f>VLOOKUP($D1031,'NI-San'!$B$1:$V$2048,12,FALSE)</f>
        <v>0</v>
      </c>
      <c r="T1031" s="1198">
        <f>VLOOKUP($D1031,'NI-San'!$B$1:$V$2048,13,FALSE)</f>
        <v>0</v>
      </c>
      <c r="U1031" s="1198">
        <f>VLOOKUP($D1031,'NI-San'!$B$1:$V$2048,16,FALSE)</f>
        <v>0</v>
      </c>
      <c r="V1031" s="1198">
        <f>VLOOKUP($D1031,'NI-San'!$B$1:$V$2048,17,FALSE)</f>
        <v>0</v>
      </c>
      <c r="W1031" s="1198">
        <f>VLOOKUP($D1031,'NI-San'!$B$1:$V$2048,18,FALSE)</f>
        <v>0</v>
      </c>
      <c r="X1031" s="1198">
        <f>VLOOKUP($D1031,'NI-San'!$B$1:$V$2048,19,FALSE)</f>
        <v>0</v>
      </c>
    </row>
    <row r="1032" spans="1:24" hidden="1">
      <c r="A1032" s="505"/>
      <c r="B1032" s="505"/>
      <c r="C1032" s="505"/>
      <c r="D1032" s="1198" t="s">
        <v>2575</v>
      </c>
      <c r="E1032" s="1199" t="s">
        <v>70</v>
      </c>
      <c r="F1032" s="1202"/>
      <c r="G1032" s="1202"/>
      <c r="H1032" s="1205" t="s">
        <v>2557</v>
      </c>
      <c r="I1032" s="1202" t="s">
        <v>53</v>
      </c>
      <c r="J1032" s="1202" t="s">
        <v>1917</v>
      </c>
      <c r="K1032" s="1202" t="s">
        <v>1917</v>
      </c>
      <c r="L1032" s="1202" t="s">
        <v>1918</v>
      </c>
      <c r="M1032" s="1202" t="s">
        <v>2219</v>
      </c>
      <c r="N1032" s="1202" t="s">
        <v>2576</v>
      </c>
      <c r="O1032" s="1203" t="s">
        <v>73</v>
      </c>
      <c r="P1032" s="1203" t="s">
        <v>73</v>
      </c>
      <c r="Q1032" s="1203" t="s">
        <v>73</v>
      </c>
      <c r="R1032" s="1203" t="s">
        <v>73</v>
      </c>
      <c r="S1032" s="1198">
        <f>VLOOKUP($D1032,'NI-San'!$B$1:$V$2048,12,FALSE)</f>
        <v>0</v>
      </c>
      <c r="T1032" s="1198">
        <f>VLOOKUP($D1032,'NI-San'!$B$1:$V$2048,13,FALSE)</f>
        <v>0</v>
      </c>
      <c r="U1032" s="1198">
        <f>VLOOKUP($D1032,'NI-San'!$B$1:$V$2048,16,FALSE)</f>
        <v>0</v>
      </c>
      <c r="V1032" s="1198">
        <f>VLOOKUP($D1032,'NI-San'!$B$1:$V$2048,17,FALSE)</f>
        <v>0</v>
      </c>
      <c r="W1032" s="1198">
        <f>VLOOKUP($D1032,'NI-San'!$B$1:$V$2048,18,FALSE)</f>
        <v>0</v>
      </c>
      <c r="X1032" s="1198">
        <f>VLOOKUP($D1032,'NI-San'!$B$1:$V$2048,19,FALSE)</f>
        <v>0</v>
      </c>
    </row>
    <row r="1033" spans="1:24" hidden="1">
      <c r="A1033" s="505"/>
      <c r="B1033" s="505"/>
      <c r="C1033" s="505"/>
      <c r="D1033" s="1198" t="s">
        <v>2577</v>
      </c>
      <c r="E1033" s="1199" t="s">
        <v>70</v>
      </c>
      <c r="F1033" s="1202"/>
      <c r="G1033" s="1202"/>
      <c r="H1033" s="1205" t="s">
        <v>2557</v>
      </c>
      <c r="I1033" s="1202" t="s">
        <v>53</v>
      </c>
      <c r="J1033" s="1202" t="s">
        <v>1917</v>
      </c>
      <c r="K1033" s="1202" t="s">
        <v>1917</v>
      </c>
      <c r="L1033" s="1202" t="s">
        <v>1918</v>
      </c>
      <c r="M1033" s="1202" t="s">
        <v>2219</v>
      </c>
      <c r="N1033" s="1202" t="s">
        <v>2578</v>
      </c>
      <c r="O1033" s="1203" t="s">
        <v>73</v>
      </c>
      <c r="P1033" s="1203" t="s">
        <v>73</v>
      </c>
      <c r="Q1033" s="1203" t="s">
        <v>73</v>
      </c>
      <c r="R1033" s="1203" t="s">
        <v>73</v>
      </c>
      <c r="S1033" s="1198">
        <f>VLOOKUP($D1033,'NI-San'!$B$1:$V$2048,12,FALSE)</f>
        <v>0</v>
      </c>
      <c r="T1033" s="1198">
        <f>VLOOKUP($D1033,'NI-San'!$B$1:$V$2048,13,FALSE)</f>
        <v>0</v>
      </c>
      <c r="U1033" s="1198">
        <f>VLOOKUP($D1033,'NI-San'!$B$1:$V$2048,16,FALSE)</f>
        <v>0</v>
      </c>
      <c r="V1033" s="1198">
        <f>VLOOKUP($D1033,'NI-San'!$B$1:$V$2048,17,FALSE)</f>
        <v>0</v>
      </c>
      <c r="W1033" s="1198">
        <f>VLOOKUP($D1033,'NI-San'!$B$1:$V$2048,18,FALSE)</f>
        <v>0</v>
      </c>
      <c r="X1033" s="1198">
        <f>VLOOKUP($D1033,'NI-San'!$B$1:$V$2048,19,FALSE)</f>
        <v>0</v>
      </c>
    </row>
    <row r="1034" spans="1:24" hidden="1">
      <c r="A1034" s="505"/>
      <c r="B1034" s="505"/>
      <c r="C1034" s="505"/>
      <c r="D1034" s="1198" t="s">
        <v>2579</v>
      </c>
      <c r="E1034" s="1199" t="s">
        <v>70</v>
      </c>
      <c r="F1034" s="1202"/>
      <c r="G1034" s="1202"/>
      <c r="H1034" s="1202"/>
      <c r="I1034" s="1202" t="s">
        <v>71</v>
      </c>
      <c r="J1034" s="1202"/>
      <c r="K1034" s="1202"/>
      <c r="L1034" s="1202"/>
      <c r="M1034" s="1202"/>
      <c r="N1034" s="1202" t="s">
        <v>2580</v>
      </c>
      <c r="O1034" s="1203" t="s">
        <v>73</v>
      </c>
      <c r="P1034" s="1203" t="s">
        <v>73</v>
      </c>
      <c r="Q1034" s="1203" t="s">
        <v>73</v>
      </c>
      <c r="R1034" s="1203" t="s">
        <v>73</v>
      </c>
      <c r="S1034" s="1198">
        <f>VLOOKUP($D1034,'NI-San'!$B$1:$V$2048,12,FALSE)</f>
        <v>1176</v>
      </c>
      <c r="T1034" s="1198">
        <f>VLOOKUP($D1034,'NI-San'!$B$1:$V$2048,13,FALSE)</f>
        <v>1190</v>
      </c>
      <c r="U1034" s="1198">
        <f>VLOOKUP($D1034,'NI-San'!$B$1:$V$2048,16,FALSE)</f>
        <v>0</v>
      </c>
      <c r="V1034" s="1198">
        <f>VLOOKUP($D1034,'NI-San'!$B$1:$V$2048,17,FALSE)</f>
        <v>0</v>
      </c>
      <c r="W1034" s="1198">
        <f>VLOOKUP($D1034,'NI-San'!$B$1:$V$2048,18,FALSE)</f>
        <v>0</v>
      </c>
      <c r="X1034" s="1198">
        <f>VLOOKUP($D1034,'NI-San'!$B$1:$V$2048,19,FALSE)</f>
        <v>0</v>
      </c>
    </row>
    <row r="1035" spans="1:24" hidden="1">
      <c r="A1035" s="505"/>
      <c r="B1035" s="505"/>
      <c r="C1035" s="505"/>
      <c r="D1035" s="1198" t="s">
        <v>2581</v>
      </c>
      <c r="E1035" s="1199" t="s">
        <v>70</v>
      </c>
      <c r="F1035" s="1202"/>
      <c r="G1035" s="1202"/>
      <c r="H1035" s="1202" t="s">
        <v>2582</v>
      </c>
      <c r="I1035" s="1202" t="s">
        <v>53</v>
      </c>
      <c r="J1035" s="1202" t="s">
        <v>958</v>
      </c>
      <c r="K1035" s="1202" t="s">
        <v>958</v>
      </c>
      <c r="L1035" s="1202" t="s">
        <v>1045</v>
      </c>
      <c r="M1035" s="1202" t="s">
        <v>2583</v>
      </c>
      <c r="N1035" s="1202" t="s">
        <v>2584</v>
      </c>
      <c r="O1035" s="1203" t="s">
        <v>73</v>
      </c>
      <c r="P1035" s="1203" t="s">
        <v>73</v>
      </c>
      <c r="Q1035" s="1203" t="s">
        <v>73</v>
      </c>
      <c r="R1035" s="1203" t="s">
        <v>73</v>
      </c>
      <c r="S1035" s="1198">
        <f>VLOOKUP($D1035,'NI-San'!$B$1:$V$2048,12,FALSE)</f>
        <v>88</v>
      </c>
      <c r="T1035" s="1198">
        <f>VLOOKUP($D1035,'NI-San'!$B$1:$V$2048,13,FALSE)</f>
        <v>71</v>
      </c>
      <c r="U1035" s="1198">
        <f>VLOOKUP($D1035,'NI-San'!$B$1:$V$2048,16,FALSE)</f>
        <v>0</v>
      </c>
      <c r="V1035" s="1198">
        <f>VLOOKUP($D1035,'NI-San'!$B$1:$V$2048,17,FALSE)</f>
        <v>0</v>
      </c>
      <c r="W1035" s="1198">
        <f>VLOOKUP($D1035,'NI-San'!$B$1:$V$2048,18,FALSE)</f>
        <v>0</v>
      </c>
      <c r="X1035" s="1198">
        <f>VLOOKUP($D1035,'NI-San'!$B$1:$V$2048,19,FALSE)</f>
        <v>0</v>
      </c>
    </row>
    <row r="1036" spans="1:24" hidden="1">
      <c r="A1036" s="505"/>
      <c r="B1036" s="505"/>
      <c r="C1036" s="505"/>
      <c r="D1036" s="1198" t="s">
        <v>2585</v>
      </c>
      <c r="E1036" s="1199" t="s">
        <v>70</v>
      </c>
      <c r="F1036" s="1202"/>
      <c r="G1036" s="1202"/>
      <c r="H1036" s="1202" t="s">
        <v>2586</v>
      </c>
      <c r="I1036" s="1202" t="s">
        <v>53</v>
      </c>
      <c r="J1036" s="1202" t="s">
        <v>958</v>
      </c>
      <c r="K1036" s="1202" t="s">
        <v>958</v>
      </c>
      <c r="L1036" s="1202" t="s">
        <v>1045</v>
      </c>
      <c r="M1036" s="1202" t="s">
        <v>2583</v>
      </c>
      <c r="N1036" s="1202" t="s">
        <v>2587</v>
      </c>
      <c r="O1036" s="1203" t="s">
        <v>73</v>
      </c>
      <c r="P1036" s="1203" t="s">
        <v>73</v>
      </c>
      <c r="Q1036" s="1203" t="s">
        <v>73</v>
      </c>
      <c r="R1036" s="1203" t="s">
        <v>73</v>
      </c>
      <c r="S1036" s="1198">
        <f>VLOOKUP($D1036,'NI-San'!$B$1:$V$2048,12,FALSE)</f>
        <v>0</v>
      </c>
      <c r="T1036" s="1198">
        <f>VLOOKUP($D1036,'NI-San'!$B$1:$V$2048,13,FALSE)</f>
        <v>75</v>
      </c>
      <c r="U1036" s="1198">
        <f>VLOOKUP($D1036,'NI-San'!$B$1:$V$2048,16,FALSE)</f>
        <v>0</v>
      </c>
      <c r="V1036" s="1198">
        <f>VLOOKUP($D1036,'NI-San'!$B$1:$V$2048,17,FALSE)</f>
        <v>0</v>
      </c>
      <c r="W1036" s="1198">
        <f>VLOOKUP($D1036,'NI-San'!$B$1:$V$2048,18,FALSE)</f>
        <v>0</v>
      </c>
      <c r="X1036" s="1198">
        <f>VLOOKUP($D1036,'NI-San'!$B$1:$V$2048,19,FALSE)</f>
        <v>0</v>
      </c>
    </row>
    <row r="1037" spans="1:24" hidden="1">
      <c r="A1037" s="505"/>
      <c r="B1037" s="505"/>
      <c r="C1037" s="505"/>
      <c r="D1037" s="1198" t="s">
        <v>2588</v>
      </c>
      <c r="E1037" s="1199" t="s">
        <v>70</v>
      </c>
      <c r="F1037" s="1202"/>
      <c r="G1037" s="1202"/>
      <c r="H1037" s="1202" t="s">
        <v>2589</v>
      </c>
      <c r="I1037" s="1202" t="s">
        <v>53</v>
      </c>
      <c r="J1037" s="1202" t="s">
        <v>958</v>
      </c>
      <c r="K1037" s="1202" t="s">
        <v>958</v>
      </c>
      <c r="L1037" s="1202" t="s">
        <v>1045</v>
      </c>
      <c r="M1037" s="1202" t="s">
        <v>2583</v>
      </c>
      <c r="N1037" s="1202" t="s">
        <v>2590</v>
      </c>
      <c r="O1037" s="1203" t="s">
        <v>73</v>
      </c>
      <c r="P1037" s="1203" t="s">
        <v>73</v>
      </c>
      <c r="Q1037" s="1203" t="s">
        <v>73</v>
      </c>
      <c r="R1037" s="1203" t="s">
        <v>73</v>
      </c>
      <c r="S1037" s="1198">
        <f>VLOOKUP($D1037,'NI-San'!$B$1:$V$2048,12,FALSE)</f>
        <v>32</v>
      </c>
      <c r="T1037" s="1198">
        <f>VLOOKUP($D1037,'NI-San'!$B$1:$V$2048,13,FALSE)</f>
        <v>33</v>
      </c>
      <c r="U1037" s="1198">
        <f>VLOOKUP($D1037,'NI-San'!$B$1:$V$2048,16,FALSE)</f>
        <v>0</v>
      </c>
      <c r="V1037" s="1198">
        <f>VLOOKUP($D1037,'NI-San'!$B$1:$V$2048,17,FALSE)</f>
        <v>0</v>
      </c>
      <c r="W1037" s="1198">
        <f>VLOOKUP($D1037,'NI-San'!$B$1:$V$2048,18,FALSE)</f>
        <v>0</v>
      </c>
      <c r="X1037" s="1198">
        <f>VLOOKUP($D1037,'NI-San'!$B$1:$V$2048,19,FALSE)</f>
        <v>0</v>
      </c>
    </row>
    <row r="1038" spans="1:24" hidden="1">
      <c r="A1038" s="505"/>
      <c r="B1038" s="505"/>
      <c r="C1038" s="505"/>
      <c r="D1038" s="1198" t="s">
        <v>2591</v>
      </c>
      <c r="E1038" s="1199" t="s">
        <v>70</v>
      </c>
      <c r="F1038" s="1202"/>
      <c r="G1038" s="1202"/>
      <c r="H1038" s="1202" t="s">
        <v>2589</v>
      </c>
      <c r="I1038" s="1202" t="s">
        <v>53</v>
      </c>
      <c r="J1038" s="1202" t="s">
        <v>958</v>
      </c>
      <c r="K1038" s="1202" t="s">
        <v>958</v>
      </c>
      <c r="L1038" s="1202" t="s">
        <v>1045</v>
      </c>
      <c r="M1038" s="1202" t="s">
        <v>2583</v>
      </c>
      <c r="N1038" s="1202" t="s">
        <v>2592</v>
      </c>
      <c r="O1038" s="1203" t="s">
        <v>73</v>
      </c>
      <c r="P1038" s="1203" t="s">
        <v>73</v>
      </c>
      <c r="Q1038" s="1203" t="s">
        <v>73</v>
      </c>
      <c r="R1038" s="1203" t="s">
        <v>73</v>
      </c>
      <c r="S1038" s="1198">
        <f>VLOOKUP($D1038,'NI-San'!$B$1:$V$2048,12,FALSE)</f>
        <v>742</v>
      </c>
      <c r="T1038" s="1198">
        <f>VLOOKUP($D1038,'NI-San'!$B$1:$V$2048,13,FALSE)</f>
        <v>734</v>
      </c>
      <c r="U1038" s="1198">
        <f>VLOOKUP($D1038,'NI-San'!$B$1:$V$2048,16,FALSE)</f>
        <v>0</v>
      </c>
      <c r="V1038" s="1198">
        <f>VLOOKUP($D1038,'NI-San'!$B$1:$V$2048,17,FALSE)</f>
        <v>0</v>
      </c>
      <c r="W1038" s="1198">
        <f>VLOOKUP($D1038,'NI-San'!$B$1:$V$2048,18,FALSE)</f>
        <v>0</v>
      </c>
      <c r="X1038" s="1198">
        <f>VLOOKUP($D1038,'NI-San'!$B$1:$V$2048,19,FALSE)</f>
        <v>0</v>
      </c>
    </row>
    <row r="1039" spans="1:24" hidden="1">
      <c r="A1039" s="505"/>
      <c r="B1039" s="505"/>
      <c r="C1039" s="505"/>
      <c r="D1039" s="1198" t="s">
        <v>2593</v>
      </c>
      <c r="E1039" s="1199" t="s">
        <v>70</v>
      </c>
      <c r="F1039" s="1202" t="s">
        <v>157</v>
      </c>
      <c r="G1039" s="1202"/>
      <c r="H1039" s="1202" t="s">
        <v>1817</v>
      </c>
      <c r="I1039" s="1202" t="s">
        <v>53</v>
      </c>
      <c r="J1039" s="1202" t="s">
        <v>958</v>
      </c>
      <c r="K1039" s="1202" t="s">
        <v>958</v>
      </c>
      <c r="L1039" s="1202" t="s">
        <v>1045</v>
      </c>
      <c r="M1039" s="1202" t="s">
        <v>2583</v>
      </c>
      <c r="N1039" s="1202" t="s">
        <v>2594</v>
      </c>
      <c r="O1039" s="1203" t="s">
        <v>73</v>
      </c>
      <c r="P1039" s="1203" t="s">
        <v>73</v>
      </c>
      <c r="Q1039" s="1203" t="s">
        <v>73</v>
      </c>
      <c r="R1039" s="1203" t="s">
        <v>73</v>
      </c>
      <c r="S1039" s="1198">
        <f>VLOOKUP($D1039,'NI-San'!$B$1:$V$2048,12,FALSE)</f>
        <v>77</v>
      </c>
      <c r="T1039" s="1198">
        <f>VLOOKUP($D1039,'NI-San'!$B$1:$V$2048,13,FALSE)</f>
        <v>77</v>
      </c>
      <c r="U1039" s="1198">
        <f>VLOOKUP($D1039,'NI-San'!$B$1:$V$2048,16,FALSE)</f>
        <v>0</v>
      </c>
      <c r="V1039" s="1198">
        <f>VLOOKUP($D1039,'NI-San'!$B$1:$V$2048,17,FALSE)</f>
        <v>0</v>
      </c>
      <c r="W1039" s="1198">
        <f>VLOOKUP($D1039,'NI-San'!$B$1:$V$2048,18,FALSE)</f>
        <v>0</v>
      </c>
      <c r="X1039" s="1198">
        <f>VLOOKUP($D1039,'NI-San'!$B$1:$V$2048,19,FALSE)</f>
        <v>0</v>
      </c>
    </row>
    <row r="1040" spans="1:24" hidden="1">
      <c r="A1040" s="505"/>
      <c r="B1040" s="505"/>
      <c r="C1040" s="505"/>
      <c r="D1040" s="1198" t="s">
        <v>2595</v>
      </c>
      <c r="E1040" s="1199" t="s">
        <v>70</v>
      </c>
      <c r="F1040" s="1202"/>
      <c r="G1040" s="1202"/>
      <c r="H1040" s="1202" t="s">
        <v>2589</v>
      </c>
      <c r="I1040" s="1202" t="s">
        <v>53</v>
      </c>
      <c r="J1040" s="1202" t="s">
        <v>958</v>
      </c>
      <c r="K1040" s="1202" t="s">
        <v>958</v>
      </c>
      <c r="L1040" s="1202" t="s">
        <v>1045</v>
      </c>
      <c r="M1040" s="1202" t="s">
        <v>2583</v>
      </c>
      <c r="N1040" s="1202" t="s">
        <v>2596</v>
      </c>
      <c r="O1040" s="1203" t="s">
        <v>73</v>
      </c>
      <c r="P1040" s="1203" t="s">
        <v>73</v>
      </c>
      <c r="Q1040" s="1203" t="s">
        <v>73</v>
      </c>
      <c r="R1040" s="1203" t="s">
        <v>73</v>
      </c>
      <c r="S1040" s="1198">
        <f>VLOOKUP($D1040,'NI-San'!$B$1:$V$2048,12,FALSE)</f>
        <v>0</v>
      </c>
      <c r="T1040" s="1198">
        <f>VLOOKUP($D1040,'NI-San'!$B$1:$V$2048,13,FALSE)</f>
        <v>0</v>
      </c>
      <c r="U1040" s="1198">
        <f>VLOOKUP($D1040,'NI-San'!$B$1:$V$2048,16,FALSE)</f>
        <v>0</v>
      </c>
      <c r="V1040" s="1198">
        <f>VLOOKUP($D1040,'NI-San'!$B$1:$V$2048,17,FALSE)</f>
        <v>0</v>
      </c>
      <c r="W1040" s="1198">
        <f>VLOOKUP($D1040,'NI-San'!$B$1:$V$2048,18,FALSE)</f>
        <v>0</v>
      </c>
      <c r="X1040" s="1198">
        <f>VLOOKUP($D1040,'NI-San'!$B$1:$V$2048,19,FALSE)</f>
        <v>0</v>
      </c>
    </row>
    <row r="1041" spans="1:83" hidden="1">
      <c r="A1041" s="505"/>
      <c r="B1041" s="505"/>
      <c r="C1041" s="505"/>
      <c r="D1041" s="1198" t="s">
        <v>2597</v>
      </c>
      <c r="E1041" s="1199" t="s">
        <v>70</v>
      </c>
      <c r="F1041" s="1202"/>
      <c r="G1041" s="1202"/>
      <c r="H1041" s="1202" t="s">
        <v>2589</v>
      </c>
      <c r="I1041" s="1202" t="s">
        <v>53</v>
      </c>
      <c r="J1041" s="1202" t="s">
        <v>958</v>
      </c>
      <c r="K1041" s="1202" t="s">
        <v>958</v>
      </c>
      <c r="L1041" s="1202" t="s">
        <v>1045</v>
      </c>
      <c r="M1041" s="1202" t="s">
        <v>2583</v>
      </c>
      <c r="N1041" s="1202" t="s">
        <v>2598</v>
      </c>
      <c r="O1041" s="1203" t="s">
        <v>73</v>
      </c>
      <c r="P1041" s="1203" t="s">
        <v>73</v>
      </c>
      <c r="Q1041" s="1203" t="s">
        <v>73</v>
      </c>
      <c r="R1041" s="1203" t="s">
        <v>73</v>
      </c>
      <c r="S1041" s="1198">
        <f>VLOOKUP($D1041,'NI-San'!$B$1:$V$2048,12,FALSE)</f>
        <v>0</v>
      </c>
      <c r="T1041" s="1198">
        <f>VLOOKUP($D1041,'NI-San'!$B$1:$V$2048,13,FALSE)</f>
        <v>0</v>
      </c>
      <c r="U1041" s="1198">
        <f>VLOOKUP($D1041,'NI-San'!$B$1:$V$2048,16,FALSE)</f>
        <v>0</v>
      </c>
      <c r="V1041" s="1198">
        <f>VLOOKUP($D1041,'NI-San'!$B$1:$V$2048,17,FALSE)</f>
        <v>0</v>
      </c>
      <c r="W1041" s="1198">
        <f>VLOOKUP($D1041,'NI-San'!$B$1:$V$2048,18,FALSE)</f>
        <v>0</v>
      </c>
      <c r="X1041" s="1198">
        <f>VLOOKUP($D1041,'NI-San'!$B$1:$V$2048,19,FALSE)</f>
        <v>0</v>
      </c>
    </row>
    <row r="1042" spans="1:83" ht="27" hidden="1">
      <c r="A1042" s="505"/>
      <c r="B1042" s="505"/>
      <c r="C1042" s="505"/>
      <c r="D1042" s="1198" t="s">
        <v>2599</v>
      </c>
      <c r="E1042" s="1199" t="s">
        <v>70</v>
      </c>
      <c r="F1042" s="1202"/>
      <c r="G1042" s="1202"/>
      <c r="H1042" s="1202" t="s">
        <v>2589</v>
      </c>
      <c r="I1042" s="1202" t="s">
        <v>53</v>
      </c>
      <c r="J1042" s="1202" t="s">
        <v>958</v>
      </c>
      <c r="K1042" s="1202" t="s">
        <v>958</v>
      </c>
      <c r="L1042" s="1202" t="s">
        <v>1045</v>
      </c>
      <c r="M1042" s="1202" t="s">
        <v>2583</v>
      </c>
      <c r="N1042" s="1203" t="s">
        <v>2600</v>
      </c>
      <c r="O1042" s="1203" t="s">
        <v>73</v>
      </c>
      <c r="P1042" s="1203" t="s">
        <v>73</v>
      </c>
      <c r="Q1042" s="1203" t="s">
        <v>73</v>
      </c>
      <c r="R1042" s="1203" t="s">
        <v>73</v>
      </c>
      <c r="S1042" s="1198">
        <f>VLOOKUP($D1042,'NI-San'!$B$1:$V$2048,12,FALSE)</f>
        <v>0</v>
      </c>
      <c r="T1042" s="1198">
        <f>VLOOKUP($D1042,'NI-San'!$B$1:$V$2048,13,FALSE)</f>
        <v>0</v>
      </c>
      <c r="U1042" s="1198">
        <f>VLOOKUP($D1042,'NI-San'!$B$1:$V$2048,16,FALSE)</f>
        <v>0</v>
      </c>
      <c r="V1042" s="1198">
        <f>VLOOKUP($D1042,'NI-San'!$B$1:$V$2048,17,FALSE)</f>
        <v>0</v>
      </c>
      <c r="W1042" s="1198">
        <f>VLOOKUP($D1042,'NI-San'!$B$1:$V$2048,18,FALSE)</f>
        <v>0</v>
      </c>
      <c r="X1042" s="1198">
        <f>VLOOKUP($D1042,'NI-San'!$B$1:$V$2048,19,FALSE)</f>
        <v>0</v>
      </c>
    </row>
    <row r="1043" spans="1:83" ht="27" hidden="1">
      <c r="A1043" s="505"/>
      <c r="B1043" s="505"/>
      <c r="C1043" s="505"/>
      <c r="D1043" s="1198" t="s">
        <v>2601</v>
      </c>
      <c r="E1043" s="1199" t="s">
        <v>70</v>
      </c>
      <c r="F1043" s="1202"/>
      <c r="G1043" s="1202"/>
      <c r="H1043" s="1202" t="s">
        <v>2589</v>
      </c>
      <c r="I1043" s="1202" t="s">
        <v>53</v>
      </c>
      <c r="J1043" s="1202" t="s">
        <v>958</v>
      </c>
      <c r="K1043" s="1202" t="s">
        <v>958</v>
      </c>
      <c r="L1043" s="1202" t="s">
        <v>1045</v>
      </c>
      <c r="M1043" s="1202" t="s">
        <v>2583</v>
      </c>
      <c r="N1043" s="1203" t="s">
        <v>2602</v>
      </c>
      <c r="O1043" s="1203" t="s">
        <v>73</v>
      </c>
      <c r="P1043" s="1203" t="s">
        <v>73</v>
      </c>
      <c r="Q1043" s="1203" t="s">
        <v>73</v>
      </c>
      <c r="R1043" s="1203" t="s">
        <v>73</v>
      </c>
      <c r="S1043" s="1198">
        <f>VLOOKUP($D1043,'NI-San'!$B$1:$V$2048,12,FALSE)</f>
        <v>0</v>
      </c>
      <c r="T1043" s="1198">
        <f>VLOOKUP($D1043,'NI-San'!$B$1:$V$2048,13,FALSE)</f>
        <v>0</v>
      </c>
      <c r="U1043" s="1198">
        <f>VLOOKUP($D1043,'NI-San'!$B$1:$V$2048,16,FALSE)</f>
        <v>0</v>
      </c>
      <c r="V1043" s="1198">
        <f>VLOOKUP($D1043,'NI-San'!$B$1:$V$2048,17,FALSE)</f>
        <v>0</v>
      </c>
      <c r="W1043" s="1198">
        <f>VLOOKUP($D1043,'NI-San'!$B$1:$V$2048,18,FALSE)</f>
        <v>0</v>
      </c>
      <c r="X1043" s="1198">
        <f>VLOOKUP($D1043,'NI-San'!$B$1:$V$2048,19,FALSE)</f>
        <v>0</v>
      </c>
    </row>
    <row r="1044" spans="1:83" hidden="1">
      <c r="A1044" s="505"/>
      <c r="B1044" s="505"/>
      <c r="C1044" s="505"/>
      <c r="D1044" s="1198" t="s">
        <v>2603</v>
      </c>
      <c r="E1044" s="1199" t="s">
        <v>70</v>
      </c>
      <c r="F1044" s="1202"/>
      <c r="G1044" s="1202"/>
      <c r="H1044" s="1202" t="s">
        <v>2604</v>
      </c>
      <c r="I1044" s="1202" t="s">
        <v>53</v>
      </c>
      <c r="J1044" s="1202" t="s">
        <v>958</v>
      </c>
      <c r="K1044" s="1202" t="s">
        <v>958</v>
      </c>
      <c r="L1044" s="1202" t="s">
        <v>1045</v>
      </c>
      <c r="M1044" s="1202" t="s">
        <v>2583</v>
      </c>
      <c r="N1044" s="1203" t="s">
        <v>2605</v>
      </c>
      <c r="O1044" s="1203" t="s">
        <v>73</v>
      </c>
      <c r="P1044" s="1203" t="s">
        <v>73</v>
      </c>
      <c r="Q1044" s="1203" t="s">
        <v>73</v>
      </c>
      <c r="R1044" s="1203" t="s">
        <v>73</v>
      </c>
      <c r="S1044" s="1198">
        <f>VLOOKUP($D1044,'NI-San'!$B$1:$V$2048,12,FALSE)</f>
        <v>0</v>
      </c>
      <c r="T1044" s="1198">
        <f>VLOOKUP($D1044,'NI-San'!$B$1:$V$2048,13,FALSE)</f>
        <v>136</v>
      </c>
      <c r="U1044" s="1198">
        <f>VLOOKUP($D1044,'NI-San'!$B$1:$V$2048,16,FALSE)</f>
        <v>0</v>
      </c>
      <c r="V1044" s="1198">
        <f>VLOOKUP($D1044,'NI-San'!$B$1:$V$2048,17,FALSE)</f>
        <v>0</v>
      </c>
      <c r="W1044" s="1198">
        <f>VLOOKUP($D1044,'NI-San'!$B$1:$V$2048,18,FALSE)</f>
        <v>0</v>
      </c>
      <c r="X1044" s="1198">
        <f>VLOOKUP($D1044,'NI-San'!$B$1:$V$2048,19,FALSE)</f>
        <v>0</v>
      </c>
    </row>
    <row r="1045" spans="1:83" hidden="1">
      <c r="A1045" s="505"/>
      <c r="B1045" s="505"/>
      <c r="C1045" s="505"/>
      <c r="D1045" s="1198" t="s">
        <v>2606</v>
      </c>
      <c r="E1045" s="1199" t="s">
        <v>70</v>
      </c>
      <c r="F1045" s="1202" t="s">
        <v>157</v>
      </c>
      <c r="G1045" s="1202"/>
      <c r="H1045" s="1202" t="s">
        <v>1756</v>
      </c>
      <c r="I1045" s="1202" t="s">
        <v>53</v>
      </c>
      <c r="J1045" s="1202" t="s">
        <v>958</v>
      </c>
      <c r="K1045" s="1202" t="s">
        <v>958</v>
      </c>
      <c r="L1045" s="1202" t="s">
        <v>1045</v>
      </c>
      <c r="M1045" s="1202" t="s">
        <v>2583</v>
      </c>
      <c r="N1045" s="1203" t="s">
        <v>2607</v>
      </c>
      <c r="O1045" s="1203" t="s">
        <v>73</v>
      </c>
      <c r="P1045" s="1203" t="s">
        <v>73</v>
      </c>
      <c r="Q1045" s="1203" t="s">
        <v>73</v>
      </c>
      <c r="R1045" s="1203" t="s">
        <v>73</v>
      </c>
      <c r="S1045" s="1198">
        <f>VLOOKUP($D1045,'NI-San'!$B$1:$V$2048,12,FALSE)</f>
        <v>0</v>
      </c>
      <c r="T1045" s="1198">
        <f>VLOOKUP($D1045,'NI-San'!$B$1:$V$2048,13,FALSE)</f>
        <v>0</v>
      </c>
      <c r="U1045" s="1198">
        <f>VLOOKUP($D1045,'NI-San'!$B$1:$V$2048,16,FALSE)</f>
        <v>0</v>
      </c>
      <c r="V1045" s="1198">
        <f>VLOOKUP($D1045,'NI-San'!$B$1:$V$2048,17,FALSE)</f>
        <v>0</v>
      </c>
      <c r="W1045" s="1198">
        <f>VLOOKUP($D1045,'NI-San'!$B$1:$V$2048,18,FALSE)</f>
        <v>0</v>
      </c>
      <c r="X1045" s="1198">
        <f>VLOOKUP($D1045,'NI-San'!$B$1:$V$2048,19,FALSE)</f>
        <v>0</v>
      </c>
    </row>
    <row r="1046" spans="1:83" ht="27" hidden="1">
      <c r="A1046" s="505"/>
      <c r="B1046" s="505"/>
      <c r="C1046" s="505"/>
      <c r="D1046" s="1198" t="s">
        <v>2608</v>
      </c>
      <c r="E1046" s="1199" t="s">
        <v>70</v>
      </c>
      <c r="F1046" s="1202"/>
      <c r="G1046" s="1202"/>
      <c r="H1046" s="1202" t="s">
        <v>2604</v>
      </c>
      <c r="I1046" s="1202" t="s">
        <v>53</v>
      </c>
      <c r="J1046" s="1202" t="s">
        <v>746</v>
      </c>
      <c r="K1046" s="1202" t="s">
        <v>746</v>
      </c>
      <c r="L1046" s="1202" t="s">
        <v>747</v>
      </c>
      <c r="M1046" s="1202" t="s">
        <v>2583</v>
      </c>
      <c r="N1046" s="1203" t="s">
        <v>2609</v>
      </c>
      <c r="O1046" s="1203" t="s">
        <v>750</v>
      </c>
      <c r="P1046" s="1203" t="s">
        <v>2610</v>
      </c>
      <c r="Q1046" s="1203" t="s">
        <v>750</v>
      </c>
      <c r="R1046" s="1203" t="s">
        <v>2611</v>
      </c>
      <c r="S1046" s="1198">
        <f>VLOOKUP($D1046,'NI-San'!$B$1:$V$2048,12,FALSE)</f>
        <v>24</v>
      </c>
      <c r="T1046" s="1198">
        <f>VLOOKUP($D1046,'NI-San'!$B$1:$V$2048,13,FALSE)</f>
        <v>18</v>
      </c>
      <c r="U1046" s="1198">
        <f>VLOOKUP($D1046,'NI-San'!$B$1:$V$2048,16,FALSE)</f>
        <v>0</v>
      </c>
      <c r="V1046" s="1198">
        <f>VLOOKUP($D1046,'NI-San'!$B$1:$V$2048,17,FALSE)</f>
        <v>0</v>
      </c>
      <c r="W1046" s="1198">
        <f>VLOOKUP($D1046,'NI-San'!$B$1:$V$2048,18,FALSE)</f>
        <v>0</v>
      </c>
      <c r="X1046" s="1198">
        <f>VLOOKUP($D1046,'NI-San'!$B$1:$V$2048,19,FALSE)</f>
        <v>0</v>
      </c>
    </row>
    <row r="1047" spans="1:83" ht="27" hidden="1">
      <c r="A1047" s="505"/>
      <c r="B1047" s="505"/>
      <c r="C1047" s="505"/>
      <c r="D1047" s="1198" t="s">
        <v>2612</v>
      </c>
      <c r="E1047" s="1199" t="s">
        <v>70</v>
      </c>
      <c r="F1047" s="1202"/>
      <c r="G1047" s="1202"/>
      <c r="H1047" s="1202" t="s">
        <v>2604</v>
      </c>
      <c r="I1047" s="1202" t="s">
        <v>53</v>
      </c>
      <c r="J1047" s="1202" t="s">
        <v>746</v>
      </c>
      <c r="K1047" s="1202" t="s">
        <v>746</v>
      </c>
      <c r="L1047" s="1202" t="s">
        <v>747</v>
      </c>
      <c r="M1047" s="1202" t="s">
        <v>2583</v>
      </c>
      <c r="N1047" s="1203" t="s">
        <v>2613</v>
      </c>
      <c r="O1047" s="1203" t="s">
        <v>750</v>
      </c>
      <c r="P1047" s="1203" t="s">
        <v>2610</v>
      </c>
      <c r="Q1047" s="1203" t="s">
        <v>750</v>
      </c>
      <c r="R1047" s="1203" t="s">
        <v>2611</v>
      </c>
      <c r="S1047" s="1198">
        <f>VLOOKUP($D1047,'NI-San'!$B$1:$V$2048,12,FALSE)</f>
        <v>7</v>
      </c>
      <c r="T1047" s="1198">
        <f>VLOOKUP($D1047,'NI-San'!$B$1:$V$2048,13,FALSE)</f>
        <v>6</v>
      </c>
      <c r="U1047" s="1198">
        <f>VLOOKUP($D1047,'NI-San'!$B$1:$V$2048,16,FALSE)</f>
        <v>0</v>
      </c>
      <c r="V1047" s="1198">
        <f>VLOOKUP($D1047,'NI-San'!$B$1:$V$2048,17,FALSE)</f>
        <v>0</v>
      </c>
      <c r="W1047" s="1198">
        <f>VLOOKUP($D1047,'NI-San'!$B$1:$V$2048,18,FALSE)</f>
        <v>0</v>
      </c>
      <c r="X1047" s="1198">
        <f>VLOOKUP($D1047,'NI-San'!$B$1:$V$2048,19,FALSE)</f>
        <v>0</v>
      </c>
    </row>
    <row r="1048" spans="1:83" ht="27" hidden="1">
      <c r="A1048" s="505"/>
      <c r="B1048" s="505"/>
      <c r="C1048" s="505"/>
      <c r="D1048" s="1198" t="s">
        <v>2614</v>
      </c>
      <c r="E1048" s="1199" t="s">
        <v>70</v>
      </c>
      <c r="F1048" s="1202"/>
      <c r="G1048" s="1202"/>
      <c r="H1048" s="1202" t="s">
        <v>2604</v>
      </c>
      <c r="I1048" s="1202" t="s">
        <v>53</v>
      </c>
      <c r="J1048" s="1202" t="s">
        <v>746</v>
      </c>
      <c r="K1048" s="1202" t="s">
        <v>746</v>
      </c>
      <c r="L1048" s="1202" t="s">
        <v>747</v>
      </c>
      <c r="M1048" s="1202" t="s">
        <v>2583</v>
      </c>
      <c r="N1048" s="1203" t="s">
        <v>2615</v>
      </c>
      <c r="O1048" s="1203" t="s">
        <v>750</v>
      </c>
      <c r="P1048" s="1203" t="s">
        <v>2610</v>
      </c>
      <c r="Q1048" s="1203" t="s">
        <v>750</v>
      </c>
      <c r="R1048" s="1203" t="s">
        <v>2611</v>
      </c>
      <c r="S1048" s="1198">
        <f>VLOOKUP($D1048,'NI-San'!$B$1:$V$2048,12,FALSE)</f>
        <v>0</v>
      </c>
      <c r="T1048" s="1198">
        <f>VLOOKUP($D1048,'NI-San'!$B$1:$V$2048,13,FALSE)</f>
        <v>0</v>
      </c>
      <c r="U1048" s="1198">
        <f>VLOOKUP($D1048,'NI-San'!$B$1:$V$2048,16,FALSE)</f>
        <v>0</v>
      </c>
      <c r="V1048" s="1198">
        <f>VLOOKUP($D1048,'NI-San'!$B$1:$V$2048,17,FALSE)</f>
        <v>0</v>
      </c>
      <c r="W1048" s="1198">
        <f>VLOOKUP($D1048,'NI-San'!$B$1:$V$2048,18,FALSE)</f>
        <v>0</v>
      </c>
      <c r="X1048" s="1198">
        <f>VLOOKUP($D1048,'NI-San'!$B$1:$V$2048,19,FALSE)</f>
        <v>0</v>
      </c>
    </row>
    <row r="1049" spans="1:83" ht="27" hidden="1">
      <c r="A1049" s="505"/>
      <c r="B1049" s="505"/>
      <c r="C1049" s="505"/>
      <c r="D1049" s="1198" t="s">
        <v>2616</v>
      </c>
      <c r="E1049" s="1199" t="s">
        <v>70</v>
      </c>
      <c r="F1049" s="1202"/>
      <c r="G1049" s="1202"/>
      <c r="H1049" s="1202" t="s">
        <v>2604</v>
      </c>
      <c r="I1049" s="1202" t="s">
        <v>53</v>
      </c>
      <c r="J1049" s="1202" t="s">
        <v>746</v>
      </c>
      <c r="K1049" s="1202" t="s">
        <v>746</v>
      </c>
      <c r="L1049" s="1202" t="s">
        <v>747</v>
      </c>
      <c r="M1049" s="1202" t="s">
        <v>2583</v>
      </c>
      <c r="N1049" s="1203" t="s">
        <v>2617</v>
      </c>
      <c r="O1049" s="1203" t="s">
        <v>750</v>
      </c>
      <c r="P1049" s="1203" t="s">
        <v>2610</v>
      </c>
      <c r="Q1049" s="1203" t="s">
        <v>750</v>
      </c>
      <c r="R1049" s="1203" t="s">
        <v>2611</v>
      </c>
      <c r="S1049" s="1198">
        <f>VLOOKUP($D1049,'NI-San'!$B$1:$V$2048,12,FALSE)</f>
        <v>206</v>
      </c>
      <c r="T1049" s="1198">
        <f>VLOOKUP($D1049,'NI-San'!$B$1:$V$2048,13,FALSE)</f>
        <v>40</v>
      </c>
      <c r="U1049" s="1198">
        <f>VLOOKUP($D1049,'NI-San'!$B$1:$V$2048,16,FALSE)</f>
        <v>0</v>
      </c>
      <c r="V1049" s="1198">
        <f>VLOOKUP($D1049,'NI-San'!$B$1:$V$2048,17,FALSE)</f>
        <v>0</v>
      </c>
      <c r="W1049" s="1198">
        <f>VLOOKUP($D1049,'NI-San'!$B$1:$V$2048,18,FALSE)</f>
        <v>0</v>
      </c>
      <c r="X1049" s="1198">
        <f>VLOOKUP($D1049,'NI-San'!$B$1:$V$2048,19,FALSE)</f>
        <v>0</v>
      </c>
    </row>
    <row r="1050" spans="1:83" s="744" customFormat="1" ht="27" hidden="1">
      <c r="A1050" s="505"/>
      <c r="B1050" s="505"/>
      <c r="C1050" s="505"/>
      <c r="D1050" s="1198" t="s">
        <v>2618</v>
      </c>
      <c r="E1050" s="1199" t="s">
        <v>70</v>
      </c>
      <c r="F1050" s="1202"/>
      <c r="G1050" s="1202"/>
      <c r="H1050" s="1202" t="s">
        <v>2604</v>
      </c>
      <c r="I1050" s="1202" t="s">
        <v>53</v>
      </c>
      <c r="J1050" s="1202" t="s">
        <v>746</v>
      </c>
      <c r="K1050" s="1202" t="s">
        <v>746</v>
      </c>
      <c r="L1050" s="1202" t="s">
        <v>747</v>
      </c>
      <c r="M1050" s="1202" t="s">
        <v>2583</v>
      </c>
      <c r="N1050" s="1203" t="s">
        <v>2619</v>
      </c>
      <c r="O1050" s="1203" t="s">
        <v>750</v>
      </c>
      <c r="P1050" s="1203" t="s">
        <v>2610</v>
      </c>
      <c r="Q1050" s="1203" t="s">
        <v>750</v>
      </c>
      <c r="R1050" s="1203" t="s">
        <v>2611</v>
      </c>
      <c r="S1050" s="1198">
        <f>VLOOKUP($D1050,'NI-San'!$B$1:$V$2048,12,FALSE)</f>
        <v>0</v>
      </c>
      <c r="T1050" s="1198">
        <f>VLOOKUP($D1050,'NI-San'!$B$1:$V$2048,13,FALSE)</f>
        <v>0</v>
      </c>
      <c r="U1050" s="1198">
        <f>VLOOKUP($D1050,'NI-San'!$B$1:$V$2048,16,FALSE)</f>
        <v>0</v>
      </c>
      <c r="V1050" s="1198">
        <f>VLOOKUP($D1050,'NI-San'!$B$1:$V$2048,17,FALSE)</f>
        <v>0</v>
      </c>
      <c r="W1050" s="1198">
        <f>VLOOKUP($D1050,'NI-San'!$B$1:$V$2048,18,FALSE)</f>
        <v>0</v>
      </c>
      <c r="X1050" s="1198">
        <f>VLOOKUP($D1050,'NI-San'!$B$1:$V$2048,19,FALSE)</f>
        <v>0</v>
      </c>
      <c r="Y1050" s="504"/>
      <c r="Z1050" s="504"/>
      <c r="AA1050" s="504"/>
      <c r="AB1050" s="504"/>
      <c r="AC1050" s="504"/>
      <c r="AD1050" s="504"/>
      <c r="AE1050" s="504"/>
      <c r="AF1050" s="504"/>
      <c r="AG1050" s="504"/>
      <c r="AH1050" s="504"/>
      <c r="AI1050" s="504"/>
      <c r="AJ1050" s="504"/>
      <c r="AK1050" s="504"/>
      <c r="AL1050" s="504"/>
      <c r="AM1050" s="504"/>
      <c r="AN1050" s="504"/>
      <c r="AO1050" s="504"/>
      <c r="AP1050" s="504"/>
      <c r="AQ1050" s="504"/>
      <c r="AR1050" s="504"/>
      <c r="AS1050" s="504"/>
      <c r="AT1050" s="504"/>
      <c r="AU1050" s="504"/>
      <c r="AV1050" s="504"/>
      <c r="AW1050" s="504"/>
      <c r="AX1050" s="504"/>
      <c r="AY1050" s="504"/>
      <c r="AZ1050" s="504"/>
      <c r="BA1050" s="504"/>
      <c r="BB1050" s="504"/>
      <c r="BC1050" s="504"/>
      <c r="BD1050" s="504"/>
      <c r="BE1050" s="504"/>
      <c r="BF1050" s="504"/>
      <c r="BG1050" s="504"/>
      <c r="BH1050" s="504"/>
      <c r="BI1050" s="504"/>
      <c r="BJ1050" s="504"/>
      <c r="BK1050" s="504"/>
      <c r="BL1050" s="504"/>
      <c r="BM1050" s="504"/>
      <c r="BN1050" s="504"/>
      <c r="BO1050" s="504"/>
      <c r="BP1050" s="504"/>
      <c r="BQ1050" s="504"/>
      <c r="BR1050" s="504"/>
      <c r="BS1050" s="504"/>
      <c r="BT1050" s="504"/>
      <c r="BU1050" s="504"/>
      <c r="BV1050" s="504"/>
      <c r="BW1050" s="504"/>
      <c r="BX1050" s="504"/>
      <c r="BY1050" s="504"/>
      <c r="BZ1050" s="504"/>
      <c r="CA1050" s="504"/>
      <c r="CB1050" s="504"/>
      <c r="CC1050" s="504"/>
      <c r="CD1050" s="504"/>
      <c r="CE1050" s="504"/>
    </row>
    <row r="1051" spans="1:83" hidden="1">
      <c r="A1051" s="505"/>
      <c r="B1051" s="505"/>
      <c r="C1051" s="505"/>
      <c r="D1051" s="1198" t="s">
        <v>2620</v>
      </c>
      <c r="E1051" s="1199" t="s">
        <v>70</v>
      </c>
      <c r="F1051" s="1202"/>
      <c r="G1051" s="1202"/>
      <c r="H1051" s="1202" t="s">
        <v>2604</v>
      </c>
      <c r="I1051" s="1202" t="s">
        <v>531</v>
      </c>
      <c r="J1051" s="1202"/>
      <c r="K1051" s="1202"/>
      <c r="L1051" s="1202"/>
      <c r="M1051" s="1202" t="s">
        <v>2583</v>
      </c>
      <c r="N1051" s="1203" t="s">
        <v>2621</v>
      </c>
      <c r="O1051" s="1203" t="s">
        <v>73</v>
      </c>
      <c r="P1051" s="1203" t="s">
        <v>73</v>
      </c>
      <c r="Q1051" s="1203" t="s">
        <v>73</v>
      </c>
      <c r="R1051" s="1203" t="s">
        <v>73</v>
      </c>
      <c r="S1051" s="1198">
        <f>VLOOKUP($D1051,'NI-San'!$B$1:$V$2048,12,FALSE)</f>
        <v>0</v>
      </c>
      <c r="T1051" s="1198">
        <f>VLOOKUP($D1051,'NI-San'!$B$1:$V$2048,13,FALSE)</f>
        <v>0</v>
      </c>
      <c r="U1051" s="1198">
        <f>VLOOKUP($D1051,'NI-San'!$B$1:$V$2048,16,FALSE)</f>
        <v>0</v>
      </c>
      <c r="V1051" s="1198">
        <f>VLOOKUP($D1051,'NI-San'!$B$1:$V$2048,17,FALSE)</f>
        <v>0</v>
      </c>
      <c r="W1051" s="1198">
        <f>VLOOKUP($D1051,'NI-San'!$B$1:$V$2048,18,FALSE)</f>
        <v>0</v>
      </c>
      <c r="X1051" s="1198">
        <f>VLOOKUP($D1051,'NI-San'!$B$1:$V$2048,19,FALSE)</f>
        <v>0</v>
      </c>
    </row>
    <row r="1052" spans="1:83" hidden="1">
      <c r="A1052" s="505"/>
      <c r="B1052" s="505"/>
      <c r="C1052" s="505"/>
      <c r="D1052" s="1198" t="s">
        <v>2622</v>
      </c>
      <c r="E1052" s="1199" t="s">
        <v>70</v>
      </c>
      <c r="F1052" s="1202"/>
      <c r="G1052" s="1202"/>
      <c r="H1052" s="1202"/>
      <c r="I1052" s="1202" t="s">
        <v>71</v>
      </c>
      <c r="J1052" s="1202"/>
      <c r="K1052" s="1202"/>
      <c r="L1052" s="1202"/>
      <c r="M1052" s="1202"/>
      <c r="N1052" s="1203" t="s">
        <v>2623</v>
      </c>
      <c r="O1052" s="1203" t="s">
        <v>73</v>
      </c>
      <c r="P1052" s="1203" t="s">
        <v>73</v>
      </c>
      <c r="Q1052" s="1203" t="s">
        <v>73</v>
      </c>
      <c r="R1052" s="1203" t="s">
        <v>73</v>
      </c>
      <c r="S1052" s="1198">
        <f>VLOOKUP($D1052,'NI-San'!$B$1:$V$2048,12,FALSE)</f>
        <v>85</v>
      </c>
      <c r="T1052" s="1198">
        <f>VLOOKUP($D1052,'NI-San'!$B$1:$V$2048,13,FALSE)</f>
        <v>71</v>
      </c>
      <c r="U1052" s="1198">
        <f>VLOOKUP($D1052,'NI-San'!$B$1:$V$2048,16,FALSE)</f>
        <v>0</v>
      </c>
      <c r="V1052" s="1198">
        <f>VLOOKUP($D1052,'NI-San'!$B$1:$V$2048,17,FALSE)</f>
        <v>0</v>
      </c>
      <c r="W1052" s="1198">
        <f>VLOOKUP($D1052,'NI-San'!$B$1:$V$2048,18,FALSE)</f>
        <v>0</v>
      </c>
      <c r="X1052" s="1198">
        <f>VLOOKUP($D1052,'NI-San'!$B$1:$V$2048,19,FALSE)</f>
        <v>0</v>
      </c>
    </row>
    <row r="1053" spans="1:83" hidden="1">
      <c r="A1053" s="505"/>
      <c r="B1053" s="505"/>
      <c r="C1053" s="505"/>
      <c r="D1053" s="1198" t="s">
        <v>2624</v>
      </c>
      <c r="E1053" s="1199" t="s">
        <v>70</v>
      </c>
      <c r="F1053" s="1202"/>
      <c r="G1053" s="1202"/>
      <c r="H1053" s="1202"/>
      <c r="I1053" s="1202" t="s">
        <v>71</v>
      </c>
      <c r="J1053" s="1202"/>
      <c r="K1053" s="1202"/>
      <c r="L1053" s="1202"/>
      <c r="M1053" s="1202"/>
      <c r="N1053" s="1203" t="s">
        <v>2625</v>
      </c>
      <c r="O1053" s="1203" t="s">
        <v>73</v>
      </c>
      <c r="P1053" s="1203" t="s">
        <v>73</v>
      </c>
      <c r="Q1053" s="1203" t="s">
        <v>73</v>
      </c>
      <c r="R1053" s="1203" t="s">
        <v>73</v>
      </c>
      <c r="S1053" s="1198">
        <f>VLOOKUP($D1053,'NI-San'!$B$1:$V$2048,12,FALSE)</f>
        <v>23</v>
      </c>
      <c r="T1053" s="1198">
        <f>VLOOKUP($D1053,'NI-San'!$B$1:$V$2048,13,FALSE)</f>
        <v>15</v>
      </c>
      <c r="U1053" s="1198">
        <f>VLOOKUP($D1053,'NI-San'!$B$1:$V$2048,16,FALSE)</f>
        <v>0</v>
      </c>
      <c r="V1053" s="1198">
        <f>VLOOKUP($D1053,'NI-San'!$B$1:$V$2048,17,FALSE)</f>
        <v>0</v>
      </c>
      <c r="W1053" s="1198">
        <f>VLOOKUP($D1053,'NI-San'!$B$1:$V$2048,18,FALSE)</f>
        <v>0</v>
      </c>
      <c r="X1053" s="1198">
        <f>VLOOKUP($D1053,'NI-San'!$B$1:$V$2048,19,FALSE)</f>
        <v>0</v>
      </c>
    </row>
    <row r="1054" spans="1:83" hidden="1">
      <c r="A1054" s="505"/>
      <c r="B1054" s="505"/>
      <c r="C1054" s="505"/>
      <c r="D1054" s="1198" t="s">
        <v>2626</v>
      </c>
      <c r="E1054" s="1199" t="s">
        <v>70</v>
      </c>
      <c r="F1054" s="1202"/>
      <c r="G1054" s="1202"/>
      <c r="H1054" s="1202"/>
      <c r="I1054" s="1202" t="s">
        <v>71</v>
      </c>
      <c r="J1054" s="1202"/>
      <c r="K1054" s="1202"/>
      <c r="L1054" s="1202"/>
      <c r="M1054" s="1202"/>
      <c r="N1054" s="1203" t="s">
        <v>2627</v>
      </c>
      <c r="O1054" s="1203" t="s">
        <v>73</v>
      </c>
      <c r="P1054" s="1203" t="s">
        <v>73</v>
      </c>
      <c r="Q1054" s="1203" t="s">
        <v>73</v>
      </c>
      <c r="R1054" s="1203" t="s">
        <v>73</v>
      </c>
      <c r="S1054" s="1198">
        <f>VLOOKUP($D1054,'NI-San'!$B$1:$V$2048,12,FALSE)</f>
        <v>23</v>
      </c>
      <c r="T1054" s="1198">
        <f>VLOOKUP($D1054,'NI-San'!$B$1:$V$2048,13,FALSE)</f>
        <v>15</v>
      </c>
      <c r="U1054" s="1198">
        <f>VLOOKUP($D1054,'NI-San'!$B$1:$V$2048,16,FALSE)</f>
        <v>0</v>
      </c>
      <c r="V1054" s="1198">
        <f>VLOOKUP($D1054,'NI-San'!$B$1:$V$2048,17,FALSE)</f>
        <v>0</v>
      </c>
      <c r="W1054" s="1198">
        <f>VLOOKUP($D1054,'NI-San'!$B$1:$V$2048,18,FALSE)</f>
        <v>0</v>
      </c>
      <c r="X1054" s="1198">
        <f>VLOOKUP($D1054,'NI-San'!$B$1:$V$2048,19,FALSE)</f>
        <v>0</v>
      </c>
    </row>
    <row r="1055" spans="1:83" hidden="1">
      <c r="A1055" s="505"/>
      <c r="B1055" s="505"/>
      <c r="C1055" s="505"/>
      <c r="D1055" s="1198" t="s">
        <v>2628</v>
      </c>
      <c r="E1055" s="1199" t="s">
        <v>70</v>
      </c>
      <c r="F1055" s="1202"/>
      <c r="G1055" s="1202"/>
      <c r="H1055" s="1202" t="s">
        <v>2629</v>
      </c>
      <c r="I1055" s="1202" t="s">
        <v>53</v>
      </c>
      <c r="J1055" s="1202" t="s">
        <v>2630</v>
      </c>
      <c r="K1055" s="1202" t="s">
        <v>2630</v>
      </c>
      <c r="L1055" s="1202" t="s">
        <v>2631</v>
      </c>
      <c r="M1055" s="1202" t="s">
        <v>2632</v>
      </c>
      <c r="N1055" s="1203" t="s">
        <v>2633</v>
      </c>
      <c r="O1055" s="1203" t="s">
        <v>73</v>
      </c>
      <c r="P1055" s="1203" t="s">
        <v>73</v>
      </c>
      <c r="Q1055" s="1203" t="s">
        <v>73</v>
      </c>
      <c r="R1055" s="1203" t="s">
        <v>73</v>
      </c>
      <c r="S1055" s="1198">
        <f>VLOOKUP($D1055,'NI-San'!$B$1:$V$2048,12,FALSE)</f>
        <v>23</v>
      </c>
      <c r="T1055" s="1198">
        <f>VLOOKUP($D1055,'NI-San'!$B$1:$V$2048,13,FALSE)</f>
        <v>15</v>
      </c>
      <c r="U1055" s="1198">
        <f>VLOOKUP($D1055,'NI-San'!$B$1:$V$2048,16,FALSE)</f>
        <v>0</v>
      </c>
      <c r="V1055" s="1198">
        <f>VLOOKUP($D1055,'NI-San'!$B$1:$V$2048,17,FALSE)</f>
        <v>0</v>
      </c>
      <c r="W1055" s="1198">
        <f>VLOOKUP($D1055,'NI-San'!$B$1:$V$2048,18,FALSE)</f>
        <v>0</v>
      </c>
      <c r="X1055" s="1198">
        <f>VLOOKUP($D1055,'NI-San'!$B$1:$V$2048,19,FALSE)</f>
        <v>0</v>
      </c>
    </row>
    <row r="1056" spans="1:83" hidden="1">
      <c r="A1056" s="505"/>
      <c r="B1056" s="505"/>
      <c r="C1056" s="505"/>
      <c r="D1056" s="1198" t="s">
        <v>2634</v>
      </c>
      <c r="E1056" s="1199" t="s">
        <v>70</v>
      </c>
      <c r="F1056" s="1202"/>
      <c r="G1056" s="1202"/>
      <c r="H1056" s="1202"/>
      <c r="I1056" s="1202" t="s">
        <v>71</v>
      </c>
      <c r="J1056" s="1202"/>
      <c r="K1056" s="1202"/>
      <c r="L1056" s="1202"/>
      <c r="M1056" s="1202"/>
      <c r="N1056" s="1203" t="s">
        <v>2635</v>
      </c>
      <c r="O1056" s="1203" t="s">
        <v>73</v>
      </c>
      <c r="P1056" s="1203" t="s">
        <v>73</v>
      </c>
      <c r="Q1056" s="1203" t="s">
        <v>73</v>
      </c>
      <c r="R1056" s="1203" t="s">
        <v>73</v>
      </c>
      <c r="S1056" s="1198">
        <f>VLOOKUP($D1056,'NI-San'!$B$1:$V$2048,12,FALSE)</f>
        <v>0</v>
      </c>
      <c r="T1056" s="1198">
        <f>VLOOKUP($D1056,'NI-San'!$B$1:$V$2048,13,FALSE)</f>
        <v>0</v>
      </c>
      <c r="U1056" s="1198">
        <f>VLOOKUP($D1056,'NI-San'!$B$1:$V$2048,16,FALSE)</f>
        <v>0</v>
      </c>
      <c r="V1056" s="1198">
        <f>VLOOKUP($D1056,'NI-San'!$B$1:$V$2048,17,FALSE)</f>
        <v>0</v>
      </c>
      <c r="W1056" s="1198">
        <f>VLOOKUP($D1056,'NI-San'!$B$1:$V$2048,18,FALSE)</f>
        <v>0</v>
      </c>
      <c r="X1056" s="1198">
        <f>VLOOKUP($D1056,'NI-San'!$B$1:$V$2048,19,FALSE)</f>
        <v>0</v>
      </c>
    </row>
    <row r="1057" spans="1:24" hidden="1">
      <c r="A1057" s="505"/>
      <c r="B1057" s="505"/>
      <c r="C1057" s="505"/>
      <c r="D1057" s="1198" t="s">
        <v>2636</v>
      </c>
      <c r="E1057" s="1199" t="s">
        <v>70</v>
      </c>
      <c r="F1057" s="1202"/>
      <c r="G1057" s="1202"/>
      <c r="H1057" s="1205" t="s">
        <v>2637</v>
      </c>
      <c r="I1057" s="1202" t="s">
        <v>53</v>
      </c>
      <c r="J1057" s="1202" t="s">
        <v>958</v>
      </c>
      <c r="K1057" s="1202" t="s">
        <v>958</v>
      </c>
      <c r="L1057" s="1202" t="s">
        <v>1045</v>
      </c>
      <c r="M1057" s="1202" t="s">
        <v>2632</v>
      </c>
      <c r="N1057" s="1203" t="s">
        <v>2638</v>
      </c>
      <c r="O1057" s="1203" t="s">
        <v>73</v>
      </c>
      <c r="P1057" s="1203" t="s">
        <v>73</v>
      </c>
      <c r="Q1057" s="1203" t="s">
        <v>73</v>
      </c>
      <c r="R1057" s="1203" t="s">
        <v>73</v>
      </c>
      <c r="S1057" s="1198">
        <f>VLOOKUP($D1057,'NI-San'!$B$1:$V$2048,12,FALSE)</f>
        <v>0</v>
      </c>
      <c r="T1057" s="1198">
        <f>VLOOKUP($D1057,'NI-San'!$B$1:$V$2048,13,FALSE)</f>
        <v>0</v>
      </c>
      <c r="U1057" s="1198">
        <f>VLOOKUP($D1057,'NI-San'!$B$1:$V$2048,16,FALSE)</f>
        <v>0</v>
      </c>
      <c r="V1057" s="1198">
        <f>VLOOKUP($D1057,'NI-San'!$B$1:$V$2048,17,FALSE)</f>
        <v>0</v>
      </c>
      <c r="W1057" s="1198">
        <f>VLOOKUP($D1057,'NI-San'!$B$1:$V$2048,18,FALSE)</f>
        <v>0</v>
      </c>
      <c r="X1057" s="1198">
        <f>VLOOKUP($D1057,'NI-San'!$B$1:$V$2048,19,FALSE)</f>
        <v>0</v>
      </c>
    </row>
    <row r="1058" spans="1:24" hidden="1">
      <c r="A1058" s="505"/>
      <c r="B1058" s="505"/>
      <c r="C1058" s="505"/>
      <c r="D1058" s="1198" t="s">
        <v>2639</v>
      </c>
      <c r="E1058" s="1199" t="s">
        <v>70</v>
      </c>
      <c r="F1058" s="1202"/>
      <c r="G1058" s="1202"/>
      <c r="H1058" s="1202"/>
      <c r="I1058" s="1202" t="s">
        <v>71</v>
      </c>
      <c r="J1058" s="1202"/>
      <c r="K1058" s="1202"/>
      <c r="L1058" s="1202"/>
      <c r="M1058" s="1202"/>
      <c r="N1058" s="1203" t="s">
        <v>2640</v>
      </c>
      <c r="O1058" s="1203" t="s">
        <v>73</v>
      </c>
      <c r="P1058" s="1203" t="s">
        <v>73</v>
      </c>
      <c r="Q1058" s="1203" t="s">
        <v>73</v>
      </c>
      <c r="R1058" s="1203" t="s">
        <v>73</v>
      </c>
      <c r="S1058" s="1198">
        <f>VLOOKUP($D1058,'NI-San'!$B$1:$V$2048,12,FALSE)</f>
        <v>0</v>
      </c>
      <c r="T1058" s="1198">
        <f>VLOOKUP($D1058,'NI-San'!$B$1:$V$2048,13,FALSE)</f>
        <v>0</v>
      </c>
      <c r="U1058" s="1198">
        <f>VLOOKUP($D1058,'NI-San'!$B$1:$V$2048,16,FALSE)</f>
        <v>0</v>
      </c>
      <c r="V1058" s="1198">
        <f>VLOOKUP($D1058,'NI-San'!$B$1:$V$2048,17,FALSE)</f>
        <v>0</v>
      </c>
      <c r="W1058" s="1198">
        <f>VLOOKUP($D1058,'NI-San'!$B$1:$V$2048,18,FALSE)</f>
        <v>0</v>
      </c>
      <c r="X1058" s="1198">
        <f>VLOOKUP($D1058,'NI-San'!$B$1:$V$2048,19,FALSE)</f>
        <v>0</v>
      </c>
    </row>
    <row r="1059" spans="1:24" hidden="1">
      <c r="A1059" s="505"/>
      <c r="B1059" s="505"/>
      <c r="C1059" s="505"/>
      <c r="D1059" s="1198" t="s">
        <v>2641</v>
      </c>
      <c r="E1059" s="1199" t="s">
        <v>70</v>
      </c>
      <c r="F1059" s="1202"/>
      <c r="G1059" s="1202"/>
      <c r="H1059" s="1202"/>
      <c r="I1059" s="1202" t="s">
        <v>71</v>
      </c>
      <c r="J1059" s="1202"/>
      <c r="K1059" s="1202"/>
      <c r="L1059" s="1202"/>
      <c r="M1059" s="1202"/>
      <c r="N1059" s="1203" t="s">
        <v>2642</v>
      </c>
      <c r="O1059" s="1203" t="s">
        <v>73</v>
      </c>
      <c r="P1059" s="1203" t="s">
        <v>73</v>
      </c>
      <c r="Q1059" s="1203" t="s">
        <v>73</v>
      </c>
      <c r="R1059" s="1203" t="s">
        <v>73</v>
      </c>
      <c r="S1059" s="1198">
        <f>VLOOKUP($D1059,'NI-San'!$B$1:$V$2048,12,FALSE)</f>
        <v>0</v>
      </c>
      <c r="T1059" s="1198">
        <f>VLOOKUP($D1059,'NI-San'!$B$1:$V$2048,13,FALSE)</f>
        <v>0</v>
      </c>
      <c r="U1059" s="1198">
        <f>VLOOKUP($D1059,'NI-San'!$B$1:$V$2048,16,FALSE)</f>
        <v>0</v>
      </c>
      <c r="V1059" s="1198">
        <f>VLOOKUP($D1059,'NI-San'!$B$1:$V$2048,17,FALSE)</f>
        <v>0</v>
      </c>
      <c r="W1059" s="1198">
        <f>VLOOKUP($D1059,'NI-San'!$B$1:$V$2048,18,FALSE)</f>
        <v>0</v>
      </c>
      <c r="X1059" s="1198">
        <f>VLOOKUP($D1059,'NI-San'!$B$1:$V$2048,19,FALSE)</f>
        <v>0</v>
      </c>
    </row>
    <row r="1060" spans="1:24" hidden="1">
      <c r="A1060" s="505"/>
      <c r="B1060" s="505"/>
      <c r="C1060" s="505"/>
      <c r="D1060" s="1198" t="s">
        <v>2643</v>
      </c>
      <c r="E1060" s="1199" t="s">
        <v>70</v>
      </c>
      <c r="F1060" s="1202"/>
      <c r="G1060" s="1202"/>
      <c r="H1060" s="1202" t="s">
        <v>2644</v>
      </c>
      <c r="I1060" s="1202" t="s">
        <v>53</v>
      </c>
      <c r="J1060" s="1202" t="s">
        <v>2630</v>
      </c>
      <c r="K1060" s="1202" t="s">
        <v>2630</v>
      </c>
      <c r="L1060" s="1202" t="s">
        <v>2631</v>
      </c>
      <c r="M1060" s="1202" t="s">
        <v>2645</v>
      </c>
      <c r="N1060" s="1203" t="s">
        <v>2646</v>
      </c>
      <c r="O1060" s="1203" t="s">
        <v>73</v>
      </c>
      <c r="P1060" s="1203" t="s">
        <v>73</v>
      </c>
      <c r="Q1060" s="1203" t="s">
        <v>73</v>
      </c>
      <c r="R1060" s="1203" t="s">
        <v>73</v>
      </c>
      <c r="S1060" s="1198">
        <f>VLOOKUP($D1060,'NI-San'!$B$1:$V$2048,12,FALSE)</f>
        <v>0</v>
      </c>
      <c r="T1060" s="1198">
        <f>VLOOKUP($D1060,'NI-San'!$B$1:$V$2048,13,FALSE)</f>
        <v>0</v>
      </c>
      <c r="U1060" s="1198">
        <f>VLOOKUP($D1060,'NI-San'!$B$1:$V$2048,16,FALSE)</f>
        <v>0</v>
      </c>
      <c r="V1060" s="1198">
        <f>VLOOKUP($D1060,'NI-San'!$B$1:$V$2048,17,FALSE)</f>
        <v>0</v>
      </c>
      <c r="W1060" s="1198">
        <f>VLOOKUP($D1060,'NI-San'!$B$1:$V$2048,18,FALSE)</f>
        <v>0</v>
      </c>
      <c r="X1060" s="1198">
        <f>VLOOKUP($D1060,'NI-San'!$B$1:$V$2048,19,FALSE)</f>
        <v>0</v>
      </c>
    </row>
    <row r="1061" spans="1:24" hidden="1">
      <c r="A1061" s="505"/>
      <c r="B1061" s="505"/>
      <c r="C1061" s="505"/>
      <c r="D1061" s="1198" t="s">
        <v>2647</v>
      </c>
      <c r="E1061" s="1199" t="s">
        <v>70</v>
      </c>
      <c r="F1061" s="1202"/>
      <c r="G1061" s="1202"/>
      <c r="H1061" s="1202" t="s">
        <v>2648</v>
      </c>
      <c r="I1061" s="1202" t="s">
        <v>53</v>
      </c>
      <c r="J1061" s="1202" t="s">
        <v>2630</v>
      </c>
      <c r="K1061" s="1202" t="s">
        <v>2630</v>
      </c>
      <c r="L1061" s="1202" t="s">
        <v>2631</v>
      </c>
      <c r="M1061" s="1202" t="s">
        <v>2645</v>
      </c>
      <c r="N1061" s="1203" t="s">
        <v>2649</v>
      </c>
      <c r="O1061" s="1203" t="s">
        <v>73</v>
      </c>
      <c r="P1061" s="1203" t="s">
        <v>73</v>
      </c>
      <c r="Q1061" s="1203" t="s">
        <v>73</v>
      </c>
      <c r="R1061" s="1203" t="s">
        <v>73</v>
      </c>
      <c r="S1061" s="1198">
        <f>VLOOKUP($D1061,'NI-San'!$B$1:$V$2048,12,FALSE)</f>
        <v>0</v>
      </c>
      <c r="T1061" s="1198">
        <f>VLOOKUP($D1061,'NI-San'!$B$1:$V$2048,13,FALSE)</f>
        <v>0</v>
      </c>
      <c r="U1061" s="1198">
        <f>VLOOKUP($D1061,'NI-San'!$B$1:$V$2048,16,FALSE)</f>
        <v>0</v>
      </c>
      <c r="V1061" s="1198">
        <f>VLOOKUP($D1061,'NI-San'!$B$1:$V$2048,17,FALSE)</f>
        <v>0</v>
      </c>
      <c r="W1061" s="1198">
        <f>VLOOKUP($D1061,'NI-San'!$B$1:$V$2048,18,FALSE)</f>
        <v>0</v>
      </c>
      <c r="X1061" s="1198">
        <f>VLOOKUP($D1061,'NI-San'!$B$1:$V$2048,19,FALSE)</f>
        <v>0</v>
      </c>
    </row>
    <row r="1062" spans="1:24" hidden="1">
      <c r="A1062" s="505"/>
      <c r="B1062" s="505"/>
      <c r="C1062" s="505"/>
      <c r="D1062" s="1198" t="s">
        <v>2650</v>
      </c>
      <c r="E1062" s="1199" t="s">
        <v>70</v>
      </c>
      <c r="F1062" s="1202"/>
      <c r="G1062" s="1202"/>
      <c r="H1062" s="1202"/>
      <c r="I1062" s="1202" t="s">
        <v>71</v>
      </c>
      <c r="J1062" s="1202"/>
      <c r="K1062" s="1202"/>
      <c r="L1062" s="1202"/>
      <c r="M1062" s="1202"/>
      <c r="N1062" s="1203" t="s">
        <v>2651</v>
      </c>
      <c r="O1062" s="1203" t="s">
        <v>73</v>
      </c>
      <c r="P1062" s="1203" t="s">
        <v>73</v>
      </c>
      <c r="Q1062" s="1203" t="s">
        <v>73</v>
      </c>
      <c r="R1062" s="1203" t="s">
        <v>73</v>
      </c>
      <c r="S1062" s="1198">
        <f>VLOOKUP($D1062,'NI-San'!$B$1:$V$2048,12,FALSE)</f>
        <v>0</v>
      </c>
      <c r="T1062" s="1198">
        <f>VLOOKUP($D1062,'NI-San'!$B$1:$V$2048,13,FALSE)</f>
        <v>0</v>
      </c>
      <c r="U1062" s="1198">
        <f>VLOOKUP($D1062,'NI-San'!$B$1:$V$2048,16,FALSE)</f>
        <v>0</v>
      </c>
      <c r="V1062" s="1198">
        <f>VLOOKUP($D1062,'NI-San'!$B$1:$V$2048,17,FALSE)</f>
        <v>0</v>
      </c>
      <c r="W1062" s="1198">
        <f>VLOOKUP($D1062,'NI-San'!$B$1:$V$2048,18,FALSE)</f>
        <v>0</v>
      </c>
      <c r="X1062" s="1198">
        <f>VLOOKUP($D1062,'NI-San'!$B$1:$V$2048,19,FALSE)</f>
        <v>0</v>
      </c>
    </row>
    <row r="1063" spans="1:24" hidden="1">
      <c r="A1063" s="505"/>
      <c r="B1063" s="505"/>
      <c r="C1063" s="505"/>
      <c r="D1063" s="1198" t="s">
        <v>2652</v>
      </c>
      <c r="E1063" s="1199" t="s">
        <v>70</v>
      </c>
      <c r="F1063" s="1202"/>
      <c r="G1063" s="1202"/>
      <c r="H1063" s="1205" t="s">
        <v>2637</v>
      </c>
      <c r="I1063" s="1202" t="s">
        <v>53</v>
      </c>
      <c r="J1063" s="1202" t="s">
        <v>958</v>
      </c>
      <c r="K1063" s="1202" t="s">
        <v>958</v>
      </c>
      <c r="L1063" s="1202" t="s">
        <v>1045</v>
      </c>
      <c r="M1063" s="1202" t="s">
        <v>2645</v>
      </c>
      <c r="N1063" s="1202" t="s">
        <v>2653</v>
      </c>
      <c r="O1063" s="1203" t="s">
        <v>73</v>
      </c>
      <c r="P1063" s="1203" t="s">
        <v>73</v>
      </c>
      <c r="Q1063" s="1203" t="s">
        <v>73</v>
      </c>
      <c r="R1063" s="1203" t="s">
        <v>73</v>
      </c>
      <c r="S1063" s="1198">
        <f>VLOOKUP($D1063,'NI-San'!$B$1:$V$2048,12,FALSE)</f>
        <v>0</v>
      </c>
      <c r="T1063" s="1198">
        <f>VLOOKUP($D1063,'NI-San'!$B$1:$V$2048,13,FALSE)</f>
        <v>0</v>
      </c>
      <c r="U1063" s="1198">
        <f>VLOOKUP($D1063,'NI-San'!$B$1:$V$2048,16,FALSE)</f>
        <v>0</v>
      </c>
      <c r="V1063" s="1198">
        <f>VLOOKUP($D1063,'NI-San'!$B$1:$V$2048,17,FALSE)</f>
        <v>0</v>
      </c>
      <c r="W1063" s="1198">
        <f>VLOOKUP($D1063,'NI-San'!$B$1:$V$2048,18,FALSE)</f>
        <v>0</v>
      </c>
      <c r="X1063" s="1198">
        <f>VLOOKUP($D1063,'NI-San'!$B$1:$V$2048,19,FALSE)</f>
        <v>0</v>
      </c>
    </row>
    <row r="1064" spans="1:24" hidden="1">
      <c r="A1064" s="505"/>
      <c r="B1064" s="505"/>
      <c r="C1064" s="505"/>
      <c r="D1064" s="1198" t="s">
        <v>2654</v>
      </c>
      <c r="E1064" s="1199" t="s">
        <v>70</v>
      </c>
      <c r="F1064" s="1202"/>
      <c r="G1064" s="1202"/>
      <c r="H1064" s="1205" t="s">
        <v>2637</v>
      </c>
      <c r="I1064" s="1202" t="s">
        <v>53</v>
      </c>
      <c r="J1064" s="1202" t="s">
        <v>958</v>
      </c>
      <c r="K1064" s="1202" t="s">
        <v>958</v>
      </c>
      <c r="L1064" s="1202" t="s">
        <v>1045</v>
      </c>
      <c r="M1064" s="1202" t="s">
        <v>2645</v>
      </c>
      <c r="N1064" s="1202" t="s">
        <v>2655</v>
      </c>
      <c r="O1064" s="1203" t="s">
        <v>73</v>
      </c>
      <c r="P1064" s="1203" t="s">
        <v>73</v>
      </c>
      <c r="Q1064" s="1203" t="s">
        <v>73</v>
      </c>
      <c r="R1064" s="1203" t="s">
        <v>73</v>
      </c>
      <c r="S1064" s="1198">
        <f>VLOOKUP($D1064,'NI-San'!$B$1:$V$2048,12,FALSE)</f>
        <v>0</v>
      </c>
      <c r="T1064" s="1198">
        <f>VLOOKUP($D1064,'NI-San'!$B$1:$V$2048,13,FALSE)</f>
        <v>0</v>
      </c>
      <c r="U1064" s="1198">
        <f>VLOOKUP($D1064,'NI-San'!$B$1:$V$2048,16,FALSE)</f>
        <v>0</v>
      </c>
      <c r="V1064" s="1198">
        <f>VLOOKUP($D1064,'NI-San'!$B$1:$V$2048,17,FALSE)</f>
        <v>0</v>
      </c>
      <c r="W1064" s="1198">
        <f>VLOOKUP($D1064,'NI-San'!$B$1:$V$2048,18,FALSE)</f>
        <v>0</v>
      </c>
      <c r="X1064" s="1198">
        <f>VLOOKUP($D1064,'NI-San'!$B$1:$V$2048,19,FALSE)</f>
        <v>0</v>
      </c>
    </row>
    <row r="1065" spans="1:24" hidden="1">
      <c r="A1065" s="505"/>
      <c r="B1065" s="505"/>
      <c r="C1065" s="505"/>
      <c r="D1065" s="1198" t="s">
        <v>2656</v>
      </c>
      <c r="E1065" s="1199" t="s">
        <v>70</v>
      </c>
      <c r="F1065" s="1202"/>
      <c r="G1065" s="1202"/>
      <c r="H1065" s="1202"/>
      <c r="I1065" s="1202" t="s">
        <v>71</v>
      </c>
      <c r="J1065" s="1202"/>
      <c r="K1065" s="1202"/>
      <c r="L1065" s="1202"/>
      <c r="M1065" s="1202"/>
      <c r="N1065" s="1202" t="s">
        <v>2657</v>
      </c>
      <c r="O1065" s="1203" t="s">
        <v>73</v>
      </c>
      <c r="P1065" s="1203" t="s">
        <v>73</v>
      </c>
      <c r="Q1065" s="1203" t="s">
        <v>73</v>
      </c>
      <c r="R1065" s="1203" t="s">
        <v>73</v>
      </c>
      <c r="S1065" s="1198">
        <f>VLOOKUP($D1065,'NI-San'!$B$1:$V$2048,12,FALSE)</f>
        <v>62</v>
      </c>
      <c r="T1065" s="1198">
        <f>VLOOKUP($D1065,'NI-San'!$B$1:$V$2048,13,FALSE)</f>
        <v>56</v>
      </c>
      <c r="U1065" s="1198">
        <f>VLOOKUP($D1065,'NI-San'!$B$1:$V$2048,16,FALSE)</f>
        <v>0</v>
      </c>
      <c r="V1065" s="1198">
        <f>VLOOKUP($D1065,'NI-San'!$B$1:$V$2048,17,FALSE)</f>
        <v>0</v>
      </c>
      <c r="W1065" s="1198">
        <f>VLOOKUP($D1065,'NI-San'!$B$1:$V$2048,18,FALSE)</f>
        <v>0</v>
      </c>
      <c r="X1065" s="1198">
        <f>VLOOKUP($D1065,'NI-San'!$B$1:$V$2048,19,FALSE)</f>
        <v>0</v>
      </c>
    </row>
    <row r="1066" spans="1:24" hidden="1">
      <c r="A1066" s="505"/>
      <c r="B1066" s="505"/>
      <c r="C1066" s="505"/>
      <c r="D1066" s="1198" t="s">
        <v>2658</v>
      </c>
      <c r="E1066" s="1199" t="s">
        <v>70</v>
      </c>
      <c r="F1066" s="1202"/>
      <c r="G1066" s="1202"/>
      <c r="H1066" s="1202"/>
      <c r="I1066" s="1202" t="s">
        <v>71</v>
      </c>
      <c r="J1066" s="1202"/>
      <c r="K1066" s="1202"/>
      <c r="L1066" s="1202"/>
      <c r="M1066" s="1202"/>
      <c r="N1066" s="1202" t="s">
        <v>2659</v>
      </c>
      <c r="O1066" s="1203" t="s">
        <v>73</v>
      </c>
      <c r="P1066" s="1203" t="s">
        <v>73</v>
      </c>
      <c r="Q1066" s="1203" t="s">
        <v>73</v>
      </c>
      <c r="R1066" s="1203" t="s">
        <v>73</v>
      </c>
      <c r="S1066" s="1198">
        <f>VLOOKUP($D1066,'NI-San'!$B$1:$V$2048,12,FALSE)</f>
        <v>62</v>
      </c>
      <c r="T1066" s="1198">
        <f>VLOOKUP($D1066,'NI-San'!$B$1:$V$2048,13,FALSE)</f>
        <v>56</v>
      </c>
      <c r="U1066" s="1198">
        <f>VLOOKUP($D1066,'NI-San'!$B$1:$V$2048,16,FALSE)</f>
        <v>0</v>
      </c>
      <c r="V1066" s="1198">
        <f>VLOOKUP($D1066,'NI-San'!$B$1:$V$2048,17,FALSE)</f>
        <v>0</v>
      </c>
      <c r="W1066" s="1198">
        <f>VLOOKUP($D1066,'NI-San'!$B$1:$V$2048,18,FALSE)</f>
        <v>0</v>
      </c>
      <c r="X1066" s="1198">
        <f>VLOOKUP($D1066,'NI-San'!$B$1:$V$2048,19,FALSE)</f>
        <v>0</v>
      </c>
    </row>
    <row r="1067" spans="1:24" hidden="1">
      <c r="A1067" s="505"/>
      <c r="B1067" s="505"/>
      <c r="C1067" s="505"/>
      <c r="D1067" s="1198" t="s">
        <v>2660</v>
      </c>
      <c r="E1067" s="1199" t="s">
        <v>70</v>
      </c>
      <c r="F1067" s="1202"/>
      <c r="G1067" s="1202"/>
      <c r="H1067" s="1202" t="s">
        <v>2661</v>
      </c>
      <c r="I1067" s="1202" t="s">
        <v>53</v>
      </c>
      <c r="J1067" s="1202" t="s">
        <v>2630</v>
      </c>
      <c r="K1067" s="1202" t="s">
        <v>2630</v>
      </c>
      <c r="L1067" s="1202" t="s">
        <v>2631</v>
      </c>
      <c r="M1067" s="1202" t="s">
        <v>2662</v>
      </c>
      <c r="N1067" s="1202" t="s">
        <v>2663</v>
      </c>
      <c r="O1067" s="1203" t="s">
        <v>73</v>
      </c>
      <c r="P1067" s="1203" t="s">
        <v>73</v>
      </c>
      <c r="Q1067" s="1203" t="s">
        <v>73</v>
      </c>
      <c r="R1067" s="1203" t="s">
        <v>73</v>
      </c>
      <c r="S1067" s="1198">
        <f>VLOOKUP($D1067,'NI-San'!$B$1:$V$2048,12,FALSE)</f>
        <v>62</v>
      </c>
      <c r="T1067" s="1198">
        <f>VLOOKUP($D1067,'NI-San'!$B$1:$V$2048,13,FALSE)</f>
        <v>56</v>
      </c>
      <c r="U1067" s="1198">
        <f>VLOOKUP($D1067,'NI-San'!$B$1:$V$2048,16,FALSE)</f>
        <v>0</v>
      </c>
      <c r="V1067" s="1198">
        <f>VLOOKUP($D1067,'NI-San'!$B$1:$V$2048,17,FALSE)</f>
        <v>0</v>
      </c>
      <c r="W1067" s="1198">
        <f>VLOOKUP($D1067,'NI-San'!$B$1:$V$2048,18,FALSE)</f>
        <v>0</v>
      </c>
      <c r="X1067" s="1198">
        <f>VLOOKUP($D1067,'NI-San'!$B$1:$V$2048,19,FALSE)</f>
        <v>0</v>
      </c>
    </row>
    <row r="1068" spans="1:24" hidden="1">
      <c r="A1068" s="505"/>
      <c r="B1068" s="505"/>
      <c r="C1068" s="505"/>
      <c r="D1068" s="1198" t="s">
        <v>2664</v>
      </c>
      <c r="E1068" s="1199" t="s">
        <v>70</v>
      </c>
      <c r="F1068" s="1202"/>
      <c r="G1068" s="1202"/>
      <c r="H1068" s="1202" t="s">
        <v>2661</v>
      </c>
      <c r="I1068" s="1202" t="s">
        <v>53</v>
      </c>
      <c r="J1068" s="1202" t="s">
        <v>2630</v>
      </c>
      <c r="K1068" s="1202" t="s">
        <v>2630</v>
      </c>
      <c r="L1068" s="1202" t="s">
        <v>2631</v>
      </c>
      <c r="M1068" s="1202" t="s">
        <v>2662</v>
      </c>
      <c r="N1068" s="1202" t="s">
        <v>2665</v>
      </c>
      <c r="O1068" s="1203" t="s">
        <v>73</v>
      </c>
      <c r="P1068" s="1203" t="s">
        <v>73</v>
      </c>
      <c r="Q1068" s="1203" t="s">
        <v>73</v>
      </c>
      <c r="R1068" s="1203" t="s">
        <v>73</v>
      </c>
      <c r="S1068" s="1198">
        <f>VLOOKUP($D1068,'NI-San'!$B$1:$V$2048,12,FALSE)</f>
        <v>0</v>
      </c>
      <c r="T1068" s="1198">
        <f>VLOOKUP($D1068,'NI-San'!$B$1:$V$2048,13,FALSE)</f>
        <v>0</v>
      </c>
      <c r="U1068" s="1198">
        <f>VLOOKUP($D1068,'NI-San'!$B$1:$V$2048,16,FALSE)</f>
        <v>0</v>
      </c>
      <c r="V1068" s="1198">
        <f>VLOOKUP($D1068,'NI-San'!$B$1:$V$2048,17,FALSE)</f>
        <v>0</v>
      </c>
      <c r="W1068" s="1198">
        <f>VLOOKUP($D1068,'NI-San'!$B$1:$V$2048,18,FALSE)</f>
        <v>0</v>
      </c>
      <c r="X1068" s="1198">
        <f>VLOOKUP($D1068,'NI-San'!$B$1:$V$2048,19,FALSE)</f>
        <v>0</v>
      </c>
    </row>
    <row r="1069" spans="1:24" hidden="1">
      <c r="A1069" s="505"/>
      <c r="B1069" s="505"/>
      <c r="C1069" s="505"/>
      <c r="D1069" s="1198" t="s">
        <v>2666</v>
      </c>
      <c r="E1069" s="1199" t="s">
        <v>70</v>
      </c>
      <c r="F1069" s="1202"/>
      <c r="G1069" s="1202"/>
      <c r="H1069" s="1202"/>
      <c r="I1069" s="1202" t="s">
        <v>71</v>
      </c>
      <c r="J1069" s="1202"/>
      <c r="K1069" s="1202"/>
      <c r="L1069" s="1202"/>
      <c r="M1069" s="1202"/>
      <c r="N1069" s="1202" t="s">
        <v>2667</v>
      </c>
      <c r="O1069" s="1203" t="s">
        <v>73</v>
      </c>
      <c r="P1069" s="1203" t="s">
        <v>73</v>
      </c>
      <c r="Q1069" s="1203" t="s">
        <v>73</v>
      </c>
      <c r="R1069" s="1203" t="s">
        <v>73</v>
      </c>
      <c r="S1069" s="1198">
        <f>VLOOKUP($D1069,'NI-San'!$B$1:$V$2048,12,FALSE)</f>
        <v>0</v>
      </c>
      <c r="T1069" s="1198">
        <f>VLOOKUP($D1069,'NI-San'!$B$1:$V$2048,13,FALSE)</f>
        <v>0</v>
      </c>
      <c r="U1069" s="1198">
        <f>VLOOKUP($D1069,'NI-San'!$B$1:$V$2048,16,FALSE)</f>
        <v>0</v>
      </c>
      <c r="V1069" s="1198">
        <f>VLOOKUP($D1069,'NI-San'!$B$1:$V$2048,17,FALSE)</f>
        <v>0</v>
      </c>
      <c r="W1069" s="1198">
        <f>VLOOKUP($D1069,'NI-San'!$B$1:$V$2048,18,FALSE)</f>
        <v>0</v>
      </c>
      <c r="X1069" s="1198">
        <f>VLOOKUP($D1069,'NI-San'!$B$1:$V$2048,19,FALSE)</f>
        <v>0</v>
      </c>
    </row>
    <row r="1070" spans="1:24" hidden="1">
      <c r="A1070" s="505"/>
      <c r="B1070" s="505"/>
      <c r="C1070" s="505"/>
      <c r="D1070" s="1198" t="s">
        <v>2668</v>
      </c>
      <c r="E1070" s="1199" t="s">
        <v>70</v>
      </c>
      <c r="F1070" s="1202"/>
      <c r="G1070" s="1202"/>
      <c r="H1070" s="1205" t="s">
        <v>2637</v>
      </c>
      <c r="I1070" s="1202" t="s">
        <v>53</v>
      </c>
      <c r="J1070" s="1202" t="s">
        <v>958</v>
      </c>
      <c r="K1070" s="1202" t="s">
        <v>958</v>
      </c>
      <c r="L1070" s="1202" t="s">
        <v>1045</v>
      </c>
      <c r="M1070" s="1202" t="s">
        <v>2662</v>
      </c>
      <c r="N1070" s="1202" t="s">
        <v>2669</v>
      </c>
      <c r="O1070" s="1203" t="s">
        <v>73</v>
      </c>
      <c r="P1070" s="1203" t="s">
        <v>73</v>
      </c>
      <c r="Q1070" s="1203" t="s">
        <v>73</v>
      </c>
      <c r="R1070" s="1203" t="s">
        <v>73</v>
      </c>
      <c r="S1070" s="1198">
        <f>VLOOKUP($D1070,'NI-San'!$B$1:$V$2048,12,FALSE)</f>
        <v>0</v>
      </c>
      <c r="T1070" s="1198">
        <f>VLOOKUP($D1070,'NI-San'!$B$1:$V$2048,13,FALSE)</f>
        <v>0</v>
      </c>
      <c r="U1070" s="1198">
        <f>VLOOKUP($D1070,'NI-San'!$B$1:$V$2048,16,FALSE)</f>
        <v>0</v>
      </c>
      <c r="V1070" s="1198">
        <f>VLOOKUP($D1070,'NI-San'!$B$1:$V$2048,17,FALSE)</f>
        <v>0</v>
      </c>
      <c r="W1070" s="1198">
        <f>VLOOKUP($D1070,'NI-San'!$B$1:$V$2048,18,FALSE)</f>
        <v>0</v>
      </c>
      <c r="X1070" s="1198">
        <f>VLOOKUP($D1070,'NI-San'!$B$1:$V$2048,19,FALSE)</f>
        <v>0</v>
      </c>
    </row>
    <row r="1071" spans="1:24" hidden="1">
      <c r="A1071" s="505"/>
      <c r="B1071" s="505"/>
      <c r="C1071" s="505"/>
      <c r="D1071" s="1198" t="s">
        <v>2670</v>
      </c>
      <c r="E1071" s="1199" t="s">
        <v>70</v>
      </c>
      <c r="F1071" s="1202"/>
      <c r="G1071" s="1202"/>
      <c r="H1071" s="1205" t="s">
        <v>2637</v>
      </c>
      <c r="I1071" s="1202" t="s">
        <v>53</v>
      </c>
      <c r="J1071" s="1202" t="s">
        <v>958</v>
      </c>
      <c r="K1071" s="1202" t="s">
        <v>958</v>
      </c>
      <c r="L1071" s="1202" t="s">
        <v>1045</v>
      </c>
      <c r="M1071" s="1202" t="s">
        <v>2662</v>
      </c>
      <c r="N1071" s="1202" t="s">
        <v>2671</v>
      </c>
      <c r="O1071" s="1203" t="s">
        <v>73</v>
      </c>
      <c r="P1071" s="1203" t="s">
        <v>73</v>
      </c>
      <c r="Q1071" s="1203" t="s">
        <v>73</v>
      </c>
      <c r="R1071" s="1203" t="s">
        <v>73</v>
      </c>
      <c r="S1071" s="1198">
        <f>VLOOKUP($D1071,'NI-San'!$B$1:$V$2048,12,FALSE)</f>
        <v>0</v>
      </c>
      <c r="T1071" s="1198">
        <f>VLOOKUP($D1071,'NI-San'!$B$1:$V$2048,13,FALSE)</f>
        <v>0</v>
      </c>
      <c r="U1071" s="1198">
        <f>VLOOKUP($D1071,'NI-San'!$B$1:$V$2048,16,FALSE)</f>
        <v>0</v>
      </c>
      <c r="V1071" s="1198">
        <f>VLOOKUP($D1071,'NI-San'!$B$1:$V$2048,17,FALSE)</f>
        <v>0</v>
      </c>
      <c r="W1071" s="1198">
        <f>VLOOKUP($D1071,'NI-San'!$B$1:$V$2048,18,FALSE)</f>
        <v>0</v>
      </c>
      <c r="X1071" s="1198">
        <f>VLOOKUP($D1071,'NI-San'!$B$1:$V$2048,19,FALSE)</f>
        <v>0</v>
      </c>
    </row>
    <row r="1072" spans="1:24" hidden="1">
      <c r="A1072" s="505"/>
      <c r="B1072" s="505"/>
      <c r="C1072" s="505"/>
      <c r="D1072" s="1198" t="s">
        <v>2672</v>
      </c>
      <c r="E1072" s="1199" t="s">
        <v>70</v>
      </c>
      <c r="F1072" s="1202"/>
      <c r="G1072" s="1202"/>
      <c r="H1072" s="1202"/>
      <c r="I1072" s="1202" t="s">
        <v>71</v>
      </c>
      <c r="J1072" s="1202"/>
      <c r="K1072" s="1202"/>
      <c r="L1072" s="1202"/>
      <c r="M1072" s="1202"/>
      <c r="N1072" s="1202" t="s">
        <v>2673</v>
      </c>
      <c r="O1072" s="1203" t="s">
        <v>73</v>
      </c>
      <c r="P1072" s="1203" t="s">
        <v>73</v>
      </c>
      <c r="Q1072" s="1203" t="s">
        <v>73</v>
      </c>
      <c r="R1072" s="1203" t="s">
        <v>73</v>
      </c>
      <c r="S1072" s="1198">
        <f>VLOOKUP($D1072,'NI-San'!$B$1:$V$2048,12,FALSE)</f>
        <v>0</v>
      </c>
      <c r="T1072" s="1198">
        <f>VLOOKUP($D1072,'NI-San'!$B$1:$V$2048,13,FALSE)</f>
        <v>0</v>
      </c>
      <c r="U1072" s="1198">
        <f>VLOOKUP($D1072,'NI-San'!$B$1:$V$2048,16,FALSE)</f>
        <v>0</v>
      </c>
      <c r="V1072" s="1198">
        <f>VLOOKUP($D1072,'NI-San'!$B$1:$V$2048,17,FALSE)</f>
        <v>0</v>
      </c>
      <c r="W1072" s="1198">
        <f>VLOOKUP($D1072,'NI-San'!$B$1:$V$2048,18,FALSE)</f>
        <v>0</v>
      </c>
      <c r="X1072" s="1198">
        <f>VLOOKUP($D1072,'NI-San'!$B$1:$V$2048,19,FALSE)</f>
        <v>0</v>
      </c>
    </row>
    <row r="1073" spans="1:24" hidden="1">
      <c r="A1073" s="505"/>
      <c r="B1073" s="505"/>
      <c r="C1073" s="505"/>
      <c r="D1073" s="1198" t="s">
        <v>2674</v>
      </c>
      <c r="E1073" s="1199" t="s">
        <v>70</v>
      </c>
      <c r="F1073" s="1202"/>
      <c r="G1073" s="1202"/>
      <c r="H1073" s="1202" t="s">
        <v>2675</v>
      </c>
      <c r="I1073" s="1202" t="s">
        <v>53</v>
      </c>
      <c r="J1073" s="1202" t="s">
        <v>958</v>
      </c>
      <c r="K1073" s="1202" t="s">
        <v>958</v>
      </c>
      <c r="L1073" s="1202" t="s">
        <v>1045</v>
      </c>
      <c r="M1073" s="1202" t="s">
        <v>2676</v>
      </c>
      <c r="N1073" s="1202" t="s">
        <v>2677</v>
      </c>
      <c r="O1073" s="1203" t="s">
        <v>73</v>
      </c>
      <c r="P1073" s="1203" t="s">
        <v>73</v>
      </c>
      <c r="Q1073" s="1203" t="s">
        <v>73</v>
      </c>
      <c r="R1073" s="1203" t="s">
        <v>73</v>
      </c>
      <c r="S1073" s="1198">
        <f>VLOOKUP($D1073,'NI-San'!$B$1:$V$2048,12,FALSE)</f>
        <v>0</v>
      </c>
      <c r="T1073" s="1198">
        <f>VLOOKUP($D1073,'NI-San'!$B$1:$V$2048,13,FALSE)</f>
        <v>0</v>
      </c>
      <c r="U1073" s="1198">
        <f>VLOOKUP($D1073,'NI-San'!$B$1:$V$2048,16,FALSE)</f>
        <v>0</v>
      </c>
      <c r="V1073" s="1198">
        <f>VLOOKUP($D1073,'NI-San'!$B$1:$V$2048,17,FALSE)</f>
        <v>0</v>
      </c>
      <c r="W1073" s="1198">
        <f>VLOOKUP($D1073,'NI-San'!$B$1:$V$2048,18,FALSE)</f>
        <v>0</v>
      </c>
      <c r="X1073" s="1198">
        <f>VLOOKUP($D1073,'NI-San'!$B$1:$V$2048,19,FALSE)</f>
        <v>0</v>
      </c>
    </row>
    <row r="1074" spans="1:24" hidden="1">
      <c r="A1074" s="505"/>
      <c r="B1074" s="505"/>
      <c r="C1074" s="505"/>
      <c r="D1074" s="1198" t="s">
        <v>2678</v>
      </c>
      <c r="E1074" s="1199" t="s">
        <v>70</v>
      </c>
      <c r="F1074" s="1202"/>
      <c r="G1074" s="1202"/>
      <c r="H1074" s="1202"/>
      <c r="I1074" s="1202" t="s">
        <v>71</v>
      </c>
      <c r="J1074" s="1202"/>
      <c r="K1074" s="1202"/>
      <c r="L1074" s="1202"/>
      <c r="M1074" s="1202"/>
      <c r="N1074" s="1202" t="s">
        <v>2679</v>
      </c>
      <c r="O1074" s="1203" t="s">
        <v>73</v>
      </c>
      <c r="P1074" s="1203" t="s">
        <v>73</v>
      </c>
      <c r="Q1074" s="1203" t="s">
        <v>73</v>
      </c>
      <c r="R1074" s="1203" t="s">
        <v>73</v>
      </c>
      <c r="S1074" s="1198">
        <f>VLOOKUP($D1074,'NI-San'!$B$1:$V$2048,12,FALSE)</f>
        <v>59</v>
      </c>
      <c r="T1074" s="1198">
        <f>VLOOKUP($D1074,'NI-San'!$B$1:$V$2048,13,FALSE)</f>
        <v>0</v>
      </c>
      <c r="U1074" s="1198">
        <f>VLOOKUP($D1074,'NI-San'!$B$1:$V$2048,16,FALSE)</f>
        <v>0</v>
      </c>
      <c r="V1074" s="1198">
        <f>VLOOKUP($D1074,'NI-San'!$B$1:$V$2048,17,FALSE)</f>
        <v>0</v>
      </c>
      <c r="W1074" s="1198">
        <f>VLOOKUP($D1074,'NI-San'!$B$1:$V$2048,18,FALSE)</f>
        <v>0</v>
      </c>
      <c r="X1074" s="1198">
        <f>VLOOKUP($D1074,'NI-San'!$B$1:$V$2048,19,FALSE)</f>
        <v>0</v>
      </c>
    </row>
    <row r="1075" spans="1:24" hidden="1">
      <c r="A1075" s="505"/>
      <c r="B1075" s="505"/>
      <c r="C1075" s="505"/>
      <c r="D1075" s="1198" t="s">
        <v>2680</v>
      </c>
      <c r="E1075" s="1199" t="s">
        <v>70</v>
      </c>
      <c r="F1075" s="1202"/>
      <c r="G1075" s="1202"/>
      <c r="H1075" s="1202"/>
      <c r="I1075" s="1202" t="s">
        <v>71</v>
      </c>
      <c r="J1075" s="1202"/>
      <c r="K1075" s="1202"/>
      <c r="L1075" s="1202"/>
      <c r="M1075" s="1202"/>
      <c r="N1075" s="1202" t="s">
        <v>2681</v>
      </c>
      <c r="O1075" s="1203" t="s">
        <v>73</v>
      </c>
      <c r="P1075" s="1203" t="s">
        <v>73</v>
      </c>
      <c r="Q1075" s="1203" t="s">
        <v>73</v>
      </c>
      <c r="R1075" s="1203" t="s">
        <v>73</v>
      </c>
      <c r="S1075" s="1198">
        <f>VLOOKUP($D1075,'NI-San'!$B$1:$V$2048,12,FALSE)</f>
        <v>59</v>
      </c>
      <c r="T1075" s="1198">
        <f>VLOOKUP($D1075,'NI-San'!$B$1:$V$2048,13,FALSE)</f>
        <v>0</v>
      </c>
      <c r="U1075" s="1198">
        <f>VLOOKUP($D1075,'NI-San'!$B$1:$V$2048,16,FALSE)</f>
        <v>0</v>
      </c>
      <c r="V1075" s="1198">
        <f>VLOOKUP($D1075,'NI-San'!$B$1:$V$2048,17,FALSE)</f>
        <v>0</v>
      </c>
      <c r="W1075" s="1198">
        <f>VLOOKUP($D1075,'NI-San'!$B$1:$V$2048,18,FALSE)</f>
        <v>0</v>
      </c>
      <c r="X1075" s="1198">
        <f>VLOOKUP($D1075,'NI-San'!$B$1:$V$2048,19,FALSE)</f>
        <v>0</v>
      </c>
    </row>
    <row r="1076" spans="1:24" hidden="1">
      <c r="A1076" s="505"/>
      <c r="B1076" s="505"/>
      <c r="C1076" s="505"/>
      <c r="D1076" s="1198" t="s">
        <v>2682</v>
      </c>
      <c r="E1076" s="1199" t="s">
        <v>70</v>
      </c>
      <c r="F1076" s="1202"/>
      <c r="G1076" s="1202"/>
      <c r="H1076" s="1202"/>
      <c r="I1076" s="1202" t="s">
        <v>71</v>
      </c>
      <c r="J1076" s="1202"/>
      <c r="K1076" s="1202"/>
      <c r="L1076" s="1202"/>
      <c r="M1076" s="1202"/>
      <c r="N1076" s="1202" t="s">
        <v>744</v>
      </c>
      <c r="O1076" s="1203"/>
      <c r="P1076" s="1203"/>
      <c r="Q1076" s="1203"/>
      <c r="R1076" s="1203"/>
      <c r="S1076" s="1198">
        <f>VLOOKUP($D1076,'NI-San'!$B$1:$V$2048,12,FALSE)</f>
        <v>0</v>
      </c>
      <c r="T1076" s="1198">
        <f>VLOOKUP($D1076,'NI-San'!$B$1:$V$2048,13,FALSE)</f>
        <v>0</v>
      </c>
      <c r="U1076" s="1198">
        <f>VLOOKUP($D1076,'NI-San'!$B$1:$V$2048,16,FALSE)</f>
        <v>0</v>
      </c>
      <c r="V1076" s="1198">
        <f>VLOOKUP($D1076,'NI-San'!$B$1:$V$2048,17,FALSE)</f>
        <v>0</v>
      </c>
      <c r="W1076" s="1198">
        <f>VLOOKUP($D1076,'NI-San'!$B$1:$V$2048,18,FALSE)</f>
        <v>0</v>
      </c>
      <c r="X1076" s="1198">
        <f>VLOOKUP($D1076,'NI-San'!$B$1:$V$2048,19,FALSE)</f>
        <v>0</v>
      </c>
    </row>
    <row r="1077" spans="1:24" hidden="1">
      <c r="A1077" s="505"/>
      <c r="B1077" s="505"/>
      <c r="C1077" s="505"/>
      <c r="D1077" s="1198" t="s">
        <v>2683</v>
      </c>
      <c r="E1077" s="1199" t="s">
        <v>70</v>
      </c>
      <c r="F1077" s="1202"/>
      <c r="G1077" s="1202"/>
      <c r="H1077" s="1202"/>
      <c r="I1077" s="1202" t="s">
        <v>71</v>
      </c>
      <c r="J1077" s="1202" t="s">
        <v>746</v>
      </c>
      <c r="K1077" s="1202" t="s">
        <v>746</v>
      </c>
      <c r="L1077" s="1202" t="s">
        <v>747</v>
      </c>
      <c r="M1077" s="1202" t="s">
        <v>2684</v>
      </c>
      <c r="N1077" s="1202" t="s">
        <v>749</v>
      </c>
      <c r="O1077" s="1203" t="s">
        <v>750</v>
      </c>
      <c r="P1077" s="1203" t="s">
        <v>751</v>
      </c>
      <c r="Q1077" s="1203" t="s">
        <v>752</v>
      </c>
      <c r="R1077" s="1203" t="s">
        <v>753</v>
      </c>
      <c r="S1077" s="1198">
        <f>VLOOKUP($D1077,'NI-San'!$B$1:$V$2048,12,FALSE)</f>
        <v>0</v>
      </c>
      <c r="T1077" s="1198">
        <f>VLOOKUP($D1077,'NI-San'!$B$1:$V$2048,13,FALSE)</f>
        <v>0</v>
      </c>
      <c r="U1077" s="1198">
        <f>VLOOKUP($D1077,'NI-San'!$B$1:$V$2048,16,FALSE)</f>
        <v>0</v>
      </c>
      <c r="V1077" s="1198">
        <f>VLOOKUP($D1077,'NI-San'!$B$1:$V$2048,17,FALSE)</f>
        <v>0</v>
      </c>
      <c r="W1077" s="1198">
        <f>VLOOKUP($D1077,'NI-San'!$B$1:$V$2048,18,FALSE)</f>
        <v>0</v>
      </c>
      <c r="X1077" s="1198">
        <f>VLOOKUP($D1077,'NI-San'!$B$1:$V$2048,19,FALSE)</f>
        <v>0</v>
      </c>
    </row>
    <row r="1078" spans="1:24" hidden="1">
      <c r="A1078" s="505"/>
      <c r="B1078" s="505"/>
      <c r="C1078" s="505"/>
      <c r="D1078" s="1198" t="s">
        <v>2685</v>
      </c>
      <c r="E1078" s="1199" t="s">
        <v>70</v>
      </c>
      <c r="F1078" s="1202"/>
      <c r="G1078" s="1202"/>
      <c r="H1078" s="1202" t="s">
        <v>2686</v>
      </c>
      <c r="I1078" s="1202" t="s">
        <v>53</v>
      </c>
      <c r="J1078" s="1202" t="s">
        <v>746</v>
      </c>
      <c r="K1078" s="1202" t="s">
        <v>746</v>
      </c>
      <c r="L1078" s="1202" t="s">
        <v>747</v>
      </c>
      <c r="M1078" s="1202" t="s">
        <v>2684</v>
      </c>
      <c r="N1078" s="1202" t="s">
        <v>756</v>
      </c>
      <c r="O1078" s="1203" t="s">
        <v>750</v>
      </c>
      <c r="P1078" s="1203" t="s">
        <v>751</v>
      </c>
      <c r="Q1078" s="1203" t="s">
        <v>752</v>
      </c>
      <c r="R1078" s="1203" t="s">
        <v>753</v>
      </c>
      <c r="S1078" s="1198">
        <f>VLOOKUP($D1078,'NI-San'!$B$1:$V$2048,12,FALSE)</f>
        <v>0</v>
      </c>
      <c r="T1078" s="1198">
        <f>VLOOKUP($D1078,'NI-San'!$B$1:$V$2048,13,FALSE)</f>
        <v>0</v>
      </c>
      <c r="U1078" s="1198">
        <f>VLOOKUP($D1078,'NI-San'!$B$1:$V$2048,16,FALSE)</f>
        <v>0</v>
      </c>
      <c r="V1078" s="1198"/>
      <c r="W1078" s="1198"/>
      <c r="X1078" s="1198"/>
    </row>
    <row r="1079" spans="1:24" hidden="1">
      <c r="A1079" s="505"/>
      <c r="B1079" s="505"/>
      <c r="C1079" s="505"/>
      <c r="D1079" s="1198" t="s">
        <v>2687</v>
      </c>
      <c r="E1079" s="1199" t="s">
        <v>70</v>
      </c>
      <c r="F1079" s="1202"/>
      <c r="G1079" s="1202"/>
      <c r="H1079" s="1202" t="s">
        <v>2686</v>
      </c>
      <c r="I1079" s="1202" t="s">
        <v>53</v>
      </c>
      <c r="J1079" s="1202" t="s">
        <v>746</v>
      </c>
      <c r="K1079" s="1202" t="s">
        <v>746</v>
      </c>
      <c r="L1079" s="1202" t="s">
        <v>747</v>
      </c>
      <c r="M1079" s="1202" t="s">
        <v>2684</v>
      </c>
      <c r="N1079" s="1202" t="s">
        <v>758</v>
      </c>
      <c r="O1079" s="1203" t="s">
        <v>750</v>
      </c>
      <c r="P1079" s="1203" t="s">
        <v>751</v>
      </c>
      <c r="Q1079" s="1203" t="s">
        <v>752</v>
      </c>
      <c r="R1079" s="1203" t="s">
        <v>753</v>
      </c>
      <c r="S1079" s="1198">
        <f>VLOOKUP($D1079,'NI-San'!$B$1:$V$2048,12,FALSE)</f>
        <v>0</v>
      </c>
      <c r="T1079" s="1198">
        <f>VLOOKUP($D1079,'NI-San'!$B$1:$V$2048,13,FALSE)</f>
        <v>0</v>
      </c>
      <c r="U1079" s="1198">
        <f>VLOOKUP($D1079,'NI-San'!$B$1:$V$2048,16,FALSE)</f>
        <v>0</v>
      </c>
      <c r="V1079" s="1198"/>
      <c r="W1079" s="1198"/>
      <c r="X1079" s="1198"/>
    </row>
    <row r="1080" spans="1:24" hidden="1">
      <c r="A1080" s="505"/>
      <c r="B1080" s="505"/>
      <c r="C1080" s="505"/>
      <c r="D1080" s="1198" t="s">
        <v>2688</v>
      </c>
      <c r="E1080" s="1199" t="s">
        <v>70</v>
      </c>
      <c r="F1080" s="1202"/>
      <c r="G1080" s="1202"/>
      <c r="H1080" s="1202" t="s">
        <v>2686</v>
      </c>
      <c r="I1080" s="1202" t="s">
        <v>53</v>
      </c>
      <c r="J1080" s="1202" t="s">
        <v>746</v>
      </c>
      <c r="K1080" s="1202" t="s">
        <v>746</v>
      </c>
      <c r="L1080" s="1202" t="s">
        <v>747</v>
      </c>
      <c r="M1080" s="1202" t="s">
        <v>2684</v>
      </c>
      <c r="N1080" s="1202" t="s">
        <v>760</v>
      </c>
      <c r="O1080" s="1203" t="s">
        <v>750</v>
      </c>
      <c r="P1080" s="1203" t="s">
        <v>751</v>
      </c>
      <c r="Q1080" s="1203" t="s">
        <v>752</v>
      </c>
      <c r="R1080" s="1203" t="s">
        <v>753</v>
      </c>
      <c r="S1080" s="1198">
        <f>VLOOKUP($D1080,'NI-San'!$B$1:$V$2048,12,FALSE)</f>
        <v>0</v>
      </c>
      <c r="T1080" s="1198">
        <f>VLOOKUP($D1080,'NI-San'!$B$1:$V$2048,13,FALSE)</f>
        <v>0</v>
      </c>
      <c r="U1080" s="1198">
        <f>VLOOKUP($D1080,'NI-San'!$B$1:$V$2048,16,FALSE)</f>
        <v>0</v>
      </c>
      <c r="V1080" s="1198">
        <f>VLOOKUP($D1080,'NI-San'!$B$1:$V$2048,17,FALSE)</f>
        <v>0</v>
      </c>
      <c r="W1080" s="1198">
        <f>VLOOKUP($D1080,'NI-San'!$B$1:$V$2048,18,FALSE)</f>
        <v>0</v>
      </c>
      <c r="X1080" s="1198">
        <f>VLOOKUP($D1080,'NI-San'!$B$1:$V$2048,19,FALSE)</f>
        <v>0</v>
      </c>
    </row>
    <row r="1081" spans="1:24" hidden="1">
      <c r="A1081" s="505"/>
      <c r="B1081" s="505"/>
      <c r="C1081" s="505"/>
      <c r="D1081" s="1198" t="s">
        <v>2689</v>
      </c>
      <c r="E1081" s="1199" t="s">
        <v>70</v>
      </c>
      <c r="F1081" s="1202"/>
      <c r="G1081" s="1202"/>
      <c r="H1081" s="1202" t="s">
        <v>2686</v>
      </c>
      <c r="I1081" s="1202" t="s">
        <v>53</v>
      </c>
      <c r="J1081" s="1202" t="s">
        <v>762</v>
      </c>
      <c r="K1081" s="1202" t="s">
        <v>762</v>
      </c>
      <c r="L1081" s="1202" t="s">
        <v>747</v>
      </c>
      <c r="M1081" s="1202" t="s">
        <v>2684</v>
      </c>
      <c r="N1081" s="1202" t="s">
        <v>763</v>
      </c>
      <c r="O1081" s="1203" t="s">
        <v>73</v>
      </c>
      <c r="P1081" s="1203" t="s">
        <v>73</v>
      </c>
      <c r="Q1081" s="1203" t="s">
        <v>752</v>
      </c>
      <c r="R1081" s="1203" t="s">
        <v>753</v>
      </c>
      <c r="S1081" s="1198">
        <f>VLOOKUP($D1081,'NI-San'!$B$1:$V$2048,12,FALSE)</f>
        <v>0</v>
      </c>
      <c r="T1081" s="1198">
        <f>VLOOKUP($D1081,'NI-San'!$B$1:$V$2048,13,FALSE)</f>
        <v>0</v>
      </c>
      <c r="U1081" s="1198">
        <f>VLOOKUP($D1081,'NI-San'!$B$1:$V$2048,16,FALSE)</f>
        <v>0</v>
      </c>
      <c r="V1081" s="1198">
        <f>VLOOKUP($D1081,'NI-San'!$B$1:$V$2048,17,FALSE)</f>
        <v>0</v>
      </c>
      <c r="W1081" s="1198">
        <f>VLOOKUP($D1081,'NI-San'!$B$1:$V$2048,18,FALSE)</f>
        <v>0</v>
      </c>
      <c r="X1081" s="1198">
        <f>VLOOKUP($D1081,'NI-San'!$B$1:$V$2048,19,FALSE)</f>
        <v>0</v>
      </c>
    </row>
    <row r="1082" spans="1:24" hidden="1">
      <c r="A1082" s="505"/>
      <c r="B1082" s="505"/>
      <c r="C1082" s="505"/>
      <c r="D1082" s="1198" t="s">
        <v>2690</v>
      </c>
      <c r="E1082" s="1199" t="s">
        <v>70</v>
      </c>
      <c r="F1082" s="1202"/>
      <c r="G1082" s="1202"/>
      <c r="H1082" s="1202" t="s">
        <v>2686</v>
      </c>
      <c r="I1082" s="1202" t="s">
        <v>53</v>
      </c>
      <c r="J1082" s="1202" t="s">
        <v>762</v>
      </c>
      <c r="K1082" s="1202" t="s">
        <v>762</v>
      </c>
      <c r="L1082" s="1202" t="s">
        <v>747</v>
      </c>
      <c r="M1082" s="1202" t="s">
        <v>2684</v>
      </c>
      <c r="N1082" s="1202" t="s">
        <v>765</v>
      </c>
      <c r="O1082" s="1203" t="s">
        <v>73</v>
      </c>
      <c r="P1082" s="1203" t="s">
        <v>73</v>
      </c>
      <c r="Q1082" s="1203" t="s">
        <v>752</v>
      </c>
      <c r="R1082" s="1203" t="s">
        <v>753</v>
      </c>
      <c r="S1082" s="1198">
        <f>VLOOKUP($D1082,'NI-San'!$B$1:$V$2048,12,FALSE)</f>
        <v>0</v>
      </c>
      <c r="T1082" s="1198">
        <f>VLOOKUP($D1082,'NI-San'!$B$1:$V$2048,13,FALSE)</f>
        <v>0</v>
      </c>
      <c r="U1082" s="1198">
        <f>VLOOKUP($D1082,'NI-San'!$B$1:$V$2048,16,FALSE)</f>
        <v>0</v>
      </c>
      <c r="V1082" s="1198">
        <f>VLOOKUP($D1082,'NI-San'!$B$1:$V$2048,17,FALSE)</f>
        <v>0</v>
      </c>
      <c r="W1082" s="1198">
        <f>VLOOKUP($D1082,'NI-San'!$B$1:$V$2048,18,FALSE)</f>
        <v>0</v>
      </c>
      <c r="X1082" s="1198">
        <f>VLOOKUP($D1082,'NI-San'!$B$1:$V$2048,19,FALSE)</f>
        <v>0</v>
      </c>
    </row>
    <row r="1083" spans="1:24" hidden="1">
      <c r="A1083" s="505"/>
      <c r="B1083" s="505"/>
      <c r="C1083" s="505"/>
      <c r="D1083" s="1198" t="s">
        <v>2691</v>
      </c>
      <c r="E1083" s="1199" t="s">
        <v>70</v>
      </c>
      <c r="F1083" s="1202"/>
      <c r="G1083" s="1202"/>
      <c r="H1083" s="1202" t="s">
        <v>2686</v>
      </c>
      <c r="I1083" s="1202" t="s">
        <v>53</v>
      </c>
      <c r="J1083" s="1202" t="s">
        <v>746</v>
      </c>
      <c r="K1083" s="1202" t="s">
        <v>746</v>
      </c>
      <c r="L1083" s="1202" t="s">
        <v>747</v>
      </c>
      <c r="M1083" s="1202" t="s">
        <v>2684</v>
      </c>
      <c r="N1083" s="1202" t="s">
        <v>772</v>
      </c>
      <c r="O1083" s="1203" t="s">
        <v>750</v>
      </c>
      <c r="P1083" s="1203" t="s">
        <v>751</v>
      </c>
      <c r="Q1083" s="1203" t="s">
        <v>752</v>
      </c>
      <c r="R1083" s="1203" t="s">
        <v>753</v>
      </c>
      <c r="S1083" s="1198">
        <f>VLOOKUP($D1083,'NI-San'!$B$1:$V$2048,12,FALSE)</f>
        <v>0</v>
      </c>
      <c r="T1083" s="1198">
        <f>VLOOKUP($D1083,'NI-San'!$B$1:$V$2048,13,FALSE)</f>
        <v>0</v>
      </c>
      <c r="U1083" s="1198">
        <f>VLOOKUP($D1083,'NI-San'!$B$1:$V$2048,16,FALSE)</f>
        <v>0</v>
      </c>
      <c r="V1083" s="1198">
        <f>VLOOKUP($D1083,'NI-San'!$B$1:$V$2048,17,FALSE)</f>
        <v>0</v>
      </c>
      <c r="W1083" s="1198">
        <f>VLOOKUP($D1083,'NI-San'!$B$1:$V$2048,18,FALSE)</f>
        <v>0</v>
      </c>
      <c r="X1083" s="1198">
        <f>VLOOKUP($D1083,'NI-San'!$B$1:$V$2048,19,FALSE)</f>
        <v>0</v>
      </c>
    </row>
    <row r="1084" spans="1:24" hidden="1">
      <c r="A1084" s="505"/>
      <c r="B1084" s="505"/>
      <c r="C1084" s="505"/>
      <c r="D1084" s="1198" t="s">
        <v>2692</v>
      </c>
      <c r="E1084" s="1199" t="s">
        <v>70</v>
      </c>
      <c r="F1084" s="1202"/>
      <c r="G1084" s="1202"/>
      <c r="H1084" s="1202" t="s">
        <v>2686</v>
      </c>
      <c r="I1084" s="1202" t="s">
        <v>53</v>
      </c>
      <c r="J1084" s="1202" t="s">
        <v>762</v>
      </c>
      <c r="K1084" s="1202" t="s">
        <v>762</v>
      </c>
      <c r="L1084" s="1202" t="s">
        <v>747</v>
      </c>
      <c r="M1084" s="1202" t="s">
        <v>2684</v>
      </c>
      <c r="N1084" s="1202" t="s">
        <v>774</v>
      </c>
      <c r="O1084" s="1203" t="s">
        <v>73</v>
      </c>
      <c r="P1084" s="1203" t="s">
        <v>73</v>
      </c>
      <c r="Q1084" s="1203" t="s">
        <v>752</v>
      </c>
      <c r="R1084" s="1203" t="s">
        <v>753</v>
      </c>
      <c r="S1084" s="1198">
        <f>VLOOKUP($D1084,'NI-San'!$B$1:$V$2048,12,FALSE)</f>
        <v>0</v>
      </c>
      <c r="T1084" s="1198">
        <f>VLOOKUP($D1084,'NI-San'!$B$1:$V$2048,13,FALSE)</f>
        <v>0</v>
      </c>
      <c r="U1084" s="1198">
        <f>VLOOKUP($D1084,'NI-San'!$B$1:$V$2048,16,FALSE)</f>
        <v>0</v>
      </c>
      <c r="V1084" s="1198">
        <f>VLOOKUP($D1084,'NI-San'!$B$1:$V$2048,17,FALSE)</f>
        <v>0</v>
      </c>
      <c r="W1084" s="1198">
        <f>VLOOKUP($D1084,'NI-San'!$B$1:$V$2048,18,FALSE)</f>
        <v>0</v>
      </c>
      <c r="X1084" s="1198">
        <f>VLOOKUP($D1084,'NI-San'!$B$1:$V$2048,19,FALSE)</f>
        <v>0</v>
      </c>
    </row>
    <row r="1085" spans="1:24" hidden="1">
      <c r="A1085" s="505"/>
      <c r="B1085" s="505"/>
      <c r="C1085" s="505"/>
      <c r="D1085" s="1198" t="s">
        <v>2693</v>
      </c>
      <c r="E1085" s="1199" t="s">
        <v>70</v>
      </c>
      <c r="F1085" s="1202"/>
      <c r="G1085" s="1202"/>
      <c r="H1085" s="1202" t="s">
        <v>2686</v>
      </c>
      <c r="I1085" s="1202" t="s">
        <v>53</v>
      </c>
      <c r="J1085" s="1202" t="s">
        <v>762</v>
      </c>
      <c r="K1085" s="1202" t="s">
        <v>762</v>
      </c>
      <c r="L1085" s="1202" t="s">
        <v>747</v>
      </c>
      <c r="M1085" s="1202" t="s">
        <v>2684</v>
      </c>
      <c r="N1085" s="1202" t="s">
        <v>781</v>
      </c>
      <c r="O1085" s="1203" t="s">
        <v>73</v>
      </c>
      <c r="P1085" s="1203" t="s">
        <v>73</v>
      </c>
      <c r="Q1085" s="1203" t="s">
        <v>752</v>
      </c>
      <c r="R1085" s="1203" t="s">
        <v>753</v>
      </c>
      <c r="S1085" s="1198">
        <f>VLOOKUP($D1085,'NI-San'!$B$1:$V$2048,12,FALSE)</f>
        <v>0</v>
      </c>
      <c r="T1085" s="1198">
        <f>VLOOKUP($D1085,'NI-San'!$B$1:$V$2048,13,FALSE)</f>
        <v>0</v>
      </c>
      <c r="U1085" s="1198">
        <f>VLOOKUP($D1085,'NI-San'!$B$1:$V$2048,16,FALSE)</f>
        <v>0</v>
      </c>
      <c r="V1085" s="1198">
        <f>VLOOKUP($D1085,'NI-San'!$B$1:$V$2048,17,FALSE)</f>
        <v>0</v>
      </c>
      <c r="W1085" s="1198">
        <f>VLOOKUP($D1085,'NI-San'!$B$1:$V$2048,18,FALSE)</f>
        <v>0</v>
      </c>
      <c r="X1085" s="1198">
        <f>VLOOKUP($D1085,'NI-San'!$B$1:$V$2048,19,FALSE)</f>
        <v>0</v>
      </c>
    </row>
    <row r="1086" spans="1:24" hidden="1">
      <c r="A1086" s="505"/>
      <c r="B1086" s="505"/>
      <c r="C1086" s="505"/>
      <c r="D1086" s="1198" t="s">
        <v>2694</v>
      </c>
      <c r="E1086" s="1199" t="s">
        <v>70</v>
      </c>
      <c r="F1086" s="1202"/>
      <c r="G1086" s="1202"/>
      <c r="H1086" s="1202" t="s">
        <v>2686</v>
      </c>
      <c r="I1086" s="1202" t="s">
        <v>53</v>
      </c>
      <c r="J1086" s="1202" t="s">
        <v>762</v>
      </c>
      <c r="K1086" s="1202" t="s">
        <v>762</v>
      </c>
      <c r="L1086" s="1202" t="s">
        <v>747</v>
      </c>
      <c r="M1086" s="1202" t="s">
        <v>2684</v>
      </c>
      <c r="N1086" s="1202" t="s">
        <v>783</v>
      </c>
      <c r="O1086" s="1203" t="s">
        <v>73</v>
      </c>
      <c r="P1086" s="1203" t="s">
        <v>73</v>
      </c>
      <c r="Q1086" s="1203" t="s">
        <v>752</v>
      </c>
      <c r="R1086" s="1203" t="s">
        <v>753</v>
      </c>
      <c r="S1086" s="1198">
        <f>VLOOKUP($D1086,'NI-San'!$B$1:$V$2048,12,FALSE)</f>
        <v>0</v>
      </c>
      <c r="T1086" s="1198">
        <f>VLOOKUP($D1086,'NI-San'!$B$1:$V$2048,13,FALSE)</f>
        <v>0</v>
      </c>
      <c r="U1086" s="1198">
        <f>VLOOKUP($D1086,'NI-San'!$B$1:$V$2048,16,FALSE)</f>
        <v>0</v>
      </c>
      <c r="V1086" s="1198">
        <f>VLOOKUP($D1086,'NI-San'!$B$1:$V$2048,17,FALSE)</f>
        <v>0</v>
      </c>
      <c r="W1086" s="1198">
        <f>VLOOKUP($D1086,'NI-San'!$B$1:$V$2048,18,FALSE)</f>
        <v>0</v>
      </c>
      <c r="X1086" s="1198">
        <f>VLOOKUP($D1086,'NI-San'!$B$1:$V$2048,19,FALSE)</f>
        <v>0</v>
      </c>
    </row>
    <row r="1087" spans="1:24" hidden="1">
      <c r="A1087" s="505"/>
      <c r="B1087" s="505"/>
      <c r="C1087" s="505"/>
      <c r="D1087" s="1198" t="s">
        <v>2695</v>
      </c>
      <c r="E1087" s="1199" t="s">
        <v>70</v>
      </c>
      <c r="F1087" s="1202"/>
      <c r="G1087" s="1202"/>
      <c r="H1087" s="1202" t="s">
        <v>2686</v>
      </c>
      <c r="I1087" s="1202" t="s">
        <v>53</v>
      </c>
      <c r="J1087" s="1202" t="s">
        <v>762</v>
      </c>
      <c r="K1087" s="1202" t="s">
        <v>762</v>
      </c>
      <c r="L1087" s="1202" t="s">
        <v>747</v>
      </c>
      <c r="M1087" s="1202" t="s">
        <v>2684</v>
      </c>
      <c r="N1087" s="1202" t="s">
        <v>785</v>
      </c>
      <c r="O1087" s="1203" t="s">
        <v>73</v>
      </c>
      <c r="P1087" s="1203" t="s">
        <v>73</v>
      </c>
      <c r="Q1087" s="1203" t="s">
        <v>752</v>
      </c>
      <c r="R1087" s="1203" t="s">
        <v>753</v>
      </c>
      <c r="S1087" s="1198">
        <f>VLOOKUP($D1087,'NI-San'!$B$1:$V$2048,12,FALSE)</f>
        <v>0</v>
      </c>
      <c r="T1087" s="1198">
        <f>VLOOKUP($D1087,'NI-San'!$B$1:$V$2048,13,FALSE)</f>
        <v>0</v>
      </c>
      <c r="U1087" s="1198">
        <f>VLOOKUP($D1087,'NI-San'!$B$1:$V$2048,16,FALSE)</f>
        <v>0</v>
      </c>
      <c r="V1087" s="1198">
        <f>VLOOKUP($D1087,'NI-San'!$B$1:$V$2048,17,FALSE)</f>
        <v>0</v>
      </c>
      <c r="W1087" s="1198">
        <f>VLOOKUP($D1087,'NI-San'!$B$1:$V$2048,18,FALSE)</f>
        <v>0</v>
      </c>
      <c r="X1087" s="1198">
        <f>VLOOKUP($D1087,'NI-San'!$B$1:$V$2048,19,FALSE)</f>
        <v>0</v>
      </c>
    </row>
    <row r="1088" spans="1:24" hidden="1">
      <c r="A1088" s="505"/>
      <c r="B1088" s="505"/>
      <c r="C1088" s="505"/>
      <c r="D1088" s="1198" t="s">
        <v>2696</v>
      </c>
      <c r="E1088" s="1199" t="s">
        <v>70</v>
      </c>
      <c r="F1088" s="1202"/>
      <c r="G1088" s="1202"/>
      <c r="H1088" s="1202" t="s">
        <v>2686</v>
      </c>
      <c r="I1088" s="1202" t="s">
        <v>53</v>
      </c>
      <c r="J1088" s="1202" t="s">
        <v>746</v>
      </c>
      <c r="K1088" s="1202" t="s">
        <v>746</v>
      </c>
      <c r="L1088" s="1202" t="s">
        <v>747</v>
      </c>
      <c r="M1088" s="1202" t="s">
        <v>2684</v>
      </c>
      <c r="N1088" s="1202" t="s">
        <v>2697</v>
      </c>
      <c r="O1088" s="319" t="s">
        <v>750</v>
      </c>
      <c r="P1088" s="319" t="s">
        <v>751</v>
      </c>
      <c r="Q1088" s="319" t="s">
        <v>752</v>
      </c>
      <c r="R1088" s="319" t="s">
        <v>753</v>
      </c>
      <c r="S1088" s="1198">
        <f>VLOOKUP($D1088,'NI-San'!$B$1:$V$2048,12,FALSE)</f>
        <v>0</v>
      </c>
      <c r="T1088" s="1198">
        <f>VLOOKUP($D1088,'NI-San'!$B$1:$V$2048,13,FALSE)</f>
        <v>0</v>
      </c>
      <c r="U1088" s="1198">
        <f>VLOOKUP($D1088,'NI-San'!$B$1:$V$2048,16,FALSE)</f>
        <v>0</v>
      </c>
      <c r="V1088" s="1198">
        <f>VLOOKUP($D1088,'NI-San'!$B$1:$V$2048,17,FALSE)</f>
        <v>0</v>
      </c>
      <c r="W1088" s="1198">
        <f>VLOOKUP($D1088,'NI-San'!$B$1:$V$2048,18,FALSE)</f>
        <v>0</v>
      </c>
      <c r="X1088" s="1198">
        <f>VLOOKUP($D1088,'NI-San'!$B$1:$V$2048,19,FALSE)</f>
        <v>0</v>
      </c>
    </row>
    <row r="1089" spans="1:24" hidden="1">
      <c r="A1089" s="505"/>
      <c r="B1089" s="505"/>
      <c r="C1089" s="505"/>
      <c r="D1089" s="1198" t="s">
        <v>2698</v>
      </c>
      <c r="E1089" s="1199" t="s">
        <v>70</v>
      </c>
      <c r="F1089" s="1202"/>
      <c r="G1089" s="1202"/>
      <c r="H1089" s="1202" t="s">
        <v>2686</v>
      </c>
      <c r="I1089" s="1202" t="s">
        <v>53</v>
      </c>
      <c r="J1089" s="1202" t="s">
        <v>746</v>
      </c>
      <c r="K1089" s="1202" t="s">
        <v>746</v>
      </c>
      <c r="L1089" s="1202" t="s">
        <v>747</v>
      </c>
      <c r="M1089" s="1202" t="s">
        <v>2684</v>
      </c>
      <c r="N1089" s="1202" t="s">
        <v>2699</v>
      </c>
      <c r="O1089" s="319" t="s">
        <v>750</v>
      </c>
      <c r="P1089" s="319" t="s">
        <v>751</v>
      </c>
      <c r="Q1089" s="319" t="s">
        <v>752</v>
      </c>
      <c r="R1089" s="319" t="s">
        <v>753</v>
      </c>
      <c r="S1089" s="1198">
        <f>VLOOKUP($D1089,'NI-San'!$B$1:$V$2048,12,FALSE)</f>
        <v>0</v>
      </c>
      <c r="T1089" s="1198">
        <f>VLOOKUP($D1089,'NI-San'!$B$1:$V$2048,13,FALSE)</f>
        <v>0</v>
      </c>
      <c r="U1089" s="1198">
        <f>VLOOKUP($D1089,'NI-San'!$B$1:$V$2048,16,FALSE)</f>
        <v>0</v>
      </c>
      <c r="V1089" s="1198">
        <f>VLOOKUP($D1089,'NI-San'!$B$1:$V$2048,17,FALSE)</f>
        <v>0</v>
      </c>
      <c r="W1089" s="1198">
        <f>VLOOKUP($D1089,'NI-San'!$B$1:$V$2048,18,FALSE)</f>
        <v>0</v>
      </c>
      <c r="X1089" s="1198">
        <f>VLOOKUP($D1089,'NI-San'!$B$1:$V$2048,19,FALSE)</f>
        <v>0</v>
      </c>
    </row>
    <row r="1090" spans="1:24" hidden="1">
      <c r="A1090" s="505"/>
      <c r="B1090" s="505"/>
      <c r="C1090" s="505"/>
      <c r="D1090" s="1198" t="s">
        <v>2700</v>
      </c>
      <c r="E1090" s="1199" t="s">
        <v>70</v>
      </c>
      <c r="F1090" s="1202"/>
      <c r="G1090" s="1202"/>
      <c r="H1090" s="1202" t="s">
        <v>2686</v>
      </c>
      <c r="I1090" s="1202" t="s">
        <v>53</v>
      </c>
      <c r="J1090" s="1202" t="s">
        <v>762</v>
      </c>
      <c r="K1090" s="1202" t="s">
        <v>762</v>
      </c>
      <c r="L1090" s="1202" t="s">
        <v>747</v>
      </c>
      <c r="M1090" s="1202" t="s">
        <v>2684</v>
      </c>
      <c r="N1090" s="1202" t="s">
        <v>791</v>
      </c>
      <c r="O1090" s="1203" t="s">
        <v>73</v>
      </c>
      <c r="P1090" s="1203" t="s">
        <v>73</v>
      </c>
      <c r="Q1090" s="1203" t="s">
        <v>752</v>
      </c>
      <c r="R1090" s="1203" t="s">
        <v>753</v>
      </c>
      <c r="S1090" s="1198">
        <f>VLOOKUP($D1090,'NI-San'!$B$1:$V$2048,12,FALSE)</f>
        <v>0</v>
      </c>
      <c r="T1090" s="1198">
        <f>VLOOKUP($D1090,'NI-San'!$B$1:$V$2048,13,FALSE)</f>
        <v>0</v>
      </c>
      <c r="U1090" s="1198">
        <f>VLOOKUP($D1090,'NI-San'!$B$1:$V$2048,16,FALSE)</f>
        <v>0</v>
      </c>
      <c r="V1090" s="1198">
        <f>VLOOKUP($D1090,'NI-San'!$B$1:$V$2048,17,FALSE)</f>
        <v>0</v>
      </c>
      <c r="W1090" s="1198">
        <f>VLOOKUP($D1090,'NI-San'!$B$1:$V$2048,18,FALSE)</f>
        <v>0</v>
      </c>
      <c r="X1090" s="1198">
        <f>VLOOKUP($D1090,'NI-San'!$B$1:$V$2048,19,FALSE)</f>
        <v>0</v>
      </c>
    </row>
    <row r="1091" spans="1:24" hidden="1">
      <c r="A1091" s="505"/>
      <c r="B1091" s="505"/>
      <c r="C1091" s="505"/>
      <c r="D1091" s="1198" t="s">
        <v>2701</v>
      </c>
      <c r="E1091" s="1199" t="s">
        <v>70</v>
      </c>
      <c r="F1091" s="1202"/>
      <c r="G1091" s="1202"/>
      <c r="H1091" s="1202" t="s">
        <v>2686</v>
      </c>
      <c r="I1091" s="1202" t="s">
        <v>53</v>
      </c>
      <c r="J1091" s="1202" t="s">
        <v>746</v>
      </c>
      <c r="K1091" s="1202" t="s">
        <v>746</v>
      </c>
      <c r="L1091" s="1202" t="s">
        <v>747</v>
      </c>
      <c r="M1091" s="1202" t="s">
        <v>2684</v>
      </c>
      <c r="N1091" s="1202" t="s">
        <v>802</v>
      </c>
      <c r="O1091" s="1203" t="s">
        <v>750</v>
      </c>
      <c r="P1091" s="1203" t="s">
        <v>751</v>
      </c>
      <c r="Q1091" s="1203" t="s">
        <v>752</v>
      </c>
      <c r="R1091" s="1203" t="s">
        <v>753</v>
      </c>
      <c r="S1091" s="1198">
        <f>VLOOKUP($D1091,'NI-San'!$B$1:$V$2048,12,FALSE)</f>
        <v>0</v>
      </c>
      <c r="T1091" s="1198">
        <f>VLOOKUP($D1091,'NI-San'!$B$1:$V$2048,13,FALSE)</f>
        <v>0</v>
      </c>
      <c r="U1091" s="1198">
        <f>VLOOKUP($D1091,'NI-San'!$B$1:$V$2048,16,FALSE)</f>
        <v>0</v>
      </c>
      <c r="V1091" s="1198">
        <f>VLOOKUP($D1091,'NI-San'!$B$1:$V$2048,17,FALSE)</f>
        <v>0</v>
      </c>
      <c r="W1091" s="1198">
        <f>VLOOKUP($D1091,'NI-San'!$B$1:$V$2048,18,FALSE)</f>
        <v>0</v>
      </c>
      <c r="X1091" s="1198">
        <f>VLOOKUP($D1091,'NI-San'!$B$1:$V$2048,19,FALSE)</f>
        <v>0</v>
      </c>
    </row>
    <row r="1092" spans="1:24" hidden="1">
      <c r="A1092" s="505"/>
      <c r="B1092" s="505"/>
      <c r="C1092" s="505"/>
      <c r="D1092" s="1198" t="s">
        <v>2702</v>
      </c>
      <c r="E1092" s="1199" t="s">
        <v>70</v>
      </c>
      <c r="F1092" s="1202"/>
      <c r="G1092" s="1202"/>
      <c r="H1092" s="1202" t="s">
        <v>2686</v>
      </c>
      <c r="I1092" s="1202" t="s">
        <v>53</v>
      </c>
      <c r="J1092" s="1202" t="s">
        <v>805</v>
      </c>
      <c r="K1092" s="1202" t="s">
        <v>805</v>
      </c>
      <c r="L1092" s="1202" t="s">
        <v>747</v>
      </c>
      <c r="M1092" s="1202" t="s">
        <v>2684</v>
      </c>
      <c r="N1092" s="1202" t="s">
        <v>806</v>
      </c>
      <c r="O1092" s="1203" t="s">
        <v>73</v>
      </c>
      <c r="P1092" s="1203" t="s">
        <v>73</v>
      </c>
      <c r="Q1092" s="1203" t="s">
        <v>752</v>
      </c>
      <c r="R1092" s="1203" t="s">
        <v>807</v>
      </c>
      <c r="S1092" s="1198">
        <f>VLOOKUP($D1092,'NI-San'!$B$1:$V$2048,12,FALSE)</f>
        <v>0</v>
      </c>
      <c r="T1092" s="1198">
        <f>VLOOKUP($D1092,'NI-San'!$B$1:$V$2048,13,FALSE)</f>
        <v>0</v>
      </c>
      <c r="U1092" s="1198">
        <f>VLOOKUP($D1092,'NI-San'!$B$1:$V$2048,16,FALSE)</f>
        <v>0</v>
      </c>
      <c r="V1092" s="1198">
        <f>VLOOKUP($D1092,'NI-San'!$B$1:$V$2048,17,FALSE)</f>
        <v>0</v>
      </c>
      <c r="W1092" s="1198">
        <f>VLOOKUP($D1092,'NI-San'!$B$1:$V$2048,18,FALSE)</f>
        <v>0</v>
      </c>
      <c r="X1092" s="1198">
        <f>VLOOKUP($D1092,'NI-San'!$B$1:$V$2048,19,FALSE)</f>
        <v>0</v>
      </c>
    </row>
    <row r="1093" spans="1:24" hidden="1">
      <c r="A1093" s="505"/>
      <c r="B1093" s="505"/>
      <c r="C1093" s="505"/>
      <c r="D1093" s="1198" t="s">
        <v>2703</v>
      </c>
      <c r="E1093" s="1199" t="s">
        <v>70</v>
      </c>
      <c r="F1093" s="1202"/>
      <c r="G1093" s="1202"/>
      <c r="H1093" s="1202" t="s">
        <v>2686</v>
      </c>
      <c r="I1093" s="1202" t="s">
        <v>53</v>
      </c>
      <c r="J1093" s="1202" t="s">
        <v>746</v>
      </c>
      <c r="K1093" s="1202" t="s">
        <v>746</v>
      </c>
      <c r="L1093" s="1202" t="s">
        <v>747</v>
      </c>
      <c r="M1093" s="1202" t="s">
        <v>2684</v>
      </c>
      <c r="N1093" s="1202" t="s">
        <v>810</v>
      </c>
      <c r="O1093" s="1203" t="s">
        <v>750</v>
      </c>
      <c r="P1093" s="1203" t="s">
        <v>811</v>
      </c>
      <c r="Q1093" s="1203" t="s">
        <v>812</v>
      </c>
      <c r="R1093" s="1203" t="s">
        <v>813</v>
      </c>
      <c r="S1093" s="1198">
        <f>VLOOKUP($D1093,'NI-San'!$B$1:$V$2048,12,FALSE)</f>
        <v>0</v>
      </c>
      <c r="T1093" s="1198">
        <f>VLOOKUP($D1093,'NI-San'!$B$1:$V$2048,13,FALSE)</f>
        <v>0</v>
      </c>
      <c r="U1093" s="1198">
        <f>VLOOKUP($D1093,'NI-San'!$B$1:$V$2048,16,FALSE)</f>
        <v>0</v>
      </c>
      <c r="V1093" s="1198">
        <f>VLOOKUP($D1093,'NI-San'!$B$1:$V$2048,17,FALSE)</f>
        <v>0</v>
      </c>
      <c r="W1093" s="1198">
        <f>VLOOKUP($D1093,'NI-San'!$B$1:$V$2048,18,FALSE)</f>
        <v>0</v>
      </c>
      <c r="X1093" s="1198">
        <f>VLOOKUP($D1093,'NI-San'!$B$1:$V$2048,19,FALSE)</f>
        <v>0</v>
      </c>
    </row>
    <row r="1094" spans="1:24" hidden="1">
      <c r="A1094" s="505"/>
      <c r="B1094" s="505"/>
      <c r="C1094" s="505"/>
      <c r="D1094" s="1198" t="s">
        <v>2704</v>
      </c>
      <c r="E1094" s="1199" t="s">
        <v>70</v>
      </c>
      <c r="F1094" s="1202"/>
      <c r="G1094" s="1202"/>
      <c r="H1094" s="1202" t="s">
        <v>2686</v>
      </c>
      <c r="I1094" s="1202" t="s">
        <v>53</v>
      </c>
      <c r="J1094" s="1202" t="s">
        <v>746</v>
      </c>
      <c r="K1094" s="1202" t="s">
        <v>746</v>
      </c>
      <c r="L1094" s="1202" t="s">
        <v>747</v>
      </c>
      <c r="M1094" s="1202" t="s">
        <v>2684</v>
      </c>
      <c r="N1094" s="1202" t="s">
        <v>816</v>
      </c>
      <c r="O1094" s="1203" t="s">
        <v>750</v>
      </c>
      <c r="P1094" s="1203" t="s">
        <v>811</v>
      </c>
      <c r="Q1094" s="1203" t="s">
        <v>812</v>
      </c>
      <c r="R1094" s="1203" t="s">
        <v>813</v>
      </c>
      <c r="S1094" s="1198">
        <f>VLOOKUP($D1094,'NI-San'!$B$1:$V$2048,12,FALSE)</f>
        <v>0</v>
      </c>
      <c r="T1094" s="1198">
        <f>VLOOKUP($D1094,'NI-San'!$B$1:$V$2048,13,FALSE)</f>
        <v>0</v>
      </c>
      <c r="U1094" s="1198">
        <f>VLOOKUP($D1094,'NI-San'!$B$1:$V$2048,16,FALSE)</f>
        <v>0</v>
      </c>
      <c r="V1094" s="1198">
        <f>VLOOKUP($D1094,'NI-San'!$B$1:$V$2048,17,FALSE)</f>
        <v>0</v>
      </c>
      <c r="W1094" s="1198">
        <f>VLOOKUP($D1094,'NI-San'!$B$1:$V$2048,18,FALSE)</f>
        <v>0</v>
      </c>
      <c r="X1094" s="1198">
        <f>VLOOKUP($D1094,'NI-San'!$B$1:$V$2048,19,FALSE)</f>
        <v>0</v>
      </c>
    </row>
    <row r="1095" spans="1:24" hidden="1">
      <c r="A1095" s="505"/>
      <c r="B1095" s="505"/>
      <c r="C1095" s="505"/>
      <c r="D1095" s="1198" t="s">
        <v>2705</v>
      </c>
      <c r="E1095" s="1199" t="s">
        <v>70</v>
      </c>
      <c r="F1095" s="1202"/>
      <c r="G1095" s="1202"/>
      <c r="H1095" s="1202" t="s">
        <v>2686</v>
      </c>
      <c r="I1095" s="1202" t="s">
        <v>53</v>
      </c>
      <c r="J1095" s="1202" t="s">
        <v>746</v>
      </c>
      <c r="K1095" s="1202" t="s">
        <v>746</v>
      </c>
      <c r="L1095" s="1202" t="s">
        <v>747</v>
      </c>
      <c r="M1095" s="1202" t="s">
        <v>2684</v>
      </c>
      <c r="N1095" s="1202" t="s">
        <v>819</v>
      </c>
      <c r="O1095" s="1203" t="s">
        <v>750</v>
      </c>
      <c r="P1095" s="1203" t="s">
        <v>820</v>
      </c>
      <c r="Q1095" s="1203" t="s">
        <v>752</v>
      </c>
      <c r="R1095" s="1203" t="s">
        <v>821</v>
      </c>
      <c r="S1095" s="1198">
        <f>VLOOKUP($D1095,'NI-San'!$B$1:$V$2048,12,FALSE)</f>
        <v>0</v>
      </c>
      <c r="T1095" s="1198">
        <f>VLOOKUP($D1095,'NI-San'!$B$1:$V$2048,13,FALSE)</f>
        <v>0</v>
      </c>
      <c r="U1095" s="1198">
        <f>VLOOKUP($D1095,'NI-San'!$B$1:$V$2048,16,FALSE)</f>
        <v>0</v>
      </c>
      <c r="V1095" s="1198">
        <f>VLOOKUP($D1095,'NI-San'!$B$1:$V$2048,17,FALSE)</f>
        <v>0</v>
      </c>
      <c r="W1095" s="1198">
        <f>VLOOKUP($D1095,'NI-San'!$B$1:$V$2048,18,FALSE)</f>
        <v>0</v>
      </c>
      <c r="X1095" s="1198">
        <f>VLOOKUP($D1095,'NI-San'!$B$1:$V$2048,19,FALSE)</f>
        <v>0</v>
      </c>
    </row>
    <row r="1096" spans="1:24" hidden="1">
      <c r="A1096" s="505"/>
      <c r="B1096" s="505"/>
      <c r="C1096" s="505"/>
      <c r="D1096" s="1198" t="s">
        <v>2706</v>
      </c>
      <c r="E1096" s="1199" t="s">
        <v>70</v>
      </c>
      <c r="F1096" s="1202"/>
      <c r="G1096" s="1202"/>
      <c r="H1096" s="1202" t="s">
        <v>2686</v>
      </c>
      <c r="I1096" s="1202" t="s">
        <v>53</v>
      </c>
      <c r="J1096" s="1202" t="s">
        <v>746</v>
      </c>
      <c r="K1096" s="1202" t="s">
        <v>746</v>
      </c>
      <c r="L1096" s="1202" t="s">
        <v>747</v>
      </c>
      <c r="M1096" s="1202" t="s">
        <v>2684</v>
      </c>
      <c r="N1096" s="1202" t="s">
        <v>823</v>
      </c>
      <c r="O1096" s="1203" t="s">
        <v>750</v>
      </c>
      <c r="P1096" s="1203" t="s">
        <v>811</v>
      </c>
      <c r="Q1096" s="1203" t="s">
        <v>812</v>
      </c>
      <c r="R1096" s="1203" t="s">
        <v>813</v>
      </c>
      <c r="S1096" s="1198">
        <f>VLOOKUP($D1096,'NI-San'!$B$1:$V$2048,12,FALSE)</f>
        <v>0</v>
      </c>
      <c r="T1096" s="1198">
        <f>VLOOKUP($D1096,'NI-San'!$B$1:$V$2048,13,FALSE)</f>
        <v>0</v>
      </c>
      <c r="U1096" s="1198">
        <f>VLOOKUP($D1096,'NI-San'!$B$1:$V$2048,16,FALSE)</f>
        <v>0</v>
      </c>
      <c r="V1096" s="1198">
        <f>VLOOKUP($D1096,'NI-San'!$B$1:$V$2048,17,FALSE)</f>
        <v>0</v>
      </c>
      <c r="W1096" s="1198">
        <f>VLOOKUP($D1096,'NI-San'!$B$1:$V$2048,18,FALSE)</f>
        <v>0</v>
      </c>
      <c r="X1096" s="1198">
        <f>VLOOKUP($D1096,'NI-San'!$B$1:$V$2048,19,FALSE)</f>
        <v>0</v>
      </c>
    </row>
    <row r="1097" spans="1:24" hidden="1">
      <c r="A1097" s="505"/>
      <c r="B1097" s="505"/>
      <c r="C1097" s="505"/>
      <c r="D1097" s="1198" t="s">
        <v>2707</v>
      </c>
      <c r="E1097" s="1199" t="s">
        <v>70</v>
      </c>
      <c r="F1097" s="1202"/>
      <c r="G1097" s="1202"/>
      <c r="H1097" s="1202" t="s">
        <v>2686</v>
      </c>
      <c r="I1097" s="1202" t="s">
        <v>53</v>
      </c>
      <c r="J1097" s="1202" t="s">
        <v>746</v>
      </c>
      <c r="K1097" s="1202" t="s">
        <v>746</v>
      </c>
      <c r="L1097" s="1202" t="s">
        <v>747</v>
      </c>
      <c r="M1097" s="1202" t="s">
        <v>2684</v>
      </c>
      <c r="N1097" s="1202" t="s">
        <v>825</v>
      </c>
      <c r="O1097" s="1203" t="s">
        <v>750</v>
      </c>
      <c r="P1097" s="1203" t="s">
        <v>811</v>
      </c>
      <c r="Q1097" s="1203" t="s">
        <v>812</v>
      </c>
      <c r="R1097" s="1203" t="s">
        <v>813</v>
      </c>
      <c r="S1097" s="1198">
        <f>VLOOKUP($D1097,'NI-San'!$B$1:$V$2048,12,FALSE)</f>
        <v>0</v>
      </c>
      <c r="T1097" s="1198">
        <f>VLOOKUP($D1097,'NI-San'!$B$1:$V$2048,13,FALSE)</f>
        <v>0</v>
      </c>
      <c r="U1097" s="1198">
        <f>VLOOKUP($D1097,'NI-San'!$B$1:$V$2048,16,FALSE)</f>
        <v>0</v>
      </c>
      <c r="V1097" s="1198">
        <f>VLOOKUP($D1097,'NI-San'!$B$1:$V$2048,17,FALSE)</f>
        <v>0</v>
      </c>
      <c r="W1097" s="1198">
        <f>VLOOKUP($D1097,'NI-San'!$B$1:$V$2048,18,FALSE)</f>
        <v>0</v>
      </c>
      <c r="X1097" s="1198">
        <f>VLOOKUP($D1097,'NI-San'!$B$1:$V$2048,19,FALSE)</f>
        <v>0</v>
      </c>
    </row>
    <row r="1098" spans="1:24" hidden="1">
      <c r="A1098" s="505"/>
      <c r="B1098" s="505"/>
      <c r="C1098" s="505"/>
      <c r="D1098" s="1198" t="s">
        <v>2708</v>
      </c>
      <c r="E1098" s="1199" t="s">
        <v>70</v>
      </c>
      <c r="F1098" s="1202"/>
      <c r="G1098" s="1202"/>
      <c r="H1098" s="1202" t="s">
        <v>2686</v>
      </c>
      <c r="I1098" s="1202" t="s">
        <v>53</v>
      </c>
      <c r="J1098" s="1202" t="s">
        <v>746</v>
      </c>
      <c r="K1098" s="1202" t="s">
        <v>746</v>
      </c>
      <c r="L1098" s="1202" t="s">
        <v>747</v>
      </c>
      <c r="M1098" s="1202" t="s">
        <v>2684</v>
      </c>
      <c r="N1098" s="1202" t="s">
        <v>827</v>
      </c>
      <c r="O1098" s="1203" t="s">
        <v>750</v>
      </c>
      <c r="P1098" s="1203" t="s">
        <v>811</v>
      </c>
      <c r="Q1098" s="1203" t="s">
        <v>812</v>
      </c>
      <c r="R1098" s="1203" t="s">
        <v>813</v>
      </c>
      <c r="S1098" s="1198">
        <f>VLOOKUP($D1098,'NI-San'!$B$1:$V$2048,12,FALSE)</f>
        <v>0</v>
      </c>
      <c r="T1098" s="1198">
        <f>VLOOKUP($D1098,'NI-San'!$B$1:$V$2048,13,FALSE)</f>
        <v>0</v>
      </c>
      <c r="U1098" s="1198">
        <f>VLOOKUP($D1098,'NI-San'!$B$1:$V$2048,16,FALSE)</f>
        <v>0</v>
      </c>
      <c r="V1098" s="1198">
        <f>VLOOKUP($D1098,'NI-San'!$B$1:$V$2048,17,FALSE)</f>
        <v>0</v>
      </c>
      <c r="W1098" s="1198">
        <f>VLOOKUP($D1098,'NI-San'!$B$1:$V$2048,18,FALSE)</f>
        <v>0</v>
      </c>
      <c r="X1098" s="1198">
        <f>VLOOKUP($D1098,'NI-San'!$B$1:$V$2048,19,FALSE)</f>
        <v>0</v>
      </c>
    </row>
    <row r="1099" spans="1:24" hidden="1">
      <c r="A1099" s="505"/>
      <c r="B1099" s="505"/>
      <c r="C1099" s="505"/>
      <c r="D1099" s="1198" t="s">
        <v>2709</v>
      </c>
      <c r="E1099" s="1199" t="s">
        <v>70</v>
      </c>
      <c r="F1099" s="1202"/>
      <c r="G1099" s="1202"/>
      <c r="H1099" s="1202" t="s">
        <v>2686</v>
      </c>
      <c r="I1099" s="1202" t="s">
        <v>53</v>
      </c>
      <c r="J1099" s="1202" t="s">
        <v>746</v>
      </c>
      <c r="K1099" s="1202" t="s">
        <v>746</v>
      </c>
      <c r="L1099" s="1202" t="s">
        <v>747</v>
      </c>
      <c r="M1099" s="1202" t="s">
        <v>2684</v>
      </c>
      <c r="N1099" s="1202" t="s">
        <v>829</v>
      </c>
      <c r="O1099" s="1203" t="s">
        <v>750</v>
      </c>
      <c r="P1099" s="1203" t="s">
        <v>811</v>
      </c>
      <c r="Q1099" s="1203" t="s">
        <v>812</v>
      </c>
      <c r="R1099" s="1203" t="s">
        <v>813</v>
      </c>
      <c r="S1099" s="1198">
        <f>VLOOKUP($D1099,'NI-San'!$B$1:$V$2048,12,FALSE)</f>
        <v>0</v>
      </c>
      <c r="T1099" s="1198">
        <f>VLOOKUP($D1099,'NI-San'!$B$1:$V$2048,13,FALSE)</f>
        <v>0</v>
      </c>
      <c r="U1099" s="1198">
        <f>VLOOKUP($D1099,'NI-San'!$B$1:$V$2048,16,FALSE)</f>
        <v>0</v>
      </c>
      <c r="V1099" s="1198">
        <f>VLOOKUP($D1099,'NI-San'!$B$1:$V$2048,17,FALSE)</f>
        <v>0</v>
      </c>
      <c r="W1099" s="1198">
        <f>VLOOKUP($D1099,'NI-San'!$B$1:$V$2048,18,FALSE)</f>
        <v>0</v>
      </c>
      <c r="X1099" s="1198">
        <f>VLOOKUP($D1099,'NI-San'!$B$1:$V$2048,19,FALSE)</f>
        <v>0</v>
      </c>
    </row>
    <row r="1100" spans="1:24" hidden="1">
      <c r="A1100" s="505"/>
      <c r="B1100" s="505"/>
      <c r="C1100" s="505"/>
      <c r="D1100" s="1198" t="s">
        <v>2710</v>
      </c>
      <c r="E1100" s="1199" t="s">
        <v>70</v>
      </c>
      <c r="F1100" s="1202"/>
      <c r="G1100" s="1202"/>
      <c r="H1100" s="1202" t="s">
        <v>2686</v>
      </c>
      <c r="I1100" s="1202" t="s">
        <v>53</v>
      </c>
      <c r="J1100" s="1202" t="s">
        <v>746</v>
      </c>
      <c r="K1100" s="1202" t="s">
        <v>746</v>
      </c>
      <c r="L1100" s="1202" t="s">
        <v>747</v>
      </c>
      <c r="M1100" s="1202" t="s">
        <v>2684</v>
      </c>
      <c r="N1100" s="1202" t="s">
        <v>831</v>
      </c>
      <c r="O1100" s="1203" t="s">
        <v>750</v>
      </c>
      <c r="P1100" s="1203" t="s">
        <v>811</v>
      </c>
      <c r="Q1100" s="1203" t="s">
        <v>812</v>
      </c>
      <c r="R1100" s="1203" t="s">
        <v>813</v>
      </c>
      <c r="S1100" s="1198">
        <f>VLOOKUP($D1100,'NI-San'!$B$1:$V$2048,12,FALSE)</f>
        <v>0</v>
      </c>
      <c r="T1100" s="1198">
        <f>VLOOKUP($D1100,'NI-San'!$B$1:$V$2048,13,FALSE)</f>
        <v>0</v>
      </c>
      <c r="U1100" s="1198">
        <f>VLOOKUP($D1100,'NI-San'!$B$1:$V$2048,16,FALSE)</f>
        <v>0</v>
      </c>
      <c r="V1100" s="1198">
        <f>VLOOKUP($D1100,'NI-San'!$B$1:$V$2048,17,FALSE)</f>
        <v>0</v>
      </c>
      <c r="W1100" s="1198">
        <f>VLOOKUP($D1100,'NI-San'!$B$1:$V$2048,18,FALSE)</f>
        <v>0</v>
      </c>
      <c r="X1100" s="1198">
        <f>VLOOKUP($D1100,'NI-San'!$B$1:$V$2048,19,FALSE)</f>
        <v>0</v>
      </c>
    </row>
    <row r="1101" spans="1:24" hidden="1">
      <c r="A1101" s="505"/>
      <c r="B1101" s="505"/>
      <c r="C1101" s="505"/>
      <c r="D1101" s="1198" t="s">
        <v>2711</v>
      </c>
      <c r="E1101" s="1199" t="s">
        <v>70</v>
      </c>
      <c r="F1101" s="1202"/>
      <c r="G1101" s="1202"/>
      <c r="H1101" s="1202" t="s">
        <v>2686</v>
      </c>
      <c r="I1101" s="1202" t="s">
        <v>53</v>
      </c>
      <c r="J1101" s="1202" t="s">
        <v>746</v>
      </c>
      <c r="K1101" s="1202" t="s">
        <v>746</v>
      </c>
      <c r="L1101" s="1202" t="s">
        <v>747</v>
      </c>
      <c r="M1101" s="1202" t="s">
        <v>2684</v>
      </c>
      <c r="N1101" s="1202" t="s">
        <v>833</v>
      </c>
      <c r="O1101" s="1203" t="s">
        <v>750</v>
      </c>
      <c r="P1101" s="1203" t="s">
        <v>811</v>
      </c>
      <c r="Q1101" s="1203" t="s">
        <v>812</v>
      </c>
      <c r="R1101" s="1203" t="s">
        <v>813</v>
      </c>
      <c r="S1101" s="1198">
        <f>VLOOKUP($D1101,'NI-San'!$B$1:$V$2048,12,FALSE)</f>
        <v>0</v>
      </c>
      <c r="T1101" s="1198">
        <f>VLOOKUP($D1101,'NI-San'!$B$1:$V$2048,13,FALSE)</f>
        <v>0</v>
      </c>
      <c r="U1101" s="1198">
        <f>VLOOKUP($D1101,'NI-San'!$B$1:$V$2048,16,FALSE)</f>
        <v>0</v>
      </c>
      <c r="V1101" s="1198">
        <f>VLOOKUP($D1101,'NI-San'!$B$1:$V$2048,17,FALSE)</f>
        <v>0</v>
      </c>
      <c r="W1101" s="1198">
        <f>VLOOKUP($D1101,'NI-San'!$B$1:$V$2048,18,FALSE)</f>
        <v>0</v>
      </c>
      <c r="X1101" s="1198">
        <f>VLOOKUP($D1101,'NI-San'!$B$1:$V$2048,19,FALSE)</f>
        <v>0</v>
      </c>
    </row>
    <row r="1102" spans="1:24" hidden="1">
      <c r="A1102" s="505"/>
      <c r="B1102" s="505"/>
      <c r="C1102" s="505"/>
      <c r="D1102" s="1198" t="s">
        <v>2712</v>
      </c>
      <c r="E1102" s="1199" t="s">
        <v>70</v>
      </c>
      <c r="F1102" s="1202"/>
      <c r="G1102" s="1202"/>
      <c r="H1102" s="1202" t="s">
        <v>2686</v>
      </c>
      <c r="I1102" s="1202" t="s">
        <v>53</v>
      </c>
      <c r="J1102" s="1202" t="s">
        <v>746</v>
      </c>
      <c r="K1102" s="1202" t="s">
        <v>746</v>
      </c>
      <c r="L1102" s="1202" t="s">
        <v>747</v>
      </c>
      <c r="M1102" s="1202" t="s">
        <v>2684</v>
      </c>
      <c r="N1102" s="1202" t="s">
        <v>835</v>
      </c>
      <c r="O1102" s="1203" t="s">
        <v>750</v>
      </c>
      <c r="P1102" s="1203" t="s">
        <v>811</v>
      </c>
      <c r="Q1102" s="1203" t="s">
        <v>812</v>
      </c>
      <c r="R1102" s="1203" t="s">
        <v>813</v>
      </c>
      <c r="S1102" s="1198">
        <f>VLOOKUP($D1102,'NI-San'!$B$1:$V$2048,12,FALSE)</f>
        <v>0</v>
      </c>
      <c r="T1102" s="1198">
        <f>VLOOKUP($D1102,'NI-San'!$B$1:$V$2048,13,FALSE)</f>
        <v>0</v>
      </c>
      <c r="U1102" s="1198">
        <f>VLOOKUP($D1102,'NI-San'!$B$1:$V$2048,16,FALSE)</f>
        <v>0</v>
      </c>
      <c r="V1102" s="1198">
        <f>VLOOKUP($D1102,'NI-San'!$B$1:$V$2048,17,FALSE)</f>
        <v>0</v>
      </c>
      <c r="W1102" s="1198">
        <f>VLOOKUP($D1102,'NI-San'!$B$1:$V$2048,18,FALSE)</f>
        <v>0</v>
      </c>
      <c r="X1102" s="1198">
        <f>VLOOKUP($D1102,'NI-San'!$B$1:$V$2048,19,FALSE)</f>
        <v>0</v>
      </c>
    </row>
    <row r="1103" spans="1:24" hidden="1">
      <c r="A1103" s="505"/>
      <c r="B1103" s="505"/>
      <c r="C1103" s="505"/>
      <c r="D1103" s="1198" t="s">
        <v>2713</v>
      </c>
      <c r="E1103" s="1199" t="s">
        <v>70</v>
      </c>
      <c r="F1103" s="1202"/>
      <c r="G1103" s="1202"/>
      <c r="H1103" s="1202" t="s">
        <v>2686</v>
      </c>
      <c r="I1103" s="1202" t="s">
        <v>53</v>
      </c>
      <c r="J1103" s="1202" t="s">
        <v>746</v>
      </c>
      <c r="K1103" s="1202" t="s">
        <v>746</v>
      </c>
      <c r="L1103" s="1202" t="s">
        <v>747</v>
      </c>
      <c r="M1103" s="1202" t="s">
        <v>2684</v>
      </c>
      <c r="N1103" s="1202" t="s">
        <v>837</v>
      </c>
      <c r="O1103" s="1203" t="s">
        <v>750</v>
      </c>
      <c r="P1103" s="1203" t="s">
        <v>811</v>
      </c>
      <c r="Q1103" s="1203" t="s">
        <v>812</v>
      </c>
      <c r="R1103" s="1203" t="s">
        <v>813</v>
      </c>
      <c r="S1103" s="1198">
        <f>VLOOKUP($D1103,'NI-San'!$B$1:$V$2048,12,FALSE)</f>
        <v>0</v>
      </c>
      <c r="T1103" s="1198">
        <f>VLOOKUP($D1103,'NI-San'!$B$1:$V$2048,13,FALSE)</f>
        <v>0</v>
      </c>
      <c r="U1103" s="1198">
        <f>VLOOKUP($D1103,'NI-San'!$B$1:$V$2048,16,FALSE)</f>
        <v>0</v>
      </c>
      <c r="V1103" s="1198">
        <f>VLOOKUP($D1103,'NI-San'!$B$1:$V$2048,17,FALSE)</f>
        <v>0</v>
      </c>
      <c r="W1103" s="1198">
        <f>VLOOKUP($D1103,'NI-San'!$B$1:$V$2048,18,FALSE)</f>
        <v>0</v>
      </c>
      <c r="X1103" s="1198">
        <f>VLOOKUP($D1103,'NI-San'!$B$1:$V$2048,19,FALSE)</f>
        <v>0</v>
      </c>
    </row>
    <row r="1104" spans="1:24" hidden="1">
      <c r="A1104" s="505"/>
      <c r="B1104" s="505"/>
      <c r="C1104" s="505"/>
      <c r="D1104" s="1198" t="s">
        <v>2714</v>
      </c>
      <c r="E1104" s="1199" t="s">
        <v>70</v>
      </c>
      <c r="F1104" s="1202"/>
      <c r="G1104" s="1202"/>
      <c r="H1104" s="1202" t="s">
        <v>2686</v>
      </c>
      <c r="I1104" s="1202" t="s">
        <v>53</v>
      </c>
      <c r="J1104" s="1202" t="s">
        <v>746</v>
      </c>
      <c r="K1104" s="1202" t="s">
        <v>746</v>
      </c>
      <c r="L1104" s="1202" t="s">
        <v>747</v>
      </c>
      <c r="M1104" s="1202" t="s">
        <v>2684</v>
      </c>
      <c r="N1104" s="1202" t="s">
        <v>839</v>
      </c>
      <c r="O1104" s="1203" t="s">
        <v>750</v>
      </c>
      <c r="P1104" s="1203" t="s">
        <v>811</v>
      </c>
      <c r="Q1104" s="1203" t="s">
        <v>812</v>
      </c>
      <c r="R1104" s="1203" t="s">
        <v>813</v>
      </c>
      <c r="S1104" s="1198">
        <f>VLOOKUP($D1104,'NI-San'!$B$1:$V$2048,12,FALSE)</f>
        <v>0</v>
      </c>
      <c r="T1104" s="1198">
        <f>VLOOKUP($D1104,'NI-San'!$B$1:$V$2048,13,FALSE)</f>
        <v>0</v>
      </c>
      <c r="U1104" s="1198">
        <f>VLOOKUP($D1104,'NI-San'!$B$1:$V$2048,16,FALSE)</f>
        <v>0</v>
      </c>
      <c r="V1104" s="1198">
        <f>VLOOKUP($D1104,'NI-San'!$B$1:$V$2048,17,FALSE)</f>
        <v>0</v>
      </c>
      <c r="W1104" s="1198">
        <f>VLOOKUP($D1104,'NI-San'!$B$1:$V$2048,18,FALSE)</f>
        <v>0</v>
      </c>
      <c r="X1104" s="1198">
        <f>VLOOKUP($D1104,'NI-San'!$B$1:$V$2048,19,FALSE)</f>
        <v>0</v>
      </c>
    </row>
    <row r="1105" spans="1:24" hidden="1">
      <c r="A1105" s="505"/>
      <c r="B1105" s="505"/>
      <c r="C1105" s="505"/>
      <c r="D1105" s="1198" t="s">
        <v>2715</v>
      </c>
      <c r="E1105" s="1199" t="s">
        <v>70</v>
      </c>
      <c r="F1105" s="1202"/>
      <c r="G1105" s="1202"/>
      <c r="H1105" s="1202" t="s">
        <v>2686</v>
      </c>
      <c r="I1105" s="1202" t="s">
        <v>53</v>
      </c>
      <c r="J1105" s="1202" t="s">
        <v>746</v>
      </c>
      <c r="K1105" s="1202" t="s">
        <v>746</v>
      </c>
      <c r="L1105" s="1202" t="s">
        <v>747</v>
      </c>
      <c r="M1105" s="1202" t="s">
        <v>2684</v>
      </c>
      <c r="N1105" s="1202" t="s">
        <v>841</v>
      </c>
      <c r="O1105" s="1203" t="s">
        <v>750</v>
      </c>
      <c r="P1105" s="1203" t="s">
        <v>811</v>
      </c>
      <c r="Q1105" s="1203" t="s">
        <v>812</v>
      </c>
      <c r="R1105" s="1203" t="s">
        <v>813</v>
      </c>
      <c r="S1105" s="1198">
        <f>VLOOKUP($D1105,'NI-San'!$B$1:$V$2048,12,FALSE)</f>
        <v>0</v>
      </c>
      <c r="T1105" s="1198">
        <f>VLOOKUP($D1105,'NI-San'!$B$1:$V$2048,13,FALSE)</f>
        <v>0</v>
      </c>
      <c r="U1105" s="1198">
        <f>VLOOKUP($D1105,'NI-San'!$B$1:$V$2048,16,FALSE)</f>
        <v>0</v>
      </c>
      <c r="V1105" s="1198">
        <f>VLOOKUP($D1105,'NI-San'!$B$1:$V$2048,17,FALSE)</f>
        <v>0</v>
      </c>
      <c r="W1105" s="1198">
        <f>VLOOKUP($D1105,'NI-San'!$B$1:$V$2048,18,FALSE)</f>
        <v>0</v>
      </c>
      <c r="X1105" s="1198">
        <f>VLOOKUP($D1105,'NI-San'!$B$1:$V$2048,19,FALSE)</f>
        <v>0</v>
      </c>
    </row>
    <row r="1106" spans="1:24" hidden="1">
      <c r="A1106" s="505"/>
      <c r="B1106" s="505"/>
      <c r="C1106" s="505"/>
      <c r="D1106" s="1198" t="s">
        <v>2716</v>
      </c>
      <c r="E1106" s="1199" t="s">
        <v>70</v>
      </c>
      <c r="F1106" s="1202"/>
      <c r="G1106" s="1202"/>
      <c r="H1106" s="1202" t="s">
        <v>2686</v>
      </c>
      <c r="I1106" s="1202" t="s">
        <v>53</v>
      </c>
      <c r="J1106" s="1202" t="s">
        <v>746</v>
      </c>
      <c r="K1106" s="1202" t="s">
        <v>746</v>
      </c>
      <c r="L1106" s="1202" t="s">
        <v>747</v>
      </c>
      <c r="M1106" s="1202" t="s">
        <v>2684</v>
      </c>
      <c r="N1106" s="1202" t="s">
        <v>843</v>
      </c>
      <c r="O1106" s="1207" t="s">
        <v>750</v>
      </c>
      <c r="P1106" s="1207" t="s">
        <v>811</v>
      </c>
      <c r="Q1106" s="1207" t="s">
        <v>812</v>
      </c>
      <c r="R1106" s="1207" t="s">
        <v>813</v>
      </c>
      <c r="S1106" s="1198">
        <f>VLOOKUP($D1106,'NI-San'!$B$1:$V$2048,12,FALSE)</f>
        <v>0</v>
      </c>
      <c r="T1106" s="1198">
        <f>VLOOKUP($D1106,'NI-San'!$B$1:$V$2048,13,FALSE)</f>
        <v>0</v>
      </c>
      <c r="U1106" s="1198">
        <f>VLOOKUP($D1106,'NI-San'!$B$1:$V$2048,16,FALSE)</f>
        <v>0</v>
      </c>
      <c r="V1106" s="1198">
        <f>VLOOKUP($D1106,'NI-San'!$B$1:$V$2048,17,FALSE)</f>
        <v>0</v>
      </c>
      <c r="W1106" s="1198">
        <f>VLOOKUP($D1106,'NI-San'!$B$1:$V$2048,18,FALSE)</f>
        <v>0</v>
      </c>
      <c r="X1106" s="1198">
        <f>VLOOKUP($D1106,'NI-San'!$B$1:$V$2048,19,FALSE)</f>
        <v>0</v>
      </c>
    </row>
    <row r="1107" spans="1:24" hidden="1">
      <c r="A1107" s="505"/>
      <c r="B1107" s="505"/>
      <c r="C1107" s="505"/>
      <c r="D1107" s="1198" t="s">
        <v>2717</v>
      </c>
      <c r="E1107" s="1199" t="s">
        <v>70</v>
      </c>
      <c r="F1107" s="1202"/>
      <c r="G1107" s="1202"/>
      <c r="H1107" s="1202" t="s">
        <v>2686</v>
      </c>
      <c r="I1107" s="1202" t="s">
        <v>53</v>
      </c>
      <c r="J1107" s="1202" t="s">
        <v>746</v>
      </c>
      <c r="K1107" s="1202" t="s">
        <v>746</v>
      </c>
      <c r="L1107" s="1202" t="s">
        <v>747</v>
      </c>
      <c r="M1107" s="1202" t="s">
        <v>2684</v>
      </c>
      <c r="N1107" s="1202" t="s">
        <v>845</v>
      </c>
      <c r="O1107" s="1207" t="s">
        <v>750</v>
      </c>
      <c r="P1107" s="1207" t="s">
        <v>811</v>
      </c>
      <c r="Q1107" s="1207" t="s">
        <v>812</v>
      </c>
      <c r="R1107" s="1207" t="s">
        <v>813</v>
      </c>
      <c r="S1107" s="1198">
        <f>VLOOKUP($D1107,'NI-San'!$B$1:$V$2048,12,FALSE)</f>
        <v>0</v>
      </c>
      <c r="T1107" s="1198">
        <f>VLOOKUP($D1107,'NI-San'!$B$1:$V$2048,13,FALSE)</f>
        <v>0</v>
      </c>
      <c r="U1107" s="1198">
        <f>VLOOKUP($D1107,'NI-San'!$B$1:$V$2048,16,FALSE)</f>
        <v>0</v>
      </c>
      <c r="V1107" s="1198">
        <f>VLOOKUP($D1107,'NI-San'!$B$1:$V$2048,17,FALSE)</f>
        <v>0</v>
      </c>
      <c r="W1107" s="1198">
        <f>VLOOKUP($D1107,'NI-San'!$B$1:$V$2048,18,FALSE)</f>
        <v>0</v>
      </c>
      <c r="X1107" s="1198">
        <f>VLOOKUP($D1107,'NI-San'!$B$1:$V$2048,19,FALSE)</f>
        <v>0</v>
      </c>
    </row>
    <row r="1108" spans="1:24" hidden="1">
      <c r="A1108" s="505"/>
      <c r="B1108" s="505"/>
      <c r="C1108" s="505"/>
      <c r="D1108" s="1198" t="s">
        <v>2718</v>
      </c>
      <c r="E1108" s="1199" t="s">
        <v>70</v>
      </c>
      <c r="F1108" s="1202"/>
      <c r="G1108" s="1202"/>
      <c r="H1108" s="1202" t="s">
        <v>2686</v>
      </c>
      <c r="I1108" s="1202" t="s">
        <v>53</v>
      </c>
      <c r="J1108" s="1202" t="s">
        <v>746</v>
      </c>
      <c r="K1108" s="1202" t="s">
        <v>746</v>
      </c>
      <c r="L1108" s="1202" t="s">
        <v>747</v>
      </c>
      <c r="M1108" s="1202" t="s">
        <v>2684</v>
      </c>
      <c r="N1108" s="1202" t="s">
        <v>2719</v>
      </c>
      <c r="O1108" s="1203" t="s">
        <v>750</v>
      </c>
      <c r="P1108" s="1203" t="s">
        <v>820</v>
      </c>
      <c r="Q1108" s="1203" t="s">
        <v>752</v>
      </c>
      <c r="R1108" s="1203" t="s">
        <v>807</v>
      </c>
      <c r="S1108" s="1198">
        <f>VLOOKUP($D1108,'NI-San'!$B$1:$V$2048,12,FALSE)</f>
        <v>0</v>
      </c>
      <c r="T1108" s="1198">
        <f>VLOOKUP($D1108,'NI-San'!$B$1:$V$2048,13,FALSE)</f>
        <v>0</v>
      </c>
      <c r="U1108" s="1198">
        <f>VLOOKUP($D1108,'NI-San'!$B$1:$V$2048,16,FALSE)</f>
        <v>0</v>
      </c>
      <c r="V1108" s="1198">
        <f>VLOOKUP($D1108,'NI-San'!$B$1:$V$2048,17,FALSE)</f>
        <v>0</v>
      </c>
      <c r="W1108" s="1198">
        <f>VLOOKUP($D1108,'NI-San'!$B$1:$V$2048,18,FALSE)</f>
        <v>0</v>
      </c>
      <c r="X1108" s="1198">
        <f>VLOOKUP($D1108,'NI-San'!$B$1:$V$2048,19,FALSE)</f>
        <v>0</v>
      </c>
    </row>
    <row r="1109" spans="1:24" hidden="1">
      <c r="A1109" s="505"/>
      <c r="B1109" s="505"/>
      <c r="C1109" s="505"/>
      <c r="D1109" s="1198" t="s">
        <v>2720</v>
      </c>
      <c r="E1109" s="1199" t="s">
        <v>70</v>
      </c>
      <c r="F1109" s="1202"/>
      <c r="G1109" s="1202"/>
      <c r="H1109" s="1202" t="s">
        <v>2686</v>
      </c>
      <c r="I1109" s="1202" t="s">
        <v>53</v>
      </c>
      <c r="J1109" s="1202" t="s">
        <v>805</v>
      </c>
      <c r="K1109" s="1202" t="s">
        <v>805</v>
      </c>
      <c r="L1109" s="1202" t="s">
        <v>747</v>
      </c>
      <c r="M1109" s="1202" t="s">
        <v>2684</v>
      </c>
      <c r="N1109" s="1202" t="s">
        <v>2721</v>
      </c>
      <c r="O1109" s="1203" t="s">
        <v>73</v>
      </c>
      <c r="P1109" s="1203" t="s">
        <v>73</v>
      </c>
      <c r="Q1109" s="1203" t="s">
        <v>812</v>
      </c>
      <c r="R1109" s="1203" t="s">
        <v>813</v>
      </c>
      <c r="S1109" s="1198">
        <f>VLOOKUP($D1109,'NI-San'!$B$1:$V$2048,12,FALSE)</f>
        <v>0</v>
      </c>
      <c r="T1109" s="1198">
        <f>VLOOKUP($D1109,'NI-San'!$B$1:$V$2048,13,FALSE)</f>
        <v>0</v>
      </c>
      <c r="U1109" s="1198">
        <f>VLOOKUP($D1109,'NI-San'!$B$1:$V$2048,16,FALSE)</f>
        <v>0</v>
      </c>
      <c r="V1109" s="1198">
        <f>VLOOKUP($D1109,'NI-San'!$B$1:$V$2048,17,FALSE)</f>
        <v>0</v>
      </c>
      <c r="W1109" s="1198">
        <f>VLOOKUP($D1109,'NI-San'!$B$1:$V$2048,18,FALSE)</f>
        <v>0</v>
      </c>
      <c r="X1109" s="1198">
        <f>VLOOKUP($D1109,'NI-San'!$B$1:$V$2048,19,FALSE)</f>
        <v>0</v>
      </c>
    </row>
    <row r="1110" spans="1:24" hidden="1">
      <c r="A1110" s="505"/>
      <c r="B1110" s="505"/>
      <c r="C1110" s="505"/>
      <c r="D1110" s="1198" t="s">
        <v>2722</v>
      </c>
      <c r="E1110" s="1199" t="s">
        <v>70</v>
      </c>
      <c r="F1110" s="1202"/>
      <c r="G1110" s="1202"/>
      <c r="H1110" s="1202" t="s">
        <v>2686</v>
      </c>
      <c r="I1110" s="1202" t="s">
        <v>53</v>
      </c>
      <c r="J1110" s="1202" t="s">
        <v>805</v>
      </c>
      <c r="K1110" s="1202" t="s">
        <v>805</v>
      </c>
      <c r="L1110" s="1202" t="s">
        <v>747</v>
      </c>
      <c r="M1110" s="1202" t="s">
        <v>2684</v>
      </c>
      <c r="N1110" s="1202" t="s">
        <v>2723</v>
      </c>
      <c r="O1110" s="1203" t="s">
        <v>73</v>
      </c>
      <c r="P1110" s="1203" t="s">
        <v>73</v>
      </c>
      <c r="Q1110" s="1203" t="s">
        <v>812</v>
      </c>
      <c r="R1110" s="1203" t="s">
        <v>813</v>
      </c>
      <c r="S1110" s="1198">
        <f>VLOOKUP($D1110,'NI-San'!$B$1:$V$2048,12,FALSE)</f>
        <v>0</v>
      </c>
      <c r="T1110" s="1198">
        <f>VLOOKUP($D1110,'NI-San'!$B$1:$V$2048,13,FALSE)</f>
        <v>0</v>
      </c>
      <c r="U1110" s="1198">
        <f>VLOOKUP($D1110,'NI-San'!$B$1:$V$2048,16,FALSE)</f>
        <v>0</v>
      </c>
      <c r="V1110" s="1198">
        <f>VLOOKUP($D1110,'NI-San'!$B$1:$V$2048,17,FALSE)</f>
        <v>0</v>
      </c>
      <c r="W1110" s="1198">
        <f>VLOOKUP($D1110,'NI-San'!$B$1:$V$2048,18,FALSE)</f>
        <v>0</v>
      </c>
      <c r="X1110" s="1198">
        <f>VLOOKUP($D1110,'NI-San'!$B$1:$V$2048,19,FALSE)</f>
        <v>0</v>
      </c>
    </row>
    <row r="1111" spans="1:24" hidden="1">
      <c r="A1111" s="505"/>
      <c r="B1111" s="505"/>
      <c r="C1111" s="505"/>
      <c r="D1111" s="1198" t="s">
        <v>2724</v>
      </c>
      <c r="E1111" s="1199" t="s">
        <v>70</v>
      </c>
      <c r="F1111" s="1202"/>
      <c r="G1111" s="1202"/>
      <c r="H1111" s="1202" t="s">
        <v>2686</v>
      </c>
      <c r="I1111" s="1202" t="s">
        <v>53</v>
      </c>
      <c r="J1111" s="1202" t="s">
        <v>746</v>
      </c>
      <c r="K1111" s="1202" t="s">
        <v>746</v>
      </c>
      <c r="L1111" s="1202" t="s">
        <v>747</v>
      </c>
      <c r="M1111" s="1202" t="s">
        <v>2684</v>
      </c>
      <c r="N1111" s="1202" t="s">
        <v>855</v>
      </c>
      <c r="O1111" s="1203" t="s">
        <v>750</v>
      </c>
      <c r="P1111" s="1203" t="s">
        <v>811</v>
      </c>
      <c r="Q1111" s="1203" t="s">
        <v>812</v>
      </c>
      <c r="R1111" s="1203" t="s">
        <v>813</v>
      </c>
      <c r="S1111" s="1198">
        <f>VLOOKUP($D1111,'NI-San'!$B$1:$V$2048,12,FALSE)</f>
        <v>0</v>
      </c>
      <c r="T1111" s="1198">
        <f>VLOOKUP($D1111,'NI-San'!$B$1:$V$2048,13,FALSE)</f>
        <v>0</v>
      </c>
      <c r="U1111" s="1198">
        <f>VLOOKUP($D1111,'NI-San'!$B$1:$V$2048,16,FALSE)</f>
        <v>0</v>
      </c>
      <c r="V1111" s="1198">
        <f>VLOOKUP($D1111,'NI-San'!$B$1:$V$2048,17,FALSE)</f>
        <v>0</v>
      </c>
      <c r="W1111" s="1198">
        <f>VLOOKUP($D1111,'NI-San'!$B$1:$V$2048,18,FALSE)</f>
        <v>0</v>
      </c>
      <c r="X1111" s="1198">
        <f>VLOOKUP($D1111,'NI-San'!$B$1:$V$2048,19,FALSE)</f>
        <v>0</v>
      </c>
    </row>
    <row r="1112" spans="1:24" hidden="1">
      <c r="A1112" s="505"/>
      <c r="B1112" s="505"/>
      <c r="C1112" s="505"/>
      <c r="D1112" s="1198" t="s">
        <v>2725</v>
      </c>
      <c r="E1112" s="1199" t="s">
        <v>70</v>
      </c>
      <c r="F1112" s="1202"/>
      <c r="G1112" s="1202"/>
      <c r="H1112" s="1202" t="s">
        <v>2686</v>
      </c>
      <c r="I1112" s="1202" t="s">
        <v>53</v>
      </c>
      <c r="J1112" s="1202" t="s">
        <v>746</v>
      </c>
      <c r="K1112" s="1202" t="s">
        <v>746</v>
      </c>
      <c r="L1112" s="1202" t="s">
        <v>747</v>
      </c>
      <c r="M1112" s="1202" t="s">
        <v>2684</v>
      </c>
      <c r="N1112" s="1202" t="s">
        <v>857</v>
      </c>
      <c r="O1112" s="1203" t="s">
        <v>750</v>
      </c>
      <c r="P1112" s="1203" t="s">
        <v>811</v>
      </c>
      <c r="Q1112" s="1203" t="s">
        <v>812</v>
      </c>
      <c r="R1112" s="1203" t="s">
        <v>813</v>
      </c>
      <c r="S1112" s="1198">
        <f>VLOOKUP($D1112,'NI-San'!$B$1:$V$2048,12,FALSE)</f>
        <v>0</v>
      </c>
      <c r="T1112" s="1198">
        <f>VLOOKUP($D1112,'NI-San'!$B$1:$V$2048,13,FALSE)</f>
        <v>0</v>
      </c>
      <c r="U1112" s="1198">
        <f>VLOOKUP($D1112,'NI-San'!$B$1:$V$2048,16,FALSE)</f>
        <v>0</v>
      </c>
      <c r="V1112" s="1198">
        <f>VLOOKUP($D1112,'NI-San'!$B$1:$V$2048,17,FALSE)</f>
        <v>0</v>
      </c>
      <c r="W1112" s="1198">
        <f>VLOOKUP($D1112,'NI-San'!$B$1:$V$2048,18,FALSE)</f>
        <v>0</v>
      </c>
      <c r="X1112" s="1198">
        <f>VLOOKUP($D1112,'NI-San'!$B$1:$V$2048,19,FALSE)</f>
        <v>0</v>
      </c>
    </row>
    <row r="1113" spans="1:24" hidden="1">
      <c r="A1113" s="505"/>
      <c r="B1113" s="505"/>
      <c r="C1113" s="505"/>
      <c r="D1113" s="1198" t="s">
        <v>2726</v>
      </c>
      <c r="E1113" s="1199" t="s">
        <v>70</v>
      </c>
      <c r="F1113" s="1202"/>
      <c r="G1113" s="1202"/>
      <c r="H1113" s="1202" t="s">
        <v>2686</v>
      </c>
      <c r="I1113" s="1202" t="s">
        <v>53</v>
      </c>
      <c r="J1113" s="1202" t="s">
        <v>746</v>
      </c>
      <c r="K1113" s="1202" t="s">
        <v>746</v>
      </c>
      <c r="L1113" s="1202" t="s">
        <v>747</v>
      </c>
      <c r="M1113" s="1202" t="s">
        <v>2684</v>
      </c>
      <c r="N1113" s="1202" t="s">
        <v>859</v>
      </c>
      <c r="O1113" s="1203" t="s">
        <v>750</v>
      </c>
      <c r="P1113" s="1203" t="s">
        <v>811</v>
      </c>
      <c r="Q1113" s="1203" t="s">
        <v>812</v>
      </c>
      <c r="R1113" s="1203" t="s">
        <v>813</v>
      </c>
      <c r="S1113" s="1198">
        <f>VLOOKUP($D1113,'NI-San'!$B$1:$V$2048,12,FALSE)</f>
        <v>0</v>
      </c>
      <c r="T1113" s="1198">
        <f>VLOOKUP($D1113,'NI-San'!$B$1:$V$2048,13,FALSE)</f>
        <v>0</v>
      </c>
      <c r="U1113" s="1198">
        <f>VLOOKUP($D1113,'NI-San'!$B$1:$V$2048,16,FALSE)</f>
        <v>0</v>
      </c>
      <c r="V1113" s="1198">
        <f>VLOOKUP($D1113,'NI-San'!$B$1:$V$2048,17,FALSE)</f>
        <v>0</v>
      </c>
      <c r="W1113" s="1198">
        <f>VLOOKUP($D1113,'NI-San'!$B$1:$V$2048,18,FALSE)</f>
        <v>0</v>
      </c>
      <c r="X1113" s="1198">
        <f>VLOOKUP($D1113,'NI-San'!$B$1:$V$2048,19,FALSE)</f>
        <v>0</v>
      </c>
    </row>
    <row r="1114" spans="1:24" hidden="1">
      <c r="A1114" s="505"/>
      <c r="B1114" s="505"/>
      <c r="C1114" s="505"/>
      <c r="D1114" s="1198" t="s">
        <v>2727</v>
      </c>
      <c r="E1114" s="1199" t="s">
        <v>70</v>
      </c>
      <c r="F1114" s="1202"/>
      <c r="G1114" s="1202"/>
      <c r="H1114" s="1202" t="s">
        <v>2686</v>
      </c>
      <c r="I1114" s="1202" t="s">
        <v>53</v>
      </c>
      <c r="J1114" s="1202" t="s">
        <v>746</v>
      </c>
      <c r="K1114" s="1202" t="s">
        <v>746</v>
      </c>
      <c r="L1114" s="1202" t="s">
        <v>747</v>
      </c>
      <c r="M1114" s="1202" t="s">
        <v>2684</v>
      </c>
      <c r="N1114" s="1202" t="s">
        <v>862</v>
      </c>
      <c r="O1114" s="1203" t="s">
        <v>750</v>
      </c>
      <c r="P1114" s="1203" t="s">
        <v>820</v>
      </c>
      <c r="Q1114" s="1203" t="s">
        <v>752</v>
      </c>
      <c r="R1114" s="1203" t="s">
        <v>807</v>
      </c>
      <c r="S1114" s="1198">
        <f>VLOOKUP($D1114,'NI-San'!$B$1:$V$2048,12,FALSE)</f>
        <v>0</v>
      </c>
      <c r="T1114" s="1198">
        <f>VLOOKUP($D1114,'NI-San'!$B$1:$V$2048,13,FALSE)</f>
        <v>0</v>
      </c>
      <c r="U1114" s="1198">
        <f>VLOOKUP($D1114,'NI-San'!$B$1:$V$2048,16,FALSE)</f>
        <v>0</v>
      </c>
      <c r="V1114" s="1198">
        <f>VLOOKUP($D1114,'NI-San'!$B$1:$V$2048,17,FALSE)</f>
        <v>0</v>
      </c>
      <c r="W1114" s="1198">
        <f>VLOOKUP($D1114,'NI-San'!$B$1:$V$2048,18,FALSE)</f>
        <v>0</v>
      </c>
      <c r="X1114" s="1198">
        <f>VLOOKUP($D1114,'NI-San'!$B$1:$V$2048,19,FALSE)</f>
        <v>0</v>
      </c>
    </row>
    <row r="1115" spans="1:24" hidden="1">
      <c r="A1115" s="505"/>
      <c r="B1115" s="505"/>
      <c r="C1115" s="505"/>
      <c r="D1115" s="1198" t="s">
        <v>2728</v>
      </c>
      <c r="E1115" s="1199" t="s">
        <v>70</v>
      </c>
      <c r="F1115" s="1202"/>
      <c r="G1115" s="1202"/>
      <c r="H1115" s="1202" t="s">
        <v>2686</v>
      </c>
      <c r="I1115" s="1202" t="s">
        <v>53</v>
      </c>
      <c r="J1115" s="1202" t="s">
        <v>746</v>
      </c>
      <c r="K1115" s="1202" t="s">
        <v>746</v>
      </c>
      <c r="L1115" s="1202" t="s">
        <v>747</v>
      </c>
      <c r="M1115" s="1202" t="s">
        <v>2684</v>
      </c>
      <c r="N1115" s="1202" t="s">
        <v>864</v>
      </c>
      <c r="O1115" s="1203" t="s">
        <v>750</v>
      </c>
      <c r="P1115" s="1203" t="s">
        <v>865</v>
      </c>
      <c r="Q1115" s="1203" t="s">
        <v>752</v>
      </c>
      <c r="R1115" s="1203" t="s">
        <v>807</v>
      </c>
      <c r="S1115" s="1198">
        <f>VLOOKUP($D1115,'NI-San'!$B$1:$V$2048,12,FALSE)</f>
        <v>59</v>
      </c>
      <c r="T1115" s="1198">
        <f>VLOOKUP($D1115,'NI-San'!$B$1:$V$2048,13,FALSE)</f>
        <v>0</v>
      </c>
      <c r="U1115" s="1198">
        <f>VLOOKUP($D1115,'NI-San'!$B$1:$V$2048,16,FALSE)</f>
        <v>0</v>
      </c>
      <c r="V1115" s="1198">
        <f>VLOOKUP($D1115,'NI-San'!$B$1:$V$2048,17,FALSE)</f>
        <v>0</v>
      </c>
      <c r="W1115" s="1198">
        <f>VLOOKUP($D1115,'NI-San'!$B$1:$V$2048,18,FALSE)</f>
        <v>0</v>
      </c>
      <c r="X1115" s="1198">
        <f>VLOOKUP($D1115,'NI-San'!$B$1:$V$2048,19,FALSE)</f>
        <v>0</v>
      </c>
    </row>
    <row r="1116" spans="1:24" hidden="1">
      <c r="A1116" s="505"/>
      <c r="B1116" s="505"/>
      <c r="C1116" s="505"/>
      <c r="D1116" s="1198" t="s">
        <v>2729</v>
      </c>
      <c r="E1116" s="1199" t="s">
        <v>70</v>
      </c>
      <c r="F1116" s="1202"/>
      <c r="G1116" s="1202"/>
      <c r="H1116" s="1202" t="s">
        <v>2686</v>
      </c>
      <c r="I1116" s="1202" t="s">
        <v>53</v>
      </c>
      <c r="J1116" s="1202" t="s">
        <v>746</v>
      </c>
      <c r="K1116" s="1202" t="s">
        <v>746</v>
      </c>
      <c r="L1116" s="1202" t="s">
        <v>747</v>
      </c>
      <c r="M1116" s="1202" t="s">
        <v>2684</v>
      </c>
      <c r="N1116" s="1202" t="s">
        <v>867</v>
      </c>
      <c r="O1116" s="1203" t="s">
        <v>750</v>
      </c>
      <c r="P1116" s="1203" t="s">
        <v>820</v>
      </c>
      <c r="Q1116" s="1203" t="s">
        <v>752</v>
      </c>
      <c r="R1116" s="1203" t="s">
        <v>807</v>
      </c>
      <c r="S1116" s="1198">
        <f>VLOOKUP($D1116,'NI-San'!$B$1:$V$2048,12,FALSE)</f>
        <v>0</v>
      </c>
      <c r="T1116" s="1198">
        <f>VLOOKUP($D1116,'NI-San'!$B$1:$V$2048,13,FALSE)</f>
        <v>0</v>
      </c>
      <c r="U1116" s="1198">
        <f>VLOOKUP($D1116,'NI-San'!$B$1:$V$2048,16,FALSE)</f>
        <v>0</v>
      </c>
      <c r="V1116" s="1198">
        <f>VLOOKUP($D1116,'NI-San'!$B$1:$V$2048,17,FALSE)</f>
        <v>0</v>
      </c>
      <c r="W1116" s="1198">
        <f>VLOOKUP($D1116,'NI-San'!$B$1:$V$2048,18,FALSE)</f>
        <v>0</v>
      </c>
      <c r="X1116" s="1198">
        <f>VLOOKUP($D1116,'NI-San'!$B$1:$V$2048,19,FALSE)</f>
        <v>0</v>
      </c>
    </row>
    <row r="1117" spans="1:24" hidden="1">
      <c r="A1117" s="505"/>
      <c r="B1117" s="505"/>
      <c r="C1117" s="505"/>
      <c r="D1117" s="1198" t="s">
        <v>2730</v>
      </c>
      <c r="E1117" s="1199" t="s">
        <v>70</v>
      </c>
      <c r="F1117" s="1202"/>
      <c r="G1117" s="1202"/>
      <c r="H1117" s="1202" t="s">
        <v>2686</v>
      </c>
      <c r="I1117" s="1202" t="s">
        <v>53</v>
      </c>
      <c r="J1117" s="1202" t="s">
        <v>746</v>
      </c>
      <c r="K1117" s="1202" t="s">
        <v>746</v>
      </c>
      <c r="L1117" s="1202" t="s">
        <v>747</v>
      </c>
      <c r="M1117" s="1202" t="s">
        <v>2684</v>
      </c>
      <c r="N1117" s="1202" t="s">
        <v>870</v>
      </c>
      <c r="O1117" s="1203" t="s">
        <v>750</v>
      </c>
      <c r="P1117" s="1203" t="s">
        <v>751</v>
      </c>
      <c r="Q1117" s="1203" t="s">
        <v>752</v>
      </c>
      <c r="R1117" s="1203" t="s">
        <v>753</v>
      </c>
      <c r="S1117" s="1198">
        <f>VLOOKUP($D1117,'NI-San'!$B$1:$V$2048,12,FALSE)</f>
        <v>0</v>
      </c>
      <c r="T1117" s="1198">
        <f>VLOOKUP($D1117,'NI-San'!$B$1:$V$2048,13,FALSE)</f>
        <v>0</v>
      </c>
      <c r="U1117" s="1198">
        <f>VLOOKUP($D1117,'NI-San'!$B$1:$V$2048,16,FALSE)</f>
        <v>0</v>
      </c>
      <c r="V1117" s="1198">
        <f>VLOOKUP($D1117,'NI-San'!$B$1:$V$2048,17,FALSE)</f>
        <v>0</v>
      </c>
      <c r="W1117" s="1198">
        <f>VLOOKUP($D1117,'NI-San'!$B$1:$V$2048,18,FALSE)</f>
        <v>0</v>
      </c>
      <c r="X1117" s="1198">
        <f>VLOOKUP($D1117,'NI-San'!$B$1:$V$2048,19,FALSE)</f>
        <v>0</v>
      </c>
    </row>
    <row r="1118" spans="1:24" hidden="1">
      <c r="A1118" s="505"/>
      <c r="B1118" s="505"/>
      <c r="C1118" s="505"/>
      <c r="D1118" s="1198" t="s">
        <v>2731</v>
      </c>
      <c r="E1118" s="1199" t="s">
        <v>70</v>
      </c>
      <c r="F1118" s="1202"/>
      <c r="G1118" s="1202"/>
      <c r="H1118" s="1202" t="s">
        <v>2686</v>
      </c>
      <c r="I1118" s="1202" t="s">
        <v>53</v>
      </c>
      <c r="J1118" s="1202" t="s">
        <v>746</v>
      </c>
      <c r="K1118" s="1202" t="s">
        <v>746</v>
      </c>
      <c r="L1118" s="1202" t="s">
        <v>747</v>
      </c>
      <c r="M1118" s="1202" t="s">
        <v>2684</v>
      </c>
      <c r="N1118" s="1202" t="s">
        <v>873</v>
      </c>
      <c r="O1118" s="1203" t="s">
        <v>750</v>
      </c>
      <c r="P1118" s="1203" t="s">
        <v>751</v>
      </c>
      <c r="Q1118" s="1203" t="s">
        <v>752</v>
      </c>
      <c r="R1118" s="1203" t="s">
        <v>753</v>
      </c>
      <c r="S1118" s="1198">
        <f>VLOOKUP($D1118,'NI-San'!$B$1:$V$2048,12,FALSE)</f>
        <v>0</v>
      </c>
      <c r="T1118" s="1198">
        <f>VLOOKUP($D1118,'NI-San'!$B$1:$V$2048,13,FALSE)</f>
        <v>0</v>
      </c>
      <c r="U1118" s="1198">
        <f>VLOOKUP($D1118,'NI-San'!$B$1:$V$2048,16,FALSE)</f>
        <v>0</v>
      </c>
      <c r="V1118" s="1198">
        <f>VLOOKUP($D1118,'NI-San'!$B$1:$V$2048,17,FALSE)</f>
        <v>0</v>
      </c>
      <c r="W1118" s="1198">
        <f>VLOOKUP($D1118,'NI-San'!$B$1:$V$2048,18,FALSE)</f>
        <v>0</v>
      </c>
      <c r="X1118" s="1198">
        <f>VLOOKUP($D1118,'NI-San'!$B$1:$V$2048,19,FALSE)</f>
        <v>0</v>
      </c>
    </row>
    <row r="1119" spans="1:24" hidden="1">
      <c r="A1119" s="505"/>
      <c r="B1119" s="505"/>
      <c r="C1119" s="505"/>
      <c r="D1119" s="1198" t="s">
        <v>2732</v>
      </c>
      <c r="E1119" s="1199" t="s">
        <v>70</v>
      </c>
      <c r="F1119" s="1202"/>
      <c r="G1119" s="1202"/>
      <c r="H1119" s="1202" t="s">
        <v>2686</v>
      </c>
      <c r="I1119" s="1202" t="s">
        <v>53</v>
      </c>
      <c r="J1119" s="1202" t="s">
        <v>746</v>
      </c>
      <c r="K1119" s="1202" t="s">
        <v>746</v>
      </c>
      <c r="L1119" s="1202" t="s">
        <v>747</v>
      </c>
      <c r="M1119" s="1202" t="s">
        <v>2684</v>
      </c>
      <c r="N1119" s="1202" t="s">
        <v>879</v>
      </c>
      <c r="O1119" s="1203" t="s">
        <v>750</v>
      </c>
      <c r="P1119" s="1203" t="s">
        <v>820</v>
      </c>
      <c r="Q1119" s="1203" t="s">
        <v>752</v>
      </c>
      <c r="R1119" s="1203" t="s">
        <v>807</v>
      </c>
      <c r="S1119" s="1198">
        <f>VLOOKUP($D1119,'NI-San'!$B$1:$V$2048,12,FALSE)</f>
        <v>0</v>
      </c>
      <c r="T1119" s="1198">
        <f>VLOOKUP($D1119,'NI-San'!$B$1:$V$2048,13,FALSE)</f>
        <v>0</v>
      </c>
      <c r="U1119" s="1198">
        <f>VLOOKUP($D1119,'NI-San'!$B$1:$V$2048,16,FALSE)</f>
        <v>0</v>
      </c>
      <c r="V1119" s="1198">
        <f>VLOOKUP($D1119,'NI-San'!$B$1:$V$2048,17,FALSE)</f>
        <v>0</v>
      </c>
      <c r="W1119" s="1198">
        <f>VLOOKUP($D1119,'NI-San'!$B$1:$V$2048,18,FALSE)</f>
        <v>0</v>
      </c>
      <c r="X1119" s="1198">
        <f>VLOOKUP($D1119,'NI-San'!$B$1:$V$2048,19,FALSE)</f>
        <v>0</v>
      </c>
    </row>
    <row r="1120" spans="1:24" hidden="1">
      <c r="A1120" s="505"/>
      <c r="B1120" s="505"/>
      <c r="C1120" s="505"/>
      <c r="D1120" s="1198" t="s">
        <v>2733</v>
      </c>
      <c r="E1120" s="1199" t="s">
        <v>70</v>
      </c>
      <c r="F1120" s="1202"/>
      <c r="G1120" s="1202"/>
      <c r="H1120" s="1202"/>
      <c r="I1120" s="1202" t="s">
        <v>71</v>
      </c>
      <c r="J1120" s="1202"/>
      <c r="K1120" s="1202"/>
      <c r="L1120" s="1202"/>
      <c r="M1120" s="1202"/>
      <c r="N1120" s="1202" t="s">
        <v>2734</v>
      </c>
      <c r="O1120" s="1203" t="s">
        <v>73</v>
      </c>
      <c r="P1120" s="1203" t="s">
        <v>73</v>
      </c>
      <c r="Q1120" s="1203" t="s">
        <v>73</v>
      </c>
      <c r="R1120" s="1203" t="s">
        <v>73</v>
      </c>
      <c r="S1120" s="1198">
        <f>VLOOKUP($D1120,'NI-San'!$B$1:$V$2048,12,FALSE)</f>
        <v>0</v>
      </c>
      <c r="T1120" s="1198">
        <f>VLOOKUP($D1120,'NI-San'!$B$1:$V$2048,13,FALSE)</f>
        <v>0</v>
      </c>
      <c r="U1120" s="1198">
        <f>VLOOKUP($D1120,'NI-San'!$B$1:$V$2048,16,FALSE)</f>
        <v>0</v>
      </c>
      <c r="V1120" s="1198">
        <f>VLOOKUP($D1120,'NI-San'!$B$1:$V$2048,17,FALSE)</f>
        <v>0</v>
      </c>
      <c r="W1120" s="1198">
        <f>VLOOKUP($D1120,'NI-San'!$B$1:$V$2048,18,FALSE)</f>
        <v>0</v>
      </c>
      <c r="X1120" s="1198">
        <f>VLOOKUP($D1120,'NI-San'!$B$1:$V$2048,19,FALSE)</f>
        <v>0</v>
      </c>
    </row>
    <row r="1121" spans="1:24" ht="27" hidden="1">
      <c r="A1121" s="505"/>
      <c r="B1121" s="505"/>
      <c r="C1121" s="505"/>
      <c r="D1121" s="1198" t="s">
        <v>2735</v>
      </c>
      <c r="E1121" s="1199" t="s">
        <v>70</v>
      </c>
      <c r="F1121" s="1202"/>
      <c r="G1121" s="1202"/>
      <c r="H1121" s="1202" t="s">
        <v>2736</v>
      </c>
      <c r="I1121" s="1202" t="s">
        <v>53</v>
      </c>
      <c r="J1121" s="1202" t="s">
        <v>746</v>
      </c>
      <c r="K1121" s="1202" t="s">
        <v>746</v>
      </c>
      <c r="L1121" s="1202" t="s">
        <v>747</v>
      </c>
      <c r="M1121" s="1202" t="s">
        <v>2737</v>
      </c>
      <c r="N1121" s="1202" t="s">
        <v>887</v>
      </c>
      <c r="O1121" s="1203" t="s">
        <v>750</v>
      </c>
      <c r="P1121" s="1203" t="s">
        <v>888</v>
      </c>
      <c r="Q1121" s="1203" t="s">
        <v>750</v>
      </c>
      <c r="R1121" s="1203" t="s">
        <v>889</v>
      </c>
      <c r="S1121" s="1198">
        <f>VLOOKUP($D1121,'NI-San'!$B$1:$V$2048,12,FALSE)</f>
        <v>0</v>
      </c>
      <c r="T1121" s="1198">
        <f>VLOOKUP($D1121,'NI-San'!$B$1:$V$2048,13,FALSE)</f>
        <v>0</v>
      </c>
      <c r="U1121" s="1198">
        <f>VLOOKUP($D1121,'NI-San'!$B$1:$V$2048,16,FALSE)</f>
        <v>0</v>
      </c>
      <c r="V1121" s="1198">
        <f>VLOOKUP($D1121,'NI-San'!$B$1:$V$2048,17,FALSE)</f>
        <v>0</v>
      </c>
      <c r="W1121" s="1198">
        <f>VLOOKUP($D1121,'NI-San'!$B$1:$V$2048,18,FALSE)</f>
        <v>0</v>
      </c>
      <c r="X1121" s="1198">
        <f>VLOOKUP($D1121,'NI-San'!$B$1:$V$2048,19,FALSE)</f>
        <v>0</v>
      </c>
    </row>
    <row r="1122" spans="1:24" ht="27" hidden="1">
      <c r="A1122" s="505"/>
      <c r="B1122" s="505"/>
      <c r="C1122" s="505"/>
      <c r="D1122" s="1198" t="s">
        <v>2738</v>
      </c>
      <c r="E1122" s="1199" t="s">
        <v>70</v>
      </c>
      <c r="F1122" s="1202"/>
      <c r="G1122" s="1202"/>
      <c r="H1122" s="1202" t="s">
        <v>2736</v>
      </c>
      <c r="I1122" s="1202" t="s">
        <v>53</v>
      </c>
      <c r="J1122" s="1202" t="s">
        <v>746</v>
      </c>
      <c r="K1122" s="1202" t="s">
        <v>746</v>
      </c>
      <c r="L1122" s="1202" t="s">
        <v>747</v>
      </c>
      <c r="M1122" s="1202" t="s">
        <v>2737</v>
      </c>
      <c r="N1122" s="1202" t="s">
        <v>892</v>
      </c>
      <c r="O1122" s="1203" t="s">
        <v>750</v>
      </c>
      <c r="P1122" s="1203" t="s">
        <v>893</v>
      </c>
      <c r="Q1122" s="1203" t="s">
        <v>750</v>
      </c>
      <c r="R1122" s="1203" t="s">
        <v>894</v>
      </c>
      <c r="S1122" s="1198">
        <f>VLOOKUP($D1122,'NI-San'!$B$1:$V$2048,12,FALSE)</f>
        <v>0</v>
      </c>
      <c r="T1122" s="1198">
        <f>VLOOKUP($D1122,'NI-San'!$B$1:$V$2048,13,FALSE)</f>
        <v>0</v>
      </c>
      <c r="U1122" s="1198">
        <f>VLOOKUP($D1122,'NI-San'!$B$1:$V$2048,16,FALSE)</f>
        <v>0</v>
      </c>
      <c r="V1122" s="1198">
        <f>VLOOKUP($D1122,'NI-San'!$B$1:$V$2048,17,FALSE)</f>
        <v>0</v>
      </c>
      <c r="W1122" s="1198">
        <f>VLOOKUP($D1122,'NI-San'!$B$1:$V$2048,18,FALSE)</f>
        <v>0</v>
      </c>
      <c r="X1122" s="1198">
        <f>VLOOKUP($D1122,'NI-San'!$B$1:$V$2048,19,FALSE)</f>
        <v>0</v>
      </c>
    </row>
    <row r="1123" spans="1:24" ht="27" hidden="1">
      <c r="A1123" s="505"/>
      <c r="B1123" s="505"/>
      <c r="C1123" s="505"/>
      <c r="D1123" s="1198" t="s">
        <v>2739</v>
      </c>
      <c r="E1123" s="1199" t="s">
        <v>70</v>
      </c>
      <c r="F1123" s="1202"/>
      <c r="G1123" s="1202"/>
      <c r="H1123" s="1202" t="s">
        <v>2736</v>
      </c>
      <c r="I1123" s="1202" t="s">
        <v>53</v>
      </c>
      <c r="J1123" s="1202" t="s">
        <v>746</v>
      </c>
      <c r="K1123" s="1202" t="s">
        <v>746</v>
      </c>
      <c r="L1123" s="1202" t="s">
        <v>747</v>
      </c>
      <c r="M1123" s="1202" t="s">
        <v>2737</v>
      </c>
      <c r="N1123" s="1203" t="s">
        <v>2740</v>
      </c>
      <c r="O1123" s="1203" t="s">
        <v>750</v>
      </c>
      <c r="P1123" s="1203" t="s">
        <v>898</v>
      </c>
      <c r="Q1123" s="1203" t="s">
        <v>750</v>
      </c>
      <c r="R1123" s="1203" t="s">
        <v>899</v>
      </c>
      <c r="S1123" s="1198">
        <f>VLOOKUP($D1123,'NI-San'!$B$1:$V$2048,12,FALSE)</f>
        <v>0</v>
      </c>
      <c r="T1123" s="1198">
        <f>VLOOKUP($D1123,'NI-San'!$B$1:$V$2048,13,FALSE)</f>
        <v>0</v>
      </c>
      <c r="U1123" s="1198">
        <f>VLOOKUP($D1123,'NI-San'!$B$1:$V$2048,16,FALSE)</f>
        <v>0</v>
      </c>
      <c r="V1123" s="1198">
        <f>VLOOKUP($D1123,'NI-San'!$B$1:$V$2048,17,FALSE)</f>
        <v>0</v>
      </c>
      <c r="W1123" s="1198">
        <f>VLOOKUP($D1123,'NI-San'!$B$1:$V$2048,18,FALSE)</f>
        <v>0</v>
      </c>
      <c r="X1123" s="1198">
        <f>VLOOKUP($D1123,'NI-San'!$B$1:$V$2048,19,FALSE)</f>
        <v>0</v>
      </c>
    </row>
    <row r="1124" spans="1:24" ht="27" hidden="1">
      <c r="A1124" s="505"/>
      <c r="B1124" s="505"/>
      <c r="C1124" s="505"/>
      <c r="D1124" s="1198" t="s">
        <v>2741</v>
      </c>
      <c r="E1124" s="1199" t="s">
        <v>70</v>
      </c>
      <c r="F1124" s="1202"/>
      <c r="G1124" s="1202"/>
      <c r="H1124" s="1202" t="s">
        <v>2736</v>
      </c>
      <c r="I1124" s="1202" t="s">
        <v>53</v>
      </c>
      <c r="J1124" s="1202" t="s">
        <v>746</v>
      </c>
      <c r="K1124" s="1202" t="s">
        <v>746</v>
      </c>
      <c r="L1124" s="1202" t="s">
        <v>747</v>
      </c>
      <c r="M1124" s="1202" t="s">
        <v>2737</v>
      </c>
      <c r="N1124" s="1203" t="s">
        <v>901</v>
      </c>
      <c r="O1124" s="1203" t="s">
        <v>750</v>
      </c>
      <c r="P1124" s="1203" t="s">
        <v>902</v>
      </c>
      <c r="Q1124" s="1203" t="s">
        <v>750</v>
      </c>
      <c r="R1124" s="1203" t="s">
        <v>903</v>
      </c>
      <c r="S1124" s="1198">
        <f>VLOOKUP($D1124,'NI-San'!$B$1:$V$2048,12,FALSE)</f>
        <v>0</v>
      </c>
      <c r="T1124" s="1198">
        <f>VLOOKUP($D1124,'NI-San'!$B$1:$V$2048,13,FALSE)</f>
        <v>0</v>
      </c>
      <c r="U1124" s="1198">
        <f>VLOOKUP($D1124,'NI-San'!$B$1:$V$2048,16,FALSE)</f>
        <v>0</v>
      </c>
      <c r="V1124" s="1198">
        <f>VLOOKUP($D1124,'NI-San'!$B$1:$V$2048,17,FALSE)</f>
        <v>0</v>
      </c>
      <c r="W1124" s="1198">
        <f>VLOOKUP($D1124,'NI-San'!$B$1:$V$2048,18,FALSE)</f>
        <v>0</v>
      </c>
      <c r="X1124" s="1198">
        <f>VLOOKUP($D1124,'NI-San'!$B$1:$V$2048,19,FALSE)</f>
        <v>0</v>
      </c>
    </row>
    <row r="1125" spans="1:24" ht="27" hidden="1">
      <c r="A1125" s="505"/>
      <c r="B1125" s="505"/>
      <c r="C1125" s="505"/>
      <c r="D1125" s="1198" t="s">
        <v>2742</v>
      </c>
      <c r="E1125" s="1199" t="s">
        <v>70</v>
      </c>
      <c r="F1125" s="1202"/>
      <c r="G1125" s="1202"/>
      <c r="H1125" s="1202" t="s">
        <v>2736</v>
      </c>
      <c r="I1125" s="1202" t="s">
        <v>53</v>
      </c>
      <c r="J1125" s="1202" t="s">
        <v>746</v>
      </c>
      <c r="K1125" s="1202" t="s">
        <v>746</v>
      </c>
      <c r="L1125" s="1202" t="s">
        <v>747</v>
      </c>
      <c r="M1125" s="1202" t="s">
        <v>2737</v>
      </c>
      <c r="N1125" s="1203" t="s">
        <v>906</v>
      </c>
      <c r="O1125" s="1203" t="s">
        <v>750</v>
      </c>
      <c r="P1125" s="1203" t="s">
        <v>907</v>
      </c>
      <c r="Q1125" s="1203" t="s">
        <v>750</v>
      </c>
      <c r="R1125" s="1203" t="s">
        <v>908</v>
      </c>
      <c r="S1125" s="1198">
        <f>VLOOKUP($D1125,'NI-San'!$B$1:$V$2048,12,FALSE)</f>
        <v>0</v>
      </c>
      <c r="T1125" s="1198">
        <f>VLOOKUP($D1125,'NI-San'!$B$1:$V$2048,13,FALSE)</f>
        <v>0</v>
      </c>
      <c r="U1125" s="1198">
        <f>VLOOKUP($D1125,'NI-San'!$B$1:$V$2048,16,FALSE)</f>
        <v>0</v>
      </c>
      <c r="V1125" s="1198">
        <f>VLOOKUP($D1125,'NI-San'!$B$1:$V$2048,17,FALSE)</f>
        <v>0</v>
      </c>
      <c r="W1125" s="1198">
        <f>VLOOKUP($D1125,'NI-San'!$B$1:$V$2048,18,FALSE)</f>
        <v>0</v>
      </c>
      <c r="X1125" s="1198">
        <f>VLOOKUP($D1125,'NI-San'!$B$1:$V$2048,19,FALSE)</f>
        <v>0</v>
      </c>
    </row>
    <row r="1126" spans="1:24" ht="27" hidden="1">
      <c r="A1126" s="505"/>
      <c r="B1126" s="505"/>
      <c r="C1126" s="505"/>
      <c r="D1126" s="1198" t="s">
        <v>2743</v>
      </c>
      <c r="E1126" s="1199" t="s">
        <v>70</v>
      </c>
      <c r="F1126" s="1202"/>
      <c r="G1126" s="1202"/>
      <c r="H1126" s="1202" t="s">
        <v>2736</v>
      </c>
      <c r="I1126" s="1202" t="s">
        <v>53</v>
      </c>
      <c r="J1126" s="1202" t="s">
        <v>746</v>
      </c>
      <c r="K1126" s="1202" t="s">
        <v>746</v>
      </c>
      <c r="L1126" s="1202" t="s">
        <v>747</v>
      </c>
      <c r="M1126" s="1202" t="s">
        <v>2737</v>
      </c>
      <c r="N1126" s="1203" t="s">
        <v>2744</v>
      </c>
      <c r="O1126" s="1203" t="s">
        <v>750</v>
      </c>
      <c r="P1126" s="1203" t="s">
        <v>911</v>
      </c>
      <c r="Q1126" s="1203" t="s">
        <v>750</v>
      </c>
      <c r="R1126" s="1203" t="s">
        <v>912</v>
      </c>
      <c r="S1126" s="1198">
        <f>VLOOKUP($D1126,'NI-San'!$B$1:$V$2048,12,FALSE)</f>
        <v>0</v>
      </c>
      <c r="T1126" s="1198">
        <f>VLOOKUP($D1126,'NI-San'!$B$1:$V$2048,13,FALSE)</f>
        <v>0</v>
      </c>
      <c r="U1126" s="1198">
        <f>VLOOKUP($D1126,'NI-San'!$B$1:$V$2048,16,FALSE)</f>
        <v>0</v>
      </c>
      <c r="V1126" s="1198">
        <f>VLOOKUP($D1126,'NI-San'!$B$1:$V$2048,17,FALSE)</f>
        <v>0</v>
      </c>
      <c r="W1126" s="1198">
        <f>VLOOKUP($D1126,'NI-San'!$B$1:$V$2048,18,FALSE)</f>
        <v>0</v>
      </c>
      <c r="X1126" s="1198">
        <f>VLOOKUP($D1126,'NI-San'!$B$1:$V$2048,19,FALSE)</f>
        <v>0</v>
      </c>
    </row>
    <row r="1127" spans="1:24" hidden="1">
      <c r="A1127" s="505"/>
      <c r="B1127" s="505"/>
      <c r="C1127" s="505"/>
      <c r="D1127" s="1198" t="s">
        <v>2745</v>
      </c>
      <c r="E1127" s="1199" t="s">
        <v>70</v>
      </c>
      <c r="F1127" s="1202"/>
      <c r="G1127" s="1202"/>
      <c r="H1127" s="1202" t="s">
        <v>2736</v>
      </c>
      <c r="I1127" s="1202" t="s">
        <v>53</v>
      </c>
      <c r="J1127" s="1202" t="s">
        <v>746</v>
      </c>
      <c r="K1127" s="1202" t="s">
        <v>746</v>
      </c>
      <c r="L1127" s="1202" t="s">
        <v>747</v>
      </c>
      <c r="M1127" s="1202" t="s">
        <v>2737</v>
      </c>
      <c r="N1127" s="1203" t="s">
        <v>2746</v>
      </c>
      <c r="O1127" s="1203" t="s">
        <v>750</v>
      </c>
      <c r="P1127" s="1203" t="s">
        <v>916</v>
      </c>
      <c r="Q1127" s="1203" t="s">
        <v>750</v>
      </c>
      <c r="R1127" s="1203" t="s">
        <v>917</v>
      </c>
      <c r="S1127" s="1198">
        <f>VLOOKUP($D1127,'NI-San'!$B$1:$V$2048,12,FALSE)</f>
        <v>0</v>
      </c>
      <c r="T1127" s="1198">
        <f>VLOOKUP($D1127,'NI-San'!$B$1:$V$2048,13,FALSE)</f>
        <v>0</v>
      </c>
      <c r="U1127" s="1198">
        <f>VLOOKUP($D1127,'NI-San'!$B$1:$V$2048,16,FALSE)</f>
        <v>0</v>
      </c>
      <c r="V1127" s="1198">
        <f>VLOOKUP($D1127,'NI-San'!$B$1:$V$2048,17,FALSE)</f>
        <v>0</v>
      </c>
      <c r="W1127" s="1198">
        <f>VLOOKUP($D1127,'NI-San'!$B$1:$V$2048,18,FALSE)</f>
        <v>0</v>
      </c>
      <c r="X1127" s="1198">
        <f>VLOOKUP($D1127,'NI-San'!$B$1:$V$2048,19,FALSE)</f>
        <v>0</v>
      </c>
    </row>
    <row r="1128" spans="1:24" hidden="1">
      <c r="A1128" s="505"/>
      <c r="B1128" s="505"/>
      <c r="C1128" s="505"/>
      <c r="D1128" s="1198" t="s">
        <v>2747</v>
      </c>
      <c r="E1128" s="1199" t="s">
        <v>70</v>
      </c>
      <c r="F1128" s="1202"/>
      <c r="G1128" s="1202"/>
      <c r="H1128" s="1202" t="s">
        <v>2736</v>
      </c>
      <c r="I1128" s="1202" t="s">
        <v>53</v>
      </c>
      <c r="J1128" s="1202" t="s">
        <v>746</v>
      </c>
      <c r="K1128" s="1202" t="s">
        <v>746</v>
      </c>
      <c r="L1128" s="1202" t="s">
        <v>747</v>
      </c>
      <c r="M1128" s="1202" t="s">
        <v>2737</v>
      </c>
      <c r="N1128" s="1203" t="s">
        <v>919</v>
      </c>
      <c r="O1128" s="1203" t="s">
        <v>750</v>
      </c>
      <c r="P1128" s="1203" t="s">
        <v>916</v>
      </c>
      <c r="Q1128" s="1203" t="s">
        <v>750</v>
      </c>
      <c r="R1128" s="1203" t="s">
        <v>917</v>
      </c>
      <c r="S1128" s="1198">
        <f>VLOOKUP($D1128,'NI-San'!$B$1:$V$2048,12,FALSE)</f>
        <v>0</v>
      </c>
      <c r="T1128" s="1198">
        <f>VLOOKUP($D1128,'NI-San'!$B$1:$V$2048,13,FALSE)</f>
        <v>0</v>
      </c>
      <c r="U1128" s="1198">
        <f>VLOOKUP($D1128,'NI-San'!$B$1:$V$2048,16,FALSE)</f>
        <v>0</v>
      </c>
      <c r="V1128" s="1198">
        <f>VLOOKUP($D1128,'NI-San'!$B$1:$V$2048,17,FALSE)</f>
        <v>0</v>
      </c>
      <c r="W1128" s="1198">
        <f>VLOOKUP($D1128,'NI-San'!$B$1:$V$2048,18,FALSE)</f>
        <v>0</v>
      </c>
      <c r="X1128" s="1198">
        <f>VLOOKUP($D1128,'NI-San'!$B$1:$V$2048,19,FALSE)</f>
        <v>0</v>
      </c>
    </row>
    <row r="1129" spans="1:24" hidden="1">
      <c r="A1129" s="505"/>
      <c r="B1129" s="505"/>
      <c r="C1129" s="505"/>
      <c r="D1129" s="1198" t="s">
        <v>2748</v>
      </c>
      <c r="E1129" s="1199" t="s">
        <v>70</v>
      </c>
      <c r="F1129" s="1202"/>
      <c r="G1129" s="1202"/>
      <c r="H1129" s="1202" t="s">
        <v>2736</v>
      </c>
      <c r="I1129" s="1202" t="s">
        <v>53</v>
      </c>
      <c r="J1129" s="1202" t="s">
        <v>746</v>
      </c>
      <c r="K1129" s="1202" t="s">
        <v>746</v>
      </c>
      <c r="L1129" s="1202" t="s">
        <v>747</v>
      </c>
      <c r="M1129" s="1202" t="s">
        <v>2737</v>
      </c>
      <c r="N1129" s="1203" t="s">
        <v>2749</v>
      </c>
      <c r="O1129" s="1203" t="s">
        <v>750</v>
      </c>
      <c r="P1129" s="1203" t="s">
        <v>916</v>
      </c>
      <c r="Q1129" s="1203" t="s">
        <v>750</v>
      </c>
      <c r="R1129" s="1203" t="s">
        <v>917</v>
      </c>
      <c r="S1129" s="1198">
        <f>VLOOKUP($D1129,'NI-San'!$B$1:$V$2048,12,FALSE)</f>
        <v>0</v>
      </c>
      <c r="T1129" s="1198">
        <f>VLOOKUP($D1129,'NI-San'!$B$1:$V$2048,13,FALSE)</f>
        <v>0</v>
      </c>
      <c r="U1129" s="1198">
        <f>VLOOKUP($D1129,'NI-San'!$B$1:$V$2048,16,FALSE)</f>
        <v>0</v>
      </c>
      <c r="V1129" s="1198">
        <f>VLOOKUP($D1129,'NI-San'!$B$1:$V$2048,17,FALSE)</f>
        <v>0</v>
      </c>
      <c r="W1129" s="1198">
        <f>VLOOKUP($D1129,'NI-San'!$B$1:$V$2048,18,FALSE)</f>
        <v>0</v>
      </c>
      <c r="X1129" s="1198">
        <f>VLOOKUP($D1129,'NI-San'!$B$1:$V$2048,19,FALSE)</f>
        <v>0</v>
      </c>
    </row>
    <row r="1130" spans="1:24" hidden="1">
      <c r="A1130" s="505"/>
      <c r="B1130" s="505"/>
      <c r="C1130" s="505"/>
      <c r="D1130" s="1198" t="s">
        <v>2750</v>
      </c>
      <c r="E1130" s="1199" t="s">
        <v>70</v>
      </c>
      <c r="F1130" s="1202"/>
      <c r="G1130" s="1202"/>
      <c r="H1130" s="1202" t="s">
        <v>2736</v>
      </c>
      <c r="I1130" s="1202" t="s">
        <v>53</v>
      </c>
      <c r="J1130" s="1202" t="s">
        <v>746</v>
      </c>
      <c r="K1130" s="1202" t="s">
        <v>746</v>
      </c>
      <c r="L1130" s="1202" t="s">
        <v>747</v>
      </c>
      <c r="M1130" s="1202" t="s">
        <v>2737</v>
      </c>
      <c r="N1130" s="1203" t="s">
        <v>2751</v>
      </c>
      <c r="O1130" s="1203" t="s">
        <v>750</v>
      </c>
      <c r="P1130" s="1203" t="s">
        <v>916</v>
      </c>
      <c r="Q1130" s="1203" t="s">
        <v>750</v>
      </c>
      <c r="R1130" s="1203" t="s">
        <v>917</v>
      </c>
      <c r="S1130" s="1198">
        <f>VLOOKUP($D1130,'NI-San'!$B$1:$V$2048,12,FALSE)</f>
        <v>0</v>
      </c>
      <c r="T1130" s="1198">
        <f>VLOOKUP($D1130,'NI-San'!$B$1:$V$2048,13,FALSE)</f>
        <v>0</v>
      </c>
      <c r="U1130" s="1198">
        <f>VLOOKUP($D1130,'NI-San'!$B$1:$V$2048,16,FALSE)</f>
        <v>0</v>
      </c>
      <c r="V1130" s="1198">
        <f>VLOOKUP($D1130,'NI-San'!$B$1:$V$2048,17,FALSE)</f>
        <v>0</v>
      </c>
      <c r="W1130" s="1198">
        <f>VLOOKUP($D1130,'NI-San'!$B$1:$V$2048,18,FALSE)</f>
        <v>0</v>
      </c>
      <c r="X1130" s="1198">
        <f>VLOOKUP($D1130,'NI-San'!$B$1:$V$2048,19,FALSE)</f>
        <v>0</v>
      </c>
    </row>
    <row r="1131" spans="1:24" hidden="1">
      <c r="A1131" s="505"/>
      <c r="B1131" s="505"/>
      <c r="C1131" s="505"/>
      <c r="D1131" s="1198" t="s">
        <v>2752</v>
      </c>
      <c r="E1131" s="1199" t="s">
        <v>70</v>
      </c>
      <c r="F1131" s="1202"/>
      <c r="G1131" s="1202"/>
      <c r="H1131" s="1202" t="s">
        <v>2736</v>
      </c>
      <c r="I1131" s="1202" t="s">
        <v>53</v>
      </c>
      <c r="J1131" s="1202" t="s">
        <v>746</v>
      </c>
      <c r="K1131" s="1202" t="s">
        <v>746</v>
      </c>
      <c r="L1131" s="1202" t="s">
        <v>747</v>
      </c>
      <c r="M1131" s="1202" t="s">
        <v>2737</v>
      </c>
      <c r="N1131" s="1203" t="s">
        <v>2753</v>
      </c>
      <c r="O1131" s="1203" t="s">
        <v>750</v>
      </c>
      <c r="P1131" s="1203" t="s">
        <v>916</v>
      </c>
      <c r="Q1131" s="1203" t="s">
        <v>750</v>
      </c>
      <c r="R1131" s="1203" t="s">
        <v>917</v>
      </c>
      <c r="S1131" s="1198">
        <f>VLOOKUP($D1131,'NI-San'!$B$1:$V$2048,12,FALSE)</f>
        <v>0</v>
      </c>
      <c r="T1131" s="1198">
        <f>VLOOKUP($D1131,'NI-San'!$B$1:$V$2048,13,FALSE)</f>
        <v>0</v>
      </c>
      <c r="U1131" s="1198">
        <f>VLOOKUP($D1131,'NI-San'!$B$1:$V$2048,16,FALSE)</f>
        <v>0</v>
      </c>
      <c r="V1131" s="1198">
        <f>VLOOKUP($D1131,'NI-San'!$B$1:$V$2048,17,FALSE)</f>
        <v>0</v>
      </c>
      <c r="W1131" s="1198">
        <f>VLOOKUP($D1131,'NI-San'!$B$1:$V$2048,18,FALSE)</f>
        <v>0</v>
      </c>
      <c r="X1131" s="1198">
        <f>VLOOKUP($D1131,'NI-San'!$B$1:$V$2048,19,FALSE)</f>
        <v>0</v>
      </c>
    </row>
    <row r="1132" spans="1:24" ht="27" hidden="1">
      <c r="A1132" s="505"/>
      <c r="B1132" s="505"/>
      <c r="C1132" s="505"/>
      <c r="D1132" s="1198" t="s">
        <v>2754</v>
      </c>
      <c r="E1132" s="1199" t="s">
        <v>70</v>
      </c>
      <c r="F1132" s="1202"/>
      <c r="G1132" s="1202"/>
      <c r="H1132" s="1202" t="s">
        <v>2736</v>
      </c>
      <c r="I1132" s="1202" t="s">
        <v>53</v>
      </c>
      <c r="J1132" s="1202" t="s">
        <v>746</v>
      </c>
      <c r="K1132" s="1202" t="s">
        <v>746</v>
      </c>
      <c r="L1132" s="1202" t="s">
        <v>747</v>
      </c>
      <c r="M1132" s="1202" t="s">
        <v>2737</v>
      </c>
      <c r="N1132" s="1203" t="s">
        <v>2755</v>
      </c>
      <c r="O1132" s="1203" t="s">
        <v>750</v>
      </c>
      <c r="P1132" s="1203" t="s">
        <v>931</v>
      </c>
      <c r="Q1132" s="1203" t="s">
        <v>750</v>
      </c>
      <c r="R1132" s="1203" t="s">
        <v>932</v>
      </c>
      <c r="S1132" s="1198">
        <f>VLOOKUP($D1132,'NI-San'!$B$1:$V$2048,12,FALSE)</f>
        <v>0</v>
      </c>
      <c r="T1132" s="1198">
        <f>VLOOKUP($D1132,'NI-San'!$B$1:$V$2048,13,FALSE)</f>
        <v>0</v>
      </c>
      <c r="U1132" s="1198">
        <f>VLOOKUP($D1132,'NI-San'!$B$1:$V$2048,16,FALSE)</f>
        <v>0</v>
      </c>
      <c r="V1132" s="1198">
        <f>VLOOKUP($D1132,'NI-San'!$B$1:$V$2048,17,FALSE)</f>
        <v>0</v>
      </c>
      <c r="W1132" s="1198">
        <f>VLOOKUP($D1132,'NI-San'!$B$1:$V$2048,18,FALSE)</f>
        <v>0</v>
      </c>
      <c r="X1132" s="1198">
        <f>VLOOKUP($D1132,'NI-San'!$B$1:$V$2048,19,FALSE)</f>
        <v>0</v>
      </c>
    </row>
    <row r="1133" spans="1:24" hidden="1">
      <c r="A1133" s="505"/>
      <c r="B1133" s="505"/>
      <c r="C1133" s="505"/>
      <c r="D1133" s="1198" t="s">
        <v>2756</v>
      </c>
      <c r="E1133" s="1199" t="s">
        <v>70</v>
      </c>
      <c r="F1133" s="1202"/>
      <c r="G1133" s="1202"/>
      <c r="H1133" s="1202"/>
      <c r="I1133" s="1202" t="s">
        <v>71</v>
      </c>
      <c r="J1133" s="1202"/>
      <c r="K1133" s="1202"/>
      <c r="L1133" s="1202"/>
      <c r="M1133" s="1202"/>
      <c r="N1133" s="1203" t="s">
        <v>2757</v>
      </c>
      <c r="O1133" s="1203" t="s">
        <v>73</v>
      </c>
      <c r="P1133" s="1203" t="s">
        <v>73</v>
      </c>
      <c r="Q1133" s="1203" t="s">
        <v>73</v>
      </c>
      <c r="R1133" s="1203" t="s">
        <v>73</v>
      </c>
      <c r="S1133" s="1198">
        <f>VLOOKUP($D1133,'NI-San'!$B$1:$V$2048,12,FALSE)</f>
        <v>1113</v>
      </c>
      <c r="T1133" s="1198">
        <f>VLOOKUP($D1133,'NI-San'!$B$1:$V$2048,13,FALSE)</f>
        <v>2318</v>
      </c>
      <c r="U1133" s="1198">
        <f>VLOOKUP($D1133,'NI-San'!$B$1:$V$2048,16,FALSE)</f>
        <v>0</v>
      </c>
      <c r="V1133" s="1198">
        <f>VLOOKUP($D1133,'NI-San'!$B$1:$V$2048,17,FALSE)</f>
        <v>0</v>
      </c>
      <c r="W1133" s="1198">
        <f>VLOOKUP($D1133,'NI-San'!$B$1:$V$2048,18,FALSE)</f>
        <v>0</v>
      </c>
      <c r="X1133" s="1198">
        <f>VLOOKUP($D1133,'NI-San'!$B$1:$V$2048,19,FALSE)</f>
        <v>0</v>
      </c>
    </row>
    <row r="1134" spans="1:24" hidden="1">
      <c r="A1134" s="505"/>
      <c r="B1134" s="505"/>
      <c r="C1134" s="505"/>
      <c r="D1134" s="1198" t="s">
        <v>2758</v>
      </c>
      <c r="E1134" s="1199" t="s">
        <v>70</v>
      </c>
      <c r="F1134" s="1202"/>
      <c r="G1134" s="1202"/>
      <c r="H1134" s="1202" t="s">
        <v>2759</v>
      </c>
      <c r="I1134" s="1202" t="s">
        <v>53</v>
      </c>
      <c r="J1134" s="1202" t="s">
        <v>2760</v>
      </c>
      <c r="K1134" s="1202" t="s">
        <v>2760</v>
      </c>
      <c r="L1134" s="1202" t="s">
        <v>2761</v>
      </c>
      <c r="M1134" s="1202" t="s">
        <v>2762</v>
      </c>
      <c r="N1134" s="1202" t="s">
        <v>2763</v>
      </c>
      <c r="O1134" s="1203" t="s">
        <v>73</v>
      </c>
      <c r="P1134" s="1203" t="s">
        <v>73</v>
      </c>
      <c r="Q1134" s="1203" t="s">
        <v>73</v>
      </c>
      <c r="R1134" s="1203" t="s">
        <v>73</v>
      </c>
      <c r="S1134" s="1198">
        <f>VLOOKUP($D1134,'NI-San'!$B$1:$V$2048,12,FALSE)</f>
        <v>62</v>
      </c>
      <c r="T1134" s="1198">
        <f>VLOOKUP($D1134,'NI-San'!$B$1:$V$2048,13,FALSE)</f>
        <v>0</v>
      </c>
      <c r="U1134" s="1198">
        <f>VLOOKUP($D1134,'NI-San'!$B$1:$V$2048,16,FALSE)</f>
        <v>0</v>
      </c>
      <c r="V1134" s="1198">
        <f>VLOOKUP($D1134,'NI-San'!$B$1:$V$2048,17,FALSE)</f>
        <v>0</v>
      </c>
      <c r="W1134" s="1198">
        <f>VLOOKUP($D1134,'NI-San'!$B$1:$V$2048,18,FALSE)</f>
        <v>0</v>
      </c>
      <c r="X1134" s="1198">
        <f>VLOOKUP($D1134,'NI-San'!$B$1:$V$2048,19,FALSE)</f>
        <v>0</v>
      </c>
    </row>
    <row r="1135" spans="1:24" hidden="1">
      <c r="A1135" s="505"/>
      <c r="B1135" s="505"/>
      <c r="C1135" s="505"/>
      <c r="D1135" s="1198" t="s">
        <v>2764</v>
      </c>
      <c r="E1135" s="1199" t="s">
        <v>70</v>
      </c>
      <c r="F1135" s="1202"/>
      <c r="G1135" s="1202"/>
      <c r="H1135" s="1202" t="s">
        <v>2765</v>
      </c>
      <c r="I1135" s="1202" t="s">
        <v>53</v>
      </c>
      <c r="J1135" s="1202" t="s">
        <v>2760</v>
      </c>
      <c r="K1135" s="1202" t="s">
        <v>2760</v>
      </c>
      <c r="L1135" s="1202" t="s">
        <v>2761</v>
      </c>
      <c r="M1135" s="1202" t="s">
        <v>2762</v>
      </c>
      <c r="N1135" s="1202" t="s">
        <v>2766</v>
      </c>
      <c r="O1135" s="1203" t="s">
        <v>73</v>
      </c>
      <c r="P1135" s="1203" t="s">
        <v>73</v>
      </c>
      <c r="Q1135" s="1203" t="s">
        <v>73</v>
      </c>
      <c r="R1135" s="1203" t="s">
        <v>73</v>
      </c>
      <c r="S1135" s="1198">
        <f>VLOOKUP($D1135,'NI-San'!$B$1:$V$2048,12,FALSE)</f>
        <v>0</v>
      </c>
      <c r="T1135" s="1198">
        <f>VLOOKUP($D1135,'NI-San'!$B$1:$V$2048,13,FALSE)</f>
        <v>0</v>
      </c>
      <c r="U1135" s="1198">
        <f>VLOOKUP($D1135,'NI-San'!$B$1:$V$2048,16,FALSE)</f>
        <v>0</v>
      </c>
      <c r="V1135" s="1198">
        <f>VLOOKUP($D1135,'NI-San'!$B$1:$V$2048,17,FALSE)</f>
        <v>0</v>
      </c>
      <c r="W1135" s="1198">
        <f>VLOOKUP($D1135,'NI-San'!$B$1:$V$2048,18,FALSE)</f>
        <v>0</v>
      </c>
      <c r="X1135" s="1198">
        <f>VLOOKUP($D1135,'NI-San'!$B$1:$V$2048,19,FALSE)</f>
        <v>0</v>
      </c>
    </row>
    <row r="1136" spans="1:24" hidden="1">
      <c r="A1136" s="505"/>
      <c r="B1136" s="505"/>
      <c r="C1136" s="505"/>
      <c r="D1136" s="1198" t="s">
        <v>2767</v>
      </c>
      <c r="E1136" s="1199" t="s">
        <v>70</v>
      </c>
      <c r="F1136" s="1202"/>
      <c r="G1136" s="1202"/>
      <c r="H1136" s="1204" t="s">
        <v>2768</v>
      </c>
      <c r="I1136" s="1202" t="s">
        <v>53</v>
      </c>
      <c r="J1136" s="1202" t="s">
        <v>2760</v>
      </c>
      <c r="K1136" s="1202" t="s">
        <v>2760</v>
      </c>
      <c r="L1136" s="1202" t="s">
        <v>2761</v>
      </c>
      <c r="M1136" s="1202" t="s">
        <v>2762</v>
      </c>
      <c r="N1136" s="1202" t="s">
        <v>2769</v>
      </c>
      <c r="O1136" s="1203" t="s">
        <v>73</v>
      </c>
      <c r="P1136" s="1203" t="s">
        <v>73</v>
      </c>
      <c r="Q1136" s="1203" t="s">
        <v>73</v>
      </c>
      <c r="R1136" s="1203" t="s">
        <v>73</v>
      </c>
      <c r="S1136" s="1198">
        <f>VLOOKUP($D1136,'NI-San'!$B$1:$V$2048,12,FALSE)</f>
        <v>0</v>
      </c>
      <c r="T1136" s="1198">
        <f>VLOOKUP($D1136,'NI-San'!$B$1:$V$2048,13,FALSE)</f>
        <v>0</v>
      </c>
      <c r="U1136" s="1198">
        <f>VLOOKUP($D1136,'NI-San'!$B$1:$V$2048,16,FALSE)</f>
        <v>0</v>
      </c>
      <c r="V1136" s="1198">
        <f>VLOOKUP($D1136,'NI-San'!$B$1:$V$2048,17,FALSE)</f>
        <v>0</v>
      </c>
      <c r="W1136" s="1198">
        <f>VLOOKUP($D1136,'NI-San'!$B$1:$V$2048,18,FALSE)</f>
        <v>0</v>
      </c>
      <c r="X1136" s="1198">
        <f>VLOOKUP($D1136,'NI-San'!$B$1:$V$2048,19,FALSE)</f>
        <v>0</v>
      </c>
    </row>
    <row r="1137" spans="1:83" hidden="1">
      <c r="A1137" s="505"/>
      <c r="B1137" s="505"/>
      <c r="C1137" s="505"/>
      <c r="D1137" s="1198" t="s">
        <v>2770</v>
      </c>
      <c r="E1137" s="1199" t="s">
        <v>70</v>
      </c>
      <c r="F1137" s="1202"/>
      <c r="G1137" s="1202"/>
      <c r="H1137" s="1204" t="s">
        <v>2771</v>
      </c>
      <c r="I1137" s="1202" t="s">
        <v>53</v>
      </c>
      <c r="J1137" s="1202" t="s">
        <v>2760</v>
      </c>
      <c r="K1137" s="1202" t="s">
        <v>2760</v>
      </c>
      <c r="L1137" s="1202" t="s">
        <v>2761</v>
      </c>
      <c r="M1137" s="1202" t="s">
        <v>2762</v>
      </c>
      <c r="N1137" s="1202" t="s">
        <v>2772</v>
      </c>
      <c r="O1137" s="1203" t="s">
        <v>73</v>
      </c>
      <c r="P1137" s="1203" t="s">
        <v>73</v>
      </c>
      <c r="Q1137" s="1203" t="s">
        <v>73</v>
      </c>
      <c r="R1137" s="1203" t="s">
        <v>73</v>
      </c>
      <c r="S1137" s="1198">
        <f>VLOOKUP($D1137,'NI-San'!$B$1:$V$2048,12,FALSE)</f>
        <v>0</v>
      </c>
      <c r="T1137" s="1198">
        <f>VLOOKUP($D1137,'NI-San'!$B$1:$V$2048,13,FALSE)</f>
        <v>0</v>
      </c>
      <c r="U1137" s="1198">
        <f>VLOOKUP($D1137,'NI-San'!$B$1:$V$2048,16,FALSE)</f>
        <v>0</v>
      </c>
      <c r="V1137" s="1198">
        <f>VLOOKUP($D1137,'NI-San'!$B$1:$V$2048,17,FALSE)</f>
        <v>0</v>
      </c>
      <c r="W1137" s="1198">
        <f>VLOOKUP($D1137,'NI-San'!$B$1:$V$2048,18,FALSE)</f>
        <v>0</v>
      </c>
      <c r="X1137" s="1198">
        <f>VLOOKUP($D1137,'NI-San'!$B$1:$V$2048,19,FALSE)</f>
        <v>0</v>
      </c>
    </row>
    <row r="1138" spans="1:83" hidden="1">
      <c r="A1138" s="505"/>
      <c r="B1138" s="505"/>
      <c r="C1138" s="505"/>
      <c r="D1138" s="1198" t="s">
        <v>2773</v>
      </c>
      <c r="E1138" s="1199" t="s">
        <v>70</v>
      </c>
      <c r="F1138" s="1202"/>
      <c r="G1138" s="1202"/>
      <c r="H1138" s="1202" t="s">
        <v>2774</v>
      </c>
      <c r="I1138" s="1202" t="s">
        <v>53</v>
      </c>
      <c r="J1138" s="1202" t="s">
        <v>2760</v>
      </c>
      <c r="K1138" s="1202" t="s">
        <v>2760</v>
      </c>
      <c r="L1138" s="1202" t="s">
        <v>2761</v>
      </c>
      <c r="M1138" s="1202" t="s">
        <v>2762</v>
      </c>
      <c r="N1138" s="1202" t="s">
        <v>2775</v>
      </c>
      <c r="O1138" s="1203" t="s">
        <v>73</v>
      </c>
      <c r="P1138" s="1203" t="s">
        <v>73</v>
      </c>
      <c r="Q1138" s="1203" t="s">
        <v>73</v>
      </c>
      <c r="R1138" s="1203" t="s">
        <v>73</v>
      </c>
      <c r="S1138" s="1198">
        <f>VLOOKUP($D1138,'NI-San'!$B$1:$V$2048,12,FALSE)</f>
        <v>0</v>
      </c>
      <c r="T1138" s="1198">
        <f>VLOOKUP($D1138,'NI-San'!$B$1:$V$2048,13,FALSE)</f>
        <v>0</v>
      </c>
      <c r="U1138" s="1198">
        <f>VLOOKUP($D1138,'NI-San'!$B$1:$V$2048,16,FALSE)</f>
        <v>0</v>
      </c>
      <c r="V1138" s="1198">
        <f>VLOOKUP($D1138,'NI-San'!$B$1:$V$2048,17,FALSE)</f>
        <v>0</v>
      </c>
      <c r="W1138" s="1198">
        <f>VLOOKUP($D1138,'NI-San'!$B$1:$V$2048,18,FALSE)</f>
        <v>0</v>
      </c>
      <c r="X1138" s="1198">
        <f>VLOOKUP($D1138,'NI-San'!$B$1:$V$2048,19,FALSE)</f>
        <v>0</v>
      </c>
    </row>
    <row r="1139" spans="1:83" hidden="1">
      <c r="A1139" s="505"/>
      <c r="B1139" s="505"/>
      <c r="C1139" s="505"/>
      <c r="D1139" s="1198" t="s">
        <v>2776</v>
      </c>
      <c r="E1139" s="1199" t="s">
        <v>70</v>
      </c>
      <c r="F1139" s="1202"/>
      <c r="G1139" s="1202"/>
      <c r="H1139" s="1202" t="s">
        <v>2777</v>
      </c>
      <c r="I1139" s="1202" t="s">
        <v>53</v>
      </c>
      <c r="J1139" s="1202" t="s">
        <v>2760</v>
      </c>
      <c r="K1139" s="1202" t="s">
        <v>2760</v>
      </c>
      <c r="L1139" s="1202" t="s">
        <v>2761</v>
      </c>
      <c r="M1139" s="1202" t="s">
        <v>2778</v>
      </c>
      <c r="N1139" s="1203" t="s">
        <v>2779</v>
      </c>
      <c r="O1139" s="1203" t="s">
        <v>73</v>
      </c>
      <c r="P1139" s="1203" t="s">
        <v>73</v>
      </c>
      <c r="Q1139" s="1203" t="s">
        <v>73</v>
      </c>
      <c r="R1139" s="1203" t="s">
        <v>73</v>
      </c>
      <c r="S1139" s="1198">
        <f>VLOOKUP($D1139,'NI-San'!$B$1:$V$2048,12,FALSE)</f>
        <v>0</v>
      </c>
      <c r="T1139" s="1198">
        <f>VLOOKUP($D1139,'NI-San'!$B$1:$V$2048,13,FALSE)</f>
        <v>0</v>
      </c>
      <c r="U1139" s="1198">
        <f>VLOOKUP($D1139,'NI-San'!$B$1:$V$2048,16,FALSE)</f>
        <v>0</v>
      </c>
      <c r="V1139" s="1198">
        <f>VLOOKUP($D1139,'NI-San'!$B$1:$V$2048,17,FALSE)</f>
        <v>0</v>
      </c>
      <c r="W1139" s="1198">
        <f>VLOOKUP($D1139,'NI-San'!$B$1:$V$2048,18,FALSE)</f>
        <v>0</v>
      </c>
      <c r="X1139" s="1198">
        <f>VLOOKUP($D1139,'NI-San'!$B$1:$V$2048,19,FALSE)</f>
        <v>0</v>
      </c>
    </row>
    <row r="1140" spans="1:83" hidden="1">
      <c r="A1140" s="505"/>
      <c r="B1140" s="505"/>
      <c r="C1140" s="505"/>
      <c r="D1140" s="1198" t="s">
        <v>2780</v>
      </c>
      <c r="E1140" s="1199" t="s">
        <v>70</v>
      </c>
      <c r="F1140" s="1202"/>
      <c r="G1140" s="1202"/>
      <c r="H1140" s="1202" t="s">
        <v>2781</v>
      </c>
      <c r="I1140" s="1202" t="s">
        <v>53</v>
      </c>
      <c r="J1140" s="1202" t="s">
        <v>2760</v>
      </c>
      <c r="K1140" s="1202" t="s">
        <v>2760</v>
      </c>
      <c r="L1140" s="1202" t="s">
        <v>2761</v>
      </c>
      <c r="M1140" s="1202" t="s">
        <v>2762</v>
      </c>
      <c r="N1140" s="1203" t="s">
        <v>2782</v>
      </c>
      <c r="O1140" s="1203" t="s">
        <v>73</v>
      </c>
      <c r="P1140" s="1203" t="s">
        <v>73</v>
      </c>
      <c r="Q1140" s="1203" t="s">
        <v>73</v>
      </c>
      <c r="R1140" s="1203" t="s">
        <v>73</v>
      </c>
      <c r="S1140" s="1198">
        <f>VLOOKUP($D1140,'NI-San'!$B$1:$V$2048,12,FALSE)</f>
        <v>0</v>
      </c>
      <c r="T1140" s="1198">
        <f>VLOOKUP($D1140,'NI-San'!$B$1:$V$2048,13,FALSE)</f>
        <v>0</v>
      </c>
      <c r="U1140" s="1198">
        <f>VLOOKUP($D1140,'NI-San'!$B$1:$V$2048,16,FALSE)</f>
        <v>0</v>
      </c>
      <c r="V1140" s="1198">
        <f>VLOOKUP($D1140,'NI-San'!$B$1:$V$2048,17,FALSE)</f>
        <v>0</v>
      </c>
      <c r="W1140" s="1198">
        <f>VLOOKUP($D1140,'NI-San'!$B$1:$V$2048,18,FALSE)</f>
        <v>0</v>
      </c>
      <c r="X1140" s="1198">
        <f>VLOOKUP($D1140,'NI-San'!$B$1:$V$2048,19,FALSE)</f>
        <v>0</v>
      </c>
    </row>
    <row r="1141" spans="1:83" hidden="1">
      <c r="A1141" s="505"/>
      <c r="B1141" s="505"/>
      <c r="C1141" s="505"/>
      <c r="D1141" s="1198" t="s">
        <v>2783</v>
      </c>
      <c r="E1141" s="1199" t="s">
        <v>70</v>
      </c>
      <c r="F1141" s="1202"/>
      <c r="G1141" s="1202"/>
      <c r="H1141" s="1202" t="s">
        <v>2784</v>
      </c>
      <c r="I1141" s="1202" t="s">
        <v>53</v>
      </c>
      <c r="J1141" s="1202" t="s">
        <v>2760</v>
      </c>
      <c r="K1141" s="1202" t="s">
        <v>2760</v>
      </c>
      <c r="L1141" s="1202" t="s">
        <v>2761</v>
      </c>
      <c r="M1141" s="1202" t="s">
        <v>2762</v>
      </c>
      <c r="N1141" s="1203" t="s">
        <v>2785</v>
      </c>
      <c r="O1141" s="1203" t="s">
        <v>73</v>
      </c>
      <c r="P1141" s="1203" t="s">
        <v>73</v>
      </c>
      <c r="Q1141" s="1203" t="s">
        <v>73</v>
      </c>
      <c r="R1141" s="1203" t="s">
        <v>73</v>
      </c>
      <c r="S1141" s="1198">
        <f>VLOOKUP($D1141,'NI-San'!$B$1:$V$2048,12,FALSE)</f>
        <v>544</v>
      </c>
      <c r="T1141" s="1198">
        <f>VLOOKUP($D1141,'NI-San'!$B$1:$V$2048,13,FALSE)</f>
        <v>1227</v>
      </c>
      <c r="U1141" s="1198">
        <f>VLOOKUP($D1141,'NI-San'!$B$1:$V$2048,16,FALSE)</f>
        <v>0</v>
      </c>
      <c r="V1141" s="1198">
        <f>VLOOKUP($D1141,'NI-San'!$B$1:$V$2048,17,FALSE)</f>
        <v>0</v>
      </c>
      <c r="W1141" s="1198">
        <f>VLOOKUP($D1141,'NI-San'!$B$1:$V$2048,18,FALSE)</f>
        <v>0</v>
      </c>
      <c r="X1141" s="1198">
        <f>VLOOKUP($D1141,'NI-San'!$B$1:$V$2048,19,FALSE)</f>
        <v>0</v>
      </c>
    </row>
    <row r="1142" spans="1:83" hidden="1">
      <c r="A1142" s="505"/>
      <c r="B1142" s="505"/>
      <c r="C1142" s="505"/>
      <c r="D1142" s="1198" t="s">
        <v>2786</v>
      </c>
      <c r="E1142" s="1199" t="s">
        <v>70</v>
      </c>
      <c r="F1142" s="1202"/>
      <c r="G1142" s="1202"/>
      <c r="H1142" s="1202" t="s">
        <v>2787</v>
      </c>
      <c r="I1142" s="1202" t="s">
        <v>53</v>
      </c>
      <c r="J1142" s="1202" t="s">
        <v>2760</v>
      </c>
      <c r="K1142" s="1202" t="s">
        <v>2760</v>
      </c>
      <c r="L1142" s="1202" t="s">
        <v>2761</v>
      </c>
      <c r="M1142" s="1202" t="s">
        <v>2762</v>
      </c>
      <c r="N1142" s="1203" t="s">
        <v>2788</v>
      </c>
      <c r="O1142" s="1203" t="s">
        <v>73</v>
      </c>
      <c r="P1142" s="1203" t="s">
        <v>73</v>
      </c>
      <c r="Q1142" s="1203" t="s">
        <v>73</v>
      </c>
      <c r="R1142" s="1203" t="s">
        <v>73</v>
      </c>
      <c r="S1142" s="1198">
        <f>VLOOKUP($D1142,'NI-San'!$B$1:$V$2048,12,FALSE)</f>
        <v>101</v>
      </c>
      <c r="T1142" s="1198">
        <f>VLOOKUP($D1142,'NI-San'!$B$1:$V$2048,13,FALSE)</f>
        <v>313</v>
      </c>
      <c r="U1142" s="1198">
        <f>VLOOKUP($D1142,'NI-San'!$B$1:$V$2048,16,FALSE)</f>
        <v>0</v>
      </c>
      <c r="V1142" s="1198">
        <f>VLOOKUP($D1142,'NI-San'!$B$1:$V$2048,17,FALSE)</f>
        <v>0</v>
      </c>
      <c r="W1142" s="1198">
        <f>VLOOKUP($D1142,'NI-San'!$B$1:$V$2048,18,FALSE)</f>
        <v>0</v>
      </c>
      <c r="X1142" s="1198">
        <f>VLOOKUP($D1142,'NI-San'!$B$1:$V$2048,19,FALSE)</f>
        <v>0</v>
      </c>
    </row>
    <row r="1143" spans="1:83" hidden="1">
      <c r="A1143" s="505"/>
      <c r="B1143" s="505"/>
      <c r="C1143" s="505"/>
      <c r="D1143" s="1198" t="s">
        <v>2789</v>
      </c>
      <c r="E1143" s="1199" t="s">
        <v>70</v>
      </c>
      <c r="F1143" s="1202"/>
      <c r="G1143" s="1202"/>
      <c r="H1143" s="1202" t="s">
        <v>2790</v>
      </c>
      <c r="I1143" s="1202" t="s">
        <v>53</v>
      </c>
      <c r="J1143" s="1202" t="s">
        <v>2760</v>
      </c>
      <c r="K1143" s="1202" t="s">
        <v>2760</v>
      </c>
      <c r="L1143" s="1202" t="s">
        <v>2761</v>
      </c>
      <c r="M1143" s="1202" t="s">
        <v>2762</v>
      </c>
      <c r="N1143" s="1202" t="s">
        <v>2791</v>
      </c>
      <c r="O1143" s="1203" t="s">
        <v>73</v>
      </c>
      <c r="P1143" s="1203" t="s">
        <v>73</v>
      </c>
      <c r="Q1143" s="1203" t="s">
        <v>73</v>
      </c>
      <c r="R1143" s="1203" t="s">
        <v>73</v>
      </c>
      <c r="S1143" s="1198">
        <f>VLOOKUP($D1143,'NI-San'!$B$1:$V$2048,12,FALSE)</f>
        <v>23</v>
      </c>
      <c r="T1143" s="1198">
        <f>VLOOKUP($D1143,'NI-San'!$B$1:$V$2048,13,FALSE)</f>
        <v>76</v>
      </c>
      <c r="U1143" s="1198">
        <f>VLOOKUP($D1143,'NI-San'!$B$1:$V$2048,16,FALSE)</f>
        <v>0</v>
      </c>
      <c r="V1143" s="1198">
        <f>VLOOKUP($D1143,'NI-San'!$B$1:$V$2048,17,FALSE)</f>
        <v>0</v>
      </c>
      <c r="W1143" s="1198">
        <f>VLOOKUP($D1143,'NI-San'!$B$1:$V$2048,18,FALSE)</f>
        <v>0</v>
      </c>
      <c r="X1143" s="1198">
        <f>VLOOKUP($D1143,'NI-San'!$B$1:$V$2048,19,FALSE)</f>
        <v>0</v>
      </c>
    </row>
    <row r="1144" spans="1:83" hidden="1">
      <c r="A1144" s="505"/>
      <c r="B1144" s="505"/>
      <c r="C1144" s="505"/>
      <c r="D1144" s="1198" t="s">
        <v>2792</v>
      </c>
      <c r="E1144" s="1199" t="s">
        <v>70</v>
      </c>
      <c r="F1144" s="1202"/>
      <c r="G1144" s="1202"/>
      <c r="H1144" s="1202" t="s">
        <v>2793</v>
      </c>
      <c r="I1144" s="1202" t="s">
        <v>53</v>
      </c>
      <c r="J1144" s="1202" t="s">
        <v>2760</v>
      </c>
      <c r="K1144" s="1202" t="s">
        <v>2760</v>
      </c>
      <c r="L1144" s="1202" t="s">
        <v>2761</v>
      </c>
      <c r="M1144" s="1202" t="s">
        <v>2762</v>
      </c>
      <c r="N1144" s="1202" t="s">
        <v>2794</v>
      </c>
      <c r="O1144" s="1203" t="s">
        <v>73</v>
      </c>
      <c r="P1144" s="1203" t="s">
        <v>73</v>
      </c>
      <c r="Q1144" s="1203" t="s">
        <v>73</v>
      </c>
      <c r="R1144" s="1203" t="s">
        <v>73</v>
      </c>
      <c r="S1144" s="1198">
        <f>VLOOKUP($D1144,'NI-San'!$B$1:$V$2048,12,FALSE)</f>
        <v>93</v>
      </c>
      <c r="T1144" s="1198">
        <f>VLOOKUP($D1144,'NI-San'!$B$1:$V$2048,13,FALSE)</f>
        <v>0</v>
      </c>
      <c r="U1144" s="1198">
        <f>VLOOKUP($D1144,'NI-San'!$B$1:$V$2048,16,FALSE)</f>
        <v>0</v>
      </c>
      <c r="V1144" s="1198">
        <f>VLOOKUP($D1144,'NI-San'!$B$1:$V$2048,17,FALSE)</f>
        <v>0</v>
      </c>
      <c r="W1144" s="1198">
        <f>VLOOKUP($D1144,'NI-San'!$B$1:$V$2048,18,FALSE)</f>
        <v>0</v>
      </c>
      <c r="X1144" s="1198">
        <f>VLOOKUP($D1144,'NI-San'!$B$1:$V$2048,19,FALSE)</f>
        <v>0</v>
      </c>
    </row>
    <row r="1145" spans="1:83" hidden="1">
      <c r="A1145" s="505"/>
      <c r="B1145" s="505"/>
      <c r="C1145" s="505"/>
      <c r="D1145" s="1198" t="s">
        <v>2795</v>
      </c>
      <c r="E1145" s="1199" t="s">
        <v>70</v>
      </c>
      <c r="F1145" s="1202"/>
      <c r="G1145" s="1202"/>
      <c r="H1145" s="1204" t="s">
        <v>2796</v>
      </c>
      <c r="I1145" s="1202" t="s">
        <v>53</v>
      </c>
      <c r="J1145" s="1202" t="s">
        <v>2760</v>
      </c>
      <c r="K1145" s="1202" t="s">
        <v>2760</v>
      </c>
      <c r="L1145" s="1202" t="s">
        <v>2761</v>
      </c>
      <c r="M1145" s="1202" t="s">
        <v>2778</v>
      </c>
      <c r="N1145" s="1202" t="s">
        <v>2797</v>
      </c>
      <c r="O1145" s="1203" t="s">
        <v>73</v>
      </c>
      <c r="P1145" s="1203" t="s">
        <v>73</v>
      </c>
      <c r="Q1145" s="1203" t="s">
        <v>73</v>
      </c>
      <c r="R1145" s="1203" t="s">
        <v>73</v>
      </c>
      <c r="S1145" s="1198">
        <f>VLOOKUP($D1145,'NI-San'!$B$1:$V$2048,12,FALSE)</f>
        <v>0</v>
      </c>
      <c r="T1145" s="1198">
        <f>VLOOKUP($D1145,'NI-San'!$B$1:$V$2048,13,FALSE)</f>
        <v>0</v>
      </c>
      <c r="U1145" s="1198">
        <f>VLOOKUP($D1145,'NI-San'!$B$1:$V$2048,16,FALSE)</f>
        <v>0</v>
      </c>
      <c r="V1145" s="1198">
        <f>VLOOKUP($D1145,'NI-San'!$B$1:$V$2048,17,FALSE)</f>
        <v>0</v>
      </c>
      <c r="W1145" s="1198">
        <f>VLOOKUP($D1145,'NI-San'!$B$1:$V$2048,18,FALSE)</f>
        <v>0</v>
      </c>
      <c r="X1145" s="1198">
        <f>VLOOKUP($D1145,'NI-San'!$B$1:$V$2048,19,FALSE)</f>
        <v>0</v>
      </c>
    </row>
    <row r="1146" spans="1:83" hidden="1">
      <c r="A1146" s="505"/>
      <c r="B1146" s="505"/>
      <c r="C1146" s="505"/>
      <c r="D1146" s="1198" t="s">
        <v>2798</v>
      </c>
      <c r="E1146" s="1199" t="s">
        <v>70</v>
      </c>
      <c r="F1146" s="1202"/>
      <c r="G1146" s="1202"/>
      <c r="H1146" s="1204" t="s">
        <v>2799</v>
      </c>
      <c r="I1146" s="1202" t="s">
        <v>53</v>
      </c>
      <c r="J1146" s="1202" t="s">
        <v>2760</v>
      </c>
      <c r="K1146" s="1202" t="s">
        <v>2760</v>
      </c>
      <c r="L1146" s="1202" t="s">
        <v>2761</v>
      </c>
      <c r="M1146" s="1202" t="s">
        <v>2800</v>
      </c>
      <c r="N1146" s="1202" t="s">
        <v>2801</v>
      </c>
      <c r="O1146" s="1203" t="s">
        <v>73</v>
      </c>
      <c r="P1146" s="1203" t="s">
        <v>73</v>
      </c>
      <c r="Q1146" s="1203" t="s">
        <v>73</v>
      </c>
      <c r="R1146" s="1203" t="s">
        <v>73</v>
      </c>
      <c r="S1146" s="1198">
        <f>VLOOKUP($D1146,'NI-San'!$B$1:$V$2048,12,FALSE)</f>
        <v>0</v>
      </c>
      <c r="T1146" s="1198">
        <f>VLOOKUP($D1146,'NI-San'!$B$1:$V$2048,13,FALSE)</f>
        <v>0</v>
      </c>
      <c r="U1146" s="1198">
        <f>VLOOKUP($D1146,'NI-San'!$B$1:$V$2048,16,FALSE)</f>
        <v>0</v>
      </c>
      <c r="V1146" s="1198">
        <f>VLOOKUP($D1146,'NI-San'!$B$1:$V$2048,17,FALSE)</f>
        <v>0</v>
      </c>
      <c r="W1146" s="1198">
        <f>VLOOKUP($D1146,'NI-San'!$B$1:$V$2048,18,FALSE)</f>
        <v>0</v>
      </c>
      <c r="X1146" s="1198">
        <f>VLOOKUP($D1146,'NI-San'!$B$1:$V$2048,19,FALSE)</f>
        <v>0</v>
      </c>
    </row>
    <row r="1147" spans="1:83" hidden="1">
      <c r="A1147" s="505"/>
      <c r="B1147" s="505"/>
      <c r="C1147" s="505"/>
      <c r="D1147" s="1198" t="s">
        <v>2802</v>
      </c>
      <c r="E1147" s="1199" t="s">
        <v>70</v>
      </c>
      <c r="F1147" s="1202"/>
      <c r="G1147" s="1202"/>
      <c r="H1147" s="1204" t="s">
        <v>2799</v>
      </c>
      <c r="I1147" s="1202" t="s">
        <v>53</v>
      </c>
      <c r="J1147" s="1202" t="s">
        <v>2760</v>
      </c>
      <c r="K1147" s="1202" t="s">
        <v>2760</v>
      </c>
      <c r="L1147" s="1202" t="s">
        <v>2761</v>
      </c>
      <c r="M1147" s="1202" t="s">
        <v>2800</v>
      </c>
      <c r="N1147" s="1202" t="s">
        <v>2803</v>
      </c>
      <c r="O1147" s="1203" t="s">
        <v>73</v>
      </c>
      <c r="P1147" s="1203" t="s">
        <v>73</v>
      </c>
      <c r="Q1147" s="1203" t="s">
        <v>73</v>
      </c>
      <c r="R1147" s="1203" t="s">
        <v>73</v>
      </c>
      <c r="S1147" s="1198">
        <f>VLOOKUP($D1147,'NI-San'!$B$1:$V$2048,12,FALSE)</f>
        <v>0</v>
      </c>
      <c r="T1147" s="1198">
        <f>VLOOKUP($D1147,'NI-San'!$B$1:$V$2048,13,FALSE)</f>
        <v>201</v>
      </c>
      <c r="U1147" s="1198">
        <f>VLOOKUP($D1147,'NI-San'!$B$1:$V$2048,16,FALSE)</f>
        <v>0</v>
      </c>
      <c r="V1147" s="1198">
        <f>VLOOKUP($D1147,'NI-San'!$B$1:$V$2048,17,FALSE)</f>
        <v>0</v>
      </c>
      <c r="W1147" s="1198">
        <f>VLOOKUP($D1147,'NI-San'!$B$1:$V$2048,18,FALSE)</f>
        <v>0</v>
      </c>
      <c r="X1147" s="1198">
        <f>VLOOKUP($D1147,'NI-San'!$B$1:$V$2048,19,FALSE)</f>
        <v>0</v>
      </c>
    </row>
    <row r="1148" spans="1:83" s="744" customFormat="1" ht="40.5" hidden="1">
      <c r="A1148" s="505"/>
      <c r="B1148" s="505"/>
      <c r="C1148" s="505"/>
      <c r="D1148" s="1198" t="s">
        <v>2804</v>
      </c>
      <c r="E1148" s="1199" t="s">
        <v>70</v>
      </c>
      <c r="F1148" s="1202"/>
      <c r="G1148" s="1202"/>
      <c r="H1148" s="1204" t="s">
        <v>2799</v>
      </c>
      <c r="I1148" s="1202" t="s">
        <v>53</v>
      </c>
      <c r="J1148" s="1202" t="s">
        <v>2760</v>
      </c>
      <c r="K1148" s="1202" t="s">
        <v>2760</v>
      </c>
      <c r="L1148" s="1202" t="s">
        <v>2761</v>
      </c>
      <c r="M1148" s="1202" t="s">
        <v>2800</v>
      </c>
      <c r="N1148" s="1203" t="s">
        <v>2805</v>
      </c>
      <c r="O1148" s="1203"/>
      <c r="P1148" s="1203"/>
      <c r="Q1148" s="1203"/>
      <c r="R1148" s="1203"/>
      <c r="S1148" s="1198">
        <f>VLOOKUP($D1148,'NI-San'!$B$1:$V$2048,12,FALSE)</f>
        <v>0</v>
      </c>
      <c r="T1148" s="1198">
        <f>VLOOKUP($D1148,'NI-San'!$B$1:$V$2048,13,FALSE)</f>
        <v>0</v>
      </c>
      <c r="U1148" s="1198">
        <f>VLOOKUP($D1148,'NI-San'!$B$1:$V$2048,16,FALSE)</f>
        <v>0</v>
      </c>
      <c r="V1148" s="1198">
        <f>VLOOKUP($D1148,'NI-San'!$B$1:$V$2048,17,FALSE)</f>
        <v>0</v>
      </c>
      <c r="W1148" s="1198">
        <f>VLOOKUP($D1148,'NI-San'!$B$1:$V$2048,18,FALSE)</f>
        <v>0</v>
      </c>
      <c r="X1148" s="1198">
        <f>VLOOKUP($D1148,'NI-San'!$B$1:$V$2048,19,FALSE)</f>
        <v>0</v>
      </c>
      <c r="Y1148" s="504"/>
      <c r="Z1148" s="504"/>
      <c r="AA1148" s="504"/>
      <c r="AB1148" s="504"/>
      <c r="AC1148" s="504"/>
      <c r="AD1148" s="504"/>
      <c r="AE1148" s="504"/>
      <c r="AF1148" s="504"/>
      <c r="AG1148" s="504"/>
      <c r="AH1148" s="504"/>
      <c r="AI1148" s="504"/>
      <c r="AJ1148" s="504"/>
      <c r="AK1148" s="504"/>
      <c r="AL1148" s="504"/>
      <c r="AM1148" s="504"/>
      <c r="AN1148" s="504"/>
      <c r="AO1148" s="504"/>
      <c r="AP1148" s="504"/>
      <c r="AQ1148" s="504"/>
      <c r="AR1148" s="504"/>
      <c r="AS1148" s="504"/>
      <c r="AT1148" s="504"/>
      <c r="AU1148" s="504"/>
      <c r="AV1148" s="504"/>
      <c r="AW1148" s="504"/>
      <c r="AX1148" s="504"/>
      <c r="AY1148" s="504"/>
      <c r="AZ1148" s="504"/>
      <c r="BA1148" s="504"/>
      <c r="BB1148" s="504"/>
      <c r="BC1148" s="504"/>
      <c r="BD1148" s="504"/>
      <c r="BE1148" s="504"/>
      <c r="BF1148" s="504"/>
      <c r="BG1148" s="504"/>
      <c r="BH1148" s="504"/>
      <c r="BI1148" s="504"/>
      <c r="BJ1148" s="504"/>
      <c r="BK1148" s="504"/>
      <c r="BL1148" s="504"/>
      <c r="BM1148" s="504"/>
      <c r="BN1148" s="504"/>
      <c r="BO1148" s="504"/>
      <c r="BP1148" s="504"/>
      <c r="BQ1148" s="504"/>
      <c r="BR1148" s="504"/>
      <c r="BS1148" s="504"/>
      <c r="BT1148" s="504"/>
      <c r="BU1148" s="504"/>
      <c r="BV1148" s="504"/>
      <c r="BW1148" s="504"/>
      <c r="BX1148" s="504"/>
      <c r="BY1148" s="504"/>
      <c r="BZ1148" s="504"/>
      <c r="CA1148" s="504"/>
      <c r="CB1148" s="504"/>
      <c r="CC1148" s="504"/>
      <c r="CD1148" s="504"/>
      <c r="CE1148" s="504"/>
    </row>
    <row r="1149" spans="1:83" hidden="1">
      <c r="A1149" s="505"/>
      <c r="B1149" s="505"/>
      <c r="C1149" s="505"/>
      <c r="D1149" s="1198" t="s">
        <v>2806</v>
      </c>
      <c r="E1149" s="1199" t="s">
        <v>70</v>
      </c>
      <c r="F1149" s="1202"/>
      <c r="G1149" s="1202"/>
      <c r="H1149" s="1204" t="s">
        <v>2799</v>
      </c>
      <c r="I1149" s="1202" t="s">
        <v>53</v>
      </c>
      <c r="J1149" s="1202" t="s">
        <v>2760</v>
      </c>
      <c r="K1149" s="1202" t="s">
        <v>2760</v>
      </c>
      <c r="L1149" s="1202" t="s">
        <v>2761</v>
      </c>
      <c r="M1149" s="1202" t="s">
        <v>2800</v>
      </c>
      <c r="N1149" s="1202" t="s">
        <v>2807</v>
      </c>
      <c r="O1149" s="1203" t="s">
        <v>73</v>
      </c>
      <c r="P1149" s="1203" t="s">
        <v>73</v>
      </c>
      <c r="Q1149" s="1203" t="s">
        <v>73</v>
      </c>
      <c r="R1149" s="1203" t="s">
        <v>73</v>
      </c>
      <c r="S1149" s="1198">
        <f>VLOOKUP($D1149,'NI-San'!$B$1:$V$2048,12,FALSE)</f>
        <v>0</v>
      </c>
      <c r="T1149" s="1198">
        <f>VLOOKUP($D1149,'NI-San'!$B$1:$V$2048,13,FALSE)</f>
        <v>0</v>
      </c>
      <c r="U1149" s="1198">
        <f>VLOOKUP($D1149,'NI-San'!$B$1:$V$2048,16,FALSE)</f>
        <v>0</v>
      </c>
      <c r="V1149" s="1198">
        <f>VLOOKUP($D1149,'NI-San'!$B$1:$V$2048,17,FALSE)</f>
        <v>0</v>
      </c>
      <c r="W1149" s="1198">
        <f>VLOOKUP($D1149,'NI-San'!$B$1:$V$2048,18,FALSE)</f>
        <v>0</v>
      </c>
      <c r="X1149" s="1198">
        <f>VLOOKUP($D1149,'NI-San'!$B$1:$V$2048,19,FALSE)</f>
        <v>0</v>
      </c>
    </row>
    <row r="1150" spans="1:83" hidden="1">
      <c r="A1150" s="505"/>
      <c r="B1150" s="505"/>
      <c r="C1150" s="505"/>
      <c r="D1150" s="1198" t="s">
        <v>2808</v>
      </c>
      <c r="E1150" s="1199" t="s">
        <v>70</v>
      </c>
      <c r="F1150" s="1202"/>
      <c r="G1150" s="1202"/>
      <c r="H1150" s="1204" t="s">
        <v>2799</v>
      </c>
      <c r="I1150" s="1202" t="s">
        <v>53</v>
      </c>
      <c r="J1150" s="1202" t="s">
        <v>2760</v>
      </c>
      <c r="K1150" s="1202" t="s">
        <v>2760</v>
      </c>
      <c r="L1150" s="1202" t="s">
        <v>2761</v>
      </c>
      <c r="M1150" s="1202" t="s">
        <v>2800</v>
      </c>
      <c r="N1150" s="1202" t="s">
        <v>2809</v>
      </c>
      <c r="O1150" s="1203" t="s">
        <v>73</v>
      </c>
      <c r="P1150" s="1203" t="s">
        <v>73</v>
      </c>
      <c r="Q1150" s="1203" t="s">
        <v>73</v>
      </c>
      <c r="R1150" s="1203" t="s">
        <v>73</v>
      </c>
      <c r="S1150" s="1198">
        <f>VLOOKUP($D1150,'NI-San'!$B$1:$V$2048,12,FALSE)</f>
        <v>0</v>
      </c>
      <c r="T1150" s="1198">
        <f>VLOOKUP($D1150,'NI-San'!$B$1:$V$2048,13,FALSE)</f>
        <v>0</v>
      </c>
      <c r="U1150" s="1198">
        <f>VLOOKUP($D1150,'NI-San'!$B$1:$V$2048,16,FALSE)</f>
        <v>0</v>
      </c>
      <c r="V1150" s="1198">
        <f>VLOOKUP($D1150,'NI-San'!$B$1:$V$2048,17,FALSE)</f>
        <v>0</v>
      </c>
      <c r="W1150" s="1198">
        <f>VLOOKUP($D1150,'NI-San'!$B$1:$V$2048,18,FALSE)</f>
        <v>0</v>
      </c>
      <c r="X1150" s="1198">
        <f>VLOOKUP($D1150,'NI-San'!$B$1:$V$2048,19,FALSE)</f>
        <v>0</v>
      </c>
    </row>
    <row r="1151" spans="1:83" hidden="1">
      <c r="A1151" s="505"/>
      <c r="B1151" s="505"/>
      <c r="C1151" s="505"/>
      <c r="D1151" s="1198" t="s">
        <v>2810</v>
      </c>
      <c r="E1151" s="1199" t="s">
        <v>70</v>
      </c>
      <c r="F1151" s="1202"/>
      <c r="G1151" s="1202"/>
      <c r="H1151" s="1204" t="s">
        <v>2811</v>
      </c>
      <c r="I1151" s="1202" t="s">
        <v>53</v>
      </c>
      <c r="J1151" s="1202" t="s">
        <v>2760</v>
      </c>
      <c r="K1151" s="1202" t="s">
        <v>2760</v>
      </c>
      <c r="L1151" s="1202" t="s">
        <v>2761</v>
      </c>
      <c r="M1151" s="1202" t="s">
        <v>2800</v>
      </c>
      <c r="N1151" s="1202" t="s">
        <v>2812</v>
      </c>
      <c r="O1151" s="1203" t="s">
        <v>73</v>
      </c>
      <c r="P1151" s="1203" t="s">
        <v>73</v>
      </c>
      <c r="Q1151" s="1203" t="s">
        <v>73</v>
      </c>
      <c r="R1151" s="1203" t="s">
        <v>73</v>
      </c>
      <c r="S1151" s="1198">
        <f>VLOOKUP($D1151,'NI-San'!$B$1:$V$2048,12,FALSE)</f>
        <v>58</v>
      </c>
      <c r="T1151" s="1198">
        <f>VLOOKUP($D1151,'NI-San'!$B$1:$V$2048,13,FALSE)</f>
        <v>314</v>
      </c>
      <c r="U1151" s="1198">
        <f>VLOOKUP($D1151,'NI-San'!$B$1:$V$2048,16,FALSE)</f>
        <v>0</v>
      </c>
      <c r="V1151" s="1198">
        <f>VLOOKUP($D1151,'NI-San'!$B$1:$V$2048,17,FALSE)</f>
        <v>0</v>
      </c>
      <c r="W1151" s="1198">
        <f>VLOOKUP($D1151,'NI-San'!$B$1:$V$2048,18,FALSE)</f>
        <v>0</v>
      </c>
      <c r="X1151" s="1198">
        <f>VLOOKUP($D1151,'NI-San'!$B$1:$V$2048,19,FALSE)</f>
        <v>0</v>
      </c>
    </row>
    <row r="1152" spans="1:83" hidden="1">
      <c r="A1152" s="505"/>
      <c r="B1152" s="505"/>
      <c r="C1152" s="505"/>
      <c r="D1152" s="1198" t="s">
        <v>2813</v>
      </c>
      <c r="E1152" s="1199" t="s">
        <v>70</v>
      </c>
      <c r="F1152" s="1202"/>
      <c r="G1152" s="1202"/>
      <c r="H1152" s="1204" t="s">
        <v>2814</v>
      </c>
      <c r="I1152" s="1202" t="s">
        <v>53</v>
      </c>
      <c r="J1152" s="1202" t="s">
        <v>2760</v>
      </c>
      <c r="K1152" s="1202" t="s">
        <v>2760</v>
      </c>
      <c r="L1152" s="1202" t="s">
        <v>2761</v>
      </c>
      <c r="M1152" s="1202" t="s">
        <v>2800</v>
      </c>
      <c r="N1152" s="1202" t="s">
        <v>2815</v>
      </c>
      <c r="O1152" s="1203" t="s">
        <v>73</v>
      </c>
      <c r="P1152" s="1203" t="s">
        <v>73</v>
      </c>
      <c r="Q1152" s="1203" t="s">
        <v>73</v>
      </c>
      <c r="R1152" s="1203" t="s">
        <v>73</v>
      </c>
      <c r="S1152" s="1198">
        <f>VLOOKUP($D1152,'NI-San'!$B$1:$V$2048,12,FALSE)</f>
        <v>0</v>
      </c>
      <c r="T1152" s="1198">
        <f>VLOOKUP($D1152,'NI-San'!$B$1:$V$2048,13,FALSE)</f>
        <v>0</v>
      </c>
      <c r="U1152" s="1198">
        <f>VLOOKUP($D1152,'NI-San'!$B$1:$V$2048,16,FALSE)</f>
        <v>0</v>
      </c>
      <c r="V1152" s="1198">
        <f>VLOOKUP($D1152,'NI-San'!$B$1:$V$2048,17,FALSE)</f>
        <v>0</v>
      </c>
      <c r="W1152" s="1198">
        <f>VLOOKUP($D1152,'NI-San'!$B$1:$V$2048,18,FALSE)</f>
        <v>0</v>
      </c>
      <c r="X1152" s="1198">
        <f>VLOOKUP($D1152,'NI-San'!$B$1:$V$2048,19,FALSE)</f>
        <v>0</v>
      </c>
    </row>
    <row r="1153" spans="1:83" hidden="1">
      <c r="A1153" s="505"/>
      <c r="B1153" s="505"/>
      <c r="C1153" s="505"/>
      <c r="D1153" s="1198" t="s">
        <v>2816</v>
      </c>
      <c r="E1153" s="1199" t="s">
        <v>70</v>
      </c>
      <c r="F1153" s="1202"/>
      <c r="G1153" s="1202"/>
      <c r="H1153" s="1204" t="s">
        <v>2814</v>
      </c>
      <c r="I1153" s="1202" t="s">
        <v>53</v>
      </c>
      <c r="J1153" s="1202" t="s">
        <v>2760</v>
      </c>
      <c r="K1153" s="1202" t="s">
        <v>2760</v>
      </c>
      <c r="L1153" s="1202" t="s">
        <v>2761</v>
      </c>
      <c r="M1153" s="1202" t="s">
        <v>2800</v>
      </c>
      <c r="N1153" s="1202" t="s">
        <v>2817</v>
      </c>
      <c r="O1153" s="1203" t="s">
        <v>73</v>
      </c>
      <c r="P1153" s="1203" t="s">
        <v>73</v>
      </c>
      <c r="Q1153" s="1203" t="s">
        <v>73</v>
      </c>
      <c r="R1153" s="1203" t="s">
        <v>73</v>
      </c>
      <c r="S1153" s="1198">
        <f>VLOOKUP($D1153,'NI-San'!$B$1:$V$2048,12,FALSE)</f>
        <v>0</v>
      </c>
      <c r="T1153" s="1198">
        <f>VLOOKUP($D1153,'NI-San'!$B$1:$V$2048,13,FALSE)</f>
        <v>0</v>
      </c>
      <c r="U1153" s="1198">
        <f>VLOOKUP($D1153,'NI-San'!$B$1:$V$2048,16,FALSE)</f>
        <v>0</v>
      </c>
      <c r="V1153" s="1198">
        <f>VLOOKUP($D1153,'NI-San'!$B$1:$V$2048,17,FALSE)</f>
        <v>0</v>
      </c>
      <c r="W1153" s="1198">
        <f>VLOOKUP($D1153,'NI-San'!$B$1:$V$2048,18,FALSE)</f>
        <v>0</v>
      </c>
      <c r="X1153" s="1198">
        <f>VLOOKUP($D1153,'NI-San'!$B$1:$V$2048,19,FALSE)</f>
        <v>0</v>
      </c>
    </row>
    <row r="1154" spans="1:83" hidden="1">
      <c r="A1154" s="505"/>
      <c r="B1154" s="505"/>
      <c r="C1154" s="505"/>
      <c r="D1154" s="1198" t="s">
        <v>2818</v>
      </c>
      <c r="E1154" s="1199" t="s">
        <v>70</v>
      </c>
      <c r="F1154" s="1202"/>
      <c r="G1154" s="1202"/>
      <c r="H1154" s="1204" t="s">
        <v>2814</v>
      </c>
      <c r="I1154" s="1202" t="s">
        <v>53</v>
      </c>
      <c r="J1154" s="1202" t="s">
        <v>2760</v>
      </c>
      <c r="K1154" s="1202" t="s">
        <v>2760</v>
      </c>
      <c r="L1154" s="1202" t="s">
        <v>2761</v>
      </c>
      <c r="M1154" s="1202" t="s">
        <v>2800</v>
      </c>
      <c r="N1154" s="1202" t="s">
        <v>2819</v>
      </c>
      <c r="O1154" s="1203" t="s">
        <v>73</v>
      </c>
      <c r="P1154" s="1203" t="s">
        <v>73</v>
      </c>
      <c r="Q1154" s="1203" t="s">
        <v>73</v>
      </c>
      <c r="R1154" s="1203" t="s">
        <v>73</v>
      </c>
      <c r="S1154" s="1198">
        <f>VLOOKUP($D1154,'NI-San'!$B$1:$V$2048,12,FALSE)</f>
        <v>0</v>
      </c>
      <c r="T1154" s="1198">
        <f>VLOOKUP($D1154,'NI-San'!$B$1:$V$2048,13,FALSE)</f>
        <v>0</v>
      </c>
      <c r="U1154" s="1198">
        <f>VLOOKUP($D1154,'NI-San'!$B$1:$V$2048,16,FALSE)</f>
        <v>0</v>
      </c>
      <c r="V1154" s="1198">
        <f>VLOOKUP($D1154,'NI-San'!$B$1:$V$2048,17,FALSE)</f>
        <v>0</v>
      </c>
      <c r="W1154" s="1198">
        <f>VLOOKUP($D1154,'NI-San'!$B$1:$V$2048,18,FALSE)</f>
        <v>0</v>
      </c>
      <c r="X1154" s="1198">
        <f>VLOOKUP($D1154,'NI-San'!$B$1:$V$2048,19,FALSE)</f>
        <v>0</v>
      </c>
    </row>
    <row r="1155" spans="1:83" hidden="1">
      <c r="A1155" s="505"/>
      <c r="B1155" s="505"/>
      <c r="C1155" s="505"/>
      <c r="D1155" s="1198" t="s">
        <v>2820</v>
      </c>
      <c r="E1155" s="1199" t="s">
        <v>70</v>
      </c>
      <c r="F1155" s="1202"/>
      <c r="G1155" s="1202"/>
      <c r="H1155" s="1204" t="s">
        <v>2814</v>
      </c>
      <c r="I1155" s="1202" t="s">
        <v>53</v>
      </c>
      <c r="J1155" s="1202" t="s">
        <v>2760</v>
      </c>
      <c r="K1155" s="1202" t="s">
        <v>2760</v>
      </c>
      <c r="L1155" s="1202" t="s">
        <v>2761</v>
      </c>
      <c r="M1155" s="1202" t="s">
        <v>2800</v>
      </c>
      <c r="N1155" s="1202" t="s">
        <v>2821</v>
      </c>
      <c r="O1155" s="1203" t="s">
        <v>73</v>
      </c>
      <c r="P1155" s="1203" t="s">
        <v>73</v>
      </c>
      <c r="Q1155" s="1203" t="s">
        <v>73</v>
      </c>
      <c r="R1155" s="1203" t="s">
        <v>73</v>
      </c>
      <c r="S1155" s="1198">
        <f>VLOOKUP($D1155,'NI-San'!$B$1:$V$2048,12,FALSE)</f>
        <v>0</v>
      </c>
      <c r="T1155" s="1198">
        <f>VLOOKUP($D1155,'NI-San'!$B$1:$V$2048,13,FALSE)</f>
        <v>0</v>
      </c>
      <c r="U1155" s="1198">
        <f>VLOOKUP($D1155,'NI-San'!$B$1:$V$2048,16,FALSE)</f>
        <v>0</v>
      </c>
      <c r="V1155" s="1198">
        <f>VLOOKUP($D1155,'NI-San'!$B$1:$V$2048,17,FALSE)</f>
        <v>0</v>
      </c>
      <c r="W1155" s="1198">
        <f>VLOOKUP($D1155,'NI-San'!$B$1:$V$2048,18,FALSE)</f>
        <v>0</v>
      </c>
      <c r="X1155" s="1198">
        <f>VLOOKUP($D1155,'NI-San'!$B$1:$V$2048,19,FALSE)</f>
        <v>0</v>
      </c>
    </row>
    <row r="1156" spans="1:83" hidden="1">
      <c r="A1156" s="505"/>
      <c r="B1156" s="505"/>
      <c r="C1156" s="505"/>
      <c r="D1156" s="1198" t="s">
        <v>2822</v>
      </c>
      <c r="E1156" s="1199" t="s">
        <v>70</v>
      </c>
      <c r="F1156" s="1202"/>
      <c r="G1156" s="1202"/>
      <c r="H1156" s="1204" t="s">
        <v>2823</v>
      </c>
      <c r="I1156" s="1202" t="s">
        <v>53</v>
      </c>
      <c r="J1156" s="1202" t="s">
        <v>2760</v>
      </c>
      <c r="K1156" s="1202" t="s">
        <v>2760</v>
      </c>
      <c r="L1156" s="1202" t="s">
        <v>2761</v>
      </c>
      <c r="M1156" s="1202" t="s">
        <v>2800</v>
      </c>
      <c r="N1156" s="1202" t="s">
        <v>2824</v>
      </c>
      <c r="O1156" s="1203" t="s">
        <v>73</v>
      </c>
      <c r="P1156" s="1203" t="s">
        <v>73</v>
      </c>
      <c r="Q1156" s="1203" t="s">
        <v>73</v>
      </c>
      <c r="R1156" s="1203" t="s">
        <v>73</v>
      </c>
      <c r="S1156" s="1198">
        <f>VLOOKUP($D1156,'NI-San'!$B$1:$V$2048,12,FALSE)</f>
        <v>0</v>
      </c>
      <c r="T1156" s="1198">
        <f>VLOOKUP($D1156,'NI-San'!$B$1:$V$2048,13,FALSE)</f>
        <v>0</v>
      </c>
      <c r="U1156" s="1198">
        <f>VLOOKUP($D1156,'NI-San'!$B$1:$V$2048,16,FALSE)</f>
        <v>0</v>
      </c>
      <c r="V1156" s="1198">
        <f>VLOOKUP($D1156,'NI-San'!$B$1:$V$2048,17,FALSE)</f>
        <v>0</v>
      </c>
      <c r="W1156" s="1198">
        <f>VLOOKUP($D1156,'NI-San'!$B$1:$V$2048,18,FALSE)</f>
        <v>0</v>
      </c>
      <c r="X1156" s="1198">
        <f>VLOOKUP($D1156,'NI-San'!$B$1:$V$2048,19,FALSE)</f>
        <v>0</v>
      </c>
    </row>
    <row r="1157" spans="1:83" hidden="1">
      <c r="A1157" s="505"/>
      <c r="B1157" s="505"/>
      <c r="C1157" s="505"/>
      <c r="D1157" s="1198" t="s">
        <v>2825</v>
      </c>
      <c r="E1157" s="1199" t="s">
        <v>70</v>
      </c>
      <c r="F1157" s="1202"/>
      <c r="G1157" s="1202"/>
      <c r="H1157" s="1204" t="s">
        <v>2814</v>
      </c>
      <c r="I1157" s="1202" t="s">
        <v>53</v>
      </c>
      <c r="J1157" s="1202" t="s">
        <v>2760</v>
      </c>
      <c r="K1157" s="1202" t="s">
        <v>2760</v>
      </c>
      <c r="L1157" s="1202" t="s">
        <v>2761</v>
      </c>
      <c r="M1157" s="1202" t="s">
        <v>2800</v>
      </c>
      <c r="N1157" s="1202" t="s">
        <v>2826</v>
      </c>
      <c r="O1157" s="1203" t="s">
        <v>73</v>
      </c>
      <c r="P1157" s="1203" t="s">
        <v>73</v>
      </c>
      <c r="Q1157" s="1203" t="s">
        <v>73</v>
      </c>
      <c r="R1157" s="1203" t="s">
        <v>73</v>
      </c>
      <c r="S1157" s="1198">
        <f>VLOOKUP($D1157,'NI-San'!$B$1:$V$2048,12,FALSE)</f>
        <v>0</v>
      </c>
      <c r="T1157" s="1198">
        <f>VLOOKUP($D1157,'NI-San'!$B$1:$V$2048,13,FALSE)</f>
        <v>0</v>
      </c>
      <c r="U1157" s="1198">
        <f>VLOOKUP($D1157,'NI-San'!$B$1:$V$2048,16,FALSE)</f>
        <v>0</v>
      </c>
      <c r="V1157" s="1198">
        <f>VLOOKUP($D1157,'NI-San'!$B$1:$V$2048,17,FALSE)</f>
        <v>0</v>
      </c>
      <c r="W1157" s="1198">
        <f>VLOOKUP($D1157,'NI-San'!$B$1:$V$2048,18,FALSE)</f>
        <v>0</v>
      </c>
      <c r="X1157" s="1198">
        <f>VLOOKUP($D1157,'NI-San'!$B$1:$V$2048,19,FALSE)</f>
        <v>0</v>
      </c>
    </row>
    <row r="1158" spans="1:83" hidden="1">
      <c r="A1158" s="505"/>
      <c r="B1158" s="505"/>
      <c r="C1158" s="505"/>
      <c r="D1158" s="1198" t="s">
        <v>2827</v>
      </c>
      <c r="E1158" s="1199" t="s">
        <v>70</v>
      </c>
      <c r="F1158" s="1202"/>
      <c r="G1158" s="1202"/>
      <c r="H1158" s="1202" t="s">
        <v>2828</v>
      </c>
      <c r="I1158" s="1202" t="s">
        <v>53</v>
      </c>
      <c r="J1158" s="1202" t="s">
        <v>2760</v>
      </c>
      <c r="K1158" s="1202" t="s">
        <v>2760</v>
      </c>
      <c r="L1158" s="1202" t="s">
        <v>2761</v>
      </c>
      <c r="M1158" s="1202" t="s">
        <v>2829</v>
      </c>
      <c r="N1158" s="1203" t="s">
        <v>2830</v>
      </c>
      <c r="O1158" s="1203" t="s">
        <v>73</v>
      </c>
      <c r="P1158" s="1203" t="s">
        <v>73</v>
      </c>
      <c r="Q1158" s="1203" t="s">
        <v>73</v>
      </c>
      <c r="R1158" s="1203" t="s">
        <v>73</v>
      </c>
      <c r="S1158" s="1198">
        <f>VLOOKUP($D1158,'NI-San'!$B$1:$V$2048,12,FALSE)</f>
        <v>232</v>
      </c>
      <c r="T1158" s="1198">
        <f>VLOOKUP($D1158,'NI-San'!$B$1:$V$2048,13,FALSE)</f>
        <v>0</v>
      </c>
      <c r="U1158" s="1198">
        <f>VLOOKUP($D1158,'NI-San'!$B$1:$V$2048,16,FALSE)</f>
        <v>0</v>
      </c>
      <c r="V1158" s="1198">
        <f>VLOOKUP($D1158,'NI-San'!$B$1:$V$2048,17,FALSE)</f>
        <v>0</v>
      </c>
      <c r="W1158" s="1198">
        <f>VLOOKUP($D1158,'NI-San'!$B$1:$V$2048,18,FALSE)</f>
        <v>0</v>
      </c>
      <c r="X1158" s="1198">
        <f>VLOOKUP($D1158,'NI-San'!$B$1:$V$2048,19,FALSE)</f>
        <v>0</v>
      </c>
    </row>
    <row r="1159" spans="1:83" hidden="1">
      <c r="A1159" s="505"/>
      <c r="B1159" s="505"/>
      <c r="C1159" s="505"/>
      <c r="D1159" s="1198" t="s">
        <v>2831</v>
      </c>
      <c r="E1159" s="1199" t="s">
        <v>70</v>
      </c>
      <c r="F1159" s="1202"/>
      <c r="G1159" s="1202"/>
      <c r="H1159" s="1202" t="s">
        <v>2828</v>
      </c>
      <c r="I1159" s="1202" t="s">
        <v>53</v>
      </c>
      <c r="J1159" s="1202" t="s">
        <v>2760</v>
      </c>
      <c r="K1159" s="1202" t="s">
        <v>2760</v>
      </c>
      <c r="L1159" s="1202" t="s">
        <v>2761</v>
      </c>
      <c r="M1159" s="1202" t="s">
        <v>2829</v>
      </c>
      <c r="N1159" s="1203" t="s">
        <v>2832</v>
      </c>
      <c r="O1159" s="1203" t="s">
        <v>73</v>
      </c>
      <c r="P1159" s="1203" t="s">
        <v>73</v>
      </c>
      <c r="Q1159" s="1203" t="s">
        <v>73</v>
      </c>
      <c r="R1159" s="1203" t="s">
        <v>73</v>
      </c>
      <c r="S1159" s="1198">
        <f>VLOOKUP($D1159,'NI-San'!$B$1:$V$2048,12,FALSE)</f>
        <v>0</v>
      </c>
      <c r="T1159" s="1198">
        <f>VLOOKUP($D1159,'NI-San'!$B$1:$V$2048,13,FALSE)</f>
        <v>9</v>
      </c>
      <c r="U1159" s="1198">
        <f>VLOOKUP($D1159,'NI-San'!$B$1:$V$2048,16,FALSE)</f>
        <v>0</v>
      </c>
      <c r="V1159" s="1198">
        <f>VLOOKUP($D1159,'NI-San'!$B$1:$V$2048,17,FALSE)</f>
        <v>0</v>
      </c>
      <c r="W1159" s="1198">
        <f>VLOOKUP($D1159,'NI-San'!$B$1:$V$2048,18,FALSE)</f>
        <v>0</v>
      </c>
      <c r="X1159" s="1198">
        <f>VLOOKUP($D1159,'NI-San'!$B$1:$V$2048,19,FALSE)</f>
        <v>0</v>
      </c>
    </row>
    <row r="1160" spans="1:83" hidden="1">
      <c r="A1160" s="505"/>
      <c r="B1160" s="505"/>
      <c r="C1160" s="505"/>
      <c r="D1160" s="1198" t="s">
        <v>2833</v>
      </c>
      <c r="E1160" s="1199" t="s">
        <v>70</v>
      </c>
      <c r="F1160" s="1202"/>
      <c r="G1160" s="1202"/>
      <c r="H1160" s="1202" t="s">
        <v>2828</v>
      </c>
      <c r="I1160" s="1202" t="s">
        <v>53</v>
      </c>
      <c r="J1160" s="1202" t="s">
        <v>2760</v>
      </c>
      <c r="K1160" s="1202" t="s">
        <v>2760</v>
      </c>
      <c r="L1160" s="1202" t="s">
        <v>2761</v>
      </c>
      <c r="M1160" s="1202" t="s">
        <v>2829</v>
      </c>
      <c r="N1160" s="1203" t="s">
        <v>2834</v>
      </c>
      <c r="O1160" s="1203" t="s">
        <v>73</v>
      </c>
      <c r="P1160" s="1203" t="s">
        <v>73</v>
      </c>
      <c r="Q1160" s="1203" t="s">
        <v>73</v>
      </c>
      <c r="R1160" s="1203" t="s">
        <v>73</v>
      </c>
      <c r="S1160" s="1198">
        <f>VLOOKUP($D1160,'NI-San'!$B$1:$V$2048,12,FALSE)</f>
        <v>0</v>
      </c>
      <c r="T1160" s="1198">
        <f>VLOOKUP($D1160,'NI-San'!$B$1:$V$2048,13,FALSE)</f>
        <v>178</v>
      </c>
      <c r="U1160" s="1198">
        <f>VLOOKUP($D1160,'NI-San'!$B$1:$V$2048,16,FALSE)</f>
        <v>0</v>
      </c>
      <c r="V1160" s="1198">
        <f>VLOOKUP($D1160,'NI-San'!$B$1:$V$2048,17,FALSE)</f>
        <v>0</v>
      </c>
      <c r="W1160" s="1198">
        <f>VLOOKUP($D1160,'NI-San'!$B$1:$V$2048,18,FALSE)</f>
        <v>0</v>
      </c>
      <c r="X1160" s="1198">
        <f>VLOOKUP($D1160,'NI-San'!$B$1:$V$2048,19,FALSE)</f>
        <v>0</v>
      </c>
    </row>
    <row r="1161" spans="1:83" s="744" customFormat="1" hidden="1">
      <c r="A1161" s="505"/>
      <c r="B1161" s="505"/>
      <c r="C1161" s="505"/>
      <c r="D1161" s="1198" t="s">
        <v>2835</v>
      </c>
      <c r="E1161" s="1199" t="s">
        <v>70</v>
      </c>
      <c r="F1161" s="1202"/>
      <c r="G1161" s="1202"/>
      <c r="H1161" s="1202" t="s">
        <v>2828</v>
      </c>
      <c r="I1161" s="1202" t="s">
        <v>53</v>
      </c>
      <c r="J1161" s="1202" t="s">
        <v>2760</v>
      </c>
      <c r="K1161" s="1202" t="s">
        <v>2760</v>
      </c>
      <c r="L1161" s="1202" t="s">
        <v>2761</v>
      </c>
      <c r="M1161" s="1202" t="s">
        <v>2829</v>
      </c>
      <c r="N1161" s="1203" t="s">
        <v>2836</v>
      </c>
      <c r="O1161" s="1203" t="s">
        <v>73</v>
      </c>
      <c r="P1161" s="1203" t="s">
        <v>73</v>
      </c>
      <c r="Q1161" s="1203" t="s">
        <v>73</v>
      </c>
      <c r="R1161" s="1203" t="s">
        <v>73</v>
      </c>
      <c r="S1161" s="1198">
        <f>VLOOKUP($D1161,'NI-San'!$B$1:$V$2048,12,FALSE)</f>
        <v>0</v>
      </c>
      <c r="T1161" s="1198">
        <f>VLOOKUP($D1161,'NI-San'!$B$1:$V$2048,13,FALSE)</f>
        <v>0</v>
      </c>
      <c r="U1161" s="1198">
        <f>VLOOKUP($D1161,'NI-San'!$B$1:$V$2048,16,FALSE)</f>
        <v>0</v>
      </c>
      <c r="V1161" s="1198">
        <f>VLOOKUP($D1161,'NI-San'!$B$1:$V$2048,17,FALSE)</f>
        <v>0</v>
      </c>
      <c r="W1161" s="1198">
        <f>VLOOKUP($D1161,'NI-San'!$B$1:$V$2048,18,FALSE)</f>
        <v>0</v>
      </c>
      <c r="X1161" s="1198">
        <f>VLOOKUP($D1161,'NI-San'!$B$1:$V$2048,19,FALSE)</f>
        <v>0</v>
      </c>
      <c r="Y1161" s="504"/>
      <c r="Z1161" s="504"/>
      <c r="AA1161" s="504"/>
      <c r="AB1161" s="504"/>
      <c r="AC1161" s="504"/>
      <c r="AD1161" s="504"/>
      <c r="AE1161" s="504"/>
      <c r="AF1161" s="504"/>
      <c r="AG1161" s="504"/>
      <c r="AH1161" s="504"/>
      <c r="AI1161" s="504"/>
      <c r="AJ1161" s="504"/>
      <c r="AK1161" s="504"/>
      <c r="AL1161" s="504"/>
      <c r="AM1161" s="504"/>
      <c r="AN1161" s="504"/>
      <c r="AO1161" s="504"/>
      <c r="AP1161" s="504"/>
      <c r="AQ1161" s="504"/>
      <c r="AR1161" s="504"/>
      <c r="AS1161" s="504"/>
      <c r="AT1161" s="504"/>
      <c r="AU1161" s="504"/>
      <c r="AV1161" s="504"/>
      <c r="AW1161" s="504"/>
      <c r="AX1161" s="504"/>
      <c r="AY1161" s="504"/>
      <c r="AZ1161" s="504"/>
      <c r="BA1161" s="504"/>
      <c r="BB1161" s="504"/>
      <c r="BC1161" s="504"/>
      <c r="BD1161" s="504"/>
      <c r="BE1161" s="504"/>
      <c r="BF1161" s="504"/>
      <c r="BG1161" s="504"/>
      <c r="BH1161" s="504"/>
      <c r="BI1161" s="504"/>
      <c r="BJ1161" s="504"/>
      <c r="BK1161" s="504"/>
      <c r="BL1161" s="504"/>
      <c r="BM1161" s="504"/>
      <c r="BN1161" s="504"/>
      <c r="BO1161" s="504"/>
      <c r="BP1161" s="504"/>
      <c r="BQ1161" s="504"/>
      <c r="BR1161" s="504"/>
      <c r="BS1161" s="504"/>
      <c r="BT1161" s="504"/>
      <c r="BU1161" s="504"/>
      <c r="BV1161" s="504"/>
      <c r="BW1161" s="504"/>
      <c r="BX1161" s="504"/>
      <c r="BY1161" s="504"/>
      <c r="BZ1161" s="504"/>
      <c r="CA1161" s="504"/>
      <c r="CB1161" s="504"/>
      <c r="CC1161" s="504"/>
      <c r="CD1161" s="504"/>
      <c r="CE1161" s="504"/>
    </row>
    <row r="1162" spans="1:83" hidden="1">
      <c r="A1162" s="505"/>
      <c r="B1162" s="505"/>
      <c r="C1162" s="505"/>
      <c r="D1162" s="1198" t="s">
        <v>2837</v>
      </c>
      <c r="E1162" s="1199" t="s">
        <v>70</v>
      </c>
      <c r="F1162" s="1202"/>
      <c r="G1162" s="1202"/>
      <c r="H1162" s="1202"/>
      <c r="I1162" s="1202" t="s">
        <v>71</v>
      </c>
      <c r="J1162" s="1202"/>
      <c r="K1162" s="1202"/>
      <c r="L1162" s="1202"/>
      <c r="M1162" s="1202"/>
      <c r="N1162" s="1203" t="s">
        <v>2838</v>
      </c>
      <c r="O1162" s="1203" t="s">
        <v>73</v>
      </c>
      <c r="P1162" s="1203" t="s">
        <v>73</v>
      </c>
      <c r="Q1162" s="1203" t="s">
        <v>73</v>
      </c>
      <c r="R1162" s="1203" t="s">
        <v>73</v>
      </c>
      <c r="S1162" s="1198">
        <f>VLOOKUP($D1162,'NI-San'!$B$1:$V$2048,12,FALSE)</f>
        <v>0</v>
      </c>
      <c r="T1162" s="1198">
        <f>VLOOKUP($D1162,'NI-San'!$B$1:$V$2048,13,FALSE)</f>
        <v>0</v>
      </c>
      <c r="U1162" s="1198">
        <f>VLOOKUP($D1162,'NI-San'!$B$1:$V$2048,16,FALSE)</f>
        <v>0</v>
      </c>
      <c r="V1162" s="1198">
        <f>VLOOKUP($D1162,'NI-San'!$B$1:$V$2048,17,FALSE)</f>
        <v>0</v>
      </c>
      <c r="W1162" s="1198">
        <f>VLOOKUP($D1162,'NI-San'!$B$1:$V$2048,18,FALSE)</f>
        <v>0</v>
      </c>
      <c r="X1162" s="1198">
        <f>VLOOKUP($D1162,'NI-San'!$B$1:$V$2048,19,FALSE)</f>
        <v>0</v>
      </c>
    </row>
    <row r="1163" spans="1:83" hidden="1">
      <c r="A1163" s="505"/>
      <c r="B1163" s="505"/>
      <c r="C1163" s="505"/>
      <c r="D1163" s="1198" t="s">
        <v>2839</v>
      </c>
      <c r="E1163" s="1199" t="s">
        <v>70</v>
      </c>
      <c r="F1163" s="1202"/>
      <c r="G1163" s="1202"/>
      <c r="H1163" s="1202"/>
      <c r="I1163" s="1202" t="s">
        <v>71</v>
      </c>
      <c r="J1163" s="1202"/>
      <c r="K1163" s="1202"/>
      <c r="L1163" s="1202"/>
      <c r="M1163" s="1202"/>
      <c r="N1163" s="1203" t="s">
        <v>2840</v>
      </c>
      <c r="O1163" s="1203" t="s">
        <v>73</v>
      </c>
      <c r="P1163" s="1203" t="s">
        <v>73</v>
      </c>
      <c r="Q1163" s="1203" t="s">
        <v>73</v>
      </c>
      <c r="R1163" s="1203" t="s">
        <v>73</v>
      </c>
      <c r="S1163" s="1198">
        <f>VLOOKUP($D1163,'NI-San'!$B$1:$V$2048,12,FALSE)</f>
        <v>0</v>
      </c>
      <c r="T1163" s="1198">
        <f>VLOOKUP($D1163,'NI-San'!$B$1:$V$2048,13,FALSE)</f>
        <v>0</v>
      </c>
      <c r="U1163" s="1198">
        <f>VLOOKUP($D1163,'NI-San'!$B$1:$V$2048,16,FALSE)</f>
        <v>0</v>
      </c>
      <c r="V1163" s="1198">
        <f>VLOOKUP($D1163,'NI-San'!$B$1:$V$2048,17,FALSE)</f>
        <v>0</v>
      </c>
      <c r="W1163" s="1198">
        <f>VLOOKUP($D1163,'NI-San'!$B$1:$V$2048,18,FALSE)</f>
        <v>0</v>
      </c>
      <c r="X1163" s="1198">
        <f>VLOOKUP($D1163,'NI-San'!$B$1:$V$2048,19,FALSE)</f>
        <v>0</v>
      </c>
    </row>
    <row r="1164" spans="1:83" hidden="1">
      <c r="A1164" s="505"/>
      <c r="B1164" s="505"/>
      <c r="C1164" s="505"/>
      <c r="D1164" s="1198" t="s">
        <v>2841</v>
      </c>
      <c r="E1164" s="1199" t="s">
        <v>70</v>
      </c>
      <c r="F1164" s="1202"/>
      <c r="G1164" s="1202"/>
      <c r="H1164" s="1202"/>
      <c r="I1164" s="1202" t="s">
        <v>71</v>
      </c>
      <c r="J1164" s="1202"/>
      <c r="K1164" s="1202"/>
      <c r="L1164" s="1202"/>
      <c r="M1164" s="1202"/>
      <c r="N1164" s="1203" t="s">
        <v>2842</v>
      </c>
      <c r="O1164" s="1203" t="s">
        <v>73</v>
      </c>
      <c r="P1164" s="1203" t="s">
        <v>73</v>
      </c>
      <c r="Q1164" s="1203" t="s">
        <v>73</v>
      </c>
      <c r="R1164" s="1203" t="s">
        <v>73</v>
      </c>
      <c r="S1164" s="1198">
        <f>VLOOKUP($D1164,'NI-San'!$B$1:$V$2048,12,FALSE)</f>
        <v>0</v>
      </c>
      <c r="T1164" s="1198">
        <f>VLOOKUP($D1164,'NI-San'!$B$1:$V$2048,13,FALSE)</f>
        <v>0</v>
      </c>
      <c r="U1164" s="1198">
        <f>VLOOKUP($D1164,'NI-San'!$B$1:$V$2048,16,FALSE)</f>
        <v>0</v>
      </c>
      <c r="V1164" s="1198">
        <f>VLOOKUP($D1164,'NI-San'!$B$1:$V$2048,17,FALSE)</f>
        <v>0</v>
      </c>
      <c r="W1164" s="1198">
        <f>VLOOKUP($D1164,'NI-San'!$B$1:$V$2048,18,FALSE)</f>
        <v>0</v>
      </c>
      <c r="X1164" s="1198">
        <f>VLOOKUP($D1164,'NI-San'!$B$1:$V$2048,19,FALSE)</f>
        <v>0</v>
      </c>
    </row>
    <row r="1165" spans="1:83" hidden="1">
      <c r="A1165" s="505"/>
      <c r="B1165" s="505"/>
      <c r="C1165" s="505"/>
      <c r="D1165" s="1198" t="s">
        <v>2843</v>
      </c>
      <c r="E1165" s="1199" t="s">
        <v>70</v>
      </c>
      <c r="F1165" s="1202"/>
      <c r="G1165" s="1202"/>
      <c r="H1165" s="1202" t="s">
        <v>2844</v>
      </c>
      <c r="I1165" s="1202" t="s">
        <v>53</v>
      </c>
      <c r="J1165" s="1202" t="s">
        <v>2845</v>
      </c>
      <c r="K1165" s="1202" t="s">
        <v>2845</v>
      </c>
      <c r="L1165" s="1202" t="s">
        <v>2846</v>
      </c>
      <c r="M1165" s="1202" t="s">
        <v>2847</v>
      </c>
      <c r="N1165" s="1203" t="s">
        <v>2848</v>
      </c>
      <c r="O1165" s="1203" t="s">
        <v>73</v>
      </c>
      <c r="P1165" s="1203" t="s">
        <v>73</v>
      </c>
      <c r="Q1165" s="1203" t="s">
        <v>73</v>
      </c>
      <c r="R1165" s="1203" t="s">
        <v>73</v>
      </c>
      <c r="S1165" s="1198">
        <f>VLOOKUP($D1165,'NI-San'!$B$1:$V$2048,12,FALSE)</f>
        <v>0</v>
      </c>
      <c r="T1165" s="1198">
        <f>VLOOKUP($D1165,'NI-San'!$B$1:$V$2048,13,FALSE)</f>
        <v>0</v>
      </c>
      <c r="U1165" s="1198">
        <f>VLOOKUP($D1165,'NI-San'!$B$1:$V$2048,16,FALSE)</f>
        <v>0</v>
      </c>
      <c r="V1165" s="1198">
        <f>VLOOKUP($D1165,'NI-San'!$B$1:$V$2048,17,FALSE)</f>
        <v>0</v>
      </c>
      <c r="W1165" s="1198">
        <f>VLOOKUP($D1165,'NI-San'!$B$1:$V$2048,18,FALSE)</f>
        <v>0</v>
      </c>
      <c r="X1165" s="1198">
        <f>VLOOKUP($D1165,'NI-San'!$B$1:$V$2048,19,FALSE)</f>
        <v>0</v>
      </c>
    </row>
    <row r="1166" spans="1:83" hidden="1">
      <c r="A1166" s="505"/>
      <c r="B1166" s="505"/>
      <c r="C1166" s="505"/>
      <c r="D1166" s="1198" t="s">
        <v>2849</v>
      </c>
      <c r="E1166" s="1199" t="s">
        <v>70</v>
      </c>
      <c r="F1166" s="1202"/>
      <c r="G1166" s="1202"/>
      <c r="H1166" s="1202" t="s">
        <v>2850</v>
      </c>
      <c r="I1166" s="1202" t="s">
        <v>53</v>
      </c>
      <c r="J1166" s="1202" t="s">
        <v>2845</v>
      </c>
      <c r="K1166" s="1202" t="s">
        <v>2845</v>
      </c>
      <c r="L1166" s="1202" t="s">
        <v>2846</v>
      </c>
      <c r="M1166" s="1202" t="s">
        <v>2847</v>
      </c>
      <c r="N1166" s="1203" t="s">
        <v>2851</v>
      </c>
      <c r="O1166" s="1203" t="s">
        <v>73</v>
      </c>
      <c r="P1166" s="1203" t="s">
        <v>73</v>
      </c>
      <c r="Q1166" s="1203" t="s">
        <v>73</v>
      </c>
      <c r="R1166" s="1203" t="s">
        <v>73</v>
      </c>
      <c r="S1166" s="1198">
        <f>VLOOKUP($D1166,'NI-San'!$B$1:$V$2048,12,FALSE)</f>
        <v>0</v>
      </c>
      <c r="T1166" s="1198">
        <f>VLOOKUP($D1166,'NI-San'!$B$1:$V$2048,13,FALSE)</f>
        <v>0</v>
      </c>
      <c r="U1166" s="1198">
        <f>VLOOKUP($D1166,'NI-San'!$B$1:$V$2048,16,FALSE)</f>
        <v>0</v>
      </c>
      <c r="V1166" s="1198">
        <f>VLOOKUP($D1166,'NI-San'!$B$1:$V$2048,17,FALSE)</f>
        <v>0</v>
      </c>
      <c r="W1166" s="1198">
        <f>VLOOKUP($D1166,'NI-San'!$B$1:$V$2048,18,FALSE)</f>
        <v>0</v>
      </c>
      <c r="X1166" s="1198">
        <f>VLOOKUP($D1166,'NI-San'!$B$1:$V$2048,19,FALSE)</f>
        <v>0</v>
      </c>
    </row>
    <row r="1167" spans="1:83" hidden="1">
      <c r="A1167" s="505"/>
      <c r="B1167" s="505"/>
      <c r="C1167" s="505"/>
      <c r="D1167" s="1198" t="s">
        <v>2852</v>
      </c>
      <c r="E1167" s="1199" t="s">
        <v>70</v>
      </c>
      <c r="F1167" s="1202"/>
      <c r="G1167" s="1202"/>
      <c r="H1167" s="1202" t="s">
        <v>2850</v>
      </c>
      <c r="I1167" s="1202" t="s">
        <v>53</v>
      </c>
      <c r="J1167" s="1202" t="s">
        <v>2845</v>
      </c>
      <c r="K1167" s="1202" t="s">
        <v>2845</v>
      </c>
      <c r="L1167" s="1202" t="s">
        <v>2846</v>
      </c>
      <c r="M1167" s="1202" t="s">
        <v>2847</v>
      </c>
      <c r="N1167" s="1203" t="s">
        <v>2853</v>
      </c>
      <c r="O1167" s="1203" t="s">
        <v>73</v>
      </c>
      <c r="P1167" s="1203" t="s">
        <v>73</v>
      </c>
      <c r="Q1167" s="1203" t="s">
        <v>73</v>
      </c>
      <c r="R1167" s="1203" t="s">
        <v>73</v>
      </c>
      <c r="S1167" s="1198">
        <f>VLOOKUP($D1167,'NI-San'!$B$1:$V$2048,12,FALSE)</f>
        <v>0</v>
      </c>
      <c r="T1167" s="1198">
        <f>VLOOKUP($D1167,'NI-San'!$B$1:$V$2048,13,FALSE)</f>
        <v>0</v>
      </c>
      <c r="U1167" s="1198">
        <f>VLOOKUP($D1167,'NI-San'!$B$1:$V$2048,16,FALSE)</f>
        <v>0</v>
      </c>
      <c r="V1167" s="1198">
        <f>VLOOKUP($D1167,'NI-San'!$B$1:$V$2048,17,FALSE)</f>
        <v>0</v>
      </c>
      <c r="W1167" s="1198">
        <f>VLOOKUP($D1167,'NI-San'!$B$1:$V$2048,18,FALSE)</f>
        <v>0</v>
      </c>
      <c r="X1167" s="1198">
        <f>VLOOKUP($D1167,'NI-San'!$B$1:$V$2048,19,FALSE)</f>
        <v>0</v>
      </c>
    </row>
    <row r="1168" spans="1:83" hidden="1">
      <c r="A1168" s="505"/>
      <c r="B1168" s="505"/>
      <c r="C1168" s="505"/>
      <c r="D1168" s="1198" t="s">
        <v>2854</v>
      </c>
      <c r="E1168" s="1199" t="s">
        <v>70</v>
      </c>
      <c r="F1168" s="1202"/>
      <c r="G1168" s="1202"/>
      <c r="H1168" s="1202" t="s">
        <v>2855</v>
      </c>
      <c r="I1168" s="1202" t="s">
        <v>53</v>
      </c>
      <c r="J1168" s="1202" t="s">
        <v>2845</v>
      </c>
      <c r="K1168" s="1202" t="s">
        <v>2845</v>
      </c>
      <c r="L1168" s="1202" t="s">
        <v>2846</v>
      </c>
      <c r="M1168" s="1202" t="s">
        <v>2847</v>
      </c>
      <c r="N1168" s="1203" t="s">
        <v>2856</v>
      </c>
      <c r="O1168" s="1203" t="s">
        <v>73</v>
      </c>
      <c r="P1168" s="1203" t="s">
        <v>73</v>
      </c>
      <c r="Q1168" s="1203" t="s">
        <v>73</v>
      </c>
      <c r="R1168" s="1203" t="s">
        <v>73</v>
      </c>
      <c r="S1168" s="1198">
        <f>VLOOKUP($D1168,'NI-San'!$B$1:$V$2048,12,FALSE)</f>
        <v>0</v>
      </c>
      <c r="T1168" s="1198">
        <f>VLOOKUP($D1168,'NI-San'!$B$1:$V$2048,13,FALSE)</f>
        <v>0</v>
      </c>
      <c r="U1168" s="1198">
        <f>VLOOKUP($D1168,'NI-San'!$B$1:$V$2048,16,FALSE)</f>
        <v>0</v>
      </c>
      <c r="V1168" s="1198">
        <f>VLOOKUP($D1168,'NI-San'!$B$1:$V$2048,17,FALSE)</f>
        <v>0</v>
      </c>
      <c r="W1168" s="1198">
        <f>VLOOKUP($D1168,'NI-San'!$B$1:$V$2048,18,FALSE)</f>
        <v>0</v>
      </c>
      <c r="X1168" s="1198">
        <f>VLOOKUP($D1168,'NI-San'!$B$1:$V$2048,19,FALSE)</f>
        <v>0</v>
      </c>
    </row>
    <row r="1169" spans="1:24" hidden="1">
      <c r="A1169" s="505"/>
      <c r="B1169" s="505"/>
      <c r="C1169" s="505"/>
      <c r="D1169" s="1198" t="s">
        <v>2857</v>
      </c>
      <c r="E1169" s="1199" t="s">
        <v>70</v>
      </c>
      <c r="F1169" s="1202"/>
      <c r="G1169" s="1202"/>
      <c r="H1169" s="1202" t="s">
        <v>2855</v>
      </c>
      <c r="I1169" s="1202" t="s">
        <v>53</v>
      </c>
      <c r="J1169" s="1202" t="s">
        <v>2845</v>
      </c>
      <c r="K1169" s="1202" t="s">
        <v>2845</v>
      </c>
      <c r="L1169" s="1202" t="s">
        <v>2846</v>
      </c>
      <c r="M1169" s="1202" t="s">
        <v>2847</v>
      </c>
      <c r="N1169" s="1203" t="s">
        <v>2858</v>
      </c>
      <c r="O1169" s="1203" t="s">
        <v>73</v>
      </c>
      <c r="P1169" s="1203" t="s">
        <v>73</v>
      </c>
      <c r="Q1169" s="1203" t="s">
        <v>73</v>
      </c>
      <c r="R1169" s="1203" t="s">
        <v>73</v>
      </c>
      <c r="S1169" s="1198">
        <f>VLOOKUP($D1169,'NI-San'!$B$1:$V$2048,12,FALSE)</f>
        <v>0</v>
      </c>
      <c r="T1169" s="1198">
        <f>VLOOKUP($D1169,'NI-San'!$B$1:$V$2048,13,FALSE)</f>
        <v>0</v>
      </c>
      <c r="U1169" s="1198">
        <f>VLOOKUP($D1169,'NI-San'!$B$1:$V$2048,16,FALSE)</f>
        <v>0</v>
      </c>
      <c r="V1169" s="1198">
        <f>VLOOKUP($D1169,'NI-San'!$B$1:$V$2048,17,FALSE)</f>
        <v>0</v>
      </c>
      <c r="W1169" s="1198">
        <f>VLOOKUP($D1169,'NI-San'!$B$1:$V$2048,18,FALSE)</f>
        <v>0</v>
      </c>
      <c r="X1169" s="1198">
        <f>VLOOKUP($D1169,'NI-San'!$B$1:$V$2048,19,FALSE)</f>
        <v>0</v>
      </c>
    </row>
    <row r="1170" spans="1:24" hidden="1">
      <c r="A1170" s="505"/>
      <c r="B1170" s="505"/>
      <c r="C1170" s="505"/>
      <c r="D1170" s="1198" t="s">
        <v>2859</v>
      </c>
      <c r="E1170" s="1199" t="s">
        <v>70</v>
      </c>
      <c r="F1170" s="1202"/>
      <c r="G1170" s="1202"/>
      <c r="H1170" s="1202" t="s">
        <v>2855</v>
      </c>
      <c r="I1170" s="1202" t="s">
        <v>53</v>
      </c>
      <c r="J1170" s="1202" t="s">
        <v>2845</v>
      </c>
      <c r="K1170" s="1202" t="s">
        <v>2845</v>
      </c>
      <c r="L1170" s="1202" t="s">
        <v>2846</v>
      </c>
      <c r="M1170" s="1202" t="s">
        <v>2847</v>
      </c>
      <c r="N1170" s="1203" t="s">
        <v>2860</v>
      </c>
      <c r="O1170" s="1203" t="s">
        <v>73</v>
      </c>
      <c r="P1170" s="1203" t="s">
        <v>73</v>
      </c>
      <c r="Q1170" s="1203" t="s">
        <v>73</v>
      </c>
      <c r="R1170" s="1203" t="s">
        <v>73</v>
      </c>
      <c r="S1170" s="1198">
        <f>VLOOKUP($D1170,'NI-San'!$B$1:$V$2048,12,FALSE)</f>
        <v>0</v>
      </c>
      <c r="T1170" s="1198">
        <f>VLOOKUP($D1170,'NI-San'!$B$1:$V$2048,13,FALSE)</f>
        <v>0</v>
      </c>
      <c r="U1170" s="1198">
        <f>VLOOKUP($D1170,'NI-San'!$B$1:$V$2048,16,FALSE)</f>
        <v>0</v>
      </c>
      <c r="V1170" s="1198">
        <f>VLOOKUP($D1170,'NI-San'!$B$1:$V$2048,17,FALSE)</f>
        <v>0</v>
      </c>
      <c r="W1170" s="1198">
        <f>VLOOKUP($D1170,'NI-San'!$B$1:$V$2048,18,FALSE)</f>
        <v>0</v>
      </c>
      <c r="X1170" s="1198">
        <f>VLOOKUP($D1170,'NI-San'!$B$1:$V$2048,19,FALSE)</f>
        <v>0</v>
      </c>
    </row>
    <row r="1171" spans="1:24" hidden="1">
      <c r="A1171" s="505"/>
      <c r="B1171" s="505"/>
      <c r="C1171" s="505"/>
      <c r="D1171" s="1198" t="s">
        <v>2861</v>
      </c>
      <c r="E1171" s="1199" t="s">
        <v>70</v>
      </c>
      <c r="F1171" s="1202" t="s">
        <v>157</v>
      </c>
      <c r="G1171" s="1202"/>
      <c r="H1171" s="1202" t="s">
        <v>577</v>
      </c>
      <c r="I1171" s="1202" t="s">
        <v>53</v>
      </c>
      <c r="J1171" s="1202" t="s">
        <v>2845</v>
      </c>
      <c r="K1171" s="1202" t="s">
        <v>2845</v>
      </c>
      <c r="L1171" s="1202" t="s">
        <v>2846</v>
      </c>
      <c r="M1171" s="1202" t="s">
        <v>2847</v>
      </c>
      <c r="N1171" s="1203" t="s">
        <v>2862</v>
      </c>
      <c r="O1171" s="1203" t="s">
        <v>73</v>
      </c>
      <c r="P1171" s="1203" t="s">
        <v>73</v>
      </c>
      <c r="Q1171" s="1203" t="s">
        <v>73</v>
      </c>
      <c r="R1171" s="1203" t="s">
        <v>73</v>
      </c>
      <c r="S1171" s="1198">
        <f>VLOOKUP($D1171,'NI-San'!$B$1:$V$2048,12,FALSE)</f>
        <v>0</v>
      </c>
      <c r="T1171" s="1198">
        <f>VLOOKUP($D1171,'NI-San'!$B$1:$V$2048,13,FALSE)</f>
        <v>0</v>
      </c>
      <c r="U1171" s="1198">
        <f>VLOOKUP($D1171,'NI-San'!$B$1:$V$2048,16,FALSE)</f>
        <v>0</v>
      </c>
      <c r="V1171" s="1198">
        <f>VLOOKUP($D1171,'NI-San'!$B$1:$V$2048,17,FALSE)</f>
        <v>0</v>
      </c>
      <c r="W1171" s="1198">
        <f>VLOOKUP($D1171,'NI-San'!$B$1:$V$2048,18,FALSE)</f>
        <v>0</v>
      </c>
      <c r="X1171" s="1198">
        <f>VLOOKUP($D1171,'NI-San'!$B$1:$V$2048,19,FALSE)</f>
        <v>0</v>
      </c>
    </row>
    <row r="1172" spans="1:24" hidden="1">
      <c r="A1172" s="505"/>
      <c r="B1172" s="505"/>
      <c r="C1172" s="505"/>
      <c r="D1172" s="1198" t="s">
        <v>2863</v>
      </c>
      <c r="E1172" s="1199" t="s">
        <v>70</v>
      </c>
      <c r="F1172" s="1202"/>
      <c r="G1172" s="1202"/>
      <c r="H1172" s="1202"/>
      <c r="I1172" s="1202" t="s">
        <v>71</v>
      </c>
      <c r="J1172" s="1202"/>
      <c r="K1172" s="1202"/>
      <c r="L1172" s="1202"/>
      <c r="M1172" s="1202"/>
      <c r="N1172" s="1203" t="s">
        <v>2864</v>
      </c>
      <c r="O1172" s="1203" t="s">
        <v>73</v>
      </c>
      <c r="P1172" s="1203" t="s">
        <v>73</v>
      </c>
      <c r="Q1172" s="1203" t="s">
        <v>73</v>
      </c>
      <c r="R1172" s="1203" t="s">
        <v>73</v>
      </c>
      <c r="S1172" s="1198">
        <f>VLOOKUP($D1172,'NI-San'!$B$1:$V$2048,12,FALSE)</f>
        <v>0</v>
      </c>
      <c r="T1172" s="1198">
        <f>VLOOKUP($D1172,'NI-San'!$B$1:$V$2048,13,FALSE)</f>
        <v>0</v>
      </c>
      <c r="U1172" s="1198">
        <f>VLOOKUP($D1172,'NI-San'!$B$1:$V$2048,16,FALSE)</f>
        <v>0</v>
      </c>
      <c r="V1172" s="1198">
        <f>VLOOKUP($D1172,'NI-San'!$B$1:$V$2048,17,FALSE)</f>
        <v>0</v>
      </c>
      <c r="W1172" s="1198">
        <f>VLOOKUP($D1172,'NI-San'!$B$1:$V$2048,18,FALSE)</f>
        <v>0</v>
      </c>
      <c r="X1172" s="1198">
        <f>VLOOKUP($D1172,'NI-San'!$B$1:$V$2048,19,FALSE)</f>
        <v>0</v>
      </c>
    </row>
    <row r="1173" spans="1:24" hidden="1">
      <c r="A1173" s="505"/>
      <c r="B1173" s="505"/>
      <c r="C1173" s="505"/>
      <c r="D1173" s="1198" t="s">
        <v>2865</v>
      </c>
      <c r="E1173" s="1199" t="s">
        <v>70</v>
      </c>
      <c r="F1173" s="1202"/>
      <c r="G1173" s="1202"/>
      <c r="H1173" s="1202" t="s">
        <v>2866</v>
      </c>
      <c r="I1173" s="1202" t="s">
        <v>53</v>
      </c>
      <c r="J1173" s="1202" t="s">
        <v>2845</v>
      </c>
      <c r="K1173" s="1202" t="s">
        <v>2845</v>
      </c>
      <c r="L1173" s="1202" t="s">
        <v>2846</v>
      </c>
      <c r="M1173" s="1202" t="s">
        <v>2847</v>
      </c>
      <c r="N1173" s="1203" t="s">
        <v>2867</v>
      </c>
      <c r="O1173" s="1203" t="s">
        <v>73</v>
      </c>
      <c r="P1173" s="1203" t="s">
        <v>73</v>
      </c>
      <c r="Q1173" s="1203" t="s">
        <v>73</v>
      </c>
      <c r="R1173" s="1203" t="s">
        <v>73</v>
      </c>
      <c r="S1173" s="1198">
        <f>VLOOKUP($D1173,'NI-San'!$B$1:$V$2048,12,FALSE)</f>
        <v>0</v>
      </c>
      <c r="T1173" s="1198">
        <f>VLOOKUP($D1173,'NI-San'!$B$1:$V$2048,13,FALSE)</f>
        <v>0</v>
      </c>
      <c r="U1173" s="1198">
        <f>VLOOKUP($D1173,'NI-San'!$B$1:$V$2048,16,FALSE)</f>
        <v>0</v>
      </c>
      <c r="V1173" s="1198">
        <f>VLOOKUP($D1173,'NI-San'!$B$1:$V$2048,17,FALSE)</f>
        <v>0</v>
      </c>
      <c r="W1173" s="1198">
        <f>VLOOKUP($D1173,'NI-San'!$B$1:$V$2048,18,FALSE)</f>
        <v>0</v>
      </c>
      <c r="X1173" s="1198">
        <f>VLOOKUP($D1173,'NI-San'!$B$1:$V$2048,19,FALSE)</f>
        <v>0</v>
      </c>
    </row>
    <row r="1174" spans="1:24" hidden="1">
      <c r="A1174" s="505"/>
      <c r="B1174" s="505"/>
      <c r="C1174" s="505"/>
      <c r="D1174" s="1198" t="s">
        <v>2868</v>
      </c>
      <c r="E1174" s="1199" t="s">
        <v>70</v>
      </c>
      <c r="F1174" s="1202"/>
      <c r="G1174" s="1202"/>
      <c r="H1174" s="1202" t="s">
        <v>2869</v>
      </c>
      <c r="I1174" s="1202" t="s">
        <v>53</v>
      </c>
      <c r="J1174" s="1202" t="s">
        <v>2845</v>
      </c>
      <c r="K1174" s="1202" t="s">
        <v>2845</v>
      </c>
      <c r="L1174" s="1202" t="s">
        <v>2846</v>
      </c>
      <c r="M1174" s="1202" t="s">
        <v>2847</v>
      </c>
      <c r="N1174" s="1203" t="s">
        <v>2870</v>
      </c>
      <c r="O1174" s="1203" t="s">
        <v>73</v>
      </c>
      <c r="P1174" s="1203" t="s">
        <v>73</v>
      </c>
      <c r="Q1174" s="1203" t="s">
        <v>73</v>
      </c>
      <c r="R1174" s="1203" t="s">
        <v>73</v>
      </c>
      <c r="S1174" s="1198">
        <f>VLOOKUP($D1174,'NI-San'!$B$1:$V$2048,12,FALSE)</f>
        <v>0</v>
      </c>
      <c r="T1174" s="1198">
        <f>VLOOKUP($D1174,'NI-San'!$B$1:$V$2048,13,FALSE)</f>
        <v>0</v>
      </c>
      <c r="U1174" s="1198">
        <f>VLOOKUP($D1174,'NI-San'!$B$1:$V$2048,16,FALSE)</f>
        <v>0</v>
      </c>
      <c r="V1174" s="1198">
        <f>VLOOKUP($D1174,'NI-San'!$B$1:$V$2048,17,FALSE)</f>
        <v>0</v>
      </c>
      <c r="W1174" s="1198">
        <f>VLOOKUP($D1174,'NI-San'!$B$1:$V$2048,18,FALSE)</f>
        <v>0</v>
      </c>
      <c r="X1174" s="1198">
        <f>VLOOKUP($D1174,'NI-San'!$B$1:$V$2048,19,FALSE)</f>
        <v>0</v>
      </c>
    </row>
    <row r="1175" spans="1:24" hidden="1">
      <c r="A1175" s="505"/>
      <c r="B1175" s="505"/>
      <c r="C1175" s="505"/>
      <c r="D1175" s="1198" t="s">
        <v>2871</v>
      </c>
      <c r="E1175" s="1199" t="s">
        <v>70</v>
      </c>
      <c r="F1175" s="1202"/>
      <c r="G1175" s="1202"/>
      <c r="H1175" s="1202" t="s">
        <v>2872</v>
      </c>
      <c r="I1175" s="1202" t="s">
        <v>53</v>
      </c>
      <c r="J1175" s="1202" t="s">
        <v>2845</v>
      </c>
      <c r="K1175" s="1202" t="s">
        <v>2845</v>
      </c>
      <c r="L1175" s="1202" t="s">
        <v>2846</v>
      </c>
      <c r="M1175" s="1202" t="s">
        <v>2847</v>
      </c>
      <c r="N1175" s="1203" t="s">
        <v>2873</v>
      </c>
      <c r="O1175" s="1203" t="s">
        <v>73</v>
      </c>
      <c r="P1175" s="1203" t="s">
        <v>73</v>
      </c>
      <c r="Q1175" s="1203" t="s">
        <v>73</v>
      </c>
      <c r="R1175" s="1203" t="s">
        <v>73</v>
      </c>
      <c r="S1175" s="1198">
        <f>VLOOKUP($D1175,'NI-San'!$B$1:$V$2048,12,FALSE)</f>
        <v>0</v>
      </c>
      <c r="T1175" s="1198">
        <f>VLOOKUP($D1175,'NI-San'!$B$1:$V$2048,13,FALSE)</f>
        <v>0</v>
      </c>
      <c r="U1175" s="1198">
        <f>VLOOKUP($D1175,'NI-San'!$B$1:$V$2048,16,FALSE)</f>
        <v>0</v>
      </c>
      <c r="V1175" s="1198">
        <f>VLOOKUP($D1175,'NI-San'!$B$1:$V$2048,17,FALSE)</f>
        <v>0</v>
      </c>
      <c r="W1175" s="1198">
        <f>VLOOKUP($D1175,'NI-San'!$B$1:$V$2048,18,FALSE)</f>
        <v>0</v>
      </c>
      <c r="X1175" s="1198">
        <f>VLOOKUP($D1175,'NI-San'!$B$1:$V$2048,19,FALSE)</f>
        <v>0</v>
      </c>
    </row>
    <row r="1176" spans="1:24" hidden="1">
      <c r="A1176" s="505"/>
      <c r="B1176" s="505"/>
      <c r="C1176" s="505"/>
      <c r="D1176" s="1198" t="s">
        <v>2874</v>
      </c>
      <c r="E1176" s="1199" t="s">
        <v>70</v>
      </c>
      <c r="F1176" s="1202"/>
      <c r="G1176" s="1202"/>
      <c r="H1176" s="1202" t="s">
        <v>2875</v>
      </c>
      <c r="I1176" s="1202" t="s">
        <v>53</v>
      </c>
      <c r="J1176" s="1202" t="s">
        <v>2845</v>
      </c>
      <c r="K1176" s="1202" t="s">
        <v>2845</v>
      </c>
      <c r="L1176" s="1202" t="s">
        <v>2846</v>
      </c>
      <c r="M1176" s="1202" t="s">
        <v>2847</v>
      </c>
      <c r="N1176" s="1203" t="s">
        <v>2876</v>
      </c>
      <c r="O1176" s="1203" t="s">
        <v>73</v>
      </c>
      <c r="P1176" s="1203" t="s">
        <v>73</v>
      </c>
      <c r="Q1176" s="1203" t="s">
        <v>73</v>
      </c>
      <c r="R1176" s="1203" t="s">
        <v>73</v>
      </c>
      <c r="S1176" s="1198">
        <f>VLOOKUP($D1176,'NI-San'!$B$1:$V$2048,12,FALSE)</f>
        <v>0</v>
      </c>
      <c r="T1176" s="1198">
        <f>VLOOKUP($D1176,'NI-San'!$B$1:$V$2048,13,FALSE)</f>
        <v>0</v>
      </c>
      <c r="U1176" s="1198">
        <f>VLOOKUP($D1176,'NI-San'!$B$1:$V$2048,16,FALSE)</f>
        <v>0</v>
      </c>
      <c r="V1176" s="1198">
        <f>VLOOKUP($D1176,'NI-San'!$B$1:$V$2048,17,FALSE)</f>
        <v>0</v>
      </c>
      <c r="W1176" s="1198">
        <f>VLOOKUP($D1176,'NI-San'!$B$1:$V$2048,18,FALSE)</f>
        <v>0</v>
      </c>
      <c r="X1176" s="1198">
        <f>VLOOKUP($D1176,'NI-San'!$B$1:$V$2048,19,FALSE)</f>
        <v>0</v>
      </c>
    </row>
    <row r="1177" spans="1:24" hidden="1">
      <c r="A1177" s="505"/>
      <c r="B1177" s="505"/>
      <c r="C1177" s="505"/>
      <c r="D1177" s="1198" t="s">
        <v>2877</v>
      </c>
      <c r="E1177" s="1199" t="s">
        <v>70</v>
      </c>
      <c r="F1177" s="1202"/>
      <c r="G1177" s="1202"/>
      <c r="H1177" s="1202" t="s">
        <v>2878</v>
      </c>
      <c r="I1177" s="1202" t="s">
        <v>53</v>
      </c>
      <c r="J1177" s="1202" t="s">
        <v>2845</v>
      </c>
      <c r="K1177" s="1202" t="s">
        <v>2845</v>
      </c>
      <c r="L1177" s="1202" t="s">
        <v>2846</v>
      </c>
      <c r="M1177" s="1202" t="s">
        <v>2847</v>
      </c>
      <c r="N1177" s="1203" t="s">
        <v>2879</v>
      </c>
      <c r="O1177" s="1203" t="s">
        <v>73</v>
      </c>
      <c r="P1177" s="1203" t="s">
        <v>73</v>
      </c>
      <c r="Q1177" s="1203" t="s">
        <v>73</v>
      </c>
      <c r="R1177" s="1203" t="s">
        <v>73</v>
      </c>
      <c r="S1177" s="1198">
        <f>VLOOKUP($D1177,'NI-San'!$B$1:$V$2048,12,FALSE)</f>
        <v>0</v>
      </c>
      <c r="T1177" s="1198">
        <f>VLOOKUP($D1177,'NI-San'!$B$1:$V$2048,13,FALSE)</f>
        <v>0</v>
      </c>
      <c r="U1177" s="1198">
        <f>VLOOKUP($D1177,'NI-San'!$B$1:$V$2048,16,FALSE)</f>
        <v>0</v>
      </c>
      <c r="V1177" s="1198">
        <f>VLOOKUP($D1177,'NI-San'!$B$1:$V$2048,17,FALSE)</f>
        <v>0</v>
      </c>
      <c r="W1177" s="1198">
        <f>VLOOKUP($D1177,'NI-San'!$B$1:$V$2048,18,FALSE)</f>
        <v>0</v>
      </c>
      <c r="X1177" s="1198">
        <f>VLOOKUP($D1177,'NI-San'!$B$1:$V$2048,19,FALSE)</f>
        <v>0</v>
      </c>
    </row>
    <row r="1178" spans="1:24" hidden="1">
      <c r="A1178" s="505"/>
      <c r="B1178" s="505"/>
      <c r="C1178" s="505"/>
      <c r="D1178" s="1198" t="s">
        <v>2880</v>
      </c>
      <c r="E1178" s="1199" t="s">
        <v>70</v>
      </c>
      <c r="F1178" s="1202"/>
      <c r="G1178" s="1202"/>
      <c r="H1178" s="1202"/>
      <c r="I1178" s="1202" t="s">
        <v>71</v>
      </c>
      <c r="J1178" s="1202"/>
      <c r="K1178" s="1202"/>
      <c r="L1178" s="1202"/>
      <c r="M1178" s="1202"/>
      <c r="N1178" s="1203" t="s">
        <v>2881</v>
      </c>
      <c r="O1178" s="1203" t="s">
        <v>73</v>
      </c>
      <c r="P1178" s="1203" t="s">
        <v>73</v>
      </c>
      <c r="Q1178" s="1203" t="s">
        <v>73</v>
      </c>
      <c r="R1178" s="1203" t="s">
        <v>73</v>
      </c>
      <c r="S1178" s="1198">
        <f>VLOOKUP($D1178,'NI-San'!$B$1:$V$2048,12,FALSE)</f>
        <v>0</v>
      </c>
      <c r="T1178" s="1198">
        <f>VLOOKUP($D1178,'NI-San'!$B$1:$V$2048,13,FALSE)</f>
        <v>0</v>
      </c>
      <c r="U1178" s="1198">
        <f>VLOOKUP($D1178,'NI-San'!$B$1:$V$2048,16,FALSE)</f>
        <v>0</v>
      </c>
      <c r="V1178" s="1198">
        <f>VLOOKUP($D1178,'NI-San'!$B$1:$V$2048,17,FALSE)</f>
        <v>0</v>
      </c>
      <c r="W1178" s="1198">
        <f>VLOOKUP($D1178,'NI-San'!$B$1:$V$2048,18,FALSE)</f>
        <v>0</v>
      </c>
      <c r="X1178" s="1198">
        <f>VLOOKUP($D1178,'NI-San'!$B$1:$V$2048,19,FALSE)</f>
        <v>0</v>
      </c>
    </row>
    <row r="1179" spans="1:24" hidden="1">
      <c r="A1179" s="505"/>
      <c r="B1179" s="505"/>
      <c r="C1179" s="505"/>
      <c r="D1179" s="1198" t="s">
        <v>2882</v>
      </c>
      <c r="E1179" s="1199" t="s">
        <v>70</v>
      </c>
      <c r="F1179" s="1202"/>
      <c r="G1179" s="1202"/>
      <c r="H1179" s="1202"/>
      <c r="I1179" s="1202" t="s">
        <v>71</v>
      </c>
      <c r="J1179" s="1202"/>
      <c r="K1179" s="1202"/>
      <c r="L1179" s="1202"/>
      <c r="M1179" s="1202"/>
      <c r="N1179" s="1203" t="s">
        <v>2883</v>
      </c>
      <c r="O1179" s="1203" t="s">
        <v>73</v>
      </c>
      <c r="P1179" s="1203" t="s">
        <v>73</v>
      </c>
      <c r="Q1179" s="1203" t="s">
        <v>73</v>
      </c>
      <c r="R1179" s="1203" t="s">
        <v>73</v>
      </c>
      <c r="S1179" s="1198">
        <f>VLOOKUP($D1179,'NI-San'!$B$1:$V$2048,12,FALSE)</f>
        <v>0</v>
      </c>
      <c r="T1179" s="1198">
        <f>VLOOKUP($D1179,'NI-San'!$B$1:$V$2048,13,FALSE)</f>
        <v>0</v>
      </c>
      <c r="U1179" s="1198">
        <f>VLOOKUP($D1179,'NI-San'!$B$1:$V$2048,16,FALSE)</f>
        <v>0</v>
      </c>
      <c r="V1179" s="1198">
        <f>VLOOKUP($D1179,'NI-San'!$B$1:$V$2048,17,FALSE)</f>
        <v>0</v>
      </c>
      <c r="W1179" s="1198">
        <f>VLOOKUP($D1179,'NI-San'!$B$1:$V$2048,18,FALSE)</f>
        <v>0</v>
      </c>
      <c r="X1179" s="1198">
        <f>VLOOKUP($D1179,'NI-San'!$B$1:$V$2048,19,FALSE)</f>
        <v>0</v>
      </c>
    </row>
    <row r="1180" spans="1:24" hidden="1">
      <c r="A1180" s="505"/>
      <c r="B1180" s="505"/>
      <c r="C1180" s="505"/>
      <c r="D1180" s="1198" t="s">
        <v>2884</v>
      </c>
      <c r="E1180" s="1199" t="s">
        <v>70</v>
      </c>
      <c r="F1180" s="1202"/>
      <c r="G1180" s="1202"/>
      <c r="H1180" s="1202" t="s">
        <v>2885</v>
      </c>
      <c r="I1180" s="1202" t="s">
        <v>53</v>
      </c>
      <c r="J1180" s="1202" t="s">
        <v>2886</v>
      </c>
      <c r="K1180" s="1202" t="s">
        <v>2886</v>
      </c>
      <c r="L1180" s="1202" t="s">
        <v>2887</v>
      </c>
      <c r="M1180" s="1202" t="s">
        <v>2888</v>
      </c>
      <c r="N1180" s="1203" t="s">
        <v>2889</v>
      </c>
      <c r="O1180" s="1203" t="s">
        <v>73</v>
      </c>
      <c r="P1180" s="1203" t="s">
        <v>73</v>
      </c>
      <c r="Q1180" s="1203" t="s">
        <v>73</v>
      </c>
      <c r="R1180" s="1203" t="s">
        <v>73</v>
      </c>
      <c r="S1180" s="1198">
        <f>VLOOKUP($D1180,'NI-San'!$B$1:$V$2048,12,FALSE)</f>
        <v>0</v>
      </c>
      <c r="T1180" s="1198">
        <f>VLOOKUP($D1180,'NI-San'!$B$1:$V$2048,13,FALSE)</f>
        <v>0</v>
      </c>
      <c r="U1180" s="1198">
        <f>VLOOKUP($D1180,'NI-San'!$B$1:$V$2048,16,FALSE)</f>
        <v>0</v>
      </c>
      <c r="V1180" s="1198">
        <f>VLOOKUP($D1180,'NI-San'!$B$1:$V$2048,17,FALSE)</f>
        <v>0</v>
      </c>
      <c r="W1180" s="1198">
        <f>VLOOKUP($D1180,'NI-San'!$B$1:$V$2048,18,FALSE)</f>
        <v>0</v>
      </c>
      <c r="X1180" s="1198">
        <f>VLOOKUP($D1180,'NI-San'!$B$1:$V$2048,19,FALSE)</f>
        <v>0</v>
      </c>
    </row>
    <row r="1181" spans="1:24" hidden="1">
      <c r="A1181" s="505"/>
      <c r="B1181" s="505"/>
      <c r="C1181" s="505"/>
      <c r="D1181" s="1198" t="s">
        <v>2890</v>
      </c>
      <c r="E1181" s="1199" t="s">
        <v>70</v>
      </c>
      <c r="F1181" s="1202"/>
      <c r="G1181" s="1202"/>
      <c r="H1181" s="1202" t="s">
        <v>2891</v>
      </c>
      <c r="I1181" s="1202" t="s">
        <v>53</v>
      </c>
      <c r="J1181" s="1202" t="s">
        <v>2886</v>
      </c>
      <c r="K1181" s="1202" t="s">
        <v>2886</v>
      </c>
      <c r="L1181" s="1202" t="s">
        <v>2887</v>
      </c>
      <c r="M1181" s="1202" t="s">
        <v>2888</v>
      </c>
      <c r="N1181" s="1203" t="s">
        <v>2892</v>
      </c>
      <c r="O1181" s="1203" t="s">
        <v>73</v>
      </c>
      <c r="P1181" s="1203" t="s">
        <v>73</v>
      </c>
      <c r="Q1181" s="1203" t="s">
        <v>73</v>
      </c>
      <c r="R1181" s="1203" t="s">
        <v>73</v>
      </c>
      <c r="S1181" s="1198">
        <f>VLOOKUP($D1181,'NI-San'!$B$1:$V$2048,12,FALSE)</f>
        <v>0</v>
      </c>
      <c r="T1181" s="1198">
        <f>VLOOKUP($D1181,'NI-San'!$B$1:$V$2048,13,FALSE)</f>
        <v>0</v>
      </c>
      <c r="U1181" s="1198">
        <f>VLOOKUP($D1181,'NI-San'!$B$1:$V$2048,16,FALSE)</f>
        <v>0</v>
      </c>
      <c r="V1181" s="1198">
        <f>VLOOKUP($D1181,'NI-San'!$B$1:$V$2048,17,FALSE)</f>
        <v>0</v>
      </c>
      <c r="W1181" s="1198">
        <f>VLOOKUP($D1181,'NI-San'!$B$1:$V$2048,18,FALSE)</f>
        <v>0</v>
      </c>
      <c r="X1181" s="1198">
        <f>VLOOKUP($D1181,'NI-San'!$B$1:$V$2048,19,FALSE)</f>
        <v>0</v>
      </c>
    </row>
    <row r="1182" spans="1:24" hidden="1">
      <c r="A1182" s="505"/>
      <c r="B1182" s="505"/>
      <c r="C1182" s="505"/>
      <c r="D1182" s="1198" t="s">
        <v>2893</v>
      </c>
      <c r="E1182" s="1199" t="s">
        <v>70</v>
      </c>
      <c r="F1182" s="1202"/>
      <c r="G1182" s="1202"/>
      <c r="H1182" s="1202" t="s">
        <v>2891</v>
      </c>
      <c r="I1182" s="1202" t="s">
        <v>53</v>
      </c>
      <c r="J1182" s="1202" t="s">
        <v>2886</v>
      </c>
      <c r="K1182" s="1202" t="s">
        <v>2886</v>
      </c>
      <c r="L1182" s="1202" t="s">
        <v>2887</v>
      </c>
      <c r="M1182" s="1202" t="s">
        <v>2888</v>
      </c>
      <c r="N1182" s="1203" t="s">
        <v>2894</v>
      </c>
      <c r="O1182" s="1203" t="s">
        <v>73</v>
      </c>
      <c r="P1182" s="1203" t="s">
        <v>73</v>
      </c>
      <c r="Q1182" s="1203" t="s">
        <v>73</v>
      </c>
      <c r="R1182" s="1203" t="s">
        <v>73</v>
      </c>
      <c r="S1182" s="1198">
        <f>VLOOKUP($D1182,'NI-San'!$B$1:$V$2048,12,FALSE)</f>
        <v>0</v>
      </c>
      <c r="T1182" s="1198">
        <f>VLOOKUP($D1182,'NI-San'!$B$1:$V$2048,13,FALSE)</f>
        <v>0</v>
      </c>
      <c r="U1182" s="1198">
        <f>VLOOKUP($D1182,'NI-San'!$B$1:$V$2048,16,FALSE)</f>
        <v>0</v>
      </c>
      <c r="V1182" s="1198">
        <f>VLOOKUP($D1182,'NI-San'!$B$1:$V$2048,17,FALSE)</f>
        <v>0</v>
      </c>
      <c r="W1182" s="1198">
        <f>VLOOKUP($D1182,'NI-San'!$B$1:$V$2048,18,FALSE)</f>
        <v>0</v>
      </c>
      <c r="X1182" s="1198">
        <f>VLOOKUP($D1182,'NI-San'!$B$1:$V$2048,19,FALSE)</f>
        <v>0</v>
      </c>
    </row>
    <row r="1183" spans="1:24" hidden="1">
      <c r="A1183" s="505"/>
      <c r="B1183" s="505"/>
      <c r="C1183" s="505"/>
      <c r="D1183" s="1198" t="s">
        <v>2895</v>
      </c>
      <c r="E1183" s="1199" t="s">
        <v>70</v>
      </c>
      <c r="F1183" s="1202"/>
      <c r="G1183" s="1202"/>
      <c r="H1183" s="1202" t="s">
        <v>2896</v>
      </c>
      <c r="I1183" s="1202" t="s">
        <v>53</v>
      </c>
      <c r="J1183" s="1202" t="s">
        <v>2886</v>
      </c>
      <c r="K1183" s="1202" t="s">
        <v>2886</v>
      </c>
      <c r="L1183" s="1202" t="s">
        <v>2887</v>
      </c>
      <c r="M1183" s="1202" t="s">
        <v>2888</v>
      </c>
      <c r="N1183" s="1203" t="s">
        <v>2897</v>
      </c>
      <c r="O1183" s="1203" t="s">
        <v>73</v>
      </c>
      <c r="P1183" s="1203" t="s">
        <v>73</v>
      </c>
      <c r="Q1183" s="1203" t="s">
        <v>73</v>
      </c>
      <c r="R1183" s="1203" t="s">
        <v>73</v>
      </c>
      <c r="S1183" s="1198">
        <f>VLOOKUP($D1183,'NI-San'!$B$1:$V$2048,12,FALSE)</f>
        <v>0</v>
      </c>
      <c r="T1183" s="1198">
        <f>VLOOKUP($D1183,'NI-San'!$B$1:$V$2048,13,FALSE)</f>
        <v>0</v>
      </c>
      <c r="U1183" s="1198">
        <f>VLOOKUP($D1183,'NI-San'!$B$1:$V$2048,16,FALSE)</f>
        <v>0</v>
      </c>
      <c r="V1183" s="1198">
        <f>VLOOKUP($D1183,'NI-San'!$B$1:$V$2048,17,FALSE)</f>
        <v>0</v>
      </c>
      <c r="W1183" s="1198">
        <f>VLOOKUP($D1183,'NI-San'!$B$1:$V$2048,18,FALSE)</f>
        <v>0</v>
      </c>
      <c r="X1183" s="1198">
        <f>VLOOKUP($D1183,'NI-San'!$B$1:$V$2048,19,FALSE)</f>
        <v>0</v>
      </c>
    </row>
    <row r="1184" spans="1:24" hidden="1">
      <c r="A1184" s="505"/>
      <c r="B1184" s="505"/>
      <c r="C1184" s="505"/>
      <c r="D1184" s="1198" t="s">
        <v>2898</v>
      </c>
      <c r="E1184" s="1199" t="s">
        <v>70</v>
      </c>
      <c r="F1184" s="1202"/>
      <c r="G1184" s="1202"/>
      <c r="H1184" s="1202" t="s">
        <v>2896</v>
      </c>
      <c r="I1184" s="1202" t="s">
        <v>53</v>
      </c>
      <c r="J1184" s="1202" t="s">
        <v>2886</v>
      </c>
      <c r="K1184" s="1202" t="s">
        <v>2886</v>
      </c>
      <c r="L1184" s="1202" t="s">
        <v>2887</v>
      </c>
      <c r="M1184" s="1202" t="s">
        <v>2888</v>
      </c>
      <c r="N1184" s="1203" t="s">
        <v>2899</v>
      </c>
      <c r="O1184" s="1203" t="s">
        <v>73</v>
      </c>
      <c r="P1184" s="1203" t="s">
        <v>73</v>
      </c>
      <c r="Q1184" s="1203" t="s">
        <v>73</v>
      </c>
      <c r="R1184" s="1203" t="s">
        <v>73</v>
      </c>
      <c r="S1184" s="1198">
        <f>VLOOKUP($D1184,'NI-San'!$B$1:$V$2048,12,FALSE)</f>
        <v>0</v>
      </c>
      <c r="T1184" s="1198">
        <f>VLOOKUP($D1184,'NI-San'!$B$1:$V$2048,13,FALSE)</f>
        <v>0</v>
      </c>
      <c r="U1184" s="1198">
        <f>VLOOKUP($D1184,'NI-San'!$B$1:$V$2048,16,FALSE)</f>
        <v>0</v>
      </c>
      <c r="V1184" s="1198">
        <f>VLOOKUP($D1184,'NI-San'!$B$1:$V$2048,17,FALSE)</f>
        <v>0</v>
      </c>
      <c r="W1184" s="1198">
        <f>VLOOKUP($D1184,'NI-San'!$B$1:$V$2048,18,FALSE)</f>
        <v>0</v>
      </c>
      <c r="X1184" s="1198">
        <f>VLOOKUP($D1184,'NI-San'!$B$1:$V$2048,19,FALSE)</f>
        <v>0</v>
      </c>
    </row>
    <row r="1185" spans="1:24" hidden="1">
      <c r="A1185" s="505"/>
      <c r="B1185" s="505"/>
      <c r="C1185" s="505"/>
      <c r="D1185" s="1198" t="s">
        <v>2900</v>
      </c>
      <c r="E1185" s="1199" t="s">
        <v>70</v>
      </c>
      <c r="F1185" s="1202"/>
      <c r="G1185" s="1202"/>
      <c r="H1185" s="1202" t="s">
        <v>2896</v>
      </c>
      <c r="I1185" s="1202" t="s">
        <v>53</v>
      </c>
      <c r="J1185" s="1202" t="s">
        <v>2886</v>
      </c>
      <c r="K1185" s="1202" t="s">
        <v>2886</v>
      </c>
      <c r="L1185" s="1202" t="s">
        <v>2887</v>
      </c>
      <c r="M1185" s="1202" t="s">
        <v>2888</v>
      </c>
      <c r="N1185" s="1203" t="s">
        <v>2901</v>
      </c>
      <c r="O1185" s="1203" t="s">
        <v>73</v>
      </c>
      <c r="P1185" s="1203" t="s">
        <v>73</v>
      </c>
      <c r="Q1185" s="1203" t="s">
        <v>73</v>
      </c>
      <c r="R1185" s="1203" t="s">
        <v>73</v>
      </c>
      <c r="S1185" s="1198">
        <f>VLOOKUP($D1185,'NI-San'!$B$1:$V$2048,12,FALSE)</f>
        <v>0</v>
      </c>
      <c r="T1185" s="1198">
        <f>VLOOKUP($D1185,'NI-San'!$B$1:$V$2048,13,FALSE)</f>
        <v>0</v>
      </c>
      <c r="U1185" s="1198">
        <f>VLOOKUP($D1185,'NI-San'!$B$1:$V$2048,16,FALSE)</f>
        <v>0</v>
      </c>
      <c r="V1185" s="1198">
        <f>VLOOKUP($D1185,'NI-San'!$B$1:$V$2048,17,FALSE)</f>
        <v>0</v>
      </c>
      <c r="W1185" s="1198">
        <f>VLOOKUP($D1185,'NI-San'!$B$1:$V$2048,18,FALSE)</f>
        <v>0</v>
      </c>
      <c r="X1185" s="1198">
        <f>VLOOKUP($D1185,'NI-San'!$B$1:$V$2048,19,FALSE)</f>
        <v>0</v>
      </c>
    </row>
    <row r="1186" spans="1:24" hidden="1">
      <c r="A1186" s="505"/>
      <c r="B1186" s="505"/>
      <c r="C1186" s="505"/>
      <c r="D1186" s="1198" t="s">
        <v>2902</v>
      </c>
      <c r="E1186" s="1199" t="s">
        <v>70</v>
      </c>
      <c r="F1186" s="1202"/>
      <c r="G1186" s="1202"/>
      <c r="H1186" s="1202" t="s">
        <v>2896</v>
      </c>
      <c r="I1186" s="1202" t="s">
        <v>53</v>
      </c>
      <c r="J1186" s="1202" t="s">
        <v>2886</v>
      </c>
      <c r="K1186" s="1202" t="s">
        <v>2886</v>
      </c>
      <c r="L1186" s="1202" t="s">
        <v>2887</v>
      </c>
      <c r="M1186" s="1202" t="s">
        <v>2888</v>
      </c>
      <c r="N1186" s="1203" t="s">
        <v>2903</v>
      </c>
      <c r="O1186" s="1203" t="s">
        <v>73</v>
      </c>
      <c r="P1186" s="1203" t="s">
        <v>73</v>
      </c>
      <c r="Q1186" s="1203" t="s">
        <v>73</v>
      </c>
      <c r="R1186" s="1203" t="s">
        <v>73</v>
      </c>
      <c r="S1186" s="1198">
        <f>VLOOKUP($D1186,'NI-San'!$B$1:$V$2048,12,FALSE)</f>
        <v>0</v>
      </c>
      <c r="T1186" s="1198">
        <f>VLOOKUP($D1186,'NI-San'!$B$1:$V$2048,13,FALSE)</f>
        <v>0</v>
      </c>
      <c r="U1186" s="1198">
        <f>VLOOKUP($D1186,'NI-San'!$B$1:$V$2048,16,FALSE)</f>
        <v>0</v>
      </c>
      <c r="V1186" s="1198">
        <f>VLOOKUP($D1186,'NI-San'!$B$1:$V$2048,17,FALSE)</f>
        <v>0</v>
      </c>
      <c r="W1186" s="1198">
        <f>VLOOKUP($D1186,'NI-San'!$B$1:$V$2048,18,FALSE)</f>
        <v>0</v>
      </c>
      <c r="X1186" s="1198">
        <f>VLOOKUP($D1186,'NI-San'!$B$1:$V$2048,19,FALSE)</f>
        <v>0</v>
      </c>
    </row>
    <row r="1187" spans="1:24" hidden="1">
      <c r="A1187" s="505"/>
      <c r="B1187" s="505"/>
      <c r="C1187" s="505"/>
      <c r="D1187" s="1198" t="s">
        <v>2904</v>
      </c>
      <c r="E1187" s="1199" t="s">
        <v>70</v>
      </c>
      <c r="F1187" s="1202" t="s">
        <v>157</v>
      </c>
      <c r="G1187" s="1202"/>
      <c r="H1187" s="1202" t="s">
        <v>1539</v>
      </c>
      <c r="I1187" s="1202" t="s">
        <v>53</v>
      </c>
      <c r="J1187" s="1202" t="s">
        <v>2886</v>
      </c>
      <c r="K1187" s="1202" t="s">
        <v>2886</v>
      </c>
      <c r="L1187" s="1202" t="s">
        <v>2887</v>
      </c>
      <c r="M1187" s="1202" t="s">
        <v>2888</v>
      </c>
      <c r="N1187" s="1203" t="s">
        <v>2905</v>
      </c>
      <c r="O1187" s="1203" t="s">
        <v>73</v>
      </c>
      <c r="P1187" s="1203" t="s">
        <v>73</v>
      </c>
      <c r="Q1187" s="1203" t="s">
        <v>73</v>
      </c>
      <c r="R1187" s="1203" t="s">
        <v>73</v>
      </c>
      <c r="S1187" s="1198">
        <f>VLOOKUP($D1187,'NI-San'!$B$1:$V$2048,12,FALSE)</f>
        <v>0</v>
      </c>
      <c r="T1187" s="1198">
        <f>VLOOKUP($D1187,'NI-San'!$B$1:$V$2048,13,FALSE)</f>
        <v>0</v>
      </c>
      <c r="U1187" s="1198">
        <f>VLOOKUP($D1187,'NI-San'!$B$1:$V$2048,16,FALSE)</f>
        <v>0</v>
      </c>
      <c r="V1187" s="1198">
        <f>VLOOKUP($D1187,'NI-San'!$B$1:$V$2048,17,FALSE)</f>
        <v>0</v>
      </c>
      <c r="W1187" s="1198">
        <f>VLOOKUP($D1187,'NI-San'!$B$1:$V$2048,18,FALSE)</f>
        <v>0</v>
      </c>
      <c r="X1187" s="1198">
        <f>VLOOKUP($D1187,'NI-San'!$B$1:$V$2048,19,FALSE)</f>
        <v>0</v>
      </c>
    </row>
    <row r="1188" spans="1:24" hidden="1">
      <c r="A1188" s="505"/>
      <c r="B1188" s="505"/>
      <c r="C1188" s="505"/>
      <c r="D1188" s="1198" t="s">
        <v>2906</v>
      </c>
      <c r="E1188" s="1199" t="s">
        <v>70</v>
      </c>
      <c r="F1188" s="1202"/>
      <c r="G1188" s="1202"/>
      <c r="H1188" s="1202"/>
      <c r="I1188" s="1202" t="s">
        <v>71</v>
      </c>
      <c r="J1188" s="1202"/>
      <c r="K1188" s="1202"/>
      <c r="L1188" s="1202"/>
      <c r="M1188" s="1202"/>
      <c r="N1188" s="1203" t="s">
        <v>2907</v>
      </c>
      <c r="O1188" s="1203" t="s">
        <v>73</v>
      </c>
      <c r="P1188" s="1203" t="s">
        <v>73</v>
      </c>
      <c r="Q1188" s="1203" t="s">
        <v>73</v>
      </c>
      <c r="R1188" s="1203" t="s">
        <v>73</v>
      </c>
      <c r="S1188" s="1198">
        <f>VLOOKUP($D1188,'NI-San'!$B$1:$V$2048,12,FALSE)</f>
        <v>0</v>
      </c>
      <c r="T1188" s="1198">
        <f>VLOOKUP($D1188,'NI-San'!$B$1:$V$2048,13,FALSE)</f>
        <v>0</v>
      </c>
      <c r="U1188" s="1198">
        <f>VLOOKUP($D1188,'NI-San'!$B$1:$V$2048,16,FALSE)</f>
        <v>0</v>
      </c>
      <c r="V1188" s="1198">
        <f>VLOOKUP($D1188,'NI-San'!$B$1:$V$2048,17,FALSE)</f>
        <v>0</v>
      </c>
      <c r="W1188" s="1198">
        <f>VLOOKUP($D1188,'NI-San'!$B$1:$V$2048,18,FALSE)</f>
        <v>0</v>
      </c>
      <c r="X1188" s="1198">
        <f>VLOOKUP($D1188,'NI-San'!$B$1:$V$2048,19,FALSE)</f>
        <v>0</v>
      </c>
    </row>
    <row r="1189" spans="1:24" hidden="1">
      <c r="A1189" s="505"/>
      <c r="B1189" s="505"/>
      <c r="C1189" s="505"/>
      <c r="D1189" s="1198" t="s">
        <v>2908</v>
      </c>
      <c r="E1189" s="1199" t="s">
        <v>70</v>
      </c>
      <c r="F1189" s="1202"/>
      <c r="G1189" s="1202"/>
      <c r="H1189" s="1202" t="s">
        <v>2909</v>
      </c>
      <c r="I1189" s="1202" t="s">
        <v>53</v>
      </c>
      <c r="J1189" s="1202" t="s">
        <v>2886</v>
      </c>
      <c r="K1189" s="1202" t="s">
        <v>2886</v>
      </c>
      <c r="L1189" s="1202" t="s">
        <v>2887</v>
      </c>
      <c r="M1189" s="1202" t="s">
        <v>2888</v>
      </c>
      <c r="N1189" s="1203" t="s">
        <v>2910</v>
      </c>
      <c r="O1189" s="1203" t="s">
        <v>73</v>
      </c>
      <c r="P1189" s="1203" t="s">
        <v>73</v>
      </c>
      <c r="Q1189" s="1203" t="s">
        <v>73</v>
      </c>
      <c r="R1189" s="1203" t="s">
        <v>73</v>
      </c>
      <c r="S1189" s="1198">
        <f>VLOOKUP($D1189,'NI-San'!$B$1:$V$2048,12,FALSE)</f>
        <v>0</v>
      </c>
      <c r="T1189" s="1198">
        <f>VLOOKUP($D1189,'NI-San'!$B$1:$V$2048,13,FALSE)</f>
        <v>0</v>
      </c>
      <c r="U1189" s="1198">
        <f>VLOOKUP($D1189,'NI-San'!$B$1:$V$2048,16,FALSE)</f>
        <v>0</v>
      </c>
      <c r="V1189" s="1198">
        <f>VLOOKUP($D1189,'NI-San'!$B$1:$V$2048,17,FALSE)</f>
        <v>0</v>
      </c>
      <c r="W1189" s="1198">
        <f>VLOOKUP($D1189,'NI-San'!$B$1:$V$2048,18,FALSE)</f>
        <v>0</v>
      </c>
      <c r="X1189" s="1198">
        <f>VLOOKUP($D1189,'NI-San'!$B$1:$V$2048,19,FALSE)</f>
        <v>0</v>
      </c>
    </row>
    <row r="1190" spans="1:24" hidden="1">
      <c r="A1190" s="505"/>
      <c r="B1190" s="505"/>
      <c r="C1190" s="505"/>
      <c r="D1190" s="1198" t="s">
        <v>2911</v>
      </c>
      <c r="E1190" s="1199" t="s">
        <v>70</v>
      </c>
      <c r="F1190" s="1202"/>
      <c r="G1190" s="1202"/>
      <c r="H1190" s="1202" t="s">
        <v>2912</v>
      </c>
      <c r="I1190" s="1202" t="s">
        <v>53</v>
      </c>
      <c r="J1190" s="1202" t="s">
        <v>2886</v>
      </c>
      <c r="K1190" s="1202" t="s">
        <v>2886</v>
      </c>
      <c r="L1190" s="1202" t="s">
        <v>2887</v>
      </c>
      <c r="M1190" s="1202" t="s">
        <v>2888</v>
      </c>
      <c r="N1190" s="1203" t="s">
        <v>2913</v>
      </c>
      <c r="O1190" s="1203" t="s">
        <v>73</v>
      </c>
      <c r="P1190" s="1203" t="s">
        <v>73</v>
      </c>
      <c r="Q1190" s="1203" t="s">
        <v>73</v>
      </c>
      <c r="R1190" s="1203" t="s">
        <v>73</v>
      </c>
      <c r="S1190" s="1198">
        <f>VLOOKUP($D1190,'NI-San'!$B$1:$V$2048,12,FALSE)</f>
        <v>0</v>
      </c>
      <c r="T1190" s="1198">
        <f>VLOOKUP($D1190,'NI-San'!$B$1:$V$2048,13,FALSE)</f>
        <v>0</v>
      </c>
      <c r="U1190" s="1198">
        <f>VLOOKUP($D1190,'NI-San'!$B$1:$V$2048,16,FALSE)</f>
        <v>0</v>
      </c>
      <c r="V1190" s="1198">
        <f>VLOOKUP($D1190,'NI-San'!$B$1:$V$2048,17,FALSE)</f>
        <v>0</v>
      </c>
      <c r="W1190" s="1198">
        <f>VLOOKUP($D1190,'NI-San'!$B$1:$V$2048,18,FALSE)</f>
        <v>0</v>
      </c>
      <c r="X1190" s="1198">
        <f>VLOOKUP($D1190,'NI-San'!$B$1:$V$2048,19,FALSE)</f>
        <v>0</v>
      </c>
    </row>
    <row r="1191" spans="1:24" hidden="1">
      <c r="A1191" s="505"/>
      <c r="B1191" s="505"/>
      <c r="C1191" s="505"/>
      <c r="D1191" s="1198" t="s">
        <v>2914</v>
      </c>
      <c r="E1191" s="1199" t="s">
        <v>70</v>
      </c>
      <c r="F1191" s="1202"/>
      <c r="G1191" s="1202"/>
      <c r="H1191" s="1202"/>
      <c r="I1191" s="1202" t="s">
        <v>71</v>
      </c>
      <c r="J1191" s="1202"/>
      <c r="K1191" s="1202"/>
      <c r="L1191" s="1202"/>
      <c r="M1191" s="1202"/>
      <c r="N1191" s="1203" t="s">
        <v>2915</v>
      </c>
      <c r="O1191" s="1203" t="s">
        <v>73</v>
      </c>
      <c r="P1191" s="1203" t="s">
        <v>73</v>
      </c>
      <c r="Q1191" s="1203" t="s">
        <v>73</v>
      </c>
      <c r="R1191" s="1203" t="s">
        <v>73</v>
      </c>
      <c r="S1191" s="1198">
        <f>VLOOKUP($D1191,'NI-San'!$B$1:$V$2048,12,FALSE)</f>
        <v>0</v>
      </c>
      <c r="T1191" s="1198">
        <f>VLOOKUP($D1191,'NI-San'!$B$1:$V$2048,13,FALSE)</f>
        <v>0</v>
      </c>
      <c r="U1191" s="1198">
        <f>VLOOKUP($D1191,'NI-San'!$B$1:$V$2048,16,FALSE)</f>
        <v>0</v>
      </c>
      <c r="V1191" s="1198">
        <f>VLOOKUP($D1191,'NI-San'!$B$1:$V$2048,17,FALSE)</f>
        <v>0</v>
      </c>
      <c r="W1191" s="1198">
        <f>VLOOKUP($D1191,'NI-San'!$B$1:$V$2048,18,FALSE)</f>
        <v>0</v>
      </c>
      <c r="X1191" s="1198">
        <f>VLOOKUP($D1191,'NI-San'!$B$1:$V$2048,19,FALSE)</f>
        <v>0</v>
      </c>
    </row>
    <row r="1192" spans="1:24" hidden="1">
      <c r="A1192" s="505"/>
      <c r="B1192" s="505"/>
      <c r="C1192" s="505"/>
      <c r="D1192" s="1198" t="s">
        <v>2916</v>
      </c>
      <c r="E1192" s="1199" t="s">
        <v>70</v>
      </c>
      <c r="F1192" s="1202"/>
      <c r="G1192" s="1202"/>
      <c r="H1192" s="1202"/>
      <c r="I1192" s="1202" t="s">
        <v>71</v>
      </c>
      <c r="J1192" s="1202"/>
      <c r="K1192" s="1202"/>
      <c r="L1192" s="1202"/>
      <c r="M1192" s="1202"/>
      <c r="N1192" s="1203" t="s">
        <v>2917</v>
      </c>
      <c r="O1192" s="1203" t="s">
        <v>73</v>
      </c>
      <c r="P1192" s="1203" t="s">
        <v>73</v>
      </c>
      <c r="Q1192" s="1203" t="s">
        <v>73</v>
      </c>
      <c r="R1192" s="1203" t="s">
        <v>73</v>
      </c>
      <c r="S1192" s="1198">
        <f>VLOOKUP($D1192,'NI-San'!$B$1:$V$2048,12,FALSE)</f>
        <v>0</v>
      </c>
      <c r="T1192" s="1198">
        <f>VLOOKUP($D1192,'NI-San'!$B$1:$V$2048,13,FALSE)</f>
        <v>0</v>
      </c>
      <c r="U1192" s="1198">
        <f>VLOOKUP($D1192,'NI-San'!$B$1:$V$2048,16,FALSE)</f>
        <v>0</v>
      </c>
      <c r="V1192" s="1198">
        <f>VLOOKUP($D1192,'NI-San'!$B$1:$V$2048,17,FALSE)</f>
        <v>0</v>
      </c>
      <c r="W1192" s="1198">
        <f>VLOOKUP($D1192,'NI-San'!$B$1:$V$2048,18,FALSE)</f>
        <v>0</v>
      </c>
      <c r="X1192" s="1198">
        <f>VLOOKUP($D1192,'NI-San'!$B$1:$V$2048,19,FALSE)</f>
        <v>0</v>
      </c>
    </row>
    <row r="1193" spans="1:24" hidden="1">
      <c r="A1193" s="505"/>
      <c r="B1193" s="505"/>
      <c r="C1193" s="505"/>
      <c r="D1193" s="1198" t="s">
        <v>2918</v>
      </c>
      <c r="E1193" s="1199" t="s">
        <v>70</v>
      </c>
      <c r="F1193" s="1202"/>
      <c r="G1193" s="1202"/>
      <c r="H1193" s="1202" t="s">
        <v>2919</v>
      </c>
      <c r="I1193" s="1202" t="s">
        <v>53</v>
      </c>
      <c r="J1193" s="1202" t="s">
        <v>444</v>
      </c>
      <c r="K1193" s="1202" t="s">
        <v>444</v>
      </c>
      <c r="L1193" s="1202" t="s">
        <v>448</v>
      </c>
      <c r="M1193" s="1202" t="s">
        <v>2920</v>
      </c>
      <c r="N1193" s="1203" t="s">
        <v>2921</v>
      </c>
      <c r="O1193" s="1203" t="s">
        <v>73</v>
      </c>
      <c r="P1193" s="1203" t="s">
        <v>73</v>
      </c>
      <c r="Q1193" s="1203" t="s">
        <v>73</v>
      </c>
      <c r="R1193" s="1203" t="s">
        <v>73</v>
      </c>
      <c r="S1193" s="1198">
        <f>VLOOKUP($D1193,'NI-San'!$B$1:$V$2048,12,FALSE)</f>
        <v>0</v>
      </c>
      <c r="T1193" s="1198">
        <f>VLOOKUP($D1193,'NI-San'!$B$1:$V$2048,13,FALSE)</f>
        <v>0</v>
      </c>
      <c r="U1193" s="1198">
        <f>VLOOKUP($D1193,'NI-San'!$B$1:$V$2048,16,FALSE)</f>
        <v>0</v>
      </c>
      <c r="V1193" s="1198">
        <f>VLOOKUP($D1193,'NI-San'!$B$1:$V$2048,17,FALSE)</f>
        <v>0</v>
      </c>
      <c r="W1193" s="1198">
        <f>VLOOKUP($D1193,'NI-San'!$B$1:$V$2048,18,FALSE)</f>
        <v>0</v>
      </c>
      <c r="X1193" s="1198">
        <f>VLOOKUP($D1193,'NI-San'!$B$1:$V$2048,19,FALSE)</f>
        <v>0</v>
      </c>
    </row>
    <row r="1194" spans="1:24" hidden="1">
      <c r="A1194" s="505"/>
      <c r="B1194" s="505"/>
      <c r="C1194" s="505"/>
      <c r="D1194" s="1198" t="s">
        <v>2922</v>
      </c>
      <c r="E1194" s="1199" t="s">
        <v>70</v>
      </c>
      <c r="F1194" s="1202"/>
      <c r="G1194" s="1202"/>
      <c r="H1194" s="1202" t="s">
        <v>2919</v>
      </c>
      <c r="I1194" s="1202" t="s">
        <v>53</v>
      </c>
      <c r="J1194" s="1202" t="s">
        <v>444</v>
      </c>
      <c r="K1194" s="1202" t="s">
        <v>444</v>
      </c>
      <c r="L1194" s="1202" t="s">
        <v>448</v>
      </c>
      <c r="M1194" s="1202" t="s">
        <v>2920</v>
      </c>
      <c r="N1194" s="1203" t="s">
        <v>2923</v>
      </c>
      <c r="O1194" s="1203" t="s">
        <v>73</v>
      </c>
      <c r="P1194" s="1203" t="s">
        <v>73</v>
      </c>
      <c r="Q1194" s="1203" t="s">
        <v>73</v>
      </c>
      <c r="R1194" s="1203" t="s">
        <v>73</v>
      </c>
      <c r="S1194" s="1198">
        <f>VLOOKUP($D1194,'NI-San'!$B$1:$V$2048,12,FALSE)</f>
        <v>0</v>
      </c>
      <c r="T1194" s="1198">
        <f>VLOOKUP($D1194,'NI-San'!$B$1:$V$2048,13,FALSE)</f>
        <v>0</v>
      </c>
      <c r="U1194" s="1198">
        <f>VLOOKUP($D1194,'NI-San'!$B$1:$V$2048,16,FALSE)</f>
        <v>0</v>
      </c>
      <c r="V1194" s="1198">
        <f>VLOOKUP($D1194,'NI-San'!$B$1:$V$2048,17,FALSE)</f>
        <v>0</v>
      </c>
      <c r="W1194" s="1198">
        <f>VLOOKUP($D1194,'NI-San'!$B$1:$V$2048,18,FALSE)</f>
        <v>0</v>
      </c>
      <c r="X1194" s="1198">
        <f>VLOOKUP($D1194,'NI-San'!$B$1:$V$2048,19,FALSE)</f>
        <v>0</v>
      </c>
    </row>
    <row r="1195" spans="1:24" hidden="1">
      <c r="A1195" s="505"/>
      <c r="B1195" s="505"/>
      <c r="C1195" s="505"/>
      <c r="D1195" s="1198" t="s">
        <v>2924</v>
      </c>
      <c r="E1195" s="1199" t="s">
        <v>70</v>
      </c>
      <c r="F1195" s="1202"/>
      <c r="G1195" s="1202"/>
      <c r="H1195" s="1202" t="s">
        <v>2919</v>
      </c>
      <c r="I1195" s="1202" t="s">
        <v>53</v>
      </c>
      <c r="J1195" s="1202" t="s">
        <v>444</v>
      </c>
      <c r="K1195" s="1202" t="s">
        <v>444</v>
      </c>
      <c r="L1195" s="1202" t="s">
        <v>448</v>
      </c>
      <c r="M1195" s="1202" t="s">
        <v>2920</v>
      </c>
      <c r="N1195" s="1203" t="s">
        <v>2925</v>
      </c>
      <c r="O1195" s="1203" t="s">
        <v>73</v>
      </c>
      <c r="P1195" s="1203" t="s">
        <v>73</v>
      </c>
      <c r="Q1195" s="1203" t="s">
        <v>73</v>
      </c>
      <c r="R1195" s="1203" t="s">
        <v>73</v>
      </c>
      <c r="S1195" s="1198">
        <f>VLOOKUP($D1195,'NI-San'!$B$1:$V$2048,12,FALSE)</f>
        <v>0</v>
      </c>
      <c r="T1195" s="1198">
        <f>VLOOKUP($D1195,'NI-San'!$B$1:$V$2048,13,FALSE)</f>
        <v>0</v>
      </c>
      <c r="U1195" s="1198">
        <f>VLOOKUP($D1195,'NI-San'!$B$1:$V$2048,16,FALSE)</f>
        <v>0</v>
      </c>
      <c r="V1195" s="1198">
        <f>VLOOKUP($D1195,'NI-San'!$B$1:$V$2048,17,FALSE)</f>
        <v>0</v>
      </c>
      <c r="W1195" s="1198">
        <f>VLOOKUP($D1195,'NI-San'!$B$1:$V$2048,18,FALSE)</f>
        <v>0</v>
      </c>
      <c r="X1195" s="1198">
        <f>VLOOKUP($D1195,'NI-San'!$B$1:$V$2048,19,FALSE)</f>
        <v>0</v>
      </c>
    </row>
    <row r="1196" spans="1:24" hidden="1">
      <c r="A1196" s="505"/>
      <c r="B1196" s="505"/>
      <c r="C1196" s="505"/>
      <c r="D1196" s="1198" t="s">
        <v>2926</v>
      </c>
      <c r="E1196" s="1199" t="s">
        <v>70</v>
      </c>
      <c r="F1196" s="1202"/>
      <c r="G1196" s="1202"/>
      <c r="H1196" s="1202"/>
      <c r="I1196" s="1202" t="s">
        <v>71</v>
      </c>
      <c r="J1196" s="1202"/>
      <c r="K1196" s="1202"/>
      <c r="L1196" s="1202"/>
      <c r="M1196" s="1202"/>
      <c r="N1196" s="1203" t="s">
        <v>2927</v>
      </c>
      <c r="O1196" s="1203" t="s">
        <v>73</v>
      </c>
      <c r="P1196" s="1203" t="s">
        <v>73</v>
      </c>
      <c r="Q1196" s="1203" t="s">
        <v>73</v>
      </c>
      <c r="R1196" s="1203" t="s">
        <v>73</v>
      </c>
      <c r="S1196" s="1198">
        <f>VLOOKUP($D1196,'NI-San'!$B$1:$V$2048,12,FALSE)</f>
        <v>0</v>
      </c>
      <c r="T1196" s="1198">
        <f>VLOOKUP($D1196,'NI-San'!$B$1:$V$2048,13,FALSE)</f>
        <v>0</v>
      </c>
      <c r="U1196" s="1198">
        <f>VLOOKUP($D1196,'NI-San'!$B$1:$V$2048,16,FALSE)</f>
        <v>0</v>
      </c>
      <c r="V1196" s="1198">
        <f>VLOOKUP($D1196,'NI-San'!$B$1:$V$2048,17,FALSE)</f>
        <v>0</v>
      </c>
      <c r="W1196" s="1198">
        <f>VLOOKUP($D1196,'NI-San'!$B$1:$V$2048,18,FALSE)</f>
        <v>0</v>
      </c>
      <c r="X1196" s="1198">
        <f>VLOOKUP($D1196,'NI-San'!$B$1:$V$2048,19,FALSE)</f>
        <v>0</v>
      </c>
    </row>
    <row r="1197" spans="1:24" hidden="1">
      <c r="A1197" s="505"/>
      <c r="B1197" s="505"/>
      <c r="C1197" s="505"/>
      <c r="D1197" s="1198" t="s">
        <v>2928</v>
      </c>
      <c r="E1197" s="1199" t="s">
        <v>70</v>
      </c>
      <c r="F1197" s="1202"/>
      <c r="G1197" s="1202"/>
      <c r="H1197" s="1202" t="s">
        <v>2929</v>
      </c>
      <c r="I1197" s="1202" t="s">
        <v>53</v>
      </c>
      <c r="J1197" s="1202" t="s">
        <v>958</v>
      </c>
      <c r="K1197" s="1202" t="s">
        <v>958</v>
      </c>
      <c r="L1197" s="1202" t="s">
        <v>1045</v>
      </c>
      <c r="M1197" s="1202" t="s">
        <v>2930</v>
      </c>
      <c r="N1197" s="1203" t="s">
        <v>2921</v>
      </c>
      <c r="O1197" s="1203" t="s">
        <v>73</v>
      </c>
      <c r="P1197" s="1203" t="s">
        <v>73</v>
      </c>
      <c r="Q1197" s="1203" t="s">
        <v>73</v>
      </c>
      <c r="R1197" s="1203" t="s">
        <v>73</v>
      </c>
      <c r="S1197" s="1198">
        <f>VLOOKUP($D1197,'NI-San'!$B$1:$V$2048,12,FALSE)</f>
        <v>0</v>
      </c>
      <c r="T1197" s="1198">
        <f>VLOOKUP($D1197,'NI-San'!$B$1:$V$2048,13,FALSE)</f>
        <v>0</v>
      </c>
      <c r="U1197" s="1198">
        <f>VLOOKUP($D1197,'NI-San'!$B$1:$V$2048,16,FALSE)</f>
        <v>0</v>
      </c>
      <c r="V1197" s="1198">
        <f>VLOOKUP($D1197,'NI-San'!$B$1:$V$2048,17,FALSE)</f>
        <v>0</v>
      </c>
      <c r="W1197" s="1198">
        <f>VLOOKUP($D1197,'NI-San'!$B$1:$V$2048,18,FALSE)</f>
        <v>0</v>
      </c>
      <c r="X1197" s="1198">
        <f>VLOOKUP($D1197,'NI-San'!$B$1:$V$2048,19,FALSE)</f>
        <v>0</v>
      </c>
    </row>
    <row r="1198" spans="1:24" hidden="1">
      <c r="A1198" s="505"/>
      <c r="B1198" s="505"/>
      <c r="C1198" s="505"/>
      <c r="D1198" s="1198" t="s">
        <v>2931</v>
      </c>
      <c r="E1198" s="1199" t="s">
        <v>70</v>
      </c>
      <c r="F1198" s="1202"/>
      <c r="G1198" s="1202"/>
      <c r="H1198" s="1202" t="s">
        <v>2929</v>
      </c>
      <c r="I1198" s="1202" t="s">
        <v>53</v>
      </c>
      <c r="J1198" s="1202" t="s">
        <v>958</v>
      </c>
      <c r="K1198" s="1202" t="s">
        <v>958</v>
      </c>
      <c r="L1198" s="1202" t="s">
        <v>1045</v>
      </c>
      <c r="M1198" s="1202" t="s">
        <v>2930</v>
      </c>
      <c r="N1198" s="1203" t="s">
        <v>2923</v>
      </c>
      <c r="O1198" s="1203" t="s">
        <v>73</v>
      </c>
      <c r="P1198" s="1203" t="s">
        <v>73</v>
      </c>
      <c r="Q1198" s="1203" t="s">
        <v>73</v>
      </c>
      <c r="R1198" s="1203" t="s">
        <v>73</v>
      </c>
      <c r="S1198" s="1198">
        <f>VLOOKUP($D1198,'NI-San'!$B$1:$V$2048,12,FALSE)</f>
        <v>0</v>
      </c>
      <c r="T1198" s="1198">
        <f>VLOOKUP($D1198,'NI-San'!$B$1:$V$2048,13,FALSE)</f>
        <v>0</v>
      </c>
      <c r="U1198" s="1198">
        <f>VLOOKUP($D1198,'NI-San'!$B$1:$V$2048,16,FALSE)</f>
        <v>0</v>
      </c>
      <c r="V1198" s="1198">
        <f>VLOOKUP($D1198,'NI-San'!$B$1:$V$2048,17,FALSE)</f>
        <v>0</v>
      </c>
      <c r="W1198" s="1198">
        <f>VLOOKUP($D1198,'NI-San'!$B$1:$V$2048,18,FALSE)</f>
        <v>0</v>
      </c>
      <c r="X1198" s="1198">
        <f>VLOOKUP($D1198,'NI-San'!$B$1:$V$2048,19,FALSE)</f>
        <v>0</v>
      </c>
    </row>
    <row r="1199" spans="1:24" hidden="1">
      <c r="A1199" s="505"/>
      <c r="B1199" s="505"/>
      <c r="C1199" s="505"/>
      <c r="D1199" s="1198" t="s">
        <v>2932</v>
      </c>
      <c r="E1199" s="1199" t="s">
        <v>70</v>
      </c>
      <c r="F1199" s="1202"/>
      <c r="G1199" s="1202"/>
      <c r="H1199" s="1202" t="s">
        <v>2929</v>
      </c>
      <c r="I1199" s="1202" t="s">
        <v>53</v>
      </c>
      <c r="J1199" s="1202" t="s">
        <v>958</v>
      </c>
      <c r="K1199" s="1202" t="s">
        <v>958</v>
      </c>
      <c r="L1199" s="1202" t="s">
        <v>1045</v>
      </c>
      <c r="M1199" s="1202" t="s">
        <v>2930</v>
      </c>
      <c r="N1199" s="1203" t="s">
        <v>2925</v>
      </c>
      <c r="O1199" s="1203" t="s">
        <v>73</v>
      </c>
      <c r="P1199" s="1203" t="s">
        <v>73</v>
      </c>
      <c r="Q1199" s="1203" t="s">
        <v>73</v>
      </c>
      <c r="R1199" s="1203" t="s">
        <v>73</v>
      </c>
      <c r="S1199" s="1198">
        <f>VLOOKUP($D1199,'NI-San'!$B$1:$V$2048,12,FALSE)</f>
        <v>0</v>
      </c>
      <c r="T1199" s="1198">
        <f>VLOOKUP($D1199,'NI-San'!$B$1:$V$2048,13,FALSE)</f>
        <v>0</v>
      </c>
      <c r="U1199" s="1198">
        <f>VLOOKUP($D1199,'NI-San'!$B$1:$V$2048,16,FALSE)</f>
        <v>0</v>
      </c>
      <c r="V1199" s="1198">
        <f>VLOOKUP($D1199,'NI-San'!$B$1:$V$2048,17,FALSE)</f>
        <v>0</v>
      </c>
      <c r="W1199" s="1198">
        <f>VLOOKUP($D1199,'NI-San'!$B$1:$V$2048,18,FALSE)</f>
        <v>0</v>
      </c>
      <c r="X1199" s="1198">
        <f>VLOOKUP($D1199,'NI-San'!$B$1:$V$2048,19,FALSE)</f>
        <v>0</v>
      </c>
    </row>
    <row r="1200" spans="1:24" hidden="1">
      <c r="A1200" s="505"/>
      <c r="B1200" s="505"/>
      <c r="C1200" s="505"/>
      <c r="D1200" s="1198" t="s">
        <v>2933</v>
      </c>
      <c r="E1200" s="1199" t="s">
        <v>70</v>
      </c>
      <c r="F1200" s="1202"/>
      <c r="G1200" s="1202"/>
      <c r="H1200" s="1202"/>
      <c r="I1200" s="1202" t="s">
        <v>71</v>
      </c>
      <c r="J1200" s="1202"/>
      <c r="K1200" s="1202"/>
      <c r="L1200" s="1202"/>
      <c r="M1200" s="1202"/>
      <c r="N1200" s="1203" t="s">
        <v>2934</v>
      </c>
      <c r="O1200" s="1203" t="s">
        <v>73</v>
      </c>
      <c r="P1200" s="1203" t="s">
        <v>73</v>
      </c>
      <c r="Q1200" s="1203" t="s">
        <v>73</v>
      </c>
      <c r="R1200" s="1203" t="s">
        <v>73</v>
      </c>
      <c r="S1200" s="1198">
        <f>VLOOKUP($D1200,'NI-San'!$B$1:$V$2048,12,FALSE)</f>
        <v>1911</v>
      </c>
      <c r="T1200" s="1198">
        <f>VLOOKUP($D1200,'NI-San'!$B$1:$V$2048,13,FALSE)</f>
        <v>626</v>
      </c>
      <c r="U1200" s="1198">
        <f>VLOOKUP($D1200,'NI-San'!$B$1:$V$2048,16,FALSE)</f>
        <v>0</v>
      </c>
      <c r="V1200" s="1198">
        <f>VLOOKUP($D1200,'NI-San'!$B$1:$V$2048,17,FALSE)</f>
        <v>0</v>
      </c>
      <c r="W1200" s="1198">
        <f>VLOOKUP($D1200,'NI-San'!$B$1:$V$2048,18,FALSE)</f>
        <v>0</v>
      </c>
      <c r="X1200" s="1198">
        <f>VLOOKUP($D1200,'NI-San'!$B$1:$V$2048,19,FALSE)</f>
        <v>0</v>
      </c>
    </row>
    <row r="1201" spans="1:24" hidden="1">
      <c r="A1201" s="505"/>
      <c r="B1201" s="505"/>
      <c r="C1201" s="505"/>
      <c r="D1201" s="1198" t="s">
        <v>2935</v>
      </c>
      <c r="E1201" s="1199" t="s">
        <v>70</v>
      </c>
      <c r="F1201" s="1202"/>
      <c r="G1201" s="1202"/>
      <c r="H1201" s="1202"/>
      <c r="I1201" s="1202" t="s">
        <v>71</v>
      </c>
      <c r="J1201" s="1202"/>
      <c r="K1201" s="1202"/>
      <c r="L1201" s="1202"/>
      <c r="M1201" s="1202"/>
      <c r="N1201" s="1203" t="s">
        <v>2936</v>
      </c>
      <c r="O1201" s="1203" t="s">
        <v>73</v>
      </c>
      <c r="P1201" s="1203" t="s">
        <v>73</v>
      </c>
      <c r="Q1201" s="1203" t="s">
        <v>73</v>
      </c>
      <c r="R1201" s="1203" t="s">
        <v>73</v>
      </c>
      <c r="S1201" s="1198">
        <f>VLOOKUP($D1201,'NI-San'!$B$1:$V$2048,12,FALSE)</f>
        <v>2302</v>
      </c>
      <c r="T1201" s="1198">
        <f>VLOOKUP($D1201,'NI-San'!$B$1:$V$2048,13,FALSE)</f>
        <v>1183</v>
      </c>
      <c r="U1201" s="1198">
        <f>VLOOKUP($D1201,'NI-San'!$B$1:$V$2048,16,FALSE)</f>
        <v>0</v>
      </c>
      <c r="V1201" s="1198">
        <f>VLOOKUP($D1201,'NI-San'!$B$1:$V$2048,17,FALSE)</f>
        <v>0</v>
      </c>
      <c r="W1201" s="1198">
        <f>VLOOKUP($D1201,'NI-San'!$B$1:$V$2048,18,FALSE)</f>
        <v>0</v>
      </c>
      <c r="X1201" s="1198">
        <f>VLOOKUP($D1201,'NI-San'!$B$1:$V$2048,19,FALSE)</f>
        <v>0</v>
      </c>
    </row>
    <row r="1202" spans="1:24" hidden="1">
      <c r="A1202" s="505"/>
      <c r="B1202" s="505"/>
      <c r="C1202" s="505"/>
      <c r="D1202" s="1198" t="s">
        <v>2937</v>
      </c>
      <c r="E1202" s="1199" t="s">
        <v>70</v>
      </c>
      <c r="F1202" s="1202"/>
      <c r="G1202" s="1202"/>
      <c r="H1202" s="1202" t="s">
        <v>2938</v>
      </c>
      <c r="I1202" s="1202" t="s">
        <v>53</v>
      </c>
      <c r="J1202" s="1202" t="s">
        <v>2845</v>
      </c>
      <c r="K1202" s="1202" t="s">
        <v>2845</v>
      </c>
      <c r="L1202" s="1202" t="s">
        <v>2846</v>
      </c>
      <c r="M1202" s="1202" t="s">
        <v>2939</v>
      </c>
      <c r="N1202" s="1203" t="s">
        <v>2940</v>
      </c>
      <c r="O1202" s="1203" t="s">
        <v>73</v>
      </c>
      <c r="P1202" s="1203" t="s">
        <v>73</v>
      </c>
      <c r="Q1202" s="1203" t="s">
        <v>73</v>
      </c>
      <c r="R1202" s="1203" t="s">
        <v>73</v>
      </c>
      <c r="S1202" s="1198">
        <f>VLOOKUP($D1202,'NI-San'!$B$1:$V$2048,12,FALSE)</f>
        <v>0</v>
      </c>
      <c r="T1202" s="1198">
        <f>VLOOKUP($D1202,'NI-San'!$B$1:$V$2048,13,FALSE)</f>
        <v>0</v>
      </c>
      <c r="U1202" s="1198">
        <f>VLOOKUP($D1202,'NI-San'!$B$1:$V$2048,16,FALSE)</f>
        <v>0</v>
      </c>
      <c r="V1202" s="1198">
        <f>VLOOKUP($D1202,'NI-San'!$B$1:$V$2048,17,FALSE)</f>
        <v>0</v>
      </c>
      <c r="W1202" s="1198">
        <f>VLOOKUP($D1202,'NI-San'!$B$1:$V$2048,18,FALSE)</f>
        <v>0</v>
      </c>
      <c r="X1202" s="1198">
        <f>VLOOKUP($D1202,'NI-San'!$B$1:$V$2048,19,FALSE)</f>
        <v>0</v>
      </c>
    </row>
    <row r="1203" spans="1:24" hidden="1">
      <c r="A1203" s="505"/>
      <c r="B1203" s="505"/>
      <c r="C1203" s="505"/>
      <c r="D1203" s="1198" t="s">
        <v>2941</v>
      </c>
      <c r="E1203" s="1199" t="s">
        <v>70</v>
      </c>
      <c r="F1203" s="1202" t="s">
        <v>157</v>
      </c>
      <c r="G1203" s="1202"/>
      <c r="H1203" s="1202" t="s">
        <v>2942</v>
      </c>
      <c r="I1203" s="1202" t="s">
        <v>53</v>
      </c>
      <c r="J1203" s="1202" t="s">
        <v>2845</v>
      </c>
      <c r="K1203" s="1202" t="s">
        <v>2845</v>
      </c>
      <c r="L1203" s="1202" t="s">
        <v>2846</v>
      </c>
      <c r="M1203" s="1202" t="s">
        <v>2939</v>
      </c>
      <c r="N1203" s="1203" t="s">
        <v>2943</v>
      </c>
      <c r="O1203" s="1203" t="s">
        <v>73</v>
      </c>
      <c r="P1203" s="1203" t="s">
        <v>73</v>
      </c>
      <c r="Q1203" s="1203" t="s">
        <v>73</v>
      </c>
      <c r="R1203" s="1203" t="s">
        <v>73</v>
      </c>
      <c r="S1203" s="1198">
        <f>VLOOKUP($D1203,'NI-San'!$B$1:$V$2048,12,FALSE)</f>
        <v>0</v>
      </c>
      <c r="T1203" s="1198">
        <f>VLOOKUP($D1203,'NI-San'!$B$1:$V$2048,13,FALSE)</f>
        <v>0</v>
      </c>
      <c r="U1203" s="1198">
        <f>VLOOKUP($D1203,'NI-San'!$B$1:$V$2048,16,FALSE)</f>
        <v>0</v>
      </c>
      <c r="V1203" s="1198">
        <f>VLOOKUP($D1203,'NI-San'!$B$1:$V$2048,17,FALSE)</f>
        <v>0</v>
      </c>
      <c r="W1203" s="1198">
        <f>VLOOKUP($D1203,'NI-San'!$B$1:$V$2048,18,FALSE)</f>
        <v>0</v>
      </c>
      <c r="X1203" s="1198">
        <f>VLOOKUP($D1203,'NI-San'!$B$1:$V$2048,19,FALSE)</f>
        <v>0</v>
      </c>
    </row>
    <row r="1204" spans="1:24" hidden="1">
      <c r="A1204" s="505"/>
      <c r="B1204" s="505"/>
      <c r="C1204" s="505"/>
      <c r="D1204" s="1198" t="s">
        <v>2944</v>
      </c>
      <c r="E1204" s="1199" t="s">
        <v>70</v>
      </c>
      <c r="F1204" s="1202"/>
      <c r="G1204" s="1202"/>
      <c r="H1204" s="1202" t="s">
        <v>2938</v>
      </c>
      <c r="I1204" s="1202" t="s">
        <v>53</v>
      </c>
      <c r="J1204" s="1202" t="s">
        <v>2845</v>
      </c>
      <c r="K1204" s="1202" t="s">
        <v>2845</v>
      </c>
      <c r="L1204" s="1202" t="s">
        <v>2846</v>
      </c>
      <c r="M1204" s="1202" t="s">
        <v>2939</v>
      </c>
      <c r="N1204" s="1203" t="s">
        <v>2945</v>
      </c>
      <c r="O1204" s="1203" t="s">
        <v>73</v>
      </c>
      <c r="P1204" s="1203" t="s">
        <v>73</v>
      </c>
      <c r="Q1204" s="1203" t="s">
        <v>73</v>
      </c>
      <c r="R1204" s="1203" t="s">
        <v>73</v>
      </c>
      <c r="S1204" s="1198">
        <f>VLOOKUP($D1204,'NI-San'!$B$1:$V$2048,12,FALSE)</f>
        <v>0</v>
      </c>
      <c r="T1204" s="1198">
        <f>VLOOKUP($D1204,'NI-San'!$B$1:$V$2048,13,FALSE)</f>
        <v>0</v>
      </c>
      <c r="U1204" s="1198">
        <f>VLOOKUP($D1204,'NI-San'!$B$1:$V$2048,16,FALSE)</f>
        <v>0</v>
      </c>
      <c r="V1204" s="1198">
        <f>VLOOKUP($D1204,'NI-San'!$B$1:$V$2048,17,FALSE)</f>
        <v>0</v>
      </c>
      <c r="W1204" s="1198">
        <f>VLOOKUP($D1204,'NI-San'!$B$1:$V$2048,18,FALSE)</f>
        <v>0</v>
      </c>
      <c r="X1204" s="1198">
        <f>VLOOKUP($D1204,'NI-San'!$B$1:$V$2048,19,FALSE)</f>
        <v>0</v>
      </c>
    </row>
    <row r="1205" spans="1:24" hidden="1">
      <c r="A1205" s="505"/>
      <c r="B1205" s="505"/>
      <c r="C1205" s="505"/>
      <c r="D1205" s="1198" t="s">
        <v>2946</v>
      </c>
      <c r="E1205" s="1199" t="s">
        <v>70</v>
      </c>
      <c r="F1205" s="1202"/>
      <c r="G1205" s="1202"/>
      <c r="H1205" s="1202" t="s">
        <v>2947</v>
      </c>
      <c r="I1205" s="1202" t="s">
        <v>53</v>
      </c>
      <c r="J1205" s="1202" t="s">
        <v>2845</v>
      </c>
      <c r="K1205" s="1202" t="s">
        <v>2845</v>
      </c>
      <c r="L1205" s="1202" t="s">
        <v>2846</v>
      </c>
      <c r="M1205" s="1202" t="s">
        <v>2948</v>
      </c>
      <c r="N1205" s="1203" t="s">
        <v>2949</v>
      </c>
      <c r="O1205" s="1203" t="s">
        <v>73</v>
      </c>
      <c r="P1205" s="1203" t="s">
        <v>73</v>
      </c>
      <c r="Q1205" s="1203" t="s">
        <v>73</v>
      </c>
      <c r="R1205" s="1203" t="s">
        <v>73</v>
      </c>
      <c r="S1205" s="1198">
        <f>VLOOKUP($D1205,'NI-San'!$B$1:$V$2048,12,FALSE)</f>
        <v>0</v>
      </c>
      <c r="T1205" s="1198">
        <f>VLOOKUP($D1205,'NI-San'!$B$1:$V$2048,13,FALSE)</f>
        <v>0</v>
      </c>
      <c r="U1205" s="1198">
        <f>VLOOKUP($D1205,'NI-San'!$B$1:$V$2048,16,FALSE)</f>
        <v>0</v>
      </c>
      <c r="V1205" s="1198">
        <f>VLOOKUP($D1205,'NI-San'!$B$1:$V$2048,17,FALSE)</f>
        <v>0</v>
      </c>
      <c r="W1205" s="1198">
        <f>VLOOKUP($D1205,'NI-San'!$B$1:$V$2048,18,FALSE)</f>
        <v>0</v>
      </c>
      <c r="X1205" s="1198">
        <f>VLOOKUP($D1205,'NI-San'!$B$1:$V$2048,19,FALSE)</f>
        <v>0</v>
      </c>
    </row>
    <row r="1206" spans="1:24" ht="27" hidden="1">
      <c r="A1206" s="505"/>
      <c r="B1206" s="505"/>
      <c r="C1206" s="505"/>
      <c r="D1206" s="1198" t="s">
        <v>2950</v>
      </c>
      <c r="E1206" s="1199" t="s">
        <v>70</v>
      </c>
      <c r="F1206" s="1202" t="s">
        <v>157</v>
      </c>
      <c r="G1206" s="1202"/>
      <c r="H1206" s="1202" t="s">
        <v>2942</v>
      </c>
      <c r="I1206" s="1202" t="s">
        <v>53</v>
      </c>
      <c r="J1206" s="1202" t="s">
        <v>2845</v>
      </c>
      <c r="K1206" s="1202" t="s">
        <v>2845</v>
      </c>
      <c r="L1206" s="1202" t="s">
        <v>2846</v>
      </c>
      <c r="M1206" s="1202" t="s">
        <v>2948</v>
      </c>
      <c r="N1206" s="1203" t="s">
        <v>2951</v>
      </c>
      <c r="O1206" s="1203" t="s">
        <v>73</v>
      </c>
      <c r="P1206" s="1203" t="s">
        <v>73</v>
      </c>
      <c r="Q1206" s="1203" t="s">
        <v>73</v>
      </c>
      <c r="R1206" s="1203" t="s">
        <v>73</v>
      </c>
      <c r="S1206" s="1198">
        <f>VLOOKUP($D1206,'NI-San'!$B$1:$V$2048,12,FALSE)</f>
        <v>143</v>
      </c>
      <c r="T1206" s="1198">
        <f>VLOOKUP($D1206,'NI-San'!$B$1:$V$2048,13,FALSE)</f>
        <v>63</v>
      </c>
      <c r="U1206" s="1198">
        <f>VLOOKUP($D1206,'NI-San'!$B$1:$V$2048,16,FALSE)</f>
        <v>0</v>
      </c>
      <c r="V1206" s="1198">
        <f>VLOOKUP($D1206,'NI-San'!$B$1:$V$2048,17,FALSE)</f>
        <v>0</v>
      </c>
      <c r="W1206" s="1198">
        <f>VLOOKUP($D1206,'NI-San'!$B$1:$V$2048,18,FALSE)</f>
        <v>0</v>
      </c>
      <c r="X1206" s="1198">
        <f>VLOOKUP($D1206,'NI-San'!$B$1:$V$2048,19,FALSE)</f>
        <v>0</v>
      </c>
    </row>
    <row r="1207" spans="1:24" ht="27">
      <c r="A1207" s="505"/>
      <c r="B1207" s="505"/>
      <c r="C1207" s="505"/>
      <c r="D1207" s="1198" t="s">
        <v>2952</v>
      </c>
      <c r="E1207" s="1199" t="s">
        <v>70</v>
      </c>
      <c r="F1207" s="1202"/>
      <c r="G1207" s="1202"/>
      <c r="H1207" s="1202" t="s">
        <v>2953</v>
      </c>
      <c r="I1207" s="1202" t="s">
        <v>53</v>
      </c>
      <c r="J1207" s="1202" t="s">
        <v>2845</v>
      </c>
      <c r="K1207" s="1202" t="s">
        <v>2845</v>
      </c>
      <c r="L1207" s="1202" t="s">
        <v>2846</v>
      </c>
      <c r="M1207" s="1202" t="s">
        <v>2948</v>
      </c>
      <c r="N1207" s="1203" t="s">
        <v>2954</v>
      </c>
      <c r="O1207" s="1203" t="s">
        <v>73</v>
      </c>
      <c r="P1207" s="1203" t="s">
        <v>73</v>
      </c>
      <c r="Q1207" s="1203" t="s">
        <v>73</v>
      </c>
      <c r="R1207" s="1203" t="s">
        <v>73</v>
      </c>
      <c r="S1207" s="1198">
        <f>VLOOKUP($D1207,'NI-San'!$B$1:$V$2048,12,FALSE)</f>
        <v>0</v>
      </c>
      <c r="T1207" s="1198">
        <f>VLOOKUP($D1207,'NI-San'!$B$1:$V$2048,13,FALSE)</f>
        <v>0</v>
      </c>
      <c r="U1207" s="1198">
        <f>VLOOKUP($D1207,'NI-San'!$B$1:$V$2048,16,FALSE)</f>
        <v>0</v>
      </c>
      <c r="V1207" s="1198">
        <f>VLOOKUP($D1207,'NI-San'!$B$1:$V$2048,17,FALSE)</f>
        <v>0</v>
      </c>
      <c r="W1207" s="1198">
        <f>VLOOKUP($D1207,'NI-San'!$B$1:$V$2048,18,FALSE)</f>
        <v>0</v>
      </c>
      <c r="X1207" s="1198">
        <f>VLOOKUP($D1207,'NI-San'!$B$1:$V$2048,19,FALSE)</f>
        <v>0</v>
      </c>
    </row>
    <row r="1208" spans="1:24" hidden="1">
      <c r="A1208" s="505"/>
      <c r="B1208" s="505"/>
      <c r="C1208" s="505"/>
      <c r="D1208" s="1198" t="s">
        <v>2955</v>
      </c>
      <c r="E1208" s="1199" t="s">
        <v>70</v>
      </c>
      <c r="F1208" s="1202"/>
      <c r="G1208" s="1202"/>
      <c r="H1208" s="1202" t="s">
        <v>2956</v>
      </c>
      <c r="I1208" s="1202" t="s">
        <v>53</v>
      </c>
      <c r="J1208" s="1202" t="s">
        <v>2845</v>
      </c>
      <c r="K1208" s="1202" t="s">
        <v>2845</v>
      </c>
      <c r="L1208" s="1202" t="s">
        <v>2846</v>
      </c>
      <c r="M1208" s="1202" t="s">
        <v>2948</v>
      </c>
      <c r="N1208" s="1203" t="s">
        <v>2957</v>
      </c>
      <c r="O1208" s="1203" t="s">
        <v>73</v>
      </c>
      <c r="P1208" s="1203" t="s">
        <v>73</v>
      </c>
      <c r="Q1208" s="1203" t="s">
        <v>73</v>
      </c>
      <c r="R1208" s="1203" t="s">
        <v>73</v>
      </c>
      <c r="S1208" s="1198">
        <f>VLOOKUP($D1208,'NI-San'!$B$1:$V$2048,12,FALSE)</f>
        <v>670</v>
      </c>
      <c r="T1208" s="1198">
        <f>VLOOKUP($D1208,'NI-San'!$B$1:$V$2048,13,FALSE)</f>
        <v>132</v>
      </c>
      <c r="U1208" s="1198">
        <f>VLOOKUP($D1208,'NI-San'!$B$1:$V$2048,16,FALSE)</f>
        <v>0</v>
      </c>
      <c r="V1208" s="1198">
        <f>VLOOKUP($D1208,'NI-San'!$B$1:$V$2048,17,FALSE)</f>
        <v>0</v>
      </c>
      <c r="W1208" s="1198">
        <f>VLOOKUP($D1208,'NI-San'!$B$1:$V$2048,18,FALSE)</f>
        <v>0</v>
      </c>
      <c r="X1208" s="1198">
        <f>VLOOKUP($D1208,'NI-San'!$B$1:$V$2048,19,FALSE)</f>
        <v>0</v>
      </c>
    </row>
    <row r="1209" spans="1:24" ht="27" hidden="1">
      <c r="A1209" s="505"/>
      <c r="B1209" s="505"/>
      <c r="C1209" s="505"/>
      <c r="D1209" s="1198" t="s">
        <v>2958</v>
      </c>
      <c r="E1209" s="1199" t="s">
        <v>70</v>
      </c>
      <c r="F1209" s="1202"/>
      <c r="G1209" s="1202"/>
      <c r="H1209" s="1202" t="s">
        <v>2959</v>
      </c>
      <c r="I1209" s="1202" t="s">
        <v>53</v>
      </c>
      <c r="J1209" s="1202" t="s">
        <v>2845</v>
      </c>
      <c r="K1209" s="1202" t="s">
        <v>2845</v>
      </c>
      <c r="L1209" s="1202" t="s">
        <v>2846</v>
      </c>
      <c r="M1209" s="1202" t="s">
        <v>2948</v>
      </c>
      <c r="N1209" s="1203" t="s">
        <v>2960</v>
      </c>
      <c r="O1209" s="1203" t="s">
        <v>73</v>
      </c>
      <c r="P1209" s="1203" t="s">
        <v>73</v>
      </c>
      <c r="Q1209" s="1203" t="s">
        <v>73</v>
      </c>
      <c r="R1209" s="1203" t="s">
        <v>73</v>
      </c>
      <c r="S1209" s="1198">
        <f>VLOOKUP($D1209,'NI-San'!$B$1:$V$2048,12,FALSE)</f>
        <v>970</v>
      </c>
      <c r="T1209" s="1198">
        <f>VLOOKUP($D1209,'NI-San'!$B$1:$V$2048,13,FALSE)</f>
        <v>0</v>
      </c>
      <c r="U1209" s="1198">
        <f>VLOOKUP($D1209,'NI-San'!$B$1:$V$2048,16,FALSE)</f>
        <v>0</v>
      </c>
      <c r="V1209" s="1198">
        <f>VLOOKUP($D1209,'NI-San'!$B$1:$V$2048,17,FALSE)</f>
        <v>0</v>
      </c>
      <c r="W1209" s="1198">
        <f>VLOOKUP($D1209,'NI-San'!$B$1:$V$2048,18,FALSE)</f>
        <v>0</v>
      </c>
      <c r="X1209" s="1198">
        <f>VLOOKUP($D1209,'NI-San'!$B$1:$V$2048,19,FALSE)</f>
        <v>0</v>
      </c>
    </row>
    <row r="1210" spans="1:24" ht="27" hidden="1">
      <c r="A1210" s="505"/>
      <c r="B1210" s="505"/>
      <c r="C1210" s="505"/>
      <c r="D1210" s="1198" t="s">
        <v>2961</v>
      </c>
      <c r="E1210" s="1199" t="s">
        <v>70</v>
      </c>
      <c r="F1210" s="1202"/>
      <c r="G1210" s="1202"/>
      <c r="H1210" s="1202" t="s">
        <v>2962</v>
      </c>
      <c r="I1210" s="1202" t="s">
        <v>53</v>
      </c>
      <c r="J1210" s="1202" t="s">
        <v>2845</v>
      </c>
      <c r="K1210" s="1202" t="s">
        <v>2845</v>
      </c>
      <c r="L1210" s="1202" t="s">
        <v>2846</v>
      </c>
      <c r="M1210" s="1202" t="s">
        <v>2948</v>
      </c>
      <c r="N1210" s="1203" t="s">
        <v>2963</v>
      </c>
      <c r="O1210" s="1203" t="s">
        <v>73</v>
      </c>
      <c r="P1210" s="1203" t="s">
        <v>73</v>
      </c>
      <c r="Q1210" s="1203" t="s">
        <v>73</v>
      </c>
      <c r="R1210" s="1203" t="s">
        <v>73</v>
      </c>
      <c r="S1210" s="1198">
        <f>VLOOKUP($D1210,'NI-San'!$B$1:$V$2048,12,FALSE)</f>
        <v>0</v>
      </c>
      <c r="T1210" s="1198">
        <f>VLOOKUP($D1210,'NI-San'!$B$1:$V$2048,13,FALSE)</f>
        <v>0</v>
      </c>
      <c r="U1210" s="1198">
        <f>VLOOKUP($D1210,'NI-San'!$B$1:$V$2048,16,FALSE)</f>
        <v>0</v>
      </c>
      <c r="V1210" s="1198">
        <f>VLOOKUP($D1210,'NI-San'!$B$1:$V$2048,17,FALSE)</f>
        <v>0</v>
      </c>
      <c r="W1210" s="1198">
        <f>VLOOKUP($D1210,'NI-San'!$B$1:$V$2048,18,FALSE)</f>
        <v>0</v>
      </c>
      <c r="X1210" s="1198">
        <f>VLOOKUP($D1210,'NI-San'!$B$1:$V$2048,19,FALSE)</f>
        <v>0</v>
      </c>
    </row>
    <row r="1211" spans="1:24" ht="27" hidden="1">
      <c r="A1211" s="505"/>
      <c r="B1211" s="505"/>
      <c r="C1211" s="505"/>
      <c r="D1211" s="1198" t="s">
        <v>2964</v>
      </c>
      <c r="E1211" s="1199" t="s">
        <v>70</v>
      </c>
      <c r="F1211" s="1202"/>
      <c r="G1211" s="1202"/>
      <c r="H1211" s="1202" t="s">
        <v>2965</v>
      </c>
      <c r="I1211" s="1202" t="s">
        <v>53</v>
      </c>
      <c r="J1211" s="1202" t="s">
        <v>2845</v>
      </c>
      <c r="K1211" s="1202" t="s">
        <v>2845</v>
      </c>
      <c r="L1211" s="1202" t="s">
        <v>2846</v>
      </c>
      <c r="M1211" s="1202" t="s">
        <v>2948</v>
      </c>
      <c r="N1211" s="1203" t="s">
        <v>2966</v>
      </c>
      <c r="O1211" s="1203" t="s">
        <v>73</v>
      </c>
      <c r="P1211" s="1203" t="s">
        <v>73</v>
      </c>
      <c r="Q1211" s="1203" t="s">
        <v>73</v>
      </c>
      <c r="R1211" s="1203" t="s">
        <v>73</v>
      </c>
      <c r="S1211" s="1198">
        <f>VLOOKUP($D1211,'NI-San'!$B$1:$V$2048,12,FALSE)</f>
        <v>207</v>
      </c>
      <c r="T1211" s="1198">
        <f>VLOOKUP($D1211,'NI-San'!$B$1:$V$2048,13,FALSE)</f>
        <v>536</v>
      </c>
      <c r="U1211" s="1198">
        <f>VLOOKUP($D1211,'NI-San'!$B$1:$V$2048,16,FALSE)</f>
        <v>0</v>
      </c>
      <c r="V1211" s="1198">
        <f>VLOOKUP($D1211,'NI-San'!$B$1:$V$2048,17,FALSE)</f>
        <v>0</v>
      </c>
      <c r="W1211" s="1198">
        <f>VLOOKUP($D1211,'NI-San'!$B$1:$V$2048,18,FALSE)</f>
        <v>0</v>
      </c>
      <c r="X1211" s="1198">
        <f>VLOOKUP($D1211,'NI-San'!$B$1:$V$2048,19,FALSE)</f>
        <v>0</v>
      </c>
    </row>
    <row r="1212" spans="1:24" ht="27" hidden="1">
      <c r="A1212" s="505"/>
      <c r="B1212" s="505"/>
      <c r="C1212" s="505"/>
      <c r="D1212" s="1198" t="s">
        <v>2967</v>
      </c>
      <c r="E1212" s="1199" t="s">
        <v>70</v>
      </c>
      <c r="F1212" s="1202"/>
      <c r="G1212" s="1202"/>
      <c r="H1212" s="1202" t="s">
        <v>2968</v>
      </c>
      <c r="I1212" s="1202" t="s">
        <v>53</v>
      </c>
      <c r="J1212" s="1202" t="s">
        <v>2845</v>
      </c>
      <c r="K1212" s="1202" t="s">
        <v>2845</v>
      </c>
      <c r="L1212" s="1202" t="s">
        <v>2846</v>
      </c>
      <c r="M1212" s="1202" t="s">
        <v>2948</v>
      </c>
      <c r="N1212" s="1203" t="s">
        <v>2969</v>
      </c>
      <c r="O1212" s="1203" t="s">
        <v>73</v>
      </c>
      <c r="P1212" s="1203" t="s">
        <v>73</v>
      </c>
      <c r="Q1212" s="1203" t="s">
        <v>73</v>
      </c>
      <c r="R1212" s="1203" t="s">
        <v>73</v>
      </c>
      <c r="S1212" s="1198">
        <f>VLOOKUP($D1212,'NI-San'!$B$1:$V$2048,12,FALSE)</f>
        <v>312</v>
      </c>
      <c r="T1212" s="1198">
        <f>VLOOKUP($D1212,'NI-San'!$B$1:$V$2048,13,FALSE)</f>
        <v>20</v>
      </c>
      <c r="U1212" s="1198">
        <f>VLOOKUP($D1212,'NI-San'!$B$1:$V$2048,16,FALSE)</f>
        <v>0</v>
      </c>
      <c r="V1212" s="1198">
        <f>VLOOKUP($D1212,'NI-San'!$B$1:$V$2048,17,FALSE)</f>
        <v>0</v>
      </c>
      <c r="W1212" s="1198">
        <f>VLOOKUP($D1212,'NI-San'!$B$1:$V$2048,18,FALSE)</f>
        <v>0</v>
      </c>
      <c r="X1212" s="1198">
        <f>VLOOKUP($D1212,'NI-San'!$B$1:$V$2048,19,FALSE)</f>
        <v>0</v>
      </c>
    </row>
    <row r="1213" spans="1:24" hidden="1">
      <c r="A1213" s="505"/>
      <c r="B1213" s="505"/>
      <c r="C1213" s="505"/>
      <c r="D1213" s="1198" t="s">
        <v>2970</v>
      </c>
      <c r="E1213" s="1199" t="s">
        <v>70</v>
      </c>
      <c r="F1213" s="1202"/>
      <c r="G1213" s="1202"/>
      <c r="H1213" s="1202" t="s">
        <v>2971</v>
      </c>
      <c r="I1213" s="1202" t="s">
        <v>53</v>
      </c>
      <c r="J1213" s="1202" t="s">
        <v>2845</v>
      </c>
      <c r="K1213" s="1202" t="s">
        <v>2845</v>
      </c>
      <c r="L1213" s="1202" t="s">
        <v>2846</v>
      </c>
      <c r="M1213" s="1202" t="s">
        <v>2948</v>
      </c>
      <c r="N1213" s="1203" t="s">
        <v>2972</v>
      </c>
      <c r="O1213" s="1203" t="s">
        <v>73</v>
      </c>
      <c r="P1213" s="1203" t="s">
        <v>73</v>
      </c>
      <c r="Q1213" s="1203" t="s">
        <v>73</v>
      </c>
      <c r="R1213" s="1203" t="s">
        <v>73</v>
      </c>
      <c r="S1213" s="1198">
        <f>VLOOKUP($D1213,'NI-San'!$B$1:$V$2048,12,FALSE)</f>
        <v>0</v>
      </c>
      <c r="T1213" s="1198">
        <f>VLOOKUP($D1213,'NI-San'!$B$1:$V$2048,13,FALSE)</f>
        <v>0</v>
      </c>
      <c r="U1213" s="1198">
        <f>VLOOKUP($D1213,'NI-San'!$B$1:$V$2048,16,FALSE)</f>
        <v>0</v>
      </c>
      <c r="V1213" s="1198">
        <f>VLOOKUP($D1213,'NI-San'!$B$1:$V$2048,17,FALSE)</f>
        <v>0</v>
      </c>
      <c r="W1213" s="1198">
        <f>VLOOKUP($D1213,'NI-San'!$B$1:$V$2048,18,FALSE)</f>
        <v>0</v>
      </c>
      <c r="X1213" s="1198">
        <f>VLOOKUP($D1213,'NI-San'!$B$1:$V$2048,19,FALSE)</f>
        <v>0</v>
      </c>
    </row>
    <row r="1214" spans="1:24" hidden="1">
      <c r="A1214" s="505"/>
      <c r="B1214" s="505"/>
      <c r="C1214" s="505"/>
      <c r="D1214" s="1198" t="s">
        <v>2973</v>
      </c>
      <c r="E1214" s="1199" t="s">
        <v>70</v>
      </c>
      <c r="F1214" s="1202"/>
      <c r="G1214" s="1202"/>
      <c r="H1214" s="1202" t="s">
        <v>2974</v>
      </c>
      <c r="I1214" s="1202" t="s">
        <v>53</v>
      </c>
      <c r="J1214" s="1202" t="s">
        <v>2845</v>
      </c>
      <c r="K1214" s="1202" t="s">
        <v>2845</v>
      </c>
      <c r="L1214" s="1202" t="s">
        <v>2846</v>
      </c>
      <c r="M1214" s="1202" t="s">
        <v>2948</v>
      </c>
      <c r="N1214" s="1203" t="s">
        <v>2975</v>
      </c>
      <c r="O1214" s="1203" t="s">
        <v>73</v>
      </c>
      <c r="P1214" s="1203" t="s">
        <v>73</v>
      </c>
      <c r="Q1214" s="1203" t="s">
        <v>73</v>
      </c>
      <c r="R1214" s="1203" t="s">
        <v>73</v>
      </c>
      <c r="S1214" s="1198">
        <f>VLOOKUP($D1214,'NI-San'!$B$1:$V$2048,12,FALSE)</f>
        <v>0</v>
      </c>
      <c r="T1214" s="1198">
        <f>VLOOKUP($D1214,'NI-San'!$B$1:$V$2048,13,FALSE)</f>
        <v>0</v>
      </c>
      <c r="U1214" s="1198">
        <f>VLOOKUP($D1214,'NI-San'!$B$1:$V$2048,16,FALSE)</f>
        <v>0</v>
      </c>
      <c r="V1214" s="1198">
        <f>VLOOKUP($D1214,'NI-San'!$B$1:$V$2048,17,FALSE)</f>
        <v>0</v>
      </c>
      <c r="W1214" s="1198">
        <f>VLOOKUP($D1214,'NI-San'!$B$1:$V$2048,18,FALSE)</f>
        <v>0</v>
      </c>
      <c r="X1214" s="1198">
        <f>VLOOKUP($D1214,'NI-San'!$B$1:$V$2048,19,FALSE)</f>
        <v>0</v>
      </c>
    </row>
    <row r="1215" spans="1:24" hidden="1">
      <c r="A1215" s="505"/>
      <c r="B1215" s="505"/>
      <c r="C1215" s="505"/>
      <c r="D1215" s="1198" t="s">
        <v>2976</v>
      </c>
      <c r="E1215" s="1199" t="s">
        <v>70</v>
      </c>
      <c r="F1215" s="1202"/>
      <c r="G1215" s="1202"/>
      <c r="H1215" s="1202" t="s">
        <v>2974</v>
      </c>
      <c r="I1215" s="1202" t="s">
        <v>53</v>
      </c>
      <c r="J1215" s="1202" t="s">
        <v>2845</v>
      </c>
      <c r="K1215" s="1202" t="s">
        <v>2845</v>
      </c>
      <c r="L1215" s="1202" t="s">
        <v>2846</v>
      </c>
      <c r="M1215" s="1202" t="s">
        <v>2948</v>
      </c>
      <c r="N1215" s="1203" t="s">
        <v>2977</v>
      </c>
      <c r="O1215" s="1203" t="s">
        <v>73</v>
      </c>
      <c r="P1215" s="1203" t="s">
        <v>73</v>
      </c>
      <c r="Q1215" s="1203" t="s">
        <v>73</v>
      </c>
      <c r="R1215" s="1203" t="s">
        <v>73</v>
      </c>
      <c r="S1215" s="1198">
        <f>VLOOKUP($D1215,'NI-San'!$B$1:$V$2048,12,FALSE)</f>
        <v>0</v>
      </c>
      <c r="T1215" s="1198">
        <f>VLOOKUP($D1215,'NI-San'!$B$1:$V$2048,13,FALSE)</f>
        <v>432</v>
      </c>
      <c r="U1215" s="1198">
        <f>VLOOKUP($D1215,'NI-San'!$B$1:$V$2048,16,FALSE)</f>
        <v>0</v>
      </c>
      <c r="V1215" s="1198">
        <f>VLOOKUP($D1215,'NI-San'!$B$1:$V$2048,17,FALSE)</f>
        <v>0</v>
      </c>
      <c r="W1215" s="1198">
        <f>VLOOKUP($D1215,'NI-San'!$B$1:$V$2048,18,FALSE)</f>
        <v>0</v>
      </c>
      <c r="X1215" s="1198">
        <f>VLOOKUP($D1215,'NI-San'!$B$1:$V$2048,19,FALSE)</f>
        <v>0</v>
      </c>
    </row>
    <row r="1216" spans="1:24" hidden="1">
      <c r="A1216" s="505"/>
      <c r="B1216" s="505"/>
      <c r="C1216" s="505"/>
      <c r="D1216" s="1198" t="s">
        <v>2978</v>
      </c>
      <c r="E1216" s="1199" t="s">
        <v>70</v>
      </c>
      <c r="F1216" s="1202"/>
      <c r="G1216" s="1202"/>
      <c r="H1216" s="1202"/>
      <c r="I1216" s="1202" t="s">
        <v>71</v>
      </c>
      <c r="J1216" s="1202"/>
      <c r="K1216" s="1202"/>
      <c r="L1216" s="1202"/>
      <c r="M1216" s="1202"/>
      <c r="N1216" s="1203" t="s">
        <v>2979</v>
      </c>
      <c r="O1216" s="1203" t="s">
        <v>73</v>
      </c>
      <c r="P1216" s="1203" t="s">
        <v>73</v>
      </c>
      <c r="Q1216" s="1203" t="s">
        <v>73</v>
      </c>
      <c r="R1216" s="1203" t="s">
        <v>73</v>
      </c>
      <c r="S1216" s="1198">
        <f>VLOOKUP($D1216,'NI-San'!$B$1:$V$2048,12,FALSE)</f>
        <v>391</v>
      </c>
      <c r="T1216" s="1198">
        <f>VLOOKUP($D1216,'NI-San'!$B$1:$V$2048,13,FALSE)</f>
        <v>557</v>
      </c>
      <c r="U1216" s="1198">
        <f>VLOOKUP($D1216,'NI-San'!$B$1:$V$2048,16,FALSE)</f>
        <v>0</v>
      </c>
      <c r="V1216" s="1198">
        <f>VLOOKUP($D1216,'NI-San'!$B$1:$V$2048,17,FALSE)</f>
        <v>0</v>
      </c>
      <c r="W1216" s="1198">
        <f>VLOOKUP($D1216,'NI-San'!$B$1:$V$2048,18,FALSE)</f>
        <v>307</v>
      </c>
      <c r="X1216" s="1198">
        <f>VLOOKUP($D1216,'NI-San'!$B$1:$V$2048,19,FALSE)</f>
        <v>0</v>
      </c>
    </row>
    <row r="1217" spans="1:24" hidden="1">
      <c r="A1217" s="505"/>
      <c r="B1217" s="505"/>
      <c r="C1217" s="505"/>
      <c r="D1217" s="1198" t="s">
        <v>2980</v>
      </c>
      <c r="E1217" s="1199" t="s">
        <v>70</v>
      </c>
      <c r="F1217" s="1202"/>
      <c r="G1217" s="1202"/>
      <c r="H1217" s="1202" t="s">
        <v>2981</v>
      </c>
      <c r="I1217" s="1202" t="s">
        <v>53</v>
      </c>
      <c r="J1217" s="1202" t="s">
        <v>2886</v>
      </c>
      <c r="K1217" s="1202" t="s">
        <v>2886</v>
      </c>
      <c r="L1217" s="1202" t="s">
        <v>2887</v>
      </c>
      <c r="M1217" s="1202" t="s">
        <v>2982</v>
      </c>
      <c r="N1217" s="1203" t="s">
        <v>2983</v>
      </c>
      <c r="O1217" s="1203" t="s">
        <v>73</v>
      </c>
      <c r="P1217" s="1203" t="s">
        <v>73</v>
      </c>
      <c r="Q1217" s="1203" t="s">
        <v>73</v>
      </c>
      <c r="R1217" s="1203" t="s">
        <v>73</v>
      </c>
      <c r="S1217" s="1198">
        <f>VLOOKUP($D1217,'NI-San'!$B$1:$V$2048,12,FALSE)</f>
        <v>0</v>
      </c>
      <c r="T1217" s="1198">
        <f>VLOOKUP($D1217,'NI-San'!$B$1:$V$2048,13,FALSE)</f>
        <v>0</v>
      </c>
      <c r="U1217" s="1198">
        <f>VLOOKUP($D1217,'NI-San'!$B$1:$V$2048,16,FALSE)</f>
        <v>0</v>
      </c>
      <c r="V1217" s="1198">
        <f>VLOOKUP($D1217,'NI-San'!$B$1:$V$2048,17,FALSE)</f>
        <v>0</v>
      </c>
      <c r="W1217" s="1198">
        <f>VLOOKUP($D1217,'NI-San'!$B$1:$V$2048,18,FALSE)</f>
        <v>0</v>
      </c>
      <c r="X1217" s="1198">
        <f>VLOOKUP($D1217,'NI-San'!$B$1:$V$2048,19,FALSE)</f>
        <v>0</v>
      </c>
    </row>
    <row r="1218" spans="1:24" hidden="1">
      <c r="A1218" s="505"/>
      <c r="B1218" s="505"/>
      <c r="C1218" s="505"/>
      <c r="D1218" s="1198" t="s">
        <v>2984</v>
      </c>
      <c r="E1218" s="1199" t="s">
        <v>70</v>
      </c>
      <c r="F1218" s="1202" t="s">
        <v>157</v>
      </c>
      <c r="G1218" s="1202"/>
      <c r="H1218" s="1202" t="s">
        <v>2981</v>
      </c>
      <c r="I1218" s="1202" t="s">
        <v>53</v>
      </c>
      <c r="J1218" s="1202" t="s">
        <v>2886</v>
      </c>
      <c r="K1218" s="1202" t="s">
        <v>2886</v>
      </c>
      <c r="L1218" s="1202" t="s">
        <v>2887</v>
      </c>
      <c r="M1218" s="1202" t="s">
        <v>2982</v>
      </c>
      <c r="N1218" s="1203" t="s">
        <v>2985</v>
      </c>
      <c r="O1218" s="1203" t="s">
        <v>73</v>
      </c>
      <c r="P1218" s="1203" t="s">
        <v>73</v>
      </c>
      <c r="Q1218" s="1203" t="s">
        <v>73</v>
      </c>
      <c r="R1218" s="1203" t="s">
        <v>73</v>
      </c>
      <c r="S1218" s="1198">
        <f>VLOOKUP($D1218,'NI-San'!$B$1:$V$2048,12,FALSE)</f>
        <v>0</v>
      </c>
      <c r="T1218" s="1198">
        <f>VLOOKUP($D1218,'NI-San'!$B$1:$V$2048,13,FALSE)</f>
        <v>0</v>
      </c>
      <c r="U1218" s="1198">
        <f>VLOOKUP($D1218,'NI-San'!$B$1:$V$2048,16,FALSE)</f>
        <v>0</v>
      </c>
      <c r="V1218" s="1198">
        <f>VLOOKUP($D1218,'NI-San'!$B$1:$V$2048,17,FALSE)</f>
        <v>0</v>
      </c>
      <c r="W1218" s="1198">
        <f>VLOOKUP($D1218,'NI-San'!$B$1:$V$2048,18,FALSE)</f>
        <v>0</v>
      </c>
      <c r="X1218" s="1198">
        <f>VLOOKUP($D1218,'NI-San'!$B$1:$V$2048,19,FALSE)</f>
        <v>0</v>
      </c>
    </row>
    <row r="1219" spans="1:24" hidden="1">
      <c r="A1219" s="505"/>
      <c r="B1219" s="505"/>
      <c r="C1219" s="505"/>
      <c r="D1219" s="1198" t="s">
        <v>2986</v>
      </c>
      <c r="E1219" s="1199" t="s">
        <v>70</v>
      </c>
      <c r="F1219" s="1202"/>
      <c r="G1219" s="1202"/>
      <c r="H1219" s="1202" t="s">
        <v>2987</v>
      </c>
      <c r="I1219" s="1202" t="s">
        <v>53</v>
      </c>
      <c r="J1219" s="1202" t="s">
        <v>2886</v>
      </c>
      <c r="K1219" s="1202" t="s">
        <v>2886</v>
      </c>
      <c r="L1219" s="1202" t="s">
        <v>2887</v>
      </c>
      <c r="M1219" s="1202" t="s">
        <v>2988</v>
      </c>
      <c r="N1219" s="1203" t="s">
        <v>2989</v>
      </c>
      <c r="O1219" s="1203" t="s">
        <v>73</v>
      </c>
      <c r="P1219" s="1203" t="s">
        <v>73</v>
      </c>
      <c r="Q1219" s="1203" t="s">
        <v>73</v>
      </c>
      <c r="R1219" s="1203" t="s">
        <v>73</v>
      </c>
      <c r="S1219" s="1198">
        <f>VLOOKUP($D1219,'NI-San'!$B$1:$V$2048,12,FALSE)</f>
        <v>0</v>
      </c>
      <c r="T1219" s="1198">
        <f>VLOOKUP($D1219,'NI-San'!$B$1:$V$2048,13,FALSE)</f>
        <v>0</v>
      </c>
      <c r="U1219" s="1198">
        <f>VLOOKUP($D1219,'NI-San'!$B$1:$V$2048,16,FALSE)</f>
        <v>0</v>
      </c>
      <c r="V1219" s="1198">
        <f>VLOOKUP($D1219,'NI-San'!$B$1:$V$2048,17,FALSE)</f>
        <v>0</v>
      </c>
      <c r="W1219" s="1198">
        <f>VLOOKUP($D1219,'NI-San'!$B$1:$V$2048,18,FALSE)</f>
        <v>0</v>
      </c>
      <c r="X1219" s="1198">
        <f>VLOOKUP($D1219,'NI-San'!$B$1:$V$2048,19,FALSE)</f>
        <v>0</v>
      </c>
    </row>
    <row r="1220" spans="1:24" hidden="1">
      <c r="A1220" s="505"/>
      <c r="B1220" s="505"/>
      <c r="C1220" s="505"/>
      <c r="D1220" s="1198" t="s">
        <v>2990</v>
      </c>
      <c r="E1220" s="1199" t="s">
        <v>70</v>
      </c>
      <c r="F1220" s="1202"/>
      <c r="G1220" s="1202"/>
      <c r="H1220" s="1202" t="s">
        <v>2991</v>
      </c>
      <c r="I1220" s="1202" t="s">
        <v>53</v>
      </c>
      <c r="J1220" s="1202" t="s">
        <v>2886</v>
      </c>
      <c r="K1220" s="1202" t="s">
        <v>2886</v>
      </c>
      <c r="L1220" s="1202" t="s">
        <v>2887</v>
      </c>
      <c r="M1220" s="1202" t="s">
        <v>2988</v>
      </c>
      <c r="N1220" s="1203" t="s">
        <v>2992</v>
      </c>
      <c r="O1220" s="1203" t="s">
        <v>73</v>
      </c>
      <c r="P1220" s="1203" t="s">
        <v>73</v>
      </c>
      <c r="Q1220" s="1203" t="s">
        <v>73</v>
      </c>
      <c r="R1220" s="1203" t="s">
        <v>73</v>
      </c>
      <c r="S1220" s="1198">
        <f>VLOOKUP($D1220,'NI-San'!$B$1:$V$2048,12,FALSE)</f>
        <v>0</v>
      </c>
      <c r="T1220" s="1198">
        <f>VLOOKUP($D1220,'NI-San'!$B$1:$V$2048,13,FALSE)</f>
        <v>0</v>
      </c>
      <c r="U1220" s="1198">
        <f>VLOOKUP($D1220,'NI-San'!$B$1:$V$2048,16,FALSE)</f>
        <v>0</v>
      </c>
      <c r="V1220" s="1198">
        <f>VLOOKUP($D1220,'NI-San'!$B$1:$V$2048,17,FALSE)</f>
        <v>0</v>
      </c>
      <c r="W1220" s="1198">
        <f>VLOOKUP($D1220,'NI-San'!$B$1:$V$2048,18,FALSE)</f>
        <v>0</v>
      </c>
      <c r="X1220" s="1198">
        <f>VLOOKUP($D1220,'NI-San'!$B$1:$V$2048,19,FALSE)</f>
        <v>0</v>
      </c>
    </row>
    <row r="1221" spans="1:24" ht="27">
      <c r="A1221" s="505"/>
      <c r="B1221" s="505"/>
      <c r="C1221" s="505"/>
      <c r="D1221" s="1198" t="s">
        <v>2993</v>
      </c>
      <c r="E1221" s="1199" t="s">
        <v>70</v>
      </c>
      <c r="F1221" s="1202" t="s">
        <v>157</v>
      </c>
      <c r="G1221" s="1202"/>
      <c r="H1221" s="1202" t="s">
        <v>2994</v>
      </c>
      <c r="I1221" s="1202" t="s">
        <v>53</v>
      </c>
      <c r="J1221" s="1202" t="s">
        <v>2886</v>
      </c>
      <c r="K1221" s="1202" t="s">
        <v>2886</v>
      </c>
      <c r="L1221" s="1202" t="s">
        <v>2887</v>
      </c>
      <c r="M1221" s="1202" t="s">
        <v>2988</v>
      </c>
      <c r="N1221" s="1203" t="s">
        <v>2995</v>
      </c>
      <c r="O1221" s="1203" t="s">
        <v>73</v>
      </c>
      <c r="P1221" s="1203" t="s">
        <v>73</v>
      </c>
      <c r="Q1221" s="1203" t="s">
        <v>73</v>
      </c>
      <c r="R1221" s="1203" t="s">
        <v>73</v>
      </c>
      <c r="S1221" s="1198">
        <f>VLOOKUP($D1221,'NI-San'!$B$1:$V$2048,12,FALSE)</f>
        <v>0</v>
      </c>
      <c r="T1221" s="1198">
        <f>VLOOKUP($D1221,'NI-San'!$B$1:$V$2048,13,FALSE)</f>
        <v>0</v>
      </c>
      <c r="U1221" s="1198">
        <f>VLOOKUP($D1221,'NI-San'!$B$1:$V$2048,16,FALSE)</f>
        <v>0</v>
      </c>
      <c r="V1221" s="1198">
        <f>VLOOKUP($D1221,'NI-San'!$B$1:$V$2048,17,FALSE)</f>
        <v>0</v>
      </c>
      <c r="W1221" s="1198">
        <f>VLOOKUP($D1221,'NI-San'!$B$1:$V$2048,18,FALSE)</f>
        <v>0</v>
      </c>
      <c r="X1221" s="1198">
        <f>VLOOKUP($D1221,'NI-San'!$B$1:$V$2048,19,FALSE)</f>
        <v>0</v>
      </c>
    </row>
    <row r="1222" spans="1:24" ht="27" hidden="1">
      <c r="A1222" s="505"/>
      <c r="B1222" s="505"/>
      <c r="C1222" s="505"/>
      <c r="D1222" s="1198" t="s">
        <v>2996</v>
      </c>
      <c r="E1222" s="1199" t="s">
        <v>70</v>
      </c>
      <c r="F1222" s="1202" t="s">
        <v>157</v>
      </c>
      <c r="G1222" s="1202"/>
      <c r="H1222" s="1202" t="s">
        <v>2997</v>
      </c>
      <c r="I1222" s="1202" t="s">
        <v>53</v>
      </c>
      <c r="J1222" s="1202" t="s">
        <v>2886</v>
      </c>
      <c r="K1222" s="1202" t="s">
        <v>2886</v>
      </c>
      <c r="L1222" s="1202" t="s">
        <v>2887</v>
      </c>
      <c r="M1222" s="1202" t="s">
        <v>2988</v>
      </c>
      <c r="N1222" s="1203" t="s">
        <v>2998</v>
      </c>
      <c r="O1222" s="1203" t="s">
        <v>73</v>
      </c>
      <c r="P1222" s="1203" t="s">
        <v>73</v>
      </c>
      <c r="Q1222" s="1203" t="s">
        <v>73</v>
      </c>
      <c r="R1222" s="1203" t="s">
        <v>73</v>
      </c>
      <c r="S1222" s="1198">
        <f>VLOOKUP($D1222,'NI-San'!$B$1:$V$2048,12,FALSE)</f>
        <v>12</v>
      </c>
      <c r="T1222" s="1198">
        <f>VLOOKUP($D1222,'NI-San'!$B$1:$V$2048,13,FALSE)</f>
        <v>32</v>
      </c>
      <c r="U1222" s="1198">
        <f>VLOOKUP($D1222,'NI-San'!$B$1:$V$2048,16,FALSE)</f>
        <v>0</v>
      </c>
      <c r="V1222" s="1198">
        <f>VLOOKUP($D1222,'NI-San'!$B$1:$V$2048,17,FALSE)</f>
        <v>0</v>
      </c>
      <c r="W1222" s="1198">
        <f>VLOOKUP($D1222,'NI-San'!$B$1:$V$2048,18,FALSE)</f>
        <v>0</v>
      </c>
      <c r="X1222" s="1198">
        <f>VLOOKUP($D1222,'NI-San'!$B$1:$V$2048,19,FALSE)</f>
        <v>0</v>
      </c>
    </row>
    <row r="1223" spans="1:24" ht="27">
      <c r="A1223" s="505"/>
      <c r="B1223" s="505"/>
      <c r="C1223" s="505"/>
      <c r="D1223" s="1198" t="s">
        <v>2999</v>
      </c>
      <c r="E1223" s="1199" t="s">
        <v>70</v>
      </c>
      <c r="F1223" s="1202"/>
      <c r="G1223" s="1202"/>
      <c r="H1223" s="1202" t="s">
        <v>3000</v>
      </c>
      <c r="I1223" s="1202" t="s">
        <v>53</v>
      </c>
      <c r="J1223" s="1202" t="s">
        <v>2886</v>
      </c>
      <c r="K1223" s="1202" t="s">
        <v>2886</v>
      </c>
      <c r="L1223" s="1202" t="s">
        <v>2887</v>
      </c>
      <c r="M1223" s="1202" t="s">
        <v>2988</v>
      </c>
      <c r="N1223" s="1203" t="s">
        <v>3001</v>
      </c>
      <c r="O1223" s="1203" t="s">
        <v>73</v>
      </c>
      <c r="P1223" s="1203" t="s">
        <v>73</v>
      </c>
      <c r="Q1223" s="1203" t="s">
        <v>73</v>
      </c>
      <c r="R1223" s="1203" t="s">
        <v>73</v>
      </c>
      <c r="S1223" s="1198">
        <f>VLOOKUP($D1223,'NI-San'!$B$1:$V$2048,12,FALSE)</f>
        <v>0</v>
      </c>
      <c r="T1223" s="1198">
        <f>VLOOKUP($D1223,'NI-San'!$B$1:$V$2048,13,FALSE)</f>
        <v>0</v>
      </c>
      <c r="U1223" s="1198">
        <f>VLOOKUP($D1223,'NI-San'!$B$1:$V$2048,16,FALSE)</f>
        <v>0</v>
      </c>
      <c r="V1223" s="1198">
        <f>VLOOKUP($D1223,'NI-San'!$B$1:$V$2048,17,FALSE)</f>
        <v>0</v>
      </c>
      <c r="W1223" s="1198">
        <f>VLOOKUP($D1223,'NI-San'!$B$1:$V$2048,18,FALSE)</f>
        <v>0</v>
      </c>
      <c r="X1223" s="1198">
        <f>VLOOKUP($D1223,'NI-San'!$B$1:$V$2048,19,FALSE)</f>
        <v>0</v>
      </c>
    </row>
    <row r="1224" spans="1:24" ht="27" hidden="1">
      <c r="A1224" s="505"/>
      <c r="B1224" s="505"/>
      <c r="C1224" s="505"/>
      <c r="D1224" s="1198" t="s">
        <v>3002</v>
      </c>
      <c r="E1224" s="1199" t="s">
        <v>70</v>
      </c>
      <c r="F1224" s="1202"/>
      <c r="G1224" s="1202"/>
      <c r="H1224" s="1202" t="s">
        <v>3003</v>
      </c>
      <c r="I1224" s="1202" t="s">
        <v>53</v>
      </c>
      <c r="J1224" s="1202" t="s">
        <v>2886</v>
      </c>
      <c r="K1224" s="1202" t="s">
        <v>2886</v>
      </c>
      <c r="L1224" s="1202" t="s">
        <v>2887</v>
      </c>
      <c r="M1224" s="1202" t="s">
        <v>2988</v>
      </c>
      <c r="N1224" s="1203" t="s">
        <v>3004</v>
      </c>
      <c r="O1224" s="1203" t="s">
        <v>73</v>
      </c>
      <c r="P1224" s="1203" t="s">
        <v>73</v>
      </c>
      <c r="Q1224" s="1203" t="s">
        <v>73</v>
      </c>
      <c r="R1224" s="1203" t="s">
        <v>73</v>
      </c>
      <c r="S1224" s="1198">
        <f>VLOOKUP($D1224,'NI-San'!$B$1:$V$2048,12,FALSE)</f>
        <v>0</v>
      </c>
      <c r="T1224" s="1198">
        <f>VLOOKUP($D1224,'NI-San'!$B$1:$V$2048,13,FALSE)</f>
        <v>0</v>
      </c>
      <c r="U1224" s="1198">
        <f>VLOOKUP($D1224,'NI-San'!$B$1:$V$2048,16,FALSE)</f>
        <v>0</v>
      </c>
      <c r="V1224" s="1198">
        <f>VLOOKUP($D1224,'NI-San'!$B$1:$V$2048,17,FALSE)</f>
        <v>0</v>
      </c>
      <c r="W1224" s="1198">
        <f>VLOOKUP($D1224,'NI-San'!$B$1:$V$2048,18,FALSE)</f>
        <v>0</v>
      </c>
      <c r="X1224" s="1198">
        <f>VLOOKUP($D1224,'NI-San'!$B$1:$V$2048,19,FALSE)</f>
        <v>0</v>
      </c>
    </row>
    <row r="1225" spans="1:24" ht="27" hidden="1">
      <c r="A1225" s="505"/>
      <c r="B1225" s="505"/>
      <c r="C1225" s="505"/>
      <c r="D1225" s="1198" t="s">
        <v>3005</v>
      </c>
      <c r="E1225" s="1199" t="s">
        <v>70</v>
      </c>
      <c r="F1225" s="1202"/>
      <c r="G1225" s="1202"/>
      <c r="H1225" s="1202" t="s">
        <v>3006</v>
      </c>
      <c r="I1225" s="1202" t="s">
        <v>53</v>
      </c>
      <c r="J1225" s="1202" t="s">
        <v>2886</v>
      </c>
      <c r="K1225" s="1202" t="s">
        <v>2886</v>
      </c>
      <c r="L1225" s="1202" t="s">
        <v>2887</v>
      </c>
      <c r="M1225" s="1202" t="s">
        <v>2988</v>
      </c>
      <c r="N1225" s="1203" t="s">
        <v>3007</v>
      </c>
      <c r="O1225" s="1203" t="s">
        <v>73</v>
      </c>
      <c r="P1225" s="1203" t="s">
        <v>73</v>
      </c>
      <c r="Q1225" s="1203" t="s">
        <v>73</v>
      </c>
      <c r="R1225" s="1203" t="s">
        <v>73</v>
      </c>
      <c r="S1225" s="1198">
        <f>VLOOKUP($D1225,'NI-San'!$B$1:$V$2048,12,FALSE)</f>
        <v>0</v>
      </c>
      <c r="T1225" s="1198">
        <f>VLOOKUP($D1225,'NI-San'!$B$1:$V$2048,13,FALSE)</f>
        <v>0</v>
      </c>
      <c r="U1225" s="1198">
        <f>VLOOKUP($D1225,'NI-San'!$B$1:$V$2048,16,FALSE)</f>
        <v>0</v>
      </c>
      <c r="V1225" s="1198">
        <f>VLOOKUP($D1225,'NI-San'!$B$1:$V$2048,17,FALSE)</f>
        <v>0</v>
      </c>
      <c r="W1225" s="1198">
        <f>VLOOKUP($D1225,'NI-San'!$B$1:$V$2048,18,FALSE)</f>
        <v>0</v>
      </c>
      <c r="X1225" s="1198">
        <f>VLOOKUP($D1225,'NI-San'!$B$1:$V$2048,19,FALSE)</f>
        <v>0</v>
      </c>
    </row>
    <row r="1226" spans="1:24" ht="27" hidden="1">
      <c r="A1226" s="505"/>
      <c r="B1226" s="505"/>
      <c r="C1226" s="505"/>
      <c r="D1226" s="1198" t="s">
        <v>3008</v>
      </c>
      <c r="E1226" s="1199" t="s">
        <v>70</v>
      </c>
      <c r="F1226" s="1202"/>
      <c r="G1226" s="1202"/>
      <c r="H1226" s="1202" t="s">
        <v>3009</v>
      </c>
      <c r="I1226" s="1202" t="s">
        <v>53</v>
      </c>
      <c r="J1226" s="1202" t="s">
        <v>2886</v>
      </c>
      <c r="K1226" s="1202" t="s">
        <v>2886</v>
      </c>
      <c r="L1226" s="1202" t="s">
        <v>2887</v>
      </c>
      <c r="M1226" s="1202" t="s">
        <v>2988</v>
      </c>
      <c r="N1226" s="1203" t="s">
        <v>3010</v>
      </c>
      <c r="O1226" s="1203" t="s">
        <v>73</v>
      </c>
      <c r="P1226" s="1203" t="s">
        <v>73</v>
      </c>
      <c r="Q1226" s="1203" t="s">
        <v>73</v>
      </c>
      <c r="R1226" s="1203" t="s">
        <v>73</v>
      </c>
      <c r="S1226" s="1198">
        <f>VLOOKUP($D1226,'NI-San'!$B$1:$V$2048,12,FALSE)</f>
        <v>71</v>
      </c>
      <c r="T1226" s="1198">
        <f>VLOOKUP($D1226,'NI-San'!$B$1:$V$2048,13,FALSE)</f>
        <v>6</v>
      </c>
      <c r="U1226" s="1198">
        <f>VLOOKUP($D1226,'NI-San'!$B$1:$V$2048,16,FALSE)</f>
        <v>0</v>
      </c>
      <c r="V1226" s="1198">
        <f>VLOOKUP($D1226,'NI-San'!$B$1:$V$2048,17,FALSE)</f>
        <v>0</v>
      </c>
      <c r="W1226" s="1198">
        <f>VLOOKUP($D1226,'NI-San'!$B$1:$V$2048,18,FALSE)</f>
        <v>0</v>
      </c>
      <c r="X1226" s="1198">
        <f>VLOOKUP($D1226,'NI-San'!$B$1:$V$2048,19,FALSE)</f>
        <v>0</v>
      </c>
    </row>
    <row r="1227" spans="1:24" ht="27" hidden="1">
      <c r="A1227" s="505"/>
      <c r="B1227" s="505"/>
      <c r="C1227" s="505"/>
      <c r="D1227" s="1198" t="s">
        <v>3011</v>
      </c>
      <c r="E1227" s="1199" t="s">
        <v>70</v>
      </c>
      <c r="F1227" s="1202"/>
      <c r="G1227" s="1202"/>
      <c r="H1227" s="1202" t="s">
        <v>3012</v>
      </c>
      <c r="I1227" s="1202" t="s">
        <v>53</v>
      </c>
      <c r="J1227" s="1202" t="s">
        <v>2886</v>
      </c>
      <c r="K1227" s="1202" t="s">
        <v>2886</v>
      </c>
      <c r="L1227" s="1202" t="s">
        <v>2887</v>
      </c>
      <c r="M1227" s="1202" t="s">
        <v>2988</v>
      </c>
      <c r="N1227" s="1203" t="s">
        <v>3013</v>
      </c>
      <c r="O1227" s="1203" t="s">
        <v>73</v>
      </c>
      <c r="P1227" s="1203" t="s">
        <v>73</v>
      </c>
      <c r="Q1227" s="1203" t="s">
        <v>73</v>
      </c>
      <c r="R1227" s="1203" t="s">
        <v>73</v>
      </c>
      <c r="S1227" s="1198">
        <f>VLOOKUP($D1227,'NI-San'!$B$1:$V$2048,12,FALSE)</f>
        <v>0</v>
      </c>
      <c r="T1227" s="1198">
        <f>VLOOKUP($D1227,'NI-San'!$B$1:$V$2048,13,FALSE)</f>
        <v>0</v>
      </c>
      <c r="U1227" s="1198">
        <f>VLOOKUP($D1227,'NI-San'!$B$1:$V$2048,16,FALSE)</f>
        <v>0</v>
      </c>
      <c r="V1227" s="1198">
        <f>VLOOKUP($D1227,'NI-San'!$B$1:$V$2048,17,FALSE)</f>
        <v>0</v>
      </c>
      <c r="W1227" s="1198">
        <f>VLOOKUP($D1227,'NI-San'!$B$1:$V$2048,18,FALSE)</f>
        <v>0</v>
      </c>
      <c r="X1227" s="1198">
        <f>VLOOKUP($D1227,'NI-San'!$B$1:$V$2048,19,FALSE)</f>
        <v>0</v>
      </c>
    </row>
    <row r="1228" spans="1:24" ht="27" hidden="1">
      <c r="A1228" s="505"/>
      <c r="B1228" s="505"/>
      <c r="C1228" s="505"/>
      <c r="D1228" s="1198" t="s">
        <v>3014</v>
      </c>
      <c r="E1228" s="1199" t="s">
        <v>70</v>
      </c>
      <c r="F1228" s="1202"/>
      <c r="G1228" s="1202"/>
      <c r="H1228" s="1202" t="s">
        <v>3015</v>
      </c>
      <c r="I1228" s="1202" t="s">
        <v>53</v>
      </c>
      <c r="J1228" s="1202" t="s">
        <v>2886</v>
      </c>
      <c r="K1228" s="1202" t="s">
        <v>2886</v>
      </c>
      <c r="L1228" s="1202" t="s">
        <v>2887</v>
      </c>
      <c r="M1228" s="1202" t="s">
        <v>2988</v>
      </c>
      <c r="N1228" s="1203" t="s">
        <v>3016</v>
      </c>
      <c r="O1228" s="1203" t="s">
        <v>73</v>
      </c>
      <c r="P1228" s="1203" t="s">
        <v>73</v>
      </c>
      <c r="Q1228" s="1203" t="s">
        <v>73</v>
      </c>
      <c r="R1228" s="1203" t="s">
        <v>73</v>
      </c>
      <c r="S1228" s="1198">
        <f>VLOOKUP($D1228,'NI-San'!$B$1:$V$2048,12,FALSE)</f>
        <v>0</v>
      </c>
      <c r="T1228" s="1198">
        <f>VLOOKUP($D1228,'NI-San'!$B$1:$V$2048,13,FALSE)</f>
        <v>0</v>
      </c>
      <c r="U1228" s="1198">
        <f>VLOOKUP($D1228,'NI-San'!$B$1:$V$2048,16,FALSE)</f>
        <v>0</v>
      </c>
      <c r="V1228" s="1198">
        <f>VLOOKUP($D1228,'NI-San'!$B$1:$V$2048,17,FALSE)</f>
        <v>0</v>
      </c>
      <c r="W1228" s="1198">
        <f>VLOOKUP($D1228,'NI-San'!$B$1:$V$2048,18,FALSE)</f>
        <v>0</v>
      </c>
      <c r="X1228" s="1198">
        <f>VLOOKUP($D1228,'NI-San'!$B$1:$V$2048,19,FALSE)</f>
        <v>0</v>
      </c>
    </row>
    <row r="1229" spans="1:24" ht="27" hidden="1">
      <c r="A1229" s="505"/>
      <c r="B1229" s="505"/>
      <c r="C1229" s="505"/>
      <c r="D1229" s="1198" t="s">
        <v>3017</v>
      </c>
      <c r="E1229" s="1199" t="s">
        <v>70</v>
      </c>
      <c r="F1229" s="1202"/>
      <c r="G1229" s="1202"/>
      <c r="H1229" s="1202" t="s">
        <v>3018</v>
      </c>
      <c r="I1229" s="1202" t="s">
        <v>53</v>
      </c>
      <c r="J1229" s="1202" t="s">
        <v>2886</v>
      </c>
      <c r="K1229" s="1202" t="s">
        <v>2886</v>
      </c>
      <c r="L1229" s="1202" t="s">
        <v>2887</v>
      </c>
      <c r="M1229" s="1202" t="s">
        <v>2988</v>
      </c>
      <c r="N1229" s="1203" t="s">
        <v>3019</v>
      </c>
      <c r="O1229" s="1203" t="s">
        <v>73</v>
      </c>
      <c r="P1229" s="1203" t="s">
        <v>73</v>
      </c>
      <c r="Q1229" s="1203" t="s">
        <v>73</v>
      </c>
      <c r="R1229" s="1203" t="s">
        <v>73</v>
      </c>
      <c r="S1229" s="1198">
        <f>VLOOKUP($D1229,'NI-San'!$B$1:$V$2048,12,FALSE)</f>
        <v>206</v>
      </c>
      <c r="T1229" s="1198">
        <f>VLOOKUP($D1229,'NI-San'!$B$1:$V$2048,13,FALSE)</f>
        <v>307</v>
      </c>
      <c r="U1229" s="1198">
        <f>VLOOKUP($D1229,'NI-San'!$B$1:$V$2048,16,FALSE)</f>
        <v>0</v>
      </c>
      <c r="V1229" s="1198">
        <f>VLOOKUP($D1229,'NI-San'!$B$1:$V$2048,17,FALSE)</f>
        <v>0</v>
      </c>
      <c r="W1229" s="1198">
        <f>VLOOKUP($D1229,'NI-San'!$B$1:$V$2048,18,FALSE)</f>
        <v>307</v>
      </c>
      <c r="X1229" s="1198">
        <f>VLOOKUP($D1229,'NI-San'!$B$1:$V$2048,19,FALSE)</f>
        <v>0</v>
      </c>
    </row>
    <row r="1230" spans="1:24" ht="27" hidden="1">
      <c r="A1230" s="505"/>
      <c r="B1230" s="505"/>
      <c r="C1230" s="505"/>
      <c r="D1230" s="1198" t="s">
        <v>3020</v>
      </c>
      <c r="E1230" s="1199" t="s">
        <v>70</v>
      </c>
      <c r="F1230" s="1202"/>
      <c r="G1230" s="1202"/>
      <c r="H1230" s="1202" t="s">
        <v>3021</v>
      </c>
      <c r="I1230" s="1202" t="s">
        <v>53</v>
      </c>
      <c r="J1230" s="1202" t="s">
        <v>2886</v>
      </c>
      <c r="K1230" s="1202" t="s">
        <v>2886</v>
      </c>
      <c r="L1230" s="1202" t="s">
        <v>2887</v>
      </c>
      <c r="M1230" s="1202" t="s">
        <v>2988</v>
      </c>
      <c r="N1230" s="1203" t="s">
        <v>3022</v>
      </c>
      <c r="O1230" s="1203" t="s">
        <v>73</v>
      </c>
      <c r="P1230" s="1203" t="s">
        <v>73</v>
      </c>
      <c r="Q1230" s="1203" t="s">
        <v>73</v>
      </c>
      <c r="R1230" s="1203" t="s">
        <v>73</v>
      </c>
      <c r="S1230" s="1198">
        <f>VLOOKUP($D1230,'NI-San'!$B$1:$V$2048,12,FALSE)</f>
        <v>102</v>
      </c>
      <c r="T1230" s="1198">
        <f>VLOOKUP($D1230,'NI-San'!$B$1:$V$2048,13,FALSE)</f>
        <v>212</v>
      </c>
      <c r="U1230" s="1198">
        <f>VLOOKUP($D1230,'NI-San'!$B$1:$V$2048,16,FALSE)</f>
        <v>0</v>
      </c>
      <c r="V1230" s="1198">
        <f>VLOOKUP($D1230,'NI-San'!$B$1:$V$2048,17,FALSE)</f>
        <v>0</v>
      </c>
      <c r="W1230" s="1198">
        <f>VLOOKUP($D1230,'NI-San'!$B$1:$V$2048,18,FALSE)</f>
        <v>0</v>
      </c>
      <c r="X1230" s="1198">
        <f>VLOOKUP($D1230,'NI-San'!$B$1:$V$2048,19,FALSE)</f>
        <v>0</v>
      </c>
    </row>
    <row r="1231" spans="1:24" hidden="1">
      <c r="A1231" s="505"/>
      <c r="B1231" s="505"/>
      <c r="C1231" s="505"/>
      <c r="D1231" s="1198" t="s">
        <v>3023</v>
      </c>
      <c r="E1231" s="1199" t="s">
        <v>70</v>
      </c>
      <c r="F1231" s="1202"/>
      <c r="G1231" s="1202"/>
      <c r="H1231" s="1202" t="s">
        <v>3024</v>
      </c>
      <c r="I1231" s="1202" t="s">
        <v>53</v>
      </c>
      <c r="J1231" s="1202" t="s">
        <v>2886</v>
      </c>
      <c r="K1231" s="1202" t="s">
        <v>2886</v>
      </c>
      <c r="L1231" s="1202" t="s">
        <v>2887</v>
      </c>
      <c r="M1231" s="1202" t="s">
        <v>2988</v>
      </c>
      <c r="N1231" s="1203" t="s">
        <v>3025</v>
      </c>
      <c r="O1231" s="1203" t="s">
        <v>73</v>
      </c>
      <c r="P1231" s="1203" t="s">
        <v>73</v>
      </c>
      <c r="Q1231" s="1203" t="s">
        <v>73</v>
      </c>
      <c r="R1231" s="1203" t="s">
        <v>73</v>
      </c>
      <c r="S1231" s="1198">
        <f>VLOOKUP($D1231,'NI-San'!$B$1:$V$2048,12,FALSE)</f>
        <v>0</v>
      </c>
      <c r="T1231" s="1198">
        <f>VLOOKUP($D1231,'NI-San'!$B$1:$V$2048,13,FALSE)</f>
        <v>0</v>
      </c>
      <c r="U1231" s="1198">
        <f>VLOOKUP($D1231,'NI-San'!$B$1:$V$2048,16,FALSE)</f>
        <v>0</v>
      </c>
      <c r="V1231" s="1198">
        <f>VLOOKUP($D1231,'NI-San'!$B$1:$V$2048,17,FALSE)</f>
        <v>0</v>
      </c>
      <c r="W1231" s="1198">
        <f>VLOOKUP($D1231,'NI-San'!$B$1:$V$2048,18,FALSE)</f>
        <v>0</v>
      </c>
      <c r="X1231" s="1198">
        <f>VLOOKUP($D1231,'NI-San'!$B$1:$V$2048,19,FALSE)</f>
        <v>0</v>
      </c>
    </row>
    <row r="1232" spans="1:24" hidden="1">
      <c r="A1232" s="505"/>
      <c r="B1232" s="505"/>
      <c r="C1232" s="505"/>
      <c r="D1232" s="1198" t="s">
        <v>3026</v>
      </c>
      <c r="E1232" s="1199" t="s">
        <v>70</v>
      </c>
      <c r="F1232" s="1202"/>
      <c r="G1232" s="1202"/>
      <c r="H1232" s="1202" t="s">
        <v>3027</v>
      </c>
      <c r="I1232" s="1202" t="s">
        <v>53</v>
      </c>
      <c r="J1232" s="1202" t="s">
        <v>2886</v>
      </c>
      <c r="K1232" s="1202" t="s">
        <v>2886</v>
      </c>
      <c r="L1232" s="1202" t="s">
        <v>2887</v>
      </c>
      <c r="M1232" s="1202" t="s">
        <v>2988</v>
      </c>
      <c r="N1232" s="1203" t="s">
        <v>3028</v>
      </c>
      <c r="O1232" s="1203" t="s">
        <v>73</v>
      </c>
      <c r="P1232" s="1203" t="s">
        <v>73</v>
      </c>
      <c r="Q1232" s="1203" t="s">
        <v>73</v>
      </c>
      <c r="R1232" s="1203" t="s">
        <v>73</v>
      </c>
      <c r="S1232" s="1198">
        <f>VLOOKUP($D1232,'NI-San'!$B$1:$V$2048,12,FALSE)</f>
        <v>0</v>
      </c>
      <c r="T1232" s="1198">
        <f>VLOOKUP($D1232,'NI-San'!$B$1:$V$2048,13,FALSE)</f>
        <v>0</v>
      </c>
      <c r="U1232" s="1198">
        <f>VLOOKUP($D1232,'NI-San'!$B$1:$V$2048,16,FALSE)</f>
        <v>0</v>
      </c>
      <c r="V1232" s="1198">
        <f>VLOOKUP($D1232,'NI-San'!$B$1:$V$2048,17,FALSE)</f>
        <v>0</v>
      </c>
      <c r="W1232" s="1198">
        <f>VLOOKUP($D1232,'NI-San'!$B$1:$V$2048,18,FALSE)</f>
        <v>0</v>
      </c>
      <c r="X1232" s="1198">
        <f>VLOOKUP($D1232,'NI-San'!$B$1:$V$2048,19,FALSE)</f>
        <v>0</v>
      </c>
    </row>
    <row r="1233" spans="1:24" hidden="1">
      <c r="A1233" s="505"/>
      <c r="B1233" s="505"/>
      <c r="C1233" s="505"/>
      <c r="D1233" s="1198" t="s">
        <v>3029</v>
      </c>
      <c r="E1233" s="1199" t="s">
        <v>70</v>
      </c>
      <c r="F1233" s="1202"/>
      <c r="G1233" s="1202"/>
      <c r="H1233" s="1202"/>
      <c r="I1233" s="1202" t="s">
        <v>71</v>
      </c>
      <c r="J1233" s="1202"/>
      <c r="K1233" s="1202"/>
      <c r="L1233" s="1202"/>
      <c r="M1233" s="1202"/>
      <c r="N1233" s="1203" t="s">
        <v>3030</v>
      </c>
      <c r="O1233" s="1203" t="s">
        <v>73</v>
      </c>
      <c r="P1233" s="1203" t="s">
        <v>73</v>
      </c>
      <c r="Q1233" s="1203" t="s">
        <v>73</v>
      </c>
      <c r="R1233" s="1203" t="s">
        <v>73</v>
      </c>
      <c r="S1233" s="1198">
        <f>VLOOKUP($D1233,'NI-San'!$B$1:$V$2048,12,FALSE)</f>
        <v>1394</v>
      </c>
      <c r="T1233" s="1198">
        <f>VLOOKUP($D1233,'NI-San'!$B$1:$V$2048,13,FALSE)</f>
        <v>1412</v>
      </c>
      <c r="U1233" s="1198">
        <f>VLOOKUP($D1233,'NI-San'!$B$1:$V$2048,16,FALSE)</f>
        <v>0</v>
      </c>
      <c r="V1233" s="1198">
        <f>VLOOKUP($D1233,'NI-San'!$B$1:$V$2048,17,FALSE)</f>
        <v>0</v>
      </c>
      <c r="W1233" s="1198">
        <f>VLOOKUP($D1233,'NI-San'!$B$1:$V$2048,18,FALSE)</f>
        <v>0</v>
      </c>
      <c r="X1233" s="1198">
        <f>VLOOKUP($D1233,'NI-San'!$B$1:$V$2048,19,FALSE)</f>
        <v>0</v>
      </c>
    </row>
    <row r="1234" spans="1:24" hidden="1">
      <c r="A1234" s="505"/>
      <c r="B1234" s="505"/>
      <c r="C1234" s="505"/>
      <c r="D1234" s="1198" t="s">
        <v>3031</v>
      </c>
      <c r="E1234" s="1199" t="s">
        <v>70</v>
      </c>
      <c r="F1234" s="1202"/>
      <c r="G1234" s="1202"/>
      <c r="H1234" s="1202" t="s">
        <v>3032</v>
      </c>
      <c r="I1234" s="1202" t="s">
        <v>53</v>
      </c>
      <c r="J1234" s="1202" t="s">
        <v>3033</v>
      </c>
      <c r="K1234" s="1202" t="s">
        <v>3033</v>
      </c>
      <c r="L1234" s="1202" t="s">
        <v>3034</v>
      </c>
      <c r="M1234" s="1202" t="s">
        <v>3035</v>
      </c>
      <c r="N1234" s="1203" t="s">
        <v>3036</v>
      </c>
      <c r="O1234" s="1203" t="s">
        <v>73</v>
      </c>
      <c r="P1234" s="1203" t="s">
        <v>73</v>
      </c>
      <c r="Q1234" s="1203" t="s">
        <v>73</v>
      </c>
      <c r="R1234" s="1203" t="s">
        <v>73</v>
      </c>
      <c r="S1234" s="1198">
        <f>VLOOKUP($D1234,'NI-San'!$B$1:$V$2048,12,FALSE)</f>
        <v>1266</v>
      </c>
      <c r="T1234" s="1198">
        <f>VLOOKUP($D1234,'NI-San'!$B$1:$V$2048,13,FALSE)</f>
        <v>1281</v>
      </c>
      <c r="U1234" s="1198">
        <f>VLOOKUP($D1234,'NI-San'!$B$1:$V$2048,16,FALSE)</f>
        <v>0</v>
      </c>
      <c r="V1234" s="1198">
        <f>VLOOKUP($D1234,'NI-San'!$B$1:$V$2048,17,FALSE)</f>
        <v>0</v>
      </c>
      <c r="W1234" s="1198">
        <f>VLOOKUP($D1234,'NI-San'!$B$1:$V$2048,18,FALSE)</f>
        <v>0</v>
      </c>
      <c r="X1234" s="1198">
        <f>VLOOKUP($D1234,'NI-San'!$B$1:$V$2048,19,FALSE)</f>
        <v>0</v>
      </c>
    </row>
    <row r="1235" spans="1:24" hidden="1">
      <c r="A1235" s="505"/>
      <c r="B1235" s="505"/>
      <c r="C1235" s="505"/>
      <c r="D1235" s="1198" t="s">
        <v>3037</v>
      </c>
      <c r="E1235" s="1199" t="s">
        <v>70</v>
      </c>
      <c r="F1235" s="1202"/>
      <c r="G1235" s="1202"/>
      <c r="H1235" s="1202" t="s">
        <v>3038</v>
      </c>
      <c r="I1235" s="1202" t="s">
        <v>53</v>
      </c>
      <c r="J1235" s="1202" t="s">
        <v>958</v>
      </c>
      <c r="K1235" s="1202" t="s">
        <v>958</v>
      </c>
      <c r="L1235" s="1202" t="s">
        <v>1045</v>
      </c>
      <c r="M1235" s="1202" t="s">
        <v>3039</v>
      </c>
      <c r="N1235" s="1203" t="s">
        <v>3040</v>
      </c>
      <c r="O1235" s="1203" t="s">
        <v>73</v>
      </c>
      <c r="P1235" s="1203" t="s">
        <v>73</v>
      </c>
      <c r="Q1235" s="1203" t="s">
        <v>73</v>
      </c>
      <c r="R1235" s="1203" t="s">
        <v>73</v>
      </c>
      <c r="S1235" s="1198">
        <f>VLOOKUP($D1235,'NI-San'!$B$1:$V$2048,12,FALSE)</f>
        <v>114</v>
      </c>
      <c r="T1235" s="1198">
        <f>VLOOKUP($D1235,'NI-San'!$B$1:$V$2048,13,FALSE)</f>
        <v>120</v>
      </c>
      <c r="U1235" s="1198">
        <f>VLOOKUP($D1235,'NI-San'!$B$1:$V$2048,16,FALSE)</f>
        <v>0</v>
      </c>
      <c r="V1235" s="1198">
        <f>VLOOKUP($D1235,'NI-San'!$B$1:$V$2048,17,FALSE)</f>
        <v>0</v>
      </c>
      <c r="W1235" s="1198">
        <f>VLOOKUP($D1235,'NI-San'!$B$1:$V$2048,18,FALSE)</f>
        <v>0</v>
      </c>
      <c r="X1235" s="1198">
        <f>VLOOKUP($D1235,'NI-San'!$B$1:$V$2048,19,FALSE)</f>
        <v>0</v>
      </c>
    </row>
    <row r="1236" spans="1:24" hidden="1">
      <c r="A1236" s="505"/>
      <c r="B1236" s="505"/>
      <c r="C1236" s="505"/>
      <c r="D1236" s="1198" t="s">
        <v>3041</v>
      </c>
      <c r="E1236" s="1199" t="s">
        <v>70</v>
      </c>
      <c r="F1236" s="1202"/>
      <c r="G1236" s="1202"/>
      <c r="H1236" s="1202" t="s">
        <v>3042</v>
      </c>
      <c r="I1236" s="1202" t="s">
        <v>53</v>
      </c>
      <c r="J1236" s="1202" t="s">
        <v>1494</v>
      </c>
      <c r="K1236" s="1202" t="s">
        <v>1494</v>
      </c>
      <c r="L1236" s="1202" t="s">
        <v>1495</v>
      </c>
      <c r="M1236" s="1202" t="s">
        <v>3043</v>
      </c>
      <c r="N1236" s="1203" t="s">
        <v>3044</v>
      </c>
      <c r="O1236" s="1203" t="s">
        <v>73</v>
      </c>
      <c r="P1236" s="1203" t="s">
        <v>73</v>
      </c>
      <c r="Q1236" s="1203" t="s">
        <v>73</v>
      </c>
      <c r="R1236" s="1203" t="s">
        <v>73</v>
      </c>
      <c r="S1236" s="1198">
        <f>VLOOKUP($D1236,'NI-San'!$B$1:$V$2048,12,FALSE)</f>
        <v>6</v>
      </c>
      <c r="T1236" s="1198">
        <f>VLOOKUP($D1236,'NI-San'!$B$1:$V$2048,13,FALSE)</f>
        <v>5</v>
      </c>
      <c r="U1236" s="1198">
        <f>VLOOKUP($D1236,'NI-San'!$B$1:$V$2048,16,FALSE)</f>
        <v>0</v>
      </c>
      <c r="V1236" s="1198">
        <f>VLOOKUP($D1236,'NI-San'!$B$1:$V$2048,17,FALSE)</f>
        <v>0</v>
      </c>
      <c r="W1236" s="1198">
        <f>VLOOKUP($D1236,'NI-San'!$B$1:$V$2048,18,FALSE)</f>
        <v>0</v>
      </c>
      <c r="X1236" s="1198">
        <f>VLOOKUP($D1236,'NI-San'!$B$1:$V$2048,19,FALSE)</f>
        <v>0</v>
      </c>
    </row>
    <row r="1237" spans="1:24" hidden="1">
      <c r="A1237" s="505"/>
      <c r="B1237" s="505"/>
      <c r="C1237" s="505"/>
      <c r="D1237" s="1198" t="s">
        <v>3045</v>
      </c>
      <c r="E1237" s="1199" t="s">
        <v>70</v>
      </c>
      <c r="F1237" s="1202"/>
      <c r="G1237" s="1202"/>
      <c r="H1237" s="1202" t="s">
        <v>3046</v>
      </c>
      <c r="I1237" s="1202" t="s">
        <v>53</v>
      </c>
      <c r="J1237" s="1202" t="s">
        <v>958</v>
      </c>
      <c r="K1237" s="1202" t="s">
        <v>958</v>
      </c>
      <c r="L1237" s="1202" t="s">
        <v>1045</v>
      </c>
      <c r="M1237" s="1202" t="s">
        <v>3047</v>
      </c>
      <c r="N1237" s="1203" t="s">
        <v>3048</v>
      </c>
      <c r="O1237" s="1203" t="s">
        <v>73</v>
      </c>
      <c r="P1237" s="1203" t="s">
        <v>73</v>
      </c>
      <c r="Q1237" s="1203" t="s">
        <v>73</v>
      </c>
      <c r="R1237" s="1203" t="s">
        <v>73</v>
      </c>
      <c r="S1237" s="1198">
        <f>VLOOKUP($D1237,'NI-San'!$B$1:$V$2048,12,FALSE)</f>
        <v>0</v>
      </c>
      <c r="T1237" s="1198">
        <f>VLOOKUP($D1237,'NI-San'!$B$1:$V$2048,13,FALSE)</f>
        <v>0</v>
      </c>
      <c r="U1237" s="1198">
        <f>VLOOKUP($D1237,'NI-San'!$B$1:$V$2048,16,FALSE)</f>
        <v>0</v>
      </c>
      <c r="V1237" s="1198">
        <f>VLOOKUP($D1237,'NI-San'!$B$1:$V$2048,17,FALSE)</f>
        <v>0</v>
      </c>
      <c r="W1237" s="1198">
        <f>VLOOKUP($D1237,'NI-San'!$B$1:$V$2048,18,FALSE)</f>
        <v>0</v>
      </c>
      <c r="X1237" s="1198">
        <f>VLOOKUP($D1237,'NI-San'!$B$1:$V$2048,19,FALSE)</f>
        <v>0</v>
      </c>
    </row>
    <row r="1238" spans="1:24" hidden="1">
      <c r="A1238" s="505"/>
      <c r="B1238" s="505"/>
      <c r="C1238" s="505"/>
      <c r="D1238" s="1198" t="s">
        <v>3049</v>
      </c>
      <c r="E1238" s="1199" t="s">
        <v>70</v>
      </c>
      <c r="F1238" s="1202"/>
      <c r="G1238" s="1202"/>
      <c r="H1238" s="1202" t="s">
        <v>3050</v>
      </c>
      <c r="I1238" s="1202" t="s">
        <v>53</v>
      </c>
      <c r="J1238" s="1202" t="s">
        <v>958</v>
      </c>
      <c r="K1238" s="1202" t="s">
        <v>958</v>
      </c>
      <c r="L1238" s="1202" t="s">
        <v>1045</v>
      </c>
      <c r="M1238" s="1202" t="s">
        <v>3051</v>
      </c>
      <c r="N1238" s="1203" t="s">
        <v>3052</v>
      </c>
      <c r="O1238" s="1203" t="s">
        <v>73</v>
      </c>
      <c r="P1238" s="1203" t="s">
        <v>73</v>
      </c>
      <c r="Q1238" s="1203" t="s">
        <v>73</v>
      </c>
      <c r="R1238" s="1203" t="s">
        <v>73</v>
      </c>
      <c r="S1238" s="1198">
        <f>VLOOKUP($D1238,'NI-San'!$B$1:$V$2048,12,FALSE)</f>
        <v>0</v>
      </c>
      <c r="T1238" s="1198">
        <f>VLOOKUP($D1238,'NI-San'!$B$1:$V$2048,13,FALSE)</f>
        <v>0</v>
      </c>
      <c r="U1238" s="1198">
        <f>VLOOKUP($D1238,'NI-San'!$B$1:$V$2048,16,FALSE)</f>
        <v>0</v>
      </c>
      <c r="V1238" s="1198">
        <f>VLOOKUP($D1238,'NI-San'!$B$1:$V$2048,17,FALSE)</f>
        <v>0</v>
      </c>
      <c r="W1238" s="1198">
        <f>VLOOKUP($D1238,'NI-San'!$B$1:$V$2048,18,FALSE)</f>
        <v>0</v>
      </c>
      <c r="X1238" s="1198">
        <f>VLOOKUP($D1238,'NI-San'!$B$1:$V$2048,19,FALSE)</f>
        <v>0</v>
      </c>
    </row>
    <row r="1239" spans="1:24" hidden="1">
      <c r="A1239" s="505"/>
      <c r="B1239" s="505"/>
      <c r="C1239" s="505"/>
      <c r="D1239" s="1198" t="s">
        <v>3053</v>
      </c>
      <c r="E1239" s="1199" t="s">
        <v>70</v>
      </c>
      <c r="F1239" s="1202"/>
      <c r="G1239" s="1202"/>
      <c r="H1239" s="1202" t="s">
        <v>3054</v>
      </c>
      <c r="I1239" s="1202" t="s">
        <v>53</v>
      </c>
      <c r="J1239" s="1202" t="s">
        <v>958</v>
      </c>
      <c r="K1239" s="1202" t="s">
        <v>958</v>
      </c>
      <c r="L1239" s="1202" t="s">
        <v>1045</v>
      </c>
      <c r="M1239" s="1202" t="s">
        <v>3051</v>
      </c>
      <c r="N1239" s="1203" t="s">
        <v>3055</v>
      </c>
      <c r="O1239" s="1203" t="s">
        <v>73</v>
      </c>
      <c r="P1239" s="1203" t="s">
        <v>73</v>
      </c>
      <c r="Q1239" s="1203" t="s">
        <v>73</v>
      </c>
      <c r="R1239" s="1203" t="s">
        <v>73</v>
      </c>
      <c r="S1239" s="1198">
        <f>VLOOKUP($D1239,'NI-San'!$B$1:$V$2048,12,FALSE)</f>
        <v>8</v>
      </c>
      <c r="T1239" s="1198">
        <f>VLOOKUP($D1239,'NI-San'!$B$1:$V$2048,13,FALSE)</f>
        <v>6</v>
      </c>
      <c r="U1239" s="1198">
        <f>VLOOKUP($D1239,'NI-San'!$B$1:$V$2048,16,FALSE)</f>
        <v>0</v>
      </c>
      <c r="V1239" s="1198">
        <f>VLOOKUP($D1239,'NI-San'!$B$1:$V$2048,17,FALSE)</f>
        <v>0</v>
      </c>
      <c r="W1239" s="1198">
        <f>VLOOKUP($D1239,'NI-San'!$B$1:$V$2048,18,FALSE)</f>
        <v>0</v>
      </c>
      <c r="X1239" s="1198">
        <f>VLOOKUP($D1239,'NI-San'!$B$1:$V$2048,19,FALSE)</f>
        <v>0</v>
      </c>
    </row>
    <row r="1240" spans="1:24" hidden="1">
      <c r="A1240" s="505"/>
      <c r="B1240" s="505"/>
      <c r="C1240" s="505"/>
      <c r="D1240" s="1198" t="s">
        <v>3056</v>
      </c>
      <c r="E1240" s="1199" t="s">
        <v>70</v>
      </c>
      <c r="F1240" s="1202"/>
      <c r="G1240" s="1202"/>
      <c r="H1240" s="1202" t="s">
        <v>3057</v>
      </c>
      <c r="I1240" s="1202" t="s">
        <v>53</v>
      </c>
      <c r="J1240" s="1202" t="s">
        <v>958</v>
      </c>
      <c r="K1240" s="1202" t="s">
        <v>958</v>
      </c>
      <c r="L1240" s="1202" t="s">
        <v>1045</v>
      </c>
      <c r="M1240" s="1202" t="s">
        <v>3058</v>
      </c>
      <c r="N1240" s="1203" t="s">
        <v>3059</v>
      </c>
      <c r="O1240" s="1203" t="s">
        <v>73</v>
      </c>
      <c r="P1240" s="1203" t="s">
        <v>73</v>
      </c>
      <c r="Q1240" s="1203" t="s">
        <v>73</v>
      </c>
      <c r="R1240" s="1203" t="s">
        <v>73</v>
      </c>
      <c r="S1240" s="1198">
        <f>VLOOKUP($D1240,'NI-San'!$B$1:$V$2048,12,FALSE)</f>
        <v>0</v>
      </c>
      <c r="T1240" s="1198">
        <f>VLOOKUP($D1240,'NI-San'!$B$1:$V$2048,13,FALSE)</f>
        <v>0</v>
      </c>
      <c r="U1240" s="1198">
        <f>VLOOKUP($D1240,'NI-San'!$B$1:$V$2048,16,FALSE)</f>
        <v>0</v>
      </c>
      <c r="V1240" s="1198">
        <f>VLOOKUP($D1240,'NI-San'!$B$1:$V$2048,17,FALSE)</f>
        <v>0</v>
      </c>
      <c r="W1240" s="1198">
        <f>VLOOKUP($D1240,'NI-San'!$B$1:$V$2048,18,FALSE)</f>
        <v>0</v>
      </c>
      <c r="X1240" s="1198">
        <f>VLOOKUP($D1240,'NI-San'!$B$1:$V$2048,19,FALSE)</f>
        <v>0</v>
      </c>
    </row>
    <row r="1241" spans="1:24" hidden="1">
      <c r="A1241" s="505"/>
      <c r="B1241" s="505"/>
      <c r="C1241" s="505"/>
      <c r="D1241" s="1198" t="s">
        <v>3060</v>
      </c>
      <c r="E1241" s="1199" t="s">
        <v>70</v>
      </c>
      <c r="F1241" s="1202"/>
      <c r="G1241" s="1202"/>
      <c r="H1241" s="1202"/>
      <c r="I1241" s="1202" t="s">
        <v>71</v>
      </c>
      <c r="J1241" s="1202"/>
      <c r="K1241" s="1202"/>
      <c r="L1241" s="1202"/>
      <c r="M1241" s="1202"/>
      <c r="N1241" s="1203" t="s">
        <v>3061</v>
      </c>
      <c r="O1241" s="1203" t="s">
        <v>73</v>
      </c>
      <c r="P1241" s="1203" t="s">
        <v>73</v>
      </c>
      <c r="Q1241" s="1203" t="s">
        <v>73</v>
      </c>
      <c r="R1241" s="1203" t="s">
        <v>73</v>
      </c>
      <c r="S1241" s="1198">
        <f>VLOOKUP($D1241,'NI-San'!$B$1:$V$2048,12,FALSE)</f>
        <v>0</v>
      </c>
      <c r="T1241" s="1198">
        <f>VLOOKUP($D1241,'NI-San'!$B$1:$V$2048,13,FALSE)</f>
        <v>0</v>
      </c>
      <c r="U1241" s="1198">
        <f>VLOOKUP($D1241,'NI-San'!$B$1:$V$2048,16,FALSE)</f>
        <v>0</v>
      </c>
      <c r="V1241" s="1198">
        <f>VLOOKUP($D1241,'NI-San'!$B$1:$V$2048,17,FALSE)</f>
        <v>0</v>
      </c>
      <c r="W1241" s="1198">
        <f>VLOOKUP($D1241,'NI-San'!$B$1:$V$2048,18,FALSE)</f>
        <v>0</v>
      </c>
      <c r="X1241" s="1198">
        <f>VLOOKUP($D1241,'NI-San'!$B$1:$V$2048,19,FALSE)</f>
        <v>0</v>
      </c>
    </row>
    <row r="1242" spans="1:24" ht="15" hidden="1">
      <c r="A1242" s="507"/>
      <c r="B1242" s="507"/>
      <c r="C1242" s="507"/>
      <c r="D1242" s="1209" t="s">
        <v>69</v>
      </c>
      <c r="E1242" s="1210" t="s">
        <v>3062</v>
      </c>
      <c r="F1242" s="1211"/>
      <c r="G1242" s="1211"/>
      <c r="H1242" s="1201"/>
      <c r="I1242" s="1202" t="s">
        <v>71</v>
      </c>
      <c r="J1242" s="1201"/>
      <c r="K1242" s="1201"/>
      <c r="L1242" s="1203"/>
      <c r="M1242" s="1202"/>
      <c r="N1242" s="1203" t="s">
        <v>72</v>
      </c>
      <c r="O1242" s="1203" t="s">
        <v>73</v>
      </c>
      <c r="P1242" s="1203" t="s">
        <v>73</v>
      </c>
      <c r="Q1242" s="1203" t="s">
        <v>73</v>
      </c>
      <c r="R1242" s="1203" t="s">
        <v>73</v>
      </c>
      <c r="S1242" s="1209">
        <f>VLOOKUP($D1242,'NI-Ter'!$B$1:$Y$2048,12,FALSE)</f>
        <v>0</v>
      </c>
      <c r="T1242" s="1209">
        <f>VLOOKUP($D1242,'NI-Ter'!$B$1:$Y$2048,13,FALSE)</f>
        <v>0</v>
      </c>
      <c r="U1242" s="1209">
        <f>VLOOKUP($D1242,'NI-Ter'!$B$1:$Y$2048,16,FALSE)</f>
        <v>45444</v>
      </c>
      <c r="V1242" s="1209">
        <f>VLOOKUP($D1242,'NI-Ter'!$B$1:$Y$2048,17,FALSE)</f>
        <v>0</v>
      </c>
      <c r="W1242" s="1209">
        <f>VLOOKUP($D1242,'NI-Ter'!$B$1:$Y$2048,18,FALSE)</f>
        <v>0</v>
      </c>
      <c r="X1242" s="1209">
        <f>VLOOKUP($D1242,'NI-Ter'!$B$1:$Y$2048,19,FALSE)</f>
        <v>0</v>
      </c>
    </row>
    <row r="1243" spans="1:24" hidden="1">
      <c r="A1243" s="507"/>
      <c r="B1243" s="507"/>
      <c r="C1243" s="507"/>
      <c r="D1243" s="1209" t="s">
        <v>74</v>
      </c>
      <c r="E1243" s="1210" t="s">
        <v>3062</v>
      </c>
      <c r="F1243" s="1202"/>
      <c r="G1243" s="1202"/>
      <c r="H1243" s="1202"/>
      <c r="I1243" s="1202" t="s">
        <v>71</v>
      </c>
      <c r="J1243" s="1202"/>
      <c r="K1243" s="1202"/>
      <c r="L1243" s="1203"/>
      <c r="M1243" s="1202"/>
      <c r="N1243" s="1203" t="s">
        <v>75</v>
      </c>
      <c r="O1243" s="1203" t="s">
        <v>73</v>
      </c>
      <c r="P1243" s="1203" t="s">
        <v>73</v>
      </c>
      <c r="Q1243" s="1203" t="s">
        <v>73</v>
      </c>
      <c r="R1243" s="1203" t="s">
        <v>73</v>
      </c>
      <c r="S1243" s="1209">
        <f>VLOOKUP($D1243,'NI-Ter'!$B$1:$Y$2048,12,FALSE)</f>
        <v>0</v>
      </c>
      <c r="T1243" s="1209">
        <f>VLOOKUP($D1243,'NI-Ter'!$B$1:$Y$2048,13,FALSE)</f>
        <v>0</v>
      </c>
      <c r="U1243" s="1209">
        <f>VLOOKUP($D1243,'NI-Ter'!$B$1:$Y$2048,16,FALSE)</f>
        <v>45140</v>
      </c>
      <c r="V1243" s="1209">
        <f>VLOOKUP($D1243,'NI-Ter'!$B$1:$Y$2048,17,FALSE)</f>
        <v>0</v>
      </c>
      <c r="W1243" s="1209">
        <f>VLOOKUP($D1243,'NI-Ter'!$B$1:$Y$2048,18,FALSE)</f>
        <v>0</v>
      </c>
      <c r="X1243" s="1209">
        <f>VLOOKUP($D1243,'NI-Ter'!$B$1:$Y$2048,19,FALSE)</f>
        <v>0</v>
      </c>
    </row>
    <row r="1244" spans="1:24" hidden="1">
      <c r="A1244" s="507"/>
      <c r="B1244" s="507"/>
      <c r="C1244" s="507"/>
      <c r="D1244" s="1209" t="s">
        <v>76</v>
      </c>
      <c r="E1244" s="1210" t="s">
        <v>3062</v>
      </c>
      <c r="F1244" s="1202"/>
      <c r="G1244" s="1202"/>
      <c r="H1244" s="1202"/>
      <c r="I1244" s="1202" t="s">
        <v>71</v>
      </c>
      <c r="J1244" s="1202"/>
      <c r="K1244" s="1202"/>
      <c r="L1244" s="1203"/>
      <c r="M1244" s="1202"/>
      <c r="N1244" s="1203" t="s">
        <v>77</v>
      </c>
      <c r="O1244" s="1203" t="s">
        <v>73</v>
      </c>
      <c r="P1244" s="1203" t="s">
        <v>73</v>
      </c>
      <c r="Q1244" s="1203" t="s">
        <v>73</v>
      </c>
      <c r="R1244" s="1203" t="s">
        <v>73</v>
      </c>
      <c r="S1244" s="1209">
        <f>VLOOKUP($D1244,'NI-Ter'!$B$1:$Y$2048,12,FALSE)</f>
        <v>0</v>
      </c>
      <c r="T1244" s="1209">
        <f>VLOOKUP($D1244,'NI-Ter'!$B$1:$Y$2048,13,FALSE)</f>
        <v>0</v>
      </c>
      <c r="U1244" s="1209">
        <f>VLOOKUP($D1244,'NI-Ter'!$B$1:$Y$2048,16,FALSE)</f>
        <v>45140</v>
      </c>
      <c r="V1244" s="1209">
        <f>VLOOKUP($D1244,'NI-Ter'!$B$1:$Y$2048,17,FALSE)</f>
        <v>0</v>
      </c>
      <c r="W1244" s="1209">
        <f>VLOOKUP($D1244,'NI-Ter'!$B$1:$Y$2048,18,FALSE)</f>
        <v>0</v>
      </c>
      <c r="X1244" s="1209">
        <f>VLOOKUP($D1244,'NI-Ter'!$B$1:$Y$2048,19,FALSE)</f>
        <v>0</v>
      </c>
    </row>
    <row r="1245" spans="1:24" hidden="1">
      <c r="A1245" s="507"/>
      <c r="B1245" s="507"/>
      <c r="C1245" s="507"/>
      <c r="D1245" s="1209" t="s">
        <v>78</v>
      </c>
      <c r="E1245" s="1210" t="s">
        <v>3062</v>
      </c>
      <c r="F1245" s="1202"/>
      <c r="G1245" s="1202"/>
      <c r="H1245" s="1202" t="s">
        <v>79</v>
      </c>
      <c r="I1245" s="1202" t="s">
        <v>53</v>
      </c>
      <c r="J1245" s="1202"/>
      <c r="K1245" s="1202"/>
      <c r="L1245" s="1202" t="s">
        <v>81</v>
      </c>
      <c r="M1245" s="1202" t="s">
        <v>82</v>
      </c>
      <c r="N1245" s="1202" t="s">
        <v>83</v>
      </c>
      <c r="O1245" s="1203" t="s">
        <v>73</v>
      </c>
      <c r="P1245" s="1203" t="s">
        <v>73</v>
      </c>
      <c r="Q1245" s="1203" t="s">
        <v>73</v>
      </c>
      <c r="R1245" s="1203" t="s">
        <v>73</v>
      </c>
      <c r="S1245" s="1209">
        <f>VLOOKUP($D1245,'NI-Ter'!$B$1:$Y$2048,12,FALSE)</f>
        <v>0</v>
      </c>
      <c r="T1245" s="1209">
        <f>VLOOKUP($D1245,'NI-Ter'!$B$1:$Y$2048,13,FALSE)</f>
        <v>0</v>
      </c>
      <c r="U1245" s="1209">
        <f>VLOOKUP($D1245,'NI-Ter'!$B$1:$Y$2048,16,FALSE)</f>
        <v>0</v>
      </c>
      <c r="V1245" s="1209">
        <f>VLOOKUP($D1245,'NI-Ter'!$B$1:$Y$2048,17,FALSE)</f>
        <v>0</v>
      </c>
      <c r="W1245" s="1209">
        <f>VLOOKUP($D1245,'NI-Ter'!$B$1:$Y$2048,18,FALSE)</f>
        <v>0</v>
      </c>
      <c r="X1245" s="1209">
        <f>VLOOKUP($D1245,'NI-Ter'!$B$1:$Y$2048,19,FALSE)</f>
        <v>0</v>
      </c>
    </row>
    <row r="1246" spans="1:24" hidden="1">
      <c r="A1246" s="507"/>
      <c r="B1246" s="507"/>
      <c r="C1246" s="507"/>
      <c r="D1246" s="1209" t="s">
        <v>84</v>
      </c>
      <c r="E1246" s="1210" t="s">
        <v>3062</v>
      </c>
      <c r="F1246" s="1202"/>
      <c r="G1246" s="1202"/>
      <c r="H1246" s="1202" t="s">
        <v>79</v>
      </c>
      <c r="I1246" s="1202" t="s">
        <v>53</v>
      </c>
      <c r="J1246" s="1202"/>
      <c r="K1246" s="1202"/>
      <c r="L1246" s="1202" t="s">
        <v>81</v>
      </c>
      <c r="M1246" s="1202" t="s">
        <v>82</v>
      </c>
      <c r="N1246" s="1203" t="s">
        <v>86</v>
      </c>
      <c r="O1246" s="1203" t="s">
        <v>73</v>
      </c>
      <c r="P1246" s="1203" t="s">
        <v>73</v>
      </c>
      <c r="Q1246" s="1203" t="s">
        <v>73</v>
      </c>
      <c r="R1246" s="1203" t="s">
        <v>73</v>
      </c>
      <c r="S1246" s="1209">
        <f>VLOOKUP($D1246,'NI-Ter'!$B$1:$Y$2048,12,FALSE)</f>
        <v>0</v>
      </c>
      <c r="T1246" s="1209">
        <f>VLOOKUP($D1246,'NI-Ter'!$B$1:$Y$2048,13,FALSE)</f>
        <v>0</v>
      </c>
      <c r="U1246" s="1209">
        <f>VLOOKUP($D1246,'NI-Ter'!$B$1:$Y$2048,16,FALSE)</f>
        <v>45140</v>
      </c>
      <c r="V1246" s="1209">
        <f>VLOOKUP($D1246,'NI-Ter'!$B$1:$Y$2048,17,FALSE)</f>
        <v>0</v>
      </c>
      <c r="W1246" s="1209">
        <f>VLOOKUP($D1246,'NI-Ter'!$B$1:$Y$2048,18,FALSE)</f>
        <v>0</v>
      </c>
      <c r="X1246" s="1209">
        <f>VLOOKUP($D1246,'NI-Ter'!$B$1:$Y$2048,19,FALSE)</f>
        <v>0</v>
      </c>
    </row>
    <row r="1247" spans="1:24" ht="27" hidden="1">
      <c r="A1247" s="507"/>
      <c r="B1247" s="507"/>
      <c r="C1247" s="507"/>
      <c r="D1247" s="1209" t="s">
        <v>87</v>
      </c>
      <c r="E1247" s="1210" t="s">
        <v>3062</v>
      </c>
      <c r="F1247" s="1202"/>
      <c r="G1247" s="1202"/>
      <c r="H1247" s="1202" t="s">
        <v>79</v>
      </c>
      <c r="I1247" s="1202" t="s">
        <v>53</v>
      </c>
      <c r="J1247" s="1202"/>
      <c r="K1247" s="1202"/>
      <c r="L1247" s="1202" t="s">
        <v>81</v>
      </c>
      <c r="M1247" s="1202" t="s">
        <v>82</v>
      </c>
      <c r="N1247" s="1203" t="s">
        <v>88</v>
      </c>
      <c r="O1247" s="1203" t="s">
        <v>73</v>
      </c>
      <c r="P1247" s="1203" t="s">
        <v>73</v>
      </c>
      <c r="Q1247" s="1203" t="s">
        <v>73</v>
      </c>
      <c r="R1247" s="1203" t="s">
        <v>73</v>
      </c>
      <c r="S1247" s="1209">
        <f>VLOOKUP($D1247,'NI-Ter'!$B$1:$Y$2048,12,FALSE)</f>
        <v>0</v>
      </c>
      <c r="T1247" s="1209">
        <f>VLOOKUP($D1247,'NI-Ter'!$B$1:$Y$2048,13,FALSE)</f>
        <v>0</v>
      </c>
      <c r="U1247" s="1209">
        <f>VLOOKUP($D1247,'NI-Ter'!$B$1:$Y$2048,16,FALSE)</f>
        <v>0</v>
      </c>
      <c r="V1247" s="1209">
        <f>VLOOKUP($D1247,'NI-Ter'!$B$1:$Y$2048,17,FALSE)</f>
        <v>0</v>
      </c>
      <c r="W1247" s="1209">
        <f>VLOOKUP($D1247,'NI-Ter'!$B$1:$Y$2048,18,FALSE)</f>
        <v>0</v>
      </c>
      <c r="X1247" s="1209">
        <f>VLOOKUP($D1247,'NI-Ter'!$B$1:$Y$2048,19,FALSE)</f>
        <v>0</v>
      </c>
    </row>
    <row r="1248" spans="1:24" hidden="1">
      <c r="A1248" s="507"/>
      <c r="B1248" s="507"/>
      <c r="C1248" s="507"/>
      <c r="D1248" s="1209" t="s">
        <v>89</v>
      </c>
      <c r="E1248" s="1210" t="s">
        <v>3062</v>
      </c>
      <c r="F1248" s="1202"/>
      <c r="G1248" s="1202"/>
      <c r="H1248" s="1202" t="s">
        <v>79</v>
      </c>
      <c r="I1248" s="1202" t="s">
        <v>53</v>
      </c>
      <c r="J1248" s="1202"/>
      <c r="K1248" s="1202"/>
      <c r="L1248" s="1202" t="s">
        <v>91</v>
      </c>
      <c r="M1248" s="1202" t="s">
        <v>82</v>
      </c>
      <c r="N1248" s="1202" t="s">
        <v>92</v>
      </c>
      <c r="O1248" s="1203" t="s">
        <v>73</v>
      </c>
      <c r="P1248" s="1203" t="s">
        <v>73</v>
      </c>
      <c r="Q1248" s="1203" t="s">
        <v>73</v>
      </c>
      <c r="R1248" s="1203" t="s">
        <v>73</v>
      </c>
      <c r="S1248" s="1209">
        <f>VLOOKUP($D1248,'NI-Ter'!$B$1:$Y$2048,12,FALSE)</f>
        <v>0</v>
      </c>
      <c r="T1248" s="1209">
        <f>VLOOKUP($D1248,'NI-Ter'!$B$1:$Y$2048,13,FALSE)</f>
        <v>0</v>
      </c>
      <c r="U1248" s="1209">
        <f>VLOOKUP($D1248,'NI-Ter'!$B$1:$Y$2048,16,FALSE)</f>
        <v>0</v>
      </c>
      <c r="V1248" s="1209">
        <f>VLOOKUP($D1248,'NI-Ter'!$B$1:$Y$2048,17,FALSE)</f>
        <v>0</v>
      </c>
      <c r="W1248" s="1209">
        <f>VLOOKUP($D1248,'NI-Ter'!$B$1:$Y$2048,18,FALSE)</f>
        <v>0</v>
      </c>
      <c r="X1248" s="1209">
        <f>VLOOKUP($D1248,'NI-Ter'!$B$1:$Y$2048,19,FALSE)</f>
        <v>0</v>
      </c>
    </row>
    <row r="1249" spans="1:83" hidden="1">
      <c r="A1249" s="507"/>
      <c r="B1249" s="507"/>
      <c r="C1249" s="507"/>
      <c r="D1249" s="1209" t="s">
        <v>93</v>
      </c>
      <c r="E1249" s="1210" t="s">
        <v>3062</v>
      </c>
      <c r="F1249" s="1202"/>
      <c r="G1249" s="1202"/>
      <c r="H1249" s="1202" t="s">
        <v>79</v>
      </c>
      <c r="I1249" s="1202" t="s">
        <v>53</v>
      </c>
      <c r="J1249" s="1202"/>
      <c r="K1249" s="1202"/>
      <c r="L1249" s="1202" t="s">
        <v>91</v>
      </c>
      <c r="M1249" s="1202" t="s">
        <v>82</v>
      </c>
      <c r="N1249" s="1203" t="s">
        <v>94</v>
      </c>
      <c r="O1249" s="1203" t="s">
        <v>73</v>
      </c>
      <c r="P1249" s="1203" t="s">
        <v>73</v>
      </c>
      <c r="Q1249" s="1203" t="s">
        <v>73</v>
      </c>
      <c r="R1249" s="1203" t="s">
        <v>73</v>
      </c>
      <c r="S1249" s="1209">
        <f>VLOOKUP($D1249,'NI-Ter'!$B$1:$Y$2048,12,FALSE)</f>
        <v>0</v>
      </c>
      <c r="T1249" s="1209">
        <f>VLOOKUP($D1249,'NI-Ter'!$B$1:$Y$2048,13,FALSE)</f>
        <v>0</v>
      </c>
      <c r="U1249" s="1209">
        <f>VLOOKUP($D1249,'NI-Ter'!$B$1:$Y$2048,16,FALSE)</f>
        <v>0</v>
      </c>
      <c r="V1249" s="1209">
        <f>VLOOKUP($D1249,'NI-Ter'!$B$1:$Y$2048,17,FALSE)</f>
        <v>0</v>
      </c>
      <c r="W1249" s="1209">
        <f>VLOOKUP($D1249,'NI-Ter'!$B$1:$Y$2048,18,FALSE)</f>
        <v>0</v>
      </c>
      <c r="X1249" s="1209">
        <f>VLOOKUP($D1249,'NI-Ter'!$B$1:$Y$2048,19,FALSE)</f>
        <v>0</v>
      </c>
    </row>
    <row r="1250" spans="1:83" hidden="1">
      <c r="A1250" s="507"/>
      <c r="B1250" s="507"/>
      <c r="C1250" s="507"/>
      <c r="D1250" s="1209" t="s">
        <v>95</v>
      </c>
      <c r="E1250" s="1210" t="s">
        <v>3062</v>
      </c>
      <c r="F1250" s="1202"/>
      <c r="G1250" s="1202"/>
      <c r="H1250" s="1202" t="s">
        <v>79</v>
      </c>
      <c r="I1250" s="1202" t="s">
        <v>53</v>
      </c>
      <c r="J1250" s="1202"/>
      <c r="K1250" s="1202"/>
      <c r="L1250" s="1202" t="s">
        <v>81</v>
      </c>
      <c r="M1250" s="1202" t="s">
        <v>82</v>
      </c>
      <c r="N1250" s="1203" t="s">
        <v>96</v>
      </c>
      <c r="O1250" s="1203" t="s">
        <v>73</v>
      </c>
      <c r="P1250" s="1203" t="s">
        <v>73</v>
      </c>
      <c r="Q1250" s="1203" t="s">
        <v>73</v>
      </c>
      <c r="R1250" s="1203" t="s">
        <v>73</v>
      </c>
      <c r="S1250" s="1209">
        <f>VLOOKUP($D1250,'NI-Ter'!$B$1:$Y$2048,12,FALSE)</f>
        <v>0</v>
      </c>
      <c r="T1250" s="1209">
        <f>VLOOKUP($D1250,'NI-Ter'!$B$1:$Y$2048,13,FALSE)</f>
        <v>0</v>
      </c>
      <c r="U1250" s="1209">
        <f>VLOOKUP($D1250,'NI-Ter'!$B$1:$Y$2048,16,FALSE)</f>
        <v>0</v>
      </c>
      <c r="V1250" s="1209">
        <f>VLOOKUP($D1250,'NI-Ter'!$B$1:$Y$2048,17,FALSE)</f>
        <v>0</v>
      </c>
      <c r="W1250" s="1209">
        <f>VLOOKUP($D1250,'NI-Ter'!$B$1:$Y$2048,18,FALSE)</f>
        <v>0</v>
      </c>
      <c r="X1250" s="1209">
        <f>VLOOKUP($D1250,'NI-Ter'!$B$1:$Y$2048,19,FALSE)</f>
        <v>0</v>
      </c>
    </row>
    <row r="1251" spans="1:83" ht="40.5" hidden="1">
      <c r="A1251" s="507"/>
      <c r="B1251" s="507"/>
      <c r="C1251" s="507"/>
      <c r="D1251" s="1209" t="s">
        <v>97</v>
      </c>
      <c r="E1251" s="1210" t="s">
        <v>3062</v>
      </c>
      <c r="F1251" s="1202"/>
      <c r="G1251" s="1202"/>
      <c r="H1251" s="1202" t="s">
        <v>79</v>
      </c>
      <c r="I1251" s="1202" t="s">
        <v>53</v>
      </c>
      <c r="J1251" s="1202"/>
      <c r="K1251" s="1202"/>
      <c r="L1251" s="1202" t="s">
        <v>99</v>
      </c>
      <c r="M1251" s="1202" t="s">
        <v>82</v>
      </c>
      <c r="N1251" s="1203" t="s">
        <v>100</v>
      </c>
      <c r="O1251" s="1203" t="s">
        <v>73</v>
      </c>
      <c r="P1251" s="1203" t="s">
        <v>73</v>
      </c>
      <c r="Q1251" s="1203" t="s">
        <v>73</v>
      </c>
      <c r="R1251" s="1203" t="s">
        <v>73</v>
      </c>
      <c r="S1251" s="1209">
        <f>VLOOKUP($D1251,'NI-Ter'!$B$1:$Y$2048,12,FALSE)</f>
        <v>0</v>
      </c>
      <c r="T1251" s="1209">
        <f>VLOOKUP($D1251,'NI-Ter'!$B$1:$Y$2048,13,FALSE)</f>
        <v>0</v>
      </c>
      <c r="U1251" s="1209">
        <f>VLOOKUP($D1251,'NI-Ter'!$B$1:$Y$2048,16,FALSE)</f>
        <v>0</v>
      </c>
      <c r="V1251" s="1209">
        <f>VLOOKUP($D1251,'NI-Ter'!$B$1:$Y$2048,17,FALSE)</f>
        <v>0</v>
      </c>
      <c r="W1251" s="1209">
        <f>VLOOKUP($D1251,'NI-Ter'!$B$1:$Y$2048,18,FALSE)</f>
        <v>0</v>
      </c>
      <c r="X1251" s="1209">
        <f>VLOOKUP($D1251,'NI-Ter'!$B$1:$Y$2048,19,FALSE)</f>
        <v>0</v>
      </c>
    </row>
    <row r="1252" spans="1:83" ht="27" hidden="1">
      <c r="A1252" s="507"/>
      <c r="B1252" s="507"/>
      <c r="C1252" s="507"/>
      <c r="D1252" s="1209" t="s">
        <v>101</v>
      </c>
      <c r="E1252" s="1210" t="s">
        <v>3062</v>
      </c>
      <c r="F1252" s="1202"/>
      <c r="G1252" s="1202"/>
      <c r="H1252" s="1202" t="s">
        <v>79</v>
      </c>
      <c r="I1252" s="1202" t="s">
        <v>53</v>
      </c>
      <c r="J1252" s="1202"/>
      <c r="K1252" s="1202"/>
      <c r="L1252" s="1202" t="s">
        <v>81</v>
      </c>
      <c r="M1252" s="1202" t="s">
        <v>82</v>
      </c>
      <c r="N1252" s="1203" t="s">
        <v>102</v>
      </c>
      <c r="O1252" s="1203" t="s">
        <v>73</v>
      </c>
      <c r="P1252" s="1203" t="s">
        <v>73</v>
      </c>
      <c r="Q1252" s="1203" t="s">
        <v>73</v>
      </c>
      <c r="R1252" s="1203" t="s">
        <v>73</v>
      </c>
      <c r="S1252" s="1209">
        <f>VLOOKUP($D1252,'NI-Ter'!$B$1:$Y$2048,12,FALSE)</f>
        <v>0</v>
      </c>
      <c r="T1252" s="1209">
        <f>VLOOKUP($D1252,'NI-Ter'!$B$1:$Y$2048,13,FALSE)</f>
        <v>0</v>
      </c>
      <c r="U1252" s="1209">
        <f>VLOOKUP($D1252,'NI-Ter'!$B$1:$Y$2048,16,FALSE)</f>
        <v>0</v>
      </c>
      <c r="V1252" s="1209">
        <f>VLOOKUP($D1252,'NI-Ter'!$B$1:$Y$2048,17,FALSE)</f>
        <v>0</v>
      </c>
      <c r="W1252" s="1209">
        <f>VLOOKUP($D1252,'NI-Ter'!$B$1:$Y$2048,18,FALSE)</f>
        <v>0</v>
      </c>
      <c r="X1252" s="1209">
        <f>VLOOKUP($D1252,'NI-Ter'!$B$1:$Y$2048,19,FALSE)</f>
        <v>0</v>
      </c>
    </row>
    <row r="1253" spans="1:83" hidden="1">
      <c r="A1253" s="507"/>
      <c r="B1253" s="507"/>
      <c r="C1253" s="507"/>
      <c r="D1253" s="1209" t="s">
        <v>103</v>
      </c>
      <c r="E1253" s="1210" t="s">
        <v>3062</v>
      </c>
      <c r="F1253" s="1202"/>
      <c r="G1253" s="1202"/>
      <c r="H1253" s="1202" t="s">
        <v>79</v>
      </c>
      <c r="I1253" s="1202" t="s">
        <v>53</v>
      </c>
      <c r="J1253" s="1202"/>
      <c r="K1253" s="1202"/>
      <c r="L1253" s="1202" t="s">
        <v>105</v>
      </c>
      <c r="M1253" s="1202" t="s">
        <v>82</v>
      </c>
      <c r="N1253" s="1203" t="s">
        <v>106</v>
      </c>
      <c r="O1253" s="1203" t="s">
        <v>73</v>
      </c>
      <c r="P1253" s="1203" t="s">
        <v>73</v>
      </c>
      <c r="Q1253" s="1203" t="s">
        <v>73</v>
      </c>
      <c r="R1253" s="1203" t="s">
        <v>73</v>
      </c>
      <c r="S1253" s="1209">
        <f>VLOOKUP($D1253,'NI-Ter'!$B$1:$Y$2048,12,FALSE)</f>
        <v>0</v>
      </c>
      <c r="T1253" s="1209">
        <f>VLOOKUP($D1253,'NI-Ter'!$B$1:$Y$2048,13,FALSE)</f>
        <v>0</v>
      </c>
      <c r="U1253" s="1209">
        <f>VLOOKUP($D1253,'NI-Ter'!$B$1:$Y$2048,16,FALSE)</f>
        <v>0</v>
      </c>
      <c r="V1253" s="1209">
        <f>VLOOKUP($D1253,'NI-Ter'!$B$1:$Y$2048,17,FALSE)</f>
        <v>0</v>
      </c>
      <c r="W1253" s="1209">
        <f>VLOOKUP($D1253,'NI-Ter'!$B$1:$Y$2048,18,FALSE)</f>
        <v>0</v>
      </c>
      <c r="X1253" s="1209">
        <f>VLOOKUP($D1253,'NI-Ter'!$B$1:$Y$2048,19,FALSE)</f>
        <v>0</v>
      </c>
    </row>
    <row r="1254" spans="1:83" hidden="1">
      <c r="A1254" s="507"/>
      <c r="B1254" s="507"/>
      <c r="C1254" s="507"/>
      <c r="D1254" s="1209" t="s">
        <v>107</v>
      </c>
      <c r="E1254" s="1210" t="s">
        <v>3062</v>
      </c>
      <c r="F1254" s="1202"/>
      <c r="G1254" s="1202"/>
      <c r="H1254" s="1202" t="s">
        <v>79</v>
      </c>
      <c r="I1254" s="1202" t="s">
        <v>53</v>
      </c>
      <c r="J1254" s="1202"/>
      <c r="K1254" s="1202"/>
      <c r="L1254" s="1202" t="s">
        <v>81</v>
      </c>
      <c r="M1254" s="1202" t="s">
        <v>82</v>
      </c>
      <c r="N1254" s="1203" t="s">
        <v>108</v>
      </c>
      <c r="O1254" s="1203" t="s">
        <v>73</v>
      </c>
      <c r="P1254" s="1203" t="s">
        <v>73</v>
      </c>
      <c r="Q1254" s="1203" t="s">
        <v>73</v>
      </c>
      <c r="R1254" s="1203" t="s">
        <v>73</v>
      </c>
      <c r="S1254" s="1209">
        <f>VLOOKUP($D1254,'NI-Ter'!$B$1:$Y$2048,12,FALSE)</f>
        <v>0</v>
      </c>
      <c r="T1254" s="1209">
        <f>VLOOKUP($D1254,'NI-Ter'!$B$1:$Y$2048,13,FALSE)</f>
        <v>0</v>
      </c>
      <c r="U1254" s="1209">
        <f>VLOOKUP($D1254,'NI-Ter'!$B$1:$Y$2048,16,FALSE)</f>
        <v>0</v>
      </c>
      <c r="V1254" s="1209">
        <f>VLOOKUP($D1254,'NI-Ter'!$B$1:$Y$2048,17,FALSE)</f>
        <v>0</v>
      </c>
      <c r="W1254" s="1209">
        <f>VLOOKUP($D1254,'NI-Ter'!$B$1:$Y$2048,18,FALSE)</f>
        <v>0</v>
      </c>
      <c r="X1254" s="1209">
        <f>VLOOKUP($D1254,'NI-Ter'!$B$1:$Y$2048,19,FALSE)</f>
        <v>0</v>
      </c>
    </row>
    <row r="1255" spans="1:83" s="744" customFormat="1" ht="14.25" hidden="1" customHeight="1">
      <c r="A1255" s="507"/>
      <c r="B1255" s="507"/>
      <c r="C1255" s="507"/>
      <c r="D1255" s="1209" t="s">
        <v>109</v>
      </c>
      <c r="E1255" s="1210" t="s">
        <v>3062</v>
      </c>
      <c r="F1255" s="1202"/>
      <c r="G1255" s="1202"/>
      <c r="H1255" s="1202" t="s">
        <v>79</v>
      </c>
      <c r="I1255" s="1202" t="s">
        <v>53</v>
      </c>
      <c r="J1255" s="1202"/>
      <c r="K1255" s="1202"/>
      <c r="L1255" s="1202" t="s">
        <v>81</v>
      </c>
      <c r="M1255" s="1202" t="s">
        <v>82</v>
      </c>
      <c r="N1255" s="1203" t="s">
        <v>110</v>
      </c>
      <c r="O1255" s="1203" t="s">
        <v>73</v>
      </c>
      <c r="P1255" s="1203" t="s">
        <v>73</v>
      </c>
      <c r="Q1255" s="1203" t="s">
        <v>73</v>
      </c>
      <c r="R1255" s="1203" t="s">
        <v>73</v>
      </c>
      <c r="S1255" s="1209">
        <f>VLOOKUP($D1255,'NI-Ter'!$B$1:$Y$2048,12,FALSE)</f>
        <v>0</v>
      </c>
      <c r="T1255" s="1209">
        <f>VLOOKUP($D1255,'NI-Ter'!$B$1:$Y$2048,13,FALSE)</f>
        <v>0</v>
      </c>
      <c r="U1255" s="1209">
        <f>VLOOKUP($D1255,'NI-Ter'!$B$1:$Y$2048,16,FALSE)</f>
        <v>0</v>
      </c>
      <c r="V1255" s="1209">
        <f>VLOOKUP($D1255,'NI-Ter'!$B$1:$Y$2048,17,FALSE)</f>
        <v>0</v>
      </c>
      <c r="W1255" s="1209">
        <f>VLOOKUP($D1255,'NI-Ter'!$B$1:$Y$2048,18,FALSE)</f>
        <v>0</v>
      </c>
      <c r="X1255" s="1209">
        <f>VLOOKUP($D1255,'NI-Ter'!$B$1:$Y$2048,19,FALSE)</f>
        <v>0</v>
      </c>
      <c r="Y1255" s="504"/>
      <c r="Z1255" s="504"/>
      <c r="AA1255" s="504"/>
      <c r="AB1255" s="504"/>
      <c r="AC1255" s="504"/>
      <c r="AD1255" s="504"/>
      <c r="AE1255" s="504"/>
      <c r="AF1255" s="504"/>
      <c r="AG1255" s="504"/>
      <c r="AH1255" s="504"/>
      <c r="AI1255" s="504"/>
      <c r="AJ1255" s="504"/>
      <c r="AK1255" s="504"/>
      <c r="AL1255" s="504"/>
      <c r="AM1255" s="504"/>
      <c r="AN1255" s="504"/>
      <c r="AO1255" s="504"/>
      <c r="AP1255" s="504"/>
      <c r="AQ1255" s="504"/>
      <c r="AR1255" s="504"/>
      <c r="AS1255" s="504"/>
      <c r="AT1255" s="504"/>
      <c r="AU1255" s="504"/>
      <c r="AV1255" s="504"/>
      <c r="AW1255" s="504"/>
      <c r="AX1255" s="504"/>
      <c r="AY1255" s="504"/>
      <c r="AZ1255" s="504"/>
      <c r="BA1255" s="504"/>
      <c r="BB1255" s="504"/>
      <c r="BC1255" s="504"/>
      <c r="BD1255" s="504"/>
      <c r="BE1255" s="504"/>
      <c r="BF1255" s="504"/>
      <c r="BG1255" s="504"/>
      <c r="BH1255" s="504"/>
      <c r="BI1255" s="504"/>
      <c r="BJ1255" s="504"/>
      <c r="BK1255" s="504"/>
      <c r="BL1255" s="504"/>
      <c r="BM1255" s="504"/>
      <c r="BN1255" s="504"/>
      <c r="BO1255" s="504"/>
      <c r="BP1255" s="504"/>
      <c r="BQ1255" s="504"/>
      <c r="BR1255" s="504"/>
      <c r="BS1255" s="504"/>
      <c r="BT1255" s="504"/>
      <c r="BU1255" s="504"/>
      <c r="BV1255" s="504"/>
      <c r="BW1255" s="504"/>
      <c r="BX1255" s="504"/>
      <c r="BY1255" s="504"/>
      <c r="BZ1255" s="504"/>
      <c r="CA1255" s="504"/>
      <c r="CB1255" s="504"/>
      <c r="CC1255" s="504"/>
      <c r="CD1255" s="504"/>
      <c r="CE1255" s="504"/>
    </row>
    <row r="1256" spans="1:83" hidden="1">
      <c r="A1256" s="507"/>
      <c r="B1256" s="507"/>
      <c r="C1256" s="507"/>
      <c r="D1256" s="1209" t="s">
        <v>111</v>
      </c>
      <c r="E1256" s="1210" t="s">
        <v>3062</v>
      </c>
      <c r="F1256" s="1202"/>
      <c r="G1256" s="1202"/>
      <c r="H1256" s="1202" t="s">
        <v>112</v>
      </c>
      <c r="I1256" s="1202" t="s">
        <v>53</v>
      </c>
      <c r="J1256" s="1202"/>
      <c r="K1256" s="1202"/>
      <c r="L1256" s="1202" t="s">
        <v>81</v>
      </c>
      <c r="M1256" s="1202" t="s">
        <v>82</v>
      </c>
      <c r="N1256" s="1203" t="s">
        <v>113</v>
      </c>
      <c r="O1256" s="1203" t="s">
        <v>73</v>
      </c>
      <c r="P1256" s="1203" t="s">
        <v>73</v>
      </c>
      <c r="Q1256" s="1203" t="s">
        <v>73</v>
      </c>
      <c r="R1256" s="1203" t="s">
        <v>73</v>
      </c>
      <c r="S1256" s="1209">
        <f>VLOOKUP($D1256,'NI-Ter'!$B$1:$Y$2048,12,FALSE)</f>
        <v>0</v>
      </c>
      <c r="T1256" s="1209">
        <f>VLOOKUP($D1256,'NI-Ter'!$B$1:$Y$2048,13,FALSE)</f>
        <v>0</v>
      </c>
      <c r="U1256" s="1209">
        <f>VLOOKUP($D1256,'NI-Ter'!$B$1:$Y$2048,16,FALSE)</f>
        <v>0</v>
      </c>
      <c r="V1256" s="1209">
        <f>VLOOKUP($D1256,'NI-Ter'!$B$1:$Y$2048,17,FALSE)</f>
        <v>0</v>
      </c>
      <c r="W1256" s="1209">
        <f>VLOOKUP($D1256,'NI-Ter'!$B$1:$Y$2048,18,FALSE)</f>
        <v>0</v>
      </c>
      <c r="X1256" s="1209">
        <f>VLOOKUP($D1256,'NI-Ter'!$B$1:$Y$2048,19,FALSE)</f>
        <v>0</v>
      </c>
    </row>
    <row r="1257" spans="1:83" ht="27" hidden="1">
      <c r="A1257" s="507"/>
      <c r="B1257" s="507"/>
      <c r="C1257" s="507"/>
      <c r="D1257" s="1209" t="s">
        <v>114</v>
      </c>
      <c r="E1257" s="1210" t="s">
        <v>3062</v>
      </c>
      <c r="F1257" s="1202"/>
      <c r="G1257" s="1202"/>
      <c r="H1257" s="1202" t="s">
        <v>79</v>
      </c>
      <c r="I1257" s="1202" t="s">
        <v>53</v>
      </c>
      <c r="J1257" s="1202"/>
      <c r="K1257" s="1202"/>
      <c r="L1257" s="1202"/>
      <c r="M1257" s="1202" t="s">
        <v>82</v>
      </c>
      <c r="N1257" s="1203" t="s">
        <v>115</v>
      </c>
      <c r="O1257" s="1203" t="s">
        <v>73</v>
      </c>
      <c r="P1257" s="1203" t="s">
        <v>73</v>
      </c>
      <c r="Q1257" s="1203" t="s">
        <v>73</v>
      </c>
      <c r="R1257" s="1203" t="s">
        <v>73</v>
      </c>
      <c r="S1257" s="1209">
        <f>VLOOKUP($D1257,'NI-Ter'!$B$1:$Y$2048,12,FALSE)</f>
        <v>0</v>
      </c>
      <c r="T1257" s="1209">
        <f>VLOOKUP($D1257,'NI-Ter'!$B$1:$Y$2048,13,FALSE)</f>
        <v>0</v>
      </c>
      <c r="U1257" s="1209">
        <f>VLOOKUP($D1257,'NI-Ter'!$B$1:$Y$2048,16,FALSE)</f>
        <v>0</v>
      </c>
      <c r="V1257" s="1209">
        <f>VLOOKUP($D1257,'NI-Ter'!$B$1:$Y$2048,17,FALSE)</f>
        <v>0</v>
      </c>
      <c r="W1257" s="1209">
        <f>VLOOKUP($D1257,'NI-Ter'!$B$1:$Y$2048,18,FALSE)</f>
        <v>0</v>
      </c>
      <c r="X1257" s="1209">
        <f>VLOOKUP($D1257,'NI-Ter'!$B$1:$Y$2048,19,FALSE)</f>
        <v>0</v>
      </c>
    </row>
    <row r="1258" spans="1:83" hidden="1">
      <c r="A1258" s="507"/>
      <c r="B1258" s="507"/>
      <c r="C1258" s="507"/>
      <c r="D1258" s="1209" t="s">
        <v>116</v>
      </c>
      <c r="E1258" s="1210" t="s">
        <v>3062</v>
      </c>
      <c r="F1258" s="1202"/>
      <c r="G1258" s="1202"/>
      <c r="H1258" s="1202"/>
      <c r="I1258" s="1202" t="s">
        <v>71</v>
      </c>
      <c r="J1258" s="1202"/>
      <c r="K1258" s="1202"/>
      <c r="L1258" s="1202"/>
      <c r="M1258" s="1202"/>
      <c r="N1258" s="1203" t="s">
        <v>117</v>
      </c>
      <c r="O1258" s="1203" t="s">
        <v>73</v>
      </c>
      <c r="P1258" s="1203" t="s">
        <v>73</v>
      </c>
      <c r="Q1258" s="1203" t="s">
        <v>73</v>
      </c>
      <c r="R1258" s="1203" t="s">
        <v>73</v>
      </c>
      <c r="S1258" s="1209">
        <f>VLOOKUP($D1258,'NI-Ter'!$B$1:$Y$2048,12,FALSE)</f>
        <v>0</v>
      </c>
      <c r="T1258" s="1209">
        <f>VLOOKUP($D1258,'NI-Ter'!$B$1:$Y$2048,13,FALSE)</f>
        <v>0</v>
      </c>
      <c r="U1258" s="1209">
        <f>VLOOKUP($D1258,'NI-Ter'!$B$1:$Y$2048,16,FALSE)</f>
        <v>0</v>
      </c>
      <c r="V1258" s="1209">
        <f>VLOOKUP($D1258,'NI-Ter'!$B$1:$Y$2048,17,FALSE)</f>
        <v>0</v>
      </c>
      <c r="W1258" s="1209">
        <f>VLOOKUP($D1258,'NI-Ter'!$B$1:$Y$2048,18,FALSE)</f>
        <v>0</v>
      </c>
      <c r="X1258" s="1209">
        <f>VLOOKUP($D1258,'NI-Ter'!$B$1:$Y$2048,19,FALSE)</f>
        <v>0</v>
      </c>
    </row>
    <row r="1259" spans="1:83" hidden="1">
      <c r="A1259" s="507"/>
      <c r="B1259" s="507"/>
      <c r="C1259" s="507"/>
      <c r="D1259" s="1209" t="s">
        <v>118</v>
      </c>
      <c r="E1259" s="1210" t="s">
        <v>3062</v>
      </c>
      <c r="F1259" s="1202"/>
      <c r="G1259" s="1202"/>
      <c r="H1259" s="1202" t="s">
        <v>119</v>
      </c>
      <c r="I1259" s="1202" t="s">
        <v>53</v>
      </c>
      <c r="J1259" s="1202"/>
      <c r="K1259" s="1202"/>
      <c r="L1259" s="1202" t="s">
        <v>81</v>
      </c>
      <c r="M1259" s="1202" t="s">
        <v>120</v>
      </c>
      <c r="N1259" s="1203" t="s">
        <v>121</v>
      </c>
      <c r="O1259" s="1203" t="s">
        <v>73</v>
      </c>
      <c r="P1259" s="1203" t="s">
        <v>73</v>
      </c>
      <c r="Q1259" s="1203" t="s">
        <v>73</v>
      </c>
      <c r="R1259" s="1203" t="s">
        <v>73</v>
      </c>
      <c r="S1259" s="1209">
        <f>VLOOKUP($D1259,'NI-Ter'!$B$1:$Y$2048,12,FALSE)</f>
        <v>0</v>
      </c>
      <c r="T1259" s="1209">
        <f>VLOOKUP($D1259,'NI-Ter'!$B$1:$Y$2048,13,FALSE)</f>
        <v>0</v>
      </c>
      <c r="U1259" s="1209">
        <f>VLOOKUP($D1259,'NI-Ter'!$B$1:$Y$2048,16,FALSE)</f>
        <v>0</v>
      </c>
      <c r="V1259" s="1209">
        <f>VLOOKUP($D1259,'NI-Ter'!$B$1:$Y$2048,17,FALSE)</f>
        <v>0</v>
      </c>
      <c r="W1259" s="1209">
        <f>VLOOKUP($D1259,'NI-Ter'!$B$1:$Y$2048,18,FALSE)</f>
        <v>0</v>
      </c>
      <c r="X1259" s="1209">
        <f>VLOOKUP($D1259,'NI-Ter'!$B$1:$Y$2048,19,FALSE)</f>
        <v>0</v>
      </c>
    </row>
    <row r="1260" spans="1:83" ht="27" hidden="1">
      <c r="A1260" s="507"/>
      <c r="B1260" s="507"/>
      <c r="C1260" s="507"/>
      <c r="D1260" s="1209" t="s">
        <v>122</v>
      </c>
      <c r="E1260" s="1210" t="s">
        <v>3062</v>
      </c>
      <c r="F1260" s="1202"/>
      <c r="G1260" s="1202"/>
      <c r="H1260" s="1202" t="s">
        <v>123</v>
      </c>
      <c r="I1260" s="1202" t="s">
        <v>53</v>
      </c>
      <c r="J1260" s="1202"/>
      <c r="K1260" s="1202"/>
      <c r="L1260" s="1202" t="s">
        <v>81</v>
      </c>
      <c r="M1260" s="1202" t="s">
        <v>124</v>
      </c>
      <c r="N1260" s="1203" t="s">
        <v>125</v>
      </c>
      <c r="O1260" s="1203" t="s">
        <v>73</v>
      </c>
      <c r="P1260" s="1203" t="s">
        <v>73</v>
      </c>
      <c r="Q1260" s="1203" t="s">
        <v>73</v>
      </c>
      <c r="R1260" s="1203" t="s">
        <v>73</v>
      </c>
      <c r="S1260" s="1209">
        <f>VLOOKUP($D1260,'NI-Ter'!$B$1:$Y$2048,12,FALSE)</f>
        <v>0</v>
      </c>
      <c r="T1260" s="1209">
        <f>VLOOKUP($D1260,'NI-Ter'!$B$1:$Y$2048,13,FALSE)</f>
        <v>0</v>
      </c>
      <c r="U1260" s="1209">
        <f>VLOOKUP($D1260,'NI-Ter'!$B$1:$Y$2048,16,FALSE)</f>
        <v>0</v>
      </c>
      <c r="V1260" s="1209">
        <f>VLOOKUP($D1260,'NI-Ter'!$B$1:$Y$2048,17,FALSE)</f>
        <v>0</v>
      </c>
      <c r="W1260" s="1209">
        <f>VLOOKUP($D1260,'NI-Ter'!$B$1:$Y$2048,18,FALSE)</f>
        <v>0</v>
      </c>
      <c r="X1260" s="1209">
        <f>VLOOKUP($D1260,'NI-Ter'!$B$1:$Y$2048,19,FALSE)</f>
        <v>0</v>
      </c>
    </row>
    <row r="1261" spans="1:83" s="744" customFormat="1" ht="27" hidden="1">
      <c r="A1261" s="507"/>
      <c r="B1261" s="507"/>
      <c r="C1261" s="507"/>
      <c r="D1261" s="1209" t="s">
        <v>126</v>
      </c>
      <c r="E1261" s="1210" t="s">
        <v>3062</v>
      </c>
      <c r="F1261" s="1202"/>
      <c r="G1261" s="1202"/>
      <c r="H1261" s="1202" t="s">
        <v>123</v>
      </c>
      <c r="I1261" s="1202" t="s">
        <v>53</v>
      </c>
      <c r="J1261" s="1202"/>
      <c r="K1261" s="1202"/>
      <c r="L1261" s="1202" t="s">
        <v>81</v>
      </c>
      <c r="M1261" s="1202" t="s">
        <v>124</v>
      </c>
      <c r="N1261" s="1203" t="s">
        <v>127</v>
      </c>
      <c r="O1261" s="1203" t="s">
        <v>73</v>
      </c>
      <c r="P1261" s="1203" t="s">
        <v>73</v>
      </c>
      <c r="Q1261" s="1203" t="s">
        <v>73</v>
      </c>
      <c r="R1261" s="1203" t="s">
        <v>73</v>
      </c>
      <c r="S1261" s="1209">
        <f>VLOOKUP($D1261,'NI-Ter'!$B$1:$Y$2048,12,FALSE)</f>
        <v>0</v>
      </c>
      <c r="T1261" s="1209">
        <f>VLOOKUP($D1261,'NI-Ter'!$B$1:$Y$2048,13,FALSE)</f>
        <v>0</v>
      </c>
      <c r="U1261" s="1209">
        <f>VLOOKUP($D1261,'NI-Ter'!$B$1:$Y$2048,16,FALSE)</f>
        <v>0</v>
      </c>
      <c r="V1261" s="1209">
        <f>VLOOKUP($D1261,'NI-Ter'!$B$1:$Y$2048,17,FALSE)</f>
        <v>0</v>
      </c>
      <c r="W1261" s="1209">
        <f>VLOOKUP($D1261,'NI-Ter'!$B$1:$Y$2048,18,FALSE)</f>
        <v>0</v>
      </c>
      <c r="X1261" s="1209">
        <f>VLOOKUP($D1261,'NI-Ter'!$B$1:$Y$2048,19,FALSE)</f>
        <v>0</v>
      </c>
      <c r="Y1261" s="504"/>
      <c r="Z1261" s="504"/>
      <c r="AA1261" s="504"/>
      <c r="AB1261" s="504"/>
      <c r="AC1261" s="504"/>
      <c r="AD1261" s="504"/>
      <c r="AE1261" s="504"/>
      <c r="AF1261" s="504"/>
      <c r="AG1261" s="504"/>
      <c r="AH1261" s="504"/>
      <c r="AI1261" s="504"/>
      <c r="AJ1261" s="504"/>
      <c r="AK1261" s="504"/>
      <c r="AL1261" s="504"/>
      <c r="AM1261" s="504"/>
      <c r="AN1261" s="504"/>
      <c r="AO1261" s="504"/>
      <c r="AP1261" s="504"/>
      <c r="AQ1261" s="504"/>
      <c r="AR1261" s="504"/>
      <c r="AS1261" s="504"/>
      <c r="AT1261" s="504"/>
      <c r="AU1261" s="504"/>
      <c r="AV1261" s="504"/>
      <c r="AW1261" s="504"/>
      <c r="AX1261" s="504"/>
      <c r="AY1261" s="504"/>
      <c r="AZ1261" s="504"/>
      <c r="BA1261" s="504"/>
      <c r="BB1261" s="504"/>
      <c r="BC1261" s="504"/>
      <c r="BD1261" s="504"/>
      <c r="BE1261" s="504"/>
      <c r="BF1261" s="504"/>
      <c r="BG1261" s="504"/>
      <c r="BH1261" s="504"/>
      <c r="BI1261" s="504"/>
      <c r="BJ1261" s="504"/>
      <c r="BK1261" s="504"/>
      <c r="BL1261" s="504"/>
      <c r="BM1261" s="504"/>
      <c r="BN1261" s="504"/>
      <c r="BO1261" s="504"/>
      <c r="BP1261" s="504"/>
      <c r="BQ1261" s="504"/>
      <c r="BR1261" s="504"/>
      <c r="BS1261" s="504"/>
      <c r="BT1261" s="504"/>
      <c r="BU1261" s="504"/>
      <c r="BV1261" s="504"/>
      <c r="BW1261" s="504"/>
      <c r="BX1261" s="504"/>
      <c r="BY1261" s="504"/>
      <c r="BZ1261" s="504"/>
      <c r="CA1261" s="504"/>
      <c r="CB1261" s="504"/>
      <c r="CC1261" s="504"/>
      <c r="CD1261" s="504"/>
      <c r="CE1261" s="504"/>
    </row>
    <row r="1262" spans="1:83" hidden="1">
      <c r="A1262" s="507"/>
      <c r="B1262" s="507"/>
      <c r="C1262" s="507"/>
      <c r="D1262" s="1209" t="s">
        <v>128</v>
      </c>
      <c r="E1262" s="1210" t="s">
        <v>3062</v>
      </c>
      <c r="F1262" s="1202"/>
      <c r="G1262" s="1202"/>
      <c r="H1262" s="1202" t="s">
        <v>119</v>
      </c>
      <c r="I1262" s="1202" t="s">
        <v>53</v>
      </c>
      <c r="J1262" s="1202"/>
      <c r="K1262" s="1202"/>
      <c r="L1262" s="1202" t="s">
        <v>81</v>
      </c>
      <c r="M1262" s="1202" t="s">
        <v>120</v>
      </c>
      <c r="N1262" s="1203" t="s">
        <v>129</v>
      </c>
      <c r="O1262" s="1203" t="s">
        <v>73</v>
      </c>
      <c r="P1262" s="1203" t="s">
        <v>73</v>
      </c>
      <c r="Q1262" s="1203" t="s">
        <v>73</v>
      </c>
      <c r="R1262" s="1203" t="s">
        <v>73</v>
      </c>
      <c r="S1262" s="1209">
        <f>VLOOKUP($D1262,'NI-Ter'!$B$1:$Y$2048,12,FALSE)</f>
        <v>0</v>
      </c>
      <c r="T1262" s="1209">
        <f>VLOOKUP($D1262,'NI-Ter'!$B$1:$Y$2048,13,FALSE)</f>
        <v>0</v>
      </c>
      <c r="U1262" s="1209">
        <f>VLOOKUP($D1262,'NI-Ter'!$B$1:$Y$2048,16,FALSE)</f>
        <v>0</v>
      </c>
      <c r="V1262" s="1209">
        <f>VLOOKUP($D1262,'NI-Ter'!$B$1:$Y$2048,17,FALSE)</f>
        <v>0</v>
      </c>
      <c r="W1262" s="1209">
        <f>VLOOKUP($D1262,'NI-Ter'!$B$1:$Y$2048,18,FALSE)</f>
        <v>0</v>
      </c>
      <c r="X1262" s="1209">
        <f>VLOOKUP($D1262,'NI-Ter'!$B$1:$Y$2048,19,FALSE)</f>
        <v>0</v>
      </c>
    </row>
    <row r="1263" spans="1:83" s="744" customFormat="1" ht="27" hidden="1">
      <c r="A1263" s="507"/>
      <c r="B1263" s="507"/>
      <c r="C1263" s="507"/>
      <c r="D1263" s="1209" t="s">
        <v>130</v>
      </c>
      <c r="E1263" s="1210" t="s">
        <v>3062</v>
      </c>
      <c r="F1263" s="1202"/>
      <c r="G1263" s="1202"/>
      <c r="H1263" s="1202" t="s">
        <v>119</v>
      </c>
      <c r="I1263" s="1202" t="s">
        <v>53</v>
      </c>
      <c r="J1263" s="1202"/>
      <c r="K1263" s="1202"/>
      <c r="L1263" s="1202" t="s">
        <v>81</v>
      </c>
      <c r="M1263" s="1202" t="s">
        <v>120</v>
      </c>
      <c r="N1263" s="1203" t="s">
        <v>131</v>
      </c>
      <c r="O1263" s="1203" t="s">
        <v>73</v>
      </c>
      <c r="P1263" s="1203" t="s">
        <v>73</v>
      </c>
      <c r="Q1263" s="1203" t="s">
        <v>73</v>
      </c>
      <c r="R1263" s="1203" t="s">
        <v>73</v>
      </c>
      <c r="S1263" s="1209">
        <f>VLOOKUP($D1263,'NI-Ter'!$B$1:$Y$2048,12,FALSE)</f>
        <v>0</v>
      </c>
      <c r="T1263" s="1209">
        <f>VLOOKUP($D1263,'NI-Ter'!$B$1:$Y$2048,13,FALSE)</f>
        <v>0</v>
      </c>
      <c r="U1263" s="1209">
        <f>VLOOKUP($D1263,'NI-Ter'!$B$1:$Y$2048,16,FALSE)</f>
        <v>0</v>
      </c>
      <c r="V1263" s="1209">
        <f>VLOOKUP($D1263,'NI-Ter'!$B$1:$Y$2048,17,FALSE)</f>
        <v>0</v>
      </c>
      <c r="W1263" s="1209">
        <f>VLOOKUP($D1263,'NI-Ter'!$B$1:$Y$2048,18,FALSE)</f>
        <v>0</v>
      </c>
      <c r="X1263" s="1209">
        <f>VLOOKUP($D1263,'NI-Ter'!$B$1:$Y$2048,19,FALSE)</f>
        <v>0</v>
      </c>
      <c r="Y1263" s="504"/>
      <c r="Z1263" s="504"/>
      <c r="AA1263" s="504"/>
      <c r="AB1263" s="504"/>
      <c r="AC1263" s="504"/>
      <c r="AD1263" s="504"/>
      <c r="AE1263" s="504"/>
      <c r="AF1263" s="504"/>
      <c r="AG1263" s="504"/>
      <c r="AH1263" s="504"/>
      <c r="AI1263" s="504"/>
      <c r="AJ1263" s="504"/>
      <c r="AK1263" s="504"/>
      <c r="AL1263" s="504"/>
      <c r="AM1263" s="504"/>
      <c r="AN1263" s="504"/>
      <c r="AO1263" s="504"/>
      <c r="AP1263" s="504"/>
      <c r="AQ1263" s="504"/>
      <c r="AR1263" s="504"/>
      <c r="AS1263" s="504"/>
      <c r="AT1263" s="504"/>
      <c r="AU1263" s="504"/>
      <c r="AV1263" s="504"/>
      <c r="AW1263" s="504"/>
      <c r="AX1263" s="504"/>
      <c r="AY1263" s="504"/>
      <c r="AZ1263" s="504"/>
      <c r="BA1263" s="504"/>
      <c r="BB1263" s="504"/>
      <c r="BC1263" s="504"/>
      <c r="BD1263" s="504"/>
      <c r="BE1263" s="504"/>
      <c r="BF1263" s="504"/>
      <c r="BG1263" s="504"/>
      <c r="BH1263" s="504"/>
      <c r="BI1263" s="504"/>
      <c r="BJ1263" s="504"/>
      <c r="BK1263" s="504"/>
      <c r="BL1263" s="504"/>
      <c r="BM1263" s="504"/>
      <c r="BN1263" s="504"/>
      <c r="BO1263" s="504"/>
      <c r="BP1263" s="504"/>
      <c r="BQ1263" s="504"/>
      <c r="BR1263" s="504"/>
      <c r="BS1263" s="504"/>
      <c r="BT1263" s="504"/>
      <c r="BU1263" s="504"/>
      <c r="BV1263" s="504"/>
      <c r="BW1263" s="504"/>
      <c r="BX1263" s="504"/>
      <c r="BY1263" s="504"/>
      <c r="BZ1263" s="504"/>
      <c r="CA1263" s="504"/>
      <c r="CB1263" s="504"/>
      <c r="CC1263" s="504"/>
      <c r="CD1263" s="504"/>
      <c r="CE1263" s="504"/>
    </row>
    <row r="1264" spans="1:83" hidden="1">
      <c r="A1264" s="507"/>
      <c r="B1264" s="507"/>
      <c r="C1264" s="507"/>
      <c r="D1264" s="1209" t="s">
        <v>132</v>
      </c>
      <c r="E1264" s="1210" t="s">
        <v>3062</v>
      </c>
      <c r="F1264" s="1202"/>
      <c r="G1264" s="1202"/>
      <c r="H1264" s="1204" t="s">
        <v>133</v>
      </c>
      <c r="I1264" s="1202" t="s">
        <v>53</v>
      </c>
      <c r="J1264" s="1202"/>
      <c r="K1264" s="1202"/>
      <c r="L1264" s="1202" t="s">
        <v>81</v>
      </c>
      <c r="M1264" s="1202" t="s">
        <v>134</v>
      </c>
      <c r="N1264" s="1202" t="s">
        <v>135</v>
      </c>
      <c r="O1264" s="1203" t="s">
        <v>73</v>
      </c>
      <c r="P1264" s="1203" t="s">
        <v>73</v>
      </c>
      <c r="Q1264" s="1203" t="s">
        <v>73</v>
      </c>
      <c r="R1264" s="1203" t="s">
        <v>73</v>
      </c>
      <c r="S1264" s="1209">
        <f>VLOOKUP($D1264,'NI-Ter'!$B$1:$Y$2048,12,FALSE)</f>
        <v>0</v>
      </c>
      <c r="T1264" s="1209">
        <f>VLOOKUP($D1264,'NI-Ter'!$B$1:$Y$2048,13,FALSE)</f>
        <v>0</v>
      </c>
      <c r="U1264" s="1209">
        <f>VLOOKUP($D1264,'NI-Ter'!$B$1:$Y$2048,16,FALSE)</f>
        <v>0</v>
      </c>
      <c r="V1264" s="1209">
        <f>VLOOKUP($D1264,'NI-Ter'!$B$1:$Y$2048,17,FALSE)</f>
        <v>0</v>
      </c>
      <c r="W1264" s="1209">
        <f>VLOOKUP($D1264,'NI-Ter'!$B$1:$Y$2048,18,FALSE)</f>
        <v>0</v>
      </c>
      <c r="X1264" s="1209">
        <f>VLOOKUP($D1264,'NI-Ter'!$B$1:$Y$2048,19,FALSE)</f>
        <v>0</v>
      </c>
    </row>
    <row r="1265" spans="1:24" hidden="1">
      <c r="A1265" s="507"/>
      <c r="B1265" s="507"/>
      <c r="C1265" s="507"/>
      <c r="D1265" s="1209" t="s">
        <v>136</v>
      </c>
      <c r="E1265" s="1210" t="s">
        <v>3062</v>
      </c>
      <c r="F1265" s="1202"/>
      <c r="G1265" s="1202"/>
      <c r="H1265" s="1204" t="s">
        <v>137</v>
      </c>
      <c r="I1265" s="1202" t="s">
        <v>53</v>
      </c>
      <c r="J1265" s="1202"/>
      <c r="K1265" s="1202"/>
      <c r="L1265" s="1202" t="s">
        <v>81</v>
      </c>
      <c r="M1265" s="1202" t="s">
        <v>138</v>
      </c>
      <c r="N1265" s="1202" t="s">
        <v>139</v>
      </c>
      <c r="O1265" s="1203" t="s">
        <v>73</v>
      </c>
      <c r="P1265" s="1203" t="s">
        <v>73</v>
      </c>
      <c r="Q1265" s="1203" t="s">
        <v>73</v>
      </c>
      <c r="R1265" s="1203" t="s">
        <v>73</v>
      </c>
      <c r="S1265" s="1209">
        <f>VLOOKUP($D1265,'NI-Ter'!$B$1:$Y$2048,12,FALSE)</f>
        <v>0</v>
      </c>
      <c r="T1265" s="1209">
        <f>VLOOKUP($D1265,'NI-Ter'!$B$1:$Y$2048,13,FALSE)</f>
        <v>0</v>
      </c>
      <c r="U1265" s="1209">
        <f>VLOOKUP($D1265,'NI-Ter'!$B$1:$Y$2048,16,FALSE)</f>
        <v>0</v>
      </c>
      <c r="V1265" s="1209">
        <f>VLOOKUP($D1265,'NI-Ter'!$B$1:$Y$2048,17,FALSE)</f>
        <v>0</v>
      </c>
      <c r="W1265" s="1209">
        <f>VLOOKUP($D1265,'NI-Ter'!$B$1:$Y$2048,18,FALSE)</f>
        <v>0</v>
      </c>
      <c r="X1265" s="1209">
        <f>VLOOKUP($D1265,'NI-Ter'!$B$1:$Y$2048,19,FALSE)</f>
        <v>0</v>
      </c>
    </row>
    <row r="1266" spans="1:24" hidden="1">
      <c r="A1266" s="507"/>
      <c r="B1266" s="507"/>
      <c r="C1266" s="507"/>
      <c r="D1266" s="1209" t="s">
        <v>140</v>
      </c>
      <c r="E1266" s="1210" t="s">
        <v>3062</v>
      </c>
      <c r="F1266" s="1202"/>
      <c r="G1266" s="1202"/>
      <c r="H1266" s="1202" t="s">
        <v>141</v>
      </c>
      <c r="I1266" s="1202" t="s">
        <v>53</v>
      </c>
      <c r="J1266" s="1202"/>
      <c r="K1266" s="1202"/>
      <c r="L1266" s="1202" t="s">
        <v>143</v>
      </c>
      <c r="M1266" s="1202" t="s">
        <v>144</v>
      </c>
      <c r="N1266" s="1202" t="s">
        <v>145</v>
      </c>
      <c r="O1266" s="1203" t="s">
        <v>73</v>
      </c>
      <c r="P1266" s="1203" t="s">
        <v>73</v>
      </c>
      <c r="Q1266" s="1203" t="s">
        <v>73</v>
      </c>
      <c r="R1266" s="1203" t="s">
        <v>73</v>
      </c>
      <c r="S1266" s="1209">
        <f>VLOOKUP($D1266,'NI-Ter'!$B$1:$Y$2048,12,FALSE)</f>
        <v>0</v>
      </c>
      <c r="T1266" s="1209">
        <f>VLOOKUP($D1266,'NI-Ter'!$B$1:$Y$2048,13,FALSE)</f>
        <v>0</v>
      </c>
      <c r="U1266" s="1209">
        <f>VLOOKUP($D1266,'NI-Ter'!$B$1:$Y$2048,16,FALSE)</f>
        <v>0</v>
      </c>
      <c r="V1266" s="1209">
        <f>VLOOKUP($D1266,'NI-Ter'!$B$1:$Y$2048,17,FALSE)</f>
        <v>0</v>
      </c>
      <c r="W1266" s="1209">
        <f>VLOOKUP($D1266,'NI-Ter'!$B$1:$Y$2048,18,FALSE)</f>
        <v>0</v>
      </c>
      <c r="X1266" s="1209">
        <f>VLOOKUP($D1266,'NI-Ter'!$B$1:$Y$2048,19,FALSE)</f>
        <v>0</v>
      </c>
    </row>
    <row r="1267" spans="1:24" hidden="1">
      <c r="A1267" s="507"/>
      <c r="B1267" s="507"/>
      <c r="C1267" s="507"/>
      <c r="D1267" s="1209" t="s">
        <v>146</v>
      </c>
      <c r="E1267" s="1210" t="s">
        <v>3062</v>
      </c>
      <c r="F1267" s="1202"/>
      <c r="G1267" s="1202"/>
      <c r="H1267" s="1202" t="s">
        <v>141</v>
      </c>
      <c r="I1267" s="1202" t="s">
        <v>53</v>
      </c>
      <c r="J1267" s="1202"/>
      <c r="K1267" s="1202"/>
      <c r="L1267" s="1202" t="s">
        <v>143</v>
      </c>
      <c r="M1267" s="1202" t="s">
        <v>144</v>
      </c>
      <c r="N1267" s="1203" t="s">
        <v>147</v>
      </c>
      <c r="O1267" s="1203" t="s">
        <v>73</v>
      </c>
      <c r="P1267" s="1203" t="s">
        <v>73</v>
      </c>
      <c r="Q1267" s="1203" t="s">
        <v>73</v>
      </c>
      <c r="R1267" s="1203" t="s">
        <v>73</v>
      </c>
      <c r="S1267" s="1209">
        <f>VLOOKUP($D1267,'NI-Ter'!$B$1:$Y$2048,12,FALSE)</f>
        <v>0</v>
      </c>
      <c r="T1267" s="1209">
        <f>VLOOKUP($D1267,'NI-Ter'!$B$1:$Y$2048,13,FALSE)</f>
        <v>0</v>
      </c>
      <c r="U1267" s="1209">
        <f>VLOOKUP($D1267,'NI-Ter'!$B$1:$Y$2048,16,FALSE)</f>
        <v>0</v>
      </c>
      <c r="V1267" s="1209">
        <f>VLOOKUP($D1267,'NI-Ter'!$B$1:$Y$2048,17,FALSE)</f>
        <v>0</v>
      </c>
      <c r="W1267" s="1209">
        <f>VLOOKUP($D1267,'NI-Ter'!$B$1:$Y$2048,18,FALSE)</f>
        <v>0</v>
      </c>
      <c r="X1267" s="1209">
        <f>VLOOKUP($D1267,'NI-Ter'!$B$1:$Y$2048,19,FALSE)</f>
        <v>0</v>
      </c>
    </row>
    <row r="1268" spans="1:24" hidden="1">
      <c r="A1268" s="507"/>
      <c r="B1268" s="507"/>
      <c r="C1268" s="507"/>
      <c r="D1268" s="1209" t="s">
        <v>148</v>
      </c>
      <c r="E1268" s="1210" t="s">
        <v>3062</v>
      </c>
      <c r="F1268" s="1202"/>
      <c r="G1268" s="1202"/>
      <c r="H1268" s="1202" t="s">
        <v>141</v>
      </c>
      <c r="I1268" s="1202" t="s">
        <v>53</v>
      </c>
      <c r="J1268" s="1202"/>
      <c r="K1268" s="1202"/>
      <c r="L1268" s="1202" t="s">
        <v>143</v>
      </c>
      <c r="M1268" s="1202" t="s">
        <v>144</v>
      </c>
      <c r="N1268" s="1203" t="s">
        <v>149</v>
      </c>
      <c r="O1268" s="1203" t="s">
        <v>73</v>
      </c>
      <c r="P1268" s="1203" t="s">
        <v>73</v>
      </c>
      <c r="Q1268" s="1203" t="s">
        <v>73</v>
      </c>
      <c r="R1268" s="1203" t="s">
        <v>73</v>
      </c>
      <c r="S1268" s="1209">
        <f>VLOOKUP($D1268,'NI-Ter'!$B$1:$Y$2048,12,FALSE)</f>
        <v>0</v>
      </c>
      <c r="T1268" s="1209">
        <f>VLOOKUP($D1268,'NI-Ter'!$B$1:$Y$2048,13,FALSE)</f>
        <v>0</v>
      </c>
      <c r="U1268" s="1209">
        <f>VLOOKUP($D1268,'NI-Ter'!$B$1:$Y$2048,16,FALSE)</f>
        <v>0</v>
      </c>
      <c r="V1268" s="1209">
        <f>VLOOKUP($D1268,'NI-Ter'!$B$1:$Y$2048,17,FALSE)</f>
        <v>0</v>
      </c>
      <c r="W1268" s="1209">
        <f>VLOOKUP($D1268,'NI-Ter'!$B$1:$Y$2048,18,FALSE)</f>
        <v>0</v>
      </c>
      <c r="X1268" s="1209">
        <f>VLOOKUP($D1268,'NI-Ter'!$B$1:$Y$2048,19,FALSE)</f>
        <v>0</v>
      </c>
    </row>
    <row r="1269" spans="1:24" hidden="1">
      <c r="A1269" s="507"/>
      <c r="B1269" s="507"/>
      <c r="C1269" s="507"/>
      <c r="D1269" s="1209" t="s">
        <v>150</v>
      </c>
      <c r="E1269" s="1210" t="s">
        <v>3062</v>
      </c>
      <c r="F1269" s="1202"/>
      <c r="G1269" s="1202"/>
      <c r="H1269" s="1202" t="s">
        <v>151</v>
      </c>
      <c r="I1269" s="1202" t="s">
        <v>53</v>
      </c>
      <c r="J1269" s="1202"/>
      <c r="K1269" s="1202"/>
      <c r="L1269" s="1202" t="s">
        <v>143</v>
      </c>
      <c r="M1269" s="1202" t="s">
        <v>144</v>
      </c>
      <c r="N1269" s="1203" t="s">
        <v>152</v>
      </c>
      <c r="O1269" s="1203" t="s">
        <v>73</v>
      </c>
      <c r="P1269" s="1203" t="s">
        <v>73</v>
      </c>
      <c r="Q1269" s="1203" t="s">
        <v>73</v>
      </c>
      <c r="R1269" s="1203" t="s">
        <v>73</v>
      </c>
      <c r="S1269" s="1209">
        <f>VLOOKUP($D1269,'NI-Ter'!$B$1:$Y$2048,12,FALSE)</f>
        <v>0</v>
      </c>
      <c r="T1269" s="1209">
        <f>VLOOKUP($D1269,'NI-Ter'!$B$1:$Y$2048,13,FALSE)</f>
        <v>0</v>
      </c>
      <c r="U1269" s="1209">
        <f>VLOOKUP($D1269,'NI-Ter'!$B$1:$Y$2048,16,FALSE)</f>
        <v>0</v>
      </c>
      <c r="V1269" s="1209">
        <f>VLOOKUP($D1269,'NI-Ter'!$B$1:$Y$2048,17,FALSE)</f>
        <v>0</v>
      </c>
      <c r="W1269" s="1209">
        <f>VLOOKUP($D1269,'NI-Ter'!$B$1:$Y$2048,18,FALSE)</f>
        <v>0</v>
      </c>
      <c r="X1269" s="1209">
        <f>VLOOKUP($D1269,'NI-Ter'!$B$1:$Y$2048,19,FALSE)</f>
        <v>0</v>
      </c>
    </row>
    <row r="1270" spans="1:24" hidden="1">
      <c r="A1270" s="507"/>
      <c r="B1270" s="507"/>
      <c r="C1270" s="507"/>
      <c r="D1270" s="1209" t="s">
        <v>153</v>
      </c>
      <c r="E1270" s="1210" t="s">
        <v>3062</v>
      </c>
      <c r="F1270" s="1202"/>
      <c r="G1270" s="1202"/>
      <c r="H1270" s="1205" t="s">
        <v>154</v>
      </c>
      <c r="I1270" s="1202" t="s">
        <v>53</v>
      </c>
      <c r="J1270" s="1202"/>
      <c r="K1270" s="1202"/>
      <c r="L1270" s="1202" t="s">
        <v>143</v>
      </c>
      <c r="M1270" s="1202" t="s">
        <v>144</v>
      </c>
      <c r="N1270" s="1203" t="s">
        <v>155</v>
      </c>
      <c r="O1270" s="1203" t="s">
        <v>73</v>
      </c>
      <c r="P1270" s="1203" t="s">
        <v>73</v>
      </c>
      <c r="Q1270" s="1203" t="s">
        <v>73</v>
      </c>
      <c r="R1270" s="1203" t="s">
        <v>73</v>
      </c>
      <c r="S1270" s="1209">
        <f>VLOOKUP($D1270,'NI-Ter'!$B$1:$Y$2048,12,FALSE)</f>
        <v>0</v>
      </c>
      <c r="T1270" s="1209">
        <f>VLOOKUP($D1270,'NI-Ter'!$B$1:$Y$2048,13,FALSE)</f>
        <v>0</v>
      </c>
      <c r="U1270" s="1209">
        <f>VLOOKUP($D1270,'NI-Ter'!$B$1:$Y$2048,16,FALSE)</f>
        <v>0</v>
      </c>
      <c r="V1270" s="1209">
        <f>VLOOKUP($D1270,'NI-Ter'!$B$1:$Y$2048,17,FALSE)</f>
        <v>0</v>
      </c>
      <c r="W1270" s="1209">
        <f>VLOOKUP($D1270,'NI-Ter'!$B$1:$Y$2048,18,FALSE)</f>
        <v>0</v>
      </c>
      <c r="X1270" s="1209">
        <f>VLOOKUP($D1270,'NI-Ter'!$B$1:$Y$2048,19,FALSE)</f>
        <v>0</v>
      </c>
    </row>
    <row r="1271" spans="1:24" hidden="1">
      <c r="A1271" s="507"/>
      <c r="B1271" s="507"/>
      <c r="C1271" s="507"/>
      <c r="D1271" s="1209" t="s">
        <v>156</v>
      </c>
      <c r="E1271" s="1210" t="s">
        <v>3062</v>
      </c>
      <c r="F1271" s="1202" t="s">
        <v>157</v>
      </c>
      <c r="G1271" s="1202"/>
      <c r="H1271" s="1202" t="s">
        <v>158</v>
      </c>
      <c r="I1271" s="1202" t="s">
        <v>53</v>
      </c>
      <c r="J1271" s="1202"/>
      <c r="K1271" s="1202"/>
      <c r="L1271" s="1202" t="s">
        <v>143</v>
      </c>
      <c r="M1271" s="1202" t="s">
        <v>159</v>
      </c>
      <c r="N1271" s="1203" t="s">
        <v>160</v>
      </c>
      <c r="O1271" s="1203" t="s">
        <v>73</v>
      </c>
      <c r="P1271" s="1203" t="s">
        <v>73</v>
      </c>
      <c r="Q1271" s="1203" t="s">
        <v>73</v>
      </c>
      <c r="R1271" s="1203" t="s">
        <v>73</v>
      </c>
      <c r="S1271" s="1209">
        <f>VLOOKUP($D1271,'NI-Ter'!$B$1:$Y$2048,12,FALSE)</f>
        <v>0</v>
      </c>
      <c r="T1271" s="1209">
        <f>VLOOKUP($D1271,'NI-Ter'!$B$1:$Y$2048,13,FALSE)</f>
        <v>0</v>
      </c>
      <c r="U1271" s="1209">
        <f>VLOOKUP($D1271,'NI-Ter'!$B$1:$Y$2048,16,FALSE)</f>
        <v>0</v>
      </c>
      <c r="V1271" s="1209">
        <f>VLOOKUP($D1271,'NI-Ter'!$B$1:$Y$2048,17,FALSE)</f>
        <v>0</v>
      </c>
      <c r="W1271" s="1209">
        <f>VLOOKUP($D1271,'NI-Ter'!$B$1:$Y$2048,18,FALSE)</f>
        <v>0</v>
      </c>
      <c r="X1271" s="1209">
        <f>VLOOKUP($D1271,'NI-Ter'!$B$1:$Y$2048,19,FALSE)</f>
        <v>0</v>
      </c>
    </row>
    <row r="1272" spans="1:24" hidden="1">
      <c r="A1272" s="507"/>
      <c r="B1272" s="507"/>
      <c r="C1272" s="507"/>
      <c r="D1272" s="1209" t="s">
        <v>161</v>
      </c>
      <c r="E1272" s="1210" t="s">
        <v>3062</v>
      </c>
      <c r="F1272" s="1202" t="s">
        <v>157</v>
      </c>
      <c r="G1272" s="1202"/>
      <c r="H1272" s="1202" t="s">
        <v>162</v>
      </c>
      <c r="I1272" s="1202" t="s">
        <v>53</v>
      </c>
      <c r="J1272" s="1202"/>
      <c r="K1272" s="1202"/>
      <c r="L1272" s="1202" t="s">
        <v>143</v>
      </c>
      <c r="M1272" s="1202" t="s">
        <v>159</v>
      </c>
      <c r="N1272" s="1202" t="s">
        <v>163</v>
      </c>
      <c r="O1272" s="1203" t="s">
        <v>73</v>
      </c>
      <c r="P1272" s="1203" t="s">
        <v>73</v>
      </c>
      <c r="Q1272" s="1203" t="s">
        <v>73</v>
      </c>
      <c r="R1272" s="1203" t="s">
        <v>73</v>
      </c>
      <c r="S1272" s="1209">
        <f>VLOOKUP($D1272,'NI-Ter'!$B$1:$Y$2048,12,FALSE)</f>
        <v>0</v>
      </c>
      <c r="T1272" s="1209">
        <f>VLOOKUP($D1272,'NI-Ter'!$B$1:$Y$2048,13,FALSE)</f>
        <v>0</v>
      </c>
      <c r="U1272" s="1209">
        <f>VLOOKUP($D1272,'NI-Ter'!$B$1:$Y$2048,16,FALSE)</f>
        <v>0</v>
      </c>
      <c r="V1272" s="1209">
        <f>VLOOKUP($D1272,'NI-Ter'!$B$1:$Y$2048,17,FALSE)</f>
        <v>0</v>
      </c>
      <c r="W1272" s="1209">
        <f>VLOOKUP($D1272,'NI-Ter'!$B$1:$Y$2048,18,FALSE)</f>
        <v>0</v>
      </c>
      <c r="X1272" s="1209">
        <f>VLOOKUP($D1272,'NI-Ter'!$B$1:$Y$2048,19,FALSE)</f>
        <v>0</v>
      </c>
    </row>
    <row r="1273" spans="1:24" hidden="1">
      <c r="A1273" s="507"/>
      <c r="B1273" s="507"/>
      <c r="C1273" s="507"/>
      <c r="D1273" s="1209" t="s">
        <v>164</v>
      </c>
      <c r="E1273" s="1210" t="s">
        <v>3062</v>
      </c>
      <c r="F1273" s="1202"/>
      <c r="G1273" s="1202"/>
      <c r="H1273" s="1202" t="s">
        <v>165</v>
      </c>
      <c r="I1273" s="1202" t="s">
        <v>53</v>
      </c>
      <c r="J1273" s="1202"/>
      <c r="K1273" s="1202"/>
      <c r="L1273" s="1202" t="s">
        <v>143</v>
      </c>
      <c r="M1273" s="1202" t="s">
        <v>166</v>
      </c>
      <c r="N1273" s="1202" t="s">
        <v>167</v>
      </c>
      <c r="O1273" s="1203" t="s">
        <v>73</v>
      </c>
      <c r="P1273" s="1203" t="s">
        <v>73</v>
      </c>
      <c r="Q1273" s="1203" t="s">
        <v>73</v>
      </c>
      <c r="R1273" s="1203" t="s">
        <v>73</v>
      </c>
      <c r="S1273" s="1209">
        <f>VLOOKUP($D1273,'NI-Ter'!$B$1:$Y$2048,12,FALSE)</f>
        <v>0</v>
      </c>
      <c r="T1273" s="1209">
        <f>VLOOKUP($D1273,'NI-Ter'!$B$1:$Y$2048,13,FALSE)</f>
        <v>0</v>
      </c>
      <c r="U1273" s="1209">
        <f>VLOOKUP($D1273,'NI-Ter'!$B$1:$Y$2048,16,FALSE)</f>
        <v>0</v>
      </c>
      <c r="V1273" s="1209">
        <f>VLOOKUP($D1273,'NI-Ter'!$B$1:$Y$2048,17,FALSE)</f>
        <v>0</v>
      </c>
      <c r="W1273" s="1209">
        <f>VLOOKUP($D1273,'NI-Ter'!$B$1:$Y$2048,18,FALSE)</f>
        <v>0</v>
      </c>
      <c r="X1273" s="1209">
        <f>VLOOKUP($D1273,'NI-Ter'!$B$1:$Y$2048,19,FALSE)</f>
        <v>0</v>
      </c>
    </row>
    <row r="1274" spans="1:24" hidden="1">
      <c r="A1274" s="507"/>
      <c r="B1274" s="507"/>
      <c r="C1274" s="507"/>
      <c r="D1274" s="1209" t="s">
        <v>168</v>
      </c>
      <c r="E1274" s="1210" t="s">
        <v>3062</v>
      </c>
      <c r="F1274" s="1202"/>
      <c r="G1274" s="1202"/>
      <c r="H1274" s="1204" t="s">
        <v>169</v>
      </c>
      <c r="I1274" s="1202" t="s">
        <v>53</v>
      </c>
      <c r="J1274" s="1202"/>
      <c r="K1274" s="1202"/>
      <c r="L1274" s="1202" t="s">
        <v>81</v>
      </c>
      <c r="M1274" s="1202" t="s">
        <v>170</v>
      </c>
      <c r="N1274" s="1202" t="s">
        <v>171</v>
      </c>
      <c r="O1274" s="1203" t="s">
        <v>73</v>
      </c>
      <c r="P1274" s="1203" t="s">
        <v>73</v>
      </c>
      <c r="Q1274" s="1203" t="s">
        <v>73</v>
      </c>
      <c r="R1274" s="1203" t="s">
        <v>73</v>
      </c>
      <c r="S1274" s="1209">
        <f>VLOOKUP($D1274,'NI-Ter'!$B$1:$Y$2048,12,FALSE)</f>
        <v>0</v>
      </c>
      <c r="T1274" s="1209">
        <f>VLOOKUP($D1274,'NI-Ter'!$B$1:$Y$2048,13,FALSE)</f>
        <v>0</v>
      </c>
      <c r="U1274" s="1209">
        <f>VLOOKUP($D1274,'NI-Ter'!$B$1:$Y$2048,16,FALSE)</f>
        <v>0</v>
      </c>
      <c r="V1274" s="1209">
        <f>VLOOKUP($D1274,'NI-Ter'!$B$1:$Y$2048,17,FALSE)</f>
        <v>0</v>
      </c>
      <c r="W1274" s="1209">
        <f>VLOOKUP($D1274,'NI-Ter'!$B$1:$Y$2048,18,FALSE)</f>
        <v>0</v>
      </c>
      <c r="X1274" s="1209">
        <f>VLOOKUP($D1274,'NI-Ter'!$B$1:$Y$2048,19,FALSE)</f>
        <v>0</v>
      </c>
    </row>
    <row r="1275" spans="1:24" hidden="1">
      <c r="A1275" s="507"/>
      <c r="B1275" s="507"/>
      <c r="C1275" s="507"/>
      <c r="D1275" s="1209" t="s">
        <v>172</v>
      </c>
      <c r="E1275" s="1210" t="s">
        <v>3062</v>
      </c>
      <c r="F1275" s="1202"/>
      <c r="G1275" s="1202"/>
      <c r="H1275" s="1205" t="s">
        <v>169</v>
      </c>
      <c r="I1275" s="1202" t="s">
        <v>53</v>
      </c>
      <c r="J1275" s="1202"/>
      <c r="K1275" s="1202"/>
      <c r="L1275" s="1202" t="s">
        <v>143</v>
      </c>
      <c r="M1275" s="1202" t="s">
        <v>170</v>
      </c>
      <c r="N1275" s="1202" t="s">
        <v>173</v>
      </c>
      <c r="O1275" s="1203" t="s">
        <v>73</v>
      </c>
      <c r="P1275" s="1203" t="s">
        <v>73</v>
      </c>
      <c r="Q1275" s="1203" t="s">
        <v>73</v>
      </c>
      <c r="R1275" s="1203" t="s">
        <v>73</v>
      </c>
      <c r="S1275" s="1209">
        <f>VLOOKUP($D1275,'NI-Ter'!$B$1:$Y$2048,12,FALSE)</f>
        <v>0</v>
      </c>
      <c r="T1275" s="1209">
        <f>VLOOKUP($D1275,'NI-Ter'!$B$1:$Y$2048,13,FALSE)</f>
        <v>0</v>
      </c>
      <c r="U1275" s="1209">
        <f>VLOOKUP($D1275,'NI-Ter'!$B$1:$Y$2048,16,FALSE)</f>
        <v>0</v>
      </c>
      <c r="V1275" s="1209">
        <f>VLOOKUP($D1275,'NI-Ter'!$B$1:$Y$2048,17,FALSE)</f>
        <v>0</v>
      </c>
      <c r="W1275" s="1209">
        <f>VLOOKUP($D1275,'NI-Ter'!$B$1:$Y$2048,18,FALSE)</f>
        <v>0</v>
      </c>
      <c r="X1275" s="1209">
        <f>VLOOKUP($D1275,'NI-Ter'!$B$1:$Y$2048,19,FALSE)</f>
        <v>0</v>
      </c>
    </row>
    <row r="1276" spans="1:24" hidden="1">
      <c r="A1276" s="507"/>
      <c r="B1276" s="507"/>
      <c r="C1276" s="507"/>
      <c r="D1276" s="1209" t="s">
        <v>174</v>
      </c>
      <c r="E1276" s="1210" t="s">
        <v>3062</v>
      </c>
      <c r="F1276" s="1202"/>
      <c r="G1276" s="1202"/>
      <c r="H1276" s="1202" t="s">
        <v>175</v>
      </c>
      <c r="I1276" s="1202" t="s">
        <v>53</v>
      </c>
      <c r="J1276" s="1202"/>
      <c r="K1276" s="1202"/>
      <c r="L1276" s="1202" t="s">
        <v>143</v>
      </c>
      <c r="M1276" s="1202" t="s">
        <v>176</v>
      </c>
      <c r="N1276" s="1202" t="s">
        <v>177</v>
      </c>
      <c r="O1276" s="1203" t="s">
        <v>73</v>
      </c>
      <c r="P1276" s="1203" t="s">
        <v>73</v>
      </c>
      <c r="Q1276" s="1203" t="s">
        <v>73</v>
      </c>
      <c r="R1276" s="1203" t="s">
        <v>73</v>
      </c>
      <c r="S1276" s="1209">
        <f>VLOOKUP($D1276,'NI-Ter'!$B$1:$Y$2048,12,FALSE)</f>
        <v>0</v>
      </c>
      <c r="T1276" s="1209">
        <f>VLOOKUP($D1276,'NI-Ter'!$B$1:$Y$2048,13,FALSE)</f>
        <v>0</v>
      </c>
      <c r="U1276" s="1209">
        <f>VLOOKUP($D1276,'NI-Ter'!$B$1:$Y$2048,16,FALSE)</f>
        <v>0</v>
      </c>
      <c r="V1276" s="1209">
        <f>VLOOKUP($D1276,'NI-Ter'!$B$1:$Y$2048,17,FALSE)</f>
        <v>0</v>
      </c>
      <c r="W1276" s="1209">
        <f>VLOOKUP($D1276,'NI-Ter'!$B$1:$Y$2048,18,FALSE)</f>
        <v>0</v>
      </c>
      <c r="X1276" s="1209">
        <f>VLOOKUP($D1276,'NI-Ter'!$B$1:$Y$2048,19,FALSE)</f>
        <v>0</v>
      </c>
    </row>
    <row r="1277" spans="1:24" hidden="1">
      <c r="A1277" s="507"/>
      <c r="B1277" s="507"/>
      <c r="C1277" s="507"/>
      <c r="D1277" s="1209" t="s">
        <v>178</v>
      </c>
      <c r="E1277" s="1210" t="s">
        <v>3062</v>
      </c>
      <c r="F1277" s="1202"/>
      <c r="G1277" s="1202"/>
      <c r="H1277" s="1204" t="s">
        <v>169</v>
      </c>
      <c r="I1277" s="1202" t="s">
        <v>53</v>
      </c>
      <c r="J1277" s="1202"/>
      <c r="K1277" s="1202"/>
      <c r="L1277" s="1202" t="s">
        <v>81</v>
      </c>
      <c r="M1277" s="1202" t="s">
        <v>170</v>
      </c>
      <c r="N1277" s="1202" t="s">
        <v>179</v>
      </c>
      <c r="O1277" s="1203" t="s">
        <v>73</v>
      </c>
      <c r="P1277" s="1203" t="s">
        <v>73</v>
      </c>
      <c r="Q1277" s="1203" t="s">
        <v>73</v>
      </c>
      <c r="R1277" s="1203" t="s">
        <v>73</v>
      </c>
      <c r="S1277" s="1209">
        <f>VLOOKUP($D1277,'NI-Ter'!$B$1:$Y$2048,12,FALSE)</f>
        <v>0</v>
      </c>
      <c r="T1277" s="1209">
        <f>VLOOKUP($D1277,'NI-Ter'!$B$1:$Y$2048,13,FALSE)</f>
        <v>0</v>
      </c>
      <c r="U1277" s="1209">
        <f>VLOOKUP($D1277,'NI-Ter'!$B$1:$Y$2048,16,FALSE)</f>
        <v>0</v>
      </c>
      <c r="V1277" s="1209">
        <f>VLOOKUP($D1277,'NI-Ter'!$B$1:$Y$2048,17,FALSE)</f>
        <v>0</v>
      </c>
      <c r="W1277" s="1209">
        <f>VLOOKUP($D1277,'NI-Ter'!$B$1:$Y$2048,18,FALSE)</f>
        <v>0</v>
      </c>
      <c r="X1277" s="1209">
        <f>VLOOKUP($D1277,'NI-Ter'!$B$1:$Y$2048,19,FALSE)</f>
        <v>0</v>
      </c>
    </row>
    <row r="1278" spans="1:24" hidden="1">
      <c r="A1278" s="507"/>
      <c r="B1278" s="507"/>
      <c r="C1278" s="507"/>
      <c r="D1278" s="1209" t="s">
        <v>180</v>
      </c>
      <c r="E1278" s="1210" t="s">
        <v>3062</v>
      </c>
      <c r="F1278" s="1202"/>
      <c r="G1278" s="1202"/>
      <c r="H1278" s="1205" t="s">
        <v>169</v>
      </c>
      <c r="I1278" s="1202" t="s">
        <v>53</v>
      </c>
      <c r="J1278" s="1202"/>
      <c r="K1278" s="1202"/>
      <c r="L1278" s="1202" t="s">
        <v>143</v>
      </c>
      <c r="M1278" s="1202" t="s">
        <v>170</v>
      </c>
      <c r="N1278" s="1202" t="s">
        <v>181</v>
      </c>
      <c r="O1278" s="1203" t="s">
        <v>73</v>
      </c>
      <c r="P1278" s="1203" t="s">
        <v>73</v>
      </c>
      <c r="Q1278" s="1203" t="s">
        <v>73</v>
      </c>
      <c r="R1278" s="1203" t="s">
        <v>73</v>
      </c>
      <c r="S1278" s="1209">
        <f>VLOOKUP($D1278,'NI-Ter'!$B$1:$Y$2048,12,FALSE)</f>
        <v>0</v>
      </c>
      <c r="T1278" s="1209">
        <f>VLOOKUP($D1278,'NI-Ter'!$B$1:$Y$2048,13,FALSE)</f>
        <v>0</v>
      </c>
      <c r="U1278" s="1209">
        <f>VLOOKUP($D1278,'NI-Ter'!$B$1:$Y$2048,16,FALSE)</f>
        <v>0</v>
      </c>
      <c r="V1278" s="1209">
        <f>VLOOKUP($D1278,'NI-Ter'!$B$1:$Y$2048,17,FALSE)</f>
        <v>0</v>
      </c>
      <c r="W1278" s="1209">
        <f>VLOOKUP($D1278,'NI-Ter'!$B$1:$Y$2048,18,FALSE)</f>
        <v>0</v>
      </c>
      <c r="X1278" s="1209">
        <f>VLOOKUP($D1278,'NI-Ter'!$B$1:$Y$2048,19,FALSE)</f>
        <v>0</v>
      </c>
    </row>
    <row r="1279" spans="1:24" hidden="1">
      <c r="A1279" s="507"/>
      <c r="B1279" s="507"/>
      <c r="C1279" s="507"/>
      <c r="D1279" s="1209" t="s">
        <v>182</v>
      </c>
      <c r="E1279" s="1210" t="s">
        <v>3062</v>
      </c>
      <c r="F1279" s="1202"/>
      <c r="G1279" s="1202"/>
      <c r="H1279" s="1202"/>
      <c r="I1279" s="1202" t="s">
        <v>53</v>
      </c>
      <c r="J1279" s="1202"/>
      <c r="K1279" s="1202"/>
      <c r="L1279" s="1202"/>
      <c r="M1279" s="1202" t="s">
        <v>124</v>
      </c>
      <c r="N1279" s="1202" t="s">
        <v>183</v>
      </c>
      <c r="O1279" s="1203" t="s">
        <v>73</v>
      </c>
      <c r="P1279" s="1203" t="s">
        <v>73</v>
      </c>
      <c r="Q1279" s="1203" t="s">
        <v>73</v>
      </c>
      <c r="R1279" s="1203" t="s">
        <v>73</v>
      </c>
      <c r="S1279" s="1209">
        <f>VLOOKUP($D1279,'NI-Ter'!$B$1:$Y$2048,12,FALSE)</f>
        <v>0</v>
      </c>
      <c r="T1279" s="1209">
        <f>VLOOKUP($D1279,'NI-Ter'!$B$1:$Y$2048,13,FALSE)</f>
        <v>0</v>
      </c>
      <c r="U1279" s="1209">
        <f>VLOOKUP($D1279,'NI-Ter'!$B$1:$Y$2048,16,FALSE)</f>
        <v>0</v>
      </c>
      <c r="V1279" s="1209">
        <f>VLOOKUP($D1279,'NI-Ter'!$B$1:$Y$2048,17,FALSE)</f>
        <v>0</v>
      </c>
      <c r="W1279" s="1209">
        <f>VLOOKUP($D1279,'NI-Ter'!$B$1:$Y$2048,18,FALSE)</f>
        <v>0</v>
      </c>
      <c r="X1279" s="1209">
        <f>VLOOKUP($D1279,'NI-Ter'!$B$1:$Y$2048,19,FALSE)</f>
        <v>0</v>
      </c>
    </row>
    <row r="1280" spans="1:24" hidden="1">
      <c r="A1280" s="507"/>
      <c r="B1280" s="507"/>
      <c r="C1280" s="507"/>
      <c r="D1280" s="1209" t="s">
        <v>184</v>
      </c>
      <c r="E1280" s="1210" t="s">
        <v>3062</v>
      </c>
      <c r="F1280" s="1202"/>
      <c r="G1280" s="1202"/>
      <c r="H1280" s="1202"/>
      <c r="I1280" s="1202" t="s">
        <v>53</v>
      </c>
      <c r="J1280" s="1202"/>
      <c r="K1280" s="1202"/>
      <c r="L1280" s="1202"/>
      <c r="M1280" s="1202" t="s">
        <v>124</v>
      </c>
      <c r="N1280" s="1202" t="s">
        <v>185</v>
      </c>
      <c r="O1280" s="1203" t="s">
        <v>73</v>
      </c>
      <c r="P1280" s="1203" t="s">
        <v>73</v>
      </c>
      <c r="Q1280" s="1203" t="s">
        <v>73</v>
      </c>
      <c r="R1280" s="1203" t="s">
        <v>73</v>
      </c>
      <c r="S1280" s="1209">
        <f>VLOOKUP($D1280,'NI-Ter'!$B$1:$Y$2048,12,FALSE)</f>
        <v>0</v>
      </c>
      <c r="T1280" s="1209">
        <f>VLOOKUP($D1280,'NI-Ter'!$B$1:$Y$2048,13,FALSE)</f>
        <v>0</v>
      </c>
      <c r="U1280" s="1209">
        <f>VLOOKUP($D1280,'NI-Ter'!$B$1:$Y$2048,16,FALSE)</f>
        <v>0</v>
      </c>
      <c r="V1280" s="1209">
        <f>VLOOKUP($D1280,'NI-Ter'!$B$1:$Y$2048,17,FALSE)</f>
        <v>0</v>
      </c>
      <c r="W1280" s="1209">
        <f>VLOOKUP($D1280,'NI-Ter'!$B$1:$Y$2048,18,FALSE)</f>
        <v>0</v>
      </c>
      <c r="X1280" s="1209">
        <f>VLOOKUP($D1280,'NI-Ter'!$B$1:$Y$2048,19,FALSE)</f>
        <v>0</v>
      </c>
    </row>
    <row r="1281" spans="1:24" hidden="1">
      <c r="A1281" s="507"/>
      <c r="B1281" s="507"/>
      <c r="C1281" s="507"/>
      <c r="D1281" s="1209" t="s">
        <v>186</v>
      </c>
      <c r="E1281" s="1210" t="s">
        <v>3062</v>
      </c>
      <c r="F1281" s="1202"/>
      <c r="G1281" s="1202"/>
      <c r="H1281" s="1202"/>
      <c r="I1281" s="1202" t="s">
        <v>53</v>
      </c>
      <c r="J1281" s="1202"/>
      <c r="K1281" s="1202"/>
      <c r="L1281" s="1202"/>
      <c r="M1281" s="1202" t="s">
        <v>124</v>
      </c>
      <c r="N1281" s="1202" t="s">
        <v>187</v>
      </c>
      <c r="O1281" s="1203" t="s">
        <v>73</v>
      </c>
      <c r="P1281" s="1203" t="s">
        <v>73</v>
      </c>
      <c r="Q1281" s="1203" t="s">
        <v>73</v>
      </c>
      <c r="R1281" s="1203" t="s">
        <v>73</v>
      </c>
      <c r="S1281" s="1209">
        <f>VLOOKUP($D1281,'NI-Ter'!$B$1:$Y$2048,12,FALSE)</f>
        <v>0</v>
      </c>
      <c r="T1281" s="1209">
        <f>VLOOKUP($D1281,'NI-Ter'!$B$1:$Y$2048,13,FALSE)</f>
        <v>0</v>
      </c>
      <c r="U1281" s="1209">
        <f>VLOOKUP($D1281,'NI-Ter'!$B$1:$Y$2048,16,FALSE)</f>
        <v>0</v>
      </c>
      <c r="V1281" s="1209">
        <f>VLOOKUP($D1281,'NI-Ter'!$B$1:$Y$2048,17,FALSE)</f>
        <v>0</v>
      </c>
      <c r="W1281" s="1209">
        <f>VLOOKUP($D1281,'NI-Ter'!$B$1:$Y$2048,18,FALSE)</f>
        <v>0</v>
      </c>
      <c r="X1281" s="1209">
        <f>VLOOKUP($D1281,'NI-Ter'!$B$1:$Y$2048,19,FALSE)</f>
        <v>0</v>
      </c>
    </row>
    <row r="1282" spans="1:24" hidden="1">
      <c r="A1282" s="507"/>
      <c r="B1282" s="507"/>
      <c r="C1282" s="507"/>
      <c r="D1282" s="1209" t="s">
        <v>188</v>
      </c>
      <c r="E1282" s="1210" t="s">
        <v>3062</v>
      </c>
      <c r="F1282" s="1202"/>
      <c r="G1282" s="1202"/>
      <c r="H1282" s="1202"/>
      <c r="I1282" s="1202" t="s">
        <v>53</v>
      </c>
      <c r="J1282" s="1202"/>
      <c r="K1282" s="1202"/>
      <c r="L1282" s="1202"/>
      <c r="M1282" s="1202" t="s">
        <v>124</v>
      </c>
      <c r="N1282" s="1202" t="s">
        <v>189</v>
      </c>
      <c r="O1282" s="1203" t="s">
        <v>73</v>
      </c>
      <c r="P1282" s="1203" t="s">
        <v>73</v>
      </c>
      <c r="Q1282" s="1203" t="s">
        <v>73</v>
      </c>
      <c r="R1282" s="1203" t="s">
        <v>73</v>
      </c>
      <c r="S1282" s="1209">
        <f>VLOOKUP($D1282,'NI-Ter'!$B$1:$Y$2048,12,FALSE)</f>
        <v>0</v>
      </c>
      <c r="T1282" s="1209">
        <f>VLOOKUP($D1282,'NI-Ter'!$B$1:$Y$2048,13,FALSE)</f>
        <v>0</v>
      </c>
      <c r="U1282" s="1209">
        <f>VLOOKUP($D1282,'NI-Ter'!$B$1:$Y$2048,16,FALSE)</f>
        <v>0</v>
      </c>
      <c r="V1282" s="1209">
        <f>VLOOKUP($D1282,'NI-Ter'!$B$1:$Y$2048,17,FALSE)</f>
        <v>0</v>
      </c>
      <c r="W1282" s="1209">
        <f>VLOOKUP($D1282,'NI-Ter'!$B$1:$Y$2048,18,FALSE)</f>
        <v>0</v>
      </c>
      <c r="X1282" s="1209">
        <f>VLOOKUP($D1282,'NI-Ter'!$B$1:$Y$2048,19,FALSE)</f>
        <v>0</v>
      </c>
    </row>
    <row r="1283" spans="1:24" hidden="1">
      <c r="A1283" s="507"/>
      <c r="B1283" s="507"/>
      <c r="C1283" s="507"/>
      <c r="D1283" s="1209" t="s">
        <v>190</v>
      </c>
      <c r="E1283" s="1210" t="s">
        <v>3062</v>
      </c>
      <c r="F1283" s="1202"/>
      <c r="G1283" s="1202"/>
      <c r="H1283" s="1202"/>
      <c r="I1283" s="1202" t="s">
        <v>53</v>
      </c>
      <c r="J1283" s="1202"/>
      <c r="K1283" s="1202"/>
      <c r="L1283" s="1202"/>
      <c r="M1283" s="1202" t="s">
        <v>124</v>
      </c>
      <c r="N1283" s="1202" t="s">
        <v>191</v>
      </c>
      <c r="O1283" s="1203" t="s">
        <v>73</v>
      </c>
      <c r="P1283" s="1203" t="s">
        <v>73</v>
      </c>
      <c r="Q1283" s="1203" t="s">
        <v>73</v>
      </c>
      <c r="R1283" s="1203" t="s">
        <v>73</v>
      </c>
      <c r="S1283" s="1209">
        <f>VLOOKUP($D1283,'NI-Ter'!$B$1:$Y$2048,12,FALSE)</f>
        <v>0</v>
      </c>
      <c r="T1283" s="1209">
        <f>VLOOKUP($D1283,'NI-Ter'!$B$1:$Y$2048,13,FALSE)</f>
        <v>0</v>
      </c>
      <c r="U1283" s="1209">
        <f>VLOOKUP($D1283,'NI-Ter'!$B$1:$Y$2048,16,FALSE)</f>
        <v>0</v>
      </c>
      <c r="V1283" s="1209">
        <f>VLOOKUP($D1283,'NI-Ter'!$B$1:$Y$2048,17,FALSE)</f>
        <v>0</v>
      </c>
      <c r="W1283" s="1209">
        <f>VLOOKUP($D1283,'NI-Ter'!$B$1:$Y$2048,18,FALSE)</f>
        <v>0</v>
      </c>
      <c r="X1283" s="1209">
        <f>VLOOKUP($D1283,'NI-Ter'!$B$1:$Y$2048,19,FALSE)</f>
        <v>0</v>
      </c>
    </row>
    <row r="1284" spans="1:24" hidden="1">
      <c r="A1284" s="507"/>
      <c r="B1284" s="507"/>
      <c r="C1284" s="507"/>
      <c r="D1284" s="1209" t="s">
        <v>192</v>
      </c>
      <c r="E1284" s="1210" t="s">
        <v>3062</v>
      </c>
      <c r="F1284" s="1202"/>
      <c r="G1284" s="1202"/>
      <c r="H1284" s="1202"/>
      <c r="I1284" s="1202" t="s">
        <v>53</v>
      </c>
      <c r="J1284" s="1202"/>
      <c r="K1284" s="1202"/>
      <c r="L1284" s="1202"/>
      <c r="M1284" s="1202" t="s">
        <v>124</v>
      </c>
      <c r="N1284" s="1202" t="s">
        <v>193</v>
      </c>
      <c r="O1284" s="1203" t="s">
        <v>73</v>
      </c>
      <c r="P1284" s="1203" t="s">
        <v>73</v>
      </c>
      <c r="Q1284" s="1203" t="s">
        <v>73</v>
      </c>
      <c r="R1284" s="1203" t="s">
        <v>73</v>
      </c>
      <c r="S1284" s="1209">
        <f>VLOOKUP($D1284,'NI-Ter'!$B$1:$Y$2048,12,FALSE)</f>
        <v>0</v>
      </c>
      <c r="T1284" s="1209">
        <f>VLOOKUP($D1284,'NI-Ter'!$B$1:$Y$2048,13,FALSE)</f>
        <v>0</v>
      </c>
      <c r="U1284" s="1209">
        <f>VLOOKUP($D1284,'NI-Ter'!$B$1:$Y$2048,16,FALSE)</f>
        <v>0</v>
      </c>
      <c r="V1284" s="1209">
        <f>VLOOKUP($D1284,'NI-Ter'!$B$1:$Y$2048,17,FALSE)</f>
        <v>0</v>
      </c>
      <c r="W1284" s="1209">
        <f>VLOOKUP($D1284,'NI-Ter'!$B$1:$Y$2048,18,FALSE)</f>
        <v>0</v>
      </c>
      <c r="X1284" s="1209">
        <f>VLOOKUP($D1284,'NI-Ter'!$B$1:$Y$2048,19,FALSE)</f>
        <v>0</v>
      </c>
    </row>
    <row r="1285" spans="1:24" hidden="1">
      <c r="A1285" s="507"/>
      <c r="B1285" s="507"/>
      <c r="C1285" s="507"/>
      <c r="D1285" s="1209" t="s">
        <v>194</v>
      </c>
      <c r="E1285" s="1210" t="s">
        <v>3062</v>
      </c>
      <c r="F1285" s="1202"/>
      <c r="G1285" s="1202"/>
      <c r="H1285" s="1202"/>
      <c r="I1285" s="1202" t="s">
        <v>53</v>
      </c>
      <c r="J1285" s="1202"/>
      <c r="K1285" s="1202"/>
      <c r="L1285" s="1202"/>
      <c r="M1285" s="1202" t="s">
        <v>124</v>
      </c>
      <c r="N1285" s="1202" t="s">
        <v>195</v>
      </c>
      <c r="O1285" s="1203" t="s">
        <v>73</v>
      </c>
      <c r="P1285" s="1203" t="s">
        <v>73</v>
      </c>
      <c r="Q1285" s="1203" t="s">
        <v>73</v>
      </c>
      <c r="R1285" s="1203" t="s">
        <v>73</v>
      </c>
      <c r="S1285" s="1209">
        <f>VLOOKUP($D1285,'NI-Ter'!$B$1:$Y$2048,12,FALSE)</f>
        <v>0</v>
      </c>
      <c r="T1285" s="1209">
        <f>VLOOKUP($D1285,'NI-Ter'!$B$1:$Y$2048,13,FALSE)</f>
        <v>0</v>
      </c>
      <c r="U1285" s="1209">
        <f>VLOOKUP($D1285,'NI-Ter'!$B$1:$Y$2048,16,FALSE)</f>
        <v>0</v>
      </c>
      <c r="V1285" s="1209">
        <f>VLOOKUP($D1285,'NI-Ter'!$B$1:$Y$2048,17,FALSE)</f>
        <v>0</v>
      </c>
      <c r="W1285" s="1209">
        <f>VLOOKUP($D1285,'NI-Ter'!$B$1:$Y$2048,18,FALSE)</f>
        <v>0</v>
      </c>
      <c r="X1285" s="1209">
        <f>VLOOKUP($D1285,'NI-Ter'!$B$1:$Y$2048,19,FALSE)</f>
        <v>0</v>
      </c>
    </row>
    <row r="1286" spans="1:24" hidden="1">
      <c r="A1286" s="507"/>
      <c r="B1286" s="507"/>
      <c r="C1286" s="507"/>
      <c r="D1286" s="1209" t="s">
        <v>196</v>
      </c>
      <c r="E1286" s="1210" t="s">
        <v>3062</v>
      </c>
      <c r="F1286" s="1202"/>
      <c r="G1286" s="1202"/>
      <c r="H1286" s="1202"/>
      <c r="I1286" s="1202" t="s">
        <v>53</v>
      </c>
      <c r="J1286" s="1202"/>
      <c r="K1286" s="1202"/>
      <c r="L1286" s="1202"/>
      <c r="M1286" s="1202" t="s">
        <v>120</v>
      </c>
      <c r="N1286" s="1202" t="s">
        <v>197</v>
      </c>
      <c r="O1286" s="1203" t="s">
        <v>73</v>
      </c>
      <c r="P1286" s="1203" t="s">
        <v>73</v>
      </c>
      <c r="Q1286" s="1203" t="s">
        <v>73</v>
      </c>
      <c r="R1286" s="1203" t="s">
        <v>73</v>
      </c>
      <c r="S1286" s="1209">
        <f>VLOOKUP($D1286,'NI-Ter'!$B$1:$Y$2048,12,FALSE)</f>
        <v>0</v>
      </c>
      <c r="T1286" s="1209">
        <f>VLOOKUP($D1286,'NI-Ter'!$B$1:$Y$2048,13,FALSE)</f>
        <v>0</v>
      </c>
      <c r="U1286" s="1209">
        <f>VLOOKUP($D1286,'NI-Ter'!$B$1:$Y$2048,16,FALSE)</f>
        <v>0</v>
      </c>
      <c r="V1286" s="1209">
        <f>VLOOKUP($D1286,'NI-Ter'!$B$1:$Y$2048,17,FALSE)</f>
        <v>0</v>
      </c>
      <c r="W1286" s="1209">
        <f>VLOOKUP($D1286,'NI-Ter'!$B$1:$Y$2048,18,FALSE)</f>
        <v>0</v>
      </c>
      <c r="X1286" s="1209">
        <f>VLOOKUP($D1286,'NI-Ter'!$B$1:$Y$2048,19,FALSE)</f>
        <v>0</v>
      </c>
    </row>
    <row r="1287" spans="1:24" hidden="1">
      <c r="A1287" s="507"/>
      <c r="B1287" s="507"/>
      <c r="C1287" s="507"/>
      <c r="D1287" s="1209" t="s">
        <v>198</v>
      </c>
      <c r="E1287" s="1210" t="s">
        <v>3062</v>
      </c>
      <c r="F1287" s="1202"/>
      <c r="G1287" s="1202"/>
      <c r="H1287" s="1202"/>
      <c r="I1287" s="1202" t="s">
        <v>53</v>
      </c>
      <c r="J1287" s="1202"/>
      <c r="K1287" s="1202"/>
      <c r="L1287" s="1202"/>
      <c r="M1287" s="1202" t="s">
        <v>120</v>
      </c>
      <c r="N1287" s="1202" t="s">
        <v>199</v>
      </c>
      <c r="O1287" s="1203" t="s">
        <v>73</v>
      </c>
      <c r="P1287" s="1203" t="s">
        <v>73</v>
      </c>
      <c r="Q1287" s="1203" t="s">
        <v>73</v>
      </c>
      <c r="R1287" s="1203" t="s">
        <v>73</v>
      </c>
      <c r="S1287" s="1209">
        <f>VLOOKUP($D1287,'NI-Ter'!$B$1:$Y$2048,12,FALSE)</f>
        <v>0</v>
      </c>
      <c r="T1287" s="1209">
        <f>VLOOKUP($D1287,'NI-Ter'!$B$1:$Y$2048,13,FALSE)</f>
        <v>0</v>
      </c>
      <c r="U1287" s="1209">
        <f>VLOOKUP($D1287,'NI-Ter'!$B$1:$Y$2048,16,FALSE)</f>
        <v>0</v>
      </c>
      <c r="V1287" s="1209">
        <f>VLOOKUP($D1287,'NI-Ter'!$B$1:$Y$2048,17,FALSE)</f>
        <v>0</v>
      </c>
      <c r="W1287" s="1209">
        <f>VLOOKUP($D1287,'NI-Ter'!$B$1:$Y$2048,18,FALSE)</f>
        <v>0</v>
      </c>
      <c r="X1287" s="1209">
        <f>VLOOKUP($D1287,'NI-Ter'!$B$1:$Y$2048,19,FALSE)</f>
        <v>0</v>
      </c>
    </row>
    <row r="1288" spans="1:24" hidden="1">
      <c r="A1288" s="507"/>
      <c r="B1288" s="507"/>
      <c r="C1288" s="507"/>
      <c r="D1288" s="1209" t="s">
        <v>200</v>
      </c>
      <c r="E1288" s="1210" t="s">
        <v>3062</v>
      </c>
      <c r="F1288" s="1202"/>
      <c r="G1288" s="1202"/>
      <c r="H1288" s="1202"/>
      <c r="I1288" s="1202" t="s">
        <v>53</v>
      </c>
      <c r="J1288" s="1202"/>
      <c r="K1288" s="1202"/>
      <c r="L1288" s="1202"/>
      <c r="M1288" s="1202" t="s">
        <v>120</v>
      </c>
      <c r="N1288" s="1202" t="s">
        <v>201</v>
      </c>
      <c r="O1288" s="1203" t="s">
        <v>73</v>
      </c>
      <c r="P1288" s="1203" t="s">
        <v>73</v>
      </c>
      <c r="Q1288" s="1203" t="s">
        <v>73</v>
      </c>
      <c r="R1288" s="1203" t="s">
        <v>73</v>
      </c>
      <c r="S1288" s="1209">
        <f>VLOOKUP($D1288,'NI-Ter'!$B$1:$Y$2048,12,FALSE)</f>
        <v>0</v>
      </c>
      <c r="T1288" s="1209">
        <f>VLOOKUP($D1288,'NI-Ter'!$B$1:$Y$2048,13,FALSE)</f>
        <v>0</v>
      </c>
      <c r="U1288" s="1209">
        <f>VLOOKUP($D1288,'NI-Ter'!$B$1:$Y$2048,16,FALSE)</f>
        <v>0</v>
      </c>
      <c r="V1288" s="1209">
        <f>VLOOKUP($D1288,'NI-Ter'!$B$1:$Y$2048,17,FALSE)</f>
        <v>0</v>
      </c>
      <c r="W1288" s="1209">
        <f>VLOOKUP($D1288,'NI-Ter'!$B$1:$Y$2048,18,FALSE)</f>
        <v>0</v>
      </c>
      <c r="X1288" s="1209">
        <f>VLOOKUP($D1288,'NI-Ter'!$B$1:$Y$2048,19,FALSE)</f>
        <v>0</v>
      </c>
    </row>
    <row r="1289" spans="1:24" hidden="1">
      <c r="A1289" s="507"/>
      <c r="B1289" s="507"/>
      <c r="C1289" s="507"/>
      <c r="D1289" s="1209" t="s">
        <v>202</v>
      </c>
      <c r="E1289" s="1210" t="s">
        <v>3062</v>
      </c>
      <c r="F1289" s="1202"/>
      <c r="G1289" s="1202"/>
      <c r="H1289" s="1202"/>
      <c r="I1289" s="1202" t="s">
        <v>53</v>
      </c>
      <c r="J1289" s="1202"/>
      <c r="K1289" s="1202"/>
      <c r="L1289" s="1202"/>
      <c r="M1289" s="1202" t="s">
        <v>120</v>
      </c>
      <c r="N1289" s="1202" t="s">
        <v>203</v>
      </c>
      <c r="O1289" s="1203" t="s">
        <v>73</v>
      </c>
      <c r="P1289" s="1203" t="s">
        <v>73</v>
      </c>
      <c r="Q1289" s="1203" t="s">
        <v>73</v>
      </c>
      <c r="R1289" s="1203" t="s">
        <v>73</v>
      </c>
      <c r="S1289" s="1209">
        <f>VLOOKUP($D1289,'NI-Ter'!$B$1:$Y$2048,12,FALSE)</f>
        <v>0</v>
      </c>
      <c r="T1289" s="1209">
        <f>VLOOKUP($D1289,'NI-Ter'!$B$1:$Y$2048,13,FALSE)</f>
        <v>0</v>
      </c>
      <c r="U1289" s="1209">
        <f>VLOOKUP($D1289,'NI-Ter'!$B$1:$Y$2048,16,FALSE)</f>
        <v>0</v>
      </c>
      <c r="V1289" s="1209">
        <f>VLOOKUP($D1289,'NI-Ter'!$B$1:$Y$2048,17,FALSE)</f>
        <v>0</v>
      </c>
      <c r="W1289" s="1209">
        <f>VLOOKUP($D1289,'NI-Ter'!$B$1:$Y$2048,18,FALSE)</f>
        <v>0</v>
      </c>
      <c r="X1289" s="1209">
        <f>VLOOKUP($D1289,'NI-Ter'!$B$1:$Y$2048,19,FALSE)</f>
        <v>0</v>
      </c>
    </row>
    <row r="1290" spans="1:24" hidden="1">
      <c r="A1290" s="507"/>
      <c r="B1290" s="507"/>
      <c r="C1290" s="507"/>
      <c r="D1290" s="1209" t="s">
        <v>204</v>
      </c>
      <c r="E1290" s="1210" t="s">
        <v>3062</v>
      </c>
      <c r="F1290" s="1202"/>
      <c r="G1290" s="1202"/>
      <c r="H1290" s="1202"/>
      <c r="I1290" s="1202" t="s">
        <v>53</v>
      </c>
      <c r="J1290" s="1202"/>
      <c r="K1290" s="1202"/>
      <c r="L1290" s="1202"/>
      <c r="M1290" s="1202" t="s">
        <v>120</v>
      </c>
      <c r="N1290" s="1202" t="s">
        <v>205</v>
      </c>
      <c r="O1290" s="1203" t="s">
        <v>73</v>
      </c>
      <c r="P1290" s="1203" t="s">
        <v>73</v>
      </c>
      <c r="Q1290" s="1203" t="s">
        <v>73</v>
      </c>
      <c r="R1290" s="1203" t="s">
        <v>73</v>
      </c>
      <c r="S1290" s="1209">
        <f>VLOOKUP($D1290,'NI-Ter'!$B$1:$Y$2048,12,FALSE)</f>
        <v>0</v>
      </c>
      <c r="T1290" s="1209">
        <f>VLOOKUP($D1290,'NI-Ter'!$B$1:$Y$2048,13,FALSE)</f>
        <v>0</v>
      </c>
      <c r="U1290" s="1209">
        <f>VLOOKUP($D1290,'NI-Ter'!$B$1:$Y$2048,16,FALSE)</f>
        <v>0</v>
      </c>
      <c r="V1290" s="1209">
        <f>VLOOKUP($D1290,'NI-Ter'!$B$1:$Y$2048,17,FALSE)</f>
        <v>0</v>
      </c>
      <c r="W1290" s="1209">
        <f>VLOOKUP($D1290,'NI-Ter'!$B$1:$Y$2048,18,FALSE)</f>
        <v>0</v>
      </c>
      <c r="X1290" s="1209">
        <f>VLOOKUP($D1290,'NI-Ter'!$B$1:$Y$2048,19,FALSE)</f>
        <v>0</v>
      </c>
    </row>
    <row r="1291" spans="1:24" hidden="1">
      <c r="A1291" s="507"/>
      <c r="B1291" s="507"/>
      <c r="C1291" s="507"/>
      <c r="D1291" s="1209" t="s">
        <v>206</v>
      </c>
      <c r="E1291" s="1210" t="s">
        <v>3062</v>
      </c>
      <c r="F1291" s="1202"/>
      <c r="G1291" s="1202"/>
      <c r="H1291" s="1202"/>
      <c r="I1291" s="1202" t="s">
        <v>53</v>
      </c>
      <c r="J1291" s="1202"/>
      <c r="K1291" s="1202"/>
      <c r="L1291" s="1202"/>
      <c r="M1291" s="1202" t="s">
        <v>120</v>
      </c>
      <c r="N1291" s="1202" t="s">
        <v>207</v>
      </c>
      <c r="O1291" s="1203" t="s">
        <v>73</v>
      </c>
      <c r="P1291" s="1203" t="s">
        <v>73</v>
      </c>
      <c r="Q1291" s="1203" t="s">
        <v>73</v>
      </c>
      <c r="R1291" s="1203" t="s">
        <v>73</v>
      </c>
      <c r="S1291" s="1209">
        <f>VLOOKUP($D1291,'NI-Ter'!$B$1:$Y$2048,12,FALSE)</f>
        <v>0</v>
      </c>
      <c r="T1291" s="1209">
        <f>VLOOKUP($D1291,'NI-Ter'!$B$1:$Y$2048,13,FALSE)</f>
        <v>0</v>
      </c>
      <c r="U1291" s="1209">
        <f>VLOOKUP($D1291,'NI-Ter'!$B$1:$Y$2048,16,FALSE)</f>
        <v>0</v>
      </c>
      <c r="V1291" s="1209">
        <f>VLOOKUP($D1291,'NI-Ter'!$B$1:$Y$2048,17,FALSE)</f>
        <v>0</v>
      </c>
      <c r="W1291" s="1209">
        <f>VLOOKUP($D1291,'NI-Ter'!$B$1:$Y$2048,18,FALSE)</f>
        <v>0</v>
      </c>
      <c r="X1291" s="1209">
        <f>VLOOKUP($D1291,'NI-Ter'!$B$1:$Y$2048,19,FALSE)</f>
        <v>0</v>
      </c>
    </row>
    <row r="1292" spans="1:24" hidden="1">
      <c r="A1292" s="507"/>
      <c r="B1292" s="507"/>
      <c r="C1292" s="507"/>
      <c r="D1292" s="1209" t="s">
        <v>208</v>
      </c>
      <c r="E1292" s="1210" t="s">
        <v>3062</v>
      </c>
      <c r="F1292" s="1202"/>
      <c r="G1292" s="1202"/>
      <c r="H1292" s="1202"/>
      <c r="I1292" s="1202" t="s">
        <v>53</v>
      </c>
      <c r="J1292" s="1202"/>
      <c r="K1292" s="1202"/>
      <c r="L1292" s="1202"/>
      <c r="M1292" s="1202" t="s">
        <v>144</v>
      </c>
      <c r="N1292" s="1202" t="s">
        <v>209</v>
      </c>
      <c r="O1292" s="1203" t="s">
        <v>73</v>
      </c>
      <c r="P1292" s="1203" t="s">
        <v>73</v>
      </c>
      <c r="Q1292" s="1203" t="s">
        <v>73</v>
      </c>
      <c r="R1292" s="1203" t="s">
        <v>73</v>
      </c>
      <c r="S1292" s="1209">
        <f>VLOOKUP($D1292,'NI-Ter'!$B$1:$Y$2048,12,FALSE)</f>
        <v>0</v>
      </c>
      <c r="T1292" s="1209">
        <f>VLOOKUP($D1292,'NI-Ter'!$B$1:$Y$2048,13,FALSE)</f>
        <v>0</v>
      </c>
      <c r="U1292" s="1209">
        <f>VLOOKUP($D1292,'NI-Ter'!$B$1:$Y$2048,16,FALSE)</f>
        <v>0</v>
      </c>
      <c r="V1292" s="1209">
        <f>VLOOKUP($D1292,'NI-Ter'!$B$1:$Y$2048,17,FALSE)</f>
        <v>0</v>
      </c>
      <c r="W1292" s="1209">
        <f>VLOOKUP($D1292,'NI-Ter'!$B$1:$Y$2048,18,FALSE)</f>
        <v>0</v>
      </c>
      <c r="X1292" s="1209">
        <f>VLOOKUP($D1292,'NI-Ter'!$B$1:$Y$2048,19,FALSE)</f>
        <v>0</v>
      </c>
    </row>
    <row r="1293" spans="1:24" hidden="1">
      <c r="A1293" s="507"/>
      <c r="B1293" s="507"/>
      <c r="C1293" s="507"/>
      <c r="D1293" s="1209" t="s">
        <v>210</v>
      </c>
      <c r="E1293" s="1210" t="s">
        <v>3062</v>
      </c>
      <c r="F1293" s="1202"/>
      <c r="G1293" s="1202"/>
      <c r="H1293" s="1202"/>
      <c r="I1293" s="1202" t="s">
        <v>53</v>
      </c>
      <c r="J1293" s="1202"/>
      <c r="K1293" s="1202"/>
      <c r="L1293" s="1202"/>
      <c r="M1293" s="1202" t="s">
        <v>144</v>
      </c>
      <c r="N1293" s="1202" t="s">
        <v>211</v>
      </c>
      <c r="O1293" s="1203" t="s">
        <v>73</v>
      </c>
      <c r="P1293" s="1203" t="s">
        <v>73</v>
      </c>
      <c r="Q1293" s="1203" t="s">
        <v>73</v>
      </c>
      <c r="R1293" s="1203" t="s">
        <v>73</v>
      </c>
      <c r="S1293" s="1209">
        <f>VLOOKUP($D1293,'NI-Ter'!$B$1:$Y$2048,12,FALSE)</f>
        <v>0</v>
      </c>
      <c r="T1293" s="1209">
        <f>VLOOKUP($D1293,'NI-Ter'!$B$1:$Y$2048,13,FALSE)</f>
        <v>0</v>
      </c>
      <c r="U1293" s="1209">
        <f>VLOOKUP($D1293,'NI-Ter'!$B$1:$Y$2048,16,FALSE)</f>
        <v>0</v>
      </c>
      <c r="V1293" s="1209">
        <f>VLOOKUP($D1293,'NI-Ter'!$B$1:$Y$2048,17,FALSE)</f>
        <v>0</v>
      </c>
      <c r="W1293" s="1209">
        <f>VLOOKUP($D1293,'NI-Ter'!$B$1:$Y$2048,18,FALSE)</f>
        <v>0</v>
      </c>
      <c r="X1293" s="1209">
        <f>VLOOKUP($D1293,'NI-Ter'!$B$1:$Y$2048,19,FALSE)</f>
        <v>0</v>
      </c>
    </row>
    <row r="1294" spans="1:24" hidden="1">
      <c r="A1294" s="507"/>
      <c r="B1294" s="507"/>
      <c r="C1294" s="507"/>
      <c r="D1294" s="1209" t="s">
        <v>212</v>
      </c>
      <c r="E1294" s="1210" t="s">
        <v>3062</v>
      </c>
      <c r="F1294" s="1202"/>
      <c r="G1294" s="1202"/>
      <c r="H1294" s="1202"/>
      <c r="I1294" s="1202" t="s">
        <v>53</v>
      </c>
      <c r="J1294" s="1202"/>
      <c r="K1294" s="1202"/>
      <c r="L1294" s="1202"/>
      <c r="M1294" s="1202" t="s">
        <v>144</v>
      </c>
      <c r="N1294" s="1202" t="s">
        <v>213</v>
      </c>
      <c r="O1294" s="1203" t="s">
        <v>73</v>
      </c>
      <c r="P1294" s="1203" t="s">
        <v>73</v>
      </c>
      <c r="Q1294" s="1203" t="s">
        <v>73</v>
      </c>
      <c r="R1294" s="1203" t="s">
        <v>73</v>
      </c>
      <c r="S1294" s="1209">
        <f>VLOOKUP($D1294,'NI-Ter'!$B$1:$Y$2048,12,FALSE)</f>
        <v>0</v>
      </c>
      <c r="T1294" s="1209">
        <f>VLOOKUP($D1294,'NI-Ter'!$B$1:$Y$2048,13,FALSE)</f>
        <v>0</v>
      </c>
      <c r="U1294" s="1209">
        <f>VLOOKUP($D1294,'NI-Ter'!$B$1:$Y$2048,16,FALSE)</f>
        <v>0</v>
      </c>
      <c r="V1294" s="1209">
        <f>VLOOKUP($D1294,'NI-Ter'!$B$1:$Y$2048,17,FALSE)</f>
        <v>0</v>
      </c>
      <c r="W1294" s="1209">
        <f>VLOOKUP($D1294,'NI-Ter'!$B$1:$Y$2048,18,FALSE)</f>
        <v>0</v>
      </c>
      <c r="X1294" s="1209">
        <f>VLOOKUP($D1294,'NI-Ter'!$B$1:$Y$2048,19,FALSE)</f>
        <v>0</v>
      </c>
    </row>
    <row r="1295" spans="1:24" hidden="1">
      <c r="A1295" s="507"/>
      <c r="B1295" s="507"/>
      <c r="C1295" s="507"/>
      <c r="D1295" s="1209" t="s">
        <v>214</v>
      </c>
      <c r="E1295" s="1210" t="s">
        <v>3062</v>
      </c>
      <c r="F1295" s="1202"/>
      <c r="G1295" s="1202"/>
      <c r="H1295" s="1202"/>
      <c r="I1295" s="1202" t="s">
        <v>53</v>
      </c>
      <c r="J1295" s="1202"/>
      <c r="K1295" s="1202"/>
      <c r="L1295" s="1202"/>
      <c r="M1295" s="1202" t="s">
        <v>144</v>
      </c>
      <c r="N1295" s="1202" t="s">
        <v>215</v>
      </c>
      <c r="O1295" s="1203"/>
      <c r="P1295" s="1203"/>
      <c r="Q1295" s="1203"/>
      <c r="R1295" s="1203"/>
      <c r="S1295" s="1209">
        <f>VLOOKUP($D1295,'NI-Ter'!$B$1:$Y$2048,12,FALSE)</f>
        <v>0</v>
      </c>
      <c r="T1295" s="1209">
        <f>VLOOKUP($D1295,'NI-Ter'!$B$1:$Y$2048,13,FALSE)</f>
        <v>0</v>
      </c>
      <c r="U1295" s="1209">
        <f>VLOOKUP($D1295,'NI-Ter'!$B$1:$Y$2048,16,FALSE)</f>
        <v>0</v>
      </c>
      <c r="V1295" s="1209">
        <f>VLOOKUP($D1295,'NI-Ter'!$B$1:$Y$2048,17,FALSE)</f>
        <v>0</v>
      </c>
      <c r="W1295" s="1209">
        <f>VLOOKUP($D1295,'NI-Ter'!$B$1:$Y$2048,18,FALSE)</f>
        <v>0</v>
      </c>
      <c r="X1295" s="1209">
        <f>VLOOKUP($D1295,'NI-Ter'!$B$1:$Y$2048,19,FALSE)</f>
        <v>0</v>
      </c>
    </row>
    <row r="1296" spans="1:24" hidden="1">
      <c r="A1296" s="507"/>
      <c r="B1296" s="507"/>
      <c r="C1296" s="507"/>
      <c r="D1296" s="1209" t="s">
        <v>216</v>
      </c>
      <c r="E1296" s="1210" t="s">
        <v>3062</v>
      </c>
      <c r="F1296" s="1202"/>
      <c r="G1296" s="1202"/>
      <c r="H1296" s="1202"/>
      <c r="I1296" s="1202" t="s">
        <v>71</v>
      </c>
      <c r="J1296" s="1202"/>
      <c r="K1296" s="1202"/>
      <c r="L1296" s="1202"/>
      <c r="M1296" s="1202"/>
      <c r="N1296" s="1202" t="s">
        <v>217</v>
      </c>
      <c r="O1296" s="1203" t="s">
        <v>73</v>
      </c>
      <c r="P1296" s="1203" t="s">
        <v>73</v>
      </c>
      <c r="Q1296" s="1203" t="s">
        <v>73</v>
      </c>
      <c r="R1296" s="1203" t="s">
        <v>73</v>
      </c>
      <c r="S1296" s="1209">
        <f>VLOOKUP($D1296,'NI-Ter'!$B$1:$Y$2048,12,FALSE)</f>
        <v>0</v>
      </c>
      <c r="T1296" s="1209">
        <f>VLOOKUP($D1296,'NI-Ter'!$B$1:$Y$2048,13,FALSE)</f>
        <v>0</v>
      </c>
      <c r="U1296" s="1209">
        <f>VLOOKUP($D1296,'NI-Ter'!$B$1:$Y$2048,16,FALSE)</f>
        <v>0</v>
      </c>
      <c r="V1296" s="1209">
        <f>VLOOKUP($D1296,'NI-Ter'!$B$1:$Y$2048,17,FALSE)</f>
        <v>0</v>
      </c>
      <c r="W1296" s="1209">
        <f>VLOOKUP($D1296,'NI-Ter'!$B$1:$Y$2048,18,FALSE)</f>
        <v>0</v>
      </c>
      <c r="X1296" s="1209">
        <f>VLOOKUP($D1296,'NI-Ter'!$B$1:$Y$2048,19,FALSE)</f>
        <v>0</v>
      </c>
    </row>
    <row r="1297" spans="1:83" hidden="1">
      <c r="A1297" s="507"/>
      <c r="B1297" s="507"/>
      <c r="C1297" s="507"/>
      <c r="D1297" s="1209" t="s">
        <v>218</v>
      </c>
      <c r="E1297" s="1210" t="s">
        <v>3062</v>
      </c>
      <c r="F1297" s="1202"/>
      <c r="G1297" s="1202"/>
      <c r="H1297" s="1202" t="s">
        <v>219</v>
      </c>
      <c r="I1297" s="1202" t="s">
        <v>53</v>
      </c>
      <c r="J1297" s="1202"/>
      <c r="K1297" s="1202"/>
      <c r="L1297" s="1202" t="s">
        <v>143</v>
      </c>
      <c r="M1297" s="1202" t="s">
        <v>220</v>
      </c>
      <c r="N1297" s="1202" t="s">
        <v>221</v>
      </c>
      <c r="O1297" s="1203" t="s">
        <v>73</v>
      </c>
      <c r="P1297" s="1203" t="s">
        <v>73</v>
      </c>
      <c r="Q1297" s="1203" t="s">
        <v>73</v>
      </c>
      <c r="R1297" s="1203" t="s">
        <v>73</v>
      </c>
      <c r="S1297" s="1209">
        <f>VLOOKUP($D1297,'NI-Ter'!$B$1:$Y$2048,12,FALSE)</f>
        <v>0</v>
      </c>
      <c r="T1297" s="1209">
        <f>VLOOKUP($D1297,'NI-Ter'!$B$1:$Y$2048,13,FALSE)</f>
        <v>0</v>
      </c>
      <c r="U1297" s="1209">
        <f>VLOOKUP($D1297,'NI-Ter'!$B$1:$Y$2048,16,FALSE)</f>
        <v>0</v>
      </c>
      <c r="V1297" s="1209">
        <f>VLOOKUP($D1297,'NI-Ter'!$B$1:$Y$2048,17,FALSE)</f>
        <v>0</v>
      </c>
      <c r="W1297" s="1209">
        <f>VLOOKUP($D1297,'NI-Ter'!$B$1:$Y$2048,18,FALSE)</f>
        <v>0</v>
      </c>
      <c r="X1297" s="1209">
        <f>VLOOKUP($D1297,'NI-Ter'!$B$1:$Y$2048,19,FALSE)</f>
        <v>0</v>
      </c>
    </row>
    <row r="1298" spans="1:83" hidden="1">
      <c r="A1298" s="507"/>
      <c r="B1298" s="507"/>
      <c r="C1298" s="507"/>
      <c r="D1298" s="1209" t="s">
        <v>222</v>
      </c>
      <c r="E1298" s="1210" t="s">
        <v>3062</v>
      </c>
      <c r="F1298" s="1202"/>
      <c r="G1298" s="1202"/>
      <c r="H1298" s="1202" t="s">
        <v>219</v>
      </c>
      <c r="I1298" s="1202" t="s">
        <v>53</v>
      </c>
      <c r="J1298" s="1202"/>
      <c r="K1298" s="1202"/>
      <c r="L1298" s="1202" t="s">
        <v>143</v>
      </c>
      <c r="M1298" s="1202" t="s">
        <v>220</v>
      </c>
      <c r="N1298" s="1202" t="s">
        <v>223</v>
      </c>
      <c r="O1298" s="1203" t="s">
        <v>73</v>
      </c>
      <c r="P1298" s="1203" t="s">
        <v>73</v>
      </c>
      <c r="Q1298" s="1203" t="s">
        <v>73</v>
      </c>
      <c r="R1298" s="1203" t="s">
        <v>73</v>
      </c>
      <c r="S1298" s="1209">
        <f>VLOOKUP($D1298,'NI-Ter'!$B$1:$Y$2048,12,FALSE)</f>
        <v>0</v>
      </c>
      <c r="T1298" s="1209">
        <f>VLOOKUP($D1298,'NI-Ter'!$B$1:$Y$2048,13,FALSE)</f>
        <v>0</v>
      </c>
      <c r="U1298" s="1209">
        <f>VLOOKUP($D1298,'NI-Ter'!$B$1:$Y$2048,16,FALSE)</f>
        <v>0</v>
      </c>
      <c r="V1298" s="1209">
        <f>VLOOKUP($D1298,'NI-Ter'!$B$1:$Y$2048,17,FALSE)</f>
        <v>0</v>
      </c>
      <c r="W1298" s="1209">
        <f>VLOOKUP($D1298,'NI-Ter'!$B$1:$Y$2048,18,FALSE)</f>
        <v>0</v>
      </c>
      <c r="X1298" s="1209">
        <f>VLOOKUP($D1298,'NI-Ter'!$B$1:$Y$2048,19,FALSE)</f>
        <v>0</v>
      </c>
    </row>
    <row r="1299" spans="1:83" hidden="1">
      <c r="A1299" s="507"/>
      <c r="B1299" s="507"/>
      <c r="C1299" s="507"/>
      <c r="D1299" s="1209" t="s">
        <v>224</v>
      </c>
      <c r="E1299" s="1210" t="s">
        <v>3062</v>
      </c>
      <c r="F1299" s="1202"/>
      <c r="G1299" s="1202"/>
      <c r="H1299" s="1202" t="s">
        <v>219</v>
      </c>
      <c r="I1299" s="1202" t="s">
        <v>53</v>
      </c>
      <c r="J1299" s="1202"/>
      <c r="K1299" s="1202"/>
      <c r="L1299" s="1202" t="s">
        <v>143</v>
      </c>
      <c r="M1299" s="1202" t="s">
        <v>220</v>
      </c>
      <c r="N1299" s="1203" t="s">
        <v>225</v>
      </c>
      <c r="O1299" s="1203" t="s">
        <v>73</v>
      </c>
      <c r="P1299" s="1203" t="s">
        <v>73</v>
      </c>
      <c r="Q1299" s="1203" t="s">
        <v>73</v>
      </c>
      <c r="R1299" s="1203" t="s">
        <v>73</v>
      </c>
      <c r="S1299" s="1209">
        <f>VLOOKUP($D1299,'NI-Ter'!$B$1:$Y$2048,12,FALSE)</f>
        <v>0</v>
      </c>
      <c r="T1299" s="1209">
        <f>VLOOKUP($D1299,'NI-Ter'!$B$1:$Y$2048,13,FALSE)</f>
        <v>0</v>
      </c>
      <c r="U1299" s="1209">
        <f>VLOOKUP($D1299,'NI-Ter'!$B$1:$Y$2048,16,FALSE)</f>
        <v>0</v>
      </c>
      <c r="V1299" s="1209">
        <f>VLOOKUP($D1299,'NI-Ter'!$B$1:$Y$2048,17,FALSE)</f>
        <v>0</v>
      </c>
      <c r="W1299" s="1209">
        <f>VLOOKUP($D1299,'NI-Ter'!$B$1:$Y$2048,18,FALSE)</f>
        <v>0</v>
      </c>
      <c r="X1299" s="1209">
        <f>VLOOKUP($D1299,'NI-Ter'!$B$1:$Y$2048,19,FALSE)</f>
        <v>0</v>
      </c>
    </row>
    <row r="1300" spans="1:83" hidden="1">
      <c r="A1300" s="507"/>
      <c r="B1300" s="507"/>
      <c r="C1300" s="507"/>
      <c r="D1300" s="1209" t="s">
        <v>226</v>
      </c>
      <c r="E1300" s="1210" t="s">
        <v>3062</v>
      </c>
      <c r="F1300" s="1202"/>
      <c r="G1300" s="1202"/>
      <c r="H1300" s="1202" t="s">
        <v>219</v>
      </c>
      <c r="I1300" s="1202" t="s">
        <v>53</v>
      </c>
      <c r="J1300" s="1202"/>
      <c r="K1300" s="1202"/>
      <c r="L1300" s="1202" t="s">
        <v>143</v>
      </c>
      <c r="M1300" s="1202" t="s">
        <v>220</v>
      </c>
      <c r="N1300" s="1203" t="s">
        <v>227</v>
      </c>
      <c r="O1300" s="1203" t="s">
        <v>73</v>
      </c>
      <c r="P1300" s="1203" t="s">
        <v>73</v>
      </c>
      <c r="Q1300" s="1203" t="s">
        <v>73</v>
      </c>
      <c r="R1300" s="1203" t="s">
        <v>73</v>
      </c>
      <c r="S1300" s="1209">
        <f>VLOOKUP($D1300,'NI-Ter'!$B$1:$Y$2048,12,FALSE)</f>
        <v>0</v>
      </c>
      <c r="T1300" s="1209">
        <f>VLOOKUP($D1300,'NI-Ter'!$B$1:$Y$2048,13,FALSE)</f>
        <v>0</v>
      </c>
      <c r="U1300" s="1209">
        <f>VLOOKUP($D1300,'NI-Ter'!$B$1:$Y$2048,16,FALSE)</f>
        <v>0</v>
      </c>
      <c r="V1300" s="1209">
        <f>VLOOKUP($D1300,'NI-Ter'!$B$1:$Y$2048,17,FALSE)</f>
        <v>0</v>
      </c>
      <c r="W1300" s="1209">
        <f>VLOOKUP($D1300,'NI-Ter'!$B$1:$Y$2048,18,FALSE)</f>
        <v>0</v>
      </c>
      <c r="X1300" s="1209">
        <f>VLOOKUP($D1300,'NI-Ter'!$B$1:$Y$2048,19,FALSE)</f>
        <v>0</v>
      </c>
    </row>
    <row r="1301" spans="1:83" hidden="1">
      <c r="A1301" s="507"/>
      <c r="B1301" s="507"/>
      <c r="C1301" s="507"/>
      <c r="D1301" s="1209" t="s">
        <v>228</v>
      </c>
      <c r="E1301" s="1210" t="s">
        <v>3062</v>
      </c>
      <c r="F1301" s="1202"/>
      <c r="G1301" s="1202"/>
      <c r="H1301" s="1205" t="s">
        <v>229</v>
      </c>
      <c r="I1301" s="1202" t="s">
        <v>53</v>
      </c>
      <c r="J1301" s="1202"/>
      <c r="K1301" s="1202"/>
      <c r="L1301" s="1202" t="s">
        <v>143</v>
      </c>
      <c r="M1301" s="1202" t="s">
        <v>230</v>
      </c>
      <c r="N1301" s="1203" t="s">
        <v>231</v>
      </c>
      <c r="O1301" s="1203" t="s">
        <v>73</v>
      </c>
      <c r="P1301" s="1203" t="s">
        <v>73</v>
      </c>
      <c r="Q1301" s="1203" t="s">
        <v>73</v>
      </c>
      <c r="R1301" s="1203" t="s">
        <v>73</v>
      </c>
      <c r="S1301" s="1209">
        <f>VLOOKUP($D1301,'NI-Ter'!$B$1:$Y$2048,12,FALSE)</f>
        <v>0</v>
      </c>
      <c r="T1301" s="1209">
        <f>VLOOKUP($D1301,'NI-Ter'!$B$1:$Y$2048,13,FALSE)</f>
        <v>0</v>
      </c>
      <c r="U1301" s="1209">
        <f>VLOOKUP($D1301,'NI-Ter'!$B$1:$Y$2048,16,FALSE)</f>
        <v>0</v>
      </c>
      <c r="V1301" s="1209">
        <f>VLOOKUP($D1301,'NI-Ter'!$B$1:$Y$2048,17,FALSE)</f>
        <v>0</v>
      </c>
      <c r="W1301" s="1209">
        <f>VLOOKUP($D1301,'NI-Ter'!$B$1:$Y$2048,18,FALSE)</f>
        <v>0</v>
      </c>
      <c r="X1301" s="1209">
        <f>VLOOKUP($D1301,'NI-Ter'!$B$1:$Y$2048,19,FALSE)</f>
        <v>0</v>
      </c>
    </row>
    <row r="1302" spans="1:83" hidden="1">
      <c r="A1302" s="507"/>
      <c r="B1302" s="507"/>
      <c r="C1302" s="507"/>
      <c r="D1302" s="1209" t="s">
        <v>232</v>
      </c>
      <c r="E1302" s="1210" t="s">
        <v>3062</v>
      </c>
      <c r="F1302" s="1202"/>
      <c r="G1302" s="1202"/>
      <c r="H1302" s="1205" t="s">
        <v>229</v>
      </c>
      <c r="I1302" s="1202" t="s">
        <v>53</v>
      </c>
      <c r="J1302" s="1202"/>
      <c r="K1302" s="1202"/>
      <c r="L1302" s="1202" t="s">
        <v>143</v>
      </c>
      <c r="M1302" s="1202" t="s">
        <v>230</v>
      </c>
      <c r="N1302" s="1202" t="s">
        <v>233</v>
      </c>
      <c r="O1302" s="1203" t="s">
        <v>73</v>
      </c>
      <c r="P1302" s="1203" t="s">
        <v>73</v>
      </c>
      <c r="Q1302" s="1203" t="s">
        <v>73</v>
      </c>
      <c r="R1302" s="1203" t="s">
        <v>73</v>
      </c>
      <c r="S1302" s="1209">
        <f>VLOOKUP($D1302,'NI-Ter'!$B$1:$Y$2048,12,FALSE)</f>
        <v>0</v>
      </c>
      <c r="T1302" s="1209">
        <f>VLOOKUP($D1302,'NI-Ter'!$B$1:$Y$2048,13,FALSE)</f>
        <v>0</v>
      </c>
      <c r="U1302" s="1209">
        <f>VLOOKUP($D1302,'NI-Ter'!$B$1:$Y$2048,16,FALSE)</f>
        <v>0</v>
      </c>
      <c r="V1302" s="1209">
        <f>VLOOKUP($D1302,'NI-Ter'!$B$1:$Y$2048,17,FALSE)</f>
        <v>0</v>
      </c>
      <c r="W1302" s="1209">
        <f>VLOOKUP($D1302,'NI-Ter'!$B$1:$Y$2048,18,FALSE)</f>
        <v>0</v>
      </c>
      <c r="X1302" s="1209">
        <f>VLOOKUP($D1302,'NI-Ter'!$B$1:$Y$2048,19,FALSE)</f>
        <v>0</v>
      </c>
    </row>
    <row r="1303" spans="1:83" hidden="1">
      <c r="A1303" s="507"/>
      <c r="B1303" s="507"/>
      <c r="C1303" s="507"/>
      <c r="D1303" s="1209" t="s">
        <v>234</v>
      </c>
      <c r="E1303" s="1210" t="s">
        <v>3062</v>
      </c>
      <c r="F1303" s="1202"/>
      <c r="G1303" s="1202"/>
      <c r="H1303" s="1202"/>
      <c r="I1303" s="1202" t="s">
        <v>71</v>
      </c>
      <c r="J1303" s="1202"/>
      <c r="K1303" s="1202"/>
      <c r="L1303" s="1202"/>
      <c r="M1303" s="1202"/>
      <c r="N1303" s="1202" t="s">
        <v>235</v>
      </c>
      <c r="O1303" s="1203" t="s">
        <v>73</v>
      </c>
      <c r="P1303" s="1203" t="s">
        <v>73</v>
      </c>
      <c r="Q1303" s="1203" t="s">
        <v>73</v>
      </c>
      <c r="R1303" s="1203" t="s">
        <v>73</v>
      </c>
      <c r="S1303" s="1209">
        <f>VLOOKUP($D1303,'NI-Ter'!$B$1:$Y$2048,12,FALSE)</f>
        <v>0</v>
      </c>
      <c r="T1303" s="1209">
        <f>VLOOKUP($D1303,'NI-Ter'!$B$1:$Y$2048,13,FALSE)</f>
        <v>0</v>
      </c>
      <c r="U1303" s="1209">
        <f>VLOOKUP($D1303,'NI-Ter'!$B$1:$Y$2048,16,FALSE)</f>
        <v>0</v>
      </c>
      <c r="V1303" s="1209">
        <f>VLOOKUP($D1303,'NI-Ter'!$B$1:$Y$2048,17,FALSE)</f>
        <v>0</v>
      </c>
      <c r="W1303" s="1209">
        <f>VLOOKUP($D1303,'NI-Ter'!$B$1:$Y$2048,18,FALSE)</f>
        <v>0</v>
      </c>
      <c r="X1303" s="1209">
        <f>VLOOKUP($D1303,'NI-Ter'!$B$1:$Y$2048,19,FALSE)</f>
        <v>0</v>
      </c>
    </row>
    <row r="1304" spans="1:83" hidden="1">
      <c r="A1304" s="507"/>
      <c r="B1304" s="507"/>
      <c r="C1304" s="507"/>
      <c r="D1304" s="1209" t="s">
        <v>236</v>
      </c>
      <c r="E1304" s="1210" t="s">
        <v>3062</v>
      </c>
      <c r="F1304" s="1202"/>
      <c r="G1304" s="1202"/>
      <c r="H1304" s="1202"/>
      <c r="I1304" s="1202" t="s">
        <v>71</v>
      </c>
      <c r="J1304" s="1202"/>
      <c r="K1304" s="1202"/>
      <c r="L1304" s="1202"/>
      <c r="M1304" s="1202"/>
      <c r="N1304" s="1202" t="s">
        <v>237</v>
      </c>
      <c r="O1304" s="1203" t="s">
        <v>73</v>
      </c>
      <c r="P1304" s="1203" t="s">
        <v>73</v>
      </c>
      <c r="Q1304" s="1203" t="s">
        <v>73</v>
      </c>
      <c r="R1304" s="1203" t="s">
        <v>73</v>
      </c>
      <c r="S1304" s="1209">
        <f>VLOOKUP($D1304,'NI-Ter'!$B$1:$Y$2048,12,FALSE)</f>
        <v>0</v>
      </c>
      <c r="T1304" s="1209">
        <f>VLOOKUP($D1304,'NI-Ter'!$B$1:$Y$2048,13,FALSE)</f>
        <v>0</v>
      </c>
      <c r="U1304" s="1209">
        <f>VLOOKUP($D1304,'NI-Ter'!$B$1:$Y$2048,16,FALSE)</f>
        <v>0</v>
      </c>
      <c r="V1304" s="1209">
        <f>VLOOKUP($D1304,'NI-Ter'!$B$1:$Y$2048,17,FALSE)</f>
        <v>0</v>
      </c>
      <c r="W1304" s="1209">
        <f>VLOOKUP($D1304,'NI-Ter'!$B$1:$Y$2048,18,FALSE)</f>
        <v>0</v>
      </c>
      <c r="X1304" s="1209">
        <f>VLOOKUP($D1304,'NI-Ter'!$B$1:$Y$2048,19,FALSE)</f>
        <v>0</v>
      </c>
    </row>
    <row r="1305" spans="1:83" hidden="1">
      <c r="A1305" s="507"/>
      <c r="B1305" s="507"/>
      <c r="C1305" s="507"/>
      <c r="D1305" s="1209" t="s">
        <v>238</v>
      </c>
      <c r="E1305" s="1210" t="s">
        <v>3062</v>
      </c>
      <c r="F1305" s="1202"/>
      <c r="G1305" s="1202"/>
      <c r="H1305" s="1204" t="s">
        <v>239</v>
      </c>
      <c r="I1305" s="1202" t="s">
        <v>53</v>
      </c>
      <c r="J1305" s="1202"/>
      <c r="K1305" s="1202"/>
      <c r="L1305" s="1202"/>
      <c r="M1305" s="1202" t="s">
        <v>240</v>
      </c>
      <c r="N1305" s="1202" t="s">
        <v>241</v>
      </c>
      <c r="O1305" s="1207" t="s">
        <v>73</v>
      </c>
      <c r="P1305" s="1207" t="s">
        <v>73</v>
      </c>
      <c r="Q1305" s="1207" t="s">
        <v>73</v>
      </c>
      <c r="R1305" s="1207" t="s">
        <v>73</v>
      </c>
      <c r="S1305" s="1209">
        <f>VLOOKUP($D1305,'NI-Ter'!$B$1:$Y$2048,12,FALSE)</f>
        <v>0</v>
      </c>
      <c r="T1305" s="1209">
        <f>VLOOKUP($D1305,'NI-Ter'!$B$1:$Y$2048,13,FALSE)</f>
        <v>0</v>
      </c>
      <c r="U1305" s="1209">
        <f>VLOOKUP($D1305,'NI-Ter'!$B$1:$Y$2048,16,FALSE)</f>
        <v>0</v>
      </c>
      <c r="V1305" s="1209">
        <f>VLOOKUP($D1305,'NI-Ter'!$B$1:$Y$2048,17,FALSE)</f>
        <v>0</v>
      </c>
      <c r="W1305" s="1209">
        <f>VLOOKUP($D1305,'NI-Ter'!$B$1:$Y$2048,18,FALSE)</f>
        <v>0</v>
      </c>
      <c r="X1305" s="1209">
        <f>VLOOKUP($D1305,'NI-Ter'!$B$1:$Y$2048,19,FALSE)</f>
        <v>0</v>
      </c>
    </row>
    <row r="1306" spans="1:83" hidden="1">
      <c r="A1306" s="507"/>
      <c r="B1306" s="507"/>
      <c r="C1306" s="507"/>
      <c r="D1306" s="1209" t="s">
        <v>242</v>
      </c>
      <c r="E1306" s="1210" t="s">
        <v>3062</v>
      </c>
      <c r="F1306" s="1202"/>
      <c r="G1306" s="1202"/>
      <c r="H1306" s="1204" t="s">
        <v>239</v>
      </c>
      <c r="I1306" s="1202" t="s">
        <v>53</v>
      </c>
      <c r="J1306" s="1202"/>
      <c r="K1306" s="1202"/>
      <c r="L1306" s="1202"/>
      <c r="M1306" s="1202" t="s">
        <v>240</v>
      </c>
      <c r="N1306" s="1202" t="s">
        <v>243</v>
      </c>
      <c r="O1306" s="1207" t="s">
        <v>73</v>
      </c>
      <c r="P1306" s="1207" t="s">
        <v>73</v>
      </c>
      <c r="Q1306" s="1207" t="s">
        <v>73</v>
      </c>
      <c r="R1306" s="1207" t="s">
        <v>73</v>
      </c>
      <c r="S1306" s="1209">
        <f>VLOOKUP($D1306,'NI-Ter'!$B$1:$Y$2048,12,FALSE)</f>
        <v>0</v>
      </c>
      <c r="T1306" s="1209">
        <f>VLOOKUP($D1306,'NI-Ter'!$B$1:$Y$2048,13,FALSE)</f>
        <v>0</v>
      </c>
      <c r="U1306" s="1209">
        <f>VLOOKUP($D1306,'NI-Ter'!$B$1:$Y$2048,16,FALSE)</f>
        <v>0</v>
      </c>
      <c r="V1306" s="1209">
        <f>VLOOKUP($D1306,'NI-Ter'!$B$1:$Y$2048,17,FALSE)</f>
        <v>0</v>
      </c>
      <c r="W1306" s="1209">
        <f>VLOOKUP($D1306,'NI-Ter'!$B$1:$Y$2048,18,FALSE)</f>
        <v>0</v>
      </c>
      <c r="X1306" s="1209">
        <f>VLOOKUP($D1306,'NI-Ter'!$B$1:$Y$2048,19,FALSE)</f>
        <v>0</v>
      </c>
    </row>
    <row r="1307" spans="1:83" hidden="1">
      <c r="A1307" s="507"/>
      <c r="B1307" s="507"/>
      <c r="C1307" s="507"/>
      <c r="D1307" s="1209" t="s">
        <v>244</v>
      </c>
      <c r="E1307" s="1210" t="s">
        <v>3062</v>
      </c>
      <c r="F1307" s="1202"/>
      <c r="G1307" s="1202"/>
      <c r="H1307" s="1204" t="s">
        <v>245</v>
      </c>
      <c r="I1307" s="1202" t="s">
        <v>53</v>
      </c>
      <c r="J1307" s="1202"/>
      <c r="K1307" s="1202"/>
      <c r="L1307" s="1202"/>
      <c r="M1307" s="1202" t="s">
        <v>240</v>
      </c>
      <c r="N1307" s="1202" t="s">
        <v>246</v>
      </c>
      <c r="O1307" s="1203" t="s">
        <v>73</v>
      </c>
      <c r="P1307" s="1203" t="s">
        <v>73</v>
      </c>
      <c r="Q1307" s="1203" t="s">
        <v>73</v>
      </c>
      <c r="R1307" s="1203" t="s">
        <v>73</v>
      </c>
      <c r="S1307" s="1209">
        <f>VLOOKUP($D1307,'NI-Ter'!$B$1:$Y$2048,12,FALSE)</f>
        <v>0</v>
      </c>
      <c r="T1307" s="1209">
        <f>VLOOKUP($D1307,'NI-Ter'!$B$1:$Y$2048,13,FALSE)</f>
        <v>0</v>
      </c>
      <c r="U1307" s="1209">
        <f>VLOOKUP($D1307,'NI-Ter'!$B$1:$Y$2048,16,FALSE)</f>
        <v>0</v>
      </c>
      <c r="V1307" s="1209">
        <f>VLOOKUP($D1307,'NI-Ter'!$B$1:$Y$2048,17,FALSE)</f>
        <v>0</v>
      </c>
      <c r="W1307" s="1209">
        <f>VLOOKUP($D1307,'NI-Ter'!$B$1:$Y$2048,18,FALSE)</f>
        <v>0</v>
      </c>
      <c r="X1307" s="1209">
        <f>VLOOKUP($D1307,'NI-Ter'!$B$1:$Y$2048,19,FALSE)</f>
        <v>0</v>
      </c>
    </row>
    <row r="1308" spans="1:83" hidden="1">
      <c r="A1308" s="507"/>
      <c r="B1308" s="507"/>
      <c r="C1308" s="507"/>
      <c r="D1308" s="1209" t="s">
        <v>247</v>
      </c>
      <c r="E1308" s="1210" t="s">
        <v>3062</v>
      </c>
      <c r="F1308" s="1202"/>
      <c r="G1308" s="1202"/>
      <c r="H1308" s="1205"/>
      <c r="I1308" s="1202" t="s">
        <v>71</v>
      </c>
      <c r="J1308" s="1202"/>
      <c r="K1308" s="1202"/>
      <c r="L1308" s="1202"/>
      <c r="M1308" s="1202"/>
      <c r="N1308" s="1202" t="s">
        <v>248</v>
      </c>
      <c r="O1308" s="1203" t="s">
        <v>73</v>
      </c>
      <c r="P1308" s="1203" t="s">
        <v>73</v>
      </c>
      <c r="Q1308" s="1203" t="s">
        <v>73</v>
      </c>
      <c r="R1308" s="1203" t="s">
        <v>73</v>
      </c>
      <c r="S1308" s="1209">
        <f>VLOOKUP($D1308,'NI-Ter'!$B$1:$Y$2048,12,FALSE)</f>
        <v>0</v>
      </c>
      <c r="T1308" s="1209">
        <f>VLOOKUP($D1308,'NI-Ter'!$B$1:$Y$2048,13,FALSE)</f>
        <v>0</v>
      </c>
      <c r="U1308" s="1209">
        <f>VLOOKUP($D1308,'NI-Ter'!$B$1:$Y$2048,16,FALSE)</f>
        <v>17</v>
      </c>
      <c r="V1308" s="1209">
        <f>VLOOKUP($D1308,'NI-Ter'!$B$1:$Y$2048,17,FALSE)</f>
        <v>0</v>
      </c>
      <c r="W1308" s="1209">
        <f>VLOOKUP($D1308,'NI-Ter'!$B$1:$Y$2048,18,FALSE)</f>
        <v>0</v>
      </c>
      <c r="X1308" s="1209">
        <f>VLOOKUP($D1308,'NI-Ter'!$B$1:$Y$2048,19,FALSE)</f>
        <v>0</v>
      </c>
    </row>
    <row r="1309" spans="1:83" hidden="1">
      <c r="A1309" s="507"/>
      <c r="B1309" s="507"/>
      <c r="C1309" s="507"/>
      <c r="D1309" s="1209" t="s">
        <v>249</v>
      </c>
      <c r="E1309" s="1210" t="s">
        <v>3062</v>
      </c>
      <c r="F1309" s="1202"/>
      <c r="G1309" s="1202"/>
      <c r="H1309" s="1205"/>
      <c r="I1309" s="1202" t="s">
        <v>71</v>
      </c>
      <c r="J1309" s="1202"/>
      <c r="K1309" s="1202"/>
      <c r="L1309" s="1202"/>
      <c r="M1309" s="1202"/>
      <c r="N1309" s="1202" t="s">
        <v>250</v>
      </c>
      <c r="O1309" s="1203" t="s">
        <v>73</v>
      </c>
      <c r="P1309" s="1203" t="s">
        <v>73</v>
      </c>
      <c r="Q1309" s="1203" t="s">
        <v>73</v>
      </c>
      <c r="R1309" s="1203" t="s">
        <v>73</v>
      </c>
      <c r="S1309" s="1209">
        <f>VLOOKUP($D1309,'NI-Ter'!$B$1:$Y$2048,12,FALSE)</f>
        <v>0</v>
      </c>
      <c r="T1309" s="1209">
        <f>VLOOKUP($D1309,'NI-Ter'!$B$1:$Y$2048,13,FALSE)</f>
        <v>0</v>
      </c>
      <c r="U1309" s="1209">
        <f>VLOOKUP($D1309,'NI-Ter'!$B$1:$Y$2048,16,FALSE)</f>
        <v>17</v>
      </c>
      <c r="V1309" s="1209">
        <f>VLOOKUP($D1309,'NI-Ter'!$B$1:$Y$2048,17,FALSE)</f>
        <v>0</v>
      </c>
      <c r="W1309" s="1209">
        <f>VLOOKUP($D1309,'NI-Ter'!$B$1:$Y$2048,18,FALSE)</f>
        <v>0</v>
      </c>
      <c r="X1309" s="1209">
        <f>VLOOKUP($D1309,'NI-Ter'!$B$1:$Y$2048,19,FALSE)</f>
        <v>0</v>
      </c>
    </row>
    <row r="1310" spans="1:83" hidden="1">
      <c r="A1310" s="507"/>
      <c r="B1310" s="507"/>
      <c r="C1310" s="507"/>
      <c r="D1310" s="1209" t="s">
        <v>251</v>
      </c>
      <c r="E1310" s="1210" t="s">
        <v>3062</v>
      </c>
      <c r="F1310" s="1202"/>
      <c r="G1310" s="1202"/>
      <c r="H1310" s="1204" t="s">
        <v>252</v>
      </c>
      <c r="I1310" s="1202" t="s">
        <v>53</v>
      </c>
      <c r="J1310" s="1202"/>
      <c r="K1310" s="1202"/>
      <c r="L1310" s="1202" t="s">
        <v>105</v>
      </c>
      <c r="M1310" s="1202" t="s">
        <v>253</v>
      </c>
      <c r="N1310" s="1202" t="s">
        <v>254</v>
      </c>
      <c r="O1310" s="1203" t="s">
        <v>73</v>
      </c>
      <c r="P1310" s="1203" t="s">
        <v>73</v>
      </c>
      <c r="Q1310" s="1203" t="s">
        <v>73</v>
      </c>
      <c r="R1310" s="1203" t="s">
        <v>73</v>
      </c>
      <c r="S1310" s="1209">
        <f>VLOOKUP($D1310,'NI-Ter'!$B$1:$Y$2048,12,FALSE)</f>
        <v>0</v>
      </c>
      <c r="T1310" s="1209">
        <f>VLOOKUP($D1310,'NI-Ter'!$B$1:$Y$2048,13,FALSE)</f>
        <v>0</v>
      </c>
      <c r="U1310" s="1209">
        <f>VLOOKUP($D1310,'NI-Ter'!$B$1:$Y$2048,16,FALSE)</f>
        <v>0</v>
      </c>
      <c r="V1310" s="1209">
        <f>VLOOKUP($D1310,'NI-Ter'!$B$1:$Y$2048,17,FALSE)</f>
        <v>0</v>
      </c>
      <c r="W1310" s="1209">
        <f>VLOOKUP($D1310,'NI-Ter'!$B$1:$Y$2048,18,FALSE)</f>
        <v>0</v>
      </c>
      <c r="X1310" s="1209">
        <f>VLOOKUP($D1310,'NI-Ter'!$B$1:$Y$2048,19,FALSE)</f>
        <v>0</v>
      </c>
    </row>
    <row r="1311" spans="1:83" hidden="1">
      <c r="A1311" s="507"/>
      <c r="B1311" s="507"/>
      <c r="C1311" s="507"/>
      <c r="D1311" s="1209" t="s">
        <v>255</v>
      </c>
      <c r="E1311" s="1210" t="s">
        <v>3062</v>
      </c>
      <c r="F1311" s="1202"/>
      <c r="G1311" s="1202"/>
      <c r="H1311" s="1204" t="s">
        <v>252</v>
      </c>
      <c r="I1311" s="1202" t="s">
        <v>53</v>
      </c>
      <c r="J1311" s="1202"/>
      <c r="K1311" s="1202"/>
      <c r="L1311" s="1202" t="s">
        <v>105</v>
      </c>
      <c r="M1311" s="1202" t="s">
        <v>253</v>
      </c>
      <c r="N1311" s="1202" t="s">
        <v>256</v>
      </c>
      <c r="O1311" s="1203" t="s">
        <v>73</v>
      </c>
      <c r="P1311" s="1203" t="s">
        <v>73</v>
      </c>
      <c r="Q1311" s="1203" t="s">
        <v>73</v>
      </c>
      <c r="R1311" s="1203" t="s">
        <v>73</v>
      </c>
      <c r="S1311" s="1209">
        <f>VLOOKUP($D1311,'NI-Ter'!$B$1:$Y$2048,12,FALSE)</f>
        <v>0</v>
      </c>
      <c r="T1311" s="1209">
        <f>VLOOKUP($D1311,'NI-Ter'!$B$1:$Y$2048,13,FALSE)</f>
        <v>0</v>
      </c>
      <c r="U1311" s="1209">
        <f>VLOOKUP($D1311,'NI-Ter'!$B$1:$Y$2048,16,FALSE)</f>
        <v>17</v>
      </c>
      <c r="V1311" s="1209">
        <f>VLOOKUP($D1311,'NI-Ter'!$B$1:$Y$2048,17,FALSE)</f>
        <v>0</v>
      </c>
      <c r="W1311" s="1209">
        <f>VLOOKUP($D1311,'NI-Ter'!$B$1:$Y$2048,18,FALSE)</f>
        <v>0</v>
      </c>
      <c r="X1311" s="1209">
        <f>VLOOKUP($D1311,'NI-Ter'!$B$1:$Y$2048,19,FALSE)</f>
        <v>0</v>
      </c>
    </row>
    <row r="1312" spans="1:83" s="744" customFormat="1" ht="29.25" hidden="1" customHeight="1">
      <c r="A1312" s="507"/>
      <c r="B1312" s="507"/>
      <c r="C1312" s="507"/>
      <c r="D1312" s="1209" t="s">
        <v>257</v>
      </c>
      <c r="E1312" s="1210" t="s">
        <v>3062</v>
      </c>
      <c r="F1312" s="1202"/>
      <c r="G1312" s="1202"/>
      <c r="H1312" s="1204" t="s">
        <v>252</v>
      </c>
      <c r="I1312" s="1202" t="s">
        <v>53</v>
      </c>
      <c r="J1312" s="1202"/>
      <c r="K1312" s="1202"/>
      <c r="L1312" s="1202" t="s">
        <v>105</v>
      </c>
      <c r="M1312" s="1202" t="s">
        <v>253</v>
      </c>
      <c r="N1312" s="1203" t="s">
        <v>258</v>
      </c>
      <c r="O1312" s="1203" t="s">
        <v>73</v>
      </c>
      <c r="P1312" s="1203" t="s">
        <v>73</v>
      </c>
      <c r="Q1312" s="1203" t="s">
        <v>73</v>
      </c>
      <c r="R1312" s="1203" t="s">
        <v>73</v>
      </c>
      <c r="S1312" s="1209">
        <f>VLOOKUP($D1312,'NI-Ter'!$B$1:$Y$2048,12,FALSE)</f>
        <v>0</v>
      </c>
      <c r="T1312" s="1209">
        <f>VLOOKUP($D1312,'NI-Ter'!$B$1:$Y$2048,13,FALSE)</f>
        <v>0</v>
      </c>
      <c r="U1312" s="1209">
        <f>VLOOKUP($D1312,'NI-Ter'!$B$1:$Y$2048,16,FALSE)</f>
        <v>0</v>
      </c>
      <c r="V1312" s="1209">
        <f>VLOOKUP($D1312,'NI-Ter'!$B$1:$Y$2048,17,FALSE)</f>
        <v>0</v>
      </c>
      <c r="W1312" s="1209">
        <f>VLOOKUP($D1312,'NI-Ter'!$B$1:$Y$2048,18,FALSE)</f>
        <v>0</v>
      </c>
      <c r="X1312" s="1209">
        <f>VLOOKUP($D1312,'NI-Ter'!$B$1:$Y$2048,19,FALSE)</f>
        <v>0</v>
      </c>
      <c r="Y1312" s="504"/>
      <c r="Z1312" s="504"/>
      <c r="AA1312" s="504"/>
      <c r="AB1312" s="504"/>
      <c r="AC1312" s="504"/>
      <c r="AD1312" s="504"/>
      <c r="AE1312" s="504"/>
      <c r="AF1312" s="504"/>
      <c r="AG1312" s="504"/>
      <c r="AH1312" s="504"/>
      <c r="AI1312" s="504"/>
      <c r="AJ1312" s="504"/>
      <c r="AK1312" s="504"/>
      <c r="AL1312" s="504"/>
      <c r="AM1312" s="504"/>
      <c r="AN1312" s="504"/>
      <c r="AO1312" s="504"/>
      <c r="AP1312" s="504"/>
      <c r="AQ1312" s="504"/>
      <c r="AR1312" s="504"/>
      <c r="AS1312" s="504"/>
      <c r="AT1312" s="504"/>
      <c r="AU1312" s="504"/>
      <c r="AV1312" s="504"/>
      <c r="AW1312" s="504"/>
      <c r="AX1312" s="504"/>
      <c r="AY1312" s="504"/>
      <c r="AZ1312" s="504"/>
      <c r="BA1312" s="504"/>
      <c r="BB1312" s="504"/>
      <c r="BC1312" s="504"/>
      <c r="BD1312" s="504"/>
      <c r="BE1312" s="504"/>
      <c r="BF1312" s="504"/>
      <c r="BG1312" s="504"/>
      <c r="BH1312" s="504"/>
      <c r="BI1312" s="504"/>
      <c r="BJ1312" s="504"/>
      <c r="BK1312" s="504"/>
      <c r="BL1312" s="504"/>
      <c r="BM1312" s="504"/>
      <c r="BN1312" s="504"/>
      <c r="BO1312" s="504"/>
      <c r="BP1312" s="504"/>
      <c r="BQ1312" s="504"/>
      <c r="BR1312" s="504"/>
      <c r="BS1312" s="504"/>
      <c r="BT1312" s="504"/>
      <c r="BU1312" s="504"/>
      <c r="BV1312" s="504"/>
      <c r="BW1312" s="504"/>
      <c r="BX1312" s="504"/>
      <c r="BY1312" s="504"/>
      <c r="BZ1312" s="504"/>
      <c r="CA1312" s="504"/>
      <c r="CB1312" s="504"/>
      <c r="CC1312" s="504"/>
      <c r="CD1312" s="504"/>
      <c r="CE1312" s="504"/>
    </row>
    <row r="1313" spans="1:83" hidden="1">
      <c r="A1313" s="507"/>
      <c r="B1313" s="507"/>
      <c r="C1313" s="507"/>
      <c r="D1313" s="1209" t="s">
        <v>259</v>
      </c>
      <c r="E1313" s="1210" t="s">
        <v>3062</v>
      </c>
      <c r="F1313" s="1202"/>
      <c r="G1313" s="1202"/>
      <c r="H1313" s="1204" t="s">
        <v>252</v>
      </c>
      <c r="I1313" s="1202" t="s">
        <v>53</v>
      </c>
      <c r="J1313" s="1202"/>
      <c r="K1313" s="1202"/>
      <c r="L1313" s="1202" t="s">
        <v>105</v>
      </c>
      <c r="M1313" s="1202" t="s">
        <v>253</v>
      </c>
      <c r="N1313" s="1202" t="s">
        <v>260</v>
      </c>
      <c r="O1313" s="1203" t="s">
        <v>73</v>
      </c>
      <c r="P1313" s="1203" t="s">
        <v>73</v>
      </c>
      <c r="Q1313" s="1203" t="s">
        <v>73</v>
      </c>
      <c r="R1313" s="1203" t="s">
        <v>73</v>
      </c>
      <c r="S1313" s="1209">
        <f>VLOOKUP($D1313,'NI-Ter'!$B$1:$Y$2048,12,FALSE)</f>
        <v>0</v>
      </c>
      <c r="T1313" s="1209">
        <f>VLOOKUP($D1313,'NI-Ter'!$B$1:$Y$2048,13,FALSE)</f>
        <v>0</v>
      </c>
      <c r="U1313" s="1209">
        <f>VLOOKUP($D1313,'NI-Ter'!$B$1:$Y$2048,16,FALSE)</f>
        <v>0</v>
      </c>
      <c r="V1313" s="1209">
        <f>VLOOKUP($D1313,'NI-Ter'!$B$1:$Y$2048,17,FALSE)</f>
        <v>0</v>
      </c>
      <c r="W1313" s="1209">
        <f>VLOOKUP($D1313,'NI-Ter'!$B$1:$Y$2048,18,FALSE)</f>
        <v>0</v>
      </c>
      <c r="X1313" s="1209">
        <f>VLOOKUP($D1313,'NI-Ter'!$B$1:$Y$2048,19,FALSE)</f>
        <v>0</v>
      </c>
    </row>
    <row r="1314" spans="1:83" hidden="1">
      <c r="A1314" s="507"/>
      <c r="B1314" s="507"/>
      <c r="C1314" s="507"/>
      <c r="D1314" s="1209" t="s">
        <v>261</v>
      </c>
      <c r="E1314" s="1210" t="s">
        <v>3062</v>
      </c>
      <c r="F1314" s="1202"/>
      <c r="G1314" s="1202"/>
      <c r="H1314" s="1204" t="s">
        <v>252</v>
      </c>
      <c r="I1314" s="1202" t="s">
        <v>53</v>
      </c>
      <c r="J1314" s="1202"/>
      <c r="K1314" s="1202"/>
      <c r="L1314" s="1202" t="s">
        <v>105</v>
      </c>
      <c r="M1314" s="1202" t="s">
        <v>253</v>
      </c>
      <c r="N1314" s="1202" t="s">
        <v>262</v>
      </c>
      <c r="O1314" s="1203" t="s">
        <v>73</v>
      </c>
      <c r="P1314" s="1203" t="s">
        <v>73</v>
      </c>
      <c r="Q1314" s="1203" t="s">
        <v>73</v>
      </c>
      <c r="R1314" s="1203" t="s">
        <v>73</v>
      </c>
      <c r="S1314" s="1209">
        <f>VLOOKUP($D1314,'NI-Ter'!$B$1:$Y$2048,12,FALSE)</f>
        <v>0</v>
      </c>
      <c r="T1314" s="1209">
        <f>VLOOKUP($D1314,'NI-Ter'!$B$1:$Y$2048,13,FALSE)</f>
        <v>0</v>
      </c>
      <c r="U1314" s="1209">
        <f>VLOOKUP($D1314,'NI-Ter'!$B$1:$Y$2048,16,FALSE)</f>
        <v>0</v>
      </c>
      <c r="V1314" s="1209">
        <f>VLOOKUP($D1314,'NI-Ter'!$B$1:$Y$2048,17,FALSE)</f>
        <v>0</v>
      </c>
      <c r="W1314" s="1209">
        <f>VLOOKUP($D1314,'NI-Ter'!$B$1:$Y$2048,18,FALSE)</f>
        <v>0</v>
      </c>
      <c r="X1314" s="1209">
        <f>VLOOKUP($D1314,'NI-Ter'!$B$1:$Y$2048,19,FALSE)</f>
        <v>0</v>
      </c>
    </row>
    <row r="1315" spans="1:83" hidden="1">
      <c r="A1315" s="507"/>
      <c r="B1315" s="507"/>
      <c r="C1315" s="507"/>
      <c r="D1315" s="1209" t="s">
        <v>263</v>
      </c>
      <c r="E1315" s="1210" t="s">
        <v>3062</v>
      </c>
      <c r="F1315" s="1202"/>
      <c r="G1315" s="1202"/>
      <c r="H1315" s="1204" t="s">
        <v>264</v>
      </c>
      <c r="I1315" s="1202" t="s">
        <v>53</v>
      </c>
      <c r="J1315" s="1202"/>
      <c r="K1315" s="1202"/>
      <c r="L1315" s="1202" t="s">
        <v>105</v>
      </c>
      <c r="M1315" s="1202" t="s">
        <v>253</v>
      </c>
      <c r="N1315" s="1202" t="s">
        <v>265</v>
      </c>
      <c r="O1315" s="1203" t="s">
        <v>73</v>
      </c>
      <c r="P1315" s="1203" t="s">
        <v>73</v>
      </c>
      <c r="Q1315" s="1203" t="s">
        <v>73</v>
      </c>
      <c r="R1315" s="1203" t="s">
        <v>73</v>
      </c>
      <c r="S1315" s="1209">
        <f>VLOOKUP($D1315,'NI-Ter'!$B$1:$Y$2048,12,FALSE)</f>
        <v>0</v>
      </c>
      <c r="T1315" s="1209">
        <f>VLOOKUP($D1315,'NI-Ter'!$B$1:$Y$2048,13,FALSE)</f>
        <v>0</v>
      </c>
      <c r="U1315" s="1209">
        <f>VLOOKUP($D1315,'NI-Ter'!$B$1:$Y$2048,16,FALSE)</f>
        <v>0</v>
      </c>
      <c r="V1315" s="1209">
        <f>VLOOKUP($D1315,'NI-Ter'!$B$1:$Y$2048,17,FALSE)</f>
        <v>0</v>
      </c>
      <c r="W1315" s="1209">
        <f>VLOOKUP($D1315,'NI-Ter'!$B$1:$Y$2048,18,FALSE)</f>
        <v>0</v>
      </c>
      <c r="X1315" s="1209">
        <f>VLOOKUP($D1315,'NI-Ter'!$B$1:$Y$2048,19,FALSE)</f>
        <v>0</v>
      </c>
    </row>
    <row r="1316" spans="1:83" s="744" customFormat="1" ht="30.75" hidden="1" customHeight="1">
      <c r="A1316" s="507"/>
      <c r="B1316" s="507"/>
      <c r="C1316" s="507"/>
      <c r="D1316" s="1209" t="s">
        <v>266</v>
      </c>
      <c r="E1316" s="1210" t="s">
        <v>3062</v>
      </c>
      <c r="F1316" s="1202"/>
      <c r="G1316" s="1202"/>
      <c r="H1316" s="1204" t="s">
        <v>264</v>
      </c>
      <c r="I1316" s="1202" t="s">
        <v>53</v>
      </c>
      <c r="J1316" s="1202"/>
      <c r="K1316" s="1202"/>
      <c r="L1316" s="1202" t="s">
        <v>105</v>
      </c>
      <c r="M1316" s="1202" t="s">
        <v>253</v>
      </c>
      <c r="N1316" s="1203" t="s">
        <v>267</v>
      </c>
      <c r="O1316" s="1203" t="s">
        <v>73</v>
      </c>
      <c r="P1316" s="1203" t="s">
        <v>73</v>
      </c>
      <c r="Q1316" s="1203" t="s">
        <v>73</v>
      </c>
      <c r="R1316" s="1203" t="s">
        <v>73</v>
      </c>
      <c r="S1316" s="1209">
        <f>VLOOKUP($D1316,'NI-Ter'!$B$1:$Y$2048,12,FALSE)</f>
        <v>0</v>
      </c>
      <c r="T1316" s="1209">
        <f>VLOOKUP($D1316,'NI-Ter'!$B$1:$Y$2048,13,FALSE)</f>
        <v>0</v>
      </c>
      <c r="U1316" s="1209">
        <f>VLOOKUP($D1316,'NI-Ter'!$B$1:$Y$2048,16,FALSE)</f>
        <v>0</v>
      </c>
      <c r="V1316" s="1209">
        <f>VLOOKUP($D1316,'NI-Ter'!$B$1:$Y$2048,17,FALSE)</f>
        <v>0</v>
      </c>
      <c r="W1316" s="1209">
        <f>VLOOKUP($D1316,'NI-Ter'!$B$1:$Y$2048,18,FALSE)</f>
        <v>0</v>
      </c>
      <c r="X1316" s="1209">
        <f>VLOOKUP($D1316,'NI-Ter'!$B$1:$Y$2048,19,FALSE)</f>
        <v>0</v>
      </c>
      <c r="Y1316" s="504"/>
      <c r="Z1316" s="504"/>
      <c r="AA1316" s="504"/>
      <c r="AB1316" s="504"/>
      <c r="AC1316" s="504"/>
      <c r="AD1316" s="504"/>
      <c r="AE1316" s="504"/>
      <c r="AF1316" s="504"/>
      <c r="AG1316" s="504"/>
      <c r="AH1316" s="504"/>
      <c r="AI1316" s="504"/>
      <c r="AJ1316" s="504"/>
      <c r="AK1316" s="504"/>
      <c r="AL1316" s="504"/>
      <c r="AM1316" s="504"/>
      <c r="AN1316" s="504"/>
      <c r="AO1316" s="504"/>
      <c r="AP1316" s="504"/>
      <c r="AQ1316" s="504"/>
      <c r="AR1316" s="504"/>
      <c r="AS1316" s="504"/>
      <c r="AT1316" s="504"/>
      <c r="AU1316" s="504"/>
      <c r="AV1316" s="504"/>
      <c r="AW1316" s="504"/>
      <c r="AX1316" s="504"/>
      <c r="AY1316" s="504"/>
      <c r="AZ1316" s="504"/>
      <c r="BA1316" s="504"/>
      <c r="BB1316" s="504"/>
      <c r="BC1316" s="504"/>
      <c r="BD1316" s="504"/>
      <c r="BE1316" s="504"/>
      <c r="BF1316" s="504"/>
      <c r="BG1316" s="504"/>
      <c r="BH1316" s="504"/>
      <c r="BI1316" s="504"/>
      <c r="BJ1316" s="504"/>
      <c r="BK1316" s="504"/>
      <c r="BL1316" s="504"/>
      <c r="BM1316" s="504"/>
      <c r="BN1316" s="504"/>
      <c r="BO1316" s="504"/>
      <c r="BP1316" s="504"/>
      <c r="BQ1316" s="504"/>
      <c r="BR1316" s="504"/>
      <c r="BS1316" s="504"/>
      <c r="BT1316" s="504"/>
      <c r="BU1316" s="504"/>
      <c r="BV1316" s="504"/>
      <c r="BW1316" s="504"/>
      <c r="BX1316" s="504"/>
      <c r="BY1316" s="504"/>
      <c r="BZ1316" s="504"/>
      <c r="CA1316" s="504"/>
      <c r="CB1316" s="504"/>
      <c r="CC1316" s="504"/>
      <c r="CD1316" s="504"/>
      <c r="CE1316" s="504"/>
    </row>
    <row r="1317" spans="1:83" hidden="1">
      <c r="A1317" s="507"/>
      <c r="B1317" s="507"/>
      <c r="C1317" s="507"/>
      <c r="D1317" s="1209" t="s">
        <v>268</v>
      </c>
      <c r="E1317" s="1210" t="s">
        <v>3062</v>
      </c>
      <c r="F1317" s="1202"/>
      <c r="G1317" s="1202"/>
      <c r="H1317" s="1204" t="s">
        <v>269</v>
      </c>
      <c r="I1317" s="1202" t="s">
        <v>53</v>
      </c>
      <c r="J1317" s="1202"/>
      <c r="K1317" s="1202"/>
      <c r="L1317" s="1202" t="s">
        <v>105</v>
      </c>
      <c r="M1317" s="1202" t="s">
        <v>253</v>
      </c>
      <c r="N1317" s="1202" t="s">
        <v>270</v>
      </c>
      <c r="O1317" s="1203" t="s">
        <v>73</v>
      </c>
      <c r="P1317" s="1203" t="s">
        <v>73</v>
      </c>
      <c r="Q1317" s="1203" t="s">
        <v>73</v>
      </c>
      <c r="R1317" s="1203" t="s">
        <v>73</v>
      </c>
      <c r="S1317" s="1209">
        <f>VLOOKUP($D1317,'NI-Ter'!$B$1:$Y$2048,12,FALSE)</f>
        <v>0</v>
      </c>
      <c r="T1317" s="1209">
        <f>VLOOKUP($D1317,'NI-Ter'!$B$1:$Y$2048,13,FALSE)</f>
        <v>0</v>
      </c>
      <c r="U1317" s="1209">
        <f>VLOOKUP($D1317,'NI-Ter'!$B$1:$Y$2048,16,FALSE)</f>
        <v>0</v>
      </c>
      <c r="V1317" s="1209">
        <f>VLOOKUP($D1317,'NI-Ter'!$B$1:$Y$2048,17,FALSE)</f>
        <v>0</v>
      </c>
      <c r="W1317" s="1209">
        <f>VLOOKUP($D1317,'NI-Ter'!$B$1:$Y$2048,18,FALSE)</f>
        <v>0</v>
      </c>
      <c r="X1317" s="1209">
        <f>VLOOKUP($D1317,'NI-Ter'!$B$1:$Y$2048,19,FALSE)</f>
        <v>0</v>
      </c>
    </row>
    <row r="1318" spans="1:83" hidden="1">
      <c r="A1318" s="507"/>
      <c r="B1318" s="507"/>
      <c r="C1318" s="507"/>
      <c r="D1318" s="1209" t="s">
        <v>271</v>
      </c>
      <c r="E1318" s="1210" t="s">
        <v>3062</v>
      </c>
      <c r="F1318" s="1202"/>
      <c r="G1318" s="1202"/>
      <c r="H1318" s="1204" t="s">
        <v>269</v>
      </c>
      <c r="I1318" s="1202" t="s">
        <v>53</v>
      </c>
      <c r="J1318" s="1202"/>
      <c r="K1318" s="1202"/>
      <c r="L1318" s="1202" t="s">
        <v>105</v>
      </c>
      <c r="M1318" s="1202" t="s">
        <v>253</v>
      </c>
      <c r="N1318" s="1202" t="s">
        <v>272</v>
      </c>
      <c r="O1318" s="1203" t="s">
        <v>73</v>
      </c>
      <c r="P1318" s="1203" t="s">
        <v>73</v>
      </c>
      <c r="Q1318" s="1203" t="s">
        <v>73</v>
      </c>
      <c r="R1318" s="1203" t="s">
        <v>73</v>
      </c>
      <c r="S1318" s="1209">
        <f>VLOOKUP($D1318,'NI-Ter'!$B$1:$Y$2048,12,FALSE)</f>
        <v>0</v>
      </c>
      <c r="T1318" s="1209">
        <f>VLOOKUP($D1318,'NI-Ter'!$B$1:$Y$2048,13,FALSE)</f>
        <v>0</v>
      </c>
      <c r="U1318" s="1209">
        <f>VLOOKUP($D1318,'NI-Ter'!$B$1:$Y$2048,16,FALSE)</f>
        <v>0</v>
      </c>
      <c r="V1318" s="1209">
        <f>VLOOKUP($D1318,'NI-Ter'!$B$1:$Y$2048,17,FALSE)</f>
        <v>0</v>
      </c>
      <c r="W1318" s="1209">
        <f>VLOOKUP($D1318,'NI-Ter'!$B$1:$Y$2048,18,FALSE)</f>
        <v>0</v>
      </c>
      <c r="X1318" s="1209">
        <f>VLOOKUP($D1318,'NI-Ter'!$B$1:$Y$2048,19,FALSE)</f>
        <v>0</v>
      </c>
    </row>
    <row r="1319" spans="1:83" hidden="1">
      <c r="A1319" s="507"/>
      <c r="B1319" s="507"/>
      <c r="C1319" s="507"/>
      <c r="D1319" s="1209" t="s">
        <v>273</v>
      </c>
      <c r="E1319" s="1210" t="s">
        <v>3062</v>
      </c>
      <c r="F1319" s="1202"/>
      <c r="G1319" s="1202"/>
      <c r="H1319" s="1204" t="s">
        <v>269</v>
      </c>
      <c r="I1319" s="1202" t="s">
        <v>53</v>
      </c>
      <c r="J1319" s="1202"/>
      <c r="K1319" s="1202"/>
      <c r="L1319" s="1202" t="s">
        <v>105</v>
      </c>
      <c r="M1319" s="1202" t="s">
        <v>253</v>
      </c>
      <c r="N1319" s="1202" t="s">
        <v>274</v>
      </c>
      <c r="O1319" s="1203" t="s">
        <v>73</v>
      </c>
      <c r="P1319" s="1203" t="s">
        <v>73</v>
      </c>
      <c r="Q1319" s="1203" t="s">
        <v>73</v>
      </c>
      <c r="R1319" s="1203" t="s">
        <v>73</v>
      </c>
      <c r="S1319" s="1209">
        <f>VLOOKUP($D1319,'NI-Ter'!$B$1:$Y$2048,12,FALSE)</f>
        <v>0</v>
      </c>
      <c r="T1319" s="1209">
        <f>VLOOKUP($D1319,'NI-Ter'!$B$1:$Y$2048,13,FALSE)</f>
        <v>0</v>
      </c>
      <c r="U1319" s="1209">
        <f>VLOOKUP($D1319,'NI-Ter'!$B$1:$Y$2048,16,FALSE)</f>
        <v>0</v>
      </c>
      <c r="V1319" s="1209">
        <f>VLOOKUP($D1319,'NI-Ter'!$B$1:$Y$2048,17,FALSE)</f>
        <v>0</v>
      </c>
      <c r="W1319" s="1209">
        <f>VLOOKUP($D1319,'NI-Ter'!$B$1:$Y$2048,18,FALSE)</f>
        <v>0</v>
      </c>
      <c r="X1319" s="1209">
        <f>VLOOKUP($D1319,'NI-Ter'!$B$1:$Y$2048,19,FALSE)</f>
        <v>0</v>
      </c>
    </row>
    <row r="1320" spans="1:83" hidden="1">
      <c r="A1320" s="507"/>
      <c r="B1320" s="507"/>
      <c r="C1320" s="507"/>
      <c r="D1320" s="1209" t="s">
        <v>275</v>
      </c>
      <c r="E1320" s="1210" t="s">
        <v>3062</v>
      </c>
      <c r="F1320" s="1202"/>
      <c r="G1320" s="1202"/>
      <c r="H1320" s="1204" t="s">
        <v>269</v>
      </c>
      <c r="I1320" s="1202" t="s">
        <v>53</v>
      </c>
      <c r="J1320" s="1202"/>
      <c r="K1320" s="1202"/>
      <c r="L1320" s="1202" t="s">
        <v>105</v>
      </c>
      <c r="M1320" s="1202" t="s">
        <v>253</v>
      </c>
      <c r="N1320" s="1202" t="s">
        <v>276</v>
      </c>
      <c r="O1320" s="1203" t="s">
        <v>73</v>
      </c>
      <c r="P1320" s="1203" t="s">
        <v>73</v>
      </c>
      <c r="Q1320" s="1203" t="s">
        <v>73</v>
      </c>
      <c r="R1320" s="1203" t="s">
        <v>73</v>
      </c>
      <c r="S1320" s="1209">
        <f>VLOOKUP($D1320,'NI-Ter'!$B$1:$Y$2048,12,FALSE)</f>
        <v>0</v>
      </c>
      <c r="T1320" s="1209">
        <f>VLOOKUP($D1320,'NI-Ter'!$B$1:$Y$2048,13,FALSE)</f>
        <v>0</v>
      </c>
      <c r="U1320" s="1209">
        <f>VLOOKUP($D1320,'NI-Ter'!$B$1:$Y$2048,16,FALSE)</f>
        <v>0</v>
      </c>
      <c r="V1320" s="1209">
        <f>VLOOKUP($D1320,'NI-Ter'!$B$1:$Y$2048,17,FALSE)</f>
        <v>0</v>
      </c>
      <c r="W1320" s="1209">
        <f>VLOOKUP($D1320,'NI-Ter'!$B$1:$Y$2048,18,FALSE)</f>
        <v>0</v>
      </c>
      <c r="X1320" s="1209">
        <f>VLOOKUP($D1320,'NI-Ter'!$B$1:$Y$2048,19,FALSE)</f>
        <v>0</v>
      </c>
    </row>
    <row r="1321" spans="1:83" hidden="1">
      <c r="A1321" s="507"/>
      <c r="B1321" s="507"/>
      <c r="C1321" s="507"/>
      <c r="D1321" s="1209" t="s">
        <v>277</v>
      </c>
      <c r="E1321" s="1210" t="s">
        <v>3062</v>
      </c>
      <c r="F1321" s="1202"/>
      <c r="G1321" s="1202"/>
      <c r="H1321" s="1204" t="s">
        <v>278</v>
      </c>
      <c r="I1321" s="1202" t="s">
        <v>53</v>
      </c>
      <c r="J1321" s="1202"/>
      <c r="K1321" s="1202"/>
      <c r="L1321" s="1202" t="s">
        <v>105</v>
      </c>
      <c r="M1321" s="1202" t="s">
        <v>253</v>
      </c>
      <c r="N1321" s="1202" t="s">
        <v>279</v>
      </c>
      <c r="O1321" s="1203" t="s">
        <v>73</v>
      </c>
      <c r="P1321" s="1203" t="s">
        <v>73</v>
      </c>
      <c r="Q1321" s="1203" t="s">
        <v>73</v>
      </c>
      <c r="R1321" s="1203" t="s">
        <v>73</v>
      </c>
      <c r="S1321" s="1209">
        <f>VLOOKUP($D1321,'NI-Ter'!$B$1:$Y$2048,12,FALSE)</f>
        <v>0</v>
      </c>
      <c r="T1321" s="1209">
        <f>VLOOKUP($D1321,'NI-Ter'!$B$1:$Y$2048,13,FALSE)</f>
        <v>0</v>
      </c>
      <c r="U1321" s="1209">
        <f>VLOOKUP($D1321,'NI-Ter'!$B$1:$Y$2048,16,FALSE)</f>
        <v>0</v>
      </c>
      <c r="V1321" s="1209">
        <f>VLOOKUP($D1321,'NI-Ter'!$B$1:$Y$2048,17,FALSE)</f>
        <v>0</v>
      </c>
      <c r="W1321" s="1209">
        <f>VLOOKUP($D1321,'NI-Ter'!$B$1:$Y$2048,18,FALSE)</f>
        <v>0</v>
      </c>
      <c r="X1321" s="1209">
        <f>VLOOKUP($D1321,'NI-Ter'!$B$1:$Y$2048,19,FALSE)</f>
        <v>0</v>
      </c>
    </row>
    <row r="1322" spans="1:83" hidden="1">
      <c r="A1322" s="507"/>
      <c r="B1322" s="507"/>
      <c r="C1322" s="507"/>
      <c r="D1322" s="1209" t="s">
        <v>280</v>
      </c>
      <c r="E1322" s="1210" t="s">
        <v>3062</v>
      </c>
      <c r="F1322" s="1202"/>
      <c r="G1322" s="1202"/>
      <c r="H1322" s="1204" t="s">
        <v>269</v>
      </c>
      <c r="I1322" s="1202" t="s">
        <v>53</v>
      </c>
      <c r="J1322" s="1202"/>
      <c r="K1322" s="1202"/>
      <c r="L1322" s="1202" t="s">
        <v>105</v>
      </c>
      <c r="M1322" s="1202" t="s">
        <v>253</v>
      </c>
      <c r="N1322" s="1202" t="s">
        <v>281</v>
      </c>
      <c r="O1322" s="1203" t="s">
        <v>73</v>
      </c>
      <c r="P1322" s="1203" t="s">
        <v>73</v>
      </c>
      <c r="Q1322" s="1203" t="s">
        <v>73</v>
      </c>
      <c r="R1322" s="1203" t="s">
        <v>73</v>
      </c>
      <c r="S1322" s="1209">
        <f>VLOOKUP($D1322,'NI-Ter'!$B$1:$Y$2048,12,FALSE)</f>
        <v>0</v>
      </c>
      <c r="T1322" s="1209">
        <f>VLOOKUP($D1322,'NI-Ter'!$B$1:$Y$2048,13,FALSE)</f>
        <v>0</v>
      </c>
      <c r="U1322" s="1209">
        <f>VLOOKUP($D1322,'NI-Ter'!$B$1:$Y$2048,16,FALSE)</f>
        <v>0</v>
      </c>
      <c r="V1322" s="1209">
        <f>VLOOKUP($D1322,'NI-Ter'!$B$1:$Y$2048,17,FALSE)</f>
        <v>0</v>
      </c>
      <c r="W1322" s="1209">
        <f>VLOOKUP($D1322,'NI-Ter'!$B$1:$Y$2048,18,FALSE)</f>
        <v>0</v>
      </c>
      <c r="X1322" s="1209">
        <f>VLOOKUP($D1322,'NI-Ter'!$B$1:$Y$2048,19,FALSE)</f>
        <v>0</v>
      </c>
    </row>
    <row r="1323" spans="1:83" hidden="1">
      <c r="A1323" s="507"/>
      <c r="B1323" s="507"/>
      <c r="C1323" s="507"/>
      <c r="D1323" s="1209" t="s">
        <v>282</v>
      </c>
      <c r="E1323" s="1210" t="s">
        <v>3062</v>
      </c>
      <c r="F1323" s="1202"/>
      <c r="G1323" s="1202"/>
      <c r="H1323" s="1202"/>
      <c r="I1323" s="1202" t="s">
        <v>71</v>
      </c>
      <c r="J1323" s="1202"/>
      <c r="K1323" s="1202"/>
      <c r="L1323" s="1202"/>
      <c r="M1323" s="1202"/>
      <c r="N1323" s="1203" t="s">
        <v>283</v>
      </c>
      <c r="O1323" s="1203" t="s">
        <v>73</v>
      </c>
      <c r="P1323" s="1203" t="s">
        <v>73</v>
      </c>
      <c r="Q1323" s="1203" t="s">
        <v>73</v>
      </c>
      <c r="R1323" s="1203" t="s">
        <v>73</v>
      </c>
      <c r="S1323" s="1209">
        <f>VLOOKUP($D1323,'NI-Ter'!$B$1:$Y$2048,12,FALSE)</f>
        <v>0</v>
      </c>
      <c r="T1323" s="1209">
        <f>VLOOKUP($D1323,'NI-Ter'!$B$1:$Y$2048,13,FALSE)</f>
        <v>0</v>
      </c>
      <c r="U1323" s="1209">
        <f>VLOOKUP($D1323,'NI-Ter'!$B$1:$Y$2048,16,FALSE)</f>
        <v>134</v>
      </c>
      <c r="V1323" s="1209">
        <f>VLOOKUP($D1323,'NI-Ter'!$B$1:$Y$2048,17,FALSE)</f>
        <v>0</v>
      </c>
      <c r="W1323" s="1209">
        <f>VLOOKUP($D1323,'NI-Ter'!$B$1:$Y$2048,18,FALSE)</f>
        <v>0</v>
      </c>
      <c r="X1323" s="1209">
        <f>VLOOKUP($D1323,'NI-Ter'!$B$1:$Y$2048,19,FALSE)</f>
        <v>0</v>
      </c>
    </row>
    <row r="1324" spans="1:83" ht="27" hidden="1">
      <c r="A1324" s="507"/>
      <c r="B1324" s="507"/>
      <c r="C1324" s="507"/>
      <c r="D1324" s="1209" t="s">
        <v>284</v>
      </c>
      <c r="E1324" s="1210" t="s">
        <v>3062</v>
      </c>
      <c r="F1324" s="1202"/>
      <c r="G1324" s="1202"/>
      <c r="H1324" s="1202"/>
      <c r="I1324" s="1202" t="s">
        <v>71</v>
      </c>
      <c r="J1324" s="1202"/>
      <c r="K1324" s="1202"/>
      <c r="L1324" s="1202"/>
      <c r="M1324" s="1202"/>
      <c r="N1324" s="1203" t="s">
        <v>285</v>
      </c>
      <c r="O1324" s="1203" t="s">
        <v>73</v>
      </c>
      <c r="P1324" s="1203" t="s">
        <v>73</v>
      </c>
      <c r="Q1324" s="1203" t="s">
        <v>73</v>
      </c>
      <c r="R1324" s="1203" t="s">
        <v>73</v>
      </c>
      <c r="S1324" s="1209">
        <f>VLOOKUP($D1324,'NI-Ter'!$B$1:$Y$2048,12,FALSE)</f>
        <v>0</v>
      </c>
      <c r="T1324" s="1209">
        <f>VLOOKUP($D1324,'NI-Ter'!$B$1:$Y$2048,13,FALSE)</f>
        <v>0</v>
      </c>
      <c r="U1324" s="1209">
        <f>VLOOKUP($D1324,'NI-Ter'!$B$1:$Y$2048,16,FALSE)</f>
        <v>134</v>
      </c>
      <c r="V1324" s="1209">
        <f>VLOOKUP($D1324,'NI-Ter'!$B$1:$Y$2048,17,FALSE)</f>
        <v>0</v>
      </c>
      <c r="W1324" s="1209">
        <f>VLOOKUP($D1324,'NI-Ter'!$B$1:$Y$2048,18,FALSE)</f>
        <v>0</v>
      </c>
      <c r="X1324" s="1209">
        <f>VLOOKUP($D1324,'NI-Ter'!$B$1:$Y$2048,19,FALSE)</f>
        <v>0</v>
      </c>
    </row>
    <row r="1325" spans="1:83" hidden="1">
      <c r="A1325" s="507"/>
      <c r="B1325" s="507"/>
      <c r="C1325" s="507"/>
      <c r="D1325" s="1209" t="s">
        <v>286</v>
      </c>
      <c r="E1325" s="1210" t="s">
        <v>3062</v>
      </c>
      <c r="F1325" s="1202" t="s">
        <v>157</v>
      </c>
      <c r="G1325" s="1202"/>
      <c r="H1325" s="1202" t="s">
        <v>287</v>
      </c>
      <c r="I1325" s="1202" t="s">
        <v>53</v>
      </c>
      <c r="J1325" s="1202"/>
      <c r="K1325" s="1202"/>
      <c r="L1325" s="1202" t="s">
        <v>289</v>
      </c>
      <c r="M1325" s="1202" t="s">
        <v>290</v>
      </c>
      <c r="N1325" s="1203" t="s">
        <v>291</v>
      </c>
      <c r="O1325" s="1203" t="s">
        <v>73</v>
      </c>
      <c r="P1325" s="1203" t="s">
        <v>73</v>
      </c>
      <c r="Q1325" s="1203" t="s">
        <v>73</v>
      </c>
      <c r="R1325" s="1203" t="s">
        <v>73</v>
      </c>
      <c r="S1325" s="1209">
        <f>VLOOKUP($D1325,'NI-Ter'!$B$1:$Y$2048,12,FALSE)</f>
        <v>0</v>
      </c>
      <c r="T1325" s="1209">
        <f>VLOOKUP($D1325,'NI-Ter'!$B$1:$Y$2048,13,FALSE)</f>
        <v>0</v>
      </c>
      <c r="U1325" s="1209">
        <f>VLOOKUP($D1325,'NI-Ter'!$B$1:$Y$2048,16,FALSE)</f>
        <v>0</v>
      </c>
      <c r="V1325" s="1209">
        <f>VLOOKUP($D1325,'NI-Ter'!$B$1:$Y$2048,17,FALSE)</f>
        <v>0</v>
      </c>
      <c r="W1325" s="1209">
        <f>VLOOKUP($D1325,'NI-Ter'!$B$1:$Y$2048,18,FALSE)</f>
        <v>0</v>
      </c>
      <c r="X1325" s="1209">
        <f>VLOOKUP($D1325,'NI-Ter'!$B$1:$Y$2048,19,FALSE)</f>
        <v>0</v>
      </c>
    </row>
    <row r="1326" spans="1:83" hidden="1">
      <c r="A1326" s="507"/>
      <c r="B1326" s="507"/>
      <c r="C1326" s="507"/>
      <c r="D1326" s="1209" t="s">
        <v>292</v>
      </c>
      <c r="E1326" s="1210" t="s">
        <v>3062</v>
      </c>
      <c r="F1326" s="1202" t="s">
        <v>157</v>
      </c>
      <c r="G1326" s="1202"/>
      <c r="H1326" s="1202" t="s">
        <v>287</v>
      </c>
      <c r="I1326" s="1202" t="s">
        <v>53</v>
      </c>
      <c r="J1326" s="1202"/>
      <c r="K1326" s="1202"/>
      <c r="L1326" s="1202" t="s">
        <v>289</v>
      </c>
      <c r="M1326" s="1202" t="s">
        <v>290</v>
      </c>
      <c r="N1326" s="1203" t="s">
        <v>293</v>
      </c>
      <c r="O1326" s="1203" t="s">
        <v>73</v>
      </c>
      <c r="P1326" s="1203" t="s">
        <v>73</v>
      </c>
      <c r="Q1326" s="1203" t="s">
        <v>73</v>
      </c>
      <c r="R1326" s="1203" t="s">
        <v>73</v>
      </c>
      <c r="S1326" s="1209">
        <f>VLOOKUP($D1326,'NI-Ter'!$B$1:$Y$2048,12,FALSE)</f>
        <v>0</v>
      </c>
      <c r="T1326" s="1209">
        <f>VLOOKUP($D1326,'NI-Ter'!$B$1:$Y$2048,13,FALSE)</f>
        <v>0</v>
      </c>
      <c r="U1326" s="1209">
        <f>VLOOKUP($D1326,'NI-Ter'!$B$1:$Y$2048,16,FALSE)</f>
        <v>0</v>
      </c>
      <c r="V1326" s="1209">
        <f>VLOOKUP($D1326,'NI-Ter'!$B$1:$Y$2048,17,FALSE)</f>
        <v>0</v>
      </c>
      <c r="W1326" s="1209">
        <f>VLOOKUP($D1326,'NI-Ter'!$B$1:$Y$2048,18,FALSE)</f>
        <v>0</v>
      </c>
      <c r="X1326" s="1209">
        <f>VLOOKUP($D1326,'NI-Ter'!$B$1:$Y$2048,19,FALSE)</f>
        <v>0</v>
      </c>
    </row>
    <row r="1327" spans="1:83" ht="27">
      <c r="A1327" s="507"/>
      <c r="B1327" s="507"/>
      <c r="C1327" s="507"/>
      <c r="D1327" s="1209" t="s">
        <v>294</v>
      </c>
      <c r="E1327" s="1210" t="s">
        <v>3062</v>
      </c>
      <c r="F1327" s="1202" t="s">
        <v>295</v>
      </c>
      <c r="G1327" s="1202"/>
      <c r="H1327" s="1202" t="s">
        <v>296</v>
      </c>
      <c r="I1327" s="1202" t="s">
        <v>53</v>
      </c>
      <c r="J1327" s="1202"/>
      <c r="K1327" s="1202"/>
      <c r="L1327" s="1202" t="s">
        <v>289</v>
      </c>
      <c r="M1327" s="1202" t="s">
        <v>290</v>
      </c>
      <c r="N1327" s="1203" t="s">
        <v>297</v>
      </c>
      <c r="O1327" s="1203" t="s">
        <v>73</v>
      </c>
      <c r="P1327" s="1203" t="s">
        <v>73</v>
      </c>
      <c r="Q1327" s="1203" t="s">
        <v>73</v>
      </c>
      <c r="R1327" s="1203" t="s">
        <v>73</v>
      </c>
      <c r="S1327" s="1209">
        <f>VLOOKUP($D1327,'NI-Ter'!$B$1:$Y$2048,12,FALSE)</f>
        <v>0</v>
      </c>
      <c r="T1327" s="1209">
        <f>VLOOKUP($D1327,'NI-Ter'!$B$1:$Y$2048,13,FALSE)</f>
        <v>0</v>
      </c>
      <c r="U1327" s="1209">
        <f>VLOOKUP($D1327,'NI-Ter'!$B$1:$Y$2048,16,FALSE)</f>
        <v>0</v>
      </c>
      <c r="V1327" s="1209">
        <f>VLOOKUP($D1327,'NI-Ter'!$B$1:$Y$2048,17,FALSE)</f>
        <v>0</v>
      </c>
      <c r="W1327" s="1209">
        <f>VLOOKUP($D1327,'NI-Ter'!$B$1:$Y$2048,18,FALSE)</f>
        <v>0</v>
      </c>
      <c r="X1327" s="1209">
        <f>VLOOKUP($D1327,'NI-Ter'!$B$1:$Y$2048,19,FALSE)</f>
        <v>0</v>
      </c>
    </row>
    <row r="1328" spans="1:83" hidden="1">
      <c r="A1328" s="507"/>
      <c r="B1328" s="507"/>
      <c r="C1328" s="507"/>
      <c r="D1328" s="1209" t="s">
        <v>298</v>
      </c>
      <c r="E1328" s="1210" t="s">
        <v>3062</v>
      </c>
      <c r="F1328" s="1202"/>
      <c r="G1328" s="1202"/>
      <c r="H1328" s="1202"/>
      <c r="I1328" s="1202" t="s">
        <v>71</v>
      </c>
      <c r="J1328" s="1202"/>
      <c r="K1328" s="1202"/>
      <c r="L1328" s="1202"/>
      <c r="M1328" s="1202"/>
      <c r="N1328" s="1203" t="s">
        <v>299</v>
      </c>
      <c r="O1328" s="1203" t="s">
        <v>73</v>
      </c>
      <c r="P1328" s="1203" t="s">
        <v>73</v>
      </c>
      <c r="Q1328" s="1203" t="s">
        <v>73</v>
      </c>
      <c r="R1328" s="1203" t="s">
        <v>73</v>
      </c>
      <c r="S1328" s="1209">
        <f>VLOOKUP($D1328,'NI-Ter'!$B$1:$Y$2048,12,FALSE)</f>
        <v>0</v>
      </c>
      <c r="T1328" s="1209">
        <f>VLOOKUP($D1328,'NI-Ter'!$B$1:$Y$2048,13,FALSE)</f>
        <v>0</v>
      </c>
      <c r="U1328" s="1209">
        <f>VLOOKUP($D1328,'NI-Ter'!$B$1:$Y$2048,16,FALSE)</f>
        <v>0</v>
      </c>
      <c r="V1328" s="1209">
        <f>VLOOKUP($D1328,'NI-Ter'!$B$1:$Y$2048,17,FALSE)</f>
        <v>0</v>
      </c>
      <c r="W1328" s="1209">
        <f>VLOOKUP($D1328,'NI-Ter'!$B$1:$Y$2048,18,FALSE)</f>
        <v>0</v>
      </c>
      <c r="X1328" s="1209">
        <f>VLOOKUP($D1328,'NI-Ter'!$B$1:$Y$2048,19,FALSE)</f>
        <v>0</v>
      </c>
    </row>
    <row r="1329" spans="1:24" hidden="1">
      <c r="A1329" s="507"/>
      <c r="B1329" s="507"/>
      <c r="C1329" s="507"/>
      <c r="D1329" s="1209" t="s">
        <v>300</v>
      </c>
      <c r="E1329" s="1210" t="s">
        <v>3062</v>
      </c>
      <c r="F1329" s="1202"/>
      <c r="G1329" s="1202"/>
      <c r="H1329" s="1202" t="s">
        <v>301</v>
      </c>
      <c r="I1329" s="1202" t="s">
        <v>53</v>
      </c>
      <c r="J1329" s="1202"/>
      <c r="K1329" s="1202"/>
      <c r="L1329" s="1202" t="s">
        <v>289</v>
      </c>
      <c r="M1329" s="1202" t="s">
        <v>290</v>
      </c>
      <c r="N1329" s="1202" t="s">
        <v>302</v>
      </c>
      <c r="O1329" s="1203" t="s">
        <v>73</v>
      </c>
      <c r="P1329" s="1203" t="s">
        <v>73</v>
      </c>
      <c r="Q1329" s="1203" t="s">
        <v>73</v>
      </c>
      <c r="R1329" s="1203" t="s">
        <v>73</v>
      </c>
      <c r="S1329" s="1209">
        <f>VLOOKUP($D1329,'NI-Ter'!$B$1:$Y$2048,12,FALSE)</f>
        <v>0</v>
      </c>
      <c r="T1329" s="1209">
        <f>VLOOKUP($D1329,'NI-Ter'!$B$1:$Y$2048,13,FALSE)</f>
        <v>0</v>
      </c>
      <c r="U1329" s="1209">
        <f>VLOOKUP($D1329,'NI-Ter'!$B$1:$Y$2048,16,FALSE)</f>
        <v>0</v>
      </c>
      <c r="V1329" s="1209">
        <f>VLOOKUP($D1329,'NI-Ter'!$B$1:$Y$2048,17,FALSE)</f>
        <v>0</v>
      </c>
      <c r="W1329" s="1209">
        <f>VLOOKUP($D1329,'NI-Ter'!$B$1:$Y$2048,18,FALSE)</f>
        <v>0</v>
      </c>
      <c r="X1329" s="1209">
        <f>VLOOKUP($D1329,'NI-Ter'!$B$1:$Y$2048,19,FALSE)</f>
        <v>0</v>
      </c>
    </row>
    <row r="1330" spans="1:24" hidden="1">
      <c r="A1330" s="507"/>
      <c r="B1330" s="507"/>
      <c r="C1330" s="507"/>
      <c r="D1330" s="1209" t="s">
        <v>303</v>
      </c>
      <c r="E1330" s="1210" t="s">
        <v>3062</v>
      </c>
      <c r="F1330" s="1202"/>
      <c r="G1330" s="1202"/>
      <c r="H1330" s="1202" t="s">
        <v>301</v>
      </c>
      <c r="I1330" s="1202" t="s">
        <v>53</v>
      </c>
      <c r="J1330" s="1202"/>
      <c r="K1330" s="1202"/>
      <c r="L1330" s="1202" t="s">
        <v>289</v>
      </c>
      <c r="M1330" s="1202" t="s">
        <v>290</v>
      </c>
      <c r="N1330" s="1202" t="s">
        <v>304</v>
      </c>
      <c r="O1330" s="1203" t="s">
        <v>73</v>
      </c>
      <c r="P1330" s="1203" t="s">
        <v>73</v>
      </c>
      <c r="Q1330" s="1203" t="s">
        <v>73</v>
      </c>
      <c r="R1330" s="1203" t="s">
        <v>73</v>
      </c>
      <c r="S1330" s="1209">
        <f>VLOOKUP($D1330,'NI-Ter'!$B$1:$Y$2048,12,FALSE)</f>
        <v>0</v>
      </c>
      <c r="T1330" s="1209">
        <f>VLOOKUP($D1330,'NI-Ter'!$B$1:$Y$2048,13,FALSE)</f>
        <v>0</v>
      </c>
      <c r="U1330" s="1209">
        <f>VLOOKUP($D1330,'NI-Ter'!$B$1:$Y$2048,16,FALSE)</f>
        <v>0</v>
      </c>
      <c r="V1330" s="1209">
        <f>VLOOKUP($D1330,'NI-Ter'!$B$1:$Y$2048,17,FALSE)</f>
        <v>0</v>
      </c>
      <c r="W1330" s="1209">
        <f>VLOOKUP($D1330,'NI-Ter'!$B$1:$Y$2048,18,FALSE)</f>
        <v>0</v>
      </c>
      <c r="X1330" s="1209">
        <f>VLOOKUP($D1330,'NI-Ter'!$B$1:$Y$2048,19,FALSE)</f>
        <v>0</v>
      </c>
    </row>
    <row r="1331" spans="1:24" hidden="1">
      <c r="A1331" s="507"/>
      <c r="B1331" s="507"/>
      <c r="C1331" s="507"/>
      <c r="D1331" s="1209" t="s">
        <v>305</v>
      </c>
      <c r="E1331" s="1210" t="s">
        <v>3062</v>
      </c>
      <c r="F1331" s="1202"/>
      <c r="G1331" s="1202"/>
      <c r="H1331" s="1202" t="s">
        <v>301</v>
      </c>
      <c r="I1331" s="1202" t="s">
        <v>53</v>
      </c>
      <c r="J1331" s="1202"/>
      <c r="K1331" s="1202"/>
      <c r="L1331" s="1202" t="s">
        <v>289</v>
      </c>
      <c r="M1331" s="1202" t="s">
        <v>290</v>
      </c>
      <c r="N1331" s="1202" t="s">
        <v>306</v>
      </c>
      <c r="O1331" s="1203" t="s">
        <v>73</v>
      </c>
      <c r="P1331" s="1203" t="s">
        <v>73</v>
      </c>
      <c r="Q1331" s="1203" t="s">
        <v>73</v>
      </c>
      <c r="R1331" s="1203" t="s">
        <v>73</v>
      </c>
      <c r="S1331" s="1209">
        <f>VLOOKUP($D1331,'NI-Ter'!$B$1:$Y$2048,12,FALSE)</f>
        <v>0</v>
      </c>
      <c r="T1331" s="1209">
        <f>VLOOKUP($D1331,'NI-Ter'!$B$1:$Y$2048,13,FALSE)</f>
        <v>0</v>
      </c>
      <c r="U1331" s="1209">
        <f>VLOOKUP($D1331,'NI-Ter'!$B$1:$Y$2048,16,FALSE)</f>
        <v>0</v>
      </c>
      <c r="V1331" s="1209">
        <f>VLOOKUP($D1331,'NI-Ter'!$B$1:$Y$2048,17,FALSE)</f>
        <v>0</v>
      </c>
      <c r="W1331" s="1209">
        <f>VLOOKUP($D1331,'NI-Ter'!$B$1:$Y$2048,18,FALSE)</f>
        <v>0</v>
      </c>
      <c r="X1331" s="1209">
        <f>VLOOKUP($D1331,'NI-Ter'!$B$1:$Y$2048,19,FALSE)</f>
        <v>0</v>
      </c>
    </row>
    <row r="1332" spans="1:24" hidden="1">
      <c r="A1332" s="507"/>
      <c r="B1332" s="507"/>
      <c r="C1332" s="507"/>
      <c r="D1332" s="1209" t="s">
        <v>307</v>
      </c>
      <c r="E1332" s="1210" t="s">
        <v>3062</v>
      </c>
      <c r="F1332" s="1202" t="s">
        <v>157</v>
      </c>
      <c r="G1332" s="1202"/>
      <c r="H1332" s="1202" t="s">
        <v>308</v>
      </c>
      <c r="I1332" s="1202" t="s">
        <v>53</v>
      </c>
      <c r="J1332" s="1202"/>
      <c r="K1332" s="1202"/>
      <c r="L1332" s="1202" t="s">
        <v>309</v>
      </c>
      <c r="M1332" s="1202" t="s">
        <v>290</v>
      </c>
      <c r="N1332" s="1203" t="s">
        <v>310</v>
      </c>
      <c r="O1332" s="1203" t="s">
        <v>73</v>
      </c>
      <c r="P1332" s="1203" t="s">
        <v>73</v>
      </c>
      <c r="Q1332" s="1203" t="s">
        <v>73</v>
      </c>
      <c r="R1332" s="1203" t="s">
        <v>73</v>
      </c>
      <c r="S1332" s="1209">
        <f>VLOOKUP($D1332,'NI-Ter'!$B$1:$Y$2048,12,FALSE)</f>
        <v>0</v>
      </c>
      <c r="T1332" s="1209">
        <f>VLOOKUP($D1332,'NI-Ter'!$B$1:$Y$2048,13,FALSE)</f>
        <v>0</v>
      </c>
      <c r="U1332" s="1209">
        <f>VLOOKUP($D1332,'NI-Ter'!$B$1:$Y$2048,16,FALSE)</f>
        <v>0</v>
      </c>
      <c r="V1332" s="1209">
        <f>VLOOKUP($D1332,'NI-Ter'!$B$1:$Y$2048,17,FALSE)</f>
        <v>0</v>
      </c>
      <c r="W1332" s="1209">
        <f>VLOOKUP($D1332,'NI-Ter'!$B$1:$Y$2048,18,FALSE)</f>
        <v>0</v>
      </c>
      <c r="X1332" s="1209">
        <f>VLOOKUP($D1332,'NI-Ter'!$B$1:$Y$2048,19,FALSE)</f>
        <v>0</v>
      </c>
    </row>
    <row r="1333" spans="1:24" hidden="1">
      <c r="A1333" s="507"/>
      <c r="B1333" s="507"/>
      <c r="C1333" s="507"/>
      <c r="D1333" s="1209" t="s">
        <v>311</v>
      </c>
      <c r="E1333" s="1210" t="s">
        <v>3062</v>
      </c>
      <c r="F1333" s="1202" t="s">
        <v>157</v>
      </c>
      <c r="G1333" s="1202"/>
      <c r="H1333" s="1202" t="s">
        <v>308</v>
      </c>
      <c r="I1333" s="1202" t="s">
        <v>53</v>
      </c>
      <c r="J1333" s="1202"/>
      <c r="K1333" s="1202"/>
      <c r="L1333" s="1202" t="s">
        <v>309</v>
      </c>
      <c r="M1333" s="1202" t="s">
        <v>290</v>
      </c>
      <c r="N1333" s="1203" t="s">
        <v>312</v>
      </c>
      <c r="O1333" s="1203" t="s">
        <v>73</v>
      </c>
      <c r="P1333" s="1203" t="s">
        <v>73</v>
      </c>
      <c r="Q1333" s="1203" t="s">
        <v>73</v>
      </c>
      <c r="R1333" s="1203" t="s">
        <v>73</v>
      </c>
      <c r="S1333" s="1209">
        <f>VLOOKUP($D1333,'NI-Ter'!$B$1:$Y$2048,12,FALSE)</f>
        <v>0</v>
      </c>
      <c r="T1333" s="1209">
        <f>VLOOKUP($D1333,'NI-Ter'!$B$1:$Y$2048,13,FALSE)</f>
        <v>0</v>
      </c>
      <c r="U1333" s="1209">
        <f>VLOOKUP($D1333,'NI-Ter'!$B$1:$Y$2048,16,FALSE)</f>
        <v>0</v>
      </c>
      <c r="V1333" s="1209">
        <f>VLOOKUP($D1333,'NI-Ter'!$B$1:$Y$2048,17,FALSE)</f>
        <v>0</v>
      </c>
      <c r="W1333" s="1209">
        <f>VLOOKUP($D1333,'NI-Ter'!$B$1:$Y$2048,18,FALSE)</f>
        <v>0</v>
      </c>
      <c r="X1333" s="1209">
        <f>VLOOKUP($D1333,'NI-Ter'!$B$1:$Y$2048,19,FALSE)</f>
        <v>0</v>
      </c>
    </row>
    <row r="1334" spans="1:24" ht="27">
      <c r="A1334" s="507"/>
      <c r="B1334" s="507"/>
      <c r="C1334" s="507"/>
      <c r="D1334" s="1209" t="s">
        <v>313</v>
      </c>
      <c r="E1334" s="1210" t="s">
        <v>3062</v>
      </c>
      <c r="F1334" s="1202" t="s">
        <v>295</v>
      </c>
      <c r="G1334" s="1202"/>
      <c r="H1334" s="1202" t="s">
        <v>314</v>
      </c>
      <c r="I1334" s="1202" t="s">
        <v>53</v>
      </c>
      <c r="J1334" s="1202"/>
      <c r="K1334" s="1202"/>
      <c r="L1334" s="1202" t="s">
        <v>309</v>
      </c>
      <c r="M1334" s="1202" t="s">
        <v>290</v>
      </c>
      <c r="N1334" s="1203" t="s">
        <v>315</v>
      </c>
      <c r="O1334" s="1203" t="s">
        <v>73</v>
      </c>
      <c r="P1334" s="1203" t="s">
        <v>73</v>
      </c>
      <c r="Q1334" s="1203" t="s">
        <v>73</v>
      </c>
      <c r="R1334" s="1203" t="s">
        <v>73</v>
      </c>
      <c r="S1334" s="1209">
        <f>VLOOKUP($D1334,'NI-Ter'!$B$1:$Y$2048,12,FALSE)</f>
        <v>0</v>
      </c>
      <c r="T1334" s="1209">
        <f>VLOOKUP($D1334,'NI-Ter'!$B$1:$Y$2048,13,FALSE)</f>
        <v>0</v>
      </c>
      <c r="U1334" s="1209">
        <f>VLOOKUP($D1334,'NI-Ter'!$B$1:$Y$2048,16,FALSE)</f>
        <v>0</v>
      </c>
      <c r="V1334" s="1209">
        <f>VLOOKUP($D1334,'NI-Ter'!$B$1:$Y$2048,17,FALSE)</f>
        <v>0</v>
      </c>
      <c r="W1334" s="1209">
        <f>VLOOKUP($D1334,'NI-Ter'!$B$1:$Y$2048,18,FALSE)</f>
        <v>0</v>
      </c>
      <c r="X1334" s="1209">
        <f>VLOOKUP($D1334,'NI-Ter'!$B$1:$Y$2048,19,FALSE)</f>
        <v>0</v>
      </c>
    </row>
    <row r="1335" spans="1:24" hidden="1">
      <c r="A1335" s="507"/>
      <c r="B1335" s="507"/>
      <c r="C1335" s="507"/>
      <c r="D1335" s="1209" t="s">
        <v>316</v>
      </c>
      <c r="E1335" s="1210" t="s">
        <v>3062</v>
      </c>
      <c r="F1335" s="1202"/>
      <c r="G1335" s="1202"/>
      <c r="H1335" s="1202"/>
      <c r="I1335" s="1202" t="s">
        <v>71</v>
      </c>
      <c r="J1335" s="1202"/>
      <c r="K1335" s="1202"/>
      <c r="L1335" s="1202"/>
      <c r="M1335" s="1202"/>
      <c r="N1335" s="1203" t="s">
        <v>317</v>
      </c>
      <c r="O1335" s="1203" t="s">
        <v>73</v>
      </c>
      <c r="P1335" s="1203" t="s">
        <v>73</v>
      </c>
      <c r="Q1335" s="1203" t="s">
        <v>73</v>
      </c>
      <c r="R1335" s="1203" t="s">
        <v>73</v>
      </c>
      <c r="S1335" s="1209">
        <f>VLOOKUP($D1335,'NI-Ter'!$B$1:$Y$2048,12,FALSE)</f>
        <v>0</v>
      </c>
      <c r="T1335" s="1209">
        <f>VLOOKUP($D1335,'NI-Ter'!$B$1:$Y$2048,13,FALSE)</f>
        <v>0</v>
      </c>
      <c r="U1335" s="1209">
        <f>VLOOKUP($D1335,'NI-Ter'!$B$1:$Y$2048,16,FALSE)</f>
        <v>0</v>
      </c>
      <c r="V1335" s="1209">
        <f>VLOOKUP($D1335,'NI-Ter'!$B$1:$Y$2048,17,FALSE)</f>
        <v>0</v>
      </c>
      <c r="W1335" s="1209">
        <f>VLOOKUP($D1335,'NI-Ter'!$B$1:$Y$2048,18,FALSE)</f>
        <v>0</v>
      </c>
      <c r="X1335" s="1209">
        <f>VLOOKUP($D1335,'NI-Ter'!$B$1:$Y$2048,19,FALSE)</f>
        <v>0</v>
      </c>
    </row>
    <row r="1336" spans="1:24" hidden="1">
      <c r="A1336" s="507"/>
      <c r="B1336" s="507"/>
      <c r="C1336" s="507"/>
      <c r="D1336" s="1209" t="s">
        <v>318</v>
      </c>
      <c r="E1336" s="1210" t="s">
        <v>3062</v>
      </c>
      <c r="F1336" s="1202"/>
      <c r="G1336" s="1202"/>
      <c r="H1336" s="1202" t="s">
        <v>301</v>
      </c>
      <c r="I1336" s="1202" t="s">
        <v>53</v>
      </c>
      <c r="J1336" s="1202"/>
      <c r="K1336" s="1202"/>
      <c r="L1336" s="1202" t="s">
        <v>309</v>
      </c>
      <c r="M1336" s="1202" t="s">
        <v>290</v>
      </c>
      <c r="N1336" s="1202" t="s">
        <v>319</v>
      </c>
      <c r="O1336" s="1203" t="s">
        <v>73</v>
      </c>
      <c r="P1336" s="1203" t="s">
        <v>73</v>
      </c>
      <c r="Q1336" s="1203" t="s">
        <v>73</v>
      </c>
      <c r="R1336" s="1203" t="s">
        <v>73</v>
      </c>
      <c r="S1336" s="1209">
        <f>VLOOKUP($D1336,'NI-Ter'!$B$1:$Y$2048,12,FALSE)</f>
        <v>0</v>
      </c>
      <c r="T1336" s="1209">
        <f>VLOOKUP($D1336,'NI-Ter'!$B$1:$Y$2048,13,FALSE)</f>
        <v>0</v>
      </c>
      <c r="U1336" s="1209">
        <f>VLOOKUP($D1336,'NI-Ter'!$B$1:$Y$2048,16,FALSE)</f>
        <v>0</v>
      </c>
      <c r="V1336" s="1209">
        <f>VLOOKUP($D1336,'NI-Ter'!$B$1:$Y$2048,17,FALSE)</f>
        <v>0</v>
      </c>
      <c r="W1336" s="1209">
        <f>VLOOKUP($D1336,'NI-Ter'!$B$1:$Y$2048,18,FALSE)</f>
        <v>0</v>
      </c>
      <c r="X1336" s="1209">
        <f>VLOOKUP($D1336,'NI-Ter'!$B$1:$Y$2048,19,FALSE)</f>
        <v>0</v>
      </c>
    </row>
    <row r="1337" spans="1:24" hidden="1">
      <c r="A1337" s="507"/>
      <c r="B1337" s="507"/>
      <c r="C1337" s="507"/>
      <c r="D1337" s="1209" t="s">
        <v>320</v>
      </c>
      <c r="E1337" s="1210" t="s">
        <v>3062</v>
      </c>
      <c r="F1337" s="1202"/>
      <c r="G1337" s="1202"/>
      <c r="H1337" s="1202" t="s">
        <v>301</v>
      </c>
      <c r="I1337" s="1202" t="s">
        <v>53</v>
      </c>
      <c r="J1337" s="1202"/>
      <c r="K1337" s="1202"/>
      <c r="L1337" s="1202" t="s">
        <v>309</v>
      </c>
      <c r="M1337" s="1202" t="s">
        <v>290</v>
      </c>
      <c r="N1337" s="1202" t="s">
        <v>321</v>
      </c>
      <c r="O1337" s="1203" t="s">
        <v>73</v>
      </c>
      <c r="P1337" s="1203" t="s">
        <v>73</v>
      </c>
      <c r="Q1337" s="1203" t="s">
        <v>73</v>
      </c>
      <c r="R1337" s="1203" t="s">
        <v>73</v>
      </c>
      <c r="S1337" s="1209">
        <f>VLOOKUP($D1337,'NI-Ter'!$B$1:$Y$2048,12,FALSE)</f>
        <v>0</v>
      </c>
      <c r="T1337" s="1209">
        <f>VLOOKUP($D1337,'NI-Ter'!$B$1:$Y$2048,13,FALSE)</f>
        <v>0</v>
      </c>
      <c r="U1337" s="1209">
        <f>VLOOKUP($D1337,'NI-Ter'!$B$1:$Y$2048,16,FALSE)</f>
        <v>0</v>
      </c>
      <c r="V1337" s="1209">
        <f>VLOOKUP($D1337,'NI-Ter'!$B$1:$Y$2048,17,FALSE)</f>
        <v>0</v>
      </c>
      <c r="W1337" s="1209">
        <f>VLOOKUP($D1337,'NI-Ter'!$B$1:$Y$2048,18,FALSE)</f>
        <v>0</v>
      </c>
      <c r="X1337" s="1209">
        <f>VLOOKUP($D1337,'NI-Ter'!$B$1:$Y$2048,19,FALSE)</f>
        <v>0</v>
      </c>
    </row>
    <row r="1338" spans="1:24" hidden="1">
      <c r="A1338" s="507"/>
      <c r="B1338" s="507"/>
      <c r="C1338" s="507"/>
      <c r="D1338" s="1209" t="s">
        <v>322</v>
      </c>
      <c r="E1338" s="1210" t="s">
        <v>3062</v>
      </c>
      <c r="F1338" s="1202"/>
      <c r="G1338" s="1202"/>
      <c r="H1338" s="1202" t="s">
        <v>301</v>
      </c>
      <c r="I1338" s="1202" t="s">
        <v>53</v>
      </c>
      <c r="J1338" s="1202"/>
      <c r="K1338" s="1202"/>
      <c r="L1338" s="1202" t="s">
        <v>309</v>
      </c>
      <c r="M1338" s="1202" t="s">
        <v>290</v>
      </c>
      <c r="N1338" s="1202" t="s">
        <v>323</v>
      </c>
      <c r="O1338" s="1203" t="s">
        <v>73</v>
      </c>
      <c r="P1338" s="1203" t="s">
        <v>73</v>
      </c>
      <c r="Q1338" s="1203" t="s">
        <v>73</v>
      </c>
      <c r="R1338" s="1203" t="s">
        <v>73</v>
      </c>
      <c r="S1338" s="1209">
        <f>VLOOKUP($D1338,'NI-Ter'!$B$1:$Y$2048,12,FALSE)</f>
        <v>0</v>
      </c>
      <c r="T1338" s="1209">
        <f>VLOOKUP($D1338,'NI-Ter'!$B$1:$Y$2048,13,FALSE)</f>
        <v>0</v>
      </c>
      <c r="U1338" s="1209">
        <f>VLOOKUP($D1338,'NI-Ter'!$B$1:$Y$2048,16,FALSE)</f>
        <v>0</v>
      </c>
      <c r="V1338" s="1209">
        <f>VLOOKUP($D1338,'NI-Ter'!$B$1:$Y$2048,17,FALSE)</f>
        <v>0</v>
      </c>
      <c r="W1338" s="1209">
        <f>VLOOKUP($D1338,'NI-Ter'!$B$1:$Y$2048,18,FALSE)</f>
        <v>0</v>
      </c>
      <c r="X1338" s="1209">
        <f>VLOOKUP($D1338,'NI-Ter'!$B$1:$Y$2048,19,FALSE)</f>
        <v>0</v>
      </c>
    </row>
    <row r="1339" spans="1:24" hidden="1">
      <c r="A1339" s="507"/>
      <c r="B1339" s="507"/>
      <c r="C1339" s="507"/>
      <c r="D1339" s="1209" t="s">
        <v>324</v>
      </c>
      <c r="E1339" s="1210" t="s">
        <v>3062</v>
      </c>
      <c r="F1339" s="1202"/>
      <c r="G1339" s="1202"/>
      <c r="H1339" s="1202" t="s">
        <v>301</v>
      </c>
      <c r="I1339" s="1202" t="s">
        <v>53</v>
      </c>
      <c r="J1339" s="1202"/>
      <c r="K1339" s="1202"/>
      <c r="L1339" s="1202" t="s">
        <v>309</v>
      </c>
      <c r="M1339" s="1202" t="s">
        <v>290</v>
      </c>
      <c r="N1339" s="1203" t="s">
        <v>325</v>
      </c>
      <c r="O1339" s="1203" t="s">
        <v>73</v>
      </c>
      <c r="P1339" s="1203" t="s">
        <v>73</v>
      </c>
      <c r="Q1339" s="1203" t="s">
        <v>73</v>
      </c>
      <c r="R1339" s="1203" t="s">
        <v>73</v>
      </c>
      <c r="S1339" s="1209">
        <f>VLOOKUP($D1339,'NI-Ter'!$B$1:$Y$2048,12,FALSE)</f>
        <v>0</v>
      </c>
      <c r="T1339" s="1209">
        <f>VLOOKUP($D1339,'NI-Ter'!$B$1:$Y$2048,13,FALSE)</f>
        <v>0</v>
      </c>
      <c r="U1339" s="1209">
        <f>VLOOKUP($D1339,'NI-Ter'!$B$1:$Y$2048,16,FALSE)</f>
        <v>0</v>
      </c>
      <c r="V1339" s="1209">
        <f>VLOOKUP($D1339,'NI-Ter'!$B$1:$Y$2048,17,FALSE)</f>
        <v>0</v>
      </c>
      <c r="W1339" s="1209">
        <f>VLOOKUP($D1339,'NI-Ter'!$B$1:$Y$2048,18,FALSE)</f>
        <v>0</v>
      </c>
      <c r="X1339" s="1209">
        <f>VLOOKUP($D1339,'NI-Ter'!$B$1:$Y$2048,19,FALSE)</f>
        <v>0</v>
      </c>
    </row>
    <row r="1340" spans="1:24" hidden="1">
      <c r="A1340" s="507"/>
      <c r="B1340" s="507"/>
      <c r="C1340" s="507"/>
      <c r="D1340" s="1209" t="s">
        <v>326</v>
      </c>
      <c r="E1340" s="1210" t="s">
        <v>3062</v>
      </c>
      <c r="F1340" s="1202" t="s">
        <v>157</v>
      </c>
      <c r="G1340" s="1202"/>
      <c r="H1340" s="1202" t="s">
        <v>308</v>
      </c>
      <c r="I1340" s="1202" t="s">
        <v>53</v>
      </c>
      <c r="J1340" s="1202"/>
      <c r="K1340" s="1202"/>
      <c r="L1340" s="1202" t="s">
        <v>327</v>
      </c>
      <c r="M1340" s="1202" t="s">
        <v>290</v>
      </c>
      <c r="N1340" s="1203" t="s">
        <v>328</v>
      </c>
      <c r="O1340" s="1203" t="s">
        <v>73</v>
      </c>
      <c r="P1340" s="1203" t="s">
        <v>73</v>
      </c>
      <c r="Q1340" s="1203" t="s">
        <v>73</v>
      </c>
      <c r="R1340" s="1203" t="s">
        <v>73</v>
      </c>
      <c r="S1340" s="1209">
        <f>VLOOKUP($D1340,'NI-Ter'!$B$1:$Y$2048,12,FALSE)</f>
        <v>0</v>
      </c>
      <c r="T1340" s="1209">
        <f>VLOOKUP($D1340,'NI-Ter'!$B$1:$Y$2048,13,FALSE)</f>
        <v>0</v>
      </c>
      <c r="U1340" s="1209">
        <f>VLOOKUP($D1340,'NI-Ter'!$B$1:$Y$2048,16,FALSE)</f>
        <v>0</v>
      </c>
      <c r="V1340" s="1209">
        <f>VLOOKUP($D1340,'NI-Ter'!$B$1:$Y$2048,17,FALSE)</f>
        <v>0</v>
      </c>
      <c r="W1340" s="1209">
        <f>VLOOKUP($D1340,'NI-Ter'!$B$1:$Y$2048,18,FALSE)</f>
        <v>0</v>
      </c>
      <c r="X1340" s="1209">
        <f>VLOOKUP($D1340,'NI-Ter'!$B$1:$Y$2048,19,FALSE)</f>
        <v>0</v>
      </c>
    </row>
    <row r="1341" spans="1:24" hidden="1">
      <c r="A1341" s="507"/>
      <c r="B1341" s="507"/>
      <c r="C1341" s="507"/>
      <c r="D1341" s="1209" t="s">
        <v>329</v>
      </c>
      <c r="E1341" s="1210" t="s">
        <v>3062</v>
      </c>
      <c r="F1341" s="1202" t="s">
        <v>157</v>
      </c>
      <c r="G1341" s="1202"/>
      <c r="H1341" s="1202" t="s">
        <v>308</v>
      </c>
      <c r="I1341" s="1202" t="s">
        <v>53</v>
      </c>
      <c r="J1341" s="1202"/>
      <c r="K1341" s="1202"/>
      <c r="L1341" s="1202" t="s">
        <v>327</v>
      </c>
      <c r="M1341" s="1202" t="s">
        <v>290</v>
      </c>
      <c r="N1341" s="1203" t="s">
        <v>330</v>
      </c>
      <c r="O1341" s="1203" t="s">
        <v>73</v>
      </c>
      <c r="P1341" s="1203" t="s">
        <v>73</v>
      </c>
      <c r="Q1341" s="1203" t="s">
        <v>73</v>
      </c>
      <c r="R1341" s="1203" t="s">
        <v>73</v>
      </c>
      <c r="S1341" s="1209">
        <f>VLOOKUP($D1341,'NI-Ter'!$B$1:$Y$2048,12,FALSE)</f>
        <v>0</v>
      </c>
      <c r="T1341" s="1209">
        <f>VLOOKUP($D1341,'NI-Ter'!$B$1:$Y$2048,13,FALSE)</f>
        <v>0</v>
      </c>
      <c r="U1341" s="1209">
        <f>VLOOKUP($D1341,'NI-Ter'!$B$1:$Y$2048,16,FALSE)</f>
        <v>0</v>
      </c>
      <c r="V1341" s="1209">
        <f>VLOOKUP($D1341,'NI-Ter'!$B$1:$Y$2048,17,FALSE)</f>
        <v>0</v>
      </c>
      <c r="W1341" s="1209">
        <f>VLOOKUP($D1341,'NI-Ter'!$B$1:$Y$2048,18,FALSE)</f>
        <v>0</v>
      </c>
      <c r="X1341" s="1209">
        <f>VLOOKUP($D1341,'NI-Ter'!$B$1:$Y$2048,19,FALSE)</f>
        <v>0</v>
      </c>
    </row>
    <row r="1342" spans="1:24" ht="27">
      <c r="A1342" s="507"/>
      <c r="B1342" s="507"/>
      <c r="C1342" s="507"/>
      <c r="D1342" s="1209" t="s">
        <v>331</v>
      </c>
      <c r="E1342" s="1210" t="s">
        <v>3062</v>
      </c>
      <c r="F1342" s="1202" t="s">
        <v>295</v>
      </c>
      <c r="G1342" s="1202"/>
      <c r="H1342" s="1202" t="s">
        <v>314</v>
      </c>
      <c r="I1342" s="1202" t="s">
        <v>53</v>
      </c>
      <c r="J1342" s="1202"/>
      <c r="K1342" s="1202"/>
      <c r="L1342" s="1202" t="s">
        <v>327</v>
      </c>
      <c r="M1342" s="1202" t="s">
        <v>290</v>
      </c>
      <c r="N1342" s="1203" t="s">
        <v>332</v>
      </c>
      <c r="O1342" s="1203" t="s">
        <v>73</v>
      </c>
      <c r="P1342" s="1203" t="s">
        <v>73</v>
      </c>
      <c r="Q1342" s="1203" t="s">
        <v>73</v>
      </c>
      <c r="R1342" s="1203" t="s">
        <v>73</v>
      </c>
      <c r="S1342" s="1209">
        <f>VLOOKUP($D1342,'NI-Ter'!$B$1:$Y$2048,12,FALSE)</f>
        <v>0</v>
      </c>
      <c r="T1342" s="1209">
        <f>VLOOKUP($D1342,'NI-Ter'!$B$1:$Y$2048,13,FALSE)</f>
        <v>0</v>
      </c>
      <c r="U1342" s="1209">
        <f>VLOOKUP($D1342,'NI-Ter'!$B$1:$Y$2048,16,FALSE)</f>
        <v>0</v>
      </c>
      <c r="V1342" s="1209">
        <f>VLOOKUP($D1342,'NI-Ter'!$B$1:$Y$2048,17,FALSE)</f>
        <v>0</v>
      </c>
      <c r="W1342" s="1209">
        <f>VLOOKUP($D1342,'NI-Ter'!$B$1:$Y$2048,18,FALSE)</f>
        <v>0</v>
      </c>
      <c r="X1342" s="1209">
        <f>VLOOKUP($D1342,'NI-Ter'!$B$1:$Y$2048,19,FALSE)</f>
        <v>0</v>
      </c>
    </row>
    <row r="1343" spans="1:24" hidden="1">
      <c r="A1343" s="507"/>
      <c r="B1343" s="507"/>
      <c r="C1343" s="507"/>
      <c r="D1343" s="1209" t="s">
        <v>333</v>
      </c>
      <c r="E1343" s="1210" t="s">
        <v>3062</v>
      </c>
      <c r="F1343" s="1202"/>
      <c r="G1343" s="1202"/>
      <c r="H1343" s="1202" t="s">
        <v>301</v>
      </c>
      <c r="I1343" s="1202" t="s">
        <v>53</v>
      </c>
      <c r="J1343" s="1202"/>
      <c r="K1343" s="1202"/>
      <c r="L1343" s="1202" t="s">
        <v>327</v>
      </c>
      <c r="M1343" s="1202" t="s">
        <v>290</v>
      </c>
      <c r="N1343" s="1203" t="s">
        <v>334</v>
      </c>
      <c r="O1343" s="1203" t="s">
        <v>73</v>
      </c>
      <c r="P1343" s="1203" t="s">
        <v>73</v>
      </c>
      <c r="Q1343" s="1203" t="s">
        <v>73</v>
      </c>
      <c r="R1343" s="1203" t="s">
        <v>73</v>
      </c>
      <c r="S1343" s="1209">
        <f>VLOOKUP($D1343,'NI-Ter'!$B$1:$Y$2048,12,FALSE)</f>
        <v>0</v>
      </c>
      <c r="T1343" s="1209">
        <f>VLOOKUP($D1343,'NI-Ter'!$B$1:$Y$2048,13,FALSE)</f>
        <v>0</v>
      </c>
      <c r="U1343" s="1209">
        <f>VLOOKUP($D1343,'NI-Ter'!$B$1:$Y$2048,16,FALSE)</f>
        <v>0</v>
      </c>
      <c r="V1343" s="1209">
        <f>VLOOKUP($D1343,'NI-Ter'!$B$1:$Y$2048,17,FALSE)</f>
        <v>0</v>
      </c>
      <c r="W1343" s="1209">
        <f>VLOOKUP($D1343,'NI-Ter'!$B$1:$Y$2048,18,FALSE)</f>
        <v>0</v>
      </c>
      <c r="X1343" s="1209">
        <f>VLOOKUP($D1343,'NI-Ter'!$B$1:$Y$2048,19,FALSE)</f>
        <v>0</v>
      </c>
    </row>
    <row r="1344" spans="1:24" hidden="1">
      <c r="A1344" s="507"/>
      <c r="B1344" s="507"/>
      <c r="C1344" s="507"/>
      <c r="D1344" s="1209" t="s">
        <v>335</v>
      </c>
      <c r="E1344" s="1210" t="s">
        <v>3062</v>
      </c>
      <c r="F1344" s="1202" t="s">
        <v>157</v>
      </c>
      <c r="G1344" s="1202"/>
      <c r="H1344" s="1202" t="s">
        <v>308</v>
      </c>
      <c r="I1344" s="1202" t="s">
        <v>53</v>
      </c>
      <c r="J1344" s="1202"/>
      <c r="K1344" s="1202"/>
      <c r="L1344" s="1202" t="s">
        <v>336</v>
      </c>
      <c r="M1344" s="1202" t="s">
        <v>290</v>
      </c>
      <c r="N1344" s="1203" t="s">
        <v>337</v>
      </c>
      <c r="O1344" s="1203" t="s">
        <v>73</v>
      </c>
      <c r="P1344" s="1203" t="s">
        <v>73</v>
      </c>
      <c r="Q1344" s="1203" t="s">
        <v>73</v>
      </c>
      <c r="R1344" s="1203" t="s">
        <v>73</v>
      </c>
      <c r="S1344" s="1209">
        <f>VLOOKUP($D1344,'NI-Ter'!$B$1:$Y$2048,12,FALSE)</f>
        <v>0</v>
      </c>
      <c r="T1344" s="1209">
        <f>VLOOKUP($D1344,'NI-Ter'!$B$1:$Y$2048,13,FALSE)</f>
        <v>0</v>
      </c>
      <c r="U1344" s="1209">
        <f>VLOOKUP($D1344,'NI-Ter'!$B$1:$Y$2048,16,FALSE)</f>
        <v>0</v>
      </c>
      <c r="V1344" s="1209">
        <f>VLOOKUP($D1344,'NI-Ter'!$B$1:$Y$2048,17,FALSE)</f>
        <v>0</v>
      </c>
      <c r="W1344" s="1209">
        <f>VLOOKUP($D1344,'NI-Ter'!$B$1:$Y$2048,18,FALSE)</f>
        <v>0</v>
      </c>
      <c r="X1344" s="1209">
        <f>VLOOKUP($D1344,'NI-Ter'!$B$1:$Y$2048,19,FALSE)</f>
        <v>0</v>
      </c>
    </row>
    <row r="1345" spans="1:24" hidden="1">
      <c r="A1345" s="507"/>
      <c r="B1345" s="507"/>
      <c r="C1345" s="507"/>
      <c r="D1345" s="1209" t="s">
        <v>338</v>
      </c>
      <c r="E1345" s="1210" t="s">
        <v>3062</v>
      </c>
      <c r="F1345" s="1202" t="s">
        <v>157</v>
      </c>
      <c r="G1345" s="1202"/>
      <c r="H1345" s="1202" t="s">
        <v>308</v>
      </c>
      <c r="I1345" s="1202" t="s">
        <v>53</v>
      </c>
      <c r="J1345" s="1202"/>
      <c r="K1345" s="1202"/>
      <c r="L1345" s="1202" t="s">
        <v>336</v>
      </c>
      <c r="M1345" s="1202" t="s">
        <v>290</v>
      </c>
      <c r="N1345" s="1203" t="s">
        <v>339</v>
      </c>
      <c r="O1345" s="1203" t="s">
        <v>73</v>
      </c>
      <c r="P1345" s="1203" t="s">
        <v>73</v>
      </c>
      <c r="Q1345" s="1203" t="s">
        <v>73</v>
      </c>
      <c r="R1345" s="1203" t="s">
        <v>73</v>
      </c>
      <c r="S1345" s="1209">
        <f>VLOOKUP($D1345,'NI-Ter'!$B$1:$Y$2048,12,FALSE)</f>
        <v>0</v>
      </c>
      <c r="T1345" s="1209">
        <f>VLOOKUP($D1345,'NI-Ter'!$B$1:$Y$2048,13,FALSE)</f>
        <v>0</v>
      </c>
      <c r="U1345" s="1209">
        <f>VLOOKUP($D1345,'NI-Ter'!$B$1:$Y$2048,16,FALSE)</f>
        <v>0</v>
      </c>
      <c r="V1345" s="1209">
        <f>VLOOKUP($D1345,'NI-Ter'!$B$1:$Y$2048,17,FALSE)</f>
        <v>0</v>
      </c>
      <c r="W1345" s="1209">
        <f>VLOOKUP($D1345,'NI-Ter'!$B$1:$Y$2048,18,FALSE)</f>
        <v>0</v>
      </c>
      <c r="X1345" s="1209">
        <f>VLOOKUP($D1345,'NI-Ter'!$B$1:$Y$2048,19,FALSE)</f>
        <v>0</v>
      </c>
    </row>
    <row r="1346" spans="1:24" ht="27">
      <c r="A1346" s="507"/>
      <c r="B1346" s="507"/>
      <c r="C1346" s="507"/>
      <c r="D1346" s="1209" t="s">
        <v>340</v>
      </c>
      <c r="E1346" s="1210" t="s">
        <v>3062</v>
      </c>
      <c r="F1346" s="1202" t="s">
        <v>295</v>
      </c>
      <c r="G1346" s="1202"/>
      <c r="H1346" s="1202" t="s">
        <v>314</v>
      </c>
      <c r="I1346" s="1202" t="s">
        <v>53</v>
      </c>
      <c r="J1346" s="1202"/>
      <c r="K1346" s="1202"/>
      <c r="L1346" s="1202" t="s">
        <v>336</v>
      </c>
      <c r="M1346" s="1202" t="s">
        <v>290</v>
      </c>
      <c r="N1346" s="1203" t="s">
        <v>341</v>
      </c>
      <c r="O1346" s="1203" t="s">
        <v>73</v>
      </c>
      <c r="P1346" s="1203" t="s">
        <v>73</v>
      </c>
      <c r="Q1346" s="1203" t="s">
        <v>73</v>
      </c>
      <c r="R1346" s="1203" t="s">
        <v>73</v>
      </c>
      <c r="S1346" s="1209">
        <f>VLOOKUP($D1346,'NI-Ter'!$B$1:$Y$2048,12,FALSE)</f>
        <v>0</v>
      </c>
      <c r="T1346" s="1209">
        <f>VLOOKUP($D1346,'NI-Ter'!$B$1:$Y$2048,13,FALSE)</f>
        <v>0</v>
      </c>
      <c r="U1346" s="1209">
        <f>VLOOKUP($D1346,'NI-Ter'!$B$1:$Y$2048,16,FALSE)</f>
        <v>0</v>
      </c>
      <c r="V1346" s="1209">
        <f>VLOOKUP($D1346,'NI-Ter'!$B$1:$Y$2048,17,FALSE)</f>
        <v>0</v>
      </c>
      <c r="W1346" s="1209">
        <f>VLOOKUP($D1346,'NI-Ter'!$B$1:$Y$2048,18,FALSE)</f>
        <v>0</v>
      </c>
      <c r="X1346" s="1209">
        <f>VLOOKUP($D1346,'NI-Ter'!$B$1:$Y$2048,19,FALSE)</f>
        <v>0</v>
      </c>
    </row>
    <row r="1347" spans="1:24" hidden="1">
      <c r="A1347" s="507"/>
      <c r="B1347" s="507"/>
      <c r="C1347" s="507"/>
      <c r="D1347" s="1209" t="s">
        <v>342</v>
      </c>
      <c r="E1347" s="1210" t="s">
        <v>3062</v>
      </c>
      <c r="F1347" s="1202"/>
      <c r="G1347" s="1202"/>
      <c r="H1347" s="1202"/>
      <c r="I1347" s="1202" t="s">
        <v>71</v>
      </c>
      <c r="J1347" s="1202"/>
      <c r="K1347" s="1202"/>
      <c r="L1347" s="1202"/>
      <c r="M1347" s="1202"/>
      <c r="N1347" s="1203" t="s">
        <v>343</v>
      </c>
      <c r="O1347" s="1203" t="s">
        <v>73</v>
      </c>
      <c r="P1347" s="1203" t="s">
        <v>73</v>
      </c>
      <c r="Q1347" s="1203" t="s">
        <v>73</v>
      </c>
      <c r="R1347" s="1203" t="s">
        <v>73</v>
      </c>
      <c r="S1347" s="1209">
        <f>VLOOKUP($D1347,'NI-Ter'!$B$1:$Y$2048,12,FALSE)</f>
        <v>0</v>
      </c>
      <c r="T1347" s="1209">
        <f>VLOOKUP($D1347,'NI-Ter'!$B$1:$Y$2048,13,FALSE)</f>
        <v>0</v>
      </c>
      <c r="U1347" s="1209">
        <f>VLOOKUP($D1347,'NI-Ter'!$B$1:$Y$2048,16,FALSE)</f>
        <v>0</v>
      </c>
      <c r="V1347" s="1209">
        <f>VLOOKUP($D1347,'NI-Ter'!$B$1:$Y$2048,17,FALSE)</f>
        <v>0</v>
      </c>
      <c r="W1347" s="1209">
        <f>VLOOKUP($D1347,'NI-Ter'!$B$1:$Y$2048,18,FALSE)</f>
        <v>0</v>
      </c>
      <c r="X1347" s="1209">
        <f>VLOOKUP($D1347,'NI-Ter'!$B$1:$Y$2048,19,FALSE)</f>
        <v>0</v>
      </c>
    </row>
    <row r="1348" spans="1:24" hidden="1">
      <c r="A1348" s="507"/>
      <c r="B1348" s="507"/>
      <c r="C1348" s="507"/>
      <c r="D1348" s="1209" t="s">
        <v>344</v>
      </c>
      <c r="E1348" s="1210" t="s">
        <v>3062</v>
      </c>
      <c r="F1348" s="1202"/>
      <c r="G1348" s="1202"/>
      <c r="H1348" s="1202" t="s">
        <v>301</v>
      </c>
      <c r="I1348" s="1202" t="s">
        <v>53</v>
      </c>
      <c r="J1348" s="1202"/>
      <c r="K1348" s="1202"/>
      <c r="L1348" s="1202" t="s">
        <v>336</v>
      </c>
      <c r="M1348" s="1202" t="s">
        <v>290</v>
      </c>
      <c r="N1348" s="1202" t="s">
        <v>345</v>
      </c>
      <c r="O1348" s="1203" t="s">
        <v>73</v>
      </c>
      <c r="P1348" s="1203" t="s">
        <v>73</v>
      </c>
      <c r="Q1348" s="1203" t="s">
        <v>73</v>
      </c>
      <c r="R1348" s="1203" t="s">
        <v>73</v>
      </c>
      <c r="S1348" s="1209">
        <f>VLOOKUP($D1348,'NI-Ter'!$B$1:$Y$2048,12,FALSE)</f>
        <v>0</v>
      </c>
      <c r="T1348" s="1209">
        <f>VLOOKUP($D1348,'NI-Ter'!$B$1:$Y$2048,13,FALSE)</f>
        <v>0</v>
      </c>
      <c r="U1348" s="1209">
        <f>VLOOKUP($D1348,'NI-Ter'!$B$1:$Y$2048,16,FALSE)</f>
        <v>0</v>
      </c>
      <c r="V1348" s="1209">
        <f>VLOOKUP($D1348,'NI-Ter'!$B$1:$Y$2048,17,FALSE)</f>
        <v>0</v>
      </c>
      <c r="W1348" s="1209">
        <f>VLOOKUP($D1348,'NI-Ter'!$B$1:$Y$2048,18,FALSE)</f>
        <v>0</v>
      </c>
      <c r="X1348" s="1209">
        <f>VLOOKUP($D1348,'NI-Ter'!$B$1:$Y$2048,19,FALSE)</f>
        <v>0</v>
      </c>
    </row>
    <row r="1349" spans="1:24" hidden="1">
      <c r="A1349" s="507"/>
      <c r="B1349" s="507"/>
      <c r="C1349" s="507"/>
      <c r="D1349" s="1209" t="s">
        <v>346</v>
      </c>
      <c r="E1349" s="1210" t="s">
        <v>3062</v>
      </c>
      <c r="F1349" s="1202"/>
      <c r="G1349" s="1202"/>
      <c r="H1349" s="1202" t="s">
        <v>301</v>
      </c>
      <c r="I1349" s="1202" t="s">
        <v>53</v>
      </c>
      <c r="J1349" s="1202"/>
      <c r="K1349" s="1202"/>
      <c r="L1349" s="1202" t="s">
        <v>336</v>
      </c>
      <c r="M1349" s="1202" t="s">
        <v>290</v>
      </c>
      <c r="N1349" s="1202" t="s">
        <v>347</v>
      </c>
      <c r="O1349" s="1203" t="s">
        <v>73</v>
      </c>
      <c r="P1349" s="1203" t="s">
        <v>73</v>
      </c>
      <c r="Q1349" s="1203" t="s">
        <v>73</v>
      </c>
      <c r="R1349" s="1203" t="s">
        <v>73</v>
      </c>
      <c r="S1349" s="1209">
        <f>VLOOKUP($D1349,'NI-Ter'!$B$1:$Y$2048,12,FALSE)</f>
        <v>0</v>
      </c>
      <c r="T1349" s="1209">
        <f>VLOOKUP($D1349,'NI-Ter'!$B$1:$Y$2048,13,FALSE)</f>
        <v>0</v>
      </c>
      <c r="U1349" s="1209">
        <f>VLOOKUP($D1349,'NI-Ter'!$B$1:$Y$2048,16,FALSE)</f>
        <v>0</v>
      </c>
      <c r="V1349" s="1209">
        <f>VLOOKUP($D1349,'NI-Ter'!$B$1:$Y$2048,17,FALSE)</f>
        <v>0</v>
      </c>
      <c r="W1349" s="1209">
        <f>VLOOKUP($D1349,'NI-Ter'!$B$1:$Y$2048,18,FALSE)</f>
        <v>0</v>
      </c>
      <c r="X1349" s="1209">
        <f>VLOOKUP($D1349,'NI-Ter'!$B$1:$Y$2048,19,FALSE)</f>
        <v>0</v>
      </c>
    </row>
    <row r="1350" spans="1:24" hidden="1">
      <c r="A1350" s="507"/>
      <c r="B1350" s="507"/>
      <c r="C1350" s="507"/>
      <c r="D1350" s="1209" t="s">
        <v>348</v>
      </c>
      <c r="E1350" s="1210" t="s">
        <v>3062</v>
      </c>
      <c r="F1350" s="1202"/>
      <c r="G1350" s="1202"/>
      <c r="H1350" s="1202" t="s">
        <v>301</v>
      </c>
      <c r="I1350" s="1202" t="s">
        <v>53</v>
      </c>
      <c r="J1350" s="1202"/>
      <c r="K1350" s="1202"/>
      <c r="L1350" s="1202" t="s">
        <v>336</v>
      </c>
      <c r="M1350" s="1202" t="s">
        <v>290</v>
      </c>
      <c r="N1350" s="1202" t="s">
        <v>349</v>
      </c>
      <c r="O1350" s="1203" t="s">
        <v>73</v>
      </c>
      <c r="P1350" s="1203" t="s">
        <v>73</v>
      </c>
      <c r="Q1350" s="1203" t="s">
        <v>73</v>
      </c>
      <c r="R1350" s="1203" t="s">
        <v>73</v>
      </c>
      <c r="S1350" s="1209">
        <f>VLOOKUP($D1350,'NI-Ter'!$B$1:$Y$2048,12,FALSE)</f>
        <v>0</v>
      </c>
      <c r="T1350" s="1209">
        <f>VLOOKUP($D1350,'NI-Ter'!$B$1:$Y$2048,13,FALSE)</f>
        <v>0</v>
      </c>
      <c r="U1350" s="1209">
        <f>VLOOKUP($D1350,'NI-Ter'!$B$1:$Y$2048,16,FALSE)</f>
        <v>0</v>
      </c>
      <c r="V1350" s="1209">
        <f>VLOOKUP($D1350,'NI-Ter'!$B$1:$Y$2048,17,FALSE)</f>
        <v>0</v>
      </c>
      <c r="W1350" s="1209">
        <f>VLOOKUP($D1350,'NI-Ter'!$B$1:$Y$2048,18,FALSE)</f>
        <v>0</v>
      </c>
      <c r="X1350" s="1209">
        <f>VLOOKUP($D1350,'NI-Ter'!$B$1:$Y$2048,19,FALSE)</f>
        <v>0</v>
      </c>
    </row>
    <row r="1351" spans="1:24" ht="27" hidden="1">
      <c r="A1351" s="507"/>
      <c r="B1351" s="507"/>
      <c r="C1351" s="507"/>
      <c r="D1351" s="1209" t="s">
        <v>350</v>
      </c>
      <c r="E1351" s="1210" t="s">
        <v>3062</v>
      </c>
      <c r="F1351" s="1202" t="s">
        <v>157</v>
      </c>
      <c r="G1351" s="1202"/>
      <c r="H1351" s="1202" t="s">
        <v>351</v>
      </c>
      <c r="I1351" s="1202" t="s">
        <v>53</v>
      </c>
      <c r="J1351" s="1202"/>
      <c r="K1351" s="1202"/>
      <c r="L1351" s="1202" t="s">
        <v>352</v>
      </c>
      <c r="M1351" s="1202" t="s">
        <v>290</v>
      </c>
      <c r="N1351" s="1203" t="s">
        <v>353</v>
      </c>
      <c r="O1351" s="1203" t="s">
        <v>73</v>
      </c>
      <c r="P1351" s="1203" t="s">
        <v>73</v>
      </c>
      <c r="Q1351" s="1203" t="s">
        <v>73</v>
      </c>
      <c r="R1351" s="1203" t="s">
        <v>73</v>
      </c>
      <c r="S1351" s="1209">
        <f>VLOOKUP($D1351,'NI-Ter'!$B$1:$Y$2048,12,FALSE)</f>
        <v>0</v>
      </c>
      <c r="T1351" s="1209">
        <f>VLOOKUP($D1351,'NI-Ter'!$B$1:$Y$2048,13,FALSE)</f>
        <v>0</v>
      </c>
      <c r="U1351" s="1209">
        <f>VLOOKUP($D1351,'NI-Ter'!$B$1:$Y$2048,16,FALSE)</f>
        <v>0</v>
      </c>
      <c r="V1351" s="1209">
        <f>VLOOKUP($D1351,'NI-Ter'!$B$1:$Y$2048,17,FALSE)</f>
        <v>0</v>
      </c>
      <c r="W1351" s="1209">
        <f>VLOOKUP($D1351,'NI-Ter'!$B$1:$Y$2048,18,FALSE)</f>
        <v>0</v>
      </c>
      <c r="X1351" s="1209">
        <f>VLOOKUP($D1351,'NI-Ter'!$B$1:$Y$2048,19,FALSE)</f>
        <v>0</v>
      </c>
    </row>
    <row r="1352" spans="1:24" hidden="1">
      <c r="A1352" s="507"/>
      <c r="B1352" s="507"/>
      <c r="C1352" s="507"/>
      <c r="D1352" s="1209" t="s">
        <v>354</v>
      </c>
      <c r="E1352" s="1210" t="s">
        <v>3062</v>
      </c>
      <c r="F1352" s="1202" t="s">
        <v>157</v>
      </c>
      <c r="G1352" s="1202"/>
      <c r="H1352" s="1202" t="s">
        <v>351</v>
      </c>
      <c r="I1352" s="1202" t="s">
        <v>53</v>
      </c>
      <c r="J1352" s="1202"/>
      <c r="K1352" s="1202"/>
      <c r="L1352" s="1202" t="s">
        <v>352</v>
      </c>
      <c r="M1352" s="1202" t="s">
        <v>290</v>
      </c>
      <c r="N1352" s="1203" t="s">
        <v>355</v>
      </c>
      <c r="O1352" s="1203" t="s">
        <v>73</v>
      </c>
      <c r="P1352" s="1203" t="s">
        <v>73</v>
      </c>
      <c r="Q1352" s="1203" t="s">
        <v>73</v>
      </c>
      <c r="R1352" s="1203" t="s">
        <v>73</v>
      </c>
      <c r="S1352" s="1209">
        <f>VLOOKUP($D1352,'NI-Ter'!$B$1:$Y$2048,12,FALSE)</f>
        <v>0</v>
      </c>
      <c r="T1352" s="1209">
        <f>VLOOKUP($D1352,'NI-Ter'!$B$1:$Y$2048,13,FALSE)</f>
        <v>0</v>
      </c>
      <c r="U1352" s="1209">
        <f>VLOOKUP($D1352,'NI-Ter'!$B$1:$Y$2048,16,FALSE)</f>
        <v>0</v>
      </c>
      <c r="V1352" s="1209">
        <f>VLOOKUP($D1352,'NI-Ter'!$B$1:$Y$2048,17,FALSE)</f>
        <v>0</v>
      </c>
      <c r="W1352" s="1209">
        <f>VLOOKUP($D1352,'NI-Ter'!$B$1:$Y$2048,18,FALSE)</f>
        <v>0</v>
      </c>
      <c r="X1352" s="1209">
        <f>VLOOKUP($D1352,'NI-Ter'!$B$1:$Y$2048,19,FALSE)</f>
        <v>0</v>
      </c>
    </row>
    <row r="1353" spans="1:24" ht="27">
      <c r="A1353" s="507"/>
      <c r="B1353" s="507"/>
      <c r="C1353" s="507"/>
      <c r="D1353" s="1209" t="s">
        <v>356</v>
      </c>
      <c r="E1353" s="1210" t="s">
        <v>3062</v>
      </c>
      <c r="F1353" s="1202"/>
      <c r="G1353" s="1202"/>
      <c r="H1353" s="1202" t="s">
        <v>357</v>
      </c>
      <c r="I1353" s="1202" t="s">
        <v>53</v>
      </c>
      <c r="J1353" s="1202"/>
      <c r="K1353" s="1202"/>
      <c r="L1353" s="1202" t="s">
        <v>352</v>
      </c>
      <c r="M1353" s="1202" t="s">
        <v>290</v>
      </c>
      <c r="N1353" s="1203" t="s">
        <v>358</v>
      </c>
      <c r="O1353" s="1203" t="s">
        <v>73</v>
      </c>
      <c r="P1353" s="1203" t="s">
        <v>73</v>
      </c>
      <c r="Q1353" s="1203" t="s">
        <v>73</v>
      </c>
      <c r="R1353" s="1203" t="s">
        <v>73</v>
      </c>
      <c r="S1353" s="1209">
        <f>VLOOKUP($D1353,'NI-Ter'!$B$1:$Y$2048,12,FALSE)</f>
        <v>0</v>
      </c>
      <c r="T1353" s="1209">
        <f>VLOOKUP($D1353,'NI-Ter'!$B$1:$Y$2048,13,FALSE)</f>
        <v>0</v>
      </c>
      <c r="U1353" s="1209">
        <f>VLOOKUP($D1353,'NI-Ter'!$B$1:$Y$2048,16,FALSE)</f>
        <v>0</v>
      </c>
      <c r="V1353" s="1209">
        <f>VLOOKUP($D1353,'NI-Ter'!$B$1:$Y$2048,17,FALSE)</f>
        <v>0</v>
      </c>
      <c r="W1353" s="1209">
        <f>VLOOKUP($D1353,'NI-Ter'!$B$1:$Y$2048,18,FALSE)</f>
        <v>0</v>
      </c>
      <c r="X1353" s="1209">
        <f>VLOOKUP($D1353,'NI-Ter'!$B$1:$Y$2048,19,FALSE)</f>
        <v>0</v>
      </c>
    </row>
    <row r="1354" spans="1:24" hidden="1">
      <c r="A1354" s="507"/>
      <c r="B1354" s="507"/>
      <c r="C1354" s="507"/>
      <c r="D1354" s="1209" t="s">
        <v>359</v>
      </c>
      <c r="E1354" s="1210" t="s">
        <v>3062</v>
      </c>
      <c r="F1354" s="1202"/>
      <c r="G1354" s="1202"/>
      <c r="H1354" s="1202" t="s">
        <v>301</v>
      </c>
      <c r="I1354" s="1202" t="s">
        <v>53</v>
      </c>
      <c r="J1354" s="1202"/>
      <c r="K1354" s="1202"/>
      <c r="L1354" s="1202" t="s">
        <v>352</v>
      </c>
      <c r="M1354" s="1202" t="s">
        <v>290</v>
      </c>
      <c r="N1354" s="1203" t="s">
        <v>360</v>
      </c>
      <c r="O1354" s="1203" t="s">
        <v>73</v>
      </c>
      <c r="P1354" s="1203" t="s">
        <v>73</v>
      </c>
      <c r="Q1354" s="1203" t="s">
        <v>73</v>
      </c>
      <c r="R1354" s="1203" t="s">
        <v>73</v>
      </c>
      <c r="S1354" s="1209">
        <f>VLOOKUP($D1354,'NI-Ter'!$B$1:$Y$2048,12,FALSE)</f>
        <v>0</v>
      </c>
      <c r="T1354" s="1209">
        <f>VLOOKUP($D1354,'NI-Ter'!$B$1:$Y$2048,13,FALSE)</f>
        <v>0</v>
      </c>
      <c r="U1354" s="1209">
        <f>VLOOKUP($D1354,'NI-Ter'!$B$1:$Y$2048,16,FALSE)</f>
        <v>0</v>
      </c>
      <c r="V1354" s="1209">
        <f>VLOOKUP($D1354,'NI-Ter'!$B$1:$Y$2048,17,FALSE)</f>
        <v>0</v>
      </c>
      <c r="W1354" s="1209">
        <f>VLOOKUP($D1354,'NI-Ter'!$B$1:$Y$2048,18,FALSE)</f>
        <v>0</v>
      </c>
      <c r="X1354" s="1209">
        <f>VLOOKUP($D1354,'NI-Ter'!$B$1:$Y$2048,19,FALSE)</f>
        <v>0</v>
      </c>
    </row>
    <row r="1355" spans="1:24" hidden="1">
      <c r="A1355" s="507"/>
      <c r="B1355" s="507"/>
      <c r="C1355" s="507"/>
      <c r="D1355" s="1209" t="s">
        <v>361</v>
      </c>
      <c r="E1355" s="1210" t="s">
        <v>3062</v>
      </c>
      <c r="F1355" s="1202" t="s">
        <v>157</v>
      </c>
      <c r="G1355" s="1202"/>
      <c r="H1355" s="1202"/>
      <c r="I1355" s="1202" t="s">
        <v>71</v>
      </c>
      <c r="J1355" s="1202"/>
      <c r="K1355" s="1202"/>
      <c r="L1355" s="1202" t="s">
        <v>362</v>
      </c>
      <c r="M1355" s="1202" t="s">
        <v>290</v>
      </c>
      <c r="N1355" s="1203" t="s">
        <v>363</v>
      </c>
      <c r="O1355" s="1203" t="s">
        <v>73</v>
      </c>
      <c r="P1355" s="1203" t="s">
        <v>73</v>
      </c>
      <c r="Q1355" s="1203" t="s">
        <v>73</v>
      </c>
      <c r="R1355" s="1203" t="s">
        <v>73</v>
      </c>
      <c r="S1355" s="1209">
        <f>VLOOKUP($D1355,'NI-Ter'!$B$1:$Y$2048,12,FALSE)</f>
        <v>0</v>
      </c>
      <c r="T1355" s="1209">
        <f>VLOOKUP($D1355,'NI-Ter'!$B$1:$Y$2048,13,FALSE)</f>
        <v>0</v>
      </c>
      <c r="U1355" s="1209">
        <f>VLOOKUP($D1355,'NI-Ter'!$B$1:$Y$2048,16,FALSE)</f>
        <v>0</v>
      </c>
      <c r="V1355" s="1209">
        <f>VLOOKUP($D1355,'NI-Ter'!$B$1:$Y$2048,17,FALSE)</f>
        <v>0</v>
      </c>
      <c r="W1355" s="1209">
        <f>VLOOKUP($D1355,'NI-Ter'!$B$1:$Y$2048,18,FALSE)</f>
        <v>0</v>
      </c>
      <c r="X1355" s="1209">
        <f>VLOOKUP($D1355,'NI-Ter'!$B$1:$Y$2048,19,FALSE)</f>
        <v>0</v>
      </c>
    </row>
    <row r="1356" spans="1:24" hidden="1">
      <c r="A1356" s="507"/>
      <c r="B1356" s="507"/>
      <c r="C1356" s="507"/>
      <c r="D1356" s="1212" t="s">
        <v>364</v>
      </c>
      <c r="E1356" s="1213" t="s">
        <v>3062</v>
      </c>
      <c r="F1356" s="1202" t="s">
        <v>157</v>
      </c>
      <c r="G1356" s="1202"/>
      <c r="H1356" s="1202" t="s">
        <v>365</v>
      </c>
      <c r="I1356" s="1202" t="s">
        <v>53</v>
      </c>
      <c r="J1356" s="1202"/>
      <c r="K1356" s="1202"/>
      <c r="L1356" s="1202" t="s">
        <v>362</v>
      </c>
      <c r="M1356" s="1202" t="s">
        <v>290</v>
      </c>
      <c r="N1356" s="1203" t="s">
        <v>366</v>
      </c>
      <c r="O1356" s="1203"/>
      <c r="P1356" s="1203"/>
      <c r="Q1356" s="1203"/>
      <c r="R1356" s="1203"/>
      <c r="S1356" s="1209">
        <f>VLOOKUP($D1356,'NI-Ter'!$B$1:$Y$2048,12,FALSE)</f>
        <v>0</v>
      </c>
      <c r="T1356" s="1209">
        <f>VLOOKUP($D1356,'NI-Ter'!$B$1:$Y$2048,13,FALSE)</f>
        <v>0</v>
      </c>
      <c r="U1356" s="1209">
        <f>VLOOKUP($D1356,'NI-Ter'!$B$1:$Y$2048,16,FALSE)</f>
        <v>0</v>
      </c>
      <c r="V1356" s="1209"/>
      <c r="W1356" s="1209"/>
      <c r="X1356" s="1209"/>
    </row>
    <row r="1357" spans="1:24" hidden="1">
      <c r="A1357" s="507"/>
      <c r="B1357" s="507"/>
      <c r="C1357" s="507"/>
      <c r="D1357" s="1212" t="s">
        <v>367</v>
      </c>
      <c r="E1357" s="1213" t="s">
        <v>3062</v>
      </c>
      <c r="F1357" s="1202" t="s">
        <v>157</v>
      </c>
      <c r="G1357" s="1202"/>
      <c r="H1357" s="1202" t="s">
        <v>365</v>
      </c>
      <c r="I1357" s="1202" t="s">
        <v>53</v>
      </c>
      <c r="J1357" s="1202"/>
      <c r="K1357" s="1202"/>
      <c r="L1357" s="1202" t="s">
        <v>362</v>
      </c>
      <c r="M1357" s="1202" t="s">
        <v>290</v>
      </c>
      <c r="N1357" s="1203" t="s">
        <v>368</v>
      </c>
      <c r="O1357" s="1203"/>
      <c r="P1357" s="1203"/>
      <c r="Q1357" s="1203"/>
      <c r="R1357" s="1203"/>
      <c r="S1357" s="1209">
        <f>VLOOKUP($D1357,'NI-Ter'!$B$1:$Y$2048,12,FALSE)</f>
        <v>0</v>
      </c>
      <c r="T1357" s="1209">
        <f>VLOOKUP($D1357,'NI-Ter'!$B$1:$Y$2048,13,FALSE)</f>
        <v>0</v>
      </c>
      <c r="U1357" s="1209">
        <f>VLOOKUP($D1357,'NI-Ter'!$B$1:$Y$2048,16,FALSE)</f>
        <v>0</v>
      </c>
      <c r="V1357" s="1209"/>
      <c r="W1357" s="1209"/>
      <c r="X1357" s="1209"/>
    </row>
    <row r="1358" spans="1:24" hidden="1">
      <c r="A1358" s="507"/>
      <c r="B1358" s="507"/>
      <c r="C1358" s="507"/>
      <c r="D1358" s="1209" t="s">
        <v>369</v>
      </c>
      <c r="E1358" s="1210" t="s">
        <v>3062</v>
      </c>
      <c r="F1358" s="1202" t="s">
        <v>157</v>
      </c>
      <c r="G1358" s="1202"/>
      <c r="H1358" s="1202"/>
      <c r="I1358" s="1202" t="s">
        <v>71</v>
      </c>
      <c r="J1358" s="1202"/>
      <c r="K1358" s="1202"/>
      <c r="L1358" s="1202" t="s">
        <v>362</v>
      </c>
      <c r="M1358" s="1202" t="s">
        <v>290</v>
      </c>
      <c r="N1358" s="1203" t="s">
        <v>370</v>
      </c>
      <c r="O1358" s="1203" t="s">
        <v>73</v>
      </c>
      <c r="P1358" s="1203" t="s">
        <v>73</v>
      </c>
      <c r="Q1358" s="1203" t="s">
        <v>73</v>
      </c>
      <c r="R1358" s="1203" t="s">
        <v>73</v>
      </c>
      <c r="S1358" s="1209">
        <f>VLOOKUP($D1358,'NI-Ter'!$B$1:$Y$2048,12,FALSE)</f>
        <v>0</v>
      </c>
      <c r="T1358" s="1209">
        <f>VLOOKUP($D1358,'NI-Ter'!$B$1:$Y$2048,13,FALSE)</f>
        <v>0</v>
      </c>
      <c r="U1358" s="1209">
        <f>VLOOKUP($D1358,'NI-Ter'!$B$1:$Y$2048,16,FALSE)</f>
        <v>0</v>
      </c>
      <c r="V1358" s="1209">
        <f>VLOOKUP($D1358,'NI-Ter'!$B$1:$Y$2048,17,FALSE)</f>
        <v>0</v>
      </c>
      <c r="W1358" s="1209">
        <f>VLOOKUP($D1358,'NI-Ter'!$B$1:$Y$2048,18,FALSE)</f>
        <v>0</v>
      </c>
      <c r="X1358" s="1209">
        <f>VLOOKUP($D1358,'NI-Ter'!$B$1:$Y$2048,19,FALSE)</f>
        <v>0</v>
      </c>
    </row>
    <row r="1359" spans="1:24" hidden="1">
      <c r="A1359" s="507"/>
      <c r="B1359" s="507"/>
      <c r="C1359" s="507"/>
      <c r="D1359" s="1212" t="s">
        <v>371</v>
      </c>
      <c r="E1359" s="1213" t="s">
        <v>3062</v>
      </c>
      <c r="F1359" s="1202" t="s">
        <v>157</v>
      </c>
      <c r="G1359" s="1202"/>
      <c r="H1359" s="1202" t="s">
        <v>365</v>
      </c>
      <c r="I1359" s="1202" t="s">
        <v>53</v>
      </c>
      <c r="J1359" s="1202"/>
      <c r="K1359" s="1202"/>
      <c r="L1359" s="1202" t="s">
        <v>362</v>
      </c>
      <c r="M1359" s="1202" t="s">
        <v>290</v>
      </c>
      <c r="N1359" s="1203" t="s">
        <v>372</v>
      </c>
      <c r="O1359" s="1203"/>
      <c r="P1359" s="1203"/>
      <c r="Q1359" s="1203"/>
      <c r="R1359" s="1203"/>
      <c r="S1359" s="1209">
        <f>VLOOKUP($D1359,'NI-Ter'!$B$1:$Y$2048,12,FALSE)</f>
        <v>0</v>
      </c>
      <c r="T1359" s="1209">
        <f>VLOOKUP($D1359,'NI-Ter'!$B$1:$Y$2048,13,FALSE)</f>
        <v>0</v>
      </c>
      <c r="U1359" s="1209">
        <f>VLOOKUP($D1359,'NI-Ter'!$B$1:$Y$2048,16,FALSE)</f>
        <v>0</v>
      </c>
      <c r="V1359" s="1209"/>
      <c r="W1359" s="1209"/>
      <c r="X1359" s="1209"/>
    </row>
    <row r="1360" spans="1:24" hidden="1">
      <c r="A1360" s="507"/>
      <c r="B1360" s="507"/>
      <c r="C1360" s="507"/>
      <c r="D1360" s="1212" t="s">
        <v>373</v>
      </c>
      <c r="E1360" s="1213" t="s">
        <v>3062</v>
      </c>
      <c r="F1360" s="1202" t="s">
        <v>157</v>
      </c>
      <c r="G1360" s="1202"/>
      <c r="H1360" s="1202" t="s">
        <v>365</v>
      </c>
      <c r="I1360" s="1202" t="s">
        <v>53</v>
      </c>
      <c r="J1360" s="1202"/>
      <c r="K1360" s="1202"/>
      <c r="L1360" s="1202" t="s">
        <v>362</v>
      </c>
      <c r="M1360" s="1202" t="s">
        <v>290</v>
      </c>
      <c r="N1360" s="1203" t="s">
        <v>374</v>
      </c>
      <c r="O1360" s="1203"/>
      <c r="P1360" s="1203"/>
      <c r="Q1360" s="1203"/>
      <c r="R1360" s="1203"/>
      <c r="S1360" s="1209">
        <f>VLOOKUP($D1360,'NI-Ter'!$B$1:$Y$2048,12,FALSE)</f>
        <v>0</v>
      </c>
      <c r="T1360" s="1209">
        <f>VLOOKUP($D1360,'NI-Ter'!$B$1:$Y$2048,13,FALSE)</f>
        <v>0</v>
      </c>
      <c r="U1360" s="1209">
        <f>VLOOKUP($D1360,'NI-Ter'!$B$1:$Y$2048,16,FALSE)</f>
        <v>0</v>
      </c>
      <c r="V1360" s="1209"/>
      <c r="W1360" s="1209"/>
      <c r="X1360" s="1209"/>
    </row>
    <row r="1361" spans="1:24" ht="27">
      <c r="A1361" s="507"/>
      <c r="B1361" s="507"/>
      <c r="C1361" s="507"/>
      <c r="D1361" s="1209" t="s">
        <v>375</v>
      </c>
      <c r="E1361" s="1210" t="s">
        <v>3062</v>
      </c>
      <c r="F1361" s="1202" t="s">
        <v>295</v>
      </c>
      <c r="G1361" s="1202"/>
      <c r="H1361" s="1202"/>
      <c r="I1361" s="1202" t="s">
        <v>71</v>
      </c>
      <c r="J1361" s="1202"/>
      <c r="K1361" s="1202"/>
      <c r="L1361" s="1202" t="s">
        <v>362</v>
      </c>
      <c r="M1361" s="1202" t="s">
        <v>290</v>
      </c>
      <c r="N1361" s="1203" t="s">
        <v>376</v>
      </c>
      <c r="O1361" s="1203" t="s">
        <v>73</v>
      </c>
      <c r="P1361" s="1203" t="s">
        <v>73</v>
      </c>
      <c r="Q1361" s="1203" t="s">
        <v>73</v>
      </c>
      <c r="R1361" s="1203" t="s">
        <v>73</v>
      </c>
      <c r="S1361" s="1209">
        <f>VLOOKUP($D1361,'NI-Ter'!$B$1:$Y$2048,12,FALSE)</f>
        <v>0</v>
      </c>
      <c r="T1361" s="1209">
        <f>VLOOKUP($D1361,'NI-Ter'!$B$1:$Y$2048,13,FALSE)</f>
        <v>0</v>
      </c>
      <c r="U1361" s="1209">
        <f>VLOOKUP($D1361,'NI-Ter'!$B$1:$Y$2048,16,FALSE)</f>
        <v>0</v>
      </c>
      <c r="V1361" s="1209">
        <f>VLOOKUP($D1361,'NI-Ter'!$B$1:$Y$2048,17,FALSE)</f>
        <v>0</v>
      </c>
      <c r="W1361" s="1209">
        <f>VLOOKUP($D1361,'NI-Ter'!$B$1:$Y$2048,18,FALSE)</f>
        <v>0</v>
      </c>
      <c r="X1361" s="1209">
        <f>VLOOKUP($D1361,'NI-Ter'!$B$1:$Y$2048,19,FALSE)</f>
        <v>0</v>
      </c>
    </row>
    <row r="1362" spans="1:24" ht="27">
      <c r="A1362" s="507"/>
      <c r="B1362" s="507"/>
      <c r="C1362" s="507"/>
      <c r="D1362" s="1212" t="s">
        <v>377</v>
      </c>
      <c r="E1362" s="1213" t="s">
        <v>3062</v>
      </c>
      <c r="F1362" s="1202" t="s">
        <v>295</v>
      </c>
      <c r="G1362" s="1202"/>
      <c r="H1362" s="1202" t="s">
        <v>378</v>
      </c>
      <c r="I1362" s="1202" t="s">
        <v>53</v>
      </c>
      <c r="J1362" s="1202"/>
      <c r="K1362" s="1202"/>
      <c r="L1362" s="1202" t="s">
        <v>362</v>
      </c>
      <c r="M1362" s="1202" t="s">
        <v>290</v>
      </c>
      <c r="N1362" s="1203" t="s">
        <v>379</v>
      </c>
      <c r="O1362" s="1203"/>
      <c r="P1362" s="1203"/>
      <c r="Q1362" s="1203"/>
      <c r="R1362" s="1203"/>
      <c r="S1362" s="1209">
        <f>VLOOKUP($D1362,'NI-Ter'!$B$1:$Y$2048,12,FALSE)</f>
        <v>0</v>
      </c>
      <c r="T1362" s="1209">
        <f>VLOOKUP($D1362,'NI-Ter'!$B$1:$Y$2048,13,FALSE)</f>
        <v>0</v>
      </c>
      <c r="U1362" s="1209">
        <f>VLOOKUP($D1362,'NI-Ter'!$B$1:$Y$2048,16,FALSE)</f>
        <v>0</v>
      </c>
      <c r="V1362" s="1209"/>
      <c r="W1362" s="1209"/>
      <c r="X1362" s="1209"/>
    </row>
    <row r="1363" spans="1:24">
      <c r="A1363" s="507"/>
      <c r="B1363" s="507"/>
      <c r="C1363" s="507"/>
      <c r="D1363" s="1212" t="s">
        <v>380</v>
      </c>
      <c r="E1363" s="1213" t="s">
        <v>3062</v>
      </c>
      <c r="F1363" s="1202" t="s">
        <v>295</v>
      </c>
      <c r="G1363" s="1202"/>
      <c r="H1363" s="1202" t="s">
        <v>378</v>
      </c>
      <c r="I1363" s="1202" t="s">
        <v>53</v>
      </c>
      <c r="J1363" s="1202"/>
      <c r="K1363" s="1202"/>
      <c r="L1363" s="1202" t="s">
        <v>362</v>
      </c>
      <c r="M1363" s="1202" t="s">
        <v>290</v>
      </c>
      <c r="N1363" s="1203" t="s">
        <v>381</v>
      </c>
      <c r="O1363" s="1203"/>
      <c r="P1363" s="1203"/>
      <c r="Q1363" s="1203"/>
      <c r="R1363" s="1203"/>
      <c r="S1363" s="1209">
        <f>VLOOKUP($D1363,'NI-Ter'!$B$1:$Y$2048,12,FALSE)</f>
        <v>0</v>
      </c>
      <c r="T1363" s="1209">
        <f>VLOOKUP($D1363,'NI-Ter'!$B$1:$Y$2048,13,FALSE)</f>
        <v>0</v>
      </c>
      <c r="U1363" s="1209">
        <f>VLOOKUP($D1363,'NI-Ter'!$B$1:$Y$2048,16,FALSE)</f>
        <v>0</v>
      </c>
      <c r="V1363" s="1209"/>
      <c r="W1363" s="1209"/>
      <c r="X1363" s="1209"/>
    </row>
    <row r="1364" spans="1:24" hidden="1">
      <c r="A1364" s="507"/>
      <c r="B1364" s="507"/>
      <c r="C1364" s="507"/>
      <c r="D1364" s="1209" t="s">
        <v>382</v>
      </c>
      <c r="E1364" s="1210" t="s">
        <v>3062</v>
      </c>
      <c r="F1364" s="1202"/>
      <c r="G1364" s="1202"/>
      <c r="H1364" s="1202"/>
      <c r="I1364" s="1202" t="s">
        <v>71</v>
      </c>
      <c r="J1364" s="1202"/>
      <c r="K1364" s="1202"/>
      <c r="L1364" s="1202" t="s">
        <v>362</v>
      </c>
      <c r="M1364" s="1202" t="s">
        <v>290</v>
      </c>
      <c r="N1364" s="1203" t="s">
        <v>383</v>
      </c>
      <c r="O1364" s="1203" t="s">
        <v>73</v>
      </c>
      <c r="P1364" s="1203" t="s">
        <v>73</v>
      </c>
      <c r="Q1364" s="1203" t="s">
        <v>73</v>
      </c>
      <c r="R1364" s="1203" t="s">
        <v>73</v>
      </c>
      <c r="S1364" s="1209">
        <f>VLOOKUP($D1364,'NI-Ter'!$B$1:$Y$2048,12,FALSE)</f>
        <v>0</v>
      </c>
      <c r="T1364" s="1209">
        <f>VLOOKUP($D1364,'NI-Ter'!$B$1:$Y$2048,13,FALSE)</f>
        <v>0</v>
      </c>
      <c r="U1364" s="1209">
        <f>VLOOKUP($D1364,'NI-Ter'!$B$1:$Y$2048,16,FALSE)</f>
        <v>0</v>
      </c>
      <c r="V1364" s="1209">
        <f>VLOOKUP($D1364,'NI-Ter'!$B$1:$Y$2048,17,FALSE)</f>
        <v>0</v>
      </c>
      <c r="W1364" s="1209">
        <f>VLOOKUP($D1364,'NI-Ter'!$B$1:$Y$2048,18,FALSE)</f>
        <v>0</v>
      </c>
      <c r="X1364" s="1209">
        <f>VLOOKUP($D1364,'NI-Ter'!$B$1:$Y$2048,19,FALSE)</f>
        <v>0</v>
      </c>
    </row>
    <row r="1365" spans="1:24" hidden="1">
      <c r="A1365" s="507"/>
      <c r="B1365" s="507"/>
      <c r="C1365" s="507"/>
      <c r="D1365" s="1212" t="s">
        <v>384</v>
      </c>
      <c r="E1365" s="1213" t="s">
        <v>3062</v>
      </c>
      <c r="F1365" s="1202"/>
      <c r="G1365" s="1202"/>
      <c r="H1365" s="1202" t="s">
        <v>301</v>
      </c>
      <c r="I1365" s="1202" t="s">
        <v>53</v>
      </c>
      <c r="J1365" s="1202"/>
      <c r="K1365" s="1202"/>
      <c r="L1365" s="1202" t="s">
        <v>362</v>
      </c>
      <c r="M1365" s="1202" t="s">
        <v>290</v>
      </c>
      <c r="N1365" s="1203" t="s">
        <v>385</v>
      </c>
      <c r="O1365" s="1203"/>
      <c r="P1365" s="1203"/>
      <c r="Q1365" s="1203"/>
      <c r="R1365" s="1203"/>
      <c r="S1365" s="1209">
        <f>VLOOKUP($D1365,'NI-Ter'!$B$1:$Y$2048,12,FALSE)</f>
        <v>0</v>
      </c>
      <c r="T1365" s="1209">
        <f>VLOOKUP($D1365,'NI-Ter'!$B$1:$Y$2048,13,FALSE)</f>
        <v>0</v>
      </c>
      <c r="U1365" s="1209">
        <f>VLOOKUP($D1365,'NI-Ter'!$B$1:$Y$2048,16,FALSE)</f>
        <v>0</v>
      </c>
      <c r="V1365" s="1209"/>
      <c r="W1365" s="1209"/>
      <c r="X1365" s="1209"/>
    </row>
    <row r="1366" spans="1:24" hidden="1">
      <c r="A1366" s="507"/>
      <c r="B1366" s="507"/>
      <c r="C1366" s="507"/>
      <c r="D1366" s="1212" t="s">
        <v>386</v>
      </c>
      <c r="E1366" s="1213" t="s">
        <v>3062</v>
      </c>
      <c r="F1366" s="1202"/>
      <c r="G1366" s="1202"/>
      <c r="H1366" s="1202" t="s">
        <v>301</v>
      </c>
      <c r="I1366" s="1202" t="s">
        <v>53</v>
      </c>
      <c r="J1366" s="1202"/>
      <c r="K1366" s="1202"/>
      <c r="L1366" s="1202" t="s">
        <v>362</v>
      </c>
      <c r="M1366" s="1202" t="s">
        <v>290</v>
      </c>
      <c r="N1366" s="1203" t="s">
        <v>387</v>
      </c>
      <c r="O1366" s="1203"/>
      <c r="P1366" s="1203"/>
      <c r="Q1366" s="1203"/>
      <c r="R1366" s="1203"/>
      <c r="S1366" s="1209">
        <f>VLOOKUP($D1366,'NI-Ter'!$B$1:$Y$2048,12,FALSE)</f>
        <v>0</v>
      </c>
      <c r="T1366" s="1209">
        <f>VLOOKUP($D1366,'NI-Ter'!$B$1:$Y$2048,13,FALSE)</f>
        <v>0</v>
      </c>
      <c r="U1366" s="1209">
        <f>VLOOKUP($D1366,'NI-Ter'!$B$1:$Y$2048,16,FALSE)</f>
        <v>0</v>
      </c>
      <c r="V1366" s="1209"/>
      <c r="W1366" s="1209"/>
      <c r="X1366" s="1209"/>
    </row>
    <row r="1367" spans="1:24" ht="27" hidden="1">
      <c r="A1367" s="507"/>
      <c r="B1367" s="507"/>
      <c r="C1367" s="507"/>
      <c r="D1367" s="1209" t="s">
        <v>388</v>
      </c>
      <c r="E1367" s="1210" t="s">
        <v>3062</v>
      </c>
      <c r="F1367" s="1202" t="s">
        <v>157</v>
      </c>
      <c r="G1367" s="1202"/>
      <c r="H1367" s="1202"/>
      <c r="I1367" s="1202" t="s">
        <v>71</v>
      </c>
      <c r="J1367" s="1202"/>
      <c r="K1367" s="1202"/>
      <c r="L1367" s="1202" t="s">
        <v>362</v>
      </c>
      <c r="M1367" s="1202" t="s">
        <v>290</v>
      </c>
      <c r="N1367" s="1203" t="s">
        <v>389</v>
      </c>
      <c r="O1367" s="1203" t="s">
        <v>73</v>
      </c>
      <c r="P1367" s="1203" t="s">
        <v>73</v>
      </c>
      <c r="Q1367" s="1203" t="s">
        <v>73</v>
      </c>
      <c r="R1367" s="1203" t="s">
        <v>73</v>
      </c>
      <c r="S1367" s="1209">
        <f>VLOOKUP($D1367,'NI-Ter'!$B$1:$Y$2048,12,FALSE)</f>
        <v>0</v>
      </c>
      <c r="T1367" s="1209">
        <f>VLOOKUP($D1367,'NI-Ter'!$B$1:$Y$2048,13,FALSE)</f>
        <v>0</v>
      </c>
      <c r="U1367" s="1209">
        <f>VLOOKUP($D1367,'NI-Ter'!$B$1:$Y$2048,16,FALSE)</f>
        <v>0</v>
      </c>
      <c r="V1367" s="1209">
        <f>VLOOKUP($D1367,'NI-Ter'!$B$1:$Y$2048,17,FALSE)</f>
        <v>0</v>
      </c>
      <c r="W1367" s="1209">
        <f>VLOOKUP($D1367,'NI-Ter'!$B$1:$Y$2048,18,FALSE)</f>
        <v>0</v>
      </c>
      <c r="X1367" s="1209">
        <f>VLOOKUP($D1367,'NI-Ter'!$B$1:$Y$2048,19,FALSE)</f>
        <v>0</v>
      </c>
    </row>
    <row r="1368" spans="1:24" ht="27" hidden="1">
      <c r="A1368" s="507"/>
      <c r="B1368" s="507"/>
      <c r="C1368" s="507"/>
      <c r="D1368" s="1212" t="s">
        <v>390</v>
      </c>
      <c r="E1368" s="1213" t="s">
        <v>3062</v>
      </c>
      <c r="F1368" s="1202" t="s">
        <v>157</v>
      </c>
      <c r="G1368" s="1202"/>
      <c r="H1368" s="1202" t="s">
        <v>365</v>
      </c>
      <c r="I1368" s="1202" t="s">
        <v>53</v>
      </c>
      <c r="J1368" s="1202"/>
      <c r="K1368" s="1202"/>
      <c r="L1368" s="1202" t="s">
        <v>362</v>
      </c>
      <c r="M1368" s="1202" t="s">
        <v>290</v>
      </c>
      <c r="N1368" s="1203" t="s">
        <v>391</v>
      </c>
      <c r="O1368" s="1203"/>
      <c r="P1368" s="1203"/>
      <c r="Q1368" s="1203"/>
      <c r="R1368" s="1203"/>
      <c r="S1368" s="1209">
        <f>VLOOKUP($D1368,'NI-Ter'!$B$1:$Y$2048,12,FALSE)</f>
        <v>0</v>
      </c>
      <c r="T1368" s="1209">
        <f>VLOOKUP($D1368,'NI-Ter'!$B$1:$Y$2048,13,FALSE)</f>
        <v>0</v>
      </c>
      <c r="U1368" s="1209">
        <f>VLOOKUP($D1368,'NI-Ter'!$B$1:$Y$2048,16,FALSE)</f>
        <v>0</v>
      </c>
      <c r="V1368" s="1209"/>
      <c r="W1368" s="1209"/>
      <c r="X1368" s="1209"/>
    </row>
    <row r="1369" spans="1:24" hidden="1">
      <c r="A1369" s="507"/>
      <c r="B1369" s="507"/>
      <c r="C1369" s="507"/>
      <c r="D1369" s="1212" t="s">
        <v>392</v>
      </c>
      <c r="E1369" s="1213" t="s">
        <v>3062</v>
      </c>
      <c r="F1369" s="1202" t="s">
        <v>157</v>
      </c>
      <c r="G1369" s="1202"/>
      <c r="H1369" s="1202" t="s">
        <v>365</v>
      </c>
      <c r="I1369" s="1202" t="s">
        <v>53</v>
      </c>
      <c r="J1369" s="1202"/>
      <c r="K1369" s="1202"/>
      <c r="L1369" s="1202" t="s">
        <v>362</v>
      </c>
      <c r="M1369" s="1202" t="s">
        <v>290</v>
      </c>
      <c r="N1369" s="1203" t="s">
        <v>393</v>
      </c>
      <c r="O1369" s="1203"/>
      <c r="P1369" s="1203"/>
      <c r="Q1369" s="1203"/>
      <c r="R1369" s="1203"/>
      <c r="S1369" s="1209">
        <f>VLOOKUP($D1369,'NI-Ter'!$B$1:$Y$2048,12,FALSE)</f>
        <v>0</v>
      </c>
      <c r="T1369" s="1209">
        <f>VLOOKUP($D1369,'NI-Ter'!$B$1:$Y$2048,13,FALSE)</f>
        <v>0</v>
      </c>
      <c r="U1369" s="1209">
        <f>VLOOKUP($D1369,'NI-Ter'!$B$1:$Y$2048,16,FALSE)</f>
        <v>0</v>
      </c>
      <c r="V1369" s="1209"/>
      <c r="W1369" s="1209"/>
      <c r="X1369" s="1209"/>
    </row>
    <row r="1370" spans="1:24" hidden="1">
      <c r="A1370" s="507"/>
      <c r="B1370" s="507"/>
      <c r="C1370" s="507"/>
      <c r="D1370" s="1209" t="s">
        <v>394</v>
      </c>
      <c r="E1370" s="1210" t="s">
        <v>3062</v>
      </c>
      <c r="F1370" s="1202" t="s">
        <v>157</v>
      </c>
      <c r="G1370" s="1202"/>
      <c r="H1370" s="1202" t="s">
        <v>365</v>
      </c>
      <c r="I1370" s="1202" t="s">
        <v>53</v>
      </c>
      <c r="J1370" s="1202"/>
      <c r="K1370" s="1202"/>
      <c r="L1370" s="1202" t="s">
        <v>396</v>
      </c>
      <c r="M1370" s="1202" t="s">
        <v>290</v>
      </c>
      <c r="N1370" s="1203" t="s">
        <v>397</v>
      </c>
      <c r="O1370" s="1203" t="s">
        <v>73</v>
      </c>
      <c r="P1370" s="1203" t="s">
        <v>73</v>
      </c>
      <c r="Q1370" s="1203" t="s">
        <v>73</v>
      </c>
      <c r="R1370" s="1203" t="s">
        <v>73</v>
      </c>
      <c r="S1370" s="1209">
        <f>VLOOKUP($D1370,'NI-Ter'!$B$1:$Y$2048,12,FALSE)</f>
        <v>0</v>
      </c>
      <c r="T1370" s="1209">
        <f>VLOOKUP($D1370,'NI-Ter'!$B$1:$Y$2048,13,FALSE)</f>
        <v>0</v>
      </c>
      <c r="U1370" s="1209">
        <f>VLOOKUP($D1370,'NI-Ter'!$B$1:$Y$2048,16,FALSE)</f>
        <v>0</v>
      </c>
      <c r="V1370" s="1209">
        <f>VLOOKUP($D1370,'NI-Ter'!$B$1:$Y$2048,17,FALSE)</f>
        <v>0</v>
      </c>
      <c r="W1370" s="1209">
        <f>VLOOKUP($D1370,'NI-Ter'!$B$1:$Y$2048,18,FALSE)</f>
        <v>0</v>
      </c>
      <c r="X1370" s="1209">
        <f>VLOOKUP($D1370,'NI-Ter'!$B$1:$Y$2048,19,FALSE)</f>
        <v>0</v>
      </c>
    </row>
    <row r="1371" spans="1:24" hidden="1">
      <c r="A1371" s="507"/>
      <c r="B1371" s="507"/>
      <c r="C1371" s="507"/>
      <c r="D1371" s="1209" t="s">
        <v>398</v>
      </c>
      <c r="E1371" s="1210" t="s">
        <v>3062</v>
      </c>
      <c r="F1371" s="1202" t="s">
        <v>157</v>
      </c>
      <c r="G1371" s="1202"/>
      <c r="H1371" s="1202" t="s">
        <v>365</v>
      </c>
      <c r="I1371" s="1202" t="s">
        <v>53</v>
      </c>
      <c r="J1371" s="1202"/>
      <c r="K1371" s="1202"/>
      <c r="L1371" s="1202" t="s">
        <v>396</v>
      </c>
      <c r="M1371" s="1202" t="s">
        <v>290</v>
      </c>
      <c r="N1371" s="1203" t="s">
        <v>399</v>
      </c>
      <c r="O1371" s="1203" t="s">
        <v>73</v>
      </c>
      <c r="P1371" s="1203" t="s">
        <v>73</v>
      </c>
      <c r="Q1371" s="1203" t="s">
        <v>73</v>
      </c>
      <c r="R1371" s="1203" t="s">
        <v>73</v>
      </c>
      <c r="S1371" s="1209">
        <f>VLOOKUP($D1371,'NI-Ter'!$B$1:$Y$2048,12,FALSE)</f>
        <v>0</v>
      </c>
      <c r="T1371" s="1209">
        <f>VLOOKUP($D1371,'NI-Ter'!$B$1:$Y$2048,13,FALSE)</f>
        <v>0</v>
      </c>
      <c r="U1371" s="1209">
        <f>VLOOKUP($D1371,'NI-Ter'!$B$1:$Y$2048,16,FALSE)</f>
        <v>0</v>
      </c>
      <c r="V1371" s="1209">
        <f>VLOOKUP($D1371,'NI-Ter'!$B$1:$Y$2048,17,FALSE)</f>
        <v>0</v>
      </c>
      <c r="W1371" s="1209">
        <f>VLOOKUP($D1371,'NI-Ter'!$B$1:$Y$2048,18,FALSE)</f>
        <v>0</v>
      </c>
      <c r="X1371" s="1209">
        <f>VLOOKUP($D1371,'NI-Ter'!$B$1:$Y$2048,19,FALSE)</f>
        <v>0</v>
      </c>
    </row>
    <row r="1372" spans="1:24" ht="27">
      <c r="A1372" s="507"/>
      <c r="B1372" s="507"/>
      <c r="C1372" s="507"/>
      <c r="D1372" s="1209" t="s">
        <v>400</v>
      </c>
      <c r="E1372" s="1210" t="s">
        <v>3062</v>
      </c>
      <c r="F1372" s="1202" t="s">
        <v>295</v>
      </c>
      <c r="G1372" s="1202"/>
      <c r="H1372" s="1202" t="s">
        <v>378</v>
      </c>
      <c r="I1372" s="1202" t="s">
        <v>53</v>
      </c>
      <c r="J1372" s="1202"/>
      <c r="K1372" s="1202"/>
      <c r="L1372" s="1202" t="s">
        <v>396</v>
      </c>
      <c r="M1372" s="1202" t="s">
        <v>290</v>
      </c>
      <c r="N1372" s="1203" t="s">
        <v>401</v>
      </c>
      <c r="O1372" s="1203" t="s">
        <v>73</v>
      </c>
      <c r="P1372" s="1203" t="s">
        <v>73</v>
      </c>
      <c r="Q1372" s="1203" t="s">
        <v>73</v>
      </c>
      <c r="R1372" s="1203" t="s">
        <v>73</v>
      </c>
      <c r="S1372" s="1209">
        <f>VLOOKUP($D1372,'NI-Ter'!$B$1:$Y$2048,12,FALSE)</f>
        <v>0</v>
      </c>
      <c r="T1372" s="1209">
        <f>VLOOKUP($D1372,'NI-Ter'!$B$1:$Y$2048,13,FALSE)</f>
        <v>0</v>
      </c>
      <c r="U1372" s="1209">
        <f>VLOOKUP($D1372,'NI-Ter'!$B$1:$Y$2048,16,FALSE)</f>
        <v>0</v>
      </c>
      <c r="V1372" s="1209">
        <f>VLOOKUP($D1372,'NI-Ter'!$B$1:$Y$2048,17,FALSE)</f>
        <v>0</v>
      </c>
      <c r="W1372" s="1209">
        <f>VLOOKUP($D1372,'NI-Ter'!$B$1:$Y$2048,18,FALSE)</f>
        <v>0</v>
      </c>
      <c r="X1372" s="1209">
        <f>VLOOKUP($D1372,'NI-Ter'!$B$1:$Y$2048,19,FALSE)</f>
        <v>0</v>
      </c>
    </row>
    <row r="1373" spans="1:24" hidden="1">
      <c r="A1373" s="507"/>
      <c r="B1373" s="507"/>
      <c r="C1373" s="507"/>
      <c r="D1373" s="1209" t="s">
        <v>402</v>
      </c>
      <c r="E1373" s="1210" t="s">
        <v>3062</v>
      </c>
      <c r="F1373" s="1202"/>
      <c r="G1373" s="1202"/>
      <c r="H1373" s="1202" t="s">
        <v>301</v>
      </c>
      <c r="I1373" s="1202" t="s">
        <v>53</v>
      </c>
      <c r="J1373" s="1202"/>
      <c r="K1373" s="1202"/>
      <c r="L1373" s="1202" t="s">
        <v>396</v>
      </c>
      <c r="M1373" s="1202" t="s">
        <v>290</v>
      </c>
      <c r="N1373" s="1203" t="s">
        <v>403</v>
      </c>
      <c r="O1373" s="1203" t="s">
        <v>73</v>
      </c>
      <c r="P1373" s="1203" t="s">
        <v>73</v>
      </c>
      <c r="Q1373" s="1203" t="s">
        <v>73</v>
      </c>
      <c r="R1373" s="1203" t="s">
        <v>73</v>
      </c>
      <c r="S1373" s="1209">
        <f>VLOOKUP($D1373,'NI-Ter'!$B$1:$Y$2048,12,FALSE)</f>
        <v>0</v>
      </c>
      <c r="T1373" s="1209">
        <f>VLOOKUP($D1373,'NI-Ter'!$B$1:$Y$2048,13,FALSE)</f>
        <v>0</v>
      </c>
      <c r="U1373" s="1209">
        <f>VLOOKUP($D1373,'NI-Ter'!$B$1:$Y$2048,16,FALSE)</f>
        <v>0</v>
      </c>
      <c r="V1373" s="1209">
        <f>VLOOKUP($D1373,'NI-Ter'!$B$1:$Y$2048,17,FALSE)</f>
        <v>0</v>
      </c>
      <c r="W1373" s="1209">
        <f>VLOOKUP($D1373,'NI-Ter'!$B$1:$Y$2048,18,FALSE)</f>
        <v>0</v>
      </c>
      <c r="X1373" s="1209">
        <f>VLOOKUP($D1373,'NI-Ter'!$B$1:$Y$2048,19,FALSE)</f>
        <v>0</v>
      </c>
    </row>
    <row r="1374" spans="1:24" hidden="1">
      <c r="A1374" s="507"/>
      <c r="B1374" s="507"/>
      <c r="C1374" s="507"/>
      <c r="D1374" s="1209" t="s">
        <v>404</v>
      </c>
      <c r="E1374" s="1210" t="s">
        <v>3062</v>
      </c>
      <c r="F1374" s="1202" t="s">
        <v>157</v>
      </c>
      <c r="G1374" s="1202"/>
      <c r="H1374" s="1202" t="s">
        <v>365</v>
      </c>
      <c r="I1374" s="1202" t="s">
        <v>53</v>
      </c>
      <c r="J1374" s="1202"/>
      <c r="K1374" s="1202"/>
      <c r="L1374" s="1202" t="s">
        <v>396</v>
      </c>
      <c r="M1374" s="1202" t="s">
        <v>290</v>
      </c>
      <c r="N1374" s="1203" t="s">
        <v>405</v>
      </c>
      <c r="O1374" s="1203" t="s">
        <v>73</v>
      </c>
      <c r="P1374" s="1203" t="s">
        <v>73</v>
      </c>
      <c r="Q1374" s="1203" t="s">
        <v>73</v>
      </c>
      <c r="R1374" s="1203" t="s">
        <v>73</v>
      </c>
      <c r="S1374" s="1209">
        <f>VLOOKUP($D1374,'NI-Ter'!$B$1:$Y$2048,12,FALSE)</f>
        <v>0</v>
      </c>
      <c r="T1374" s="1209">
        <f>VLOOKUP($D1374,'NI-Ter'!$B$1:$Y$2048,13,FALSE)</f>
        <v>0</v>
      </c>
      <c r="U1374" s="1209">
        <f>VLOOKUP($D1374,'NI-Ter'!$B$1:$Y$2048,16,FALSE)</f>
        <v>0</v>
      </c>
      <c r="V1374" s="1209">
        <f>VLOOKUP($D1374,'NI-Ter'!$B$1:$Y$2048,17,FALSE)</f>
        <v>0</v>
      </c>
      <c r="W1374" s="1209">
        <f>VLOOKUP($D1374,'NI-Ter'!$B$1:$Y$2048,18,FALSE)</f>
        <v>0</v>
      </c>
      <c r="X1374" s="1209">
        <f>VLOOKUP($D1374,'NI-Ter'!$B$1:$Y$2048,19,FALSE)</f>
        <v>0</v>
      </c>
    </row>
    <row r="1375" spans="1:24" hidden="1">
      <c r="A1375" s="507"/>
      <c r="B1375" s="507"/>
      <c r="C1375" s="507"/>
      <c r="D1375" s="1209" t="s">
        <v>406</v>
      </c>
      <c r="E1375" s="1210" t="s">
        <v>3062</v>
      </c>
      <c r="F1375" s="1202" t="s">
        <v>157</v>
      </c>
      <c r="G1375" s="1202"/>
      <c r="H1375" s="1202" t="s">
        <v>365</v>
      </c>
      <c r="I1375" s="1202" t="s">
        <v>53</v>
      </c>
      <c r="J1375" s="1202"/>
      <c r="K1375" s="1202"/>
      <c r="L1375" s="1202" t="s">
        <v>396</v>
      </c>
      <c r="M1375" s="1202" t="s">
        <v>290</v>
      </c>
      <c r="N1375" s="1203" t="s">
        <v>407</v>
      </c>
      <c r="O1375" s="1203" t="s">
        <v>73</v>
      </c>
      <c r="P1375" s="1203" t="s">
        <v>73</v>
      </c>
      <c r="Q1375" s="1203" t="s">
        <v>73</v>
      </c>
      <c r="R1375" s="1203" t="s">
        <v>73</v>
      </c>
      <c r="S1375" s="1209">
        <f>VLOOKUP($D1375,'NI-Ter'!$B$1:$Y$2048,12,FALSE)</f>
        <v>0</v>
      </c>
      <c r="T1375" s="1209">
        <f>VLOOKUP($D1375,'NI-Ter'!$B$1:$Y$2048,13,FALSE)</f>
        <v>0</v>
      </c>
      <c r="U1375" s="1209">
        <f>VLOOKUP($D1375,'NI-Ter'!$B$1:$Y$2048,16,FALSE)</f>
        <v>0</v>
      </c>
      <c r="V1375" s="1209">
        <f>VLOOKUP($D1375,'NI-Ter'!$B$1:$Y$2048,17,FALSE)</f>
        <v>0</v>
      </c>
      <c r="W1375" s="1209">
        <f>VLOOKUP($D1375,'NI-Ter'!$B$1:$Y$2048,18,FALSE)</f>
        <v>0</v>
      </c>
      <c r="X1375" s="1209">
        <f>VLOOKUP($D1375,'NI-Ter'!$B$1:$Y$2048,19,FALSE)</f>
        <v>0</v>
      </c>
    </row>
    <row r="1376" spans="1:24" ht="27">
      <c r="A1376" s="507"/>
      <c r="B1376" s="507"/>
      <c r="C1376" s="507"/>
      <c r="D1376" s="1209" t="s">
        <v>408</v>
      </c>
      <c r="E1376" s="1210" t="s">
        <v>3062</v>
      </c>
      <c r="F1376" s="1202" t="s">
        <v>295</v>
      </c>
      <c r="G1376" s="1202"/>
      <c r="H1376" s="1202" t="s">
        <v>378</v>
      </c>
      <c r="I1376" s="1202" t="s">
        <v>53</v>
      </c>
      <c r="J1376" s="1202"/>
      <c r="K1376" s="1202"/>
      <c r="L1376" s="1202" t="s">
        <v>396</v>
      </c>
      <c r="M1376" s="1202" t="s">
        <v>290</v>
      </c>
      <c r="N1376" s="1203" t="s">
        <v>409</v>
      </c>
      <c r="O1376" s="1203" t="s">
        <v>73</v>
      </c>
      <c r="P1376" s="1203" t="s">
        <v>73</v>
      </c>
      <c r="Q1376" s="1203" t="s">
        <v>73</v>
      </c>
      <c r="R1376" s="1203" t="s">
        <v>73</v>
      </c>
      <c r="S1376" s="1209">
        <f>VLOOKUP($D1376,'NI-Ter'!$B$1:$Y$2048,12,FALSE)</f>
        <v>0</v>
      </c>
      <c r="T1376" s="1209">
        <f>VLOOKUP($D1376,'NI-Ter'!$B$1:$Y$2048,13,FALSE)</f>
        <v>0</v>
      </c>
      <c r="U1376" s="1209">
        <f>VLOOKUP($D1376,'NI-Ter'!$B$1:$Y$2048,16,FALSE)</f>
        <v>0</v>
      </c>
      <c r="V1376" s="1209">
        <f>VLOOKUP($D1376,'NI-Ter'!$B$1:$Y$2048,17,FALSE)</f>
        <v>0</v>
      </c>
      <c r="W1376" s="1209">
        <f>VLOOKUP($D1376,'NI-Ter'!$B$1:$Y$2048,18,FALSE)</f>
        <v>0</v>
      </c>
      <c r="X1376" s="1209">
        <f>VLOOKUP($D1376,'NI-Ter'!$B$1:$Y$2048,19,FALSE)</f>
        <v>0</v>
      </c>
    </row>
    <row r="1377" spans="1:24" hidden="1">
      <c r="A1377" s="507"/>
      <c r="B1377" s="507"/>
      <c r="C1377" s="507"/>
      <c r="D1377" s="1209" t="s">
        <v>410</v>
      </c>
      <c r="E1377" s="1210" t="s">
        <v>3062</v>
      </c>
      <c r="F1377" s="1202"/>
      <c r="G1377" s="1202"/>
      <c r="H1377" s="1202" t="s">
        <v>301</v>
      </c>
      <c r="I1377" s="1202" t="s">
        <v>53</v>
      </c>
      <c r="J1377" s="1202"/>
      <c r="K1377" s="1202"/>
      <c r="L1377" s="1202" t="s">
        <v>396</v>
      </c>
      <c r="M1377" s="1202" t="s">
        <v>290</v>
      </c>
      <c r="N1377" s="1203" t="s">
        <v>411</v>
      </c>
      <c r="O1377" s="1203" t="s">
        <v>73</v>
      </c>
      <c r="P1377" s="1203" t="s">
        <v>73</v>
      </c>
      <c r="Q1377" s="1203" t="s">
        <v>73</v>
      </c>
      <c r="R1377" s="1203" t="s">
        <v>73</v>
      </c>
      <c r="S1377" s="1209">
        <f>VLOOKUP($D1377,'NI-Ter'!$B$1:$Y$2048,12,FALSE)</f>
        <v>0</v>
      </c>
      <c r="T1377" s="1209">
        <f>VLOOKUP($D1377,'NI-Ter'!$B$1:$Y$2048,13,FALSE)</f>
        <v>0</v>
      </c>
      <c r="U1377" s="1209">
        <f>VLOOKUP($D1377,'NI-Ter'!$B$1:$Y$2048,16,FALSE)</f>
        <v>0</v>
      </c>
      <c r="V1377" s="1209">
        <f>VLOOKUP($D1377,'NI-Ter'!$B$1:$Y$2048,17,FALSE)</f>
        <v>0</v>
      </c>
      <c r="W1377" s="1209">
        <f>VLOOKUP($D1377,'NI-Ter'!$B$1:$Y$2048,18,FALSE)</f>
        <v>0</v>
      </c>
      <c r="X1377" s="1209">
        <f>VLOOKUP($D1377,'NI-Ter'!$B$1:$Y$2048,19,FALSE)</f>
        <v>0</v>
      </c>
    </row>
    <row r="1378" spans="1:24" ht="27" hidden="1">
      <c r="A1378" s="507"/>
      <c r="B1378" s="507"/>
      <c r="C1378" s="507"/>
      <c r="D1378" s="1209" t="s">
        <v>412</v>
      </c>
      <c r="E1378" s="1210" t="s">
        <v>3062</v>
      </c>
      <c r="F1378" s="1202"/>
      <c r="G1378" s="1202"/>
      <c r="H1378" s="1202" t="s">
        <v>413</v>
      </c>
      <c r="I1378" s="1202" t="s">
        <v>53</v>
      </c>
      <c r="J1378" s="1202"/>
      <c r="K1378" s="1202"/>
      <c r="L1378" s="1202" t="s">
        <v>396</v>
      </c>
      <c r="M1378" s="1202" t="s">
        <v>290</v>
      </c>
      <c r="N1378" s="1203" t="s">
        <v>414</v>
      </c>
      <c r="O1378" s="1203" t="s">
        <v>73</v>
      </c>
      <c r="P1378" s="1203" t="s">
        <v>73</v>
      </c>
      <c r="Q1378" s="1203" t="s">
        <v>73</v>
      </c>
      <c r="R1378" s="1203" t="s">
        <v>73</v>
      </c>
      <c r="S1378" s="1209">
        <f>VLOOKUP($D1378,'NI-Ter'!$B$1:$Y$2048,12,FALSE)</f>
        <v>0</v>
      </c>
      <c r="T1378" s="1209">
        <f>VLOOKUP($D1378,'NI-Ter'!$B$1:$Y$2048,13,FALSE)</f>
        <v>0</v>
      </c>
      <c r="U1378" s="1209">
        <f>VLOOKUP($D1378,'NI-Ter'!$B$1:$Y$2048,16,FALSE)</f>
        <v>0</v>
      </c>
      <c r="V1378" s="1209">
        <f>VLOOKUP($D1378,'NI-Ter'!$B$1:$Y$2048,17,FALSE)</f>
        <v>0</v>
      </c>
      <c r="W1378" s="1209">
        <f>VLOOKUP($D1378,'NI-Ter'!$B$1:$Y$2048,18,FALSE)</f>
        <v>0</v>
      </c>
      <c r="X1378" s="1209">
        <f>VLOOKUP($D1378,'NI-Ter'!$B$1:$Y$2048,19,FALSE)</f>
        <v>0</v>
      </c>
    </row>
    <row r="1379" spans="1:24" ht="27" hidden="1">
      <c r="A1379" s="507"/>
      <c r="B1379" s="507"/>
      <c r="C1379" s="507"/>
      <c r="D1379" s="1209" t="s">
        <v>415</v>
      </c>
      <c r="E1379" s="1210" t="s">
        <v>3062</v>
      </c>
      <c r="F1379" s="1202"/>
      <c r="G1379" s="1202"/>
      <c r="H1379" s="1202" t="s">
        <v>413</v>
      </c>
      <c r="I1379" s="1202" t="s">
        <v>53</v>
      </c>
      <c r="J1379" s="1202"/>
      <c r="K1379" s="1202"/>
      <c r="L1379" s="1202" t="s">
        <v>396</v>
      </c>
      <c r="M1379" s="1202" t="s">
        <v>290</v>
      </c>
      <c r="N1379" s="1203" t="s">
        <v>416</v>
      </c>
      <c r="O1379" s="1203" t="s">
        <v>73</v>
      </c>
      <c r="P1379" s="1203" t="s">
        <v>73</v>
      </c>
      <c r="Q1379" s="1203" t="s">
        <v>73</v>
      </c>
      <c r="R1379" s="1203" t="s">
        <v>73</v>
      </c>
      <c r="S1379" s="1209">
        <f>VLOOKUP($D1379,'NI-Ter'!$B$1:$Y$2048,12,FALSE)</f>
        <v>0</v>
      </c>
      <c r="T1379" s="1209">
        <f>VLOOKUP($D1379,'NI-Ter'!$B$1:$Y$2048,13,FALSE)</f>
        <v>0</v>
      </c>
      <c r="U1379" s="1209">
        <f>VLOOKUP($D1379,'NI-Ter'!$B$1:$Y$2048,16,FALSE)</f>
        <v>0</v>
      </c>
      <c r="V1379" s="1209">
        <f>VLOOKUP($D1379,'NI-Ter'!$B$1:$Y$2048,17,FALSE)</f>
        <v>0</v>
      </c>
      <c r="W1379" s="1209">
        <f>VLOOKUP($D1379,'NI-Ter'!$B$1:$Y$2048,18,FALSE)</f>
        <v>0</v>
      </c>
      <c r="X1379" s="1209">
        <f>VLOOKUP($D1379,'NI-Ter'!$B$1:$Y$2048,19,FALSE)</f>
        <v>0</v>
      </c>
    </row>
    <row r="1380" spans="1:24" hidden="1">
      <c r="A1380" s="507"/>
      <c r="B1380" s="507"/>
      <c r="C1380" s="507"/>
      <c r="D1380" s="1209" t="s">
        <v>417</v>
      </c>
      <c r="E1380" s="1210" t="s">
        <v>3062</v>
      </c>
      <c r="F1380" s="1202"/>
      <c r="G1380" s="1202"/>
      <c r="H1380" s="1202" t="s">
        <v>418</v>
      </c>
      <c r="I1380" s="1202" t="s">
        <v>53</v>
      </c>
      <c r="J1380" s="1202"/>
      <c r="K1380" s="1202"/>
      <c r="L1380" s="1202" t="s">
        <v>396</v>
      </c>
      <c r="M1380" s="1202" t="s">
        <v>290</v>
      </c>
      <c r="N1380" s="1203" t="s">
        <v>419</v>
      </c>
      <c r="O1380" s="1203" t="s">
        <v>73</v>
      </c>
      <c r="P1380" s="1203" t="s">
        <v>73</v>
      </c>
      <c r="Q1380" s="1203" t="s">
        <v>73</v>
      </c>
      <c r="R1380" s="1203" t="s">
        <v>73</v>
      </c>
      <c r="S1380" s="1209">
        <f>VLOOKUP($D1380,'NI-Ter'!$B$1:$Y$2048,12,FALSE)</f>
        <v>0</v>
      </c>
      <c r="T1380" s="1209">
        <f>VLOOKUP($D1380,'NI-Ter'!$B$1:$Y$2048,13,FALSE)</f>
        <v>0</v>
      </c>
      <c r="U1380" s="1209">
        <f>VLOOKUP($D1380,'NI-Ter'!$B$1:$Y$2048,16,FALSE)</f>
        <v>0</v>
      </c>
      <c r="V1380" s="1209">
        <f>VLOOKUP($D1380,'NI-Ter'!$B$1:$Y$2048,17,FALSE)</f>
        <v>0</v>
      </c>
      <c r="W1380" s="1209">
        <f>VLOOKUP($D1380,'NI-Ter'!$B$1:$Y$2048,18,FALSE)</f>
        <v>0</v>
      </c>
      <c r="X1380" s="1209">
        <f>VLOOKUP($D1380,'NI-Ter'!$B$1:$Y$2048,19,FALSE)</f>
        <v>0</v>
      </c>
    </row>
    <row r="1381" spans="1:24" hidden="1">
      <c r="A1381" s="507"/>
      <c r="B1381" s="507"/>
      <c r="C1381" s="507"/>
      <c r="D1381" s="1209" t="s">
        <v>420</v>
      </c>
      <c r="E1381" s="1210" t="s">
        <v>3062</v>
      </c>
      <c r="F1381" s="1202"/>
      <c r="G1381" s="1202"/>
      <c r="H1381" s="1202" t="s">
        <v>418</v>
      </c>
      <c r="I1381" s="1202" t="s">
        <v>53</v>
      </c>
      <c r="J1381" s="1202"/>
      <c r="K1381" s="1202"/>
      <c r="L1381" s="1202" t="s">
        <v>396</v>
      </c>
      <c r="M1381" s="1202" t="s">
        <v>290</v>
      </c>
      <c r="N1381" s="1203" t="s">
        <v>421</v>
      </c>
      <c r="O1381" s="1203" t="s">
        <v>73</v>
      </c>
      <c r="P1381" s="1203" t="s">
        <v>73</v>
      </c>
      <c r="Q1381" s="1203" t="s">
        <v>73</v>
      </c>
      <c r="R1381" s="1203" t="s">
        <v>73</v>
      </c>
      <c r="S1381" s="1209">
        <f>VLOOKUP($D1381,'NI-Ter'!$B$1:$Y$2048,12,FALSE)</f>
        <v>0</v>
      </c>
      <c r="T1381" s="1209">
        <f>VLOOKUP($D1381,'NI-Ter'!$B$1:$Y$2048,13,FALSE)</f>
        <v>0</v>
      </c>
      <c r="U1381" s="1209">
        <f>VLOOKUP($D1381,'NI-Ter'!$B$1:$Y$2048,16,FALSE)</f>
        <v>0</v>
      </c>
      <c r="V1381" s="1209">
        <f>VLOOKUP($D1381,'NI-Ter'!$B$1:$Y$2048,17,FALSE)</f>
        <v>0</v>
      </c>
      <c r="W1381" s="1209">
        <f>VLOOKUP($D1381,'NI-Ter'!$B$1:$Y$2048,18,FALSE)</f>
        <v>0</v>
      </c>
      <c r="X1381" s="1209">
        <f>VLOOKUP($D1381,'NI-Ter'!$B$1:$Y$2048,19,FALSE)</f>
        <v>0</v>
      </c>
    </row>
    <row r="1382" spans="1:24" hidden="1">
      <c r="A1382" s="507"/>
      <c r="B1382" s="507"/>
      <c r="C1382" s="507"/>
      <c r="D1382" s="1209" t="s">
        <v>422</v>
      </c>
      <c r="E1382" s="1210" t="s">
        <v>3062</v>
      </c>
      <c r="F1382" s="1202"/>
      <c r="G1382" s="1202"/>
      <c r="H1382" s="1202" t="s">
        <v>423</v>
      </c>
      <c r="I1382" s="1202" t="s">
        <v>53</v>
      </c>
      <c r="J1382" s="1202"/>
      <c r="K1382" s="1202"/>
      <c r="L1382" s="1202" t="s">
        <v>396</v>
      </c>
      <c r="M1382" s="1202" t="s">
        <v>290</v>
      </c>
      <c r="N1382" s="1203" t="s">
        <v>424</v>
      </c>
      <c r="O1382" s="1203" t="s">
        <v>73</v>
      </c>
      <c r="P1382" s="1203" t="s">
        <v>73</v>
      </c>
      <c r="Q1382" s="1203" t="s">
        <v>73</v>
      </c>
      <c r="R1382" s="1203" t="s">
        <v>73</v>
      </c>
      <c r="S1382" s="1209">
        <f>VLOOKUP($D1382,'NI-Ter'!$B$1:$Y$2048,12,FALSE)</f>
        <v>0</v>
      </c>
      <c r="T1382" s="1209">
        <f>VLOOKUP($D1382,'NI-Ter'!$B$1:$Y$2048,13,FALSE)</f>
        <v>0</v>
      </c>
      <c r="U1382" s="1209">
        <f>VLOOKUP($D1382,'NI-Ter'!$B$1:$Y$2048,16,FALSE)</f>
        <v>0</v>
      </c>
      <c r="V1382" s="1209">
        <f>VLOOKUP($D1382,'NI-Ter'!$B$1:$Y$2048,17,FALSE)</f>
        <v>0</v>
      </c>
      <c r="W1382" s="1209">
        <f>VLOOKUP($D1382,'NI-Ter'!$B$1:$Y$2048,18,FALSE)</f>
        <v>0</v>
      </c>
      <c r="X1382" s="1209">
        <f>VLOOKUP($D1382,'NI-Ter'!$B$1:$Y$2048,19,FALSE)</f>
        <v>0</v>
      </c>
    </row>
    <row r="1383" spans="1:24" hidden="1">
      <c r="A1383" s="507"/>
      <c r="B1383" s="507"/>
      <c r="C1383" s="507"/>
      <c r="D1383" s="1209" t="s">
        <v>425</v>
      </c>
      <c r="E1383" s="1210" t="s">
        <v>3062</v>
      </c>
      <c r="F1383" s="1202"/>
      <c r="G1383" s="1202"/>
      <c r="H1383" s="1202" t="s">
        <v>423</v>
      </c>
      <c r="I1383" s="1202" t="s">
        <v>53</v>
      </c>
      <c r="J1383" s="1202"/>
      <c r="K1383" s="1202"/>
      <c r="L1383" s="1202" t="s">
        <v>396</v>
      </c>
      <c r="M1383" s="1202" t="s">
        <v>290</v>
      </c>
      <c r="N1383" s="1203" t="s">
        <v>426</v>
      </c>
      <c r="O1383" s="1203" t="s">
        <v>73</v>
      </c>
      <c r="P1383" s="1203" t="s">
        <v>73</v>
      </c>
      <c r="Q1383" s="1203" t="s">
        <v>73</v>
      </c>
      <c r="R1383" s="1203" t="s">
        <v>73</v>
      </c>
      <c r="S1383" s="1209">
        <f>VLOOKUP($D1383,'NI-Ter'!$B$1:$Y$2048,12,FALSE)</f>
        <v>0</v>
      </c>
      <c r="T1383" s="1209">
        <f>VLOOKUP($D1383,'NI-Ter'!$B$1:$Y$2048,13,FALSE)</f>
        <v>0</v>
      </c>
      <c r="U1383" s="1209">
        <f>VLOOKUP($D1383,'NI-Ter'!$B$1:$Y$2048,16,FALSE)</f>
        <v>0</v>
      </c>
      <c r="V1383" s="1209">
        <f>VLOOKUP($D1383,'NI-Ter'!$B$1:$Y$2048,17,FALSE)</f>
        <v>0</v>
      </c>
      <c r="W1383" s="1209">
        <f>VLOOKUP($D1383,'NI-Ter'!$B$1:$Y$2048,18,FALSE)</f>
        <v>0</v>
      </c>
      <c r="X1383" s="1209">
        <f>VLOOKUP($D1383,'NI-Ter'!$B$1:$Y$2048,19,FALSE)</f>
        <v>0</v>
      </c>
    </row>
    <row r="1384" spans="1:24" hidden="1">
      <c r="A1384" s="507"/>
      <c r="B1384" s="507"/>
      <c r="C1384" s="507"/>
      <c r="D1384" s="1209" t="s">
        <v>427</v>
      </c>
      <c r="E1384" s="1210" t="s">
        <v>3062</v>
      </c>
      <c r="F1384" s="1202" t="s">
        <v>157</v>
      </c>
      <c r="G1384" s="1202"/>
      <c r="H1384" s="1202" t="s">
        <v>428</v>
      </c>
      <c r="I1384" s="1202" t="s">
        <v>53</v>
      </c>
      <c r="J1384" s="1202"/>
      <c r="K1384" s="1202"/>
      <c r="L1384" s="1202" t="s">
        <v>396</v>
      </c>
      <c r="M1384" s="1202" t="s">
        <v>290</v>
      </c>
      <c r="N1384" s="1203" t="s">
        <v>429</v>
      </c>
      <c r="O1384" s="1203" t="s">
        <v>73</v>
      </c>
      <c r="P1384" s="1203" t="s">
        <v>73</v>
      </c>
      <c r="Q1384" s="1203" t="s">
        <v>73</v>
      </c>
      <c r="R1384" s="1203" t="s">
        <v>73</v>
      </c>
      <c r="S1384" s="1209">
        <f>VLOOKUP($D1384,'NI-Ter'!$B$1:$Y$2048,12,FALSE)</f>
        <v>0</v>
      </c>
      <c r="T1384" s="1209">
        <f>VLOOKUP($D1384,'NI-Ter'!$B$1:$Y$2048,13,FALSE)</f>
        <v>0</v>
      </c>
      <c r="U1384" s="1209">
        <f>VLOOKUP($D1384,'NI-Ter'!$B$1:$Y$2048,16,FALSE)</f>
        <v>0</v>
      </c>
      <c r="V1384" s="1209">
        <f>VLOOKUP($D1384,'NI-Ter'!$B$1:$Y$2048,17,FALSE)</f>
        <v>0</v>
      </c>
      <c r="W1384" s="1209">
        <f>VLOOKUP($D1384,'NI-Ter'!$B$1:$Y$2048,18,FALSE)</f>
        <v>0</v>
      </c>
      <c r="X1384" s="1209">
        <f>VLOOKUP($D1384,'NI-Ter'!$B$1:$Y$2048,19,FALSE)</f>
        <v>0</v>
      </c>
    </row>
    <row r="1385" spans="1:24" hidden="1">
      <c r="A1385" s="507"/>
      <c r="B1385" s="507"/>
      <c r="C1385" s="507"/>
      <c r="D1385" s="1209" t="s">
        <v>430</v>
      </c>
      <c r="E1385" s="1210" t="s">
        <v>3062</v>
      </c>
      <c r="F1385" s="1202" t="s">
        <v>157</v>
      </c>
      <c r="G1385" s="1202"/>
      <c r="H1385" s="1202" t="s">
        <v>428</v>
      </c>
      <c r="I1385" s="1202" t="s">
        <v>53</v>
      </c>
      <c r="J1385" s="1202"/>
      <c r="K1385" s="1202"/>
      <c r="L1385" s="1202" t="s">
        <v>396</v>
      </c>
      <c r="M1385" s="1202" t="s">
        <v>290</v>
      </c>
      <c r="N1385" s="1202" t="s">
        <v>431</v>
      </c>
      <c r="O1385" s="304" t="s">
        <v>73</v>
      </c>
      <c r="P1385" s="304" t="s">
        <v>73</v>
      </c>
      <c r="Q1385" s="304" t="s">
        <v>73</v>
      </c>
      <c r="R1385" s="304" t="s">
        <v>73</v>
      </c>
      <c r="S1385" s="1209">
        <f>VLOOKUP($D1385,'NI-Ter'!$B$1:$Y$2048,12,FALSE)</f>
        <v>0</v>
      </c>
      <c r="T1385" s="1209">
        <f>VLOOKUP($D1385,'NI-Ter'!$B$1:$Y$2048,13,FALSE)</f>
        <v>0</v>
      </c>
      <c r="U1385" s="1209">
        <f>VLOOKUP($D1385,'NI-Ter'!$B$1:$Y$2048,16,FALSE)</f>
        <v>0</v>
      </c>
      <c r="V1385" s="1209">
        <f>VLOOKUP($D1385,'NI-Ter'!$B$1:$Y$2048,17,FALSE)</f>
        <v>0</v>
      </c>
      <c r="W1385" s="1209">
        <f>VLOOKUP($D1385,'NI-Ter'!$B$1:$Y$2048,18,FALSE)</f>
        <v>0</v>
      </c>
      <c r="X1385" s="1209">
        <f>VLOOKUP($D1385,'NI-Ter'!$B$1:$Y$2048,19,FALSE)</f>
        <v>0</v>
      </c>
    </row>
    <row r="1386" spans="1:24" ht="27">
      <c r="A1386" s="507"/>
      <c r="B1386" s="507"/>
      <c r="C1386" s="507"/>
      <c r="D1386" s="1209" t="s">
        <v>432</v>
      </c>
      <c r="E1386" s="1210" t="s">
        <v>3062</v>
      </c>
      <c r="F1386" s="1202" t="s">
        <v>295</v>
      </c>
      <c r="G1386" s="1202"/>
      <c r="H1386" s="1202" t="s">
        <v>433</v>
      </c>
      <c r="I1386" s="1202" t="s">
        <v>53</v>
      </c>
      <c r="J1386" s="1202"/>
      <c r="K1386" s="1202"/>
      <c r="L1386" s="1202" t="s">
        <v>396</v>
      </c>
      <c r="M1386" s="1202" t="s">
        <v>290</v>
      </c>
      <c r="N1386" s="1203" t="s">
        <v>434</v>
      </c>
      <c r="O1386" s="1203" t="s">
        <v>73</v>
      </c>
      <c r="P1386" s="1203" t="s">
        <v>73</v>
      </c>
      <c r="Q1386" s="1203" t="s">
        <v>73</v>
      </c>
      <c r="R1386" s="1203" t="s">
        <v>73</v>
      </c>
      <c r="S1386" s="1209">
        <f>VLOOKUP($D1386,'NI-Ter'!$B$1:$Y$2048,12,FALSE)</f>
        <v>0</v>
      </c>
      <c r="T1386" s="1209">
        <f>VLOOKUP($D1386,'NI-Ter'!$B$1:$Y$2048,13,FALSE)</f>
        <v>0</v>
      </c>
      <c r="U1386" s="1209">
        <f>VLOOKUP($D1386,'NI-Ter'!$B$1:$Y$2048,16,FALSE)</f>
        <v>0</v>
      </c>
      <c r="V1386" s="1209">
        <f>VLOOKUP($D1386,'NI-Ter'!$B$1:$Y$2048,17,FALSE)</f>
        <v>0</v>
      </c>
      <c r="W1386" s="1209">
        <f>VLOOKUP($D1386,'NI-Ter'!$B$1:$Y$2048,18,FALSE)</f>
        <v>0</v>
      </c>
      <c r="X1386" s="1209">
        <f>VLOOKUP($D1386,'NI-Ter'!$B$1:$Y$2048,19,FALSE)</f>
        <v>0</v>
      </c>
    </row>
    <row r="1387" spans="1:24" hidden="1">
      <c r="A1387" s="507"/>
      <c r="B1387" s="507"/>
      <c r="C1387" s="507"/>
      <c r="D1387" s="1209" t="s">
        <v>435</v>
      </c>
      <c r="E1387" s="1210" t="s">
        <v>3062</v>
      </c>
      <c r="F1387" s="1202" t="s">
        <v>157</v>
      </c>
      <c r="G1387" s="1202"/>
      <c r="H1387" s="1202" t="s">
        <v>436</v>
      </c>
      <c r="I1387" s="1202" t="s">
        <v>53</v>
      </c>
      <c r="J1387" s="1202"/>
      <c r="K1387" s="1202"/>
      <c r="L1387" s="1202" t="s">
        <v>396</v>
      </c>
      <c r="M1387" s="1202" t="s">
        <v>290</v>
      </c>
      <c r="N1387" s="1203" t="s">
        <v>437</v>
      </c>
      <c r="O1387" s="1203" t="s">
        <v>73</v>
      </c>
      <c r="P1387" s="1203" t="s">
        <v>73</v>
      </c>
      <c r="Q1387" s="1203" t="s">
        <v>73</v>
      </c>
      <c r="R1387" s="1203" t="s">
        <v>73</v>
      </c>
      <c r="S1387" s="1209">
        <f>VLOOKUP($D1387,'NI-Ter'!$B$1:$Y$2048,12,FALSE)</f>
        <v>0</v>
      </c>
      <c r="T1387" s="1209">
        <f>VLOOKUP($D1387,'NI-Ter'!$B$1:$Y$2048,13,FALSE)</f>
        <v>0</v>
      </c>
      <c r="U1387" s="1209">
        <f>VLOOKUP($D1387,'NI-Ter'!$B$1:$Y$2048,16,FALSE)</f>
        <v>0</v>
      </c>
      <c r="V1387" s="1209">
        <f>VLOOKUP($D1387,'NI-Ter'!$B$1:$Y$2048,17,FALSE)</f>
        <v>0</v>
      </c>
      <c r="W1387" s="1209">
        <f>VLOOKUP($D1387,'NI-Ter'!$B$1:$Y$2048,18,FALSE)</f>
        <v>0</v>
      </c>
      <c r="X1387" s="1209">
        <f>VLOOKUP($D1387,'NI-Ter'!$B$1:$Y$2048,19,FALSE)</f>
        <v>0</v>
      </c>
    </row>
    <row r="1388" spans="1:24" hidden="1">
      <c r="A1388" s="507"/>
      <c r="B1388" s="507"/>
      <c r="C1388" s="507"/>
      <c r="D1388" s="1209" t="s">
        <v>438</v>
      </c>
      <c r="E1388" s="1210" t="s">
        <v>3062</v>
      </c>
      <c r="F1388" s="1202" t="s">
        <v>157</v>
      </c>
      <c r="G1388" s="1202"/>
      <c r="H1388" s="1202" t="s">
        <v>436</v>
      </c>
      <c r="I1388" s="1202" t="s">
        <v>53</v>
      </c>
      <c r="J1388" s="1202"/>
      <c r="K1388" s="1202"/>
      <c r="L1388" s="1202" t="s">
        <v>396</v>
      </c>
      <c r="M1388" s="1202" t="s">
        <v>290</v>
      </c>
      <c r="N1388" s="1203" t="s">
        <v>439</v>
      </c>
      <c r="O1388" s="1203" t="s">
        <v>73</v>
      </c>
      <c r="P1388" s="1203" t="s">
        <v>73</v>
      </c>
      <c r="Q1388" s="1203" t="s">
        <v>73</v>
      </c>
      <c r="R1388" s="1203" t="s">
        <v>73</v>
      </c>
      <c r="S1388" s="1209">
        <f>VLOOKUP($D1388,'NI-Ter'!$B$1:$Y$2048,12,FALSE)</f>
        <v>0</v>
      </c>
      <c r="T1388" s="1209">
        <f>VLOOKUP($D1388,'NI-Ter'!$B$1:$Y$2048,13,FALSE)</f>
        <v>0</v>
      </c>
      <c r="U1388" s="1209">
        <f>VLOOKUP($D1388,'NI-Ter'!$B$1:$Y$2048,16,FALSE)</f>
        <v>0</v>
      </c>
      <c r="V1388" s="1209">
        <f>VLOOKUP($D1388,'NI-Ter'!$B$1:$Y$2048,17,FALSE)</f>
        <v>0</v>
      </c>
      <c r="W1388" s="1209">
        <f>VLOOKUP($D1388,'NI-Ter'!$B$1:$Y$2048,18,FALSE)</f>
        <v>0</v>
      </c>
      <c r="X1388" s="1209">
        <f>VLOOKUP($D1388,'NI-Ter'!$B$1:$Y$2048,19,FALSE)</f>
        <v>0</v>
      </c>
    </row>
    <row r="1389" spans="1:24" hidden="1">
      <c r="A1389" s="507"/>
      <c r="B1389" s="507"/>
      <c r="C1389" s="507"/>
      <c r="D1389" s="1209" t="s">
        <v>440</v>
      </c>
      <c r="E1389" s="1210" t="s">
        <v>3062</v>
      </c>
      <c r="F1389" s="1202"/>
      <c r="G1389" s="1202"/>
      <c r="H1389" s="1202" t="s">
        <v>301</v>
      </c>
      <c r="I1389" s="1202" t="s">
        <v>53</v>
      </c>
      <c r="J1389" s="1202"/>
      <c r="K1389" s="1202"/>
      <c r="L1389" s="1202" t="s">
        <v>396</v>
      </c>
      <c r="M1389" s="1202" t="s">
        <v>290</v>
      </c>
      <c r="N1389" s="1203" t="s">
        <v>441</v>
      </c>
      <c r="O1389" s="1203" t="s">
        <v>73</v>
      </c>
      <c r="P1389" s="1203" t="s">
        <v>73</v>
      </c>
      <c r="Q1389" s="1203" t="s">
        <v>73</v>
      </c>
      <c r="R1389" s="1203" t="s">
        <v>73</v>
      </c>
      <c r="S1389" s="1209">
        <f>VLOOKUP($D1389,'NI-Ter'!$B$1:$Y$2048,12,FALSE)</f>
        <v>0</v>
      </c>
      <c r="T1389" s="1209">
        <f>VLOOKUP($D1389,'NI-Ter'!$B$1:$Y$2048,13,FALSE)</f>
        <v>0</v>
      </c>
      <c r="U1389" s="1209">
        <f>VLOOKUP($D1389,'NI-Ter'!$B$1:$Y$2048,16,FALSE)</f>
        <v>0</v>
      </c>
      <c r="V1389" s="1209">
        <f>VLOOKUP($D1389,'NI-Ter'!$B$1:$Y$2048,17,FALSE)</f>
        <v>0</v>
      </c>
      <c r="W1389" s="1209">
        <f>VLOOKUP($D1389,'NI-Ter'!$B$1:$Y$2048,18,FALSE)</f>
        <v>0</v>
      </c>
      <c r="X1389" s="1209">
        <f>VLOOKUP($D1389,'NI-Ter'!$B$1:$Y$2048,19,FALSE)</f>
        <v>0</v>
      </c>
    </row>
    <row r="1390" spans="1:24" ht="27" hidden="1">
      <c r="A1390" s="507"/>
      <c r="B1390" s="507"/>
      <c r="C1390" s="507"/>
      <c r="D1390" s="1209" t="s">
        <v>442</v>
      </c>
      <c r="E1390" s="1210" t="s">
        <v>3062</v>
      </c>
      <c r="F1390" s="1202" t="s">
        <v>295</v>
      </c>
      <c r="G1390" s="1202"/>
      <c r="H1390" s="1202" t="s">
        <v>443</v>
      </c>
      <c r="I1390" s="1202" t="s">
        <v>53</v>
      </c>
      <c r="J1390" s="1202"/>
      <c r="K1390" s="1202"/>
      <c r="L1390" s="1202" t="s">
        <v>396</v>
      </c>
      <c r="M1390" s="1202" t="s">
        <v>290</v>
      </c>
      <c r="N1390" s="1203" t="s">
        <v>445</v>
      </c>
      <c r="O1390" s="1203" t="s">
        <v>73</v>
      </c>
      <c r="P1390" s="1203" t="s">
        <v>73</v>
      </c>
      <c r="Q1390" s="1203" t="s">
        <v>73</v>
      </c>
      <c r="R1390" s="1203" t="s">
        <v>73</v>
      </c>
      <c r="S1390" s="1209">
        <f>VLOOKUP($D1390,'NI-Ter'!$B$1:$Y$2048,12,FALSE)</f>
        <v>0</v>
      </c>
      <c r="T1390" s="1209">
        <f>VLOOKUP($D1390,'NI-Ter'!$B$1:$Y$2048,13,FALSE)</f>
        <v>0</v>
      </c>
      <c r="U1390" s="1209">
        <f>VLOOKUP($D1390,'NI-Ter'!$B$1:$Y$2048,16,FALSE)</f>
        <v>0</v>
      </c>
      <c r="V1390" s="1209">
        <f>VLOOKUP($D1390,'NI-Ter'!$B$1:$Y$2048,17,FALSE)</f>
        <v>0</v>
      </c>
      <c r="W1390" s="1209">
        <f>VLOOKUP($D1390,'NI-Ter'!$B$1:$Y$2048,18,FALSE)</f>
        <v>0</v>
      </c>
      <c r="X1390" s="1209">
        <f>VLOOKUP($D1390,'NI-Ter'!$B$1:$Y$2048,19,FALSE)</f>
        <v>0</v>
      </c>
    </row>
    <row r="1391" spans="1:24" ht="27" hidden="1">
      <c r="A1391" s="507"/>
      <c r="B1391" s="507"/>
      <c r="C1391" s="507"/>
      <c r="D1391" s="1209" t="s">
        <v>446</v>
      </c>
      <c r="E1391" s="1210" t="s">
        <v>3062</v>
      </c>
      <c r="F1391" s="1202"/>
      <c r="G1391" s="1202"/>
      <c r="H1391" s="1202" t="s">
        <v>447</v>
      </c>
      <c r="I1391" s="1202" t="s">
        <v>53</v>
      </c>
      <c r="J1391" s="1202"/>
      <c r="K1391" s="1202"/>
      <c r="L1391" s="1202" t="s">
        <v>448</v>
      </c>
      <c r="M1391" s="1202" t="s">
        <v>290</v>
      </c>
      <c r="N1391" s="1203" t="s">
        <v>449</v>
      </c>
      <c r="O1391" s="1203" t="s">
        <v>73</v>
      </c>
      <c r="P1391" s="1203" t="s">
        <v>73</v>
      </c>
      <c r="Q1391" s="1203" t="s">
        <v>73</v>
      </c>
      <c r="R1391" s="1203" t="s">
        <v>73</v>
      </c>
      <c r="S1391" s="1209">
        <f>VLOOKUP($D1391,'NI-Ter'!$B$1:$Y$2048,12,FALSE)</f>
        <v>0</v>
      </c>
      <c r="T1391" s="1209">
        <f>VLOOKUP($D1391,'NI-Ter'!$B$1:$Y$2048,13,FALSE)</f>
        <v>0</v>
      </c>
      <c r="U1391" s="1209">
        <f>VLOOKUP($D1391,'NI-Ter'!$B$1:$Y$2048,16,FALSE)</f>
        <v>20</v>
      </c>
      <c r="V1391" s="1209">
        <f>VLOOKUP($D1391,'NI-Ter'!$B$1:$Y$2048,17,FALSE)</f>
        <v>0</v>
      </c>
      <c r="W1391" s="1209">
        <f>VLOOKUP($D1391,'NI-Ter'!$B$1:$Y$2048,18,FALSE)</f>
        <v>0</v>
      </c>
      <c r="X1391" s="1209">
        <f>VLOOKUP($D1391,'NI-Ter'!$B$1:$Y$2048,19,FALSE)</f>
        <v>0</v>
      </c>
    </row>
    <row r="1392" spans="1:24" hidden="1">
      <c r="A1392" s="507"/>
      <c r="B1392" s="507"/>
      <c r="C1392" s="507"/>
      <c r="D1392" s="1209" t="s">
        <v>450</v>
      </c>
      <c r="E1392" s="1210" t="s">
        <v>3062</v>
      </c>
      <c r="F1392" s="1202" t="s">
        <v>157</v>
      </c>
      <c r="G1392" s="1202"/>
      <c r="H1392" s="1202" t="s">
        <v>436</v>
      </c>
      <c r="I1392" s="1202" t="s">
        <v>53</v>
      </c>
      <c r="J1392" s="1202"/>
      <c r="K1392" s="1202"/>
      <c r="L1392" s="1202" t="s">
        <v>396</v>
      </c>
      <c r="M1392" s="1202" t="s">
        <v>290</v>
      </c>
      <c r="N1392" s="1203" t="s">
        <v>451</v>
      </c>
      <c r="O1392" s="1203" t="s">
        <v>73</v>
      </c>
      <c r="P1392" s="1203" t="s">
        <v>73</v>
      </c>
      <c r="Q1392" s="1203" t="s">
        <v>73</v>
      </c>
      <c r="R1392" s="1203" t="s">
        <v>73</v>
      </c>
      <c r="S1392" s="1209">
        <f>VLOOKUP($D1392,'NI-Ter'!$B$1:$Y$2048,12,FALSE)</f>
        <v>0</v>
      </c>
      <c r="T1392" s="1209">
        <f>VLOOKUP($D1392,'NI-Ter'!$B$1:$Y$2048,13,FALSE)</f>
        <v>0</v>
      </c>
      <c r="U1392" s="1209">
        <f>VLOOKUP($D1392,'NI-Ter'!$B$1:$Y$2048,16,FALSE)</f>
        <v>0</v>
      </c>
      <c r="V1392" s="1209">
        <f>VLOOKUP($D1392,'NI-Ter'!$B$1:$Y$2048,17,FALSE)</f>
        <v>0</v>
      </c>
      <c r="W1392" s="1209">
        <f>VLOOKUP($D1392,'NI-Ter'!$B$1:$Y$2048,18,FALSE)</f>
        <v>0</v>
      </c>
      <c r="X1392" s="1209">
        <f>VLOOKUP($D1392,'NI-Ter'!$B$1:$Y$2048,19,FALSE)</f>
        <v>0</v>
      </c>
    </row>
    <row r="1393" spans="1:24" hidden="1">
      <c r="A1393" s="507"/>
      <c r="B1393" s="507"/>
      <c r="C1393" s="507"/>
      <c r="D1393" s="1209" t="s">
        <v>452</v>
      </c>
      <c r="E1393" s="1210" t="s">
        <v>3062</v>
      </c>
      <c r="F1393" s="1202" t="s">
        <v>157</v>
      </c>
      <c r="G1393" s="1202"/>
      <c r="H1393" s="1202" t="s">
        <v>436</v>
      </c>
      <c r="I1393" s="1202" t="s">
        <v>53</v>
      </c>
      <c r="J1393" s="1202"/>
      <c r="K1393" s="1202"/>
      <c r="L1393" s="1202" t="s">
        <v>396</v>
      </c>
      <c r="M1393" s="1202" t="s">
        <v>290</v>
      </c>
      <c r="N1393" s="1203" t="s">
        <v>453</v>
      </c>
      <c r="O1393" s="1203" t="s">
        <v>73</v>
      </c>
      <c r="P1393" s="1203" t="s">
        <v>73</v>
      </c>
      <c r="Q1393" s="1203" t="s">
        <v>73</v>
      </c>
      <c r="R1393" s="1203" t="s">
        <v>73</v>
      </c>
      <c r="S1393" s="1209">
        <f>VLOOKUP($D1393,'NI-Ter'!$B$1:$Y$2048,12,FALSE)</f>
        <v>0</v>
      </c>
      <c r="T1393" s="1209">
        <f>VLOOKUP($D1393,'NI-Ter'!$B$1:$Y$2048,13,FALSE)</f>
        <v>0</v>
      </c>
      <c r="U1393" s="1209">
        <f>VLOOKUP($D1393,'NI-Ter'!$B$1:$Y$2048,16,FALSE)</f>
        <v>0</v>
      </c>
      <c r="V1393" s="1209">
        <f>VLOOKUP($D1393,'NI-Ter'!$B$1:$Y$2048,17,FALSE)</f>
        <v>0</v>
      </c>
      <c r="W1393" s="1209">
        <f>VLOOKUP($D1393,'NI-Ter'!$B$1:$Y$2048,18,FALSE)</f>
        <v>0</v>
      </c>
      <c r="X1393" s="1209">
        <f>VLOOKUP($D1393,'NI-Ter'!$B$1:$Y$2048,19,FALSE)</f>
        <v>0</v>
      </c>
    </row>
    <row r="1394" spans="1:24" hidden="1">
      <c r="A1394" s="507"/>
      <c r="B1394" s="507"/>
      <c r="C1394" s="507"/>
      <c r="D1394" s="1209" t="s">
        <v>454</v>
      </c>
      <c r="E1394" s="1210" t="s">
        <v>3062</v>
      </c>
      <c r="F1394" s="1202" t="s">
        <v>157</v>
      </c>
      <c r="G1394" s="1202"/>
      <c r="H1394" s="1202" t="s">
        <v>436</v>
      </c>
      <c r="I1394" s="1202" t="s">
        <v>53</v>
      </c>
      <c r="J1394" s="1202"/>
      <c r="K1394" s="1202"/>
      <c r="L1394" s="1202" t="s">
        <v>396</v>
      </c>
      <c r="M1394" s="1202" t="s">
        <v>290</v>
      </c>
      <c r="N1394" s="1203" t="s">
        <v>455</v>
      </c>
      <c r="O1394" s="1203" t="s">
        <v>73</v>
      </c>
      <c r="P1394" s="1203" t="s">
        <v>73</v>
      </c>
      <c r="Q1394" s="1203" t="s">
        <v>73</v>
      </c>
      <c r="R1394" s="1203" t="s">
        <v>73</v>
      </c>
      <c r="S1394" s="1209">
        <f>VLOOKUP($D1394,'NI-Ter'!$B$1:$Y$2048,12,FALSE)</f>
        <v>0</v>
      </c>
      <c r="T1394" s="1209">
        <f>VLOOKUP($D1394,'NI-Ter'!$B$1:$Y$2048,13,FALSE)</f>
        <v>0</v>
      </c>
      <c r="U1394" s="1209">
        <f>VLOOKUP($D1394,'NI-Ter'!$B$1:$Y$2048,16,FALSE)</f>
        <v>0</v>
      </c>
      <c r="V1394" s="1209">
        <f>VLOOKUP($D1394,'NI-Ter'!$B$1:$Y$2048,17,FALSE)</f>
        <v>0</v>
      </c>
      <c r="W1394" s="1209">
        <f>VLOOKUP($D1394,'NI-Ter'!$B$1:$Y$2048,18,FALSE)</f>
        <v>0</v>
      </c>
      <c r="X1394" s="1209">
        <f>VLOOKUP($D1394,'NI-Ter'!$B$1:$Y$2048,19,FALSE)</f>
        <v>0</v>
      </c>
    </row>
    <row r="1395" spans="1:24" hidden="1">
      <c r="A1395" s="507"/>
      <c r="B1395" s="507"/>
      <c r="C1395" s="507"/>
      <c r="D1395" s="1209" t="s">
        <v>456</v>
      </c>
      <c r="E1395" s="1210" t="s">
        <v>3062</v>
      </c>
      <c r="F1395" s="1202"/>
      <c r="G1395" s="1202"/>
      <c r="H1395" s="1202" t="s">
        <v>301</v>
      </c>
      <c r="I1395" s="1202" t="s">
        <v>53</v>
      </c>
      <c r="J1395" s="1202"/>
      <c r="K1395" s="1202"/>
      <c r="L1395" s="1202" t="s">
        <v>448</v>
      </c>
      <c r="M1395" s="1202" t="s">
        <v>290</v>
      </c>
      <c r="N1395" s="1203" t="s">
        <v>457</v>
      </c>
      <c r="O1395" s="1203" t="s">
        <v>73</v>
      </c>
      <c r="P1395" s="1203" t="s">
        <v>73</v>
      </c>
      <c r="Q1395" s="1203" t="s">
        <v>73</v>
      </c>
      <c r="R1395" s="1203" t="s">
        <v>73</v>
      </c>
      <c r="S1395" s="1209">
        <f>VLOOKUP($D1395,'NI-Ter'!$B$1:$Y$2048,12,FALSE)</f>
        <v>0</v>
      </c>
      <c r="T1395" s="1209">
        <f>VLOOKUP($D1395,'NI-Ter'!$B$1:$Y$2048,13,FALSE)</f>
        <v>0</v>
      </c>
      <c r="U1395" s="1209">
        <f>VLOOKUP($D1395,'NI-Ter'!$B$1:$Y$2048,16,FALSE)</f>
        <v>0</v>
      </c>
      <c r="V1395" s="1209">
        <f>VLOOKUP($D1395,'NI-Ter'!$B$1:$Y$2048,17,FALSE)</f>
        <v>0</v>
      </c>
      <c r="W1395" s="1209">
        <f>VLOOKUP($D1395,'NI-Ter'!$B$1:$Y$2048,18,FALSE)</f>
        <v>0</v>
      </c>
      <c r="X1395" s="1209">
        <f>VLOOKUP($D1395,'NI-Ter'!$B$1:$Y$2048,19,FALSE)</f>
        <v>0</v>
      </c>
    </row>
    <row r="1396" spans="1:24" ht="27" hidden="1">
      <c r="A1396" s="507"/>
      <c r="B1396" s="507"/>
      <c r="C1396" s="507"/>
      <c r="D1396" s="1209" t="s">
        <v>458</v>
      </c>
      <c r="E1396" s="1210" t="s">
        <v>3062</v>
      </c>
      <c r="F1396" s="1202"/>
      <c r="G1396" s="1202"/>
      <c r="H1396" s="1202" t="s">
        <v>447</v>
      </c>
      <c r="I1396" s="1202" t="s">
        <v>53</v>
      </c>
      <c r="J1396" s="1202"/>
      <c r="K1396" s="1202"/>
      <c r="L1396" s="1202" t="s">
        <v>448</v>
      </c>
      <c r="M1396" s="1202" t="s">
        <v>290</v>
      </c>
      <c r="N1396" s="1203" t="s">
        <v>459</v>
      </c>
      <c r="O1396" s="1203" t="s">
        <v>73</v>
      </c>
      <c r="P1396" s="1203" t="s">
        <v>73</v>
      </c>
      <c r="Q1396" s="1203" t="s">
        <v>73</v>
      </c>
      <c r="R1396" s="1203" t="s">
        <v>73</v>
      </c>
      <c r="S1396" s="1209">
        <f>VLOOKUP($D1396,'NI-Ter'!$B$1:$Y$2048,12,FALSE)</f>
        <v>0</v>
      </c>
      <c r="T1396" s="1209">
        <f>VLOOKUP($D1396,'NI-Ter'!$B$1:$Y$2048,13,FALSE)</f>
        <v>0</v>
      </c>
      <c r="U1396" s="1209">
        <f>VLOOKUP($D1396,'NI-Ter'!$B$1:$Y$2048,16,FALSE)</f>
        <v>0</v>
      </c>
      <c r="V1396" s="1209">
        <f>VLOOKUP($D1396,'NI-Ter'!$B$1:$Y$2048,17,FALSE)</f>
        <v>0</v>
      </c>
      <c r="W1396" s="1209">
        <f>VLOOKUP($D1396,'NI-Ter'!$B$1:$Y$2048,18,FALSE)</f>
        <v>0</v>
      </c>
      <c r="X1396" s="1209">
        <f>VLOOKUP($D1396,'NI-Ter'!$B$1:$Y$2048,19,FALSE)</f>
        <v>0</v>
      </c>
    </row>
    <row r="1397" spans="1:24" ht="27" hidden="1">
      <c r="A1397" s="507"/>
      <c r="B1397" s="507"/>
      <c r="C1397" s="507"/>
      <c r="D1397" s="1209" t="s">
        <v>460</v>
      </c>
      <c r="E1397" s="1210" t="s">
        <v>3062</v>
      </c>
      <c r="F1397" s="1202"/>
      <c r="G1397" s="1202"/>
      <c r="H1397" s="1202" t="s">
        <v>461</v>
      </c>
      <c r="I1397" s="1202" t="s">
        <v>53</v>
      </c>
      <c r="J1397" s="1202"/>
      <c r="K1397" s="1202"/>
      <c r="L1397" s="1202" t="s">
        <v>448</v>
      </c>
      <c r="M1397" s="1202" t="s">
        <v>290</v>
      </c>
      <c r="N1397" s="1203" t="s">
        <v>462</v>
      </c>
      <c r="O1397" s="1203" t="s">
        <v>73</v>
      </c>
      <c r="P1397" s="1203" t="s">
        <v>73</v>
      </c>
      <c r="Q1397" s="1203" t="s">
        <v>73</v>
      </c>
      <c r="R1397" s="1203" t="s">
        <v>73</v>
      </c>
      <c r="S1397" s="1209">
        <f>VLOOKUP($D1397,'NI-Ter'!$B$1:$Y$2048,12,FALSE)</f>
        <v>0</v>
      </c>
      <c r="T1397" s="1209">
        <f>VLOOKUP($D1397,'NI-Ter'!$B$1:$Y$2048,13,FALSE)</f>
        <v>0</v>
      </c>
      <c r="U1397" s="1209">
        <f>VLOOKUP($D1397,'NI-Ter'!$B$1:$Y$2048,16,FALSE)</f>
        <v>0</v>
      </c>
      <c r="V1397" s="1209">
        <f>VLOOKUP($D1397,'NI-Ter'!$B$1:$Y$2048,17,FALSE)</f>
        <v>0</v>
      </c>
      <c r="W1397" s="1209">
        <f>VLOOKUP($D1397,'NI-Ter'!$B$1:$Y$2048,18,FALSE)</f>
        <v>0</v>
      </c>
      <c r="X1397" s="1209">
        <f>VLOOKUP($D1397,'NI-Ter'!$B$1:$Y$2048,19,FALSE)</f>
        <v>0</v>
      </c>
    </row>
    <row r="1398" spans="1:24" hidden="1">
      <c r="A1398" s="507"/>
      <c r="B1398" s="507"/>
      <c r="C1398" s="507"/>
      <c r="D1398" s="1209" t="s">
        <v>463</v>
      </c>
      <c r="E1398" s="1210" t="s">
        <v>3062</v>
      </c>
      <c r="F1398" s="1202" t="s">
        <v>157</v>
      </c>
      <c r="G1398" s="1202"/>
      <c r="H1398" s="1202" t="s">
        <v>436</v>
      </c>
      <c r="I1398" s="1202" t="s">
        <v>53</v>
      </c>
      <c r="J1398" s="1202"/>
      <c r="K1398" s="1202"/>
      <c r="L1398" s="1202" t="s">
        <v>448</v>
      </c>
      <c r="M1398" s="1202" t="s">
        <v>290</v>
      </c>
      <c r="N1398" s="1203" t="s">
        <v>464</v>
      </c>
      <c r="O1398" s="1203" t="s">
        <v>73</v>
      </c>
      <c r="P1398" s="1203" t="s">
        <v>73</v>
      </c>
      <c r="Q1398" s="1203" t="s">
        <v>73</v>
      </c>
      <c r="R1398" s="1203" t="s">
        <v>73</v>
      </c>
      <c r="S1398" s="1209">
        <f>VLOOKUP($D1398,'NI-Ter'!$B$1:$Y$2048,12,FALSE)</f>
        <v>0</v>
      </c>
      <c r="T1398" s="1209">
        <f>VLOOKUP($D1398,'NI-Ter'!$B$1:$Y$2048,13,FALSE)</f>
        <v>0</v>
      </c>
      <c r="U1398" s="1209">
        <f>VLOOKUP($D1398,'NI-Ter'!$B$1:$Y$2048,16,FALSE)</f>
        <v>0</v>
      </c>
      <c r="V1398" s="1209">
        <f>VLOOKUP($D1398,'NI-Ter'!$B$1:$Y$2048,17,FALSE)</f>
        <v>0</v>
      </c>
      <c r="W1398" s="1209">
        <f>VLOOKUP($D1398,'NI-Ter'!$B$1:$Y$2048,18,FALSE)</f>
        <v>0</v>
      </c>
      <c r="X1398" s="1209">
        <f>VLOOKUP($D1398,'NI-Ter'!$B$1:$Y$2048,19,FALSE)</f>
        <v>0</v>
      </c>
    </row>
    <row r="1399" spans="1:24" hidden="1">
      <c r="A1399" s="507"/>
      <c r="B1399" s="507"/>
      <c r="C1399" s="507"/>
      <c r="D1399" s="1209" t="s">
        <v>465</v>
      </c>
      <c r="E1399" s="1210" t="s">
        <v>3062</v>
      </c>
      <c r="F1399" s="1202" t="s">
        <v>157</v>
      </c>
      <c r="G1399" s="1202"/>
      <c r="H1399" s="1202" t="s">
        <v>436</v>
      </c>
      <c r="I1399" s="1202" t="s">
        <v>53</v>
      </c>
      <c r="J1399" s="1202"/>
      <c r="K1399" s="1202"/>
      <c r="L1399" s="1202" t="s">
        <v>448</v>
      </c>
      <c r="M1399" s="1202" t="s">
        <v>290</v>
      </c>
      <c r="N1399" s="1203" t="s">
        <v>466</v>
      </c>
      <c r="O1399" s="1203" t="s">
        <v>73</v>
      </c>
      <c r="P1399" s="1203" t="s">
        <v>73</v>
      </c>
      <c r="Q1399" s="1203" t="s">
        <v>73</v>
      </c>
      <c r="R1399" s="1203" t="s">
        <v>73</v>
      </c>
      <c r="S1399" s="1209">
        <f>VLOOKUP($D1399,'NI-Ter'!$B$1:$Y$2048,12,FALSE)</f>
        <v>0</v>
      </c>
      <c r="T1399" s="1209">
        <f>VLOOKUP($D1399,'NI-Ter'!$B$1:$Y$2048,13,FALSE)</f>
        <v>0</v>
      </c>
      <c r="U1399" s="1209">
        <f>VLOOKUP($D1399,'NI-Ter'!$B$1:$Y$2048,16,FALSE)</f>
        <v>0</v>
      </c>
      <c r="V1399" s="1209">
        <f>VLOOKUP($D1399,'NI-Ter'!$B$1:$Y$2048,17,FALSE)</f>
        <v>0</v>
      </c>
      <c r="W1399" s="1209">
        <f>VLOOKUP($D1399,'NI-Ter'!$B$1:$Y$2048,18,FALSE)</f>
        <v>0</v>
      </c>
      <c r="X1399" s="1209">
        <f>VLOOKUP($D1399,'NI-Ter'!$B$1:$Y$2048,19,FALSE)</f>
        <v>0</v>
      </c>
    </row>
    <row r="1400" spans="1:24" hidden="1">
      <c r="A1400" s="507"/>
      <c r="B1400" s="507"/>
      <c r="C1400" s="507"/>
      <c r="D1400" s="1209" t="s">
        <v>467</v>
      </c>
      <c r="E1400" s="1210" t="s">
        <v>3062</v>
      </c>
      <c r="F1400" s="1202"/>
      <c r="G1400" s="1202"/>
      <c r="H1400" s="1202" t="s">
        <v>301</v>
      </c>
      <c r="I1400" s="1202" t="s">
        <v>53</v>
      </c>
      <c r="J1400" s="1202"/>
      <c r="K1400" s="1202"/>
      <c r="L1400" s="1202" t="s">
        <v>448</v>
      </c>
      <c r="M1400" s="1202" t="s">
        <v>468</v>
      </c>
      <c r="N1400" s="1203" t="s">
        <v>469</v>
      </c>
      <c r="O1400" s="1203" t="s">
        <v>73</v>
      </c>
      <c r="P1400" s="1203" t="s">
        <v>73</v>
      </c>
      <c r="Q1400" s="1203" t="s">
        <v>73</v>
      </c>
      <c r="R1400" s="1203" t="s">
        <v>73</v>
      </c>
      <c r="S1400" s="1209">
        <f>VLOOKUP($D1400,'NI-Ter'!$B$1:$Y$2048,12,FALSE)</f>
        <v>0</v>
      </c>
      <c r="T1400" s="1209">
        <f>VLOOKUP($D1400,'NI-Ter'!$B$1:$Y$2048,13,FALSE)</f>
        <v>0</v>
      </c>
      <c r="U1400" s="1209">
        <f>VLOOKUP($D1400,'NI-Ter'!$B$1:$Y$2048,16,FALSE)</f>
        <v>0</v>
      </c>
      <c r="V1400" s="1209">
        <f>VLOOKUP($D1400,'NI-Ter'!$B$1:$Y$2048,17,FALSE)</f>
        <v>0</v>
      </c>
      <c r="W1400" s="1209">
        <f>VLOOKUP($D1400,'NI-Ter'!$B$1:$Y$2048,18,FALSE)</f>
        <v>0</v>
      </c>
      <c r="X1400" s="1209">
        <f>VLOOKUP($D1400,'NI-Ter'!$B$1:$Y$2048,19,FALSE)</f>
        <v>0</v>
      </c>
    </row>
    <row r="1401" spans="1:24" ht="27" hidden="1">
      <c r="A1401" s="507"/>
      <c r="B1401" s="507"/>
      <c r="C1401" s="507"/>
      <c r="D1401" s="1209" t="s">
        <v>470</v>
      </c>
      <c r="E1401" s="1210" t="s">
        <v>3062</v>
      </c>
      <c r="F1401" s="1202"/>
      <c r="G1401" s="1202"/>
      <c r="H1401" s="1202" t="s">
        <v>447</v>
      </c>
      <c r="I1401" s="1202" t="s">
        <v>53</v>
      </c>
      <c r="J1401" s="1202"/>
      <c r="K1401" s="1202"/>
      <c r="L1401" s="1202" t="s">
        <v>448</v>
      </c>
      <c r="M1401" s="1202" t="s">
        <v>468</v>
      </c>
      <c r="N1401" s="1203" t="s">
        <v>471</v>
      </c>
      <c r="O1401" s="1203" t="s">
        <v>73</v>
      </c>
      <c r="P1401" s="1203" t="s">
        <v>73</v>
      </c>
      <c r="Q1401" s="1203" t="s">
        <v>73</v>
      </c>
      <c r="R1401" s="1203" t="s">
        <v>73</v>
      </c>
      <c r="S1401" s="1209">
        <f>VLOOKUP($D1401,'NI-Ter'!$B$1:$Y$2048,12,FALSE)</f>
        <v>0</v>
      </c>
      <c r="T1401" s="1209">
        <f>VLOOKUP($D1401,'NI-Ter'!$B$1:$Y$2048,13,FALSE)</f>
        <v>0</v>
      </c>
      <c r="U1401" s="1209">
        <f>VLOOKUP($D1401,'NI-Ter'!$B$1:$Y$2048,16,FALSE)</f>
        <v>0</v>
      </c>
      <c r="V1401" s="1209">
        <f>VLOOKUP($D1401,'NI-Ter'!$B$1:$Y$2048,17,FALSE)</f>
        <v>0</v>
      </c>
      <c r="W1401" s="1209">
        <f>VLOOKUP($D1401,'NI-Ter'!$B$1:$Y$2048,18,FALSE)</f>
        <v>0</v>
      </c>
      <c r="X1401" s="1209">
        <f>VLOOKUP($D1401,'NI-Ter'!$B$1:$Y$2048,19,FALSE)</f>
        <v>0</v>
      </c>
    </row>
    <row r="1402" spans="1:24" hidden="1">
      <c r="A1402" s="507"/>
      <c r="B1402" s="507"/>
      <c r="C1402" s="507"/>
      <c r="D1402" s="1209" t="s">
        <v>472</v>
      </c>
      <c r="E1402" s="1210" t="s">
        <v>3062</v>
      </c>
      <c r="F1402" s="1202"/>
      <c r="G1402" s="1202"/>
      <c r="H1402" s="1202" t="s">
        <v>473</v>
      </c>
      <c r="I1402" s="1202" t="s">
        <v>53</v>
      </c>
      <c r="J1402" s="1202"/>
      <c r="K1402" s="1202"/>
      <c r="L1402" s="1202" t="s">
        <v>448</v>
      </c>
      <c r="M1402" s="1202" t="s">
        <v>468</v>
      </c>
      <c r="N1402" s="1203" t="s">
        <v>474</v>
      </c>
      <c r="O1402" s="1203" t="s">
        <v>73</v>
      </c>
      <c r="P1402" s="1203" t="s">
        <v>73</v>
      </c>
      <c r="Q1402" s="1203" t="s">
        <v>73</v>
      </c>
      <c r="R1402" s="1203" t="s">
        <v>73</v>
      </c>
      <c r="S1402" s="1209">
        <f>VLOOKUP($D1402,'NI-Ter'!$B$1:$Y$2048,12,FALSE)</f>
        <v>0</v>
      </c>
      <c r="T1402" s="1209">
        <f>VLOOKUP($D1402,'NI-Ter'!$B$1:$Y$2048,13,FALSE)</f>
        <v>0</v>
      </c>
      <c r="U1402" s="1209">
        <f>VLOOKUP($D1402,'NI-Ter'!$B$1:$Y$2048,16,FALSE)</f>
        <v>0</v>
      </c>
      <c r="V1402" s="1209">
        <f>VLOOKUP($D1402,'NI-Ter'!$B$1:$Y$2048,17,FALSE)</f>
        <v>0</v>
      </c>
      <c r="W1402" s="1209">
        <f>VLOOKUP($D1402,'NI-Ter'!$B$1:$Y$2048,18,FALSE)</f>
        <v>0</v>
      </c>
      <c r="X1402" s="1209">
        <f>VLOOKUP($D1402,'NI-Ter'!$B$1:$Y$2048,19,FALSE)</f>
        <v>0</v>
      </c>
    </row>
    <row r="1403" spans="1:24" hidden="1">
      <c r="A1403" s="507"/>
      <c r="B1403" s="507"/>
      <c r="C1403" s="507"/>
      <c r="D1403" s="1209" t="s">
        <v>475</v>
      </c>
      <c r="E1403" s="1210" t="s">
        <v>3062</v>
      </c>
      <c r="F1403" s="1202"/>
      <c r="G1403" s="1202"/>
      <c r="H1403" s="1202" t="s">
        <v>473</v>
      </c>
      <c r="I1403" s="1202" t="s">
        <v>53</v>
      </c>
      <c r="J1403" s="1202"/>
      <c r="K1403" s="1202"/>
      <c r="L1403" s="1202" t="s">
        <v>448</v>
      </c>
      <c r="M1403" s="1202" t="s">
        <v>468</v>
      </c>
      <c r="N1403" s="1203" t="s">
        <v>476</v>
      </c>
      <c r="O1403" s="1203" t="s">
        <v>73</v>
      </c>
      <c r="P1403" s="1203" t="s">
        <v>73</v>
      </c>
      <c r="Q1403" s="1203" t="s">
        <v>73</v>
      </c>
      <c r="R1403" s="1203" t="s">
        <v>73</v>
      </c>
      <c r="S1403" s="1209">
        <f>VLOOKUP($D1403,'NI-Ter'!$B$1:$Y$2048,12,FALSE)</f>
        <v>0</v>
      </c>
      <c r="T1403" s="1209">
        <f>VLOOKUP($D1403,'NI-Ter'!$B$1:$Y$2048,13,FALSE)</f>
        <v>0</v>
      </c>
      <c r="U1403" s="1209">
        <f>VLOOKUP($D1403,'NI-Ter'!$B$1:$Y$2048,16,FALSE)</f>
        <v>94</v>
      </c>
      <c r="V1403" s="1209">
        <f>VLOOKUP($D1403,'NI-Ter'!$B$1:$Y$2048,17,FALSE)</f>
        <v>0</v>
      </c>
      <c r="W1403" s="1209">
        <f>VLOOKUP($D1403,'NI-Ter'!$B$1:$Y$2048,18,FALSE)</f>
        <v>0</v>
      </c>
      <c r="X1403" s="1209">
        <f>VLOOKUP($D1403,'NI-Ter'!$B$1:$Y$2048,19,FALSE)</f>
        <v>0</v>
      </c>
    </row>
    <row r="1404" spans="1:24" hidden="1">
      <c r="A1404" s="507"/>
      <c r="B1404" s="507"/>
      <c r="C1404" s="507"/>
      <c r="D1404" s="1209" t="s">
        <v>477</v>
      </c>
      <c r="E1404" s="1210" t="s">
        <v>3062</v>
      </c>
      <c r="F1404" s="1202"/>
      <c r="G1404" s="1202"/>
      <c r="H1404" s="1202" t="s">
        <v>473</v>
      </c>
      <c r="I1404" s="1202" t="s">
        <v>53</v>
      </c>
      <c r="J1404" s="1202"/>
      <c r="K1404" s="1202"/>
      <c r="L1404" s="1202" t="s">
        <v>448</v>
      </c>
      <c r="M1404" s="1202" t="s">
        <v>468</v>
      </c>
      <c r="N1404" s="1203" t="s">
        <v>478</v>
      </c>
      <c r="O1404" s="1203" t="s">
        <v>73</v>
      </c>
      <c r="P1404" s="1203" t="s">
        <v>73</v>
      </c>
      <c r="Q1404" s="1203" t="s">
        <v>73</v>
      </c>
      <c r="R1404" s="1203" t="s">
        <v>73</v>
      </c>
      <c r="S1404" s="1209">
        <f>VLOOKUP($D1404,'NI-Ter'!$B$1:$Y$2048,12,FALSE)</f>
        <v>0</v>
      </c>
      <c r="T1404" s="1209">
        <f>VLOOKUP($D1404,'NI-Ter'!$B$1:$Y$2048,13,FALSE)</f>
        <v>0</v>
      </c>
      <c r="U1404" s="1209">
        <f>VLOOKUP($D1404,'NI-Ter'!$B$1:$Y$2048,16,FALSE)</f>
        <v>0</v>
      </c>
      <c r="V1404" s="1209">
        <f>VLOOKUP($D1404,'NI-Ter'!$B$1:$Y$2048,17,FALSE)</f>
        <v>0</v>
      </c>
      <c r="W1404" s="1209">
        <f>VLOOKUP($D1404,'NI-Ter'!$B$1:$Y$2048,18,FALSE)</f>
        <v>0</v>
      </c>
      <c r="X1404" s="1209">
        <f>VLOOKUP($D1404,'NI-Ter'!$B$1:$Y$2048,19,FALSE)</f>
        <v>0</v>
      </c>
    </row>
    <row r="1405" spans="1:24" ht="27" hidden="1">
      <c r="A1405" s="507"/>
      <c r="B1405" s="507"/>
      <c r="C1405" s="507"/>
      <c r="D1405" s="1209" t="s">
        <v>479</v>
      </c>
      <c r="E1405" s="1210" t="s">
        <v>3062</v>
      </c>
      <c r="F1405" s="1202"/>
      <c r="G1405" s="1202"/>
      <c r="H1405" s="1202" t="s">
        <v>480</v>
      </c>
      <c r="I1405" s="1202" t="s">
        <v>53</v>
      </c>
      <c r="J1405" s="1202"/>
      <c r="K1405" s="1202"/>
      <c r="L1405" s="1202" t="s">
        <v>482</v>
      </c>
      <c r="M1405" s="1202" t="s">
        <v>483</v>
      </c>
      <c r="N1405" s="1203" t="s">
        <v>484</v>
      </c>
      <c r="O1405" s="1203" t="s">
        <v>73</v>
      </c>
      <c r="P1405" s="1203" t="s">
        <v>73</v>
      </c>
      <c r="Q1405" s="1203" t="s">
        <v>73</v>
      </c>
      <c r="R1405" s="1203" t="s">
        <v>73</v>
      </c>
      <c r="S1405" s="1209">
        <f>VLOOKUP($D1405,'NI-Ter'!$B$1:$Y$2048,12,FALSE)</f>
        <v>0</v>
      </c>
      <c r="T1405" s="1209">
        <f>VLOOKUP($D1405,'NI-Ter'!$B$1:$Y$2048,13,FALSE)</f>
        <v>0</v>
      </c>
      <c r="U1405" s="1209">
        <f>VLOOKUP($D1405,'NI-Ter'!$B$1:$Y$2048,16,FALSE)</f>
        <v>0</v>
      </c>
      <c r="V1405" s="1209">
        <f>VLOOKUP($D1405,'NI-Ter'!$B$1:$Y$2048,17,FALSE)</f>
        <v>0</v>
      </c>
      <c r="W1405" s="1209">
        <f>VLOOKUP($D1405,'NI-Ter'!$B$1:$Y$2048,18,FALSE)</f>
        <v>0</v>
      </c>
      <c r="X1405" s="1209">
        <f>VLOOKUP($D1405,'NI-Ter'!$B$1:$Y$2048,19,FALSE)</f>
        <v>0</v>
      </c>
    </row>
    <row r="1406" spans="1:24" ht="27" hidden="1">
      <c r="A1406" s="507"/>
      <c r="B1406" s="507"/>
      <c r="C1406" s="507"/>
      <c r="D1406" s="1209" t="s">
        <v>485</v>
      </c>
      <c r="E1406" s="1210" t="s">
        <v>3062</v>
      </c>
      <c r="F1406" s="1202"/>
      <c r="G1406" s="1202"/>
      <c r="H1406" s="1202" t="s">
        <v>486</v>
      </c>
      <c r="I1406" s="1202" t="s">
        <v>53</v>
      </c>
      <c r="J1406" s="1202"/>
      <c r="K1406" s="1202"/>
      <c r="L1406" s="1202" t="s">
        <v>482</v>
      </c>
      <c r="M1406" s="1202" t="s">
        <v>483</v>
      </c>
      <c r="N1406" s="1203" t="s">
        <v>487</v>
      </c>
      <c r="O1406" s="1203" t="s">
        <v>73</v>
      </c>
      <c r="P1406" s="1203" t="s">
        <v>73</v>
      </c>
      <c r="Q1406" s="1203" t="s">
        <v>73</v>
      </c>
      <c r="R1406" s="1203" t="s">
        <v>73</v>
      </c>
      <c r="S1406" s="1209">
        <f>VLOOKUP($D1406,'NI-Ter'!$B$1:$Y$2048,12,FALSE)</f>
        <v>0</v>
      </c>
      <c r="T1406" s="1209">
        <f>VLOOKUP($D1406,'NI-Ter'!$B$1:$Y$2048,13,FALSE)</f>
        <v>0</v>
      </c>
      <c r="U1406" s="1209">
        <f>VLOOKUP($D1406,'NI-Ter'!$B$1:$Y$2048,16,FALSE)</f>
        <v>20</v>
      </c>
      <c r="V1406" s="1209">
        <f>VLOOKUP($D1406,'NI-Ter'!$B$1:$Y$2048,17,FALSE)</f>
        <v>0</v>
      </c>
      <c r="W1406" s="1209">
        <f>VLOOKUP($D1406,'NI-Ter'!$B$1:$Y$2048,18,FALSE)</f>
        <v>0</v>
      </c>
      <c r="X1406" s="1209">
        <f>VLOOKUP($D1406,'NI-Ter'!$B$1:$Y$2048,19,FALSE)</f>
        <v>0</v>
      </c>
    </row>
    <row r="1407" spans="1:24" ht="27" hidden="1">
      <c r="A1407" s="507"/>
      <c r="B1407" s="507"/>
      <c r="C1407" s="507"/>
      <c r="D1407" s="1209" t="s">
        <v>488</v>
      </c>
      <c r="E1407" s="1210" t="s">
        <v>3062</v>
      </c>
      <c r="F1407" s="1202"/>
      <c r="G1407" s="1202"/>
      <c r="H1407" s="1202" t="s">
        <v>489</v>
      </c>
      <c r="I1407" s="1202" t="s">
        <v>53</v>
      </c>
      <c r="J1407" s="1202"/>
      <c r="K1407" s="1202"/>
      <c r="L1407" s="1202" t="s">
        <v>482</v>
      </c>
      <c r="M1407" s="1202" t="s">
        <v>483</v>
      </c>
      <c r="N1407" s="1203" t="s">
        <v>490</v>
      </c>
      <c r="O1407" s="1203" t="s">
        <v>73</v>
      </c>
      <c r="P1407" s="1203" t="s">
        <v>73</v>
      </c>
      <c r="Q1407" s="1203" t="s">
        <v>73</v>
      </c>
      <c r="R1407" s="1203" t="s">
        <v>73</v>
      </c>
      <c r="S1407" s="1209">
        <f>VLOOKUP($D1407,'NI-Ter'!$B$1:$Y$2048,12,FALSE)</f>
        <v>0</v>
      </c>
      <c r="T1407" s="1209">
        <f>VLOOKUP($D1407,'NI-Ter'!$B$1:$Y$2048,13,FALSE)</f>
        <v>0</v>
      </c>
      <c r="U1407" s="1209">
        <f>VLOOKUP($D1407,'NI-Ter'!$B$1:$Y$2048,16,FALSE)</f>
        <v>0</v>
      </c>
      <c r="V1407" s="1209">
        <f>VLOOKUP($D1407,'NI-Ter'!$B$1:$Y$2048,17,FALSE)</f>
        <v>0</v>
      </c>
      <c r="W1407" s="1209">
        <f>VLOOKUP($D1407,'NI-Ter'!$B$1:$Y$2048,18,FALSE)</f>
        <v>0</v>
      </c>
      <c r="X1407" s="1209">
        <f>VLOOKUP($D1407,'NI-Ter'!$B$1:$Y$2048,19,FALSE)</f>
        <v>0</v>
      </c>
    </row>
    <row r="1408" spans="1:24" ht="27" hidden="1">
      <c r="A1408" s="507"/>
      <c r="B1408" s="507"/>
      <c r="C1408" s="507"/>
      <c r="D1408" s="1209" t="s">
        <v>491</v>
      </c>
      <c r="E1408" s="1210" t="s">
        <v>3062</v>
      </c>
      <c r="F1408" s="1202"/>
      <c r="G1408" s="1202"/>
      <c r="H1408" s="1202" t="s">
        <v>492</v>
      </c>
      <c r="I1408" s="1202" t="s">
        <v>53</v>
      </c>
      <c r="J1408" s="1202"/>
      <c r="K1408" s="1202"/>
      <c r="L1408" s="1202" t="s">
        <v>482</v>
      </c>
      <c r="M1408" s="1202" t="s">
        <v>483</v>
      </c>
      <c r="N1408" s="1203" t="s">
        <v>493</v>
      </c>
      <c r="O1408" s="1203" t="s">
        <v>73</v>
      </c>
      <c r="P1408" s="1203" t="s">
        <v>73</v>
      </c>
      <c r="Q1408" s="1203" t="s">
        <v>73</v>
      </c>
      <c r="R1408" s="1203" t="s">
        <v>73</v>
      </c>
      <c r="S1408" s="1209">
        <f>VLOOKUP($D1408,'NI-Ter'!$B$1:$Y$2048,12,FALSE)</f>
        <v>0</v>
      </c>
      <c r="T1408" s="1209">
        <f>VLOOKUP($D1408,'NI-Ter'!$B$1:$Y$2048,13,FALSE)</f>
        <v>0</v>
      </c>
      <c r="U1408" s="1209">
        <f>VLOOKUP($D1408,'NI-Ter'!$B$1:$Y$2048,16,FALSE)</f>
        <v>0</v>
      </c>
      <c r="V1408" s="1209">
        <f>VLOOKUP($D1408,'NI-Ter'!$B$1:$Y$2048,17,FALSE)</f>
        <v>0</v>
      </c>
      <c r="W1408" s="1209">
        <f>VLOOKUP($D1408,'NI-Ter'!$B$1:$Y$2048,18,FALSE)</f>
        <v>0</v>
      </c>
      <c r="X1408" s="1209">
        <f>VLOOKUP($D1408,'NI-Ter'!$B$1:$Y$2048,19,FALSE)</f>
        <v>0</v>
      </c>
    </row>
    <row r="1409" spans="1:24" ht="40.5" hidden="1">
      <c r="A1409" s="507"/>
      <c r="B1409" s="507"/>
      <c r="C1409" s="507"/>
      <c r="D1409" s="1209" t="s">
        <v>494</v>
      </c>
      <c r="E1409" s="1210" t="s">
        <v>3062</v>
      </c>
      <c r="F1409" s="1202" t="s">
        <v>157</v>
      </c>
      <c r="G1409" s="1202"/>
      <c r="H1409" s="1202" t="s">
        <v>495</v>
      </c>
      <c r="I1409" s="1202" t="s">
        <v>53</v>
      </c>
      <c r="J1409" s="1202"/>
      <c r="K1409" s="1202"/>
      <c r="L1409" s="1202" t="s">
        <v>482</v>
      </c>
      <c r="M1409" s="1202" t="s">
        <v>483</v>
      </c>
      <c r="N1409" s="1203" t="s">
        <v>496</v>
      </c>
      <c r="O1409" s="1203" t="s">
        <v>73</v>
      </c>
      <c r="P1409" s="1203" t="s">
        <v>73</v>
      </c>
      <c r="Q1409" s="1203" t="s">
        <v>73</v>
      </c>
      <c r="R1409" s="1203" t="s">
        <v>73</v>
      </c>
      <c r="S1409" s="1209">
        <f>VLOOKUP($D1409,'NI-Ter'!$B$1:$Y$2048,12,FALSE)</f>
        <v>0</v>
      </c>
      <c r="T1409" s="1209">
        <f>VLOOKUP($D1409,'NI-Ter'!$B$1:$Y$2048,13,FALSE)</f>
        <v>0</v>
      </c>
      <c r="U1409" s="1209">
        <f>VLOOKUP($D1409,'NI-Ter'!$B$1:$Y$2048,16,FALSE)</f>
        <v>0</v>
      </c>
      <c r="V1409" s="1209">
        <f>VLOOKUP($D1409,'NI-Ter'!$B$1:$Y$2048,17,FALSE)</f>
        <v>0</v>
      </c>
      <c r="W1409" s="1209">
        <f>VLOOKUP($D1409,'NI-Ter'!$B$1:$Y$2048,18,FALSE)</f>
        <v>0</v>
      </c>
      <c r="X1409" s="1209">
        <f>VLOOKUP($D1409,'NI-Ter'!$B$1:$Y$2048,19,FALSE)</f>
        <v>0</v>
      </c>
    </row>
    <row r="1410" spans="1:24" hidden="1">
      <c r="A1410" s="507"/>
      <c r="B1410" s="507"/>
      <c r="C1410" s="507"/>
      <c r="D1410" s="1209" t="s">
        <v>497</v>
      </c>
      <c r="E1410" s="1210" t="s">
        <v>3062</v>
      </c>
      <c r="F1410" s="1202"/>
      <c r="G1410" s="1202"/>
      <c r="H1410" s="1202" t="s">
        <v>498</v>
      </c>
      <c r="I1410" s="1202" t="s">
        <v>53</v>
      </c>
      <c r="J1410" s="1202"/>
      <c r="K1410" s="1202"/>
      <c r="L1410" s="1202" t="s">
        <v>482</v>
      </c>
      <c r="M1410" s="1202" t="s">
        <v>483</v>
      </c>
      <c r="N1410" s="1203" t="s">
        <v>499</v>
      </c>
      <c r="O1410" s="1203" t="s">
        <v>73</v>
      </c>
      <c r="P1410" s="1203" t="s">
        <v>73</v>
      </c>
      <c r="Q1410" s="1203" t="s">
        <v>73</v>
      </c>
      <c r="R1410" s="1203" t="s">
        <v>73</v>
      </c>
      <c r="S1410" s="1209">
        <f>VLOOKUP($D1410,'NI-Ter'!$B$1:$Y$2048,12,FALSE)</f>
        <v>0</v>
      </c>
      <c r="T1410" s="1209">
        <f>VLOOKUP($D1410,'NI-Ter'!$B$1:$Y$2048,13,FALSE)</f>
        <v>0</v>
      </c>
      <c r="U1410" s="1209">
        <f>VLOOKUP($D1410,'NI-Ter'!$B$1:$Y$2048,16,FALSE)</f>
        <v>0</v>
      </c>
      <c r="V1410" s="1209">
        <f>VLOOKUP($D1410,'NI-Ter'!$B$1:$Y$2048,17,FALSE)</f>
        <v>0</v>
      </c>
      <c r="W1410" s="1209">
        <f>VLOOKUP($D1410,'NI-Ter'!$B$1:$Y$2048,18,FALSE)</f>
        <v>0</v>
      </c>
      <c r="X1410" s="1209">
        <f>VLOOKUP($D1410,'NI-Ter'!$B$1:$Y$2048,19,FALSE)</f>
        <v>0</v>
      </c>
    </row>
    <row r="1411" spans="1:24" ht="27" hidden="1">
      <c r="A1411" s="507"/>
      <c r="B1411" s="507"/>
      <c r="C1411" s="507"/>
      <c r="D1411" s="1209" t="s">
        <v>500</v>
      </c>
      <c r="E1411" s="1210" t="s">
        <v>3062</v>
      </c>
      <c r="F1411" s="1202" t="s">
        <v>157</v>
      </c>
      <c r="G1411" s="1202"/>
      <c r="H1411" s="1202" t="s">
        <v>501</v>
      </c>
      <c r="I1411" s="1202" t="s">
        <v>53</v>
      </c>
      <c r="J1411" s="1202"/>
      <c r="K1411" s="1202"/>
      <c r="L1411" s="1202" t="s">
        <v>482</v>
      </c>
      <c r="M1411" s="1202" t="s">
        <v>483</v>
      </c>
      <c r="N1411" s="1203" t="s">
        <v>502</v>
      </c>
      <c r="O1411" s="1203" t="s">
        <v>73</v>
      </c>
      <c r="P1411" s="1203" t="s">
        <v>73</v>
      </c>
      <c r="Q1411" s="1203" t="s">
        <v>73</v>
      </c>
      <c r="R1411" s="1203" t="s">
        <v>73</v>
      </c>
      <c r="S1411" s="1209">
        <f>VLOOKUP($D1411,'NI-Ter'!$B$1:$Y$2048,12,FALSE)</f>
        <v>0</v>
      </c>
      <c r="T1411" s="1209">
        <f>VLOOKUP($D1411,'NI-Ter'!$B$1:$Y$2048,13,FALSE)</f>
        <v>0</v>
      </c>
      <c r="U1411" s="1209">
        <f>VLOOKUP($D1411,'NI-Ter'!$B$1:$Y$2048,16,FALSE)</f>
        <v>0</v>
      </c>
      <c r="V1411" s="1209">
        <f>VLOOKUP($D1411,'NI-Ter'!$B$1:$Y$2048,17,FALSE)</f>
        <v>0</v>
      </c>
      <c r="W1411" s="1209">
        <f>VLOOKUP($D1411,'NI-Ter'!$B$1:$Y$2048,18,FALSE)</f>
        <v>0</v>
      </c>
      <c r="X1411" s="1209">
        <f>VLOOKUP($D1411,'NI-Ter'!$B$1:$Y$2048,19,FALSE)</f>
        <v>0</v>
      </c>
    </row>
    <row r="1412" spans="1:24" ht="27" hidden="1">
      <c r="A1412" s="507"/>
      <c r="B1412" s="507"/>
      <c r="C1412" s="507"/>
      <c r="D1412" s="1209" t="s">
        <v>503</v>
      </c>
      <c r="E1412" s="1210" t="s">
        <v>3062</v>
      </c>
      <c r="F1412" s="1202"/>
      <c r="G1412" s="1202"/>
      <c r="H1412" s="1202" t="s">
        <v>473</v>
      </c>
      <c r="I1412" s="1202" t="s">
        <v>53</v>
      </c>
      <c r="J1412" s="1202"/>
      <c r="K1412" s="1202"/>
      <c r="L1412" s="1202" t="s">
        <v>448</v>
      </c>
      <c r="M1412" s="1202" t="s">
        <v>468</v>
      </c>
      <c r="N1412" s="1203" t="s">
        <v>504</v>
      </c>
      <c r="O1412" s="1203" t="s">
        <v>73</v>
      </c>
      <c r="P1412" s="1203" t="s">
        <v>73</v>
      </c>
      <c r="Q1412" s="1203" t="s">
        <v>73</v>
      </c>
      <c r="R1412" s="1203" t="s">
        <v>73</v>
      </c>
      <c r="S1412" s="1209">
        <f>VLOOKUP($D1412,'NI-Ter'!$B$1:$Y$2048,12,FALSE)</f>
        <v>0</v>
      </c>
      <c r="T1412" s="1209">
        <f>VLOOKUP($D1412,'NI-Ter'!$B$1:$Y$2048,13,FALSE)</f>
        <v>0</v>
      </c>
      <c r="U1412" s="1209">
        <f>VLOOKUP($D1412,'NI-Ter'!$B$1:$Y$2048,16,FALSE)</f>
        <v>0</v>
      </c>
      <c r="V1412" s="1209">
        <f>VLOOKUP($D1412,'NI-Ter'!$B$1:$Y$2048,17,FALSE)</f>
        <v>0</v>
      </c>
      <c r="W1412" s="1209">
        <f>VLOOKUP($D1412,'NI-Ter'!$B$1:$Y$2048,18,FALSE)</f>
        <v>0</v>
      </c>
      <c r="X1412" s="1209">
        <f>VLOOKUP($D1412,'NI-Ter'!$B$1:$Y$2048,19,FALSE)</f>
        <v>0</v>
      </c>
    </row>
    <row r="1413" spans="1:24" ht="27" hidden="1">
      <c r="A1413" s="507"/>
      <c r="B1413" s="507"/>
      <c r="C1413" s="507"/>
      <c r="D1413" s="1209" t="s">
        <v>505</v>
      </c>
      <c r="E1413" s="1210" t="s">
        <v>3062</v>
      </c>
      <c r="F1413" s="1202"/>
      <c r="G1413" s="1202"/>
      <c r="H1413" s="1202" t="s">
        <v>473</v>
      </c>
      <c r="I1413" s="1202" t="s">
        <v>53</v>
      </c>
      <c r="J1413" s="1202"/>
      <c r="K1413" s="1202"/>
      <c r="L1413" s="1202" t="s">
        <v>448</v>
      </c>
      <c r="M1413" s="1202" t="s">
        <v>468</v>
      </c>
      <c r="N1413" s="1203" t="s">
        <v>506</v>
      </c>
      <c r="O1413" s="1203" t="s">
        <v>73</v>
      </c>
      <c r="P1413" s="1203" t="s">
        <v>73</v>
      </c>
      <c r="Q1413" s="1203" t="s">
        <v>73</v>
      </c>
      <c r="R1413" s="1203" t="s">
        <v>73</v>
      </c>
      <c r="S1413" s="1209">
        <f>VLOOKUP($D1413,'NI-Ter'!$B$1:$Y$2048,12,FALSE)</f>
        <v>0</v>
      </c>
      <c r="T1413" s="1209">
        <f>VLOOKUP($D1413,'NI-Ter'!$B$1:$Y$2048,13,FALSE)</f>
        <v>0</v>
      </c>
      <c r="U1413" s="1209">
        <f>VLOOKUP($D1413,'NI-Ter'!$B$1:$Y$2048,16,FALSE)</f>
        <v>0</v>
      </c>
      <c r="V1413" s="1209">
        <f>VLOOKUP($D1413,'NI-Ter'!$B$1:$Y$2048,17,FALSE)</f>
        <v>0</v>
      </c>
      <c r="W1413" s="1209">
        <f>VLOOKUP($D1413,'NI-Ter'!$B$1:$Y$2048,18,FALSE)</f>
        <v>0</v>
      </c>
      <c r="X1413" s="1209">
        <f>VLOOKUP($D1413,'NI-Ter'!$B$1:$Y$2048,19,FALSE)</f>
        <v>0</v>
      </c>
    </row>
    <row r="1414" spans="1:24" ht="27" hidden="1">
      <c r="A1414" s="507"/>
      <c r="B1414" s="507"/>
      <c r="C1414" s="507"/>
      <c r="D1414" s="1209" t="s">
        <v>507</v>
      </c>
      <c r="E1414" s="1210" t="s">
        <v>3062</v>
      </c>
      <c r="F1414" s="1202"/>
      <c r="G1414" s="1202"/>
      <c r="H1414" s="1202" t="s">
        <v>473</v>
      </c>
      <c r="I1414" s="1202" t="s">
        <v>53</v>
      </c>
      <c r="J1414" s="1202"/>
      <c r="K1414" s="1202"/>
      <c r="L1414" s="1202" t="s">
        <v>448</v>
      </c>
      <c r="M1414" s="1202" t="s">
        <v>468</v>
      </c>
      <c r="N1414" s="1203" t="s">
        <v>508</v>
      </c>
      <c r="O1414" s="1203" t="s">
        <v>73</v>
      </c>
      <c r="P1414" s="1203" t="s">
        <v>73</v>
      </c>
      <c r="Q1414" s="1203" t="s">
        <v>73</v>
      </c>
      <c r="R1414" s="1203" t="s">
        <v>73</v>
      </c>
      <c r="S1414" s="1209">
        <f>VLOOKUP($D1414,'NI-Ter'!$B$1:$Y$2048,12,FALSE)</f>
        <v>0</v>
      </c>
      <c r="T1414" s="1209">
        <f>VLOOKUP($D1414,'NI-Ter'!$B$1:$Y$2048,13,FALSE)</f>
        <v>0</v>
      </c>
      <c r="U1414" s="1209">
        <f>VLOOKUP($D1414,'NI-Ter'!$B$1:$Y$2048,16,FALSE)</f>
        <v>0</v>
      </c>
      <c r="V1414" s="1209">
        <f>VLOOKUP($D1414,'NI-Ter'!$B$1:$Y$2048,17,FALSE)</f>
        <v>0</v>
      </c>
      <c r="W1414" s="1209">
        <f>VLOOKUP($D1414,'NI-Ter'!$B$1:$Y$2048,18,FALSE)</f>
        <v>0</v>
      </c>
      <c r="X1414" s="1209">
        <f>VLOOKUP($D1414,'NI-Ter'!$B$1:$Y$2048,19,FALSE)</f>
        <v>0</v>
      </c>
    </row>
    <row r="1415" spans="1:24" hidden="1">
      <c r="A1415" s="507"/>
      <c r="B1415" s="507"/>
      <c r="C1415" s="507"/>
      <c r="D1415" s="1209" t="s">
        <v>509</v>
      </c>
      <c r="E1415" s="1210" t="s">
        <v>3062</v>
      </c>
      <c r="F1415" s="1202"/>
      <c r="G1415" s="1202"/>
      <c r="H1415" s="1202" t="s">
        <v>473</v>
      </c>
      <c r="I1415" s="1202" t="s">
        <v>53</v>
      </c>
      <c r="J1415" s="1202"/>
      <c r="K1415" s="1202"/>
      <c r="L1415" s="1202" t="s">
        <v>448</v>
      </c>
      <c r="M1415" s="1202" t="s">
        <v>468</v>
      </c>
      <c r="N1415" s="1203" t="s">
        <v>510</v>
      </c>
      <c r="O1415" s="1203" t="s">
        <v>73</v>
      </c>
      <c r="P1415" s="1203" t="s">
        <v>73</v>
      </c>
      <c r="Q1415" s="1203" t="s">
        <v>73</v>
      </c>
      <c r="R1415" s="1203" t="s">
        <v>73</v>
      </c>
      <c r="S1415" s="1209">
        <f>VLOOKUP($D1415,'NI-Ter'!$B$1:$Y$2048,12,FALSE)</f>
        <v>0</v>
      </c>
      <c r="T1415" s="1209">
        <f>VLOOKUP($D1415,'NI-Ter'!$B$1:$Y$2048,13,FALSE)</f>
        <v>0</v>
      </c>
      <c r="U1415" s="1209">
        <f>VLOOKUP($D1415,'NI-Ter'!$B$1:$Y$2048,16,FALSE)</f>
        <v>0</v>
      </c>
      <c r="V1415" s="1209">
        <f>VLOOKUP($D1415,'NI-Ter'!$B$1:$Y$2048,17,FALSE)</f>
        <v>0</v>
      </c>
      <c r="W1415" s="1209">
        <f>VLOOKUP($D1415,'NI-Ter'!$B$1:$Y$2048,18,FALSE)</f>
        <v>0</v>
      </c>
      <c r="X1415" s="1209">
        <f>VLOOKUP($D1415,'NI-Ter'!$B$1:$Y$2048,19,FALSE)</f>
        <v>0</v>
      </c>
    </row>
    <row r="1416" spans="1:24" ht="27" hidden="1">
      <c r="A1416" s="507"/>
      <c r="B1416" s="507"/>
      <c r="C1416" s="507"/>
      <c r="D1416" s="1209" t="s">
        <v>511</v>
      </c>
      <c r="E1416" s="1210" t="s">
        <v>3062</v>
      </c>
      <c r="F1416" s="1202"/>
      <c r="G1416" s="1202"/>
      <c r="H1416" s="1202" t="s">
        <v>473</v>
      </c>
      <c r="I1416" s="1202" t="s">
        <v>53</v>
      </c>
      <c r="J1416" s="1202"/>
      <c r="K1416" s="1202"/>
      <c r="L1416" s="1202" t="s">
        <v>448</v>
      </c>
      <c r="M1416" s="1202" t="s">
        <v>468</v>
      </c>
      <c r="N1416" s="1203" t="s">
        <v>512</v>
      </c>
      <c r="O1416" s="1203" t="s">
        <v>73</v>
      </c>
      <c r="P1416" s="1203" t="s">
        <v>73</v>
      </c>
      <c r="Q1416" s="1203" t="s">
        <v>73</v>
      </c>
      <c r="R1416" s="1203" t="s">
        <v>73</v>
      </c>
      <c r="S1416" s="1209">
        <f>VLOOKUP($D1416,'NI-Ter'!$B$1:$Y$2048,12,FALSE)</f>
        <v>0</v>
      </c>
      <c r="T1416" s="1209">
        <f>VLOOKUP($D1416,'NI-Ter'!$B$1:$Y$2048,13,FALSE)</f>
        <v>0</v>
      </c>
      <c r="U1416" s="1209">
        <f>VLOOKUP($D1416,'NI-Ter'!$B$1:$Y$2048,16,FALSE)</f>
        <v>0</v>
      </c>
      <c r="V1416" s="1209">
        <f>VLOOKUP($D1416,'NI-Ter'!$B$1:$Y$2048,17,FALSE)</f>
        <v>0</v>
      </c>
      <c r="W1416" s="1209">
        <f>VLOOKUP($D1416,'NI-Ter'!$B$1:$Y$2048,18,FALSE)</f>
        <v>0</v>
      </c>
      <c r="X1416" s="1209">
        <f>VLOOKUP($D1416,'NI-Ter'!$B$1:$Y$2048,19,FALSE)</f>
        <v>0</v>
      </c>
    </row>
    <row r="1417" spans="1:24" hidden="1">
      <c r="A1417" s="507"/>
      <c r="B1417" s="507"/>
      <c r="C1417" s="507"/>
      <c r="D1417" s="1209" t="s">
        <v>513</v>
      </c>
      <c r="E1417" s="1210" t="s">
        <v>3062</v>
      </c>
      <c r="F1417" s="1202"/>
      <c r="G1417" s="1202"/>
      <c r="H1417" s="1202" t="s">
        <v>473</v>
      </c>
      <c r="I1417" s="1202" t="s">
        <v>53</v>
      </c>
      <c r="J1417" s="1202"/>
      <c r="K1417" s="1202"/>
      <c r="L1417" s="1202" t="s">
        <v>448</v>
      </c>
      <c r="M1417" s="1202" t="s">
        <v>468</v>
      </c>
      <c r="N1417" s="1203" t="s">
        <v>514</v>
      </c>
      <c r="O1417" s="1203" t="s">
        <v>73</v>
      </c>
      <c r="P1417" s="1203" t="s">
        <v>73</v>
      </c>
      <c r="Q1417" s="1203" t="s">
        <v>73</v>
      </c>
      <c r="R1417" s="1203" t="s">
        <v>73</v>
      </c>
      <c r="S1417" s="1209">
        <f>VLOOKUP($D1417,'NI-Ter'!$B$1:$Y$2048,12,FALSE)</f>
        <v>0</v>
      </c>
      <c r="T1417" s="1209">
        <f>VLOOKUP($D1417,'NI-Ter'!$B$1:$Y$2048,13,FALSE)</f>
        <v>0</v>
      </c>
      <c r="U1417" s="1209">
        <f>VLOOKUP($D1417,'NI-Ter'!$B$1:$Y$2048,16,FALSE)</f>
        <v>0</v>
      </c>
      <c r="V1417" s="1209">
        <f>VLOOKUP($D1417,'NI-Ter'!$B$1:$Y$2048,17,FALSE)</f>
        <v>0</v>
      </c>
      <c r="W1417" s="1209">
        <f>VLOOKUP($D1417,'NI-Ter'!$B$1:$Y$2048,18,FALSE)</f>
        <v>0</v>
      </c>
      <c r="X1417" s="1209">
        <f>VLOOKUP($D1417,'NI-Ter'!$B$1:$Y$2048,19,FALSE)</f>
        <v>0</v>
      </c>
    </row>
    <row r="1418" spans="1:24" hidden="1">
      <c r="A1418" s="507"/>
      <c r="B1418" s="507"/>
      <c r="C1418" s="507"/>
      <c r="D1418" s="1209" t="s">
        <v>515</v>
      </c>
      <c r="E1418" s="1210" t="s">
        <v>3062</v>
      </c>
      <c r="F1418" s="1202"/>
      <c r="G1418" s="1202"/>
      <c r="H1418" s="1202" t="s">
        <v>473</v>
      </c>
      <c r="I1418" s="1202" t="s">
        <v>53</v>
      </c>
      <c r="J1418" s="1202"/>
      <c r="K1418" s="1202"/>
      <c r="L1418" s="1202" t="s">
        <v>448</v>
      </c>
      <c r="M1418" s="1202" t="s">
        <v>468</v>
      </c>
      <c r="N1418" s="1203" t="s">
        <v>516</v>
      </c>
      <c r="O1418" s="1203" t="s">
        <v>73</v>
      </c>
      <c r="P1418" s="1203" t="s">
        <v>73</v>
      </c>
      <c r="Q1418" s="1203" t="s">
        <v>73</v>
      </c>
      <c r="R1418" s="1203" t="s">
        <v>73</v>
      </c>
      <c r="S1418" s="1209">
        <f>VLOOKUP($D1418,'NI-Ter'!$B$1:$Y$2048,12,FALSE)</f>
        <v>0</v>
      </c>
      <c r="T1418" s="1209">
        <f>VLOOKUP($D1418,'NI-Ter'!$B$1:$Y$2048,13,FALSE)</f>
        <v>0</v>
      </c>
      <c r="U1418" s="1209">
        <f>VLOOKUP($D1418,'NI-Ter'!$B$1:$Y$2048,16,FALSE)</f>
        <v>0</v>
      </c>
      <c r="V1418" s="1209">
        <f>VLOOKUP($D1418,'NI-Ter'!$B$1:$Y$2048,17,FALSE)</f>
        <v>0</v>
      </c>
      <c r="W1418" s="1209">
        <f>VLOOKUP($D1418,'NI-Ter'!$B$1:$Y$2048,18,FALSE)</f>
        <v>0</v>
      </c>
      <c r="X1418" s="1209">
        <f>VLOOKUP($D1418,'NI-Ter'!$B$1:$Y$2048,19,FALSE)</f>
        <v>0</v>
      </c>
    </row>
    <row r="1419" spans="1:24" hidden="1">
      <c r="A1419" s="507"/>
      <c r="B1419" s="507"/>
      <c r="C1419" s="507"/>
      <c r="D1419" s="1209" t="s">
        <v>517</v>
      </c>
      <c r="E1419" s="1210" t="s">
        <v>3062</v>
      </c>
      <c r="F1419" s="1202"/>
      <c r="G1419" s="1202"/>
      <c r="H1419" s="1202" t="s">
        <v>473</v>
      </c>
      <c r="I1419" s="1202" t="s">
        <v>53</v>
      </c>
      <c r="J1419" s="1202"/>
      <c r="K1419" s="1202"/>
      <c r="L1419" s="1202" t="s">
        <v>448</v>
      </c>
      <c r="M1419" s="1202" t="s">
        <v>468</v>
      </c>
      <c r="N1419" s="1203" t="s">
        <v>518</v>
      </c>
      <c r="O1419" s="1203" t="s">
        <v>73</v>
      </c>
      <c r="P1419" s="1203" t="s">
        <v>73</v>
      </c>
      <c r="Q1419" s="1203" t="s">
        <v>73</v>
      </c>
      <c r="R1419" s="1203" t="s">
        <v>73</v>
      </c>
      <c r="S1419" s="1209">
        <f>VLOOKUP($D1419,'NI-Ter'!$B$1:$Y$2048,12,FALSE)</f>
        <v>0</v>
      </c>
      <c r="T1419" s="1209">
        <f>VLOOKUP($D1419,'NI-Ter'!$B$1:$Y$2048,13,FALSE)</f>
        <v>0</v>
      </c>
      <c r="U1419" s="1209">
        <f>VLOOKUP($D1419,'NI-Ter'!$B$1:$Y$2048,16,FALSE)</f>
        <v>0</v>
      </c>
      <c r="V1419" s="1209">
        <f>VLOOKUP($D1419,'NI-Ter'!$B$1:$Y$2048,17,FALSE)</f>
        <v>0</v>
      </c>
      <c r="W1419" s="1209">
        <f>VLOOKUP($D1419,'NI-Ter'!$B$1:$Y$2048,18,FALSE)</f>
        <v>0</v>
      </c>
      <c r="X1419" s="1209">
        <f>VLOOKUP($D1419,'NI-Ter'!$B$1:$Y$2048,19,FALSE)</f>
        <v>0</v>
      </c>
    </row>
    <row r="1420" spans="1:24" hidden="1">
      <c r="A1420" s="507"/>
      <c r="B1420" s="507"/>
      <c r="C1420" s="507"/>
      <c r="D1420" s="1209" t="s">
        <v>519</v>
      </c>
      <c r="E1420" s="1210" t="s">
        <v>3062</v>
      </c>
      <c r="F1420" s="1202"/>
      <c r="G1420" s="1202"/>
      <c r="H1420" s="1202" t="s">
        <v>301</v>
      </c>
      <c r="I1420" s="1202" t="s">
        <v>53</v>
      </c>
      <c r="J1420" s="1202"/>
      <c r="K1420" s="1202"/>
      <c r="L1420" s="1202" t="s">
        <v>448</v>
      </c>
      <c r="M1420" s="1202" t="s">
        <v>468</v>
      </c>
      <c r="N1420" s="1203" t="s">
        <v>520</v>
      </c>
      <c r="O1420" s="1203" t="s">
        <v>73</v>
      </c>
      <c r="P1420" s="1203" t="s">
        <v>73</v>
      </c>
      <c r="Q1420" s="1203" t="s">
        <v>73</v>
      </c>
      <c r="R1420" s="1203" t="s">
        <v>73</v>
      </c>
      <c r="S1420" s="1209">
        <f>VLOOKUP($D1420,'NI-Ter'!$B$1:$Y$2048,12,FALSE)</f>
        <v>0</v>
      </c>
      <c r="T1420" s="1209">
        <f>VLOOKUP($D1420,'NI-Ter'!$B$1:$Y$2048,13,FALSE)</f>
        <v>0</v>
      </c>
      <c r="U1420" s="1209">
        <f>VLOOKUP($D1420,'NI-Ter'!$B$1:$Y$2048,16,FALSE)</f>
        <v>0</v>
      </c>
      <c r="V1420" s="1209">
        <f>VLOOKUP($D1420,'NI-Ter'!$B$1:$Y$2048,17,FALSE)</f>
        <v>0</v>
      </c>
      <c r="W1420" s="1209">
        <f>VLOOKUP($D1420,'NI-Ter'!$B$1:$Y$2048,18,FALSE)</f>
        <v>0</v>
      </c>
      <c r="X1420" s="1209">
        <f>VLOOKUP($D1420,'NI-Ter'!$B$1:$Y$2048,19,FALSE)</f>
        <v>0</v>
      </c>
    </row>
    <row r="1421" spans="1:24" ht="27" hidden="1">
      <c r="A1421" s="507"/>
      <c r="B1421" s="507"/>
      <c r="C1421" s="507"/>
      <c r="D1421" s="1209" t="s">
        <v>521</v>
      </c>
      <c r="E1421" s="1210" t="s">
        <v>3062</v>
      </c>
      <c r="F1421" s="1202" t="s">
        <v>157</v>
      </c>
      <c r="G1421" s="1202"/>
      <c r="H1421" s="1202" t="s">
        <v>436</v>
      </c>
      <c r="I1421" s="1202" t="s">
        <v>53</v>
      </c>
      <c r="J1421" s="1202"/>
      <c r="K1421" s="1202"/>
      <c r="L1421" s="1202" t="s">
        <v>448</v>
      </c>
      <c r="M1421" s="1202" t="s">
        <v>290</v>
      </c>
      <c r="N1421" s="1203" t="s">
        <v>522</v>
      </c>
      <c r="O1421" s="1203" t="s">
        <v>73</v>
      </c>
      <c r="P1421" s="1203" t="s">
        <v>73</v>
      </c>
      <c r="Q1421" s="1203" t="s">
        <v>73</v>
      </c>
      <c r="R1421" s="1203" t="s">
        <v>73</v>
      </c>
      <c r="S1421" s="1209">
        <f>VLOOKUP($D1421,'NI-Ter'!$B$1:$Y$2048,12,FALSE)</f>
        <v>0</v>
      </c>
      <c r="T1421" s="1209">
        <f>VLOOKUP($D1421,'NI-Ter'!$B$1:$Y$2048,13,FALSE)</f>
        <v>0</v>
      </c>
      <c r="U1421" s="1209">
        <f>VLOOKUP($D1421,'NI-Ter'!$B$1:$Y$2048,16,FALSE)</f>
        <v>0</v>
      </c>
      <c r="V1421" s="1209">
        <f>VLOOKUP($D1421,'NI-Ter'!$B$1:$Y$2048,17,FALSE)</f>
        <v>0</v>
      </c>
      <c r="W1421" s="1209">
        <f>VLOOKUP($D1421,'NI-Ter'!$B$1:$Y$2048,18,FALSE)</f>
        <v>0</v>
      </c>
      <c r="X1421" s="1209">
        <f>VLOOKUP($D1421,'NI-Ter'!$B$1:$Y$2048,19,FALSE)</f>
        <v>0</v>
      </c>
    </row>
    <row r="1422" spans="1:24" ht="27" hidden="1">
      <c r="A1422" s="507"/>
      <c r="B1422" s="507"/>
      <c r="C1422" s="507"/>
      <c r="D1422" s="1209" t="s">
        <v>523</v>
      </c>
      <c r="E1422" s="1210" t="s">
        <v>3062</v>
      </c>
      <c r="F1422" s="1202"/>
      <c r="G1422" s="1202"/>
      <c r="H1422" s="1202" t="s">
        <v>473</v>
      </c>
      <c r="I1422" s="1202" t="s">
        <v>53</v>
      </c>
      <c r="J1422" s="1202"/>
      <c r="K1422" s="1202"/>
      <c r="L1422" s="1202" t="s">
        <v>448</v>
      </c>
      <c r="M1422" s="1202" t="s">
        <v>468</v>
      </c>
      <c r="N1422" s="1203" t="s">
        <v>524</v>
      </c>
      <c r="O1422" s="1203" t="s">
        <v>73</v>
      </c>
      <c r="P1422" s="1203" t="s">
        <v>73</v>
      </c>
      <c r="Q1422" s="1203" t="s">
        <v>73</v>
      </c>
      <c r="R1422" s="1203" t="s">
        <v>73</v>
      </c>
      <c r="S1422" s="1209">
        <f>VLOOKUP($D1422,'NI-Ter'!$B$1:$Y$2048,12,FALSE)</f>
        <v>0</v>
      </c>
      <c r="T1422" s="1209">
        <f>VLOOKUP($D1422,'NI-Ter'!$B$1:$Y$2048,13,FALSE)</f>
        <v>0</v>
      </c>
      <c r="U1422" s="1209">
        <f>VLOOKUP($D1422,'NI-Ter'!$B$1:$Y$2048,16,FALSE)</f>
        <v>0</v>
      </c>
      <c r="V1422" s="1209">
        <f>VLOOKUP($D1422,'NI-Ter'!$B$1:$Y$2048,17,FALSE)</f>
        <v>0</v>
      </c>
      <c r="W1422" s="1209">
        <f>VLOOKUP($D1422,'NI-Ter'!$B$1:$Y$2048,18,FALSE)</f>
        <v>0</v>
      </c>
      <c r="X1422" s="1209">
        <f>VLOOKUP($D1422,'NI-Ter'!$B$1:$Y$2048,19,FALSE)</f>
        <v>0</v>
      </c>
    </row>
    <row r="1423" spans="1:24" ht="27" hidden="1">
      <c r="A1423" s="507"/>
      <c r="B1423" s="507"/>
      <c r="C1423" s="507"/>
      <c r="D1423" s="1209" t="s">
        <v>525</v>
      </c>
      <c r="E1423" s="1210" t="s">
        <v>3062</v>
      </c>
      <c r="F1423" s="1202" t="s">
        <v>157</v>
      </c>
      <c r="G1423" s="1202"/>
      <c r="H1423" s="1202" t="s">
        <v>436</v>
      </c>
      <c r="I1423" s="1202" t="s">
        <v>53</v>
      </c>
      <c r="J1423" s="1202"/>
      <c r="K1423" s="1202"/>
      <c r="L1423" s="1202" t="s">
        <v>448</v>
      </c>
      <c r="M1423" s="1202" t="s">
        <v>290</v>
      </c>
      <c r="N1423" s="1203" t="s">
        <v>526</v>
      </c>
      <c r="O1423" s="1203" t="s">
        <v>73</v>
      </c>
      <c r="P1423" s="1203" t="s">
        <v>73</v>
      </c>
      <c r="Q1423" s="1203" t="s">
        <v>73</v>
      </c>
      <c r="R1423" s="1203" t="s">
        <v>73</v>
      </c>
      <c r="S1423" s="1209">
        <f>VLOOKUP($D1423,'NI-Ter'!$B$1:$Y$2048,12,FALSE)</f>
        <v>0</v>
      </c>
      <c r="T1423" s="1209">
        <f>VLOOKUP($D1423,'NI-Ter'!$B$1:$Y$2048,13,FALSE)</f>
        <v>0</v>
      </c>
      <c r="U1423" s="1209">
        <f>VLOOKUP($D1423,'NI-Ter'!$B$1:$Y$2048,16,FALSE)</f>
        <v>0</v>
      </c>
      <c r="V1423" s="1209">
        <f>VLOOKUP($D1423,'NI-Ter'!$B$1:$Y$2048,17,FALSE)</f>
        <v>0</v>
      </c>
      <c r="W1423" s="1209">
        <f>VLOOKUP($D1423,'NI-Ter'!$B$1:$Y$2048,18,FALSE)</f>
        <v>0</v>
      </c>
      <c r="X1423" s="1209">
        <f>VLOOKUP($D1423,'NI-Ter'!$B$1:$Y$2048,19,FALSE)</f>
        <v>0</v>
      </c>
    </row>
    <row r="1424" spans="1:24" hidden="1">
      <c r="A1424" s="507"/>
      <c r="B1424" s="507"/>
      <c r="C1424" s="507"/>
      <c r="D1424" s="1209" t="s">
        <v>527</v>
      </c>
      <c r="E1424" s="1210" t="s">
        <v>3062</v>
      </c>
      <c r="F1424" s="1202"/>
      <c r="G1424" s="1202"/>
      <c r="H1424" s="1202" t="s">
        <v>473</v>
      </c>
      <c r="I1424" s="1202" t="s">
        <v>53</v>
      </c>
      <c r="J1424" s="1202"/>
      <c r="K1424" s="1202"/>
      <c r="L1424" s="1202" t="s">
        <v>448</v>
      </c>
      <c r="M1424" s="1202" t="s">
        <v>468</v>
      </c>
      <c r="N1424" s="1203" t="s">
        <v>528</v>
      </c>
      <c r="O1424" s="1203" t="s">
        <v>73</v>
      </c>
      <c r="P1424" s="1203" t="s">
        <v>73</v>
      </c>
      <c r="Q1424" s="1203" t="s">
        <v>73</v>
      </c>
      <c r="R1424" s="1203" t="s">
        <v>73</v>
      </c>
      <c r="S1424" s="1209">
        <f>VLOOKUP($D1424,'NI-Ter'!$B$1:$Y$2048,12,FALSE)</f>
        <v>0</v>
      </c>
      <c r="T1424" s="1209">
        <f>VLOOKUP($D1424,'NI-Ter'!$B$1:$Y$2048,13,FALSE)</f>
        <v>0</v>
      </c>
      <c r="U1424" s="1209">
        <f>VLOOKUP($D1424,'NI-Ter'!$B$1:$Y$2048,16,FALSE)</f>
        <v>0</v>
      </c>
      <c r="V1424" s="1209">
        <f>VLOOKUP($D1424,'NI-Ter'!$B$1:$Y$2048,17,FALSE)</f>
        <v>0</v>
      </c>
      <c r="W1424" s="1209">
        <f>VLOOKUP($D1424,'NI-Ter'!$B$1:$Y$2048,18,FALSE)</f>
        <v>0</v>
      </c>
      <c r="X1424" s="1209">
        <f>VLOOKUP($D1424,'NI-Ter'!$B$1:$Y$2048,19,FALSE)</f>
        <v>0</v>
      </c>
    </row>
    <row r="1425" spans="1:24" ht="27">
      <c r="A1425" s="507"/>
      <c r="B1425" s="507"/>
      <c r="C1425" s="507"/>
      <c r="D1425" s="1209" t="s">
        <v>529</v>
      </c>
      <c r="E1425" s="1210" t="s">
        <v>3062</v>
      </c>
      <c r="F1425" s="1202" t="s">
        <v>295</v>
      </c>
      <c r="G1425" s="1202"/>
      <c r="H1425" s="1202" t="s">
        <v>530</v>
      </c>
      <c r="I1425" s="1202" t="s">
        <v>531</v>
      </c>
      <c r="J1425" s="1202"/>
      <c r="K1425" s="1202"/>
      <c r="L1425" s="1202"/>
      <c r="M1425" s="1202" t="s">
        <v>290</v>
      </c>
      <c r="N1425" s="1203" t="s">
        <v>533</v>
      </c>
      <c r="O1425" s="1203" t="s">
        <v>73</v>
      </c>
      <c r="P1425" s="1203" t="s">
        <v>73</v>
      </c>
      <c r="Q1425" s="1203" t="s">
        <v>73</v>
      </c>
      <c r="R1425" s="1203" t="s">
        <v>73</v>
      </c>
      <c r="S1425" s="1209">
        <f>VLOOKUP($D1425,'NI-Ter'!$B$1:$Y$2048,12,FALSE)</f>
        <v>0</v>
      </c>
      <c r="T1425" s="1209">
        <f>VLOOKUP($D1425,'NI-Ter'!$B$1:$Y$2048,13,FALSE)</f>
        <v>0</v>
      </c>
      <c r="U1425" s="1209">
        <f>VLOOKUP($D1425,'NI-Ter'!$B$1:$Y$2048,16,FALSE)</f>
        <v>0</v>
      </c>
      <c r="V1425" s="1209">
        <f>VLOOKUP($D1425,'NI-Ter'!$B$1:$Y$2048,17,FALSE)</f>
        <v>0</v>
      </c>
      <c r="W1425" s="1209">
        <f>VLOOKUP($D1425,'NI-Ter'!$B$1:$Y$2048,18,FALSE)</f>
        <v>0</v>
      </c>
      <c r="X1425" s="1209">
        <f>VLOOKUP($D1425,'NI-Ter'!$B$1:$Y$2048,19,FALSE)</f>
        <v>0</v>
      </c>
    </row>
    <row r="1426" spans="1:24" ht="27">
      <c r="A1426" s="507"/>
      <c r="B1426" s="507"/>
      <c r="C1426" s="507"/>
      <c r="D1426" s="1209" t="s">
        <v>534</v>
      </c>
      <c r="E1426" s="1210" t="s">
        <v>3062</v>
      </c>
      <c r="F1426" s="1202" t="s">
        <v>295</v>
      </c>
      <c r="G1426" s="1202"/>
      <c r="H1426" s="1202" t="s">
        <v>535</v>
      </c>
      <c r="I1426" s="1202" t="s">
        <v>531</v>
      </c>
      <c r="J1426" s="1202"/>
      <c r="K1426" s="1202"/>
      <c r="L1426" s="1202"/>
      <c r="M1426" s="1202" t="s">
        <v>290</v>
      </c>
      <c r="N1426" s="1203" t="s">
        <v>536</v>
      </c>
      <c r="O1426" s="1203" t="s">
        <v>73</v>
      </c>
      <c r="P1426" s="1203" t="s">
        <v>73</v>
      </c>
      <c r="Q1426" s="1203" t="s">
        <v>73</v>
      </c>
      <c r="R1426" s="1203" t="s">
        <v>73</v>
      </c>
      <c r="S1426" s="1209">
        <f>VLOOKUP($D1426,'NI-Ter'!$B$1:$Y$2048,12,FALSE)</f>
        <v>0</v>
      </c>
      <c r="T1426" s="1209">
        <f>VLOOKUP($D1426,'NI-Ter'!$B$1:$Y$2048,13,FALSE)</f>
        <v>0</v>
      </c>
      <c r="U1426" s="1209">
        <f>VLOOKUP($D1426,'NI-Ter'!$B$1:$Y$2048,16,FALSE)</f>
        <v>0</v>
      </c>
      <c r="V1426" s="1209">
        <f>VLOOKUP($D1426,'NI-Ter'!$B$1:$Y$2048,17,FALSE)</f>
        <v>0</v>
      </c>
      <c r="W1426" s="1209">
        <f>VLOOKUP($D1426,'NI-Ter'!$B$1:$Y$2048,18,FALSE)</f>
        <v>0</v>
      </c>
      <c r="X1426" s="1209">
        <f>VLOOKUP($D1426,'NI-Ter'!$B$1:$Y$2048,19,FALSE)</f>
        <v>0</v>
      </c>
    </row>
    <row r="1427" spans="1:24" ht="27">
      <c r="A1427" s="507"/>
      <c r="B1427" s="507"/>
      <c r="C1427" s="507"/>
      <c r="D1427" s="1209" t="s">
        <v>537</v>
      </c>
      <c r="E1427" s="1210" t="s">
        <v>3062</v>
      </c>
      <c r="F1427" s="1202" t="s">
        <v>295</v>
      </c>
      <c r="G1427" s="1202"/>
      <c r="H1427" s="1202" t="s">
        <v>538</v>
      </c>
      <c r="I1427" s="1202" t="s">
        <v>531</v>
      </c>
      <c r="J1427" s="1202"/>
      <c r="K1427" s="1202"/>
      <c r="L1427" s="1202"/>
      <c r="M1427" s="1202" t="s">
        <v>290</v>
      </c>
      <c r="N1427" s="1203" t="s">
        <v>539</v>
      </c>
      <c r="O1427" s="1203" t="s">
        <v>73</v>
      </c>
      <c r="P1427" s="1203" t="s">
        <v>73</v>
      </c>
      <c r="Q1427" s="1203" t="s">
        <v>73</v>
      </c>
      <c r="R1427" s="1203" t="s">
        <v>73</v>
      </c>
      <c r="S1427" s="1209">
        <f>VLOOKUP($D1427,'NI-Ter'!$B$1:$Y$2048,12,FALSE)</f>
        <v>0</v>
      </c>
      <c r="T1427" s="1209">
        <f>VLOOKUP($D1427,'NI-Ter'!$B$1:$Y$2048,13,FALSE)</f>
        <v>0</v>
      </c>
      <c r="U1427" s="1209">
        <f>VLOOKUP($D1427,'NI-Ter'!$B$1:$Y$2048,16,FALSE)</f>
        <v>0</v>
      </c>
      <c r="V1427" s="1209">
        <f>VLOOKUP($D1427,'NI-Ter'!$B$1:$Y$2048,17,FALSE)</f>
        <v>0</v>
      </c>
      <c r="W1427" s="1209">
        <f>VLOOKUP($D1427,'NI-Ter'!$B$1:$Y$2048,18,FALSE)</f>
        <v>0</v>
      </c>
      <c r="X1427" s="1209">
        <f>VLOOKUP($D1427,'NI-Ter'!$B$1:$Y$2048,19,FALSE)</f>
        <v>0</v>
      </c>
    </row>
    <row r="1428" spans="1:24">
      <c r="A1428" s="507"/>
      <c r="B1428" s="507"/>
      <c r="C1428" s="507"/>
      <c r="D1428" s="1209" t="s">
        <v>540</v>
      </c>
      <c r="E1428" s="1210" t="s">
        <v>3062</v>
      </c>
      <c r="F1428" s="1202" t="s">
        <v>295</v>
      </c>
      <c r="G1428" s="1202"/>
      <c r="H1428" s="1202" t="s">
        <v>541</v>
      </c>
      <c r="I1428" s="1202" t="s">
        <v>531</v>
      </c>
      <c r="J1428" s="1202"/>
      <c r="K1428" s="1202"/>
      <c r="L1428" s="1202"/>
      <c r="M1428" s="1202" t="s">
        <v>290</v>
      </c>
      <c r="N1428" s="1203" t="s">
        <v>543</v>
      </c>
      <c r="O1428" s="1203" t="s">
        <v>73</v>
      </c>
      <c r="P1428" s="1203" t="s">
        <v>73</v>
      </c>
      <c r="Q1428" s="1203" t="s">
        <v>73</v>
      </c>
      <c r="R1428" s="1203" t="s">
        <v>73</v>
      </c>
      <c r="S1428" s="1209">
        <f>VLOOKUP($D1428,'NI-Ter'!$B$1:$Y$2048,12,FALSE)</f>
        <v>0</v>
      </c>
      <c r="T1428" s="1209">
        <f>VLOOKUP($D1428,'NI-Ter'!$B$1:$Y$2048,13,FALSE)</f>
        <v>0</v>
      </c>
      <c r="U1428" s="1209">
        <f>VLOOKUP($D1428,'NI-Ter'!$B$1:$Y$2048,16,FALSE)</f>
        <v>0</v>
      </c>
      <c r="V1428" s="1209">
        <f>VLOOKUP($D1428,'NI-Ter'!$B$1:$Y$2048,17,FALSE)</f>
        <v>0</v>
      </c>
      <c r="W1428" s="1209">
        <f>VLOOKUP($D1428,'NI-Ter'!$B$1:$Y$2048,18,FALSE)</f>
        <v>0</v>
      </c>
      <c r="X1428" s="1209">
        <f>VLOOKUP($D1428,'NI-Ter'!$B$1:$Y$2048,19,FALSE)</f>
        <v>0</v>
      </c>
    </row>
    <row r="1429" spans="1:24">
      <c r="A1429" s="507"/>
      <c r="B1429" s="507"/>
      <c r="C1429" s="507"/>
      <c r="D1429" s="1252" t="s">
        <v>544</v>
      </c>
      <c r="E1429" s="1252" t="s">
        <v>3062</v>
      </c>
      <c r="F1429" s="1202" t="s">
        <v>295</v>
      </c>
      <c r="G1429" s="1202"/>
      <c r="H1429" s="1202" t="s">
        <v>541</v>
      </c>
      <c r="I1429" s="1202" t="s">
        <v>531</v>
      </c>
      <c r="J1429" s="1202"/>
      <c r="K1429" s="1202"/>
      <c r="L1429" s="1202"/>
      <c r="M1429" s="1202" t="s">
        <v>290</v>
      </c>
      <c r="N1429" s="1203" t="s">
        <v>545</v>
      </c>
      <c r="O1429" s="1203"/>
      <c r="P1429" s="1203"/>
      <c r="Q1429" s="1203"/>
      <c r="R1429" s="1203"/>
      <c r="S1429" s="1209">
        <f>VLOOKUP($D1429,'NI-Ter'!$B$1:$Y$2048,12,FALSE)</f>
        <v>0</v>
      </c>
      <c r="T1429" s="1209">
        <f>VLOOKUP($D1429,'NI-Ter'!$B$1:$Y$2048,13,FALSE)</f>
        <v>0</v>
      </c>
      <c r="U1429" s="1209">
        <f>VLOOKUP($D1429,'NI-Ter'!$B$1:$Y$2048,16,FALSE)</f>
        <v>0</v>
      </c>
      <c r="V1429" s="1209"/>
      <c r="W1429" s="1209"/>
      <c r="X1429" s="1209"/>
    </row>
    <row r="1430" spans="1:24">
      <c r="A1430" s="507"/>
      <c r="B1430" s="507"/>
      <c r="C1430" s="507"/>
      <c r="D1430" s="1252" t="s">
        <v>546</v>
      </c>
      <c r="E1430" s="1252" t="s">
        <v>3062</v>
      </c>
      <c r="F1430" s="1202" t="s">
        <v>295</v>
      </c>
      <c r="G1430" s="1202"/>
      <c r="H1430" s="1202" t="s">
        <v>541</v>
      </c>
      <c r="I1430" s="1202" t="s">
        <v>531</v>
      </c>
      <c r="J1430" s="1202"/>
      <c r="K1430" s="1202"/>
      <c r="L1430" s="1202"/>
      <c r="M1430" s="1202" t="s">
        <v>290</v>
      </c>
      <c r="N1430" s="1203" t="s">
        <v>547</v>
      </c>
      <c r="O1430" s="1203"/>
      <c r="P1430" s="1203"/>
      <c r="Q1430" s="1203"/>
      <c r="R1430" s="1203"/>
      <c r="S1430" s="1209">
        <f>VLOOKUP($D1430,'NI-Ter'!$B$1:$Y$2048,12,FALSE)</f>
        <v>0</v>
      </c>
      <c r="T1430" s="1209">
        <f>VLOOKUP($D1430,'NI-Ter'!$B$1:$Y$2048,13,FALSE)</f>
        <v>0</v>
      </c>
      <c r="U1430" s="1209">
        <f>VLOOKUP($D1430,'NI-Ter'!$B$1:$Y$2048,16,FALSE)</f>
        <v>0</v>
      </c>
      <c r="V1430" s="1209"/>
      <c r="W1430" s="1209"/>
      <c r="X1430" s="1209"/>
    </row>
    <row r="1431" spans="1:24">
      <c r="A1431" s="507"/>
      <c r="B1431" s="507"/>
      <c r="C1431" s="507"/>
      <c r="D1431" s="1252" t="s">
        <v>548</v>
      </c>
      <c r="E1431" s="1252" t="s">
        <v>3062</v>
      </c>
      <c r="F1431" s="1202" t="s">
        <v>295</v>
      </c>
      <c r="G1431" s="1202"/>
      <c r="H1431" s="1202" t="s">
        <v>541</v>
      </c>
      <c r="I1431" s="1202" t="s">
        <v>531</v>
      </c>
      <c r="J1431" s="1202"/>
      <c r="K1431" s="1202"/>
      <c r="L1431" s="1202"/>
      <c r="M1431" s="1202" t="s">
        <v>290</v>
      </c>
      <c r="N1431" s="1203" t="s">
        <v>549</v>
      </c>
      <c r="O1431" s="1203"/>
      <c r="P1431" s="1203"/>
      <c r="Q1431" s="1203"/>
      <c r="R1431" s="1203"/>
      <c r="S1431" s="1209">
        <f>VLOOKUP($D1431,'NI-Ter'!$B$1:$Y$2048,12,FALSE)</f>
        <v>0</v>
      </c>
      <c r="T1431" s="1209">
        <f>VLOOKUP($D1431,'NI-Ter'!$B$1:$Y$2048,13,FALSE)</f>
        <v>0</v>
      </c>
      <c r="U1431" s="1209">
        <f>VLOOKUP($D1431,'NI-Ter'!$B$1:$Y$2048,16,FALSE)</f>
        <v>0</v>
      </c>
      <c r="V1431" s="1209"/>
      <c r="W1431" s="1209"/>
      <c r="X1431" s="1209"/>
    </row>
    <row r="1432" spans="1:24" ht="27">
      <c r="A1432" s="507"/>
      <c r="B1432" s="507"/>
      <c r="C1432" s="507"/>
      <c r="D1432" s="1209" t="s">
        <v>550</v>
      </c>
      <c r="E1432" s="1210" t="s">
        <v>3062</v>
      </c>
      <c r="F1432" s="1202" t="s">
        <v>295</v>
      </c>
      <c r="G1432" s="1202"/>
      <c r="H1432" s="1202" t="s">
        <v>551</v>
      </c>
      <c r="I1432" s="1202" t="s">
        <v>531</v>
      </c>
      <c r="J1432" s="1202"/>
      <c r="K1432" s="1202"/>
      <c r="L1432" s="1202"/>
      <c r="M1432" s="1202" t="s">
        <v>290</v>
      </c>
      <c r="N1432" s="1203" t="s">
        <v>552</v>
      </c>
      <c r="O1432" s="1203" t="s">
        <v>73</v>
      </c>
      <c r="P1432" s="1203" t="s">
        <v>73</v>
      </c>
      <c r="Q1432" s="1203" t="s">
        <v>73</v>
      </c>
      <c r="R1432" s="1203" t="s">
        <v>73</v>
      </c>
      <c r="S1432" s="1209">
        <f>VLOOKUP($D1432,'NI-Ter'!$B$1:$Y$2048,12,FALSE)</f>
        <v>0</v>
      </c>
      <c r="T1432" s="1209">
        <f>VLOOKUP($D1432,'NI-Ter'!$B$1:$Y$2048,13,FALSE)</f>
        <v>0</v>
      </c>
      <c r="U1432" s="1209">
        <f>VLOOKUP($D1432,'NI-Ter'!$B$1:$Y$2048,16,FALSE)</f>
        <v>0</v>
      </c>
      <c r="V1432" s="1209">
        <f>VLOOKUP($D1432,'NI-Ter'!$B$1:$Y$2048,17,FALSE)</f>
        <v>0</v>
      </c>
      <c r="W1432" s="1209">
        <f>VLOOKUP($D1432,'NI-Ter'!$B$1:$Y$2048,18,FALSE)</f>
        <v>0</v>
      </c>
      <c r="X1432" s="1209">
        <f>VLOOKUP($D1432,'NI-Ter'!$B$1:$Y$2048,19,FALSE)</f>
        <v>0</v>
      </c>
    </row>
    <row r="1433" spans="1:24" ht="27">
      <c r="A1433" s="507"/>
      <c r="B1433" s="507"/>
      <c r="C1433" s="507"/>
      <c r="D1433" s="1209" t="s">
        <v>553</v>
      </c>
      <c r="E1433" s="1210" t="s">
        <v>3062</v>
      </c>
      <c r="F1433" s="1202" t="s">
        <v>295</v>
      </c>
      <c r="G1433" s="1202"/>
      <c r="H1433" s="1202" t="s">
        <v>554</v>
      </c>
      <c r="I1433" s="1202" t="s">
        <v>531</v>
      </c>
      <c r="J1433" s="1202"/>
      <c r="K1433" s="1202"/>
      <c r="L1433" s="1202"/>
      <c r="M1433" s="1202" t="s">
        <v>290</v>
      </c>
      <c r="N1433" s="1203" t="s">
        <v>555</v>
      </c>
      <c r="O1433" s="1203" t="s">
        <v>73</v>
      </c>
      <c r="P1433" s="1203" t="s">
        <v>73</v>
      </c>
      <c r="Q1433" s="1203" t="s">
        <v>73</v>
      </c>
      <c r="R1433" s="1203" t="s">
        <v>73</v>
      </c>
      <c r="S1433" s="1209">
        <f>VLOOKUP($D1433,'NI-Ter'!$B$1:$Y$2048,12,FALSE)</f>
        <v>0</v>
      </c>
      <c r="T1433" s="1209">
        <f>VLOOKUP($D1433,'NI-Ter'!$B$1:$Y$2048,13,FALSE)</f>
        <v>0</v>
      </c>
      <c r="U1433" s="1209">
        <f>VLOOKUP($D1433,'NI-Ter'!$B$1:$Y$2048,16,FALSE)</f>
        <v>0</v>
      </c>
      <c r="V1433" s="1209">
        <f>VLOOKUP($D1433,'NI-Ter'!$B$1:$Y$2048,17,FALSE)</f>
        <v>0</v>
      </c>
      <c r="W1433" s="1209">
        <f>VLOOKUP($D1433,'NI-Ter'!$B$1:$Y$2048,18,FALSE)</f>
        <v>0</v>
      </c>
      <c r="X1433" s="1209">
        <f>VLOOKUP($D1433,'NI-Ter'!$B$1:$Y$2048,19,FALSE)</f>
        <v>0</v>
      </c>
    </row>
    <row r="1434" spans="1:24" ht="27">
      <c r="A1434" s="507"/>
      <c r="B1434" s="507"/>
      <c r="C1434" s="507"/>
      <c r="D1434" s="1209" t="s">
        <v>556</v>
      </c>
      <c r="E1434" s="1210" t="s">
        <v>3062</v>
      </c>
      <c r="F1434" s="1202" t="s">
        <v>295</v>
      </c>
      <c r="G1434" s="1202"/>
      <c r="H1434" s="1202" t="s">
        <v>557</v>
      </c>
      <c r="I1434" s="1202" t="s">
        <v>531</v>
      </c>
      <c r="J1434" s="1202"/>
      <c r="K1434" s="1202"/>
      <c r="L1434" s="1202"/>
      <c r="M1434" s="1202" t="s">
        <v>290</v>
      </c>
      <c r="N1434" s="1203" t="s">
        <v>558</v>
      </c>
      <c r="O1434" s="1203" t="s">
        <v>73</v>
      </c>
      <c r="P1434" s="1203" t="s">
        <v>73</v>
      </c>
      <c r="Q1434" s="1203" t="s">
        <v>73</v>
      </c>
      <c r="R1434" s="1203" t="s">
        <v>73</v>
      </c>
      <c r="S1434" s="1209">
        <f>VLOOKUP($D1434,'NI-Ter'!$B$1:$Y$2048,12,FALSE)</f>
        <v>0</v>
      </c>
      <c r="T1434" s="1209">
        <f>VLOOKUP($D1434,'NI-Ter'!$B$1:$Y$2048,13,FALSE)</f>
        <v>0</v>
      </c>
      <c r="U1434" s="1209">
        <f>VLOOKUP($D1434,'NI-Ter'!$B$1:$Y$2048,16,FALSE)</f>
        <v>0</v>
      </c>
      <c r="V1434" s="1209">
        <f>VLOOKUP($D1434,'NI-Ter'!$B$1:$Y$2048,17,FALSE)</f>
        <v>0</v>
      </c>
      <c r="W1434" s="1209">
        <f>VLOOKUP($D1434,'NI-Ter'!$B$1:$Y$2048,18,FALSE)</f>
        <v>0</v>
      </c>
      <c r="X1434" s="1209">
        <f>VLOOKUP($D1434,'NI-Ter'!$B$1:$Y$2048,19,FALSE)</f>
        <v>0</v>
      </c>
    </row>
    <row r="1435" spans="1:24" ht="27">
      <c r="A1435" s="507"/>
      <c r="B1435" s="507"/>
      <c r="C1435" s="507"/>
      <c r="D1435" s="1209" t="s">
        <v>559</v>
      </c>
      <c r="E1435" s="1210" t="s">
        <v>3062</v>
      </c>
      <c r="F1435" s="1202" t="s">
        <v>295</v>
      </c>
      <c r="G1435" s="1202"/>
      <c r="H1435" s="1202" t="s">
        <v>560</v>
      </c>
      <c r="I1435" s="1202" t="s">
        <v>531</v>
      </c>
      <c r="J1435" s="1202"/>
      <c r="K1435" s="1202"/>
      <c r="L1435" s="1202"/>
      <c r="M1435" s="1202" t="s">
        <v>290</v>
      </c>
      <c r="N1435" s="1203" t="s">
        <v>561</v>
      </c>
      <c r="O1435" s="1203" t="s">
        <v>73</v>
      </c>
      <c r="P1435" s="1203" t="s">
        <v>73</v>
      </c>
      <c r="Q1435" s="1203" t="s">
        <v>73</v>
      </c>
      <c r="R1435" s="1203" t="s">
        <v>73</v>
      </c>
      <c r="S1435" s="1209">
        <f>VLOOKUP($D1435,'NI-Ter'!$B$1:$Y$2048,12,FALSE)</f>
        <v>0</v>
      </c>
      <c r="T1435" s="1209">
        <f>VLOOKUP($D1435,'NI-Ter'!$B$1:$Y$2048,13,FALSE)</f>
        <v>0</v>
      </c>
      <c r="U1435" s="1209">
        <f>VLOOKUP($D1435,'NI-Ter'!$B$1:$Y$2048,16,FALSE)</f>
        <v>0</v>
      </c>
      <c r="V1435" s="1209">
        <f>VLOOKUP($D1435,'NI-Ter'!$B$1:$Y$2048,17,FALSE)</f>
        <v>0</v>
      </c>
      <c r="W1435" s="1209">
        <f>VLOOKUP($D1435,'NI-Ter'!$B$1:$Y$2048,18,FALSE)</f>
        <v>0</v>
      </c>
      <c r="X1435" s="1209">
        <f>VLOOKUP($D1435,'NI-Ter'!$B$1:$Y$2048,19,FALSE)</f>
        <v>0</v>
      </c>
    </row>
    <row r="1436" spans="1:24" hidden="1">
      <c r="A1436" s="507"/>
      <c r="B1436" s="507"/>
      <c r="C1436" s="507"/>
      <c r="D1436" s="1209" t="s">
        <v>562</v>
      </c>
      <c r="E1436" s="1210" t="s">
        <v>3062</v>
      </c>
      <c r="F1436" s="1202"/>
      <c r="G1436" s="1202"/>
      <c r="H1436" s="1202"/>
      <c r="I1436" s="1202" t="s">
        <v>71</v>
      </c>
      <c r="J1436" s="1202"/>
      <c r="K1436" s="1202"/>
      <c r="L1436" s="1202"/>
      <c r="M1436" s="1202"/>
      <c r="N1436" s="1203" t="s">
        <v>563</v>
      </c>
      <c r="O1436" s="1203" t="s">
        <v>73</v>
      </c>
      <c r="P1436" s="1203" t="s">
        <v>73</v>
      </c>
      <c r="Q1436" s="1203" t="s">
        <v>73</v>
      </c>
      <c r="R1436" s="1203" t="s">
        <v>73</v>
      </c>
      <c r="S1436" s="1209">
        <f>VLOOKUP($D1436,'NI-Ter'!$B$1:$Y$2048,12,FALSE)</f>
        <v>0</v>
      </c>
      <c r="T1436" s="1209">
        <f>VLOOKUP($D1436,'NI-Ter'!$B$1:$Y$2048,13,FALSE)</f>
        <v>0</v>
      </c>
      <c r="U1436" s="1209">
        <f>VLOOKUP($D1436,'NI-Ter'!$B$1:$Y$2048,16,FALSE)</f>
        <v>0</v>
      </c>
      <c r="V1436" s="1209">
        <f>VLOOKUP($D1436,'NI-Ter'!$B$1:$Y$2048,17,FALSE)</f>
        <v>0</v>
      </c>
      <c r="W1436" s="1209">
        <f>VLOOKUP($D1436,'NI-Ter'!$B$1:$Y$2048,18,FALSE)</f>
        <v>0</v>
      </c>
      <c r="X1436" s="1209">
        <f>VLOOKUP($D1436,'NI-Ter'!$B$1:$Y$2048,19,FALSE)</f>
        <v>0</v>
      </c>
    </row>
    <row r="1437" spans="1:24" hidden="1">
      <c r="A1437" s="507"/>
      <c r="B1437" s="507"/>
      <c r="C1437" s="507"/>
      <c r="D1437" s="1209" t="s">
        <v>564</v>
      </c>
      <c r="E1437" s="1210" t="s">
        <v>3062</v>
      </c>
      <c r="F1437" s="1202"/>
      <c r="G1437" s="1202"/>
      <c r="H1437" s="1202" t="s">
        <v>565</v>
      </c>
      <c r="I1437" s="1202" t="s">
        <v>53</v>
      </c>
      <c r="J1437" s="1202"/>
      <c r="K1437" s="1202"/>
      <c r="L1437" s="1202" t="s">
        <v>448</v>
      </c>
      <c r="M1437" s="1202" t="s">
        <v>566</v>
      </c>
      <c r="N1437" s="1203" t="s">
        <v>567</v>
      </c>
      <c r="O1437" s="1203" t="s">
        <v>73</v>
      </c>
      <c r="P1437" s="1203" t="s">
        <v>73</v>
      </c>
      <c r="Q1437" s="1203" t="s">
        <v>73</v>
      </c>
      <c r="R1437" s="1203" t="s">
        <v>73</v>
      </c>
      <c r="S1437" s="1209">
        <f>VLOOKUP($D1437,'NI-Ter'!$B$1:$Y$2048,12,FALSE)</f>
        <v>0</v>
      </c>
      <c r="T1437" s="1209">
        <f>VLOOKUP($D1437,'NI-Ter'!$B$1:$Y$2048,13,FALSE)</f>
        <v>0</v>
      </c>
      <c r="U1437" s="1209">
        <f>VLOOKUP($D1437,'NI-Ter'!$B$1:$Y$2048,16,FALSE)</f>
        <v>0</v>
      </c>
      <c r="V1437" s="1209">
        <f>VLOOKUP($D1437,'NI-Ter'!$B$1:$Y$2048,17,FALSE)</f>
        <v>0</v>
      </c>
      <c r="W1437" s="1209">
        <f>VLOOKUP($D1437,'NI-Ter'!$B$1:$Y$2048,18,FALSE)</f>
        <v>0</v>
      </c>
      <c r="X1437" s="1209">
        <f>VLOOKUP($D1437,'NI-Ter'!$B$1:$Y$2048,19,FALSE)</f>
        <v>0</v>
      </c>
    </row>
    <row r="1438" spans="1:24" hidden="1">
      <c r="A1438" s="507"/>
      <c r="B1438" s="507"/>
      <c r="C1438" s="507"/>
      <c r="D1438" s="1209" t="s">
        <v>568</v>
      </c>
      <c r="E1438" s="1210" t="s">
        <v>3062</v>
      </c>
      <c r="F1438" s="1202"/>
      <c r="G1438" s="1202"/>
      <c r="H1438" s="1202" t="s">
        <v>565</v>
      </c>
      <c r="I1438" s="1202" t="s">
        <v>53</v>
      </c>
      <c r="J1438" s="1202"/>
      <c r="K1438" s="1202"/>
      <c r="L1438" s="1202" t="s">
        <v>448</v>
      </c>
      <c r="M1438" s="1202" t="s">
        <v>566</v>
      </c>
      <c r="N1438" s="1203" t="s">
        <v>569</v>
      </c>
      <c r="O1438" s="1203" t="s">
        <v>73</v>
      </c>
      <c r="P1438" s="1203" t="s">
        <v>73</v>
      </c>
      <c r="Q1438" s="1203" t="s">
        <v>73</v>
      </c>
      <c r="R1438" s="1203" t="s">
        <v>73</v>
      </c>
      <c r="S1438" s="1209">
        <f>VLOOKUP($D1438,'NI-Ter'!$B$1:$Y$2048,12,FALSE)</f>
        <v>0</v>
      </c>
      <c r="T1438" s="1209">
        <f>VLOOKUP($D1438,'NI-Ter'!$B$1:$Y$2048,13,FALSE)</f>
        <v>0</v>
      </c>
      <c r="U1438" s="1209">
        <f>VLOOKUP($D1438,'NI-Ter'!$B$1:$Y$2048,16,FALSE)</f>
        <v>0</v>
      </c>
      <c r="V1438" s="1209">
        <f>VLOOKUP($D1438,'NI-Ter'!$B$1:$Y$2048,17,FALSE)</f>
        <v>0</v>
      </c>
      <c r="W1438" s="1209">
        <f>VLOOKUP($D1438,'NI-Ter'!$B$1:$Y$2048,18,FALSE)</f>
        <v>0</v>
      </c>
      <c r="X1438" s="1209">
        <f>VLOOKUP($D1438,'NI-Ter'!$B$1:$Y$2048,19,FALSE)</f>
        <v>0</v>
      </c>
    </row>
    <row r="1439" spans="1:24" hidden="1">
      <c r="A1439" s="507"/>
      <c r="B1439" s="507"/>
      <c r="C1439" s="507"/>
      <c r="D1439" s="1209" t="s">
        <v>570</v>
      </c>
      <c r="E1439" s="1210" t="s">
        <v>3062</v>
      </c>
      <c r="F1439" s="1202"/>
      <c r="G1439" s="1202"/>
      <c r="H1439" s="1202" t="s">
        <v>565</v>
      </c>
      <c r="I1439" s="1202" t="s">
        <v>53</v>
      </c>
      <c r="J1439" s="1202"/>
      <c r="K1439" s="1202"/>
      <c r="L1439" s="1202" t="s">
        <v>448</v>
      </c>
      <c r="M1439" s="1202" t="s">
        <v>566</v>
      </c>
      <c r="N1439" s="1203" t="s">
        <v>571</v>
      </c>
      <c r="O1439" s="1203" t="s">
        <v>73</v>
      </c>
      <c r="P1439" s="1203" t="s">
        <v>73</v>
      </c>
      <c r="Q1439" s="1203" t="s">
        <v>73</v>
      </c>
      <c r="R1439" s="1203" t="s">
        <v>73</v>
      </c>
      <c r="S1439" s="1209">
        <f>VLOOKUP($D1439,'NI-Ter'!$B$1:$Y$2048,12,FALSE)</f>
        <v>0</v>
      </c>
      <c r="T1439" s="1209">
        <f>VLOOKUP($D1439,'NI-Ter'!$B$1:$Y$2048,13,FALSE)</f>
        <v>0</v>
      </c>
      <c r="U1439" s="1209">
        <f>VLOOKUP($D1439,'NI-Ter'!$B$1:$Y$2048,16,FALSE)</f>
        <v>0</v>
      </c>
      <c r="V1439" s="1209">
        <f>VLOOKUP($D1439,'NI-Ter'!$B$1:$Y$2048,17,FALSE)</f>
        <v>0</v>
      </c>
      <c r="W1439" s="1209">
        <f>VLOOKUP($D1439,'NI-Ter'!$B$1:$Y$2048,18,FALSE)</f>
        <v>0</v>
      </c>
      <c r="X1439" s="1209">
        <f>VLOOKUP($D1439,'NI-Ter'!$B$1:$Y$2048,19,FALSE)</f>
        <v>0</v>
      </c>
    </row>
    <row r="1440" spans="1:24" hidden="1">
      <c r="A1440" s="507"/>
      <c r="B1440" s="507"/>
      <c r="C1440" s="507"/>
      <c r="D1440" s="1209" t="s">
        <v>572</v>
      </c>
      <c r="E1440" s="1210" t="s">
        <v>3062</v>
      </c>
      <c r="F1440" s="1202"/>
      <c r="G1440" s="1202"/>
      <c r="H1440" s="1202" t="s">
        <v>565</v>
      </c>
      <c r="I1440" s="1202" t="s">
        <v>53</v>
      </c>
      <c r="J1440" s="1202"/>
      <c r="K1440" s="1202"/>
      <c r="L1440" s="1202" t="s">
        <v>448</v>
      </c>
      <c r="M1440" s="1202" t="s">
        <v>566</v>
      </c>
      <c r="N1440" s="1203" t="s">
        <v>573</v>
      </c>
      <c r="O1440" s="1203" t="s">
        <v>73</v>
      </c>
      <c r="P1440" s="1203" t="s">
        <v>73</v>
      </c>
      <c r="Q1440" s="1203" t="s">
        <v>73</v>
      </c>
      <c r="R1440" s="1203" t="s">
        <v>73</v>
      </c>
      <c r="S1440" s="1209">
        <f>VLOOKUP($D1440,'NI-Ter'!$B$1:$Y$2048,12,FALSE)</f>
        <v>0</v>
      </c>
      <c r="T1440" s="1209">
        <f>VLOOKUP($D1440,'NI-Ter'!$B$1:$Y$2048,13,FALSE)</f>
        <v>0</v>
      </c>
      <c r="U1440" s="1209">
        <f>VLOOKUP($D1440,'NI-Ter'!$B$1:$Y$2048,16,FALSE)</f>
        <v>0</v>
      </c>
      <c r="V1440" s="1209">
        <f>VLOOKUP($D1440,'NI-Ter'!$B$1:$Y$2048,17,FALSE)</f>
        <v>0</v>
      </c>
      <c r="W1440" s="1209">
        <f>VLOOKUP($D1440,'NI-Ter'!$B$1:$Y$2048,18,FALSE)</f>
        <v>0</v>
      </c>
      <c r="X1440" s="1209">
        <f>VLOOKUP($D1440,'NI-Ter'!$B$1:$Y$2048,19,FALSE)</f>
        <v>0</v>
      </c>
    </row>
    <row r="1441" spans="1:24" hidden="1">
      <c r="A1441" s="507"/>
      <c r="B1441" s="507"/>
      <c r="C1441" s="507"/>
      <c r="D1441" s="1209" t="s">
        <v>574</v>
      </c>
      <c r="E1441" s="1210" t="s">
        <v>3062</v>
      </c>
      <c r="F1441" s="1202"/>
      <c r="G1441" s="1202"/>
      <c r="H1441" s="1202" t="s">
        <v>565</v>
      </c>
      <c r="I1441" s="1202" t="s">
        <v>53</v>
      </c>
      <c r="J1441" s="1202"/>
      <c r="K1441" s="1202"/>
      <c r="L1441" s="1202" t="s">
        <v>448</v>
      </c>
      <c r="M1441" s="1202" t="s">
        <v>566</v>
      </c>
      <c r="N1441" s="1203" t="s">
        <v>575</v>
      </c>
      <c r="O1441" s="1203" t="s">
        <v>73</v>
      </c>
      <c r="P1441" s="1203" t="s">
        <v>73</v>
      </c>
      <c r="Q1441" s="1203" t="s">
        <v>73</v>
      </c>
      <c r="R1441" s="1203" t="s">
        <v>73</v>
      </c>
      <c r="S1441" s="1209">
        <f>VLOOKUP($D1441,'NI-Ter'!$B$1:$Y$2048,12,FALSE)</f>
        <v>0</v>
      </c>
      <c r="T1441" s="1209">
        <f>VLOOKUP($D1441,'NI-Ter'!$B$1:$Y$2048,13,FALSE)</f>
        <v>0</v>
      </c>
      <c r="U1441" s="1209">
        <f>VLOOKUP($D1441,'NI-Ter'!$B$1:$Y$2048,16,FALSE)</f>
        <v>0</v>
      </c>
      <c r="V1441" s="1209">
        <f>VLOOKUP($D1441,'NI-Ter'!$B$1:$Y$2048,17,FALSE)</f>
        <v>0</v>
      </c>
      <c r="W1441" s="1209">
        <f>VLOOKUP($D1441,'NI-Ter'!$B$1:$Y$2048,18,FALSE)</f>
        <v>0</v>
      </c>
      <c r="X1441" s="1209">
        <f>VLOOKUP($D1441,'NI-Ter'!$B$1:$Y$2048,19,FALSE)</f>
        <v>0</v>
      </c>
    </row>
    <row r="1442" spans="1:24" hidden="1">
      <c r="A1442" s="507"/>
      <c r="B1442" s="507"/>
      <c r="C1442" s="507"/>
      <c r="D1442" s="1209" t="s">
        <v>576</v>
      </c>
      <c r="E1442" s="1210" t="s">
        <v>3062</v>
      </c>
      <c r="F1442" s="1202" t="s">
        <v>157</v>
      </c>
      <c r="G1442" s="1202"/>
      <c r="H1442" s="1202" t="s">
        <v>577</v>
      </c>
      <c r="I1442" s="1202" t="s">
        <v>53</v>
      </c>
      <c r="J1442" s="1202"/>
      <c r="K1442" s="1202"/>
      <c r="L1442" s="1202" t="s">
        <v>448</v>
      </c>
      <c r="M1442" s="1202" t="s">
        <v>566</v>
      </c>
      <c r="N1442" s="1203" t="s">
        <v>578</v>
      </c>
      <c r="O1442" s="1203" t="s">
        <v>73</v>
      </c>
      <c r="P1442" s="1203" t="s">
        <v>73</v>
      </c>
      <c r="Q1442" s="1203" t="s">
        <v>73</v>
      </c>
      <c r="R1442" s="1203" t="s">
        <v>73</v>
      </c>
      <c r="S1442" s="1209">
        <f>VLOOKUP($D1442,'NI-Ter'!$B$1:$Y$2048,12,FALSE)</f>
        <v>0</v>
      </c>
      <c r="T1442" s="1209">
        <f>VLOOKUP($D1442,'NI-Ter'!$B$1:$Y$2048,13,FALSE)</f>
        <v>0</v>
      </c>
      <c r="U1442" s="1209">
        <f>VLOOKUP($D1442,'NI-Ter'!$B$1:$Y$2048,16,FALSE)</f>
        <v>0</v>
      </c>
      <c r="V1442" s="1209">
        <f>VLOOKUP($D1442,'NI-Ter'!$B$1:$Y$2048,17,FALSE)</f>
        <v>0</v>
      </c>
      <c r="W1442" s="1209">
        <f>VLOOKUP($D1442,'NI-Ter'!$B$1:$Y$2048,18,FALSE)</f>
        <v>0</v>
      </c>
      <c r="X1442" s="1209">
        <f>VLOOKUP($D1442,'NI-Ter'!$B$1:$Y$2048,19,FALSE)</f>
        <v>0</v>
      </c>
    </row>
    <row r="1443" spans="1:24" hidden="1">
      <c r="A1443" s="507"/>
      <c r="B1443" s="507"/>
      <c r="C1443" s="507"/>
      <c r="D1443" s="1209" t="s">
        <v>579</v>
      </c>
      <c r="E1443" s="1210" t="s">
        <v>3062</v>
      </c>
      <c r="F1443" s="1202"/>
      <c r="G1443" s="1202"/>
      <c r="H1443" s="1202" t="s">
        <v>565</v>
      </c>
      <c r="I1443" s="1202" t="s">
        <v>53</v>
      </c>
      <c r="J1443" s="1202"/>
      <c r="K1443" s="1202"/>
      <c r="L1443" s="1202" t="s">
        <v>448</v>
      </c>
      <c r="M1443" s="1202" t="s">
        <v>566</v>
      </c>
      <c r="N1443" s="1203" t="s">
        <v>580</v>
      </c>
      <c r="O1443" s="1203" t="s">
        <v>73</v>
      </c>
      <c r="P1443" s="1203" t="s">
        <v>73</v>
      </c>
      <c r="Q1443" s="1203" t="s">
        <v>73</v>
      </c>
      <c r="R1443" s="1203" t="s">
        <v>73</v>
      </c>
      <c r="S1443" s="1209">
        <f>VLOOKUP($D1443,'NI-Ter'!$B$1:$Y$2048,12,FALSE)</f>
        <v>0</v>
      </c>
      <c r="T1443" s="1209">
        <f>VLOOKUP($D1443,'NI-Ter'!$B$1:$Y$2048,13,FALSE)</f>
        <v>0</v>
      </c>
      <c r="U1443" s="1209">
        <f>VLOOKUP($D1443,'NI-Ter'!$B$1:$Y$2048,16,FALSE)</f>
        <v>0</v>
      </c>
      <c r="V1443" s="1209">
        <f>VLOOKUP($D1443,'NI-Ter'!$B$1:$Y$2048,17,FALSE)</f>
        <v>0</v>
      </c>
      <c r="W1443" s="1209">
        <f>VLOOKUP($D1443,'NI-Ter'!$B$1:$Y$2048,18,FALSE)</f>
        <v>0</v>
      </c>
      <c r="X1443" s="1209">
        <f>VLOOKUP($D1443,'NI-Ter'!$B$1:$Y$2048,19,FALSE)</f>
        <v>0</v>
      </c>
    </row>
    <row r="1444" spans="1:24" ht="27" hidden="1">
      <c r="A1444" s="507"/>
      <c r="B1444" s="507"/>
      <c r="C1444" s="507"/>
      <c r="D1444" s="1209" t="s">
        <v>581</v>
      </c>
      <c r="E1444" s="1210" t="s">
        <v>3062</v>
      </c>
      <c r="F1444" s="1202" t="s">
        <v>157</v>
      </c>
      <c r="G1444" s="1202"/>
      <c r="H1444" s="1202" t="s">
        <v>577</v>
      </c>
      <c r="I1444" s="1202" t="s">
        <v>53</v>
      </c>
      <c r="J1444" s="1202"/>
      <c r="K1444" s="1202"/>
      <c r="L1444" s="1202" t="s">
        <v>448</v>
      </c>
      <c r="M1444" s="1202" t="s">
        <v>566</v>
      </c>
      <c r="N1444" s="1203" t="s">
        <v>582</v>
      </c>
      <c r="O1444" s="1203" t="s">
        <v>73</v>
      </c>
      <c r="P1444" s="1203" t="s">
        <v>73</v>
      </c>
      <c r="Q1444" s="1203" t="s">
        <v>73</v>
      </c>
      <c r="R1444" s="1203" t="s">
        <v>73</v>
      </c>
      <c r="S1444" s="1209">
        <f>VLOOKUP($D1444,'NI-Ter'!$B$1:$Y$2048,12,FALSE)</f>
        <v>0</v>
      </c>
      <c r="T1444" s="1209">
        <f>VLOOKUP($D1444,'NI-Ter'!$B$1:$Y$2048,13,FALSE)</f>
        <v>0</v>
      </c>
      <c r="U1444" s="1209">
        <f>VLOOKUP($D1444,'NI-Ter'!$B$1:$Y$2048,16,FALSE)</f>
        <v>0</v>
      </c>
      <c r="V1444" s="1209">
        <f>VLOOKUP($D1444,'NI-Ter'!$B$1:$Y$2048,17,FALSE)</f>
        <v>0</v>
      </c>
      <c r="W1444" s="1209">
        <f>VLOOKUP($D1444,'NI-Ter'!$B$1:$Y$2048,18,FALSE)</f>
        <v>0</v>
      </c>
      <c r="X1444" s="1209">
        <f>VLOOKUP($D1444,'NI-Ter'!$B$1:$Y$2048,19,FALSE)</f>
        <v>0</v>
      </c>
    </row>
    <row r="1445" spans="1:24" hidden="1">
      <c r="A1445" s="507"/>
      <c r="B1445" s="507"/>
      <c r="C1445" s="507"/>
      <c r="D1445" s="1209" t="s">
        <v>583</v>
      </c>
      <c r="E1445" s="1210" t="s">
        <v>3062</v>
      </c>
      <c r="F1445" s="1202"/>
      <c r="G1445" s="1202"/>
      <c r="H1445" s="1202" t="s">
        <v>565</v>
      </c>
      <c r="I1445" s="1202" t="s">
        <v>53</v>
      </c>
      <c r="J1445" s="1202"/>
      <c r="K1445" s="1202"/>
      <c r="L1445" s="1202" t="s">
        <v>448</v>
      </c>
      <c r="M1445" s="1202" t="s">
        <v>566</v>
      </c>
      <c r="N1445" s="1203" t="s">
        <v>584</v>
      </c>
      <c r="O1445" s="1203" t="s">
        <v>73</v>
      </c>
      <c r="P1445" s="1203" t="s">
        <v>73</v>
      </c>
      <c r="Q1445" s="1203" t="s">
        <v>73</v>
      </c>
      <c r="R1445" s="1203" t="s">
        <v>73</v>
      </c>
      <c r="S1445" s="1209">
        <f>VLOOKUP($D1445,'NI-Ter'!$B$1:$Y$2048,12,FALSE)</f>
        <v>0</v>
      </c>
      <c r="T1445" s="1209">
        <f>VLOOKUP($D1445,'NI-Ter'!$B$1:$Y$2048,13,FALSE)</f>
        <v>0</v>
      </c>
      <c r="U1445" s="1209">
        <f>VLOOKUP($D1445,'NI-Ter'!$B$1:$Y$2048,16,FALSE)</f>
        <v>0</v>
      </c>
      <c r="V1445" s="1209">
        <f>VLOOKUP($D1445,'NI-Ter'!$B$1:$Y$2048,17,FALSE)</f>
        <v>0</v>
      </c>
      <c r="W1445" s="1209">
        <f>VLOOKUP($D1445,'NI-Ter'!$B$1:$Y$2048,18,FALSE)</f>
        <v>0</v>
      </c>
      <c r="X1445" s="1209">
        <f>VLOOKUP($D1445,'NI-Ter'!$B$1:$Y$2048,19,FALSE)</f>
        <v>0</v>
      </c>
    </row>
    <row r="1446" spans="1:24" hidden="1">
      <c r="A1446" s="507"/>
      <c r="B1446" s="507"/>
      <c r="C1446" s="507"/>
      <c r="D1446" s="1209" t="s">
        <v>585</v>
      </c>
      <c r="E1446" s="1210" t="s">
        <v>3062</v>
      </c>
      <c r="F1446" s="1202"/>
      <c r="G1446" s="1202"/>
      <c r="H1446" s="1202" t="s">
        <v>565</v>
      </c>
      <c r="I1446" s="1202" t="s">
        <v>53</v>
      </c>
      <c r="J1446" s="1202"/>
      <c r="K1446" s="1202"/>
      <c r="L1446" s="1202" t="s">
        <v>448</v>
      </c>
      <c r="M1446" s="1202" t="s">
        <v>566</v>
      </c>
      <c r="N1446" s="1203" t="s">
        <v>586</v>
      </c>
      <c r="O1446" s="1203" t="s">
        <v>73</v>
      </c>
      <c r="P1446" s="1203" t="s">
        <v>73</v>
      </c>
      <c r="Q1446" s="1203" t="s">
        <v>73</v>
      </c>
      <c r="R1446" s="1203" t="s">
        <v>73</v>
      </c>
      <c r="S1446" s="1209">
        <f>VLOOKUP($D1446,'NI-Ter'!$B$1:$Y$2048,12,FALSE)</f>
        <v>0</v>
      </c>
      <c r="T1446" s="1209">
        <f>VLOOKUP($D1446,'NI-Ter'!$B$1:$Y$2048,13,FALSE)</f>
        <v>0</v>
      </c>
      <c r="U1446" s="1209">
        <f>VLOOKUP($D1446,'NI-Ter'!$B$1:$Y$2048,16,FALSE)</f>
        <v>0</v>
      </c>
      <c r="V1446" s="1209">
        <f>VLOOKUP($D1446,'NI-Ter'!$B$1:$Y$2048,17,FALSE)</f>
        <v>0</v>
      </c>
      <c r="W1446" s="1209">
        <f>VLOOKUP($D1446,'NI-Ter'!$B$1:$Y$2048,18,FALSE)</f>
        <v>0</v>
      </c>
      <c r="X1446" s="1209">
        <f>VLOOKUP($D1446,'NI-Ter'!$B$1:$Y$2048,19,FALSE)</f>
        <v>0</v>
      </c>
    </row>
    <row r="1447" spans="1:24" hidden="1">
      <c r="A1447" s="507"/>
      <c r="B1447" s="507"/>
      <c r="C1447" s="507"/>
      <c r="D1447" s="1209" t="s">
        <v>587</v>
      </c>
      <c r="E1447" s="1210" t="s">
        <v>3062</v>
      </c>
      <c r="F1447" s="1202"/>
      <c r="G1447" s="1202"/>
      <c r="H1447" s="1202"/>
      <c r="I1447" s="1202" t="s">
        <v>71</v>
      </c>
      <c r="J1447" s="1202"/>
      <c r="K1447" s="1202"/>
      <c r="L1447" s="1202"/>
      <c r="M1447" s="1202"/>
      <c r="N1447" s="1203" t="s">
        <v>588</v>
      </c>
      <c r="O1447" s="1203" t="s">
        <v>73</v>
      </c>
      <c r="P1447" s="1203" t="s">
        <v>73</v>
      </c>
      <c r="Q1447" s="1203" t="s">
        <v>73</v>
      </c>
      <c r="R1447" s="1203" t="s">
        <v>73</v>
      </c>
      <c r="S1447" s="1209">
        <f>VLOOKUP($D1447,'NI-Ter'!$B$1:$Y$2048,12,FALSE)</f>
        <v>0</v>
      </c>
      <c r="T1447" s="1209">
        <f>VLOOKUP($D1447,'NI-Ter'!$B$1:$Y$2048,13,FALSE)</f>
        <v>0</v>
      </c>
      <c r="U1447" s="1209">
        <f>VLOOKUP($D1447,'NI-Ter'!$B$1:$Y$2048,16,FALSE)</f>
        <v>0</v>
      </c>
      <c r="V1447" s="1209">
        <f>VLOOKUP($D1447,'NI-Ter'!$B$1:$Y$2048,17,FALSE)</f>
        <v>0</v>
      </c>
      <c r="W1447" s="1209">
        <f>VLOOKUP($D1447,'NI-Ter'!$B$1:$Y$2048,18,FALSE)</f>
        <v>0</v>
      </c>
      <c r="X1447" s="1209">
        <f>VLOOKUP($D1447,'NI-Ter'!$B$1:$Y$2048,19,FALSE)</f>
        <v>0</v>
      </c>
    </row>
    <row r="1448" spans="1:24" hidden="1">
      <c r="A1448" s="507"/>
      <c r="B1448" s="507"/>
      <c r="C1448" s="507"/>
      <c r="D1448" s="1209" t="s">
        <v>589</v>
      </c>
      <c r="E1448" s="1210" t="s">
        <v>3062</v>
      </c>
      <c r="F1448" s="1202"/>
      <c r="G1448" s="1202"/>
      <c r="H1448" s="1202" t="s">
        <v>590</v>
      </c>
      <c r="I1448" s="1202" t="s">
        <v>53</v>
      </c>
      <c r="J1448" s="1202"/>
      <c r="K1448" s="1202"/>
      <c r="L1448" s="1202" t="s">
        <v>448</v>
      </c>
      <c r="M1448" s="1202" t="s">
        <v>566</v>
      </c>
      <c r="N1448" s="1203" t="s">
        <v>591</v>
      </c>
      <c r="O1448" s="1203" t="s">
        <v>73</v>
      </c>
      <c r="P1448" s="1203" t="s">
        <v>73</v>
      </c>
      <c r="Q1448" s="1203" t="s">
        <v>73</v>
      </c>
      <c r="R1448" s="1203" t="s">
        <v>73</v>
      </c>
      <c r="S1448" s="1209">
        <f>VLOOKUP($D1448,'NI-Ter'!$B$1:$Y$2048,12,FALSE)</f>
        <v>0</v>
      </c>
      <c r="T1448" s="1209">
        <f>VLOOKUP($D1448,'NI-Ter'!$B$1:$Y$2048,13,FALSE)</f>
        <v>0</v>
      </c>
      <c r="U1448" s="1209">
        <f>VLOOKUP($D1448,'NI-Ter'!$B$1:$Y$2048,16,FALSE)</f>
        <v>0</v>
      </c>
      <c r="V1448" s="1209">
        <f>VLOOKUP($D1448,'NI-Ter'!$B$1:$Y$2048,17,FALSE)</f>
        <v>0</v>
      </c>
      <c r="W1448" s="1209">
        <f>VLOOKUP($D1448,'NI-Ter'!$B$1:$Y$2048,18,FALSE)</f>
        <v>0</v>
      </c>
      <c r="X1448" s="1209">
        <f>VLOOKUP($D1448,'NI-Ter'!$B$1:$Y$2048,19,FALSE)</f>
        <v>0</v>
      </c>
    </row>
    <row r="1449" spans="1:24" hidden="1">
      <c r="A1449" s="507"/>
      <c r="B1449" s="507"/>
      <c r="C1449" s="507"/>
      <c r="D1449" s="1209" t="s">
        <v>592</v>
      </c>
      <c r="E1449" s="1210" t="s">
        <v>3062</v>
      </c>
      <c r="F1449" s="1202"/>
      <c r="G1449" s="1202"/>
      <c r="H1449" s="1202" t="s">
        <v>590</v>
      </c>
      <c r="I1449" s="1202" t="s">
        <v>53</v>
      </c>
      <c r="J1449" s="1202"/>
      <c r="K1449" s="1202"/>
      <c r="L1449" s="1202" t="s">
        <v>448</v>
      </c>
      <c r="M1449" s="1202" t="s">
        <v>566</v>
      </c>
      <c r="N1449" s="1203" t="s">
        <v>593</v>
      </c>
      <c r="O1449" s="1203" t="s">
        <v>73</v>
      </c>
      <c r="P1449" s="1203" t="s">
        <v>73</v>
      </c>
      <c r="Q1449" s="1203" t="s">
        <v>73</v>
      </c>
      <c r="R1449" s="1203" t="s">
        <v>73</v>
      </c>
      <c r="S1449" s="1209">
        <f>VLOOKUP($D1449,'NI-Ter'!$B$1:$Y$2048,12,FALSE)</f>
        <v>0</v>
      </c>
      <c r="T1449" s="1209">
        <f>VLOOKUP($D1449,'NI-Ter'!$B$1:$Y$2048,13,FALSE)</f>
        <v>0</v>
      </c>
      <c r="U1449" s="1209">
        <f>VLOOKUP($D1449,'NI-Ter'!$B$1:$Y$2048,16,FALSE)</f>
        <v>0</v>
      </c>
      <c r="V1449" s="1209">
        <f>VLOOKUP($D1449,'NI-Ter'!$B$1:$Y$2048,17,FALSE)</f>
        <v>0</v>
      </c>
      <c r="W1449" s="1209">
        <f>VLOOKUP($D1449,'NI-Ter'!$B$1:$Y$2048,18,FALSE)</f>
        <v>0</v>
      </c>
      <c r="X1449" s="1209">
        <f>VLOOKUP($D1449,'NI-Ter'!$B$1:$Y$2048,19,FALSE)</f>
        <v>0</v>
      </c>
    </row>
    <row r="1450" spans="1:24" hidden="1">
      <c r="A1450" s="507"/>
      <c r="B1450" s="507"/>
      <c r="C1450" s="507"/>
      <c r="D1450" s="1209" t="s">
        <v>594</v>
      </c>
      <c r="E1450" s="1210" t="s">
        <v>3062</v>
      </c>
      <c r="F1450" s="1202"/>
      <c r="G1450" s="1202"/>
      <c r="H1450" s="1202" t="s">
        <v>590</v>
      </c>
      <c r="I1450" s="1202" t="s">
        <v>53</v>
      </c>
      <c r="J1450" s="1202"/>
      <c r="K1450" s="1202"/>
      <c r="L1450" s="1202" t="s">
        <v>448</v>
      </c>
      <c r="M1450" s="1202" t="s">
        <v>566</v>
      </c>
      <c r="N1450" s="1203" t="s">
        <v>595</v>
      </c>
      <c r="O1450" s="1203" t="s">
        <v>73</v>
      </c>
      <c r="P1450" s="1203" t="s">
        <v>73</v>
      </c>
      <c r="Q1450" s="1203" t="s">
        <v>73</v>
      </c>
      <c r="R1450" s="1203" t="s">
        <v>73</v>
      </c>
      <c r="S1450" s="1209">
        <f>VLOOKUP($D1450,'NI-Ter'!$B$1:$Y$2048,12,FALSE)</f>
        <v>0</v>
      </c>
      <c r="T1450" s="1209">
        <f>VLOOKUP($D1450,'NI-Ter'!$B$1:$Y$2048,13,FALSE)</f>
        <v>0</v>
      </c>
      <c r="U1450" s="1209">
        <f>VLOOKUP($D1450,'NI-Ter'!$B$1:$Y$2048,16,FALSE)</f>
        <v>0</v>
      </c>
      <c r="V1450" s="1209">
        <f>VLOOKUP($D1450,'NI-Ter'!$B$1:$Y$2048,17,FALSE)</f>
        <v>0</v>
      </c>
      <c r="W1450" s="1209">
        <f>VLOOKUP($D1450,'NI-Ter'!$B$1:$Y$2048,18,FALSE)</f>
        <v>0</v>
      </c>
      <c r="X1450" s="1209">
        <f>VLOOKUP($D1450,'NI-Ter'!$B$1:$Y$2048,19,FALSE)</f>
        <v>0</v>
      </c>
    </row>
    <row r="1451" spans="1:24" hidden="1">
      <c r="A1451" s="507"/>
      <c r="B1451" s="507"/>
      <c r="C1451" s="507"/>
      <c r="D1451" s="1209" t="s">
        <v>596</v>
      </c>
      <c r="E1451" s="1210" t="s">
        <v>3062</v>
      </c>
      <c r="F1451" s="1202" t="s">
        <v>157</v>
      </c>
      <c r="G1451" s="1202"/>
      <c r="H1451" s="1202" t="s">
        <v>577</v>
      </c>
      <c r="I1451" s="1202" t="s">
        <v>53</v>
      </c>
      <c r="J1451" s="1202"/>
      <c r="K1451" s="1202"/>
      <c r="L1451" s="1202" t="s">
        <v>448</v>
      </c>
      <c r="M1451" s="1202" t="s">
        <v>566</v>
      </c>
      <c r="N1451" s="1203" t="s">
        <v>597</v>
      </c>
      <c r="O1451" s="1203" t="s">
        <v>73</v>
      </c>
      <c r="P1451" s="1203" t="s">
        <v>73</v>
      </c>
      <c r="Q1451" s="1203" t="s">
        <v>73</v>
      </c>
      <c r="R1451" s="1203" t="s">
        <v>73</v>
      </c>
      <c r="S1451" s="1209">
        <f>VLOOKUP($D1451,'NI-Ter'!$B$1:$Y$2048,12,FALSE)</f>
        <v>0</v>
      </c>
      <c r="T1451" s="1209">
        <f>VLOOKUP($D1451,'NI-Ter'!$B$1:$Y$2048,13,FALSE)</f>
        <v>0</v>
      </c>
      <c r="U1451" s="1209">
        <f>VLOOKUP($D1451,'NI-Ter'!$B$1:$Y$2048,16,FALSE)</f>
        <v>0</v>
      </c>
      <c r="V1451" s="1209">
        <f>VLOOKUP($D1451,'NI-Ter'!$B$1:$Y$2048,17,FALSE)</f>
        <v>0</v>
      </c>
      <c r="W1451" s="1209">
        <f>VLOOKUP($D1451,'NI-Ter'!$B$1:$Y$2048,18,FALSE)</f>
        <v>0</v>
      </c>
      <c r="X1451" s="1209">
        <f>VLOOKUP($D1451,'NI-Ter'!$B$1:$Y$2048,19,FALSE)</f>
        <v>0</v>
      </c>
    </row>
    <row r="1452" spans="1:24" hidden="1">
      <c r="A1452" s="507"/>
      <c r="B1452" s="507"/>
      <c r="C1452" s="507"/>
      <c r="D1452" s="1209" t="s">
        <v>598</v>
      </c>
      <c r="E1452" s="1210" t="s">
        <v>3062</v>
      </c>
      <c r="F1452" s="1202"/>
      <c r="G1452" s="1202"/>
      <c r="H1452" s="1202" t="s">
        <v>599</v>
      </c>
      <c r="I1452" s="1202" t="s">
        <v>53</v>
      </c>
      <c r="J1452" s="1202"/>
      <c r="K1452" s="1202"/>
      <c r="L1452" s="1202" t="s">
        <v>448</v>
      </c>
      <c r="M1452" s="1202" t="s">
        <v>566</v>
      </c>
      <c r="N1452" s="1203" t="s">
        <v>600</v>
      </c>
      <c r="O1452" s="1203" t="s">
        <v>73</v>
      </c>
      <c r="P1452" s="1203" t="s">
        <v>73</v>
      </c>
      <c r="Q1452" s="1203" t="s">
        <v>73</v>
      </c>
      <c r="R1452" s="1203" t="s">
        <v>73</v>
      </c>
      <c r="S1452" s="1209">
        <f>VLOOKUP($D1452,'NI-Ter'!$B$1:$Y$2048,12,FALSE)</f>
        <v>0</v>
      </c>
      <c r="T1452" s="1209">
        <f>VLOOKUP($D1452,'NI-Ter'!$B$1:$Y$2048,13,FALSE)</f>
        <v>0</v>
      </c>
      <c r="U1452" s="1209">
        <f>VLOOKUP($D1452,'NI-Ter'!$B$1:$Y$2048,16,FALSE)</f>
        <v>0</v>
      </c>
      <c r="V1452" s="1209">
        <f>VLOOKUP($D1452,'NI-Ter'!$B$1:$Y$2048,17,FALSE)</f>
        <v>0</v>
      </c>
      <c r="W1452" s="1209">
        <f>VLOOKUP($D1452,'NI-Ter'!$B$1:$Y$2048,18,FALSE)</f>
        <v>0</v>
      </c>
      <c r="X1452" s="1209">
        <f>VLOOKUP($D1452,'NI-Ter'!$B$1:$Y$2048,19,FALSE)</f>
        <v>0</v>
      </c>
    </row>
    <row r="1453" spans="1:24" hidden="1">
      <c r="A1453" s="507"/>
      <c r="B1453" s="507"/>
      <c r="C1453" s="507"/>
      <c r="D1453" s="1209" t="s">
        <v>601</v>
      </c>
      <c r="E1453" s="1210" t="s">
        <v>3062</v>
      </c>
      <c r="F1453" s="1202"/>
      <c r="G1453" s="1202"/>
      <c r="H1453" s="1202" t="s">
        <v>599</v>
      </c>
      <c r="I1453" s="1202" t="s">
        <v>53</v>
      </c>
      <c r="J1453" s="1202"/>
      <c r="K1453" s="1202"/>
      <c r="L1453" s="1202" t="s">
        <v>448</v>
      </c>
      <c r="M1453" s="1202" t="s">
        <v>566</v>
      </c>
      <c r="N1453" s="1203" t="s">
        <v>602</v>
      </c>
      <c r="O1453" s="1203" t="s">
        <v>73</v>
      </c>
      <c r="P1453" s="1203" t="s">
        <v>73</v>
      </c>
      <c r="Q1453" s="1203" t="s">
        <v>73</v>
      </c>
      <c r="R1453" s="1203" t="s">
        <v>73</v>
      </c>
      <c r="S1453" s="1209">
        <f>VLOOKUP($D1453,'NI-Ter'!$B$1:$Y$2048,12,FALSE)</f>
        <v>0</v>
      </c>
      <c r="T1453" s="1209">
        <f>VLOOKUP($D1453,'NI-Ter'!$B$1:$Y$2048,13,FALSE)</f>
        <v>0</v>
      </c>
      <c r="U1453" s="1209">
        <f>VLOOKUP($D1453,'NI-Ter'!$B$1:$Y$2048,16,FALSE)</f>
        <v>0</v>
      </c>
      <c r="V1453" s="1209">
        <f>VLOOKUP($D1453,'NI-Ter'!$B$1:$Y$2048,17,FALSE)</f>
        <v>0</v>
      </c>
      <c r="W1453" s="1209">
        <f>VLOOKUP($D1453,'NI-Ter'!$B$1:$Y$2048,18,FALSE)</f>
        <v>0</v>
      </c>
      <c r="X1453" s="1209">
        <f>VLOOKUP($D1453,'NI-Ter'!$B$1:$Y$2048,19,FALSE)</f>
        <v>0</v>
      </c>
    </row>
    <row r="1454" spans="1:24" hidden="1">
      <c r="A1454" s="507"/>
      <c r="B1454" s="507"/>
      <c r="C1454" s="507"/>
      <c r="D1454" s="1209" t="s">
        <v>603</v>
      </c>
      <c r="E1454" s="1210" t="s">
        <v>3062</v>
      </c>
      <c r="F1454" s="1202"/>
      <c r="G1454" s="1202"/>
      <c r="H1454" s="1202"/>
      <c r="I1454" s="1202" t="s">
        <v>71</v>
      </c>
      <c r="J1454" s="1202"/>
      <c r="K1454" s="1202"/>
      <c r="L1454" s="1202"/>
      <c r="M1454" s="1202"/>
      <c r="N1454" s="1203" t="s">
        <v>604</v>
      </c>
      <c r="O1454" s="1203" t="s">
        <v>73</v>
      </c>
      <c r="P1454" s="1203" t="s">
        <v>73</v>
      </c>
      <c r="Q1454" s="1203" t="s">
        <v>73</v>
      </c>
      <c r="R1454" s="1203" t="s">
        <v>73</v>
      </c>
      <c r="S1454" s="1209">
        <f>VLOOKUP($D1454,'NI-Ter'!$B$1:$Y$2048,12,FALSE)</f>
        <v>0</v>
      </c>
      <c r="T1454" s="1209">
        <f>VLOOKUP($D1454,'NI-Ter'!$B$1:$Y$2048,13,FALSE)</f>
        <v>0</v>
      </c>
      <c r="U1454" s="1209">
        <f>VLOOKUP($D1454,'NI-Ter'!$B$1:$Y$2048,16,FALSE)</f>
        <v>130</v>
      </c>
      <c r="V1454" s="1209">
        <f>VLOOKUP($D1454,'NI-Ter'!$B$1:$Y$2048,17,FALSE)</f>
        <v>0</v>
      </c>
      <c r="W1454" s="1209">
        <f>VLOOKUP($D1454,'NI-Ter'!$B$1:$Y$2048,18,FALSE)</f>
        <v>0</v>
      </c>
      <c r="X1454" s="1209">
        <f>VLOOKUP($D1454,'NI-Ter'!$B$1:$Y$2048,19,FALSE)</f>
        <v>0</v>
      </c>
    </row>
    <row r="1455" spans="1:24" hidden="1">
      <c r="A1455" s="507"/>
      <c r="B1455" s="507"/>
      <c r="C1455" s="507"/>
      <c r="D1455" s="1209" t="s">
        <v>605</v>
      </c>
      <c r="E1455" s="1210" t="s">
        <v>3062</v>
      </c>
      <c r="F1455" s="1202"/>
      <c r="G1455" s="1202"/>
      <c r="H1455" s="1202"/>
      <c r="I1455" s="1202" t="s">
        <v>71</v>
      </c>
      <c r="J1455" s="1202"/>
      <c r="K1455" s="1202"/>
      <c r="L1455" s="1202"/>
      <c r="M1455" s="1202"/>
      <c r="N1455" s="1203" t="s">
        <v>606</v>
      </c>
      <c r="O1455" s="1203" t="s">
        <v>73</v>
      </c>
      <c r="P1455" s="1203" t="s">
        <v>73</v>
      </c>
      <c r="Q1455" s="1203" t="s">
        <v>73</v>
      </c>
      <c r="R1455" s="1203" t="s">
        <v>73</v>
      </c>
      <c r="S1455" s="1209">
        <f>VLOOKUP($D1455,'NI-Ter'!$B$1:$Y$2048,12,FALSE)</f>
        <v>0</v>
      </c>
      <c r="T1455" s="1209">
        <f>VLOOKUP($D1455,'NI-Ter'!$B$1:$Y$2048,13,FALSE)</f>
        <v>0</v>
      </c>
      <c r="U1455" s="1209">
        <f>VLOOKUP($D1455,'NI-Ter'!$B$1:$Y$2048,16,FALSE)</f>
        <v>0</v>
      </c>
      <c r="V1455" s="1209">
        <f>VLOOKUP($D1455,'NI-Ter'!$B$1:$Y$2048,17,FALSE)</f>
        <v>0</v>
      </c>
      <c r="W1455" s="1209">
        <f>VLOOKUP($D1455,'NI-Ter'!$B$1:$Y$2048,18,FALSE)</f>
        <v>0</v>
      </c>
      <c r="X1455" s="1209">
        <f>VLOOKUP($D1455,'NI-Ter'!$B$1:$Y$2048,19,FALSE)</f>
        <v>0</v>
      </c>
    </row>
    <row r="1456" spans="1:24" hidden="1">
      <c r="A1456" s="507"/>
      <c r="B1456" s="507"/>
      <c r="C1456" s="507"/>
      <c r="D1456" s="1209" t="s">
        <v>607</v>
      </c>
      <c r="E1456" s="1210" t="s">
        <v>3062</v>
      </c>
      <c r="F1456" s="1202"/>
      <c r="G1456" s="1202"/>
      <c r="H1456" s="1202" t="s">
        <v>608</v>
      </c>
      <c r="I1456" s="1202" t="s">
        <v>53</v>
      </c>
      <c r="J1456" s="1202"/>
      <c r="K1456" s="1202"/>
      <c r="L1456" s="1202" t="s">
        <v>448</v>
      </c>
      <c r="M1456" s="1202" t="s">
        <v>609</v>
      </c>
      <c r="N1456" s="1203" t="s">
        <v>610</v>
      </c>
      <c r="O1456" s="1203" t="s">
        <v>73</v>
      </c>
      <c r="P1456" s="1203" t="s">
        <v>73</v>
      </c>
      <c r="Q1456" s="1203" t="s">
        <v>73</v>
      </c>
      <c r="R1456" s="1203" t="s">
        <v>73</v>
      </c>
      <c r="S1456" s="1209">
        <f>VLOOKUP($D1456,'NI-Ter'!$B$1:$Y$2048,12,FALSE)</f>
        <v>0</v>
      </c>
      <c r="T1456" s="1209">
        <f>VLOOKUP($D1456,'NI-Ter'!$B$1:$Y$2048,13,FALSE)</f>
        <v>0</v>
      </c>
      <c r="U1456" s="1209">
        <f>VLOOKUP($D1456,'NI-Ter'!$B$1:$Y$2048,16,FALSE)</f>
        <v>0</v>
      </c>
      <c r="V1456" s="1209">
        <f>VLOOKUP($D1456,'NI-Ter'!$B$1:$Y$2048,17,FALSE)</f>
        <v>0</v>
      </c>
      <c r="W1456" s="1209">
        <f>VLOOKUP($D1456,'NI-Ter'!$B$1:$Y$2048,18,FALSE)</f>
        <v>0</v>
      </c>
      <c r="X1456" s="1209">
        <f>VLOOKUP($D1456,'NI-Ter'!$B$1:$Y$2048,19,FALSE)</f>
        <v>0</v>
      </c>
    </row>
    <row r="1457" spans="1:24" hidden="1">
      <c r="A1457" s="507"/>
      <c r="B1457" s="507"/>
      <c r="C1457" s="507"/>
      <c r="D1457" s="1209" t="s">
        <v>611</v>
      </c>
      <c r="E1457" s="1210" t="s">
        <v>3062</v>
      </c>
      <c r="F1457" s="1202"/>
      <c r="G1457" s="1202"/>
      <c r="H1457" s="1202"/>
      <c r="I1457" s="1202" t="s">
        <v>71</v>
      </c>
      <c r="J1457" s="1202"/>
      <c r="K1457" s="1202"/>
      <c r="L1457" s="1202"/>
      <c r="M1457" s="1202"/>
      <c r="N1457" s="1203" t="s">
        <v>612</v>
      </c>
      <c r="O1457" s="1203" t="s">
        <v>73</v>
      </c>
      <c r="P1457" s="1203" t="s">
        <v>73</v>
      </c>
      <c r="Q1457" s="1203" t="s">
        <v>73</v>
      </c>
      <c r="R1457" s="1203" t="s">
        <v>73</v>
      </c>
      <c r="S1457" s="1209">
        <f>VLOOKUP($D1457,'NI-Ter'!$B$1:$Y$2048,12,FALSE)</f>
        <v>0</v>
      </c>
      <c r="T1457" s="1209">
        <f>VLOOKUP($D1457,'NI-Ter'!$B$1:$Y$2048,13,FALSE)</f>
        <v>0</v>
      </c>
      <c r="U1457" s="1209">
        <f>VLOOKUP($D1457,'NI-Ter'!$B$1:$Y$2048,16,FALSE)</f>
        <v>130</v>
      </c>
      <c r="V1457" s="1209">
        <f>VLOOKUP($D1457,'NI-Ter'!$B$1:$Y$2048,17,FALSE)</f>
        <v>0</v>
      </c>
      <c r="W1457" s="1209">
        <f>VLOOKUP($D1457,'NI-Ter'!$B$1:$Y$2048,18,FALSE)</f>
        <v>0</v>
      </c>
      <c r="X1457" s="1209">
        <f>VLOOKUP($D1457,'NI-Ter'!$B$1:$Y$2048,19,FALSE)</f>
        <v>0</v>
      </c>
    </row>
    <row r="1458" spans="1:24" ht="27" hidden="1">
      <c r="A1458" s="507"/>
      <c r="B1458" s="507"/>
      <c r="C1458" s="507"/>
      <c r="D1458" s="1209" t="s">
        <v>613</v>
      </c>
      <c r="E1458" s="1210" t="s">
        <v>3062</v>
      </c>
      <c r="F1458" s="1202" t="s">
        <v>157</v>
      </c>
      <c r="G1458" s="1202"/>
      <c r="H1458" s="1202" t="s">
        <v>614</v>
      </c>
      <c r="I1458" s="1202" t="s">
        <v>53</v>
      </c>
      <c r="J1458" s="1202"/>
      <c r="K1458" s="1202"/>
      <c r="L1458" s="1202" t="s">
        <v>448</v>
      </c>
      <c r="M1458" s="1202" t="s">
        <v>609</v>
      </c>
      <c r="N1458" s="1203" t="s">
        <v>615</v>
      </c>
      <c r="O1458" s="1203" t="s">
        <v>73</v>
      </c>
      <c r="P1458" s="1203" t="s">
        <v>73</v>
      </c>
      <c r="Q1458" s="1203" t="s">
        <v>73</v>
      </c>
      <c r="R1458" s="1203" t="s">
        <v>73</v>
      </c>
      <c r="S1458" s="1209">
        <f>VLOOKUP($D1458,'NI-Ter'!$B$1:$Y$2048,12,FALSE)</f>
        <v>0</v>
      </c>
      <c r="T1458" s="1209">
        <f>VLOOKUP($D1458,'NI-Ter'!$B$1:$Y$2048,13,FALSE)</f>
        <v>0</v>
      </c>
      <c r="U1458" s="1209">
        <f>VLOOKUP($D1458,'NI-Ter'!$B$1:$Y$2048,16,FALSE)</f>
        <v>0</v>
      </c>
      <c r="V1458" s="1209">
        <f>VLOOKUP($D1458,'NI-Ter'!$B$1:$Y$2048,17,FALSE)</f>
        <v>0</v>
      </c>
      <c r="W1458" s="1209">
        <f>VLOOKUP($D1458,'NI-Ter'!$B$1:$Y$2048,18,FALSE)</f>
        <v>0</v>
      </c>
      <c r="X1458" s="1209">
        <f>VLOOKUP($D1458,'NI-Ter'!$B$1:$Y$2048,19,FALSE)</f>
        <v>0</v>
      </c>
    </row>
    <row r="1459" spans="1:24" hidden="1">
      <c r="A1459" s="507"/>
      <c r="B1459" s="507"/>
      <c r="C1459" s="507"/>
      <c r="D1459" s="1209" t="s">
        <v>616</v>
      </c>
      <c r="E1459" s="1210" t="s">
        <v>3062</v>
      </c>
      <c r="F1459" s="1202"/>
      <c r="G1459" s="1202"/>
      <c r="H1459" s="1202" t="s">
        <v>617</v>
      </c>
      <c r="I1459" s="1202" t="s">
        <v>53</v>
      </c>
      <c r="J1459" s="1202"/>
      <c r="K1459" s="1202"/>
      <c r="L1459" s="1202" t="s">
        <v>448</v>
      </c>
      <c r="M1459" s="1202" t="s">
        <v>609</v>
      </c>
      <c r="N1459" s="1203" t="s">
        <v>618</v>
      </c>
      <c r="O1459" s="1203" t="s">
        <v>73</v>
      </c>
      <c r="P1459" s="1203" t="s">
        <v>73</v>
      </c>
      <c r="Q1459" s="1203" t="s">
        <v>73</v>
      </c>
      <c r="R1459" s="1203" t="s">
        <v>73</v>
      </c>
      <c r="S1459" s="1209">
        <f>VLOOKUP($D1459,'NI-Ter'!$B$1:$Y$2048,12,FALSE)</f>
        <v>0</v>
      </c>
      <c r="T1459" s="1209">
        <f>VLOOKUP($D1459,'NI-Ter'!$B$1:$Y$2048,13,FALSE)</f>
        <v>0</v>
      </c>
      <c r="U1459" s="1209">
        <f>VLOOKUP($D1459,'NI-Ter'!$B$1:$Y$2048,16,FALSE)</f>
        <v>0</v>
      </c>
      <c r="V1459" s="1209">
        <f>VLOOKUP($D1459,'NI-Ter'!$B$1:$Y$2048,17,FALSE)</f>
        <v>0</v>
      </c>
      <c r="W1459" s="1209">
        <f>VLOOKUP($D1459,'NI-Ter'!$B$1:$Y$2048,18,FALSE)</f>
        <v>0</v>
      </c>
      <c r="X1459" s="1209">
        <f>VLOOKUP($D1459,'NI-Ter'!$B$1:$Y$2048,19,FALSE)</f>
        <v>0</v>
      </c>
    </row>
    <row r="1460" spans="1:24" hidden="1">
      <c r="A1460" s="507"/>
      <c r="B1460" s="507"/>
      <c r="C1460" s="507"/>
      <c r="D1460" s="1209" t="s">
        <v>619</v>
      </c>
      <c r="E1460" s="1210" t="s">
        <v>3062</v>
      </c>
      <c r="F1460" s="1202"/>
      <c r="G1460" s="1202"/>
      <c r="H1460" s="1202" t="s">
        <v>620</v>
      </c>
      <c r="I1460" s="1202" t="s">
        <v>53</v>
      </c>
      <c r="J1460" s="1202"/>
      <c r="K1460" s="1202"/>
      <c r="L1460" s="1202" t="s">
        <v>448</v>
      </c>
      <c r="M1460" s="1202" t="s">
        <v>609</v>
      </c>
      <c r="N1460" s="1203" t="s">
        <v>621</v>
      </c>
      <c r="O1460" s="1203" t="s">
        <v>73</v>
      </c>
      <c r="P1460" s="1203" t="s">
        <v>73</v>
      </c>
      <c r="Q1460" s="1203" t="s">
        <v>73</v>
      </c>
      <c r="R1460" s="1203" t="s">
        <v>73</v>
      </c>
      <c r="S1460" s="1209">
        <f>VLOOKUP($D1460,'NI-Ter'!$B$1:$Y$2048,12,FALSE)</f>
        <v>0</v>
      </c>
      <c r="T1460" s="1209">
        <f>VLOOKUP($D1460,'NI-Ter'!$B$1:$Y$2048,13,FALSE)</f>
        <v>0</v>
      </c>
      <c r="U1460" s="1209">
        <f>VLOOKUP($D1460,'NI-Ter'!$B$1:$Y$2048,16,FALSE)</f>
        <v>0</v>
      </c>
      <c r="V1460" s="1209">
        <f>VLOOKUP($D1460,'NI-Ter'!$B$1:$Y$2048,17,FALSE)</f>
        <v>0</v>
      </c>
      <c r="W1460" s="1209">
        <f>VLOOKUP($D1460,'NI-Ter'!$B$1:$Y$2048,18,FALSE)</f>
        <v>0</v>
      </c>
      <c r="X1460" s="1209">
        <f>VLOOKUP($D1460,'NI-Ter'!$B$1:$Y$2048,19,FALSE)</f>
        <v>0</v>
      </c>
    </row>
    <row r="1461" spans="1:24" hidden="1">
      <c r="A1461" s="507"/>
      <c r="B1461" s="507"/>
      <c r="C1461" s="507"/>
      <c r="D1461" s="1209" t="s">
        <v>622</v>
      </c>
      <c r="E1461" s="1210" t="s">
        <v>3062</v>
      </c>
      <c r="F1461" s="1202" t="s">
        <v>157</v>
      </c>
      <c r="G1461" s="1202"/>
      <c r="H1461" s="1202" t="s">
        <v>623</v>
      </c>
      <c r="I1461" s="1202" t="s">
        <v>53</v>
      </c>
      <c r="J1461" s="1202"/>
      <c r="K1461" s="1202"/>
      <c r="L1461" s="1202" t="s">
        <v>448</v>
      </c>
      <c r="M1461" s="1202" t="s">
        <v>609</v>
      </c>
      <c r="N1461" s="1202" t="s">
        <v>624</v>
      </c>
      <c r="O1461" s="304" t="s">
        <v>73</v>
      </c>
      <c r="P1461" s="304" t="s">
        <v>73</v>
      </c>
      <c r="Q1461" s="304" t="s">
        <v>73</v>
      </c>
      <c r="R1461" s="304" t="s">
        <v>73</v>
      </c>
      <c r="S1461" s="1209">
        <f>VLOOKUP($D1461,'NI-Ter'!$B$1:$Y$2048,12,FALSE)</f>
        <v>0</v>
      </c>
      <c r="T1461" s="1209">
        <f>VLOOKUP($D1461,'NI-Ter'!$B$1:$Y$2048,13,FALSE)</f>
        <v>0</v>
      </c>
      <c r="U1461" s="1209">
        <f>VLOOKUP($D1461,'NI-Ter'!$B$1:$Y$2048,16,FALSE)</f>
        <v>0</v>
      </c>
      <c r="V1461" s="1209">
        <f>VLOOKUP($D1461,'NI-Ter'!$B$1:$Y$2048,17,FALSE)</f>
        <v>0</v>
      </c>
      <c r="W1461" s="1209">
        <f>VLOOKUP($D1461,'NI-Ter'!$B$1:$Y$2048,18,FALSE)</f>
        <v>0</v>
      </c>
      <c r="X1461" s="1209">
        <f>VLOOKUP($D1461,'NI-Ter'!$B$1:$Y$2048,19,FALSE)</f>
        <v>0</v>
      </c>
    </row>
    <row r="1462" spans="1:24" hidden="1">
      <c r="A1462" s="507"/>
      <c r="B1462" s="507"/>
      <c r="C1462" s="507"/>
      <c r="D1462" s="1209" t="s">
        <v>625</v>
      </c>
      <c r="E1462" s="1210" t="s">
        <v>3062</v>
      </c>
      <c r="F1462" s="1202" t="s">
        <v>157</v>
      </c>
      <c r="G1462" s="1202"/>
      <c r="H1462" s="1202" t="s">
        <v>623</v>
      </c>
      <c r="I1462" s="1202" t="s">
        <v>53</v>
      </c>
      <c r="J1462" s="1202"/>
      <c r="K1462" s="1202"/>
      <c r="L1462" s="1202" t="s">
        <v>448</v>
      </c>
      <c r="M1462" s="1202" t="s">
        <v>609</v>
      </c>
      <c r="N1462" s="1202" t="s">
        <v>626</v>
      </c>
      <c r="O1462" s="304" t="s">
        <v>73</v>
      </c>
      <c r="P1462" s="304" t="s">
        <v>73</v>
      </c>
      <c r="Q1462" s="304" t="s">
        <v>73</v>
      </c>
      <c r="R1462" s="304" t="s">
        <v>73</v>
      </c>
      <c r="S1462" s="1209">
        <f>VLOOKUP($D1462,'NI-Ter'!$B$1:$Y$2048,12,FALSE)</f>
        <v>0</v>
      </c>
      <c r="T1462" s="1209">
        <f>VLOOKUP($D1462,'NI-Ter'!$B$1:$Y$2048,13,FALSE)</f>
        <v>0</v>
      </c>
      <c r="U1462" s="1209">
        <f>VLOOKUP($D1462,'NI-Ter'!$B$1:$Y$2048,16,FALSE)</f>
        <v>0</v>
      </c>
      <c r="V1462" s="1209">
        <f>VLOOKUP($D1462,'NI-Ter'!$B$1:$Y$2048,17,FALSE)</f>
        <v>0</v>
      </c>
      <c r="W1462" s="1209">
        <f>VLOOKUP($D1462,'NI-Ter'!$B$1:$Y$2048,18,FALSE)</f>
        <v>0</v>
      </c>
      <c r="X1462" s="1209">
        <f>VLOOKUP($D1462,'NI-Ter'!$B$1:$Y$2048,19,FALSE)</f>
        <v>0</v>
      </c>
    </row>
    <row r="1463" spans="1:24" hidden="1">
      <c r="A1463" s="507"/>
      <c r="B1463" s="507"/>
      <c r="C1463" s="507"/>
      <c r="D1463" s="1209" t="s">
        <v>627</v>
      </c>
      <c r="E1463" s="1210" t="s">
        <v>3062</v>
      </c>
      <c r="F1463" s="1202"/>
      <c r="G1463" s="1202"/>
      <c r="H1463" s="1202" t="s">
        <v>447</v>
      </c>
      <c r="I1463" s="1202" t="s">
        <v>53</v>
      </c>
      <c r="J1463" s="1202"/>
      <c r="K1463" s="1202"/>
      <c r="L1463" s="1202" t="s">
        <v>448</v>
      </c>
      <c r="M1463" s="1202" t="s">
        <v>609</v>
      </c>
      <c r="N1463" s="1202" t="s">
        <v>628</v>
      </c>
      <c r="O1463" s="304" t="s">
        <v>73</v>
      </c>
      <c r="P1463" s="304" t="s">
        <v>73</v>
      </c>
      <c r="Q1463" s="304" t="s">
        <v>73</v>
      </c>
      <c r="R1463" s="304" t="s">
        <v>73</v>
      </c>
      <c r="S1463" s="1209">
        <f>VLOOKUP($D1463,'NI-Ter'!$B$1:$Y$2048,12,FALSE)</f>
        <v>0</v>
      </c>
      <c r="T1463" s="1209">
        <f>VLOOKUP($D1463,'NI-Ter'!$B$1:$Y$2048,13,FALSE)</f>
        <v>0</v>
      </c>
      <c r="U1463" s="1209">
        <f>VLOOKUP($D1463,'NI-Ter'!$B$1:$Y$2048,16,FALSE)</f>
        <v>0</v>
      </c>
      <c r="V1463" s="1209">
        <f>VLOOKUP($D1463,'NI-Ter'!$B$1:$Y$2048,17,FALSE)</f>
        <v>0</v>
      </c>
      <c r="W1463" s="1209">
        <f>VLOOKUP($D1463,'NI-Ter'!$B$1:$Y$2048,18,FALSE)</f>
        <v>0</v>
      </c>
      <c r="X1463" s="1209">
        <f>VLOOKUP($D1463,'NI-Ter'!$B$1:$Y$2048,19,FALSE)</f>
        <v>0</v>
      </c>
    </row>
    <row r="1464" spans="1:24" hidden="1">
      <c r="A1464" s="507"/>
      <c r="B1464" s="507"/>
      <c r="C1464" s="507"/>
      <c r="D1464" s="1209" t="s">
        <v>629</v>
      </c>
      <c r="E1464" s="1210" t="s">
        <v>3062</v>
      </c>
      <c r="F1464" s="1202"/>
      <c r="G1464" s="1202"/>
      <c r="H1464" s="1202" t="s">
        <v>630</v>
      </c>
      <c r="I1464" s="1202" t="s">
        <v>53</v>
      </c>
      <c r="J1464" s="1202"/>
      <c r="K1464" s="1202"/>
      <c r="L1464" s="1202" t="s">
        <v>448</v>
      </c>
      <c r="M1464" s="1202" t="s">
        <v>609</v>
      </c>
      <c r="N1464" s="1202" t="s">
        <v>631</v>
      </c>
      <c r="O1464" s="1203" t="s">
        <v>73</v>
      </c>
      <c r="P1464" s="1203" t="s">
        <v>73</v>
      </c>
      <c r="Q1464" s="1203" t="s">
        <v>73</v>
      </c>
      <c r="R1464" s="1203" t="s">
        <v>73</v>
      </c>
      <c r="S1464" s="1209">
        <f>VLOOKUP($D1464,'NI-Ter'!$B$1:$Y$2048,12,FALSE)</f>
        <v>0</v>
      </c>
      <c r="T1464" s="1209">
        <f>VLOOKUP($D1464,'NI-Ter'!$B$1:$Y$2048,13,FALSE)</f>
        <v>0</v>
      </c>
      <c r="U1464" s="1209">
        <f>VLOOKUP($D1464,'NI-Ter'!$B$1:$Y$2048,16,FALSE)</f>
        <v>0</v>
      </c>
      <c r="V1464" s="1209">
        <f>VLOOKUP($D1464,'NI-Ter'!$B$1:$Y$2048,17,FALSE)</f>
        <v>0</v>
      </c>
      <c r="W1464" s="1209">
        <f>VLOOKUP($D1464,'NI-Ter'!$B$1:$Y$2048,18,FALSE)</f>
        <v>0</v>
      </c>
      <c r="X1464" s="1209">
        <f>VLOOKUP($D1464,'NI-Ter'!$B$1:$Y$2048,19,FALSE)</f>
        <v>0</v>
      </c>
    </row>
    <row r="1465" spans="1:24" hidden="1">
      <c r="A1465" s="507"/>
      <c r="B1465" s="507"/>
      <c r="C1465" s="507"/>
      <c r="D1465" s="1209" t="s">
        <v>632</v>
      </c>
      <c r="E1465" s="1210" t="s">
        <v>3062</v>
      </c>
      <c r="F1465" s="1202"/>
      <c r="G1465" s="1202"/>
      <c r="H1465" s="1202" t="s">
        <v>633</v>
      </c>
      <c r="I1465" s="1202" t="s">
        <v>53</v>
      </c>
      <c r="J1465" s="1202"/>
      <c r="K1465" s="1202"/>
      <c r="L1465" s="1202" t="s">
        <v>448</v>
      </c>
      <c r="M1465" s="1202" t="s">
        <v>609</v>
      </c>
      <c r="N1465" s="1202" t="s">
        <v>634</v>
      </c>
      <c r="O1465" s="304" t="s">
        <v>73</v>
      </c>
      <c r="P1465" s="304" t="s">
        <v>73</v>
      </c>
      <c r="Q1465" s="304" t="s">
        <v>73</v>
      </c>
      <c r="R1465" s="304" t="s">
        <v>73</v>
      </c>
      <c r="S1465" s="1209">
        <f>VLOOKUP($D1465,'NI-Ter'!$B$1:$Y$2048,12,FALSE)</f>
        <v>0</v>
      </c>
      <c r="T1465" s="1209">
        <f>VLOOKUP($D1465,'NI-Ter'!$B$1:$Y$2048,13,FALSE)</f>
        <v>0</v>
      </c>
      <c r="U1465" s="1209">
        <f>VLOOKUP($D1465,'NI-Ter'!$B$1:$Y$2048,16,FALSE)</f>
        <v>0</v>
      </c>
      <c r="V1465" s="1209">
        <f>VLOOKUP($D1465,'NI-Ter'!$B$1:$Y$2048,17,FALSE)</f>
        <v>0</v>
      </c>
      <c r="W1465" s="1209">
        <f>VLOOKUP($D1465,'NI-Ter'!$B$1:$Y$2048,18,FALSE)</f>
        <v>0</v>
      </c>
      <c r="X1465" s="1209">
        <f>VLOOKUP($D1465,'NI-Ter'!$B$1:$Y$2048,19,FALSE)</f>
        <v>0</v>
      </c>
    </row>
    <row r="1466" spans="1:24" hidden="1">
      <c r="A1466" s="507"/>
      <c r="B1466" s="507"/>
      <c r="C1466" s="507"/>
      <c r="D1466" s="1209" t="s">
        <v>635</v>
      </c>
      <c r="E1466" s="1210" t="s">
        <v>3062</v>
      </c>
      <c r="F1466" s="1202"/>
      <c r="G1466" s="1202"/>
      <c r="H1466" s="1202" t="s">
        <v>633</v>
      </c>
      <c r="I1466" s="1202" t="s">
        <v>53</v>
      </c>
      <c r="J1466" s="1202"/>
      <c r="K1466" s="1202"/>
      <c r="L1466" s="1202" t="s">
        <v>448</v>
      </c>
      <c r="M1466" s="1202" t="s">
        <v>609</v>
      </c>
      <c r="N1466" s="1202" t="s">
        <v>636</v>
      </c>
      <c r="O1466" s="304" t="s">
        <v>73</v>
      </c>
      <c r="P1466" s="304" t="s">
        <v>73</v>
      </c>
      <c r="Q1466" s="304" t="s">
        <v>73</v>
      </c>
      <c r="R1466" s="304" t="s">
        <v>73</v>
      </c>
      <c r="S1466" s="1209">
        <f>VLOOKUP($D1466,'NI-Ter'!$B$1:$Y$2048,12,FALSE)</f>
        <v>0</v>
      </c>
      <c r="T1466" s="1209">
        <f>VLOOKUP($D1466,'NI-Ter'!$B$1:$Y$2048,13,FALSE)</f>
        <v>0</v>
      </c>
      <c r="U1466" s="1209">
        <f>VLOOKUP($D1466,'NI-Ter'!$B$1:$Y$2048,16,FALSE)</f>
        <v>0</v>
      </c>
      <c r="V1466" s="1209">
        <f>VLOOKUP($D1466,'NI-Ter'!$B$1:$Y$2048,17,FALSE)</f>
        <v>0</v>
      </c>
      <c r="W1466" s="1209">
        <f>VLOOKUP($D1466,'NI-Ter'!$B$1:$Y$2048,18,FALSE)</f>
        <v>0</v>
      </c>
      <c r="X1466" s="1209">
        <f>VLOOKUP($D1466,'NI-Ter'!$B$1:$Y$2048,19,FALSE)</f>
        <v>0</v>
      </c>
    </row>
    <row r="1467" spans="1:24" hidden="1">
      <c r="A1467" s="507"/>
      <c r="B1467" s="507"/>
      <c r="C1467" s="507"/>
      <c r="D1467" s="1209" t="s">
        <v>637</v>
      </c>
      <c r="E1467" s="1210" t="s">
        <v>3062</v>
      </c>
      <c r="F1467" s="1202" t="s">
        <v>157</v>
      </c>
      <c r="G1467" s="1202"/>
      <c r="H1467" s="1202" t="s">
        <v>623</v>
      </c>
      <c r="I1467" s="1202" t="s">
        <v>53</v>
      </c>
      <c r="J1467" s="1202"/>
      <c r="K1467" s="1202"/>
      <c r="L1467" s="1202" t="s">
        <v>448</v>
      </c>
      <c r="M1467" s="1202" t="s">
        <v>609</v>
      </c>
      <c r="N1467" s="1202" t="s">
        <v>638</v>
      </c>
      <c r="O1467" s="1203" t="s">
        <v>73</v>
      </c>
      <c r="P1467" s="1203" t="s">
        <v>73</v>
      </c>
      <c r="Q1467" s="1203" t="s">
        <v>73</v>
      </c>
      <c r="R1467" s="1203" t="s">
        <v>73</v>
      </c>
      <c r="S1467" s="1209">
        <f>VLOOKUP($D1467,'NI-Ter'!$B$1:$Y$2048,12,FALSE)</f>
        <v>0</v>
      </c>
      <c r="T1467" s="1209">
        <f>VLOOKUP($D1467,'NI-Ter'!$B$1:$Y$2048,13,FALSE)</f>
        <v>0</v>
      </c>
      <c r="U1467" s="1209">
        <f>VLOOKUP($D1467,'NI-Ter'!$B$1:$Y$2048,16,FALSE)</f>
        <v>0</v>
      </c>
      <c r="V1467" s="1209">
        <f>VLOOKUP($D1467,'NI-Ter'!$B$1:$Y$2048,17,FALSE)</f>
        <v>0</v>
      </c>
      <c r="W1467" s="1209">
        <f>VLOOKUP($D1467,'NI-Ter'!$B$1:$Y$2048,18,FALSE)</f>
        <v>0</v>
      </c>
      <c r="X1467" s="1209">
        <f>VLOOKUP($D1467,'NI-Ter'!$B$1:$Y$2048,19,FALSE)</f>
        <v>0</v>
      </c>
    </row>
    <row r="1468" spans="1:24" hidden="1">
      <c r="A1468" s="507"/>
      <c r="B1468" s="507"/>
      <c r="C1468" s="507"/>
      <c r="D1468" s="1209" t="s">
        <v>639</v>
      </c>
      <c r="E1468" s="1210" t="s">
        <v>3062</v>
      </c>
      <c r="F1468" s="1202"/>
      <c r="G1468" s="1202"/>
      <c r="H1468" s="1202" t="s">
        <v>630</v>
      </c>
      <c r="I1468" s="1202" t="s">
        <v>53</v>
      </c>
      <c r="J1468" s="1202"/>
      <c r="K1468" s="1202"/>
      <c r="L1468" s="1202" t="s">
        <v>448</v>
      </c>
      <c r="M1468" s="1202" t="s">
        <v>609</v>
      </c>
      <c r="N1468" s="1202" t="s">
        <v>640</v>
      </c>
      <c r="O1468" s="1203" t="s">
        <v>73</v>
      </c>
      <c r="P1468" s="1203" t="s">
        <v>73</v>
      </c>
      <c r="Q1468" s="1203" t="s">
        <v>73</v>
      </c>
      <c r="R1468" s="1203" t="s">
        <v>73</v>
      </c>
      <c r="S1468" s="1209">
        <f>VLOOKUP($D1468,'NI-Ter'!$B$1:$Y$2048,12,FALSE)</f>
        <v>0</v>
      </c>
      <c r="T1468" s="1209">
        <f>VLOOKUP($D1468,'NI-Ter'!$B$1:$Y$2048,13,FALSE)</f>
        <v>0</v>
      </c>
      <c r="U1468" s="1209">
        <f>VLOOKUP($D1468,'NI-Ter'!$B$1:$Y$2048,16,FALSE)</f>
        <v>0</v>
      </c>
      <c r="V1468" s="1209">
        <f>VLOOKUP($D1468,'NI-Ter'!$B$1:$Y$2048,17,FALSE)</f>
        <v>0</v>
      </c>
      <c r="W1468" s="1209">
        <f>VLOOKUP($D1468,'NI-Ter'!$B$1:$Y$2048,18,FALSE)</f>
        <v>0</v>
      </c>
      <c r="X1468" s="1209">
        <f>VLOOKUP($D1468,'NI-Ter'!$B$1:$Y$2048,19,FALSE)</f>
        <v>0</v>
      </c>
    </row>
    <row r="1469" spans="1:24" hidden="1">
      <c r="A1469" s="507"/>
      <c r="B1469" s="507"/>
      <c r="C1469" s="507"/>
      <c r="D1469" s="1209" t="s">
        <v>641</v>
      </c>
      <c r="E1469" s="1210" t="s">
        <v>3062</v>
      </c>
      <c r="F1469" s="1202"/>
      <c r="G1469" s="1202"/>
      <c r="H1469" s="1204" t="s">
        <v>642</v>
      </c>
      <c r="I1469" s="1202" t="s">
        <v>53</v>
      </c>
      <c r="J1469" s="1202"/>
      <c r="K1469" s="1202"/>
      <c r="L1469" s="1202" t="s">
        <v>448</v>
      </c>
      <c r="M1469" s="1202" t="s">
        <v>290</v>
      </c>
      <c r="N1469" s="1202" t="s">
        <v>643</v>
      </c>
      <c r="O1469" s="1203" t="s">
        <v>73</v>
      </c>
      <c r="P1469" s="1203" t="s">
        <v>73</v>
      </c>
      <c r="Q1469" s="1203" t="s">
        <v>73</v>
      </c>
      <c r="R1469" s="1203" t="s">
        <v>73</v>
      </c>
      <c r="S1469" s="1209">
        <f>VLOOKUP($D1469,'NI-Ter'!$B$1:$Y$2048,12,FALSE)</f>
        <v>0</v>
      </c>
      <c r="T1469" s="1209">
        <f>VLOOKUP($D1469,'NI-Ter'!$B$1:$Y$2048,13,FALSE)</f>
        <v>0</v>
      </c>
      <c r="U1469" s="1209">
        <f>VLOOKUP($D1469,'NI-Ter'!$B$1:$Y$2048,16,FALSE)</f>
        <v>0</v>
      </c>
      <c r="V1469" s="1209">
        <f>VLOOKUP($D1469,'NI-Ter'!$B$1:$Y$2048,17,FALSE)</f>
        <v>0</v>
      </c>
      <c r="W1469" s="1209">
        <f>VLOOKUP($D1469,'NI-Ter'!$B$1:$Y$2048,18,FALSE)</f>
        <v>0</v>
      </c>
      <c r="X1469" s="1209">
        <f>VLOOKUP($D1469,'NI-Ter'!$B$1:$Y$2048,19,FALSE)</f>
        <v>0</v>
      </c>
    </row>
    <row r="1470" spans="1:24" ht="14.25" hidden="1" customHeight="1">
      <c r="A1470" s="507"/>
      <c r="B1470" s="507"/>
      <c r="C1470" s="507"/>
      <c r="D1470" s="1209" t="s">
        <v>644</v>
      </c>
      <c r="E1470" s="1210" t="s">
        <v>3062</v>
      </c>
      <c r="F1470" s="1202"/>
      <c r="G1470" s="1202"/>
      <c r="H1470" s="1202" t="s">
        <v>633</v>
      </c>
      <c r="I1470" s="1202" t="s">
        <v>53</v>
      </c>
      <c r="J1470" s="1202"/>
      <c r="K1470" s="1202"/>
      <c r="L1470" s="1202" t="s">
        <v>448</v>
      </c>
      <c r="M1470" s="1202" t="s">
        <v>609</v>
      </c>
      <c r="N1470" s="1203" t="s">
        <v>645</v>
      </c>
      <c r="O1470" s="1203" t="s">
        <v>73</v>
      </c>
      <c r="P1470" s="1203" t="s">
        <v>73</v>
      </c>
      <c r="Q1470" s="1203" t="s">
        <v>73</v>
      </c>
      <c r="R1470" s="1203" t="s">
        <v>73</v>
      </c>
      <c r="S1470" s="1209">
        <f>VLOOKUP($D1470,'NI-Ter'!$B$1:$Y$2048,12,FALSE)</f>
        <v>0</v>
      </c>
      <c r="T1470" s="1209">
        <f>VLOOKUP($D1470,'NI-Ter'!$B$1:$Y$2048,13,FALSE)</f>
        <v>0</v>
      </c>
      <c r="U1470" s="1209">
        <f>VLOOKUP($D1470,'NI-Ter'!$B$1:$Y$2048,16,FALSE)</f>
        <v>0</v>
      </c>
      <c r="V1470" s="1209">
        <f>VLOOKUP($D1470,'NI-Ter'!$B$1:$Y$2048,17,FALSE)</f>
        <v>0</v>
      </c>
      <c r="W1470" s="1209">
        <f>VLOOKUP($D1470,'NI-Ter'!$B$1:$Y$2048,18,FALSE)</f>
        <v>0</v>
      </c>
      <c r="X1470" s="1209">
        <f>VLOOKUP($D1470,'NI-Ter'!$B$1:$Y$2048,19,FALSE)</f>
        <v>0</v>
      </c>
    </row>
    <row r="1471" spans="1:24" ht="14.25" hidden="1" customHeight="1">
      <c r="A1471" s="507"/>
      <c r="B1471" s="507"/>
      <c r="C1471" s="507"/>
      <c r="D1471" s="1209" t="s">
        <v>646</v>
      </c>
      <c r="E1471" s="1210" t="s">
        <v>3062</v>
      </c>
      <c r="F1471" s="1202"/>
      <c r="G1471" s="1202"/>
      <c r="H1471" s="1202" t="s">
        <v>633</v>
      </c>
      <c r="I1471" s="1202" t="s">
        <v>53</v>
      </c>
      <c r="J1471" s="1202"/>
      <c r="K1471" s="1202"/>
      <c r="L1471" s="1202" t="s">
        <v>448</v>
      </c>
      <c r="M1471" s="1202" t="s">
        <v>609</v>
      </c>
      <c r="N1471" s="1203" t="s">
        <v>647</v>
      </c>
      <c r="O1471" s="1203" t="s">
        <v>73</v>
      </c>
      <c r="P1471" s="1203" t="s">
        <v>73</v>
      </c>
      <c r="Q1471" s="1203" t="s">
        <v>73</v>
      </c>
      <c r="R1471" s="1203" t="s">
        <v>73</v>
      </c>
      <c r="S1471" s="1209">
        <f>VLOOKUP($D1471,'NI-Ter'!$B$1:$Y$2048,12,FALSE)</f>
        <v>0</v>
      </c>
      <c r="T1471" s="1209">
        <f>VLOOKUP($D1471,'NI-Ter'!$B$1:$Y$2048,13,FALSE)</f>
        <v>0</v>
      </c>
      <c r="U1471" s="1209">
        <f>VLOOKUP($D1471,'NI-Ter'!$B$1:$Y$2048,16,FALSE)</f>
        <v>0</v>
      </c>
      <c r="V1471" s="1209">
        <f>VLOOKUP($D1471,'NI-Ter'!$B$1:$Y$2048,17,FALSE)</f>
        <v>0</v>
      </c>
      <c r="W1471" s="1209">
        <f>VLOOKUP($D1471,'NI-Ter'!$B$1:$Y$2048,18,FALSE)</f>
        <v>0</v>
      </c>
      <c r="X1471" s="1209">
        <f>VLOOKUP($D1471,'NI-Ter'!$B$1:$Y$2048,19,FALSE)</f>
        <v>0</v>
      </c>
    </row>
    <row r="1472" spans="1:24" ht="27" hidden="1">
      <c r="A1472" s="507"/>
      <c r="B1472" s="507"/>
      <c r="C1472" s="507"/>
      <c r="D1472" s="1209" t="s">
        <v>648</v>
      </c>
      <c r="E1472" s="1210" t="s">
        <v>3062</v>
      </c>
      <c r="F1472" s="1202" t="s">
        <v>157</v>
      </c>
      <c r="G1472" s="1202"/>
      <c r="H1472" s="1202" t="s">
        <v>623</v>
      </c>
      <c r="I1472" s="1202" t="s">
        <v>53</v>
      </c>
      <c r="J1472" s="1202"/>
      <c r="K1472" s="1202"/>
      <c r="L1472" s="1202" t="s">
        <v>448</v>
      </c>
      <c r="M1472" s="1202" t="s">
        <v>609</v>
      </c>
      <c r="N1472" s="1203" t="s">
        <v>649</v>
      </c>
      <c r="O1472" s="1203" t="s">
        <v>73</v>
      </c>
      <c r="P1472" s="1203" t="s">
        <v>73</v>
      </c>
      <c r="Q1472" s="1203" t="s">
        <v>73</v>
      </c>
      <c r="R1472" s="1203" t="s">
        <v>73</v>
      </c>
      <c r="S1472" s="1209">
        <f>VLOOKUP($D1472,'NI-Ter'!$B$1:$Y$2048,12,FALSE)</f>
        <v>0</v>
      </c>
      <c r="T1472" s="1209">
        <f>VLOOKUP($D1472,'NI-Ter'!$B$1:$Y$2048,13,FALSE)</f>
        <v>0</v>
      </c>
      <c r="U1472" s="1209">
        <f>VLOOKUP($D1472,'NI-Ter'!$B$1:$Y$2048,16,FALSE)</f>
        <v>0</v>
      </c>
      <c r="V1472" s="1209">
        <f>VLOOKUP($D1472,'NI-Ter'!$B$1:$Y$2048,17,FALSE)</f>
        <v>0</v>
      </c>
      <c r="W1472" s="1209">
        <f>VLOOKUP($D1472,'NI-Ter'!$B$1:$Y$2048,18,FALSE)</f>
        <v>0</v>
      </c>
      <c r="X1472" s="1209">
        <f>VLOOKUP($D1472,'NI-Ter'!$B$1:$Y$2048,19,FALSE)</f>
        <v>0</v>
      </c>
    </row>
    <row r="1473" spans="1:24" hidden="1">
      <c r="A1473" s="507"/>
      <c r="B1473" s="507"/>
      <c r="C1473" s="507"/>
      <c r="D1473" s="1209" t="s">
        <v>650</v>
      </c>
      <c r="E1473" s="1210" t="s">
        <v>3062</v>
      </c>
      <c r="F1473" s="1202"/>
      <c r="G1473" s="1202"/>
      <c r="H1473" s="1202" t="s">
        <v>630</v>
      </c>
      <c r="I1473" s="1202" t="s">
        <v>53</v>
      </c>
      <c r="J1473" s="1202"/>
      <c r="K1473" s="1202"/>
      <c r="L1473" s="1202" t="s">
        <v>448</v>
      </c>
      <c r="M1473" s="1202" t="s">
        <v>609</v>
      </c>
      <c r="N1473" s="1203" t="s">
        <v>651</v>
      </c>
      <c r="O1473" s="1203" t="s">
        <v>73</v>
      </c>
      <c r="P1473" s="1203" t="s">
        <v>73</v>
      </c>
      <c r="Q1473" s="1203" t="s">
        <v>73</v>
      </c>
      <c r="R1473" s="1203" t="s">
        <v>73</v>
      </c>
      <c r="S1473" s="1209">
        <f>VLOOKUP($D1473,'NI-Ter'!$B$1:$Y$2048,12,FALSE)</f>
        <v>0</v>
      </c>
      <c r="T1473" s="1209">
        <f>VLOOKUP($D1473,'NI-Ter'!$B$1:$Y$2048,13,FALSE)</f>
        <v>0</v>
      </c>
      <c r="U1473" s="1209">
        <f>VLOOKUP($D1473,'NI-Ter'!$B$1:$Y$2048,16,FALSE)</f>
        <v>0</v>
      </c>
      <c r="V1473" s="1209">
        <f>VLOOKUP($D1473,'NI-Ter'!$B$1:$Y$2048,17,FALSE)</f>
        <v>0</v>
      </c>
      <c r="W1473" s="1209">
        <f>VLOOKUP($D1473,'NI-Ter'!$B$1:$Y$2048,18,FALSE)</f>
        <v>0</v>
      </c>
      <c r="X1473" s="1209">
        <f>VLOOKUP($D1473,'NI-Ter'!$B$1:$Y$2048,19,FALSE)</f>
        <v>0</v>
      </c>
    </row>
    <row r="1474" spans="1:24" hidden="1">
      <c r="A1474" s="507"/>
      <c r="B1474" s="507"/>
      <c r="C1474" s="507"/>
      <c r="D1474" s="1209" t="s">
        <v>652</v>
      </c>
      <c r="E1474" s="1210" t="s">
        <v>3062</v>
      </c>
      <c r="F1474" s="1202"/>
      <c r="G1474" s="1202"/>
      <c r="H1474" s="1202" t="s">
        <v>633</v>
      </c>
      <c r="I1474" s="1202" t="s">
        <v>53</v>
      </c>
      <c r="J1474" s="1202"/>
      <c r="K1474" s="1202"/>
      <c r="L1474" s="1202" t="s">
        <v>448</v>
      </c>
      <c r="M1474" s="1202" t="s">
        <v>609</v>
      </c>
      <c r="N1474" s="1203" t="s">
        <v>653</v>
      </c>
      <c r="O1474" s="1203" t="s">
        <v>73</v>
      </c>
      <c r="P1474" s="1203" t="s">
        <v>73</v>
      </c>
      <c r="Q1474" s="1203" t="s">
        <v>73</v>
      </c>
      <c r="R1474" s="1203" t="s">
        <v>73</v>
      </c>
      <c r="S1474" s="1209">
        <f>VLOOKUP($D1474,'NI-Ter'!$B$1:$Y$2048,12,FALSE)</f>
        <v>0</v>
      </c>
      <c r="T1474" s="1209">
        <f>VLOOKUP($D1474,'NI-Ter'!$B$1:$Y$2048,13,FALSE)</f>
        <v>0</v>
      </c>
      <c r="U1474" s="1209">
        <f>VLOOKUP($D1474,'NI-Ter'!$B$1:$Y$2048,16,FALSE)</f>
        <v>0</v>
      </c>
      <c r="V1474" s="1209">
        <f>VLOOKUP($D1474,'NI-Ter'!$B$1:$Y$2048,17,FALSE)</f>
        <v>0</v>
      </c>
      <c r="W1474" s="1209">
        <f>VLOOKUP($D1474,'NI-Ter'!$B$1:$Y$2048,18,FALSE)</f>
        <v>0</v>
      </c>
      <c r="X1474" s="1209">
        <f>VLOOKUP($D1474,'NI-Ter'!$B$1:$Y$2048,19,FALSE)</f>
        <v>0</v>
      </c>
    </row>
    <row r="1475" spans="1:24" ht="27" hidden="1">
      <c r="A1475" s="507"/>
      <c r="B1475" s="507"/>
      <c r="C1475" s="507"/>
      <c r="D1475" s="1209" t="s">
        <v>654</v>
      </c>
      <c r="E1475" s="1210" t="s">
        <v>3062</v>
      </c>
      <c r="F1475" s="1202" t="s">
        <v>157</v>
      </c>
      <c r="G1475" s="1202"/>
      <c r="H1475" s="1202" t="s">
        <v>577</v>
      </c>
      <c r="I1475" s="1202" t="s">
        <v>53</v>
      </c>
      <c r="J1475" s="1202"/>
      <c r="K1475" s="1202"/>
      <c r="L1475" s="1202" t="s">
        <v>448</v>
      </c>
      <c r="M1475" s="1202" t="s">
        <v>609</v>
      </c>
      <c r="N1475" s="1203" t="s">
        <v>655</v>
      </c>
      <c r="O1475" s="1203" t="s">
        <v>73</v>
      </c>
      <c r="P1475" s="1203" t="s">
        <v>73</v>
      </c>
      <c r="Q1475" s="1203" t="s">
        <v>73</v>
      </c>
      <c r="R1475" s="1203" t="s">
        <v>73</v>
      </c>
      <c r="S1475" s="1209">
        <f>VLOOKUP($D1475,'NI-Ter'!$B$1:$Y$2048,12,FALSE)</f>
        <v>0</v>
      </c>
      <c r="T1475" s="1209">
        <f>VLOOKUP($D1475,'NI-Ter'!$B$1:$Y$2048,13,FALSE)</f>
        <v>0</v>
      </c>
      <c r="U1475" s="1209">
        <f>VLOOKUP($D1475,'NI-Ter'!$B$1:$Y$2048,16,FALSE)</f>
        <v>105</v>
      </c>
      <c r="V1475" s="1209">
        <f>VLOOKUP($D1475,'NI-Ter'!$B$1:$Y$2048,17,FALSE)</f>
        <v>0</v>
      </c>
      <c r="W1475" s="1209">
        <f>VLOOKUP($D1475,'NI-Ter'!$B$1:$Y$2048,18,FALSE)</f>
        <v>0</v>
      </c>
      <c r="X1475" s="1209">
        <f>VLOOKUP($D1475,'NI-Ter'!$B$1:$Y$2048,19,FALSE)</f>
        <v>0</v>
      </c>
    </row>
    <row r="1476" spans="1:24" ht="27" hidden="1">
      <c r="A1476" s="507"/>
      <c r="B1476" s="507"/>
      <c r="C1476" s="507"/>
      <c r="D1476" s="1209" t="s">
        <v>656</v>
      </c>
      <c r="E1476" s="1210" t="s">
        <v>3062</v>
      </c>
      <c r="F1476" s="1202"/>
      <c r="G1476" s="1202"/>
      <c r="H1476" s="1202" t="s">
        <v>657</v>
      </c>
      <c r="I1476" s="1202" t="s">
        <v>53</v>
      </c>
      <c r="J1476" s="1202"/>
      <c r="K1476" s="1202"/>
      <c r="L1476" s="1202" t="s">
        <v>448</v>
      </c>
      <c r="M1476" s="1202" t="s">
        <v>609</v>
      </c>
      <c r="N1476" s="1203" t="s">
        <v>658</v>
      </c>
      <c r="O1476" s="1203" t="s">
        <v>73</v>
      </c>
      <c r="P1476" s="1203" t="s">
        <v>73</v>
      </c>
      <c r="Q1476" s="1203" t="s">
        <v>73</v>
      </c>
      <c r="R1476" s="1203" t="s">
        <v>73</v>
      </c>
      <c r="S1476" s="1209">
        <f>VLOOKUP($D1476,'NI-Ter'!$B$1:$Y$2048,12,FALSE)</f>
        <v>0</v>
      </c>
      <c r="T1476" s="1209">
        <f>VLOOKUP($D1476,'NI-Ter'!$B$1:$Y$2048,13,FALSE)</f>
        <v>0</v>
      </c>
      <c r="U1476" s="1209">
        <f>VLOOKUP($D1476,'NI-Ter'!$B$1:$Y$2048,16,FALSE)</f>
        <v>0</v>
      </c>
      <c r="V1476" s="1209">
        <f>VLOOKUP($D1476,'NI-Ter'!$B$1:$Y$2048,17,FALSE)</f>
        <v>0</v>
      </c>
      <c r="W1476" s="1209">
        <f>VLOOKUP($D1476,'NI-Ter'!$B$1:$Y$2048,18,FALSE)</f>
        <v>0</v>
      </c>
      <c r="X1476" s="1209">
        <f>VLOOKUP($D1476,'NI-Ter'!$B$1:$Y$2048,19,FALSE)</f>
        <v>0</v>
      </c>
    </row>
    <row r="1477" spans="1:24" ht="27" hidden="1">
      <c r="A1477" s="507"/>
      <c r="B1477" s="507"/>
      <c r="C1477" s="507"/>
      <c r="D1477" s="1209" t="s">
        <v>659</v>
      </c>
      <c r="E1477" s="1210" t="s">
        <v>3062</v>
      </c>
      <c r="F1477" s="1202"/>
      <c r="G1477" s="1202"/>
      <c r="H1477" s="1202" t="s">
        <v>660</v>
      </c>
      <c r="I1477" s="1202" t="s">
        <v>53</v>
      </c>
      <c r="J1477" s="1202"/>
      <c r="K1477" s="1202"/>
      <c r="L1477" s="1202" t="s">
        <v>448</v>
      </c>
      <c r="M1477" s="1202" t="s">
        <v>609</v>
      </c>
      <c r="N1477" s="1203" t="s">
        <v>661</v>
      </c>
      <c r="O1477" s="1203" t="s">
        <v>73</v>
      </c>
      <c r="P1477" s="1203" t="s">
        <v>73</v>
      </c>
      <c r="Q1477" s="1203" t="s">
        <v>73</v>
      </c>
      <c r="R1477" s="1203" t="s">
        <v>73</v>
      </c>
      <c r="S1477" s="1209">
        <f>VLOOKUP($D1477,'NI-Ter'!$B$1:$Y$2048,12,FALSE)</f>
        <v>0</v>
      </c>
      <c r="T1477" s="1209">
        <f>VLOOKUP($D1477,'NI-Ter'!$B$1:$Y$2048,13,FALSE)</f>
        <v>0</v>
      </c>
      <c r="U1477" s="1209">
        <f>VLOOKUP($D1477,'NI-Ter'!$B$1:$Y$2048,16,FALSE)</f>
        <v>0</v>
      </c>
      <c r="V1477" s="1209">
        <f>VLOOKUP($D1477,'NI-Ter'!$B$1:$Y$2048,17,FALSE)</f>
        <v>0</v>
      </c>
      <c r="W1477" s="1209">
        <f>VLOOKUP($D1477,'NI-Ter'!$B$1:$Y$2048,18,FALSE)</f>
        <v>0</v>
      </c>
      <c r="X1477" s="1209">
        <f>VLOOKUP($D1477,'NI-Ter'!$B$1:$Y$2048,19,FALSE)</f>
        <v>0</v>
      </c>
    </row>
    <row r="1478" spans="1:24" hidden="1">
      <c r="A1478" s="507"/>
      <c r="B1478" s="507"/>
      <c r="C1478" s="507"/>
      <c r="D1478" s="1209" t="s">
        <v>662</v>
      </c>
      <c r="E1478" s="1210" t="s">
        <v>3062</v>
      </c>
      <c r="F1478" s="1202"/>
      <c r="G1478" s="1202"/>
      <c r="H1478" s="1204" t="s">
        <v>663</v>
      </c>
      <c r="I1478" s="1202" t="s">
        <v>53</v>
      </c>
      <c r="J1478" s="1202"/>
      <c r="K1478" s="1202"/>
      <c r="L1478" s="1202" t="s">
        <v>448</v>
      </c>
      <c r="M1478" s="1202" t="s">
        <v>290</v>
      </c>
      <c r="N1478" s="1202" t="s">
        <v>664</v>
      </c>
      <c r="O1478" s="1203" t="s">
        <v>73</v>
      </c>
      <c r="P1478" s="1203" t="s">
        <v>73</v>
      </c>
      <c r="Q1478" s="1203" t="s">
        <v>73</v>
      </c>
      <c r="R1478" s="1203" t="s">
        <v>73</v>
      </c>
      <c r="S1478" s="1209">
        <f>VLOOKUP($D1478,'NI-Ter'!$B$1:$Y$2048,12,FALSE)</f>
        <v>0</v>
      </c>
      <c r="T1478" s="1209">
        <f>VLOOKUP($D1478,'NI-Ter'!$B$1:$Y$2048,13,FALSE)</f>
        <v>0</v>
      </c>
      <c r="U1478" s="1209">
        <f>VLOOKUP($D1478,'NI-Ter'!$B$1:$Y$2048,16,FALSE)</f>
        <v>0</v>
      </c>
      <c r="V1478" s="1209">
        <f>VLOOKUP($D1478,'NI-Ter'!$B$1:$Y$2048,17,FALSE)</f>
        <v>0</v>
      </c>
      <c r="W1478" s="1209">
        <f>VLOOKUP($D1478,'NI-Ter'!$B$1:$Y$2048,18,FALSE)</f>
        <v>0</v>
      </c>
      <c r="X1478" s="1209">
        <f>VLOOKUP($D1478,'NI-Ter'!$B$1:$Y$2048,19,FALSE)</f>
        <v>0</v>
      </c>
    </row>
    <row r="1479" spans="1:24" hidden="1">
      <c r="A1479" s="507"/>
      <c r="B1479" s="507"/>
      <c r="C1479" s="507"/>
      <c r="D1479" s="1209" t="s">
        <v>665</v>
      </c>
      <c r="E1479" s="1210" t="s">
        <v>3062</v>
      </c>
      <c r="F1479" s="1202"/>
      <c r="G1479" s="1202"/>
      <c r="H1479" s="1202" t="s">
        <v>633</v>
      </c>
      <c r="I1479" s="1202" t="s">
        <v>53</v>
      </c>
      <c r="J1479" s="1202"/>
      <c r="K1479" s="1202"/>
      <c r="L1479" s="1202" t="s">
        <v>448</v>
      </c>
      <c r="M1479" s="1202" t="s">
        <v>609</v>
      </c>
      <c r="N1479" s="1203" t="s">
        <v>666</v>
      </c>
      <c r="O1479" s="1203" t="s">
        <v>73</v>
      </c>
      <c r="P1479" s="1203" t="s">
        <v>73</v>
      </c>
      <c r="Q1479" s="1203" t="s">
        <v>73</v>
      </c>
      <c r="R1479" s="1203" t="s">
        <v>73</v>
      </c>
      <c r="S1479" s="1209">
        <f>VLOOKUP($D1479,'NI-Ter'!$B$1:$Y$2048,12,FALSE)</f>
        <v>0</v>
      </c>
      <c r="T1479" s="1209">
        <f>VLOOKUP($D1479,'NI-Ter'!$B$1:$Y$2048,13,FALSE)</f>
        <v>0</v>
      </c>
      <c r="U1479" s="1209">
        <f>VLOOKUP($D1479,'NI-Ter'!$B$1:$Y$2048,16,FALSE)</f>
        <v>25</v>
      </c>
      <c r="V1479" s="1209">
        <f>VLOOKUP($D1479,'NI-Ter'!$B$1:$Y$2048,17,FALSE)</f>
        <v>0</v>
      </c>
      <c r="W1479" s="1209">
        <f>VLOOKUP($D1479,'NI-Ter'!$B$1:$Y$2048,18,FALSE)</f>
        <v>0</v>
      </c>
      <c r="X1479" s="1209">
        <f>VLOOKUP($D1479,'NI-Ter'!$B$1:$Y$2048,19,FALSE)</f>
        <v>0</v>
      </c>
    </row>
    <row r="1480" spans="1:24" ht="27" hidden="1">
      <c r="A1480" s="507"/>
      <c r="B1480" s="507"/>
      <c r="C1480" s="507"/>
      <c r="D1480" s="1209" t="s">
        <v>667</v>
      </c>
      <c r="E1480" s="1210" t="s">
        <v>3062</v>
      </c>
      <c r="F1480" s="1202"/>
      <c r="G1480" s="1202"/>
      <c r="H1480" s="1202" t="s">
        <v>633</v>
      </c>
      <c r="I1480" s="1202" t="s">
        <v>53</v>
      </c>
      <c r="J1480" s="1202"/>
      <c r="K1480" s="1202"/>
      <c r="L1480" s="1202" t="s">
        <v>448</v>
      </c>
      <c r="M1480" s="1202" t="s">
        <v>609</v>
      </c>
      <c r="N1480" s="1203" t="s">
        <v>668</v>
      </c>
      <c r="O1480" s="1203" t="s">
        <v>73</v>
      </c>
      <c r="P1480" s="1203" t="s">
        <v>73</v>
      </c>
      <c r="Q1480" s="1203" t="s">
        <v>73</v>
      </c>
      <c r="R1480" s="1203" t="s">
        <v>73</v>
      </c>
      <c r="S1480" s="1209">
        <f>VLOOKUP($D1480,'NI-Ter'!$B$1:$Y$2048,12,FALSE)</f>
        <v>0</v>
      </c>
      <c r="T1480" s="1209">
        <f>VLOOKUP($D1480,'NI-Ter'!$B$1:$Y$2048,13,FALSE)</f>
        <v>0</v>
      </c>
      <c r="U1480" s="1209">
        <f>VLOOKUP($D1480,'NI-Ter'!$B$1:$Y$2048,16,FALSE)</f>
        <v>0</v>
      </c>
      <c r="V1480" s="1209">
        <f>VLOOKUP($D1480,'NI-Ter'!$B$1:$Y$2048,17,FALSE)</f>
        <v>0</v>
      </c>
      <c r="W1480" s="1209">
        <f>VLOOKUP($D1480,'NI-Ter'!$B$1:$Y$2048,18,FALSE)</f>
        <v>0</v>
      </c>
      <c r="X1480" s="1209">
        <f>VLOOKUP($D1480,'NI-Ter'!$B$1:$Y$2048,19,FALSE)</f>
        <v>0</v>
      </c>
    </row>
    <row r="1481" spans="1:24" hidden="1">
      <c r="A1481" s="507"/>
      <c r="B1481" s="507"/>
      <c r="C1481" s="507"/>
      <c r="D1481" s="1209" t="s">
        <v>669</v>
      </c>
      <c r="E1481" s="1210" t="s">
        <v>3062</v>
      </c>
      <c r="F1481" s="1202"/>
      <c r="G1481" s="1202"/>
      <c r="H1481" s="1202" t="s">
        <v>633</v>
      </c>
      <c r="I1481" s="1202" t="s">
        <v>53</v>
      </c>
      <c r="J1481" s="1202"/>
      <c r="K1481" s="1202"/>
      <c r="L1481" s="1202" t="s">
        <v>448</v>
      </c>
      <c r="M1481" s="1202" t="s">
        <v>609</v>
      </c>
      <c r="N1481" s="1203" t="s">
        <v>670</v>
      </c>
      <c r="O1481" s="1203" t="s">
        <v>73</v>
      </c>
      <c r="P1481" s="1203" t="s">
        <v>73</v>
      </c>
      <c r="Q1481" s="1203" t="s">
        <v>73</v>
      </c>
      <c r="R1481" s="1203" t="s">
        <v>73</v>
      </c>
      <c r="S1481" s="1209">
        <f>VLOOKUP($D1481,'NI-Ter'!$B$1:$Y$2048,12,FALSE)</f>
        <v>0</v>
      </c>
      <c r="T1481" s="1209">
        <f>VLOOKUP($D1481,'NI-Ter'!$B$1:$Y$2048,13,FALSE)</f>
        <v>0</v>
      </c>
      <c r="U1481" s="1209">
        <f>VLOOKUP($D1481,'NI-Ter'!$B$1:$Y$2048,16,FALSE)</f>
        <v>0</v>
      </c>
      <c r="V1481" s="1209">
        <f>VLOOKUP($D1481,'NI-Ter'!$B$1:$Y$2048,17,FALSE)</f>
        <v>0</v>
      </c>
      <c r="W1481" s="1209">
        <f>VLOOKUP($D1481,'NI-Ter'!$B$1:$Y$2048,18,FALSE)</f>
        <v>0</v>
      </c>
      <c r="X1481" s="1209">
        <f>VLOOKUP($D1481,'NI-Ter'!$B$1:$Y$2048,19,FALSE)</f>
        <v>0</v>
      </c>
    </row>
    <row r="1482" spans="1:24" hidden="1">
      <c r="A1482" s="507"/>
      <c r="B1482" s="507"/>
      <c r="C1482" s="507"/>
      <c r="D1482" s="1209" t="s">
        <v>671</v>
      </c>
      <c r="E1482" s="1210" t="s">
        <v>3062</v>
      </c>
      <c r="F1482" s="1202"/>
      <c r="G1482" s="1202"/>
      <c r="H1482" s="1202" t="s">
        <v>633</v>
      </c>
      <c r="I1482" s="1202" t="s">
        <v>53</v>
      </c>
      <c r="J1482" s="1202"/>
      <c r="K1482" s="1202"/>
      <c r="L1482" s="1202" t="s">
        <v>448</v>
      </c>
      <c r="M1482" s="1202" t="s">
        <v>609</v>
      </c>
      <c r="N1482" s="1203" t="s">
        <v>672</v>
      </c>
      <c r="O1482" s="1203" t="s">
        <v>73</v>
      </c>
      <c r="P1482" s="1203" t="s">
        <v>73</v>
      </c>
      <c r="Q1482" s="1203" t="s">
        <v>73</v>
      </c>
      <c r="R1482" s="1203" t="s">
        <v>73</v>
      </c>
      <c r="S1482" s="1209">
        <f>VLOOKUP($D1482,'NI-Ter'!$B$1:$Y$2048,12,FALSE)</f>
        <v>0</v>
      </c>
      <c r="T1482" s="1209">
        <f>VLOOKUP($D1482,'NI-Ter'!$B$1:$Y$2048,13,FALSE)</f>
        <v>0</v>
      </c>
      <c r="U1482" s="1209">
        <f>VLOOKUP($D1482,'NI-Ter'!$B$1:$Y$2048,16,FALSE)</f>
        <v>0</v>
      </c>
      <c r="V1482" s="1209">
        <f>VLOOKUP($D1482,'NI-Ter'!$B$1:$Y$2048,17,FALSE)</f>
        <v>0</v>
      </c>
      <c r="W1482" s="1209">
        <f>VLOOKUP($D1482,'NI-Ter'!$B$1:$Y$2048,18,FALSE)</f>
        <v>0</v>
      </c>
      <c r="X1482" s="1209">
        <f>VLOOKUP($D1482,'NI-Ter'!$B$1:$Y$2048,19,FALSE)</f>
        <v>0</v>
      </c>
    </row>
    <row r="1483" spans="1:24" hidden="1">
      <c r="A1483" s="507"/>
      <c r="B1483" s="507"/>
      <c r="C1483" s="507"/>
      <c r="D1483" s="1209" t="s">
        <v>673</v>
      </c>
      <c r="E1483" s="1210" t="s">
        <v>3062</v>
      </c>
      <c r="F1483" s="1202"/>
      <c r="G1483" s="1202"/>
      <c r="H1483" s="1202"/>
      <c r="I1483" s="1202" t="s">
        <v>53</v>
      </c>
      <c r="J1483" s="1202"/>
      <c r="K1483" s="1202"/>
      <c r="L1483" s="1202"/>
      <c r="M1483" s="1202"/>
      <c r="N1483" s="1203" t="s">
        <v>674</v>
      </c>
      <c r="O1483" s="1203" t="s">
        <v>73</v>
      </c>
      <c r="P1483" s="1203" t="s">
        <v>73</v>
      </c>
      <c r="Q1483" s="1203" t="s">
        <v>73</v>
      </c>
      <c r="R1483" s="1203" t="s">
        <v>73</v>
      </c>
      <c r="S1483" s="1209">
        <f>VLOOKUP($D1483,'NI-Ter'!$B$1:$Y$2048,12,FALSE)</f>
        <v>0</v>
      </c>
      <c r="T1483" s="1209">
        <f>VLOOKUP($D1483,'NI-Ter'!$B$1:$Y$2048,13,FALSE)</f>
        <v>0</v>
      </c>
      <c r="U1483" s="1209">
        <f>VLOOKUP($D1483,'NI-Ter'!$B$1:$Y$2048,16,FALSE)</f>
        <v>0</v>
      </c>
      <c r="V1483" s="1209">
        <f>VLOOKUP($D1483,'NI-Ter'!$B$1:$Y$2048,17,FALSE)</f>
        <v>0</v>
      </c>
      <c r="W1483" s="1209">
        <f>VLOOKUP($D1483,'NI-Ter'!$B$1:$Y$2048,18,FALSE)</f>
        <v>0</v>
      </c>
      <c r="X1483" s="1209">
        <f>VLOOKUP($D1483,'NI-Ter'!$B$1:$Y$2048,19,FALSE)</f>
        <v>0</v>
      </c>
    </row>
    <row r="1484" spans="1:24" hidden="1">
      <c r="A1484" s="507"/>
      <c r="B1484" s="507"/>
      <c r="C1484" s="507"/>
      <c r="D1484" s="1209" t="s">
        <v>675</v>
      </c>
      <c r="E1484" s="1210" t="s">
        <v>3062</v>
      </c>
      <c r="F1484" s="1202"/>
      <c r="G1484" s="1202"/>
      <c r="H1484" s="1202" t="s">
        <v>633</v>
      </c>
      <c r="I1484" s="1202" t="s">
        <v>53</v>
      </c>
      <c r="J1484" s="1202"/>
      <c r="K1484" s="1202"/>
      <c r="L1484" s="1202" t="s">
        <v>448</v>
      </c>
      <c r="M1484" s="1202" t="s">
        <v>609</v>
      </c>
      <c r="N1484" s="1203" t="s">
        <v>676</v>
      </c>
      <c r="O1484" s="1203" t="s">
        <v>73</v>
      </c>
      <c r="P1484" s="1203" t="s">
        <v>73</v>
      </c>
      <c r="Q1484" s="1203" t="s">
        <v>73</v>
      </c>
      <c r="R1484" s="1203" t="s">
        <v>73</v>
      </c>
      <c r="S1484" s="1209">
        <f>VLOOKUP($D1484,'NI-Ter'!$B$1:$Y$2048,12,FALSE)</f>
        <v>0</v>
      </c>
      <c r="T1484" s="1209">
        <f>VLOOKUP($D1484,'NI-Ter'!$B$1:$Y$2048,13,FALSE)</f>
        <v>0</v>
      </c>
      <c r="U1484" s="1209">
        <f>VLOOKUP($D1484,'NI-Ter'!$B$1:$Y$2048,16,FALSE)</f>
        <v>0</v>
      </c>
      <c r="V1484" s="1209">
        <f>VLOOKUP($D1484,'NI-Ter'!$B$1:$Y$2048,17,FALSE)</f>
        <v>0</v>
      </c>
      <c r="W1484" s="1209">
        <f>VLOOKUP($D1484,'NI-Ter'!$B$1:$Y$2048,18,FALSE)</f>
        <v>0</v>
      </c>
      <c r="X1484" s="1209">
        <f>VLOOKUP($D1484,'NI-Ter'!$B$1:$Y$2048,19,FALSE)</f>
        <v>0</v>
      </c>
    </row>
    <row r="1485" spans="1:24" hidden="1">
      <c r="A1485" s="507"/>
      <c r="B1485" s="507"/>
      <c r="C1485" s="507"/>
      <c r="D1485" s="1209" t="s">
        <v>677</v>
      </c>
      <c r="E1485" s="1210" t="s">
        <v>3062</v>
      </c>
      <c r="F1485" s="1202"/>
      <c r="G1485" s="1202"/>
      <c r="H1485" s="1202" t="s">
        <v>657</v>
      </c>
      <c r="I1485" s="1202" t="s">
        <v>53</v>
      </c>
      <c r="J1485" s="1202"/>
      <c r="K1485" s="1202"/>
      <c r="L1485" s="1202" t="s">
        <v>448</v>
      </c>
      <c r="M1485" s="1202" t="s">
        <v>609</v>
      </c>
      <c r="N1485" s="1203" t="s">
        <v>678</v>
      </c>
      <c r="O1485" s="1203" t="s">
        <v>73</v>
      </c>
      <c r="P1485" s="1203" t="s">
        <v>73</v>
      </c>
      <c r="Q1485" s="1203" t="s">
        <v>73</v>
      </c>
      <c r="R1485" s="1203" t="s">
        <v>73</v>
      </c>
      <c r="S1485" s="1209">
        <f>VLOOKUP($D1485,'NI-Ter'!$B$1:$Y$2048,12,FALSE)</f>
        <v>0</v>
      </c>
      <c r="T1485" s="1209">
        <f>VLOOKUP($D1485,'NI-Ter'!$B$1:$Y$2048,13,FALSE)</f>
        <v>0</v>
      </c>
      <c r="U1485" s="1209">
        <f>VLOOKUP($D1485,'NI-Ter'!$B$1:$Y$2048,16,FALSE)</f>
        <v>0</v>
      </c>
      <c r="V1485" s="1209">
        <f>VLOOKUP($D1485,'NI-Ter'!$B$1:$Y$2048,17,FALSE)</f>
        <v>0</v>
      </c>
      <c r="W1485" s="1209">
        <f>VLOOKUP($D1485,'NI-Ter'!$B$1:$Y$2048,18,FALSE)</f>
        <v>0</v>
      </c>
      <c r="X1485" s="1209">
        <f>VLOOKUP($D1485,'NI-Ter'!$B$1:$Y$2048,19,FALSE)</f>
        <v>0</v>
      </c>
    </row>
    <row r="1486" spans="1:24" ht="27" hidden="1">
      <c r="A1486" s="507"/>
      <c r="B1486" s="507"/>
      <c r="C1486" s="507"/>
      <c r="D1486" s="1209" t="s">
        <v>679</v>
      </c>
      <c r="E1486" s="1210" t="s">
        <v>3062</v>
      </c>
      <c r="F1486" s="1202"/>
      <c r="G1486" s="1202"/>
      <c r="H1486" s="1202" t="s">
        <v>657</v>
      </c>
      <c r="I1486" s="1202" t="s">
        <v>53</v>
      </c>
      <c r="J1486" s="1202"/>
      <c r="K1486" s="1202"/>
      <c r="L1486" s="1202" t="s">
        <v>448</v>
      </c>
      <c r="M1486" s="1202" t="s">
        <v>609</v>
      </c>
      <c r="N1486" s="1203" t="s">
        <v>680</v>
      </c>
      <c r="O1486" s="1203" t="s">
        <v>73</v>
      </c>
      <c r="P1486" s="1203" t="s">
        <v>73</v>
      </c>
      <c r="Q1486" s="1203" t="s">
        <v>73</v>
      </c>
      <c r="R1486" s="1203" t="s">
        <v>73</v>
      </c>
      <c r="S1486" s="1209">
        <f>VLOOKUP($D1486,'NI-Ter'!$B$1:$Y$2048,12,FALSE)</f>
        <v>0</v>
      </c>
      <c r="T1486" s="1209">
        <f>VLOOKUP($D1486,'NI-Ter'!$B$1:$Y$2048,13,FALSE)</f>
        <v>0</v>
      </c>
      <c r="U1486" s="1209">
        <f>VLOOKUP($D1486,'NI-Ter'!$B$1:$Y$2048,16,FALSE)</f>
        <v>0</v>
      </c>
      <c r="V1486" s="1209">
        <f>VLOOKUP($D1486,'NI-Ter'!$B$1:$Y$2048,17,FALSE)</f>
        <v>0</v>
      </c>
      <c r="W1486" s="1209">
        <f>VLOOKUP($D1486,'NI-Ter'!$B$1:$Y$2048,18,FALSE)</f>
        <v>0</v>
      </c>
      <c r="X1486" s="1209">
        <f>VLOOKUP($D1486,'NI-Ter'!$B$1:$Y$2048,19,FALSE)</f>
        <v>0</v>
      </c>
    </row>
    <row r="1487" spans="1:24" ht="27" hidden="1">
      <c r="A1487" s="507"/>
      <c r="B1487" s="507"/>
      <c r="C1487" s="507"/>
      <c r="D1487" s="1209" t="s">
        <v>681</v>
      </c>
      <c r="E1487" s="1210" t="s">
        <v>3062</v>
      </c>
      <c r="F1487" s="1202"/>
      <c r="G1487" s="1202"/>
      <c r="H1487" s="1202" t="s">
        <v>633</v>
      </c>
      <c r="I1487" s="1202" t="s">
        <v>53</v>
      </c>
      <c r="J1487" s="1202"/>
      <c r="K1487" s="1202"/>
      <c r="L1487" s="1202" t="s">
        <v>448</v>
      </c>
      <c r="M1487" s="1202" t="s">
        <v>609</v>
      </c>
      <c r="N1487" s="1203" t="s">
        <v>682</v>
      </c>
      <c r="O1487" s="1203" t="s">
        <v>73</v>
      </c>
      <c r="P1487" s="1203" t="s">
        <v>73</v>
      </c>
      <c r="Q1487" s="1203" t="s">
        <v>73</v>
      </c>
      <c r="R1487" s="1203" t="s">
        <v>73</v>
      </c>
      <c r="S1487" s="1209">
        <f>VLOOKUP($D1487,'NI-Ter'!$B$1:$Y$2048,12,FALSE)</f>
        <v>0</v>
      </c>
      <c r="T1487" s="1209">
        <f>VLOOKUP($D1487,'NI-Ter'!$B$1:$Y$2048,13,FALSE)</f>
        <v>0</v>
      </c>
      <c r="U1487" s="1209">
        <f>VLOOKUP($D1487,'NI-Ter'!$B$1:$Y$2048,16,FALSE)</f>
        <v>0</v>
      </c>
      <c r="V1487" s="1209">
        <f>VLOOKUP($D1487,'NI-Ter'!$B$1:$Y$2048,17,FALSE)</f>
        <v>0</v>
      </c>
      <c r="W1487" s="1209">
        <f>VLOOKUP($D1487,'NI-Ter'!$B$1:$Y$2048,18,FALSE)</f>
        <v>0</v>
      </c>
      <c r="X1487" s="1209">
        <f>VLOOKUP($D1487,'NI-Ter'!$B$1:$Y$2048,19,FALSE)</f>
        <v>0</v>
      </c>
    </row>
    <row r="1488" spans="1:24" hidden="1">
      <c r="A1488" s="507"/>
      <c r="B1488" s="507"/>
      <c r="C1488" s="507"/>
      <c r="D1488" s="1209" t="s">
        <v>683</v>
      </c>
      <c r="E1488" s="1210" t="s">
        <v>3062</v>
      </c>
      <c r="F1488" s="1202"/>
      <c r="G1488" s="1202"/>
      <c r="H1488" s="1202" t="s">
        <v>633</v>
      </c>
      <c r="I1488" s="1202" t="s">
        <v>53</v>
      </c>
      <c r="J1488" s="1202"/>
      <c r="K1488" s="1202"/>
      <c r="L1488" s="1202" t="s">
        <v>448</v>
      </c>
      <c r="M1488" s="1202" t="s">
        <v>609</v>
      </c>
      <c r="N1488" s="1203" t="s">
        <v>684</v>
      </c>
      <c r="O1488" s="1203" t="s">
        <v>73</v>
      </c>
      <c r="P1488" s="1203" t="s">
        <v>73</v>
      </c>
      <c r="Q1488" s="1203" t="s">
        <v>73</v>
      </c>
      <c r="R1488" s="1203" t="s">
        <v>73</v>
      </c>
      <c r="S1488" s="1209">
        <f>VLOOKUP($D1488,'NI-Ter'!$B$1:$Y$2048,12,FALSE)</f>
        <v>0</v>
      </c>
      <c r="T1488" s="1209">
        <f>VLOOKUP($D1488,'NI-Ter'!$B$1:$Y$2048,13,FALSE)</f>
        <v>0</v>
      </c>
      <c r="U1488" s="1209">
        <f>VLOOKUP($D1488,'NI-Ter'!$B$1:$Y$2048,16,FALSE)</f>
        <v>0</v>
      </c>
      <c r="V1488" s="1209">
        <f>VLOOKUP($D1488,'NI-Ter'!$B$1:$Y$2048,17,FALSE)</f>
        <v>0</v>
      </c>
      <c r="W1488" s="1209">
        <f>VLOOKUP($D1488,'NI-Ter'!$B$1:$Y$2048,18,FALSE)</f>
        <v>0</v>
      </c>
      <c r="X1488" s="1209">
        <f>VLOOKUP($D1488,'NI-Ter'!$B$1:$Y$2048,19,FALSE)</f>
        <v>0</v>
      </c>
    </row>
    <row r="1489" spans="1:24" hidden="1">
      <c r="A1489" s="507"/>
      <c r="B1489" s="507"/>
      <c r="C1489" s="507"/>
      <c r="D1489" s="1209" t="s">
        <v>685</v>
      </c>
      <c r="E1489" s="1210" t="s">
        <v>3062</v>
      </c>
      <c r="F1489" s="1202"/>
      <c r="G1489" s="1202"/>
      <c r="H1489" s="1202" t="s">
        <v>633</v>
      </c>
      <c r="I1489" s="1202" t="s">
        <v>53</v>
      </c>
      <c r="J1489" s="1202"/>
      <c r="K1489" s="1202"/>
      <c r="L1489" s="1202" t="s">
        <v>448</v>
      </c>
      <c r="M1489" s="1202" t="s">
        <v>609</v>
      </c>
      <c r="N1489" s="1203" t="s">
        <v>686</v>
      </c>
      <c r="O1489" s="1203" t="s">
        <v>73</v>
      </c>
      <c r="P1489" s="1203" t="s">
        <v>73</v>
      </c>
      <c r="Q1489" s="1203" t="s">
        <v>73</v>
      </c>
      <c r="R1489" s="1203" t="s">
        <v>73</v>
      </c>
      <c r="S1489" s="1209">
        <f>VLOOKUP($D1489,'NI-Ter'!$B$1:$Y$2048,12,FALSE)</f>
        <v>0</v>
      </c>
      <c r="T1489" s="1209">
        <f>VLOOKUP($D1489,'NI-Ter'!$B$1:$Y$2048,13,FALSE)</f>
        <v>0</v>
      </c>
      <c r="U1489" s="1209">
        <f>VLOOKUP($D1489,'NI-Ter'!$B$1:$Y$2048,16,FALSE)</f>
        <v>0</v>
      </c>
      <c r="V1489" s="1209">
        <f>VLOOKUP($D1489,'NI-Ter'!$B$1:$Y$2048,17,FALSE)</f>
        <v>0</v>
      </c>
      <c r="W1489" s="1209">
        <f>VLOOKUP($D1489,'NI-Ter'!$B$1:$Y$2048,18,FALSE)</f>
        <v>0</v>
      </c>
      <c r="X1489" s="1209">
        <f>VLOOKUP($D1489,'NI-Ter'!$B$1:$Y$2048,19,FALSE)</f>
        <v>0</v>
      </c>
    </row>
    <row r="1490" spans="1:24" hidden="1">
      <c r="A1490" s="507"/>
      <c r="B1490" s="507"/>
      <c r="C1490" s="507"/>
      <c r="D1490" s="1209" t="s">
        <v>687</v>
      </c>
      <c r="E1490" s="1210" t="s">
        <v>3062</v>
      </c>
      <c r="F1490" s="1202"/>
      <c r="G1490" s="1202"/>
      <c r="H1490" s="1204" t="s">
        <v>688</v>
      </c>
      <c r="I1490" s="1202" t="s">
        <v>531</v>
      </c>
      <c r="J1490" s="1202"/>
      <c r="K1490" s="1202"/>
      <c r="L1490" s="1202"/>
      <c r="M1490" s="1202" t="s">
        <v>609</v>
      </c>
      <c r="N1490" s="1202" t="s">
        <v>689</v>
      </c>
      <c r="O1490" s="1203" t="s">
        <v>73</v>
      </c>
      <c r="P1490" s="1203" t="s">
        <v>73</v>
      </c>
      <c r="Q1490" s="1203" t="s">
        <v>73</v>
      </c>
      <c r="R1490" s="1203" t="s">
        <v>73</v>
      </c>
      <c r="S1490" s="1209">
        <f>VLOOKUP($D1490,'NI-Ter'!$B$1:$Y$2048,12,FALSE)</f>
        <v>0</v>
      </c>
      <c r="T1490" s="1209">
        <f>VLOOKUP($D1490,'NI-Ter'!$B$1:$Y$2048,13,FALSE)</f>
        <v>0</v>
      </c>
      <c r="U1490" s="1209">
        <f>VLOOKUP($D1490,'NI-Ter'!$B$1:$Y$2048,16,FALSE)</f>
        <v>0</v>
      </c>
      <c r="V1490" s="1209">
        <f>VLOOKUP($D1490,'NI-Ter'!$B$1:$Y$2048,17,FALSE)</f>
        <v>0</v>
      </c>
      <c r="W1490" s="1209">
        <f>VLOOKUP($D1490,'NI-Ter'!$B$1:$Y$2048,18,FALSE)</f>
        <v>0</v>
      </c>
      <c r="X1490" s="1209">
        <f>VLOOKUP($D1490,'NI-Ter'!$B$1:$Y$2048,19,FALSE)</f>
        <v>0</v>
      </c>
    </row>
    <row r="1491" spans="1:24" hidden="1">
      <c r="A1491" s="507"/>
      <c r="B1491" s="507"/>
      <c r="C1491" s="507"/>
      <c r="D1491" s="1209" t="s">
        <v>690</v>
      </c>
      <c r="E1491" s="1210" t="s">
        <v>3062</v>
      </c>
      <c r="F1491" s="1202"/>
      <c r="G1491" s="1202"/>
      <c r="H1491" s="1204" t="s">
        <v>691</v>
      </c>
      <c r="I1491" s="1202" t="s">
        <v>531</v>
      </c>
      <c r="J1491" s="1202"/>
      <c r="K1491" s="1202"/>
      <c r="L1491" s="1202"/>
      <c r="M1491" s="1202" t="s">
        <v>609</v>
      </c>
      <c r="N1491" s="1202" t="s">
        <v>692</v>
      </c>
      <c r="O1491" s="1203" t="s">
        <v>73</v>
      </c>
      <c r="P1491" s="1203" t="s">
        <v>73</v>
      </c>
      <c r="Q1491" s="1203" t="s">
        <v>73</v>
      </c>
      <c r="R1491" s="1203" t="s">
        <v>73</v>
      </c>
      <c r="S1491" s="1209">
        <f>VLOOKUP($D1491,'NI-Ter'!$B$1:$Y$2048,12,FALSE)</f>
        <v>0</v>
      </c>
      <c r="T1491" s="1209">
        <f>VLOOKUP($D1491,'NI-Ter'!$B$1:$Y$2048,13,FALSE)</f>
        <v>0</v>
      </c>
      <c r="U1491" s="1209">
        <f>VLOOKUP($D1491,'NI-Ter'!$B$1:$Y$2048,16,FALSE)</f>
        <v>0</v>
      </c>
      <c r="V1491" s="1209">
        <f>VLOOKUP($D1491,'NI-Ter'!$B$1:$Y$2048,17,FALSE)</f>
        <v>0</v>
      </c>
      <c r="W1491" s="1209">
        <f>VLOOKUP($D1491,'NI-Ter'!$B$1:$Y$2048,18,FALSE)</f>
        <v>0</v>
      </c>
      <c r="X1491" s="1209">
        <f>VLOOKUP($D1491,'NI-Ter'!$B$1:$Y$2048,19,FALSE)</f>
        <v>0</v>
      </c>
    </row>
    <row r="1492" spans="1:24" hidden="1">
      <c r="A1492" s="507"/>
      <c r="B1492" s="507"/>
      <c r="C1492" s="507"/>
      <c r="D1492" s="1209" t="s">
        <v>693</v>
      </c>
      <c r="E1492" s="1210" t="s">
        <v>3062</v>
      </c>
      <c r="F1492" s="1202"/>
      <c r="G1492" s="1202"/>
      <c r="H1492" s="1204" t="s">
        <v>694</v>
      </c>
      <c r="I1492" s="1202" t="s">
        <v>531</v>
      </c>
      <c r="J1492" s="1202"/>
      <c r="K1492" s="1202"/>
      <c r="L1492" s="1202"/>
      <c r="M1492" s="1202" t="s">
        <v>609</v>
      </c>
      <c r="N1492" s="1202" t="s">
        <v>695</v>
      </c>
      <c r="O1492" s="1203" t="s">
        <v>73</v>
      </c>
      <c r="P1492" s="1203" t="s">
        <v>73</v>
      </c>
      <c r="Q1492" s="1203" t="s">
        <v>73</v>
      </c>
      <c r="R1492" s="1203" t="s">
        <v>73</v>
      </c>
      <c r="S1492" s="1209">
        <f>VLOOKUP($D1492,'NI-Ter'!$B$1:$Y$2048,12,FALSE)</f>
        <v>0</v>
      </c>
      <c r="T1492" s="1209">
        <f>VLOOKUP($D1492,'NI-Ter'!$B$1:$Y$2048,13,FALSE)</f>
        <v>0</v>
      </c>
      <c r="U1492" s="1209">
        <f>VLOOKUP($D1492,'NI-Ter'!$B$1:$Y$2048,16,FALSE)</f>
        <v>0</v>
      </c>
      <c r="V1492" s="1209">
        <f>VLOOKUP($D1492,'NI-Ter'!$B$1:$Y$2048,17,FALSE)</f>
        <v>0</v>
      </c>
      <c r="W1492" s="1209">
        <f>VLOOKUP($D1492,'NI-Ter'!$B$1:$Y$2048,18,FALSE)</f>
        <v>0</v>
      </c>
      <c r="X1492" s="1209">
        <f>VLOOKUP($D1492,'NI-Ter'!$B$1:$Y$2048,19,FALSE)</f>
        <v>0</v>
      </c>
    </row>
    <row r="1493" spans="1:24" hidden="1">
      <c r="A1493" s="507"/>
      <c r="B1493" s="507"/>
      <c r="C1493" s="507"/>
      <c r="D1493" s="1209" t="s">
        <v>696</v>
      </c>
      <c r="E1493" s="1210" t="s">
        <v>3062</v>
      </c>
      <c r="F1493" s="1202"/>
      <c r="G1493" s="1202"/>
      <c r="H1493" s="1202"/>
      <c r="I1493" s="1202" t="s">
        <v>71</v>
      </c>
      <c r="J1493" s="1202"/>
      <c r="K1493" s="1202"/>
      <c r="L1493" s="1202"/>
      <c r="M1493" s="1202"/>
      <c r="N1493" s="1203" t="s">
        <v>697</v>
      </c>
      <c r="O1493" s="1203" t="s">
        <v>73</v>
      </c>
      <c r="P1493" s="1203" t="s">
        <v>73</v>
      </c>
      <c r="Q1493" s="1203" t="s">
        <v>73</v>
      </c>
      <c r="R1493" s="1203" t="s">
        <v>73</v>
      </c>
      <c r="S1493" s="1209">
        <f>VLOOKUP($D1493,'NI-Ter'!$B$1:$Y$2048,12,FALSE)</f>
        <v>0</v>
      </c>
      <c r="T1493" s="1209">
        <f>VLOOKUP($D1493,'NI-Ter'!$B$1:$Y$2048,13,FALSE)</f>
        <v>0</v>
      </c>
      <c r="U1493" s="1209">
        <f>VLOOKUP($D1493,'NI-Ter'!$B$1:$Y$2048,16,FALSE)</f>
        <v>23</v>
      </c>
      <c r="V1493" s="1209">
        <f>VLOOKUP($D1493,'NI-Ter'!$B$1:$Y$2048,17,FALSE)</f>
        <v>0</v>
      </c>
      <c r="W1493" s="1209">
        <f>VLOOKUP($D1493,'NI-Ter'!$B$1:$Y$2048,18,FALSE)</f>
        <v>0</v>
      </c>
      <c r="X1493" s="1209">
        <f>VLOOKUP($D1493,'NI-Ter'!$B$1:$Y$2048,19,FALSE)</f>
        <v>0</v>
      </c>
    </row>
    <row r="1494" spans="1:24" hidden="1">
      <c r="A1494" s="507"/>
      <c r="B1494" s="507"/>
      <c r="C1494" s="507"/>
      <c r="D1494" s="1209" t="s">
        <v>698</v>
      </c>
      <c r="E1494" s="1210" t="s">
        <v>3062</v>
      </c>
      <c r="F1494" s="1202"/>
      <c r="G1494" s="1202"/>
      <c r="H1494" s="1202" t="s">
        <v>699</v>
      </c>
      <c r="I1494" s="1202" t="s">
        <v>53</v>
      </c>
      <c r="J1494" s="1202"/>
      <c r="K1494" s="1202"/>
      <c r="L1494" s="1202" t="s">
        <v>448</v>
      </c>
      <c r="M1494" s="1202" t="s">
        <v>700</v>
      </c>
      <c r="N1494" s="1203" t="s">
        <v>701</v>
      </c>
      <c r="O1494" s="1203" t="s">
        <v>73</v>
      </c>
      <c r="P1494" s="1203" t="s">
        <v>73</v>
      </c>
      <c r="Q1494" s="1203" t="s">
        <v>73</v>
      </c>
      <c r="R1494" s="1203" t="s">
        <v>73</v>
      </c>
      <c r="S1494" s="1209">
        <f>VLOOKUP($D1494,'NI-Ter'!$B$1:$Y$2048,12,FALSE)</f>
        <v>0</v>
      </c>
      <c r="T1494" s="1209">
        <f>VLOOKUP($D1494,'NI-Ter'!$B$1:$Y$2048,13,FALSE)</f>
        <v>0</v>
      </c>
      <c r="U1494" s="1209">
        <f>VLOOKUP($D1494,'NI-Ter'!$B$1:$Y$2048,16,FALSE)</f>
        <v>23</v>
      </c>
      <c r="V1494" s="1209">
        <f>VLOOKUP($D1494,'NI-Ter'!$B$1:$Y$2048,17,FALSE)</f>
        <v>0</v>
      </c>
      <c r="W1494" s="1209">
        <f>VLOOKUP($D1494,'NI-Ter'!$B$1:$Y$2048,18,FALSE)</f>
        <v>0</v>
      </c>
      <c r="X1494" s="1209">
        <f>VLOOKUP($D1494,'NI-Ter'!$B$1:$Y$2048,19,FALSE)</f>
        <v>0</v>
      </c>
    </row>
    <row r="1495" spans="1:24" hidden="1">
      <c r="A1495" s="507"/>
      <c r="B1495" s="507"/>
      <c r="C1495" s="507"/>
      <c r="D1495" s="1209" t="s">
        <v>702</v>
      </c>
      <c r="E1495" s="1210" t="s">
        <v>3062</v>
      </c>
      <c r="F1495" s="1202"/>
      <c r="G1495" s="1202"/>
      <c r="H1495" s="1202" t="s">
        <v>703</v>
      </c>
      <c r="I1495" s="1202" t="s">
        <v>53</v>
      </c>
      <c r="J1495" s="1202"/>
      <c r="K1495" s="1202"/>
      <c r="L1495" s="1202" t="s">
        <v>448</v>
      </c>
      <c r="M1495" s="1202" t="s">
        <v>700</v>
      </c>
      <c r="N1495" s="1203" t="s">
        <v>704</v>
      </c>
      <c r="O1495" s="1203" t="s">
        <v>73</v>
      </c>
      <c r="P1495" s="1203" t="s">
        <v>73</v>
      </c>
      <c r="Q1495" s="1203" t="s">
        <v>73</v>
      </c>
      <c r="R1495" s="1203" t="s">
        <v>73</v>
      </c>
      <c r="S1495" s="1209">
        <f>VLOOKUP($D1495,'NI-Ter'!$B$1:$Y$2048,12,FALSE)</f>
        <v>0</v>
      </c>
      <c r="T1495" s="1209">
        <f>VLOOKUP($D1495,'NI-Ter'!$B$1:$Y$2048,13,FALSE)</f>
        <v>0</v>
      </c>
      <c r="U1495" s="1209">
        <f>VLOOKUP($D1495,'NI-Ter'!$B$1:$Y$2048,16,FALSE)</f>
        <v>0</v>
      </c>
      <c r="V1495" s="1209">
        <f>VLOOKUP($D1495,'NI-Ter'!$B$1:$Y$2048,17,FALSE)</f>
        <v>0</v>
      </c>
      <c r="W1495" s="1209">
        <f>VLOOKUP($D1495,'NI-Ter'!$B$1:$Y$2048,18,FALSE)</f>
        <v>0</v>
      </c>
      <c r="X1495" s="1209">
        <f>VLOOKUP($D1495,'NI-Ter'!$B$1:$Y$2048,19,FALSE)</f>
        <v>0</v>
      </c>
    </row>
    <row r="1496" spans="1:24" hidden="1">
      <c r="A1496" s="507"/>
      <c r="B1496" s="507"/>
      <c r="C1496" s="507"/>
      <c r="D1496" s="1209" t="s">
        <v>705</v>
      </c>
      <c r="E1496" s="1210" t="s">
        <v>3062</v>
      </c>
      <c r="F1496" s="1202"/>
      <c r="G1496" s="1202"/>
      <c r="H1496" s="1202" t="s">
        <v>706</v>
      </c>
      <c r="I1496" s="1202" t="s">
        <v>53</v>
      </c>
      <c r="J1496" s="1202"/>
      <c r="K1496" s="1202"/>
      <c r="L1496" s="1202" t="s">
        <v>448</v>
      </c>
      <c r="M1496" s="1202" t="s">
        <v>700</v>
      </c>
      <c r="N1496" s="1203" t="s">
        <v>707</v>
      </c>
      <c r="O1496" s="1203" t="s">
        <v>73</v>
      </c>
      <c r="P1496" s="1203" t="s">
        <v>73</v>
      </c>
      <c r="Q1496" s="1203" t="s">
        <v>73</v>
      </c>
      <c r="R1496" s="1203" t="s">
        <v>73</v>
      </c>
      <c r="S1496" s="1209">
        <f>VLOOKUP($D1496,'NI-Ter'!$B$1:$Y$2048,12,FALSE)</f>
        <v>0</v>
      </c>
      <c r="T1496" s="1209">
        <f>VLOOKUP($D1496,'NI-Ter'!$B$1:$Y$2048,13,FALSE)</f>
        <v>0</v>
      </c>
      <c r="U1496" s="1209">
        <f>VLOOKUP($D1496,'NI-Ter'!$B$1:$Y$2048,16,FALSE)</f>
        <v>0</v>
      </c>
      <c r="V1496" s="1209">
        <f>VLOOKUP($D1496,'NI-Ter'!$B$1:$Y$2048,17,FALSE)</f>
        <v>0</v>
      </c>
      <c r="W1496" s="1209">
        <f>VLOOKUP($D1496,'NI-Ter'!$B$1:$Y$2048,18,FALSE)</f>
        <v>0</v>
      </c>
      <c r="X1496" s="1209">
        <f>VLOOKUP($D1496,'NI-Ter'!$B$1:$Y$2048,19,FALSE)</f>
        <v>0</v>
      </c>
    </row>
    <row r="1497" spans="1:24" hidden="1">
      <c r="A1497" s="507"/>
      <c r="B1497" s="507"/>
      <c r="C1497" s="507"/>
      <c r="D1497" s="1209" t="s">
        <v>708</v>
      </c>
      <c r="E1497" s="1210" t="s">
        <v>3062</v>
      </c>
      <c r="F1497" s="1202"/>
      <c r="G1497" s="1202"/>
      <c r="H1497" s="1202"/>
      <c r="I1497" s="1202" t="s">
        <v>71</v>
      </c>
      <c r="J1497" s="1202"/>
      <c r="K1497" s="1202"/>
      <c r="L1497" s="1202"/>
      <c r="M1497" s="1202"/>
      <c r="N1497" s="1203" t="s">
        <v>709</v>
      </c>
      <c r="O1497" s="1203" t="s">
        <v>73</v>
      </c>
      <c r="P1497" s="1203" t="s">
        <v>73</v>
      </c>
      <c r="Q1497" s="1203" t="s">
        <v>73</v>
      </c>
      <c r="R1497" s="1203" t="s">
        <v>73</v>
      </c>
      <c r="S1497" s="1209">
        <f>VLOOKUP($D1497,'NI-Ter'!$B$1:$Y$2048,12,FALSE)</f>
        <v>0</v>
      </c>
      <c r="T1497" s="1209">
        <f>VLOOKUP($D1497,'NI-Ter'!$B$1:$Y$2048,13,FALSE)</f>
        <v>0</v>
      </c>
      <c r="U1497" s="1209">
        <f>VLOOKUP($D1497,'NI-Ter'!$B$1:$Y$2048,16,FALSE)</f>
        <v>0</v>
      </c>
      <c r="V1497" s="1209">
        <f>VLOOKUP($D1497,'NI-Ter'!$B$1:$Y$2048,17,FALSE)</f>
        <v>0</v>
      </c>
      <c r="W1497" s="1209">
        <f>VLOOKUP($D1497,'NI-Ter'!$B$1:$Y$2048,18,FALSE)</f>
        <v>0</v>
      </c>
      <c r="X1497" s="1209">
        <f>VLOOKUP($D1497,'NI-Ter'!$B$1:$Y$2048,19,FALSE)</f>
        <v>0</v>
      </c>
    </row>
    <row r="1498" spans="1:24" ht="27" hidden="1">
      <c r="A1498" s="507"/>
      <c r="B1498" s="507"/>
      <c r="C1498" s="507"/>
      <c r="D1498" s="1209" t="s">
        <v>710</v>
      </c>
      <c r="E1498" s="1210" t="s">
        <v>3062</v>
      </c>
      <c r="F1498" s="1202"/>
      <c r="G1498" s="1202"/>
      <c r="H1498" s="1202" t="s">
        <v>711</v>
      </c>
      <c r="I1498" s="1202" t="s">
        <v>53</v>
      </c>
      <c r="J1498" s="1202"/>
      <c r="K1498" s="1202"/>
      <c r="L1498" s="1202"/>
      <c r="M1498" s="1202" t="s">
        <v>712</v>
      </c>
      <c r="N1498" s="1203" t="s">
        <v>713</v>
      </c>
      <c r="O1498" s="1203" t="s">
        <v>73</v>
      </c>
      <c r="P1498" s="1203" t="s">
        <v>73</v>
      </c>
      <c r="Q1498" s="1203" t="s">
        <v>73</v>
      </c>
      <c r="R1498" s="1203" t="s">
        <v>73</v>
      </c>
      <c r="S1498" s="1209">
        <f>VLOOKUP($D1498,'NI-Ter'!$B$1:$Y$2048,12,FALSE)</f>
        <v>0</v>
      </c>
      <c r="T1498" s="1209">
        <f>VLOOKUP($D1498,'NI-Ter'!$B$1:$Y$2048,13,FALSE)</f>
        <v>0</v>
      </c>
      <c r="U1498" s="1209">
        <f>VLOOKUP($D1498,'NI-Ter'!$B$1:$Y$2048,16,FALSE)</f>
        <v>0</v>
      </c>
      <c r="V1498" s="1209">
        <f>VLOOKUP($D1498,'NI-Ter'!$B$1:$Y$2048,17,FALSE)</f>
        <v>0</v>
      </c>
      <c r="W1498" s="1209">
        <f>VLOOKUP($D1498,'NI-Ter'!$B$1:$Y$2048,18,FALSE)</f>
        <v>0</v>
      </c>
      <c r="X1498" s="1209">
        <f>VLOOKUP($D1498,'NI-Ter'!$B$1:$Y$2048,19,FALSE)</f>
        <v>0</v>
      </c>
    </row>
    <row r="1499" spans="1:24" ht="27" hidden="1">
      <c r="A1499" s="507"/>
      <c r="B1499" s="507"/>
      <c r="C1499" s="507"/>
      <c r="D1499" s="1209" t="s">
        <v>714</v>
      </c>
      <c r="E1499" s="1210" t="s">
        <v>3062</v>
      </c>
      <c r="F1499" s="1202"/>
      <c r="G1499" s="1202"/>
      <c r="H1499" s="1204" t="s">
        <v>715</v>
      </c>
      <c r="I1499" s="1202" t="s">
        <v>53</v>
      </c>
      <c r="J1499" s="1202"/>
      <c r="K1499" s="1202"/>
      <c r="L1499" s="1202"/>
      <c r="M1499" s="1202" t="s">
        <v>712</v>
      </c>
      <c r="N1499" s="1203" t="s">
        <v>716</v>
      </c>
      <c r="O1499" s="1203" t="s">
        <v>73</v>
      </c>
      <c r="P1499" s="1203" t="s">
        <v>73</v>
      </c>
      <c r="Q1499" s="1203" t="s">
        <v>73</v>
      </c>
      <c r="R1499" s="1203" t="s">
        <v>73</v>
      </c>
      <c r="S1499" s="1209">
        <f>VLOOKUP($D1499,'NI-Ter'!$B$1:$Y$2048,12,FALSE)</f>
        <v>0</v>
      </c>
      <c r="T1499" s="1209">
        <f>VLOOKUP($D1499,'NI-Ter'!$B$1:$Y$2048,13,FALSE)</f>
        <v>0</v>
      </c>
      <c r="U1499" s="1209">
        <f>VLOOKUP($D1499,'NI-Ter'!$B$1:$Y$2048,16,FALSE)</f>
        <v>0</v>
      </c>
      <c r="V1499" s="1209">
        <f>VLOOKUP($D1499,'NI-Ter'!$B$1:$Y$2048,17,FALSE)</f>
        <v>0</v>
      </c>
      <c r="W1499" s="1209">
        <f>VLOOKUP($D1499,'NI-Ter'!$B$1:$Y$2048,18,FALSE)</f>
        <v>0</v>
      </c>
      <c r="X1499" s="1209">
        <f>VLOOKUP($D1499,'NI-Ter'!$B$1:$Y$2048,19,FALSE)</f>
        <v>0</v>
      </c>
    </row>
    <row r="1500" spans="1:24" ht="27" hidden="1">
      <c r="A1500" s="507"/>
      <c r="B1500" s="507"/>
      <c r="C1500" s="507"/>
      <c r="D1500" s="1209" t="s">
        <v>717</v>
      </c>
      <c r="E1500" s="1210" t="s">
        <v>3062</v>
      </c>
      <c r="F1500" s="1202"/>
      <c r="G1500" s="1202"/>
      <c r="H1500" s="1202" t="s">
        <v>718</v>
      </c>
      <c r="I1500" s="1202" t="s">
        <v>53</v>
      </c>
      <c r="J1500" s="1202"/>
      <c r="K1500" s="1202"/>
      <c r="L1500" s="1202"/>
      <c r="M1500" s="1202" t="s">
        <v>712</v>
      </c>
      <c r="N1500" s="1203" t="s">
        <v>719</v>
      </c>
      <c r="O1500" s="1203" t="s">
        <v>73</v>
      </c>
      <c r="P1500" s="1203" t="s">
        <v>73</v>
      </c>
      <c r="Q1500" s="1203" t="s">
        <v>73</v>
      </c>
      <c r="R1500" s="1203" t="s">
        <v>73</v>
      </c>
      <c r="S1500" s="1209">
        <f>VLOOKUP($D1500,'NI-Ter'!$B$1:$Y$2048,12,FALSE)</f>
        <v>0</v>
      </c>
      <c r="T1500" s="1209">
        <f>VLOOKUP($D1500,'NI-Ter'!$B$1:$Y$2048,13,FALSE)</f>
        <v>0</v>
      </c>
      <c r="U1500" s="1209">
        <f>VLOOKUP($D1500,'NI-Ter'!$B$1:$Y$2048,16,FALSE)</f>
        <v>0</v>
      </c>
      <c r="V1500" s="1209">
        <f>VLOOKUP($D1500,'NI-Ter'!$B$1:$Y$2048,17,FALSE)</f>
        <v>0</v>
      </c>
      <c r="W1500" s="1209">
        <f>VLOOKUP($D1500,'NI-Ter'!$B$1:$Y$2048,18,FALSE)</f>
        <v>0</v>
      </c>
      <c r="X1500" s="1209">
        <f>VLOOKUP($D1500,'NI-Ter'!$B$1:$Y$2048,19,FALSE)</f>
        <v>0</v>
      </c>
    </row>
    <row r="1501" spans="1:24" hidden="1">
      <c r="A1501" s="507"/>
      <c r="B1501" s="507"/>
      <c r="C1501" s="507"/>
      <c r="D1501" s="1209" t="s">
        <v>720</v>
      </c>
      <c r="E1501" s="1210" t="s">
        <v>3062</v>
      </c>
      <c r="F1501" s="1202"/>
      <c r="G1501" s="1202"/>
      <c r="H1501" s="1204" t="s">
        <v>721</v>
      </c>
      <c r="I1501" s="1202" t="s">
        <v>53</v>
      </c>
      <c r="J1501" s="1202"/>
      <c r="K1501" s="1202"/>
      <c r="L1501" s="1202"/>
      <c r="M1501" s="1202" t="s">
        <v>712</v>
      </c>
      <c r="N1501" s="1203" t="s">
        <v>722</v>
      </c>
      <c r="O1501" s="1203" t="s">
        <v>73</v>
      </c>
      <c r="P1501" s="1203" t="s">
        <v>73</v>
      </c>
      <c r="Q1501" s="1203" t="s">
        <v>73</v>
      </c>
      <c r="R1501" s="1203" t="s">
        <v>73</v>
      </c>
      <c r="S1501" s="1209">
        <f>VLOOKUP($D1501,'NI-Ter'!$B$1:$Y$2048,12,FALSE)</f>
        <v>0</v>
      </c>
      <c r="T1501" s="1209">
        <f>VLOOKUP($D1501,'NI-Ter'!$B$1:$Y$2048,13,FALSE)</f>
        <v>0</v>
      </c>
      <c r="U1501" s="1209">
        <f>VLOOKUP($D1501,'NI-Ter'!$B$1:$Y$2048,16,FALSE)</f>
        <v>0</v>
      </c>
      <c r="V1501" s="1209">
        <f>VLOOKUP($D1501,'NI-Ter'!$B$1:$Y$2048,17,FALSE)</f>
        <v>0</v>
      </c>
      <c r="W1501" s="1209">
        <f>VLOOKUP($D1501,'NI-Ter'!$B$1:$Y$2048,18,FALSE)</f>
        <v>0</v>
      </c>
      <c r="X1501" s="1209">
        <f>VLOOKUP($D1501,'NI-Ter'!$B$1:$Y$2048,19,FALSE)</f>
        <v>0</v>
      </c>
    </row>
    <row r="1502" spans="1:24" hidden="1">
      <c r="A1502" s="507"/>
      <c r="B1502" s="507"/>
      <c r="C1502" s="507"/>
      <c r="D1502" s="1209" t="s">
        <v>723</v>
      </c>
      <c r="E1502" s="1210" t="s">
        <v>3062</v>
      </c>
      <c r="F1502" s="1202"/>
      <c r="G1502" s="1202"/>
      <c r="H1502" s="1204" t="s">
        <v>724</v>
      </c>
      <c r="I1502" s="1202" t="s">
        <v>53</v>
      </c>
      <c r="J1502" s="1202"/>
      <c r="K1502" s="1202"/>
      <c r="L1502" s="1202"/>
      <c r="M1502" s="1202" t="s">
        <v>712</v>
      </c>
      <c r="N1502" s="1203" t="s">
        <v>725</v>
      </c>
      <c r="O1502" s="1203" t="s">
        <v>73</v>
      </c>
      <c r="P1502" s="1203" t="s">
        <v>73</v>
      </c>
      <c r="Q1502" s="1203" t="s">
        <v>73</v>
      </c>
      <c r="R1502" s="1203" t="s">
        <v>73</v>
      </c>
      <c r="S1502" s="1209">
        <f>VLOOKUP($D1502,'NI-Ter'!$B$1:$Y$2048,12,FALSE)</f>
        <v>0</v>
      </c>
      <c r="T1502" s="1209">
        <f>VLOOKUP($D1502,'NI-Ter'!$B$1:$Y$2048,13,FALSE)</f>
        <v>0</v>
      </c>
      <c r="U1502" s="1209">
        <f>VLOOKUP($D1502,'NI-Ter'!$B$1:$Y$2048,16,FALSE)</f>
        <v>0</v>
      </c>
      <c r="V1502" s="1209">
        <f>VLOOKUP($D1502,'NI-Ter'!$B$1:$Y$2048,17,FALSE)</f>
        <v>0</v>
      </c>
      <c r="W1502" s="1209">
        <f>VLOOKUP($D1502,'NI-Ter'!$B$1:$Y$2048,18,FALSE)</f>
        <v>0</v>
      </c>
      <c r="X1502" s="1209">
        <f>VLOOKUP($D1502,'NI-Ter'!$B$1:$Y$2048,19,FALSE)</f>
        <v>0</v>
      </c>
    </row>
    <row r="1503" spans="1:24" hidden="1">
      <c r="A1503" s="507"/>
      <c r="B1503" s="507"/>
      <c r="C1503" s="507"/>
      <c r="D1503" s="1209" t="s">
        <v>726</v>
      </c>
      <c r="E1503" s="1210" t="s">
        <v>3062</v>
      </c>
      <c r="F1503" s="1202"/>
      <c r="G1503" s="1202"/>
      <c r="H1503" s="1202" t="s">
        <v>727</v>
      </c>
      <c r="I1503" s="1202" t="s">
        <v>53</v>
      </c>
      <c r="J1503" s="1202"/>
      <c r="K1503" s="1202"/>
      <c r="L1503" s="1202"/>
      <c r="M1503" s="1202" t="s">
        <v>712</v>
      </c>
      <c r="N1503" s="1203" t="s">
        <v>728</v>
      </c>
      <c r="O1503" s="1203" t="s">
        <v>73</v>
      </c>
      <c r="P1503" s="1203" t="s">
        <v>73</v>
      </c>
      <c r="Q1503" s="1203" t="s">
        <v>73</v>
      </c>
      <c r="R1503" s="1203" t="s">
        <v>73</v>
      </c>
      <c r="S1503" s="1209">
        <f>VLOOKUP($D1503,'NI-Ter'!$B$1:$Y$2048,12,FALSE)</f>
        <v>0</v>
      </c>
      <c r="T1503" s="1209">
        <f>VLOOKUP($D1503,'NI-Ter'!$B$1:$Y$2048,13,FALSE)</f>
        <v>0</v>
      </c>
      <c r="U1503" s="1209">
        <f>VLOOKUP($D1503,'NI-Ter'!$B$1:$Y$2048,16,FALSE)</f>
        <v>0</v>
      </c>
      <c r="V1503" s="1209">
        <f>VLOOKUP($D1503,'NI-Ter'!$B$1:$Y$2048,17,FALSE)</f>
        <v>0</v>
      </c>
      <c r="W1503" s="1209">
        <f>VLOOKUP($D1503,'NI-Ter'!$B$1:$Y$2048,18,FALSE)</f>
        <v>0</v>
      </c>
      <c r="X1503" s="1209">
        <f>VLOOKUP($D1503,'NI-Ter'!$B$1:$Y$2048,19,FALSE)</f>
        <v>0</v>
      </c>
    </row>
    <row r="1504" spans="1:24" hidden="1">
      <c r="A1504" s="507"/>
      <c r="B1504" s="507"/>
      <c r="C1504" s="507"/>
      <c r="D1504" s="1209" t="s">
        <v>729</v>
      </c>
      <c r="E1504" s="1210" t="s">
        <v>3062</v>
      </c>
      <c r="F1504" s="1202"/>
      <c r="G1504" s="1202"/>
      <c r="H1504" s="1202" t="s">
        <v>727</v>
      </c>
      <c r="I1504" s="1202" t="s">
        <v>53</v>
      </c>
      <c r="J1504" s="1202"/>
      <c r="K1504" s="1202"/>
      <c r="L1504" s="1202"/>
      <c r="M1504" s="1202" t="s">
        <v>712</v>
      </c>
      <c r="N1504" s="1203" t="s">
        <v>730</v>
      </c>
      <c r="O1504" s="1203" t="s">
        <v>73</v>
      </c>
      <c r="P1504" s="1203" t="s">
        <v>73</v>
      </c>
      <c r="Q1504" s="1203" t="s">
        <v>73</v>
      </c>
      <c r="R1504" s="1203" t="s">
        <v>73</v>
      </c>
      <c r="S1504" s="1209">
        <f>VLOOKUP($D1504,'NI-Ter'!$B$1:$Y$2048,12,FALSE)</f>
        <v>0</v>
      </c>
      <c r="T1504" s="1209">
        <f>VLOOKUP($D1504,'NI-Ter'!$B$1:$Y$2048,13,FALSE)</f>
        <v>0</v>
      </c>
      <c r="U1504" s="1209">
        <f>VLOOKUP($D1504,'NI-Ter'!$B$1:$Y$2048,16,FALSE)</f>
        <v>0</v>
      </c>
      <c r="V1504" s="1209">
        <f>VLOOKUP($D1504,'NI-Ter'!$B$1:$Y$2048,17,FALSE)</f>
        <v>0</v>
      </c>
      <c r="W1504" s="1209">
        <f>VLOOKUP($D1504,'NI-Ter'!$B$1:$Y$2048,18,FALSE)</f>
        <v>0</v>
      </c>
      <c r="X1504" s="1209">
        <f>VLOOKUP($D1504,'NI-Ter'!$B$1:$Y$2048,19,FALSE)</f>
        <v>0</v>
      </c>
    </row>
    <row r="1505" spans="1:24" hidden="1">
      <c r="A1505" s="507"/>
      <c r="B1505" s="507"/>
      <c r="C1505" s="507"/>
      <c r="D1505" s="1209" t="s">
        <v>731</v>
      </c>
      <c r="E1505" s="1210" t="s">
        <v>3062</v>
      </c>
      <c r="F1505" s="1202"/>
      <c r="G1505" s="1202"/>
      <c r="H1505" s="1202" t="s">
        <v>727</v>
      </c>
      <c r="I1505" s="1202" t="s">
        <v>53</v>
      </c>
      <c r="J1505" s="1202"/>
      <c r="K1505" s="1202"/>
      <c r="L1505" s="1202"/>
      <c r="M1505" s="1202" t="s">
        <v>712</v>
      </c>
      <c r="N1505" s="1203" t="s">
        <v>732</v>
      </c>
      <c r="O1505" s="1203" t="s">
        <v>73</v>
      </c>
      <c r="P1505" s="1203" t="s">
        <v>73</v>
      </c>
      <c r="Q1505" s="1203" t="s">
        <v>73</v>
      </c>
      <c r="R1505" s="1203" t="s">
        <v>73</v>
      </c>
      <c r="S1505" s="1209">
        <f>VLOOKUP($D1505,'NI-Ter'!$B$1:$Y$2048,12,FALSE)</f>
        <v>0</v>
      </c>
      <c r="T1505" s="1209">
        <f>VLOOKUP($D1505,'NI-Ter'!$B$1:$Y$2048,13,FALSE)</f>
        <v>0</v>
      </c>
      <c r="U1505" s="1209">
        <f>VLOOKUP($D1505,'NI-Ter'!$B$1:$Y$2048,16,FALSE)</f>
        <v>0</v>
      </c>
      <c r="V1505" s="1209">
        <f>VLOOKUP($D1505,'NI-Ter'!$B$1:$Y$2048,17,FALSE)</f>
        <v>0</v>
      </c>
      <c r="W1505" s="1209">
        <f>VLOOKUP($D1505,'NI-Ter'!$B$1:$Y$2048,18,FALSE)</f>
        <v>0</v>
      </c>
      <c r="X1505" s="1209">
        <f>VLOOKUP($D1505,'NI-Ter'!$B$1:$Y$2048,19,FALSE)</f>
        <v>0</v>
      </c>
    </row>
    <row r="1506" spans="1:24" hidden="1">
      <c r="A1506" s="507"/>
      <c r="B1506" s="507"/>
      <c r="C1506" s="507"/>
      <c r="D1506" s="1209" t="s">
        <v>733</v>
      </c>
      <c r="E1506" s="1210" t="s">
        <v>3062</v>
      </c>
      <c r="F1506" s="1202"/>
      <c r="G1506" s="1202"/>
      <c r="H1506" s="1202" t="s">
        <v>734</v>
      </c>
      <c r="I1506" s="1202" t="s">
        <v>53</v>
      </c>
      <c r="J1506" s="1202"/>
      <c r="K1506" s="1202"/>
      <c r="L1506" s="1202"/>
      <c r="M1506" s="1202" t="s">
        <v>735</v>
      </c>
      <c r="N1506" s="1203" t="s">
        <v>736</v>
      </c>
      <c r="O1506" s="1203" t="s">
        <v>73</v>
      </c>
      <c r="P1506" s="1203" t="s">
        <v>73</v>
      </c>
      <c r="Q1506" s="1203" t="s">
        <v>73</v>
      </c>
      <c r="R1506" s="1203" t="s">
        <v>73</v>
      </c>
      <c r="S1506" s="1209">
        <f>VLOOKUP($D1506,'NI-Ter'!$B$1:$Y$2048,12,FALSE)</f>
        <v>0</v>
      </c>
      <c r="T1506" s="1209">
        <f>VLOOKUP($D1506,'NI-Ter'!$B$1:$Y$2048,13,FALSE)</f>
        <v>0</v>
      </c>
      <c r="U1506" s="1209">
        <f>VLOOKUP($D1506,'NI-Ter'!$B$1:$Y$2048,16,FALSE)</f>
        <v>0</v>
      </c>
      <c r="V1506" s="1209">
        <f>VLOOKUP($D1506,'NI-Ter'!$B$1:$Y$2048,17,FALSE)</f>
        <v>0</v>
      </c>
      <c r="W1506" s="1209">
        <f>VLOOKUP($D1506,'NI-Ter'!$B$1:$Y$2048,18,FALSE)</f>
        <v>0</v>
      </c>
      <c r="X1506" s="1209">
        <f>VLOOKUP($D1506,'NI-Ter'!$B$1:$Y$2048,19,FALSE)</f>
        <v>0</v>
      </c>
    </row>
    <row r="1507" spans="1:24" hidden="1">
      <c r="A1507" s="507"/>
      <c r="B1507" s="507"/>
      <c r="C1507" s="507"/>
      <c r="D1507" s="1209" t="s">
        <v>737</v>
      </c>
      <c r="E1507" s="1210" t="s">
        <v>3062</v>
      </c>
      <c r="F1507" s="1202"/>
      <c r="G1507" s="1202"/>
      <c r="H1507" s="1202"/>
      <c r="I1507" s="1202" t="s">
        <v>71</v>
      </c>
      <c r="J1507" s="1202"/>
      <c r="K1507" s="1202"/>
      <c r="L1507" s="1202"/>
      <c r="M1507" s="1202"/>
      <c r="N1507" s="1203" t="s">
        <v>738</v>
      </c>
      <c r="O1507" s="1203" t="s">
        <v>73</v>
      </c>
      <c r="P1507" s="1203" t="s">
        <v>73</v>
      </c>
      <c r="Q1507" s="1203" t="s">
        <v>73</v>
      </c>
      <c r="R1507" s="1203" t="s">
        <v>73</v>
      </c>
      <c r="S1507" s="1209">
        <f>VLOOKUP($D1507,'NI-Ter'!$B$1:$Y$2048,12,FALSE)</f>
        <v>0</v>
      </c>
      <c r="T1507" s="1209">
        <f>VLOOKUP($D1507,'NI-Ter'!$B$1:$Y$2048,13,FALSE)</f>
        <v>0</v>
      </c>
      <c r="U1507" s="1209">
        <f>VLOOKUP($D1507,'NI-Ter'!$B$1:$Y$2048,16,FALSE)</f>
        <v>45039</v>
      </c>
      <c r="V1507" s="1209">
        <f>VLOOKUP($D1507,'NI-Ter'!$B$1:$Y$2048,17,FALSE)</f>
        <v>0</v>
      </c>
      <c r="W1507" s="1209">
        <f>VLOOKUP($D1507,'NI-Ter'!$B$1:$Y$2048,18,FALSE)</f>
        <v>0</v>
      </c>
      <c r="X1507" s="1209">
        <f>VLOOKUP($D1507,'NI-Ter'!$B$1:$Y$2048,19,FALSE)</f>
        <v>0</v>
      </c>
    </row>
    <row r="1508" spans="1:24" hidden="1">
      <c r="A1508" s="507"/>
      <c r="B1508" s="507"/>
      <c r="C1508" s="507"/>
      <c r="D1508" s="1209" t="s">
        <v>739</v>
      </c>
      <c r="E1508" s="1210" t="s">
        <v>3062</v>
      </c>
      <c r="F1508" s="1202"/>
      <c r="G1508" s="1202"/>
      <c r="H1508" s="1202"/>
      <c r="I1508" s="1202" t="s">
        <v>71</v>
      </c>
      <c r="J1508" s="1202"/>
      <c r="K1508" s="1202"/>
      <c r="L1508" s="1202"/>
      <c r="M1508" s="1202"/>
      <c r="N1508" s="1203" t="s">
        <v>740</v>
      </c>
      <c r="O1508" s="1203" t="s">
        <v>73</v>
      </c>
      <c r="P1508" s="1203" t="s">
        <v>73</v>
      </c>
      <c r="Q1508" s="1203" t="s">
        <v>73</v>
      </c>
      <c r="R1508" s="1203" t="s">
        <v>73</v>
      </c>
      <c r="S1508" s="1209">
        <f>VLOOKUP($D1508,'NI-Ter'!$B$1:$Y$2048,12,FALSE)</f>
        <v>0</v>
      </c>
      <c r="T1508" s="1209">
        <f>VLOOKUP($D1508,'NI-Ter'!$B$1:$Y$2048,13,FALSE)</f>
        <v>0</v>
      </c>
      <c r="U1508" s="1209">
        <f>VLOOKUP($D1508,'NI-Ter'!$B$1:$Y$2048,16,FALSE)</f>
        <v>7243</v>
      </c>
      <c r="V1508" s="1209">
        <f>VLOOKUP($D1508,'NI-Ter'!$B$1:$Y$2048,17,FALSE)</f>
        <v>0</v>
      </c>
      <c r="W1508" s="1209">
        <f>VLOOKUP($D1508,'NI-Ter'!$B$1:$Y$2048,18,FALSE)</f>
        <v>0</v>
      </c>
      <c r="X1508" s="1209">
        <f>VLOOKUP($D1508,'NI-Ter'!$B$1:$Y$2048,19,FALSE)</f>
        <v>0</v>
      </c>
    </row>
    <row r="1509" spans="1:24" hidden="1">
      <c r="A1509" s="507"/>
      <c r="B1509" s="507"/>
      <c r="C1509" s="507"/>
      <c r="D1509" s="1209" t="s">
        <v>741</v>
      </c>
      <c r="E1509" s="1210" t="s">
        <v>3062</v>
      </c>
      <c r="F1509" s="1202"/>
      <c r="G1509" s="1202"/>
      <c r="H1509" s="1202"/>
      <c r="I1509" s="1202" t="s">
        <v>71</v>
      </c>
      <c r="J1509" s="1202"/>
      <c r="K1509" s="1202"/>
      <c r="L1509" s="1202"/>
      <c r="M1509" s="1202"/>
      <c r="N1509" s="1203" t="s">
        <v>742</v>
      </c>
      <c r="O1509" s="1203" t="s">
        <v>73</v>
      </c>
      <c r="P1509" s="1203" t="s">
        <v>73</v>
      </c>
      <c r="Q1509" s="1203" t="s">
        <v>73</v>
      </c>
      <c r="R1509" s="1203" t="s">
        <v>73</v>
      </c>
      <c r="S1509" s="1209">
        <f>VLOOKUP($D1509,'NI-Ter'!$B$1:$Y$2048,12,FALSE)</f>
        <v>0</v>
      </c>
      <c r="T1509" s="1209">
        <f>VLOOKUP($D1509,'NI-Ter'!$B$1:$Y$2048,13,FALSE)</f>
        <v>0</v>
      </c>
      <c r="U1509" s="1209">
        <f>VLOOKUP($D1509,'NI-Ter'!$B$1:$Y$2048,16,FALSE)</f>
        <v>7228</v>
      </c>
      <c r="V1509" s="1209">
        <f>VLOOKUP($D1509,'NI-Ter'!$B$1:$Y$2048,17,FALSE)</f>
        <v>0</v>
      </c>
      <c r="W1509" s="1209">
        <f>VLOOKUP($D1509,'NI-Ter'!$B$1:$Y$2048,18,FALSE)</f>
        <v>0</v>
      </c>
      <c r="X1509" s="1209">
        <f>VLOOKUP($D1509,'NI-Ter'!$B$1:$Y$2048,19,FALSE)</f>
        <v>0</v>
      </c>
    </row>
    <row r="1510" spans="1:24" hidden="1">
      <c r="A1510" s="507"/>
      <c r="B1510" s="507"/>
      <c r="C1510" s="507"/>
      <c r="D1510" s="1209" t="s">
        <v>743</v>
      </c>
      <c r="E1510" s="1210" t="s">
        <v>3062</v>
      </c>
      <c r="F1510" s="1202"/>
      <c r="G1510" s="1202"/>
      <c r="H1510" s="1202"/>
      <c r="I1510" s="1202" t="s">
        <v>71</v>
      </c>
      <c r="J1510" s="1202"/>
      <c r="K1510" s="1202"/>
      <c r="L1510" s="1202"/>
      <c r="M1510" s="1202"/>
      <c r="N1510" s="1203" t="s">
        <v>744</v>
      </c>
      <c r="O1510" s="1203"/>
      <c r="P1510" s="1203"/>
      <c r="Q1510" s="1203"/>
      <c r="R1510" s="1203"/>
      <c r="S1510" s="1209">
        <f>VLOOKUP($D1510,'NI-Ter'!$B$1:$Y$2048,12,FALSE)</f>
        <v>0</v>
      </c>
      <c r="T1510" s="1209">
        <f>VLOOKUP($D1510,'NI-Ter'!$B$1:$Y$2048,13,FALSE)</f>
        <v>0</v>
      </c>
      <c r="U1510" s="1209">
        <f>VLOOKUP($D1510,'NI-Ter'!$B$1:$Y$2048,16,FALSE)</f>
        <v>0</v>
      </c>
      <c r="V1510" s="1209">
        <f>VLOOKUP($D1510,'NI-Ter'!$B$1:$Y$2048,17,FALSE)</f>
        <v>0</v>
      </c>
      <c r="W1510" s="1209">
        <f>VLOOKUP($D1510,'NI-Ter'!$B$1:$Y$2048,18,FALSE)</f>
        <v>0</v>
      </c>
      <c r="X1510" s="1209">
        <f>VLOOKUP($D1510,'NI-Ter'!$B$1:$Y$2048,19,FALSE)</f>
        <v>0</v>
      </c>
    </row>
    <row r="1511" spans="1:24" hidden="1">
      <c r="A1511" s="507"/>
      <c r="B1511" s="507"/>
      <c r="C1511" s="507"/>
      <c r="D1511" s="1209" t="s">
        <v>745</v>
      </c>
      <c r="E1511" s="1210" t="s">
        <v>3062</v>
      </c>
      <c r="F1511" s="1202"/>
      <c r="G1511" s="1202"/>
      <c r="H1511" s="1202"/>
      <c r="I1511" s="1202" t="s">
        <v>71</v>
      </c>
      <c r="J1511" s="1202"/>
      <c r="K1511" s="1202"/>
      <c r="L1511" s="1202" t="s">
        <v>747</v>
      </c>
      <c r="M1511" s="1202" t="s">
        <v>748</v>
      </c>
      <c r="N1511" s="1203" t="s">
        <v>749</v>
      </c>
      <c r="O1511" s="1203" t="s">
        <v>750</v>
      </c>
      <c r="P1511" s="1203" t="s">
        <v>751</v>
      </c>
      <c r="Q1511" s="1203" t="s">
        <v>752</v>
      </c>
      <c r="R1511" s="1203" t="s">
        <v>753</v>
      </c>
      <c r="S1511" s="1209">
        <f>VLOOKUP($D1511,'NI-Ter'!$B$1:$Y$2048,12,FALSE)</f>
        <v>0</v>
      </c>
      <c r="T1511" s="1209">
        <f>VLOOKUP($D1511,'NI-Ter'!$B$1:$Y$2048,13,FALSE)</f>
        <v>0</v>
      </c>
      <c r="U1511" s="1209">
        <f>VLOOKUP($D1511,'NI-Ter'!$B$1:$Y$2048,16,FALSE)</f>
        <v>0</v>
      </c>
      <c r="V1511" s="1209">
        <f>VLOOKUP($D1511,'NI-Ter'!$B$1:$Y$2048,17,FALSE)</f>
        <v>0</v>
      </c>
      <c r="W1511" s="1209">
        <f>VLOOKUP($D1511,'NI-Ter'!$B$1:$Y$2048,18,FALSE)</f>
        <v>0</v>
      </c>
      <c r="X1511" s="1209">
        <f>VLOOKUP($D1511,'NI-Ter'!$B$1:$Y$2048,19,FALSE)</f>
        <v>0</v>
      </c>
    </row>
    <row r="1512" spans="1:24" hidden="1">
      <c r="A1512" s="507"/>
      <c r="B1512" s="507"/>
      <c r="C1512" s="507"/>
      <c r="D1512" s="1212" t="s">
        <v>754</v>
      </c>
      <c r="E1512" s="1213" t="s">
        <v>3062</v>
      </c>
      <c r="F1512" s="1202"/>
      <c r="G1512" s="1202"/>
      <c r="H1512" s="1202" t="s">
        <v>755</v>
      </c>
      <c r="I1512" s="1202" t="s">
        <v>53</v>
      </c>
      <c r="J1512" s="1202"/>
      <c r="K1512" s="1202"/>
      <c r="L1512" s="1202" t="s">
        <v>747</v>
      </c>
      <c r="M1512" s="1202" t="s">
        <v>748</v>
      </c>
      <c r="N1512" s="1203" t="s">
        <v>756</v>
      </c>
      <c r="O1512" s="1203" t="s">
        <v>750</v>
      </c>
      <c r="P1512" s="1203" t="s">
        <v>751</v>
      </c>
      <c r="Q1512" s="1203" t="s">
        <v>752</v>
      </c>
      <c r="R1512" s="1203" t="s">
        <v>753</v>
      </c>
      <c r="S1512" s="1209">
        <f>VLOOKUP($D1512,'NI-Ter'!$B$1:$Y$2048,12,FALSE)</f>
        <v>0</v>
      </c>
      <c r="T1512" s="1209">
        <f>VLOOKUP($D1512,'NI-Ter'!$B$1:$Y$2048,13,FALSE)</f>
        <v>0</v>
      </c>
      <c r="U1512" s="1209">
        <f>VLOOKUP($D1512,'NI-Ter'!$B$1:$Y$2048,16,FALSE)</f>
        <v>0</v>
      </c>
      <c r="V1512" s="1209"/>
      <c r="W1512" s="1209"/>
      <c r="X1512" s="1209"/>
    </row>
    <row r="1513" spans="1:24" hidden="1">
      <c r="A1513" s="507"/>
      <c r="B1513" s="507"/>
      <c r="C1513" s="507"/>
      <c r="D1513" s="1212" t="s">
        <v>757</v>
      </c>
      <c r="E1513" s="1213" t="s">
        <v>3062</v>
      </c>
      <c r="F1513" s="1202"/>
      <c r="G1513" s="1202"/>
      <c r="H1513" s="1202" t="s">
        <v>755</v>
      </c>
      <c r="I1513" s="1202" t="s">
        <v>53</v>
      </c>
      <c r="J1513" s="1202"/>
      <c r="K1513" s="1202"/>
      <c r="L1513" s="1202" t="s">
        <v>747</v>
      </c>
      <c r="M1513" s="1202" t="s">
        <v>748</v>
      </c>
      <c r="N1513" s="1203" t="s">
        <v>758</v>
      </c>
      <c r="O1513" s="1203" t="s">
        <v>750</v>
      </c>
      <c r="P1513" s="1203" t="s">
        <v>751</v>
      </c>
      <c r="Q1513" s="1203" t="s">
        <v>752</v>
      </c>
      <c r="R1513" s="1203" t="s">
        <v>753</v>
      </c>
      <c r="S1513" s="1209">
        <f>VLOOKUP($D1513,'NI-Ter'!$B$1:$Y$2048,12,FALSE)</f>
        <v>0</v>
      </c>
      <c r="T1513" s="1209">
        <f>VLOOKUP($D1513,'NI-Ter'!$B$1:$Y$2048,13,FALSE)</f>
        <v>0</v>
      </c>
      <c r="U1513" s="1209">
        <f>VLOOKUP($D1513,'NI-Ter'!$B$1:$Y$2048,16,FALSE)</f>
        <v>0</v>
      </c>
      <c r="V1513" s="1209"/>
      <c r="W1513" s="1209"/>
      <c r="X1513" s="1209"/>
    </row>
    <row r="1514" spans="1:24" hidden="1">
      <c r="A1514" s="507"/>
      <c r="B1514" s="507"/>
      <c r="C1514" s="507"/>
      <c r="D1514" s="1209" t="s">
        <v>759</v>
      </c>
      <c r="E1514" s="1210" t="s">
        <v>3062</v>
      </c>
      <c r="F1514" s="1202"/>
      <c r="G1514" s="1202"/>
      <c r="H1514" s="1202" t="s">
        <v>755</v>
      </c>
      <c r="I1514" s="1202" t="s">
        <v>53</v>
      </c>
      <c r="J1514" s="1202"/>
      <c r="K1514" s="1202"/>
      <c r="L1514" s="1202" t="s">
        <v>747</v>
      </c>
      <c r="M1514" s="1202" t="s">
        <v>748</v>
      </c>
      <c r="N1514" s="1203" t="s">
        <v>760</v>
      </c>
      <c r="O1514" s="1203" t="s">
        <v>750</v>
      </c>
      <c r="P1514" s="1203" t="s">
        <v>751</v>
      </c>
      <c r="Q1514" s="1203" t="s">
        <v>752</v>
      </c>
      <c r="R1514" s="1203" t="s">
        <v>753</v>
      </c>
      <c r="S1514" s="1209">
        <f>VLOOKUP($D1514,'NI-Ter'!$B$1:$Y$2048,12,FALSE)</f>
        <v>0</v>
      </c>
      <c r="T1514" s="1209">
        <f>VLOOKUP($D1514,'NI-Ter'!$B$1:$Y$2048,13,FALSE)</f>
        <v>0</v>
      </c>
      <c r="U1514" s="1209">
        <f>VLOOKUP($D1514,'NI-Ter'!$B$1:$Y$2048,16,FALSE)</f>
        <v>0</v>
      </c>
      <c r="V1514" s="1209">
        <f>VLOOKUP($D1514,'NI-Ter'!$B$1:$Y$2048,17,FALSE)</f>
        <v>0</v>
      </c>
      <c r="W1514" s="1209">
        <f>VLOOKUP($D1514,'NI-Ter'!$B$1:$Y$2048,18,FALSE)</f>
        <v>0</v>
      </c>
      <c r="X1514" s="1209">
        <f>VLOOKUP($D1514,'NI-Ter'!$B$1:$Y$2048,19,FALSE)</f>
        <v>0</v>
      </c>
    </row>
    <row r="1515" spans="1:24" hidden="1">
      <c r="A1515" s="507"/>
      <c r="B1515" s="507"/>
      <c r="C1515" s="507"/>
      <c r="D1515" s="1209" t="s">
        <v>761</v>
      </c>
      <c r="E1515" s="1210" t="s">
        <v>3062</v>
      </c>
      <c r="F1515" s="1202"/>
      <c r="G1515" s="1202"/>
      <c r="H1515" s="1202" t="s">
        <v>755</v>
      </c>
      <c r="I1515" s="1202" t="s">
        <v>53</v>
      </c>
      <c r="J1515" s="1202"/>
      <c r="K1515" s="1202"/>
      <c r="L1515" s="1202" t="s">
        <v>747</v>
      </c>
      <c r="M1515" s="1202" t="s">
        <v>748</v>
      </c>
      <c r="N1515" s="1203" t="s">
        <v>763</v>
      </c>
      <c r="O1515" s="1203" t="s">
        <v>73</v>
      </c>
      <c r="P1515" s="1203" t="s">
        <v>73</v>
      </c>
      <c r="Q1515" s="1203" t="s">
        <v>752</v>
      </c>
      <c r="R1515" s="1203" t="s">
        <v>753</v>
      </c>
      <c r="S1515" s="1209">
        <f>VLOOKUP($D1515,'NI-Ter'!$B$1:$Y$2048,12,FALSE)</f>
        <v>0</v>
      </c>
      <c r="T1515" s="1209">
        <f>VLOOKUP($D1515,'NI-Ter'!$B$1:$Y$2048,13,FALSE)</f>
        <v>0</v>
      </c>
      <c r="U1515" s="1209">
        <f>VLOOKUP($D1515,'NI-Ter'!$B$1:$Y$2048,16,FALSE)</f>
        <v>0</v>
      </c>
      <c r="V1515" s="1209">
        <f>VLOOKUP($D1515,'NI-Ter'!$B$1:$Y$2048,17,FALSE)</f>
        <v>0</v>
      </c>
      <c r="W1515" s="1209">
        <f>VLOOKUP($D1515,'NI-Ter'!$B$1:$Y$2048,18,FALSE)</f>
        <v>0</v>
      </c>
      <c r="X1515" s="1209">
        <f>VLOOKUP($D1515,'NI-Ter'!$B$1:$Y$2048,19,FALSE)</f>
        <v>0</v>
      </c>
    </row>
    <row r="1516" spans="1:24" ht="27" hidden="1">
      <c r="A1516" s="507"/>
      <c r="B1516" s="507"/>
      <c r="C1516" s="507"/>
      <c r="D1516" s="1209" t="s">
        <v>764</v>
      </c>
      <c r="E1516" s="1210" t="s">
        <v>3062</v>
      </c>
      <c r="F1516" s="1202"/>
      <c r="G1516" s="1202"/>
      <c r="H1516" s="1202" t="s">
        <v>755</v>
      </c>
      <c r="I1516" s="1202" t="s">
        <v>53</v>
      </c>
      <c r="J1516" s="1202"/>
      <c r="K1516" s="1202"/>
      <c r="L1516" s="1202" t="s">
        <v>747</v>
      </c>
      <c r="M1516" s="1202" t="s">
        <v>748</v>
      </c>
      <c r="N1516" s="1203" t="s">
        <v>765</v>
      </c>
      <c r="O1516" s="1203" t="s">
        <v>73</v>
      </c>
      <c r="P1516" s="1203" t="s">
        <v>73</v>
      </c>
      <c r="Q1516" s="1203" t="s">
        <v>752</v>
      </c>
      <c r="R1516" s="1203" t="s">
        <v>753</v>
      </c>
      <c r="S1516" s="1209">
        <f>VLOOKUP($D1516,'NI-Ter'!$B$1:$Y$2048,12,FALSE)</f>
        <v>0</v>
      </c>
      <c r="T1516" s="1209">
        <f>VLOOKUP($D1516,'NI-Ter'!$B$1:$Y$2048,13,FALSE)</f>
        <v>0</v>
      </c>
      <c r="U1516" s="1209">
        <f>VLOOKUP($D1516,'NI-Ter'!$B$1:$Y$2048,16,FALSE)</f>
        <v>0</v>
      </c>
      <c r="V1516" s="1209">
        <f>VLOOKUP($D1516,'NI-Ter'!$B$1:$Y$2048,17,FALSE)</f>
        <v>0</v>
      </c>
      <c r="W1516" s="1209">
        <f>VLOOKUP($D1516,'NI-Ter'!$B$1:$Y$2048,18,FALSE)</f>
        <v>0</v>
      </c>
      <c r="X1516" s="1209">
        <f>VLOOKUP($D1516,'NI-Ter'!$B$1:$Y$2048,19,FALSE)</f>
        <v>0</v>
      </c>
    </row>
    <row r="1517" spans="1:24" hidden="1">
      <c r="A1517" s="507"/>
      <c r="B1517" s="507"/>
      <c r="C1517" s="507"/>
      <c r="D1517" s="1209" t="s">
        <v>766</v>
      </c>
      <c r="E1517" s="1210" t="s">
        <v>3062</v>
      </c>
      <c r="F1517" s="1202" t="s">
        <v>157</v>
      </c>
      <c r="G1517" s="1202"/>
      <c r="H1517" s="1205" t="s">
        <v>767</v>
      </c>
      <c r="I1517" s="1202" t="s">
        <v>53</v>
      </c>
      <c r="J1517" s="1202"/>
      <c r="K1517" s="1202"/>
      <c r="L1517" s="1202" t="s">
        <v>747</v>
      </c>
      <c r="M1517" s="1202" t="s">
        <v>748</v>
      </c>
      <c r="N1517" s="1203" t="s">
        <v>768</v>
      </c>
      <c r="O1517" s="1203" t="s">
        <v>750</v>
      </c>
      <c r="P1517" s="1203" t="s">
        <v>751</v>
      </c>
      <c r="Q1517" s="1203" t="s">
        <v>752</v>
      </c>
      <c r="R1517" s="1203" t="s">
        <v>753</v>
      </c>
      <c r="S1517" s="1209">
        <f>VLOOKUP($D1517,'NI-Ter'!$B$1:$Y$2048,12,FALSE)</f>
        <v>0</v>
      </c>
      <c r="T1517" s="1209">
        <f>VLOOKUP($D1517,'NI-Ter'!$B$1:$Y$2048,13,FALSE)</f>
        <v>0</v>
      </c>
      <c r="U1517" s="1209">
        <f>VLOOKUP($D1517,'NI-Ter'!$B$1:$Y$2048,16,FALSE)</f>
        <v>0</v>
      </c>
      <c r="V1517" s="1209">
        <f>VLOOKUP($D1517,'NI-Ter'!$B$1:$Y$2048,17,FALSE)</f>
        <v>0</v>
      </c>
      <c r="W1517" s="1209">
        <f>VLOOKUP($D1517,'NI-Ter'!$B$1:$Y$2048,18,FALSE)</f>
        <v>0</v>
      </c>
      <c r="X1517" s="1209">
        <f>VLOOKUP($D1517,'NI-Ter'!$B$1:$Y$2048,19,FALSE)</f>
        <v>0</v>
      </c>
    </row>
    <row r="1518" spans="1:24" ht="27" hidden="1">
      <c r="A1518" s="507"/>
      <c r="B1518" s="507"/>
      <c r="C1518" s="507"/>
      <c r="D1518" s="1209" t="s">
        <v>769</v>
      </c>
      <c r="E1518" s="1210" t="s">
        <v>3062</v>
      </c>
      <c r="F1518" s="1202" t="s">
        <v>157</v>
      </c>
      <c r="G1518" s="1202"/>
      <c r="H1518" s="1205" t="s">
        <v>767</v>
      </c>
      <c r="I1518" s="1202" t="s">
        <v>53</v>
      </c>
      <c r="J1518" s="1202"/>
      <c r="K1518" s="1202"/>
      <c r="L1518" s="1202" t="s">
        <v>747</v>
      </c>
      <c r="M1518" s="1202" t="s">
        <v>748</v>
      </c>
      <c r="N1518" s="1203" t="s">
        <v>770</v>
      </c>
      <c r="O1518" s="1203" t="s">
        <v>73</v>
      </c>
      <c r="P1518" s="1203" t="s">
        <v>73</v>
      </c>
      <c r="Q1518" s="1203" t="s">
        <v>752</v>
      </c>
      <c r="R1518" s="1203" t="s">
        <v>753</v>
      </c>
      <c r="S1518" s="1209">
        <f>VLOOKUP($D1518,'NI-Ter'!$B$1:$Y$2048,12,FALSE)</f>
        <v>0</v>
      </c>
      <c r="T1518" s="1209">
        <f>VLOOKUP($D1518,'NI-Ter'!$B$1:$Y$2048,13,FALSE)</f>
        <v>0</v>
      </c>
      <c r="U1518" s="1209">
        <f>VLOOKUP($D1518,'NI-Ter'!$B$1:$Y$2048,16,FALSE)</f>
        <v>0</v>
      </c>
      <c r="V1518" s="1209">
        <f>VLOOKUP($D1518,'NI-Ter'!$B$1:$Y$2048,17,FALSE)</f>
        <v>0</v>
      </c>
      <c r="W1518" s="1209">
        <f>VLOOKUP($D1518,'NI-Ter'!$B$1:$Y$2048,18,FALSE)</f>
        <v>0</v>
      </c>
      <c r="X1518" s="1209">
        <f>VLOOKUP($D1518,'NI-Ter'!$B$1:$Y$2048,19,FALSE)</f>
        <v>0</v>
      </c>
    </row>
    <row r="1519" spans="1:24" hidden="1">
      <c r="A1519" s="507"/>
      <c r="B1519" s="507"/>
      <c r="C1519" s="507"/>
      <c r="D1519" s="1209" t="s">
        <v>771</v>
      </c>
      <c r="E1519" s="1210" t="s">
        <v>3062</v>
      </c>
      <c r="F1519" s="1202"/>
      <c r="G1519" s="1202"/>
      <c r="H1519" s="1202" t="s">
        <v>755</v>
      </c>
      <c r="I1519" s="1202" t="s">
        <v>53</v>
      </c>
      <c r="J1519" s="1202"/>
      <c r="K1519" s="1202"/>
      <c r="L1519" s="1202" t="s">
        <v>747</v>
      </c>
      <c r="M1519" s="1202" t="s">
        <v>748</v>
      </c>
      <c r="N1519" s="1203" t="s">
        <v>772</v>
      </c>
      <c r="O1519" s="1203" t="s">
        <v>750</v>
      </c>
      <c r="P1519" s="1203" t="s">
        <v>751</v>
      </c>
      <c r="Q1519" s="1203" t="s">
        <v>752</v>
      </c>
      <c r="R1519" s="1203" t="s">
        <v>753</v>
      </c>
      <c r="S1519" s="1209">
        <f>VLOOKUP($D1519,'NI-Ter'!$B$1:$Y$2048,12,FALSE)</f>
        <v>0</v>
      </c>
      <c r="T1519" s="1209">
        <f>VLOOKUP($D1519,'NI-Ter'!$B$1:$Y$2048,13,FALSE)</f>
        <v>0</v>
      </c>
      <c r="U1519" s="1209">
        <f>VLOOKUP($D1519,'NI-Ter'!$B$1:$Y$2048,16,FALSE)</f>
        <v>0</v>
      </c>
      <c r="V1519" s="1209">
        <f>VLOOKUP($D1519,'NI-Ter'!$B$1:$Y$2048,17,FALSE)</f>
        <v>0</v>
      </c>
      <c r="W1519" s="1209">
        <f>VLOOKUP($D1519,'NI-Ter'!$B$1:$Y$2048,18,FALSE)</f>
        <v>0</v>
      </c>
      <c r="X1519" s="1209">
        <f>VLOOKUP($D1519,'NI-Ter'!$B$1:$Y$2048,19,FALSE)</f>
        <v>0</v>
      </c>
    </row>
    <row r="1520" spans="1:24" hidden="1">
      <c r="A1520" s="507"/>
      <c r="B1520" s="507"/>
      <c r="C1520" s="507"/>
      <c r="D1520" s="1209" t="s">
        <v>773</v>
      </c>
      <c r="E1520" s="1210" t="s">
        <v>3062</v>
      </c>
      <c r="F1520" s="1202"/>
      <c r="G1520" s="1202"/>
      <c r="H1520" s="1202" t="s">
        <v>755</v>
      </c>
      <c r="I1520" s="1202" t="s">
        <v>53</v>
      </c>
      <c r="J1520" s="1202"/>
      <c r="K1520" s="1202"/>
      <c r="L1520" s="1202" t="s">
        <v>747</v>
      </c>
      <c r="M1520" s="1202" t="s">
        <v>748</v>
      </c>
      <c r="N1520" s="1203" t="s">
        <v>774</v>
      </c>
      <c r="O1520" s="1203" t="s">
        <v>73</v>
      </c>
      <c r="P1520" s="1203" t="s">
        <v>73</v>
      </c>
      <c r="Q1520" s="1203" t="s">
        <v>752</v>
      </c>
      <c r="R1520" s="1203" t="s">
        <v>753</v>
      </c>
      <c r="S1520" s="1209">
        <f>VLOOKUP($D1520,'NI-Ter'!$B$1:$Y$2048,12,FALSE)</f>
        <v>0</v>
      </c>
      <c r="T1520" s="1209">
        <f>VLOOKUP($D1520,'NI-Ter'!$B$1:$Y$2048,13,FALSE)</f>
        <v>0</v>
      </c>
      <c r="U1520" s="1209">
        <f>VLOOKUP($D1520,'NI-Ter'!$B$1:$Y$2048,16,FALSE)</f>
        <v>0</v>
      </c>
      <c r="V1520" s="1209">
        <f>VLOOKUP($D1520,'NI-Ter'!$B$1:$Y$2048,17,FALSE)</f>
        <v>0</v>
      </c>
      <c r="W1520" s="1209">
        <f>VLOOKUP($D1520,'NI-Ter'!$B$1:$Y$2048,18,FALSE)</f>
        <v>0</v>
      </c>
      <c r="X1520" s="1209">
        <f>VLOOKUP($D1520,'NI-Ter'!$B$1:$Y$2048,19,FALSE)</f>
        <v>0</v>
      </c>
    </row>
    <row r="1521" spans="1:24" hidden="1">
      <c r="A1521" s="507"/>
      <c r="B1521" s="507"/>
      <c r="C1521" s="507"/>
      <c r="D1521" s="1209" t="s">
        <v>775</v>
      </c>
      <c r="E1521" s="1210" t="s">
        <v>3062</v>
      </c>
      <c r="F1521" s="1202" t="s">
        <v>157</v>
      </c>
      <c r="G1521" s="1202"/>
      <c r="H1521" s="1205" t="s">
        <v>767</v>
      </c>
      <c r="I1521" s="1202" t="s">
        <v>53</v>
      </c>
      <c r="J1521" s="1202"/>
      <c r="K1521" s="1202"/>
      <c r="L1521" s="1202" t="s">
        <v>747</v>
      </c>
      <c r="M1521" s="1202" t="s">
        <v>748</v>
      </c>
      <c r="N1521" s="1203" t="s">
        <v>776</v>
      </c>
      <c r="O1521" s="1203" t="s">
        <v>750</v>
      </c>
      <c r="P1521" s="1203" t="s">
        <v>751</v>
      </c>
      <c r="Q1521" s="1203" t="s">
        <v>752</v>
      </c>
      <c r="R1521" s="1203" t="s">
        <v>753</v>
      </c>
      <c r="S1521" s="1209">
        <f>VLOOKUP($D1521,'NI-Ter'!$B$1:$Y$2048,12,FALSE)</f>
        <v>0</v>
      </c>
      <c r="T1521" s="1209">
        <f>VLOOKUP($D1521,'NI-Ter'!$B$1:$Y$2048,13,FALSE)</f>
        <v>0</v>
      </c>
      <c r="U1521" s="1209">
        <f>VLOOKUP($D1521,'NI-Ter'!$B$1:$Y$2048,16,FALSE)</f>
        <v>0</v>
      </c>
      <c r="V1521" s="1209">
        <f>VLOOKUP($D1521,'NI-Ter'!$B$1:$Y$2048,17,FALSE)</f>
        <v>0</v>
      </c>
      <c r="W1521" s="1209">
        <f>VLOOKUP($D1521,'NI-Ter'!$B$1:$Y$2048,18,FALSE)</f>
        <v>0</v>
      </c>
      <c r="X1521" s="1209">
        <f>VLOOKUP($D1521,'NI-Ter'!$B$1:$Y$2048,19,FALSE)</f>
        <v>0</v>
      </c>
    </row>
    <row r="1522" spans="1:24" ht="27" hidden="1">
      <c r="A1522" s="507"/>
      <c r="B1522" s="507"/>
      <c r="C1522" s="507"/>
      <c r="D1522" s="1209" t="s">
        <v>777</v>
      </c>
      <c r="E1522" s="1210" t="s">
        <v>3062</v>
      </c>
      <c r="F1522" s="1202" t="s">
        <v>157</v>
      </c>
      <c r="G1522" s="1202"/>
      <c r="H1522" s="1205" t="s">
        <v>767</v>
      </c>
      <c r="I1522" s="1202" t="s">
        <v>53</v>
      </c>
      <c r="J1522" s="1202"/>
      <c r="K1522" s="1202"/>
      <c r="L1522" s="1202" t="s">
        <v>747</v>
      </c>
      <c r="M1522" s="1202" t="s">
        <v>748</v>
      </c>
      <c r="N1522" s="1203" t="s">
        <v>778</v>
      </c>
      <c r="O1522" s="1203" t="s">
        <v>73</v>
      </c>
      <c r="P1522" s="1203" t="s">
        <v>73</v>
      </c>
      <c r="Q1522" s="1203" t="s">
        <v>752</v>
      </c>
      <c r="R1522" s="1203" t="s">
        <v>753</v>
      </c>
      <c r="S1522" s="1209">
        <f>VLOOKUP($D1522,'NI-Ter'!$B$1:$Y$2048,12,FALSE)</f>
        <v>0</v>
      </c>
      <c r="T1522" s="1209">
        <f>VLOOKUP($D1522,'NI-Ter'!$B$1:$Y$2048,13,FALSE)</f>
        <v>0</v>
      </c>
      <c r="U1522" s="1209">
        <f>VLOOKUP($D1522,'NI-Ter'!$B$1:$Y$2048,16,FALSE)</f>
        <v>0</v>
      </c>
      <c r="V1522" s="1209">
        <f>VLOOKUP($D1522,'NI-Ter'!$B$1:$Y$2048,17,FALSE)</f>
        <v>0</v>
      </c>
      <c r="W1522" s="1209">
        <f>VLOOKUP($D1522,'NI-Ter'!$B$1:$Y$2048,18,FALSE)</f>
        <v>0</v>
      </c>
      <c r="X1522" s="1209">
        <f>VLOOKUP($D1522,'NI-Ter'!$B$1:$Y$2048,19,FALSE)</f>
        <v>0</v>
      </c>
    </row>
    <row r="1523" spans="1:24" hidden="1">
      <c r="A1523" s="507"/>
      <c r="B1523" s="507"/>
      <c r="C1523" s="507"/>
      <c r="D1523" s="1209" t="s">
        <v>779</v>
      </c>
      <c r="E1523" s="1210" t="s">
        <v>3062</v>
      </c>
      <c r="F1523" s="1202"/>
      <c r="G1523" s="1202"/>
      <c r="H1523" s="1204" t="s">
        <v>780</v>
      </c>
      <c r="I1523" s="1202" t="s">
        <v>53</v>
      </c>
      <c r="J1523" s="1202"/>
      <c r="K1523" s="1202"/>
      <c r="L1523" s="1202" t="s">
        <v>747</v>
      </c>
      <c r="M1523" s="1202" t="s">
        <v>748</v>
      </c>
      <c r="N1523" s="1203" t="s">
        <v>781</v>
      </c>
      <c r="O1523" s="1203" t="s">
        <v>750</v>
      </c>
      <c r="P1523" s="1203" t="s">
        <v>751</v>
      </c>
      <c r="Q1523" s="1203" t="s">
        <v>752</v>
      </c>
      <c r="R1523" s="1203" t="s">
        <v>753</v>
      </c>
      <c r="S1523" s="1209">
        <f>VLOOKUP($D1523,'NI-Ter'!$B$1:$Y$2048,12,FALSE)</f>
        <v>0</v>
      </c>
      <c r="T1523" s="1209">
        <f>VLOOKUP($D1523,'NI-Ter'!$B$1:$Y$2048,13,FALSE)</f>
        <v>0</v>
      </c>
      <c r="U1523" s="1209">
        <f>VLOOKUP($D1523,'NI-Ter'!$B$1:$Y$2048,16,FALSE)</f>
        <v>0</v>
      </c>
      <c r="V1523" s="1209">
        <f>VLOOKUP($D1523,'NI-Ter'!$B$1:$Y$2048,17,FALSE)</f>
        <v>0</v>
      </c>
      <c r="W1523" s="1209">
        <f>VLOOKUP($D1523,'NI-Ter'!$B$1:$Y$2048,18,FALSE)</f>
        <v>0</v>
      </c>
      <c r="X1523" s="1209">
        <f>VLOOKUP($D1523,'NI-Ter'!$B$1:$Y$2048,19,FALSE)</f>
        <v>0</v>
      </c>
    </row>
    <row r="1524" spans="1:24" hidden="1">
      <c r="A1524" s="507"/>
      <c r="B1524" s="507"/>
      <c r="C1524" s="507"/>
      <c r="D1524" s="1209" t="s">
        <v>782</v>
      </c>
      <c r="E1524" s="1210" t="s">
        <v>3062</v>
      </c>
      <c r="F1524" s="1202"/>
      <c r="G1524" s="1202"/>
      <c r="H1524" s="1204" t="s">
        <v>780</v>
      </c>
      <c r="I1524" s="1202" t="s">
        <v>53</v>
      </c>
      <c r="J1524" s="1202"/>
      <c r="K1524" s="1202"/>
      <c r="L1524" s="1202" t="s">
        <v>747</v>
      </c>
      <c r="M1524" s="1202" t="s">
        <v>748</v>
      </c>
      <c r="N1524" s="1203" t="s">
        <v>783</v>
      </c>
      <c r="O1524" s="1203" t="s">
        <v>750</v>
      </c>
      <c r="P1524" s="1203" t="s">
        <v>751</v>
      </c>
      <c r="Q1524" s="1203" t="s">
        <v>752</v>
      </c>
      <c r="R1524" s="1203" t="s">
        <v>753</v>
      </c>
      <c r="S1524" s="1209">
        <f>VLOOKUP($D1524,'NI-Ter'!$B$1:$Y$2048,12,FALSE)</f>
        <v>0</v>
      </c>
      <c r="T1524" s="1209">
        <f>VLOOKUP($D1524,'NI-Ter'!$B$1:$Y$2048,13,FALSE)</f>
        <v>0</v>
      </c>
      <c r="U1524" s="1209">
        <f>VLOOKUP($D1524,'NI-Ter'!$B$1:$Y$2048,16,FALSE)</f>
        <v>302</v>
      </c>
      <c r="V1524" s="1209">
        <f>VLOOKUP($D1524,'NI-Ter'!$B$1:$Y$2048,17,FALSE)</f>
        <v>0</v>
      </c>
      <c r="W1524" s="1209">
        <f>VLOOKUP($D1524,'NI-Ter'!$B$1:$Y$2048,18,FALSE)</f>
        <v>0</v>
      </c>
      <c r="X1524" s="1209">
        <f>VLOOKUP($D1524,'NI-Ter'!$B$1:$Y$2048,19,FALSE)</f>
        <v>0</v>
      </c>
    </row>
    <row r="1525" spans="1:24" hidden="1">
      <c r="A1525" s="507"/>
      <c r="B1525" s="507"/>
      <c r="C1525" s="507"/>
      <c r="D1525" s="1209" t="s">
        <v>784</v>
      </c>
      <c r="E1525" s="1210" t="s">
        <v>3062</v>
      </c>
      <c r="F1525" s="1202"/>
      <c r="G1525" s="1202"/>
      <c r="H1525" s="1204" t="s">
        <v>780</v>
      </c>
      <c r="I1525" s="1202" t="s">
        <v>53</v>
      </c>
      <c r="J1525" s="1202"/>
      <c r="K1525" s="1202"/>
      <c r="L1525" s="1202" t="s">
        <v>747</v>
      </c>
      <c r="M1525" s="1202" t="s">
        <v>748</v>
      </c>
      <c r="N1525" s="1203" t="s">
        <v>785</v>
      </c>
      <c r="O1525" s="1203" t="s">
        <v>750</v>
      </c>
      <c r="P1525" s="1203" t="s">
        <v>751</v>
      </c>
      <c r="Q1525" s="1203" t="s">
        <v>752</v>
      </c>
      <c r="R1525" s="1203" t="s">
        <v>753</v>
      </c>
      <c r="S1525" s="1209">
        <f>VLOOKUP($D1525,'NI-Ter'!$B$1:$Y$2048,12,FALSE)</f>
        <v>0</v>
      </c>
      <c r="T1525" s="1209">
        <f>VLOOKUP($D1525,'NI-Ter'!$B$1:$Y$2048,13,FALSE)</f>
        <v>0</v>
      </c>
      <c r="U1525" s="1209">
        <f>VLOOKUP($D1525,'NI-Ter'!$B$1:$Y$2048,16,FALSE)</f>
        <v>0</v>
      </c>
      <c r="V1525" s="1209">
        <f>VLOOKUP($D1525,'NI-Ter'!$B$1:$Y$2048,17,FALSE)</f>
        <v>0</v>
      </c>
      <c r="W1525" s="1209">
        <f>VLOOKUP($D1525,'NI-Ter'!$B$1:$Y$2048,18,FALSE)</f>
        <v>0</v>
      </c>
      <c r="X1525" s="1209">
        <f>VLOOKUP($D1525,'NI-Ter'!$B$1:$Y$2048,19,FALSE)</f>
        <v>0</v>
      </c>
    </row>
    <row r="1526" spans="1:24" hidden="1">
      <c r="A1526" s="507"/>
      <c r="B1526" s="507"/>
      <c r="C1526" s="507"/>
      <c r="D1526" s="1209" t="s">
        <v>786</v>
      </c>
      <c r="E1526" s="1210" t="s">
        <v>3062</v>
      </c>
      <c r="F1526" s="1202"/>
      <c r="G1526" s="1202"/>
      <c r="H1526" s="1202" t="s">
        <v>755</v>
      </c>
      <c r="I1526" s="1202" t="s">
        <v>53</v>
      </c>
      <c r="J1526" s="1202"/>
      <c r="K1526" s="1202"/>
      <c r="L1526" s="1202" t="s">
        <v>747</v>
      </c>
      <c r="M1526" s="1202" t="s">
        <v>748</v>
      </c>
      <c r="N1526" s="1203" t="s">
        <v>787</v>
      </c>
      <c r="O1526" s="1203" t="s">
        <v>750</v>
      </c>
      <c r="P1526" s="1203" t="s">
        <v>751</v>
      </c>
      <c r="Q1526" s="1203" t="s">
        <v>752</v>
      </c>
      <c r="R1526" s="1203" t="s">
        <v>753</v>
      </c>
      <c r="S1526" s="1209">
        <f>VLOOKUP($D1526,'NI-Ter'!$B$1:$Y$2048,12,FALSE)</f>
        <v>0</v>
      </c>
      <c r="T1526" s="1209">
        <f>VLOOKUP($D1526,'NI-Ter'!$B$1:$Y$2048,13,FALSE)</f>
        <v>0</v>
      </c>
      <c r="U1526" s="1209">
        <f>VLOOKUP($D1526,'NI-Ter'!$B$1:$Y$2048,16,FALSE)</f>
        <v>0</v>
      </c>
      <c r="V1526" s="1209">
        <f>VLOOKUP($D1526,'NI-Ter'!$B$1:$Y$2048,17,FALSE)</f>
        <v>0</v>
      </c>
      <c r="W1526" s="1209">
        <f>VLOOKUP($D1526,'NI-Ter'!$B$1:$Y$2048,18,FALSE)</f>
        <v>0</v>
      </c>
      <c r="X1526" s="1209">
        <f>VLOOKUP($D1526,'NI-Ter'!$B$1:$Y$2048,19,FALSE)</f>
        <v>0</v>
      </c>
    </row>
    <row r="1527" spans="1:24" ht="27" hidden="1">
      <c r="A1527" s="507"/>
      <c r="B1527" s="507"/>
      <c r="C1527" s="507"/>
      <c r="D1527" s="1209" t="s">
        <v>788</v>
      </c>
      <c r="E1527" s="1210" t="s">
        <v>3062</v>
      </c>
      <c r="F1527" s="1202"/>
      <c r="G1527" s="1202"/>
      <c r="H1527" s="1202" t="s">
        <v>755</v>
      </c>
      <c r="I1527" s="1202" t="s">
        <v>53</v>
      </c>
      <c r="J1527" s="1202"/>
      <c r="K1527" s="1202"/>
      <c r="L1527" s="1202" t="s">
        <v>747</v>
      </c>
      <c r="M1527" s="1202" t="s">
        <v>748</v>
      </c>
      <c r="N1527" s="1203" t="s">
        <v>789</v>
      </c>
      <c r="O1527" s="319" t="s">
        <v>750</v>
      </c>
      <c r="P1527" s="319" t="s">
        <v>751</v>
      </c>
      <c r="Q1527" s="319" t="s">
        <v>752</v>
      </c>
      <c r="R1527" s="319" t="s">
        <v>753</v>
      </c>
      <c r="S1527" s="1209">
        <f>VLOOKUP($D1527,'NI-Ter'!$B$1:$Y$2048,12,FALSE)</f>
        <v>0</v>
      </c>
      <c r="T1527" s="1209">
        <f>VLOOKUP($D1527,'NI-Ter'!$B$1:$Y$2048,13,FALSE)</f>
        <v>0</v>
      </c>
      <c r="U1527" s="1209">
        <f>VLOOKUP($D1527,'NI-Ter'!$B$1:$Y$2048,16,FALSE)</f>
        <v>0</v>
      </c>
      <c r="V1527" s="1209">
        <f>VLOOKUP($D1527,'NI-Ter'!$B$1:$Y$2048,17,FALSE)</f>
        <v>0</v>
      </c>
      <c r="W1527" s="1209">
        <f>VLOOKUP($D1527,'NI-Ter'!$B$1:$Y$2048,18,FALSE)</f>
        <v>0</v>
      </c>
      <c r="X1527" s="1209">
        <f>VLOOKUP($D1527,'NI-Ter'!$B$1:$Y$2048,19,FALSE)</f>
        <v>0</v>
      </c>
    </row>
    <row r="1528" spans="1:24" hidden="1">
      <c r="A1528" s="507"/>
      <c r="B1528" s="507"/>
      <c r="C1528" s="507"/>
      <c r="D1528" s="1209" t="s">
        <v>790</v>
      </c>
      <c r="E1528" s="1210" t="s">
        <v>3062</v>
      </c>
      <c r="F1528" s="1202"/>
      <c r="G1528" s="1202"/>
      <c r="H1528" s="1202" t="s">
        <v>755</v>
      </c>
      <c r="I1528" s="1202" t="s">
        <v>53</v>
      </c>
      <c r="J1528" s="1202"/>
      <c r="K1528" s="1202"/>
      <c r="L1528" s="1202" t="s">
        <v>747</v>
      </c>
      <c r="M1528" s="1202" t="s">
        <v>748</v>
      </c>
      <c r="N1528" s="1203" t="s">
        <v>791</v>
      </c>
      <c r="O1528" s="1203" t="s">
        <v>73</v>
      </c>
      <c r="P1528" s="1203" t="s">
        <v>73</v>
      </c>
      <c r="Q1528" s="1203" t="s">
        <v>752</v>
      </c>
      <c r="R1528" s="1203" t="s">
        <v>753</v>
      </c>
      <c r="S1528" s="1209">
        <f>VLOOKUP($D1528,'NI-Ter'!$B$1:$Y$2048,12,FALSE)</f>
        <v>0</v>
      </c>
      <c r="T1528" s="1209">
        <f>VLOOKUP($D1528,'NI-Ter'!$B$1:$Y$2048,13,FALSE)</f>
        <v>0</v>
      </c>
      <c r="U1528" s="1209">
        <f>VLOOKUP($D1528,'NI-Ter'!$B$1:$Y$2048,16,FALSE)</f>
        <v>0</v>
      </c>
      <c r="V1528" s="1209">
        <f>VLOOKUP($D1528,'NI-Ter'!$B$1:$Y$2048,17,FALSE)</f>
        <v>0</v>
      </c>
      <c r="W1528" s="1209">
        <f>VLOOKUP($D1528,'NI-Ter'!$B$1:$Y$2048,18,FALSE)</f>
        <v>0</v>
      </c>
      <c r="X1528" s="1209">
        <f>VLOOKUP($D1528,'NI-Ter'!$B$1:$Y$2048,19,FALSE)</f>
        <v>0</v>
      </c>
    </row>
    <row r="1529" spans="1:24" ht="27" hidden="1">
      <c r="A1529" s="507"/>
      <c r="B1529" s="507"/>
      <c r="C1529" s="507"/>
      <c r="D1529" s="1209" t="s">
        <v>792</v>
      </c>
      <c r="E1529" s="1210" t="s">
        <v>3062</v>
      </c>
      <c r="F1529" s="1202" t="s">
        <v>157</v>
      </c>
      <c r="G1529" s="1202"/>
      <c r="H1529" s="1202" t="s">
        <v>755</v>
      </c>
      <c r="I1529" s="1202" t="s">
        <v>53</v>
      </c>
      <c r="J1529" s="1202"/>
      <c r="K1529" s="1202"/>
      <c r="L1529" s="1202" t="s">
        <v>747</v>
      </c>
      <c r="M1529" s="1202" t="s">
        <v>748</v>
      </c>
      <c r="N1529" s="1203" t="s">
        <v>793</v>
      </c>
      <c r="O1529" s="319" t="s">
        <v>750</v>
      </c>
      <c r="P1529" s="319" t="s">
        <v>751</v>
      </c>
      <c r="Q1529" s="319" t="s">
        <v>752</v>
      </c>
      <c r="R1529" s="319" t="s">
        <v>753</v>
      </c>
      <c r="S1529" s="1209">
        <f>VLOOKUP($D1529,'NI-Ter'!$B$1:$Y$2048,12,FALSE)</f>
        <v>0</v>
      </c>
      <c r="T1529" s="1209">
        <f>VLOOKUP($D1529,'NI-Ter'!$B$1:$Y$2048,13,FALSE)</f>
        <v>0</v>
      </c>
      <c r="U1529" s="1209">
        <f>VLOOKUP($D1529,'NI-Ter'!$B$1:$Y$2048,16,FALSE)</f>
        <v>0</v>
      </c>
      <c r="V1529" s="1209">
        <f>VLOOKUP($D1529,'NI-Ter'!$B$1:$Y$2048,17,FALSE)</f>
        <v>0</v>
      </c>
      <c r="W1529" s="1209">
        <f>VLOOKUP($D1529,'NI-Ter'!$B$1:$Y$2048,18,FALSE)</f>
        <v>0</v>
      </c>
      <c r="X1529" s="1209">
        <f>VLOOKUP($D1529,'NI-Ter'!$B$1:$Y$2048,19,FALSE)</f>
        <v>0</v>
      </c>
    </row>
    <row r="1530" spans="1:24" ht="27" hidden="1">
      <c r="A1530" s="507"/>
      <c r="B1530" s="507"/>
      <c r="C1530" s="507"/>
      <c r="D1530" s="1209" t="s">
        <v>794</v>
      </c>
      <c r="E1530" s="1210" t="s">
        <v>3062</v>
      </c>
      <c r="F1530" s="1202" t="s">
        <v>157</v>
      </c>
      <c r="G1530" s="1202"/>
      <c r="H1530" s="1202" t="s">
        <v>755</v>
      </c>
      <c r="I1530" s="1202" t="s">
        <v>53</v>
      </c>
      <c r="J1530" s="1202"/>
      <c r="K1530" s="1202"/>
      <c r="L1530" s="1202" t="s">
        <v>747</v>
      </c>
      <c r="M1530" s="1202" t="s">
        <v>748</v>
      </c>
      <c r="N1530" s="1203" t="s">
        <v>795</v>
      </c>
      <c r="O1530" s="319" t="s">
        <v>750</v>
      </c>
      <c r="P1530" s="319" t="s">
        <v>751</v>
      </c>
      <c r="Q1530" s="319" t="s">
        <v>752</v>
      </c>
      <c r="R1530" s="319" t="s">
        <v>753</v>
      </c>
      <c r="S1530" s="1209">
        <f>VLOOKUP($D1530,'NI-Ter'!$B$1:$Y$2048,12,FALSE)</f>
        <v>0</v>
      </c>
      <c r="T1530" s="1209">
        <f>VLOOKUP($D1530,'NI-Ter'!$B$1:$Y$2048,13,FALSE)</f>
        <v>0</v>
      </c>
      <c r="U1530" s="1209">
        <f>VLOOKUP($D1530,'NI-Ter'!$B$1:$Y$2048,16,FALSE)</f>
        <v>0</v>
      </c>
      <c r="V1530" s="1209">
        <f>VLOOKUP($D1530,'NI-Ter'!$B$1:$Y$2048,17,FALSE)</f>
        <v>0</v>
      </c>
      <c r="W1530" s="1209">
        <f>VLOOKUP($D1530,'NI-Ter'!$B$1:$Y$2048,18,FALSE)</f>
        <v>0</v>
      </c>
      <c r="X1530" s="1209">
        <f>VLOOKUP($D1530,'NI-Ter'!$B$1:$Y$2048,19,FALSE)</f>
        <v>0</v>
      </c>
    </row>
    <row r="1531" spans="1:24" ht="27" hidden="1">
      <c r="A1531" s="507"/>
      <c r="B1531" s="507"/>
      <c r="C1531" s="507"/>
      <c r="D1531" s="1209" t="s">
        <v>796</v>
      </c>
      <c r="E1531" s="1210" t="s">
        <v>3062</v>
      </c>
      <c r="F1531" s="1202"/>
      <c r="G1531" s="1202"/>
      <c r="H1531" s="1202" t="s">
        <v>755</v>
      </c>
      <c r="I1531" s="1202" t="s">
        <v>53</v>
      </c>
      <c r="J1531" s="1202"/>
      <c r="K1531" s="1202"/>
      <c r="L1531" s="1202" t="s">
        <v>747</v>
      </c>
      <c r="M1531" s="1202" t="s">
        <v>748</v>
      </c>
      <c r="N1531" s="1203" t="s">
        <v>797</v>
      </c>
      <c r="O1531" s="319" t="s">
        <v>750</v>
      </c>
      <c r="P1531" s="319" t="s">
        <v>751</v>
      </c>
      <c r="Q1531" s="319" t="s">
        <v>752</v>
      </c>
      <c r="R1531" s="319" t="s">
        <v>753</v>
      </c>
      <c r="S1531" s="1209">
        <f>VLOOKUP($D1531,'NI-Ter'!$B$1:$Y$2048,12,FALSE)</f>
        <v>0</v>
      </c>
      <c r="T1531" s="1209">
        <f>VLOOKUP($D1531,'NI-Ter'!$B$1:$Y$2048,13,FALSE)</f>
        <v>0</v>
      </c>
      <c r="U1531" s="1209">
        <f>VLOOKUP($D1531,'NI-Ter'!$B$1:$Y$2048,16,FALSE)</f>
        <v>0</v>
      </c>
      <c r="V1531" s="1209">
        <f>VLOOKUP($D1531,'NI-Ter'!$B$1:$Y$2048,17,FALSE)</f>
        <v>0</v>
      </c>
      <c r="W1531" s="1209">
        <f>VLOOKUP($D1531,'NI-Ter'!$B$1:$Y$2048,18,FALSE)</f>
        <v>0</v>
      </c>
      <c r="X1531" s="1209">
        <f>VLOOKUP($D1531,'NI-Ter'!$B$1:$Y$2048,19,FALSE)</f>
        <v>0</v>
      </c>
    </row>
    <row r="1532" spans="1:24" ht="27" hidden="1">
      <c r="A1532" s="507"/>
      <c r="B1532" s="507"/>
      <c r="C1532" s="507"/>
      <c r="D1532" s="1209" t="s">
        <v>798</v>
      </c>
      <c r="E1532" s="1210" t="s">
        <v>3062</v>
      </c>
      <c r="F1532" s="1202" t="s">
        <v>157</v>
      </c>
      <c r="G1532" s="1202"/>
      <c r="H1532" s="1202" t="s">
        <v>755</v>
      </c>
      <c r="I1532" s="1202" t="s">
        <v>53</v>
      </c>
      <c r="J1532" s="1202"/>
      <c r="K1532" s="1202"/>
      <c r="L1532" s="1202" t="s">
        <v>747</v>
      </c>
      <c r="M1532" s="1202" t="s">
        <v>748</v>
      </c>
      <c r="N1532" s="1203" t="s">
        <v>799</v>
      </c>
      <c r="O1532" s="1203" t="s">
        <v>73</v>
      </c>
      <c r="P1532" s="1203" t="s">
        <v>73</v>
      </c>
      <c r="Q1532" s="1203" t="s">
        <v>752</v>
      </c>
      <c r="R1532" s="1203" t="s">
        <v>753</v>
      </c>
      <c r="S1532" s="1209">
        <f>VLOOKUP($D1532,'NI-Ter'!$B$1:$Y$2048,12,FALSE)</f>
        <v>0</v>
      </c>
      <c r="T1532" s="1209">
        <f>VLOOKUP($D1532,'NI-Ter'!$B$1:$Y$2048,13,FALSE)</f>
        <v>0</v>
      </c>
      <c r="U1532" s="1209">
        <f>VLOOKUP($D1532,'NI-Ter'!$B$1:$Y$2048,16,FALSE)</f>
        <v>0</v>
      </c>
      <c r="V1532" s="1209">
        <f>VLOOKUP($D1532,'NI-Ter'!$B$1:$Y$2048,17,FALSE)</f>
        <v>0</v>
      </c>
      <c r="W1532" s="1209">
        <f>VLOOKUP($D1532,'NI-Ter'!$B$1:$Y$2048,18,FALSE)</f>
        <v>0</v>
      </c>
      <c r="X1532" s="1209">
        <f>VLOOKUP($D1532,'NI-Ter'!$B$1:$Y$2048,19,FALSE)</f>
        <v>0</v>
      </c>
    </row>
    <row r="1533" spans="1:24" hidden="1">
      <c r="A1533" s="507"/>
      <c r="B1533" s="507"/>
      <c r="C1533" s="507"/>
      <c r="D1533" s="1209" t="s">
        <v>800</v>
      </c>
      <c r="E1533" s="1210" t="s">
        <v>3062</v>
      </c>
      <c r="F1533" s="1202"/>
      <c r="G1533" s="1202"/>
      <c r="H1533" s="1204" t="s">
        <v>801</v>
      </c>
      <c r="I1533" s="1202" t="s">
        <v>53</v>
      </c>
      <c r="J1533" s="1202"/>
      <c r="K1533" s="1202"/>
      <c r="L1533" s="1202" t="s">
        <v>747</v>
      </c>
      <c r="M1533" s="1202" t="s">
        <v>748</v>
      </c>
      <c r="N1533" s="1203" t="s">
        <v>802</v>
      </c>
      <c r="O1533" s="1203" t="s">
        <v>750</v>
      </c>
      <c r="P1533" s="1203" t="s">
        <v>751</v>
      </c>
      <c r="Q1533" s="1203" t="s">
        <v>752</v>
      </c>
      <c r="R1533" s="1203" t="s">
        <v>753</v>
      </c>
      <c r="S1533" s="1209">
        <f>VLOOKUP($D1533,'NI-Ter'!$B$1:$Y$2048,12,FALSE)</f>
        <v>0</v>
      </c>
      <c r="T1533" s="1209">
        <f>VLOOKUP($D1533,'NI-Ter'!$B$1:$Y$2048,13,FALSE)</f>
        <v>0</v>
      </c>
      <c r="U1533" s="1209">
        <f>VLOOKUP($D1533,'NI-Ter'!$B$1:$Y$2048,16,FALSE)</f>
        <v>0</v>
      </c>
      <c r="V1533" s="1209">
        <f>VLOOKUP($D1533,'NI-Ter'!$B$1:$Y$2048,17,FALSE)</f>
        <v>0</v>
      </c>
      <c r="W1533" s="1209">
        <f>VLOOKUP($D1533,'NI-Ter'!$B$1:$Y$2048,18,FALSE)</f>
        <v>0</v>
      </c>
      <c r="X1533" s="1209">
        <f>VLOOKUP($D1533,'NI-Ter'!$B$1:$Y$2048,19,FALSE)</f>
        <v>0</v>
      </c>
    </row>
    <row r="1534" spans="1:24" hidden="1">
      <c r="A1534" s="507"/>
      <c r="B1534" s="507"/>
      <c r="C1534" s="507"/>
      <c r="D1534" s="1209" t="s">
        <v>803</v>
      </c>
      <c r="E1534" s="1210" t="s">
        <v>3062</v>
      </c>
      <c r="F1534" s="1202"/>
      <c r="G1534" s="1202"/>
      <c r="H1534" s="1205" t="s">
        <v>804</v>
      </c>
      <c r="I1534" s="1202" t="s">
        <v>53</v>
      </c>
      <c r="J1534" s="1202"/>
      <c r="K1534" s="1202"/>
      <c r="L1534" s="1202" t="s">
        <v>3063</v>
      </c>
      <c r="M1534" s="1202" t="s">
        <v>748</v>
      </c>
      <c r="N1534" s="1203" t="s">
        <v>806</v>
      </c>
      <c r="O1534" s="1203" t="s">
        <v>73</v>
      </c>
      <c r="P1534" s="1203" t="s">
        <v>73</v>
      </c>
      <c r="Q1534" s="1203" t="s">
        <v>752</v>
      </c>
      <c r="R1534" s="1203"/>
      <c r="S1534" s="1209">
        <f>VLOOKUP($D1534,'NI-Ter'!$B$1:$Y$2048,12,FALSE)</f>
        <v>0</v>
      </c>
      <c r="T1534" s="1209">
        <f>VLOOKUP($D1534,'NI-Ter'!$B$1:$Y$2048,13,FALSE)</f>
        <v>0</v>
      </c>
      <c r="U1534" s="1209">
        <f>VLOOKUP($D1534,'NI-Ter'!$B$1:$Y$2048,16,FALSE)</f>
        <v>0</v>
      </c>
      <c r="V1534" s="1209">
        <f>VLOOKUP($D1534,'NI-Ter'!$B$1:$Y$2048,17,FALSE)</f>
        <v>0</v>
      </c>
      <c r="W1534" s="1209">
        <f>VLOOKUP($D1534,'NI-Ter'!$B$1:$Y$2048,18,FALSE)</f>
        <v>0</v>
      </c>
      <c r="X1534" s="1209">
        <f>VLOOKUP($D1534,'NI-Ter'!$B$1:$Y$2048,19,FALSE)</f>
        <v>0</v>
      </c>
    </row>
    <row r="1535" spans="1:24" hidden="1">
      <c r="A1535" s="507"/>
      <c r="B1535" s="507"/>
      <c r="C1535" s="507"/>
      <c r="D1535" s="1209" t="s">
        <v>808</v>
      </c>
      <c r="E1535" s="1210" t="s">
        <v>3062</v>
      </c>
      <c r="F1535" s="1202"/>
      <c r="G1535" s="1202"/>
      <c r="H1535" s="1205" t="s">
        <v>809</v>
      </c>
      <c r="I1535" s="1202" t="s">
        <v>53</v>
      </c>
      <c r="J1535" s="1202"/>
      <c r="K1535" s="1202"/>
      <c r="L1535" s="1202" t="s">
        <v>747</v>
      </c>
      <c r="M1535" s="1202" t="s">
        <v>748</v>
      </c>
      <c r="N1535" s="1202" t="s">
        <v>810</v>
      </c>
      <c r="O1535" s="1203" t="s">
        <v>750</v>
      </c>
      <c r="P1535" s="1203" t="s">
        <v>811</v>
      </c>
      <c r="Q1535" s="1203" t="s">
        <v>812</v>
      </c>
      <c r="R1535" s="1203" t="s">
        <v>813</v>
      </c>
      <c r="S1535" s="1209">
        <f>VLOOKUP($D1535,'NI-Ter'!$B$1:$Y$2048,12,FALSE)</f>
        <v>0</v>
      </c>
      <c r="T1535" s="1209">
        <f>VLOOKUP($D1535,'NI-Ter'!$B$1:$Y$2048,13,FALSE)</f>
        <v>0</v>
      </c>
      <c r="U1535" s="1209">
        <f>VLOOKUP($D1535,'NI-Ter'!$B$1:$Y$2048,16,FALSE)</f>
        <v>0</v>
      </c>
      <c r="V1535" s="1209">
        <f>VLOOKUP($D1535,'NI-Ter'!$B$1:$Y$2048,17,FALSE)</f>
        <v>0</v>
      </c>
      <c r="W1535" s="1209">
        <f>VLOOKUP($D1535,'NI-Ter'!$B$1:$Y$2048,18,FALSE)</f>
        <v>0</v>
      </c>
      <c r="X1535" s="1209">
        <f>VLOOKUP($D1535,'NI-Ter'!$B$1:$Y$2048,19,FALSE)</f>
        <v>0</v>
      </c>
    </row>
    <row r="1536" spans="1:24" hidden="1">
      <c r="A1536" s="507"/>
      <c r="B1536" s="507"/>
      <c r="C1536" s="507"/>
      <c r="D1536" s="1209" t="s">
        <v>814</v>
      </c>
      <c r="E1536" s="1210" t="s">
        <v>3062</v>
      </c>
      <c r="F1536" s="1202"/>
      <c r="G1536" s="1202"/>
      <c r="H1536" s="1205" t="s">
        <v>815</v>
      </c>
      <c r="I1536" s="1202" t="s">
        <v>53</v>
      </c>
      <c r="J1536" s="1202"/>
      <c r="K1536" s="1202"/>
      <c r="L1536" s="1202" t="s">
        <v>747</v>
      </c>
      <c r="M1536" s="1202" t="s">
        <v>748</v>
      </c>
      <c r="N1536" s="1202" t="s">
        <v>816</v>
      </c>
      <c r="O1536" s="1203" t="s">
        <v>750</v>
      </c>
      <c r="P1536" s="1203" t="s">
        <v>811</v>
      </c>
      <c r="Q1536" s="1203" t="s">
        <v>812</v>
      </c>
      <c r="R1536" s="1203" t="s">
        <v>813</v>
      </c>
      <c r="S1536" s="1209">
        <f>VLOOKUP($D1536,'NI-Ter'!$B$1:$Y$2048,12,FALSE)</f>
        <v>0</v>
      </c>
      <c r="T1536" s="1209">
        <f>VLOOKUP($D1536,'NI-Ter'!$B$1:$Y$2048,13,FALSE)</f>
        <v>0</v>
      </c>
      <c r="U1536" s="1209">
        <f>VLOOKUP($D1536,'NI-Ter'!$B$1:$Y$2048,16,FALSE)</f>
        <v>0</v>
      </c>
      <c r="V1536" s="1209">
        <f>VLOOKUP($D1536,'NI-Ter'!$B$1:$Y$2048,17,FALSE)</f>
        <v>0</v>
      </c>
      <c r="W1536" s="1209">
        <f>VLOOKUP($D1536,'NI-Ter'!$B$1:$Y$2048,18,FALSE)</f>
        <v>0</v>
      </c>
      <c r="X1536" s="1209">
        <f>VLOOKUP($D1536,'NI-Ter'!$B$1:$Y$2048,19,FALSE)</f>
        <v>0</v>
      </c>
    </row>
    <row r="1537" spans="1:24" hidden="1">
      <c r="A1537" s="507"/>
      <c r="B1537" s="507"/>
      <c r="C1537" s="507"/>
      <c r="D1537" s="1209" t="s">
        <v>817</v>
      </c>
      <c r="E1537" s="1210" t="s">
        <v>3062</v>
      </c>
      <c r="F1537" s="1202"/>
      <c r="G1537" s="1202"/>
      <c r="H1537" s="1204" t="s">
        <v>818</v>
      </c>
      <c r="I1537" s="1202" t="s">
        <v>53</v>
      </c>
      <c r="J1537" s="1202"/>
      <c r="K1537" s="1202"/>
      <c r="L1537" s="1202" t="s">
        <v>747</v>
      </c>
      <c r="M1537" s="1202" t="s">
        <v>748</v>
      </c>
      <c r="N1537" s="1203" t="s">
        <v>819</v>
      </c>
      <c r="O1537" s="1203" t="s">
        <v>750</v>
      </c>
      <c r="P1537" s="1203" t="s">
        <v>820</v>
      </c>
      <c r="Q1537" s="1203" t="s">
        <v>752</v>
      </c>
      <c r="R1537" s="1203" t="s">
        <v>821</v>
      </c>
      <c r="S1537" s="1209">
        <f>VLOOKUP($D1537,'NI-Ter'!$B$1:$Y$2048,12,FALSE)</f>
        <v>0</v>
      </c>
      <c r="T1537" s="1209">
        <f>VLOOKUP($D1537,'NI-Ter'!$B$1:$Y$2048,13,FALSE)</f>
        <v>0</v>
      </c>
      <c r="U1537" s="1209">
        <f>VLOOKUP($D1537,'NI-Ter'!$B$1:$Y$2048,16,FALSE)</f>
        <v>0</v>
      </c>
      <c r="V1537" s="1209">
        <f>VLOOKUP($D1537,'NI-Ter'!$B$1:$Y$2048,17,FALSE)</f>
        <v>0</v>
      </c>
      <c r="W1537" s="1209">
        <f>VLOOKUP($D1537,'NI-Ter'!$B$1:$Y$2048,18,FALSE)</f>
        <v>0</v>
      </c>
      <c r="X1537" s="1209">
        <f>VLOOKUP($D1537,'NI-Ter'!$B$1:$Y$2048,19,FALSE)</f>
        <v>0</v>
      </c>
    </row>
    <row r="1538" spans="1:24" ht="40.5" hidden="1">
      <c r="A1538" s="507"/>
      <c r="B1538" s="507"/>
      <c r="C1538" s="507"/>
      <c r="D1538" s="1209" t="s">
        <v>822</v>
      </c>
      <c r="E1538" s="1210" t="s">
        <v>3062</v>
      </c>
      <c r="F1538" s="1202"/>
      <c r="G1538" s="1202"/>
      <c r="H1538" s="1205" t="s">
        <v>815</v>
      </c>
      <c r="I1538" s="1202" t="s">
        <v>53</v>
      </c>
      <c r="J1538" s="1202"/>
      <c r="K1538" s="1202"/>
      <c r="L1538" s="1202" t="s">
        <v>747</v>
      </c>
      <c r="M1538" s="1202" t="s">
        <v>748</v>
      </c>
      <c r="N1538" s="1203" t="s">
        <v>823</v>
      </c>
      <c r="O1538" s="1203" t="s">
        <v>750</v>
      </c>
      <c r="P1538" s="1203" t="s">
        <v>811</v>
      </c>
      <c r="Q1538" s="1203" t="s">
        <v>812</v>
      </c>
      <c r="R1538" s="1203" t="s">
        <v>813</v>
      </c>
      <c r="S1538" s="1209">
        <f>VLOOKUP($D1538,'NI-Ter'!$B$1:$Y$2048,12,FALSE)</f>
        <v>0</v>
      </c>
      <c r="T1538" s="1209">
        <f>VLOOKUP($D1538,'NI-Ter'!$B$1:$Y$2048,13,FALSE)</f>
        <v>0</v>
      </c>
      <c r="U1538" s="1209">
        <f>VLOOKUP($D1538,'NI-Ter'!$B$1:$Y$2048,16,FALSE)</f>
        <v>0</v>
      </c>
      <c r="V1538" s="1209">
        <f>VLOOKUP($D1538,'NI-Ter'!$B$1:$Y$2048,17,FALSE)</f>
        <v>0</v>
      </c>
      <c r="W1538" s="1209">
        <f>VLOOKUP($D1538,'NI-Ter'!$B$1:$Y$2048,18,FALSE)</f>
        <v>0</v>
      </c>
      <c r="X1538" s="1209">
        <f>VLOOKUP($D1538,'NI-Ter'!$B$1:$Y$2048,19,FALSE)</f>
        <v>0</v>
      </c>
    </row>
    <row r="1539" spans="1:24" ht="27" hidden="1">
      <c r="A1539" s="507"/>
      <c r="B1539" s="507"/>
      <c r="C1539" s="507"/>
      <c r="D1539" s="1209" t="s">
        <v>824</v>
      </c>
      <c r="E1539" s="1210" t="s">
        <v>3062</v>
      </c>
      <c r="F1539" s="1202"/>
      <c r="G1539" s="1202"/>
      <c r="H1539" s="1205" t="s">
        <v>815</v>
      </c>
      <c r="I1539" s="1202" t="s">
        <v>53</v>
      </c>
      <c r="J1539" s="1202"/>
      <c r="K1539" s="1202"/>
      <c r="L1539" s="1202" t="s">
        <v>747</v>
      </c>
      <c r="M1539" s="1202" t="s">
        <v>748</v>
      </c>
      <c r="N1539" s="1203" t="s">
        <v>825</v>
      </c>
      <c r="O1539" s="1203" t="s">
        <v>750</v>
      </c>
      <c r="P1539" s="1203" t="s">
        <v>811</v>
      </c>
      <c r="Q1539" s="1203" t="s">
        <v>812</v>
      </c>
      <c r="R1539" s="1203" t="s">
        <v>813</v>
      </c>
      <c r="S1539" s="1209">
        <f>VLOOKUP($D1539,'NI-Ter'!$B$1:$Y$2048,12,FALSE)</f>
        <v>0</v>
      </c>
      <c r="T1539" s="1209">
        <f>VLOOKUP($D1539,'NI-Ter'!$B$1:$Y$2048,13,FALSE)</f>
        <v>0</v>
      </c>
      <c r="U1539" s="1209">
        <f>VLOOKUP($D1539,'NI-Ter'!$B$1:$Y$2048,16,FALSE)</f>
        <v>237</v>
      </c>
      <c r="V1539" s="1209">
        <f>VLOOKUP($D1539,'NI-Ter'!$B$1:$Y$2048,17,FALSE)</f>
        <v>0</v>
      </c>
      <c r="W1539" s="1209">
        <f>VLOOKUP($D1539,'NI-Ter'!$B$1:$Y$2048,18,FALSE)</f>
        <v>0</v>
      </c>
      <c r="X1539" s="1209">
        <f>VLOOKUP($D1539,'NI-Ter'!$B$1:$Y$2048,19,FALSE)</f>
        <v>0</v>
      </c>
    </row>
    <row r="1540" spans="1:24" hidden="1">
      <c r="A1540" s="507"/>
      <c r="B1540" s="507"/>
      <c r="C1540" s="507"/>
      <c r="D1540" s="1209" t="s">
        <v>826</v>
      </c>
      <c r="E1540" s="1210" t="s">
        <v>3062</v>
      </c>
      <c r="F1540" s="1202"/>
      <c r="G1540" s="1202"/>
      <c r="H1540" s="1205" t="s">
        <v>815</v>
      </c>
      <c r="I1540" s="1202" t="s">
        <v>53</v>
      </c>
      <c r="J1540" s="1202"/>
      <c r="K1540" s="1202"/>
      <c r="L1540" s="1202" t="s">
        <v>747</v>
      </c>
      <c r="M1540" s="1202" t="s">
        <v>748</v>
      </c>
      <c r="N1540" s="1203" t="s">
        <v>827</v>
      </c>
      <c r="O1540" s="1203" t="s">
        <v>750</v>
      </c>
      <c r="P1540" s="1203" t="s">
        <v>811</v>
      </c>
      <c r="Q1540" s="1203" t="s">
        <v>812</v>
      </c>
      <c r="R1540" s="1203" t="s">
        <v>813</v>
      </c>
      <c r="S1540" s="1209">
        <f>VLOOKUP($D1540,'NI-Ter'!$B$1:$Y$2048,12,FALSE)</f>
        <v>0</v>
      </c>
      <c r="T1540" s="1209">
        <f>VLOOKUP($D1540,'NI-Ter'!$B$1:$Y$2048,13,FALSE)</f>
        <v>0</v>
      </c>
      <c r="U1540" s="1209">
        <f>VLOOKUP($D1540,'NI-Ter'!$B$1:$Y$2048,16,FALSE)</f>
        <v>0</v>
      </c>
      <c r="V1540" s="1209">
        <f>VLOOKUP($D1540,'NI-Ter'!$B$1:$Y$2048,17,FALSE)</f>
        <v>0</v>
      </c>
      <c r="W1540" s="1209">
        <f>VLOOKUP($D1540,'NI-Ter'!$B$1:$Y$2048,18,FALSE)</f>
        <v>0</v>
      </c>
      <c r="X1540" s="1209">
        <f>VLOOKUP($D1540,'NI-Ter'!$B$1:$Y$2048,19,FALSE)</f>
        <v>0</v>
      </c>
    </row>
    <row r="1541" spans="1:24" hidden="1">
      <c r="A1541" s="507"/>
      <c r="B1541" s="507"/>
      <c r="C1541" s="507"/>
      <c r="D1541" s="1209" t="s">
        <v>828</v>
      </c>
      <c r="E1541" s="1210" t="s">
        <v>3062</v>
      </c>
      <c r="F1541" s="1202"/>
      <c r="G1541" s="1202"/>
      <c r="H1541" s="1205" t="s">
        <v>815</v>
      </c>
      <c r="I1541" s="1202" t="s">
        <v>53</v>
      </c>
      <c r="J1541" s="1202"/>
      <c r="K1541" s="1202"/>
      <c r="L1541" s="1202" t="s">
        <v>747</v>
      </c>
      <c r="M1541" s="1202" t="s">
        <v>748</v>
      </c>
      <c r="N1541" s="1203" t="s">
        <v>829</v>
      </c>
      <c r="O1541" s="1203" t="s">
        <v>750</v>
      </c>
      <c r="P1541" s="1203" t="s">
        <v>811</v>
      </c>
      <c r="Q1541" s="1203" t="s">
        <v>812</v>
      </c>
      <c r="R1541" s="1203" t="s">
        <v>813</v>
      </c>
      <c r="S1541" s="1209">
        <f>VLOOKUP($D1541,'NI-Ter'!$B$1:$Y$2048,12,FALSE)</f>
        <v>0</v>
      </c>
      <c r="T1541" s="1209">
        <f>VLOOKUP($D1541,'NI-Ter'!$B$1:$Y$2048,13,FALSE)</f>
        <v>0</v>
      </c>
      <c r="U1541" s="1209">
        <f>VLOOKUP($D1541,'NI-Ter'!$B$1:$Y$2048,16,FALSE)</f>
        <v>0</v>
      </c>
      <c r="V1541" s="1209">
        <f>VLOOKUP($D1541,'NI-Ter'!$B$1:$Y$2048,17,FALSE)</f>
        <v>0</v>
      </c>
      <c r="W1541" s="1209">
        <f>VLOOKUP($D1541,'NI-Ter'!$B$1:$Y$2048,18,FALSE)</f>
        <v>0</v>
      </c>
      <c r="X1541" s="1209">
        <f>VLOOKUP($D1541,'NI-Ter'!$B$1:$Y$2048,19,FALSE)</f>
        <v>0</v>
      </c>
    </row>
    <row r="1542" spans="1:24" ht="27" hidden="1">
      <c r="A1542" s="507"/>
      <c r="B1542" s="507"/>
      <c r="C1542" s="507"/>
      <c r="D1542" s="1209" t="s">
        <v>830</v>
      </c>
      <c r="E1542" s="1210" t="s">
        <v>3062</v>
      </c>
      <c r="F1542" s="1202"/>
      <c r="G1542" s="1202"/>
      <c r="H1542" s="1205" t="s">
        <v>815</v>
      </c>
      <c r="I1542" s="1202" t="s">
        <v>53</v>
      </c>
      <c r="J1542" s="1202"/>
      <c r="K1542" s="1202"/>
      <c r="L1542" s="1202" t="s">
        <v>747</v>
      </c>
      <c r="M1542" s="1202" t="s">
        <v>748</v>
      </c>
      <c r="N1542" s="1203" t="s">
        <v>831</v>
      </c>
      <c r="O1542" s="1203" t="s">
        <v>750</v>
      </c>
      <c r="P1542" s="1203" t="s">
        <v>811</v>
      </c>
      <c r="Q1542" s="1203" t="s">
        <v>812</v>
      </c>
      <c r="R1542" s="1203" t="s">
        <v>813</v>
      </c>
      <c r="S1542" s="1209">
        <f>VLOOKUP($D1542,'NI-Ter'!$B$1:$Y$2048,12,FALSE)</f>
        <v>0</v>
      </c>
      <c r="T1542" s="1209">
        <f>VLOOKUP($D1542,'NI-Ter'!$B$1:$Y$2048,13,FALSE)</f>
        <v>0</v>
      </c>
      <c r="U1542" s="1209">
        <f>VLOOKUP($D1542,'NI-Ter'!$B$1:$Y$2048,16,FALSE)</f>
        <v>37</v>
      </c>
      <c r="V1542" s="1209">
        <f>VLOOKUP($D1542,'NI-Ter'!$B$1:$Y$2048,17,FALSE)</f>
        <v>0</v>
      </c>
      <c r="W1542" s="1209">
        <f>VLOOKUP($D1542,'NI-Ter'!$B$1:$Y$2048,18,FALSE)</f>
        <v>0</v>
      </c>
      <c r="X1542" s="1209">
        <f>VLOOKUP($D1542,'NI-Ter'!$B$1:$Y$2048,19,FALSE)</f>
        <v>0</v>
      </c>
    </row>
    <row r="1543" spans="1:24" ht="27" hidden="1">
      <c r="A1543" s="507"/>
      <c r="B1543" s="507"/>
      <c r="C1543" s="507"/>
      <c r="D1543" s="1209" t="s">
        <v>832</v>
      </c>
      <c r="E1543" s="1210" t="s">
        <v>3062</v>
      </c>
      <c r="F1543" s="1202"/>
      <c r="G1543" s="1202"/>
      <c r="H1543" s="1205" t="s">
        <v>815</v>
      </c>
      <c r="I1543" s="1202" t="s">
        <v>53</v>
      </c>
      <c r="J1543" s="1202"/>
      <c r="K1543" s="1202"/>
      <c r="L1543" s="1202" t="s">
        <v>747</v>
      </c>
      <c r="M1543" s="1202" t="s">
        <v>748</v>
      </c>
      <c r="N1543" s="1203" t="s">
        <v>833</v>
      </c>
      <c r="O1543" s="1203" t="s">
        <v>750</v>
      </c>
      <c r="P1543" s="1203" t="s">
        <v>811</v>
      </c>
      <c r="Q1543" s="1203" t="s">
        <v>812</v>
      </c>
      <c r="R1543" s="1203" t="s">
        <v>813</v>
      </c>
      <c r="S1543" s="1209">
        <f>VLOOKUP($D1543,'NI-Ter'!$B$1:$Y$2048,12,FALSE)</f>
        <v>0</v>
      </c>
      <c r="T1543" s="1209">
        <f>VLOOKUP($D1543,'NI-Ter'!$B$1:$Y$2048,13,FALSE)</f>
        <v>0</v>
      </c>
      <c r="U1543" s="1209">
        <f>VLOOKUP($D1543,'NI-Ter'!$B$1:$Y$2048,16,FALSE)</f>
        <v>6566</v>
      </c>
      <c r="V1543" s="1209">
        <f>VLOOKUP($D1543,'NI-Ter'!$B$1:$Y$2048,17,FALSE)</f>
        <v>0</v>
      </c>
      <c r="W1543" s="1209">
        <f>VLOOKUP($D1543,'NI-Ter'!$B$1:$Y$2048,18,FALSE)</f>
        <v>0</v>
      </c>
      <c r="X1543" s="1209">
        <f>VLOOKUP($D1543,'NI-Ter'!$B$1:$Y$2048,19,FALSE)</f>
        <v>0</v>
      </c>
    </row>
    <row r="1544" spans="1:24" hidden="1">
      <c r="A1544" s="507"/>
      <c r="B1544" s="507"/>
      <c r="C1544" s="507"/>
      <c r="D1544" s="1209" t="s">
        <v>834</v>
      </c>
      <c r="E1544" s="1210" t="s">
        <v>3062</v>
      </c>
      <c r="F1544" s="1202"/>
      <c r="G1544" s="1202"/>
      <c r="H1544" s="1205" t="s">
        <v>815</v>
      </c>
      <c r="I1544" s="1202" t="s">
        <v>53</v>
      </c>
      <c r="J1544" s="1202"/>
      <c r="K1544" s="1202"/>
      <c r="L1544" s="1202" t="s">
        <v>747</v>
      </c>
      <c r="M1544" s="1202" t="s">
        <v>748</v>
      </c>
      <c r="N1544" s="1203" t="s">
        <v>835</v>
      </c>
      <c r="O1544" s="1203" t="s">
        <v>750</v>
      </c>
      <c r="P1544" s="1203" t="s">
        <v>811</v>
      </c>
      <c r="Q1544" s="1203" t="s">
        <v>812</v>
      </c>
      <c r="R1544" s="1203" t="s">
        <v>813</v>
      </c>
      <c r="S1544" s="1209">
        <f>VLOOKUP($D1544,'NI-Ter'!$B$1:$Y$2048,12,FALSE)</f>
        <v>0</v>
      </c>
      <c r="T1544" s="1209">
        <f>VLOOKUP($D1544,'NI-Ter'!$B$1:$Y$2048,13,FALSE)</f>
        <v>0</v>
      </c>
      <c r="U1544" s="1209">
        <f>VLOOKUP($D1544,'NI-Ter'!$B$1:$Y$2048,16,FALSE)</f>
        <v>0</v>
      </c>
      <c r="V1544" s="1209">
        <f>VLOOKUP($D1544,'NI-Ter'!$B$1:$Y$2048,17,FALSE)</f>
        <v>0</v>
      </c>
      <c r="W1544" s="1209">
        <f>VLOOKUP($D1544,'NI-Ter'!$B$1:$Y$2048,18,FALSE)</f>
        <v>0</v>
      </c>
      <c r="X1544" s="1209">
        <f>VLOOKUP($D1544,'NI-Ter'!$B$1:$Y$2048,19,FALSE)</f>
        <v>0</v>
      </c>
    </row>
    <row r="1545" spans="1:24" ht="27" hidden="1">
      <c r="A1545" s="507"/>
      <c r="B1545" s="507"/>
      <c r="C1545" s="507"/>
      <c r="D1545" s="1209" t="s">
        <v>836</v>
      </c>
      <c r="E1545" s="1210" t="s">
        <v>3062</v>
      </c>
      <c r="F1545" s="1202"/>
      <c r="G1545" s="1202"/>
      <c r="H1545" s="1205" t="s">
        <v>815</v>
      </c>
      <c r="I1545" s="1202" t="s">
        <v>53</v>
      </c>
      <c r="J1545" s="1202"/>
      <c r="K1545" s="1202"/>
      <c r="L1545" s="1202" t="s">
        <v>747</v>
      </c>
      <c r="M1545" s="1202" t="s">
        <v>748</v>
      </c>
      <c r="N1545" s="1203" t="s">
        <v>837</v>
      </c>
      <c r="O1545" s="1203" t="s">
        <v>750</v>
      </c>
      <c r="P1545" s="1203" t="s">
        <v>811</v>
      </c>
      <c r="Q1545" s="1203" t="s">
        <v>812</v>
      </c>
      <c r="R1545" s="1203" t="s">
        <v>813</v>
      </c>
      <c r="S1545" s="1209">
        <f>VLOOKUP($D1545,'NI-Ter'!$B$1:$Y$2048,12,FALSE)</f>
        <v>0</v>
      </c>
      <c r="T1545" s="1209">
        <f>VLOOKUP($D1545,'NI-Ter'!$B$1:$Y$2048,13,FALSE)</f>
        <v>0</v>
      </c>
      <c r="U1545" s="1209">
        <f>VLOOKUP($D1545,'NI-Ter'!$B$1:$Y$2048,16,FALSE)</f>
        <v>30</v>
      </c>
      <c r="V1545" s="1209">
        <f>VLOOKUP($D1545,'NI-Ter'!$B$1:$Y$2048,17,FALSE)</f>
        <v>0</v>
      </c>
      <c r="W1545" s="1209">
        <f>VLOOKUP($D1545,'NI-Ter'!$B$1:$Y$2048,18,FALSE)</f>
        <v>0</v>
      </c>
      <c r="X1545" s="1209">
        <f>VLOOKUP($D1545,'NI-Ter'!$B$1:$Y$2048,19,FALSE)</f>
        <v>0</v>
      </c>
    </row>
    <row r="1546" spans="1:24" ht="27" hidden="1">
      <c r="A1546" s="507"/>
      <c r="B1546" s="507"/>
      <c r="C1546" s="507"/>
      <c r="D1546" s="1209" t="s">
        <v>838</v>
      </c>
      <c r="E1546" s="1210" t="s">
        <v>3062</v>
      </c>
      <c r="F1546" s="1202"/>
      <c r="G1546" s="1202"/>
      <c r="H1546" s="1205" t="s">
        <v>815</v>
      </c>
      <c r="I1546" s="1202" t="s">
        <v>53</v>
      </c>
      <c r="J1546" s="1202"/>
      <c r="K1546" s="1202"/>
      <c r="L1546" s="1202" t="s">
        <v>747</v>
      </c>
      <c r="M1546" s="1202" t="s">
        <v>748</v>
      </c>
      <c r="N1546" s="1203" t="s">
        <v>839</v>
      </c>
      <c r="O1546" s="1203" t="s">
        <v>750</v>
      </c>
      <c r="P1546" s="1203" t="s">
        <v>811</v>
      </c>
      <c r="Q1546" s="1203" t="s">
        <v>812</v>
      </c>
      <c r="R1546" s="1203" t="s">
        <v>813</v>
      </c>
      <c r="S1546" s="1209">
        <f>VLOOKUP($D1546,'NI-Ter'!$B$1:$Y$2048,12,FALSE)</f>
        <v>0</v>
      </c>
      <c r="T1546" s="1209">
        <f>VLOOKUP($D1546,'NI-Ter'!$B$1:$Y$2048,13,FALSE)</f>
        <v>0</v>
      </c>
      <c r="U1546" s="1209">
        <f>VLOOKUP($D1546,'NI-Ter'!$B$1:$Y$2048,16,FALSE)</f>
        <v>2</v>
      </c>
      <c r="V1546" s="1209">
        <f>VLOOKUP($D1546,'NI-Ter'!$B$1:$Y$2048,17,FALSE)</f>
        <v>0</v>
      </c>
      <c r="W1546" s="1209">
        <f>VLOOKUP($D1546,'NI-Ter'!$B$1:$Y$2048,18,FALSE)</f>
        <v>0</v>
      </c>
      <c r="X1546" s="1209">
        <f>VLOOKUP($D1546,'NI-Ter'!$B$1:$Y$2048,19,FALSE)</f>
        <v>0</v>
      </c>
    </row>
    <row r="1547" spans="1:24" hidden="1">
      <c r="A1547" s="507"/>
      <c r="B1547" s="507"/>
      <c r="C1547" s="507"/>
      <c r="D1547" s="1209" t="s">
        <v>840</v>
      </c>
      <c r="E1547" s="1210" t="s">
        <v>3062</v>
      </c>
      <c r="F1547" s="1202"/>
      <c r="G1547" s="1202"/>
      <c r="H1547" s="1204" t="s">
        <v>815</v>
      </c>
      <c r="I1547" s="1202" t="s">
        <v>53</v>
      </c>
      <c r="J1547" s="1202"/>
      <c r="K1547" s="1202"/>
      <c r="L1547" s="1202" t="s">
        <v>747</v>
      </c>
      <c r="M1547" s="1202" t="s">
        <v>748</v>
      </c>
      <c r="N1547" s="1202" t="s">
        <v>841</v>
      </c>
      <c r="O1547" s="1203" t="s">
        <v>750</v>
      </c>
      <c r="P1547" s="1203" t="s">
        <v>811</v>
      </c>
      <c r="Q1547" s="1203" t="s">
        <v>812</v>
      </c>
      <c r="R1547" s="1203" t="s">
        <v>813</v>
      </c>
      <c r="S1547" s="1209">
        <f>VLOOKUP($D1547,'NI-Ter'!$B$1:$Y$2048,12,FALSE)</f>
        <v>0</v>
      </c>
      <c r="T1547" s="1209">
        <f>VLOOKUP($D1547,'NI-Ter'!$B$1:$Y$2048,13,FALSE)</f>
        <v>0</v>
      </c>
      <c r="U1547" s="1209">
        <f>VLOOKUP($D1547,'NI-Ter'!$B$1:$Y$2048,16,FALSE)</f>
        <v>0</v>
      </c>
      <c r="V1547" s="1209">
        <f>VLOOKUP($D1547,'NI-Ter'!$B$1:$Y$2048,17,FALSE)</f>
        <v>0</v>
      </c>
      <c r="W1547" s="1209">
        <f>VLOOKUP($D1547,'NI-Ter'!$B$1:$Y$2048,18,FALSE)</f>
        <v>0</v>
      </c>
      <c r="X1547" s="1209">
        <f>VLOOKUP($D1547,'NI-Ter'!$B$1:$Y$2048,19,FALSE)</f>
        <v>0</v>
      </c>
    </row>
    <row r="1548" spans="1:24" hidden="1">
      <c r="A1548" s="507"/>
      <c r="B1548" s="507"/>
      <c r="C1548" s="507"/>
      <c r="D1548" s="1209" t="s">
        <v>842</v>
      </c>
      <c r="E1548" s="1210" t="s">
        <v>3062</v>
      </c>
      <c r="F1548" s="1202"/>
      <c r="G1548" s="1202"/>
      <c r="H1548" s="1204" t="s">
        <v>815</v>
      </c>
      <c r="I1548" s="1202" t="s">
        <v>53</v>
      </c>
      <c r="J1548" s="1202"/>
      <c r="K1548" s="1202"/>
      <c r="L1548" s="1202" t="s">
        <v>747</v>
      </c>
      <c r="M1548" s="1202" t="s">
        <v>748</v>
      </c>
      <c r="N1548" s="1202" t="s">
        <v>843</v>
      </c>
      <c r="O1548" s="1207" t="s">
        <v>750</v>
      </c>
      <c r="P1548" s="1207" t="s">
        <v>811</v>
      </c>
      <c r="Q1548" s="1207" t="s">
        <v>812</v>
      </c>
      <c r="R1548" s="1207" t="s">
        <v>813</v>
      </c>
      <c r="S1548" s="1209">
        <f>VLOOKUP($D1548,'NI-Ter'!$B$1:$Y$2048,12,FALSE)</f>
        <v>0</v>
      </c>
      <c r="T1548" s="1209">
        <f>VLOOKUP($D1548,'NI-Ter'!$B$1:$Y$2048,13,FALSE)</f>
        <v>0</v>
      </c>
      <c r="U1548" s="1209">
        <f>VLOOKUP($D1548,'NI-Ter'!$B$1:$Y$2048,16,FALSE)</f>
        <v>0</v>
      </c>
      <c r="V1548" s="1209">
        <f>VLOOKUP($D1548,'NI-Ter'!$B$1:$Y$2048,17,FALSE)</f>
        <v>0</v>
      </c>
      <c r="W1548" s="1209">
        <f>VLOOKUP($D1548,'NI-Ter'!$B$1:$Y$2048,18,FALSE)</f>
        <v>0</v>
      </c>
      <c r="X1548" s="1209">
        <f>VLOOKUP($D1548,'NI-Ter'!$B$1:$Y$2048,19,FALSE)</f>
        <v>0</v>
      </c>
    </row>
    <row r="1549" spans="1:24" hidden="1">
      <c r="A1549" s="507"/>
      <c r="B1549" s="507"/>
      <c r="C1549" s="507"/>
      <c r="D1549" s="1209" t="s">
        <v>844</v>
      </c>
      <c r="E1549" s="1210" t="s">
        <v>3062</v>
      </c>
      <c r="F1549" s="1202"/>
      <c r="G1549" s="1202"/>
      <c r="H1549" s="1204" t="s">
        <v>815</v>
      </c>
      <c r="I1549" s="1202" t="s">
        <v>53</v>
      </c>
      <c r="J1549" s="1202"/>
      <c r="K1549" s="1202"/>
      <c r="L1549" s="1202" t="s">
        <v>747</v>
      </c>
      <c r="M1549" s="1202" t="s">
        <v>748</v>
      </c>
      <c r="N1549" s="1202" t="s">
        <v>845</v>
      </c>
      <c r="O1549" s="1207" t="s">
        <v>750</v>
      </c>
      <c r="P1549" s="1207" t="s">
        <v>811</v>
      </c>
      <c r="Q1549" s="1207" t="s">
        <v>812</v>
      </c>
      <c r="R1549" s="1207" t="s">
        <v>813</v>
      </c>
      <c r="S1549" s="1209">
        <f>VLOOKUP($D1549,'NI-Ter'!$B$1:$Y$2048,12,FALSE)</f>
        <v>0</v>
      </c>
      <c r="T1549" s="1209">
        <f>VLOOKUP($D1549,'NI-Ter'!$B$1:$Y$2048,13,FALSE)</f>
        <v>0</v>
      </c>
      <c r="U1549" s="1209">
        <f>VLOOKUP($D1549,'NI-Ter'!$B$1:$Y$2048,16,FALSE)</f>
        <v>0</v>
      </c>
      <c r="V1549" s="1209">
        <f>VLOOKUP($D1549,'NI-Ter'!$B$1:$Y$2048,17,FALSE)</f>
        <v>0</v>
      </c>
      <c r="W1549" s="1209">
        <f>VLOOKUP($D1549,'NI-Ter'!$B$1:$Y$2048,18,FALSE)</f>
        <v>0</v>
      </c>
      <c r="X1549" s="1209">
        <f>VLOOKUP($D1549,'NI-Ter'!$B$1:$Y$2048,19,FALSE)</f>
        <v>0</v>
      </c>
    </row>
    <row r="1550" spans="1:24" hidden="1">
      <c r="A1550" s="507"/>
      <c r="B1550" s="507"/>
      <c r="C1550" s="507"/>
      <c r="D1550" s="1209" t="s">
        <v>846</v>
      </c>
      <c r="E1550" s="1210" t="s">
        <v>3062</v>
      </c>
      <c r="F1550" s="1202"/>
      <c r="G1550" s="1202"/>
      <c r="H1550" s="1205" t="s">
        <v>847</v>
      </c>
      <c r="I1550" s="1202" t="s">
        <v>53</v>
      </c>
      <c r="J1550" s="1202"/>
      <c r="K1550" s="1202"/>
      <c r="L1550" s="1202" t="s">
        <v>747</v>
      </c>
      <c r="M1550" s="1202" t="s">
        <v>748</v>
      </c>
      <c r="N1550" s="1203" t="s">
        <v>848</v>
      </c>
      <c r="O1550" s="1203" t="s">
        <v>750</v>
      </c>
      <c r="P1550" s="1203" t="s">
        <v>820</v>
      </c>
      <c r="Q1550" s="1203" t="s">
        <v>752</v>
      </c>
      <c r="R1550" s="1203" t="s">
        <v>807</v>
      </c>
      <c r="S1550" s="1209">
        <f>VLOOKUP($D1550,'NI-Ter'!$B$1:$Y$2048,12,FALSE)</f>
        <v>0</v>
      </c>
      <c r="T1550" s="1209">
        <f>VLOOKUP($D1550,'NI-Ter'!$B$1:$Y$2048,13,FALSE)</f>
        <v>0</v>
      </c>
      <c r="U1550" s="1209">
        <f>VLOOKUP($D1550,'NI-Ter'!$B$1:$Y$2048,16,FALSE)</f>
        <v>0</v>
      </c>
      <c r="V1550" s="1209">
        <f>VLOOKUP($D1550,'NI-Ter'!$B$1:$Y$2048,17,FALSE)</f>
        <v>0</v>
      </c>
      <c r="W1550" s="1209">
        <f>VLOOKUP($D1550,'NI-Ter'!$B$1:$Y$2048,18,FALSE)</f>
        <v>0</v>
      </c>
      <c r="X1550" s="1209">
        <f>VLOOKUP($D1550,'NI-Ter'!$B$1:$Y$2048,19,FALSE)</f>
        <v>0</v>
      </c>
    </row>
    <row r="1551" spans="1:24" hidden="1">
      <c r="A1551" s="507"/>
      <c r="B1551" s="507"/>
      <c r="C1551" s="507"/>
      <c r="D1551" s="1209" t="s">
        <v>849</v>
      </c>
      <c r="E1551" s="1210" t="s">
        <v>3062</v>
      </c>
      <c r="F1551" s="1202"/>
      <c r="G1551" s="1202"/>
      <c r="H1551" s="1205" t="s">
        <v>815</v>
      </c>
      <c r="I1551" s="1202" t="s">
        <v>53</v>
      </c>
      <c r="J1551" s="1202"/>
      <c r="K1551" s="1202"/>
      <c r="L1551" s="1202" t="s">
        <v>3063</v>
      </c>
      <c r="M1551" s="1202" t="s">
        <v>748</v>
      </c>
      <c r="N1551" s="1203" t="s">
        <v>850</v>
      </c>
      <c r="O1551" s="1203" t="s">
        <v>73</v>
      </c>
      <c r="P1551" s="1203" t="s">
        <v>73</v>
      </c>
      <c r="Q1551" s="1203" t="s">
        <v>812</v>
      </c>
      <c r="R1551" s="1203"/>
      <c r="S1551" s="1209">
        <f>VLOOKUP($D1551,'NI-Ter'!$B$1:$Y$2048,12,FALSE)</f>
        <v>0</v>
      </c>
      <c r="T1551" s="1209">
        <f>VLOOKUP($D1551,'NI-Ter'!$B$1:$Y$2048,13,FALSE)</f>
        <v>0</v>
      </c>
      <c r="U1551" s="1209">
        <f>VLOOKUP($D1551,'NI-Ter'!$B$1:$Y$2048,16,FALSE)</f>
        <v>0</v>
      </c>
      <c r="V1551" s="1209">
        <f>VLOOKUP($D1551,'NI-Ter'!$B$1:$Y$2048,17,FALSE)</f>
        <v>0</v>
      </c>
      <c r="W1551" s="1209">
        <f>VLOOKUP($D1551,'NI-Ter'!$B$1:$Y$2048,18,FALSE)</f>
        <v>0</v>
      </c>
      <c r="X1551" s="1209">
        <f>VLOOKUP($D1551,'NI-Ter'!$B$1:$Y$2048,19,FALSE)</f>
        <v>0</v>
      </c>
    </row>
    <row r="1552" spans="1:24" hidden="1">
      <c r="A1552" s="507"/>
      <c r="B1552" s="507"/>
      <c r="C1552" s="507"/>
      <c r="D1552" s="1209" t="s">
        <v>851</v>
      </c>
      <c r="E1552" s="1210" t="s">
        <v>3062</v>
      </c>
      <c r="F1552" s="1202"/>
      <c r="G1552" s="1202"/>
      <c r="H1552" s="1205" t="s">
        <v>815</v>
      </c>
      <c r="I1552" s="1202" t="s">
        <v>53</v>
      </c>
      <c r="J1552" s="1202"/>
      <c r="K1552" s="1202"/>
      <c r="L1552" s="1202" t="s">
        <v>3063</v>
      </c>
      <c r="M1552" s="1202" t="s">
        <v>748</v>
      </c>
      <c r="N1552" s="1203" t="s">
        <v>852</v>
      </c>
      <c r="O1552" s="1203" t="s">
        <v>73</v>
      </c>
      <c r="P1552" s="1203" t="s">
        <v>73</v>
      </c>
      <c r="Q1552" s="1203" t="s">
        <v>812</v>
      </c>
      <c r="R1552" s="1203"/>
      <c r="S1552" s="1209">
        <f>VLOOKUP($D1552,'NI-Ter'!$B$1:$Y$2048,12,FALSE)</f>
        <v>0</v>
      </c>
      <c r="T1552" s="1209">
        <f>VLOOKUP($D1552,'NI-Ter'!$B$1:$Y$2048,13,FALSE)</f>
        <v>0</v>
      </c>
      <c r="U1552" s="1209">
        <f>VLOOKUP($D1552,'NI-Ter'!$B$1:$Y$2048,16,FALSE)</f>
        <v>0</v>
      </c>
      <c r="V1552" s="1209">
        <f>VLOOKUP($D1552,'NI-Ter'!$B$1:$Y$2048,17,FALSE)</f>
        <v>0</v>
      </c>
      <c r="W1552" s="1209">
        <f>VLOOKUP($D1552,'NI-Ter'!$B$1:$Y$2048,18,FALSE)</f>
        <v>0</v>
      </c>
      <c r="X1552" s="1209">
        <f>VLOOKUP($D1552,'NI-Ter'!$B$1:$Y$2048,19,FALSE)</f>
        <v>0</v>
      </c>
    </row>
    <row r="1553" spans="1:24" hidden="1">
      <c r="A1553" s="507"/>
      <c r="B1553" s="507"/>
      <c r="C1553" s="507"/>
      <c r="D1553" s="1209" t="s">
        <v>853</v>
      </c>
      <c r="E1553" s="1210" t="s">
        <v>3062</v>
      </c>
      <c r="F1553" s="1202"/>
      <c r="G1553" s="1202"/>
      <c r="H1553" s="1205" t="s">
        <v>854</v>
      </c>
      <c r="I1553" s="1202" t="s">
        <v>53</v>
      </c>
      <c r="J1553" s="1202"/>
      <c r="K1553" s="1202"/>
      <c r="L1553" s="1202" t="s">
        <v>747</v>
      </c>
      <c r="M1553" s="1202" t="s">
        <v>748</v>
      </c>
      <c r="N1553" s="1202" t="s">
        <v>855</v>
      </c>
      <c r="O1553" s="1203" t="s">
        <v>750</v>
      </c>
      <c r="P1553" s="1203" t="s">
        <v>811</v>
      </c>
      <c r="Q1553" s="1203" t="s">
        <v>812</v>
      </c>
      <c r="R1553" s="1203" t="s">
        <v>813</v>
      </c>
      <c r="S1553" s="1209">
        <f>VLOOKUP($D1553,'NI-Ter'!$B$1:$Y$2048,12,FALSE)</f>
        <v>0</v>
      </c>
      <c r="T1553" s="1209">
        <f>VLOOKUP($D1553,'NI-Ter'!$B$1:$Y$2048,13,FALSE)</f>
        <v>0</v>
      </c>
      <c r="U1553" s="1209">
        <f>VLOOKUP($D1553,'NI-Ter'!$B$1:$Y$2048,16,FALSE)</f>
        <v>0</v>
      </c>
      <c r="V1553" s="1209">
        <f>VLOOKUP($D1553,'NI-Ter'!$B$1:$Y$2048,17,FALSE)</f>
        <v>0</v>
      </c>
      <c r="W1553" s="1209">
        <f>VLOOKUP($D1553,'NI-Ter'!$B$1:$Y$2048,18,FALSE)</f>
        <v>0</v>
      </c>
      <c r="X1553" s="1209">
        <f>VLOOKUP($D1553,'NI-Ter'!$B$1:$Y$2048,19,FALSE)</f>
        <v>0</v>
      </c>
    </row>
    <row r="1554" spans="1:24" hidden="1">
      <c r="A1554" s="507"/>
      <c r="B1554" s="507"/>
      <c r="C1554" s="507"/>
      <c r="D1554" s="1209" t="s">
        <v>856</v>
      </c>
      <c r="E1554" s="1210" t="s">
        <v>3062</v>
      </c>
      <c r="F1554" s="1202"/>
      <c r="G1554" s="1202"/>
      <c r="H1554" s="1204" t="s">
        <v>815</v>
      </c>
      <c r="I1554" s="1202" t="s">
        <v>53</v>
      </c>
      <c r="J1554" s="1202"/>
      <c r="K1554" s="1202"/>
      <c r="L1554" s="1202" t="s">
        <v>747</v>
      </c>
      <c r="M1554" s="1202" t="s">
        <v>748</v>
      </c>
      <c r="N1554" s="1202" t="s">
        <v>857</v>
      </c>
      <c r="O1554" s="1203" t="s">
        <v>750</v>
      </c>
      <c r="P1554" s="1203" t="s">
        <v>811</v>
      </c>
      <c r="Q1554" s="1203" t="s">
        <v>812</v>
      </c>
      <c r="R1554" s="1203" t="s">
        <v>813</v>
      </c>
      <c r="S1554" s="1209">
        <f>VLOOKUP($D1554,'NI-Ter'!$B$1:$Y$2048,12,FALSE)</f>
        <v>0</v>
      </c>
      <c r="T1554" s="1209">
        <f>VLOOKUP($D1554,'NI-Ter'!$B$1:$Y$2048,13,FALSE)</f>
        <v>0</v>
      </c>
      <c r="U1554" s="1209">
        <f>VLOOKUP($D1554,'NI-Ter'!$B$1:$Y$2048,16,FALSE)</f>
        <v>0</v>
      </c>
      <c r="V1554" s="1209">
        <f>VLOOKUP($D1554,'NI-Ter'!$B$1:$Y$2048,17,FALSE)</f>
        <v>0</v>
      </c>
      <c r="W1554" s="1209">
        <f>VLOOKUP($D1554,'NI-Ter'!$B$1:$Y$2048,18,FALSE)</f>
        <v>0</v>
      </c>
      <c r="X1554" s="1209">
        <f>VLOOKUP($D1554,'NI-Ter'!$B$1:$Y$2048,19,FALSE)</f>
        <v>0</v>
      </c>
    </row>
    <row r="1555" spans="1:24" hidden="1">
      <c r="A1555" s="507"/>
      <c r="B1555" s="507"/>
      <c r="C1555" s="507"/>
      <c r="D1555" s="1209" t="s">
        <v>858</v>
      </c>
      <c r="E1555" s="1210" t="s">
        <v>3062</v>
      </c>
      <c r="F1555" s="1202"/>
      <c r="G1555" s="1202"/>
      <c r="H1555" s="1205" t="s">
        <v>815</v>
      </c>
      <c r="I1555" s="1202" t="s">
        <v>53</v>
      </c>
      <c r="J1555" s="1202"/>
      <c r="K1555" s="1202"/>
      <c r="L1555" s="1202" t="s">
        <v>747</v>
      </c>
      <c r="M1555" s="1202" t="s">
        <v>748</v>
      </c>
      <c r="N1555" s="1202" t="s">
        <v>859</v>
      </c>
      <c r="O1555" s="1203" t="s">
        <v>750</v>
      </c>
      <c r="P1555" s="1203" t="s">
        <v>811</v>
      </c>
      <c r="Q1555" s="1203" t="s">
        <v>812</v>
      </c>
      <c r="R1555" s="1203" t="s">
        <v>813</v>
      </c>
      <c r="S1555" s="1209">
        <f>VLOOKUP($D1555,'NI-Ter'!$B$1:$Y$2048,12,FALSE)</f>
        <v>0</v>
      </c>
      <c r="T1555" s="1209">
        <f>VLOOKUP($D1555,'NI-Ter'!$B$1:$Y$2048,13,FALSE)</f>
        <v>0</v>
      </c>
      <c r="U1555" s="1209">
        <f>VLOOKUP($D1555,'NI-Ter'!$B$1:$Y$2048,16,FALSE)</f>
        <v>0</v>
      </c>
      <c r="V1555" s="1209">
        <f>VLOOKUP($D1555,'NI-Ter'!$B$1:$Y$2048,17,FALSE)</f>
        <v>0</v>
      </c>
      <c r="W1555" s="1209">
        <f>VLOOKUP($D1555,'NI-Ter'!$B$1:$Y$2048,18,FALSE)</f>
        <v>0</v>
      </c>
      <c r="X1555" s="1209">
        <f>VLOOKUP($D1555,'NI-Ter'!$B$1:$Y$2048,19,FALSE)</f>
        <v>0</v>
      </c>
    </row>
    <row r="1556" spans="1:24" hidden="1">
      <c r="A1556" s="507"/>
      <c r="B1556" s="507"/>
      <c r="C1556" s="507"/>
      <c r="D1556" s="1209" t="s">
        <v>860</v>
      </c>
      <c r="E1556" s="1210" t="s">
        <v>3062</v>
      </c>
      <c r="F1556" s="1202"/>
      <c r="G1556" s="1202"/>
      <c r="H1556" s="1205" t="s">
        <v>861</v>
      </c>
      <c r="I1556" s="1202" t="s">
        <v>53</v>
      </c>
      <c r="J1556" s="1202"/>
      <c r="K1556" s="1202"/>
      <c r="L1556" s="1202" t="s">
        <v>747</v>
      </c>
      <c r="M1556" s="1202" t="s">
        <v>748</v>
      </c>
      <c r="N1556" s="1203" t="s">
        <v>862</v>
      </c>
      <c r="O1556" s="1203" t="s">
        <v>750</v>
      </c>
      <c r="P1556" s="1203" t="s">
        <v>820</v>
      </c>
      <c r="Q1556" s="1203" t="s">
        <v>752</v>
      </c>
      <c r="R1556" s="1203" t="s">
        <v>807</v>
      </c>
      <c r="S1556" s="1209">
        <f>VLOOKUP($D1556,'NI-Ter'!$B$1:$Y$2048,12,FALSE)</f>
        <v>0</v>
      </c>
      <c r="T1556" s="1209">
        <f>VLOOKUP($D1556,'NI-Ter'!$B$1:$Y$2048,13,FALSE)</f>
        <v>0</v>
      </c>
      <c r="U1556" s="1209">
        <f>VLOOKUP($D1556,'NI-Ter'!$B$1:$Y$2048,16,FALSE)</f>
        <v>0</v>
      </c>
      <c r="V1556" s="1209">
        <f>VLOOKUP($D1556,'NI-Ter'!$B$1:$Y$2048,17,FALSE)</f>
        <v>0</v>
      </c>
      <c r="W1556" s="1209">
        <f>VLOOKUP($D1556,'NI-Ter'!$B$1:$Y$2048,18,FALSE)</f>
        <v>0</v>
      </c>
      <c r="X1556" s="1209">
        <f>VLOOKUP($D1556,'NI-Ter'!$B$1:$Y$2048,19,FALSE)</f>
        <v>0</v>
      </c>
    </row>
    <row r="1557" spans="1:24" hidden="1">
      <c r="A1557" s="507"/>
      <c r="B1557" s="507"/>
      <c r="C1557" s="507"/>
      <c r="D1557" s="1209" t="s">
        <v>863</v>
      </c>
      <c r="E1557" s="1210" t="s">
        <v>3062</v>
      </c>
      <c r="F1557" s="1202"/>
      <c r="G1557" s="1202"/>
      <c r="H1557" s="1205" t="s">
        <v>861</v>
      </c>
      <c r="I1557" s="1202" t="s">
        <v>53</v>
      </c>
      <c r="J1557" s="1202"/>
      <c r="K1557" s="1202"/>
      <c r="L1557" s="1202" t="s">
        <v>747</v>
      </c>
      <c r="M1557" s="1202" t="s">
        <v>748</v>
      </c>
      <c r="N1557" s="1203" t="s">
        <v>864</v>
      </c>
      <c r="O1557" s="1203" t="s">
        <v>750</v>
      </c>
      <c r="P1557" s="1203" t="s">
        <v>865</v>
      </c>
      <c r="Q1557" s="1203" t="s">
        <v>752</v>
      </c>
      <c r="R1557" s="1203" t="s">
        <v>807</v>
      </c>
      <c r="S1557" s="1209">
        <f>VLOOKUP($D1557,'NI-Ter'!$B$1:$Y$2048,12,FALSE)</f>
        <v>0</v>
      </c>
      <c r="T1557" s="1209">
        <f>VLOOKUP($D1557,'NI-Ter'!$B$1:$Y$2048,13,FALSE)</f>
        <v>0</v>
      </c>
      <c r="U1557" s="1209">
        <f>VLOOKUP($D1557,'NI-Ter'!$B$1:$Y$2048,16,FALSE)</f>
        <v>0</v>
      </c>
      <c r="V1557" s="1209">
        <f>VLOOKUP($D1557,'NI-Ter'!$B$1:$Y$2048,17,FALSE)</f>
        <v>0</v>
      </c>
      <c r="W1557" s="1209">
        <f>VLOOKUP($D1557,'NI-Ter'!$B$1:$Y$2048,18,FALSE)</f>
        <v>0</v>
      </c>
      <c r="X1557" s="1209">
        <f>VLOOKUP($D1557,'NI-Ter'!$B$1:$Y$2048,19,FALSE)</f>
        <v>0</v>
      </c>
    </row>
    <row r="1558" spans="1:24" hidden="1">
      <c r="A1558" s="507"/>
      <c r="B1558" s="507"/>
      <c r="C1558" s="507"/>
      <c r="D1558" s="1209" t="s">
        <v>866</v>
      </c>
      <c r="E1558" s="1210" t="s">
        <v>3062</v>
      </c>
      <c r="F1558" s="1202"/>
      <c r="G1558" s="1202"/>
      <c r="H1558" s="1205" t="s">
        <v>847</v>
      </c>
      <c r="I1558" s="1202" t="s">
        <v>53</v>
      </c>
      <c r="J1558" s="1202"/>
      <c r="K1558" s="1202"/>
      <c r="L1558" s="1202" t="s">
        <v>747</v>
      </c>
      <c r="M1558" s="1202" t="s">
        <v>748</v>
      </c>
      <c r="N1558" s="1203" t="s">
        <v>867</v>
      </c>
      <c r="O1558" s="1203" t="s">
        <v>750</v>
      </c>
      <c r="P1558" s="1203" t="s">
        <v>820</v>
      </c>
      <c r="Q1558" s="1203" t="s">
        <v>752</v>
      </c>
      <c r="R1558" s="1203" t="s">
        <v>807</v>
      </c>
      <c r="S1558" s="1209">
        <f>VLOOKUP($D1558,'NI-Ter'!$B$1:$Y$2048,12,FALSE)</f>
        <v>0</v>
      </c>
      <c r="T1558" s="1209">
        <f>VLOOKUP($D1558,'NI-Ter'!$B$1:$Y$2048,13,FALSE)</f>
        <v>0</v>
      </c>
      <c r="U1558" s="1209">
        <f>VLOOKUP($D1558,'NI-Ter'!$B$1:$Y$2048,16,FALSE)</f>
        <v>0</v>
      </c>
      <c r="V1558" s="1209">
        <f>VLOOKUP($D1558,'NI-Ter'!$B$1:$Y$2048,17,FALSE)</f>
        <v>0</v>
      </c>
      <c r="W1558" s="1209">
        <f>VLOOKUP($D1558,'NI-Ter'!$B$1:$Y$2048,18,FALSE)</f>
        <v>0</v>
      </c>
      <c r="X1558" s="1209">
        <f>VLOOKUP($D1558,'NI-Ter'!$B$1:$Y$2048,19,FALSE)</f>
        <v>0</v>
      </c>
    </row>
    <row r="1559" spans="1:24" hidden="1">
      <c r="A1559" s="507"/>
      <c r="B1559" s="507"/>
      <c r="C1559" s="507"/>
      <c r="D1559" s="1209" t="s">
        <v>868</v>
      </c>
      <c r="E1559" s="1210" t="s">
        <v>3062</v>
      </c>
      <c r="F1559" s="1202"/>
      <c r="G1559" s="1202"/>
      <c r="H1559" s="1205" t="s">
        <v>869</v>
      </c>
      <c r="I1559" s="1202" t="s">
        <v>53</v>
      </c>
      <c r="J1559" s="1202"/>
      <c r="K1559" s="1202"/>
      <c r="L1559" s="1202" t="s">
        <v>747</v>
      </c>
      <c r="M1559" s="1202" t="s">
        <v>748</v>
      </c>
      <c r="N1559" s="1203" t="s">
        <v>870</v>
      </c>
      <c r="O1559" s="1203" t="s">
        <v>750</v>
      </c>
      <c r="P1559" s="1203" t="s">
        <v>751</v>
      </c>
      <c r="Q1559" s="1203" t="s">
        <v>752</v>
      </c>
      <c r="R1559" s="1203" t="s">
        <v>753</v>
      </c>
      <c r="S1559" s="1209">
        <f>VLOOKUP($D1559,'NI-Ter'!$B$1:$Y$2048,12,FALSE)</f>
        <v>0</v>
      </c>
      <c r="T1559" s="1209">
        <f>VLOOKUP($D1559,'NI-Ter'!$B$1:$Y$2048,13,FALSE)</f>
        <v>0</v>
      </c>
      <c r="U1559" s="1209">
        <f>VLOOKUP($D1559,'NI-Ter'!$B$1:$Y$2048,16,FALSE)</f>
        <v>0</v>
      </c>
      <c r="V1559" s="1209">
        <f>VLOOKUP($D1559,'NI-Ter'!$B$1:$Y$2048,17,FALSE)</f>
        <v>0</v>
      </c>
      <c r="W1559" s="1209">
        <f>VLOOKUP($D1559,'NI-Ter'!$B$1:$Y$2048,18,FALSE)</f>
        <v>0</v>
      </c>
      <c r="X1559" s="1209">
        <f>VLOOKUP($D1559,'NI-Ter'!$B$1:$Y$2048,19,FALSE)</f>
        <v>0</v>
      </c>
    </row>
    <row r="1560" spans="1:24" hidden="1">
      <c r="A1560" s="507"/>
      <c r="B1560" s="507"/>
      <c r="C1560" s="507"/>
      <c r="D1560" s="1209" t="s">
        <v>871</v>
      </c>
      <c r="E1560" s="1210" t="s">
        <v>3062</v>
      </c>
      <c r="F1560" s="1202"/>
      <c r="G1560" s="1202"/>
      <c r="H1560" s="1204" t="s">
        <v>872</v>
      </c>
      <c r="I1560" s="1202" t="s">
        <v>53</v>
      </c>
      <c r="J1560" s="1202"/>
      <c r="K1560" s="1202"/>
      <c r="L1560" s="1202" t="s">
        <v>747</v>
      </c>
      <c r="M1560" s="1202" t="s">
        <v>748</v>
      </c>
      <c r="N1560" s="1203" t="s">
        <v>873</v>
      </c>
      <c r="O1560" s="1203" t="s">
        <v>750</v>
      </c>
      <c r="P1560" s="1203" t="s">
        <v>751</v>
      </c>
      <c r="Q1560" s="1203" t="s">
        <v>752</v>
      </c>
      <c r="R1560" s="1203" t="s">
        <v>753</v>
      </c>
      <c r="S1560" s="1209">
        <f>VLOOKUP($D1560,'NI-Ter'!$B$1:$Y$2048,12,FALSE)</f>
        <v>0</v>
      </c>
      <c r="T1560" s="1209">
        <f>VLOOKUP($D1560,'NI-Ter'!$B$1:$Y$2048,13,FALSE)</f>
        <v>0</v>
      </c>
      <c r="U1560" s="1209">
        <f>VLOOKUP($D1560,'NI-Ter'!$B$1:$Y$2048,16,FALSE)</f>
        <v>0</v>
      </c>
      <c r="V1560" s="1209">
        <f>VLOOKUP($D1560,'NI-Ter'!$B$1:$Y$2048,17,FALSE)</f>
        <v>0</v>
      </c>
      <c r="W1560" s="1209">
        <f>VLOOKUP($D1560,'NI-Ter'!$B$1:$Y$2048,18,FALSE)</f>
        <v>0</v>
      </c>
      <c r="X1560" s="1209">
        <f>VLOOKUP($D1560,'NI-Ter'!$B$1:$Y$2048,19,FALSE)</f>
        <v>0</v>
      </c>
    </row>
    <row r="1561" spans="1:24" hidden="1">
      <c r="A1561" s="507"/>
      <c r="B1561" s="507"/>
      <c r="C1561" s="507"/>
      <c r="D1561" s="1209" t="s">
        <v>874</v>
      </c>
      <c r="E1561" s="1210" t="s">
        <v>3062</v>
      </c>
      <c r="F1561" s="1202" t="s">
        <v>157</v>
      </c>
      <c r="G1561" s="1202"/>
      <c r="H1561" s="1205" t="s">
        <v>875</v>
      </c>
      <c r="I1561" s="1202" t="s">
        <v>53</v>
      </c>
      <c r="J1561" s="1202"/>
      <c r="K1561" s="1202"/>
      <c r="L1561" s="1202" t="s">
        <v>747</v>
      </c>
      <c r="M1561" s="1202" t="s">
        <v>748</v>
      </c>
      <c r="N1561" s="1203" t="s">
        <v>876</v>
      </c>
      <c r="O1561" s="1203" t="s">
        <v>750</v>
      </c>
      <c r="P1561" s="1203" t="s">
        <v>751</v>
      </c>
      <c r="Q1561" s="1203" t="s">
        <v>752</v>
      </c>
      <c r="R1561" s="1203" t="s">
        <v>753</v>
      </c>
      <c r="S1561" s="1209">
        <f>VLOOKUP($D1561,'NI-Ter'!$B$1:$Y$2048,12,FALSE)</f>
        <v>0</v>
      </c>
      <c r="T1561" s="1209">
        <f>VLOOKUP($D1561,'NI-Ter'!$B$1:$Y$2048,13,FALSE)</f>
        <v>0</v>
      </c>
      <c r="U1561" s="1209">
        <f>VLOOKUP($D1561,'NI-Ter'!$B$1:$Y$2048,16,FALSE)</f>
        <v>0</v>
      </c>
      <c r="V1561" s="1209">
        <f>VLOOKUP($D1561,'NI-Ter'!$B$1:$Y$2048,17,FALSE)</f>
        <v>0</v>
      </c>
      <c r="W1561" s="1209">
        <f>VLOOKUP($D1561,'NI-Ter'!$B$1:$Y$2048,18,FALSE)</f>
        <v>0</v>
      </c>
      <c r="X1561" s="1209">
        <f>VLOOKUP($D1561,'NI-Ter'!$B$1:$Y$2048,19,FALSE)</f>
        <v>0</v>
      </c>
    </row>
    <row r="1562" spans="1:24" hidden="1">
      <c r="A1562" s="507"/>
      <c r="B1562" s="507"/>
      <c r="C1562" s="507"/>
      <c r="D1562" s="1209" t="s">
        <v>877</v>
      </c>
      <c r="E1562" s="1210" t="s">
        <v>3062</v>
      </c>
      <c r="F1562" s="1202"/>
      <c r="G1562" s="1202"/>
      <c r="H1562" s="1205" t="s">
        <v>878</v>
      </c>
      <c r="I1562" s="1202" t="s">
        <v>53</v>
      </c>
      <c r="J1562" s="1202"/>
      <c r="K1562" s="1202"/>
      <c r="L1562" s="1202" t="s">
        <v>747</v>
      </c>
      <c r="M1562" s="1202" t="s">
        <v>748</v>
      </c>
      <c r="N1562" s="1203" t="s">
        <v>879</v>
      </c>
      <c r="O1562" s="1203" t="s">
        <v>750</v>
      </c>
      <c r="P1562" s="1203" t="s">
        <v>820</v>
      </c>
      <c r="Q1562" s="1203" t="s">
        <v>752</v>
      </c>
      <c r="R1562" s="1203" t="s">
        <v>807</v>
      </c>
      <c r="S1562" s="1209">
        <f>VLOOKUP($D1562,'NI-Ter'!$B$1:$Y$2048,12,FALSE)</f>
        <v>0</v>
      </c>
      <c r="T1562" s="1209">
        <f>VLOOKUP($D1562,'NI-Ter'!$B$1:$Y$2048,13,FALSE)</f>
        <v>0</v>
      </c>
      <c r="U1562" s="1209">
        <f>VLOOKUP($D1562,'NI-Ter'!$B$1:$Y$2048,16,FALSE)</f>
        <v>54</v>
      </c>
      <c r="V1562" s="1209">
        <f>VLOOKUP($D1562,'NI-Ter'!$B$1:$Y$2048,17,FALSE)</f>
        <v>0</v>
      </c>
      <c r="W1562" s="1209">
        <f>VLOOKUP($D1562,'NI-Ter'!$B$1:$Y$2048,18,FALSE)</f>
        <v>0</v>
      </c>
      <c r="X1562" s="1209">
        <f>VLOOKUP($D1562,'NI-Ter'!$B$1:$Y$2048,19,FALSE)</f>
        <v>0</v>
      </c>
    </row>
    <row r="1563" spans="1:24" ht="27" hidden="1">
      <c r="A1563" s="507"/>
      <c r="B1563" s="507"/>
      <c r="C1563" s="507"/>
      <c r="D1563" s="1209" t="s">
        <v>880</v>
      </c>
      <c r="E1563" s="1210" t="s">
        <v>3062</v>
      </c>
      <c r="F1563" s="1202" t="s">
        <v>157</v>
      </c>
      <c r="G1563" s="1202"/>
      <c r="H1563" s="1205" t="s">
        <v>767</v>
      </c>
      <c r="I1563" s="1202" t="s">
        <v>53</v>
      </c>
      <c r="J1563" s="1202"/>
      <c r="K1563" s="1202"/>
      <c r="L1563" s="1202" t="s">
        <v>747</v>
      </c>
      <c r="M1563" s="1202" t="s">
        <v>748</v>
      </c>
      <c r="N1563" s="1203" t="s">
        <v>881</v>
      </c>
      <c r="O1563" s="1203" t="s">
        <v>750</v>
      </c>
      <c r="P1563" s="1203" t="s">
        <v>820</v>
      </c>
      <c r="Q1563" s="1203" t="s">
        <v>752</v>
      </c>
      <c r="R1563" s="1203" t="s">
        <v>807</v>
      </c>
      <c r="S1563" s="1209">
        <f>VLOOKUP($D1563,'NI-Ter'!$B$1:$Y$2048,12,FALSE)</f>
        <v>0</v>
      </c>
      <c r="T1563" s="1209">
        <f>VLOOKUP($D1563,'NI-Ter'!$B$1:$Y$2048,13,FALSE)</f>
        <v>0</v>
      </c>
      <c r="U1563" s="1209">
        <f>VLOOKUP($D1563,'NI-Ter'!$B$1:$Y$2048,16,FALSE)</f>
        <v>0</v>
      </c>
      <c r="V1563" s="1209">
        <f>VLOOKUP($D1563,'NI-Ter'!$B$1:$Y$2048,17,FALSE)</f>
        <v>0</v>
      </c>
      <c r="W1563" s="1209">
        <f>VLOOKUP($D1563,'NI-Ter'!$B$1:$Y$2048,18,FALSE)</f>
        <v>0</v>
      </c>
      <c r="X1563" s="1209">
        <f>VLOOKUP($D1563,'NI-Ter'!$B$1:$Y$2048,19,FALSE)</f>
        <v>0</v>
      </c>
    </row>
    <row r="1564" spans="1:24" hidden="1">
      <c r="A1564" s="507"/>
      <c r="B1564" s="507"/>
      <c r="C1564" s="507"/>
      <c r="D1564" s="1209" t="s">
        <v>882</v>
      </c>
      <c r="E1564" s="1210" t="s">
        <v>3062</v>
      </c>
      <c r="F1564" s="1202"/>
      <c r="G1564" s="1202"/>
      <c r="H1564" s="1202"/>
      <c r="I1564" s="1202" t="s">
        <v>71</v>
      </c>
      <c r="J1564" s="1202"/>
      <c r="K1564" s="1202"/>
      <c r="L1564" s="1202"/>
      <c r="M1564" s="1202"/>
      <c r="N1564" s="1203" t="s">
        <v>883</v>
      </c>
      <c r="O1564" s="1203" t="s">
        <v>73</v>
      </c>
      <c r="P1564" s="1203" t="s">
        <v>73</v>
      </c>
      <c r="Q1564" s="1203" t="s">
        <v>73</v>
      </c>
      <c r="R1564" s="1203" t="s">
        <v>73</v>
      </c>
      <c r="S1564" s="1209">
        <f>VLOOKUP($D1564,'NI-Ter'!$B$1:$Y$2048,12,FALSE)</f>
        <v>0</v>
      </c>
      <c r="T1564" s="1209">
        <f>VLOOKUP($D1564,'NI-Ter'!$B$1:$Y$2048,13,FALSE)</f>
        <v>0</v>
      </c>
      <c r="U1564" s="1209">
        <f>VLOOKUP($D1564,'NI-Ter'!$B$1:$Y$2048,16,FALSE)</f>
        <v>15</v>
      </c>
      <c r="V1564" s="1209">
        <f>VLOOKUP($D1564,'NI-Ter'!$B$1:$Y$2048,17,FALSE)</f>
        <v>0</v>
      </c>
      <c r="W1564" s="1209">
        <f>VLOOKUP($D1564,'NI-Ter'!$B$1:$Y$2048,18,FALSE)</f>
        <v>0</v>
      </c>
      <c r="X1564" s="1209">
        <f>VLOOKUP($D1564,'NI-Ter'!$B$1:$Y$2048,19,FALSE)</f>
        <v>0</v>
      </c>
    </row>
    <row r="1565" spans="1:24" ht="27" hidden="1">
      <c r="A1565" s="507"/>
      <c r="B1565" s="507"/>
      <c r="C1565" s="507"/>
      <c r="D1565" s="1209" t="s">
        <v>884</v>
      </c>
      <c r="E1565" s="1210" t="s">
        <v>3062</v>
      </c>
      <c r="F1565" s="1202"/>
      <c r="G1565" s="1202"/>
      <c r="H1565" s="1202" t="s">
        <v>885</v>
      </c>
      <c r="I1565" s="1202" t="s">
        <v>53</v>
      </c>
      <c r="J1565" s="1202"/>
      <c r="K1565" s="1202"/>
      <c r="L1565" s="1202" t="s">
        <v>747</v>
      </c>
      <c r="M1565" s="1202" t="s">
        <v>886</v>
      </c>
      <c r="N1565" s="1203" t="s">
        <v>887</v>
      </c>
      <c r="O1565" s="1203" t="s">
        <v>750</v>
      </c>
      <c r="P1565" s="1203" t="s">
        <v>888</v>
      </c>
      <c r="Q1565" s="1203" t="s">
        <v>750</v>
      </c>
      <c r="R1565" s="1203" t="s">
        <v>889</v>
      </c>
      <c r="S1565" s="1209">
        <f>VLOOKUP($D1565,'NI-Ter'!$B$1:$Y$2048,12,FALSE)</f>
        <v>0</v>
      </c>
      <c r="T1565" s="1209">
        <f>VLOOKUP($D1565,'NI-Ter'!$B$1:$Y$2048,13,FALSE)</f>
        <v>0</v>
      </c>
      <c r="U1565" s="1209">
        <f>VLOOKUP($D1565,'NI-Ter'!$B$1:$Y$2048,16,FALSE)</f>
        <v>0</v>
      </c>
      <c r="V1565" s="1209">
        <f>VLOOKUP($D1565,'NI-Ter'!$B$1:$Y$2048,17,FALSE)</f>
        <v>0</v>
      </c>
      <c r="W1565" s="1209">
        <f>VLOOKUP($D1565,'NI-Ter'!$B$1:$Y$2048,18,FALSE)</f>
        <v>0</v>
      </c>
      <c r="X1565" s="1209">
        <f>VLOOKUP($D1565,'NI-Ter'!$B$1:$Y$2048,19,FALSE)</f>
        <v>0</v>
      </c>
    </row>
    <row r="1566" spans="1:24" ht="27" hidden="1">
      <c r="A1566" s="507"/>
      <c r="B1566" s="507"/>
      <c r="C1566" s="507"/>
      <c r="D1566" s="1209" t="s">
        <v>890</v>
      </c>
      <c r="E1566" s="1210" t="s">
        <v>3062</v>
      </c>
      <c r="F1566" s="1202"/>
      <c r="G1566" s="1202"/>
      <c r="H1566" s="1202" t="s">
        <v>891</v>
      </c>
      <c r="I1566" s="1202" t="s">
        <v>53</v>
      </c>
      <c r="J1566" s="1202"/>
      <c r="K1566" s="1202"/>
      <c r="L1566" s="1202" t="s">
        <v>747</v>
      </c>
      <c r="M1566" s="1202" t="s">
        <v>886</v>
      </c>
      <c r="N1566" s="1203" t="s">
        <v>892</v>
      </c>
      <c r="O1566" s="1203" t="s">
        <v>750</v>
      </c>
      <c r="P1566" s="1203" t="s">
        <v>893</v>
      </c>
      <c r="Q1566" s="1203" t="s">
        <v>750</v>
      </c>
      <c r="R1566" s="1203" t="s">
        <v>894</v>
      </c>
      <c r="S1566" s="1209">
        <f>VLOOKUP($D1566,'NI-Ter'!$B$1:$Y$2048,12,FALSE)</f>
        <v>0</v>
      </c>
      <c r="T1566" s="1209">
        <f>VLOOKUP($D1566,'NI-Ter'!$B$1:$Y$2048,13,FALSE)</f>
        <v>0</v>
      </c>
      <c r="U1566" s="1209">
        <f>VLOOKUP($D1566,'NI-Ter'!$B$1:$Y$2048,16,FALSE)</f>
        <v>3</v>
      </c>
      <c r="V1566" s="1209">
        <f>VLOOKUP($D1566,'NI-Ter'!$B$1:$Y$2048,17,FALSE)</f>
        <v>0</v>
      </c>
      <c r="W1566" s="1209">
        <f>VLOOKUP($D1566,'NI-Ter'!$B$1:$Y$2048,18,FALSE)</f>
        <v>0</v>
      </c>
      <c r="X1566" s="1209">
        <f>VLOOKUP($D1566,'NI-Ter'!$B$1:$Y$2048,19,FALSE)</f>
        <v>0</v>
      </c>
    </row>
    <row r="1567" spans="1:24" ht="27" hidden="1">
      <c r="A1567" s="507"/>
      <c r="B1567" s="507"/>
      <c r="C1567" s="507"/>
      <c r="D1567" s="1209" t="s">
        <v>895</v>
      </c>
      <c r="E1567" s="1210" t="s">
        <v>3062</v>
      </c>
      <c r="F1567" s="1202"/>
      <c r="G1567" s="1202"/>
      <c r="H1567" s="1202" t="s">
        <v>896</v>
      </c>
      <c r="I1567" s="1202" t="s">
        <v>53</v>
      </c>
      <c r="J1567" s="1202"/>
      <c r="K1567" s="1202"/>
      <c r="L1567" s="1202" t="s">
        <v>747</v>
      </c>
      <c r="M1567" s="1202" t="s">
        <v>886</v>
      </c>
      <c r="N1567" s="1203" t="s">
        <v>897</v>
      </c>
      <c r="O1567" s="1203" t="s">
        <v>750</v>
      </c>
      <c r="P1567" s="1203" t="s">
        <v>898</v>
      </c>
      <c r="Q1567" s="1203" t="s">
        <v>750</v>
      </c>
      <c r="R1567" s="1203" t="s">
        <v>899</v>
      </c>
      <c r="S1567" s="1209">
        <f>VLOOKUP($D1567,'NI-Ter'!$B$1:$Y$2048,12,FALSE)</f>
        <v>0</v>
      </c>
      <c r="T1567" s="1209">
        <f>VLOOKUP($D1567,'NI-Ter'!$B$1:$Y$2048,13,FALSE)</f>
        <v>0</v>
      </c>
      <c r="U1567" s="1209">
        <f>VLOOKUP($D1567,'NI-Ter'!$B$1:$Y$2048,16,FALSE)</f>
        <v>4</v>
      </c>
      <c r="V1567" s="1209">
        <f>VLOOKUP($D1567,'NI-Ter'!$B$1:$Y$2048,17,FALSE)</f>
        <v>0</v>
      </c>
      <c r="W1567" s="1209">
        <f>VLOOKUP($D1567,'NI-Ter'!$B$1:$Y$2048,18,FALSE)</f>
        <v>0</v>
      </c>
      <c r="X1567" s="1209">
        <f>VLOOKUP($D1567,'NI-Ter'!$B$1:$Y$2048,19,FALSE)</f>
        <v>0</v>
      </c>
    </row>
    <row r="1568" spans="1:24" ht="27" hidden="1">
      <c r="A1568" s="507"/>
      <c r="B1568" s="507"/>
      <c r="C1568" s="507"/>
      <c r="D1568" s="1209" t="s">
        <v>900</v>
      </c>
      <c r="E1568" s="1210" t="s">
        <v>3062</v>
      </c>
      <c r="F1568" s="1202"/>
      <c r="G1568" s="1202"/>
      <c r="H1568" s="1202" t="s">
        <v>896</v>
      </c>
      <c r="I1568" s="1202" t="s">
        <v>53</v>
      </c>
      <c r="J1568" s="1202"/>
      <c r="K1568" s="1202"/>
      <c r="L1568" s="1202" t="s">
        <v>747</v>
      </c>
      <c r="M1568" s="1202" t="s">
        <v>886</v>
      </c>
      <c r="N1568" s="1203" t="s">
        <v>901</v>
      </c>
      <c r="O1568" s="1203" t="s">
        <v>750</v>
      </c>
      <c r="P1568" s="1203" t="s">
        <v>902</v>
      </c>
      <c r="Q1568" s="1203" t="s">
        <v>750</v>
      </c>
      <c r="R1568" s="1203" t="s">
        <v>903</v>
      </c>
      <c r="S1568" s="1209">
        <f>VLOOKUP($D1568,'NI-Ter'!$B$1:$Y$2048,12,FALSE)</f>
        <v>0</v>
      </c>
      <c r="T1568" s="1209">
        <f>VLOOKUP($D1568,'NI-Ter'!$B$1:$Y$2048,13,FALSE)</f>
        <v>0</v>
      </c>
      <c r="U1568" s="1209">
        <f>VLOOKUP($D1568,'NI-Ter'!$B$1:$Y$2048,16,FALSE)</f>
        <v>0</v>
      </c>
      <c r="V1568" s="1209">
        <f>VLOOKUP($D1568,'NI-Ter'!$B$1:$Y$2048,17,FALSE)</f>
        <v>0</v>
      </c>
      <c r="W1568" s="1209">
        <f>VLOOKUP($D1568,'NI-Ter'!$B$1:$Y$2048,18,FALSE)</f>
        <v>0</v>
      </c>
      <c r="X1568" s="1209">
        <f>VLOOKUP($D1568,'NI-Ter'!$B$1:$Y$2048,19,FALSE)</f>
        <v>0</v>
      </c>
    </row>
    <row r="1569" spans="1:24" ht="27" hidden="1">
      <c r="A1569" s="507"/>
      <c r="B1569" s="507"/>
      <c r="C1569" s="507"/>
      <c r="D1569" s="1209" t="s">
        <v>904</v>
      </c>
      <c r="E1569" s="1210" t="s">
        <v>3062</v>
      </c>
      <c r="F1569" s="1202"/>
      <c r="G1569" s="1202"/>
      <c r="H1569" s="1202" t="s">
        <v>905</v>
      </c>
      <c r="I1569" s="1202" t="s">
        <v>53</v>
      </c>
      <c r="J1569" s="1202"/>
      <c r="K1569" s="1202"/>
      <c r="L1569" s="1202" t="s">
        <v>747</v>
      </c>
      <c r="M1569" s="1202" t="s">
        <v>886</v>
      </c>
      <c r="N1569" s="1203" t="s">
        <v>906</v>
      </c>
      <c r="O1569" s="1203" t="s">
        <v>750</v>
      </c>
      <c r="P1569" s="1203" t="s">
        <v>907</v>
      </c>
      <c r="Q1569" s="1203" t="s">
        <v>750</v>
      </c>
      <c r="R1569" s="1203" t="s">
        <v>908</v>
      </c>
      <c r="S1569" s="1209">
        <f>VLOOKUP($D1569,'NI-Ter'!$B$1:$Y$2048,12,FALSE)</f>
        <v>0</v>
      </c>
      <c r="T1569" s="1209">
        <f>VLOOKUP($D1569,'NI-Ter'!$B$1:$Y$2048,13,FALSE)</f>
        <v>0</v>
      </c>
      <c r="U1569" s="1209">
        <f>VLOOKUP($D1569,'NI-Ter'!$B$1:$Y$2048,16,FALSE)</f>
        <v>3</v>
      </c>
      <c r="V1569" s="1209">
        <f>VLOOKUP($D1569,'NI-Ter'!$B$1:$Y$2048,17,FALSE)</f>
        <v>0</v>
      </c>
      <c r="W1569" s="1209">
        <f>VLOOKUP($D1569,'NI-Ter'!$B$1:$Y$2048,18,FALSE)</f>
        <v>0</v>
      </c>
      <c r="X1569" s="1209">
        <f>VLOOKUP($D1569,'NI-Ter'!$B$1:$Y$2048,19,FALSE)</f>
        <v>0</v>
      </c>
    </row>
    <row r="1570" spans="1:24" ht="27" hidden="1">
      <c r="A1570" s="507"/>
      <c r="B1570" s="507"/>
      <c r="C1570" s="507"/>
      <c r="D1570" s="1209" t="s">
        <v>909</v>
      </c>
      <c r="E1570" s="1210" t="s">
        <v>3062</v>
      </c>
      <c r="F1570" s="1202"/>
      <c r="G1570" s="1202"/>
      <c r="H1570" s="1202" t="s">
        <v>905</v>
      </c>
      <c r="I1570" s="1202" t="s">
        <v>53</v>
      </c>
      <c r="J1570" s="1202"/>
      <c r="K1570" s="1202"/>
      <c r="L1570" s="1202" t="s">
        <v>747</v>
      </c>
      <c r="M1570" s="1202" t="s">
        <v>886</v>
      </c>
      <c r="N1570" s="1203" t="s">
        <v>910</v>
      </c>
      <c r="O1570" s="1203" t="s">
        <v>750</v>
      </c>
      <c r="P1570" s="1203" t="s">
        <v>911</v>
      </c>
      <c r="Q1570" s="1203" t="s">
        <v>750</v>
      </c>
      <c r="R1570" s="1203" t="s">
        <v>912</v>
      </c>
      <c r="S1570" s="1209">
        <f>VLOOKUP($D1570,'NI-Ter'!$B$1:$Y$2048,12,FALSE)</f>
        <v>0</v>
      </c>
      <c r="T1570" s="1209">
        <f>VLOOKUP($D1570,'NI-Ter'!$B$1:$Y$2048,13,FALSE)</f>
        <v>0</v>
      </c>
      <c r="U1570" s="1209">
        <f>VLOOKUP($D1570,'NI-Ter'!$B$1:$Y$2048,16,FALSE)</f>
        <v>1</v>
      </c>
      <c r="V1570" s="1209">
        <f>VLOOKUP($D1570,'NI-Ter'!$B$1:$Y$2048,17,FALSE)</f>
        <v>0</v>
      </c>
      <c r="W1570" s="1209">
        <f>VLOOKUP($D1570,'NI-Ter'!$B$1:$Y$2048,18,FALSE)</f>
        <v>0</v>
      </c>
      <c r="X1570" s="1209">
        <f>VLOOKUP($D1570,'NI-Ter'!$B$1:$Y$2048,19,FALSE)</f>
        <v>0</v>
      </c>
    </row>
    <row r="1571" spans="1:24" hidden="1">
      <c r="A1571" s="507"/>
      <c r="B1571" s="507"/>
      <c r="C1571" s="507"/>
      <c r="D1571" s="1209" t="s">
        <v>913</v>
      </c>
      <c r="E1571" s="1210" t="s">
        <v>3062</v>
      </c>
      <c r="F1571" s="1202"/>
      <c r="G1571" s="1202"/>
      <c r="H1571" s="1202" t="s">
        <v>914</v>
      </c>
      <c r="I1571" s="1202" t="s">
        <v>53</v>
      </c>
      <c r="J1571" s="1202"/>
      <c r="K1571" s="1202"/>
      <c r="L1571" s="1202" t="s">
        <v>747</v>
      </c>
      <c r="M1571" s="1202" t="s">
        <v>886</v>
      </c>
      <c r="N1571" s="1203" t="s">
        <v>915</v>
      </c>
      <c r="O1571" s="1203" t="s">
        <v>750</v>
      </c>
      <c r="P1571" s="1203" t="s">
        <v>916</v>
      </c>
      <c r="Q1571" s="1203" t="s">
        <v>750</v>
      </c>
      <c r="R1571" s="1203" t="s">
        <v>917</v>
      </c>
      <c r="S1571" s="1209">
        <f>VLOOKUP($D1571,'NI-Ter'!$B$1:$Y$2048,12,FALSE)</f>
        <v>0</v>
      </c>
      <c r="T1571" s="1209">
        <f>VLOOKUP($D1571,'NI-Ter'!$B$1:$Y$2048,13,FALSE)</f>
        <v>0</v>
      </c>
      <c r="U1571" s="1209">
        <f>VLOOKUP($D1571,'NI-Ter'!$B$1:$Y$2048,16,FALSE)</f>
        <v>4</v>
      </c>
      <c r="V1571" s="1209">
        <f>VLOOKUP($D1571,'NI-Ter'!$B$1:$Y$2048,17,FALSE)</f>
        <v>0</v>
      </c>
      <c r="W1571" s="1209">
        <f>VLOOKUP($D1571,'NI-Ter'!$B$1:$Y$2048,18,FALSE)</f>
        <v>0</v>
      </c>
      <c r="X1571" s="1209">
        <f>VLOOKUP($D1571,'NI-Ter'!$B$1:$Y$2048,19,FALSE)</f>
        <v>0</v>
      </c>
    </row>
    <row r="1572" spans="1:24" hidden="1">
      <c r="A1572" s="507"/>
      <c r="B1572" s="507"/>
      <c r="C1572" s="507"/>
      <c r="D1572" s="1209" t="s">
        <v>918</v>
      </c>
      <c r="E1572" s="1210" t="s">
        <v>3062</v>
      </c>
      <c r="F1572" s="1202"/>
      <c r="G1572" s="1202"/>
      <c r="H1572" s="1202" t="s">
        <v>914</v>
      </c>
      <c r="I1572" s="1202" t="s">
        <v>53</v>
      </c>
      <c r="J1572" s="1202"/>
      <c r="K1572" s="1202"/>
      <c r="L1572" s="1202" t="s">
        <v>747</v>
      </c>
      <c r="M1572" s="1202" t="s">
        <v>886</v>
      </c>
      <c r="N1572" s="1203" t="s">
        <v>919</v>
      </c>
      <c r="O1572" s="1203" t="s">
        <v>750</v>
      </c>
      <c r="P1572" s="1203" t="s">
        <v>916</v>
      </c>
      <c r="Q1572" s="1203" t="s">
        <v>750</v>
      </c>
      <c r="R1572" s="1203" t="s">
        <v>917</v>
      </c>
      <c r="S1572" s="1209">
        <f>VLOOKUP($D1572,'NI-Ter'!$B$1:$Y$2048,12,FALSE)</f>
        <v>0</v>
      </c>
      <c r="T1572" s="1209">
        <f>VLOOKUP($D1572,'NI-Ter'!$B$1:$Y$2048,13,FALSE)</f>
        <v>0</v>
      </c>
      <c r="U1572" s="1209">
        <f>VLOOKUP($D1572,'NI-Ter'!$B$1:$Y$2048,16,FALSE)</f>
        <v>0</v>
      </c>
      <c r="V1572" s="1209">
        <f>VLOOKUP($D1572,'NI-Ter'!$B$1:$Y$2048,17,FALSE)</f>
        <v>0</v>
      </c>
      <c r="W1572" s="1209">
        <f>VLOOKUP($D1572,'NI-Ter'!$B$1:$Y$2048,18,FALSE)</f>
        <v>0</v>
      </c>
      <c r="X1572" s="1209">
        <f>VLOOKUP($D1572,'NI-Ter'!$B$1:$Y$2048,19,FALSE)</f>
        <v>0</v>
      </c>
    </row>
    <row r="1573" spans="1:24" ht="27" hidden="1">
      <c r="A1573" s="507"/>
      <c r="B1573" s="507"/>
      <c r="C1573" s="507"/>
      <c r="D1573" s="1209" t="s">
        <v>920</v>
      </c>
      <c r="E1573" s="1210" t="s">
        <v>3062</v>
      </c>
      <c r="F1573" s="1202"/>
      <c r="G1573" s="1202"/>
      <c r="H1573" s="1202" t="s">
        <v>914</v>
      </c>
      <c r="I1573" s="1202" t="s">
        <v>53</v>
      </c>
      <c r="J1573" s="1202"/>
      <c r="K1573" s="1202"/>
      <c r="L1573" s="1202" t="s">
        <v>747</v>
      </c>
      <c r="M1573" s="1202" t="s">
        <v>886</v>
      </c>
      <c r="N1573" s="1203" t="s">
        <v>921</v>
      </c>
      <c r="O1573" s="1203" t="s">
        <v>750</v>
      </c>
      <c r="P1573" s="1203" t="s">
        <v>916</v>
      </c>
      <c r="Q1573" s="1203" t="s">
        <v>750</v>
      </c>
      <c r="R1573" s="1203" t="s">
        <v>917</v>
      </c>
      <c r="S1573" s="1209">
        <f>VLOOKUP($D1573,'NI-Ter'!$B$1:$Y$2048,12,FALSE)</f>
        <v>0</v>
      </c>
      <c r="T1573" s="1209">
        <f>VLOOKUP($D1573,'NI-Ter'!$B$1:$Y$2048,13,FALSE)</f>
        <v>0</v>
      </c>
      <c r="U1573" s="1209">
        <f>VLOOKUP($D1573,'NI-Ter'!$B$1:$Y$2048,16,FALSE)</f>
        <v>0</v>
      </c>
      <c r="V1573" s="1209">
        <f>VLOOKUP($D1573,'NI-Ter'!$B$1:$Y$2048,17,FALSE)</f>
        <v>0</v>
      </c>
      <c r="W1573" s="1209">
        <f>VLOOKUP($D1573,'NI-Ter'!$B$1:$Y$2048,18,FALSE)</f>
        <v>0</v>
      </c>
      <c r="X1573" s="1209">
        <f>VLOOKUP($D1573,'NI-Ter'!$B$1:$Y$2048,19,FALSE)</f>
        <v>0</v>
      </c>
    </row>
    <row r="1574" spans="1:24" hidden="1">
      <c r="A1574" s="507"/>
      <c r="B1574" s="507"/>
      <c r="C1574" s="507"/>
      <c r="D1574" s="1209" t="s">
        <v>922</v>
      </c>
      <c r="E1574" s="1210" t="s">
        <v>3062</v>
      </c>
      <c r="F1574" s="1202"/>
      <c r="G1574" s="1202"/>
      <c r="H1574" s="1202" t="s">
        <v>914</v>
      </c>
      <c r="I1574" s="1202" t="s">
        <v>53</v>
      </c>
      <c r="J1574" s="1202"/>
      <c r="K1574" s="1202"/>
      <c r="L1574" s="1202" t="s">
        <v>747</v>
      </c>
      <c r="M1574" s="1202" t="s">
        <v>886</v>
      </c>
      <c r="N1574" s="1203" t="s">
        <v>923</v>
      </c>
      <c r="O1574" s="1203" t="s">
        <v>750</v>
      </c>
      <c r="P1574" s="1203" t="s">
        <v>916</v>
      </c>
      <c r="Q1574" s="1203" t="s">
        <v>750</v>
      </c>
      <c r="R1574" s="1203" t="s">
        <v>917</v>
      </c>
      <c r="S1574" s="1209">
        <f>VLOOKUP($D1574,'NI-Ter'!$B$1:$Y$2048,12,FALSE)</f>
        <v>0</v>
      </c>
      <c r="T1574" s="1209">
        <f>VLOOKUP($D1574,'NI-Ter'!$B$1:$Y$2048,13,FALSE)</f>
        <v>0</v>
      </c>
      <c r="U1574" s="1209">
        <f>VLOOKUP($D1574,'NI-Ter'!$B$1:$Y$2048,16,FALSE)</f>
        <v>0</v>
      </c>
      <c r="V1574" s="1209">
        <f>VLOOKUP($D1574,'NI-Ter'!$B$1:$Y$2048,17,FALSE)</f>
        <v>0</v>
      </c>
      <c r="W1574" s="1209">
        <f>VLOOKUP($D1574,'NI-Ter'!$B$1:$Y$2048,18,FALSE)</f>
        <v>0</v>
      </c>
      <c r="X1574" s="1209">
        <f>VLOOKUP($D1574,'NI-Ter'!$B$1:$Y$2048,19,FALSE)</f>
        <v>0</v>
      </c>
    </row>
    <row r="1575" spans="1:24" hidden="1">
      <c r="A1575" s="507"/>
      <c r="B1575" s="507"/>
      <c r="C1575" s="507"/>
      <c r="D1575" s="1209" t="s">
        <v>924</v>
      </c>
      <c r="E1575" s="1210" t="s">
        <v>3062</v>
      </c>
      <c r="F1575" s="1202"/>
      <c r="G1575" s="1202"/>
      <c r="H1575" s="1202" t="s">
        <v>914</v>
      </c>
      <c r="I1575" s="1202" t="s">
        <v>53</v>
      </c>
      <c r="J1575" s="1202"/>
      <c r="K1575" s="1202"/>
      <c r="L1575" s="1202" t="s">
        <v>747</v>
      </c>
      <c r="M1575" s="1202" t="s">
        <v>886</v>
      </c>
      <c r="N1575" s="1203" t="s">
        <v>925</v>
      </c>
      <c r="O1575" s="1203" t="s">
        <v>750</v>
      </c>
      <c r="P1575" s="1203" t="s">
        <v>916</v>
      </c>
      <c r="Q1575" s="1203" t="s">
        <v>750</v>
      </c>
      <c r="R1575" s="1203" t="s">
        <v>917</v>
      </c>
      <c r="S1575" s="1209">
        <f>VLOOKUP($D1575,'NI-Ter'!$B$1:$Y$2048,12,FALSE)</f>
        <v>0</v>
      </c>
      <c r="T1575" s="1209">
        <f>VLOOKUP($D1575,'NI-Ter'!$B$1:$Y$2048,13,FALSE)</f>
        <v>0</v>
      </c>
      <c r="U1575" s="1209">
        <f>VLOOKUP($D1575,'NI-Ter'!$B$1:$Y$2048,16,FALSE)</f>
        <v>0</v>
      </c>
      <c r="V1575" s="1209">
        <f>VLOOKUP($D1575,'NI-Ter'!$B$1:$Y$2048,17,FALSE)</f>
        <v>0</v>
      </c>
      <c r="W1575" s="1209">
        <f>VLOOKUP($D1575,'NI-Ter'!$B$1:$Y$2048,18,FALSE)</f>
        <v>0</v>
      </c>
      <c r="X1575" s="1209">
        <f>VLOOKUP($D1575,'NI-Ter'!$B$1:$Y$2048,19,FALSE)</f>
        <v>0</v>
      </c>
    </row>
    <row r="1576" spans="1:24" hidden="1">
      <c r="A1576" s="507"/>
      <c r="B1576" s="507"/>
      <c r="C1576" s="507"/>
      <c r="D1576" s="1209" t="s">
        <v>926</v>
      </c>
      <c r="E1576" s="1210" t="s">
        <v>3062</v>
      </c>
      <c r="F1576" s="1202"/>
      <c r="G1576" s="1202"/>
      <c r="H1576" s="1202" t="s">
        <v>914</v>
      </c>
      <c r="I1576" s="1202" t="s">
        <v>53</v>
      </c>
      <c r="J1576" s="1202"/>
      <c r="K1576" s="1202"/>
      <c r="L1576" s="1202" t="s">
        <v>747</v>
      </c>
      <c r="M1576" s="1202" t="s">
        <v>886</v>
      </c>
      <c r="N1576" s="1203" t="s">
        <v>927</v>
      </c>
      <c r="O1576" s="1203" t="s">
        <v>750</v>
      </c>
      <c r="P1576" s="1203" t="s">
        <v>916</v>
      </c>
      <c r="Q1576" s="1203" t="s">
        <v>750</v>
      </c>
      <c r="R1576" s="1203" t="s">
        <v>917</v>
      </c>
      <c r="S1576" s="1209">
        <f>VLOOKUP($D1576,'NI-Ter'!$B$1:$Y$2048,12,FALSE)</f>
        <v>0</v>
      </c>
      <c r="T1576" s="1209">
        <f>VLOOKUP($D1576,'NI-Ter'!$B$1:$Y$2048,13,FALSE)</f>
        <v>0</v>
      </c>
      <c r="U1576" s="1209">
        <f>VLOOKUP($D1576,'NI-Ter'!$B$1:$Y$2048,16,FALSE)</f>
        <v>0</v>
      </c>
      <c r="V1576" s="1209">
        <f>VLOOKUP($D1576,'NI-Ter'!$B$1:$Y$2048,17,FALSE)</f>
        <v>0</v>
      </c>
      <c r="W1576" s="1209">
        <f>VLOOKUP($D1576,'NI-Ter'!$B$1:$Y$2048,18,FALSE)</f>
        <v>0</v>
      </c>
      <c r="X1576" s="1209">
        <f>VLOOKUP($D1576,'NI-Ter'!$B$1:$Y$2048,19,FALSE)</f>
        <v>0</v>
      </c>
    </row>
    <row r="1577" spans="1:24" ht="27" hidden="1">
      <c r="A1577" s="507"/>
      <c r="B1577" s="507"/>
      <c r="C1577" s="507"/>
      <c r="D1577" s="1209" t="s">
        <v>928</v>
      </c>
      <c r="E1577" s="1210" t="s">
        <v>3062</v>
      </c>
      <c r="F1577" s="1202"/>
      <c r="G1577" s="1202"/>
      <c r="H1577" s="1202" t="s">
        <v>929</v>
      </c>
      <c r="I1577" s="1202" t="s">
        <v>53</v>
      </c>
      <c r="J1577" s="1202"/>
      <c r="K1577" s="1202"/>
      <c r="L1577" s="1202" t="s">
        <v>747</v>
      </c>
      <c r="M1577" s="1202" t="s">
        <v>886</v>
      </c>
      <c r="N1577" s="1203" t="s">
        <v>930</v>
      </c>
      <c r="O1577" s="1203" t="s">
        <v>750</v>
      </c>
      <c r="P1577" s="1203" t="s">
        <v>931</v>
      </c>
      <c r="Q1577" s="1203" t="s">
        <v>750</v>
      </c>
      <c r="R1577" s="1203" t="s">
        <v>932</v>
      </c>
      <c r="S1577" s="1209">
        <f>VLOOKUP($D1577,'NI-Ter'!$B$1:$Y$2048,12,FALSE)</f>
        <v>0</v>
      </c>
      <c r="T1577" s="1209">
        <f>VLOOKUP($D1577,'NI-Ter'!$B$1:$Y$2048,13,FALSE)</f>
        <v>0</v>
      </c>
      <c r="U1577" s="1209">
        <f>VLOOKUP($D1577,'NI-Ter'!$B$1:$Y$2048,16,FALSE)</f>
        <v>0</v>
      </c>
      <c r="V1577" s="1209">
        <f>VLOOKUP($D1577,'NI-Ter'!$B$1:$Y$2048,17,FALSE)</f>
        <v>0</v>
      </c>
      <c r="W1577" s="1209">
        <f>VLOOKUP($D1577,'NI-Ter'!$B$1:$Y$2048,18,FALSE)</f>
        <v>0</v>
      </c>
      <c r="X1577" s="1209">
        <f>VLOOKUP($D1577,'NI-Ter'!$B$1:$Y$2048,19,FALSE)</f>
        <v>0</v>
      </c>
    </row>
    <row r="1578" spans="1:24" ht="27" hidden="1">
      <c r="A1578" s="507"/>
      <c r="B1578" s="507"/>
      <c r="C1578" s="507"/>
      <c r="D1578" s="1209" t="s">
        <v>933</v>
      </c>
      <c r="E1578" s="1210" t="s">
        <v>3062</v>
      </c>
      <c r="F1578" s="1202" t="s">
        <v>157</v>
      </c>
      <c r="G1578" s="1202"/>
      <c r="H1578" s="1202" t="s">
        <v>934</v>
      </c>
      <c r="I1578" s="1202" t="s">
        <v>53</v>
      </c>
      <c r="J1578" s="1202"/>
      <c r="K1578" s="1202"/>
      <c r="L1578" s="1202" t="s">
        <v>747</v>
      </c>
      <c r="M1578" s="1202" t="s">
        <v>886</v>
      </c>
      <c r="N1578" s="1203" t="s">
        <v>935</v>
      </c>
      <c r="O1578" s="1203" t="s">
        <v>750</v>
      </c>
      <c r="P1578" s="1203" t="s">
        <v>931</v>
      </c>
      <c r="Q1578" s="1203" t="s">
        <v>750</v>
      </c>
      <c r="R1578" s="1203" t="s">
        <v>932</v>
      </c>
      <c r="S1578" s="1209">
        <f>VLOOKUP($D1578,'NI-Ter'!$B$1:$Y$2048,12,FALSE)</f>
        <v>0</v>
      </c>
      <c r="T1578" s="1209">
        <f>VLOOKUP($D1578,'NI-Ter'!$B$1:$Y$2048,13,FALSE)</f>
        <v>0</v>
      </c>
      <c r="U1578" s="1209">
        <f>VLOOKUP($D1578,'NI-Ter'!$B$1:$Y$2048,16,FALSE)</f>
        <v>0</v>
      </c>
      <c r="V1578" s="1209">
        <f>VLOOKUP($D1578,'NI-Ter'!$B$1:$Y$2048,17,FALSE)</f>
        <v>0</v>
      </c>
      <c r="W1578" s="1209">
        <f>VLOOKUP($D1578,'NI-Ter'!$B$1:$Y$2048,18,FALSE)</f>
        <v>0</v>
      </c>
      <c r="X1578" s="1209">
        <f>VLOOKUP($D1578,'NI-Ter'!$B$1:$Y$2048,19,FALSE)</f>
        <v>0</v>
      </c>
    </row>
    <row r="1579" spans="1:24" hidden="1">
      <c r="A1579" s="507"/>
      <c r="B1579" s="507"/>
      <c r="C1579" s="507"/>
      <c r="D1579" s="1209" t="s">
        <v>936</v>
      </c>
      <c r="E1579" s="1210" t="s">
        <v>3062</v>
      </c>
      <c r="F1579" s="1202"/>
      <c r="G1579" s="1202"/>
      <c r="H1579" s="1202" t="s">
        <v>929</v>
      </c>
      <c r="I1579" s="1202" t="s">
        <v>531</v>
      </c>
      <c r="J1579" s="1202"/>
      <c r="K1579" s="1202"/>
      <c r="L1579" s="1202"/>
      <c r="M1579" s="1202" t="s">
        <v>886</v>
      </c>
      <c r="N1579" s="1203" t="s">
        <v>937</v>
      </c>
      <c r="O1579" s="1203" t="s">
        <v>73</v>
      </c>
      <c r="P1579" s="1203" t="s">
        <v>73</v>
      </c>
      <c r="Q1579" s="1203" t="s">
        <v>73</v>
      </c>
      <c r="R1579" s="1203" t="s">
        <v>73</v>
      </c>
      <c r="S1579" s="1209">
        <f>VLOOKUP($D1579,'NI-Ter'!$B$1:$Y$2048,12,FALSE)</f>
        <v>0</v>
      </c>
      <c r="T1579" s="1209">
        <f>VLOOKUP($D1579,'NI-Ter'!$B$1:$Y$2048,13,FALSE)</f>
        <v>0</v>
      </c>
      <c r="U1579" s="1209">
        <f>VLOOKUP($D1579,'NI-Ter'!$B$1:$Y$2048,16,FALSE)</f>
        <v>0</v>
      </c>
      <c r="V1579" s="1209">
        <f>VLOOKUP($D1579,'NI-Ter'!$B$1:$Y$2048,17,FALSE)</f>
        <v>0</v>
      </c>
      <c r="W1579" s="1209">
        <f>VLOOKUP($D1579,'NI-Ter'!$B$1:$Y$2048,18,FALSE)</f>
        <v>0</v>
      </c>
      <c r="X1579" s="1209">
        <f>VLOOKUP($D1579,'NI-Ter'!$B$1:$Y$2048,19,FALSE)</f>
        <v>0</v>
      </c>
    </row>
    <row r="1580" spans="1:24" hidden="1">
      <c r="A1580" s="507"/>
      <c r="B1580" s="507"/>
      <c r="C1580" s="507"/>
      <c r="D1580" s="1209" t="s">
        <v>938</v>
      </c>
      <c r="E1580" s="1210" t="s">
        <v>3062</v>
      </c>
      <c r="F1580" s="1202"/>
      <c r="G1580" s="1202"/>
      <c r="H1580" s="1202"/>
      <c r="I1580" s="1202" t="s">
        <v>71</v>
      </c>
      <c r="J1580" s="1202"/>
      <c r="K1580" s="1202"/>
      <c r="L1580" s="1202"/>
      <c r="M1580" s="1202"/>
      <c r="N1580" s="1203" t="s">
        <v>939</v>
      </c>
      <c r="O1580" s="1203" t="s">
        <v>73</v>
      </c>
      <c r="P1580" s="1203" t="s">
        <v>73</v>
      </c>
      <c r="Q1580" s="1203" t="s">
        <v>73</v>
      </c>
      <c r="R1580" s="1203" t="s">
        <v>73</v>
      </c>
      <c r="S1580" s="1209">
        <f>VLOOKUP($D1580,'NI-Ter'!$B$1:$Y$2048,12,FALSE)</f>
        <v>0</v>
      </c>
      <c r="T1580" s="1209">
        <f>VLOOKUP($D1580,'NI-Ter'!$B$1:$Y$2048,13,FALSE)</f>
        <v>0</v>
      </c>
      <c r="U1580" s="1209">
        <f>VLOOKUP($D1580,'NI-Ter'!$B$1:$Y$2048,16,FALSE)</f>
        <v>31750</v>
      </c>
      <c r="V1580" s="1209">
        <f>VLOOKUP($D1580,'NI-Ter'!$B$1:$Y$2048,17,FALSE)</f>
        <v>0</v>
      </c>
      <c r="W1580" s="1209">
        <f>VLOOKUP($D1580,'NI-Ter'!$B$1:$Y$2048,18,FALSE)</f>
        <v>0</v>
      </c>
      <c r="X1580" s="1209">
        <f>VLOOKUP($D1580,'NI-Ter'!$B$1:$Y$2048,19,FALSE)</f>
        <v>0</v>
      </c>
    </row>
    <row r="1581" spans="1:24" hidden="1">
      <c r="A1581" s="507"/>
      <c r="B1581" s="507"/>
      <c r="C1581" s="507"/>
      <c r="D1581" s="1209" t="s">
        <v>940</v>
      </c>
      <c r="E1581" s="1210" t="s">
        <v>3062</v>
      </c>
      <c r="F1581" s="1202"/>
      <c r="G1581" s="1202"/>
      <c r="H1581" s="1202"/>
      <c r="I1581" s="1202" t="s">
        <v>71</v>
      </c>
      <c r="J1581" s="1202"/>
      <c r="K1581" s="1202"/>
      <c r="L1581" s="1202"/>
      <c r="M1581" s="1202"/>
      <c r="N1581" s="1203" t="s">
        <v>941</v>
      </c>
      <c r="O1581" s="1203" t="s">
        <v>73</v>
      </c>
      <c r="P1581" s="1203" t="s">
        <v>73</v>
      </c>
      <c r="Q1581" s="1203" t="s">
        <v>73</v>
      </c>
      <c r="R1581" s="1203" t="s">
        <v>73</v>
      </c>
      <c r="S1581" s="1209">
        <f>VLOOKUP($D1581,'NI-Ter'!$B$1:$Y$2048,12,FALSE)</f>
        <v>0</v>
      </c>
      <c r="T1581" s="1209">
        <f>VLOOKUP($D1581,'NI-Ter'!$B$1:$Y$2048,13,FALSE)</f>
        <v>0</v>
      </c>
      <c r="U1581" s="1209">
        <f>VLOOKUP($D1581,'NI-Ter'!$B$1:$Y$2048,16,FALSE)</f>
        <v>30696</v>
      </c>
      <c r="V1581" s="1209">
        <f>VLOOKUP($D1581,'NI-Ter'!$B$1:$Y$2048,17,FALSE)</f>
        <v>0</v>
      </c>
      <c r="W1581" s="1209">
        <f>VLOOKUP($D1581,'NI-Ter'!$B$1:$Y$2048,18,FALSE)</f>
        <v>0</v>
      </c>
      <c r="X1581" s="1209">
        <f>VLOOKUP($D1581,'NI-Ter'!$B$1:$Y$2048,19,FALSE)</f>
        <v>0</v>
      </c>
    </row>
    <row r="1582" spans="1:24" hidden="1">
      <c r="A1582" s="507"/>
      <c r="B1582" s="507"/>
      <c r="C1582" s="507"/>
      <c r="D1582" s="1209" t="s">
        <v>942</v>
      </c>
      <c r="E1582" s="1210" t="s">
        <v>3062</v>
      </c>
      <c r="F1582" s="1202"/>
      <c r="G1582" s="1202"/>
      <c r="H1582" s="1202"/>
      <c r="I1582" s="1202" t="s">
        <v>71</v>
      </c>
      <c r="J1582" s="1202"/>
      <c r="K1582" s="1202"/>
      <c r="L1582" s="1202"/>
      <c r="M1582" s="1202"/>
      <c r="N1582" s="1203" t="s">
        <v>943</v>
      </c>
      <c r="O1582" s="1203" t="s">
        <v>73</v>
      </c>
      <c r="P1582" s="1203" t="s">
        <v>73</v>
      </c>
      <c r="Q1582" s="1203" t="s">
        <v>73</v>
      </c>
      <c r="R1582" s="1203" t="s">
        <v>73</v>
      </c>
      <c r="S1582" s="1209">
        <f>VLOOKUP($D1582,'NI-Ter'!$B$1:$Y$2048,12,FALSE)</f>
        <v>0</v>
      </c>
      <c r="T1582" s="1209">
        <f>VLOOKUP($D1582,'NI-Ter'!$B$1:$Y$2048,13,FALSE)</f>
        <v>0</v>
      </c>
      <c r="U1582" s="1209">
        <f>VLOOKUP($D1582,'NI-Ter'!$B$1:$Y$2048,16,FALSE)</f>
        <v>0</v>
      </c>
      <c r="V1582" s="1209">
        <f>VLOOKUP($D1582,'NI-Ter'!$B$1:$Y$2048,17,FALSE)</f>
        <v>0</v>
      </c>
      <c r="W1582" s="1209">
        <f>VLOOKUP($D1582,'NI-Ter'!$B$1:$Y$2048,18,FALSE)</f>
        <v>0</v>
      </c>
      <c r="X1582" s="1209">
        <f>VLOOKUP($D1582,'NI-Ter'!$B$1:$Y$2048,19,FALSE)</f>
        <v>0</v>
      </c>
    </row>
    <row r="1583" spans="1:24" ht="27" hidden="1">
      <c r="A1583" s="507"/>
      <c r="B1583" s="507"/>
      <c r="C1583" s="507"/>
      <c r="D1583" s="1209" t="s">
        <v>944</v>
      </c>
      <c r="E1583" s="1210" t="s">
        <v>3062</v>
      </c>
      <c r="F1583" s="1202"/>
      <c r="G1583" s="1202"/>
      <c r="H1583" s="1202" t="s">
        <v>945</v>
      </c>
      <c r="I1583" s="1202" t="s">
        <v>53</v>
      </c>
      <c r="J1583" s="1202"/>
      <c r="K1583" s="1202"/>
      <c r="L1583" s="1202" t="s">
        <v>747</v>
      </c>
      <c r="M1583" s="1202" t="s">
        <v>947</v>
      </c>
      <c r="N1583" s="1203" t="s">
        <v>948</v>
      </c>
      <c r="O1583" s="1203" t="s">
        <v>73</v>
      </c>
      <c r="P1583" s="1203" t="s">
        <v>73</v>
      </c>
      <c r="Q1583" s="1203" t="s">
        <v>750</v>
      </c>
      <c r="R1583" s="1203" t="s">
        <v>949</v>
      </c>
      <c r="S1583" s="1209">
        <f>VLOOKUP($D1583,'NI-Ter'!$B$1:$Y$2048,12,FALSE)</f>
        <v>0</v>
      </c>
      <c r="T1583" s="1209">
        <f>VLOOKUP($D1583,'NI-Ter'!$B$1:$Y$2048,13,FALSE)</f>
        <v>0</v>
      </c>
      <c r="U1583" s="1209">
        <f>VLOOKUP($D1583,'NI-Ter'!$B$1:$Y$2048,16,FALSE)</f>
        <v>0</v>
      </c>
      <c r="V1583" s="1209">
        <f>VLOOKUP($D1583,'NI-Ter'!$B$1:$Y$2048,17,FALSE)</f>
        <v>0</v>
      </c>
      <c r="W1583" s="1209">
        <f>VLOOKUP($D1583,'NI-Ter'!$B$1:$Y$2048,18,FALSE)</f>
        <v>0</v>
      </c>
      <c r="X1583" s="1209">
        <f>VLOOKUP($D1583,'NI-Ter'!$B$1:$Y$2048,19,FALSE)</f>
        <v>0</v>
      </c>
    </row>
    <row r="1584" spans="1:24" ht="27" hidden="1">
      <c r="A1584" s="507"/>
      <c r="B1584" s="507"/>
      <c r="C1584" s="507"/>
      <c r="D1584" s="1209" t="s">
        <v>950</v>
      </c>
      <c r="E1584" s="1210" t="s">
        <v>3062</v>
      </c>
      <c r="F1584" s="1202"/>
      <c r="G1584" s="1202"/>
      <c r="H1584" s="1202" t="s">
        <v>951</v>
      </c>
      <c r="I1584" s="1202" t="s">
        <v>53</v>
      </c>
      <c r="J1584" s="1202"/>
      <c r="K1584" s="1202"/>
      <c r="L1584" s="1202" t="s">
        <v>747</v>
      </c>
      <c r="M1584" s="1202" t="s">
        <v>947</v>
      </c>
      <c r="N1584" s="1203" t="s">
        <v>952</v>
      </c>
      <c r="O1584" s="1203" t="s">
        <v>73</v>
      </c>
      <c r="P1584" s="1203" t="s">
        <v>73</v>
      </c>
      <c r="Q1584" s="1203" t="s">
        <v>750</v>
      </c>
      <c r="R1584" s="1203" t="s">
        <v>949</v>
      </c>
      <c r="S1584" s="1209">
        <f>VLOOKUP($D1584,'NI-Ter'!$B$1:$Y$2048,12,FALSE)</f>
        <v>0</v>
      </c>
      <c r="T1584" s="1209">
        <f>VLOOKUP($D1584,'NI-Ter'!$B$1:$Y$2048,13,FALSE)</f>
        <v>0</v>
      </c>
      <c r="U1584" s="1209">
        <f>VLOOKUP($D1584,'NI-Ter'!$B$1:$Y$2048,16,FALSE)</f>
        <v>0</v>
      </c>
      <c r="V1584" s="1209">
        <f>VLOOKUP($D1584,'NI-Ter'!$B$1:$Y$2048,17,FALSE)</f>
        <v>0</v>
      </c>
      <c r="W1584" s="1209">
        <f>VLOOKUP($D1584,'NI-Ter'!$B$1:$Y$2048,18,FALSE)</f>
        <v>0</v>
      </c>
      <c r="X1584" s="1209">
        <f>VLOOKUP($D1584,'NI-Ter'!$B$1:$Y$2048,19,FALSE)</f>
        <v>0</v>
      </c>
    </row>
    <row r="1585" spans="1:24" ht="27" hidden="1">
      <c r="A1585" s="507"/>
      <c r="B1585" s="507"/>
      <c r="C1585" s="507"/>
      <c r="D1585" s="1209" t="s">
        <v>953</v>
      </c>
      <c r="E1585" s="1210" t="s">
        <v>3062</v>
      </c>
      <c r="F1585" s="1202"/>
      <c r="G1585" s="1202"/>
      <c r="H1585" s="1202" t="s">
        <v>954</v>
      </c>
      <c r="I1585" s="1202" t="s">
        <v>53</v>
      </c>
      <c r="J1585" s="1202"/>
      <c r="K1585" s="1202"/>
      <c r="L1585" s="1202" t="s">
        <v>747</v>
      </c>
      <c r="M1585" s="1202" t="s">
        <v>947</v>
      </c>
      <c r="N1585" s="1203" t="s">
        <v>955</v>
      </c>
      <c r="O1585" s="1203" t="s">
        <v>73</v>
      </c>
      <c r="P1585" s="1203" t="s">
        <v>73</v>
      </c>
      <c r="Q1585" s="1203" t="s">
        <v>750</v>
      </c>
      <c r="R1585" s="1203" t="s">
        <v>949</v>
      </c>
      <c r="S1585" s="1209">
        <f>VLOOKUP($D1585,'NI-Ter'!$B$1:$Y$2048,12,FALSE)</f>
        <v>0</v>
      </c>
      <c r="T1585" s="1209">
        <f>VLOOKUP($D1585,'NI-Ter'!$B$1:$Y$2048,13,FALSE)</f>
        <v>0</v>
      </c>
      <c r="U1585" s="1209">
        <f>VLOOKUP($D1585,'NI-Ter'!$B$1:$Y$2048,16,FALSE)</f>
        <v>0</v>
      </c>
      <c r="V1585" s="1209">
        <f>VLOOKUP($D1585,'NI-Ter'!$B$1:$Y$2048,17,FALSE)</f>
        <v>0</v>
      </c>
      <c r="W1585" s="1209">
        <f>VLOOKUP($D1585,'NI-Ter'!$B$1:$Y$2048,18,FALSE)</f>
        <v>0</v>
      </c>
      <c r="X1585" s="1209">
        <f>VLOOKUP($D1585,'NI-Ter'!$B$1:$Y$2048,19,FALSE)</f>
        <v>0</v>
      </c>
    </row>
    <row r="1586" spans="1:24" ht="27" hidden="1">
      <c r="A1586" s="507"/>
      <c r="B1586" s="507"/>
      <c r="C1586" s="507"/>
      <c r="D1586" s="1209" t="s">
        <v>956</v>
      </c>
      <c r="E1586" s="1210" t="s">
        <v>3062</v>
      </c>
      <c r="F1586" s="1202"/>
      <c r="G1586" s="1202"/>
      <c r="H1586" s="1202" t="s">
        <v>957</v>
      </c>
      <c r="I1586" s="1202" t="s">
        <v>53</v>
      </c>
      <c r="J1586" s="1202"/>
      <c r="K1586" s="1202"/>
      <c r="L1586" s="1202" t="s">
        <v>747</v>
      </c>
      <c r="M1586" s="1202" t="s">
        <v>947</v>
      </c>
      <c r="N1586" s="1203" t="s">
        <v>959</v>
      </c>
      <c r="O1586" s="1203" t="s">
        <v>73</v>
      </c>
      <c r="P1586" s="1203" t="s">
        <v>73</v>
      </c>
      <c r="Q1586" s="1203" t="s">
        <v>750</v>
      </c>
      <c r="R1586" s="1203" t="s">
        <v>949</v>
      </c>
      <c r="S1586" s="1209">
        <f>VLOOKUP($D1586,'NI-Ter'!$B$1:$Y$2048,12,FALSE)</f>
        <v>0</v>
      </c>
      <c r="T1586" s="1209">
        <f>VLOOKUP($D1586,'NI-Ter'!$B$1:$Y$2048,13,FALSE)</f>
        <v>0</v>
      </c>
      <c r="U1586" s="1209">
        <f>VLOOKUP($D1586,'NI-Ter'!$B$1:$Y$2048,16,FALSE)</f>
        <v>0</v>
      </c>
      <c r="V1586" s="1209">
        <f>VLOOKUP($D1586,'NI-Ter'!$B$1:$Y$2048,17,FALSE)</f>
        <v>0</v>
      </c>
      <c r="W1586" s="1209">
        <f>VLOOKUP($D1586,'NI-Ter'!$B$1:$Y$2048,18,FALSE)</f>
        <v>0</v>
      </c>
      <c r="X1586" s="1209">
        <f>VLOOKUP($D1586,'NI-Ter'!$B$1:$Y$2048,19,FALSE)</f>
        <v>0</v>
      </c>
    </row>
    <row r="1587" spans="1:24" ht="27" hidden="1">
      <c r="A1587" s="507"/>
      <c r="B1587" s="507"/>
      <c r="C1587" s="507"/>
      <c r="D1587" s="1209" t="s">
        <v>960</v>
      </c>
      <c r="E1587" s="1210" t="s">
        <v>3062</v>
      </c>
      <c r="F1587" s="1202"/>
      <c r="G1587" s="1202"/>
      <c r="H1587" s="1202" t="s">
        <v>957</v>
      </c>
      <c r="I1587" s="1202" t="s">
        <v>53</v>
      </c>
      <c r="J1587" s="1202"/>
      <c r="K1587" s="1202"/>
      <c r="L1587" s="1202" t="s">
        <v>747</v>
      </c>
      <c r="M1587" s="1202" t="s">
        <v>947</v>
      </c>
      <c r="N1587" s="1203" t="s">
        <v>961</v>
      </c>
      <c r="O1587" s="1203" t="s">
        <v>73</v>
      </c>
      <c r="P1587" s="1203" t="s">
        <v>73</v>
      </c>
      <c r="Q1587" s="1203" t="s">
        <v>750</v>
      </c>
      <c r="R1587" s="1203" t="s">
        <v>949</v>
      </c>
      <c r="S1587" s="1209">
        <f>VLOOKUP($D1587,'NI-Ter'!$B$1:$Y$2048,12,FALSE)</f>
        <v>0</v>
      </c>
      <c r="T1587" s="1209">
        <f>VLOOKUP($D1587,'NI-Ter'!$B$1:$Y$2048,13,FALSE)</f>
        <v>0</v>
      </c>
      <c r="U1587" s="1209">
        <f>VLOOKUP($D1587,'NI-Ter'!$B$1:$Y$2048,16,FALSE)</f>
        <v>0</v>
      </c>
      <c r="V1587" s="1209">
        <f>VLOOKUP($D1587,'NI-Ter'!$B$1:$Y$2048,17,FALSE)</f>
        <v>0</v>
      </c>
      <c r="W1587" s="1209">
        <f>VLOOKUP($D1587,'NI-Ter'!$B$1:$Y$2048,18,FALSE)</f>
        <v>0</v>
      </c>
      <c r="X1587" s="1209">
        <f>VLOOKUP($D1587,'NI-Ter'!$B$1:$Y$2048,19,FALSE)</f>
        <v>0</v>
      </c>
    </row>
    <row r="1588" spans="1:24" ht="27" hidden="1">
      <c r="A1588" s="507"/>
      <c r="B1588" s="507"/>
      <c r="C1588" s="507"/>
      <c r="D1588" s="1209" t="s">
        <v>962</v>
      </c>
      <c r="E1588" s="1210" t="s">
        <v>3062</v>
      </c>
      <c r="F1588" s="1202"/>
      <c r="G1588" s="1202"/>
      <c r="H1588" s="1202" t="s">
        <v>957</v>
      </c>
      <c r="I1588" s="1202" t="s">
        <v>53</v>
      </c>
      <c r="J1588" s="1202"/>
      <c r="K1588" s="1202"/>
      <c r="L1588" s="1202" t="s">
        <v>747</v>
      </c>
      <c r="M1588" s="1202" t="s">
        <v>947</v>
      </c>
      <c r="N1588" s="1203" t="s">
        <v>963</v>
      </c>
      <c r="O1588" s="1203" t="s">
        <v>73</v>
      </c>
      <c r="P1588" s="1203" t="s">
        <v>73</v>
      </c>
      <c r="Q1588" s="1203" t="s">
        <v>750</v>
      </c>
      <c r="R1588" s="1203" t="s">
        <v>949</v>
      </c>
      <c r="S1588" s="1209">
        <f>VLOOKUP($D1588,'NI-Ter'!$B$1:$Y$2048,12,FALSE)</f>
        <v>0</v>
      </c>
      <c r="T1588" s="1209">
        <f>VLOOKUP($D1588,'NI-Ter'!$B$1:$Y$2048,13,FALSE)</f>
        <v>0</v>
      </c>
      <c r="U1588" s="1209">
        <f>VLOOKUP($D1588,'NI-Ter'!$B$1:$Y$2048,16,FALSE)</f>
        <v>0</v>
      </c>
      <c r="V1588" s="1209">
        <f>VLOOKUP($D1588,'NI-Ter'!$B$1:$Y$2048,17,FALSE)</f>
        <v>0</v>
      </c>
      <c r="W1588" s="1209">
        <f>VLOOKUP($D1588,'NI-Ter'!$B$1:$Y$2048,18,FALSE)</f>
        <v>0</v>
      </c>
      <c r="X1588" s="1209">
        <f>VLOOKUP($D1588,'NI-Ter'!$B$1:$Y$2048,19,FALSE)</f>
        <v>0</v>
      </c>
    </row>
    <row r="1589" spans="1:24" ht="27" hidden="1">
      <c r="A1589" s="507"/>
      <c r="B1589" s="507"/>
      <c r="C1589" s="507"/>
      <c r="D1589" s="1209" t="s">
        <v>964</v>
      </c>
      <c r="E1589" s="1210" t="s">
        <v>3062</v>
      </c>
      <c r="F1589" s="1202"/>
      <c r="G1589" s="1202"/>
      <c r="H1589" s="1202" t="s">
        <v>957</v>
      </c>
      <c r="I1589" s="1202" t="s">
        <v>53</v>
      </c>
      <c r="J1589" s="1202"/>
      <c r="K1589" s="1202"/>
      <c r="L1589" s="1202" t="s">
        <v>747</v>
      </c>
      <c r="M1589" s="1202" t="s">
        <v>947</v>
      </c>
      <c r="N1589" s="1203" t="s">
        <v>965</v>
      </c>
      <c r="O1589" s="1203" t="s">
        <v>73</v>
      </c>
      <c r="P1589" s="1203" t="s">
        <v>73</v>
      </c>
      <c r="Q1589" s="1203" t="s">
        <v>750</v>
      </c>
      <c r="R1589" s="1203" t="s">
        <v>966</v>
      </c>
      <c r="S1589" s="1209">
        <f>VLOOKUP($D1589,'NI-Ter'!$B$1:$Y$2048,12,FALSE)</f>
        <v>0</v>
      </c>
      <c r="T1589" s="1209">
        <f>VLOOKUP($D1589,'NI-Ter'!$B$1:$Y$2048,13,FALSE)</f>
        <v>0</v>
      </c>
      <c r="U1589" s="1209">
        <f>VLOOKUP($D1589,'NI-Ter'!$B$1:$Y$2048,16,FALSE)</f>
        <v>0</v>
      </c>
      <c r="V1589" s="1209">
        <f>VLOOKUP($D1589,'NI-Ter'!$B$1:$Y$2048,17,FALSE)</f>
        <v>0</v>
      </c>
      <c r="W1589" s="1209">
        <f>VLOOKUP($D1589,'NI-Ter'!$B$1:$Y$2048,18,FALSE)</f>
        <v>0</v>
      </c>
      <c r="X1589" s="1209">
        <f>VLOOKUP($D1589,'NI-Ter'!$B$1:$Y$2048,19,FALSE)</f>
        <v>0</v>
      </c>
    </row>
    <row r="1590" spans="1:24" ht="27">
      <c r="A1590" s="507"/>
      <c r="B1590" s="507"/>
      <c r="C1590" s="507"/>
      <c r="D1590" s="1209" t="s">
        <v>967</v>
      </c>
      <c r="E1590" s="1210" t="s">
        <v>3062</v>
      </c>
      <c r="F1590" s="1202" t="s">
        <v>295</v>
      </c>
      <c r="G1590" s="1202"/>
      <c r="H1590" s="1202" t="s">
        <v>968</v>
      </c>
      <c r="I1590" s="1202" t="s">
        <v>53</v>
      </c>
      <c r="J1590" s="1202"/>
      <c r="K1590" s="1202"/>
      <c r="L1590" s="1202" t="s">
        <v>747</v>
      </c>
      <c r="M1590" s="1202" t="s">
        <v>947</v>
      </c>
      <c r="N1590" s="1203" t="s">
        <v>969</v>
      </c>
      <c r="O1590" s="1203" t="s">
        <v>73</v>
      </c>
      <c r="P1590" s="1203" t="s">
        <v>73</v>
      </c>
      <c r="Q1590" s="1203" t="s">
        <v>750</v>
      </c>
      <c r="R1590" s="1203" t="s">
        <v>966</v>
      </c>
      <c r="S1590" s="1209">
        <f>VLOOKUP($D1590,'NI-Ter'!$B$1:$Y$2048,12,FALSE)</f>
        <v>0</v>
      </c>
      <c r="T1590" s="1209">
        <f>VLOOKUP($D1590,'NI-Ter'!$B$1:$Y$2048,13,FALSE)</f>
        <v>0</v>
      </c>
      <c r="U1590" s="1209">
        <f>VLOOKUP($D1590,'NI-Ter'!$B$1:$Y$2048,16,FALSE)</f>
        <v>0</v>
      </c>
      <c r="V1590" s="1209">
        <f>VLOOKUP($D1590,'NI-Ter'!$B$1:$Y$2048,17,FALSE)</f>
        <v>0</v>
      </c>
      <c r="W1590" s="1209">
        <f>VLOOKUP($D1590,'NI-Ter'!$B$1:$Y$2048,18,FALSE)</f>
        <v>0</v>
      </c>
      <c r="X1590" s="1209">
        <f>VLOOKUP($D1590,'NI-Ter'!$B$1:$Y$2048,19,FALSE)</f>
        <v>0</v>
      </c>
    </row>
    <row r="1591" spans="1:24">
      <c r="A1591" s="507"/>
      <c r="B1591" s="507"/>
      <c r="C1591" s="507"/>
      <c r="D1591" s="1209" t="s">
        <v>970</v>
      </c>
      <c r="E1591" s="1210" t="s">
        <v>3062</v>
      </c>
      <c r="F1591" s="1202" t="s">
        <v>295</v>
      </c>
      <c r="G1591" s="1202"/>
      <c r="H1591" s="1202" t="s">
        <v>945</v>
      </c>
      <c r="I1591" s="1202" t="s">
        <v>531</v>
      </c>
      <c r="J1591" s="1202"/>
      <c r="K1591" s="1202"/>
      <c r="L1591" s="1202"/>
      <c r="M1591" s="1202" t="s">
        <v>947</v>
      </c>
      <c r="N1591" s="1203" t="s">
        <v>972</v>
      </c>
      <c r="O1591" s="1203" t="s">
        <v>73</v>
      </c>
      <c r="P1591" s="1203" t="s">
        <v>73</v>
      </c>
      <c r="Q1591" s="1203" t="s">
        <v>73</v>
      </c>
      <c r="R1591" s="1203" t="s">
        <v>73</v>
      </c>
      <c r="S1591" s="1209">
        <f>VLOOKUP($D1591,'NI-Ter'!$B$1:$Y$2048,12,FALSE)</f>
        <v>0</v>
      </c>
      <c r="T1591" s="1209">
        <f>VLOOKUP($D1591,'NI-Ter'!$B$1:$Y$2048,13,FALSE)</f>
        <v>0</v>
      </c>
      <c r="U1591" s="1209">
        <f>VLOOKUP($D1591,'NI-Ter'!$B$1:$Y$2048,16,FALSE)</f>
        <v>0</v>
      </c>
      <c r="V1591" s="1209">
        <f>VLOOKUP($D1591,'NI-Ter'!$B$1:$Y$2048,17,FALSE)</f>
        <v>0</v>
      </c>
      <c r="W1591" s="1209">
        <f>VLOOKUP($D1591,'NI-Ter'!$B$1:$Y$2048,18,FALSE)</f>
        <v>0</v>
      </c>
      <c r="X1591" s="1209">
        <f>VLOOKUP($D1591,'NI-Ter'!$B$1:$Y$2048,19,FALSE)</f>
        <v>0</v>
      </c>
    </row>
    <row r="1592" spans="1:24" hidden="1">
      <c r="A1592" s="507"/>
      <c r="B1592" s="507"/>
      <c r="C1592" s="507"/>
      <c r="D1592" s="1209" t="s">
        <v>973</v>
      </c>
      <c r="E1592" s="1210" t="s">
        <v>3062</v>
      </c>
      <c r="F1592" s="1202"/>
      <c r="G1592" s="1202"/>
      <c r="H1592" s="1202"/>
      <c r="I1592" s="1202" t="s">
        <v>71</v>
      </c>
      <c r="J1592" s="1202"/>
      <c r="K1592" s="1202"/>
      <c r="L1592" s="1202"/>
      <c r="M1592" s="1202"/>
      <c r="N1592" s="1203" t="s">
        <v>974</v>
      </c>
      <c r="O1592" s="1203" t="s">
        <v>73</v>
      </c>
      <c r="P1592" s="1203" t="s">
        <v>73</v>
      </c>
      <c r="Q1592" s="1203" t="s">
        <v>73</v>
      </c>
      <c r="R1592" s="1203" t="s">
        <v>73</v>
      </c>
      <c r="S1592" s="1209">
        <f>VLOOKUP($D1592,'NI-Ter'!$B$1:$Y$2048,12,FALSE)</f>
        <v>0</v>
      </c>
      <c r="T1592" s="1209">
        <f>VLOOKUP($D1592,'NI-Ter'!$B$1:$Y$2048,13,FALSE)</f>
        <v>0</v>
      </c>
      <c r="U1592" s="1209">
        <f>VLOOKUP($D1592,'NI-Ter'!$B$1:$Y$2048,16,FALSE)</f>
        <v>0</v>
      </c>
      <c r="V1592" s="1209">
        <f>VLOOKUP($D1592,'NI-Ter'!$B$1:$Y$2048,17,FALSE)</f>
        <v>0</v>
      </c>
      <c r="W1592" s="1209">
        <f>VLOOKUP($D1592,'NI-Ter'!$B$1:$Y$2048,18,FALSE)</f>
        <v>0</v>
      </c>
      <c r="X1592" s="1209">
        <f>VLOOKUP($D1592,'NI-Ter'!$B$1:$Y$2048,19,FALSE)</f>
        <v>0</v>
      </c>
    </row>
    <row r="1593" spans="1:24" ht="40.5" hidden="1">
      <c r="A1593" s="507"/>
      <c r="B1593" s="507"/>
      <c r="C1593" s="507"/>
      <c r="D1593" s="1209" t="s">
        <v>975</v>
      </c>
      <c r="E1593" s="1210" t="s">
        <v>3062</v>
      </c>
      <c r="F1593" s="1202"/>
      <c r="G1593" s="1202"/>
      <c r="H1593" s="1202" t="s">
        <v>976</v>
      </c>
      <c r="I1593" s="1202" t="s">
        <v>53</v>
      </c>
      <c r="J1593" s="1202"/>
      <c r="K1593" s="1202"/>
      <c r="L1593" s="1202" t="s">
        <v>747</v>
      </c>
      <c r="M1593" s="1202" t="s">
        <v>977</v>
      </c>
      <c r="N1593" s="1203" t="s">
        <v>978</v>
      </c>
      <c r="O1593" s="1203" t="s">
        <v>73</v>
      </c>
      <c r="P1593" s="1203" t="s">
        <v>73</v>
      </c>
      <c r="Q1593" s="1203" t="s">
        <v>750</v>
      </c>
      <c r="R1593" s="1203" t="s">
        <v>966</v>
      </c>
      <c r="S1593" s="1209">
        <f>VLOOKUP($D1593,'NI-Ter'!$B$1:$Y$2048,12,FALSE)</f>
        <v>0</v>
      </c>
      <c r="T1593" s="1209">
        <f>VLOOKUP($D1593,'NI-Ter'!$B$1:$Y$2048,13,FALSE)</f>
        <v>0</v>
      </c>
      <c r="U1593" s="1209">
        <f>VLOOKUP($D1593,'NI-Ter'!$B$1:$Y$2048,16,FALSE)</f>
        <v>0</v>
      </c>
      <c r="V1593" s="1209">
        <f>VLOOKUP($D1593,'NI-Ter'!$B$1:$Y$2048,17,FALSE)</f>
        <v>0</v>
      </c>
      <c r="W1593" s="1209">
        <f>VLOOKUP($D1593,'NI-Ter'!$B$1:$Y$2048,18,FALSE)</f>
        <v>0</v>
      </c>
      <c r="X1593" s="1209">
        <f>VLOOKUP($D1593,'NI-Ter'!$B$1:$Y$2048,19,FALSE)</f>
        <v>0</v>
      </c>
    </row>
    <row r="1594" spans="1:24" ht="40.5" hidden="1">
      <c r="A1594" s="507"/>
      <c r="B1594" s="507"/>
      <c r="C1594" s="507"/>
      <c r="D1594" s="1209" t="s">
        <v>979</v>
      </c>
      <c r="E1594" s="1210" t="s">
        <v>3062</v>
      </c>
      <c r="F1594" s="1202"/>
      <c r="G1594" s="1202"/>
      <c r="H1594" s="1202" t="s">
        <v>976</v>
      </c>
      <c r="I1594" s="1202" t="s">
        <v>53</v>
      </c>
      <c r="J1594" s="1202"/>
      <c r="K1594" s="1202"/>
      <c r="L1594" s="1202" t="s">
        <v>747</v>
      </c>
      <c r="M1594" s="1202" t="s">
        <v>977</v>
      </c>
      <c r="N1594" s="1203" t="s">
        <v>980</v>
      </c>
      <c r="O1594" s="1203" t="s">
        <v>73</v>
      </c>
      <c r="P1594" s="1203" t="s">
        <v>73</v>
      </c>
      <c r="Q1594" s="1203" t="s">
        <v>750</v>
      </c>
      <c r="R1594" s="1203" t="s">
        <v>966</v>
      </c>
      <c r="S1594" s="1209">
        <f>VLOOKUP($D1594,'NI-Ter'!$B$1:$Y$2048,12,FALSE)</f>
        <v>0</v>
      </c>
      <c r="T1594" s="1209">
        <f>VLOOKUP($D1594,'NI-Ter'!$B$1:$Y$2048,13,FALSE)</f>
        <v>0</v>
      </c>
      <c r="U1594" s="1209">
        <f>VLOOKUP($D1594,'NI-Ter'!$B$1:$Y$2048,16,FALSE)</f>
        <v>0</v>
      </c>
      <c r="V1594" s="1209">
        <f>VLOOKUP($D1594,'NI-Ter'!$B$1:$Y$2048,17,FALSE)</f>
        <v>0</v>
      </c>
      <c r="W1594" s="1209">
        <f>VLOOKUP($D1594,'NI-Ter'!$B$1:$Y$2048,18,FALSE)</f>
        <v>0</v>
      </c>
      <c r="X1594" s="1209">
        <f>VLOOKUP($D1594,'NI-Ter'!$B$1:$Y$2048,19,FALSE)</f>
        <v>0</v>
      </c>
    </row>
    <row r="1595" spans="1:24" ht="40.5">
      <c r="A1595" s="507"/>
      <c r="B1595" s="507"/>
      <c r="C1595" s="507"/>
      <c r="D1595" s="1209" t="s">
        <v>981</v>
      </c>
      <c r="E1595" s="1210" t="s">
        <v>3062</v>
      </c>
      <c r="F1595" s="1202" t="s">
        <v>295</v>
      </c>
      <c r="G1595" s="1202"/>
      <c r="H1595" s="1202" t="s">
        <v>982</v>
      </c>
      <c r="I1595" s="1202" t="s">
        <v>53</v>
      </c>
      <c r="J1595" s="1202"/>
      <c r="K1595" s="1202"/>
      <c r="L1595" s="1202" t="s">
        <v>747</v>
      </c>
      <c r="M1595" s="1202" t="s">
        <v>977</v>
      </c>
      <c r="N1595" s="1203" t="s">
        <v>983</v>
      </c>
      <c r="O1595" s="1203" t="s">
        <v>73</v>
      </c>
      <c r="P1595" s="1203" t="s">
        <v>73</v>
      </c>
      <c r="Q1595" s="1203" t="s">
        <v>750</v>
      </c>
      <c r="R1595" s="1203" t="s">
        <v>966</v>
      </c>
      <c r="S1595" s="1209">
        <f>VLOOKUP($D1595,'NI-Ter'!$B$1:$Y$2048,12,FALSE)</f>
        <v>0</v>
      </c>
      <c r="T1595" s="1209">
        <f>VLOOKUP($D1595,'NI-Ter'!$B$1:$Y$2048,13,FALSE)</f>
        <v>0</v>
      </c>
      <c r="U1595" s="1209">
        <f>VLOOKUP($D1595,'NI-Ter'!$B$1:$Y$2048,16,FALSE)</f>
        <v>0</v>
      </c>
      <c r="V1595" s="1209">
        <f>VLOOKUP($D1595,'NI-Ter'!$B$1:$Y$2048,17,FALSE)</f>
        <v>0</v>
      </c>
      <c r="W1595" s="1209">
        <f>VLOOKUP($D1595,'NI-Ter'!$B$1:$Y$2048,18,FALSE)</f>
        <v>0</v>
      </c>
      <c r="X1595" s="1209">
        <f>VLOOKUP($D1595,'NI-Ter'!$B$1:$Y$2048,19,FALSE)</f>
        <v>0</v>
      </c>
    </row>
    <row r="1596" spans="1:24" ht="40.5" hidden="1">
      <c r="A1596" s="507"/>
      <c r="B1596" s="507"/>
      <c r="C1596" s="507"/>
      <c r="D1596" s="1209" t="s">
        <v>984</v>
      </c>
      <c r="E1596" s="1210" t="s">
        <v>3062</v>
      </c>
      <c r="F1596" s="1202"/>
      <c r="G1596" s="1202"/>
      <c r="H1596" s="1202" t="s">
        <v>976</v>
      </c>
      <c r="I1596" s="1202" t="s">
        <v>53</v>
      </c>
      <c r="J1596" s="1202"/>
      <c r="K1596" s="1202"/>
      <c r="L1596" s="1202" t="s">
        <v>747</v>
      </c>
      <c r="M1596" s="1202" t="s">
        <v>977</v>
      </c>
      <c r="N1596" s="1203" t="s">
        <v>985</v>
      </c>
      <c r="O1596" s="1203" t="s">
        <v>73</v>
      </c>
      <c r="P1596" s="1203" t="s">
        <v>73</v>
      </c>
      <c r="Q1596" s="1203" t="s">
        <v>750</v>
      </c>
      <c r="R1596" s="1203" t="s">
        <v>966</v>
      </c>
      <c r="S1596" s="1209">
        <f>VLOOKUP($D1596,'NI-Ter'!$B$1:$Y$2048,12,FALSE)</f>
        <v>0</v>
      </c>
      <c r="T1596" s="1209">
        <f>VLOOKUP($D1596,'NI-Ter'!$B$1:$Y$2048,13,FALSE)</f>
        <v>0</v>
      </c>
      <c r="U1596" s="1209">
        <f>VLOOKUP($D1596,'NI-Ter'!$B$1:$Y$2048,16,FALSE)</f>
        <v>0</v>
      </c>
      <c r="V1596" s="1209">
        <f>VLOOKUP($D1596,'NI-Ter'!$B$1:$Y$2048,17,FALSE)</f>
        <v>0</v>
      </c>
      <c r="W1596" s="1209">
        <f>VLOOKUP($D1596,'NI-Ter'!$B$1:$Y$2048,18,FALSE)</f>
        <v>0</v>
      </c>
      <c r="X1596" s="1209">
        <f>VLOOKUP($D1596,'NI-Ter'!$B$1:$Y$2048,19,FALSE)</f>
        <v>0</v>
      </c>
    </row>
    <row r="1597" spans="1:24" ht="40.5" hidden="1">
      <c r="A1597" s="507"/>
      <c r="B1597" s="507"/>
      <c r="C1597" s="507"/>
      <c r="D1597" s="1209" t="s">
        <v>986</v>
      </c>
      <c r="E1597" s="1210" t="s">
        <v>3062</v>
      </c>
      <c r="F1597" s="1202"/>
      <c r="G1597" s="1202"/>
      <c r="H1597" s="1202" t="s">
        <v>976</v>
      </c>
      <c r="I1597" s="1202" t="s">
        <v>53</v>
      </c>
      <c r="J1597" s="1202"/>
      <c r="K1597" s="1202"/>
      <c r="L1597" s="1202" t="s">
        <v>747</v>
      </c>
      <c r="M1597" s="1202" t="s">
        <v>977</v>
      </c>
      <c r="N1597" s="1203" t="s">
        <v>987</v>
      </c>
      <c r="O1597" s="1203" t="s">
        <v>73</v>
      </c>
      <c r="P1597" s="1203" t="s">
        <v>73</v>
      </c>
      <c r="Q1597" s="1203" t="s">
        <v>750</v>
      </c>
      <c r="R1597" s="1203" t="s">
        <v>966</v>
      </c>
      <c r="S1597" s="1209">
        <f>VLOOKUP($D1597,'NI-Ter'!$B$1:$Y$2048,12,FALSE)</f>
        <v>0</v>
      </c>
      <c r="T1597" s="1209">
        <f>VLOOKUP($D1597,'NI-Ter'!$B$1:$Y$2048,13,FALSE)</f>
        <v>0</v>
      </c>
      <c r="U1597" s="1209">
        <f>VLOOKUP($D1597,'NI-Ter'!$B$1:$Y$2048,16,FALSE)</f>
        <v>0</v>
      </c>
      <c r="V1597" s="1209">
        <f>VLOOKUP($D1597,'NI-Ter'!$B$1:$Y$2048,17,FALSE)</f>
        <v>0</v>
      </c>
      <c r="W1597" s="1209">
        <f>VLOOKUP($D1597,'NI-Ter'!$B$1:$Y$2048,18,FALSE)</f>
        <v>0</v>
      </c>
      <c r="X1597" s="1209">
        <f>VLOOKUP($D1597,'NI-Ter'!$B$1:$Y$2048,19,FALSE)</f>
        <v>0</v>
      </c>
    </row>
    <row r="1598" spans="1:24" ht="40.5">
      <c r="A1598" s="507"/>
      <c r="B1598" s="507"/>
      <c r="C1598" s="507"/>
      <c r="D1598" s="1209" t="s">
        <v>988</v>
      </c>
      <c r="E1598" s="1210" t="s">
        <v>3062</v>
      </c>
      <c r="F1598" s="1202"/>
      <c r="G1598" s="1202"/>
      <c r="H1598" s="1202" t="s">
        <v>982</v>
      </c>
      <c r="I1598" s="1202" t="s">
        <v>53</v>
      </c>
      <c r="J1598" s="1202"/>
      <c r="K1598" s="1202"/>
      <c r="L1598" s="1202" t="s">
        <v>747</v>
      </c>
      <c r="M1598" s="1202" t="s">
        <v>977</v>
      </c>
      <c r="N1598" s="1203" t="s">
        <v>989</v>
      </c>
      <c r="O1598" s="1203" t="s">
        <v>73</v>
      </c>
      <c r="P1598" s="1203" t="s">
        <v>73</v>
      </c>
      <c r="Q1598" s="1203" t="s">
        <v>750</v>
      </c>
      <c r="R1598" s="1203" t="s">
        <v>966</v>
      </c>
      <c r="S1598" s="1209">
        <f>VLOOKUP($D1598,'NI-Ter'!$B$1:$Y$2048,12,FALSE)</f>
        <v>0</v>
      </c>
      <c r="T1598" s="1209">
        <f>VLOOKUP($D1598,'NI-Ter'!$B$1:$Y$2048,13,FALSE)</f>
        <v>0</v>
      </c>
      <c r="U1598" s="1209">
        <f>VLOOKUP($D1598,'NI-Ter'!$B$1:$Y$2048,16,FALSE)</f>
        <v>0</v>
      </c>
      <c r="V1598" s="1209">
        <f>VLOOKUP($D1598,'NI-Ter'!$B$1:$Y$2048,17,FALSE)</f>
        <v>0</v>
      </c>
      <c r="W1598" s="1209">
        <f>VLOOKUP($D1598,'NI-Ter'!$B$1:$Y$2048,18,FALSE)</f>
        <v>0</v>
      </c>
      <c r="X1598" s="1209">
        <f>VLOOKUP($D1598,'NI-Ter'!$B$1:$Y$2048,19,FALSE)</f>
        <v>0</v>
      </c>
    </row>
    <row r="1599" spans="1:24" ht="40.5" hidden="1">
      <c r="A1599" s="507"/>
      <c r="B1599" s="507"/>
      <c r="C1599" s="507"/>
      <c r="D1599" s="1209" t="s">
        <v>990</v>
      </c>
      <c r="E1599" s="1210" t="s">
        <v>3062</v>
      </c>
      <c r="F1599" s="1202"/>
      <c r="G1599" s="1202"/>
      <c r="H1599" s="1202" t="s">
        <v>976</v>
      </c>
      <c r="I1599" s="1202" t="s">
        <v>53</v>
      </c>
      <c r="J1599" s="1202"/>
      <c r="K1599" s="1202"/>
      <c r="L1599" s="1202" t="s">
        <v>747</v>
      </c>
      <c r="M1599" s="1202" t="s">
        <v>977</v>
      </c>
      <c r="N1599" s="1203" t="s">
        <v>991</v>
      </c>
      <c r="O1599" s="1203" t="s">
        <v>73</v>
      </c>
      <c r="P1599" s="1203" t="s">
        <v>73</v>
      </c>
      <c r="Q1599" s="1203" t="s">
        <v>750</v>
      </c>
      <c r="R1599" s="1203" t="s">
        <v>966</v>
      </c>
      <c r="S1599" s="1209">
        <f>VLOOKUP($D1599,'NI-Ter'!$B$1:$Y$2048,12,FALSE)</f>
        <v>0</v>
      </c>
      <c r="T1599" s="1209">
        <f>VLOOKUP($D1599,'NI-Ter'!$B$1:$Y$2048,13,FALSE)</f>
        <v>0</v>
      </c>
      <c r="U1599" s="1209">
        <f>VLOOKUP($D1599,'NI-Ter'!$B$1:$Y$2048,16,FALSE)</f>
        <v>0</v>
      </c>
      <c r="V1599" s="1209">
        <f>VLOOKUP($D1599,'NI-Ter'!$B$1:$Y$2048,17,FALSE)</f>
        <v>0</v>
      </c>
      <c r="W1599" s="1209">
        <f>VLOOKUP($D1599,'NI-Ter'!$B$1:$Y$2048,18,FALSE)</f>
        <v>0</v>
      </c>
      <c r="X1599" s="1209">
        <f>VLOOKUP($D1599,'NI-Ter'!$B$1:$Y$2048,19,FALSE)</f>
        <v>0</v>
      </c>
    </row>
    <row r="1600" spans="1:24" ht="40.5" hidden="1">
      <c r="A1600" s="507"/>
      <c r="B1600" s="507"/>
      <c r="C1600" s="507"/>
      <c r="D1600" s="1209" t="s">
        <v>992</v>
      </c>
      <c r="E1600" s="1210" t="s">
        <v>3062</v>
      </c>
      <c r="F1600" s="1202"/>
      <c r="G1600" s="1202"/>
      <c r="H1600" s="1202" t="s">
        <v>976</v>
      </c>
      <c r="I1600" s="1202" t="s">
        <v>53</v>
      </c>
      <c r="J1600" s="1202"/>
      <c r="K1600" s="1202"/>
      <c r="L1600" s="1202" t="s">
        <v>747</v>
      </c>
      <c r="M1600" s="1202" t="s">
        <v>977</v>
      </c>
      <c r="N1600" s="1203" t="s">
        <v>993</v>
      </c>
      <c r="O1600" s="1203" t="s">
        <v>73</v>
      </c>
      <c r="P1600" s="1203" t="s">
        <v>73</v>
      </c>
      <c r="Q1600" s="1203" t="s">
        <v>750</v>
      </c>
      <c r="R1600" s="1203" t="s">
        <v>966</v>
      </c>
      <c r="S1600" s="1209">
        <f>VLOOKUP($D1600,'NI-Ter'!$B$1:$Y$2048,12,FALSE)</f>
        <v>0</v>
      </c>
      <c r="T1600" s="1209">
        <f>VLOOKUP($D1600,'NI-Ter'!$B$1:$Y$2048,13,FALSE)</f>
        <v>0</v>
      </c>
      <c r="U1600" s="1209">
        <f>VLOOKUP($D1600,'NI-Ter'!$B$1:$Y$2048,16,FALSE)</f>
        <v>0</v>
      </c>
      <c r="V1600" s="1209">
        <f>VLOOKUP($D1600,'NI-Ter'!$B$1:$Y$2048,17,FALSE)</f>
        <v>0</v>
      </c>
      <c r="W1600" s="1209">
        <f>VLOOKUP($D1600,'NI-Ter'!$B$1:$Y$2048,18,FALSE)</f>
        <v>0</v>
      </c>
      <c r="X1600" s="1209">
        <f>VLOOKUP($D1600,'NI-Ter'!$B$1:$Y$2048,19,FALSE)</f>
        <v>0</v>
      </c>
    </row>
    <row r="1601" spans="1:24" ht="40.5">
      <c r="A1601" s="507"/>
      <c r="B1601" s="507"/>
      <c r="C1601" s="507"/>
      <c r="D1601" s="1209" t="s">
        <v>994</v>
      </c>
      <c r="E1601" s="1210" t="s">
        <v>3062</v>
      </c>
      <c r="F1601" s="1202" t="s">
        <v>295</v>
      </c>
      <c r="G1601" s="1202"/>
      <c r="H1601" s="1202" t="s">
        <v>982</v>
      </c>
      <c r="I1601" s="1202" t="s">
        <v>53</v>
      </c>
      <c r="J1601" s="1202"/>
      <c r="K1601" s="1202"/>
      <c r="L1601" s="1202" t="s">
        <v>747</v>
      </c>
      <c r="M1601" s="1202" t="s">
        <v>977</v>
      </c>
      <c r="N1601" s="1203" t="s">
        <v>995</v>
      </c>
      <c r="O1601" s="1203" t="s">
        <v>73</v>
      </c>
      <c r="P1601" s="1203" t="s">
        <v>73</v>
      </c>
      <c r="Q1601" s="1203" t="s">
        <v>750</v>
      </c>
      <c r="R1601" s="1203" t="s">
        <v>966</v>
      </c>
      <c r="S1601" s="1209">
        <f>VLOOKUP($D1601,'NI-Ter'!$B$1:$Y$2048,12,FALSE)</f>
        <v>0</v>
      </c>
      <c r="T1601" s="1209">
        <f>VLOOKUP($D1601,'NI-Ter'!$B$1:$Y$2048,13,FALSE)</f>
        <v>0</v>
      </c>
      <c r="U1601" s="1209">
        <f>VLOOKUP($D1601,'NI-Ter'!$B$1:$Y$2048,16,FALSE)</f>
        <v>0</v>
      </c>
      <c r="V1601" s="1209">
        <f>VLOOKUP($D1601,'NI-Ter'!$B$1:$Y$2048,17,FALSE)</f>
        <v>0</v>
      </c>
      <c r="W1601" s="1209">
        <f>VLOOKUP($D1601,'NI-Ter'!$B$1:$Y$2048,18,FALSE)</f>
        <v>0</v>
      </c>
      <c r="X1601" s="1209">
        <f>VLOOKUP($D1601,'NI-Ter'!$B$1:$Y$2048,19,FALSE)</f>
        <v>0</v>
      </c>
    </row>
    <row r="1602" spans="1:24" ht="27" hidden="1">
      <c r="A1602" s="507"/>
      <c r="B1602" s="507"/>
      <c r="C1602" s="507"/>
      <c r="D1602" s="1209" t="s">
        <v>996</v>
      </c>
      <c r="E1602" s="1210" t="s">
        <v>3062</v>
      </c>
      <c r="F1602" s="1202"/>
      <c r="G1602" s="1202"/>
      <c r="H1602" s="1202" t="s">
        <v>976</v>
      </c>
      <c r="I1602" s="1202" t="s">
        <v>53</v>
      </c>
      <c r="J1602" s="1202"/>
      <c r="K1602" s="1202"/>
      <c r="L1602" s="1202" t="s">
        <v>747</v>
      </c>
      <c r="M1602" s="1202" t="s">
        <v>977</v>
      </c>
      <c r="N1602" s="1203" t="s">
        <v>997</v>
      </c>
      <c r="O1602" s="1203" t="s">
        <v>73</v>
      </c>
      <c r="P1602" s="1203" t="s">
        <v>73</v>
      </c>
      <c r="Q1602" s="1203" t="s">
        <v>750</v>
      </c>
      <c r="R1602" s="1203" t="s">
        <v>966</v>
      </c>
      <c r="S1602" s="1209">
        <f>VLOOKUP($D1602,'NI-Ter'!$B$1:$Y$2048,12,FALSE)</f>
        <v>0</v>
      </c>
      <c r="T1602" s="1209">
        <f>VLOOKUP($D1602,'NI-Ter'!$B$1:$Y$2048,13,FALSE)</f>
        <v>0</v>
      </c>
      <c r="U1602" s="1209">
        <f>VLOOKUP($D1602,'NI-Ter'!$B$1:$Y$2048,16,FALSE)</f>
        <v>0</v>
      </c>
      <c r="V1602" s="1209">
        <f>VLOOKUP($D1602,'NI-Ter'!$B$1:$Y$2048,17,FALSE)</f>
        <v>0</v>
      </c>
      <c r="W1602" s="1209">
        <f>VLOOKUP($D1602,'NI-Ter'!$B$1:$Y$2048,18,FALSE)</f>
        <v>0</v>
      </c>
      <c r="X1602" s="1209">
        <f>VLOOKUP($D1602,'NI-Ter'!$B$1:$Y$2048,19,FALSE)</f>
        <v>0</v>
      </c>
    </row>
    <row r="1603" spans="1:24" ht="27" hidden="1">
      <c r="A1603" s="507"/>
      <c r="B1603" s="507"/>
      <c r="C1603" s="507"/>
      <c r="D1603" s="1209" t="s">
        <v>998</v>
      </c>
      <c r="E1603" s="1210" t="s">
        <v>3062</v>
      </c>
      <c r="F1603" s="1202"/>
      <c r="G1603" s="1202"/>
      <c r="H1603" s="1202" t="s">
        <v>976</v>
      </c>
      <c r="I1603" s="1202" t="s">
        <v>53</v>
      </c>
      <c r="J1603" s="1202"/>
      <c r="K1603" s="1202"/>
      <c r="L1603" s="1202" t="s">
        <v>747</v>
      </c>
      <c r="M1603" s="1202" t="s">
        <v>977</v>
      </c>
      <c r="N1603" s="1203" t="s">
        <v>999</v>
      </c>
      <c r="O1603" s="1203" t="s">
        <v>73</v>
      </c>
      <c r="P1603" s="1203" t="s">
        <v>73</v>
      </c>
      <c r="Q1603" s="1203" t="s">
        <v>750</v>
      </c>
      <c r="R1603" s="1203" t="s">
        <v>966</v>
      </c>
      <c r="S1603" s="1209">
        <f>VLOOKUP($D1603,'NI-Ter'!$B$1:$Y$2048,12,FALSE)</f>
        <v>0</v>
      </c>
      <c r="T1603" s="1209">
        <f>VLOOKUP($D1603,'NI-Ter'!$B$1:$Y$2048,13,FALSE)</f>
        <v>0</v>
      </c>
      <c r="U1603" s="1209">
        <f>VLOOKUP($D1603,'NI-Ter'!$B$1:$Y$2048,16,FALSE)</f>
        <v>0</v>
      </c>
      <c r="V1603" s="1209">
        <f>VLOOKUP($D1603,'NI-Ter'!$B$1:$Y$2048,17,FALSE)</f>
        <v>0</v>
      </c>
      <c r="W1603" s="1209">
        <f>VLOOKUP($D1603,'NI-Ter'!$B$1:$Y$2048,18,FALSE)</f>
        <v>0</v>
      </c>
      <c r="X1603" s="1209">
        <f>VLOOKUP($D1603,'NI-Ter'!$B$1:$Y$2048,19,FALSE)</f>
        <v>0</v>
      </c>
    </row>
    <row r="1604" spans="1:24" ht="27" hidden="1">
      <c r="A1604" s="507"/>
      <c r="B1604" s="507"/>
      <c r="C1604" s="507"/>
      <c r="D1604" s="1209" t="s">
        <v>1000</v>
      </c>
      <c r="E1604" s="1210" t="s">
        <v>3062</v>
      </c>
      <c r="F1604" s="1202"/>
      <c r="G1604" s="1202"/>
      <c r="H1604" s="1202" t="s">
        <v>976</v>
      </c>
      <c r="I1604" s="1202" t="s">
        <v>53</v>
      </c>
      <c r="J1604" s="1202"/>
      <c r="K1604" s="1202"/>
      <c r="L1604" s="1202" t="s">
        <v>747</v>
      </c>
      <c r="M1604" s="1202" t="s">
        <v>977</v>
      </c>
      <c r="N1604" s="1203" t="s">
        <v>1001</v>
      </c>
      <c r="O1604" s="1203" t="s">
        <v>73</v>
      </c>
      <c r="P1604" s="1203" t="s">
        <v>73</v>
      </c>
      <c r="Q1604" s="1203" t="s">
        <v>750</v>
      </c>
      <c r="R1604" s="1203" t="s">
        <v>966</v>
      </c>
      <c r="S1604" s="1209">
        <f>VLOOKUP($D1604,'NI-Ter'!$B$1:$Y$2048,12,FALSE)</f>
        <v>0</v>
      </c>
      <c r="T1604" s="1209">
        <f>VLOOKUP($D1604,'NI-Ter'!$B$1:$Y$2048,13,FALSE)</f>
        <v>0</v>
      </c>
      <c r="U1604" s="1209">
        <f>VLOOKUP($D1604,'NI-Ter'!$B$1:$Y$2048,16,FALSE)</f>
        <v>0</v>
      </c>
      <c r="V1604" s="1209">
        <f>VLOOKUP($D1604,'NI-Ter'!$B$1:$Y$2048,17,FALSE)</f>
        <v>0</v>
      </c>
      <c r="W1604" s="1209">
        <f>VLOOKUP($D1604,'NI-Ter'!$B$1:$Y$2048,18,FALSE)</f>
        <v>0</v>
      </c>
      <c r="X1604" s="1209">
        <f>VLOOKUP($D1604,'NI-Ter'!$B$1:$Y$2048,19,FALSE)</f>
        <v>0</v>
      </c>
    </row>
    <row r="1605" spans="1:24" ht="27" hidden="1">
      <c r="A1605" s="507"/>
      <c r="B1605" s="507"/>
      <c r="C1605" s="507"/>
      <c r="D1605" s="1209" t="s">
        <v>1002</v>
      </c>
      <c r="E1605" s="1210" t="s">
        <v>3062</v>
      </c>
      <c r="F1605" s="1202"/>
      <c r="G1605" s="1202"/>
      <c r="H1605" s="1202" t="s">
        <v>976</v>
      </c>
      <c r="I1605" s="1202" t="s">
        <v>53</v>
      </c>
      <c r="J1605" s="1202"/>
      <c r="K1605" s="1202"/>
      <c r="L1605" s="1202" t="s">
        <v>747</v>
      </c>
      <c r="M1605" s="1202" t="s">
        <v>977</v>
      </c>
      <c r="N1605" s="1203" t="s">
        <v>1003</v>
      </c>
      <c r="O1605" s="1203" t="s">
        <v>73</v>
      </c>
      <c r="P1605" s="1203" t="s">
        <v>73</v>
      </c>
      <c r="Q1605" s="1203" t="s">
        <v>750</v>
      </c>
      <c r="R1605" s="1203" t="s">
        <v>966</v>
      </c>
      <c r="S1605" s="1209">
        <f>VLOOKUP($D1605,'NI-Ter'!$B$1:$Y$2048,12,FALSE)</f>
        <v>0</v>
      </c>
      <c r="T1605" s="1209">
        <f>VLOOKUP($D1605,'NI-Ter'!$B$1:$Y$2048,13,FALSE)</f>
        <v>0</v>
      </c>
      <c r="U1605" s="1209">
        <f>VLOOKUP($D1605,'NI-Ter'!$B$1:$Y$2048,16,FALSE)</f>
        <v>0</v>
      </c>
      <c r="V1605" s="1209">
        <f>VLOOKUP($D1605,'NI-Ter'!$B$1:$Y$2048,17,FALSE)</f>
        <v>0</v>
      </c>
      <c r="W1605" s="1209">
        <f>VLOOKUP($D1605,'NI-Ter'!$B$1:$Y$2048,18,FALSE)</f>
        <v>0</v>
      </c>
      <c r="X1605" s="1209">
        <f>VLOOKUP($D1605,'NI-Ter'!$B$1:$Y$2048,19,FALSE)</f>
        <v>0</v>
      </c>
    </row>
    <row r="1606" spans="1:24">
      <c r="A1606" s="507"/>
      <c r="B1606" s="507"/>
      <c r="C1606" s="507"/>
      <c r="D1606" s="1209" t="s">
        <v>1004</v>
      </c>
      <c r="E1606" s="1210" t="s">
        <v>3062</v>
      </c>
      <c r="F1606" s="1202" t="s">
        <v>295</v>
      </c>
      <c r="G1606" s="1202"/>
      <c r="H1606" s="1202" t="s">
        <v>976</v>
      </c>
      <c r="I1606" s="1202" t="s">
        <v>531</v>
      </c>
      <c r="J1606" s="1202"/>
      <c r="K1606" s="1202"/>
      <c r="L1606" s="1202"/>
      <c r="M1606" s="1202" t="s">
        <v>977</v>
      </c>
      <c r="N1606" s="1203" t="s">
        <v>1005</v>
      </c>
      <c r="O1606" s="1203" t="s">
        <v>73</v>
      </c>
      <c r="P1606" s="1203" t="s">
        <v>73</v>
      </c>
      <c r="Q1606" s="1203" t="s">
        <v>73</v>
      </c>
      <c r="R1606" s="1203" t="s">
        <v>73</v>
      </c>
      <c r="S1606" s="1209">
        <f>VLOOKUP($D1606,'NI-Ter'!$B$1:$Y$2048,12,FALSE)</f>
        <v>0</v>
      </c>
      <c r="T1606" s="1209">
        <f>VLOOKUP($D1606,'NI-Ter'!$B$1:$Y$2048,13,FALSE)</f>
        <v>0</v>
      </c>
      <c r="U1606" s="1209">
        <f>VLOOKUP($D1606,'NI-Ter'!$B$1:$Y$2048,16,FALSE)</f>
        <v>0</v>
      </c>
      <c r="V1606" s="1209">
        <f>VLOOKUP($D1606,'NI-Ter'!$B$1:$Y$2048,17,FALSE)</f>
        <v>0</v>
      </c>
      <c r="W1606" s="1209">
        <f>VLOOKUP($D1606,'NI-Ter'!$B$1:$Y$2048,18,FALSE)</f>
        <v>0</v>
      </c>
      <c r="X1606" s="1209">
        <f>VLOOKUP($D1606,'NI-Ter'!$B$1:$Y$2048,19,FALSE)</f>
        <v>0</v>
      </c>
    </row>
    <row r="1607" spans="1:24" ht="27" hidden="1">
      <c r="A1607" s="507"/>
      <c r="B1607" s="507"/>
      <c r="C1607" s="507"/>
      <c r="D1607" s="1209" t="s">
        <v>1006</v>
      </c>
      <c r="E1607" s="1210" t="s">
        <v>3062</v>
      </c>
      <c r="F1607" s="1202"/>
      <c r="G1607" s="1202"/>
      <c r="H1607" s="1202"/>
      <c r="I1607" s="1202" t="s">
        <v>71</v>
      </c>
      <c r="J1607" s="1202"/>
      <c r="K1607" s="1202"/>
      <c r="L1607" s="1202"/>
      <c r="M1607" s="1202"/>
      <c r="N1607" s="1203" t="s">
        <v>1007</v>
      </c>
      <c r="O1607" s="1203" t="s">
        <v>73</v>
      </c>
      <c r="P1607" s="1203" t="s">
        <v>73</v>
      </c>
      <c r="Q1607" s="1203" t="s">
        <v>73</v>
      </c>
      <c r="R1607" s="1203" t="s">
        <v>73</v>
      </c>
      <c r="S1607" s="1209">
        <f>VLOOKUP($D1607,'NI-Ter'!$B$1:$Y$2048,12,FALSE)</f>
        <v>0</v>
      </c>
      <c r="T1607" s="1209">
        <f>VLOOKUP($D1607,'NI-Ter'!$B$1:$Y$2048,13,FALSE)</f>
        <v>0</v>
      </c>
      <c r="U1607" s="1209">
        <f>VLOOKUP($D1607,'NI-Ter'!$B$1:$Y$2048,16,FALSE)</f>
        <v>517</v>
      </c>
      <c r="V1607" s="1209">
        <f>VLOOKUP($D1607,'NI-Ter'!$B$1:$Y$2048,17,FALSE)</f>
        <v>0</v>
      </c>
      <c r="W1607" s="1209">
        <f>VLOOKUP($D1607,'NI-Ter'!$B$1:$Y$2048,18,FALSE)</f>
        <v>0</v>
      </c>
      <c r="X1607" s="1209">
        <f>VLOOKUP($D1607,'NI-Ter'!$B$1:$Y$2048,19,FALSE)</f>
        <v>0</v>
      </c>
    </row>
    <row r="1608" spans="1:24" ht="27" hidden="1">
      <c r="A1608" s="507"/>
      <c r="B1608" s="507"/>
      <c r="C1608" s="507"/>
      <c r="D1608" s="1209" t="s">
        <v>1008</v>
      </c>
      <c r="E1608" s="1210" t="s">
        <v>3062</v>
      </c>
      <c r="F1608" s="1202" t="s">
        <v>157</v>
      </c>
      <c r="G1608" s="1202" t="str">
        <f>CONCATENATE(D1608,F1608)</f>
        <v>4.20.10.10.030.010.10.010CONS</v>
      </c>
      <c r="H1608" s="1202" t="s">
        <v>1009</v>
      </c>
      <c r="I1608" s="1202" t="s">
        <v>53</v>
      </c>
      <c r="J1608" s="1202"/>
      <c r="K1608" s="1202"/>
      <c r="L1608" s="1202" t="s">
        <v>747</v>
      </c>
      <c r="M1608" s="1202" t="s">
        <v>1011</v>
      </c>
      <c r="N1608" s="1203" t="s">
        <v>1012</v>
      </c>
      <c r="O1608" s="1203" t="s">
        <v>73</v>
      </c>
      <c r="P1608" s="1203" t="s">
        <v>73</v>
      </c>
      <c r="Q1608" s="1203" t="s">
        <v>750</v>
      </c>
      <c r="R1608" s="1203" t="s">
        <v>966</v>
      </c>
      <c r="S1608" s="1209">
        <f>VLOOKUP($D1608,'NI-Ter'!$B$1:$Y$2048,12,FALSE)</f>
        <v>0</v>
      </c>
      <c r="T1608" s="1209">
        <f>VLOOKUP($D1608,'NI-Ter'!$B$1:$Y$2048,13,FALSE)</f>
        <v>0</v>
      </c>
      <c r="U1608" s="1209">
        <f>VLOOKUP($D1608,'NI-Ter'!$B$1:$Y$2048,16,FALSE)</f>
        <v>0</v>
      </c>
      <c r="V1608" s="1209">
        <f>VLOOKUP($D1608,'NI-Ter'!$B$1:$Y$2048,17,FALSE)</f>
        <v>0</v>
      </c>
      <c r="W1608" s="1209">
        <f>VLOOKUP($D1608,'NI-Ter'!$B$1:$Y$2048,18,FALSE)</f>
        <v>0</v>
      </c>
      <c r="X1608" s="1209">
        <f>VLOOKUP($D1608,'NI-Ter'!$B$1:$Y$2048,19,FALSE)</f>
        <v>0</v>
      </c>
    </row>
    <row r="1609" spans="1:24" ht="27" hidden="1">
      <c r="A1609" s="507"/>
      <c r="B1609" s="507"/>
      <c r="C1609" s="507"/>
      <c r="D1609" s="1209" t="s">
        <v>1013</v>
      </c>
      <c r="E1609" s="1210" t="s">
        <v>3062</v>
      </c>
      <c r="F1609" s="1202"/>
      <c r="G1609" s="1202"/>
      <c r="H1609" s="1202" t="s">
        <v>1014</v>
      </c>
      <c r="I1609" s="1202" t="s">
        <v>53</v>
      </c>
      <c r="J1609" s="1202"/>
      <c r="K1609" s="1202"/>
      <c r="L1609" s="1202" t="s">
        <v>747</v>
      </c>
      <c r="M1609" s="1202" t="s">
        <v>1011</v>
      </c>
      <c r="N1609" s="1203" t="s">
        <v>1015</v>
      </c>
      <c r="O1609" s="1203" t="s">
        <v>73</v>
      </c>
      <c r="P1609" s="1203" t="s">
        <v>73</v>
      </c>
      <c r="Q1609" s="1203" t="s">
        <v>750</v>
      </c>
      <c r="R1609" s="1203" t="s">
        <v>966</v>
      </c>
      <c r="S1609" s="1209">
        <f>VLOOKUP($D1609,'NI-Ter'!$B$1:$Y$2048,12,FALSE)</f>
        <v>0</v>
      </c>
      <c r="T1609" s="1209">
        <f>VLOOKUP($D1609,'NI-Ter'!$B$1:$Y$2048,13,FALSE)</f>
        <v>0</v>
      </c>
      <c r="U1609" s="1209">
        <f>VLOOKUP($D1609,'NI-Ter'!$B$1:$Y$2048,16,FALSE)</f>
        <v>0</v>
      </c>
      <c r="V1609" s="1209">
        <f>VLOOKUP($D1609,'NI-Ter'!$B$1:$Y$2048,17,FALSE)</f>
        <v>0</v>
      </c>
      <c r="W1609" s="1209">
        <f>VLOOKUP($D1609,'NI-Ter'!$B$1:$Y$2048,18,FALSE)</f>
        <v>0</v>
      </c>
      <c r="X1609" s="1209">
        <f>VLOOKUP($D1609,'NI-Ter'!$B$1:$Y$2048,19,FALSE)</f>
        <v>0</v>
      </c>
    </row>
    <row r="1610" spans="1:24" ht="27" hidden="1">
      <c r="A1610" s="507"/>
      <c r="B1610" s="507"/>
      <c r="C1610" s="507"/>
      <c r="D1610" s="1209" t="s">
        <v>1016</v>
      </c>
      <c r="E1610" s="1210" t="s">
        <v>3062</v>
      </c>
      <c r="F1610" s="1202" t="s">
        <v>157</v>
      </c>
      <c r="G1610" s="1202" t="str">
        <f>CONCATENATE(D1610,F1610)</f>
        <v>4.20.10.10.030.010.10.030CONS</v>
      </c>
      <c r="H1610" s="1202" t="s">
        <v>1009</v>
      </c>
      <c r="I1610" s="1202" t="s">
        <v>53</v>
      </c>
      <c r="J1610" s="1202"/>
      <c r="K1610" s="1202"/>
      <c r="L1610" s="1202" t="s">
        <v>747</v>
      </c>
      <c r="M1610" s="1202" t="s">
        <v>1011</v>
      </c>
      <c r="N1610" s="1203" t="s">
        <v>1017</v>
      </c>
      <c r="O1610" s="1203" t="s">
        <v>73</v>
      </c>
      <c r="P1610" s="1203" t="s">
        <v>73</v>
      </c>
      <c r="Q1610" s="1203" t="s">
        <v>750</v>
      </c>
      <c r="R1610" s="1203" t="s">
        <v>966</v>
      </c>
      <c r="S1610" s="1209">
        <f>VLOOKUP($D1610,'NI-Ter'!$B$1:$Y$2048,12,FALSE)</f>
        <v>0</v>
      </c>
      <c r="T1610" s="1209">
        <f>VLOOKUP($D1610,'NI-Ter'!$B$1:$Y$2048,13,FALSE)</f>
        <v>0</v>
      </c>
      <c r="U1610" s="1209">
        <f>VLOOKUP($D1610,'NI-Ter'!$B$1:$Y$2048,16,FALSE)</f>
        <v>0</v>
      </c>
      <c r="V1610" s="1209">
        <f>VLOOKUP($D1610,'NI-Ter'!$B$1:$Y$2048,17,FALSE)</f>
        <v>0</v>
      </c>
      <c r="W1610" s="1209">
        <f>VLOOKUP($D1610,'NI-Ter'!$B$1:$Y$2048,18,FALSE)</f>
        <v>0</v>
      </c>
      <c r="X1610" s="1209">
        <f>VLOOKUP($D1610,'NI-Ter'!$B$1:$Y$2048,19,FALSE)</f>
        <v>0</v>
      </c>
    </row>
    <row r="1611" spans="1:24" ht="27" hidden="1">
      <c r="A1611" s="507"/>
      <c r="B1611" s="507"/>
      <c r="C1611" s="507"/>
      <c r="D1611" s="1209" t="s">
        <v>1018</v>
      </c>
      <c r="E1611" s="1210" t="s">
        <v>3062</v>
      </c>
      <c r="F1611" s="1202"/>
      <c r="G1611" s="1202"/>
      <c r="H1611" s="1202" t="s">
        <v>1014</v>
      </c>
      <c r="I1611" s="1202" t="s">
        <v>53</v>
      </c>
      <c r="J1611" s="1202"/>
      <c r="K1611" s="1202"/>
      <c r="L1611" s="1202" t="s">
        <v>747</v>
      </c>
      <c r="M1611" s="1202" t="s">
        <v>1011</v>
      </c>
      <c r="N1611" s="1203" t="s">
        <v>1019</v>
      </c>
      <c r="O1611" s="1203" t="s">
        <v>73</v>
      </c>
      <c r="P1611" s="1203" t="s">
        <v>73</v>
      </c>
      <c r="Q1611" s="1203" t="s">
        <v>750</v>
      </c>
      <c r="R1611" s="1203" t="s">
        <v>966</v>
      </c>
      <c r="S1611" s="1209">
        <f>VLOOKUP($D1611,'NI-Ter'!$B$1:$Y$2048,12,FALSE)</f>
        <v>0</v>
      </c>
      <c r="T1611" s="1209">
        <f>VLOOKUP($D1611,'NI-Ter'!$B$1:$Y$2048,13,FALSE)</f>
        <v>0</v>
      </c>
      <c r="U1611" s="1209">
        <f>VLOOKUP($D1611,'NI-Ter'!$B$1:$Y$2048,16,FALSE)</f>
        <v>0</v>
      </c>
      <c r="V1611" s="1209">
        <f>VLOOKUP($D1611,'NI-Ter'!$B$1:$Y$2048,17,FALSE)</f>
        <v>0</v>
      </c>
      <c r="W1611" s="1209">
        <f>VLOOKUP($D1611,'NI-Ter'!$B$1:$Y$2048,18,FALSE)</f>
        <v>0</v>
      </c>
      <c r="X1611" s="1209">
        <f>VLOOKUP($D1611,'NI-Ter'!$B$1:$Y$2048,19,FALSE)</f>
        <v>0</v>
      </c>
    </row>
    <row r="1612" spans="1:24" ht="27" hidden="1">
      <c r="A1612" s="507"/>
      <c r="B1612" s="507"/>
      <c r="C1612" s="507"/>
      <c r="D1612" s="1209" t="s">
        <v>1020</v>
      </c>
      <c r="E1612" s="1210" t="s">
        <v>3062</v>
      </c>
      <c r="F1612" s="1202"/>
      <c r="G1612" s="1202"/>
      <c r="H1612" s="1202" t="s">
        <v>1021</v>
      </c>
      <c r="I1612" s="1202" t="s">
        <v>53</v>
      </c>
      <c r="J1612" s="1202"/>
      <c r="K1612" s="1202"/>
      <c r="L1612" s="1202" t="s">
        <v>747</v>
      </c>
      <c r="M1612" s="1202" t="s">
        <v>1011</v>
      </c>
      <c r="N1612" s="1203" t="s">
        <v>1022</v>
      </c>
      <c r="O1612" s="1203" t="s">
        <v>73</v>
      </c>
      <c r="P1612" s="1203" t="s">
        <v>73</v>
      </c>
      <c r="Q1612" s="1203" t="s">
        <v>750</v>
      </c>
      <c r="R1612" s="1203" t="s">
        <v>966</v>
      </c>
      <c r="S1612" s="1209">
        <f>VLOOKUP($D1612,'NI-Ter'!$B$1:$Y$2048,12,FALSE)</f>
        <v>0</v>
      </c>
      <c r="T1612" s="1209">
        <f>VLOOKUP($D1612,'NI-Ter'!$B$1:$Y$2048,13,FALSE)</f>
        <v>0</v>
      </c>
      <c r="U1612" s="1209">
        <f>VLOOKUP($D1612,'NI-Ter'!$B$1:$Y$2048,16,FALSE)</f>
        <v>0</v>
      </c>
      <c r="V1612" s="1209">
        <f>VLOOKUP($D1612,'NI-Ter'!$B$1:$Y$2048,17,FALSE)</f>
        <v>0</v>
      </c>
      <c r="W1612" s="1209">
        <f>VLOOKUP($D1612,'NI-Ter'!$B$1:$Y$2048,18,FALSE)</f>
        <v>0</v>
      </c>
      <c r="X1612" s="1209">
        <f>VLOOKUP($D1612,'NI-Ter'!$B$1:$Y$2048,19,FALSE)</f>
        <v>0</v>
      </c>
    </row>
    <row r="1613" spans="1:24" ht="27" hidden="1">
      <c r="A1613" s="507"/>
      <c r="B1613" s="507"/>
      <c r="C1613" s="507"/>
      <c r="D1613" s="1209" t="s">
        <v>1023</v>
      </c>
      <c r="E1613" s="1210" t="s">
        <v>3062</v>
      </c>
      <c r="F1613" s="1202"/>
      <c r="G1613" s="1202"/>
      <c r="H1613" s="1202" t="s">
        <v>1024</v>
      </c>
      <c r="I1613" s="1202" t="s">
        <v>53</v>
      </c>
      <c r="J1613" s="1202"/>
      <c r="K1613" s="1202"/>
      <c r="L1613" s="1202" t="s">
        <v>747</v>
      </c>
      <c r="M1613" s="1202" t="s">
        <v>1011</v>
      </c>
      <c r="N1613" s="1203" t="s">
        <v>1025</v>
      </c>
      <c r="O1613" s="1203" t="s">
        <v>73</v>
      </c>
      <c r="P1613" s="1203" t="s">
        <v>73</v>
      </c>
      <c r="Q1613" s="1203" t="s">
        <v>750</v>
      </c>
      <c r="R1613" s="1203" t="s">
        <v>966</v>
      </c>
      <c r="S1613" s="1209">
        <f>VLOOKUP($D1613,'NI-Ter'!$B$1:$Y$2048,12,FALSE)</f>
        <v>0</v>
      </c>
      <c r="T1613" s="1209">
        <f>VLOOKUP($D1613,'NI-Ter'!$B$1:$Y$2048,13,FALSE)</f>
        <v>0</v>
      </c>
      <c r="U1613" s="1209">
        <f>VLOOKUP($D1613,'NI-Ter'!$B$1:$Y$2048,16,FALSE)</f>
        <v>0</v>
      </c>
      <c r="V1613" s="1209">
        <f>VLOOKUP($D1613,'NI-Ter'!$B$1:$Y$2048,17,FALSE)</f>
        <v>0</v>
      </c>
      <c r="W1613" s="1209">
        <f>VLOOKUP($D1613,'NI-Ter'!$B$1:$Y$2048,18,FALSE)</f>
        <v>0</v>
      </c>
      <c r="X1613" s="1209">
        <f>VLOOKUP($D1613,'NI-Ter'!$B$1:$Y$2048,19,FALSE)</f>
        <v>0</v>
      </c>
    </row>
    <row r="1614" spans="1:24" ht="27" hidden="1">
      <c r="A1614" s="507"/>
      <c r="B1614" s="507"/>
      <c r="C1614" s="507"/>
      <c r="D1614" s="1209" t="s">
        <v>1026</v>
      </c>
      <c r="E1614" s="1210" t="s">
        <v>3062</v>
      </c>
      <c r="F1614" s="1202"/>
      <c r="G1614" s="1202"/>
      <c r="H1614" s="1202" t="s">
        <v>1027</v>
      </c>
      <c r="I1614" s="1202" t="s">
        <v>53</v>
      </c>
      <c r="J1614" s="1202"/>
      <c r="K1614" s="1202"/>
      <c r="L1614" s="1202" t="s">
        <v>747</v>
      </c>
      <c r="M1614" s="1202" t="s">
        <v>1011</v>
      </c>
      <c r="N1614" s="1203" t="s">
        <v>1028</v>
      </c>
      <c r="O1614" s="1203" t="s">
        <v>73</v>
      </c>
      <c r="P1614" s="1203" t="s">
        <v>73</v>
      </c>
      <c r="Q1614" s="1203" t="s">
        <v>750</v>
      </c>
      <c r="R1614" s="1203" t="s">
        <v>966</v>
      </c>
      <c r="S1614" s="1209">
        <f>VLOOKUP($D1614,'NI-Ter'!$B$1:$Y$2048,12,FALSE)</f>
        <v>0</v>
      </c>
      <c r="T1614" s="1209">
        <f>VLOOKUP($D1614,'NI-Ter'!$B$1:$Y$2048,13,FALSE)</f>
        <v>0</v>
      </c>
      <c r="U1614" s="1209">
        <f>VLOOKUP($D1614,'NI-Ter'!$B$1:$Y$2048,16,FALSE)</f>
        <v>0</v>
      </c>
      <c r="V1614" s="1209">
        <f>VLOOKUP($D1614,'NI-Ter'!$B$1:$Y$2048,17,FALSE)</f>
        <v>0</v>
      </c>
      <c r="W1614" s="1209">
        <f>VLOOKUP($D1614,'NI-Ter'!$B$1:$Y$2048,18,FALSE)</f>
        <v>0</v>
      </c>
      <c r="X1614" s="1209">
        <f>VLOOKUP($D1614,'NI-Ter'!$B$1:$Y$2048,19,FALSE)</f>
        <v>0</v>
      </c>
    </row>
    <row r="1615" spans="1:24" ht="27" hidden="1">
      <c r="A1615" s="507"/>
      <c r="B1615" s="507"/>
      <c r="C1615" s="507"/>
      <c r="D1615" s="1209" t="s">
        <v>1029</v>
      </c>
      <c r="E1615" s="1210" t="s">
        <v>3062</v>
      </c>
      <c r="F1615" s="1202"/>
      <c r="G1615" s="1202"/>
      <c r="H1615" s="1202" t="s">
        <v>1030</v>
      </c>
      <c r="I1615" s="1202" t="s">
        <v>53</v>
      </c>
      <c r="J1615" s="1202"/>
      <c r="K1615" s="1202"/>
      <c r="L1615" s="1202" t="s">
        <v>747</v>
      </c>
      <c r="M1615" s="1202" t="s">
        <v>1011</v>
      </c>
      <c r="N1615" s="1203" t="s">
        <v>1031</v>
      </c>
      <c r="O1615" s="1203" t="s">
        <v>73</v>
      </c>
      <c r="P1615" s="1203" t="s">
        <v>73</v>
      </c>
      <c r="Q1615" s="1203" t="s">
        <v>750</v>
      </c>
      <c r="R1615" s="1203" t="s">
        <v>966</v>
      </c>
      <c r="S1615" s="1209">
        <f>VLOOKUP($D1615,'NI-Ter'!$B$1:$Y$2048,12,FALSE)</f>
        <v>0</v>
      </c>
      <c r="T1615" s="1209">
        <f>VLOOKUP($D1615,'NI-Ter'!$B$1:$Y$2048,13,FALSE)</f>
        <v>0</v>
      </c>
      <c r="U1615" s="1209">
        <f>VLOOKUP($D1615,'NI-Ter'!$B$1:$Y$2048,16,FALSE)</f>
        <v>0</v>
      </c>
      <c r="V1615" s="1209">
        <f>VLOOKUP($D1615,'NI-Ter'!$B$1:$Y$2048,17,FALSE)</f>
        <v>0</v>
      </c>
      <c r="W1615" s="1209">
        <f>VLOOKUP($D1615,'NI-Ter'!$B$1:$Y$2048,18,FALSE)</f>
        <v>0</v>
      </c>
      <c r="X1615" s="1209">
        <f>VLOOKUP($D1615,'NI-Ter'!$B$1:$Y$2048,19,FALSE)</f>
        <v>0</v>
      </c>
    </row>
    <row r="1616" spans="1:24" ht="27" hidden="1">
      <c r="A1616" s="507"/>
      <c r="B1616" s="507"/>
      <c r="C1616" s="507"/>
      <c r="D1616" s="1209" t="s">
        <v>1032</v>
      </c>
      <c r="E1616" s="1210" t="s">
        <v>3062</v>
      </c>
      <c r="F1616" s="1202"/>
      <c r="G1616" s="1202"/>
      <c r="H1616" s="1202" t="s">
        <v>1021</v>
      </c>
      <c r="I1616" s="1202" t="s">
        <v>53</v>
      </c>
      <c r="J1616" s="1202"/>
      <c r="K1616" s="1202"/>
      <c r="L1616" s="1202" t="s">
        <v>747</v>
      </c>
      <c r="M1616" s="1202" t="s">
        <v>1011</v>
      </c>
      <c r="N1616" s="1203" t="s">
        <v>1033</v>
      </c>
      <c r="O1616" s="1203" t="s">
        <v>73</v>
      </c>
      <c r="P1616" s="1203" t="s">
        <v>73</v>
      </c>
      <c r="Q1616" s="1203" t="s">
        <v>750</v>
      </c>
      <c r="R1616" s="1203" t="s">
        <v>966</v>
      </c>
      <c r="S1616" s="1209">
        <f>VLOOKUP($D1616,'NI-Ter'!$B$1:$Y$2048,12,FALSE)</f>
        <v>0</v>
      </c>
      <c r="T1616" s="1209">
        <f>VLOOKUP($D1616,'NI-Ter'!$B$1:$Y$2048,13,FALSE)</f>
        <v>0</v>
      </c>
      <c r="U1616" s="1209">
        <f>VLOOKUP($D1616,'NI-Ter'!$B$1:$Y$2048,16,FALSE)</f>
        <v>0</v>
      </c>
      <c r="V1616" s="1209">
        <f>VLOOKUP($D1616,'NI-Ter'!$B$1:$Y$2048,17,FALSE)</f>
        <v>0</v>
      </c>
      <c r="W1616" s="1209">
        <f>VLOOKUP($D1616,'NI-Ter'!$B$1:$Y$2048,18,FALSE)</f>
        <v>0</v>
      </c>
      <c r="X1616" s="1209">
        <f>VLOOKUP($D1616,'NI-Ter'!$B$1:$Y$2048,19,FALSE)</f>
        <v>0</v>
      </c>
    </row>
    <row r="1617" spans="1:24" ht="27" hidden="1">
      <c r="A1617" s="507"/>
      <c r="B1617" s="507"/>
      <c r="C1617" s="507"/>
      <c r="D1617" s="1209" t="s">
        <v>1034</v>
      </c>
      <c r="E1617" s="1210" t="s">
        <v>3062</v>
      </c>
      <c r="F1617" s="1202"/>
      <c r="G1617" s="1202"/>
      <c r="H1617" s="1202" t="s">
        <v>1024</v>
      </c>
      <c r="I1617" s="1202" t="s">
        <v>53</v>
      </c>
      <c r="J1617" s="1202"/>
      <c r="K1617" s="1202"/>
      <c r="L1617" s="1202" t="s">
        <v>747</v>
      </c>
      <c r="M1617" s="1202" t="s">
        <v>1011</v>
      </c>
      <c r="N1617" s="1203" t="s">
        <v>1035</v>
      </c>
      <c r="O1617" s="1203" t="s">
        <v>73</v>
      </c>
      <c r="P1617" s="1203" t="s">
        <v>73</v>
      </c>
      <c r="Q1617" s="1203" t="s">
        <v>750</v>
      </c>
      <c r="R1617" s="1203" t="s">
        <v>966</v>
      </c>
      <c r="S1617" s="1209">
        <f>VLOOKUP($D1617,'NI-Ter'!$B$1:$Y$2048,12,FALSE)</f>
        <v>0</v>
      </c>
      <c r="T1617" s="1209">
        <f>VLOOKUP($D1617,'NI-Ter'!$B$1:$Y$2048,13,FALSE)</f>
        <v>0</v>
      </c>
      <c r="U1617" s="1209">
        <f>VLOOKUP($D1617,'NI-Ter'!$B$1:$Y$2048,16,FALSE)</f>
        <v>0</v>
      </c>
      <c r="V1617" s="1209">
        <f>VLOOKUP($D1617,'NI-Ter'!$B$1:$Y$2048,17,FALSE)</f>
        <v>0</v>
      </c>
      <c r="W1617" s="1209">
        <f>VLOOKUP($D1617,'NI-Ter'!$B$1:$Y$2048,18,FALSE)</f>
        <v>0</v>
      </c>
      <c r="X1617" s="1209">
        <f>VLOOKUP($D1617,'NI-Ter'!$B$1:$Y$2048,19,FALSE)</f>
        <v>0</v>
      </c>
    </row>
    <row r="1618" spans="1:24" ht="27" hidden="1">
      <c r="A1618" s="507"/>
      <c r="B1618" s="507"/>
      <c r="C1618" s="507"/>
      <c r="D1618" s="1209" t="s">
        <v>1036</v>
      </c>
      <c r="E1618" s="1210" t="s">
        <v>3062</v>
      </c>
      <c r="F1618" s="1202"/>
      <c r="G1618" s="1202"/>
      <c r="H1618" s="1202" t="s">
        <v>1027</v>
      </c>
      <c r="I1618" s="1202" t="s">
        <v>53</v>
      </c>
      <c r="J1618" s="1202"/>
      <c r="K1618" s="1202"/>
      <c r="L1618" s="1202" t="s">
        <v>747</v>
      </c>
      <c r="M1618" s="1202" t="s">
        <v>1011</v>
      </c>
      <c r="N1618" s="1203" t="s">
        <v>1037</v>
      </c>
      <c r="O1618" s="1203" t="s">
        <v>73</v>
      </c>
      <c r="P1618" s="1203" t="s">
        <v>73</v>
      </c>
      <c r="Q1618" s="1203" t="s">
        <v>750</v>
      </c>
      <c r="R1618" s="1203" t="s">
        <v>966</v>
      </c>
      <c r="S1618" s="1209">
        <f>VLOOKUP($D1618,'NI-Ter'!$B$1:$Y$2048,12,FALSE)</f>
        <v>0</v>
      </c>
      <c r="T1618" s="1209">
        <f>VLOOKUP($D1618,'NI-Ter'!$B$1:$Y$2048,13,FALSE)</f>
        <v>0</v>
      </c>
      <c r="U1618" s="1209">
        <f>VLOOKUP($D1618,'NI-Ter'!$B$1:$Y$2048,16,FALSE)</f>
        <v>0</v>
      </c>
      <c r="V1618" s="1209">
        <f>VLOOKUP($D1618,'NI-Ter'!$B$1:$Y$2048,17,FALSE)</f>
        <v>0</v>
      </c>
      <c r="W1618" s="1209">
        <f>VLOOKUP($D1618,'NI-Ter'!$B$1:$Y$2048,18,FALSE)</f>
        <v>0</v>
      </c>
      <c r="X1618" s="1209">
        <f>VLOOKUP($D1618,'NI-Ter'!$B$1:$Y$2048,19,FALSE)</f>
        <v>0</v>
      </c>
    </row>
    <row r="1619" spans="1:24" ht="27" hidden="1">
      <c r="A1619" s="507"/>
      <c r="B1619" s="507"/>
      <c r="C1619" s="507"/>
      <c r="D1619" s="1209" t="s">
        <v>1038</v>
      </c>
      <c r="E1619" s="1210" t="s">
        <v>3062</v>
      </c>
      <c r="F1619" s="1202"/>
      <c r="G1619" s="1202"/>
      <c r="H1619" s="1202" t="s">
        <v>1030</v>
      </c>
      <c r="I1619" s="1202" t="s">
        <v>53</v>
      </c>
      <c r="J1619" s="1202"/>
      <c r="K1619" s="1202"/>
      <c r="L1619" s="1202" t="s">
        <v>747</v>
      </c>
      <c r="M1619" s="1202" t="s">
        <v>1011</v>
      </c>
      <c r="N1619" s="1203" t="s">
        <v>1039</v>
      </c>
      <c r="O1619" s="1203" t="s">
        <v>73</v>
      </c>
      <c r="P1619" s="1203" t="s">
        <v>73</v>
      </c>
      <c r="Q1619" s="1203" t="s">
        <v>750</v>
      </c>
      <c r="R1619" s="1203" t="s">
        <v>966</v>
      </c>
      <c r="S1619" s="1209">
        <f>VLOOKUP($D1619,'NI-Ter'!$B$1:$Y$2048,12,FALSE)</f>
        <v>0</v>
      </c>
      <c r="T1619" s="1209">
        <f>VLOOKUP($D1619,'NI-Ter'!$B$1:$Y$2048,13,FALSE)</f>
        <v>0</v>
      </c>
      <c r="U1619" s="1209">
        <f>VLOOKUP($D1619,'NI-Ter'!$B$1:$Y$2048,16,FALSE)</f>
        <v>0</v>
      </c>
      <c r="V1619" s="1209">
        <f>VLOOKUP($D1619,'NI-Ter'!$B$1:$Y$2048,17,FALSE)</f>
        <v>0</v>
      </c>
      <c r="W1619" s="1209">
        <f>VLOOKUP($D1619,'NI-Ter'!$B$1:$Y$2048,18,FALSE)</f>
        <v>0</v>
      </c>
      <c r="X1619" s="1209">
        <f>VLOOKUP($D1619,'NI-Ter'!$B$1:$Y$2048,19,FALSE)</f>
        <v>0</v>
      </c>
    </row>
    <row r="1620" spans="1:24" ht="27">
      <c r="A1620" s="507"/>
      <c r="B1620" s="507"/>
      <c r="C1620" s="507"/>
      <c r="D1620" s="1209" t="s">
        <v>1040</v>
      </c>
      <c r="E1620" s="1210" t="s">
        <v>3062</v>
      </c>
      <c r="F1620" s="1202" t="s">
        <v>295</v>
      </c>
      <c r="G1620" s="1202"/>
      <c r="H1620" s="1202" t="s">
        <v>1041</v>
      </c>
      <c r="I1620" s="1202" t="s">
        <v>53</v>
      </c>
      <c r="J1620" s="1202"/>
      <c r="K1620" s="1202"/>
      <c r="L1620" s="1202" t="s">
        <v>747</v>
      </c>
      <c r="M1620" s="1202" t="s">
        <v>1011</v>
      </c>
      <c r="N1620" s="1203" t="s">
        <v>1042</v>
      </c>
      <c r="O1620" s="1203" t="s">
        <v>73</v>
      </c>
      <c r="P1620" s="1203" t="s">
        <v>73</v>
      </c>
      <c r="Q1620" s="1203" t="s">
        <v>750</v>
      </c>
      <c r="R1620" s="1203" t="s">
        <v>966</v>
      </c>
      <c r="S1620" s="1209">
        <f>VLOOKUP($D1620,'NI-Ter'!$B$1:$Y$2048,12,FALSE)</f>
        <v>0</v>
      </c>
      <c r="T1620" s="1209">
        <f>VLOOKUP($D1620,'NI-Ter'!$B$1:$Y$2048,13,FALSE)</f>
        <v>0</v>
      </c>
      <c r="U1620" s="1209">
        <f>VLOOKUP($D1620,'NI-Ter'!$B$1:$Y$2048,16,FALSE)</f>
        <v>0</v>
      </c>
      <c r="V1620" s="1209">
        <f>VLOOKUP($D1620,'NI-Ter'!$B$1:$Y$2048,17,FALSE)</f>
        <v>0</v>
      </c>
      <c r="W1620" s="1209">
        <f>VLOOKUP($D1620,'NI-Ter'!$B$1:$Y$2048,18,FALSE)</f>
        <v>0</v>
      </c>
      <c r="X1620" s="1209">
        <f>VLOOKUP($D1620,'NI-Ter'!$B$1:$Y$2048,19,FALSE)</f>
        <v>0</v>
      </c>
    </row>
    <row r="1621" spans="1:24" hidden="1">
      <c r="A1621" s="507"/>
      <c r="B1621" s="507"/>
      <c r="C1621" s="507"/>
      <c r="D1621" s="1209" t="s">
        <v>1043</v>
      </c>
      <c r="E1621" s="1210" t="s">
        <v>3062</v>
      </c>
      <c r="F1621" s="1202"/>
      <c r="G1621" s="1202"/>
      <c r="H1621" s="1202" t="s">
        <v>1044</v>
      </c>
      <c r="I1621" s="1202" t="s">
        <v>53</v>
      </c>
      <c r="J1621" s="1202"/>
      <c r="K1621" s="1202"/>
      <c r="L1621" s="1202" t="s">
        <v>1045</v>
      </c>
      <c r="M1621" s="1202" t="s">
        <v>1011</v>
      </c>
      <c r="N1621" s="1203" t="s">
        <v>1046</v>
      </c>
      <c r="O1621" s="1203" t="s">
        <v>73</v>
      </c>
      <c r="P1621" s="1203" t="s">
        <v>73</v>
      </c>
      <c r="Q1621" s="1203" t="s">
        <v>73</v>
      </c>
      <c r="R1621" s="1203" t="s">
        <v>73</v>
      </c>
      <c r="S1621" s="1209">
        <f>VLOOKUP($D1621,'NI-Ter'!$B$1:$Y$2048,12,FALSE)</f>
        <v>0</v>
      </c>
      <c r="T1621" s="1209">
        <f>VLOOKUP($D1621,'NI-Ter'!$B$1:$Y$2048,13,FALSE)</f>
        <v>0</v>
      </c>
      <c r="U1621" s="1209">
        <f>VLOOKUP($D1621,'NI-Ter'!$B$1:$Y$2048,16,FALSE)</f>
        <v>517</v>
      </c>
      <c r="V1621" s="1209">
        <f>VLOOKUP($D1621,'NI-Ter'!$B$1:$Y$2048,17,FALSE)</f>
        <v>0</v>
      </c>
      <c r="W1621" s="1209">
        <f>VLOOKUP($D1621,'NI-Ter'!$B$1:$Y$2048,18,FALSE)</f>
        <v>0</v>
      </c>
      <c r="X1621" s="1209">
        <f>VLOOKUP($D1621,'NI-Ter'!$B$1:$Y$2048,19,FALSE)</f>
        <v>0</v>
      </c>
    </row>
    <row r="1622" spans="1:24" ht="27" hidden="1">
      <c r="A1622" s="507"/>
      <c r="B1622" s="507"/>
      <c r="C1622" s="507"/>
      <c r="D1622" s="1209" t="s">
        <v>1047</v>
      </c>
      <c r="E1622" s="1210" t="s">
        <v>3062</v>
      </c>
      <c r="F1622" s="1202" t="s">
        <v>157</v>
      </c>
      <c r="G1622" s="1202" t="str">
        <f>CONCATENATE(D1622,F1622)</f>
        <v>4.20.10.10.030.030.10.010CONS</v>
      </c>
      <c r="H1622" s="1202" t="s">
        <v>1009</v>
      </c>
      <c r="I1622" s="1202" t="s">
        <v>53</v>
      </c>
      <c r="J1622" s="1202"/>
      <c r="K1622" s="1202"/>
      <c r="L1622" s="1202" t="s">
        <v>747</v>
      </c>
      <c r="M1622" s="1202" t="s">
        <v>1011</v>
      </c>
      <c r="N1622" s="1203" t="s">
        <v>1049</v>
      </c>
      <c r="O1622" s="1203" t="s">
        <v>73</v>
      </c>
      <c r="P1622" s="1203" t="s">
        <v>73</v>
      </c>
      <c r="Q1622" s="1203" t="s">
        <v>750</v>
      </c>
      <c r="R1622" s="1203" t="s">
        <v>966</v>
      </c>
      <c r="S1622" s="1209">
        <f>VLOOKUP($D1622,'NI-Ter'!$B$1:$Y$2048,12,FALSE)</f>
        <v>0</v>
      </c>
      <c r="T1622" s="1209">
        <f>VLOOKUP($D1622,'NI-Ter'!$B$1:$Y$2048,13,FALSE)</f>
        <v>0</v>
      </c>
      <c r="U1622" s="1209">
        <f>VLOOKUP($D1622,'NI-Ter'!$B$1:$Y$2048,16,FALSE)</f>
        <v>0</v>
      </c>
      <c r="V1622" s="1209">
        <f>VLOOKUP($D1622,'NI-Ter'!$B$1:$Y$2048,17,FALSE)</f>
        <v>0</v>
      </c>
      <c r="W1622" s="1209">
        <f>VLOOKUP($D1622,'NI-Ter'!$B$1:$Y$2048,18,FALSE)</f>
        <v>0</v>
      </c>
      <c r="X1622" s="1209">
        <f>VLOOKUP($D1622,'NI-Ter'!$B$1:$Y$2048,19,FALSE)</f>
        <v>0</v>
      </c>
    </row>
    <row r="1623" spans="1:24" ht="27" hidden="1">
      <c r="A1623" s="507"/>
      <c r="B1623" s="507"/>
      <c r="C1623" s="507"/>
      <c r="D1623" s="1209" t="s">
        <v>1050</v>
      </c>
      <c r="E1623" s="1210" t="s">
        <v>3062</v>
      </c>
      <c r="F1623" s="1202"/>
      <c r="G1623" s="1202"/>
      <c r="H1623" s="1202" t="s">
        <v>1014</v>
      </c>
      <c r="I1623" s="1202" t="s">
        <v>53</v>
      </c>
      <c r="J1623" s="1202"/>
      <c r="K1623" s="1202"/>
      <c r="L1623" s="1202" t="s">
        <v>747</v>
      </c>
      <c r="M1623" s="1202" t="s">
        <v>1011</v>
      </c>
      <c r="N1623" s="1203" t="s">
        <v>1051</v>
      </c>
      <c r="O1623" s="1203" t="s">
        <v>73</v>
      </c>
      <c r="P1623" s="1203" t="s">
        <v>73</v>
      </c>
      <c r="Q1623" s="1203" t="s">
        <v>750</v>
      </c>
      <c r="R1623" s="1203" t="s">
        <v>966</v>
      </c>
      <c r="S1623" s="1209">
        <f>VLOOKUP($D1623,'NI-Ter'!$B$1:$Y$2048,12,FALSE)</f>
        <v>0</v>
      </c>
      <c r="T1623" s="1209">
        <f>VLOOKUP($D1623,'NI-Ter'!$B$1:$Y$2048,13,FALSE)</f>
        <v>0</v>
      </c>
      <c r="U1623" s="1209">
        <f>VLOOKUP($D1623,'NI-Ter'!$B$1:$Y$2048,16,FALSE)</f>
        <v>0</v>
      </c>
      <c r="V1623" s="1209">
        <f>VLOOKUP($D1623,'NI-Ter'!$B$1:$Y$2048,17,FALSE)</f>
        <v>0</v>
      </c>
      <c r="W1623" s="1209">
        <f>VLOOKUP($D1623,'NI-Ter'!$B$1:$Y$2048,18,FALSE)</f>
        <v>0</v>
      </c>
      <c r="X1623" s="1209">
        <f>VLOOKUP($D1623,'NI-Ter'!$B$1:$Y$2048,19,FALSE)</f>
        <v>0</v>
      </c>
    </row>
    <row r="1624" spans="1:24" ht="27" hidden="1">
      <c r="A1624" s="507"/>
      <c r="B1624" s="507"/>
      <c r="C1624" s="507"/>
      <c r="D1624" s="1209" t="s">
        <v>1052</v>
      </c>
      <c r="E1624" s="1210" t="s">
        <v>3062</v>
      </c>
      <c r="F1624" s="1202" t="s">
        <v>157</v>
      </c>
      <c r="G1624" s="1202" t="str">
        <f>CONCATENATE(D1624,F1624)</f>
        <v>4.20.10.10.030.030.10.030CONS</v>
      </c>
      <c r="H1624" s="1202" t="s">
        <v>1009</v>
      </c>
      <c r="I1624" s="1202" t="s">
        <v>53</v>
      </c>
      <c r="J1624" s="1202"/>
      <c r="K1624" s="1202"/>
      <c r="L1624" s="1202" t="s">
        <v>747</v>
      </c>
      <c r="M1624" s="1202" t="s">
        <v>1011</v>
      </c>
      <c r="N1624" s="1203" t="s">
        <v>1053</v>
      </c>
      <c r="O1624" s="1203" t="s">
        <v>73</v>
      </c>
      <c r="P1624" s="1203" t="s">
        <v>73</v>
      </c>
      <c r="Q1624" s="1203" t="s">
        <v>750</v>
      </c>
      <c r="R1624" s="1203" t="s">
        <v>966</v>
      </c>
      <c r="S1624" s="1209">
        <f>VLOOKUP($D1624,'NI-Ter'!$B$1:$Y$2048,12,FALSE)</f>
        <v>0</v>
      </c>
      <c r="T1624" s="1209">
        <f>VLOOKUP($D1624,'NI-Ter'!$B$1:$Y$2048,13,FALSE)</f>
        <v>0</v>
      </c>
      <c r="U1624" s="1209">
        <f>VLOOKUP($D1624,'NI-Ter'!$B$1:$Y$2048,16,FALSE)</f>
        <v>0</v>
      </c>
      <c r="V1624" s="1209">
        <f>VLOOKUP($D1624,'NI-Ter'!$B$1:$Y$2048,17,FALSE)</f>
        <v>0</v>
      </c>
      <c r="W1624" s="1209">
        <f>VLOOKUP($D1624,'NI-Ter'!$B$1:$Y$2048,18,FALSE)</f>
        <v>0</v>
      </c>
      <c r="X1624" s="1209">
        <f>VLOOKUP($D1624,'NI-Ter'!$B$1:$Y$2048,19,FALSE)</f>
        <v>0</v>
      </c>
    </row>
    <row r="1625" spans="1:24" ht="27" hidden="1">
      <c r="A1625" s="507"/>
      <c r="B1625" s="507"/>
      <c r="C1625" s="507"/>
      <c r="D1625" s="1209" t="s">
        <v>1054</v>
      </c>
      <c r="E1625" s="1210" t="s">
        <v>3062</v>
      </c>
      <c r="F1625" s="1202"/>
      <c r="G1625" s="1202"/>
      <c r="H1625" s="1202" t="s">
        <v>1014</v>
      </c>
      <c r="I1625" s="1202" t="s">
        <v>53</v>
      </c>
      <c r="J1625" s="1202"/>
      <c r="K1625" s="1202"/>
      <c r="L1625" s="1202" t="s">
        <v>747</v>
      </c>
      <c r="M1625" s="1202" t="s">
        <v>1011</v>
      </c>
      <c r="N1625" s="1203" t="s">
        <v>1055</v>
      </c>
      <c r="O1625" s="1203" t="s">
        <v>73</v>
      </c>
      <c r="P1625" s="1203" t="s">
        <v>73</v>
      </c>
      <c r="Q1625" s="1203" t="s">
        <v>750</v>
      </c>
      <c r="R1625" s="1203" t="s">
        <v>966</v>
      </c>
      <c r="S1625" s="1209">
        <f>VLOOKUP($D1625,'NI-Ter'!$B$1:$Y$2048,12,FALSE)</f>
        <v>0</v>
      </c>
      <c r="T1625" s="1209">
        <f>VLOOKUP($D1625,'NI-Ter'!$B$1:$Y$2048,13,FALSE)</f>
        <v>0</v>
      </c>
      <c r="U1625" s="1209">
        <f>VLOOKUP($D1625,'NI-Ter'!$B$1:$Y$2048,16,FALSE)</f>
        <v>0</v>
      </c>
      <c r="V1625" s="1209">
        <f>VLOOKUP($D1625,'NI-Ter'!$B$1:$Y$2048,17,FALSE)</f>
        <v>0</v>
      </c>
      <c r="W1625" s="1209">
        <f>VLOOKUP($D1625,'NI-Ter'!$B$1:$Y$2048,18,FALSE)</f>
        <v>0</v>
      </c>
      <c r="X1625" s="1209">
        <f>VLOOKUP($D1625,'NI-Ter'!$B$1:$Y$2048,19,FALSE)</f>
        <v>0</v>
      </c>
    </row>
    <row r="1626" spans="1:24" ht="27" hidden="1">
      <c r="A1626" s="507"/>
      <c r="B1626" s="507"/>
      <c r="C1626" s="507"/>
      <c r="D1626" s="1209" t="s">
        <v>1056</v>
      </c>
      <c r="E1626" s="1210" t="s">
        <v>3062</v>
      </c>
      <c r="F1626" s="1202"/>
      <c r="G1626" s="1202"/>
      <c r="H1626" s="1202" t="s">
        <v>1021</v>
      </c>
      <c r="I1626" s="1202" t="s">
        <v>53</v>
      </c>
      <c r="J1626" s="1202"/>
      <c r="K1626" s="1202"/>
      <c r="L1626" s="1202" t="s">
        <v>747</v>
      </c>
      <c r="M1626" s="1202" t="s">
        <v>1011</v>
      </c>
      <c r="N1626" s="1203" t="s">
        <v>1057</v>
      </c>
      <c r="O1626" s="1203" t="s">
        <v>73</v>
      </c>
      <c r="P1626" s="1203" t="s">
        <v>73</v>
      </c>
      <c r="Q1626" s="1203" t="s">
        <v>750</v>
      </c>
      <c r="R1626" s="1203" t="s">
        <v>966</v>
      </c>
      <c r="S1626" s="1209">
        <f>VLOOKUP($D1626,'NI-Ter'!$B$1:$Y$2048,12,FALSE)</f>
        <v>0</v>
      </c>
      <c r="T1626" s="1209">
        <f>VLOOKUP($D1626,'NI-Ter'!$B$1:$Y$2048,13,FALSE)</f>
        <v>0</v>
      </c>
      <c r="U1626" s="1209">
        <f>VLOOKUP($D1626,'NI-Ter'!$B$1:$Y$2048,16,FALSE)</f>
        <v>0</v>
      </c>
      <c r="V1626" s="1209">
        <f>VLOOKUP($D1626,'NI-Ter'!$B$1:$Y$2048,17,FALSE)</f>
        <v>0</v>
      </c>
      <c r="W1626" s="1209">
        <f>VLOOKUP($D1626,'NI-Ter'!$B$1:$Y$2048,18,FALSE)</f>
        <v>0</v>
      </c>
      <c r="X1626" s="1209">
        <f>VLOOKUP($D1626,'NI-Ter'!$B$1:$Y$2048,19,FALSE)</f>
        <v>0</v>
      </c>
    </row>
    <row r="1627" spans="1:24" ht="27" hidden="1">
      <c r="A1627" s="507"/>
      <c r="B1627" s="507"/>
      <c r="C1627" s="507"/>
      <c r="D1627" s="1209" t="s">
        <v>1058</v>
      </c>
      <c r="E1627" s="1210" t="s">
        <v>3062</v>
      </c>
      <c r="F1627" s="1202"/>
      <c r="G1627" s="1202"/>
      <c r="H1627" s="1202" t="s">
        <v>1024</v>
      </c>
      <c r="I1627" s="1202" t="s">
        <v>53</v>
      </c>
      <c r="J1627" s="1202"/>
      <c r="K1627" s="1202"/>
      <c r="L1627" s="1202" t="s">
        <v>747</v>
      </c>
      <c r="M1627" s="1202" t="s">
        <v>1011</v>
      </c>
      <c r="N1627" s="1203" t="s">
        <v>1059</v>
      </c>
      <c r="O1627" s="1203" t="s">
        <v>73</v>
      </c>
      <c r="P1627" s="1203" t="s">
        <v>73</v>
      </c>
      <c r="Q1627" s="1203" t="s">
        <v>750</v>
      </c>
      <c r="R1627" s="1203" t="s">
        <v>966</v>
      </c>
      <c r="S1627" s="1209">
        <f>VLOOKUP($D1627,'NI-Ter'!$B$1:$Y$2048,12,FALSE)</f>
        <v>0</v>
      </c>
      <c r="T1627" s="1209">
        <f>VLOOKUP($D1627,'NI-Ter'!$B$1:$Y$2048,13,FALSE)</f>
        <v>0</v>
      </c>
      <c r="U1627" s="1209">
        <f>VLOOKUP($D1627,'NI-Ter'!$B$1:$Y$2048,16,FALSE)</f>
        <v>0</v>
      </c>
      <c r="V1627" s="1209">
        <f>VLOOKUP($D1627,'NI-Ter'!$B$1:$Y$2048,17,FALSE)</f>
        <v>0</v>
      </c>
      <c r="W1627" s="1209">
        <f>VLOOKUP($D1627,'NI-Ter'!$B$1:$Y$2048,18,FALSE)</f>
        <v>0</v>
      </c>
      <c r="X1627" s="1209">
        <f>VLOOKUP($D1627,'NI-Ter'!$B$1:$Y$2048,19,FALSE)</f>
        <v>0</v>
      </c>
    </row>
    <row r="1628" spans="1:24" ht="27" hidden="1">
      <c r="A1628" s="507"/>
      <c r="B1628" s="507"/>
      <c r="C1628" s="507"/>
      <c r="D1628" s="1209" t="s">
        <v>1060</v>
      </c>
      <c r="E1628" s="1210" t="s">
        <v>3062</v>
      </c>
      <c r="F1628" s="1202"/>
      <c r="G1628" s="1202"/>
      <c r="H1628" s="1202" t="s">
        <v>1027</v>
      </c>
      <c r="I1628" s="1202" t="s">
        <v>53</v>
      </c>
      <c r="J1628" s="1202"/>
      <c r="K1628" s="1202"/>
      <c r="L1628" s="1202" t="s">
        <v>747</v>
      </c>
      <c r="M1628" s="1202" t="s">
        <v>1011</v>
      </c>
      <c r="N1628" s="1203" t="s">
        <v>1061</v>
      </c>
      <c r="O1628" s="1203" t="s">
        <v>73</v>
      </c>
      <c r="P1628" s="1203" t="s">
        <v>73</v>
      </c>
      <c r="Q1628" s="1203" t="s">
        <v>750</v>
      </c>
      <c r="R1628" s="1203" t="s">
        <v>966</v>
      </c>
      <c r="S1628" s="1209">
        <f>VLOOKUP($D1628,'NI-Ter'!$B$1:$Y$2048,12,FALSE)</f>
        <v>0</v>
      </c>
      <c r="T1628" s="1209">
        <f>VLOOKUP($D1628,'NI-Ter'!$B$1:$Y$2048,13,FALSE)</f>
        <v>0</v>
      </c>
      <c r="U1628" s="1209">
        <f>VLOOKUP($D1628,'NI-Ter'!$B$1:$Y$2048,16,FALSE)</f>
        <v>0</v>
      </c>
      <c r="V1628" s="1209">
        <f>VLOOKUP($D1628,'NI-Ter'!$B$1:$Y$2048,17,FALSE)</f>
        <v>0</v>
      </c>
      <c r="W1628" s="1209">
        <f>VLOOKUP($D1628,'NI-Ter'!$B$1:$Y$2048,18,FALSE)</f>
        <v>0</v>
      </c>
      <c r="X1628" s="1209">
        <f>VLOOKUP($D1628,'NI-Ter'!$B$1:$Y$2048,19,FALSE)</f>
        <v>0</v>
      </c>
    </row>
    <row r="1629" spans="1:24" ht="27" hidden="1">
      <c r="A1629" s="507"/>
      <c r="B1629" s="507"/>
      <c r="C1629" s="507"/>
      <c r="D1629" s="1209" t="s">
        <v>1062</v>
      </c>
      <c r="E1629" s="1210" t="s">
        <v>3062</v>
      </c>
      <c r="F1629" s="1202"/>
      <c r="G1629" s="1202"/>
      <c r="H1629" s="1202" t="s">
        <v>1030</v>
      </c>
      <c r="I1629" s="1202" t="s">
        <v>53</v>
      </c>
      <c r="J1629" s="1202"/>
      <c r="K1629" s="1202"/>
      <c r="L1629" s="1202" t="s">
        <v>747</v>
      </c>
      <c r="M1629" s="1202" t="s">
        <v>1011</v>
      </c>
      <c r="N1629" s="1203" t="s">
        <v>1063</v>
      </c>
      <c r="O1629" s="1203" t="s">
        <v>73</v>
      </c>
      <c r="P1629" s="1203" t="s">
        <v>73</v>
      </c>
      <c r="Q1629" s="1203" t="s">
        <v>750</v>
      </c>
      <c r="R1629" s="1203" t="s">
        <v>966</v>
      </c>
      <c r="S1629" s="1209">
        <f>VLOOKUP($D1629,'NI-Ter'!$B$1:$Y$2048,12,FALSE)</f>
        <v>0</v>
      </c>
      <c r="T1629" s="1209">
        <f>VLOOKUP($D1629,'NI-Ter'!$B$1:$Y$2048,13,FALSE)</f>
        <v>0</v>
      </c>
      <c r="U1629" s="1209">
        <f>VLOOKUP($D1629,'NI-Ter'!$B$1:$Y$2048,16,FALSE)</f>
        <v>0</v>
      </c>
      <c r="V1629" s="1209">
        <f>VLOOKUP($D1629,'NI-Ter'!$B$1:$Y$2048,17,FALSE)</f>
        <v>0</v>
      </c>
      <c r="W1629" s="1209">
        <f>VLOOKUP($D1629,'NI-Ter'!$B$1:$Y$2048,18,FALSE)</f>
        <v>0</v>
      </c>
      <c r="X1629" s="1209">
        <f>VLOOKUP($D1629,'NI-Ter'!$B$1:$Y$2048,19,FALSE)</f>
        <v>0</v>
      </c>
    </row>
    <row r="1630" spans="1:24" ht="27" hidden="1">
      <c r="A1630" s="507"/>
      <c r="B1630" s="507"/>
      <c r="C1630" s="507"/>
      <c r="D1630" s="1209" t="s">
        <v>1064</v>
      </c>
      <c r="E1630" s="1210" t="s">
        <v>3062</v>
      </c>
      <c r="F1630" s="1202"/>
      <c r="G1630" s="1202"/>
      <c r="H1630" s="1202" t="s">
        <v>1021</v>
      </c>
      <c r="I1630" s="1202" t="s">
        <v>53</v>
      </c>
      <c r="J1630" s="1202"/>
      <c r="K1630" s="1202"/>
      <c r="L1630" s="1202" t="s">
        <v>747</v>
      </c>
      <c r="M1630" s="1202" t="s">
        <v>1011</v>
      </c>
      <c r="N1630" s="1203" t="s">
        <v>1065</v>
      </c>
      <c r="O1630" s="1203" t="s">
        <v>73</v>
      </c>
      <c r="P1630" s="1203" t="s">
        <v>73</v>
      </c>
      <c r="Q1630" s="1203" t="s">
        <v>750</v>
      </c>
      <c r="R1630" s="1203" t="s">
        <v>966</v>
      </c>
      <c r="S1630" s="1209">
        <f>VLOOKUP($D1630,'NI-Ter'!$B$1:$Y$2048,12,FALSE)</f>
        <v>0</v>
      </c>
      <c r="T1630" s="1209">
        <f>VLOOKUP($D1630,'NI-Ter'!$B$1:$Y$2048,13,FALSE)</f>
        <v>0</v>
      </c>
      <c r="U1630" s="1209">
        <f>VLOOKUP($D1630,'NI-Ter'!$B$1:$Y$2048,16,FALSE)</f>
        <v>0</v>
      </c>
      <c r="V1630" s="1209">
        <f>VLOOKUP($D1630,'NI-Ter'!$B$1:$Y$2048,17,FALSE)</f>
        <v>0</v>
      </c>
      <c r="W1630" s="1209">
        <f>VLOOKUP($D1630,'NI-Ter'!$B$1:$Y$2048,18,FALSE)</f>
        <v>0</v>
      </c>
      <c r="X1630" s="1209">
        <f>VLOOKUP($D1630,'NI-Ter'!$B$1:$Y$2048,19,FALSE)</f>
        <v>0</v>
      </c>
    </row>
    <row r="1631" spans="1:24" ht="27" hidden="1">
      <c r="A1631" s="507"/>
      <c r="B1631" s="507"/>
      <c r="C1631" s="507"/>
      <c r="D1631" s="1209" t="s">
        <v>1066</v>
      </c>
      <c r="E1631" s="1210" t="s">
        <v>3062</v>
      </c>
      <c r="F1631" s="1202"/>
      <c r="G1631" s="1202"/>
      <c r="H1631" s="1202" t="s">
        <v>1024</v>
      </c>
      <c r="I1631" s="1202" t="s">
        <v>53</v>
      </c>
      <c r="J1631" s="1202"/>
      <c r="K1631" s="1202"/>
      <c r="L1631" s="1202" t="s">
        <v>747</v>
      </c>
      <c r="M1631" s="1202" t="s">
        <v>1011</v>
      </c>
      <c r="N1631" s="1203" t="s">
        <v>1067</v>
      </c>
      <c r="O1631" s="1203" t="s">
        <v>73</v>
      </c>
      <c r="P1631" s="1203" t="s">
        <v>73</v>
      </c>
      <c r="Q1631" s="1203" t="s">
        <v>750</v>
      </c>
      <c r="R1631" s="1203" t="s">
        <v>966</v>
      </c>
      <c r="S1631" s="1209">
        <f>VLOOKUP($D1631,'NI-Ter'!$B$1:$Y$2048,12,FALSE)</f>
        <v>0</v>
      </c>
      <c r="T1631" s="1209">
        <f>VLOOKUP($D1631,'NI-Ter'!$B$1:$Y$2048,13,FALSE)</f>
        <v>0</v>
      </c>
      <c r="U1631" s="1209">
        <f>VLOOKUP($D1631,'NI-Ter'!$B$1:$Y$2048,16,FALSE)</f>
        <v>0</v>
      </c>
      <c r="V1631" s="1209">
        <f>VLOOKUP($D1631,'NI-Ter'!$B$1:$Y$2048,17,FALSE)</f>
        <v>0</v>
      </c>
      <c r="W1631" s="1209">
        <f>VLOOKUP($D1631,'NI-Ter'!$B$1:$Y$2048,18,FALSE)</f>
        <v>0</v>
      </c>
      <c r="X1631" s="1209">
        <f>VLOOKUP($D1631,'NI-Ter'!$B$1:$Y$2048,19,FALSE)</f>
        <v>0</v>
      </c>
    </row>
    <row r="1632" spans="1:24" ht="27" hidden="1">
      <c r="A1632" s="507"/>
      <c r="B1632" s="507"/>
      <c r="C1632" s="507"/>
      <c r="D1632" s="1209" t="s">
        <v>1068</v>
      </c>
      <c r="E1632" s="1210" t="s">
        <v>3062</v>
      </c>
      <c r="F1632" s="1202"/>
      <c r="G1632" s="1202"/>
      <c r="H1632" s="1202" t="s">
        <v>1027</v>
      </c>
      <c r="I1632" s="1202" t="s">
        <v>53</v>
      </c>
      <c r="J1632" s="1202"/>
      <c r="K1632" s="1202"/>
      <c r="L1632" s="1202" t="s">
        <v>747</v>
      </c>
      <c r="M1632" s="1202" t="s">
        <v>1011</v>
      </c>
      <c r="N1632" s="1203" t="s">
        <v>1069</v>
      </c>
      <c r="O1632" s="1203" t="s">
        <v>73</v>
      </c>
      <c r="P1632" s="1203" t="s">
        <v>73</v>
      </c>
      <c r="Q1632" s="1203" t="s">
        <v>750</v>
      </c>
      <c r="R1632" s="1203" t="s">
        <v>966</v>
      </c>
      <c r="S1632" s="1209">
        <f>VLOOKUP($D1632,'NI-Ter'!$B$1:$Y$2048,12,FALSE)</f>
        <v>0</v>
      </c>
      <c r="T1632" s="1209">
        <f>VLOOKUP($D1632,'NI-Ter'!$B$1:$Y$2048,13,FALSE)</f>
        <v>0</v>
      </c>
      <c r="U1632" s="1209">
        <f>VLOOKUP($D1632,'NI-Ter'!$B$1:$Y$2048,16,FALSE)</f>
        <v>0</v>
      </c>
      <c r="V1632" s="1209">
        <f>VLOOKUP($D1632,'NI-Ter'!$B$1:$Y$2048,17,FALSE)</f>
        <v>0</v>
      </c>
      <c r="W1632" s="1209">
        <f>VLOOKUP($D1632,'NI-Ter'!$B$1:$Y$2048,18,FALSE)</f>
        <v>0</v>
      </c>
      <c r="X1632" s="1209">
        <f>VLOOKUP($D1632,'NI-Ter'!$B$1:$Y$2048,19,FALSE)</f>
        <v>0</v>
      </c>
    </row>
    <row r="1633" spans="1:24" ht="27" hidden="1">
      <c r="A1633" s="507"/>
      <c r="B1633" s="507"/>
      <c r="C1633" s="507"/>
      <c r="D1633" s="1209" t="s">
        <v>1070</v>
      </c>
      <c r="E1633" s="1210" t="s">
        <v>3062</v>
      </c>
      <c r="F1633" s="1202"/>
      <c r="G1633" s="1202"/>
      <c r="H1633" s="1202" t="s">
        <v>1030</v>
      </c>
      <c r="I1633" s="1202" t="s">
        <v>53</v>
      </c>
      <c r="J1633" s="1202"/>
      <c r="K1633" s="1202"/>
      <c r="L1633" s="1202" t="s">
        <v>747</v>
      </c>
      <c r="M1633" s="1202" t="s">
        <v>1011</v>
      </c>
      <c r="N1633" s="1203" t="s">
        <v>1071</v>
      </c>
      <c r="O1633" s="1203" t="s">
        <v>73</v>
      </c>
      <c r="P1633" s="1203" t="s">
        <v>73</v>
      </c>
      <c r="Q1633" s="1203" t="s">
        <v>750</v>
      </c>
      <c r="R1633" s="1203" t="s">
        <v>966</v>
      </c>
      <c r="S1633" s="1209">
        <f>VLOOKUP($D1633,'NI-Ter'!$B$1:$Y$2048,12,FALSE)</f>
        <v>0</v>
      </c>
      <c r="T1633" s="1209">
        <f>VLOOKUP($D1633,'NI-Ter'!$B$1:$Y$2048,13,FALSE)</f>
        <v>0</v>
      </c>
      <c r="U1633" s="1209">
        <f>VLOOKUP($D1633,'NI-Ter'!$B$1:$Y$2048,16,FALSE)</f>
        <v>0</v>
      </c>
      <c r="V1633" s="1209">
        <f>VLOOKUP($D1633,'NI-Ter'!$B$1:$Y$2048,17,FALSE)</f>
        <v>0</v>
      </c>
      <c r="W1633" s="1209">
        <f>VLOOKUP($D1633,'NI-Ter'!$B$1:$Y$2048,18,FALSE)</f>
        <v>0</v>
      </c>
      <c r="X1633" s="1209">
        <f>VLOOKUP($D1633,'NI-Ter'!$B$1:$Y$2048,19,FALSE)</f>
        <v>0</v>
      </c>
    </row>
    <row r="1634" spans="1:24" ht="27">
      <c r="A1634" s="507"/>
      <c r="B1634" s="507"/>
      <c r="C1634" s="507"/>
      <c r="D1634" s="1209" t="s">
        <v>1072</v>
      </c>
      <c r="E1634" s="1210" t="s">
        <v>3062</v>
      </c>
      <c r="F1634" s="1202" t="s">
        <v>295</v>
      </c>
      <c r="G1634" s="1202"/>
      <c r="H1634" s="1202" t="s">
        <v>1041</v>
      </c>
      <c r="I1634" s="1202" t="s">
        <v>53</v>
      </c>
      <c r="J1634" s="1202"/>
      <c r="K1634" s="1202"/>
      <c r="L1634" s="1202" t="s">
        <v>747</v>
      </c>
      <c r="M1634" s="1202" t="s">
        <v>1011</v>
      </c>
      <c r="N1634" s="1203" t="s">
        <v>1073</v>
      </c>
      <c r="O1634" s="1203" t="s">
        <v>73</v>
      </c>
      <c r="P1634" s="1203" t="s">
        <v>73</v>
      </c>
      <c r="Q1634" s="1203" t="s">
        <v>750</v>
      </c>
      <c r="R1634" s="1203" t="s">
        <v>966</v>
      </c>
      <c r="S1634" s="1209">
        <f>VLOOKUP($D1634,'NI-Ter'!$B$1:$Y$2048,12,FALSE)</f>
        <v>0</v>
      </c>
      <c r="T1634" s="1209">
        <f>VLOOKUP($D1634,'NI-Ter'!$B$1:$Y$2048,13,FALSE)</f>
        <v>0</v>
      </c>
      <c r="U1634" s="1209">
        <f>VLOOKUP($D1634,'NI-Ter'!$B$1:$Y$2048,16,FALSE)</f>
        <v>0</v>
      </c>
      <c r="V1634" s="1209">
        <f>VLOOKUP($D1634,'NI-Ter'!$B$1:$Y$2048,17,FALSE)</f>
        <v>0</v>
      </c>
      <c r="W1634" s="1209">
        <f>VLOOKUP($D1634,'NI-Ter'!$B$1:$Y$2048,18,FALSE)</f>
        <v>0</v>
      </c>
      <c r="X1634" s="1209">
        <f>VLOOKUP($D1634,'NI-Ter'!$B$1:$Y$2048,19,FALSE)</f>
        <v>0</v>
      </c>
    </row>
    <row r="1635" spans="1:24" ht="40.5" hidden="1">
      <c r="A1635" s="507"/>
      <c r="B1635" s="507"/>
      <c r="C1635" s="507"/>
      <c r="D1635" s="1209" t="s">
        <v>1074</v>
      </c>
      <c r="E1635" s="1210" t="s">
        <v>3062</v>
      </c>
      <c r="F1635" s="1202" t="s">
        <v>157</v>
      </c>
      <c r="G1635" s="1202" t="str">
        <f>CONCATENATE(D1635,F1635)</f>
        <v>4.20.10.10.030.040.10.010CONS</v>
      </c>
      <c r="H1635" s="1202" t="s">
        <v>1009</v>
      </c>
      <c r="I1635" s="1202" t="s">
        <v>53</v>
      </c>
      <c r="J1635" s="1202"/>
      <c r="K1635" s="1202"/>
      <c r="L1635" s="1202" t="s">
        <v>747</v>
      </c>
      <c r="M1635" s="1202" t="s">
        <v>1011</v>
      </c>
      <c r="N1635" s="1203" t="s">
        <v>1076</v>
      </c>
      <c r="O1635" s="1203" t="s">
        <v>73</v>
      </c>
      <c r="P1635" s="1203" t="s">
        <v>73</v>
      </c>
      <c r="Q1635" s="1203" t="s">
        <v>750</v>
      </c>
      <c r="R1635" s="1203" t="s">
        <v>966</v>
      </c>
      <c r="S1635" s="1209">
        <f>VLOOKUP($D1635,'NI-Ter'!$B$1:$Y$2048,12,FALSE)</f>
        <v>0</v>
      </c>
      <c r="T1635" s="1209">
        <f>VLOOKUP($D1635,'NI-Ter'!$B$1:$Y$2048,13,FALSE)</f>
        <v>0</v>
      </c>
      <c r="U1635" s="1209">
        <f>VLOOKUP($D1635,'NI-Ter'!$B$1:$Y$2048,16,FALSE)</f>
        <v>0</v>
      </c>
      <c r="V1635" s="1209">
        <f>VLOOKUP($D1635,'NI-Ter'!$B$1:$Y$2048,17,FALSE)</f>
        <v>0</v>
      </c>
      <c r="W1635" s="1209">
        <f>VLOOKUP($D1635,'NI-Ter'!$B$1:$Y$2048,18,FALSE)</f>
        <v>0</v>
      </c>
      <c r="X1635" s="1209">
        <f>VLOOKUP($D1635,'NI-Ter'!$B$1:$Y$2048,19,FALSE)</f>
        <v>0</v>
      </c>
    </row>
    <row r="1636" spans="1:24" ht="40.5" hidden="1">
      <c r="A1636" s="507"/>
      <c r="B1636" s="507"/>
      <c r="C1636" s="507"/>
      <c r="D1636" s="1209" t="s">
        <v>1077</v>
      </c>
      <c r="E1636" s="1210" t="s">
        <v>3062</v>
      </c>
      <c r="F1636" s="1202"/>
      <c r="G1636" s="1202"/>
      <c r="H1636" s="1202" t="s">
        <v>1014</v>
      </c>
      <c r="I1636" s="1202" t="s">
        <v>53</v>
      </c>
      <c r="J1636" s="1202"/>
      <c r="K1636" s="1202"/>
      <c r="L1636" s="1202" t="s">
        <v>747</v>
      </c>
      <c r="M1636" s="1202" t="s">
        <v>1011</v>
      </c>
      <c r="N1636" s="1203" t="s">
        <v>1078</v>
      </c>
      <c r="O1636" s="1203" t="s">
        <v>73</v>
      </c>
      <c r="P1636" s="1203" t="s">
        <v>73</v>
      </c>
      <c r="Q1636" s="1203" t="s">
        <v>750</v>
      </c>
      <c r="R1636" s="1203" t="s">
        <v>966</v>
      </c>
      <c r="S1636" s="1209">
        <f>VLOOKUP($D1636,'NI-Ter'!$B$1:$Y$2048,12,FALSE)</f>
        <v>0</v>
      </c>
      <c r="T1636" s="1209">
        <f>VLOOKUP($D1636,'NI-Ter'!$B$1:$Y$2048,13,FALSE)</f>
        <v>0</v>
      </c>
      <c r="U1636" s="1209">
        <f>VLOOKUP($D1636,'NI-Ter'!$B$1:$Y$2048,16,FALSE)</f>
        <v>0</v>
      </c>
      <c r="V1636" s="1209">
        <f>VLOOKUP($D1636,'NI-Ter'!$B$1:$Y$2048,17,FALSE)</f>
        <v>0</v>
      </c>
      <c r="W1636" s="1209">
        <f>VLOOKUP($D1636,'NI-Ter'!$B$1:$Y$2048,18,FALSE)</f>
        <v>0</v>
      </c>
      <c r="X1636" s="1209">
        <f>VLOOKUP($D1636,'NI-Ter'!$B$1:$Y$2048,19,FALSE)</f>
        <v>0</v>
      </c>
    </row>
    <row r="1637" spans="1:24" ht="40.5" hidden="1">
      <c r="A1637" s="507"/>
      <c r="B1637" s="507"/>
      <c r="C1637" s="507"/>
      <c r="D1637" s="1209" t="s">
        <v>1079</v>
      </c>
      <c r="E1637" s="1210" t="s">
        <v>3062</v>
      </c>
      <c r="F1637" s="1202" t="s">
        <v>157</v>
      </c>
      <c r="G1637" s="1202" t="str">
        <f>CONCATENATE(D1637,F1637)</f>
        <v>4.20.10.10.030.040.10.030CONS</v>
      </c>
      <c r="H1637" s="1202" t="s">
        <v>1009</v>
      </c>
      <c r="I1637" s="1202" t="s">
        <v>53</v>
      </c>
      <c r="J1637" s="1202"/>
      <c r="K1637" s="1202"/>
      <c r="L1637" s="1202" t="s">
        <v>747</v>
      </c>
      <c r="M1637" s="1202" t="s">
        <v>1011</v>
      </c>
      <c r="N1637" s="1203" t="s">
        <v>1080</v>
      </c>
      <c r="O1637" s="1203" t="s">
        <v>73</v>
      </c>
      <c r="P1637" s="1203" t="s">
        <v>73</v>
      </c>
      <c r="Q1637" s="1203" t="s">
        <v>750</v>
      </c>
      <c r="R1637" s="1203" t="s">
        <v>966</v>
      </c>
      <c r="S1637" s="1209">
        <f>VLOOKUP($D1637,'NI-Ter'!$B$1:$Y$2048,12,FALSE)</f>
        <v>0</v>
      </c>
      <c r="T1637" s="1209">
        <f>VLOOKUP($D1637,'NI-Ter'!$B$1:$Y$2048,13,FALSE)</f>
        <v>0</v>
      </c>
      <c r="U1637" s="1209">
        <f>VLOOKUP($D1637,'NI-Ter'!$B$1:$Y$2048,16,FALSE)</f>
        <v>0</v>
      </c>
      <c r="V1637" s="1209">
        <f>VLOOKUP($D1637,'NI-Ter'!$B$1:$Y$2048,17,FALSE)</f>
        <v>0</v>
      </c>
      <c r="W1637" s="1209">
        <f>VLOOKUP($D1637,'NI-Ter'!$B$1:$Y$2048,18,FALSE)</f>
        <v>0</v>
      </c>
      <c r="X1637" s="1209">
        <f>VLOOKUP($D1637,'NI-Ter'!$B$1:$Y$2048,19,FALSE)</f>
        <v>0</v>
      </c>
    </row>
    <row r="1638" spans="1:24" ht="40.5" hidden="1">
      <c r="A1638" s="507"/>
      <c r="B1638" s="507"/>
      <c r="C1638" s="507"/>
      <c r="D1638" s="1209" t="s">
        <v>1081</v>
      </c>
      <c r="E1638" s="1210" t="s">
        <v>3062</v>
      </c>
      <c r="F1638" s="1202"/>
      <c r="G1638" s="1202"/>
      <c r="H1638" s="1202" t="s">
        <v>1014</v>
      </c>
      <c r="I1638" s="1202" t="s">
        <v>53</v>
      </c>
      <c r="J1638" s="1202"/>
      <c r="K1638" s="1202"/>
      <c r="L1638" s="1202" t="s">
        <v>747</v>
      </c>
      <c r="M1638" s="1202" t="s">
        <v>1011</v>
      </c>
      <c r="N1638" s="1203" t="s">
        <v>1082</v>
      </c>
      <c r="O1638" s="1203" t="s">
        <v>73</v>
      </c>
      <c r="P1638" s="1203" t="s">
        <v>73</v>
      </c>
      <c r="Q1638" s="1203" t="s">
        <v>750</v>
      </c>
      <c r="R1638" s="1203" t="s">
        <v>966</v>
      </c>
      <c r="S1638" s="1209">
        <f>VLOOKUP($D1638,'NI-Ter'!$B$1:$Y$2048,12,FALSE)</f>
        <v>0</v>
      </c>
      <c r="T1638" s="1209">
        <f>VLOOKUP($D1638,'NI-Ter'!$B$1:$Y$2048,13,FALSE)</f>
        <v>0</v>
      </c>
      <c r="U1638" s="1209">
        <f>VLOOKUP($D1638,'NI-Ter'!$B$1:$Y$2048,16,FALSE)</f>
        <v>0</v>
      </c>
      <c r="V1638" s="1209">
        <f>VLOOKUP($D1638,'NI-Ter'!$B$1:$Y$2048,17,FALSE)</f>
        <v>0</v>
      </c>
      <c r="W1638" s="1209">
        <f>VLOOKUP($D1638,'NI-Ter'!$B$1:$Y$2048,18,FALSE)</f>
        <v>0</v>
      </c>
      <c r="X1638" s="1209">
        <f>VLOOKUP($D1638,'NI-Ter'!$B$1:$Y$2048,19,FALSE)</f>
        <v>0</v>
      </c>
    </row>
    <row r="1639" spans="1:24" ht="27" hidden="1">
      <c r="A1639" s="507"/>
      <c r="B1639" s="507"/>
      <c r="C1639" s="507"/>
      <c r="D1639" s="1209" t="s">
        <v>1083</v>
      </c>
      <c r="E1639" s="1210" t="s">
        <v>3062</v>
      </c>
      <c r="F1639" s="1202"/>
      <c r="G1639" s="1202"/>
      <c r="H1639" s="1202" t="s">
        <v>1021</v>
      </c>
      <c r="I1639" s="1202" t="s">
        <v>53</v>
      </c>
      <c r="J1639" s="1202"/>
      <c r="K1639" s="1202"/>
      <c r="L1639" s="1202" t="s">
        <v>747</v>
      </c>
      <c r="M1639" s="1202" t="s">
        <v>1011</v>
      </c>
      <c r="N1639" s="1203" t="s">
        <v>1084</v>
      </c>
      <c r="O1639" s="1203" t="s">
        <v>73</v>
      </c>
      <c r="P1639" s="1203" t="s">
        <v>73</v>
      </c>
      <c r="Q1639" s="1203" t="s">
        <v>750</v>
      </c>
      <c r="R1639" s="1203" t="s">
        <v>966</v>
      </c>
      <c r="S1639" s="1209">
        <f>VLOOKUP($D1639,'NI-Ter'!$B$1:$Y$2048,12,FALSE)</f>
        <v>0</v>
      </c>
      <c r="T1639" s="1209">
        <f>VLOOKUP($D1639,'NI-Ter'!$B$1:$Y$2048,13,FALSE)</f>
        <v>0</v>
      </c>
      <c r="U1639" s="1209">
        <f>VLOOKUP($D1639,'NI-Ter'!$B$1:$Y$2048,16,FALSE)</f>
        <v>0</v>
      </c>
      <c r="V1639" s="1209">
        <f>VLOOKUP($D1639,'NI-Ter'!$B$1:$Y$2048,17,FALSE)</f>
        <v>0</v>
      </c>
      <c r="W1639" s="1209">
        <f>VLOOKUP($D1639,'NI-Ter'!$B$1:$Y$2048,18,FALSE)</f>
        <v>0</v>
      </c>
      <c r="X1639" s="1209">
        <f>VLOOKUP($D1639,'NI-Ter'!$B$1:$Y$2048,19,FALSE)</f>
        <v>0</v>
      </c>
    </row>
    <row r="1640" spans="1:24" ht="27" hidden="1">
      <c r="A1640" s="507"/>
      <c r="B1640" s="507"/>
      <c r="C1640" s="507"/>
      <c r="D1640" s="1209" t="s">
        <v>1085</v>
      </c>
      <c r="E1640" s="1210" t="s">
        <v>3062</v>
      </c>
      <c r="F1640" s="1202"/>
      <c r="G1640" s="1202"/>
      <c r="H1640" s="1202" t="s">
        <v>1024</v>
      </c>
      <c r="I1640" s="1202" t="s">
        <v>53</v>
      </c>
      <c r="J1640" s="1202"/>
      <c r="K1640" s="1202"/>
      <c r="L1640" s="1202" t="s">
        <v>747</v>
      </c>
      <c r="M1640" s="1202" t="s">
        <v>1011</v>
      </c>
      <c r="N1640" s="1203" t="s">
        <v>1086</v>
      </c>
      <c r="O1640" s="1203" t="s">
        <v>73</v>
      </c>
      <c r="P1640" s="1203" t="s">
        <v>73</v>
      </c>
      <c r="Q1640" s="1203" t="s">
        <v>750</v>
      </c>
      <c r="R1640" s="1203" t="s">
        <v>966</v>
      </c>
      <c r="S1640" s="1209">
        <f>VLOOKUP($D1640,'NI-Ter'!$B$1:$Y$2048,12,FALSE)</f>
        <v>0</v>
      </c>
      <c r="T1640" s="1209">
        <f>VLOOKUP($D1640,'NI-Ter'!$B$1:$Y$2048,13,FALSE)</f>
        <v>0</v>
      </c>
      <c r="U1640" s="1209">
        <f>VLOOKUP($D1640,'NI-Ter'!$B$1:$Y$2048,16,FALSE)</f>
        <v>0</v>
      </c>
      <c r="V1640" s="1209">
        <f>VLOOKUP($D1640,'NI-Ter'!$B$1:$Y$2048,17,FALSE)</f>
        <v>0</v>
      </c>
      <c r="W1640" s="1209">
        <f>VLOOKUP($D1640,'NI-Ter'!$B$1:$Y$2048,18,FALSE)</f>
        <v>0</v>
      </c>
      <c r="X1640" s="1209">
        <f>VLOOKUP($D1640,'NI-Ter'!$B$1:$Y$2048,19,FALSE)</f>
        <v>0</v>
      </c>
    </row>
    <row r="1641" spans="1:24" ht="27" hidden="1">
      <c r="A1641" s="507"/>
      <c r="B1641" s="507"/>
      <c r="C1641" s="507"/>
      <c r="D1641" s="1209" t="s">
        <v>1087</v>
      </c>
      <c r="E1641" s="1210" t="s">
        <v>3062</v>
      </c>
      <c r="F1641" s="1202"/>
      <c r="G1641" s="1202"/>
      <c r="H1641" s="1202" t="s">
        <v>1027</v>
      </c>
      <c r="I1641" s="1202" t="s">
        <v>53</v>
      </c>
      <c r="J1641" s="1202"/>
      <c r="K1641" s="1202"/>
      <c r="L1641" s="1202" t="s">
        <v>747</v>
      </c>
      <c r="M1641" s="1202" t="s">
        <v>1011</v>
      </c>
      <c r="N1641" s="1203" t="s">
        <v>1088</v>
      </c>
      <c r="O1641" s="1203" t="s">
        <v>73</v>
      </c>
      <c r="P1641" s="1203" t="s">
        <v>73</v>
      </c>
      <c r="Q1641" s="1203" t="s">
        <v>750</v>
      </c>
      <c r="R1641" s="1203" t="s">
        <v>966</v>
      </c>
      <c r="S1641" s="1209">
        <f>VLOOKUP($D1641,'NI-Ter'!$B$1:$Y$2048,12,FALSE)</f>
        <v>0</v>
      </c>
      <c r="T1641" s="1209">
        <f>VLOOKUP($D1641,'NI-Ter'!$B$1:$Y$2048,13,FALSE)</f>
        <v>0</v>
      </c>
      <c r="U1641" s="1209">
        <f>VLOOKUP($D1641,'NI-Ter'!$B$1:$Y$2048,16,FALSE)</f>
        <v>0</v>
      </c>
      <c r="V1641" s="1209">
        <f>VLOOKUP($D1641,'NI-Ter'!$B$1:$Y$2048,17,FALSE)</f>
        <v>0</v>
      </c>
      <c r="W1641" s="1209">
        <f>VLOOKUP($D1641,'NI-Ter'!$B$1:$Y$2048,18,FALSE)</f>
        <v>0</v>
      </c>
      <c r="X1641" s="1209">
        <f>VLOOKUP($D1641,'NI-Ter'!$B$1:$Y$2048,19,FALSE)</f>
        <v>0</v>
      </c>
    </row>
    <row r="1642" spans="1:24" ht="27" hidden="1">
      <c r="A1642" s="507"/>
      <c r="B1642" s="507"/>
      <c r="C1642" s="507"/>
      <c r="D1642" s="1209" t="s">
        <v>1089</v>
      </c>
      <c r="E1642" s="1210" t="s">
        <v>3062</v>
      </c>
      <c r="F1642" s="1202"/>
      <c r="G1642" s="1202"/>
      <c r="H1642" s="1202" t="s">
        <v>1030</v>
      </c>
      <c r="I1642" s="1202" t="s">
        <v>53</v>
      </c>
      <c r="J1642" s="1202"/>
      <c r="K1642" s="1202"/>
      <c r="L1642" s="1202" t="s">
        <v>747</v>
      </c>
      <c r="M1642" s="1202" t="s">
        <v>1011</v>
      </c>
      <c r="N1642" s="1203" t="s">
        <v>1090</v>
      </c>
      <c r="O1642" s="1203" t="s">
        <v>73</v>
      </c>
      <c r="P1642" s="1203" t="s">
        <v>73</v>
      </c>
      <c r="Q1642" s="1203" t="s">
        <v>750</v>
      </c>
      <c r="R1642" s="1203" t="s">
        <v>966</v>
      </c>
      <c r="S1642" s="1209">
        <f>VLOOKUP($D1642,'NI-Ter'!$B$1:$Y$2048,12,FALSE)</f>
        <v>0</v>
      </c>
      <c r="T1642" s="1209">
        <f>VLOOKUP($D1642,'NI-Ter'!$B$1:$Y$2048,13,FALSE)</f>
        <v>0</v>
      </c>
      <c r="U1642" s="1209">
        <f>VLOOKUP($D1642,'NI-Ter'!$B$1:$Y$2048,16,FALSE)</f>
        <v>0</v>
      </c>
      <c r="V1642" s="1209">
        <f>VLOOKUP($D1642,'NI-Ter'!$B$1:$Y$2048,17,FALSE)</f>
        <v>0</v>
      </c>
      <c r="W1642" s="1209">
        <f>VLOOKUP($D1642,'NI-Ter'!$B$1:$Y$2048,18,FALSE)</f>
        <v>0</v>
      </c>
      <c r="X1642" s="1209">
        <f>VLOOKUP($D1642,'NI-Ter'!$B$1:$Y$2048,19,FALSE)</f>
        <v>0</v>
      </c>
    </row>
    <row r="1643" spans="1:24" ht="27" hidden="1">
      <c r="A1643" s="507"/>
      <c r="B1643" s="507"/>
      <c r="C1643" s="507"/>
      <c r="D1643" s="1209" t="s">
        <v>1091</v>
      </c>
      <c r="E1643" s="1210" t="s">
        <v>3062</v>
      </c>
      <c r="F1643" s="1202"/>
      <c r="G1643" s="1202"/>
      <c r="H1643" s="1202" t="s">
        <v>1021</v>
      </c>
      <c r="I1643" s="1202" t="s">
        <v>53</v>
      </c>
      <c r="J1643" s="1202"/>
      <c r="K1643" s="1202"/>
      <c r="L1643" s="1202" t="s">
        <v>747</v>
      </c>
      <c r="M1643" s="1202" t="s">
        <v>1011</v>
      </c>
      <c r="N1643" s="1203" t="s">
        <v>1092</v>
      </c>
      <c r="O1643" s="1203" t="s">
        <v>73</v>
      </c>
      <c r="P1643" s="1203" t="s">
        <v>73</v>
      </c>
      <c r="Q1643" s="1203" t="s">
        <v>750</v>
      </c>
      <c r="R1643" s="1203" t="s">
        <v>966</v>
      </c>
      <c r="S1643" s="1209">
        <f>VLOOKUP($D1643,'NI-Ter'!$B$1:$Y$2048,12,FALSE)</f>
        <v>0</v>
      </c>
      <c r="T1643" s="1209">
        <f>VLOOKUP($D1643,'NI-Ter'!$B$1:$Y$2048,13,FALSE)</f>
        <v>0</v>
      </c>
      <c r="U1643" s="1209">
        <f>VLOOKUP($D1643,'NI-Ter'!$B$1:$Y$2048,16,FALSE)</f>
        <v>0</v>
      </c>
      <c r="V1643" s="1209">
        <f>VLOOKUP($D1643,'NI-Ter'!$B$1:$Y$2048,17,FALSE)</f>
        <v>0</v>
      </c>
      <c r="W1643" s="1209">
        <f>VLOOKUP($D1643,'NI-Ter'!$B$1:$Y$2048,18,FALSE)</f>
        <v>0</v>
      </c>
      <c r="X1643" s="1209">
        <f>VLOOKUP($D1643,'NI-Ter'!$B$1:$Y$2048,19,FALSE)</f>
        <v>0</v>
      </c>
    </row>
    <row r="1644" spans="1:24" ht="40.5" hidden="1">
      <c r="A1644" s="507"/>
      <c r="B1644" s="507"/>
      <c r="C1644" s="507"/>
      <c r="D1644" s="1209" t="s">
        <v>1093</v>
      </c>
      <c r="E1644" s="1210" t="s">
        <v>3062</v>
      </c>
      <c r="F1644" s="1202"/>
      <c r="G1644" s="1202"/>
      <c r="H1644" s="1202" t="s">
        <v>1024</v>
      </c>
      <c r="I1644" s="1202" t="s">
        <v>53</v>
      </c>
      <c r="J1644" s="1202"/>
      <c r="K1644" s="1202"/>
      <c r="L1644" s="1202" t="s">
        <v>747</v>
      </c>
      <c r="M1644" s="1202" t="s">
        <v>1011</v>
      </c>
      <c r="N1644" s="1203" t="s">
        <v>1094</v>
      </c>
      <c r="O1644" s="1203" t="s">
        <v>73</v>
      </c>
      <c r="P1644" s="1203" t="s">
        <v>73</v>
      </c>
      <c r="Q1644" s="1203" t="s">
        <v>750</v>
      </c>
      <c r="R1644" s="1203" t="s">
        <v>966</v>
      </c>
      <c r="S1644" s="1209">
        <f>VLOOKUP($D1644,'NI-Ter'!$B$1:$Y$2048,12,FALSE)</f>
        <v>0</v>
      </c>
      <c r="T1644" s="1209">
        <f>VLOOKUP($D1644,'NI-Ter'!$B$1:$Y$2048,13,FALSE)</f>
        <v>0</v>
      </c>
      <c r="U1644" s="1209">
        <f>VLOOKUP($D1644,'NI-Ter'!$B$1:$Y$2048,16,FALSE)</f>
        <v>0</v>
      </c>
      <c r="V1644" s="1209">
        <f>VLOOKUP($D1644,'NI-Ter'!$B$1:$Y$2048,17,FALSE)</f>
        <v>0</v>
      </c>
      <c r="W1644" s="1209">
        <f>VLOOKUP($D1644,'NI-Ter'!$B$1:$Y$2048,18,FALSE)</f>
        <v>0</v>
      </c>
      <c r="X1644" s="1209">
        <f>VLOOKUP($D1644,'NI-Ter'!$B$1:$Y$2048,19,FALSE)</f>
        <v>0</v>
      </c>
    </row>
    <row r="1645" spans="1:24" ht="27" hidden="1">
      <c r="A1645" s="507"/>
      <c r="B1645" s="507"/>
      <c r="C1645" s="507"/>
      <c r="D1645" s="1209" t="s">
        <v>1095</v>
      </c>
      <c r="E1645" s="1210" t="s">
        <v>3062</v>
      </c>
      <c r="F1645" s="1202"/>
      <c r="G1645" s="1202"/>
      <c r="H1645" s="1202" t="s">
        <v>1027</v>
      </c>
      <c r="I1645" s="1202" t="s">
        <v>53</v>
      </c>
      <c r="J1645" s="1202"/>
      <c r="K1645" s="1202"/>
      <c r="L1645" s="1202" t="s">
        <v>747</v>
      </c>
      <c r="M1645" s="1202" t="s">
        <v>1011</v>
      </c>
      <c r="N1645" s="1203" t="s">
        <v>1096</v>
      </c>
      <c r="O1645" s="1203" t="s">
        <v>73</v>
      </c>
      <c r="P1645" s="1203" t="s">
        <v>73</v>
      </c>
      <c r="Q1645" s="1203" t="s">
        <v>750</v>
      </c>
      <c r="R1645" s="1203" t="s">
        <v>966</v>
      </c>
      <c r="S1645" s="1209">
        <f>VLOOKUP($D1645,'NI-Ter'!$B$1:$Y$2048,12,FALSE)</f>
        <v>0</v>
      </c>
      <c r="T1645" s="1209">
        <f>VLOOKUP($D1645,'NI-Ter'!$B$1:$Y$2048,13,FALSE)</f>
        <v>0</v>
      </c>
      <c r="U1645" s="1209">
        <f>VLOOKUP($D1645,'NI-Ter'!$B$1:$Y$2048,16,FALSE)</f>
        <v>0</v>
      </c>
      <c r="V1645" s="1209">
        <f>VLOOKUP($D1645,'NI-Ter'!$B$1:$Y$2048,17,FALSE)</f>
        <v>0</v>
      </c>
      <c r="W1645" s="1209">
        <f>VLOOKUP($D1645,'NI-Ter'!$B$1:$Y$2048,18,FALSE)</f>
        <v>0</v>
      </c>
      <c r="X1645" s="1209">
        <f>VLOOKUP($D1645,'NI-Ter'!$B$1:$Y$2048,19,FALSE)</f>
        <v>0</v>
      </c>
    </row>
    <row r="1646" spans="1:24" ht="40.5" hidden="1">
      <c r="A1646" s="507"/>
      <c r="B1646" s="507"/>
      <c r="C1646" s="507"/>
      <c r="D1646" s="1209" t="s">
        <v>1097</v>
      </c>
      <c r="E1646" s="1210" t="s">
        <v>3062</v>
      </c>
      <c r="F1646" s="1202"/>
      <c r="G1646" s="1202"/>
      <c r="H1646" s="1202" t="s">
        <v>1030</v>
      </c>
      <c r="I1646" s="1202" t="s">
        <v>53</v>
      </c>
      <c r="J1646" s="1202"/>
      <c r="K1646" s="1202"/>
      <c r="L1646" s="1202" t="s">
        <v>747</v>
      </c>
      <c r="M1646" s="1202" t="s">
        <v>1011</v>
      </c>
      <c r="N1646" s="1203" t="s">
        <v>1098</v>
      </c>
      <c r="O1646" s="1203" t="s">
        <v>73</v>
      </c>
      <c r="P1646" s="1203" t="s">
        <v>73</v>
      </c>
      <c r="Q1646" s="1203" t="s">
        <v>750</v>
      </c>
      <c r="R1646" s="1203" t="s">
        <v>966</v>
      </c>
      <c r="S1646" s="1209">
        <f>VLOOKUP($D1646,'NI-Ter'!$B$1:$Y$2048,12,FALSE)</f>
        <v>0</v>
      </c>
      <c r="T1646" s="1209">
        <f>VLOOKUP($D1646,'NI-Ter'!$B$1:$Y$2048,13,FALSE)</f>
        <v>0</v>
      </c>
      <c r="U1646" s="1209">
        <f>VLOOKUP($D1646,'NI-Ter'!$B$1:$Y$2048,16,FALSE)</f>
        <v>0</v>
      </c>
      <c r="V1646" s="1209">
        <f>VLOOKUP($D1646,'NI-Ter'!$B$1:$Y$2048,17,FALSE)</f>
        <v>0</v>
      </c>
      <c r="W1646" s="1209">
        <f>VLOOKUP($D1646,'NI-Ter'!$B$1:$Y$2048,18,FALSE)</f>
        <v>0</v>
      </c>
      <c r="X1646" s="1209">
        <f>VLOOKUP($D1646,'NI-Ter'!$B$1:$Y$2048,19,FALSE)</f>
        <v>0</v>
      </c>
    </row>
    <row r="1647" spans="1:24" ht="40.5">
      <c r="A1647" s="507"/>
      <c r="B1647" s="507"/>
      <c r="C1647" s="507"/>
      <c r="D1647" s="1209" t="s">
        <v>1099</v>
      </c>
      <c r="E1647" s="1210" t="s">
        <v>3062</v>
      </c>
      <c r="F1647" s="1202"/>
      <c r="G1647" s="1202"/>
      <c r="H1647" s="1202" t="s">
        <v>1030</v>
      </c>
      <c r="I1647" s="1202" t="s">
        <v>53</v>
      </c>
      <c r="J1647" s="1202"/>
      <c r="K1647" s="1202"/>
      <c r="L1647" s="1202" t="s">
        <v>747</v>
      </c>
      <c r="M1647" s="1202" t="s">
        <v>1011</v>
      </c>
      <c r="N1647" s="1203" t="s">
        <v>1100</v>
      </c>
      <c r="O1647" s="1203" t="s">
        <v>73</v>
      </c>
      <c r="P1647" s="1203" t="s">
        <v>73</v>
      </c>
      <c r="Q1647" s="1203" t="s">
        <v>750</v>
      </c>
      <c r="R1647" s="1203" t="s">
        <v>966</v>
      </c>
      <c r="S1647" s="1209">
        <f>VLOOKUP($D1647,'NI-Ter'!$B$1:$Y$2048,12,FALSE)</f>
        <v>0</v>
      </c>
      <c r="T1647" s="1209">
        <f>VLOOKUP($D1647,'NI-Ter'!$B$1:$Y$2048,13,FALSE)</f>
        <v>0</v>
      </c>
      <c r="U1647" s="1209">
        <f>VLOOKUP($D1647,'NI-Ter'!$B$1:$Y$2048,16,FALSE)</f>
        <v>0</v>
      </c>
      <c r="V1647" s="1209">
        <f>VLOOKUP($D1647,'NI-Ter'!$B$1:$Y$2048,17,FALSE)</f>
        <v>0</v>
      </c>
      <c r="W1647" s="1209">
        <f>VLOOKUP($D1647,'NI-Ter'!$B$1:$Y$2048,18,FALSE)</f>
        <v>0</v>
      </c>
      <c r="X1647" s="1209">
        <f>VLOOKUP($D1647,'NI-Ter'!$B$1:$Y$2048,19,FALSE)</f>
        <v>0</v>
      </c>
    </row>
    <row r="1648" spans="1:24" ht="27">
      <c r="A1648" s="507"/>
      <c r="B1648" s="507"/>
      <c r="C1648" s="507"/>
      <c r="D1648" s="1209" t="s">
        <v>1101</v>
      </c>
      <c r="E1648" s="1210" t="s">
        <v>3062</v>
      </c>
      <c r="F1648" s="1202" t="s">
        <v>295</v>
      </c>
      <c r="G1648" s="1202"/>
      <c r="H1648" s="1202" t="s">
        <v>1102</v>
      </c>
      <c r="I1648" s="1202" t="s">
        <v>531</v>
      </c>
      <c r="J1648" s="1202"/>
      <c r="K1648" s="1202"/>
      <c r="L1648" s="1202"/>
      <c r="M1648" s="1202" t="s">
        <v>1011</v>
      </c>
      <c r="N1648" s="1203" t="s">
        <v>1103</v>
      </c>
      <c r="O1648" s="1203" t="s">
        <v>73</v>
      </c>
      <c r="P1648" s="1203" t="s">
        <v>73</v>
      </c>
      <c r="Q1648" s="1203" t="s">
        <v>73</v>
      </c>
      <c r="R1648" s="1203" t="s">
        <v>73</v>
      </c>
      <c r="S1648" s="1209">
        <f>VLOOKUP($D1648,'NI-Ter'!$B$1:$Y$2048,12,FALSE)</f>
        <v>0</v>
      </c>
      <c r="T1648" s="1209">
        <f>VLOOKUP($D1648,'NI-Ter'!$B$1:$Y$2048,13,FALSE)</f>
        <v>0</v>
      </c>
      <c r="U1648" s="1209">
        <f>VLOOKUP($D1648,'NI-Ter'!$B$1:$Y$2048,16,FALSE)</f>
        <v>0</v>
      </c>
      <c r="V1648" s="1209">
        <f>VLOOKUP($D1648,'NI-Ter'!$B$1:$Y$2048,17,FALSE)</f>
        <v>0</v>
      </c>
      <c r="W1648" s="1209">
        <f>VLOOKUP($D1648,'NI-Ter'!$B$1:$Y$2048,18,FALSE)</f>
        <v>0</v>
      </c>
      <c r="X1648" s="1209">
        <f>VLOOKUP($D1648,'NI-Ter'!$B$1:$Y$2048,19,FALSE)</f>
        <v>0</v>
      </c>
    </row>
    <row r="1649" spans="1:24" hidden="1">
      <c r="A1649" s="507"/>
      <c r="B1649" s="507"/>
      <c r="C1649" s="507"/>
      <c r="D1649" s="1209" t="s">
        <v>1104</v>
      </c>
      <c r="E1649" s="1210" t="s">
        <v>3062</v>
      </c>
      <c r="F1649" s="1202"/>
      <c r="G1649" s="1202"/>
      <c r="H1649" s="1202" t="s">
        <v>1021</v>
      </c>
      <c r="I1649" s="1202" t="s">
        <v>531</v>
      </c>
      <c r="J1649" s="1202"/>
      <c r="K1649" s="1202"/>
      <c r="L1649" s="1202"/>
      <c r="M1649" s="1202" t="s">
        <v>1011</v>
      </c>
      <c r="N1649" s="1203" t="s">
        <v>1105</v>
      </c>
      <c r="O1649" s="1203" t="s">
        <v>73</v>
      </c>
      <c r="P1649" s="1203" t="s">
        <v>73</v>
      </c>
      <c r="Q1649" s="1203" t="s">
        <v>73</v>
      </c>
      <c r="R1649" s="1203" t="s">
        <v>73</v>
      </c>
      <c r="S1649" s="1209">
        <f>VLOOKUP($D1649,'NI-Ter'!$B$1:$Y$2048,12,FALSE)</f>
        <v>0</v>
      </c>
      <c r="T1649" s="1209">
        <f>VLOOKUP($D1649,'NI-Ter'!$B$1:$Y$2048,13,FALSE)</f>
        <v>0</v>
      </c>
      <c r="U1649" s="1209">
        <f>VLOOKUP($D1649,'NI-Ter'!$B$1:$Y$2048,16,FALSE)</f>
        <v>0</v>
      </c>
      <c r="V1649" s="1209">
        <f>VLOOKUP($D1649,'NI-Ter'!$B$1:$Y$2048,17,FALSE)</f>
        <v>0</v>
      </c>
      <c r="W1649" s="1209">
        <f>VLOOKUP($D1649,'NI-Ter'!$B$1:$Y$2048,18,FALSE)</f>
        <v>0</v>
      </c>
      <c r="X1649" s="1209">
        <f>VLOOKUP($D1649,'NI-Ter'!$B$1:$Y$2048,19,FALSE)</f>
        <v>0</v>
      </c>
    </row>
    <row r="1650" spans="1:24" ht="27" hidden="1">
      <c r="A1650" s="507"/>
      <c r="B1650" s="507"/>
      <c r="C1650" s="507"/>
      <c r="D1650" s="1209" t="s">
        <v>1106</v>
      </c>
      <c r="E1650" s="1210" t="s">
        <v>3062</v>
      </c>
      <c r="F1650" s="1202"/>
      <c r="G1650" s="1202"/>
      <c r="H1650" s="1202" t="s">
        <v>1024</v>
      </c>
      <c r="I1650" s="1202" t="s">
        <v>531</v>
      </c>
      <c r="J1650" s="1202"/>
      <c r="K1650" s="1202"/>
      <c r="L1650" s="1202"/>
      <c r="M1650" s="1202" t="s">
        <v>1011</v>
      </c>
      <c r="N1650" s="1203" t="s">
        <v>1107</v>
      </c>
      <c r="O1650" s="1203" t="s">
        <v>73</v>
      </c>
      <c r="P1650" s="1203" t="s">
        <v>73</v>
      </c>
      <c r="Q1650" s="1203" t="s">
        <v>73</v>
      </c>
      <c r="R1650" s="1203" t="s">
        <v>73</v>
      </c>
      <c r="S1650" s="1209">
        <f>VLOOKUP($D1650,'NI-Ter'!$B$1:$Y$2048,12,FALSE)</f>
        <v>0</v>
      </c>
      <c r="T1650" s="1209">
        <f>VLOOKUP($D1650,'NI-Ter'!$B$1:$Y$2048,13,FALSE)</f>
        <v>0</v>
      </c>
      <c r="U1650" s="1209">
        <f>VLOOKUP($D1650,'NI-Ter'!$B$1:$Y$2048,16,FALSE)</f>
        <v>0</v>
      </c>
      <c r="V1650" s="1209">
        <f>VLOOKUP($D1650,'NI-Ter'!$B$1:$Y$2048,17,FALSE)</f>
        <v>0</v>
      </c>
      <c r="W1650" s="1209">
        <f>VLOOKUP($D1650,'NI-Ter'!$B$1:$Y$2048,18,FALSE)</f>
        <v>0</v>
      </c>
      <c r="X1650" s="1209">
        <f>VLOOKUP($D1650,'NI-Ter'!$B$1:$Y$2048,19,FALSE)</f>
        <v>0</v>
      </c>
    </row>
    <row r="1651" spans="1:24" ht="27" hidden="1">
      <c r="A1651" s="507"/>
      <c r="B1651" s="507"/>
      <c r="C1651" s="507"/>
      <c r="D1651" s="1209" t="s">
        <v>1108</v>
      </c>
      <c r="E1651" s="1210" t="s">
        <v>3062</v>
      </c>
      <c r="F1651" s="1202"/>
      <c r="G1651" s="1202"/>
      <c r="H1651" s="1202" t="s">
        <v>1027</v>
      </c>
      <c r="I1651" s="1202" t="s">
        <v>531</v>
      </c>
      <c r="J1651" s="1202"/>
      <c r="K1651" s="1202"/>
      <c r="L1651" s="1202"/>
      <c r="M1651" s="1202" t="s">
        <v>1011</v>
      </c>
      <c r="N1651" s="1203" t="s">
        <v>1109</v>
      </c>
      <c r="O1651" s="1203" t="s">
        <v>73</v>
      </c>
      <c r="P1651" s="1203" t="s">
        <v>73</v>
      </c>
      <c r="Q1651" s="1203" t="s">
        <v>73</v>
      </c>
      <c r="R1651" s="1203" t="s">
        <v>73</v>
      </c>
      <c r="S1651" s="1209">
        <f>VLOOKUP($D1651,'NI-Ter'!$B$1:$Y$2048,12,FALSE)</f>
        <v>0</v>
      </c>
      <c r="T1651" s="1209">
        <f>VLOOKUP($D1651,'NI-Ter'!$B$1:$Y$2048,13,FALSE)</f>
        <v>0</v>
      </c>
      <c r="U1651" s="1209">
        <f>VLOOKUP($D1651,'NI-Ter'!$B$1:$Y$2048,16,FALSE)</f>
        <v>0</v>
      </c>
      <c r="V1651" s="1209">
        <f>VLOOKUP($D1651,'NI-Ter'!$B$1:$Y$2048,17,FALSE)</f>
        <v>0</v>
      </c>
      <c r="W1651" s="1209">
        <f>VLOOKUP($D1651,'NI-Ter'!$B$1:$Y$2048,18,FALSE)</f>
        <v>0</v>
      </c>
      <c r="X1651" s="1209">
        <f>VLOOKUP($D1651,'NI-Ter'!$B$1:$Y$2048,19,FALSE)</f>
        <v>0</v>
      </c>
    </row>
    <row r="1652" spans="1:24" ht="27" hidden="1">
      <c r="A1652" s="507"/>
      <c r="B1652" s="507"/>
      <c r="C1652" s="507"/>
      <c r="D1652" s="1209" t="s">
        <v>1110</v>
      </c>
      <c r="E1652" s="1210" t="s">
        <v>3062</v>
      </c>
      <c r="F1652" s="1202"/>
      <c r="G1652" s="1202"/>
      <c r="H1652" s="1202"/>
      <c r="I1652" s="1202" t="s">
        <v>71</v>
      </c>
      <c r="J1652" s="1202"/>
      <c r="K1652" s="1202"/>
      <c r="L1652" s="1202"/>
      <c r="M1652" s="1202"/>
      <c r="N1652" s="1203" t="s">
        <v>1111</v>
      </c>
      <c r="O1652" s="1203" t="s">
        <v>73</v>
      </c>
      <c r="P1652" s="1203" t="s">
        <v>73</v>
      </c>
      <c r="Q1652" s="1203" t="s">
        <v>73</v>
      </c>
      <c r="R1652" s="1203" t="s">
        <v>73</v>
      </c>
      <c r="S1652" s="1209">
        <f>VLOOKUP($D1652,'NI-Ter'!$B$1:$Y$2048,12,FALSE)</f>
        <v>0</v>
      </c>
      <c r="T1652" s="1209">
        <f>VLOOKUP($D1652,'NI-Ter'!$B$1:$Y$2048,13,FALSE)</f>
        <v>0</v>
      </c>
      <c r="U1652" s="1209">
        <f>VLOOKUP($D1652,'NI-Ter'!$B$1:$Y$2048,16,FALSE)</f>
        <v>0</v>
      </c>
      <c r="V1652" s="1209">
        <f>VLOOKUP($D1652,'NI-Ter'!$B$1:$Y$2048,17,FALSE)</f>
        <v>0</v>
      </c>
      <c r="W1652" s="1209">
        <f>VLOOKUP($D1652,'NI-Ter'!$B$1:$Y$2048,18,FALSE)</f>
        <v>0</v>
      </c>
      <c r="X1652" s="1209">
        <f>VLOOKUP($D1652,'NI-Ter'!$B$1:$Y$2048,19,FALSE)</f>
        <v>0</v>
      </c>
    </row>
    <row r="1653" spans="1:24" ht="40.5" hidden="1">
      <c r="A1653" s="507"/>
      <c r="B1653" s="507"/>
      <c r="C1653" s="507"/>
      <c r="D1653" s="1209" t="s">
        <v>1112</v>
      </c>
      <c r="E1653" s="1210" t="s">
        <v>3062</v>
      </c>
      <c r="F1653" s="1202"/>
      <c r="G1653" s="1202"/>
      <c r="H1653" s="1205" t="s">
        <v>1113</v>
      </c>
      <c r="I1653" s="1202" t="s">
        <v>53</v>
      </c>
      <c r="J1653" s="1202"/>
      <c r="K1653" s="1202"/>
      <c r="L1653" s="1202"/>
      <c r="M1653" s="1202" t="s">
        <v>1115</v>
      </c>
      <c r="N1653" s="1203" t="s">
        <v>1116</v>
      </c>
      <c r="O1653" s="1203" t="s">
        <v>73</v>
      </c>
      <c r="P1653" s="1203" t="s">
        <v>73</v>
      </c>
      <c r="Q1653" s="1203" t="s">
        <v>73</v>
      </c>
      <c r="R1653" s="1203" t="s">
        <v>73</v>
      </c>
      <c r="S1653" s="1209">
        <f>VLOOKUP($D1653,'NI-Ter'!$B$1:$Y$2048,12,FALSE)</f>
        <v>0</v>
      </c>
      <c r="T1653" s="1209">
        <f>VLOOKUP($D1653,'NI-Ter'!$B$1:$Y$2048,13,FALSE)</f>
        <v>0</v>
      </c>
      <c r="U1653" s="1209">
        <f>VLOOKUP($D1653,'NI-Ter'!$B$1:$Y$2048,16,FALSE)</f>
        <v>0</v>
      </c>
      <c r="V1653" s="1209">
        <f>VLOOKUP($D1653,'NI-Ter'!$B$1:$Y$2048,17,FALSE)</f>
        <v>0</v>
      </c>
      <c r="W1653" s="1209">
        <f>VLOOKUP($D1653,'NI-Ter'!$B$1:$Y$2048,18,FALSE)</f>
        <v>0</v>
      </c>
      <c r="X1653" s="1209">
        <f>VLOOKUP($D1653,'NI-Ter'!$B$1:$Y$2048,19,FALSE)</f>
        <v>0</v>
      </c>
    </row>
    <row r="1654" spans="1:24" ht="40.5" hidden="1">
      <c r="A1654" s="507"/>
      <c r="B1654" s="507"/>
      <c r="C1654" s="507"/>
      <c r="D1654" s="1209" t="s">
        <v>1117</v>
      </c>
      <c r="E1654" s="1210" t="s">
        <v>3062</v>
      </c>
      <c r="F1654" s="1202"/>
      <c r="G1654" s="1202"/>
      <c r="H1654" s="1205" t="s">
        <v>1113</v>
      </c>
      <c r="I1654" s="1202" t="s">
        <v>53</v>
      </c>
      <c r="J1654" s="1202"/>
      <c r="K1654" s="1202"/>
      <c r="L1654" s="1202"/>
      <c r="M1654" s="1202" t="s">
        <v>1115</v>
      </c>
      <c r="N1654" s="1203" t="s">
        <v>1118</v>
      </c>
      <c r="O1654" s="1203" t="s">
        <v>73</v>
      </c>
      <c r="P1654" s="1203" t="s">
        <v>73</v>
      </c>
      <c r="Q1654" s="1203" t="s">
        <v>73</v>
      </c>
      <c r="R1654" s="1203" t="s">
        <v>73</v>
      </c>
      <c r="S1654" s="1209">
        <f>VLOOKUP($D1654,'NI-Ter'!$B$1:$Y$2048,12,FALSE)</f>
        <v>0</v>
      </c>
      <c r="T1654" s="1209">
        <f>VLOOKUP($D1654,'NI-Ter'!$B$1:$Y$2048,13,FALSE)</f>
        <v>0</v>
      </c>
      <c r="U1654" s="1209">
        <f>VLOOKUP($D1654,'NI-Ter'!$B$1:$Y$2048,16,FALSE)</f>
        <v>0</v>
      </c>
      <c r="V1654" s="1209">
        <f>VLOOKUP($D1654,'NI-Ter'!$B$1:$Y$2048,17,FALSE)</f>
        <v>0</v>
      </c>
      <c r="W1654" s="1209">
        <f>VLOOKUP($D1654,'NI-Ter'!$B$1:$Y$2048,18,FALSE)</f>
        <v>0</v>
      </c>
      <c r="X1654" s="1209">
        <f>VLOOKUP($D1654,'NI-Ter'!$B$1:$Y$2048,19,FALSE)</f>
        <v>0</v>
      </c>
    </row>
    <row r="1655" spans="1:24" ht="40.5" hidden="1">
      <c r="A1655" s="507"/>
      <c r="B1655" s="507"/>
      <c r="C1655" s="507"/>
      <c r="D1655" s="1209" t="s">
        <v>1119</v>
      </c>
      <c r="E1655" s="1210" t="s">
        <v>3062</v>
      </c>
      <c r="F1655" s="1202"/>
      <c r="G1655" s="1202"/>
      <c r="H1655" s="1205" t="s">
        <v>1120</v>
      </c>
      <c r="I1655" s="1202" t="s">
        <v>53</v>
      </c>
      <c r="J1655" s="1202"/>
      <c r="K1655" s="1202"/>
      <c r="L1655" s="1202"/>
      <c r="M1655" s="1202" t="s">
        <v>1115</v>
      </c>
      <c r="N1655" s="1203" t="s">
        <v>1121</v>
      </c>
      <c r="O1655" s="1203" t="s">
        <v>73</v>
      </c>
      <c r="P1655" s="1203" t="s">
        <v>73</v>
      </c>
      <c r="Q1655" s="1203" t="s">
        <v>73</v>
      </c>
      <c r="R1655" s="1203" t="s">
        <v>73</v>
      </c>
      <c r="S1655" s="1209">
        <f>VLOOKUP($D1655,'NI-Ter'!$B$1:$Y$2048,12,FALSE)</f>
        <v>0</v>
      </c>
      <c r="T1655" s="1209">
        <f>VLOOKUP($D1655,'NI-Ter'!$B$1:$Y$2048,13,FALSE)</f>
        <v>0</v>
      </c>
      <c r="U1655" s="1209">
        <f>VLOOKUP($D1655,'NI-Ter'!$B$1:$Y$2048,16,FALSE)</f>
        <v>0</v>
      </c>
      <c r="V1655" s="1209">
        <f>VLOOKUP($D1655,'NI-Ter'!$B$1:$Y$2048,17,FALSE)</f>
        <v>0</v>
      </c>
      <c r="W1655" s="1209">
        <f>VLOOKUP($D1655,'NI-Ter'!$B$1:$Y$2048,18,FALSE)</f>
        <v>0</v>
      </c>
      <c r="X1655" s="1209">
        <f>VLOOKUP($D1655,'NI-Ter'!$B$1:$Y$2048,19,FALSE)</f>
        <v>0</v>
      </c>
    </row>
    <row r="1656" spans="1:24" ht="40.5" hidden="1">
      <c r="A1656" s="507"/>
      <c r="B1656" s="507"/>
      <c r="C1656" s="507"/>
      <c r="D1656" s="1209" t="s">
        <v>1122</v>
      </c>
      <c r="E1656" s="1210" t="s">
        <v>3062</v>
      </c>
      <c r="F1656" s="1202"/>
      <c r="G1656" s="1202"/>
      <c r="H1656" s="1205" t="s">
        <v>1123</v>
      </c>
      <c r="I1656" s="1202" t="s">
        <v>53</v>
      </c>
      <c r="J1656" s="1202"/>
      <c r="K1656" s="1202"/>
      <c r="L1656" s="1202"/>
      <c r="M1656" s="1202" t="s">
        <v>1115</v>
      </c>
      <c r="N1656" s="1203" t="s">
        <v>1124</v>
      </c>
      <c r="O1656" s="1203" t="s">
        <v>73</v>
      </c>
      <c r="P1656" s="1203" t="s">
        <v>73</v>
      </c>
      <c r="Q1656" s="1203" t="s">
        <v>73</v>
      </c>
      <c r="R1656" s="1203" t="s">
        <v>73</v>
      </c>
      <c r="S1656" s="1209">
        <f>VLOOKUP($D1656,'NI-Ter'!$B$1:$Y$2048,12,FALSE)</f>
        <v>0</v>
      </c>
      <c r="T1656" s="1209">
        <f>VLOOKUP($D1656,'NI-Ter'!$B$1:$Y$2048,13,FALSE)</f>
        <v>0</v>
      </c>
      <c r="U1656" s="1209">
        <f>VLOOKUP($D1656,'NI-Ter'!$B$1:$Y$2048,16,FALSE)</f>
        <v>0</v>
      </c>
      <c r="V1656" s="1209">
        <f>VLOOKUP($D1656,'NI-Ter'!$B$1:$Y$2048,17,FALSE)</f>
        <v>0</v>
      </c>
      <c r="W1656" s="1209">
        <f>VLOOKUP($D1656,'NI-Ter'!$B$1:$Y$2048,18,FALSE)</f>
        <v>0</v>
      </c>
      <c r="X1656" s="1209">
        <f>VLOOKUP($D1656,'NI-Ter'!$B$1:$Y$2048,19,FALSE)</f>
        <v>0</v>
      </c>
    </row>
    <row r="1657" spans="1:24" ht="40.5" hidden="1">
      <c r="A1657" s="507"/>
      <c r="B1657" s="507"/>
      <c r="C1657" s="507"/>
      <c r="D1657" s="1209" t="s">
        <v>1125</v>
      </c>
      <c r="E1657" s="1210" t="s">
        <v>3062</v>
      </c>
      <c r="F1657" s="1202"/>
      <c r="G1657" s="1202"/>
      <c r="H1657" s="1205" t="s">
        <v>1123</v>
      </c>
      <c r="I1657" s="1202" t="s">
        <v>53</v>
      </c>
      <c r="J1657" s="1202"/>
      <c r="K1657" s="1202"/>
      <c r="L1657" s="1202"/>
      <c r="M1657" s="1202" t="s">
        <v>1115</v>
      </c>
      <c r="N1657" s="1203" t="s">
        <v>1126</v>
      </c>
      <c r="O1657" s="1203" t="s">
        <v>73</v>
      </c>
      <c r="P1657" s="1203" t="s">
        <v>73</v>
      </c>
      <c r="Q1657" s="1203" t="s">
        <v>73</v>
      </c>
      <c r="R1657" s="1203" t="s">
        <v>73</v>
      </c>
      <c r="S1657" s="1209">
        <f>VLOOKUP($D1657,'NI-Ter'!$B$1:$Y$2048,12,FALSE)</f>
        <v>0</v>
      </c>
      <c r="T1657" s="1209">
        <f>VLOOKUP($D1657,'NI-Ter'!$B$1:$Y$2048,13,FALSE)</f>
        <v>0</v>
      </c>
      <c r="U1657" s="1209">
        <f>VLOOKUP($D1657,'NI-Ter'!$B$1:$Y$2048,16,FALSE)</f>
        <v>0</v>
      </c>
      <c r="V1657" s="1209">
        <f>VLOOKUP($D1657,'NI-Ter'!$B$1:$Y$2048,17,FALSE)</f>
        <v>0</v>
      </c>
      <c r="W1657" s="1209">
        <f>VLOOKUP($D1657,'NI-Ter'!$B$1:$Y$2048,18,FALSE)</f>
        <v>0</v>
      </c>
      <c r="X1657" s="1209">
        <f>VLOOKUP($D1657,'NI-Ter'!$B$1:$Y$2048,19,FALSE)</f>
        <v>0</v>
      </c>
    </row>
    <row r="1658" spans="1:24" ht="27" hidden="1">
      <c r="A1658" s="507"/>
      <c r="B1658" s="507"/>
      <c r="C1658" s="507"/>
      <c r="D1658" s="1209" t="s">
        <v>1127</v>
      </c>
      <c r="E1658" s="1210" t="s">
        <v>3062</v>
      </c>
      <c r="F1658" s="1202"/>
      <c r="G1658" s="1202"/>
      <c r="H1658" s="1205" t="s">
        <v>1128</v>
      </c>
      <c r="I1658" s="1202" t="s">
        <v>53</v>
      </c>
      <c r="J1658" s="1202"/>
      <c r="K1658" s="1202"/>
      <c r="L1658" s="1202"/>
      <c r="M1658" s="1202" t="s">
        <v>1115</v>
      </c>
      <c r="N1658" s="1203" t="s">
        <v>1129</v>
      </c>
      <c r="O1658" s="1203" t="s">
        <v>73</v>
      </c>
      <c r="P1658" s="1203" t="s">
        <v>73</v>
      </c>
      <c r="Q1658" s="1203" t="s">
        <v>73</v>
      </c>
      <c r="R1658" s="1203" t="s">
        <v>73</v>
      </c>
      <c r="S1658" s="1209">
        <f>VLOOKUP($D1658,'NI-Ter'!$B$1:$Y$2048,12,FALSE)</f>
        <v>0</v>
      </c>
      <c r="T1658" s="1209">
        <f>VLOOKUP($D1658,'NI-Ter'!$B$1:$Y$2048,13,FALSE)</f>
        <v>0</v>
      </c>
      <c r="U1658" s="1209">
        <f>VLOOKUP($D1658,'NI-Ter'!$B$1:$Y$2048,16,FALSE)</f>
        <v>0</v>
      </c>
      <c r="V1658" s="1209">
        <f>VLOOKUP($D1658,'NI-Ter'!$B$1:$Y$2048,17,FALSE)</f>
        <v>0</v>
      </c>
      <c r="W1658" s="1209">
        <f>VLOOKUP($D1658,'NI-Ter'!$B$1:$Y$2048,18,FALSE)</f>
        <v>0</v>
      </c>
      <c r="X1658" s="1209">
        <f>VLOOKUP($D1658,'NI-Ter'!$B$1:$Y$2048,19,FALSE)</f>
        <v>0</v>
      </c>
    </row>
    <row r="1659" spans="1:24" ht="27" hidden="1">
      <c r="A1659" s="507"/>
      <c r="B1659" s="507"/>
      <c r="C1659" s="507"/>
      <c r="D1659" s="1209" t="s">
        <v>1130</v>
      </c>
      <c r="E1659" s="1210" t="s">
        <v>3062</v>
      </c>
      <c r="F1659" s="1202"/>
      <c r="G1659" s="1202"/>
      <c r="H1659" s="1202"/>
      <c r="I1659" s="1202" t="s">
        <v>71</v>
      </c>
      <c r="J1659" s="1202"/>
      <c r="K1659" s="1202"/>
      <c r="L1659" s="1202"/>
      <c r="M1659" s="1202"/>
      <c r="N1659" s="1203" t="s">
        <v>1131</v>
      </c>
      <c r="O1659" s="1203" t="s">
        <v>73</v>
      </c>
      <c r="P1659" s="1203" t="s">
        <v>73</v>
      </c>
      <c r="Q1659" s="1203" t="s">
        <v>73</v>
      </c>
      <c r="R1659" s="1203" t="s">
        <v>73</v>
      </c>
      <c r="S1659" s="1209">
        <f>VLOOKUP($D1659,'NI-Ter'!$B$1:$Y$2048,12,FALSE)</f>
        <v>0</v>
      </c>
      <c r="T1659" s="1209">
        <f>VLOOKUP($D1659,'NI-Ter'!$B$1:$Y$2048,13,FALSE)</f>
        <v>0</v>
      </c>
      <c r="U1659" s="1209">
        <f>VLOOKUP($D1659,'NI-Ter'!$B$1:$Y$2048,16,FALSE)</f>
        <v>27098</v>
      </c>
      <c r="V1659" s="1209">
        <f>VLOOKUP($D1659,'NI-Ter'!$B$1:$Y$2048,17,FALSE)</f>
        <v>0</v>
      </c>
      <c r="W1659" s="1209">
        <f>VLOOKUP($D1659,'NI-Ter'!$B$1:$Y$2048,18,FALSE)</f>
        <v>0</v>
      </c>
      <c r="X1659" s="1209">
        <f>VLOOKUP($D1659,'NI-Ter'!$B$1:$Y$2048,19,FALSE)</f>
        <v>0</v>
      </c>
    </row>
    <row r="1660" spans="1:24" ht="40.5" hidden="1">
      <c r="A1660" s="507"/>
      <c r="B1660" s="507"/>
      <c r="C1660" s="507"/>
      <c r="D1660" s="1209" t="s">
        <v>1132</v>
      </c>
      <c r="E1660" s="1210" t="s">
        <v>3062</v>
      </c>
      <c r="F1660" s="1202"/>
      <c r="G1660" s="1202"/>
      <c r="H1660" s="1205" t="s">
        <v>1133</v>
      </c>
      <c r="I1660" s="1202" t="s">
        <v>53</v>
      </c>
      <c r="J1660" s="1202"/>
      <c r="K1660" s="1202"/>
      <c r="L1660" s="1202" t="s">
        <v>747</v>
      </c>
      <c r="M1660" s="1202" t="s">
        <v>1135</v>
      </c>
      <c r="N1660" s="1203" t="s">
        <v>1136</v>
      </c>
      <c r="O1660" s="1203" t="s">
        <v>73</v>
      </c>
      <c r="P1660" s="1203" t="s">
        <v>73</v>
      </c>
      <c r="Q1660" s="1203" t="s">
        <v>750</v>
      </c>
      <c r="R1660" s="1203" t="s">
        <v>966</v>
      </c>
      <c r="S1660" s="1209">
        <f>VLOOKUP($D1660,'NI-Ter'!$B$1:$Y$2048,12,FALSE)</f>
        <v>0</v>
      </c>
      <c r="T1660" s="1209">
        <f>VLOOKUP($D1660,'NI-Ter'!$B$1:$Y$2048,13,FALSE)</f>
        <v>0</v>
      </c>
      <c r="U1660" s="1209">
        <f>VLOOKUP($D1660,'NI-Ter'!$B$1:$Y$2048,16,FALSE)</f>
        <v>0</v>
      </c>
      <c r="V1660" s="1209">
        <f>VLOOKUP($D1660,'NI-Ter'!$B$1:$Y$2048,17,FALSE)</f>
        <v>0</v>
      </c>
      <c r="W1660" s="1209">
        <f>VLOOKUP($D1660,'NI-Ter'!$B$1:$Y$2048,18,FALSE)</f>
        <v>0</v>
      </c>
      <c r="X1660" s="1209">
        <f>VLOOKUP($D1660,'NI-Ter'!$B$1:$Y$2048,19,FALSE)</f>
        <v>0</v>
      </c>
    </row>
    <row r="1661" spans="1:24" ht="40.5" hidden="1">
      <c r="A1661" s="507"/>
      <c r="B1661" s="507"/>
      <c r="C1661" s="507"/>
      <c r="D1661" s="1209" t="s">
        <v>1137</v>
      </c>
      <c r="E1661" s="1210" t="s">
        <v>3062</v>
      </c>
      <c r="F1661" s="1202"/>
      <c r="G1661" s="1202"/>
      <c r="H1661" s="1205" t="s">
        <v>1133</v>
      </c>
      <c r="I1661" s="1202" t="s">
        <v>53</v>
      </c>
      <c r="J1661" s="1202"/>
      <c r="K1661" s="1202"/>
      <c r="L1661" s="1202" t="s">
        <v>747</v>
      </c>
      <c r="M1661" s="1202" t="s">
        <v>1135</v>
      </c>
      <c r="N1661" s="1203" t="s">
        <v>1138</v>
      </c>
      <c r="O1661" s="1203" t="s">
        <v>73</v>
      </c>
      <c r="P1661" s="1203" t="s">
        <v>73</v>
      </c>
      <c r="Q1661" s="1203" t="s">
        <v>750</v>
      </c>
      <c r="R1661" s="1203" t="s">
        <v>966</v>
      </c>
      <c r="S1661" s="1209">
        <f>VLOOKUP($D1661,'NI-Ter'!$B$1:$Y$2048,12,FALSE)</f>
        <v>0</v>
      </c>
      <c r="T1661" s="1209">
        <f>VLOOKUP($D1661,'NI-Ter'!$B$1:$Y$2048,13,FALSE)</f>
        <v>0</v>
      </c>
      <c r="U1661" s="1209">
        <f>VLOOKUP($D1661,'NI-Ter'!$B$1:$Y$2048,16,FALSE)</f>
        <v>0</v>
      </c>
      <c r="V1661" s="1209">
        <f>VLOOKUP($D1661,'NI-Ter'!$B$1:$Y$2048,17,FALSE)</f>
        <v>0</v>
      </c>
      <c r="W1661" s="1209">
        <f>VLOOKUP($D1661,'NI-Ter'!$B$1:$Y$2048,18,FALSE)</f>
        <v>0</v>
      </c>
      <c r="X1661" s="1209">
        <f>VLOOKUP($D1661,'NI-Ter'!$B$1:$Y$2048,19,FALSE)</f>
        <v>0</v>
      </c>
    </row>
    <row r="1662" spans="1:24" ht="27" hidden="1">
      <c r="A1662" s="507"/>
      <c r="B1662" s="507"/>
      <c r="C1662" s="507"/>
      <c r="D1662" s="1209" t="s">
        <v>1139</v>
      </c>
      <c r="E1662" s="1210" t="s">
        <v>3062</v>
      </c>
      <c r="F1662" s="1202" t="s">
        <v>295</v>
      </c>
      <c r="G1662" s="1202"/>
      <c r="H1662" s="1205" t="s">
        <v>1133</v>
      </c>
      <c r="I1662" s="1202" t="s">
        <v>53</v>
      </c>
      <c r="J1662" s="1202"/>
      <c r="K1662" s="1202"/>
      <c r="L1662" s="1202" t="s">
        <v>747</v>
      </c>
      <c r="M1662" s="1202" t="s">
        <v>1135</v>
      </c>
      <c r="N1662" s="1203" t="s">
        <v>1140</v>
      </c>
      <c r="O1662" s="1203" t="s">
        <v>73</v>
      </c>
      <c r="P1662" s="1203" t="s">
        <v>73</v>
      </c>
      <c r="Q1662" s="1203" t="s">
        <v>750</v>
      </c>
      <c r="R1662" s="1203" t="s">
        <v>966</v>
      </c>
      <c r="S1662" s="1209">
        <f>VLOOKUP($D1662,'NI-Ter'!$B$1:$Y$2048,12,FALSE)</f>
        <v>0</v>
      </c>
      <c r="T1662" s="1209">
        <f>VLOOKUP($D1662,'NI-Ter'!$B$1:$Y$2048,13,FALSE)</f>
        <v>0</v>
      </c>
      <c r="U1662" s="1209">
        <f>VLOOKUP($D1662,'NI-Ter'!$B$1:$Y$2048,16,FALSE)</f>
        <v>0</v>
      </c>
      <c r="V1662" s="1209">
        <f>VLOOKUP($D1662,'NI-Ter'!$B$1:$Y$2048,17,FALSE)</f>
        <v>0</v>
      </c>
      <c r="W1662" s="1209">
        <f>VLOOKUP($D1662,'NI-Ter'!$B$1:$Y$2048,18,FALSE)</f>
        <v>0</v>
      </c>
      <c r="X1662" s="1209">
        <f>VLOOKUP($D1662,'NI-Ter'!$B$1:$Y$2048,19,FALSE)</f>
        <v>0</v>
      </c>
    </row>
    <row r="1663" spans="1:24" ht="40.5" hidden="1">
      <c r="A1663" s="507"/>
      <c r="B1663" s="507"/>
      <c r="C1663" s="507"/>
      <c r="D1663" s="1209" t="s">
        <v>1141</v>
      </c>
      <c r="E1663" s="1210" t="s">
        <v>3062</v>
      </c>
      <c r="F1663" s="1202"/>
      <c r="G1663" s="1202"/>
      <c r="H1663" s="1205" t="s">
        <v>1142</v>
      </c>
      <c r="I1663" s="1202" t="s">
        <v>53</v>
      </c>
      <c r="J1663" s="1202"/>
      <c r="K1663" s="1202"/>
      <c r="L1663" s="1202" t="s">
        <v>747</v>
      </c>
      <c r="M1663" s="1202" t="s">
        <v>1143</v>
      </c>
      <c r="N1663" s="1203" t="s">
        <v>1144</v>
      </c>
      <c r="O1663" s="1203" t="s">
        <v>73</v>
      </c>
      <c r="P1663" s="1203" t="s">
        <v>73</v>
      </c>
      <c r="Q1663" s="1203" t="s">
        <v>750</v>
      </c>
      <c r="R1663" s="1203" t="s">
        <v>966</v>
      </c>
      <c r="S1663" s="1209">
        <f>VLOOKUP($D1663,'NI-Ter'!$B$1:$Y$2048,12,FALSE)</f>
        <v>0</v>
      </c>
      <c r="T1663" s="1209">
        <f>VLOOKUP($D1663,'NI-Ter'!$B$1:$Y$2048,13,FALSE)</f>
        <v>0</v>
      </c>
      <c r="U1663" s="1209">
        <f>VLOOKUP($D1663,'NI-Ter'!$B$1:$Y$2048,16,FALSE)</f>
        <v>0</v>
      </c>
      <c r="V1663" s="1209">
        <f>VLOOKUP($D1663,'NI-Ter'!$B$1:$Y$2048,17,FALSE)</f>
        <v>0</v>
      </c>
      <c r="W1663" s="1209">
        <f>VLOOKUP($D1663,'NI-Ter'!$B$1:$Y$2048,18,FALSE)</f>
        <v>0</v>
      </c>
      <c r="X1663" s="1209">
        <f>VLOOKUP($D1663,'NI-Ter'!$B$1:$Y$2048,19,FALSE)</f>
        <v>0</v>
      </c>
    </row>
    <row r="1664" spans="1:24" ht="40.5" hidden="1">
      <c r="A1664" s="507"/>
      <c r="B1664" s="507"/>
      <c r="C1664" s="507"/>
      <c r="D1664" s="1209" t="s">
        <v>1145</v>
      </c>
      <c r="E1664" s="1210" t="s">
        <v>3062</v>
      </c>
      <c r="F1664" s="1202"/>
      <c r="G1664" s="1202"/>
      <c r="H1664" s="1205" t="s">
        <v>1142</v>
      </c>
      <c r="I1664" s="1202" t="s">
        <v>53</v>
      </c>
      <c r="J1664" s="1202"/>
      <c r="K1664" s="1202"/>
      <c r="L1664" s="1202" t="s">
        <v>747</v>
      </c>
      <c r="M1664" s="1202" t="s">
        <v>1143</v>
      </c>
      <c r="N1664" s="1203" t="s">
        <v>1146</v>
      </c>
      <c r="O1664" s="1203" t="s">
        <v>73</v>
      </c>
      <c r="P1664" s="1203" t="s">
        <v>73</v>
      </c>
      <c r="Q1664" s="1203" t="s">
        <v>750</v>
      </c>
      <c r="R1664" s="1203" t="s">
        <v>966</v>
      </c>
      <c r="S1664" s="1209">
        <f>VLOOKUP($D1664,'NI-Ter'!$B$1:$Y$2048,12,FALSE)</f>
        <v>0</v>
      </c>
      <c r="T1664" s="1209">
        <f>VLOOKUP($D1664,'NI-Ter'!$B$1:$Y$2048,13,FALSE)</f>
        <v>0</v>
      </c>
      <c r="U1664" s="1209">
        <f>VLOOKUP($D1664,'NI-Ter'!$B$1:$Y$2048,16,FALSE)</f>
        <v>0</v>
      </c>
      <c r="V1664" s="1209">
        <f>VLOOKUP($D1664,'NI-Ter'!$B$1:$Y$2048,17,FALSE)</f>
        <v>0</v>
      </c>
      <c r="W1664" s="1209">
        <f>VLOOKUP($D1664,'NI-Ter'!$B$1:$Y$2048,18,FALSE)</f>
        <v>0</v>
      </c>
      <c r="X1664" s="1209">
        <f>VLOOKUP($D1664,'NI-Ter'!$B$1:$Y$2048,19,FALSE)</f>
        <v>0</v>
      </c>
    </row>
    <row r="1665" spans="1:24" ht="27" hidden="1">
      <c r="A1665" s="507"/>
      <c r="B1665" s="507"/>
      <c r="C1665" s="507"/>
      <c r="D1665" s="1209" t="s">
        <v>1147</v>
      </c>
      <c r="E1665" s="1210" t="s">
        <v>3062</v>
      </c>
      <c r="F1665" s="1202" t="s">
        <v>295</v>
      </c>
      <c r="G1665" s="1202"/>
      <c r="H1665" s="1205" t="s">
        <v>1142</v>
      </c>
      <c r="I1665" s="1202" t="s">
        <v>53</v>
      </c>
      <c r="J1665" s="1202"/>
      <c r="K1665" s="1202"/>
      <c r="L1665" s="1202" t="s">
        <v>747</v>
      </c>
      <c r="M1665" s="1202" t="s">
        <v>1143</v>
      </c>
      <c r="N1665" s="1203" t="s">
        <v>1148</v>
      </c>
      <c r="O1665" s="1203" t="s">
        <v>73</v>
      </c>
      <c r="P1665" s="1203" t="s">
        <v>73</v>
      </c>
      <c r="Q1665" s="1203" t="s">
        <v>750</v>
      </c>
      <c r="R1665" s="1203" t="s">
        <v>966</v>
      </c>
      <c r="S1665" s="1209">
        <f>VLOOKUP($D1665,'NI-Ter'!$B$1:$Y$2048,12,FALSE)</f>
        <v>0</v>
      </c>
      <c r="T1665" s="1209">
        <f>VLOOKUP($D1665,'NI-Ter'!$B$1:$Y$2048,13,FALSE)</f>
        <v>0</v>
      </c>
      <c r="U1665" s="1209">
        <f>VLOOKUP($D1665,'NI-Ter'!$B$1:$Y$2048,16,FALSE)</f>
        <v>0</v>
      </c>
      <c r="V1665" s="1209">
        <f>VLOOKUP($D1665,'NI-Ter'!$B$1:$Y$2048,17,FALSE)</f>
        <v>0</v>
      </c>
      <c r="W1665" s="1209">
        <f>VLOOKUP($D1665,'NI-Ter'!$B$1:$Y$2048,18,FALSE)</f>
        <v>0</v>
      </c>
      <c r="X1665" s="1209">
        <f>VLOOKUP($D1665,'NI-Ter'!$B$1:$Y$2048,19,FALSE)</f>
        <v>0</v>
      </c>
    </row>
    <row r="1666" spans="1:24" ht="40.5" hidden="1">
      <c r="A1666" s="507"/>
      <c r="B1666" s="507"/>
      <c r="C1666" s="507"/>
      <c r="D1666" s="1209" t="s">
        <v>1149</v>
      </c>
      <c r="E1666" s="1210" t="s">
        <v>3062</v>
      </c>
      <c r="F1666" s="1202"/>
      <c r="G1666" s="1202"/>
      <c r="H1666" s="1205" t="s">
        <v>1142</v>
      </c>
      <c r="I1666" s="1202" t="s">
        <v>53</v>
      </c>
      <c r="J1666" s="1202"/>
      <c r="K1666" s="1202"/>
      <c r="L1666" s="1202" t="s">
        <v>747</v>
      </c>
      <c r="M1666" s="1202" t="s">
        <v>1143</v>
      </c>
      <c r="N1666" s="1203" t="s">
        <v>1150</v>
      </c>
      <c r="O1666" s="1203" t="s">
        <v>73</v>
      </c>
      <c r="P1666" s="1203" t="s">
        <v>73</v>
      </c>
      <c r="Q1666" s="1203" t="s">
        <v>750</v>
      </c>
      <c r="R1666" s="1203" t="s">
        <v>966</v>
      </c>
      <c r="S1666" s="1209">
        <f>VLOOKUP($D1666,'NI-Ter'!$B$1:$Y$2048,12,FALSE)</f>
        <v>0</v>
      </c>
      <c r="T1666" s="1209">
        <f>VLOOKUP($D1666,'NI-Ter'!$B$1:$Y$2048,13,FALSE)</f>
        <v>0</v>
      </c>
      <c r="U1666" s="1209">
        <f>VLOOKUP($D1666,'NI-Ter'!$B$1:$Y$2048,16,FALSE)</f>
        <v>0</v>
      </c>
      <c r="V1666" s="1209">
        <f>VLOOKUP($D1666,'NI-Ter'!$B$1:$Y$2048,17,FALSE)</f>
        <v>0</v>
      </c>
      <c r="W1666" s="1209">
        <f>VLOOKUP($D1666,'NI-Ter'!$B$1:$Y$2048,18,FALSE)</f>
        <v>0</v>
      </c>
      <c r="X1666" s="1209">
        <f>VLOOKUP($D1666,'NI-Ter'!$B$1:$Y$2048,19,FALSE)</f>
        <v>0</v>
      </c>
    </row>
    <row r="1667" spans="1:24" ht="40.5" hidden="1">
      <c r="A1667" s="507"/>
      <c r="B1667" s="507"/>
      <c r="C1667" s="507"/>
      <c r="D1667" s="1209" t="s">
        <v>1151</v>
      </c>
      <c r="E1667" s="1210" t="s">
        <v>3062</v>
      </c>
      <c r="F1667" s="1202"/>
      <c r="G1667" s="1202"/>
      <c r="H1667" s="1205" t="s">
        <v>1142</v>
      </c>
      <c r="I1667" s="1202" t="s">
        <v>53</v>
      </c>
      <c r="J1667" s="1202"/>
      <c r="K1667" s="1202"/>
      <c r="L1667" s="1202" t="s">
        <v>747</v>
      </c>
      <c r="M1667" s="1202" t="s">
        <v>1143</v>
      </c>
      <c r="N1667" s="1203" t="s">
        <v>1152</v>
      </c>
      <c r="O1667" s="1203" t="s">
        <v>73</v>
      </c>
      <c r="P1667" s="1203" t="s">
        <v>73</v>
      </c>
      <c r="Q1667" s="1203" t="s">
        <v>750</v>
      </c>
      <c r="R1667" s="1203" t="s">
        <v>966</v>
      </c>
      <c r="S1667" s="1209">
        <f>VLOOKUP($D1667,'NI-Ter'!$B$1:$Y$2048,12,FALSE)</f>
        <v>0</v>
      </c>
      <c r="T1667" s="1209">
        <f>VLOOKUP($D1667,'NI-Ter'!$B$1:$Y$2048,13,FALSE)</f>
        <v>0</v>
      </c>
      <c r="U1667" s="1209">
        <f>VLOOKUP($D1667,'NI-Ter'!$B$1:$Y$2048,16,FALSE)</f>
        <v>0</v>
      </c>
      <c r="V1667" s="1209">
        <f>VLOOKUP($D1667,'NI-Ter'!$B$1:$Y$2048,17,FALSE)</f>
        <v>0</v>
      </c>
      <c r="W1667" s="1209">
        <f>VLOOKUP($D1667,'NI-Ter'!$B$1:$Y$2048,18,FALSE)</f>
        <v>0</v>
      </c>
      <c r="X1667" s="1209">
        <f>VLOOKUP($D1667,'NI-Ter'!$B$1:$Y$2048,19,FALSE)</f>
        <v>0</v>
      </c>
    </row>
    <row r="1668" spans="1:24" ht="27" hidden="1">
      <c r="A1668" s="507"/>
      <c r="B1668" s="507"/>
      <c r="C1668" s="507"/>
      <c r="D1668" s="1209" t="s">
        <v>1153</v>
      </c>
      <c r="E1668" s="1210" t="s">
        <v>3062</v>
      </c>
      <c r="F1668" s="1202"/>
      <c r="G1668" s="1202"/>
      <c r="H1668" s="1205" t="s">
        <v>1142</v>
      </c>
      <c r="I1668" s="1202" t="s">
        <v>53</v>
      </c>
      <c r="J1668" s="1202"/>
      <c r="K1668" s="1202"/>
      <c r="L1668" s="1202" t="s">
        <v>747</v>
      </c>
      <c r="M1668" s="1202" t="s">
        <v>1143</v>
      </c>
      <c r="N1668" s="1203" t="s">
        <v>1154</v>
      </c>
      <c r="O1668" s="1203" t="s">
        <v>73</v>
      </c>
      <c r="P1668" s="1203" t="s">
        <v>73</v>
      </c>
      <c r="Q1668" s="1203" t="s">
        <v>750</v>
      </c>
      <c r="R1668" s="1203" t="s">
        <v>966</v>
      </c>
      <c r="S1668" s="1209">
        <f>VLOOKUP($D1668,'NI-Ter'!$B$1:$Y$2048,12,FALSE)</f>
        <v>0</v>
      </c>
      <c r="T1668" s="1209">
        <f>VLOOKUP($D1668,'NI-Ter'!$B$1:$Y$2048,13,FALSE)</f>
        <v>0</v>
      </c>
      <c r="U1668" s="1209">
        <f>VLOOKUP($D1668,'NI-Ter'!$B$1:$Y$2048,16,FALSE)</f>
        <v>0</v>
      </c>
      <c r="V1668" s="1209">
        <f>VLOOKUP($D1668,'NI-Ter'!$B$1:$Y$2048,17,FALSE)</f>
        <v>0</v>
      </c>
      <c r="W1668" s="1209">
        <f>VLOOKUP($D1668,'NI-Ter'!$B$1:$Y$2048,18,FALSE)</f>
        <v>0</v>
      </c>
      <c r="X1668" s="1209">
        <f>VLOOKUP($D1668,'NI-Ter'!$B$1:$Y$2048,19,FALSE)</f>
        <v>0</v>
      </c>
    </row>
    <row r="1669" spans="1:24" ht="27" hidden="1">
      <c r="A1669" s="507"/>
      <c r="B1669" s="507"/>
      <c r="C1669" s="507"/>
      <c r="D1669" s="1209" t="s">
        <v>1155</v>
      </c>
      <c r="E1669" s="1210" t="s">
        <v>3062</v>
      </c>
      <c r="F1669" s="1202"/>
      <c r="G1669" s="1202"/>
      <c r="H1669" s="1205" t="s">
        <v>1142</v>
      </c>
      <c r="I1669" s="1202" t="s">
        <v>53</v>
      </c>
      <c r="J1669" s="1202"/>
      <c r="K1669" s="1202"/>
      <c r="L1669" s="1202" t="s">
        <v>3063</v>
      </c>
      <c r="M1669" s="1202" t="s">
        <v>1143</v>
      </c>
      <c r="N1669" s="1203" t="s">
        <v>1156</v>
      </c>
      <c r="O1669" s="1203" t="s">
        <v>73</v>
      </c>
      <c r="P1669" s="1203" t="s">
        <v>73</v>
      </c>
      <c r="Q1669" s="1203" t="s">
        <v>750</v>
      </c>
      <c r="R1669" s="1203"/>
      <c r="S1669" s="1209">
        <f>VLOOKUP($D1669,'NI-Ter'!$B$1:$Y$2048,12,FALSE)</f>
        <v>0</v>
      </c>
      <c r="T1669" s="1209">
        <f>VLOOKUP($D1669,'NI-Ter'!$B$1:$Y$2048,13,FALSE)</f>
        <v>0</v>
      </c>
      <c r="U1669" s="1209">
        <f>VLOOKUP($D1669,'NI-Ter'!$B$1:$Y$2048,16,FALSE)</f>
        <v>0</v>
      </c>
      <c r="V1669" s="1209">
        <f>VLOOKUP($D1669,'NI-Ter'!$B$1:$Y$2048,17,FALSE)</f>
        <v>0</v>
      </c>
      <c r="W1669" s="1209">
        <f>VLOOKUP($D1669,'NI-Ter'!$B$1:$Y$2048,18,FALSE)</f>
        <v>0</v>
      </c>
      <c r="X1669" s="1209">
        <f>VLOOKUP($D1669,'NI-Ter'!$B$1:$Y$2048,19,FALSE)</f>
        <v>0</v>
      </c>
    </row>
    <row r="1670" spans="1:24" ht="27" hidden="1">
      <c r="A1670" s="507"/>
      <c r="B1670" s="507"/>
      <c r="C1670" s="507"/>
      <c r="D1670" s="1209" t="s">
        <v>1157</v>
      </c>
      <c r="E1670" s="1210" t="s">
        <v>3062</v>
      </c>
      <c r="F1670" s="1202"/>
      <c r="G1670" s="1202"/>
      <c r="H1670" s="1205" t="s">
        <v>1142</v>
      </c>
      <c r="I1670" s="1202" t="s">
        <v>53</v>
      </c>
      <c r="J1670" s="1202"/>
      <c r="K1670" s="1202"/>
      <c r="L1670" s="1202" t="s">
        <v>3063</v>
      </c>
      <c r="M1670" s="1202" t="s">
        <v>1143</v>
      </c>
      <c r="N1670" s="1203" t="s">
        <v>1158</v>
      </c>
      <c r="O1670" s="1203" t="s">
        <v>73</v>
      </c>
      <c r="P1670" s="1203" t="s">
        <v>73</v>
      </c>
      <c r="Q1670" s="1203" t="s">
        <v>750</v>
      </c>
      <c r="R1670" s="1203"/>
      <c r="S1670" s="1209">
        <f>VLOOKUP($D1670,'NI-Ter'!$B$1:$Y$2048,12,FALSE)</f>
        <v>0</v>
      </c>
      <c r="T1670" s="1209">
        <f>VLOOKUP($D1670,'NI-Ter'!$B$1:$Y$2048,13,FALSE)</f>
        <v>0</v>
      </c>
      <c r="U1670" s="1209">
        <f>VLOOKUP($D1670,'NI-Ter'!$B$1:$Y$2048,16,FALSE)</f>
        <v>0</v>
      </c>
      <c r="V1670" s="1209">
        <f>VLOOKUP($D1670,'NI-Ter'!$B$1:$Y$2048,17,FALSE)</f>
        <v>0</v>
      </c>
      <c r="W1670" s="1209">
        <f>VLOOKUP($D1670,'NI-Ter'!$B$1:$Y$2048,18,FALSE)</f>
        <v>0</v>
      </c>
      <c r="X1670" s="1209">
        <f>VLOOKUP($D1670,'NI-Ter'!$B$1:$Y$2048,19,FALSE)</f>
        <v>0</v>
      </c>
    </row>
    <row r="1671" spans="1:24" ht="27" hidden="1">
      <c r="A1671" s="507"/>
      <c r="B1671" s="507"/>
      <c r="C1671" s="507"/>
      <c r="D1671" s="1209" t="s">
        <v>1159</v>
      </c>
      <c r="E1671" s="1210" t="s">
        <v>3062</v>
      </c>
      <c r="F1671" s="1202"/>
      <c r="G1671" s="1202"/>
      <c r="H1671" s="1205" t="s">
        <v>1142</v>
      </c>
      <c r="I1671" s="1202" t="s">
        <v>53</v>
      </c>
      <c r="J1671" s="1202"/>
      <c r="K1671" s="1202"/>
      <c r="L1671" s="1202" t="s">
        <v>3063</v>
      </c>
      <c r="M1671" s="1202" t="s">
        <v>1143</v>
      </c>
      <c r="N1671" s="1203" t="s">
        <v>1160</v>
      </c>
      <c r="O1671" s="1203" t="s">
        <v>73</v>
      </c>
      <c r="P1671" s="1203" t="s">
        <v>73</v>
      </c>
      <c r="Q1671" s="1203" t="s">
        <v>750</v>
      </c>
      <c r="R1671" s="1203"/>
      <c r="S1671" s="1209">
        <f>VLOOKUP($D1671,'NI-Ter'!$B$1:$Y$2048,12,FALSE)</f>
        <v>0</v>
      </c>
      <c r="T1671" s="1209">
        <f>VLOOKUP($D1671,'NI-Ter'!$B$1:$Y$2048,13,FALSE)</f>
        <v>0</v>
      </c>
      <c r="U1671" s="1209">
        <f>VLOOKUP($D1671,'NI-Ter'!$B$1:$Y$2048,16,FALSE)</f>
        <v>0</v>
      </c>
      <c r="V1671" s="1209">
        <f>VLOOKUP($D1671,'NI-Ter'!$B$1:$Y$2048,17,FALSE)</f>
        <v>0</v>
      </c>
      <c r="W1671" s="1209">
        <f>VLOOKUP($D1671,'NI-Ter'!$B$1:$Y$2048,18,FALSE)</f>
        <v>0</v>
      </c>
      <c r="X1671" s="1209">
        <f>VLOOKUP($D1671,'NI-Ter'!$B$1:$Y$2048,19,FALSE)</f>
        <v>0</v>
      </c>
    </row>
    <row r="1672" spans="1:24" ht="27" hidden="1">
      <c r="A1672" s="507"/>
      <c r="B1672" s="507"/>
      <c r="C1672" s="507"/>
      <c r="D1672" s="1209" t="s">
        <v>1161</v>
      </c>
      <c r="E1672" s="1210" t="s">
        <v>3062</v>
      </c>
      <c r="F1672" s="1202"/>
      <c r="G1672" s="1202"/>
      <c r="H1672" s="1205" t="s">
        <v>1133</v>
      </c>
      <c r="I1672" s="1202" t="s">
        <v>53</v>
      </c>
      <c r="J1672" s="1202"/>
      <c r="K1672" s="1202"/>
      <c r="L1672" s="1202" t="s">
        <v>3063</v>
      </c>
      <c r="M1672" s="1202" t="s">
        <v>1135</v>
      </c>
      <c r="N1672" s="1203" t="s">
        <v>1162</v>
      </c>
      <c r="O1672" s="1203" t="s">
        <v>73</v>
      </c>
      <c r="P1672" s="1203" t="s">
        <v>73</v>
      </c>
      <c r="Q1672" s="1203" t="s">
        <v>750</v>
      </c>
      <c r="R1672" s="1203"/>
      <c r="S1672" s="1209">
        <f>VLOOKUP($D1672,'NI-Ter'!$B$1:$Y$2048,12,FALSE)</f>
        <v>0</v>
      </c>
      <c r="T1672" s="1209">
        <f>VLOOKUP($D1672,'NI-Ter'!$B$1:$Y$2048,13,FALSE)</f>
        <v>0</v>
      </c>
      <c r="U1672" s="1209">
        <f>VLOOKUP($D1672,'NI-Ter'!$B$1:$Y$2048,16,FALSE)</f>
        <v>20758</v>
      </c>
      <c r="V1672" s="1209">
        <f>VLOOKUP($D1672,'NI-Ter'!$B$1:$Y$2048,17,FALSE)</f>
        <v>0</v>
      </c>
      <c r="W1672" s="1209">
        <f>VLOOKUP($D1672,'NI-Ter'!$B$1:$Y$2048,18,FALSE)</f>
        <v>0</v>
      </c>
      <c r="X1672" s="1209">
        <f>VLOOKUP($D1672,'NI-Ter'!$B$1:$Y$2048,19,FALSE)</f>
        <v>0</v>
      </c>
    </row>
    <row r="1673" spans="1:24" ht="27" hidden="1">
      <c r="A1673" s="507"/>
      <c r="B1673" s="507"/>
      <c r="C1673" s="507"/>
      <c r="D1673" s="1209" t="s">
        <v>1163</v>
      </c>
      <c r="E1673" s="1210" t="s">
        <v>3062</v>
      </c>
      <c r="F1673" s="1202"/>
      <c r="G1673" s="1202"/>
      <c r="H1673" s="1205" t="s">
        <v>1133</v>
      </c>
      <c r="I1673" s="1202" t="s">
        <v>53</v>
      </c>
      <c r="J1673" s="1202"/>
      <c r="K1673" s="1202"/>
      <c r="L1673" s="1202" t="s">
        <v>3063</v>
      </c>
      <c r="M1673" s="1202" t="s">
        <v>1135</v>
      </c>
      <c r="N1673" s="1203" t="s">
        <v>1164</v>
      </c>
      <c r="O1673" s="1203" t="s">
        <v>73</v>
      </c>
      <c r="P1673" s="1203" t="s">
        <v>73</v>
      </c>
      <c r="Q1673" s="1203" t="s">
        <v>750</v>
      </c>
      <c r="R1673" s="1203"/>
      <c r="S1673" s="1209">
        <f>VLOOKUP($D1673,'NI-Ter'!$B$1:$Y$2048,12,FALSE)</f>
        <v>0</v>
      </c>
      <c r="T1673" s="1209">
        <f>VLOOKUP($D1673,'NI-Ter'!$B$1:$Y$2048,13,FALSE)</f>
        <v>0</v>
      </c>
      <c r="U1673" s="1209">
        <f>VLOOKUP($D1673,'NI-Ter'!$B$1:$Y$2048,16,FALSE)</f>
        <v>0</v>
      </c>
      <c r="V1673" s="1209">
        <f>VLOOKUP($D1673,'NI-Ter'!$B$1:$Y$2048,17,FALSE)</f>
        <v>0</v>
      </c>
      <c r="W1673" s="1209">
        <f>VLOOKUP($D1673,'NI-Ter'!$B$1:$Y$2048,18,FALSE)</f>
        <v>0</v>
      </c>
      <c r="X1673" s="1209">
        <f>VLOOKUP($D1673,'NI-Ter'!$B$1:$Y$2048,19,FALSE)</f>
        <v>0</v>
      </c>
    </row>
    <row r="1674" spans="1:24" ht="27" hidden="1">
      <c r="A1674" s="507"/>
      <c r="B1674" s="507"/>
      <c r="C1674" s="507"/>
      <c r="D1674" s="1209" t="s">
        <v>1165</v>
      </c>
      <c r="E1674" s="1210" t="s">
        <v>3062</v>
      </c>
      <c r="F1674" s="1202"/>
      <c r="G1674" s="1202"/>
      <c r="H1674" s="1205" t="s">
        <v>1133</v>
      </c>
      <c r="I1674" s="1202" t="s">
        <v>53</v>
      </c>
      <c r="J1674" s="1202"/>
      <c r="K1674" s="1202"/>
      <c r="L1674" s="1202" t="s">
        <v>3063</v>
      </c>
      <c r="M1674" s="1202" t="s">
        <v>1135</v>
      </c>
      <c r="N1674" s="1203" t="s">
        <v>1166</v>
      </c>
      <c r="O1674" s="1203" t="s">
        <v>73</v>
      </c>
      <c r="P1674" s="1203" t="s">
        <v>73</v>
      </c>
      <c r="Q1674" s="1203" t="s">
        <v>750</v>
      </c>
      <c r="R1674" s="1203"/>
      <c r="S1674" s="1209">
        <f>VLOOKUP($D1674,'NI-Ter'!$B$1:$Y$2048,12,FALSE)</f>
        <v>0</v>
      </c>
      <c r="T1674" s="1209">
        <f>VLOOKUP($D1674,'NI-Ter'!$B$1:$Y$2048,13,FALSE)</f>
        <v>0</v>
      </c>
      <c r="U1674" s="1209">
        <f>VLOOKUP($D1674,'NI-Ter'!$B$1:$Y$2048,16,FALSE)</f>
        <v>0</v>
      </c>
      <c r="V1674" s="1209">
        <f>VLOOKUP($D1674,'NI-Ter'!$B$1:$Y$2048,17,FALSE)</f>
        <v>0</v>
      </c>
      <c r="W1674" s="1209">
        <f>VLOOKUP($D1674,'NI-Ter'!$B$1:$Y$2048,18,FALSE)</f>
        <v>0</v>
      </c>
      <c r="X1674" s="1209">
        <f>VLOOKUP($D1674,'NI-Ter'!$B$1:$Y$2048,19,FALSE)</f>
        <v>0</v>
      </c>
    </row>
    <row r="1675" spans="1:24" ht="27" hidden="1">
      <c r="A1675" s="507"/>
      <c r="B1675" s="507"/>
      <c r="C1675" s="507"/>
      <c r="D1675" s="1209" t="s">
        <v>1167</v>
      </c>
      <c r="E1675" s="1210" t="s">
        <v>3062</v>
      </c>
      <c r="F1675" s="1202"/>
      <c r="G1675" s="1202"/>
      <c r="H1675" s="1205" t="s">
        <v>1142</v>
      </c>
      <c r="I1675" s="1202" t="s">
        <v>53</v>
      </c>
      <c r="J1675" s="1202"/>
      <c r="K1675" s="1202"/>
      <c r="L1675" s="1202" t="s">
        <v>3063</v>
      </c>
      <c r="M1675" s="1202" t="s">
        <v>1143</v>
      </c>
      <c r="N1675" s="1203" t="s">
        <v>1168</v>
      </c>
      <c r="O1675" s="1203" t="s">
        <v>73</v>
      </c>
      <c r="P1675" s="1203" t="s">
        <v>73</v>
      </c>
      <c r="Q1675" s="1203" t="s">
        <v>750</v>
      </c>
      <c r="R1675" s="1203"/>
      <c r="S1675" s="1209">
        <f>VLOOKUP($D1675,'NI-Ter'!$B$1:$Y$2048,12,FALSE)</f>
        <v>0</v>
      </c>
      <c r="T1675" s="1209">
        <f>VLOOKUP($D1675,'NI-Ter'!$B$1:$Y$2048,13,FALSE)</f>
        <v>0</v>
      </c>
      <c r="U1675" s="1209">
        <f>VLOOKUP($D1675,'NI-Ter'!$B$1:$Y$2048,16,FALSE)</f>
        <v>6340</v>
      </c>
      <c r="V1675" s="1209">
        <f>VLOOKUP($D1675,'NI-Ter'!$B$1:$Y$2048,17,FALSE)</f>
        <v>0</v>
      </c>
      <c r="W1675" s="1209">
        <f>VLOOKUP($D1675,'NI-Ter'!$B$1:$Y$2048,18,FALSE)</f>
        <v>0</v>
      </c>
      <c r="X1675" s="1209">
        <f>VLOOKUP($D1675,'NI-Ter'!$B$1:$Y$2048,19,FALSE)</f>
        <v>0</v>
      </c>
    </row>
    <row r="1676" spans="1:24" ht="27" hidden="1">
      <c r="A1676" s="507"/>
      <c r="B1676" s="507"/>
      <c r="C1676" s="507"/>
      <c r="D1676" s="1209" t="s">
        <v>1169</v>
      </c>
      <c r="E1676" s="1210" t="s">
        <v>3062</v>
      </c>
      <c r="F1676" s="1202"/>
      <c r="G1676" s="1202"/>
      <c r="H1676" s="1205" t="s">
        <v>1142</v>
      </c>
      <c r="I1676" s="1202" t="s">
        <v>53</v>
      </c>
      <c r="J1676" s="1202"/>
      <c r="K1676" s="1202"/>
      <c r="L1676" s="1202" t="s">
        <v>3063</v>
      </c>
      <c r="M1676" s="1202" t="s">
        <v>1143</v>
      </c>
      <c r="N1676" s="1203" t="s">
        <v>1170</v>
      </c>
      <c r="O1676" s="1203" t="s">
        <v>73</v>
      </c>
      <c r="P1676" s="1203" t="s">
        <v>73</v>
      </c>
      <c r="Q1676" s="1203" t="s">
        <v>750</v>
      </c>
      <c r="R1676" s="1203"/>
      <c r="S1676" s="1209">
        <f>VLOOKUP($D1676,'NI-Ter'!$B$1:$Y$2048,12,FALSE)</f>
        <v>0</v>
      </c>
      <c r="T1676" s="1209">
        <f>VLOOKUP($D1676,'NI-Ter'!$B$1:$Y$2048,13,FALSE)</f>
        <v>0</v>
      </c>
      <c r="U1676" s="1209">
        <f>VLOOKUP($D1676,'NI-Ter'!$B$1:$Y$2048,16,FALSE)</f>
        <v>0</v>
      </c>
      <c r="V1676" s="1209">
        <f>VLOOKUP($D1676,'NI-Ter'!$B$1:$Y$2048,17,FALSE)</f>
        <v>0</v>
      </c>
      <c r="W1676" s="1209">
        <f>VLOOKUP($D1676,'NI-Ter'!$B$1:$Y$2048,18,FALSE)</f>
        <v>0</v>
      </c>
      <c r="X1676" s="1209">
        <f>VLOOKUP($D1676,'NI-Ter'!$B$1:$Y$2048,19,FALSE)</f>
        <v>0</v>
      </c>
    </row>
    <row r="1677" spans="1:24" ht="27" hidden="1">
      <c r="A1677" s="507"/>
      <c r="B1677" s="507"/>
      <c r="C1677" s="507"/>
      <c r="D1677" s="1209" t="s">
        <v>1171</v>
      </c>
      <c r="E1677" s="1210" t="s">
        <v>3062</v>
      </c>
      <c r="F1677" s="1202"/>
      <c r="G1677" s="1202"/>
      <c r="H1677" s="1205" t="s">
        <v>1133</v>
      </c>
      <c r="I1677" s="1202" t="s">
        <v>53</v>
      </c>
      <c r="J1677" s="1202"/>
      <c r="K1677" s="1202"/>
      <c r="L1677" s="1202" t="s">
        <v>3063</v>
      </c>
      <c r="M1677" s="1202" t="s">
        <v>1135</v>
      </c>
      <c r="N1677" s="1203" t="s">
        <v>1172</v>
      </c>
      <c r="O1677" s="1203" t="s">
        <v>73</v>
      </c>
      <c r="P1677" s="1203" t="s">
        <v>73</v>
      </c>
      <c r="Q1677" s="1203" t="s">
        <v>750</v>
      </c>
      <c r="R1677" s="1203"/>
      <c r="S1677" s="1209">
        <f>VLOOKUP($D1677,'NI-Ter'!$B$1:$Y$2048,12,FALSE)</f>
        <v>0</v>
      </c>
      <c r="T1677" s="1209">
        <f>VLOOKUP($D1677,'NI-Ter'!$B$1:$Y$2048,13,FALSE)</f>
        <v>0</v>
      </c>
      <c r="U1677" s="1209">
        <f>VLOOKUP($D1677,'NI-Ter'!$B$1:$Y$2048,16,FALSE)</f>
        <v>0</v>
      </c>
      <c r="V1677" s="1209">
        <f>VLOOKUP($D1677,'NI-Ter'!$B$1:$Y$2048,17,FALSE)</f>
        <v>0</v>
      </c>
      <c r="W1677" s="1209">
        <f>VLOOKUP($D1677,'NI-Ter'!$B$1:$Y$2048,18,FALSE)</f>
        <v>0</v>
      </c>
      <c r="X1677" s="1209">
        <f>VLOOKUP($D1677,'NI-Ter'!$B$1:$Y$2048,19,FALSE)</f>
        <v>0</v>
      </c>
    </row>
    <row r="1678" spans="1:24" hidden="1">
      <c r="A1678" s="507"/>
      <c r="B1678" s="507"/>
      <c r="C1678" s="507"/>
      <c r="D1678" s="1209" t="s">
        <v>1173</v>
      </c>
      <c r="E1678" s="1210" t="s">
        <v>3062</v>
      </c>
      <c r="F1678" s="1202"/>
      <c r="G1678" s="1202"/>
      <c r="H1678" s="1205" t="s">
        <v>1133</v>
      </c>
      <c r="I1678" s="1202" t="s">
        <v>53</v>
      </c>
      <c r="J1678" s="1202"/>
      <c r="K1678" s="1202"/>
      <c r="L1678" s="1202" t="s">
        <v>3063</v>
      </c>
      <c r="M1678" s="1202" t="s">
        <v>1135</v>
      </c>
      <c r="N1678" s="1203" t="s">
        <v>1174</v>
      </c>
      <c r="O1678" s="1203" t="s">
        <v>73</v>
      </c>
      <c r="P1678" s="1203" t="s">
        <v>73</v>
      </c>
      <c r="Q1678" s="1203" t="s">
        <v>750</v>
      </c>
      <c r="R1678" s="1203"/>
      <c r="S1678" s="1209">
        <f>VLOOKUP($D1678,'NI-Ter'!$B$1:$Y$2048,12,FALSE)</f>
        <v>0</v>
      </c>
      <c r="T1678" s="1209">
        <f>VLOOKUP($D1678,'NI-Ter'!$B$1:$Y$2048,13,FALSE)</f>
        <v>0</v>
      </c>
      <c r="U1678" s="1209">
        <f>VLOOKUP($D1678,'NI-Ter'!$B$1:$Y$2048,16,FALSE)</f>
        <v>0</v>
      </c>
      <c r="V1678" s="1209">
        <f>VLOOKUP($D1678,'NI-Ter'!$B$1:$Y$2048,17,FALSE)</f>
        <v>0</v>
      </c>
      <c r="W1678" s="1209">
        <f>VLOOKUP($D1678,'NI-Ter'!$B$1:$Y$2048,18,FALSE)</f>
        <v>0</v>
      </c>
      <c r="X1678" s="1209">
        <f>VLOOKUP($D1678,'NI-Ter'!$B$1:$Y$2048,19,FALSE)</f>
        <v>0</v>
      </c>
    </row>
    <row r="1679" spans="1:24" hidden="1">
      <c r="A1679" s="507"/>
      <c r="B1679" s="507"/>
      <c r="C1679" s="507"/>
      <c r="D1679" s="1209" t="s">
        <v>1175</v>
      </c>
      <c r="E1679" s="1210" t="s">
        <v>3062</v>
      </c>
      <c r="F1679" s="1202"/>
      <c r="G1679" s="1202"/>
      <c r="H1679" s="1205" t="s">
        <v>1142</v>
      </c>
      <c r="I1679" s="1202" t="s">
        <v>53</v>
      </c>
      <c r="J1679" s="1202"/>
      <c r="K1679" s="1202"/>
      <c r="L1679" s="1202" t="s">
        <v>3063</v>
      </c>
      <c r="M1679" s="1202" t="s">
        <v>1143</v>
      </c>
      <c r="N1679" s="1203" t="s">
        <v>1176</v>
      </c>
      <c r="O1679" s="1203" t="s">
        <v>73</v>
      </c>
      <c r="P1679" s="1203" t="s">
        <v>73</v>
      </c>
      <c r="Q1679" s="1203" t="s">
        <v>750</v>
      </c>
      <c r="R1679" s="1203"/>
      <c r="S1679" s="1209">
        <f>VLOOKUP($D1679,'NI-Ter'!$B$1:$Y$2048,12,FALSE)</f>
        <v>0</v>
      </c>
      <c r="T1679" s="1209">
        <f>VLOOKUP($D1679,'NI-Ter'!$B$1:$Y$2048,13,FALSE)</f>
        <v>0</v>
      </c>
      <c r="U1679" s="1209">
        <f>VLOOKUP($D1679,'NI-Ter'!$B$1:$Y$2048,16,FALSE)</f>
        <v>0</v>
      </c>
      <c r="V1679" s="1209">
        <f>VLOOKUP($D1679,'NI-Ter'!$B$1:$Y$2048,17,FALSE)</f>
        <v>0</v>
      </c>
      <c r="W1679" s="1209">
        <f>VLOOKUP($D1679,'NI-Ter'!$B$1:$Y$2048,18,FALSE)</f>
        <v>0</v>
      </c>
      <c r="X1679" s="1209">
        <f>VLOOKUP($D1679,'NI-Ter'!$B$1:$Y$2048,19,FALSE)</f>
        <v>0</v>
      </c>
    </row>
    <row r="1680" spans="1:24" ht="27" hidden="1">
      <c r="A1680" s="507"/>
      <c r="B1680" s="507"/>
      <c r="C1680" s="507"/>
      <c r="D1680" s="1209" t="s">
        <v>1177</v>
      </c>
      <c r="E1680" s="1210" t="s">
        <v>3062</v>
      </c>
      <c r="F1680" s="1202"/>
      <c r="G1680" s="1202"/>
      <c r="H1680" s="1205"/>
      <c r="I1680" s="1202" t="s">
        <v>53</v>
      </c>
      <c r="J1680" s="1202"/>
      <c r="K1680" s="1202"/>
      <c r="L1680" s="1202"/>
      <c r="M1680" s="1202"/>
      <c r="N1680" s="1203" t="s">
        <v>1178</v>
      </c>
      <c r="O1680" s="1203" t="s">
        <v>73</v>
      </c>
      <c r="P1680" s="1203" t="s">
        <v>73</v>
      </c>
      <c r="Q1680" s="1203" t="s">
        <v>73</v>
      </c>
      <c r="R1680" s="1203" t="s">
        <v>73</v>
      </c>
      <c r="S1680" s="1209">
        <f>VLOOKUP($D1680,'NI-Ter'!$B$1:$Y$2048,12,FALSE)</f>
        <v>0</v>
      </c>
      <c r="T1680" s="1209">
        <f>VLOOKUP($D1680,'NI-Ter'!$B$1:$Y$2048,13,FALSE)</f>
        <v>0</v>
      </c>
      <c r="U1680" s="1209">
        <f>VLOOKUP($D1680,'NI-Ter'!$B$1:$Y$2048,16,FALSE)</f>
        <v>0</v>
      </c>
      <c r="V1680" s="1209">
        <f>VLOOKUP($D1680,'NI-Ter'!$B$1:$Y$2048,17,FALSE)</f>
        <v>0</v>
      </c>
      <c r="W1680" s="1209">
        <f>VLOOKUP($D1680,'NI-Ter'!$B$1:$Y$2048,18,FALSE)</f>
        <v>0</v>
      </c>
      <c r="X1680" s="1209">
        <f>VLOOKUP($D1680,'NI-Ter'!$B$1:$Y$2048,19,FALSE)</f>
        <v>0</v>
      </c>
    </row>
    <row r="1681" spans="1:24" hidden="1">
      <c r="A1681" s="507"/>
      <c r="B1681" s="507"/>
      <c r="C1681" s="507"/>
      <c r="D1681" s="1209" t="s">
        <v>1179</v>
      </c>
      <c r="E1681" s="1210" t="s">
        <v>3062</v>
      </c>
      <c r="F1681" s="1202"/>
      <c r="G1681" s="1202"/>
      <c r="H1681" s="1202"/>
      <c r="I1681" s="1202" t="s">
        <v>71</v>
      </c>
      <c r="J1681" s="1202"/>
      <c r="K1681" s="1202"/>
      <c r="L1681" s="1202"/>
      <c r="M1681" s="1202"/>
      <c r="N1681" s="1203" t="s">
        <v>1180</v>
      </c>
      <c r="O1681" s="1203" t="s">
        <v>73</v>
      </c>
      <c r="P1681" s="1203" t="s">
        <v>73</v>
      </c>
      <c r="Q1681" s="1203" t="s">
        <v>73</v>
      </c>
      <c r="R1681" s="1203" t="s">
        <v>73</v>
      </c>
      <c r="S1681" s="1209">
        <f>VLOOKUP($D1681,'NI-Ter'!$B$1:$Y$2048,12,FALSE)</f>
        <v>0</v>
      </c>
      <c r="T1681" s="1209">
        <f>VLOOKUP($D1681,'NI-Ter'!$B$1:$Y$2048,13,FALSE)</f>
        <v>0</v>
      </c>
      <c r="U1681" s="1209">
        <f>VLOOKUP($D1681,'NI-Ter'!$B$1:$Y$2048,16,FALSE)</f>
        <v>0</v>
      </c>
      <c r="V1681" s="1209">
        <f>VLOOKUP($D1681,'NI-Ter'!$B$1:$Y$2048,17,FALSE)</f>
        <v>0</v>
      </c>
      <c r="W1681" s="1209">
        <f>VLOOKUP($D1681,'NI-Ter'!$B$1:$Y$2048,18,FALSE)</f>
        <v>0</v>
      </c>
      <c r="X1681" s="1209">
        <f>VLOOKUP($D1681,'NI-Ter'!$B$1:$Y$2048,19,FALSE)</f>
        <v>0</v>
      </c>
    </row>
    <row r="1682" spans="1:24" ht="27" hidden="1">
      <c r="A1682" s="507"/>
      <c r="B1682" s="507"/>
      <c r="C1682" s="507"/>
      <c r="D1682" s="1209" t="s">
        <v>1181</v>
      </c>
      <c r="E1682" s="1210" t="s">
        <v>3062</v>
      </c>
      <c r="F1682" s="1202" t="s">
        <v>157</v>
      </c>
      <c r="G1682" s="1202"/>
      <c r="H1682" s="1202" t="s">
        <v>1182</v>
      </c>
      <c r="I1682" s="1202" t="s">
        <v>53</v>
      </c>
      <c r="J1682" s="1202"/>
      <c r="K1682" s="1202"/>
      <c r="L1682" s="1202" t="s">
        <v>747</v>
      </c>
      <c r="M1682" s="1202" t="s">
        <v>1184</v>
      </c>
      <c r="N1682" s="1203" t="s">
        <v>1185</v>
      </c>
      <c r="O1682" s="1203" t="s">
        <v>73</v>
      </c>
      <c r="P1682" s="1203" t="s">
        <v>73</v>
      </c>
      <c r="Q1682" s="1203" t="s">
        <v>750</v>
      </c>
      <c r="R1682" s="1203" t="s">
        <v>966</v>
      </c>
      <c r="S1682" s="1209">
        <f>VLOOKUP($D1682,'NI-Ter'!$B$1:$Y$2048,12,FALSE)</f>
        <v>0</v>
      </c>
      <c r="T1682" s="1209">
        <f>VLOOKUP($D1682,'NI-Ter'!$B$1:$Y$2048,13,FALSE)</f>
        <v>0</v>
      </c>
      <c r="U1682" s="1209">
        <f>VLOOKUP($D1682,'NI-Ter'!$B$1:$Y$2048,16,FALSE)</f>
        <v>0</v>
      </c>
      <c r="V1682" s="1209">
        <f>VLOOKUP($D1682,'NI-Ter'!$B$1:$Y$2048,17,FALSE)</f>
        <v>0</v>
      </c>
      <c r="W1682" s="1209">
        <f>VLOOKUP($D1682,'NI-Ter'!$B$1:$Y$2048,18,FALSE)</f>
        <v>0</v>
      </c>
      <c r="X1682" s="1209">
        <f>VLOOKUP($D1682,'NI-Ter'!$B$1:$Y$2048,19,FALSE)</f>
        <v>0</v>
      </c>
    </row>
    <row r="1683" spans="1:24" ht="27" hidden="1">
      <c r="A1683" s="507"/>
      <c r="B1683" s="507"/>
      <c r="C1683" s="507"/>
      <c r="D1683" s="1209" t="s">
        <v>1186</v>
      </c>
      <c r="E1683" s="1210" t="s">
        <v>3062</v>
      </c>
      <c r="F1683" s="1202"/>
      <c r="G1683" s="1202"/>
      <c r="H1683" s="1202" t="s">
        <v>1187</v>
      </c>
      <c r="I1683" s="1202" t="s">
        <v>53</v>
      </c>
      <c r="J1683" s="1202"/>
      <c r="K1683" s="1202"/>
      <c r="L1683" s="1202" t="s">
        <v>747</v>
      </c>
      <c r="M1683" s="1202" t="s">
        <v>1184</v>
      </c>
      <c r="N1683" s="1203" t="s">
        <v>1188</v>
      </c>
      <c r="O1683" s="1203" t="s">
        <v>73</v>
      </c>
      <c r="P1683" s="1203" t="s">
        <v>73</v>
      </c>
      <c r="Q1683" s="1203" t="s">
        <v>750</v>
      </c>
      <c r="R1683" s="1203" t="s">
        <v>966</v>
      </c>
      <c r="S1683" s="1209">
        <f>VLOOKUP($D1683,'NI-Ter'!$B$1:$Y$2048,12,FALSE)</f>
        <v>0</v>
      </c>
      <c r="T1683" s="1209">
        <f>VLOOKUP($D1683,'NI-Ter'!$B$1:$Y$2048,13,FALSE)</f>
        <v>0</v>
      </c>
      <c r="U1683" s="1209">
        <f>VLOOKUP($D1683,'NI-Ter'!$B$1:$Y$2048,16,FALSE)</f>
        <v>0</v>
      </c>
      <c r="V1683" s="1209">
        <f>VLOOKUP($D1683,'NI-Ter'!$B$1:$Y$2048,17,FALSE)</f>
        <v>0</v>
      </c>
      <c r="W1683" s="1209">
        <f>VLOOKUP($D1683,'NI-Ter'!$B$1:$Y$2048,18,FALSE)</f>
        <v>0</v>
      </c>
      <c r="X1683" s="1209">
        <f>VLOOKUP($D1683,'NI-Ter'!$B$1:$Y$2048,19,FALSE)</f>
        <v>0</v>
      </c>
    </row>
    <row r="1684" spans="1:24" ht="27" hidden="1">
      <c r="A1684" s="507"/>
      <c r="B1684" s="507"/>
      <c r="C1684" s="507"/>
      <c r="D1684" s="1209" t="s">
        <v>1189</v>
      </c>
      <c r="E1684" s="1210" t="s">
        <v>3062</v>
      </c>
      <c r="F1684" s="1202" t="s">
        <v>157</v>
      </c>
      <c r="G1684" s="1202"/>
      <c r="H1684" s="1202" t="s">
        <v>1182</v>
      </c>
      <c r="I1684" s="1202" t="s">
        <v>53</v>
      </c>
      <c r="J1684" s="1202"/>
      <c r="K1684" s="1202"/>
      <c r="L1684" s="1202" t="s">
        <v>747</v>
      </c>
      <c r="M1684" s="1202" t="s">
        <v>1184</v>
      </c>
      <c r="N1684" s="1203" t="s">
        <v>1190</v>
      </c>
      <c r="O1684" s="1203" t="s">
        <v>73</v>
      </c>
      <c r="P1684" s="1203" t="s">
        <v>73</v>
      </c>
      <c r="Q1684" s="1203" t="s">
        <v>750</v>
      </c>
      <c r="R1684" s="1203" t="s">
        <v>966</v>
      </c>
      <c r="S1684" s="1209">
        <f>VLOOKUP($D1684,'NI-Ter'!$B$1:$Y$2048,12,FALSE)</f>
        <v>0</v>
      </c>
      <c r="T1684" s="1209">
        <f>VLOOKUP($D1684,'NI-Ter'!$B$1:$Y$2048,13,FALSE)</f>
        <v>0</v>
      </c>
      <c r="U1684" s="1209">
        <f>VLOOKUP($D1684,'NI-Ter'!$B$1:$Y$2048,16,FALSE)</f>
        <v>0</v>
      </c>
      <c r="V1684" s="1209">
        <f>VLOOKUP($D1684,'NI-Ter'!$B$1:$Y$2048,17,FALSE)</f>
        <v>0</v>
      </c>
      <c r="W1684" s="1209">
        <f>VLOOKUP($D1684,'NI-Ter'!$B$1:$Y$2048,18,FALSE)</f>
        <v>0</v>
      </c>
      <c r="X1684" s="1209">
        <f>VLOOKUP($D1684,'NI-Ter'!$B$1:$Y$2048,19,FALSE)</f>
        <v>0</v>
      </c>
    </row>
    <row r="1685" spans="1:24" ht="27" hidden="1">
      <c r="A1685" s="507"/>
      <c r="B1685" s="507"/>
      <c r="C1685" s="507"/>
      <c r="D1685" s="1209" t="s">
        <v>1191</v>
      </c>
      <c r="E1685" s="1210" t="s">
        <v>3062</v>
      </c>
      <c r="F1685" s="1202"/>
      <c r="G1685" s="1202"/>
      <c r="H1685" s="1202" t="s">
        <v>1187</v>
      </c>
      <c r="I1685" s="1202" t="s">
        <v>53</v>
      </c>
      <c r="J1685" s="1202"/>
      <c r="K1685" s="1202"/>
      <c r="L1685" s="1202" t="s">
        <v>747</v>
      </c>
      <c r="M1685" s="1202" t="s">
        <v>1184</v>
      </c>
      <c r="N1685" s="1203" t="s">
        <v>1192</v>
      </c>
      <c r="O1685" s="1203" t="s">
        <v>73</v>
      </c>
      <c r="P1685" s="1203" t="s">
        <v>73</v>
      </c>
      <c r="Q1685" s="1203" t="s">
        <v>750</v>
      </c>
      <c r="R1685" s="1203" t="s">
        <v>966</v>
      </c>
      <c r="S1685" s="1209">
        <f>VLOOKUP($D1685,'NI-Ter'!$B$1:$Y$2048,12,FALSE)</f>
        <v>0</v>
      </c>
      <c r="T1685" s="1209">
        <f>VLOOKUP($D1685,'NI-Ter'!$B$1:$Y$2048,13,FALSE)</f>
        <v>0</v>
      </c>
      <c r="U1685" s="1209">
        <f>VLOOKUP($D1685,'NI-Ter'!$B$1:$Y$2048,16,FALSE)</f>
        <v>0</v>
      </c>
      <c r="V1685" s="1209">
        <f>VLOOKUP($D1685,'NI-Ter'!$B$1:$Y$2048,17,FALSE)</f>
        <v>0</v>
      </c>
      <c r="W1685" s="1209">
        <f>VLOOKUP($D1685,'NI-Ter'!$B$1:$Y$2048,18,FALSE)</f>
        <v>0</v>
      </c>
      <c r="X1685" s="1209">
        <f>VLOOKUP($D1685,'NI-Ter'!$B$1:$Y$2048,19,FALSE)</f>
        <v>0</v>
      </c>
    </row>
    <row r="1686" spans="1:24" ht="27">
      <c r="A1686" s="507"/>
      <c r="B1686" s="507"/>
      <c r="C1686" s="507"/>
      <c r="D1686" s="1209" t="s">
        <v>1193</v>
      </c>
      <c r="E1686" s="1210" t="s">
        <v>3062</v>
      </c>
      <c r="F1686" s="1202" t="s">
        <v>295</v>
      </c>
      <c r="G1686" s="1202"/>
      <c r="H1686" s="1202" t="s">
        <v>1194</v>
      </c>
      <c r="I1686" s="1202" t="s">
        <v>53</v>
      </c>
      <c r="J1686" s="1202"/>
      <c r="K1686" s="1202"/>
      <c r="L1686" s="1202" t="s">
        <v>747</v>
      </c>
      <c r="M1686" s="1202" t="s">
        <v>1184</v>
      </c>
      <c r="N1686" s="1203" t="s">
        <v>1195</v>
      </c>
      <c r="O1686" s="1203" t="s">
        <v>73</v>
      </c>
      <c r="P1686" s="1203" t="s">
        <v>73</v>
      </c>
      <c r="Q1686" s="1203" t="s">
        <v>750</v>
      </c>
      <c r="R1686" s="1203" t="s">
        <v>966</v>
      </c>
      <c r="S1686" s="1209">
        <f>VLOOKUP($D1686,'NI-Ter'!$B$1:$Y$2048,12,FALSE)</f>
        <v>0</v>
      </c>
      <c r="T1686" s="1209">
        <f>VLOOKUP($D1686,'NI-Ter'!$B$1:$Y$2048,13,FALSE)</f>
        <v>0</v>
      </c>
      <c r="U1686" s="1209">
        <f>VLOOKUP($D1686,'NI-Ter'!$B$1:$Y$2048,16,FALSE)</f>
        <v>0</v>
      </c>
      <c r="V1686" s="1209">
        <f>VLOOKUP($D1686,'NI-Ter'!$B$1:$Y$2048,17,FALSE)</f>
        <v>0</v>
      </c>
      <c r="W1686" s="1209">
        <f>VLOOKUP($D1686,'NI-Ter'!$B$1:$Y$2048,18,FALSE)</f>
        <v>0</v>
      </c>
      <c r="X1686" s="1209">
        <f>VLOOKUP($D1686,'NI-Ter'!$B$1:$Y$2048,19,FALSE)</f>
        <v>0</v>
      </c>
    </row>
    <row r="1687" spans="1:24" ht="27" hidden="1">
      <c r="A1687" s="507"/>
      <c r="B1687" s="507"/>
      <c r="C1687" s="507"/>
      <c r="D1687" s="1209" t="s">
        <v>1196</v>
      </c>
      <c r="E1687" s="1210" t="s">
        <v>3062</v>
      </c>
      <c r="F1687" s="1202"/>
      <c r="G1687" s="1202"/>
      <c r="H1687" s="1202" t="s">
        <v>1197</v>
      </c>
      <c r="I1687" s="1202" t="s">
        <v>53</v>
      </c>
      <c r="J1687" s="1202"/>
      <c r="K1687" s="1202"/>
      <c r="L1687" s="1202" t="s">
        <v>747</v>
      </c>
      <c r="M1687" s="1202" t="s">
        <v>1184</v>
      </c>
      <c r="N1687" s="1203" t="s">
        <v>1198</v>
      </c>
      <c r="O1687" s="1203" t="s">
        <v>73</v>
      </c>
      <c r="P1687" s="1203" t="s">
        <v>73</v>
      </c>
      <c r="Q1687" s="1203" t="s">
        <v>750</v>
      </c>
      <c r="R1687" s="1203" t="s">
        <v>966</v>
      </c>
      <c r="S1687" s="1209">
        <f>VLOOKUP($D1687,'NI-Ter'!$B$1:$Y$2048,12,FALSE)</f>
        <v>0</v>
      </c>
      <c r="T1687" s="1209">
        <f>VLOOKUP($D1687,'NI-Ter'!$B$1:$Y$2048,13,FALSE)</f>
        <v>0</v>
      </c>
      <c r="U1687" s="1209">
        <f>VLOOKUP($D1687,'NI-Ter'!$B$1:$Y$2048,16,FALSE)</f>
        <v>0</v>
      </c>
      <c r="V1687" s="1209">
        <f>VLOOKUP($D1687,'NI-Ter'!$B$1:$Y$2048,17,FALSE)</f>
        <v>0</v>
      </c>
      <c r="W1687" s="1209">
        <f>VLOOKUP($D1687,'NI-Ter'!$B$1:$Y$2048,18,FALSE)</f>
        <v>0</v>
      </c>
      <c r="X1687" s="1209">
        <f>VLOOKUP($D1687,'NI-Ter'!$B$1:$Y$2048,19,FALSE)</f>
        <v>0</v>
      </c>
    </row>
    <row r="1688" spans="1:24" ht="27" hidden="1">
      <c r="A1688" s="507"/>
      <c r="B1688" s="507"/>
      <c r="C1688" s="507"/>
      <c r="D1688" s="1209" t="s">
        <v>1199</v>
      </c>
      <c r="E1688" s="1210" t="s">
        <v>3062</v>
      </c>
      <c r="F1688" s="1202"/>
      <c r="G1688" s="1202"/>
      <c r="H1688" s="1202" t="s">
        <v>1200</v>
      </c>
      <c r="I1688" s="1202" t="s">
        <v>53</v>
      </c>
      <c r="J1688" s="1202"/>
      <c r="K1688" s="1202"/>
      <c r="L1688" s="1202" t="s">
        <v>747</v>
      </c>
      <c r="M1688" s="1202" t="s">
        <v>1184</v>
      </c>
      <c r="N1688" s="1203" t="s">
        <v>1201</v>
      </c>
      <c r="O1688" s="1203" t="s">
        <v>73</v>
      </c>
      <c r="P1688" s="1203" t="s">
        <v>73</v>
      </c>
      <c r="Q1688" s="1203" t="s">
        <v>750</v>
      </c>
      <c r="R1688" s="1203" t="s">
        <v>966</v>
      </c>
      <c r="S1688" s="1209">
        <f>VLOOKUP($D1688,'NI-Ter'!$B$1:$Y$2048,12,FALSE)</f>
        <v>0</v>
      </c>
      <c r="T1688" s="1209">
        <f>VLOOKUP($D1688,'NI-Ter'!$B$1:$Y$2048,13,FALSE)</f>
        <v>0</v>
      </c>
      <c r="U1688" s="1209">
        <f>VLOOKUP($D1688,'NI-Ter'!$B$1:$Y$2048,16,FALSE)</f>
        <v>0</v>
      </c>
      <c r="V1688" s="1209">
        <f>VLOOKUP($D1688,'NI-Ter'!$B$1:$Y$2048,17,FALSE)</f>
        <v>0</v>
      </c>
      <c r="W1688" s="1209">
        <f>VLOOKUP($D1688,'NI-Ter'!$B$1:$Y$2048,18,FALSE)</f>
        <v>0</v>
      </c>
      <c r="X1688" s="1209">
        <f>VLOOKUP($D1688,'NI-Ter'!$B$1:$Y$2048,19,FALSE)</f>
        <v>0</v>
      </c>
    </row>
    <row r="1689" spans="1:24" ht="27" hidden="1">
      <c r="A1689" s="507"/>
      <c r="B1689" s="507"/>
      <c r="C1689" s="507"/>
      <c r="D1689" s="1209" t="s">
        <v>1202</v>
      </c>
      <c r="E1689" s="1210" t="s">
        <v>3062</v>
      </c>
      <c r="F1689" s="1202"/>
      <c r="G1689" s="1202"/>
      <c r="H1689" s="1202" t="s">
        <v>1203</v>
      </c>
      <c r="I1689" s="1202" t="s">
        <v>53</v>
      </c>
      <c r="J1689" s="1202"/>
      <c r="K1689" s="1202"/>
      <c r="L1689" s="1202" t="s">
        <v>747</v>
      </c>
      <c r="M1689" s="1202" t="s">
        <v>1184</v>
      </c>
      <c r="N1689" s="1203" t="s">
        <v>1204</v>
      </c>
      <c r="O1689" s="1203" t="s">
        <v>73</v>
      </c>
      <c r="P1689" s="1203" t="s">
        <v>73</v>
      </c>
      <c r="Q1689" s="1203" t="s">
        <v>750</v>
      </c>
      <c r="R1689" s="1203" t="s">
        <v>966</v>
      </c>
      <c r="S1689" s="1209">
        <f>VLOOKUP($D1689,'NI-Ter'!$B$1:$Y$2048,12,FALSE)</f>
        <v>0</v>
      </c>
      <c r="T1689" s="1209">
        <f>VLOOKUP($D1689,'NI-Ter'!$B$1:$Y$2048,13,FALSE)</f>
        <v>0</v>
      </c>
      <c r="U1689" s="1209">
        <f>VLOOKUP($D1689,'NI-Ter'!$B$1:$Y$2048,16,FALSE)</f>
        <v>0</v>
      </c>
      <c r="V1689" s="1209">
        <f>VLOOKUP($D1689,'NI-Ter'!$B$1:$Y$2048,17,FALSE)</f>
        <v>0</v>
      </c>
      <c r="W1689" s="1209">
        <f>VLOOKUP($D1689,'NI-Ter'!$B$1:$Y$2048,18,FALSE)</f>
        <v>0</v>
      </c>
      <c r="X1689" s="1209">
        <f>VLOOKUP($D1689,'NI-Ter'!$B$1:$Y$2048,19,FALSE)</f>
        <v>0</v>
      </c>
    </row>
    <row r="1690" spans="1:24" ht="27" hidden="1">
      <c r="A1690" s="507"/>
      <c r="B1690" s="507"/>
      <c r="C1690" s="507"/>
      <c r="D1690" s="1209" t="s">
        <v>1205</v>
      </c>
      <c r="E1690" s="1210" t="s">
        <v>3062</v>
      </c>
      <c r="F1690" s="1202"/>
      <c r="G1690" s="1202"/>
      <c r="H1690" s="1202" t="s">
        <v>1197</v>
      </c>
      <c r="I1690" s="1202" t="s">
        <v>53</v>
      </c>
      <c r="J1690" s="1202"/>
      <c r="K1690" s="1202"/>
      <c r="L1690" s="1202" t="s">
        <v>747</v>
      </c>
      <c r="M1690" s="1202" t="s">
        <v>1184</v>
      </c>
      <c r="N1690" s="1203" t="s">
        <v>1206</v>
      </c>
      <c r="O1690" s="1203" t="s">
        <v>73</v>
      </c>
      <c r="P1690" s="1203" t="s">
        <v>73</v>
      </c>
      <c r="Q1690" s="1203" t="s">
        <v>750</v>
      </c>
      <c r="R1690" s="1203" t="s">
        <v>966</v>
      </c>
      <c r="S1690" s="1209">
        <f>VLOOKUP($D1690,'NI-Ter'!$B$1:$Y$2048,12,FALSE)</f>
        <v>0</v>
      </c>
      <c r="T1690" s="1209">
        <f>VLOOKUP($D1690,'NI-Ter'!$B$1:$Y$2048,13,FALSE)</f>
        <v>0</v>
      </c>
      <c r="U1690" s="1209">
        <f>VLOOKUP($D1690,'NI-Ter'!$B$1:$Y$2048,16,FALSE)</f>
        <v>0</v>
      </c>
      <c r="V1690" s="1209">
        <f>VLOOKUP($D1690,'NI-Ter'!$B$1:$Y$2048,17,FALSE)</f>
        <v>0</v>
      </c>
      <c r="W1690" s="1209">
        <f>VLOOKUP($D1690,'NI-Ter'!$B$1:$Y$2048,18,FALSE)</f>
        <v>0</v>
      </c>
      <c r="X1690" s="1209">
        <f>VLOOKUP($D1690,'NI-Ter'!$B$1:$Y$2048,19,FALSE)</f>
        <v>0</v>
      </c>
    </row>
    <row r="1691" spans="1:24" ht="27" hidden="1">
      <c r="A1691" s="507"/>
      <c r="B1691" s="507"/>
      <c r="C1691" s="507"/>
      <c r="D1691" s="1209" t="s">
        <v>1207</v>
      </c>
      <c r="E1691" s="1210" t="s">
        <v>3062</v>
      </c>
      <c r="F1691" s="1202"/>
      <c r="G1691" s="1202"/>
      <c r="H1691" s="1202" t="s">
        <v>1200</v>
      </c>
      <c r="I1691" s="1202" t="s">
        <v>53</v>
      </c>
      <c r="J1691" s="1202"/>
      <c r="K1691" s="1202"/>
      <c r="L1691" s="1202" t="s">
        <v>747</v>
      </c>
      <c r="M1691" s="1202" t="s">
        <v>1184</v>
      </c>
      <c r="N1691" s="1203" t="s">
        <v>1208</v>
      </c>
      <c r="O1691" s="1203" t="s">
        <v>73</v>
      </c>
      <c r="P1691" s="1203" t="s">
        <v>73</v>
      </c>
      <c r="Q1691" s="1203" t="s">
        <v>750</v>
      </c>
      <c r="R1691" s="1203" t="s">
        <v>966</v>
      </c>
      <c r="S1691" s="1209">
        <f>VLOOKUP($D1691,'NI-Ter'!$B$1:$Y$2048,12,FALSE)</f>
        <v>0</v>
      </c>
      <c r="T1691" s="1209">
        <f>VLOOKUP($D1691,'NI-Ter'!$B$1:$Y$2048,13,FALSE)</f>
        <v>0</v>
      </c>
      <c r="U1691" s="1209">
        <f>VLOOKUP($D1691,'NI-Ter'!$B$1:$Y$2048,16,FALSE)</f>
        <v>0</v>
      </c>
      <c r="V1691" s="1209">
        <f>VLOOKUP($D1691,'NI-Ter'!$B$1:$Y$2048,17,FALSE)</f>
        <v>0</v>
      </c>
      <c r="W1691" s="1209">
        <f>VLOOKUP($D1691,'NI-Ter'!$B$1:$Y$2048,18,FALSE)</f>
        <v>0</v>
      </c>
      <c r="X1691" s="1209">
        <f>VLOOKUP($D1691,'NI-Ter'!$B$1:$Y$2048,19,FALSE)</f>
        <v>0</v>
      </c>
    </row>
    <row r="1692" spans="1:24" ht="27" hidden="1">
      <c r="A1692" s="507"/>
      <c r="B1692" s="507"/>
      <c r="C1692" s="507"/>
      <c r="D1692" s="1209" t="s">
        <v>1209</v>
      </c>
      <c r="E1692" s="1210" t="s">
        <v>3062</v>
      </c>
      <c r="F1692" s="1202"/>
      <c r="G1692" s="1202"/>
      <c r="H1692" s="1202" t="s">
        <v>1203</v>
      </c>
      <c r="I1692" s="1202" t="s">
        <v>53</v>
      </c>
      <c r="J1692" s="1202"/>
      <c r="K1692" s="1202"/>
      <c r="L1692" s="1202" t="s">
        <v>747</v>
      </c>
      <c r="M1692" s="1202" t="s">
        <v>1184</v>
      </c>
      <c r="N1692" s="1203" t="s">
        <v>1210</v>
      </c>
      <c r="O1692" s="1203" t="s">
        <v>73</v>
      </c>
      <c r="P1692" s="1203" t="s">
        <v>73</v>
      </c>
      <c r="Q1692" s="1203" t="s">
        <v>750</v>
      </c>
      <c r="R1692" s="1203" t="s">
        <v>966</v>
      </c>
      <c r="S1692" s="1209">
        <f>VLOOKUP($D1692,'NI-Ter'!$B$1:$Y$2048,12,FALSE)</f>
        <v>0</v>
      </c>
      <c r="T1692" s="1209">
        <f>VLOOKUP($D1692,'NI-Ter'!$B$1:$Y$2048,13,FALSE)</f>
        <v>0</v>
      </c>
      <c r="U1692" s="1209">
        <f>VLOOKUP($D1692,'NI-Ter'!$B$1:$Y$2048,16,FALSE)</f>
        <v>0</v>
      </c>
      <c r="V1692" s="1209">
        <f>VLOOKUP($D1692,'NI-Ter'!$B$1:$Y$2048,17,FALSE)</f>
        <v>0</v>
      </c>
      <c r="W1692" s="1209">
        <f>VLOOKUP($D1692,'NI-Ter'!$B$1:$Y$2048,18,FALSE)</f>
        <v>0</v>
      </c>
      <c r="X1692" s="1209">
        <f>VLOOKUP($D1692,'NI-Ter'!$B$1:$Y$2048,19,FALSE)</f>
        <v>0</v>
      </c>
    </row>
    <row r="1693" spans="1:24">
      <c r="A1693" s="507"/>
      <c r="B1693" s="507"/>
      <c r="C1693" s="507"/>
      <c r="D1693" s="1209" t="s">
        <v>1211</v>
      </c>
      <c r="E1693" s="1210" t="s">
        <v>3062</v>
      </c>
      <c r="F1693" s="1202" t="s">
        <v>295</v>
      </c>
      <c r="G1693" s="1202"/>
      <c r="H1693" s="1202" t="s">
        <v>1212</v>
      </c>
      <c r="I1693" s="1202" t="s">
        <v>531</v>
      </c>
      <c r="J1693" s="1202"/>
      <c r="K1693" s="1202"/>
      <c r="L1693" s="1202"/>
      <c r="M1693" s="1202" t="s">
        <v>1184</v>
      </c>
      <c r="N1693" s="1203" t="s">
        <v>1213</v>
      </c>
      <c r="O1693" s="1203" t="s">
        <v>73</v>
      </c>
      <c r="P1693" s="1203" t="s">
        <v>73</v>
      </c>
      <c r="Q1693" s="1203" t="s">
        <v>73</v>
      </c>
      <c r="R1693" s="1203" t="s">
        <v>73</v>
      </c>
      <c r="S1693" s="1209">
        <f>VLOOKUP($D1693,'NI-Ter'!$B$1:$Y$2048,12,FALSE)</f>
        <v>0</v>
      </c>
      <c r="T1693" s="1209">
        <f>VLOOKUP($D1693,'NI-Ter'!$B$1:$Y$2048,13,FALSE)</f>
        <v>0</v>
      </c>
      <c r="U1693" s="1209">
        <f>VLOOKUP($D1693,'NI-Ter'!$B$1:$Y$2048,16,FALSE)</f>
        <v>0</v>
      </c>
      <c r="V1693" s="1209">
        <f>VLOOKUP($D1693,'NI-Ter'!$B$1:$Y$2048,17,FALSE)</f>
        <v>0</v>
      </c>
      <c r="W1693" s="1209">
        <f>VLOOKUP($D1693,'NI-Ter'!$B$1:$Y$2048,18,FALSE)</f>
        <v>0</v>
      </c>
      <c r="X1693" s="1209">
        <f>VLOOKUP($D1693,'NI-Ter'!$B$1:$Y$2048,19,FALSE)</f>
        <v>0</v>
      </c>
    </row>
    <row r="1694" spans="1:24" hidden="1">
      <c r="A1694" s="507"/>
      <c r="B1694" s="507"/>
      <c r="C1694" s="507"/>
      <c r="D1694" s="1209" t="s">
        <v>1214</v>
      </c>
      <c r="E1694" s="1210" t="s">
        <v>3062</v>
      </c>
      <c r="F1694" s="1202"/>
      <c r="G1694" s="1202"/>
      <c r="H1694" s="1202" t="s">
        <v>1197</v>
      </c>
      <c r="I1694" s="1202" t="s">
        <v>531</v>
      </c>
      <c r="J1694" s="1202"/>
      <c r="K1694" s="1202"/>
      <c r="L1694" s="1202"/>
      <c r="M1694" s="1202" t="s">
        <v>1184</v>
      </c>
      <c r="N1694" s="1203" t="s">
        <v>1215</v>
      </c>
      <c r="O1694" s="1203" t="s">
        <v>73</v>
      </c>
      <c r="P1694" s="1203" t="s">
        <v>73</v>
      </c>
      <c r="Q1694" s="1203" t="s">
        <v>73</v>
      </c>
      <c r="R1694" s="1203" t="s">
        <v>73</v>
      </c>
      <c r="S1694" s="1209">
        <f>VLOOKUP($D1694,'NI-Ter'!$B$1:$Y$2048,12,FALSE)</f>
        <v>0</v>
      </c>
      <c r="T1694" s="1209">
        <f>VLOOKUP($D1694,'NI-Ter'!$B$1:$Y$2048,13,FALSE)</f>
        <v>0</v>
      </c>
      <c r="U1694" s="1209">
        <f>VLOOKUP($D1694,'NI-Ter'!$B$1:$Y$2048,16,FALSE)</f>
        <v>0</v>
      </c>
      <c r="V1694" s="1209">
        <f>VLOOKUP($D1694,'NI-Ter'!$B$1:$Y$2048,17,FALSE)</f>
        <v>0</v>
      </c>
      <c r="W1694" s="1209">
        <f>VLOOKUP($D1694,'NI-Ter'!$B$1:$Y$2048,18,FALSE)</f>
        <v>0</v>
      </c>
      <c r="X1694" s="1209">
        <f>VLOOKUP($D1694,'NI-Ter'!$B$1:$Y$2048,19,FALSE)</f>
        <v>0</v>
      </c>
    </row>
    <row r="1695" spans="1:24" hidden="1">
      <c r="A1695" s="507"/>
      <c r="B1695" s="507"/>
      <c r="C1695" s="507"/>
      <c r="D1695" s="1209" t="s">
        <v>1216</v>
      </c>
      <c r="E1695" s="1210" t="s">
        <v>3062</v>
      </c>
      <c r="F1695" s="1202"/>
      <c r="G1695" s="1202"/>
      <c r="H1695" s="1202" t="s">
        <v>1200</v>
      </c>
      <c r="I1695" s="1202" t="s">
        <v>531</v>
      </c>
      <c r="J1695" s="1202"/>
      <c r="K1695" s="1202"/>
      <c r="L1695" s="1202"/>
      <c r="M1695" s="1202" t="s">
        <v>1184</v>
      </c>
      <c r="N1695" s="1203" t="s">
        <v>1217</v>
      </c>
      <c r="O1695" s="1203" t="s">
        <v>73</v>
      </c>
      <c r="P1695" s="1203" t="s">
        <v>73</v>
      </c>
      <c r="Q1695" s="1203" t="s">
        <v>73</v>
      </c>
      <c r="R1695" s="1203" t="s">
        <v>73</v>
      </c>
      <c r="S1695" s="1209">
        <f>VLOOKUP($D1695,'NI-Ter'!$B$1:$Y$2048,12,FALSE)</f>
        <v>0</v>
      </c>
      <c r="T1695" s="1209">
        <f>VLOOKUP($D1695,'NI-Ter'!$B$1:$Y$2048,13,FALSE)</f>
        <v>0</v>
      </c>
      <c r="U1695" s="1209">
        <f>VLOOKUP($D1695,'NI-Ter'!$B$1:$Y$2048,16,FALSE)</f>
        <v>0</v>
      </c>
      <c r="V1695" s="1209">
        <f>VLOOKUP($D1695,'NI-Ter'!$B$1:$Y$2048,17,FALSE)</f>
        <v>0</v>
      </c>
      <c r="W1695" s="1209">
        <f>VLOOKUP($D1695,'NI-Ter'!$B$1:$Y$2048,18,FALSE)</f>
        <v>0</v>
      </c>
      <c r="X1695" s="1209">
        <f>VLOOKUP($D1695,'NI-Ter'!$B$1:$Y$2048,19,FALSE)</f>
        <v>0</v>
      </c>
    </row>
    <row r="1696" spans="1:24" hidden="1">
      <c r="A1696" s="507"/>
      <c r="B1696" s="507"/>
      <c r="C1696" s="507"/>
      <c r="D1696" s="1209" t="s">
        <v>1218</v>
      </c>
      <c r="E1696" s="1210" t="s">
        <v>3062</v>
      </c>
      <c r="F1696" s="1202"/>
      <c r="G1696" s="1202"/>
      <c r="H1696" s="1202" t="s">
        <v>1203</v>
      </c>
      <c r="I1696" s="1202" t="s">
        <v>531</v>
      </c>
      <c r="J1696" s="1202"/>
      <c r="K1696" s="1202"/>
      <c r="L1696" s="1202"/>
      <c r="M1696" s="1202" t="s">
        <v>1184</v>
      </c>
      <c r="N1696" s="1203" t="s">
        <v>1219</v>
      </c>
      <c r="O1696" s="1203" t="s">
        <v>73</v>
      </c>
      <c r="P1696" s="1203" t="s">
        <v>73</v>
      </c>
      <c r="Q1696" s="1203" t="s">
        <v>73</v>
      </c>
      <c r="R1696" s="1203" t="s">
        <v>73</v>
      </c>
      <c r="S1696" s="1209">
        <f>VLOOKUP($D1696,'NI-Ter'!$B$1:$Y$2048,12,FALSE)</f>
        <v>0</v>
      </c>
      <c r="T1696" s="1209">
        <f>VLOOKUP($D1696,'NI-Ter'!$B$1:$Y$2048,13,FALSE)</f>
        <v>0</v>
      </c>
      <c r="U1696" s="1209">
        <f>VLOOKUP($D1696,'NI-Ter'!$B$1:$Y$2048,16,FALSE)</f>
        <v>0</v>
      </c>
      <c r="V1696" s="1209">
        <f>VLOOKUP($D1696,'NI-Ter'!$B$1:$Y$2048,17,FALSE)</f>
        <v>0</v>
      </c>
      <c r="W1696" s="1209">
        <f>VLOOKUP($D1696,'NI-Ter'!$B$1:$Y$2048,18,FALSE)</f>
        <v>0</v>
      </c>
      <c r="X1696" s="1209">
        <f>VLOOKUP($D1696,'NI-Ter'!$B$1:$Y$2048,19,FALSE)</f>
        <v>0</v>
      </c>
    </row>
    <row r="1697" spans="1:24" ht="27" hidden="1">
      <c r="A1697" s="507"/>
      <c r="B1697" s="507"/>
      <c r="C1697" s="507"/>
      <c r="D1697" s="1209" t="s">
        <v>1220</v>
      </c>
      <c r="E1697" s="1210" t="s">
        <v>3062</v>
      </c>
      <c r="F1697" s="1202"/>
      <c r="G1697" s="1202"/>
      <c r="H1697" s="1202"/>
      <c r="I1697" s="1202" t="s">
        <v>71</v>
      </c>
      <c r="J1697" s="1202"/>
      <c r="K1697" s="1202"/>
      <c r="L1697" s="1202"/>
      <c r="M1697" s="1202"/>
      <c r="N1697" s="1203" t="s">
        <v>1221</v>
      </c>
      <c r="O1697" s="1203" t="s">
        <v>73</v>
      </c>
      <c r="P1697" s="1203" t="s">
        <v>73</v>
      </c>
      <c r="Q1697" s="1203" t="s">
        <v>73</v>
      </c>
      <c r="R1697" s="1203" t="s">
        <v>73</v>
      </c>
      <c r="S1697" s="1209">
        <f>VLOOKUP($D1697,'NI-Ter'!$B$1:$Y$2048,12,FALSE)</f>
        <v>0</v>
      </c>
      <c r="T1697" s="1209">
        <f>VLOOKUP($D1697,'NI-Ter'!$B$1:$Y$2048,13,FALSE)</f>
        <v>0</v>
      </c>
      <c r="U1697" s="1209">
        <f>VLOOKUP($D1697,'NI-Ter'!$B$1:$Y$2048,16,FALSE)</f>
        <v>0</v>
      </c>
      <c r="V1697" s="1209">
        <f>VLOOKUP($D1697,'NI-Ter'!$B$1:$Y$2048,17,FALSE)</f>
        <v>0</v>
      </c>
      <c r="W1697" s="1209">
        <f>VLOOKUP($D1697,'NI-Ter'!$B$1:$Y$2048,18,FALSE)</f>
        <v>0</v>
      </c>
      <c r="X1697" s="1209">
        <f>VLOOKUP($D1697,'NI-Ter'!$B$1:$Y$2048,19,FALSE)</f>
        <v>0</v>
      </c>
    </row>
    <row r="1698" spans="1:24" ht="27" hidden="1">
      <c r="A1698" s="507"/>
      <c r="B1698" s="507"/>
      <c r="C1698" s="507"/>
      <c r="D1698" s="1209" t="s">
        <v>1222</v>
      </c>
      <c r="E1698" s="1210" t="s">
        <v>3062</v>
      </c>
      <c r="F1698" s="1202" t="s">
        <v>157</v>
      </c>
      <c r="G1698" s="1202"/>
      <c r="H1698" s="1202" t="s">
        <v>1223</v>
      </c>
      <c r="I1698" s="1202" t="s">
        <v>53</v>
      </c>
      <c r="J1698" s="1202"/>
      <c r="K1698" s="1202"/>
      <c r="L1698" s="1202" t="s">
        <v>747</v>
      </c>
      <c r="M1698" s="1202" t="s">
        <v>1225</v>
      </c>
      <c r="N1698" s="1203" t="s">
        <v>1226</v>
      </c>
      <c r="O1698" s="1203" t="s">
        <v>73</v>
      </c>
      <c r="P1698" s="1203" t="s">
        <v>73</v>
      </c>
      <c r="Q1698" s="1203" t="s">
        <v>750</v>
      </c>
      <c r="R1698" s="1203" t="s">
        <v>966</v>
      </c>
      <c r="S1698" s="1209">
        <f>VLOOKUP($D1698,'NI-Ter'!$B$1:$Y$2048,12,FALSE)</f>
        <v>0</v>
      </c>
      <c r="T1698" s="1209">
        <f>VLOOKUP($D1698,'NI-Ter'!$B$1:$Y$2048,13,FALSE)</f>
        <v>0</v>
      </c>
      <c r="U1698" s="1209">
        <f>VLOOKUP($D1698,'NI-Ter'!$B$1:$Y$2048,16,FALSE)</f>
        <v>0</v>
      </c>
      <c r="V1698" s="1209">
        <f>VLOOKUP($D1698,'NI-Ter'!$B$1:$Y$2048,17,FALSE)</f>
        <v>0</v>
      </c>
      <c r="W1698" s="1209">
        <f>VLOOKUP($D1698,'NI-Ter'!$B$1:$Y$2048,18,FALSE)</f>
        <v>0</v>
      </c>
      <c r="X1698" s="1209">
        <f>VLOOKUP($D1698,'NI-Ter'!$B$1:$Y$2048,19,FALSE)</f>
        <v>0</v>
      </c>
    </row>
    <row r="1699" spans="1:24" ht="27" hidden="1">
      <c r="A1699" s="507"/>
      <c r="B1699" s="507"/>
      <c r="C1699" s="507"/>
      <c r="D1699" s="1209" t="s">
        <v>1227</v>
      </c>
      <c r="E1699" s="1210" t="s">
        <v>3062</v>
      </c>
      <c r="F1699" s="1202"/>
      <c r="G1699" s="1202"/>
      <c r="H1699" s="1202" t="s">
        <v>1228</v>
      </c>
      <c r="I1699" s="1202" t="s">
        <v>53</v>
      </c>
      <c r="J1699" s="1202"/>
      <c r="K1699" s="1202"/>
      <c r="L1699" s="1202" t="s">
        <v>747</v>
      </c>
      <c r="M1699" s="1202" t="s">
        <v>1225</v>
      </c>
      <c r="N1699" s="1203" t="s">
        <v>1229</v>
      </c>
      <c r="O1699" s="1203" t="s">
        <v>73</v>
      </c>
      <c r="P1699" s="1203" t="s">
        <v>73</v>
      </c>
      <c r="Q1699" s="1203" t="s">
        <v>750</v>
      </c>
      <c r="R1699" s="1203" t="s">
        <v>966</v>
      </c>
      <c r="S1699" s="1209">
        <f>VLOOKUP($D1699,'NI-Ter'!$B$1:$Y$2048,12,FALSE)</f>
        <v>0</v>
      </c>
      <c r="T1699" s="1209">
        <f>VLOOKUP($D1699,'NI-Ter'!$B$1:$Y$2048,13,FALSE)</f>
        <v>0</v>
      </c>
      <c r="U1699" s="1209">
        <f>VLOOKUP($D1699,'NI-Ter'!$B$1:$Y$2048,16,FALSE)</f>
        <v>0</v>
      </c>
      <c r="V1699" s="1209">
        <f>VLOOKUP($D1699,'NI-Ter'!$B$1:$Y$2048,17,FALSE)</f>
        <v>0</v>
      </c>
      <c r="W1699" s="1209">
        <f>VLOOKUP($D1699,'NI-Ter'!$B$1:$Y$2048,18,FALSE)</f>
        <v>0</v>
      </c>
      <c r="X1699" s="1209">
        <f>VLOOKUP($D1699,'NI-Ter'!$B$1:$Y$2048,19,FALSE)</f>
        <v>0</v>
      </c>
    </row>
    <row r="1700" spans="1:24" ht="27" hidden="1">
      <c r="A1700" s="507"/>
      <c r="B1700" s="507"/>
      <c r="C1700" s="507"/>
      <c r="D1700" s="1209" t="s">
        <v>1230</v>
      </c>
      <c r="E1700" s="1210" t="s">
        <v>3062</v>
      </c>
      <c r="F1700" s="1202" t="s">
        <v>157</v>
      </c>
      <c r="G1700" s="1202"/>
      <c r="H1700" s="1202" t="s">
        <v>1223</v>
      </c>
      <c r="I1700" s="1202" t="s">
        <v>53</v>
      </c>
      <c r="J1700" s="1202"/>
      <c r="K1700" s="1202"/>
      <c r="L1700" s="1202" t="s">
        <v>747</v>
      </c>
      <c r="M1700" s="1202" t="s">
        <v>1225</v>
      </c>
      <c r="N1700" s="1203" t="s">
        <v>1231</v>
      </c>
      <c r="O1700" s="1203" t="s">
        <v>73</v>
      </c>
      <c r="P1700" s="1203" t="s">
        <v>73</v>
      </c>
      <c r="Q1700" s="1203" t="s">
        <v>750</v>
      </c>
      <c r="R1700" s="1203" t="s">
        <v>966</v>
      </c>
      <c r="S1700" s="1209">
        <f>VLOOKUP($D1700,'NI-Ter'!$B$1:$Y$2048,12,FALSE)</f>
        <v>0</v>
      </c>
      <c r="T1700" s="1209">
        <f>VLOOKUP($D1700,'NI-Ter'!$B$1:$Y$2048,13,FALSE)</f>
        <v>0</v>
      </c>
      <c r="U1700" s="1209">
        <f>VLOOKUP($D1700,'NI-Ter'!$B$1:$Y$2048,16,FALSE)</f>
        <v>0</v>
      </c>
      <c r="V1700" s="1209">
        <f>VLOOKUP($D1700,'NI-Ter'!$B$1:$Y$2048,17,FALSE)</f>
        <v>0</v>
      </c>
      <c r="W1700" s="1209">
        <f>VLOOKUP($D1700,'NI-Ter'!$B$1:$Y$2048,18,FALSE)</f>
        <v>0</v>
      </c>
      <c r="X1700" s="1209">
        <f>VLOOKUP($D1700,'NI-Ter'!$B$1:$Y$2048,19,FALSE)</f>
        <v>0</v>
      </c>
    </row>
    <row r="1701" spans="1:24" ht="27" hidden="1">
      <c r="A1701" s="507"/>
      <c r="B1701" s="507"/>
      <c r="C1701" s="507"/>
      <c r="D1701" s="1209" t="s">
        <v>1232</v>
      </c>
      <c r="E1701" s="1210" t="s">
        <v>3062</v>
      </c>
      <c r="F1701" s="1202"/>
      <c r="G1701" s="1202"/>
      <c r="H1701" s="1202" t="s">
        <v>1228</v>
      </c>
      <c r="I1701" s="1202" t="s">
        <v>53</v>
      </c>
      <c r="J1701" s="1202"/>
      <c r="K1701" s="1202"/>
      <c r="L1701" s="1202" t="s">
        <v>747</v>
      </c>
      <c r="M1701" s="1202" t="s">
        <v>1225</v>
      </c>
      <c r="N1701" s="1203" t="s">
        <v>1233</v>
      </c>
      <c r="O1701" s="1203" t="s">
        <v>73</v>
      </c>
      <c r="P1701" s="1203" t="s">
        <v>73</v>
      </c>
      <c r="Q1701" s="1203" t="s">
        <v>750</v>
      </c>
      <c r="R1701" s="1203" t="s">
        <v>966</v>
      </c>
      <c r="S1701" s="1209">
        <f>VLOOKUP($D1701,'NI-Ter'!$B$1:$Y$2048,12,FALSE)</f>
        <v>0</v>
      </c>
      <c r="T1701" s="1209">
        <f>VLOOKUP($D1701,'NI-Ter'!$B$1:$Y$2048,13,FALSE)</f>
        <v>0</v>
      </c>
      <c r="U1701" s="1209">
        <f>VLOOKUP($D1701,'NI-Ter'!$B$1:$Y$2048,16,FALSE)</f>
        <v>0</v>
      </c>
      <c r="V1701" s="1209">
        <f>VLOOKUP($D1701,'NI-Ter'!$B$1:$Y$2048,17,FALSE)</f>
        <v>0</v>
      </c>
      <c r="W1701" s="1209">
        <f>VLOOKUP($D1701,'NI-Ter'!$B$1:$Y$2048,18,FALSE)</f>
        <v>0</v>
      </c>
      <c r="X1701" s="1209">
        <f>VLOOKUP($D1701,'NI-Ter'!$B$1:$Y$2048,19,FALSE)</f>
        <v>0</v>
      </c>
    </row>
    <row r="1702" spans="1:24" ht="27">
      <c r="A1702" s="507"/>
      <c r="B1702" s="507"/>
      <c r="C1702" s="507"/>
      <c r="D1702" s="1209" t="s">
        <v>1234</v>
      </c>
      <c r="E1702" s="1210" t="s">
        <v>3062</v>
      </c>
      <c r="F1702" s="1202"/>
      <c r="G1702" s="1202"/>
      <c r="H1702" s="1202" t="s">
        <v>1235</v>
      </c>
      <c r="I1702" s="1202" t="s">
        <v>53</v>
      </c>
      <c r="J1702" s="1202"/>
      <c r="K1702" s="1202"/>
      <c r="L1702" s="1202" t="s">
        <v>747</v>
      </c>
      <c r="M1702" s="1202" t="s">
        <v>1225</v>
      </c>
      <c r="N1702" s="1203" t="s">
        <v>1236</v>
      </c>
      <c r="O1702" s="1203" t="s">
        <v>73</v>
      </c>
      <c r="P1702" s="1203" t="s">
        <v>73</v>
      </c>
      <c r="Q1702" s="1203" t="s">
        <v>750</v>
      </c>
      <c r="R1702" s="1203" t="s">
        <v>966</v>
      </c>
      <c r="S1702" s="1209">
        <f>VLOOKUP($D1702,'NI-Ter'!$B$1:$Y$2048,12,FALSE)</f>
        <v>0</v>
      </c>
      <c r="T1702" s="1209">
        <f>VLOOKUP($D1702,'NI-Ter'!$B$1:$Y$2048,13,FALSE)</f>
        <v>0</v>
      </c>
      <c r="U1702" s="1209">
        <f>VLOOKUP($D1702,'NI-Ter'!$B$1:$Y$2048,16,FALSE)</f>
        <v>0</v>
      </c>
      <c r="V1702" s="1209">
        <f>VLOOKUP($D1702,'NI-Ter'!$B$1:$Y$2048,17,FALSE)</f>
        <v>0</v>
      </c>
      <c r="W1702" s="1209">
        <f>VLOOKUP($D1702,'NI-Ter'!$B$1:$Y$2048,18,FALSE)</f>
        <v>0</v>
      </c>
      <c r="X1702" s="1209">
        <f>VLOOKUP($D1702,'NI-Ter'!$B$1:$Y$2048,19,FALSE)</f>
        <v>0</v>
      </c>
    </row>
    <row r="1703" spans="1:24" ht="27" hidden="1">
      <c r="A1703" s="507"/>
      <c r="B1703" s="507"/>
      <c r="C1703" s="507"/>
      <c r="D1703" s="1209" t="s">
        <v>1237</v>
      </c>
      <c r="E1703" s="1210" t="s">
        <v>3062</v>
      </c>
      <c r="F1703" s="1202"/>
      <c r="G1703" s="1202"/>
      <c r="H1703" s="1205" t="s">
        <v>1238</v>
      </c>
      <c r="I1703" s="1202" t="s">
        <v>53</v>
      </c>
      <c r="J1703" s="1202"/>
      <c r="K1703" s="1202"/>
      <c r="L1703" s="1202" t="s">
        <v>747</v>
      </c>
      <c r="M1703" s="1202" t="s">
        <v>1225</v>
      </c>
      <c r="N1703" s="1203" t="s">
        <v>1239</v>
      </c>
      <c r="O1703" s="1203" t="s">
        <v>73</v>
      </c>
      <c r="P1703" s="1203" t="s">
        <v>73</v>
      </c>
      <c r="Q1703" s="1203" t="s">
        <v>750</v>
      </c>
      <c r="R1703" s="1203" t="s">
        <v>966</v>
      </c>
      <c r="S1703" s="1209">
        <f>VLOOKUP($D1703,'NI-Ter'!$B$1:$Y$2048,12,FALSE)</f>
        <v>0</v>
      </c>
      <c r="T1703" s="1209">
        <f>VLOOKUP($D1703,'NI-Ter'!$B$1:$Y$2048,13,FALSE)</f>
        <v>0</v>
      </c>
      <c r="U1703" s="1209">
        <f>VLOOKUP($D1703,'NI-Ter'!$B$1:$Y$2048,16,FALSE)</f>
        <v>0</v>
      </c>
      <c r="V1703" s="1209">
        <f>VLOOKUP($D1703,'NI-Ter'!$B$1:$Y$2048,17,FALSE)</f>
        <v>0</v>
      </c>
      <c r="W1703" s="1209">
        <f>VLOOKUP($D1703,'NI-Ter'!$B$1:$Y$2048,18,FALSE)</f>
        <v>0</v>
      </c>
      <c r="X1703" s="1209">
        <f>VLOOKUP($D1703,'NI-Ter'!$B$1:$Y$2048,19,FALSE)</f>
        <v>0</v>
      </c>
    </row>
    <row r="1704" spans="1:24" ht="27" hidden="1">
      <c r="A1704" s="507"/>
      <c r="B1704" s="507"/>
      <c r="C1704" s="507"/>
      <c r="D1704" s="1209" t="s">
        <v>1240</v>
      </c>
      <c r="E1704" s="1210" t="s">
        <v>3062</v>
      </c>
      <c r="F1704" s="1202"/>
      <c r="G1704" s="1202"/>
      <c r="H1704" s="1205" t="s">
        <v>1238</v>
      </c>
      <c r="I1704" s="1202" t="s">
        <v>53</v>
      </c>
      <c r="J1704" s="1202"/>
      <c r="K1704" s="1202"/>
      <c r="L1704" s="1202" t="s">
        <v>747</v>
      </c>
      <c r="M1704" s="1202" t="s">
        <v>1225</v>
      </c>
      <c r="N1704" s="1203" t="s">
        <v>1241</v>
      </c>
      <c r="O1704" s="1203" t="s">
        <v>73</v>
      </c>
      <c r="P1704" s="1203" t="s">
        <v>73</v>
      </c>
      <c r="Q1704" s="1203" t="s">
        <v>750</v>
      </c>
      <c r="R1704" s="1203" t="s">
        <v>966</v>
      </c>
      <c r="S1704" s="1209">
        <f>VLOOKUP($D1704,'NI-Ter'!$B$1:$Y$2048,12,FALSE)</f>
        <v>0</v>
      </c>
      <c r="T1704" s="1209">
        <f>VLOOKUP($D1704,'NI-Ter'!$B$1:$Y$2048,13,FALSE)</f>
        <v>0</v>
      </c>
      <c r="U1704" s="1209">
        <f>VLOOKUP($D1704,'NI-Ter'!$B$1:$Y$2048,16,FALSE)</f>
        <v>0</v>
      </c>
      <c r="V1704" s="1209">
        <f>VLOOKUP($D1704,'NI-Ter'!$B$1:$Y$2048,17,FALSE)</f>
        <v>0</v>
      </c>
      <c r="W1704" s="1209">
        <f>VLOOKUP($D1704,'NI-Ter'!$B$1:$Y$2048,18,FALSE)</f>
        <v>0</v>
      </c>
      <c r="X1704" s="1209">
        <f>VLOOKUP($D1704,'NI-Ter'!$B$1:$Y$2048,19,FALSE)</f>
        <v>0</v>
      </c>
    </row>
    <row r="1705" spans="1:24" ht="27" hidden="1">
      <c r="A1705" s="507"/>
      <c r="B1705" s="507"/>
      <c r="C1705" s="507"/>
      <c r="D1705" s="1209" t="s">
        <v>1242</v>
      </c>
      <c r="E1705" s="1210" t="s">
        <v>3062</v>
      </c>
      <c r="F1705" s="1202"/>
      <c r="G1705" s="1202"/>
      <c r="H1705" s="1205" t="s">
        <v>1238</v>
      </c>
      <c r="I1705" s="1202" t="s">
        <v>53</v>
      </c>
      <c r="J1705" s="1202"/>
      <c r="K1705" s="1202"/>
      <c r="L1705" s="1202" t="s">
        <v>747</v>
      </c>
      <c r="M1705" s="1202" t="s">
        <v>1225</v>
      </c>
      <c r="N1705" s="1203" t="s">
        <v>1243</v>
      </c>
      <c r="O1705" s="1203" t="s">
        <v>73</v>
      </c>
      <c r="P1705" s="1203" t="s">
        <v>73</v>
      </c>
      <c r="Q1705" s="1203" t="s">
        <v>750</v>
      </c>
      <c r="R1705" s="1203" t="s">
        <v>966</v>
      </c>
      <c r="S1705" s="1209">
        <f>VLOOKUP($D1705,'NI-Ter'!$B$1:$Y$2048,12,FALSE)</f>
        <v>0</v>
      </c>
      <c r="T1705" s="1209">
        <f>VLOOKUP($D1705,'NI-Ter'!$B$1:$Y$2048,13,FALSE)</f>
        <v>0</v>
      </c>
      <c r="U1705" s="1209">
        <f>VLOOKUP($D1705,'NI-Ter'!$B$1:$Y$2048,16,FALSE)</f>
        <v>0</v>
      </c>
      <c r="V1705" s="1209">
        <f>VLOOKUP($D1705,'NI-Ter'!$B$1:$Y$2048,17,FALSE)</f>
        <v>0</v>
      </c>
      <c r="W1705" s="1209">
        <f>VLOOKUP($D1705,'NI-Ter'!$B$1:$Y$2048,18,FALSE)</f>
        <v>0</v>
      </c>
      <c r="X1705" s="1209">
        <f>VLOOKUP($D1705,'NI-Ter'!$B$1:$Y$2048,19,FALSE)</f>
        <v>0</v>
      </c>
    </row>
    <row r="1706" spans="1:24" ht="27" hidden="1">
      <c r="A1706" s="507"/>
      <c r="B1706" s="507"/>
      <c r="C1706" s="507"/>
      <c r="D1706" s="1209" t="s">
        <v>1244</v>
      </c>
      <c r="E1706" s="1210" t="s">
        <v>3062</v>
      </c>
      <c r="F1706" s="1202"/>
      <c r="G1706" s="1202"/>
      <c r="H1706" s="1205" t="s">
        <v>1238</v>
      </c>
      <c r="I1706" s="1202" t="s">
        <v>53</v>
      </c>
      <c r="J1706" s="1202"/>
      <c r="K1706" s="1202"/>
      <c r="L1706" s="1202" t="s">
        <v>747</v>
      </c>
      <c r="M1706" s="1202" t="s">
        <v>1225</v>
      </c>
      <c r="N1706" s="1203" t="s">
        <v>1245</v>
      </c>
      <c r="O1706" s="1203" t="s">
        <v>73</v>
      </c>
      <c r="P1706" s="1203" t="s">
        <v>73</v>
      </c>
      <c r="Q1706" s="1203" t="s">
        <v>750</v>
      </c>
      <c r="R1706" s="1203" t="s">
        <v>966</v>
      </c>
      <c r="S1706" s="1209">
        <f>VLOOKUP($D1706,'NI-Ter'!$B$1:$Y$2048,12,FALSE)</f>
        <v>0</v>
      </c>
      <c r="T1706" s="1209">
        <f>VLOOKUP($D1706,'NI-Ter'!$B$1:$Y$2048,13,FALSE)</f>
        <v>0</v>
      </c>
      <c r="U1706" s="1209">
        <f>VLOOKUP($D1706,'NI-Ter'!$B$1:$Y$2048,16,FALSE)</f>
        <v>0</v>
      </c>
      <c r="V1706" s="1209">
        <f>VLOOKUP($D1706,'NI-Ter'!$B$1:$Y$2048,17,FALSE)</f>
        <v>0</v>
      </c>
      <c r="W1706" s="1209">
        <f>VLOOKUP($D1706,'NI-Ter'!$B$1:$Y$2048,18,FALSE)</f>
        <v>0</v>
      </c>
      <c r="X1706" s="1209">
        <f>VLOOKUP($D1706,'NI-Ter'!$B$1:$Y$2048,19,FALSE)</f>
        <v>0</v>
      </c>
    </row>
    <row r="1707" spans="1:24" ht="27">
      <c r="A1707" s="507"/>
      <c r="B1707" s="507"/>
      <c r="C1707" s="507"/>
      <c r="D1707" s="1209" t="s">
        <v>1246</v>
      </c>
      <c r="E1707" s="1210" t="s">
        <v>3062</v>
      </c>
      <c r="F1707" s="1202"/>
      <c r="G1707" s="1202"/>
      <c r="H1707" s="1205" t="s">
        <v>1247</v>
      </c>
      <c r="I1707" s="1202" t="s">
        <v>53</v>
      </c>
      <c r="J1707" s="1202"/>
      <c r="K1707" s="1202"/>
      <c r="L1707" s="1202" t="s">
        <v>747</v>
      </c>
      <c r="M1707" s="1202" t="s">
        <v>1225</v>
      </c>
      <c r="N1707" s="1203" t="s">
        <v>1248</v>
      </c>
      <c r="O1707" s="1203" t="s">
        <v>73</v>
      </c>
      <c r="P1707" s="1203" t="s">
        <v>73</v>
      </c>
      <c r="Q1707" s="1203" t="s">
        <v>750</v>
      </c>
      <c r="R1707" s="1203" t="s">
        <v>966</v>
      </c>
      <c r="S1707" s="1209">
        <f>VLOOKUP($D1707,'NI-Ter'!$B$1:$Y$2048,12,FALSE)</f>
        <v>0</v>
      </c>
      <c r="T1707" s="1209">
        <f>VLOOKUP($D1707,'NI-Ter'!$B$1:$Y$2048,13,FALSE)</f>
        <v>0</v>
      </c>
      <c r="U1707" s="1209">
        <f>VLOOKUP($D1707,'NI-Ter'!$B$1:$Y$2048,16,FALSE)</f>
        <v>0</v>
      </c>
      <c r="V1707" s="1209">
        <f>VLOOKUP($D1707,'NI-Ter'!$B$1:$Y$2048,17,FALSE)</f>
        <v>0</v>
      </c>
      <c r="W1707" s="1209">
        <f>VLOOKUP($D1707,'NI-Ter'!$B$1:$Y$2048,18,FALSE)</f>
        <v>0</v>
      </c>
      <c r="X1707" s="1209">
        <f>VLOOKUP($D1707,'NI-Ter'!$B$1:$Y$2048,19,FALSE)</f>
        <v>0</v>
      </c>
    </row>
    <row r="1708" spans="1:24" hidden="1">
      <c r="A1708" s="507"/>
      <c r="B1708" s="507"/>
      <c r="C1708" s="507"/>
      <c r="D1708" s="1209" t="s">
        <v>1249</v>
      </c>
      <c r="E1708" s="1210" t="s">
        <v>3062</v>
      </c>
      <c r="F1708" s="1202"/>
      <c r="G1708" s="1202"/>
      <c r="H1708" s="1202"/>
      <c r="I1708" s="1202" t="s">
        <v>71</v>
      </c>
      <c r="J1708" s="1202"/>
      <c r="K1708" s="1202"/>
      <c r="L1708" s="1202"/>
      <c r="M1708" s="1202"/>
      <c r="N1708" s="1203" t="s">
        <v>1250</v>
      </c>
      <c r="O1708" s="1203" t="s">
        <v>73</v>
      </c>
      <c r="P1708" s="1203" t="s">
        <v>73</v>
      </c>
      <c r="Q1708" s="1203" t="s">
        <v>73</v>
      </c>
      <c r="R1708" s="1203" t="s">
        <v>73</v>
      </c>
      <c r="S1708" s="1209">
        <f>VLOOKUP($D1708,'NI-Ter'!$B$1:$Y$2048,12,FALSE)</f>
        <v>0</v>
      </c>
      <c r="T1708" s="1209">
        <f>VLOOKUP($D1708,'NI-Ter'!$B$1:$Y$2048,13,FALSE)</f>
        <v>0</v>
      </c>
      <c r="U1708" s="1209">
        <f>VLOOKUP($D1708,'NI-Ter'!$B$1:$Y$2048,16,FALSE)</f>
        <v>0</v>
      </c>
      <c r="V1708" s="1209">
        <f>VLOOKUP($D1708,'NI-Ter'!$B$1:$Y$2048,17,FALSE)</f>
        <v>0</v>
      </c>
      <c r="W1708" s="1209">
        <f>VLOOKUP($D1708,'NI-Ter'!$B$1:$Y$2048,18,FALSE)</f>
        <v>0</v>
      </c>
      <c r="X1708" s="1209">
        <f>VLOOKUP($D1708,'NI-Ter'!$B$1:$Y$2048,19,FALSE)</f>
        <v>0</v>
      </c>
    </row>
    <row r="1709" spans="1:24" ht="27" hidden="1">
      <c r="A1709" s="507"/>
      <c r="B1709" s="507"/>
      <c r="C1709" s="507"/>
      <c r="D1709" s="1209" t="s">
        <v>1251</v>
      </c>
      <c r="E1709" s="1210" t="s">
        <v>3062</v>
      </c>
      <c r="F1709" s="1202" t="s">
        <v>157</v>
      </c>
      <c r="G1709" s="1202"/>
      <c r="H1709" s="1202" t="s">
        <v>1252</v>
      </c>
      <c r="I1709" s="1202" t="s">
        <v>53</v>
      </c>
      <c r="J1709" s="1202"/>
      <c r="K1709" s="1202"/>
      <c r="L1709" s="1202" t="s">
        <v>747</v>
      </c>
      <c r="M1709" s="1202" t="s">
        <v>1254</v>
      </c>
      <c r="N1709" s="1203" t="s">
        <v>1255</v>
      </c>
      <c r="O1709" s="1203" t="s">
        <v>73</v>
      </c>
      <c r="P1709" s="1203" t="s">
        <v>73</v>
      </c>
      <c r="Q1709" s="1203" t="s">
        <v>750</v>
      </c>
      <c r="R1709" s="1203" t="s">
        <v>966</v>
      </c>
      <c r="S1709" s="1209">
        <f>VLOOKUP($D1709,'NI-Ter'!$B$1:$Y$2048,12,FALSE)</f>
        <v>0</v>
      </c>
      <c r="T1709" s="1209">
        <f>VLOOKUP($D1709,'NI-Ter'!$B$1:$Y$2048,13,FALSE)</f>
        <v>0</v>
      </c>
      <c r="U1709" s="1209">
        <f>VLOOKUP($D1709,'NI-Ter'!$B$1:$Y$2048,16,FALSE)</f>
        <v>0</v>
      </c>
      <c r="V1709" s="1209">
        <f>VLOOKUP($D1709,'NI-Ter'!$B$1:$Y$2048,17,FALSE)</f>
        <v>0</v>
      </c>
      <c r="W1709" s="1209">
        <f>VLOOKUP($D1709,'NI-Ter'!$B$1:$Y$2048,18,FALSE)</f>
        <v>0</v>
      </c>
      <c r="X1709" s="1209">
        <f>VLOOKUP($D1709,'NI-Ter'!$B$1:$Y$2048,19,FALSE)</f>
        <v>0</v>
      </c>
    </row>
    <row r="1710" spans="1:24" ht="27" hidden="1">
      <c r="A1710" s="507"/>
      <c r="B1710" s="507"/>
      <c r="C1710" s="507"/>
      <c r="D1710" s="1209" t="s">
        <v>1256</v>
      </c>
      <c r="E1710" s="1210" t="s">
        <v>3062</v>
      </c>
      <c r="F1710" s="1202"/>
      <c r="G1710" s="1202"/>
      <c r="H1710" s="1202" t="s">
        <v>1257</v>
      </c>
      <c r="I1710" s="1202" t="s">
        <v>53</v>
      </c>
      <c r="J1710" s="1202"/>
      <c r="K1710" s="1202"/>
      <c r="L1710" s="1202" t="s">
        <v>747</v>
      </c>
      <c r="M1710" s="1202" t="s">
        <v>1254</v>
      </c>
      <c r="N1710" s="1203" t="s">
        <v>1258</v>
      </c>
      <c r="O1710" s="1203" t="s">
        <v>73</v>
      </c>
      <c r="P1710" s="1203" t="s">
        <v>73</v>
      </c>
      <c r="Q1710" s="1203" t="s">
        <v>750</v>
      </c>
      <c r="R1710" s="1203" t="s">
        <v>966</v>
      </c>
      <c r="S1710" s="1209">
        <f>VLOOKUP($D1710,'NI-Ter'!$B$1:$Y$2048,12,FALSE)</f>
        <v>0</v>
      </c>
      <c r="T1710" s="1209">
        <f>VLOOKUP($D1710,'NI-Ter'!$B$1:$Y$2048,13,FALSE)</f>
        <v>0</v>
      </c>
      <c r="U1710" s="1209">
        <f>VLOOKUP($D1710,'NI-Ter'!$B$1:$Y$2048,16,FALSE)</f>
        <v>0</v>
      </c>
      <c r="V1710" s="1209">
        <f>VLOOKUP($D1710,'NI-Ter'!$B$1:$Y$2048,17,FALSE)</f>
        <v>0</v>
      </c>
      <c r="W1710" s="1209">
        <f>VLOOKUP($D1710,'NI-Ter'!$B$1:$Y$2048,18,FALSE)</f>
        <v>0</v>
      </c>
      <c r="X1710" s="1209">
        <f>VLOOKUP($D1710,'NI-Ter'!$B$1:$Y$2048,19,FALSE)</f>
        <v>0</v>
      </c>
    </row>
    <row r="1711" spans="1:24" ht="27" hidden="1">
      <c r="A1711" s="507"/>
      <c r="B1711" s="507"/>
      <c r="C1711" s="507"/>
      <c r="D1711" s="1209" t="s">
        <v>1259</v>
      </c>
      <c r="E1711" s="1210" t="s">
        <v>3062</v>
      </c>
      <c r="F1711" s="1202" t="s">
        <v>157</v>
      </c>
      <c r="G1711" s="1202"/>
      <c r="H1711" s="1202" t="s">
        <v>1252</v>
      </c>
      <c r="I1711" s="1202" t="s">
        <v>53</v>
      </c>
      <c r="J1711" s="1202"/>
      <c r="K1711" s="1202"/>
      <c r="L1711" s="1202" t="s">
        <v>747</v>
      </c>
      <c r="M1711" s="1202" t="s">
        <v>1254</v>
      </c>
      <c r="N1711" s="1203" t="s">
        <v>1260</v>
      </c>
      <c r="O1711" s="1203" t="s">
        <v>73</v>
      </c>
      <c r="P1711" s="1203" t="s">
        <v>73</v>
      </c>
      <c r="Q1711" s="1203" t="s">
        <v>750</v>
      </c>
      <c r="R1711" s="1203" t="s">
        <v>966</v>
      </c>
      <c r="S1711" s="1209">
        <f>VLOOKUP($D1711,'NI-Ter'!$B$1:$Y$2048,12,FALSE)</f>
        <v>0</v>
      </c>
      <c r="T1711" s="1209">
        <f>VLOOKUP($D1711,'NI-Ter'!$B$1:$Y$2048,13,FALSE)</f>
        <v>0</v>
      </c>
      <c r="U1711" s="1209">
        <f>VLOOKUP($D1711,'NI-Ter'!$B$1:$Y$2048,16,FALSE)</f>
        <v>0</v>
      </c>
      <c r="V1711" s="1209">
        <f>VLOOKUP($D1711,'NI-Ter'!$B$1:$Y$2048,17,FALSE)</f>
        <v>0</v>
      </c>
      <c r="W1711" s="1209">
        <f>VLOOKUP($D1711,'NI-Ter'!$B$1:$Y$2048,18,FALSE)</f>
        <v>0</v>
      </c>
      <c r="X1711" s="1209">
        <f>VLOOKUP($D1711,'NI-Ter'!$B$1:$Y$2048,19,FALSE)</f>
        <v>0</v>
      </c>
    </row>
    <row r="1712" spans="1:24" ht="27" hidden="1">
      <c r="A1712" s="507"/>
      <c r="B1712" s="507"/>
      <c r="C1712" s="507"/>
      <c r="D1712" s="1209" t="s">
        <v>1261</v>
      </c>
      <c r="E1712" s="1210" t="s">
        <v>3062</v>
      </c>
      <c r="F1712" s="1202"/>
      <c r="G1712" s="1202"/>
      <c r="H1712" s="1202" t="s">
        <v>1257</v>
      </c>
      <c r="I1712" s="1202" t="s">
        <v>53</v>
      </c>
      <c r="J1712" s="1202"/>
      <c r="K1712" s="1202"/>
      <c r="L1712" s="1202" t="s">
        <v>747</v>
      </c>
      <c r="M1712" s="1202" t="s">
        <v>1254</v>
      </c>
      <c r="N1712" s="1203" t="s">
        <v>1262</v>
      </c>
      <c r="O1712" s="1203" t="s">
        <v>73</v>
      </c>
      <c r="P1712" s="1203" t="s">
        <v>73</v>
      </c>
      <c r="Q1712" s="1203" t="s">
        <v>750</v>
      </c>
      <c r="R1712" s="1203" t="s">
        <v>966</v>
      </c>
      <c r="S1712" s="1209">
        <f>VLOOKUP($D1712,'NI-Ter'!$B$1:$Y$2048,12,FALSE)</f>
        <v>0</v>
      </c>
      <c r="T1712" s="1209">
        <f>VLOOKUP($D1712,'NI-Ter'!$B$1:$Y$2048,13,FALSE)</f>
        <v>0</v>
      </c>
      <c r="U1712" s="1209">
        <f>VLOOKUP($D1712,'NI-Ter'!$B$1:$Y$2048,16,FALSE)</f>
        <v>0</v>
      </c>
      <c r="V1712" s="1209">
        <f>VLOOKUP($D1712,'NI-Ter'!$B$1:$Y$2048,17,FALSE)</f>
        <v>0</v>
      </c>
      <c r="W1712" s="1209">
        <f>VLOOKUP($D1712,'NI-Ter'!$B$1:$Y$2048,18,FALSE)</f>
        <v>0</v>
      </c>
      <c r="X1712" s="1209">
        <f>VLOOKUP($D1712,'NI-Ter'!$B$1:$Y$2048,19,FALSE)</f>
        <v>0</v>
      </c>
    </row>
    <row r="1713" spans="1:24" ht="27" hidden="1">
      <c r="A1713" s="507"/>
      <c r="B1713" s="507"/>
      <c r="C1713" s="507"/>
      <c r="D1713" s="1209" t="s">
        <v>1263</v>
      </c>
      <c r="E1713" s="1210" t="s">
        <v>3062</v>
      </c>
      <c r="F1713" s="1202" t="s">
        <v>157</v>
      </c>
      <c r="G1713" s="1202"/>
      <c r="H1713" s="1202" t="s">
        <v>1252</v>
      </c>
      <c r="I1713" s="1202" t="s">
        <v>53</v>
      </c>
      <c r="J1713" s="1202"/>
      <c r="K1713" s="1202"/>
      <c r="L1713" s="1202" t="s">
        <v>747</v>
      </c>
      <c r="M1713" s="1202" t="s">
        <v>1254</v>
      </c>
      <c r="N1713" s="1203" t="s">
        <v>1264</v>
      </c>
      <c r="O1713" s="1203" t="s">
        <v>73</v>
      </c>
      <c r="P1713" s="1203" t="s">
        <v>73</v>
      </c>
      <c r="Q1713" s="1203" t="s">
        <v>750</v>
      </c>
      <c r="R1713" s="1203" t="s">
        <v>966</v>
      </c>
      <c r="S1713" s="1209">
        <f>VLOOKUP($D1713,'NI-Ter'!$B$1:$Y$2048,12,FALSE)</f>
        <v>0</v>
      </c>
      <c r="T1713" s="1209">
        <f>VLOOKUP($D1713,'NI-Ter'!$B$1:$Y$2048,13,FALSE)</f>
        <v>0</v>
      </c>
      <c r="U1713" s="1209">
        <f>VLOOKUP($D1713,'NI-Ter'!$B$1:$Y$2048,16,FALSE)</f>
        <v>0</v>
      </c>
      <c r="V1713" s="1209">
        <f>VLOOKUP($D1713,'NI-Ter'!$B$1:$Y$2048,17,FALSE)</f>
        <v>0</v>
      </c>
      <c r="W1713" s="1209">
        <f>VLOOKUP($D1713,'NI-Ter'!$B$1:$Y$2048,18,FALSE)</f>
        <v>0</v>
      </c>
      <c r="X1713" s="1209">
        <f>VLOOKUP($D1713,'NI-Ter'!$B$1:$Y$2048,19,FALSE)</f>
        <v>0</v>
      </c>
    </row>
    <row r="1714" spans="1:24" ht="27">
      <c r="A1714" s="507"/>
      <c r="B1714" s="507"/>
      <c r="C1714" s="507"/>
      <c r="D1714" s="1209" t="s">
        <v>1265</v>
      </c>
      <c r="E1714" s="1210" t="s">
        <v>3062</v>
      </c>
      <c r="F1714" s="1202" t="s">
        <v>295</v>
      </c>
      <c r="G1714" s="1202"/>
      <c r="H1714" s="1202" t="s">
        <v>1266</v>
      </c>
      <c r="I1714" s="1202" t="s">
        <v>53</v>
      </c>
      <c r="J1714" s="1202"/>
      <c r="K1714" s="1202"/>
      <c r="L1714" s="1202" t="s">
        <v>747</v>
      </c>
      <c r="M1714" s="1202" t="s">
        <v>1254</v>
      </c>
      <c r="N1714" s="1203" t="s">
        <v>1267</v>
      </c>
      <c r="O1714" s="1203" t="s">
        <v>73</v>
      </c>
      <c r="P1714" s="1203" t="s">
        <v>73</v>
      </c>
      <c r="Q1714" s="1203" t="s">
        <v>750</v>
      </c>
      <c r="R1714" s="1203" t="s">
        <v>966</v>
      </c>
      <c r="S1714" s="1209">
        <f>VLOOKUP($D1714,'NI-Ter'!$B$1:$Y$2048,12,FALSE)</f>
        <v>0</v>
      </c>
      <c r="T1714" s="1209">
        <f>VLOOKUP($D1714,'NI-Ter'!$B$1:$Y$2048,13,FALSE)</f>
        <v>0</v>
      </c>
      <c r="U1714" s="1209">
        <f>VLOOKUP($D1714,'NI-Ter'!$B$1:$Y$2048,16,FALSE)</f>
        <v>0</v>
      </c>
      <c r="V1714" s="1209">
        <f>VLOOKUP($D1714,'NI-Ter'!$B$1:$Y$2048,17,FALSE)</f>
        <v>0</v>
      </c>
      <c r="W1714" s="1209">
        <f>VLOOKUP($D1714,'NI-Ter'!$B$1:$Y$2048,18,FALSE)</f>
        <v>0</v>
      </c>
      <c r="X1714" s="1209">
        <f>VLOOKUP($D1714,'NI-Ter'!$B$1:$Y$2048,19,FALSE)</f>
        <v>0</v>
      </c>
    </row>
    <row r="1715" spans="1:24" ht="27" hidden="1">
      <c r="A1715" s="507"/>
      <c r="B1715" s="507"/>
      <c r="C1715" s="507"/>
      <c r="D1715" s="1209" t="s">
        <v>1268</v>
      </c>
      <c r="E1715" s="1210" t="s">
        <v>3062</v>
      </c>
      <c r="F1715" s="1202"/>
      <c r="G1715" s="1202"/>
      <c r="H1715" s="1202" t="s">
        <v>1269</v>
      </c>
      <c r="I1715" s="1202" t="s">
        <v>53</v>
      </c>
      <c r="J1715" s="1202"/>
      <c r="K1715" s="1202"/>
      <c r="L1715" s="1202" t="s">
        <v>747</v>
      </c>
      <c r="M1715" s="1202" t="s">
        <v>1254</v>
      </c>
      <c r="N1715" s="1203" t="s">
        <v>1270</v>
      </c>
      <c r="O1715" s="1203" t="s">
        <v>73</v>
      </c>
      <c r="P1715" s="1203" t="s">
        <v>73</v>
      </c>
      <c r="Q1715" s="1203" t="s">
        <v>750</v>
      </c>
      <c r="R1715" s="1203" t="s">
        <v>966</v>
      </c>
      <c r="S1715" s="1209">
        <f>VLOOKUP($D1715,'NI-Ter'!$B$1:$Y$2048,12,FALSE)</f>
        <v>0</v>
      </c>
      <c r="T1715" s="1209">
        <f>VLOOKUP($D1715,'NI-Ter'!$B$1:$Y$2048,13,FALSE)</f>
        <v>0</v>
      </c>
      <c r="U1715" s="1209">
        <f>VLOOKUP($D1715,'NI-Ter'!$B$1:$Y$2048,16,FALSE)</f>
        <v>0</v>
      </c>
      <c r="V1715" s="1209">
        <f>VLOOKUP($D1715,'NI-Ter'!$B$1:$Y$2048,17,FALSE)</f>
        <v>0</v>
      </c>
      <c r="W1715" s="1209">
        <f>VLOOKUP($D1715,'NI-Ter'!$B$1:$Y$2048,18,FALSE)</f>
        <v>0</v>
      </c>
      <c r="X1715" s="1209">
        <f>VLOOKUP($D1715,'NI-Ter'!$B$1:$Y$2048,19,FALSE)</f>
        <v>0</v>
      </c>
    </row>
    <row r="1716" spans="1:24" ht="27" hidden="1">
      <c r="A1716" s="507"/>
      <c r="B1716" s="507"/>
      <c r="C1716" s="507"/>
      <c r="D1716" s="1209" t="s">
        <v>1271</v>
      </c>
      <c r="E1716" s="1210" t="s">
        <v>3062</v>
      </c>
      <c r="F1716" s="1202"/>
      <c r="G1716" s="1202"/>
      <c r="H1716" s="1202" t="s">
        <v>1269</v>
      </c>
      <c r="I1716" s="1202" t="s">
        <v>53</v>
      </c>
      <c r="J1716" s="1202"/>
      <c r="K1716" s="1202"/>
      <c r="L1716" s="1202" t="s">
        <v>747</v>
      </c>
      <c r="M1716" s="1202" t="s">
        <v>1254</v>
      </c>
      <c r="N1716" s="1203" t="s">
        <v>1272</v>
      </c>
      <c r="O1716" s="1203" t="s">
        <v>73</v>
      </c>
      <c r="P1716" s="1203" t="s">
        <v>73</v>
      </c>
      <c r="Q1716" s="1203" t="s">
        <v>750</v>
      </c>
      <c r="R1716" s="1203" t="s">
        <v>966</v>
      </c>
      <c r="S1716" s="1209">
        <f>VLOOKUP($D1716,'NI-Ter'!$B$1:$Y$2048,12,FALSE)</f>
        <v>0</v>
      </c>
      <c r="T1716" s="1209">
        <f>VLOOKUP($D1716,'NI-Ter'!$B$1:$Y$2048,13,FALSE)</f>
        <v>0</v>
      </c>
      <c r="U1716" s="1209">
        <f>VLOOKUP($D1716,'NI-Ter'!$B$1:$Y$2048,16,FALSE)</f>
        <v>0</v>
      </c>
      <c r="V1716" s="1209">
        <f>VLOOKUP($D1716,'NI-Ter'!$B$1:$Y$2048,17,FALSE)</f>
        <v>0</v>
      </c>
      <c r="W1716" s="1209">
        <f>VLOOKUP($D1716,'NI-Ter'!$B$1:$Y$2048,18,FALSE)</f>
        <v>0</v>
      </c>
      <c r="X1716" s="1209">
        <f>VLOOKUP($D1716,'NI-Ter'!$B$1:$Y$2048,19,FALSE)</f>
        <v>0</v>
      </c>
    </row>
    <row r="1717" spans="1:24" ht="27" hidden="1">
      <c r="A1717" s="507"/>
      <c r="B1717" s="507"/>
      <c r="C1717" s="507"/>
      <c r="D1717" s="1209" t="s">
        <v>1273</v>
      </c>
      <c r="E1717" s="1210" t="s">
        <v>3062</v>
      </c>
      <c r="F1717" s="1202"/>
      <c r="G1717" s="1202"/>
      <c r="H1717" s="1202" t="s">
        <v>1269</v>
      </c>
      <c r="I1717" s="1202" t="s">
        <v>53</v>
      </c>
      <c r="J1717" s="1202"/>
      <c r="K1717" s="1202"/>
      <c r="L1717" s="1202" t="s">
        <v>747</v>
      </c>
      <c r="M1717" s="1202" t="s">
        <v>1254</v>
      </c>
      <c r="N1717" s="1203" t="s">
        <v>1274</v>
      </c>
      <c r="O1717" s="1203" t="s">
        <v>73</v>
      </c>
      <c r="P1717" s="1203" t="s">
        <v>73</v>
      </c>
      <c r="Q1717" s="1203" t="s">
        <v>750</v>
      </c>
      <c r="R1717" s="1203" t="s">
        <v>966</v>
      </c>
      <c r="S1717" s="1209">
        <f>VLOOKUP($D1717,'NI-Ter'!$B$1:$Y$2048,12,FALSE)</f>
        <v>0</v>
      </c>
      <c r="T1717" s="1209">
        <f>VLOOKUP($D1717,'NI-Ter'!$B$1:$Y$2048,13,FALSE)</f>
        <v>0</v>
      </c>
      <c r="U1717" s="1209">
        <f>VLOOKUP($D1717,'NI-Ter'!$B$1:$Y$2048,16,FALSE)</f>
        <v>0</v>
      </c>
      <c r="V1717" s="1209">
        <f>VLOOKUP($D1717,'NI-Ter'!$B$1:$Y$2048,17,FALSE)</f>
        <v>0</v>
      </c>
      <c r="W1717" s="1209">
        <f>VLOOKUP($D1717,'NI-Ter'!$B$1:$Y$2048,18,FALSE)</f>
        <v>0</v>
      </c>
      <c r="X1717" s="1209">
        <f>VLOOKUP($D1717,'NI-Ter'!$B$1:$Y$2048,19,FALSE)</f>
        <v>0</v>
      </c>
    </row>
    <row r="1718" spans="1:24" ht="27" hidden="1">
      <c r="A1718" s="507"/>
      <c r="B1718" s="507"/>
      <c r="C1718" s="507"/>
      <c r="D1718" s="1209" t="s">
        <v>1275</v>
      </c>
      <c r="E1718" s="1210" t="s">
        <v>3062</v>
      </c>
      <c r="F1718" s="1202"/>
      <c r="G1718" s="1202"/>
      <c r="H1718" s="1202" t="s">
        <v>1269</v>
      </c>
      <c r="I1718" s="1202" t="s">
        <v>53</v>
      </c>
      <c r="J1718" s="1202"/>
      <c r="K1718" s="1202"/>
      <c r="L1718" s="1202" t="s">
        <v>747</v>
      </c>
      <c r="M1718" s="1202" t="s">
        <v>1254</v>
      </c>
      <c r="N1718" s="1203" t="s">
        <v>1276</v>
      </c>
      <c r="O1718" s="1203" t="s">
        <v>73</v>
      </c>
      <c r="P1718" s="1203" t="s">
        <v>73</v>
      </c>
      <c r="Q1718" s="1203" t="s">
        <v>750</v>
      </c>
      <c r="R1718" s="1203" t="s">
        <v>966</v>
      </c>
      <c r="S1718" s="1209">
        <f>VLOOKUP($D1718,'NI-Ter'!$B$1:$Y$2048,12,FALSE)</f>
        <v>0</v>
      </c>
      <c r="T1718" s="1209">
        <f>VLOOKUP($D1718,'NI-Ter'!$B$1:$Y$2048,13,FALSE)</f>
        <v>0</v>
      </c>
      <c r="U1718" s="1209">
        <f>VLOOKUP($D1718,'NI-Ter'!$B$1:$Y$2048,16,FALSE)</f>
        <v>0</v>
      </c>
      <c r="V1718" s="1209">
        <f>VLOOKUP($D1718,'NI-Ter'!$B$1:$Y$2048,17,FALSE)</f>
        <v>0</v>
      </c>
      <c r="W1718" s="1209">
        <f>VLOOKUP($D1718,'NI-Ter'!$B$1:$Y$2048,18,FALSE)</f>
        <v>0</v>
      </c>
      <c r="X1718" s="1209">
        <f>VLOOKUP($D1718,'NI-Ter'!$B$1:$Y$2048,19,FALSE)</f>
        <v>0</v>
      </c>
    </row>
    <row r="1719" spans="1:24" ht="27" hidden="1">
      <c r="A1719" s="507"/>
      <c r="B1719" s="507"/>
      <c r="C1719" s="507"/>
      <c r="D1719" s="1209" t="s">
        <v>1277</v>
      </c>
      <c r="E1719" s="1210" t="s">
        <v>3062</v>
      </c>
      <c r="F1719" s="1202"/>
      <c r="G1719" s="1202"/>
      <c r="H1719" s="1202" t="s">
        <v>1269</v>
      </c>
      <c r="I1719" s="1202" t="s">
        <v>53</v>
      </c>
      <c r="J1719" s="1202"/>
      <c r="K1719" s="1202"/>
      <c r="L1719" s="1202" t="s">
        <v>747</v>
      </c>
      <c r="M1719" s="1202" t="s">
        <v>1254</v>
      </c>
      <c r="N1719" s="1203" t="s">
        <v>1278</v>
      </c>
      <c r="O1719" s="1203" t="s">
        <v>73</v>
      </c>
      <c r="P1719" s="1203" t="s">
        <v>73</v>
      </c>
      <c r="Q1719" s="1203" t="s">
        <v>750</v>
      </c>
      <c r="R1719" s="1203" t="s">
        <v>966</v>
      </c>
      <c r="S1719" s="1209">
        <f>VLOOKUP($D1719,'NI-Ter'!$B$1:$Y$2048,12,FALSE)</f>
        <v>0</v>
      </c>
      <c r="T1719" s="1209">
        <f>VLOOKUP($D1719,'NI-Ter'!$B$1:$Y$2048,13,FALSE)</f>
        <v>0</v>
      </c>
      <c r="U1719" s="1209">
        <f>VLOOKUP($D1719,'NI-Ter'!$B$1:$Y$2048,16,FALSE)</f>
        <v>0</v>
      </c>
      <c r="V1719" s="1209">
        <f>VLOOKUP($D1719,'NI-Ter'!$B$1:$Y$2048,17,FALSE)</f>
        <v>0</v>
      </c>
      <c r="W1719" s="1209">
        <f>VLOOKUP($D1719,'NI-Ter'!$B$1:$Y$2048,18,FALSE)</f>
        <v>0</v>
      </c>
      <c r="X1719" s="1209">
        <f>VLOOKUP($D1719,'NI-Ter'!$B$1:$Y$2048,19,FALSE)</f>
        <v>0</v>
      </c>
    </row>
    <row r="1720" spans="1:24" ht="27" hidden="1">
      <c r="A1720" s="507"/>
      <c r="B1720" s="507"/>
      <c r="C1720" s="507"/>
      <c r="D1720" s="1209" t="s">
        <v>1279</v>
      </c>
      <c r="E1720" s="1210" t="s">
        <v>3062</v>
      </c>
      <c r="F1720" s="1202"/>
      <c r="G1720" s="1202"/>
      <c r="H1720" s="1202" t="s">
        <v>1269</v>
      </c>
      <c r="I1720" s="1202" t="s">
        <v>53</v>
      </c>
      <c r="J1720" s="1202"/>
      <c r="K1720" s="1202"/>
      <c r="L1720" s="1202" t="s">
        <v>747</v>
      </c>
      <c r="M1720" s="1202" t="s">
        <v>1254</v>
      </c>
      <c r="N1720" s="1203" t="s">
        <v>1280</v>
      </c>
      <c r="O1720" s="1203" t="s">
        <v>73</v>
      </c>
      <c r="P1720" s="1203" t="s">
        <v>73</v>
      </c>
      <c r="Q1720" s="1203" t="s">
        <v>750</v>
      </c>
      <c r="R1720" s="1203" t="s">
        <v>966</v>
      </c>
      <c r="S1720" s="1209">
        <f>VLOOKUP($D1720,'NI-Ter'!$B$1:$Y$2048,12,FALSE)</f>
        <v>0</v>
      </c>
      <c r="T1720" s="1209">
        <f>VLOOKUP($D1720,'NI-Ter'!$B$1:$Y$2048,13,FALSE)</f>
        <v>0</v>
      </c>
      <c r="U1720" s="1209">
        <f>VLOOKUP($D1720,'NI-Ter'!$B$1:$Y$2048,16,FALSE)</f>
        <v>0</v>
      </c>
      <c r="V1720" s="1209">
        <f>VLOOKUP($D1720,'NI-Ter'!$B$1:$Y$2048,17,FALSE)</f>
        <v>0</v>
      </c>
      <c r="W1720" s="1209">
        <f>VLOOKUP($D1720,'NI-Ter'!$B$1:$Y$2048,18,FALSE)</f>
        <v>0</v>
      </c>
      <c r="X1720" s="1209">
        <f>VLOOKUP($D1720,'NI-Ter'!$B$1:$Y$2048,19,FALSE)</f>
        <v>0</v>
      </c>
    </row>
    <row r="1721" spans="1:24" ht="40.5" hidden="1">
      <c r="A1721" s="507"/>
      <c r="B1721" s="507"/>
      <c r="C1721" s="507"/>
      <c r="D1721" s="1209" t="s">
        <v>1281</v>
      </c>
      <c r="E1721" s="1210" t="s">
        <v>3062</v>
      </c>
      <c r="F1721" s="1202" t="s">
        <v>157</v>
      </c>
      <c r="G1721" s="1202"/>
      <c r="H1721" s="1202" t="s">
        <v>1252</v>
      </c>
      <c r="I1721" s="1202" t="s">
        <v>53</v>
      </c>
      <c r="J1721" s="1202"/>
      <c r="K1721" s="1202"/>
      <c r="L1721" s="1202" t="s">
        <v>747</v>
      </c>
      <c r="M1721" s="1202" t="s">
        <v>1254</v>
      </c>
      <c r="N1721" s="1203" t="s">
        <v>1282</v>
      </c>
      <c r="O1721" s="1203" t="s">
        <v>73</v>
      </c>
      <c r="P1721" s="1203" t="s">
        <v>73</v>
      </c>
      <c r="Q1721" s="1203" t="s">
        <v>750</v>
      </c>
      <c r="R1721" s="1203" t="s">
        <v>966</v>
      </c>
      <c r="S1721" s="1209">
        <f>VLOOKUP($D1721,'NI-Ter'!$B$1:$Y$2048,12,FALSE)</f>
        <v>0</v>
      </c>
      <c r="T1721" s="1209">
        <f>VLOOKUP($D1721,'NI-Ter'!$B$1:$Y$2048,13,FALSE)</f>
        <v>0</v>
      </c>
      <c r="U1721" s="1209">
        <f>VLOOKUP($D1721,'NI-Ter'!$B$1:$Y$2048,16,FALSE)</f>
        <v>0</v>
      </c>
      <c r="V1721" s="1209">
        <f>VLOOKUP($D1721,'NI-Ter'!$B$1:$Y$2048,17,FALSE)</f>
        <v>0</v>
      </c>
      <c r="W1721" s="1209">
        <f>VLOOKUP($D1721,'NI-Ter'!$B$1:$Y$2048,18,FALSE)</f>
        <v>0</v>
      </c>
      <c r="X1721" s="1209">
        <f>VLOOKUP($D1721,'NI-Ter'!$B$1:$Y$2048,19,FALSE)</f>
        <v>0</v>
      </c>
    </row>
    <row r="1722" spans="1:24" ht="40.5" hidden="1">
      <c r="A1722" s="507"/>
      <c r="B1722" s="507"/>
      <c r="C1722" s="507"/>
      <c r="D1722" s="1209" t="s">
        <v>1283</v>
      </c>
      <c r="E1722" s="1210" t="s">
        <v>3062</v>
      </c>
      <c r="F1722" s="1202"/>
      <c r="G1722" s="1202"/>
      <c r="H1722" s="1202" t="s">
        <v>1257</v>
      </c>
      <c r="I1722" s="1202" t="s">
        <v>53</v>
      </c>
      <c r="J1722" s="1202"/>
      <c r="K1722" s="1202"/>
      <c r="L1722" s="1202" t="s">
        <v>747</v>
      </c>
      <c r="M1722" s="1202" t="s">
        <v>1254</v>
      </c>
      <c r="N1722" s="1203" t="s">
        <v>1284</v>
      </c>
      <c r="O1722" s="1203" t="s">
        <v>73</v>
      </c>
      <c r="P1722" s="1203" t="s">
        <v>73</v>
      </c>
      <c r="Q1722" s="1203" t="s">
        <v>750</v>
      </c>
      <c r="R1722" s="1203" t="s">
        <v>966</v>
      </c>
      <c r="S1722" s="1209">
        <f>VLOOKUP($D1722,'NI-Ter'!$B$1:$Y$2048,12,FALSE)</f>
        <v>0</v>
      </c>
      <c r="T1722" s="1209">
        <f>VLOOKUP($D1722,'NI-Ter'!$B$1:$Y$2048,13,FALSE)</f>
        <v>0</v>
      </c>
      <c r="U1722" s="1209">
        <f>VLOOKUP($D1722,'NI-Ter'!$B$1:$Y$2048,16,FALSE)</f>
        <v>0</v>
      </c>
      <c r="V1722" s="1209">
        <f>VLOOKUP($D1722,'NI-Ter'!$B$1:$Y$2048,17,FALSE)</f>
        <v>0</v>
      </c>
      <c r="W1722" s="1209">
        <f>VLOOKUP($D1722,'NI-Ter'!$B$1:$Y$2048,18,FALSE)</f>
        <v>0</v>
      </c>
      <c r="X1722" s="1209">
        <f>VLOOKUP($D1722,'NI-Ter'!$B$1:$Y$2048,19,FALSE)</f>
        <v>0</v>
      </c>
    </row>
    <row r="1723" spans="1:24" ht="40.5" hidden="1">
      <c r="A1723" s="507"/>
      <c r="B1723" s="507"/>
      <c r="C1723" s="507"/>
      <c r="D1723" s="1209" t="s">
        <v>1285</v>
      </c>
      <c r="E1723" s="1210" t="s">
        <v>3062</v>
      </c>
      <c r="F1723" s="1202" t="s">
        <v>157</v>
      </c>
      <c r="G1723" s="1202"/>
      <c r="H1723" s="1202" t="s">
        <v>1252</v>
      </c>
      <c r="I1723" s="1202" t="s">
        <v>53</v>
      </c>
      <c r="J1723" s="1202"/>
      <c r="K1723" s="1202"/>
      <c r="L1723" s="1202" t="s">
        <v>747</v>
      </c>
      <c r="M1723" s="1202" t="s">
        <v>1254</v>
      </c>
      <c r="N1723" s="1203" t="s">
        <v>1286</v>
      </c>
      <c r="O1723" s="1203" t="s">
        <v>73</v>
      </c>
      <c r="P1723" s="1203" t="s">
        <v>73</v>
      </c>
      <c r="Q1723" s="1203" t="s">
        <v>750</v>
      </c>
      <c r="R1723" s="1203" t="s">
        <v>966</v>
      </c>
      <c r="S1723" s="1209">
        <f>VLOOKUP($D1723,'NI-Ter'!$B$1:$Y$2048,12,FALSE)</f>
        <v>0</v>
      </c>
      <c r="T1723" s="1209">
        <f>VLOOKUP($D1723,'NI-Ter'!$B$1:$Y$2048,13,FALSE)</f>
        <v>0</v>
      </c>
      <c r="U1723" s="1209">
        <f>VLOOKUP($D1723,'NI-Ter'!$B$1:$Y$2048,16,FALSE)</f>
        <v>0</v>
      </c>
      <c r="V1723" s="1209">
        <f>VLOOKUP($D1723,'NI-Ter'!$B$1:$Y$2048,17,FALSE)</f>
        <v>0</v>
      </c>
      <c r="W1723" s="1209">
        <f>VLOOKUP($D1723,'NI-Ter'!$B$1:$Y$2048,18,FALSE)</f>
        <v>0</v>
      </c>
      <c r="X1723" s="1209">
        <f>VLOOKUP($D1723,'NI-Ter'!$B$1:$Y$2048,19,FALSE)</f>
        <v>0</v>
      </c>
    </row>
    <row r="1724" spans="1:24" ht="40.5" hidden="1">
      <c r="A1724" s="507"/>
      <c r="B1724" s="507"/>
      <c r="C1724" s="507"/>
      <c r="D1724" s="1209" t="s">
        <v>1287</v>
      </c>
      <c r="E1724" s="1210" t="s">
        <v>3062</v>
      </c>
      <c r="F1724" s="1202"/>
      <c r="G1724" s="1202"/>
      <c r="H1724" s="1202" t="s">
        <v>1257</v>
      </c>
      <c r="I1724" s="1202" t="s">
        <v>53</v>
      </c>
      <c r="J1724" s="1202"/>
      <c r="K1724" s="1202"/>
      <c r="L1724" s="1202" t="s">
        <v>747</v>
      </c>
      <c r="M1724" s="1202" t="s">
        <v>1254</v>
      </c>
      <c r="N1724" s="1203" t="s">
        <v>1288</v>
      </c>
      <c r="O1724" s="1203" t="s">
        <v>73</v>
      </c>
      <c r="P1724" s="1203" t="s">
        <v>73</v>
      </c>
      <c r="Q1724" s="1203" t="s">
        <v>750</v>
      </c>
      <c r="R1724" s="1203" t="s">
        <v>966</v>
      </c>
      <c r="S1724" s="1209">
        <f>VLOOKUP($D1724,'NI-Ter'!$B$1:$Y$2048,12,FALSE)</f>
        <v>0</v>
      </c>
      <c r="T1724" s="1209">
        <f>VLOOKUP($D1724,'NI-Ter'!$B$1:$Y$2048,13,FALSE)</f>
        <v>0</v>
      </c>
      <c r="U1724" s="1209">
        <f>VLOOKUP($D1724,'NI-Ter'!$B$1:$Y$2048,16,FALSE)</f>
        <v>0</v>
      </c>
      <c r="V1724" s="1209">
        <f>VLOOKUP($D1724,'NI-Ter'!$B$1:$Y$2048,17,FALSE)</f>
        <v>0</v>
      </c>
      <c r="W1724" s="1209">
        <f>VLOOKUP($D1724,'NI-Ter'!$B$1:$Y$2048,18,FALSE)</f>
        <v>0</v>
      </c>
      <c r="X1724" s="1209">
        <f>VLOOKUP($D1724,'NI-Ter'!$B$1:$Y$2048,19,FALSE)</f>
        <v>0</v>
      </c>
    </row>
    <row r="1725" spans="1:24" ht="27">
      <c r="A1725" s="507"/>
      <c r="B1725" s="507"/>
      <c r="C1725" s="507"/>
      <c r="D1725" s="1209" t="s">
        <v>1289</v>
      </c>
      <c r="E1725" s="1210" t="s">
        <v>3062</v>
      </c>
      <c r="F1725" s="1202" t="s">
        <v>295</v>
      </c>
      <c r="G1725" s="1202"/>
      <c r="H1725" s="1202" t="s">
        <v>1266</v>
      </c>
      <c r="I1725" s="1202" t="s">
        <v>53</v>
      </c>
      <c r="J1725" s="1202"/>
      <c r="K1725" s="1202"/>
      <c r="L1725" s="1202" t="s">
        <v>747</v>
      </c>
      <c r="M1725" s="1202" t="s">
        <v>1254</v>
      </c>
      <c r="N1725" s="1203" t="s">
        <v>1290</v>
      </c>
      <c r="O1725" s="1203" t="s">
        <v>73</v>
      </c>
      <c r="P1725" s="1203" t="s">
        <v>73</v>
      </c>
      <c r="Q1725" s="1203" t="s">
        <v>750</v>
      </c>
      <c r="R1725" s="1203" t="s">
        <v>966</v>
      </c>
      <c r="S1725" s="1209">
        <f>VLOOKUP($D1725,'NI-Ter'!$B$1:$Y$2048,12,FALSE)</f>
        <v>0</v>
      </c>
      <c r="T1725" s="1209">
        <f>VLOOKUP($D1725,'NI-Ter'!$B$1:$Y$2048,13,FALSE)</f>
        <v>0</v>
      </c>
      <c r="U1725" s="1209">
        <f>VLOOKUP($D1725,'NI-Ter'!$B$1:$Y$2048,16,FALSE)</f>
        <v>0</v>
      </c>
      <c r="V1725" s="1209">
        <f>VLOOKUP($D1725,'NI-Ter'!$B$1:$Y$2048,17,FALSE)</f>
        <v>0</v>
      </c>
      <c r="W1725" s="1209">
        <f>VLOOKUP($D1725,'NI-Ter'!$B$1:$Y$2048,18,FALSE)</f>
        <v>0</v>
      </c>
      <c r="X1725" s="1209">
        <f>VLOOKUP($D1725,'NI-Ter'!$B$1:$Y$2048,19,FALSE)</f>
        <v>0</v>
      </c>
    </row>
    <row r="1726" spans="1:24" ht="27" hidden="1">
      <c r="A1726" s="507"/>
      <c r="B1726" s="507"/>
      <c r="C1726" s="507"/>
      <c r="D1726" s="1209" t="s">
        <v>1291</v>
      </c>
      <c r="E1726" s="1210" t="s">
        <v>3062</v>
      </c>
      <c r="F1726" s="1202"/>
      <c r="G1726" s="1202"/>
      <c r="H1726" s="1202" t="s">
        <v>1269</v>
      </c>
      <c r="I1726" s="1202" t="s">
        <v>53</v>
      </c>
      <c r="J1726" s="1202"/>
      <c r="K1726" s="1202"/>
      <c r="L1726" s="1202" t="s">
        <v>747</v>
      </c>
      <c r="M1726" s="1202" t="s">
        <v>1254</v>
      </c>
      <c r="N1726" s="1203" t="s">
        <v>1292</v>
      </c>
      <c r="O1726" s="1203" t="s">
        <v>73</v>
      </c>
      <c r="P1726" s="1203" t="s">
        <v>73</v>
      </c>
      <c r="Q1726" s="1203" t="s">
        <v>750</v>
      </c>
      <c r="R1726" s="1203" t="s">
        <v>966</v>
      </c>
      <c r="S1726" s="1209">
        <f>VLOOKUP($D1726,'NI-Ter'!$B$1:$Y$2048,12,FALSE)</f>
        <v>0</v>
      </c>
      <c r="T1726" s="1209">
        <f>VLOOKUP($D1726,'NI-Ter'!$B$1:$Y$2048,13,FALSE)</f>
        <v>0</v>
      </c>
      <c r="U1726" s="1209">
        <f>VLOOKUP($D1726,'NI-Ter'!$B$1:$Y$2048,16,FALSE)</f>
        <v>0</v>
      </c>
      <c r="V1726" s="1209">
        <f>VLOOKUP($D1726,'NI-Ter'!$B$1:$Y$2048,17,FALSE)</f>
        <v>0</v>
      </c>
      <c r="W1726" s="1209">
        <f>VLOOKUP($D1726,'NI-Ter'!$B$1:$Y$2048,18,FALSE)</f>
        <v>0</v>
      </c>
      <c r="X1726" s="1209">
        <f>VLOOKUP($D1726,'NI-Ter'!$B$1:$Y$2048,19,FALSE)</f>
        <v>0</v>
      </c>
    </row>
    <row r="1727" spans="1:24" ht="27" hidden="1">
      <c r="A1727" s="507"/>
      <c r="B1727" s="507"/>
      <c r="C1727" s="507"/>
      <c r="D1727" s="1209" t="s">
        <v>1293</v>
      </c>
      <c r="E1727" s="1210" t="s">
        <v>3062</v>
      </c>
      <c r="F1727" s="1202"/>
      <c r="G1727" s="1202"/>
      <c r="H1727" s="1202" t="s">
        <v>1269</v>
      </c>
      <c r="I1727" s="1202" t="s">
        <v>53</v>
      </c>
      <c r="J1727" s="1202"/>
      <c r="K1727" s="1202"/>
      <c r="L1727" s="1202" t="s">
        <v>747</v>
      </c>
      <c r="M1727" s="1202" t="s">
        <v>1254</v>
      </c>
      <c r="N1727" s="1203" t="s">
        <v>1294</v>
      </c>
      <c r="O1727" s="1203" t="s">
        <v>73</v>
      </c>
      <c r="P1727" s="1203" t="s">
        <v>73</v>
      </c>
      <c r="Q1727" s="1203" t="s">
        <v>750</v>
      </c>
      <c r="R1727" s="1203" t="s">
        <v>966</v>
      </c>
      <c r="S1727" s="1209">
        <f>VLOOKUP($D1727,'NI-Ter'!$B$1:$Y$2048,12,FALSE)</f>
        <v>0</v>
      </c>
      <c r="T1727" s="1209">
        <f>VLOOKUP($D1727,'NI-Ter'!$B$1:$Y$2048,13,FALSE)</f>
        <v>0</v>
      </c>
      <c r="U1727" s="1209">
        <f>VLOOKUP($D1727,'NI-Ter'!$B$1:$Y$2048,16,FALSE)</f>
        <v>0</v>
      </c>
      <c r="V1727" s="1209">
        <f>VLOOKUP($D1727,'NI-Ter'!$B$1:$Y$2048,17,FALSE)</f>
        <v>0</v>
      </c>
      <c r="W1727" s="1209">
        <f>VLOOKUP($D1727,'NI-Ter'!$B$1:$Y$2048,18,FALSE)</f>
        <v>0</v>
      </c>
      <c r="X1727" s="1209">
        <f>VLOOKUP($D1727,'NI-Ter'!$B$1:$Y$2048,19,FALSE)</f>
        <v>0</v>
      </c>
    </row>
    <row r="1728" spans="1:24" ht="27" hidden="1">
      <c r="A1728" s="507"/>
      <c r="B1728" s="507"/>
      <c r="C1728" s="507"/>
      <c r="D1728" s="1209" t="s">
        <v>1295</v>
      </c>
      <c r="E1728" s="1210" t="s">
        <v>3062</v>
      </c>
      <c r="F1728" s="1202"/>
      <c r="G1728" s="1202"/>
      <c r="H1728" s="1202" t="s">
        <v>1269</v>
      </c>
      <c r="I1728" s="1202" t="s">
        <v>53</v>
      </c>
      <c r="J1728" s="1202"/>
      <c r="K1728" s="1202"/>
      <c r="L1728" s="1202" t="s">
        <v>747</v>
      </c>
      <c r="M1728" s="1202" t="s">
        <v>1254</v>
      </c>
      <c r="N1728" s="1203" t="s">
        <v>1296</v>
      </c>
      <c r="O1728" s="1203" t="s">
        <v>73</v>
      </c>
      <c r="P1728" s="1203" t="s">
        <v>73</v>
      </c>
      <c r="Q1728" s="1203" t="s">
        <v>750</v>
      </c>
      <c r="R1728" s="1203" t="s">
        <v>966</v>
      </c>
      <c r="S1728" s="1209">
        <f>VLOOKUP($D1728,'NI-Ter'!$B$1:$Y$2048,12,FALSE)</f>
        <v>0</v>
      </c>
      <c r="T1728" s="1209">
        <f>VLOOKUP($D1728,'NI-Ter'!$B$1:$Y$2048,13,FALSE)</f>
        <v>0</v>
      </c>
      <c r="U1728" s="1209">
        <f>VLOOKUP($D1728,'NI-Ter'!$B$1:$Y$2048,16,FALSE)</f>
        <v>0</v>
      </c>
      <c r="V1728" s="1209">
        <f>VLOOKUP($D1728,'NI-Ter'!$B$1:$Y$2048,17,FALSE)</f>
        <v>0</v>
      </c>
      <c r="W1728" s="1209">
        <f>VLOOKUP($D1728,'NI-Ter'!$B$1:$Y$2048,18,FALSE)</f>
        <v>0</v>
      </c>
      <c r="X1728" s="1209">
        <f>VLOOKUP($D1728,'NI-Ter'!$B$1:$Y$2048,19,FALSE)</f>
        <v>0</v>
      </c>
    </row>
    <row r="1729" spans="1:24" ht="27" hidden="1">
      <c r="A1729" s="507"/>
      <c r="B1729" s="507"/>
      <c r="C1729" s="507"/>
      <c r="D1729" s="1209" t="s">
        <v>1297</v>
      </c>
      <c r="E1729" s="1210" t="s">
        <v>3062</v>
      </c>
      <c r="F1729" s="1202" t="s">
        <v>157</v>
      </c>
      <c r="G1729" s="1202"/>
      <c r="H1729" s="1202" t="s">
        <v>1252</v>
      </c>
      <c r="I1729" s="1202" t="s">
        <v>53</v>
      </c>
      <c r="J1729" s="1202"/>
      <c r="K1729" s="1202"/>
      <c r="L1729" s="1202" t="s">
        <v>747</v>
      </c>
      <c r="M1729" s="1202" t="s">
        <v>1254</v>
      </c>
      <c r="N1729" s="1203" t="s">
        <v>1298</v>
      </c>
      <c r="O1729" s="1203" t="s">
        <v>73</v>
      </c>
      <c r="P1729" s="1203" t="s">
        <v>73</v>
      </c>
      <c r="Q1729" s="1203" t="s">
        <v>750</v>
      </c>
      <c r="R1729" s="1203" t="s">
        <v>966</v>
      </c>
      <c r="S1729" s="1209">
        <f>VLOOKUP($D1729,'NI-Ter'!$B$1:$Y$2048,12,FALSE)</f>
        <v>0</v>
      </c>
      <c r="T1729" s="1209">
        <f>VLOOKUP($D1729,'NI-Ter'!$B$1:$Y$2048,13,FALSE)</f>
        <v>0</v>
      </c>
      <c r="U1729" s="1209">
        <f>VLOOKUP($D1729,'NI-Ter'!$B$1:$Y$2048,16,FALSE)</f>
        <v>0</v>
      </c>
      <c r="V1729" s="1209">
        <f>VLOOKUP($D1729,'NI-Ter'!$B$1:$Y$2048,17,FALSE)</f>
        <v>0</v>
      </c>
      <c r="W1729" s="1209">
        <f>VLOOKUP($D1729,'NI-Ter'!$B$1:$Y$2048,18,FALSE)</f>
        <v>0</v>
      </c>
      <c r="X1729" s="1209">
        <f>VLOOKUP($D1729,'NI-Ter'!$B$1:$Y$2048,19,FALSE)</f>
        <v>0</v>
      </c>
    </row>
    <row r="1730" spans="1:24" ht="27" hidden="1">
      <c r="A1730" s="507"/>
      <c r="B1730" s="507"/>
      <c r="C1730" s="507"/>
      <c r="D1730" s="1209" t="s">
        <v>1299</v>
      </c>
      <c r="E1730" s="1210" t="s">
        <v>3062</v>
      </c>
      <c r="F1730" s="1202"/>
      <c r="G1730" s="1202"/>
      <c r="H1730" s="1202" t="s">
        <v>1257</v>
      </c>
      <c r="I1730" s="1202" t="s">
        <v>53</v>
      </c>
      <c r="J1730" s="1202"/>
      <c r="K1730" s="1202"/>
      <c r="L1730" s="1202" t="s">
        <v>747</v>
      </c>
      <c r="M1730" s="1202" t="s">
        <v>1254</v>
      </c>
      <c r="N1730" s="1203" t="s">
        <v>1300</v>
      </c>
      <c r="O1730" s="1203" t="s">
        <v>73</v>
      </c>
      <c r="P1730" s="1203" t="s">
        <v>73</v>
      </c>
      <c r="Q1730" s="1203" t="s">
        <v>750</v>
      </c>
      <c r="R1730" s="1203" t="s">
        <v>966</v>
      </c>
      <c r="S1730" s="1209">
        <f>VLOOKUP($D1730,'NI-Ter'!$B$1:$Y$2048,12,FALSE)</f>
        <v>0</v>
      </c>
      <c r="T1730" s="1209">
        <f>VLOOKUP($D1730,'NI-Ter'!$B$1:$Y$2048,13,FALSE)</f>
        <v>0</v>
      </c>
      <c r="U1730" s="1209">
        <f>VLOOKUP($D1730,'NI-Ter'!$B$1:$Y$2048,16,FALSE)</f>
        <v>0</v>
      </c>
      <c r="V1730" s="1209">
        <f>VLOOKUP($D1730,'NI-Ter'!$B$1:$Y$2048,17,FALSE)</f>
        <v>0</v>
      </c>
      <c r="W1730" s="1209">
        <f>VLOOKUP($D1730,'NI-Ter'!$B$1:$Y$2048,18,FALSE)</f>
        <v>0</v>
      </c>
      <c r="X1730" s="1209">
        <f>VLOOKUP($D1730,'NI-Ter'!$B$1:$Y$2048,19,FALSE)</f>
        <v>0</v>
      </c>
    </row>
    <row r="1731" spans="1:24" ht="27" hidden="1">
      <c r="A1731" s="507"/>
      <c r="B1731" s="507"/>
      <c r="C1731" s="507"/>
      <c r="D1731" s="1209" t="s">
        <v>1301</v>
      </c>
      <c r="E1731" s="1210" t="s">
        <v>3062</v>
      </c>
      <c r="F1731" s="1202" t="s">
        <v>157</v>
      </c>
      <c r="G1731" s="1202"/>
      <c r="H1731" s="1202" t="s">
        <v>1252</v>
      </c>
      <c r="I1731" s="1202" t="s">
        <v>53</v>
      </c>
      <c r="J1731" s="1202"/>
      <c r="K1731" s="1202"/>
      <c r="L1731" s="1202" t="s">
        <v>747</v>
      </c>
      <c r="M1731" s="1202" t="s">
        <v>1254</v>
      </c>
      <c r="N1731" s="1203" t="s">
        <v>1302</v>
      </c>
      <c r="O1731" s="1203" t="s">
        <v>73</v>
      </c>
      <c r="P1731" s="1203" t="s">
        <v>73</v>
      </c>
      <c r="Q1731" s="1203" t="s">
        <v>750</v>
      </c>
      <c r="R1731" s="1203" t="s">
        <v>966</v>
      </c>
      <c r="S1731" s="1209">
        <f>VLOOKUP($D1731,'NI-Ter'!$B$1:$Y$2048,12,FALSE)</f>
        <v>0</v>
      </c>
      <c r="T1731" s="1209">
        <f>VLOOKUP($D1731,'NI-Ter'!$B$1:$Y$2048,13,FALSE)</f>
        <v>0</v>
      </c>
      <c r="U1731" s="1209">
        <f>VLOOKUP($D1731,'NI-Ter'!$B$1:$Y$2048,16,FALSE)</f>
        <v>0</v>
      </c>
      <c r="V1731" s="1209">
        <f>VLOOKUP($D1731,'NI-Ter'!$B$1:$Y$2048,17,FALSE)</f>
        <v>0</v>
      </c>
      <c r="W1731" s="1209">
        <f>VLOOKUP($D1731,'NI-Ter'!$B$1:$Y$2048,18,FALSE)</f>
        <v>0</v>
      </c>
      <c r="X1731" s="1209">
        <f>VLOOKUP($D1731,'NI-Ter'!$B$1:$Y$2048,19,FALSE)</f>
        <v>0</v>
      </c>
    </row>
    <row r="1732" spans="1:24" ht="27" hidden="1">
      <c r="A1732" s="507"/>
      <c r="B1732" s="507"/>
      <c r="C1732" s="507"/>
      <c r="D1732" s="1209" t="s">
        <v>1303</v>
      </c>
      <c r="E1732" s="1210" t="s">
        <v>3062</v>
      </c>
      <c r="F1732" s="1202"/>
      <c r="G1732" s="1202"/>
      <c r="H1732" s="1202" t="s">
        <v>1257</v>
      </c>
      <c r="I1732" s="1202" t="s">
        <v>53</v>
      </c>
      <c r="J1732" s="1202"/>
      <c r="K1732" s="1202"/>
      <c r="L1732" s="1202" t="s">
        <v>747</v>
      </c>
      <c r="M1732" s="1202" t="s">
        <v>1254</v>
      </c>
      <c r="N1732" s="1203" t="s">
        <v>1304</v>
      </c>
      <c r="O1732" s="1203" t="s">
        <v>73</v>
      </c>
      <c r="P1732" s="1203" t="s">
        <v>73</v>
      </c>
      <c r="Q1732" s="1203" t="s">
        <v>750</v>
      </c>
      <c r="R1732" s="1203" t="s">
        <v>966</v>
      </c>
      <c r="S1732" s="1209">
        <f>VLOOKUP($D1732,'NI-Ter'!$B$1:$Y$2048,12,FALSE)</f>
        <v>0</v>
      </c>
      <c r="T1732" s="1209">
        <f>VLOOKUP($D1732,'NI-Ter'!$B$1:$Y$2048,13,FALSE)</f>
        <v>0</v>
      </c>
      <c r="U1732" s="1209">
        <f>VLOOKUP($D1732,'NI-Ter'!$B$1:$Y$2048,16,FALSE)</f>
        <v>0</v>
      </c>
      <c r="V1732" s="1209">
        <f>VLOOKUP($D1732,'NI-Ter'!$B$1:$Y$2048,17,FALSE)</f>
        <v>0</v>
      </c>
      <c r="W1732" s="1209">
        <f>VLOOKUP($D1732,'NI-Ter'!$B$1:$Y$2048,18,FALSE)</f>
        <v>0</v>
      </c>
      <c r="X1732" s="1209">
        <f>VLOOKUP($D1732,'NI-Ter'!$B$1:$Y$2048,19,FALSE)</f>
        <v>0</v>
      </c>
    </row>
    <row r="1733" spans="1:24" ht="27">
      <c r="A1733" s="507"/>
      <c r="B1733" s="507"/>
      <c r="C1733" s="507"/>
      <c r="D1733" s="1209" t="s">
        <v>1305</v>
      </c>
      <c r="E1733" s="1210" t="s">
        <v>3062</v>
      </c>
      <c r="F1733" s="1202" t="s">
        <v>295</v>
      </c>
      <c r="G1733" s="1202"/>
      <c r="H1733" s="1202" t="s">
        <v>1266</v>
      </c>
      <c r="I1733" s="1202" t="s">
        <v>53</v>
      </c>
      <c r="J1733" s="1202"/>
      <c r="K1733" s="1202"/>
      <c r="L1733" s="1202" t="s">
        <v>747</v>
      </c>
      <c r="M1733" s="1202" t="s">
        <v>1254</v>
      </c>
      <c r="N1733" s="1203" t="s">
        <v>1306</v>
      </c>
      <c r="O1733" s="1203" t="s">
        <v>73</v>
      </c>
      <c r="P1733" s="1203" t="s">
        <v>73</v>
      </c>
      <c r="Q1733" s="1203" t="s">
        <v>750</v>
      </c>
      <c r="R1733" s="1203" t="s">
        <v>966</v>
      </c>
      <c r="S1733" s="1209">
        <f>VLOOKUP($D1733,'NI-Ter'!$B$1:$Y$2048,12,FALSE)</f>
        <v>0</v>
      </c>
      <c r="T1733" s="1209">
        <f>VLOOKUP($D1733,'NI-Ter'!$B$1:$Y$2048,13,FALSE)</f>
        <v>0</v>
      </c>
      <c r="U1733" s="1209">
        <f>VLOOKUP($D1733,'NI-Ter'!$B$1:$Y$2048,16,FALSE)</f>
        <v>0</v>
      </c>
      <c r="V1733" s="1209">
        <f>VLOOKUP($D1733,'NI-Ter'!$B$1:$Y$2048,17,FALSE)</f>
        <v>0</v>
      </c>
      <c r="W1733" s="1209">
        <f>VLOOKUP($D1733,'NI-Ter'!$B$1:$Y$2048,18,FALSE)</f>
        <v>0</v>
      </c>
      <c r="X1733" s="1209">
        <f>VLOOKUP($D1733,'NI-Ter'!$B$1:$Y$2048,19,FALSE)</f>
        <v>0</v>
      </c>
    </row>
    <row r="1734" spans="1:24" ht="27" hidden="1">
      <c r="A1734" s="507"/>
      <c r="B1734" s="507"/>
      <c r="C1734" s="507"/>
      <c r="D1734" s="1209" t="s">
        <v>1307</v>
      </c>
      <c r="E1734" s="1210" t="s">
        <v>3062</v>
      </c>
      <c r="F1734" s="1202"/>
      <c r="G1734" s="1202"/>
      <c r="H1734" s="1202" t="s">
        <v>1269</v>
      </c>
      <c r="I1734" s="1202" t="s">
        <v>53</v>
      </c>
      <c r="J1734" s="1202"/>
      <c r="K1734" s="1202"/>
      <c r="L1734" s="1202" t="s">
        <v>747</v>
      </c>
      <c r="M1734" s="1202" t="s">
        <v>1254</v>
      </c>
      <c r="N1734" s="1203" t="s">
        <v>1308</v>
      </c>
      <c r="O1734" s="1203" t="s">
        <v>73</v>
      </c>
      <c r="P1734" s="1203" t="s">
        <v>73</v>
      </c>
      <c r="Q1734" s="1203" t="s">
        <v>750</v>
      </c>
      <c r="R1734" s="1203" t="s">
        <v>966</v>
      </c>
      <c r="S1734" s="1209">
        <f>VLOOKUP($D1734,'NI-Ter'!$B$1:$Y$2048,12,FALSE)</f>
        <v>0</v>
      </c>
      <c r="T1734" s="1209">
        <f>VLOOKUP($D1734,'NI-Ter'!$B$1:$Y$2048,13,FALSE)</f>
        <v>0</v>
      </c>
      <c r="U1734" s="1209">
        <f>VLOOKUP($D1734,'NI-Ter'!$B$1:$Y$2048,16,FALSE)</f>
        <v>0</v>
      </c>
      <c r="V1734" s="1209">
        <f>VLOOKUP($D1734,'NI-Ter'!$B$1:$Y$2048,17,FALSE)</f>
        <v>0</v>
      </c>
      <c r="W1734" s="1209">
        <f>VLOOKUP($D1734,'NI-Ter'!$B$1:$Y$2048,18,FALSE)</f>
        <v>0</v>
      </c>
      <c r="X1734" s="1209">
        <f>VLOOKUP($D1734,'NI-Ter'!$B$1:$Y$2048,19,FALSE)</f>
        <v>0</v>
      </c>
    </row>
    <row r="1735" spans="1:24" ht="27" hidden="1">
      <c r="A1735" s="507"/>
      <c r="B1735" s="507"/>
      <c r="C1735" s="507"/>
      <c r="D1735" s="1209" t="s">
        <v>1309</v>
      </c>
      <c r="E1735" s="1210" t="s">
        <v>3062</v>
      </c>
      <c r="F1735" s="1202"/>
      <c r="G1735" s="1202"/>
      <c r="H1735" s="1202" t="s">
        <v>1269</v>
      </c>
      <c r="I1735" s="1202" t="s">
        <v>53</v>
      </c>
      <c r="J1735" s="1202"/>
      <c r="K1735" s="1202"/>
      <c r="L1735" s="1202" t="s">
        <v>747</v>
      </c>
      <c r="M1735" s="1202" t="s">
        <v>1254</v>
      </c>
      <c r="N1735" s="1203" t="s">
        <v>1310</v>
      </c>
      <c r="O1735" s="1203" t="s">
        <v>73</v>
      </c>
      <c r="P1735" s="1203" t="s">
        <v>73</v>
      </c>
      <c r="Q1735" s="1203" t="s">
        <v>750</v>
      </c>
      <c r="R1735" s="1203" t="s">
        <v>966</v>
      </c>
      <c r="S1735" s="1209">
        <f>VLOOKUP($D1735,'NI-Ter'!$B$1:$Y$2048,12,FALSE)</f>
        <v>0</v>
      </c>
      <c r="T1735" s="1209">
        <f>VLOOKUP($D1735,'NI-Ter'!$B$1:$Y$2048,13,FALSE)</f>
        <v>0</v>
      </c>
      <c r="U1735" s="1209">
        <f>VLOOKUP($D1735,'NI-Ter'!$B$1:$Y$2048,16,FALSE)</f>
        <v>0</v>
      </c>
      <c r="V1735" s="1209">
        <f>VLOOKUP($D1735,'NI-Ter'!$B$1:$Y$2048,17,FALSE)</f>
        <v>0</v>
      </c>
      <c r="W1735" s="1209">
        <f>VLOOKUP($D1735,'NI-Ter'!$B$1:$Y$2048,18,FALSE)</f>
        <v>0</v>
      </c>
      <c r="X1735" s="1209">
        <f>VLOOKUP($D1735,'NI-Ter'!$B$1:$Y$2048,19,FALSE)</f>
        <v>0</v>
      </c>
    </row>
    <row r="1736" spans="1:24" ht="27">
      <c r="A1736" s="507"/>
      <c r="B1736" s="507"/>
      <c r="C1736" s="507"/>
      <c r="D1736" s="1209" t="s">
        <v>1311</v>
      </c>
      <c r="E1736" s="1210" t="s">
        <v>3062</v>
      </c>
      <c r="F1736" s="1202" t="s">
        <v>295</v>
      </c>
      <c r="G1736" s="1202"/>
      <c r="H1736" s="1202" t="s">
        <v>1312</v>
      </c>
      <c r="I1736" s="1202" t="s">
        <v>531</v>
      </c>
      <c r="J1736" s="1202"/>
      <c r="K1736" s="1202"/>
      <c r="L1736" s="1202"/>
      <c r="M1736" s="1202" t="s">
        <v>1254</v>
      </c>
      <c r="N1736" s="1203" t="s">
        <v>1313</v>
      </c>
      <c r="O1736" s="1203" t="s">
        <v>73</v>
      </c>
      <c r="P1736" s="1203" t="s">
        <v>73</v>
      </c>
      <c r="Q1736" s="1203" t="s">
        <v>73</v>
      </c>
      <c r="R1736" s="1203" t="s">
        <v>73</v>
      </c>
      <c r="S1736" s="1209">
        <f>VLOOKUP($D1736,'NI-Ter'!$B$1:$Y$2048,12,FALSE)</f>
        <v>0</v>
      </c>
      <c r="T1736" s="1209">
        <f>VLOOKUP($D1736,'NI-Ter'!$B$1:$Y$2048,13,FALSE)</f>
        <v>0</v>
      </c>
      <c r="U1736" s="1209">
        <f>VLOOKUP($D1736,'NI-Ter'!$B$1:$Y$2048,16,FALSE)</f>
        <v>0</v>
      </c>
      <c r="V1736" s="1209">
        <f>VLOOKUP($D1736,'NI-Ter'!$B$1:$Y$2048,17,FALSE)</f>
        <v>0</v>
      </c>
      <c r="W1736" s="1209">
        <f>VLOOKUP($D1736,'NI-Ter'!$B$1:$Y$2048,18,FALSE)</f>
        <v>0</v>
      </c>
      <c r="X1736" s="1209">
        <f>VLOOKUP($D1736,'NI-Ter'!$B$1:$Y$2048,19,FALSE)</f>
        <v>0</v>
      </c>
    </row>
    <row r="1737" spans="1:24" hidden="1">
      <c r="A1737" s="507"/>
      <c r="B1737" s="507"/>
      <c r="C1737" s="507"/>
      <c r="D1737" s="1209" t="s">
        <v>1314</v>
      </c>
      <c r="E1737" s="1210" t="s">
        <v>3062</v>
      </c>
      <c r="F1737" s="1202"/>
      <c r="G1737" s="1202"/>
      <c r="H1737" s="1202"/>
      <c r="I1737" s="1202" t="s">
        <v>71</v>
      </c>
      <c r="J1737" s="1202"/>
      <c r="K1737" s="1202"/>
      <c r="L1737" s="1202"/>
      <c r="M1737" s="1202"/>
      <c r="N1737" s="1203" t="s">
        <v>1315</v>
      </c>
      <c r="O1737" s="1203" t="s">
        <v>73</v>
      </c>
      <c r="P1737" s="1203" t="s">
        <v>73</v>
      </c>
      <c r="Q1737" s="1203" t="s">
        <v>73</v>
      </c>
      <c r="R1737" s="1203" t="s">
        <v>73</v>
      </c>
      <c r="S1737" s="1209">
        <f>VLOOKUP($D1737,'NI-Ter'!$B$1:$Y$2048,12,FALSE)</f>
        <v>0</v>
      </c>
      <c r="T1737" s="1209">
        <f>VLOOKUP($D1737,'NI-Ter'!$B$1:$Y$2048,13,FALSE)</f>
        <v>0</v>
      </c>
      <c r="U1737" s="1209">
        <f>VLOOKUP($D1737,'NI-Ter'!$B$1:$Y$2048,16,FALSE)</f>
        <v>0</v>
      </c>
      <c r="V1737" s="1209">
        <f>VLOOKUP($D1737,'NI-Ter'!$B$1:$Y$2048,17,FALSE)</f>
        <v>0</v>
      </c>
      <c r="W1737" s="1209">
        <f>VLOOKUP($D1737,'NI-Ter'!$B$1:$Y$2048,18,FALSE)</f>
        <v>0</v>
      </c>
      <c r="X1737" s="1209">
        <f>VLOOKUP($D1737,'NI-Ter'!$B$1:$Y$2048,19,FALSE)</f>
        <v>0</v>
      </c>
    </row>
    <row r="1738" spans="1:24" ht="27" hidden="1">
      <c r="A1738" s="507"/>
      <c r="B1738" s="507"/>
      <c r="C1738" s="507"/>
      <c r="D1738" s="1209" t="s">
        <v>1316</v>
      </c>
      <c r="E1738" s="1210" t="s">
        <v>3062</v>
      </c>
      <c r="F1738" s="1202"/>
      <c r="G1738" s="1202"/>
      <c r="H1738" s="1202" t="s">
        <v>1317</v>
      </c>
      <c r="I1738" s="1202" t="s">
        <v>53</v>
      </c>
      <c r="J1738" s="1202"/>
      <c r="K1738" s="1202"/>
      <c r="L1738" s="1202" t="s">
        <v>747</v>
      </c>
      <c r="M1738" s="1202" t="s">
        <v>1319</v>
      </c>
      <c r="N1738" s="1203" t="s">
        <v>1320</v>
      </c>
      <c r="O1738" s="1203" t="s">
        <v>73</v>
      </c>
      <c r="P1738" s="1203" t="s">
        <v>73</v>
      </c>
      <c r="Q1738" s="1203" t="s">
        <v>750</v>
      </c>
      <c r="R1738" s="1203" t="s">
        <v>966</v>
      </c>
      <c r="S1738" s="1209">
        <f>VLOOKUP($D1738,'NI-Ter'!$B$1:$Y$2048,12,FALSE)</f>
        <v>0</v>
      </c>
      <c r="T1738" s="1209">
        <f>VLOOKUP($D1738,'NI-Ter'!$B$1:$Y$2048,13,FALSE)</f>
        <v>0</v>
      </c>
      <c r="U1738" s="1209">
        <f>VLOOKUP($D1738,'NI-Ter'!$B$1:$Y$2048,16,FALSE)</f>
        <v>0</v>
      </c>
      <c r="V1738" s="1209">
        <f>VLOOKUP($D1738,'NI-Ter'!$B$1:$Y$2048,17,FALSE)</f>
        <v>0</v>
      </c>
      <c r="W1738" s="1209">
        <f>VLOOKUP($D1738,'NI-Ter'!$B$1:$Y$2048,18,FALSE)</f>
        <v>0</v>
      </c>
      <c r="X1738" s="1209">
        <f>VLOOKUP($D1738,'NI-Ter'!$B$1:$Y$2048,19,FALSE)</f>
        <v>0</v>
      </c>
    </row>
    <row r="1739" spans="1:24" ht="27" hidden="1">
      <c r="A1739" s="507"/>
      <c r="B1739" s="507"/>
      <c r="C1739" s="507"/>
      <c r="D1739" s="1209" t="s">
        <v>1321</v>
      </c>
      <c r="E1739" s="1210" t="s">
        <v>3062</v>
      </c>
      <c r="F1739" s="1202"/>
      <c r="G1739" s="1202"/>
      <c r="H1739" s="1202" t="s">
        <v>1317</v>
      </c>
      <c r="I1739" s="1202" t="s">
        <v>53</v>
      </c>
      <c r="J1739" s="1202"/>
      <c r="K1739" s="1202"/>
      <c r="L1739" s="1202" t="s">
        <v>747</v>
      </c>
      <c r="M1739" s="1202" t="s">
        <v>1319</v>
      </c>
      <c r="N1739" s="1203" t="s">
        <v>1322</v>
      </c>
      <c r="O1739" s="1203" t="s">
        <v>73</v>
      </c>
      <c r="P1739" s="1203" t="s">
        <v>73</v>
      </c>
      <c r="Q1739" s="1203" t="s">
        <v>750</v>
      </c>
      <c r="R1739" s="1203" t="s">
        <v>966</v>
      </c>
      <c r="S1739" s="1209">
        <f>VLOOKUP($D1739,'NI-Ter'!$B$1:$Y$2048,12,FALSE)</f>
        <v>0</v>
      </c>
      <c r="T1739" s="1209">
        <f>VLOOKUP($D1739,'NI-Ter'!$B$1:$Y$2048,13,FALSE)</f>
        <v>0</v>
      </c>
      <c r="U1739" s="1209">
        <f>VLOOKUP($D1739,'NI-Ter'!$B$1:$Y$2048,16,FALSE)</f>
        <v>0</v>
      </c>
      <c r="V1739" s="1209">
        <f>VLOOKUP($D1739,'NI-Ter'!$B$1:$Y$2048,17,FALSE)</f>
        <v>0</v>
      </c>
      <c r="W1739" s="1209">
        <f>VLOOKUP($D1739,'NI-Ter'!$B$1:$Y$2048,18,FALSE)</f>
        <v>0</v>
      </c>
      <c r="X1739" s="1209">
        <f>VLOOKUP($D1739,'NI-Ter'!$B$1:$Y$2048,19,FALSE)</f>
        <v>0</v>
      </c>
    </row>
    <row r="1740" spans="1:24" ht="27">
      <c r="A1740" s="507"/>
      <c r="B1740" s="507"/>
      <c r="C1740" s="507"/>
      <c r="D1740" s="1209" t="s">
        <v>1323</v>
      </c>
      <c r="E1740" s="1210" t="s">
        <v>3062</v>
      </c>
      <c r="F1740" s="1202" t="s">
        <v>295</v>
      </c>
      <c r="G1740" s="1202"/>
      <c r="H1740" s="1202" t="s">
        <v>1324</v>
      </c>
      <c r="I1740" s="1202" t="s">
        <v>53</v>
      </c>
      <c r="J1740" s="1202"/>
      <c r="K1740" s="1202"/>
      <c r="L1740" s="1202" t="s">
        <v>747</v>
      </c>
      <c r="M1740" s="1202" t="s">
        <v>1319</v>
      </c>
      <c r="N1740" s="1203" t="s">
        <v>1325</v>
      </c>
      <c r="O1740" s="1203" t="s">
        <v>73</v>
      </c>
      <c r="P1740" s="1203" t="s">
        <v>73</v>
      </c>
      <c r="Q1740" s="1203" t="s">
        <v>750</v>
      </c>
      <c r="R1740" s="1203" t="s">
        <v>966</v>
      </c>
      <c r="S1740" s="1209">
        <f>VLOOKUP($D1740,'NI-Ter'!$B$1:$Y$2048,12,FALSE)</f>
        <v>0</v>
      </c>
      <c r="T1740" s="1209">
        <f>VLOOKUP($D1740,'NI-Ter'!$B$1:$Y$2048,13,FALSE)</f>
        <v>0</v>
      </c>
      <c r="U1740" s="1209">
        <f>VLOOKUP($D1740,'NI-Ter'!$B$1:$Y$2048,16,FALSE)</f>
        <v>0</v>
      </c>
      <c r="V1740" s="1209">
        <f>VLOOKUP($D1740,'NI-Ter'!$B$1:$Y$2048,17,FALSE)</f>
        <v>0</v>
      </c>
      <c r="W1740" s="1209">
        <f>VLOOKUP($D1740,'NI-Ter'!$B$1:$Y$2048,18,FALSE)</f>
        <v>0</v>
      </c>
      <c r="X1740" s="1209">
        <f>VLOOKUP($D1740,'NI-Ter'!$B$1:$Y$2048,19,FALSE)</f>
        <v>0</v>
      </c>
    </row>
    <row r="1741" spans="1:24" ht="27">
      <c r="A1741" s="507"/>
      <c r="B1741" s="507"/>
      <c r="C1741" s="507"/>
      <c r="D1741" s="1209" t="s">
        <v>1326</v>
      </c>
      <c r="E1741" s="1210" t="s">
        <v>3062</v>
      </c>
      <c r="F1741" s="1202" t="s">
        <v>295</v>
      </c>
      <c r="G1741" s="1202"/>
      <c r="H1741" s="1202" t="s">
        <v>1327</v>
      </c>
      <c r="I1741" s="1202" t="s">
        <v>531</v>
      </c>
      <c r="J1741" s="1202"/>
      <c r="K1741" s="1202"/>
      <c r="L1741" s="1202"/>
      <c r="M1741" s="1202" t="s">
        <v>1319</v>
      </c>
      <c r="N1741" s="1203" t="s">
        <v>1328</v>
      </c>
      <c r="O1741" s="1203" t="s">
        <v>73</v>
      </c>
      <c r="P1741" s="1203" t="s">
        <v>73</v>
      </c>
      <c r="Q1741" s="1203" t="s">
        <v>73</v>
      </c>
      <c r="R1741" s="1203" t="s">
        <v>73</v>
      </c>
      <c r="S1741" s="1209">
        <f>VLOOKUP($D1741,'NI-Ter'!$B$1:$Y$2048,12,FALSE)</f>
        <v>0</v>
      </c>
      <c r="T1741" s="1209">
        <f>VLOOKUP($D1741,'NI-Ter'!$B$1:$Y$2048,13,FALSE)</f>
        <v>0</v>
      </c>
      <c r="U1741" s="1209">
        <f>VLOOKUP($D1741,'NI-Ter'!$B$1:$Y$2048,16,FALSE)</f>
        <v>0</v>
      </c>
      <c r="V1741" s="1209">
        <f>VLOOKUP($D1741,'NI-Ter'!$B$1:$Y$2048,17,FALSE)</f>
        <v>0</v>
      </c>
      <c r="W1741" s="1209">
        <f>VLOOKUP($D1741,'NI-Ter'!$B$1:$Y$2048,18,FALSE)</f>
        <v>0</v>
      </c>
      <c r="X1741" s="1209">
        <f>VLOOKUP($D1741,'NI-Ter'!$B$1:$Y$2048,19,FALSE)</f>
        <v>0</v>
      </c>
    </row>
    <row r="1742" spans="1:24" hidden="1">
      <c r="A1742" s="507"/>
      <c r="B1742" s="507"/>
      <c r="C1742" s="507"/>
      <c r="D1742" s="1209" t="s">
        <v>1329</v>
      </c>
      <c r="E1742" s="1210" t="s">
        <v>3062</v>
      </c>
      <c r="F1742" s="1202"/>
      <c r="G1742" s="1202"/>
      <c r="H1742" s="1202"/>
      <c r="I1742" s="1202" t="s">
        <v>71</v>
      </c>
      <c r="J1742" s="1202"/>
      <c r="K1742" s="1202"/>
      <c r="L1742" s="1202"/>
      <c r="M1742" s="1202"/>
      <c r="N1742" s="1203" t="s">
        <v>1330</v>
      </c>
      <c r="O1742" s="1203" t="s">
        <v>73</v>
      </c>
      <c r="P1742" s="1203" t="s">
        <v>73</v>
      </c>
      <c r="Q1742" s="1203" t="s">
        <v>73</v>
      </c>
      <c r="R1742" s="1203" t="s">
        <v>73</v>
      </c>
      <c r="S1742" s="1209">
        <f>VLOOKUP($D1742,'NI-Ter'!$B$1:$Y$2048,12,FALSE)</f>
        <v>0</v>
      </c>
      <c r="T1742" s="1209">
        <f>VLOOKUP($D1742,'NI-Ter'!$B$1:$Y$2048,13,FALSE)</f>
        <v>0</v>
      </c>
      <c r="U1742" s="1209">
        <f>VLOOKUP($D1742,'NI-Ter'!$B$1:$Y$2048,16,FALSE)</f>
        <v>2825</v>
      </c>
      <c r="V1742" s="1209">
        <f>VLOOKUP($D1742,'NI-Ter'!$B$1:$Y$2048,17,FALSE)</f>
        <v>0</v>
      </c>
      <c r="W1742" s="1209">
        <f>VLOOKUP($D1742,'NI-Ter'!$B$1:$Y$2048,18,FALSE)</f>
        <v>0</v>
      </c>
      <c r="X1742" s="1209">
        <f>VLOOKUP($D1742,'NI-Ter'!$B$1:$Y$2048,19,FALSE)</f>
        <v>0</v>
      </c>
    </row>
    <row r="1743" spans="1:24" hidden="1">
      <c r="A1743" s="507"/>
      <c r="B1743" s="507"/>
      <c r="C1743" s="507"/>
      <c r="D1743" s="1209" t="s">
        <v>1331</v>
      </c>
      <c r="E1743" s="1210" t="s">
        <v>3062</v>
      </c>
      <c r="F1743" s="1202"/>
      <c r="G1743" s="1202"/>
      <c r="H1743" s="1202" t="s">
        <v>1332</v>
      </c>
      <c r="I1743" s="1202" t="s">
        <v>53</v>
      </c>
      <c r="J1743" s="1202"/>
      <c r="K1743" s="1202"/>
      <c r="L1743" s="1202" t="s">
        <v>1045</v>
      </c>
      <c r="M1743" s="1202" t="s">
        <v>1333</v>
      </c>
      <c r="N1743" s="1203" t="s">
        <v>1334</v>
      </c>
      <c r="O1743" s="1203" t="s">
        <v>73</v>
      </c>
      <c r="P1743" s="1203" t="s">
        <v>73</v>
      </c>
      <c r="Q1743" s="1203" t="s">
        <v>73</v>
      </c>
      <c r="R1743" s="1203" t="s">
        <v>73</v>
      </c>
      <c r="S1743" s="1209">
        <f>VLOOKUP($D1743,'NI-Ter'!$B$1:$Y$2048,12,FALSE)</f>
        <v>0</v>
      </c>
      <c r="T1743" s="1209">
        <f>VLOOKUP($D1743,'NI-Ter'!$B$1:$Y$2048,13,FALSE)</f>
        <v>0</v>
      </c>
      <c r="U1743" s="1209">
        <f>VLOOKUP($D1743,'NI-Ter'!$B$1:$Y$2048,16,FALSE)</f>
        <v>0</v>
      </c>
      <c r="V1743" s="1209">
        <f>VLOOKUP($D1743,'NI-Ter'!$B$1:$Y$2048,17,FALSE)</f>
        <v>0</v>
      </c>
      <c r="W1743" s="1209">
        <f>VLOOKUP($D1743,'NI-Ter'!$B$1:$Y$2048,18,FALSE)</f>
        <v>0</v>
      </c>
      <c r="X1743" s="1209">
        <f>VLOOKUP($D1743,'NI-Ter'!$B$1:$Y$2048,19,FALSE)</f>
        <v>0</v>
      </c>
    </row>
    <row r="1744" spans="1:24" ht="27" hidden="1">
      <c r="A1744" s="507"/>
      <c r="B1744" s="507"/>
      <c r="C1744" s="507"/>
      <c r="D1744" s="1209" t="s">
        <v>1335</v>
      </c>
      <c r="E1744" s="1210" t="s">
        <v>3062</v>
      </c>
      <c r="F1744" s="1202"/>
      <c r="G1744" s="1202"/>
      <c r="H1744" s="1202" t="s">
        <v>1332</v>
      </c>
      <c r="I1744" s="1202" t="s">
        <v>53</v>
      </c>
      <c r="J1744" s="1202"/>
      <c r="K1744" s="1202"/>
      <c r="L1744" s="1202" t="s">
        <v>747</v>
      </c>
      <c r="M1744" s="1202" t="s">
        <v>1333</v>
      </c>
      <c r="N1744" s="1203" t="s">
        <v>1336</v>
      </c>
      <c r="O1744" s="1203" t="s">
        <v>73</v>
      </c>
      <c r="P1744" s="1203" t="s">
        <v>73</v>
      </c>
      <c r="Q1744" s="1203" t="s">
        <v>750</v>
      </c>
      <c r="R1744" s="1203" t="s">
        <v>1337</v>
      </c>
      <c r="S1744" s="1209">
        <f>VLOOKUP($D1744,'NI-Ter'!$B$1:$Y$2048,12,FALSE)</f>
        <v>0</v>
      </c>
      <c r="T1744" s="1209">
        <f>VLOOKUP($D1744,'NI-Ter'!$B$1:$Y$2048,13,FALSE)</f>
        <v>0</v>
      </c>
      <c r="U1744" s="1209">
        <f>VLOOKUP($D1744,'NI-Ter'!$B$1:$Y$2048,16,FALSE)</f>
        <v>0</v>
      </c>
      <c r="V1744" s="1209">
        <f>VLOOKUP($D1744,'NI-Ter'!$B$1:$Y$2048,17,FALSE)</f>
        <v>0</v>
      </c>
      <c r="W1744" s="1209">
        <f>VLOOKUP($D1744,'NI-Ter'!$B$1:$Y$2048,18,FALSE)</f>
        <v>0</v>
      </c>
      <c r="X1744" s="1209">
        <f>VLOOKUP($D1744,'NI-Ter'!$B$1:$Y$2048,19,FALSE)</f>
        <v>0</v>
      </c>
    </row>
    <row r="1745" spans="1:24" ht="27">
      <c r="A1745" s="507"/>
      <c r="B1745" s="507"/>
      <c r="C1745" s="507"/>
      <c r="D1745" s="1209" t="s">
        <v>1338</v>
      </c>
      <c r="E1745" s="1210" t="s">
        <v>3062</v>
      </c>
      <c r="F1745" s="1202" t="s">
        <v>295</v>
      </c>
      <c r="G1745" s="1202"/>
      <c r="H1745" s="1202" t="s">
        <v>1339</v>
      </c>
      <c r="I1745" s="1202" t="s">
        <v>53</v>
      </c>
      <c r="J1745" s="1202"/>
      <c r="K1745" s="1202"/>
      <c r="L1745" s="1202" t="s">
        <v>747</v>
      </c>
      <c r="M1745" s="1202" t="s">
        <v>1333</v>
      </c>
      <c r="N1745" s="1203" t="s">
        <v>1340</v>
      </c>
      <c r="O1745" s="1203" t="s">
        <v>73</v>
      </c>
      <c r="P1745" s="1203" t="s">
        <v>73</v>
      </c>
      <c r="Q1745" s="1203" t="s">
        <v>750</v>
      </c>
      <c r="R1745" s="1203" t="s">
        <v>1341</v>
      </c>
      <c r="S1745" s="1209">
        <f>VLOOKUP($D1745,'NI-Ter'!$B$1:$Y$2048,12,FALSE)</f>
        <v>0</v>
      </c>
      <c r="T1745" s="1209">
        <f>VLOOKUP($D1745,'NI-Ter'!$B$1:$Y$2048,13,FALSE)</f>
        <v>0</v>
      </c>
      <c r="U1745" s="1209">
        <f>VLOOKUP($D1745,'NI-Ter'!$B$1:$Y$2048,16,FALSE)</f>
        <v>0</v>
      </c>
      <c r="V1745" s="1209">
        <f>VLOOKUP($D1745,'NI-Ter'!$B$1:$Y$2048,17,FALSE)</f>
        <v>0</v>
      </c>
      <c r="W1745" s="1209">
        <f>VLOOKUP($D1745,'NI-Ter'!$B$1:$Y$2048,18,FALSE)</f>
        <v>0</v>
      </c>
      <c r="X1745" s="1209">
        <f>VLOOKUP($D1745,'NI-Ter'!$B$1:$Y$2048,19,FALSE)</f>
        <v>0</v>
      </c>
    </row>
    <row r="1746" spans="1:24" hidden="1">
      <c r="A1746" s="507"/>
      <c r="B1746" s="507"/>
      <c r="C1746" s="507"/>
      <c r="D1746" s="1209" t="s">
        <v>1342</v>
      </c>
      <c r="E1746" s="1210" t="s">
        <v>3062</v>
      </c>
      <c r="F1746" s="1202"/>
      <c r="G1746" s="1202"/>
      <c r="H1746" s="1202" t="s">
        <v>1343</v>
      </c>
      <c r="I1746" s="1202" t="s">
        <v>53</v>
      </c>
      <c r="J1746" s="1202"/>
      <c r="K1746" s="1202"/>
      <c r="L1746" s="1202" t="s">
        <v>1045</v>
      </c>
      <c r="M1746" s="1202" t="s">
        <v>1333</v>
      </c>
      <c r="N1746" s="1203" t="s">
        <v>1344</v>
      </c>
      <c r="O1746" s="1203" t="s">
        <v>73</v>
      </c>
      <c r="P1746" s="1203" t="s">
        <v>73</v>
      </c>
      <c r="Q1746" s="1203" t="s">
        <v>73</v>
      </c>
      <c r="R1746" s="1203" t="s">
        <v>73</v>
      </c>
      <c r="S1746" s="1209">
        <f>VLOOKUP($D1746,'NI-Ter'!$B$1:$Y$2048,12,FALSE)</f>
        <v>0</v>
      </c>
      <c r="T1746" s="1209">
        <f>VLOOKUP($D1746,'NI-Ter'!$B$1:$Y$2048,13,FALSE)</f>
        <v>0</v>
      </c>
      <c r="U1746" s="1209">
        <f>VLOOKUP($D1746,'NI-Ter'!$B$1:$Y$2048,16,FALSE)</f>
        <v>0</v>
      </c>
      <c r="V1746" s="1209">
        <f>VLOOKUP($D1746,'NI-Ter'!$B$1:$Y$2048,17,FALSE)</f>
        <v>0</v>
      </c>
      <c r="W1746" s="1209">
        <f>VLOOKUP($D1746,'NI-Ter'!$B$1:$Y$2048,18,FALSE)</f>
        <v>0</v>
      </c>
      <c r="X1746" s="1209">
        <f>VLOOKUP($D1746,'NI-Ter'!$B$1:$Y$2048,19,FALSE)</f>
        <v>0</v>
      </c>
    </row>
    <row r="1747" spans="1:24" ht="27" hidden="1">
      <c r="A1747" s="507"/>
      <c r="B1747" s="507"/>
      <c r="C1747" s="507"/>
      <c r="D1747" s="1209" t="s">
        <v>1345</v>
      </c>
      <c r="E1747" s="1210" t="s">
        <v>3062</v>
      </c>
      <c r="F1747" s="1202"/>
      <c r="G1747" s="1202"/>
      <c r="H1747" s="1202" t="s">
        <v>1343</v>
      </c>
      <c r="I1747" s="1202" t="s">
        <v>53</v>
      </c>
      <c r="J1747" s="1202"/>
      <c r="K1747" s="1202"/>
      <c r="L1747" s="1202" t="s">
        <v>747</v>
      </c>
      <c r="M1747" s="1202" t="s">
        <v>1333</v>
      </c>
      <c r="N1747" s="1203" t="s">
        <v>1346</v>
      </c>
      <c r="O1747" s="1203" t="s">
        <v>73</v>
      </c>
      <c r="P1747" s="1203" t="s">
        <v>73</v>
      </c>
      <c r="Q1747" s="1203" t="s">
        <v>750</v>
      </c>
      <c r="R1747" s="1203" t="s">
        <v>1347</v>
      </c>
      <c r="S1747" s="1209">
        <f>VLOOKUP($D1747,'NI-Ter'!$B$1:$Y$2048,12,FALSE)</f>
        <v>0</v>
      </c>
      <c r="T1747" s="1209">
        <f>VLOOKUP($D1747,'NI-Ter'!$B$1:$Y$2048,13,FALSE)</f>
        <v>0</v>
      </c>
      <c r="U1747" s="1209">
        <f>VLOOKUP($D1747,'NI-Ter'!$B$1:$Y$2048,16,FALSE)</f>
        <v>2825</v>
      </c>
      <c r="V1747" s="1209">
        <f>VLOOKUP($D1747,'NI-Ter'!$B$1:$Y$2048,17,FALSE)</f>
        <v>0</v>
      </c>
      <c r="W1747" s="1209">
        <f>VLOOKUP($D1747,'NI-Ter'!$B$1:$Y$2048,18,FALSE)</f>
        <v>0</v>
      </c>
      <c r="X1747" s="1209">
        <f>VLOOKUP($D1747,'NI-Ter'!$B$1:$Y$2048,19,FALSE)</f>
        <v>0</v>
      </c>
    </row>
    <row r="1748" spans="1:24" ht="27">
      <c r="A1748" s="507"/>
      <c r="B1748" s="507"/>
      <c r="C1748" s="507"/>
      <c r="D1748" s="1209" t="s">
        <v>1348</v>
      </c>
      <c r="E1748" s="1210" t="s">
        <v>3062</v>
      </c>
      <c r="F1748" s="1202" t="s">
        <v>295</v>
      </c>
      <c r="G1748" s="1202"/>
      <c r="H1748" s="1202" t="s">
        <v>1343</v>
      </c>
      <c r="I1748" s="1202" t="s">
        <v>531</v>
      </c>
      <c r="J1748" s="1202"/>
      <c r="K1748" s="1202"/>
      <c r="L1748" s="1202"/>
      <c r="M1748" s="1202" t="s">
        <v>1333</v>
      </c>
      <c r="N1748" s="1203" t="s">
        <v>1349</v>
      </c>
      <c r="O1748" s="1203" t="s">
        <v>73</v>
      </c>
      <c r="P1748" s="1203" t="s">
        <v>73</v>
      </c>
      <c r="Q1748" s="1203" t="s">
        <v>73</v>
      </c>
      <c r="R1748" s="1203" t="s">
        <v>73</v>
      </c>
      <c r="S1748" s="1209">
        <f>VLOOKUP($D1748,'NI-Ter'!$B$1:$Y$2048,12,FALSE)</f>
        <v>0</v>
      </c>
      <c r="T1748" s="1209">
        <f>VLOOKUP($D1748,'NI-Ter'!$B$1:$Y$2048,13,FALSE)</f>
        <v>0</v>
      </c>
      <c r="U1748" s="1209">
        <f>VLOOKUP($D1748,'NI-Ter'!$B$1:$Y$2048,16,FALSE)</f>
        <v>0</v>
      </c>
      <c r="V1748" s="1209">
        <f>VLOOKUP($D1748,'NI-Ter'!$B$1:$Y$2048,17,FALSE)</f>
        <v>0</v>
      </c>
      <c r="W1748" s="1209">
        <f>VLOOKUP($D1748,'NI-Ter'!$B$1:$Y$2048,18,FALSE)</f>
        <v>0</v>
      </c>
      <c r="X1748" s="1209">
        <f>VLOOKUP($D1748,'NI-Ter'!$B$1:$Y$2048,19,FALSE)</f>
        <v>0</v>
      </c>
    </row>
    <row r="1749" spans="1:24" ht="27" hidden="1">
      <c r="A1749" s="507"/>
      <c r="B1749" s="507"/>
      <c r="C1749" s="507"/>
      <c r="D1749" s="1209" t="s">
        <v>1350</v>
      </c>
      <c r="E1749" s="1210" t="s">
        <v>3062</v>
      </c>
      <c r="F1749" s="1202"/>
      <c r="G1749" s="1202"/>
      <c r="H1749" s="1202"/>
      <c r="I1749" s="1202" t="s">
        <v>71</v>
      </c>
      <c r="J1749" s="1202"/>
      <c r="K1749" s="1202"/>
      <c r="L1749" s="1202"/>
      <c r="M1749" s="1202"/>
      <c r="N1749" s="1203" t="s">
        <v>1351</v>
      </c>
      <c r="O1749" s="1203" t="s">
        <v>73</v>
      </c>
      <c r="P1749" s="1203" t="s">
        <v>73</v>
      </c>
      <c r="Q1749" s="1203" t="s">
        <v>73</v>
      </c>
      <c r="R1749" s="1203" t="s">
        <v>73</v>
      </c>
      <c r="S1749" s="1209">
        <f>VLOOKUP($D1749,'NI-Ter'!$B$1:$Y$2048,12,FALSE)</f>
        <v>0</v>
      </c>
      <c r="T1749" s="1209">
        <f>VLOOKUP($D1749,'NI-Ter'!$B$1:$Y$2048,13,FALSE)</f>
        <v>0</v>
      </c>
      <c r="U1749" s="1209">
        <f>VLOOKUP($D1749,'NI-Ter'!$B$1:$Y$2048,16,FALSE)</f>
        <v>0</v>
      </c>
      <c r="V1749" s="1209">
        <f>VLOOKUP($D1749,'NI-Ter'!$B$1:$Y$2048,17,FALSE)</f>
        <v>0</v>
      </c>
      <c r="W1749" s="1209">
        <f>VLOOKUP($D1749,'NI-Ter'!$B$1:$Y$2048,18,FALSE)</f>
        <v>0</v>
      </c>
      <c r="X1749" s="1209">
        <f>VLOOKUP($D1749,'NI-Ter'!$B$1:$Y$2048,19,FALSE)</f>
        <v>0</v>
      </c>
    </row>
    <row r="1750" spans="1:24" ht="27" hidden="1">
      <c r="A1750" s="507"/>
      <c r="B1750" s="507"/>
      <c r="C1750" s="507"/>
      <c r="D1750" s="1209" t="s">
        <v>1352</v>
      </c>
      <c r="E1750" s="1210" t="s">
        <v>3062</v>
      </c>
      <c r="F1750" s="1202"/>
      <c r="G1750" s="1202"/>
      <c r="H1750" s="1202" t="s">
        <v>1353</v>
      </c>
      <c r="I1750" s="1202" t="s">
        <v>53</v>
      </c>
      <c r="J1750" s="1202"/>
      <c r="K1750" s="1202"/>
      <c r="L1750" s="1202"/>
      <c r="M1750" s="1202" t="s">
        <v>1354</v>
      </c>
      <c r="N1750" s="1203" t="s">
        <v>1355</v>
      </c>
      <c r="O1750" s="1203" t="s">
        <v>73</v>
      </c>
      <c r="P1750" s="1203" t="s">
        <v>73</v>
      </c>
      <c r="Q1750" s="1203" t="s">
        <v>73</v>
      </c>
      <c r="R1750" s="1203" t="s">
        <v>73</v>
      </c>
      <c r="S1750" s="1209">
        <f>VLOOKUP($D1750,'NI-Ter'!$B$1:$Y$2048,12,FALSE)</f>
        <v>0</v>
      </c>
      <c r="T1750" s="1209">
        <f>VLOOKUP($D1750,'NI-Ter'!$B$1:$Y$2048,13,FALSE)</f>
        <v>0</v>
      </c>
      <c r="U1750" s="1209">
        <f>VLOOKUP($D1750,'NI-Ter'!$B$1:$Y$2048,16,FALSE)</f>
        <v>0</v>
      </c>
      <c r="V1750" s="1209">
        <f>VLOOKUP($D1750,'NI-Ter'!$B$1:$Y$2048,17,FALSE)</f>
        <v>0</v>
      </c>
      <c r="W1750" s="1209">
        <f>VLOOKUP($D1750,'NI-Ter'!$B$1:$Y$2048,18,FALSE)</f>
        <v>0</v>
      </c>
      <c r="X1750" s="1209">
        <f>VLOOKUP($D1750,'NI-Ter'!$B$1:$Y$2048,19,FALSE)</f>
        <v>0</v>
      </c>
    </row>
    <row r="1751" spans="1:24" ht="27" hidden="1">
      <c r="A1751" s="507"/>
      <c r="B1751" s="507"/>
      <c r="C1751" s="507"/>
      <c r="D1751" s="1209" t="s">
        <v>1356</v>
      </c>
      <c r="E1751" s="1210" t="s">
        <v>3062</v>
      </c>
      <c r="F1751" s="1202"/>
      <c r="G1751" s="1202"/>
      <c r="H1751" s="1202" t="s">
        <v>1353</v>
      </c>
      <c r="I1751" s="1202" t="s">
        <v>53</v>
      </c>
      <c r="J1751" s="1202"/>
      <c r="K1751" s="1202"/>
      <c r="L1751" s="1202"/>
      <c r="M1751" s="1202" t="s">
        <v>1354</v>
      </c>
      <c r="N1751" s="1203" t="s">
        <v>1357</v>
      </c>
      <c r="O1751" s="1203" t="s">
        <v>73</v>
      </c>
      <c r="P1751" s="1203" t="s">
        <v>73</v>
      </c>
      <c r="Q1751" s="1203" t="s">
        <v>73</v>
      </c>
      <c r="R1751" s="1203" t="s">
        <v>73</v>
      </c>
      <c r="S1751" s="1209">
        <f>VLOOKUP($D1751,'NI-Ter'!$B$1:$Y$2048,12,FALSE)</f>
        <v>0</v>
      </c>
      <c r="T1751" s="1209">
        <f>VLOOKUP($D1751,'NI-Ter'!$B$1:$Y$2048,13,FALSE)</f>
        <v>0</v>
      </c>
      <c r="U1751" s="1209">
        <f>VLOOKUP($D1751,'NI-Ter'!$B$1:$Y$2048,16,FALSE)</f>
        <v>0</v>
      </c>
      <c r="V1751" s="1209">
        <f>VLOOKUP($D1751,'NI-Ter'!$B$1:$Y$2048,17,FALSE)</f>
        <v>0</v>
      </c>
      <c r="W1751" s="1209">
        <f>VLOOKUP($D1751,'NI-Ter'!$B$1:$Y$2048,18,FALSE)</f>
        <v>0</v>
      </c>
      <c r="X1751" s="1209">
        <f>VLOOKUP($D1751,'NI-Ter'!$B$1:$Y$2048,19,FALSE)</f>
        <v>0</v>
      </c>
    </row>
    <row r="1752" spans="1:24" ht="27" hidden="1">
      <c r="A1752" s="507"/>
      <c r="B1752" s="507"/>
      <c r="C1752" s="507"/>
      <c r="D1752" s="1209" t="s">
        <v>1358</v>
      </c>
      <c r="E1752" s="1210" t="s">
        <v>3062</v>
      </c>
      <c r="F1752" s="1202"/>
      <c r="G1752" s="1202"/>
      <c r="H1752" s="1202" t="s">
        <v>1353</v>
      </c>
      <c r="I1752" s="1202" t="s">
        <v>53</v>
      </c>
      <c r="J1752" s="1202"/>
      <c r="K1752" s="1202"/>
      <c r="L1752" s="1202"/>
      <c r="M1752" s="1202" t="s">
        <v>1354</v>
      </c>
      <c r="N1752" s="1203" t="s">
        <v>1359</v>
      </c>
      <c r="O1752" s="1203" t="s">
        <v>73</v>
      </c>
      <c r="P1752" s="1203" t="s">
        <v>73</v>
      </c>
      <c r="Q1752" s="1203" t="s">
        <v>73</v>
      </c>
      <c r="R1752" s="1203" t="s">
        <v>73</v>
      </c>
      <c r="S1752" s="1209">
        <f>VLOOKUP($D1752,'NI-Ter'!$B$1:$Y$2048,12,FALSE)</f>
        <v>0</v>
      </c>
      <c r="T1752" s="1209">
        <f>VLOOKUP($D1752,'NI-Ter'!$B$1:$Y$2048,13,FALSE)</f>
        <v>0</v>
      </c>
      <c r="U1752" s="1209">
        <f>VLOOKUP($D1752,'NI-Ter'!$B$1:$Y$2048,16,FALSE)</f>
        <v>0</v>
      </c>
      <c r="V1752" s="1209">
        <f>VLOOKUP($D1752,'NI-Ter'!$B$1:$Y$2048,17,FALSE)</f>
        <v>0</v>
      </c>
      <c r="W1752" s="1209">
        <f>VLOOKUP($D1752,'NI-Ter'!$B$1:$Y$2048,18,FALSE)</f>
        <v>0</v>
      </c>
      <c r="X1752" s="1209">
        <f>VLOOKUP($D1752,'NI-Ter'!$B$1:$Y$2048,19,FALSE)</f>
        <v>0</v>
      </c>
    </row>
    <row r="1753" spans="1:24" ht="27" hidden="1">
      <c r="A1753" s="507"/>
      <c r="B1753" s="507"/>
      <c r="C1753" s="507"/>
      <c r="D1753" s="1209" t="s">
        <v>1360</v>
      </c>
      <c r="E1753" s="1210" t="s">
        <v>3062</v>
      </c>
      <c r="F1753" s="1202"/>
      <c r="G1753" s="1202"/>
      <c r="H1753" s="1202" t="s">
        <v>1353</v>
      </c>
      <c r="I1753" s="1202" t="s">
        <v>53</v>
      </c>
      <c r="J1753" s="1202"/>
      <c r="K1753" s="1202"/>
      <c r="L1753" s="1202"/>
      <c r="M1753" s="1202" t="s">
        <v>1354</v>
      </c>
      <c r="N1753" s="1203" t="s">
        <v>1361</v>
      </c>
      <c r="O1753" s="1203" t="s">
        <v>73</v>
      </c>
      <c r="P1753" s="1203" t="s">
        <v>73</v>
      </c>
      <c r="Q1753" s="1203" t="s">
        <v>73</v>
      </c>
      <c r="R1753" s="1203" t="s">
        <v>73</v>
      </c>
      <c r="S1753" s="1209">
        <f>VLOOKUP($D1753,'NI-Ter'!$B$1:$Y$2048,12,FALSE)</f>
        <v>0</v>
      </c>
      <c r="T1753" s="1209">
        <f>VLOOKUP($D1753,'NI-Ter'!$B$1:$Y$2048,13,FALSE)</f>
        <v>0</v>
      </c>
      <c r="U1753" s="1209">
        <f>VLOOKUP($D1753,'NI-Ter'!$B$1:$Y$2048,16,FALSE)</f>
        <v>0</v>
      </c>
      <c r="V1753" s="1209">
        <f>VLOOKUP($D1753,'NI-Ter'!$B$1:$Y$2048,17,FALSE)</f>
        <v>0</v>
      </c>
      <c r="W1753" s="1209">
        <f>VLOOKUP($D1753,'NI-Ter'!$B$1:$Y$2048,18,FALSE)</f>
        <v>0</v>
      </c>
      <c r="X1753" s="1209">
        <f>VLOOKUP($D1753,'NI-Ter'!$B$1:$Y$2048,19,FALSE)</f>
        <v>0</v>
      </c>
    </row>
    <row r="1754" spans="1:24" ht="40.5" hidden="1">
      <c r="A1754" s="507"/>
      <c r="B1754" s="507"/>
      <c r="C1754" s="507"/>
      <c r="D1754" s="1209" t="s">
        <v>1362</v>
      </c>
      <c r="E1754" s="1210" t="s">
        <v>3062</v>
      </c>
      <c r="F1754" s="1202"/>
      <c r="G1754" s="1202"/>
      <c r="H1754" s="1202" t="s">
        <v>1353</v>
      </c>
      <c r="I1754" s="1202" t="s">
        <v>53</v>
      </c>
      <c r="J1754" s="1202"/>
      <c r="K1754" s="1202"/>
      <c r="L1754" s="1202"/>
      <c r="M1754" s="1202" t="s">
        <v>1354</v>
      </c>
      <c r="N1754" s="1203" t="s">
        <v>1363</v>
      </c>
      <c r="O1754" s="1203" t="s">
        <v>73</v>
      </c>
      <c r="P1754" s="1203" t="s">
        <v>73</v>
      </c>
      <c r="Q1754" s="1203" t="s">
        <v>73</v>
      </c>
      <c r="R1754" s="1203" t="s">
        <v>73</v>
      </c>
      <c r="S1754" s="1209">
        <f>VLOOKUP($D1754,'NI-Ter'!$B$1:$Y$2048,12,FALSE)</f>
        <v>0</v>
      </c>
      <c r="T1754" s="1209">
        <f>VLOOKUP($D1754,'NI-Ter'!$B$1:$Y$2048,13,FALSE)</f>
        <v>0</v>
      </c>
      <c r="U1754" s="1209">
        <f>VLOOKUP($D1754,'NI-Ter'!$B$1:$Y$2048,16,FALSE)</f>
        <v>0</v>
      </c>
      <c r="V1754" s="1209">
        <f>VLOOKUP($D1754,'NI-Ter'!$B$1:$Y$2048,17,FALSE)</f>
        <v>0</v>
      </c>
      <c r="W1754" s="1209">
        <f>VLOOKUP($D1754,'NI-Ter'!$B$1:$Y$2048,18,FALSE)</f>
        <v>0</v>
      </c>
      <c r="X1754" s="1209">
        <f>VLOOKUP($D1754,'NI-Ter'!$B$1:$Y$2048,19,FALSE)</f>
        <v>0</v>
      </c>
    </row>
    <row r="1755" spans="1:24" ht="40.5" hidden="1">
      <c r="A1755" s="507"/>
      <c r="B1755" s="507"/>
      <c r="C1755" s="507"/>
      <c r="D1755" s="1209" t="s">
        <v>1364</v>
      </c>
      <c r="E1755" s="1210" t="s">
        <v>3062</v>
      </c>
      <c r="F1755" s="1202"/>
      <c r="G1755" s="1202"/>
      <c r="H1755" s="1202" t="s">
        <v>1353</v>
      </c>
      <c r="I1755" s="1202" t="s">
        <v>53</v>
      </c>
      <c r="J1755" s="1202"/>
      <c r="K1755" s="1202"/>
      <c r="L1755" s="1202"/>
      <c r="M1755" s="1202" t="s">
        <v>1354</v>
      </c>
      <c r="N1755" s="1203" t="s">
        <v>1365</v>
      </c>
      <c r="O1755" s="1203" t="s">
        <v>73</v>
      </c>
      <c r="P1755" s="1203" t="s">
        <v>73</v>
      </c>
      <c r="Q1755" s="1203" t="s">
        <v>73</v>
      </c>
      <c r="R1755" s="1203" t="s">
        <v>73</v>
      </c>
      <c r="S1755" s="1209">
        <f>VLOOKUP($D1755,'NI-Ter'!$B$1:$Y$2048,12,FALSE)</f>
        <v>0</v>
      </c>
      <c r="T1755" s="1209">
        <f>VLOOKUP($D1755,'NI-Ter'!$B$1:$Y$2048,13,FALSE)</f>
        <v>0</v>
      </c>
      <c r="U1755" s="1209">
        <f>VLOOKUP($D1755,'NI-Ter'!$B$1:$Y$2048,16,FALSE)</f>
        <v>0</v>
      </c>
      <c r="V1755" s="1209">
        <f>VLOOKUP($D1755,'NI-Ter'!$B$1:$Y$2048,17,FALSE)</f>
        <v>0</v>
      </c>
      <c r="W1755" s="1209">
        <f>VLOOKUP($D1755,'NI-Ter'!$B$1:$Y$2048,18,FALSE)</f>
        <v>0</v>
      </c>
      <c r="X1755" s="1209">
        <f>VLOOKUP($D1755,'NI-Ter'!$B$1:$Y$2048,19,FALSE)</f>
        <v>0</v>
      </c>
    </row>
    <row r="1756" spans="1:24" ht="40.5" hidden="1">
      <c r="A1756" s="507"/>
      <c r="B1756" s="507"/>
      <c r="C1756" s="507"/>
      <c r="D1756" s="1209" t="s">
        <v>1366</v>
      </c>
      <c r="E1756" s="1210" t="s">
        <v>3062</v>
      </c>
      <c r="F1756" s="1202"/>
      <c r="G1756" s="1202"/>
      <c r="H1756" s="1202" t="s">
        <v>1353</v>
      </c>
      <c r="I1756" s="1202" t="s">
        <v>53</v>
      </c>
      <c r="J1756" s="1202"/>
      <c r="K1756" s="1202"/>
      <c r="L1756" s="1202"/>
      <c r="M1756" s="1202" t="s">
        <v>1354</v>
      </c>
      <c r="N1756" s="1203" t="s">
        <v>1367</v>
      </c>
      <c r="O1756" s="1203" t="s">
        <v>73</v>
      </c>
      <c r="P1756" s="1203" t="s">
        <v>73</v>
      </c>
      <c r="Q1756" s="1203" t="s">
        <v>73</v>
      </c>
      <c r="R1756" s="1203" t="s">
        <v>73</v>
      </c>
      <c r="S1756" s="1209">
        <f>VLOOKUP($D1756,'NI-Ter'!$B$1:$Y$2048,12,FALSE)</f>
        <v>0</v>
      </c>
      <c r="T1756" s="1209">
        <f>VLOOKUP($D1756,'NI-Ter'!$B$1:$Y$2048,13,FALSE)</f>
        <v>0</v>
      </c>
      <c r="U1756" s="1209">
        <f>VLOOKUP($D1756,'NI-Ter'!$B$1:$Y$2048,16,FALSE)</f>
        <v>0</v>
      </c>
      <c r="V1756" s="1209">
        <f>VLOOKUP($D1756,'NI-Ter'!$B$1:$Y$2048,17,FALSE)</f>
        <v>0</v>
      </c>
      <c r="W1756" s="1209">
        <f>VLOOKUP($D1756,'NI-Ter'!$B$1:$Y$2048,18,FALSE)</f>
        <v>0</v>
      </c>
      <c r="X1756" s="1209">
        <f>VLOOKUP($D1756,'NI-Ter'!$B$1:$Y$2048,19,FALSE)</f>
        <v>0</v>
      </c>
    </row>
    <row r="1757" spans="1:24" ht="27" hidden="1">
      <c r="A1757" s="507"/>
      <c r="B1757" s="507"/>
      <c r="C1757" s="507"/>
      <c r="D1757" s="1209" t="s">
        <v>1368</v>
      </c>
      <c r="E1757" s="1210" t="s">
        <v>3062</v>
      </c>
      <c r="F1757" s="1202"/>
      <c r="G1757" s="1202"/>
      <c r="H1757" s="1202" t="s">
        <v>1353</v>
      </c>
      <c r="I1757" s="1202" t="s">
        <v>53</v>
      </c>
      <c r="J1757" s="1202"/>
      <c r="K1757" s="1202"/>
      <c r="L1757" s="1202"/>
      <c r="M1757" s="1202" t="s">
        <v>1354</v>
      </c>
      <c r="N1757" s="1203" t="s">
        <v>1369</v>
      </c>
      <c r="O1757" s="1203" t="s">
        <v>73</v>
      </c>
      <c r="P1757" s="1203" t="s">
        <v>73</v>
      </c>
      <c r="Q1757" s="1203" t="s">
        <v>73</v>
      </c>
      <c r="R1757" s="1203" t="s">
        <v>73</v>
      </c>
      <c r="S1757" s="1209">
        <f>VLOOKUP($D1757,'NI-Ter'!$B$1:$Y$2048,12,FALSE)</f>
        <v>0</v>
      </c>
      <c r="T1757" s="1209">
        <f>VLOOKUP($D1757,'NI-Ter'!$B$1:$Y$2048,13,FALSE)</f>
        <v>0</v>
      </c>
      <c r="U1757" s="1209">
        <f>VLOOKUP($D1757,'NI-Ter'!$B$1:$Y$2048,16,FALSE)</f>
        <v>0</v>
      </c>
      <c r="V1757" s="1209">
        <f>VLOOKUP($D1757,'NI-Ter'!$B$1:$Y$2048,17,FALSE)</f>
        <v>0</v>
      </c>
      <c r="W1757" s="1209">
        <f>VLOOKUP($D1757,'NI-Ter'!$B$1:$Y$2048,18,FALSE)</f>
        <v>0</v>
      </c>
      <c r="X1757" s="1209">
        <f>VLOOKUP($D1757,'NI-Ter'!$B$1:$Y$2048,19,FALSE)</f>
        <v>0</v>
      </c>
    </row>
    <row r="1758" spans="1:24" ht="27" hidden="1">
      <c r="A1758" s="507"/>
      <c r="B1758" s="507"/>
      <c r="C1758" s="507"/>
      <c r="D1758" s="1209" t="s">
        <v>1370</v>
      </c>
      <c r="E1758" s="1210" t="s">
        <v>3062</v>
      </c>
      <c r="F1758" s="1202"/>
      <c r="G1758" s="1202"/>
      <c r="H1758" s="1202" t="s">
        <v>1353</v>
      </c>
      <c r="I1758" s="1202" t="s">
        <v>53</v>
      </c>
      <c r="J1758" s="1202"/>
      <c r="K1758" s="1202"/>
      <c r="L1758" s="1202"/>
      <c r="M1758" s="1202" t="s">
        <v>1354</v>
      </c>
      <c r="N1758" s="1203" t="s">
        <v>1371</v>
      </c>
      <c r="O1758" s="1203" t="s">
        <v>73</v>
      </c>
      <c r="P1758" s="1203" t="s">
        <v>73</v>
      </c>
      <c r="Q1758" s="1203" t="s">
        <v>73</v>
      </c>
      <c r="R1758" s="1203" t="s">
        <v>73</v>
      </c>
      <c r="S1758" s="1209">
        <f>VLOOKUP($D1758,'NI-Ter'!$B$1:$Y$2048,12,FALSE)</f>
        <v>0</v>
      </c>
      <c r="T1758" s="1209">
        <f>VLOOKUP($D1758,'NI-Ter'!$B$1:$Y$2048,13,FALSE)</f>
        <v>0</v>
      </c>
      <c r="U1758" s="1209">
        <f>VLOOKUP($D1758,'NI-Ter'!$B$1:$Y$2048,16,FALSE)</f>
        <v>0</v>
      </c>
      <c r="V1758" s="1209">
        <f>VLOOKUP($D1758,'NI-Ter'!$B$1:$Y$2048,17,FALSE)</f>
        <v>0</v>
      </c>
      <c r="W1758" s="1209">
        <f>VLOOKUP($D1758,'NI-Ter'!$B$1:$Y$2048,18,FALSE)</f>
        <v>0</v>
      </c>
      <c r="X1758" s="1209">
        <f>VLOOKUP($D1758,'NI-Ter'!$B$1:$Y$2048,19,FALSE)</f>
        <v>0</v>
      </c>
    </row>
    <row r="1759" spans="1:24" ht="34.5" hidden="1" customHeight="1">
      <c r="A1759" s="507"/>
      <c r="B1759" s="507"/>
      <c r="C1759" s="507"/>
      <c r="D1759" s="1209" t="s">
        <v>1372</v>
      </c>
      <c r="E1759" s="1210" t="s">
        <v>3062</v>
      </c>
      <c r="F1759" s="1202"/>
      <c r="G1759" s="1202"/>
      <c r="H1759" s="1202" t="s">
        <v>1353</v>
      </c>
      <c r="I1759" s="1202" t="s">
        <v>53</v>
      </c>
      <c r="J1759" s="1202"/>
      <c r="K1759" s="1202"/>
      <c r="L1759" s="1202"/>
      <c r="M1759" s="1202" t="s">
        <v>1354</v>
      </c>
      <c r="N1759" s="1203" t="s">
        <v>1373</v>
      </c>
      <c r="O1759" s="1203" t="s">
        <v>73</v>
      </c>
      <c r="P1759" s="1203" t="s">
        <v>73</v>
      </c>
      <c r="Q1759" s="1203" t="s">
        <v>73</v>
      </c>
      <c r="R1759" s="1203" t="s">
        <v>73</v>
      </c>
      <c r="S1759" s="1209">
        <f>VLOOKUP($D1759,'NI-Ter'!$B$1:$Y$2048,12,FALSE)</f>
        <v>0</v>
      </c>
      <c r="T1759" s="1209">
        <f>VLOOKUP($D1759,'NI-Ter'!$B$1:$Y$2048,13,FALSE)</f>
        <v>0</v>
      </c>
      <c r="U1759" s="1209">
        <f>VLOOKUP($D1759,'NI-Ter'!$B$1:$Y$2048,16,FALSE)</f>
        <v>0</v>
      </c>
      <c r="V1759" s="1209">
        <f>VLOOKUP($D1759,'NI-Ter'!$B$1:$Y$2048,17,FALSE)</f>
        <v>0</v>
      </c>
      <c r="W1759" s="1209">
        <f>VLOOKUP($D1759,'NI-Ter'!$B$1:$Y$2048,18,FALSE)</f>
        <v>0</v>
      </c>
      <c r="X1759" s="1209">
        <f>VLOOKUP($D1759,'NI-Ter'!$B$1:$Y$2048,19,FALSE)</f>
        <v>0</v>
      </c>
    </row>
    <row r="1760" spans="1:24" ht="27" hidden="1">
      <c r="A1760" s="507"/>
      <c r="B1760" s="507"/>
      <c r="C1760" s="507"/>
      <c r="D1760" s="1209" t="s">
        <v>1374</v>
      </c>
      <c r="E1760" s="1210" t="s">
        <v>3062</v>
      </c>
      <c r="F1760" s="1202"/>
      <c r="G1760" s="1202"/>
      <c r="H1760" s="1202" t="s">
        <v>1353</v>
      </c>
      <c r="I1760" s="1202" t="s">
        <v>53</v>
      </c>
      <c r="J1760" s="1202"/>
      <c r="K1760" s="1202"/>
      <c r="L1760" s="1202"/>
      <c r="M1760" s="1202" t="s">
        <v>1354</v>
      </c>
      <c r="N1760" s="1203" t="s">
        <v>1375</v>
      </c>
      <c r="O1760" s="1203" t="s">
        <v>73</v>
      </c>
      <c r="P1760" s="1203" t="s">
        <v>73</v>
      </c>
      <c r="Q1760" s="1203" t="s">
        <v>73</v>
      </c>
      <c r="R1760" s="1203" t="s">
        <v>73</v>
      </c>
      <c r="S1760" s="1209">
        <f>VLOOKUP($D1760,'NI-Ter'!$B$1:$Y$2048,12,FALSE)</f>
        <v>0</v>
      </c>
      <c r="T1760" s="1209">
        <f>VLOOKUP($D1760,'NI-Ter'!$B$1:$Y$2048,13,FALSE)</f>
        <v>0</v>
      </c>
      <c r="U1760" s="1209">
        <f>VLOOKUP($D1760,'NI-Ter'!$B$1:$Y$2048,16,FALSE)</f>
        <v>0</v>
      </c>
      <c r="V1760" s="1209">
        <f>VLOOKUP($D1760,'NI-Ter'!$B$1:$Y$2048,17,FALSE)</f>
        <v>0</v>
      </c>
      <c r="W1760" s="1209">
        <f>VLOOKUP($D1760,'NI-Ter'!$B$1:$Y$2048,18,FALSE)</f>
        <v>0</v>
      </c>
      <c r="X1760" s="1209">
        <f>VLOOKUP($D1760,'NI-Ter'!$B$1:$Y$2048,19,FALSE)</f>
        <v>0</v>
      </c>
    </row>
    <row r="1761" spans="1:24" ht="27" hidden="1">
      <c r="A1761" s="507"/>
      <c r="B1761" s="507"/>
      <c r="C1761" s="507"/>
      <c r="D1761" s="1209" t="s">
        <v>1376</v>
      </c>
      <c r="E1761" s="1210" t="s">
        <v>3062</v>
      </c>
      <c r="F1761" s="1202"/>
      <c r="G1761" s="1202"/>
      <c r="H1761" s="1202" t="s">
        <v>1353</v>
      </c>
      <c r="I1761" s="1202" t="s">
        <v>53</v>
      </c>
      <c r="J1761" s="1202"/>
      <c r="K1761" s="1202"/>
      <c r="L1761" s="1202"/>
      <c r="M1761" s="1202" t="s">
        <v>1354</v>
      </c>
      <c r="N1761" s="1203" t="s">
        <v>1377</v>
      </c>
      <c r="O1761" s="1203" t="s">
        <v>73</v>
      </c>
      <c r="P1761" s="1203" t="s">
        <v>73</v>
      </c>
      <c r="Q1761" s="1203" t="s">
        <v>73</v>
      </c>
      <c r="R1761" s="1203" t="s">
        <v>73</v>
      </c>
      <c r="S1761" s="1209">
        <f>VLOOKUP($D1761,'NI-Ter'!$B$1:$Y$2048,12,FALSE)</f>
        <v>0</v>
      </c>
      <c r="T1761" s="1209">
        <f>VLOOKUP($D1761,'NI-Ter'!$B$1:$Y$2048,13,FALSE)</f>
        <v>0</v>
      </c>
      <c r="U1761" s="1209">
        <f>VLOOKUP($D1761,'NI-Ter'!$B$1:$Y$2048,16,FALSE)</f>
        <v>0</v>
      </c>
      <c r="V1761" s="1209">
        <f>VLOOKUP($D1761,'NI-Ter'!$B$1:$Y$2048,17,FALSE)</f>
        <v>0</v>
      </c>
      <c r="W1761" s="1209">
        <f>VLOOKUP($D1761,'NI-Ter'!$B$1:$Y$2048,18,FALSE)</f>
        <v>0</v>
      </c>
      <c r="X1761" s="1209">
        <f>VLOOKUP($D1761,'NI-Ter'!$B$1:$Y$2048,19,FALSE)</f>
        <v>0</v>
      </c>
    </row>
    <row r="1762" spans="1:24" ht="27" hidden="1">
      <c r="A1762" s="507"/>
      <c r="B1762" s="507"/>
      <c r="C1762" s="507"/>
      <c r="D1762" s="1209" t="s">
        <v>1378</v>
      </c>
      <c r="E1762" s="1210" t="s">
        <v>3062</v>
      </c>
      <c r="F1762" s="1202"/>
      <c r="G1762" s="1202"/>
      <c r="H1762" s="1202" t="s">
        <v>1353</v>
      </c>
      <c r="I1762" s="1202" t="s">
        <v>53</v>
      </c>
      <c r="J1762" s="1202"/>
      <c r="K1762" s="1202"/>
      <c r="L1762" s="1202"/>
      <c r="M1762" s="1202" t="s">
        <v>1354</v>
      </c>
      <c r="N1762" s="1203" t="s">
        <v>1379</v>
      </c>
      <c r="O1762" s="1203" t="s">
        <v>73</v>
      </c>
      <c r="P1762" s="1203" t="s">
        <v>73</v>
      </c>
      <c r="Q1762" s="1203" t="s">
        <v>73</v>
      </c>
      <c r="R1762" s="1203" t="s">
        <v>73</v>
      </c>
      <c r="S1762" s="1209">
        <f>VLOOKUP($D1762,'NI-Ter'!$B$1:$Y$2048,12,FALSE)</f>
        <v>0</v>
      </c>
      <c r="T1762" s="1209">
        <f>VLOOKUP($D1762,'NI-Ter'!$B$1:$Y$2048,13,FALSE)</f>
        <v>0</v>
      </c>
      <c r="U1762" s="1209">
        <f>VLOOKUP($D1762,'NI-Ter'!$B$1:$Y$2048,16,FALSE)</f>
        <v>0</v>
      </c>
      <c r="V1762" s="1209">
        <f>VLOOKUP($D1762,'NI-Ter'!$B$1:$Y$2048,17,FALSE)</f>
        <v>0</v>
      </c>
      <c r="W1762" s="1209">
        <f>VLOOKUP($D1762,'NI-Ter'!$B$1:$Y$2048,18,FALSE)</f>
        <v>0</v>
      </c>
      <c r="X1762" s="1209">
        <f>VLOOKUP($D1762,'NI-Ter'!$B$1:$Y$2048,19,FALSE)</f>
        <v>0</v>
      </c>
    </row>
    <row r="1763" spans="1:24" ht="40.5" hidden="1">
      <c r="A1763" s="507"/>
      <c r="B1763" s="507"/>
      <c r="C1763" s="507"/>
      <c r="D1763" s="1209" t="s">
        <v>1380</v>
      </c>
      <c r="E1763" s="1210" t="s">
        <v>3062</v>
      </c>
      <c r="F1763" s="1202"/>
      <c r="G1763" s="1202"/>
      <c r="H1763" s="1202" t="s">
        <v>1353</v>
      </c>
      <c r="I1763" s="1202" t="s">
        <v>53</v>
      </c>
      <c r="J1763" s="1202"/>
      <c r="K1763" s="1202"/>
      <c r="L1763" s="1202"/>
      <c r="M1763" s="1202" t="s">
        <v>1354</v>
      </c>
      <c r="N1763" s="1203" t="s">
        <v>1381</v>
      </c>
      <c r="O1763" s="1203" t="s">
        <v>73</v>
      </c>
      <c r="P1763" s="1203" t="s">
        <v>73</v>
      </c>
      <c r="Q1763" s="1203" t="s">
        <v>73</v>
      </c>
      <c r="R1763" s="1203" t="s">
        <v>73</v>
      </c>
      <c r="S1763" s="1209">
        <f>VLOOKUP($D1763,'NI-Ter'!$B$1:$Y$2048,12,FALSE)</f>
        <v>0</v>
      </c>
      <c r="T1763" s="1209">
        <f>VLOOKUP($D1763,'NI-Ter'!$B$1:$Y$2048,13,FALSE)</f>
        <v>0</v>
      </c>
      <c r="U1763" s="1209">
        <f>VLOOKUP($D1763,'NI-Ter'!$B$1:$Y$2048,16,FALSE)</f>
        <v>0</v>
      </c>
      <c r="V1763" s="1209">
        <f>VLOOKUP($D1763,'NI-Ter'!$B$1:$Y$2048,17,FALSE)</f>
        <v>0</v>
      </c>
      <c r="W1763" s="1209">
        <f>VLOOKUP($D1763,'NI-Ter'!$B$1:$Y$2048,18,FALSE)</f>
        <v>0</v>
      </c>
      <c r="X1763" s="1209">
        <f>VLOOKUP($D1763,'NI-Ter'!$B$1:$Y$2048,19,FALSE)</f>
        <v>0</v>
      </c>
    </row>
    <row r="1764" spans="1:24" ht="40.5" hidden="1">
      <c r="A1764" s="507"/>
      <c r="B1764" s="507"/>
      <c r="C1764" s="507"/>
      <c r="D1764" s="1209" t="s">
        <v>1382</v>
      </c>
      <c r="E1764" s="1210" t="s">
        <v>3062</v>
      </c>
      <c r="F1764" s="1202"/>
      <c r="G1764" s="1202"/>
      <c r="H1764" s="1202" t="s">
        <v>1353</v>
      </c>
      <c r="I1764" s="1202" t="s">
        <v>53</v>
      </c>
      <c r="J1764" s="1202"/>
      <c r="K1764" s="1202"/>
      <c r="L1764" s="1202"/>
      <c r="M1764" s="1202" t="s">
        <v>1354</v>
      </c>
      <c r="N1764" s="1203" t="s">
        <v>1383</v>
      </c>
      <c r="O1764" s="1203" t="s">
        <v>73</v>
      </c>
      <c r="P1764" s="1203" t="s">
        <v>73</v>
      </c>
      <c r="Q1764" s="1203" t="s">
        <v>73</v>
      </c>
      <c r="R1764" s="1203" t="s">
        <v>73</v>
      </c>
      <c r="S1764" s="1209">
        <f>VLOOKUP($D1764,'NI-Ter'!$B$1:$Y$2048,12,FALSE)</f>
        <v>0</v>
      </c>
      <c r="T1764" s="1209">
        <f>VLOOKUP($D1764,'NI-Ter'!$B$1:$Y$2048,13,FALSE)</f>
        <v>0</v>
      </c>
      <c r="U1764" s="1209">
        <f>VLOOKUP($D1764,'NI-Ter'!$B$1:$Y$2048,16,FALSE)</f>
        <v>0</v>
      </c>
      <c r="V1764" s="1209">
        <f>VLOOKUP($D1764,'NI-Ter'!$B$1:$Y$2048,17,FALSE)</f>
        <v>0</v>
      </c>
      <c r="W1764" s="1209">
        <f>VLOOKUP($D1764,'NI-Ter'!$B$1:$Y$2048,18,FALSE)</f>
        <v>0</v>
      </c>
      <c r="X1764" s="1209">
        <f>VLOOKUP($D1764,'NI-Ter'!$B$1:$Y$2048,19,FALSE)</f>
        <v>0</v>
      </c>
    </row>
    <row r="1765" spans="1:24" ht="40.5" hidden="1">
      <c r="A1765" s="507"/>
      <c r="B1765" s="507"/>
      <c r="C1765" s="507"/>
      <c r="D1765" s="1209" t="s">
        <v>1384</v>
      </c>
      <c r="E1765" s="1210" t="s">
        <v>3062</v>
      </c>
      <c r="F1765" s="1202"/>
      <c r="G1765" s="1202"/>
      <c r="H1765" s="1202" t="s">
        <v>1353</v>
      </c>
      <c r="I1765" s="1202" t="s">
        <v>53</v>
      </c>
      <c r="J1765" s="1202"/>
      <c r="K1765" s="1202"/>
      <c r="L1765" s="1202"/>
      <c r="M1765" s="1202" t="s">
        <v>1354</v>
      </c>
      <c r="N1765" s="1203" t="s">
        <v>1385</v>
      </c>
      <c r="O1765" s="1203" t="s">
        <v>73</v>
      </c>
      <c r="P1765" s="1203" t="s">
        <v>73</v>
      </c>
      <c r="Q1765" s="1203" t="s">
        <v>73</v>
      </c>
      <c r="R1765" s="1203" t="s">
        <v>73</v>
      </c>
      <c r="S1765" s="1209">
        <f>VLOOKUP($D1765,'NI-Ter'!$B$1:$Y$2048,12,FALSE)</f>
        <v>0</v>
      </c>
      <c r="T1765" s="1209">
        <f>VLOOKUP($D1765,'NI-Ter'!$B$1:$Y$2048,13,FALSE)</f>
        <v>0</v>
      </c>
      <c r="U1765" s="1209">
        <f>VLOOKUP($D1765,'NI-Ter'!$B$1:$Y$2048,16,FALSE)</f>
        <v>0</v>
      </c>
      <c r="V1765" s="1209">
        <f>VLOOKUP($D1765,'NI-Ter'!$B$1:$Y$2048,17,FALSE)</f>
        <v>0</v>
      </c>
      <c r="W1765" s="1209">
        <f>VLOOKUP($D1765,'NI-Ter'!$B$1:$Y$2048,18,FALSE)</f>
        <v>0</v>
      </c>
      <c r="X1765" s="1209">
        <f>VLOOKUP($D1765,'NI-Ter'!$B$1:$Y$2048,19,FALSE)</f>
        <v>0</v>
      </c>
    </row>
    <row r="1766" spans="1:24" ht="27" hidden="1">
      <c r="A1766" s="507"/>
      <c r="B1766" s="507"/>
      <c r="C1766" s="507"/>
      <c r="D1766" s="1209" t="s">
        <v>1386</v>
      </c>
      <c r="E1766" s="1210" t="s">
        <v>3062</v>
      </c>
      <c r="F1766" s="1202"/>
      <c r="G1766" s="1202"/>
      <c r="H1766" s="1202" t="s">
        <v>1353</v>
      </c>
      <c r="I1766" s="1202" t="s">
        <v>53</v>
      </c>
      <c r="J1766" s="1202"/>
      <c r="K1766" s="1202"/>
      <c r="L1766" s="1202"/>
      <c r="M1766" s="1202" t="s">
        <v>1354</v>
      </c>
      <c r="N1766" s="1203" t="s">
        <v>1387</v>
      </c>
      <c r="O1766" s="1203" t="s">
        <v>73</v>
      </c>
      <c r="P1766" s="1203" t="s">
        <v>73</v>
      </c>
      <c r="Q1766" s="1203" t="s">
        <v>73</v>
      </c>
      <c r="R1766" s="1203" t="s">
        <v>73</v>
      </c>
      <c r="S1766" s="1209">
        <f>VLOOKUP($D1766,'NI-Ter'!$B$1:$Y$2048,12,FALSE)</f>
        <v>0</v>
      </c>
      <c r="T1766" s="1209">
        <f>VLOOKUP($D1766,'NI-Ter'!$B$1:$Y$2048,13,FALSE)</f>
        <v>0</v>
      </c>
      <c r="U1766" s="1209">
        <f>VLOOKUP($D1766,'NI-Ter'!$B$1:$Y$2048,16,FALSE)</f>
        <v>0</v>
      </c>
      <c r="V1766" s="1209">
        <f>VLOOKUP($D1766,'NI-Ter'!$B$1:$Y$2048,17,FALSE)</f>
        <v>0</v>
      </c>
      <c r="W1766" s="1209">
        <f>VLOOKUP($D1766,'NI-Ter'!$B$1:$Y$2048,18,FALSE)</f>
        <v>0</v>
      </c>
      <c r="X1766" s="1209">
        <f>VLOOKUP($D1766,'NI-Ter'!$B$1:$Y$2048,19,FALSE)</f>
        <v>0</v>
      </c>
    </row>
    <row r="1767" spans="1:24" ht="27" hidden="1">
      <c r="A1767" s="507"/>
      <c r="B1767" s="507"/>
      <c r="C1767" s="507"/>
      <c r="D1767" s="1209" t="s">
        <v>1388</v>
      </c>
      <c r="E1767" s="1210" t="s">
        <v>3062</v>
      </c>
      <c r="F1767" s="1202"/>
      <c r="G1767" s="1202"/>
      <c r="H1767" s="1202" t="s">
        <v>1353</v>
      </c>
      <c r="I1767" s="1202" t="s">
        <v>53</v>
      </c>
      <c r="J1767" s="1202"/>
      <c r="K1767" s="1202"/>
      <c r="L1767" s="1202"/>
      <c r="M1767" s="1202" t="s">
        <v>1354</v>
      </c>
      <c r="N1767" s="1203" t="s">
        <v>1389</v>
      </c>
      <c r="O1767" s="1203" t="s">
        <v>73</v>
      </c>
      <c r="P1767" s="1203" t="s">
        <v>73</v>
      </c>
      <c r="Q1767" s="1203" t="s">
        <v>73</v>
      </c>
      <c r="R1767" s="1203" t="s">
        <v>73</v>
      </c>
      <c r="S1767" s="1209">
        <f>VLOOKUP($D1767,'NI-Ter'!$B$1:$Y$2048,12,FALSE)</f>
        <v>0</v>
      </c>
      <c r="T1767" s="1209">
        <f>VLOOKUP($D1767,'NI-Ter'!$B$1:$Y$2048,13,FALSE)</f>
        <v>0</v>
      </c>
      <c r="U1767" s="1209">
        <f>VLOOKUP($D1767,'NI-Ter'!$B$1:$Y$2048,16,FALSE)</f>
        <v>0</v>
      </c>
      <c r="V1767" s="1209">
        <f>VLOOKUP($D1767,'NI-Ter'!$B$1:$Y$2048,17,FALSE)</f>
        <v>0</v>
      </c>
      <c r="W1767" s="1209">
        <f>VLOOKUP($D1767,'NI-Ter'!$B$1:$Y$2048,18,FALSE)</f>
        <v>0</v>
      </c>
      <c r="X1767" s="1209">
        <f>VLOOKUP($D1767,'NI-Ter'!$B$1:$Y$2048,19,FALSE)</f>
        <v>0</v>
      </c>
    </row>
    <row r="1768" spans="1:24" ht="27" hidden="1">
      <c r="A1768" s="507"/>
      <c r="B1768" s="507"/>
      <c r="C1768" s="507"/>
      <c r="D1768" s="1209" t="s">
        <v>1390</v>
      </c>
      <c r="E1768" s="1210" t="s">
        <v>3062</v>
      </c>
      <c r="F1768" s="1202"/>
      <c r="G1768" s="1202"/>
      <c r="H1768" s="1202" t="s">
        <v>1353</v>
      </c>
      <c r="I1768" s="1202" t="s">
        <v>53</v>
      </c>
      <c r="J1768" s="1202"/>
      <c r="K1768" s="1202"/>
      <c r="L1768" s="1202"/>
      <c r="M1768" s="1202" t="s">
        <v>1354</v>
      </c>
      <c r="N1768" s="1203" t="s">
        <v>1391</v>
      </c>
      <c r="O1768" s="1203" t="s">
        <v>73</v>
      </c>
      <c r="P1768" s="1203" t="s">
        <v>73</v>
      </c>
      <c r="Q1768" s="1203" t="s">
        <v>73</v>
      </c>
      <c r="R1768" s="1203" t="s">
        <v>73</v>
      </c>
      <c r="S1768" s="1209">
        <f>VLOOKUP($D1768,'NI-Ter'!$B$1:$Y$2048,12,FALSE)</f>
        <v>0</v>
      </c>
      <c r="T1768" s="1209">
        <f>VLOOKUP($D1768,'NI-Ter'!$B$1:$Y$2048,13,FALSE)</f>
        <v>0</v>
      </c>
      <c r="U1768" s="1209">
        <f>VLOOKUP($D1768,'NI-Ter'!$B$1:$Y$2048,16,FALSE)</f>
        <v>0</v>
      </c>
      <c r="V1768" s="1209">
        <f>VLOOKUP($D1768,'NI-Ter'!$B$1:$Y$2048,17,FALSE)</f>
        <v>0</v>
      </c>
      <c r="W1768" s="1209">
        <f>VLOOKUP($D1768,'NI-Ter'!$B$1:$Y$2048,18,FALSE)</f>
        <v>0</v>
      </c>
      <c r="X1768" s="1209">
        <f>VLOOKUP($D1768,'NI-Ter'!$B$1:$Y$2048,19,FALSE)</f>
        <v>0</v>
      </c>
    </row>
    <row r="1769" spans="1:24" ht="27" hidden="1">
      <c r="A1769" s="507"/>
      <c r="B1769" s="507"/>
      <c r="C1769" s="507"/>
      <c r="D1769" s="1209" t="s">
        <v>1392</v>
      </c>
      <c r="E1769" s="1210" t="s">
        <v>3062</v>
      </c>
      <c r="F1769" s="1202"/>
      <c r="G1769" s="1202"/>
      <c r="H1769" s="1202" t="s">
        <v>1353</v>
      </c>
      <c r="I1769" s="1202" t="s">
        <v>53</v>
      </c>
      <c r="J1769" s="1202"/>
      <c r="K1769" s="1202"/>
      <c r="L1769" s="1202"/>
      <c r="M1769" s="1202" t="s">
        <v>1354</v>
      </c>
      <c r="N1769" s="1203" t="s">
        <v>1393</v>
      </c>
      <c r="O1769" s="1203" t="s">
        <v>73</v>
      </c>
      <c r="P1769" s="1203" t="s">
        <v>73</v>
      </c>
      <c r="Q1769" s="1203" t="s">
        <v>73</v>
      </c>
      <c r="R1769" s="1203" t="s">
        <v>73</v>
      </c>
      <c r="S1769" s="1209">
        <f>VLOOKUP($D1769,'NI-Ter'!$B$1:$Y$2048,12,FALSE)</f>
        <v>0</v>
      </c>
      <c r="T1769" s="1209">
        <f>VLOOKUP($D1769,'NI-Ter'!$B$1:$Y$2048,13,FALSE)</f>
        <v>0</v>
      </c>
      <c r="U1769" s="1209">
        <f>VLOOKUP($D1769,'NI-Ter'!$B$1:$Y$2048,16,FALSE)</f>
        <v>0</v>
      </c>
      <c r="V1769" s="1209">
        <f>VLOOKUP($D1769,'NI-Ter'!$B$1:$Y$2048,17,FALSE)</f>
        <v>0</v>
      </c>
      <c r="W1769" s="1209">
        <f>VLOOKUP($D1769,'NI-Ter'!$B$1:$Y$2048,18,FALSE)</f>
        <v>0</v>
      </c>
      <c r="X1769" s="1209">
        <f>VLOOKUP($D1769,'NI-Ter'!$B$1:$Y$2048,19,FALSE)</f>
        <v>0</v>
      </c>
    </row>
    <row r="1770" spans="1:24" ht="40.5" hidden="1">
      <c r="A1770" s="507"/>
      <c r="B1770" s="507"/>
      <c r="C1770" s="507"/>
      <c r="D1770" s="1209" t="s">
        <v>1394</v>
      </c>
      <c r="E1770" s="1210" t="s">
        <v>3062</v>
      </c>
      <c r="F1770" s="1202"/>
      <c r="G1770" s="1202"/>
      <c r="H1770" s="1202" t="s">
        <v>1395</v>
      </c>
      <c r="I1770" s="1202" t="s">
        <v>53</v>
      </c>
      <c r="J1770" s="1202"/>
      <c r="K1770" s="1202"/>
      <c r="L1770" s="1202"/>
      <c r="M1770" s="1202" t="s">
        <v>1354</v>
      </c>
      <c r="N1770" s="1203" t="s">
        <v>1396</v>
      </c>
      <c r="O1770" s="1203" t="s">
        <v>73</v>
      </c>
      <c r="P1770" s="1203" t="s">
        <v>73</v>
      </c>
      <c r="Q1770" s="1203" t="s">
        <v>73</v>
      </c>
      <c r="R1770" s="1203" t="s">
        <v>73</v>
      </c>
      <c r="S1770" s="1209">
        <f>VLOOKUP($D1770,'NI-Ter'!$B$1:$Y$2048,12,FALSE)</f>
        <v>0</v>
      </c>
      <c r="T1770" s="1209">
        <f>VLOOKUP($D1770,'NI-Ter'!$B$1:$Y$2048,13,FALSE)</f>
        <v>0</v>
      </c>
      <c r="U1770" s="1209">
        <f>VLOOKUP($D1770,'NI-Ter'!$B$1:$Y$2048,16,FALSE)</f>
        <v>0</v>
      </c>
      <c r="V1770" s="1209">
        <f>VLOOKUP($D1770,'NI-Ter'!$B$1:$Y$2048,17,FALSE)</f>
        <v>0</v>
      </c>
      <c r="W1770" s="1209">
        <f>VLOOKUP($D1770,'NI-Ter'!$B$1:$Y$2048,18,FALSE)</f>
        <v>0</v>
      </c>
      <c r="X1770" s="1209">
        <f>VLOOKUP($D1770,'NI-Ter'!$B$1:$Y$2048,19,FALSE)</f>
        <v>0</v>
      </c>
    </row>
    <row r="1771" spans="1:24" ht="27" hidden="1">
      <c r="A1771" s="507"/>
      <c r="B1771" s="507"/>
      <c r="C1771" s="507"/>
      <c r="D1771" s="1209" t="s">
        <v>1397</v>
      </c>
      <c r="E1771" s="1210" t="s">
        <v>3062</v>
      </c>
      <c r="F1771" s="1202"/>
      <c r="G1771" s="1202"/>
      <c r="H1771" s="1202" t="s">
        <v>1395</v>
      </c>
      <c r="I1771" s="1202" t="s">
        <v>53</v>
      </c>
      <c r="J1771" s="1202"/>
      <c r="K1771" s="1202"/>
      <c r="L1771" s="1202"/>
      <c r="M1771" s="1202" t="s">
        <v>1354</v>
      </c>
      <c r="N1771" s="1203" t="s">
        <v>1398</v>
      </c>
      <c r="O1771" s="1203" t="s">
        <v>73</v>
      </c>
      <c r="P1771" s="1203" t="s">
        <v>73</v>
      </c>
      <c r="Q1771" s="1203" t="s">
        <v>73</v>
      </c>
      <c r="R1771" s="1203" t="s">
        <v>73</v>
      </c>
      <c r="S1771" s="1209">
        <f>VLOOKUP($D1771,'NI-Ter'!$B$1:$Y$2048,12,FALSE)</f>
        <v>0</v>
      </c>
      <c r="T1771" s="1209">
        <f>VLOOKUP($D1771,'NI-Ter'!$B$1:$Y$2048,13,FALSE)</f>
        <v>0</v>
      </c>
      <c r="U1771" s="1209">
        <f>VLOOKUP($D1771,'NI-Ter'!$B$1:$Y$2048,16,FALSE)</f>
        <v>0</v>
      </c>
      <c r="V1771" s="1209">
        <f>VLOOKUP($D1771,'NI-Ter'!$B$1:$Y$2048,17,FALSE)</f>
        <v>0</v>
      </c>
      <c r="W1771" s="1209">
        <f>VLOOKUP($D1771,'NI-Ter'!$B$1:$Y$2048,18,FALSE)</f>
        <v>0</v>
      </c>
      <c r="X1771" s="1209">
        <f>VLOOKUP($D1771,'NI-Ter'!$B$1:$Y$2048,19,FALSE)</f>
        <v>0</v>
      </c>
    </row>
    <row r="1772" spans="1:24" ht="27" hidden="1">
      <c r="A1772" s="507"/>
      <c r="B1772" s="507"/>
      <c r="C1772" s="507"/>
      <c r="D1772" s="1209" t="s">
        <v>1399</v>
      </c>
      <c r="E1772" s="1210" t="s">
        <v>3062</v>
      </c>
      <c r="F1772" s="1202"/>
      <c r="G1772" s="1202"/>
      <c r="H1772" s="1202" t="s">
        <v>1353</v>
      </c>
      <c r="I1772" s="1202" t="s">
        <v>53</v>
      </c>
      <c r="J1772" s="1202"/>
      <c r="K1772" s="1202"/>
      <c r="L1772" s="1208" t="s">
        <v>747</v>
      </c>
      <c r="M1772" s="1202" t="s">
        <v>1354</v>
      </c>
      <c r="N1772" s="1203" t="s">
        <v>1400</v>
      </c>
      <c r="O1772" s="1203" t="s">
        <v>73</v>
      </c>
      <c r="P1772" s="1203" t="s">
        <v>73</v>
      </c>
      <c r="Q1772" s="1203" t="s">
        <v>3064</v>
      </c>
      <c r="R1772" s="1203" t="s">
        <v>3065</v>
      </c>
      <c r="S1772" s="1209">
        <f>VLOOKUP($D1772,'NI-Ter'!$B$1:$Y$2048,12,FALSE)</f>
        <v>0</v>
      </c>
      <c r="T1772" s="1209">
        <f>VLOOKUP($D1772,'NI-Ter'!$B$1:$Y$2048,13,FALSE)</f>
        <v>0</v>
      </c>
      <c r="U1772" s="1209">
        <f>VLOOKUP($D1772,'NI-Ter'!$B$1:$Y$2048,16,FALSE)</f>
        <v>0</v>
      </c>
      <c r="V1772" s="1209">
        <f>VLOOKUP($D1772,'NI-Ter'!$B$1:$Y$2048,17,FALSE)</f>
        <v>0</v>
      </c>
      <c r="W1772" s="1209">
        <f>VLOOKUP($D1772,'NI-Ter'!$B$1:$Y$2048,18,FALSE)</f>
        <v>0</v>
      </c>
      <c r="X1772" s="1209">
        <f>VLOOKUP($D1772,'NI-Ter'!$B$1:$Y$2048,19,FALSE)</f>
        <v>0</v>
      </c>
    </row>
    <row r="1773" spans="1:24" ht="27" hidden="1">
      <c r="A1773" s="507"/>
      <c r="B1773" s="507"/>
      <c r="C1773" s="507"/>
      <c r="D1773" s="1209" t="s">
        <v>1401</v>
      </c>
      <c r="E1773" s="1210" t="s">
        <v>3062</v>
      </c>
      <c r="F1773" s="1202"/>
      <c r="G1773" s="1202"/>
      <c r="H1773" s="1202" t="s">
        <v>1353</v>
      </c>
      <c r="I1773" s="1202" t="s">
        <v>53</v>
      </c>
      <c r="J1773" s="1202"/>
      <c r="K1773" s="1202"/>
      <c r="L1773" s="1202"/>
      <c r="M1773" s="1202" t="s">
        <v>1354</v>
      </c>
      <c r="N1773" s="1203" t="s">
        <v>1402</v>
      </c>
      <c r="O1773" s="1203" t="s">
        <v>73</v>
      </c>
      <c r="P1773" s="1203" t="s">
        <v>73</v>
      </c>
      <c r="Q1773" s="1203" t="s">
        <v>73</v>
      </c>
      <c r="R1773" s="1203" t="s">
        <v>73</v>
      </c>
      <c r="S1773" s="1209">
        <f>VLOOKUP($D1773,'NI-Ter'!$B$1:$Y$2048,12,FALSE)</f>
        <v>0</v>
      </c>
      <c r="T1773" s="1209">
        <f>VLOOKUP($D1773,'NI-Ter'!$B$1:$Y$2048,13,FALSE)</f>
        <v>0</v>
      </c>
      <c r="U1773" s="1209">
        <f>VLOOKUP($D1773,'NI-Ter'!$B$1:$Y$2048,16,FALSE)</f>
        <v>0</v>
      </c>
      <c r="V1773" s="1209">
        <f>VLOOKUP($D1773,'NI-Ter'!$B$1:$Y$2048,17,FALSE)</f>
        <v>0</v>
      </c>
      <c r="W1773" s="1209">
        <f>VLOOKUP($D1773,'NI-Ter'!$B$1:$Y$2048,18,FALSE)</f>
        <v>0</v>
      </c>
      <c r="X1773" s="1209">
        <f>VLOOKUP($D1773,'NI-Ter'!$B$1:$Y$2048,19,FALSE)</f>
        <v>0</v>
      </c>
    </row>
    <row r="1774" spans="1:24" hidden="1">
      <c r="A1774" s="507"/>
      <c r="B1774" s="507"/>
      <c r="C1774" s="507"/>
      <c r="D1774" s="1209" t="s">
        <v>1403</v>
      </c>
      <c r="E1774" s="1210" t="s">
        <v>3062</v>
      </c>
      <c r="F1774" s="1202"/>
      <c r="G1774" s="1202"/>
      <c r="H1774" s="1202"/>
      <c r="I1774" s="1202" t="s">
        <v>53</v>
      </c>
      <c r="J1774" s="1202"/>
      <c r="K1774" s="1202"/>
      <c r="L1774" s="1202"/>
      <c r="M1774" s="1202" t="s">
        <v>1354</v>
      </c>
      <c r="N1774" s="1203" t="s">
        <v>1404</v>
      </c>
      <c r="O1774" s="1203" t="s">
        <v>73</v>
      </c>
      <c r="P1774" s="1203" t="s">
        <v>73</v>
      </c>
      <c r="Q1774" s="1203" t="s">
        <v>73</v>
      </c>
      <c r="R1774" s="1203" t="s">
        <v>73</v>
      </c>
      <c r="S1774" s="1209">
        <f>VLOOKUP($D1774,'NI-Ter'!$B$1:$Y$2048,12,FALSE)</f>
        <v>0</v>
      </c>
      <c r="T1774" s="1209">
        <f>VLOOKUP($D1774,'NI-Ter'!$B$1:$Y$2048,13,FALSE)</f>
        <v>0</v>
      </c>
      <c r="U1774" s="1209">
        <f>VLOOKUP($D1774,'NI-Ter'!$B$1:$Y$2048,16,FALSE)</f>
        <v>0</v>
      </c>
      <c r="V1774" s="1209">
        <f>VLOOKUP($D1774,'NI-Ter'!$B$1:$Y$2048,17,FALSE)</f>
        <v>0</v>
      </c>
      <c r="W1774" s="1209">
        <f>VLOOKUP($D1774,'NI-Ter'!$B$1:$Y$2048,18,FALSE)</f>
        <v>0</v>
      </c>
      <c r="X1774" s="1209">
        <f>VLOOKUP($D1774,'NI-Ter'!$B$1:$Y$2048,19,FALSE)</f>
        <v>0</v>
      </c>
    </row>
    <row r="1775" spans="1:24" hidden="1">
      <c r="A1775" s="507"/>
      <c r="B1775" s="507"/>
      <c r="C1775" s="507"/>
      <c r="D1775" s="1209" t="s">
        <v>1405</v>
      </c>
      <c r="E1775" s="1210" t="s">
        <v>3062</v>
      </c>
      <c r="F1775" s="1202" t="s">
        <v>157</v>
      </c>
      <c r="G1775" s="1202" t="str">
        <f>CONCATENATE(D1775,F1775)</f>
        <v>4.20.10.10.110.010.40.050CONS</v>
      </c>
      <c r="H1775" s="1202" t="s">
        <v>1406</v>
      </c>
      <c r="I1775" s="1202" t="s">
        <v>53</v>
      </c>
      <c r="J1775" s="1202"/>
      <c r="K1775" s="1202"/>
      <c r="L1775" s="1202"/>
      <c r="M1775" s="1202" t="s">
        <v>1354</v>
      </c>
      <c r="N1775" s="1203" t="s">
        <v>1407</v>
      </c>
      <c r="O1775" s="1203" t="s">
        <v>73</v>
      </c>
      <c r="P1775" s="1203" t="s">
        <v>73</v>
      </c>
      <c r="Q1775" s="1203" t="s">
        <v>73</v>
      </c>
      <c r="R1775" s="1203" t="s">
        <v>73</v>
      </c>
      <c r="S1775" s="1209">
        <f>VLOOKUP($D1775,'NI-Ter'!$B$1:$Y$2048,12,FALSE)</f>
        <v>0</v>
      </c>
      <c r="T1775" s="1209">
        <f>VLOOKUP($D1775,'NI-Ter'!$B$1:$Y$2048,13,FALSE)</f>
        <v>0</v>
      </c>
      <c r="U1775" s="1209">
        <f>VLOOKUP($D1775,'NI-Ter'!$B$1:$Y$2048,16,FALSE)</f>
        <v>0</v>
      </c>
      <c r="V1775" s="1209">
        <f>VLOOKUP($D1775,'NI-Ter'!$B$1:$Y$2048,17,FALSE)</f>
        <v>0</v>
      </c>
      <c r="W1775" s="1209">
        <f>VLOOKUP($D1775,'NI-Ter'!$B$1:$Y$2048,18,FALSE)</f>
        <v>0</v>
      </c>
      <c r="X1775" s="1209">
        <f>VLOOKUP($D1775,'NI-Ter'!$B$1:$Y$2048,19,FALSE)</f>
        <v>0</v>
      </c>
    </row>
    <row r="1776" spans="1:24" ht="27" hidden="1">
      <c r="A1776" s="507"/>
      <c r="B1776" s="507"/>
      <c r="C1776" s="507"/>
      <c r="D1776" s="1209" t="s">
        <v>1408</v>
      </c>
      <c r="E1776" s="1210" t="s">
        <v>3062</v>
      </c>
      <c r="F1776" s="1202" t="s">
        <v>157</v>
      </c>
      <c r="G1776" s="1202" t="str">
        <f>CONCATENATE(D1776,F1776)</f>
        <v>4.20.10.10.110.010.80.010CONS</v>
      </c>
      <c r="H1776" s="1202" t="s">
        <v>1406</v>
      </c>
      <c r="I1776" s="1202" t="s">
        <v>53</v>
      </c>
      <c r="J1776" s="1202"/>
      <c r="K1776" s="1202"/>
      <c r="L1776" s="1208" t="s">
        <v>747</v>
      </c>
      <c r="M1776" s="1202" t="s">
        <v>1354</v>
      </c>
      <c r="N1776" s="1203" t="s">
        <v>1409</v>
      </c>
      <c r="O1776" s="1203" t="s">
        <v>73</v>
      </c>
      <c r="P1776" s="1203" t="s">
        <v>73</v>
      </c>
      <c r="Q1776" s="1203" t="s">
        <v>3064</v>
      </c>
      <c r="R1776" s="1203" t="s">
        <v>3065</v>
      </c>
      <c r="S1776" s="1209">
        <f>VLOOKUP($D1776,'NI-Ter'!$B$1:$Y$2048,12,FALSE)</f>
        <v>0</v>
      </c>
      <c r="T1776" s="1209">
        <f>VLOOKUP($D1776,'NI-Ter'!$B$1:$Y$2048,13,FALSE)</f>
        <v>0</v>
      </c>
      <c r="U1776" s="1209">
        <f>VLOOKUP($D1776,'NI-Ter'!$B$1:$Y$2048,16,FALSE)</f>
        <v>0</v>
      </c>
      <c r="V1776" s="1209">
        <f>VLOOKUP($D1776,'NI-Ter'!$B$1:$Y$2048,17,FALSE)</f>
        <v>0</v>
      </c>
      <c r="W1776" s="1209">
        <f>VLOOKUP($D1776,'NI-Ter'!$B$1:$Y$2048,18,FALSE)</f>
        <v>0</v>
      </c>
      <c r="X1776" s="1209">
        <f>VLOOKUP($D1776,'NI-Ter'!$B$1:$Y$2048,19,FALSE)</f>
        <v>0</v>
      </c>
    </row>
    <row r="1777" spans="1:24" ht="27" hidden="1">
      <c r="A1777" s="507"/>
      <c r="B1777" s="507"/>
      <c r="C1777" s="507"/>
      <c r="D1777" s="1209" t="s">
        <v>1410</v>
      </c>
      <c r="E1777" s="1210" t="s">
        <v>3062</v>
      </c>
      <c r="F1777" s="1202"/>
      <c r="G1777" s="1202"/>
      <c r="H1777" s="1202" t="s">
        <v>1353</v>
      </c>
      <c r="I1777" s="1202" t="s">
        <v>53</v>
      </c>
      <c r="J1777" s="1202"/>
      <c r="K1777" s="1202"/>
      <c r="L1777" s="1208" t="s">
        <v>747</v>
      </c>
      <c r="M1777" s="1202" t="s">
        <v>1354</v>
      </c>
      <c r="N1777" s="1203" t="s">
        <v>1411</v>
      </c>
      <c r="O1777" s="1203" t="s">
        <v>73</v>
      </c>
      <c r="P1777" s="1203" t="s">
        <v>73</v>
      </c>
      <c r="Q1777" s="1203" t="s">
        <v>3064</v>
      </c>
      <c r="R1777" s="1203" t="s">
        <v>3065</v>
      </c>
      <c r="S1777" s="1209">
        <f>VLOOKUP($D1777,'NI-Ter'!$B$1:$Y$2048,12,FALSE)</f>
        <v>0</v>
      </c>
      <c r="T1777" s="1209">
        <f>VLOOKUP($D1777,'NI-Ter'!$B$1:$Y$2048,13,FALSE)</f>
        <v>0</v>
      </c>
      <c r="U1777" s="1209">
        <f>VLOOKUP($D1777,'NI-Ter'!$B$1:$Y$2048,16,FALSE)</f>
        <v>0</v>
      </c>
      <c r="V1777" s="1209">
        <f>VLOOKUP($D1777,'NI-Ter'!$B$1:$Y$2048,17,FALSE)</f>
        <v>0</v>
      </c>
      <c r="W1777" s="1209">
        <f>VLOOKUP($D1777,'NI-Ter'!$B$1:$Y$2048,18,FALSE)</f>
        <v>0</v>
      </c>
      <c r="X1777" s="1209">
        <f>VLOOKUP($D1777,'NI-Ter'!$B$1:$Y$2048,19,FALSE)</f>
        <v>0</v>
      </c>
    </row>
    <row r="1778" spans="1:24" ht="27" hidden="1">
      <c r="A1778" s="507"/>
      <c r="B1778" s="507"/>
      <c r="C1778" s="507"/>
      <c r="D1778" s="1209" t="s">
        <v>1412</v>
      </c>
      <c r="E1778" s="1210" t="s">
        <v>3062</v>
      </c>
      <c r="F1778" s="1202" t="s">
        <v>157</v>
      </c>
      <c r="G1778" s="1202"/>
      <c r="H1778" s="1202"/>
      <c r="I1778" s="1202" t="s">
        <v>53</v>
      </c>
      <c r="J1778" s="1202"/>
      <c r="K1778" s="1202"/>
      <c r="L1778" s="1202"/>
      <c r="M1778" s="1202" t="s">
        <v>1354</v>
      </c>
      <c r="N1778" s="1203" t="s">
        <v>1413</v>
      </c>
      <c r="O1778" s="1203" t="s">
        <v>73</v>
      </c>
      <c r="P1778" s="1203" t="s">
        <v>73</v>
      </c>
      <c r="Q1778" s="1203" t="s">
        <v>73</v>
      </c>
      <c r="R1778" s="1203" t="s">
        <v>73</v>
      </c>
      <c r="S1778" s="1209">
        <f>VLOOKUP($D1778,'NI-Ter'!$B$1:$Y$2048,12,FALSE)</f>
        <v>0</v>
      </c>
      <c r="T1778" s="1209">
        <f>VLOOKUP($D1778,'NI-Ter'!$B$1:$Y$2048,13,FALSE)</f>
        <v>0</v>
      </c>
      <c r="U1778" s="1209">
        <f>VLOOKUP($D1778,'NI-Ter'!$B$1:$Y$2048,16,FALSE)</f>
        <v>0</v>
      </c>
      <c r="V1778" s="1209">
        <f>VLOOKUP($D1778,'NI-Ter'!$B$1:$Y$2048,17,FALSE)</f>
        <v>0</v>
      </c>
      <c r="W1778" s="1209">
        <f>VLOOKUP($D1778,'NI-Ter'!$B$1:$Y$2048,18,FALSE)</f>
        <v>0</v>
      </c>
      <c r="X1778" s="1209">
        <f>VLOOKUP($D1778,'NI-Ter'!$B$1:$Y$2048,19,FALSE)</f>
        <v>0</v>
      </c>
    </row>
    <row r="1779" spans="1:24" hidden="1">
      <c r="A1779" s="507"/>
      <c r="B1779" s="507"/>
      <c r="C1779" s="507"/>
      <c r="D1779" s="1209" t="s">
        <v>1414</v>
      </c>
      <c r="E1779" s="1210" t="s">
        <v>3062</v>
      </c>
      <c r="F1779" s="1202"/>
      <c r="G1779" s="1202"/>
      <c r="H1779" s="1202"/>
      <c r="I1779" s="1202" t="s">
        <v>53</v>
      </c>
      <c r="J1779" s="1202"/>
      <c r="K1779" s="1202"/>
      <c r="L1779" s="1202"/>
      <c r="M1779" s="1202" t="s">
        <v>1354</v>
      </c>
      <c r="N1779" s="1203" t="s">
        <v>1415</v>
      </c>
      <c r="O1779" s="1203" t="s">
        <v>73</v>
      </c>
      <c r="P1779" s="1203" t="s">
        <v>73</v>
      </c>
      <c r="Q1779" s="1203" t="s">
        <v>73</v>
      </c>
      <c r="R1779" s="1203" t="s">
        <v>73</v>
      </c>
      <c r="S1779" s="1209">
        <f>VLOOKUP($D1779,'NI-Ter'!$B$1:$Y$2048,12,FALSE)</f>
        <v>0</v>
      </c>
      <c r="T1779" s="1209">
        <f>VLOOKUP($D1779,'NI-Ter'!$B$1:$Y$2048,13,FALSE)</f>
        <v>0</v>
      </c>
      <c r="U1779" s="1209">
        <f>VLOOKUP($D1779,'NI-Ter'!$B$1:$Y$2048,16,FALSE)</f>
        <v>0</v>
      </c>
      <c r="V1779" s="1209">
        <f>VLOOKUP($D1779,'NI-Ter'!$B$1:$Y$2048,17,FALSE)</f>
        <v>0</v>
      </c>
      <c r="W1779" s="1209">
        <f>VLOOKUP($D1779,'NI-Ter'!$B$1:$Y$2048,18,FALSE)</f>
        <v>0</v>
      </c>
      <c r="X1779" s="1209">
        <f>VLOOKUP($D1779,'NI-Ter'!$B$1:$Y$2048,19,FALSE)</f>
        <v>0</v>
      </c>
    </row>
    <row r="1780" spans="1:24" ht="27" hidden="1">
      <c r="A1780" s="507"/>
      <c r="B1780" s="507"/>
      <c r="C1780" s="507"/>
      <c r="D1780" s="1209" t="s">
        <v>1416</v>
      </c>
      <c r="E1780" s="1210" t="s">
        <v>3062</v>
      </c>
      <c r="F1780" s="1202"/>
      <c r="G1780" s="1202"/>
      <c r="H1780" s="1205" t="s">
        <v>1417</v>
      </c>
      <c r="I1780" s="1202" t="s">
        <v>53</v>
      </c>
      <c r="J1780" s="1202"/>
      <c r="K1780" s="1202"/>
      <c r="L1780" s="1202"/>
      <c r="M1780" s="1202" t="s">
        <v>1354</v>
      </c>
      <c r="N1780" s="1203" t="s">
        <v>1418</v>
      </c>
      <c r="O1780" s="1203" t="s">
        <v>73</v>
      </c>
      <c r="P1780" s="1203" t="s">
        <v>73</v>
      </c>
      <c r="Q1780" s="1203" t="s">
        <v>73</v>
      </c>
      <c r="R1780" s="1203" t="s">
        <v>73</v>
      </c>
      <c r="S1780" s="1209">
        <f>VLOOKUP($D1780,'NI-Ter'!$B$1:$Y$2048,12,FALSE)</f>
        <v>0</v>
      </c>
      <c r="T1780" s="1209">
        <f>VLOOKUP($D1780,'NI-Ter'!$B$1:$Y$2048,13,FALSE)</f>
        <v>0</v>
      </c>
      <c r="U1780" s="1209">
        <f>VLOOKUP($D1780,'NI-Ter'!$B$1:$Y$2048,16,FALSE)</f>
        <v>0</v>
      </c>
      <c r="V1780" s="1209">
        <f>VLOOKUP($D1780,'NI-Ter'!$B$1:$Y$2048,17,FALSE)</f>
        <v>0</v>
      </c>
      <c r="W1780" s="1209">
        <f>VLOOKUP($D1780,'NI-Ter'!$B$1:$Y$2048,18,FALSE)</f>
        <v>0</v>
      </c>
      <c r="X1780" s="1209">
        <f>VLOOKUP($D1780,'NI-Ter'!$B$1:$Y$2048,19,FALSE)</f>
        <v>0</v>
      </c>
    </row>
    <row r="1781" spans="1:24" ht="27" hidden="1">
      <c r="A1781" s="507"/>
      <c r="B1781" s="507"/>
      <c r="C1781" s="507"/>
      <c r="D1781" s="1209" t="s">
        <v>1419</v>
      </c>
      <c r="E1781" s="1210" t="s">
        <v>3062</v>
      </c>
      <c r="F1781" s="1202"/>
      <c r="G1781" s="1202"/>
      <c r="H1781" s="1205" t="s">
        <v>1417</v>
      </c>
      <c r="I1781" s="1202" t="s">
        <v>53</v>
      </c>
      <c r="J1781" s="1202"/>
      <c r="K1781" s="1202"/>
      <c r="L1781" s="1202"/>
      <c r="M1781" s="1202" t="s">
        <v>1354</v>
      </c>
      <c r="N1781" s="1203" t="s">
        <v>1420</v>
      </c>
      <c r="O1781" s="1203" t="s">
        <v>73</v>
      </c>
      <c r="P1781" s="1203" t="s">
        <v>73</v>
      </c>
      <c r="Q1781" s="1203" t="s">
        <v>73</v>
      </c>
      <c r="R1781" s="1203" t="s">
        <v>73</v>
      </c>
      <c r="S1781" s="1209">
        <f>VLOOKUP($D1781,'NI-Ter'!$B$1:$Y$2048,12,FALSE)</f>
        <v>0</v>
      </c>
      <c r="T1781" s="1209">
        <f>VLOOKUP($D1781,'NI-Ter'!$B$1:$Y$2048,13,FALSE)</f>
        <v>0</v>
      </c>
      <c r="U1781" s="1209">
        <f>VLOOKUP($D1781,'NI-Ter'!$B$1:$Y$2048,16,FALSE)</f>
        <v>0</v>
      </c>
      <c r="V1781" s="1209">
        <f>VLOOKUP($D1781,'NI-Ter'!$B$1:$Y$2048,17,FALSE)</f>
        <v>0</v>
      </c>
      <c r="W1781" s="1209">
        <f>VLOOKUP($D1781,'NI-Ter'!$B$1:$Y$2048,18,FALSE)</f>
        <v>0</v>
      </c>
      <c r="X1781" s="1209">
        <f>VLOOKUP($D1781,'NI-Ter'!$B$1:$Y$2048,19,FALSE)</f>
        <v>0</v>
      </c>
    </row>
    <row r="1782" spans="1:24" ht="27" hidden="1">
      <c r="A1782" s="507"/>
      <c r="B1782" s="507"/>
      <c r="C1782" s="507"/>
      <c r="D1782" s="1209" t="s">
        <v>1421</v>
      </c>
      <c r="E1782" s="1210" t="s">
        <v>3062</v>
      </c>
      <c r="F1782" s="1202"/>
      <c r="G1782" s="1202"/>
      <c r="H1782" s="1205" t="s">
        <v>1417</v>
      </c>
      <c r="I1782" s="1202" t="s">
        <v>53</v>
      </c>
      <c r="J1782" s="1202"/>
      <c r="K1782" s="1202"/>
      <c r="L1782" s="1202"/>
      <c r="M1782" s="1202" t="s">
        <v>1354</v>
      </c>
      <c r="N1782" s="1203" t="s">
        <v>1422</v>
      </c>
      <c r="O1782" s="1203" t="s">
        <v>73</v>
      </c>
      <c r="P1782" s="1203" t="s">
        <v>73</v>
      </c>
      <c r="Q1782" s="1203" t="s">
        <v>73</v>
      </c>
      <c r="R1782" s="1203" t="s">
        <v>73</v>
      </c>
      <c r="S1782" s="1209">
        <f>VLOOKUP($D1782,'NI-Ter'!$B$1:$Y$2048,12,FALSE)</f>
        <v>0</v>
      </c>
      <c r="T1782" s="1209">
        <f>VLOOKUP($D1782,'NI-Ter'!$B$1:$Y$2048,13,FALSE)</f>
        <v>0</v>
      </c>
      <c r="U1782" s="1209">
        <f>VLOOKUP($D1782,'NI-Ter'!$B$1:$Y$2048,16,FALSE)</f>
        <v>0</v>
      </c>
      <c r="V1782" s="1209">
        <f>VLOOKUP($D1782,'NI-Ter'!$B$1:$Y$2048,17,FALSE)</f>
        <v>0</v>
      </c>
      <c r="W1782" s="1209">
        <f>VLOOKUP($D1782,'NI-Ter'!$B$1:$Y$2048,18,FALSE)</f>
        <v>0</v>
      </c>
      <c r="X1782" s="1209">
        <f>VLOOKUP($D1782,'NI-Ter'!$B$1:$Y$2048,19,FALSE)</f>
        <v>0</v>
      </c>
    </row>
    <row r="1783" spans="1:24" ht="27" hidden="1">
      <c r="A1783" s="507"/>
      <c r="B1783" s="507"/>
      <c r="C1783" s="507"/>
      <c r="D1783" s="1209" t="s">
        <v>1423</v>
      </c>
      <c r="E1783" s="1210" t="s">
        <v>3062</v>
      </c>
      <c r="F1783" s="1202"/>
      <c r="G1783" s="1202"/>
      <c r="H1783" s="1205" t="s">
        <v>1417</v>
      </c>
      <c r="I1783" s="1202" t="s">
        <v>53</v>
      </c>
      <c r="J1783" s="1202"/>
      <c r="K1783" s="1202"/>
      <c r="L1783" s="1202"/>
      <c r="M1783" s="1202" t="s">
        <v>1354</v>
      </c>
      <c r="N1783" s="1203" t="s">
        <v>1424</v>
      </c>
      <c r="O1783" s="1203" t="s">
        <v>73</v>
      </c>
      <c r="P1783" s="1203" t="s">
        <v>73</v>
      </c>
      <c r="Q1783" s="1203" t="s">
        <v>73</v>
      </c>
      <c r="R1783" s="1203" t="s">
        <v>73</v>
      </c>
      <c r="S1783" s="1209">
        <f>VLOOKUP($D1783,'NI-Ter'!$B$1:$Y$2048,12,FALSE)</f>
        <v>0</v>
      </c>
      <c r="T1783" s="1209">
        <f>VLOOKUP($D1783,'NI-Ter'!$B$1:$Y$2048,13,FALSE)</f>
        <v>0</v>
      </c>
      <c r="U1783" s="1209">
        <f>VLOOKUP($D1783,'NI-Ter'!$B$1:$Y$2048,16,FALSE)</f>
        <v>0</v>
      </c>
      <c r="V1783" s="1209">
        <f>VLOOKUP($D1783,'NI-Ter'!$B$1:$Y$2048,17,FALSE)</f>
        <v>0</v>
      </c>
      <c r="W1783" s="1209">
        <f>VLOOKUP($D1783,'NI-Ter'!$B$1:$Y$2048,18,FALSE)</f>
        <v>0</v>
      </c>
      <c r="X1783" s="1209">
        <f>VLOOKUP($D1783,'NI-Ter'!$B$1:$Y$2048,19,FALSE)</f>
        <v>0</v>
      </c>
    </row>
    <row r="1784" spans="1:24" ht="40.5" hidden="1">
      <c r="A1784" s="507"/>
      <c r="B1784" s="507"/>
      <c r="C1784" s="507"/>
      <c r="D1784" s="1209" t="s">
        <v>1425</v>
      </c>
      <c r="E1784" s="1210" t="s">
        <v>3062</v>
      </c>
      <c r="F1784" s="1202"/>
      <c r="G1784" s="1202"/>
      <c r="H1784" s="1205" t="s">
        <v>1417</v>
      </c>
      <c r="I1784" s="1202" t="s">
        <v>53</v>
      </c>
      <c r="J1784" s="1202"/>
      <c r="K1784" s="1202"/>
      <c r="L1784" s="1202"/>
      <c r="M1784" s="1202" t="s">
        <v>1354</v>
      </c>
      <c r="N1784" s="1203" t="s">
        <v>1426</v>
      </c>
      <c r="O1784" s="1203" t="s">
        <v>73</v>
      </c>
      <c r="P1784" s="1203" t="s">
        <v>73</v>
      </c>
      <c r="Q1784" s="1203" t="s">
        <v>73</v>
      </c>
      <c r="R1784" s="1203" t="s">
        <v>73</v>
      </c>
      <c r="S1784" s="1209">
        <f>VLOOKUP($D1784,'NI-Ter'!$B$1:$Y$2048,12,FALSE)</f>
        <v>0</v>
      </c>
      <c r="T1784" s="1209">
        <f>VLOOKUP($D1784,'NI-Ter'!$B$1:$Y$2048,13,FALSE)</f>
        <v>0</v>
      </c>
      <c r="U1784" s="1209">
        <f>VLOOKUP($D1784,'NI-Ter'!$B$1:$Y$2048,16,FALSE)</f>
        <v>0</v>
      </c>
      <c r="V1784" s="1209">
        <f>VLOOKUP($D1784,'NI-Ter'!$B$1:$Y$2048,17,FALSE)</f>
        <v>0</v>
      </c>
      <c r="W1784" s="1209">
        <f>VLOOKUP($D1784,'NI-Ter'!$B$1:$Y$2048,18,FALSE)</f>
        <v>0</v>
      </c>
      <c r="X1784" s="1209">
        <f>VLOOKUP($D1784,'NI-Ter'!$B$1:$Y$2048,19,FALSE)</f>
        <v>0</v>
      </c>
    </row>
    <row r="1785" spans="1:24" ht="40.5" hidden="1">
      <c r="A1785" s="507"/>
      <c r="B1785" s="507"/>
      <c r="C1785" s="507"/>
      <c r="D1785" s="1209" t="s">
        <v>1427</v>
      </c>
      <c r="E1785" s="1210" t="s">
        <v>3062</v>
      </c>
      <c r="F1785" s="1202"/>
      <c r="G1785" s="1202"/>
      <c r="H1785" s="1205" t="s">
        <v>1417</v>
      </c>
      <c r="I1785" s="1202" t="s">
        <v>53</v>
      </c>
      <c r="J1785" s="1202"/>
      <c r="K1785" s="1202"/>
      <c r="L1785" s="1202"/>
      <c r="M1785" s="1202" t="s">
        <v>1354</v>
      </c>
      <c r="N1785" s="1203" t="s">
        <v>1428</v>
      </c>
      <c r="O1785" s="1203" t="s">
        <v>73</v>
      </c>
      <c r="P1785" s="1203" t="s">
        <v>73</v>
      </c>
      <c r="Q1785" s="1203" t="s">
        <v>73</v>
      </c>
      <c r="R1785" s="1203" t="s">
        <v>73</v>
      </c>
      <c r="S1785" s="1209">
        <f>VLOOKUP($D1785,'NI-Ter'!$B$1:$Y$2048,12,FALSE)</f>
        <v>0</v>
      </c>
      <c r="T1785" s="1209">
        <f>VLOOKUP($D1785,'NI-Ter'!$B$1:$Y$2048,13,FALSE)</f>
        <v>0</v>
      </c>
      <c r="U1785" s="1209">
        <f>VLOOKUP($D1785,'NI-Ter'!$B$1:$Y$2048,16,FALSE)</f>
        <v>0</v>
      </c>
      <c r="V1785" s="1209">
        <f>VLOOKUP($D1785,'NI-Ter'!$B$1:$Y$2048,17,FALSE)</f>
        <v>0</v>
      </c>
      <c r="W1785" s="1209">
        <f>VLOOKUP($D1785,'NI-Ter'!$B$1:$Y$2048,18,FALSE)</f>
        <v>0</v>
      </c>
      <c r="X1785" s="1209">
        <f>VLOOKUP($D1785,'NI-Ter'!$B$1:$Y$2048,19,FALSE)</f>
        <v>0</v>
      </c>
    </row>
    <row r="1786" spans="1:24" ht="40.5" hidden="1">
      <c r="A1786" s="507"/>
      <c r="B1786" s="507"/>
      <c r="C1786" s="507"/>
      <c r="D1786" s="1209" t="s">
        <v>1429</v>
      </c>
      <c r="E1786" s="1210" t="s">
        <v>3062</v>
      </c>
      <c r="F1786" s="1202"/>
      <c r="G1786" s="1202"/>
      <c r="H1786" s="1205" t="s">
        <v>1417</v>
      </c>
      <c r="I1786" s="1202" t="s">
        <v>53</v>
      </c>
      <c r="J1786" s="1202"/>
      <c r="K1786" s="1202"/>
      <c r="L1786" s="1202"/>
      <c r="M1786" s="1202" t="s">
        <v>1354</v>
      </c>
      <c r="N1786" s="1203" t="s">
        <v>1430</v>
      </c>
      <c r="O1786" s="1203" t="s">
        <v>73</v>
      </c>
      <c r="P1786" s="1203" t="s">
        <v>73</v>
      </c>
      <c r="Q1786" s="1203" t="s">
        <v>73</v>
      </c>
      <c r="R1786" s="1203" t="s">
        <v>73</v>
      </c>
      <c r="S1786" s="1209">
        <f>VLOOKUP($D1786,'NI-Ter'!$B$1:$Y$2048,12,FALSE)</f>
        <v>0</v>
      </c>
      <c r="T1786" s="1209">
        <f>VLOOKUP($D1786,'NI-Ter'!$B$1:$Y$2048,13,FALSE)</f>
        <v>0</v>
      </c>
      <c r="U1786" s="1209">
        <f>VLOOKUP($D1786,'NI-Ter'!$B$1:$Y$2048,16,FALSE)</f>
        <v>0</v>
      </c>
      <c r="V1786" s="1209">
        <f>VLOOKUP($D1786,'NI-Ter'!$B$1:$Y$2048,17,FALSE)</f>
        <v>0</v>
      </c>
      <c r="W1786" s="1209">
        <f>VLOOKUP($D1786,'NI-Ter'!$B$1:$Y$2048,18,FALSE)</f>
        <v>0</v>
      </c>
      <c r="X1786" s="1209">
        <f>VLOOKUP($D1786,'NI-Ter'!$B$1:$Y$2048,19,FALSE)</f>
        <v>0</v>
      </c>
    </row>
    <row r="1787" spans="1:24" ht="27" hidden="1">
      <c r="A1787" s="507"/>
      <c r="B1787" s="507"/>
      <c r="C1787" s="507"/>
      <c r="D1787" s="1209" t="s">
        <v>1431</v>
      </c>
      <c r="E1787" s="1210" t="s">
        <v>3062</v>
      </c>
      <c r="F1787" s="1202"/>
      <c r="G1787" s="1202"/>
      <c r="H1787" s="1205" t="s">
        <v>1417</v>
      </c>
      <c r="I1787" s="1202" t="s">
        <v>53</v>
      </c>
      <c r="J1787" s="1202"/>
      <c r="K1787" s="1202"/>
      <c r="L1787" s="1202"/>
      <c r="M1787" s="1202" t="s">
        <v>1354</v>
      </c>
      <c r="N1787" s="1203" t="s">
        <v>1432</v>
      </c>
      <c r="O1787" s="1203" t="s">
        <v>73</v>
      </c>
      <c r="P1787" s="1203" t="s">
        <v>73</v>
      </c>
      <c r="Q1787" s="1203" t="s">
        <v>73</v>
      </c>
      <c r="R1787" s="1203" t="s">
        <v>73</v>
      </c>
      <c r="S1787" s="1209">
        <f>VLOOKUP($D1787,'NI-Ter'!$B$1:$Y$2048,12,FALSE)</f>
        <v>0</v>
      </c>
      <c r="T1787" s="1209">
        <f>VLOOKUP($D1787,'NI-Ter'!$B$1:$Y$2048,13,FALSE)</f>
        <v>0</v>
      </c>
      <c r="U1787" s="1209">
        <f>VLOOKUP($D1787,'NI-Ter'!$B$1:$Y$2048,16,FALSE)</f>
        <v>0</v>
      </c>
      <c r="V1787" s="1209">
        <f>VLOOKUP($D1787,'NI-Ter'!$B$1:$Y$2048,17,FALSE)</f>
        <v>0</v>
      </c>
      <c r="W1787" s="1209">
        <f>VLOOKUP($D1787,'NI-Ter'!$B$1:$Y$2048,18,FALSE)</f>
        <v>0</v>
      </c>
      <c r="X1787" s="1209">
        <f>VLOOKUP($D1787,'NI-Ter'!$B$1:$Y$2048,19,FALSE)</f>
        <v>0</v>
      </c>
    </row>
    <row r="1788" spans="1:24" ht="27" hidden="1">
      <c r="A1788" s="507"/>
      <c r="B1788" s="507"/>
      <c r="C1788" s="507"/>
      <c r="D1788" s="1209" t="s">
        <v>1433</v>
      </c>
      <c r="E1788" s="1210" t="s">
        <v>3062</v>
      </c>
      <c r="F1788" s="1202"/>
      <c r="G1788" s="1202"/>
      <c r="H1788" s="1205" t="s">
        <v>1417</v>
      </c>
      <c r="I1788" s="1202" t="s">
        <v>53</v>
      </c>
      <c r="J1788" s="1202"/>
      <c r="K1788" s="1202"/>
      <c r="L1788" s="1202"/>
      <c r="M1788" s="1202" t="s">
        <v>1354</v>
      </c>
      <c r="N1788" s="1203" t="s">
        <v>1434</v>
      </c>
      <c r="O1788" s="1203" t="s">
        <v>73</v>
      </c>
      <c r="P1788" s="1203" t="s">
        <v>73</v>
      </c>
      <c r="Q1788" s="1203" t="s">
        <v>73</v>
      </c>
      <c r="R1788" s="1203" t="s">
        <v>73</v>
      </c>
      <c r="S1788" s="1209">
        <f>VLOOKUP($D1788,'NI-Ter'!$B$1:$Y$2048,12,FALSE)</f>
        <v>0</v>
      </c>
      <c r="T1788" s="1209">
        <f>VLOOKUP($D1788,'NI-Ter'!$B$1:$Y$2048,13,FALSE)</f>
        <v>0</v>
      </c>
      <c r="U1788" s="1209">
        <f>VLOOKUP($D1788,'NI-Ter'!$B$1:$Y$2048,16,FALSE)</f>
        <v>0</v>
      </c>
      <c r="V1788" s="1209">
        <f>VLOOKUP($D1788,'NI-Ter'!$B$1:$Y$2048,17,FALSE)</f>
        <v>0</v>
      </c>
      <c r="W1788" s="1209">
        <f>VLOOKUP($D1788,'NI-Ter'!$B$1:$Y$2048,18,FALSE)</f>
        <v>0</v>
      </c>
      <c r="X1788" s="1209">
        <f>VLOOKUP($D1788,'NI-Ter'!$B$1:$Y$2048,19,FALSE)</f>
        <v>0</v>
      </c>
    </row>
    <row r="1789" spans="1:24" ht="27" hidden="1">
      <c r="A1789" s="507"/>
      <c r="B1789" s="507"/>
      <c r="C1789" s="507"/>
      <c r="D1789" s="1209" t="s">
        <v>1435</v>
      </c>
      <c r="E1789" s="1210" t="s">
        <v>3062</v>
      </c>
      <c r="F1789" s="1202"/>
      <c r="G1789" s="1202"/>
      <c r="H1789" s="1205" t="s">
        <v>1417</v>
      </c>
      <c r="I1789" s="1202" t="s">
        <v>53</v>
      </c>
      <c r="J1789" s="1202"/>
      <c r="K1789" s="1202"/>
      <c r="L1789" s="1202"/>
      <c r="M1789" s="1202" t="s">
        <v>1354</v>
      </c>
      <c r="N1789" s="1203" t="s">
        <v>1436</v>
      </c>
      <c r="O1789" s="1203" t="s">
        <v>73</v>
      </c>
      <c r="P1789" s="1203" t="s">
        <v>73</v>
      </c>
      <c r="Q1789" s="1203" t="s">
        <v>73</v>
      </c>
      <c r="R1789" s="1203" t="s">
        <v>73</v>
      </c>
      <c r="S1789" s="1209">
        <f>VLOOKUP($D1789,'NI-Ter'!$B$1:$Y$2048,12,FALSE)</f>
        <v>0</v>
      </c>
      <c r="T1789" s="1209">
        <f>VLOOKUP($D1789,'NI-Ter'!$B$1:$Y$2048,13,FALSE)</f>
        <v>0</v>
      </c>
      <c r="U1789" s="1209">
        <f>VLOOKUP($D1789,'NI-Ter'!$B$1:$Y$2048,16,FALSE)</f>
        <v>0</v>
      </c>
      <c r="V1789" s="1209">
        <f>VLOOKUP($D1789,'NI-Ter'!$B$1:$Y$2048,17,FALSE)</f>
        <v>0</v>
      </c>
      <c r="W1789" s="1209">
        <f>VLOOKUP($D1789,'NI-Ter'!$B$1:$Y$2048,18,FALSE)</f>
        <v>0</v>
      </c>
      <c r="X1789" s="1209">
        <f>VLOOKUP($D1789,'NI-Ter'!$B$1:$Y$2048,19,FALSE)</f>
        <v>0</v>
      </c>
    </row>
    <row r="1790" spans="1:24" ht="27" hidden="1">
      <c r="A1790" s="507"/>
      <c r="B1790" s="507"/>
      <c r="C1790" s="507"/>
      <c r="D1790" s="1209" t="s">
        <v>1437</v>
      </c>
      <c r="E1790" s="1210" t="s">
        <v>3062</v>
      </c>
      <c r="F1790" s="1202"/>
      <c r="G1790" s="1202"/>
      <c r="H1790" s="1205" t="s">
        <v>1417</v>
      </c>
      <c r="I1790" s="1202" t="s">
        <v>53</v>
      </c>
      <c r="J1790" s="1202"/>
      <c r="K1790" s="1202"/>
      <c r="L1790" s="1202"/>
      <c r="M1790" s="1202" t="s">
        <v>1354</v>
      </c>
      <c r="N1790" s="1203" t="s">
        <v>1438</v>
      </c>
      <c r="O1790" s="1203" t="s">
        <v>73</v>
      </c>
      <c r="P1790" s="1203" t="s">
        <v>73</v>
      </c>
      <c r="Q1790" s="1203" t="s">
        <v>73</v>
      </c>
      <c r="R1790" s="1203" t="s">
        <v>73</v>
      </c>
      <c r="S1790" s="1209">
        <f>VLOOKUP($D1790,'NI-Ter'!$B$1:$Y$2048,12,FALSE)</f>
        <v>0</v>
      </c>
      <c r="T1790" s="1209">
        <f>VLOOKUP($D1790,'NI-Ter'!$B$1:$Y$2048,13,FALSE)</f>
        <v>0</v>
      </c>
      <c r="U1790" s="1209">
        <f>VLOOKUP($D1790,'NI-Ter'!$B$1:$Y$2048,16,FALSE)</f>
        <v>0</v>
      </c>
      <c r="V1790" s="1209">
        <f>VLOOKUP($D1790,'NI-Ter'!$B$1:$Y$2048,17,FALSE)</f>
        <v>0</v>
      </c>
      <c r="W1790" s="1209">
        <f>VLOOKUP($D1790,'NI-Ter'!$B$1:$Y$2048,18,FALSE)</f>
        <v>0</v>
      </c>
      <c r="X1790" s="1209">
        <f>VLOOKUP($D1790,'NI-Ter'!$B$1:$Y$2048,19,FALSE)</f>
        <v>0</v>
      </c>
    </row>
    <row r="1791" spans="1:24" ht="27" hidden="1">
      <c r="A1791" s="507"/>
      <c r="B1791" s="507"/>
      <c r="C1791" s="507"/>
      <c r="D1791" s="1209" t="s">
        <v>1439</v>
      </c>
      <c r="E1791" s="1210" t="s">
        <v>3062</v>
      </c>
      <c r="F1791" s="1202"/>
      <c r="G1791" s="1202"/>
      <c r="H1791" s="1205" t="s">
        <v>1417</v>
      </c>
      <c r="I1791" s="1202" t="s">
        <v>53</v>
      </c>
      <c r="J1791" s="1202"/>
      <c r="K1791" s="1202"/>
      <c r="L1791" s="1202"/>
      <c r="M1791" s="1202" t="s">
        <v>1354</v>
      </c>
      <c r="N1791" s="1203" t="s">
        <v>1440</v>
      </c>
      <c r="O1791" s="1203" t="s">
        <v>73</v>
      </c>
      <c r="P1791" s="1203" t="s">
        <v>73</v>
      </c>
      <c r="Q1791" s="1203" t="s">
        <v>73</v>
      </c>
      <c r="R1791" s="1203" t="s">
        <v>73</v>
      </c>
      <c r="S1791" s="1209">
        <f>VLOOKUP($D1791,'NI-Ter'!$B$1:$Y$2048,12,FALSE)</f>
        <v>0</v>
      </c>
      <c r="T1791" s="1209">
        <f>VLOOKUP($D1791,'NI-Ter'!$B$1:$Y$2048,13,FALSE)</f>
        <v>0</v>
      </c>
      <c r="U1791" s="1209">
        <f>VLOOKUP($D1791,'NI-Ter'!$B$1:$Y$2048,16,FALSE)</f>
        <v>0</v>
      </c>
      <c r="V1791" s="1209">
        <f>VLOOKUP($D1791,'NI-Ter'!$B$1:$Y$2048,17,FALSE)</f>
        <v>0</v>
      </c>
      <c r="W1791" s="1209">
        <f>VLOOKUP($D1791,'NI-Ter'!$B$1:$Y$2048,18,FALSE)</f>
        <v>0</v>
      </c>
      <c r="X1791" s="1209">
        <f>VLOOKUP($D1791,'NI-Ter'!$B$1:$Y$2048,19,FALSE)</f>
        <v>0</v>
      </c>
    </row>
    <row r="1792" spans="1:24" ht="27" hidden="1">
      <c r="A1792" s="507"/>
      <c r="B1792" s="507"/>
      <c r="C1792" s="507"/>
      <c r="D1792" s="1209" t="s">
        <v>1441</v>
      </c>
      <c r="E1792" s="1210" t="s">
        <v>3062</v>
      </c>
      <c r="F1792" s="1202"/>
      <c r="G1792" s="1202"/>
      <c r="H1792" s="1205" t="s">
        <v>1417</v>
      </c>
      <c r="I1792" s="1202" t="s">
        <v>53</v>
      </c>
      <c r="J1792" s="1202"/>
      <c r="K1792" s="1202"/>
      <c r="L1792" s="1202"/>
      <c r="M1792" s="1202" t="s">
        <v>1354</v>
      </c>
      <c r="N1792" s="1203" t="s">
        <v>1442</v>
      </c>
      <c r="O1792" s="1203" t="s">
        <v>73</v>
      </c>
      <c r="P1792" s="1203" t="s">
        <v>73</v>
      </c>
      <c r="Q1792" s="1203" t="s">
        <v>73</v>
      </c>
      <c r="R1792" s="1203" t="s">
        <v>73</v>
      </c>
      <c r="S1792" s="1209">
        <f>VLOOKUP($D1792,'NI-Ter'!$B$1:$Y$2048,12,FALSE)</f>
        <v>0</v>
      </c>
      <c r="T1792" s="1209">
        <f>VLOOKUP($D1792,'NI-Ter'!$B$1:$Y$2048,13,FALSE)</f>
        <v>0</v>
      </c>
      <c r="U1792" s="1209">
        <f>VLOOKUP($D1792,'NI-Ter'!$B$1:$Y$2048,16,FALSE)</f>
        <v>0</v>
      </c>
      <c r="V1792" s="1209">
        <f>VLOOKUP($D1792,'NI-Ter'!$B$1:$Y$2048,17,FALSE)</f>
        <v>0</v>
      </c>
      <c r="W1792" s="1209">
        <f>VLOOKUP($D1792,'NI-Ter'!$B$1:$Y$2048,18,FALSE)</f>
        <v>0</v>
      </c>
      <c r="X1792" s="1209">
        <f>VLOOKUP($D1792,'NI-Ter'!$B$1:$Y$2048,19,FALSE)</f>
        <v>0</v>
      </c>
    </row>
    <row r="1793" spans="1:24" ht="40.5" hidden="1">
      <c r="A1793" s="507"/>
      <c r="B1793" s="507"/>
      <c r="C1793" s="507"/>
      <c r="D1793" s="1209" t="s">
        <v>1443</v>
      </c>
      <c r="E1793" s="1210" t="s">
        <v>3062</v>
      </c>
      <c r="F1793" s="1202"/>
      <c r="G1793" s="1202"/>
      <c r="H1793" s="1205" t="s">
        <v>1417</v>
      </c>
      <c r="I1793" s="1202" t="s">
        <v>53</v>
      </c>
      <c r="J1793" s="1202"/>
      <c r="K1793" s="1202"/>
      <c r="L1793" s="1202"/>
      <c r="M1793" s="1202" t="s">
        <v>1354</v>
      </c>
      <c r="N1793" s="1203" t="s">
        <v>1444</v>
      </c>
      <c r="O1793" s="1203" t="s">
        <v>73</v>
      </c>
      <c r="P1793" s="1203" t="s">
        <v>73</v>
      </c>
      <c r="Q1793" s="1203" t="s">
        <v>73</v>
      </c>
      <c r="R1793" s="1203" t="s">
        <v>73</v>
      </c>
      <c r="S1793" s="1209">
        <f>VLOOKUP($D1793,'NI-Ter'!$B$1:$Y$2048,12,FALSE)</f>
        <v>0</v>
      </c>
      <c r="T1793" s="1209">
        <f>VLOOKUP($D1793,'NI-Ter'!$B$1:$Y$2048,13,FALSE)</f>
        <v>0</v>
      </c>
      <c r="U1793" s="1209">
        <f>VLOOKUP($D1793,'NI-Ter'!$B$1:$Y$2048,16,FALSE)</f>
        <v>0</v>
      </c>
      <c r="V1793" s="1209">
        <f>VLOOKUP($D1793,'NI-Ter'!$B$1:$Y$2048,17,FALSE)</f>
        <v>0</v>
      </c>
      <c r="W1793" s="1209">
        <f>VLOOKUP($D1793,'NI-Ter'!$B$1:$Y$2048,18,FALSE)</f>
        <v>0</v>
      </c>
      <c r="X1793" s="1209">
        <f>VLOOKUP($D1793,'NI-Ter'!$B$1:$Y$2048,19,FALSE)</f>
        <v>0</v>
      </c>
    </row>
    <row r="1794" spans="1:24" ht="40.5" hidden="1">
      <c r="A1794" s="507"/>
      <c r="B1794" s="507"/>
      <c r="C1794" s="507"/>
      <c r="D1794" s="1209" t="s">
        <v>1445</v>
      </c>
      <c r="E1794" s="1210" t="s">
        <v>3062</v>
      </c>
      <c r="F1794" s="1202"/>
      <c r="G1794" s="1202"/>
      <c r="H1794" s="1205" t="s">
        <v>1417</v>
      </c>
      <c r="I1794" s="1202" t="s">
        <v>53</v>
      </c>
      <c r="J1794" s="1202"/>
      <c r="K1794" s="1202"/>
      <c r="L1794" s="1202"/>
      <c r="M1794" s="1202" t="s">
        <v>1354</v>
      </c>
      <c r="N1794" s="1203" t="s">
        <v>1446</v>
      </c>
      <c r="O1794" s="1203" t="s">
        <v>73</v>
      </c>
      <c r="P1794" s="1203" t="s">
        <v>73</v>
      </c>
      <c r="Q1794" s="1203" t="s">
        <v>73</v>
      </c>
      <c r="R1794" s="1203" t="s">
        <v>73</v>
      </c>
      <c r="S1794" s="1209">
        <f>VLOOKUP($D1794,'NI-Ter'!$B$1:$Y$2048,12,FALSE)</f>
        <v>0</v>
      </c>
      <c r="T1794" s="1209">
        <f>VLOOKUP($D1794,'NI-Ter'!$B$1:$Y$2048,13,FALSE)</f>
        <v>0</v>
      </c>
      <c r="U1794" s="1209">
        <f>VLOOKUP($D1794,'NI-Ter'!$B$1:$Y$2048,16,FALSE)</f>
        <v>0</v>
      </c>
      <c r="V1794" s="1209">
        <f>VLOOKUP($D1794,'NI-Ter'!$B$1:$Y$2048,17,FALSE)</f>
        <v>0</v>
      </c>
      <c r="W1794" s="1209">
        <f>VLOOKUP($D1794,'NI-Ter'!$B$1:$Y$2048,18,FALSE)</f>
        <v>0</v>
      </c>
      <c r="X1794" s="1209">
        <f>VLOOKUP($D1794,'NI-Ter'!$B$1:$Y$2048,19,FALSE)</f>
        <v>0</v>
      </c>
    </row>
    <row r="1795" spans="1:24" ht="40.5" hidden="1">
      <c r="A1795" s="507"/>
      <c r="B1795" s="507"/>
      <c r="C1795" s="507"/>
      <c r="D1795" s="1209" t="s">
        <v>1447</v>
      </c>
      <c r="E1795" s="1210" t="s">
        <v>3062</v>
      </c>
      <c r="F1795" s="1202"/>
      <c r="G1795" s="1202"/>
      <c r="H1795" s="1205" t="s">
        <v>1417</v>
      </c>
      <c r="I1795" s="1202" t="s">
        <v>53</v>
      </c>
      <c r="J1795" s="1202"/>
      <c r="K1795" s="1202"/>
      <c r="L1795" s="1202"/>
      <c r="M1795" s="1202" t="s">
        <v>1354</v>
      </c>
      <c r="N1795" s="1203" t="s">
        <v>1448</v>
      </c>
      <c r="O1795" s="1203" t="s">
        <v>73</v>
      </c>
      <c r="P1795" s="1203" t="s">
        <v>73</v>
      </c>
      <c r="Q1795" s="1203" t="s">
        <v>73</v>
      </c>
      <c r="R1795" s="1203" t="s">
        <v>73</v>
      </c>
      <c r="S1795" s="1209">
        <f>VLOOKUP($D1795,'NI-Ter'!$B$1:$Y$2048,12,FALSE)</f>
        <v>0</v>
      </c>
      <c r="T1795" s="1209">
        <f>VLOOKUP($D1795,'NI-Ter'!$B$1:$Y$2048,13,FALSE)</f>
        <v>0</v>
      </c>
      <c r="U1795" s="1209">
        <f>VLOOKUP($D1795,'NI-Ter'!$B$1:$Y$2048,16,FALSE)</f>
        <v>0</v>
      </c>
      <c r="V1795" s="1209">
        <f>VLOOKUP($D1795,'NI-Ter'!$B$1:$Y$2048,17,FALSE)</f>
        <v>0</v>
      </c>
      <c r="W1795" s="1209">
        <f>VLOOKUP($D1795,'NI-Ter'!$B$1:$Y$2048,18,FALSE)</f>
        <v>0</v>
      </c>
      <c r="X1795" s="1209">
        <f>VLOOKUP($D1795,'NI-Ter'!$B$1:$Y$2048,19,FALSE)</f>
        <v>0</v>
      </c>
    </row>
    <row r="1796" spans="1:24" ht="27" hidden="1">
      <c r="A1796" s="507"/>
      <c r="B1796" s="507"/>
      <c r="C1796" s="507"/>
      <c r="D1796" s="1209" t="s">
        <v>1449</v>
      </c>
      <c r="E1796" s="1210" t="s">
        <v>3062</v>
      </c>
      <c r="F1796" s="1202"/>
      <c r="G1796" s="1202"/>
      <c r="H1796" s="1205" t="s">
        <v>1417</v>
      </c>
      <c r="I1796" s="1202" t="s">
        <v>53</v>
      </c>
      <c r="J1796" s="1202"/>
      <c r="K1796" s="1202"/>
      <c r="L1796" s="1202"/>
      <c r="M1796" s="1202" t="s">
        <v>1354</v>
      </c>
      <c r="N1796" s="1203" t="s">
        <v>1450</v>
      </c>
      <c r="O1796" s="1203" t="s">
        <v>73</v>
      </c>
      <c r="P1796" s="1203" t="s">
        <v>73</v>
      </c>
      <c r="Q1796" s="1203" t="s">
        <v>73</v>
      </c>
      <c r="R1796" s="1203" t="s">
        <v>73</v>
      </c>
      <c r="S1796" s="1209">
        <f>VLOOKUP($D1796,'NI-Ter'!$B$1:$Y$2048,12,FALSE)</f>
        <v>0</v>
      </c>
      <c r="T1796" s="1209">
        <f>VLOOKUP($D1796,'NI-Ter'!$B$1:$Y$2048,13,FALSE)</f>
        <v>0</v>
      </c>
      <c r="U1796" s="1209">
        <f>VLOOKUP($D1796,'NI-Ter'!$B$1:$Y$2048,16,FALSE)</f>
        <v>0</v>
      </c>
      <c r="V1796" s="1209">
        <f>VLOOKUP($D1796,'NI-Ter'!$B$1:$Y$2048,17,FALSE)</f>
        <v>0</v>
      </c>
      <c r="W1796" s="1209">
        <f>VLOOKUP($D1796,'NI-Ter'!$B$1:$Y$2048,18,FALSE)</f>
        <v>0</v>
      </c>
      <c r="X1796" s="1209">
        <f>VLOOKUP($D1796,'NI-Ter'!$B$1:$Y$2048,19,FALSE)</f>
        <v>0</v>
      </c>
    </row>
    <row r="1797" spans="1:24" ht="27" hidden="1">
      <c r="A1797" s="507"/>
      <c r="B1797" s="507"/>
      <c r="C1797" s="507"/>
      <c r="D1797" s="1209" t="s">
        <v>1451</v>
      </c>
      <c r="E1797" s="1210" t="s">
        <v>3062</v>
      </c>
      <c r="F1797" s="1202"/>
      <c r="G1797" s="1202"/>
      <c r="H1797" s="1205" t="s">
        <v>1417</v>
      </c>
      <c r="I1797" s="1202" t="s">
        <v>53</v>
      </c>
      <c r="J1797" s="1202"/>
      <c r="K1797" s="1202"/>
      <c r="L1797" s="1202"/>
      <c r="M1797" s="1202" t="s">
        <v>1354</v>
      </c>
      <c r="N1797" s="1203" t="s">
        <v>1452</v>
      </c>
      <c r="O1797" s="1203" t="s">
        <v>73</v>
      </c>
      <c r="P1797" s="1203" t="s">
        <v>73</v>
      </c>
      <c r="Q1797" s="1203" t="s">
        <v>73</v>
      </c>
      <c r="R1797" s="1203" t="s">
        <v>73</v>
      </c>
      <c r="S1797" s="1209">
        <f>VLOOKUP($D1797,'NI-Ter'!$B$1:$Y$2048,12,FALSE)</f>
        <v>0</v>
      </c>
      <c r="T1797" s="1209">
        <f>VLOOKUP($D1797,'NI-Ter'!$B$1:$Y$2048,13,FALSE)</f>
        <v>0</v>
      </c>
      <c r="U1797" s="1209">
        <f>VLOOKUP($D1797,'NI-Ter'!$B$1:$Y$2048,16,FALSE)</f>
        <v>0</v>
      </c>
      <c r="V1797" s="1209">
        <f>VLOOKUP($D1797,'NI-Ter'!$B$1:$Y$2048,17,FALSE)</f>
        <v>0</v>
      </c>
      <c r="W1797" s="1209">
        <f>VLOOKUP($D1797,'NI-Ter'!$B$1:$Y$2048,18,FALSE)</f>
        <v>0</v>
      </c>
      <c r="X1797" s="1209">
        <f>VLOOKUP($D1797,'NI-Ter'!$B$1:$Y$2048,19,FALSE)</f>
        <v>0</v>
      </c>
    </row>
    <row r="1798" spans="1:24" ht="27" hidden="1">
      <c r="A1798" s="507"/>
      <c r="B1798" s="507"/>
      <c r="C1798" s="507"/>
      <c r="D1798" s="1209" t="s">
        <v>1453</v>
      </c>
      <c r="E1798" s="1210" t="s">
        <v>3062</v>
      </c>
      <c r="F1798" s="1202" t="s">
        <v>157</v>
      </c>
      <c r="G1798" s="1202" t="str">
        <f>CONCATENATE(D1798,F1798)</f>
        <v>4.20.10.10.110.020.20.120CONS</v>
      </c>
      <c r="H1798" s="1202" t="s">
        <v>1406</v>
      </c>
      <c r="I1798" s="1202" t="s">
        <v>53</v>
      </c>
      <c r="J1798" s="1202"/>
      <c r="K1798" s="1202"/>
      <c r="L1798" s="1202"/>
      <c r="M1798" s="1202" t="s">
        <v>1354</v>
      </c>
      <c r="N1798" s="1203" t="s">
        <v>1454</v>
      </c>
      <c r="O1798" s="1203"/>
      <c r="P1798" s="1203"/>
      <c r="Q1798" s="1203"/>
      <c r="R1798" s="1203"/>
      <c r="S1798" s="1209">
        <f>VLOOKUP($D1798,'NI-Ter'!$B$1:$Y$2048,12,FALSE)</f>
        <v>0</v>
      </c>
      <c r="T1798" s="1209">
        <f>VLOOKUP($D1798,'NI-Ter'!$B$1:$Y$2048,13,FALSE)</f>
        <v>0</v>
      </c>
      <c r="U1798" s="1209">
        <f>VLOOKUP($D1798,'NI-Ter'!$B$1:$Y$2048,16,FALSE)</f>
        <v>0</v>
      </c>
      <c r="V1798" s="1209">
        <f>VLOOKUP($D1798,'NI-Ter'!$B$1:$Y$2048,17,FALSE)</f>
        <v>0</v>
      </c>
      <c r="W1798" s="1209">
        <f>VLOOKUP($D1798,'NI-Ter'!$B$1:$Y$2048,18,FALSE)</f>
        <v>0</v>
      </c>
      <c r="X1798" s="1209">
        <f>VLOOKUP($D1798,'NI-Ter'!$B$1:$Y$2048,19,FALSE)</f>
        <v>0</v>
      </c>
    </row>
    <row r="1799" spans="1:24" ht="27" hidden="1">
      <c r="A1799" s="507"/>
      <c r="B1799" s="507"/>
      <c r="C1799" s="507"/>
      <c r="D1799" s="1209" t="s">
        <v>1455</v>
      </c>
      <c r="E1799" s="1210" t="s">
        <v>3062</v>
      </c>
      <c r="F1799" s="1202" t="s">
        <v>157</v>
      </c>
      <c r="G1799" s="1202" t="str">
        <f>CONCATENATE(D1799,F1799)</f>
        <v>4.20.10.10.110.020.20.130CONS</v>
      </c>
      <c r="H1799" s="1202" t="s">
        <v>1406</v>
      </c>
      <c r="I1799" s="1202" t="s">
        <v>53</v>
      </c>
      <c r="J1799" s="1202"/>
      <c r="K1799" s="1202"/>
      <c r="L1799" s="1202"/>
      <c r="M1799" s="1202" t="s">
        <v>1354</v>
      </c>
      <c r="N1799" s="1203" t="s">
        <v>1456</v>
      </c>
      <c r="O1799" s="1203"/>
      <c r="P1799" s="1203"/>
      <c r="Q1799" s="1203"/>
      <c r="R1799" s="1203"/>
      <c r="S1799" s="1209">
        <f>VLOOKUP($D1799,'NI-Ter'!$B$1:$Y$2048,12,FALSE)</f>
        <v>0</v>
      </c>
      <c r="T1799" s="1209">
        <f>VLOOKUP($D1799,'NI-Ter'!$B$1:$Y$2048,13,FALSE)</f>
        <v>0</v>
      </c>
      <c r="U1799" s="1209">
        <f>VLOOKUP($D1799,'NI-Ter'!$B$1:$Y$2048,16,FALSE)</f>
        <v>0</v>
      </c>
      <c r="V1799" s="1209">
        <f>VLOOKUP($D1799,'NI-Ter'!$B$1:$Y$2048,17,FALSE)</f>
        <v>0</v>
      </c>
      <c r="W1799" s="1209">
        <f>VLOOKUP($D1799,'NI-Ter'!$B$1:$Y$2048,18,FALSE)</f>
        <v>0</v>
      </c>
      <c r="X1799" s="1209">
        <f>VLOOKUP($D1799,'NI-Ter'!$B$1:$Y$2048,19,FALSE)</f>
        <v>0</v>
      </c>
    </row>
    <row r="1800" spans="1:24" ht="27" hidden="1">
      <c r="A1800" s="507"/>
      <c r="B1800" s="507"/>
      <c r="C1800" s="507"/>
      <c r="D1800" s="1209" t="s">
        <v>1457</v>
      </c>
      <c r="E1800" s="1210" t="s">
        <v>3062</v>
      </c>
      <c r="F1800" s="1202" t="s">
        <v>157</v>
      </c>
      <c r="G1800" s="1202" t="str">
        <f>CONCATENATE(D1800,F1800)</f>
        <v>4.20.10.10.110.020.20.140CONS</v>
      </c>
      <c r="H1800" s="1202" t="s">
        <v>1406</v>
      </c>
      <c r="I1800" s="1202" t="s">
        <v>53</v>
      </c>
      <c r="J1800" s="1202"/>
      <c r="K1800" s="1202"/>
      <c r="L1800" s="1202"/>
      <c r="M1800" s="1202" t="s">
        <v>1354</v>
      </c>
      <c r="N1800" s="1203" t="s">
        <v>1458</v>
      </c>
      <c r="O1800" s="1203"/>
      <c r="P1800" s="1203"/>
      <c r="Q1800" s="1203"/>
      <c r="R1800" s="1203"/>
      <c r="S1800" s="1209">
        <f>VLOOKUP($D1800,'NI-Ter'!$B$1:$Y$2048,12,FALSE)</f>
        <v>0</v>
      </c>
      <c r="T1800" s="1209">
        <f>VLOOKUP($D1800,'NI-Ter'!$B$1:$Y$2048,13,FALSE)</f>
        <v>0</v>
      </c>
      <c r="U1800" s="1209">
        <f>VLOOKUP($D1800,'NI-Ter'!$B$1:$Y$2048,16,FALSE)</f>
        <v>0</v>
      </c>
      <c r="V1800" s="1209">
        <f>VLOOKUP($D1800,'NI-Ter'!$B$1:$Y$2048,17,FALSE)</f>
        <v>0</v>
      </c>
      <c r="W1800" s="1209">
        <f>VLOOKUP($D1800,'NI-Ter'!$B$1:$Y$2048,18,FALSE)</f>
        <v>0</v>
      </c>
      <c r="X1800" s="1209">
        <f>VLOOKUP($D1800,'NI-Ter'!$B$1:$Y$2048,19,FALSE)</f>
        <v>0</v>
      </c>
    </row>
    <row r="1801" spans="1:24" ht="27" hidden="1">
      <c r="A1801" s="507"/>
      <c r="B1801" s="507"/>
      <c r="C1801" s="507"/>
      <c r="D1801" s="1209" t="s">
        <v>1459</v>
      </c>
      <c r="E1801" s="1210" t="s">
        <v>3062</v>
      </c>
      <c r="F1801" s="1202" t="s">
        <v>157</v>
      </c>
      <c r="G1801" s="1202" t="str">
        <f>CONCATENATE(D1801,F1801)</f>
        <v>4.20.10.10.110.020.20.150CONS</v>
      </c>
      <c r="H1801" s="1202" t="s">
        <v>1406</v>
      </c>
      <c r="I1801" s="1202" t="s">
        <v>53</v>
      </c>
      <c r="J1801" s="1202"/>
      <c r="K1801" s="1202"/>
      <c r="L1801" s="1202"/>
      <c r="M1801" s="1202" t="s">
        <v>1354</v>
      </c>
      <c r="N1801" s="1203" t="s">
        <v>1460</v>
      </c>
      <c r="O1801" s="1203"/>
      <c r="P1801" s="1203"/>
      <c r="Q1801" s="1203"/>
      <c r="R1801" s="1203"/>
      <c r="S1801" s="1209">
        <f>VLOOKUP($D1801,'NI-Ter'!$B$1:$Y$2048,12,FALSE)</f>
        <v>0</v>
      </c>
      <c r="T1801" s="1209">
        <f>VLOOKUP($D1801,'NI-Ter'!$B$1:$Y$2048,13,FALSE)</f>
        <v>0</v>
      </c>
      <c r="U1801" s="1209">
        <f>VLOOKUP($D1801,'NI-Ter'!$B$1:$Y$2048,16,FALSE)</f>
        <v>0</v>
      </c>
      <c r="V1801" s="1209">
        <f>VLOOKUP($D1801,'NI-Ter'!$B$1:$Y$2048,17,FALSE)</f>
        <v>0</v>
      </c>
      <c r="W1801" s="1209">
        <f>VLOOKUP($D1801,'NI-Ter'!$B$1:$Y$2048,18,FALSE)</f>
        <v>0</v>
      </c>
      <c r="X1801" s="1209">
        <f>VLOOKUP($D1801,'NI-Ter'!$B$1:$Y$2048,19,FALSE)</f>
        <v>0</v>
      </c>
    </row>
    <row r="1802" spans="1:24" ht="27" hidden="1">
      <c r="A1802" s="507"/>
      <c r="B1802" s="507"/>
      <c r="C1802" s="507"/>
      <c r="D1802" s="1209" t="s">
        <v>1461</v>
      </c>
      <c r="E1802" s="1210" t="s">
        <v>3062</v>
      </c>
      <c r="F1802" s="1202" t="s">
        <v>157</v>
      </c>
      <c r="G1802" s="1202" t="str">
        <f>CONCATENATE(D1802,F1802)</f>
        <v>4.20.10.10.110.020.20.160CONS</v>
      </c>
      <c r="H1802" s="1202" t="s">
        <v>1406</v>
      </c>
      <c r="I1802" s="1202" t="s">
        <v>53</v>
      </c>
      <c r="J1802" s="1202"/>
      <c r="K1802" s="1202"/>
      <c r="L1802" s="1202"/>
      <c r="M1802" s="1202" t="s">
        <v>1354</v>
      </c>
      <c r="N1802" s="1203" t="s">
        <v>1462</v>
      </c>
      <c r="O1802" s="1203"/>
      <c r="P1802" s="1203"/>
      <c r="Q1802" s="1203"/>
      <c r="R1802" s="1203"/>
      <c r="S1802" s="1209">
        <f>VLOOKUP($D1802,'NI-Ter'!$B$1:$Y$2048,12,FALSE)</f>
        <v>0</v>
      </c>
      <c r="T1802" s="1209">
        <f>VLOOKUP($D1802,'NI-Ter'!$B$1:$Y$2048,13,FALSE)</f>
        <v>0</v>
      </c>
      <c r="U1802" s="1209">
        <f>VLOOKUP($D1802,'NI-Ter'!$B$1:$Y$2048,16,FALSE)</f>
        <v>0</v>
      </c>
      <c r="V1802" s="1209">
        <f>VLOOKUP($D1802,'NI-Ter'!$B$1:$Y$2048,17,FALSE)</f>
        <v>0</v>
      </c>
      <c r="W1802" s="1209">
        <f>VLOOKUP($D1802,'NI-Ter'!$B$1:$Y$2048,18,FALSE)</f>
        <v>0</v>
      </c>
      <c r="X1802" s="1209">
        <f>VLOOKUP($D1802,'NI-Ter'!$B$1:$Y$2048,19,FALSE)</f>
        <v>0</v>
      </c>
    </row>
    <row r="1803" spans="1:24" ht="27" hidden="1">
      <c r="A1803" s="507"/>
      <c r="B1803" s="507"/>
      <c r="C1803" s="507"/>
      <c r="D1803" s="1209" t="s">
        <v>1463</v>
      </c>
      <c r="E1803" s="1210" t="s">
        <v>3062</v>
      </c>
      <c r="F1803" s="1202"/>
      <c r="G1803" s="1202"/>
      <c r="H1803" s="1205" t="s">
        <v>1464</v>
      </c>
      <c r="I1803" s="1202" t="s">
        <v>53</v>
      </c>
      <c r="J1803" s="1202"/>
      <c r="K1803" s="1202"/>
      <c r="L1803" s="1202"/>
      <c r="M1803" s="1202" t="s">
        <v>1354</v>
      </c>
      <c r="N1803" s="1203" t="s">
        <v>1465</v>
      </c>
      <c r="O1803" s="1203" t="s">
        <v>73</v>
      </c>
      <c r="P1803" s="1203" t="s">
        <v>73</v>
      </c>
      <c r="Q1803" s="1203" t="s">
        <v>73</v>
      </c>
      <c r="R1803" s="1203" t="s">
        <v>73</v>
      </c>
      <c r="S1803" s="1209">
        <f>VLOOKUP($D1803,'NI-Ter'!$B$1:$Y$2048,12,FALSE)</f>
        <v>0</v>
      </c>
      <c r="T1803" s="1209">
        <f>VLOOKUP($D1803,'NI-Ter'!$B$1:$Y$2048,13,FALSE)</f>
        <v>0</v>
      </c>
      <c r="U1803" s="1209">
        <f>VLOOKUP($D1803,'NI-Ter'!$B$1:$Y$2048,16,FALSE)</f>
        <v>0</v>
      </c>
      <c r="V1803" s="1209">
        <f>VLOOKUP($D1803,'NI-Ter'!$B$1:$Y$2048,17,FALSE)</f>
        <v>0</v>
      </c>
      <c r="W1803" s="1209">
        <f>VLOOKUP($D1803,'NI-Ter'!$B$1:$Y$2048,18,FALSE)</f>
        <v>0</v>
      </c>
      <c r="X1803" s="1209">
        <f>VLOOKUP($D1803,'NI-Ter'!$B$1:$Y$2048,19,FALSE)</f>
        <v>0</v>
      </c>
    </row>
    <row r="1804" spans="1:24" ht="27" hidden="1">
      <c r="A1804" s="507"/>
      <c r="B1804" s="507"/>
      <c r="C1804" s="507"/>
      <c r="D1804" s="1209" t="s">
        <v>1466</v>
      </c>
      <c r="E1804" s="1210" t="s">
        <v>3062</v>
      </c>
      <c r="F1804" s="1202"/>
      <c r="G1804" s="1202"/>
      <c r="H1804" s="1205" t="s">
        <v>1464</v>
      </c>
      <c r="I1804" s="1202" t="s">
        <v>53</v>
      </c>
      <c r="J1804" s="1202"/>
      <c r="K1804" s="1202"/>
      <c r="L1804" s="1202"/>
      <c r="M1804" s="1202" t="s">
        <v>1354</v>
      </c>
      <c r="N1804" s="1203" t="s">
        <v>1467</v>
      </c>
      <c r="O1804" s="1203" t="s">
        <v>73</v>
      </c>
      <c r="P1804" s="1203" t="s">
        <v>73</v>
      </c>
      <c r="Q1804" s="1203" t="s">
        <v>73</v>
      </c>
      <c r="R1804" s="1203" t="s">
        <v>73</v>
      </c>
      <c r="S1804" s="1209">
        <f>VLOOKUP($D1804,'NI-Ter'!$B$1:$Y$2048,12,FALSE)</f>
        <v>0</v>
      </c>
      <c r="T1804" s="1209">
        <f>VLOOKUP($D1804,'NI-Ter'!$B$1:$Y$2048,13,FALSE)</f>
        <v>0</v>
      </c>
      <c r="U1804" s="1209">
        <f>VLOOKUP($D1804,'NI-Ter'!$B$1:$Y$2048,16,FALSE)</f>
        <v>0</v>
      </c>
      <c r="V1804" s="1209">
        <f>VLOOKUP($D1804,'NI-Ter'!$B$1:$Y$2048,17,FALSE)</f>
        <v>0</v>
      </c>
      <c r="W1804" s="1209">
        <f>VLOOKUP($D1804,'NI-Ter'!$B$1:$Y$2048,18,FALSE)</f>
        <v>0</v>
      </c>
      <c r="X1804" s="1209">
        <f>VLOOKUP($D1804,'NI-Ter'!$B$1:$Y$2048,19,FALSE)</f>
        <v>0</v>
      </c>
    </row>
    <row r="1805" spans="1:24" ht="27" hidden="1">
      <c r="A1805" s="507"/>
      <c r="B1805" s="507"/>
      <c r="C1805" s="507"/>
      <c r="D1805" s="1209" t="s">
        <v>1468</v>
      </c>
      <c r="E1805" s="1210" t="s">
        <v>3062</v>
      </c>
      <c r="F1805" s="1202"/>
      <c r="G1805" s="1202"/>
      <c r="H1805" s="1205" t="s">
        <v>1464</v>
      </c>
      <c r="I1805" s="1202" t="s">
        <v>53</v>
      </c>
      <c r="J1805" s="1202"/>
      <c r="K1805" s="1202"/>
      <c r="L1805" s="1202"/>
      <c r="M1805" s="1202" t="s">
        <v>1354</v>
      </c>
      <c r="N1805" s="1203" t="s">
        <v>1469</v>
      </c>
      <c r="O1805" s="1203" t="s">
        <v>73</v>
      </c>
      <c r="P1805" s="1203" t="s">
        <v>73</v>
      </c>
      <c r="Q1805" s="1203" t="s">
        <v>73</v>
      </c>
      <c r="R1805" s="1203" t="s">
        <v>73</v>
      </c>
      <c r="S1805" s="1209">
        <f>VLOOKUP($D1805,'NI-Ter'!$B$1:$Y$2048,12,FALSE)</f>
        <v>0</v>
      </c>
      <c r="T1805" s="1209">
        <f>VLOOKUP($D1805,'NI-Ter'!$B$1:$Y$2048,13,FALSE)</f>
        <v>0</v>
      </c>
      <c r="U1805" s="1209">
        <f>VLOOKUP($D1805,'NI-Ter'!$B$1:$Y$2048,16,FALSE)</f>
        <v>0</v>
      </c>
      <c r="V1805" s="1209">
        <f>VLOOKUP($D1805,'NI-Ter'!$B$1:$Y$2048,17,FALSE)</f>
        <v>0</v>
      </c>
      <c r="W1805" s="1209">
        <f>VLOOKUP($D1805,'NI-Ter'!$B$1:$Y$2048,18,FALSE)</f>
        <v>0</v>
      </c>
      <c r="X1805" s="1209">
        <f>VLOOKUP($D1805,'NI-Ter'!$B$1:$Y$2048,19,FALSE)</f>
        <v>0</v>
      </c>
    </row>
    <row r="1806" spans="1:24" ht="27" hidden="1">
      <c r="A1806" s="507"/>
      <c r="B1806" s="507"/>
      <c r="C1806" s="507"/>
      <c r="D1806" s="1209" t="s">
        <v>1470</v>
      </c>
      <c r="E1806" s="1210" t="s">
        <v>3062</v>
      </c>
      <c r="F1806" s="1202"/>
      <c r="G1806" s="1202"/>
      <c r="H1806" s="1205" t="s">
        <v>1417</v>
      </c>
      <c r="I1806" s="1202" t="s">
        <v>53</v>
      </c>
      <c r="J1806" s="1202"/>
      <c r="K1806" s="1202"/>
      <c r="L1806" s="1208" t="s">
        <v>747</v>
      </c>
      <c r="M1806" s="1202" t="s">
        <v>1354</v>
      </c>
      <c r="N1806" s="1203" t="s">
        <v>1471</v>
      </c>
      <c r="O1806" s="1203" t="s">
        <v>73</v>
      </c>
      <c r="P1806" s="1203" t="s">
        <v>73</v>
      </c>
      <c r="Q1806" s="1203" t="s">
        <v>3064</v>
      </c>
      <c r="R1806" s="1203" t="s">
        <v>3065</v>
      </c>
      <c r="S1806" s="1209">
        <f>VLOOKUP($D1806,'NI-Ter'!$B$1:$Y$2048,12,FALSE)</f>
        <v>0</v>
      </c>
      <c r="T1806" s="1209">
        <f>VLOOKUP($D1806,'NI-Ter'!$B$1:$Y$2048,13,FALSE)</f>
        <v>0</v>
      </c>
      <c r="U1806" s="1209">
        <f>VLOOKUP($D1806,'NI-Ter'!$B$1:$Y$2048,16,FALSE)</f>
        <v>0</v>
      </c>
      <c r="V1806" s="1209">
        <f>VLOOKUP($D1806,'NI-Ter'!$B$1:$Y$2048,17,FALSE)</f>
        <v>0</v>
      </c>
      <c r="W1806" s="1209">
        <f>VLOOKUP($D1806,'NI-Ter'!$B$1:$Y$2048,18,FALSE)</f>
        <v>0</v>
      </c>
      <c r="X1806" s="1209">
        <f>VLOOKUP($D1806,'NI-Ter'!$B$1:$Y$2048,19,FALSE)</f>
        <v>0</v>
      </c>
    </row>
    <row r="1807" spans="1:24" ht="27" hidden="1">
      <c r="A1807" s="507"/>
      <c r="B1807" s="507"/>
      <c r="C1807" s="507"/>
      <c r="D1807" s="1209" t="s">
        <v>1472</v>
      </c>
      <c r="E1807" s="1210" t="s">
        <v>3062</v>
      </c>
      <c r="F1807" s="1202"/>
      <c r="G1807" s="1202"/>
      <c r="H1807" s="1205" t="s">
        <v>1417</v>
      </c>
      <c r="I1807" s="1202" t="s">
        <v>53</v>
      </c>
      <c r="J1807" s="1202"/>
      <c r="K1807" s="1202"/>
      <c r="L1807" s="1202"/>
      <c r="M1807" s="1202" t="s">
        <v>1354</v>
      </c>
      <c r="N1807" s="1203" t="s">
        <v>1473</v>
      </c>
      <c r="O1807" s="1203" t="s">
        <v>73</v>
      </c>
      <c r="P1807" s="1203" t="s">
        <v>73</v>
      </c>
      <c r="Q1807" s="1203" t="s">
        <v>73</v>
      </c>
      <c r="R1807" s="1203" t="s">
        <v>73</v>
      </c>
      <c r="S1807" s="1209">
        <f>VLOOKUP($D1807,'NI-Ter'!$B$1:$Y$2048,12,FALSE)</f>
        <v>0</v>
      </c>
      <c r="T1807" s="1209">
        <f>VLOOKUP($D1807,'NI-Ter'!$B$1:$Y$2048,13,FALSE)</f>
        <v>0</v>
      </c>
      <c r="U1807" s="1209">
        <f>VLOOKUP($D1807,'NI-Ter'!$B$1:$Y$2048,16,FALSE)</f>
        <v>0</v>
      </c>
      <c r="V1807" s="1209">
        <f>VLOOKUP($D1807,'NI-Ter'!$B$1:$Y$2048,17,FALSE)</f>
        <v>0</v>
      </c>
      <c r="W1807" s="1209">
        <f>VLOOKUP($D1807,'NI-Ter'!$B$1:$Y$2048,18,FALSE)</f>
        <v>0</v>
      </c>
      <c r="X1807" s="1209">
        <f>VLOOKUP($D1807,'NI-Ter'!$B$1:$Y$2048,19,FALSE)</f>
        <v>0</v>
      </c>
    </row>
    <row r="1808" spans="1:24" ht="27" hidden="1">
      <c r="A1808" s="507"/>
      <c r="B1808" s="507"/>
      <c r="C1808" s="507"/>
      <c r="D1808" s="1209" t="s">
        <v>1474</v>
      </c>
      <c r="E1808" s="1210" t="s">
        <v>3062</v>
      </c>
      <c r="F1808" s="1202"/>
      <c r="G1808" s="1202"/>
      <c r="H1808" s="1205" t="s">
        <v>1417</v>
      </c>
      <c r="I1808" s="1202" t="s">
        <v>53</v>
      </c>
      <c r="J1808" s="1202"/>
      <c r="K1808" s="1202"/>
      <c r="L1808" s="1202"/>
      <c r="M1808" s="1202" t="s">
        <v>1354</v>
      </c>
      <c r="N1808" s="1203" t="s">
        <v>1475</v>
      </c>
      <c r="O1808" s="1203" t="s">
        <v>73</v>
      </c>
      <c r="P1808" s="1203" t="s">
        <v>73</v>
      </c>
      <c r="Q1808" s="1203" t="s">
        <v>73</v>
      </c>
      <c r="R1808" s="1203" t="s">
        <v>73</v>
      </c>
      <c r="S1808" s="1209">
        <f>VLOOKUP($D1808,'NI-Ter'!$B$1:$Y$2048,12,FALSE)</f>
        <v>0</v>
      </c>
      <c r="T1808" s="1209">
        <f>VLOOKUP($D1808,'NI-Ter'!$B$1:$Y$2048,13,FALSE)</f>
        <v>0</v>
      </c>
      <c r="U1808" s="1209">
        <f>VLOOKUP($D1808,'NI-Ter'!$B$1:$Y$2048,16,FALSE)</f>
        <v>0</v>
      </c>
      <c r="V1808" s="1209">
        <f>VLOOKUP($D1808,'NI-Ter'!$B$1:$Y$2048,17,FALSE)</f>
        <v>0</v>
      </c>
      <c r="W1808" s="1209">
        <f>VLOOKUP($D1808,'NI-Ter'!$B$1:$Y$2048,18,FALSE)</f>
        <v>0</v>
      </c>
      <c r="X1808" s="1209">
        <f>VLOOKUP($D1808,'NI-Ter'!$B$1:$Y$2048,19,FALSE)</f>
        <v>0</v>
      </c>
    </row>
    <row r="1809" spans="1:24" ht="27" hidden="1">
      <c r="A1809" s="507"/>
      <c r="B1809" s="507"/>
      <c r="C1809" s="507"/>
      <c r="D1809" s="1209" t="s">
        <v>1476</v>
      </c>
      <c r="E1809" s="1210" t="s">
        <v>3062</v>
      </c>
      <c r="F1809" s="1202"/>
      <c r="G1809" s="1202"/>
      <c r="H1809" s="1205" t="s">
        <v>1417</v>
      </c>
      <c r="I1809" s="1202" t="s">
        <v>53</v>
      </c>
      <c r="J1809" s="1202"/>
      <c r="K1809" s="1202"/>
      <c r="L1809" s="1202"/>
      <c r="M1809" s="1202" t="s">
        <v>1354</v>
      </c>
      <c r="N1809" s="1203" t="s">
        <v>1477</v>
      </c>
      <c r="O1809" s="1203" t="s">
        <v>73</v>
      </c>
      <c r="P1809" s="1203" t="s">
        <v>73</v>
      </c>
      <c r="Q1809" s="1203" t="s">
        <v>73</v>
      </c>
      <c r="R1809" s="1203" t="s">
        <v>73</v>
      </c>
      <c r="S1809" s="1209">
        <f>VLOOKUP($D1809,'NI-Ter'!$B$1:$Y$2048,12,FALSE)</f>
        <v>0</v>
      </c>
      <c r="T1809" s="1209">
        <f>VLOOKUP($D1809,'NI-Ter'!$B$1:$Y$2048,13,FALSE)</f>
        <v>0</v>
      </c>
      <c r="U1809" s="1209">
        <f>VLOOKUP($D1809,'NI-Ter'!$B$1:$Y$2048,16,FALSE)</f>
        <v>0</v>
      </c>
      <c r="V1809" s="1209">
        <f>VLOOKUP($D1809,'NI-Ter'!$B$1:$Y$2048,17,FALSE)</f>
        <v>0</v>
      </c>
      <c r="W1809" s="1209">
        <f>VLOOKUP($D1809,'NI-Ter'!$B$1:$Y$2048,18,FALSE)</f>
        <v>0</v>
      </c>
      <c r="X1809" s="1209">
        <f>VLOOKUP($D1809,'NI-Ter'!$B$1:$Y$2048,19,FALSE)</f>
        <v>0</v>
      </c>
    </row>
    <row r="1810" spans="1:24" ht="27" hidden="1">
      <c r="A1810" s="507"/>
      <c r="B1810" s="507"/>
      <c r="C1810" s="507"/>
      <c r="D1810" s="1209" t="s">
        <v>1478</v>
      </c>
      <c r="E1810" s="1210" t="s">
        <v>3062</v>
      </c>
      <c r="F1810" s="1202"/>
      <c r="G1810" s="1202"/>
      <c r="H1810" s="1205" t="s">
        <v>1464</v>
      </c>
      <c r="I1810" s="1202" t="s">
        <v>53</v>
      </c>
      <c r="J1810" s="1202"/>
      <c r="K1810" s="1202"/>
      <c r="L1810" s="1202"/>
      <c r="M1810" s="1202" t="s">
        <v>1354</v>
      </c>
      <c r="N1810" s="1203" t="s">
        <v>1479</v>
      </c>
      <c r="O1810" s="1203" t="s">
        <v>73</v>
      </c>
      <c r="P1810" s="1203" t="s">
        <v>73</v>
      </c>
      <c r="Q1810" s="1203" t="s">
        <v>73</v>
      </c>
      <c r="R1810" s="1203" t="s">
        <v>73</v>
      </c>
      <c r="S1810" s="1209">
        <f>VLOOKUP($D1810,'NI-Ter'!$B$1:$Y$2048,12,FALSE)</f>
        <v>0</v>
      </c>
      <c r="T1810" s="1209">
        <f>VLOOKUP($D1810,'NI-Ter'!$B$1:$Y$2048,13,FALSE)</f>
        <v>0</v>
      </c>
      <c r="U1810" s="1209">
        <f>VLOOKUP($D1810,'NI-Ter'!$B$1:$Y$2048,16,FALSE)</f>
        <v>0</v>
      </c>
      <c r="V1810" s="1209">
        <f>VLOOKUP($D1810,'NI-Ter'!$B$1:$Y$2048,17,FALSE)</f>
        <v>0</v>
      </c>
      <c r="W1810" s="1209">
        <f>VLOOKUP($D1810,'NI-Ter'!$B$1:$Y$2048,18,FALSE)</f>
        <v>0</v>
      </c>
      <c r="X1810" s="1209">
        <f>VLOOKUP($D1810,'NI-Ter'!$B$1:$Y$2048,19,FALSE)</f>
        <v>0</v>
      </c>
    </row>
    <row r="1811" spans="1:24" ht="27" hidden="1">
      <c r="A1811" s="507"/>
      <c r="B1811" s="507"/>
      <c r="C1811" s="507"/>
      <c r="D1811" s="1209" t="s">
        <v>1480</v>
      </c>
      <c r="E1811" s="1210" t="s">
        <v>3062</v>
      </c>
      <c r="F1811" s="1202"/>
      <c r="G1811" s="1202"/>
      <c r="H1811" s="1205" t="s">
        <v>1417</v>
      </c>
      <c r="I1811" s="1202" t="s">
        <v>53</v>
      </c>
      <c r="J1811" s="1202"/>
      <c r="K1811" s="1202"/>
      <c r="L1811" s="1202"/>
      <c r="M1811" s="1202" t="s">
        <v>1354</v>
      </c>
      <c r="N1811" s="1203" t="s">
        <v>1481</v>
      </c>
      <c r="O1811" s="1203" t="s">
        <v>73</v>
      </c>
      <c r="P1811" s="1203" t="s">
        <v>73</v>
      </c>
      <c r="Q1811" s="1203" t="s">
        <v>73</v>
      </c>
      <c r="R1811" s="1203" t="s">
        <v>73</v>
      </c>
      <c r="S1811" s="1209">
        <f>VLOOKUP($D1811,'NI-Ter'!$B$1:$Y$2048,12,FALSE)</f>
        <v>0</v>
      </c>
      <c r="T1811" s="1209">
        <f>VLOOKUP($D1811,'NI-Ter'!$B$1:$Y$2048,13,FALSE)</f>
        <v>0</v>
      </c>
      <c r="U1811" s="1209">
        <f>VLOOKUP($D1811,'NI-Ter'!$B$1:$Y$2048,16,FALSE)</f>
        <v>0</v>
      </c>
      <c r="V1811" s="1209">
        <f>VLOOKUP($D1811,'NI-Ter'!$B$1:$Y$2048,17,FALSE)</f>
        <v>0</v>
      </c>
      <c r="W1811" s="1209">
        <f>VLOOKUP($D1811,'NI-Ter'!$B$1:$Y$2048,18,FALSE)</f>
        <v>0</v>
      </c>
      <c r="X1811" s="1209">
        <f>VLOOKUP($D1811,'NI-Ter'!$B$1:$Y$2048,19,FALSE)</f>
        <v>0</v>
      </c>
    </row>
    <row r="1812" spans="1:24" ht="27" hidden="1">
      <c r="A1812" s="507"/>
      <c r="B1812" s="507"/>
      <c r="C1812" s="507"/>
      <c r="D1812" s="1209" t="s">
        <v>1482</v>
      </c>
      <c r="E1812" s="1210" t="s">
        <v>3062</v>
      </c>
      <c r="F1812" s="1202"/>
      <c r="G1812" s="1202"/>
      <c r="H1812" s="1205" t="s">
        <v>1417</v>
      </c>
      <c r="I1812" s="1202" t="s">
        <v>53</v>
      </c>
      <c r="J1812" s="1202"/>
      <c r="K1812" s="1202"/>
      <c r="L1812" s="1202"/>
      <c r="M1812" s="1202" t="s">
        <v>1354</v>
      </c>
      <c r="N1812" s="1203" t="s">
        <v>1483</v>
      </c>
      <c r="O1812" s="1203" t="s">
        <v>73</v>
      </c>
      <c r="P1812" s="1203" t="s">
        <v>73</v>
      </c>
      <c r="Q1812" s="1203" t="s">
        <v>73</v>
      </c>
      <c r="R1812" s="1203" t="s">
        <v>73</v>
      </c>
      <c r="S1812" s="1209">
        <f>VLOOKUP($D1812,'NI-Ter'!$B$1:$Y$2048,12,FALSE)</f>
        <v>0</v>
      </c>
      <c r="T1812" s="1209">
        <f>VLOOKUP($D1812,'NI-Ter'!$B$1:$Y$2048,13,FALSE)</f>
        <v>0</v>
      </c>
      <c r="U1812" s="1209">
        <f>VLOOKUP($D1812,'NI-Ter'!$B$1:$Y$2048,16,FALSE)</f>
        <v>0</v>
      </c>
      <c r="V1812" s="1209">
        <f>VLOOKUP($D1812,'NI-Ter'!$B$1:$Y$2048,17,FALSE)</f>
        <v>0</v>
      </c>
      <c r="W1812" s="1209">
        <f>VLOOKUP($D1812,'NI-Ter'!$B$1:$Y$2048,18,FALSE)</f>
        <v>0</v>
      </c>
      <c r="X1812" s="1209">
        <f>VLOOKUP($D1812,'NI-Ter'!$B$1:$Y$2048,19,FALSE)</f>
        <v>0</v>
      </c>
    </row>
    <row r="1813" spans="1:24" ht="27" hidden="1">
      <c r="A1813" s="507"/>
      <c r="B1813" s="507"/>
      <c r="C1813" s="507"/>
      <c r="D1813" s="1209" t="s">
        <v>1484</v>
      </c>
      <c r="E1813" s="1210" t="s">
        <v>3062</v>
      </c>
      <c r="F1813" s="1202"/>
      <c r="G1813" s="1202"/>
      <c r="H1813" s="1205" t="s">
        <v>1417</v>
      </c>
      <c r="I1813" s="1202" t="s">
        <v>53</v>
      </c>
      <c r="J1813" s="1202"/>
      <c r="K1813" s="1202"/>
      <c r="L1813" s="1202"/>
      <c r="M1813" s="1202" t="s">
        <v>1354</v>
      </c>
      <c r="N1813" s="1203" t="s">
        <v>1485</v>
      </c>
      <c r="O1813" s="1203" t="s">
        <v>73</v>
      </c>
      <c r="P1813" s="1203" t="s">
        <v>73</v>
      </c>
      <c r="Q1813" s="1203" t="s">
        <v>73</v>
      </c>
      <c r="R1813" s="1203" t="s">
        <v>73</v>
      </c>
      <c r="S1813" s="1209">
        <f>VLOOKUP($D1813,'NI-Ter'!$B$1:$Y$2048,12,FALSE)</f>
        <v>0</v>
      </c>
      <c r="T1813" s="1209">
        <f>VLOOKUP($D1813,'NI-Ter'!$B$1:$Y$2048,13,FALSE)</f>
        <v>0</v>
      </c>
      <c r="U1813" s="1209">
        <f>VLOOKUP($D1813,'NI-Ter'!$B$1:$Y$2048,16,FALSE)</f>
        <v>0</v>
      </c>
      <c r="V1813" s="1209">
        <f>VLOOKUP($D1813,'NI-Ter'!$B$1:$Y$2048,17,FALSE)</f>
        <v>0</v>
      </c>
      <c r="W1813" s="1209">
        <f>VLOOKUP($D1813,'NI-Ter'!$B$1:$Y$2048,18,FALSE)</f>
        <v>0</v>
      </c>
      <c r="X1813" s="1209">
        <f>VLOOKUP($D1813,'NI-Ter'!$B$1:$Y$2048,19,FALSE)</f>
        <v>0</v>
      </c>
    </row>
    <row r="1814" spans="1:24" ht="27" hidden="1">
      <c r="A1814" s="507"/>
      <c r="B1814" s="507"/>
      <c r="C1814" s="507"/>
      <c r="D1814" s="1209" t="s">
        <v>1486</v>
      </c>
      <c r="E1814" s="1210" t="s">
        <v>3062</v>
      </c>
      <c r="F1814" s="1202"/>
      <c r="G1814" s="1202"/>
      <c r="H1814" s="1205" t="s">
        <v>1417</v>
      </c>
      <c r="I1814" s="1202" t="s">
        <v>53</v>
      </c>
      <c r="J1814" s="1202"/>
      <c r="K1814" s="1202"/>
      <c r="L1814" s="1202"/>
      <c r="M1814" s="1202" t="s">
        <v>1354</v>
      </c>
      <c r="N1814" s="1203" t="s">
        <v>1487</v>
      </c>
      <c r="O1814" s="1203" t="s">
        <v>73</v>
      </c>
      <c r="P1814" s="1203" t="s">
        <v>73</v>
      </c>
      <c r="Q1814" s="1203" t="s">
        <v>73</v>
      </c>
      <c r="R1814" s="1203" t="s">
        <v>73</v>
      </c>
      <c r="S1814" s="1209">
        <f>VLOOKUP($D1814,'NI-Ter'!$B$1:$Y$2048,12,FALSE)</f>
        <v>0</v>
      </c>
      <c r="T1814" s="1209">
        <f>VLOOKUP($D1814,'NI-Ter'!$B$1:$Y$2048,13,FALSE)</f>
        <v>0</v>
      </c>
      <c r="U1814" s="1209">
        <f>VLOOKUP($D1814,'NI-Ter'!$B$1:$Y$2048,16,FALSE)</f>
        <v>0</v>
      </c>
      <c r="V1814" s="1209">
        <f>VLOOKUP($D1814,'NI-Ter'!$B$1:$Y$2048,17,FALSE)</f>
        <v>0</v>
      </c>
      <c r="W1814" s="1209">
        <f>VLOOKUP($D1814,'NI-Ter'!$B$1:$Y$2048,18,FALSE)</f>
        <v>0</v>
      </c>
      <c r="X1814" s="1209">
        <f>VLOOKUP($D1814,'NI-Ter'!$B$1:$Y$2048,19,FALSE)</f>
        <v>0</v>
      </c>
    </row>
    <row r="1815" spans="1:24" ht="27" hidden="1">
      <c r="A1815" s="507"/>
      <c r="B1815" s="507"/>
      <c r="C1815" s="507"/>
      <c r="D1815" s="1209" t="s">
        <v>1488</v>
      </c>
      <c r="E1815" s="1210" t="s">
        <v>3062</v>
      </c>
      <c r="F1815" s="1202"/>
      <c r="G1815" s="1202"/>
      <c r="H1815" s="1205" t="s">
        <v>1417</v>
      </c>
      <c r="I1815" s="1202" t="s">
        <v>53</v>
      </c>
      <c r="J1815" s="1202"/>
      <c r="K1815" s="1202"/>
      <c r="L1815" s="1202"/>
      <c r="M1815" s="1202" t="s">
        <v>1354</v>
      </c>
      <c r="N1815" s="1203" t="s">
        <v>1489</v>
      </c>
      <c r="O1815" s="1203" t="s">
        <v>73</v>
      </c>
      <c r="P1815" s="1203" t="s">
        <v>73</v>
      </c>
      <c r="Q1815" s="1203" t="s">
        <v>73</v>
      </c>
      <c r="R1815" s="1203" t="s">
        <v>73</v>
      </c>
      <c r="S1815" s="1209">
        <f>VLOOKUP($D1815,'NI-Ter'!$B$1:$Y$2048,12,FALSE)</f>
        <v>0</v>
      </c>
      <c r="T1815" s="1209">
        <f>VLOOKUP($D1815,'NI-Ter'!$B$1:$Y$2048,13,FALSE)</f>
        <v>0</v>
      </c>
      <c r="U1815" s="1209">
        <f>VLOOKUP($D1815,'NI-Ter'!$B$1:$Y$2048,16,FALSE)</f>
        <v>0</v>
      </c>
      <c r="V1815" s="1209">
        <f>VLOOKUP($D1815,'NI-Ter'!$B$1:$Y$2048,17,FALSE)</f>
        <v>0</v>
      </c>
      <c r="W1815" s="1209">
        <f>VLOOKUP($D1815,'NI-Ter'!$B$1:$Y$2048,18,FALSE)</f>
        <v>0</v>
      </c>
      <c r="X1815" s="1209">
        <f>VLOOKUP($D1815,'NI-Ter'!$B$1:$Y$2048,19,FALSE)</f>
        <v>0</v>
      </c>
    </row>
    <row r="1816" spans="1:24" ht="27" hidden="1">
      <c r="A1816" s="507"/>
      <c r="B1816" s="507"/>
      <c r="C1816" s="507"/>
      <c r="D1816" s="1209" t="s">
        <v>1490</v>
      </c>
      <c r="E1816" s="1210" t="s">
        <v>3062</v>
      </c>
      <c r="F1816" s="1202"/>
      <c r="G1816" s="1202"/>
      <c r="H1816" s="1202"/>
      <c r="I1816" s="1202" t="s">
        <v>71</v>
      </c>
      <c r="J1816" s="1202"/>
      <c r="K1816" s="1202"/>
      <c r="L1816" s="1202"/>
      <c r="M1816" s="1202"/>
      <c r="N1816" s="1203" t="s">
        <v>1491</v>
      </c>
      <c r="O1816" s="1203" t="s">
        <v>73</v>
      </c>
      <c r="P1816" s="1203" t="s">
        <v>73</v>
      </c>
      <c r="Q1816" s="1203" t="s">
        <v>73</v>
      </c>
      <c r="R1816" s="1203" t="s">
        <v>73</v>
      </c>
      <c r="S1816" s="1209">
        <f>VLOOKUP($D1816,'NI-Ter'!$B$1:$Y$2048,12,FALSE)</f>
        <v>0</v>
      </c>
      <c r="T1816" s="1209">
        <f>VLOOKUP($D1816,'NI-Ter'!$B$1:$Y$2048,13,FALSE)</f>
        <v>0</v>
      </c>
      <c r="U1816" s="1209">
        <f>VLOOKUP($D1816,'NI-Ter'!$B$1:$Y$2048,16,FALSE)</f>
        <v>15</v>
      </c>
      <c r="V1816" s="1209">
        <f>VLOOKUP($D1816,'NI-Ter'!$B$1:$Y$2048,17,FALSE)</f>
        <v>0</v>
      </c>
      <c r="W1816" s="1209">
        <f>VLOOKUP($D1816,'NI-Ter'!$B$1:$Y$2048,18,FALSE)</f>
        <v>0</v>
      </c>
      <c r="X1816" s="1209">
        <f>VLOOKUP($D1816,'NI-Ter'!$B$1:$Y$2048,19,FALSE)</f>
        <v>0</v>
      </c>
    </row>
    <row r="1817" spans="1:24" ht="27" hidden="1">
      <c r="A1817" s="507"/>
      <c r="B1817" s="507"/>
      <c r="C1817" s="507"/>
      <c r="D1817" s="1209" t="s">
        <v>1492</v>
      </c>
      <c r="E1817" s="1210" t="s">
        <v>3062</v>
      </c>
      <c r="F1817" s="1202"/>
      <c r="G1817" s="1202"/>
      <c r="H1817" s="1204" t="s">
        <v>1493</v>
      </c>
      <c r="I1817" s="1202" t="s">
        <v>53</v>
      </c>
      <c r="J1817" s="1202"/>
      <c r="K1817" s="1202"/>
      <c r="L1817" s="1202" t="s">
        <v>1495</v>
      </c>
      <c r="M1817" s="1202" t="s">
        <v>1496</v>
      </c>
      <c r="N1817" s="1203" t="s">
        <v>1497</v>
      </c>
      <c r="O1817" s="1203" t="s">
        <v>73</v>
      </c>
      <c r="P1817" s="1203" t="s">
        <v>73</v>
      </c>
      <c r="Q1817" s="1203" t="s">
        <v>73</v>
      </c>
      <c r="R1817" s="1203" t="s">
        <v>73</v>
      </c>
      <c r="S1817" s="1209">
        <f>VLOOKUP($D1817,'NI-Ter'!$B$1:$Y$2048,12,FALSE)</f>
        <v>0</v>
      </c>
      <c r="T1817" s="1209">
        <f>VLOOKUP($D1817,'NI-Ter'!$B$1:$Y$2048,13,FALSE)</f>
        <v>0</v>
      </c>
      <c r="U1817" s="1209">
        <f>VLOOKUP($D1817,'NI-Ter'!$B$1:$Y$2048,16,FALSE)</f>
        <v>0</v>
      </c>
      <c r="V1817" s="1209">
        <f>VLOOKUP($D1817,'NI-Ter'!$B$1:$Y$2048,17,FALSE)</f>
        <v>0</v>
      </c>
      <c r="W1817" s="1209">
        <f>VLOOKUP($D1817,'NI-Ter'!$B$1:$Y$2048,18,FALSE)</f>
        <v>0</v>
      </c>
      <c r="X1817" s="1209">
        <f>VLOOKUP($D1817,'NI-Ter'!$B$1:$Y$2048,19,FALSE)</f>
        <v>0</v>
      </c>
    </row>
    <row r="1818" spans="1:24" ht="27" hidden="1">
      <c r="A1818" s="507"/>
      <c r="B1818" s="507"/>
      <c r="C1818" s="507"/>
      <c r="D1818" s="1209" t="s">
        <v>1498</v>
      </c>
      <c r="E1818" s="1210" t="s">
        <v>3062</v>
      </c>
      <c r="F1818" s="1202"/>
      <c r="G1818" s="1202"/>
      <c r="H1818" s="1204" t="s">
        <v>1499</v>
      </c>
      <c r="I1818" s="1202" t="s">
        <v>53</v>
      </c>
      <c r="J1818" s="1202"/>
      <c r="K1818" s="1202"/>
      <c r="L1818" s="1202" t="s">
        <v>1495</v>
      </c>
      <c r="M1818" s="1202" t="s">
        <v>1496</v>
      </c>
      <c r="N1818" s="1203" t="s">
        <v>1500</v>
      </c>
      <c r="O1818" s="1203" t="s">
        <v>73</v>
      </c>
      <c r="P1818" s="1203" t="s">
        <v>73</v>
      </c>
      <c r="Q1818" s="1203" t="s">
        <v>73</v>
      </c>
      <c r="R1818" s="1203" t="s">
        <v>73</v>
      </c>
      <c r="S1818" s="1209">
        <f>VLOOKUP($D1818,'NI-Ter'!$B$1:$Y$2048,12,FALSE)</f>
        <v>0</v>
      </c>
      <c r="T1818" s="1209">
        <f>VLOOKUP($D1818,'NI-Ter'!$B$1:$Y$2048,13,FALSE)</f>
        <v>0</v>
      </c>
      <c r="U1818" s="1209">
        <f>VLOOKUP($D1818,'NI-Ter'!$B$1:$Y$2048,16,FALSE)</f>
        <v>2</v>
      </c>
      <c r="V1818" s="1209">
        <f>VLOOKUP($D1818,'NI-Ter'!$B$1:$Y$2048,17,FALSE)</f>
        <v>0</v>
      </c>
      <c r="W1818" s="1209">
        <f>VLOOKUP($D1818,'NI-Ter'!$B$1:$Y$2048,18,FALSE)</f>
        <v>0</v>
      </c>
      <c r="X1818" s="1209">
        <f>VLOOKUP($D1818,'NI-Ter'!$B$1:$Y$2048,19,FALSE)</f>
        <v>0</v>
      </c>
    </row>
    <row r="1819" spans="1:24" ht="27" hidden="1">
      <c r="A1819" s="507"/>
      <c r="B1819" s="507"/>
      <c r="C1819" s="507"/>
      <c r="D1819" s="1209" t="s">
        <v>1501</v>
      </c>
      <c r="E1819" s="1210" t="s">
        <v>3062</v>
      </c>
      <c r="F1819" s="1202"/>
      <c r="G1819" s="1202"/>
      <c r="H1819" s="1204" t="s">
        <v>1502</v>
      </c>
      <c r="I1819" s="1202" t="s">
        <v>53</v>
      </c>
      <c r="J1819" s="1202"/>
      <c r="K1819" s="1202"/>
      <c r="L1819" s="1202" t="s">
        <v>1495</v>
      </c>
      <c r="M1819" s="1202" t="s">
        <v>1496</v>
      </c>
      <c r="N1819" s="1203" t="s">
        <v>1503</v>
      </c>
      <c r="O1819" s="1203" t="s">
        <v>73</v>
      </c>
      <c r="P1819" s="1203" t="s">
        <v>73</v>
      </c>
      <c r="Q1819" s="1203" t="s">
        <v>73</v>
      </c>
      <c r="R1819" s="1203" t="s">
        <v>73</v>
      </c>
      <c r="S1819" s="1209">
        <f>VLOOKUP($D1819,'NI-Ter'!$B$1:$Y$2048,12,FALSE)</f>
        <v>0</v>
      </c>
      <c r="T1819" s="1209">
        <f>VLOOKUP($D1819,'NI-Ter'!$B$1:$Y$2048,13,FALSE)</f>
        <v>0</v>
      </c>
      <c r="U1819" s="1209">
        <f>VLOOKUP($D1819,'NI-Ter'!$B$1:$Y$2048,16,FALSE)</f>
        <v>0</v>
      </c>
      <c r="V1819" s="1209">
        <f>VLOOKUP($D1819,'NI-Ter'!$B$1:$Y$2048,17,FALSE)</f>
        <v>0</v>
      </c>
      <c r="W1819" s="1209">
        <f>VLOOKUP($D1819,'NI-Ter'!$B$1:$Y$2048,18,FALSE)</f>
        <v>0</v>
      </c>
      <c r="X1819" s="1209">
        <f>VLOOKUP($D1819,'NI-Ter'!$B$1:$Y$2048,19,FALSE)</f>
        <v>0</v>
      </c>
    </row>
    <row r="1820" spans="1:24" ht="27" hidden="1">
      <c r="A1820" s="507"/>
      <c r="B1820" s="507"/>
      <c r="C1820" s="507"/>
      <c r="D1820" s="1209" t="s">
        <v>1504</v>
      </c>
      <c r="E1820" s="1210" t="s">
        <v>3062</v>
      </c>
      <c r="F1820" s="1202"/>
      <c r="G1820" s="1202"/>
      <c r="H1820" s="1205" t="s">
        <v>1505</v>
      </c>
      <c r="I1820" s="1202" t="s">
        <v>53</v>
      </c>
      <c r="J1820" s="1202"/>
      <c r="K1820" s="1202"/>
      <c r="L1820" s="1202" t="s">
        <v>1495</v>
      </c>
      <c r="M1820" s="1202" t="s">
        <v>1496</v>
      </c>
      <c r="N1820" s="1203" t="s">
        <v>1506</v>
      </c>
      <c r="O1820" s="1203" t="s">
        <v>73</v>
      </c>
      <c r="P1820" s="1203" t="s">
        <v>73</v>
      </c>
      <c r="Q1820" s="1203" t="s">
        <v>73</v>
      </c>
      <c r="R1820" s="1203" t="s">
        <v>73</v>
      </c>
      <c r="S1820" s="1209">
        <f>VLOOKUP($D1820,'NI-Ter'!$B$1:$Y$2048,12,FALSE)</f>
        <v>0</v>
      </c>
      <c r="T1820" s="1209">
        <f>VLOOKUP($D1820,'NI-Ter'!$B$1:$Y$2048,13,FALSE)</f>
        <v>0</v>
      </c>
      <c r="U1820" s="1209">
        <f>VLOOKUP($D1820,'NI-Ter'!$B$1:$Y$2048,16,FALSE)</f>
        <v>13</v>
      </c>
      <c r="V1820" s="1209">
        <f>VLOOKUP($D1820,'NI-Ter'!$B$1:$Y$2048,17,FALSE)</f>
        <v>0</v>
      </c>
      <c r="W1820" s="1209">
        <f>VLOOKUP($D1820,'NI-Ter'!$B$1:$Y$2048,18,FALSE)</f>
        <v>0</v>
      </c>
      <c r="X1820" s="1209">
        <f>VLOOKUP($D1820,'NI-Ter'!$B$1:$Y$2048,19,FALSE)</f>
        <v>0</v>
      </c>
    </row>
    <row r="1821" spans="1:24" ht="27" hidden="1">
      <c r="A1821" s="507"/>
      <c r="B1821" s="507"/>
      <c r="C1821" s="507"/>
      <c r="D1821" s="1209" t="s">
        <v>1507</v>
      </c>
      <c r="E1821" s="1210" t="s">
        <v>3062</v>
      </c>
      <c r="F1821" s="1202" t="s">
        <v>157</v>
      </c>
      <c r="G1821" s="1202"/>
      <c r="H1821" s="1204" t="s">
        <v>1508</v>
      </c>
      <c r="I1821" s="1202" t="s">
        <v>53</v>
      </c>
      <c r="J1821" s="1202"/>
      <c r="K1821" s="1202"/>
      <c r="L1821" s="1202" t="s">
        <v>1495</v>
      </c>
      <c r="M1821" s="1202" t="s">
        <v>1496</v>
      </c>
      <c r="N1821" s="1203" t="s">
        <v>1509</v>
      </c>
      <c r="O1821" s="1203" t="s">
        <v>73</v>
      </c>
      <c r="P1821" s="1203" t="s">
        <v>73</v>
      </c>
      <c r="Q1821" s="1203" t="s">
        <v>73</v>
      </c>
      <c r="R1821" s="1203" t="s">
        <v>73</v>
      </c>
      <c r="S1821" s="1209">
        <f>VLOOKUP($D1821,'NI-Ter'!$B$1:$Y$2048,12,FALSE)</f>
        <v>0</v>
      </c>
      <c r="T1821" s="1209">
        <f>VLOOKUP($D1821,'NI-Ter'!$B$1:$Y$2048,13,FALSE)</f>
        <v>0</v>
      </c>
      <c r="U1821" s="1209">
        <f>VLOOKUP($D1821,'NI-Ter'!$B$1:$Y$2048,16,FALSE)</f>
        <v>0</v>
      </c>
      <c r="V1821" s="1209">
        <f>VLOOKUP($D1821,'NI-Ter'!$B$1:$Y$2048,17,FALSE)</f>
        <v>0</v>
      </c>
      <c r="W1821" s="1209">
        <f>VLOOKUP($D1821,'NI-Ter'!$B$1:$Y$2048,18,FALSE)</f>
        <v>0</v>
      </c>
      <c r="X1821" s="1209">
        <f>VLOOKUP($D1821,'NI-Ter'!$B$1:$Y$2048,19,FALSE)</f>
        <v>0</v>
      </c>
    </row>
    <row r="1822" spans="1:24" hidden="1">
      <c r="A1822" s="507"/>
      <c r="B1822" s="507"/>
      <c r="C1822" s="507"/>
      <c r="D1822" s="1209" t="s">
        <v>1510</v>
      </c>
      <c r="E1822" s="1210" t="s">
        <v>3062</v>
      </c>
      <c r="F1822" s="1202"/>
      <c r="G1822" s="1202"/>
      <c r="H1822" s="1204" t="s">
        <v>1511</v>
      </c>
      <c r="I1822" s="1202" t="s">
        <v>53</v>
      </c>
      <c r="J1822" s="1202"/>
      <c r="K1822" s="1202"/>
      <c r="L1822" s="1202" t="s">
        <v>1045</v>
      </c>
      <c r="M1822" s="1202" t="s">
        <v>1496</v>
      </c>
      <c r="N1822" s="1203" t="s">
        <v>1512</v>
      </c>
      <c r="O1822" s="1203" t="s">
        <v>73</v>
      </c>
      <c r="P1822" s="1203" t="s">
        <v>73</v>
      </c>
      <c r="Q1822" s="1203" t="s">
        <v>73</v>
      </c>
      <c r="R1822" s="1203" t="s">
        <v>73</v>
      </c>
      <c r="S1822" s="1209">
        <f>VLOOKUP($D1822,'NI-Ter'!$B$1:$Y$2048,12,FALSE)</f>
        <v>0</v>
      </c>
      <c r="T1822" s="1209">
        <f>VLOOKUP($D1822,'NI-Ter'!$B$1:$Y$2048,13,FALSE)</f>
        <v>0</v>
      </c>
      <c r="U1822" s="1209">
        <f>VLOOKUP($D1822,'NI-Ter'!$B$1:$Y$2048,16,FALSE)</f>
        <v>0</v>
      </c>
      <c r="V1822" s="1209">
        <f>VLOOKUP($D1822,'NI-Ter'!$B$1:$Y$2048,17,FALSE)</f>
        <v>0</v>
      </c>
      <c r="W1822" s="1209">
        <f>VLOOKUP($D1822,'NI-Ter'!$B$1:$Y$2048,18,FALSE)</f>
        <v>0</v>
      </c>
      <c r="X1822" s="1209">
        <f>VLOOKUP($D1822,'NI-Ter'!$B$1:$Y$2048,19,FALSE)</f>
        <v>0</v>
      </c>
    </row>
    <row r="1823" spans="1:24" ht="27" hidden="1">
      <c r="A1823" s="507"/>
      <c r="B1823" s="507"/>
      <c r="C1823" s="507"/>
      <c r="D1823" s="1209" t="s">
        <v>1513</v>
      </c>
      <c r="E1823" s="1210" t="s">
        <v>3062</v>
      </c>
      <c r="F1823" s="1202" t="s">
        <v>157</v>
      </c>
      <c r="G1823" s="1202"/>
      <c r="H1823" s="1204" t="s">
        <v>1514</v>
      </c>
      <c r="I1823" s="1202" t="s">
        <v>53</v>
      </c>
      <c r="J1823" s="1202"/>
      <c r="K1823" s="1202"/>
      <c r="L1823" s="1202" t="s">
        <v>1045</v>
      </c>
      <c r="M1823" s="1202" t="s">
        <v>1496</v>
      </c>
      <c r="N1823" s="1203" t="s">
        <v>1515</v>
      </c>
      <c r="O1823" s="1203" t="s">
        <v>73</v>
      </c>
      <c r="P1823" s="1203" t="s">
        <v>73</v>
      </c>
      <c r="Q1823" s="1203" t="s">
        <v>73</v>
      </c>
      <c r="R1823" s="1203" t="s">
        <v>73</v>
      </c>
      <c r="S1823" s="1209">
        <f>VLOOKUP($D1823,'NI-Ter'!$B$1:$Y$2048,12,FALSE)</f>
        <v>0</v>
      </c>
      <c r="T1823" s="1209">
        <f>VLOOKUP($D1823,'NI-Ter'!$B$1:$Y$2048,13,FALSE)</f>
        <v>0</v>
      </c>
      <c r="U1823" s="1209">
        <f>VLOOKUP($D1823,'NI-Ter'!$B$1:$Y$2048,16,FALSE)</f>
        <v>0</v>
      </c>
      <c r="V1823" s="1209">
        <f>VLOOKUP($D1823,'NI-Ter'!$B$1:$Y$2048,17,FALSE)</f>
        <v>0</v>
      </c>
      <c r="W1823" s="1209">
        <f>VLOOKUP($D1823,'NI-Ter'!$B$1:$Y$2048,18,FALSE)</f>
        <v>0</v>
      </c>
      <c r="X1823" s="1209">
        <f>VLOOKUP($D1823,'NI-Ter'!$B$1:$Y$2048,19,FALSE)</f>
        <v>0</v>
      </c>
    </row>
    <row r="1824" spans="1:24" ht="27" hidden="1">
      <c r="A1824" s="507"/>
      <c r="B1824" s="507"/>
      <c r="C1824" s="507"/>
      <c r="D1824" s="1209" t="s">
        <v>1516</v>
      </c>
      <c r="E1824" s="1210" t="s">
        <v>3062</v>
      </c>
      <c r="F1824" s="1202" t="s">
        <v>157</v>
      </c>
      <c r="G1824" s="1202"/>
      <c r="H1824" s="1204" t="s">
        <v>1517</v>
      </c>
      <c r="I1824" s="1202" t="s">
        <v>53</v>
      </c>
      <c r="J1824" s="1202"/>
      <c r="K1824" s="1202"/>
      <c r="L1824" s="1202" t="s">
        <v>1495</v>
      </c>
      <c r="M1824" s="1202" t="s">
        <v>1496</v>
      </c>
      <c r="N1824" s="1203" t="s">
        <v>1518</v>
      </c>
      <c r="O1824" s="1203"/>
      <c r="P1824" s="1203"/>
      <c r="Q1824" s="1203"/>
      <c r="R1824" s="1203"/>
      <c r="S1824" s="1209">
        <f>VLOOKUP($D1824,'NI-Ter'!$B$1:$Y$2048,12,FALSE)</f>
        <v>0</v>
      </c>
      <c r="T1824" s="1209">
        <f>VLOOKUP($D1824,'NI-Ter'!$B$1:$Y$2048,13,FALSE)</f>
        <v>0</v>
      </c>
      <c r="U1824" s="1209">
        <f>VLOOKUP($D1824,'NI-Ter'!$B$1:$Y$2048,16,FALSE)</f>
        <v>0</v>
      </c>
      <c r="V1824" s="1209"/>
      <c r="W1824" s="1209"/>
      <c r="X1824" s="1209"/>
    </row>
    <row r="1825" spans="1:24" hidden="1">
      <c r="A1825" s="507"/>
      <c r="B1825" s="507"/>
      <c r="C1825" s="507"/>
      <c r="D1825" s="1209" t="s">
        <v>1519</v>
      </c>
      <c r="E1825" s="1210" t="s">
        <v>3062</v>
      </c>
      <c r="F1825" s="1202"/>
      <c r="G1825" s="1202"/>
      <c r="H1825" s="1202"/>
      <c r="I1825" s="1202" t="s">
        <v>71</v>
      </c>
      <c r="J1825" s="1202"/>
      <c r="K1825" s="1202"/>
      <c r="L1825" s="1202"/>
      <c r="M1825" s="1202"/>
      <c r="N1825" s="1203" t="s">
        <v>1520</v>
      </c>
      <c r="O1825" s="1203" t="s">
        <v>73</v>
      </c>
      <c r="P1825" s="1203" t="s">
        <v>73</v>
      </c>
      <c r="Q1825" s="1203" t="s">
        <v>73</v>
      </c>
      <c r="R1825" s="1203" t="s">
        <v>73</v>
      </c>
      <c r="S1825" s="1209">
        <f>VLOOKUP($D1825,'NI-Ter'!$B$1:$Y$2048,12,FALSE)</f>
        <v>0</v>
      </c>
      <c r="T1825" s="1209">
        <f>VLOOKUP($D1825,'NI-Ter'!$B$1:$Y$2048,13,FALSE)</f>
        <v>0</v>
      </c>
      <c r="U1825" s="1209">
        <f>VLOOKUP($D1825,'NI-Ter'!$B$1:$Y$2048,16,FALSE)</f>
        <v>105</v>
      </c>
      <c r="V1825" s="1209">
        <f>VLOOKUP($D1825,'NI-Ter'!$B$1:$Y$2048,17,FALSE)</f>
        <v>0</v>
      </c>
      <c r="W1825" s="1209">
        <f>VLOOKUP($D1825,'NI-Ter'!$B$1:$Y$2048,18,FALSE)</f>
        <v>0</v>
      </c>
      <c r="X1825" s="1209">
        <f>VLOOKUP($D1825,'NI-Ter'!$B$1:$Y$2048,19,FALSE)</f>
        <v>0</v>
      </c>
    </row>
    <row r="1826" spans="1:24" ht="27" hidden="1">
      <c r="A1826" s="507"/>
      <c r="B1826" s="507"/>
      <c r="C1826" s="507"/>
      <c r="D1826" s="1209" t="s">
        <v>1521</v>
      </c>
      <c r="E1826" s="1210" t="s">
        <v>3062</v>
      </c>
      <c r="F1826" s="1202"/>
      <c r="G1826" s="1202"/>
      <c r="H1826" s="1202" t="s">
        <v>1522</v>
      </c>
      <c r="I1826" s="1202" t="s">
        <v>53</v>
      </c>
      <c r="J1826" s="1202"/>
      <c r="K1826" s="1202"/>
      <c r="L1826" s="1202" t="s">
        <v>747</v>
      </c>
      <c r="M1826" s="1202" t="s">
        <v>1523</v>
      </c>
      <c r="N1826" s="1203" t="s">
        <v>1524</v>
      </c>
      <c r="O1826" s="1203" t="s">
        <v>750</v>
      </c>
      <c r="P1826" s="1203" t="s">
        <v>1525</v>
      </c>
      <c r="Q1826" s="1203" t="s">
        <v>750</v>
      </c>
      <c r="R1826" s="1203" t="s">
        <v>1526</v>
      </c>
      <c r="S1826" s="1209">
        <f>VLOOKUP($D1826,'NI-Ter'!$B$1:$Y$2048,12,FALSE)</f>
        <v>0</v>
      </c>
      <c r="T1826" s="1209">
        <f>VLOOKUP($D1826,'NI-Ter'!$B$1:$Y$2048,13,FALSE)</f>
        <v>0</v>
      </c>
      <c r="U1826" s="1209">
        <f>VLOOKUP($D1826,'NI-Ter'!$B$1:$Y$2048,16,FALSE)</f>
        <v>0</v>
      </c>
      <c r="V1826" s="1209">
        <f>VLOOKUP($D1826,'NI-Ter'!$B$1:$Y$2048,17,FALSE)</f>
        <v>0</v>
      </c>
      <c r="W1826" s="1209">
        <f>VLOOKUP($D1826,'NI-Ter'!$B$1:$Y$2048,18,FALSE)</f>
        <v>0</v>
      </c>
      <c r="X1826" s="1209">
        <f>VLOOKUP($D1826,'NI-Ter'!$B$1:$Y$2048,19,FALSE)</f>
        <v>0</v>
      </c>
    </row>
    <row r="1827" spans="1:24" ht="27" hidden="1">
      <c r="A1827" s="507"/>
      <c r="B1827" s="507"/>
      <c r="C1827" s="507"/>
      <c r="D1827" s="1209" t="s">
        <v>1527</v>
      </c>
      <c r="E1827" s="1210" t="s">
        <v>3062</v>
      </c>
      <c r="F1827" s="1202"/>
      <c r="G1827" s="1202"/>
      <c r="H1827" s="1202" t="s">
        <v>1528</v>
      </c>
      <c r="I1827" s="1202" t="s">
        <v>53</v>
      </c>
      <c r="J1827" s="1202"/>
      <c r="K1827" s="1202"/>
      <c r="L1827" s="1202" t="s">
        <v>747</v>
      </c>
      <c r="M1827" s="1202" t="s">
        <v>1523</v>
      </c>
      <c r="N1827" s="1203" t="s">
        <v>1529</v>
      </c>
      <c r="O1827" s="1203" t="s">
        <v>750</v>
      </c>
      <c r="P1827" s="1203" t="s">
        <v>1525</v>
      </c>
      <c r="Q1827" s="1203" t="s">
        <v>750</v>
      </c>
      <c r="R1827" s="1203" t="s">
        <v>1526</v>
      </c>
      <c r="S1827" s="1209">
        <f>VLOOKUP($D1827,'NI-Ter'!$B$1:$Y$2048,12,FALSE)</f>
        <v>0</v>
      </c>
      <c r="T1827" s="1209">
        <f>VLOOKUP($D1827,'NI-Ter'!$B$1:$Y$2048,13,FALSE)</f>
        <v>0</v>
      </c>
      <c r="U1827" s="1209">
        <f>VLOOKUP($D1827,'NI-Ter'!$B$1:$Y$2048,16,FALSE)</f>
        <v>0</v>
      </c>
      <c r="V1827" s="1209">
        <f>VLOOKUP($D1827,'NI-Ter'!$B$1:$Y$2048,17,FALSE)</f>
        <v>0</v>
      </c>
      <c r="W1827" s="1209">
        <f>VLOOKUP($D1827,'NI-Ter'!$B$1:$Y$2048,18,FALSE)</f>
        <v>0</v>
      </c>
      <c r="X1827" s="1209">
        <f>VLOOKUP($D1827,'NI-Ter'!$B$1:$Y$2048,19,FALSE)</f>
        <v>0</v>
      </c>
    </row>
    <row r="1828" spans="1:24" ht="27" hidden="1">
      <c r="A1828" s="507"/>
      <c r="B1828" s="507"/>
      <c r="C1828" s="507"/>
      <c r="D1828" s="1209" t="s">
        <v>1530</v>
      </c>
      <c r="E1828" s="1210" t="s">
        <v>3062</v>
      </c>
      <c r="F1828" s="1202"/>
      <c r="G1828" s="1202"/>
      <c r="H1828" s="1202" t="s">
        <v>1531</v>
      </c>
      <c r="I1828" s="1202" t="s">
        <v>53</v>
      </c>
      <c r="J1828" s="1202"/>
      <c r="K1828" s="1202"/>
      <c r="L1828" s="1202" t="s">
        <v>747</v>
      </c>
      <c r="M1828" s="1202" t="s">
        <v>1523</v>
      </c>
      <c r="N1828" s="1203" t="s">
        <v>1532</v>
      </c>
      <c r="O1828" s="1203" t="s">
        <v>750</v>
      </c>
      <c r="P1828" s="1203" t="s">
        <v>1525</v>
      </c>
      <c r="Q1828" s="1203" t="s">
        <v>750</v>
      </c>
      <c r="R1828" s="1203" t="s">
        <v>1526</v>
      </c>
      <c r="S1828" s="1209">
        <f>VLOOKUP($D1828,'NI-Ter'!$B$1:$Y$2048,12,FALSE)</f>
        <v>0</v>
      </c>
      <c r="T1828" s="1209">
        <f>VLOOKUP($D1828,'NI-Ter'!$B$1:$Y$2048,13,FALSE)</f>
        <v>0</v>
      </c>
      <c r="U1828" s="1209">
        <f>VLOOKUP($D1828,'NI-Ter'!$B$1:$Y$2048,16,FALSE)</f>
        <v>105</v>
      </c>
      <c r="V1828" s="1209">
        <f>VLOOKUP($D1828,'NI-Ter'!$B$1:$Y$2048,17,FALSE)</f>
        <v>0</v>
      </c>
      <c r="W1828" s="1209">
        <f>VLOOKUP($D1828,'NI-Ter'!$B$1:$Y$2048,18,FALSE)</f>
        <v>0</v>
      </c>
      <c r="X1828" s="1209">
        <f>VLOOKUP($D1828,'NI-Ter'!$B$1:$Y$2048,19,FALSE)</f>
        <v>0</v>
      </c>
    </row>
    <row r="1829" spans="1:24" hidden="1">
      <c r="A1829" s="507"/>
      <c r="B1829" s="507"/>
      <c r="C1829" s="507"/>
      <c r="D1829" s="1209" t="s">
        <v>1533</v>
      </c>
      <c r="E1829" s="1210" t="s">
        <v>3062</v>
      </c>
      <c r="F1829" s="1202"/>
      <c r="G1829" s="1202"/>
      <c r="H1829" s="1202" t="s">
        <v>1534</v>
      </c>
      <c r="I1829" s="1202" t="s">
        <v>53</v>
      </c>
      <c r="J1829" s="1202"/>
      <c r="K1829" s="1202"/>
      <c r="L1829" s="1202" t="s">
        <v>1045</v>
      </c>
      <c r="M1829" s="1202" t="s">
        <v>1523</v>
      </c>
      <c r="N1829" s="1203" t="s">
        <v>1535</v>
      </c>
      <c r="O1829" s="1203" t="s">
        <v>73</v>
      </c>
      <c r="P1829" s="1203" t="s">
        <v>73</v>
      </c>
      <c r="Q1829" s="1203" t="s">
        <v>73</v>
      </c>
      <c r="R1829" s="1203" t="s">
        <v>73</v>
      </c>
      <c r="S1829" s="1209">
        <f>VLOOKUP($D1829,'NI-Ter'!$B$1:$Y$2048,12,FALSE)</f>
        <v>0</v>
      </c>
      <c r="T1829" s="1209">
        <f>VLOOKUP($D1829,'NI-Ter'!$B$1:$Y$2048,13,FALSE)</f>
        <v>0</v>
      </c>
      <c r="U1829" s="1209">
        <f>VLOOKUP($D1829,'NI-Ter'!$B$1:$Y$2048,16,FALSE)</f>
        <v>0</v>
      </c>
      <c r="V1829" s="1209">
        <f>VLOOKUP($D1829,'NI-Ter'!$B$1:$Y$2048,17,FALSE)</f>
        <v>0</v>
      </c>
      <c r="W1829" s="1209">
        <f>VLOOKUP($D1829,'NI-Ter'!$B$1:$Y$2048,18,FALSE)</f>
        <v>0</v>
      </c>
      <c r="X1829" s="1209">
        <f>VLOOKUP($D1829,'NI-Ter'!$B$1:$Y$2048,19,FALSE)</f>
        <v>0</v>
      </c>
    </row>
    <row r="1830" spans="1:24" ht="27" hidden="1">
      <c r="A1830" s="507"/>
      <c r="B1830" s="507"/>
      <c r="C1830" s="507"/>
      <c r="D1830" s="1209" t="s">
        <v>1536</v>
      </c>
      <c r="E1830" s="1210" t="s">
        <v>3062</v>
      </c>
      <c r="F1830" s="1202"/>
      <c r="G1830" s="1202"/>
      <c r="H1830" s="1202" t="s">
        <v>1531</v>
      </c>
      <c r="I1830" s="1202" t="s">
        <v>53</v>
      </c>
      <c r="J1830" s="1202"/>
      <c r="K1830" s="1202"/>
      <c r="L1830" s="1202" t="s">
        <v>747</v>
      </c>
      <c r="M1830" s="1202" t="s">
        <v>1523</v>
      </c>
      <c r="N1830" s="1203" t="s">
        <v>1537</v>
      </c>
      <c r="O1830" s="1203" t="s">
        <v>750</v>
      </c>
      <c r="P1830" s="1203" t="s">
        <v>1525</v>
      </c>
      <c r="Q1830" s="1203" t="s">
        <v>750</v>
      </c>
      <c r="R1830" s="1203" t="s">
        <v>1526</v>
      </c>
      <c r="S1830" s="1209">
        <f>VLOOKUP($D1830,'NI-Ter'!$B$1:$Y$2048,12,FALSE)</f>
        <v>0</v>
      </c>
      <c r="T1830" s="1209">
        <f>VLOOKUP($D1830,'NI-Ter'!$B$1:$Y$2048,13,FALSE)</f>
        <v>0</v>
      </c>
      <c r="U1830" s="1209">
        <f>VLOOKUP($D1830,'NI-Ter'!$B$1:$Y$2048,16,FALSE)</f>
        <v>0</v>
      </c>
      <c r="V1830" s="1209">
        <f>VLOOKUP($D1830,'NI-Ter'!$B$1:$Y$2048,17,FALSE)</f>
        <v>0</v>
      </c>
      <c r="W1830" s="1209">
        <f>VLOOKUP($D1830,'NI-Ter'!$B$1:$Y$2048,18,FALSE)</f>
        <v>0</v>
      </c>
      <c r="X1830" s="1209">
        <f>VLOOKUP($D1830,'NI-Ter'!$B$1:$Y$2048,19,FALSE)</f>
        <v>0</v>
      </c>
    </row>
    <row r="1831" spans="1:24" ht="27" hidden="1">
      <c r="A1831" s="507"/>
      <c r="B1831" s="507"/>
      <c r="C1831" s="507"/>
      <c r="D1831" s="1209" t="s">
        <v>1538</v>
      </c>
      <c r="E1831" s="1210" t="s">
        <v>3062</v>
      </c>
      <c r="F1831" s="1202" t="s">
        <v>157</v>
      </c>
      <c r="G1831" s="1202"/>
      <c r="H1831" s="1202" t="s">
        <v>1539</v>
      </c>
      <c r="I1831" s="1202" t="s">
        <v>53</v>
      </c>
      <c r="J1831" s="1202"/>
      <c r="K1831" s="1202"/>
      <c r="L1831" s="1202" t="s">
        <v>747</v>
      </c>
      <c r="M1831" s="1202" t="s">
        <v>1523</v>
      </c>
      <c r="N1831" s="1203" t="s">
        <v>1540</v>
      </c>
      <c r="O1831" s="1203" t="s">
        <v>750</v>
      </c>
      <c r="P1831" s="1203" t="s">
        <v>1525</v>
      </c>
      <c r="Q1831" s="1203" t="s">
        <v>750</v>
      </c>
      <c r="R1831" s="1203" t="s">
        <v>1526</v>
      </c>
      <c r="S1831" s="1209">
        <f>VLOOKUP($D1831,'NI-Ter'!$B$1:$Y$2048,12,FALSE)</f>
        <v>0</v>
      </c>
      <c r="T1831" s="1209">
        <f>VLOOKUP($D1831,'NI-Ter'!$B$1:$Y$2048,13,FALSE)</f>
        <v>0</v>
      </c>
      <c r="U1831" s="1209">
        <f>VLOOKUP($D1831,'NI-Ter'!$B$1:$Y$2048,16,FALSE)</f>
        <v>0</v>
      </c>
      <c r="V1831" s="1209">
        <f>VLOOKUP($D1831,'NI-Ter'!$B$1:$Y$2048,17,FALSE)</f>
        <v>0</v>
      </c>
      <c r="W1831" s="1209">
        <f>VLOOKUP($D1831,'NI-Ter'!$B$1:$Y$2048,18,FALSE)</f>
        <v>0</v>
      </c>
      <c r="X1831" s="1209">
        <f>VLOOKUP($D1831,'NI-Ter'!$B$1:$Y$2048,19,FALSE)</f>
        <v>0</v>
      </c>
    </row>
    <row r="1832" spans="1:24" ht="27" hidden="1">
      <c r="A1832" s="507"/>
      <c r="B1832" s="507"/>
      <c r="C1832" s="507"/>
      <c r="D1832" s="1209" t="s">
        <v>1541</v>
      </c>
      <c r="E1832" s="1210" t="s">
        <v>3062</v>
      </c>
      <c r="F1832" s="1202" t="s">
        <v>157</v>
      </c>
      <c r="G1832" s="1202"/>
      <c r="H1832" s="1202" t="s">
        <v>1539</v>
      </c>
      <c r="I1832" s="1202" t="s">
        <v>53</v>
      </c>
      <c r="J1832" s="1202"/>
      <c r="K1832" s="1202"/>
      <c r="L1832" s="1202" t="s">
        <v>747</v>
      </c>
      <c r="M1832" s="1202" t="s">
        <v>1523</v>
      </c>
      <c r="N1832" s="1202" t="s">
        <v>1542</v>
      </c>
      <c r="O1832" s="1203" t="s">
        <v>750</v>
      </c>
      <c r="P1832" s="1203" t="s">
        <v>1525</v>
      </c>
      <c r="Q1832" s="1203" t="s">
        <v>750</v>
      </c>
      <c r="R1832" s="1203" t="s">
        <v>1526</v>
      </c>
      <c r="S1832" s="1209">
        <f>VLOOKUP($D1832,'NI-Ter'!$B$1:$Y$2048,12,FALSE)</f>
        <v>0</v>
      </c>
      <c r="T1832" s="1209">
        <f>VLOOKUP($D1832,'NI-Ter'!$B$1:$Y$2048,13,FALSE)</f>
        <v>0</v>
      </c>
      <c r="U1832" s="1209">
        <f>VLOOKUP($D1832,'NI-Ter'!$B$1:$Y$2048,16,FALSE)</f>
        <v>0</v>
      </c>
      <c r="V1832" s="1209"/>
      <c r="W1832" s="1209"/>
      <c r="X1832" s="1209"/>
    </row>
    <row r="1833" spans="1:24" hidden="1">
      <c r="A1833" s="507"/>
      <c r="B1833" s="507"/>
      <c r="C1833" s="507"/>
      <c r="D1833" s="1209" t="s">
        <v>1543</v>
      </c>
      <c r="E1833" s="1210" t="s">
        <v>3062</v>
      </c>
      <c r="F1833" s="1202"/>
      <c r="G1833" s="1202"/>
      <c r="H1833" s="1202"/>
      <c r="I1833" s="1202" t="s">
        <v>53</v>
      </c>
      <c r="J1833" s="1202"/>
      <c r="K1833" s="1202"/>
      <c r="L1833" s="1202"/>
      <c r="M1833" s="1202" t="s">
        <v>1523</v>
      </c>
      <c r="N1833" s="1203" t="s">
        <v>197</v>
      </c>
      <c r="O1833" s="1203" t="s">
        <v>73</v>
      </c>
      <c r="P1833" s="1203" t="s">
        <v>73</v>
      </c>
      <c r="Q1833" s="1203" t="s">
        <v>73</v>
      </c>
      <c r="R1833" s="1203" t="s">
        <v>73</v>
      </c>
      <c r="S1833" s="1209">
        <f>VLOOKUP($D1833,'NI-Ter'!$B$1:$Y$2048,12,FALSE)</f>
        <v>0</v>
      </c>
      <c r="T1833" s="1209">
        <f>VLOOKUP($D1833,'NI-Ter'!$B$1:$Y$2048,13,FALSE)</f>
        <v>0</v>
      </c>
      <c r="U1833" s="1209">
        <f>VLOOKUP($D1833,'NI-Ter'!$B$1:$Y$2048,16,FALSE)</f>
        <v>0</v>
      </c>
      <c r="V1833" s="1209">
        <f>VLOOKUP($D1833,'NI-Ter'!$B$1:$Y$2048,17,FALSE)</f>
        <v>0</v>
      </c>
      <c r="W1833" s="1209">
        <f>VLOOKUP($D1833,'NI-Ter'!$B$1:$Y$2048,18,FALSE)</f>
        <v>0</v>
      </c>
      <c r="X1833" s="1209">
        <f>VLOOKUP($D1833,'NI-Ter'!$B$1:$Y$2048,19,FALSE)</f>
        <v>0</v>
      </c>
    </row>
    <row r="1834" spans="1:24" hidden="1">
      <c r="A1834" s="507"/>
      <c r="B1834" s="507"/>
      <c r="C1834" s="507"/>
      <c r="D1834" s="1209" t="s">
        <v>1544</v>
      </c>
      <c r="E1834" s="1210" t="s">
        <v>3062</v>
      </c>
      <c r="F1834" s="1202"/>
      <c r="G1834" s="1202"/>
      <c r="H1834" s="1202"/>
      <c r="I1834" s="1202" t="s">
        <v>53</v>
      </c>
      <c r="J1834" s="1202"/>
      <c r="K1834" s="1202"/>
      <c r="L1834" s="1202"/>
      <c r="M1834" s="1202" t="s">
        <v>1523</v>
      </c>
      <c r="N1834" s="1203" t="s">
        <v>1545</v>
      </c>
      <c r="O1834" s="1203" t="s">
        <v>73</v>
      </c>
      <c r="P1834" s="1203" t="s">
        <v>73</v>
      </c>
      <c r="Q1834" s="1203" t="s">
        <v>73</v>
      </c>
      <c r="R1834" s="1203" t="s">
        <v>73</v>
      </c>
      <c r="S1834" s="1209">
        <f>VLOOKUP($D1834,'NI-Ter'!$B$1:$Y$2048,12,FALSE)</f>
        <v>0</v>
      </c>
      <c r="T1834" s="1209">
        <f>VLOOKUP($D1834,'NI-Ter'!$B$1:$Y$2048,13,FALSE)</f>
        <v>0</v>
      </c>
      <c r="U1834" s="1209">
        <f>VLOOKUP($D1834,'NI-Ter'!$B$1:$Y$2048,16,FALSE)</f>
        <v>0</v>
      </c>
      <c r="V1834" s="1209">
        <f>VLOOKUP($D1834,'NI-Ter'!$B$1:$Y$2048,17,FALSE)</f>
        <v>0</v>
      </c>
      <c r="W1834" s="1209">
        <f>VLOOKUP($D1834,'NI-Ter'!$B$1:$Y$2048,18,FALSE)</f>
        <v>0</v>
      </c>
      <c r="X1834" s="1209">
        <f>VLOOKUP($D1834,'NI-Ter'!$B$1:$Y$2048,19,FALSE)</f>
        <v>0</v>
      </c>
    </row>
    <row r="1835" spans="1:24" ht="27" hidden="1">
      <c r="A1835" s="507"/>
      <c r="B1835" s="507"/>
      <c r="C1835" s="507"/>
      <c r="D1835" s="1209" t="s">
        <v>1546</v>
      </c>
      <c r="E1835" s="1210" t="s">
        <v>3062</v>
      </c>
      <c r="F1835" s="1202"/>
      <c r="G1835" s="1202"/>
      <c r="H1835" s="1202"/>
      <c r="I1835" s="1202" t="s">
        <v>53</v>
      </c>
      <c r="J1835" s="1202"/>
      <c r="K1835" s="1202"/>
      <c r="L1835" s="1202"/>
      <c r="M1835" s="1202" t="s">
        <v>1523</v>
      </c>
      <c r="N1835" s="1203" t="s">
        <v>205</v>
      </c>
      <c r="O1835" s="1203" t="s">
        <v>73</v>
      </c>
      <c r="P1835" s="1203" t="s">
        <v>73</v>
      </c>
      <c r="Q1835" s="1203" t="s">
        <v>73</v>
      </c>
      <c r="R1835" s="1203" t="s">
        <v>73</v>
      </c>
      <c r="S1835" s="1209">
        <f>VLOOKUP($D1835,'NI-Ter'!$B$1:$Y$2048,12,FALSE)</f>
        <v>0</v>
      </c>
      <c r="T1835" s="1209">
        <f>VLOOKUP($D1835,'NI-Ter'!$B$1:$Y$2048,13,FALSE)</f>
        <v>0</v>
      </c>
      <c r="U1835" s="1209">
        <f>VLOOKUP($D1835,'NI-Ter'!$B$1:$Y$2048,16,FALSE)</f>
        <v>0</v>
      </c>
      <c r="V1835" s="1209">
        <f>VLOOKUP($D1835,'NI-Ter'!$B$1:$Y$2048,17,FALSE)</f>
        <v>0</v>
      </c>
      <c r="W1835" s="1209">
        <f>VLOOKUP($D1835,'NI-Ter'!$B$1:$Y$2048,18,FALSE)</f>
        <v>0</v>
      </c>
      <c r="X1835" s="1209">
        <f>VLOOKUP($D1835,'NI-Ter'!$B$1:$Y$2048,19,FALSE)</f>
        <v>0</v>
      </c>
    </row>
    <row r="1836" spans="1:24" hidden="1">
      <c r="A1836" s="507"/>
      <c r="B1836" s="507"/>
      <c r="C1836" s="507"/>
      <c r="D1836" s="1209" t="s">
        <v>1547</v>
      </c>
      <c r="E1836" s="1210" t="s">
        <v>3062</v>
      </c>
      <c r="F1836" s="1202"/>
      <c r="G1836" s="1202"/>
      <c r="H1836" s="1202"/>
      <c r="I1836" s="1202" t="s">
        <v>53</v>
      </c>
      <c r="J1836" s="1202"/>
      <c r="K1836" s="1202"/>
      <c r="L1836" s="1202"/>
      <c r="M1836" s="1202" t="s">
        <v>1523</v>
      </c>
      <c r="N1836" s="1203" t="s">
        <v>215</v>
      </c>
      <c r="O1836" s="1203" t="s">
        <v>73</v>
      </c>
      <c r="P1836" s="1203" t="s">
        <v>73</v>
      </c>
      <c r="Q1836" s="1203" t="s">
        <v>73</v>
      </c>
      <c r="R1836" s="1203" t="s">
        <v>73</v>
      </c>
      <c r="S1836" s="1209">
        <f>VLOOKUP($D1836,'NI-Ter'!$B$1:$Y$2048,12,FALSE)</f>
        <v>0</v>
      </c>
      <c r="T1836" s="1209">
        <f>VLOOKUP($D1836,'NI-Ter'!$B$1:$Y$2048,13,FALSE)</f>
        <v>0</v>
      </c>
      <c r="U1836" s="1209">
        <f>VLOOKUP($D1836,'NI-Ter'!$B$1:$Y$2048,16,FALSE)</f>
        <v>0</v>
      </c>
      <c r="V1836" s="1209">
        <f>VLOOKUP($D1836,'NI-Ter'!$B$1:$Y$2048,17,FALSE)</f>
        <v>0</v>
      </c>
      <c r="W1836" s="1209">
        <f>VLOOKUP($D1836,'NI-Ter'!$B$1:$Y$2048,18,FALSE)</f>
        <v>0</v>
      </c>
      <c r="X1836" s="1209">
        <f>VLOOKUP($D1836,'NI-Ter'!$B$1:$Y$2048,19,FALSE)</f>
        <v>0</v>
      </c>
    </row>
    <row r="1837" spans="1:24" hidden="1">
      <c r="A1837" s="507"/>
      <c r="B1837" s="507"/>
      <c r="C1837" s="507"/>
      <c r="D1837" s="1209" t="s">
        <v>1549</v>
      </c>
      <c r="E1837" s="1210" t="s">
        <v>3062</v>
      </c>
      <c r="F1837" s="1202"/>
      <c r="G1837" s="1202"/>
      <c r="H1837" s="1202" t="s">
        <v>1550</v>
      </c>
      <c r="I1837" s="1202" t="s">
        <v>531</v>
      </c>
      <c r="J1837" s="1202"/>
      <c r="K1837" s="1202"/>
      <c r="L1837" s="1202"/>
      <c r="M1837" s="1202" t="s">
        <v>1523</v>
      </c>
      <c r="N1837" s="1203" t="s">
        <v>1551</v>
      </c>
      <c r="O1837" s="1203" t="s">
        <v>73</v>
      </c>
      <c r="P1837" s="1203" t="s">
        <v>73</v>
      </c>
      <c r="Q1837" s="1203" t="s">
        <v>73</v>
      </c>
      <c r="R1837" s="1203" t="s">
        <v>73</v>
      </c>
      <c r="S1837" s="1209">
        <f>VLOOKUP($D1837,'NI-Ter'!$B$1:$Y$2048,12,FALSE)</f>
        <v>0</v>
      </c>
      <c r="T1837" s="1209">
        <f>VLOOKUP($D1837,'NI-Ter'!$B$1:$Y$2048,13,FALSE)</f>
        <v>0</v>
      </c>
      <c r="U1837" s="1209">
        <f>VLOOKUP($D1837,'NI-Ter'!$B$1:$Y$2048,16,FALSE)</f>
        <v>0</v>
      </c>
      <c r="V1837" s="1209">
        <f>VLOOKUP($D1837,'NI-Ter'!$B$1:$Y$2048,17,FALSE)</f>
        <v>0</v>
      </c>
      <c r="W1837" s="1209">
        <f>VLOOKUP($D1837,'NI-Ter'!$B$1:$Y$2048,18,FALSE)</f>
        <v>0</v>
      </c>
      <c r="X1837" s="1209">
        <f>VLOOKUP($D1837,'NI-Ter'!$B$1:$Y$2048,19,FALSE)</f>
        <v>0</v>
      </c>
    </row>
    <row r="1838" spans="1:24" hidden="1">
      <c r="A1838" s="507"/>
      <c r="B1838" s="507"/>
      <c r="C1838" s="507"/>
      <c r="D1838" s="1209" t="s">
        <v>1552</v>
      </c>
      <c r="E1838" s="1210" t="s">
        <v>3062</v>
      </c>
      <c r="F1838" s="1202"/>
      <c r="G1838" s="1202"/>
      <c r="H1838" s="1202" t="s">
        <v>1550</v>
      </c>
      <c r="I1838" s="1202" t="s">
        <v>531</v>
      </c>
      <c r="J1838" s="1202"/>
      <c r="K1838" s="1202"/>
      <c r="L1838" s="1202"/>
      <c r="M1838" s="1202" t="s">
        <v>1523</v>
      </c>
      <c r="N1838" s="1203" t="s">
        <v>1553</v>
      </c>
      <c r="O1838" s="1203" t="s">
        <v>73</v>
      </c>
      <c r="P1838" s="1203" t="s">
        <v>73</v>
      </c>
      <c r="Q1838" s="1203" t="s">
        <v>73</v>
      </c>
      <c r="R1838" s="1203" t="s">
        <v>73</v>
      </c>
      <c r="S1838" s="1209">
        <f>VLOOKUP($D1838,'NI-Ter'!$B$1:$Y$2048,12,FALSE)</f>
        <v>0</v>
      </c>
      <c r="T1838" s="1209">
        <f>VLOOKUP($D1838,'NI-Ter'!$B$1:$Y$2048,13,FALSE)</f>
        <v>0</v>
      </c>
      <c r="U1838" s="1209">
        <f>VLOOKUP($D1838,'NI-Ter'!$B$1:$Y$2048,16,FALSE)</f>
        <v>0</v>
      </c>
      <c r="V1838" s="1209">
        <f>VLOOKUP($D1838,'NI-Ter'!$B$1:$Y$2048,17,FALSE)</f>
        <v>0</v>
      </c>
      <c r="W1838" s="1209">
        <f>VLOOKUP($D1838,'NI-Ter'!$B$1:$Y$2048,18,FALSE)</f>
        <v>0</v>
      </c>
      <c r="X1838" s="1209">
        <f>VLOOKUP($D1838,'NI-Ter'!$B$1:$Y$2048,19,FALSE)</f>
        <v>0</v>
      </c>
    </row>
    <row r="1839" spans="1:24" hidden="1">
      <c r="A1839" s="507"/>
      <c r="B1839" s="507"/>
      <c r="C1839" s="507"/>
      <c r="D1839" s="1209" t="s">
        <v>1554</v>
      </c>
      <c r="E1839" s="1210" t="s">
        <v>3062</v>
      </c>
      <c r="F1839" s="1202"/>
      <c r="G1839" s="1202"/>
      <c r="H1839" s="1202" t="s">
        <v>1531</v>
      </c>
      <c r="I1839" s="1202" t="s">
        <v>531</v>
      </c>
      <c r="J1839" s="1202"/>
      <c r="K1839" s="1202"/>
      <c r="L1839" s="1202"/>
      <c r="M1839" s="1202" t="s">
        <v>1523</v>
      </c>
      <c r="N1839" s="1203" t="s">
        <v>1555</v>
      </c>
      <c r="O1839" s="1203" t="s">
        <v>73</v>
      </c>
      <c r="P1839" s="1203" t="s">
        <v>73</v>
      </c>
      <c r="Q1839" s="1203" t="s">
        <v>73</v>
      </c>
      <c r="R1839" s="1203" t="s">
        <v>73</v>
      </c>
      <c r="S1839" s="1209">
        <f>VLOOKUP($D1839,'NI-Ter'!$B$1:$Y$2048,12,FALSE)</f>
        <v>0</v>
      </c>
      <c r="T1839" s="1209">
        <f>VLOOKUP($D1839,'NI-Ter'!$B$1:$Y$2048,13,FALSE)</f>
        <v>0</v>
      </c>
      <c r="U1839" s="1209">
        <f>VLOOKUP($D1839,'NI-Ter'!$B$1:$Y$2048,16,FALSE)</f>
        <v>0</v>
      </c>
      <c r="V1839" s="1209">
        <f>VLOOKUP($D1839,'NI-Ter'!$B$1:$Y$2048,17,FALSE)</f>
        <v>0</v>
      </c>
      <c r="W1839" s="1209">
        <f>VLOOKUP($D1839,'NI-Ter'!$B$1:$Y$2048,18,FALSE)</f>
        <v>0</v>
      </c>
      <c r="X1839" s="1209">
        <f>VLOOKUP($D1839,'NI-Ter'!$B$1:$Y$2048,19,FALSE)</f>
        <v>0</v>
      </c>
    </row>
    <row r="1840" spans="1:24" ht="27" hidden="1">
      <c r="A1840" s="507"/>
      <c r="B1840" s="507"/>
      <c r="C1840" s="507"/>
      <c r="D1840" s="1209" t="s">
        <v>1556</v>
      </c>
      <c r="E1840" s="1210" t="s">
        <v>3062</v>
      </c>
      <c r="F1840" s="1202"/>
      <c r="G1840" s="1202"/>
      <c r="H1840" s="1202"/>
      <c r="I1840" s="1202" t="s">
        <v>71</v>
      </c>
      <c r="J1840" s="1202"/>
      <c r="K1840" s="1202"/>
      <c r="L1840" s="1202"/>
      <c r="M1840" s="1202"/>
      <c r="N1840" s="1203" t="s">
        <v>1557</v>
      </c>
      <c r="O1840" s="1203" t="s">
        <v>73</v>
      </c>
      <c r="P1840" s="1203" t="s">
        <v>73</v>
      </c>
      <c r="Q1840" s="1203" t="s">
        <v>73</v>
      </c>
      <c r="R1840" s="1203" t="s">
        <v>73</v>
      </c>
      <c r="S1840" s="1209">
        <f>VLOOKUP($D1840,'NI-Ter'!$B$1:$Y$2048,12,FALSE)</f>
        <v>0</v>
      </c>
      <c r="T1840" s="1209">
        <f>VLOOKUP($D1840,'NI-Ter'!$B$1:$Y$2048,13,FALSE)</f>
        <v>0</v>
      </c>
      <c r="U1840" s="1209">
        <f>VLOOKUP($D1840,'NI-Ter'!$B$1:$Y$2048,16,FALSE)</f>
        <v>136</v>
      </c>
      <c r="V1840" s="1209">
        <f>VLOOKUP($D1840,'NI-Ter'!$B$1:$Y$2048,17,FALSE)</f>
        <v>0</v>
      </c>
      <c r="W1840" s="1209">
        <f>VLOOKUP($D1840,'NI-Ter'!$B$1:$Y$2048,18,FALSE)</f>
        <v>0</v>
      </c>
      <c r="X1840" s="1209">
        <f>VLOOKUP($D1840,'NI-Ter'!$B$1:$Y$2048,19,FALSE)</f>
        <v>0</v>
      </c>
    </row>
    <row r="1841" spans="1:83" ht="27" hidden="1">
      <c r="A1841" s="507"/>
      <c r="B1841" s="507"/>
      <c r="C1841" s="507"/>
      <c r="D1841" s="1209" t="s">
        <v>1558</v>
      </c>
      <c r="E1841" s="1210" t="s">
        <v>3062</v>
      </c>
      <c r="F1841" s="1202" t="s">
        <v>157</v>
      </c>
      <c r="G1841" s="1202"/>
      <c r="H1841" s="1202" t="s">
        <v>1514</v>
      </c>
      <c r="I1841" s="1202" t="s">
        <v>53</v>
      </c>
      <c r="J1841" s="1202" t="s">
        <v>746</v>
      </c>
      <c r="K1841" s="1202" t="s">
        <v>746</v>
      </c>
      <c r="L1841" s="1202" t="s">
        <v>747</v>
      </c>
      <c r="M1841" s="1202" t="s">
        <v>1559</v>
      </c>
      <c r="N1841" s="1203" t="s">
        <v>1560</v>
      </c>
      <c r="O1841" s="1203" t="s">
        <v>1561</v>
      </c>
      <c r="P1841" s="1203" t="s">
        <v>1562</v>
      </c>
      <c r="Q1841" s="1203" t="s">
        <v>1561</v>
      </c>
      <c r="R1841" s="1203" t="s">
        <v>1563</v>
      </c>
      <c r="S1841" s="1209">
        <f>VLOOKUP($D1841,'NI-Ter'!$B$1:$Y$2048,12,FALSE)</f>
        <v>0</v>
      </c>
      <c r="T1841" s="1209">
        <f>VLOOKUP($D1841,'NI-Ter'!$B$1:$Y$2048,13,FALSE)</f>
        <v>0</v>
      </c>
      <c r="U1841" s="1209">
        <f>VLOOKUP($D1841,'NI-Ter'!$B$1:$Y$2048,16,FALSE)</f>
        <v>0</v>
      </c>
      <c r="V1841" s="1209">
        <f>VLOOKUP($D1841,'NI-Ter'!$B$1:$Y$2048,17,FALSE)</f>
        <v>0</v>
      </c>
      <c r="W1841" s="1209">
        <f>VLOOKUP($D1841,'NI-Ter'!$B$1:$Y$2048,18,FALSE)</f>
        <v>0</v>
      </c>
      <c r="X1841" s="1209">
        <f>VLOOKUP($D1841,'NI-Ter'!$B$1:$Y$2048,19,FALSE)</f>
        <v>0</v>
      </c>
    </row>
    <row r="1842" spans="1:83" ht="27" hidden="1">
      <c r="A1842" s="507"/>
      <c r="B1842" s="507"/>
      <c r="C1842" s="507"/>
      <c r="D1842" s="1209" t="s">
        <v>1564</v>
      </c>
      <c r="E1842" s="1210" t="s">
        <v>3062</v>
      </c>
      <c r="F1842" s="1202" t="s">
        <v>157</v>
      </c>
      <c r="G1842" s="1202"/>
      <c r="H1842" s="1202" t="s">
        <v>1514</v>
      </c>
      <c r="I1842" s="1202" t="s">
        <v>53</v>
      </c>
      <c r="J1842" s="1202" t="s">
        <v>1114</v>
      </c>
      <c r="K1842" s="1202" t="s">
        <v>1114</v>
      </c>
      <c r="L1842" s="1208" t="s">
        <v>747</v>
      </c>
      <c r="M1842" s="1202" t="s">
        <v>1559</v>
      </c>
      <c r="N1842" s="1203" t="s">
        <v>1565</v>
      </c>
      <c r="O1842" s="1203" t="s">
        <v>73</v>
      </c>
      <c r="P1842" s="1203" t="s">
        <v>73</v>
      </c>
      <c r="Q1842" s="1203" t="s">
        <v>3064</v>
      </c>
      <c r="R1842" s="1203" t="s">
        <v>3065</v>
      </c>
      <c r="S1842" s="1209">
        <f>VLOOKUP($D1842,'NI-Ter'!$B$1:$Y$2048,12,FALSE)</f>
        <v>0</v>
      </c>
      <c r="T1842" s="1209">
        <f>VLOOKUP($D1842,'NI-Ter'!$B$1:$Y$2048,13,FALSE)</f>
        <v>0</v>
      </c>
      <c r="U1842" s="1209">
        <f>VLOOKUP($D1842,'NI-Ter'!$B$1:$Y$2048,16,FALSE)</f>
        <v>0</v>
      </c>
      <c r="V1842" s="1209">
        <f>VLOOKUP($D1842,'NI-Ter'!$B$1:$Y$2048,17,FALSE)</f>
        <v>0</v>
      </c>
      <c r="W1842" s="1209">
        <f>VLOOKUP($D1842,'NI-Ter'!$B$1:$Y$2048,18,FALSE)</f>
        <v>0</v>
      </c>
      <c r="X1842" s="1209">
        <f>VLOOKUP($D1842,'NI-Ter'!$B$1:$Y$2048,19,FALSE)</f>
        <v>0</v>
      </c>
    </row>
    <row r="1843" spans="1:83" hidden="1">
      <c r="A1843" s="507"/>
      <c r="B1843" s="507"/>
      <c r="C1843" s="507"/>
      <c r="D1843" s="1209" t="s">
        <v>1566</v>
      </c>
      <c r="E1843" s="1210" t="s">
        <v>3062</v>
      </c>
      <c r="F1843" s="1202" t="s">
        <v>157</v>
      </c>
      <c r="G1843" s="1202"/>
      <c r="H1843" s="1202" t="s">
        <v>1514</v>
      </c>
      <c r="I1843" s="1202" t="s">
        <v>53</v>
      </c>
      <c r="J1843" s="1202" t="s">
        <v>746</v>
      </c>
      <c r="K1843" s="1202" t="s">
        <v>746</v>
      </c>
      <c r="L1843" s="1202" t="s">
        <v>747</v>
      </c>
      <c r="M1843" s="1202" t="s">
        <v>1559</v>
      </c>
      <c r="N1843" s="1203" t="s">
        <v>1567</v>
      </c>
      <c r="O1843" s="1203" t="s">
        <v>73</v>
      </c>
      <c r="P1843" s="1203" t="s">
        <v>73</v>
      </c>
      <c r="Q1843" s="1203" t="s">
        <v>73</v>
      </c>
      <c r="R1843" s="1203" t="s">
        <v>73</v>
      </c>
      <c r="S1843" s="1209">
        <f>VLOOKUP($D1843,'NI-Ter'!$B$1:$Y$2048,12,FALSE)</f>
        <v>0</v>
      </c>
      <c r="T1843" s="1209">
        <f>VLOOKUP($D1843,'NI-Ter'!$B$1:$Y$2048,13,FALSE)</f>
        <v>0</v>
      </c>
      <c r="U1843" s="1209">
        <f>VLOOKUP($D1843,'NI-Ter'!$B$1:$Y$2048,16,FALSE)</f>
        <v>0</v>
      </c>
      <c r="V1843" s="1209">
        <f>VLOOKUP($D1843,'NI-Ter'!$B$1:$Y$2048,17,FALSE)</f>
        <v>0</v>
      </c>
      <c r="W1843" s="1209">
        <f>VLOOKUP($D1843,'NI-Ter'!$B$1:$Y$2048,18,FALSE)</f>
        <v>0</v>
      </c>
      <c r="X1843" s="1209">
        <f>VLOOKUP($D1843,'NI-Ter'!$B$1:$Y$2048,19,FALSE)</f>
        <v>0</v>
      </c>
    </row>
    <row r="1844" spans="1:83" ht="27" hidden="1">
      <c r="A1844" s="507"/>
      <c r="B1844" s="507"/>
      <c r="C1844" s="507"/>
      <c r="D1844" s="1209" t="s">
        <v>1568</v>
      </c>
      <c r="E1844" s="1210" t="s">
        <v>3062</v>
      </c>
      <c r="F1844" s="1202"/>
      <c r="G1844" s="1202"/>
      <c r="H1844" s="1202" t="s">
        <v>1569</v>
      </c>
      <c r="I1844" s="1202" t="s">
        <v>53</v>
      </c>
      <c r="J1844" s="1202" t="s">
        <v>746</v>
      </c>
      <c r="K1844" s="1202" t="s">
        <v>746</v>
      </c>
      <c r="L1844" s="1202" t="s">
        <v>747</v>
      </c>
      <c r="M1844" s="1202" t="s">
        <v>1559</v>
      </c>
      <c r="N1844" s="1203" t="s">
        <v>1570</v>
      </c>
      <c r="O1844" s="1203" t="s">
        <v>1561</v>
      </c>
      <c r="P1844" s="1203" t="s">
        <v>1562</v>
      </c>
      <c r="Q1844" s="1203" t="s">
        <v>1561</v>
      </c>
      <c r="R1844" s="1203" t="s">
        <v>1563</v>
      </c>
      <c r="S1844" s="1209">
        <f>VLOOKUP($D1844,'NI-Ter'!$B$1:$Y$2048,12,FALSE)</f>
        <v>0</v>
      </c>
      <c r="T1844" s="1209">
        <f>VLOOKUP($D1844,'NI-Ter'!$B$1:$Y$2048,13,FALSE)</f>
        <v>0</v>
      </c>
      <c r="U1844" s="1209">
        <f>VLOOKUP($D1844,'NI-Ter'!$B$1:$Y$2048,16,FALSE)</f>
        <v>0</v>
      </c>
      <c r="V1844" s="1209">
        <f>VLOOKUP($D1844,'NI-Ter'!$B$1:$Y$2048,17,FALSE)</f>
        <v>0</v>
      </c>
      <c r="W1844" s="1209">
        <f>VLOOKUP($D1844,'NI-Ter'!$B$1:$Y$2048,18,FALSE)</f>
        <v>0</v>
      </c>
      <c r="X1844" s="1209">
        <f>VLOOKUP($D1844,'NI-Ter'!$B$1:$Y$2048,19,FALSE)</f>
        <v>0</v>
      </c>
    </row>
    <row r="1845" spans="1:83" ht="27" hidden="1">
      <c r="A1845" s="507"/>
      <c r="B1845" s="507"/>
      <c r="C1845" s="507"/>
      <c r="D1845" s="1209" t="s">
        <v>1571</v>
      </c>
      <c r="E1845" s="1210" t="s">
        <v>3062</v>
      </c>
      <c r="F1845" s="1202"/>
      <c r="G1845" s="1202"/>
      <c r="H1845" s="1202" t="s">
        <v>1569</v>
      </c>
      <c r="I1845" s="1202" t="s">
        <v>53</v>
      </c>
      <c r="J1845" s="1202" t="s">
        <v>746</v>
      </c>
      <c r="K1845" s="1202" t="s">
        <v>746</v>
      </c>
      <c r="L1845" s="1208" t="s">
        <v>747</v>
      </c>
      <c r="M1845" s="1202" t="s">
        <v>1559</v>
      </c>
      <c r="N1845" s="1203" t="s">
        <v>1572</v>
      </c>
      <c r="O1845" s="1203" t="s">
        <v>73</v>
      </c>
      <c r="P1845" s="1203" t="s">
        <v>73</v>
      </c>
      <c r="Q1845" s="1203" t="s">
        <v>3064</v>
      </c>
      <c r="R1845" s="1203" t="s">
        <v>3065</v>
      </c>
      <c r="S1845" s="1209">
        <f>VLOOKUP($D1845,'NI-Ter'!$B$1:$Y$2048,12,FALSE)</f>
        <v>0</v>
      </c>
      <c r="T1845" s="1209">
        <f>VLOOKUP($D1845,'NI-Ter'!$B$1:$Y$2048,13,FALSE)</f>
        <v>0</v>
      </c>
      <c r="U1845" s="1209">
        <f>VLOOKUP($D1845,'NI-Ter'!$B$1:$Y$2048,16,FALSE)</f>
        <v>0</v>
      </c>
      <c r="V1845" s="1209">
        <f>VLOOKUP($D1845,'NI-Ter'!$B$1:$Y$2048,17,FALSE)</f>
        <v>0</v>
      </c>
      <c r="W1845" s="1209">
        <f>VLOOKUP($D1845,'NI-Ter'!$B$1:$Y$2048,18,FALSE)</f>
        <v>0</v>
      </c>
      <c r="X1845" s="1209">
        <f>VLOOKUP($D1845,'NI-Ter'!$B$1:$Y$2048,19,FALSE)</f>
        <v>0</v>
      </c>
    </row>
    <row r="1846" spans="1:83" hidden="1">
      <c r="A1846" s="507"/>
      <c r="B1846" s="507"/>
      <c r="C1846" s="507"/>
      <c r="D1846" s="1209" t="s">
        <v>1573</v>
      </c>
      <c r="E1846" s="1210" t="s">
        <v>3062</v>
      </c>
      <c r="F1846" s="1202"/>
      <c r="G1846" s="1202"/>
      <c r="H1846" s="1202" t="s">
        <v>1569</v>
      </c>
      <c r="I1846" s="1202" t="s">
        <v>53</v>
      </c>
      <c r="J1846" s="1202"/>
      <c r="K1846" s="1202"/>
      <c r="L1846" s="1202"/>
      <c r="M1846" s="1202" t="s">
        <v>1559</v>
      </c>
      <c r="N1846" s="1203" t="s">
        <v>1574</v>
      </c>
      <c r="O1846" s="1203" t="s">
        <v>73</v>
      </c>
      <c r="P1846" s="1203" t="s">
        <v>73</v>
      </c>
      <c r="Q1846" s="1203" t="s">
        <v>73</v>
      </c>
      <c r="R1846" s="1203" t="s">
        <v>73</v>
      </c>
      <c r="S1846" s="1209">
        <f>VLOOKUP($D1846,'NI-Ter'!$B$1:$Y$2048,12,FALSE)</f>
        <v>0</v>
      </c>
      <c r="T1846" s="1209">
        <f>VLOOKUP($D1846,'NI-Ter'!$B$1:$Y$2048,13,FALSE)</f>
        <v>0</v>
      </c>
      <c r="U1846" s="1209">
        <f>VLOOKUP($D1846,'NI-Ter'!$B$1:$Y$2048,16,FALSE)</f>
        <v>0</v>
      </c>
      <c r="V1846" s="1209">
        <f>VLOOKUP($D1846,'NI-Ter'!$B$1:$Y$2048,17,FALSE)</f>
        <v>0</v>
      </c>
      <c r="W1846" s="1209">
        <f>VLOOKUP($D1846,'NI-Ter'!$B$1:$Y$2048,18,FALSE)</f>
        <v>0</v>
      </c>
      <c r="X1846" s="1209">
        <f>VLOOKUP($D1846,'NI-Ter'!$B$1:$Y$2048,19,FALSE)</f>
        <v>0</v>
      </c>
    </row>
    <row r="1847" spans="1:83" ht="27" hidden="1">
      <c r="A1847" s="507"/>
      <c r="B1847" s="507"/>
      <c r="C1847" s="507"/>
      <c r="D1847" s="1209" t="s">
        <v>1575</v>
      </c>
      <c r="E1847" s="1210" t="s">
        <v>3062</v>
      </c>
      <c r="F1847" s="1202"/>
      <c r="G1847" s="1202"/>
      <c r="H1847" s="1202" t="s">
        <v>1511</v>
      </c>
      <c r="I1847" s="1202" t="s">
        <v>53</v>
      </c>
      <c r="J1847" s="1202" t="s">
        <v>746</v>
      </c>
      <c r="K1847" s="1202" t="s">
        <v>746</v>
      </c>
      <c r="L1847" s="1202" t="s">
        <v>747</v>
      </c>
      <c r="M1847" s="1202" t="s">
        <v>1559</v>
      </c>
      <c r="N1847" s="1203" t="s">
        <v>1576</v>
      </c>
      <c r="O1847" s="1203" t="s">
        <v>1561</v>
      </c>
      <c r="P1847" s="1203" t="s">
        <v>1562</v>
      </c>
      <c r="Q1847" s="1203" t="s">
        <v>1561</v>
      </c>
      <c r="R1847" s="1203" t="s">
        <v>1563</v>
      </c>
      <c r="S1847" s="1209">
        <f>VLOOKUP($D1847,'NI-Ter'!$B$1:$Y$2048,12,FALSE)</f>
        <v>0</v>
      </c>
      <c r="T1847" s="1209">
        <f>VLOOKUP($D1847,'NI-Ter'!$B$1:$Y$2048,13,FALSE)</f>
        <v>0</v>
      </c>
      <c r="U1847" s="1209">
        <f>VLOOKUP($D1847,'NI-Ter'!$B$1:$Y$2048,16,FALSE)</f>
        <v>105</v>
      </c>
      <c r="V1847" s="1209">
        <f>VLOOKUP($D1847,'NI-Ter'!$B$1:$Y$2048,17,FALSE)</f>
        <v>0</v>
      </c>
      <c r="W1847" s="1209">
        <f>VLOOKUP($D1847,'NI-Ter'!$B$1:$Y$2048,18,FALSE)</f>
        <v>0</v>
      </c>
      <c r="X1847" s="1209">
        <f>VLOOKUP($D1847,'NI-Ter'!$B$1:$Y$2048,19,FALSE)</f>
        <v>0</v>
      </c>
    </row>
    <row r="1848" spans="1:83" s="744" customFormat="1" ht="27" hidden="1">
      <c r="A1848" s="507"/>
      <c r="B1848" s="507"/>
      <c r="C1848" s="507"/>
      <c r="D1848" s="1209" t="s">
        <v>1577</v>
      </c>
      <c r="E1848" s="1210" t="s">
        <v>3062</v>
      </c>
      <c r="F1848" s="1202"/>
      <c r="G1848" s="1202"/>
      <c r="H1848" s="1202" t="s">
        <v>1511</v>
      </c>
      <c r="I1848" s="1202" t="s">
        <v>53</v>
      </c>
      <c r="J1848" s="1202" t="s">
        <v>746</v>
      </c>
      <c r="K1848" s="1202" t="s">
        <v>746</v>
      </c>
      <c r="L1848" s="1202" t="s">
        <v>747</v>
      </c>
      <c r="M1848" s="1202" t="s">
        <v>1559</v>
      </c>
      <c r="N1848" s="1203" t="s">
        <v>3066</v>
      </c>
      <c r="O1848" s="1203" t="s">
        <v>1561</v>
      </c>
      <c r="P1848" s="1203" t="s">
        <v>1562</v>
      </c>
      <c r="Q1848" s="1203" t="s">
        <v>1561</v>
      </c>
      <c r="R1848" s="1203" t="s">
        <v>1563</v>
      </c>
      <c r="S1848" s="1209">
        <f>VLOOKUP($D1848,'NI-Ter'!$B$1:$Y$2048,12,FALSE)</f>
        <v>0</v>
      </c>
      <c r="T1848" s="1209">
        <f>VLOOKUP($D1848,'NI-Ter'!$B$1:$Y$2048,13,FALSE)</f>
        <v>0</v>
      </c>
      <c r="U1848" s="1209">
        <f>VLOOKUP($D1848,'NI-Ter'!$B$1:$Y$2048,16,FALSE)</f>
        <v>0</v>
      </c>
      <c r="V1848" s="1209">
        <f>VLOOKUP($D1848,'NI-Ter'!$B$1:$Y$2048,17,FALSE)</f>
        <v>0</v>
      </c>
      <c r="W1848" s="1209">
        <f>VLOOKUP($D1848,'NI-Ter'!$B$1:$Y$2048,18,FALSE)</f>
        <v>0</v>
      </c>
      <c r="X1848" s="1209">
        <f>VLOOKUP($D1848,'NI-Ter'!$B$1:$Y$2048,19,FALSE)</f>
        <v>0</v>
      </c>
      <c r="Y1848" s="504"/>
      <c r="Z1848" s="504"/>
      <c r="AA1848" s="504"/>
      <c r="AB1848" s="504"/>
      <c r="AC1848" s="504"/>
      <c r="AD1848" s="504"/>
      <c r="AE1848" s="504"/>
      <c r="AF1848" s="504"/>
      <c r="AG1848" s="504"/>
      <c r="AH1848" s="504"/>
      <c r="AI1848" s="504"/>
      <c r="AJ1848" s="504"/>
      <c r="AK1848" s="504"/>
      <c r="AL1848" s="504"/>
      <c r="AM1848" s="504"/>
      <c r="AN1848" s="504"/>
      <c r="AO1848" s="504"/>
      <c r="AP1848" s="504"/>
      <c r="AQ1848" s="504"/>
      <c r="AR1848" s="504"/>
      <c r="AS1848" s="504"/>
      <c r="AT1848" s="504"/>
      <c r="AU1848" s="504"/>
      <c r="AV1848" s="504"/>
      <c r="AW1848" s="504"/>
      <c r="AX1848" s="504"/>
      <c r="AY1848" s="504"/>
      <c r="AZ1848" s="504"/>
      <c r="BA1848" s="504"/>
      <c r="BB1848" s="504"/>
      <c r="BC1848" s="504"/>
      <c r="BD1848" s="504"/>
      <c r="BE1848" s="504"/>
      <c r="BF1848" s="504"/>
      <c r="BG1848" s="504"/>
      <c r="BH1848" s="504"/>
      <c r="BI1848" s="504"/>
      <c r="BJ1848" s="504"/>
      <c r="BK1848" s="504"/>
      <c r="BL1848" s="504"/>
      <c r="BM1848" s="504"/>
      <c r="BN1848" s="504"/>
      <c r="BO1848" s="504"/>
      <c r="BP1848" s="504"/>
      <c r="BQ1848" s="504"/>
      <c r="BR1848" s="504"/>
      <c r="BS1848" s="504"/>
      <c r="BT1848" s="504"/>
      <c r="BU1848" s="504"/>
      <c r="BV1848" s="504"/>
      <c r="BW1848" s="504"/>
      <c r="BX1848" s="504"/>
      <c r="BY1848" s="504"/>
      <c r="BZ1848" s="504"/>
      <c r="CA1848" s="504"/>
      <c r="CB1848" s="504"/>
      <c r="CC1848" s="504"/>
      <c r="CD1848" s="504"/>
      <c r="CE1848" s="504"/>
    </row>
    <row r="1849" spans="1:83" ht="27" hidden="1">
      <c r="A1849" s="507"/>
      <c r="B1849" s="507"/>
      <c r="C1849" s="507"/>
      <c r="D1849" s="1209" t="s">
        <v>1579</v>
      </c>
      <c r="E1849" s="1210" t="s">
        <v>3062</v>
      </c>
      <c r="F1849" s="1202"/>
      <c r="G1849" s="1202"/>
      <c r="H1849" s="1204" t="s">
        <v>1580</v>
      </c>
      <c r="I1849" s="1202" t="s">
        <v>53</v>
      </c>
      <c r="J1849" s="1202" t="s">
        <v>746</v>
      </c>
      <c r="K1849" s="1202" t="s">
        <v>746</v>
      </c>
      <c r="L1849" s="1208" t="s">
        <v>747</v>
      </c>
      <c r="M1849" s="1202" t="s">
        <v>1559</v>
      </c>
      <c r="N1849" s="1203" t="s">
        <v>1581</v>
      </c>
      <c r="O1849" s="1203" t="s">
        <v>73</v>
      </c>
      <c r="P1849" s="1203" t="s">
        <v>73</v>
      </c>
      <c r="Q1849" s="1203" t="s">
        <v>3064</v>
      </c>
      <c r="R1849" s="1203" t="s">
        <v>3065</v>
      </c>
      <c r="S1849" s="1209">
        <f>VLOOKUP($D1849,'NI-Ter'!$B$1:$Y$2048,12,FALSE)</f>
        <v>0</v>
      </c>
      <c r="T1849" s="1209">
        <f>VLOOKUP($D1849,'NI-Ter'!$B$1:$Y$2048,13,FALSE)</f>
        <v>0</v>
      </c>
      <c r="U1849" s="1209">
        <f>VLOOKUP($D1849,'NI-Ter'!$B$1:$Y$2048,16,FALSE)</f>
        <v>0</v>
      </c>
      <c r="V1849" s="1209">
        <f>VLOOKUP($D1849,'NI-Ter'!$B$1:$Y$2048,17,FALSE)</f>
        <v>0</v>
      </c>
      <c r="W1849" s="1209">
        <f>VLOOKUP($D1849,'NI-Ter'!$B$1:$Y$2048,18,FALSE)</f>
        <v>0</v>
      </c>
      <c r="X1849" s="1209">
        <f>VLOOKUP($D1849,'NI-Ter'!$B$1:$Y$2048,19,FALSE)</f>
        <v>0</v>
      </c>
    </row>
    <row r="1850" spans="1:83" hidden="1">
      <c r="A1850" s="507"/>
      <c r="B1850" s="507"/>
      <c r="C1850" s="507"/>
      <c r="D1850" s="1209" t="s">
        <v>1582</v>
      </c>
      <c r="E1850" s="1210" t="s">
        <v>3062</v>
      </c>
      <c r="F1850" s="1202"/>
      <c r="G1850" s="1202"/>
      <c r="H1850" s="1204" t="s">
        <v>1580</v>
      </c>
      <c r="I1850" s="1202" t="s">
        <v>53</v>
      </c>
      <c r="J1850" s="1202"/>
      <c r="K1850" s="1202"/>
      <c r="L1850" s="1202"/>
      <c r="M1850" s="1202" t="s">
        <v>1559</v>
      </c>
      <c r="N1850" s="1203" t="s">
        <v>1583</v>
      </c>
      <c r="O1850" s="1203" t="s">
        <v>73</v>
      </c>
      <c r="P1850" s="1203" t="s">
        <v>73</v>
      </c>
      <c r="Q1850" s="1203" t="s">
        <v>73</v>
      </c>
      <c r="R1850" s="1203" t="s">
        <v>73</v>
      </c>
      <c r="S1850" s="1209">
        <f>VLOOKUP($D1850,'NI-Ter'!$B$1:$Y$2048,12,FALSE)</f>
        <v>0</v>
      </c>
      <c r="T1850" s="1209">
        <f>VLOOKUP($D1850,'NI-Ter'!$B$1:$Y$2048,13,FALSE)</f>
        <v>0</v>
      </c>
      <c r="U1850" s="1209">
        <f>VLOOKUP($D1850,'NI-Ter'!$B$1:$Y$2048,16,FALSE)</f>
        <v>0</v>
      </c>
      <c r="V1850" s="1209">
        <f>VLOOKUP($D1850,'NI-Ter'!$B$1:$Y$2048,17,FALSE)</f>
        <v>0</v>
      </c>
      <c r="W1850" s="1209">
        <f>VLOOKUP($D1850,'NI-Ter'!$B$1:$Y$2048,18,FALSE)</f>
        <v>0</v>
      </c>
      <c r="X1850" s="1209">
        <f>VLOOKUP($D1850,'NI-Ter'!$B$1:$Y$2048,19,FALSE)</f>
        <v>0</v>
      </c>
    </row>
    <row r="1851" spans="1:83" ht="27" hidden="1">
      <c r="A1851" s="507"/>
      <c r="B1851" s="507"/>
      <c r="C1851" s="507"/>
      <c r="D1851" s="1209" t="s">
        <v>1584</v>
      </c>
      <c r="E1851" s="1210" t="s">
        <v>3062</v>
      </c>
      <c r="F1851" s="1202"/>
      <c r="G1851" s="1202"/>
      <c r="H1851" s="1202" t="s">
        <v>1585</v>
      </c>
      <c r="I1851" s="1202" t="s">
        <v>53</v>
      </c>
      <c r="J1851" s="1202"/>
      <c r="K1851" s="1202"/>
      <c r="L1851" s="1202" t="s">
        <v>747</v>
      </c>
      <c r="M1851" s="1202" t="s">
        <v>1559</v>
      </c>
      <c r="N1851" s="1203" t="s">
        <v>1586</v>
      </c>
      <c r="O1851" s="1203" t="s">
        <v>1561</v>
      </c>
      <c r="P1851" s="1203" t="s">
        <v>1562</v>
      </c>
      <c r="Q1851" s="1203" t="s">
        <v>1561</v>
      </c>
      <c r="R1851" s="1203" t="s">
        <v>1563</v>
      </c>
      <c r="S1851" s="1209">
        <f>VLOOKUP($D1851,'NI-Ter'!$B$1:$Y$2048,12,FALSE)</f>
        <v>0</v>
      </c>
      <c r="T1851" s="1209">
        <f>VLOOKUP($D1851,'NI-Ter'!$B$1:$Y$2048,13,FALSE)</f>
        <v>0</v>
      </c>
      <c r="U1851" s="1209">
        <f>VLOOKUP($D1851,'NI-Ter'!$B$1:$Y$2048,16,FALSE)</f>
        <v>0</v>
      </c>
      <c r="V1851" s="1209">
        <f>VLOOKUP($D1851,'NI-Ter'!$B$1:$Y$2048,17,FALSE)</f>
        <v>0</v>
      </c>
      <c r="W1851" s="1209">
        <f>VLOOKUP($D1851,'NI-Ter'!$B$1:$Y$2048,18,FALSE)</f>
        <v>0</v>
      </c>
      <c r="X1851" s="1209">
        <f>VLOOKUP($D1851,'NI-Ter'!$B$1:$Y$2048,19,FALSE)</f>
        <v>0</v>
      </c>
    </row>
    <row r="1852" spans="1:83" ht="27" hidden="1">
      <c r="A1852" s="507"/>
      <c r="B1852" s="507"/>
      <c r="C1852" s="507"/>
      <c r="D1852" s="1209" t="s">
        <v>1587</v>
      </c>
      <c r="E1852" s="1210" t="s">
        <v>3062</v>
      </c>
      <c r="F1852" s="1202"/>
      <c r="G1852" s="1202"/>
      <c r="H1852" s="1202" t="s">
        <v>1585</v>
      </c>
      <c r="I1852" s="1202" t="s">
        <v>53</v>
      </c>
      <c r="J1852" s="1202"/>
      <c r="K1852" s="1202"/>
      <c r="L1852" s="1208" t="s">
        <v>747</v>
      </c>
      <c r="M1852" s="1202" t="s">
        <v>1559</v>
      </c>
      <c r="N1852" s="1203" t="s">
        <v>1588</v>
      </c>
      <c r="O1852" s="1203" t="s">
        <v>73</v>
      </c>
      <c r="P1852" s="1203" t="s">
        <v>73</v>
      </c>
      <c r="Q1852" s="1203" t="s">
        <v>3064</v>
      </c>
      <c r="R1852" s="1203" t="s">
        <v>3065</v>
      </c>
      <c r="S1852" s="1209">
        <f>VLOOKUP($D1852,'NI-Ter'!$B$1:$Y$2048,12,FALSE)</f>
        <v>0</v>
      </c>
      <c r="T1852" s="1209">
        <f>VLOOKUP($D1852,'NI-Ter'!$B$1:$Y$2048,13,FALSE)</f>
        <v>0</v>
      </c>
      <c r="U1852" s="1209">
        <f>VLOOKUP($D1852,'NI-Ter'!$B$1:$Y$2048,16,FALSE)</f>
        <v>0</v>
      </c>
      <c r="V1852" s="1209">
        <f>VLOOKUP($D1852,'NI-Ter'!$B$1:$Y$2048,17,FALSE)</f>
        <v>0</v>
      </c>
      <c r="W1852" s="1209">
        <f>VLOOKUP($D1852,'NI-Ter'!$B$1:$Y$2048,18,FALSE)</f>
        <v>0</v>
      </c>
      <c r="X1852" s="1209">
        <f>VLOOKUP($D1852,'NI-Ter'!$B$1:$Y$2048,19,FALSE)</f>
        <v>0</v>
      </c>
    </row>
    <row r="1853" spans="1:83" hidden="1">
      <c r="A1853" s="507"/>
      <c r="B1853" s="507"/>
      <c r="C1853" s="507"/>
      <c r="D1853" s="1209" t="s">
        <v>1589</v>
      </c>
      <c r="E1853" s="1210" t="s">
        <v>3062</v>
      </c>
      <c r="F1853" s="1202"/>
      <c r="G1853" s="1202"/>
      <c r="H1853" s="1202" t="s">
        <v>1585</v>
      </c>
      <c r="I1853" s="1202" t="s">
        <v>53</v>
      </c>
      <c r="J1853" s="1202"/>
      <c r="K1853" s="1202"/>
      <c r="L1853" s="1202"/>
      <c r="M1853" s="1202" t="s">
        <v>1559</v>
      </c>
      <c r="N1853" s="1203" t="s">
        <v>1590</v>
      </c>
      <c r="O1853" s="1203" t="s">
        <v>73</v>
      </c>
      <c r="P1853" s="1203" t="s">
        <v>73</v>
      </c>
      <c r="Q1853" s="1203" t="s">
        <v>73</v>
      </c>
      <c r="R1853" s="1203" t="s">
        <v>73</v>
      </c>
      <c r="S1853" s="1209">
        <f>VLOOKUP($D1853,'NI-Ter'!$B$1:$Y$2048,12,FALSE)</f>
        <v>0</v>
      </c>
      <c r="T1853" s="1209">
        <f>VLOOKUP($D1853,'NI-Ter'!$B$1:$Y$2048,13,FALSE)</f>
        <v>0</v>
      </c>
      <c r="U1853" s="1209">
        <f>VLOOKUP($D1853,'NI-Ter'!$B$1:$Y$2048,16,FALSE)</f>
        <v>0</v>
      </c>
      <c r="V1853" s="1209">
        <f>VLOOKUP($D1853,'NI-Ter'!$B$1:$Y$2048,17,FALSE)</f>
        <v>0</v>
      </c>
      <c r="W1853" s="1209">
        <f>VLOOKUP($D1853,'NI-Ter'!$B$1:$Y$2048,18,FALSE)</f>
        <v>0</v>
      </c>
      <c r="X1853" s="1209">
        <f>VLOOKUP($D1853,'NI-Ter'!$B$1:$Y$2048,19,FALSE)</f>
        <v>0</v>
      </c>
    </row>
    <row r="1854" spans="1:83" hidden="1">
      <c r="A1854" s="507"/>
      <c r="B1854" s="507"/>
      <c r="C1854" s="507"/>
      <c r="D1854" s="1209" t="s">
        <v>1591</v>
      </c>
      <c r="E1854" s="1210" t="s">
        <v>3062</v>
      </c>
      <c r="F1854" s="1202"/>
      <c r="G1854" s="1202"/>
      <c r="H1854" s="1202"/>
      <c r="I1854" s="1202" t="s">
        <v>53</v>
      </c>
      <c r="J1854" s="1202"/>
      <c r="K1854" s="1202"/>
      <c r="L1854" s="1202"/>
      <c r="M1854" s="1202" t="s">
        <v>1559</v>
      </c>
      <c r="N1854" s="1203" t="s">
        <v>1592</v>
      </c>
      <c r="O1854" s="1203" t="s">
        <v>73</v>
      </c>
      <c r="P1854" s="1203" t="s">
        <v>73</v>
      </c>
      <c r="Q1854" s="1203" t="s">
        <v>73</v>
      </c>
      <c r="R1854" s="1203" t="s">
        <v>73</v>
      </c>
      <c r="S1854" s="1209">
        <f>VLOOKUP($D1854,'NI-Ter'!$B$1:$Y$2048,12,FALSE)</f>
        <v>0</v>
      </c>
      <c r="T1854" s="1209">
        <f>VLOOKUP($D1854,'NI-Ter'!$B$1:$Y$2048,13,FALSE)</f>
        <v>0</v>
      </c>
      <c r="U1854" s="1209">
        <f>VLOOKUP($D1854,'NI-Ter'!$B$1:$Y$2048,16,FALSE)</f>
        <v>0</v>
      </c>
      <c r="V1854" s="1209">
        <f>VLOOKUP($D1854,'NI-Ter'!$B$1:$Y$2048,17,FALSE)</f>
        <v>0</v>
      </c>
      <c r="W1854" s="1209">
        <f>VLOOKUP($D1854,'NI-Ter'!$B$1:$Y$2048,18,FALSE)</f>
        <v>0</v>
      </c>
      <c r="X1854" s="1209">
        <f>VLOOKUP($D1854,'NI-Ter'!$B$1:$Y$2048,19,FALSE)</f>
        <v>0</v>
      </c>
    </row>
    <row r="1855" spans="1:83" hidden="1">
      <c r="A1855" s="507"/>
      <c r="B1855" s="507"/>
      <c r="C1855" s="507"/>
      <c r="D1855" s="1209" t="s">
        <v>1593</v>
      </c>
      <c r="E1855" s="1210" t="s">
        <v>3062</v>
      </c>
      <c r="F1855" s="1202"/>
      <c r="G1855" s="1202"/>
      <c r="H1855" s="1202" t="s">
        <v>1594</v>
      </c>
      <c r="I1855" s="1202" t="s">
        <v>53</v>
      </c>
      <c r="J1855" s="1202"/>
      <c r="K1855" s="1202"/>
      <c r="L1855" s="1202" t="s">
        <v>1045</v>
      </c>
      <c r="M1855" s="1202" t="s">
        <v>1559</v>
      </c>
      <c r="N1855" s="1203" t="s">
        <v>1595</v>
      </c>
      <c r="O1855" s="1203" t="s">
        <v>73</v>
      </c>
      <c r="P1855" s="1203" t="s">
        <v>73</v>
      </c>
      <c r="Q1855" s="1203" t="s">
        <v>73</v>
      </c>
      <c r="R1855" s="1203" t="s">
        <v>73</v>
      </c>
      <c r="S1855" s="1209">
        <f>VLOOKUP($D1855,'NI-Ter'!$B$1:$Y$2048,12,FALSE)</f>
        <v>0</v>
      </c>
      <c r="T1855" s="1209">
        <f>VLOOKUP($D1855,'NI-Ter'!$B$1:$Y$2048,13,FALSE)</f>
        <v>0</v>
      </c>
      <c r="U1855" s="1209">
        <f>VLOOKUP($D1855,'NI-Ter'!$B$1:$Y$2048,16,FALSE)</f>
        <v>0</v>
      </c>
      <c r="V1855" s="1209">
        <f>VLOOKUP($D1855,'NI-Ter'!$B$1:$Y$2048,17,FALSE)</f>
        <v>0</v>
      </c>
      <c r="W1855" s="1209">
        <f>VLOOKUP($D1855,'NI-Ter'!$B$1:$Y$2048,18,FALSE)</f>
        <v>0</v>
      </c>
      <c r="X1855" s="1209">
        <f>VLOOKUP($D1855,'NI-Ter'!$B$1:$Y$2048,19,FALSE)</f>
        <v>0</v>
      </c>
    </row>
    <row r="1856" spans="1:83" ht="27" hidden="1">
      <c r="A1856" s="507"/>
      <c r="B1856" s="507"/>
      <c r="C1856" s="507"/>
      <c r="D1856" s="1209" t="s">
        <v>1596</v>
      </c>
      <c r="E1856" s="1210" t="s">
        <v>3062</v>
      </c>
      <c r="F1856" s="1202"/>
      <c r="G1856" s="1202"/>
      <c r="H1856" s="1202" t="s">
        <v>1597</v>
      </c>
      <c r="I1856" s="1202" t="s">
        <v>53</v>
      </c>
      <c r="J1856" s="1202"/>
      <c r="K1856" s="1202"/>
      <c r="L1856" s="1202" t="s">
        <v>747</v>
      </c>
      <c r="M1856" s="1202" t="s">
        <v>1559</v>
      </c>
      <c r="N1856" s="1203" t="s">
        <v>1598</v>
      </c>
      <c r="O1856" s="1203" t="s">
        <v>1561</v>
      </c>
      <c r="P1856" s="1203" t="s">
        <v>1562</v>
      </c>
      <c r="Q1856" s="1203" t="s">
        <v>1561</v>
      </c>
      <c r="R1856" s="1203" t="s">
        <v>1563</v>
      </c>
      <c r="S1856" s="1209">
        <f>VLOOKUP($D1856,'NI-Ter'!$B$1:$Y$2048,12,FALSE)</f>
        <v>0</v>
      </c>
      <c r="T1856" s="1209">
        <f>VLOOKUP($D1856,'NI-Ter'!$B$1:$Y$2048,13,FALSE)</f>
        <v>0</v>
      </c>
      <c r="U1856" s="1209">
        <f>VLOOKUP($D1856,'NI-Ter'!$B$1:$Y$2048,16,FALSE)</f>
        <v>0</v>
      </c>
      <c r="V1856" s="1209">
        <f>VLOOKUP($D1856,'NI-Ter'!$B$1:$Y$2048,17,FALSE)</f>
        <v>0</v>
      </c>
      <c r="W1856" s="1209">
        <f>VLOOKUP($D1856,'NI-Ter'!$B$1:$Y$2048,18,FALSE)</f>
        <v>0</v>
      </c>
      <c r="X1856" s="1209">
        <f>VLOOKUP($D1856,'NI-Ter'!$B$1:$Y$2048,19,FALSE)</f>
        <v>0</v>
      </c>
    </row>
    <row r="1857" spans="1:83" hidden="1">
      <c r="A1857" s="507"/>
      <c r="B1857" s="507"/>
      <c r="C1857" s="507"/>
      <c r="D1857" s="1209" t="s">
        <v>1599</v>
      </c>
      <c r="E1857" s="1210" t="s">
        <v>3062</v>
      </c>
      <c r="F1857" s="1202"/>
      <c r="G1857" s="1202"/>
      <c r="H1857" s="1202" t="s">
        <v>1597</v>
      </c>
      <c r="I1857" s="1202" t="s">
        <v>53</v>
      </c>
      <c r="J1857" s="1202"/>
      <c r="K1857" s="1202"/>
      <c r="L1857" s="1208" t="s">
        <v>747</v>
      </c>
      <c r="M1857" s="1202" t="s">
        <v>1559</v>
      </c>
      <c r="N1857" s="1203" t="s">
        <v>1600</v>
      </c>
      <c r="O1857" s="1203" t="s">
        <v>73</v>
      </c>
      <c r="P1857" s="1203" t="s">
        <v>73</v>
      </c>
      <c r="Q1857" s="1203" t="s">
        <v>73</v>
      </c>
      <c r="R1857" s="1203" t="s">
        <v>73</v>
      </c>
      <c r="S1857" s="1209">
        <f>VLOOKUP($D1857,'NI-Ter'!$B$1:$Y$2048,12,FALSE)</f>
        <v>0</v>
      </c>
      <c r="T1857" s="1209">
        <f>VLOOKUP($D1857,'NI-Ter'!$B$1:$Y$2048,13,FALSE)</f>
        <v>0</v>
      </c>
      <c r="U1857" s="1209">
        <f>VLOOKUP($D1857,'NI-Ter'!$B$1:$Y$2048,16,FALSE)</f>
        <v>0</v>
      </c>
      <c r="V1857" s="1209">
        <f>VLOOKUP($D1857,'NI-Ter'!$B$1:$Y$2048,17,FALSE)</f>
        <v>0</v>
      </c>
      <c r="W1857" s="1209">
        <f>VLOOKUP($D1857,'NI-Ter'!$B$1:$Y$2048,18,FALSE)</f>
        <v>0</v>
      </c>
      <c r="X1857" s="1209">
        <f>VLOOKUP($D1857,'NI-Ter'!$B$1:$Y$2048,19,FALSE)</f>
        <v>0</v>
      </c>
    </row>
    <row r="1858" spans="1:83" hidden="1">
      <c r="A1858" s="507"/>
      <c r="B1858" s="507"/>
      <c r="C1858" s="507"/>
      <c r="D1858" s="1209" t="s">
        <v>1601</v>
      </c>
      <c r="E1858" s="1210" t="s">
        <v>3062</v>
      </c>
      <c r="F1858" s="1202"/>
      <c r="G1858" s="1202"/>
      <c r="H1858" s="1202"/>
      <c r="I1858" s="1202" t="s">
        <v>53</v>
      </c>
      <c r="J1858" s="1202"/>
      <c r="K1858" s="1202"/>
      <c r="L1858" s="1202"/>
      <c r="M1858" s="1202" t="s">
        <v>1559</v>
      </c>
      <c r="N1858" s="1203" t="s">
        <v>1602</v>
      </c>
      <c r="O1858" s="1203" t="s">
        <v>73</v>
      </c>
      <c r="P1858" s="1203" t="s">
        <v>73</v>
      </c>
      <c r="Q1858" s="1203" t="s">
        <v>73</v>
      </c>
      <c r="R1858" s="1203" t="s">
        <v>73</v>
      </c>
      <c r="S1858" s="1209">
        <f>VLOOKUP($D1858,'NI-Ter'!$B$1:$Y$2048,12,FALSE)</f>
        <v>0</v>
      </c>
      <c r="T1858" s="1209">
        <f>VLOOKUP($D1858,'NI-Ter'!$B$1:$Y$2048,13,FALSE)</f>
        <v>0</v>
      </c>
      <c r="U1858" s="1209">
        <f>VLOOKUP($D1858,'NI-Ter'!$B$1:$Y$2048,16,FALSE)</f>
        <v>0</v>
      </c>
      <c r="V1858" s="1209">
        <f>VLOOKUP($D1858,'NI-Ter'!$B$1:$Y$2048,17,FALSE)</f>
        <v>0</v>
      </c>
      <c r="W1858" s="1209">
        <f>VLOOKUP($D1858,'NI-Ter'!$B$1:$Y$2048,18,FALSE)</f>
        <v>0</v>
      </c>
      <c r="X1858" s="1209">
        <f>VLOOKUP($D1858,'NI-Ter'!$B$1:$Y$2048,19,FALSE)</f>
        <v>0</v>
      </c>
    </row>
    <row r="1859" spans="1:83" hidden="1">
      <c r="A1859" s="507"/>
      <c r="B1859" s="507"/>
      <c r="C1859" s="507"/>
      <c r="D1859" s="1209" t="s">
        <v>1603</v>
      </c>
      <c r="E1859" s="1210" t="s">
        <v>3062</v>
      </c>
      <c r="F1859" s="1202"/>
      <c r="G1859" s="1202"/>
      <c r="H1859" s="1202" t="s">
        <v>1597</v>
      </c>
      <c r="I1859" s="1202" t="s">
        <v>53</v>
      </c>
      <c r="J1859" s="1202"/>
      <c r="K1859" s="1202"/>
      <c r="L1859" s="1202"/>
      <c r="M1859" s="1202" t="s">
        <v>1559</v>
      </c>
      <c r="N1859" s="1203" t="s">
        <v>1604</v>
      </c>
      <c r="O1859" s="1203" t="s">
        <v>73</v>
      </c>
      <c r="P1859" s="1203" t="s">
        <v>73</v>
      </c>
      <c r="Q1859" s="1203" t="s">
        <v>73</v>
      </c>
      <c r="R1859" s="1203" t="s">
        <v>73</v>
      </c>
      <c r="S1859" s="1209">
        <f>VLOOKUP($D1859,'NI-Ter'!$B$1:$Y$2048,12,FALSE)</f>
        <v>0</v>
      </c>
      <c r="T1859" s="1209">
        <f>VLOOKUP($D1859,'NI-Ter'!$B$1:$Y$2048,13,FALSE)</f>
        <v>0</v>
      </c>
      <c r="U1859" s="1209">
        <f>VLOOKUP($D1859,'NI-Ter'!$B$1:$Y$2048,16,FALSE)</f>
        <v>0</v>
      </c>
      <c r="V1859" s="1209">
        <f>VLOOKUP($D1859,'NI-Ter'!$B$1:$Y$2048,17,FALSE)</f>
        <v>0</v>
      </c>
      <c r="W1859" s="1209">
        <f>VLOOKUP($D1859,'NI-Ter'!$B$1:$Y$2048,18,FALSE)</f>
        <v>0</v>
      </c>
      <c r="X1859" s="1209">
        <f>VLOOKUP($D1859,'NI-Ter'!$B$1:$Y$2048,19,FALSE)</f>
        <v>0</v>
      </c>
    </row>
    <row r="1860" spans="1:83" ht="27" hidden="1">
      <c r="A1860" s="507"/>
      <c r="B1860" s="507"/>
      <c r="C1860" s="507"/>
      <c r="D1860" s="1209" t="s">
        <v>1605</v>
      </c>
      <c r="E1860" s="1210" t="s">
        <v>3062</v>
      </c>
      <c r="F1860" s="1202"/>
      <c r="G1860" s="1202"/>
      <c r="H1860" s="1202" t="s">
        <v>1606</v>
      </c>
      <c r="I1860" s="1202" t="s">
        <v>53</v>
      </c>
      <c r="J1860" s="1202"/>
      <c r="K1860" s="1202"/>
      <c r="L1860" s="1202" t="s">
        <v>747</v>
      </c>
      <c r="M1860" s="1202" t="s">
        <v>1559</v>
      </c>
      <c r="N1860" s="1203" t="s">
        <v>1607</v>
      </c>
      <c r="O1860" s="1203" t="s">
        <v>1561</v>
      </c>
      <c r="P1860" s="1203" t="s">
        <v>1562</v>
      </c>
      <c r="Q1860" s="1203" t="s">
        <v>1561</v>
      </c>
      <c r="R1860" s="1203" t="s">
        <v>1563</v>
      </c>
      <c r="S1860" s="1209">
        <f>VLOOKUP($D1860,'NI-Ter'!$B$1:$Y$2048,12,FALSE)</f>
        <v>0</v>
      </c>
      <c r="T1860" s="1209">
        <f>VLOOKUP($D1860,'NI-Ter'!$B$1:$Y$2048,13,FALSE)</f>
        <v>0</v>
      </c>
      <c r="U1860" s="1209">
        <f>VLOOKUP($D1860,'NI-Ter'!$B$1:$Y$2048,16,FALSE)</f>
        <v>0</v>
      </c>
      <c r="V1860" s="1209">
        <f>VLOOKUP($D1860,'NI-Ter'!$B$1:$Y$2048,17,FALSE)</f>
        <v>0</v>
      </c>
      <c r="W1860" s="1209">
        <f>VLOOKUP($D1860,'NI-Ter'!$B$1:$Y$2048,18,FALSE)</f>
        <v>0</v>
      </c>
      <c r="X1860" s="1209">
        <f>VLOOKUP($D1860,'NI-Ter'!$B$1:$Y$2048,19,FALSE)</f>
        <v>0</v>
      </c>
    </row>
    <row r="1861" spans="1:83" ht="27" hidden="1">
      <c r="A1861" s="507"/>
      <c r="B1861" s="507"/>
      <c r="C1861" s="507"/>
      <c r="D1861" s="1209" t="s">
        <v>1608</v>
      </c>
      <c r="E1861" s="1210" t="s">
        <v>3062</v>
      </c>
      <c r="F1861" s="1202"/>
      <c r="G1861" s="1202"/>
      <c r="H1861" s="1202" t="s">
        <v>1606</v>
      </c>
      <c r="I1861" s="1202" t="s">
        <v>53</v>
      </c>
      <c r="J1861" s="1202"/>
      <c r="K1861" s="1202"/>
      <c r="L1861" s="1208" t="s">
        <v>747</v>
      </c>
      <c r="M1861" s="1202" t="s">
        <v>1559</v>
      </c>
      <c r="N1861" s="1203" t="s">
        <v>1609</v>
      </c>
      <c r="O1861" s="1203" t="s">
        <v>73</v>
      </c>
      <c r="P1861" s="1203" t="s">
        <v>73</v>
      </c>
      <c r="Q1861" s="1203" t="s">
        <v>73</v>
      </c>
      <c r="R1861" s="1203" t="s">
        <v>73</v>
      </c>
      <c r="S1861" s="1209">
        <f>VLOOKUP($D1861,'NI-Ter'!$B$1:$Y$2048,12,FALSE)</f>
        <v>0</v>
      </c>
      <c r="T1861" s="1209">
        <f>VLOOKUP($D1861,'NI-Ter'!$B$1:$Y$2048,13,FALSE)</f>
        <v>0</v>
      </c>
      <c r="U1861" s="1209">
        <f>VLOOKUP($D1861,'NI-Ter'!$B$1:$Y$2048,16,FALSE)</f>
        <v>0</v>
      </c>
      <c r="V1861" s="1209">
        <f>VLOOKUP($D1861,'NI-Ter'!$B$1:$Y$2048,17,FALSE)</f>
        <v>0</v>
      </c>
      <c r="W1861" s="1209">
        <f>VLOOKUP($D1861,'NI-Ter'!$B$1:$Y$2048,18,FALSE)</f>
        <v>0</v>
      </c>
      <c r="X1861" s="1209">
        <f>VLOOKUP($D1861,'NI-Ter'!$B$1:$Y$2048,19,FALSE)</f>
        <v>0</v>
      </c>
    </row>
    <row r="1862" spans="1:83" hidden="1">
      <c r="A1862" s="507"/>
      <c r="B1862" s="507"/>
      <c r="C1862" s="507"/>
      <c r="D1862" s="1209" t="s">
        <v>1610</v>
      </c>
      <c r="E1862" s="1210" t="s">
        <v>3062</v>
      </c>
      <c r="F1862" s="1202"/>
      <c r="G1862" s="1202"/>
      <c r="H1862" s="1202"/>
      <c r="I1862" s="1202" t="s">
        <v>53</v>
      </c>
      <c r="J1862" s="1202"/>
      <c r="K1862" s="1202"/>
      <c r="L1862" s="1202"/>
      <c r="M1862" s="1202" t="s">
        <v>1559</v>
      </c>
      <c r="N1862" s="1203" t="s">
        <v>1611</v>
      </c>
      <c r="O1862" s="1203" t="s">
        <v>73</v>
      </c>
      <c r="P1862" s="1203" t="s">
        <v>73</v>
      </c>
      <c r="Q1862" s="1203" t="s">
        <v>73</v>
      </c>
      <c r="R1862" s="1203" t="s">
        <v>73</v>
      </c>
      <c r="S1862" s="1209">
        <f>VLOOKUP($D1862,'NI-Ter'!$B$1:$Y$2048,12,FALSE)</f>
        <v>0</v>
      </c>
      <c r="T1862" s="1209">
        <f>VLOOKUP($D1862,'NI-Ter'!$B$1:$Y$2048,13,FALSE)</f>
        <v>0</v>
      </c>
      <c r="U1862" s="1209">
        <f>VLOOKUP($D1862,'NI-Ter'!$B$1:$Y$2048,16,FALSE)</f>
        <v>0</v>
      </c>
      <c r="V1862" s="1209">
        <f>VLOOKUP($D1862,'NI-Ter'!$B$1:$Y$2048,17,FALSE)</f>
        <v>0</v>
      </c>
      <c r="W1862" s="1209">
        <f>VLOOKUP($D1862,'NI-Ter'!$B$1:$Y$2048,18,FALSE)</f>
        <v>0</v>
      </c>
      <c r="X1862" s="1209">
        <f>VLOOKUP($D1862,'NI-Ter'!$B$1:$Y$2048,19,FALSE)</f>
        <v>0</v>
      </c>
    </row>
    <row r="1863" spans="1:83" ht="27" hidden="1">
      <c r="A1863" s="507"/>
      <c r="B1863" s="507"/>
      <c r="C1863" s="507"/>
      <c r="D1863" s="1209" t="s">
        <v>1612</v>
      </c>
      <c r="E1863" s="1210" t="s">
        <v>3062</v>
      </c>
      <c r="F1863" s="1202"/>
      <c r="G1863" s="1202"/>
      <c r="H1863" s="1202" t="s">
        <v>1606</v>
      </c>
      <c r="I1863" s="1202" t="s">
        <v>53</v>
      </c>
      <c r="J1863" s="1202"/>
      <c r="K1863" s="1202"/>
      <c r="L1863" s="1202"/>
      <c r="M1863" s="1202" t="s">
        <v>1559</v>
      </c>
      <c r="N1863" s="1203" t="s">
        <v>1613</v>
      </c>
      <c r="O1863" s="1203" t="s">
        <v>73</v>
      </c>
      <c r="P1863" s="1203" t="s">
        <v>73</v>
      </c>
      <c r="Q1863" s="1203" t="s">
        <v>73</v>
      </c>
      <c r="R1863" s="1203" t="s">
        <v>73</v>
      </c>
      <c r="S1863" s="1209">
        <f>VLOOKUP($D1863,'NI-Ter'!$B$1:$Y$2048,12,FALSE)</f>
        <v>0</v>
      </c>
      <c r="T1863" s="1209">
        <f>VLOOKUP($D1863,'NI-Ter'!$B$1:$Y$2048,13,FALSE)</f>
        <v>0</v>
      </c>
      <c r="U1863" s="1209">
        <f>VLOOKUP($D1863,'NI-Ter'!$B$1:$Y$2048,16,FALSE)</f>
        <v>0</v>
      </c>
      <c r="V1863" s="1209">
        <f>VLOOKUP($D1863,'NI-Ter'!$B$1:$Y$2048,17,FALSE)</f>
        <v>0</v>
      </c>
      <c r="W1863" s="1209">
        <f>VLOOKUP($D1863,'NI-Ter'!$B$1:$Y$2048,18,FALSE)</f>
        <v>0</v>
      </c>
      <c r="X1863" s="1209">
        <f>VLOOKUP($D1863,'NI-Ter'!$B$1:$Y$2048,19,FALSE)</f>
        <v>0</v>
      </c>
    </row>
    <row r="1864" spans="1:83" ht="40.5" hidden="1">
      <c r="A1864" s="507"/>
      <c r="B1864" s="507"/>
      <c r="C1864" s="507"/>
      <c r="D1864" s="1209" t="s">
        <v>1614</v>
      </c>
      <c r="E1864" s="1210" t="s">
        <v>3062</v>
      </c>
      <c r="F1864" s="1202" t="s">
        <v>157</v>
      </c>
      <c r="G1864" s="1202"/>
      <c r="H1864" s="1202" t="s">
        <v>1615</v>
      </c>
      <c r="I1864" s="1202" t="s">
        <v>53</v>
      </c>
      <c r="J1864" s="1202"/>
      <c r="K1864" s="1202"/>
      <c r="L1864" s="1202" t="s">
        <v>747</v>
      </c>
      <c r="M1864" s="1202" t="s">
        <v>1559</v>
      </c>
      <c r="N1864" s="1203" t="s">
        <v>1616</v>
      </c>
      <c r="O1864" s="1203" t="s">
        <v>1561</v>
      </c>
      <c r="P1864" s="1203" t="s">
        <v>1617</v>
      </c>
      <c r="Q1864" s="1203" t="s">
        <v>1561</v>
      </c>
      <c r="R1864" s="1203" t="s">
        <v>1618</v>
      </c>
      <c r="S1864" s="1209">
        <f>VLOOKUP($D1864,'NI-Ter'!$B$1:$Y$2048,12,FALSE)</f>
        <v>0</v>
      </c>
      <c r="T1864" s="1209">
        <f>VLOOKUP($D1864,'NI-Ter'!$B$1:$Y$2048,13,FALSE)</f>
        <v>0</v>
      </c>
      <c r="U1864" s="1209">
        <f>VLOOKUP($D1864,'NI-Ter'!$B$1:$Y$2048,16,FALSE)</f>
        <v>0</v>
      </c>
      <c r="V1864" s="1209">
        <f>VLOOKUP($D1864,'NI-Ter'!$B$1:$Y$2048,17,FALSE)</f>
        <v>0</v>
      </c>
      <c r="W1864" s="1209">
        <f>VLOOKUP($D1864,'NI-Ter'!$B$1:$Y$2048,18,FALSE)</f>
        <v>0</v>
      </c>
      <c r="X1864" s="1209">
        <f>VLOOKUP($D1864,'NI-Ter'!$B$1:$Y$2048,19,FALSE)</f>
        <v>0</v>
      </c>
    </row>
    <row r="1865" spans="1:83" ht="40.5" hidden="1">
      <c r="A1865" s="507"/>
      <c r="B1865" s="507"/>
      <c r="C1865" s="507"/>
      <c r="D1865" s="1209" t="s">
        <v>1619</v>
      </c>
      <c r="E1865" s="1210" t="s">
        <v>3062</v>
      </c>
      <c r="F1865" s="1202"/>
      <c r="G1865" s="1202"/>
      <c r="H1865" s="1202" t="s">
        <v>1620</v>
      </c>
      <c r="I1865" s="1202" t="s">
        <v>53</v>
      </c>
      <c r="J1865" s="1202"/>
      <c r="K1865" s="1202"/>
      <c r="L1865" s="1202" t="s">
        <v>747</v>
      </c>
      <c r="M1865" s="1202" t="s">
        <v>1559</v>
      </c>
      <c r="N1865" s="1203" t="s">
        <v>1621</v>
      </c>
      <c r="O1865" s="1203" t="s">
        <v>1561</v>
      </c>
      <c r="P1865" s="1203" t="s">
        <v>1617</v>
      </c>
      <c r="Q1865" s="1203" t="s">
        <v>1561</v>
      </c>
      <c r="R1865" s="1203" t="s">
        <v>1618</v>
      </c>
      <c r="S1865" s="1209">
        <f>VLOOKUP($D1865,'NI-Ter'!$B$1:$Y$2048,12,FALSE)</f>
        <v>0</v>
      </c>
      <c r="T1865" s="1209">
        <f>VLOOKUP($D1865,'NI-Ter'!$B$1:$Y$2048,13,FALSE)</f>
        <v>0</v>
      </c>
      <c r="U1865" s="1209">
        <f>VLOOKUP($D1865,'NI-Ter'!$B$1:$Y$2048,16,FALSE)</f>
        <v>31</v>
      </c>
      <c r="V1865" s="1209">
        <f>VLOOKUP($D1865,'NI-Ter'!$B$1:$Y$2048,17,FALSE)</f>
        <v>0</v>
      </c>
      <c r="W1865" s="1209">
        <f>VLOOKUP($D1865,'NI-Ter'!$B$1:$Y$2048,18,FALSE)</f>
        <v>0</v>
      </c>
      <c r="X1865" s="1209">
        <f>VLOOKUP($D1865,'NI-Ter'!$B$1:$Y$2048,19,FALSE)</f>
        <v>0</v>
      </c>
    </row>
    <row r="1866" spans="1:83" ht="27" hidden="1">
      <c r="A1866" s="507"/>
      <c r="B1866" s="507"/>
      <c r="C1866" s="507"/>
      <c r="D1866" s="1209" t="s">
        <v>1622</v>
      </c>
      <c r="E1866" s="1210" t="s">
        <v>3062</v>
      </c>
      <c r="F1866" s="1202"/>
      <c r="G1866" s="1202"/>
      <c r="H1866" s="1202" t="s">
        <v>1620</v>
      </c>
      <c r="I1866" s="1202" t="s">
        <v>53</v>
      </c>
      <c r="J1866" s="1202"/>
      <c r="K1866" s="1202"/>
      <c r="L1866" s="1202" t="s">
        <v>747</v>
      </c>
      <c r="M1866" s="1202" t="s">
        <v>1559</v>
      </c>
      <c r="N1866" s="1203" t="s">
        <v>1623</v>
      </c>
      <c r="O1866" s="1203" t="s">
        <v>1561</v>
      </c>
      <c r="P1866" s="1203" t="s">
        <v>1617</v>
      </c>
      <c r="Q1866" s="1203" t="s">
        <v>1561</v>
      </c>
      <c r="R1866" s="1203" t="s">
        <v>1618</v>
      </c>
      <c r="S1866" s="1209">
        <f>VLOOKUP($D1866,'NI-Ter'!$B$1:$Y$2048,12,FALSE)</f>
        <v>0</v>
      </c>
      <c r="T1866" s="1209">
        <f>VLOOKUP($D1866,'NI-Ter'!$B$1:$Y$2048,13,FALSE)</f>
        <v>0</v>
      </c>
      <c r="U1866" s="1209">
        <f>VLOOKUP($D1866,'NI-Ter'!$B$1:$Y$2048,16,FALSE)</f>
        <v>0</v>
      </c>
      <c r="V1866" s="1209">
        <f>VLOOKUP($D1866,'NI-Ter'!$B$1:$Y$2048,17,FALSE)</f>
        <v>0</v>
      </c>
      <c r="W1866" s="1209">
        <f>VLOOKUP($D1866,'NI-Ter'!$B$1:$Y$2048,18,FALSE)</f>
        <v>0</v>
      </c>
      <c r="X1866" s="1209">
        <f>VLOOKUP($D1866,'NI-Ter'!$B$1:$Y$2048,19,FALSE)</f>
        <v>0</v>
      </c>
    </row>
    <row r="1867" spans="1:83" ht="27" hidden="1">
      <c r="A1867" s="507"/>
      <c r="B1867" s="507"/>
      <c r="C1867" s="507"/>
      <c r="D1867" s="1209" t="s">
        <v>1624</v>
      </c>
      <c r="E1867" s="1210" t="s">
        <v>3062</v>
      </c>
      <c r="F1867" s="1202"/>
      <c r="G1867" s="1202"/>
      <c r="H1867" s="1202" t="s">
        <v>1625</v>
      </c>
      <c r="I1867" s="1202" t="s">
        <v>53</v>
      </c>
      <c r="J1867" s="1202"/>
      <c r="K1867" s="1202"/>
      <c r="L1867" s="1202" t="s">
        <v>747</v>
      </c>
      <c r="M1867" s="1202" t="s">
        <v>1559</v>
      </c>
      <c r="N1867" s="1203" t="s">
        <v>1626</v>
      </c>
      <c r="O1867" s="1203" t="s">
        <v>1561</v>
      </c>
      <c r="P1867" s="1203" t="s">
        <v>1617</v>
      </c>
      <c r="Q1867" s="1203" t="s">
        <v>1561</v>
      </c>
      <c r="R1867" s="1203" t="s">
        <v>1618</v>
      </c>
      <c r="S1867" s="1209">
        <f>VLOOKUP($D1867,'NI-Ter'!$B$1:$Y$2048,12,FALSE)</f>
        <v>0</v>
      </c>
      <c r="T1867" s="1209">
        <f>VLOOKUP($D1867,'NI-Ter'!$B$1:$Y$2048,13,FALSE)</f>
        <v>0</v>
      </c>
      <c r="U1867" s="1209">
        <f>VLOOKUP($D1867,'NI-Ter'!$B$1:$Y$2048,16,FALSE)</f>
        <v>0</v>
      </c>
      <c r="V1867" s="1209">
        <f>VLOOKUP($D1867,'NI-Ter'!$B$1:$Y$2048,17,FALSE)</f>
        <v>0</v>
      </c>
      <c r="W1867" s="1209">
        <f>VLOOKUP($D1867,'NI-Ter'!$B$1:$Y$2048,18,FALSE)</f>
        <v>0</v>
      </c>
      <c r="X1867" s="1209">
        <f>VLOOKUP($D1867,'NI-Ter'!$B$1:$Y$2048,19,FALSE)</f>
        <v>0</v>
      </c>
    </row>
    <row r="1868" spans="1:83" ht="27" hidden="1">
      <c r="A1868" s="507"/>
      <c r="B1868" s="507"/>
      <c r="C1868" s="507"/>
      <c r="D1868" s="1209" t="s">
        <v>1627</v>
      </c>
      <c r="E1868" s="1210" t="s">
        <v>3062</v>
      </c>
      <c r="F1868" s="1202"/>
      <c r="G1868" s="1202"/>
      <c r="H1868" s="1202" t="s">
        <v>1511</v>
      </c>
      <c r="I1868" s="1202" t="s">
        <v>531</v>
      </c>
      <c r="J1868" s="1202"/>
      <c r="K1868" s="1202"/>
      <c r="L1868" s="1202"/>
      <c r="M1868" s="1202" t="s">
        <v>1559</v>
      </c>
      <c r="N1868" s="1203" t="s">
        <v>1628</v>
      </c>
      <c r="O1868" s="1203" t="s">
        <v>73</v>
      </c>
      <c r="P1868" s="1203" t="s">
        <v>73</v>
      </c>
      <c r="Q1868" s="1203" t="s">
        <v>73</v>
      </c>
      <c r="R1868" s="1203" t="s">
        <v>73</v>
      </c>
      <c r="S1868" s="1209">
        <f>VLOOKUP($D1868,'NI-Ter'!$B$1:$Y$2048,12,FALSE)</f>
        <v>0</v>
      </c>
      <c r="T1868" s="1209">
        <f>VLOOKUP($D1868,'NI-Ter'!$B$1:$Y$2048,13,FALSE)</f>
        <v>0</v>
      </c>
      <c r="U1868" s="1209">
        <f>VLOOKUP($D1868,'NI-Ter'!$B$1:$Y$2048,16,FALSE)</f>
        <v>0</v>
      </c>
      <c r="V1868" s="1209">
        <f>VLOOKUP($D1868,'NI-Ter'!$B$1:$Y$2048,17,FALSE)</f>
        <v>0</v>
      </c>
      <c r="W1868" s="1209">
        <f>VLOOKUP($D1868,'NI-Ter'!$B$1:$Y$2048,18,FALSE)</f>
        <v>0</v>
      </c>
      <c r="X1868" s="1209">
        <f>VLOOKUP($D1868,'NI-Ter'!$B$1:$Y$2048,19,FALSE)</f>
        <v>0</v>
      </c>
    </row>
    <row r="1869" spans="1:83" ht="27" hidden="1">
      <c r="A1869" s="507"/>
      <c r="B1869" s="507"/>
      <c r="C1869" s="507"/>
      <c r="D1869" s="1209" t="s">
        <v>1629</v>
      </c>
      <c r="E1869" s="1210" t="s">
        <v>3062</v>
      </c>
      <c r="F1869" s="1202"/>
      <c r="G1869" s="1202"/>
      <c r="H1869" s="1202"/>
      <c r="I1869" s="1202" t="s">
        <v>71</v>
      </c>
      <c r="J1869" s="1202"/>
      <c r="K1869" s="1202"/>
      <c r="L1869" s="1202"/>
      <c r="M1869" s="1202"/>
      <c r="N1869" s="1203" t="s">
        <v>1630</v>
      </c>
      <c r="O1869" s="1203" t="s">
        <v>73</v>
      </c>
      <c r="P1869" s="1203" t="s">
        <v>73</v>
      </c>
      <c r="Q1869" s="1203" t="s">
        <v>73</v>
      </c>
      <c r="R1869" s="1203" t="s">
        <v>73</v>
      </c>
      <c r="S1869" s="1209">
        <f>VLOOKUP($D1869,'NI-Ter'!$B$1:$Y$2048,12,FALSE)</f>
        <v>0</v>
      </c>
      <c r="T1869" s="1209">
        <f>VLOOKUP($D1869,'NI-Ter'!$B$1:$Y$2048,13,FALSE)</f>
        <v>0</v>
      </c>
      <c r="U1869" s="1209">
        <f>VLOOKUP($D1869,'NI-Ter'!$B$1:$Y$2048,16,FALSE)</f>
        <v>0</v>
      </c>
      <c r="V1869" s="1209">
        <f>VLOOKUP($D1869,'NI-Ter'!$B$1:$Y$2048,17,FALSE)</f>
        <v>0</v>
      </c>
      <c r="W1869" s="1209">
        <f>VLOOKUP($D1869,'NI-Ter'!$B$1:$Y$2048,18,FALSE)</f>
        <v>0</v>
      </c>
      <c r="X1869" s="1209">
        <f>VLOOKUP($D1869,'NI-Ter'!$B$1:$Y$2048,19,FALSE)</f>
        <v>0</v>
      </c>
    </row>
    <row r="1870" spans="1:83" ht="27" hidden="1">
      <c r="A1870" s="507"/>
      <c r="B1870" s="507"/>
      <c r="C1870" s="507"/>
      <c r="D1870" s="1209" t="s">
        <v>1631</v>
      </c>
      <c r="E1870" s="1210" t="s">
        <v>3062</v>
      </c>
      <c r="F1870" s="1202" t="s">
        <v>157</v>
      </c>
      <c r="G1870" s="1202"/>
      <c r="H1870" s="1202" t="s">
        <v>1632</v>
      </c>
      <c r="I1870" s="1202" t="s">
        <v>53</v>
      </c>
      <c r="J1870" s="1202"/>
      <c r="K1870" s="1202"/>
      <c r="L1870" s="1202" t="s">
        <v>747</v>
      </c>
      <c r="M1870" s="1202" t="s">
        <v>1633</v>
      </c>
      <c r="N1870" s="1203" t="s">
        <v>1634</v>
      </c>
      <c r="O1870" s="1203" t="s">
        <v>73</v>
      </c>
      <c r="P1870" s="1203" t="s">
        <v>73</v>
      </c>
      <c r="Q1870" s="1203" t="s">
        <v>750</v>
      </c>
      <c r="R1870" s="1203" t="s">
        <v>1635</v>
      </c>
      <c r="S1870" s="1209">
        <f>VLOOKUP($D1870,'NI-Ter'!$B$1:$Y$2048,12,FALSE)</f>
        <v>0</v>
      </c>
      <c r="T1870" s="1209">
        <f>VLOOKUP($D1870,'NI-Ter'!$B$1:$Y$2048,13,FALSE)</f>
        <v>0</v>
      </c>
      <c r="U1870" s="1209">
        <f>VLOOKUP($D1870,'NI-Ter'!$B$1:$Y$2048,16,FALSE)</f>
        <v>0</v>
      </c>
      <c r="V1870" s="1209">
        <f>VLOOKUP($D1870,'NI-Ter'!$B$1:$Y$2048,17,FALSE)</f>
        <v>0</v>
      </c>
      <c r="W1870" s="1209">
        <f>VLOOKUP($D1870,'NI-Ter'!$B$1:$Y$2048,18,FALSE)</f>
        <v>0</v>
      </c>
      <c r="X1870" s="1209">
        <f>VLOOKUP($D1870,'NI-Ter'!$B$1:$Y$2048,19,FALSE)</f>
        <v>0</v>
      </c>
    </row>
    <row r="1871" spans="1:83" ht="27" hidden="1">
      <c r="A1871" s="507"/>
      <c r="B1871" s="507"/>
      <c r="C1871" s="507"/>
      <c r="D1871" s="1209" t="s">
        <v>1636</v>
      </c>
      <c r="E1871" s="1210" t="s">
        <v>3062</v>
      </c>
      <c r="F1871" s="1202" t="s">
        <v>157</v>
      </c>
      <c r="G1871" s="1202"/>
      <c r="H1871" s="1202" t="s">
        <v>1632</v>
      </c>
      <c r="I1871" s="1202" t="s">
        <v>53</v>
      </c>
      <c r="J1871" s="1202"/>
      <c r="K1871" s="1202"/>
      <c r="L1871" s="1202" t="s">
        <v>747</v>
      </c>
      <c r="M1871" s="1202" t="s">
        <v>1633</v>
      </c>
      <c r="N1871" s="1203" t="s">
        <v>1637</v>
      </c>
      <c r="O1871" s="1203" t="s">
        <v>73</v>
      </c>
      <c r="P1871" s="1203" t="s">
        <v>73</v>
      </c>
      <c r="Q1871" s="1203" t="s">
        <v>750</v>
      </c>
      <c r="R1871" s="1203" t="s">
        <v>1635</v>
      </c>
      <c r="S1871" s="1209">
        <f>VLOOKUP($D1871,'NI-Ter'!$B$1:$Y$2048,12,FALSE)</f>
        <v>0</v>
      </c>
      <c r="T1871" s="1209">
        <f>VLOOKUP($D1871,'NI-Ter'!$B$1:$Y$2048,13,FALSE)</f>
        <v>0</v>
      </c>
      <c r="U1871" s="1209">
        <f>VLOOKUP($D1871,'NI-Ter'!$B$1:$Y$2048,16,FALSE)</f>
        <v>0</v>
      </c>
      <c r="V1871" s="1209">
        <f>VLOOKUP($D1871,'NI-Ter'!$B$1:$Y$2048,17,FALSE)</f>
        <v>0</v>
      </c>
      <c r="W1871" s="1209">
        <f>VLOOKUP($D1871,'NI-Ter'!$B$1:$Y$2048,18,FALSE)</f>
        <v>0</v>
      </c>
      <c r="X1871" s="1209">
        <f>VLOOKUP($D1871,'NI-Ter'!$B$1:$Y$2048,19,FALSE)</f>
        <v>0</v>
      </c>
    </row>
    <row r="1872" spans="1:83" s="744" customFormat="1" ht="27" hidden="1">
      <c r="A1872" s="507"/>
      <c r="B1872" s="507"/>
      <c r="C1872" s="507"/>
      <c r="D1872" s="1209" t="s">
        <v>1638</v>
      </c>
      <c r="E1872" s="1210" t="s">
        <v>3062</v>
      </c>
      <c r="F1872" s="1202"/>
      <c r="G1872" s="1202"/>
      <c r="H1872" s="1202" t="s">
        <v>1632</v>
      </c>
      <c r="I1872" s="1202" t="s">
        <v>53</v>
      </c>
      <c r="J1872" s="1202"/>
      <c r="K1872" s="1202"/>
      <c r="L1872" s="1202" t="s">
        <v>747</v>
      </c>
      <c r="M1872" s="1202" t="s">
        <v>1633</v>
      </c>
      <c r="N1872" s="1203" t="s">
        <v>1639</v>
      </c>
      <c r="O1872" s="1203" t="s">
        <v>73</v>
      </c>
      <c r="P1872" s="1203" t="s">
        <v>73</v>
      </c>
      <c r="Q1872" s="1203" t="s">
        <v>750</v>
      </c>
      <c r="R1872" s="1203" t="s">
        <v>1635</v>
      </c>
      <c r="S1872" s="1209">
        <f>VLOOKUP($D1872,'NI-Ter'!$B$1:$Y$2048,12,FALSE)</f>
        <v>0</v>
      </c>
      <c r="T1872" s="1209">
        <f>VLOOKUP($D1872,'NI-Ter'!$B$1:$Y$2048,13,FALSE)</f>
        <v>0</v>
      </c>
      <c r="U1872" s="1209">
        <f>VLOOKUP($D1872,'NI-Ter'!$B$1:$Y$2048,16,FALSE)</f>
        <v>0</v>
      </c>
      <c r="V1872" s="1209">
        <f>VLOOKUP($D1872,'NI-Ter'!$B$1:$Y$2048,17,FALSE)</f>
        <v>0</v>
      </c>
      <c r="W1872" s="1209">
        <f>VLOOKUP($D1872,'NI-Ter'!$B$1:$Y$2048,18,FALSE)</f>
        <v>0</v>
      </c>
      <c r="X1872" s="1209">
        <f>VLOOKUP($D1872,'NI-Ter'!$B$1:$Y$2048,19,FALSE)</f>
        <v>0</v>
      </c>
      <c r="Y1872" s="504"/>
      <c r="Z1872" s="504"/>
      <c r="AA1872" s="504"/>
      <c r="AB1872" s="504"/>
      <c r="AC1872" s="504"/>
      <c r="AD1872" s="504"/>
      <c r="AE1872" s="504"/>
      <c r="AF1872" s="504"/>
      <c r="AG1872" s="504"/>
      <c r="AH1872" s="504"/>
      <c r="AI1872" s="504"/>
      <c r="AJ1872" s="504"/>
      <c r="AK1872" s="504"/>
      <c r="AL1872" s="504"/>
      <c r="AM1872" s="504"/>
      <c r="AN1872" s="504"/>
      <c r="AO1872" s="504"/>
      <c r="AP1872" s="504"/>
      <c r="AQ1872" s="504"/>
      <c r="AR1872" s="504"/>
      <c r="AS1872" s="504"/>
      <c r="AT1872" s="504"/>
      <c r="AU1872" s="504"/>
      <c r="AV1872" s="504"/>
      <c r="AW1872" s="504"/>
      <c r="AX1872" s="504"/>
      <c r="AY1872" s="504"/>
      <c r="AZ1872" s="504"/>
      <c r="BA1872" s="504"/>
      <c r="BB1872" s="504"/>
      <c r="BC1872" s="504"/>
      <c r="BD1872" s="504"/>
      <c r="BE1872" s="504"/>
      <c r="BF1872" s="504"/>
      <c r="BG1872" s="504"/>
      <c r="BH1872" s="504"/>
      <c r="BI1872" s="504"/>
      <c r="BJ1872" s="504"/>
      <c r="BK1872" s="504"/>
      <c r="BL1872" s="504"/>
      <c r="BM1872" s="504"/>
      <c r="BN1872" s="504"/>
      <c r="BO1872" s="504"/>
      <c r="BP1872" s="504"/>
      <c r="BQ1872" s="504"/>
      <c r="BR1872" s="504"/>
      <c r="BS1872" s="504"/>
      <c r="BT1872" s="504"/>
      <c r="BU1872" s="504"/>
      <c r="BV1872" s="504"/>
      <c r="BW1872" s="504"/>
      <c r="BX1872" s="504"/>
      <c r="BY1872" s="504"/>
      <c r="BZ1872" s="504"/>
      <c r="CA1872" s="504"/>
      <c r="CB1872" s="504"/>
      <c r="CC1872" s="504"/>
      <c r="CD1872" s="504"/>
      <c r="CE1872" s="504"/>
    </row>
    <row r="1873" spans="1:24" ht="27" hidden="1">
      <c r="A1873" s="507"/>
      <c r="B1873" s="507"/>
      <c r="C1873" s="507"/>
      <c r="D1873" s="1209" t="s">
        <v>1640</v>
      </c>
      <c r="E1873" s="1210" t="s">
        <v>3062</v>
      </c>
      <c r="F1873" s="1202"/>
      <c r="G1873" s="1202"/>
      <c r="H1873" s="1202" t="s">
        <v>1641</v>
      </c>
      <c r="I1873" s="1202" t="s">
        <v>53</v>
      </c>
      <c r="J1873" s="1202"/>
      <c r="K1873" s="1202"/>
      <c r="L1873" s="1202" t="s">
        <v>747</v>
      </c>
      <c r="M1873" s="1202" t="s">
        <v>1633</v>
      </c>
      <c r="N1873" s="1203" t="s">
        <v>1642</v>
      </c>
      <c r="O1873" s="1203" t="s">
        <v>73</v>
      </c>
      <c r="P1873" s="1203" t="s">
        <v>73</v>
      </c>
      <c r="Q1873" s="1203" t="s">
        <v>750</v>
      </c>
      <c r="R1873" s="1203" t="s">
        <v>1643</v>
      </c>
      <c r="S1873" s="1209">
        <f>VLOOKUP($D1873,'NI-Ter'!$B$1:$Y$2048,12,FALSE)</f>
        <v>0</v>
      </c>
      <c r="T1873" s="1209">
        <f>VLOOKUP($D1873,'NI-Ter'!$B$1:$Y$2048,13,FALSE)</f>
        <v>0</v>
      </c>
      <c r="U1873" s="1209">
        <f>VLOOKUP($D1873,'NI-Ter'!$B$1:$Y$2048,16,FALSE)</f>
        <v>0</v>
      </c>
      <c r="V1873" s="1209">
        <f>VLOOKUP($D1873,'NI-Ter'!$B$1:$Y$2048,17,FALSE)</f>
        <v>0</v>
      </c>
      <c r="W1873" s="1209">
        <f>VLOOKUP($D1873,'NI-Ter'!$B$1:$Y$2048,18,FALSE)</f>
        <v>0</v>
      </c>
      <c r="X1873" s="1209">
        <f>VLOOKUP($D1873,'NI-Ter'!$B$1:$Y$2048,19,FALSE)</f>
        <v>0</v>
      </c>
    </row>
    <row r="1874" spans="1:24" ht="27" hidden="1">
      <c r="A1874" s="507"/>
      <c r="B1874" s="507"/>
      <c r="C1874" s="507"/>
      <c r="D1874" s="1209" t="s">
        <v>1644</v>
      </c>
      <c r="E1874" s="1210" t="s">
        <v>3062</v>
      </c>
      <c r="F1874" s="1202"/>
      <c r="G1874" s="1202"/>
      <c r="H1874" s="1202" t="s">
        <v>1641</v>
      </c>
      <c r="I1874" s="1202" t="s">
        <v>53</v>
      </c>
      <c r="J1874" s="1202"/>
      <c r="K1874" s="1202"/>
      <c r="L1874" s="1202" t="s">
        <v>747</v>
      </c>
      <c r="M1874" s="1202" t="s">
        <v>1633</v>
      </c>
      <c r="N1874" s="1203" t="s">
        <v>1645</v>
      </c>
      <c r="O1874" s="1203" t="s">
        <v>73</v>
      </c>
      <c r="P1874" s="1203" t="s">
        <v>73</v>
      </c>
      <c r="Q1874" s="1203" t="s">
        <v>750</v>
      </c>
      <c r="R1874" s="1203" t="s">
        <v>1643</v>
      </c>
      <c r="S1874" s="1209">
        <f>VLOOKUP($D1874,'NI-Ter'!$B$1:$Y$2048,12,FALSE)</f>
        <v>0</v>
      </c>
      <c r="T1874" s="1209">
        <f>VLOOKUP($D1874,'NI-Ter'!$B$1:$Y$2048,13,FALSE)</f>
        <v>0</v>
      </c>
      <c r="U1874" s="1209">
        <f>VLOOKUP($D1874,'NI-Ter'!$B$1:$Y$2048,16,FALSE)</f>
        <v>0</v>
      </c>
      <c r="V1874" s="1209">
        <f>VLOOKUP($D1874,'NI-Ter'!$B$1:$Y$2048,17,FALSE)</f>
        <v>0</v>
      </c>
      <c r="W1874" s="1209">
        <f>VLOOKUP($D1874,'NI-Ter'!$B$1:$Y$2048,18,FALSE)</f>
        <v>0</v>
      </c>
      <c r="X1874" s="1209">
        <f>VLOOKUP($D1874,'NI-Ter'!$B$1:$Y$2048,19,FALSE)</f>
        <v>0</v>
      </c>
    </row>
    <row r="1875" spans="1:24" ht="27" hidden="1">
      <c r="A1875" s="507"/>
      <c r="B1875" s="507"/>
      <c r="C1875" s="507"/>
      <c r="D1875" s="1209" t="s">
        <v>1646</v>
      </c>
      <c r="E1875" s="1210" t="s">
        <v>3062</v>
      </c>
      <c r="F1875" s="1202"/>
      <c r="G1875" s="1202"/>
      <c r="H1875" s="1202" t="s">
        <v>1641</v>
      </c>
      <c r="I1875" s="1202" t="s">
        <v>53</v>
      </c>
      <c r="J1875" s="1202"/>
      <c r="K1875" s="1202"/>
      <c r="L1875" s="1202" t="s">
        <v>747</v>
      </c>
      <c r="M1875" s="1202" t="s">
        <v>1633</v>
      </c>
      <c r="N1875" s="1203" t="s">
        <v>1647</v>
      </c>
      <c r="O1875" s="1203" t="s">
        <v>73</v>
      </c>
      <c r="P1875" s="1203" t="s">
        <v>73</v>
      </c>
      <c r="Q1875" s="1203" t="s">
        <v>750</v>
      </c>
      <c r="R1875" s="1203" t="s">
        <v>1643</v>
      </c>
      <c r="S1875" s="1209">
        <f>VLOOKUP($D1875,'NI-Ter'!$B$1:$Y$2048,12,FALSE)</f>
        <v>0</v>
      </c>
      <c r="T1875" s="1209">
        <f>VLOOKUP($D1875,'NI-Ter'!$B$1:$Y$2048,13,FALSE)</f>
        <v>0</v>
      </c>
      <c r="U1875" s="1209">
        <f>VLOOKUP($D1875,'NI-Ter'!$B$1:$Y$2048,16,FALSE)</f>
        <v>0</v>
      </c>
      <c r="V1875" s="1209">
        <f>VLOOKUP($D1875,'NI-Ter'!$B$1:$Y$2048,17,FALSE)</f>
        <v>0</v>
      </c>
      <c r="W1875" s="1209">
        <f>VLOOKUP($D1875,'NI-Ter'!$B$1:$Y$2048,18,FALSE)</f>
        <v>0</v>
      </c>
      <c r="X1875" s="1209">
        <f>VLOOKUP($D1875,'NI-Ter'!$B$1:$Y$2048,19,FALSE)</f>
        <v>0</v>
      </c>
    </row>
    <row r="1876" spans="1:24" ht="27" hidden="1">
      <c r="A1876" s="507"/>
      <c r="B1876" s="507"/>
      <c r="C1876" s="507"/>
      <c r="D1876" s="1209" t="s">
        <v>1648</v>
      </c>
      <c r="E1876" s="1210" t="s">
        <v>3062</v>
      </c>
      <c r="F1876" s="1202"/>
      <c r="G1876" s="1202"/>
      <c r="H1876" s="1202" t="s">
        <v>1649</v>
      </c>
      <c r="I1876" s="1202" t="s">
        <v>53</v>
      </c>
      <c r="J1876" s="1202"/>
      <c r="K1876" s="1202"/>
      <c r="L1876" s="1202" t="s">
        <v>747</v>
      </c>
      <c r="M1876" s="1202" t="s">
        <v>1633</v>
      </c>
      <c r="N1876" s="1203" t="s">
        <v>1650</v>
      </c>
      <c r="O1876" s="1203" t="s">
        <v>73</v>
      </c>
      <c r="P1876" s="1203" t="s">
        <v>73</v>
      </c>
      <c r="Q1876" s="1203" t="s">
        <v>750</v>
      </c>
      <c r="R1876" s="1203" t="s">
        <v>1341</v>
      </c>
      <c r="S1876" s="1209">
        <f>VLOOKUP($D1876,'NI-Ter'!$B$1:$Y$2048,12,FALSE)</f>
        <v>0</v>
      </c>
      <c r="T1876" s="1209">
        <f>VLOOKUP($D1876,'NI-Ter'!$B$1:$Y$2048,13,FALSE)</f>
        <v>0</v>
      </c>
      <c r="U1876" s="1209">
        <f>VLOOKUP($D1876,'NI-Ter'!$B$1:$Y$2048,16,FALSE)</f>
        <v>0</v>
      </c>
      <c r="V1876" s="1209">
        <f>VLOOKUP($D1876,'NI-Ter'!$B$1:$Y$2048,17,FALSE)</f>
        <v>0</v>
      </c>
      <c r="W1876" s="1209">
        <f>VLOOKUP($D1876,'NI-Ter'!$B$1:$Y$2048,18,FALSE)</f>
        <v>0</v>
      </c>
      <c r="X1876" s="1209">
        <f>VLOOKUP($D1876,'NI-Ter'!$B$1:$Y$2048,19,FALSE)</f>
        <v>0</v>
      </c>
    </row>
    <row r="1877" spans="1:24" ht="27" hidden="1">
      <c r="A1877" s="507"/>
      <c r="B1877" s="507"/>
      <c r="C1877" s="507"/>
      <c r="D1877" s="1209" t="s">
        <v>1651</v>
      </c>
      <c r="E1877" s="1210" t="s">
        <v>3062</v>
      </c>
      <c r="F1877" s="1202"/>
      <c r="G1877" s="1202"/>
      <c r="H1877" s="1202" t="s">
        <v>1649</v>
      </c>
      <c r="I1877" s="1202" t="s">
        <v>53</v>
      </c>
      <c r="J1877" s="1202"/>
      <c r="K1877" s="1202"/>
      <c r="L1877" s="1202" t="s">
        <v>747</v>
      </c>
      <c r="M1877" s="1202" t="s">
        <v>1633</v>
      </c>
      <c r="N1877" s="1203" t="s">
        <v>1652</v>
      </c>
      <c r="O1877" s="1203" t="s">
        <v>73</v>
      </c>
      <c r="P1877" s="1203" t="s">
        <v>73</v>
      </c>
      <c r="Q1877" s="1203" t="s">
        <v>750</v>
      </c>
      <c r="R1877" s="1203" t="s">
        <v>1341</v>
      </c>
      <c r="S1877" s="1209">
        <f>VLOOKUP($D1877,'NI-Ter'!$B$1:$Y$2048,12,FALSE)</f>
        <v>0</v>
      </c>
      <c r="T1877" s="1209">
        <f>VLOOKUP($D1877,'NI-Ter'!$B$1:$Y$2048,13,FALSE)</f>
        <v>0</v>
      </c>
      <c r="U1877" s="1209">
        <f>VLOOKUP($D1877,'NI-Ter'!$B$1:$Y$2048,16,FALSE)</f>
        <v>0</v>
      </c>
      <c r="V1877" s="1209">
        <f>VLOOKUP($D1877,'NI-Ter'!$B$1:$Y$2048,17,FALSE)</f>
        <v>0</v>
      </c>
      <c r="W1877" s="1209">
        <f>VLOOKUP($D1877,'NI-Ter'!$B$1:$Y$2048,18,FALSE)</f>
        <v>0</v>
      </c>
      <c r="X1877" s="1209">
        <f>VLOOKUP($D1877,'NI-Ter'!$B$1:$Y$2048,19,FALSE)</f>
        <v>0</v>
      </c>
    </row>
    <row r="1878" spans="1:24" ht="27" hidden="1">
      <c r="A1878" s="507"/>
      <c r="B1878" s="507"/>
      <c r="C1878" s="507"/>
      <c r="D1878" s="1209" t="s">
        <v>1653</v>
      </c>
      <c r="E1878" s="1210" t="s">
        <v>3062</v>
      </c>
      <c r="F1878" s="1202"/>
      <c r="G1878" s="1202"/>
      <c r="H1878" s="1202" t="s">
        <v>1654</v>
      </c>
      <c r="I1878" s="1202" t="s">
        <v>53</v>
      </c>
      <c r="J1878" s="1202"/>
      <c r="K1878" s="1202"/>
      <c r="L1878" s="1202" t="s">
        <v>747</v>
      </c>
      <c r="M1878" s="1202" t="s">
        <v>1633</v>
      </c>
      <c r="N1878" s="1203" t="s">
        <v>1655</v>
      </c>
      <c r="O1878" s="1203" t="s">
        <v>73</v>
      </c>
      <c r="P1878" s="1203" t="s">
        <v>73</v>
      </c>
      <c r="Q1878" s="1203" t="s">
        <v>750</v>
      </c>
      <c r="R1878" s="1203" t="s">
        <v>1656</v>
      </c>
      <c r="S1878" s="1209">
        <f>VLOOKUP($D1878,'NI-Ter'!$B$1:$Y$2048,12,FALSE)</f>
        <v>0</v>
      </c>
      <c r="T1878" s="1209">
        <f>VLOOKUP($D1878,'NI-Ter'!$B$1:$Y$2048,13,FALSE)</f>
        <v>0</v>
      </c>
      <c r="U1878" s="1209">
        <f>VLOOKUP($D1878,'NI-Ter'!$B$1:$Y$2048,16,FALSE)</f>
        <v>0</v>
      </c>
      <c r="V1878" s="1209">
        <f>VLOOKUP($D1878,'NI-Ter'!$B$1:$Y$2048,17,FALSE)</f>
        <v>0</v>
      </c>
      <c r="W1878" s="1209">
        <f>VLOOKUP($D1878,'NI-Ter'!$B$1:$Y$2048,18,FALSE)</f>
        <v>0</v>
      </c>
      <c r="X1878" s="1209">
        <f>VLOOKUP($D1878,'NI-Ter'!$B$1:$Y$2048,19,FALSE)</f>
        <v>0</v>
      </c>
    </row>
    <row r="1879" spans="1:24" ht="27" hidden="1">
      <c r="A1879" s="507"/>
      <c r="B1879" s="507"/>
      <c r="C1879" s="507"/>
      <c r="D1879" s="1209" t="s">
        <v>1657</v>
      </c>
      <c r="E1879" s="1210" t="s">
        <v>3062</v>
      </c>
      <c r="F1879" s="1202"/>
      <c r="G1879" s="1202"/>
      <c r="H1879" s="1202" t="s">
        <v>1654</v>
      </c>
      <c r="I1879" s="1202" t="s">
        <v>53</v>
      </c>
      <c r="J1879" s="1202"/>
      <c r="K1879" s="1202"/>
      <c r="L1879" s="1202" t="s">
        <v>747</v>
      </c>
      <c r="M1879" s="1202" t="s">
        <v>1633</v>
      </c>
      <c r="N1879" s="1203" t="s">
        <v>1658</v>
      </c>
      <c r="O1879" s="1203" t="s">
        <v>73</v>
      </c>
      <c r="P1879" s="1203" t="s">
        <v>73</v>
      </c>
      <c r="Q1879" s="1203" t="s">
        <v>750</v>
      </c>
      <c r="R1879" s="1203" t="s">
        <v>1656</v>
      </c>
      <c r="S1879" s="1209">
        <f>VLOOKUP($D1879,'NI-Ter'!$B$1:$Y$2048,12,FALSE)</f>
        <v>0</v>
      </c>
      <c r="T1879" s="1209">
        <f>VLOOKUP($D1879,'NI-Ter'!$B$1:$Y$2048,13,FALSE)</f>
        <v>0</v>
      </c>
      <c r="U1879" s="1209">
        <f>VLOOKUP($D1879,'NI-Ter'!$B$1:$Y$2048,16,FALSE)</f>
        <v>0</v>
      </c>
      <c r="V1879" s="1209">
        <f>VLOOKUP($D1879,'NI-Ter'!$B$1:$Y$2048,17,FALSE)</f>
        <v>0</v>
      </c>
      <c r="W1879" s="1209">
        <f>VLOOKUP($D1879,'NI-Ter'!$B$1:$Y$2048,18,FALSE)</f>
        <v>0</v>
      </c>
      <c r="X1879" s="1209">
        <f>VLOOKUP($D1879,'NI-Ter'!$B$1:$Y$2048,19,FALSE)</f>
        <v>0</v>
      </c>
    </row>
    <row r="1880" spans="1:24" ht="27" hidden="1">
      <c r="A1880" s="507"/>
      <c r="B1880" s="507"/>
      <c r="C1880" s="507"/>
      <c r="D1880" s="1209" t="s">
        <v>1659</v>
      </c>
      <c r="E1880" s="1210" t="s">
        <v>3062</v>
      </c>
      <c r="F1880" s="1202"/>
      <c r="G1880" s="1202"/>
      <c r="H1880" s="1202" t="s">
        <v>1654</v>
      </c>
      <c r="I1880" s="1202" t="s">
        <v>53</v>
      </c>
      <c r="J1880" s="1202"/>
      <c r="K1880" s="1202"/>
      <c r="L1880" s="1202" t="s">
        <v>747</v>
      </c>
      <c r="M1880" s="1202" t="s">
        <v>1633</v>
      </c>
      <c r="N1880" s="1203" t="s">
        <v>1660</v>
      </c>
      <c r="O1880" s="1203" t="s">
        <v>73</v>
      </c>
      <c r="P1880" s="1203" t="s">
        <v>73</v>
      </c>
      <c r="Q1880" s="1203" t="s">
        <v>750</v>
      </c>
      <c r="R1880" s="1203" t="s">
        <v>1656</v>
      </c>
      <c r="S1880" s="1209">
        <f>VLOOKUP($D1880,'NI-Ter'!$B$1:$Y$2048,12,FALSE)</f>
        <v>0</v>
      </c>
      <c r="T1880" s="1209">
        <f>VLOOKUP($D1880,'NI-Ter'!$B$1:$Y$2048,13,FALSE)</f>
        <v>0</v>
      </c>
      <c r="U1880" s="1209">
        <f>VLOOKUP($D1880,'NI-Ter'!$B$1:$Y$2048,16,FALSE)</f>
        <v>0</v>
      </c>
      <c r="V1880" s="1209">
        <f>VLOOKUP($D1880,'NI-Ter'!$B$1:$Y$2048,17,FALSE)</f>
        <v>0</v>
      </c>
      <c r="W1880" s="1209">
        <f>VLOOKUP($D1880,'NI-Ter'!$B$1:$Y$2048,18,FALSE)</f>
        <v>0</v>
      </c>
      <c r="X1880" s="1209">
        <f>VLOOKUP($D1880,'NI-Ter'!$B$1:$Y$2048,19,FALSE)</f>
        <v>0</v>
      </c>
    </row>
    <row r="1881" spans="1:24" hidden="1">
      <c r="A1881" s="507"/>
      <c r="B1881" s="507"/>
      <c r="C1881" s="507"/>
      <c r="D1881" s="1209" t="s">
        <v>1661</v>
      </c>
      <c r="E1881" s="1210" t="s">
        <v>3062</v>
      </c>
      <c r="F1881" s="1202"/>
      <c r="G1881" s="1202"/>
      <c r="H1881" s="1202"/>
      <c r="I1881" s="1202" t="s">
        <v>53</v>
      </c>
      <c r="J1881" s="1202"/>
      <c r="K1881" s="1202"/>
      <c r="L1881" s="1202"/>
      <c r="M1881" s="1202" t="s">
        <v>1633</v>
      </c>
      <c r="N1881" s="1203" t="s">
        <v>1662</v>
      </c>
      <c r="O1881" s="1203" t="s">
        <v>73</v>
      </c>
      <c r="P1881" s="1203" t="s">
        <v>73</v>
      </c>
      <c r="Q1881" s="1203" t="s">
        <v>73</v>
      </c>
      <c r="R1881" s="1203" t="s">
        <v>73</v>
      </c>
      <c r="S1881" s="1209">
        <f>VLOOKUP($D1881,'NI-Ter'!$B$1:$Y$2048,12,FALSE)</f>
        <v>0</v>
      </c>
      <c r="T1881" s="1209">
        <f>VLOOKUP($D1881,'NI-Ter'!$B$1:$Y$2048,13,FALSE)</f>
        <v>0</v>
      </c>
      <c r="U1881" s="1209">
        <f>VLOOKUP($D1881,'NI-Ter'!$B$1:$Y$2048,16,FALSE)</f>
        <v>0</v>
      </c>
      <c r="V1881" s="1209">
        <f>VLOOKUP($D1881,'NI-Ter'!$B$1:$Y$2048,17,FALSE)</f>
        <v>0</v>
      </c>
      <c r="W1881" s="1209">
        <f>VLOOKUP($D1881,'NI-Ter'!$B$1:$Y$2048,18,FALSE)</f>
        <v>0</v>
      </c>
      <c r="X1881" s="1209">
        <f>VLOOKUP($D1881,'NI-Ter'!$B$1:$Y$2048,19,FALSE)</f>
        <v>0</v>
      </c>
    </row>
    <row r="1882" spans="1:24" ht="27" hidden="1">
      <c r="A1882" s="507"/>
      <c r="B1882" s="507"/>
      <c r="C1882" s="507"/>
      <c r="D1882" s="1209" t="s">
        <v>1663</v>
      </c>
      <c r="E1882" s="1210" t="s">
        <v>3062</v>
      </c>
      <c r="F1882" s="1202"/>
      <c r="G1882" s="1202"/>
      <c r="H1882" s="1202" t="s">
        <v>1654</v>
      </c>
      <c r="I1882" s="1202" t="s">
        <v>53</v>
      </c>
      <c r="J1882" s="1202"/>
      <c r="K1882" s="1202"/>
      <c r="L1882" s="1202" t="s">
        <v>747</v>
      </c>
      <c r="M1882" s="1202" t="s">
        <v>1633</v>
      </c>
      <c r="N1882" s="1203" t="s">
        <v>1664</v>
      </c>
      <c r="O1882" s="1203" t="s">
        <v>73</v>
      </c>
      <c r="P1882" s="1203" t="s">
        <v>73</v>
      </c>
      <c r="Q1882" s="1203" t="s">
        <v>750</v>
      </c>
      <c r="R1882" s="1203" t="s">
        <v>1665</v>
      </c>
      <c r="S1882" s="1209">
        <f>VLOOKUP($D1882,'NI-Ter'!$B$1:$Y$2048,12,FALSE)</f>
        <v>0</v>
      </c>
      <c r="T1882" s="1209">
        <f>VLOOKUP($D1882,'NI-Ter'!$B$1:$Y$2048,13,FALSE)</f>
        <v>0</v>
      </c>
      <c r="U1882" s="1209">
        <f>VLOOKUP($D1882,'NI-Ter'!$B$1:$Y$2048,16,FALSE)</f>
        <v>0</v>
      </c>
      <c r="V1882" s="1209">
        <f>VLOOKUP($D1882,'NI-Ter'!$B$1:$Y$2048,17,FALSE)</f>
        <v>0</v>
      </c>
      <c r="W1882" s="1209">
        <f>VLOOKUP($D1882,'NI-Ter'!$B$1:$Y$2048,18,FALSE)</f>
        <v>0</v>
      </c>
      <c r="X1882" s="1209">
        <f>VLOOKUP($D1882,'NI-Ter'!$B$1:$Y$2048,19,FALSE)</f>
        <v>0</v>
      </c>
    </row>
    <row r="1883" spans="1:24" hidden="1">
      <c r="A1883" s="507"/>
      <c r="B1883" s="507"/>
      <c r="C1883" s="507"/>
      <c r="D1883" s="1209" t="s">
        <v>1666</v>
      </c>
      <c r="E1883" s="1210" t="s">
        <v>3062</v>
      </c>
      <c r="F1883" s="1202"/>
      <c r="G1883" s="1202"/>
      <c r="H1883" s="1202" t="s">
        <v>1654</v>
      </c>
      <c r="I1883" s="1202" t="s">
        <v>53</v>
      </c>
      <c r="J1883" s="1202"/>
      <c r="K1883" s="1202"/>
      <c r="L1883" s="1202" t="s">
        <v>1045</v>
      </c>
      <c r="M1883" s="1202" t="s">
        <v>1633</v>
      </c>
      <c r="N1883" s="1203" t="s">
        <v>1667</v>
      </c>
      <c r="O1883" s="1203" t="s">
        <v>73</v>
      </c>
      <c r="P1883" s="1203" t="s">
        <v>73</v>
      </c>
      <c r="Q1883" s="1203" t="s">
        <v>73</v>
      </c>
      <c r="R1883" s="1203" t="s">
        <v>73</v>
      </c>
      <c r="S1883" s="1209">
        <f>VLOOKUP($D1883,'NI-Ter'!$B$1:$Y$2048,12,FALSE)</f>
        <v>0</v>
      </c>
      <c r="T1883" s="1209">
        <f>VLOOKUP($D1883,'NI-Ter'!$B$1:$Y$2048,13,FALSE)</f>
        <v>0</v>
      </c>
      <c r="U1883" s="1209">
        <f>VLOOKUP($D1883,'NI-Ter'!$B$1:$Y$2048,16,FALSE)</f>
        <v>0</v>
      </c>
      <c r="V1883" s="1209">
        <f>VLOOKUP($D1883,'NI-Ter'!$B$1:$Y$2048,17,FALSE)</f>
        <v>0</v>
      </c>
      <c r="W1883" s="1209">
        <f>VLOOKUP($D1883,'NI-Ter'!$B$1:$Y$2048,18,FALSE)</f>
        <v>0</v>
      </c>
      <c r="X1883" s="1209">
        <f>VLOOKUP($D1883,'NI-Ter'!$B$1:$Y$2048,19,FALSE)</f>
        <v>0</v>
      </c>
    </row>
    <row r="1884" spans="1:24" ht="27" hidden="1">
      <c r="A1884" s="507"/>
      <c r="B1884" s="507"/>
      <c r="C1884" s="507"/>
      <c r="D1884" s="1209" t="s">
        <v>1668</v>
      </c>
      <c r="E1884" s="1210" t="s">
        <v>3062</v>
      </c>
      <c r="F1884" s="1202"/>
      <c r="G1884" s="1202"/>
      <c r="H1884" s="1204" t="s">
        <v>1669</v>
      </c>
      <c r="I1884" s="1202" t="s">
        <v>53</v>
      </c>
      <c r="J1884" s="1202"/>
      <c r="K1884" s="1202"/>
      <c r="L1884" s="1202" t="s">
        <v>747</v>
      </c>
      <c r="M1884" s="1202" t="s">
        <v>1670</v>
      </c>
      <c r="N1884" s="1203" t="s">
        <v>1671</v>
      </c>
      <c r="O1884" s="1203" t="s">
        <v>750</v>
      </c>
      <c r="P1884" s="1203" t="s">
        <v>1672</v>
      </c>
      <c r="Q1884" s="1203" t="s">
        <v>750</v>
      </c>
      <c r="R1884" s="1203" t="s">
        <v>1673</v>
      </c>
      <c r="S1884" s="1209">
        <f>VLOOKUP($D1884,'NI-Ter'!$B$1:$Y$2048,12,FALSE)</f>
        <v>0</v>
      </c>
      <c r="T1884" s="1209">
        <f>VLOOKUP($D1884,'NI-Ter'!$B$1:$Y$2048,13,FALSE)</f>
        <v>0</v>
      </c>
      <c r="U1884" s="1209">
        <f>VLOOKUP($D1884,'NI-Ter'!$B$1:$Y$2048,16,FALSE)</f>
        <v>0</v>
      </c>
      <c r="V1884" s="1209">
        <f>VLOOKUP($D1884,'NI-Ter'!$B$1:$Y$2048,17,FALSE)</f>
        <v>0</v>
      </c>
      <c r="W1884" s="1209">
        <f>VLOOKUP($D1884,'NI-Ter'!$B$1:$Y$2048,18,FALSE)</f>
        <v>0</v>
      </c>
      <c r="X1884" s="1209">
        <f>VLOOKUP($D1884,'NI-Ter'!$B$1:$Y$2048,19,FALSE)</f>
        <v>0</v>
      </c>
    </row>
    <row r="1885" spans="1:24">
      <c r="A1885" s="507"/>
      <c r="B1885" s="507"/>
      <c r="C1885" s="507"/>
      <c r="D1885" s="1209" t="s">
        <v>1674</v>
      </c>
      <c r="E1885" s="1210" t="s">
        <v>3062</v>
      </c>
      <c r="F1885" s="1202" t="s">
        <v>295</v>
      </c>
      <c r="G1885" s="1202"/>
      <c r="H1885" s="1202" t="s">
        <v>1675</v>
      </c>
      <c r="I1885" s="1202" t="s">
        <v>531</v>
      </c>
      <c r="J1885" s="1202"/>
      <c r="K1885" s="1202"/>
      <c r="L1885" s="1202"/>
      <c r="M1885" s="1202" t="s">
        <v>1633</v>
      </c>
      <c r="N1885" s="1203" t="s">
        <v>1677</v>
      </c>
      <c r="O1885" s="1203" t="s">
        <v>73</v>
      </c>
      <c r="P1885" s="1203" t="s">
        <v>73</v>
      </c>
      <c r="Q1885" s="1203" t="s">
        <v>73</v>
      </c>
      <c r="R1885" s="1203" t="s">
        <v>73</v>
      </c>
      <c r="S1885" s="1209">
        <f>VLOOKUP($D1885,'NI-Ter'!$B$1:$Y$2048,12,FALSE)</f>
        <v>0</v>
      </c>
      <c r="T1885" s="1209">
        <f>VLOOKUP($D1885,'NI-Ter'!$B$1:$Y$2048,13,FALSE)</f>
        <v>0</v>
      </c>
      <c r="U1885" s="1209">
        <f>VLOOKUP($D1885,'NI-Ter'!$B$1:$Y$2048,16,FALSE)</f>
        <v>0</v>
      </c>
      <c r="V1885" s="1209">
        <f>VLOOKUP($D1885,'NI-Ter'!$B$1:$Y$2048,17,FALSE)</f>
        <v>0</v>
      </c>
      <c r="W1885" s="1209">
        <f>VLOOKUP($D1885,'NI-Ter'!$B$1:$Y$2048,18,FALSE)</f>
        <v>0</v>
      </c>
      <c r="X1885" s="1209">
        <f>VLOOKUP($D1885,'NI-Ter'!$B$1:$Y$2048,19,FALSE)</f>
        <v>0</v>
      </c>
    </row>
    <row r="1886" spans="1:24">
      <c r="A1886" s="507"/>
      <c r="B1886" s="507"/>
      <c r="C1886" s="507"/>
      <c r="D1886" s="1268" t="s">
        <v>1678</v>
      </c>
      <c r="E1886" s="1254" t="s">
        <v>3062</v>
      </c>
      <c r="F1886" s="1202" t="s">
        <v>295</v>
      </c>
      <c r="G1886" s="1202"/>
      <c r="H1886" s="1202" t="s">
        <v>1675</v>
      </c>
      <c r="I1886" s="1202" t="s">
        <v>531</v>
      </c>
      <c r="J1886" s="1202"/>
      <c r="K1886" s="1202"/>
      <c r="L1886" s="1202"/>
      <c r="M1886" s="1202" t="s">
        <v>1633</v>
      </c>
      <c r="N1886" s="1203" t="s">
        <v>1679</v>
      </c>
      <c r="O1886" s="1203"/>
      <c r="P1886" s="1203"/>
      <c r="Q1886" s="1203"/>
      <c r="R1886" s="1203"/>
      <c r="S1886" s="1209">
        <f>VLOOKUP($D1886,'NI-Ter'!$B$1:$Y$2048,12,FALSE)</f>
        <v>0</v>
      </c>
      <c r="T1886" s="1209">
        <f>VLOOKUP($D1886,'NI-Ter'!$B$1:$Y$2048,13,FALSE)</f>
        <v>0</v>
      </c>
      <c r="U1886" s="1209">
        <f>VLOOKUP($D1886,'NI-Ter'!$B$1:$Y$2048,16,FALSE)</f>
        <v>0</v>
      </c>
      <c r="V1886" s="1209"/>
      <c r="W1886" s="1209"/>
      <c r="X1886" s="1209"/>
    </row>
    <row r="1887" spans="1:24">
      <c r="A1887" s="507"/>
      <c r="B1887" s="507"/>
      <c r="C1887" s="507"/>
      <c r="D1887" s="1268" t="s">
        <v>1680</v>
      </c>
      <c r="E1887" s="1254" t="s">
        <v>3062</v>
      </c>
      <c r="F1887" s="1202" t="s">
        <v>295</v>
      </c>
      <c r="G1887" s="1202"/>
      <c r="H1887" s="1202" t="s">
        <v>1675</v>
      </c>
      <c r="I1887" s="1202" t="s">
        <v>531</v>
      </c>
      <c r="J1887" s="1202"/>
      <c r="K1887" s="1202"/>
      <c r="L1887" s="1202"/>
      <c r="M1887" s="1202" t="s">
        <v>1633</v>
      </c>
      <c r="N1887" s="1203" t="s">
        <v>1681</v>
      </c>
      <c r="O1887" s="1203"/>
      <c r="P1887" s="1203"/>
      <c r="Q1887" s="1203"/>
      <c r="R1887" s="1203"/>
      <c r="S1887" s="1209">
        <f>VLOOKUP($D1887,'NI-Ter'!$B$1:$Y$2048,12,FALSE)</f>
        <v>0</v>
      </c>
      <c r="T1887" s="1209">
        <f>VLOOKUP($D1887,'NI-Ter'!$B$1:$Y$2048,13,FALSE)</f>
        <v>0</v>
      </c>
      <c r="U1887" s="1209">
        <f>VLOOKUP($D1887,'NI-Ter'!$B$1:$Y$2048,16,FALSE)</f>
        <v>0</v>
      </c>
      <c r="V1887" s="1209"/>
      <c r="W1887" s="1209"/>
      <c r="X1887" s="1209"/>
    </row>
    <row r="1888" spans="1:24">
      <c r="A1888" s="507"/>
      <c r="B1888" s="507"/>
      <c r="C1888" s="507"/>
      <c r="D1888" s="1268" t="s">
        <v>1682</v>
      </c>
      <c r="E1888" s="1254" t="s">
        <v>3062</v>
      </c>
      <c r="F1888" s="1202" t="s">
        <v>295</v>
      </c>
      <c r="G1888" s="1202"/>
      <c r="H1888" s="1202" t="s">
        <v>1675</v>
      </c>
      <c r="I1888" s="1202" t="s">
        <v>531</v>
      </c>
      <c r="J1888" s="1202"/>
      <c r="K1888" s="1202"/>
      <c r="L1888" s="1202"/>
      <c r="M1888" s="1202" t="s">
        <v>1633</v>
      </c>
      <c r="N1888" s="1203" t="s">
        <v>1683</v>
      </c>
      <c r="O1888" s="1203"/>
      <c r="P1888" s="1203"/>
      <c r="Q1888" s="1203"/>
      <c r="R1888" s="1203"/>
      <c r="S1888" s="1209">
        <f>VLOOKUP($D1888,'NI-Ter'!$B$1:$Y$2048,12,FALSE)</f>
        <v>0</v>
      </c>
      <c r="T1888" s="1209">
        <f>VLOOKUP($D1888,'NI-Ter'!$B$1:$Y$2048,13,FALSE)</f>
        <v>0</v>
      </c>
      <c r="U1888" s="1209">
        <f>VLOOKUP($D1888,'NI-Ter'!$B$1:$Y$2048,16,FALSE)</f>
        <v>0</v>
      </c>
      <c r="V1888" s="1209"/>
      <c r="W1888" s="1209"/>
      <c r="X1888" s="1209"/>
    </row>
    <row r="1889" spans="1:24" hidden="1">
      <c r="A1889" s="507"/>
      <c r="B1889" s="507"/>
      <c r="C1889" s="507"/>
      <c r="D1889" s="1209" t="s">
        <v>1684</v>
      </c>
      <c r="E1889" s="1210" t="s">
        <v>3062</v>
      </c>
      <c r="F1889" s="1202"/>
      <c r="G1889" s="1202"/>
      <c r="H1889" s="1202" t="s">
        <v>1654</v>
      </c>
      <c r="I1889" s="1202" t="s">
        <v>531</v>
      </c>
      <c r="J1889" s="1202"/>
      <c r="K1889" s="1202"/>
      <c r="L1889" s="1202"/>
      <c r="M1889" s="1202" t="s">
        <v>1633</v>
      </c>
      <c r="N1889" s="1203" t="s">
        <v>1685</v>
      </c>
      <c r="O1889" s="1203" t="s">
        <v>73</v>
      </c>
      <c r="P1889" s="1203" t="s">
        <v>73</v>
      </c>
      <c r="Q1889" s="1203" t="s">
        <v>73</v>
      </c>
      <c r="R1889" s="1203" t="s">
        <v>73</v>
      </c>
      <c r="S1889" s="1209">
        <f>VLOOKUP($D1889,'NI-Ter'!$B$1:$Y$2048,12,FALSE)</f>
        <v>0</v>
      </c>
      <c r="T1889" s="1209">
        <f>VLOOKUP($D1889,'NI-Ter'!$B$1:$Y$2048,13,FALSE)</f>
        <v>0</v>
      </c>
      <c r="U1889" s="1209">
        <f>VLOOKUP($D1889,'NI-Ter'!$B$1:$Y$2048,16,FALSE)</f>
        <v>0</v>
      </c>
      <c r="V1889" s="1209">
        <f>VLOOKUP($D1889,'NI-Ter'!$B$1:$Y$2048,17,FALSE)</f>
        <v>0</v>
      </c>
      <c r="W1889" s="1209">
        <f>VLOOKUP($D1889,'NI-Ter'!$B$1:$Y$2048,18,FALSE)</f>
        <v>0</v>
      </c>
      <c r="X1889" s="1209">
        <f>VLOOKUP($D1889,'NI-Ter'!$B$1:$Y$2048,19,FALSE)</f>
        <v>0</v>
      </c>
    </row>
    <row r="1890" spans="1:24" hidden="1">
      <c r="A1890" s="507"/>
      <c r="B1890" s="507"/>
      <c r="C1890" s="507"/>
      <c r="D1890" s="1209" t="s">
        <v>1686</v>
      </c>
      <c r="E1890" s="1210" t="s">
        <v>3062</v>
      </c>
      <c r="F1890" s="1202"/>
      <c r="G1890" s="1202"/>
      <c r="H1890" s="1202"/>
      <c r="I1890" s="1202" t="s">
        <v>71</v>
      </c>
      <c r="J1890" s="1202"/>
      <c r="K1890" s="1202"/>
      <c r="L1890" s="1202"/>
      <c r="M1890" s="1202"/>
      <c r="N1890" s="1203" t="s">
        <v>1687</v>
      </c>
      <c r="O1890" s="1203" t="s">
        <v>73</v>
      </c>
      <c r="P1890" s="1203" t="s">
        <v>73</v>
      </c>
      <c r="Q1890" s="1203" t="s">
        <v>73</v>
      </c>
      <c r="R1890" s="1203" t="s">
        <v>73</v>
      </c>
      <c r="S1890" s="1209">
        <f>VLOOKUP($D1890,'NI-Ter'!$B$1:$Y$2048,12,FALSE)</f>
        <v>0</v>
      </c>
      <c r="T1890" s="1209">
        <f>VLOOKUP($D1890,'NI-Ter'!$B$1:$Y$2048,13,FALSE)</f>
        <v>0</v>
      </c>
      <c r="U1890" s="1209">
        <f>VLOOKUP($D1890,'NI-Ter'!$B$1:$Y$2048,16,FALSE)</f>
        <v>1054</v>
      </c>
      <c r="V1890" s="1209">
        <f>VLOOKUP($D1890,'NI-Ter'!$B$1:$Y$2048,17,FALSE)</f>
        <v>0</v>
      </c>
      <c r="W1890" s="1209">
        <f>VLOOKUP($D1890,'NI-Ter'!$B$1:$Y$2048,18,FALSE)</f>
        <v>0</v>
      </c>
      <c r="X1890" s="1209">
        <f>VLOOKUP($D1890,'NI-Ter'!$B$1:$Y$2048,19,FALSE)</f>
        <v>0</v>
      </c>
    </row>
    <row r="1891" spans="1:24" hidden="1">
      <c r="A1891" s="507"/>
      <c r="B1891" s="507"/>
      <c r="C1891" s="507"/>
      <c r="D1891" s="1209" t="s">
        <v>1688</v>
      </c>
      <c r="E1891" s="1210" t="s">
        <v>3062</v>
      </c>
      <c r="F1891" s="1202"/>
      <c r="G1891" s="1202"/>
      <c r="H1891" s="1202"/>
      <c r="I1891" s="1202" t="s">
        <v>71</v>
      </c>
      <c r="J1891" s="1202"/>
      <c r="K1891" s="1202"/>
      <c r="L1891" s="1202"/>
      <c r="M1891" s="1202"/>
      <c r="N1891" s="1203" t="s">
        <v>1689</v>
      </c>
      <c r="O1891" s="1203" t="s">
        <v>73</v>
      </c>
      <c r="P1891" s="1203" t="s">
        <v>73</v>
      </c>
      <c r="Q1891" s="1203" t="s">
        <v>73</v>
      </c>
      <c r="R1891" s="1203" t="s">
        <v>73</v>
      </c>
      <c r="S1891" s="1209">
        <f>VLOOKUP($D1891,'NI-Ter'!$B$1:$Y$2048,12,FALSE)</f>
        <v>0</v>
      </c>
      <c r="T1891" s="1209">
        <f>VLOOKUP($D1891,'NI-Ter'!$B$1:$Y$2048,13,FALSE)</f>
        <v>0</v>
      </c>
      <c r="U1891" s="1209">
        <f>VLOOKUP($D1891,'NI-Ter'!$B$1:$Y$2048,16,FALSE)</f>
        <v>1020</v>
      </c>
      <c r="V1891" s="1209">
        <f>VLOOKUP($D1891,'NI-Ter'!$B$1:$Y$2048,17,FALSE)</f>
        <v>0</v>
      </c>
      <c r="W1891" s="1209">
        <f>VLOOKUP($D1891,'NI-Ter'!$B$1:$Y$2048,18,FALSE)</f>
        <v>0</v>
      </c>
      <c r="X1891" s="1209">
        <f>VLOOKUP($D1891,'NI-Ter'!$B$1:$Y$2048,19,FALSE)</f>
        <v>0</v>
      </c>
    </row>
    <row r="1892" spans="1:24" ht="27" hidden="1">
      <c r="A1892" s="507"/>
      <c r="B1892" s="507"/>
      <c r="C1892" s="507"/>
      <c r="D1892" s="1209" t="s">
        <v>1690</v>
      </c>
      <c r="E1892" s="1210" t="s">
        <v>3062</v>
      </c>
      <c r="F1892" s="1202"/>
      <c r="G1892" s="1202"/>
      <c r="H1892" s="1202" t="s">
        <v>1691</v>
      </c>
      <c r="I1892" s="1202" t="s">
        <v>53</v>
      </c>
      <c r="J1892" s="1202"/>
      <c r="K1892" s="1202"/>
      <c r="L1892" s="1202" t="s">
        <v>747</v>
      </c>
      <c r="M1892" s="1202" t="s">
        <v>1692</v>
      </c>
      <c r="N1892" s="1203" t="s">
        <v>1693</v>
      </c>
      <c r="O1892" s="1203" t="s">
        <v>750</v>
      </c>
      <c r="P1892" s="1203" t="s">
        <v>1694</v>
      </c>
      <c r="Q1892" s="1203" t="s">
        <v>750</v>
      </c>
      <c r="R1892" s="1203" t="s">
        <v>1695</v>
      </c>
      <c r="S1892" s="1209">
        <f>VLOOKUP($D1892,'NI-Ter'!$B$1:$Y$2048,12,FALSE)</f>
        <v>0</v>
      </c>
      <c r="T1892" s="1209">
        <f>VLOOKUP($D1892,'NI-Ter'!$B$1:$Y$2048,13,FALSE)</f>
        <v>0</v>
      </c>
      <c r="U1892" s="1209">
        <f>VLOOKUP($D1892,'NI-Ter'!$B$1:$Y$2048,16,FALSE)</f>
        <v>0</v>
      </c>
      <c r="V1892" s="1209">
        <f>VLOOKUP($D1892,'NI-Ter'!$B$1:$Y$2048,17,FALSE)</f>
        <v>0</v>
      </c>
      <c r="W1892" s="1209">
        <f>VLOOKUP($D1892,'NI-Ter'!$B$1:$Y$2048,18,FALSE)</f>
        <v>0</v>
      </c>
      <c r="X1892" s="1209">
        <f>VLOOKUP($D1892,'NI-Ter'!$B$1:$Y$2048,19,FALSE)</f>
        <v>0</v>
      </c>
    </row>
    <row r="1893" spans="1:24" ht="27" hidden="1">
      <c r="A1893" s="507"/>
      <c r="B1893" s="507"/>
      <c r="C1893" s="507"/>
      <c r="D1893" s="1209" t="s">
        <v>1696</v>
      </c>
      <c r="E1893" s="1210" t="s">
        <v>3062</v>
      </c>
      <c r="F1893" s="1202"/>
      <c r="G1893" s="1202"/>
      <c r="H1893" s="1202" t="s">
        <v>1697</v>
      </c>
      <c r="I1893" s="1202" t="s">
        <v>53</v>
      </c>
      <c r="J1893" s="1202"/>
      <c r="K1893" s="1202"/>
      <c r="L1893" s="1202" t="s">
        <v>747</v>
      </c>
      <c r="M1893" s="1202" t="s">
        <v>1692</v>
      </c>
      <c r="N1893" s="1203" t="s">
        <v>1698</v>
      </c>
      <c r="O1893" s="1203" t="s">
        <v>750</v>
      </c>
      <c r="P1893" s="1203" t="s">
        <v>1699</v>
      </c>
      <c r="Q1893" s="1203" t="s">
        <v>750</v>
      </c>
      <c r="R1893" s="1203" t="s">
        <v>1700</v>
      </c>
      <c r="S1893" s="1209">
        <f>VLOOKUP($D1893,'NI-Ter'!$B$1:$Y$2048,12,FALSE)</f>
        <v>0</v>
      </c>
      <c r="T1893" s="1209">
        <f>VLOOKUP($D1893,'NI-Ter'!$B$1:$Y$2048,13,FALSE)</f>
        <v>0</v>
      </c>
      <c r="U1893" s="1209">
        <f>VLOOKUP($D1893,'NI-Ter'!$B$1:$Y$2048,16,FALSE)</f>
        <v>279</v>
      </c>
      <c r="V1893" s="1209">
        <f>VLOOKUP($D1893,'NI-Ter'!$B$1:$Y$2048,17,FALSE)</f>
        <v>0</v>
      </c>
      <c r="W1893" s="1209">
        <f>VLOOKUP($D1893,'NI-Ter'!$B$1:$Y$2048,18,FALSE)</f>
        <v>0</v>
      </c>
      <c r="X1893" s="1209">
        <f>VLOOKUP($D1893,'NI-Ter'!$B$1:$Y$2048,19,FALSE)</f>
        <v>0</v>
      </c>
    </row>
    <row r="1894" spans="1:24" ht="27" hidden="1">
      <c r="A1894" s="507"/>
      <c r="B1894" s="507"/>
      <c r="C1894" s="507"/>
      <c r="D1894" s="1209" t="s">
        <v>1701</v>
      </c>
      <c r="E1894" s="1210" t="s">
        <v>3062</v>
      </c>
      <c r="F1894" s="1202"/>
      <c r="G1894" s="1202"/>
      <c r="H1894" s="1202" t="s">
        <v>1702</v>
      </c>
      <c r="I1894" s="1202" t="s">
        <v>53</v>
      </c>
      <c r="J1894" s="1202"/>
      <c r="K1894" s="1202"/>
      <c r="L1894" s="1202" t="s">
        <v>747</v>
      </c>
      <c r="M1894" s="1202" t="s">
        <v>1692</v>
      </c>
      <c r="N1894" s="1203" t="s">
        <v>1703</v>
      </c>
      <c r="O1894" s="1203" t="s">
        <v>750</v>
      </c>
      <c r="P1894" s="1203" t="s">
        <v>1704</v>
      </c>
      <c r="Q1894" s="1203" t="s">
        <v>750</v>
      </c>
      <c r="R1894" s="1203" t="s">
        <v>1705</v>
      </c>
      <c r="S1894" s="1209">
        <f>VLOOKUP($D1894,'NI-Ter'!$B$1:$Y$2048,12,FALSE)</f>
        <v>0</v>
      </c>
      <c r="T1894" s="1209">
        <f>VLOOKUP($D1894,'NI-Ter'!$B$1:$Y$2048,13,FALSE)</f>
        <v>0</v>
      </c>
      <c r="U1894" s="1209">
        <f>VLOOKUP($D1894,'NI-Ter'!$B$1:$Y$2048,16,FALSE)</f>
        <v>127</v>
      </c>
      <c r="V1894" s="1209">
        <f>VLOOKUP($D1894,'NI-Ter'!$B$1:$Y$2048,17,FALSE)</f>
        <v>0</v>
      </c>
      <c r="W1894" s="1209">
        <f>VLOOKUP($D1894,'NI-Ter'!$B$1:$Y$2048,18,FALSE)</f>
        <v>0</v>
      </c>
      <c r="X1894" s="1209">
        <f>VLOOKUP($D1894,'NI-Ter'!$B$1:$Y$2048,19,FALSE)</f>
        <v>0</v>
      </c>
    </row>
    <row r="1895" spans="1:24" ht="27" hidden="1">
      <c r="A1895" s="507"/>
      <c r="B1895" s="507"/>
      <c r="C1895" s="507"/>
      <c r="D1895" s="1209" t="s">
        <v>1706</v>
      </c>
      <c r="E1895" s="1210" t="s">
        <v>3062</v>
      </c>
      <c r="F1895" s="1202"/>
      <c r="G1895" s="1202"/>
      <c r="H1895" s="1202" t="s">
        <v>1707</v>
      </c>
      <c r="I1895" s="1202" t="s">
        <v>53</v>
      </c>
      <c r="J1895" s="1202"/>
      <c r="K1895" s="1202"/>
      <c r="L1895" s="1202" t="s">
        <v>747</v>
      </c>
      <c r="M1895" s="1202" t="s">
        <v>1692</v>
      </c>
      <c r="N1895" s="1203" t="s">
        <v>1708</v>
      </c>
      <c r="O1895" s="1203" t="s">
        <v>750</v>
      </c>
      <c r="P1895" s="1203" t="s">
        <v>1709</v>
      </c>
      <c r="Q1895" s="1203" t="s">
        <v>750</v>
      </c>
      <c r="R1895" s="1203" t="s">
        <v>1710</v>
      </c>
      <c r="S1895" s="1209">
        <f>VLOOKUP($D1895,'NI-Ter'!$B$1:$Y$2048,12,FALSE)</f>
        <v>0</v>
      </c>
      <c r="T1895" s="1209">
        <f>VLOOKUP($D1895,'NI-Ter'!$B$1:$Y$2048,13,FALSE)</f>
        <v>0</v>
      </c>
      <c r="U1895" s="1209">
        <f>VLOOKUP($D1895,'NI-Ter'!$B$1:$Y$2048,16,FALSE)</f>
        <v>76</v>
      </c>
      <c r="V1895" s="1209">
        <f>VLOOKUP($D1895,'NI-Ter'!$B$1:$Y$2048,17,FALSE)</f>
        <v>0</v>
      </c>
      <c r="W1895" s="1209">
        <f>VLOOKUP($D1895,'NI-Ter'!$B$1:$Y$2048,18,FALSE)</f>
        <v>0</v>
      </c>
      <c r="X1895" s="1209">
        <f>VLOOKUP($D1895,'NI-Ter'!$B$1:$Y$2048,19,FALSE)</f>
        <v>0</v>
      </c>
    </row>
    <row r="1896" spans="1:24" ht="27" hidden="1">
      <c r="A1896" s="507"/>
      <c r="B1896" s="507"/>
      <c r="C1896" s="507"/>
      <c r="D1896" s="1209" t="s">
        <v>1711</v>
      </c>
      <c r="E1896" s="1210" t="s">
        <v>3062</v>
      </c>
      <c r="F1896" s="1202"/>
      <c r="G1896" s="1202"/>
      <c r="H1896" s="1202" t="s">
        <v>1712</v>
      </c>
      <c r="I1896" s="1202" t="s">
        <v>53</v>
      </c>
      <c r="J1896" s="1202"/>
      <c r="K1896" s="1202"/>
      <c r="L1896" s="1202" t="s">
        <v>747</v>
      </c>
      <c r="M1896" s="1202" t="s">
        <v>1692</v>
      </c>
      <c r="N1896" s="1203" t="s">
        <v>1713</v>
      </c>
      <c r="O1896" s="1203" t="s">
        <v>750</v>
      </c>
      <c r="P1896" s="1203" t="s">
        <v>1714</v>
      </c>
      <c r="Q1896" s="1203" t="s">
        <v>750</v>
      </c>
      <c r="R1896" s="1203" t="s">
        <v>1715</v>
      </c>
      <c r="S1896" s="1209">
        <f>VLOOKUP($D1896,'NI-Ter'!$B$1:$Y$2048,12,FALSE)</f>
        <v>0</v>
      </c>
      <c r="T1896" s="1209">
        <f>VLOOKUP($D1896,'NI-Ter'!$B$1:$Y$2048,13,FALSE)</f>
        <v>0</v>
      </c>
      <c r="U1896" s="1209">
        <f>VLOOKUP($D1896,'NI-Ter'!$B$1:$Y$2048,16,FALSE)</f>
        <v>0</v>
      </c>
      <c r="V1896" s="1209">
        <f>VLOOKUP($D1896,'NI-Ter'!$B$1:$Y$2048,17,FALSE)</f>
        <v>0</v>
      </c>
      <c r="W1896" s="1209">
        <f>VLOOKUP($D1896,'NI-Ter'!$B$1:$Y$2048,18,FALSE)</f>
        <v>0</v>
      </c>
      <c r="X1896" s="1209">
        <f>VLOOKUP($D1896,'NI-Ter'!$B$1:$Y$2048,19,FALSE)</f>
        <v>0</v>
      </c>
    </row>
    <row r="1897" spans="1:24" ht="27" hidden="1">
      <c r="A1897" s="507"/>
      <c r="B1897" s="507"/>
      <c r="C1897" s="507"/>
      <c r="D1897" s="1209" t="s">
        <v>1716</v>
      </c>
      <c r="E1897" s="1210" t="s">
        <v>3062</v>
      </c>
      <c r="F1897" s="1202"/>
      <c r="G1897" s="1202"/>
      <c r="H1897" s="1202" t="s">
        <v>1717</v>
      </c>
      <c r="I1897" s="1202" t="s">
        <v>53</v>
      </c>
      <c r="J1897" s="1202"/>
      <c r="K1897" s="1202"/>
      <c r="L1897" s="1202" t="s">
        <v>747</v>
      </c>
      <c r="M1897" s="1202" t="s">
        <v>1692</v>
      </c>
      <c r="N1897" s="1203" t="s">
        <v>1718</v>
      </c>
      <c r="O1897" s="1203" t="s">
        <v>750</v>
      </c>
      <c r="P1897" s="1203" t="s">
        <v>1672</v>
      </c>
      <c r="Q1897" s="1203" t="s">
        <v>750</v>
      </c>
      <c r="R1897" s="1203" t="s">
        <v>1673</v>
      </c>
      <c r="S1897" s="1209">
        <f>VLOOKUP($D1897,'NI-Ter'!$B$1:$Y$2048,12,FALSE)</f>
        <v>0</v>
      </c>
      <c r="T1897" s="1209">
        <f>VLOOKUP($D1897,'NI-Ter'!$B$1:$Y$2048,13,FALSE)</f>
        <v>0</v>
      </c>
      <c r="U1897" s="1209">
        <f>VLOOKUP($D1897,'NI-Ter'!$B$1:$Y$2048,16,FALSE)</f>
        <v>0</v>
      </c>
      <c r="V1897" s="1209">
        <f>VLOOKUP($D1897,'NI-Ter'!$B$1:$Y$2048,17,FALSE)</f>
        <v>0</v>
      </c>
      <c r="W1897" s="1209">
        <f>VLOOKUP($D1897,'NI-Ter'!$B$1:$Y$2048,18,FALSE)</f>
        <v>0</v>
      </c>
      <c r="X1897" s="1209">
        <f>VLOOKUP($D1897,'NI-Ter'!$B$1:$Y$2048,19,FALSE)</f>
        <v>0</v>
      </c>
    </row>
    <row r="1898" spans="1:24" ht="27" hidden="1">
      <c r="A1898" s="507"/>
      <c r="B1898" s="507"/>
      <c r="C1898" s="507"/>
      <c r="D1898" s="1209" t="s">
        <v>1719</v>
      </c>
      <c r="E1898" s="1210" t="s">
        <v>3062</v>
      </c>
      <c r="F1898" s="1202"/>
      <c r="G1898" s="1202"/>
      <c r="H1898" s="1202" t="s">
        <v>1720</v>
      </c>
      <c r="I1898" s="1202" t="s">
        <v>53</v>
      </c>
      <c r="J1898" s="1202"/>
      <c r="K1898" s="1202"/>
      <c r="L1898" s="1202" t="s">
        <v>747</v>
      </c>
      <c r="M1898" s="1202" t="s">
        <v>1692</v>
      </c>
      <c r="N1898" s="1203" t="s">
        <v>1721</v>
      </c>
      <c r="O1898" s="1203" t="s">
        <v>750</v>
      </c>
      <c r="P1898" s="1203" t="s">
        <v>1722</v>
      </c>
      <c r="Q1898" s="1203" t="s">
        <v>750</v>
      </c>
      <c r="R1898" s="1203" t="s">
        <v>1723</v>
      </c>
      <c r="S1898" s="1209">
        <f>VLOOKUP($D1898,'NI-Ter'!$B$1:$Y$2048,12,FALSE)</f>
        <v>0</v>
      </c>
      <c r="T1898" s="1209">
        <f>VLOOKUP($D1898,'NI-Ter'!$B$1:$Y$2048,13,FALSE)</f>
        <v>0</v>
      </c>
      <c r="U1898" s="1209">
        <f>VLOOKUP($D1898,'NI-Ter'!$B$1:$Y$2048,16,FALSE)</f>
        <v>2</v>
      </c>
      <c r="V1898" s="1209">
        <f>VLOOKUP($D1898,'NI-Ter'!$B$1:$Y$2048,17,FALSE)</f>
        <v>0</v>
      </c>
      <c r="W1898" s="1209">
        <f>VLOOKUP($D1898,'NI-Ter'!$B$1:$Y$2048,18,FALSE)</f>
        <v>0</v>
      </c>
      <c r="X1898" s="1209">
        <f>VLOOKUP($D1898,'NI-Ter'!$B$1:$Y$2048,19,FALSE)</f>
        <v>0</v>
      </c>
    </row>
    <row r="1899" spans="1:24" ht="27" hidden="1">
      <c r="A1899" s="507"/>
      <c r="B1899" s="507"/>
      <c r="C1899" s="507"/>
      <c r="D1899" s="1209" t="s">
        <v>1724</v>
      </c>
      <c r="E1899" s="1210" t="s">
        <v>3062</v>
      </c>
      <c r="F1899" s="1202"/>
      <c r="G1899" s="1202"/>
      <c r="H1899" s="1202" t="s">
        <v>1725</v>
      </c>
      <c r="I1899" s="1202" t="s">
        <v>53</v>
      </c>
      <c r="J1899" s="1202"/>
      <c r="K1899" s="1202"/>
      <c r="L1899" s="1202" t="s">
        <v>747</v>
      </c>
      <c r="M1899" s="1202" t="s">
        <v>1692</v>
      </c>
      <c r="N1899" s="1203" t="s">
        <v>1726</v>
      </c>
      <c r="O1899" s="1203" t="s">
        <v>750</v>
      </c>
      <c r="P1899" s="1203" t="s">
        <v>1727</v>
      </c>
      <c r="Q1899" s="1203" t="s">
        <v>750</v>
      </c>
      <c r="R1899" s="1203" t="s">
        <v>1728</v>
      </c>
      <c r="S1899" s="1209">
        <f>VLOOKUP($D1899,'NI-Ter'!$B$1:$Y$2048,12,FALSE)</f>
        <v>0</v>
      </c>
      <c r="T1899" s="1209">
        <f>VLOOKUP($D1899,'NI-Ter'!$B$1:$Y$2048,13,FALSE)</f>
        <v>0</v>
      </c>
      <c r="U1899" s="1209">
        <f>VLOOKUP($D1899,'NI-Ter'!$B$1:$Y$2048,16,FALSE)</f>
        <v>127</v>
      </c>
      <c r="V1899" s="1209">
        <f>VLOOKUP($D1899,'NI-Ter'!$B$1:$Y$2048,17,FALSE)</f>
        <v>0</v>
      </c>
      <c r="W1899" s="1209">
        <f>VLOOKUP($D1899,'NI-Ter'!$B$1:$Y$2048,18,FALSE)</f>
        <v>0</v>
      </c>
      <c r="X1899" s="1209">
        <f>VLOOKUP($D1899,'NI-Ter'!$B$1:$Y$2048,19,FALSE)</f>
        <v>0</v>
      </c>
    </row>
    <row r="1900" spans="1:24" ht="27" hidden="1">
      <c r="A1900" s="507"/>
      <c r="B1900" s="507"/>
      <c r="C1900" s="507"/>
      <c r="D1900" s="1209" t="s">
        <v>1729</v>
      </c>
      <c r="E1900" s="1210" t="s">
        <v>3062</v>
      </c>
      <c r="F1900" s="1202"/>
      <c r="G1900" s="1202"/>
      <c r="H1900" s="1202" t="s">
        <v>1730</v>
      </c>
      <c r="I1900" s="1202" t="s">
        <v>53</v>
      </c>
      <c r="J1900" s="1202"/>
      <c r="K1900" s="1202"/>
      <c r="L1900" s="1202" t="s">
        <v>747</v>
      </c>
      <c r="M1900" s="1202" t="s">
        <v>1692</v>
      </c>
      <c r="N1900" s="1203" t="s">
        <v>1731</v>
      </c>
      <c r="O1900" s="1203" t="s">
        <v>750</v>
      </c>
      <c r="P1900" s="1203" t="s">
        <v>1732</v>
      </c>
      <c r="Q1900" s="1203" t="s">
        <v>750</v>
      </c>
      <c r="R1900" s="1203" t="s">
        <v>1733</v>
      </c>
      <c r="S1900" s="1209">
        <f>VLOOKUP($D1900,'NI-Ter'!$B$1:$Y$2048,12,FALSE)</f>
        <v>0</v>
      </c>
      <c r="T1900" s="1209">
        <f>VLOOKUP($D1900,'NI-Ter'!$B$1:$Y$2048,13,FALSE)</f>
        <v>0</v>
      </c>
      <c r="U1900" s="1209">
        <f>VLOOKUP($D1900,'NI-Ter'!$B$1:$Y$2048,16,FALSE)</f>
        <v>119</v>
      </c>
      <c r="V1900" s="1209">
        <f>VLOOKUP($D1900,'NI-Ter'!$B$1:$Y$2048,17,FALSE)</f>
        <v>0</v>
      </c>
      <c r="W1900" s="1209">
        <f>VLOOKUP($D1900,'NI-Ter'!$B$1:$Y$2048,18,FALSE)</f>
        <v>0</v>
      </c>
      <c r="X1900" s="1209">
        <f>VLOOKUP($D1900,'NI-Ter'!$B$1:$Y$2048,19,FALSE)</f>
        <v>0</v>
      </c>
    </row>
    <row r="1901" spans="1:24" ht="27" hidden="1">
      <c r="A1901" s="507"/>
      <c r="B1901" s="507"/>
      <c r="C1901" s="507"/>
      <c r="D1901" s="1209" t="s">
        <v>1734</v>
      </c>
      <c r="E1901" s="1210" t="s">
        <v>3062</v>
      </c>
      <c r="F1901" s="1202"/>
      <c r="G1901" s="1202"/>
      <c r="H1901" s="1202" t="s">
        <v>1735</v>
      </c>
      <c r="I1901" s="1202" t="s">
        <v>53</v>
      </c>
      <c r="J1901" s="1202"/>
      <c r="K1901" s="1202"/>
      <c r="L1901" s="1202" t="s">
        <v>747</v>
      </c>
      <c r="M1901" s="1202" t="s">
        <v>1692</v>
      </c>
      <c r="N1901" s="1203" t="s">
        <v>1736</v>
      </c>
      <c r="O1901" s="1203" t="s">
        <v>750</v>
      </c>
      <c r="P1901" s="1203" t="s">
        <v>1737</v>
      </c>
      <c r="Q1901" s="1203" t="s">
        <v>750</v>
      </c>
      <c r="R1901" s="1203" t="s">
        <v>1738</v>
      </c>
      <c r="S1901" s="1209">
        <f>VLOOKUP($D1901,'NI-Ter'!$B$1:$Y$2048,12,FALSE)</f>
        <v>0</v>
      </c>
      <c r="T1901" s="1209">
        <f>VLOOKUP($D1901,'NI-Ter'!$B$1:$Y$2048,13,FALSE)</f>
        <v>0</v>
      </c>
      <c r="U1901" s="1209">
        <f>VLOOKUP($D1901,'NI-Ter'!$B$1:$Y$2048,16,FALSE)</f>
        <v>27</v>
      </c>
      <c r="V1901" s="1209">
        <f>VLOOKUP($D1901,'NI-Ter'!$B$1:$Y$2048,17,FALSE)</f>
        <v>0</v>
      </c>
      <c r="W1901" s="1209">
        <f>VLOOKUP($D1901,'NI-Ter'!$B$1:$Y$2048,18,FALSE)</f>
        <v>0</v>
      </c>
      <c r="X1901" s="1209">
        <f>VLOOKUP($D1901,'NI-Ter'!$B$1:$Y$2048,19,FALSE)</f>
        <v>0</v>
      </c>
    </row>
    <row r="1902" spans="1:24" ht="27" hidden="1">
      <c r="A1902" s="507"/>
      <c r="B1902" s="507"/>
      <c r="C1902" s="507"/>
      <c r="D1902" s="1209" t="s">
        <v>1739</v>
      </c>
      <c r="E1902" s="1210" t="s">
        <v>3062</v>
      </c>
      <c r="F1902" s="1202"/>
      <c r="G1902" s="1202"/>
      <c r="H1902" s="1202" t="s">
        <v>1735</v>
      </c>
      <c r="I1902" s="1202" t="s">
        <v>53</v>
      </c>
      <c r="J1902" s="1202"/>
      <c r="K1902" s="1202"/>
      <c r="L1902" s="1202" t="s">
        <v>747</v>
      </c>
      <c r="M1902" s="1202" t="s">
        <v>1692</v>
      </c>
      <c r="N1902" s="1203" t="s">
        <v>1740</v>
      </c>
      <c r="O1902" s="1203" t="s">
        <v>750</v>
      </c>
      <c r="P1902" s="1203" t="s">
        <v>1741</v>
      </c>
      <c r="Q1902" s="1203" t="s">
        <v>750</v>
      </c>
      <c r="R1902" s="1203" t="s">
        <v>1742</v>
      </c>
      <c r="S1902" s="1209">
        <f>VLOOKUP($D1902,'NI-Ter'!$B$1:$Y$2048,12,FALSE)</f>
        <v>0</v>
      </c>
      <c r="T1902" s="1209">
        <f>VLOOKUP($D1902,'NI-Ter'!$B$1:$Y$2048,13,FALSE)</f>
        <v>0</v>
      </c>
      <c r="U1902" s="1209">
        <f>VLOOKUP($D1902,'NI-Ter'!$B$1:$Y$2048,16,FALSE)</f>
        <v>66</v>
      </c>
      <c r="V1902" s="1209">
        <f>VLOOKUP($D1902,'NI-Ter'!$B$1:$Y$2048,17,FALSE)</f>
        <v>0</v>
      </c>
      <c r="W1902" s="1209">
        <f>VLOOKUP($D1902,'NI-Ter'!$B$1:$Y$2048,18,FALSE)</f>
        <v>0</v>
      </c>
      <c r="X1902" s="1209">
        <f>VLOOKUP($D1902,'NI-Ter'!$B$1:$Y$2048,19,FALSE)</f>
        <v>0</v>
      </c>
    </row>
    <row r="1903" spans="1:24" ht="27" hidden="1">
      <c r="A1903" s="507"/>
      <c r="B1903" s="507"/>
      <c r="C1903" s="507"/>
      <c r="D1903" s="1209" t="s">
        <v>1743</v>
      </c>
      <c r="E1903" s="1210" t="s">
        <v>3062</v>
      </c>
      <c r="F1903" s="1202"/>
      <c r="G1903" s="1202"/>
      <c r="H1903" s="1202" t="s">
        <v>1735</v>
      </c>
      <c r="I1903" s="1202" t="s">
        <v>53</v>
      </c>
      <c r="J1903" s="1202"/>
      <c r="K1903" s="1202"/>
      <c r="L1903" s="1202" t="s">
        <v>747</v>
      </c>
      <c r="M1903" s="1202" t="s">
        <v>1692</v>
      </c>
      <c r="N1903" s="1203" t="s">
        <v>1744</v>
      </c>
      <c r="O1903" s="1203" t="s">
        <v>750</v>
      </c>
      <c r="P1903" s="1203" t="s">
        <v>1745</v>
      </c>
      <c r="Q1903" s="1203" t="s">
        <v>750</v>
      </c>
      <c r="R1903" s="1203" t="s">
        <v>1746</v>
      </c>
      <c r="S1903" s="1209">
        <f>VLOOKUP($D1903,'NI-Ter'!$B$1:$Y$2048,12,FALSE)</f>
        <v>0</v>
      </c>
      <c r="T1903" s="1209">
        <f>VLOOKUP($D1903,'NI-Ter'!$B$1:$Y$2048,13,FALSE)</f>
        <v>0</v>
      </c>
      <c r="U1903" s="1209">
        <f>VLOOKUP($D1903,'NI-Ter'!$B$1:$Y$2048,16,FALSE)</f>
        <v>0</v>
      </c>
      <c r="V1903" s="1209">
        <f>VLOOKUP($D1903,'NI-Ter'!$B$1:$Y$2048,17,FALSE)</f>
        <v>0</v>
      </c>
      <c r="W1903" s="1209">
        <f>VLOOKUP($D1903,'NI-Ter'!$B$1:$Y$2048,18,FALSE)</f>
        <v>0</v>
      </c>
      <c r="X1903" s="1209">
        <f>VLOOKUP($D1903,'NI-Ter'!$B$1:$Y$2048,19,FALSE)</f>
        <v>0</v>
      </c>
    </row>
    <row r="1904" spans="1:24" ht="27" hidden="1">
      <c r="A1904" s="507"/>
      <c r="B1904" s="507"/>
      <c r="C1904" s="507"/>
      <c r="D1904" s="1209" t="s">
        <v>1747</v>
      </c>
      <c r="E1904" s="1210" t="s">
        <v>3062</v>
      </c>
      <c r="F1904" s="1202"/>
      <c r="G1904" s="1202"/>
      <c r="H1904" s="1202" t="s">
        <v>1748</v>
      </c>
      <c r="I1904" s="1202" t="s">
        <v>53</v>
      </c>
      <c r="J1904" s="1202"/>
      <c r="K1904" s="1202"/>
      <c r="L1904" s="1202" t="s">
        <v>747</v>
      </c>
      <c r="M1904" s="1202" t="s">
        <v>1692</v>
      </c>
      <c r="N1904" s="1203" t="s">
        <v>1749</v>
      </c>
      <c r="O1904" s="1203" t="s">
        <v>750</v>
      </c>
      <c r="P1904" s="1203" t="s">
        <v>1750</v>
      </c>
      <c r="Q1904" s="1203" t="s">
        <v>750</v>
      </c>
      <c r="R1904" s="1203" t="s">
        <v>1751</v>
      </c>
      <c r="S1904" s="1209">
        <f>VLOOKUP($D1904,'NI-Ter'!$B$1:$Y$2048,12,FALSE)</f>
        <v>0</v>
      </c>
      <c r="T1904" s="1209">
        <f>VLOOKUP($D1904,'NI-Ter'!$B$1:$Y$2048,13,FALSE)</f>
        <v>0</v>
      </c>
      <c r="U1904" s="1209">
        <f>VLOOKUP($D1904,'NI-Ter'!$B$1:$Y$2048,16,FALSE)</f>
        <v>0</v>
      </c>
      <c r="V1904" s="1209">
        <f>VLOOKUP($D1904,'NI-Ter'!$B$1:$Y$2048,17,FALSE)</f>
        <v>0</v>
      </c>
      <c r="W1904" s="1209">
        <f>VLOOKUP($D1904,'NI-Ter'!$B$1:$Y$2048,18,FALSE)</f>
        <v>0</v>
      </c>
      <c r="X1904" s="1209">
        <f>VLOOKUP($D1904,'NI-Ter'!$B$1:$Y$2048,19,FALSE)</f>
        <v>0</v>
      </c>
    </row>
    <row r="1905" spans="1:24" ht="27" hidden="1">
      <c r="A1905" s="507"/>
      <c r="B1905" s="507"/>
      <c r="C1905" s="507"/>
      <c r="D1905" s="1209" t="s">
        <v>1752</v>
      </c>
      <c r="E1905" s="1210" t="s">
        <v>3062</v>
      </c>
      <c r="F1905" s="1202"/>
      <c r="G1905" s="1202"/>
      <c r="H1905" s="1202" t="s">
        <v>1753</v>
      </c>
      <c r="I1905" s="1202" t="s">
        <v>53</v>
      </c>
      <c r="J1905" s="1202"/>
      <c r="K1905" s="1202"/>
      <c r="L1905" s="1202" t="s">
        <v>747</v>
      </c>
      <c r="M1905" s="1202" t="s">
        <v>1692</v>
      </c>
      <c r="N1905" s="1203" t="s">
        <v>1754</v>
      </c>
      <c r="O1905" s="1203" t="s">
        <v>750</v>
      </c>
      <c r="P1905" s="1203" t="s">
        <v>1750</v>
      </c>
      <c r="Q1905" s="1203" t="s">
        <v>750</v>
      </c>
      <c r="R1905" s="1203" t="s">
        <v>1751</v>
      </c>
      <c r="S1905" s="1209">
        <f>VLOOKUP($D1905,'NI-Ter'!$B$1:$Y$2048,12,FALSE)</f>
        <v>0</v>
      </c>
      <c r="T1905" s="1209">
        <f>VLOOKUP($D1905,'NI-Ter'!$B$1:$Y$2048,13,FALSE)</f>
        <v>0</v>
      </c>
      <c r="U1905" s="1209">
        <f>VLOOKUP($D1905,'NI-Ter'!$B$1:$Y$2048,16,FALSE)</f>
        <v>6</v>
      </c>
      <c r="V1905" s="1209">
        <f>VLOOKUP($D1905,'NI-Ter'!$B$1:$Y$2048,17,FALSE)</f>
        <v>0</v>
      </c>
      <c r="W1905" s="1209">
        <f>VLOOKUP($D1905,'NI-Ter'!$B$1:$Y$2048,18,FALSE)</f>
        <v>0</v>
      </c>
      <c r="X1905" s="1209">
        <f>VLOOKUP($D1905,'NI-Ter'!$B$1:$Y$2048,19,FALSE)</f>
        <v>0</v>
      </c>
    </row>
    <row r="1906" spans="1:24" ht="27" hidden="1">
      <c r="A1906" s="507"/>
      <c r="B1906" s="507"/>
      <c r="C1906" s="507"/>
      <c r="D1906" s="1209" t="s">
        <v>1755</v>
      </c>
      <c r="E1906" s="1210" t="s">
        <v>3062</v>
      </c>
      <c r="F1906" s="1202" t="s">
        <v>157</v>
      </c>
      <c r="G1906" s="1202"/>
      <c r="H1906" s="1202" t="s">
        <v>1756</v>
      </c>
      <c r="I1906" s="1202" t="s">
        <v>53</v>
      </c>
      <c r="J1906" s="1202"/>
      <c r="K1906" s="1202"/>
      <c r="L1906" s="1202" t="s">
        <v>747</v>
      </c>
      <c r="M1906" s="1202" t="s">
        <v>1692</v>
      </c>
      <c r="N1906" s="1203" t="s">
        <v>1757</v>
      </c>
      <c r="O1906" s="1203" t="s">
        <v>750</v>
      </c>
      <c r="P1906" s="1203" t="s">
        <v>1672</v>
      </c>
      <c r="Q1906" s="1203" t="s">
        <v>750</v>
      </c>
      <c r="R1906" s="1203" t="s">
        <v>1673</v>
      </c>
      <c r="S1906" s="1209">
        <f>VLOOKUP($D1906,'NI-Ter'!$B$1:$Y$2048,12,FALSE)</f>
        <v>0</v>
      </c>
      <c r="T1906" s="1209">
        <f>VLOOKUP($D1906,'NI-Ter'!$B$1:$Y$2048,13,FALSE)</f>
        <v>0</v>
      </c>
      <c r="U1906" s="1209">
        <f>VLOOKUP($D1906,'NI-Ter'!$B$1:$Y$2048,16,FALSE)</f>
        <v>0</v>
      </c>
      <c r="V1906" s="1209">
        <f>VLOOKUP($D1906,'NI-Ter'!$B$1:$Y$2048,17,FALSE)</f>
        <v>0</v>
      </c>
      <c r="W1906" s="1209">
        <f>VLOOKUP($D1906,'NI-Ter'!$B$1:$Y$2048,18,FALSE)</f>
        <v>0</v>
      </c>
      <c r="X1906" s="1209">
        <f>VLOOKUP($D1906,'NI-Ter'!$B$1:$Y$2048,19,FALSE)</f>
        <v>0</v>
      </c>
    </row>
    <row r="1907" spans="1:24" ht="27" hidden="1">
      <c r="A1907" s="507"/>
      <c r="B1907" s="507"/>
      <c r="C1907" s="507"/>
      <c r="D1907" s="1209" t="s">
        <v>1758</v>
      </c>
      <c r="E1907" s="1210" t="s">
        <v>3062</v>
      </c>
      <c r="F1907" s="1202"/>
      <c r="G1907" s="1202"/>
      <c r="H1907" s="1202" t="s">
        <v>1759</v>
      </c>
      <c r="I1907" s="1202" t="s">
        <v>53</v>
      </c>
      <c r="J1907" s="1202"/>
      <c r="K1907" s="1202"/>
      <c r="L1907" s="1202" t="s">
        <v>747</v>
      </c>
      <c r="M1907" s="1202" t="s">
        <v>1692</v>
      </c>
      <c r="N1907" s="1203" t="s">
        <v>1760</v>
      </c>
      <c r="O1907" s="1203" t="s">
        <v>750</v>
      </c>
      <c r="P1907" s="1203" t="s">
        <v>1672</v>
      </c>
      <c r="Q1907" s="1203" t="s">
        <v>750</v>
      </c>
      <c r="R1907" s="1203" t="s">
        <v>1673</v>
      </c>
      <c r="S1907" s="1209">
        <f>VLOOKUP($D1907,'NI-Ter'!$B$1:$Y$2048,12,FALSE)</f>
        <v>0</v>
      </c>
      <c r="T1907" s="1209">
        <f>VLOOKUP($D1907,'NI-Ter'!$B$1:$Y$2048,13,FALSE)</f>
        <v>0</v>
      </c>
      <c r="U1907" s="1209">
        <f>VLOOKUP($D1907,'NI-Ter'!$B$1:$Y$2048,16,FALSE)</f>
        <v>0</v>
      </c>
      <c r="V1907" s="1209">
        <f>VLOOKUP($D1907,'NI-Ter'!$B$1:$Y$2048,17,FALSE)</f>
        <v>0</v>
      </c>
      <c r="W1907" s="1209">
        <f>VLOOKUP($D1907,'NI-Ter'!$B$1:$Y$2048,18,FALSE)</f>
        <v>0</v>
      </c>
      <c r="X1907" s="1209">
        <f>VLOOKUP($D1907,'NI-Ter'!$B$1:$Y$2048,19,FALSE)</f>
        <v>0</v>
      </c>
    </row>
    <row r="1908" spans="1:24" ht="27" hidden="1">
      <c r="A1908" s="507"/>
      <c r="B1908" s="507"/>
      <c r="C1908" s="507"/>
      <c r="D1908" s="1209" t="s">
        <v>1761</v>
      </c>
      <c r="E1908" s="1210" t="s">
        <v>3062</v>
      </c>
      <c r="F1908" s="1202"/>
      <c r="G1908" s="1202"/>
      <c r="H1908" s="1202" t="s">
        <v>1762</v>
      </c>
      <c r="I1908" s="1202" t="s">
        <v>53</v>
      </c>
      <c r="J1908" s="1202"/>
      <c r="K1908" s="1202"/>
      <c r="L1908" s="1202" t="s">
        <v>747</v>
      </c>
      <c r="M1908" s="1202" t="s">
        <v>1692</v>
      </c>
      <c r="N1908" s="1203" t="s">
        <v>1763</v>
      </c>
      <c r="O1908" s="1203" t="s">
        <v>750</v>
      </c>
      <c r="P1908" s="1203" t="s">
        <v>1764</v>
      </c>
      <c r="Q1908" s="1203" t="s">
        <v>750</v>
      </c>
      <c r="R1908" s="1203" t="s">
        <v>1765</v>
      </c>
      <c r="S1908" s="1209">
        <f>VLOOKUP($D1908,'NI-Ter'!$B$1:$Y$2048,12,FALSE)</f>
        <v>0</v>
      </c>
      <c r="T1908" s="1209">
        <f>VLOOKUP($D1908,'NI-Ter'!$B$1:$Y$2048,13,FALSE)</f>
        <v>0</v>
      </c>
      <c r="U1908" s="1209">
        <f>VLOOKUP($D1908,'NI-Ter'!$B$1:$Y$2048,16,FALSE)</f>
        <v>32</v>
      </c>
      <c r="V1908" s="1209">
        <f>VLOOKUP($D1908,'NI-Ter'!$B$1:$Y$2048,17,FALSE)</f>
        <v>0</v>
      </c>
      <c r="W1908" s="1209">
        <f>VLOOKUP($D1908,'NI-Ter'!$B$1:$Y$2048,18,FALSE)</f>
        <v>0</v>
      </c>
      <c r="X1908" s="1209">
        <f>VLOOKUP($D1908,'NI-Ter'!$B$1:$Y$2048,19,FALSE)</f>
        <v>0</v>
      </c>
    </row>
    <row r="1909" spans="1:24" ht="27" hidden="1">
      <c r="A1909" s="507"/>
      <c r="B1909" s="507"/>
      <c r="C1909" s="507"/>
      <c r="D1909" s="1209" t="s">
        <v>1766</v>
      </c>
      <c r="E1909" s="1210" t="s">
        <v>3062</v>
      </c>
      <c r="F1909" s="1202"/>
      <c r="G1909" s="1202"/>
      <c r="H1909" s="1202" t="s">
        <v>1762</v>
      </c>
      <c r="I1909" s="1202" t="s">
        <v>53</v>
      </c>
      <c r="J1909" s="1202"/>
      <c r="K1909" s="1202"/>
      <c r="L1909" s="1202" t="s">
        <v>747</v>
      </c>
      <c r="M1909" s="1202" t="s">
        <v>1692</v>
      </c>
      <c r="N1909" s="1203" t="s">
        <v>1767</v>
      </c>
      <c r="O1909" s="1203" t="s">
        <v>750</v>
      </c>
      <c r="P1909" s="1203" t="s">
        <v>1672</v>
      </c>
      <c r="Q1909" s="1203" t="s">
        <v>750</v>
      </c>
      <c r="R1909" s="1203" t="s">
        <v>1673</v>
      </c>
      <c r="S1909" s="1209">
        <f>VLOOKUP($D1909,'NI-Ter'!$B$1:$Y$2048,12,FALSE)</f>
        <v>0</v>
      </c>
      <c r="T1909" s="1209">
        <f>VLOOKUP($D1909,'NI-Ter'!$B$1:$Y$2048,13,FALSE)</f>
        <v>0</v>
      </c>
      <c r="U1909" s="1209">
        <f>VLOOKUP($D1909,'NI-Ter'!$B$1:$Y$2048,16,FALSE)</f>
        <v>0</v>
      </c>
      <c r="V1909" s="1209">
        <f>VLOOKUP($D1909,'NI-Ter'!$B$1:$Y$2048,17,FALSE)</f>
        <v>0</v>
      </c>
      <c r="W1909" s="1209">
        <f>VLOOKUP($D1909,'NI-Ter'!$B$1:$Y$2048,18,FALSE)</f>
        <v>0</v>
      </c>
      <c r="X1909" s="1209">
        <f>VLOOKUP($D1909,'NI-Ter'!$B$1:$Y$2048,19,FALSE)</f>
        <v>0</v>
      </c>
    </row>
    <row r="1910" spans="1:24" ht="27" hidden="1">
      <c r="A1910" s="507"/>
      <c r="B1910" s="507"/>
      <c r="C1910" s="507"/>
      <c r="D1910" s="1209" t="s">
        <v>1768</v>
      </c>
      <c r="E1910" s="1210" t="s">
        <v>3062</v>
      </c>
      <c r="F1910" s="1202"/>
      <c r="G1910" s="1202"/>
      <c r="H1910" s="1202" t="s">
        <v>1762</v>
      </c>
      <c r="I1910" s="1202" t="s">
        <v>53</v>
      </c>
      <c r="J1910" s="1202"/>
      <c r="K1910" s="1202"/>
      <c r="L1910" s="1202" t="s">
        <v>747</v>
      </c>
      <c r="M1910" s="1202" t="s">
        <v>1692</v>
      </c>
      <c r="N1910" s="1203" t="s">
        <v>1769</v>
      </c>
      <c r="O1910" s="1203" t="s">
        <v>750</v>
      </c>
      <c r="P1910" s="1203" t="s">
        <v>1672</v>
      </c>
      <c r="Q1910" s="1203" t="s">
        <v>750</v>
      </c>
      <c r="R1910" s="1203" t="s">
        <v>1673</v>
      </c>
      <c r="S1910" s="1209">
        <f>VLOOKUP($D1910,'NI-Ter'!$B$1:$Y$2048,12,FALSE)</f>
        <v>0</v>
      </c>
      <c r="T1910" s="1209">
        <f>VLOOKUP($D1910,'NI-Ter'!$B$1:$Y$2048,13,FALSE)</f>
        <v>0</v>
      </c>
      <c r="U1910" s="1209">
        <f>VLOOKUP($D1910,'NI-Ter'!$B$1:$Y$2048,16,FALSE)</f>
        <v>0</v>
      </c>
      <c r="V1910" s="1209">
        <f>VLOOKUP($D1910,'NI-Ter'!$B$1:$Y$2048,17,FALSE)</f>
        <v>0</v>
      </c>
      <c r="W1910" s="1209">
        <f>VLOOKUP($D1910,'NI-Ter'!$B$1:$Y$2048,18,FALSE)</f>
        <v>0</v>
      </c>
      <c r="X1910" s="1209">
        <f>VLOOKUP($D1910,'NI-Ter'!$B$1:$Y$2048,19,FALSE)</f>
        <v>0</v>
      </c>
    </row>
    <row r="1911" spans="1:24" ht="27" hidden="1">
      <c r="A1911" s="507"/>
      <c r="B1911" s="507"/>
      <c r="C1911" s="507"/>
      <c r="D1911" s="1209" t="s">
        <v>1770</v>
      </c>
      <c r="E1911" s="1210" t="s">
        <v>3062</v>
      </c>
      <c r="F1911" s="1202"/>
      <c r="G1911" s="1202"/>
      <c r="H1911" s="1202" t="s">
        <v>1762</v>
      </c>
      <c r="I1911" s="1202" t="s">
        <v>53</v>
      </c>
      <c r="J1911" s="1202"/>
      <c r="K1911" s="1202"/>
      <c r="L1911" s="1202" t="s">
        <v>747</v>
      </c>
      <c r="M1911" s="1202" t="s">
        <v>1692</v>
      </c>
      <c r="N1911" s="1203" t="s">
        <v>1771</v>
      </c>
      <c r="O1911" s="1203" t="s">
        <v>750</v>
      </c>
      <c r="P1911" s="1203" t="s">
        <v>1772</v>
      </c>
      <c r="Q1911" s="1203" t="s">
        <v>750</v>
      </c>
      <c r="R1911" s="1203" t="s">
        <v>1773</v>
      </c>
      <c r="S1911" s="1209">
        <f>VLOOKUP($D1911,'NI-Ter'!$B$1:$Y$2048,12,FALSE)</f>
        <v>0</v>
      </c>
      <c r="T1911" s="1209">
        <f>VLOOKUP($D1911,'NI-Ter'!$B$1:$Y$2048,13,FALSE)</f>
        <v>0</v>
      </c>
      <c r="U1911" s="1209">
        <f>VLOOKUP($D1911,'NI-Ter'!$B$1:$Y$2048,16,FALSE)</f>
        <v>18</v>
      </c>
      <c r="V1911" s="1209">
        <f>VLOOKUP($D1911,'NI-Ter'!$B$1:$Y$2048,17,FALSE)</f>
        <v>0</v>
      </c>
      <c r="W1911" s="1209">
        <f>VLOOKUP($D1911,'NI-Ter'!$B$1:$Y$2048,18,FALSE)</f>
        <v>0</v>
      </c>
      <c r="X1911" s="1209">
        <f>VLOOKUP($D1911,'NI-Ter'!$B$1:$Y$2048,19,FALSE)</f>
        <v>0</v>
      </c>
    </row>
    <row r="1912" spans="1:24" ht="27" hidden="1">
      <c r="A1912" s="507"/>
      <c r="B1912" s="507"/>
      <c r="C1912" s="507"/>
      <c r="D1912" s="1209" t="s">
        <v>1774</v>
      </c>
      <c r="E1912" s="1210" t="s">
        <v>3062</v>
      </c>
      <c r="F1912" s="1202"/>
      <c r="G1912" s="1202"/>
      <c r="H1912" s="1202" t="s">
        <v>1762</v>
      </c>
      <c r="I1912" s="1202" t="s">
        <v>53</v>
      </c>
      <c r="J1912" s="1202"/>
      <c r="K1912" s="1202"/>
      <c r="L1912" s="1202" t="s">
        <v>747</v>
      </c>
      <c r="M1912" s="1202" t="s">
        <v>1692</v>
      </c>
      <c r="N1912" s="1203" t="s">
        <v>1775</v>
      </c>
      <c r="O1912" s="1203" t="s">
        <v>750</v>
      </c>
      <c r="P1912" s="1203" t="s">
        <v>1672</v>
      </c>
      <c r="Q1912" s="1203" t="s">
        <v>750</v>
      </c>
      <c r="R1912" s="1203" t="s">
        <v>1673</v>
      </c>
      <c r="S1912" s="1209">
        <f>VLOOKUP($D1912,'NI-Ter'!$B$1:$Y$2048,12,FALSE)</f>
        <v>0</v>
      </c>
      <c r="T1912" s="1209">
        <f>VLOOKUP($D1912,'NI-Ter'!$B$1:$Y$2048,13,FALSE)</f>
        <v>0</v>
      </c>
      <c r="U1912" s="1209">
        <f>VLOOKUP($D1912,'NI-Ter'!$B$1:$Y$2048,16,FALSE)</f>
        <v>141</v>
      </c>
      <c r="V1912" s="1209">
        <f>VLOOKUP($D1912,'NI-Ter'!$B$1:$Y$2048,17,FALSE)</f>
        <v>0</v>
      </c>
      <c r="W1912" s="1209">
        <f>VLOOKUP($D1912,'NI-Ter'!$B$1:$Y$2048,18,FALSE)</f>
        <v>0</v>
      </c>
      <c r="X1912" s="1209">
        <f>VLOOKUP($D1912,'NI-Ter'!$B$1:$Y$2048,19,FALSE)</f>
        <v>0</v>
      </c>
    </row>
    <row r="1913" spans="1:24" hidden="1">
      <c r="A1913" s="507"/>
      <c r="B1913" s="507"/>
      <c r="C1913" s="507"/>
      <c r="D1913" s="1209" t="s">
        <v>1776</v>
      </c>
      <c r="E1913" s="1210" t="s">
        <v>3062</v>
      </c>
      <c r="F1913" s="1202"/>
      <c r="G1913" s="1202"/>
      <c r="H1913" s="1202" t="s">
        <v>1762</v>
      </c>
      <c r="I1913" s="1202" t="s">
        <v>531</v>
      </c>
      <c r="J1913" s="1202"/>
      <c r="K1913" s="1202"/>
      <c r="L1913" s="1202"/>
      <c r="M1913" s="1202" t="s">
        <v>1692</v>
      </c>
      <c r="N1913" s="1203" t="s">
        <v>1777</v>
      </c>
      <c r="O1913" s="1203" t="s">
        <v>73</v>
      </c>
      <c r="P1913" s="1203" t="s">
        <v>73</v>
      </c>
      <c r="Q1913" s="1203" t="s">
        <v>73</v>
      </c>
      <c r="R1913" s="1203" t="s">
        <v>73</v>
      </c>
      <c r="S1913" s="1209">
        <f>VLOOKUP($D1913,'NI-Ter'!$B$1:$Y$2048,12,FALSE)</f>
        <v>0</v>
      </c>
      <c r="T1913" s="1209">
        <f>VLOOKUP($D1913,'NI-Ter'!$B$1:$Y$2048,13,FALSE)</f>
        <v>0</v>
      </c>
      <c r="U1913" s="1209">
        <f>VLOOKUP($D1913,'NI-Ter'!$B$1:$Y$2048,16,FALSE)</f>
        <v>0</v>
      </c>
      <c r="V1913" s="1209">
        <f>VLOOKUP($D1913,'NI-Ter'!$B$1:$Y$2048,17,FALSE)</f>
        <v>0</v>
      </c>
      <c r="W1913" s="1209">
        <f>VLOOKUP($D1913,'NI-Ter'!$B$1:$Y$2048,18,FALSE)</f>
        <v>0</v>
      </c>
      <c r="X1913" s="1209">
        <f>VLOOKUP($D1913,'NI-Ter'!$B$1:$Y$2048,19,FALSE)</f>
        <v>0</v>
      </c>
    </row>
    <row r="1914" spans="1:24" ht="27" hidden="1">
      <c r="A1914" s="507"/>
      <c r="B1914" s="507"/>
      <c r="C1914" s="507"/>
      <c r="D1914" s="1209" t="s">
        <v>1778</v>
      </c>
      <c r="E1914" s="1210" t="s">
        <v>3062</v>
      </c>
      <c r="F1914" s="1202"/>
      <c r="G1914" s="1202"/>
      <c r="H1914" s="1202"/>
      <c r="I1914" s="1202" t="s">
        <v>71</v>
      </c>
      <c r="J1914" s="1202"/>
      <c r="K1914" s="1202"/>
      <c r="L1914" s="1202"/>
      <c r="M1914" s="1202"/>
      <c r="N1914" s="1203" t="s">
        <v>1779</v>
      </c>
      <c r="O1914" s="1203" t="s">
        <v>73</v>
      </c>
      <c r="P1914" s="1203" t="s">
        <v>73</v>
      </c>
      <c r="Q1914" s="1203" t="s">
        <v>73</v>
      </c>
      <c r="R1914" s="1203" t="s">
        <v>73</v>
      </c>
      <c r="S1914" s="1209">
        <f>VLOOKUP($D1914,'NI-Ter'!$B$1:$Y$2048,12,FALSE)</f>
        <v>0</v>
      </c>
      <c r="T1914" s="1209">
        <f>VLOOKUP($D1914,'NI-Ter'!$B$1:$Y$2048,13,FALSE)</f>
        <v>0</v>
      </c>
      <c r="U1914" s="1209">
        <f>VLOOKUP($D1914,'NI-Ter'!$B$1:$Y$2048,16,FALSE)</f>
        <v>34</v>
      </c>
      <c r="V1914" s="1209">
        <f>VLOOKUP($D1914,'NI-Ter'!$B$1:$Y$2048,17,FALSE)</f>
        <v>0</v>
      </c>
      <c r="W1914" s="1209">
        <f>VLOOKUP($D1914,'NI-Ter'!$B$1:$Y$2048,18,FALSE)</f>
        <v>0</v>
      </c>
      <c r="X1914" s="1209">
        <f>VLOOKUP($D1914,'NI-Ter'!$B$1:$Y$2048,19,FALSE)</f>
        <v>0</v>
      </c>
    </row>
    <row r="1915" spans="1:24" ht="27" hidden="1">
      <c r="A1915" s="507"/>
      <c r="B1915" s="507"/>
      <c r="C1915" s="507"/>
      <c r="D1915" s="1209" t="s">
        <v>1780</v>
      </c>
      <c r="E1915" s="1210" t="s">
        <v>3062</v>
      </c>
      <c r="F1915" s="1202" t="s">
        <v>157</v>
      </c>
      <c r="G1915" s="1202" t="str">
        <f>CONCATENATE(D1915,F1915)</f>
        <v>4.20.10.20.020.010.10.010CONS</v>
      </c>
      <c r="H1915" s="1202" t="s">
        <v>1781</v>
      </c>
      <c r="I1915" s="1202" t="s">
        <v>53</v>
      </c>
      <c r="J1915" s="1202"/>
      <c r="K1915" s="1202"/>
      <c r="L1915" s="1202" t="s">
        <v>747</v>
      </c>
      <c r="M1915" s="1202" t="s">
        <v>1782</v>
      </c>
      <c r="N1915" s="1203" t="s">
        <v>1783</v>
      </c>
      <c r="O1915" s="1203" t="s">
        <v>1561</v>
      </c>
      <c r="P1915" s="1203" t="s">
        <v>1784</v>
      </c>
      <c r="Q1915" s="1203" t="s">
        <v>1561</v>
      </c>
      <c r="R1915" s="1203" t="s">
        <v>1785</v>
      </c>
      <c r="S1915" s="1209">
        <f>VLOOKUP($D1915,'NI-Ter'!$B$1:$Y$2048,12,FALSE)</f>
        <v>0</v>
      </c>
      <c r="T1915" s="1209">
        <f>VLOOKUP($D1915,'NI-Ter'!$B$1:$Y$2048,13,FALSE)</f>
        <v>0</v>
      </c>
      <c r="U1915" s="1209">
        <f>VLOOKUP($D1915,'NI-Ter'!$B$1:$Y$2048,16,FALSE)</f>
        <v>0</v>
      </c>
      <c r="V1915" s="1209">
        <f>VLOOKUP($D1915,'NI-Ter'!$B$1:$Y$2048,17,FALSE)</f>
        <v>0</v>
      </c>
      <c r="W1915" s="1209">
        <f>VLOOKUP($D1915,'NI-Ter'!$B$1:$Y$2048,18,FALSE)</f>
        <v>0</v>
      </c>
      <c r="X1915" s="1209">
        <f>VLOOKUP($D1915,'NI-Ter'!$B$1:$Y$2048,19,FALSE)</f>
        <v>0</v>
      </c>
    </row>
    <row r="1916" spans="1:24" ht="27" hidden="1">
      <c r="A1916" s="507"/>
      <c r="B1916" s="507"/>
      <c r="C1916" s="507"/>
      <c r="D1916" s="1209" t="s">
        <v>1786</v>
      </c>
      <c r="E1916" s="1210" t="s">
        <v>3062</v>
      </c>
      <c r="F1916" s="1202"/>
      <c r="G1916" s="1202"/>
      <c r="H1916" s="1202" t="s">
        <v>1787</v>
      </c>
      <c r="I1916" s="1202" t="s">
        <v>53</v>
      </c>
      <c r="J1916" s="1202"/>
      <c r="K1916" s="1202"/>
      <c r="L1916" s="1202" t="s">
        <v>747</v>
      </c>
      <c r="M1916" s="1202" t="s">
        <v>1782</v>
      </c>
      <c r="N1916" s="1203" t="s">
        <v>1788</v>
      </c>
      <c r="O1916" s="1203" t="s">
        <v>1561</v>
      </c>
      <c r="P1916" s="1203" t="s">
        <v>1784</v>
      </c>
      <c r="Q1916" s="1203" t="s">
        <v>1561</v>
      </c>
      <c r="R1916" s="1203" t="s">
        <v>1785</v>
      </c>
      <c r="S1916" s="1209">
        <f>VLOOKUP($D1916,'NI-Ter'!$B$1:$Y$2048,12,FALSE)</f>
        <v>0</v>
      </c>
      <c r="T1916" s="1209">
        <f>VLOOKUP($D1916,'NI-Ter'!$B$1:$Y$2048,13,FALSE)</f>
        <v>0</v>
      </c>
      <c r="U1916" s="1209">
        <f>VLOOKUP($D1916,'NI-Ter'!$B$1:$Y$2048,16,FALSE)</f>
        <v>0</v>
      </c>
      <c r="V1916" s="1209">
        <f>VLOOKUP($D1916,'NI-Ter'!$B$1:$Y$2048,17,FALSE)</f>
        <v>0</v>
      </c>
      <c r="W1916" s="1209">
        <f>VLOOKUP($D1916,'NI-Ter'!$B$1:$Y$2048,18,FALSE)</f>
        <v>0</v>
      </c>
      <c r="X1916" s="1209">
        <f>VLOOKUP($D1916,'NI-Ter'!$B$1:$Y$2048,19,FALSE)</f>
        <v>0</v>
      </c>
    </row>
    <row r="1917" spans="1:24" ht="27" hidden="1">
      <c r="A1917" s="507"/>
      <c r="B1917" s="507"/>
      <c r="C1917" s="507"/>
      <c r="D1917" s="1209" t="s">
        <v>1789</v>
      </c>
      <c r="E1917" s="1210" t="s">
        <v>3062</v>
      </c>
      <c r="F1917" s="1202"/>
      <c r="G1917" s="1202"/>
      <c r="H1917" s="1202" t="s">
        <v>1790</v>
      </c>
      <c r="I1917" s="1202" t="s">
        <v>53</v>
      </c>
      <c r="J1917" s="1202"/>
      <c r="K1917" s="1202"/>
      <c r="L1917" s="1202" t="s">
        <v>747</v>
      </c>
      <c r="M1917" s="1202" t="s">
        <v>1782</v>
      </c>
      <c r="N1917" s="1203" t="s">
        <v>1791</v>
      </c>
      <c r="O1917" s="1203" t="s">
        <v>1561</v>
      </c>
      <c r="P1917" s="1203" t="s">
        <v>1784</v>
      </c>
      <c r="Q1917" s="1203" t="s">
        <v>1561</v>
      </c>
      <c r="R1917" s="1203" t="s">
        <v>1785</v>
      </c>
      <c r="S1917" s="1209">
        <f>VLOOKUP($D1917,'NI-Ter'!$B$1:$Y$2048,12,FALSE)</f>
        <v>0</v>
      </c>
      <c r="T1917" s="1209">
        <f>VLOOKUP($D1917,'NI-Ter'!$B$1:$Y$2048,13,FALSE)</f>
        <v>0</v>
      </c>
      <c r="U1917" s="1209">
        <f>VLOOKUP($D1917,'NI-Ter'!$B$1:$Y$2048,16,FALSE)</f>
        <v>0</v>
      </c>
      <c r="V1917" s="1209">
        <f>VLOOKUP($D1917,'NI-Ter'!$B$1:$Y$2048,17,FALSE)</f>
        <v>0</v>
      </c>
      <c r="W1917" s="1209">
        <f>VLOOKUP($D1917,'NI-Ter'!$B$1:$Y$2048,18,FALSE)</f>
        <v>0</v>
      </c>
      <c r="X1917" s="1209">
        <f>VLOOKUP($D1917,'NI-Ter'!$B$1:$Y$2048,19,FALSE)</f>
        <v>0</v>
      </c>
    </row>
    <row r="1918" spans="1:24" ht="27" hidden="1">
      <c r="A1918" s="507"/>
      <c r="B1918" s="507"/>
      <c r="C1918" s="507"/>
      <c r="D1918" s="1209" t="s">
        <v>1792</v>
      </c>
      <c r="E1918" s="1210" t="s">
        <v>3062</v>
      </c>
      <c r="F1918" s="1202"/>
      <c r="G1918" s="1202"/>
      <c r="H1918" s="1202" t="s">
        <v>1790</v>
      </c>
      <c r="I1918" s="1202" t="s">
        <v>53</v>
      </c>
      <c r="J1918" s="1202"/>
      <c r="K1918" s="1202"/>
      <c r="L1918" s="1202" t="s">
        <v>747</v>
      </c>
      <c r="M1918" s="1202" t="s">
        <v>1782</v>
      </c>
      <c r="N1918" s="1203" t="s">
        <v>1793</v>
      </c>
      <c r="O1918" s="1203" t="s">
        <v>1561</v>
      </c>
      <c r="P1918" s="1203" t="s">
        <v>1784</v>
      </c>
      <c r="Q1918" s="1203" t="s">
        <v>1561</v>
      </c>
      <c r="R1918" s="1203" t="s">
        <v>1785</v>
      </c>
      <c r="S1918" s="1209">
        <f>VLOOKUP($D1918,'NI-Ter'!$B$1:$Y$2048,12,FALSE)</f>
        <v>0</v>
      </c>
      <c r="T1918" s="1209">
        <f>VLOOKUP($D1918,'NI-Ter'!$B$1:$Y$2048,13,FALSE)</f>
        <v>0</v>
      </c>
      <c r="U1918" s="1209">
        <f>VLOOKUP($D1918,'NI-Ter'!$B$1:$Y$2048,16,FALSE)</f>
        <v>0</v>
      </c>
      <c r="V1918" s="1209">
        <f>VLOOKUP($D1918,'NI-Ter'!$B$1:$Y$2048,17,FALSE)</f>
        <v>0</v>
      </c>
      <c r="W1918" s="1209">
        <f>VLOOKUP($D1918,'NI-Ter'!$B$1:$Y$2048,18,FALSE)</f>
        <v>0</v>
      </c>
      <c r="X1918" s="1209">
        <f>VLOOKUP($D1918,'NI-Ter'!$B$1:$Y$2048,19,FALSE)</f>
        <v>0</v>
      </c>
    </row>
    <row r="1919" spans="1:24" ht="27" hidden="1">
      <c r="A1919" s="507"/>
      <c r="B1919" s="507"/>
      <c r="C1919" s="507"/>
      <c r="D1919" s="1209" t="s">
        <v>1794</v>
      </c>
      <c r="E1919" s="1210" t="s">
        <v>3062</v>
      </c>
      <c r="F1919" s="1202"/>
      <c r="G1919" s="1202"/>
      <c r="H1919" s="1202" t="s">
        <v>1790</v>
      </c>
      <c r="I1919" s="1202" t="s">
        <v>53</v>
      </c>
      <c r="J1919" s="1202"/>
      <c r="K1919" s="1202"/>
      <c r="L1919" s="1202" t="s">
        <v>747</v>
      </c>
      <c r="M1919" s="1202" t="s">
        <v>1782</v>
      </c>
      <c r="N1919" s="1203" t="s">
        <v>1795</v>
      </c>
      <c r="O1919" s="1203" t="s">
        <v>1561</v>
      </c>
      <c r="P1919" s="1203" t="s">
        <v>1784</v>
      </c>
      <c r="Q1919" s="1203" t="s">
        <v>1561</v>
      </c>
      <c r="R1919" s="1203" t="s">
        <v>1785</v>
      </c>
      <c r="S1919" s="1209">
        <f>VLOOKUP($D1919,'NI-Ter'!$B$1:$Y$2048,12,FALSE)</f>
        <v>0</v>
      </c>
      <c r="T1919" s="1209">
        <f>VLOOKUP($D1919,'NI-Ter'!$B$1:$Y$2048,13,FALSE)</f>
        <v>0</v>
      </c>
      <c r="U1919" s="1209">
        <f>VLOOKUP($D1919,'NI-Ter'!$B$1:$Y$2048,16,FALSE)</f>
        <v>0</v>
      </c>
      <c r="V1919" s="1209">
        <f>VLOOKUP($D1919,'NI-Ter'!$B$1:$Y$2048,17,FALSE)</f>
        <v>0</v>
      </c>
      <c r="W1919" s="1209">
        <f>VLOOKUP($D1919,'NI-Ter'!$B$1:$Y$2048,18,FALSE)</f>
        <v>0</v>
      </c>
      <c r="X1919" s="1209">
        <f>VLOOKUP($D1919,'NI-Ter'!$B$1:$Y$2048,19,FALSE)</f>
        <v>0</v>
      </c>
    </row>
    <row r="1920" spans="1:24" ht="27" hidden="1">
      <c r="A1920" s="507"/>
      <c r="B1920" s="507"/>
      <c r="C1920" s="507"/>
      <c r="D1920" s="1209" t="s">
        <v>1796</v>
      </c>
      <c r="E1920" s="1210" t="s">
        <v>3062</v>
      </c>
      <c r="F1920" s="1202"/>
      <c r="G1920" s="1202"/>
      <c r="H1920" s="1202" t="s">
        <v>1790</v>
      </c>
      <c r="I1920" s="1202" t="s">
        <v>53</v>
      </c>
      <c r="J1920" s="1202"/>
      <c r="K1920" s="1202"/>
      <c r="L1920" s="1202" t="s">
        <v>747</v>
      </c>
      <c r="M1920" s="1202" t="s">
        <v>1782</v>
      </c>
      <c r="N1920" s="1203" t="s">
        <v>1797</v>
      </c>
      <c r="O1920" s="1203" t="s">
        <v>1561</v>
      </c>
      <c r="P1920" s="1203" t="s">
        <v>1784</v>
      </c>
      <c r="Q1920" s="1203" t="s">
        <v>1561</v>
      </c>
      <c r="R1920" s="1203" t="s">
        <v>1785</v>
      </c>
      <c r="S1920" s="1209">
        <f>VLOOKUP($D1920,'NI-Ter'!$B$1:$Y$2048,12,FALSE)</f>
        <v>0</v>
      </c>
      <c r="T1920" s="1209">
        <f>VLOOKUP($D1920,'NI-Ter'!$B$1:$Y$2048,13,FALSE)</f>
        <v>0</v>
      </c>
      <c r="U1920" s="1209">
        <f>VLOOKUP($D1920,'NI-Ter'!$B$1:$Y$2048,16,FALSE)</f>
        <v>0</v>
      </c>
      <c r="V1920" s="1209">
        <f>VLOOKUP($D1920,'NI-Ter'!$B$1:$Y$2048,17,FALSE)</f>
        <v>0</v>
      </c>
      <c r="W1920" s="1209">
        <f>VLOOKUP($D1920,'NI-Ter'!$B$1:$Y$2048,18,FALSE)</f>
        <v>0</v>
      </c>
      <c r="X1920" s="1209">
        <f>VLOOKUP($D1920,'NI-Ter'!$B$1:$Y$2048,19,FALSE)</f>
        <v>0</v>
      </c>
    </row>
    <row r="1921" spans="1:24" ht="27" hidden="1">
      <c r="A1921" s="507"/>
      <c r="B1921" s="507"/>
      <c r="C1921" s="507"/>
      <c r="D1921" s="1209" t="s">
        <v>1798</v>
      </c>
      <c r="E1921" s="1210" t="s">
        <v>3062</v>
      </c>
      <c r="F1921" s="1202"/>
      <c r="G1921" s="1202"/>
      <c r="H1921" s="1202" t="s">
        <v>1799</v>
      </c>
      <c r="I1921" s="1202" t="s">
        <v>53</v>
      </c>
      <c r="J1921" s="1202"/>
      <c r="K1921" s="1202"/>
      <c r="L1921" s="1202" t="s">
        <v>747</v>
      </c>
      <c r="M1921" s="1202" t="s">
        <v>1782</v>
      </c>
      <c r="N1921" s="1203" t="s">
        <v>1800</v>
      </c>
      <c r="O1921" s="1203" t="s">
        <v>1561</v>
      </c>
      <c r="P1921" s="1203" t="s">
        <v>1784</v>
      </c>
      <c r="Q1921" s="1203" t="s">
        <v>1561</v>
      </c>
      <c r="R1921" s="1203" t="s">
        <v>1785</v>
      </c>
      <c r="S1921" s="1209">
        <f>VLOOKUP($D1921,'NI-Ter'!$B$1:$Y$2048,12,FALSE)</f>
        <v>0</v>
      </c>
      <c r="T1921" s="1209">
        <f>VLOOKUP($D1921,'NI-Ter'!$B$1:$Y$2048,13,FALSE)</f>
        <v>0</v>
      </c>
      <c r="U1921" s="1209">
        <f>VLOOKUP($D1921,'NI-Ter'!$B$1:$Y$2048,16,FALSE)</f>
        <v>0</v>
      </c>
      <c r="V1921" s="1209">
        <f>VLOOKUP($D1921,'NI-Ter'!$B$1:$Y$2048,17,FALSE)</f>
        <v>0</v>
      </c>
      <c r="W1921" s="1209">
        <f>VLOOKUP($D1921,'NI-Ter'!$B$1:$Y$2048,18,FALSE)</f>
        <v>0</v>
      </c>
      <c r="X1921" s="1209">
        <f>VLOOKUP($D1921,'NI-Ter'!$B$1:$Y$2048,19,FALSE)</f>
        <v>0</v>
      </c>
    </row>
    <row r="1922" spans="1:24" ht="27" hidden="1">
      <c r="A1922" s="507"/>
      <c r="B1922" s="507"/>
      <c r="C1922" s="507"/>
      <c r="D1922" s="1209" t="s">
        <v>1801</v>
      </c>
      <c r="E1922" s="1210" t="s">
        <v>3062</v>
      </c>
      <c r="F1922" s="1202"/>
      <c r="G1922" s="1202"/>
      <c r="H1922" s="1202" t="s">
        <v>1799</v>
      </c>
      <c r="I1922" s="1202" t="s">
        <v>53</v>
      </c>
      <c r="J1922" s="1202"/>
      <c r="K1922" s="1202"/>
      <c r="L1922" s="1202" t="s">
        <v>747</v>
      </c>
      <c r="M1922" s="1202" t="s">
        <v>1782</v>
      </c>
      <c r="N1922" s="1203" t="s">
        <v>1802</v>
      </c>
      <c r="O1922" s="1203" t="s">
        <v>1561</v>
      </c>
      <c r="P1922" s="1203" t="s">
        <v>1784</v>
      </c>
      <c r="Q1922" s="1203" t="s">
        <v>1561</v>
      </c>
      <c r="R1922" s="1203" t="s">
        <v>1785</v>
      </c>
      <c r="S1922" s="1209">
        <f>VLOOKUP($D1922,'NI-Ter'!$B$1:$Y$2048,12,FALSE)</f>
        <v>0</v>
      </c>
      <c r="T1922" s="1209">
        <f>VLOOKUP($D1922,'NI-Ter'!$B$1:$Y$2048,13,FALSE)</f>
        <v>0</v>
      </c>
      <c r="U1922" s="1209">
        <f>VLOOKUP($D1922,'NI-Ter'!$B$1:$Y$2048,16,FALSE)</f>
        <v>0</v>
      </c>
      <c r="V1922" s="1209">
        <f>VLOOKUP($D1922,'NI-Ter'!$B$1:$Y$2048,17,FALSE)</f>
        <v>0</v>
      </c>
      <c r="W1922" s="1209">
        <f>VLOOKUP($D1922,'NI-Ter'!$B$1:$Y$2048,18,FALSE)</f>
        <v>0</v>
      </c>
      <c r="X1922" s="1209">
        <f>VLOOKUP($D1922,'NI-Ter'!$B$1:$Y$2048,19,FALSE)</f>
        <v>0</v>
      </c>
    </row>
    <row r="1923" spans="1:24" ht="27" hidden="1">
      <c r="A1923" s="507"/>
      <c r="B1923" s="507"/>
      <c r="C1923" s="507"/>
      <c r="D1923" s="1209" t="s">
        <v>1803</v>
      </c>
      <c r="E1923" s="1210" t="s">
        <v>3062</v>
      </c>
      <c r="F1923" s="1202"/>
      <c r="G1923" s="1202"/>
      <c r="H1923" s="1204" t="s">
        <v>1804</v>
      </c>
      <c r="I1923" s="1202" t="s">
        <v>53</v>
      </c>
      <c r="J1923" s="1202"/>
      <c r="K1923" s="1202"/>
      <c r="L1923" s="1202" t="s">
        <v>747</v>
      </c>
      <c r="M1923" s="1202" t="s">
        <v>1782</v>
      </c>
      <c r="N1923" s="1203" t="s">
        <v>1805</v>
      </c>
      <c r="O1923" s="1203" t="s">
        <v>750</v>
      </c>
      <c r="P1923" s="1203" t="s">
        <v>1672</v>
      </c>
      <c r="Q1923" s="1203" t="s">
        <v>750</v>
      </c>
      <c r="R1923" s="1203" t="s">
        <v>1673</v>
      </c>
      <c r="S1923" s="1209">
        <f>VLOOKUP($D1923,'NI-Ter'!$B$1:$Y$2048,12,FALSE)</f>
        <v>0</v>
      </c>
      <c r="T1923" s="1209">
        <f>VLOOKUP($D1923,'NI-Ter'!$B$1:$Y$2048,13,FALSE)</f>
        <v>0</v>
      </c>
      <c r="U1923" s="1209">
        <f>VLOOKUP($D1923,'NI-Ter'!$B$1:$Y$2048,16,FALSE)</f>
        <v>0</v>
      </c>
      <c r="V1923" s="1209">
        <f>VLOOKUP($D1923,'NI-Ter'!$B$1:$Y$2048,17,FALSE)</f>
        <v>0</v>
      </c>
      <c r="W1923" s="1209">
        <f>VLOOKUP($D1923,'NI-Ter'!$B$1:$Y$2048,18,FALSE)</f>
        <v>0</v>
      </c>
      <c r="X1923" s="1209">
        <f>VLOOKUP($D1923,'NI-Ter'!$B$1:$Y$2048,19,FALSE)</f>
        <v>0</v>
      </c>
    </row>
    <row r="1924" spans="1:24" ht="27" hidden="1">
      <c r="A1924" s="507"/>
      <c r="B1924" s="507"/>
      <c r="C1924" s="507"/>
      <c r="D1924" s="1209" t="s">
        <v>1806</v>
      </c>
      <c r="E1924" s="1210" t="s">
        <v>3062</v>
      </c>
      <c r="F1924" s="1202"/>
      <c r="G1924" s="1202"/>
      <c r="H1924" s="1202" t="s">
        <v>1807</v>
      </c>
      <c r="I1924" s="1202" t="s">
        <v>53</v>
      </c>
      <c r="J1924" s="1202"/>
      <c r="K1924" s="1202"/>
      <c r="L1924" s="1202" t="s">
        <v>747</v>
      </c>
      <c r="M1924" s="1202" t="s">
        <v>1782</v>
      </c>
      <c r="N1924" s="1203" t="s">
        <v>1808</v>
      </c>
      <c r="O1924" s="1203" t="s">
        <v>1561</v>
      </c>
      <c r="P1924" s="1203" t="s">
        <v>1784</v>
      </c>
      <c r="Q1924" s="1203" t="s">
        <v>1561</v>
      </c>
      <c r="R1924" s="1203" t="s">
        <v>1785</v>
      </c>
      <c r="S1924" s="1209">
        <f>VLOOKUP($D1924,'NI-Ter'!$B$1:$Y$2048,12,FALSE)</f>
        <v>0</v>
      </c>
      <c r="T1924" s="1209">
        <f>VLOOKUP($D1924,'NI-Ter'!$B$1:$Y$2048,13,FALSE)</f>
        <v>0</v>
      </c>
      <c r="U1924" s="1209">
        <f>VLOOKUP($D1924,'NI-Ter'!$B$1:$Y$2048,16,FALSE)</f>
        <v>0</v>
      </c>
      <c r="V1924" s="1209">
        <f>VLOOKUP($D1924,'NI-Ter'!$B$1:$Y$2048,17,FALSE)</f>
        <v>0</v>
      </c>
      <c r="W1924" s="1209">
        <f>VLOOKUP($D1924,'NI-Ter'!$B$1:$Y$2048,18,FALSE)</f>
        <v>0</v>
      </c>
      <c r="X1924" s="1209">
        <f>VLOOKUP($D1924,'NI-Ter'!$B$1:$Y$2048,19,FALSE)</f>
        <v>0</v>
      </c>
    </row>
    <row r="1925" spans="1:24" ht="27" hidden="1">
      <c r="A1925" s="507"/>
      <c r="B1925" s="507"/>
      <c r="C1925" s="507"/>
      <c r="D1925" s="1209" t="s">
        <v>1809</v>
      </c>
      <c r="E1925" s="1210" t="s">
        <v>3062</v>
      </c>
      <c r="F1925" s="1202"/>
      <c r="G1925" s="1202"/>
      <c r="H1925" s="1202" t="s">
        <v>1807</v>
      </c>
      <c r="I1925" s="1202" t="s">
        <v>53</v>
      </c>
      <c r="J1925" s="1202"/>
      <c r="K1925" s="1202"/>
      <c r="L1925" s="1202" t="s">
        <v>747</v>
      </c>
      <c r="M1925" s="1202" t="s">
        <v>1782</v>
      </c>
      <c r="N1925" s="1203" t="s">
        <v>1810</v>
      </c>
      <c r="O1925" s="1203" t="s">
        <v>1561</v>
      </c>
      <c r="P1925" s="1203" t="s">
        <v>1784</v>
      </c>
      <c r="Q1925" s="1203" t="s">
        <v>1561</v>
      </c>
      <c r="R1925" s="1203" t="s">
        <v>1785</v>
      </c>
      <c r="S1925" s="1209">
        <f>VLOOKUP($D1925,'NI-Ter'!$B$1:$Y$2048,12,FALSE)</f>
        <v>0</v>
      </c>
      <c r="T1925" s="1209">
        <f>VLOOKUP($D1925,'NI-Ter'!$B$1:$Y$2048,13,FALSE)</f>
        <v>0</v>
      </c>
      <c r="U1925" s="1209">
        <f>VLOOKUP($D1925,'NI-Ter'!$B$1:$Y$2048,16,FALSE)</f>
        <v>34</v>
      </c>
      <c r="V1925" s="1209">
        <f>VLOOKUP($D1925,'NI-Ter'!$B$1:$Y$2048,17,FALSE)</f>
        <v>0</v>
      </c>
      <c r="W1925" s="1209">
        <f>VLOOKUP($D1925,'NI-Ter'!$B$1:$Y$2048,18,FALSE)</f>
        <v>0</v>
      </c>
      <c r="X1925" s="1209">
        <f>VLOOKUP($D1925,'NI-Ter'!$B$1:$Y$2048,19,FALSE)</f>
        <v>0</v>
      </c>
    </row>
    <row r="1926" spans="1:24" ht="27" hidden="1">
      <c r="A1926" s="507"/>
      <c r="B1926" s="507"/>
      <c r="C1926" s="507"/>
      <c r="D1926" s="1209" t="s">
        <v>1811</v>
      </c>
      <c r="E1926" s="1210" t="s">
        <v>3062</v>
      </c>
      <c r="F1926" s="1202"/>
      <c r="G1926" s="1202"/>
      <c r="H1926" s="1202" t="s">
        <v>1812</v>
      </c>
      <c r="I1926" s="1202" t="s">
        <v>53</v>
      </c>
      <c r="J1926" s="1202"/>
      <c r="K1926" s="1202"/>
      <c r="L1926" s="1202" t="s">
        <v>747</v>
      </c>
      <c r="M1926" s="1202" t="s">
        <v>1782</v>
      </c>
      <c r="N1926" s="1203" t="s">
        <v>1813</v>
      </c>
      <c r="O1926" s="1203" t="s">
        <v>1561</v>
      </c>
      <c r="P1926" s="1203" t="s">
        <v>1784</v>
      </c>
      <c r="Q1926" s="1203" t="s">
        <v>1561</v>
      </c>
      <c r="R1926" s="1203" t="s">
        <v>1785</v>
      </c>
      <c r="S1926" s="1209">
        <f>VLOOKUP($D1926,'NI-Ter'!$B$1:$Y$2048,12,FALSE)</f>
        <v>0</v>
      </c>
      <c r="T1926" s="1209">
        <f>VLOOKUP($D1926,'NI-Ter'!$B$1:$Y$2048,13,FALSE)</f>
        <v>0</v>
      </c>
      <c r="U1926" s="1209">
        <f>VLOOKUP($D1926,'NI-Ter'!$B$1:$Y$2048,16,FALSE)</f>
        <v>0</v>
      </c>
      <c r="V1926" s="1209">
        <f>VLOOKUP($D1926,'NI-Ter'!$B$1:$Y$2048,17,FALSE)</f>
        <v>0</v>
      </c>
      <c r="W1926" s="1209">
        <f>VLOOKUP($D1926,'NI-Ter'!$B$1:$Y$2048,18,FALSE)</f>
        <v>0</v>
      </c>
      <c r="X1926" s="1209">
        <f>VLOOKUP($D1926,'NI-Ter'!$B$1:$Y$2048,19,FALSE)</f>
        <v>0</v>
      </c>
    </row>
    <row r="1927" spans="1:24" ht="27" hidden="1">
      <c r="A1927" s="507"/>
      <c r="B1927" s="507"/>
      <c r="C1927" s="507"/>
      <c r="D1927" s="1209" t="s">
        <v>1814</v>
      </c>
      <c r="E1927" s="1210" t="s">
        <v>3062</v>
      </c>
      <c r="F1927" s="1202"/>
      <c r="G1927" s="1202"/>
      <c r="H1927" s="1202" t="s">
        <v>1812</v>
      </c>
      <c r="I1927" s="1202" t="s">
        <v>53</v>
      </c>
      <c r="J1927" s="1202"/>
      <c r="K1927" s="1202"/>
      <c r="L1927" s="1202" t="s">
        <v>747</v>
      </c>
      <c r="M1927" s="1202" t="s">
        <v>1782</v>
      </c>
      <c r="N1927" s="1203" t="s">
        <v>1815</v>
      </c>
      <c r="O1927" s="1203" t="s">
        <v>1561</v>
      </c>
      <c r="P1927" s="1203" t="s">
        <v>1784</v>
      </c>
      <c r="Q1927" s="1203" t="s">
        <v>1561</v>
      </c>
      <c r="R1927" s="1203" t="s">
        <v>1785</v>
      </c>
      <c r="S1927" s="1209">
        <f>VLOOKUP($D1927,'NI-Ter'!$B$1:$Y$2048,12,FALSE)</f>
        <v>0</v>
      </c>
      <c r="T1927" s="1209">
        <f>VLOOKUP($D1927,'NI-Ter'!$B$1:$Y$2048,13,FALSE)</f>
        <v>0</v>
      </c>
      <c r="U1927" s="1209">
        <f>VLOOKUP($D1927,'NI-Ter'!$B$1:$Y$2048,16,FALSE)</f>
        <v>0</v>
      </c>
      <c r="V1927" s="1209">
        <f>VLOOKUP($D1927,'NI-Ter'!$B$1:$Y$2048,17,FALSE)</f>
        <v>0</v>
      </c>
      <c r="W1927" s="1209">
        <f>VLOOKUP($D1927,'NI-Ter'!$B$1:$Y$2048,18,FALSE)</f>
        <v>0</v>
      </c>
      <c r="X1927" s="1209">
        <f>VLOOKUP($D1927,'NI-Ter'!$B$1:$Y$2048,19,FALSE)</f>
        <v>0</v>
      </c>
    </row>
    <row r="1928" spans="1:24" ht="40.5" hidden="1">
      <c r="A1928" s="507"/>
      <c r="B1928" s="507"/>
      <c r="C1928" s="507"/>
      <c r="D1928" s="1209" t="s">
        <v>1816</v>
      </c>
      <c r="E1928" s="1210" t="s">
        <v>3062</v>
      </c>
      <c r="F1928" s="1202" t="s">
        <v>157</v>
      </c>
      <c r="G1928" s="1202"/>
      <c r="H1928" s="1202" t="s">
        <v>1817</v>
      </c>
      <c r="I1928" s="1202" t="s">
        <v>53</v>
      </c>
      <c r="J1928" s="1202"/>
      <c r="K1928" s="1202"/>
      <c r="L1928" s="1202" t="s">
        <v>747</v>
      </c>
      <c r="M1928" s="1202" t="s">
        <v>1782</v>
      </c>
      <c r="N1928" s="1203" t="s">
        <v>1818</v>
      </c>
      <c r="O1928" s="1203" t="s">
        <v>1561</v>
      </c>
      <c r="P1928" s="1203" t="s">
        <v>1819</v>
      </c>
      <c r="Q1928" s="1203" t="s">
        <v>1561</v>
      </c>
      <c r="R1928" s="1203" t="s">
        <v>1820</v>
      </c>
      <c r="S1928" s="1209">
        <f>VLOOKUP($D1928,'NI-Ter'!$B$1:$Y$2048,12,FALSE)</f>
        <v>0</v>
      </c>
      <c r="T1928" s="1209">
        <f>VLOOKUP($D1928,'NI-Ter'!$B$1:$Y$2048,13,FALSE)</f>
        <v>0</v>
      </c>
      <c r="U1928" s="1209">
        <f>VLOOKUP($D1928,'NI-Ter'!$B$1:$Y$2048,16,FALSE)</f>
        <v>0</v>
      </c>
      <c r="V1928" s="1209">
        <f>VLOOKUP($D1928,'NI-Ter'!$B$1:$Y$2048,17,FALSE)</f>
        <v>0</v>
      </c>
      <c r="W1928" s="1209">
        <f>VLOOKUP($D1928,'NI-Ter'!$B$1:$Y$2048,18,FALSE)</f>
        <v>0</v>
      </c>
      <c r="X1928" s="1209">
        <f>VLOOKUP($D1928,'NI-Ter'!$B$1:$Y$2048,19,FALSE)</f>
        <v>0</v>
      </c>
    </row>
    <row r="1929" spans="1:24" ht="40.5" hidden="1">
      <c r="A1929" s="507"/>
      <c r="B1929" s="507"/>
      <c r="C1929" s="507"/>
      <c r="D1929" s="1209" t="s">
        <v>1821</v>
      </c>
      <c r="E1929" s="1210" t="s">
        <v>3062</v>
      </c>
      <c r="F1929" s="1202"/>
      <c r="G1929" s="1202"/>
      <c r="H1929" s="1202" t="s">
        <v>1822</v>
      </c>
      <c r="I1929" s="1202" t="s">
        <v>53</v>
      </c>
      <c r="J1929" s="1202"/>
      <c r="K1929" s="1202"/>
      <c r="L1929" s="1202" t="s">
        <v>747</v>
      </c>
      <c r="M1929" s="1202" t="s">
        <v>1782</v>
      </c>
      <c r="N1929" s="1203" t="s">
        <v>1823</v>
      </c>
      <c r="O1929" s="1203" t="s">
        <v>1561</v>
      </c>
      <c r="P1929" s="1203" t="s">
        <v>1819</v>
      </c>
      <c r="Q1929" s="1203" t="s">
        <v>1561</v>
      </c>
      <c r="R1929" s="1203" t="s">
        <v>1820</v>
      </c>
      <c r="S1929" s="1209">
        <f>VLOOKUP($D1929,'NI-Ter'!$B$1:$Y$2048,12,FALSE)</f>
        <v>0</v>
      </c>
      <c r="T1929" s="1209">
        <f>VLOOKUP($D1929,'NI-Ter'!$B$1:$Y$2048,13,FALSE)</f>
        <v>0</v>
      </c>
      <c r="U1929" s="1209">
        <f>VLOOKUP($D1929,'NI-Ter'!$B$1:$Y$2048,16,FALSE)</f>
        <v>0</v>
      </c>
      <c r="V1929" s="1209">
        <f>VLOOKUP($D1929,'NI-Ter'!$B$1:$Y$2048,17,FALSE)</f>
        <v>0</v>
      </c>
      <c r="W1929" s="1209">
        <f>VLOOKUP($D1929,'NI-Ter'!$B$1:$Y$2048,18,FALSE)</f>
        <v>0</v>
      </c>
      <c r="X1929" s="1209">
        <f>VLOOKUP($D1929,'NI-Ter'!$B$1:$Y$2048,19,FALSE)</f>
        <v>0</v>
      </c>
    </row>
    <row r="1930" spans="1:24" ht="27" hidden="1">
      <c r="A1930" s="507"/>
      <c r="B1930" s="507"/>
      <c r="C1930" s="507"/>
      <c r="D1930" s="1209" t="s">
        <v>1824</v>
      </c>
      <c r="E1930" s="1210" t="s">
        <v>3062</v>
      </c>
      <c r="F1930" s="1202"/>
      <c r="G1930" s="1202"/>
      <c r="H1930" s="1202" t="s">
        <v>1822</v>
      </c>
      <c r="I1930" s="1202" t="s">
        <v>53</v>
      </c>
      <c r="J1930" s="1202"/>
      <c r="K1930" s="1202"/>
      <c r="L1930" s="1202" t="s">
        <v>747</v>
      </c>
      <c r="M1930" s="1202" t="s">
        <v>1782</v>
      </c>
      <c r="N1930" s="1203" t="s">
        <v>1825</v>
      </c>
      <c r="O1930" s="1203" t="s">
        <v>1561</v>
      </c>
      <c r="P1930" s="1203" t="s">
        <v>1819</v>
      </c>
      <c r="Q1930" s="1203" t="s">
        <v>1561</v>
      </c>
      <c r="R1930" s="1203" t="s">
        <v>1820</v>
      </c>
      <c r="S1930" s="1209">
        <f>VLOOKUP($D1930,'NI-Ter'!$B$1:$Y$2048,12,FALSE)</f>
        <v>0</v>
      </c>
      <c r="T1930" s="1209">
        <f>VLOOKUP($D1930,'NI-Ter'!$B$1:$Y$2048,13,FALSE)</f>
        <v>0</v>
      </c>
      <c r="U1930" s="1209">
        <f>VLOOKUP($D1930,'NI-Ter'!$B$1:$Y$2048,16,FALSE)</f>
        <v>0</v>
      </c>
      <c r="V1930" s="1209">
        <f>VLOOKUP($D1930,'NI-Ter'!$B$1:$Y$2048,17,FALSE)</f>
        <v>0</v>
      </c>
      <c r="W1930" s="1209">
        <f>VLOOKUP($D1930,'NI-Ter'!$B$1:$Y$2048,18,FALSE)</f>
        <v>0</v>
      </c>
      <c r="X1930" s="1209">
        <f>VLOOKUP($D1930,'NI-Ter'!$B$1:$Y$2048,19,FALSE)</f>
        <v>0</v>
      </c>
    </row>
    <row r="1931" spans="1:24" ht="27" hidden="1">
      <c r="A1931" s="507"/>
      <c r="B1931" s="507"/>
      <c r="C1931" s="507"/>
      <c r="D1931" s="1209" t="s">
        <v>1826</v>
      </c>
      <c r="E1931" s="1210" t="s">
        <v>3062</v>
      </c>
      <c r="F1931" s="1202"/>
      <c r="G1931" s="1202"/>
      <c r="H1931" s="1202" t="s">
        <v>1827</v>
      </c>
      <c r="I1931" s="1202" t="s">
        <v>53</v>
      </c>
      <c r="J1931" s="1202"/>
      <c r="K1931" s="1202"/>
      <c r="L1931" s="1202" t="s">
        <v>747</v>
      </c>
      <c r="M1931" s="1202" t="s">
        <v>1782</v>
      </c>
      <c r="N1931" s="1203" t="s">
        <v>1828</v>
      </c>
      <c r="O1931" s="1203" t="s">
        <v>1561</v>
      </c>
      <c r="P1931" s="1203" t="s">
        <v>1819</v>
      </c>
      <c r="Q1931" s="1203" t="s">
        <v>1561</v>
      </c>
      <c r="R1931" s="1203" t="s">
        <v>1820</v>
      </c>
      <c r="S1931" s="1209">
        <f>VLOOKUP($D1931,'NI-Ter'!$B$1:$Y$2048,12,FALSE)</f>
        <v>0</v>
      </c>
      <c r="T1931" s="1209">
        <f>VLOOKUP($D1931,'NI-Ter'!$B$1:$Y$2048,13,FALSE)</f>
        <v>0</v>
      </c>
      <c r="U1931" s="1209">
        <f>VLOOKUP($D1931,'NI-Ter'!$B$1:$Y$2048,16,FALSE)</f>
        <v>0</v>
      </c>
      <c r="V1931" s="1209">
        <f>VLOOKUP($D1931,'NI-Ter'!$B$1:$Y$2048,17,FALSE)</f>
        <v>0</v>
      </c>
      <c r="W1931" s="1209">
        <f>VLOOKUP($D1931,'NI-Ter'!$B$1:$Y$2048,18,FALSE)</f>
        <v>0</v>
      </c>
      <c r="X1931" s="1209">
        <f>VLOOKUP($D1931,'NI-Ter'!$B$1:$Y$2048,19,FALSE)</f>
        <v>0</v>
      </c>
    </row>
    <row r="1932" spans="1:24" ht="27" hidden="1">
      <c r="A1932" s="507"/>
      <c r="B1932" s="507"/>
      <c r="C1932" s="507"/>
      <c r="D1932" s="1209" t="s">
        <v>1829</v>
      </c>
      <c r="E1932" s="1210" t="s">
        <v>3062</v>
      </c>
      <c r="F1932" s="1202"/>
      <c r="G1932" s="1202"/>
      <c r="H1932" s="1202" t="s">
        <v>1790</v>
      </c>
      <c r="I1932" s="1202" t="s">
        <v>531</v>
      </c>
      <c r="J1932" s="1202"/>
      <c r="K1932" s="1202"/>
      <c r="L1932" s="1202"/>
      <c r="M1932" s="1202" t="s">
        <v>1782</v>
      </c>
      <c r="N1932" s="1203" t="s">
        <v>1830</v>
      </c>
      <c r="O1932" s="1203" t="s">
        <v>73</v>
      </c>
      <c r="P1932" s="1203" t="s">
        <v>73</v>
      </c>
      <c r="Q1932" s="1203" t="s">
        <v>73</v>
      </c>
      <c r="R1932" s="1203" t="s">
        <v>73</v>
      </c>
      <c r="S1932" s="1209">
        <f>VLOOKUP($D1932,'NI-Ter'!$B$1:$Y$2048,12,FALSE)</f>
        <v>0</v>
      </c>
      <c r="T1932" s="1209">
        <f>VLOOKUP($D1932,'NI-Ter'!$B$1:$Y$2048,13,FALSE)</f>
        <v>0</v>
      </c>
      <c r="U1932" s="1209">
        <f>VLOOKUP($D1932,'NI-Ter'!$B$1:$Y$2048,16,FALSE)</f>
        <v>0</v>
      </c>
      <c r="V1932" s="1209">
        <f>VLOOKUP($D1932,'NI-Ter'!$B$1:$Y$2048,17,FALSE)</f>
        <v>0</v>
      </c>
      <c r="W1932" s="1209">
        <f>VLOOKUP($D1932,'NI-Ter'!$B$1:$Y$2048,18,FALSE)</f>
        <v>0</v>
      </c>
      <c r="X1932" s="1209">
        <f>VLOOKUP($D1932,'NI-Ter'!$B$1:$Y$2048,19,FALSE)</f>
        <v>0</v>
      </c>
    </row>
    <row r="1933" spans="1:24" hidden="1">
      <c r="A1933" s="507"/>
      <c r="B1933" s="507"/>
      <c r="C1933" s="507"/>
      <c r="D1933" s="1209" t="s">
        <v>1831</v>
      </c>
      <c r="E1933" s="1210" t="s">
        <v>3062</v>
      </c>
      <c r="F1933" s="1202"/>
      <c r="G1933" s="1202"/>
      <c r="H1933" s="1202"/>
      <c r="I1933" s="1202" t="s">
        <v>71</v>
      </c>
      <c r="J1933" s="1202"/>
      <c r="K1933" s="1202"/>
      <c r="L1933" s="1202"/>
      <c r="M1933" s="1202"/>
      <c r="N1933" s="1203" t="s">
        <v>1832</v>
      </c>
      <c r="O1933" s="1203" t="s">
        <v>73</v>
      </c>
      <c r="P1933" s="1203" t="s">
        <v>73</v>
      </c>
      <c r="Q1933" s="1203" t="s">
        <v>73</v>
      </c>
      <c r="R1933" s="1203" t="s">
        <v>73</v>
      </c>
      <c r="S1933" s="1209">
        <f>VLOOKUP($D1933,'NI-Ter'!$B$1:$Y$2048,12,FALSE)</f>
        <v>0</v>
      </c>
      <c r="T1933" s="1209">
        <f>VLOOKUP($D1933,'NI-Ter'!$B$1:$Y$2048,13,FALSE)</f>
        <v>0</v>
      </c>
      <c r="U1933" s="1209">
        <f>VLOOKUP($D1933,'NI-Ter'!$B$1:$Y$2048,16,FALSE)</f>
        <v>0</v>
      </c>
      <c r="V1933" s="1209">
        <f>VLOOKUP($D1933,'NI-Ter'!$B$1:$Y$2048,17,FALSE)</f>
        <v>0</v>
      </c>
      <c r="W1933" s="1209">
        <f>VLOOKUP($D1933,'NI-Ter'!$B$1:$Y$2048,18,FALSE)</f>
        <v>0</v>
      </c>
      <c r="X1933" s="1209">
        <f>VLOOKUP($D1933,'NI-Ter'!$B$1:$Y$2048,19,FALSE)</f>
        <v>0</v>
      </c>
    </row>
    <row r="1934" spans="1:24" ht="27" hidden="1">
      <c r="A1934" s="507"/>
      <c r="B1934" s="507"/>
      <c r="C1934" s="507"/>
      <c r="D1934" s="1209" t="s">
        <v>1833</v>
      </c>
      <c r="E1934" s="1210" t="s">
        <v>3062</v>
      </c>
      <c r="F1934" s="1202"/>
      <c r="G1934" s="1202"/>
      <c r="H1934" s="1202" t="s">
        <v>1834</v>
      </c>
      <c r="I1934" s="1202" t="s">
        <v>53</v>
      </c>
      <c r="J1934" s="1202"/>
      <c r="K1934" s="1202"/>
      <c r="L1934" s="1202" t="s">
        <v>747</v>
      </c>
      <c r="M1934" s="1202" t="s">
        <v>1835</v>
      </c>
      <c r="N1934" s="1203" t="s">
        <v>1836</v>
      </c>
      <c r="O1934" s="1203" t="s">
        <v>750</v>
      </c>
      <c r="P1934" s="1203" t="s">
        <v>1837</v>
      </c>
      <c r="Q1934" s="1203" t="s">
        <v>750</v>
      </c>
      <c r="R1934" s="1203" t="s">
        <v>1838</v>
      </c>
      <c r="S1934" s="1209">
        <f>VLOOKUP($D1934,'NI-Ter'!$B$1:$Y$2048,12,FALSE)</f>
        <v>0</v>
      </c>
      <c r="T1934" s="1209">
        <f>VLOOKUP($D1934,'NI-Ter'!$B$1:$Y$2048,13,FALSE)</f>
        <v>0</v>
      </c>
      <c r="U1934" s="1209">
        <f>VLOOKUP($D1934,'NI-Ter'!$B$1:$Y$2048,16,FALSE)</f>
        <v>0</v>
      </c>
      <c r="V1934" s="1209">
        <f>VLOOKUP($D1934,'NI-Ter'!$B$1:$Y$2048,17,FALSE)</f>
        <v>0</v>
      </c>
      <c r="W1934" s="1209">
        <f>VLOOKUP($D1934,'NI-Ter'!$B$1:$Y$2048,18,FALSE)</f>
        <v>0</v>
      </c>
      <c r="X1934" s="1209">
        <f>VLOOKUP($D1934,'NI-Ter'!$B$1:$Y$2048,19,FALSE)</f>
        <v>0</v>
      </c>
    </row>
    <row r="1935" spans="1:24" ht="27" hidden="1">
      <c r="A1935" s="507"/>
      <c r="B1935" s="507"/>
      <c r="C1935" s="507"/>
      <c r="D1935" s="1209" t="s">
        <v>1839</v>
      </c>
      <c r="E1935" s="1210" t="s">
        <v>3062</v>
      </c>
      <c r="F1935" s="1202" t="s">
        <v>157</v>
      </c>
      <c r="G1935" s="1202"/>
      <c r="H1935" s="1202" t="s">
        <v>1756</v>
      </c>
      <c r="I1935" s="1202" t="s">
        <v>53</v>
      </c>
      <c r="J1935" s="1202"/>
      <c r="K1935" s="1202"/>
      <c r="L1935" s="1202" t="s">
        <v>747</v>
      </c>
      <c r="M1935" s="1202" t="s">
        <v>1835</v>
      </c>
      <c r="N1935" s="1203" t="s">
        <v>1840</v>
      </c>
      <c r="O1935" s="1203" t="s">
        <v>750</v>
      </c>
      <c r="P1935" s="1203" t="s">
        <v>1837</v>
      </c>
      <c r="Q1935" s="1203" t="s">
        <v>750</v>
      </c>
      <c r="R1935" s="1203" t="s">
        <v>1838</v>
      </c>
      <c r="S1935" s="1209">
        <f>VLOOKUP($D1935,'NI-Ter'!$B$1:$Y$2048,12,FALSE)</f>
        <v>0</v>
      </c>
      <c r="T1935" s="1209">
        <f>VLOOKUP($D1935,'NI-Ter'!$B$1:$Y$2048,13,FALSE)</f>
        <v>0</v>
      </c>
      <c r="U1935" s="1209">
        <f>VLOOKUP($D1935,'NI-Ter'!$B$1:$Y$2048,16,FALSE)</f>
        <v>0</v>
      </c>
      <c r="V1935" s="1209">
        <f>VLOOKUP($D1935,'NI-Ter'!$B$1:$Y$2048,17,FALSE)</f>
        <v>0</v>
      </c>
      <c r="W1935" s="1209">
        <f>VLOOKUP($D1935,'NI-Ter'!$B$1:$Y$2048,18,FALSE)</f>
        <v>0</v>
      </c>
      <c r="X1935" s="1209">
        <f>VLOOKUP($D1935,'NI-Ter'!$B$1:$Y$2048,19,FALSE)</f>
        <v>0</v>
      </c>
    </row>
    <row r="1936" spans="1:24" ht="27" hidden="1">
      <c r="A1936" s="507"/>
      <c r="B1936" s="507"/>
      <c r="C1936" s="507"/>
      <c r="D1936" s="1209" t="s">
        <v>1841</v>
      </c>
      <c r="E1936" s="1210" t="s">
        <v>3062</v>
      </c>
      <c r="F1936" s="1202"/>
      <c r="G1936" s="1202"/>
      <c r="H1936" s="1202" t="s">
        <v>1842</v>
      </c>
      <c r="I1936" s="1202" t="s">
        <v>53</v>
      </c>
      <c r="J1936" s="1202"/>
      <c r="K1936" s="1202"/>
      <c r="L1936" s="1202" t="s">
        <v>747</v>
      </c>
      <c r="M1936" s="1202" t="s">
        <v>1835</v>
      </c>
      <c r="N1936" s="1203" t="s">
        <v>1843</v>
      </c>
      <c r="O1936" s="1203" t="s">
        <v>750</v>
      </c>
      <c r="P1936" s="1203" t="s">
        <v>1837</v>
      </c>
      <c r="Q1936" s="1203" t="s">
        <v>750</v>
      </c>
      <c r="R1936" s="1203" t="s">
        <v>1838</v>
      </c>
      <c r="S1936" s="1209">
        <f>VLOOKUP($D1936,'NI-Ter'!$B$1:$Y$2048,12,FALSE)</f>
        <v>0</v>
      </c>
      <c r="T1936" s="1209">
        <f>VLOOKUP($D1936,'NI-Ter'!$B$1:$Y$2048,13,FALSE)</f>
        <v>0</v>
      </c>
      <c r="U1936" s="1209">
        <f>VLOOKUP($D1936,'NI-Ter'!$B$1:$Y$2048,16,FALSE)</f>
        <v>0</v>
      </c>
      <c r="V1936" s="1209">
        <f>VLOOKUP($D1936,'NI-Ter'!$B$1:$Y$2048,17,FALSE)</f>
        <v>0</v>
      </c>
      <c r="W1936" s="1209">
        <f>VLOOKUP($D1936,'NI-Ter'!$B$1:$Y$2048,18,FALSE)</f>
        <v>0</v>
      </c>
      <c r="X1936" s="1209">
        <f>VLOOKUP($D1936,'NI-Ter'!$B$1:$Y$2048,19,FALSE)</f>
        <v>0</v>
      </c>
    </row>
    <row r="1937" spans="1:24" ht="27" hidden="1">
      <c r="A1937" s="507"/>
      <c r="B1937" s="507"/>
      <c r="C1937" s="507"/>
      <c r="D1937" s="1209" t="s">
        <v>1844</v>
      </c>
      <c r="E1937" s="1210" t="s">
        <v>3062</v>
      </c>
      <c r="F1937" s="1202"/>
      <c r="G1937" s="1202"/>
      <c r="H1937" s="1202" t="s">
        <v>1842</v>
      </c>
      <c r="I1937" s="1202" t="s">
        <v>53</v>
      </c>
      <c r="J1937" s="1202"/>
      <c r="K1937" s="1202"/>
      <c r="L1937" s="1202" t="s">
        <v>747</v>
      </c>
      <c r="M1937" s="1202" t="s">
        <v>1835</v>
      </c>
      <c r="N1937" s="1203" t="s">
        <v>1845</v>
      </c>
      <c r="O1937" s="1203" t="s">
        <v>750</v>
      </c>
      <c r="P1937" s="1203" t="s">
        <v>1837</v>
      </c>
      <c r="Q1937" s="1203" t="s">
        <v>750</v>
      </c>
      <c r="R1937" s="1203" t="s">
        <v>1838</v>
      </c>
      <c r="S1937" s="1209">
        <f>VLOOKUP($D1937,'NI-Ter'!$B$1:$Y$2048,12,FALSE)</f>
        <v>0</v>
      </c>
      <c r="T1937" s="1209">
        <f>VLOOKUP($D1937,'NI-Ter'!$B$1:$Y$2048,13,FALSE)</f>
        <v>0</v>
      </c>
      <c r="U1937" s="1209">
        <f>VLOOKUP($D1937,'NI-Ter'!$B$1:$Y$2048,16,FALSE)</f>
        <v>0</v>
      </c>
      <c r="V1937" s="1209">
        <f>VLOOKUP($D1937,'NI-Ter'!$B$1:$Y$2048,17,FALSE)</f>
        <v>0</v>
      </c>
      <c r="W1937" s="1209">
        <f>VLOOKUP($D1937,'NI-Ter'!$B$1:$Y$2048,18,FALSE)</f>
        <v>0</v>
      </c>
      <c r="X1937" s="1209">
        <f>VLOOKUP($D1937,'NI-Ter'!$B$1:$Y$2048,19,FALSE)</f>
        <v>0</v>
      </c>
    </row>
    <row r="1938" spans="1:24" hidden="1">
      <c r="A1938" s="507"/>
      <c r="B1938" s="507"/>
      <c r="C1938" s="507"/>
      <c r="D1938" s="1209" t="s">
        <v>1846</v>
      </c>
      <c r="E1938" s="1210" t="s">
        <v>3062</v>
      </c>
      <c r="F1938" s="1202"/>
      <c r="G1938" s="1202"/>
      <c r="H1938" s="1202" t="s">
        <v>1842</v>
      </c>
      <c r="I1938" s="1202" t="s">
        <v>531</v>
      </c>
      <c r="J1938" s="1202"/>
      <c r="K1938" s="1202"/>
      <c r="L1938" s="1202"/>
      <c r="M1938" s="1202" t="s">
        <v>1835</v>
      </c>
      <c r="N1938" s="1203" t="s">
        <v>1847</v>
      </c>
      <c r="O1938" s="1203" t="s">
        <v>73</v>
      </c>
      <c r="P1938" s="1203" t="s">
        <v>73</v>
      </c>
      <c r="Q1938" s="1203" t="s">
        <v>73</v>
      </c>
      <c r="R1938" s="1203" t="s">
        <v>73</v>
      </c>
      <c r="S1938" s="1209">
        <f>VLOOKUP($D1938,'NI-Ter'!$B$1:$Y$2048,12,FALSE)</f>
        <v>0</v>
      </c>
      <c r="T1938" s="1209">
        <f>VLOOKUP($D1938,'NI-Ter'!$B$1:$Y$2048,13,FALSE)</f>
        <v>0</v>
      </c>
      <c r="U1938" s="1209">
        <f>VLOOKUP($D1938,'NI-Ter'!$B$1:$Y$2048,16,FALSE)</f>
        <v>0</v>
      </c>
      <c r="V1938" s="1209">
        <f>VLOOKUP($D1938,'NI-Ter'!$B$1:$Y$2048,17,FALSE)</f>
        <v>0</v>
      </c>
      <c r="W1938" s="1209">
        <f>VLOOKUP($D1938,'NI-Ter'!$B$1:$Y$2048,18,FALSE)</f>
        <v>0</v>
      </c>
      <c r="X1938" s="1209">
        <f>VLOOKUP($D1938,'NI-Ter'!$B$1:$Y$2048,19,FALSE)</f>
        <v>0</v>
      </c>
    </row>
    <row r="1939" spans="1:24" hidden="1">
      <c r="A1939" s="507"/>
      <c r="B1939" s="507"/>
      <c r="C1939" s="507"/>
      <c r="D1939" s="1209" t="s">
        <v>1848</v>
      </c>
      <c r="E1939" s="1210" t="s">
        <v>3062</v>
      </c>
      <c r="F1939" s="1202"/>
      <c r="G1939" s="1202"/>
      <c r="H1939" s="1202"/>
      <c r="I1939" s="1202" t="s">
        <v>71</v>
      </c>
      <c r="J1939" s="1202"/>
      <c r="K1939" s="1202"/>
      <c r="L1939" s="1202"/>
      <c r="M1939" s="1202"/>
      <c r="N1939" s="1203" t="s">
        <v>1849</v>
      </c>
      <c r="O1939" s="1203" t="s">
        <v>73</v>
      </c>
      <c r="P1939" s="1203" t="s">
        <v>73</v>
      </c>
      <c r="Q1939" s="1203" t="s">
        <v>73</v>
      </c>
      <c r="R1939" s="1203" t="s">
        <v>73</v>
      </c>
      <c r="S1939" s="1209">
        <f>VLOOKUP($D1939,'NI-Ter'!$B$1:$Y$2048,12,FALSE)</f>
        <v>0</v>
      </c>
      <c r="T1939" s="1209">
        <f>VLOOKUP($D1939,'NI-Ter'!$B$1:$Y$2048,13,FALSE)</f>
        <v>0</v>
      </c>
      <c r="U1939" s="1209">
        <f>VLOOKUP($D1939,'NI-Ter'!$B$1:$Y$2048,16,FALSE)</f>
        <v>302</v>
      </c>
      <c r="V1939" s="1209">
        <f>VLOOKUP($D1939,'NI-Ter'!$B$1:$Y$2048,17,FALSE)</f>
        <v>0</v>
      </c>
      <c r="W1939" s="1209">
        <f>VLOOKUP($D1939,'NI-Ter'!$B$1:$Y$2048,18,FALSE)</f>
        <v>0</v>
      </c>
      <c r="X1939" s="1209">
        <f>VLOOKUP($D1939,'NI-Ter'!$B$1:$Y$2048,19,FALSE)</f>
        <v>0</v>
      </c>
    </row>
    <row r="1940" spans="1:24" ht="27" hidden="1">
      <c r="A1940" s="507"/>
      <c r="B1940" s="507"/>
      <c r="C1940" s="507"/>
      <c r="D1940" s="1209" t="s">
        <v>1850</v>
      </c>
      <c r="E1940" s="1210" t="s">
        <v>3062</v>
      </c>
      <c r="F1940" s="1202"/>
      <c r="G1940" s="1202"/>
      <c r="H1940" s="1202" t="s">
        <v>1851</v>
      </c>
      <c r="I1940" s="1202" t="s">
        <v>53</v>
      </c>
      <c r="J1940" s="1202"/>
      <c r="K1940" s="1202"/>
      <c r="L1940" s="1202" t="s">
        <v>747</v>
      </c>
      <c r="M1940" s="1202" t="s">
        <v>1852</v>
      </c>
      <c r="N1940" s="1203" t="s">
        <v>1853</v>
      </c>
      <c r="O1940" s="1203" t="s">
        <v>750</v>
      </c>
      <c r="P1940" s="1203" t="s">
        <v>1854</v>
      </c>
      <c r="Q1940" s="1203" t="s">
        <v>750</v>
      </c>
      <c r="R1940" s="1203" t="s">
        <v>1855</v>
      </c>
      <c r="S1940" s="1209">
        <f>VLOOKUP($D1940,'NI-Ter'!$B$1:$Y$2048,12,FALSE)</f>
        <v>0</v>
      </c>
      <c r="T1940" s="1209">
        <f>VLOOKUP($D1940,'NI-Ter'!$B$1:$Y$2048,13,FALSE)</f>
        <v>0</v>
      </c>
      <c r="U1940" s="1209">
        <f>VLOOKUP($D1940,'NI-Ter'!$B$1:$Y$2048,16,FALSE)</f>
        <v>185</v>
      </c>
      <c r="V1940" s="1209">
        <f>VLOOKUP($D1940,'NI-Ter'!$B$1:$Y$2048,17,FALSE)</f>
        <v>0</v>
      </c>
      <c r="W1940" s="1209">
        <f>VLOOKUP($D1940,'NI-Ter'!$B$1:$Y$2048,18,FALSE)</f>
        <v>0</v>
      </c>
      <c r="X1940" s="1209">
        <f>VLOOKUP($D1940,'NI-Ter'!$B$1:$Y$2048,19,FALSE)</f>
        <v>0</v>
      </c>
    </row>
    <row r="1941" spans="1:24" ht="27" hidden="1">
      <c r="A1941" s="507"/>
      <c r="B1941" s="507"/>
      <c r="C1941" s="507"/>
      <c r="D1941" s="1209" t="s">
        <v>1856</v>
      </c>
      <c r="E1941" s="1210" t="s">
        <v>3062</v>
      </c>
      <c r="F1941" s="1202"/>
      <c r="G1941" s="1202"/>
      <c r="H1941" s="1204" t="s">
        <v>1857</v>
      </c>
      <c r="I1941" s="1202" t="s">
        <v>53</v>
      </c>
      <c r="J1941" s="1202"/>
      <c r="K1941" s="1202"/>
      <c r="L1941" s="1202" t="s">
        <v>747</v>
      </c>
      <c r="M1941" s="1202" t="s">
        <v>1852</v>
      </c>
      <c r="N1941" s="1203" t="s">
        <v>1858</v>
      </c>
      <c r="O1941" s="1203" t="s">
        <v>750</v>
      </c>
      <c r="P1941" s="1203" t="s">
        <v>1859</v>
      </c>
      <c r="Q1941" s="1203" t="s">
        <v>750</v>
      </c>
      <c r="R1941" s="1203" t="s">
        <v>1860</v>
      </c>
      <c r="S1941" s="1209">
        <f>VLOOKUP($D1941,'NI-Ter'!$B$1:$Y$2048,12,FALSE)</f>
        <v>0</v>
      </c>
      <c r="T1941" s="1209">
        <f>VLOOKUP($D1941,'NI-Ter'!$B$1:$Y$2048,13,FALSE)</f>
        <v>0</v>
      </c>
      <c r="U1941" s="1209">
        <f>VLOOKUP($D1941,'NI-Ter'!$B$1:$Y$2048,16,FALSE)</f>
        <v>0</v>
      </c>
      <c r="V1941" s="1209">
        <f>VLOOKUP($D1941,'NI-Ter'!$B$1:$Y$2048,17,FALSE)</f>
        <v>0</v>
      </c>
      <c r="W1941" s="1209">
        <f>VLOOKUP($D1941,'NI-Ter'!$B$1:$Y$2048,18,FALSE)</f>
        <v>0</v>
      </c>
      <c r="X1941" s="1209">
        <f>VLOOKUP($D1941,'NI-Ter'!$B$1:$Y$2048,19,FALSE)</f>
        <v>0</v>
      </c>
    </row>
    <row r="1942" spans="1:24" hidden="1">
      <c r="A1942" s="507"/>
      <c r="B1942" s="507"/>
      <c r="C1942" s="507"/>
      <c r="D1942" s="1209" t="s">
        <v>1861</v>
      </c>
      <c r="E1942" s="1210" t="s">
        <v>3062</v>
      </c>
      <c r="F1942" s="1202"/>
      <c r="G1942" s="1202"/>
      <c r="H1942" s="1205" t="s">
        <v>1862</v>
      </c>
      <c r="I1942" s="1202" t="s">
        <v>53</v>
      </c>
      <c r="J1942" s="1202"/>
      <c r="K1942" s="1202"/>
      <c r="L1942" s="1202" t="s">
        <v>747</v>
      </c>
      <c r="M1942" s="1202" t="s">
        <v>1852</v>
      </c>
      <c r="N1942" s="1203" t="s">
        <v>1863</v>
      </c>
      <c r="O1942" s="1203" t="s">
        <v>750</v>
      </c>
      <c r="P1942" s="1203" t="s">
        <v>1864</v>
      </c>
      <c r="Q1942" s="1203" t="s">
        <v>750</v>
      </c>
      <c r="R1942" s="1203" t="s">
        <v>1865</v>
      </c>
      <c r="S1942" s="1209">
        <f>VLOOKUP($D1942,'NI-Ter'!$B$1:$Y$2048,12,FALSE)</f>
        <v>0</v>
      </c>
      <c r="T1942" s="1209">
        <f>VLOOKUP($D1942,'NI-Ter'!$B$1:$Y$2048,13,FALSE)</f>
        <v>0</v>
      </c>
      <c r="U1942" s="1209">
        <f>VLOOKUP($D1942,'NI-Ter'!$B$1:$Y$2048,16,FALSE)</f>
        <v>82</v>
      </c>
      <c r="V1942" s="1209">
        <f>VLOOKUP($D1942,'NI-Ter'!$B$1:$Y$2048,17,FALSE)</f>
        <v>0</v>
      </c>
      <c r="W1942" s="1209">
        <f>VLOOKUP($D1942,'NI-Ter'!$B$1:$Y$2048,18,FALSE)</f>
        <v>0</v>
      </c>
      <c r="X1942" s="1209">
        <f>VLOOKUP($D1942,'NI-Ter'!$B$1:$Y$2048,19,FALSE)</f>
        <v>0</v>
      </c>
    </row>
    <row r="1943" spans="1:24" ht="27" hidden="1">
      <c r="A1943" s="507"/>
      <c r="B1943" s="507"/>
      <c r="C1943" s="507"/>
      <c r="D1943" s="1209" t="s">
        <v>1866</v>
      </c>
      <c r="E1943" s="1210" t="s">
        <v>3062</v>
      </c>
      <c r="F1943" s="1202"/>
      <c r="G1943" s="1202"/>
      <c r="H1943" s="1202" t="s">
        <v>1867</v>
      </c>
      <c r="I1943" s="1202" t="s">
        <v>53</v>
      </c>
      <c r="J1943" s="1202"/>
      <c r="K1943" s="1202"/>
      <c r="L1943" s="1202" t="s">
        <v>747</v>
      </c>
      <c r="M1943" s="1202" t="s">
        <v>1852</v>
      </c>
      <c r="N1943" s="1203" t="s">
        <v>1868</v>
      </c>
      <c r="O1943" s="1203" t="s">
        <v>750</v>
      </c>
      <c r="P1943" s="1203" t="s">
        <v>1869</v>
      </c>
      <c r="Q1943" s="1203" t="s">
        <v>750</v>
      </c>
      <c r="R1943" s="1203" t="s">
        <v>1870</v>
      </c>
      <c r="S1943" s="1209">
        <f>VLOOKUP($D1943,'NI-Ter'!$B$1:$Y$2048,12,FALSE)</f>
        <v>0</v>
      </c>
      <c r="T1943" s="1209">
        <f>VLOOKUP($D1943,'NI-Ter'!$B$1:$Y$2048,13,FALSE)</f>
        <v>0</v>
      </c>
      <c r="U1943" s="1209">
        <f>VLOOKUP($D1943,'NI-Ter'!$B$1:$Y$2048,16,FALSE)</f>
        <v>11</v>
      </c>
      <c r="V1943" s="1209">
        <f>VLOOKUP($D1943,'NI-Ter'!$B$1:$Y$2048,17,FALSE)</f>
        <v>0</v>
      </c>
      <c r="W1943" s="1209">
        <f>VLOOKUP($D1943,'NI-Ter'!$B$1:$Y$2048,18,FALSE)</f>
        <v>0</v>
      </c>
      <c r="X1943" s="1209">
        <f>VLOOKUP($D1943,'NI-Ter'!$B$1:$Y$2048,19,FALSE)</f>
        <v>0</v>
      </c>
    </row>
    <row r="1944" spans="1:24" hidden="1">
      <c r="A1944" s="507"/>
      <c r="B1944" s="507"/>
      <c r="C1944" s="507"/>
      <c r="D1944" s="1209" t="s">
        <v>1871</v>
      </c>
      <c r="E1944" s="1210" t="s">
        <v>3062</v>
      </c>
      <c r="F1944" s="1202"/>
      <c r="G1944" s="1202"/>
      <c r="H1944" s="1202" t="s">
        <v>1872</v>
      </c>
      <c r="I1944" s="1202" t="s">
        <v>53</v>
      </c>
      <c r="J1944" s="1202"/>
      <c r="K1944" s="1202"/>
      <c r="L1944" s="1202" t="s">
        <v>747</v>
      </c>
      <c r="M1944" s="1202" t="s">
        <v>1852</v>
      </c>
      <c r="N1944" s="1203" t="s">
        <v>1873</v>
      </c>
      <c r="O1944" s="1203" t="s">
        <v>750</v>
      </c>
      <c r="P1944" s="1203" t="s">
        <v>1864</v>
      </c>
      <c r="Q1944" s="1203" t="s">
        <v>750</v>
      </c>
      <c r="R1944" s="1203" t="s">
        <v>1865</v>
      </c>
      <c r="S1944" s="1209">
        <f>VLOOKUP($D1944,'NI-Ter'!$B$1:$Y$2048,12,FALSE)</f>
        <v>0</v>
      </c>
      <c r="T1944" s="1209">
        <f>VLOOKUP($D1944,'NI-Ter'!$B$1:$Y$2048,13,FALSE)</f>
        <v>0</v>
      </c>
      <c r="U1944" s="1209">
        <f>VLOOKUP($D1944,'NI-Ter'!$B$1:$Y$2048,16,FALSE)</f>
        <v>0</v>
      </c>
      <c r="V1944" s="1209">
        <f>VLOOKUP($D1944,'NI-Ter'!$B$1:$Y$2048,17,FALSE)</f>
        <v>0</v>
      </c>
      <c r="W1944" s="1209">
        <f>VLOOKUP($D1944,'NI-Ter'!$B$1:$Y$2048,18,FALSE)</f>
        <v>0</v>
      </c>
      <c r="X1944" s="1209">
        <f>VLOOKUP($D1944,'NI-Ter'!$B$1:$Y$2048,19,FALSE)</f>
        <v>0</v>
      </c>
    </row>
    <row r="1945" spans="1:24" ht="27" hidden="1">
      <c r="A1945" s="507"/>
      <c r="B1945" s="507"/>
      <c r="C1945" s="507"/>
      <c r="D1945" s="1209" t="s">
        <v>1874</v>
      </c>
      <c r="E1945" s="1210" t="s">
        <v>3062</v>
      </c>
      <c r="F1945" s="1202"/>
      <c r="G1945" s="1202"/>
      <c r="H1945" s="1202" t="s">
        <v>1872</v>
      </c>
      <c r="I1945" s="1202" t="s">
        <v>53</v>
      </c>
      <c r="J1945" s="1202"/>
      <c r="K1945" s="1202"/>
      <c r="L1945" s="1202" t="s">
        <v>747</v>
      </c>
      <c r="M1945" s="1202" t="s">
        <v>1852</v>
      </c>
      <c r="N1945" s="1203" t="s">
        <v>1875</v>
      </c>
      <c r="O1945" s="1203" t="s">
        <v>750</v>
      </c>
      <c r="P1945" s="1203" t="s">
        <v>1864</v>
      </c>
      <c r="Q1945" s="1203" t="s">
        <v>750</v>
      </c>
      <c r="R1945" s="1203" t="s">
        <v>1865</v>
      </c>
      <c r="S1945" s="1209">
        <f>VLOOKUP($D1945,'NI-Ter'!$B$1:$Y$2048,12,FALSE)</f>
        <v>0</v>
      </c>
      <c r="T1945" s="1209">
        <f>VLOOKUP($D1945,'NI-Ter'!$B$1:$Y$2048,13,FALSE)</f>
        <v>0</v>
      </c>
      <c r="U1945" s="1209">
        <f>VLOOKUP($D1945,'NI-Ter'!$B$1:$Y$2048,16,FALSE)</f>
        <v>0</v>
      </c>
      <c r="V1945" s="1209">
        <f>VLOOKUP($D1945,'NI-Ter'!$B$1:$Y$2048,17,FALSE)</f>
        <v>0</v>
      </c>
      <c r="W1945" s="1209">
        <f>VLOOKUP($D1945,'NI-Ter'!$B$1:$Y$2048,18,FALSE)</f>
        <v>0</v>
      </c>
      <c r="X1945" s="1209">
        <f>VLOOKUP($D1945,'NI-Ter'!$B$1:$Y$2048,19,FALSE)</f>
        <v>0</v>
      </c>
    </row>
    <row r="1946" spans="1:24" hidden="1">
      <c r="A1946" s="507"/>
      <c r="B1946" s="507"/>
      <c r="C1946" s="507"/>
      <c r="D1946" s="1209" t="s">
        <v>1876</v>
      </c>
      <c r="E1946" s="1210" t="s">
        <v>3062</v>
      </c>
      <c r="F1946" s="1202"/>
      <c r="G1946" s="1202"/>
      <c r="H1946" s="1202" t="s">
        <v>1877</v>
      </c>
      <c r="I1946" s="1202" t="s">
        <v>53</v>
      </c>
      <c r="J1946" s="1202"/>
      <c r="K1946" s="1202"/>
      <c r="L1946" s="1202" t="s">
        <v>747</v>
      </c>
      <c r="M1946" s="1202" t="s">
        <v>1852</v>
      </c>
      <c r="N1946" s="1203" t="s">
        <v>1878</v>
      </c>
      <c r="O1946" s="1203" t="s">
        <v>750</v>
      </c>
      <c r="P1946" s="1203" t="s">
        <v>1864</v>
      </c>
      <c r="Q1946" s="1203" t="s">
        <v>750</v>
      </c>
      <c r="R1946" s="1203" t="s">
        <v>1865</v>
      </c>
      <c r="S1946" s="1209">
        <f>VLOOKUP($D1946,'NI-Ter'!$B$1:$Y$2048,12,FALSE)</f>
        <v>0</v>
      </c>
      <c r="T1946" s="1209">
        <f>VLOOKUP($D1946,'NI-Ter'!$B$1:$Y$2048,13,FALSE)</f>
        <v>0</v>
      </c>
      <c r="U1946" s="1209">
        <f>VLOOKUP($D1946,'NI-Ter'!$B$1:$Y$2048,16,FALSE)</f>
        <v>24</v>
      </c>
      <c r="V1946" s="1209">
        <f>VLOOKUP($D1946,'NI-Ter'!$B$1:$Y$2048,17,FALSE)</f>
        <v>0</v>
      </c>
      <c r="W1946" s="1209">
        <f>VLOOKUP($D1946,'NI-Ter'!$B$1:$Y$2048,18,FALSE)</f>
        <v>0</v>
      </c>
      <c r="X1946" s="1209">
        <f>VLOOKUP($D1946,'NI-Ter'!$B$1:$Y$2048,19,FALSE)</f>
        <v>0</v>
      </c>
    </row>
    <row r="1947" spans="1:24" hidden="1">
      <c r="A1947" s="507"/>
      <c r="B1947" s="507"/>
      <c r="C1947" s="507"/>
      <c r="D1947" s="1209" t="s">
        <v>1879</v>
      </c>
      <c r="E1947" s="1210" t="s">
        <v>3062</v>
      </c>
      <c r="F1947" s="1202" t="s">
        <v>157</v>
      </c>
      <c r="G1947" s="1202"/>
      <c r="H1947" s="1202" t="s">
        <v>1880</v>
      </c>
      <c r="I1947" s="1202" t="s">
        <v>53</v>
      </c>
      <c r="J1947" s="1202"/>
      <c r="K1947" s="1202"/>
      <c r="L1947" s="1202" t="s">
        <v>747</v>
      </c>
      <c r="M1947" s="1202" t="s">
        <v>1852</v>
      </c>
      <c r="N1947" s="1203" t="s">
        <v>1881</v>
      </c>
      <c r="O1947" s="1203" t="s">
        <v>750</v>
      </c>
      <c r="P1947" s="1203" t="s">
        <v>1864</v>
      </c>
      <c r="Q1947" s="1203" t="s">
        <v>750</v>
      </c>
      <c r="R1947" s="1203" t="s">
        <v>1865</v>
      </c>
      <c r="S1947" s="1209">
        <f>VLOOKUP($D1947,'NI-Ter'!$B$1:$Y$2048,12,FALSE)</f>
        <v>0</v>
      </c>
      <c r="T1947" s="1209">
        <f>VLOOKUP($D1947,'NI-Ter'!$B$1:$Y$2048,13,FALSE)</f>
        <v>0</v>
      </c>
      <c r="U1947" s="1209">
        <f>VLOOKUP($D1947,'NI-Ter'!$B$1:$Y$2048,16,FALSE)</f>
        <v>0</v>
      </c>
      <c r="V1947" s="1209">
        <f>VLOOKUP($D1947,'NI-Ter'!$B$1:$Y$2048,17,FALSE)</f>
        <v>0</v>
      </c>
      <c r="W1947" s="1209">
        <f>VLOOKUP($D1947,'NI-Ter'!$B$1:$Y$2048,18,FALSE)</f>
        <v>0</v>
      </c>
      <c r="X1947" s="1209">
        <f>VLOOKUP($D1947,'NI-Ter'!$B$1:$Y$2048,19,FALSE)</f>
        <v>0</v>
      </c>
    </row>
    <row r="1948" spans="1:24" hidden="1">
      <c r="A1948" s="507"/>
      <c r="B1948" s="507"/>
      <c r="C1948" s="507"/>
      <c r="D1948" s="1209" t="s">
        <v>1882</v>
      </c>
      <c r="E1948" s="1210" t="s">
        <v>3062</v>
      </c>
      <c r="F1948" s="1202"/>
      <c r="G1948" s="1202"/>
      <c r="H1948" s="1202"/>
      <c r="I1948" s="1202" t="s">
        <v>71</v>
      </c>
      <c r="J1948" s="1202"/>
      <c r="K1948" s="1202"/>
      <c r="L1948" s="1202"/>
      <c r="M1948" s="1202"/>
      <c r="N1948" s="1203" t="s">
        <v>1883</v>
      </c>
      <c r="O1948" s="1203" t="s">
        <v>73</v>
      </c>
      <c r="P1948" s="1203" t="s">
        <v>73</v>
      </c>
      <c r="Q1948" s="1203" t="s">
        <v>73</v>
      </c>
      <c r="R1948" s="1203" t="s">
        <v>73</v>
      </c>
      <c r="S1948" s="1209">
        <f>VLOOKUP($D1948,'NI-Ter'!$B$1:$Y$2048,12,FALSE)</f>
        <v>0</v>
      </c>
      <c r="T1948" s="1209">
        <f>VLOOKUP($D1948,'NI-Ter'!$B$1:$Y$2048,13,FALSE)</f>
        <v>0</v>
      </c>
      <c r="U1948" s="1209">
        <f>VLOOKUP($D1948,'NI-Ter'!$B$1:$Y$2048,16,FALSE)</f>
        <v>97</v>
      </c>
      <c r="V1948" s="1209">
        <f>VLOOKUP($D1948,'NI-Ter'!$B$1:$Y$2048,17,FALSE)</f>
        <v>0</v>
      </c>
      <c r="W1948" s="1209">
        <f>VLOOKUP($D1948,'NI-Ter'!$B$1:$Y$2048,18,FALSE)</f>
        <v>0</v>
      </c>
      <c r="X1948" s="1209">
        <f>VLOOKUP($D1948,'NI-Ter'!$B$1:$Y$2048,19,FALSE)</f>
        <v>0</v>
      </c>
    </row>
    <row r="1949" spans="1:24" ht="27" hidden="1">
      <c r="A1949" s="507"/>
      <c r="B1949" s="507"/>
      <c r="C1949" s="507"/>
      <c r="D1949" s="1209" t="s">
        <v>1884</v>
      </c>
      <c r="E1949" s="1210" t="s">
        <v>3062</v>
      </c>
      <c r="F1949" s="1202"/>
      <c r="G1949" s="1202"/>
      <c r="H1949" s="1202" t="s">
        <v>1885</v>
      </c>
      <c r="I1949" s="1202" t="s">
        <v>53</v>
      </c>
      <c r="J1949" s="1202"/>
      <c r="K1949" s="1202"/>
      <c r="L1949" s="1202" t="s">
        <v>747</v>
      </c>
      <c r="M1949" s="1202" t="s">
        <v>1886</v>
      </c>
      <c r="N1949" s="1203" t="s">
        <v>1887</v>
      </c>
      <c r="O1949" s="1203" t="s">
        <v>750</v>
      </c>
      <c r="P1949" s="1203" t="s">
        <v>1888</v>
      </c>
      <c r="Q1949" s="1203" t="s">
        <v>750</v>
      </c>
      <c r="R1949" s="1203" t="s">
        <v>1889</v>
      </c>
      <c r="S1949" s="1209">
        <f>VLOOKUP($D1949,'NI-Ter'!$B$1:$Y$2048,12,FALSE)</f>
        <v>0</v>
      </c>
      <c r="T1949" s="1209">
        <f>VLOOKUP($D1949,'NI-Ter'!$B$1:$Y$2048,13,FALSE)</f>
        <v>0</v>
      </c>
      <c r="U1949" s="1209">
        <f>VLOOKUP($D1949,'NI-Ter'!$B$1:$Y$2048,16,FALSE)</f>
        <v>85</v>
      </c>
      <c r="V1949" s="1209">
        <f>VLOOKUP($D1949,'NI-Ter'!$B$1:$Y$2048,17,FALSE)</f>
        <v>0</v>
      </c>
      <c r="W1949" s="1209">
        <f>VLOOKUP($D1949,'NI-Ter'!$B$1:$Y$2048,18,FALSE)</f>
        <v>0</v>
      </c>
      <c r="X1949" s="1209">
        <f>VLOOKUP($D1949,'NI-Ter'!$B$1:$Y$2048,19,FALSE)</f>
        <v>0</v>
      </c>
    </row>
    <row r="1950" spans="1:24" ht="27" hidden="1">
      <c r="A1950" s="507"/>
      <c r="B1950" s="507"/>
      <c r="C1950" s="507"/>
      <c r="D1950" s="1209" t="s">
        <v>1890</v>
      </c>
      <c r="E1950" s="1210" t="s">
        <v>3062</v>
      </c>
      <c r="F1950" s="1202"/>
      <c r="G1950" s="1202"/>
      <c r="H1950" s="1202" t="s">
        <v>1885</v>
      </c>
      <c r="I1950" s="1202" t="s">
        <v>53</v>
      </c>
      <c r="J1950" s="1202"/>
      <c r="K1950" s="1202"/>
      <c r="L1950" s="1202" t="s">
        <v>747</v>
      </c>
      <c r="M1950" s="1202" t="s">
        <v>1886</v>
      </c>
      <c r="N1950" s="1203" t="s">
        <v>1891</v>
      </c>
      <c r="O1950" s="1203" t="s">
        <v>750</v>
      </c>
      <c r="P1950" s="1203" t="s">
        <v>1888</v>
      </c>
      <c r="Q1950" s="1203" t="s">
        <v>750</v>
      </c>
      <c r="R1950" s="1203" t="s">
        <v>1889</v>
      </c>
      <c r="S1950" s="1209">
        <f>VLOOKUP($D1950,'NI-Ter'!$B$1:$Y$2048,12,FALSE)</f>
        <v>0</v>
      </c>
      <c r="T1950" s="1209">
        <f>VLOOKUP($D1950,'NI-Ter'!$B$1:$Y$2048,13,FALSE)</f>
        <v>0</v>
      </c>
      <c r="U1950" s="1209">
        <f>VLOOKUP($D1950,'NI-Ter'!$B$1:$Y$2048,16,FALSE)</f>
        <v>3</v>
      </c>
      <c r="V1950" s="1209">
        <f>VLOOKUP($D1950,'NI-Ter'!$B$1:$Y$2048,17,FALSE)</f>
        <v>0</v>
      </c>
      <c r="W1950" s="1209">
        <f>VLOOKUP($D1950,'NI-Ter'!$B$1:$Y$2048,18,FALSE)</f>
        <v>0</v>
      </c>
      <c r="X1950" s="1209">
        <f>VLOOKUP($D1950,'NI-Ter'!$B$1:$Y$2048,19,FALSE)</f>
        <v>0</v>
      </c>
    </row>
    <row r="1951" spans="1:24" ht="27" hidden="1">
      <c r="A1951" s="507"/>
      <c r="B1951" s="507"/>
      <c r="C1951" s="507"/>
      <c r="D1951" s="1209" t="s">
        <v>1892</v>
      </c>
      <c r="E1951" s="1210" t="s">
        <v>3062</v>
      </c>
      <c r="F1951" s="1202"/>
      <c r="G1951" s="1202"/>
      <c r="H1951" s="1202" t="s">
        <v>1893</v>
      </c>
      <c r="I1951" s="1202" t="s">
        <v>53</v>
      </c>
      <c r="J1951" s="1202"/>
      <c r="K1951" s="1202"/>
      <c r="L1951" s="1202" t="s">
        <v>747</v>
      </c>
      <c r="M1951" s="1202" t="s">
        <v>1886</v>
      </c>
      <c r="N1951" s="1203" t="s">
        <v>1894</v>
      </c>
      <c r="O1951" s="1203" t="s">
        <v>750</v>
      </c>
      <c r="P1951" s="1203" t="s">
        <v>1895</v>
      </c>
      <c r="Q1951" s="1203" t="s">
        <v>750</v>
      </c>
      <c r="R1951" s="1203" t="s">
        <v>1896</v>
      </c>
      <c r="S1951" s="1209">
        <f>VLOOKUP($D1951,'NI-Ter'!$B$1:$Y$2048,12,FALSE)</f>
        <v>0</v>
      </c>
      <c r="T1951" s="1209">
        <f>VLOOKUP($D1951,'NI-Ter'!$B$1:$Y$2048,13,FALSE)</f>
        <v>0</v>
      </c>
      <c r="U1951" s="1209">
        <f>VLOOKUP($D1951,'NI-Ter'!$B$1:$Y$2048,16,FALSE)</f>
        <v>0</v>
      </c>
      <c r="V1951" s="1209">
        <f>VLOOKUP($D1951,'NI-Ter'!$B$1:$Y$2048,17,FALSE)</f>
        <v>0</v>
      </c>
      <c r="W1951" s="1209">
        <f>VLOOKUP($D1951,'NI-Ter'!$B$1:$Y$2048,18,FALSE)</f>
        <v>0</v>
      </c>
      <c r="X1951" s="1209">
        <f>VLOOKUP($D1951,'NI-Ter'!$B$1:$Y$2048,19,FALSE)</f>
        <v>0</v>
      </c>
    </row>
    <row r="1952" spans="1:24" hidden="1">
      <c r="A1952" s="507"/>
      <c r="B1952" s="507"/>
      <c r="C1952" s="507"/>
      <c r="D1952" s="1209" t="s">
        <v>1897</v>
      </c>
      <c r="E1952" s="1210" t="s">
        <v>3062</v>
      </c>
      <c r="F1952" s="1202"/>
      <c r="G1952" s="1202"/>
      <c r="H1952" s="1202" t="s">
        <v>1893</v>
      </c>
      <c r="I1952" s="1202" t="s">
        <v>53</v>
      </c>
      <c r="J1952" s="1202"/>
      <c r="K1952" s="1202"/>
      <c r="L1952" s="1202" t="s">
        <v>3063</v>
      </c>
      <c r="M1952" s="1202" t="s">
        <v>1886</v>
      </c>
      <c r="N1952" s="1203" t="s">
        <v>1898</v>
      </c>
      <c r="O1952" s="1203" t="s">
        <v>73</v>
      </c>
      <c r="P1952" s="1203" t="s">
        <v>73</v>
      </c>
      <c r="Q1952" s="1203" t="s">
        <v>750</v>
      </c>
      <c r="R1952" s="1203"/>
      <c r="S1952" s="1209">
        <f>VLOOKUP($D1952,'NI-Ter'!$B$1:$Y$2048,12,FALSE)</f>
        <v>0</v>
      </c>
      <c r="T1952" s="1209">
        <f>VLOOKUP($D1952,'NI-Ter'!$B$1:$Y$2048,13,FALSE)</f>
        <v>0</v>
      </c>
      <c r="U1952" s="1209">
        <f>VLOOKUP($D1952,'NI-Ter'!$B$1:$Y$2048,16,FALSE)</f>
        <v>0</v>
      </c>
      <c r="V1952" s="1209">
        <f>VLOOKUP($D1952,'NI-Ter'!$B$1:$Y$2048,17,FALSE)</f>
        <v>0</v>
      </c>
      <c r="W1952" s="1209">
        <f>VLOOKUP($D1952,'NI-Ter'!$B$1:$Y$2048,18,FALSE)</f>
        <v>0</v>
      </c>
      <c r="X1952" s="1209">
        <f>VLOOKUP($D1952,'NI-Ter'!$B$1:$Y$2048,19,FALSE)</f>
        <v>0</v>
      </c>
    </row>
    <row r="1953" spans="1:24" ht="27" hidden="1">
      <c r="A1953" s="507"/>
      <c r="B1953" s="507"/>
      <c r="C1953" s="507"/>
      <c r="D1953" s="1209" t="s">
        <v>1899</v>
      </c>
      <c r="E1953" s="1210" t="s">
        <v>3062</v>
      </c>
      <c r="F1953" s="1202"/>
      <c r="G1953" s="1202"/>
      <c r="H1953" s="1202" t="s">
        <v>1900</v>
      </c>
      <c r="I1953" s="1202" t="s">
        <v>53</v>
      </c>
      <c r="J1953" s="1202"/>
      <c r="K1953" s="1202"/>
      <c r="L1953" s="1202" t="s">
        <v>747</v>
      </c>
      <c r="M1953" s="1202" t="s">
        <v>1886</v>
      </c>
      <c r="N1953" s="1203" t="s">
        <v>1901</v>
      </c>
      <c r="O1953" s="1203" t="s">
        <v>750</v>
      </c>
      <c r="P1953" s="1203" t="s">
        <v>1895</v>
      </c>
      <c r="Q1953" s="1203" t="s">
        <v>750</v>
      </c>
      <c r="R1953" s="1203" t="s">
        <v>1896</v>
      </c>
      <c r="S1953" s="1209">
        <f>VLOOKUP($D1953,'NI-Ter'!$B$1:$Y$2048,12,FALSE)</f>
        <v>0</v>
      </c>
      <c r="T1953" s="1209">
        <f>VLOOKUP($D1953,'NI-Ter'!$B$1:$Y$2048,13,FALSE)</f>
        <v>0</v>
      </c>
      <c r="U1953" s="1209">
        <f>VLOOKUP($D1953,'NI-Ter'!$B$1:$Y$2048,16,FALSE)</f>
        <v>9</v>
      </c>
      <c r="V1953" s="1209">
        <f>VLOOKUP($D1953,'NI-Ter'!$B$1:$Y$2048,17,FALSE)</f>
        <v>0</v>
      </c>
      <c r="W1953" s="1209">
        <f>VLOOKUP($D1953,'NI-Ter'!$B$1:$Y$2048,18,FALSE)</f>
        <v>0</v>
      </c>
      <c r="X1953" s="1209">
        <f>VLOOKUP($D1953,'NI-Ter'!$B$1:$Y$2048,19,FALSE)</f>
        <v>0</v>
      </c>
    </row>
    <row r="1954" spans="1:24" ht="27" hidden="1">
      <c r="A1954" s="507"/>
      <c r="B1954" s="507"/>
      <c r="C1954" s="507"/>
      <c r="D1954" s="1209" t="s">
        <v>1902</v>
      </c>
      <c r="E1954" s="1210" t="s">
        <v>3062</v>
      </c>
      <c r="F1954" s="1202"/>
      <c r="G1954" s="1202"/>
      <c r="H1954" s="1202" t="s">
        <v>1903</v>
      </c>
      <c r="I1954" s="1202" t="s">
        <v>53</v>
      </c>
      <c r="J1954" s="1202"/>
      <c r="K1954" s="1202"/>
      <c r="L1954" s="1202" t="s">
        <v>747</v>
      </c>
      <c r="M1954" s="1202" t="s">
        <v>1886</v>
      </c>
      <c r="N1954" s="1203" t="s">
        <v>1904</v>
      </c>
      <c r="O1954" s="1203" t="s">
        <v>750</v>
      </c>
      <c r="P1954" s="1203" t="s">
        <v>1895</v>
      </c>
      <c r="Q1954" s="1203" t="s">
        <v>750</v>
      </c>
      <c r="R1954" s="1203" t="s">
        <v>1896</v>
      </c>
      <c r="S1954" s="1209">
        <f>VLOOKUP($D1954,'NI-Ter'!$B$1:$Y$2048,12,FALSE)</f>
        <v>0</v>
      </c>
      <c r="T1954" s="1209">
        <f>VLOOKUP($D1954,'NI-Ter'!$B$1:$Y$2048,13,FALSE)</f>
        <v>0</v>
      </c>
      <c r="U1954" s="1209">
        <f>VLOOKUP($D1954,'NI-Ter'!$B$1:$Y$2048,16,FALSE)</f>
        <v>0</v>
      </c>
      <c r="V1954" s="1209">
        <f>VLOOKUP($D1954,'NI-Ter'!$B$1:$Y$2048,17,FALSE)</f>
        <v>0</v>
      </c>
      <c r="W1954" s="1209">
        <f>VLOOKUP($D1954,'NI-Ter'!$B$1:$Y$2048,18,FALSE)</f>
        <v>0</v>
      </c>
      <c r="X1954" s="1209">
        <f>VLOOKUP($D1954,'NI-Ter'!$B$1:$Y$2048,19,FALSE)</f>
        <v>0</v>
      </c>
    </row>
    <row r="1955" spans="1:24" ht="27" hidden="1">
      <c r="A1955" s="507"/>
      <c r="B1955" s="507"/>
      <c r="C1955" s="507"/>
      <c r="D1955" s="1209" t="s">
        <v>1905</v>
      </c>
      <c r="E1955" s="1210" t="s">
        <v>3062</v>
      </c>
      <c r="F1955" s="1202"/>
      <c r="G1955" s="1202"/>
      <c r="H1955" s="1202" t="s">
        <v>1906</v>
      </c>
      <c r="I1955" s="1202" t="s">
        <v>53</v>
      </c>
      <c r="J1955" s="1202"/>
      <c r="K1955" s="1202"/>
      <c r="L1955" s="1202" t="s">
        <v>747</v>
      </c>
      <c r="M1955" s="1202" t="s">
        <v>1886</v>
      </c>
      <c r="N1955" s="1203" t="s">
        <v>1907</v>
      </c>
      <c r="O1955" s="1203" t="s">
        <v>750</v>
      </c>
      <c r="P1955" s="1203" t="s">
        <v>1895</v>
      </c>
      <c r="Q1955" s="1203" t="s">
        <v>750</v>
      </c>
      <c r="R1955" s="1203" t="s">
        <v>1896</v>
      </c>
      <c r="S1955" s="1209">
        <f>VLOOKUP($D1955,'NI-Ter'!$B$1:$Y$2048,12,FALSE)</f>
        <v>0</v>
      </c>
      <c r="T1955" s="1209">
        <f>VLOOKUP($D1955,'NI-Ter'!$B$1:$Y$2048,13,FALSE)</f>
        <v>0</v>
      </c>
      <c r="U1955" s="1209">
        <f>VLOOKUP($D1955,'NI-Ter'!$B$1:$Y$2048,16,FALSE)</f>
        <v>0</v>
      </c>
      <c r="V1955" s="1209">
        <f>VLOOKUP($D1955,'NI-Ter'!$B$1:$Y$2048,17,FALSE)</f>
        <v>0</v>
      </c>
      <c r="W1955" s="1209">
        <f>VLOOKUP($D1955,'NI-Ter'!$B$1:$Y$2048,18,FALSE)</f>
        <v>0</v>
      </c>
      <c r="X1955" s="1209">
        <f>VLOOKUP($D1955,'NI-Ter'!$B$1:$Y$2048,19,FALSE)</f>
        <v>0</v>
      </c>
    </row>
    <row r="1956" spans="1:24" ht="27" hidden="1">
      <c r="A1956" s="507"/>
      <c r="B1956" s="507"/>
      <c r="C1956" s="507"/>
      <c r="D1956" s="1209" t="s">
        <v>1908</v>
      </c>
      <c r="E1956" s="1210" t="s">
        <v>3062</v>
      </c>
      <c r="F1956" s="1202" t="s">
        <v>157</v>
      </c>
      <c r="G1956" s="1202"/>
      <c r="H1956" s="1202" t="s">
        <v>1909</v>
      </c>
      <c r="I1956" s="1202" t="s">
        <v>53</v>
      </c>
      <c r="J1956" s="1202"/>
      <c r="K1956" s="1202"/>
      <c r="L1956" s="1202" t="s">
        <v>747</v>
      </c>
      <c r="M1956" s="1202" t="s">
        <v>1886</v>
      </c>
      <c r="N1956" s="1203" t="s">
        <v>1910</v>
      </c>
      <c r="O1956" s="1203" t="s">
        <v>750</v>
      </c>
      <c r="P1956" s="1203" t="s">
        <v>1895</v>
      </c>
      <c r="Q1956" s="1203" t="s">
        <v>750</v>
      </c>
      <c r="R1956" s="1203" t="s">
        <v>1896</v>
      </c>
      <c r="S1956" s="1209">
        <f>VLOOKUP($D1956,'NI-Ter'!$B$1:$Y$2048,12,FALSE)</f>
        <v>0</v>
      </c>
      <c r="T1956" s="1209">
        <f>VLOOKUP($D1956,'NI-Ter'!$B$1:$Y$2048,13,FALSE)</f>
        <v>0</v>
      </c>
      <c r="U1956" s="1209">
        <f>VLOOKUP($D1956,'NI-Ter'!$B$1:$Y$2048,16,FALSE)</f>
        <v>0</v>
      </c>
      <c r="V1956" s="1209">
        <f>VLOOKUP($D1956,'NI-Ter'!$B$1:$Y$2048,17,FALSE)</f>
        <v>0</v>
      </c>
      <c r="W1956" s="1209">
        <f>VLOOKUP($D1956,'NI-Ter'!$B$1:$Y$2048,18,FALSE)</f>
        <v>0</v>
      </c>
      <c r="X1956" s="1209">
        <f>VLOOKUP($D1956,'NI-Ter'!$B$1:$Y$2048,19,FALSE)</f>
        <v>0</v>
      </c>
    </row>
    <row r="1957" spans="1:24" hidden="1">
      <c r="A1957" s="507"/>
      <c r="B1957" s="507"/>
      <c r="C1957" s="507"/>
      <c r="D1957" s="1209" t="s">
        <v>1911</v>
      </c>
      <c r="E1957" s="1210" t="s">
        <v>3062</v>
      </c>
      <c r="F1957" s="1202"/>
      <c r="G1957" s="1202"/>
      <c r="H1957" s="1202"/>
      <c r="I1957" s="1202" t="s">
        <v>71</v>
      </c>
      <c r="J1957" s="1202"/>
      <c r="K1957" s="1202"/>
      <c r="L1957" s="1202"/>
      <c r="M1957" s="1202"/>
      <c r="N1957" s="1203" t="s">
        <v>1912</v>
      </c>
      <c r="O1957" s="1203" t="s">
        <v>73</v>
      </c>
      <c r="P1957" s="1203" t="s">
        <v>73</v>
      </c>
      <c r="Q1957" s="1203" t="s">
        <v>73</v>
      </c>
      <c r="R1957" s="1203" t="s">
        <v>73</v>
      </c>
      <c r="S1957" s="1209">
        <f>VLOOKUP($D1957,'NI-Ter'!$B$1:$Y$2048,12,FALSE)</f>
        <v>0</v>
      </c>
      <c r="T1957" s="1209">
        <f>VLOOKUP($D1957,'NI-Ter'!$B$1:$Y$2048,13,FALSE)</f>
        <v>0</v>
      </c>
      <c r="U1957" s="1209">
        <f>VLOOKUP($D1957,'NI-Ter'!$B$1:$Y$2048,16,FALSE)</f>
        <v>5611</v>
      </c>
      <c r="V1957" s="1209">
        <f>VLOOKUP($D1957,'NI-Ter'!$B$1:$Y$2048,17,FALSE)</f>
        <v>0</v>
      </c>
      <c r="W1957" s="1209">
        <f>VLOOKUP($D1957,'NI-Ter'!$B$1:$Y$2048,18,FALSE)</f>
        <v>0</v>
      </c>
      <c r="X1957" s="1209">
        <f>VLOOKUP($D1957,'NI-Ter'!$B$1:$Y$2048,19,FALSE)</f>
        <v>0</v>
      </c>
    </row>
    <row r="1958" spans="1:24" hidden="1">
      <c r="A1958" s="507"/>
      <c r="B1958" s="507"/>
      <c r="C1958" s="507"/>
      <c r="D1958" s="1209" t="s">
        <v>1913</v>
      </c>
      <c r="E1958" s="1210" t="s">
        <v>3062</v>
      </c>
      <c r="F1958" s="1202"/>
      <c r="G1958" s="1202"/>
      <c r="H1958" s="1202"/>
      <c r="I1958" s="1202" t="s">
        <v>71</v>
      </c>
      <c r="J1958" s="1202"/>
      <c r="K1958" s="1202"/>
      <c r="L1958" s="1202"/>
      <c r="M1958" s="1202"/>
      <c r="N1958" s="1203" t="s">
        <v>1914</v>
      </c>
      <c r="O1958" s="1203" t="s">
        <v>73</v>
      </c>
      <c r="P1958" s="1203" t="s">
        <v>73</v>
      </c>
      <c r="Q1958" s="1203" t="s">
        <v>73</v>
      </c>
      <c r="R1958" s="1203" t="s">
        <v>73</v>
      </c>
      <c r="S1958" s="1209">
        <f>VLOOKUP($D1958,'NI-Ter'!$B$1:$Y$2048,12,FALSE)</f>
        <v>0</v>
      </c>
      <c r="T1958" s="1209">
        <f>VLOOKUP($D1958,'NI-Ter'!$B$1:$Y$2048,13,FALSE)</f>
        <v>0</v>
      </c>
      <c r="U1958" s="1209">
        <f>VLOOKUP($D1958,'NI-Ter'!$B$1:$Y$2048,16,FALSE)</f>
        <v>3260</v>
      </c>
      <c r="V1958" s="1209">
        <f>VLOOKUP($D1958,'NI-Ter'!$B$1:$Y$2048,17,FALSE)</f>
        <v>0</v>
      </c>
      <c r="W1958" s="1209">
        <f>VLOOKUP($D1958,'NI-Ter'!$B$1:$Y$2048,18,FALSE)</f>
        <v>0</v>
      </c>
      <c r="X1958" s="1209">
        <f>VLOOKUP($D1958,'NI-Ter'!$B$1:$Y$2048,19,FALSE)</f>
        <v>0</v>
      </c>
    </row>
    <row r="1959" spans="1:24" ht="27" hidden="1">
      <c r="A1959" s="507"/>
      <c r="B1959" s="507"/>
      <c r="C1959" s="507"/>
      <c r="D1959" s="1209" t="s">
        <v>1915</v>
      </c>
      <c r="E1959" s="1210" t="s">
        <v>3062</v>
      </c>
      <c r="F1959" s="1202"/>
      <c r="G1959" s="1202"/>
      <c r="H1959" s="1205" t="s">
        <v>1916</v>
      </c>
      <c r="I1959" s="1202" t="s">
        <v>53</v>
      </c>
      <c r="J1959" s="1202"/>
      <c r="K1959" s="1202"/>
      <c r="L1959" s="1202" t="s">
        <v>1918</v>
      </c>
      <c r="M1959" s="1202" t="s">
        <v>1919</v>
      </c>
      <c r="N1959" s="1203" t="s">
        <v>1920</v>
      </c>
      <c r="O1959" s="1203" t="s">
        <v>73</v>
      </c>
      <c r="P1959" s="1203" t="s">
        <v>73</v>
      </c>
      <c r="Q1959" s="1203" t="s">
        <v>73</v>
      </c>
      <c r="R1959" s="1203" t="s">
        <v>73</v>
      </c>
      <c r="S1959" s="1209">
        <f>VLOOKUP($D1959,'NI-Ter'!$B$1:$Y$2048,12,FALSE)</f>
        <v>0</v>
      </c>
      <c r="T1959" s="1209">
        <f>VLOOKUP($D1959,'NI-Ter'!$B$1:$Y$2048,13,FALSE)</f>
        <v>0</v>
      </c>
      <c r="U1959" s="1209">
        <f>VLOOKUP($D1959,'NI-Ter'!$B$1:$Y$2048,16,FALSE)</f>
        <v>382</v>
      </c>
      <c r="V1959" s="1209">
        <f>VLOOKUP($D1959,'NI-Ter'!$B$1:$Y$2048,17,FALSE)</f>
        <v>0</v>
      </c>
      <c r="W1959" s="1209">
        <f>VLOOKUP($D1959,'NI-Ter'!$B$1:$Y$2048,18,FALSE)</f>
        <v>0</v>
      </c>
      <c r="X1959" s="1209">
        <f>VLOOKUP($D1959,'NI-Ter'!$B$1:$Y$2048,19,FALSE)</f>
        <v>0</v>
      </c>
    </row>
    <row r="1960" spans="1:24" ht="27" hidden="1">
      <c r="A1960" s="507"/>
      <c r="B1960" s="507"/>
      <c r="C1960" s="507"/>
      <c r="D1960" s="1209" t="s">
        <v>1921</v>
      </c>
      <c r="E1960" s="1210" t="s">
        <v>3062</v>
      </c>
      <c r="F1960" s="1202"/>
      <c r="G1960" s="1202"/>
      <c r="H1960" s="1205" t="s">
        <v>1916</v>
      </c>
      <c r="I1960" s="1202" t="s">
        <v>53</v>
      </c>
      <c r="J1960" s="1202"/>
      <c r="K1960" s="1202"/>
      <c r="L1960" s="1202" t="s">
        <v>1918</v>
      </c>
      <c r="M1960" s="1202" t="s">
        <v>1919</v>
      </c>
      <c r="N1960" s="1203" t="s">
        <v>1922</v>
      </c>
      <c r="O1960" s="1203" t="s">
        <v>73</v>
      </c>
      <c r="P1960" s="1203" t="s">
        <v>73</v>
      </c>
      <c r="Q1960" s="1203" t="s">
        <v>73</v>
      </c>
      <c r="R1960" s="1203" t="s">
        <v>73</v>
      </c>
      <c r="S1960" s="1209">
        <f>VLOOKUP($D1960,'NI-Ter'!$B$1:$Y$2048,12,FALSE)</f>
        <v>0</v>
      </c>
      <c r="T1960" s="1209">
        <f>VLOOKUP($D1960,'NI-Ter'!$B$1:$Y$2048,13,FALSE)</f>
        <v>0</v>
      </c>
      <c r="U1960" s="1209">
        <f>VLOOKUP($D1960,'NI-Ter'!$B$1:$Y$2048,16,FALSE)</f>
        <v>0</v>
      </c>
      <c r="V1960" s="1209">
        <f>VLOOKUP($D1960,'NI-Ter'!$B$1:$Y$2048,17,FALSE)</f>
        <v>0</v>
      </c>
      <c r="W1960" s="1209">
        <f>VLOOKUP($D1960,'NI-Ter'!$B$1:$Y$2048,18,FALSE)</f>
        <v>0</v>
      </c>
      <c r="X1960" s="1209">
        <f>VLOOKUP($D1960,'NI-Ter'!$B$1:$Y$2048,19,FALSE)</f>
        <v>0</v>
      </c>
    </row>
    <row r="1961" spans="1:24" ht="27" hidden="1">
      <c r="A1961" s="507"/>
      <c r="B1961" s="507"/>
      <c r="C1961" s="507"/>
      <c r="D1961" s="1209" t="s">
        <v>1923</v>
      </c>
      <c r="E1961" s="1210" t="s">
        <v>3062</v>
      </c>
      <c r="F1961" s="1202"/>
      <c r="G1961" s="1202"/>
      <c r="H1961" s="1205" t="s">
        <v>1916</v>
      </c>
      <c r="I1961" s="1202" t="s">
        <v>53</v>
      </c>
      <c r="J1961" s="1202"/>
      <c r="K1961" s="1202"/>
      <c r="L1961" s="1202" t="s">
        <v>1918</v>
      </c>
      <c r="M1961" s="1202" t="s">
        <v>1919</v>
      </c>
      <c r="N1961" s="1203" t="s">
        <v>1924</v>
      </c>
      <c r="O1961" s="1203" t="s">
        <v>73</v>
      </c>
      <c r="P1961" s="1203" t="s">
        <v>73</v>
      </c>
      <c r="Q1961" s="1203" t="s">
        <v>73</v>
      </c>
      <c r="R1961" s="1203" t="s">
        <v>73</v>
      </c>
      <c r="S1961" s="1209">
        <f>VLOOKUP($D1961,'NI-Ter'!$B$1:$Y$2048,12,FALSE)</f>
        <v>0</v>
      </c>
      <c r="T1961" s="1209">
        <f>VLOOKUP($D1961,'NI-Ter'!$B$1:$Y$2048,13,FALSE)</f>
        <v>0</v>
      </c>
      <c r="U1961" s="1209">
        <f>VLOOKUP($D1961,'NI-Ter'!$B$1:$Y$2048,16,FALSE)</f>
        <v>198</v>
      </c>
      <c r="V1961" s="1209">
        <f>VLOOKUP($D1961,'NI-Ter'!$B$1:$Y$2048,17,FALSE)</f>
        <v>0</v>
      </c>
      <c r="W1961" s="1209">
        <f>VLOOKUP($D1961,'NI-Ter'!$B$1:$Y$2048,18,FALSE)</f>
        <v>0</v>
      </c>
      <c r="X1961" s="1209">
        <f>VLOOKUP($D1961,'NI-Ter'!$B$1:$Y$2048,19,FALSE)</f>
        <v>0</v>
      </c>
    </row>
    <row r="1962" spans="1:24" ht="27" hidden="1">
      <c r="A1962" s="507"/>
      <c r="B1962" s="507"/>
      <c r="C1962" s="507"/>
      <c r="D1962" s="1209" t="s">
        <v>1925</v>
      </c>
      <c r="E1962" s="1210" t="s">
        <v>3062</v>
      </c>
      <c r="F1962" s="1202"/>
      <c r="G1962" s="1202"/>
      <c r="H1962" s="1205" t="s">
        <v>1916</v>
      </c>
      <c r="I1962" s="1202" t="s">
        <v>53</v>
      </c>
      <c r="J1962" s="1202"/>
      <c r="K1962" s="1202"/>
      <c r="L1962" s="1202" t="s">
        <v>1918</v>
      </c>
      <c r="M1962" s="1202" t="s">
        <v>1919</v>
      </c>
      <c r="N1962" s="1203" t="s">
        <v>1926</v>
      </c>
      <c r="O1962" s="1203" t="s">
        <v>73</v>
      </c>
      <c r="P1962" s="1203" t="s">
        <v>73</v>
      </c>
      <c r="Q1962" s="1203" t="s">
        <v>73</v>
      </c>
      <c r="R1962" s="1203" t="s">
        <v>73</v>
      </c>
      <c r="S1962" s="1209">
        <f>VLOOKUP($D1962,'NI-Ter'!$B$1:$Y$2048,12,FALSE)</f>
        <v>0</v>
      </c>
      <c r="T1962" s="1209">
        <f>VLOOKUP($D1962,'NI-Ter'!$B$1:$Y$2048,13,FALSE)</f>
        <v>0</v>
      </c>
      <c r="U1962" s="1209">
        <f>VLOOKUP($D1962,'NI-Ter'!$B$1:$Y$2048,16,FALSE)</f>
        <v>121</v>
      </c>
      <c r="V1962" s="1209">
        <f>VLOOKUP($D1962,'NI-Ter'!$B$1:$Y$2048,17,FALSE)</f>
        <v>0</v>
      </c>
      <c r="W1962" s="1209">
        <f>VLOOKUP($D1962,'NI-Ter'!$B$1:$Y$2048,18,FALSE)</f>
        <v>0</v>
      </c>
      <c r="X1962" s="1209">
        <f>VLOOKUP($D1962,'NI-Ter'!$B$1:$Y$2048,19,FALSE)</f>
        <v>0</v>
      </c>
    </row>
    <row r="1963" spans="1:24" ht="27" hidden="1">
      <c r="A1963" s="507"/>
      <c r="B1963" s="507"/>
      <c r="C1963" s="507"/>
      <c r="D1963" s="1209" t="s">
        <v>1927</v>
      </c>
      <c r="E1963" s="1210" t="s">
        <v>3062</v>
      </c>
      <c r="F1963" s="1202"/>
      <c r="G1963" s="1202"/>
      <c r="H1963" s="1205" t="s">
        <v>1916</v>
      </c>
      <c r="I1963" s="1202" t="s">
        <v>53</v>
      </c>
      <c r="J1963" s="1202"/>
      <c r="K1963" s="1202"/>
      <c r="L1963" s="1202" t="s">
        <v>1918</v>
      </c>
      <c r="M1963" s="1202" t="s">
        <v>1919</v>
      </c>
      <c r="N1963" s="1203" t="s">
        <v>1928</v>
      </c>
      <c r="O1963" s="1203" t="s">
        <v>73</v>
      </c>
      <c r="P1963" s="1203" t="s">
        <v>73</v>
      </c>
      <c r="Q1963" s="1203" t="s">
        <v>73</v>
      </c>
      <c r="R1963" s="1203" t="s">
        <v>73</v>
      </c>
      <c r="S1963" s="1209">
        <f>VLOOKUP($D1963,'NI-Ter'!$B$1:$Y$2048,12,FALSE)</f>
        <v>0</v>
      </c>
      <c r="T1963" s="1209">
        <f>VLOOKUP($D1963,'NI-Ter'!$B$1:$Y$2048,13,FALSE)</f>
        <v>0</v>
      </c>
      <c r="U1963" s="1209">
        <f>VLOOKUP($D1963,'NI-Ter'!$B$1:$Y$2048,16,FALSE)</f>
        <v>0</v>
      </c>
      <c r="V1963" s="1209">
        <f>VLOOKUP($D1963,'NI-Ter'!$B$1:$Y$2048,17,FALSE)</f>
        <v>0</v>
      </c>
      <c r="W1963" s="1209">
        <f>VLOOKUP($D1963,'NI-Ter'!$B$1:$Y$2048,18,FALSE)</f>
        <v>0</v>
      </c>
      <c r="X1963" s="1209">
        <f>VLOOKUP($D1963,'NI-Ter'!$B$1:$Y$2048,19,FALSE)</f>
        <v>0</v>
      </c>
    </row>
    <row r="1964" spans="1:24" ht="27" hidden="1">
      <c r="A1964" s="507"/>
      <c r="B1964" s="507"/>
      <c r="C1964" s="507"/>
      <c r="D1964" s="1209" t="s">
        <v>1929</v>
      </c>
      <c r="E1964" s="1210" t="s">
        <v>3062</v>
      </c>
      <c r="F1964" s="1202"/>
      <c r="G1964" s="1202"/>
      <c r="H1964" s="1205" t="s">
        <v>1916</v>
      </c>
      <c r="I1964" s="1202" t="s">
        <v>53</v>
      </c>
      <c r="J1964" s="1202"/>
      <c r="K1964" s="1202"/>
      <c r="L1964" s="1202" t="s">
        <v>1918</v>
      </c>
      <c r="M1964" s="1202" t="s">
        <v>1919</v>
      </c>
      <c r="N1964" s="1203" t="s">
        <v>1930</v>
      </c>
      <c r="O1964" s="1203" t="s">
        <v>73</v>
      </c>
      <c r="P1964" s="1203" t="s">
        <v>73</v>
      </c>
      <c r="Q1964" s="1203" t="s">
        <v>73</v>
      </c>
      <c r="R1964" s="1203" t="s">
        <v>73</v>
      </c>
      <c r="S1964" s="1209">
        <f>VLOOKUP($D1964,'NI-Ter'!$B$1:$Y$2048,12,FALSE)</f>
        <v>0</v>
      </c>
      <c r="T1964" s="1209">
        <f>VLOOKUP($D1964,'NI-Ter'!$B$1:$Y$2048,13,FALSE)</f>
        <v>0</v>
      </c>
      <c r="U1964" s="1209">
        <f>VLOOKUP($D1964,'NI-Ter'!$B$1:$Y$2048,16,FALSE)</f>
        <v>17</v>
      </c>
      <c r="V1964" s="1209">
        <f>VLOOKUP($D1964,'NI-Ter'!$B$1:$Y$2048,17,FALSE)</f>
        <v>0</v>
      </c>
      <c r="W1964" s="1209">
        <f>VLOOKUP($D1964,'NI-Ter'!$B$1:$Y$2048,18,FALSE)</f>
        <v>0</v>
      </c>
      <c r="X1964" s="1209">
        <f>VLOOKUP($D1964,'NI-Ter'!$B$1:$Y$2048,19,FALSE)</f>
        <v>0</v>
      </c>
    </row>
    <row r="1965" spans="1:24" ht="27" hidden="1">
      <c r="A1965" s="507"/>
      <c r="B1965" s="507"/>
      <c r="C1965" s="507"/>
      <c r="D1965" s="1209" t="s">
        <v>1931</v>
      </c>
      <c r="E1965" s="1210" t="s">
        <v>3062</v>
      </c>
      <c r="F1965" s="1202"/>
      <c r="G1965" s="1202"/>
      <c r="H1965" s="1205" t="s">
        <v>1916</v>
      </c>
      <c r="I1965" s="1202" t="s">
        <v>53</v>
      </c>
      <c r="J1965" s="1202"/>
      <c r="K1965" s="1202"/>
      <c r="L1965" s="1202" t="s">
        <v>1918</v>
      </c>
      <c r="M1965" s="1202" t="s">
        <v>1919</v>
      </c>
      <c r="N1965" s="1203" t="s">
        <v>1932</v>
      </c>
      <c r="O1965" s="1203" t="s">
        <v>73</v>
      </c>
      <c r="P1965" s="1203" t="s">
        <v>73</v>
      </c>
      <c r="Q1965" s="1203" t="s">
        <v>73</v>
      </c>
      <c r="R1965" s="1203" t="s">
        <v>73</v>
      </c>
      <c r="S1965" s="1209">
        <f>VLOOKUP($D1965,'NI-Ter'!$B$1:$Y$2048,12,FALSE)</f>
        <v>0</v>
      </c>
      <c r="T1965" s="1209">
        <f>VLOOKUP($D1965,'NI-Ter'!$B$1:$Y$2048,13,FALSE)</f>
        <v>0</v>
      </c>
      <c r="U1965" s="1209">
        <f>VLOOKUP($D1965,'NI-Ter'!$B$1:$Y$2048,16,FALSE)</f>
        <v>11</v>
      </c>
      <c r="V1965" s="1209">
        <f>VLOOKUP($D1965,'NI-Ter'!$B$1:$Y$2048,17,FALSE)</f>
        <v>0</v>
      </c>
      <c r="W1965" s="1209">
        <f>VLOOKUP($D1965,'NI-Ter'!$B$1:$Y$2048,18,FALSE)</f>
        <v>0</v>
      </c>
      <c r="X1965" s="1209">
        <f>VLOOKUP($D1965,'NI-Ter'!$B$1:$Y$2048,19,FALSE)</f>
        <v>0</v>
      </c>
    </row>
    <row r="1966" spans="1:24" ht="27" hidden="1">
      <c r="A1966" s="507"/>
      <c r="B1966" s="507"/>
      <c r="C1966" s="507"/>
      <c r="D1966" s="1209" t="s">
        <v>1933</v>
      </c>
      <c r="E1966" s="1210" t="s">
        <v>3062</v>
      </c>
      <c r="F1966" s="1202"/>
      <c r="G1966" s="1202"/>
      <c r="H1966" s="1205" t="s">
        <v>1916</v>
      </c>
      <c r="I1966" s="1202" t="s">
        <v>53</v>
      </c>
      <c r="J1966" s="1202"/>
      <c r="K1966" s="1202"/>
      <c r="L1966" s="1202" t="s">
        <v>1918</v>
      </c>
      <c r="M1966" s="1202" t="s">
        <v>1919</v>
      </c>
      <c r="N1966" s="1203" t="s">
        <v>1934</v>
      </c>
      <c r="O1966" s="1203" t="s">
        <v>73</v>
      </c>
      <c r="P1966" s="1203" t="s">
        <v>73</v>
      </c>
      <c r="Q1966" s="1203" t="s">
        <v>73</v>
      </c>
      <c r="R1966" s="1203" t="s">
        <v>73</v>
      </c>
      <c r="S1966" s="1209">
        <f>VLOOKUP($D1966,'NI-Ter'!$B$1:$Y$2048,12,FALSE)</f>
        <v>0</v>
      </c>
      <c r="T1966" s="1209">
        <f>VLOOKUP($D1966,'NI-Ter'!$B$1:$Y$2048,13,FALSE)</f>
        <v>0</v>
      </c>
      <c r="U1966" s="1209">
        <f>VLOOKUP($D1966,'NI-Ter'!$B$1:$Y$2048,16,FALSE)</f>
        <v>0</v>
      </c>
      <c r="V1966" s="1209">
        <f>VLOOKUP($D1966,'NI-Ter'!$B$1:$Y$2048,17,FALSE)</f>
        <v>0</v>
      </c>
      <c r="W1966" s="1209">
        <f>VLOOKUP($D1966,'NI-Ter'!$B$1:$Y$2048,18,FALSE)</f>
        <v>0</v>
      </c>
      <c r="X1966" s="1209">
        <f>VLOOKUP($D1966,'NI-Ter'!$B$1:$Y$2048,19,FALSE)</f>
        <v>0</v>
      </c>
    </row>
    <row r="1967" spans="1:24" ht="27" hidden="1">
      <c r="A1967" s="507"/>
      <c r="B1967" s="507"/>
      <c r="C1967" s="507"/>
      <c r="D1967" s="1209" t="s">
        <v>1935</v>
      </c>
      <c r="E1967" s="1210" t="s">
        <v>3062</v>
      </c>
      <c r="F1967" s="1202"/>
      <c r="G1967" s="1202"/>
      <c r="H1967" s="1205" t="s">
        <v>1916</v>
      </c>
      <c r="I1967" s="1202" t="s">
        <v>53</v>
      </c>
      <c r="J1967" s="1202"/>
      <c r="K1967" s="1202"/>
      <c r="L1967" s="1202" t="s">
        <v>1918</v>
      </c>
      <c r="M1967" s="1202" t="s">
        <v>1919</v>
      </c>
      <c r="N1967" s="1203" t="s">
        <v>1936</v>
      </c>
      <c r="O1967" s="1203" t="s">
        <v>73</v>
      </c>
      <c r="P1967" s="1203" t="s">
        <v>73</v>
      </c>
      <c r="Q1967" s="1203" t="s">
        <v>73</v>
      </c>
      <c r="R1967" s="1203" t="s">
        <v>73</v>
      </c>
      <c r="S1967" s="1209">
        <f>VLOOKUP($D1967,'NI-Ter'!$B$1:$Y$2048,12,FALSE)</f>
        <v>0</v>
      </c>
      <c r="T1967" s="1209">
        <f>VLOOKUP($D1967,'NI-Ter'!$B$1:$Y$2048,13,FALSE)</f>
        <v>0</v>
      </c>
      <c r="U1967" s="1209">
        <f>VLOOKUP($D1967,'NI-Ter'!$B$1:$Y$2048,16,FALSE)</f>
        <v>201</v>
      </c>
      <c r="V1967" s="1209">
        <f>VLOOKUP($D1967,'NI-Ter'!$B$1:$Y$2048,17,FALSE)</f>
        <v>0</v>
      </c>
      <c r="W1967" s="1209">
        <f>VLOOKUP($D1967,'NI-Ter'!$B$1:$Y$2048,18,FALSE)</f>
        <v>0</v>
      </c>
      <c r="X1967" s="1209">
        <f>VLOOKUP($D1967,'NI-Ter'!$B$1:$Y$2048,19,FALSE)</f>
        <v>0</v>
      </c>
    </row>
    <row r="1968" spans="1:24" ht="27" hidden="1">
      <c r="A1968" s="507"/>
      <c r="B1968" s="507"/>
      <c r="C1968" s="507"/>
      <c r="D1968" s="1209" t="s">
        <v>1937</v>
      </c>
      <c r="E1968" s="1210" t="s">
        <v>3062</v>
      </c>
      <c r="F1968" s="1202"/>
      <c r="G1968" s="1202"/>
      <c r="H1968" s="1205" t="s">
        <v>1916</v>
      </c>
      <c r="I1968" s="1202" t="s">
        <v>53</v>
      </c>
      <c r="J1968" s="1202"/>
      <c r="K1968" s="1202"/>
      <c r="L1968" s="1202" t="s">
        <v>1918</v>
      </c>
      <c r="M1968" s="1202" t="s">
        <v>1919</v>
      </c>
      <c r="N1968" s="1203" t="s">
        <v>1938</v>
      </c>
      <c r="O1968" s="1203" t="s">
        <v>73</v>
      </c>
      <c r="P1968" s="1203" t="s">
        <v>73</v>
      </c>
      <c r="Q1968" s="1203" t="s">
        <v>73</v>
      </c>
      <c r="R1968" s="1203" t="s">
        <v>73</v>
      </c>
      <c r="S1968" s="1209">
        <f>VLOOKUP($D1968,'NI-Ter'!$B$1:$Y$2048,12,FALSE)</f>
        <v>0</v>
      </c>
      <c r="T1968" s="1209">
        <f>VLOOKUP($D1968,'NI-Ter'!$B$1:$Y$2048,13,FALSE)</f>
        <v>0</v>
      </c>
      <c r="U1968" s="1209">
        <f>VLOOKUP($D1968,'NI-Ter'!$B$1:$Y$2048,16,FALSE)</f>
        <v>0</v>
      </c>
      <c r="V1968" s="1209">
        <f>VLOOKUP($D1968,'NI-Ter'!$B$1:$Y$2048,17,FALSE)</f>
        <v>0</v>
      </c>
      <c r="W1968" s="1209">
        <f>VLOOKUP($D1968,'NI-Ter'!$B$1:$Y$2048,18,FALSE)</f>
        <v>0</v>
      </c>
      <c r="X1968" s="1209">
        <f>VLOOKUP($D1968,'NI-Ter'!$B$1:$Y$2048,19,FALSE)</f>
        <v>0</v>
      </c>
    </row>
    <row r="1969" spans="1:24" ht="27" hidden="1">
      <c r="A1969" s="507"/>
      <c r="B1969" s="507"/>
      <c r="C1969" s="507"/>
      <c r="D1969" s="1209" t="s">
        <v>1939</v>
      </c>
      <c r="E1969" s="1210" t="s">
        <v>3062</v>
      </c>
      <c r="F1969" s="1202"/>
      <c r="G1969" s="1202"/>
      <c r="H1969" s="1205" t="s">
        <v>1916</v>
      </c>
      <c r="I1969" s="1202" t="s">
        <v>53</v>
      </c>
      <c r="J1969" s="1202"/>
      <c r="K1969" s="1202"/>
      <c r="L1969" s="1202" t="s">
        <v>1918</v>
      </c>
      <c r="M1969" s="1202" t="s">
        <v>1919</v>
      </c>
      <c r="N1969" s="1203" t="s">
        <v>1940</v>
      </c>
      <c r="O1969" s="1203" t="s">
        <v>73</v>
      </c>
      <c r="P1969" s="1203" t="s">
        <v>73</v>
      </c>
      <c r="Q1969" s="1203" t="s">
        <v>73</v>
      </c>
      <c r="R1969" s="1203" t="s">
        <v>73</v>
      </c>
      <c r="S1969" s="1209">
        <f>VLOOKUP($D1969,'NI-Ter'!$B$1:$Y$2048,12,FALSE)</f>
        <v>0</v>
      </c>
      <c r="T1969" s="1209">
        <f>VLOOKUP($D1969,'NI-Ter'!$B$1:$Y$2048,13,FALSE)</f>
        <v>0</v>
      </c>
      <c r="U1969" s="1209">
        <f>VLOOKUP($D1969,'NI-Ter'!$B$1:$Y$2048,16,FALSE)</f>
        <v>0</v>
      </c>
      <c r="V1969" s="1209">
        <f>VLOOKUP($D1969,'NI-Ter'!$B$1:$Y$2048,17,FALSE)</f>
        <v>0</v>
      </c>
      <c r="W1969" s="1209">
        <f>VLOOKUP($D1969,'NI-Ter'!$B$1:$Y$2048,18,FALSE)</f>
        <v>0</v>
      </c>
      <c r="X1969" s="1209">
        <f>VLOOKUP($D1969,'NI-Ter'!$B$1:$Y$2048,19,FALSE)</f>
        <v>0</v>
      </c>
    </row>
    <row r="1970" spans="1:24" ht="27" hidden="1">
      <c r="A1970" s="507"/>
      <c r="B1970" s="507"/>
      <c r="C1970" s="507"/>
      <c r="D1970" s="1209" t="s">
        <v>1941</v>
      </c>
      <c r="E1970" s="1210" t="s">
        <v>3062</v>
      </c>
      <c r="F1970" s="1202"/>
      <c r="G1970" s="1202"/>
      <c r="H1970" s="1205" t="s">
        <v>1916</v>
      </c>
      <c r="I1970" s="1202" t="s">
        <v>53</v>
      </c>
      <c r="J1970" s="1202"/>
      <c r="K1970" s="1202"/>
      <c r="L1970" s="1202" t="s">
        <v>1918</v>
      </c>
      <c r="M1970" s="1202" t="s">
        <v>1919</v>
      </c>
      <c r="N1970" s="1203" t="s">
        <v>1942</v>
      </c>
      <c r="O1970" s="1203" t="s">
        <v>73</v>
      </c>
      <c r="P1970" s="1203" t="s">
        <v>73</v>
      </c>
      <c r="Q1970" s="1203" t="s">
        <v>73</v>
      </c>
      <c r="R1970" s="1203" t="s">
        <v>73</v>
      </c>
      <c r="S1970" s="1209">
        <f>VLOOKUP($D1970,'NI-Ter'!$B$1:$Y$2048,12,FALSE)</f>
        <v>0</v>
      </c>
      <c r="T1970" s="1209">
        <f>VLOOKUP($D1970,'NI-Ter'!$B$1:$Y$2048,13,FALSE)</f>
        <v>0</v>
      </c>
      <c r="U1970" s="1209">
        <f>VLOOKUP($D1970,'NI-Ter'!$B$1:$Y$2048,16,FALSE)</f>
        <v>0</v>
      </c>
      <c r="V1970" s="1209">
        <f>VLOOKUP($D1970,'NI-Ter'!$B$1:$Y$2048,17,FALSE)</f>
        <v>0</v>
      </c>
      <c r="W1970" s="1209">
        <f>VLOOKUP($D1970,'NI-Ter'!$B$1:$Y$2048,18,FALSE)</f>
        <v>0</v>
      </c>
      <c r="X1970" s="1209">
        <f>VLOOKUP($D1970,'NI-Ter'!$B$1:$Y$2048,19,FALSE)</f>
        <v>0</v>
      </c>
    </row>
    <row r="1971" spans="1:24" ht="27" hidden="1">
      <c r="A1971" s="507"/>
      <c r="B1971" s="507"/>
      <c r="C1971" s="507"/>
      <c r="D1971" s="1209" t="s">
        <v>1943</v>
      </c>
      <c r="E1971" s="1210" t="s">
        <v>3062</v>
      </c>
      <c r="F1971" s="1202"/>
      <c r="G1971" s="1202"/>
      <c r="H1971" s="1205" t="s">
        <v>1944</v>
      </c>
      <c r="I1971" s="1202" t="s">
        <v>53</v>
      </c>
      <c r="J1971" s="1202"/>
      <c r="K1971" s="1202"/>
      <c r="L1971" s="1202" t="s">
        <v>1918</v>
      </c>
      <c r="M1971" s="1202" t="s">
        <v>1919</v>
      </c>
      <c r="N1971" s="1203" t="s">
        <v>1945</v>
      </c>
      <c r="O1971" s="1203" t="s">
        <v>73</v>
      </c>
      <c r="P1971" s="1203" t="s">
        <v>73</v>
      </c>
      <c r="Q1971" s="1203" t="s">
        <v>73</v>
      </c>
      <c r="R1971" s="1203" t="s">
        <v>73</v>
      </c>
      <c r="S1971" s="1209">
        <f>VLOOKUP($D1971,'NI-Ter'!$B$1:$Y$2048,12,FALSE)</f>
        <v>0</v>
      </c>
      <c r="T1971" s="1209">
        <f>VLOOKUP($D1971,'NI-Ter'!$B$1:$Y$2048,13,FALSE)</f>
        <v>0</v>
      </c>
      <c r="U1971" s="1209">
        <f>VLOOKUP($D1971,'NI-Ter'!$B$1:$Y$2048,16,FALSE)</f>
        <v>37</v>
      </c>
      <c r="V1971" s="1209">
        <f>VLOOKUP($D1971,'NI-Ter'!$B$1:$Y$2048,17,FALSE)</f>
        <v>0</v>
      </c>
      <c r="W1971" s="1209">
        <f>VLOOKUP($D1971,'NI-Ter'!$B$1:$Y$2048,18,FALSE)</f>
        <v>0</v>
      </c>
      <c r="X1971" s="1209">
        <f>VLOOKUP($D1971,'NI-Ter'!$B$1:$Y$2048,19,FALSE)</f>
        <v>0</v>
      </c>
    </row>
    <row r="1972" spans="1:24" ht="27" hidden="1">
      <c r="A1972" s="507"/>
      <c r="B1972" s="507"/>
      <c r="C1972" s="507"/>
      <c r="D1972" s="1209" t="s">
        <v>1946</v>
      </c>
      <c r="E1972" s="1210" t="s">
        <v>3062</v>
      </c>
      <c r="F1972" s="1202"/>
      <c r="G1972" s="1202"/>
      <c r="H1972" s="1205" t="s">
        <v>1944</v>
      </c>
      <c r="I1972" s="1202" t="s">
        <v>53</v>
      </c>
      <c r="J1972" s="1202"/>
      <c r="K1972" s="1202"/>
      <c r="L1972" s="1202" t="s">
        <v>1918</v>
      </c>
      <c r="M1972" s="1202" t="s">
        <v>1919</v>
      </c>
      <c r="N1972" s="1203" t="s">
        <v>1947</v>
      </c>
      <c r="O1972" s="1203" t="s">
        <v>73</v>
      </c>
      <c r="P1972" s="1203" t="s">
        <v>73</v>
      </c>
      <c r="Q1972" s="1203" t="s">
        <v>73</v>
      </c>
      <c r="R1972" s="1203" t="s">
        <v>73</v>
      </c>
      <c r="S1972" s="1209">
        <f>VLOOKUP($D1972,'NI-Ter'!$B$1:$Y$2048,12,FALSE)</f>
        <v>0</v>
      </c>
      <c r="T1972" s="1209">
        <f>VLOOKUP($D1972,'NI-Ter'!$B$1:$Y$2048,13,FALSE)</f>
        <v>0</v>
      </c>
      <c r="U1972" s="1209">
        <f>VLOOKUP($D1972,'NI-Ter'!$B$1:$Y$2048,16,FALSE)</f>
        <v>0</v>
      </c>
      <c r="V1972" s="1209">
        <f>VLOOKUP($D1972,'NI-Ter'!$B$1:$Y$2048,17,FALSE)</f>
        <v>0</v>
      </c>
      <c r="W1972" s="1209">
        <f>VLOOKUP($D1972,'NI-Ter'!$B$1:$Y$2048,18,FALSE)</f>
        <v>0</v>
      </c>
      <c r="X1972" s="1209">
        <f>VLOOKUP($D1972,'NI-Ter'!$B$1:$Y$2048,19,FALSE)</f>
        <v>0</v>
      </c>
    </row>
    <row r="1973" spans="1:24" ht="27" hidden="1">
      <c r="A1973" s="507"/>
      <c r="B1973" s="507"/>
      <c r="C1973" s="507"/>
      <c r="D1973" s="1209" t="s">
        <v>1948</v>
      </c>
      <c r="E1973" s="1210" t="s">
        <v>3062</v>
      </c>
      <c r="F1973" s="1202"/>
      <c r="G1973" s="1202"/>
      <c r="H1973" s="1205" t="s">
        <v>1944</v>
      </c>
      <c r="I1973" s="1202" t="s">
        <v>53</v>
      </c>
      <c r="J1973" s="1202"/>
      <c r="K1973" s="1202"/>
      <c r="L1973" s="1202" t="s">
        <v>1918</v>
      </c>
      <c r="M1973" s="1202" t="s">
        <v>1919</v>
      </c>
      <c r="N1973" s="1203" t="s">
        <v>1949</v>
      </c>
      <c r="O1973" s="1203" t="s">
        <v>73</v>
      </c>
      <c r="P1973" s="1203" t="s">
        <v>73</v>
      </c>
      <c r="Q1973" s="1203" t="s">
        <v>73</v>
      </c>
      <c r="R1973" s="1203" t="s">
        <v>73</v>
      </c>
      <c r="S1973" s="1209">
        <f>VLOOKUP($D1973,'NI-Ter'!$B$1:$Y$2048,12,FALSE)</f>
        <v>0</v>
      </c>
      <c r="T1973" s="1209">
        <f>VLOOKUP($D1973,'NI-Ter'!$B$1:$Y$2048,13,FALSE)</f>
        <v>0</v>
      </c>
      <c r="U1973" s="1209">
        <f>VLOOKUP($D1973,'NI-Ter'!$B$1:$Y$2048,16,FALSE)</f>
        <v>7</v>
      </c>
      <c r="V1973" s="1209">
        <f>VLOOKUP($D1973,'NI-Ter'!$B$1:$Y$2048,17,FALSE)</f>
        <v>0</v>
      </c>
      <c r="W1973" s="1209">
        <f>VLOOKUP($D1973,'NI-Ter'!$B$1:$Y$2048,18,FALSE)</f>
        <v>0</v>
      </c>
      <c r="X1973" s="1209">
        <f>VLOOKUP($D1973,'NI-Ter'!$B$1:$Y$2048,19,FALSE)</f>
        <v>0</v>
      </c>
    </row>
    <row r="1974" spans="1:24" ht="27" hidden="1">
      <c r="A1974" s="507"/>
      <c r="B1974" s="507"/>
      <c r="C1974" s="507"/>
      <c r="D1974" s="1209" t="s">
        <v>1950</v>
      </c>
      <c r="E1974" s="1210" t="s">
        <v>3062</v>
      </c>
      <c r="F1974" s="1202"/>
      <c r="G1974" s="1202"/>
      <c r="H1974" s="1205" t="s">
        <v>1944</v>
      </c>
      <c r="I1974" s="1202" t="s">
        <v>53</v>
      </c>
      <c r="J1974" s="1202"/>
      <c r="K1974" s="1202"/>
      <c r="L1974" s="1202" t="s">
        <v>1918</v>
      </c>
      <c r="M1974" s="1202" t="s">
        <v>1919</v>
      </c>
      <c r="N1974" s="1203" t="s">
        <v>1951</v>
      </c>
      <c r="O1974" s="1203" t="s">
        <v>73</v>
      </c>
      <c r="P1974" s="1203" t="s">
        <v>73</v>
      </c>
      <c r="Q1974" s="1203" t="s">
        <v>73</v>
      </c>
      <c r="R1974" s="1203" t="s">
        <v>73</v>
      </c>
      <c r="S1974" s="1209">
        <f>VLOOKUP($D1974,'NI-Ter'!$B$1:$Y$2048,12,FALSE)</f>
        <v>0</v>
      </c>
      <c r="T1974" s="1209">
        <f>VLOOKUP($D1974,'NI-Ter'!$B$1:$Y$2048,13,FALSE)</f>
        <v>0</v>
      </c>
      <c r="U1974" s="1209">
        <f>VLOOKUP($D1974,'NI-Ter'!$B$1:$Y$2048,16,FALSE)</f>
        <v>3</v>
      </c>
      <c r="V1974" s="1209">
        <f>VLOOKUP($D1974,'NI-Ter'!$B$1:$Y$2048,17,FALSE)</f>
        <v>0</v>
      </c>
      <c r="W1974" s="1209">
        <f>VLOOKUP($D1974,'NI-Ter'!$B$1:$Y$2048,18,FALSE)</f>
        <v>0</v>
      </c>
      <c r="X1974" s="1209">
        <f>VLOOKUP($D1974,'NI-Ter'!$B$1:$Y$2048,19,FALSE)</f>
        <v>0</v>
      </c>
    </row>
    <row r="1975" spans="1:24" ht="27" hidden="1">
      <c r="A1975" s="507"/>
      <c r="B1975" s="507"/>
      <c r="C1975" s="507"/>
      <c r="D1975" s="1209" t="s">
        <v>1952</v>
      </c>
      <c r="E1975" s="1210" t="s">
        <v>3062</v>
      </c>
      <c r="F1975" s="1202"/>
      <c r="G1975" s="1202"/>
      <c r="H1975" s="1205" t="s">
        <v>1944</v>
      </c>
      <c r="I1975" s="1202" t="s">
        <v>53</v>
      </c>
      <c r="J1975" s="1202"/>
      <c r="K1975" s="1202"/>
      <c r="L1975" s="1202" t="s">
        <v>1918</v>
      </c>
      <c r="M1975" s="1202" t="s">
        <v>1919</v>
      </c>
      <c r="N1975" s="1203" t="s">
        <v>1953</v>
      </c>
      <c r="O1975" s="1203" t="s">
        <v>73</v>
      </c>
      <c r="P1975" s="1203" t="s">
        <v>73</v>
      </c>
      <c r="Q1975" s="1203" t="s">
        <v>73</v>
      </c>
      <c r="R1975" s="1203" t="s">
        <v>73</v>
      </c>
      <c r="S1975" s="1209">
        <f>VLOOKUP($D1975,'NI-Ter'!$B$1:$Y$2048,12,FALSE)</f>
        <v>0</v>
      </c>
      <c r="T1975" s="1209">
        <f>VLOOKUP($D1975,'NI-Ter'!$B$1:$Y$2048,13,FALSE)</f>
        <v>0</v>
      </c>
      <c r="U1975" s="1209">
        <f>VLOOKUP($D1975,'NI-Ter'!$B$1:$Y$2048,16,FALSE)</f>
        <v>0</v>
      </c>
      <c r="V1975" s="1209">
        <f>VLOOKUP($D1975,'NI-Ter'!$B$1:$Y$2048,17,FALSE)</f>
        <v>0</v>
      </c>
      <c r="W1975" s="1209">
        <f>VLOOKUP($D1975,'NI-Ter'!$B$1:$Y$2048,18,FALSE)</f>
        <v>0</v>
      </c>
      <c r="X1975" s="1209">
        <f>VLOOKUP($D1975,'NI-Ter'!$B$1:$Y$2048,19,FALSE)</f>
        <v>0</v>
      </c>
    </row>
    <row r="1976" spans="1:24" ht="27" hidden="1">
      <c r="A1976" s="507"/>
      <c r="B1976" s="507"/>
      <c r="C1976" s="507"/>
      <c r="D1976" s="1209" t="s">
        <v>1954</v>
      </c>
      <c r="E1976" s="1210" t="s">
        <v>3062</v>
      </c>
      <c r="F1976" s="1202"/>
      <c r="G1976" s="1202"/>
      <c r="H1976" s="1205" t="s">
        <v>1944</v>
      </c>
      <c r="I1976" s="1202" t="s">
        <v>53</v>
      </c>
      <c r="J1976" s="1202"/>
      <c r="K1976" s="1202"/>
      <c r="L1976" s="1202" t="s">
        <v>1918</v>
      </c>
      <c r="M1976" s="1202" t="s">
        <v>1919</v>
      </c>
      <c r="N1976" s="1203" t="s">
        <v>1955</v>
      </c>
      <c r="O1976" s="1203" t="s">
        <v>73</v>
      </c>
      <c r="P1976" s="1203" t="s">
        <v>73</v>
      </c>
      <c r="Q1976" s="1203" t="s">
        <v>73</v>
      </c>
      <c r="R1976" s="1203" t="s">
        <v>73</v>
      </c>
      <c r="S1976" s="1209">
        <f>VLOOKUP($D1976,'NI-Ter'!$B$1:$Y$2048,12,FALSE)</f>
        <v>0</v>
      </c>
      <c r="T1976" s="1209">
        <f>VLOOKUP($D1976,'NI-Ter'!$B$1:$Y$2048,13,FALSE)</f>
        <v>0</v>
      </c>
      <c r="U1976" s="1209">
        <f>VLOOKUP($D1976,'NI-Ter'!$B$1:$Y$2048,16,FALSE)</f>
        <v>2</v>
      </c>
      <c r="V1976" s="1209">
        <f>VLOOKUP($D1976,'NI-Ter'!$B$1:$Y$2048,17,FALSE)</f>
        <v>0</v>
      </c>
      <c r="W1976" s="1209">
        <f>VLOOKUP($D1976,'NI-Ter'!$B$1:$Y$2048,18,FALSE)</f>
        <v>0</v>
      </c>
      <c r="X1976" s="1209">
        <f>VLOOKUP($D1976,'NI-Ter'!$B$1:$Y$2048,19,FALSE)</f>
        <v>0</v>
      </c>
    </row>
    <row r="1977" spans="1:24" ht="27" hidden="1">
      <c r="A1977" s="507"/>
      <c r="B1977" s="507"/>
      <c r="C1977" s="507"/>
      <c r="D1977" s="1209" t="s">
        <v>1956</v>
      </c>
      <c r="E1977" s="1210" t="s">
        <v>3062</v>
      </c>
      <c r="F1977" s="1202"/>
      <c r="G1977" s="1202"/>
      <c r="H1977" s="1205" t="s">
        <v>1944</v>
      </c>
      <c r="I1977" s="1202" t="s">
        <v>53</v>
      </c>
      <c r="J1977" s="1202"/>
      <c r="K1977" s="1202"/>
      <c r="L1977" s="1202" t="s">
        <v>1918</v>
      </c>
      <c r="M1977" s="1202" t="s">
        <v>1919</v>
      </c>
      <c r="N1977" s="1203" t="s">
        <v>1957</v>
      </c>
      <c r="O1977" s="1203" t="s">
        <v>73</v>
      </c>
      <c r="P1977" s="1203" t="s">
        <v>73</v>
      </c>
      <c r="Q1977" s="1203" t="s">
        <v>73</v>
      </c>
      <c r="R1977" s="1203" t="s">
        <v>73</v>
      </c>
      <c r="S1977" s="1209">
        <f>VLOOKUP($D1977,'NI-Ter'!$B$1:$Y$2048,12,FALSE)</f>
        <v>0</v>
      </c>
      <c r="T1977" s="1209">
        <f>VLOOKUP($D1977,'NI-Ter'!$B$1:$Y$2048,13,FALSE)</f>
        <v>0</v>
      </c>
      <c r="U1977" s="1209">
        <f>VLOOKUP($D1977,'NI-Ter'!$B$1:$Y$2048,16,FALSE)</f>
        <v>0</v>
      </c>
      <c r="V1977" s="1209">
        <f>VLOOKUP($D1977,'NI-Ter'!$B$1:$Y$2048,17,FALSE)</f>
        <v>0</v>
      </c>
      <c r="W1977" s="1209">
        <f>VLOOKUP($D1977,'NI-Ter'!$B$1:$Y$2048,18,FALSE)</f>
        <v>0</v>
      </c>
      <c r="X1977" s="1209">
        <f>VLOOKUP($D1977,'NI-Ter'!$B$1:$Y$2048,19,FALSE)</f>
        <v>0</v>
      </c>
    </row>
    <row r="1978" spans="1:24" ht="27" hidden="1">
      <c r="A1978" s="507"/>
      <c r="B1978" s="507"/>
      <c r="C1978" s="507"/>
      <c r="D1978" s="1209" t="s">
        <v>1958</v>
      </c>
      <c r="E1978" s="1210" t="s">
        <v>3062</v>
      </c>
      <c r="F1978" s="1202"/>
      <c r="G1978" s="1202"/>
      <c r="H1978" s="1205" t="s">
        <v>1944</v>
      </c>
      <c r="I1978" s="1202" t="s">
        <v>53</v>
      </c>
      <c r="J1978" s="1202"/>
      <c r="K1978" s="1202"/>
      <c r="L1978" s="1202" t="s">
        <v>1918</v>
      </c>
      <c r="M1978" s="1202" t="s">
        <v>1919</v>
      </c>
      <c r="N1978" s="1203" t="s">
        <v>1959</v>
      </c>
      <c r="O1978" s="1203" t="s">
        <v>73</v>
      </c>
      <c r="P1978" s="1203" t="s">
        <v>73</v>
      </c>
      <c r="Q1978" s="1203" t="s">
        <v>73</v>
      </c>
      <c r="R1978" s="1203" t="s">
        <v>73</v>
      </c>
      <c r="S1978" s="1209">
        <f>VLOOKUP($D1978,'NI-Ter'!$B$1:$Y$2048,12,FALSE)</f>
        <v>0</v>
      </c>
      <c r="T1978" s="1209">
        <f>VLOOKUP($D1978,'NI-Ter'!$B$1:$Y$2048,13,FALSE)</f>
        <v>0</v>
      </c>
      <c r="U1978" s="1209">
        <f>VLOOKUP($D1978,'NI-Ter'!$B$1:$Y$2048,16,FALSE)</f>
        <v>0</v>
      </c>
      <c r="V1978" s="1209">
        <f>VLOOKUP($D1978,'NI-Ter'!$B$1:$Y$2048,17,FALSE)</f>
        <v>0</v>
      </c>
      <c r="W1978" s="1209">
        <f>VLOOKUP($D1978,'NI-Ter'!$B$1:$Y$2048,18,FALSE)</f>
        <v>0</v>
      </c>
      <c r="X1978" s="1209">
        <f>VLOOKUP($D1978,'NI-Ter'!$B$1:$Y$2048,19,FALSE)</f>
        <v>0</v>
      </c>
    </row>
    <row r="1979" spans="1:24" ht="27" hidden="1">
      <c r="A1979" s="507"/>
      <c r="B1979" s="507"/>
      <c r="C1979" s="507"/>
      <c r="D1979" s="1209" t="s">
        <v>1960</v>
      </c>
      <c r="E1979" s="1210" t="s">
        <v>3062</v>
      </c>
      <c r="F1979" s="1202"/>
      <c r="G1979" s="1202"/>
      <c r="H1979" s="1205" t="s">
        <v>1944</v>
      </c>
      <c r="I1979" s="1202" t="s">
        <v>53</v>
      </c>
      <c r="J1979" s="1202"/>
      <c r="K1979" s="1202"/>
      <c r="L1979" s="1202" t="s">
        <v>1918</v>
      </c>
      <c r="M1979" s="1202" t="s">
        <v>1919</v>
      </c>
      <c r="N1979" s="1203" t="s">
        <v>1961</v>
      </c>
      <c r="O1979" s="1203" t="s">
        <v>73</v>
      </c>
      <c r="P1979" s="1203" t="s">
        <v>73</v>
      </c>
      <c r="Q1979" s="1203" t="s">
        <v>73</v>
      </c>
      <c r="R1979" s="1203" t="s">
        <v>73</v>
      </c>
      <c r="S1979" s="1209">
        <f>VLOOKUP($D1979,'NI-Ter'!$B$1:$Y$2048,12,FALSE)</f>
        <v>0</v>
      </c>
      <c r="T1979" s="1209">
        <f>VLOOKUP($D1979,'NI-Ter'!$B$1:$Y$2048,13,FALSE)</f>
        <v>0</v>
      </c>
      <c r="U1979" s="1209">
        <f>VLOOKUP($D1979,'NI-Ter'!$B$1:$Y$2048,16,FALSE)</f>
        <v>13</v>
      </c>
      <c r="V1979" s="1209">
        <f>VLOOKUP($D1979,'NI-Ter'!$B$1:$Y$2048,17,FALSE)</f>
        <v>0</v>
      </c>
      <c r="W1979" s="1209">
        <f>VLOOKUP($D1979,'NI-Ter'!$B$1:$Y$2048,18,FALSE)</f>
        <v>0</v>
      </c>
      <c r="X1979" s="1209">
        <f>VLOOKUP($D1979,'NI-Ter'!$B$1:$Y$2048,19,FALSE)</f>
        <v>0</v>
      </c>
    </row>
    <row r="1980" spans="1:24" ht="27" hidden="1">
      <c r="A1980" s="507"/>
      <c r="B1980" s="507"/>
      <c r="C1980" s="507"/>
      <c r="D1980" s="1209" t="s">
        <v>1962</v>
      </c>
      <c r="E1980" s="1210" t="s">
        <v>3062</v>
      </c>
      <c r="F1980" s="1202"/>
      <c r="G1980" s="1202"/>
      <c r="H1980" s="1205" t="s">
        <v>1944</v>
      </c>
      <c r="I1980" s="1202" t="s">
        <v>53</v>
      </c>
      <c r="J1980" s="1202"/>
      <c r="K1980" s="1202"/>
      <c r="L1980" s="1202" t="s">
        <v>1918</v>
      </c>
      <c r="M1980" s="1202" t="s">
        <v>1919</v>
      </c>
      <c r="N1980" s="1203" t="s">
        <v>1963</v>
      </c>
      <c r="O1980" s="1203" t="s">
        <v>73</v>
      </c>
      <c r="P1980" s="1203" t="s">
        <v>73</v>
      </c>
      <c r="Q1980" s="1203" t="s">
        <v>73</v>
      </c>
      <c r="R1980" s="1203" t="s">
        <v>73</v>
      </c>
      <c r="S1980" s="1209">
        <f>VLOOKUP($D1980,'NI-Ter'!$B$1:$Y$2048,12,FALSE)</f>
        <v>0</v>
      </c>
      <c r="T1980" s="1209">
        <f>VLOOKUP($D1980,'NI-Ter'!$B$1:$Y$2048,13,FALSE)</f>
        <v>0</v>
      </c>
      <c r="U1980" s="1209">
        <f>VLOOKUP($D1980,'NI-Ter'!$B$1:$Y$2048,16,FALSE)</f>
        <v>0</v>
      </c>
      <c r="V1980" s="1209">
        <f>VLOOKUP($D1980,'NI-Ter'!$B$1:$Y$2048,17,FALSE)</f>
        <v>0</v>
      </c>
      <c r="W1980" s="1209">
        <f>VLOOKUP($D1980,'NI-Ter'!$B$1:$Y$2048,18,FALSE)</f>
        <v>0</v>
      </c>
      <c r="X1980" s="1209">
        <f>VLOOKUP($D1980,'NI-Ter'!$B$1:$Y$2048,19,FALSE)</f>
        <v>0</v>
      </c>
    </row>
    <row r="1981" spans="1:24" ht="27" hidden="1">
      <c r="A1981" s="507"/>
      <c r="B1981" s="507"/>
      <c r="C1981" s="507"/>
      <c r="D1981" s="1209" t="s">
        <v>1964</v>
      </c>
      <c r="E1981" s="1210" t="s">
        <v>3062</v>
      </c>
      <c r="F1981" s="1202"/>
      <c r="G1981" s="1202"/>
      <c r="H1981" s="1205" t="s">
        <v>1944</v>
      </c>
      <c r="I1981" s="1202" t="s">
        <v>53</v>
      </c>
      <c r="J1981" s="1202"/>
      <c r="K1981" s="1202"/>
      <c r="L1981" s="1202" t="s">
        <v>1918</v>
      </c>
      <c r="M1981" s="1202" t="s">
        <v>1919</v>
      </c>
      <c r="N1981" s="1203" t="s">
        <v>1965</v>
      </c>
      <c r="O1981" s="1203" t="s">
        <v>73</v>
      </c>
      <c r="P1981" s="1203" t="s">
        <v>73</v>
      </c>
      <c r="Q1981" s="1203" t="s">
        <v>73</v>
      </c>
      <c r="R1981" s="1203" t="s">
        <v>73</v>
      </c>
      <c r="S1981" s="1209">
        <f>VLOOKUP($D1981,'NI-Ter'!$B$1:$Y$2048,12,FALSE)</f>
        <v>0</v>
      </c>
      <c r="T1981" s="1209">
        <f>VLOOKUP($D1981,'NI-Ter'!$B$1:$Y$2048,13,FALSE)</f>
        <v>0</v>
      </c>
      <c r="U1981" s="1209">
        <f>VLOOKUP($D1981,'NI-Ter'!$B$1:$Y$2048,16,FALSE)</f>
        <v>0</v>
      </c>
      <c r="V1981" s="1209">
        <f>VLOOKUP($D1981,'NI-Ter'!$B$1:$Y$2048,17,FALSE)</f>
        <v>0</v>
      </c>
      <c r="W1981" s="1209">
        <f>VLOOKUP($D1981,'NI-Ter'!$B$1:$Y$2048,18,FALSE)</f>
        <v>0</v>
      </c>
      <c r="X1981" s="1209">
        <f>VLOOKUP($D1981,'NI-Ter'!$B$1:$Y$2048,19,FALSE)</f>
        <v>0</v>
      </c>
    </row>
    <row r="1982" spans="1:24" ht="27" hidden="1">
      <c r="A1982" s="507"/>
      <c r="B1982" s="507"/>
      <c r="C1982" s="507"/>
      <c r="D1982" s="1209" t="s">
        <v>1966</v>
      </c>
      <c r="E1982" s="1210" t="s">
        <v>3062</v>
      </c>
      <c r="F1982" s="1202"/>
      <c r="G1982" s="1202"/>
      <c r="H1982" s="1205" t="s">
        <v>1944</v>
      </c>
      <c r="I1982" s="1202" t="s">
        <v>53</v>
      </c>
      <c r="J1982" s="1202"/>
      <c r="K1982" s="1202"/>
      <c r="L1982" s="1202" t="s">
        <v>1918</v>
      </c>
      <c r="M1982" s="1202" t="s">
        <v>1919</v>
      </c>
      <c r="N1982" s="1203" t="s">
        <v>1967</v>
      </c>
      <c r="O1982" s="1203" t="s">
        <v>73</v>
      </c>
      <c r="P1982" s="1203" t="s">
        <v>73</v>
      </c>
      <c r="Q1982" s="1203" t="s">
        <v>73</v>
      </c>
      <c r="R1982" s="1203" t="s">
        <v>73</v>
      </c>
      <c r="S1982" s="1209">
        <f>VLOOKUP($D1982,'NI-Ter'!$B$1:$Y$2048,12,FALSE)</f>
        <v>0</v>
      </c>
      <c r="T1982" s="1209">
        <f>VLOOKUP($D1982,'NI-Ter'!$B$1:$Y$2048,13,FALSE)</f>
        <v>0</v>
      </c>
      <c r="U1982" s="1209">
        <f>VLOOKUP($D1982,'NI-Ter'!$B$1:$Y$2048,16,FALSE)</f>
        <v>0</v>
      </c>
      <c r="V1982" s="1209">
        <f>VLOOKUP($D1982,'NI-Ter'!$B$1:$Y$2048,17,FALSE)</f>
        <v>0</v>
      </c>
      <c r="W1982" s="1209">
        <f>VLOOKUP($D1982,'NI-Ter'!$B$1:$Y$2048,18,FALSE)</f>
        <v>0</v>
      </c>
      <c r="X1982" s="1209">
        <f>VLOOKUP($D1982,'NI-Ter'!$B$1:$Y$2048,19,FALSE)</f>
        <v>0</v>
      </c>
    </row>
    <row r="1983" spans="1:24" ht="27" hidden="1">
      <c r="A1983" s="507"/>
      <c r="B1983" s="507"/>
      <c r="C1983" s="507"/>
      <c r="D1983" s="1209" t="s">
        <v>1968</v>
      </c>
      <c r="E1983" s="1210" t="s">
        <v>3062</v>
      </c>
      <c r="F1983" s="1202"/>
      <c r="G1983" s="1202"/>
      <c r="H1983" s="1205" t="s">
        <v>1969</v>
      </c>
      <c r="I1983" s="1202" t="s">
        <v>53</v>
      </c>
      <c r="J1983" s="1202"/>
      <c r="K1983" s="1202"/>
      <c r="L1983" s="1202" t="s">
        <v>1918</v>
      </c>
      <c r="M1983" s="1202" t="s">
        <v>1919</v>
      </c>
      <c r="N1983" s="1203" t="s">
        <v>1970</v>
      </c>
      <c r="O1983" s="1203" t="s">
        <v>73</v>
      </c>
      <c r="P1983" s="1203" t="s">
        <v>73</v>
      </c>
      <c r="Q1983" s="1203" t="s">
        <v>73</v>
      </c>
      <c r="R1983" s="1203" t="s">
        <v>73</v>
      </c>
      <c r="S1983" s="1209">
        <f>VLOOKUP($D1983,'NI-Ter'!$B$1:$Y$2048,12,FALSE)</f>
        <v>0</v>
      </c>
      <c r="T1983" s="1209">
        <f>VLOOKUP($D1983,'NI-Ter'!$B$1:$Y$2048,13,FALSE)</f>
        <v>0</v>
      </c>
      <c r="U1983" s="1209">
        <f>VLOOKUP($D1983,'NI-Ter'!$B$1:$Y$2048,16,FALSE)</f>
        <v>0</v>
      </c>
      <c r="V1983" s="1209">
        <f>VLOOKUP($D1983,'NI-Ter'!$B$1:$Y$2048,17,FALSE)</f>
        <v>0</v>
      </c>
      <c r="W1983" s="1209">
        <f>VLOOKUP($D1983,'NI-Ter'!$B$1:$Y$2048,18,FALSE)</f>
        <v>0</v>
      </c>
      <c r="X1983" s="1209">
        <f>VLOOKUP($D1983,'NI-Ter'!$B$1:$Y$2048,19,FALSE)</f>
        <v>0</v>
      </c>
    </row>
    <row r="1984" spans="1:24" ht="27" hidden="1">
      <c r="A1984" s="507"/>
      <c r="B1984" s="507"/>
      <c r="C1984" s="507"/>
      <c r="D1984" s="1209" t="s">
        <v>1971</v>
      </c>
      <c r="E1984" s="1210" t="s">
        <v>3062</v>
      </c>
      <c r="F1984" s="1202"/>
      <c r="G1984" s="1202"/>
      <c r="H1984" s="1205" t="s">
        <v>1969</v>
      </c>
      <c r="I1984" s="1202" t="s">
        <v>53</v>
      </c>
      <c r="J1984" s="1202"/>
      <c r="K1984" s="1202"/>
      <c r="L1984" s="1202" t="s">
        <v>1918</v>
      </c>
      <c r="M1984" s="1202" t="s">
        <v>1919</v>
      </c>
      <c r="N1984" s="1203" t="s">
        <v>1972</v>
      </c>
      <c r="O1984" s="1203" t="s">
        <v>73</v>
      </c>
      <c r="P1984" s="1203" t="s">
        <v>73</v>
      </c>
      <c r="Q1984" s="1203" t="s">
        <v>73</v>
      </c>
      <c r="R1984" s="1203" t="s">
        <v>73</v>
      </c>
      <c r="S1984" s="1209">
        <f>VLOOKUP($D1984,'NI-Ter'!$B$1:$Y$2048,12,FALSE)</f>
        <v>0</v>
      </c>
      <c r="T1984" s="1209">
        <f>VLOOKUP($D1984,'NI-Ter'!$B$1:$Y$2048,13,FALSE)</f>
        <v>0</v>
      </c>
      <c r="U1984" s="1209">
        <f>VLOOKUP($D1984,'NI-Ter'!$B$1:$Y$2048,16,FALSE)</f>
        <v>0</v>
      </c>
      <c r="V1984" s="1209">
        <f>VLOOKUP($D1984,'NI-Ter'!$B$1:$Y$2048,17,FALSE)</f>
        <v>0</v>
      </c>
      <c r="W1984" s="1209">
        <f>VLOOKUP($D1984,'NI-Ter'!$B$1:$Y$2048,18,FALSE)</f>
        <v>0</v>
      </c>
      <c r="X1984" s="1209">
        <f>VLOOKUP($D1984,'NI-Ter'!$B$1:$Y$2048,19,FALSE)</f>
        <v>0</v>
      </c>
    </row>
    <row r="1985" spans="1:24" ht="27" hidden="1">
      <c r="A1985" s="507"/>
      <c r="B1985" s="507"/>
      <c r="C1985" s="507"/>
      <c r="D1985" s="1209" t="s">
        <v>1973</v>
      </c>
      <c r="E1985" s="1210" t="s">
        <v>3062</v>
      </c>
      <c r="F1985" s="1202"/>
      <c r="G1985" s="1202"/>
      <c r="H1985" s="1205" t="s">
        <v>1969</v>
      </c>
      <c r="I1985" s="1202" t="s">
        <v>53</v>
      </c>
      <c r="J1985" s="1202"/>
      <c r="K1985" s="1202"/>
      <c r="L1985" s="1202" t="s">
        <v>1918</v>
      </c>
      <c r="M1985" s="1202" t="s">
        <v>1919</v>
      </c>
      <c r="N1985" s="1203" t="s">
        <v>1974</v>
      </c>
      <c r="O1985" s="1203" t="s">
        <v>73</v>
      </c>
      <c r="P1985" s="1203" t="s">
        <v>73</v>
      </c>
      <c r="Q1985" s="1203" t="s">
        <v>73</v>
      </c>
      <c r="R1985" s="1203" t="s">
        <v>73</v>
      </c>
      <c r="S1985" s="1209">
        <f>VLOOKUP($D1985,'NI-Ter'!$B$1:$Y$2048,12,FALSE)</f>
        <v>0</v>
      </c>
      <c r="T1985" s="1209">
        <f>VLOOKUP($D1985,'NI-Ter'!$B$1:$Y$2048,13,FALSE)</f>
        <v>0</v>
      </c>
      <c r="U1985" s="1209">
        <f>VLOOKUP($D1985,'NI-Ter'!$B$1:$Y$2048,16,FALSE)</f>
        <v>0</v>
      </c>
      <c r="V1985" s="1209">
        <f>VLOOKUP($D1985,'NI-Ter'!$B$1:$Y$2048,17,FALSE)</f>
        <v>0</v>
      </c>
      <c r="W1985" s="1209">
        <f>VLOOKUP($D1985,'NI-Ter'!$B$1:$Y$2048,18,FALSE)</f>
        <v>0</v>
      </c>
      <c r="X1985" s="1209">
        <f>VLOOKUP($D1985,'NI-Ter'!$B$1:$Y$2048,19,FALSE)</f>
        <v>0</v>
      </c>
    </row>
    <row r="1986" spans="1:24" ht="27" hidden="1">
      <c r="A1986" s="507"/>
      <c r="B1986" s="507"/>
      <c r="C1986" s="507"/>
      <c r="D1986" s="1209" t="s">
        <v>1975</v>
      </c>
      <c r="E1986" s="1210" t="s">
        <v>3062</v>
      </c>
      <c r="F1986" s="1202"/>
      <c r="G1986" s="1202"/>
      <c r="H1986" s="1205" t="s">
        <v>1969</v>
      </c>
      <c r="I1986" s="1202" t="s">
        <v>53</v>
      </c>
      <c r="J1986" s="1202"/>
      <c r="K1986" s="1202"/>
      <c r="L1986" s="1202" t="s">
        <v>1918</v>
      </c>
      <c r="M1986" s="1202" t="s">
        <v>1919</v>
      </c>
      <c r="N1986" s="1203" t="s">
        <v>1976</v>
      </c>
      <c r="O1986" s="1203" t="s">
        <v>73</v>
      </c>
      <c r="P1986" s="1203" t="s">
        <v>73</v>
      </c>
      <c r="Q1986" s="1203" t="s">
        <v>73</v>
      </c>
      <c r="R1986" s="1203" t="s">
        <v>73</v>
      </c>
      <c r="S1986" s="1209">
        <f>VLOOKUP($D1986,'NI-Ter'!$B$1:$Y$2048,12,FALSE)</f>
        <v>0</v>
      </c>
      <c r="T1986" s="1209">
        <f>VLOOKUP($D1986,'NI-Ter'!$B$1:$Y$2048,13,FALSE)</f>
        <v>0</v>
      </c>
      <c r="U1986" s="1209">
        <f>VLOOKUP($D1986,'NI-Ter'!$B$1:$Y$2048,16,FALSE)</f>
        <v>0</v>
      </c>
      <c r="V1986" s="1209">
        <f>VLOOKUP($D1986,'NI-Ter'!$B$1:$Y$2048,17,FALSE)</f>
        <v>0</v>
      </c>
      <c r="W1986" s="1209">
        <f>VLOOKUP($D1986,'NI-Ter'!$B$1:$Y$2048,18,FALSE)</f>
        <v>0</v>
      </c>
      <c r="X1986" s="1209">
        <f>VLOOKUP($D1986,'NI-Ter'!$B$1:$Y$2048,19,FALSE)</f>
        <v>0</v>
      </c>
    </row>
    <row r="1987" spans="1:24" ht="27" hidden="1">
      <c r="A1987" s="507"/>
      <c r="B1987" s="507"/>
      <c r="C1987" s="507"/>
      <c r="D1987" s="1209" t="s">
        <v>1977</v>
      </c>
      <c r="E1987" s="1210" t="s">
        <v>3062</v>
      </c>
      <c r="F1987" s="1202"/>
      <c r="G1987" s="1202"/>
      <c r="H1987" s="1205" t="s">
        <v>1969</v>
      </c>
      <c r="I1987" s="1202" t="s">
        <v>53</v>
      </c>
      <c r="J1987" s="1202"/>
      <c r="K1987" s="1202"/>
      <c r="L1987" s="1202" t="s">
        <v>1918</v>
      </c>
      <c r="M1987" s="1202" t="s">
        <v>1919</v>
      </c>
      <c r="N1987" s="1203" t="s">
        <v>1978</v>
      </c>
      <c r="O1987" s="1203" t="s">
        <v>73</v>
      </c>
      <c r="P1987" s="1203" t="s">
        <v>73</v>
      </c>
      <c r="Q1987" s="1203" t="s">
        <v>73</v>
      </c>
      <c r="R1987" s="1203" t="s">
        <v>73</v>
      </c>
      <c r="S1987" s="1209">
        <f>VLOOKUP($D1987,'NI-Ter'!$B$1:$Y$2048,12,FALSE)</f>
        <v>0</v>
      </c>
      <c r="T1987" s="1209">
        <f>VLOOKUP($D1987,'NI-Ter'!$B$1:$Y$2048,13,FALSE)</f>
        <v>0</v>
      </c>
      <c r="U1987" s="1209">
        <f>VLOOKUP($D1987,'NI-Ter'!$B$1:$Y$2048,16,FALSE)</f>
        <v>0</v>
      </c>
      <c r="V1987" s="1209">
        <f>VLOOKUP($D1987,'NI-Ter'!$B$1:$Y$2048,17,FALSE)</f>
        <v>0</v>
      </c>
      <c r="W1987" s="1209">
        <f>VLOOKUP($D1987,'NI-Ter'!$B$1:$Y$2048,18,FALSE)</f>
        <v>0</v>
      </c>
      <c r="X1987" s="1209">
        <f>VLOOKUP($D1987,'NI-Ter'!$B$1:$Y$2048,19,FALSE)</f>
        <v>0</v>
      </c>
    </row>
    <row r="1988" spans="1:24" ht="27" hidden="1">
      <c r="A1988" s="507"/>
      <c r="B1988" s="507"/>
      <c r="C1988" s="507"/>
      <c r="D1988" s="1209" t="s">
        <v>1979</v>
      </c>
      <c r="E1988" s="1210" t="s">
        <v>3062</v>
      </c>
      <c r="F1988" s="1202"/>
      <c r="G1988" s="1202"/>
      <c r="H1988" s="1205" t="s">
        <v>1969</v>
      </c>
      <c r="I1988" s="1202" t="s">
        <v>53</v>
      </c>
      <c r="J1988" s="1202"/>
      <c r="K1988" s="1202"/>
      <c r="L1988" s="1202" t="s">
        <v>1918</v>
      </c>
      <c r="M1988" s="1202" t="s">
        <v>1919</v>
      </c>
      <c r="N1988" s="1203" t="s">
        <v>1980</v>
      </c>
      <c r="O1988" s="1203" t="s">
        <v>73</v>
      </c>
      <c r="P1988" s="1203" t="s">
        <v>73</v>
      </c>
      <c r="Q1988" s="1203" t="s">
        <v>73</v>
      </c>
      <c r="R1988" s="1203" t="s">
        <v>73</v>
      </c>
      <c r="S1988" s="1209">
        <f>VLOOKUP($D1988,'NI-Ter'!$B$1:$Y$2048,12,FALSE)</f>
        <v>0</v>
      </c>
      <c r="T1988" s="1209">
        <f>VLOOKUP($D1988,'NI-Ter'!$B$1:$Y$2048,13,FALSE)</f>
        <v>0</v>
      </c>
      <c r="U1988" s="1209">
        <f>VLOOKUP($D1988,'NI-Ter'!$B$1:$Y$2048,16,FALSE)</f>
        <v>0</v>
      </c>
      <c r="V1988" s="1209">
        <f>VLOOKUP($D1988,'NI-Ter'!$B$1:$Y$2048,17,FALSE)</f>
        <v>0</v>
      </c>
      <c r="W1988" s="1209">
        <f>VLOOKUP($D1988,'NI-Ter'!$B$1:$Y$2048,18,FALSE)</f>
        <v>0</v>
      </c>
      <c r="X1988" s="1209">
        <f>VLOOKUP($D1988,'NI-Ter'!$B$1:$Y$2048,19,FALSE)</f>
        <v>0</v>
      </c>
    </row>
    <row r="1989" spans="1:24" ht="27" hidden="1">
      <c r="A1989" s="507"/>
      <c r="B1989" s="507"/>
      <c r="C1989" s="507"/>
      <c r="D1989" s="1209" t="s">
        <v>1981</v>
      </c>
      <c r="E1989" s="1210" t="s">
        <v>3062</v>
      </c>
      <c r="F1989" s="1202"/>
      <c r="G1989" s="1202"/>
      <c r="H1989" s="1205" t="s">
        <v>1969</v>
      </c>
      <c r="I1989" s="1202" t="s">
        <v>53</v>
      </c>
      <c r="J1989" s="1202"/>
      <c r="K1989" s="1202"/>
      <c r="L1989" s="1202" t="s">
        <v>1918</v>
      </c>
      <c r="M1989" s="1202" t="s">
        <v>1919</v>
      </c>
      <c r="N1989" s="1203" t="s">
        <v>1982</v>
      </c>
      <c r="O1989" s="1203" t="s">
        <v>73</v>
      </c>
      <c r="P1989" s="1203" t="s">
        <v>73</v>
      </c>
      <c r="Q1989" s="1203" t="s">
        <v>73</v>
      </c>
      <c r="R1989" s="1203" t="s">
        <v>73</v>
      </c>
      <c r="S1989" s="1209">
        <f>VLOOKUP($D1989,'NI-Ter'!$B$1:$Y$2048,12,FALSE)</f>
        <v>0</v>
      </c>
      <c r="T1989" s="1209">
        <f>VLOOKUP($D1989,'NI-Ter'!$B$1:$Y$2048,13,FALSE)</f>
        <v>0</v>
      </c>
      <c r="U1989" s="1209">
        <f>VLOOKUP($D1989,'NI-Ter'!$B$1:$Y$2048,16,FALSE)</f>
        <v>0</v>
      </c>
      <c r="V1989" s="1209">
        <f>VLOOKUP($D1989,'NI-Ter'!$B$1:$Y$2048,17,FALSE)</f>
        <v>0</v>
      </c>
      <c r="W1989" s="1209">
        <f>VLOOKUP($D1989,'NI-Ter'!$B$1:$Y$2048,18,FALSE)</f>
        <v>0</v>
      </c>
      <c r="X1989" s="1209">
        <f>VLOOKUP($D1989,'NI-Ter'!$B$1:$Y$2048,19,FALSE)</f>
        <v>0</v>
      </c>
    </row>
    <row r="1990" spans="1:24" ht="27" hidden="1">
      <c r="A1990" s="507"/>
      <c r="B1990" s="507"/>
      <c r="C1990" s="507"/>
      <c r="D1990" s="1209" t="s">
        <v>1983</v>
      </c>
      <c r="E1990" s="1210" t="s">
        <v>3062</v>
      </c>
      <c r="F1990" s="1202"/>
      <c r="G1990" s="1202"/>
      <c r="H1990" s="1205" t="s">
        <v>1969</v>
      </c>
      <c r="I1990" s="1202" t="s">
        <v>53</v>
      </c>
      <c r="J1990" s="1202"/>
      <c r="K1990" s="1202"/>
      <c r="L1990" s="1202" t="s">
        <v>1918</v>
      </c>
      <c r="M1990" s="1202" t="s">
        <v>1919</v>
      </c>
      <c r="N1990" s="1203" t="s">
        <v>1984</v>
      </c>
      <c r="O1990" s="1203" t="s">
        <v>73</v>
      </c>
      <c r="P1990" s="1203" t="s">
        <v>73</v>
      </c>
      <c r="Q1990" s="1203" t="s">
        <v>73</v>
      </c>
      <c r="R1990" s="1203" t="s">
        <v>73</v>
      </c>
      <c r="S1990" s="1209">
        <f>VLOOKUP($D1990,'NI-Ter'!$B$1:$Y$2048,12,FALSE)</f>
        <v>0</v>
      </c>
      <c r="T1990" s="1209">
        <f>VLOOKUP($D1990,'NI-Ter'!$B$1:$Y$2048,13,FALSE)</f>
        <v>0</v>
      </c>
      <c r="U1990" s="1209">
        <f>VLOOKUP($D1990,'NI-Ter'!$B$1:$Y$2048,16,FALSE)</f>
        <v>0</v>
      </c>
      <c r="V1990" s="1209">
        <f>VLOOKUP($D1990,'NI-Ter'!$B$1:$Y$2048,17,FALSE)</f>
        <v>0</v>
      </c>
      <c r="W1990" s="1209">
        <f>VLOOKUP($D1990,'NI-Ter'!$B$1:$Y$2048,18,FALSE)</f>
        <v>0</v>
      </c>
      <c r="X1990" s="1209">
        <f>VLOOKUP($D1990,'NI-Ter'!$B$1:$Y$2048,19,FALSE)</f>
        <v>0</v>
      </c>
    </row>
    <row r="1991" spans="1:24" ht="27" hidden="1">
      <c r="A1991" s="507"/>
      <c r="B1991" s="507"/>
      <c r="C1991" s="507"/>
      <c r="D1991" s="1209" t="s">
        <v>1985</v>
      </c>
      <c r="E1991" s="1210" t="s">
        <v>3062</v>
      </c>
      <c r="F1991" s="1202"/>
      <c r="G1991" s="1202"/>
      <c r="H1991" s="1205" t="s">
        <v>1969</v>
      </c>
      <c r="I1991" s="1202" t="s">
        <v>53</v>
      </c>
      <c r="J1991" s="1202"/>
      <c r="K1991" s="1202"/>
      <c r="L1991" s="1202" t="s">
        <v>1918</v>
      </c>
      <c r="M1991" s="1202" t="s">
        <v>1919</v>
      </c>
      <c r="N1991" s="1203" t="s">
        <v>1986</v>
      </c>
      <c r="O1991" s="1203" t="s">
        <v>73</v>
      </c>
      <c r="P1991" s="1203" t="s">
        <v>73</v>
      </c>
      <c r="Q1991" s="1203" t="s">
        <v>73</v>
      </c>
      <c r="R1991" s="1203" t="s">
        <v>73</v>
      </c>
      <c r="S1991" s="1209">
        <f>VLOOKUP($D1991,'NI-Ter'!$B$1:$Y$2048,12,FALSE)</f>
        <v>0</v>
      </c>
      <c r="T1991" s="1209">
        <f>VLOOKUP($D1991,'NI-Ter'!$B$1:$Y$2048,13,FALSE)</f>
        <v>0</v>
      </c>
      <c r="U1991" s="1209">
        <f>VLOOKUP($D1991,'NI-Ter'!$B$1:$Y$2048,16,FALSE)</f>
        <v>0</v>
      </c>
      <c r="V1991" s="1209">
        <f>VLOOKUP($D1991,'NI-Ter'!$B$1:$Y$2048,17,FALSE)</f>
        <v>0</v>
      </c>
      <c r="W1991" s="1209">
        <f>VLOOKUP($D1991,'NI-Ter'!$B$1:$Y$2048,18,FALSE)</f>
        <v>0</v>
      </c>
      <c r="X1991" s="1209">
        <f>VLOOKUP($D1991,'NI-Ter'!$B$1:$Y$2048,19,FALSE)</f>
        <v>0</v>
      </c>
    </row>
    <row r="1992" spans="1:24" ht="27" hidden="1">
      <c r="A1992" s="507"/>
      <c r="B1992" s="507"/>
      <c r="C1992" s="507"/>
      <c r="D1992" s="1209" t="s">
        <v>1987</v>
      </c>
      <c r="E1992" s="1210" t="s">
        <v>3062</v>
      </c>
      <c r="F1992" s="1202"/>
      <c r="G1992" s="1202"/>
      <c r="H1992" s="1205" t="s">
        <v>1969</v>
      </c>
      <c r="I1992" s="1202" t="s">
        <v>53</v>
      </c>
      <c r="J1992" s="1202"/>
      <c r="K1992" s="1202"/>
      <c r="L1992" s="1202" t="s">
        <v>1918</v>
      </c>
      <c r="M1992" s="1202" t="s">
        <v>1919</v>
      </c>
      <c r="N1992" s="1203" t="s">
        <v>1988</v>
      </c>
      <c r="O1992" s="1203" t="s">
        <v>73</v>
      </c>
      <c r="P1992" s="1203" t="s">
        <v>73</v>
      </c>
      <c r="Q1992" s="1203" t="s">
        <v>73</v>
      </c>
      <c r="R1992" s="1203" t="s">
        <v>73</v>
      </c>
      <c r="S1992" s="1209">
        <f>VLOOKUP($D1992,'NI-Ter'!$B$1:$Y$2048,12,FALSE)</f>
        <v>0</v>
      </c>
      <c r="T1992" s="1209">
        <f>VLOOKUP($D1992,'NI-Ter'!$B$1:$Y$2048,13,FALSE)</f>
        <v>0</v>
      </c>
      <c r="U1992" s="1209">
        <f>VLOOKUP($D1992,'NI-Ter'!$B$1:$Y$2048,16,FALSE)</f>
        <v>0</v>
      </c>
      <c r="V1992" s="1209">
        <f>VLOOKUP($D1992,'NI-Ter'!$B$1:$Y$2048,17,FALSE)</f>
        <v>0</v>
      </c>
      <c r="W1992" s="1209">
        <f>VLOOKUP($D1992,'NI-Ter'!$B$1:$Y$2048,18,FALSE)</f>
        <v>0</v>
      </c>
      <c r="X1992" s="1209">
        <f>VLOOKUP($D1992,'NI-Ter'!$B$1:$Y$2048,19,FALSE)</f>
        <v>0</v>
      </c>
    </row>
    <row r="1993" spans="1:24" ht="27" hidden="1">
      <c r="A1993" s="507"/>
      <c r="B1993" s="507"/>
      <c r="C1993" s="507"/>
      <c r="D1993" s="1209" t="s">
        <v>1989</v>
      </c>
      <c r="E1993" s="1210" t="s">
        <v>3062</v>
      </c>
      <c r="F1993" s="1202"/>
      <c r="G1993" s="1202"/>
      <c r="H1993" s="1205" t="s">
        <v>1969</v>
      </c>
      <c r="I1993" s="1202" t="s">
        <v>53</v>
      </c>
      <c r="J1993" s="1202"/>
      <c r="K1993" s="1202"/>
      <c r="L1993" s="1202" t="s">
        <v>1918</v>
      </c>
      <c r="M1993" s="1202" t="s">
        <v>1919</v>
      </c>
      <c r="N1993" s="1203" t="s">
        <v>1990</v>
      </c>
      <c r="O1993" s="1203" t="s">
        <v>73</v>
      </c>
      <c r="P1993" s="1203" t="s">
        <v>73</v>
      </c>
      <c r="Q1993" s="1203" t="s">
        <v>73</v>
      </c>
      <c r="R1993" s="1203" t="s">
        <v>73</v>
      </c>
      <c r="S1993" s="1209">
        <f>VLOOKUP($D1993,'NI-Ter'!$B$1:$Y$2048,12,FALSE)</f>
        <v>0</v>
      </c>
      <c r="T1993" s="1209">
        <f>VLOOKUP($D1993,'NI-Ter'!$B$1:$Y$2048,13,FALSE)</f>
        <v>0</v>
      </c>
      <c r="U1993" s="1209">
        <f>VLOOKUP($D1993,'NI-Ter'!$B$1:$Y$2048,16,FALSE)</f>
        <v>0</v>
      </c>
      <c r="V1993" s="1209">
        <f>VLOOKUP($D1993,'NI-Ter'!$B$1:$Y$2048,17,FALSE)</f>
        <v>0</v>
      </c>
      <c r="W1993" s="1209">
        <f>VLOOKUP($D1993,'NI-Ter'!$B$1:$Y$2048,18,FALSE)</f>
        <v>0</v>
      </c>
      <c r="X1993" s="1209">
        <f>VLOOKUP($D1993,'NI-Ter'!$B$1:$Y$2048,19,FALSE)</f>
        <v>0</v>
      </c>
    </row>
    <row r="1994" spans="1:24" ht="27" hidden="1">
      <c r="A1994" s="507"/>
      <c r="B1994" s="507"/>
      <c r="C1994" s="507"/>
      <c r="D1994" s="1209" t="s">
        <v>1991</v>
      </c>
      <c r="E1994" s="1210" t="s">
        <v>3062</v>
      </c>
      <c r="F1994" s="1202"/>
      <c r="G1994" s="1202"/>
      <c r="H1994" s="1205" t="s">
        <v>1969</v>
      </c>
      <c r="I1994" s="1202" t="s">
        <v>53</v>
      </c>
      <c r="J1994" s="1202"/>
      <c r="K1994" s="1202"/>
      <c r="L1994" s="1202" t="s">
        <v>1918</v>
      </c>
      <c r="M1994" s="1202" t="s">
        <v>1919</v>
      </c>
      <c r="N1994" s="1203" t="s">
        <v>1992</v>
      </c>
      <c r="O1994" s="1203" t="s">
        <v>73</v>
      </c>
      <c r="P1994" s="1203" t="s">
        <v>73</v>
      </c>
      <c r="Q1994" s="1203" t="s">
        <v>73</v>
      </c>
      <c r="R1994" s="1203" t="s">
        <v>73</v>
      </c>
      <c r="S1994" s="1209">
        <f>VLOOKUP($D1994,'NI-Ter'!$B$1:$Y$2048,12,FALSE)</f>
        <v>0</v>
      </c>
      <c r="T1994" s="1209">
        <f>VLOOKUP($D1994,'NI-Ter'!$B$1:$Y$2048,13,FALSE)</f>
        <v>0</v>
      </c>
      <c r="U1994" s="1209">
        <f>VLOOKUP($D1994,'NI-Ter'!$B$1:$Y$2048,16,FALSE)</f>
        <v>0</v>
      </c>
      <c r="V1994" s="1209">
        <f>VLOOKUP($D1994,'NI-Ter'!$B$1:$Y$2048,17,FALSE)</f>
        <v>0</v>
      </c>
      <c r="W1994" s="1209">
        <f>VLOOKUP($D1994,'NI-Ter'!$B$1:$Y$2048,18,FALSE)</f>
        <v>0</v>
      </c>
      <c r="X1994" s="1209">
        <f>VLOOKUP($D1994,'NI-Ter'!$B$1:$Y$2048,19,FALSE)</f>
        <v>0</v>
      </c>
    </row>
    <row r="1995" spans="1:24" ht="27" hidden="1">
      <c r="A1995" s="507"/>
      <c r="B1995" s="507"/>
      <c r="C1995" s="507"/>
      <c r="D1995" s="1209" t="s">
        <v>1993</v>
      </c>
      <c r="E1995" s="1210" t="s">
        <v>3062</v>
      </c>
      <c r="F1995" s="1202"/>
      <c r="G1995" s="1202"/>
      <c r="H1995" s="1205" t="s">
        <v>1994</v>
      </c>
      <c r="I1995" s="1202" t="s">
        <v>53</v>
      </c>
      <c r="J1995" s="1202"/>
      <c r="K1995" s="1202"/>
      <c r="L1995" s="1202" t="s">
        <v>1918</v>
      </c>
      <c r="M1995" s="1202" t="s">
        <v>1995</v>
      </c>
      <c r="N1995" s="1203" t="s">
        <v>1996</v>
      </c>
      <c r="O1995" s="1203" t="s">
        <v>73</v>
      </c>
      <c r="P1995" s="1203" t="s">
        <v>73</v>
      </c>
      <c r="Q1995" s="1203" t="s">
        <v>73</v>
      </c>
      <c r="R1995" s="1203" t="s">
        <v>73</v>
      </c>
      <c r="S1995" s="1209">
        <f>VLOOKUP($D1995,'NI-Ter'!$B$1:$Y$2048,12,FALSE)</f>
        <v>0</v>
      </c>
      <c r="T1995" s="1209">
        <f>VLOOKUP($D1995,'NI-Ter'!$B$1:$Y$2048,13,FALSE)</f>
        <v>0</v>
      </c>
      <c r="U1995" s="1209">
        <f>VLOOKUP($D1995,'NI-Ter'!$B$1:$Y$2048,16,FALSE)</f>
        <v>478</v>
      </c>
      <c r="V1995" s="1209">
        <f>VLOOKUP($D1995,'NI-Ter'!$B$1:$Y$2048,17,FALSE)</f>
        <v>0</v>
      </c>
      <c r="W1995" s="1209">
        <f>VLOOKUP($D1995,'NI-Ter'!$B$1:$Y$2048,18,FALSE)</f>
        <v>0</v>
      </c>
      <c r="X1995" s="1209">
        <f>VLOOKUP($D1995,'NI-Ter'!$B$1:$Y$2048,19,FALSE)</f>
        <v>0</v>
      </c>
    </row>
    <row r="1996" spans="1:24" ht="27" hidden="1">
      <c r="A1996" s="507"/>
      <c r="B1996" s="507"/>
      <c r="C1996" s="507"/>
      <c r="D1996" s="1209" t="s">
        <v>1997</v>
      </c>
      <c r="E1996" s="1210" t="s">
        <v>3062</v>
      </c>
      <c r="F1996" s="1202"/>
      <c r="G1996" s="1202"/>
      <c r="H1996" s="1205" t="s">
        <v>1994</v>
      </c>
      <c r="I1996" s="1202" t="s">
        <v>53</v>
      </c>
      <c r="J1996" s="1202"/>
      <c r="K1996" s="1202"/>
      <c r="L1996" s="1202" t="s">
        <v>1918</v>
      </c>
      <c r="M1996" s="1202" t="s">
        <v>1995</v>
      </c>
      <c r="N1996" s="1203" t="s">
        <v>1998</v>
      </c>
      <c r="O1996" s="1203" t="s">
        <v>73</v>
      </c>
      <c r="P1996" s="1203" t="s">
        <v>73</v>
      </c>
      <c r="Q1996" s="1203" t="s">
        <v>73</v>
      </c>
      <c r="R1996" s="1203" t="s">
        <v>73</v>
      </c>
      <c r="S1996" s="1209">
        <f>VLOOKUP($D1996,'NI-Ter'!$B$1:$Y$2048,12,FALSE)</f>
        <v>0</v>
      </c>
      <c r="T1996" s="1209">
        <f>VLOOKUP($D1996,'NI-Ter'!$B$1:$Y$2048,13,FALSE)</f>
        <v>0</v>
      </c>
      <c r="U1996" s="1209">
        <f>VLOOKUP($D1996,'NI-Ter'!$B$1:$Y$2048,16,FALSE)</f>
        <v>5</v>
      </c>
      <c r="V1996" s="1209">
        <f>VLOOKUP($D1996,'NI-Ter'!$B$1:$Y$2048,17,FALSE)</f>
        <v>0</v>
      </c>
      <c r="W1996" s="1209">
        <f>VLOOKUP($D1996,'NI-Ter'!$B$1:$Y$2048,18,FALSE)</f>
        <v>0</v>
      </c>
      <c r="X1996" s="1209">
        <f>VLOOKUP($D1996,'NI-Ter'!$B$1:$Y$2048,19,FALSE)</f>
        <v>0</v>
      </c>
    </row>
    <row r="1997" spans="1:24" ht="27" hidden="1">
      <c r="A1997" s="507"/>
      <c r="B1997" s="507"/>
      <c r="C1997" s="507"/>
      <c r="D1997" s="1209" t="s">
        <v>1999</v>
      </c>
      <c r="E1997" s="1210" t="s">
        <v>3062</v>
      </c>
      <c r="F1997" s="1202"/>
      <c r="G1997" s="1202"/>
      <c r="H1997" s="1205" t="s">
        <v>1994</v>
      </c>
      <c r="I1997" s="1202" t="s">
        <v>53</v>
      </c>
      <c r="J1997" s="1202"/>
      <c r="K1997" s="1202"/>
      <c r="L1997" s="1202" t="s">
        <v>1918</v>
      </c>
      <c r="M1997" s="1202" t="s">
        <v>1995</v>
      </c>
      <c r="N1997" s="1203" t="s">
        <v>2000</v>
      </c>
      <c r="O1997" s="1203" t="s">
        <v>73</v>
      </c>
      <c r="P1997" s="1203" t="s">
        <v>73</v>
      </c>
      <c r="Q1997" s="1203" t="s">
        <v>73</v>
      </c>
      <c r="R1997" s="1203" t="s">
        <v>73</v>
      </c>
      <c r="S1997" s="1209">
        <f>VLOOKUP($D1997,'NI-Ter'!$B$1:$Y$2048,12,FALSE)</f>
        <v>0</v>
      </c>
      <c r="T1997" s="1209">
        <f>VLOOKUP($D1997,'NI-Ter'!$B$1:$Y$2048,13,FALSE)</f>
        <v>0</v>
      </c>
      <c r="U1997" s="1209">
        <f>VLOOKUP($D1997,'NI-Ter'!$B$1:$Y$2048,16,FALSE)</f>
        <v>101</v>
      </c>
      <c r="V1997" s="1209">
        <f>VLOOKUP($D1997,'NI-Ter'!$B$1:$Y$2048,17,FALSE)</f>
        <v>0</v>
      </c>
      <c r="W1997" s="1209">
        <f>VLOOKUP($D1997,'NI-Ter'!$B$1:$Y$2048,18,FALSE)</f>
        <v>0</v>
      </c>
      <c r="X1997" s="1209">
        <f>VLOOKUP($D1997,'NI-Ter'!$B$1:$Y$2048,19,FALSE)</f>
        <v>0</v>
      </c>
    </row>
    <row r="1998" spans="1:24" ht="27" hidden="1">
      <c r="A1998" s="507"/>
      <c r="B1998" s="507"/>
      <c r="C1998" s="507"/>
      <c r="D1998" s="1209" t="s">
        <v>2001</v>
      </c>
      <c r="E1998" s="1210" t="s">
        <v>3062</v>
      </c>
      <c r="F1998" s="1202"/>
      <c r="G1998" s="1202"/>
      <c r="H1998" s="1205" t="s">
        <v>1994</v>
      </c>
      <c r="I1998" s="1202" t="s">
        <v>53</v>
      </c>
      <c r="J1998" s="1202"/>
      <c r="K1998" s="1202"/>
      <c r="L1998" s="1202" t="s">
        <v>1918</v>
      </c>
      <c r="M1998" s="1202" t="s">
        <v>1995</v>
      </c>
      <c r="N1998" s="1203" t="s">
        <v>2002</v>
      </c>
      <c r="O1998" s="1203" t="s">
        <v>73</v>
      </c>
      <c r="P1998" s="1203" t="s">
        <v>73</v>
      </c>
      <c r="Q1998" s="1203" t="s">
        <v>73</v>
      </c>
      <c r="R1998" s="1203" t="s">
        <v>73</v>
      </c>
      <c r="S1998" s="1209">
        <f>VLOOKUP($D1998,'NI-Ter'!$B$1:$Y$2048,12,FALSE)</f>
        <v>0</v>
      </c>
      <c r="T1998" s="1209">
        <f>VLOOKUP($D1998,'NI-Ter'!$B$1:$Y$2048,13,FALSE)</f>
        <v>0</v>
      </c>
      <c r="U1998" s="1209">
        <f>VLOOKUP($D1998,'NI-Ter'!$B$1:$Y$2048,16,FALSE)</f>
        <v>163</v>
      </c>
      <c r="V1998" s="1209">
        <f>VLOOKUP($D1998,'NI-Ter'!$B$1:$Y$2048,17,FALSE)</f>
        <v>0</v>
      </c>
      <c r="W1998" s="1209">
        <f>VLOOKUP($D1998,'NI-Ter'!$B$1:$Y$2048,18,FALSE)</f>
        <v>0</v>
      </c>
      <c r="X1998" s="1209">
        <f>VLOOKUP($D1998,'NI-Ter'!$B$1:$Y$2048,19,FALSE)</f>
        <v>0</v>
      </c>
    </row>
    <row r="1999" spans="1:24" ht="27" hidden="1">
      <c r="A1999" s="507"/>
      <c r="B1999" s="507"/>
      <c r="C1999" s="507"/>
      <c r="D1999" s="1209" t="s">
        <v>2003</v>
      </c>
      <c r="E1999" s="1210" t="s">
        <v>3062</v>
      </c>
      <c r="F1999" s="1202"/>
      <c r="G1999" s="1202"/>
      <c r="H1999" s="1205" t="s">
        <v>1994</v>
      </c>
      <c r="I1999" s="1202" t="s">
        <v>53</v>
      </c>
      <c r="J1999" s="1202"/>
      <c r="K1999" s="1202"/>
      <c r="L1999" s="1202" t="s">
        <v>1918</v>
      </c>
      <c r="M1999" s="1202" t="s">
        <v>1995</v>
      </c>
      <c r="N1999" s="1203" t="s">
        <v>2004</v>
      </c>
      <c r="O1999" s="1203" t="s">
        <v>73</v>
      </c>
      <c r="P1999" s="1203" t="s">
        <v>73</v>
      </c>
      <c r="Q1999" s="1203" t="s">
        <v>73</v>
      </c>
      <c r="R1999" s="1203" t="s">
        <v>73</v>
      </c>
      <c r="S1999" s="1209">
        <f>VLOOKUP($D1999,'NI-Ter'!$B$1:$Y$2048,12,FALSE)</f>
        <v>0</v>
      </c>
      <c r="T1999" s="1209">
        <f>VLOOKUP($D1999,'NI-Ter'!$B$1:$Y$2048,13,FALSE)</f>
        <v>0</v>
      </c>
      <c r="U1999" s="1209">
        <f>VLOOKUP($D1999,'NI-Ter'!$B$1:$Y$2048,16,FALSE)</f>
        <v>0</v>
      </c>
      <c r="V1999" s="1209">
        <f>VLOOKUP($D1999,'NI-Ter'!$B$1:$Y$2048,17,FALSE)</f>
        <v>0</v>
      </c>
      <c r="W1999" s="1209">
        <f>VLOOKUP($D1999,'NI-Ter'!$B$1:$Y$2048,18,FALSE)</f>
        <v>0</v>
      </c>
      <c r="X1999" s="1209">
        <f>VLOOKUP($D1999,'NI-Ter'!$B$1:$Y$2048,19,FALSE)</f>
        <v>0</v>
      </c>
    </row>
    <row r="2000" spans="1:24" ht="27" hidden="1">
      <c r="A2000" s="507"/>
      <c r="B2000" s="507"/>
      <c r="C2000" s="507"/>
      <c r="D2000" s="1209" t="s">
        <v>2005</v>
      </c>
      <c r="E2000" s="1210" t="s">
        <v>3062</v>
      </c>
      <c r="F2000" s="1202"/>
      <c r="G2000" s="1202"/>
      <c r="H2000" s="1205" t="s">
        <v>1994</v>
      </c>
      <c r="I2000" s="1202" t="s">
        <v>53</v>
      </c>
      <c r="J2000" s="1202"/>
      <c r="K2000" s="1202"/>
      <c r="L2000" s="1202" t="s">
        <v>1918</v>
      </c>
      <c r="M2000" s="1202" t="s">
        <v>1995</v>
      </c>
      <c r="N2000" s="1203" t="s">
        <v>2006</v>
      </c>
      <c r="O2000" s="1203" t="s">
        <v>73</v>
      </c>
      <c r="P2000" s="1203" t="s">
        <v>73</v>
      </c>
      <c r="Q2000" s="1203" t="s">
        <v>73</v>
      </c>
      <c r="R2000" s="1203" t="s">
        <v>73</v>
      </c>
      <c r="S2000" s="1209">
        <f>VLOOKUP($D2000,'NI-Ter'!$B$1:$Y$2048,12,FALSE)</f>
        <v>0</v>
      </c>
      <c r="T2000" s="1209">
        <f>VLOOKUP($D2000,'NI-Ter'!$B$1:$Y$2048,13,FALSE)</f>
        <v>0</v>
      </c>
      <c r="U2000" s="1209">
        <f>VLOOKUP($D2000,'NI-Ter'!$B$1:$Y$2048,16,FALSE)</f>
        <v>17</v>
      </c>
      <c r="V2000" s="1209">
        <f>VLOOKUP($D2000,'NI-Ter'!$B$1:$Y$2048,17,FALSE)</f>
        <v>0</v>
      </c>
      <c r="W2000" s="1209">
        <f>VLOOKUP($D2000,'NI-Ter'!$B$1:$Y$2048,18,FALSE)</f>
        <v>0</v>
      </c>
      <c r="X2000" s="1209">
        <f>VLOOKUP($D2000,'NI-Ter'!$B$1:$Y$2048,19,FALSE)</f>
        <v>0</v>
      </c>
    </row>
    <row r="2001" spans="1:24" ht="27" hidden="1">
      <c r="A2001" s="507"/>
      <c r="B2001" s="507"/>
      <c r="C2001" s="507"/>
      <c r="D2001" s="1209" t="s">
        <v>2007</v>
      </c>
      <c r="E2001" s="1210" t="s">
        <v>3062</v>
      </c>
      <c r="F2001" s="1202"/>
      <c r="G2001" s="1202"/>
      <c r="H2001" s="1205" t="s">
        <v>1994</v>
      </c>
      <c r="I2001" s="1202" t="s">
        <v>53</v>
      </c>
      <c r="J2001" s="1202"/>
      <c r="K2001" s="1202"/>
      <c r="L2001" s="1202" t="s">
        <v>1918</v>
      </c>
      <c r="M2001" s="1202" t="s">
        <v>1995</v>
      </c>
      <c r="N2001" s="1203" t="s">
        <v>2008</v>
      </c>
      <c r="O2001" s="1203" t="s">
        <v>73</v>
      </c>
      <c r="P2001" s="1203" t="s">
        <v>73</v>
      </c>
      <c r="Q2001" s="1203" t="s">
        <v>73</v>
      </c>
      <c r="R2001" s="1203" t="s">
        <v>73</v>
      </c>
      <c r="S2001" s="1209">
        <f>VLOOKUP($D2001,'NI-Ter'!$B$1:$Y$2048,12,FALSE)</f>
        <v>0</v>
      </c>
      <c r="T2001" s="1209">
        <f>VLOOKUP($D2001,'NI-Ter'!$B$1:$Y$2048,13,FALSE)</f>
        <v>0</v>
      </c>
      <c r="U2001" s="1209">
        <f>VLOOKUP($D2001,'NI-Ter'!$B$1:$Y$2048,16,FALSE)</f>
        <v>17</v>
      </c>
      <c r="V2001" s="1209">
        <f>VLOOKUP($D2001,'NI-Ter'!$B$1:$Y$2048,17,FALSE)</f>
        <v>0</v>
      </c>
      <c r="W2001" s="1209">
        <f>VLOOKUP($D2001,'NI-Ter'!$B$1:$Y$2048,18,FALSE)</f>
        <v>0</v>
      </c>
      <c r="X2001" s="1209">
        <f>VLOOKUP($D2001,'NI-Ter'!$B$1:$Y$2048,19,FALSE)</f>
        <v>0</v>
      </c>
    </row>
    <row r="2002" spans="1:24" ht="27" hidden="1">
      <c r="A2002" s="507"/>
      <c r="B2002" s="507"/>
      <c r="C2002" s="507"/>
      <c r="D2002" s="1209" t="s">
        <v>2009</v>
      </c>
      <c r="E2002" s="1210" t="s">
        <v>3062</v>
      </c>
      <c r="F2002" s="1202"/>
      <c r="G2002" s="1202"/>
      <c r="H2002" s="1205" t="s">
        <v>1994</v>
      </c>
      <c r="I2002" s="1202" t="s">
        <v>53</v>
      </c>
      <c r="J2002" s="1202"/>
      <c r="K2002" s="1202"/>
      <c r="L2002" s="1202" t="s">
        <v>1918</v>
      </c>
      <c r="M2002" s="1202" t="s">
        <v>1995</v>
      </c>
      <c r="N2002" s="1203" t="s">
        <v>2010</v>
      </c>
      <c r="O2002" s="1203" t="s">
        <v>73</v>
      </c>
      <c r="P2002" s="1203" t="s">
        <v>73</v>
      </c>
      <c r="Q2002" s="1203" t="s">
        <v>73</v>
      </c>
      <c r="R2002" s="1203" t="s">
        <v>73</v>
      </c>
      <c r="S2002" s="1209">
        <f>VLOOKUP($D2002,'NI-Ter'!$B$1:$Y$2048,12,FALSE)</f>
        <v>0</v>
      </c>
      <c r="T2002" s="1209">
        <f>VLOOKUP($D2002,'NI-Ter'!$B$1:$Y$2048,13,FALSE)</f>
        <v>0</v>
      </c>
      <c r="U2002" s="1209">
        <f>VLOOKUP($D2002,'NI-Ter'!$B$1:$Y$2048,16,FALSE)</f>
        <v>0</v>
      </c>
      <c r="V2002" s="1209">
        <f>VLOOKUP($D2002,'NI-Ter'!$B$1:$Y$2048,17,FALSE)</f>
        <v>0</v>
      </c>
      <c r="W2002" s="1209">
        <f>VLOOKUP($D2002,'NI-Ter'!$B$1:$Y$2048,18,FALSE)</f>
        <v>0</v>
      </c>
      <c r="X2002" s="1209">
        <f>VLOOKUP($D2002,'NI-Ter'!$B$1:$Y$2048,19,FALSE)</f>
        <v>0</v>
      </c>
    </row>
    <row r="2003" spans="1:24" ht="27" hidden="1">
      <c r="A2003" s="507"/>
      <c r="B2003" s="507"/>
      <c r="C2003" s="507"/>
      <c r="D2003" s="1209" t="s">
        <v>2011</v>
      </c>
      <c r="E2003" s="1210" t="s">
        <v>3062</v>
      </c>
      <c r="F2003" s="1202"/>
      <c r="G2003" s="1202"/>
      <c r="H2003" s="1205" t="s">
        <v>1994</v>
      </c>
      <c r="I2003" s="1202" t="s">
        <v>53</v>
      </c>
      <c r="J2003" s="1202"/>
      <c r="K2003" s="1202"/>
      <c r="L2003" s="1202" t="s">
        <v>1918</v>
      </c>
      <c r="M2003" s="1202" t="s">
        <v>1995</v>
      </c>
      <c r="N2003" s="1203" t="s">
        <v>2012</v>
      </c>
      <c r="O2003" s="1203" t="s">
        <v>73</v>
      </c>
      <c r="P2003" s="1203" t="s">
        <v>73</v>
      </c>
      <c r="Q2003" s="1203" t="s">
        <v>73</v>
      </c>
      <c r="R2003" s="1203" t="s">
        <v>73</v>
      </c>
      <c r="S2003" s="1209">
        <f>VLOOKUP($D2003,'NI-Ter'!$B$1:$Y$2048,12,FALSE)</f>
        <v>0</v>
      </c>
      <c r="T2003" s="1209">
        <f>VLOOKUP($D2003,'NI-Ter'!$B$1:$Y$2048,13,FALSE)</f>
        <v>0</v>
      </c>
      <c r="U2003" s="1209">
        <f>VLOOKUP($D2003,'NI-Ter'!$B$1:$Y$2048,16,FALSE)</f>
        <v>215</v>
      </c>
      <c r="V2003" s="1209">
        <f>VLOOKUP($D2003,'NI-Ter'!$B$1:$Y$2048,17,FALSE)</f>
        <v>0</v>
      </c>
      <c r="W2003" s="1209">
        <f>VLOOKUP($D2003,'NI-Ter'!$B$1:$Y$2048,18,FALSE)</f>
        <v>0</v>
      </c>
      <c r="X2003" s="1209">
        <f>VLOOKUP($D2003,'NI-Ter'!$B$1:$Y$2048,19,FALSE)</f>
        <v>0</v>
      </c>
    </row>
    <row r="2004" spans="1:24" ht="27" hidden="1">
      <c r="A2004" s="507"/>
      <c r="B2004" s="507"/>
      <c r="C2004" s="507"/>
      <c r="D2004" s="1209" t="s">
        <v>2013</v>
      </c>
      <c r="E2004" s="1210" t="s">
        <v>3062</v>
      </c>
      <c r="F2004" s="1202"/>
      <c r="G2004" s="1202"/>
      <c r="H2004" s="1205" t="s">
        <v>1994</v>
      </c>
      <c r="I2004" s="1202" t="s">
        <v>53</v>
      </c>
      <c r="J2004" s="1202"/>
      <c r="K2004" s="1202"/>
      <c r="L2004" s="1202" t="s">
        <v>1918</v>
      </c>
      <c r="M2004" s="1202" t="s">
        <v>1995</v>
      </c>
      <c r="N2004" s="1203" t="s">
        <v>2014</v>
      </c>
      <c r="O2004" s="1203" t="s">
        <v>73</v>
      </c>
      <c r="P2004" s="1203" t="s">
        <v>73</v>
      </c>
      <c r="Q2004" s="1203" t="s">
        <v>73</v>
      </c>
      <c r="R2004" s="1203" t="s">
        <v>73</v>
      </c>
      <c r="S2004" s="1209">
        <f>VLOOKUP($D2004,'NI-Ter'!$B$1:$Y$2048,12,FALSE)</f>
        <v>0</v>
      </c>
      <c r="T2004" s="1209">
        <f>VLOOKUP($D2004,'NI-Ter'!$B$1:$Y$2048,13,FALSE)</f>
        <v>0</v>
      </c>
      <c r="U2004" s="1209">
        <f>VLOOKUP($D2004,'NI-Ter'!$B$1:$Y$2048,16,FALSE)</f>
        <v>0</v>
      </c>
      <c r="V2004" s="1209">
        <f>VLOOKUP($D2004,'NI-Ter'!$B$1:$Y$2048,17,FALSE)</f>
        <v>0</v>
      </c>
      <c r="W2004" s="1209">
        <f>VLOOKUP($D2004,'NI-Ter'!$B$1:$Y$2048,18,FALSE)</f>
        <v>0</v>
      </c>
      <c r="X2004" s="1209">
        <f>VLOOKUP($D2004,'NI-Ter'!$B$1:$Y$2048,19,FALSE)</f>
        <v>0</v>
      </c>
    </row>
    <row r="2005" spans="1:24" ht="27" hidden="1">
      <c r="A2005" s="507"/>
      <c r="B2005" s="507"/>
      <c r="C2005" s="507"/>
      <c r="D2005" s="1209" t="s">
        <v>2015</v>
      </c>
      <c r="E2005" s="1210" t="s">
        <v>3062</v>
      </c>
      <c r="F2005" s="1202"/>
      <c r="G2005" s="1202"/>
      <c r="H2005" s="1205" t="s">
        <v>1994</v>
      </c>
      <c r="I2005" s="1202" t="s">
        <v>53</v>
      </c>
      <c r="J2005" s="1202"/>
      <c r="K2005" s="1202"/>
      <c r="L2005" s="1202" t="s">
        <v>1918</v>
      </c>
      <c r="M2005" s="1202" t="s">
        <v>1995</v>
      </c>
      <c r="N2005" s="1203" t="s">
        <v>2016</v>
      </c>
      <c r="O2005" s="1203" t="s">
        <v>73</v>
      </c>
      <c r="P2005" s="1203" t="s">
        <v>73</v>
      </c>
      <c r="Q2005" s="1203" t="s">
        <v>73</v>
      </c>
      <c r="R2005" s="1203" t="s">
        <v>73</v>
      </c>
      <c r="S2005" s="1209">
        <f>VLOOKUP($D2005,'NI-Ter'!$B$1:$Y$2048,12,FALSE)</f>
        <v>0</v>
      </c>
      <c r="T2005" s="1209">
        <f>VLOOKUP($D2005,'NI-Ter'!$B$1:$Y$2048,13,FALSE)</f>
        <v>0</v>
      </c>
      <c r="U2005" s="1209">
        <f>VLOOKUP($D2005,'NI-Ter'!$B$1:$Y$2048,16,FALSE)</f>
        <v>0</v>
      </c>
      <c r="V2005" s="1209">
        <f>VLOOKUP($D2005,'NI-Ter'!$B$1:$Y$2048,17,FALSE)</f>
        <v>0</v>
      </c>
      <c r="W2005" s="1209">
        <f>VLOOKUP($D2005,'NI-Ter'!$B$1:$Y$2048,18,FALSE)</f>
        <v>0</v>
      </c>
      <c r="X2005" s="1209">
        <f>VLOOKUP($D2005,'NI-Ter'!$B$1:$Y$2048,19,FALSE)</f>
        <v>0</v>
      </c>
    </row>
    <row r="2006" spans="1:24" ht="27" hidden="1">
      <c r="A2006" s="507"/>
      <c r="B2006" s="507"/>
      <c r="C2006" s="507"/>
      <c r="D2006" s="1209" t="s">
        <v>2017</v>
      </c>
      <c r="E2006" s="1210" t="s">
        <v>3062</v>
      </c>
      <c r="F2006" s="1202"/>
      <c r="G2006" s="1202"/>
      <c r="H2006" s="1205" t="s">
        <v>1994</v>
      </c>
      <c r="I2006" s="1202" t="s">
        <v>53</v>
      </c>
      <c r="J2006" s="1202"/>
      <c r="K2006" s="1202"/>
      <c r="L2006" s="1202" t="s">
        <v>1918</v>
      </c>
      <c r="M2006" s="1202" t="s">
        <v>1995</v>
      </c>
      <c r="N2006" s="1203" t="s">
        <v>2018</v>
      </c>
      <c r="O2006" s="1203" t="s">
        <v>73</v>
      </c>
      <c r="P2006" s="1203" t="s">
        <v>73</v>
      </c>
      <c r="Q2006" s="1203" t="s">
        <v>73</v>
      </c>
      <c r="R2006" s="1203" t="s">
        <v>73</v>
      </c>
      <c r="S2006" s="1209">
        <f>VLOOKUP($D2006,'NI-Ter'!$B$1:$Y$2048,12,FALSE)</f>
        <v>0</v>
      </c>
      <c r="T2006" s="1209">
        <f>VLOOKUP($D2006,'NI-Ter'!$B$1:$Y$2048,13,FALSE)</f>
        <v>0</v>
      </c>
      <c r="U2006" s="1209">
        <f>VLOOKUP($D2006,'NI-Ter'!$B$1:$Y$2048,16,FALSE)</f>
        <v>0</v>
      </c>
      <c r="V2006" s="1209">
        <f>VLOOKUP($D2006,'NI-Ter'!$B$1:$Y$2048,17,FALSE)</f>
        <v>0</v>
      </c>
      <c r="W2006" s="1209">
        <f>VLOOKUP($D2006,'NI-Ter'!$B$1:$Y$2048,18,FALSE)</f>
        <v>0</v>
      </c>
      <c r="X2006" s="1209">
        <f>VLOOKUP($D2006,'NI-Ter'!$B$1:$Y$2048,19,FALSE)</f>
        <v>0</v>
      </c>
    </row>
    <row r="2007" spans="1:24" ht="27" hidden="1">
      <c r="A2007" s="507"/>
      <c r="B2007" s="507"/>
      <c r="C2007" s="507"/>
      <c r="D2007" s="1209" t="s">
        <v>2019</v>
      </c>
      <c r="E2007" s="1210" t="s">
        <v>3062</v>
      </c>
      <c r="F2007" s="1202"/>
      <c r="G2007" s="1202"/>
      <c r="H2007" s="1205" t="s">
        <v>2020</v>
      </c>
      <c r="I2007" s="1202" t="s">
        <v>53</v>
      </c>
      <c r="J2007" s="1202"/>
      <c r="K2007" s="1202"/>
      <c r="L2007" s="1202" t="s">
        <v>1918</v>
      </c>
      <c r="M2007" s="1202" t="s">
        <v>1995</v>
      </c>
      <c r="N2007" s="1203" t="s">
        <v>2021</v>
      </c>
      <c r="O2007" s="1203" t="s">
        <v>73</v>
      </c>
      <c r="P2007" s="1203" t="s">
        <v>73</v>
      </c>
      <c r="Q2007" s="1203" t="s">
        <v>73</v>
      </c>
      <c r="R2007" s="1203" t="s">
        <v>73</v>
      </c>
      <c r="S2007" s="1209">
        <f>VLOOKUP($D2007,'NI-Ter'!$B$1:$Y$2048,12,FALSE)</f>
        <v>0</v>
      </c>
      <c r="T2007" s="1209">
        <f>VLOOKUP($D2007,'NI-Ter'!$B$1:$Y$2048,13,FALSE)</f>
        <v>0</v>
      </c>
      <c r="U2007" s="1209">
        <f>VLOOKUP($D2007,'NI-Ter'!$B$1:$Y$2048,16,FALSE)</f>
        <v>32</v>
      </c>
      <c r="V2007" s="1209">
        <f>VLOOKUP($D2007,'NI-Ter'!$B$1:$Y$2048,17,FALSE)</f>
        <v>0</v>
      </c>
      <c r="W2007" s="1209">
        <f>VLOOKUP($D2007,'NI-Ter'!$B$1:$Y$2048,18,FALSE)</f>
        <v>0</v>
      </c>
      <c r="X2007" s="1209">
        <f>VLOOKUP($D2007,'NI-Ter'!$B$1:$Y$2048,19,FALSE)</f>
        <v>0</v>
      </c>
    </row>
    <row r="2008" spans="1:24" ht="27" hidden="1">
      <c r="A2008" s="507"/>
      <c r="B2008" s="507"/>
      <c r="C2008" s="507"/>
      <c r="D2008" s="1209" t="s">
        <v>2022</v>
      </c>
      <c r="E2008" s="1210" t="s">
        <v>3062</v>
      </c>
      <c r="F2008" s="1202"/>
      <c r="G2008" s="1202"/>
      <c r="H2008" s="1205" t="s">
        <v>2020</v>
      </c>
      <c r="I2008" s="1202" t="s">
        <v>53</v>
      </c>
      <c r="J2008" s="1202"/>
      <c r="K2008" s="1202"/>
      <c r="L2008" s="1202" t="s">
        <v>1918</v>
      </c>
      <c r="M2008" s="1202" t="s">
        <v>1995</v>
      </c>
      <c r="N2008" s="1203" t="s">
        <v>2023</v>
      </c>
      <c r="O2008" s="1203" t="s">
        <v>73</v>
      </c>
      <c r="P2008" s="1203" t="s">
        <v>73</v>
      </c>
      <c r="Q2008" s="1203" t="s">
        <v>73</v>
      </c>
      <c r="R2008" s="1203" t="s">
        <v>73</v>
      </c>
      <c r="S2008" s="1209">
        <f>VLOOKUP($D2008,'NI-Ter'!$B$1:$Y$2048,12,FALSE)</f>
        <v>0</v>
      </c>
      <c r="T2008" s="1209">
        <f>VLOOKUP($D2008,'NI-Ter'!$B$1:$Y$2048,13,FALSE)</f>
        <v>0</v>
      </c>
      <c r="U2008" s="1209">
        <f>VLOOKUP($D2008,'NI-Ter'!$B$1:$Y$2048,16,FALSE)</f>
        <v>0</v>
      </c>
      <c r="V2008" s="1209">
        <f>VLOOKUP($D2008,'NI-Ter'!$B$1:$Y$2048,17,FALSE)</f>
        <v>0</v>
      </c>
      <c r="W2008" s="1209">
        <f>VLOOKUP($D2008,'NI-Ter'!$B$1:$Y$2048,18,FALSE)</f>
        <v>0</v>
      </c>
      <c r="X2008" s="1209">
        <f>VLOOKUP($D2008,'NI-Ter'!$B$1:$Y$2048,19,FALSE)</f>
        <v>0</v>
      </c>
    </row>
    <row r="2009" spans="1:24" ht="27" hidden="1">
      <c r="A2009" s="507"/>
      <c r="B2009" s="507"/>
      <c r="C2009" s="507"/>
      <c r="D2009" s="1209" t="s">
        <v>2024</v>
      </c>
      <c r="E2009" s="1210" t="s">
        <v>3062</v>
      </c>
      <c r="F2009" s="1202"/>
      <c r="G2009" s="1202"/>
      <c r="H2009" s="1205" t="s">
        <v>2020</v>
      </c>
      <c r="I2009" s="1202" t="s">
        <v>53</v>
      </c>
      <c r="J2009" s="1202"/>
      <c r="K2009" s="1202"/>
      <c r="L2009" s="1202" t="s">
        <v>1918</v>
      </c>
      <c r="M2009" s="1202" t="s">
        <v>1995</v>
      </c>
      <c r="N2009" s="1203" t="s">
        <v>2025</v>
      </c>
      <c r="O2009" s="1203" t="s">
        <v>73</v>
      </c>
      <c r="P2009" s="1203" t="s">
        <v>73</v>
      </c>
      <c r="Q2009" s="1203" t="s">
        <v>73</v>
      </c>
      <c r="R2009" s="1203" t="s">
        <v>73</v>
      </c>
      <c r="S2009" s="1209">
        <f>VLOOKUP($D2009,'NI-Ter'!$B$1:$Y$2048,12,FALSE)</f>
        <v>0</v>
      </c>
      <c r="T2009" s="1209">
        <f>VLOOKUP($D2009,'NI-Ter'!$B$1:$Y$2048,13,FALSE)</f>
        <v>0</v>
      </c>
      <c r="U2009" s="1209">
        <f>VLOOKUP($D2009,'NI-Ter'!$B$1:$Y$2048,16,FALSE)</f>
        <v>0</v>
      </c>
      <c r="V2009" s="1209">
        <f>VLOOKUP($D2009,'NI-Ter'!$B$1:$Y$2048,17,FALSE)</f>
        <v>0</v>
      </c>
      <c r="W2009" s="1209">
        <f>VLOOKUP($D2009,'NI-Ter'!$B$1:$Y$2048,18,FALSE)</f>
        <v>0</v>
      </c>
      <c r="X2009" s="1209">
        <f>VLOOKUP($D2009,'NI-Ter'!$B$1:$Y$2048,19,FALSE)</f>
        <v>0</v>
      </c>
    </row>
    <row r="2010" spans="1:24" ht="27" hidden="1">
      <c r="A2010" s="507"/>
      <c r="B2010" s="507"/>
      <c r="C2010" s="507"/>
      <c r="D2010" s="1209" t="s">
        <v>2026</v>
      </c>
      <c r="E2010" s="1210" t="s">
        <v>3062</v>
      </c>
      <c r="F2010" s="1202"/>
      <c r="G2010" s="1202"/>
      <c r="H2010" s="1205" t="s">
        <v>2020</v>
      </c>
      <c r="I2010" s="1202" t="s">
        <v>53</v>
      </c>
      <c r="J2010" s="1202"/>
      <c r="K2010" s="1202"/>
      <c r="L2010" s="1202" t="s">
        <v>1918</v>
      </c>
      <c r="M2010" s="1202" t="s">
        <v>1995</v>
      </c>
      <c r="N2010" s="1203" t="s">
        <v>2027</v>
      </c>
      <c r="O2010" s="1203" t="s">
        <v>73</v>
      </c>
      <c r="P2010" s="1203" t="s">
        <v>73</v>
      </c>
      <c r="Q2010" s="1203" t="s">
        <v>73</v>
      </c>
      <c r="R2010" s="1203" t="s">
        <v>73</v>
      </c>
      <c r="S2010" s="1209">
        <f>VLOOKUP($D2010,'NI-Ter'!$B$1:$Y$2048,12,FALSE)</f>
        <v>0</v>
      </c>
      <c r="T2010" s="1209">
        <f>VLOOKUP($D2010,'NI-Ter'!$B$1:$Y$2048,13,FALSE)</f>
        <v>0</v>
      </c>
      <c r="U2010" s="1209">
        <f>VLOOKUP($D2010,'NI-Ter'!$B$1:$Y$2048,16,FALSE)</f>
        <v>6</v>
      </c>
      <c r="V2010" s="1209">
        <f>VLOOKUP($D2010,'NI-Ter'!$B$1:$Y$2048,17,FALSE)</f>
        <v>0</v>
      </c>
      <c r="W2010" s="1209">
        <f>VLOOKUP($D2010,'NI-Ter'!$B$1:$Y$2048,18,FALSE)</f>
        <v>0</v>
      </c>
      <c r="X2010" s="1209">
        <f>VLOOKUP($D2010,'NI-Ter'!$B$1:$Y$2048,19,FALSE)</f>
        <v>0</v>
      </c>
    </row>
    <row r="2011" spans="1:24" ht="27" hidden="1">
      <c r="A2011" s="507"/>
      <c r="B2011" s="507"/>
      <c r="C2011" s="507"/>
      <c r="D2011" s="1209" t="s">
        <v>2028</v>
      </c>
      <c r="E2011" s="1210" t="s">
        <v>3062</v>
      </c>
      <c r="F2011" s="1202"/>
      <c r="G2011" s="1202"/>
      <c r="H2011" s="1205" t="s">
        <v>2020</v>
      </c>
      <c r="I2011" s="1202" t="s">
        <v>53</v>
      </c>
      <c r="J2011" s="1202"/>
      <c r="K2011" s="1202"/>
      <c r="L2011" s="1202" t="s">
        <v>1918</v>
      </c>
      <c r="M2011" s="1202" t="s">
        <v>1995</v>
      </c>
      <c r="N2011" s="1203" t="s">
        <v>2029</v>
      </c>
      <c r="O2011" s="1203" t="s">
        <v>73</v>
      </c>
      <c r="P2011" s="1203" t="s">
        <v>73</v>
      </c>
      <c r="Q2011" s="1203" t="s">
        <v>73</v>
      </c>
      <c r="R2011" s="1203" t="s">
        <v>73</v>
      </c>
      <c r="S2011" s="1209">
        <f>VLOOKUP($D2011,'NI-Ter'!$B$1:$Y$2048,12,FALSE)</f>
        <v>0</v>
      </c>
      <c r="T2011" s="1209">
        <f>VLOOKUP($D2011,'NI-Ter'!$B$1:$Y$2048,13,FALSE)</f>
        <v>0</v>
      </c>
      <c r="U2011" s="1209">
        <f>VLOOKUP($D2011,'NI-Ter'!$B$1:$Y$2048,16,FALSE)</f>
        <v>0</v>
      </c>
      <c r="V2011" s="1209">
        <f>VLOOKUP($D2011,'NI-Ter'!$B$1:$Y$2048,17,FALSE)</f>
        <v>0</v>
      </c>
      <c r="W2011" s="1209">
        <f>VLOOKUP($D2011,'NI-Ter'!$B$1:$Y$2048,18,FALSE)</f>
        <v>0</v>
      </c>
      <c r="X2011" s="1209">
        <f>VLOOKUP($D2011,'NI-Ter'!$B$1:$Y$2048,19,FALSE)</f>
        <v>0</v>
      </c>
    </row>
    <row r="2012" spans="1:24" ht="27" hidden="1">
      <c r="A2012" s="507"/>
      <c r="B2012" s="507"/>
      <c r="C2012" s="507"/>
      <c r="D2012" s="1209" t="s">
        <v>2030</v>
      </c>
      <c r="E2012" s="1210" t="s">
        <v>3062</v>
      </c>
      <c r="F2012" s="1202"/>
      <c r="G2012" s="1202"/>
      <c r="H2012" s="1205" t="s">
        <v>2020</v>
      </c>
      <c r="I2012" s="1202" t="s">
        <v>53</v>
      </c>
      <c r="J2012" s="1202"/>
      <c r="K2012" s="1202"/>
      <c r="L2012" s="1202" t="s">
        <v>1918</v>
      </c>
      <c r="M2012" s="1202" t="s">
        <v>1995</v>
      </c>
      <c r="N2012" s="1203" t="s">
        <v>2031</v>
      </c>
      <c r="O2012" s="1203" t="s">
        <v>73</v>
      </c>
      <c r="P2012" s="1203" t="s">
        <v>73</v>
      </c>
      <c r="Q2012" s="1203" t="s">
        <v>73</v>
      </c>
      <c r="R2012" s="1203" t="s">
        <v>73</v>
      </c>
      <c r="S2012" s="1209">
        <f>VLOOKUP($D2012,'NI-Ter'!$B$1:$Y$2048,12,FALSE)</f>
        <v>0</v>
      </c>
      <c r="T2012" s="1209">
        <f>VLOOKUP($D2012,'NI-Ter'!$B$1:$Y$2048,13,FALSE)</f>
        <v>0</v>
      </c>
      <c r="U2012" s="1209">
        <f>VLOOKUP($D2012,'NI-Ter'!$B$1:$Y$2048,16,FALSE)</f>
        <v>1</v>
      </c>
      <c r="V2012" s="1209">
        <f>VLOOKUP($D2012,'NI-Ter'!$B$1:$Y$2048,17,FALSE)</f>
        <v>0</v>
      </c>
      <c r="W2012" s="1209">
        <f>VLOOKUP($D2012,'NI-Ter'!$B$1:$Y$2048,18,FALSE)</f>
        <v>0</v>
      </c>
      <c r="X2012" s="1209">
        <f>VLOOKUP($D2012,'NI-Ter'!$B$1:$Y$2048,19,FALSE)</f>
        <v>0</v>
      </c>
    </row>
    <row r="2013" spans="1:24" ht="27" hidden="1">
      <c r="A2013" s="507"/>
      <c r="B2013" s="507"/>
      <c r="C2013" s="507"/>
      <c r="D2013" s="1209" t="s">
        <v>2032</v>
      </c>
      <c r="E2013" s="1210" t="s">
        <v>3062</v>
      </c>
      <c r="F2013" s="1202"/>
      <c r="G2013" s="1202"/>
      <c r="H2013" s="1205" t="s">
        <v>2020</v>
      </c>
      <c r="I2013" s="1202" t="s">
        <v>53</v>
      </c>
      <c r="J2013" s="1202"/>
      <c r="K2013" s="1202"/>
      <c r="L2013" s="1202" t="s">
        <v>1918</v>
      </c>
      <c r="M2013" s="1202" t="s">
        <v>1995</v>
      </c>
      <c r="N2013" s="1203" t="s">
        <v>2033</v>
      </c>
      <c r="O2013" s="1203" t="s">
        <v>73</v>
      </c>
      <c r="P2013" s="1203" t="s">
        <v>73</v>
      </c>
      <c r="Q2013" s="1203" t="s">
        <v>73</v>
      </c>
      <c r="R2013" s="1203" t="s">
        <v>73</v>
      </c>
      <c r="S2013" s="1209">
        <f>VLOOKUP($D2013,'NI-Ter'!$B$1:$Y$2048,12,FALSE)</f>
        <v>0</v>
      </c>
      <c r="T2013" s="1209">
        <f>VLOOKUP($D2013,'NI-Ter'!$B$1:$Y$2048,13,FALSE)</f>
        <v>0</v>
      </c>
      <c r="U2013" s="1209">
        <f>VLOOKUP($D2013,'NI-Ter'!$B$1:$Y$2048,16,FALSE)</f>
        <v>0</v>
      </c>
      <c r="V2013" s="1209">
        <f>VLOOKUP($D2013,'NI-Ter'!$B$1:$Y$2048,17,FALSE)</f>
        <v>0</v>
      </c>
      <c r="W2013" s="1209">
        <f>VLOOKUP($D2013,'NI-Ter'!$B$1:$Y$2048,18,FALSE)</f>
        <v>0</v>
      </c>
      <c r="X2013" s="1209">
        <f>VLOOKUP($D2013,'NI-Ter'!$B$1:$Y$2048,19,FALSE)</f>
        <v>0</v>
      </c>
    </row>
    <row r="2014" spans="1:24" ht="27" hidden="1">
      <c r="A2014" s="507"/>
      <c r="B2014" s="507"/>
      <c r="C2014" s="507"/>
      <c r="D2014" s="1209" t="s">
        <v>2034</v>
      </c>
      <c r="E2014" s="1210" t="s">
        <v>3062</v>
      </c>
      <c r="F2014" s="1202"/>
      <c r="G2014" s="1202"/>
      <c r="H2014" s="1205" t="s">
        <v>2020</v>
      </c>
      <c r="I2014" s="1202" t="s">
        <v>53</v>
      </c>
      <c r="J2014" s="1202"/>
      <c r="K2014" s="1202"/>
      <c r="L2014" s="1202" t="s">
        <v>1918</v>
      </c>
      <c r="M2014" s="1202" t="s">
        <v>1995</v>
      </c>
      <c r="N2014" s="1203" t="s">
        <v>2035</v>
      </c>
      <c r="O2014" s="1203" t="s">
        <v>73</v>
      </c>
      <c r="P2014" s="1203" t="s">
        <v>73</v>
      </c>
      <c r="Q2014" s="1203" t="s">
        <v>73</v>
      </c>
      <c r="R2014" s="1203" t="s">
        <v>73</v>
      </c>
      <c r="S2014" s="1209">
        <f>VLOOKUP($D2014,'NI-Ter'!$B$1:$Y$2048,12,FALSE)</f>
        <v>0</v>
      </c>
      <c r="T2014" s="1209">
        <f>VLOOKUP($D2014,'NI-Ter'!$B$1:$Y$2048,13,FALSE)</f>
        <v>0</v>
      </c>
      <c r="U2014" s="1209">
        <f>VLOOKUP($D2014,'NI-Ter'!$B$1:$Y$2048,16,FALSE)</f>
        <v>0</v>
      </c>
      <c r="V2014" s="1209">
        <f>VLOOKUP($D2014,'NI-Ter'!$B$1:$Y$2048,17,FALSE)</f>
        <v>0</v>
      </c>
      <c r="W2014" s="1209">
        <f>VLOOKUP($D2014,'NI-Ter'!$B$1:$Y$2048,18,FALSE)</f>
        <v>0</v>
      </c>
      <c r="X2014" s="1209">
        <f>VLOOKUP($D2014,'NI-Ter'!$B$1:$Y$2048,19,FALSE)</f>
        <v>0</v>
      </c>
    </row>
    <row r="2015" spans="1:24" ht="27" hidden="1">
      <c r="A2015" s="507"/>
      <c r="B2015" s="507"/>
      <c r="C2015" s="507"/>
      <c r="D2015" s="1209" t="s">
        <v>2036</v>
      </c>
      <c r="E2015" s="1210" t="s">
        <v>3062</v>
      </c>
      <c r="F2015" s="1202"/>
      <c r="G2015" s="1202"/>
      <c r="H2015" s="1205" t="s">
        <v>2020</v>
      </c>
      <c r="I2015" s="1202" t="s">
        <v>53</v>
      </c>
      <c r="J2015" s="1202"/>
      <c r="K2015" s="1202"/>
      <c r="L2015" s="1202" t="s">
        <v>1918</v>
      </c>
      <c r="M2015" s="1202" t="s">
        <v>1995</v>
      </c>
      <c r="N2015" s="1203" t="s">
        <v>2037</v>
      </c>
      <c r="O2015" s="1203" t="s">
        <v>73</v>
      </c>
      <c r="P2015" s="1203" t="s">
        <v>73</v>
      </c>
      <c r="Q2015" s="1203" t="s">
        <v>73</v>
      </c>
      <c r="R2015" s="1203" t="s">
        <v>73</v>
      </c>
      <c r="S2015" s="1209">
        <f>VLOOKUP($D2015,'NI-Ter'!$B$1:$Y$2048,12,FALSE)</f>
        <v>0</v>
      </c>
      <c r="T2015" s="1209">
        <f>VLOOKUP($D2015,'NI-Ter'!$B$1:$Y$2048,13,FALSE)</f>
        <v>0</v>
      </c>
      <c r="U2015" s="1209">
        <f>VLOOKUP($D2015,'NI-Ter'!$B$1:$Y$2048,16,FALSE)</f>
        <v>11</v>
      </c>
      <c r="V2015" s="1209">
        <f>VLOOKUP($D2015,'NI-Ter'!$B$1:$Y$2048,17,FALSE)</f>
        <v>0</v>
      </c>
      <c r="W2015" s="1209">
        <f>VLOOKUP($D2015,'NI-Ter'!$B$1:$Y$2048,18,FALSE)</f>
        <v>0</v>
      </c>
      <c r="X2015" s="1209">
        <f>VLOOKUP($D2015,'NI-Ter'!$B$1:$Y$2048,19,FALSE)</f>
        <v>0</v>
      </c>
    </row>
    <row r="2016" spans="1:24" ht="27" hidden="1">
      <c r="A2016" s="507"/>
      <c r="B2016" s="507"/>
      <c r="C2016" s="507"/>
      <c r="D2016" s="1209" t="s">
        <v>2038</v>
      </c>
      <c r="E2016" s="1210" t="s">
        <v>3062</v>
      </c>
      <c r="F2016" s="1202"/>
      <c r="G2016" s="1202"/>
      <c r="H2016" s="1205" t="s">
        <v>2020</v>
      </c>
      <c r="I2016" s="1202" t="s">
        <v>53</v>
      </c>
      <c r="J2016" s="1202"/>
      <c r="K2016" s="1202"/>
      <c r="L2016" s="1202" t="s">
        <v>1918</v>
      </c>
      <c r="M2016" s="1202" t="s">
        <v>1995</v>
      </c>
      <c r="N2016" s="1203" t="s">
        <v>2039</v>
      </c>
      <c r="O2016" s="1203" t="s">
        <v>73</v>
      </c>
      <c r="P2016" s="1203" t="s">
        <v>73</v>
      </c>
      <c r="Q2016" s="1203" t="s">
        <v>73</v>
      </c>
      <c r="R2016" s="1203" t="s">
        <v>73</v>
      </c>
      <c r="S2016" s="1209">
        <f>VLOOKUP($D2016,'NI-Ter'!$B$1:$Y$2048,12,FALSE)</f>
        <v>0</v>
      </c>
      <c r="T2016" s="1209">
        <f>VLOOKUP($D2016,'NI-Ter'!$B$1:$Y$2048,13,FALSE)</f>
        <v>0</v>
      </c>
      <c r="U2016" s="1209">
        <f>VLOOKUP($D2016,'NI-Ter'!$B$1:$Y$2048,16,FALSE)</f>
        <v>0</v>
      </c>
      <c r="V2016" s="1209">
        <f>VLOOKUP($D2016,'NI-Ter'!$B$1:$Y$2048,17,FALSE)</f>
        <v>0</v>
      </c>
      <c r="W2016" s="1209">
        <f>VLOOKUP($D2016,'NI-Ter'!$B$1:$Y$2048,18,FALSE)</f>
        <v>0</v>
      </c>
      <c r="X2016" s="1209">
        <f>VLOOKUP($D2016,'NI-Ter'!$B$1:$Y$2048,19,FALSE)</f>
        <v>0</v>
      </c>
    </row>
    <row r="2017" spans="1:24" ht="27" hidden="1">
      <c r="A2017" s="507"/>
      <c r="B2017" s="507"/>
      <c r="C2017" s="507"/>
      <c r="D2017" s="1209" t="s">
        <v>2040</v>
      </c>
      <c r="E2017" s="1210" t="s">
        <v>3062</v>
      </c>
      <c r="F2017" s="1202"/>
      <c r="G2017" s="1202"/>
      <c r="H2017" s="1205" t="s">
        <v>2020</v>
      </c>
      <c r="I2017" s="1202" t="s">
        <v>53</v>
      </c>
      <c r="J2017" s="1202"/>
      <c r="K2017" s="1202"/>
      <c r="L2017" s="1202" t="s">
        <v>1918</v>
      </c>
      <c r="M2017" s="1202" t="s">
        <v>1995</v>
      </c>
      <c r="N2017" s="1203" t="s">
        <v>2041</v>
      </c>
      <c r="O2017" s="1203" t="s">
        <v>73</v>
      </c>
      <c r="P2017" s="1203" t="s">
        <v>73</v>
      </c>
      <c r="Q2017" s="1203" t="s">
        <v>73</v>
      </c>
      <c r="R2017" s="1203" t="s">
        <v>73</v>
      </c>
      <c r="S2017" s="1209">
        <f>VLOOKUP($D2017,'NI-Ter'!$B$1:$Y$2048,12,FALSE)</f>
        <v>0</v>
      </c>
      <c r="T2017" s="1209">
        <f>VLOOKUP($D2017,'NI-Ter'!$B$1:$Y$2048,13,FALSE)</f>
        <v>0</v>
      </c>
      <c r="U2017" s="1209">
        <f>VLOOKUP($D2017,'NI-Ter'!$B$1:$Y$2048,16,FALSE)</f>
        <v>0</v>
      </c>
      <c r="V2017" s="1209">
        <f>VLOOKUP($D2017,'NI-Ter'!$B$1:$Y$2048,17,FALSE)</f>
        <v>0</v>
      </c>
      <c r="W2017" s="1209">
        <f>VLOOKUP($D2017,'NI-Ter'!$B$1:$Y$2048,18,FALSE)</f>
        <v>0</v>
      </c>
      <c r="X2017" s="1209">
        <f>VLOOKUP($D2017,'NI-Ter'!$B$1:$Y$2048,19,FALSE)</f>
        <v>0</v>
      </c>
    </row>
    <row r="2018" spans="1:24" ht="27" hidden="1">
      <c r="A2018" s="507"/>
      <c r="B2018" s="507"/>
      <c r="C2018" s="507"/>
      <c r="D2018" s="1209" t="s">
        <v>2042</v>
      </c>
      <c r="E2018" s="1210" t="s">
        <v>3062</v>
      </c>
      <c r="F2018" s="1202"/>
      <c r="G2018" s="1202"/>
      <c r="H2018" s="1205" t="s">
        <v>2020</v>
      </c>
      <c r="I2018" s="1202" t="s">
        <v>53</v>
      </c>
      <c r="J2018" s="1202"/>
      <c r="K2018" s="1202"/>
      <c r="L2018" s="1202" t="s">
        <v>1918</v>
      </c>
      <c r="M2018" s="1202" t="s">
        <v>1995</v>
      </c>
      <c r="N2018" s="1203" t="s">
        <v>2043</v>
      </c>
      <c r="O2018" s="1203" t="s">
        <v>73</v>
      </c>
      <c r="P2018" s="1203" t="s">
        <v>73</v>
      </c>
      <c r="Q2018" s="1203" t="s">
        <v>73</v>
      </c>
      <c r="R2018" s="1203" t="s">
        <v>73</v>
      </c>
      <c r="S2018" s="1209">
        <f>VLOOKUP($D2018,'NI-Ter'!$B$1:$Y$2048,12,FALSE)</f>
        <v>0</v>
      </c>
      <c r="T2018" s="1209">
        <f>VLOOKUP($D2018,'NI-Ter'!$B$1:$Y$2048,13,FALSE)</f>
        <v>0</v>
      </c>
      <c r="U2018" s="1209">
        <f>VLOOKUP($D2018,'NI-Ter'!$B$1:$Y$2048,16,FALSE)</f>
        <v>0</v>
      </c>
      <c r="V2018" s="1209">
        <f>VLOOKUP($D2018,'NI-Ter'!$B$1:$Y$2048,17,FALSE)</f>
        <v>0</v>
      </c>
      <c r="W2018" s="1209">
        <f>VLOOKUP($D2018,'NI-Ter'!$B$1:$Y$2048,18,FALSE)</f>
        <v>0</v>
      </c>
      <c r="X2018" s="1209">
        <f>VLOOKUP($D2018,'NI-Ter'!$B$1:$Y$2048,19,FALSE)</f>
        <v>0</v>
      </c>
    </row>
    <row r="2019" spans="1:24" ht="27" hidden="1">
      <c r="A2019" s="507"/>
      <c r="B2019" s="507"/>
      <c r="C2019" s="507"/>
      <c r="D2019" s="1209" t="s">
        <v>2044</v>
      </c>
      <c r="E2019" s="1210" t="s">
        <v>3062</v>
      </c>
      <c r="F2019" s="1202"/>
      <c r="G2019" s="1202"/>
      <c r="H2019" s="1205" t="s">
        <v>2045</v>
      </c>
      <c r="I2019" s="1202" t="s">
        <v>53</v>
      </c>
      <c r="J2019" s="1202"/>
      <c r="K2019" s="1202"/>
      <c r="L2019" s="1202" t="s">
        <v>1918</v>
      </c>
      <c r="M2019" s="1202" t="s">
        <v>1995</v>
      </c>
      <c r="N2019" s="1203" t="s">
        <v>2046</v>
      </c>
      <c r="O2019" s="1203" t="s">
        <v>73</v>
      </c>
      <c r="P2019" s="1203" t="s">
        <v>73</v>
      </c>
      <c r="Q2019" s="1203" t="s">
        <v>73</v>
      </c>
      <c r="R2019" s="1203" t="s">
        <v>73</v>
      </c>
      <c r="S2019" s="1209">
        <f>VLOOKUP($D2019,'NI-Ter'!$B$1:$Y$2048,12,FALSE)</f>
        <v>0</v>
      </c>
      <c r="T2019" s="1209">
        <f>VLOOKUP($D2019,'NI-Ter'!$B$1:$Y$2048,13,FALSE)</f>
        <v>0</v>
      </c>
      <c r="U2019" s="1209">
        <f>VLOOKUP($D2019,'NI-Ter'!$B$1:$Y$2048,16,FALSE)</f>
        <v>0</v>
      </c>
      <c r="V2019" s="1209">
        <f>VLOOKUP($D2019,'NI-Ter'!$B$1:$Y$2048,17,FALSE)</f>
        <v>0</v>
      </c>
      <c r="W2019" s="1209">
        <f>VLOOKUP($D2019,'NI-Ter'!$B$1:$Y$2048,18,FALSE)</f>
        <v>0</v>
      </c>
      <c r="X2019" s="1209">
        <f>VLOOKUP($D2019,'NI-Ter'!$B$1:$Y$2048,19,FALSE)</f>
        <v>0</v>
      </c>
    </row>
    <row r="2020" spans="1:24" hidden="1">
      <c r="A2020" s="507"/>
      <c r="B2020" s="507"/>
      <c r="C2020" s="507"/>
      <c r="D2020" s="1209" t="s">
        <v>2047</v>
      </c>
      <c r="E2020" s="1210" t="s">
        <v>3062</v>
      </c>
      <c r="F2020" s="1202"/>
      <c r="G2020" s="1202"/>
      <c r="H2020" s="1205" t="s">
        <v>2045</v>
      </c>
      <c r="I2020" s="1202" t="s">
        <v>53</v>
      </c>
      <c r="J2020" s="1202"/>
      <c r="K2020" s="1202"/>
      <c r="L2020" s="1202" t="s">
        <v>1918</v>
      </c>
      <c r="M2020" s="1202" t="s">
        <v>1995</v>
      </c>
      <c r="N2020" s="1203" t="s">
        <v>2048</v>
      </c>
      <c r="O2020" s="1203" t="s">
        <v>73</v>
      </c>
      <c r="P2020" s="1203" t="s">
        <v>73</v>
      </c>
      <c r="Q2020" s="1203" t="s">
        <v>73</v>
      </c>
      <c r="R2020" s="1203" t="s">
        <v>73</v>
      </c>
      <c r="S2020" s="1209">
        <f>VLOOKUP($D2020,'NI-Ter'!$B$1:$Y$2048,12,FALSE)</f>
        <v>0</v>
      </c>
      <c r="T2020" s="1209">
        <f>VLOOKUP($D2020,'NI-Ter'!$B$1:$Y$2048,13,FALSE)</f>
        <v>0</v>
      </c>
      <c r="U2020" s="1209">
        <f>VLOOKUP($D2020,'NI-Ter'!$B$1:$Y$2048,16,FALSE)</f>
        <v>0</v>
      </c>
      <c r="V2020" s="1209">
        <f>VLOOKUP($D2020,'NI-Ter'!$B$1:$Y$2048,17,FALSE)</f>
        <v>0</v>
      </c>
      <c r="W2020" s="1209">
        <f>VLOOKUP($D2020,'NI-Ter'!$B$1:$Y$2048,18,FALSE)</f>
        <v>0</v>
      </c>
      <c r="X2020" s="1209">
        <f>VLOOKUP($D2020,'NI-Ter'!$B$1:$Y$2048,19,FALSE)</f>
        <v>0</v>
      </c>
    </row>
    <row r="2021" spans="1:24" ht="27" hidden="1">
      <c r="A2021" s="507"/>
      <c r="B2021" s="507"/>
      <c r="C2021" s="507"/>
      <c r="D2021" s="1209" t="s">
        <v>2049</v>
      </c>
      <c r="E2021" s="1210" t="s">
        <v>3062</v>
      </c>
      <c r="F2021" s="1202"/>
      <c r="G2021" s="1202"/>
      <c r="H2021" s="1205" t="s">
        <v>2045</v>
      </c>
      <c r="I2021" s="1202" t="s">
        <v>53</v>
      </c>
      <c r="J2021" s="1202"/>
      <c r="K2021" s="1202"/>
      <c r="L2021" s="1202" t="s">
        <v>1918</v>
      </c>
      <c r="M2021" s="1202" t="s">
        <v>1995</v>
      </c>
      <c r="N2021" s="1203" t="s">
        <v>2050</v>
      </c>
      <c r="O2021" s="1203" t="s">
        <v>73</v>
      </c>
      <c r="P2021" s="1203" t="s">
        <v>73</v>
      </c>
      <c r="Q2021" s="1203" t="s">
        <v>73</v>
      </c>
      <c r="R2021" s="1203" t="s">
        <v>73</v>
      </c>
      <c r="S2021" s="1209">
        <f>VLOOKUP($D2021,'NI-Ter'!$B$1:$Y$2048,12,FALSE)</f>
        <v>0</v>
      </c>
      <c r="T2021" s="1209">
        <f>VLOOKUP($D2021,'NI-Ter'!$B$1:$Y$2048,13,FALSE)</f>
        <v>0</v>
      </c>
      <c r="U2021" s="1209">
        <f>VLOOKUP($D2021,'NI-Ter'!$B$1:$Y$2048,16,FALSE)</f>
        <v>0</v>
      </c>
      <c r="V2021" s="1209">
        <f>VLOOKUP($D2021,'NI-Ter'!$B$1:$Y$2048,17,FALSE)</f>
        <v>0</v>
      </c>
      <c r="W2021" s="1209">
        <f>VLOOKUP($D2021,'NI-Ter'!$B$1:$Y$2048,18,FALSE)</f>
        <v>0</v>
      </c>
      <c r="X2021" s="1209">
        <f>VLOOKUP($D2021,'NI-Ter'!$B$1:$Y$2048,19,FALSE)</f>
        <v>0</v>
      </c>
    </row>
    <row r="2022" spans="1:24" ht="27" hidden="1">
      <c r="A2022" s="507"/>
      <c r="B2022" s="507"/>
      <c r="C2022" s="507"/>
      <c r="D2022" s="1209" t="s">
        <v>2051</v>
      </c>
      <c r="E2022" s="1210" t="s">
        <v>3062</v>
      </c>
      <c r="F2022" s="1202"/>
      <c r="G2022" s="1202"/>
      <c r="H2022" s="1205" t="s">
        <v>2045</v>
      </c>
      <c r="I2022" s="1202" t="s">
        <v>53</v>
      </c>
      <c r="J2022" s="1202"/>
      <c r="K2022" s="1202"/>
      <c r="L2022" s="1202" t="s">
        <v>1918</v>
      </c>
      <c r="M2022" s="1202" t="s">
        <v>1995</v>
      </c>
      <c r="N2022" s="1203" t="s">
        <v>2052</v>
      </c>
      <c r="O2022" s="1203" t="s">
        <v>73</v>
      </c>
      <c r="P2022" s="1203" t="s">
        <v>73</v>
      </c>
      <c r="Q2022" s="1203" t="s">
        <v>73</v>
      </c>
      <c r="R2022" s="1203" t="s">
        <v>73</v>
      </c>
      <c r="S2022" s="1209">
        <f>VLOOKUP($D2022,'NI-Ter'!$B$1:$Y$2048,12,FALSE)</f>
        <v>0</v>
      </c>
      <c r="T2022" s="1209">
        <f>VLOOKUP($D2022,'NI-Ter'!$B$1:$Y$2048,13,FALSE)</f>
        <v>0</v>
      </c>
      <c r="U2022" s="1209">
        <f>VLOOKUP($D2022,'NI-Ter'!$B$1:$Y$2048,16,FALSE)</f>
        <v>0</v>
      </c>
      <c r="V2022" s="1209">
        <f>VLOOKUP($D2022,'NI-Ter'!$B$1:$Y$2048,17,FALSE)</f>
        <v>0</v>
      </c>
      <c r="W2022" s="1209">
        <f>VLOOKUP($D2022,'NI-Ter'!$B$1:$Y$2048,18,FALSE)</f>
        <v>0</v>
      </c>
      <c r="X2022" s="1209">
        <f>VLOOKUP($D2022,'NI-Ter'!$B$1:$Y$2048,19,FALSE)</f>
        <v>0</v>
      </c>
    </row>
    <row r="2023" spans="1:24" ht="27" hidden="1">
      <c r="A2023" s="507"/>
      <c r="B2023" s="507"/>
      <c r="C2023" s="507"/>
      <c r="D2023" s="1209" t="s">
        <v>2053</v>
      </c>
      <c r="E2023" s="1210" t="s">
        <v>3062</v>
      </c>
      <c r="F2023" s="1202"/>
      <c r="G2023" s="1202"/>
      <c r="H2023" s="1205" t="s">
        <v>2045</v>
      </c>
      <c r="I2023" s="1202" t="s">
        <v>53</v>
      </c>
      <c r="J2023" s="1202"/>
      <c r="K2023" s="1202"/>
      <c r="L2023" s="1202" t="s">
        <v>1918</v>
      </c>
      <c r="M2023" s="1202" t="s">
        <v>1995</v>
      </c>
      <c r="N2023" s="1203" t="s">
        <v>2054</v>
      </c>
      <c r="O2023" s="1203" t="s">
        <v>73</v>
      </c>
      <c r="P2023" s="1203" t="s">
        <v>73</v>
      </c>
      <c r="Q2023" s="1203" t="s">
        <v>73</v>
      </c>
      <c r="R2023" s="1203" t="s">
        <v>73</v>
      </c>
      <c r="S2023" s="1209">
        <f>VLOOKUP($D2023,'NI-Ter'!$B$1:$Y$2048,12,FALSE)</f>
        <v>0</v>
      </c>
      <c r="T2023" s="1209">
        <f>VLOOKUP($D2023,'NI-Ter'!$B$1:$Y$2048,13,FALSE)</f>
        <v>0</v>
      </c>
      <c r="U2023" s="1209">
        <f>VLOOKUP($D2023,'NI-Ter'!$B$1:$Y$2048,16,FALSE)</f>
        <v>0</v>
      </c>
      <c r="V2023" s="1209">
        <f>VLOOKUP($D2023,'NI-Ter'!$B$1:$Y$2048,17,FALSE)</f>
        <v>0</v>
      </c>
      <c r="W2023" s="1209">
        <f>VLOOKUP($D2023,'NI-Ter'!$B$1:$Y$2048,18,FALSE)</f>
        <v>0</v>
      </c>
      <c r="X2023" s="1209">
        <f>VLOOKUP($D2023,'NI-Ter'!$B$1:$Y$2048,19,FALSE)</f>
        <v>0</v>
      </c>
    </row>
    <row r="2024" spans="1:24" ht="27" hidden="1">
      <c r="A2024" s="507"/>
      <c r="B2024" s="507"/>
      <c r="C2024" s="507"/>
      <c r="D2024" s="1209" t="s">
        <v>2055</v>
      </c>
      <c r="E2024" s="1210" t="s">
        <v>3062</v>
      </c>
      <c r="F2024" s="1202"/>
      <c r="G2024" s="1202"/>
      <c r="H2024" s="1205" t="s">
        <v>2045</v>
      </c>
      <c r="I2024" s="1202" t="s">
        <v>53</v>
      </c>
      <c r="J2024" s="1202"/>
      <c r="K2024" s="1202"/>
      <c r="L2024" s="1202" t="s">
        <v>1918</v>
      </c>
      <c r="M2024" s="1202" t="s">
        <v>1995</v>
      </c>
      <c r="N2024" s="1203" t="s">
        <v>2056</v>
      </c>
      <c r="O2024" s="1203" t="s">
        <v>73</v>
      </c>
      <c r="P2024" s="1203" t="s">
        <v>73</v>
      </c>
      <c r="Q2024" s="1203" t="s">
        <v>73</v>
      </c>
      <c r="R2024" s="1203" t="s">
        <v>73</v>
      </c>
      <c r="S2024" s="1209">
        <f>VLOOKUP($D2024,'NI-Ter'!$B$1:$Y$2048,12,FALSE)</f>
        <v>0</v>
      </c>
      <c r="T2024" s="1209">
        <f>VLOOKUP($D2024,'NI-Ter'!$B$1:$Y$2048,13,FALSE)</f>
        <v>0</v>
      </c>
      <c r="U2024" s="1209">
        <f>VLOOKUP($D2024,'NI-Ter'!$B$1:$Y$2048,16,FALSE)</f>
        <v>0</v>
      </c>
      <c r="V2024" s="1209">
        <f>VLOOKUP($D2024,'NI-Ter'!$B$1:$Y$2048,17,FALSE)</f>
        <v>0</v>
      </c>
      <c r="W2024" s="1209">
        <f>VLOOKUP($D2024,'NI-Ter'!$B$1:$Y$2048,18,FALSE)</f>
        <v>0</v>
      </c>
      <c r="X2024" s="1209">
        <f>VLOOKUP($D2024,'NI-Ter'!$B$1:$Y$2048,19,FALSE)</f>
        <v>0</v>
      </c>
    </row>
    <row r="2025" spans="1:24" ht="27" hidden="1">
      <c r="A2025" s="507"/>
      <c r="B2025" s="507"/>
      <c r="C2025" s="507"/>
      <c r="D2025" s="1209" t="s">
        <v>2057</v>
      </c>
      <c r="E2025" s="1210" t="s">
        <v>3062</v>
      </c>
      <c r="F2025" s="1202"/>
      <c r="G2025" s="1202"/>
      <c r="H2025" s="1205" t="s">
        <v>2045</v>
      </c>
      <c r="I2025" s="1202" t="s">
        <v>53</v>
      </c>
      <c r="J2025" s="1202"/>
      <c r="K2025" s="1202"/>
      <c r="L2025" s="1202" t="s">
        <v>1918</v>
      </c>
      <c r="M2025" s="1202" t="s">
        <v>1995</v>
      </c>
      <c r="N2025" s="1203" t="s">
        <v>2058</v>
      </c>
      <c r="O2025" s="1203" t="s">
        <v>73</v>
      </c>
      <c r="P2025" s="1203" t="s">
        <v>73</v>
      </c>
      <c r="Q2025" s="1203" t="s">
        <v>73</v>
      </c>
      <c r="R2025" s="1203" t="s">
        <v>73</v>
      </c>
      <c r="S2025" s="1209">
        <f>VLOOKUP($D2025,'NI-Ter'!$B$1:$Y$2048,12,FALSE)</f>
        <v>0</v>
      </c>
      <c r="T2025" s="1209">
        <f>VLOOKUP($D2025,'NI-Ter'!$B$1:$Y$2048,13,FALSE)</f>
        <v>0</v>
      </c>
      <c r="U2025" s="1209">
        <f>VLOOKUP($D2025,'NI-Ter'!$B$1:$Y$2048,16,FALSE)</f>
        <v>0</v>
      </c>
      <c r="V2025" s="1209">
        <f>VLOOKUP($D2025,'NI-Ter'!$B$1:$Y$2048,17,FALSE)</f>
        <v>0</v>
      </c>
      <c r="W2025" s="1209">
        <f>VLOOKUP($D2025,'NI-Ter'!$B$1:$Y$2048,18,FALSE)</f>
        <v>0</v>
      </c>
      <c r="X2025" s="1209">
        <f>VLOOKUP($D2025,'NI-Ter'!$B$1:$Y$2048,19,FALSE)</f>
        <v>0</v>
      </c>
    </row>
    <row r="2026" spans="1:24" ht="27" hidden="1">
      <c r="A2026" s="507"/>
      <c r="B2026" s="507"/>
      <c r="C2026" s="507"/>
      <c r="D2026" s="1209" t="s">
        <v>2059</v>
      </c>
      <c r="E2026" s="1210" t="s">
        <v>3062</v>
      </c>
      <c r="F2026" s="1202"/>
      <c r="G2026" s="1202"/>
      <c r="H2026" s="1205" t="s">
        <v>2045</v>
      </c>
      <c r="I2026" s="1202" t="s">
        <v>53</v>
      </c>
      <c r="J2026" s="1202"/>
      <c r="K2026" s="1202"/>
      <c r="L2026" s="1202" t="s">
        <v>1918</v>
      </c>
      <c r="M2026" s="1202" t="s">
        <v>1995</v>
      </c>
      <c r="N2026" s="1203" t="s">
        <v>2060</v>
      </c>
      <c r="O2026" s="1203" t="s">
        <v>73</v>
      </c>
      <c r="P2026" s="1203" t="s">
        <v>73</v>
      </c>
      <c r="Q2026" s="1203" t="s">
        <v>73</v>
      </c>
      <c r="R2026" s="1203" t="s">
        <v>73</v>
      </c>
      <c r="S2026" s="1209">
        <f>VLOOKUP($D2026,'NI-Ter'!$B$1:$Y$2048,12,FALSE)</f>
        <v>0</v>
      </c>
      <c r="T2026" s="1209">
        <f>VLOOKUP($D2026,'NI-Ter'!$B$1:$Y$2048,13,FALSE)</f>
        <v>0</v>
      </c>
      <c r="U2026" s="1209">
        <f>VLOOKUP($D2026,'NI-Ter'!$B$1:$Y$2048,16,FALSE)</f>
        <v>0</v>
      </c>
      <c r="V2026" s="1209">
        <f>VLOOKUP($D2026,'NI-Ter'!$B$1:$Y$2048,17,FALSE)</f>
        <v>0</v>
      </c>
      <c r="W2026" s="1209">
        <f>VLOOKUP($D2026,'NI-Ter'!$B$1:$Y$2048,18,FALSE)</f>
        <v>0</v>
      </c>
      <c r="X2026" s="1209">
        <f>VLOOKUP($D2026,'NI-Ter'!$B$1:$Y$2048,19,FALSE)</f>
        <v>0</v>
      </c>
    </row>
    <row r="2027" spans="1:24" ht="27" hidden="1">
      <c r="A2027" s="507"/>
      <c r="B2027" s="507"/>
      <c r="C2027" s="507"/>
      <c r="D2027" s="1209" t="s">
        <v>2061</v>
      </c>
      <c r="E2027" s="1210" t="s">
        <v>3062</v>
      </c>
      <c r="F2027" s="1202"/>
      <c r="G2027" s="1202"/>
      <c r="H2027" s="1205" t="s">
        <v>2045</v>
      </c>
      <c r="I2027" s="1202" t="s">
        <v>53</v>
      </c>
      <c r="J2027" s="1202"/>
      <c r="K2027" s="1202"/>
      <c r="L2027" s="1202" t="s">
        <v>1918</v>
      </c>
      <c r="M2027" s="1202" t="s">
        <v>1995</v>
      </c>
      <c r="N2027" s="1203" t="s">
        <v>2062</v>
      </c>
      <c r="O2027" s="1203" t="s">
        <v>73</v>
      </c>
      <c r="P2027" s="1203" t="s">
        <v>73</v>
      </c>
      <c r="Q2027" s="1203" t="s">
        <v>73</v>
      </c>
      <c r="R2027" s="1203" t="s">
        <v>73</v>
      </c>
      <c r="S2027" s="1209">
        <f>VLOOKUP($D2027,'NI-Ter'!$B$1:$Y$2048,12,FALSE)</f>
        <v>0</v>
      </c>
      <c r="T2027" s="1209">
        <f>VLOOKUP($D2027,'NI-Ter'!$B$1:$Y$2048,13,FALSE)</f>
        <v>0</v>
      </c>
      <c r="U2027" s="1209">
        <f>VLOOKUP($D2027,'NI-Ter'!$B$1:$Y$2048,16,FALSE)</f>
        <v>0</v>
      </c>
      <c r="V2027" s="1209">
        <f>VLOOKUP($D2027,'NI-Ter'!$B$1:$Y$2048,17,FALSE)</f>
        <v>0</v>
      </c>
      <c r="W2027" s="1209">
        <f>VLOOKUP($D2027,'NI-Ter'!$B$1:$Y$2048,18,FALSE)</f>
        <v>0</v>
      </c>
      <c r="X2027" s="1209">
        <f>VLOOKUP($D2027,'NI-Ter'!$B$1:$Y$2048,19,FALSE)</f>
        <v>0</v>
      </c>
    </row>
    <row r="2028" spans="1:24" ht="27" hidden="1">
      <c r="A2028" s="507"/>
      <c r="B2028" s="507"/>
      <c r="C2028" s="507"/>
      <c r="D2028" s="1209" t="s">
        <v>2063</v>
      </c>
      <c r="E2028" s="1210" t="s">
        <v>3062</v>
      </c>
      <c r="F2028" s="1202"/>
      <c r="G2028" s="1202"/>
      <c r="H2028" s="1205" t="s">
        <v>2045</v>
      </c>
      <c r="I2028" s="1202" t="s">
        <v>53</v>
      </c>
      <c r="J2028" s="1202"/>
      <c r="K2028" s="1202"/>
      <c r="L2028" s="1202" t="s">
        <v>1918</v>
      </c>
      <c r="M2028" s="1202" t="s">
        <v>1995</v>
      </c>
      <c r="N2028" s="1203" t="s">
        <v>2064</v>
      </c>
      <c r="O2028" s="1203" t="s">
        <v>73</v>
      </c>
      <c r="P2028" s="1203" t="s">
        <v>73</v>
      </c>
      <c r="Q2028" s="1203" t="s">
        <v>73</v>
      </c>
      <c r="R2028" s="1203" t="s">
        <v>73</v>
      </c>
      <c r="S2028" s="1209">
        <f>VLOOKUP($D2028,'NI-Ter'!$B$1:$Y$2048,12,FALSE)</f>
        <v>0</v>
      </c>
      <c r="T2028" s="1209">
        <f>VLOOKUP($D2028,'NI-Ter'!$B$1:$Y$2048,13,FALSE)</f>
        <v>0</v>
      </c>
      <c r="U2028" s="1209">
        <f>VLOOKUP($D2028,'NI-Ter'!$B$1:$Y$2048,16,FALSE)</f>
        <v>0</v>
      </c>
      <c r="V2028" s="1209">
        <f>VLOOKUP($D2028,'NI-Ter'!$B$1:$Y$2048,17,FALSE)</f>
        <v>0</v>
      </c>
      <c r="W2028" s="1209">
        <f>VLOOKUP($D2028,'NI-Ter'!$B$1:$Y$2048,18,FALSE)</f>
        <v>0</v>
      </c>
      <c r="X2028" s="1209">
        <f>VLOOKUP($D2028,'NI-Ter'!$B$1:$Y$2048,19,FALSE)</f>
        <v>0</v>
      </c>
    </row>
    <row r="2029" spans="1:24" ht="27" hidden="1">
      <c r="A2029" s="507"/>
      <c r="B2029" s="507"/>
      <c r="C2029" s="507"/>
      <c r="D2029" s="1209" t="s">
        <v>2065</v>
      </c>
      <c r="E2029" s="1210" t="s">
        <v>3062</v>
      </c>
      <c r="F2029" s="1202"/>
      <c r="G2029" s="1202"/>
      <c r="H2029" s="1205" t="s">
        <v>2045</v>
      </c>
      <c r="I2029" s="1202" t="s">
        <v>53</v>
      </c>
      <c r="J2029" s="1202"/>
      <c r="K2029" s="1202"/>
      <c r="L2029" s="1202" t="s">
        <v>1918</v>
      </c>
      <c r="M2029" s="1202" t="s">
        <v>1995</v>
      </c>
      <c r="N2029" s="1203" t="s">
        <v>2066</v>
      </c>
      <c r="O2029" s="1203" t="s">
        <v>73</v>
      </c>
      <c r="P2029" s="1203" t="s">
        <v>73</v>
      </c>
      <c r="Q2029" s="1203" t="s">
        <v>73</v>
      </c>
      <c r="R2029" s="1203" t="s">
        <v>73</v>
      </c>
      <c r="S2029" s="1209">
        <f>VLOOKUP($D2029,'NI-Ter'!$B$1:$Y$2048,12,FALSE)</f>
        <v>0</v>
      </c>
      <c r="T2029" s="1209">
        <f>VLOOKUP($D2029,'NI-Ter'!$B$1:$Y$2048,13,FALSE)</f>
        <v>0</v>
      </c>
      <c r="U2029" s="1209">
        <f>VLOOKUP($D2029,'NI-Ter'!$B$1:$Y$2048,16,FALSE)</f>
        <v>0</v>
      </c>
      <c r="V2029" s="1209">
        <f>VLOOKUP($D2029,'NI-Ter'!$B$1:$Y$2048,17,FALSE)</f>
        <v>0</v>
      </c>
      <c r="W2029" s="1209">
        <f>VLOOKUP($D2029,'NI-Ter'!$B$1:$Y$2048,18,FALSE)</f>
        <v>0</v>
      </c>
      <c r="X2029" s="1209">
        <f>VLOOKUP($D2029,'NI-Ter'!$B$1:$Y$2048,19,FALSE)</f>
        <v>0</v>
      </c>
    </row>
    <row r="2030" spans="1:24" ht="27" hidden="1">
      <c r="A2030" s="507"/>
      <c r="B2030" s="507"/>
      <c r="C2030" s="507"/>
      <c r="D2030" s="1209" t="s">
        <v>2067</v>
      </c>
      <c r="E2030" s="1210" t="s">
        <v>3062</v>
      </c>
      <c r="F2030" s="1202"/>
      <c r="G2030" s="1202"/>
      <c r="H2030" s="1205" t="s">
        <v>2045</v>
      </c>
      <c r="I2030" s="1202" t="s">
        <v>53</v>
      </c>
      <c r="J2030" s="1202"/>
      <c r="K2030" s="1202"/>
      <c r="L2030" s="1202" t="s">
        <v>1918</v>
      </c>
      <c r="M2030" s="1202" t="s">
        <v>1995</v>
      </c>
      <c r="N2030" s="1203" t="s">
        <v>2068</v>
      </c>
      <c r="O2030" s="1203" t="s">
        <v>73</v>
      </c>
      <c r="P2030" s="1203" t="s">
        <v>73</v>
      </c>
      <c r="Q2030" s="1203" t="s">
        <v>73</v>
      </c>
      <c r="R2030" s="1203" t="s">
        <v>73</v>
      </c>
      <c r="S2030" s="1209">
        <f>VLOOKUP($D2030,'NI-Ter'!$B$1:$Y$2048,12,FALSE)</f>
        <v>0</v>
      </c>
      <c r="T2030" s="1209">
        <f>VLOOKUP($D2030,'NI-Ter'!$B$1:$Y$2048,13,FALSE)</f>
        <v>0</v>
      </c>
      <c r="U2030" s="1209">
        <f>VLOOKUP($D2030,'NI-Ter'!$B$1:$Y$2048,16,FALSE)</f>
        <v>0</v>
      </c>
      <c r="V2030" s="1209">
        <f>VLOOKUP($D2030,'NI-Ter'!$B$1:$Y$2048,17,FALSE)</f>
        <v>0</v>
      </c>
      <c r="W2030" s="1209">
        <f>VLOOKUP($D2030,'NI-Ter'!$B$1:$Y$2048,18,FALSE)</f>
        <v>0</v>
      </c>
      <c r="X2030" s="1209">
        <f>VLOOKUP($D2030,'NI-Ter'!$B$1:$Y$2048,19,FALSE)</f>
        <v>0</v>
      </c>
    </row>
    <row r="2031" spans="1:24" hidden="1">
      <c r="A2031" s="507"/>
      <c r="B2031" s="507"/>
      <c r="C2031" s="507"/>
      <c r="D2031" s="1209" t="s">
        <v>2069</v>
      </c>
      <c r="E2031" s="1210" t="s">
        <v>3062</v>
      </c>
      <c r="F2031" s="1202"/>
      <c r="G2031" s="1202"/>
      <c r="H2031" s="1205" t="s">
        <v>2070</v>
      </c>
      <c r="I2031" s="1202" t="s">
        <v>53</v>
      </c>
      <c r="J2031" s="1202"/>
      <c r="K2031" s="1202"/>
      <c r="L2031" s="1202" t="s">
        <v>1918</v>
      </c>
      <c r="M2031" s="1202" t="s">
        <v>2071</v>
      </c>
      <c r="N2031" s="1203" t="s">
        <v>2072</v>
      </c>
      <c r="O2031" s="1203" t="s">
        <v>73</v>
      </c>
      <c r="P2031" s="1203" t="s">
        <v>73</v>
      </c>
      <c r="Q2031" s="1203" t="s">
        <v>73</v>
      </c>
      <c r="R2031" s="1203" t="s">
        <v>73</v>
      </c>
      <c r="S2031" s="1209">
        <f>VLOOKUP($D2031,'NI-Ter'!$B$1:$Y$2048,12,FALSE)</f>
        <v>0</v>
      </c>
      <c r="T2031" s="1209">
        <f>VLOOKUP($D2031,'NI-Ter'!$B$1:$Y$2048,13,FALSE)</f>
        <v>0</v>
      </c>
      <c r="U2031" s="1209">
        <f>VLOOKUP($D2031,'NI-Ter'!$B$1:$Y$2048,16,FALSE)</f>
        <v>646</v>
      </c>
      <c r="V2031" s="1209">
        <f>VLOOKUP($D2031,'NI-Ter'!$B$1:$Y$2048,17,FALSE)</f>
        <v>0</v>
      </c>
      <c r="W2031" s="1209">
        <f>VLOOKUP($D2031,'NI-Ter'!$B$1:$Y$2048,18,FALSE)</f>
        <v>0</v>
      </c>
      <c r="X2031" s="1209">
        <f>VLOOKUP($D2031,'NI-Ter'!$B$1:$Y$2048,19,FALSE)</f>
        <v>0</v>
      </c>
    </row>
    <row r="2032" spans="1:24" hidden="1">
      <c r="A2032" s="507"/>
      <c r="B2032" s="507"/>
      <c r="C2032" s="507"/>
      <c r="D2032" s="1209" t="s">
        <v>2073</v>
      </c>
      <c r="E2032" s="1210" t="s">
        <v>3062</v>
      </c>
      <c r="F2032" s="1202"/>
      <c r="G2032" s="1202"/>
      <c r="H2032" s="1205" t="s">
        <v>2070</v>
      </c>
      <c r="I2032" s="1202" t="s">
        <v>53</v>
      </c>
      <c r="J2032" s="1202"/>
      <c r="K2032" s="1202"/>
      <c r="L2032" s="1202" t="s">
        <v>1918</v>
      </c>
      <c r="M2032" s="1202" t="s">
        <v>2071</v>
      </c>
      <c r="N2032" s="1203" t="s">
        <v>2074</v>
      </c>
      <c r="O2032" s="1203" t="s">
        <v>73</v>
      </c>
      <c r="P2032" s="1203" t="s">
        <v>73</v>
      </c>
      <c r="Q2032" s="1203" t="s">
        <v>73</v>
      </c>
      <c r="R2032" s="1203" t="s">
        <v>73</v>
      </c>
      <c r="S2032" s="1209">
        <f>VLOOKUP($D2032,'NI-Ter'!$B$1:$Y$2048,12,FALSE)</f>
        <v>0</v>
      </c>
      <c r="T2032" s="1209">
        <f>VLOOKUP($D2032,'NI-Ter'!$B$1:$Y$2048,13,FALSE)</f>
        <v>0</v>
      </c>
      <c r="U2032" s="1209">
        <f>VLOOKUP($D2032,'NI-Ter'!$B$1:$Y$2048,16,FALSE)</f>
        <v>0</v>
      </c>
      <c r="V2032" s="1209">
        <f>VLOOKUP($D2032,'NI-Ter'!$B$1:$Y$2048,17,FALSE)</f>
        <v>0</v>
      </c>
      <c r="W2032" s="1209">
        <f>VLOOKUP($D2032,'NI-Ter'!$B$1:$Y$2048,18,FALSE)</f>
        <v>0</v>
      </c>
      <c r="X2032" s="1209">
        <f>VLOOKUP($D2032,'NI-Ter'!$B$1:$Y$2048,19,FALSE)</f>
        <v>0</v>
      </c>
    </row>
    <row r="2033" spans="1:24" hidden="1">
      <c r="A2033" s="507"/>
      <c r="B2033" s="507"/>
      <c r="C2033" s="507"/>
      <c r="D2033" s="1209" t="s">
        <v>2075</v>
      </c>
      <c r="E2033" s="1210" t="s">
        <v>3062</v>
      </c>
      <c r="F2033" s="1202"/>
      <c r="G2033" s="1202"/>
      <c r="H2033" s="1205" t="s">
        <v>2070</v>
      </c>
      <c r="I2033" s="1202" t="s">
        <v>53</v>
      </c>
      <c r="J2033" s="1202"/>
      <c r="K2033" s="1202"/>
      <c r="L2033" s="1202" t="s">
        <v>1918</v>
      </c>
      <c r="M2033" s="1202" t="s">
        <v>2071</v>
      </c>
      <c r="N2033" s="1203" t="s">
        <v>2076</v>
      </c>
      <c r="O2033" s="1203" t="s">
        <v>73</v>
      </c>
      <c r="P2033" s="1203" t="s">
        <v>73</v>
      </c>
      <c r="Q2033" s="1203" t="s">
        <v>73</v>
      </c>
      <c r="R2033" s="1203" t="s">
        <v>73</v>
      </c>
      <c r="S2033" s="1209">
        <f>VLOOKUP($D2033,'NI-Ter'!$B$1:$Y$2048,12,FALSE)</f>
        <v>0</v>
      </c>
      <c r="T2033" s="1209">
        <f>VLOOKUP($D2033,'NI-Ter'!$B$1:$Y$2048,13,FALSE)</f>
        <v>0</v>
      </c>
      <c r="U2033" s="1209">
        <f>VLOOKUP($D2033,'NI-Ter'!$B$1:$Y$2048,16,FALSE)</f>
        <v>208</v>
      </c>
      <c r="V2033" s="1209">
        <f>VLOOKUP($D2033,'NI-Ter'!$B$1:$Y$2048,17,FALSE)</f>
        <v>0</v>
      </c>
      <c r="W2033" s="1209">
        <f>VLOOKUP($D2033,'NI-Ter'!$B$1:$Y$2048,18,FALSE)</f>
        <v>0</v>
      </c>
      <c r="X2033" s="1209">
        <f>VLOOKUP($D2033,'NI-Ter'!$B$1:$Y$2048,19,FALSE)</f>
        <v>0</v>
      </c>
    </row>
    <row r="2034" spans="1:24" ht="27" hidden="1">
      <c r="A2034" s="507"/>
      <c r="B2034" s="507"/>
      <c r="C2034" s="507"/>
      <c r="D2034" s="1209" t="s">
        <v>2077</v>
      </c>
      <c r="E2034" s="1210" t="s">
        <v>3062</v>
      </c>
      <c r="F2034" s="1202"/>
      <c r="G2034" s="1202"/>
      <c r="H2034" s="1205" t="s">
        <v>2070</v>
      </c>
      <c r="I2034" s="1202" t="s">
        <v>53</v>
      </c>
      <c r="J2034" s="1202"/>
      <c r="K2034" s="1202"/>
      <c r="L2034" s="1202" t="s">
        <v>1918</v>
      </c>
      <c r="M2034" s="1202" t="s">
        <v>2071</v>
      </c>
      <c r="N2034" s="1203" t="s">
        <v>2078</v>
      </c>
      <c r="O2034" s="1203" t="s">
        <v>73</v>
      </c>
      <c r="P2034" s="1203" t="s">
        <v>73</v>
      </c>
      <c r="Q2034" s="1203" t="s">
        <v>73</v>
      </c>
      <c r="R2034" s="1203" t="s">
        <v>73</v>
      </c>
      <c r="S2034" s="1209">
        <f>VLOOKUP($D2034,'NI-Ter'!$B$1:$Y$2048,12,FALSE)</f>
        <v>0</v>
      </c>
      <c r="T2034" s="1209">
        <f>VLOOKUP($D2034,'NI-Ter'!$B$1:$Y$2048,13,FALSE)</f>
        <v>0</v>
      </c>
      <c r="U2034" s="1209">
        <f>VLOOKUP($D2034,'NI-Ter'!$B$1:$Y$2048,16,FALSE)</f>
        <v>87</v>
      </c>
      <c r="V2034" s="1209">
        <f>VLOOKUP($D2034,'NI-Ter'!$B$1:$Y$2048,17,FALSE)</f>
        <v>0</v>
      </c>
      <c r="W2034" s="1209">
        <f>VLOOKUP($D2034,'NI-Ter'!$B$1:$Y$2048,18,FALSE)</f>
        <v>0</v>
      </c>
      <c r="X2034" s="1209">
        <f>VLOOKUP($D2034,'NI-Ter'!$B$1:$Y$2048,19,FALSE)</f>
        <v>0</v>
      </c>
    </row>
    <row r="2035" spans="1:24" ht="27" hidden="1">
      <c r="A2035" s="507"/>
      <c r="B2035" s="507"/>
      <c r="C2035" s="507"/>
      <c r="D2035" s="1209" t="s">
        <v>2079</v>
      </c>
      <c r="E2035" s="1210" t="s">
        <v>3062</v>
      </c>
      <c r="F2035" s="1202"/>
      <c r="G2035" s="1202"/>
      <c r="H2035" s="1205" t="s">
        <v>2070</v>
      </c>
      <c r="I2035" s="1202" t="s">
        <v>53</v>
      </c>
      <c r="J2035" s="1202"/>
      <c r="K2035" s="1202"/>
      <c r="L2035" s="1202" t="s">
        <v>1918</v>
      </c>
      <c r="M2035" s="1202" t="s">
        <v>2071</v>
      </c>
      <c r="N2035" s="1203" t="s">
        <v>2080</v>
      </c>
      <c r="O2035" s="1203" t="s">
        <v>73</v>
      </c>
      <c r="P2035" s="1203" t="s">
        <v>73</v>
      </c>
      <c r="Q2035" s="1203" t="s">
        <v>73</v>
      </c>
      <c r="R2035" s="1203" t="s">
        <v>73</v>
      </c>
      <c r="S2035" s="1209">
        <f>VLOOKUP($D2035,'NI-Ter'!$B$1:$Y$2048,12,FALSE)</f>
        <v>0</v>
      </c>
      <c r="T2035" s="1209">
        <f>VLOOKUP($D2035,'NI-Ter'!$B$1:$Y$2048,13,FALSE)</f>
        <v>0</v>
      </c>
      <c r="U2035" s="1209">
        <f>VLOOKUP($D2035,'NI-Ter'!$B$1:$Y$2048,16,FALSE)</f>
        <v>0</v>
      </c>
      <c r="V2035" s="1209">
        <f>VLOOKUP($D2035,'NI-Ter'!$B$1:$Y$2048,17,FALSE)</f>
        <v>0</v>
      </c>
      <c r="W2035" s="1209">
        <f>VLOOKUP($D2035,'NI-Ter'!$B$1:$Y$2048,18,FALSE)</f>
        <v>0</v>
      </c>
      <c r="X2035" s="1209">
        <f>VLOOKUP($D2035,'NI-Ter'!$B$1:$Y$2048,19,FALSE)</f>
        <v>0</v>
      </c>
    </row>
    <row r="2036" spans="1:24" ht="27" hidden="1">
      <c r="A2036" s="507"/>
      <c r="B2036" s="507"/>
      <c r="C2036" s="507"/>
      <c r="D2036" s="1209" t="s">
        <v>2081</v>
      </c>
      <c r="E2036" s="1210" t="s">
        <v>3062</v>
      </c>
      <c r="F2036" s="1202"/>
      <c r="G2036" s="1202"/>
      <c r="H2036" s="1205" t="s">
        <v>2070</v>
      </c>
      <c r="I2036" s="1202" t="s">
        <v>53</v>
      </c>
      <c r="J2036" s="1202"/>
      <c r="K2036" s="1202"/>
      <c r="L2036" s="1202" t="s">
        <v>1918</v>
      </c>
      <c r="M2036" s="1202" t="s">
        <v>2071</v>
      </c>
      <c r="N2036" s="1203" t="s">
        <v>2082</v>
      </c>
      <c r="O2036" s="1203" t="s">
        <v>73</v>
      </c>
      <c r="P2036" s="1203" t="s">
        <v>73</v>
      </c>
      <c r="Q2036" s="1203" t="s">
        <v>73</v>
      </c>
      <c r="R2036" s="1203" t="s">
        <v>73</v>
      </c>
      <c r="S2036" s="1209">
        <f>VLOOKUP($D2036,'NI-Ter'!$B$1:$Y$2048,12,FALSE)</f>
        <v>0</v>
      </c>
      <c r="T2036" s="1209">
        <f>VLOOKUP($D2036,'NI-Ter'!$B$1:$Y$2048,13,FALSE)</f>
        <v>0</v>
      </c>
      <c r="U2036" s="1209">
        <f>VLOOKUP($D2036,'NI-Ter'!$B$1:$Y$2048,16,FALSE)</f>
        <v>18</v>
      </c>
      <c r="V2036" s="1209">
        <f>VLOOKUP($D2036,'NI-Ter'!$B$1:$Y$2048,17,FALSE)</f>
        <v>0</v>
      </c>
      <c r="W2036" s="1209">
        <f>VLOOKUP($D2036,'NI-Ter'!$B$1:$Y$2048,18,FALSE)</f>
        <v>0</v>
      </c>
      <c r="X2036" s="1209">
        <f>VLOOKUP($D2036,'NI-Ter'!$B$1:$Y$2048,19,FALSE)</f>
        <v>0</v>
      </c>
    </row>
    <row r="2037" spans="1:24" ht="27" hidden="1">
      <c r="A2037" s="507"/>
      <c r="B2037" s="507"/>
      <c r="C2037" s="507"/>
      <c r="D2037" s="1209" t="s">
        <v>2083</v>
      </c>
      <c r="E2037" s="1210" t="s">
        <v>3062</v>
      </c>
      <c r="F2037" s="1202"/>
      <c r="G2037" s="1202"/>
      <c r="H2037" s="1205" t="s">
        <v>2070</v>
      </c>
      <c r="I2037" s="1202" t="s">
        <v>53</v>
      </c>
      <c r="J2037" s="1202"/>
      <c r="K2037" s="1202"/>
      <c r="L2037" s="1202" t="s">
        <v>1918</v>
      </c>
      <c r="M2037" s="1202" t="s">
        <v>2071</v>
      </c>
      <c r="N2037" s="1203" t="s">
        <v>2084</v>
      </c>
      <c r="O2037" s="1203" t="s">
        <v>73</v>
      </c>
      <c r="P2037" s="1203" t="s">
        <v>73</v>
      </c>
      <c r="Q2037" s="1203" t="s">
        <v>73</v>
      </c>
      <c r="R2037" s="1203" t="s">
        <v>73</v>
      </c>
      <c r="S2037" s="1209">
        <f>VLOOKUP($D2037,'NI-Ter'!$B$1:$Y$2048,12,FALSE)</f>
        <v>0</v>
      </c>
      <c r="T2037" s="1209">
        <f>VLOOKUP($D2037,'NI-Ter'!$B$1:$Y$2048,13,FALSE)</f>
        <v>0</v>
      </c>
      <c r="U2037" s="1209">
        <f>VLOOKUP($D2037,'NI-Ter'!$B$1:$Y$2048,16,FALSE)</f>
        <v>0</v>
      </c>
      <c r="V2037" s="1209">
        <f>VLOOKUP($D2037,'NI-Ter'!$B$1:$Y$2048,17,FALSE)</f>
        <v>0</v>
      </c>
      <c r="W2037" s="1209">
        <f>VLOOKUP($D2037,'NI-Ter'!$B$1:$Y$2048,18,FALSE)</f>
        <v>0</v>
      </c>
      <c r="X2037" s="1209">
        <f>VLOOKUP($D2037,'NI-Ter'!$B$1:$Y$2048,19,FALSE)</f>
        <v>0</v>
      </c>
    </row>
    <row r="2038" spans="1:24" hidden="1">
      <c r="A2038" s="507"/>
      <c r="B2038" s="507"/>
      <c r="C2038" s="507"/>
      <c r="D2038" s="1209" t="s">
        <v>2085</v>
      </c>
      <c r="E2038" s="1210" t="s">
        <v>3062</v>
      </c>
      <c r="F2038" s="1202"/>
      <c r="G2038" s="1202"/>
      <c r="H2038" s="1205" t="s">
        <v>2070</v>
      </c>
      <c r="I2038" s="1202" t="s">
        <v>53</v>
      </c>
      <c r="J2038" s="1202"/>
      <c r="K2038" s="1202"/>
      <c r="L2038" s="1202" t="s">
        <v>1918</v>
      </c>
      <c r="M2038" s="1202" t="s">
        <v>2071</v>
      </c>
      <c r="N2038" s="1203" t="s">
        <v>2086</v>
      </c>
      <c r="O2038" s="1203" t="s">
        <v>73</v>
      </c>
      <c r="P2038" s="1203" t="s">
        <v>73</v>
      </c>
      <c r="Q2038" s="1203" t="s">
        <v>73</v>
      </c>
      <c r="R2038" s="1203" t="s">
        <v>73</v>
      </c>
      <c r="S2038" s="1209">
        <f>VLOOKUP($D2038,'NI-Ter'!$B$1:$Y$2048,12,FALSE)</f>
        <v>0</v>
      </c>
      <c r="T2038" s="1209">
        <f>VLOOKUP($D2038,'NI-Ter'!$B$1:$Y$2048,13,FALSE)</f>
        <v>0</v>
      </c>
      <c r="U2038" s="1209">
        <f>VLOOKUP($D2038,'NI-Ter'!$B$1:$Y$2048,16,FALSE)</f>
        <v>263</v>
      </c>
      <c r="V2038" s="1209">
        <f>VLOOKUP($D2038,'NI-Ter'!$B$1:$Y$2048,17,FALSE)</f>
        <v>0</v>
      </c>
      <c r="W2038" s="1209">
        <f>VLOOKUP($D2038,'NI-Ter'!$B$1:$Y$2048,18,FALSE)</f>
        <v>0</v>
      </c>
      <c r="X2038" s="1209">
        <f>VLOOKUP($D2038,'NI-Ter'!$B$1:$Y$2048,19,FALSE)</f>
        <v>0</v>
      </c>
    </row>
    <row r="2039" spans="1:24" ht="27" hidden="1">
      <c r="A2039" s="507"/>
      <c r="B2039" s="507"/>
      <c r="C2039" s="507"/>
      <c r="D2039" s="1209" t="s">
        <v>2087</v>
      </c>
      <c r="E2039" s="1210" t="s">
        <v>3062</v>
      </c>
      <c r="F2039" s="1202"/>
      <c r="G2039" s="1202"/>
      <c r="H2039" s="1205" t="s">
        <v>2070</v>
      </c>
      <c r="I2039" s="1202" t="s">
        <v>53</v>
      </c>
      <c r="J2039" s="1202"/>
      <c r="K2039" s="1202"/>
      <c r="L2039" s="1202" t="s">
        <v>1918</v>
      </c>
      <c r="M2039" s="1202" t="s">
        <v>2071</v>
      </c>
      <c r="N2039" s="1203" t="s">
        <v>2088</v>
      </c>
      <c r="O2039" s="1203" t="s">
        <v>73</v>
      </c>
      <c r="P2039" s="1203" t="s">
        <v>73</v>
      </c>
      <c r="Q2039" s="1203" t="s">
        <v>73</v>
      </c>
      <c r="R2039" s="1203" t="s">
        <v>73</v>
      </c>
      <c r="S2039" s="1209">
        <f>VLOOKUP($D2039,'NI-Ter'!$B$1:$Y$2048,12,FALSE)</f>
        <v>0</v>
      </c>
      <c r="T2039" s="1209">
        <f>VLOOKUP($D2039,'NI-Ter'!$B$1:$Y$2048,13,FALSE)</f>
        <v>0</v>
      </c>
      <c r="U2039" s="1209">
        <f>VLOOKUP($D2039,'NI-Ter'!$B$1:$Y$2048,16,FALSE)</f>
        <v>0</v>
      </c>
      <c r="V2039" s="1209">
        <f>VLOOKUP($D2039,'NI-Ter'!$B$1:$Y$2048,17,FALSE)</f>
        <v>0</v>
      </c>
      <c r="W2039" s="1209">
        <f>VLOOKUP($D2039,'NI-Ter'!$B$1:$Y$2048,18,FALSE)</f>
        <v>0</v>
      </c>
      <c r="X2039" s="1209">
        <f>VLOOKUP($D2039,'NI-Ter'!$B$1:$Y$2048,19,FALSE)</f>
        <v>0</v>
      </c>
    </row>
    <row r="2040" spans="1:24" ht="27" hidden="1">
      <c r="A2040" s="507"/>
      <c r="B2040" s="507"/>
      <c r="C2040" s="507"/>
      <c r="D2040" s="1209" t="s">
        <v>2089</v>
      </c>
      <c r="E2040" s="1210" t="s">
        <v>3062</v>
      </c>
      <c r="F2040" s="1202"/>
      <c r="G2040" s="1202"/>
      <c r="H2040" s="1205" t="s">
        <v>2070</v>
      </c>
      <c r="I2040" s="1202" t="s">
        <v>53</v>
      </c>
      <c r="J2040" s="1202"/>
      <c r="K2040" s="1202"/>
      <c r="L2040" s="1202" t="s">
        <v>1918</v>
      </c>
      <c r="M2040" s="1202" t="s">
        <v>2071</v>
      </c>
      <c r="N2040" s="1203" t="s">
        <v>2090</v>
      </c>
      <c r="O2040" s="1203" t="s">
        <v>73</v>
      </c>
      <c r="P2040" s="1203" t="s">
        <v>73</v>
      </c>
      <c r="Q2040" s="1203" t="s">
        <v>73</v>
      </c>
      <c r="R2040" s="1203" t="s">
        <v>73</v>
      </c>
      <c r="S2040" s="1209">
        <f>VLOOKUP($D2040,'NI-Ter'!$B$1:$Y$2048,12,FALSE)</f>
        <v>0</v>
      </c>
      <c r="T2040" s="1209">
        <f>VLOOKUP($D2040,'NI-Ter'!$B$1:$Y$2048,13,FALSE)</f>
        <v>0</v>
      </c>
      <c r="U2040" s="1209">
        <f>VLOOKUP($D2040,'NI-Ter'!$B$1:$Y$2048,16,FALSE)</f>
        <v>0</v>
      </c>
      <c r="V2040" s="1209">
        <f>VLOOKUP($D2040,'NI-Ter'!$B$1:$Y$2048,17,FALSE)</f>
        <v>0</v>
      </c>
      <c r="W2040" s="1209">
        <f>VLOOKUP($D2040,'NI-Ter'!$B$1:$Y$2048,18,FALSE)</f>
        <v>0</v>
      </c>
      <c r="X2040" s="1209">
        <f>VLOOKUP($D2040,'NI-Ter'!$B$1:$Y$2048,19,FALSE)</f>
        <v>0</v>
      </c>
    </row>
    <row r="2041" spans="1:24" ht="27" hidden="1">
      <c r="A2041" s="507"/>
      <c r="B2041" s="507"/>
      <c r="C2041" s="507"/>
      <c r="D2041" s="1209" t="s">
        <v>2091</v>
      </c>
      <c r="E2041" s="1210" t="s">
        <v>3062</v>
      </c>
      <c r="F2041" s="1202"/>
      <c r="G2041" s="1202"/>
      <c r="H2041" s="1205" t="s">
        <v>2070</v>
      </c>
      <c r="I2041" s="1202" t="s">
        <v>53</v>
      </c>
      <c r="J2041" s="1202"/>
      <c r="K2041" s="1202"/>
      <c r="L2041" s="1202" t="s">
        <v>1918</v>
      </c>
      <c r="M2041" s="1202" t="s">
        <v>2071</v>
      </c>
      <c r="N2041" s="1203" t="s">
        <v>2092</v>
      </c>
      <c r="O2041" s="1203" t="s">
        <v>73</v>
      </c>
      <c r="P2041" s="1203" t="s">
        <v>73</v>
      </c>
      <c r="Q2041" s="1203" t="s">
        <v>73</v>
      </c>
      <c r="R2041" s="1203" t="s">
        <v>73</v>
      </c>
      <c r="S2041" s="1209">
        <f>VLOOKUP($D2041,'NI-Ter'!$B$1:$Y$2048,12,FALSE)</f>
        <v>0</v>
      </c>
      <c r="T2041" s="1209">
        <f>VLOOKUP($D2041,'NI-Ter'!$B$1:$Y$2048,13,FALSE)</f>
        <v>0</v>
      </c>
      <c r="U2041" s="1209">
        <f>VLOOKUP($D2041,'NI-Ter'!$B$1:$Y$2048,16,FALSE)</f>
        <v>0</v>
      </c>
      <c r="V2041" s="1209">
        <f>VLOOKUP($D2041,'NI-Ter'!$B$1:$Y$2048,17,FALSE)</f>
        <v>0</v>
      </c>
      <c r="W2041" s="1209">
        <f>VLOOKUP($D2041,'NI-Ter'!$B$1:$Y$2048,18,FALSE)</f>
        <v>0</v>
      </c>
      <c r="X2041" s="1209">
        <f>VLOOKUP($D2041,'NI-Ter'!$B$1:$Y$2048,19,FALSE)</f>
        <v>0</v>
      </c>
    </row>
    <row r="2042" spans="1:24" hidden="1">
      <c r="A2042" s="507"/>
      <c r="B2042" s="507"/>
      <c r="C2042" s="507"/>
      <c r="D2042" s="1209" t="s">
        <v>2093</v>
      </c>
      <c r="E2042" s="1210" t="s">
        <v>3062</v>
      </c>
      <c r="F2042" s="1202"/>
      <c r="G2042" s="1202"/>
      <c r="H2042" s="1205" t="s">
        <v>2094</v>
      </c>
      <c r="I2042" s="1202" t="s">
        <v>53</v>
      </c>
      <c r="J2042" s="1202"/>
      <c r="K2042" s="1202"/>
      <c r="L2042" s="1202" t="s">
        <v>1918</v>
      </c>
      <c r="M2042" s="1202" t="s">
        <v>2071</v>
      </c>
      <c r="N2042" s="1203" t="s">
        <v>2095</v>
      </c>
      <c r="O2042" s="1203" t="s">
        <v>73</v>
      </c>
      <c r="P2042" s="1203" t="s">
        <v>73</v>
      </c>
      <c r="Q2042" s="1203" t="s">
        <v>73</v>
      </c>
      <c r="R2042" s="1203" t="s">
        <v>73</v>
      </c>
      <c r="S2042" s="1209">
        <f>VLOOKUP($D2042,'NI-Ter'!$B$1:$Y$2048,12,FALSE)</f>
        <v>0</v>
      </c>
      <c r="T2042" s="1209">
        <f>VLOOKUP($D2042,'NI-Ter'!$B$1:$Y$2048,13,FALSE)</f>
        <v>0</v>
      </c>
      <c r="U2042" s="1209">
        <f>VLOOKUP($D2042,'NI-Ter'!$B$1:$Y$2048,16,FALSE)</f>
        <v>0</v>
      </c>
      <c r="V2042" s="1209">
        <f>VLOOKUP($D2042,'NI-Ter'!$B$1:$Y$2048,17,FALSE)</f>
        <v>0</v>
      </c>
      <c r="W2042" s="1209">
        <f>VLOOKUP($D2042,'NI-Ter'!$B$1:$Y$2048,18,FALSE)</f>
        <v>0</v>
      </c>
      <c r="X2042" s="1209">
        <f>VLOOKUP($D2042,'NI-Ter'!$B$1:$Y$2048,19,FALSE)</f>
        <v>0</v>
      </c>
    </row>
    <row r="2043" spans="1:24" hidden="1">
      <c r="A2043" s="507"/>
      <c r="B2043" s="507"/>
      <c r="C2043" s="507"/>
      <c r="D2043" s="1209" t="s">
        <v>2096</v>
      </c>
      <c r="E2043" s="1210" t="s">
        <v>3062</v>
      </c>
      <c r="F2043" s="1202"/>
      <c r="G2043" s="1202"/>
      <c r="H2043" s="1205" t="s">
        <v>2094</v>
      </c>
      <c r="I2043" s="1202" t="s">
        <v>53</v>
      </c>
      <c r="J2043" s="1202"/>
      <c r="K2043" s="1202"/>
      <c r="L2043" s="1202" t="s">
        <v>1918</v>
      </c>
      <c r="M2043" s="1202" t="s">
        <v>2071</v>
      </c>
      <c r="N2043" s="1203" t="s">
        <v>2097</v>
      </c>
      <c r="O2043" s="1203" t="s">
        <v>73</v>
      </c>
      <c r="P2043" s="1203" t="s">
        <v>73</v>
      </c>
      <c r="Q2043" s="1203" t="s">
        <v>73</v>
      </c>
      <c r="R2043" s="1203" t="s">
        <v>73</v>
      </c>
      <c r="S2043" s="1209">
        <f>VLOOKUP($D2043,'NI-Ter'!$B$1:$Y$2048,12,FALSE)</f>
        <v>0</v>
      </c>
      <c r="T2043" s="1209">
        <f>VLOOKUP($D2043,'NI-Ter'!$B$1:$Y$2048,13,FALSE)</f>
        <v>0</v>
      </c>
      <c r="U2043" s="1209">
        <f>VLOOKUP($D2043,'NI-Ter'!$B$1:$Y$2048,16,FALSE)</f>
        <v>0</v>
      </c>
      <c r="V2043" s="1209">
        <f>VLOOKUP($D2043,'NI-Ter'!$B$1:$Y$2048,17,FALSE)</f>
        <v>0</v>
      </c>
      <c r="W2043" s="1209">
        <f>VLOOKUP($D2043,'NI-Ter'!$B$1:$Y$2048,18,FALSE)</f>
        <v>0</v>
      </c>
      <c r="X2043" s="1209">
        <f>VLOOKUP($D2043,'NI-Ter'!$B$1:$Y$2048,19,FALSE)</f>
        <v>0</v>
      </c>
    </row>
    <row r="2044" spans="1:24" hidden="1">
      <c r="A2044" s="507"/>
      <c r="B2044" s="507"/>
      <c r="C2044" s="507"/>
      <c r="D2044" s="1209" t="s">
        <v>2098</v>
      </c>
      <c r="E2044" s="1210" t="s">
        <v>3062</v>
      </c>
      <c r="F2044" s="1202"/>
      <c r="G2044" s="1202"/>
      <c r="H2044" s="1205" t="s">
        <v>2094</v>
      </c>
      <c r="I2044" s="1202" t="s">
        <v>53</v>
      </c>
      <c r="J2044" s="1202"/>
      <c r="K2044" s="1202"/>
      <c r="L2044" s="1202" t="s">
        <v>1918</v>
      </c>
      <c r="M2044" s="1202" t="s">
        <v>2071</v>
      </c>
      <c r="N2044" s="1203" t="s">
        <v>2099</v>
      </c>
      <c r="O2044" s="1203" t="s">
        <v>73</v>
      </c>
      <c r="P2044" s="1203" t="s">
        <v>73</v>
      </c>
      <c r="Q2044" s="1203" t="s">
        <v>73</v>
      </c>
      <c r="R2044" s="1203" t="s">
        <v>73</v>
      </c>
      <c r="S2044" s="1209">
        <f>VLOOKUP($D2044,'NI-Ter'!$B$1:$Y$2048,12,FALSE)</f>
        <v>0</v>
      </c>
      <c r="T2044" s="1209">
        <f>VLOOKUP($D2044,'NI-Ter'!$B$1:$Y$2048,13,FALSE)</f>
        <v>0</v>
      </c>
      <c r="U2044" s="1209">
        <f>VLOOKUP($D2044,'NI-Ter'!$B$1:$Y$2048,16,FALSE)</f>
        <v>0</v>
      </c>
      <c r="V2044" s="1209">
        <f>VLOOKUP($D2044,'NI-Ter'!$B$1:$Y$2048,17,FALSE)</f>
        <v>0</v>
      </c>
      <c r="W2044" s="1209">
        <f>VLOOKUP($D2044,'NI-Ter'!$B$1:$Y$2048,18,FALSE)</f>
        <v>0</v>
      </c>
      <c r="X2044" s="1209">
        <f>VLOOKUP($D2044,'NI-Ter'!$B$1:$Y$2048,19,FALSE)</f>
        <v>0</v>
      </c>
    </row>
    <row r="2045" spans="1:24" ht="27" hidden="1">
      <c r="A2045" s="507"/>
      <c r="B2045" s="507"/>
      <c r="C2045" s="507"/>
      <c r="D2045" s="1209" t="s">
        <v>2100</v>
      </c>
      <c r="E2045" s="1210" t="s">
        <v>3062</v>
      </c>
      <c r="F2045" s="1202"/>
      <c r="G2045" s="1202"/>
      <c r="H2045" s="1205" t="s">
        <v>2094</v>
      </c>
      <c r="I2045" s="1202" t="s">
        <v>53</v>
      </c>
      <c r="J2045" s="1202"/>
      <c r="K2045" s="1202"/>
      <c r="L2045" s="1202" t="s">
        <v>1918</v>
      </c>
      <c r="M2045" s="1202" t="s">
        <v>2071</v>
      </c>
      <c r="N2045" s="1203" t="s">
        <v>2101</v>
      </c>
      <c r="O2045" s="1203" t="s">
        <v>73</v>
      </c>
      <c r="P2045" s="1203" t="s">
        <v>73</v>
      </c>
      <c r="Q2045" s="1203" t="s">
        <v>73</v>
      </c>
      <c r="R2045" s="1203" t="s">
        <v>73</v>
      </c>
      <c r="S2045" s="1209">
        <f>VLOOKUP($D2045,'NI-Ter'!$B$1:$Y$2048,12,FALSE)</f>
        <v>0</v>
      </c>
      <c r="T2045" s="1209">
        <f>VLOOKUP($D2045,'NI-Ter'!$B$1:$Y$2048,13,FALSE)</f>
        <v>0</v>
      </c>
      <c r="U2045" s="1209">
        <f>VLOOKUP($D2045,'NI-Ter'!$B$1:$Y$2048,16,FALSE)</f>
        <v>0</v>
      </c>
      <c r="V2045" s="1209">
        <f>VLOOKUP($D2045,'NI-Ter'!$B$1:$Y$2048,17,FALSE)</f>
        <v>0</v>
      </c>
      <c r="W2045" s="1209">
        <f>VLOOKUP($D2045,'NI-Ter'!$B$1:$Y$2048,18,FALSE)</f>
        <v>0</v>
      </c>
      <c r="X2045" s="1209">
        <f>VLOOKUP($D2045,'NI-Ter'!$B$1:$Y$2048,19,FALSE)</f>
        <v>0</v>
      </c>
    </row>
    <row r="2046" spans="1:24" ht="27" hidden="1">
      <c r="A2046" s="507"/>
      <c r="B2046" s="507"/>
      <c r="C2046" s="507"/>
      <c r="D2046" s="1209" t="s">
        <v>2102</v>
      </c>
      <c r="E2046" s="1210" t="s">
        <v>3062</v>
      </c>
      <c r="F2046" s="1202"/>
      <c r="G2046" s="1202"/>
      <c r="H2046" s="1205" t="s">
        <v>2094</v>
      </c>
      <c r="I2046" s="1202" t="s">
        <v>53</v>
      </c>
      <c r="J2046" s="1202"/>
      <c r="K2046" s="1202"/>
      <c r="L2046" s="1202" t="s">
        <v>1918</v>
      </c>
      <c r="M2046" s="1202" t="s">
        <v>2071</v>
      </c>
      <c r="N2046" s="1203" t="s">
        <v>2103</v>
      </c>
      <c r="O2046" s="1203" t="s">
        <v>73</v>
      </c>
      <c r="P2046" s="1203" t="s">
        <v>73</v>
      </c>
      <c r="Q2046" s="1203" t="s">
        <v>73</v>
      </c>
      <c r="R2046" s="1203" t="s">
        <v>73</v>
      </c>
      <c r="S2046" s="1209">
        <f>VLOOKUP($D2046,'NI-Ter'!$B$1:$Y$2048,12,FALSE)</f>
        <v>0</v>
      </c>
      <c r="T2046" s="1209">
        <f>VLOOKUP($D2046,'NI-Ter'!$B$1:$Y$2048,13,FALSE)</f>
        <v>0</v>
      </c>
      <c r="U2046" s="1209">
        <f>VLOOKUP($D2046,'NI-Ter'!$B$1:$Y$2048,16,FALSE)</f>
        <v>0</v>
      </c>
      <c r="V2046" s="1209">
        <f>VLOOKUP($D2046,'NI-Ter'!$B$1:$Y$2048,17,FALSE)</f>
        <v>0</v>
      </c>
      <c r="W2046" s="1209">
        <f>VLOOKUP($D2046,'NI-Ter'!$B$1:$Y$2048,18,FALSE)</f>
        <v>0</v>
      </c>
      <c r="X2046" s="1209">
        <f>VLOOKUP($D2046,'NI-Ter'!$B$1:$Y$2048,19,FALSE)</f>
        <v>0</v>
      </c>
    </row>
    <row r="2047" spans="1:24" ht="27" hidden="1">
      <c r="A2047" s="507"/>
      <c r="B2047" s="507"/>
      <c r="C2047" s="507"/>
      <c r="D2047" s="1209" t="s">
        <v>2104</v>
      </c>
      <c r="E2047" s="1210" t="s">
        <v>3062</v>
      </c>
      <c r="F2047" s="1202"/>
      <c r="G2047" s="1202"/>
      <c r="H2047" s="1205" t="s">
        <v>2094</v>
      </c>
      <c r="I2047" s="1202" t="s">
        <v>53</v>
      </c>
      <c r="J2047" s="1202"/>
      <c r="K2047" s="1202"/>
      <c r="L2047" s="1202" t="s">
        <v>1918</v>
      </c>
      <c r="M2047" s="1202" t="s">
        <v>2071</v>
      </c>
      <c r="N2047" s="1203" t="s">
        <v>2105</v>
      </c>
      <c r="O2047" s="1203" t="s">
        <v>73</v>
      </c>
      <c r="P2047" s="1203" t="s">
        <v>73</v>
      </c>
      <c r="Q2047" s="1203" t="s">
        <v>73</v>
      </c>
      <c r="R2047" s="1203" t="s">
        <v>73</v>
      </c>
      <c r="S2047" s="1209">
        <f>VLOOKUP($D2047,'NI-Ter'!$B$1:$Y$2048,12,FALSE)</f>
        <v>0</v>
      </c>
      <c r="T2047" s="1209">
        <f>VLOOKUP($D2047,'NI-Ter'!$B$1:$Y$2048,13,FALSE)</f>
        <v>0</v>
      </c>
      <c r="U2047" s="1209">
        <f>VLOOKUP($D2047,'NI-Ter'!$B$1:$Y$2048,16,FALSE)</f>
        <v>0</v>
      </c>
      <c r="V2047" s="1209">
        <f>VLOOKUP($D2047,'NI-Ter'!$B$1:$Y$2048,17,FALSE)</f>
        <v>0</v>
      </c>
      <c r="W2047" s="1209">
        <f>VLOOKUP($D2047,'NI-Ter'!$B$1:$Y$2048,18,FALSE)</f>
        <v>0</v>
      </c>
      <c r="X2047" s="1209">
        <f>VLOOKUP($D2047,'NI-Ter'!$B$1:$Y$2048,19,FALSE)</f>
        <v>0</v>
      </c>
    </row>
    <row r="2048" spans="1:24" ht="27" hidden="1">
      <c r="A2048" s="507"/>
      <c r="B2048" s="507"/>
      <c r="C2048" s="507"/>
      <c r="D2048" s="1209" t="s">
        <v>2106</v>
      </c>
      <c r="E2048" s="1210" t="s">
        <v>3062</v>
      </c>
      <c r="F2048" s="1202"/>
      <c r="G2048" s="1202"/>
      <c r="H2048" s="1205" t="s">
        <v>2094</v>
      </c>
      <c r="I2048" s="1202" t="s">
        <v>53</v>
      </c>
      <c r="J2048" s="1202"/>
      <c r="K2048" s="1202"/>
      <c r="L2048" s="1202" t="s">
        <v>1918</v>
      </c>
      <c r="M2048" s="1202" t="s">
        <v>2071</v>
      </c>
      <c r="N2048" s="1203" t="s">
        <v>2107</v>
      </c>
      <c r="O2048" s="1203" t="s">
        <v>73</v>
      </c>
      <c r="P2048" s="1203" t="s">
        <v>73</v>
      </c>
      <c r="Q2048" s="1203" t="s">
        <v>73</v>
      </c>
      <c r="R2048" s="1203" t="s">
        <v>73</v>
      </c>
      <c r="S2048" s="1209">
        <f>VLOOKUP($D2048,'NI-Ter'!$B$1:$Y$2048,12,FALSE)</f>
        <v>0</v>
      </c>
      <c r="T2048" s="1209">
        <f>VLOOKUP($D2048,'NI-Ter'!$B$1:$Y$2048,13,FALSE)</f>
        <v>0</v>
      </c>
      <c r="U2048" s="1209">
        <f>VLOOKUP($D2048,'NI-Ter'!$B$1:$Y$2048,16,FALSE)</f>
        <v>0</v>
      </c>
      <c r="V2048" s="1209">
        <f>VLOOKUP($D2048,'NI-Ter'!$B$1:$Y$2048,17,FALSE)</f>
        <v>0</v>
      </c>
      <c r="W2048" s="1209">
        <f>VLOOKUP($D2048,'NI-Ter'!$B$1:$Y$2048,18,FALSE)</f>
        <v>0</v>
      </c>
      <c r="X2048" s="1209">
        <f>VLOOKUP($D2048,'NI-Ter'!$B$1:$Y$2048,19,FALSE)</f>
        <v>0</v>
      </c>
    </row>
    <row r="2049" spans="1:24" hidden="1">
      <c r="A2049" s="507"/>
      <c r="B2049" s="507"/>
      <c r="C2049" s="507"/>
      <c r="D2049" s="1209" t="s">
        <v>2108</v>
      </c>
      <c r="E2049" s="1210" t="s">
        <v>3062</v>
      </c>
      <c r="F2049" s="1202"/>
      <c r="G2049" s="1202"/>
      <c r="H2049" s="1205" t="s">
        <v>2094</v>
      </c>
      <c r="I2049" s="1202" t="s">
        <v>53</v>
      </c>
      <c r="J2049" s="1202"/>
      <c r="K2049" s="1202"/>
      <c r="L2049" s="1202" t="s">
        <v>1918</v>
      </c>
      <c r="M2049" s="1202" t="s">
        <v>2071</v>
      </c>
      <c r="N2049" s="1203" t="s">
        <v>2109</v>
      </c>
      <c r="O2049" s="1203" t="s">
        <v>73</v>
      </c>
      <c r="P2049" s="1203" t="s">
        <v>73</v>
      </c>
      <c r="Q2049" s="1203" t="s">
        <v>73</v>
      </c>
      <c r="R2049" s="1203" t="s">
        <v>73</v>
      </c>
      <c r="S2049" s="1209">
        <f>VLOOKUP($D2049,'NI-Ter'!$B$1:$Y$2048,12,FALSE)</f>
        <v>0</v>
      </c>
      <c r="T2049" s="1209">
        <f>VLOOKUP($D2049,'NI-Ter'!$B$1:$Y$2048,13,FALSE)</f>
        <v>0</v>
      </c>
      <c r="U2049" s="1209">
        <f>VLOOKUP($D2049,'NI-Ter'!$B$1:$Y$2048,16,FALSE)</f>
        <v>0</v>
      </c>
      <c r="V2049" s="1209">
        <f>VLOOKUP($D2049,'NI-Ter'!$B$1:$Y$2048,17,FALSE)</f>
        <v>0</v>
      </c>
      <c r="W2049" s="1209">
        <f>VLOOKUP($D2049,'NI-Ter'!$B$1:$Y$2048,18,FALSE)</f>
        <v>0</v>
      </c>
      <c r="X2049" s="1209">
        <f>VLOOKUP($D2049,'NI-Ter'!$B$1:$Y$2048,19,FALSE)</f>
        <v>0</v>
      </c>
    </row>
    <row r="2050" spans="1:24" ht="27" hidden="1">
      <c r="A2050" s="507"/>
      <c r="B2050" s="507"/>
      <c r="C2050" s="507"/>
      <c r="D2050" s="1209" t="s">
        <v>2110</v>
      </c>
      <c r="E2050" s="1210" t="s">
        <v>3062</v>
      </c>
      <c r="F2050" s="1202"/>
      <c r="G2050" s="1202"/>
      <c r="H2050" s="1205" t="s">
        <v>2094</v>
      </c>
      <c r="I2050" s="1202" t="s">
        <v>53</v>
      </c>
      <c r="J2050" s="1202"/>
      <c r="K2050" s="1202"/>
      <c r="L2050" s="1202" t="s">
        <v>1918</v>
      </c>
      <c r="M2050" s="1202" t="s">
        <v>2071</v>
      </c>
      <c r="N2050" s="1203" t="s">
        <v>2111</v>
      </c>
      <c r="O2050" s="1203" t="s">
        <v>73</v>
      </c>
      <c r="P2050" s="1203" t="s">
        <v>73</v>
      </c>
      <c r="Q2050" s="1203" t="s">
        <v>73</v>
      </c>
      <c r="R2050" s="1203" t="s">
        <v>73</v>
      </c>
      <c r="S2050" s="1209">
        <f>VLOOKUP($D2050,'NI-Ter'!$B$1:$Y$2048,12,FALSE)</f>
        <v>0</v>
      </c>
      <c r="T2050" s="1209">
        <f>VLOOKUP($D2050,'NI-Ter'!$B$1:$Y$2048,13,FALSE)</f>
        <v>0</v>
      </c>
      <c r="U2050" s="1209">
        <f>VLOOKUP($D2050,'NI-Ter'!$B$1:$Y$2048,16,FALSE)</f>
        <v>0</v>
      </c>
      <c r="V2050" s="1209">
        <f>VLOOKUP($D2050,'NI-Ter'!$B$1:$Y$2048,17,FALSE)</f>
        <v>0</v>
      </c>
      <c r="W2050" s="1209">
        <f>VLOOKUP($D2050,'NI-Ter'!$B$1:$Y$2048,18,FALSE)</f>
        <v>0</v>
      </c>
      <c r="X2050" s="1209">
        <f>VLOOKUP($D2050,'NI-Ter'!$B$1:$Y$2048,19,FALSE)</f>
        <v>0</v>
      </c>
    </row>
    <row r="2051" spans="1:24" ht="27" hidden="1">
      <c r="A2051" s="507"/>
      <c r="B2051" s="507"/>
      <c r="C2051" s="507"/>
      <c r="D2051" s="1209" t="s">
        <v>2112</v>
      </c>
      <c r="E2051" s="1210" t="s">
        <v>3062</v>
      </c>
      <c r="F2051" s="1202"/>
      <c r="G2051" s="1202"/>
      <c r="H2051" s="1205" t="s">
        <v>2094</v>
      </c>
      <c r="I2051" s="1202" t="s">
        <v>53</v>
      </c>
      <c r="J2051" s="1202"/>
      <c r="K2051" s="1202"/>
      <c r="L2051" s="1202" t="s">
        <v>1918</v>
      </c>
      <c r="M2051" s="1202" t="s">
        <v>2071</v>
      </c>
      <c r="N2051" s="1203" t="s">
        <v>2113</v>
      </c>
      <c r="O2051" s="1203" t="s">
        <v>73</v>
      </c>
      <c r="P2051" s="1203" t="s">
        <v>73</v>
      </c>
      <c r="Q2051" s="1203" t="s">
        <v>73</v>
      </c>
      <c r="R2051" s="1203" t="s">
        <v>73</v>
      </c>
      <c r="S2051" s="1209">
        <f>VLOOKUP($D2051,'NI-Ter'!$B$1:$Y$2048,12,FALSE)</f>
        <v>0</v>
      </c>
      <c r="T2051" s="1209">
        <f>VLOOKUP($D2051,'NI-Ter'!$B$1:$Y$2048,13,FALSE)</f>
        <v>0</v>
      </c>
      <c r="U2051" s="1209">
        <f>VLOOKUP($D2051,'NI-Ter'!$B$1:$Y$2048,16,FALSE)</f>
        <v>0</v>
      </c>
      <c r="V2051" s="1209">
        <f>VLOOKUP($D2051,'NI-Ter'!$B$1:$Y$2048,17,FALSE)</f>
        <v>0</v>
      </c>
      <c r="W2051" s="1209">
        <f>VLOOKUP($D2051,'NI-Ter'!$B$1:$Y$2048,18,FALSE)</f>
        <v>0</v>
      </c>
      <c r="X2051" s="1209">
        <f>VLOOKUP($D2051,'NI-Ter'!$B$1:$Y$2048,19,FALSE)</f>
        <v>0</v>
      </c>
    </row>
    <row r="2052" spans="1:24" ht="27" hidden="1">
      <c r="A2052" s="507"/>
      <c r="B2052" s="507"/>
      <c r="C2052" s="507"/>
      <c r="D2052" s="1209" t="s">
        <v>2114</v>
      </c>
      <c r="E2052" s="1210" t="s">
        <v>3062</v>
      </c>
      <c r="F2052" s="1202"/>
      <c r="G2052" s="1202"/>
      <c r="H2052" s="1205" t="s">
        <v>2094</v>
      </c>
      <c r="I2052" s="1202" t="s">
        <v>53</v>
      </c>
      <c r="J2052" s="1202"/>
      <c r="K2052" s="1202"/>
      <c r="L2052" s="1202" t="s">
        <v>1918</v>
      </c>
      <c r="M2052" s="1202" t="s">
        <v>2071</v>
      </c>
      <c r="N2052" s="1203" t="s">
        <v>2115</v>
      </c>
      <c r="O2052" s="1203" t="s">
        <v>73</v>
      </c>
      <c r="P2052" s="1203" t="s">
        <v>73</v>
      </c>
      <c r="Q2052" s="1203" t="s">
        <v>73</v>
      </c>
      <c r="R2052" s="1203" t="s">
        <v>73</v>
      </c>
      <c r="S2052" s="1209">
        <f>VLOOKUP($D2052,'NI-Ter'!$B$1:$Y$2048,12,FALSE)</f>
        <v>0</v>
      </c>
      <c r="T2052" s="1209">
        <f>VLOOKUP($D2052,'NI-Ter'!$B$1:$Y$2048,13,FALSE)</f>
        <v>0</v>
      </c>
      <c r="U2052" s="1209">
        <f>VLOOKUP($D2052,'NI-Ter'!$B$1:$Y$2048,16,FALSE)</f>
        <v>0</v>
      </c>
      <c r="V2052" s="1209">
        <f>VLOOKUP($D2052,'NI-Ter'!$B$1:$Y$2048,17,FALSE)</f>
        <v>0</v>
      </c>
      <c r="W2052" s="1209">
        <f>VLOOKUP($D2052,'NI-Ter'!$B$1:$Y$2048,18,FALSE)</f>
        <v>0</v>
      </c>
      <c r="X2052" s="1209">
        <f>VLOOKUP($D2052,'NI-Ter'!$B$1:$Y$2048,19,FALSE)</f>
        <v>0</v>
      </c>
    </row>
    <row r="2053" spans="1:24" hidden="1">
      <c r="A2053" s="507"/>
      <c r="B2053" s="507"/>
      <c r="C2053" s="507"/>
      <c r="D2053" s="1209" t="s">
        <v>2116</v>
      </c>
      <c r="E2053" s="1210" t="s">
        <v>3062</v>
      </c>
      <c r="F2053" s="1202"/>
      <c r="G2053" s="1202"/>
      <c r="H2053" s="1205" t="s">
        <v>2117</v>
      </c>
      <c r="I2053" s="1202" t="s">
        <v>53</v>
      </c>
      <c r="J2053" s="1202"/>
      <c r="K2053" s="1202"/>
      <c r="L2053" s="1202" t="s">
        <v>1918</v>
      </c>
      <c r="M2053" s="1202" t="s">
        <v>2071</v>
      </c>
      <c r="N2053" s="1203" t="s">
        <v>2118</v>
      </c>
      <c r="O2053" s="1203" t="s">
        <v>73</v>
      </c>
      <c r="P2053" s="1203" t="s">
        <v>73</v>
      </c>
      <c r="Q2053" s="1203" t="s">
        <v>73</v>
      </c>
      <c r="R2053" s="1203" t="s">
        <v>73</v>
      </c>
      <c r="S2053" s="1209">
        <f>VLOOKUP($D2053,'NI-Ter'!$B$1:$Y$2048,12,FALSE)</f>
        <v>0</v>
      </c>
      <c r="T2053" s="1209">
        <f>VLOOKUP($D2053,'NI-Ter'!$B$1:$Y$2048,13,FALSE)</f>
        <v>0</v>
      </c>
      <c r="U2053" s="1209">
        <f>VLOOKUP($D2053,'NI-Ter'!$B$1:$Y$2048,16,FALSE)</f>
        <v>0</v>
      </c>
      <c r="V2053" s="1209">
        <f>VLOOKUP($D2053,'NI-Ter'!$B$1:$Y$2048,17,FALSE)</f>
        <v>0</v>
      </c>
      <c r="W2053" s="1209">
        <f>VLOOKUP($D2053,'NI-Ter'!$B$1:$Y$2048,18,FALSE)</f>
        <v>0</v>
      </c>
      <c r="X2053" s="1209">
        <f>VLOOKUP($D2053,'NI-Ter'!$B$1:$Y$2048,19,FALSE)</f>
        <v>0</v>
      </c>
    </row>
    <row r="2054" spans="1:24" hidden="1">
      <c r="A2054" s="507"/>
      <c r="B2054" s="507"/>
      <c r="C2054" s="507"/>
      <c r="D2054" s="1209" t="s">
        <v>2119</v>
      </c>
      <c r="E2054" s="1210" t="s">
        <v>3062</v>
      </c>
      <c r="F2054" s="1202"/>
      <c r="G2054" s="1202"/>
      <c r="H2054" s="1205" t="s">
        <v>2117</v>
      </c>
      <c r="I2054" s="1202" t="s">
        <v>53</v>
      </c>
      <c r="J2054" s="1202"/>
      <c r="K2054" s="1202"/>
      <c r="L2054" s="1202" t="s">
        <v>1918</v>
      </c>
      <c r="M2054" s="1202" t="s">
        <v>2071</v>
      </c>
      <c r="N2054" s="1203" t="s">
        <v>2120</v>
      </c>
      <c r="O2054" s="1203" t="s">
        <v>73</v>
      </c>
      <c r="P2054" s="1203" t="s">
        <v>73</v>
      </c>
      <c r="Q2054" s="1203" t="s">
        <v>73</v>
      </c>
      <c r="R2054" s="1203" t="s">
        <v>73</v>
      </c>
      <c r="S2054" s="1209">
        <f>VLOOKUP($D2054,'NI-Ter'!$B$1:$Y$2048,12,FALSE)</f>
        <v>0</v>
      </c>
      <c r="T2054" s="1209">
        <f>VLOOKUP($D2054,'NI-Ter'!$B$1:$Y$2048,13,FALSE)</f>
        <v>0</v>
      </c>
      <c r="U2054" s="1209">
        <f>VLOOKUP($D2054,'NI-Ter'!$B$1:$Y$2048,16,FALSE)</f>
        <v>0</v>
      </c>
      <c r="V2054" s="1209">
        <f>VLOOKUP($D2054,'NI-Ter'!$B$1:$Y$2048,17,FALSE)</f>
        <v>0</v>
      </c>
      <c r="W2054" s="1209">
        <f>VLOOKUP($D2054,'NI-Ter'!$B$1:$Y$2048,18,FALSE)</f>
        <v>0</v>
      </c>
      <c r="X2054" s="1209">
        <f>VLOOKUP($D2054,'NI-Ter'!$B$1:$Y$2048,19,FALSE)</f>
        <v>0</v>
      </c>
    </row>
    <row r="2055" spans="1:24" hidden="1">
      <c r="A2055" s="507"/>
      <c r="B2055" s="507"/>
      <c r="C2055" s="507"/>
      <c r="D2055" s="1209" t="s">
        <v>2121</v>
      </c>
      <c r="E2055" s="1210" t="s">
        <v>3062</v>
      </c>
      <c r="F2055" s="1202"/>
      <c r="G2055" s="1202"/>
      <c r="H2055" s="1205" t="s">
        <v>2117</v>
      </c>
      <c r="I2055" s="1202" t="s">
        <v>53</v>
      </c>
      <c r="J2055" s="1202"/>
      <c r="K2055" s="1202"/>
      <c r="L2055" s="1202" t="s">
        <v>1918</v>
      </c>
      <c r="M2055" s="1202" t="s">
        <v>2071</v>
      </c>
      <c r="N2055" s="1203" t="s">
        <v>2122</v>
      </c>
      <c r="O2055" s="1203" t="s">
        <v>73</v>
      </c>
      <c r="P2055" s="1203" t="s">
        <v>73</v>
      </c>
      <c r="Q2055" s="1203" t="s">
        <v>73</v>
      </c>
      <c r="R2055" s="1203" t="s">
        <v>73</v>
      </c>
      <c r="S2055" s="1209">
        <f>VLOOKUP($D2055,'NI-Ter'!$B$1:$Y$2048,12,FALSE)</f>
        <v>0</v>
      </c>
      <c r="T2055" s="1209">
        <f>VLOOKUP($D2055,'NI-Ter'!$B$1:$Y$2048,13,FALSE)</f>
        <v>0</v>
      </c>
      <c r="U2055" s="1209">
        <f>VLOOKUP($D2055,'NI-Ter'!$B$1:$Y$2048,16,FALSE)</f>
        <v>0</v>
      </c>
      <c r="V2055" s="1209">
        <f>VLOOKUP($D2055,'NI-Ter'!$B$1:$Y$2048,17,FALSE)</f>
        <v>0</v>
      </c>
      <c r="W2055" s="1209">
        <f>VLOOKUP($D2055,'NI-Ter'!$B$1:$Y$2048,18,FALSE)</f>
        <v>0</v>
      </c>
      <c r="X2055" s="1209">
        <f>VLOOKUP($D2055,'NI-Ter'!$B$1:$Y$2048,19,FALSE)</f>
        <v>0</v>
      </c>
    </row>
    <row r="2056" spans="1:24" ht="27" hidden="1">
      <c r="A2056" s="507"/>
      <c r="B2056" s="507"/>
      <c r="C2056" s="507"/>
      <c r="D2056" s="1209" t="s">
        <v>2123</v>
      </c>
      <c r="E2056" s="1210" t="s">
        <v>3062</v>
      </c>
      <c r="F2056" s="1202"/>
      <c r="G2056" s="1202"/>
      <c r="H2056" s="1205" t="s">
        <v>2117</v>
      </c>
      <c r="I2056" s="1202" t="s">
        <v>53</v>
      </c>
      <c r="J2056" s="1202"/>
      <c r="K2056" s="1202"/>
      <c r="L2056" s="1202" t="s">
        <v>1918</v>
      </c>
      <c r="M2056" s="1202" t="s">
        <v>2071</v>
      </c>
      <c r="N2056" s="1203" t="s">
        <v>2124</v>
      </c>
      <c r="O2056" s="1203" t="s">
        <v>73</v>
      </c>
      <c r="P2056" s="1203" t="s">
        <v>73</v>
      </c>
      <c r="Q2056" s="1203" t="s">
        <v>73</v>
      </c>
      <c r="R2056" s="1203" t="s">
        <v>73</v>
      </c>
      <c r="S2056" s="1209">
        <f>VLOOKUP($D2056,'NI-Ter'!$B$1:$Y$2048,12,FALSE)</f>
        <v>0</v>
      </c>
      <c r="T2056" s="1209">
        <f>VLOOKUP($D2056,'NI-Ter'!$B$1:$Y$2048,13,FALSE)</f>
        <v>0</v>
      </c>
      <c r="U2056" s="1209">
        <f>VLOOKUP($D2056,'NI-Ter'!$B$1:$Y$2048,16,FALSE)</f>
        <v>0</v>
      </c>
      <c r="V2056" s="1209">
        <f>VLOOKUP($D2056,'NI-Ter'!$B$1:$Y$2048,17,FALSE)</f>
        <v>0</v>
      </c>
      <c r="W2056" s="1209">
        <f>VLOOKUP($D2056,'NI-Ter'!$B$1:$Y$2048,18,FALSE)</f>
        <v>0</v>
      </c>
      <c r="X2056" s="1209">
        <f>VLOOKUP($D2056,'NI-Ter'!$B$1:$Y$2048,19,FALSE)</f>
        <v>0</v>
      </c>
    </row>
    <row r="2057" spans="1:24" ht="27" hidden="1">
      <c r="A2057" s="507"/>
      <c r="B2057" s="507"/>
      <c r="C2057" s="507"/>
      <c r="D2057" s="1209" t="s">
        <v>2125</v>
      </c>
      <c r="E2057" s="1210" t="s">
        <v>3062</v>
      </c>
      <c r="F2057" s="1202"/>
      <c r="G2057" s="1202"/>
      <c r="H2057" s="1205" t="s">
        <v>2117</v>
      </c>
      <c r="I2057" s="1202" t="s">
        <v>53</v>
      </c>
      <c r="J2057" s="1202"/>
      <c r="K2057" s="1202"/>
      <c r="L2057" s="1202" t="s">
        <v>1918</v>
      </c>
      <c r="M2057" s="1202" t="s">
        <v>2071</v>
      </c>
      <c r="N2057" s="1203" t="s">
        <v>2126</v>
      </c>
      <c r="O2057" s="1203" t="s">
        <v>73</v>
      </c>
      <c r="P2057" s="1203" t="s">
        <v>73</v>
      </c>
      <c r="Q2057" s="1203" t="s">
        <v>73</v>
      </c>
      <c r="R2057" s="1203" t="s">
        <v>73</v>
      </c>
      <c r="S2057" s="1209">
        <f>VLOOKUP($D2057,'NI-Ter'!$B$1:$Y$2048,12,FALSE)</f>
        <v>0</v>
      </c>
      <c r="T2057" s="1209">
        <f>VLOOKUP($D2057,'NI-Ter'!$B$1:$Y$2048,13,FALSE)</f>
        <v>0</v>
      </c>
      <c r="U2057" s="1209">
        <f>VLOOKUP($D2057,'NI-Ter'!$B$1:$Y$2048,16,FALSE)</f>
        <v>0</v>
      </c>
      <c r="V2057" s="1209">
        <f>VLOOKUP($D2057,'NI-Ter'!$B$1:$Y$2048,17,FALSE)</f>
        <v>0</v>
      </c>
      <c r="W2057" s="1209">
        <f>VLOOKUP($D2057,'NI-Ter'!$B$1:$Y$2048,18,FALSE)</f>
        <v>0</v>
      </c>
      <c r="X2057" s="1209">
        <f>VLOOKUP($D2057,'NI-Ter'!$B$1:$Y$2048,19,FALSE)</f>
        <v>0</v>
      </c>
    </row>
    <row r="2058" spans="1:24" ht="27" hidden="1">
      <c r="A2058" s="507"/>
      <c r="B2058" s="507"/>
      <c r="C2058" s="507"/>
      <c r="D2058" s="1209" t="s">
        <v>2127</v>
      </c>
      <c r="E2058" s="1210" t="s">
        <v>3062</v>
      </c>
      <c r="F2058" s="1202"/>
      <c r="G2058" s="1202"/>
      <c r="H2058" s="1205" t="s">
        <v>2117</v>
      </c>
      <c r="I2058" s="1202" t="s">
        <v>53</v>
      </c>
      <c r="J2058" s="1202"/>
      <c r="K2058" s="1202"/>
      <c r="L2058" s="1202" t="s">
        <v>1918</v>
      </c>
      <c r="M2058" s="1202" t="s">
        <v>2071</v>
      </c>
      <c r="N2058" s="1203" t="s">
        <v>2128</v>
      </c>
      <c r="O2058" s="1203" t="s">
        <v>73</v>
      </c>
      <c r="P2058" s="1203" t="s">
        <v>73</v>
      </c>
      <c r="Q2058" s="1203" t="s">
        <v>73</v>
      </c>
      <c r="R2058" s="1203" t="s">
        <v>73</v>
      </c>
      <c r="S2058" s="1209">
        <f>VLOOKUP($D2058,'NI-Ter'!$B$1:$Y$2048,12,FALSE)</f>
        <v>0</v>
      </c>
      <c r="T2058" s="1209">
        <f>VLOOKUP($D2058,'NI-Ter'!$B$1:$Y$2048,13,FALSE)</f>
        <v>0</v>
      </c>
      <c r="U2058" s="1209">
        <f>VLOOKUP($D2058,'NI-Ter'!$B$1:$Y$2048,16,FALSE)</f>
        <v>0</v>
      </c>
      <c r="V2058" s="1209">
        <f>VLOOKUP($D2058,'NI-Ter'!$B$1:$Y$2048,17,FALSE)</f>
        <v>0</v>
      </c>
      <c r="W2058" s="1209">
        <f>VLOOKUP($D2058,'NI-Ter'!$B$1:$Y$2048,18,FALSE)</f>
        <v>0</v>
      </c>
      <c r="X2058" s="1209">
        <f>VLOOKUP($D2058,'NI-Ter'!$B$1:$Y$2048,19,FALSE)</f>
        <v>0</v>
      </c>
    </row>
    <row r="2059" spans="1:24" ht="27" hidden="1">
      <c r="A2059" s="507"/>
      <c r="B2059" s="507"/>
      <c r="C2059" s="507"/>
      <c r="D2059" s="1209" t="s">
        <v>2129</v>
      </c>
      <c r="E2059" s="1210" t="s">
        <v>3062</v>
      </c>
      <c r="F2059" s="1202"/>
      <c r="G2059" s="1202"/>
      <c r="H2059" s="1205" t="s">
        <v>2117</v>
      </c>
      <c r="I2059" s="1202" t="s">
        <v>53</v>
      </c>
      <c r="J2059" s="1202"/>
      <c r="K2059" s="1202"/>
      <c r="L2059" s="1202" t="s">
        <v>1918</v>
      </c>
      <c r="M2059" s="1202" t="s">
        <v>2071</v>
      </c>
      <c r="N2059" s="1203" t="s">
        <v>2130</v>
      </c>
      <c r="O2059" s="1203" t="s">
        <v>73</v>
      </c>
      <c r="P2059" s="1203" t="s">
        <v>73</v>
      </c>
      <c r="Q2059" s="1203" t="s">
        <v>73</v>
      </c>
      <c r="R2059" s="1203" t="s">
        <v>73</v>
      </c>
      <c r="S2059" s="1209">
        <f>VLOOKUP($D2059,'NI-Ter'!$B$1:$Y$2048,12,FALSE)</f>
        <v>0</v>
      </c>
      <c r="T2059" s="1209">
        <f>VLOOKUP($D2059,'NI-Ter'!$B$1:$Y$2048,13,FALSE)</f>
        <v>0</v>
      </c>
      <c r="U2059" s="1209">
        <f>VLOOKUP($D2059,'NI-Ter'!$B$1:$Y$2048,16,FALSE)</f>
        <v>0</v>
      </c>
      <c r="V2059" s="1209">
        <f>VLOOKUP($D2059,'NI-Ter'!$B$1:$Y$2048,17,FALSE)</f>
        <v>0</v>
      </c>
      <c r="W2059" s="1209">
        <f>VLOOKUP($D2059,'NI-Ter'!$B$1:$Y$2048,18,FALSE)</f>
        <v>0</v>
      </c>
      <c r="X2059" s="1209">
        <f>VLOOKUP($D2059,'NI-Ter'!$B$1:$Y$2048,19,FALSE)</f>
        <v>0</v>
      </c>
    </row>
    <row r="2060" spans="1:24" hidden="1">
      <c r="A2060" s="507"/>
      <c r="B2060" s="507"/>
      <c r="C2060" s="507"/>
      <c r="D2060" s="1209" t="s">
        <v>2131</v>
      </c>
      <c r="E2060" s="1210" t="s">
        <v>3062</v>
      </c>
      <c r="F2060" s="1202"/>
      <c r="G2060" s="1202"/>
      <c r="H2060" s="1205" t="s">
        <v>2117</v>
      </c>
      <c r="I2060" s="1202" t="s">
        <v>53</v>
      </c>
      <c r="J2060" s="1202"/>
      <c r="K2060" s="1202"/>
      <c r="L2060" s="1202" t="s">
        <v>1918</v>
      </c>
      <c r="M2060" s="1202" t="s">
        <v>2071</v>
      </c>
      <c r="N2060" s="1203" t="s">
        <v>2132</v>
      </c>
      <c r="O2060" s="1203" t="s">
        <v>73</v>
      </c>
      <c r="P2060" s="1203" t="s">
        <v>73</v>
      </c>
      <c r="Q2060" s="1203" t="s">
        <v>73</v>
      </c>
      <c r="R2060" s="1203" t="s">
        <v>73</v>
      </c>
      <c r="S2060" s="1209">
        <f>VLOOKUP($D2060,'NI-Ter'!$B$1:$Y$2048,12,FALSE)</f>
        <v>0</v>
      </c>
      <c r="T2060" s="1209">
        <f>VLOOKUP($D2060,'NI-Ter'!$B$1:$Y$2048,13,FALSE)</f>
        <v>0</v>
      </c>
      <c r="U2060" s="1209">
        <f>VLOOKUP($D2060,'NI-Ter'!$B$1:$Y$2048,16,FALSE)</f>
        <v>0</v>
      </c>
      <c r="V2060" s="1209">
        <f>VLOOKUP($D2060,'NI-Ter'!$B$1:$Y$2048,17,FALSE)</f>
        <v>0</v>
      </c>
      <c r="W2060" s="1209">
        <f>VLOOKUP($D2060,'NI-Ter'!$B$1:$Y$2048,18,FALSE)</f>
        <v>0</v>
      </c>
      <c r="X2060" s="1209">
        <f>VLOOKUP($D2060,'NI-Ter'!$B$1:$Y$2048,19,FALSE)</f>
        <v>0</v>
      </c>
    </row>
    <row r="2061" spans="1:24" hidden="1">
      <c r="A2061" s="507"/>
      <c r="B2061" s="507"/>
      <c r="C2061" s="507"/>
      <c r="D2061" s="1209" t="s">
        <v>2133</v>
      </c>
      <c r="E2061" s="1210" t="s">
        <v>3062</v>
      </c>
      <c r="F2061" s="1202"/>
      <c r="G2061" s="1202"/>
      <c r="H2061" s="1205" t="s">
        <v>2117</v>
      </c>
      <c r="I2061" s="1202" t="s">
        <v>53</v>
      </c>
      <c r="J2061" s="1202"/>
      <c r="K2061" s="1202"/>
      <c r="L2061" s="1202" t="s">
        <v>1918</v>
      </c>
      <c r="M2061" s="1202" t="s">
        <v>2071</v>
      </c>
      <c r="N2061" s="1203" t="s">
        <v>2134</v>
      </c>
      <c r="O2061" s="1203" t="s">
        <v>73</v>
      </c>
      <c r="P2061" s="1203" t="s">
        <v>73</v>
      </c>
      <c r="Q2061" s="1203" t="s">
        <v>73</v>
      </c>
      <c r="R2061" s="1203" t="s">
        <v>73</v>
      </c>
      <c r="S2061" s="1209">
        <f>VLOOKUP($D2061,'NI-Ter'!$B$1:$Y$2048,12,FALSE)</f>
        <v>0</v>
      </c>
      <c r="T2061" s="1209">
        <f>VLOOKUP($D2061,'NI-Ter'!$B$1:$Y$2048,13,FALSE)</f>
        <v>0</v>
      </c>
      <c r="U2061" s="1209">
        <f>VLOOKUP($D2061,'NI-Ter'!$B$1:$Y$2048,16,FALSE)</f>
        <v>0</v>
      </c>
      <c r="V2061" s="1209">
        <f>VLOOKUP($D2061,'NI-Ter'!$B$1:$Y$2048,17,FALSE)</f>
        <v>0</v>
      </c>
      <c r="W2061" s="1209">
        <f>VLOOKUP($D2061,'NI-Ter'!$B$1:$Y$2048,18,FALSE)</f>
        <v>0</v>
      </c>
      <c r="X2061" s="1209">
        <f>VLOOKUP($D2061,'NI-Ter'!$B$1:$Y$2048,19,FALSE)</f>
        <v>0</v>
      </c>
    </row>
    <row r="2062" spans="1:24" ht="27" hidden="1">
      <c r="A2062" s="507"/>
      <c r="B2062" s="507"/>
      <c r="C2062" s="507"/>
      <c r="D2062" s="1209" t="s">
        <v>2135</v>
      </c>
      <c r="E2062" s="1210" t="s">
        <v>3062</v>
      </c>
      <c r="F2062" s="1202"/>
      <c r="G2062" s="1202"/>
      <c r="H2062" s="1205" t="s">
        <v>2117</v>
      </c>
      <c r="I2062" s="1202" t="s">
        <v>53</v>
      </c>
      <c r="J2062" s="1202"/>
      <c r="K2062" s="1202"/>
      <c r="L2062" s="1202" t="s">
        <v>1918</v>
      </c>
      <c r="M2062" s="1202" t="s">
        <v>2071</v>
      </c>
      <c r="N2062" s="1203" t="s">
        <v>2136</v>
      </c>
      <c r="O2062" s="1203" t="s">
        <v>73</v>
      </c>
      <c r="P2062" s="1203" t="s">
        <v>73</v>
      </c>
      <c r="Q2062" s="1203" t="s">
        <v>73</v>
      </c>
      <c r="R2062" s="1203" t="s">
        <v>73</v>
      </c>
      <c r="S2062" s="1209">
        <f>VLOOKUP($D2062,'NI-Ter'!$B$1:$Y$2048,12,FALSE)</f>
        <v>0</v>
      </c>
      <c r="T2062" s="1209">
        <f>VLOOKUP($D2062,'NI-Ter'!$B$1:$Y$2048,13,FALSE)</f>
        <v>0</v>
      </c>
      <c r="U2062" s="1209">
        <f>VLOOKUP($D2062,'NI-Ter'!$B$1:$Y$2048,16,FALSE)</f>
        <v>0</v>
      </c>
      <c r="V2062" s="1209">
        <f>VLOOKUP($D2062,'NI-Ter'!$B$1:$Y$2048,17,FALSE)</f>
        <v>0</v>
      </c>
      <c r="W2062" s="1209">
        <f>VLOOKUP($D2062,'NI-Ter'!$B$1:$Y$2048,18,FALSE)</f>
        <v>0</v>
      </c>
      <c r="X2062" s="1209">
        <f>VLOOKUP($D2062,'NI-Ter'!$B$1:$Y$2048,19,FALSE)</f>
        <v>0</v>
      </c>
    </row>
    <row r="2063" spans="1:24" ht="27" hidden="1">
      <c r="A2063" s="507"/>
      <c r="B2063" s="507"/>
      <c r="C2063" s="507"/>
      <c r="D2063" s="1209" t="s">
        <v>2137</v>
      </c>
      <c r="E2063" s="1210" t="s">
        <v>3062</v>
      </c>
      <c r="F2063" s="1202"/>
      <c r="G2063" s="1202"/>
      <c r="H2063" s="1205" t="s">
        <v>2117</v>
      </c>
      <c r="I2063" s="1202" t="s">
        <v>53</v>
      </c>
      <c r="J2063" s="1202"/>
      <c r="K2063" s="1202"/>
      <c r="L2063" s="1202" t="s">
        <v>1918</v>
      </c>
      <c r="M2063" s="1202" t="s">
        <v>2071</v>
      </c>
      <c r="N2063" s="1203" t="s">
        <v>2138</v>
      </c>
      <c r="O2063" s="1203" t="s">
        <v>73</v>
      </c>
      <c r="P2063" s="1203" t="s">
        <v>73</v>
      </c>
      <c r="Q2063" s="1203" t="s">
        <v>73</v>
      </c>
      <c r="R2063" s="1203" t="s">
        <v>73</v>
      </c>
      <c r="S2063" s="1209">
        <f>VLOOKUP($D2063,'NI-Ter'!$B$1:$Y$2048,12,FALSE)</f>
        <v>0</v>
      </c>
      <c r="T2063" s="1209">
        <f>VLOOKUP($D2063,'NI-Ter'!$B$1:$Y$2048,13,FALSE)</f>
        <v>0</v>
      </c>
      <c r="U2063" s="1209">
        <f>VLOOKUP($D2063,'NI-Ter'!$B$1:$Y$2048,16,FALSE)</f>
        <v>0</v>
      </c>
      <c r="V2063" s="1209">
        <f>VLOOKUP($D2063,'NI-Ter'!$B$1:$Y$2048,17,FALSE)</f>
        <v>0</v>
      </c>
      <c r="W2063" s="1209">
        <f>VLOOKUP($D2063,'NI-Ter'!$B$1:$Y$2048,18,FALSE)</f>
        <v>0</v>
      </c>
      <c r="X2063" s="1209">
        <f>VLOOKUP($D2063,'NI-Ter'!$B$1:$Y$2048,19,FALSE)</f>
        <v>0</v>
      </c>
    </row>
    <row r="2064" spans="1:24" hidden="1">
      <c r="A2064" s="507"/>
      <c r="B2064" s="507"/>
      <c r="C2064" s="507"/>
      <c r="D2064" s="1209" t="s">
        <v>2139</v>
      </c>
      <c r="E2064" s="1210" t="s">
        <v>3062</v>
      </c>
      <c r="F2064" s="1202"/>
      <c r="G2064" s="1202"/>
      <c r="H2064" s="1202"/>
      <c r="I2064" s="1202" t="s">
        <v>71</v>
      </c>
      <c r="J2064" s="1202"/>
      <c r="K2064" s="1202"/>
      <c r="L2064" s="1202"/>
      <c r="M2064" s="1202"/>
      <c r="N2064" s="1203" t="s">
        <v>2140</v>
      </c>
      <c r="O2064" s="1203" t="s">
        <v>73</v>
      </c>
      <c r="P2064" s="1203" t="s">
        <v>73</v>
      </c>
      <c r="Q2064" s="1203" t="s">
        <v>73</v>
      </c>
      <c r="R2064" s="1203" t="s">
        <v>73</v>
      </c>
      <c r="S2064" s="1209">
        <f>VLOOKUP($D2064,'NI-Ter'!$B$1:$Y$2048,12,FALSE)</f>
        <v>0</v>
      </c>
      <c r="T2064" s="1209">
        <f>VLOOKUP($D2064,'NI-Ter'!$B$1:$Y$2048,13,FALSE)</f>
        <v>0</v>
      </c>
      <c r="U2064" s="1209">
        <f>VLOOKUP($D2064,'NI-Ter'!$B$1:$Y$2048,16,FALSE)</f>
        <v>0</v>
      </c>
      <c r="V2064" s="1209">
        <f>VLOOKUP($D2064,'NI-Ter'!$B$1:$Y$2048,17,FALSE)</f>
        <v>0</v>
      </c>
      <c r="W2064" s="1209">
        <f>VLOOKUP($D2064,'NI-Ter'!$B$1:$Y$2048,18,FALSE)</f>
        <v>0</v>
      </c>
      <c r="X2064" s="1209">
        <f>VLOOKUP($D2064,'NI-Ter'!$B$1:$Y$2048,19,FALSE)</f>
        <v>0</v>
      </c>
    </row>
    <row r="2065" spans="1:24" ht="27" hidden="1">
      <c r="A2065" s="507"/>
      <c r="B2065" s="507"/>
      <c r="C2065" s="507"/>
      <c r="D2065" s="1209" t="s">
        <v>2141</v>
      </c>
      <c r="E2065" s="1210" t="s">
        <v>3062</v>
      </c>
      <c r="F2065" s="1202"/>
      <c r="G2065" s="1202"/>
      <c r="H2065" s="1205" t="s">
        <v>2142</v>
      </c>
      <c r="I2065" s="1202" t="s">
        <v>53</v>
      </c>
      <c r="J2065" s="1202"/>
      <c r="K2065" s="1202"/>
      <c r="L2065" s="1202" t="s">
        <v>1918</v>
      </c>
      <c r="M2065" s="1202" t="s">
        <v>2143</v>
      </c>
      <c r="N2065" s="1203" t="s">
        <v>2144</v>
      </c>
      <c r="O2065" s="1203" t="s">
        <v>73</v>
      </c>
      <c r="P2065" s="1203" t="s">
        <v>73</v>
      </c>
      <c r="Q2065" s="1203" t="s">
        <v>73</v>
      </c>
      <c r="R2065" s="1203" t="s">
        <v>73</v>
      </c>
      <c r="S2065" s="1209">
        <f>VLOOKUP($D2065,'NI-Ter'!$B$1:$Y$2048,12,FALSE)</f>
        <v>0</v>
      </c>
      <c r="T2065" s="1209">
        <f>VLOOKUP($D2065,'NI-Ter'!$B$1:$Y$2048,13,FALSE)</f>
        <v>0</v>
      </c>
      <c r="U2065" s="1209">
        <f>VLOOKUP($D2065,'NI-Ter'!$B$1:$Y$2048,16,FALSE)</f>
        <v>0</v>
      </c>
      <c r="V2065" s="1209">
        <f>VLOOKUP($D2065,'NI-Ter'!$B$1:$Y$2048,17,FALSE)</f>
        <v>0</v>
      </c>
      <c r="W2065" s="1209">
        <f>VLOOKUP($D2065,'NI-Ter'!$B$1:$Y$2048,18,FALSE)</f>
        <v>0</v>
      </c>
      <c r="X2065" s="1209">
        <f>VLOOKUP($D2065,'NI-Ter'!$B$1:$Y$2048,19,FALSE)</f>
        <v>0</v>
      </c>
    </row>
    <row r="2066" spans="1:24" hidden="1">
      <c r="A2066" s="507"/>
      <c r="B2066" s="507"/>
      <c r="C2066" s="507"/>
      <c r="D2066" s="1209" t="s">
        <v>2145</v>
      </c>
      <c r="E2066" s="1210" t="s">
        <v>3062</v>
      </c>
      <c r="F2066" s="1202"/>
      <c r="G2066" s="1202"/>
      <c r="H2066" s="1205" t="s">
        <v>2142</v>
      </c>
      <c r="I2066" s="1202" t="s">
        <v>53</v>
      </c>
      <c r="J2066" s="1202"/>
      <c r="K2066" s="1202"/>
      <c r="L2066" s="1202" t="s">
        <v>1918</v>
      </c>
      <c r="M2066" s="1202" t="s">
        <v>2143</v>
      </c>
      <c r="N2066" s="1203" t="s">
        <v>2146</v>
      </c>
      <c r="O2066" s="1203" t="s">
        <v>73</v>
      </c>
      <c r="P2066" s="1203" t="s">
        <v>73</v>
      </c>
      <c r="Q2066" s="1203" t="s">
        <v>73</v>
      </c>
      <c r="R2066" s="1203" t="s">
        <v>73</v>
      </c>
      <c r="S2066" s="1209">
        <f>VLOOKUP($D2066,'NI-Ter'!$B$1:$Y$2048,12,FALSE)</f>
        <v>0</v>
      </c>
      <c r="T2066" s="1209">
        <f>VLOOKUP($D2066,'NI-Ter'!$B$1:$Y$2048,13,FALSE)</f>
        <v>0</v>
      </c>
      <c r="U2066" s="1209">
        <f>VLOOKUP($D2066,'NI-Ter'!$B$1:$Y$2048,16,FALSE)</f>
        <v>0</v>
      </c>
      <c r="V2066" s="1209">
        <f>VLOOKUP($D2066,'NI-Ter'!$B$1:$Y$2048,17,FALSE)</f>
        <v>0</v>
      </c>
      <c r="W2066" s="1209">
        <f>VLOOKUP($D2066,'NI-Ter'!$B$1:$Y$2048,18,FALSE)</f>
        <v>0</v>
      </c>
      <c r="X2066" s="1209">
        <f>VLOOKUP($D2066,'NI-Ter'!$B$1:$Y$2048,19,FALSE)</f>
        <v>0</v>
      </c>
    </row>
    <row r="2067" spans="1:24" ht="27" hidden="1">
      <c r="A2067" s="507"/>
      <c r="B2067" s="507"/>
      <c r="C2067" s="507"/>
      <c r="D2067" s="1209" t="s">
        <v>2147</v>
      </c>
      <c r="E2067" s="1210" t="s">
        <v>3062</v>
      </c>
      <c r="F2067" s="1202"/>
      <c r="G2067" s="1202"/>
      <c r="H2067" s="1205" t="s">
        <v>2142</v>
      </c>
      <c r="I2067" s="1202" t="s">
        <v>53</v>
      </c>
      <c r="J2067" s="1202"/>
      <c r="K2067" s="1202"/>
      <c r="L2067" s="1202" t="s">
        <v>1918</v>
      </c>
      <c r="M2067" s="1202" t="s">
        <v>2143</v>
      </c>
      <c r="N2067" s="1203" t="s">
        <v>2148</v>
      </c>
      <c r="O2067" s="1203" t="s">
        <v>73</v>
      </c>
      <c r="P2067" s="1203" t="s">
        <v>73</v>
      </c>
      <c r="Q2067" s="1203" t="s">
        <v>73</v>
      </c>
      <c r="R2067" s="1203" t="s">
        <v>73</v>
      </c>
      <c r="S2067" s="1209">
        <f>VLOOKUP($D2067,'NI-Ter'!$B$1:$Y$2048,12,FALSE)</f>
        <v>0</v>
      </c>
      <c r="T2067" s="1209">
        <f>VLOOKUP($D2067,'NI-Ter'!$B$1:$Y$2048,13,FALSE)</f>
        <v>0</v>
      </c>
      <c r="U2067" s="1209">
        <f>VLOOKUP($D2067,'NI-Ter'!$B$1:$Y$2048,16,FALSE)</f>
        <v>0</v>
      </c>
      <c r="V2067" s="1209">
        <f>VLOOKUP($D2067,'NI-Ter'!$B$1:$Y$2048,17,FALSE)</f>
        <v>0</v>
      </c>
      <c r="W2067" s="1209">
        <f>VLOOKUP($D2067,'NI-Ter'!$B$1:$Y$2048,18,FALSE)</f>
        <v>0</v>
      </c>
      <c r="X2067" s="1209">
        <f>VLOOKUP($D2067,'NI-Ter'!$B$1:$Y$2048,19,FALSE)</f>
        <v>0</v>
      </c>
    </row>
    <row r="2068" spans="1:24" ht="27" hidden="1">
      <c r="A2068" s="507"/>
      <c r="B2068" s="507"/>
      <c r="C2068" s="507"/>
      <c r="D2068" s="1209" t="s">
        <v>2149</v>
      </c>
      <c r="E2068" s="1210" t="s">
        <v>3062</v>
      </c>
      <c r="F2068" s="1202"/>
      <c r="G2068" s="1202"/>
      <c r="H2068" s="1205" t="s">
        <v>2142</v>
      </c>
      <c r="I2068" s="1202" t="s">
        <v>53</v>
      </c>
      <c r="J2068" s="1202"/>
      <c r="K2068" s="1202"/>
      <c r="L2068" s="1202" t="s">
        <v>1918</v>
      </c>
      <c r="M2068" s="1202" t="s">
        <v>2143</v>
      </c>
      <c r="N2068" s="1203" t="s">
        <v>2150</v>
      </c>
      <c r="O2068" s="1203" t="s">
        <v>73</v>
      </c>
      <c r="P2068" s="1203" t="s">
        <v>73</v>
      </c>
      <c r="Q2068" s="1203" t="s">
        <v>73</v>
      </c>
      <c r="R2068" s="1203" t="s">
        <v>73</v>
      </c>
      <c r="S2068" s="1209">
        <f>VLOOKUP($D2068,'NI-Ter'!$B$1:$Y$2048,12,FALSE)</f>
        <v>0</v>
      </c>
      <c r="T2068" s="1209">
        <f>VLOOKUP($D2068,'NI-Ter'!$B$1:$Y$2048,13,FALSE)</f>
        <v>0</v>
      </c>
      <c r="U2068" s="1209">
        <f>VLOOKUP($D2068,'NI-Ter'!$B$1:$Y$2048,16,FALSE)</f>
        <v>0</v>
      </c>
      <c r="V2068" s="1209">
        <f>VLOOKUP($D2068,'NI-Ter'!$B$1:$Y$2048,17,FALSE)</f>
        <v>0</v>
      </c>
      <c r="W2068" s="1209">
        <f>VLOOKUP($D2068,'NI-Ter'!$B$1:$Y$2048,18,FALSE)</f>
        <v>0</v>
      </c>
      <c r="X2068" s="1209">
        <f>VLOOKUP($D2068,'NI-Ter'!$B$1:$Y$2048,19,FALSE)</f>
        <v>0</v>
      </c>
    </row>
    <row r="2069" spans="1:24" ht="27" hidden="1">
      <c r="A2069" s="507"/>
      <c r="B2069" s="507"/>
      <c r="C2069" s="507"/>
      <c r="D2069" s="1209" t="s">
        <v>2151</v>
      </c>
      <c r="E2069" s="1210" t="s">
        <v>3062</v>
      </c>
      <c r="F2069" s="1202"/>
      <c r="G2069" s="1202"/>
      <c r="H2069" s="1205" t="s">
        <v>2142</v>
      </c>
      <c r="I2069" s="1202" t="s">
        <v>53</v>
      </c>
      <c r="J2069" s="1202"/>
      <c r="K2069" s="1202"/>
      <c r="L2069" s="1202" t="s">
        <v>1918</v>
      </c>
      <c r="M2069" s="1202" t="s">
        <v>2143</v>
      </c>
      <c r="N2069" s="1203" t="s">
        <v>2152</v>
      </c>
      <c r="O2069" s="1203" t="s">
        <v>73</v>
      </c>
      <c r="P2069" s="1203" t="s">
        <v>73</v>
      </c>
      <c r="Q2069" s="1203" t="s">
        <v>73</v>
      </c>
      <c r="R2069" s="1203" t="s">
        <v>73</v>
      </c>
      <c r="S2069" s="1209">
        <f>VLOOKUP($D2069,'NI-Ter'!$B$1:$Y$2048,12,FALSE)</f>
        <v>0</v>
      </c>
      <c r="T2069" s="1209">
        <f>VLOOKUP($D2069,'NI-Ter'!$B$1:$Y$2048,13,FALSE)</f>
        <v>0</v>
      </c>
      <c r="U2069" s="1209">
        <f>VLOOKUP($D2069,'NI-Ter'!$B$1:$Y$2048,16,FALSE)</f>
        <v>0</v>
      </c>
      <c r="V2069" s="1209">
        <f>VLOOKUP($D2069,'NI-Ter'!$B$1:$Y$2048,17,FALSE)</f>
        <v>0</v>
      </c>
      <c r="W2069" s="1209">
        <f>VLOOKUP($D2069,'NI-Ter'!$B$1:$Y$2048,18,FALSE)</f>
        <v>0</v>
      </c>
      <c r="X2069" s="1209">
        <f>VLOOKUP($D2069,'NI-Ter'!$B$1:$Y$2048,19,FALSE)</f>
        <v>0</v>
      </c>
    </row>
    <row r="2070" spans="1:24" ht="27" hidden="1">
      <c r="A2070" s="507"/>
      <c r="B2070" s="507"/>
      <c r="C2070" s="507"/>
      <c r="D2070" s="1209" t="s">
        <v>2153</v>
      </c>
      <c r="E2070" s="1210" t="s">
        <v>3062</v>
      </c>
      <c r="F2070" s="1202"/>
      <c r="G2070" s="1202"/>
      <c r="H2070" s="1205" t="s">
        <v>2142</v>
      </c>
      <c r="I2070" s="1202" t="s">
        <v>53</v>
      </c>
      <c r="J2070" s="1202"/>
      <c r="K2070" s="1202"/>
      <c r="L2070" s="1202" t="s">
        <v>1918</v>
      </c>
      <c r="M2070" s="1202" t="s">
        <v>2143</v>
      </c>
      <c r="N2070" s="1203" t="s">
        <v>2154</v>
      </c>
      <c r="O2070" s="1203" t="s">
        <v>73</v>
      </c>
      <c r="P2070" s="1203" t="s">
        <v>73</v>
      </c>
      <c r="Q2070" s="1203" t="s">
        <v>73</v>
      </c>
      <c r="R2070" s="1203" t="s">
        <v>73</v>
      </c>
      <c r="S2070" s="1209">
        <f>VLOOKUP($D2070,'NI-Ter'!$B$1:$Y$2048,12,FALSE)</f>
        <v>0</v>
      </c>
      <c r="T2070" s="1209">
        <f>VLOOKUP($D2070,'NI-Ter'!$B$1:$Y$2048,13,FALSE)</f>
        <v>0</v>
      </c>
      <c r="U2070" s="1209">
        <f>VLOOKUP($D2070,'NI-Ter'!$B$1:$Y$2048,16,FALSE)</f>
        <v>0</v>
      </c>
      <c r="V2070" s="1209">
        <f>VLOOKUP($D2070,'NI-Ter'!$B$1:$Y$2048,17,FALSE)</f>
        <v>0</v>
      </c>
      <c r="W2070" s="1209">
        <f>VLOOKUP($D2070,'NI-Ter'!$B$1:$Y$2048,18,FALSE)</f>
        <v>0</v>
      </c>
      <c r="X2070" s="1209">
        <f>VLOOKUP($D2070,'NI-Ter'!$B$1:$Y$2048,19,FALSE)</f>
        <v>0</v>
      </c>
    </row>
    <row r="2071" spans="1:24" ht="27" hidden="1">
      <c r="A2071" s="507"/>
      <c r="B2071" s="507"/>
      <c r="C2071" s="507"/>
      <c r="D2071" s="1209" t="s">
        <v>2155</v>
      </c>
      <c r="E2071" s="1210" t="s">
        <v>3062</v>
      </c>
      <c r="F2071" s="1202"/>
      <c r="G2071" s="1202"/>
      <c r="H2071" s="1205" t="s">
        <v>2142</v>
      </c>
      <c r="I2071" s="1202" t="s">
        <v>53</v>
      </c>
      <c r="J2071" s="1202"/>
      <c r="K2071" s="1202"/>
      <c r="L2071" s="1202" t="s">
        <v>1918</v>
      </c>
      <c r="M2071" s="1202" t="s">
        <v>2143</v>
      </c>
      <c r="N2071" s="1203" t="s">
        <v>2156</v>
      </c>
      <c r="O2071" s="1203" t="s">
        <v>73</v>
      </c>
      <c r="P2071" s="1203" t="s">
        <v>73</v>
      </c>
      <c r="Q2071" s="1203" t="s">
        <v>73</v>
      </c>
      <c r="R2071" s="1203" t="s">
        <v>73</v>
      </c>
      <c r="S2071" s="1209">
        <f>VLOOKUP($D2071,'NI-Ter'!$B$1:$Y$2048,12,FALSE)</f>
        <v>0</v>
      </c>
      <c r="T2071" s="1209">
        <f>VLOOKUP($D2071,'NI-Ter'!$B$1:$Y$2048,13,FALSE)</f>
        <v>0</v>
      </c>
      <c r="U2071" s="1209">
        <f>VLOOKUP($D2071,'NI-Ter'!$B$1:$Y$2048,16,FALSE)</f>
        <v>0</v>
      </c>
      <c r="V2071" s="1209">
        <f>VLOOKUP($D2071,'NI-Ter'!$B$1:$Y$2048,17,FALSE)</f>
        <v>0</v>
      </c>
      <c r="W2071" s="1209">
        <f>VLOOKUP($D2071,'NI-Ter'!$B$1:$Y$2048,18,FALSE)</f>
        <v>0</v>
      </c>
      <c r="X2071" s="1209">
        <f>VLOOKUP($D2071,'NI-Ter'!$B$1:$Y$2048,19,FALSE)</f>
        <v>0</v>
      </c>
    </row>
    <row r="2072" spans="1:24" ht="27" hidden="1">
      <c r="A2072" s="507"/>
      <c r="B2072" s="507"/>
      <c r="C2072" s="507"/>
      <c r="D2072" s="1209" t="s">
        <v>2157</v>
      </c>
      <c r="E2072" s="1210" t="s">
        <v>3062</v>
      </c>
      <c r="F2072" s="1202"/>
      <c r="G2072" s="1202"/>
      <c r="H2072" s="1205" t="s">
        <v>2142</v>
      </c>
      <c r="I2072" s="1202" t="s">
        <v>53</v>
      </c>
      <c r="J2072" s="1202"/>
      <c r="K2072" s="1202"/>
      <c r="L2072" s="1202" t="s">
        <v>1918</v>
      </c>
      <c r="M2072" s="1202" t="s">
        <v>2143</v>
      </c>
      <c r="N2072" s="1203" t="s">
        <v>2158</v>
      </c>
      <c r="O2072" s="1203" t="s">
        <v>73</v>
      </c>
      <c r="P2072" s="1203" t="s">
        <v>73</v>
      </c>
      <c r="Q2072" s="1203" t="s">
        <v>73</v>
      </c>
      <c r="R2072" s="1203" t="s">
        <v>73</v>
      </c>
      <c r="S2072" s="1209">
        <f>VLOOKUP($D2072,'NI-Ter'!$B$1:$Y$2048,12,FALSE)</f>
        <v>0</v>
      </c>
      <c r="T2072" s="1209">
        <f>VLOOKUP($D2072,'NI-Ter'!$B$1:$Y$2048,13,FALSE)</f>
        <v>0</v>
      </c>
      <c r="U2072" s="1209">
        <f>VLOOKUP($D2072,'NI-Ter'!$B$1:$Y$2048,16,FALSE)</f>
        <v>0</v>
      </c>
      <c r="V2072" s="1209">
        <f>VLOOKUP($D2072,'NI-Ter'!$B$1:$Y$2048,17,FALSE)</f>
        <v>0</v>
      </c>
      <c r="W2072" s="1209">
        <f>VLOOKUP($D2072,'NI-Ter'!$B$1:$Y$2048,18,FALSE)</f>
        <v>0</v>
      </c>
      <c r="X2072" s="1209">
        <f>VLOOKUP($D2072,'NI-Ter'!$B$1:$Y$2048,19,FALSE)</f>
        <v>0</v>
      </c>
    </row>
    <row r="2073" spans="1:24" ht="27" hidden="1">
      <c r="A2073" s="507"/>
      <c r="B2073" s="507"/>
      <c r="C2073" s="507"/>
      <c r="D2073" s="1209" t="s">
        <v>2159</v>
      </c>
      <c r="E2073" s="1210" t="s">
        <v>3062</v>
      </c>
      <c r="F2073" s="1202"/>
      <c r="G2073" s="1202"/>
      <c r="H2073" s="1205" t="s">
        <v>2142</v>
      </c>
      <c r="I2073" s="1202" t="s">
        <v>53</v>
      </c>
      <c r="J2073" s="1202"/>
      <c r="K2073" s="1202"/>
      <c r="L2073" s="1202" t="s">
        <v>1918</v>
      </c>
      <c r="M2073" s="1202" t="s">
        <v>2143</v>
      </c>
      <c r="N2073" s="1203" t="s">
        <v>2160</v>
      </c>
      <c r="O2073" s="1203" t="s">
        <v>73</v>
      </c>
      <c r="P2073" s="1203" t="s">
        <v>73</v>
      </c>
      <c r="Q2073" s="1203" t="s">
        <v>73</v>
      </c>
      <c r="R2073" s="1203" t="s">
        <v>73</v>
      </c>
      <c r="S2073" s="1209">
        <f>VLOOKUP($D2073,'NI-Ter'!$B$1:$Y$2048,12,FALSE)</f>
        <v>0</v>
      </c>
      <c r="T2073" s="1209">
        <f>VLOOKUP($D2073,'NI-Ter'!$B$1:$Y$2048,13,FALSE)</f>
        <v>0</v>
      </c>
      <c r="U2073" s="1209">
        <f>VLOOKUP($D2073,'NI-Ter'!$B$1:$Y$2048,16,FALSE)</f>
        <v>0</v>
      </c>
      <c r="V2073" s="1209">
        <f>VLOOKUP($D2073,'NI-Ter'!$B$1:$Y$2048,17,FALSE)</f>
        <v>0</v>
      </c>
      <c r="W2073" s="1209">
        <f>VLOOKUP($D2073,'NI-Ter'!$B$1:$Y$2048,18,FALSE)</f>
        <v>0</v>
      </c>
      <c r="X2073" s="1209">
        <f>VLOOKUP($D2073,'NI-Ter'!$B$1:$Y$2048,19,FALSE)</f>
        <v>0</v>
      </c>
    </row>
    <row r="2074" spans="1:24" ht="27" hidden="1">
      <c r="A2074" s="507"/>
      <c r="B2074" s="507"/>
      <c r="C2074" s="507"/>
      <c r="D2074" s="1209" t="s">
        <v>2161</v>
      </c>
      <c r="E2074" s="1210" t="s">
        <v>3062</v>
      </c>
      <c r="F2074" s="1202"/>
      <c r="G2074" s="1202"/>
      <c r="H2074" s="1205" t="s">
        <v>2142</v>
      </c>
      <c r="I2074" s="1202" t="s">
        <v>53</v>
      </c>
      <c r="J2074" s="1202"/>
      <c r="K2074" s="1202"/>
      <c r="L2074" s="1202" t="s">
        <v>1918</v>
      </c>
      <c r="M2074" s="1202" t="s">
        <v>2143</v>
      </c>
      <c r="N2074" s="1203" t="s">
        <v>2162</v>
      </c>
      <c r="O2074" s="1203" t="s">
        <v>73</v>
      </c>
      <c r="P2074" s="1203" t="s">
        <v>73</v>
      </c>
      <c r="Q2074" s="1203" t="s">
        <v>73</v>
      </c>
      <c r="R2074" s="1203" t="s">
        <v>73</v>
      </c>
      <c r="S2074" s="1209">
        <f>VLOOKUP($D2074,'NI-Ter'!$B$1:$Y$2048,12,FALSE)</f>
        <v>0</v>
      </c>
      <c r="T2074" s="1209">
        <f>VLOOKUP($D2074,'NI-Ter'!$B$1:$Y$2048,13,FALSE)</f>
        <v>0</v>
      </c>
      <c r="U2074" s="1209">
        <f>VLOOKUP($D2074,'NI-Ter'!$B$1:$Y$2048,16,FALSE)</f>
        <v>0</v>
      </c>
      <c r="V2074" s="1209">
        <f>VLOOKUP($D2074,'NI-Ter'!$B$1:$Y$2048,17,FALSE)</f>
        <v>0</v>
      </c>
      <c r="W2074" s="1209">
        <f>VLOOKUP($D2074,'NI-Ter'!$B$1:$Y$2048,18,FALSE)</f>
        <v>0</v>
      </c>
      <c r="X2074" s="1209">
        <f>VLOOKUP($D2074,'NI-Ter'!$B$1:$Y$2048,19,FALSE)</f>
        <v>0</v>
      </c>
    </row>
    <row r="2075" spans="1:24" ht="27" hidden="1">
      <c r="A2075" s="507"/>
      <c r="B2075" s="507"/>
      <c r="C2075" s="507"/>
      <c r="D2075" s="1209" t="s">
        <v>2163</v>
      </c>
      <c r="E2075" s="1210" t="s">
        <v>3062</v>
      </c>
      <c r="F2075" s="1202"/>
      <c r="G2075" s="1202"/>
      <c r="H2075" s="1205" t="s">
        <v>2142</v>
      </c>
      <c r="I2075" s="1202" t="s">
        <v>53</v>
      </c>
      <c r="J2075" s="1202"/>
      <c r="K2075" s="1202"/>
      <c r="L2075" s="1202" t="s">
        <v>1918</v>
      </c>
      <c r="M2075" s="1202" t="s">
        <v>2143</v>
      </c>
      <c r="N2075" s="1203" t="s">
        <v>2164</v>
      </c>
      <c r="O2075" s="1203" t="s">
        <v>73</v>
      </c>
      <c r="P2075" s="1203" t="s">
        <v>73</v>
      </c>
      <c r="Q2075" s="1203" t="s">
        <v>73</v>
      </c>
      <c r="R2075" s="1203" t="s">
        <v>73</v>
      </c>
      <c r="S2075" s="1209">
        <f>VLOOKUP($D2075,'NI-Ter'!$B$1:$Y$2048,12,FALSE)</f>
        <v>0</v>
      </c>
      <c r="T2075" s="1209">
        <f>VLOOKUP($D2075,'NI-Ter'!$B$1:$Y$2048,13,FALSE)</f>
        <v>0</v>
      </c>
      <c r="U2075" s="1209">
        <f>VLOOKUP($D2075,'NI-Ter'!$B$1:$Y$2048,16,FALSE)</f>
        <v>0</v>
      </c>
      <c r="V2075" s="1209">
        <f>VLOOKUP($D2075,'NI-Ter'!$B$1:$Y$2048,17,FALSE)</f>
        <v>0</v>
      </c>
      <c r="W2075" s="1209">
        <f>VLOOKUP($D2075,'NI-Ter'!$B$1:$Y$2048,18,FALSE)</f>
        <v>0</v>
      </c>
      <c r="X2075" s="1209">
        <f>VLOOKUP($D2075,'NI-Ter'!$B$1:$Y$2048,19,FALSE)</f>
        <v>0</v>
      </c>
    </row>
    <row r="2076" spans="1:24" ht="27" hidden="1">
      <c r="A2076" s="507"/>
      <c r="B2076" s="507"/>
      <c r="C2076" s="507"/>
      <c r="D2076" s="1209" t="s">
        <v>2165</v>
      </c>
      <c r="E2076" s="1210" t="s">
        <v>3062</v>
      </c>
      <c r="F2076" s="1202"/>
      <c r="G2076" s="1202"/>
      <c r="H2076" s="1205" t="s">
        <v>2142</v>
      </c>
      <c r="I2076" s="1202" t="s">
        <v>53</v>
      </c>
      <c r="J2076" s="1202"/>
      <c r="K2076" s="1202"/>
      <c r="L2076" s="1202" t="s">
        <v>1918</v>
      </c>
      <c r="M2076" s="1202" t="s">
        <v>2143</v>
      </c>
      <c r="N2076" s="1203" t="s">
        <v>2166</v>
      </c>
      <c r="O2076" s="1203" t="s">
        <v>73</v>
      </c>
      <c r="P2076" s="1203" t="s">
        <v>73</v>
      </c>
      <c r="Q2076" s="1203" t="s">
        <v>73</v>
      </c>
      <c r="R2076" s="1203" t="s">
        <v>73</v>
      </c>
      <c r="S2076" s="1209">
        <f>VLOOKUP($D2076,'NI-Ter'!$B$1:$Y$2048,12,FALSE)</f>
        <v>0</v>
      </c>
      <c r="T2076" s="1209">
        <f>VLOOKUP($D2076,'NI-Ter'!$B$1:$Y$2048,13,FALSE)</f>
        <v>0</v>
      </c>
      <c r="U2076" s="1209">
        <f>VLOOKUP($D2076,'NI-Ter'!$B$1:$Y$2048,16,FALSE)</f>
        <v>0</v>
      </c>
      <c r="V2076" s="1209">
        <f>VLOOKUP($D2076,'NI-Ter'!$B$1:$Y$2048,17,FALSE)</f>
        <v>0</v>
      </c>
      <c r="W2076" s="1209">
        <f>VLOOKUP($D2076,'NI-Ter'!$B$1:$Y$2048,18,FALSE)</f>
        <v>0</v>
      </c>
      <c r="X2076" s="1209">
        <f>VLOOKUP($D2076,'NI-Ter'!$B$1:$Y$2048,19,FALSE)</f>
        <v>0</v>
      </c>
    </row>
    <row r="2077" spans="1:24" ht="27" hidden="1">
      <c r="A2077" s="507"/>
      <c r="B2077" s="507"/>
      <c r="C2077" s="507"/>
      <c r="D2077" s="1209" t="s">
        <v>2167</v>
      </c>
      <c r="E2077" s="1210" t="s">
        <v>3062</v>
      </c>
      <c r="F2077" s="1202"/>
      <c r="G2077" s="1202"/>
      <c r="H2077" s="1205" t="s">
        <v>2168</v>
      </c>
      <c r="I2077" s="1202" t="s">
        <v>53</v>
      </c>
      <c r="J2077" s="1202"/>
      <c r="K2077" s="1202"/>
      <c r="L2077" s="1202" t="s">
        <v>1918</v>
      </c>
      <c r="M2077" s="1202" t="s">
        <v>2143</v>
      </c>
      <c r="N2077" s="1203" t="s">
        <v>2169</v>
      </c>
      <c r="O2077" s="1203" t="s">
        <v>73</v>
      </c>
      <c r="P2077" s="1203" t="s">
        <v>73</v>
      </c>
      <c r="Q2077" s="1203" t="s">
        <v>73</v>
      </c>
      <c r="R2077" s="1203" t="s">
        <v>73</v>
      </c>
      <c r="S2077" s="1209">
        <f>VLOOKUP($D2077,'NI-Ter'!$B$1:$Y$2048,12,FALSE)</f>
        <v>0</v>
      </c>
      <c r="T2077" s="1209">
        <f>VLOOKUP($D2077,'NI-Ter'!$B$1:$Y$2048,13,FALSE)</f>
        <v>0</v>
      </c>
      <c r="U2077" s="1209">
        <f>VLOOKUP($D2077,'NI-Ter'!$B$1:$Y$2048,16,FALSE)</f>
        <v>0</v>
      </c>
      <c r="V2077" s="1209">
        <f>VLOOKUP($D2077,'NI-Ter'!$B$1:$Y$2048,17,FALSE)</f>
        <v>0</v>
      </c>
      <c r="W2077" s="1209">
        <f>VLOOKUP($D2077,'NI-Ter'!$B$1:$Y$2048,18,FALSE)</f>
        <v>0</v>
      </c>
      <c r="X2077" s="1209">
        <f>VLOOKUP($D2077,'NI-Ter'!$B$1:$Y$2048,19,FALSE)</f>
        <v>0</v>
      </c>
    </row>
    <row r="2078" spans="1:24" hidden="1">
      <c r="A2078" s="507"/>
      <c r="B2078" s="507"/>
      <c r="C2078" s="507"/>
      <c r="D2078" s="1209" t="s">
        <v>2170</v>
      </c>
      <c r="E2078" s="1210" t="s">
        <v>3062</v>
      </c>
      <c r="F2078" s="1202"/>
      <c r="G2078" s="1202"/>
      <c r="H2078" s="1205" t="s">
        <v>2168</v>
      </c>
      <c r="I2078" s="1202" t="s">
        <v>53</v>
      </c>
      <c r="J2078" s="1202"/>
      <c r="K2078" s="1202"/>
      <c r="L2078" s="1202" t="s">
        <v>1918</v>
      </c>
      <c r="M2078" s="1202" t="s">
        <v>2143</v>
      </c>
      <c r="N2078" s="1203" t="s">
        <v>2171</v>
      </c>
      <c r="O2078" s="1203" t="s">
        <v>73</v>
      </c>
      <c r="P2078" s="1203" t="s">
        <v>73</v>
      </c>
      <c r="Q2078" s="1203" t="s">
        <v>73</v>
      </c>
      <c r="R2078" s="1203" t="s">
        <v>73</v>
      </c>
      <c r="S2078" s="1209">
        <f>VLOOKUP($D2078,'NI-Ter'!$B$1:$Y$2048,12,FALSE)</f>
        <v>0</v>
      </c>
      <c r="T2078" s="1209">
        <f>VLOOKUP($D2078,'NI-Ter'!$B$1:$Y$2048,13,FALSE)</f>
        <v>0</v>
      </c>
      <c r="U2078" s="1209">
        <f>VLOOKUP($D2078,'NI-Ter'!$B$1:$Y$2048,16,FALSE)</f>
        <v>0</v>
      </c>
      <c r="V2078" s="1209">
        <f>VLOOKUP($D2078,'NI-Ter'!$B$1:$Y$2048,17,FALSE)</f>
        <v>0</v>
      </c>
      <c r="W2078" s="1209">
        <f>VLOOKUP($D2078,'NI-Ter'!$B$1:$Y$2048,18,FALSE)</f>
        <v>0</v>
      </c>
      <c r="X2078" s="1209">
        <f>VLOOKUP($D2078,'NI-Ter'!$B$1:$Y$2048,19,FALSE)</f>
        <v>0</v>
      </c>
    </row>
    <row r="2079" spans="1:24" hidden="1">
      <c r="A2079" s="507"/>
      <c r="B2079" s="507"/>
      <c r="C2079" s="507"/>
      <c r="D2079" s="1209" t="s">
        <v>2172</v>
      </c>
      <c r="E2079" s="1210" t="s">
        <v>3062</v>
      </c>
      <c r="F2079" s="1202"/>
      <c r="G2079" s="1202"/>
      <c r="H2079" s="1205" t="s">
        <v>2168</v>
      </c>
      <c r="I2079" s="1202" t="s">
        <v>53</v>
      </c>
      <c r="J2079" s="1202"/>
      <c r="K2079" s="1202"/>
      <c r="L2079" s="1202" t="s">
        <v>1918</v>
      </c>
      <c r="M2079" s="1202" t="s">
        <v>2143</v>
      </c>
      <c r="N2079" s="1203" t="s">
        <v>2173</v>
      </c>
      <c r="O2079" s="1203" t="s">
        <v>73</v>
      </c>
      <c r="P2079" s="1203" t="s">
        <v>73</v>
      </c>
      <c r="Q2079" s="1203" t="s">
        <v>73</v>
      </c>
      <c r="R2079" s="1203" t="s">
        <v>73</v>
      </c>
      <c r="S2079" s="1209">
        <f>VLOOKUP($D2079,'NI-Ter'!$B$1:$Y$2048,12,FALSE)</f>
        <v>0</v>
      </c>
      <c r="T2079" s="1209">
        <f>VLOOKUP($D2079,'NI-Ter'!$B$1:$Y$2048,13,FALSE)</f>
        <v>0</v>
      </c>
      <c r="U2079" s="1209">
        <f>VLOOKUP($D2079,'NI-Ter'!$B$1:$Y$2048,16,FALSE)</f>
        <v>0</v>
      </c>
      <c r="V2079" s="1209">
        <f>VLOOKUP($D2079,'NI-Ter'!$B$1:$Y$2048,17,FALSE)</f>
        <v>0</v>
      </c>
      <c r="W2079" s="1209">
        <f>VLOOKUP($D2079,'NI-Ter'!$B$1:$Y$2048,18,FALSE)</f>
        <v>0</v>
      </c>
      <c r="X2079" s="1209">
        <f>VLOOKUP($D2079,'NI-Ter'!$B$1:$Y$2048,19,FALSE)</f>
        <v>0</v>
      </c>
    </row>
    <row r="2080" spans="1:24" hidden="1">
      <c r="A2080" s="507"/>
      <c r="B2080" s="507"/>
      <c r="C2080" s="507"/>
      <c r="D2080" s="1209" t="s">
        <v>2174</v>
      </c>
      <c r="E2080" s="1210" t="s">
        <v>3062</v>
      </c>
      <c r="F2080" s="1202"/>
      <c r="G2080" s="1202"/>
      <c r="H2080" s="1205" t="s">
        <v>2168</v>
      </c>
      <c r="I2080" s="1202" t="s">
        <v>53</v>
      </c>
      <c r="J2080" s="1202"/>
      <c r="K2080" s="1202"/>
      <c r="L2080" s="1202" t="s">
        <v>1918</v>
      </c>
      <c r="M2080" s="1202" t="s">
        <v>2143</v>
      </c>
      <c r="N2080" s="1203" t="s">
        <v>2175</v>
      </c>
      <c r="O2080" s="1203" t="s">
        <v>73</v>
      </c>
      <c r="P2080" s="1203" t="s">
        <v>73</v>
      </c>
      <c r="Q2080" s="1203" t="s">
        <v>73</v>
      </c>
      <c r="R2080" s="1203" t="s">
        <v>73</v>
      </c>
      <c r="S2080" s="1209">
        <f>VLOOKUP($D2080,'NI-Ter'!$B$1:$Y$2048,12,FALSE)</f>
        <v>0</v>
      </c>
      <c r="T2080" s="1209">
        <f>VLOOKUP($D2080,'NI-Ter'!$B$1:$Y$2048,13,FALSE)</f>
        <v>0</v>
      </c>
      <c r="U2080" s="1209">
        <f>VLOOKUP($D2080,'NI-Ter'!$B$1:$Y$2048,16,FALSE)</f>
        <v>0</v>
      </c>
      <c r="V2080" s="1209">
        <f>VLOOKUP($D2080,'NI-Ter'!$B$1:$Y$2048,17,FALSE)</f>
        <v>0</v>
      </c>
      <c r="W2080" s="1209">
        <f>VLOOKUP($D2080,'NI-Ter'!$B$1:$Y$2048,18,FALSE)</f>
        <v>0</v>
      </c>
      <c r="X2080" s="1209">
        <f>VLOOKUP($D2080,'NI-Ter'!$B$1:$Y$2048,19,FALSE)</f>
        <v>0</v>
      </c>
    </row>
    <row r="2081" spans="1:24" ht="27" hidden="1">
      <c r="A2081" s="507"/>
      <c r="B2081" s="507"/>
      <c r="C2081" s="507"/>
      <c r="D2081" s="1209" t="s">
        <v>2176</v>
      </c>
      <c r="E2081" s="1210" t="s">
        <v>3062</v>
      </c>
      <c r="F2081" s="1202"/>
      <c r="G2081" s="1202"/>
      <c r="H2081" s="1205" t="s">
        <v>2168</v>
      </c>
      <c r="I2081" s="1202" t="s">
        <v>53</v>
      </c>
      <c r="J2081" s="1202"/>
      <c r="K2081" s="1202"/>
      <c r="L2081" s="1202" t="s">
        <v>1918</v>
      </c>
      <c r="M2081" s="1202" t="s">
        <v>2143</v>
      </c>
      <c r="N2081" s="1203" t="s">
        <v>2177</v>
      </c>
      <c r="O2081" s="1203" t="s">
        <v>73</v>
      </c>
      <c r="P2081" s="1203" t="s">
        <v>73</v>
      </c>
      <c r="Q2081" s="1203" t="s">
        <v>73</v>
      </c>
      <c r="R2081" s="1203" t="s">
        <v>73</v>
      </c>
      <c r="S2081" s="1209">
        <f>VLOOKUP($D2081,'NI-Ter'!$B$1:$Y$2048,12,FALSE)</f>
        <v>0</v>
      </c>
      <c r="T2081" s="1209">
        <f>VLOOKUP($D2081,'NI-Ter'!$B$1:$Y$2048,13,FALSE)</f>
        <v>0</v>
      </c>
      <c r="U2081" s="1209">
        <f>VLOOKUP($D2081,'NI-Ter'!$B$1:$Y$2048,16,FALSE)</f>
        <v>0</v>
      </c>
      <c r="V2081" s="1209">
        <f>VLOOKUP($D2081,'NI-Ter'!$B$1:$Y$2048,17,FALSE)</f>
        <v>0</v>
      </c>
      <c r="W2081" s="1209">
        <f>VLOOKUP($D2081,'NI-Ter'!$B$1:$Y$2048,18,FALSE)</f>
        <v>0</v>
      </c>
      <c r="X2081" s="1209">
        <f>VLOOKUP($D2081,'NI-Ter'!$B$1:$Y$2048,19,FALSE)</f>
        <v>0</v>
      </c>
    </row>
    <row r="2082" spans="1:24" ht="27" hidden="1">
      <c r="A2082" s="507"/>
      <c r="B2082" s="507"/>
      <c r="C2082" s="507"/>
      <c r="D2082" s="1209" t="s">
        <v>2178</v>
      </c>
      <c r="E2082" s="1210" t="s">
        <v>3062</v>
      </c>
      <c r="F2082" s="1202"/>
      <c r="G2082" s="1202"/>
      <c r="H2082" s="1205" t="s">
        <v>2168</v>
      </c>
      <c r="I2082" s="1202" t="s">
        <v>53</v>
      </c>
      <c r="J2082" s="1202"/>
      <c r="K2082" s="1202"/>
      <c r="L2082" s="1202" t="s">
        <v>1918</v>
      </c>
      <c r="M2082" s="1202" t="s">
        <v>2143</v>
      </c>
      <c r="N2082" s="1203" t="s">
        <v>2179</v>
      </c>
      <c r="O2082" s="1203" t="s">
        <v>73</v>
      </c>
      <c r="P2082" s="1203" t="s">
        <v>73</v>
      </c>
      <c r="Q2082" s="1203" t="s">
        <v>73</v>
      </c>
      <c r="R2082" s="1203" t="s">
        <v>73</v>
      </c>
      <c r="S2082" s="1209">
        <f>VLOOKUP($D2082,'NI-Ter'!$B$1:$Y$2048,12,FALSE)</f>
        <v>0</v>
      </c>
      <c r="T2082" s="1209">
        <f>VLOOKUP($D2082,'NI-Ter'!$B$1:$Y$2048,13,FALSE)</f>
        <v>0</v>
      </c>
      <c r="U2082" s="1209">
        <f>VLOOKUP($D2082,'NI-Ter'!$B$1:$Y$2048,16,FALSE)</f>
        <v>0</v>
      </c>
      <c r="V2082" s="1209">
        <f>VLOOKUP($D2082,'NI-Ter'!$B$1:$Y$2048,17,FALSE)</f>
        <v>0</v>
      </c>
      <c r="W2082" s="1209">
        <f>VLOOKUP($D2082,'NI-Ter'!$B$1:$Y$2048,18,FALSE)</f>
        <v>0</v>
      </c>
      <c r="X2082" s="1209">
        <f>VLOOKUP($D2082,'NI-Ter'!$B$1:$Y$2048,19,FALSE)</f>
        <v>0</v>
      </c>
    </row>
    <row r="2083" spans="1:24" ht="27" hidden="1">
      <c r="A2083" s="507"/>
      <c r="B2083" s="507"/>
      <c r="C2083" s="507"/>
      <c r="D2083" s="1209" t="s">
        <v>2180</v>
      </c>
      <c r="E2083" s="1210" t="s">
        <v>3062</v>
      </c>
      <c r="F2083" s="1202"/>
      <c r="G2083" s="1202"/>
      <c r="H2083" s="1205" t="s">
        <v>2168</v>
      </c>
      <c r="I2083" s="1202" t="s">
        <v>53</v>
      </c>
      <c r="J2083" s="1202"/>
      <c r="K2083" s="1202"/>
      <c r="L2083" s="1202" t="s">
        <v>1918</v>
      </c>
      <c r="M2083" s="1202" t="s">
        <v>2143</v>
      </c>
      <c r="N2083" s="1203" t="s">
        <v>2181</v>
      </c>
      <c r="O2083" s="1203" t="s">
        <v>73</v>
      </c>
      <c r="P2083" s="1203" t="s">
        <v>73</v>
      </c>
      <c r="Q2083" s="1203" t="s">
        <v>73</v>
      </c>
      <c r="R2083" s="1203" t="s">
        <v>73</v>
      </c>
      <c r="S2083" s="1209">
        <f>VLOOKUP($D2083,'NI-Ter'!$B$1:$Y$2048,12,FALSE)</f>
        <v>0</v>
      </c>
      <c r="T2083" s="1209">
        <f>VLOOKUP($D2083,'NI-Ter'!$B$1:$Y$2048,13,FALSE)</f>
        <v>0</v>
      </c>
      <c r="U2083" s="1209">
        <f>VLOOKUP($D2083,'NI-Ter'!$B$1:$Y$2048,16,FALSE)</f>
        <v>0</v>
      </c>
      <c r="V2083" s="1209">
        <f>VLOOKUP($D2083,'NI-Ter'!$B$1:$Y$2048,17,FALSE)</f>
        <v>0</v>
      </c>
      <c r="W2083" s="1209">
        <f>VLOOKUP($D2083,'NI-Ter'!$B$1:$Y$2048,18,FALSE)</f>
        <v>0</v>
      </c>
      <c r="X2083" s="1209">
        <f>VLOOKUP($D2083,'NI-Ter'!$B$1:$Y$2048,19,FALSE)</f>
        <v>0</v>
      </c>
    </row>
    <row r="2084" spans="1:24" ht="27" hidden="1">
      <c r="A2084" s="507"/>
      <c r="B2084" s="507"/>
      <c r="C2084" s="507"/>
      <c r="D2084" s="1209" t="s">
        <v>2182</v>
      </c>
      <c r="E2084" s="1210" t="s">
        <v>3062</v>
      </c>
      <c r="F2084" s="1202"/>
      <c r="G2084" s="1202"/>
      <c r="H2084" s="1205" t="s">
        <v>2168</v>
      </c>
      <c r="I2084" s="1202" t="s">
        <v>53</v>
      </c>
      <c r="J2084" s="1202"/>
      <c r="K2084" s="1202"/>
      <c r="L2084" s="1202" t="s">
        <v>1918</v>
      </c>
      <c r="M2084" s="1202" t="s">
        <v>2143</v>
      </c>
      <c r="N2084" s="1203" t="s">
        <v>2183</v>
      </c>
      <c r="O2084" s="1203" t="s">
        <v>73</v>
      </c>
      <c r="P2084" s="1203" t="s">
        <v>73</v>
      </c>
      <c r="Q2084" s="1203" t="s">
        <v>73</v>
      </c>
      <c r="R2084" s="1203" t="s">
        <v>73</v>
      </c>
      <c r="S2084" s="1209">
        <f>VLOOKUP($D2084,'NI-Ter'!$B$1:$Y$2048,12,FALSE)</f>
        <v>0</v>
      </c>
      <c r="T2084" s="1209">
        <f>VLOOKUP($D2084,'NI-Ter'!$B$1:$Y$2048,13,FALSE)</f>
        <v>0</v>
      </c>
      <c r="U2084" s="1209">
        <f>VLOOKUP($D2084,'NI-Ter'!$B$1:$Y$2048,16,FALSE)</f>
        <v>0</v>
      </c>
      <c r="V2084" s="1209">
        <f>VLOOKUP($D2084,'NI-Ter'!$B$1:$Y$2048,17,FALSE)</f>
        <v>0</v>
      </c>
      <c r="W2084" s="1209">
        <f>VLOOKUP($D2084,'NI-Ter'!$B$1:$Y$2048,18,FALSE)</f>
        <v>0</v>
      </c>
      <c r="X2084" s="1209">
        <f>VLOOKUP($D2084,'NI-Ter'!$B$1:$Y$2048,19,FALSE)</f>
        <v>0</v>
      </c>
    </row>
    <row r="2085" spans="1:24" hidden="1">
      <c r="A2085" s="507"/>
      <c r="B2085" s="507"/>
      <c r="C2085" s="507"/>
      <c r="D2085" s="1209" t="s">
        <v>2184</v>
      </c>
      <c r="E2085" s="1210" t="s">
        <v>3062</v>
      </c>
      <c r="F2085" s="1202"/>
      <c r="G2085" s="1202"/>
      <c r="H2085" s="1205" t="s">
        <v>2168</v>
      </c>
      <c r="I2085" s="1202" t="s">
        <v>53</v>
      </c>
      <c r="J2085" s="1202"/>
      <c r="K2085" s="1202"/>
      <c r="L2085" s="1202" t="s">
        <v>1918</v>
      </c>
      <c r="M2085" s="1202" t="s">
        <v>2143</v>
      </c>
      <c r="N2085" s="1203" t="s">
        <v>2185</v>
      </c>
      <c r="O2085" s="1203" t="s">
        <v>73</v>
      </c>
      <c r="P2085" s="1203" t="s">
        <v>73</v>
      </c>
      <c r="Q2085" s="1203" t="s">
        <v>73</v>
      </c>
      <c r="R2085" s="1203" t="s">
        <v>73</v>
      </c>
      <c r="S2085" s="1209">
        <f>VLOOKUP($D2085,'NI-Ter'!$B$1:$Y$2048,12,FALSE)</f>
        <v>0</v>
      </c>
      <c r="T2085" s="1209">
        <f>VLOOKUP($D2085,'NI-Ter'!$B$1:$Y$2048,13,FALSE)</f>
        <v>0</v>
      </c>
      <c r="U2085" s="1209">
        <f>VLOOKUP($D2085,'NI-Ter'!$B$1:$Y$2048,16,FALSE)</f>
        <v>0</v>
      </c>
      <c r="V2085" s="1209">
        <f>VLOOKUP($D2085,'NI-Ter'!$B$1:$Y$2048,17,FALSE)</f>
        <v>0</v>
      </c>
      <c r="W2085" s="1209">
        <f>VLOOKUP($D2085,'NI-Ter'!$B$1:$Y$2048,18,FALSE)</f>
        <v>0</v>
      </c>
      <c r="X2085" s="1209">
        <f>VLOOKUP($D2085,'NI-Ter'!$B$1:$Y$2048,19,FALSE)</f>
        <v>0</v>
      </c>
    </row>
    <row r="2086" spans="1:24" ht="27" hidden="1">
      <c r="A2086" s="507"/>
      <c r="B2086" s="507"/>
      <c r="C2086" s="507"/>
      <c r="D2086" s="1209" t="s">
        <v>2186</v>
      </c>
      <c r="E2086" s="1210" t="s">
        <v>3062</v>
      </c>
      <c r="F2086" s="1202"/>
      <c r="G2086" s="1202"/>
      <c r="H2086" s="1205" t="s">
        <v>2168</v>
      </c>
      <c r="I2086" s="1202" t="s">
        <v>53</v>
      </c>
      <c r="J2086" s="1202"/>
      <c r="K2086" s="1202"/>
      <c r="L2086" s="1202" t="s">
        <v>1918</v>
      </c>
      <c r="M2086" s="1202" t="s">
        <v>2143</v>
      </c>
      <c r="N2086" s="1203" t="s">
        <v>2187</v>
      </c>
      <c r="O2086" s="1203" t="s">
        <v>73</v>
      </c>
      <c r="P2086" s="1203" t="s">
        <v>73</v>
      </c>
      <c r="Q2086" s="1203" t="s">
        <v>73</v>
      </c>
      <c r="R2086" s="1203" t="s">
        <v>73</v>
      </c>
      <c r="S2086" s="1209">
        <f>VLOOKUP($D2086,'NI-Ter'!$B$1:$Y$2048,12,FALSE)</f>
        <v>0</v>
      </c>
      <c r="T2086" s="1209">
        <f>VLOOKUP($D2086,'NI-Ter'!$B$1:$Y$2048,13,FALSE)</f>
        <v>0</v>
      </c>
      <c r="U2086" s="1209">
        <f>VLOOKUP($D2086,'NI-Ter'!$B$1:$Y$2048,16,FALSE)</f>
        <v>0</v>
      </c>
      <c r="V2086" s="1209">
        <f>VLOOKUP($D2086,'NI-Ter'!$B$1:$Y$2048,17,FALSE)</f>
        <v>0</v>
      </c>
      <c r="W2086" s="1209">
        <f>VLOOKUP($D2086,'NI-Ter'!$B$1:$Y$2048,18,FALSE)</f>
        <v>0</v>
      </c>
      <c r="X2086" s="1209">
        <f>VLOOKUP($D2086,'NI-Ter'!$B$1:$Y$2048,19,FALSE)</f>
        <v>0</v>
      </c>
    </row>
    <row r="2087" spans="1:24" ht="27" hidden="1">
      <c r="A2087" s="507"/>
      <c r="B2087" s="507"/>
      <c r="C2087" s="507"/>
      <c r="D2087" s="1209" t="s">
        <v>2188</v>
      </c>
      <c r="E2087" s="1210" t="s">
        <v>3062</v>
      </c>
      <c r="F2087" s="1202"/>
      <c r="G2087" s="1202"/>
      <c r="H2087" s="1205" t="s">
        <v>2168</v>
      </c>
      <c r="I2087" s="1202" t="s">
        <v>53</v>
      </c>
      <c r="J2087" s="1202"/>
      <c r="K2087" s="1202"/>
      <c r="L2087" s="1202" t="s">
        <v>1918</v>
      </c>
      <c r="M2087" s="1202" t="s">
        <v>2143</v>
      </c>
      <c r="N2087" s="1203" t="s">
        <v>2189</v>
      </c>
      <c r="O2087" s="1203" t="s">
        <v>73</v>
      </c>
      <c r="P2087" s="1203" t="s">
        <v>73</v>
      </c>
      <c r="Q2087" s="1203" t="s">
        <v>73</v>
      </c>
      <c r="R2087" s="1203" t="s">
        <v>73</v>
      </c>
      <c r="S2087" s="1209">
        <f>VLOOKUP($D2087,'NI-Ter'!$B$1:$Y$2048,12,FALSE)</f>
        <v>0</v>
      </c>
      <c r="T2087" s="1209">
        <f>VLOOKUP($D2087,'NI-Ter'!$B$1:$Y$2048,13,FALSE)</f>
        <v>0</v>
      </c>
      <c r="U2087" s="1209">
        <f>VLOOKUP($D2087,'NI-Ter'!$B$1:$Y$2048,16,FALSE)</f>
        <v>0</v>
      </c>
      <c r="V2087" s="1209">
        <f>VLOOKUP($D2087,'NI-Ter'!$B$1:$Y$2048,17,FALSE)</f>
        <v>0</v>
      </c>
      <c r="W2087" s="1209">
        <f>VLOOKUP($D2087,'NI-Ter'!$B$1:$Y$2048,18,FALSE)</f>
        <v>0</v>
      </c>
      <c r="X2087" s="1209">
        <f>VLOOKUP($D2087,'NI-Ter'!$B$1:$Y$2048,19,FALSE)</f>
        <v>0</v>
      </c>
    </row>
    <row r="2088" spans="1:24" ht="27" hidden="1">
      <c r="A2088" s="507"/>
      <c r="B2088" s="507"/>
      <c r="C2088" s="507"/>
      <c r="D2088" s="1209" t="s">
        <v>2190</v>
      </c>
      <c r="E2088" s="1210" t="s">
        <v>3062</v>
      </c>
      <c r="F2088" s="1202"/>
      <c r="G2088" s="1202"/>
      <c r="H2088" s="1205" t="s">
        <v>2168</v>
      </c>
      <c r="I2088" s="1202" t="s">
        <v>53</v>
      </c>
      <c r="J2088" s="1202"/>
      <c r="K2088" s="1202"/>
      <c r="L2088" s="1202" t="s">
        <v>1918</v>
      </c>
      <c r="M2088" s="1202" t="s">
        <v>2143</v>
      </c>
      <c r="N2088" s="1203" t="s">
        <v>2191</v>
      </c>
      <c r="O2088" s="1203" t="s">
        <v>73</v>
      </c>
      <c r="P2088" s="1203" t="s">
        <v>73</v>
      </c>
      <c r="Q2088" s="1203" t="s">
        <v>73</v>
      </c>
      <c r="R2088" s="1203" t="s">
        <v>73</v>
      </c>
      <c r="S2088" s="1209">
        <f>VLOOKUP($D2088,'NI-Ter'!$B$1:$Y$2048,12,FALSE)</f>
        <v>0</v>
      </c>
      <c r="T2088" s="1209">
        <f>VLOOKUP($D2088,'NI-Ter'!$B$1:$Y$2048,13,FALSE)</f>
        <v>0</v>
      </c>
      <c r="U2088" s="1209">
        <f>VLOOKUP($D2088,'NI-Ter'!$B$1:$Y$2048,16,FALSE)</f>
        <v>0</v>
      </c>
      <c r="V2088" s="1209">
        <f>VLOOKUP($D2088,'NI-Ter'!$B$1:$Y$2048,17,FALSE)</f>
        <v>0</v>
      </c>
      <c r="W2088" s="1209">
        <f>VLOOKUP($D2088,'NI-Ter'!$B$1:$Y$2048,18,FALSE)</f>
        <v>0</v>
      </c>
      <c r="X2088" s="1209">
        <f>VLOOKUP($D2088,'NI-Ter'!$B$1:$Y$2048,19,FALSE)</f>
        <v>0</v>
      </c>
    </row>
    <row r="2089" spans="1:24" hidden="1">
      <c r="A2089" s="507"/>
      <c r="B2089" s="507"/>
      <c r="C2089" s="507"/>
      <c r="D2089" s="1209" t="s">
        <v>2192</v>
      </c>
      <c r="E2089" s="1210" t="s">
        <v>3062</v>
      </c>
      <c r="F2089" s="1202"/>
      <c r="G2089" s="1202"/>
      <c r="H2089" s="1205" t="s">
        <v>2193</v>
      </c>
      <c r="I2089" s="1202" t="s">
        <v>53</v>
      </c>
      <c r="J2089" s="1202"/>
      <c r="K2089" s="1202"/>
      <c r="L2089" s="1202" t="s">
        <v>1918</v>
      </c>
      <c r="M2089" s="1202" t="s">
        <v>2143</v>
      </c>
      <c r="N2089" s="1203" t="s">
        <v>2194</v>
      </c>
      <c r="O2089" s="1203" t="s">
        <v>73</v>
      </c>
      <c r="P2089" s="1203" t="s">
        <v>73</v>
      </c>
      <c r="Q2089" s="1203" t="s">
        <v>73</v>
      </c>
      <c r="R2089" s="1203" t="s">
        <v>73</v>
      </c>
      <c r="S2089" s="1209">
        <f>VLOOKUP($D2089,'NI-Ter'!$B$1:$Y$2048,12,FALSE)</f>
        <v>0</v>
      </c>
      <c r="T2089" s="1209">
        <f>VLOOKUP($D2089,'NI-Ter'!$B$1:$Y$2048,13,FALSE)</f>
        <v>0</v>
      </c>
      <c r="U2089" s="1209">
        <f>VLOOKUP($D2089,'NI-Ter'!$B$1:$Y$2048,16,FALSE)</f>
        <v>0</v>
      </c>
      <c r="V2089" s="1209">
        <f>VLOOKUP($D2089,'NI-Ter'!$B$1:$Y$2048,17,FALSE)</f>
        <v>0</v>
      </c>
      <c r="W2089" s="1209">
        <f>VLOOKUP($D2089,'NI-Ter'!$B$1:$Y$2048,18,FALSE)</f>
        <v>0</v>
      </c>
      <c r="X2089" s="1209">
        <f>VLOOKUP($D2089,'NI-Ter'!$B$1:$Y$2048,19,FALSE)</f>
        <v>0</v>
      </c>
    </row>
    <row r="2090" spans="1:24" hidden="1">
      <c r="A2090" s="507"/>
      <c r="B2090" s="507"/>
      <c r="C2090" s="507"/>
      <c r="D2090" s="1209" t="s">
        <v>2195</v>
      </c>
      <c r="E2090" s="1210" t="s">
        <v>3062</v>
      </c>
      <c r="F2090" s="1202"/>
      <c r="G2090" s="1202"/>
      <c r="H2090" s="1205" t="s">
        <v>2193</v>
      </c>
      <c r="I2090" s="1202" t="s">
        <v>53</v>
      </c>
      <c r="J2090" s="1202"/>
      <c r="K2090" s="1202"/>
      <c r="L2090" s="1202" t="s">
        <v>1918</v>
      </c>
      <c r="M2090" s="1202" t="s">
        <v>2143</v>
      </c>
      <c r="N2090" s="1203" t="s">
        <v>2196</v>
      </c>
      <c r="O2090" s="1203" t="s">
        <v>73</v>
      </c>
      <c r="P2090" s="1203" t="s">
        <v>73</v>
      </c>
      <c r="Q2090" s="1203" t="s">
        <v>73</v>
      </c>
      <c r="R2090" s="1203" t="s">
        <v>73</v>
      </c>
      <c r="S2090" s="1209">
        <f>VLOOKUP($D2090,'NI-Ter'!$B$1:$Y$2048,12,FALSE)</f>
        <v>0</v>
      </c>
      <c r="T2090" s="1209">
        <f>VLOOKUP($D2090,'NI-Ter'!$B$1:$Y$2048,13,FALSE)</f>
        <v>0</v>
      </c>
      <c r="U2090" s="1209">
        <f>VLOOKUP($D2090,'NI-Ter'!$B$1:$Y$2048,16,FALSE)</f>
        <v>0</v>
      </c>
      <c r="V2090" s="1209">
        <f>VLOOKUP($D2090,'NI-Ter'!$B$1:$Y$2048,17,FALSE)</f>
        <v>0</v>
      </c>
      <c r="W2090" s="1209">
        <f>VLOOKUP($D2090,'NI-Ter'!$B$1:$Y$2048,18,FALSE)</f>
        <v>0</v>
      </c>
      <c r="X2090" s="1209">
        <f>VLOOKUP($D2090,'NI-Ter'!$B$1:$Y$2048,19,FALSE)</f>
        <v>0</v>
      </c>
    </row>
    <row r="2091" spans="1:24" hidden="1">
      <c r="A2091" s="507"/>
      <c r="B2091" s="507"/>
      <c r="C2091" s="507"/>
      <c r="D2091" s="1209" t="s">
        <v>2197</v>
      </c>
      <c r="E2091" s="1210" t="s">
        <v>3062</v>
      </c>
      <c r="F2091" s="1202"/>
      <c r="G2091" s="1202"/>
      <c r="H2091" s="1205" t="s">
        <v>2193</v>
      </c>
      <c r="I2091" s="1202" t="s">
        <v>53</v>
      </c>
      <c r="J2091" s="1202"/>
      <c r="K2091" s="1202"/>
      <c r="L2091" s="1202" t="s">
        <v>1918</v>
      </c>
      <c r="M2091" s="1202" t="s">
        <v>2143</v>
      </c>
      <c r="N2091" s="1203" t="s">
        <v>2198</v>
      </c>
      <c r="O2091" s="1203" t="s">
        <v>73</v>
      </c>
      <c r="P2091" s="1203" t="s">
        <v>73</v>
      </c>
      <c r="Q2091" s="1203" t="s">
        <v>73</v>
      </c>
      <c r="R2091" s="1203" t="s">
        <v>73</v>
      </c>
      <c r="S2091" s="1209">
        <f>VLOOKUP($D2091,'NI-Ter'!$B$1:$Y$2048,12,FALSE)</f>
        <v>0</v>
      </c>
      <c r="T2091" s="1209">
        <f>VLOOKUP($D2091,'NI-Ter'!$B$1:$Y$2048,13,FALSE)</f>
        <v>0</v>
      </c>
      <c r="U2091" s="1209">
        <f>VLOOKUP($D2091,'NI-Ter'!$B$1:$Y$2048,16,FALSE)</f>
        <v>0</v>
      </c>
      <c r="V2091" s="1209">
        <f>VLOOKUP($D2091,'NI-Ter'!$B$1:$Y$2048,17,FALSE)</f>
        <v>0</v>
      </c>
      <c r="W2091" s="1209">
        <f>VLOOKUP($D2091,'NI-Ter'!$B$1:$Y$2048,18,FALSE)</f>
        <v>0</v>
      </c>
      <c r="X2091" s="1209">
        <f>VLOOKUP($D2091,'NI-Ter'!$B$1:$Y$2048,19,FALSE)</f>
        <v>0</v>
      </c>
    </row>
    <row r="2092" spans="1:24" hidden="1">
      <c r="A2092" s="507"/>
      <c r="B2092" s="507"/>
      <c r="C2092" s="507"/>
      <c r="D2092" s="1209" t="s">
        <v>2199</v>
      </c>
      <c r="E2092" s="1210" t="s">
        <v>3062</v>
      </c>
      <c r="F2092" s="1202"/>
      <c r="G2092" s="1202"/>
      <c r="H2092" s="1205" t="s">
        <v>2193</v>
      </c>
      <c r="I2092" s="1202" t="s">
        <v>53</v>
      </c>
      <c r="J2092" s="1202"/>
      <c r="K2092" s="1202"/>
      <c r="L2092" s="1202" t="s">
        <v>1918</v>
      </c>
      <c r="M2092" s="1202" t="s">
        <v>2143</v>
      </c>
      <c r="N2092" s="1203" t="s">
        <v>2200</v>
      </c>
      <c r="O2092" s="1203" t="s">
        <v>73</v>
      </c>
      <c r="P2092" s="1203" t="s">
        <v>73</v>
      </c>
      <c r="Q2092" s="1203" t="s">
        <v>73</v>
      </c>
      <c r="R2092" s="1203" t="s">
        <v>73</v>
      </c>
      <c r="S2092" s="1209">
        <f>VLOOKUP($D2092,'NI-Ter'!$B$1:$Y$2048,12,FALSE)</f>
        <v>0</v>
      </c>
      <c r="T2092" s="1209">
        <f>VLOOKUP($D2092,'NI-Ter'!$B$1:$Y$2048,13,FALSE)</f>
        <v>0</v>
      </c>
      <c r="U2092" s="1209">
        <f>VLOOKUP($D2092,'NI-Ter'!$B$1:$Y$2048,16,FALSE)</f>
        <v>0</v>
      </c>
      <c r="V2092" s="1209">
        <f>VLOOKUP($D2092,'NI-Ter'!$B$1:$Y$2048,17,FALSE)</f>
        <v>0</v>
      </c>
      <c r="W2092" s="1209">
        <f>VLOOKUP($D2092,'NI-Ter'!$B$1:$Y$2048,18,FALSE)</f>
        <v>0</v>
      </c>
      <c r="X2092" s="1209">
        <f>VLOOKUP($D2092,'NI-Ter'!$B$1:$Y$2048,19,FALSE)</f>
        <v>0</v>
      </c>
    </row>
    <row r="2093" spans="1:24" ht="27" hidden="1">
      <c r="A2093" s="507"/>
      <c r="B2093" s="507"/>
      <c r="C2093" s="507"/>
      <c r="D2093" s="1209" t="s">
        <v>2201</v>
      </c>
      <c r="E2093" s="1210" t="s">
        <v>3062</v>
      </c>
      <c r="F2093" s="1202"/>
      <c r="G2093" s="1202"/>
      <c r="H2093" s="1205" t="s">
        <v>2193</v>
      </c>
      <c r="I2093" s="1202" t="s">
        <v>53</v>
      </c>
      <c r="J2093" s="1202"/>
      <c r="K2093" s="1202"/>
      <c r="L2093" s="1202" t="s">
        <v>1918</v>
      </c>
      <c r="M2093" s="1202" t="s">
        <v>2143</v>
      </c>
      <c r="N2093" s="1203" t="s">
        <v>2202</v>
      </c>
      <c r="O2093" s="1203" t="s">
        <v>73</v>
      </c>
      <c r="P2093" s="1203" t="s">
        <v>73</v>
      </c>
      <c r="Q2093" s="1203" t="s">
        <v>73</v>
      </c>
      <c r="R2093" s="1203" t="s">
        <v>73</v>
      </c>
      <c r="S2093" s="1209">
        <f>VLOOKUP($D2093,'NI-Ter'!$B$1:$Y$2048,12,FALSE)</f>
        <v>0</v>
      </c>
      <c r="T2093" s="1209">
        <f>VLOOKUP($D2093,'NI-Ter'!$B$1:$Y$2048,13,FALSE)</f>
        <v>0</v>
      </c>
      <c r="U2093" s="1209">
        <f>VLOOKUP($D2093,'NI-Ter'!$B$1:$Y$2048,16,FALSE)</f>
        <v>0</v>
      </c>
      <c r="V2093" s="1209">
        <f>VLOOKUP($D2093,'NI-Ter'!$B$1:$Y$2048,17,FALSE)</f>
        <v>0</v>
      </c>
      <c r="W2093" s="1209">
        <f>VLOOKUP($D2093,'NI-Ter'!$B$1:$Y$2048,18,FALSE)</f>
        <v>0</v>
      </c>
      <c r="X2093" s="1209">
        <f>VLOOKUP($D2093,'NI-Ter'!$B$1:$Y$2048,19,FALSE)</f>
        <v>0</v>
      </c>
    </row>
    <row r="2094" spans="1:24" ht="27" hidden="1">
      <c r="A2094" s="507"/>
      <c r="B2094" s="507"/>
      <c r="C2094" s="507"/>
      <c r="D2094" s="1209" t="s">
        <v>2203</v>
      </c>
      <c r="E2094" s="1210" t="s">
        <v>3062</v>
      </c>
      <c r="F2094" s="1202"/>
      <c r="G2094" s="1202"/>
      <c r="H2094" s="1205" t="s">
        <v>2193</v>
      </c>
      <c r="I2094" s="1202" t="s">
        <v>53</v>
      </c>
      <c r="J2094" s="1202"/>
      <c r="K2094" s="1202"/>
      <c r="L2094" s="1202" t="s">
        <v>1918</v>
      </c>
      <c r="M2094" s="1202" t="s">
        <v>2143</v>
      </c>
      <c r="N2094" s="1203" t="s">
        <v>2204</v>
      </c>
      <c r="O2094" s="1203" t="s">
        <v>73</v>
      </c>
      <c r="P2094" s="1203" t="s">
        <v>73</v>
      </c>
      <c r="Q2094" s="1203" t="s">
        <v>73</v>
      </c>
      <c r="R2094" s="1203" t="s">
        <v>73</v>
      </c>
      <c r="S2094" s="1209">
        <f>VLOOKUP($D2094,'NI-Ter'!$B$1:$Y$2048,12,FALSE)</f>
        <v>0</v>
      </c>
      <c r="T2094" s="1209">
        <f>VLOOKUP($D2094,'NI-Ter'!$B$1:$Y$2048,13,FALSE)</f>
        <v>0</v>
      </c>
      <c r="U2094" s="1209">
        <f>VLOOKUP($D2094,'NI-Ter'!$B$1:$Y$2048,16,FALSE)</f>
        <v>0</v>
      </c>
      <c r="V2094" s="1209">
        <f>VLOOKUP($D2094,'NI-Ter'!$B$1:$Y$2048,17,FALSE)</f>
        <v>0</v>
      </c>
      <c r="W2094" s="1209">
        <f>VLOOKUP($D2094,'NI-Ter'!$B$1:$Y$2048,18,FALSE)</f>
        <v>0</v>
      </c>
      <c r="X2094" s="1209">
        <f>VLOOKUP($D2094,'NI-Ter'!$B$1:$Y$2048,19,FALSE)</f>
        <v>0</v>
      </c>
    </row>
    <row r="2095" spans="1:24" ht="27" hidden="1">
      <c r="A2095" s="507"/>
      <c r="B2095" s="507"/>
      <c r="C2095" s="507"/>
      <c r="D2095" s="1209" t="s">
        <v>2205</v>
      </c>
      <c r="E2095" s="1210" t="s">
        <v>3062</v>
      </c>
      <c r="F2095" s="1202"/>
      <c r="G2095" s="1202"/>
      <c r="H2095" s="1205" t="s">
        <v>2193</v>
      </c>
      <c r="I2095" s="1202" t="s">
        <v>53</v>
      </c>
      <c r="J2095" s="1202"/>
      <c r="K2095" s="1202"/>
      <c r="L2095" s="1202" t="s">
        <v>1918</v>
      </c>
      <c r="M2095" s="1202" t="s">
        <v>2143</v>
      </c>
      <c r="N2095" s="1203" t="s">
        <v>2206</v>
      </c>
      <c r="O2095" s="1203" t="s">
        <v>73</v>
      </c>
      <c r="P2095" s="1203" t="s">
        <v>73</v>
      </c>
      <c r="Q2095" s="1203" t="s">
        <v>73</v>
      </c>
      <c r="R2095" s="1203" t="s">
        <v>73</v>
      </c>
      <c r="S2095" s="1209">
        <f>VLOOKUP($D2095,'NI-Ter'!$B$1:$Y$2048,12,FALSE)</f>
        <v>0</v>
      </c>
      <c r="T2095" s="1209">
        <f>VLOOKUP($D2095,'NI-Ter'!$B$1:$Y$2048,13,FALSE)</f>
        <v>0</v>
      </c>
      <c r="U2095" s="1209">
        <f>VLOOKUP($D2095,'NI-Ter'!$B$1:$Y$2048,16,FALSE)</f>
        <v>0</v>
      </c>
      <c r="V2095" s="1209">
        <f>VLOOKUP($D2095,'NI-Ter'!$B$1:$Y$2048,17,FALSE)</f>
        <v>0</v>
      </c>
      <c r="W2095" s="1209">
        <f>VLOOKUP($D2095,'NI-Ter'!$B$1:$Y$2048,18,FALSE)</f>
        <v>0</v>
      </c>
      <c r="X2095" s="1209">
        <f>VLOOKUP($D2095,'NI-Ter'!$B$1:$Y$2048,19,FALSE)</f>
        <v>0</v>
      </c>
    </row>
    <row r="2096" spans="1:24" ht="27" hidden="1">
      <c r="A2096" s="507"/>
      <c r="B2096" s="507"/>
      <c r="C2096" s="507"/>
      <c r="D2096" s="1209" t="s">
        <v>2207</v>
      </c>
      <c r="E2096" s="1210" t="s">
        <v>3062</v>
      </c>
      <c r="F2096" s="1202"/>
      <c r="G2096" s="1202"/>
      <c r="H2096" s="1205" t="s">
        <v>2193</v>
      </c>
      <c r="I2096" s="1202" t="s">
        <v>53</v>
      </c>
      <c r="J2096" s="1202"/>
      <c r="K2096" s="1202"/>
      <c r="L2096" s="1202" t="s">
        <v>1918</v>
      </c>
      <c r="M2096" s="1202" t="s">
        <v>2143</v>
      </c>
      <c r="N2096" s="1203" t="s">
        <v>2208</v>
      </c>
      <c r="O2096" s="1203" t="s">
        <v>73</v>
      </c>
      <c r="P2096" s="1203" t="s">
        <v>73</v>
      </c>
      <c r="Q2096" s="1203" t="s">
        <v>73</v>
      </c>
      <c r="R2096" s="1203" t="s">
        <v>73</v>
      </c>
      <c r="S2096" s="1209">
        <f>VLOOKUP($D2096,'NI-Ter'!$B$1:$Y$2048,12,FALSE)</f>
        <v>0</v>
      </c>
      <c r="T2096" s="1209">
        <f>VLOOKUP($D2096,'NI-Ter'!$B$1:$Y$2048,13,FALSE)</f>
        <v>0</v>
      </c>
      <c r="U2096" s="1209">
        <f>VLOOKUP($D2096,'NI-Ter'!$B$1:$Y$2048,16,FALSE)</f>
        <v>0</v>
      </c>
      <c r="V2096" s="1209">
        <f>VLOOKUP($D2096,'NI-Ter'!$B$1:$Y$2048,17,FALSE)</f>
        <v>0</v>
      </c>
      <c r="W2096" s="1209">
        <f>VLOOKUP($D2096,'NI-Ter'!$B$1:$Y$2048,18,FALSE)</f>
        <v>0</v>
      </c>
      <c r="X2096" s="1209">
        <f>VLOOKUP($D2096,'NI-Ter'!$B$1:$Y$2048,19,FALSE)</f>
        <v>0</v>
      </c>
    </row>
    <row r="2097" spans="1:24" hidden="1">
      <c r="A2097" s="507"/>
      <c r="B2097" s="507"/>
      <c r="C2097" s="507"/>
      <c r="D2097" s="1209" t="s">
        <v>2209</v>
      </c>
      <c r="E2097" s="1210" t="s">
        <v>3062</v>
      </c>
      <c r="F2097" s="1202"/>
      <c r="G2097" s="1202"/>
      <c r="H2097" s="1205" t="s">
        <v>2193</v>
      </c>
      <c r="I2097" s="1202" t="s">
        <v>53</v>
      </c>
      <c r="J2097" s="1202"/>
      <c r="K2097" s="1202"/>
      <c r="L2097" s="1202" t="s">
        <v>1918</v>
      </c>
      <c r="M2097" s="1202" t="s">
        <v>2143</v>
      </c>
      <c r="N2097" s="1203" t="s">
        <v>2210</v>
      </c>
      <c r="O2097" s="1203" t="s">
        <v>73</v>
      </c>
      <c r="P2097" s="1203" t="s">
        <v>73</v>
      </c>
      <c r="Q2097" s="1203" t="s">
        <v>73</v>
      </c>
      <c r="R2097" s="1203" t="s">
        <v>73</v>
      </c>
      <c r="S2097" s="1209">
        <f>VLOOKUP($D2097,'NI-Ter'!$B$1:$Y$2048,12,FALSE)</f>
        <v>0</v>
      </c>
      <c r="T2097" s="1209">
        <f>VLOOKUP($D2097,'NI-Ter'!$B$1:$Y$2048,13,FALSE)</f>
        <v>0</v>
      </c>
      <c r="U2097" s="1209">
        <f>VLOOKUP($D2097,'NI-Ter'!$B$1:$Y$2048,16,FALSE)</f>
        <v>0</v>
      </c>
      <c r="V2097" s="1209">
        <f>VLOOKUP($D2097,'NI-Ter'!$B$1:$Y$2048,17,FALSE)</f>
        <v>0</v>
      </c>
      <c r="W2097" s="1209">
        <f>VLOOKUP($D2097,'NI-Ter'!$B$1:$Y$2048,18,FALSE)</f>
        <v>0</v>
      </c>
      <c r="X2097" s="1209">
        <f>VLOOKUP($D2097,'NI-Ter'!$B$1:$Y$2048,19,FALSE)</f>
        <v>0</v>
      </c>
    </row>
    <row r="2098" spans="1:24" hidden="1">
      <c r="A2098" s="507"/>
      <c r="B2098" s="507"/>
      <c r="C2098" s="507"/>
      <c r="D2098" s="1209" t="s">
        <v>2211</v>
      </c>
      <c r="E2098" s="1210" t="s">
        <v>3062</v>
      </c>
      <c r="F2098" s="1202"/>
      <c r="G2098" s="1202"/>
      <c r="H2098" s="1205" t="s">
        <v>2193</v>
      </c>
      <c r="I2098" s="1202" t="s">
        <v>53</v>
      </c>
      <c r="J2098" s="1202"/>
      <c r="K2098" s="1202"/>
      <c r="L2098" s="1202" t="s">
        <v>1918</v>
      </c>
      <c r="M2098" s="1202" t="s">
        <v>2143</v>
      </c>
      <c r="N2098" s="1203" t="s">
        <v>2212</v>
      </c>
      <c r="O2098" s="1203" t="s">
        <v>73</v>
      </c>
      <c r="P2098" s="1203" t="s">
        <v>73</v>
      </c>
      <c r="Q2098" s="1203" t="s">
        <v>73</v>
      </c>
      <c r="R2098" s="1203" t="s">
        <v>73</v>
      </c>
      <c r="S2098" s="1209">
        <f>VLOOKUP($D2098,'NI-Ter'!$B$1:$Y$2048,12,FALSE)</f>
        <v>0</v>
      </c>
      <c r="T2098" s="1209">
        <f>VLOOKUP($D2098,'NI-Ter'!$B$1:$Y$2048,13,FALSE)</f>
        <v>0</v>
      </c>
      <c r="U2098" s="1209">
        <f>VLOOKUP($D2098,'NI-Ter'!$B$1:$Y$2048,16,FALSE)</f>
        <v>0</v>
      </c>
      <c r="V2098" s="1209">
        <f>VLOOKUP($D2098,'NI-Ter'!$B$1:$Y$2048,17,FALSE)</f>
        <v>0</v>
      </c>
      <c r="W2098" s="1209">
        <f>VLOOKUP($D2098,'NI-Ter'!$B$1:$Y$2048,18,FALSE)</f>
        <v>0</v>
      </c>
      <c r="X2098" s="1209">
        <f>VLOOKUP($D2098,'NI-Ter'!$B$1:$Y$2048,19,FALSE)</f>
        <v>0</v>
      </c>
    </row>
    <row r="2099" spans="1:24" ht="27" hidden="1">
      <c r="A2099" s="507"/>
      <c r="B2099" s="507"/>
      <c r="C2099" s="507"/>
      <c r="D2099" s="1209" t="s">
        <v>2213</v>
      </c>
      <c r="E2099" s="1210" t="s">
        <v>3062</v>
      </c>
      <c r="F2099" s="1202"/>
      <c r="G2099" s="1202"/>
      <c r="H2099" s="1205" t="s">
        <v>2193</v>
      </c>
      <c r="I2099" s="1202" t="s">
        <v>53</v>
      </c>
      <c r="J2099" s="1202"/>
      <c r="K2099" s="1202"/>
      <c r="L2099" s="1202" t="s">
        <v>1918</v>
      </c>
      <c r="M2099" s="1202" t="s">
        <v>2143</v>
      </c>
      <c r="N2099" s="1203" t="s">
        <v>2214</v>
      </c>
      <c r="O2099" s="1203" t="s">
        <v>73</v>
      </c>
      <c r="P2099" s="1203" t="s">
        <v>73</v>
      </c>
      <c r="Q2099" s="1203" t="s">
        <v>73</v>
      </c>
      <c r="R2099" s="1203" t="s">
        <v>73</v>
      </c>
      <c r="S2099" s="1209">
        <f>VLOOKUP($D2099,'NI-Ter'!$B$1:$Y$2048,12,FALSE)</f>
        <v>0</v>
      </c>
      <c r="T2099" s="1209">
        <f>VLOOKUP($D2099,'NI-Ter'!$B$1:$Y$2048,13,FALSE)</f>
        <v>0</v>
      </c>
      <c r="U2099" s="1209">
        <f>VLOOKUP($D2099,'NI-Ter'!$B$1:$Y$2048,16,FALSE)</f>
        <v>0</v>
      </c>
      <c r="V2099" s="1209">
        <f>VLOOKUP($D2099,'NI-Ter'!$B$1:$Y$2048,17,FALSE)</f>
        <v>0</v>
      </c>
      <c r="W2099" s="1209">
        <f>VLOOKUP($D2099,'NI-Ter'!$B$1:$Y$2048,18,FALSE)</f>
        <v>0</v>
      </c>
      <c r="X2099" s="1209">
        <f>VLOOKUP($D2099,'NI-Ter'!$B$1:$Y$2048,19,FALSE)</f>
        <v>0</v>
      </c>
    </row>
    <row r="2100" spans="1:24" ht="27" hidden="1">
      <c r="A2100" s="507"/>
      <c r="B2100" s="507"/>
      <c r="C2100" s="507"/>
      <c r="D2100" s="1209" t="s">
        <v>2215</v>
      </c>
      <c r="E2100" s="1210" t="s">
        <v>3062</v>
      </c>
      <c r="F2100" s="1202"/>
      <c r="G2100" s="1202"/>
      <c r="H2100" s="1205" t="s">
        <v>2193</v>
      </c>
      <c r="I2100" s="1202" t="s">
        <v>53</v>
      </c>
      <c r="J2100" s="1202"/>
      <c r="K2100" s="1202"/>
      <c r="L2100" s="1202" t="s">
        <v>1918</v>
      </c>
      <c r="M2100" s="1202" t="s">
        <v>2143</v>
      </c>
      <c r="N2100" s="1203" t="s">
        <v>2216</v>
      </c>
      <c r="O2100" s="1203" t="s">
        <v>73</v>
      </c>
      <c r="P2100" s="1203" t="s">
        <v>73</v>
      </c>
      <c r="Q2100" s="1203" t="s">
        <v>73</v>
      </c>
      <c r="R2100" s="1203" t="s">
        <v>73</v>
      </c>
      <c r="S2100" s="1209">
        <f>VLOOKUP($D2100,'NI-Ter'!$B$1:$Y$2048,12,FALSE)</f>
        <v>0</v>
      </c>
      <c r="T2100" s="1209">
        <f>VLOOKUP($D2100,'NI-Ter'!$B$1:$Y$2048,13,FALSE)</f>
        <v>0</v>
      </c>
      <c r="U2100" s="1209">
        <f>VLOOKUP($D2100,'NI-Ter'!$B$1:$Y$2048,16,FALSE)</f>
        <v>0</v>
      </c>
      <c r="V2100" s="1209">
        <f>VLOOKUP($D2100,'NI-Ter'!$B$1:$Y$2048,17,FALSE)</f>
        <v>0</v>
      </c>
      <c r="W2100" s="1209">
        <f>VLOOKUP($D2100,'NI-Ter'!$B$1:$Y$2048,18,FALSE)</f>
        <v>0</v>
      </c>
      <c r="X2100" s="1209">
        <f>VLOOKUP($D2100,'NI-Ter'!$B$1:$Y$2048,19,FALSE)</f>
        <v>0</v>
      </c>
    </row>
    <row r="2101" spans="1:24" ht="27" hidden="1">
      <c r="A2101" s="507"/>
      <c r="B2101" s="507"/>
      <c r="C2101" s="507"/>
      <c r="D2101" s="1209" t="s">
        <v>2217</v>
      </c>
      <c r="E2101" s="1210" t="s">
        <v>3062</v>
      </c>
      <c r="F2101" s="1202"/>
      <c r="G2101" s="1202"/>
      <c r="H2101" s="1205" t="s">
        <v>2218</v>
      </c>
      <c r="I2101" s="1202" t="s">
        <v>53</v>
      </c>
      <c r="J2101" s="1202"/>
      <c r="K2101" s="1202"/>
      <c r="L2101" s="1202" t="s">
        <v>1918</v>
      </c>
      <c r="M2101" s="1202" t="s">
        <v>2219</v>
      </c>
      <c r="N2101" s="1203" t="s">
        <v>2220</v>
      </c>
      <c r="O2101" s="1203" t="s">
        <v>73</v>
      </c>
      <c r="P2101" s="1203" t="s">
        <v>73</v>
      </c>
      <c r="Q2101" s="1203" t="s">
        <v>73</v>
      </c>
      <c r="R2101" s="1203" t="s">
        <v>73</v>
      </c>
      <c r="S2101" s="1209">
        <f>VLOOKUP($D2101,'NI-Ter'!$B$1:$Y$2048,12,FALSE)</f>
        <v>0</v>
      </c>
      <c r="T2101" s="1209">
        <f>VLOOKUP($D2101,'NI-Ter'!$B$1:$Y$2048,13,FALSE)</f>
        <v>0</v>
      </c>
      <c r="U2101" s="1209">
        <f>VLOOKUP($D2101,'NI-Ter'!$B$1:$Y$2048,16,FALSE)</f>
        <v>0</v>
      </c>
      <c r="V2101" s="1209">
        <f>VLOOKUP($D2101,'NI-Ter'!$B$1:$Y$2048,17,FALSE)</f>
        <v>0</v>
      </c>
      <c r="W2101" s="1209">
        <f>VLOOKUP($D2101,'NI-Ter'!$B$1:$Y$2048,18,FALSE)</f>
        <v>0</v>
      </c>
      <c r="X2101" s="1209">
        <f>VLOOKUP($D2101,'NI-Ter'!$B$1:$Y$2048,19,FALSE)</f>
        <v>0</v>
      </c>
    </row>
    <row r="2102" spans="1:24" hidden="1">
      <c r="A2102" s="507"/>
      <c r="B2102" s="507"/>
      <c r="C2102" s="507"/>
      <c r="D2102" s="1209" t="s">
        <v>2221</v>
      </c>
      <c r="E2102" s="1210" t="s">
        <v>3062</v>
      </c>
      <c r="F2102" s="1202"/>
      <c r="G2102" s="1202"/>
      <c r="H2102" s="1205" t="s">
        <v>2218</v>
      </c>
      <c r="I2102" s="1202" t="s">
        <v>53</v>
      </c>
      <c r="J2102" s="1202"/>
      <c r="K2102" s="1202"/>
      <c r="L2102" s="1202" t="s">
        <v>1918</v>
      </c>
      <c r="M2102" s="1202" t="s">
        <v>2219</v>
      </c>
      <c r="N2102" s="1203" t="s">
        <v>2222</v>
      </c>
      <c r="O2102" s="1203" t="s">
        <v>73</v>
      </c>
      <c r="P2102" s="1203" t="s">
        <v>73</v>
      </c>
      <c r="Q2102" s="1203" t="s">
        <v>73</v>
      </c>
      <c r="R2102" s="1203" t="s">
        <v>73</v>
      </c>
      <c r="S2102" s="1209">
        <f>VLOOKUP($D2102,'NI-Ter'!$B$1:$Y$2048,12,FALSE)</f>
        <v>0</v>
      </c>
      <c r="T2102" s="1209">
        <f>VLOOKUP($D2102,'NI-Ter'!$B$1:$Y$2048,13,FALSE)</f>
        <v>0</v>
      </c>
      <c r="U2102" s="1209">
        <f>VLOOKUP($D2102,'NI-Ter'!$B$1:$Y$2048,16,FALSE)</f>
        <v>0</v>
      </c>
      <c r="V2102" s="1209">
        <f>VLOOKUP($D2102,'NI-Ter'!$B$1:$Y$2048,17,FALSE)</f>
        <v>0</v>
      </c>
      <c r="W2102" s="1209">
        <f>VLOOKUP($D2102,'NI-Ter'!$B$1:$Y$2048,18,FALSE)</f>
        <v>0</v>
      </c>
      <c r="X2102" s="1209">
        <f>VLOOKUP($D2102,'NI-Ter'!$B$1:$Y$2048,19,FALSE)</f>
        <v>0</v>
      </c>
    </row>
    <row r="2103" spans="1:24" ht="27" hidden="1">
      <c r="A2103" s="507"/>
      <c r="B2103" s="507"/>
      <c r="C2103" s="507"/>
      <c r="D2103" s="1209" t="s">
        <v>2223</v>
      </c>
      <c r="E2103" s="1210" t="s">
        <v>3062</v>
      </c>
      <c r="F2103" s="1202"/>
      <c r="G2103" s="1202"/>
      <c r="H2103" s="1205" t="s">
        <v>2218</v>
      </c>
      <c r="I2103" s="1202" t="s">
        <v>53</v>
      </c>
      <c r="J2103" s="1202"/>
      <c r="K2103" s="1202"/>
      <c r="L2103" s="1202" t="s">
        <v>1918</v>
      </c>
      <c r="M2103" s="1202" t="s">
        <v>2219</v>
      </c>
      <c r="N2103" s="1203" t="s">
        <v>2224</v>
      </c>
      <c r="O2103" s="1203" t="s">
        <v>73</v>
      </c>
      <c r="P2103" s="1203" t="s">
        <v>73</v>
      </c>
      <c r="Q2103" s="1203" t="s">
        <v>73</v>
      </c>
      <c r="R2103" s="1203" t="s">
        <v>73</v>
      </c>
      <c r="S2103" s="1209">
        <f>VLOOKUP($D2103,'NI-Ter'!$B$1:$Y$2048,12,FALSE)</f>
        <v>0</v>
      </c>
      <c r="T2103" s="1209">
        <f>VLOOKUP($D2103,'NI-Ter'!$B$1:$Y$2048,13,FALSE)</f>
        <v>0</v>
      </c>
      <c r="U2103" s="1209">
        <f>VLOOKUP($D2103,'NI-Ter'!$B$1:$Y$2048,16,FALSE)</f>
        <v>0</v>
      </c>
      <c r="V2103" s="1209">
        <f>VLOOKUP($D2103,'NI-Ter'!$B$1:$Y$2048,17,FALSE)</f>
        <v>0</v>
      </c>
      <c r="W2103" s="1209">
        <f>VLOOKUP($D2103,'NI-Ter'!$B$1:$Y$2048,18,FALSE)</f>
        <v>0</v>
      </c>
      <c r="X2103" s="1209">
        <f>VLOOKUP($D2103,'NI-Ter'!$B$1:$Y$2048,19,FALSE)</f>
        <v>0</v>
      </c>
    </row>
    <row r="2104" spans="1:24" ht="27" hidden="1">
      <c r="A2104" s="507"/>
      <c r="B2104" s="507"/>
      <c r="C2104" s="507"/>
      <c r="D2104" s="1209" t="s">
        <v>2225</v>
      </c>
      <c r="E2104" s="1210" t="s">
        <v>3062</v>
      </c>
      <c r="F2104" s="1202"/>
      <c r="G2104" s="1202"/>
      <c r="H2104" s="1205" t="s">
        <v>2218</v>
      </c>
      <c r="I2104" s="1202" t="s">
        <v>53</v>
      </c>
      <c r="J2104" s="1202"/>
      <c r="K2104" s="1202"/>
      <c r="L2104" s="1202" t="s">
        <v>1918</v>
      </c>
      <c r="M2104" s="1202" t="s">
        <v>2219</v>
      </c>
      <c r="N2104" s="1203" t="s">
        <v>2226</v>
      </c>
      <c r="O2104" s="1203" t="s">
        <v>73</v>
      </c>
      <c r="P2104" s="1203" t="s">
        <v>73</v>
      </c>
      <c r="Q2104" s="1203" t="s">
        <v>73</v>
      </c>
      <c r="R2104" s="1203" t="s">
        <v>73</v>
      </c>
      <c r="S2104" s="1209">
        <f>VLOOKUP($D2104,'NI-Ter'!$B$1:$Y$2048,12,FALSE)</f>
        <v>0</v>
      </c>
      <c r="T2104" s="1209">
        <f>VLOOKUP($D2104,'NI-Ter'!$B$1:$Y$2048,13,FALSE)</f>
        <v>0</v>
      </c>
      <c r="U2104" s="1209">
        <f>VLOOKUP($D2104,'NI-Ter'!$B$1:$Y$2048,16,FALSE)</f>
        <v>0</v>
      </c>
      <c r="V2104" s="1209">
        <f>VLOOKUP($D2104,'NI-Ter'!$B$1:$Y$2048,17,FALSE)</f>
        <v>0</v>
      </c>
      <c r="W2104" s="1209">
        <f>VLOOKUP($D2104,'NI-Ter'!$B$1:$Y$2048,18,FALSE)</f>
        <v>0</v>
      </c>
      <c r="X2104" s="1209">
        <f>VLOOKUP($D2104,'NI-Ter'!$B$1:$Y$2048,19,FALSE)</f>
        <v>0</v>
      </c>
    </row>
    <row r="2105" spans="1:24" ht="27" hidden="1">
      <c r="A2105" s="507"/>
      <c r="B2105" s="507"/>
      <c r="C2105" s="507"/>
      <c r="D2105" s="1209" t="s">
        <v>2227</v>
      </c>
      <c r="E2105" s="1210" t="s">
        <v>3062</v>
      </c>
      <c r="F2105" s="1202"/>
      <c r="G2105" s="1202"/>
      <c r="H2105" s="1205" t="s">
        <v>2218</v>
      </c>
      <c r="I2105" s="1202" t="s">
        <v>53</v>
      </c>
      <c r="J2105" s="1202"/>
      <c r="K2105" s="1202"/>
      <c r="L2105" s="1202" t="s">
        <v>1918</v>
      </c>
      <c r="M2105" s="1202" t="s">
        <v>2219</v>
      </c>
      <c r="N2105" s="1203" t="s">
        <v>2228</v>
      </c>
      <c r="O2105" s="1203" t="s">
        <v>73</v>
      </c>
      <c r="P2105" s="1203" t="s">
        <v>73</v>
      </c>
      <c r="Q2105" s="1203" t="s">
        <v>73</v>
      </c>
      <c r="R2105" s="1203" t="s">
        <v>73</v>
      </c>
      <c r="S2105" s="1209">
        <f>VLOOKUP($D2105,'NI-Ter'!$B$1:$Y$2048,12,FALSE)</f>
        <v>0</v>
      </c>
      <c r="T2105" s="1209">
        <f>VLOOKUP($D2105,'NI-Ter'!$B$1:$Y$2048,13,FALSE)</f>
        <v>0</v>
      </c>
      <c r="U2105" s="1209">
        <f>VLOOKUP($D2105,'NI-Ter'!$B$1:$Y$2048,16,FALSE)</f>
        <v>0</v>
      </c>
      <c r="V2105" s="1209">
        <f>VLOOKUP($D2105,'NI-Ter'!$B$1:$Y$2048,17,FALSE)</f>
        <v>0</v>
      </c>
      <c r="W2105" s="1209">
        <f>VLOOKUP($D2105,'NI-Ter'!$B$1:$Y$2048,18,FALSE)</f>
        <v>0</v>
      </c>
      <c r="X2105" s="1209">
        <f>VLOOKUP($D2105,'NI-Ter'!$B$1:$Y$2048,19,FALSE)</f>
        <v>0</v>
      </c>
    </row>
    <row r="2106" spans="1:24" ht="27" hidden="1">
      <c r="A2106" s="507"/>
      <c r="B2106" s="507"/>
      <c r="C2106" s="507"/>
      <c r="D2106" s="1209" t="s">
        <v>2229</v>
      </c>
      <c r="E2106" s="1210" t="s">
        <v>3062</v>
      </c>
      <c r="F2106" s="1202"/>
      <c r="G2106" s="1202"/>
      <c r="H2106" s="1205" t="s">
        <v>2218</v>
      </c>
      <c r="I2106" s="1202" t="s">
        <v>53</v>
      </c>
      <c r="J2106" s="1202"/>
      <c r="K2106" s="1202"/>
      <c r="L2106" s="1202" t="s">
        <v>1918</v>
      </c>
      <c r="M2106" s="1202" t="s">
        <v>2219</v>
      </c>
      <c r="N2106" s="1203" t="s">
        <v>2230</v>
      </c>
      <c r="O2106" s="1203" t="s">
        <v>73</v>
      </c>
      <c r="P2106" s="1203" t="s">
        <v>73</v>
      </c>
      <c r="Q2106" s="1203" t="s">
        <v>73</v>
      </c>
      <c r="R2106" s="1203" t="s">
        <v>73</v>
      </c>
      <c r="S2106" s="1209">
        <f>VLOOKUP($D2106,'NI-Ter'!$B$1:$Y$2048,12,FALSE)</f>
        <v>0</v>
      </c>
      <c r="T2106" s="1209">
        <f>VLOOKUP($D2106,'NI-Ter'!$B$1:$Y$2048,13,FALSE)</f>
        <v>0</v>
      </c>
      <c r="U2106" s="1209">
        <f>VLOOKUP($D2106,'NI-Ter'!$B$1:$Y$2048,16,FALSE)</f>
        <v>0</v>
      </c>
      <c r="V2106" s="1209">
        <f>VLOOKUP($D2106,'NI-Ter'!$B$1:$Y$2048,17,FALSE)</f>
        <v>0</v>
      </c>
      <c r="W2106" s="1209">
        <f>VLOOKUP($D2106,'NI-Ter'!$B$1:$Y$2048,18,FALSE)</f>
        <v>0</v>
      </c>
      <c r="X2106" s="1209">
        <f>VLOOKUP($D2106,'NI-Ter'!$B$1:$Y$2048,19,FALSE)</f>
        <v>0</v>
      </c>
    </row>
    <row r="2107" spans="1:24" ht="27" hidden="1">
      <c r="A2107" s="507"/>
      <c r="B2107" s="507"/>
      <c r="C2107" s="507"/>
      <c r="D2107" s="1209" t="s">
        <v>2231</v>
      </c>
      <c r="E2107" s="1210" t="s">
        <v>3062</v>
      </c>
      <c r="F2107" s="1202"/>
      <c r="G2107" s="1202"/>
      <c r="H2107" s="1205" t="s">
        <v>2218</v>
      </c>
      <c r="I2107" s="1202" t="s">
        <v>53</v>
      </c>
      <c r="J2107" s="1202"/>
      <c r="K2107" s="1202"/>
      <c r="L2107" s="1202" t="s">
        <v>1918</v>
      </c>
      <c r="M2107" s="1202" t="s">
        <v>2219</v>
      </c>
      <c r="N2107" s="1203" t="s">
        <v>2232</v>
      </c>
      <c r="O2107" s="1203" t="s">
        <v>73</v>
      </c>
      <c r="P2107" s="1203" t="s">
        <v>73</v>
      </c>
      <c r="Q2107" s="1203" t="s">
        <v>73</v>
      </c>
      <c r="R2107" s="1203" t="s">
        <v>73</v>
      </c>
      <c r="S2107" s="1209">
        <f>VLOOKUP($D2107,'NI-Ter'!$B$1:$Y$2048,12,FALSE)</f>
        <v>0</v>
      </c>
      <c r="T2107" s="1209">
        <f>VLOOKUP($D2107,'NI-Ter'!$B$1:$Y$2048,13,FALSE)</f>
        <v>0</v>
      </c>
      <c r="U2107" s="1209">
        <f>VLOOKUP($D2107,'NI-Ter'!$B$1:$Y$2048,16,FALSE)</f>
        <v>0</v>
      </c>
      <c r="V2107" s="1209">
        <f>VLOOKUP($D2107,'NI-Ter'!$B$1:$Y$2048,17,FALSE)</f>
        <v>0</v>
      </c>
      <c r="W2107" s="1209">
        <f>VLOOKUP($D2107,'NI-Ter'!$B$1:$Y$2048,18,FALSE)</f>
        <v>0</v>
      </c>
      <c r="X2107" s="1209">
        <f>VLOOKUP($D2107,'NI-Ter'!$B$1:$Y$2048,19,FALSE)</f>
        <v>0</v>
      </c>
    </row>
    <row r="2108" spans="1:24" ht="27" hidden="1">
      <c r="A2108" s="507"/>
      <c r="B2108" s="507"/>
      <c r="C2108" s="507"/>
      <c r="D2108" s="1209" t="s">
        <v>2233</v>
      </c>
      <c r="E2108" s="1210" t="s">
        <v>3062</v>
      </c>
      <c r="F2108" s="1202"/>
      <c r="G2108" s="1202"/>
      <c r="H2108" s="1205" t="s">
        <v>2218</v>
      </c>
      <c r="I2108" s="1202" t="s">
        <v>53</v>
      </c>
      <c r="J2108" s="1202"/>
      <c r="K2108" s="1202"/>
      <c r="L2108" s="1202" t="s">
        <v>1918</v>
      </c>
      <c r="M2108" s="1202" t="s">
        <v>2219</v>
      </c>
      <c r="N2108" s="1203" t="s">
        <v>2234</v>
      </c>
      <c r="O2108" s="1203" t="s">
        <v>73</v>
      </c>
      <c r="P2108" s="1203" t="s">
        <v>73</v>
      </c>
      <c r="Q2108" s="1203" t="s">
        <v>73</v>
      </c>
      <c r="R2108" s="1203" t="s">
        <v>73</v>
      </c>
      <c r="S2108" s="1209">
        <f>VLOOKUP($D2108,'NI-Ter'!$B$1:$Y$2048,12,FALSE)</f>
        <v>0</v>
      </c>
      <c r="T2108" s="1209">
        <f>VLOOKUP($D2108,'NI-Ter'!$B$1:$Y$2048,13,FALSE)</f>
        <v>0</v>
      </c>
      <c r="U2108" s="1209">
        <f>VLOOKUP($D2108,'NI-Ter'!$B$1:$Y$2048,16,FALSE)</f>
        <v>0</v>
      </c>
      <c r="V2108" s="1209">
        <f>VLOOKUP($D2108,'NI-Ter'!$B$1:$Y$2048,17,FALSE)</f>
        <v>0</v>
      </c>
      <c r="W2108" s="1209">
        <f>VLOOKUP($D2108,'NI-Ter'!$B$1:$Y$2048,18,FALSE)</f>
        <v>0</v>
      </c>
      <c r="X2108" s="1209">
        <f>VLOOKUP($D2108,'NI-Ter'!$B$1:$Y$2048,19,FALSE)</f>
        <v>0</v>
      </c>
    </row>
    <row r="2109" spans="1:24" ht="27" hidden="1">
      <c r="A2109" s="507"/>
      <c r="B2109" s="507"/>
      <c r="C2109" s="507"/>
      <c r="D2109" s="1209" t="s">
        <v>2235</v>
      </c>
      <c r="E2109" s="1210" t="s">
        <v>3062</v>
      </c>
      <c r="F2109" s="1202"/>
      <c r="G2109" s="1202"/>
      <c r="H2109" s="1205" t="s">
        <v>2218</v>
      </c>
      <c r="I2109" s="1202" t="s">
        <v>53</v>
      </c>
      <c r="J2109" s="1202"/>
      <c r="K2109" s="1202"/>
      <c r="L2109" s="1202" t="s">
        <v>1918</v>
      </c>
      <c r="M2109" s="1202" t="s">
        <v>2219</v>
      </c>
      <c r="N2109" s="1203" t="s">
        <v>2236</v>
      </c>
      <c r="O2109" s="1203" t="s">
        <v>73</v>
      </c>
      <c r="P2109" s="1203" t="s">
        <v>73</v>
      </c>
      <c r="Q2109" s="1203" t="s">
        <v>73</v>
      </c>
      <c r="R2109" s="1203" t="s">
        <v>73</v>
      </c>
      <c r="S2109" s="1209">
        <f>VLOOKUP($D2109,'NI-Ter'!$B$1:$Y$2048,12,FALSE)</f>
        <v>0</v>
      </c>
      <c r="T2109" s="1209">
        <f>VLOOKUP($D2109,'NI-Ter'!$B$1:$Y$2048,13,FALSE)</f>
        <v>0</v>
      </c>
      <c r="U2109" s="1209">
        <f>VLOOKUP($D2109,'NI-Ter'!$B$1:$Y$2048,16,FALSE)</f>
        <v>0</v>
      </c>
      <c r="V2109" s="1209">
        <f>VLOOKUP($D2109,'NI-Ter'!$B$1:$Y$2048,17,FALSE)</f>
        <v>0</v>
      </c>
      <c r="W2109" s="1209">
        <f>VLOOKUP($D2109,'NI-Ter'!$B$1:$Y$2048,18,FALSE)</f>
        <v>0</v>
      </c>
      <c r="X2109" s="1209">
        <f>VLOOKUP($D2109,'NI-Ter'!$B$1:$Y$2048,19,FALSE)</f>
        <v>0</v>
      </c>
    </row>
    <row r="2110" spans="1:24" ht="27" hidden="1">
      <c r="A2110" s="507"/>
      <c r="B2110" s="507"/>
      <c r="C2110" s="507"/>
      <c r="D2110" s="1209" t="s">
        <v>2237</v>
      </c>
      <c r="E2110" s="1210" t="s">
        <v>3062</v>
      </c>
      <c r="F2110" s="1202"/>
      <c r="G2110" s="1202"/>
      <c r="H2110" s="1205" t="s">
        <v>2218</v>
      </c>
      <c r="I2110" s="1202" t="s">
        <v>53</v>
      </c>
      <c r="J2110" s="1202"/>
      <c r="K2110" s="1202"/>
      <c r="L2110" s="1202" t="s">
        <v>1918</v>
      </c>
      <c r="M2110" s="1202" t="s">
        <v>2219</v>
      </c>
      <c r="N2110" s="1203" t="s">
        <v>2238</v>
      </c>
      <c r="O2110" s="1203" t="s">
        <v>73</v>
      </c>
      <c r="P2110" s="1203" t="s">
        <v>73</v>
      </c>
      <c r="Q2110" s="1203" t="s">
        <v>73</v>
      </c>
      <c r="R2110" s="1203" t="s">
        <v>73</v>
      </c>
      <c r="S2110" s="1209">
        <f>VLOOKUP($D2110,'NI-Ter'!$B$1:$Y$2048,12,FALSE)</f>
        <v>0</v>
      </c>
      <c r="T2110" s="1209">
        <f>VLOOKUP($D2110,'NI-Ter'!$B$1:$Y$2048,13,FALSE)</f>
        <v>0</v>
      </c>
      <c r="U2110" s="1209">
        <f>VLOOKUP($D2110,'NI-Ter'!$B$1:$Y$2048,16,FALSE)</f>
        <v>0</v>
      </c>
      <c r="V2110" s="1209">
        <f>VLOOKUP($D2110,'NI-Ter'!$B$1:$Y$2048,17,FALSE)</f>
        <v>0</v>
      </c>
      <c r="W2110" s="1209">
        <f>VLOOKUP($D2110,'NI-Ter'!$B$1:$Y$2048,18,FALSE)</f>
        <v>0</v>
      </c>
      <c r="X2110" s="1209">
        <f>VLOOKUP($D2110,'NI-Ter'!$B$1:$Y$2048,19,FALSE)</f>
        <v>0</v>
      </c>
    </row>
    <row r="2111" spans="1:24" ht="27" hidden="1">
      <c r="A2111" s="507"/>
      <c r="B2111" s="507"/>
      <c r="C2111" s="507"/>
      <c r="D2111" s="1209" t="s">
        <v>2239</v>
      </c>
      <c r="E2111" s="1210" t="s">
        <v>3062</v>
      </c>
      <c r="F2111" s="1202"/>
      <c r="G2111" s="1202"/>
      <c r="H2111" s="1205" t="s">
        <v>2218</v>
      </c>
      <c r="I2111" s="1202" t="s">
        <v>53</v>
      </c>
      <c r="J2111" s="1202"/>
      <c r="K2111" s="1202"/>
      <c r="L2111" s="1202" t="s">
        <v>1918</v>
      </c>
      <c r="M2111" s="1202" t="s">
        <v>2219</v>
      </c>
      <c r="N2111" s="1203" t="s">
        <v>2240</v>
      </c>
      <c r="O2111" s="1203" t="s">
        <v>73</v>
      </c>
      <c r="P2111" s="1203" t="s">
        <v>73</v>
      </c>
      <c r="Q2111" s="1203" t="s">
        <v>73</v>
      </c>
      <c r="R2111" s="1203" t="s">
        <v>73</v>
      </c>
      <c r="S2111" s="1209">
        <f>VLOOKUP($D2111,'NI-Ter'!$B$1:$Y$2048,12,FALSE)</f>
        <v>0</v>
      </c>
      <c r="T2111" s="1209">
        <f>VLOOKUP($D2111,'NI-Ter'!$B$1:$Y$2048,13,FALSE)</f>
        <v>0</v>
      </c>
      <c r="U2111" s="1209">
        <f>VLOOKUP($D2111,'NI-Ter'!$B$1:$Y$2048,16,FALSE)</f>
        <v>0</v>
      </c>
      <c r="V2111" s="1209">
        <f>VLOOKUP($D2111,'NI-Ter'!$B$1:$Y$2048,17,FALSE)</f>
        <v>0</v>
      </c>
      <c r="W2111" s="1209">
        <f>VLOOKUP($D2111,'NI-Ter'!$B$1:$Y$2048,18,FALSE)</f>
        <v>0</v>
      </c>
      <c r="X2111" s="1209">
        <f>VLOOKUP($D2111,'NI-Ter'!$B$1:$Y$2048,19,FALSE)</f>
        <v>0</v>
      </c>
    </row>
    <row r="2112" spans="1:24" ht="27" hidden="1">
      <c r="A2112" s="507"/>
      <c r="B2112" s="507"/>
      <c r="C2112" s="507"/>
      <c r="D2112" s="1209" t="s">
        <v>2241</v>
      </c>
      <c r="E2112" s="1210" t="s">
        <v>3062</v>
      </c>
      <c r="F2112" s="1202"/>
      <c r="G2112" s="1202"/>
      <c r="H2112" s="1205" t="s">
        <v>2242</v>
      </c>
      <c r="I2112" s="1202" t="s">
        <v>53</v>
      </c>
      <c r="J2112" s="1202"/>
      <c r="K2112" s="1202"/>
      <c r="L2112" s="1202" t="s">
        <v>1918</v>
      </c>
      <c r="M2112" s="1202" t="s">
        <v>2219</v>
      </c>
      <c r="N2112" s="1203" t="s">
        <v>2243</v>
      </c>
      <c r="O2112" s="1203" t="s">
        <v>73</v>
      </c>
      <c r="P2112" s="1203" t="s">
        <v>73</v>
      </c>
      <c r="Q2112" s="1203" t="s">
        <v>73</v>
      </c>
      <c r="R2112" s="1203" t="s">
        <v>73</v>
      </c>
      <c r="S2112" s="1209">
        <f>VLOOKUP($D2112,'NI-Ter'!$B$1:$Y$2048,12,FALSE)</f>
        <v>0</v>
      </c>
      <c r="T2112" s="1209">
        <f>VLOOKUP($D2112,'NI-Ter'!$B$1:$Y$2048,13,FALSE)</f>
        <v>0</v>
      </c>
      <c r="U2112" s="1209">
        <f>VLOOKUP($D2112,'NI-Ter'!$B$1:$Y$2048,16,FALSE)</f>
        <v>0</v>
      </c>
      <c r="V2112" s="1209">
        <f>VLOOKUP($D2112,'NI-Ter'!$B$1:$Y$2048,17,FALSE)</f>
        <v>0</v>
      </c>
      <c r="W2112" s="1209">
        <f>VLOOKUP($D2112,'NI-Ter'!$B$1:$Y$2048,18,FALSE)</f>
        <v>0</v>
      </c>
      <c r="X2112" s="1209">
        <f>VLOOKUP($D2112,'NI-Ter'!$B$1:$Y$2048,19,FALSE)</f>
        <v>0</v>
      </c>
    </row>
    <row r="2113" spans="1:24" hidden="1">
      <c r="A2113" s="507"/>
      <c r="B2113" s="507"/>
      <c r="C2113" s="507"/>
      <c r="D2113" s="1209" t="s">
        <v>2244</v>
      </c>
      <c r="E2113" s="1210" t="s">
        <v>3062</v>
      </c>
      <c r="F2113" s="1202"/>
      <c r="G2113" s="1202"/>
      <c r="H2113" s="1205" t="s">
        <v>2242</v>
      </c>
      <c r="I2113" s="1202" t="s">
        <v>53</v>
      </c>
      <c r="J2113" s="1202"/>
      <c r="K2113" s="1202"/>
      <c r="L2113" s="1202" t="s">
        <v>1918</v>
      </c>
      <c r="M2113" s="1202" t="s">
        <v>2219</v>
      </c>
      <c r="N2113" s="1203" t="s">
        <v>2245</v>
      </c>
      <c r="O2113" s="1203" t="s">
        <v>73</v>
      </c>
      <c r="P2113" s="1203" t="s">
        <v>73</v>
      </c>
      <c r="Q2113" s="1203" t="s">
        <v>73</v>
      </c>
      <c r="R2113" s="1203" t="s">
        <v>73</v>
      </c>
      <c r="S2113" s="1209">
        <f>VLOOKUP($D2113,'NI-Ter'!$B$1:$Y$2048,12,FALSE)</f>
        <v>0</v>
      </c>
      <c r="T2113" s="1209">
        <f>VLOOKUP($D2113,'NI-Ter'!$B$1:$Y$2048,13,FALSE)</f>
        <v>0</v>
      </c>
      <c r="U2113" s="1209">
        <f>VLOOKUP($D2113,'NI-Ter'!$B$1:$Y$2048,16,FALSE)</f>
        <v>0</v>
      </c>
      <c r="V2113" s="1209">
        <f>VLOOKUP($D2113,'NI-Ter'!$B$1:$Y$2048,17,FALSE)</f>
        <v>0</v>
      </c>
      <c r="W2113" s="1209">
        <f>VLOOKUP($D2113,'NI-Ter'!$B$1:$Y$2048,18,FALSE)</f>
        <v>0</v>
      </c>
      <c r="X2113" s="1209">
        <f>VLOOKUP($D2113,'NI-Ter'!$B$1:$Y$2048,19,FALSE)</f>
        <v>0</v>
      </c>
    </row>
    <row r="2114" spans="1:24" hidden="1">
      <c r="A2114" s="507"/>
      <c r="B2114" s="507"/>
      <c r="C2114" s="507"/>
      <c r="D2114" s="1209" t="s">
        <v>2246</v>
      </c>
      <c r="E2114" s="1210" t="s">
        <v>3062</v>
      </c>
      <c r="F2114" s="1202"/>
      <c r="G2114" s="1202"/>
      <c r="H2114" s="1205" t="s">
        <v>2242</v>
      </c>
      <c r="I2114" s="1202" t="s">
        <v>53</v>
      </c>
      <c r="J2114" s="1202"/>
      <c r="K2114" s="1202"/>
      <c r="L2114" s="1202" t="s">
        <v>1918</v>
      </c>
      <c r="M2114" s="1202" t="s">
        <v>2219</v>
      </c>
      <c r="N2114" s="1203" t="s">
        <v>2247</v>
      </c>
      <c r="O2114" s="1203" t="s">
        <v>73</v>
      </c>
      <c r="P2114" s="1203" t="s">
        <v>73</v>
      </c>
      <c r="Q2114" s="1203" t="s">
        <v>73</v>
      </c>
      <c r="R2114" s="1203" t="s">
        <v>73</v>
      </c>
      <c r="S2114" s="1209">
        <f>VLOOKUP($D2114,'NI-Ter'!$B$1:$Y$2048,12,FALSE)</f>
        <v>0</v>
      </c>
      <c r="T2114" s="1209">
        <f>VLOOKUP($D2114,'NI-Ter'!$B$1:$Y$2048,13,FALSE)</f>
        <v>0</v>
      </c>
      <c r="U2114" s="1209">
        <f>VLOOKUP($D2114,'NI-Ter'!$B$1:$Y$2048,16,FALSE)</f>
        <v>0</v>
      </c>
      <c r="V2114" s="1209">
        <f>VLOOKUP($D2114,'NI-Ter'!$B$1:$Y$2048,17,FALSE)</f>
        <v>0</v>
      </c>
      <c r="W2114" s="1209">
        <f>VLOOKUP($D2114,'NI-Ter'!$B$1:$Y$2048,18,FALSE)</f>
        <v>0</v>
      </c>
      <c r="X2114" s="1209">
        <f>VLOOKUP($D2114,'NI-Ter'!$B$1:$Y$2048,19,FALSE)</f>
        <v>0</v>
      </c>
    </row>
    <row r="2115" spans="1:24" ht="27" hidden="1">
      <c r="A2115" s="507"/>
      <c r="B2115" s="507"/>
      <c r="C2115" s="507"/>
      <c r="D2115" s="1209" t="s">
        <v>2248</v>
      </c>
      <c r="E2115" s="1210" t="s">
        <v>3062</v>
      </c>
      <c r="F2115" s="1202"/>
      <c r="G2115" s="1202"/>
      <c r="H2115" s="1205" t="s">
        <v>2242</v>
      </c>
      <c r="I2115" s="1202" t="s">
        <v>53</v>
      </c>
      <c r="J2115" s="1202"/>
      <c r="K2115" s="1202"/>
      <c r="L2115" s="1202" t="s">
        <v>1918</v>
      </c>
      <c r="M2115" s="1202" t="s">
        <v>2219</v>
      </c>
      <c r="N2115" s="1203" t="s">
        <v>2249</v>
      </c>
      <c r="O2115" s="1203" t="s">
        <v>73</v>
      </c>
      <c r="P2115" s="1203" t="s">
        <v>73</v>
      </c>
      <c r="Q2115" s="1203" t="s">
        <v>73</v>
      </c>
      <c r="R2115" s="1203" t="s">
        <v>73</v>
      </c>
      <c r="S2115" s="1209">
        <f>VLOOKUP($D2115,'NI-Ter'!$B$1:$Y$2048,12,FALSE)</f>
        <v>0</v>
      </c>
      <c r="T2115" s="1209">
        <f>VLOOKUP($D2115,'NI-Ter'!$B$1:$Y$2048,13,FALSE)</f>
        <v>0</v>
      </c>
      <c r="U2115" s="1209">
        <f>VLOOKUP($D2115,'NI-Ter'!$B$1:$Y$2048,16,FALSE)</f>
        <v>0</v>
      </c>
      <c r="V2115" s="1209">
        <f>VLOOKUP($D2115,'NI-Ter'!$B$1:$Y$2048,17,FALSE)</f>
        <v>0</v>
      </c>
      <c r="W2115" s="1209">
        <f>VLOOKUP($D2115,'NI-Ter'!$B$1:$Y$2048,18,FALSE)</f>
        <v>0</v>
      </c>
      <c r="X2115" s="1209">
        <f>VLOOKUP($D2115,'NI-Ter'!$B$1:$Y$2048,19,FALSE)</f>
        <v>0</v>
      </c>
    </row>
    <row r="2116" spans="1:24" ht="27" hidden="1">
      <c r="A2116" s="507"/>
      <c r="B2116" s="507"/>
      <c r="C2116" s="507"/>
      <c r="D2116" s="1209" t="s">
        <v>2250</v>
      </c>
      <c r="E2116" s="1210" t="s">
        <v>3062</v>
      </c>
      <c r="F2116" s="1202"/>
      <c r="G2116" s="1202"/>
      <c r="H2116" s="1205" t="s">
        <v>2242</v>
      </c>
      <c r="I2116" s="1202" t="s">
        <v>53</v>
      </c>
      <c r="J2116" s="1202"/>
      <c r="K2116" s="1202"/>
      <c r="L2116" s="1202" t="s">
        <v>1918</v>
      </c>
      <c r="M2116" s="1202" t="s">
        <v>2219</v>
      </c>
      <c r="N2116" s="1203" t="s">
        <v>2251</v>
      </c>
      <c r="O2116" s="1203" t="s">
        <v>73</v>
      </c>
      <c r="P2116" s="1203" t="s">
        <v>73</v>
      </c>
      <c r="Q2116" s="1203" t="s">
        <v>73</v>
      </c>
      <c r="R2116" s="1203" t="s">
        <v>73</v>
      </c>
      <c r="S2116" s="1209">
        <f>VLOOKUP($D2116,'NI-Ter'!$B$1:$Y$2048,12,FALSE)</f>
        <v>0</v>
      </c>
      <c r="T2116" s="1209">
        <f>VLOOKUP($D2116,'NI-Ter'!$B$1:$Y$2048,13,FALSE)</f>
        <v>0</v>
      </c>
      <c r="U2116" s="1209">
        <f>VLOOKUP($D2116,'NI-Ter'!$B$1:$Y$2048,16,FALSE)</f>
        <v>0</v>
      </c>
      <c r="V2116" s="1209">
        <f>VLOOKUP($D2116,'NI-Ter'!$B$1:$Y$2048,17,FALSE)</f>
        <v>0</v>
      </c>
      <c r="W2116" s="1209">
        <f>VLOOKUP($D2116,'NI-Ter'!$B$1:$Y$2048,18,FALSE)</f>
        <v>0</v>
      </c>
      <c r="X2116" s="1209">
        <f>VLOOKUP($D2116,'NI-Ter'!$B$1:$Y$2048,19,FALSE)</f>
        <v>0</v>
      </c>
    </row>
    <row r="2117" spans="1:24" ht="27" hidden="1">
      <c r="A2117" s="507"/>
      <c r="B2117" s="507"/>
      <c r="C2117" s="507"/>
      <c r="D2117" s="1209" t="s">
        <v>2252</v>
      </c>
      <c r="E2117" s="1210" t="s">
        <v>3062</v>
      </c>
      <c r="F2117" s="1202"/>
      <c r="G2117" s="1202"/>
      <c r="H2117" s="1205" t="s">
        <v>2242</v>
      </c>
      <c r="I2117" s="1202" t="s">
        <v>53</v>
      </c>
      <c r="J2117" s="1202"/>
      <c r="K2117" s="1202"/>
      <c r="L2117" s="1202" t="s">
        <v>1918</v>
      </c>
      <c r="M2117" s="1202" t="s">
        <v>2219</v>
      </c>
      <c r="N2117" s="1203" t="s">
        <v>2253</v>
      </c>
      <c r="O2117" s="1203" t="s">
        <v>73</v>
      </c>
      <c r="P2117" s="1203" t="s">
        <v>73</v>
      </c>
      <c r="Q2117" s="1203" t="s">
        <v>73</v>
      </c>
      <c r="R2117" s="1203" t="s">
        <v>73</v>
      </c>
      <c r="S2117" s="1209">
        <f>VLOOKUP($D2117,'NI-Ter'!$B$1:$Y$2048,12,FALSE)</f>
        <v>0</v>
      </c>
      <c r="T2117" s="1209">
        <f>VLOOKUP($D2117,'NI-Ter'!$B$1:$Y$2048,13,FALSE)</f>
        <v>0</v>
      </c>
      <c r="U2117" s="1209">
        <f>VLOOKUP($D2117,'NI-Ter'!$B$1:$Y$2048,16,FALSE)</f>
        <v>0</v>
      </c>
      <c r="V2117" s="1209">
        <f>VLOOKUP($D2117,'NI-Ter'!$B$1:$Y$2048,17,FALSE)</f>
        <v>0</v>
      </c>
      <c r="W2117" s="1209">
        <f>VLOOKUP($D2117,'NI-Ter'!$B$1:$Y$2048,18,FALSE)</f>
        <v>0</v>
      </c>
      <c r="X2117" s="1209">
        <f>VLOOKUP($D2117,'NI-Ter'!$B$1:$Y$2048,19,FALSE)</f>
        <v>0</v>
      </c>
    </row>
    <row r="2118" spans="1:24" ht="27" hidden="1">
      <c r="A2118" s="507"/>
      <c r="B2118" s="507"/>
      <c r="C2118" s="507"/>
      <c r="D2118" s="1209" t="s">
        <v>2254</v>
      </c>
      <c r="E2118" s="1210" t="s">
        <v>3062</v>
      </c>
      <c r="F2118" s="1202"/>
      <c r="G2118" s="1202"/>
      <c r="H2118" s="1205" t="s">
        <v>2242</v>
      </c>
      <c r="I2118" s="1202" t="s">
        <v>53</v>
      </c>
      <c r="J2118" s="1202"/>
      <c r="K2118" s="1202"/>
      <c r="L2118" s="1202" t="s">
        <v>1918</v>
      </c>
      <c r="M2118" s="1202" t="s">
        <v>2219</v>
      </c>
      <c r="N2118" s="1203" t="s">
        <v>2255</v>
      </c>
      <c r="O2118" s="1203" t="s">
        <v>73</v>
      </c>
      <c r="P2118" s="1203" t="s">
        <v>73</v>
      </c>
      <c r="Q2118" s="1203" t="s">
        <v>73</v>
      </c>
      <c r="R2118" s="1203" t="s">
        <v>73</v>
      </c>
      <c r="S2118" s="1209">
        <f>VLOOKUP($D2118,'NI-Ter'!$B$1:$Y$2048,12,FALSE)</f>
        <v>0</v>
      </c>
      <c r="T2118" s="1209">
        <f>VLOOKUP($D2118,'NI-Ter'!$B$1:$Y$2048,13,FALSE)</f>
        <v>0</v>
      </c>
      <c r="U2118" s="1209">
        <f>VLOOKUP($D2118,'NI-Ter'!$B$1:$Y$2048,16,FALSE)</f>
        <v>0</v>
      </c>
      <c r="V2118" s="1209">
        <f>VLOOKUP($D2118,'NI-Ter'!$B$1:$Y$2048,17,FALSE)</f>
        <v>0</v>
      </c>
      <c r="W2118" s="1209">
        <f>VLOOKUP($D2118,'NI-Ter'!$B$1:$Y$2048,18,FALSE)</f>
        <v>0</v>
      </c>
      <c r="X2118" s="1209">
        <f>VLOOKUP($D2118,'NI-Ter'!$B$1:$Y$2048,19,FALSE)</f>
        <v>0</v>
      </c>
    </row>
    <row r="2119" spans="1:24" hidden="1">
      <c r="A2119" s="507"/>
      <c r="B2119" s="507"/>
      <c r="C2119" s="507"/>
      <c r="D2119" s="1209" t="s">
        <v>2256</v>
      </c>
      <c r="E2119" s="1210" t="s">
        <v>3062</v>
      </c>
      <c r="F2119" s="1202"/>
      <c r="G2119" s="1202"/>
      <c r="H2119" s="1205" t="s">
        <v>2242</v>
      </c>
      <c r="I2119" s="1202" t="s">
        <v>53</v>
      </c>
      <c r="J2119" s="1202"/>
      <c r="K2119" s="1202"/>
      <c r="L2119" s="1202" t="s">
        <v>1918</v>
      </c>
      <c r="M2119" s="1202" t="s">
        <v>2219</v>
      </c>
      <c r="N2119" s="1203" t="s">
        <v>2257</v>
      </c>
      <c r="O2119" s="1203" t="s">
        <v>73</v>
      </c>
      <c r="P2119" s="1203" t="s">
        <v>73</v>
      </c>
      <c r="Q2119" s="1203" t="s">
        <v>73</v>
      </c>
      <c r="R2119" s="1203" t="s">
        <v>73</v>
      </c>
      <c r="S2119" s="1209">
        <f>VLOOKUP($D2119,'NI-Ter'!$B$1:$Y$2048,12,FALSE)</f>
        <v>0</v>
      </c>
      <c r="T2119" s="1209">
        <f>VLOOKUP($D2119,'NI-Ter'!$B$1:$Y$2048,13,FALSE)</f>
        <v>0</v>
      </c>
      <c r="U2119" s="1209">
        <f>VLOOKUP($D2119,'NI-Ter'!$B$1:$Y$2048,16,FALSE)</f>
        <v>0</v>
      </c>
      <c r="V2119" s="1209">
        <f>VLOOKUP($D2119,'NI-Ter'!$B$1:$Y$2048,17,FALSE)</f>
        <v>0</v>
      </c>
      <c r="W2119" s="1209">
        <f>VLOOKUP($D2119,'NI-Ter'!$B$1:$Y$2048,18,FALSE)</f>
        <v>0</v>
      </c>
      <c r="X2119" s="1209">
        <f>VLOOKUP($D2119,'NI-Ter'!$B$1:$Y$2048,19,FALSE)</f>
        <v>0</v>
      </c>
    </row>
    <row r="2120" spans="1:24" ht="27" hidden="1">
      <c r="A2120" s="507"/>
      <c r="B2120" s="507"/>
      <c r="C2120" s="507"/>
      <c r="D2120" s="1209" t="s">
        <v>2258</v>
      </c>
      <c r="E2120" s="1210" t="s">
        <v>3062</v>
      </c>
      <c r="F2120" s="1202"/>
      <c r="G2120" s="1202"/>
      <c r="H2120" s="1205" t="s">
        <v>2242</v>
      </c>
      <c r="I2120" s="1202" t="s">
        <v>53</v>
      </c>
      <c r="J2120" s="1202"/>
      <c r="K2120" s="1202"/>
      <c r="L2120" s="1202" t="s">
        <v>1918</v>
      </c>
      <c r="M2120" s="1202" t="s">
        <v>2219</v>
      </c>
      <c r="N2120" s="1203" t="s">
        <v>2259</v>
      </c>
      <c r="O2120" s="1203" t="s">
        <v>73</v>
      </c>
      <c r="P2120" s="1203" t="s">
        <v>73</v>
      </c>
      <c r="Q2120" s="1203" t="s">
        <v>73</v>
      </c>
      <c r="R2120" s="1203" t="s">
        <v>73</v>
      </c>
      <c r="S2120" s="1209">
        <f>VLOOKUP($D2120,'NI-Ter'!$B$1:$Y$2048,12,FALSE)</f>
        <v>0</v>
      </c>
      <c r="T2120" s="1209">
        <f>VLOOKUP($D2120,'NI-Ter'!$B$1:$Y$2048,13,FALSE)</f>
        <v>0</v>
      </c>
      <c r="U2120" s="1209">
        <f>VLOOKUP($D2120,'NI-Ter'!$B$1:$Y$2048,16,FALSE)</f>
        <v>0</v>
      </c>
      <c r="V2120" s="1209">
        <f>VLOOKUP($D2120,'NI-Ter'!$B$1:$Y$2048,17,FALSE)</f>
        <v>0</v>
      </c>
      <c r="W2120" s="1209">
        <f>VLOOKUP($D2120,'NI-Ter'!$B$1:$Y$2048,18,FALSE)</f>
        <v>0</v>
      </c>
      <c r="X2120" s="1209">
        <f>VLOOKUP($D2120,'NI-Ter'!$B$1:$Y$2048,19,FALSE)</f>
        <v>0</v>
      </c>
    </row>
    <row r="2121" spans="1:24" ht="27" hidden="1">
      <c r="A2121" s="507"/>
      <c r="B2121" s="507"/>
      <c r="C2121" s="507"/>
      <c r="D2121" s="1209" t="s">
        <v>2260</v>
      </c>
      <c r="E2121" s="1210" t="s">
        <v>3062</v>
      </c>
      <c r="F2121" s="1202"/>
      <c r="G2121" s="1202"/>
      <c r="H2121" s="1205" t="s">
        <v>2242</v>
      </c>
      <c r="I2121" s="1202" t="s">
        <v>53</v>
      </c>
      <c r="J2121" s="1202"/>
      <c r="K2121" s="1202"/>
      <c r="L2121" s="1202" t="s">
        <v>1918</v>
      </c>
      <c r="M2121" s="1202" t="s">
        <v>2219</v>
      </c>
      <c r="N2121" s="1203" t="s">
        <v>2261</v>
      </c>
      <c r="O2121" s="1203" t="s">
        <v>73</v>
      </c>
      <c r="P2121" s="1203" t="s">
        <v>73</v>
      </c>
      <c r="Q2121" s="1203" t="s">
        <v>73</v>
      </c>
      <c r="R2121" s="1203" t="s">
        <v>73</v>
      </c>
      <c r="S2121" s="1209">
        <f>VLOOKUP($D2121,'NI-Ter'!$B$1:$Y$2048,12,FALSE)</f>
        <v>0</v>
      </c>
      <c r="T2121" s="1209">
        <f>VLOOKUP($D2121,'NI-Ter'!$B$1:$Y$2048,13,FALSE)</f>
        <v>0</v>
      </c>
      <c r="U2121" s="1209">
        <f>VLOOKUP($D2121,'NI-Ter'!$B$1:$Y$2048,16,FALSE)</f>
        <v>0</v>
      </c>
      <c r="V2121" s="1209">
        <f>VLOOKUP($D2121,'NI-Ter'!$B$1:$Y$2048,17,FALSE)</f>
        <v>0</v>
      </c>
      <c r="W2121" s="1209">
        <f>VLOOKUP($D2121,'NI-Ter'!$B$1:$Y$2048,18,FALSE)</f>
        <v>0</v>
      </c>
      <c r="X2121" s="1209">
        <f>VLOOKUP($D2121,'NI-Ter'!$B$1:$Y$2048,19,FALSE)</f>
        <v>0</v>
      </c>
    </row>
    <row r="2122" spans="1:24" ht="27" hidden="1">
      <c r="A2122" s="507"/>
      <c r="B2122" s="507"/>
      <c r="C2122" s="507"/>
      <c r="D2122" s="1209" t="s">
        <v>2262</v>
      </c>
      <c r="E2122" s="1210" t="s">
        <v>3062</v>
      </c>
      <c r="F2122" s="1202"/>
      <c r="G2122" s="1202"/>
      <c r="H2122" s="1205" t="s">
        <v>2242</v>
      </c>
      <c r="I2122" s="1202" t="s">
        <v>53</v>
      </c>
      <c r="J2122" s="1202"/>
      <c r="K2122" s="1202"/>
      <c r="L2122" s="1202" t="s">
        <v>1918</v>
      </c>
      <c r="M2122" s="1202" t="s">
        <v>2219</v>
      </c>
      <c r="N2122" s="1203" t="s">
        <v>2263</v>
      </c>
      <c r="O2122" s="1203" t="s">
        <v>73</v>
      </c>
      <c r="P2122" s="1203" t="s">
        <v>73</v>
      </c>
      <c r="Q2122" s="1203" t="s">
        <v>73</v>
      </c>
      <c r="R2122" s="1203" t="s">
        <v>73</v>
      </c>
      <c r="S2122" s="1209">
        <f>VLOOKUP($D2122,'NI-Ter'!$B$1:$Y$2048,12,FALSE)</f>
        <v>0</v>
      </c>
      <c r="T2122" s="1209">
        <f>VLOOKUP($D2122,'NI-Ter'!$B$1:$Y$2048,13,FALSE)</f>
        <v>0</v>
      </c>
      <c r="U2122" s="1209">
        <f>VLOOKUP($D2122,'NI-Ter'!$B$1:$Y$2048,16,FALSE)</f>
        <v>0</v>
      </c>
      <c r="V2122" s="1209">
        <f>VLOOKUP($D2122,'NI-Ter'!$B$1:$Y$2048,17,FALSE)</f>
        <v>0</v>
      </c>
      <c r="W2122" s="1209">
        <f>VLOOKUP($D2122,'NI-Ter'!$B$1:$Y$2048,18,FALSE)</f>
        <v>0</v>
      </c>
      <c r="X2122" s="1209">
        <f>VLOOKUP($D2122,'NI-Ter'!$B$1:$Y$2048,19,FALSE)</f>
        <v>0</v>
      </c>
    </row>
    <row r="2123" spans="1:24" hidden="1">
      <c r="A2123" s="507"/>
      <c r="B2123" s="507"/>
      <c r="C2123" s="507"/>
      <c r="D2123" s="1209" t="s">
        <v>2264</v>
      </c>
      <c r="E2123" s="1210" t="s">
        <v>3062</v>
      </c>
      <c r="F2123" s="1202"/>
      <c r="G2123" s="1202"/>
      <c r="H2123" s="1205" t="s">
        <v>2265</v>
      </c>
      <c r="I2123" s="1202" t="s">
        <v>53</v>
      </c>
      <c r="J2123" s="1202"/>
      <c r="K2123" s="1202"/>
      <c r="L2123" s="1202" t="s">
        <v>1918</v>
      </c>
      <c r="M2123" s="1202" t="s">
        <v>2219</v>
      </c>
      <c r="N2123" s="1203" t="s">
        <v>2266</v>
      </c>
      <c r="O2123" s="1203" t="s">
        <v>73</v>
      </c>
      <c r="P2123" s="1203" t="s">
        <v>73</v>
      </c>
      <c r="Q2123" s="1203" t="s">
        <v>73</v>
      </c>
      <c r="R2123" s="1203" t="s">
        <v>73</v>
      </c>
      <c r="S2123" s="1209">
        <f>VLOOKUP($D2123,'NI-Ter'!$B$1:$Y$2048,12,FALSE)</f>
        <v>0</v>
      </c>
      <c r="T2123" s="1209">
        <f>VLOOKUP($D2123,'NI-Ter'!$B$1:$Y$2048,13,FALSE)</f>
        <v>0</v>
      </c>
      <c r="U2123" s="1209">
        <f>VLOOKUP($D2123,'NI-Ter'!$B$1:$Y$2048,16,FALSE)</f>
        <v>0</v>
      </c>
      <c r="V2123" s="1209">
        <f>VLOOKUP($D2123,'NI-Ter'!$B$1:$Y$2048,17,FALSE)</f>
        <v>0</v>
      </c>
      <c r="W2123" s="1209">
        <f>VLOOKUP($D2123,'NI-Ter'!$B$1:$Y$2048,18,FALSE)</f>
        <v>0</v>
      </c>
      <c r="X2123" s="1209">
        <f>VLOOKUP($D2123,'NI-Ter'!$B$1:$Y$2048,19,FALSE)</f>
        <v>0</v>
      </c>
    </row>
    <row r="2124" spans="1:24" hidden="1">
      <c r="A2124" s="507"/>
      <c r="B2124" s="507"/>
      <c r="C2124" s="507"/>
      <c r="D2124" s="1209" t="s">
        <v>2267</v>
      </c>
      <c r="E2124" s="1210" t="s">
        <v>3062</v>
      </c>
      <c r="F2124" s="1202"/>
      <c r="G2124" s="1202"/>
      <c r="H2124" s="1205" t="s">
        <v>2265</v>
      </c>
      <c r="I2124" s="1202" t="s">
        <v>53</v>
      </c>
      <c r="J2124" s="1202"/>
      <c r="K2124" s="1202"/>
      <c r="L2124" s="1202" t="s">
        <v>1918</v>
      </c>
      <c r="M2124" s="1202" t="s">
        <v>2219</v>
      </c>
      <c r="N2124" s="1203" t="s">
        <v>2268</v>
      </c>
      <c r="O2124" s="1203" t="s">
        <v>73</v>
      </c>
      <c r="P2124" s="1203" t="s">
        <v>73</v>
      </c>
      <c r="Q2124" s="1203" t="s">
        <v>73</v>
      </c>
      <c r="R2124" s="1203" t="s">
        <v>73</v>
      </c>
      <c r="S2124" s="1209">
        <f>VLOOKUP($D2124,'NI-Ter'!$B$1:$Y$2048,12,FALSE)</f>
        <v>0</v>
      </c>
      <c r="T2124" s="1209">
        <f>VLOOKUP($D2124,'NI-Ter'!$B$1:$Y$2048,13,FALSE)</f>
        <v>0</v>
      </c>
      <c r="U2124" s="1209">
        <f>VLOOKUP($D2124,'NI-Ter'!$B$1:$Y$2048,16,FALSE)</f>
        <v>0</v>
      </c>
      <c r="V2124" s="1209">
        <f>VLOOKUP($D2124,'NI-Ter'!$B$1:$Y$2048,17,FALSE)</f>
        <v>0</v>
      </c>
      <c r="W2124" s="1209">
        <f>VLOOKUP($D2124,'NI-Ter'!$B$1:$Y$2048,18,FALSE)</f>
        <v>0</v>
      </c>
      <c r="X2124" s="1209">
        <f>VLOOKUP($D2124,'NI-Ter'!$B$1:$Y$2048,19,FALSE)</f>
        <v>0</v>
      </c>
    </row>
    <row r="2125" spans="1:24" hidden="1">
      <c r="A2125" s="507"/>
      <c r="B2125" s="507"/>
      <c r="C2125" s="507"/>
      <c r="D2125" s="1209" t="s">
        <v>2269</v>
      </c>
      <c r="E2125" s="1210" t="s">
        <v>3062</v>
      </c>
      <c r="F2125" s="1202"/>
      <c r="G2125" s="1202"/>
      <c r="H2125" s="1205" t="s">
        <v>2265</v>
      </c>
      <c r="I2125" s="1202" t="s">
        <v>53</v>
      </c>
      <c r="J2125" s="1202"/>
      <c r="K2125" s="1202"/>
      <c r="L2125" s="1202" t="s">
        <v>1918</v>
      </c>
      <c r="M2125" s="1202" t="s">
        <v>2219</v>
      </c>
      <c r="N2125" s="1203" t="s">
        <v>2270</v>
      </c>
      <c r="O2125" s="1203" t="s">
        <v>73</v>
      </c>
      <c r="P2125" s="1203" t="s">
        <v>73</v>
      </c>
      <c r="Q2125" s="1203" t="s">
        <v>73</v>
      </c>
      <c r="R2125" s="1203" t="s">
        <v>73</v>
      </c>
      <c r="S2125" s="1209">
        <f>VLOOKUP($D2125,'NI-Ter'!$B$1:$Y$2048,12,FALSE)</f>
        <v>0</v>
      </c>
      <c r="T2125" s="1209">
        <f>VLOOKUP($D2125,'NI-Ter'!$B$1:$Y$2048,13,FALSE)</f>
        <v>0</v>
      </c>
      <c r="U2125" s="1209">
        <f>VLOOKUP($D2125,'NI-Ter'!$B$1:$Y$2048,16,FALSE)</f>
        <v>0</v>
      </c>
      <c r="V2125" s="1209">
        <f>VLOOKUP($D2125,'NI-Ter'!$B$1:$Y$2048,17,FALSE)</f>
        <v>0</v>
      </c>
      <c r="W2125" s="1209">
        <f>VLOOKUP($D2125,'NI-Ter'!$B$1:$Y$2048,18,FALSE)</f>
        <v>0</v>
      </c>
      <c r="X2125" s="1209">
        <f>VLOOKUP($D2125,'NI-Ter'!$B$1:$Y$2048,19,FALSE)</f>
        <v>0</v>
      </c>
    </row>
    <row r="2126" spans="1:24" ht="27" hidden="1">
      <c r="A2126" s="507"/>
      <c r="B2126" s="507"/>
      <c r="C2126" s="507"/>
      <c r="D2126" s="1209" t="s">
        <v>2271</v>
      </c>
      <c r="E2126" s="1210" t="s">
        <v>3062</v>
      </c>
      <c r="F2126" s="1202"/>
      <c r="G2126" s="1202"/>
      <c r="H2126" s="1205" t="s">
        <v>2265</v>
      </c>
      <c r="I2126" s="1202" t="s">
        <v>53</v>
      </c>
      <c r="J2126" s="1202"/>
      <c r="K2126" s="1202"/>
      <c r="L2126" s="1202" t="s">
        <v>1918</v>
      </c>
      <c r="M2126" s="1202" t="s">
        <v>2219</v>
      </c>
      <c r="N2126" s="1203" t="s">
        <v>2272</v>
      </c>
      <c r="O2126" s="1203" t="s">
        <v>73</v>
      </c>
      <c r="P2126" s="1203" t="s">
        <v>73</v>
      </c>
      <c r="Q2126" s="1203" t="s">
        <v>73</v>
      </c>
      <c r="R2126" s="1203" t="s">
        <v>73</v>
      </c>
      <c r="S2126" s="1209">
        <f>VLOOKUP($D2126,'NI-Ter'!$B$1:$Y$2048,12,FALSE)</f>
        <v>0</v>
      </c>
      <c r="T2126" s="1209">
        <f>VLOOKUP($D2126,'NI-Ter'!$B$1:$Y$2048,13,FALSE)</f>
        <v>0</v>
      </c>
      <c r="U2126" s="1209">
        <f>VLOOKUP($D2126,'NI-Ter'!$B$1:$Y$2048,16,FALSE)</f>
        <v>0</v>
      </c>
      <c r="V2126" s="1209">
        <f>VLOOKUP($D2126,'NI-Ter'!$B$1:$Y$2048,17,FALSE)</f>
        <v>0</v>
      </c>
      <c r="W2126" s="1209">
        <f>VLOOKUP($D2126,'NI-Ter'!$B$1:$Y$2048,18,FALSE)</f>
        <v>0</v>
      </c>
      <c r="X2126" s="1209">
        <f>VLOOKUP($D2126,'NI-Ter'!$B$1:$Y$2048,19,FALSE)</f>
        <v>0</v>
      </c>
    </row>
    <row r="2127" spans="1:24" ht="27" hidden="1">
      <c r="A2127" s="507"/>
      <c r="B2127" s="507"/>
      <c r="C2127" s="507"/>
      <c r="D2127" s="1209" t="s">
        <v>2273</v>
      </c>
      <c r="E2127" s="1210" t="s">
        <v>3062</v>
      </c>
      <c r="F2127" s="1202"/>
      <c r="G2127" s="1202"/>
      <c r="H2127" s="1205" t="s">
        <v>2265</v>
      </c>
      <c r="I2127" s="1202" t="s">
        <v>53</v>
      </c>
      <c r="J2127" s="1202"/>
      <c r="K2127" s="1202"/>
      <c r="L2127" s="1202" t="s">
        <v>1918</v>
      </c>
      <c r="M2127" s="1202" t="s">
        <v>2219</v>
      </c>
      <c r="N2127" s="1203" t="s">
        <v>2274</v>
      </c>
      <c r="O2127" s="1203" t="s">
        <v>73</v>
      </c>
      <c r="P2127" s="1203" t="s">
        <v>73</v>
      </c>
      <c r="Q2127" s="1203" t="s">
        <v>73</v>
      </c>
      <c r="R2127" s="1203" t="s">
        <v>73</v>
      </c>
      <c r="S2127" s="1209">
        <f>VLOOKUP($D2127,'NI-Ter'!$B$1:$Y$2048,12,FALSE)</f>
        <v>0</v>
      </c>
      <c r="T2127" s="1209">
        <f>VLOOKUP($D2127,'NI-Ter'!$B$1:$Y$2048,13,FALSE)</f>
        <v>0</v>
      </c>
      <c r="U2127" s="1209">
        <f>VLOOKUP($D2127,'NI-Ter'!$B$1:$Y$2048,16,FALSE)</f>
        <v>0</v>
      </c>
      <c r="V2127" s="1209">
        <f>VLOOKUP($D2127,'NI-Ter'!$B$1:$Y$2048,17,FALSE)</f>
        <v>0</v>
      </c>
      <c r="W2127" s="1209">
        <f>VLOOKUP($D2127,'NI-Ter'!$B$1:$Y$2048,18,FALSE)</f>
        <v>0</v>
      </c>
      <c r="X2127" s="1209">
        <f>VLOOKUP($D2127,'NI-Ter'!$B$1:$Y$2048,19,FALSE)</f>
        <v>0</v>
      </c>
    </row>
    <row r="2128" spans="1:24" ht="27" hidden="1">
      <c r="A2128" s="507"/>
      <c r="B2128" s="507"/>
      <c r="C2128" s="507"/>
      <c r="D2128" s="1209" t="s">
        <v>2275</v>
      </c>
      <c r="E2128" s="1210" t="s">
        <v>3062</v>
      </c>
      <c r="F2128" s="1202"/>
      <c r="G2128" s="1202"/>
      <c r="H2128" s="1205" t="s">
        <v>2265</v>
      </c>
      <c r="I2128" s="1202" t="s">
        <v>53</v>
      </c>
      <c r="J2128" s="1202"/>
      <c r="K2128" s="1202"/>
      <c r="L2128" s="1202" t="s">
        <v>1918</v>
      </c>
      <c r="M2128" s="1202" t="s">
        <v>2219</v>
      </c>
      <c r="N2128" s="1203" t="s">
        <v>2276</v>
      </c>
      <c r="O2128" s="1203" t="s">
        <v>73</v>
      </c>
      <c r="P2128" s="1203" t="s">
        <v>73</v>
      </c>
      <c r="Q2128" s="1203" t="s">
        <v>73</v>
      </c>
      <c r="R2128" s="1203" t="s">
        <v>73</v>
      </c>
      <c r="S2128" s="1209">
        <f>VLOOKUP($D2128,'NI-Ter'!$B$1:$Y$2048,12,FALSE)</f>
        <v>0</v>
      </c>
      <c r="T2128" s="1209">
        <f>VLOOKUP($D2128,'NI-Ter'!$B$1:$Y$2048,13,FALSE)</f>
        <v>0</v>
      </c>
      <c r="U2128" s="1209">
        <f>VLOOKUP($D2128,'NI-Ter'!$B$1:$Y$2048,16,FALSE)</f>
        <v>0</v>
      </c>
      <c r="V2128" s="1209">
        <f>VLOOKUP($D2128,'NI-Ter'!$B$1:$Y$2048,17,FALSE)</f>
        <v>0</v>
      </c>
      <c r="W2128" s="1209">
        <f>VLOOKUP($D2128,'NI-Ter'!$B$1:$Y$2048,18,FALSE)</f>
        <v>0</v>
      </c>
      <c r="X2128" s="1209">
        <f>VLOOKUP($D2128,'NI-Ter'!$B$1:$Y$2048,19,FALSE)</f>
        <v>0</v>
      </c>
    </row>
    <row r="2129" spans="1:24" ht="27" hidden="1">
      <c r="A2129" s="507"/>
      <c r="B2129" s="507"/>
      <c r="C2129" s="507"/>
      <c r="D2129" s="1209" t="s">
        <v>2277</v>
      </c>
      <c r="E2129" s="1210" t="s">
        <v>3062</v>
      </c>
      <c r="F2129" s="1202"/>
      <c r="G2129" s="1202"/>
      <c r="H2129" s="1205" t="s">
        <v>2265</v>
      </c>
      <c r="I2129" s="1202" t="s">
        <v>53</v>
      </c>
      <c r="J2129" s="1202"/>
      <c r="K2129" s="1202"/>
      <c r="L2129" s="1202" t="s">
        <v>1918</v>
      </c>
      <c r="M2129" s="1202" t="s">
        <v>2219</v>
      </c>
      <c r="N2129" s="1203" t="s">
        <v>2278</v>
      </c>
      <c r="O2129" s="1203" t="s">
        <v>73</v>
      </c>
      <c r="P2129" s="1203" t="s">
        <v>73</v>
      </c>
      <c r="Q2129" s="1203" t="s">
        <v>73</v>
      </c>
      <c r="R2129" s="1203" t="s">
        <v>73</v>
      </c>
      <c r="S2129" s="1209">
        <f>VLOOKUP($D2129,'NI-Ter'!$B$1:$Y$2048,12,FALSE)</f>
        <v>0</v>
      </c>
      <c r="T2129" s="1209">
        <f>VLOOKUP($D2129,'NI-Ter'!$B$1:$Y$2048,13,FALSE)</f>
        <v>0</v>
      </c>
      <c r="U2129" s="1209">
        <f>VLOOKUP($D2129,'NI-Ter'!$B$1:$Y$2048,16,FALSE)</f>
        <v>0</v>
      </c>
      <c r="V2129" s="1209">
        <f>VLOOKUP($D2129,'NI-Ter'!$B$1:$Y$2048,17,FALSE)</f>
        <v>0</v>
      </c>
      <c r="W2129" s="1209">
        <f>VLOOKUP($D2129,'NI-Ter'!$B$1:$Y$2048,18,FALSE)</f>
        <v>0</v>
      </c>
      <c r="X2129" s="1209">
        <f>VLOOKUP($D2129,'NI-Ter'!$B$1:$Y$2048,19,FALSE)</f>
        <v>0</v>
      </c>
    </row>
    <row r="2130" spans="1:24" hidden="1">
      <c r="A2130" s="507"/>
      <c r="B2130" s="507"/>
      <c r="C2130" s="507"/>
      <c r="D2130" s="1209" t="s">
        <v>2279</v>
      </c>
      <c r="E2130" s="1210" t="s">
        <v>3062</v>
      </c>
      <c r="F2130" s="1202"/>
      <c r="G2130" s="1202"/>
      <c r="H2130" s="1205" t="s">
        <v>2265</v>
      </c>
      <c r="I2130" s="1202" t="s">
        <v>53</v>
      </c>
      <c r="J2130" s="1202"/>
      <c r="K2130" s="1202"/>
      <c r="L2130" s="1202" t="s">
        <v>1918</v>
      </c>
      <c r="M2130" s="1202" t="s">
        <v>2219</v>
      </c>
      <c r="N2130" s="1203" t="s">
        <v>2280</v>
      </c>
      <c r="O2130" s="1203" t="s">
        <v>73</v>
      </c>
      <c r="P2130" s="1203" t="s">
        <v>73</v>
      </c>
      <c r="Q2130" s="1203" t="s">
        <v>73</v>
      </c>
      <c r="R2130" s="1203" t="s">
        <v>73</v>
      </c>
      <c r="S2130" s="1209">
        <f>VLOOKUP($D2130,'NI-Ter'!$B$1:$Y$2048,12,FALSE)</f>
        <v>0</v>
      </c>
      <c r="T2130" s="1209">
        <f>VLOOKUP($D2130,'NI-Ter'!$B$1:$Y$2048,13,FALSE)</f>
        <v>0</v>
      </c>
      <c r="U2130" s="1209">
        <f>VLOOKUP($D2130,'NI-Ter'!$B$1:$Y$2048,16,FALSE)</f>
        <v>0</v>
      </c>
      <c r="V2130" s="1209">
        <f>VLOOKUP($D2130,'NI-Ter'!$B$1:$Y$2048,17,FALSE)</f>
        <v>0</v>
      </c>
      <c r="W2130" s="1209">
        <f>VLOOKUP($D2130,'NI-Ter'!$B$1:$Y$2048,18,FALSE)</f>
        <v>0</v>
      </c>
      <c r="X2130" s="1209">
        <f>VLOOKUP($D2130,'NI-Ter'!$B$1:$Y$2048,19,FALSE)</f>
        <v>0</v>
      </c>
    </row>
    <row r="2131" spans="1:24" hidden="1">
      <c r="A2131" s="507"/>
      <c r="B2131" s="507"/>
      <c r="C2131" s="507"/>
      <c r="D2131" s="1209" t="s">
        <v>2281</v>
      </c>
      <c r="E2131" s="1210" t="s">
        <v>3062</v>
      </c>
      <c r="F2131" s="1202"/>
      <c r="G2131" s="1202"/>
      <c r="H2131" s="1205" t="s">
        <v>2265</v>
      </c>
      <c r="I2131" s="1202" t="s">
        <v>53</v>
      </c>
      <c r="J2131" s="1202"/>
      <c r="K2131" s="1202"/>
      <c r="L2131" s="1202" t="s">
        <v>1918</v>
      </c>
      <c r="M2131" s="1202" t="s">
        <v>2219</v>
      </c>
      <c r="N2131" s="1203" t="s">
        <v>2282</v>
      </c>
      <c r="O2131" s="1203" t="s">
        <v>73</v>
      </c>
      <c r="P2131" s="1203" t="s">
        <v>73</v>
      </c>
      <c r="Q2131" s="1203" t="s">
        <v>73</v>
      </c>
      <c r="R2131" s="1203" t="s">
        <v>73</v>
      </c>
      <c r="S2131" s="1209">
        <f>VLOOKUP($D2131,'NI-Ter'!$B$1:$Y$2048,12,FALSE)</f>
        <v>0</v>
      </c>
      <c r="T2131" s="1209">
        <f>VLOOKUP($D2131,'NI-Ter'!$B$1:$Y$2048,13,FALSE)</f>
        <v>0</v>
      </c>
      <c r="U2131" s="1209">
        <f>VLOOKUP($D2131,'NI-Ter'!$B$1:$Y$2048,16,FALSE)</f>
        <v>0</v>
      </c>
      <c r="V2131" s="1209">
        <f>VLOOKUP($D2131,'NI-Ter'!$B$1:$Y$2048,17,FALSE)</f>
        <v>0</v>
      </c>
      <c r="W2131" s="1209">
        <f>VLOOKUP($D2131,'NI-Ter'!$B$1:$Y$2048,18,FALSE)</f>
        <v>0</v>
      </c>
      <c r="X2131" s="1209">
        <f>VLOOKUP($D2131,'NI-Ter'!$B$1:$Y$2048,19,FALSE)</f>
        <v>0</v>
      </c>
    </row>
    <row r="2132" spans="1:24" ht="27" hidden="1">
      <c r="A2132" s="507"/>
      <c r="B2132" s="507"/>
      <c r="C2132" s="507"/>
      <c r="D2132" s="1209" t="s">
        <v>2283</v>
      </c>
      <c r="E2132" s="1210" t="s">
        <v>3062</v>
      </c>
      <c r="F2132" s="1202"/>
      <c r="G2132" s="1202"/>
      <c r="H2132" s="1205" t="s">
        <v>2265</v>
      </c>
      <c r="I2132" s="1202" t="s">
        <v>53</v>
      </c>
      <c r="J2132" s="1202"/>
      <c r="K2132" s="1202"/>
      <c r="L2132" s="1202" t="s">
        <v>1918</v>
      </c>
      <c r="M2132" s="1202" t="s">
        <v>2219</v>
      </c>
      <c r="N2132" s="1203" t="s">
        <v>2284</v>
      </c>
      <c r="O2132" s="1203" t="s">
        <v>73</v>
      </c>
      <c r="P2132" s="1203" t="s">
        <v>73</v>
      </c>
      <c r="Q2132" s="1203" t="s">
        <v>73</v>
      </c>
      <c r="R2132" s="1203" t="s">
        <v>73</v>
      </c>
      <c r="S2132" s="1209">
        <f>VLOOKUP($D2132,'NI-Ter'!$B$1:$Y$2048,12,FALSE)</f>
        <v>0</v>
      </c>
      <c r="T2132" s="1209">
        <f>VLOOKUP($D2132,'NI-Ter'!$B$1:$Y$2048,13,FALSE)</f>
        <v>0</v>
      </c>
      <c r="U2132" s="1209">
        <f>VLOOKUP($D2132,'NI-Ter'!$B$1:$Y$2048,16,FALSE)</f>
        <v>0</v>
      </c>
      <c r="V2132" s="1209">
        <f>VLOOKUP($D2132,'NI-Ter'!$B$1:$Y$2048,17,FALSE)</f>
        <v>0</v>
      </c>
      <c r="W2132" s="1209">
        <f>VLOOKUP($D2132,'NI-Ter'!$B$1:$Y$2048,18,FALSE)</f>
        <v>0</v>
      </c>
      <c r="X2132" s="1209">
        <f>VLOOKUP($D2132,'NI-Ter'!$B$1:$Y$2048,19,FALSE)</f>
        <v>0</v>
      </c>
    </row>
    <row r="2133" spans="1:24" ht="27" hidden="1">
      <c r="A2133" s="507"/>
      <c r="B2133" s="507"/>
      <c r="C2133" s="507"/>
      <c r="D2133" s="1209" t="s">
        <v>2285</v>
      </c>
      <c r="E2133" s="1210" t="s">
        <v>3062</v>
      </c>
      <c r="F2133" s="1202"/>
      <c r="G2133" s="1202"/>
      <c r="H2133" s="1205" t="s">
        <v>2265</v>
      </c>
      <c r="I2133" s="1202" t="s">
        <v>53</v>
      </c>
      <c r="J2133" s="1202"/>
      <c r="K2133" s="1202"/>
      <c r="L2133" s="1202" t="s">
        <v>1918</v>
      </c>
      <c r="M2133" s="1202" t="s">
        <v>2219</v>
      </c>
      <c r="N2133" s="1203" t="s">
        <v>2286</v>
      </c>
      <c r="O2133" s="1203" t="s">
        <v>73</v>
      </c>
      <c r="P2133" s="1203" t="s">
        <v>73</v>
      </c>
      <c r="Q2133" s="1203" t="s">
        <v>73</v>
      </c>
      <c r="R2133" s="1203" t="s">
        <v>73</v>
      </c>
      <c r="S2133" s="1209">
        <f>VLOOKUP($D2133,'NI-Ter'!$B$1:$Y$2048,12,FALSE)</f>
        <v>0</v>
      </c>
      <c r="T2133" s="1209">
        <f>VLOOKUP($D2133,'NI-Ter'!$B$1:$Y$2048,13,FALSE)</f>
        <v>0</v>
      </c>
      <c r="U2133" s="1209">
        <f>VLOOKUP($D2133,'NI-Ter'!$B$1:$Y$2048,16,FALSE)</f>
        <v>0</v>
      </c>
      <c r="V2133" s="1209">
        <f>VLOOKUP($D2133,'NI-Ter'!$B$1:$Y$2048,17,FALSE)</f>
        <v>0</v>
      </c>
      <c r="W2133" s="1209">
        <f>VLOOKUP($D2133,'NI-Ter'!$B$1:$Y$2048,18,FALSE)</f>
        <v>0</v>
      </c>
      <c r="X2133" s="1209">
        <f>VLOOKUP($D2133,'NI-Ter'!$B$1:$Y$2048,19,FALSE)</f>
        <v>0</v>
      </c>
    </row>
    <row r="2134" spans="1:24" hidden="1">
      <c r="A2134" s="507"/>
      <c r="B2134" s="507"/>
      <c r="C2134" s="507"/>
      <c r="D2134" s="1209" t="s">
        <v>2287</v>
      </c>
      <c r="E2134" s="1210" t="s">
        <v>3062</v>
      </c>
      <c r="F2134" s="1202"/>
      <c r="G2134" s="1202"/>
      <c r="H2134" s="1202"/>
      <c r="I2134" s="1202" t="s">
        <v>71</v>
      </c>
      <c r="J2134" s="1202"/>
      <c r="K2134" s="1202"/>
      <c r="L2134" s="1202"/>
      <c r="M2134" s="1202"/>
      <c r="N2134" s="1203" t="s">
        <v>2288</v>
      </c>
      <c r="O2134" s="1203" t="s">
        <v>73</v>
      </c>
      <c r="P2134" s="1203" t="s">
        <v>73</v>
      </c>
      <c r="Q2134" s="1203" t="s">
        <v>73</v>
      </c>
      <c r="R2134" s="1203" t="s">
        <v>73</v>
      </c>
      <c r="S2134" s="1209">
        <f>VLOOKUP($D2134,'NI-Ter'!$B$1:$Y$2048,12,FALSE)</f>
        <v>0</v>
      </c>
      <c r="T2134" s="1209">
        <f>VLOOKUP($D2134,'NI-Ter'!$B$1:$Y$2048,13,FALSE)</f>
        <v>0</v>
      </c>
      <c r="U2134" s="1209">
        <f>VLOOKUP($D2134,'NI-Ter'!$B$1:$Y$2048,16,FALSE)</f>
        <v>269</v>
      </c>
      <c r="V2134" s="1209">
        <f>VLOOKUP($D2134,'NI-Ter'!$B$1:$Y$2048,17,FALSE)</f>
        <v>0</v>
      </c>
      <c r="W2134" s="1209">
        <f>VLOOKUP($D2134,'NI-Ter'!$B$1:$Y$2048,18,FALSE)</f>
        <v>0</v>
      </c>
      <c r="X2134" s="1209">
        <f>VLOOKUP($D2134,'NI-Ter'!$B$1:$Y$2048,19,FALSE)</f>
        <v>0</v>
      </c>
    </row>
    <row r="2135" spans="1:24" hidden="1">
      <c r="A2135" s="507"/>
      <c r="B2135" s="507"/>
      <c r="C2135" s="507"/>
      <c r="D2135" s="1209" t="s">
        <v>2289</v>
      </c>
      <c r="E2135" s="1210" t="s">
        <v>3062</v>
      </c>
      <c r="F2135" s="1202"/>
      <c r="G2135" s="1202"/>
      <c r="H2135" s="1205" t="s">
        <v>2290</v>
      </c>
      <c r="I2135" s="1202" t="s">
        <v>53</v>
      </c>
      <c r="J2135" s="1202"/>
      <c r="K2135" s="1202"/>
      <c r="L2135" s="1202" t="s">
        <v>1918</v>
      </c>
      <c r="M2135" s="1202" t="s">
        <v>2143</v>
      </c>
      <c r="N2135" s="1203" t="s">
        <v>2291</v>
      </c>
      <c r="O2135" s="1203" t="s">
        <v>73</v>
      </c>
      <c r="P2135" s="1203" t="s">
        <v>73</v>
      </c>
      <c r="Q2135" s="1203" t="s">
        <v>73</v>
      </c>
      <c r="R2135" s="1203" t="s">
        <v>73</v>
      </c>
      <c r="S2135" s="1209">
        <f>VLOOKUP($D2135,'NI-Ter'!$B$1:$Y$2048,12,FALSE)</f>
        <v>0</v>
      </c>
      <c r="T2135" s="1209">
        <f>VLOOKUP($D2135,'NI-Ter'!$B$1:$Y$2048,13,FALSE)</f>
        <v>0</v>
      </c>
      <c r="U2135" s="1209">
        <f>VLOOKUP($D2135,'NI-Ter'!$B$1:$Y$2048,16,FALSE)</f>
        <v>0</v>
      </c>
      <c r="V2135" s="1209">
        <f>VLOOKUP($D2135,'NI-Ter'!$B$1:$Y$2048,17,FALSE)</f>
        <v>0</v>
      </c>
      <c r="W2135" s="1209">
        <f>VLOOKUP($D2135,'NI-Ter'!$B$1:$Y$2048,18,FALSE)</f>
        <v>0</v>
      </c>
      <c r="X2135" s="1209">
        <f>VLOOKUP($D2135,'NI-Ter'!$B$1:$Y$2048,19,FALSE)</f>
        <v>0</v>
      </c>
    </row>
    <row r="2136" spans="1:24" hidden="1">
      <c r="A2136" s="507"/>
      <c r="B2136" s="507"/>
      <c r="C2136" s="507"/>
      <c r="D2136" s="1209" t="s">
        <v>2292</v>
      </c>
      <c r="E2136" s="1210" t="s">
        <v>3062</v>
      </c>
      <c r="F2136" s="1202"/>
      <c r="G2136" s="1202"/>
      <c r="H2136" s="1205" t="s">
        <v>2290</v>
      </c>
      <c r="I2136" s="1202" t="s">
        <v>53</v>
      </c>
      <c r="J2136" s="1202"/>
      <c r="K2136" s="1202"/>
      <c r="L2136" s="1202" t="s">
        <v>1918</v>
      </c>
      <c r="M2136" s="1202" t="s">
        <v>2143</v>
      </c>
      <c r="N2136" s="1203" t="s">
        <v>2293</v>
      </c>
      <c r="O2136" s="1203" t="s">
        <v>73</v>
      </c>
      <c r="P2136" s="1203" t="s">
        <v>73</v>
      </c>
      <c r="Q2136" s="1203" t="s">
        <v>73</v>
      </c>
      <c r="R2136" s="1203" t="s">
        <v>73</v>
      </c>
      <c r="S2136" s="1209">
        <f>VLOOKUP($D2136,'NI-Ter'!$B$1:$Y$2048,12,FALSE)</f>
        <v>0</v>
      </c>
      <c r="T2136" s="1209">
        <f>VLOOKUP($D2136,'NI-Ter'!$B$1:$Y$2048,13,FALSE)</f>
        <v>0</v>
      </c>
      <c r="U2136" s="1209">
        <f>VLOOKUP($D2136,'NI-Ter'!$B$1:$Y$2048,16,FALSE)</f>
        <v>0</v>
      </c>
      <c r="V2136" s="1209">
        <f>VLOOKUP($D2136,'NI-Ter'!$B$1:$Y$2048,17,FALSE)</f>
        <v>0</v>
      </c>
      <c r="W2136" s="1209">
        <f>VLOOKUP($D2136,'NI-Ter'!$B$1:$Y$2048,18,FALSE)</f>
        <v>0</v>
      </c>
      <c r="X2136" s="1209">
        <f>VLOOKUP($D2136,'NI-Ter'!$B$1:$Y$2048,19,FALSE)</f>
        <v>0</v>
      </c>
    </row>
    <row r="2137" spans="1:24" hidden="1">
      <c r="A2137" s="507"/>
      <c r="B2137" s="507"/>
      <c r="C2137" s="507"/>
      <c r="D2137" s="1209" t="s">
        <v>2294</v>
      </c>
      <c r="E2137" s="1210" t="s">
        <v>3062</v>
      </c>
      <c r="F2137" s="1202"/>
      <c r="G2137" s="1202"/>
      <c r="H2137" s="1205" t="s">
        <v>2290</v>
      </c>
      <c r="I2137" s="1202" t="s">
        <v>53</v>
      </c>
      <c r="J2137" s="1202"/>
      <c r="K2137" s="1202"/>
      <c r="L2137" s="1202" t="s">
        <v>1918</v>
      </c>
      <c r="M2137" s="1202" t="s">
        <v>2143</v>
      </c>
      <c r="N2137" s="1203" t="s">
        <v>2295</v>
      </c>
      <c r="O2137" s="1203" t="s">
        <v>73</v>
      </c>
      <c r="P2137" s="1203" t="s">
        <v>73</v>
      </c>
      <c r="Q2137" s="1203" t="s">
        <v>73</v>
      </c>
      <c r="R2137" s="1203" t="s">
        <v>73</v>
      </c>
      <c r="S2137" s="1209">
        <f>VLOOKUP($D2137,'NI-Ter'!$B$1:$Y$2048,12,FALSE)</f>
        <v>0</v>
      </c>
      <c r="T2137" s="1209">
        <f>VLOOKUP($D2137,'NI-Ter'!$B$1:$Y$2048,13,FALSE)</f>
        <v>0</v>
      </c>
      <c r="U2137" s="1209">
        <f>VLOOKUP($D2137,'NI-Ter'!$B$1:$Y$2048,16,FALSE)</f>
        <v>0</v>
      </c>
      <c r="V2137" s="1209">
        <f>VLOOKUP($D2137,'NI-Ter'!$B$1:$Y$2048,17,FALSE)</f>
        <v>0</v>
      </c>
      <c r="W2137" s="1209">
        <f>VLOOKUP($D2137,'NI-Ter'!$B$1:$Y$2048,18,FALSE)</f>
        <v>0</v>
      </c>
      <c r="X2137" s="1209">
        <f>VLOOKUP($D2137,'NI-Ter'!$B$1:$Y$2048,19,FALSE)</f>
        <v>0</v>
      </c>
    </row>
    <row r="2138" spans="1:24" hidden="1">
      <c r="A2138" s="507"/>
      <c r="B2138" s="507"/>
      <c r="C2138" s="507"/>
      <c r="D2138" s="1209" t="s">
        <v>2296</v>
      </c>
      <c r="E2138" s="1210" t="s">
        <v>3062</v>
      </c>
      <c r="F2138" s="1202"/>
      <c r="G2138" s="1202"/>
      <c r="H2138" s="1205" t="s">
        <v>2290</v>
      </c>
      <c r="I2138" s="1202" t="s">
        <v>53</v>
      </c>
      <c r="J2138" s="1202"/>
      <c r="K2138" s="1202"/>
      <c r="L2138" s="1202" t="s">
        <v>1918</v>
      </c>
      <c r="M2138" s="1202" t="s">
        <v>2143</v>
      </c>
      <c r="N2138" s="1203" t="s">
        <v>2297</v>
      </c>
      <c r="O2138" s="1203" t="s">
        <v>73</v>
      </c>
      <c r="P2138" s="1203" t="s">
        <v>73</v>
      </c>
      <c r="Q2138" s="1203" t="s">
        <v>73</v>
      </c>
      <c r="R2138" s="1203" t="s">
        <v>73</v>
      </c>
      <c r="S2138" s="1209">
        <f>VLOOKUP($D2138,'NI-Ter'!$B$1:$Y$2048,12,FALSE)</f>
        <v>0</v>
      </c>
      <c r="T2138" s="1209">
        <f>VLOOKUP($D2138,'NI-Ter'!$B$1:$Y$2048,13,FALSE)</f>
        <v>0</v>
      </c>
      <c r="U2138" s="1209">
        <f>VLOOKUP($D2138,'NI-Ter'!$B$1:$Y$2048,16,FALSE)</f>
        <v>0</v>
      </c>
      <c r="V2138" s="1209">
        <f>VLOOKUP($D2138,'NI-Ter'!$B$1:$Y$2048,17,FALSE)</f>
        <v>0</v>
      </c>
      <c r="W2138" s="1209">
        <f>VLOOKUP($D2138,'NI-Ter'!$B$1:$Y$2048,18,FALSE)</f>
        <v>0</v>
      </c>
      <c r="X2138" s="1209">
        <f>VLOOKUP($D2138,'NI-Ter'!$B$1:$Y$2048,19,FALSE)</f>
        <v>0</v>
      </c>
    </row>
    <row r="2139" spans="1:24" ht="27" hidden="1">
      <c r="A2139" s="507"/>
      <c r="B2139" s="507"/>
      <c r="C2139" s="507"/>
      <c r="D2139" s="1209" t="s">
        <v>2298</v>
      </c>
      <c r="E2139" s="1210" t="s">
        <v>3062</v>
      </c>
      <c r="F2139" s="1202"/>
      <c r="G2139" s="1202"/>
      <c r="H2139" s="1205" t="s">
        <v>2290</v>
      </c>
      <c r="I2139" s="1202" t="s">
        <v>53</v>
      </c>
      <c r="J2139" s="1202"/>
      <c r="K2139" s="1202"/>
      <c r="L2139" s="1202" t="s">
        <v>1918</v>
      </c>
      <c r="M2139" s="1202" t="s">
        <v>2143</v>
      </c>
      <c r="N2139" s="1203" t="s">
        <v>2299</v>
      </c>
      <c r="O2139" s="1203" t="s">
        <v>73</v>
      </c>
      <c r="P2139" s="1203" t="s">
        <v>73</v>
      </c>
      <c r="Q2139" s="1203" t="s">
        <v>73</v>
      </c>
      <c r="R2139" s="1203" t="s">
        <v>73</v>
      </c>
      <c r="S2139" s="1209">
        <f>VLOOKUP($D2139,'NI-Ter'!$B$1:$Y$2048,12,FALSE)</f>
        <v>0</v>
      </c>
      <c r="T2139" s="1209">
        <f>VLOOKUP($D2139,'NI-Ter'!$B$1:$Y$2048,13,FALSE)</f>
        <v>0</v>
      </c>
      <c r="U2139" s="1209">
        <f>VLOOKUP($D2139,'NI-Ter'!$B$1:$Y$2048,16,FALSE)</f>
        <v>0</v>
      </c>
      <c r="V2139" s="1209">
        <f>VLOOKUP($D2139,'NI-Ter'!$B$1:$Y$2048,17,FALSE)</f>
        <v>0</v>
      </c>
      <c r="W2139" s="1209">
        <f>VLOOKUP($D2139,'NI-Ter'!$B$1:$Y$2048,18,FALSE)</f>
        <v>0</v>
      </c>
      <c r="X2139" s="1209">
        <f>VLOOKUP($D2139,'NI-Ter'!$B$1:$Y$2048,19,FALSE)</f>
        <v>0</v>
      </c>
    </row>
    <row r="2140" spans="1:24" ht="27" hidden="1">
      <c r="A2140" s="507"/>
      <c r="B2140" s="507"/>
      <c r="C2140" s="507"/>
      <c r="D2140" s="1209" t="s">
        <v>2300</v>
      </c>
      <c r="E2140" s="1210" t="s">
        <v>3062</v>
      </c>
      <c r="F2140" s="1202"/>
      <c r="G2140" s="1202"/>
      <c r="H2140" s="1205" t="s">
        <v>2290</v>
      </c>
      <c r="I2140" s="1202" t="s">
        <v>53</v>
      </c>
      <c r="J2140" s="1202"/>
      <c r="K2140" s="1202"/>
      <c r="L2140" s="1202" t="s">
        <v>1918</v>
      </c>
      <c r="M2140" s="1202" t="s">
        <v>2143</v>
      </c>
      <c r="N2140" s="1203" t="s">
        <v>2301</v>
      </c>
      <c r="O2140" s="1203" t="s">
        <v>73</v>
      </c>
      <c r="P2140" s="1203" t="s">
        <v>73</v>
      </c>
      <c r="Q2140" s="1203" t="s">
        <v>73</v>
      </c>
      <c r="R2140" s="1203" t="s">
        <v>73</v>
      </c>
      <c r="S2140" s="1209">
        <f>VLOOKUP($D2140,'NI-Ter'!$B$1:$Y$2048,12,FALSE)</f>
        <v>0</v>
      </c>
      <c r="T2140" s="1209">
        <f>VLOOKUP($D2140,'NI-Ter'!$B$1:$Y$2048,13,FALSE)</f>
        <v>0</v>
      </c>
      <c r="U2140" s="1209">
        <f>VLOOKUP($D2140,'NI-Ter'!$B$1:$Y$2048,16,FALSE)</f>
        <v>0</v>
      </c>
      <c r="V2140" s="1209">
        <f>VLOOKUP($D2140,'NI-Ter'!$B$1:$Y$2048,17,FALSE)</f>
        <v>0</v>
      </c>
      <c r="W2140" s="1209">
        <f>VLOOKUP($D2140,'NI-Ter'!$B$1:$Y$2048,18,FALSE)</f>
        <v>0</v>
      </c>
      <c r="X2140" s="1209">
        <f>VLOOKUP($D2140,'NI-Ter'!$B$1:$Y$2048,19,FALSE)</f>
        <v>0</v>
      </c>
    </row>
    <row r="2141" spans="1:24" ht="27" hidden="1">
      <c r="A2141" s="507"/>
      <c r="B2141" s="507"/>
      <c r="C2141" s="507"/>
      <c r="D2141" s="1209" t="s">
        <v>2302</v>
      </c>
      <c r="E2141" s="1210" t="s">
        <v>3062</v>
      </c>
      <c r="F2141" s="1202"/>
      <c r="G2141" s="1202"/>
      <c r="H2141" s="1205" t="s">
        <v>2290</v>
      </c>
      <c r="I2141" s="1202" t="s">
        <v>53</v>
      </c>
      <c r="J2141" s="1202"/>
      <c r="K2141" s="1202"/>
      <c r="L2141" s="1202" t="s">
        <v>1918</v>
      </c>
      <c r="M2141" s="1202" t="s">
        <v>2143</v>
      </c>
      <c r="N2141" s="1203" t="s">
        <v>2303</v>
      </c>
      <c r="O2141" s="1203" t="s">
        <v>73</v>
      </c>
      <c r="P2141" s="1203" t="s">
        <v>73</v>
      </c>
      <c r="Q2141" s="1203" t="s">
        <v>73</v>
      </c>
      <c r="R2141" s="1203" t="s">
        <v>73</v>
      </c>
      <c r="S2141" s="1209">
        <f>VLOOKUP($D2141,'NI-Ter'!$B$1:$Y$2048,12,FALSE)</f>
        <v>0</v>
      </c>
      <c r="T2141" s="1209">
        <f>VLOOKUP($D2141,'NI-Ter'!$B$1:$Y$2048,13,FALSE)</f>
        <v>0</v>
      </c>
      <c r="U2141" s="1209">
        <f>VLOOKUP($D2141,'NI-Ter'!$B$1:$Y$2048,16,FALSE)</f>
        <v>0</v>
      </c>
      <c r="V2141" s="1209">
        <f>VLOOKUP($D2141,'NI-Ter'!$B$1:$Y$2048,17,FALSE)</f>
        <v>0</v>
      </c>
      <c r="W2141" s="1209">
        <f>VLOOKUP($D2141,'NI-Ter'!$B$1:$Y$2048,18,FALSE)</f>
        <v>0</v>
      </c>
      <c r="X2141" s="1209">
        <f>VLOOKUP($D2141,'NI-Ter'!$B$1:$Y$2048,19,FALSE)</f>
        <v>0</v>
      </c>
    </row>
    <row r="2142" spans="1:24" ht="27" hidden="1">
      <c r="A2142" s="507"/>
      <c r="B2142" s="507"/>
      <c r="C2142" s="507"/>
      <c r="D2142" s="1209" t="s">
        <v>2304</v>
      </c>
      <c r="E2142" s="1210" t="s">
        <v>3062</v>
      </c>
      <c r="F2142" s="1202"/>
      <c r="G2142" s="1202"/>
      <c r="H2142" s="1205" t="s">
        <v>2290</v>
      </c>
      <c r="I2142" s="1202" t="s">
        <v>53</v>
      </c>
      <c r="J2142" s="1202"/>
      <c r="K2142" s="1202"/>
      <c r="L2142" s="1202" t="s">
        <v>1918</v>
      </c>
      <c r="M2142" s="1202" t="s">
        <v>2143</v>
      </c>
      <c r="N2142" s="1203" t="s">
        <v>2305</v>
      </c>
      <c r="O2142" s="1203" t="s">
        <v>73</v>
      </c>
      <c r="P2142" s="1203" t="s">
        <v>73</v>
      </c>
      <c r="Q2142" s="1203" t="s">
        <v>73</v>
      </c>
      <c r="R2142" s="1203" t="s">
        <v>73</v>
      </c>
      <c r="S2142" s="1209">
        <f>VLOOKUP($D2142,'NI-Ter'!$B$1:$Y$2048,12,FALSE)</f>
        <v>0</v>
      </c>
      <c r="T2142" s="1209">
        <f>VLOOKUP($D2142,'NI-Ter'!$B$1:$Y$2048,13,FALSE)</f>
        <v>0</v>
      </c>
      <c r="U2142" s="1209">
        <f>VLOOKUP($D2142,'NI-Ter'!$B$1:$Y$2048,16,FALSE)</f>
        <v>0</v>
      </c>
      <c r="V2142" s="1209">
        <f>VLOOKUP($D2142,'NI-Ter'!$B$1:$Y$2048,17,FALSE)</f>
        <v>0</v>
      </c>
      <c r="W2142" s="1209">
        <f>VLOOKUP($D2142,'NI-Ter'!$B$1:$Y$2048,18,FALSE)</f>
        <v>0</v>
      </c>
      <c r="X2142" s="1209">
        <f>VLOOKUP($D2142,'NI-Ter'!$B$1:$Y$2048,19,FALSE)</f>
        <v>0</v>
      </c>
    </row>
    <row r="2143" spans="1:24" hidden="1">
      <c r="A2143" s="507"/>
      <c r="B2143" s="507"/>
      <c r="C2143" s="507"/>
      <c r="D2143" s="1209" t="s">
        <v>2306</v>
      </c>
      <c r="E2143" s="1210" t="s">
        <v>3062</v>
      </c>
      <c r="F2143" s="1202"/>
      <c r="G2143" s="1202"/>
      <c r="H2143" s="1205" t="s">
        <v>2290</v>
      </c>
      <c r="I2143" s="1202" t="s">
        <v>53</v>
      </c>
      <c r="J2143" s="1202"/>
      <c r="K2143" s="1202"/>
      <c r="L2143" s="1202" t="s">
        <v>1918</v>
      </c>
      <c r="M2143" s="1202" t="s">
        <v>2143</v>
      </c>
      <c r="N2143" s="1203" t="s">
        <v>2307</v>
      </c>
      <c r="O2143" s="1203" t="s">
        <v>73</v>
      </c>
      <c r="P2143" s="1203" t="s">
        <v>73</v>
      </c>
      <c r="Q2143" s="1203" t="s">
        <v>73</v>
      </c>
      <c r="R2143" s="1203" t="s">
        <v>73</v>
      </c>
      <c r="S2143" s="1209">
        <f>VLOOKUP($D2143,'NI-Ter'!$B$1:$Y$2048,12,FALSE)</f>
        <v>0</v>
      </c>
      <c r="T2143" s="1209">
        <f>VLOOKUP($D2143,'NI-Ter'!$B$1:$Y$2048,13,FALSE)</f>
        <v>0</v>
      </c>
      <c r="U2143" s="1209">
        <f>VLOOKUP($D2143,'NI-Ter'!$B$1:$Y$2048,16,FALSE)</f>
        <v>0</v>
      </c>
      <c r="V2143" s="1209">
        <f>VLOOKUP($D2143,'NI-Ter'!$B$1:$Y$2048,17,FALSE)</f>
        <v>0</v>
      </c>
      <c r="W2143" s="1209">
        <f>VLOOKUP($D2143,'NI-Ter'!$B$1:$Y$2048,18,FALSE)</f>
        <v>0</v>
      </c>
      <c r="X2143" s="1209">
        <f>VLOOKUP($D2143,'NI-Ter'!$B$1:$Y$2048,19,FALSE)</f>
        <v>0</v>
      </c>
    </row>
    <row r="2144" spans="1:24" ht="27" hidden="1">
      <c r="A2144" s="507"/>
      <c r="B2144" s="507"/>
      <c r="C2144" s="507"/>
      <c r="D2144" s="1209" t="s">
        <v>2308</v>
      </c>
      <c r="E2144" s="1210" t="s">
        <v>3062</v>
      </c>
      <c r="F2144" s="1202"/>
      <c r="G2144" s="1202"/>
      <c r="H2144" s="1205" t="s">
        <v>2290</v>
      </c>
      <c r="I2144" s="1202" t="s">
        <v>53</v>
      </c>
      <c r="J2144" s="1202"/>
      <c r="K2144" s="1202"/>
      <c r="L2144" s="1202" t="s">
        <v>1918</v>
      </c>
      <c r="M2144" s="1202" t="s">
        <v>2143</v>
      </c>
      <c r="N2144" s="1203" t="s">
        <v>2309</v>
      </c>
      <c r="O2144" s="1203" t="s">
        <v>73</v>
      </c>
      <c r="P2144" s="1203" t="s">
        <v>73</v>
      </c>
      <c r="Q2144" s="1203" t="s">
        <v>73</v>
      </c>
      <c r="R2144" s="1203" t="s">
        <v>73</v>
      </c>
      <c r="S2144" s="1209">
        <f>VLOOKUP($D2144,'NI-Ter'!$B$1:$Y$2048,12,FALSE)</f>
        <v>0</v>
      </c>
      <c r="T2144" s="1209">
        <f>VLOOKUP($D2144,'NI-Ter'!$B$1:$Y$2048,13,FALSE)</f>
        <v>0</v>
      </c>
      <c r="U2144" s="1209">
        <f>VLOOKUP($D2144,'NI-Ter'!$B$1:$Y$2048,16,FALSE)</f>
        <v>0</v>
      </c>
      <c r="V2144" s="1209">
        <f>VLOOKUP($D2144,'NI-Ter'!$B$1:$Y$2048,17,FALSE)</f>
        <v>0</v>
      </c>
      <c r="W2144" s="1209">
        <f>VLOOKUP($D2144,'NI-Ter'!$B$1:$Y$2048,18,FALSE)</f>
        <v>0</v>
      </c>
      <c r="X2144" s="1209">
        <f>VLOOKUP($D2144,'NI-Ter'!$B$1:$Y$2048,19,FALSE)</f>
        <v>0</v>
      </c>
    </row>
    <row r="2145" spans="1:24" ht="27" hidden="1">
      <c r="A2145" s="507"/>
      <c r="B2145" s="507"/>
      <c r="C2145" s="507"/>
      <c r="D2145" s="1209" t="s">
        <v>2310</v>
      </c>
      <c r="E2145" s="1210" t="s">
        <v>3062</v>
      </c>
      <c r="F2145" s="1202"/>
      <c r="G2145" s="1202"/>
      <c r="H2145" s="1205" t="s">
        <v>2290</v>
      </c>
      <c r="I2145" s="1202" t="s">
        <v>53</v>
      </c>
      <c r="J2145" s="1202"/>
      <c r="K2145" s="1202"/>
      <c r="L2145" s="1202" t="s">
        <v>1918</v>
      </c>
      <c r="M2145" s="1202" t="s">
        <v>2143</v>
      </c>
      <c r="N2145" s="1203" t="s">
        <v>2311</v>
      </c>
      <c r="O2145" s="1203" t="s">
        <v>73</v>
      </c>
      <c r="P2145" s="1203" t="s">
        <v>73</v>
      </c>
      <c r="Q2145" s="1203" t="s">
        <v>73</v>
      </c>
      <c r="R2145" s="1203" t="s">
        <v>73</v>
      </c>
      <c r="S2145" s="1209">
        <f>VLOOKUP($D2145,'NI-Ter'!$B$1:$Y$2048,12,FALSE)</f>
        <v>0</v>
      </c>
      <c r="T2145" s="1209">
        <f>VLOOKUP($D2145,'NI-Ter'!$B$1:$Y$2048,13,FALSE)</f>
        <v>0</v>
      </c>
      <c r="U2145" s="1209">
        <f>VLOOKUP($D2145,'NI-Ter'!$B$1:$Y$2048,16,FALSE)</f>
        <v>0</v>
      </c>
      <c r="V2145" s="1209">
        <f>VLOOKUP($D2145,'NI-Ter'!$B$1:$Y$2048,17,FALSE)</f>
        <v>0</v>
      </c>
      <c r="W2145" s="1209">
        <f>VLOOKUP($D2145,'NI-Ter'!$B$1:$Y$2048,18,FALSE)</f>
        <v>0</v>
      </c>
      <c r="X2145" s="1209">
        <f>VLOOKUP($D2145,'NI-Ter'!$B$1:$Y$2048,19,FALSE)</f>
        <v>0</v>
      </c>
    </row>
    <row r="2146" spans="1:24" ht="27" hidden="1">
      <c r="A2146" s="507"/>
      <c r="B2146" s="507"/>
      <c r="C2146" s="507"/>
      <c r="D2146" s="1209" t="s">
        <v>2312</v>
      </c>
      <c r="E2146" s="1210" t="s">
        <v>3062</v>
      </c>
      <c r="F2146" s="1202"/>
      <c r="G2146" s="1202"/>
      <c r="H2146" s="1205" t="s">
        <v>2290</v>
      </c>
      <c r="I2146" s="1202" t="s">
        <v>53</v>
      </c>
      <c r="J2146" s="1202"/>
      <c r="K2146" s="1202"/>
      <c r="L2146" s="1202" t="s">
        <v>1918</v>
      </c>
      <c r="M2146" s="1202" t="s">
        <v>2143</v>
      </c>
      <c r="N2146" s="1203" t="s">
        <v>2313</v>
      </c>
      <c r="O2146" s="1203" t="s">
        <v>73</v>
      </c>
      <c r="P2146" s="1203" t="s">
        <v>73</v>
      </c>
      <c r="Q2146" s="1203" t="s">
        <v>73</v>
      </c>
      <c r="R2146" s="1203" t="s">
        <v>73</v>
      </c>
      <c r="S2146" s="1209">
        <f>VLOOKUP($D2146,'NI-Ter'!$B$1:$Y$2048,12,FALSE)</f>
        <v>0</v>
      </c>
      <c r="T2146" s="1209">
        <f>VLOOKUP($D2146,'NI-Ter'!$B$1:$Y$2048,13,FALSE)</f>
        <v>0</v>
      </c>
      <c r="U2146" s="1209">
        <f>VLOOKUP($D2146,'NI-Ter'!$B$1:$Y$2048,16,FALSE)</f>
        <v>0</v>
      </c>
      <c r="V2146" s="1209">
        <f>VLOOKUP($D2146,'NI-Ter'!$B$1:$Y$2048,17,FALSE)</f>
        <v>0</v>
      </c>
      <c r="W2146" s="1209">
        <f>VLOOKUP($D2146,'NI-Ter'!$B$1:$Y$2048,18,FALSE)</f>
        <v>0</v>
      </c>
      <c r="X2146" s="1209">
        <f>VLOOKUP($D2146,'NI-Ter'!$B$1:$Y$2048,19,FALSE)</f>
        <v>0</v>
      </c>
    </row>
    <row r="2147" spans="1:24" hidden="1">
      <c r="A2147" s="507"/>
      <c r="B2147" s="507"/>
      <c r="C2147" s="507"/>
      <c r="D2147" s="1209" t="s">
        <v>2314</v>
      </c>
      <c r="E2147" s="1210" t="s">
        <v>3062</v>
      </c>
      <c r="F2147" s="1202"/>
      <c r="G2147" s="1202"/>
      <c r="H2147" s="1205" t="s">
        <v>2315</v>
      </c>
      <c r="I2147" s="1202" t="s">
        <v>53</v>
      </c>
      <c r="J2147" s="1202"/>
      <c r="K2147" s="1202"/>
      <c r="L2147" s="1202" t="s">
        <v>1918</v>
      </c>
      <c r="M2147" s="1202" t="s">
        <v>2143</v>
      </c>
      <c r="N2147" s="1203" t="s">
        <v>2316</v>
      </c>
      <c r="O2147" s="1203" t="s">
        <v>73</v>
      </c>
      <c r="P2147" s="1203" t="s">
        <v>73</v>
      </c>
      <c r="Q2147" s="1203" t="s">
        <v>73</v>
      </c>
      <c r="R2147" s="1203" t="s">
        <v>73</v>
      </c>
      <c r="S2147" s="1209">
        <f>VLOOKUP($D2147,'NI-Ter'!$B$1:$Y$2048,12,FALSE)</f>
        <v>0</v>
      </c>
      <c r="T2147" s="1209">
        <f>VLOOKUP($D2147,'NI-Ter'!$B$1:$Y$2048,13,FALSE)</f>
        <v>0</v>
      </c>
      <c r="U2147" s="1209">
        <f>VLOOKUP($D2147,'NI-Ter'!$B$1:$Y$2048,16,FALSE)</f>
        <v>0</v>
      </c>
      <c r="V2147" s="1209">
        <f>VLOOKUP($D2147,'NI-Ter'!$B$1:$Y$2048,17,FALSE)</f>
        <v>0</v>
      </c>
      <c r="W2147" s="1209">
        <f>VLOOKUP($D2147,'NI-Ter'!$B$1:$Y$2048,18,FALSE)</f>
        <v>0</v>
      </c>
      <c r="X2147" s="1209">
        <f>VLOOKUP($D2147,'NI-Ter'!$B$1:$Y$2048,19,FALSE)</f>
        <v>0</v>
      </c>
    </row>
    <row r="2148" spans="1:24" hidden="1">
      <c r="A2148" s="507"/>
      <c r="B2148" s="507"/>
      <c r="C2148" s="507"/>
      <c r="D2148" s="1209" t="s">
        <v>2317</v>
      </c>
      <c r="E2148" s="1210" t="s">
        <v>3062</v>
      </c>
      <c r="F2148" s="1202"/>
      <c r="G2148" s="1202"/>
      <c r="H2148" s="1205" t="s">
        <v>2315</v>
      </c>
      <c r="I2148" s="1202" t="s">
        <v>53</v>
      </c>
      <c r="J2148" s="1202"/>
      <c r="K2148" s="1202"/>
      <c r="L2148" s="1202" t="s">
        <v>1918</v>
      </c>
      <c r="M2148" s="1202" t="s">
        <v>2143</v>
      </c>
      <c r="N2148" s="1203" t="s">
        <v>2318</v>
      </c>
      <c r="O2148" s="1203" t="s">
        <v>73</v>
      </c>
      <c r="P2148" s="1203" t="s">
        <v>73</v>
      </c>
      <c r="Q2148" s="1203" t="s">
        <v>73</v>
      </c>
      <c r="R2148" s="1203" t="s">
        <v>73</v>
      </c>
      <c r="S2148" s="1209">
        <f>VLOOKUP($D2148,'NI-Ter'!$B$1:$Y$2048,12,FALSE)</f>
        <v>0</v>
      </c>
      <c r="T2148" s="1209">
        <f>VLOOKUP($D2148,'NI-Ter'!$B$1:$Y$2048,13,FALSE)</f>
        <v>0</v>
      </c>
      <c r="U2148" s="1209">
        <f>VLOOKUP($D2148,'NI-Ter'!$B$1:$Y$2048,16,FALSE)</f>
        <v>0</v>
      </c>
      <c r="V2148" s="1209">
        <f>VLOOKUP($D2148,'NI-Ter'!$B$1:$Y$2048,17,FALSE)</f>
        <v>0</v>
      </c>
      <c r="W2148" s="1209">
        <f>VLOOKUP($D2148,'NI-Ter'!$B$1:$Y$2048,18,FALSE)</f>
        <v>0</v>
      </c>
      <c r="X2148" s="1209">
        <f>VLOOKUP($D2148,'NI-Ter'!$B$1:$Y$2048,19,FALSE)</f>
        <v>0</v>
      </c>
    </row>
    <row r="2149" spans="1:24" hidden="1">
      <c r="A2149" s="507"/>
      <c r="B2149" s="507"/>
      <c r="C2149" s="507"/>
      <c r="D2149" s="1209" t="s">
        <v>2319</v>
      </c>
      <c r="E2149" s="1210" t="s">
        <v>3062</v>
      </c>
      <c r="F2149" s="1202"/>
      <c r="G2149" s="1202"/>
      <c r="H2149" s="1205" t="s">
        <v>2315</v>
      </c>
      <c r="I2149" s="1202" t="s">
        <v>53</v>
      </c>
      <c r="J2149" s="1202"/>
      <c r="K2149" s="1202"/>
      <c r="L2149" s="1202" t="s">
        <v>1918</v>
      </c>
      <c r="M2149" s="1202" t="s">
        <v>2143</v>
      </c>
      <c r="N2149" s="1203" t="s">
        <v>2320</v>
      </c>
      <c r="O2149" s="1203" t="s">
        <v>73</v>
      </c>
      <c r="P2149" s="1203" t="s">
        <v>73</v>
      </c>
      <c r="Q2149" s="1203" t="s">
        <v>73</v>
      </c>
      <c r="R2149" s="1203" t="s">
        <v>73</v>
      </c>
      <c r="S2149" s="1209">
        <f>VLOOKUP($D2149,'NI-Ter'!$B$1:$Y$2048,12,FALSE)</f>
        <v>0</v>
      </c>
      <c r="T2149" s="1209">
        <f>VLOOKUP($D2149,'NI-Ter'!$B$1:$Y$2048,13,FALSE)</f>
        <v>0</v>
      </c>
      <c r="U2149" s="1209">
        <f>VLOOKUP($D2149,'NI-Ter'!$B$1:$Y$2048,16,FALSE)</f>
        <v>0</v>
      </c>
      <c r="V2149" s="1209">
        <f>VLOOKUP($D2149,'NI-Ter'!$B$1:$Y$2048,17,FALSE)</f>
        <v>0</v>
      </c>
      <c r="W2149" s="1209">
        <f>VLOOKUP($D2149,'NI-Ter'!$B$1:$Y$2048,18,FALSE)</f>
        <v>0</v>
      </c>
      <c r="X2149" s="1209">
        <f>VLOOKUP($D2149,'NI-Ter'!$B$1:$Y$2048,19,FALSE)</f>
        <v>0</v>
      </c>
    </row>
    <row r="2150" spans="1:24" hidden="1">
      <c r="A2150" s="507"/>
      <c r="B2150" s="507"/>
      <c r="C2150" s="507"/>
      <c r="D2150" s="1209" t="s">
        <v>2321</v>
      </c>
      <c r="E2150" s="1210" t="s">
        <v>3062</v>
      </c>
      <c r="F2150" s="1202"/>
      <c r="G2150" s="1202"/>
      <c r="H2150" s="1205" t="s">
        <v>2315</v>
      </c>
      <c r="I2150" s="1202" t="s">
        <v>53</v>
      </c>
      <c r="J2150" s="1202"/>
      <c r="K2150" s="1202"/>
      <c r="L2150" s="1202" t="s">
        <v>1918</v>
      </c>
      <c r="M2150" s="1202" t="s">
        <v>2143</v>
      </c>
      <c r="N2150" s="1203" t="s">
        <v>2322</v>
      </c>
      <c r="O2150" s="1203" t="s">
        <v>73</v>
      </c>
      <c r="P2150" s="1203" t="s">
        <v>73</v>
      </c>
      <c r="Q2150" s="1203" t="s">
        <v>73</v>
      </c>
      <c r="R2150" s="1203" t="s">
        <v>73</v>
      </c>
      <c r="S2150" s="1209">
        <f>VLOOKUP($D2150,'NI-Ter'!$B$1:$Y$2048,12,FALSE)</f>
        <v>0</v>
      </c>
      <c r="T2150" s="1209">
        <f>VLOOKUP($D2150,'NI-Ter'!$B$1:$Y$2048,13,FALSE)</f>
        <v>0</v>
      </c>
      <c r="U2150" s="1209">
        <f>VLOOKUP($D2150,'NI-Ter'!$B$1:$Y$2048,16,FALSE)</f>
        <v>0</v>
      </c>
      <c r="V2150" s="1209">
        <f>VLOOKUP($D2150,'NI-Ter'!$B$1:$Y$2048,17,FALSE)</f>
        <v>0</v>
      </c>
      <c r="W2150" s="1209">
        <f>VLOOKUP($D2150,'NI-Ter'!$B$1:$Y$2048,18,FALSE)</f>
        <v>0</v>
      </c>
      <c r="X2150" s="1209">
        <f>VLOOKUP($D2150,'NI-Ter'!$B$1:$Y$2048,19,FALSE)</f>
        <v>0</v>
      </c>
    </row>
    <row r="2151" spans="1:24" ht="27" hidden="1">
      <c r="A2151" s="507"/>
      <c r="B2151" s="507"/>
      <c r="C2151" s="507"/>
      <c r="D2151" s="1209" t="s">
        <v>2323</v>
      </c>
      <c r="E2151" s="1210" t="s">
        <v>3062</v>
      </c>
      <c r="F2151" s="1202"/>
      <c r="G2151" s="1202"/>
      <c r="H2151" s="1205" t="s">
        <v>2315</v>
      </c>
      <c r="I2151" s="1202" t="s">
        <v>53</v>
      </c>
      <c r="J2151" s="1202"/>
      <c r="K2151" s="1202"/>
      <c r="L2151" s="1202" t="s">
        <v>1918</v>
      </c>
      <c r="M2151" s="1202" t="s">
        <v>2143</v>
      </c>
      <c r="N2151" s="1203" t="s">
        <v>2324</v>
      </c>
      <c r="O2151" s="1203" t="s">
        <v>73</v>
      </c>
      <c r="P2151" s="1203" t="s">
        <v>73</v>
      </c>
      <c r="Q2151" s="1203" t="s">
        <v>73</v>
      </c>
      <c r="R2151" s="1203" t="s">
        <v>73</v>
      </c>
      <c r="S2151" s="1209">
        <f>VLOOKUP($D2151,'NI-Ter'!$B$1:$Y$2048,12,FALSE)</f>
        <v>0</v>
      </c>
      <c r="T2151" s="1209">
        <f>VLOOKUP($D2151,'NI-Ter'!$B$1:$Y$2048,13,FALSE)</f>
        <v>0</v>
      </c>
      <c r="U2151" s="1209">
        <f>VLOOKUP($D2151,'NI-Ter'!$B$1:$Y$2048,16,FALSE)</f>
        <v>0</v>
      </c>
      <c r="V2151" s="1209">
        <f>VLOOKUP($D2151,'NI-Ter'!$B$1:$Y$2048,17,FALSE)</f>
        <v>0</v>
      </c>
      <c r="W2151" s="1209">
        <f>VLOOKUP($D2151,'NI-Ter'!$B$1:$Y$2048,18,FALSE)</f>
        <v>0</v>
      </c>
      <c r="X2151" s="1209">
        <f>VLOOKUP($D2151,'NI-Ter'!$B$1:$Y$2048,19,FALSE)</f>
        <v>0</v>
      </c>
    </row>
    <row r="2152" spans="1:24" ht="27" hidden="1">
      <c r="A2152" s="507"/>
      <c r="B2152" s="507"/>
      <c r="C2152" s="507"/>
      <c r="D2152" s="1209" t="s">
        <v>2325</v>
      </c>
      <c r="E2152" s="1210" t="s">
        <v>3062</v>
      </c>
      <c r="F2152" s="1202"/>
      <c r="G2152" s="1202"/>
      <c r="H2152" s="1205" t="s">
        <v>2315</v>
      </c>
      <c r="I2152" s="1202" t="s">
        <v>53</v>
      </c>
      <c r="J2152" s="1202"/>
      <c r="K2152" s="1202"/>
      <c r="L2152" s="1202" t="s">
        <v>1918</v>
      </c>
      <c r="M2152" s="1202" t="s">
        <v>2143</v>
      </c>
      <c r="N2152" s="1203" t="s">
        <v>2326</v>
      </c>
      <c r="O2152" s="1203" t="s">
        <v>73</v>
      </c>
      <c r="P2152" s="1203" t="s">
        <v>73</v>
      </c>
      <c r="Q2152" s="1203" t="s">
        <v>73</v>
      </c>
      <c r="R2152" s="1203" t="s">
        <v>73</v>
      </c>
      <c r="S2152" s="1209">
        <f>VLOOKUP($D2152,'NI-Ter'!$B$1:$Y$2048,12,FALSE)</f>
        <v>0</v>
      </c>
      <c r="T2152" s="1209">
        <f>VLOOKUP($D2152,'NI-Ter'!$B$1:$Y$2048,13,FALSE)</f>
        <v>0</v>
      </c>
      <c r="U2152" s="1209">
        <f>VLOOKUP($D2152,'NI-Ter'!$B$1:$Y$2048,16,FALSE)</f>
        <v>0</v>
      </c>
      <c r="V2152" s="1209">
        <f>VLOOKUP($D2152,'NI-Ter'!$B$1:$Y$2048,17,FALSE)</f>
        <v>0</v>
      </c>
      <c r="W2152" s="1209">
        <f>VLOOKUP($D2152,'NI-Ter'!$B$1:$Y$2048,18,FALSE)</f>
        <v>0</v>
      </c>
      <c r="X2152" s="1209">
        <f>VLOOKUP($D2152,'NI-Ter'!$B$1:$Y$2048,19,FALSE)</f>
        <v>0</v>
      </c>
    </row>
    <row r="2153" spans="1:24" ht="27" hidden="1">
      <c r="A2153" s="507"/>
      <c r="B2153" s="507"/>
      <c r="C2153" s="507"/>
      <c r="D2153" s="1209" t="s">
        <v>2327</v>
      </c>
      <c r="E2153" s="1210" t="s">
        <v>3062</v>
      </c>
      <c r="F2153" s="1202"/>
      <c r="G2153" s="1202"/>
      <c r="H2153" s="1205" t="s">
        <v>2315</v>
      </c>
      <c r="I2153" s="1202" t="s">
        <v>53</v>
      </c>
      <c r="J2153" s="1202"/>
      <c r="K2153" s="1202"/>
      <c r="L2153" s="1202" t="s">
        <v>1918</v>
      </c>
      <c r="M2153" s="1202" t="s">
        <v>2143</v>
      </c>
      <c r="N2153" s="1203" t="s">
        <v>2328</v>
      </c>
      <c r="O2153" s="1203" t="s">
        <v>73</v>
      </c>
      <c r="P2153" s="1203" t="s">
        <v>73</v>
      </c>
      <c r="Q2153" s="1203" t="s">
        <v>73</v>
      </c>
      <c r="R2153" s="1203" t="s">
        <v>73</v>
      </c>
      <c r="S2153" s="1209">
        <f>VLOOKUP($D2153,'NI-Ter'!$B$1:$Y$2048,12,FALSE)</f>
        <v>0</v>
      </c>
      <c r="T2153" s="1209">
        <f>VLOOKUP($D2153,'NI-Ter'!$B$1:$Y$2048,13,FALSE)</f>
        <v>0</v>
      </c>
      <c r="U2153" s="1209">
        <f>VLOOKUP($D2153,'NI-Ter'!$B$1:$Y$2048,16,FALSE)</f>
        <v>0</v>
      </c>
      <c r="V2153" s="1209">
        <f>VLOOKUP($D2153,'NI-Ter'!$B$1:$Y$2048,17,FALSE)</f>
        <v>0</v>
      </c>
      <c r="W2153" s="1209">
        <f>VLOOKUP($D2153,'NI-Ter'!$B$1:$Y$2048,18,FALSE)</f>
        <v>0</v>
      </c>
      <c r="X2153" s="1209">
        <f>VLOOKUP($D2153,'NI-Ter'!$B$1:$Y$2048,19,FALSE)</f>
        <v>0</v>
      </c>
    </row>
    <row r="2154" spans="1:24" ht="27" hidden="1">
      <c r="A2154" s="507"/>
      <c r="B2154" s="507"/>
      <c r="C2154" s="507"/>
      <c r="D2154" s="1209" t="s">
        <v>2329</v>
      </c>
      <c r="E2154" s="1210" t="s">
        <v>3062</v>
      </c>
      <c r="F2154" s="1202"/>
      <c r="G2154" s="1202"/>
      <c r="H2154" s="1205" t="s">
        <v>2315</v>
      </c>
      <c r="I2154" s="1202" t="s">
        <v>53</v>
      </c>
      <c r="J2154" s="1202"/>
      <c r="K2154" s="1202"/>
      <c r="L2154" s="1202" t="s">
        <v>1918</v>
      </c>
      <c r="M2154" s="1202" t="s">
        <v>2143</v>
      </c>
      <c r="N2154" s="1203" t="s">
        <v>2330</v>
      </c>
      <c r="O2154" s="1203" t="s">
        <v>73</v>
      </c>
      <c r="P2154" s="1203" t="s">
        <v>73</v>
      </c>
      <c r="Q2154" s="1203" t="s">
        <v>73</v>
      </c>
      <c r="R2154" s="1203" t="s">
        <v>73</v>
      </c>
      <c r="S2154" s="1209">
        <f>VLOOKUP($D2154,'NI-Ter'!$B$1:$Y$2048,12,FALSE)</f>
        <v>0</v>
      </c>
      <c r="T2154" s="1209">
        <f>VLOOKUP($D2154,'NI-Ter'!$B$1:$Y$2048,13,FALSE)</f>
        <v>0</v>
      </c>
      <c r="U2154" s="1209">
        <f>VLOOKUP($D2154,'NI-Ter'!$B$1:$Y$2048,16,FALSE)</f>
        <v>0</v>
      </c>
      <c r="V2154" s="1209">
        <f>VLOOKUP($D2154,'NI-Ter'!$B$1:$Y$2048,17,FALSE)</f>
        <v>0</v>
      </c>
      <c r="W2154" s="1209">
        <f>VLOOKUP($D2154,'NI-Ter'!$B$1:$Y$2048,18,FALSE)</f>
        <v>0</v>
      </c>
      <c r="X2154" s="1209">
        <f>VLOOKUP($D2154,'NI-Ter'!$B$1:$Y$2048,19,FALSE)</f>
        <v>0</v>
      </c>
    </row>
    <row r="2155" spans="1:24" hidden="1">
      <c r="A2155" s="507"/>
      <c r="B2155" s="507"/>
      <c r="C2155" s="507"/>
      <c r="D2155" s="1209" t="s">
        <v>2331</v>
      </c>
      <c r="E2155" s="1210" t="s">
        <v>3062</v>
      </c>
      <c r="F2155" s="1202"/>
      <c r="G2155" s="1202"/>
      <c r="H2155" s="1205" t="s">
        <v>2315</v>
      </c>
      <c r="I2155" s="1202" t="s">
        <v>53</v>
      </c>
      <c r="J2155" s="1202"/>
      <c r="K2155" s="1202"/>
      <c r="L2155" s="1202" t="s">
        <v>1918</v>
      </c>
      <c r="M2155" s="1202" t="s">
        <v>2143</v>
      </c>
      <c r="N2155" s="1203" t="s">
        <v>2332</v>
      </c>
      <c r="O2155" s="1203" t="s">
        <v>73</v>
      </c>
      <c r="P2155" s="1203" t="s">
        <v>73</v>
      </c>
      <c r="Q2155" s="1203" t="s">
        <v>73</v>
      </c>
      <c r="R2155" s="1203" t="s">
        <v>73</v>
      </c>
      <c r="S2155" s="1209">
        <f>VLOOKUP($D2155,'NI-Ter'!$B$1:$Y$2048,12,FALSE)</f>
        <v>0</v>
      </c>
      <c r="T2155" s="1209">
        <f>VLOOKUP($D2155,'NI-Ter'!$B$1:$Y$2048,13,FALSE)</f>
        <v>0</v>
      </c>
      <c r="U2155" s="1209">
        <f>VLOOKUP($D2155,'NI-Ter'!$B$1:$Y$2048,16,FALSE)</f>
        <v>0</v>
      </c>
      <c r="V2155" s="1209">
        <f>VLOOKUP($D2155,'NI-Ter'!$B$1:$Y$2048,17,FALSE)</f>
        <v>0</v>
      </c>
      <c r="W2155" s="1209">
        <f>VLOOKUP($D2155,'NI-Ter'!$B$1:$Y$2048,18,FALSE)</f>
        <v>0</v>
      </c>
      <c r="X2155" s="1209">
        <f>VLOOKUP($D2155,'NI-Ter'!$B$1:$Y$2048,19,FALSE)</f>
        <v>0</v>
      </c>
    </row>
    <row r="2156" spans="1:24" ht="27" hidden="1">
      <c r="A2156" s="507"/>
      <c r="B2156" s="507"/>
      <c r="C2156" s="507"/>
      <c r="D2156" s="1209" t="s">
        <v>2333</v>
      </c>
      <c r="E2156" s="1210" t="s">
        <v>3062</v>
      </c>
      <c r="F2156" s="1202"/>
      <c r="G2156" s="1202"/>
      <c r="H2156" s="1205" t="s">
        <v>2315</v>
      </c>
      <c r="I2156" s="1202" t="s">
        <v>53</v>
      </c>
      <c r="J2156" s="1202"/>
      <c r="K2156" s="1202"/>
      <c r="L2156" s="1202" t="s">
        <v>1918</v>
      </c>
      <c r="M2156" s="1202" t="s">
        <v>2143</v>
      </c>
      <c r="N2156" s="1203" t="s">
        <v>2334</v>
      </c>
      <c r="O2156" s="1203" t="s">
        <v>73</v>
      </c>
      <c r="P2156" s="1203" t="s">
        <v>73</v>
      </c>
      <c r="Q2156" s="1203" t="s">
        <v>73</v>
      </c>
      <c r="R2156" s="1203" t="s">
        <v>73</v>
      </c>
      <c r="S2156" s="1209">
        <f>VLOOKUP($D2156,'NI-Ter'!$B$1:$Y$2048,12,FALSE)</f>
        <v>0</v>
      </c>
      <c r="T2156" s="1209">
        <f>VLOOKUP($D2156,'NI-Ter'!$B$1:$Y$2048,13,FALSE)</f>
        <v>0</v>
      </c>
      <c r="U2156" s="1209">
        <f>VLOOKUP($D2156,'NI-Ter'!$B$1:$Y$2048,16,FALSE)</f>
        <v>0</v>
      </c>
      <c r="V2156" s="1209">
        <f>VLOOKUP($D2156,'NI-Ter'!$B$1:$Y$2048,17,FALSE)</f>
        <v>0</v>
      </c>
      <c r="W2156" s="1209">
        <f>VLOOKUP($D2156,'NI-Ter'!$B$1:$Y$2048,18,FALSE)</f>
        <v>0</v>
      </c>
      <c r="X2156" s="1209">
        <f>VLOOKUP($D2156,'NI-Ter'!$B$1:$Y$2048,19,FALSE)</f>
        <v>0</v>
      </c>
    </row>
    <row r="2157" spans="1:24" ht="27" hidden="1">
      <c r="A2157" s="507"/>
      <c r="B2157" s="507"/>
      <c r="C2157" s="507"/>
      <c r="D2157" s="1209" t="s">
        <v>2335</v>
      </c>
      <c r="E2157" s="1210" t="s">
        <v>3062</v>
      </c>
      <c r="F2157" s="1202"/>
      <c r="G2157" s="1202"/>
      <c r="H2157" s="1205" t="s">
        <v>2315</v>
      </c>
      <c r="I2157" s="1202" t="s">
        <v>53</v>
      </c>
      <c r="J2157" s="1202"/>
      <c r="K2157" s="1202"/>
      <c r="L2157" s="1202" t="s">
        <v>1918</v>
      </c>
      <c r="M2157" s="1202" t="s">
        <v>2143</v>
      </c>
      <c r="N2157" s="1203" t="s">
        <v>2336</v>
      </c>
      <c r="O2157" s="1203" t="s">
        <v>73</v>
      </c>
      <c r="P2157" s="1203" t="s">
        <v>73</v>
      </c>
      <c r="Q2157" s="1203" t="s">
        <v>73</v>
      </c>
      <c r="R2157" s="1203" t="s">
        <v>73</v>
      </c>
      <c r="S2157" s="1209">
        <f>VLOOKUP($D2157,'NI-Ter'!$B$1:$Y$2048,12,FALSE)</f>
        <v>0</v>
      </c>
      <c r="T2157" s="1209">
        <f>VLOOKUP($D2157,'NI-Ter'!$B$1:$Y$2048,13,FALSE)</f>
        <v>0</v>
      </c>
      <c r="U2157" s="1209">
        <f>VLOOKUP($D2157,'NI-Ter'!$B$1:$Y$2048,16,FALSE)</f>
        <v>0</v>
      </c>
      <c r="V2157" s="1209">
        <f>VLOOKUP($D2157,'NI-Ter'!$B$1:$Y$2048,17,FALSE)</f>
        <v>0</v>
      </c>
      <c r="W2157" s="1209">
        <f>VLOOKUP($D2157,'NI-Ter'!$B$1:$Y$2048,18,FALSE)</f>
        <v>0</v>
      </c>
      <c r="X2157" s="1209">
        <f>VLOOKUP($D2157,'NI-Ter'!$B$1:$Y$2048,19,FALSE)</f>
        <v>0</v>
      </c>
    </row>
    <row r="2158" spans="1:24" ht="27" hidden="1">
      <c r="A2158" s="507"/>
      <c r="B2158" s="507"/>
      <c r="C2158" s="507"/>
      <c r="D2158" s="1209" t="s">
        <v>2337</v>
      </c>
      <c r="E2158" s="1210" t="s">
        <v>3062</v>
      </c>
      <c r="F2158" s="1202"/>
      <c r="G2158" s="1202"/>
      <c r="H2158" s="1205" t="s">
        <v>2315</v>
      </c>
      <c r="I2158" s="1202" t="s">
        <v>53</v>
      </c>
      <c r="J2158" s="1202"/>
      <c r="K2158" s="1202"/>
      <c r="L2158" s="1202" t="s">
        <v>1918</v>
      </c>
      <c r="M2158" s="1202" t="s">
        <v>2143</v>
      </c>
      <c r="N2158" s="1203" t="s">
        <v>2338</v>
      </c>
      <c r="O2158" s="1203" t="s">
        <v>73</v>
      </c>
      <c r="P2158" s="1203" t="s">
        <v>73</v>
      </c>
      <c r="Q2158" s="1203" t="s">
        <v>73</v>
      </c>
      <c r="R2158" s="1203" t="s">
        <v>73</v>
      </c>
      <c r="S2158" s="1209">
        <f>VLOOKUP($D2158,'NI-Ter'!$B$1:$Y$2048,12,FALSE)</f>
        <v>0</v>
      </c>
      <c r="T2158" s="1209">
        <f>VLOOKUP($D2158,'NI-Ter'!$B$1:$Y$2048,13,FALSE)</f>
        <v>0</v>
      </c>
      <c r="U2158" s="1209">
        <f>VLOOKUP($D2158,'NI-Ter'!$B$1:$Y$2048,16,FALSE)</f>
        <v>0</v>
      </c>
      <c r="V2158" s="1209">
        <f>VLOOKUP($D2158,'NI-Ter'!$B$1:$Y$2048,17,FALSE)</f>
        <v>0</v>
      </c>
      <c r="W2158" s="1209">
        <f>VLOOKUP($D2158,'NI-Ter'!$B$1:$Y$2048,18,FALSE)</f>
        <v>0</v>
      </c>
      <c r="X2158" s="1209">
        <f>VLOOKUP($D2158,'NI-Ter'!$B$1:$Y$2048,19,FALSE)</f>
        <v>0</v>
      </c>
    </row>
    <row r="2159" spans="1:24" hidden="1">
      <c r="A2159" s="507"/>
      <c r="B2159" s="507"/>
      <c r="C2159" s="507"/>
      <c r="D2159" s="1209" t="s">
        <v>2339</v>
      </c>
      <c r="E2159" s="1210" t="s">
        <v>3062</v>
      </c>
      <c r="F2159" s="1202"/>
      <c r="G2159" s="1202"/>
      <c r="H2159" s="1205" t="s">
        <v>2340</v>
      </c>
      <c r="I2159" s="1202" t="s">
        <v>53</v>
      </c>
      <c r="J2159" s="1202"/>
      <c r="K2159" s="1202"/>
      <c r="L2159" s="1202" t="s">
        <v>1918</v>
      </c>
      <c r="M2159" s="1202" t="s">
        <v>2219</v>
      </c>
      <c r="N2159" s="1203" t="s">
        <v>2341</v>
      </c>
      <c r="O2159" s="1203" t="s">
        <v>73</v>
      </c>
      <c r="P2159" s="1203" t="s">
        <v>73</v>
      </c>
      <c r="Q2159" s="1203" t="s">
        <v>73</v>
      </c>
      <c r="R2159" s="1203" t="s">
        <v>73</v>
      </c>
      <c r="S2159" s="1209">
        <f>VLOOKUP($D2159,'NI-Ter'!$B$1:$Y$2048,12,FALSE)</f>
        <v>0</v>
      </c>
      <c r="T2159" s="1209">
        <f>VLOOKUP($D2159,'NI-Ter'!$B$1:$Y$2048,13,FALSE)</f>
        <v>0</v>
      </c>
      <c r="U2159" s="1209">
        <f>VLOOKUP($D2159,'NI-Ter'!$B$1:$Y$2048,16,FALSE)</f>
        <v>0</v>
      </c>
      <c r="V2159" s="1209">
        <f>VLOOKUP($D2159,'NI-Ter'!$B$1:$Y$2048,17,FALSE)</f>
        <v>0</v>
      </c>
      <c r="W2159" s="1209">
        <f>VLOOKUP($D2159,'NI-Ter'!$B$1:$Y$2048,18,FALSE)</f>
        <v>0</v>
      </c>
      <c r="X2159" s="1209">
        <f>VLOOKUP($D2159,'NI-Ter'!$B$1:$Y$2048,19,FALSE)</f>
        <v>0</v>
      </c>
    </row>
    <row r="2160" spans="1:24" hidden="1">
      <c r="A2160" s="507"/>
      <c r="B2160" s="507"/>
      <c r="C2160" s="507"/>
      <c r="D2160" s="1209" t="s">
        <v>2342</v>
      </c>
      <c r="E2160" s="1210" t="s">
        <v>3062</v>
      </c>
      <c r="F2160" s="1202"/>
      <c r="G2160" s="1202"/>
      <c r="H2160" s="1205" t="s">
        <v>2340</v>
      </c>
      <c r="I2160" s="1202" t="s">
        <v>53</v>
      </c>
      <c r="J2160" s="1202"/>
      <c r="K2160" s="1202"/>
      <c r="L2160" s="1202" t="s">
        <v>1918</v>
      </c>
      <c r="M2160" s="1202" t="s">
        <v>2219</v>
      </c>
      <c r="N2160" s="1203" t="s">
        <v>2343</v>
      </c>
      <c r="O2160" s="1203" t="s">
        <v>73</v>
      </c>
      <c r="P2160" s="1203" t="s">
        <v>73</v>
      </c>
      <c r="Q2160" s="1203" t="s">
        <v>73</v>
      </c>
      <c r="R2160" s="1203" t="s">
        <v>73</v>
      </c>
      <c r="S2160" s="1209">
        <f>VLOOKUP($D2160,'NI-Ter'!$B$1:$Y$2048,12,FALSE)</f>
        <v>0</v>
      </c>
      <c r="T2160" s="1209">
        <f>VLOOKUP($D2160,'NI-Ter'!$B$1:$Y$2048,13,FALSE)</f>
        <v>0</v>
      </c>
      <c r="U2160" s="1209">
        <f>VLOOKUP($D2160,'NI-Ter'!$B$1:$Y$2048,16,FALSE)</f>
        <v>0</v>
      </c>
      <c r="V2160" s="1209">
        <f>VLOOKUP($D2160,'NI-Ter'!$B$1:$Y$2048,17,FALSE)</f>
        <v>0</v>
      </c>
      <c r="W2160" s="1209">
        <f>VLOOKUP($D2160,'NI-Ter'!$B$1:$Y$2048,18,FALSE)</f>
        <v>0</v>
      </c>
      <c r="X2160" s="1209">
        <f>VLOOKUP($D2160,'NI-Ter'!$B$1:$Y$2048,19,FALSE)</f>
        <v>0</v>
      </c>
    </row>
    <row r="2161" spans="1:24" hidden="1">
      <c r="A2161" s="507"/>
      <c r="B2161" s="507"/>
      <c r="C2161" s="507"/>
      <c r="D2161" s="1209" t="s">
        <v>2344</v>
      </c>
      <c r="E2161" s="1210" t="s">
        <v>3062</v>
      </c>
      <c r="F2161" s="1202"/>
      <c r="G2161" s="1202"/>
      <c r="H2161" s="1205" t="s">
        <v>2340</v>
      </c>
      <c r="I2161" s="1202" t="s">
        <v>53</v>
      </c>
      <c r="J2161" s="1202"/>
      <c r="K2161" s="1202"/>
      <c r="L2161" s="1202" t="s">
        <v>1918</v>
      </c>
      <c r="M2161" s="1202" t="s">
        <v>2219</v>
      </c>
      <c r="N2161" s="1203" t="s">
        <v>2345</v>
      </c>
      <c r="O2161" s="1203" t="s">
        <v>73</v>
      </c>
      <c r="P2161" s="1203" t="s">
        <v>73</v>
      </c>
      <c r="Q2161" s="1203" t="s">
        <v>73</v>
      </c>
      <c r="R2161" s="1203" t="s">
        <v>73</v>
      </c>
      <c r="S2161" s="1209">
        <f>VLOOKUP($D2161,'NI-Ter'!$B$1:$Y$2048,12,FALSE)</f>
        <v>0</v>
      </c>
      <c r="T2161" s="1209">
        <f>VLOOKUP($D2161,'NI-Ter'!$B$1:$Y$2048,13,FALSE)</f>
        <v>0</v>
      </c>
      <c r="U2161" s="1209">
        <f>VLOOKUP($D2161,'NI-Ter'!$B$1:$Y$2048,16,FALSE)</f>
        <v>0</v>
      </c>
      <c r="V2161" s="1209">
        <f>VLOOKUP($D2161,'NI-Ter'!$B$1:$Y$2048,17,FALSE)</f>
        <v>0</v>
      </c>
      <c r="W2161" s="1209">
        <f>VLOOKUP($D2161,'NI-Ter'!$B$1:$Y$2048,18,FALSE)</f>
        <v>0</v>
      </c>
      <c r="X2161" s="1209">
        <f>VLOOKUP($D2161,'NI-Ter'!$B$1:$Y$2048,19,FALSE)</f>
        <v>0</v>
      </c>
    </row>
    <row r="2162" spans="1:24" hidden="1">
      <c r="A2162" s="507"/>
      <c r="B2162" s="507"/>
      <c r="C2162" s="507"/>
      <c r="D2162" s="1209" t="s">
        <v>2346</v>
      </c>
      <c r="E2162" s="1210" t="s">
        <v>3062</v>
      </c>
      <c r="F2162" s="1202"/>
      <c r="G2162" s="1202"/>
      <c r="H2162" s="1205" t="s">
        <v>2340</v>
      </c>
      <c r="I2162" s="1202" t="s">
        <v>53</v>
      </c>
      <c r="J2162" s="1202"/>
      <c r="K2162" s="1202"/>
      <c r="L2162" s="1202" t="s">
        <v>1918</v>
      </c>
      <c r="M2162" s="1202" t="s">
        <v>2219</v>
      </c>
      <c r="N2162" s="1203" t="s">
        <v>2347</v>
      </c>
      <c r="O2162" s="1203" t="s">
        <v>73</v>
      </c>
      <c r="P2162" s="1203" t="s">
        <v>73</v>
      </c>
      <c r="Q2162" s="1203" t="s">
        <v>73</v>
      </c>
      <c r="R2162" s="1203" t="s">
        <v>73</v>
      </c>
      <c r="S2162" s="1209">
        <f>VLOOKUP($D2162,'NI-Ter'!$B$1:$Y$2048,12,FALSE)</f>
        <v>0</v>
      </c>
      <c r="T2162" s="1209">
        <f>VLOOKUP($D2162,'NI-Ter'!$B$1:$Y$2048,13,FALSE)</f>
        <v>0</v>
      </c>
      <c r="U2162" s="1209">
        <f>VLOOKUP($D2162,'NI-Ter'!$B$1:$Y$2048,16,FALSE)</f>
        <v>0</v>
      </c>
      <c r="V2162" s="1209">
        <f>VLOOKUP($D2162,'NI-Ter'!$B$1:$Y$2048,17,FALSE)</f>
        <v>0</v>
      </c>
      <c r="W2162" s="1209">
        <f>VLOOKUP($D2162,'NI-Ter'!$B$1:$Y$2048,18,FALSE)</f>
        <v>0</v>
      </c>
      <c r="X2162" s="1209">
        <f>VLOOKUP($D2162,'NI-Ter'!$B$1:$Y$2048,19,FALSE)</f>
        <v>0</v>
      </c>
    </row>
    <row r="2163" spans="1:24" ht="27" hidden="1">
      <c r="A2163" s="507"/>
      <c r="B2163" s="507"/>
      <c r="C2163" s="507"/>
      <c r="D2163" s="1209" t="s">
        <v>2348</v>
      </c>
      <c r="E2163" s="1210" t="s">
        <v>3062</v>
      </c>
      <c r="F2163" s="1202"/>
      <c r="G2163" s="1202"/>
      <c r="H2163" s="1205" t="s">
        <v>2340</v>
      </c>
      <c r="I2163" s="1202" t="s">
        <v>53</v>
      </c>
      <c r="J2163" s="1202"/>
      <c r="K2163" s="1202"/>
      <c r="L2163" s="1202" t="s">
        <v>1918</v>
      </c>
      <c r="M2163" s="1202" t="s">
        <v>2219</v>
      </c>
      <c r="N2163" s="1203" t="s">
        <v>2349</v>
      </c>
      <c r="O2163" s="1203" t="s">
        <v>73</v>
      </c>
      <c r="P2163" s="1203" t="s">
        <v>73</v>
      </c>
      <c r="Q2163" s="1203" t="s">
        <v>73</v>
      </c>
      <c r="R2163" s="1203" t="s">
        <v>73</v>
      </c>
      <c r="S2163" s="1209">
        <f>VLOOKUP($D2163,'NI-Ter'!$B$1:$Y$2048,12,FALSE)</f>
        <v>0</v>
      </c>
      <c r="T2163" s="1209">
        <f>VLOOKUP($D2163,'NI-Ter'!$B$1:$Y$2048,13,FALSE)</f>
        <v>0</v>
      </c>
      <c r="U2163" s="1209">
        <f>VLOOKUP($D2163,'NI-Ter'!$B$1:$Y$2048,16,FALSE)</f>
        <v>0</v>
      </c>
      <c r="V2163" s="1209">
        <f>VLOOKUP($D2163,'NI-Ter'!$B$1:$Y$2048,17,FALSE)</f>
        <v>0</v>
      </c>
      <c r="W2163" s="1209">
        <f>VLOOKUP($D2163,'NI-Ter'!$B$1:$Y$2048,18,FALSE)</f>
        <v>0</v>
      </c>
      <c r="X2163" s="1209">
        <f>VLOOKUP($D2163,'NI-Ter'!$B$1:$Y$2048,19,FALSE)</f>
        <v>0</v>
      </c>
    </row>
    <row r="2164" spans="1:24" ht="27" hidden="1">
      <c r="A2164" s="507"/>
      <c r="B2164" s="507"/>
      <c r="C2164" s="507"/>
      <c r="D2164" s="1209" t="s">
        <v>2350</v>
      </c>
      <c r="E2164" s="1210" t="s">
        <v>3062</v>
      </c>
      <c r="F2164" s="1202"/>
      <c r="G2164" s="1202"/>
      <c r="H2164" s="1205" t="s">
        <v>2340</v>
      </c>
      <c r="I2164" s="1202" t="s">
        <v>53</v>
      </c>
      <c r="J2164" s="1202"/>
      <c r="K2164" s="1202"/>
      <c r="L2164" s="1202" t="s">
        <v>1918</v>
      </c>
      <c r="M2164" s="1202" t="s">
        <v>2219</v>
      </c>
      <c r="N2164" s="1203" t="s">
        <v>2351</v>
      </c>
      <c r="O2164" s="1203" t="s">
        <v>73</v>
      </c>
      <c r="P2164" s="1203" t="s">
        <v>73</v>
      </c>
      <c r="Q2164" s="1203" t="s">
        <v>73</v>
      </c>
      <c r="R2164" s="1203" t="s">
        <v>73</v>
      </c>
      <c r="S2164" s="1209">
        <f>VLOOKUP($D2164,'NI-Ter'!$B$1:$Y$2048,12,FALSE)</f>
        <v>0</v>
      </c>
      <c r="T2164" s="1209">
        <f>VLOOKUP($D2164,'NI-Ter'!$B$1:$Y$2048,13,FALSE)</f>
        <v>0</v>
      </c>
      <c r="U2164" s="1209">
        <f>VLOOKUP($D2164,'NI-Ter'!$B$1:$Y$2048,16,FALSE)</f>
        <v>0</v>
      </c>
      <c r="V2164" s="1209">
        <f>VLOOKUP($D2164,'NI-Ter'!$B$1:$Y$2048,17,FALSE)</f>
        <v>0</v>
      </c>
      <c r="W2164" s="1209">
        <f>VLOOKUP($D2164,'NI-Ter'!$B$1:$Y$2048,18,FALSE)</f>
        <v>0</v>
      </c>
      <c r="X2164" s="1209">
        <f>VLOOKUP($D2164,'NI-Ter'!$B$1:$Y$2048,19,FALSE)</f>
        <v>0</v>
      </c>
    </row>
    <row r="2165" spans="1:24" ht="27" hidden="1">
      <c r="A2165" s="507"/>
      <c r="B2165" s="507"/>
      <c r="C2165" s="507"/>
      <c r="D2165" s="1209" t="s">
        <v>2352</v>
      </c>
      <c r="E2165" s="1210" t="s">
        <v>3062</v>
      </c>
      <c r="F2165" s="1202"/>
      <c r="G2165" s="1202"/>
      <c r="H2165" s="1205" t="s">
        <v>2340</v>
      </c>
      <c r="I2165" s="1202" t="s">
        <v>53</v>
      </c>
      <c r="J2165" s="1202"/>
      <c r="K2165" s="1202"/>
      <c r="L2165" s="1202" t="s">
        <v>1918</v>
      </c>
      <c r="M2165" s="1202" t="s">
        <v>2219</v>
      </c>
      <c r="N2165" s="1203" t="s">
        <v>2353</v>
      </c>
      <c r="O2165" s="1203" t="s">
        <v>73</v>
      </c>
      <c r="P2165" s="1203" t="s">
        <v>73</v>
      </c>
      <c r="Q2165" s="1203" t="s">
        <v>73</v>
      </c>
      <c r="R2165" s="1203" t="s">
        <v>73</v>
      </c>
      <c r="S2165" s="1209">
        <f>VLOOKUP($D2165,'NI-Ter'!$B$1:$Y$2048,12,FALSE)</f>
        <v>0</v>
      </c>
      <c r="T2165" s="1209">
        <f>VLOOKUP($D2165,'NI-Ter'!$B$1:$Y$2048,13,FALSE)</f>
        <v>0</v>
      </c>
      <c r="U2165" s="1209">
        <f>VLOOKUP($D2165,'NI-Ter'!$B$1:$Y$2048,16,FALSE)</f>
        <v>0</v>
      </c>
      <c r="V2165" s="1209">
        <f>VLOOKUP($D2165,'NI-Ter'!$B$1:$Y$2048,17,FALSE)</f>
        <v>0</v>
      </c>
      <c r="W2165" s="1209">
        <f>VLOOKUP($D2165,'NI-Ter'!$B$1:$Y$2048,18,FALSE)</f>
        <v>0</v>
      </c>
      <c r="X2165" s="1209">
        <f>VLOOKUP($D2165,'NI-Ter'!$B$1:$Y$2048,19,FALSE)</f>
        <v>0</v>
      </c>
    </row>
    <row r="2166" spans="1:24" ht="27" hidden="1">
      <c r="A2166" s="507"/>
      <c r="B2166" s="507"/>
      <c r="C2166" s="507"/>
      <c r="D2166" s="1209" t="s">
        <v>2354</v>
      </c>
      <c r="E2166" s="1210" t="s">
        <v>3062</v>
      </c>
      <c r="F2166" s="1202"/>
      <c r="G2166" s="1202"/>
      <c r="H2166" s="1205" t="s">
        <v>2340</v>
      </c>
      <c r="I2166" s="1202" t="s">
        <v>53</v>
      </c>
      <c r="J2166" s="1202"/>
      <c r="K2166" s="1202"/>
      <c r="L2166" s="1202" t="s">
        <v>1918</v>
      </c>
      <c r="M2166" s="1202" t="s">
        <v>2219</v>
      </c>
      <c r="N2166" s="1203" t="s">
        <v>2355</v>
      </c>
      <c r="O2166" s="1203" t="s">
        <v>73</v>
      </c>
      <c r="P2166" s="1203" t="s">
        <v>73</v>
      </c>
      <c r="Q2166" s="1203" t="s">
        <v>73</v>
      </c>
      <c r="R2166" s="1203" t="s">
        <v>73</v>
      </c>
      <c r="S2166" s="1209">
        <f>VLOOKUP($D2166,'NI-Ter'!$B$1:$Y$2048,12,FALSE)</f>
        <v>0</v>
      </c>
      <c r="T2166" s="1209">
        <f>VLOOKUP($D2166,'NI-Ter'!$B$1:$Y$2048,13,FALSE)</f>
        <v>0</v>
      </c>
      <c r="U2166" s="1209">
        <f>VLOOKUP($D2166,'NI-Ter'!$B$1:$Y$2048,16,FALSE)</f>
        <v>0</v>
      </c>
      <c r="V2166" s="1209">
        <f>VLOOKUP($D2166,'NI-Ter'!$B$1:$Y$2048,17,FALSE)</f>
        <v>0</v>
      </c>
      <c r="W2166" s="1209">
        <f>VLOOKUP($D2166,'NI-Ter'!$B$1:$Y$2048,18,FALSE)</f>
        <v>0</v>
      </c>
      <c r="X2166" s="1209">
        <f>VLOOKUP($D2166,'NI-Ter'!$B$1:$Y$2048,19,FALSE)</f>
        <v>0</v>
      </c>
    </row>
    <row r="2167" spans="1:24" hidden="1">
      <c r="A2167" s="507"/>
      <c r="B2167" s="507"/>
      <c r="C2167" s="507"/>
      <c r="D2167" s="1209" t="s">
        <v>2356</v>
      </c>
      <c r="E2167" s="1210" t="s">
        <v>3062</v>
      </c>
      <c r="F2167" s="1202"/>
      <c r="G2167" s="1202"/>
      <c r="H2167" s="1205" t="s">
        <v>2340</v>
      </c>
      <c r="I2167" s="1202" t="s">
        <v>53</v>
      </c>
      <c r="J2167" s="1202"/>
      <c r="K2167" s="1202"/>
      <c r="L2167" s="1202" t="s">
        <v>1918</v>
      </c>
      <c r="M2167" s="1202" t="s">
        <v>2219</v>
      </c>
      <c r="N2167" s="1203" t="s">
        <v>2357</v>
      </c>
      <c r="O2167" s="1203" t="s">
        <v>73</v>
      </c>
      <c r="P2167" s="1203" t="s">
        <v>73</v>
      </c>
      <c r="Q2167" s="1203" t="s">
        <v>73</v>
      </c>
      <c r="R2167" s="1203" t="s">
        <v>73</v>
      </c>
      <c r="S2167" s="1209">
        <f>VLOOKUP($D2167,'NI-Ter'!$B$1:$Y$2048,12,FALSE)</f>
        <v>0</v>
      </c>
      <c r="T2167" s="1209">
        <f>VLOOKUP($D2167,'NI-Ter'!$B$1:$Y$2048,13,FALSE)</f>
        <v>0</v>
      </c>
      <c r="U2167" s="1209">
        <f>VLOOKUP($D2167,'NI-Ter'!$B$1:$Y$2048,16,FALSE)</f>
        <v>0</v>
      </c>
      <c r="V2167" s="1209">
        <f>VLOOKUP($D2167,'NI-Ter'!$B$1:$Y$2048,17,FALSE)</f>
        <v>0</v>
      </c>
      <c r="W2167" s="1209">
        <f>VLOOKUP($D2167,'NI-Ter'!$B$1:$Y$2048,18,FALSE)</f>
        <v>0</v>
      </c>
      <c r="X2167" s="1209">
        <f>VLOOKUP($D2167,'NI-Ter'!$B$1:$Y$2048,19,FALSE)</f>
        <v>0</v>
      </c>
    </row>
    <row r="2168" spans="1:24" hidden="1">
      <c r="A2168" s="507"/>
      <c r="B2168" s="507"/>
      <c r="C2168" s="507"/>
      <c r="D2168" s="1209" t="s">
        <v>2358</v>
      </c>
      <c r="E2168" s="1210" t="s">
        <v>3062</v>
      </c>
      <c r="F2168" s="1202"/>
      <c r="G2168" s="1202"/>
      <c r="H2168" s="1205" t="s">
        <v>2340</v>
      </c>
      <c r="I2168" s="1202" t="s">
        <v>53</v>
      </c>
      <c r="J2168" s="1202"/>
      <c r="K2168" s="1202"/>
      <c r="L2168" s="1202" t="s">
        <v>1918</v>
      </c>
      <c r="M2168" s="1202" t="s">
        <v>2219</v>
      </c>
      <c r="N2168" s="1203" t="s">
        <v>2359</v>
      </c>
      <c r="O2168" s="1203" t="s">
        <v>73</v>
      </c>
      <c r="P2168" s="1203" t="s">
        <v>73</v>
      </c>
      <c r="Q2168" s="1203" t="s">
        <v>73</v>
      </c>
      <c r="R2168" s="1203" t="s">
        <v>73</v>
      </c>
      <c r="S2168" s="1209">
        <f>VLOOKUP($D2168,'NI-Ter'!$B$1:$Y$2048,12,FALSE)</f>
        <v>0</v>
      </c>
      <c r="T2168" s="1209">
        <f>VLOOKUP($D2168,'NI-Ter'!$B$1:$Y$2048,13,FALSE)</f>
        <v>0</v>
      </c>
      <c r="U2168" s="1209">
        <f>VLOOKUP($D2168,'NI-Ter'!$B$1:$Y$2048,16,FALSE)</f>
        <v>0</v>
      </c>
      <c r="V2168" s="1209">
        <f>VLOOKUP($D2168,'NI-Ter'!$B$1:$Y$2048,17,FALSE)</f>
        <v>0</v>
      </c>
      <c r="W2168" s="1209">
        <f>VLOOKUP($D2168,'NI-Ter'!$B$1:$Y$2048,18,FALSE)</f>
        <v>0</v>
      </c>
      <c r="X2168" s="1209">
        <f>VLOOKUP($D2168,'NI-Ter'!$B$1:$Y$2048,19,FALSE)</f>
        <v>0</v>
      </c>
    </row>
    <row r="2169" spans="1:24" ht="27" hidden="1">
      <c r="A2169" s="507"/>
      <c r="B2169" s="507"/>
      <c r="C2169" s="507"/>
      <c r="D2169" s="1209" t="s">
        <v>2360</v>
      </c>
      <c r="E2169" s="1210" t="s">
        <v>3062</v>
      </c>
      <c r="F2169" s="1202"/>
      <c r="G2169" s="1202"/>
      <c r="H2169" s="1205" t="s">
        <v>2340</v>
      </c>
      <c r="I2169" s="1202" t="s">
        <v>53</v>
      </c>
      <c r="J2169" s="1202"/>
      <c r="K2169" s="1202"/>
      <c r="L2169" s="1202" t="s">
        <v>1918</v>
      </c>
      <c r="M2169" s="1202" t="s">
        <v>2219</v>
      </c>
      <c r="N2169" s="1203" t="s">
        <v>2361</v>
      </c>
      <c r="O2169" s="1203" t="s">
        <v>73</v>
      </c>
      <c r="P2169" s="1203" t="s">
        <v>73</v>
      </c>
      <c r="Q2169" s="1203" t="s">
        <v>73</v>
      </c>
      <c r="R2169" s="1203" t="s">
        <v>73</v>
      </c>
      <c r="S2169" s="1209">
        <f>VLOOKUP($D2169,'NI-Ter'!$B$1:$Y$2048,12,FALSE)</f>
        <v>0</v>
      </c>
      <c r="T2169" s="1209">
        <f>VLOOKUP($D2169,'NI-Ter'!$B$1:$Y$2048,13,FALSE)</f>
        <v>0</v>
      </c>
      <c r="U2169" s="1209">
        <f>VLOOKUP($D2169,'NI-Ter'!$B$1:$Y$2048,16,FALSE)</f>
        <v>0</v>
      </c>
      <c r="V2169" s="1209">
        <f>VLOOKUP($D2169,'NI-Ter'!$B$1:$Y$2048,17,FALSE)</f>
        <v>0</v>
      </c>
      <c r="W2169" s="1209">
        <f>VLOOKUP($D2169,'NI-Ter'!$B$1:$Y$2048,18,FALSE)</f>
        <v>0</v>
      </c>
      <c r="X2169" s="1209">
        <f>VLOOKUP($D2169,'NI-Ter'!$B$1:$Y$2048,19,FALSE)</f>
        <v>0</v>
      </c>
    </row>
    <row r="2170" spans="1:24" ht="27" hidden="1">
      <c r="A2170" s="507"/>
      <c r="B2170" s="507"/>
      <c r="C2170" s="507"/>
      <c r="D2170" s="1209" t="s">
        <v>2362</v>
      </c>
      <c r="E2170" s="1210" t="s">
        <v>3062</v>
      </c>
      <c r="F2170" s="1202"/>
      <c r="G2170" s="1202"/>
      <c r="H2170" s="1205" t="s">
        <v>2340</v>
      </c>
      <c r="I2170" s="1202" t="s">
        <v>53</v>
      </c>
      <c r="J2170" s="1202"/>
      <c r="K2170" s="1202"/>
      <c r="L2170" s="1202" t="s">
        <v>1918</v>
      </c>
      <c r="M2170" s="1202" t="s">
        <v>2219</v>
      </c>
      <c r="N2170" s="1203" t="s">
        <v>2363</v>
      </c>
      <c r="O2170" s="1203" t="s">
        <v>73</v>
      </c>
      <c r="P2170" s="1203" t="s">
        <v>73</v>
      </c>
      <c r="Q2170" s="1203" t="s">
        <v>73</v>
      </c>
      <c r="R2170" s="1203" t="s">
        <v>73</v>
      </c>
      <c r="S2170" s="1209">
        <f>VLOOKUP($D2170,'NI-Ter'!$B$1:$Y$2048,12,FALSE)</f>
        <v>0</v>
      </c>
      <c r="T2170" s="1209">
        <f>VLOOKUP($D2170,'NI-Ter'!$B$1:$Y$2048,13,FALSE)</f>
        <v>0</v>
      </c>
      <c r="U2170" s="1209">
        <f>VLOOKUP($D2170,'NI-Ter'!$B$1:$Y$2048,16,FALSE)</f>
        <v>0</v>
      </c>
      <c r="V2170" s="1209">
        <f>VLOOKUP($D2170,'NI-Ter'!$B$1:$Y$2048,17,FALSE)</f>
        <v>0</v>
      </c>
      <c r="W2170" s="1209">
        <f>VLOOKUP($D2170,'NI-Ter'!$B$1:$Y$2048,18,FALSE)</f>
        <v>0</v>
      </c>
      <c r="X2170" s="1209">
        <f>VLOOKUP($D2170,'NI-Ter'!$B$1:$Y$2048,19,FALSE)</f>
        <v>0</v>
      </c>
    </row>
    <row r="2171" spans="1:24" hidden="1">
      <c r="A2171" s="507"/>
      <c r="B2171" s="507"/>
      <c r="C2171" s="507"/>
      <c r="D2171" s="1209" t="s">
        <v>2364</v>
      </c>
      <c r="E2171" s="1210" t="s">
        <v>3062</v>
      </c>
      <c r="F2171" s="1202"/>
      <c r="G2171" s="1202"/>
      <c r="H2171" s="1205" t="s">
        <v>2365</v>
      </c>
      <c r="I2171" s="1202" t="s">
        <v>53</v>
      </c>
      <c r="J2171" s="1202"/>
      <c r="K2171" s="1202"/>
      <c r="L2171" s="1202" t="s">
        <v>1918</v>
      </c>
      <c r="M2171" s="1202" t="s">
        <v>2219</v>
      </c>
      <c r="N2171" s="1203" t="s">
        <v>2366</v>
      </c>
      <c r="O2171" s="1203" t="s">
        <v>73</v>
      </c>
      <c r="P2171" s="1203" t="s">
        <v>73</v>
      </c>
      <c r="Q2171" s="1203" t="s">
        <v>73</v>
      </c>
      <c r="R2171" s="1203" t="s">
        <v>73</v>
      </c>
      <c r="S2171" s="1209">
        <f>VLOOKUP($D2171,'NI-Ter'!$B$1:$Y$2048,12,FALSE)</f>
        <v>0</v>
      </c>
      <c r="T2171" s="1209">
        <f>VLOOKUP($D2171,'NI-Ter'!$B$1:$Y$2048,13,FALSE)</f>
        <v>0</v>
      </c>
      <c r="U2171" s="1209">
        <f>VLOOKUP($D2171,'NI-Ter'!$B$1:$Y$2048,16,FALSE)</f>
        <v>147</v>
      </c>
      <c r="V2171" s="1209">
        <f>VLOOKUP($D2171,'NI-Ter'!$B$1:$Y$2048,17,FALSE)</f>
        <v>0</v>
      </c>
      <c r="W2171" s="1209">
        <f>VLOOKUP($D2171,'NI-Ter'!$B$1:$Y$2048,18,FALSE)</f>
        <v>0</v>
      </c>
      <c r="X2171" s="1209">
        <f>VLOOKUP($D2171,'NI-Ter'!$B$1:$Y$2048,19,FALSE)</f>
        <v>0</v>
      </c>
    </row>
    <row r="2172" spans="1:24" hidden="1">
      <c r="A2172" s="507"/>
      <c r="B2172" s="507"/>
      <c r="C2172" s="507"/>
      <c r="D2172" s="1209" t="s">
        <v>2367</v>
      </c>
      <c r="E2172" s="1210" t="s">
        <v>3062</v>
      </c>
      <c r="F2172" s="1202"/>
      <c r="G2172" s="1202"/>
      <c r="H2172" s="1205" t="s">
        <v>2365</v>
      </c>
      <c r="I2172" s="1202" t="s">
        <v>53</v>
      </c>
      <c r="J2172" s="1202"/>
      <c r="K2172" s="1202"/>
      <c r="L2172" s="1202" t="s">
        <v>1918</v>
      </c>
      <c r="M2172" s="1202" t="s">
        <v>2219</v>
      </c>
      <c r="N2172" s="1203" t="s">
        <v>2368</v>
      </c>
      <c r="O2172" s="1203" t="s">
        <v>73</v>
      </c>
      <c r="P2172" s="1203" t="s">
        <v>73</v>
      </c>
      <c r="Q2172" s="1203" t="s">
        <v>73</v>
      </c>
      <c r="R2172" s="1203" t="s">
        <v>73</v>
      </c>
      <c r="S2172" s="1209">
        <f>VLOOKUP($D2172,'NI-Ter'!$B$1:$Y$2048,12,FALSE)</f>
        <v>0</v>
      </c>
      <c r="T2172" s="1209">
        <f>VLOOKUP($D2172,'NI-Ter'!$B$1:$Y$2048,13,FALSE)</f>
        <v>0</v>
      </c>
      <c r="U2172" s="1209">
        <f>VLOOKUP($D2172,'NI-Ter'!$B$1:$Y$2048,16,FALSE)</f>
        <v>9</v>
      </c>
      <c r="V2172" s="1209">
        <f>VLOOKUP($D2172,'NI-Ter'!$B$1:$Y$2048,17,FALSE)</f>
        <v>0</v>
      </c>
      <c r="W2172" s="1209">
        <f>VLOOKUP($D2172,'NI-Ter'!$B$1:$Y$2048,18,FALSE)</f>
        <v>0</v>
      </c>
      <c r="X2172" s="1209">
        <f>VLOOKUP($D2172,'NI-Ter'!$B$1:$Y$2048,19,FALSE)</f>
        <v>0</v>
      </c>
    </row>
    <row r="2173" spans="1:24" hidden="1">
      <c r="A2173" s="507"/>
      <c r="B2173" s="507"/>
      <c r="C2173" s="507"/>
      <c r="D2173" s="1209" t="s">
        <v>2369</v>
      </c>
      <c r="E2173" s="1210" t="s">
        <v>3062</v>
      </c>
      <c r="F2173" s="1202"/>
      <c r="G2173" s="1202"/>
      <c r="H2173" s="1205" t="s">
        <v>2365</v>
      </c>
      <c r="I2173" s="1202" t="s">
        <v>53</v>
      </c>
      <c r="J2173" s="1202"/>
      <c r="K2173" s="1202"/>
      <c r="L2173" s="1202" t="s">
        <v>1918</v>
      </c>
      <c r="M2173" s="1202" t="s">
        <v>2219</v>
      </c>
      <c r="N2173" s="1203" t="s">
        <v>2370</v>
      </c>
      <c r="O2173" s="1203" t="s">
        <v>73</v>
      </c>
      <c r="P2173" s="1203" t="s">
        <v>73</v>
      </c>
      <c r="Q2173" s="1203" t="s">
        <v>73</v>
      </c>
      <c r="R2173" s="1203" t="s">
        <v>73</v>
      </c>
      <c r="S2173" s="1209">
        <f>VLOOKUP($D2173,'NI-Ter'!$B$1:$Y$2048,12,FALSE)</f>
        <v>0</v>
      </c>
      <c r="T2173" s="1209">
        <f>VLOOKUP($D2173,'NI-Ter'!$B$1:$Y$2048,13,FALSE)</f>
        <v>0</v>
      </c>
      <c r="U2173" s="1209">
        <f>VLOOKUP($D2173,'NI-Ter'!$B$1:$Y$2048,16,FALSE)</f>
        <v>42</v>
      </c>
      <c r="V2173" s="1209">
        <f>VLOOKUP($D2173,'NI-Ter'!$B$1:$Y$2048,17,FALSE)</f>
        <v>0</v>
      </c>
      <c r="W2173" s="1209">
        <f>VLOOKUP($D2173,'NI-Ter'!$B$1:$Y$2048,18,FALSE)</f>
        <v>0</v>
      </c>
      <c r="X2173" s="1209">
        <f>VLOOKUP($D2173,'NI-Ter'!$B$1:$Y$2048,19,FALSE)</f>
        <v>0</v>
      </c>
    </row>
    <row r="2174" spans="1:24" ht="27" hidden="1">
      <c r="A2174" s="507"/>
      <c r="B2174" s="507"/>
      <c r="C2174" s="507"/>
      <c r="D2174" s="1209" t="s">
        <v>2371</v>
      </c>
      <c r="E2174" s="1210" t="s">
        <v>3062</v>
      </c>
      <c r="F2174" s="1202"/>
      <c r="G2174" s="1202"/>
      <c r="H2174" s="1205" t="s">
        <v>2365</v>
      </c>
      <c r="I2174" s="1202" t="s">
        <v>53</v>
      </c>
      <c r="J2174" s="1202"/>
      <c r="K2174" s="1202"/>
      <c r="L2174" s="1202" t="s">
        <v>1918</v>
      </c>
      <c r="M2174" s="1202" t="s">
        <v>2219</v>
      </c>
      <c r="N2174" s="1203" t="s">
        <v>2372</v>
      </c>
      <c r="O2174" s="1203" t="s">
        <v>73</v>
      </c>
      <c r="P2174" s="1203" t="s">
        <v>73</v>
      </c>
      <c r="Q2174" s="1203" t="s">
        <v>73</v>
      </c>
      <c r="R2174" s="1203" t="s">
        <v>73</v>
      </c>
      <c r="S2174" s="1209">
        <f>VLOOKUP($D2174,'NI-Ter'!$B$1:$Y$2048,12,FALSE)</f>
        <v>0</v>
      </c>
      <c r="T2174" s="1209">
        <f>VLOOKUP($D2174,'NI-Ter'!$B$1:$Y$2048,13,FALSE)</f>
        <v>0</v>
      </c>
      <c r="U2174" s="1209">
        <f>VLOOKUP($D2174,'NI-Ter'!$B$1:$Y$2048,16,FALSE)</f>
        <v>10</v>
      </c>
      <c r="V2174" s="1209">
        <f>VLOOKUP($D2174,'NI-Ter'!$B$1:$Y$2048,17,FALSE)</f>
        <v>0</v>
      </c>
      <c r="W2174" s="1209">
        <f>VLOOKUP($D2174,'NI-Ter'!$B$1:$Y$2048,18,FALSE)</f>
        <v>0</v>
      </c>
      <c r="X2174" s="1209">
        <f>VLOOKUP($D2174,'NI-Ter'!$B$1:$Y$2048,19,FALSE)</f>
        <v>0</v>
      </c>
    </row>
    <row r="2175" spans="1:24" ht="27" hidden="1">
      <c r="A2175" s="507"/>
      <c r="B2175" s="507"/>
      <c r="C2175" s="507"/>
      <c r="D2175" s="1209" t="s">
        <v>2373</v>
      </c>
      <c r="E2175" s="1210" t="s">
        <v>3062</v>
      </c>
      <c r="F2175" s="1202"/>
      <c r="G2175" s="1202"/>
      <c r="H2175" s="1205" t="s">
        <v>2365</v>
      </c>
      <c r="I2175" s="1202" t="s">
        <v>53</v>
      </c>
      <c r="J2175" s="1202"/>
      <c r="K2175" s="1202"/>
      <c r="L2175" s="1202" t="s">
        <v>1918</v>
      </c>
      <c r="M2175" s="1202" t="s">
        <v>2219</v>
      </c>
      <c r="N2175" s="1203" t="s">
        <v>2374</v>
      </c>
      <c r="O2175" s="1203" t="s">
        <v>73</v>
      </c>
      <c r="P2175" s="1203" t="s">
        <v>73</v>
      </c>
      <c r="Q2175" s="1203" t="s">
        <v>73</v>
      </c>
      <c r="R2175" s="1203" t="s">
        <v>73</v>
      </c>
      <c r="S2175" s="1209">
        <f>VLOOKUP($D2175,'NI-Ter'!$B$1:$Y$2048,12,FALSE)</f>
        <v>0</v>
      </c>
      <c r="T2175" s="1209">
        <f>VLOOKUP($D2175,'NI-Ter'!$B$1:$Y$2048,13,FALSE)</f>
        <v>0</v>
      </c>
      <c r="U2175" s="1209">
        <f>VLOOKUP($D2175,'NI-Ter'!$B$1:$Y$2048,16,FALSE)</f>
        <v>0</v>
      </c>
      <c r="V2175" s="1209">
        <f>VLOOKUP($D2175,'NI-Ter'!$B$1:$Y$2048,17,FALSE)</f>
        <v>0</v>
      </c>
      <c r="W2175" s="1209">
        <f>VLOOKUP($D2175,'NI-Ter'!$B$1:$Y$2048,18,FALSE)</f>
        <v>0</v>
      </c>
      <c r="X2175" s="1209">
        <f>VLOOKUP($D2175,'NI-Ter'!$B$1:$Y$2048,19,FALSE)</f>
        <v>0</v>
      </c>
    </row>
    <row r="2176" spans="1:24" ht="27" hidden="1">
      <c r="A2176" s="507"/>
      <c r="B2176" s="507"/>
      <c r="C2176" s="507"/>
      <c r="D2176" s="1209" t="s">
        <v>2375</v>
      </c>
      <c r="E2176" s="1210" t="s">
        <v>3062</v>
      </c>
      <c r="F2176" s="1202"/>
      <c r="G2176" s="1202"/>
      <c r="H2176" s="1205" t="s">
        <v>2365</v>
      </c>
      <c r="I2176" s="1202" t="s">
        <v>53</v>
      </c>
      <c r="J2176" s="1202"/>
      <c r="K2176" s="1202"/>
      <c r="L2176" s="1202" t="s">
        <v>1918</v>
      </c>
      <c r="M2176" s="1202" t="s">
        <v>2219</v>
      </c>
      <c r="N2176" s="1203" t="s">
        <v>2376</v>
      </c>
      <c r="O2176" s="1203" t="s">
        <v>73</v>
      </c>
      <c r="P2176" s="1203" t="s">
        <v>73</v>
      </c>
      <c r="Q2176" s="1203" t="s">
        <v>73</v>
      </c>
      <c r="R2176" s="1203" t="s">
        <v>73</v>
      </c>
      <c r="S2176" s="1209">
        <f>VLOOKUP($D2176,'NI-Ter'!$B$1:$Y$2048,12,FALSE)</f>
        <v>0</v>
      </c>
      <c r="T2176" s="1209">
        <f>VLOOKUP($D2176,'NI-Ter'!$B$1:$Y$2048,13,FALSE)</f>
        <v>0</v>
      </c>
      <c r="U2176" s="1209">
        <f>VLOOKUP($D2176,'NI-Ter'!$B$1:$Y$2048,16,FALSE)</f>
        <v>3</v>
      </c>
      <c r="V2176" s="1209">
        <f>VLOOKUP($D2176,'NI-Ter'!$B$1:$Y$2048,17,FALSE)</f>
        <v>0</v>
      </c>
      <c r="W2176" s="1209">
        <f>VLOOKUP($D2176,'NI-Ter'!$B$1:$Y$2048,18,FALSE)</f>
        <v>0</v>
      </c>
      <c r="X2176" s="1209">
        <f>VLOOKUP($D2176,'NI-Ter'!$B$1:$Y$2048,19,FALSE)</f>
        <v>0</v>
      </c>
    </row>
    <row r="2177" spans="1:24" ht="27" hidden="1">
      <c r="A2177" s="507"/>
      <c r="B2177" s="507"/>
      <c r="C2177" s="507"/>
      <c r="D2177" s="1209" t="s">
        <v>2377</v>
      </c>
      <c r="E2177" s="1210" t="s">
        <v>3062</v>
      </c>
      <c r="F2177" s="1202"/>
      <c r="G2177" s="1202"/>
      <c r="H2177" s="1205" t="s">
        <v>2365</v>
      </c>
      <c r="I2177" s="1202" t="s">
        <v>53</v>
      </c>
      <c r="J2177" s="1202"/>
      <c r="K2177" s="1202"/>
      <c r="L2177" s="1202" t="s">
        <v>1918</v>
      </c>
      <c r="M2177" s="1202" t="s">
        <v>2219</v>
      </c>
      <c r="N2177" s="1203" t="s">
        <v>2378</v>
      </c>
      <c r="O2177" s="1203" t="s">
        <v>73</v>
      </c>
      <c r="P2177" s="1203" t="s">
        <v>73</v>
      </c>
      <c r="Q2177" s="1203" t="s">
        <v>73</v>
      </c>
      <c r="R2177" s="1203" t="s">
        <v>73</v>
      </c>
      <c r="S2177" s="1209">
        <f>VLOOKUP($D2177,'NI-Ter'!$B$1:$Y$2048,12,FALSE)</f>
        <v>0</v>
      </c>
      <c r="T2177" s="1209">
        <f>VLOOKUP($D2177,'NI-Ter'!$B$1:$Y$2048,13,FALSE)</f>
        <v>0</v>
      </c>
      <c r="U2177" s="1209">
        <f>VLOOKUP($D2177,'NI-Ter'!$B$1:$Y$2048,16,FALSE)</f>
        <v>0</v>
      </c>
      <c r="V2177" s="1209">
        <f>VLOOKUP($D2177,'NI-Ter'!$B$1:$Y$2048,17,FALSE)</f>
        <v>0</v>
      </c>
      <c r="W2177" s="1209">
        <f>VLOOKUP($D2177,'NI-Ter'!$B$1:$Y$2048,18,FALSE)</f>
        <v>0</v>
      </c>
      <c r="X2177" s="1209">
        <f>VLOOKUP($D2177,'NI-Ter'!$B$1:$Y$2048,19,FALSE)</f>
        <v>0</v>
      </c>
    </row>
    <row r="2178" spans="1:24" hidden="1">
      <c r="A2178" s="507"/>
      <c r="B2178" s="507"/>
      <c r="C2178" s="507"/>
      <c r="D2178" s="1209" t="s">
        <v>2379</v>
      </c>
      <c r="E2178" s="1210" t="s">
        <v>3062</v>
      </c>
      <c r="F2178" s="1202"/>
      <c r="G2178" s="1202"/>
      <c r="H2178" s="1205" t="s">
        <v>2365</v>
      </c>
      <c r="I2178" s="1202" t="s">
        <v>53</v>
      </c>
      <c r="J2178" s="1202"/>
      <c r="K2178" s="1202"/>
      <c r="L2178" s="1202" t="s">
        <v>1918</v>
      </c>
      <c r="M2178" s="1202" t="s">
        <v>2219</v>
      </c>
      <c r="N2178" s="1203" t="s">
        <v>2380</v>
      </c>
      <c r="O2178" s="1203" t="s">
        <v>73</v>
      </c>
      <c r="P2178" s="1203" t="s">
        <v>73</v>
      </c>
      <c r="Q2178" s="1203" t="s">
        <v>73</v>
      </c>
      <c r="R2178" s="1203" t="s">
        <v>73</v>
      </c>
      <c r="S2178" s="1209">
        <f>VLOOKUP($D2178,'NI-Ter'!$B$1:$Y$2048,12,FALSE)</f>
        <v>0</v>
      </c>
      <c r="T2178" s="1209">
        <f>VLOOKUP($D2178,'NI-Ter'!$B$1:$Y$2048,13,FALSE)</f>
        <v>0</v>
      </c>
      <c r="U2178" s="1209">
        <f>VLOOKUP($D2178,'NI-Ter'!$B$1:$Y$2048,16,FALSE)</f>
        <v>58</v>
      </c>
      <c r="V2178" s="1209">
        <f>VLOOKUP($D2178,'NI-Ter'!$B$1:$Y$2048,17,FALSE)</f>
        <v>0</v>
      </c>
      <c r="W2178" s="1209">
        <f>VLOOKUP($D2178,'NI-Ter'!$B$1:$Y$2048,18,FALSE)</f>
        <v>0</v>
      </c>
      <c r="X2178" s="1209">
        <f>VLOOKUP($D2178,'NI-Ter'!$B$1:$Y$2048,19,FALSE)</f>
        <v>0</v>
      </c>
    </row>
    <row r="2179" spans="1:24" ht="27" hidden="1">
      <c r="A2179" s="507"/>
      <c r="B2179" s="507"/>
      <c r="C2179" s="507"/>
      <c r="D2179" s="1209" t="s">
        <v>2381</v>
      </c>
      <c r="E2179" s="1210" t="s">
        <v>3062</v>
      </c>
      <c r="F2179" s="1202"/>
      <c r="G2179" s="1202"/>
      <c r="H2179" s="1205" t="s">
        <v>2365</v>
      </c>
      <c r="I2179" s="1202" t="s">
        <v>53</v>
      </c>
      <c r="J2179" s="1202"/>
      <c r="K2179" s="1202"/>
      <c r="L2179" s="1202" t="s">
        <v>1918</v>
      </c>
      <c r="M2179" s="1202" t="s">
        <v>2219</v>
      </c>
      <c r="N2179" s="1203" t="s">
        <v>2382</v>
      </c>
      <c r="O2179" s="1203" t="s">
        <v>73</v>
      </c>
      <c r="P2179" s="1203" t="s">
        <v>73</v>
      </c>
      <c r="Q2179" s="1203" t="s">
        <v>73</v>
      </c>
      <c r="R2179" s="1203" t="s">
        <v>73</v>
      </c>
      <c r="S2179" s="1209">
        <f>VLOOKUP($D2179,'NI-Ter'!$B$1:$Y$2048,12,FALSE)</f>
        <v>0</v>
      </c>
      <c r="T2179" s="1209">
        <f>VLOOKUP($D2179,'NI-Ter'!$B$1:$Y$2048,13,FALSE)</f>
        <v>0</v>
      </c>
      <c r="U2179" s="1209">
        <f>VLOOKUP($D2179,'NI-Ter'!$B$1:$Y$2048,16,FALSE)</f>
        <v>0</v>
      </c>
      <c r="V2179" s="1209">
        <f>VLOOKUP($D2179,'NI-Ter'!$B$1:$Y$2048,17,FALSE)</f>
        <v>0</v>
      </c>
      <c r="W2179" s="1209">
        <f>VLOOKUP($D2179,'NI-Ter'!$B$1:$Y$2048,18,FALSE)</f>
        <v>0</v>
      </c>
      <c r="X2179" s="1209">
        <f>VLOOKUP($D2179,'NI-Ter'!$B$1:$Y$2048,19,FALSE)</f>
        <v>0</v>
      </c>
    </row>
    <row r="2180" spans="1:24" ht="27" hidden="1">
      <c r="A2180" s="507"/>
      <c r="B2180" s="507"/>
      <c r="C2180" s="507"/>
      <c r="D2180" s="1209" t="s">
        <v>2383</v>
      </c>
      <c r="E2180" s="1210" t="s">
        <v>3062</v>
      </c>
      <c r="F2180" s="1202"/>
      <c r="G2180" s="1202"/>
      <c r="H2180" s="1205" t="s">
        <v>2365</v>
      </c>
      <c r="I2180" s="1202" t="s">
        <v>53</v>
      </c>
      <c r="J2180" s="1202"/>
      <c r="K2180" s="1202"/>
      <c r="L2180" s="1202" t="s">
        <v>1918</v>
      </c>
      <c r="M2180" s="1202" t="s">
        <v>2219</v>
      </c>
      <c r="N2180" s="1203" t="s">
        <v>2384</v>
      </c>
      <c r="O2180" s="1203" t="s">
        <v>73</v>
      </c>
      <c r="P2180" s="1203" t="s">
        <v>73</v>
      </c>
      <c r="Q2180" s="1203" t="s">
        <v>73</v>
      </c>
      <c r="R2180" s="1203" t="s">
        <v>73</v>
      </c>
      <c r="S2180" s="1209">
        <f>VLOOKUP($D2180,'NI-Ter'!$B$1:$Y$2048,12,FALSE)</f>
        <v>0</v>
      </c>
      <c r="T2180" s="1209">
        <f>VLOOKUP($D2180,'NI-Ter'!$B$1:$Y$2048,13,FALSE)</f>
        <v>0</v>
      </c>
      <c r="U2180" s="1209">
        <f>VLOOKUP($D2180,'NI-Ter'!$B$1:$Y$2048,16,FALSE)</f>
        <v>0</v>
      </c>
      <c r="V2180" s="1209">
        <f>VLOOKUP($D2180,'NI-Ter'!$B$1:$Y$2048,17,FALSE)</f>
        <v>0</v>
      </c>
      <c r="W2180" s="1209">
        <f>VLOOKUP($D2180,'NI-Ter'!$B$1:$Y$2048,18,FALSE)</f>
        <v>0</v>
      </c>
      <c r="X2180" s="1209">
        <f>VLOOKUP($D2180,'NI-Ter'!$B$1:$Y$2048,19,FALSE)</f>
        <v>0</v>
      </c>
    </row>
    <row r="2181" spans="1:24" ht="27" hidden="1">
      <c r="A2181" s="507"/>
      <c r="B2181" s="507"/>
      <c r="C2181" s="507"/>
      <c r="D2181" s="1209" t="s">
        <v>2385</v>
      </c>
      <c r="E2181" s="1210" t="s">
        <v>3062</v>
      </c>
      <c r="F2181" s="1202"/>
      <c r="G2181" s="1202"/>
      <c r="H2181" s="1205" t="s">
        <v>2365</v>
      </c>
      <c r="I2181" s="1202" t="s">
        <v>53</v>
      </c>
      <c r="J2181" s="1202"/>
      <c r="K2181" s="1202"/>
      <c r="L2181" s="1202" t="s">
        <v>1918</v>
      </c>
      <c r="M2181" s="1202" t="s">
        <v>2219</v>
      </c>
      <c r="N2181" s="1203" t="s">
        <v>2386</v>
      </c>
      <c r="O2181" s="1203" t="s">
        <v>73</v>
      </c>
      <c r="P2181" s="1203" t="s">
        <v>73</v>
      </c>
      <c r="Q2181" s="1203" t="s">
        <v>73</v>
      </c>
      <c r="R2181" s="1203" t="s">
        <v>73</v>
      </c>
      <c r="S2181" s="1209">
        <f>VLOOKUP($D2181,'NI-Ter'!$B$1:$Y$2048,12,FALSE)</f>
        <v>0</v>
      </c>
      <c r="T2181" s="1209">
        <f>VLOOKUP($D2181,'NI-Ter'!$B$1:$Y$2048,13,FALSE)</f>
        <v>0</v>
      </c>
      <c r="U2181" s="1209">
        <f>VLOOKUP($D2181,'NI-Ter'!$B$1:$Y$2048,16,FALSE)</f>
        <v>0</v>
      </c>
      <c r="V2181" s="1209">
        <f>VLOOKUP($D2181,'NI-Ter'!$B$1:$Y$2048,17,FALSE)</f>
        <v>0</v>
      </c>
      <c r="W2181" s="1209">
        <f>VLOOKUP($D2181,'NI-Ter'!$B$1:$Y$2048,18,FALSE)</f>
        <v>0</v>
      </c>
      <c r="X2181" s="1209">
        <f>VLOOKUP($D2181,'NI-Ter'!$B$1:$Y$2048,19,FALSE)</f>
        <v>0</v>
      </c>
    </row>
    <row r="2182" spans="1:24" hidden="1">
      <c r="A2182" s="507"/>
      <c r="B2182" s="507"/>
      <c r="C2182" s="507"/>
      <c r="D2182" s="1209" t="s">
        <v>2387</v>
      </c>
      <c r="E2182" s="1210" t="s">
        <v>3062</v>
      </c>
      <c r="F2182" s="1202"/>
      <c r="G2182" s="1202"/>
      <c r="H2182" s="1205" t="s">
        <v>2388</v>
      </c>
      <c r="I2182" s="1202" t="s">
        <v>53</v>
      </c>
      <c r="J2182" s="1202"/>
      <c r="K2182" s="1202"/>
      <c r="L2182" s="1202" t="s">
        <v>1918</v>
      </c>
      <c r="M2182" s="1202" t="s">
        <v>2219</v>
      </c>
      <c r="N2182" s="1203" t="s">
        <v>2389</v>
      </c>
      <c r="O2182" s="1203" t="s">
        <v>73</v>
      </c>
      <c r="P2182" s="1203" t="s">
        <v>73</v>
      </c>
      <c r="Q2182" s="1203" t="s">
        <v>73</v>
      </c>
      <c r="R2182" s="1203" t="s">
        <v>73</v>
      </c>
      <c r="S2182" s="1209">
        <f>VLOOKUP($D2182,'NI-Ter'!$B$1:$Y$2048,12,FALSE)</f>
        <v>0</v>
      </c>
      <c r="T2182" s="1209">
        <f>VLOOKUP($D2182,'NI-Ter'!$B$1:$Y$2048,13,FALSE)</f>
        <v>0</v>
      </c>
      <c r="U2182" s="1209">
        <f>VLOOKUP($D2182,'NI-Ter'!$B$1:$Y$2048,16,FALSE)</f>
        <v>0</v>
      </c>
      <c r="V2182" s="1209">
        <f>VLOOKUP($D2182,'NI-Ter'!$B$1:$Y$2048,17,FALSE)</f>
        <v>0</v>
      </c>
      <c r="W2182" s="1209">
        <f>VLOOKUP($D2182,'NI-Ter'!$B$1:$Y$2048,18,FALSE)</f>
        <v>0</v>
      </c>
      <c r="X2182" s="1209">
        <f>VLOOKUP($D2182,'NI-Ter'!$B$1:$Y$2048,19,FALSE)</f>
        <v>0</v>
      </c>
    </row>
    <row r="2183" spans="1:24" hidden="1">
      <c r="A2183" s="507"/>
      <c r="B2183" s="507"/>
      <c r="C2183" s="507"/>
      <c r="D2183" s="1209" t="s">
        <v>2390</v>
      </c>
      <c r="E2183" s="1210" t="s">
        <v>3062</v>
      </c>
      <c r="F2183" s="1202"/>
      <c r="G2183" s="1202"/>
      <c r="H2183" s="1205" t="s">
        <v>2388</v>
      </c>
      <c r="I2183" s="1202" t="s">
        <v>53</v>
      </c>
      <c r="J2183" s="1202"/>
      <c r="K2183" s="1202"/>
      <c r="L2183" s="1202" t="s">
        <v>1918</v>
      </c>
      <c r="M2183" s="1202" t="s">
        <v>2219</v>
      </c>
      <c r="N2183" s="1203" t="s">
        <v>2391</v>
      </c>
      <c r="O2183" s="1203" t="s">
        <v>73</v>
      </c>
      <c r="P2183" s="1203" t="s">
        <v>73</v>
      </c>
      <c r="Q2183" s="1203" t="s">
        <v>73</v>
      </c>
      <c r="R2183" s="1203" t="s">
        <v>73</v>
      </c>
      <c r="S2183" s="1209">
        <f>VLOOKUP($D2183,'NI-Ter'!$B$1:$Y$2048,12,FALSE)</f>
        <v>0</v>
      </c>
      <c r="T2183" s="1209">
        <f>VLOOKUP($D2183,'NI-Ter'!$B$1:$Y$2048,13,FALSE)</f>
        <v>0</v>
      </c>
      <c r="U2183" s="1209">
        <f>VLOOKUP($D2183,'NI-Ter'!$B$1:$Y$2048,16,FALSE)</f>
        <v>0</v>
      </c>
      <c r="V2183" s="1209">
        <f>VLOOKUP($D2183,'NI-Ter'!$B$1:$Y$2048,17,FALSE)</f>
        <v>0</v>
      </c>
      <c r="W2183" s="1209">
        <f>VLOOKUP($D2183,'NI-Ter'!$B$1:$Y$2048,18,FALSE)</f>
        <v>0</v>
      </c>
      <c r="X2183" s="1209">
        <f>VLOOKUP($D2183,'NI-Ter'!$B$1:$Y$2048,19,FALSE)</f>
        <v>0</v>
      </c>
    </row>
    <row r="2184" spans="1:24" hidden="1">
      <c r="A2184" s="507"/>
      <c r="B2184" s="507"/>
      <c r="C2184" s="507"/>
      <c r="D2184" s="1209" t="s">
        <v>2392</v>
      </c>
      <c r="E2184" s="1210" t="s">
        <v>3062</v>
      </c>
      <c r="F2184" s="1202"/>
      <c r="G2184" s="1202"/>
      <c r="H2184" s="1205" t="s">
        <v>2388</v>
      </c>
      <c r="I2184" s="1202" t="s">
        <v>53</v>
      </c>
      <c r="J2184" s="1202"/>
      <c r="K2184" s="1202"/>
      <c r="L2184" s="1202" t="s">
        <v>1918</v>
      </c>
      <c r="M2184" s="1202" t="s">
        <v>2219</v>
      </c>
      <c r="N2184" s="1203" t="s">
        <v>2393</v>
      </c>
      <c r="O2184" s="1203" t="s">
        <v>73</v>
      </c>
      <c r="P2184" s="1203" t="s">
        <v>73</v>
      </c>
      <c r="Q2184" s="1203" t="s">
        <v>73</v>
      </c>
      <c r="R2184" s="1203" t="s">
        <v>73</v>
      </c>
      <c r="S2184" s="1209">
        <f>VLOOKUP($D2184,'NI-Ter'!$B$1:$Y$2048,12,FALSE)</f>
        <v>0</v>
      </c>
      <c r="T2184" s="1209">
        <f>VLOOKUP($D2184,'NI-Ter'!$B$1:$Y$2048,13,FALSE)</f>
        <v>0</v>
      </c>
      <c r="U2184" s="1209">
        <f>VLOOKUP($D2184,'NI-Ter'!$B$1:$Y$2048,16,FALSE)</f>
        <v>0</v>
      </c>
      <c r="V2184" s="1209">
        <f>VLOOKUP($D2184,'NI-Ter'!$B$1:$Y$2048,17,FALSE)</f>
        <v>0</v>
      </c>
      <c r="W2184" s="1209">
        <f>VLOOKUP($D2184,'NI-Ter'!$B$1:$Y$2048,18,FALSE)</f>
        <v>0</v>
      </c>
      <c r="X2184" s="1209">
        <f>VLOOKUP($D2184,'NI-Ter'!$B$1:$Y$2048,19,FALSE)</f>
        <v>0</v>
      </c>
    </row>
    <row r="2185" spans="1:24" ht="27" hidden="1">
      <c r="A2185" s="507"/>
      <c r="B2185" s="507"/>
      <c r="C2185" s="507"/>
      <c r="D2185" s="1209" t="s">
        <v>2394</v>
      </c>
      <c r="E2185" s="1210" t="s">
        <v>3062</v>
      </c>
      <c r="F2185" s="1202"/>
      <c r="G2185" s="1202"/>
      <c r="H2185" s="1205" t="s">
        <v>2388</v>
      </c>
      <c r="I2185" s="1202" t="s">
        <v>53</v>
      </c>
      <c r="J2185" s="1202"/>
      <c r="K2185" s="1202"/>
      <c r="L2185" s="1202" t="s">
        <v>1918</v>
      </c>
      <c r="M2185" s="1202" t="s">
        <v>2219</v>
      </c>
      <c r="N2185" s="1203" t="s">
        <v>2395</v>
      </c>
      <c r="O2185" s="1203" t="s">
        <v>73</v>
      </c>
      <c r="P2185" s="1203" t="s">
        <v>73</v>
      </c>
      <c r="Q2185" s="1203" t="s">
        <v>73</v>
      </c>
      <c r="R2185" s="1203" t="s">
        <v>73</v>
      </c>
      <c r="S2185" s="1209">
        <f>VLOOKUP($D2185,'NI-Ter'!$B$1:$Y$2048,12,FALSE)</f>
        <v>0</v>
      </c>
      <c r="T2185" s="1209">
        <f>VLOOKUP($D2185,'NI-Ter'!$B$1:$Y$2048,13,FALSE)</f>
        <v>0</v>
      </c>
      <c r="U2185" s="1209">
        <f>VLOOKUP($D2185,'NI-Ter'!$B$1:$Y$2048,16,FALSE)</f>
        <v>0</v>
      </c>
      <c r="V2185" s="1209">
        <f>VLOOKUP($D2185,'NI-Ter'!$B$1:$Y$2048,17,FALSE)</f>
        <v>0</v>
      </c>
      <c r="W2185" s="1209">
        <f>VLOOKUP($D2185,'NI-Ter'!$B$1:$Y$2048,18,FALSE)</f>
        <v>0</v>
      </c>
      <c r="X2185" s="1209">
        <f>VLOOKUP($D2185,'NI-Ter'!$B$1:$Y$2048,19,FALSE)</f>
        <v>0</v>
      </c>
    </row>
    <row r="2186" spans="1:24" ht="27" hidden="1">
      <c r="A2186" s="507"/>
      <c r="B2186" s="507"/>
      <c r="C2186" s="507"/>
      <c r="D2186" s="1209" t="s">
        <v>2396</v>
      </c>
      <c r="E2186" s="1210" t="s">
        <v>3062</v>
      </c>
      <c r="F2186" s="1202"/>
      <c r="G2186" s="1202"/>
      <c r="H2186" s="1205" t="s">
        <v>2388</v>
      </c>
      <c r="I2186" s="1202" t="s">
        <v>53</v>
      </c>
      <c r="J2186" s="1202"/>
      <c r="K2186" s="1202"/>
      <c r="L2186" s="1202" t="s">
        <v>1918</v>
      </c>
      <c r="M2186" s="1202" t="s">
        <v>2219</v>
      </c>
      <c r="N2186" s="1203" t="s">
        <v>2397</v>
      </c>
      <c r="O2186" s="1203" t="s">
        <v>73</v>
      </c>
      <c r="P2186" s="1203" t="s">
        <v>73</v>
      </c>
      <c r="Q2186" s="1203" t="s">
        <v>73</v>
      </c>
      <c r="R2186" s="1203" t="s">
        <v>73</v>
      </c>
      <c r="S2186" s="1209">
        <f>VLOOKUP($D2186,'NI-Ter'!$B$1:$Y$2048,12,FALSE)</f>
        <v>0</v>
      </c>
      <c r="T2186" s="1209">
        <f>VLOOKUP($D2186,'NI-Ter'!$B$1:$Y$2048,13,FALSE)</f>
        <v>0</v>
      </c>
      <c r="U2186" s="1209">
        <f>VLOOKUP($D2186,'NI-Ter'!$B$1:$Y$2048,16,FALSE)</f>
        <v>0</v>
      </c>
      <c r="V2186" s="1209">
        <f>VLOOKUP($D2186,'NI-Ter'!$B$1:$Y$2048,17,FALSE)</f>
        <v>0</v>
      </c>
      <c r="W2186" s="1209">
        <f>VLOOKUP($D2186,'NI-Ter'!$B$1:$Y$2048,18,FALSE)</f>
        <v>0</v>
      </c>
      <c r="X2186" s="1209">
        <f>VLOOKUP($D2186,'NI-Ter'!$B$1:$Y$2048,19,FALSE)</f>
        <v>0</v>
      </c>
    </row>
    <row r="2187" spans="1:24" ht="27" hidden="1">
      <c r="A2187" s="507"/>
      <c r="B2187" s="507"/>
      <c r="C2187" s="507"/>
      <c r="D2187" s="1209" t="s">
        <v>2398</v>
      </c>
      <c r="E2187" s="1210" t="s">
        <v>3062</v>
      </c>
      <c r="F2187" s="1202"/>
      <c r="G2187" s="1202"/>
      <c r="H2187" s="1205" t="s">
        <v>2388</v>
      </c>
      <c r="I2187" s="1202" t="s">
        <v>53</v>
      </c>
      <c r="J2187" s="1202"/>
      <c r="K2187" s="1202"/>
      <c r="L2187" s="1202" t="s">
        <v>1918</v>
      </c>
      <c r="M2187" s="1202" t="s">
        <v>2219</v>
      </c>
      <c r="N2187" s="1203" t="s">
        <v>2399</v>
      </c>
      <c r="O2187" s="1203" t="s">
        <v>73</v>
      </c>
      <c r="P2187" s="1203" t="s">
        <v>73</v>
      </c>
      <c r="Q2187" s="1203" t="s">
        <v>73</v>
      </c>
      <c r="R2187" s="1203" t="s">
        <v>73</v>
      </c>
      <c r="S2187" s="1209">
        <f>VLOOKUP($D2187,'NI-Ter'!$B$1:$Y$2048,12,FALSE)</f>
        <v>0</v>
      </c>
      <c r="T2187" s="1209">
        <f>VLOOKUP($D2187,'NI-Ter'!$B$1:$Y$2048,13,FALSE)</f>
        <v>0</v>
      </c>
      <c r="U2187" s="1209">
        <f>VLOOKUP($D2187,'NI-Ter'!$B$1:$Y$2048,16,FALSE)</f>
        <v>0</v>
      </c>
      <c r="V2187" s="1209">
        <f>VLOOKUP($D2187,'NI-Ter'!$B$1:$Y$2048,17,FALSE)</f>
        <v>0</v>
      </c>
      <c r="W2187" s="1209">
        <f>VLOOKUP($D2187,'NI-Ter'!$B$1:$Y$2048,18,FALSE)</f>
        <v>0</v>
      </c>
      <c r="X2187" s="1209">
        <f>VLOOKUP($D2187,'NI-Ter'!$B$1:$Y$2048,19,FALSE)</f>
        <v>0</v>
      </c>
    </row>
    <row r="2188" spans="1:24" ht="27" hidden="1">
      <c r="A2188" s="507"/>
      <c r="B2188" s="507"/>
      <c r="C2188" s="507"/>
      <c r="D2188" s="1209" t="s">
        <v>2400</v>
      </c>
      <c r="E2188" s="1210" t="s">
        <v>3062</v>
      </c>
      <c r="F2188" s="1202"/>
      <c r="G2188" s="1202"/>
      <c r="H2188" s="1205" t="s">
        <v>2388</v>
      </c>
      <c r="I2188" s="1202" t="s">
        <v>53</v>
      </c>
      <c r="J2188" s="1202"/>
      <c r="K2188" s="1202"/>
      <c r="L2188" s="1202" t="s">
        <v>1918</v>
      </c>
      <c r="M2188" s="1202" t="s">
        <v>2219</v>
      </c>
      <c r="N2188" s="1203" t="s">
        <v>2401</v>
      </c>
      <c r="O2188" s="1203" t="s">
        <v>73</v>
      </c>
      <c r="P2188" s="1203" t="s">
        <v>73</v>
      </c>
      <c r="Q2188" s="1203" t="s">
        <v>73</v>
      </c>
      <c r="R2188" s="1203" t="s">
        <v>73</v>
      </c>
      <c r="S2188" s="1209">
        <f>VLOOKUP($D2188,'NI-Ter'!$B$1:$Y$2048,12,FALSE)</f>
        <v>0</v>
      </c>
      <c r="T2188" s="1209">
        <f>VLOOKUP($D2188,'NI-Ter'!$B$1:$Y$2048,13,FALSE)</f>
        <v>0</v>
      </c>
      <c r="U2188" s="1209">
        <f>VLOOKUP($D2188,'NI-Ter'!$B$1:$Y$2048,16,FALSE)</f>
        <v>0</v>
      </c>
      <c r="V2188" s="1209">
        <f>VLOOKUP($D2188,'NI-Ter'!$B$1:$Y$2048,17,FALSE)</f>
        <v>0</v>
      </c>
      <c r="W2188" s="1209">
        <f>VLOOKUP($D2188,'NI-Ter'!$B$1:$Y$2048,18,FALSE)</f>
        <v>0</v>
      </c>
      <c r="X2188" s="1209">
        <f>VLOOKUP($D2188,'NI-Ter'!$B$1:$Y$2048,19,FALSE)</f>
        <v>0</v>
      </c>
    </row>
    <row r="2189" spans="1:24" hidden="1">
      <c r="A2189" s="507"/>
      <c r="B2189" s="507"/>
      <c r="C2189" s="507"/>
      <c r="D2189" s="1209" t="s">
        <v>2402</v>
      </c>
      <c r="E2189" s="1210" t="s">
        <v>3062</v>
      </c>
      <c r="F2189" s="1202"/>
      <c r="G2189" s="1202"/>
      <c r="H2189" s="1205" t="s">
        <v>2388</v>
      </c>
      <c r="I2189" s="1202" t="s">
        <v>53</v>
      </c>
      <c r="J2189" s="1202"/>
      <c r="K2189" s="1202"/>
      <c r="L2189" s="1202" t="s">
        <v>1918</v>
      </c>
      <c r="M2189" s="1202" t="s">
        <v>2219</v>
      </c>
      <c r="N2189" s="1203" t="s">
        <v>2403</v>
      </c>
      <c r="O2189" s="1203" t="s">
        <v>73</v>
      </c>
      <c r="P2189" s="1203" t="s">
        <v>73</v>
      </c>
      <c r="Q2189" s="1203" t="s">
        <v>73</v>
      </c>
      <c r="R2189" s="1203" t="s">
        <v>73</v>
      </c>
      <c r="S2189" s="1209">
        <f>VLOOKUP($D2189,'NI-Ter'!$B$1:$Y$2048,12,FALSE)</f>
        <v>0</v>
      </c>
      <c r="T2189" s="1209">
        <f>VLOOKUP($D2189,'NI-Ter'!$B$1:$Y$2048,13,FALSE)</f>
        <v>0</v>
      </c>
      <c r="U2189" s="1209">
        <f>VLOOKUP($D2189,'NI-Ter'!$B$1:$Y$2048,16,FALSE)</f>
        <v>0</v>
      </c>
      <c r="V2189" s="1209">
        <f>VLOOKUP($D2189,'NI-Ter'!$B$1:$Y$2048,17,FALSE)</f>
        <v>0</v>
      </c>
      <c r="W2189" s="1209">
        <f>VLOOKUP($D2189,'NI-Ter'!$B$1:$Y$2048,18,FALSE)</f>
        <v>0</v>
      </c>
      <c r="X2189" s="1209">
        <f>VLOOKUP($D2189,'NI-Ter'!$B$1:$Y$2048,19,FALSE)</f>
        <v>0</v>
      </c>
    </row>
    <row r="2190" spans="1:24" ht="27" hidden="1">
      <c r="A2190" s="507"/>
      <c r="B2190" s="507"/>
      <c r="C2190" s="507"/>
      <c r="D2190" s="1209" t="s">
        <v>2404</v>
      </c>
      <c r="E2190" s="1210" t="s">
        <v>3062</v>
      </c>
      <c r="F2190" s="1202"/>
      <c r="G2190" s="1202"/>
      <c r="H2190" s="1205" t="s">
        <v>2388</v>
      </c>
      <c r="I2190" s="1202" t="s">
        <v>53</v>
      </c>
      <c r="J2190" s="1202"/>
      <c r="K2190" s="1202"/>
      <c r="L2190" s="1202" t="s">
        <v>1918</v>
      </c>
      <c r="M2190" s="1202" t="s">
        <v>2219</v>
      </c>
      <c r="N2190" s="1203" t="s">
        <v>2405</v>
      </c>
      <c r="O2190" s="1203" t="s">
        <v>73</v>
      </c>
      <c r="P2190" s="1203" t="s">
        <v>73</v>
      </c>
      <c r="Q2190" s="1203" t="s">
        <v>73</v>
      </c>
      <c r="R2190" s="1203" t="s">
        <v>73</v>
      </c>
      <c r="S2190" s="1209">
        <f>VLOOKUP($D2190,'NI-Ter'!$B$1:$Y$2048,12,FALSE)</f>
        <v>0</v>
      </c>
      <c r="T2190" s="1209">
        <f>VLOOKUP($D2190,'NI-Ter'!$B$1:$Y$2048,13,FALSE)</f>
        <v>0</v>
      </c>
      <c r="U2190" s="1209">
        <f>VLOOKUP($D2190,'NI-Ter'!$B$1:$Y$2048,16,FALSE)</f>
        <v>0</v>
      </c>
      <c r="V2190" s="1209">
        <f>VLOOKUP($D2190,'NI-Ter'!$B$1:$Y$2048,17,FALSE)</f>
        <v>0</v>
      </c>
      <c r="W2190" s="1209">
        <f>VLOOKUP($D2190,'NI-Ter'!$B$1:$Y$2048,18,FALSE)</f>
        <v>0</v>
      </c>
      <c r="X2190" s="1209">
        <f>VLOOKUP($D2190,'NI-Ter'!$B$1:$Y$2048,19,FALSE)</f>
        <v>0</v>
      </c>
    </row>
    <row r="2191" spans="1:24" ht="27" hidden="1">
      <c r="A2191" s="507"/>
      <c r="B2191" s="507"/>
      <c r="C2191" s="507"/>
      <c r="D2191" s="1209" t="s">
        <v>2406</v>
      </c>
      <c r="E2191" s="1210" t="s">
        <v>3062</v>
      </c>
      <c r="F2191" s="1202"/>
      <c r="G2191" s="1202"/>
      <c r="H2191" s="1205" t="s">
        <v>2388</v>
      </c>
      <c r="I2191" s="1202" t="s">
        <v>53</v>
      </c>
      <c r="J2191" s="1202"/>
      <c r="K2191" s="1202"/>
      <c r="L2191" s="1202" t="s">
        <v>1918</v>
      </c>
      <c r="M2191" s="1202" t="s">
        <v>2219</v>
      </c>
      <c r="N2191" s="1203" t="s">
        <v>2407</v>
      </c>
      <c r="O2191" s="1203" t="s">
        <v>73</v>
      </c>
      <c r="P2191" s="1203" t="s">
        <v>73</v>
      </c>
      <c r="Q2191" s="1203" t="s">
        <v>73</v>
      </c>
      <c r="R2191" s="1203" t="s">
        <v>73</v>
      </c>
      <c r="S2191" s="1209">
        <f>VLOOKUP($D2191,'NI-Ter'!$B$1:$Y$2048,12,FALSE)</f>
        <v>0</v>
      </c>
      <c r="T2191" s="1209">
        <f>VLOOKUP($D2191,'NI-Ter'!$B$1:$Y$2048,13,FALSE)</f>
        <v>0</v>
      </c>
      <c r="U2191" s="1209">
        <f>VLOOKUP($D2191,'NI-Ter'!$B$1:$Y$2048,16,FALSE)</f>
        <v>0</v>
      </c>
      <c r="V2191" s="1209">
        <f>VLOOKUP($D2191,'NI-Ter'!$B$1:$Y$2048,17,FALSE)</f>
        <v>0</v>
      </c>
      <c r="W2191" s="1209">
        <f>VLOOKUP($D2191,'NI-Ter'!$B$1:$Y$2048,18,FALSE)</f>
        <v>0</v>
      </c>
      <c r="X2191" s="1209">
        <f>VLOOKUP($D2191,'NI-Ter'!$B$1:$Y$2048,19,FALSE)</f>
        <v>0</v>
      </c>
    </row>
    <row r="2192" spans="1:24" ht="27" hidden="1">
      <c r="A2192" s="507"/>
      <c r="B2192" s="507"/>
      <c r="C2192" s="507"/>
      <c r="D2192" s="1209" t="s">
        <v>2408</v>
      </c>
      <c r="E2192" s="1210" t="s">
        <v>3062</v>
      </c>
      <c r="F2192" s="1202"/>
      <c r="G2192" s="1202"/>
      <c r="H2192" s="1205" t="s">
        <v>2388</v>
      </c>
      <c r="I2192" s="1202" t="s">
        <v>53</v>
      </c>
      <c r="J2192" s="1202"/>
      <c r="K2192" s="1202"/>
      <c r="L2192" s="1202" t="s">
        <v>1918</v>
      </c>
      <c r="M2192" s="1202" t="s">
        <v>2219</v>
      </c>
      <c r="N2192" s="1203" t="s">
        <v>2409</v>
      </c>
      <c r="O2192" s="1203" t="s">
        <v>73</v>
      </c>
      <c r="P2192" s="1203" t="s">
        <v>73</v>
      </c>
      <c r="Q2192" s="1203" t="s">
        <v>73</v>
      </c>
      <c r="R2192" s="1203" t="s">
        <v>73</v>
      </c>
      <c r="S2192" s="1209">
        <f>VLOOKUP($D2192,'NI-Ter'!$B$1:$Y$2048,12,FALSE)</f>
        <v>0</v>
      </c>
      <c r="T2192" s="1209">
        <f>VLOOKUP($D2192,'NI-Ter'!$B$1:$Y$2048,13,FALSE)</f>
        <v>0</v>
      </c>
      <c r="U2192" s="1209">
        <f>VLOOKUP($D2192,'NI-Ter'!$B$1:$Y$2048,16,FALSE)</f>
        <v>0</v>
      </c>
      <c r="V2192" s="1209">
        <f>VLOOKUP($D2192,'NI-Ter'!$B$1:$Y$2048,17,FALSE)</f>
        <v>0</v>
      </c>
      <c r="W2192" s="1209">
        <f>VLOOKUP($D2192,'NI-Ter'!$B$1:$Y$2048,18,FALSE)</f>
        <v>0</v>
      </c>
      <c r="X2192" s="1209">
        <f>VLOOKUP($D2192,'NI-Ter'!$B$1:$Y$2048,19,FALSE)</f>
        <v>0</v>
      </c>
    </row>
    <row r="2193" spans="1:24" hidden="1">
      <c r="A2193" s="507"/>
      <c r="B2193" s="507"/>
      <c r="C2193" s="507"/>
      <c r="D2193" s="1209" t="s">
        <v>2410</v>
      </c>
      <c r="E2193" s="1210" t="s">
        <v>3062</v>
      </c>
      <c r="F2193" s="1202"/>
      <c r="G2193" s="1202"/>
      <c r="H2193" s="1205" t="s">
        <v>2411</v>
      </c>
      <c r="I2193" s="1202" t="s">
        <v>53</v>
      </c>
      <c r="J2193" s="1202"/>
      <c r="K2193" s="1202"/>
      <c r="L2193" s="1202" t="s">
        <v>1918</v>
      </c>
      <c r="M2193" s="1202" t="s">
        <v>2219</v>
      </c>
      <c r="N2193" s="1203" t="s">
        <v>2412</v>
      </c>
      <c r="O2193" s="1203" t="s">
        <v>73</v>
      </c>
      <c r="P2193" s="1203" t="s">
        <v>73</v>
      </c>
      <c r="Q2193" s="1203" t="s">
        <v>73</v>
      </c>
      <c r="R2193" s="1203" t="s">
        <v>73</v>
      </c>
      <c r="S2193" s="1209">
        <f>VLOOKUP($D2193,'NI-Ter'!$B$1:$Y$2048,12,FALSE)</f>
        <v>0</v>
      </c>
      <c r="T2193" s="1209">
        <f>VLOOKUP($D2193,'NI-Ter'!$B$1:$Y$2048,13,FALSE)</f>
        <v>0</v>
      </c>
      <c r="U2193" s="1209">
        <f>VLOOKUP($D2193,'NI-Ter'!$B$1:$Y$2048,16,FALSE)</f>
        <v>0</v>
      </c>
      <c r="V2193" s="1209">
        <f>VLOOKUP($D2193,'NI-Ter'!$B$1:$Y$2048,17,FALSE)</f>
        <v>0</v>
      </c>
      <c r="W2193" s="1209">
        <f>VLOOKUP($D2193,'NI-Ter'!$B$1:$Y$2048,18,FALSE)</f>
        <v>0</v>
      </c>
      <c r="X2193" s="1209">
        <f>VLOOKUP($D2193,'NI-Ter'!$B$1:$Y$2048,19,FALSE)</f>
        <v>0</v>
      </c>
    </row>
    <row r="2194" spans="1:24" hidden="1">
      <c r="A2194" s="507"/>
      <c r="B2194" s="507"/>
      <c r="C2194" s="507"/>
      <c r="D2194" s="1209" t="s">
        <v>2413</v>
      </c>
      <c r="E2194" s="1210" t="s">
        <v>3062</v>
      </c>
      <c r="F2194" s="1202"/>
      <c r="G2194" s="1202"/>
      <c r="H2194" s="1205" t="s">
        <v>2411</v>
      </c>
      <c r="I2194" s="1202" t="s">
        <v>53</v>
      </c>
      <c r="J2194" s="1202"/>
      <c r="K2194" s="1202"/>
      <c r="L2194" s="1202" t="s">
        <v>1918</v>
      </c>
      <c r="M2194" s="1202" t="s">
        <v>2219</v>
      </c>
      <c r="N2194" s="1203" t="s">
        <v>2414</v>
      </c>
      <c r="O2194" s="1203" t="s">
        <v>73</v>
      </c>
      <c r="P2194" s="1203" t="s">
        <v>73</v>
      </c>
      <c r="Q2194" s="1203" t="s">
        <v>73</v>
      </c>
      <c r="R2194" s="1203" t="s">
        <v>73</v>
      </c>
      <c r="S2194" s="1209">
        <f>VLOOKUP($D2194,'NI-Ter'!$B$1:$Y$2048,12,FALSE)</f>
        <v>0</v>
      </c>
      <c r="T2194" s="1209">
        <f>VLOOKUP($D2194,'NI-Ter'!$B$1:$Y$2048,13,FALSE)</f>
        <v>0</v>
      </c>
      <c r="U2194" s="1209">
        <f>VLOOKUP($D2194,'NI-Ter'!$B$1:$Y$2048,16,FALSE)</f>
        <v>0</v>
      </c>
      <c r="V2194" s="1209">
        <f>VLOOKUP($D2194,'NI-Ter'!$B$1:$Y$2048,17,FALSE)</f>
        <v>0</v>
      </c>
      <c r="W2194" s="1209">
        <f>VLOOKUP($D2194,'NI-Ter'!$B$1:$Y$2048,18,FALSE)</f>
        <v>0</v>
      </c>
      <c r="X2194" s="1209">
        <f>VLOOKUP($D2194,'NI-Ter'!$B$1:$Y$2048,19,FALSE)</f>
        <v>0</v>
      </c>
    </row>
    <row r="2195" spans="1:24" hidden="1">
      <c r="A2195" s="507"/>
      <c r="B2195" s="507"/>
      <c r="C2195" s="507"/>
      <c r="D2195" s="1209" t="s">
        <v>2415</v>
      </c>
      <c r="E2195" s="1210" t="s">
        <v>3062</v>
      </c>
      <c r="F2195" s="1202"/>
      <c r="G2195" s="1202"/>
      <c r="H2195" s="1205" t="s">
        <v>2411</v>
      </c>
      <c r="I2195" s="1202" t="s">
        <v>53</v>
      </c>
      <c r="J2195" s="1202"/>
      <c r="K2195" s="1202"/>
      <c r="L2195" s="1202" t="s">
        <v>1918</v>
      </c>
      <c r="M2195" s="1202" t="s">
        <v>2219</v>
      </c>
      <c r="N2195" s="1203" t="s">
        <v>2416</v>
      </c>
      <c r="O2195" s="1203" t="s">
        <v>73</v>
      </c>
      <c r="P2195" s="1203" t="s">
        <v>73</v>
      </c>
      <c r="Q2195" s="1203" t="s">
        <v>73</v>
      </c>
      <c r="R2195" s="1203" t="s">
        <v>73</v>
      </c>
      <c r="S2195" s="1209">
        <f>VLOOKUP($D2195,'NI-Ter'!$B$1:$Y$2048,12,FALSE)</f>
        <v>0</v>
      </c>
      <c r="T2195" s="1209">
        <f>VLOOKUP($D2195,'NI-Ter'!$B$1:$Y$2048,13,FALSE)</f>
        <v>0</v>
      </c>
      <c r="U2195" s="1209">
        <f>VLOOKUP($D2195,'NI-Ter'!$B$1:$Y$2048,16,FALSE)</f>
        <v>0</v>
      </c>
      <c r="V2195" s="1209">
        <f>VLOOKUP($D2195,'NI-Ter'!$B$1:$Y$2048,17,FALSE)</f>
        <v>0</v>
      </c>
      <c r="W2195" s="1209">
        <f>VLOOKUP($D2195,'NI-Ter'!$B$1:$Y$2048,18,FALSE)</f>
        <v>0</v>
      </c>
      <c r="X2195" s="1209">
        <f>VLOOKUP($D2195,'NI-Ter'!$B$1:$Y$2048,19,FALSE)</f>
        <v>0</v>
      </c>
    </row>
    <row r="2196" spans="1:24" ht="27" hidden="1">
      <c r="A2196" s="507"/>
      <c r="B2196" s="507"/>
      <c r="C2196" s="507"/>
      <c r="D2196" s="1209" t="s">
        <v>2417</v>
      </c>
      <c r="E2196" s="1210" t="s">
        <v>3062</v>
      </c>
      <c r="F2196" s="1202"/>
      <c r="G2196" s="1202"/>
      <c r="H2196" s="1205" t="s">
        <v>2411</v>
      </c>
      <c r="I2196" s="1202" t="s">
        <v>53</v>
      </c>
      <c r="J2196" s="1202"/>
      <c r="K2196" s="1202"/>
      <c r="L2196" s="1202" t="s">
        <v>1918</v>
      </c>
      <c r="M2196" s="1202" t="s">
        <v>2219</v>
      </c>
      <c r="N2196" s="1203" t="s">
        <v>2418</v>
      </c>
      <c r="O2196" s="1203" t="s">
        <v>73</v>
      </c>
      <c r="P2196" s="1203" t="s">
        <v>73</v>
      </c>
      <c r="Q2196" s="1203" t="s">
        <v>73</v>
      </c>
      <c r="R2196" s="1203" t="s">
        <v>73</v>
      </c>
      <c r="S2196" s="1209">
        <f>VLOOKUP($D2196,'NI-Ter'!$B$1:$Y$2048,12,FALSE)</f>
        <v>0</v>
      </c>
      <c r="T2196" s="1209">
        <f>VLOOKUP($D2196,'NI-Ter'!$B$1:$Y$2048,13,FALSE)</f>
        <v>0</v>
      </c>
      <c r="U2196" s="1209">
        <f>VLOOKUP($D2196,'NI-Ter'!$B$1:$Y$2048,16,FALSE)</f>
        <v>0</v>
      </c>
      <c r="V2196" s="1209">
        <f>VLOOKUP($D2196,'NI-Ter'!$B$1:$Y$2048,17,FALSE)</f>
        <v>0</v>
      </c>
      <c r="W2196" s="1209">
        <f>VLOOKUP($D2196,'NI-Ter'!$B$1:$Y$2048,18,FALSE)</f>
        <v>0</v>
      </c>
      <c r="X2196" s="1209">
        <f>VLOOKUP($D2196,'NI-Ter'!$B$1:$Y$2048,19,FALSE)</f>
        <v>0</v>
      </c>
    </row>
    <row r="2197" spans="1:24" ht="27" hidden="1">
      <c r="A2197" s="507"/>
      <c r="B2197" s="507"/>
      <c r="C2197" s="507"/>
      <c r="D2197" s="1209" t="s">
        <v>2419</v>
      </c>
      <c r="E2197" s="1210" t="s">
        <v>3062</v>
      </c>
      <c r="F2197" s="1202"/>
      <c r="G2197" s="1202"/>
      <c r="H2197" s="1205" t="s">
        <v>2411</v>
      </c>
      <c r="I2197" s="1202" t="s">
        <v>53</v>
      </c>
      <c r="J2197" s="1202"/>
      <c r="K2197" s="1202"/>
      <c r="L2197" s="1202" t="s">
        <v>1918</v>
      </c>
      <c r="M2197" s="1202" t="s">
        <v>2219</v>
      </c>
      <c r="N2197" s="1203" t="s">
        <v>2420</v>
      </c>
      <c r="O2197" s="1203" t="s">
        <v>73</v>
      </c>
      <c r="P2197" s="1203" t="s">
        <v>73</v>
      </c>
      <c r="Q2197" s="1203" t="s">
        <v>73</v>
      </c>
      <c r="R2197" s="1203" t="s">
        <v>73</v>
      </c>
      <c r="S2197" s="1209">
        <f>VLOOKUP($D2197,'NI-Ter'!$B$1:$Y$2048,12,FALSE)</f>
        <v>0</v>
      </c>
      <c r="T2197" s="1209">
        <f>VLOOKUP($D2197,'NI-Ter'!$B$1:$Y$2048,13,FALSE)</f>
        <v>0</v>
      </c>
      <c r="U2197" s="1209">
        <f>VLOOKUP($D2197,'NI-Ter'!$B$1:$Y$2048,16,FALSE)</f>
        <v>0</v>
      </c>
      <c r="V2197" s="1209">
        <f>VLOOKUP($D2197,'NI-Ter'!$B$1:$Y$2048,17,FALSE)</f>
        <v>0</v>
      </c>
      <c r="W2197" s="1209">
        <f>VLOOKUP($D2197,'NI-Ter'!$B$1:$Y$2048,18,FALSE)</f>
        <v>0</v>
      </c>
      <c r="X2197" s="1209">
        <f>VLOOKUP($D2197,'NI-Ter'!$B$1:$Y$2048,19,FALSE)</f>
        <v>0</v>
      </c>
    </row>
    <row r="2198" spans="1:24" ht="27" hidden="1">
      <c r="A2198" s="507"/>
      <c r="B2198" s="507"/>
      <c r="C2198" s="507"/>
      <c r="D2198" s="1209" t="s">
        <v>2421</v>
      </c>
      <c r="E2198" s="1210" t="s">
        <v>3062</v>
      </c>
      <c r="F2198" s="1202"/>
      <c r="G2198" s="1202"/>
      <c r="H2198" s="1205" t="s">
        <v>2411</v>
      </c>
      <c r="I2198" s="1202" t="s">
        <v>53</v>
      </c>
      <c r="J2198" s="1202"/>
      <c r="K2198" s="1202"/>
      <c r="L2198" s="1202" t="s">
        <v>1918</v>
      </c>
      <c r="M2198" s="1202" t="s">
        <v>2219</v>
      </c>
      <c r="N2198" s="1203" t="s">
        <v>2422</v>
      </c>
      <c r="O2198" s="1203" t="s">
        <v>73</v>
      </c>
      <c r="P2198" s="1203" t="s">
        <v>73</v>
      </c>
      <c r="Q2198" s="1203" t="s">
        <v>73</v>
      </c>
      <c r="R2198" s="1203" t="s">
        <v>73</v>
      </c>
      <c r="S2198" s="1209">
        <f>VLOOKUP($D2198,'NI-Ter'!$B$1:$Y$2048,12,FALSE)</f>
        <v>0</v>
      </c>
      <c r="T2198" s="1209">
        <f>VLOOKUP($D2198,'NI-Ter'!$B$1:$Y$2048,13,FALSE)</f>
        <v>0</v>
      </c>
      <c r="U2198" s="1209">
        <f>VLOOKUP($D2198,'NI-Ter'!$B$1:$Y$2048,16,FALSE)</f>
        <v>0</v>
      </c>
      <c r="V2198" s="1209">
        <f>VLOOKUP($D2198,'NI-Ter'!$B$1:$Y$2048,17,FALSE)</f>
        <v>0</v>
      </c>
      <c r="W2198" s="1209">
        <f>VLOOKUP($D2198,'NI-Ter'!$B$1:$Y$2048,18,FALSE)</f>
        <v>0</v>
      </c>
      <c r="X2198" s="1209">
        <f>VLOOKUP($D2198,'NI-Ter'!$B$1:$Y$2048,19,FALSE)</f>
        <v>0</v>
      </c>
    </row>
    <row r="2199" spans="1:24" ht="27" hidden="1">
      <c r="A2199" s="507"/>
      <c r="B2199" s="507"/>
      <c r="C2199" s="507"/>
      <c r="D2199" s="1209" t="s">
        <v>2423</v>
      </c>
      <c r="E2199" s="1210" t="s">
        <v>3062</v>
      </c>
      <c r="F2199" s="1202"/>
      <c r="G2199" s="1202"/>
      <c r="H2199" s="1205" t="s">
        <v>2411</v>
      </c>
      <c r="I2199" s="1202" t="s">
        <v>53</v>
      </c>
      <c r="J2199" s="1202"/>
      <c r="K2199" s="1202"/>
      <c r="L2199" s="1202" t="s">
        <v>1918</v>
      </c>
      <c r="M2199" s="1202" t="s">
        <v>2219</v>
      </c>
      <c r="N2199" s="1203" t="s">
        <v>2424</v>
      </c>
      <c r="O2199" s="1203" t="s">
        <v>73</v>
      </c>
      <c r="P2199" s="1203" t="s">
        <v>73</v>
      </c>
      <c r="Q2199" s="1203" t="s">
        <v>73</v>
      </c>
      <c r="R2199" s="1203" t="s">
        <v>73</v>
      </c>
      <c r="S2199" s="1209">
        <f>VLOOKUP($D2199,'NI-Ter'!$B$1:$Y$2048,12,FALSE)</f>
        <v>0</v>
      </c>
      <c r="T2199" s="1209">
        <f>VLOOKUP($D2199,'NI-Ter'!$B$1:$Y$2048,13,FALSE)</f>
        <v>0</v>
      </c>
      <c r="U2199" s="1209">
        <f>VLOOKUP($D2199,'NI-Ter'!$B$1:$Y$2048,16,FALSE)</f>
        <v>0</v>
      </c>
      <c r="V2199" s="1209">
        <f>VLOOKUP($D2199,'NI-Ter'!$B$1:$Y$2048,17,FALSE)</f>
        <v>0</v>
      </c>
      <c r="W2199" s="1209">
        <f>VLOOKUP($D2199,'NI-Ter'!$B$1:$Y$2048,18,FALSE)</f>
        <v>0</v>
      </c>
      <c r="X2199" s="1209">
        <f>VLOOKUP($D2199,'NI-Ter'!$B$1:$Y$2048,19,FALSE)</f>
        <v>0</v>
      </c>
    </row>
    <row r="2200" spans="1:24" hidden="1">
      <c r="A2200" s="507"/>
      <c r="B2200" s="507"/>
      <c r="C2200" s="507"/>
      <c r="D2200" s="1209" t="s">
        <v>2425</v>
      </c>
      <c r="E2200" s="1210" t="s">
        <v>3062</v>
      </c>
      <c r="F2200" s="1202"/>
      <c r="G2200" s="1202"/>
      <c r="H2200" s="1205" t="s">
        <v>2411</v>
      </c>
      <c r="I2200" s="1202" t="s">
        <v>53</v>
      </c>
      <c r="J2200" s="1202"/>
      <c r="K2200" s="1202"/>
      <c r="L2200" s="1202" t="s">
        <v>1918</v>
      </c>
      <c r="M2200" s="1202" t="s">
        <v>2219</v>
      </c>
      <c r="N2200" s="1203" t="s">
        <v>2426</v>
      </c>
      <c r="O2200" s="1203" t="s">
        <v>73</v>
      </c>
      <c r="P2200" s="1203" t="s">
        <v>73</v>
      </c>
      <c r="Q2200" s="1203" t="s">
        <v>73</v>
      </c>
      <c r="R2200" s="1203" t="s">
        <v>73</v>
      </c>
      <c r="S2200" s="1209">
        <f>VLOOKUP($D2200,'NI-Ter'!$B$1:$Y$2048,12,FALSE)</f>
        <v>0</v>
      </c>
      <c r="T2200" s="1209">
        <f>VLOOKUP($D2200,'NI-Ter'!$B$1:$Y$2048,13,FALSE)</f>
        <v>0</v>
      </c>
      <c r="U2200" s="1209">
        <f>VLOOKUP($D2200,'NI-Ter'!$B$1:$Y$2048,16,FALSE)</f>
        <v>0</v>
      </c>
      <c r="V2200" s="1209">
        <f>VLOOKUP($D2200,'NI-Ter'!$B$1:$Y$2048,17,FALSE)</f>
        <v>0</v>
      </c>
      <c r="W2200" s="1209">
        <f>VLOOKUP($D2200,'NI-Ter'!$B$1:$Y$2048,18,FALSE)</f>
        <v>0</v>
      </c>
      <c r="X2200" s="1209">
        <f>VLOOKUP($D2200,'NI-Ter'!$B$1:$Y$2048,19,FALSE)</f>
        <v>0</v>
      </c>
    </row>
    <row r="2201" spans="1:24" hidden="1">
      <c r="A2201" s="507"/>
      <c r="B2201" s="507"/>
      <c r="C2201" s="507"/>
      <c r="D2201" s="1209" t="s">
        <v>2427</v>
      </c>
      <c r="E2201" s="1210" t="s">
        <v>3062</v>
      </c>
      <c r="F2201" s="1202"/>
      <c r="G2201" s="1202"/>
      <c r="H2201" s="1205" t="s">
        <v>2411</v>
      </c>
      <c r="I2201" s="1202" t="s">
        <v>53</v>
      </c>
      <c r="J2201" s="1202"/>
      <c r="K2201" s="1202"/>
      <c r="L2201" s="1202" t="s">
        <v>1918</v>
      </c>
      <c r="M2201" s="1202" t="s">
        <v>2219</v>
      </c>
      <c r="N2201" s="1203" t="s">
        <v>2428</v>
      </c>
      <c r="O2201" s="1203" t="s">
        <v>73</v>
      </c>
      <c r="P2201" s="1203" t="s">
        <v>73</v>
      </c>
      <c r="Q2201" s="1203" t="s">
        <v>73</v>
      </c>
      <c r="R2201" s="1203" t="s">
        <v>73</v>
      </c>
      <c r="S2201" s="1209">
        <f>VLOOKUP($D2201,'NI-Ter'!$B$1:$Y$2048,12,FALSE)</f>
        <v>0</v>
      </c>
      <c r="T2201" s="1209">
        <f>VLOOKUP($D2201,'NI-Ter'!$B$1:$Y$2048,13,FALSE)</f>
        <v>0</v>
      </c>
      <c r="U2201" s="1209">
        <f>VLOOKUP($D2201,'NI-Ter'!$B$1:$Y$2048,16,FALSE)</f>
        <v>0</v>
      </c>
      <c r="V2201" s="1209">
        <f>VLOOKUP($D2201,'NI-Ter'!$B$1:$Y$2048,17,FALSE)</f>
        <v>0</v>
      </c>
      <c r="W2201" s="1209">
        <f>VLOOKUP($D2201,'NI-Ter'!$B$1:$Y$2048,18,FALSE)</f>
        <v>0</v>
      </c>
      <c r="X2201" s="1209">
        <f>VLOOKUP($D2201,'NI-Ter'!$B$1:$Y$2048,19,FALSE)</f>
        <v>0</v>
      </c>
    </row>
    <row r="2202" spans="1:24" ht="27" hidden="1">
      <c r="A2202" s="507"/>
      <c r="B2202" s="507"/>
      <c r="C2202" s="507"/>
      <c r="D2202" s="1209" t="s">
        <v>2429</v>
      </c>
      <c r="E2202" s="1210" t="s">
        <v>3062</v>
      </c>
      <c r="F2202" s="1202"/>
      <c r="G2202" s="1202"/>
      <c r="H2202" s="1205" t="s">
        <v>2411</v>
      </c>
      <c r="I2202" s="1202" t="s">
        <v>53</v>
      </c>
      <c r="J2202" s="1202"/>
      <c r="K2202" s="1202"/>
      <c r="L2202" s="1202" t="s">
        <v>1918</v>
      </c>
      <c r="M2202" s="1202" t="s">
        <v>2219</v>
      </c>
      <c r="N2202" s="1203" t="s">
        <v>2430</v>
      </c>
      <c r="O2202" s="1203" t="s">
        <v>73</v>
      </c>
      <c r="P2202" s="1203" t="s">
        <v>73</v>
      </c>
      <c r="Q2202" s="1203" t="s">
        <v>73</v>
      </c>
      <c r="R2202" s="1203" t="s">
        <v>73</v>
      </c>
      <c r="S2202" s="1209">
        <f>VLOOKUP($D2202,'NI-Ter'!$B$1:$Y$2048,12,FALSE)</f>
        <v>0</v>
      </c>
      <c r="T2202" s="1209">
        <f>VLOOKUP($D2202,'NI-Ter'!$B$1:$Y$2048,13,FALSE)</f>
        <v>0</v>
      </c>
      <c r="U2202" s="1209">
        <f>VLOOKUP($D2202,'NI-Ter'!$B$1:$Y$2048,16,FALSE)</f>
        <v>0</v>
      </c>
      <c r="V2202" s="1209">
        <f>VLOOKUP($D2202,'NI-Ter'!$B$1:$Y$2048,17,FALSE)</f>
        <v>0</v>
      </c>
      <c r="W2202" s="1209">
        <f>VLOOKUP($D2202,'NI-Ter'!$B$1:$Y$2048,18,FALSE)</f>
        <v>0</v>
      </c>
      <c r="X2202" s="1209">
        <f>VLOOKUP($D2202,'NI-Ter'!$B$1:$Y$2048,19,FALSE)</f>
        <v>0</v>
      </c>
    </row>
    <row r="2203" spans="1:24" hidden="1">
      <c r="A2203" s="507"/>
      <c r="B2203" s="507"/>
      <c r="C2203" s="507"/>
      <c r="D2203" s="1209" t="s">
        <v>2431</v>
      </c>
      <c r="E2203" s="1210" t="s">
        <v>3062</v>
      </c>
      <c r="F2203" s="1202"/>
      <c r="G2203" s="1202"/>
      <c r="H2203" s="1205" t="s">
        <v>2411</v>
      </c>
      <c r="I2203" s="1202" t="s">
        <v>53</v>
      </c>
      <c r="J2203" s="1202"/>
      <c r="K2203" s="1202"/>
      <c r="L2203" s="1202" t="s">
        <v>1918</v>
      </c>
      <c r="M2203" s="1202" t="s">
        <v>2219</v>
      </c>
      <c r="N2203" s="1203" t="s">
        <v>2432</v>
      </c>
      <c r="O2203" s="1203" t="s">
        <v>73</v>
      </c>
      <c r="P2203" s="1203" t="s">
        <v>73</v>
      </c>
      <c r="Q2203" s="1203" t="s">
        <v>73</v>
      </c>
      <c r="R2203" s="1203" t="s">
        <v>73</v>
      </c>
      <c r="S2203" s="1209">
        <f>VLOOKUP($D2203,'NI-Ter'!$B$1:$Y$2048,12,FALSE)</f>
        <v>0</v>
      </c>
      <c r="T2203" s="1209">
        <f>VLOOKUP($D2203,'NI-Ter'!$B$1:$Y$2048,13,FALSE)</f>
        <v>0</v>
      </c>
      <c r="U2203" s="1209">
        <f>VLOOKUP($D2203,'NI-Ter'!$B$1:$Y$2048,16,FALSE)</f>
        <v>0</v>
      </c>
      <c r="V2203" s="1209">
        <f>VLOOKUP($D2203,'NI-Ter'!$B$1:$Y$2048,17,FALSE)</f>
        <v>0</v>
      </c>
      <c r="W2203" s="1209">
        <f>VLOOKUP($D2203,'NI-Ter'!$B$1:$Y$2048,18,FALSE)</f>
        <v>0</v>
      </c>
      <c r="X2203" s="1209">
        <f>VLOOKUP($D2203,'NI-Ter'!$B$1:$Y$2048,19,FALSE)</f>
        <v>0</v>
      </c>
    </row>
    <row r="2204" spans="1:24" hidden="1">
      <c r="A2204" s="507"/>
      <c r="B2204" s="507"/>
      <c r="C2204" s="507"/>
      <c r="D2204" s="1209" t="s">
        <v>2433</v>
      </c>
      <c r="E2204" s="1210" t="s">
        <v>3062</v>
      </c>
      <c r="F2204" s="1202"/>
      <c r="G2204" s="1202"/>
      <c r="H2204" s="1202"/>
      <c r="I2204" s="1202" t="s">
        <v>71</v>
      </c>
      <c r="J2204" s="1202"/>
      <c r="K2204" s="1202"/>
      <c r="L2204" s="1202"/>
      <c r="M2204" s="1202"/>
      <c r="N2204" s="1203" t="s">
        <v>2434</v>
      </c>
      <c r="O2204" s="1203" t="s">
        <v>73</v>
      </c>
      <c r="P2204" s="1203" t="s">
        <v>73</v>
      </c>
      <c r="Q2204" s="1203" t="s">
        <v>73</v>
      </c>
      <c r="R2204" s="1203" t="s">
        <v>73</v>
      </c>
      <c r="S2204" s="1209">
        <f>VLOOKUP($D2204,'NI-Ter'!$B$1:$Y$2048,12,FALSE)</f>
        <v>0</v>
      </c>
      <c r="T2204" s="1209">
        <f>VLOOKUP($D2204,'NI-Ter'!$B$1:$Y$2048,13,FALSE)</f>
        <v>0</v>
      </c>
      <c r="U2204" s="1209">
        <f>VLOOKUP($D2204,'NI-Ter'!$B$1:$Y$2048,16,FALSE)</f>
        <v>2082</v>
      </c>
      <c r="V2204" s="1209">
        <f>VLOOKUP($D2204,'NI-Ter'!$B$1:$Y$2048,17,FALSE)</f>
        <v>0</v>
      </c>
      <c r="W2204" s="1209">
        <f>VLOOKUP($D2204,'NI-Ter'!$B$1:$Y$2048,18,FALSE)</f>
        <v>0</v>
      </c>
      <c r="X2204" s="1209">
        <f>VLOOKUP($D2204,'NI-Ter'!$B$1:$Y$2048,19,FALSE)</f>
        <v>0</v>
      </c>
    </row>
    <row r="2205" spans="1:24" ht="27" hidden="1">
      <c r="A2205" s="507"/>
      <c r="B2205" s="507"/>
      <c r="C2205" s="507"/>
      <c r="D2205" s="1209" t="s">
        <v>2435</v>
      </c>
      <c r="E2205" s="1210" t="s">
        <v>3062</v>
      </c>
      <c r="F2205" s="1202"/>
      <c r="G2205" s="1202"/>
      <c r="H2205" s="1205" t="s">
        <v>2436</v>
      </c>
      <c r="I2205" s="1202" t="s">
        <v>53</v>
      </c>
      <c r="J2205" s="1202"/>
      <c r="K2205" s="1202"/>
      <c r="L2205" s="1202" t="s">
        <v>1918</v>
      </c>
      <c r="M2205" s="1202" t="s">
        <v>2143</v>
      </c>
      <c r="N2205" s="1203" t="s">
        <v>2437</v>
      </c>
      <c r="O2205" s="1203" t="s">
        <v>73</v>
      </c>
      <c r="P2205" s="1203" t="s">
        <v>73</v>
      </c>
      <c r="Q2205" s="1203" t="s">
        <v>73</v>
      </c>
      <c r="R2205" s="1203" t="s">
        <v>73</v>
      </c>
      <c r="S2205" s="1209">
        <f>VLOOKUP($D2205,'NI-Ter'!$B$1:$Y$2048,12,FALSE)</f>
        <v>0</v>
      </c>
      <c r="T2205" s="1209">
        <f>VLOOKUP($D2205,'NI-Ter'!$B$1:$Y$2048,13,FALSE)</f>
        <v>0</v>
      </c>
      <c r="U2205" s="1209">
        <f>VLOOKUP($D2205,'NI-Ter'!$B$1:$Y$2048,16,FALSE)</f>
        <v>0</v>
      </c>
      <c r="V2205" s="1209">
        <f>VLOOKUP($D2205,'NI-Ter'!$B$1:$Y$2048,17,FALSE)</f>
        <v>0</v>
      </c>
      <c r="W2205" s="1209">
        <f>VLOOKUP($D2205,'NI-Ter'!$B$1:$Y$2048,18,FALSE)</f>
        <v>0</v>
      </c>
      <c r="X2205" s="1209">
        <f>VLOOKUP($D2205,'NI-Ter'!$B$1:$Y$2048,19,FALSE)</f>
        <v>0</v>
      </c>
    </row>
    <row r="2206" spans="1:24" ht="27" hidden="1">
      <c r="A2206" s="507"/>
      <c r="B2206" s="507"/>
      <c r="C2206" s="507"/>
      <c r="D2206" s="1209" t="s">
        <v>2438</v>
      </c>
      <c r="E2206" s="1210" t="s">
        <v>3062</v>
      </c>
      <c r="F2206" s="1202"/>
      <c r="G2206" s="1202"/>
      <c r="H2206" s="1205" t="s">
        <v>2436</v>
      </c>
      <c r="I2206" s="1202" t="s">
        <v>53</v>
      </c>
      <c r="J2206" s="1202"/>
      <c r="K2206" s="1202"/>
      <c r="L2206" s="1202" t="s">
        <v>1918</v>
      </c>
      <c r="M2206" s="1202" t="s">
        <v>2143</v>
      </c>
      <c r="N2206" s="1203" t="s">
        <v>2439</v>
      </c>
      <c r="O2206" s="1203" t="s">
        <v>73</v>
      </c>
      <c r="P2206" s="1203" t="s">
        <v>73</v>
      </c>
      <c r="Q2206" s="1203" t="s">
        <v>73</v>
      </c>
      <c r="R2206" s="1203" t="s">
        <v>73</v>
      </c>
      <c r="S2206" s="1209">
        <f>VLOOKUP($D2206,'NI-Ter'!$B$1:$Y$2048,12,FALSE)</f>
        <v>0</v>
      </c>
      <c r="T2206" s="1209">
        <f>VLOOKUP($D2206,'NI-Ter'!$B$1:$Y$2048,13,FALSE)</f>
        <v>0</v>
      </c>
      <c r="U2206" s="1209">
        <f>VLOOKUP($D2206,'NI-Ter'!$B$1:$Y$2048,16,FALSE)</f>
        <v>0</v>
      </c>
      <c r="V2206" s="1209">
        <f>VLOOKUP($D2206,'NI-Ter'!$B$1:$Y$2048,17,FALSE)</f>
        <v>0</v>
      </c>
      <c r="W2206" s="1209">
        <f>VLOOKUP($D2206,'NI-Ter'!$B$1:$Y$2048,18,FALSE)</f>
        <v>0</v>
      </c>
      <c r="X2206" s="1209">
        <f>VLOOKUP($D2206,'NI-Ter'!$B$1:$Y$2048,19,FALSE)</f>
        <v>0</v>
      </c>
    </row>
    <row r="2207" spans="1:24" ht="27" hidden="1">
      <c r="A2207" s="507"/>
      <c r="B2207" s="507"/>
      <c r="C2207" s="507"/>
      <c r="D2207" s="1209" t="s">
        <v>2440</v>
      </c>
      <c r="E2207" s="1210" t="s">
        <v>3062</v>
      </c>
      <c r="F2207" s="1202"/>
      <c r="G2207" s="1202"/>
      <c r="H2207" s="1205" t="s">
        <v>2436</v>
      </c>
      <c r="I2207" s="1202" t="s">
        <v>53</v>
      </c>
      <c r="J2207" s="1202"/>
      <c r="K2207" s="1202"/>
      <c r="L2207" s="1202" t="s">
        <v>1918</v>
      </c>
      <c r="M2207" s="1202" t="s">
        <v>2143</v>
      </c>
      <c r="N2207" s="1203" t="s">
        <v>2441</v>
      </c>
      <c r="O2207" s="1203" t="s">
        <v>73</v>
      </c>
      <c r="P2207" s="1203" t="s">
        <v>73</v>
      </c>
      <c r="Q2207" s="1203" t="s">
        <v>73</v>
      </c>
      <c r="R2207" s="1203" t="s">
        <v>73</v>
      </c>
      <c r="S2207" s="1209">
        <f>VLOOKUP($D2207,'NI-Ter'!$B$1:$Y$2048,12,FALSE)</f>
        <v>0</v>
      </c>
      <c r="T2207" s="1209">
        <f>VLOOKUP($D2207,'NI-Ter'!$B$1:$Y$2048,13,FALSE)</f>
        <v>0</v>
      </c>
      <c r="U2207" s="1209">
        <f>VLOOKUP($D2207,'NI-Ter'!$B$1:$Y$2048,16,FALSE)</f>
        <v>0</v>
      </c>
      <c r="V2207" s="1209">
        <f>VLOOKUP($D2207,'NI-Ter'!$B$1:$Y$2048,17,FALSE)</f>
        <v>0</v>
      </c>
      <c r="W2207" s="1209">
        <f>VLOOKUP($D2207,'NI-Ter'!$B$1:$Y$2048,18,FALSE)</f>
        <v>0</v>
      </c>
      <c r="X2207" s="1209">
        <f>VLOOKUP($D2207,'NI-Ter'!$B$1:$Y$2048,19,FALSE)</f>
        <v>0</v>
      </c>
    </row>
    <row r="2208" spans="1:24" ht="27" hidden="1">
      <c r="A2208" s="507"/>
      <c r="B2208" s="507"/>
      <c r="C2208" s="507"/>
      <c r="D2208" s="1209" t="s">
        <v>2442</v>
      </c>
      <c r="E2208" s="1210" t="s">
        <v>3062</v>
      </c>
      <c r="F2208" s="1202"/>
      <c r="G2208" s="1202"/>
      <c r="H2208" s="1205" t="s">
        <v>2436</v>
      </c>
      <c r="I2208" s="1202" t="s">
        <v>53</v>
      </c>
      <c r="J2208" s="1202"/>
      <c r="K2208" s="1202"/>
      <c r="L2208" s="1202" t="s">
        <v>1918</v>
      </c>
      <c r="M2208" s="1202" t="s">
        <v>2143</v>
      </c>
      <c r="N2208" s="1203" t="s">
        <v>2443</v>
      </c>
      <c r="O2208" s="1203" t="s">
        <v>73</v>
      </c>
      <c r="P2208" s="1203" t="s">
        <v>73</v>
      </c>
      <c r="Q2208" s="1203" t="s">
        <v>73</v>
      </c>
      <c r="R2208" s="1203" t="s">
        <v>73</v>
      </c>
      <c r="S2208" s="1209">
        <f>VLOOKUP($D2208,'NI-Ter'!$B$1:$Y$2048,12,FALSE)</f>
        <v>0</v>
      </c>
      <c r="T2208" s="1209">
        <f>VLOOKUP($D2208,'NI-Ter'!$B$1:$Y$2048,13,FALSE)</f>
        <v>0</v>
      </c>
      <c r="U2208" s="1209">
        <f>VLOOKUP($D2208,'NI-Ter'!$B$1:$Y$2048,16,FALSE)</f>
        <v>0</v>
      </c>
      <c r="V2208" s="1209">
        <f>VLOOKUP($D2208,'NI-Ter'!$B$1:$Y$2048,17,FALSE)</f>
        <v>0</v>
      </c>
      <c r="W2208" s="1209">
        <f>VLOOKUP($D2208,'NI-Ter'!$B$1:$Y$2048,18,FALSE)</f>
        <v>0</v>
      </c>
      <c r="X2208" s="1209">
        <f>VLOOKUP($D2208,'NI-Ter'!$B$1:$Y$2048,19,FALSE)</f>
        <v>0</v>
      </c>
    </row>
    <row r="2209" spans="1:24" ht="27" hidden="1">
      <c r="A2209" s="507"/>
      <c r="B2209" s="507"/>
      <c r="C2209" s="507"/>
      <c r="D2209" s="1209" t="s">
        <v>2444</v>
      </c>
      <c r="E2209" s="1210" t="s">
        <v>3062</v>
      </c>
      <c r="F2209" s="1202"/>
      <c r="G2209" s="1202"/>
      <c r="H2209" s="1205" t="s">
        <v>2436</v>
      </c>
      <c r="I2209" s="1202" t="s">
        <v>53</v>
      </c>
      <c r="J2209" s="1202"/>
      <c r="K2209" s="1202"/>
      <c r="L2209" s="1202" t="s">
        <v>1918</v>
      </c>
      <c r="M2209" s="1202" t="s">
        <v>2143</v>
      </c>
      <c r="N2209" s="1203" t="s">
        <v>2445</v>
      </c>
      <c r="O2209" s="1203" t="s">
        <v>73</v>
      </c>
      <c r="P2209" s="1203" t="s">
        <v>73</v>
      </c>
      <c r="Q2209" s="1203" t="s">
        <v>73</v>
      </c>
      <c r="R2209" s="1203" t="s">
        <v>73</v>
      </c>
      <c r="S2209" s="1209">
        <f>VLOOKUP($D2209,'NI-Ter'!$B$1:$Y$2048,12,FALSE)</f>
        <v>0</v>
      </c>
      <c r="T2209" s="1209">
        <f>VLOOKUP($D2209,'NI-Ter'!$B$1:$Y$2048,13,FALSE)</f>
        <v>0</v>
      </c>
      <c r="U2209" s="1209">
        <f>VLOOKUP($D2209,'NI-Ter'!$B$1:$Y$2048,16,FALSE)</f>
        <v>0</v>
      </c>
      <c r="V2209" s="1209">
        <f>VLOOKUP($D2209,'NI-Ter'!$B$1:$Y$2048,17,FALSE)</f>
        <v>0</v>
      </c>
      <c r="W2209" s="1209">
        <f>VLOOKUP($D2209,'NI-Ter'!$B$1:$Y$2048,18,FALSE)</f>
        <v>0</v>
      </c>
      <c r="X2209" s="1209">
        <f>VLOOKUP($D2209,'NI-Ter'!$B$1:$Y$2048,19,FALSE)</f>
        <v>0</v>
      </c>
    </row>
    <row r="2210" spans="1:24" ht="27" hidden="1">
      <c r="A2210" s="507"/>
      <c r="B2210" s="507"/>
      <c r="C2210" s="507"/>
      <c r="D2210" s="1209" t="s">
        <v>2446</v>
      </c>
      <c r="E2210" s="1210" t="s">
        <v>3062</v>
      </c>
      <c r="F2210" s="1202"/>
      <c r="G2210" s="1202"/>
      <c r="H2210" s="1205" t="s">
        <v>2436</v>
      </c>
      <c r="I2210" s="1202" t="s">
        <v>53</v>
      </c>
      <c r="J2210" s="1202"/>
      <c r="K2210" s="1202"/>
      <c r="L2210" s="1202" t="s">
        <v>1918</v>
      </c>
      <c r="M2210" s="1202" t="s">
        <v>2143</v>
      </c>
      <c r="N2210" s="1203" t="s">
        <v>2447</v>
      </c>
      <c r="O2210" s="1203" t="s">
        <v>73</v>
      </c>
      <c r="P2210" s="1203" t="s">
        <v>73</v>
      </c>
      <c r="Q2210" s="1203" t="s">
        <v>73</v>
      </c>
      <c r="R2210" s="1203" t="s">
        <v>73</v>
      </c>
      <c r="S2210" s="1209">
        <f>VLOOKUP($D2210,'NI-Ter'!$B$1:$Y$2048,12,FALSE)</f>
        <v>0</v>
      </c>
      <c r="T2210" s="1209">
        <f>VLOOKUP($D2210,'NI-Ter'!$B$1:$Y$2048,13,FALSE)</f>
        <v>0</v>
      </c>
      <c r="U2210" s="1209">
        <f>VLOOKUP($D2210,'NI-Ter'!$B$1:$Y$2048,16,FALSE)</f>
        <v>0</v>
      </c>
      <c r="V2210" s="1209">
        <f>VLOOKUP($D2210,'NI-Ter'!$B$1:$Y$2048,17,FALSE)</f>
        <v>0</v>
      </c>
      <c r="W2210" s="1209">
        <f>VLOOKUP($D2210,'NI-Ter'!$B$1:$Y$2048,18,FALSE)</f>
        <v>0</v>
      </c>
      <c r="X2210" s="1209">
        <f>VLOOKUP($D2210,'NI-Ter'!$B$1:$Y$2048,19,FALSE)</f>
        <v>0</v>
      </c>
    </row>
    <row r="2211" spans="1:24" ht="27" hidden="1">
      <c r="A2211" s="507"/>
      <c r="B2211" s="507"/>
      <c r="C2211" s="507"/>
      <c r="D2211" s="1209" t="s">
        <v>2448</v>
      </c>
      <c r="E2211" s="1210" t="s">
        <v>3062</v>
      </c>
      <c r="F2211" s="1202"/>
      <c r="G2211" s="1202"/>
      <c r="H2211" s="1205" t="s">
        <v>2436</v>
      </c>
      <c r="I2211" s="1202" t="s">
        <v>53</v>
      </c>
      <c r="J2211" s="1202"/>
      <c r="K2211" s="1202"/>
      <c r="L2211" s="1202" t="s">
        <v>1918</v>
      </c>
      <c r="M2211" s="1202" t="s">
        <v>2143</v>
      </c>
      <c r="N2211" s="1203" t="s">
        <v>2449</v>
      </c>
      <c r="O2211" s="1203" t="s">
        <v>73</v>
      </c>
      <c r="P2211" s="1203" t="s">
        <v>73</v>
      </c>
      <c r="Q2211" s="1203" t="s">
        <v>73</v>
      </c>
      <c r="R2211" s="1203" t="s">
        <v>73</v>
      </c>
      <c r="S2211" s="1209">
        <f>VLOOKUP($D2211,'NI-Ter'!$B$1:$Y$2048,12,FALSE)</f>
        <v>0</v>
      </c>
      <c r="T2211" s="1209">
        <f>VLOOKUP($D2211,'NI-Ter'!$B$1:$Y$2048,13,FALSE)</f>
        <v>0</v>
      </c>
      <c r="U2211" s="1209">
        <f>VLOOKUP($D2211,'NI-Ter'!$B$1:$Y$2048,16,FALSE)</f>
        <v>0</v>
      </c>
      <c r="V2211" s="1209">
        <f>VLOOKUP($D2211,'NI-Ter'!$B$1:$Y$2048,17,FALSE)</f>
        <v>0</v>
      </c>
      <c r="W2211" s="1209">
        <f>VLOOKUP($D2211,'NI-Ter'!$B$1:$Y$2048,18,FALSE)</f>
        <v>0</v>
      </c>
      <c r="X2211" s="1209">
        <f>VLOOKUP($D2211,'NI-Ter'!$B$1:$Y$2048,19,FALSE)</f>
        <v>0</v>
      </c>
    </row>
    <row r="2212" spans="1:24" ht="27" hidden="1">
      <c r="A2212" s="507"/>
      <c r="B2212" s="507"/>
      <c r="C2212" s="507"/>
      <c r="D2212" s="1209" t="s">
        <v>2450</v>
      </c>
      <c r="E2212" s="1210" t="s">
        <v>3062</v>
      </c>
      <c r="F2212" s="1202"/>
      <c r="G2212" s="1202"/>
      <c r="H2212" s="1205" t="s">
        <v>2436</v>
      </c>
      <c r="I2212" s="1202" t="s">
        <v>53</v>
      </c>
      <c r="J2212" s="1202"/>
      <c r="K2212" s="1202"/>
      <c r="L2212" s="1202" t="s">
        <v>1918</v>
      </c>
      <c r="M2212" s="1202" t="s">
        <v>2143</v>
      </c>
      <c r="N2212" s="1203" t="s">
        <v>2451</v>
      </c>
      <c r="O2212" s="1203" t="s">
        <v>73</v>
      </c>
      <c r="P2212" s="1203" t="s">
        <v>73</v>
      </c>
      <c r="Q2212" s="1203" t="s">
        <v>73</v>
      </c>
      <c r="R2212" s="1203" t="s">
        <v>73</v>
      </c>
      <c r="S2212" s="1209">
        <f>VLOOKUP($D2212,'NI-Ter'!$B$1:$Y$2048,12,FALSE)</f>
        <v>0</v>
      </c>
      <c r="T2212" s="1209">
        <f>VLOOKUP($D2212,'NI-Ter'!$B$1:$Y$2048,13,FALSE)</f>
        <v>0</v>
      </c>
      <c r="U2212" s="1209">
        <f>VLOOKUP($D2212,'NI-Ter'!$B$1:$Y$2048,16,FALSE)</f>
        <v>0</v>
      </c>
      <c r="V2212" s="1209">
        <f>VLOOKUP($D2212,'NI-Ter'!$B$1:$Y$2048,17,FALSE)</f>
        <v>0</v>
      </c>
      <c r="W2212" s="1209">
        <f>VLOOKUP($D2212,'NI-Ter'!$B$1:$Y$2048,18,FALSE)</f>
        <v>0</v>
      </c>
      <c r="X2212" s="1209">
        <f>VLOOKUP($D2212,'NI-Ter'!$B$1:$Y$2048,19,FALSE)</f>
        <v>0</v>
      </c>
    </row>
    <row r="2213" spans="1:24" ht="27" hidden="1">
      <c r="A2213" s="507"/>
      <c r="B2213" s="507"/>
      <c r="C2213" s="507"/>
      <c r="D2213" s="1209" t="s">
        <v>2452</v>
      </c>
      <c r="E2213" s="1210" t="s">
        <v>3062</v>
      </c>
      <c r="F2213" s="1202"/>
      <c r="G2213" s="1202"/>
      <c r="H2213" s="1205" t="s">
        <v>2436</v>
      </c>
      <c r="I2213" s="1202" t="s">
        <v>53</v>
      </c>
      <c r="J2213" s="1202"/>
      <c r="K2213" s="1202"/>
      <c r="L2213" s="1202" t="s">
        <v>1918</v>
      </c>
      <c r="M2213" s="1202" t="s">
        <v>2143</v>
      </c>
      <c r="N2213" s="1203" t="s">
        <v>2453</v>
      </c>
      <c r="O2213" s="1203" t="s">
        <v>73</v>
      </c>
      <c r="P2213" s="1203" t="s">
        <v>73</v>
      </c>
      <c r="Q2213" s="1203" t="s">
        <v>73</v>
      </c>
      <c r="R2213" s="1203" t="s">
        <v>73</v>
      </c>
      <c r="S2213" s="1209">
        <f>VLOOKUP($D2213,'NI-Ter'!$B$1:$Y$2048,12,FALSE)</f>
        <v>0</v>
      </c>
      <c r="T2213" s="1209">
        <f>VLOOKUP($D2213,'NI-Ter'!$B$1:$Y$2048,13,FALSE)</f>
        <v>0</v>
      </c>
      <c r="U2213" s="1209">
        <f>VLOOKUP($D2213,'NI-Ter'!$B$1:$Y$2048,16,FALSE)</f>
        <v>0</v>
      </c>
      <c r="V2213" s="1209">
        <f>VLOOKUP($D2213,'NI-Ter'!$B$1:$Y$2048,17,FALSE)</f>
        <v>0</v>
      </c>
      <c r="W2213" s="1209">
        <f>VLOOKUP($D2213,'NI-Ter'!$B$1:$Y$2048,18,FALSE)</f>
        <v>0</v>
      </c>
      <c r="X2213" s="1209">
        <f>VLOOKUP($D2213,'NI-Ter'!$B$1:$Y$2048,19,FALSE)</f>
        <v>0</v>
      </c>
    </row>
    <row r="2214" spans="1:24" ht="27" hidden="1">
      <c r="A2214" s="507"/>
      <c r="B2214" s="507"/>
      <c r="C2214" s="507"/>
      <c r="D2214" s="1209" t="s">
        <v>2454</v>
      </c>
      <c r="E2214" s="1210" t="s">
        <v>3062</v>
      </c>
      <c r="F2214" s="1202"/>
      <c r="G2214" s="1202"/>
      <c r="H2214" s="1205" t="s">
        <v>2436</v>
      </c>
      <c r="I2214" s="1202" t="s">
        <v>53</v>
      </c>
      <c r="J2214" s="1202"/>
      <c r="K2214" s="1202"/>
      <c r="L2214" s="1202" t="s">
        <v>1918</v>
      </c>
      <c r="M2214" s="1202" t="s">
        <v>2143</v>
      </c>
      <c r="N2214" s="1203" t="s">
        <v>2455</v>
      </c>
      <c r="O2214" s="1203" t="s">
        <v>73</v>
      </c>
      <c r="P2214" s="1203" t="s">
        <v>73</v>
      </c>
      <c r="Q2214" s="1203" t="s">
        <v>73</v>
      </c>
      <c r="R2214" s="1203" t="s">
        <v>73</v>
      </c>
      <c r="S2214" s="1209">
        <f>VLOOKUP($D2214,'NI-Ter'!$B$1:$Y$2048,12,FALSE)</f>
        <v>0</v>
      </c>
      <c r="T2214" s="1209">
        <f>VLOOKUP($D2214,'NI-Ter'!$B$1:$Y$2048,13,FALSE)</f>
        <v>0</v>
      </c>
      <c r="U2214" s="1209">
        <f>VLOOKUP($D2214,'NI-Ter'!$B$1:$Y$2048,16,FALSE)</f>
        <v>0</v>
      </c>
      <c r="V2214" s="1209">
        <f>VLOOKUP($D2214,'NI-Ter'!$B$1:$Y$2048,17,FALSE)</f>
        <v>0</v>
      </c>
      <c r="W2214" s="1209">
        <f>VLOOKUP($D2214,'NI-Ter'!$B$1:$Y$2048,18,FALSE)</f>
        <v>0</v>
      </c>
      <c r="X2214" s="1209">
        <f>VLOOKUP($D2214,'NI-Ter'!$B$1:$Y$2048,19,FALSE)</f>
        <v>0</v>
      </c>
    </row>
    <row r="2215" spans="1:24" ht="27" hidden="1">
      <c r="A2215" s="507"/>
      <c r="B2215" s="507"/>
      <c r="C2215" s="507"/>
      <c r="D2215" s="1209" t="s">
        <v>2456</v>
      </c>
      <c r="E2215" s="1210" t="s">
        <v>3062</v>
      </c>
      <c r="F2215" s="1202"/>
      <c r="G2215" s="1202"/>
      <c r="H2215" s="1205" t="s">
        <v>2436</v>
      </c>
      <c r="I2215" s="1202" t="s">
        <v>53</v>
      </c>
      <c r="J2215" s="1202"/>
      <c r="K2215" s="1202"/>
      <c r="L2215" s="1202" t="s">
        <v>1918</v>
      </c>
      <c r="M2215" s="1202" t="s">
        <v>2143</v>
      </c>
      <c r="N2215" s="1203" t="s">
        <v>2457</v>
      </c>
      <c r="O2215" s="1203" t="s">
        <v>73</v>
      </c>
      <c r="P2215" s="1203" t="s">
        <v>73</v>
      </c>
      <c r="Q2215" s="1203" t="s">
        <v>73</v>
      </c>
      <c r="R2215" s="1203" t="s">
        <v>73</v>
      </c>
      <c r="S2215" s="1209">
        <f>VLOOKUP($D2215,'NI-Ter'!$B$1:$Y$2048,12,FALSE)</f>
        <v>0</v>
      </c>
      <c r="T2215" s="1209">
        <f>VLOOKUP($D2215,'NI-Ter'!$B$1:$Y$2048,13,FALSE)</f>
        <v>0</v>
      </c>
      <c r="U2215" s="1209">
        <f>VLOOKUP($D2215,'NI-Ter'!$B$1:$Y$2048,16,FALSE)</f>
        <v>0</v>
      </c>
      <c r="V2215" s="1209">
        <f>VLOOKUP($D2215,'NI-Ter'!$B$1:$Y$2048,17,FALSE)</f>
        <v>0</v>
      </c>
      <c r="W2215" s="1209">
        <f>VLOOKUP($D2215,'NI-Ter'!$B$1:$Y$2048,18,FALSE)</f>
        <v>0</v>
      </c>
      <c r="X2215" s="1209">
        <f>VLOOKUP($D2215,'NI-Ter'!$B$1:$Y$2048,19,FALSE)</f>
        <v>0</v>
      </c>
    </row>
    <row r="2216" spans="1:24" ht="27" hidden="1">
      <c r="A2216" s="507"/>
      <c r="B2216" s="507"/>
      <c r="C2216" s="507"/>
      <c r="D2216" s="1209" t="s">
        <v>2458</v>
      </c>
      <c r="E2216" s="1210" t="s">
        <v>3062</v>
      </c>
      <c r="F2216" s="1202"/>
      <c r="G2216" s="1202"/>
      <c r="H2216" s="1205" t="s">
        <v>2436</v>
      </c>
      <c r="I2216" s="1202" t="s">
        <v>53</v>
      </c>
      <c r="J2216" s="1202"/>
      <c r="K2216" s="1202"/>
      <c r="L2216" s="1202" t="s">
        <v>1918</v>
      </c>
      <c r="M2216" s="1202" t="s">
        <v>2143</v>
      </c>
      <c r="N2216" s="1203" t="s">
        <v>2459</v>
      </c>
      <c r="O2216" s="1203" t="s">
        <v>73</v>
      </c>
      <c r="P2216" s="1203" t="s">
        <v>73</v>
      </c>
      <c r="Q2216" s="1203" t="s">
        <v>73</v>
      </c>
      <c r="R2216" s="1203" t="s">
        <v>73</v>
      </c>
      <c r="S2216" s="1209">
        <f>VLOOKUP($D2216,'NI-Ter'!$B$1:$Y$2048,12,FALSE)</f>
        <v>0</v>
      </c>
      <c r="T2216" s="1209">
        <f>VLOOKUP($D2216,'NI-Ter'!$B$1:$Y$2048,13,FALSE)</f>
        <v>0</v>
      </c>
      <c r="U2216" s="1209">
        <f>VLOOKUP($D2216,'NI-Ter'!$B$1:$Y$2048,16,FALSE)</f>
        <v>0</v>
      </c>
      <c r="V2216" s="1209">
        <f>VLOOKUP($D2216,'NI-Ter'!$B$1:$Y$2048,17,FALSE)</f>
        <v>0</v>
      </c>
      <c r="W2216" s="1209">
        <f>VLOOKUP($D2216,'NI-Ter'!$B$1:$Y$2048,18,FALSE)</f>
        <v>0</v>
      </c>
      <c r="X2216" s="1209">
        <f>VLOOKUP($D2216,'NI-Ter'!$B$1:$Y$2048,19,FALSE)</f>
        <v>0</v>
      </c>
    </row>
    <row r="2217" spans="1:24" ht="27" hidden="1">
      <c r="A2217" s="507"/>
      <c r="B2217" s="507"/>
      <c r="C2217" s="507"/>
      <c r="D2217" s="1209" t="s">
        <v>2460</v>
      </c>
      <c r="E2217" s="1210" t="s">
        <v>3062</v>
      </c>
      <c r="F2217" s="1202"/>
      <c r="G2217" s="1202"/>
      <c r="H2217" s="1205" t="s">
        <v>2461</v>
      </c>
      <c r="I2217" s="1202" t="s">
        <v>53</v>
      </c>
      <c r="J2217" s="1202"/>
      <c r="K2217" s="1202"/>
      <c r="L2217" s="1202" t="s">
        <v>1918</v>
      </c>
      <c r="M2217" s="1202" t="s">
        <v>2143</v>
      </c>
      <c r="N2217" s="1203" t="s">
        <v>2462</v>
      </c>
      <c r="O2217" s="1203" t="s">
        <v>73</v>
      </c>
      <c r="P2217" s="1203" t="s">
        <v>73</v>
      </c>
      <c r="Q2217" s="1203" t="s">
        <v>73</v>
      </c>
      <c r="R2217" s="1203" t="s">
        <v>73</v>
      </c>
      <c r="S2217" s="1209">
        <f>VLOOKUP($D2217,'NI-Ter'!$B$1:$Y$2048,12,FALSE)</f>
        <v>0</v>
      </c>
      <c r="T2217" s="1209">
        <f>VLOOKUP($D2217,'NI-Ter'!$B$1:$Y$2048,13,FALSE)</f>
        <v>0</v>
      </c>
      <c r="U2217" s="1209">
        <f>VLOOKUP($D2217,'NI-Ter'!$B$1:$Y$2048,16,FALSE)</f>
        <v>0</v>
      </c>
      <c r="V2217" s="1209">
        <f>VLOOKUP($D2217,'NI-Ter'!$B$1:$Y$2048,17,FALSE)</f>
        <v>0</v>
      </c>
      <c r="W2217" s="1209">
        <f>VLOOKUP($D2217,'NI-Ter'!$B$1:$Y$2048,18,FALSE)</f>
        <v>0</v>
      </c>
      <c r="X2217" s="1209">
        <f>VLOOKUP($D2217,'NI-Ter'!$B$1:$Y$2048,19,FALSE)</f>
        <v>0</v>
      </c>
    </row>
    <row r="2218" spans="1:24" hidden="1">
      <c r="A2218" s="507"/>
      <c r="B2218" s="507"/>
      <c r="C2218" s="507"/>
      <c r="D2218" s="1209" t="s">
        <v>2463</v>
      </c>
      <c r="E2218" s="1210" t="s">
        <v>3062</v>
      </c>
      <c r="F2218" s="1202"/>
      <c r="G2218" s="1202"/>
      <c r="H2218" s="1205" t="s">
        <v>2461</v>
      </c>
      <c r="I2218" s="1202" t="s">
        <v>53</v>
      </c>
      <c r="J2218" s="1202"/>
      <c r="K2218" s="1202"/>
      <c r="L2218" s="1202" t="s">
        <v>1918</v>
      </c>
      <c r="M2218" s="1202" t="s">
        <v>2143</v>
      </c>
      <c r="N2218" s="1203" t="s">
        <v>2464</v>
      </c>
      <c r="O2218" s="1203" t="s">
        <v>73</v>
      </c>
      <c r="P2218" s="1203" t="s">
        <v>73</v>
      </c>
      <c r="Q2218" s="1203" t="s">
        <v>73</v>
      </c>
      <c r="R2218" s="1203" t="s">
        <v>73</v>
      </c>
      <c r="S2218" s="1209">
        <f>VLOOKUP($D2218,'NI-Ter'!$B$1:$Y$2048,12,FALSE)</f>
        <v>0</v>
      </c>
      <c r="T2218" s="1209">
        <f>VLOOKUP($D2218,'NI-Ter'!$B$1:$Y$2048,13,FALSE)</f>
        <v>0</v>
      </c>
      <c r="U2218" s="1209">
        <f>VLOOKUP($D2218,'NI-Ter'!$B$1:$Y$2048,16,FALSE)</f>
        <v>0</v>
      </c>
      <c r="V2218" s="1209">
        <f>VLOOKUP($D2218,'NI-Ter'!$B$1:$Y$2048,17,FALSE)</f>
        <v>0</v>
      </c>
      <c r="W2218" s="1209">
        <f>VLOOKUP($D2218,'NI-Ter'!$B$1:$Y$2048,18,FALSE)</f>
        <v>0</v>
      </c>
      <c r="X2218" s="1209">
        <f>VLOOKUP($D2218,'NI-Ter'!$B$1:$Y$2048,19,FALSE)</f>
        <v>0</v>
      </c>
    </row>
    <row r="2219" spans="1:24" ht="27" hidden="1">
      <c r="A2219" s="507"/>
      <c r="B2219" s="507"/>
      <c r="C2219" s="507"/>
      <c r="D2219" s="1209" t="s">
        <v>2465</v>
      </c>
      <c r="E2219" s="1210" t="s">
        <v>3062</v>
      </c>
      <c r="F2219" s="1202"/>
      <c r="G2219" s="1202"/>
      <c r="H2219" s="1205" t="s">
        <v>2461</v>
      </c>
      <c r="I2219" s="1202" t="s">
        <v>53</v>
      </c>
      <c r="J2219" s="1202"/>
      <c r="K2219" s="1202"/>
      <c r="L2219" s="1202" t="s">
        <v>1918</v>
      </c>
      <c r="M2219" s="1202" t="s">
        <v>2143</v>
      </c>
      <c r="N2219" s="1203" t="s">
        <v>2466</v>
      </c>
      <c r="O2219" s="1203" t="s">
        <v>73</v>
      </c>
      <c r="P2219" s="1203" t="s">
        <v>73</v>
      </c>
      <c r="Q2219" s="1203" t="s">
        <v>73</v>
      </c>
      <c r="R2219" s="1203" t="s">
        <v>73</v>
      </c>
      <c r="S2219" s="1209">
        <f>VLOOKUP($D2219,'NI-Ter'!$B$1:$Y$2048,12,FALSE)</f>
        <v>0</v>
      </c>
      <c r="T2219" s="1209">
        <f>VLOOKUP($D2219,'NI-Ter'!$B$1:$Y$2048,13,FALSE)</f>
        <v>0</v>
      </c>
      <c r="U2219" s="1209">
        <f>VLOOKUP($D2219,'NI-Ter'!$B$1:$Y$2048,16,FALSE)</f>
        <v>0</v>
      </c>
      <c r="V2219" s="1209">
        <f>VLOOKUP($D2219,'NI-Ter'!$B$1:$Y$2048,17,FALSE)</f>
        <v>0</v>
      </c>
      <c r="W2219" s="1209">
        <f>VLOOKUP($D2219,'NI-Ter'!$B$1:$Y$2048,18,FALSE)</f>
        <v>0</v>
      </c>
      <c r="X2219" s="1209">
        <f>VLOOKUP($D2219,'NI-Ter'!$B$1:$Y$2048,19,FALSE)</f>
        <v>0</v>
      </c>
    </row>
    <row r="2220" spans="1:24" ht="27" hidden="1">
      <c r="A2220" s="507"/>
      <c r="B2220" s="507"/>
      <c r="C2220" s="507"/>
      <c r="D2220" s="1209" t="s">
        <v>2467</v>
      </c>
      <c r="E2220" s="1210" t="s">
        <v>3062</v>
      </c>
      <c r="F2220" s="1202"/>
      <c r="G2220" s="1202"/>
      <c r="H2220" s="1205" t="s">
        <v>2461</v>
      </c>
      <c r="I2220" s="1202" t="s">
        <v>53</v>
      </c>
      <c r="J2220" s="1202"/>
      <c r="K2220" s="1202"/>
      <c r="L2220" s="1202" t="s">
        <v>1918</v>
      </c>
      <c r="M2220" s="1202" t="s">
        <v>2143</v>
      </c>
      <c r="N2220" s="1203" t="s">
        <v>2468</v>
      </c>
      <c r="O2220" s="1203" t="s">
        <v>73</v>
      </c>
      <c r="P2220" s="1203" t="s">
        <v>73</v>
      </c>
      <c r="Q2220" s="1203" t="s">
        <v>73</v>
      </c>
      <c r="R2220" s="1203" t="s">
        <v>73</v>
      </c>
      <c r="S2220" s="1209">
        <f>VLOOKUP($D2220,'NI-Ter'!$B$1:$Y$2048,12,FALSE)</f>
        <v>0</v>
      </c>
      <c r="T2220" s="1209">
        <f>VLOOKUP($D2220,'NI-Ter'!$B$1:$Y$2048,13,FALSE)</f>
        <v>0</v>
      </c>
      <c r="U2220" s="1209">
        <f>VLOOKUP($D2220,'NI-Ter'!$B$1:$Y$2048,16,FALSE)</f>
        <v>0</v>
      </c>
      <c r="V2220" s="1209">
        <f>VLOOKUP($D2220,'NI-Ter'!$B$1:$Y$2048,17,FALSE)</f>
        <v>0</v>
      </c>
      <c r="W2220" s="1209">
        <f>VLOOKUP($D2220,'NI-Ter'!$B$1:$Y$2048,18,FALSE)</f>
        <v>0</v>
      </c>
      <c r="X2220" s="1209">
        <f>VLOOKUP($D2220,'NI-Ter'!$B$1:$Y$2048,19,FALSE)</f>
        <v>0</v>
      </c>
    </row>
    <row r="2221" spans="1:24" ht="27" hidden="1">
      <c r="A2221" s="507"/>
      <c r="B2221" s="507"/>
      <c r="C2221" s="507"/>
      <c r="D2221" s="1209" t="s">
        <v>2469</v>
      </c>
      <c r="E2221" s="1210" t="s">
        <v>3062</v>
      </c>
      <c r="F2221" s="1202"/>
      <c r="G2221" s="1202"/>
      <c r="H2221" s="1205" t="s">
        <v>2461</v>
      </c>
      <c r="I2221" s="1202" t="s">
        <v>53</v>
      </c>
      <c r="J2221" s="1202"/>
      <c r="K2221" s="1202"/>
      <c r="L2221" s="1202" t="s">
        <v>1918</v>
      </c>
      <c r="M2221" s="1202" t="s">
        <v>2143</v>
      </c>
      <c r="N2221" s="1203" t="s">
        <v>2470</v>
      </c>
      <c r="O2221" s="1203" t="s">
        <v>73</v>
      </c>
      <c r="P2221" s="1203" t="s">
        <v>73</v>
      </c>
      <c r="Q2221" s="1203" t="s">
        <v>73</v>
      </c>
      <c r="R2221" s="1203" t="s">
        <v>73</v>
      </c>
      <c r="S2221" s="1209">
        <f>VLOOKUP($D2221,'NI-Ter'!$B$1:$Y$2048,12,FALSE)</f>
        <v>0</v>
      </c>
      <c r="T2221" s="1209">
        <f>VLOOKUP($D2221,'NI-Ter'!$B$1:$Y$2048,13,FALSE)</f>
        <v>0</v>
      </c>
      <c r="U2221" s="1209">
        <f>VLOOKUP($D2221,'NI-Ter'!$B$1:$Y$2048,16,FALSE)</f>
        <v>0</v>
      </c>
      <c r="V2221" s="1209">
        <f>VLOOKUP($D2221,'NI-Ter'!$B$1:$Y$2048,17,FALSE)</f>
        <v>0</v>
      </c>
      <c r="W2221" s="1209">
        <f>VLOOKUP($D2221,'NI-Ter'!$B$1:$Y$2048,18,FALSE)</f>
        <v>0</v>
      </c>
      <c r="X2221" s="1209">
        <f>VLOOKUP($D2221,'NI-Ter'!$B$1:$Y$2048,19,FALSE)</f>
        <v>0</v>
      </c>
    </row>
    <row r="2222" spans="1:24" ht="27" hidden="1">
      <c r="A2222" s="507"/>
      <c r="B2222" s="507"/>
      <c r="C2222" s="507"/>
      <c r="D2222" s="1209" t="s">
        <v>2471</v>
      </c>
      <c r="E2222" s="1210" t="s">
        <v>3062</v>
      </c>
      <c r="F2222" s="1202"/>
      <c r="G2222" s="1202"/>
      <c r="H2222" s="1205" t="s">
        <v>2461</v>
      </c>
      <c r="I2222" s="1202" t="s">
        <v>53</v>
      </c>
      <c r="J2222" s="1202"/>
      <c r="K2222" s="1202"/>
      <c r="L2222" s="1202" t="s">
        <v>1918</v>
      </c>
      <c r="M2222" s="1202" t="s">
        <v>2143</v>
      </c>
      <c r="N2222" s="1203" t="s">
        <v>2472</v>
      </c>
      <c r="O2222" s="1203" t="s">
        <v>73</v>
      </c>
      <c r="P2222" s="1203" t="s">
        <v>73</v>
      </c>
      <c r="Q2222" s="1203" t="s">
        <v>73</v>
      </c>
      <c r="R2222" s="1203" t="s">
        <v>73</v>
      </c>
      <c r="S2222" s="1209">
        <f>VLOOKUP($D2222,'NI-Ter'!$B$1:$Y$2048,12,FALSE)</f>
        <v>0</v>
      </c>
      <c r="T2222" s="1209">
        <f>VLOOKUP($D2222,'NI-Ter'!$B$1:$Y$2048,13,FALSE)</f>
        <v>0</v>
      </c>
      <c r="U2222" s="1209">
        <f>VLOOKUP($D2222,'NI-Ter'!$B$1:$Y$2048,16,FALSE)</f>
        <v>0</v>
      </c>
      <c r="V2222" s="1209">
        <f>VLOOKUP($D2222,'NI-Ter'!$B$1:$Y$2048,17,FALSE)</f>
        <v>0</v>
      </c>
      <c r="W2222" s="1209">
        <f>VLOOKUP($D2222,'NI-Ter'!$B$1:$Y$2048,18,FALSE)</f>
        <v>0</v>
      </c>
      <c r="X2222" s="1209">
        <f>VLOOKUP($D2222,'NI-Ter'!$B$1:$Y$2048,19,FALSE)</f>
        <v>0</v>
      </c>
    </row>
    <row r="2223" spans="1:24" ht="27" hidden="1">
      <c r="A2223" s="507"/>
      <c r="B2223" s="507"/>
      <c r="C2223" s="507"/>
      <c r="D2223" s="1209" t="s">
        <v>2473</v>
      </c>
      <c r="E2223" s="1210" t="s">
        <v>3062</v>
      </c>
      <c r="F2223" s="1202"/>
      <c r="G2223" s="1202"/>
      <c r="H2223" s="1205" t="s">
        <v>2461</v>
      </c>
      <c r="I2223" s="1202" t="s">
        <v>53</v>
      </c>
      <c r="J2223" s="1202"/>
      <c r="K2223" s="1202"/>
      <c r="L2223" s="1202" t="s">
        <v>1918</v>
      </c>
      <c r="M2223" s="1202" t="s">
        <v>2143</v>
      </c>
      <c r="N2223" s="1203" t="s">
        <v>2474</v>
      </c>
      <c r="O2223" s="1203" t="s">
        <v>73</v>
      </c>
      <c r="P2223" s="1203" t="s">
        <v>73</v>
      </c>
      <c r="Q2223" s="1203" t="s">
        <v>73</v>
      </c>
      <c r="R2223" s="1203" t="s">
        <v>73</v>
      </c>
      <c r="S2223" s="1209">
        <f>VLOOKUP($D2223,'NI-Ter'!$B$1:$Y$2048,12,FALSE)</f>
        <v>0</v>
      </c>
      <c r="T2223" s="1209">
        <f>VLOOKUP($D2223,'NI-Ter'!$B$1:$Y$2048,13,FALSE)</f>
        <v>0</v>
      </c>
      <c r="U2223" s="1209">
        <f>VLOOKUP($D2223,'NI-Ter'!$B$1:$Y$2048,16,FALSE)</f>
        <v>0</v>
      </c>
      <c r="V2223" s="1209">
        <f>VLOOKUP($D2223,'NI-Ter'!$B$1:$Y$2048,17,FALSE)</f>
        <v>0</v>
      </c>
      <c r="W2223" s="1209">
        <f>VLOOKUP($D2223,'NI-Ter'!$B$1:$Y$2048,18,FALSE)</f>
        <v>0</v>
      </c>
      <c r="X2223" s="1209">
        <f>VLOOKUP($D2223,'NI-Ter'!$B$1:$Y$2048,19,FALSE)</f>
        <v>0</v>
      </c>
    </row>
    <row r="2224" spans="1:24" ht="27" hidden="1">
      <c r="A2224" s="507"/>
      <c r="B2224" s="507"/>
      <c r="C2224" s="507"/>
      <c r="D2224" s="1209" t="s">
        <v>2475</v>
      </c>
      <c r="E2224" s="1210" t="s">
        <v>3062</v>
      </c>
      <c r="F2224" s="1202"/>
      <c r="G2224" s="1202"/>
      <c r="H2224" s="1205" t="s">
        <v>2461</v>
      </c>
      <c r="I2224" s="1202" t="s">
        <v>53</v>
      </c>
      <c r="J2224" s="1202"/>
      <c r="K2224" s="1202"/>
      <c r="L2224" s="1202" t="s">
        <v>1918</v>
      </c>
      <c r="M2224" s="1202" t="s">
        <v>2143</v>
      </c>
      <c r="N2224" s="1203" t="s">
        <v>2476</v>
      </c>
      <c r="O2224" s="1203" t="s">
        <v>73</v>
      </c>
      <c r="P2224" s="1203" t="s">
        <v>73</v>
      </c>
      <c r="Q2224" s="1203" t="s">
        <v>73</v>
      </c>
      <c r="R2224" s="1203" t="s">
        <v>73</v>
      </c>
      <c r="S2224" s="1209">
        <f>VLOOKUP($D2224,'NI-Ter'!$B$1:$Y$2048,12,FALSE)</f>
        <v>0</v>
      </c>
      <c r="T2224" s="1209">
        <f>VLOOKUP($D2224,'NI-Ter'!$B$1:$Y$2048,13,FALSE)</f>
        <v>0</v>
      </c>
      <c r="U2224" s="1209">
        <f>VLOOKUP($D2224,'NI-Ter'!$B$1:$Y$2048,16,FALSE)</f>
        <v>0</v>
      </c>
      <c r="V2224" s="1209">
        <f>VLOOKUP($D2224,'NI-Ter'!$B$1:$Y$2048,17,FALSE)</f>
        <v>0</v>
      </c>
      <c r="W2224" s="1209">
        <f>VLOOKUP($D2224,'NI-Ter'!$B$1:$Y$2048,18,FALSE)</f>
        <v>0</v>
      </c>
      <c r="X2224" s="1209">
        <f>VLOOKUP($D2224,'NI-Ter'!$B$1:$Y$2048,19,FALSE)</f>
        <v>0</v>
      </c>
    </row>
    <row r="2225" spans="1:24" ht="27" hidden="1">
      <c r="A2225" s="507"/>
      <c r="B2225" s="507"/>
      <c r="C2225" s="507"/>
      <c r="D2225" s="1209" t="s">
        <v>2477</v>
      </c>
      <c r="E2225" s="1210" t="s">
        <v>3062</v>
      </c>
      <c r="F2225" s="1202"/>
      <c r="G2225" s="1202"/>
      <c r="H2225" s="1205" t="s">
        <v>2461</v>
      </c>
      <c r="I2225" s="1202" t="s">
        <v>53</v>
      </c>
      <c r="J2225" s="1202"/>
      <c r="K2225" s="1202"/>
      <c r="L2225" s="1202" t="s">
        <v>1918</v>
      </c>
      <c r="M2225" s="1202" t="s">
        <v>2143</v>
      </c>
      <c r="N2225" s="1203" t="s">
        <v>2478</v>
      </c>
      <c r="O2225" s="1203" t="s">
        <v>73</v>
      </c>
      <c r="P2225" s="1203" t="s">
        <v>73</v>
      </c>
      <c r="Q2225" s="1203" t="s">
        <v>73</v>
      </c>
      <c r="R2225" s="1203" t="s">
        <v>73</v>
      </c>
      <c r="S2225" s="1209">
        <f>VLOOKUP($D2225,'NI-Ter'!$B$1:$Y$2048,12,FALSE)</f>
        <v>0</v>
      </c>
      <c r="T2225" s="1209">
        <f>VLOOKUP($D2225,'NI-Ter'!$B$1:$Y$2048,13,FALSE)</f>
        <v>0</v>
      </c>
      <c r="U2225" s="1209">
        <f>VLOOKUP($D2225,'NI-Ter'!$B$1:$Y$2048,16,FALSE)</f>
        <v>0</v>
      </c>
      <c r="V2225" s="1209">
        <f>VLOOKUP($D2225,'NI-Ter'!$B$1:$Y$2048,17,FALSE)</f>
        <v>0</v>
      </c>
      <c r="W2225" s="1209">
        <f>VLOOKUP($D2225,'NI-Ter'!$B$1:$Y$2048,18,FALSE)</f>
        <v>0</v>
      </c>
      <c r="X2225" s="1209">
        <f>VLOOKUP($D2225,'NI-Ter'!$B$1:$Y$2048,19,FALSE)</f>
        <v>0</v>
      </c>
    </row>
    <row r="2226" spans="1:24" ht="27" hidden="1">
      <c r="A2226" s="507"/>
      <c r="B2226" s="507"/>
      <c r="C2226" s="507"/>
      <c r="D2226" s="1209" t="s">
        <v>2479</v>
      </c>
      <c r="E2226" s="1210" t="s">
        <v>3062</v>
      </c>
      <c r="F2226" s="1202"/>
      <c r="G2226" s="1202"/>
      <c r="H2226" s="1205" t="s">
        <v>2461</v>
      </c>
      <c r="I2226" s="1202" t="s">
        <v>53</v>
      </c>
      <c r="J2226" s="1202"/>
      <c r="K2226" s="1202"/>
      <c r="L2226" s="1202" t="s">
        <v>1918</v>
      </c>
      <c r="M2226" s="1202" t="s">
        <v>2143</v>
      </c>
      <c r="N2226" s="1203" t="s">
        <v>2480</v>
      </c>
      <c r="O2226" s="1203" t="s">
        <v>73</v>
      </c>
      <c r="P2226" s="1203" t="s">
        <v>73</v>
      </c>
      <c r="Q2226" s="1203" t="s">
        <v>73</v>
      </c>
      <c r="R2226" s="1203" t="s">
        <v>73</v>
      </c>
      <c r="S2226" s="1209">
        <f>VLOOKUP($D2226,'NI-Ter'!$B$1:$Y$2048,12,FALSE)</f>
        <v>0</v>
      </c>
      <c r="T2226" s="1209">
        <f>VLOOKUP($D2226,'NI-Ter'!$B$1:$Y$2048,13,FALSE)</f>
        <v>0</v>
      </c>
      <c r="U2226" s="1209">
        <f>VLOOKUP($D2226,'NI-Ter'!$B$1:$Y$2048,16,FALSE)</f>
        <v>0</v>
      </c>
      <c r="V2226" s="1209">
        <f>VLOOKUP($D2226,'NI-Ter'!$B$1:$Y$2048,17,FALSE)</f>
        <v>0</v>
      </c>
      <c r="W2226" s="1209">
        <f>VLOOKUP($D2226,'NI-Ter'!$B$1:$Y$2048,18,FALSE)</f>
        <v>0</v>
      </c>
      <c r="X2226" s="1209">
        <f>VLOOKUP($D2226,'NI-Ter'!$B$1:$Y$2048,19,FALSE)</f>
        <v>0</v>
      </c>
    </row>
    <row r="2227" spans="1:24" ht="27" hidden="1">
      <c r="A2227" s="507"/>
      <c r="B2227" s="507"/>
      <c r="C2227" s="507"/>
      <c r="D2227" s="1209" t="s">
        <v>2481</v>
      </c>
      <c r="E2227" s="1210" t="s">
        <v>3062</v>
      </c>
      <c r="F2227" s="1202"/>
      <c r="G2227" s="1202"/>
      <c r="H2227" s="1205" t="s">
        <v>2461</v>
      </c>
      <c r="I2227" s="1202" t="s">
        <v>53</v>
      </c>
      <c r="J2227" s="1202"/>
      <c r="K2227" s="1202"/>
      <c r="L2227" s="1202" t="s">
        <v>1918</v>
      </c>
      <c r="M2227" s="1202" t="s">
        <v>2143</v>
      </c>
      <c r="N2227" s="1203" t="s">
        <v>2482</v>
      </c>
      <c r="O2227" s="1203" t="s">
        <v>73</v>
      </c>
      <c r="P2227" s="1203" t="s">
        <v>73</v>
      </c>
      <c r="Q2227" s="1203" t="s">
        <v>73</v>
      </c>
      <c r="R2227" s="1203" t="s">
        <v>73</v>
      </c>
      <c r="S2227" s="1209">
        <f>VLOOKUP($D2227,'NI-Ter'!$B$1:$Y$2048,12,FALSE)</f>
        <v>0</v>
      </c>
      <c r="T2227" s="1209">
        <f>VLOOKUP($D2227,'NI-Ter'!$B$1:$Y$2048,13,FALSE)</f>
        <v>0</v>
      </c>
      <c r="U2227" s="1209">
        <f>VLOOKUP($D2227,'NI-Ter'!$B$1:$Y$2048,16,FALSE)</f>
        <v>0</v>
      </c>
      <c r="V2227" s="1209">
        <f>VLOOKUP($D2227,'NI-Ter'!$B$1:$Y$2048,17,FALSE)</f>
        <v>0</v>
      </c>
      <c r="W2227" s="1209">
        <f>VLOOKUP($D2227,'NI-Ter'!$B$1:$Y$2048,18,FALSE)</f>
        <v>0</v>
      </c>
      <c r="X2227" s="1209">
        <f>VLOOKUP($D2227,'NI-Ter'!$B$1:$Y$2048,19,FALSE)</f>
        <v>0</v>
      </c>
    </row>
    <row r="2228" spans="1:24" ht="27" hidden="1">
      <c r="A2228" s="507"/>
      <c r="B2228" s="507"/>
      <c r="C2228" s="507"/>
      <c r="D2228" s="1209" t="s">
        <v>2483</v>
      </c>
      <c r="E2228" s="1210" t="s">
        <v>3062</v>
      </c>
      <c r="F2228" s="1202"/>
      <c r="G2228" s="1202"/>
      <c r="H2228" s="1205" t="s">
        <v>2461</v>
      </c>
      <c r="I2228" s="1202" t="s">
        <v>53</v>
      </c>
      <c r="J2228" s="1202"/>
      <c r="K2228" s="1202"/>
      <c r="L2228" s="1202" t="s">
        <v>1918</v>
      </c>
      <c r="M2228" s="1202" t="s">
        <v>2143</v>
      </c>
      <c r="N2228" s="1203" t="s">
        <v>2484</v>
      </c>
      <c r="O2228" s="1203" t="s">
        <v>73</v>
      </c>
      <c r="P2228" s="1203" t="s">
        <v>73</v>
      </c>
      <c r="Q2228" s="1203" t="s">
        <v>73</v>
      </c>
      <c r="R2228" s="1203" t="s">
        <v>73</v>
      </c>
      <c r="S2228" s="1209">
        <f>VLOOKUP($D2228,'NI-Ter'!$B$1:$Y$2048,12,FALSE)</f>
        <v>0</v>
      </c>
      <c r="T2228" s="1209">
        <f>VLOOKUP($D2228,'NI-Ter'!$B$1:$Y$2048,13,FALSE)</f>
        <v>0</v>
      </c>
      <c r="U2228" s="1209">
        <f>VLOOKUP($D2228,'NI-Ter'!$B$1:$Y$2048,16,FALSE)</f>
        <v>0</v>
      </c>
      <c r="V2228" s="1209">
        <f>VLOOKUP($D2228,'NI-Ter'!$B$1:$Y$2048,17,FALSE)</f>
        <v>0</v>
      </c>
      <c r="W2228" s="1209">
        <f>VLOOKUP($D2228,'NI-Ter'!$B$1:$Y$2048,18,FALSE)</f>
        <v>0</v>
      </c>
      <c r="X2228" s="1209">
        <f>VLOOKUP($D2228,'NI-Ter'!$B$1:$Y$2048,19,FALSE)</f>
        <v>0</v>
      </c>
    </row>
    <row r="2229" spans="1:24" hidden="1">
      <c r="A2229" s="507"/>
      <c r="B2229" s="507"/>
      <c r="C2229" s="507"/>
      <c r="D2229" s="1209" t="s">
        <v>2485</v>
      </c>
      <c r="E2229" s="1210" t="s">
        <v>3062</v>
      </c>
      <c r="F2229" s="1202"/>
      <c r="G2229" s="1202"/>
      <c r="H2229" s="1205" t="s">
        <v>2486</v>
      </c>
      <c r="I2229" s="1202" t="s">
        <v>53</v>
      </c>
      <c r="J2229" s="1202"/>
      <c r="K2229" s="1202"/>
      <c r="L2229" s="1202" t="s">
        <v>1918</v>
      </c>
      <c r="M2229" s="1202" t="s">
        <v>2143</v>
      </c>
      <c r="N2229" s="1203" t="s">
        <v>2487</v>
      </c>
      <c r="O2229" s="1203" t="s">
        <v>73</v>
      </c>
      <c r="P2229" s="1203" t="s">
        <v>73</v>
      </c>
      <c r="Q2229" s="1203" t="s">
        <v>73</v>
      </c>
      <c r="R2229" s="1203" t="s">
        <v>73</v>
      </c>
      <c r="S2229" s="1209">
        <f>VLOOKUP($D2229,'NI-Ter'!$B$1:$Y$2048,12,FALSE)</f>
        <v>0</v>
      </c>
      <c r="T2229" s="1209">
        <f>VLOOKUP($D2229,'NI-Ter'!$B$1:$Y$2048,13,FALSE)</f>
        <v>0</v>
      </c>
      <c r="U2229" s="1209">
        <f>VLOOKUP($D2229,'NI-Ter'!$B$1:$Y$2048,16,FALSE)</f>
        <v>0</v>
      </c>
      <c r="V2229" s="1209">
        <f>VLOOKUP($D2229,'NI-Ter'!$B$1:$Y$2048,17,FALSE)</f>
        <v>0</v>
      </c>
      <c r="W2229" s="1209">
        <f>VLOOKUP($D2229,'NI-Ter'!$B$1:$Y$2048,18,FALSE)</f>
        <v>0</v>
      </c>
      <c r="X2229" s="1209">
        <f>VLOOKUP($D2229,'NI-Ter'!$B$1:$Y$2048,19,FALSE)</f>
        <v>0</v>
      </c>
    </row>
    <row r="2230" spans="1:24" hidden="1">
      <c r="A2230" s="507"/>
      <c r="B2230" s="507"/>
      <c r="C2230" s="507"/>
      <c r="D2230" s="1209" t="s">
        <v>2488</v>
      </c>
      <c r="E2230" s="1210" t="s">
        <v>3062</v>
      </c>
      <c r="F2230" s="1202"/>
      <c r="G2230" s="1202"/>
      <c r="H2230" s="1205" t="s">
        <v>2486</v>
      </c>
      <c r="I2230" s="1202" t="s">
        <v>53</v>
      </c>
      <c r="J2230" s="1202"/>
      <c r="K2230" s="1202"/>
      <c r="L2230" s="1202" t="s">
        <v>1918</v>
      </c>
      <c r="M2230" s="1202" t="s">
        <v>2143</v>
      </c>
      <c r="N2230" s="1203" t="s">
        <v>2489</v>
      </c>
      <c r="O2230" s="1203" t="s">
        <v>73</v>
      </c>
      <c r="P2230" s="1203" t="s">
        <v>73</v>
      </c>
      <c r="Q2230" s="1203" t="s">
        <v>73</v>
      </c>
      <c r="R2230" s="1203" t="s">
        <v>73</v>
      </c>
      <c r="S2230" s="1209">
        <f>VLOOKUP($D2230,'NI-Ter'!$B$1:$Y$2048,12,FALSE)</f>
        <v>0</v>
      </c>
      <c r="T2230" s="1209">
        <f>VLOOKUP($D2230,'NI-Ter'!$B$1:$Y$2048,13,FALSE)</f>
        <v>0</v>
      </c>
      <c r="U2230" s="1209">
        <f>VLOOKUP($D2230,'NI-Ter'!$B$1:$Y$2048,16,FALSE)</f>
        <v>0</v>
      </c>
      <c r="V2230" s="1209">
        <f>VLOOKUP($D2230,'NI-Ter'!$B$1:$Y$2048,17,FALSE)</f>
        <v>0</v>
      </c>
      <c r="W2230" s="1209">
        <f>VLOOKUP($D2230,'NI-Ter'!$B$1:$Y$2048,18,FALSE)</f>
        <v>0</v>
      </c>
      <c r="X2230" s="1209">
        <f>VLOOKUP($D2230,'NI-Ter'!$B$1:$Y$2048,19,FALSE)</f>
        <v>0</v>
      </c>
    </row>
    <row r="2231" spans="1:24" hidden="1">
      <c r="A2231" s="507"/>
      <c r="B2231" s="507"/>
      <c r="C2231" s="507"/>
      <c r="D2231" s="1209" t="s">
        <v>2490</v>
      </c>
      <c r="E2231" s="1210" t="s">
        <v>3062</v>
      </c>
      <c r="F2231" s="1202"/>
      <c r="G2231" s="1202"/>
      <c r="H2231" s="1205" t="s">
        <v>2486</v>
      </c>
      <c r="I2231" s="1202" t="s">
        <v>53</v>
      </c>
      <c r="J2231" s="1202"/>
      <c r="K2231" s="1202"/>
      <c r="L2231" s="1202" t="s">
        <v>1918</v>
      </c>
      <c r="M2231" s="1202" t="s">
        <v>2143</v>
      </c>
      <c r="N2231" s="1203" t="s">
        <v>2491</v>
      </c>
      <c r="O2231" s="1203" t="s">
        <v>73</v>
      </c>
      <c r="P2231" s="1203" t="s">
        <v>73</v>
      </c>
      <c r="Q2231" s="1203" t="s">
        <v>73</v>
      </c>
      <c r="R2231" s="1203" t="s">
        <v>73</v>
      </c>
      <c r="S2231" s="1209">
        <f>VLOOKUP($D2231,'NI-Ter'!$B$1:$Y$2048,12,FALSE)</f>
        <v>0</v>
      </c>
      <c r="T2231" s="1209">
        <f>VLOOKUP($D2231,'NI-Ter'!$B$1:$Y$2048,13,FALSE)</f>
        <v>0</v>
      </c>
      <c r="U2231" s="1209">
        <f>VLOOKUP($D2231,'NI-Ter'!$B$1:$Y$2048,16,FALSE)</f>
        <v>0</v>
      </c>
      <c r="V2231" s="1209">
        <f>VLOOKUP($D2231,'NI-Ter'!$B$1:$Y$2048,17,FALSE)</f>
        <v>0</v>
      </c>
      <c r="W2231" s="1209">
        <f>VLOOKUP($D2231,'NI-Ter'!$B$1:$Y$2048,18,FALSE)</f>
        <v>0</v>
      </c>
      <c r="X2231" s="1209">
        <f>VLOOKUP($D2231,'NI-Ter'!$B$1:$Y$2048,19,FALSE)</f>
        <v>0</v>
      </c>
    </row>
    <row r="2232" spans="1:24" hidden="1">
      <c r="A2232" s="507"/>
      <c r="B2232" s="507"/>
      <c r="C2232" s="507"/>
      <c r="D2232" s="1209" t="s">
        <v>2492</v>
      </c>
      <c r="E2232" s="1210" t="s">
        <v>3062</v>
      </c>
      <c r="F2232" s="1202"/>
      <c r="G2232" s="1202"/>
      <c r="H2232" s="1205" t="s">
        <v>2486</v>
      </c>
      <c r="I2232" s="1202" t="s">
        <v>53</v>
      </c>
      <c r="J2232" s="1202"/>
      <c r="K2232" s="1202"/>
      <c r="L2232" s="1202" t="s">
        <v>1918</v>
      </c>
      <c r="M2232" s="1202" t="s">
        <v>2143</v>
      </c>
      <c r="N2232" s="1203" t="s">
        <v>2493</v>
      </c>
      <c r="O2232" s="1203" t="s">
        <v>73</v>
      </c>
      <c r="P2232" s="1203" t="s">
        <v>73</v>
      </c>
      <c r="Q2232" s="1203" t="s">
        <v>73</v>
      </c>
      <c r="R2232" s="1203" t="s">
        <v>73</v>
      </c>
      <c r="S2232" s="1209">
        <f>VLOOKUP($D2232,'NI-Ter'!$B$1:$Y$2048,12,FALSE)</f>
        <v>0</v>
      </c>
      <c r="T2232" s="1209">
        <f>VLOOKUP($D2232,'NI-Ter'!$B$1:$Y$2048,13,FALSE)</f>
        <v>0</v>
      </c>
      <c r="U2232" s="1209">
        <f>VLOOKUP($D2232,'NI-Ter'!$B$1:$Y$2048,16,FALSE)</f>
        <v>0</v>
      </c>
      <c r="V2232" s="1209">
        <f>VLOOKUP($D2232,'NI-Ter'!$B$1:$Y$2048,17,FALSE)</f>
        <v>0</v>
      </c>
      <c r="W2232" s="1209">
        <f>VLOOKUP($D2232,'NI-Ter'!$B$1:$Y$2048,18,FALSE)</f>
        <v>0</v>
      </c>
      <c r="X2232" s="1209">
        <f>VLOOKUP($D2232,'NI-Ter'!$B$1:$Y$2048,19,FALSE)</f>
        <v>0</v>
      </c>
    </row>
    <row r="2233" spans="1:24" ht="27" hidden="1">
      <c r="A2233" s="507"/>
      <c r="B2233" s="507"/>
      <c r="C2233" s="507"/>
      <c r="D2233" s="1209" t="s">
        <v>2494</v>
      </c>
      <c r="E2233" s="1210" t="s">
        <v>3062</v>
      </c>
      <c r="F2233" s="1202"/>
      <c r="G2233" s="1202"/>
      <c r="H2233" s="1205" t="s">
        <v>2486</v>
      </c>
      <c r="I2233" s="1202" t="s">
        <v>53</v>
      </c>
      <c r="J2233" s="1202"/>
      <c r="K2233" s="1202"/>
      <c r="L2233" s="1202" t="s">
        <v>1918</v>
      </c>
      <c r="M2233" s="1202" t="s">
        <v>2143</v>
      </c>
      <c r="N2233" s="1203" t="s">
        <v>2495</v>
      </c>
      <c r="O2233" s="1203" t="s">
        <v>73</v>
      </c>
      <c r="P2233" s="1203" t="s">
        <v>73</v>
      </c>
      <c r="Q2233" s="1203" t="s">
        <v>73</v>
      </c>
      <c r="R2233" s="1203" t="s">
        <v>73</v>
      </c>
      <c r="S2233" s="1209">
        <f>VLOOKUP($D2233,'NI-Ter'!$B$1:$Y$2048,12,FALSE)</f>
        <v>0</v>
      </c>
      <c r="T2233" s="1209">
        <f>VLOOKUP($D2233,'NI-Ter'!$B$1:$Y$2048,13,FALSE)</f>
        <v>0</v>
      </c>
      <c r="U2233" s="1209">
        <f>VLOOKUP($D2233,'NI-Ter'!$B$1:$Y$2048,16,FALSE)</f>
        <v>0</v>
      </c>
      <c r="V2233" s="1209">
        <f>VLOOKUP($D2233,'NI-Ter'!$B$1:$Y$2048,17,FALSE)</f>
        <v>0</v>
      </c>
      <c r="W2233" s="1209">
        <f>VLOOKUP($D2233,'NI-Ter'!$B$1:$Y$2048,18,FALSE)</f>
        <v>0</v>
      </c>
      <c r="X2233" s="1209">
        <f>VLOOKUP($D2233,'NI-Ter'!$B$1:$Y$2048,19,FALSE)</f>
        <v>0</v>
      </c>
    </row>
    <row r="2234" spans="1:24" ht="27" hidden="1">
      <c r="A2234" s="507"/>
      <c r="B2234" s="507"/>
      <c r="C2234" s="507"/>
      <c r="D2234" s="1209" t="s">
        <v>2496</v>
      </c>
      <c r="E2234" s="1210" t="s">
        <v>3062</v>
      </c>
      <c r="F2234" s="1202"/>
      <c r="G2234" s="1202"/>
      <c r="H2234" s="1205" t="s">
        <v>2486</v>
      </c>
      <c r="I2234" s="1202" t="s">
        <v>53</v>
      </c>
      <c r="J2234" s="1202"/>
      <c r="K2234" s="1202"/>
      <c r="L2234" s="1202" t="s">
        <v>1918</v>
      </c>
      <c r="M2234" s="1202" t="s">
        <v>2143</v>
      </c>
      <c r="N2234" s="1203" t="s">
        <v>2497</v>
      </c>
      <c r="O2234" s="1203" t="s">
        <v>73</v>
      </c>
      <c r="P2234" s="1203" t="s">
        <v>73</v>
      </c>
      <c r="Q2234" s="1203" t="s">
        <v>73</v>
      </c>
      <c r="R2234" s="1203" t="s">
        <v>73</v>
      </c>
      <c r="S2234" s="1209">
        <f>VLOOKUP($D2234,'NI-Ter'!$B$1:$Y$2048,12,FALSE)</f>
        <v>0</v>
      </c>
      <c r="T2234" s="1209">
        <f>VLOOKUP($D2234,'NI-Ter'!$B$1:$Y$2048,13,FALSE)</f>
        <v>0</v>
      </c>
      <c r="U2234" s="1209">
        <f>VLOOKUP($D2234,'NI-Ter'!$B$1:$Y$2048,16,FALSE)</f>
        <v>0</v>
      </c>
      <c r="V2234" s="1209">
        <f>VLOOKUP($D2234,'NI-Ter'!$B$1:$Y$2048,17,FALSE)</f>
        <v>0</v>
      </c>
      <c r="W2234" s="1209">
        <f>VLOOKUP($D2234,'NI-Ter'!$B$1:$Y$2048,18,FALSE)</f>
        <v>0</v>
      </c>
      <c r="X2234" s="1209">
        <f>VLOOKUP($D2234,'NI-Ter'!$B$1:$Y$2048,19,FALSE)</f>
        <v>0</v>
      </c>
    </row>
    <row r="2235" spans="1:24" ht="27" hidden="1">
      <c r="A2235" s="507"/>
      <c r="B2235" s="507"/>
      <c r="C2235" s="507"/>
      <c r="D2235" s="1209" t="s">
        <v>2498</v>
      </c>
      <c r="E2235" s="1210" t="s">
        <v>3062</v>
      </c>
      <c r="F2235" s="1202"/>
      <c r="G2235" s="1202"/>
      <c r="H2235" s="1205" t="s">
        <v>2486</v>
      </c>
      <c r="I2235" s="1202" t="s">
        <v>53</v>
      </c>
      <c r="J2235" s="1202"/>
      <c r="K2235" s="1202"/>
      <c r="L2235" s="1202" t="s">
        <v>1918</v>
      </c>
      <c r="M2235" s="1202" t="s">
        <v>2143</v>
      </c>
      <c r="N2235" s="1203" t="s">
        <v>2499</v>
      </c>
      <c r="O2235" s="1203" t="s">
        <v>73</v>
      </c>
      <c r="P2235" s="1203" t="s">
        <v>73</v>
      </c>
      <c r="Q2235" s="1203" t="s">
        <v>73</v>
      </c>
      <c r="R2235" s="1203" t="s">
        <v>73</v>
      </c>
      <c r="S2235" s="1209">
        <f>VLOOKUP($D2235,'NI-Ter'!$B$1:$Y$2048,12,FALSE)</f>
        <v>0</v>
      </c>
      <c r="T2235" s="1209">
        <f>VLOOKUP($D2235,'NI-Ter'!$B$1:$Y$2048,13,FALSE)</f>
        <v>0</v>
      </c>
      <c r="U2235" s="1209">
        <f>VLOOKUP($D2235,'NI-Ter'!$B$1:$Y$2048,16,FALSE)</f>
        <v>0</v>
      </c>
      <c r="V2235" s="1209">
        <f>VLOOKUP($D2235,'NI-Ter'!$B$1:$Y$2048,17,FALSE)</f>
        <v>0</v>
      </c>
      <c r="W2235" s="1209">
        <f>VLOOKUP($D2235,'NI-Ter'!$B$1:$Y$2048,18,FALSE)</f>
        <v>0</v>
      </c>
      <c r="X2235" s="1209">
        <f>VLOOKUP($D2235,'NI-Ter'!$B$1:$Y$2048,19,FALSE)</f>
        <v>0</v>
      </c>
    </row>
    <row r="2236" spans="1:24" ht="27" hidden="1">
      <c r="A2236" s="507"/>
      <c r="B2236" s="507"/>
      <c r="C2236" s="507"/>
      <c r="D2236" s="1209" t="s">
        <v>2500</v>
      </c>
      <c r="E2236" s="1210" t="s">
        <v>3062</v>
      </c>
      <c r="F2236" s="1202"/>
      <c r="G2236" s="1202"/>
      <c r="H2236" s="1205" t="s">
        <v>2486</v>
      </c>
      <c r="I2236" s="1202" t="s">
        <v>53</v>
      </c>
      <c r="J2236" s="1202"/>
      <c r="K2236" s="1202"/>
      <c r="L2236" s="1202" t="s">
        <v>1918</v>
      </c>
      <c r="M2236" s="1202" t="s">
        <v>2143</v>
      </c>
      <c r="N2236" s="1203" t="s">
        <v>2501</v>
      </c>
      <c r="O2236" s="1203" t="s">
        <v>73</v>
      </c>
      <c r="P2236" s="1203" t="s">
        <v>73</v>
      </c>
      <c r="Q2236" s="1203" t="s">
        <v>73</v>
      </c>
      <c r="R2236" s="1203" t="s">
        <v>73</v>
      </c>
      <c r="S2236" s="1209">
        <f>VLOOKUP($D2236,'NI-Ter'!$B$1:$Y$2048,12,FALSE)</f>
        <v>0</v>
      </c>
      <c r="T2236" s="1209">
        <f>VLOOKUP($D2236,'NI-Ter'!$B$1:$Y$2048,13,FALSE)</f>
        <v>0</v>
      </c>
      <c r="U2236" s="1209">
        <f>VLOOKUP($D2236,'NI-Ter'!$B$1:$Y$2048,16,FALSE)</f>
        <v>0</v>
      </c>
      <c r="V2236" s="1209">
        <f>VLOOKUP($D2236,'NI-Ter'!$B$1:$Y$2048,17,FALSE)</f>
        <v>0</v>
      </c>
      <c r="W2236" s="1209">
        <f>VLOOKUP($D2236,'NI-Ter'!$B$1:$Y$2048,18,FALSE)</f>
        <v>0</v>
      </c>
      <c r="X2236" s="1209">
        <f>VLOOKUP($D2236,'NI-Ter'!$B$1:$Y$2048,19,FALSE)</f>
        <v>0</v>
      </c>
    </row>
    <row r="2237" spans="1:24" hidden="1">
      <c r="A2237" s="507"/>
      <c r="B2237" s="507"/>
      <c r="C2237" s="507"/>
      <c r="D2237" s="1209" t="s">
        <v>2502</v>
      </c>
      <c r="E2237" s="1210" t="s">
        <v>3062</v>
      </c>
      <c r="F2237" s="1202"/>
      <c r="G2237" s="1202"/>
      <c r="H2237" s="1205" t="s">
        <v>2486</v>
      </c>
      <c r="I2237" s="1202" t="s">
        <v>53</v>
      </c>
      <c r="J2237" s="1202"/>
      <c r="K2237" s="1202"/>
      <c r="L2237" s="1202" t="s">
        <v>1918</v>
      </c>
      <c r="M2237" s="1202" t="s">
        <v>2143</v>
      </c>
      <c r="N2237" s="1203" t="s">
        <v>2503</v>
      </c>
      <c r="O2237" s="1203" t="s">
        <v>73</v>
      </c>
      <c r="P2237" s="1203" t="s">
        <v>73</v>
      </c>
      <c r="Q2237" s="1203" t="s">
        <v>73</v>
      </c>
      <c r="R2237" s="1203" t="s">
        <v>73</v>
      </c>
      <c r="S2237" s="1209">
        <f>VLOOKUP($D2237,'NI-Ter'!$B$1:$Y$2048,12,FALSE)</f>
        <v>0</v>
      </c>
      <c r="T2237" s="1209">
        <f>VLOOKUP($D2237,'NI-Ter'!$B$1:$Y$2048,13,FALSE)</f>
        <v>0</v>
      </c>
      <c r="U2237" s="1209">
        <f>VLOOKUP($D2237,'NI-Ter'!$B$1:$Y$2048,16,FALSE)</f>
        <v>0</v>
      </c>
      <c r="V2237" s="1209">
        <f>VLOOKUP($D2237,'NI-Ter'!$B$1:$Y$2048,17,FALSE)</f>
        <v>0</v>
      </c>
      <c r="W2237" s="1209">
        <f>VLOOKUP($D2237,'NI-Ter'!$B$1:$Y$2048,18,FALSE)</f>
        <v>0</v>
      </c>
      <c r="X2237" s="1209">
        <f>VLOOKUP($D2237,'NI-Ter'!$B$1:$Y$2048,19,FALSE)</f>
        <v>0</v>
      </c>
    </row>
    <row r="2238" spans="1:24" hidden="1">
      <c r="A2238" s="507"/>
      <c r="B2238" s="507"/>
      <c r="C2238" s="507"/>
      <c r="D2238" s="1209" t="s">
        <v>2504</v>
      </c>
      <c r="E2238" s="1210" t="s">
        <v>3062</v>
      </c>
      <c r="F2238" s="1202"/>
      <c r="G2238" s="1202"/>
      <c r="H2238" s="1205" t="s">
        <v>2486</v>
      </c>
      <c r="I2238" s="1202" t="s">
        <v>53</v>
      </c>
      <c r="J2238" s="1202"/>
      <c r="K2238" s="1202"/>
      <c r="L2238" s="1202" t="s">
        <v>1918</v>
      </c>
      <c r="M2238" s="1202" t="s">
        <v>2143</v>
      </c>
      <c r="N2238" s="1203" t="s">
        <v>2505</v>
      </c>
      <c r="O2238" s="1203" t="s">
        <v>73</v>
      </c>
      <c r="P2238" s="1203" t="s">
        <v>73</v>
      </c>
      <c r="Q2238" s="1203" t="s">
        <v>73</v>
      </c>
      <c r="R2238" s="1203" t="s">
        <v>73</v>
      </c>
      <c r="S2238" s="1209">
        <f>VLOOKUP($D2238,'NI-Ter'!$B$1:$Y$2048,12,FALSE)</f>
        <v>0</v>
      </c>
      <c r="T2238" s="1209">
        <f>VLOOKUP($D2238,'NI-Ter'!$B$1:$Y$2048,13,FALSE)</f>
        <v>0</v>
      </c>
      <c r="U2238" s="1209">
        <f>VLOOKUP($D2238,'NI-Ter'!$B$1:$Y$2048,16,FALSE)</f>
        <v>0</v>
      </c>
      <c r="V2238" s="1209">
        <f>VLOOKUP($D2238,'NI-Ter'!$B$1:$Y$2048,17,FALSE)</f>
        <v>0</v>
      </c>
      <c r="W2238" s="1209">
        <f>VLOOKUP($D2238,'NI-Ter'!$B$1:$Y$2048,18,FALSE)</f>
        <v>0</v>
      </c>
      <c r="X2238" s="1209">
        <f>VLOOKUP($D2238,'NI-Ter'!$B$1:$Y$2048,19,FALSE)</f>
        <v>0</v>
      </c>
    </row>
    <row r="2239" spans="1:24" ht="27" hidden="1">
      <c r="A2239" s="507"/>
      <c r="B2239" s="507"/>
      <c r="C2239" s="507"/>
      <c r="D2239" s="1209" t="s">
        <v>2506</v>
      </c>
      <c r="E2239" s="1210" t="s">
        <v>3062</v>
      </c>
      <c r="F2239" s="1202"/>
      <c r="G2239" s="1202"/>
      <c r="H2239" s="1205" t="s">
        <v>2486</v>
      </c>
      <c r="I2239" s="1202" t="s">
        <v>53</v>
      </c>
      <c r="J2239" s="1202"/>
      <c r="K2239" s="1202"/>
      <c r="L2239" s="1202" t="s">
        <v>1918</v>
      </c>
      <c r="M2239" s="1202" t="s">
        <v>2143</v>
      </c>
      <c r="N2239" s="1203" t="s">
        <v>2507</v>
      </c>
      <c r="O2239" s="1203" t="s">
        <v>73</v>
      </c>
      <c r="P2239" s="1203" t="s">
        <v>73</v>
      </c>
      <c r="Q2239" s="1203" t="s">
        <v>73</v>
      </c>
      <c r="R2239" s="1203" t="s">
        <v>73</v>
      </c>
      <c r="S2239" s="1209">
        <f>VLOOKUP($D2239,'NI-Ter'!$B$1:$Y$2048,12,FALSE)</f>
        <v>0</v>
      </c>
      <c r="T2239" s="1209">
        <f>VLOOKUP($D2239,'NI-Ter'!$B$1:$Y$2048,13,FALSE)</f>
        <v>0</v>
      </c>
      <c r="U2239" s="1209">
        <f>VLOOKUP($D2239,'NI-Ter'!$B$1:$Y$2048,16,FALSE)</f>
        <v>0</v>
      </c>
      <c r="V2239" s="1209">
        <f>VLOOKUP($D2239,'NI-Ter'!$B$1:$Y$2048,17,FALSE)</f>
        <v>0</v>
      </c>
      <c r="W2239" s="1209">
        <f>VLOOKUP($D2239,'NI-Ter'!$B$1:$Y$2048,18,FALSE)</f>
        <v>0</v>
      </c>
      <c r="X2239" s="1209">
        <f>VLOOKUP($D2239,'NI-Ter'!$B$1:$Y$2048,19,FALSE)</f>
        <v>0</v>
      </c>
    </row>
    <row r="2240" spans="1:24" ht="27" hidden="1">
      <c r="A2240" s="507"/>
      <c r="B2240" s="507"/>
      <c r="C2240" s="507"/>
      <c r="D2240" s="1209" t="s">
        <v>2508</v>
      </c>
      <c r="E2240" s="1210" t="s">
        <v>3062</v>
      </c>
      <c r="F2240" s="1202"/>
      <c r="G2240" s="1202"/>
      <c r="H2240" s="1205" t="s">
        <v>2486</v>
      </c>
      <c r="I2240" s="1202" t="s">
        <v>53</v>
      </c>
      <c r="J2240" s="1202"/>
      <c r="K2240" s="1202"/>
      <c r="L2240" s="1202" t="s">
        <v>1918</v>
      </c>
      <c r="M2240" s="1202" t="s">
        <v>2143</v>
      </c>
      <c r="N2240" s="1203" t="s">
        <v>2509</v>
      </c>
      <c r="O2240" s="1203" t="s">
        <v>73</v>
      </c>
      <c r="P2240" s="1203" t="s">
        <v>73</v>
      </c>
      <c r="Q2240" s="1203" t="s">
        <v>73</v>
      </c>
      <c r="R2240" s="1203" t="s">
        <v>73</v>
      </c>
      <c r="S2240" s="1209">
        <f>VLOOKUP($D2240,'NI-Ter'!$B$1:$Y$2048,12,FALSE)</f>
        <v>0</v>
      </c>
      <c r="T2240" s="1209">
        <f>VLOOKUP($D2240,'NI-Ter'!$B$1:$Y$2048,13,FALSE)</f>
        <v>0</v>
      </c>
      <c r="U2240" s="1209">
        <f>VLOOKUP($D2240,'NI-Ter'!$B$1:$Y$2048,16,FALSE)</f>
        <v>0</v>
      </c>
      <c r="V2240" s="1209">
        <f>VLOOKUP($D2240,'NI-Ter'!$B$1:$Y$2048,17,FALSE)</f>
        <v>0</v>
      </c>
      <c r="W2240" s="1209">
        <f>VLOOKUP($D2240,'NI-Ter'!$B$1:$Y$2048,18,FALSE)</f>
        <v>0</v>
      </c>
      <c r="X2240" s="1209">
        <f>VLOOKUP($D2240,'NI-Ter'!$B$1:$Y$2048,19,FALSE)</f>
        <v>0</v>
      </c>
    </row>
    <row r="2241" spans="1:24" ht="27" hidden="1">
      <c r="A2241" s="507"/>
      <c r="B2241" s="507"/>
      <c r="C2241" s="507"/>
      <c r="D2241" s="1209" t="s">
        <v>2510</v>
      </c>
      <c r="E2241" s="1210" t="s">
        <v>3062</v>
      </c>
      <c r="F2241" s="1202"/>
      <c r="G2241" s="1202"/>
      <c r="H2241" s="1205" t="s">
        <v>2511</v>
      </c>
      <c r="I2241" s="1202" t="s">
        <v>53</v>
      </c>
      <c r="J2241" s="1202"/>
      <c r="K2241" s="1202"/>
      <c r="L2241" s="1202" t="s">
        <v>1918</v>
      </c>
      <c r="M2241" s="1202" t="s">
        <v>2219</v>
      </c>
      <c r="N2241" s="1203" t="s">
        <v>2512</v>
      </c>
      <c r="O2241" s="1203" t="s">
        <v>73</v>
      </c>
      <c r="P2241" s="1203" t="s">
        <v>73</v>
      </c>
      <c r="Q2241" s="1203" t="s">
        <v>73</v>
      </c>
      <c r="R2241" s="1203" t="s">
        <v>73</v>
      </c>
      <c r="S2241" s="1209">
        <f>VLOOKUP($D2241,'NI-Ter'!$B$1:$Y$2048,12,FALSE)</f>
        <v>0</v>
      </c>
      <c r="T2241" s="1209">
        <f>VLOOKUP($D2241,'NI-Ter'!$B$1:$Y$2048,13,FALSE)</f>
        <v>0</v>
      </c>
      <c r="U2241" s="1209">
        <f>VLOOKUP($D2241,'NI-Ter'!$B$1:$Y$2048,16,FALSE)</f>
        <v>1117</v>
      </c>
      <c r="V2241" s="1209">
        <f>VLOOKUP($D2241,'NI-Ter'!$B$1:$Y$2048,17,FALSE)</f>
        <v>0</v>
      </c>
      <c r="W2241" s="1209">
        <f>VLOOKUP($D2241,'NI-Ter'!$B$1:$Y$2048,18,FALSE)</f>
        <v>0</v>
      </c>
      <c r="X2241" s="1209">
        <f>VLOOKUP($D2241,'NI-Ter'!$B$1:$Y$2048,19,FALSE)</f>
        <v>0</v>
      </c>
    </row>
    <row r="2242" spans="1:24" ht="27" hidden="1">
      <c r="A2242" s="507"/>
      <c r="B2242" s="507"/>
      <c r="C2242" s="507"/>
      <c r="D2242" s="1209" t="s">
        <v>2513</v>
      </c>
      <c r="E2242" s="1210" t="s">
        <v>3062</v>
      </c>
      <c r="F2242" s="1202"/>
      <c r="G2242" s="1202"/>
      <c r="H2242" s="1205" t="s">
        <v>2511</v>
      </c>
      <c r="I2242" s="1202" t="s">
        <v>53</v>
      </c>
      <c r="J2242" s="1202"/>
      <c r="K2242" s="1202"/>
      <c r="L2242" s="1202" t="s">
        <v>1918</v>
      </c>
      <c r="M2242" s="1202" t="s">
        <v>2219</v>
      </c>
      <c r="N2242" s="1203" t="s">
        <v>2514</v>
      </c>
      <c r="O2242" s="1203" t="s">
        <v>73</v>
      </c>
      <c r="P2242" s="1203" t="s">
        <v>73</v>
      </c>
      <c r="Q2242" s="1203" t="s">
        <v>73</v>
      </c>
      <c r="R2242" s="1203" t="s">
        <v>73</v>
      </c>
      <c r="S2242" s="1209">
        <f>VLOOKUP($D2242,'NI-Ter'!$B$1:$Y$2048,12,FALSE)</f>
        <v>0</v>
      </c>
      <c r="T2242" s="1209">
        <f>VLOOKUP($D2242,'NI-Ter'!$B$1:$Y$2048,13,FALSE)</f>
        <v>0</v>
      </c>
      <c r="U2242" s="1209">
        <f>VLOOKUP($D2242,'NI-Ter'!$B$1:$Y$2048,16,FALSE)</f>
        <v>58</v>
      </c>
      <c r="V2242" s="1209">
        <f>VLOOKUP($D2242,'NI-Ter'!$B$1:$Y$2048,17,FALSE)</f>
        <v>0</v>
      </c>
      <c r="W2242" s="1209">
        <f>VLOOKUP($D2242,'NI-Ter'!$B$1:$Y$2048,18,FALSE)</f>
        <v>0</v>
      </c>
      <c r="X2242" s="1209">
        <f>VLOOKUP($D2242,'NI-Ter'!$B$1:$Y$2048,19,FALSE)</f>
        <v>0</v>
      </c>
    </row>
    <row r="2243" spans="1:24" ht="27" hidden="1">
      <c r="A2243" s="507"/>
      <c r="B2243" s="507"/>
      <c r="C2243" s="507"/>
      <c r="D2243" s="1209" t="s">
        <v>2515</v>
      </c>
      <c r="E2243" s="1210" t="s">
        <v>3062</v>
      </c>
      <c r="F2243" s="1202"/>
      <c r="G2243" s="1202"/>
      <c r="H2243" s="1205" t="s">
        <v>2511</v>
      </c>
      <c r="I2243" s="1202" t="s">
        <v>53</v>
      </c>
      <c r="J2243" s="1202"/>
      <c r="K2243" s="1202"/>
      <c r="L2243" s="1202" t="s">
        <v>1918</v>
      </c>
      <c r="M2243" s="1202" t="s">
        <v>2219</v>
      </c>
      <c r="N2243" s="1203" t="s">
        <v>2516</v>
      </c>
      <c r="O2243" s="1203" t="s">
        <v>73</v>
      </c>
      <c r="P2243" s="1203" t="s">
        <v>73</v>
      </c>
      <c r="Q2243" s="1203" t="s">
        <v>73</v>
      </c>
      <c r="R2243" s="1203" t="s">
        <v>73</v>
      </c>
      <c r="S2243" s="1209">
        <f>VLOOKUP($D2243,'NI-Ter'!$B$1:$Y$2048,12,FALSE)</f>
        <v>0</v>
      </c>
      <c r="T2243" s="1209">
        <f>VLOOKUP($D2243,'NI-Ter'!$B$1:$Y$2048,13,FALSE)</f>
        <v>0</v>
      </c>
      <c r="U2243" s="1209">
        <f>VLOOKUP($D2243,'NI-Ter'!$B$1:$Y$2048,16,FALSE)</f>
        <v>259</v>
      </c>
      <c r="V2243" s="1209">
        <f>VLOOKUP($D2243,'NI-Ter'!$B$1:$Y$2048,17,FALSE)</f>
        <v>0</v>
      </c>
      <c r="W2243" s="1209">
        <f>VLOOKUP($D2243,'NI-Ter'!$B$1:$Y$2048,18,FALSE)</f>
        <v>0</v>
      </c>
      <c r="X2243" s="1209">
        <f>VLOOKUP($D2243,'NI-Ter'!$B$1:$Y$2048,19,FALSE)</f>
        <v>0</v>
      </c>
    </row>
    <row r="2244" spans="1:24" ht="27" hidden="1">
      <c r="A2244" s="507"/>
      <c r="B2244" s="507"/>
      <c r="C2244" s="507"/>
      <c r="D2244" s="1209" t="s">
        <v>2517</v>
      </c>
      <c r="E2244" s="1210" t="s">
        <v>3062</v>
      </c>
      <c r="F2244" s="1202"/>
      <c r="G2244" s="1202"/>
      <c r="H2244" s="1205" t="s">
        <v>2511</v>
      </c>
      <c r="I2244" s="1202" t="s">
        <v>53</v>
      </c>
      <c r="J2244" s="1202"/>
      <c r="K2244" s="1202"/>
      <c r="L2244" s="1202" t="s">
        <v>1918</v>
      </c>
      <c r="M2244" s="1202" t="s">
        <v>2219</v>
      </c>
      <c r="N2244" s="1203" t="s">
        <v>2518</v>
      </c>
      <c r="O2244" s="1203" t="s">
        <v>73</v>
      </c>
      <c r="P2244" s="1203" t="s">
        <v>73</v>
      </c>
      <c r="Q2244" s="1203" t="s">
        <v>73</v>
      </c>
      <c r="R2244" s="1203" t="s">
        <v>73</v>
      </c>
      <c r="S2244" s="1209">
        <f>VLOOKUP($D2244,'NI-Ter'!$B$1:$Y$2048,12,FALSE)</f>
        <v>0</v>
      </c>
      <c r="T2244" s="1209">
        <f>VLOOKUP($D2244,'NI-Ter'!$B$1:$Y$2048,13,FALSE)</f>
        <v>0</v>
      </c>
      <c r="U2244" s="1209">
        <f>VLOOKUP($D2244,'NI-Ter'!$B$1:$Y$2048,16,FALSE)</f>
        <v>105</v>
      </c>
      <c r="V2244" s="1209">
        <f>VLOOKUP($D2244,'NI-Ter'!$B$1:$Y$2048,17,FALSE)</f>
        <v>0</v>
      </c>
      <c r="W2244" s="1209">
        <f>VLOOKUP($D2244,'NI-Ter'!$B$1:$Y$2048,18,FALSE)</f>
        <v>0</v>
      </c>
      <c r="X2244" s="1209">
        <f>VLOOKUP($D2244,'NI-Ter'!$B$1:$Y$2048,19,FALSE)</f>
        <v>0</v>
      </c>
    </row>
    <row r="2245" spans="1:24" ht="27" hidden="1">
      <c r="A2245" s="507"/>
      <c r="B2245" s="507"/>
      <c r="C2245" s="507"/>
      <c r="D2245" s="1209" t="s">
        <v>2519</v>
      </c>
      <c r="E2245" s="1210" t="s">
        <v>3062</v>
      </c>
      <c r="F2245" s="1202"/>
      <c r="G2245" s="1202"/>
      <c r="H2245" s="1205" t="s">
        <v>2511</v>
      </c>
      <c r="I2245" s="1202" t="s">
        <v>53</v>
      </c>
      <c r="J2245" s="1202"/>
      <c r="K2245" s="1202"/>
      <c r="L2245" s="1202" t="s">
        <v>1918</v>
      </c>
      <c r="M2245" s="1202" t="s">
        <v>2219</v>
      </c>
      <c r="N2245" s="1203" t="s">
        <v>2520</v>
      </c>
      <c r="O2245" s="1203" t="s">
        <v>73</v>
      </c>
      <c r="P2245" s="1203" t="s">
        <v>73</v>
      </c>
      <c r="Q2245" s="1203" t="s">
        <v>73</v>
      </c>
      <c r="R2245" s="1203" t="s">
        <v>73</v>
      </c>
      <c r="S2245" s="1209">
        <f>VLOOKUP($D2245,'NI-Ter'!$B$1:$Y$2048,12,FALSE)</f>
        <v>0</v>
      </c>
      <c r="T2245" s="1209">
        <f>VLOOKUP($D2245,'NI-Ter'!$B$1:$Y$2048,13,FALSE)</f>
        <v>0</v>
      </c>
      <c r="U2245" s="1209">
        <f>VLOOKUP($D2245,'NI-Ter'!$B$1:$Y$2048,16,FALSE)</f>
        <v>0</v>
      </c>
      <c r="V2245" s="1209">
        <f>VLOOKUP($D2245,'NI-Ter'!$B$1:$Y$2048,17,FALSE)</f>
        <v>0</v>
      </c>
      <c r="W2245" s="1209">
        <f>VLOOKUP($D2245,'NI-Ter'!$B$1:$Y$2048,18,FALSE)</f>
        <v>0</v>
      </c>
      <c r="X2245" s="1209">
        <f>VLOOKUP($D2245,'NI-Ter'!$B$1:$Y$2048,19,FALSE)</f>
        <v>0</v>
      </c>
    </row>
    <row r="2246" spans="1:24" ht="27" hidden="1">
      <c r="A2246" s="507"/>
      <c r="B2246" s="507"/>
      <c r="C2246" s="507"/>
      <c r="D2246" s="1209" t="s">
        <v>2521</v>
      </c>
      <c r="E2246" s="1210" t="s">
        <v>3062</v>
      </c>
      <c r="F2246" s="1202"/>
      <c r="G2246" s="1202"/>
      <c r="H2246" s="1205" t="s">
        <v>2511</v>
      </c>
      <c r="I2246" s="1202" t="s">
        <v>53</v>
      </c>
      <c r="J2246" s="1202"/>
      <c r="K2246" s="1202"/>
      <c r="L2246" s="1202" t="s">
        <v>1918</v>
      </c>
      <c r="M2246" s="1202" t="s">
        <v>2219</v>
      </c>
      <c r="N2246" s="1203" t="s">
        <v>2522</v>
      </c>
      <c r="O2246" s="1203" t="s">
        <v>73</v>
      </c>
      <c r="P2246" s="1203" t="s">
        <v>73</v>
      </c>
      <c r="Q2246" s="1203" t="s">
        <v>73</v>
      </c>
      <c r="R2246" s="1203" t="s">
        <v>73</v>
      </c>
      <c r="S2246" s="1209">
        <f>VLOOKUP($D2246,'NI-Ter'!$B$1:$Y$2048,12,FALSE)</f>
        <v>0</v>
      </c>
      <c r="T2246" s="1209">
        <f>VLOOKUP($D2246,'NI-Ter'!$B$1:$Y$2048,13,FALSE)</f>
        <v>0</v>
      </c>
      <c r="U2246" s="1209">
        <f>VLOOKUP($D2246,'NI-Ter'!$B$1:$Y$2048,16,FALSE)</f>
        <v>33</v>
      </c>
      <c r="V2246" s="1209">
        <f>VLOOKUP($D2246,'NI-Ter'!$B$1:$Y$2048,17,FALSE)</f>
        <v>0</v>
      </c>
      <c r="W2246" s="1209">
        <f>VLOOKUP($D2246,'NI-Ter'!$B$1:$Y$2048,18,FALSE)</f>
        <v>0</v>
      </c>
      <c r="X2246" s="1209">
        <f>VLOOKUP($D2246,'NI-Ter'!$B$1:$Y$2048,19,FALSE)</f>
        <v>0</v>
      </c>
    </row>
    <row r="2247" spans="1:24" ht="27" hidden="1">
      <c r="A2247" s="507"/>
      <c r="B2247" s="507"/>
      <c r="C2247" s="507"/>
      <c r="D2247" s="1209" t="s">
        <v>2523</v>
      </c>
      <c r="E2247" s="1210" t="s">
        <v>3062</v>
      </c>
      <c r="F2247" s="1202"/>
      <c r="G2247" s="1202"/>
      <c r="H2247" s="1205" t="s">
        <v>2511</v>
      </c>
      <c r="I2247" s="1202" t="s">
        <v>53</v>
      </c>
      <c r="J2247" s="1202"/>
      <c r="K2247" s="1202"/>
      <c r="L2247" s="1202" t="s">
        <v>1918</v>
      </c>
      <c r="M2247" s="1202" t="s">
        <v>2219</v>
      </c>
      <c r="N2247" s="1203" t="s">
        <v>2524</v>
      </c>
      <c r="O2247" s="1203" t="s">
        <v>73</v>
      </c>
      <c r="P2247" s="1203" t="s">
        <v>73</v>
      </c>
      <c r="Q2247" s="1203" t="s">
        <v>73</v>
      </c>
      <c r="R2247" s="1203" t="s">
        <v>73</v>
      </c>
      <c r="S2247" s="1209">
        <f>VLOOKUP($D2247,'NI-Ter'!$B$1:$Y$2048,12,FALSE)</f>
        <v>0</v>
      </c>
      <c r="T2247" s="1209">
        <f>VLOOKUP($D2247,'NI-Ter'!$B$1:$Y$2048,13,FALSE)</f>
        <v>0</v>
      </c>
      <c r="U2247" s="1209">
        <f>VLOOKUP($D2247,'NI-Ter'!$B$1:$Y$2048,16,FALSE)</f>
        <v>0</v>
      </c>
      <c r="V2247" s="1209">
        <f>VLOOKUP($D2247,'NI-Ter'!$B$1:$Y$2048,17,FALSE)</f>
        <v>0</v>
      </c>
      <c r="W2247" s="1209">
        <f>VLOOKUP($D2247,'NI-Ter'!$B$1:$Y$2048,18,FALSE)</f>
        <v>0</v>
      </c>
      <c r="X2247" s="1209">
        <f>VLOOKUP($D2247,'NI-Ter'!$B$1:$Y$2048,19,FALSE)</f>
        <v>0</v>
      </c>
    </row>
    <row r="2248" spans="1:24" ht="27" hidden="1">
      <c r="A2248" s="507"/>
      <c r="B2248" s="507"/>
      <c r="C2248" s="507"/>
      <c r="D2248" s="1209" t="s">
        <v>2525</v>
      </c>
      <c r="E2248" s="1210" t="s">
        <v>3062</v>
      </c>
      <c r="F2248" s="1202"/>
      <c r="G2248" s="1202"/>
      <c r="H2248" s="1205" t="s">
        <v>2511</v>
      </c>
      <c r="I2248" s="1202" t="s">
        <v>53</v>
      </c>
      <c r="J2248" s="1202"/>
      <c r="K2248" s="1202"/>
      <c r="L2248" s="1202" t="s">
        <v>1918</v>
      </c>
      <c r="M2248" s="1202" t="s">
        <v>2219</v>
      </c>
      <c r="N2248" s="1203" t="s">
        <v>2526</v>
      </c>
      <c r="O2248" s="1203" t="s">
        <v>73</v>
      </c>
      <c r="P2248" s="1203" t="s">
        <v>73</v>
      </c>
      <c r="Q2248" s="1203" t="s">
        <v>73</v>
      </c>
      <c r="R2248" s="1203" t="s">
        <v>73</v>
      </c>
      <c r="S2248" s="1209">
        <f>VLOOKUP($D2248,'NI-Ter'!$B$1:$Y$2048,12,FALSE)</f>
        <v>0</v>
      </c>
      <c r="T2248" s="1209">
        <f>VLOOKUP($D2248,'NI-Ter'!$B$1:$Y$2048,13,FALSE)</f>
        <v>0</v>
      </c>
      <c r="U2248" s="1209">
        <f>VLOOKUP($D2248,'NI-Ter'!$B$1:$Y$2048,16,FALSE)</f>
        <v>432</v>
      </c>
      <c r="V2248" s="1209">
        <f>VLOOKUP($D2248,'NI-Ter'!$B$1:$Y$2048,17,FALSE)</f>
        <v>0</v>
      </c>
      <c r="W2248" s="1209">
        <f>VLOOKUP($D2248,'NI-Ter'!$B$1:$Y$2048,18,FALSE)</f>
        <v>0</v>
      </c>
      <c r="X2248" s="1209">
        <f>VLOOKUP($D2248,'NI-Ter'!$B$1:$Y$2048,19,FALSE)</f>
        <v>0</v>
      </c>
    </row>
    <row r="2249" spans="1:24" ht="27" hidden="1">
      <c r="A2249" s="507"/>
      <c r="B2249" s="507"/>
      <c r="C2249" s="507"/>
      <c r="D2249" s="1209" t="s">
        <v>2527</v>
      </c>
      <c r="E2249" s="1210" t="s">
        <v>3062</v>
      </c>
      <c r="F2249" s="1202"/>
      <c r="G2249" s="1202"/>
      <c r="H2249" s="1205" t="s">
        <v>2511</v>
      </c>
      <c r="I2249" s="1202" t="s">
        <v>53</v>
      </c>
      <c r="J2249" s="1202"/>
      <c r="K2249" s="1202"/>
      <c r="L2249" s="1202" t="s">
        <v>1918</v>
      </c>
      <c r="M2249" s="1202" t="s">
        <v>2219</v>
      </c>
      <c r="N2249" s="1203" t="s">
        <v>2528</v>
      </c>
      <c r="O2249" s="1203" t="s">
        <v>73</v>
      </c>
      <c r="P2249" s="1203" t="s">
        <v>73</v>
      </c>
      <c r="Q2249" s="1203" t="s">
        <v>73</v>
      </c>
      <c r="R2249" s="1203" t="s">
        <v>73</v>
      </c>
      <c r="S2249" s="1209">
        <f>VLOOKUP($D2249,'NI-Ter'!$B$1:$Y$2048,12,FALSE)</f>
        <v>0</v>
      </c>
      <c r="T2249" s="1209">
        <f>VLOOKUP($D2249,'NI-Ter'!$B$1:$Y$2048,13,FALSE)</f>
        <v>0</v>
      </c>
      <c r="U2249" s="1209">
        <f>VLOOKUP($D2249,'NI-Ter'!$B$1:$Y$2048,16,FALSE)</f>
        <v>0</v>
      </c>
      <c r="V2249" s="1209">
        <f>VLOOKUP($D2249,'NI-Ter'!$B$1:$Y$2048,17,FALSE)</f>
        <v>0</v>
      </c>
      <c r="W2249" s="1209">
        <f>VLOOKUP($D2249,'NI-Ter'!$B$1:$Y$2048,18,FALSE)</f>
        <v>0</v>
      </c>
      <c r="X2249" s="1209">
        <f>VLOOKUP($D2249,'NI-Ter'!$B$1:$Y$2048,19,FALSE)</f>
        <v>0</v>
      </c>
    </row>
    <row r="2250" spans="1:24" ht="27" hidden="1">
      <c r="A2250" s="507"/>
      <c r="B2250" s="507"/>
      <c r="C2250" s="507"/>
      <c r="D2250" s="1209" t="s">
        <v>2529</v>
      </c>
      <c r="E2250" s="1210" t="s">
        <v>3062</v>
      </c>
      <c r="F2250" s="1202"/>
      <c r="G2250" s="1202"/>
      <c r="H2250" s="1205" t="s">
        <v>2511</v>
      </c>
      <c r="I2250" s="1202" t="s">
        <v>53</v>
      </c>
      <c r="J2250" s="1202"/>
      <c r="K2250" s="1202"/>
      <c r="L2250" s="1202" t="s">
        <v>1918</v>
      </c>
      <c r="M2250" s="1202" t="s">
        <v>2219</v>
      </c>
      <c r="N2250" s="1203" t="s">
        <v>2530</v>
      </c>
      <c r="O2250" s="1203" t="s">
        <v>73</v>
      </c>
      <c r="P2250" s="1203" t="s">
        <v>73</v>
      </c>
      <c r="Q2250" s="1203" t="s">
        <v>73</v>
      </c>
      <c r="R2250" s="1203" t="s">
        <v>73</v>
      </c>
      <c r="S2250" s="1209">
        <f>VLOOKUP($D2250,'NI-Ter'!$B$1:$Y$2048,12,FALSE)</f>
        <v>0</v>
      </c>
      <c r="T2250" s="1209">
        <f>VLOOKUP($D2250,'NI-Ter'!$B$1:$Y$2048,13,FALSE)</f>
        <v>0</v>
      </c>
      <c r="U2250" s="1209">
        <f>VLOOKUP($D2250,'NI-Ter'!$B$1:$Y$2048,16,FALSE)</f>
        <v>0</v>
      </c>
      <c r="V2250" s="1209">
        <f>VLOOKUP($D2250,'NI-Ter'!$B$1:$Y$2048,17,FALSE)</f>
        <v>0</v>
      </c>
      <c r="W2250" s="1209">
        <f>VLOOKUP($D2250,'NI-Ter'!$B$1:$Y$2048,18,FALSE)</f>
        <v>0</v>
      </c>
      <c r="X2250" s="1209">
        <f>VLOOKUP($D2250,'NI-Ter'!$B$1:$Y$2048,19,FALSE)</f>
        <v>0</v>
      </c>
    </row>
    <row r="2251" spans="1:24" ht="27" hidden="1">
      <c r="A2251" s="507"/>
      <c r="B2251" s="507"/>
      <c r="C2251" s="507"/>
      <c r="D2251" s="1209" t="s">
        <v>2531</v>
      </c>
      <c r="E2251" s="1210" t="s">
        <v>3062</v>
      </c>
      <c r="F2251" s="1202"/>
      <c r="G2251" s="1202"/>
      <c r="H2251" s="1205" t="s">
        <v>2511</v>
      </c>
      <c r="I2251" s="1202" t="s">
        <v>53</v>
      </c>
      <c r="J2251" s="1202"/>
      <c r="K2251" s="1202"/>
      <c r="L2251" s="1202" t="s">
        <v>1918</v>
      </c>
      <c r="M2251" s="1202" t="s">
        <v>2219</v>
      </c>
      <c r="N2251" s="1203" t="s">
        <v>2532</v>
      </c>
      <c r="O2251" s="1203" t="s">
        <v>73</v>
      </c>
      <c r="P2251" s="1203" t="s">
        <v>73</v>
      </c>
      <c r="Q2251" s="1203" t="s">
        <v>73</v>
      </c>
      <c r="R2251" s="1203" t="s">
        <v>73</v>
      </c>
      <c r="S2251" s="1209">
        <f>VLOOKUP($D2251,'NI-Ter'!$B$1:$Y$2048,12,FALSE)</f>
        <v>0</v>
      </c>
      <c r="T2251" s="1209">
        <f>VLOOKUP($D2251,'NI-Ter'!$B$1:$Y$2048,13,FALSE)</f>
        <v>0</v>
      </c>
      <c r="U2251" s="1209">
        <f>VLOOKUP($D2251,'NI-Ter'!$B$1:$Y$2048,16,FALSE)</f>
        <v>0</v>
      </c>
      <c r="V2251" s="1209">
        <f>VLOOKUP($D2251,'NI-Ter'!$B$1:$Y$2048,17,FALSE)</f>
        <v>0</v>
      </c>
      <c r="W2251" s="1209">
        <f>VLOOKUP($D2251,'NI-Ter'!$B$1:$Y$2048,18,FALSE)</f>
        <v>0</v>
      </c>
      <c r="X2251" s="1209">
        <f>VLOOKUP($D2251,'NI-Ter'!$B$1:$Y$2048,19,FALSE)</f>
        <v>0</v>
      </c>
    </row>
    <row r="2252" spans="1:24" ht="27" hidden="1">
      <c r="A2252" s="507"/>
      <c r="B2252" s="507"/>
      <c r="C2252" s="507"/>
      <c r="D2252" s="1209" t="s">
        <v>2533</v>
      </c>
      <c r="E2252" s="1210" t="s">
        <v>3062</v>
      </c>
      <c r="F2252" s="1202"/>
      <c r="G2252" s="1202"/>
      <c r="H2252" s="1205" t="s">
        <v>2534</v>
      </c>
      <c r="I2252" s="1202" t="s">
        <v>53</v>
      </c>
      <c r="J2252" s="1202"/>
      <c r="K2252" s="1202"/>
      <c r="L2252" s="1202" t="s">
        <v>1918</v>
      </c>
      <c r="M2252" s="1202" t="s">
        <v>2219</v>
      </c>
      <c r="N2252" s="1203" t="s">
        <v>2535</v>
      </c>
      <c r="O2252" s="1203" t="s">
        <v>73</v>
      </c>
      <c r="P2252" s="1203" t="s">
        <v>73</v>
      </c>
      <c r="Q2252" s="1203" t="s">
        <v>73</v>
      </c>
      <c r="R2252" s="1203" t="s">
        <v>73</v>
      </c>
      <c r="S2252" s="1209">
        <f>VLOOKUP($D2252,'NI-Ter'!$B$1:$Y$2048,12,FALSE)</f>
        <v>0</v>
      </c>
      <c r="T2252" s="1209">
        <f>VLOOKUP($D2252,'NI-Ter'!$B$1:$Y$2048,13,FALSE)</f>
        <v>0</v>
      </c>
      <c r="U2252" s="1209">
        <f>VLOOKUP($D2252,'NI-Ter'!$B$1:$Y$2048,16,FALSE)</f>
        <v>53</v>
      </c>
      <c r="V2252" s="1209">
        <f>VLOOKUP($D2252,'NI-Ter'!$B$1:$Y$2048,17,FALSE)</f>
        <v>0</v>
      </c>
      <c r="W2252" s="1209">
        <f>VLOOKUP($D2252,'NI-Ter'!$B$1:$Y$2048,18,FALSE)</f>
        <v>0</v>
      </c>
      <c r="X2252" s="1209">
        <f>VLOOKUP($D2252,'NI-Ter'!$B$1:$Y$2048,19,FALSE)</f>
        <v>0</v>
      </c>
    </row>
    <row r="2253" spans="1:24" hidden="1">
      <c r="A2253" s="507"/>
      <c r="B2253" s="507"/>
      <c r="C2253" s="507"/>
      <c r="D2253" s="1209" t="s">
        <v>2536</v>
      </c>
      <c r="E2253" s="1210" t="s">
        <v>3062</v>
      </c>
      <c r="F2253" s="1202"/>
      <c r="G2253" s="1202"/>
      <c r="H2253" s="1205" t="s">
        <v>2534</v>
      </c>
      <c r="I2253" s="1202" t="s">
        <v>53</v>
      </c>
      <c r="J2253" s="1202"/>
      <c r="K2253" s="1202"/>
      <c r="L2253" s="1202" t="s">
        <v>1918</v>
      </c>
      <c r="M2253" s="1202" t="s">
        <v>2219</v>
      </c>
      <c r="N2253" s="1203" t="s">
        <v>2537</v>
      </c>
      <c r="O2253" s="1203" t="s">
        <v>73</v>
      </c>
      <c r="P2253" s="1203" t="s">
        <v>73</v>
      </c>
      <c r="Q2253" s="1203" t="s">
        <v>73</v>
      </c>
      <c r="R2253" s="1203" t="s">
        <v>73</v>
      </c>
      <c r="S2253" s="1209">
        <f>VLOOKUP($D2253,'NI-Ter'!$B$1:$Y$2048,12,FALSE)</f>
        <v>0</v>
      </c>
      <c r="T2253" s="1209">
        <f>VLOOKUP($D2253,'NI-Ter'!$B$1:$Y$2048,13,FALSE)</f>
        <v>0</v>
      </c>
      <c r="U2253" s="1209">
        <f>VLOOKUP($D2253,'NI-Ter'!$B$1:$Y$2048,16,FALSE)</f>
        <v>0</v>
      </c>
      <c r="V2253" s="1209">
        <f>VLOOKUP($D2253,'NI-Ter'!$B$1:$Y$2048,17,FALSE)</f>
        <v>0</v>
      </c>
      <c r="W2253" s="1209">
        <f>VLOOKUP($D2253,'NI-Ter'!$B$1:$Y$2048,18,FALSE)</f>
        <v>0</v>
      </c>
      <c r="X2253" s="1209">
        <f>VLOOKUP($D2253,'NI-Ter'!$B$1:$Y$2048,19,FALSE)</f>
        <v>0</v>
      </c>
    </row>
    <row r="2254" spans="1:24" ht="27" hidden="1">
      <c r="A2254" s="507"/>
      <c r="B2254" s="507"/>
      <c r="C2254" s="507"/>
      <c r="D2254" s="1209" t="s">
        <v>2538</v>
      </c>
      <c r="E2254" s="1210" t="s">
        <v>3062</v>
      </c>
      <c r="F2254" s="1202"/>
      <c r="G2254" s="1202"/>
      <c r="H2254" s="1205" t="s">
        <v>2534</v>
      </c>
      <c r="I2254" s="1202" t="s">
        <v>53</v>
      </c>
      <c r="J2254" s="1202"/>
      <c r="K2254" s="1202"/>
      <c r="L2254" s="1202" t="s">
        <v>1918</v>
      </c>
      <c r="M2254" s="1202" t="s">
        <v>2219</v>
      </c>
      <c r="N2254" s="1203" t="s">
        <v>2539</v>
      </c>
      <c r="O2254" s="1203" t="s">
        <v>73</v>
      </c>
      <c r="P2254" s="1203" t="s">
        <v>73</v>
      </c>
      <c r="Q2254" s="1203" t="s">
        <v>73</v>
      </c>
      <c r="R2254" s="1203" t="s">
        <v>73</v>
      </c>
      <c r="S2254" s="1209">
        <f>VLOOKUP($D2254,'NI-Ter'!$B$1:$Y$2048,12,FALSE)</f>
        <v>0</v>
      </c>
      <c r="T2254" s="1209">
        <f>VLOOKUP($D2254,'NI-Ter'!$B$1:$Y$2048,13,FALSE)</f>
        <v>0</v>
      </c>
      <c r="U2254" s="1209">
        <f>VLOOKUP($D2254,'NI-Ter'!$B$1:$Y$2048,16,FALSE)</f>
        <v>3</v>
      </c>
      <c r="V2254" s="1209">
        <f>VLOOKUP($D2254,'NI-Ter'!$B$1:$Y$2048,17,FALSE)</f>
        <v>0</v>
      </c>
      <c r="W2254" s="1209">
        <f>VLOOKUP($D2254,'NI-Ter'!$B$1:$Y$2048,18,FALSE)</f>
        <v>0</v>
      </c>
      <c r="X2254" s="1209">
        <f>VLOOKUP($D2254,'NI-Ter'!$B$1:$Y$2048,19,FALSE)</f>
        <v>0</v>
      </c>
    </row>
    <row r="2255" spans="1:24" ht="27" hidden="1">
      <c r="A2255" s="507"/>
      <c r="B2255" s="507"/>
      <c r="C2255" s="507"/>
      <c r="D2255" s="1209" t="s">
        <v>2540</v>
      </c>
      <c r="E2255" s="1210" t="s">
        <v>3062</v>
      </c>
      <c r="F2255" s="1202"/>
      <c r="G2255" s="1202"/>
      <c r="H2255" s="1205" t="s">
        <v>2534</v>
      </c>
      <c r="I2255" s="1202" t="s">
        <v>53</v>
      </c>
      <c r="J2255" s="1202"/>
      <c r="K2255" s="1202"/>
      <c r="L2255" s="1202" t="s">
        <v>1918</v>
      </c>
      <c r="M2255" s="1202" t="s">
        <v>2219</v>
      </c>
      <c r="N2255" s="1203" t="s">
        <v>2541</v>
      </c>
      <c r="O2255" s="1203" t="s">
        <v>73</v>
      </c>
      <c r="P2255" s="1203" t="s">
        <v>73</v>
      </c>
      <c r="Q2255" s="1203" t="s">
        <v>73</v>
      </c>
      <c r="R2255" s="1203" t="s">
        <v>73</v>
      </c>
      <c r="S2255" s="1209">
        <f>VLOOKUP($D2255,'NI-Ter'!$B$1:$Y$2048,12,FALSE)</f>
        <v>0</v>
      </c>
      <c r="T2255" s="1209">
        <f>VLOOKUP($D2255,'NI-Ter'!$B$1:$Y$2048,13,FALSE)</f>
        <v>0</v>
      </c>
      <c r="U2255" s="1209">
        <f>VLOOKUP($D2255,'NI-Ter'!$B$1:$Y$2048,16,FALSE)</f>
        <v>4</v>
      </c>
      <c r="V2255" s="1209">
        <f>VLOOKUP($D2255,'NI-Ter'!$B$1:$Y$2048,17,FALSE)</f>
        <v>0</v>
      </c>
      <c r="W2255" s="1209">
        <f>VLOOKUP($D2255,'NI-Ter'!$B$1:$Y$2048,18,FALSE)</f>
        <v>0</v>
      </c>
      <c r="X2255" s="1209">
        <f>VLOOKUP($D2255,'NI-Ter'!$B$1:$Y$2048,19,FALSE)</f>
        <v>0</v>
      </c>
    </row>
    <row r="2256" spans="1:24" ht="27" hidden="1">
      <c r="A2256" s="507"/>
      <c r="B2256" s="507"/>
      <c r="C2256" s="507"/>
      <c r="D2256" s="1209" t="s">
        <v>2542</v>
      </c>
      <c r="E2256" s="1210" t="s">
        <v>3062</v>
      </c>
      <c r="F2256" s="1202"/>
      <c r="G2256" s="1202"/>
      <c r="H2256" s="1205" t="s">
        <v>2534</v>
      </c>
      <c r="I2256" s="1202" t="s">
        <v>53</v>
      </c>
      <c r="J2256" s="1202"/>
      <c r="K2256" s="1202"/>
      <c r="L2256" s="1202" t="s">
        <v>1918</v>
      </c>
      <c r="M2256" s="1202" t="s">
        <v>2219</v>
      </c>
      <c r="N2256" s="1203" t="s">
        <v>2543</v>
      </c>
      <c r="O2256" s="1203" t="s">
        <v>73</v>
      </c>
      <c r="P2256" s="1203" t="s">
        <v>73</v>
      </c>
      <c r="Q2256" s="1203" t="s">
        <v>73</v>
      </c>
      <c r="R2256" s="1203" t="s">
        <v>73</v>
      </c>
      <c r="S2256" s="1209">
        <f>VLOOKUP($D2256,'NI-Ter'!$B$1:$Y$2048,12,FALSE)</f>
        <v>0</v>
      </c>
      <c r="T2256" s="1209">
        <f>VLOOKUP($D2256,'NI-Ter'!$B$1:$Y$2048,13,FALSE)</f>
        <v>0</v>
      </c>
      <c r="U2256" s="1209">
        <f>VLOOKUP($D2256,'NI-Ter'!$B$1:$Y$2048,16,FALSE)</f>
        <v>0</v>
      </c>
      <c r="V2256" s="1209">
        <f>VLOOKUP($D2256,'NI-Ter'!$B$1:$Y$2048,17,FALSE)</f>
        <v>0</v>
      </c>
      <c r="W2256" s="1209">
        <f>VLOOKUP($D2256,'NI-Ter'!$B$1:$Y$2048,18,FALSE)</f>
        <v>0</v>
      </c>
      <c r="X2256" s="1209">
        <f>VLOOKUP($D2256,'NI-Ter'!$B$1:$Y$2048,19,FALSE)</f>
        <v>0</v>
      </c>
    </row>
    <row r="2257" spans="1:24" ht="27" hidden="1">
      <c r="A2257" s="507"/>
      <c r="B2257" s="507"/>
      <c r="C2257" s="507"/>
      <c r="D2257" s="1209" t="s">
        <v>2544</v>
      </c>
      <c r="E2257" s="1210" t="s">
        <v>3062</v>
      </c>
      <c r="F2257" s="1202"/>
      <c r="G2257" s="1202"/>
      <c r="H2257" s="1205" t="s">
        <v>2534</v>
      </c>
      <c r="I2257" s="1202" t="s">
        <v>53</v>
      </c>
      <c r="J2257" s="1202"/>
      <c r="K2257" s="1202"/>
      <c r="L2257" s="1202" t="s">
        <v>1918</v>
      </c>
      <c r="M2257" s="1202" t="s">
        <v>2219</v>
      </c>
      <c r="N2257" s="1203" t="s">
        <v>2545</v>
      </c>
      <c r="O2257" s="1203" t="s">
        <v>73</v>
      </c>
      <c r="P2257" s="1203" t="s">
        <v>73</v>
      </c>
      <c r="Q2257" s="1203" t="s">
        <v>73</v>
      </c>
      <c r="R2257" s="1203" t="s">
        <v>73</v>
      </c>
      <c r="S2257" s="1209">
        <f>VLOOKUP($D2257,'NI-Ter'!$B$1:$Y$2048,12,FALSE)</f>
        <v>0</v>
      </c>
      <c r="T2257" s="1209">
        <f>VLOOKUP($D2257,'NI-Ter'!$B$1:$Y$2048,13,FALSE)</f>
        <v>0</v>
      </c>
      <c r="U2257" s="1209">
        <f>VLOOKUP($D2257,'NI-Ter'!$B$1:$Y$2048,16,FALSE)</f>
        <v>1</v>
      </c>
      <c r="V2257" s="1209">
        <f>VLOOKUP($D2257,'NI-Ter'!$B$1:$Y$2048,17,FALSE)</f>
        <v>0</v>
      </c>
      <c r="W2257" s="1209">
        <f>VLOOKUP($D2257,'NI-Ter'!$B$1:$Y$2048,18,FALSE)</f>
        <v>0</v>
      </c>
      <c r="X2257" s="1209">
        <f>VLOOKUP($D2257,'NI-Ter'!$B$1:$Y$2048,19,FALSE)</f>
        <v>0</v>
      </c>
    </row>
    <row r="2258" spans="1:24" ht="27" hidden="1">
      <c r="A2258" s="507"/>
      <c r="B2258" s="507"/>
      <c r="C2258" s="507"/>
      <c r="D2258" s="1209" t="s">
        <v>2546</v>
      </c>
      <c r="E2258" s="1210" t="s">
        <v>3062</v>
      </c>
      <c r="F2258" s="1202"/>
      <c r="G2258" s="1202"/>
      <c r="H2258" s="1205" t="s">
        <v>2534</v>
      </c>
      <c r="I2258" s="1202" t="s">
        <v>53</v>
      </c>
      <c r="J2258" s="1202"/>
      <c r="K2258" s="1202"/>
      <c r="L2258" s="1202" t="s">
        <v>1918</v>
      </c>
      <c r="M2258" s="1202" t="s">
        <v>2219</v>
      </c>
      <c r="N2258" s="1203" t="s">
        <v>2547</v>
      </c>
      <c r="O2258" s="1203" t="s">
        <v>73</v>
      </c>
      <c r="P2258" s="1203" t="s">
        <v>73</v>
      </c>
      <c r="Q2258" s="1203" t="s">
        <v>73</v>
      </c>
      <c r="R2258" s="1203" t="s">
        <v>73</v>
      </c>
      <c r="S2258" s="1209">
        <f>VLOOKUP($D2258,'NI-Ter'!$B$1:$Y$2048,12,FALSE)</f>
        <v>0</v>
      </c>
      <c r="T2258" s="1209">
        <f>VLOOKUP($D2258,'NI-Ter'!$B$1:$Y$2048,13,FALSE)</f>
        <v>0</v>
      </c>
      <c r="U2258" s="1209">
        <f>VLOOKUP($D2258,'NI-Ter'!$B$1:$Y$2048,16,FALSE)</f>
        <v>0</v>
      </c>
      <c r="V2258" s="1209">
        <f>VLOOKUP($D2258,'NI-Ter'!$B$1:$Y$2048,17,FALSE)</f>
        <v>0</v>
      </c>
      <c r="W2258" s="1209">
        <f>VLOOKUP($D2258,'NI-Ter'!$B$1:$Y$2048,18,FALSE)</f>
        <v>0</v>
      </c>
      <c r="X2258" s="1209">
        <f>VLOOKUP($D2258,'NI-Ter'!$B$1:$Y$2048,19,FALSE)</f>
        <v>0</v>
      </c>
    </row>
    <row r="2259" spans="1:24" hidden="1">
      <c r="A2259" s="507"/>
      <c r="B2259" s="507"/>
      <c r="C2259" s="507"/>
      <c r="D2259" s="1209" t="s">
        <v>2548</v>
      </c>
      <c r="E2259" s="1210" t="s">
        <v>3062</v>
      </c>
      <c r="F2259" s="1202"/>
      <c r="G2259" s="1202"/>
      <c r="H2259" s="1205" t="s">
        <v>2534</v>
      </c>
      <c r="I2259" s="1202" t="s">
        <v>53</v>
      </c>
      <c r="J2259" s="1202"/>
      <c r="K2259" s="1202"/>
      <c r="L2259" s="1202" t="s">
        <v>1918</v>
      </c>
      <c r="M2259" s="1202" t="s">
        <v>2219</v>
      </c>
      <c r="N2259" s="1203" t="s">
        <v>2549</v>
      </c>
      <c r="O2259" s="1203" t="s">
        <v>73</v>
      </c>
      <c r="P2259" s="1203" t="s">
        <v>73</v>
      </c>
      <c r="Q2259" s="1203" t="s">
        <v>73</v>
      </c>
      <c r="R2259" s="1203" t="s">
        <v>73</v>
      </c>
      <c r="S2259" s="1209">
        <f>VLOOKUP($D2259,'NI-Ter'!$B$1:$Y$2048,12,FALSE)</f>
        <v>0</v>
      </c>
      <c r="T2259" s="1209">
        <f>VLOOKUP($D2259,'NI-Ter'!$B$1:$Y$2048,13,FALSE)</f>
        <v>0</v>
      </c>
      <c r="U2259" s="1209">
        <f>VLOOKUP($D2259,'NI-Ter'!$B$1:$Y$2048,16,FALSE)</f>
        <v>17</v>
      </c>
      <c r="V2259" s="1209">
        <f>VLOOKUP($D2259,'NI-Ter'!$B$1:$Y$2048,17,FALSE)</f>
        <v>0</v>
      </c>
      <c r="W2259" s="1209">
        <f>VLOOKUP($D2259,'NI-Ter'!$B$1:$Y$2048,18,FALSE)</f>
        <v>0</v>
      </c>
      <c r="X2259" s="1209">
        <f>VLOOKUP($D2259,'NI-Ter'!$B$1:$Y$2048,19,FALSE)</f>
        <v>0</v>
      </c>
    </row>
    <row r="2260" spans="1:24" ht="27" hidden="1">
      <c r="A2260" s="507"/>
      <c r="B2260" s="507"/>
      <c r="C2260" s="507"/>
      <c r="D2260" s="1209" t="s">
        <v>2550</v>
      </c>
      <c r="E2260" s="1210" t="s">
        <v>3062</v>
      </c>
      <c r="F2260" s="1202"/>
      <c r="G2260" s="1202"/>
      <c r="H2260" s="1205" t="s">
        <v>2534</v>
      </c>
      <c r="I2260" s="1202" t="s">
        <v>53</v>
      </c>
      <c r="J2260" s="1202"/>
      <c r="K2260" s="1202"/>
      <c r="L2260" s="1202" t="s">
        <v>1918</v>
      </c>
      <c r="M2260" s="1202" t="s">
        <v>2219</v>
      </c>
      <c r="N2260" s="1203" t="s">
        <v>2551</v>
      </c>
      <c r="O2260" s="1203" t="s">
        <v>73</v>
      </c>
      <c r="P2260" s="1203" t="s">
        <v>73</v>
      </c>
      <c r="Q2260" s="1203" t="s">
        <v>73</v>
      </c>
      <c r="R2260" s="1203" t="s">
        <v>73</v>
      </c>
      <c r="S2260" s="1209">
        <f>VLOOKUP($D2260,'NI-Ter'!$B$1:$Y$2048,12,FALSE)</f>
        <v>0</v>
      </c>
      <c r="T2260" s="1209">
        <f>VLOOKUP($D2260,'NI-Ter'!$B$1:$Y$2048,13,FALSE)</f>
        <v>0</v>
      </c>
      <c r="U2260" s="1209">
        <f>VLOOKUP($D2260,'NI-Ter'!$B$1:$Y$2048,16,FALSE)</f>
        <v>0</v>
      </c>
      <c r="V2260" s="1209">
        <f>VLOOKUP($D2260,'NI-Ter'!$B$1:$Y$2048,17,FALSE)</f>
        <v>0</v>
      </c>
      <c r="W2260" s="1209">
        <f>VLOOKUP($D2260,'NI-Ter'!$B$1:$Y$2048,18,FALSE)</f>
        <v>0</v>
      </c>
      <c r="X2260" s="1209">
        <f>VLOOKUP($D2260,'NI-Ter'!$B$1:$Y$2048,19,FALSE)</f>
        <v>0</v>
      </c>
    </row>
    <row r="2261" spans="1:24" ht="27" hidden="1">
      <c r="A2261" s="507"/>
      <c r="B2261" s="507"/>
      <c r="C2261" s="507"/>
      <c r="D2261" s="1209" t="s">
        <v>2552</v>
      </c>
      <c r="E2261" s="1210" t="s">
        <v>3062</v>
      </c>
      <c r="F2261" s="1202"/>
      <c r="G2261" s="1202"/>
      <c r="H2261" s="1205" t="s">
        <v>2534</v>
      </c>
      <c r="I2261" s="1202" t="s">
        <v>53</v>
      </c>
      <c r="J2261" s="1202"/>
      <c r="K2261" s="1202"/>
      <c r="L2261" s="1202" t="s">
        <v>1918</v>
      </c>
      <c r="M2261" s="1202" t="s">
        <v>2219</v>
      </c>
      <c r="N2261" s="1203" t="s">
        <v>2553</v>
      </c>
      <c r="O2261" s="1203" t="s">
        <v>73</v>
      </c>
      <c r="P2261" s="1203" t="s">
        <v>73</v>
      </c>
      <c r="Q2261" s="1203" t="s">
        <v>73</v>
      </c>
      <c r="R2261" s="1203" t="s">
        <v>73</v>
      </c>
      <c r="S2261" s="1209">
        <f>VLOOKUP($D2261,'NI-Ter'!$B$1:$Y$2048,12,FALSE)</f>
        <v>0</v>
      </c>
      <c r="T2261" s="1209">
        <f>VLOOKUP($D2261,'NI-Ter'!$B$1:$Y$2048,13,FALSE)</f>
        <v>0</v>
      </c>
      <c r="U2261" s="1209">
        <f>VLOOKUP($D2261,'NI-Ter'!$B$1:$Y$2048,16,FALSE)</f>
        <v>0</v>
      </c>
      <c r="V2261" s="1209">
        <f>VLOOKUP($D2261,'NI-Ter'!$B$1:$Y$2048,17,FALSE)</f>
        <v>0</v>
      </c>
      <c r="W2261" s="1209">
        <f>VLOOKUP($D2261,'NI-Ter'!$B$1:$Y$2048,18,FALSE)</f>
        <v>0</v>
      </c>
      <c r="X2261" s="1209">
        <f>VLOOKUP($D2261,'NI-Ter'!$B$1:$Y$2048,19,FALSE)</f>
        <v>0</v>
      </c>
    </row>
    <row r="2262" spans="1:24" ht="27" hidden="1">
      <c r="A2262" s="507"/>
      <c r="B2262" s="507"/>
      <c r="C2262" s="507"/>
      <c r="D2262" s="1209" t="s">
        <v>2554</v>
      </c>
      <c r="E2262" s="1210" t="s">
        <v>3062</v>
      </c>
      <c r="F2262" s="1202"/>
      <c r="G2262" s="1202"/>
      <c r="H2262" s="1205" t="s">
        <v>2534</v>
      </c>
      <c r="I2262" s="1202" t="s">
        <v>53</v>
      </c>
      <c r="J2262" s="1202"/>
      <c r="K2262" s="1202"/>
      <c r="L2262" s="1202" t="s">
        <v>1918</v>
      </c>
      <c r="M2262" s="1202" t="s">
        <v>2219</v>
      </c>
      <c r="N2262" s="1203" t="s">
        <v>2555</v>
      </c>
      <c r="O2262" s="1203" t="s">
        <v>73</v>
      </c>
      <c r="P2262" s="1203" t="s">
        <v>73</v>
      </c>
      <c r="Q2262" s="1203" t="s">
        <v>73</v>
      </c>
      <c r="R2262" s="1203" t="s">
        <v>73</v>
      </c>
      <c r="S2262" s="1209">
        <f>VLOOKUP($D2262,'NI-Ter'!$B$1:$Y$2048,12,FALSE)</f>
        <v>0</v>
      </c>
      <c r="T2262" s="1209">
        <f>VLOOKUP($D2262,'NI-Ter'!$B$1:$Y$2048,13,FALSE)</f>
        <v>0</v>
      </c>
      <c r="U2262" s="1209">
        <f>VLOOKUP($D2262,'NI-Ter'!$B$1:$Y$2048,16,FALSE)</f>
        <v>0</v>
      </c>
      <c r="V2262" s="1209">
        <f>VLOOKUP($D2262,'NI-Ter'!$B$1:$Y$2048,17,FALSE)</f>
        <v>0</v>
      </c>
      <c r="W2262" s="1209">
        <f>VLOOKUP($D2262,'NI-Ter'!$B$1:$Y$2048,18,FALSE)</f>
        <v>0</v>
      </c>
      <c r="X2262" s="1209">
        <f>VLOOKUP($D2262,'NI-Ter'!$B$1:$Y$2048,19,FALSE)</f>
        <v>0</v>
      </c>
    </row>
    <row r="2263" spans="1:24" hidden="1">
      <c r="A2263" s="507"/>
      <c r="B2263" s="507"/>
      <c r="C2263" s="507"/>
      <c r="D2263" s="1209" t="s">
        <v>2556</v>
      </c>
      <c r="E2263" s="1210" t="s">
        <v>3062</v>
      </c>
      <c r="F2263" s="1202"/>
      <c r="G2263" s="1202"/>
      <c r="H2263" s="1205" t="s">
        <v>2557</v>
      </c>
      <c r="I2263" s="1202" t="s">
        <v>53</v>
      </c>
      <c r="J2263" s="1202"/>
      <c r="K2263" s="1202"/>
      <c r="L2263" s="1202" t="s">
        <v>1918</v>
      </c>
      <c r="M2263" s="1202" t="s">
        <v>2219</v>
      </c>
      <c r="N2263" s="1203" t="s">
        <v>2558</v>
      </c>
      <c r="O2263" s="1203" t="s">
        <v>73</v>
      </c>
      <c r="P2263" s="1203" t="s">
        <v>73</v>
      </c>
      <c r="Q2263" s="1203" t="s">
        <v>73</v>
      </c>
      <c r="R2263" s="1203" t="s">
        <v>73</v>
      </c>
      <c r="S2263" s="1209">
        <f>VLOOKUP($D2263,'NI-Ter'!$B$1:$Y$2048,12,FALSE)</f>
        <v>0</v>
      </c>
      <c r="T2263" s="1209">
        <f>VLOOKUP($D2263,'NI-Ter'!$B$1:$Y$2048,13,FALSE)</f>
        <v>0</v>
      </c>
      <c r="U2263" s="1209">
        <f>VLOOKUP($D2263,'NI-Ter'!$B$1:$Y$2048,16,FALSE)</f>
        <v>0</v>
      </c>
      <c r="V2263" s="1209">
        <f>VLOOKUP($D2263,'NI-Ter'!$B$1:$Y$2048,17,FALSE)</f>
        <v>0</v>
      </c>
      <c r="W2263" s="1209">
        <f>VLOOKUP($D2263,'NI-Ter'!$B$1:$Y$2048,18,FALSE)</f>
        <v>0</v>
      </c>
      <c r="X2263" s="1209">
        <f>VLOOKUP($D2263,'NI-Ter'!$B$1:$Y$2048,19,FALSE)</f>
        <v>0</v>
      </c>
    </row>
    <row r="2264" spans="1:24" hidden="1">
      <c r="A2264" s="507"/>
      <c r="B2264" s="507"/>
      <c r="C2264" s="507"/>
      <c r="D2264" s="1209" t="s">
        <v>2559</v>
      </c>
      <c r="E2264" s="1210" t="s">
        <v>3062</v>
      </c>
      <c r="F2264" s="1202"/>
      <c r="G2264" s="1202"/>
      <c r="H2264" s="1205" t="s">
        <v>2557</v>
      </c>
      <c r="I2264" s="1202" t="s">
        <v>53</v>
      </c>
      <c r="J2264" s="1202"/>
      <c r="K2264" s="1202"/>
      <c r="L2264" s="1202" t="s">
        <v>1918</v>
      </c>
      <c r="M2264" s="1202" t="s">
        <v>2219</v>
      </c>
      <c r="N2264" s="1203" t="s">
        <v>2560</v>
      </c>
      <c r="O2264" s="1203" t="s">
        <v>73</v>
      </c>
      <c r="P2264" s="1203" t="s">
        <v>73</v>
      </c>
      <c r="Q2264" s="1203" t="s">
        <v>73</v>
      </c>
      <c r="R2264" s="1203" t="s">
        <v>73</v>
      </c>
      <c r="S2264" s="1209">
        <f>VLOOKUP($D2264,'NI-Ter'!$B$1:$Y$2048,12,FALSE)</f>
        <v>0</v>
      </c>
      <c r="T2264" s="1209">
        <f>VLOOKUP($D2264,'NI-Ter'!$B$1:$Y$2048,13,FALSE)</f>
        <v>0</v>
      </c>
      <c r="U2264" s="1209">
        <f>VLOOKUP($D2264,'NI-Ter'!$B$1:$Y$2048,16,FALSE)</f>
        <v>0</v>
      </c>
      <c r="V2264" s="1209">
        <f>VLOOKUP($D2264,'NI-Ter'!$B$1:$Y$2048,17,FALSE)</f>
        <v>0</v>
      </c>
      <c r="W2264" s="1209">
        <f>VLOOKUP($D2264,'NI-Ter'!$B$1:$Y$2048,18,FALSE)</f>
        <v>0</v>
      </c>
      <c r="X2264" s="1209">
        <f>VLOOKUP($D2264,'NI-Ter'!$B$1:$Y$2048,19,FALSE)</f>
        <v>0</v>
      </c>
    </row>
    <row r="2265" spans="1:24" hidden="1">
      <c r="A2265" s="507"/>
      <c r="B2265" s="507"/>
      <c r="C2265" s="507"/>
      <c r="D2265" s="1209" t="s">
        <v>2561</v>
      </c>
      <c r="E2265" s="1210" t="s">
        <v>3062</v>
      </c>
      <c r="F2265" s="1202"/>
      <c r="G2265" s="1202"/>
      <c r="H2265" s="1205" t="s">
        <v>2557</v>
      </c>
      <c r="I2265" s="1202" t="s">
        <v>53</v>
      </c>
      <c r="J2265" s="1202"/>
      <c r="K2265" s="1202"/>
      <c r="L2265" s="1202" t="s">
        <v>1918</v>
      </c>
      <c r="M2265" s="1202" t="s">
        <v>2219</v>
      </c>
      <c r="N2265" s="1203" t="s">
        <v>2562</v>
      </c>
      <c r="O2265" s="1203" t="s">
        <v>73</v>
      </c>
      <c r="P2265" s="1203" t="s">
        <v>73</v>
      </c>
      <c r="Q2265" s="1203" t="s">
        <v>73</v>
      </c>
      <c r="R2265" s="1203" t="s">
        <v>73</v>
      </c>
      <c r="S2265" s="1209">
        <f>VLOOKUP($D2265,'NI-Ter'!$B$1:$Y$2048,12,FALSE)</f>
        <v>0</v>
      </c>
      <c r="T2265" s="1209">
        <f>VLOOKUP($D2265,'NI-Ter'!$B$1:$Y$2048,13,FALSE)</f>
        <v>0</v>
      </c>
      <c r="U2265" s="1209">
        <f>VLOOKUP($D2265,'NI-Ter'!$B$1:$Y$2048,16,FALSE)</f>
        <v>0</v>
      </c>
      <c r="V2265" s="1209">
        <f>VLOOKUP($D2265,'NI-Ter'!$B$1:$Y$2048,17,FALSE)</f>
        <v>0</v>
      </c>
      <c r="W2265" s="1209">
        <f>VLOOKUP($D2265,'NI-Ter'!$B$1:$Y$2048,18,FALSE)</f>
        <v>0</v>
      </c>
      <c r="X2265" s="1209">
        <f>VLOOKUP($D2265,'NI-Ter'!$B$1:$Y$2048,19,FALSE)</f>
        <v>0</v>
      </c>
    </row>
    <row r="2266" spans="1:24" ht="27" hidden="1">
      <c r="A2266" s="507"/>
      <c r="B2266" s="507"/>
      <c r="C2266" s="507"/>
      <c r="D2266" s="1209" t="s">
        <v>2563</v>
      </c>
      <c r="E2266" s="1210" t="s">
        <v>3062</v>
      </c>
      <c r="F2266" s="1202"/>
      <c r="G2266" s="1202"/>
      <c r="H2266" s="1205" t="s">
        <v>2557</v>
      </c>
      <c r="I2266" s="1202" t="s">
        <v>53</v>
      </c>
      <c r="J2266" s="1202"/>
      <c r="K2266" s="1202"/>
      <c r="L2266" s="1202" t="s">
        <v>1918</v>
      </c>
      <c r="M2266" s="1202" t="s">
        <v>2219</v>
      </c>
      <c r="N2266" s="1203" t="s">
        <v>2564</v>
      </c>
      <c r="O2266" s="1203" t="s">
        <v>73</v>
      </c>
      <c r="P2266" s="1203" t="s">
        <v>73</v>
      </c>
      <c r="Q2266" s="1203" t="s">
        <v>73</v>
      </c>
      <c r="R2266" s="1203" t="s">
        <v>73</v>
      </c>
      <c r="S2266" s="1209">
        <f>VLOOKUP($D2266,'NI-Ter'!$B$1:$Y$2048,12,FALSE)</f>
        <v>0</v>
      </c>
      <c r="T2266" s="1209">
        <f>VLOOKUP($D2266,'NI-Ter'!$B$1:$Y$2048,13,FALSE)</f>
        <v>0</v>
      </c>
      <c r="U2266" s="1209">
        <f>VLOOKUP($D2266,'NI-Ter'!$B$1:$Y$2048,16,FALSE)</f>
        <v>0</v>
      </c>
      <c r="V2266" s="1209">
        <f>VLOOKUP($D2266,'NI-Ter'!$B$1:$Y$2048,17,FALSE)</f>
        <v>0</v>
      </c>
      <c r="W2266" s="1209">
        <f>VLOOKUP($D2266,'NI-Ter'!$B$1:$Y$2048,18,FALSE)</f>
        <v>0</v>
      </c>
      <c r="X2266" s="1209">
        <f>VLOOKUP($D2266,'NI-Ter'!$B$1:$Y$2048,19,FALSE)</f>
        <v>0</v>
      </c>
    </row>
    <row r="2267" spans="1:24" ht="27" hidden="1">
      <c r="A2267" s="507"/>
      <c r="B2267" s="507"/>
      <c r="C2267" s="507"/>
      <c r="D2267" s="1209" t="s">
        <v>2565</v>
      </c>
      <c r="E2267" s="1210" t="s">
        <v>3062</v>
      </c>
      <c r="F2267" s="1202"/>
      <c r="G2267" s="1202"/>
      <c r="H2267" s="1205" t="s">
        <v>2557</v>
      </c>
      <c r="I2267" s="1202" t="s">
        <v>53</v>
      </c>
      <c r="J2267" s="1202"/>
      <c r="K2267" s="1202"/>
      <c r="L2267" s="1202" t="s">
        <v>1918</v>
      </c>
      <c r="M2267" s="1202" t="s">
        <v>2219</v>
      </c>
      <c r="N2267" s="1203" t="s">
        <v>2566</v>
      </c>
      <c r="O2267" s="1203" t="s">
        <v>73</v>
      </c>
      <c r="P2267" s="1203" t="s">
        <v>73</v>
      </c>
      <c r="Q2267" s="1203" t="s">
        <v>73</v>
      </c>
      <c r="R2267" s="1203" t="s">
        <v>73</v>
      </c>
      <c r="S2267" s="1209">
        <f>VLOOKUP($D2267,'NI-Ter'!$B$1:$Y$2048,12,FALSE)</f>
        <v>0</v>
      </c>
      <c r="T2267" s="1209">
        <f>VLOOKUP($D2267,'NI-Ter'!$B$1:$Y$2048,13,FALSE)</f>
        <v>0</v>
      </c>
      <c r="U2267" s="1209">
        <f>VLOOKUP($D2267,'NI-Ter'!$B$1:$Y$2048,16,FALSE)</f>
        <v>0</v>
      </c>
      <c r="V2267" s="1209">
        <f>VLOOKUP($D2267,'NI-Ter'!$B$1:$Y$2048,17,FALSE)</f>
        <v>0</v>
      </c>
      <c r="W2267" s="1209">
        <f>VLOOKUP($D2267,'NI-Ter'!$B$1:$Y$2048,18,FALSE)</f>
        <v>0</v>
      </c>
      <c r="X2267" s="1209">
        <f>VLOOKUP($D2267,'NI-Ter'!$B$1:$Y$2048,19,FALSE)</f>
        <v>0</v>
      </c>
    </row>
    <row r="2268" spans="1:24" ht="27" hidden="1">
      <c r="A2268" s="507"/>
      <c r="B2268" s="507"/>
      <c r="C2268" s="507"/>
      <c r="D2268" s="1209" t="s">
        <v>2567</v>
      </c>
      <c r="E2268" s="1210" t="s">
        <v>3062</v>
      </c>
      <c r="F2268" s="1202"/>
      <c r="G2268" s="1202"/>
      <c r="H2268" s="1205" t="s">
        <v>2557</v>
      </c>
      <c r="I2268" s="1202" t="s">
        <v>53</v>
      </c>
      <c r="J2268" s="1202"/>
      <c r="K2268" s="1202"/>
      <c r="L2268" s="1202" t="s">
        <v>1918</v>
      </c>
      <c r="M2268" s="1202" t="s">
        <v>2219</v>
      </c>
      <c r="N2268" s="1203" t="s">
        <v>2568</v>
      </c>
      <c r="O2268" s="1203" t="s">
        <v>73</v>
      </c>
      <c r="P2268" s="1203" t="s">
        <v>73</v>
      </c>
      <c r="Q2268" s="1203" t="s">
        <v>73</v>
      </c>
      <c r="R2268" s="1203" t="s">
        <v>73</v>
      </c>
      <c r="S2268" s="1209">
        <f>VLOOKUP($D2268,'NI-Ter'!$B$1:$Y$2048,12,FALSE)</f>
        <v>0</v>
      </c>
      <c r="T2268" s="1209">
        <f>VLOOKUP($D2268,'NI-Ter'!$B$1:$Y$2048,13,FALSE)</f>
        <v>0</v>
      </c>
      <c r="U2268" s="1209">
        <f>VLOOKUP($D2268,'NI-Ter'!$B$1:$Y$2048,16,FALSE)</f>
        <v>0</v>
      </c>
      <c r="V2268" s="1209">
        <f>VLOOKUP($D2268,'NI-Ter'!$B$1:$Y$2048,17,FALSE)</f>
        <v>0</v>
      </c>
      <c r="W2268" s="1209">
        <f>VLOOKUP($D2268,'NI-Ter'!$B$1:$Y$2048,18,FALSE)</f>
        <v>0</v>
      </c>
      <c r="X2268" s="1209">
        <f>VLOOKUP($D2268,'NI-Ter'!$B$1:$Y$2048,19,FALSE)</f>
        <v>0</v>
      </c>
    </row>
    <row r="2269" spans="1:24" ht="27" hidden="1">
      <c r="A2269" s="507"/>
      <c r="B2269" s="507"/>
      <c r="C2269" s="507"/>
      <c r="D2269" s="1209" t="s">
        <v>2569</v>
      </c>
      <c r="E2269" s="1210" t="s">
        <v>3062</v>
      </c>
      <c r="F2269" s="1202"/>
      <c r="G2269" s="1202"/>
      <c r="H2269" s="1205" t="s">
        <v>2557</v>
      </c>
      <c r="I2269" s="1202" t="s">
        <v>53</v>
      </c>
      <c r="J2269" s="1202"/>
      <c r="K2269" s="1202"/>
      <c r="L2269" s="1202" t="s">
        <v>1918</v>
      </c>
      <c r="M2269" s="1202" t="s">
        <v>2219</v>
      </c>
      <c r="N2269" s="1203" t="s">
        <v>2570</v>
      </c>
      <c r="O2269" s="1203" t="s">
        <v>73</v>
      </c>
      <c r="P2269" s="1203" t="s">
        <v>73</v>
      </c>
      <c r="Q2269" s="1203" t="s">
        <v>73</v>
      </c>
      <c r="R2269" s="1203" t="s">
        <v>73</v>
      </c>
      <c r="S2269" s="1209">
        <f>VLOOKUP($D2269,'NI-Ter'!$B$1:$Y$2048,12,FALSE)</f>
        <v>0</v>
      </c>
      <c r="T2269" s="1209">
        <f>VLOOKUP($D2269,'NI-Ter'!$B$1:$Y$2048,13,FALSE)</f>
        <v>0</v>
      </c>
      <c r="U2269" s="1209">
        <f>VLOOKUP($D2269,'NI-Ter'!$B$1:$Y$2048,16,FALSE)</f>
        <v>0</v>
      </c>
      <c r="V2269" s="1209">
        <f>VLOOKUP($D2269,'NI-Ter'!$B$1:$Y$2048,17,FALSE)</f>
        <v>0</v>
      </c>
      <c r="W2269" s="1209">
        <f>VLOOKUP($D2269,'NI-Ter'!$B$1:$Y$2048,18,FALSE)</f>
        <v>0</v>
      </c>
      <c r="X2269" s="1209">
        <f>VLOOKUP($D2269,'NI-Ter'!$B$1:$Y$2048,19,FALSE)</f>
        <v>0</v>
      </c>
    </row>
    <row r="2270" spans="1:24" hidden="1">
      <c r="A2270" s="507"/>
      <c r="B2270" s="507"/>
      <c r="C2270" s="507"/>
      <c r="D2270" s="1209" t="s">
        <v>2571</v>
      </c>
      <c r="E2270" s="1210" t="s">
        <v>3062</v>
      </c>
      <c r="F2270" s="1202"/>
      <c r="G2270" s="1202"/>
      <c r="H2270" s="1205" t="s">
        <v>2557</v>
      </c>
      <c r="I2270" s="1202" t="s">
        <v>53</v>
      </c>
      <c r="J2270" s="1202"/>
      <c r="K2270" s="1202"/>
      <c r="L2270" s="1202" t="s">
        <v>1918</v>
      </c>
      <c r="M2270" s="1202" t="s">
        <v>2219</v>
      </c>
      <c r="N2270" s="1203" t="s">
        <v>2572</v>
      </c>
      <c r="O2270" s="1203" t="s">
        <v>73</v>
      </c>
      <c r="P2270" s="1203" t="s">
        <v>73</v>
      </c>
      <c r="Q2270" s="1203" t="s">
        <v>73</v>
      </c>
      <c r="R2270" s="1203" t="s">
        <v>73</v>
      </c>
      <c r="S2270" s="1209">
        <f>VLOOKUP($D2270,'NI-Ter'!$B$1:$Y$2048,12,FALSE)</f>
        <v>0</v>
      </c>
      <c r="T2270" s="1209">
        <f>VLOOKUP($D2270,'NI-Ter'!$B$1:$Y$2048,13,FALSE)</f>
        <v>0</v>
      </c>
      <c r="U2270" s="1209">
        <f>VLOOKUP($D2270,'NI-Ter'!$B$1:$Y$2048,16,FALSE)</f>
        <v>0</v>
      </c>
      <c r="V2270" s="1209">
        <f>VLOOKUP($D2270,'NI-Ter'!$B$1:$Y$2048,17,FALSE)</f>
        <v>0</v>
      </c>
      <c r="W2270" s="1209">
        <f>VLOOKUP($D2270,'NI-Ter'!$B$1:$Y$2048,18,FALSE)</f>
        <v>0</v>
      </c>
      <c r="X2270" s="1209">
        <f>VLOOKUP($D2270,'NI-Ter'!$B$1:$Y$2048,19,FALSE)</f>
        <v>0</v>
      </c>
    </row>
    <row r="2271" spans="1:24" hidden="1">
      <c r="A2271" s="507"/>
      <c r="B2271" s="507"/>
      <c r="C2271" s="507"/>
      <c r="D2271" s="1209" t="s">
        <v>2573</v>
      </c>
      <c r="E2271" s="1210" t="s">
        <v>3062</v>
      </c>
      <c r="F2271" s="1202"/>
      <c r="G2271" s="1202"/>
      <c r="H2271" s="1205" t="s">
        <v>2557</v>
      </c>
      <c r="I2271" s="1202" t="s">
        <v>53</v>
      </c>
      <c r="J2271" s="1202"/>
      <c r="K2271" s="1202"/>
      <c r="L2271" s="1202" t="s">
        <v>1918</v>
      </c>
      <c r="M2271" s="1202" t="s">
        <v>2219</v>
      </c>
      <c r="N2271" s="1203" t="s">
        <v>2574</v>
      </c>
      <c r="O2271" s="1203" t="s">
        <v>73</v>
      </c>
      <c r="P2271" s="1203" t="s">
        <v>73</v>
      </c>
      <c r="Q2271" s="1203" t="s">
        <v>73</v>
      </c>
      <c r="R2271" s="1203" t="s">
        <v>73</v>
      </c>
      <c r="S2271" s="1209">
        <f>VLOOKUP($D2271,'NI-Ter'!$B$1:$Y$2048,12,FALSE)</f>
        <v>0</v>
      </c>
      <c r="T2271" s="1209">
        <f>VLOOKUP($D2271,'NI-Ter'!$B$1:$Y$2048,13,FALSE)</f>
        <v>0</v>
      </c>
      <c r="U2271" s="1209">
        <f>VLOOKUP($D2271,'NI-Ter'!$B$1:$Y$2048,16,FALSE)</f>
        <v>0</v>
      </c>
      <c r="V2271" s="1209">
        <f>VLOOKUP($D2271,'NI-Ter'!$B$1:$Y$2048,17,FALSE)</f>
        <v>0</v>
      </c>
      <c r="W2271" s="1209">
        <f>VLOOKUP($D2271,'NI-Ter'!$B$1:$Y$2048,18,FALSE)</f>
        <v>0</v>
      </c>
      <c r="X2271" s="1209">
        <f>VLOOKUP($D2271,'NI-Ter'!$B$1:$Y$2048,19,FALSE)</f>
        <v>0</v>
      </c>
    </row>
    <row r="2272" spans="1:24" ht="27" hidden="1">
      <c r="A2272" s="507"/>
      <c r="B2272" s="507"/>
      <c r="C2272" s="507"/>
      <c r="D2272" s="1209" t="s">
        <v>2575</v>
      </c>
      <c r="E2272" s="1210" t="s">
        <v>3062</v>
      </c>
      <c r="F2272" s="1202"/>
      <c r="G2272" s="1202"/>
      <c r="H2272" s="1205" t="s">
        <v>2557</v>
      </c>
      <c r="I2272" s="1202" t="s">
        <v>53</v>
      </c>
      <c r="J2272" s="1202"/>
      <c r="K2272" s="1202"/>
      <c r="L2272" s="1202" t="s">
        <v>1918</v>
      </c>
      <c r="M2272" s="1202" t="s">
        <v>2219</v>
      </c>
      <c r="N2272" s="1203" t="s">
        <v>2576</v>
      </c>
      <c r="O2272" s="1203" t="s">
        <v>73</v>
      </c>
      <c r="P2272" s="1203" t="s">
        <v>73</v>
      </c>
      <c r="Q2272" s="1203" t="s">
        <v>73</v>
      </c>
      <c r="R2272" s="1203" t="s">
        <v>73</v>
      </c>
      <c r="S2272" s="1209">
        <f>VLOOKUP($D2272,'NI-Ter'!$B$1:$Y$2048,12,FALSE)</f>
        <v>0</v>
      </c>
      <c r="T2272" s="1209">
        <f>VLOOKUP($D2272,'NI-Ter'!$B$1:$Y$2048,13,FALSE)</f>
        <v>0</v>
      </c>
      <c r="U2272" s="1209">
        <f>VLOOKUP($D2272,'NI-Ter'!$B$1:$Y$2048,16,FALSE)</f>
        <v>0</v>
      </c>
      <c r="V2272" s="1209">
        <f>VLOOKUP($D2272,'NI-Ter'!$B$1:$Y$2048,17,FALSE)</f>
        <v>0</v>
      </c>
      <c r="W2272" s="1209">
        <f>VLOOKUP($D2272,'NI-Ter'!$B$1:$Y$2048,18,FALSE)</f>
        <v>0</v>
      </c>
      <c r="X2272" s="1209">
        <f>VLOOKUP($D2272,'NI-Ter'!$B$1:$Y$2048,19,FALSE)</f>
        <v>0</v>
      </c>
    </row>
    <row r="2273" spans="1:24" ht="27" hidden="1">
      <c r="A2273" s="507"/>
      <c r="B2273" s="507"/>
      <c r="C2273" s="507"/>
      <c r="D2273" s="1209" t="s">
        <v>2577</v>
      </c>
      <c r="E2273" s="1210" t="s">
        <v>3062</v>
      </c>
      <c r="F2273" s="1202"/>
      <c r="G2273" s="1202"/>
      <c r="H2273" s="1205" t="s">
        <v>2557</v>
      </c>
      <c r="I2273" s="1202" t="s">
        <v>53</v>
      </c>
      <c r="J2273" s="1202"/>
      <c r="K2273" s="1202"/>
      <c r="L2273" s="1202" t="s">
        <v>1918</v>
      </c>
      <c r="M2273" s="1202" t="s">
        <v>2219</v>
      </c>
      <c r="N2273" s="1203" t="s">
        <v>2578</v>
      </c>
      <c r="O2273" s="1203" t="s">
        <v>73</v>
      </c>
      <c r="P2273" s="1203" t="s">
        <v>73</v>
      </c>
      <c r="Q2273" s="1203" t="s">
        <v>73</v>
      </c>
      <c r="R2273" s="1203" t="s">
        <v>73</v>
      </c>
      <c r="S2273" s="1209">
        <f>VLOOKUP($D2273,'NI-Ter'!$B$1:$Y$2048,12,FALSE)</f>
        <v>0</v>
      </c>
      <c r="T2273" s="1209">
        <f>VLOOKUP($D2273,'NI-Ter'!$B$1:$Y$2048,13,FALSE)</f>
        <v>0</v>
      </c>
      <c r="U2273" s="1209">
        <f>VLOOKUP($D2273,'NI-Ter'!$B$1:$Y$2048,16,FALSE)</f>
        <v>0</v>
      </c>
      <c r="V2273" s="1209">
        <f>VLOOKUP($D2273,'NI-Ter'!$B$1:$Y$2048,17,FALSE)</f>
        <v>0</v>
      </c>
      <c r="W2273" s="1209">
        <f>VLOOKUP($D2273,'NI-Ter'!$B$1:$Y$2048,18,FALSE)</f>
        <v>0</v>
      </c>
      <c r="X2273" s="1209">
        <f>VLOOKUP($D2273,'NI-Ter'!$B$1:$Y$2048,19,FALSE)</f>
        <v>0</v>
      </c>
    </row>
    <row r="2274" spans="1:24" hidden="1">
      <c r="A2274" s="507"/>
      <c r="B2274" s="507"/>
      <c r="C2274" s="507"/>
      <c r="D2274" s="1209" t="s">
        <v>2579</v>
      </c>
      <c r="E2274" s="1210" t="s">
        <v>3062</v>
      </c>
      <c r="F2274" s="1202"/>
      <c r="G2274" s="1202"/>
      <c r="H2274" s="1202"/>
      <c r="I2274" s="1202" t="s">
        <v>71</v>
      </c>
      <c r="J2274" s="1202"/>
      <c r="K2274" s="1202"/>
      <c r="L2274" s="1202"/>
      <c r="M2274" s="1202"/>
      <c r="N2274" s="1203" t="s">
        <v>2580</v>
      </c>
      <c r="O2274" s="1203" t="s">
        <v>73</v>
      </c>
      <c r="P2274" s="1203" t="s">
        <v>73</v>
      </c>
      <c r="Q2274" s="1203" t="s">
        <v>73</v>
      </c>
      <c r="R2274" s="1203" t="s">
        <v>73</v>
      </c>
      <c r="S2274" s="1209">
        <f>VLOOKUP($D2274,'NI-Ter'!$B$1:$Y$2048,12,FALSE)</f>
        <v>0</v>
      </c>
      <c r="T2274" s="1209">
        <f>VLOOKUP($D2274,'NI-Ter'!$B$1:$Y$2048,13,FALSE)</f>
        <v>0</v>
      </c>
      <c r="U2274" s="1209">
        <f>VLOOKUP($D2274,'NI-Ter'!$B$1:$Y$2048,16,FALSE)</f>
        <v>0</v>
      </c>
      <c r="V2274" s="1209">
        <f>VLOOKUP($D2274,'NI-Ter'!$B$1:$Y$2048,17,FALSE)</f>
        <v>0</v>
      </c>
      <c r="W2274" s="1209">
        <f>VLOOKUP($D2274,'NI-Ter'!$B$1:$Y$2048,18,FALSE)</f>
        <v>0</v>
      </c>
      <c r="X2274" s="1209">
        <f>VLOOKUP($D2274,'NI-Ter'!$B$1:$Y$2048,19,FALSE)</f>
        <v>0</v>
      </c>
    </row>
    <row r="2275" spans="1:24" hidden="1">
      <c r="A2275" s="507"/>
      <c r="B2275" s="507"/>
      <c r="C2275" s="507"/>
      <c r="D2275" s="1209" t="s">
        <v>2581</v>
      </c>
      <c r="E2275" s="1210" t="s">
        <v>3062</v>
      </c>
      <c r="F2275" s="1202"/>
      <c r="G2275" s="1202"/>
      <c r="H2275" s="1202" t="s">
        <v>2582</v>
      </c>
      <c r="I2275" s="1202" t="s">
        <v>53</v>
      </c>
      <c r="J2275" s="1202"/>
      <c r="K2275" s="1202"/>
      <c r="L2275" s="1202" t="s">
        <v>1045</v>
      </c>
      <c r="M2275" s="1202" t="s">
        <v>2583</v>
      </c>
      <c r="N2275" s="1203" t="s">
        <v>2584</v>
      </c>
      <c r="O2275" s="1203" t="s">
        <v>73</v>
      </c>
      <c r="P2275" s="1203" t="s">
        <v>73</v>
      </c>
      <c r="Q2275" s="1203" t="s">
        <v>73</v>
      </c>
      <c r="R2275" s="1203" t="s">
        <v>73</v>
      </c>
      <c r="S2275" s="1209">
        <f>VLOOKUP($D2275,'NI-Ter'!$B$1:$Y$2048,12,FALSE)</f>
        <v>0</v>
      </c>
      <c r="T2275" s="1209">
        <f>VLOOKUP($D2275,'NI-Ter'!$B$1:$Y$2048,13,FALSE)</f>
        <v>0</v>
      </c>
      <c r="U2275" s="1209">
        <f>VLOOKUP($D2275,'NI-Ter'!$B$1:$Y$2048,16,FALSE)</f>
        <v>0</v>
      </c>
      <c r="V2275" s="1209">
        <f>VLOOKUP($D2275,'NI-Ter'!$B$1:$Y$2048,17,FALSE)</f>
        <v>0</v>
      </c>
      <c r="W2275" s="1209">
        <f>VLOOKUP($D2275,'NI-Ter'!$B$1:$Y$2048,18,FALSE)</f>
        <v>0</v>
      </c>
      <c r="X2275" s="1209">
        <f>VLOOKUP($D2275,'NI-Ter'!$B$1:$Y$2048,19,FALSE)</f>
        <v>0</v>
      </c>
    </row>
    <row r="2276" spans="1:24" hidden="1">
      <c r="A2276" s="507"/>
      <c r="B2276" s="507"/>
      <c r="C2276" s="507"/>
      <c r="D2276" s="1209" t="s">
        <v>2585</v>
      </c>
      <c r="E2276" s="1210" t="s">
        <v>3062</v>
      </c>
      <c r="F2276" s="1202"/>
      <c r="G2276" s="1202"/>
      <c r="H2276" s="1202" t="s">
        <v>2586</v>
      </c>
      <c r="I2276" s="1202" t="s">
        <v>53</v>
      </c>
      <c r="J2276" s="1202"/>
      <c r="K2276" s="1202"/>
      <c r="L2276" s="1202" t="s">
        <v>1045</v>
      </c>
      <c r="M2276" s="1202" t="s">
        <v>2583</v>
      </c>
      <c r="N2276" s="1203" t="s">
        <v>2587</v>
      </c>
      <c r="O2276" s="1203" t="s">
        <v>73</v>
      </c>
      <c r="P2276" s="1203" t="s">
        <v>73</v>
      </c>
      <c r="Q2276" s="1203" t="s">
        <v>73</v>
      </c>
      <c r="R2276" s="1203" t="s">
        <v>73</v>
      </c>
      <c r="S2276" s="1209">
        <f>VLOOKUP($D2276,'NI-Ter'!$B$1:$Y$2048,12,FALSE)</f>
        <v>0</v>
      </c>
      <c r="T2276" s="1209">
        <f>VLOOKUP($D2276,'NI-Ter'!$B$1:$Y$2048,13,FALSE)</f>
        <v>0</v>
      </c>
      <c r="U2276" s="1209">
        <f>VLOOKUP($D2276,'NI-Ter'!$B$1:$Y$2048,16,FALSE)</f>
        <v>0</v>
      </c>
      <c r="V2276" s="1209">
        <f>VLOOKUP($D2276,'NI-Ter'!$B$1:$Y$2048,17,FALSE)</f>
        <v>0</v>
      </c>
      <c r="W2276" s="1209">
        <f>VLOOKUP($D2276,'NI-Ter'!$B$1:$Y$2048,18,FALSE)</f>
        <v>0</v>
      </c>
      <c r="X2276" s="1209">
        <f>VLOOKUP($D2276,'NI-Ter'!$B$1:$Y$2048,19,FALSE)</f>
        <v>0</v>
      </c>
    </row>
    <row r="2277" spans="1:24" hidden="1">
      <c r="A2277" s="507"/>
      <c r="B2277" s="507"/>
      <c r="C2277" s="507"/>
      <c r="D2277" s="1209" t="s">
        <v>2588</v>
      </c>
      <c r="E2277" s="1210" t="s">
        <v>3062</v>
      </c>
      <c r="F2277" s="1202"/>
      <c r="G2277" s="1202"/>
      <c r="H2277" s="1202" t="s">
        <v>2589</v>
      </c>
      <c r="I2277" s="1202" t="s">
        <v>53</v>
      </c>
      <c r="J2277" s="1202"/>
      <c r="K2277" s="1202"/>
      <c r="L2277" s="1202" t="s">
        <v>1045</v>
      </c>
      <c r="M2277" s="1202" t="s">
        <v>2583</v>
      </c>
      <c r="N2277" s="1203" t="s">
        <v>2590</v>
      </c>
      <c r="O2277" s="1203" t="s">
        <v>73</v>
      </c>
      <c r="P2277" s="1203" t="s">
        <v>73</v>
      </c>
      <c r="Q2277" s="1203" t="s">
        <v>73</v>
      </c>
      <c r="R2277" s="1203" t="s">
        <v>73</v>
      </c>
      <c r="S2277" s="1209">
        <f>VLOOKUP($D2277,'NI-Ter'!$B$1:$Y$2048,12,FALSE)</f>
        <v>0</v>
      </c>
      <c r="T2277" s="1209">
        <f>VLOOKUP($D2277,'NI-Ter'!$B$1:$Y$2048,13,FALSE)</f>
        <v>0</v>
      </c>
      <c r="U2277" s="1209">
        <f>VLOOKUP($D2277,'NI-Ter'!$B$1:$Y$2048,16,FALSE)</f>
        <v>0</v>
      </c>
      <c r="V2277" s="1209">
        <f>VLOOKUP($D2277,'NI-Ter'!$B$1:$Y$2048,17,FALSE)</f>
        <v>0</v>
      </c>
      <c r="W2277" s="1209">
        <f>VLOOKUP($D2277,'NI-Ter'!$B$1:$Y$2048,18,FALSE)</f>
        <v>0</v>
      </c>
      <c r="X2277" s="1209">
        <f>VLOOKUP($D2277,'NI-Ter'!$B$1:$Y$2048,19,FALSE)</f>
        <v>0</v>
      </c>
    </row>
    <row r="2278" spans="1:24" ht="40.5" hidden="1">
      <c r="A2278" s="507"/>
      <c r="B2278" s="507"/>
      <c r="C2278" s="507"/>
      <c r="D2278" s="1209" t="s">
        <v>2591</v>
      </c>
      <c r="E2278" s="1210" t="s">
        <v>3062</v>
      </c>
      <c r="F2278" s="1202"/>
      <c r="G2278" s="1202"/>
      <c r="H2278" s="1202" t="s">
        <v>2589</v>
      </c>
      <c r="I2278" s="1202" t="s">
        <v>53</v>
      </c>
      <c r="J2278" s="1202"/>
      <c r="K2278" s="1202"/>
      <c r="L2278" s="1202" t="s">
        <v>1045</v>
      </c>
      <c r="M2278" s="1202" t="s">
        <v>2583</v>
      </c>
      <c r="N2278" s="1203" t="s">
        <v>2592</v>
      </c>
      <c r="O2278" s="1203" t="s">
        <v>73</v>
      </c>
      <c r="P2278" s="1203" t="s">
        <v>73</v>
      </c>
      <c r="Q2278" s="1203" t="s">
        <v>73</v>
      </c>
      <c r="R2278" s="1203" t="s">
        <v>73</v>
      </c>
      <c r="S2278" s="1209">
        <f>VLOOKUP($D2278,'NI-Ter'!$B$1:$Y$2048,12,FALSE)</f>
        <v>0</v>
      </c>
      <c r="T2278" s="1209">
        <f>VLOOKUP($D2278,'NI-Ter'!$B$1:$Y$2048,13,FALSE)</f>
        <v>0</v>
      </c>
      <c r="U2278" s="1209">
        <f>VLOOKUP($D2278,'NI-Ter'!$B$1:$Y$2048,16,FALSE)</f>
        <v>0</v>
      </c>
      <c r="V2278" s="1209">
        <f>VLOOKUP($D2278,'NI-Ter'!$B$1:$Y$2048,17,FALSE)</f>
        <v>0</v>
      </c>
      <c r="W2278" s="1209">
        <f>VLOOKUP($D2278,'NI-Ter'!$B$1:$Y$2048,18,FALSE)</f>
        <v>0</v>
      </c>
      <c r="X2278" s="1209">
        <f>VLOOKUP($D2278,'NI-Ter'!$B$1:$Y$2048,19,FALSE)</f>
        <v>0</v>
      </c>
    </row>
    <row r="2279" spans="1:24" ht="40.5" hidden="1">
      <c r="A2279" s="507"/>
      <c r="B2279" s="507"/>
      <c r="C2279" s="507"/>
      <c r="D2279" s="1209" t="s">
        <v>2593</v>
      </c>
      <c r="E2279" s="1210" t="s">
        <v>3062</v>
      </c>
      <c r="F2279" s="1202" t="s">
        <v>157</v>
      </c>
      <c r="G2279" s="1202"/>
      <c r="H2279" s="1202" t="s">
        <v>1817</v>
      </c>
      <c r="I2279" s="1202" t="s">
        <v>53</v>
      </c>
      <c r="J2279" s="1202"/>
      <c r="K2279" s="1202"/>
      <c r="L2279" s="1202" t="s">
        <v>1045</v>
      </c>
      <c r="M2279" s="1202" t="s">
        <v>2583</v>
      </c>
      <c r="N2279" s="1203" t="s">
        <v>2594</v>
      </c>
      <c r="O2279" s="1203" t="s">
        <v>73</v>
      </c>
      <c r="P2279" s="1203" t="s">
        <v>73</v>
      </c>
      <c r="Q2279" s="1203" t="s">
        <v>73</v>
      </c>
      <c r="R2279" s="1203" t="s">
        <v>73</v>
      </c>
      <c r="S2279" s="1209">
        <f>VLOOKUP($D2279,'NI-Ter'!$B$1:$Y$2048,12,FALSE)</f>
        <v>0</v>
      </c>
      <c r="T2279" s="1209">
        <f>VLOOKUP($D2279,'NI-Ter'!$B$1:$Y$2048,13,FALSE)</f>
        <v>0</v>
      </c>
      <c r="U2279" s="1209">
        <f>VLOOKUP($D2279,'NI-Ter'!$B$1:$Y$2048,16,FALSE)</f>
        <v>0</v>
      </c>
      <c r="V2279" s="1209">
        <f>VLOOKUP($D2279,'NI-Ter'!$B$1:$Y$2048,17,FALSE)</f>
        <v>0</v>
      </c>
      <c r="W2279" s="1209">
        <f>VLOOKUP($D2279,'NI-Ter'!$B$1:$Y$2048,18,FALSE)</f>
        <v>0</v>
      </c>
      <c r="X2279" s="1209">
        <f>VLOOKUP($D2279,'NI-Ter'!$B$1:$Y$2048,19,FALSE)</f>
        <v>0</v>
      </c>
    </row>
    <row r="2280" spans="1:24" ht="27" hidden="1">
      <c r="A2280" s="507"/>
      <c r="B2280" s="507"/>
      <c r="C2280" s="507"/>
      <c r="D2280" s="1209" t="s">
        <v>2595</v>
      </c>
      <c r="E2280" s="1210" t="s">
        <v>3062</v>
      </c>
      <c r="F2280" s="1202"/>
      <c r="G2280" s="1202"/>
      <c r="H2280" s="1202" t="s">
        <v>2589</v>
      </c>
      <c r="I2280" s="1202" t="s">
        <v>53</v>
      </c>
      <c r="J2280" s="1202"/>
      <c r="K2280" s="1202"/>
      <c r="L2280" s="1202" t="s">
        <v>1045</v>
      </c>
      <c r="M2280" s="1202" t="s">
        <v>2583</v>
      </c>
      <c r="N2280" s="1203" t="s">
        <v>2596</v>
      </c>
      <c r="O2280" s="1203" t="s">
        <v>73</v>
      </c>
      <c r="P2280" s="1203" t="s">
        <v>73</v>
      </c>
      <c r="Q2280" s="1203" t="s">
        <v>73</v>
      </c>
      <c r="R2280" s="1203" t="s">
        <v>73</v>
      </c>
      <c r="S2280" s="1209">
        <f>VLOOKUP($D2280,'NI-Ter'!$B$1:$Y$2048,12,FALSE)</f>
        <v>0</v>
      </c>
      <c r="T2280" s="1209">
        <f>VLOOKUP($D2280,'NI-Ter'!$B$1:$Y$2048,13,FALSE)</f>
        <v>0</v>
      </c>
      <c r="U2280" s="1209">
        <f>VLOOKUP($D2280,'NI-Ter'!$B$1:$Y$2048,16,FALSE)</f>
        <v>0</v>
      </c>
      <c r="V2280" s="1209">
        <f>VLOOKUP($D2280,'NI-Ter'!$B$1:$Y$2048,17,FALSE)</f>
        <v>0</v>
      </c>
      <c r="W2280" s="1209">
        <f>VLOOKUP($D2280,'NI-Ter'!$B$1:$Y$2048,18,FALSE)</f>
        <v>0</v>
      </c>
      <c r="X2280" s="1209">
        <f>VLOOKUP($D2280,'NI-Ter'!$B$1:$Y$2048,19,FALSE)</f>
        <v>0</v>
      </c>
    </row>
    <row r="2281" spans="1:24" ht="27" hidden="1">
      <c r="A2281" s="507"/>
      <c r="B2281" s="507"/>
      <c r="C2281" s="507"/>
      <c r="D2281" s="1209" t="s">
        <v>2597</v>
      </c>
      <c r="E2281" s="1210" t="s">
        <v>3062</v>
      </c>
      <c r="F2281" s="1202"/>
      <c r="G2281" s="1202"/>
      <c r="H2281" s="1202" t="s">
        <v>2589</v>
      </c>
      <c r="I2281" s="1202" t="s">
        <v>53</v>
      </c>
      <c r="J2281" s="1202"/>
      <c r="K2281" s="1202"/>
      <c r="L2281" s="1202" t="s">
        <v>1045</v>
      </c>
      <c r="M2281" s="1202" t="s">
        <v>2583</v>
      </c>
      <c r="N2281" s="1203" t="s">
        <v>2598</v>
      </c>
      <c r="O2281" s="1203" t="s">
        <v>73</v>
      </c>
      <c r="P2281" s="1203" t="s">
        <v>73</v>
      </c>
      <c r="Q2281" s="1203" t="s">
        <v>73</v>
      </c>
      <c r="R2281" s="1203" t="s">
        <v>73</v>
      </c>
      <c r="S2281" s="1209">
        <f>VLOOKUP($D2281,'NI-Ter'!$B$1:$Y$2048,12,FALSE)</f>
        <v>0</v>
      </c>
      <c r="T2281" s="1209">
        <f>VLOOKUP($D2281,'NI-Ter'!$B$1:$Y$2048,13,FALSE)</f>
        <v>0</v>
      </c>
      <c r="U2281" s="1209">
        <f>VLOOKUP($D2281,'NI-Ter'!$B$1:$Y$2048,16,FALSE)</f>
        <v>0</v>
      </c>
      <c r="V2281" s="1209">
        <f>VLOOKUP($D2281,'NI-Ter'!$B$1:$Y$2048,17,FALSE)</f>
        <v>0</v>
      </c>
      <c r="W2281" s="1209">
        <f>VLOOKUP($D2281,'NI-Ter'!$B$1:$Y$2048,18,FALSE)</f>
        <v>0</v>
      </c>
      <c r="X2281" s="1209">
        <f>VLOOKUP($D2281,'NI-Ter'!$B$1:$Y$2048,19,FALSE)</f>
        <v>0</v>
      </c>
    </row>
    <row r="2282" spans="1:24" ht="27" hidden="1">
      <c r="A2282" s="507"/>
      <c r="B2282" s="507"/>
      <c r="C2282" s="507"/>
      <c r="D2282" s="1209" t="s">
        <v>2599</v>
      </c>
      <c r="E2282" s="1210" t="s">
        <v>3062</v>
      </c>
      <c r="F2282" s="1202"/>
      <c r="G2282" s="1202"/>
      <c r="H2282" s="1202" t="s">
        <v>2589</v>
      </c>
      <c r="I2282" s="1202" t="s">
        <v>53</v>
      </c>
      <c r="J2282" s="1202"/>
      <c r="K2282" s="1202"/>
      <c r="L2282" s="1202" t="s">
        <v>1045</v>
      </c>
      <c r="M2282" s="1202" t="s">
        <v>2583</v>
      </c>
      <c r="N2282" s="1203" t="s">
        <v>2600</v>
      </c>
      <c r="O2282" s="1203" t="s">
        <v>73</v>
      </c>
      <c r="P2282" s="1203" t="s">
        <v>73</v>
      </c>
      <c r="Q2282" s="1203" t="s">
        <v>73</v>
      </c>
      <c r="R2282" s="1203" t="s">
        <v>73</v>
      </c>
      <c r="S2282" s="1209">
        <f>VLOOKUP($D2282,'NI-Ter'!$B$1:$Y$2048,12,FALSE)</f>
        <v>0</v>
      </c>
      <c r="T2282" s="1209">
        <f>VLOOKUP($D2282,'NI-Ter'!$B$1:$Y$2048,13,FALSE)</f>
        <v>0</v>
      </c>
      <c r="U2282" s="1209">
        <f>VLOOKUP($D2282,'NI-Ter'!$B$1:$Y$2048,16,FALSE)</f>
        <v>0</v>
      </c>
      <c r="V2282" s="1209">
        <f>VLOOKUP($D2282,'NI-Ter'!$B$1:$Y$2048,17,FALSE)</f>
        <v>0</v>
      </c>
      <c r="W2282" s="1209">
        <f>VLOOKUP($D2282,'NI-Ter'!$B$1:$Y$2048,18,FALSE)</f>
        <v>0</v>
      </c>
      <c r="X2282" s="1209">
        <f>VLOOKUP($D2282,'NI-Ter'!$B$1:$Y$2048,19,FALSE)</f>
        <v>0</v>
      </c>
    </row>
    <row r="2283" spans="1:24" ht="27" hidden="1">
      <c r="A2283" s="507"/>
      <c r="B2283" s="507"/>
      <c r="C2283" s="507"/>
      <c r="D2283" s="1209" t="s">
        <v>2601</v>
      </c>
      <c r="E2283" s="1210" t="s">
        <v>3062</v>
      </c>
      <c r="F2283" s="1202"/>
      <c r="G2283" s="1202"/>
      <c r="H2283" s="1202" t="s">
        <v>2589</v>
      </c>
      <c r="I2283" s="1202" t="s">
        <v>53</v>
      </c>
      <c r="J2283" s="1202"/>
      <c r="K2283" s="1202"/>
      <c r="L2283" s="1202" t="s">
        <v>1045</v>
      </c>
      <c r="M2283" s="1202" t="s">
        <v>2583</v>
      </c>
      <c r="N2283" s="1203" t="s">
        <v>2602</v>
      </c>
      <c r="O2283" s="1203" t="s">
        <v>73</v>
      </c>
      <c r="P2283" s="1203" t="s">
        <v>73</v>
      </c>
      <c r="Q2283" s="1203" t="s">
        <v>73</v>
      </c>
      <c r="R2283" s="1203" t="s">
        <v>73</v>
      </c>
      <c r="S2283" s="1209">
        <f>VLOOKUP($D2283,'NI-Ter'!$B$1:$Y$2048,12,FALSE)</f>
        <v>0</v>
      </c>
      <c r="T2283" s="1209">
        <f>VLOOKUP($D2283,'NI-Ter'!$B$1:$Y$2048,13,FALSE)</f>
        <v>0</v>
      </c>
      <c r="U2283" s="1209">
        <f>VLOOKUP($D2283,'NI-Ter'!$B$1:$Y$2048,16,FALSE)</f>
        <v>0</v>
      </c>
      <c r="V2283" s="1209">
        <f>VLOOKUP($D2283,'NI-Ter'!$B$1:$Y$2048,17,FALSE)</f>
        <v>0</v>
      </c>
      <c r="W2283" s="1209">
        <f>VLOOKUP($D2283,'NI-Ter'!$B$1:$Y$2048,18,FALSE)</f>
        <v>0</v>
      </c>
      <c r="X2283" s="1209">
        <f>VLOOKUP($D2283,'NI-Ter'!$B$1:$Y$2048,19,FALSE)</f>
        <v>0</v>
      </c>
    </row>
    <row r="2284" spans="1:24" hidden="1">
      <c r="A2284" s="507"/>
      <c r="B2284" s="507"/>
      <c r="C2284" s="507"/>
      <c r="D2284" s="1209" t="s">
        <v>2603</v>
      </c>
      <c r="E2284" s="1210" t="s">
        <v>3062</v>
      </c>
      <c r="F2284" s="1202"/>
      <c r="G2284" s="1202"/>
      <c r="H2284" s="1202" t="s">
        <v>2604</v>
      </c>
      <c r="I2284" s="1202" t="s">
        <v>53</v>
      </c>
      <c r="J2284" s="1202"/>
      <c r="K2284" s="1202"/>
      <c r="L2284" s="1202" t="s">
        <v>1045</v>
      </c>
      <c r="M2284" s="1202" t="s">
        <v>2583</v>
      </c>
      <c r="N2284" s="1203" t="s">
        <v>2605</v>
      </c>
      <c r="O2284" s="1203" t="s">
        <v>73</v>
      </c>
      <c r="P2284" s="1203" t="s">
        <v>73</v>
      </c>
      <c r="Q2284" s="1203" t="s">
        <v>73</v>
      </c>
      <c r="R2284" s="1203" t="s">
        <v>73</v>
      </c>
      <c r="S2284" s="1209">
        <f>VLOOKUP($D2284,'NI-Ter'!$B$1:$Y$2048,12,FALSE)</f>
        <v>0</v>
      </c>
      <c r="T2284" s="1209">
        <f>VLOOKUP($D2284,'NI-Ter'!$B$1:$Y$2048,13,FALSE)</f>
        <v>0</v>
      </c>
      <c r="U2284" s="1209">
        <f>VLOOKUP($D2284,'NI-Ter'!$B$1:$Y$2048,16,FALSE)</f>
        <v>0</v>
      </c>
      <c r="V2284" s="1209">
        <f>VLOOKUP($D2284,'NI-Ter'!$B$1:$Y$2048,17,FALSE)</f>
        <v>0</v>
      </c>
      <c r="W2284" s="1209">
        <f>VLOOKUP($D2284,'NI-Ter'!$B$1:$Y$2048,18,FALSE)</f>
        <v>0</v>
      </c>
      <c r="X2284" s="1209">
        <f>VLOOKUP($D2284,'NI-Ter'!$B$1:$Y$2048,19,FALSE)</f>
        <v>0</v>
      </c>
    </row>
    <row r="2285" spans="1:24" hidden="1">
      <c r="A2285" s="507"/>
      <c r="B2285" s="507"/>
      <c r="C2285" s="507"/>
      <c r="D2285" s="1209" t="s">
        <v>2606</v>
      </c>
      <c r="E2285" s="1210" t="s">
        <v>3062</v>
      </c>
      <c r="F2285" s="1202" t="s">
        <v>157</v>
      </c>
      <c r="G2285" s="1202"/>
      <c r="H2285" s="1202" t="s">
        <v>1756</v>
      </c>
      <c r="I2285" s="1202" t="s">
        <v>53</v>
      </c>
      <c r="J2285" s="1202"/>
      <c r="K2285" s="1202"/>
      <c r="L2285" s="1202" t="s">
        <v>1045</v>
      </c>
      <c r="M2285" s="1202" t="s">
        <v>2583</v>
      </c>
      <c r="N2285" s="1203" t="s">
        <v>2607</v>
      </c>
      <c r="O2285" s="1203" t="s">
        <v>73</v>
      </c>
      <c r="P2285" s="1203" t="s">
        <v>73</v>
      </c>
      <c r="Q2285" s="1203" t="s">
        <v>73</v>
      </c>
      <c r="R2285" s="1203" t="s">
        <v>73</v>
      </c>
      <c r="S2285" s="1209">
        <f>VLOOKUP($D2285,'NI-Ter'!$B$1:$Y$2048,12,FALSE)</f>
        <v>0</v>
      </c>
      <c r="T2285" s="1209">
        <f>VLOOKUP($D2285,'NI-Ter'!$B$1:$Y$2048,13,FALSE)</f>
        <v>0</v>
      </c>
      <c r="U2285" s="1209">
        <f>VLOOKUP($D2285,'NI-Ter'!$B$1:$Y$2048,16,FALSE)</f>
        <v>0</v>
      </c>
      <c r="V2285" s="1209">
        <f>VLOOKUP($D2285,'NI-Ter'!$B$1:$Y$2048,17,FALSE)</f>
        <v>0</v>
      </c>
      <c r="W2285" s="1209">
        <f>VLOOKUP($D2285,'NI-Ter'!$B$1:$Y$2048,18,FALSE)</f>
        <v>0</v>
      </c>
      <c r="X2285" s="1209">
        <f>VLOOKUP($D2285,'NI-Ter'!$B$1:$Y$2048,19,FALSE)</f>
        <v>0</v>
      </c>
    </row>
    <row r="2286" spans="1:24" ht="27" hidden="1">
      <c r="A2286" s="507"/>
      <c r="B2286" s="507"/>
      <c r="C2286" s="507"/>
      <c r="D2286" s="1209" t="s">
        <v>2608</v>
      </c>
      <c r="E2286" s="1210" t="s">
        <v>3062</v>
      </c>
      <c r="F2286" s="1202"/>
      <c r="G2286" s="1202"/>
      <c r="H2286" s="1202" t="s">
        <v>2604</v>
      </c>
      <c r="I2286" s="1202" t="s">
        <v>53</v>
      </c>
      <c r="J2286" s="1202"/>
      <c r="K2286" s="1202"/>
      <c r="L2286" s="1202" t="s">
        <v>747</v>
      </c>
      <c r="M2286" s="1202" t="s">
        <v>2583</v>
      </c>
      <c r="N2286" s="1203" t="s">
        <v>2609</v>
      </c>
      <c r="O2286" s="1203" t="s">
        <v>750</v>
      </c>
      <c r="P2286" s="1203" t="s">
        <v>2610</v>
      </c>
      <c r="Q2286" s="1203" t="s">
        <v>750</v>
      </c>
      <c r="R2286" s="1203" t="s">
        <v>2611</v>
      </c>
      <c r="S2286" s="1209">
        <f>VLOOKUP($D2286,'NI-Ter'!$B$1:$Y$2048,12,FALSE)</f>
        <v>0</v>
      </c>
      <c r="T2286" s="1209">
        <f>VLOOKUP($D2286,'NI-Ter'!$B$1:$Y$2048,13,FALSE)</f>
        <v>0</v>
      </c>
      <c r="U2286" s="1209">
        <f>VLOOKUP($D2286,'NI-Ter'!$B$1:$Y$2048,16,FALSE)</f>
        <v>0</v>
      </c>
      <c r="V2286" s="1209">
        <f>VLOOKUP($D2286,'NI-Ter'!$B$1:$Y$2048,17,FALSE)</f>
        <v>0</v>
      </c>
      <c r="W2286" s="1209">
        <f>VLOOKUP($D2286,'NI-Ter'!$B$1:$Y$2048,18,FALSE)</f>
        <v>0</v>
      </c>
      <c r="X2286" s="1209">
        <f>VLOOKUP($D2286,'NI-Ter'!$B$1:$Y$2048,19,FALSE)</f>
        <v>0</v>
      </c>
    </row>
    <row r="2287" spans="1:24" ht="27" hidden="1">
      <c r="A2287" s="507"/>
      <c r="B2287" s="507"/>
      <c r="C2287" s="507"/>
      <c r="D2287" s="1209" t="s">
        <v>2612</v>
      </c>
      <c r="E2287" s="1210" t="s">
        <v>3062</v>
      </c>
      <c r="F2287" s="1202"/>
      <c r="G2287" s="1202"/>
      <c r="H2287" s="1202" t="s">
        <v>2604</v>
      </c>
      <c r="I2287" s="1202" t="s">
        <v>53</v>
      </c>
      <c r="J2287" s="1202"/>
      <c r="K2287" s="1202"/>
      <c r="L2287" s="1202" t="s">
        <v>747</v>
      </c>
      <c r="M2287" s="1202" t="s">
        <v>2583</v>
      </c>
      <c r="N2287" s="1203" t="s">
        <v>2613</v>
      </c>
      <c r="O2287" s="1203" t="s">
        <v>750</v>
      </c>
      <c r="P2287" s="1203" t="s">
        <v>2610</v>
      </c>
      <c r="Q2287" s="1203" t="s">
        <v>750</v>
      </c>
      <c r="R2287" s="1203" t="s">
        <v>2611</v>
      </c>
      <c r="S2287" s="1209">
        <f>VLOOKUP($D2287,'NI-Ter'!$B$1:$Y$2048,12,FALSE)</f>
        <v>0</v>
      </c>
      <c r="T2287" s="1209">
        <f>VLOOKUP($D2287,'NI-Ter'!$B$1:$Y$2048,13,FALSE)</f>
        <v>0</v>
      </c>
      <c r="U2287" s="1209">
        <f>VLOOKUP($D2287,'NI-Ter'!$B$1:$Y$2048,16,FALSE)</f>
        <v>0</v>
      </c>
      <c r="V2287" s="1209">
        <f>VLOOKUP($D2287,'NI-Ter'!$B$1:$Y$2048,17,FALSE)</f>
        <v>0</v>
      </c>
      <c r="W2287" s="1209">
        <f>VLOOKUP($D2287,'NI-Ter'!$B$1:$Y$2048,18,FALSE)</f>
        <v>0</v>
      </c>
      <c r="X2287" s="1209">
        <f>VLOOKUP($D2287,'NI-Ter'!$B$1:$Y$2048,19,FALSE)</f>
        <v>0</v>
      </c>
    </row>
    <row r="2288" spans="1:24" ht="27" hidden="1">
      <c r="A2288" s="507"/>
      <c r="B2288" s="507"/>
      <c r="C2288" s="507"/>
      <c r="D2288" s="1209" t="s">
        <v>2614</v>
      </c>
      <c r="E2288" s="1210" t="s">
        <v>3062</v>
      </c>
      <c r="F2288" s="1202"/>
      <c r="G2288" s="1202"/>
      <c r="H2288" s="1202" t="s">
        <v>2604</v>
      </c>
      <c r="I2288" s="1202" t="s">
        <v>53</v>
      </c>
      <c r="J2288" s="1202"/>
      <c r="K2288" s="1202"/>
      <c r="L2288" s="1202" t="s">
        <v>747</v>
      </c>
      <c r="M2288" s="1202" t="s">
        <v>2583</v>
      </c>
      <c r="N2288" s="1203" t="s">
        <v>2615</v>
      </c>
      <c r="O2288" s="1203" t="s">
        <v>750</v>
      </c>
      <c r="P2288" s="1203" t="s">
        <v>2610</v>
      </c>
      <c r="Q2288" s="1203" t="s">
        <v>750</v>
      </c>
      <c r="R2288" s="1203" t="s">
        <v>2611</v>
      </c>
      <c r="S2288" s="1209">
        <f>VLOOKUP($D2288,'NI-Ter'!$B$1:$Y$2048,12,FALSE)</f>
        <v>0</v>
      </c>
      <c r="T2288" s="1209">
        <f>VLOOKUP($D2288,'NI-Ter'!$B$1:$Y$2048,13,FALSE)</f>
        <v>0</v>
      </c>
      <c r="U2288" s="1209">
        <f>VLOOKUP($D2288,'NI-Ter'!$B$1:$Y$2048,16,FALSE)</f>
        <v>0</v>
      </c>
      <c r="V2288" s="1209">
        <f>VLOOKUP($D2288,'NI-Ter'!$B$1:$Y$2048,17,FALSE)</f>
        <v>0</v>
      </c>
      <c r="W2288" s="1209">
        <f>VLOOKUP($D2288,'NI-Ter'!$B$1:$Y$2048,18,FALSE)</f>
        <v>0</v>
      </c>
      <c r="X2288" s="1209">
        <f>VLOOKUP($D2288,'NI-Ter'!$B$1:$Y$2048,19,FALSE)</f>
        <v>0</v>
      </c>
    </row>
    <row r="2289" spans="1:83" ht="27" hidden="1">
      <c r="A2289" s="507"/>
      <c r="B2289" s="507"/>
      <c r="C2289" s="507"/>
      <c r="D2289" s="1209" t="s">
        <v>2616</v>
      </c>
      <c r="E2289" s="1210" t="s">
        <v>3062</v>
      </c>
      <c r="F2289" s="1202"/>
      <c r="G2289" s="1202"/>
      <c r="H2289" s="1202" t="s">
        <v>2604</v>
      </c>
      <c r="I2289" s="1202" t="s">
        <v>53</v>
      </c>
      <c r="J2289" s="1202"/>
      <c r="K2289" s="1202"/>
      <c r="L2289" s="1202" t="s">
        <v>747</v>
      </c>
      <c r="M2289" s="1202" t="s">
        <v>2583</v>
      </c>
      <c r="N2289" s="1203" t="s">
        <v>2617</v>
      </c>
      <c r="O2289" s="1203" t="s">
        <v>750</v>
      </c>
      <c r="P2289" s="1203" t="s">
        <v>2610</v>
      </c>
      <c r="Q2289" s="1203" t="s">
        <v>750</v>
      </c>
      <c r="R2289" s="1203" t="s">
        <v>2611</v>
      </c>
      <c r="S2289" s="1209">
        <f>VLOOKUP($D2289,'NI-Ter'!$B$1:$Y$2048,12,FALSE)</f>
        <v>0</v>
      </c>
      <c r="T2289" s="1209">
        <f>VLOOKUP($D2289,'NI-Ter'!$B$1:$Y$2048,13,FALSE)</f>
        <v>0</v>
      </c>
      <c r="U2289" s="1209">
        <f>VLOOKUP($D2289,'NI-Ter'!$B$1:$Y$2048,16,FALSE)</f>
        <v>0</v>
      </c>
      <c r="V2289" s="1209">
        <f>VLOOKUP($D2289,'NI-Ter'!$B$1:$Y$2048,17,FALSE)</f>
        <v>0</v>
      </c>
      <c r="W2289" s="1209">
        <f>VLOOKUP($D2289,'NI-Ter'!$B$1:$Y$2048,18,FALSE)</f>
        <v>0</v>
      </c>
      <c r="X2289" s="1209">
        <f>VLOOKUP($D2289,'NI-Ter'!$B$1:$Y$2048,19,FALSE)</f>
        <v>0</v>
      </c>
    </row>
    <row r="2290" spans="1:83" s="744" customFormat="1" ht="27" hidden="1">
      <c r="A2290" s="507"/>
      <c r="B2290" s="507"/>
      <c r="C2290" s="507"/>
      <c r="D2290" s="1209" t="s">
        <v>2618</v>
      </c>
      <c r="E2290" s="1210" t="s">
        <v>3062</v>
      </c>
      <c r="F2290" s="1202"/>
      <c r="G2290" s="1202"/>
      <c r="H2290" s="1202" t="s">
        <v>2604</v>
      </c>
      <c r="I2290" s="1202" t="s">
        <v>53</v>
      </c>
      <c r="J2290" s="1202"/>
      <c r="K2290" s="1202"/>
      <c r="L2290" s="1202" t="s">
        <v>747</v>
      </c>
      <c r="M2290" s="1202" t="s">
        <v>2583</v>
      </c>
      <c r="N2290" s="1203" t="s">
        <v>2619</v>
      </c>
      <c r="O2290" s="1203" t="s">
        <v>750</v>
      </c>
      <c r="P2290" s="1203" t="s">
        <v>2610</v>
      </c>
      <c r="Q2290" s="1203" t="s">
        <v>750</v>
      </c>
      <c r="R2290" s="1203" t="s">
        <v>2611</v>
      </c>
      <c r="S2290" s="1209">
        <f>VLOOKUP($D2290,'NI-Ter'!$B$1:$Y$2048,12,FALSE)</f>
        <v>0</v>
      </c>
      <c r="T2290" s="1209">
        <f>VLOOKUP($D2290,'NI-Ter'!$B$1:$Y$2048,13,FALSE)</f>
        <v>0</v>
      </c>
      <c r="U2290" s="1209">
        <f>VLOOKUP($D2290,'NI-Ter'!$B$1:$Y$2048,16,FALSE)</f>
        <v>0</v>
      </c>
      <c r="V2290" s="1209">
        <f>VLOOKUP($D2290,'NI-Ter'!$B$1:$Y$2048,17,FALSE)</f>
        <v>0</v>
      </c>
      <c r="W2290" s="1209">
        <f>VLOOKUP($D2290,'NI-Ter'!$B$1:$Y$2048,18,FALSE)</f>
        <v>0</v>
      </c>
      <c r="X2290" s="1209">
        <f>VLOOKUP($D2290,'NI-Ter'!$B$1:$Y$2048,19,FALSE)</f>
        <v>0</v>
      </c>
      <c r="Y2290" s="504"/>
      <c r="Z2290" s="504"/>
      <c r="AA2290" s="504"/>
      <c r="AB2290" s="504"/>
      <c r="AC2290" s="504"/>
      <c r="AD2290" s="504"/>
      <c r="AE2290" s="504"/>
      <c r="AF2290" s="504"/>
      <c r="AG2290" s="504"/>
      <c r="AH2290" s="504"/>
      <c r="AI2290" s="504"/>
      <c r="AJ2290" s="504"/>
      <c r="AK2290" s="504"/>
      <c r="AL2290" s="504"/>
      <c r="AM2290" s="504"/>
      <c r="AN2290" s="504"/>
      <c r="AO2290" s="504"/>
      <c r="AP2290" s="504"/>
      <c r="AQ2290" s="504"/>
      <c r="AR2290" s="504"/>
      <c r="AS2290" s="504"/>
      <c r="AT2290" s="504"/>
      <c r="AU2290" s="504"/>
      <c r="AV2290" s="504"/>
      <c r="AW2290" s="504"/>
      <c r="AX2290" s="504"/>
      <c r="AY2290" s="504"/>
      <c r="AZ2290" s="504"/>
      <c r="BA2290" s="504"/>
      <c r="BB2290" s="504"/>
      <c r="BC2290" s="504"/>
      <c r="BD2290" s="504"/>
      <c r="BE2290" s="504"/>
      <c r="BF2290" s="504"/>
      <c r="BG2290" s="504"/>
      <c r="BH2290" s="504"/>
      <c r="BI2290" s="504"/>
      <c r="BJ2290" s="504"/>
      <c r="BK2290" s="504"/>
      <c r="BL2290" s="504"/>
      <c r="BM2290" s="504"/>
      <c r="BN2290" s="504"/>
      <c r="BO2290" s="504"/>
      <c r="BP2290" s="504"/>
      <c r="BQ2290" s="504"/>
      <c r="BR2290" s="504"/>
      <c r="BS2290" s="504"/>
      <c r="BT2290" s="504"/>
      <c r="BU2290" s="504"/>
      <c r="BV2290" s="504"/>
      <c r="BW2290" s="504"/>
      <c r="BX2290" s="504"/>
      <c r="BY2290" s="504"/>
      <c r="BZ2290" s="504"/>
      <c r="CA2290" s="504"/>
      <c r="CB2290" s="504"/>
      <c r="CC2290" s="504"/>
      <c r="CD2290" s="504"/>
      <c r="CE2290" s="504"/>
    </row>
    <row r="2291" spans="1:83" hidden="1">
      <c r="A2291" s="507"/>
      <c r="B2291" s="507"/>
      <c r="C2291" s="507"/>
      <c r="D2291" s="1209" t="s">
        <v>2620</v>
      </c>
      <c r="E2291" s="1210" t="s">
        <v>3062</v>
      </c>
      <c r="F2291" s="1202"/>
      <c r="G2291" s="1202"/>
      <c r="H2291" s="1202" t="s">
        <v>2604</v>
      </c>
      <c r="I2291" s="1202" t="s">
        <v>531</v>
      </c>
      <c r="J2291" s="1202"/>
      <c r="K2291" s="1202"/>
      <c r="L2291" s="1202"/>
      <c r="M2291" s="1202" t="s">
        <v>2583</v>
      </c>
      <c r="N2291" s="1203" t="s">
        <v>2621</v>
      </c>
      <c r="O2291" s="1203" t="s">
        <v>73</v>
      </c>
      <c r="P2291" s="1203" t="s">
        <v>73</v>
      </c>
      <c r="Q2291" s="1203" t="s">
        <v>73</v>
      </c>
      <c r="R2291" s="1203" t="s">
        <v>73</v>
      </c>
      <c r="S2291" s="1209">
        <f>VLOOKUP($D2291,'NI-Ter'!$B$1:$Y$2048,12,FALSE)</f>
        <v>0</v>
      </c>
      <c r="T2291" s="1209">
        <f>VLOOKUP($D2291,'NI-Ter'!$B$1:$Y$2048,13,FALSE)</f>
        <v>0</v>
      </c>
      <c r="U2291" s="1209">
        <f>VLOOKUP($D2291,'NI-Ter'!$B$1:$Y$2048,16,FALSE)</f>
        <v>0</v>
      </c>
      <c r="V2291" s="1209">
        <f>VLOOKUP($D2291,'NI-Ter'!$B$1:$Y$2048,17,FALSE)</f>
        <v>0</v>
      </c>
      <c r="W2291" s="1209">
        <f>VLOOKUP($D2291,'NI-Ter'!$B$1:$Y$2048,18,FALSE)</f>
        <v>0</v>
      </c>
      <c r="X2291" s="1209">
        <f>VLOOKUP($D2291,'NI-Ter'!$B$1:$Y$2048,19,FALSE)</f>
        <v>0</v>
      </c>
    </row>
    <row r="2292" spans="1:83" hidden="1">
      <c r="A2292" s="507"/>
      <c r="B2292" s="507"/>
      <c r="C2292" s="507"/>
      <c r="D2292" s="1209" t="s">
        <v>2622</v>
      </c>
      <c r="E2292" s="1210" t="s">
        <v>3062</v>
      </c>
      <c r="F2292" s="1202"/>
      <c r="G2292" s="1202"/>
      <c r="H2292" s="1202"/>
      <c r="I2292" s="1202" t="s">
        <v>71</v>
      </c>
      <c r="J2292" s="1202"/>
      <c r="K2292" s="1202"/>
      <c r="L2292" s="1202"/>
      <c r="M2292" s="1202"/>
      <c r="N2292" s="1203" t="s">
        <v>2623</v>
      </c>
      <c r="O2292" s="1203" t="s">
        <v>73</v>
      </c>
      <c r="P2292" s="1203" t="s">
        <v>73</v>
      </c>
      <c r="Q2292" s="1203" t="s">
        <v>73</v>
      </c>
      <c r="R2292" s="1203" t="s">
        <v>73</v>
      </c>
      <c r="S2292" s="1209">
        <f>VLOOKUP($D2292,'NI-Ter'!$B$1:$Y$2048,12,FALSE)</f>
        <v>0</v>
      </c>
      <c r="T2292" s="1209">
        <f>VLOOKUP($D2292,'NI-Ter'!$B$1:$Y$2048,13,FALSE)</f>
        <v>0</v>
      </c>
      <c r="U2292" s="1209">
        <f>VLOOKUP($D2292,'NI-Ter'!$B$1:$Y$2048,16,FALSE)</f>
        <v>0</v>
      </c>
      <c r="V2292" s="1209">
        <f>VLOOKUP($D2292,'NI-Ter'!$B$1:$Y$2048,17,FALSE)</f>
        <v>0</v>
      </c>
      <c r="W2292" s="1209">
        <f>VLOOKUP($D2292,'NI-Ter'!$B$1:$Y$2048,18,FALSE)</f>
        <v>0</v>
      </c>
      <c r="X2292" s="1209">
        <f>VLOOKUP($D2292,'NI-Ter'!$B$1:$Y$2048,19,FALSE)</f>
        <v>0</v>
      </c>
    </row>
    <row r="2293" spans="1:83" hidden="1">
      <c r="A2293" s="507"/>
      <c r="B2293" s="507"/>
      <c r="C2293" s="507"/>
      <c r="D2293" s="1209" t="s">
        <v>2624</v>
      </c>
      <c r="E2293" s="1210" t="s">
        <v>3062</v>
      </c>
      <c r="F2293" s="1202"/>
      <c r="G2293" s="1202"/>
      <c r="H2293" s="1202"/>
      <c r="I2293" s="1202" t="s">
        <v>71</v>
      </c>
      <c r="J2293" s="1202"/>
      <c r="K2293" s="1202"/>
      <c r="L2293" s="1202"/>
      <c r="M2293" s="1202"/>
      <c r="N2293" s="1203" t="s">
        <v>2625</v>
      </c>
      <c r="O2293" s="1203" t="s">
        <v>73</v>
      </c>
      <c r="P2293" s="1203" t="s">
        <v>73</v>
      </c>
      <c r="Q2293" s="1203" t="s">
        <v>73</v>
      </c>
      <c r="R2293" s="1203" t="s">
        <v>73</v>
      </c>
      <c r="S2293" s="1209">
        <f>VLOOKUP($D2293,'NI-Ter'!$B$1:$Y$2048,12,FALSE)</f>
        <v>0</v>
      </c>
      <c r="T2293" s="1209">
        <f>VLOOKUP($D2293,'NI-Ter'!$B$1:$Y$2048,13,FALSE)</f>
        <v>0</v>
      </c>
      <c r="U2293" s="1209">
        <f>VLOOKUP($D2293,'NI-Ter'!$B$1:$Y$2048,16,FALSE)</f>
        <v>0</v>
      </c>
      <c r="V2293" s="1209">
        <f>VLOOKUP($D2293,'NI-Ter'!$B$1:$Y$2048,17,FALSE)</f>
        <v>0</v>
      </c>
      <c r="W2293" s="1209">
        <f>VLOOKUP($D2293,'NI-Ter'!$B$1:$Y$2048,18,FALSE)</f>
        <v>0</v>
      </c>
      <c r="X2293" s="1209">
        <f>VLOOKUP($D2293,'NI-Ter'!$B$1:$Y$2048,19,FALSE)</f>
        <v>0</v>
      </c>
    </row>
    <row r="2294" spans="1:83" hidden="1">
      <c r="A2294" s="507"/>
      <c r="B2294" s="507"/>
      <c r="C2294" s="507"/>
      <c r="D2294" s="1209" t="s">
        <v>2626</v>
      </c>
      <c r="E2294" s="1210" t="s">
        <v>3062</v>
      </c>
      <c r="F2294" s="1202"/>
      <c r="G2294" s="1202"/>
      <c r="H2294" s="1202"/>
      <c r="I2294" s="1202" t="s">
        <v>71</v>
      </c>
      <c r="J2294" s="1202"/>
      <c r="K2294" s="1202"/>
      <c r="L2294" s="1202"/>
      <c r="M2294" s="1202"/>
      <c r="N2294" s="1203" t="s">
        <v>2627</v>
      </c>
      <c r="O2294" s="1203" t="s">
        <v>73</v>
      </c>
      <c r="P2294" s="1203" t="s">
        <v>73</v>
      </c>
      <c r="Q2294" s="1203" t="s">
        <v>73</v>
      </c>
      <c r="R2294" s="1203" t="s">
        <v>73</v>
      </c>
      <c r="S2294" s="1209">
        <f>VLOOKUP($D2294,'NI-Ter'!$B$1:$Y$2048,12,FALSE)</f>
        <v>0</v>
      </c>
      <c r="T2294" s="1209">
        <f>VLOOKUP($D2294,'NI-Ter'!$B$1:$Y$2048,13,FALSE)</f>
        <v>0</v>
      </c>
      <c r="U2294" s="1209">
        <f>VLOOKUP($D2294,'NI-Ter'!$B$1:$Y$2048,16,FALSE)</f>
        <v>0</v>
      </c>
      <c r="V2294" s="1209">
        <f>VLOOKUP($D2294,'NI-Ter'!$B$1:$Y$2048,17,FALSE)</f>
        <v>0</v>
      </c>
      <c r="W2294" s="1209">
        <f>VLOOKUP($D2294,'NI-Ter'!$B$1:$Y$2048,18,FALSE)</f>
        <v>0</v>
      </c>
      <c r="X2294" s="1209">
        <f>VLOOKUP($D2294,'NI-Ter'!$B$1:$Y$2048,19,FALSE)</f>
        <v>0</v>
      </c>
    </row>
    <row r="2295" spans="1:83" hidden="1">
      <c r="A2295" s="507"/>
      <c r="B2295" s="507"/>
      <c r="C2295" s="507"/>
      <c r="D2295" s="1209" t="s">
        <v>2628</v>
      </c>
      <c r="E2295" s="1210" t="s">
        <v>3062</v>
      </c>
      <c r="F2295" s="1202"/>
      <c r="G2295" s="1202"/>
      <c r="H2295" s="1202" t="s">
        <v>2629</v>
      </c>
      <c r="I2295" s="1202" t="s">
        <v>53</v>
      </c>
      <c r="J2295" s="1202"/>
      <c r="K2295" s="1202"/>
      <c r="L2295" s="1202" t="s">
        <v>2631</v>
      </c>
      <c r="M2295" s="1202" t="s">
        <v>2632</v>
      </c>
      <c r="N2295" s="1203" t="s">
        <v>2633</v>
      </c>
      <c r="O2295" s="1203" t="s">
        <v>73</v>
      </c>
      <c r="P2295" s="1203" t="s">
        <v>73</v>
      </c>
      <c r="Q2295" s="1203" t="s">
        <v>73</v>
      </c>
      <c r="R2295" s="1203" t="s">
        <v>73</v>
      </c>
      <c r="S2295" s="1209">
        <f>VLOOKUP($D2295,'NI-Ter'!$B$1:$Y$2048,12,FALSE)</f>
        <v>0</v>
      </c>
      <c r="T2295" s="1209">
        <f>VLOOKUP($D2295,'NI-Ter'!$B$1:$Y$2048,13,FALSE)</f>
        <v>0</v>
      </c>
      <c r="U2295" s="1209">
        <f>VLOOKUP($D2295,'NI-Ter'!$B$1:$Y$2048,16,FALSE)</f>
        <v>0</v>
      </c>
      <c r="V2295" s="1209">
        <f>VLOOKUP($D2295,'NI-Ter'!$B$1:$Y$2048,17,FALSE)</f>
        <v>0</v>
      </c>
      <c r="W2295" s="1209">
        <f>VLOOKUP($D2295,'NI-Ter'!$B$1:$Y$2048,18,FALSE)</f>
        <v>0</v>
      </c>
      <c r="X2295" s="1209">
        <f>VLOOKUP($D2295,'NI-Ter'!$B$1:$Y$2048,19,FALSE)</f>
        <v>0</v>
      </c>
    </row>
    <row r="2296" spans="1:83" hidden="1">
      <c r="A2296" s="507"/>
      <c r="B2296" s="507"/>
      <c r="C2296" s="507"/>
      <c r="D2296" s="1209" t="s">
        <v>2634</v>
      </c>
      <c r="E2296" s="1210" t="s">
        <v>3062</v>
      </c>
      <c r="F2296" s="1202"/>
      <c r="G2296" s="1202"/>
      <c r="H2296" s="1202"/>
      <c r="I2296" s="1202" t="s">
        <v>71</v>
      </c>
      <c r="J2296" s="1202"/>
      <c r="K2296" s="1202"/>
      <c r="L2296" s="1202"/>
      <c r="M2296" s="1202"/>
      <c r="N2296" s="1203" t="s">
        <v>2635</v>
      </c>
      <c r="O2296" s="1203" t="s">
        <v>73</v>
      </c>
      <c r="P2296" s="1203" t="s">
        <v>73</v>
      </c>
      <c r="Q2296" s="1203" t="s">
        <v>73</v>
      </c>
      <c r="R2296" s="1203" t="s">
        <v>73</v>
      </c>
      <c r="S2296" s="1209">
        <f>VLOOKUP($D2296,'NI-Ter'!$B$1:$Y$2048,12,FALSE)</f>
        <v>0</v>
      </c>
      <c r="T2296" s="1209">
        <f>VLOOKUP($D2296,'NI-Ter'!$B$1:$Y$2048,13,FALSE)</f>
        <v>0</v>
      </c>
      <c r="U2296" s="1209">
        <f>VLOOKUP($D2296,'NI-Ter'!$B$1:$Y$2048,16,FALSE)</f>
        <v>0</v>
      </c>
      <c r="V2296" s="1209">
        <f>VLOOKUP($D2296,'NI-Ter'!$B$1:$Y$2048,17,FALSE)</f>
        <v>0</v>
      </c>
      <c r="W2296" s="1209">
        <f>VLOOKUP($D2296,'NI-Ter'!$B$1:$Y$2048,18,FALSE)</f>
        <v>0</v>
      </c>
      <c r="X2296" s="1209">
        <f>VLOOKUP($D2296,'NI-Ter'!$B$1:$Y$2048,19,FALSE)</f>
        <v>0</v>
      </c>
    </row>
    <row r="2297" spans="1:83" hidden="1">
      <c r="A2297" s="507"/>
      <c r="B2297" s="507"/>
      <c r="C2297" s="507"/>
      <c r="D2297" s="1209" t="s">
        <v>2636</v>
      </c>
      <c r="E2297" s="1210" t="s">
        <v>3062</v>
      </c>
      <c r="F2297" s="1202"/>
      <c r="G2297" s="1202"/>
      <c r="H2297" s="1205" t="s">
        <v>2637</v>
      </c>
      <c r="I2297" s="1202" t="s">
        <v>53</v>
      </c>
      <c r="J2297" s="1202"/>
      <c r="K2297" s="1202"/>
      <c r="L2297" s="1202" t="s">
        <v>1045</v>
      </c>
      <c r="M2297" s="1202" t="s">
        <v>2632</v>
      </c>
      <c r="N2297" s="1203" t="s">
        <v>2638</v>
      </c>
      <c r="O2297" s="1203" t="s">
        <v>73</v>
      </c>
      <c r="P2297" s="1203" t="s">
        <v>73</v>
      </c>
      <c r="Q2297" s="1203" t="s">
        <v>73</v>
      </c>
      <c r="R2297" s="1203" t="s">
        <v>73</v>
      </c>
      <c r="S2297" s="1209">
        <f>VLOOKUP($D2297,'NI-Ter'!$B$1:$Y$2048,12,FALSE)</f>
        <v>0</v>
      </c>
      <c r="T2297" s="1209">
        <f>VLOOKUP($D2297,'NI-Ter'!$B$1:$Y$2048,13,FALSE)</f>
        <v>0</v>
      </c>
      <c r="U2297" s="1209">
        <f>VLOOKUP($D2297,'NI-Ter'!$B$1:$Y$2048,16,FALSE)</f>
        <v>0</v>
      </c>
      <c r="V2297" s="1209">
        <f>VLOOKUP($D2297,'NI-Ter'!$B$1:$Y$2048,17,FALSE)</f>
        <v>0</v>
      </c>
      <c r="W2297" s="1209">
        <f>VLOOKUP($D2297,'NI-Ter'!$B$1:$Y$2048,18,FALSE)</f>
        <v>0</v>
      </c>
      <c r="X2297" s="1209">
        <f>VLOOKUP($D2297,'NI-Ter'!$B$1:$Y$2048,19,FALSE)</f>
        <v>0</v>
      </c>
    </row>
    <row r="2298" spans="1:83" hidden="1">
      <c r="A2298" s="507"/>
      <c r="B2298" s="507"/>
      <c r="C2298" s="507"/>
      <c r="D2298" s="1209" t="s">
        <v>2639</v>
      </c>
      <c r="E2298" s="1210" t="s">
        <v>3062</v>
      </c>
      <c r="F2298" s="1202"/>
      <c r="G2298" s="1202"/>
      <c r="H2298" s="1202"/>
      <c r="I2298" s="1202" t="s">
        <v>71</v>
      </c>
      <c r="J2298" s="1202"/>
      <c r="K2298" s="1202"/>
      <c r="L2298" s="1202"/>
      <c r="M2298" s="1202"/>
      <c r="N2298" s="1203" t="s">
        <v>2640</v>
      </c>
      <c r="O2298" s="1203" t="s">
        <v>73</v>
      </c>
      <c r="P2298" s="1203" t="s">
        <v>73</v>
      </c>
      <c r="Q2298" s="1203" t="s">
        <v>73</v>
      </c>
      <c r="R2298" s="1203" t="s">
        <v>73</v>
      </c>
      <c r="S2298" s="1209">
        <f>VLOOKUP($D2298,'NI-Ter'!$B$1:$Y$2048,12,FALSE)</f>
        <v>0</v>
      </c>
      <c r="T2298" s="1209">
        <f>VLOOKUP($D2298,'NI-Ter'!$B$1:$Y$2048,13,FALSE)</f>
        <v>0</v>
      </c>
      <c r="U2298" s="1209">
        <f>VLOOKUP($D2298,'NI-Ter'!$B$1:$Y$2048,16,FALSE)</f>
        <v>0</v>
      </c>
      <c r="V2298" s="1209">
        <f>VLOOKUP($D2298,'NI-Ter'!$B$1:$Y$2048,17,FALSE)</f>
        <v>0</v>
      </c>
      <c r="W2298" s="1209">
        <f>VLOOKUP($D2298,'NI-Ter'!$B$1:$Y$2048,18,FALSE)</f>
        <v>0</v>
      </c>
      <c r="X2298" s="1209">
        <f>VLOOKUP($D2298,'NI-Ter'!$B$1:$Y$2048,19,FALSE)</f>
        <v>0</v>
      </c>
    </row>
    <row r="2299" spans="1:83" hidden="1">
      <c r="A2299" s="507"/>
      <c r="B2299" s="507"/>
      <c r="C2299" s="507"/>
      <c r="D2299" s="1209" t="s">
        <v>2641</v>
      </c>
      <c r="E2299" s="1210" t="s">
        <v>3062</v>
      </c>
      <c r="F2299" s="1202"/>
      <c r="G2299" s="1202"/>
      <c r="H2299" s="1202"/>
      <c r="I2299" s="1202" t="s">
        <v>71</v>
      </c>
      <c r="J2299" s="1202"/>
      <c r="K2299" s="1202"/>
      <c r="L2299" s="1202"/>
      <c r="M2299" s="1202"/>
      <c r="N2299" s="1203" t="s">
        <v>2642</v>
      </c>
      <c r="O2299" s="1203" t="s">
        <v>73</v>
      </c>
      <c r="P2299" s="1203" t="s">
        <v>73</v>
      </c>
      <c r="Q2299" s="1203" t="s">
        <v>73</v>
      </c>
      <c r="R2299" s="1203" t="s">
        <v>73</v>
      </c>
      <c r="S2299" s="1209">
        <f>VLOOKUP($D2299,'NI-Ter'!$B$1:$Y$2048,12,FALSE)</f>
        <v>0</v>
      </c>
      <c r="T2299" s="1209">
        <f>VLOOKUP($D2299,'NI-Ter'!$B$1:$Y$2048,13,FALSE)</f>
        <v>0</v>
      </c>
      <c r="U2299" s="1209">
        <f>VLOOKUP($D2299,'NI-Ter'!$B$1:$Y$2048,16,FALSE)</f>
        <v>0</v>
      </c>
      <c r="V2299" s="1209">
        <f>VLOOKUP($D2299,'NI-Ter'!$B$1:$Y$2048,17,FALSE)</f>
        <v>0</v>
      </c>
      <c r="W2299" s="1209">
        <f>VLOOKUP($D2299,'NI-Ter'!$B$1:$Y$2048,18,FALSE)</f>
        <v>0</v>
      </c>
      <c r="X2299" s="1209">
        <f>VLOOKUP($D2299,'NI-Ter'!$B$1:$Y$2048,19,FALSE)</f>
        <v>0</v>
      </c>
    </row>
    <row r="2300" spans="1:83" hidden="1">
      <c r="A2300" s="507"/>
      <c r="B2300" s="507"/>
      <c r="C2300" s="507"/>
      <c r="D2300" s="1209" t="s">
        <v>2643</v>
      </c>
      <c r="E2300" s="1210" t="s">
        <v>3062</v>
      </c>
      <c r="F2300" s="1202"/>
      <c r="G2300" s="1202"/>
      <c r="H2300" s="1202" t="s">
        <v>2644</v>
      </c>
      <c r="I2300" s="1202" t="s">
        <v>53</v>
      </c>
      <c r="J2300" s="1202"/>
      <c r="K2300" s="1202"/>
      <c r="L2300" s="1202" t="s">
        <v>2631</v>
      </c>
      <c r="M2300" s="1202" t="s">
        <v>2645</v>
      </c>
      <c r="N2300" s="1203" t="s">
        <v>2646</v>
      </c>
      <c r="O2300" s="1203" t="s">
        <v>73</v>
      </c>
      <c r="P2300" s="1203" t="s">
        <v>73</v>
      </c>
      <c r="Q2300" s="1203" t="s">
        <v>73</v>
      </c>
      <c r="R2300" s="1203" t="s">
        <v>73</v>
      </c>
      <c r="S2300" s="1209">
        <f>VLOOKUP($D2300,'NI-Ter'!$B$1:$Y$2048,12,FALSE)</f>
        <v>0</v>
      </c>
      <c r="T2300" s="1209">
        <f>VLOOKUP($D2300,'NI-Ter'!$B$1:$Y$2048,13,FALSE)</f>
        <v>0</v>
      </c>
      <c r="U2300" s="1209">
        <f>VLOOKUP($D2300,'NI-Ter'!$B$1:$Y$2048,16,FALSE)</f>
        <v>0</v>
      </c>
      <c r="V2300" s="1209">
        <f>VLOOKUP($D2300,'NI-Ter'!$B$1:$Y$2048,17,FALSE)</f>
        <v>0</v>
      </c>
      <c r="W2300" s="1209">
        <f>VLOOKUP($D2300,'NI-Ter'!$B$1:$Y$2048,18,FALSE)</f>
        <v>0</v>
      </c>
      <c r="X2300" s="1209">
        <f>VLOOKUP($D2300,'NI-Ter'!$B$1:$Y$2048,19,FALSE)</f>
        <v>0</v>
      </c>
    </row>
    <row r="2301" spans="1:83" hidden="1">
      <c r="A2301" s="507"/>
      <c r="B2301" s="507"/>
      <c r="C2301" s="507"/>
      <c r="D2301" s="1209" t="s">
        <v>2647</v>
      </c>
      <c r="E2301" s="1210" t="s">
        <v>3062</v>
      </c>
      <c r="F2301" s="1202"/>
      <c r="G2301" s="1202"/>
      <c r="H2301" s="1202" t="s">
        <v>2648</v>
      </c>
      <c r="I2301" s="1202" t="s">
        <v>53</v>
      </c>
      <c r="J2301" s="1202"/>
      <c r="K2301" s="1202"/>
      <c r="L2301" s="1202" t="s">
        <v>2631</v>
      </c>
      <c r="M2301" s="1202" t="s">
        <v>2645</v>
      </c>
      <c r="N2301" s="1203" t="s">
        <v>2649</v>
      </c>
      <c r="O2301" s="1203" t="s">
        <v>73</v>
      </c>
      <c r="P2301" s="1203" t="s">
        <v>73</v>
      </c>
      <c r="Q2301" s="1203" t="s">
        <v>73</v>
      </c>
      <c r="R2301" s="1203" t="s">
        <v>73</v>
      </c>
      <c r="S2301" s="1209">
        <f>VLOOKUP($D2301,'NI-Ter'!$B$1:$Y$2048,12,FALSE)</f>
        <v>0</v>
      </c>
      <c r="T2301" s="1209">
        <f>VLOOKUP($D2301,'NI-Ter'!$B$1:$Y$2048,13,FALSE)</f>
        <v>0</v>
      </c>
      <c r="U2301" s="1209">
        <f>VLOOKUP($D2301,'NI-Ter'!$B$1:$Y$2048,16,FALSE)</f>
        <v>0</v>
      </c>
      <c r="V2301" s="1209">
        <f>VLOOKUP($D2301,'NI-Ter'!$B$1:$Y$2048,17,FALSE)</f>
        <v>0</v>
      </c>
      <c r="W2301" s="1209">
        <f>VLOOKUP($D2301,'NI-Ter'!$B$1:$Y$2048,18,FALSE)</f>
        <v>0</v>
      </c>
      <c r="X2301" s="1209">
        <f>VLOOKUP($D2301,'NI-Ter'!$B$1:$Y$2048,19,FALSE)</f>
        <v>0</v>
      </c>
    </row>
    <row r="2302" spans="1:83" hidden="1">
      <c r="A2302" s="507"/>
      <c r="B2302" s="507"/>
      <c r="C2302" s="507"/>
      <c r="D2302" s="1209" t="s">
        <v>2650</v>
      </c>
      <c r="E2302" s="1210" t="s">
        <v>3062</v>
      </c>
      <c r="F2302" s="1202"/>
      <c r="G2302" s="1202"/>
      <c r="H2302" s="1202"/>
      <c r="I2302" s="1202" t="s">
        <v>71</v>
      </c>
      <c r="J2302" s="1202"/>
      <c r="K2302" s="1202"/>
      <c r="L2302" s="1202"/>
      <c r="M2302" s="1202"/>
      <c r="N2302" s="1203" t="s">
        <v>2651</v>
      </c>
      <c r="O2302" s="1203" t="s">
        <v>73</v>
      </c>
      <c r="P2302" s="1203" t="s">
        <v>73</v>
      </c>
      <c r="Q2302" s="1203" t="s">
        <v>73</v>
      </c>
      <c r="R2302" s="1203" t="s">
        <v>73</v>
      </c>
      <c r="S2302" s="1209">
        <f>VLOOKUP($D2302,'NI-Ter'!$B$1:$Y$2048,12,FALSE)</f>
        <v>0</v>
      </c>
      <c r="T2302" s="1209">
        <f>VLOOKUP($D2302,'NI-Ter'!$B$1:$Y$2048,13,FALSE)</f>
        <v>0</v>
      </c>
      <c r="U2302" s="1209">
        <f>VLOOKUP($D2302,'NI-Ter'!$B$1:$Y$2048,16,FALSE)</f>
        <v>0</v>
      </c>
      <c r="V2302" s="1209">
        <f>VLOOKUP($D2302,'NI-Ter'!$B$1:$Y$2048,17,FALSE)</f>
        <v>0</v>
      </c>
      <c r="W2302" s="1209">
        <f>VLOOKUP($D2302,'NI-Ter'!$B$1:$Y$2048,18,FALSE)</f>
        <v>0</v>
      </c>
      <c r="X2302" s="1209">
        <f>VLOOKUP($D2302,'NI-Ter'!$B$1:$Y$2048,19,FALSE)</f>
        <v>0</v>
      </c>
    </row>
    <row r="2303" spans="1:83" hidden="1">
      <c r="A2303" s="507"/>
      <c r="B2303" s="507"/>
      <c r="C2303" s="507"/>
      <c r="D2303" s="1209" t="s">
        <v>2652</v>
      </c>
      <c r="E2303" s="1210" t="s">
        <v>3062</v>
      </c>
      <c r="F2303" s="1202"/>
      <c r="G2303" s="1202"/>
      <c r="H2303" s="1205" t="s">
        <v>2637</v>
      </c>
      <c r="I2303" s="1202" t="s">
        <v>53</v>
      </c>
      <c r="J2303" s="1202"/>
      <c r="K2303" s="1202"/>
      <c r="L2303" s="1202" t="s">
        <v>1045</v>
      </c>
      <c r="M2303" s="1202" t="s">
        <v>2645</v>
      </c>
      <c r="N2303" s="1203" t="s">
        <v>2653</v>
      </c>
      <c r="O2303" s="1203" t="s">
        <v>73</v>
      </c>
      <c r="P2303" s="1203" t="s">
        <v>73</v>
      </c>
      <c r="Q2303" s="1203" t="s">
        <v>73</v>
      </c>
      <c r="R2303" s="1203" t="s">
        <v>73</v>
      </c>
      <c r="S2303" s="1209">
        <f>VLOOKUP($D2303,'NI-Ter'!$B$1:$Y$2048,12,FALSE)</f>
        <v>0</v>
      </c>
      <c r="T2303" s="1209">
        <f>VLOOKUP($D2303,'NI-Ter'!$B$1:$Y$2048,13,FALSE)</f>
        <v>0</v>
      </c>
      <c r="U2303" s="1209">
        <f>VLOOKUP($D2303,'NI-Ter'!$B$1:$Y$2048,16,FALSE)</f>
        <v>0</v>
      </c>
      <c r="V2303" s="1209">
        <f>VLOOKUP($D2303,'NI-Ter'!$B$1:$Y$2048,17,FALSE)</f>
        <v>0</v>
      </c>
      <c r="W2303" s="1209">
        <f>VLOOKUP($D2303,'NI-Ter'!$B$1:$Y$2048,18,FALSE)</f>
        <v>0</v>
      </c>
      <c r="X2303" s="1209">
        <f>VLOOKUP($D2303,'NI-Ter'!$B$1:$Y$2048,19,FALSE)</f>
        <v>0</v>
      </c>
    </row>
    <row r="2304" spans="1:83" hidden="1">
      <c r="A2304" s="507"/>
      <c r="B2304" s="507"/>
      <c r="C2304" s="507"/>
      <c r="D2304" s="1209" t="s">
        <v>2654</v>
      </c>
      <c r="E2304" s="1210" t="s">
        <v>3062</v>
      </c>
      <c r="F2304" s="1202"/>
      <c r="G2304" s="1202"/>
      <c r="H2304" s="1205" t="s">
        <v>2637</v>
      </c>
      <c r="I2304" s="1202" t="s">
        <v>53</v>
      </c>
      <c r="J2304" s="1202"/>
      <c r="K2304" s="1202"/>
      <c r="L2304" s="1202" t="s">
        <v>1045</v>
      </c>
      <c r="M2304" s="1202" t="s">
        <v>2645</v>
      </c>
      <c r="N2304" s="1203" t="s">
        <v>2655</v>
      </c>
      <c r="O2304" s="1203" t="s">
        <v>73</v>
      </c>
      <c r="P2304" s="1203" t="s">
        <v>73</v>
      </c>
      <c r="Q2304" s="1203" t="s">
        <v>73</v>
      </c>
      <c r="R2304" s="1203" t="s">
        <v>73</v>
      </c>
      <c r="S2304" s="1209">
        <f>VLOOKUP($D2304,'NI-Ter'!$B$1:$Y$2048,12,FALSE)</f>
        <v>0</v>
      </c>
      <c r="T2304" s="1209">
        <f>VLOOKUP($D2304,'NI-Ter'!$B$1:$Y$2048,13,FALSE)</f>
        <v>0</v>
      </c>
      <c r="U2304" s="1209">
        <f>VLOOKUP($D2304,'NI-Ter'!$B$1:$Y$2048,16,FALSE)</f>
        <v>0</v>
      </c>
      <c r="V2304" s="1209">
        <f>VLOOKUP($D2304,'NI-Ter'!$B$1:$Y$2048,17,FALSE)</f>
        <v>0</v>
      </c>
      <c r="W2304" s="1209">
        <f>VLOOKUP($D2304,'NI-Ter'!$B$1:$Y$2048,18,FALSE)</f>
        <v>0</v>
      </c>
      <c r="X2304" s="1209">
        <f>VLOOKUP($D2304,'NI-Ter'!$B$1:$Y$2048,19,FALSE)</f>
        <v>0</v>
      </c>
    </row>
    <row r="2305" spans="1:24" hidden="1">
      <c r="A2305" s="507"/>
      <c r="B2305" s="507"/>
      <c r="C2305" s="507"/>
      <c r="D2305" s="1209" t="s">
        <v>2656</v>
      </c>
      <c r="E2305" s="1210" t="s">
        <v>3062</v>
      </c>
      <c r="F2305" s="1202"/>
      <c r="G2305" s="1202"/>
      <c r="H2305" s="1202"/>
      <c r="I2305" s="1202" t="s">
        <v>71</v>
      </c>
      <c r="J2305" s="1202"/>
      <c r="K2305" s="1202"/>
      <c r="L2305" s="1202"/>
      <c r="M2305" s="1202"/>
      <c r="N2305" s="1203" t="s">
        <v>2657</v>
      </c>
      <c r="O2305" s="1203" t="s">
        <v>73</v>
      </c>
      <c r="P2305" s="1203" t="s">
        <v>73</v>
      </c>
      <c r="Q2305" s="1203" t="s">
        <v>73</v>
      </c>
      <c r="R2305" s="1203" t="s">
        <v>73</v>
      </c>
      <c r="S2305" s="1209">
        <f>VLOOKUP($D2305,'NI-Ter'!$B$1:$Y$2048,12,FALSE)</f>
        <v>0</v>
      </c>
      <c r="T2305" s="1209">
        <f>VLOOKUP($D2305,'NI-Ter'!$B$1:$Y$2048,13,FALSE)</f>
        <v>0</v>
      </c>
      <c r="U2305" s="1209">
        <f>VLOOKUP($D2305,'NI-Ter'!$B$1:$Y$2048,16,FALSE)</f>
        <v>0</v>
      </c>
      <c r="V2305" s="1209">
        <f>VLOOKUP($D2305,'NI-Ter'!$B$1:$Y$2048,17,FALSE)</f>
        <v>0</v>
      </c>
      <c r="W2305" s="1209">
        <f>VLOOKUP($D2305,'NI-Ter'!$B$1:$Y$2048,18,FALSE)</f>
        <v>0</v>
      </c>
      <c r="X2305" s="1209">
        <f>VLOOKUP($D2305,'NI-Ter'!$B$1:$Y$2048,19,FALSE)</f>
        <v>0</v>
      </c>
    </row>
    <row r="2306" spans="1:24" hidden="1">
      <c r="A2306" s="507"/>
      <c r="B2306" s="507"/>
      <c r="C2306" s="507"/>
      <c r="D2306" s="1209" t="s">
        <v>2658</v>
      </c>
      <c r="E2306" s="1210" t="s">
        <v>3062</v>
      </c>
      <c r="F2306" s="1202"/>
      <c r="G2306" s="1202"/>
      <c r="H2306" s="1202"/>
      <c r="I2306" s="1202" t="s">
        <v>71</v>
      </c>
      <c r="J2306" s="1202"/>
      <c r="K2306" s="1202"/>
      <c r="L2306" s="1202"/>
      <c r="M2306" s="1202"/>
      <c r="N2306" s="1203" t="s">
        <v>2659</v>
      </c>
      <c r="O2306" s="1203" t="s">
        <v>73</v>
      </c>
      <c r="P2306" s="1203" t="s">
        <v>73</v>
      </c>
      <c r="Q2306" s="1203" t="s">
        <v>73</v>
      </c>
      <c r="R2306" s="1203" t="s">
        <v>73</v>
      </c>
      <c r="S2306" s="1209">
        <f>VLOOKUP($D2306,'NI-Ter'!$B$1:$Y$2048,12,FALSE)</f>
        <v>0</v>
      </c>
      <c r="T2306" s="1209">
        <f>VLOOKUP($D2306,'NI-Ter'!$B$1:$Y$2048,13,FALSE)</f>
        <v>0</v>
      </c>
      <c r="U2306" s="1209">
        <f>VLOOKUP($D2306,'NI-Ter'!$B$1:$Y$2048,16,FALSE)</f>
        <v>0</v>
      </c>
      <c r="V2306" s="1209">
        <f>VLOOKUP($D2306,'NI-Ter'!$B$1:$Y$2048,17,FALSE)</f>
        <v>0</v>
      </c>
      <c r="W2306" s="1209">
        <f>VLOOKUP($D2306,'NI-Ter'!$B$1:$Y$2048,18,FALSE)</f>
        <v>0</v>
      </c>
      <c r="X2306" s="1209">
        <f>VLOOKUP($D2306,'NI-Ter'!$B$1:$Y$2048,19,FALSE)</f>
        <v>0</v>
      </c>
    </row>
    <row r="2307" spans="1:24" hidden="1">
      <c r="A2307" s="507"/>
      <c r="B2307" s="507"/>
      <c r="C2307" s="507"/>
      <c r="D2307" s="1209" t="s">
        <v>2660</v>
      </c>
      <c r="E2307" s="1210" t="s">
        <v>3062</v>
      </c>
      <c r="F2307" s="1202"/>
      <c r="G2307" s="1202"/>
      <c r="H2307" s="1202" t="s">
        <v>2661</v>
      </c>
      <c r="I2307" s="1202" t="s">
        <v>53</v>
      </c>
      <c r="J2307" s="1202"/>
      <c r="K2307" s="1202"/>
      <c r="L2307" s="1202" t="s">
        <v>2631</v>
      </c>
      <c r="M2307" s="1202" t="s">
        <v>2662</v>
      </c>
      <c r="N2307" s="1203" t="s">
        <v>2663</v>
      </c>
      <c r="O2307" s="1203" t="s">
        <v>73</v>
      </c>
      <c r="P2307" s="1203" t="s">
        <v>73</v>
      </c>
      <c r="Q2307" s="1203" t="s">
        <v>73</v>
      </c>
      <c r="R2307" s="1203" t="s">
        <v>73</v>
      </c>
      <c r="S2307" s="1209">
        <f>VLOOKUP($D2307,'NI-Ter'!$B$1:$Y$2048,12,FALSE)</f>
        <v>0</v>
      </c>
      <c r="T2307" s="1209">
        <f>VLOOKUP($D2307,'NI-Ter'!$B$1:$Y$2048,13,FALSE)</f>
        <v>0</v>
      </c>
      <c r="U2307" s="1209">
        <f>VLOOKUP($D2307,'NI-Ter'!$B$1:$Y$2048,16,FALSE)</f>
        <v>0</v>
      </c>
      <c r="V2307" s="1209">
        <f>VLOOKUP($D2307,'NI-Ter'!$B$1:$Y$2048,17,FALSE)</f>
        <v>0</v>
      </c>
      <c r="W2307" s="1209">
        <f>VLOOKUP($D2307,'NI-Ter'!$B$1:$Y$2048,18,FALSE)</f>
        <v>0</v>
      </c>
      <c r="X2307" s="1209">
        <f>VLOOKUP($D2307,'NI-Ter'!$B$1:$Y$2048,19,FALSE)</f>
        <v>0</v>
      </c>
    </row>
    <row r="2308" spans="1:24" hidden="1">
      <c r="A2308" s="507"/>
      <c r="B2308" s="507"/>
      <c r="C2308" s="507"/>
      <c r="D2308" s="1209" t="s">
        <v>2664</v>
      </c>
      <c r="E2308" s="1210" t="s">
        <v>3062</v>
      </c>
      <c r="F2308" s="1202"/>
      <c r="G2308" s="1202"/>
      <c r="H2308" s="1202" t="s">
        <v>2661</v>
      </c>
      <c r="I2308" s="1202" t="s">
        <v>53</v>
      </c>
      <c r="J2308" s="1202"/>
      <c r="K2308" s="1202"/>
      <c r="L2308" s="1202" t="s">
        <v>2631</v>
      </c>
      <c r="M2308" s="1202" t="s">
        <v>2662</v>
      </c>
      <c r="N2308" s="1203" t="s">
        <v>2665</v>
      </c>
      <c r="O2308" s="1203" t="s">
        <v>73</v>
      </c>
      <c r="P2308" s="1203" t="s">
        <v>73</v>
      </c>
      <c r="Q2308" s="1203" t="s">
        <v>73</v>
      </c>
      <c r="R2308" s="1203" t="s">
        <v>73</v>
      </c>
      <c r="S2308" s="1209">
        <f>VLOOKUP($D2308,'NI-Ter'!$B$1:$Y$2048,12,FALSE)</f>
        <v>0</v>
      </c>
      <c r="T2308" s="1209">
        <f>VLOOKUP($D2308,'NI-Ter'!$B$1:$Y$2048,13,FALSE)</f>
        <v>0</v>
      </c>
      <c r="U2308" s="1209">
        <f>VLOOKUP($D2308,'NI-Ter'!$B$1:$Y$2048,16,FALSE)</f>
        <v>0</v>
      </c>
      <c r="V2308" s="1209">
        <f>VLOOKUP($D2308,'NI-Ter'!$B$1:$Y$2048,17,FALSE)</f>
        <v>0</v>
      </c>
      <c r="W2308" s="1209">
        <f>VLOOKUP($D2308,'NI-Ter'!$B$1:$Y$2048,18,FALSE)</f>
        <v>0</v>
      </c>
      <c r="X2308" s="1209">
        <f>VLOOKUP($D2308,'NI-Ter'!$B$1:$Y$2048,19,FALSE)</f>
        <v>0</v>
      </c>
    </row>
    <row r="2309" spans="1:24" hidden="1">
      <c r="A2309" s="507"/>
      <c r="B2309" s="507"/>
      <c r="C2309" s="507"/>
      <c r="D2309" s="1209" t="s">
        <v>2666</v>
      </c>
      <c r="E2309" s="1210" t="s">
        <v>3062</v>
      </c>
      <c r="F2309" s="1202"/>
      <c r="G2309" s="1202"/>
      <c r="H2309" s="1202"/>
      <c r="I2309" s="1202" t="s">
        <v>71</v>
      </c>
      <c r="J2309" s="1202"/>
      <c r="K2309" s="1202"/>
      <c r="L2309" s="1202"/>
      <c r="M2309" s="1202"/>
      <c r="N2309" s="1203" t="s">
        <v>2667</v>
      </c>
      <c r="O2309" s="1203" t="s">
        <v>73</v>
      </c>
      <c r="P2309" s="1203" t="s">
        <v>73</v>
      </c>
      <c r="Q2309" s="1203" t="s">
        <v>73</v>
      </c>
      <c r="R2309" s="1203" t="s">
        <v>73</v>
      </c>
      <c r="S2309" s="1209">
        <f>VLOOKUP($D2309,'NI-Ter'!$B$1:$Y$2048,12,FALSE)</f>
        <v>0</v>
      </c>
      <c r="T2309" s="1209">
        <f>VLOOKUP($D2309,'NI-Ter'!$B$1:$Y$2048,13,FALSE)</f>
        <v>0</v>
      </c>
      <c r="U2309" s="1209">
        <f>VLOOKUP($D2309,'NI-Ter'!$B$1:$Y$2048,16,FALSE)</f>
        <v>0</v>
      </c>
      <c r="V2309" s="1209">
        <f>VLOOKUP($D2309,'NI-Ter'!$B$1:$Y$2048,17,FALSE)</f>
        <v>0</v>
      </c>
      <c r="W2309" s="1209">
        <f>VLOOKUP($D2309,'NI-Ter'!$B$1:$Y$2048,18,FALSE)</f>
        <v>0</v>
      </c>
      <c r="X2309" s="1209">
        <f>VLOOKUP($D2309,'NI-Ter'!$B$1:$Y$2048,19,FALSE)</f>
        <v>0</v>
      </c>
    </row>
    <row r="2310" spans="1:24" hidden="1">
      <c r="A2310" s="507"/>
      <c r="B2310" s="507"/>
      <c r="C2310" s="507"/>
      <c r="D2310" s="1209" t="s">
        <v>2668</v>
      </c>
      <c r="E2310" s="1210" t="s">
        <v>3062</v>
      </c>
      <c r="F2310" s="1202"/>
      <c r="G2310" s="1202"/>
      <c r="H2310" s="1205" t="s">
        <v>2637</v>
      </c>
      <c r="I2310" s="1202" t="s">
        <v>53</v>
      </c>
      <c r="J2310" s="1202"/>
      <c r="K2310" s="1202"/>
      <c r="L2310" s="1202" t="s">
        <v>1045</v>
      </c>
      <c r="M2310" s="1202" t="s">
        <v>2662</v>
      </c>
      <c r="N2310" s="1203" t="s">
        <v>2669</v>
      </c>
      <c r="O2310" s="1203" t="s">
        <v>73</v>
      </c>
      <c r="P2310" s="1203" t="s">
        <v>73</v>
      </c>
      <c r="Q2310" s="1203" t="s">
        <v>73</v>
      </c>
      <c r="R2310" s="1203" t="s">
        <v>73</v>
      </c>
      <c r="S2310" s="1209">
        <f>VLOOKUP($D2310,'NI-Ter'!$B$1:$Y$2048,12,FALSE)</f>
        <v>0</v>
      </c>
      <c r="T2310" s="1209">
        <f>VLOOKUP($D2310,'NI-Ter'!$B$1:$Y$2048,13,FALSE)</f>
        <v>0</v>
      </c>
      <c r="U2310" s="1209">
        <f>VLOOKUP($D2310,'NI-Ter'!$B$1:$Y$2048,16,FALSE)</f>
        <v>0</v>
      </c>
      <c r="V2310" s="1209">
        <f>VLOOKUP($D2310,'NI-Ter'!$B$1:$Y$2048,17,FALSE)</f>
        <v>0</v>
      </c>
      <c r="W2310" s="1209">
        <f>VLOOKUP($D2310,'NI-Ter'!$B$1:$Y$2048,18,FALSE)</f>
        <v>0</v>
      </c>
      <c r="X2310" s="1209">
        <f>VLOOKUP($D2310,'NI-Ter'!$B$1:$Y$2048,19,FALSE)</f>
        <v>0</v>
      </c>
    </row>
    <row r="2311" spans="1:24" hidden="1">
      <c r="A2311" s="507"/>
      <c r="B2311" s="507"/>
      <c r="C2311" s="507"/>
      <c r="D2311" s="1209" t="s">
        <v>2670</v>
      </c>
      <c r="E2311" s="1210" t="s">
        <v>3062</v>
      </c>
      <c r="F2311" s="1202"/>
      <c r="G2311" s="1202"/>
      <c r="H2311" s="1205" t="s">
        <v>2637</v>
      </c>
      <c r="I2311" s="1202" t="s">
        <v>53</v>
      </c>
      <c r="J2311" s="1202"/>
      <c r="K2311" s="1202"/>
      <c r="L2311" s="1202" t="s">
        <v>1045</v>
      </c>
      <c r="M2311" s="1202" t="s">
        <v>2662</v>
      </c>
      <c r="N2311" s="1203" t="s">
        <v>2671</v>
      </c>
      <c r="O2311" s="1203" t="s">
        <v>73</v>
      </c>
      <c r="P2311" s="1203" t="s">
        <v>73</v>
      </c>
      <c r="Q2311" s="1203" t="s">
        <v>73</v>
      </c>
      <c r="R2311" s="1203" t="s">
        <v>73</v>
      </c>
      <c r="S2311" s="1209">
        <f>VLOOKUP($D2311,'NI-Ter'!$B$1:$Y$2048,12,FALSE)</f>
        <v>0</v>
      </c>
      <c r="T2311" s="1209">
        <f>VLOOKUP($D2311,'NI-Ter'!$B$1:$Y$2048,13,FALSE)</f>
        <v>0</v>
      </c>
      <c r="U2311" s="1209">
        <f>VLOOKUP($D2311,'NI-Ter'!$B$1:$Y$2048,16,FALSE)</f>
        <v>0</v>
      </c>
      <c r="V2311" s="1209">
        <f>VLOOKUP($D2311,'NI-Ter'!$B$1:$Y$2048,17,FALSE)</f>
        <v>0</v>
      </c>
      <c r="W2311" s="1209">
        <f>VLOOKUP($D2311,'NI-Ter'!$B$1:$Y$2048,18,FALSE)</f>
        <v>0</v>
      </c>
      <c r="X2311" s="1209">
        <f>VLOOKUP($D2311,'NI-Ter'!$B$1:$Y$2048,19,FALSE)</f>
        <v>0</v>
      </c>
    </row>
    <row r="2312" spans="1:24" hidden="1">
      <c r="A2312" s="507"/>
      <c r="B2312" s="507"/>
      <c r="C2312" s="507"/>
      <c r="D2312" s="1209" t="s">
        <v>2672</v>
      </c>
      <c r="E2312" s="1210" t="s">
        <v>3062</v>
      </c>
      <c r="F2312" s="1202"/>
      <c r="G2312" s="1202"/>
      <c r="H2312" s="1202"/>
      <c r="I2312" s="1202" t="s">
        <v>71</v>
      </c>
      <c r="J2312" s="1202"/>
      <c r="K2312" s="1202"/>
      <c r="L2312" s="1202"/>
      <c r="M2312" s="1202"/>
      <c r="N2312" s="1203" t="s">
        <v>2673</v>
      </c>
      <c r="O2312" s="1203" t="s">
        <v>73</v>
      </c>
      <c r="P2312" s="1203" t="s">
        <v>73</v>
      </c>
      <c r="Q2312" s="1203" t="s">
        <v>73</v>
      </c>
      <c r="R2312" s="1203" t="s">
        <v>73</v>
      </c>
      <c r="S2312" s="1209">
        <f>VLOOKUP($D2312,'NI-Ter'!$B$1:$Y$2048,12,FALSE)</f>
        <v>0</v>
      </c>
      <c r="T2312" s="1209">
        <f>VLOOKUP($D2312,'NI-Ter'!$B$1:$Y$2048,13,FALSE)</f>
        <v>0</v>
      </c>
      <c r="U2312" s="1209">
        <f>VLOOKUP($D2312,'NI-Ter'!$B$1:$Y$2048,16,FALSE)</f>
        <v>0</v>
      </c>
      <c r="V2312" s="1209">
        <f>VLOOKUP($D2312,'NI-Ter'!$B$1:$Y$2048,17,FALSE)</f>
        <v>0</v>
      </c>
      <c r="W2312" s="1209">
        <f>VLOOKUP($D2312,'NI-Ter'!$B$1:$Y$2048,18,FALSE)</f>
        <v>0</v>
      </c>
      <c r="X2312" s="1209">
        <f>VLOOKUP($D2312,'NI-Ter'!$B$1:$Y$2048,19,FALSE)</f>
        <v>0</v>
      </c>
    </row>
    <row r="2313" spans="1:24" hidden="1">
      <c r="A2313" s="507"/>
      <c r="B2313" s="507"/>
      <c r="C2313" s="507"/>
      <c r="D2313" s="1209" t="s">
        <v>2674</v>
      </c>
      <c r="E2313" s="1210" t="s">
        <v>3062</v>
      </c>
      <c r="F2313" s="1202"/>
      <c r="G2313" s="1202"/>
      <c r="H2313" s="1202" t="s">
        <v>2675</v>
      </c>
      <c r="I2313" s="1202" t="s">
        <v>53</v>
      </c>
      <c r="J2313" s="1202"/>
      <c r="K2313" s="1202"/>
      <c r="L2313" s="1202" t="s">
        <v>1045</v>
      </c>
      <c r="M2313" s="1202" t="s">
        <v>2676</v>
      </c>
      <c r="N2313" s="1203" t="s">
        <v>2677</v>
      </c>
      <c r="O2313" s="1203" t="s">
        <v>73</v>
      </c>
      <c r="P2313" s="1203" t="s">
        <v>73</v>
      </c>
      <c r="Q2313" s="1203" t="s">
        <v>73</v>
      </c>
      <c r="R2313" s="1203" t="s">
        <v>73</v>
      </c>
      <c r="S2313" s="1209">
        <f>VLOOKUP($D2313,'NI-Ter'!$B$1:$Y$2048,12,FALSE)</f>
        <v>0</v>
      </c>
      <c r="T2313" s="1209">
        <f>VLOOKUP($D2313,'NI-Ter'!$B$1:$Y$2048,13,FALSE)</f>
        <v>0</v>
      </c>
      <c r="U2313" s="1209">
        <f>VLOOKUP($D2313,'NI-Ter'!$B$1:$Y$2048,16,FALSE)</f>
        <v>0</v>
      </c>
      <c r="V2313" s="1209">
        <f>VLOOKUP($D2313,'NI-Ter'!$B$1:$Y$2048,17,FALSE)</f>
        <v>0</v>
      </c>
      <c r="W2313" s="1209">
        <f>VLOOKUP($D2313,'NI-Ter'!$B$1:$Y$2048,18,FALSE)</f>
        <v>0</v>
      </c>
      <c r="X2313" s="1209">
        <f>VLOOKUP($D2313,'NI-Ter'!$B$1:$Y$2048,19,FALSE)</f>
        <v>0</v>
      </c>
    </row>
    <row r="2314" spans="1:24" hidden="1">
      <c r="A2314" s="507"/>
      <c r="B2314" s="507"/>
      <c r="C2314" s="507"/>
      <c r="D2314" s="1209" t="s">
        <v>2678</v>
      </c>
      <c r="E2314" s="1210" t="s">
        <v>3062</v>
      </c>
      <c r="F2314" s="1202"/>
      <c r="G2314" s="1202"/>
      <c r="H2314" s="1202"/>
      <c r="I2314" s="1202" t="s">
        <v>71</v>
      </c>
      <c r="J2314" s="1202"/>
      <c r="K2314" s="1202"/>
      <c r="L2314" s="1202"/>
      <c r="M2314" s="1202"/>
      <c r="N2314" s="1203" t="s">
        <v>2679</v>
      </c>
      <c r="O2314" s="1203" t="s">
        <v>73</v>
      </c>
      <c r="P2314" s="1203" t="s">
        <v>73</v>
      </c>
      <c r="Q2314" s="1203" t="s">
        <v>73</v>
      </c>
      <c r="R2314" s="1203" t="s">
        <v>73</v>
      </c>
      <c r="S2314" s="1209">
        <f>VLOOKUP($D2314,'NI-Ter'!$B$1:$Y$2048,12,FALSE)</f>
        <v>0</v>
      </c>
      <c r="T2314" s="1209">
        <f>VLOOKUP($D2314,'NI-Ter'!$B$1:$Y$2048,13,FALSE)</f>
        <v>0</v>
      </c>
      <c r="U2314" s="1209">
        <f>VLOOKUP($D2314,'NI-Ter'!$B$1:$Y$2048,16,FALSE)</f>
        <v>0</v>
      </c>
      <c r="V2314" s="1209">
        <f>VLOOKUP($D2314,'NI-Ter'!$B$1:$Y$2048,17,FALSE)</f>
        <v>0</v>
      </c>
      <c r="W2314" s="1209">
        <f>VLOOKUP($D2314,'NI-Ter'!$B$1:$Y$2048,18,FALSE)</f>
        <v>0</v>
      </c>
      <c r="X2314" s="1209">
        <f>VLOOKUP($D2314,'NI-Ter'!$B$1:$Y$2048,19,FALSE)</f>
        <v>0</v>
      </c>
    </row>
    <row r="2315" spans="1:24" hidden="1">
      <c r="A2315" s="507"/>
      <c r="B2315" s="507"/>
      <c r="C2315" s="507"/>
      <c r="D2315" s="1209" t="s">
        <v>2680</v>
      </c>
      <c r="E2315" s="1210" t="s">
        <v>3062</v>
      </c>
      <c r="F2315" s="1202"/>
      <c r="G2315" s="1202"/>
      <c r="H2315" s="1202"/>
      <c r="I2315" s="1202" t="s">
        <v>71</v>
      </c>
      <c r="J2315" s="1202"/>
      <c r="K2315" s="1202"/>
      <c r="L2315" s="1202"/>
      <c r="M2315" s="1202"/>
      <c r="N2315" s="1203" t="s">
        <v>2681</v>
      </c>
      <c r="O2315" s="1203" t="s">
        <v>73</v>
      </c>
      <c r="P2315" s="1203" t="s">
        <v>73</v>
      </c>
      <c r="Q2315" s="1203" t="s">
        <v>73</v>
      </c>
      <c r="R2315" s="1203" t="s">
        <v>73</v>
      </c>
      <c r="S2315" s="1209">
        <f>VLOOKUP($D2315,'NI-Ter'!$B$1:$Y$2048,12,FALSE)</f>
        <v>0</v>
      </c>
      <c r="T2315" s="1209">
        <f>VLOOKUP($D2315,'NI-Ter'!$B$1:$Y$2048,13,FALSE)</f>
        <v>0</v>
      </c>
      <c r="U2315" s="1209">
        <f>VLOOKUP($D2315,'NI-Ter'!$B$1:$Y$2048,16,FALSE)</f>
        <v>0</v>
      </c>
      <c r="V2315" s="1209">
        <f>VLOOKUP($D2315,'NI-Ter'!$B$1:$Y$2048,17,FALSE)</f>
        <v>0</v>
      </c>
      <c r="W2315" s="1209">
        <f>VLOOKUP($D2315,'NI-Ter'!$B$1:$Y$2048,18,FALSE)</f>
        <v>0</v>
      </c>
      <c r="X2315" s="1209">
        <f>VLOOKUP($D2315,'NI-Ter'!$B$1:$Y$2048,19,FALSE)</f>
        <v>0</v>
      </c>
    </row>
    <row r="2316" spans="1:24" hidden="1">
      <c r="A2316" s="507"/>
      <c r="B2316" s="507"/>
      <c r="C2316" s="507"/>
      <c r="D2316" s="1209" t="s">
        <v>2682</v>
      </c>
      <c r="E2316" s="1210" t="s">
        <v>3062</v>
      </c>
      <c r="F2316" s="1202"/>
      <c r="G2316" s="1202"/>
      <c r="H2316" s="1202"/>
      <c r="I2316" s="1202" t="s">
        <v>71</v>
      </c>
      <c r="J2316" s="1202"/>
      <c r="K2316" s="1202"/>
      <c r="L2316" s="1202"/>
      <c r="M2316" s="1202"/>
      <c r="N2316" s="1203" t="s">
        <v>744</v>
      </c>
      <c r="O2316" s="1203"/>
      <c r="P2316" s="1203"/>
      <c r="Q2316" s="1203"/>
      <c r="R2316" s="1203"/>
      <c r="S2316" s="1209">
        <f>VLOOKUP($D2316,'NI-Ter'!$B$1:$Y$2048,12,FALSE)</f>
        <v>0</v>
      </c>
      <c r="T2316" s="1209">
        <f>VLOOKUP($D2316,'NI-Ter'!$B$1:$Y$2048,13,FALSE)</f>
        <v>0</v>
      </c>
      <c r="U2316" s="1209">
        <f>VLOOKUP($D2316,'NI-Ter'!$B$1:$Y$2048,16,FALSE)</f>
        <v>0</v>
      </c>
      <c r="V2316" s="1209">
        <f>VLOOKUP($D2316,'NI-Ter'!$B$1:$Y$2048,17,FALSE)</f>
        <v>0</v>
      </c>
      <c r="W2316" s="1209">
        <f>VLOOKUP($D2316,'NI-Ter'!$B$1:$Y$2048,18,FALSE)</f>
        <v>0</v>
      </c>
      <c r="X2316" s="1209">
        <f>VLOOKUP($D2316,'NI-Ter'!$B$1:$Y$2048,19,FALSE)</f>
        <v>0</v>
      </c>
    </row>
    <row r="2317" spans="1:24" hidden="1">
      <c r="A2317" s="507"/>
      <c r="B2317" s="507"/>
      <c r="C2317" s="507"/>
      <c r="D2317" s="1209" t="s">
        <v>2683</v>
      </c>
      <c r="E2317" s="1210" t="s">
        <v>3062</v>
      </c>
      <c r="F2317" s="1202"/>
      <c r="G2317" s="1202"/>
      <c r="H2317" s="1202"/>
      <c r="I2317" s="1202" t="s">
        <v>71</v>
      </c>
      <c r="J2317" s="1202"/>
      <c r="K2317" s="1202"/>
      <c r="L2317" s="1202" t="s">
        <v>747</v>
      </c>
      <c r="M2317" s="1202" t="s">
        <v>2684</v>
      </c>
      <c r="N2317" s="1203" t="s">
        <v>749</v>
      </c>
      <c r="O2317" s="1203" t="s">
        <v>750</v>
      </c>
      <c r="P2317" s="1203" t="s">
        <v>751</v>
      </c>
      <c r="Q2317" s="1203" t="s">
        <v>752</v>
      </c>
      <c r="R2317" s="1203" t="s">
        <v>753</v>
      </c>
      <c r="S2317" s="1209">
        <f>VLOOKUP($D2317,'NI-Ter'!$B$1:$Y$2048,12,FALSE)</f>
        <v>0</v>
      </c>
      <c r="T2317" s="1209">
        <f>VLOOKUP($D2317,'NI-Ter'!$B$1:$Y$2048,13,FALSE)</f>
        <v>0</v>
      </c>
      <c r="U2317" s="1209">
        <f>VLOOKUP($D2317,'NI-Ter'!$B$1:$Y$2048,16,FALSE)</f>
        <v>0</v>
      </c>
      <c r="V2317" s="1209">
        <f>VLOOKUP($D2317,'NI-Ter'!$B$1:$Y$2048,17,FALSE)</f>
        <v>0</v>
      </c>
      <c r="W2317" s="1209">
        <f>VLOOKUP($D2317,'NI-Ter'!$B$1:$Y$2048,18,FALSE)</f>
        <v>0</v>
      </c>
      <c r="X2317" s="1209">
        <f>VLOOKUP($D2317,'NI-Ter'!$B$1:$Y$2048,19,FALSE)</f>
        <v>0</v>
      </c>
    </row>
    <row r="2318" spans="1:24" hidden="1">
      <c r="A2318" s="507"/>
      <c r="B2318" s="507"/>
      <c r="C2318" s="507"/>
      <c r="D2318" s="1212" t="s">
        <v>2685</v>
      </c>
      <c r="E2318" s="1213" t="s">
        <v>3062</v>
      </c>
      <c r="F2318" s="1202"/>
      <c r="G2318" s="1202"/>
      <c r="H2318" s="1202" t="s">
        <v>2686</v>
      </c>
      <c r="I2318" s="1202" t="s">
        <v>53</v>
      </c>
      <c r="J2318" s="1202"/>
      <c r="K2318" s="1202"/>
      <c r="L2318" s="1202" t="s">
        <v>747</v>
      </c>
      <c r="M2318" s="1202" t="s">
        <v>2684</v>
      </c>
      <c r="N2318" s="1202" t="s">
        <v>756</v>
      </c>
      <c r="O2318" s="1203" t="s">
        <v>750</v>
      </c>
      <c r="P2318" s="1203" t="s">
        <v>751</v>
      </c>
      <c r="Q2318" s="1203" t="s">
        <v>752</v>
      </c>
      <c r="R2318" s="1203" t="s">
        <v>753</v>
      </c>
      <c r="S2318" s="1209">
        <f>VLOOKUP($D2318,'NI-Ter'!$B$1:$Y$2048,12,FALSE)</f>
        <v>0</v>
      </c>
      <c r="T2318" s="1209">
        <f>VLOOKUP($D2318,'NI-Ter'!$B$1:$Y$2048,13,FALSE)</f>
        <v>0</v>
      </c>
      <c r="U2318" s="1209">
        <f>VLOOKUP($D2318,'NI-Ter'!$B$1:$Y$2048,16,FALSE)</f>
        <v>0</v>
      </c>
      <c r="V2318" s="1209"/>
      <c r="W2318" s="1209"/>
      <c r="X2318" s="1209"/>
    </row>
    <row r="2319" spans="1:24" hidden="1">
      <c r="A2319" s="507"/>
      <c r="B2319" s="507"/>
      <c r="C2319" s="507"/>
      <c r="D2319" s="1212" t="s">
        <v>2687</v>
      </c>
      <c r="E2319" s="1213" t="s">
        <v>3062</v>
      </c>
      <c r="F2319" s="1202"/>
      <c r="G2319" s="1202"/>
      <c r="H2319" s="1202" t="s">
        <v>2686</v>
      </c>
      <c r="I2319" s="1202" t="s">
        <v>53</v>
      </c>
      <c r="J2319" s="1202"/>
      <c r="K2319" s="1202"/>
      <c r="L2319" s="1202" t="s">
        <v>747</v>
      </c>
      <c r="M2319" s="1202" t="s">
        <v>2684</v>
      </c>
      <c r="N2319" s="1202" t="s">
        <v>758</v>
      </c>
      <c r="O2319" s="1203" t="s">
        <v>750</v>
      </c>
      <c r="P2319" s="1203" t="s">
        <v>751</v>
      </c>
      <c r="Q2319" s="1203" t="s">
        <v>752</v>
      </c>
      <c r="R2319" s="1203" t="s">
        <v>753</v>
      </c>
      <c r="S2319" s="1209">
        <f>VLOOKUP($D2319,'NI-Ter'!$B$1:$Y$2048,12,FALSE)</f>
        <v>0</v>
      </c>
      <c r="T2319" s="1209">
        <f>VLOOKUP($D2319,'NI-Ter'!$B$1:$Y$2048,13,FALSE)</f>
        <v>0</v>
      </c>
      <c r="U2319" s="1209">
        <f>VLOOKUP($D2319,'NI-Ter'!$B$1:$Y$2048,16,FALSE)</f>
        <v>0</v>
      </c>
      <c r="V2319" s="1209"/>
      <c r="W2319" s="1209"/>
      <c r="X2319" s="1209"/>
    </row>
    <row r="2320" spans="1:24" hidden="1">
      <c r="A2320" s="507"/>
      <c r="B2320" s="507"/>
      <c r="C2320" s="507"/>
      <c r="D2320" s="1209" t="s">
        <v>2688</v>
      </c>
      <c r="E2320" s="1210" t="s">
        <v>3062</v>
      </c>
      <c r="F2320" s="1202"/>
      <c r="G2320" s="1202"/>
      <c r="H2320" s="1202" t="s">
        <v>2686</v>
      </c>
      <c r="I2320" s="1202" t="s">
        <v>53</v>
      </c>
      <c r="J2320" s="1202"/>
      <c r="K2320" s="1202"/>
      <c r="L2320" s="1202" t="s">
        <v>747</v>
      </c>
      <c r="M2320" s="1202" t="s">
        <v>2684</v>
      </c>
      <c r="N2320" s="1203" t="s">
        <v>760</v>
      </c>
      <c r="O2320" s="1203" t="s">
        <v>750</v>
      </c>
      <c r="P2320" s="1203" t="s">
        <v>751</v>
      </c>
      <c r="Q2320" s="1203" t="s">
        <v>752</v>
      </c>
      <c r="R2320" s="1203" t="s">
        <v>753</v>
      </c>
      <c r="S2320" s="1209">
        <f>VLOOKUP($D2320,'NI-Ter'!$B$1:$Y$2048,12,FALSE)</f>
        <v>0</v>
      </c>
      <c r="T2320" s="1209">
        <f>VLOOKUP($D2320,'NI-Ter'!$B$1:$Y$2048,13,FALSE)</f>
        <v>0</v>
      </c>
      <c r="U2320" s="1209">
        <f>VLOOKUP($D2320,'NI-Ter'!$B$1:$Y$2048,16,FALSE)</f>
        <v>0</v>
      </c>
      <c r="V2320" s="1209">
        <f>VLOOKUP($D2320,'NI-Ter'!$B$1:$Y$2048,17,FALSE)</f>
        <v>0</v>
      </c>
      <c r="W2320" s="1209">
        <f>VLOOKUP($D2320,'NI-Ter'!$B$1:$Y$2048,18,FALSE)</f>
        <v>0</v>
      </c>
      <c r="X2320" s="1209">
        <f>VLOOKUP($D2320,'NI-Ter'!$B$1:$Y$2048,19,FALSE)</f>
        <v>0</v>
      </c>
    </row>
    <row r="2321" spans="1:24" hidden="1">
      <c r="A2321" s="507"/>
      <c r="B2321" s="507"/>
      <c r="C2321" s="507"/>
      <c r="D2321" s="1209" t="s">
        <v>2689</v>
      </c>
      <c r="E2321" s="1210" t="s">
        <v>3062</v>
      </c>
      <c r="F2321" s="1202"/>
      <c r="G2321" s="1202"/>
      <c r="H2321" s="1202" t="s">
        <v>2686</v>
      </c>
      <c r="I2321" s="1202" t="s">
        <v>53</v>
      </c>
      <c r="J2321" s="1202"/>
      <c r="K2321" s="1202"/>
      <c r="L2321" s="1202" t="s">
        <v>747</v>
      </c>
      <c r="M2321" s="1202" t="s">
        <v>2684</v>
      </c>
      <c r="N2321" s="1203" t="s">
        <v>763</v>
      </c>
      <c r="O2321" s="1203" t="s">
        <v>73</v>
      </c>
      <c r="P2321" s="1203" t="s">
        <v>73</v>
      </c>
      <c r="Q2321" s="1203" t="s">
        <v>752</v>
      </c>
      <c r="R2321" s="1203" t="s">
        <v>753</v>
      </c>
      <c r="S2321" s="1209">
        <f>VLOOKUP($D2321,'NI-Ter'!$B$1:$Y$2048,12,FALSE)</f>
        <v>0</v>
      </c>
      <c r="T2321" s="1209">
        <f>VLOOKUP($D2321,'NI-Ter'!$B$1:$Y$2048,13,FALSE)</f>
        <v>0</v>
      </c>
      <c r="U2321" s="1209">
        <f>VLOOKUP($D2321,'NI-Ter'!$B$1:$Y$2048,16,FALSE)</f>
        <v>0</v>
      </c>
      <c r="V2321" s="1209">
        <f>VLOOKUP($D2321,'NI-Ter'!$B$1:$Y$2048,17,FALSE)</f>
        <v>0</v>
      </c>
      <c r="W2321" s="1209">
        <f>VLOOKUP($D2321,'NI-Ter'!$B$1:$Y$2048,18,FALSE)</f>
        <v>0</v>
      </c>
      <c r="X2321" s="1209">
        <f>VLOOKUP($D2321,'NI-Ter'!$B$1:$Y$2048,19,FALSE)</f>
        <v>0</v>
      </c>
    </row>
    <row r="2322" spans="1:24" ht="27" hidden="1">
      <c r="A2322" s="507"/>
      <c r="B2322" s="507"/>
      <c r="C2322" s="507"/>
      <c r="D2322" s="1209" t="s">
        <v>2690</v>
      </c>
      <c r="E2322" s="1210" t="s">
        <v>3062</v>
      </c>
      <c r="F2322" s="1202"/>
      <c r="G2322" s="1202"/>
      <c r="H2322" s="1202" t="s">
        <v>2686</v>
      </c>
      <c r="I2322" s="1202" t="s">
        <v>53</v>
      </c>
      <c r="J2322" s="1202"/>
      <c r="K2322" s="1202"/>
      <c r="L2322" s="1202" t="s">
        <v>747</v>
      </c>
      <c r="M2322" s="1202" t="s">
        <v>2684</v>
      </c>
      <c r="N2322" s="1203" t="s">
        <v>765</v>
      </c>
      <c r="O2322" s="1203" t="s">
        <v>73</v>
      </c>
      <c r="P2322" s="1203" t="s">
        <v>73</v>
      </c>
      <c r="Q2322" s="1203" t="s">
        <v>752</v>
      </c>
      <c r="R2322" s="1203" t="s">
        <v>753</v>
      </c>
      <c r="S2322" s="1209">
        <f>VLOOKUP($D2322,'NI-Ter'!$B$1:$Y$2048,12,FALSE)</f>
        <v>0</v>
      </c>
      <c r="T2322" s="1209">
        <f>VLOOKUP($D2322,'NI-Ter'!$B$1:$Y$2048,13,FALSE)</f>
        <v>0</v>
      </c>
      <c r="U2322" s="1209">
        <f>VLOOKUP($D2322,'NI-Ter'!$B$1:$Y$2048,16,FALSE)</f>
        <v>0</v>
      </c>
      <c r="V2322" s="1209">
        <f>VLOOKUP($D2322,'NI-Ter'!$B$1:$Y$2048,17,FALSE)</f>
        <v>0</v>
      </c>
      <c r="W2322" s="1209">
        <f>VLOOKUP($D2322,'NI-Ter'!$B$1:$Y$2048,18,FALSE)</f>
        <v>0</v>
      </c>
      <c r="X2322" s="1209">
        <f>VLOOKUP($D2322,'NI-Ter'!$B$1:$Y$2048,19,FALSE)</f>
        <v>0</v>
      </c>
    </row>
    <row r="2323" spans="1:24" hidden="1">
      <c r="A2323" s="507"/>
      <c r="B2323" s="507"/>
      <c r="C2323" s="507"/>
      <c r="D2323" s="1209" t="s">
        <v>2691</v>
      </c>
      <c r="E2323" s="1210" t="s">
        <v>3062</v>
      </c>
      <c r="F2323" s="1202"/>
      <c r="G2323" s="1202"/>
      <c r="H2323" s="1202" t="s">
        <v>2686</v>
      </c>
      <c r="I2323" s="1202" t="s">
        <v>53</v>
      </c>
      <c r="J2323" s="1202"/>
      <c r="K2323" s="1202"/>
      <c r="L2323" s="1202" t="s">
        <v>747</v>
      </c>
      <c r="M2323" s="1202" t="s">
        <v>2684</v>
      </c>
      <c r="N2323" s="1203" t="s">
        <v>772</v>
      </c>
      <c r="O2323" s="1203" t="s">
        <v>750</v>
      </c>
      <c r="P2323" s="1203" t="s">
        <v>751</v>
      </c>
      <c r="Q2323" s="1203" t="s">
        <v>752</v>
      </c>
      <c r="R2323" s="1203" t="s">
        <v>753</v>
      </c>
      <c r="S2323" s="1209">
        <f>VLOOKUP($D2323,'NI-Ter'!$B$1:$Y$2048,12,FALSE)</f>
        <v>0</v>
      </c>
      <c r="T2323" s="1209">
        <f>VLOOKUP($D2323,'NI-Ter'!$B$1:$Y$2048,13,FALSE)</f>
        <v>0</v>
      </c>
      <c r="U2323" s="1209">
        <f>VLOOKUP($D2323,'NI-Ter'!$B$1:$Y$2048,16,FALSE)</f>
        <v>0</v>
      </c>
      <c r="V2323" s="1209">
        <f>VLOOKUP($D2323,'NI-Ter'!$B$1:$Y$2048,17,FALSE)</f>
        <v>0</v>
      </c>
      <c r="W2323" s="1209">
        <f>VLOOKUP($D2323,'NI-Ter'!$B$1:$Y$2048,18,FALSE)</f>
        <v>0</v>
      </c>
      <c r="X2323" s="1209">
        <f>VLOOKUP($D2323,'NI-Ter'!$B$1:$Y$2048,19,FALSE)</f>
        <v>0</v>
      </c>
    </row>
    <row r="2324" spans="1:24" hidden="1">
      <c r="A2324" s="507"/>
      <c r="B2324" s="507"/>
      <c r="C2324" s="507"/>
      <c r="D2324" s="1209" t="s">
        <v>2692</v>
      </c>
      <c r="E2324" s="1210" t="s">
        <v>3062</v>
      </c>
      <c r="F2324" s="1202"/>
      <c r="G2324" s="1202"/>
      <c r="H2324" s="1202" t="s">
        <v>2686</v>
      </c>
      <c r="I2324" s="1202" t="s">
        <v>53</v>
      </c>
      <c r="J2324" s="1202"/>
      <c r="K2324" s="1202"/>
      <c r="L2324" s="1202" t="s">
        <v>747</v>
      </c>
      <c r="M2324" s="1202" t="s">
        <v>2684</v>
      </c>
      <c r="N2324" s="1203" t="s">
        <v>774</v>
      </c>
      <c r="O2324" s="1203" t="s">
        <v>73</v>
      </c>
      <c r="P2324" s="1203" t="s">
        <v>73</v>
      </c>
      <c r="Q2324" s="1203" t="s">
        <v>752</v>
      </c>
      <c r="R2324" s="1203" t="s">
        <v>753</v>
      </c>
      <c r="S2324" s="1209">
        <f>VLOOKUP($D2324,'NI-Ter'!$B$1:$Y$2048,12,FALSE)</f>
        <v>0</v>
      </c>
      <c r="T2324" s="1209">
        <f>VLOOKUP($D2324,'NI-Ter'!$B$1:$Y$2048,13,FALSE)</f>
        <v>0</v>
      </c>
      <c r="U2324" s="1209">
        <f>VLOOKUP($D2324,'NI-Ter'!$B$1:$Y$2048,16,FALSE)</f>
        <v>0</v>
      </c>
      <c r="V2324" s="1209">
        <f>VLOOKUP($D2324,'NI-Ter'!$B$1:$Y$2048,17,FALSE)</f>
        <v>0</v>
      </c>
      <c r="W2324" s="1209">
        <f>VLOOKUP($D2324,'NI-Ter'!$B$1:$Y$2048,18,FALSE)</f>
        <v>0</v>
      </c>
      <c r="X2324" s="1209">
        <f>VLOOKUP($D2324,'NI-Ter'!$B$1:$Y$2048,19,FALSE)</f>
        <v>0</v>
      </c>
    </row>
    <row r="2325" spans="1:24" hidden="1">
      <c r="A2325" s="507"/>
      <c r="B2325" s="507"/>
      <c r="C2325" s="507"/>
      <c r="D2325" s="1209" t="s">
        <v>2693</v>
      </c>
      <c r="E2325" s="1210" t="s">
        <v>3062</v>
      </c>
      <c r="F2325" s="1202"/>
      <c r="G2325" s="1202"/>
      <c r="H2325" s="1202" t="s">
        <v>2686</v>
      </c>
      <c r="I2325" s="1202" t="s">
        <v>53</v>
      </c>
      <c r="J2325" s="1202"/>
      <c r="K2325" s="1202"/>
      <c r="L2325" s="1202" t="s">
        <v>747</v>
      </c>
      <c r="M2325" s="1202" t="s">
        <v>2684</v>
      </c>
      <c r="N2325" s="1203" t="s">
        <v>781</v>
      </c>
      <c r="O2325" s="1203" t="s">
        <v>73</v>
      </c>
      <c r="P2325" s="1203" t="s">
        <v>73</v>
      </c>
      <c r="Q2325" s="1203" t="s">
        <v>752</v>
      </c>
      <c r="R2325" s="1203" t="s">
        <v>753</v>
      </c>
      <c r="S2325" s="1209">
        <f>VLOOKUP($D2325,'NI-Ter'!$B$1:$Y$2048,12,FALSE)</f>
        <v>0</v>
      </c>
      <c r="T2325" s="1209">
        <f>VLOOKUP($D2325,'NI-Ter'!$B$1:$Y$2048,13,FALSE)</f>
        <v>0</v>
      </c>
      <c r="U2325" s="1209">
        <f>VLOOKUP($D2325,'NI-Ter'!$B$1:$Y$2048,16,FALSE)</f>
        <v>0</v>
      </c>
      <c r="V2325" s="1209">
        <f>VLOOKUP($D2325,'NI-Ter'!$B$1:$Y$2048,17,FALSE)</f>
        <v>0</v>
      </c>
      <c r="W2325" s="1209">
        <f>VLOOKUP($D2325,'NI-Ter'!$B$1:$Y$2048,18,FALSE)</f>
        <v>0</v>
      </c>
      <c r="X2325" s="1209">
        <f>VLOOKUP($D2325,'NI-Ter'!$B$1:$Y$2048,19,FALSE)</f>
        <v>0</v>
      </c>
    </row>
    <row r="2326" spans="1:24" hidden="1">
      <c r="A2326" s="507"/>
      <c r="B2326" s="507"/>
      <c r="C2326" s="507"/>
      <c r="D2326" s="1209" t="s">
        <v>2694</v>
      </c>
      <c r="E2326" s="1210" t="s">
        <v>3062</v>
      </c>
      <c r="F2326" s="1202"/>
      <c r="G2326" s="1202"/>
      <c r="H2326" s="1202" t="s">
        <v>2686</v>
      </c>
      <c r="I2326" s="1202" t="s">
        <v>53</v>
      </c>
      <c r="J2326" s="1202"/>
      <c r="K2326" s="1202"/>
      <c r="L2326" s="1202" t="s">
        <v>747</v>
      </c>
      <c r="M2326" s="1202" t="s">
        <v>2684</v>
      </c>
      <c r="N2326" s="1203" t="s">
        <v>783</v>
      </c>
      <c r="O2326" s="1203" t="s">
        <v>73</v>
      </c>
      <c r="P2326" s="1203" t="s">
        <v>73</v>
      </c>
      <c r="Q2326" s="1203" t="s">
        <v>752</v>
      </c>
      <c r="R2326" s="1203" t="s">
        <v>753</v>
      </c>
      <c r="S2326" s="1209">
        <f>VLOOKUP($D2326,'NI-Ter'!$B$1:$Y$2048,12,FALSE)</f>
        <v>0</v>
      </c>
      <c r="T2326" s="1209">
        <f>VLOOKUP($D2326,'NI-Ter'!$B$1:$Y$2048,13,FALSE)</f>
        <v>0</v>
      </c>
      <c r="U2326" s="1209">
        <f>VLOOKUP($D2326,'NI-Ter'!$B$1:$Y$2048,16,FALSE)</f>
        <v>0</v>
      </c>
      <c r="V2326" s="1209">
        <f>VLOOKUP($D2326,'NI-Ter'!$B$1:$Y$2048,17,FALSE)</f>
        <v>0</v>
      </c>
      <c r="W2326" s="1209">
        <f>VLOOKUP($D2326,'NI-Ter'!$B$1:$Y$2048,18,FALSE)</f>
        <v>0</v>
      </c>
      <c r="X2326" s="1209">
        <f>VLOOKUP($D2326,'NI-Ter'!$B$1:$Y$2048,19,FALSE)</f>
        <v>0</v>
      </c>
    </row>
    <row r="2327" spans="1:24" hidden="1">
      <c r="A2327" s="507"/>
      <c r="B2327" s="507"/>
      <c r="C2327" s="507"/>
      <c r="D2327" s="1209" t="s">
        <v>2695</v>
      </c>
      <c r="E2327" s="1210" t="s">
        <v>3062</v>
      </c>
      <c r="F2327" s="1202"/>
      <c r="G2327" s="1202"/>
      <c r="H2327" s="1202" t="s">
        <v>2686</v>
      </c>
      <c r="I2327" s="1202" t="s">
        <v>53</v>
      </c>
      <c r="J2327" s="1202"/>
      <c r="K2327" s="1202"/>
      <c r="L2327" s="1202" t="s">
        <v>747</v>
      </c>
      <c r="M2327" s="1202" t="s">
        <v>2684</v>
      </c>
      <c r="N2327" s="1203" t="s">
        <v>785</v>
      </c>
      <c r="O2327" s="1203" t="s">
        <v>73</v>
      </c>
      <c r="P2327" s="1203" t="s">
        <v>73</v>
      </c>
      <c r="Q2327" s="1203" t="s">
        <v>752</v>
      </c>
      <c r="R2327" s="1203" t="s">
        <v>753</v>
      </c>
      <c r="S2327" s="1209">
        <f>VLOOKUP($D2327,'NI-Ter'!$B$1:$Y$2048,12,FALSE)</f>
        <v>0</v>
      </c>
      <c r="T2327" s="1209">
        <f>VLOOKUP($D2327,'NI-Ter'!$B$1:$Y$2048,13,FALSE)</f>
        <v>0</v>
      </c>
      <c r="U2327" s="1209">
        <f>VLOOKUP($D2327,'NI-Ter'!$B$1:$Y$2048,16,FALSE)</f>
        <v>0</v>
      </c>
      <c r="V2327" s="1209">
        <f>VLOOKUP($D2327,'NI-Ter'!$B$1:$Y$2048,17,FALSE)</f>
        <v>0</v>
      </c>
      <c r="W2327" s="1209">
        <f>VLOOKUP($D2327,'NI-Ter'!$B$1:$Y$2048,18,FALSE)</f>
        <v>0</v>
      </c>
      <c r="X2327" s="1209">
        <f>VLOOKUP($D2327,'NI-Ter'!$B$1:$Y$2048,19,FALSE)</f>
        <v>0</v>
      </c>
    </row>
    <row r="2328" spans="1:24" hidden="1">
      <c r="A2328" s="507"/>
      <c r="B2328" s="507"/>
      <c r="C2328" s="507"/>
      <c r="D2328" s="1209" t="s">
        <v>2696</v>
      </c>
      <c r="E2328" s="1210" t="s">
        <v>3062</v>
      </c>
      <c r="F2328" s="1202"/>
      <c r="G2328" s="1202"/>
      <c r="H2328" s="1202" t="s">
        <v>2686</v>
      </c>
      <c r="I2328" s="1202" t="s">
        <v>53</v>
      </c>
      <c r="J2328" s="1202"/>
      <c r="K2328" s="1202"/>
      <c r="L2328" s="1202" t="s">
        <v>747</v>
      </c>
      <c r="M2328" s="1202" t="s">
        <v>2684</v>
      </c>
      <c r="N2328" s="1203" t="s">
        <v>2697</v>
      </c>
      <c r="O2328" s="319" t="s">
        <v>750</v>
      </c>
      <c r="P2328" s="319" t="s">
        <v>751</v>
      </c>
      <c r="Q2328" s="319" t="s">
        <v>752</v>
      </c>
      <c r="R2328" s="319" t="s">
        <v>753</v>
      </c>
      <c r="S2328" s="1209">
        <f>VLOOKUP($D2328,'NI-Ter'!$B$1:$Y$2048,12,FALSE)</f>
        <v>0</v>
      </c>
      <c r="T2328" s="1209">
        <f>VLOOKUP($D2328,'NI-Ter'!$B$1:$Y$2048,13,FALSE)</f>
        <v>0</v>
      </c>
      <c r="U2328" s="1209">
        <f>VLOOKUP($D2328,'NI-Ter'!$B$1:$Y$2048,16,FALSE)</f>
        <v>0</v>
      </c>
      <c r="V2328" s="1209">
        <f>VLOOKUP($D2328,'NI-Ter'!$B$1:$Y$2048,17,FALSE)</f>
        <v>0</v>
      </c>
      <c r="W2328" s="1209">
        <f>VLOOKUP($D2328,'NI-Ter'!$B$1:$Y$2048,18,FALSE)</f>
        <v>0</v>
      </c>
      <c r="X2328" s="1209">
        <f>VLOOKUP($D2328,'NI-Ter'!$B$1:$Y$2048,19,FALSE)</f>
        <v>0</v>
      </c>
    </row>
    <row r="2329" spans="1:24" ht="27" hidden="1">
      <c r="A2329" s="507"/>
      <c r="B2329" s="507"/>
      <c r="C2329" s="507"/>
      <c r="D2329" s="1209" t="s">
        <v>2698</v>
      </c>
      <c r="E2329" s="1210" t="s">
        <v>3062</v>
      </c>
      <c r="F2329" s="1202"/>
      <c r="G2329" s="1202"/>
      <c r="H2329" s="1202" t="s">
        <v>2686</v>
      </c>
      <c r="I2329" s="1202" t="s">
        <v>53</v>
      </c>
      <c r="J2329" s="1202"/>
      <c r="K2329" s="1202"/>
      <c r="L2329" s="1202" t="s">
        <v>747</v>
      </c>
      <c r="M2329" s="1202" t="s">
        <v>2684</v>
      </c>
      <c r="N2329" s="1203" t="s">
        <v>2699</v>
      </c>
      <c r="O2329" s="319" t="s">
        <v>750</v>
      </c>
      <c r="P2329" s="319" t="s">
        <v>751</v>
      </c>
      <c r="Q2329" s="319" t="s">
        <v>752</v>
      </c>
      <c r="R2329" s="319" t="s">
        <v>753</v>
      </c>
      <c r="S2329" s="1209">
        <f>VLOOKUP($D2329,'NI-Ter'!$B$1:$Y$2048,12,FALSE)</f>
        <v>0</v>
      </c>
      <c r="T2329" s="1209">
        <f>VLOOKUP($D2329,'NI-Ter'!$B$1:$Y$2048,13,FALSE)</f>
        <v>0</v>
      </c>
      <c r="U2329" s="1209">
        <f>VLOOKUP($D2329,'NI-Ter'!$B$1:$Y$2048,16,FALSE)</f>
        <v>0</v>
      </c>
      <c r="V2329" s="1209">
        <f>VLOOKUP($D2329,'NI-Ter'!$B$1:$Y$2048,17,FALSE)</f>
        <v>0</v>
      </c>
      <c r="W2329" s="1209">
        <f>VLOOKUP($D2329,'NI-Ter'!$B$1:$Y$2048,18,FALSE)</f>
        <v>0</v>
      </c>
      <c r="X2329" s="1209">
        <f>VLOOKUP($D2329,'NI-Ter'!$B$1:$Y$2048,19,FALSE)</f>
        <v>0</v>
      </c>
    </row>
    <row r="2330" spans="1:24" hidden="1">
      <c r="A2330" s="507"/>
      <c r="B2330" s="507"/>
      <c r="C2330" s="507"/>
      <c r="D2330" s="1209" t="s">
        <v>2700</v>
      </c>
      <c r="E2330" s="1210" t="s">
        <v>3062</v>
      </c>
      <c r="F2330" s="1202"/>
      <c r="G2330" s="1202"/>
      <c r="H2330" s="1202" t="s">
        <v>2686</v>
      </c>
      <c r="I2330" s="1202" t="s">
        <v>53</v>
      </c>
      <c r="J2330" s="1202"/>
      <c r="K2330" s="1202"/>
      <c r="L2330" s="1202" t="s">
        <v>747</v>
      </c>
      <c r="M2330" s="1202" t="s">
        <v>2684</v>
      </c>
      <c r="N2330" s="1203" t="s">
        <v>791</v>
      </c>
      <c r="O2330" s="1203" t="s">
        <v>73</v>
      </c>
      <c r="P2330" s="1203" t="s">
        <v>73</v>
      </c>
      <c r="Q2330" s="1203" t="s">
        <v>752</v>
      </c>
      <c r="R2330" s="1203" t="s">
        <v>753</v>
      </c>
      <c r="S2330" s="1209">
        <f>VLOOKUP($D2330,'NI-Ter'!$B$1:$Y$2048,12,FALSE)</f>
        <v>0</v>
      </c>
      <c r="T2330" s="1209">
        <f>VLOOKUP($D2330,'NI-Ter'!$B$1:$Y$2048,13,FALSE)</f>
        <v>0</v>
      </c>
      <c r="U2330" s="1209">
        <f>VLOOKUP($D2330,'NI-Ter'!$B$1:$Y$2048,16,FALSE)</f>
        <v>0</v>
      </c>
      <c r="V2330" s="1209">
        <f>VLOOKUP($D2330,'NI-Ter'!$B$1:$Y$2048,17,FALSE)</f>
        <v>0</v>
      </c>
      <c r="W2330" s="1209">
        <f>VLOOKUP($D2330,'NI-Ter'!$B$1:$Y$2048,18,FALSE)</f>
        <v>0</v>
      </c>
      <c r="X2330" s="1209">
        <f>VLOOKUP($D2330,'NI-Ter'!$B$1:$Y$2048,19,FALSE)</f>
        <v>0</v>
      </c>
    </row>
    <row r="2331" spans="1:24" hidden="1">
      <c r="A2331" s="507"/>
      <c r="B2331" s="507"/>
      <c r="C2331" s="507"/>
      <c r="D2331" s="1209" t="s">
        <v>2701</v>
      </c>
      <c r="E2331" s="1210" t="s">
        <v>3062</v>
      </c>
      <c r="F2331" s="1202"/>
      <c r="G2331" s="1202"/>
      <c r="H2331" s="1202" t="s">
        <v>2686</v>
      </c>
      <c r="I2331" s="1202" t="s">
        <v>53</v>
      </c>
      <c r="J2331" s="1202"/>
      <c r="K2331" s="1202"/>
      <c r="L2331" s="1202" t="s">
        <v>747</v>
      </c>
      <c r="M2331" s="1202" t="s">
        <v>2684</v>
      </c>
      <c r="N2331" s="1203" t="s">
        <v>802</v>
      </c>
      <c r="O2331" s="1203" t="s">
        <v>750</v>
      </c>
      <c r="P2331" s="1203" t="s">
        <v>751</v>
      </c>
      <c r="Q2331" s="1203" t="s">
        <v>752</v>
      </c>
      <c r="R2331" s="1203" t="s">
        <v>753</v>
      </c>
      <c r="S2331" s="1209">
        <f>VLOOKUP($D2331,'NI-Ter'!$B$1:$Y$2048,12,FALSE)</f>
        <v>0</v>
      </c>
      <c r="T2331" s="1209">
        <f>VLOOKUP($D2331,'NI-Ter'!$B$1:$Y$2048,13,FALSE)</f>
        <v>0</v>
      </c>
      <c r="U2331" s="1209">
        <f>VLOOKUP($D2331,'NI-Ter'!$B$1:$Y$2048,16,FALSE)</f>
        <v>0</v>
      </c>
      <c r="V2331" s="1209">
        <f>VLOOKUP($D2331,'NI-Ter'!$B$1:$Y$2048,17,FALSE)</f>
        <v>0</v>
      </c>
      <c r="W2331" s="1209">
        <f>VLOOKUP($D2331,'NI-Ter'!$B$1:$Y$2048,18,FALSE)</f>
        <v>0</v>
      </c>
      <c r="X2331" s="1209">
        <f>VLOOKUP($D2331,'NI-Ter'!$B$1:$Y$2048,19,FALSE)</f>
        <v>0</v>
      </c>
    </row>
    <row r="2332" spans="1:24" hidden="1">
      <c r="A2332" s="507"/>
      <c r="B2332" s="507"/>
      <c r="C2332" s="507"/>
      <c r="D2332" s="1209" t="s">
        <v>2702</v>
      </c>
      <c r="E2332" s="1210" t="s">
        <v>3062</v>
      </c>
      <c r="F2332" s="1202"/>
      <c r="G2332" s="1202"/>
      <c r="H2332" s="1202" t="s">
        <v>2686</v>
      </c>
      <c r="I2332" s="1202" t="s">
        <v>53</v>
      </c>
      <c r="J2332" s="1202"/>
      <c r="K2332" s="1202"/>
      <c r="L2332" s="1202" t="s">
        <v>3063</v>
      </c>
      <c r="M2332" s="1202" t="s">
        <v>2684</v>
      </c>
      <c r="N2332" s="1203" t="s">
        <v>806</v>
      </c>
      <c r="O2332" s="1203" t="s">
        <v>73</v>
      </c>
      <c r="P2332" s="1203" t="s">
        <v>73</v>
      </c>
      <c r="Q2332" s="1203" t="s">
        <v>752</v>
      </c>
      <c r="R2332" s="1203"/>
      <c r="S2332" s="1209">
        <f>VLOOKUP($D2332,'NI-Ter'!$B$1:$Y$2048,12,FALSE)</f>
        <v>0</v>
      </c>
      <c r="T2332" s="1209">
        <f>VLOOKUP($D2332,'NI-Ter'!$B$1:$Y$2048,13,FALSE)</f>
        <v>0</v>
      </c>
      <c r="U2332" s="1209">
        <f>VLOOKUP($D2332,'NI-Ter'!$B$1:$Y$2048,16,FALSE)</f>
        <v>0</v>
      </c>
      <c r="V2332" s="1209">
        <f>VLOOKUP($D2332,'NI-Ter'!$B$1:$Y$2048,17,FALSE)</f>
        <v>0</v>
      </c>
      <c r="W2332" s="1209">
        <f>VLOOKUP($D2332,'NI-Ter'!$B$1:$Y$2048,18,FALSE)</f>
        <v>0</v>
      </c>
      <c r="X2332" s="1209">
        <f>VLOOKUP($D2332,'NI-Ter'!$B$1:$Y$2048,19,FALSE)</f>
        <v>0</v>
      </c>
    </row>
    <row r="2333" spans="1:24" hidden="1">
      <c r="A2333" s="507"/>
      <c r="B2333" s="507"/>
      <c r="C2333" s="507"/>
      <c r="D2333" s="1209" t="s">
        <v>2703</v>
      </c>
      <c r="E2333" s="1210" t="s">
        <v>3062</v>
      </c>
      <c r="F2333" s="1202"/>
      <c r="G2333" s="1202"/>
      <c r="H2333" s="1202" t="s">
        <v>2686</v>
      </c>
      <c r="I2333" s="1202" t="s">
        <v>53</v>
      </c>
      <c r="J2333" s="1202"/>
      <c r="K2333" s="1202"/>
      <c r="L2333" s="1202" t="s">
        <v>747</v>
      </c>
      <c r="M2333" s="1202" t="s">
        <v>2684</v>
      </c>
      <c r="N2333" s="1202" t="s">
        <v>810</v>
      </c>
      <c r="O2333" s="1203" t="s">
        <v>750</v>
      </c>
      <c r="P2333" s="1203" t="s">
        <v>811</v>
      </c>
      <c r="Q2333" s="1203" t="s">
        <v>812</v>
      </c>
      <c r="R2333" s="1203" t="s">
        <v>813</v>
      </c>
      <c r="S2333" s="1209">
        <f>VLOOKUP($D2333,'NI-Ter'!$B$1:$Y$2048,12,FALSE)</f>
        <v>0</v>
      </c>
      <c r="T2333" s="1209">
        <f>VLOOKUP($D2333,'NI-Ter'!$B$1:$Y$2048,13,FALSE)</f>
        <v>0</v>
      </c>
      <c r="U2333" s="1209">
        <f>VLOOKUP($D2333,'NI-Ter'!$B$1:$Y$2048,16,FALSE)</f>
        <v>0</v>
      </c>
      <c r="V2333" s="1209">
        <f>VLOOKUP($D2333,'NI-Ter'!$B$1:$Y$2048,17,FALSE)</f>
        <v>0</v>
      </c>
      <c r="W2333" s="1209">
        <f>VLOOKUP($D2333,'NI-Ter'!$B$1:$Y$2048,18,FALSE)</f>
        <v>0</v>
      </c>
      <c r="X2333" s="1209">
        <f>VLOOKUP($D2333,'NI-Ter'!$B$1:$Y$2048,19,FALSE)</f>
        <v>0</v>
      </c>
    </row>
    <row r="2334" spans="1:24" hidden="1">
      <c r="A2334" s="507"/>
      <c r="B2334" s="507"/>
      <c r="C2334" s="507"/>
      <c r="D2334" s="1209" t="s">
        <v>2704</v>
      </c>
      <c r="E2334" s="1210" t="s">
        <v>3062</v>
      </c>
      <c r="F2334" s="1202"/>
      <c r="G2334" s="1202"/>
      <c r="H2334" s="1202" t="s">
        <v>2686</v>
      </c>
      <c r="I2334" s="1202" t="s">
        <v>53</v>
      </c>
      <c r="J2334" s="1202"/>
      <c r="K2334" s="1202"/>
      <c r="L2334" s="1202" t="s">
        <v>747</v>
      </c>
      <c r="M2334" s="1202" t="s">
        <v>2684</v>
      </c>
      <c r="N2334" s="1202" t="s">
        <v>816</v>
      </c>
      <c r="O2334" s="1203" t="s">
        <v>750</v>
      </c>
      <c r="P2334" s="1203" t="s">
        <v>811</v>
      </c>
      <c r="Q2334" s="1203" t="s">
        <v>812</v>
      </c>
      <c r="R2334" s="1203" t="s">
        <v>813</v>
      </c>
      <c r="S2334" s="1209">
        <f>VLOOKUP($D2334,'NI-Ter'!$B$1:$Y$2048,12,FALSE)</f>
        <v>0</v>
      </c>
      <c r="T2334" s="1209">
        <f>VLOOKUP($D2334,'NI-Ter'!$B$1:$Y$2048,13,FALSE)</f>
        <v>0</v>
      </c>
      <c r="U2334" s="1209">
        <f>VLOOKUP($D2334,'NI-Ter'!$B$1:$Y$2048,16,FALSE)</f>
        <v>0</v>
      </c>
      <c r="V2334" s="1209">
        <f>VLOOKUP($D2334,'NI-Ter'!$B$1:$Y$2048,17,FALSE)</f>
        <v>0</v>
      </c>
      <c r="W2334" s="1209">
        <f>VLOOKUP($D2334,'NI-Ter'!$B$1:$Y$2048,18,FALSE)</f>
        <v>0</v>
      </c>
      <c r="X2334" s="1209">
        <f>VLOOKUP($D2334,'NI-Ter'!$B$1:$Y$2048,19,FALSE)</f>
        <v>0</v>
      </c>
    </row>
    <row r="2335" spans="1:24" hidden="1">
      <c r="A2335" s="507"/>
      <c r="B2335" s="507"/>
      <c r="C2335" s="507"/>
      <c r="D2335" s="1209" t="s">
        <v>2705</v>
      </c>
      <c r="E2335" s="1210" t="s">
        <v>3062</v>
      </c>
      <c r="F2335" s="1202"/>
      <c r="G2335" s="1202"/>
      <c r="H2335" s="1202" t="s">
        <v>2686</v>
      </c>
      <c r="I2335" s="1202" t="s">
        <v>53</v>
      </c>
      <c r="J2335" s="1202"/>
      <c r="K2335" s="1202"/>
      <c r="L2335" s="1202" t="s">
        <v>747</v>
      </c>
      <c r="M2335" s="1202" t="s">
        <v>2684</v>
      </c>
      <c r="N2335" s="1203" t="s">
        <v>819</v>
      </c>
      <c r="O2335" s="1203" t="s">
        <v>750</v>
      </c>
      <c r="P2335" s="1203" t="s">
        <v>820</v>
      </c>
      <c r="Q2335" s="1203" t="s">
        <v>752</v>
      </c>
      <c r="R2335" s="1203" t="s">
        <v>821</v>
      </c>
      <c r="S2335" s="1209">
        <f>VLOOKUP($D2335,'NI-Ter'!$B$1:$Y$2048,12,FALSE)</f>
        <v>0</v>
      </c>
      <c r="T2335" s="1209">
        <f>VLOOKUP($D2335,'NI-Ter'!$B$1:$Y$2048,13,FALSE)</f>
        <v>0</v>
      </c>
      <c r="U2335" s="1209">
        <f>VLOOKUP($D2335,'NI-Ter'!$B$1:$Y$2048,16,FALSE)</f>
        <v>0</v>
      </c>
      <c r="V2335" s="1209">
        <f>VLOOKUP($D2335,'NI-Ter'!$B$1:$Y$2048,17,FALSE)</f>
        <v>0</v>
      </c>
      <c r="W2335" s="1209">
        <f>VLOOKUP($D2335,'NI-Ter'!$B$1:$Y$2048,18,FALSE)</f>
        <v>0</v>
      </c>
      <c r="X2335" s="1209">
        <f>VLOOKUP($D2335,'NI-Ter'!$B$1:$Y$2048,19,FALSE)</f>
        <v>0</v>
      </c>
    </row>
    <row r="2336" spans="1:24" ht="40.5" hidden="1">
      <c r="A2336" s="507"/>
      <c r="B2336" s="507"/>
      <c r="C2336" s="507"/>
      <c r="D2336" s="1209" t="s">
        <v>2706</v>
      </c>
      <c r="E2336" s="1210" t="s">
        <v>3062</v>
      </c>
      <c r="F2336" s="1202"/>
      <c r="G2336" s="1202"/>
      <c r="H2336" s="1202" t="s">
        <v>2686</v>
      </c>
      <c r="I2336" s="1202" t="s">
        <v>53</v>
      </c>
      <c r="J2336" s="1202"/>
      <c r="K2336" s="1202"/>
      <c r="L2336" s="1202" t="s">
        <v>747</v>
      </c>
      <c r="M2336" s="1202" t="s">
        <v>2684</v>
      </c>
      <c r="N2336" s="1203" t="s">
        <v>823</v>
      </c>
      <c r="O2336" s="1203" t="s">
        <v>750</v>
      </c>
      <c r="P2336" s="1203" t="s">
        <v>811</v>
      </c>
      <c r="Q2336" s="1203" t="s">
        <v>812</v>
      </c>
      <c r="R2336" s="1203" t="s">
        <v>813</v>
      </c>
      <c r="S2336" s="1209">
        <f>VLOOKUP($D2336,'NI-Ter'!$B$1:$Y$2048,12,FALSE)</f>
        <v>0</v>
      </c>
      <c r="T2336" s="1209">
        <f>VLOOKUP($D2336,'NI-Ter'!$B$1:$Y$2048,13,FALSE)</f>
        <v>0</v>
      </c>
      <c r="U2336" s="1209">
        <f>VLOOKUP($D2336,'NI-Ter'!$B$1:$Y$2048,16,FALSE)</f>
        <v>0</v>
      </c>
      <c r="V2336" s="1209">
        <f>VLOOKUP($D2336,'NI-Ter'!$B$1:$Y$2048,17,FALSE)</f>
        <v>0</v>
      </c>
      <c r="W2336" s="1209">
        <f>VLOOKUP($D2336,'NI-Ter'!$B$1:$Y$2048,18,FALSE)</f>
        <v>0</v>
      </c>
      <c r="X2336" s="1209">
        <f>VLOOKUP($D2336,'NI-Ter'!$B$1:$Y$2048,19,FALSE)</f>
        <v>0</v>
      </c>
    </row>
    <row r="2337" spans="1:24" ht="27" hidden="1">
      <c r="A2337" s="507"/>
      <c r="B2337" s="507"/>
      <c r="C2337" s="507"/>
      <c r="D2337" s="1209" t="s">
        <v>2707</v>
      </c>
      <c r="E2337" s="1210" t="s">
        <v>3062</v>
      </c>
      <c r="F2337" s="1202"/>
      <c r="G2337" s="1202"/>
      <c r="H2337" s="1202" t="s">
        <v>2686</v>
      </c>
      <c r="I2337" s="1202" t="s">
        <v>53</v>
      </c>
      <c r="J2337" s="1202"/>
      <c r="K2337" s="1202"/>
      <c r="L2337" s="1202" t="s">
        <v>747</v>
      </c>
      <c r="M2337" s="1202" t="s">
        <v>2684</v>
      </c>
      <c r="N2337" s="1203" t="s">
        <v>825</v>
      </c>
      <c r="O2337" s="1203" t="s">
        <v>750</v>
      </c>
      <c r="P2337" s="1203" t="s">
        <v>811</v>
      </c>
      <c r="Q2337" s="1203" t="s">
        <v>812</v>
      </c>
      <c r="R2337" s="1203" t="s">
        <v>813</v>
      </c>
      <c r="S2337" s="1209">
        <f>VLOOKUP($D2337,'NI-Ter'!$B$1:$Y$2048,12,FALSE)</f>
        <v>0</v>
      </c>
      <c r="T2337" s="1209">
        <f>VLOOKUP($D2337,'NI-Ter'!$B$1:$Y$2048,13,FALSE)</f>
        <v>0</v>
      </c>
      <c r="U2337" s="1209">
        <f>VLOOKUP($D2337,'NI-Ter'!$B$1:$Y$2048,16,FALSE)</f>
        <v>0</v>
      </c>
      <c r="V2337" s="1209">
        <f>VLOOKUP($D2337,'NI-Ter'!$B$1:$Y$2048,17,FALSE)</f>
        <v>0</v>
      </c>
      <c r="W2337" s="1209">
        <f>VLOOKUP($D2337,'NI-Ter'!$B$1:$Y$2048,18,FALSE)</f>
        <v>0</v>
      </c>
      <c r="X2337" s="1209">
        <f>VLOOKUP($D2337,'NI-Ter'!$B$1:$Y$2048,19,FALSE)</f>
        <v>0</v>
      </c>
    </row>
    <row r="2338" spans="1:24" hidden="1">
      <c r="A2338" s="507"/>
      <c r="B2338" s="507"/>
      <c r="C2338" s="507"/>
      <c r="D2338" s="1209" t="s">
        <v>2708</v>
      </c>
      <c r="E2338" s="1210" t="s">
        <v>3062</v>
      </c>
      <c r="F2338" s="1202"/>
      <c r="G2338" s="1202"/>
      <c r="H2338" s="1202" t="s">
        <v>2686</v>
      </c>
      <c r="I2338" s="1202" t="s">
        <v>53</v>
      </c>
      <c r="J2338" s="1202"/>
      <c r="K2338" s="1202"/>
      <c r="L2338" s="1202" t="s">
        <v>747</v>
      </c>
      <c r="M2338" s="1202" t="s">
        <v>2684</v>
      </c>
      <c r="N2338" s="1203" t="s">
        <v>827</v>
      </c>
      <c r="O2338" s="1203" t="s">
        <v>750</v>
      </c>
      <c r="P2338" s="1203" t="s">
        <v>811</v>
      </c>
      <c r="Q2338" s="1203" t="s">
        <v>812</v>
      </c>
      <c r="R2338" s="1203" t="s">
        <v>813</v>
      </c>
      <c r="S2338" s="1209">
        <f>VLOOKUP($D2338,'NI-Ter'!$B$1:$Y$2048,12,FALSE)</f>
        <v>0</v>
      </c>
      <c r="T2338" s="1209">
        <f>VLOOKUP($D2338,'NI-Ter'!$B$1:$Y$2048,13,FALSE)</f>
        <v>0</v>
      </c>
      <c r="U2338" s="1209">
        <f>VLOOKUP($D2338,'NI-Ter'!$B$1:$Y$2048,16,FALSE)</f>
        <v>0</v>
      </c>
      <c r="V2338" s="1209">
        <f>VLOOKUP($D2338,'NI-Ter'!$B$1:$Y$2048,17,FALSE)</f>
        <v>0</v>
      </c>
      <c r="W2338" s="1209">
        <f>VLOOKUP($D2338,'NI-Ter'!$B$1:$Y$2048,18,FALSE)</f>
        <v>0</v>
      </c>
      <c r="X2338" s="1209">
        <f>VLOOKUP($D2338,'NI-Ter'!$B$1:$Y$2048,19,FALSE)</f>
        <v>0</v>
      </c>
    </row>
    <row r="2339" spans="1:24" hidden="1">
      <c r="A2339" s="507"/>
      <c r="B2339" s="507"/>
      <c r="C2339" s="507"/>
      <c r="D2339" s="1209" t="s">
        <v>2709</v>
      </c>
      <c r="E2339" s="1210" t="s">
        <v>3062</v>
      </c>
      <c r="F2339" s="1202"/>
      <c r="G2339" s="1202"/>
      <c r="H2339" s="1202" t="s">
        <v>2686</v>
      </c>
      <c r="I2339" s="1202" t="s">
        <v>53</v>
      </c>
      <c r="J2339" s="1202"/>
      <c r="K2339" s="1202"/>
      <c r="L2339" s="1202" t="s">
        <v>747</v>
      </c>
      <c r="M2339" s="1202" t="s">
        <v>2684</v>
      </c>
      <c r="N2339" s="1203" t="s">
        <v>829</v>
      </c>
      <c r="O2339" s="1203" t="s">
        <v>750</v>
      </c>
      <c r="P2339" s="1203" t="s">
        <v>811</v>
      </c>
      <c r="Q2339" s="1203" t="s">
        <v>812</v>
      </c>
      <c r="R2339" s="1203" t="s">
        <v>813</v>
      </c>
      <c r="S2339" s="1209">
        <f>VLOOKUP($D2339,'NI-Ter'!$B$1:$Y$2048,12,FALSE)</f>
        <v>0</v>
      </c>
      <c r="T2339" s="1209">
        <f>VLOOKUP($D2339,'NI-Ter'!$B$1:$Y$2048,13,FALSE)</f>
        <v>0</v>
      </c>
      <c r="U2339" s="1209">
        <f>VLOOKUP($D2339,'NI-Ter'!$B$1:$Y$2048,16,FALSE)</f>
        <v>0</v>
      </c>
      <c r="V2339" s="1209">
        <f>VLOOKUP($D2339,'NI-Ter'!$B$1:$Y$2048,17,FALSE)</f>
        <v>0</v>
      </c>
      <c r="W2339" s="1209">
        <f>VLOOKUP($D2339,'NI-Ter'!$B$1:$Y$2048,18,FALSE)</f>
        <v>0</v>
      </c>
      <c r="X2339" s="1209">
        <f>VLOOKUP($D2339,'NI-Ter'!$B$1:$Y$2048,19,FALSE)</f>
        <v>0</v>
      </c>
    </row>
    <row r="2340" spans="1:24" ht="27" hidden="1">
      <c r="A2340" s="507"/>
      <c r="B2340" s="507"/>
      <c r="C2340" s="507"/>
      <c r="D2340" s="1209" t="s">
        <v>2710</v>
      </c>
      <c r="E2340" s="1210" t="s">
        <v>3062</v>
      </c>
      <c r="F2340" s="1202"/>
      <c r="G2340" s="1202"/>
      <c r="H2340" s="1202" t="s">
        <v>2686</v>
      </c>
      <c r="I2340" s="1202" t="s">
        <v>53</v>
      </c>
      <c r="J2340" s="1202"/>
      <c r="K2340" s="1202"/>
      <c r="L2340" s="1202" t="s">
        <v>747</v>
      </c>
      <c r="M2340" s="1202" t="s">
        <v>2684</v>
      </c>
      <c r="N2340" s="1203" t="s">
        <v>831</v>
      </c>
      <c r="O2340" s="1203" t="s">
        <v>750</v>
      </c>
      <c r="P2340" s="1203" t="s">
        <v>811</v>
      </c>
      <c r="Q2340" s="1203" t="s">
        <v>812</v>
      </c>
      <c r="R2340" s="1203" t="s">
        <v>813</v>
      </c>
      <c r="S2340" s="1209">
        <f>VLOOKUP($D2340,'NI-Ter'!$B$1:$Y$2048,12,FALSE)</f>
        <v>0</v>
      </c>
      <c r="T2340" s="1209">
        <f>VLOOKUP($D2340,'NI-Ter'!$B$1:$Y$2048,13,FALSE)</f>
        <v>0</v>
      </c>
      <c r="U2340" s="1209">
        <f>VLOOKUP($D2340,'NI-Ter'!$B$1:$Y$2048,16,FALSE)</f>
        <v>0</v>
      </c>
      <c r="V2340" s="1209">
        <f>VLOOKUP($D2340,'NI-Ter'!$B$1:$Y$2048,17,FALSE)</f>
        <v>0</v>
      </c>
      <c r="W2340" s="1209">
        <f>VLOOKUP($D2340,'NI-Ter'!$B$1:$Y$2048,18,FALSE)</f>
        <v>0</v>
      </c>
      <c r="X2340" s="1209">
        <f>VLOOKUP($D2340,'NI-Ter'!$B$1:$Y$2048,19,FALSE)</f>
        <v>0</v>
      </c>
    </row>
    <row r="2341" spans="1:24" ht="27" hidden="1">
      <c r="A2341" s="507"/>
      <c r="B2341" s="507"/>
      <c r="C2341" s="507"/>
      <c r="D2341" s="1209" t="s">
        <v>2711</v>
      </c>
      <c r="E2341" s="1210" t="s">
        <v>3062</v>
      </c>
      <c r="F2341" s="1202"/>
      <c r="G2341" s="1202"/>
      <c r="H2341" s="1202" t="s">
        <v>2686</v>
      </c>
      <c r="I2341" s="1202" t="s">
        <v>53</v>
      </c>
      <c r="J2341" s="1202"/>
      <c r="K2341" s="1202"/>
      <c r="L2341" s="1202" t="s">
        <v>747</v>
      </c>
      <c r="M2341" s="1202" t="s">
        <v>2684</v>
      </c>
      <c r="N2341" s="1203" t="s">
        <v>833</v>
      </c>
      <c r="O2341" s="1203" t="s">
        <v>750</v>
      </c>
      <c r="P2341" s="1203" t="s">
        <v>811</v>
      </c>
      <c r="Q2341" s="1203" t="s">
        <v>812</v>
      </c>
      <c r="R2341" s="1203" t="s">
        <v>813</v>
      </c>
      <c r="S2341" s="1209">
        <f>VLOOKUP($D2341,'NI-Ter'!$B$1:$Y$2048,12,FALSE)</f>
        <v>0</v>
      </c>
      <c r="T2341" s="1209">
        <f>VLOOKUP($D2341,'NI-Ter'!$B$1:$Y$2048,13,FALSE)</f>
        <v>0</v>
      </c>
      <c r="U2341" s="1209">
        <f>VLOOKUP($D2341,'NI-Ter'!$B$1:$Y$2048,16,FALSE)</f>
        <v>0</v>
      </c>
      <c r="V2341" s="1209">
        <f>VLOOKUP($D2341,'NI-Ter'!$B$1:$Y$2048,17,FALSE)</f>
        <v>0</v>
      </c>
      <c r="W2341" s="1209">
        <f>VLOOKUP($D2341,'NI-Ter'!$B$1:$Y$2048,18,FALSE)</f>
        <v>0</v>
      </c>
      <c r="X2341" s="1209">
        <f>VLOOKUP($D2341,'NI-Ter'!$B$1:$Y$2048,19,FALSE)</f>
        <v>0</v>
      </c>
    </row>
    <row r="2342" spans="1:24" hidden="1">
      <c r="A2342" s="507"/>
      <c r="B2342" s="507"/>
      <c r="C2342" s="507"/>
      <c r="D2342" s="1209" t="s">
        <v>2712</v>
      </c>
      <c r="E2342" s="1210" t="s">
        <v>3062</v>
      </c>
      <c r="F2342" s="1202"/>
      <c r="G2342" s="1202"/>
      <c r="H2342" s="1202" t="s">
        <v>2686</v>
      </c>
      <c r="I2342" s="1202" t="s">
        <v>53</v>
      </c>
      <c r="J2342" s="1202"/>
      <c r="K2342" s="1202"/>
      <c r="L2342" s="1202" t="s">
        <v>747</v>
      </c>
      <c r="M2342" s="1202" t="s">
        <v>2684</v>
      </c>
      <c r="N2342" s="1203" t="s">
        <v>835</v>
      </c>
      <c r="O2342" s="1203" t="s">
        <v>750</v>
      </c>
      <c r="P2342" s="1203" t="s">
        <v>811</v>
      </c>
      <c r="Q2342" s="1203" t="s">
        <v>812</v>
      </c>
      <c r="R2342" s="1203" t="s">
        <v>813</v>
      </c>
      <c r="S2342" s="1209">
        <f>VLOOKUP($D2342,'NI-Ter'!$B$1:$Y$2048,12,FALSE)</f>
        <v>0</v>
      </c>
      <c r="T2342" s="1209">
        <f>VLOOKUP($D2342,'NI-Ter'!$B$1:$Y$2048,13,FALSE)</f>
        <v>0</v>
      </c>
      <c r="U2342" s="1209">
        <f>VLOOKUP($D2342,'NI-Ter'!$B$1:$Y$2048,16,FALSE)</f>
        <v>0</v>
      </c>
      <c r="V2342" s="1209">
        <f>VLOOKUP($D2342,'NI-Ter'!$B$1:$Y$2048,17,FALSE)</f>
        <v>0</v>
      </c>
      <c r="W2342" s="1209">
        <f>VLOOKUP($D2342,'NI-Ter'!$B$1:$Y$2048,18,FALSE)</f>
        <v>0</v>
      </c>
      <c r="X2342" s="1209">
        <f>VLOOKUP($D2342,'NI-Ter'!$B$1:$Y$2048,19,FALSE)</f>
        <v>0</v>
      </c>
    </row>
    <row r="2343" spans="1:24" ht="27" hidden="1">
      <c r="A2343" s="507"/>
      <c r="B2343" s="507"/>
      <c r="C2343" s="507"/>
      <c r="D2343" s="1209" t="s">
        <v>2713</v>
      </c>
      <c r="E2343" s="1210" t="s">
        <v>3062</v>
      </c>
      <c r="F2343" s="1202"/>
      <c r="G2343" s="1202"/>
      <c r="H2343" s="1202" t="s">
        <v>2686</v>
      </c>
      <c r="I2343" s="1202" t="s">
        <v>53</v>
      </c>
      <c r="J2343" s="1202"/>
      <c r="K2343" s="1202"/>
      <c r="L2343" s="1202" t="s">
        <v>747</v>
      </c>
      <c r="M2343" s="1202" t="s">
        <v>2684</v>
      </c>
      <c r="N2343" s="1203" t="s">
        <v>837</v>
      </c>
      <c r="O2343" s="1203" t="s">
        <v>750</v>
      </c>
      <c r="P2343" s="1203" t="s">
        <v>811</v>
      </c>
      <c r="Q2343" s="1203" t="s">
        <v>812</v>
      </c>
      <c r="R2343" s="1203" t="s">
        <v>813</v>
      </c>
      <c r="S2343" s="1209">
        <f>VLOOKUP($D2343,'NI-Ter'!$B$1:$Y$2048,12,FALSE)</f>
        <v>0</v>
      </c>
      <c r="T2343" s="1209">
        <f>VLOOKUP($D2343,'NI-Ter'!$B$1:$Y$2048,13,FALSE)</f>
        <v>0</v>
      </c>
      <c r="U2343" s="1209">
        <f>VLOOKUP($D2343,'NI-Ter'!$B$1:$Y$2048,16,FALSE)</f>
        <v>0</v>
      </c>
      <c r="V2343" s="1209">
        <f>VLOOKUP($D2343,'NI-Ter'!$B$1:$Y$2048,17,FALSE)</f>
        <v>0</v>
      </c>
      <c r="W2343" s="1209">
        <f>VLOOKUP($D2343,'NI-Ter'!$B$1:$Y$2048,18,FALSE)</f>
        <v>0</v>
      </c>
      <c r="X2343" s="1209">
        <f>VLOOKUP($D2343,'NI-Ter'!$B$1:$Y$2048,19,FALSE)</f>
        <v>0</v>
      </c>
    </row>
    <row r="2344" spans="1:24" ht="27" hidden="1">
      <c r="A2344" s="507"/>
      <c r="B2344" s="507"/>
      <c r="C2344" s="507"/>
      <c r="D2344" s="1209" t="s">
        <v>2714</v>
      </c>
      <c r="E2344" s="1210" t="s">
        <v>3062</v>
      </c>
      <c r="F2344" s="1202"/>
      <c r="G2344" s="1202"/>
      <c r="H2344" s="1202" t="s">
        <v>2686</v>
      </c>
      <c r="I2344" s="1202" t="s">
        <v>53</v>
      </c>
      <c r="J2344" s="1202"/>
      <c r="K2344" s="1202"/>
      <c r="L2344" s="1202" t="s">
        <v>747</v>
      </c>
      <c r="M2344" s="1202" t="s">
        <v>2684</v>
      </c>
      <c r="N2344" s="1203" t="s">
        <v>839</v>
      </c>
      <c r="O2344" s="1203" t="s">
        <v>750</v>
      </c>
      <c r="P2344" s="1203" t="s">
        <v>811</v>
      </c>
      <c r="Q2344" s="1203" t="s">
        <v>812</v>
      </c>
      <c r="R2344" s="1203" t="s">
        <v>813</v>
      </c>
      <c r="S2344" s="1209">
        <f>VLOOKUP($D2344,'NI-Ter'!$B$1:$Y$2048,12,FALSE)</f>
        <v>0</v>
      </c>
      <c r="T2344" s="1209">
        <f>VLOOKUP($D2344,'NI-Ter'!$B$1:$Y$2048,13,FALSE)</f>
        <v>0</v>
      </c>
      <c r="U2344" s="1209">
        <f>VLOOKUP($D2344,'NI-Ter'!$B$1:$Y$2048,16,FALSE)</f>
        <v>0</v>
      </c>
      <c r="V2344" s="1209">
        <f>VLOOKUP($D2344,'NI-Ter'!$B$1:$Y$2048,17,FALSE)</f>
        <v>0</v>
      </c>
      <c r="W2344" s="1209">
        <f>VLOOKUP($D2344,'NI-Ter'!$B$1:$Y$2048,18,FALSE)</f>
        <v>0</v>
      </c>
      <c r="X2344" s="1209">
        <f>VLOOKUP($D2344,'NI-Ter'!$B$1:$Y$2048,19,FALSE)</f>
        <v>0</v>
      </c>
    </row>
    <row r="2345" spans="1:24" ht="14.25" hidden="1" customHeight="1">
      <c r="A2345" s="507"/>
      <c r="B2345" s="507"/>
      <c r="C2345" s="507"/>
      <c r="D2345" s="1209" t="s">
        <v>2715</v>
      </c>
      <c r="E2345" s="1210" t="s">
        <v>3062</v>
      </c>
      <c r="F2345" s="1202"/>
      <c r="G2345" s="1202"/>
      <c r="H2345" s="1202" t="s">
        <v>2686</v>
      </c>
      <c r="I2345" s="1202" t="s">
        <v>53</v>
      </c>
      <c r="J2345" s="1202"/>
      <c r="K2345" s="1202"/>
      <c r="L2345" s="1202" t="s">
        <v>747</v>
      </c>
      <c r="M2345" s="1202" t="s">
        <v>2684</v>
      </c>
      <c r="N2345" s="1202" t="s">
        <v>841</v>
      </c>
      <c r="O2345" s="1203" t="s">
        <v>750</v>
      </c>
      <c r="P2345" s="1203" t="s">
        <v>811</v>
      </c>
      <c r="Q2345" s="1203" t="s">
        <v>812</v>
      </c>
      <c r="R2345" s="1203" t="s">
        <v>813</v>
      </c>
      <c r="S2345" s="1209">
        <f>VLOOKUP($D2345,'NI-Ter'!$B$1:$Y$2048,12,FALSE)</f>
        <v>0</v>
      </c>
      <c r="T2345" s="1209">
        <f>VLOOKUP($D2345,'NI-Ter'!$B$1:$Y$2048,13,FALSE)</f>
        <v>0</v>
      </c>
      <c r="U2345" s="1209">
        <f>VLOOKUP($D2345,'NI-Ter'!$B$1:$Y$2048,16,FALSE)</f>
        <v>0</v>
      </c>
      <c r="V2345" s="1209">
        <f>VLOOKUP($D2345,'NI-Ter'!$B$1:$Y$2048,17,FALSE)</f>
        <v>0</v>
      </c>
      <c r="W2345" s="1209">
        <f>VLOOKUP($D2345,'NI-Ter'!$B$1:$Y$2048,18,FALSE)</f>
        <v>0</v>
      </c>
      <c r="X2345" s="1209">
        <f>VLOOKUP($D2345,'NI-Ter'!$B$1:$Y$2048,19,FALSE)</f>
        <v>0</v>
      </c>
    </row>
    <row r="2346" spans="1:24" hidden="1">
      <c r="A2346" s="507"/>
      <c r="B2346" s="507"/>
      <c r="C2346" s="507"/>
      <c r="D2346" s="1209" t="s">
        <v>2716</v>
      </c>
      <c r="E2346" s="1210" t="s">
        <v>3062</v>
      </c>
      <c r="F2346" s="1202"/>
      <c r="G2346" s="1202"/>
      <c r="H2346" s="1202" t="s">
        <v>2686</v>
      </c>
      <c r="I2346" s="1202" t="s">
        <v>53</v>
      </c>
      <c r="J2346" s="1202"/>
      <c r="K2346" s="1202"/>
      <c r="L2346" s="1202" t="s">
        <v>747</v>
      </c>
      <c r="M2346" s="1202" t="s">
        <v>2684</v>
      </c>
      <c r="N2346" s="1202" t="s">
        <v>843</v>
      </c>
      <c r="O2346" s="1207" t="s">
        <v>750</v>
      </c>
      <c r="P2346" s="1207" t="s">
        <v>811</v>
      </c>
      <c r="Q2346" s="1207" t="s">
        <v>812</v>
      </c>
      <c r="R2346" s="1207" t="s">
        <v>813</v>
      </c>
      <c r="S2346" s="1209">
        <f>VLOOKUP($D2346,'NI-Ter'!$B$1:$Y$2048,12,FALSE)</f>
        <v>0</v>
      </c>
      <c r="T2346" s="1209">
        <f>VLOOKUP($D2346,'NI-Ter'!$B$1:$Y$2048,13,FALSE)</f>
        <v>0</v>
      </c>
      <c r="U2346" s="1209">
        <f>VLOOKUP($D2346,'NI-Ter'!$B$1:$Y$2048,16,FALSE)</f>
        <v>0</v>
      </c>
      <c r="V2346" s="1209">
        <f>VLOOKUP($D2346,'NI-Ter'!$B$1:$Y$2048,17,FALSE)</f>
        <v>0</v>
      </c>
      <c r="W2346" s="1209">
        <f>VLOOKUP($D2346,'NI-Ter'!$B$1:$Y$2048,18,FALSE)</f>
        <v>0</v>
      </c>
      <c r="X2346" s="1209">
        <f>VLOOKUP($D2346,'NI-Ter'!$B$1:$Y$2048,19,FALSE)</f>
        <v>0</v>
      </c>
    </row>
    <row r="2347" spans="1:24" hidden="1">
      <c r="A2347" s="507"/>
      <c r="B2347" s="507"/>
      <c r="C2347" s="507"/>
      <c r="D2347" s="1209" t="s">
        <v>2717</v>
      </c>
      <c r="E2347" s="1210" t="s">
        <v>3062</v>
      </c>
      <c r="F2347" s="1202"/>
      <c r="G2347" s="1202"/>
      <c r="H2347" s="1202" t="s">
        <v>2686</v>
      </c>
      <c r="I2347" s="1202" t="s">
        <v>53</v>
      </c>
      <c r="J2347" s="1202"/>
      <c r="K2347" s="1202"/>
      <c r="L2347" s="1202" t="s">
        <v>747</v>
      </c>
      <c r="M2347" s="1202" t="s">
        <v>2684</v>
      </c>
      <c r="N2347" s="1202" t="s">
        <v>845</v>
      </c>
      <c r="O2347" s="1207" t="s">
        <v>750</v>
      </c>
      <c r="P2347" s="1207" t="s">
        <v>811</v>
      </c>
      <c r="Q2347" s="1207" t="s">
        <v>812</v>
      </c>
      <c r="R2347" s="1207" t="s">
        <v>813</v>
      </c>
      <c r="S2347" s="1209">
        <f>VLOOKUP($D2347,'NI-Ter'!$B$1:$Y$2048,12,FALSE)</f>
        <v>0</v>
      </c>
      <c r="T2347" s="1209">
        <f>VLOOKUP($D2347,'NI-Ter'!$B$1:$Y$2048,13,FALSE)</f>
        <v>0</v>
      </c>
      <c r="U2347" s="1209">
        <f>VLOOKUP($D2347,'NI-Ter'!$B$1:$Y$2048,16,FALSE)</f>
        <v>0</v>
      </c>
      <c r="V2347" s="1209">
        <f>VLOOKUP($D2347,'NI-Ter'!$B$1:$Y$2048,17,FALSE)</f>
        <v>0</v>
      </c>
      <c r="W2347" s="1209">
        <f>VLOOKUP($D2347,'NI-Ter'!$B$1:$Y$2048,18,FALSE)</f>
        <v>0</v>
      </c>
      <c r="X2347" s="1209">
        <f>VLOOKUP($D2347,'NI-Ter'!$B$1:$Y$2048,19,FALSE)</f>
        <v>0</v>
      </c>
    </row>
    <row r="2348" spans="1:24" hidden="1">
      <c r="A2348" s="507"/>
      <c r="B2348" s="507"/>
      <c r="C2348" s="507"/>
      <c r="D2348" s="1209" t="s">
        <v>2718</v>
      </c>
      <c r="E2348" s="1210" t="s">
        <v>3062</v>
      </c>
      <c r="F2348" s="1202"/>
      <c r="G2348" s="1202"/>
      <c r="H2348" s="1202" t="s">
        <v>2686</v>
      </c>
      <c r="I2348" s="1202" t="s">
        <v>53</v>
      </c>
      <c r="J2348" s="1202"/>
      <c r="K2348" s="1202"/>
      <c r="L2348" s="1202" t="s">
        <v>747</v>
      </c>
      <c r="M2348" s="1202" t="s">
        <v>2684</v>
      </c>
      <c r="N2348" s="1203" t="s">
        <v>2719</v>
      </c>
      <c r="O2348" s="1203" t="s">
        <v>750</v>
      </c>
      <c r="P2348" s="1203" t="s">
        <v>820</v>
      </c>
      <c r="Q2348" s="1203" t="s">
        <v>752</v>
      </c>
      <c r="R2348" s="1203" t="s">
        <v>807</v>
      </c>
      <c r="S2348" s="1209">
        <f>VLOOKUP($D2348,'NI-Ter'!$B$1:$Y$2048,12,FALSE)</f>
        <v>0</v>
      </c>
      <c r="T2348" s="1209">
        <f>VLOOKUP($D2348,'NI-Ter'!$B$1:$Y$2048,13,FALSE)</f>
        <v>0</v>
      </c>
      <c r="U2348" s="1209">
        <f>VLOOKUP($D2348,'NI-Ter'!$B$1:$Y$2048,16,FALSE)</f>
        <v>0</v>
      </c>
      <c r="V2348" s="1209">
        <f>VLOOKUP($D2348,'NI-Ter'!$B$1:$Y$2048,17,FALSE)</f>
        <v>0</v>
      </c>
      <c r="W2348" s="1209">
        <f>VLOOKUP($D2348,'NI-Ter'!$B$1:$Y$2048,18,FALSE)</f>
        <v>0</v>
      </c>
      <c r="X2348" s="1209">
        <f>VLOOKUP($D2348,'NI-Ter'!$B$1:$Y$2048,19,FALSE)</f>
        <v>0</v>
      </c>
    </row>
    <row r="2349" spans="1:24" hidden="1">
      <c r="A2349" s="507"/>
      <c r="B2349" s="507"/>
      <c r="C2349" s="507"/>
      <c r="D2349" s="1209" t="s">
        <v>2720</v>
      </c>
      <c r="E2349" s="1210" t="s">
        <v>3062</v>
      </c>
      <c r="F2349" s="1202"/>
      <c r="G2349" s="1202"/>
      <c r="H2349" s="1202" t="s">
        <v>2686</v>
      </c>
      <c r="I2349" s="1202" t="s">
        <v>53</v>
      </c>
      <c r="J2349" s="1202"/>
      <c r="K2349" s="1202"/>
      <c r="L2349" s="1202" t="s">
        <v>3063</v>
      </c>
      <c r="M2349" s="1202" t="s">
        <v>2684</v>
      </c>
      <c r="N2349" s="1203" t="s">
        <v>2721</v>
      </c>
      <c r="O2349" s="1203" t="s">
        <v>73</v>
      </c>
      <c r="P2349" s="1203" t="s">
        <v>73</v>
      </c>
      <c r="Q2349" s="1203" t="s">
        <v>812</v>
      </c>
      <c r="R2349" s="1203"/>
      <c r="S2349" s="1209">
        <f>VLOOKUP($D2349,'NI-Ter'!$B$1:$Y$2048,12,FALSE)</f>
        <v>0</v>
      </c>
      <c r="T2349" s="1209">
        <f>VLOOKUP($D2349,'NI-Ter'!$B$1:$Y$2048,13,FALSE)</f>
        <v>0</v>
      </c>
      <c r="U2349" s="1209">
        <f>VLOOKUP($D2349,'NI-Ter'!$B$1:$Y$2048,16,FALSE)</f>
        <v>0</v>
      </c>
      <c r="V2349" s="1209">
        <f>VLOOKUP($D2349,'NI-Ter'!$B$1:$Y$2048,17,FALSE)</f>
        <v>0</v>
      </c>
      <c r="W2349" s="1209">
        <f>VLOOKUP($D2349,'NI-Ter'!$B$1:$Y$2048,18,FALSE)</f>
        <v>0</v>
      </c>
      <c r="X2349" s="1209">
        <f>VLOOKUP($D2349,'NI-Ter'!$B$1:$Y$2048,19,FALSE)</f>
        <v>0</v>
      </c>
    </row>
    <row r="2350" spans="1:24" hidden="1">
      <c r="A2350" s="507"/>
      <c r="B2350" s="507"/>
      <c r="C2350" s="507"/>
      <c r="D2350" s="1209" t="s">
        <v>2722</v>
      </c>
      <c r="E2350" s="1210" t="s">
        <v>3062</v>
      </c>
      <c r="F2350" s="1202"/>
      <c r="G2350" s="1202"/>
      <c r="H2350" s="1202" t="s">
        <v>2686</v>
      </c>
      <c r="I2350" s="1202" t="s">
        <v>53</v>
      </c>
      <c r="J2350" s="1202"/>
      <c r="K2350" s="1202"/>
      <c r="L2350" s="1202" t="s">
        <v>3063</v>
      </c>
      <c r="M2350" s="1202" t="s">
        <v>2684</v>
      </c>
      <c r="N2350" s="1203" t="s">
        <v>2723</v>
      </c>
      <c r="O2350" s="1203" t="s">
        <v>73</v>
      </c>
      <c r="P2350" s="1203" t="s">
        <v>73</v>
      </c>
      <c r="Q2350" s="1203" t="s">
        <v>812</v>
      </c>
      <c r="R2350" s="1203"/>
      <c r="S2350" s="1209">
        <f>VLOOKUP($D2350,'NI-Ter'!$B$1:$Y$2048,12,FALSE)</f>
        <v>0</v>
      </c>
      <c r="T2350" s="1209">
        <f>VLOOKUP($D2350,'NI-Ter'!$B$1:$Y$2048,13,FALSE)</f>
        <v>0</v>
      </c>
      <c r="U2350" s="1209">
        <f>VLOOKUP($D2350,'NI-Ter'!$B$1:$Y$2048,16,FALSE)</f>
        <v>0</v>
      </c>
      <c r="V2350" s="1209">
        <f>VLOOKUP($D2350,'NI-Ter'!$B$1:$Y$2048,17,FALSE)</f>
        <v>0</v>
      </c>
      <c r="W2350" s="1209">
        <f>VLOOKUP($D2350,'NI-Ter'!$B$1:$Y$2048,18,FALSE)</f>
        <v>0</v>
      </c>
      <c r="X2350" s="1209">
        <f>VLOOKUP($D2350,'NI-Ter'!$B$1:$Y$2048,19,FALSE)</f>
        <v>0</v>
      </c>
    </row>
    <row r="2351" spans="1:24" hidden="1">
      <c r="A2351" s="507"/>
      <c r="B2351" s="507"/>
      <c r="C2351" s="507"/>
      <c r="D2351" s="1209" t="s">
        <v>2724</v>
      </c>
      <c r="E2351" s="1210" t="s">
        <v>3062</v>
      </c>
      <c r="F2351" s="1202"/>
      <c r="G2351" s="1202"/>
      <c r="H2351" s="1202" t="s">
        <v>2686</v>
      </c>
      <c r="I2351" s="1202" t="s">
        <v>53</v>
      </c>
      <c r="J2351" s="1202"/>
      <c r="K2351" s="1202"/>
      <c r="L2351" s="1202" t="s">
        <v>747</v>
      </c>
      <c r="M2351" s="1202" t="s">
        <v>2684</v>
      </c>
      <c r="N2351" s="1202" t="s">
        <v>855</v>
      </c>
      <c r="O2351" s="1203" t="s">
        <v>750</v>
      </c>
      <c r="P2351" s="1203" t="s">
        <v>811</v>
      </c>
      <c r="Q2351" s="1203" t="s">
        <v>812</v>
      </c>
      <c r="R2351" s="1203" t="s">
        <v>813</v>
      </c>
      <c r="S2351" s="1209">
        <f>VLOOKUP($D2351,'NI-Ter'!$B$1:$Y$2048,12,FALSE)</f>
        <v>0</v>
      </c>
      <c r="T2351" s="1209">
        <f>VLOOKUP($D2351,'NI-Ter'!$B$1:$Y$2048,13,FALSE)</f>
        <v>0</v>
      </c>
      <c r="U2351" s="1209">
        <f>VLOOKUP($D2351,'NI-Ter'!$B$1:$Y$2048,16,FALSE)</f>
        <v>0</v>
      </c>
      <c r="V2351" s="1209">
        <f>VLOOKUP($D2351,'NI-Ter'!$B$1:$Y$2048,17,FALSE)</f>
        <v>0</v>
      </c>
      <c r="W2351" s="1209">
        <f>VLOOKUP($D2351,'NI-Ter'!$B$1:$Y$2048,18,FALSE)</f>
        <v>0</v>
      </c>
      <c r="X2351" s="1209">
        <f>VLOOKUP($D2351,'NI-Ter'!$B$1:$Y$2048,19,FALSE)</f>
        <v>0</v>
      </c>
    </row>
    <row r="2352" spans="1:24" hidden="1">
      <c r="A2352" s="507"/>
      <c r="B2352" s="507"/>
      <c r="C2352" s="507"/>
      <c r="D2352" s="1209" t="s">
        <v>2725</v>
      </c>
      <c r="E2352" s="1210" t="s">
        <v>3062</v>
      </c>
      <c r="F2352" s="1202"/>
      <c r="G2352" s="1202"/>
      <c r="H2352" s="1202" t="s">
        <v>2686</v>
      </c>
      <c r="I2352" s="1202" t="s">
        <v>53</v>
      </c>
      <c r="J2352" s="1202"/>
      <c r="K2352" s="1202"/>
      <c r="L2352" s="1202" t="s">
        <v>747</v>
      </c>
      <c r="M2352" s="1202" t="s">
        <v>2684</v>
      </c>
      <c r="N2352" s="1202" t="s">
        <v>857</v>
      </c>
      <c r="O2352" s="1203" t="s">
        <v>750</v>
      </c>
      <c r="P2352" s="1203" t="s">
        <v>811</v>
      </c>
      <c r="Q2352" s="1203" t="s">
        <v>812</v>
      </c>
      <c r="R2352" s="1203" t="s">
        <v>813</v>
      </c>
      <c r="S2352" s="1209">
        <f>VLOOKUP($D2352,'NI-Ter'!$B$1:$Y$2048,12,FALSE)</f>
        <v>0</v>
      </c>
      <c r="T2352" s="1209">
        <f>VLOOKUP($D2352,'NI-Ter'!$B$1:$Y$2048,13,FALSE)</f>
        <v>0</v>
      </c>
      <c r="U2352" s="1209">
        <f>VLOOKUP($D2352,'NI-Ter'!$B$1:$Y$2048,16,FALSE)</f>
        <v>0</v>
      </c>
      <c r="V2352" s="1209">
        <f>VLOOKUP($D2352,'NI-Ter'!$B$1:$Y$2048,17,FALSE)</f>
        <v>0</v>
      </c>
      <c r="W2352" s="1209">
        <f>VLOOKUP($D2352,'NI-Ter'!$B$1:$Y$2048,18,FALSE)</f>
        <v>0</v>
      </c>
      <c r="X2352" s="1209">
        <f>VLOOKUP($D2352,'NI-Ter'!$B$1:$Y$2048,19,FALSE)</f>
        <v>0</v>
      </c>
    </row>
    <row r="2353" spans="1:24" hidden="1">
      <c r="A2353" s="507"/>
      <c r="B2353" s="507"/>
      <c r="C2353" s="507"/>
      <c r="D2353" s="1209" t="s">
        <v>2726</v>
      </c>
      <c r="E2353" s="1210" t="s">
        <v>3062</v>
      </c>
      <c r="F2353" s="1202"/>
      <c r="G2353" s="1202"/>
      <c r="H2353" s="1202" t="s">
        <v>2686</v>
      </c>
      <c r="I2353" s="1202" t="s">
        <v>53</v>
      </c>
      <c r="J2353" s="1202"/>
      <c r="K2353" s="1202"/>
      <c r="L2353" s="1202" t="s">
        <v>747</v>
      </c>
      <c r="M2353" s="1202" t="s">
        <v>2684</v>
      </c>
      <c r="N2353" s="1202" t="s">
        <v>859</v>
      </c>
      <c r="O2353" s="1203" t="s">
        <v>750</v>
      </c>
      <c r="P2353" s="1203" t="s">
        <v>811</v>
      </c>
      <c r="Q2353" s="1203" t="s">
        <v>812</v>
      </c>
      <c r="R2353" s="1203" t="s">
        <v>813</v>
      </c>
      <c r="S2353" s="1209">
        <f>VLOOKUP($D2353,'NI-Ter'!$B$1:$Y$2048,12,FALSE)</f>
        <v>0</v>
      </c>
      <c r="T2353" s="1209">
        <f>VLOOKUP($D2353,'NI-Ter'!$B$1:$Y$2048,13,FALSE)</f>
        <v>0</v>
      </c>
      <c r="U2353" s="1209">
        <f>VLOOKUP($D2353,'NI-Ter'!$B$1:$Y$2048,16,FALSE)</f>
        <v>0</v>
      </c>
      <c r="V2353" s="1209">
        <f>VLOOKUP($D2353,'NI-Ter'!$B$1:$Y$2048,17,FALSE)</f>
        <v>0</v>
      </c>
      <c r="W2353" s="1209">
        <f>VLOOKUP($D2353,'NI-Ter'!$B$1:$Y$2048,18,FALSE)</f>
        <v>0</v>
      </c>
      <c r="X2353" s="1209">
        <f>VLOOKUP($D2353,'NI-Ter'!$B$1:$Y$2048,19,FALSE)</f>
        <v>0</v>
      </c>
    </row>
    <row r="2354" spans="1:24" hidden="1">
      <c r="A2354" s="507"/>
      <c r="B2354" s="507"/>
      <c r="C2354" s="507"/>
      <c r="D2354" s="1209" t="s">
        <v>2727</v>
      </c>
      <c r="E2354" s="1210" t="s">
        <v>3062</v>
      </c>
      <c r="F2354" s="1202"/>
      <c r="G2354" s="1202"/>
      <c r="H2354" s="1202" t="s">
        <v>2686</v>
      </c>
      <c r="I2354" s="1202" t="s">
        <v>53</v>
      </c>
      <c r="J2354" s="1202"/>
      <c r="K2354" s="1202"/>
      <c r="L2354" s="1202" t="s">
        <v>747</v>
      </c>
      <c r="M2354" s="1202" t="s">
        <v>2684</v>
      </c>
      <c r="N2354" s="1203" t="s">
        <v>862</v>
      </c>
      <c r="O2354" s="1203" t="s">
        <v>750</v>
      </c>
      <c r="P2354" s="1203" t="s">
        <v>820</v>
      </c>
      <c r="Q2354" s="1203" t="s">
        <v>752</v>
      </c>
      <c r="R2354" s="1203" t="s">
        <v>807</v>
      </c>
      <c r="S2354" s="1209">
        <f>VLOOKUP($D2354,'NI-Ter'!$B$1:$Y$2048,12,FALSE)</f>
        <v>0</v>
      </c>
      <c r="T2354" s="1209">
        <f>VLOOKUP($D2354,'NI-Ter'!$B$1:$Y$2048,13,FALSE)</f>
        <v>0</v>
      </c>
      <c r="U2354" s="1209">
        <f>VLOOKUP($D2354,'NI-Ter'!$B$1:$Y$2048,16,FALSE)</f>
        <v>0</v>
      </c>
      <c r="V2354" s="1209">
        <f>VLOOKUP($D2354,'NI-Ter'!$B$1:$Y$2048,17,FALSE)</f>
        <v>0</v>
      </c>
      <c r="W2354" s="1209">
        <f>VLOOKUP($D2354,'NI-Ter'!$B$1:$Y$2048,18,FALSE)</f>
        <v>0</v>
      </c>
      <c r="X2354" s="1209">
        <f>VLOOKUP($D2354,'NI-Ter'!$B$1:$Y$2048,19,FALSE)</f>
        <v>0</v>
      </c>
    </row>
    <row r="2355" spans="1:24" hidden="1">
      <c r="A2355" s="507"/>
      <c r="B2355" s="507"/>
      <c r="C2355" s="507"/>
      <c r="D2355" s="1209" t="s">
        <v>2728</v>
      </c>
      <c r="E2355" s="1210" t="s">
        <v>3062</v>
      </c>
      <c r="F2355" s="1202"/>
      <c r="G2355" s="1202"/>
      <c r="H2355" s="1202" t="s">
        <v>2686</v>
      </c>
      <c r="I2355" s="1202" t="s">
        <v>53</v>
      </c>
      <c r="J2355" s="1202"/>
      <c r="K2355" s="1202"/>
      <c r="L2355" s="1202" t="s">
        <v>747</v>
      </c>
      <c r="M2355" s="1202" t="s">
        <v>2684</v>
      </c>
      <c r="N2355" s="1203" t="s">
        <v>864</v>
      </c>
      <c r="O2355" s="1203" t="s">
        <v>750</v>
      </c>
      <c r="P2355" s="1203" t="s">
        <v>865</v>
      </c>
      <c r="Q2355" s="1203" t="s">
        <v>752</v>
      </c>
      <c r="R2355" s="1203" t="s">
        <v>807</v>
      </c>
      <c r="S2355" s="1209">
        <f>VLOOKUP($D2355,'NI-Ter'!$B$1:$Y$2048,12,FALSE)</f>
        <v>0</v>
      </c>
      <c r="T2355" s="1209">
        <f>VLOOKUP($D2355,'NI-Ter'!$B$1:$Y$2048,13,FALSE)</f>
        <v>0</v>
      </c>
      <c r="U2355" s="1209">
        <f>VLOOKUP($D2355,'NI-Ter'!$B$1:$Y$2048,16,FALSE)</f>
        <v>0</v>
      </c>
      <c r="V2355" s="1209">
        <f>VLOOKUP($D2355,'NI-Ter'!$B$1:$Y$2048,17,FALSE)</f>
        <v>0</v>
      </c>
      <c r="W2355" s="1209">
        <f>VLOOKUP($D2355,'NI-Ter'!$B$1:$Y$2048,18,FALSE)</f>
        <v>0</v>
      </c>
      <c r="X2355" s="1209">
        <f>VLOOKUP($D2355,'NI-Ter'!$B$1:$Y$2048,19,FALSE)</f>
        <v>0</v>
      </c>
    </row>
    <row r="2356" spans="1:24" hidden="1">
      <c r="A2356" s="507"/>
      <c r="B2356" s="507"/>
      <c r="C2356" s="507"/>
      <c r="D2356" s="1209" t="s">
        <v>2729</v>
      </c>
      <c r="E2356" s="1210" t="s">
        <v>3062</v>
      </c>
      <c r="F2356" s="1202"/>
      <c r="G2356" s="1202"/>
      <c r="H2356" s="1202" t="s">
        <v>2686</v>
      </c>
      <c r="I2356" s="1202" t="s">
        <v>53</v>
      </c>
      <c r="J2356" s="1202"/>
      <c r="K2356" s="1202"/>
      <c r="L2356" s="1202" t="s">
        <v>747</v>
      </c>
      <c r="M2356" s="1202" t="s">
        <v>2684</v>
      </c>
      <c r="N2356" s="1203" t="s">
        <v>867</v>
      </c>
      <c r="O2356" s="1203" t="s">
        <v>750</v>
      </c>
      <c r="P2356" s="1203" t="s">
        <v>820</v>
      </c>
      <c r="Q2356" s="1203" t="s">
        <v>752</v>
      </c>
      <c r="R2356" s="1203" t="s">
        <v>807</v>
      </c>
      <c r="S2356" s="1209">
        <f>VLOOKUP($D2356,'NI-Ter'!$B$1:$Y$2048,12,FALSE)</f>
        <v>0</v>
      </c>
      <c r="T2356" s="1209">
        <f>VLOOKUP($D2356,'NI-Ter'!$B$1:$Y$2048,13,FALSE)</f>
        <v>0</v>
      </c>
      <c r="U2356" s="1209">
        <f>VLOOKUP($D2356,'NI-Ter'!$B$1:$Y$2048,16,FALSE)</f>
        <v>0</v>
      </c>
      <c r="V2356" s="1209">
        <f>VLOOKUP($D2356,'NI-Ter'!$B$1:$Y$2048,17,FALSE)</f>
        <v>0</v>
      </c>
      <c r="W2356" s="1209">
        <f>VLOOKUP($D2356,'NI-Ter'!$B$1:$Y$2048,18,FALSE)</f>
        <v>0</v>
      </c>
      <c r="X2356" s="1209">
        <f>VLOOKUP($D2356,'NI-Ter'!$B$1:$Y$2048,19,FALSE)</f>
        <v>0</v>
      </c>
    </row>
    <row r="2357" spans="1:24" hidden="1">
      <c r="A2357" s="507"/>
      <c r="B2357" s="507"/>
      <c r="C2357" s="507"/>
      <c r="D2357" s="1209" t="s">
        <v>2730</v>
      </c>
      <c r="E2357" s="1210" t="s">
        <v>3062</v>
      </c>
      <c r="F2357" s="1202"/>
      <c r="G2357" s="1202"/>
      <c r="H2357" s="1202" t="s">
        <v>2686</v>
      </c>
      <c r="I2357" s="1202" t="s">
        <v>53</v>
      </c>
      <c r="J2357" s="1202"/>
      <c r="K2357" s="1202"/>
      <c r="L2357" s="1202" t="s">
        <v>747</v>
      </c>
      <c r="M2357" s="1202" t="s">
        <v>2684</v>
      </c>
      <c r="N2357" s="1203" t="s">
        <v>870</v>
      </c>
      <c r="O2357" s="1203" t="s">
        <v>750</v>
      </c>
      <c r="P2357" s="1203" t="s">
        <v>751</v>
      </c>
      <c r="Q2357" s="1203" t="s">
        <v>752</v>
      </c>
      <c r="R2357" s="1203" t="s">
        <v>753</v>
      </c>
      <c r="S2357" s="1209">
        <f>VLOOKUP($D2357,'NI-Ter'!$B$1:$Y$2048,12,FALSE)</f>
        <v>0</v>
      </c>
      <c r="T2357" s="1209">
        <f>VLOOKUP($D2357,'NI-Ter'!$B$1:$Y$2048,13,FALSE)</f>
        <v>0</v>
      </c>
      <c r="U2357" s="1209">
        <f>VLOOKUP($D2357,'NI-Ter'!$B$1:$Y$2048,16,FALSE)</f>
        <v>0</v>
      </c>
      <c r="V2357" s="1209">
        <f>VLOOKUP($D2357,'NI-Ter'!$B$1:$Y$2048,17,FALSE)</f>
        <v>0</v>
      </c>
      <c r="W2357" s="1209">
        <f>VLOOKUP($D2357,'NI-Ter'!$B$1:$Y$2048,18,FALSE)</f>
        <v>0</v>
      </c>
      <c r="X2357" s="1209">
        <f>VLOOKUP($D2357,'NI-Ter'!$B$1:$Y$2048,19,FALSE)</f>
        <v>0</v>
      </c>
    </row>
    <row r="2358" spans="1:24" hidden="1">
      <c r="A2358" s="507"/>
      <c r="B2358" s="507"/>
      <c r="C2358" s="507"/>
      <c r="D2358" s="1209" t="s">
        <v>2731</v>
      </c>
      <c r="E2358" s="1210" t="s">
        <v>3062</v>
      </c>
      <c r="F2358" s="1202"/>
      <c r="G2358" s="1202"/>
      <c r="H2358" s="1202" t="s">
        <v>2686</v>
      </c>
      <c r="I2358" s="1202" t="s">
        <v>53</v>
      </c>
      <c r="J2358" s="1202"/>
      <c r="K2358" s="1202"/>
      <c r="L2358" s="1202" t="s">
        <v>747</v>
      </c>
      <c r="M2358" s="1202" t="s">
        <v>2684</v>
      </c>
      <c r="N2358" s="1203" t="s">
        <v>873</v>
      </c>
      <c r="O2358" s="1203" t="s">
        <v>750</v>
      </c>
      <c r="P2358" s="1203" t="s">
        <v>751</v>
      </c>
      <c r="Q2358" s="1203" t="s">
        <v>752</v>
      </c>
      <c r="R2358" s="1203" t="s">
        <v>753</v>
      </c>
      <c r="S2358" s="1209">
        <f>VLOOKUP($D2358,'NI-Ter'!$B$1:$Y$2048,12,FALSE)</f>
        <v>0</v>
      </c>
      <c r="T2358" s="1209">
        <f>VLOOKUP($D2358,'NI-Ter'!$B$1:$Y$2048,13,FALSE)</f>
        <v>0</v>
      </c>
      <c r="U2358" s="1209">
        <f>VLOOKUP($D2358,'NI-Ter'!$B$1:$Y$2048,16,FALSE)</f>
        <v>0</v>
      </c>
      <c r="V2358" s="1209">
        <f>VLOOKUP($D2358,'NI-Ter'!$B$1:$Y$2048,17,FALSE)</f>
        <v>0</v>
      </c>
      <c r="W2358" s="1209">
        <f>VLOOKUP($D2358,'NI-Ter'!$B$1:$Y$2048,18,FALSE)</f>
        <v>0</v>
      </c>
      <c r="X2358" s="1209">
        <f>VLOOKUP($D2358,'NI-Ter'!$B$1:$Y$2048,19,FALSE)</f>
        <v>0</v>
      </c>
    </row>
    <row r="2359" spans="1:24" hidden="1">
      <c r="A2359" s="507"/>
      <c r="B2359" s="507"/>
      <c r="C2359" s="507"/>
      <c r="D2359" s="1209" t="s">
        <v>2732</v>
      </c>
      <c r="E2359" s="1210" t="s">
        <v>3062</v>
      </c>
      <c r="F2359" s="1202"/>
      <c r="G2359" s="1202"/>
      <c r="H2359" s="1202" t="s">
        <v>2686</v>
      </c>
      <c r="I2359" s="1202" t="s">
        <v>53</v>
      </c>
      <c r="J2359" s="1202"/>
      <c r="K2359" s="1202"/>
      <c r="L2359" s="1202" t="s">
        <v>747</v>
      </c>
      <c r="M2359" s="1202" t="s">
        <v>2684</v>
      </c>
      <c r="N2359" s="1202" t="s">
        <v>879</v>
      </c>
      <c r="O2359" s="1203" t="s">
        <v>750</v>
      </c>
      <c r="P2359" s="1203" t="s">
        <v>820</v>
      </c>
      <c r="Q2359" s="1203" t="s">
        <v>752</v>
      </c>
      <c r="R2359" s="1203" t="s">
        <v>807</v>
      </c>
      <c r="S2359" s="1209">
        <f>VLOOKUP($D2359,'NI-Ter'!$B$1:$Y$2048,12,FALSE)</f>
        <v>0</v>
      </c>
      <c r="T2359" s="1209">
        <f>VLOOKUP($D2359,'NI-Ter'!$B$1:$Y$2048,13,FALSE)</f>
        <v>0</v>
      </c>
      <c r="U2359" s="1209">
        <f>VLOOKUP($D2359,'NI-Ter'!$B$1:$Y$2048,16,FALSE)</f>
        <v>0</v>
      </c>
      <c r="V2359" s="1209">
        <f>VLOOKUP($D2359,'NI-Ter'!$B$1:$Y$2048,17,FALSE)</f>
        <v>0</v>
      </c>
      <c r="W2359" s="1209">
        <f>VLOOKUP($D2359,'NI-Ter'!$B$1:$Y$2048,18,FALSE)</f>
        <v>0</v>
      </c>
      <c r="X2359" s="1209">
        <f>VLOOKUP($D2359,'NI-Ter'!$B$1:$Y$2048,19,FALSE)</f>
        <v>0</v>
      </c>
    </row>
    <row r="2360" spans="1:24" hidden="1">
      <c r="A2360" s="507"/>
      <c r="B2360" s="507"/>
      <c r="C2360" s="507"/>
      <c r="D2360" s="1209" t="s">
        <v>2733</v>
      </c>
      <c r="E2360" s="1210" t="s">
        <v>3062</v>
      </c>
      <c r="F2360" s="1202"/>
      <c r="G2360" s="1202"/>
      <c r="H2360" s="1202"/>
      <c r="I2360" s="1202" t="s">
        <v>71</v>
      </c>
      <c r="J2360" s="1202"/>
      <c r="K2360" s="1202"/>
      <c r="L2360" s="1202"/>
      <c r="M2360" s="1202"/>
      <c r="N2360" s="1203" t="s">
        <v>2734</v>
      </c>
      <c r="O2360" s="1203" t="s">
        <v>73</v>
      </c>
      <c r="P2360" s="1203" t="s">
        <v>73</v>
      </c>
      <c r="Q2360" s="1203" t="s">
        <v>73</v>
      </c>
      <c r="R2360" s="1203" t="s">
        <v>73</v>
      </c>
      <c r="S2360" s="1209">
        <f>VLOOKUP($D2360,'NI-Ter'!$B$1:$Y$2048,12,FALSE)</f>
        <v>0</v>
      </c>
      <c r="T2360" s="1209">
        <f>VLOOKUP($D2360,'NI-Ter'!$B$1:$Y$2048,13,FALSE)</f>
        <v>0</v>
      </c>
      <c r="U2360" s="1209">
        <f>VLOOKUP($D2360,'NI-Ter'!$B$1:$Y$2048,16,FALSE)</f>
        <v>0</v>
      </c>
      <c r="V2360" s="1209">
        <f>VLOOKUP($D2360,'NI-Ter'!$B$1:$Y$2048,17,FALSE)</f>
        <v>0</v>
      </c>
      <c r="W2360" s="1209">
        <f>VLOOKUP($D2360,'NI-Ter'!$B$1:$Y$2048,18,FALSE)</f>
        <v>0</v>
      </c>
      <c r="X2360" s="1209">
        <f>VLOOKUP($D2360,'NI-Ter'!$B$1:$Y$2048,19,FALSE)</f>
        <v>0</v>
      </c>
    </row>
    <row r="2361" spans="1:24" ht="27" hidden="1">
      <c r="A2361" s="507"/>
      <c r="B2361" s="507"/>
      <c r="C2361" s="507"/>
      <c r="D2361" s="1209" t="s">
        <v>2735</v>
      </c>
      <c r="E2361" s="1210" t="s">
        <v>3062</v>
      </c>
      <c r="F2361" s="1202"/>
      <c r="G2361" s="1202"/>
      <c r="H2361" s="1202" t="s">
        <v>2736</v>
      </c>
      <c r="I2361" s="1202" t="s">
        <v>53</v>
      </c>
      <c r="J2361" s="1202"/>
      <c r="K2361" s="1202"/>
      <c r="L2361" s="1202" t="s">
        <v>747</v>
      </c>
      <c r="M2361" s="1202" t="s">
        <v>2737</v>
      </c>
      <c r="N2361" s="1203" t="s">
        <v>887</v>
      </c>
      <c r="O2361" s="1203" t="s">
        <v>750</v>
      </c>
      <c r="P2361" s="1203" t="s">
        <v>888</v>
      </c>
      <c r="Q2361" s="1203" t="s">
        <v>750</v>
      </c>
      <c r="R2361" s="1203" t="s">
        <v>889</v>
      </c>
      <c r="S2361" s="1209">
        <f>VLOOKUP($D2361,'NI-Ter'!$B$1:$Y$2048,12,FALSE)</f>
        <v>0</v>
      </c>
      <c r="T2361" s="1209">
        <f>VLOOKUP($D2361,'NI-Ter'!$B$1:$Y$2048,13,FALSE)</f>
        <v>0</v>
      </c>
      <c r="U2361" s="1209">
        <f>VLOOKUP($D2361,'NI-Ter'!$B$1:$Y$2048,16,FALSE)</f>
        <v>0</v>
      </c>
      <c r="V2361" s="1209">
        <f>VLOOKUP($D2361,'NI-Ter'!$B$1:$Y$2048,17,FALSE)</f>
        <v>0</v>
      </c>
      <c r="W2361" s="1209">
        <f>VLOOKUP($D2361,'NI-Ter'!$B$1:$Y$2048,18,FALSE)</f>
        <v>0</v>
      </c>
      <c r="X2361" s="1209">
        <f>VLOOKUP($D2361,'NI-Ter'!$B$1:$Y$2048,19,FALSE)</f>
        <v>0</v>
      </c>
    </row>
    <row r="2362" spans="1:24" ht="27" hidden="1">
      <c r="A2362" s="507"/>
      <c r="B2362" s="507"/>
      <c r="C2362" s="507"/>
      <c r="D2362" s="1209" t="s">
        <v>2738</v>
      </c>
      <c r="E2362" s="1210" t="s">
        <v>3062</v>
      </c>
      <c r="F2362" s="1202"/>
      <c r="G2362" s="1202"/>
      <c r="H2362" s="1202" t="s">
        <v>2736</v>
      </c>
      <c r="I2362" s="1202" t="s">
        <v>53</v>
      </c>
      <c r="J2362" s="1202"/>
      <c r="K2362" s="1202"/>
      <c r="L2362" s="1202" t="s">
        <v>747</v>
      </c>
      <c r="M2362" s="1202" t="s">
        <v>2737</v>
      </c>
      <c r="N2362" s="1203" t="s">
        <v>892</v>
      </c>
      <c r="O2362" s="1203" t="s">
        <v>750</v>
      </c>
      <c r="P2362" s="1203" t="s">
        <v>893</v>
      </c>
      <c r="Q2362" s="1203" t="s">
        <v>750</v>
      </c>
      <c r="R2362" s="1203" t="s">
        <v>894</v>
      </c>
      <c r="S2362" s="1209">
        <f>VLOOKUP($D2362,'NI-Ter'!$B$1:$Y$2048,12,FALSE)</f>
        <v>0</v>
      </c>
      <c r="T2362" s="1209">
        <f>VLOOKUP($D2362,'NI-Ter'!$B$1:$Y$2048,13,FALSE)</f>
        <v>0</v>
      </c>
      <c r="U2362" s="1209">
        <f>VLOOKUP($D2362,'NI-Ter'!$B$1:$Y$2048,16,FALSE)</f>
        <v>0</v>
      </c>
      <c r="V2362" s="1209">
        <f>VLOOKUP($D2362,'NI-Ter'!$B$1:$Y$2048,17,FALSE)</f>
        <v>0</v>
      </c>
      <c r="W2362" s="1209">
        <f>VLOOKUP($D2362,'NI-Ter'!$B$1:$Y$2048,18,FALSE)</f>
        <v>0</v>
      </c>
      <c r="X2362" s="1209">
        <f>VLOOKUP($D2362,'NI-Ter'!$B$1:$Y$2048,19,FALSE)</f>
        <v>0</v>
      </c>
    </row>
    <row r="2363" spans="1:24" ht="27" hidden="1">
      <c r="A2363" s="507"/>
      <c r="B2363" s="507"/>
      <c r="C2363" s="507"/>
      <c r="D2363" s="1209" t="s">
        <v>2739</v>
      </c>
      <c r="E2363" s="1210" t="s">
        <v>3062</v>
      </c>
      <c r="F2363" s="1202"/>
      <c r="G2363" s="1202"/>
      <c r="H2363" s="1202" t="s">
        <v>2736</v>
      </c>
      <c r="I2363" s="1202" t="s">
        <v>53</v>
      </c>
      <c r="J2363" s="1202"/>
      <c r="K2363" s="1202"/>
      <c r="L2363" s="1202" t="s">
        <v>747</v>
      </c>
      <c r="M2363" s="1202" t="s">
        <v>2737</v>
      </c>
      <c r="N2363" s="1203" t="s">
        <v>2740</v>
      </c>
      <c r="O2363" s="1203" t="s">
        <v>750</v>
      </c>
      <c r="P2363" s="1203" t="s">
        <v>898</v>
      </c>
      <c r="Q2363" s="1203" t="s">
        <v>750</v>
      </c>
      <c r="R2363" s="1203" t="s">
        <v>899</v>
      </c>
      <c r="S2363" s="1209">
        <f>VLOOKUP($D2363,'NI-Ter'!$B$1:$Y$2048,12,FALSE)</f>
        <v>0</v>
      </c>
      <c r="T2363" s="1209">
        <f>VLOOKUP($D2363,'NI-Ter'!$B$1:$Y$2048,13,FALSE)</f>
        <v>0</v>
      </c>
      <c r="U2363" s="1209">
        <f>VLOOKUP($D2363,'NI-Ter'!$B$1:$Y$2048,16,FALSE)</f>
        <v>0</v>
      </c>
      <c r="V2363" s="1209">
        <f>VLOOKUP($D2363,'NI-Ter'!$B$1:$Y$2048,17,FALSE)</f>
        <v>0</v>
      </c>
      <c r="W2363" s="1209">
        <f>VLOOKUP($D2363,'NI-Ter'!$B$1:$Y$2048,18,FALSE)</f>
        <v>0</v>
      </c>
      <c r="X2363" s="1209">
        <f>VLOOKUP($D2363,'NI-Ter'!$B$1:$Y$2048,19,FALSE)</f>
        <v>0</v>
      </c>
    </row>
    <row r="2364" spans="1:24" ht="27" hidden="1">
      <c r="A2364" s="507"/>
      <c r="B2364" s="507"/>
      <c r="C2364" s="507"/>
      <c r="D2364" s="1209" t="s">
        <v>2741</v>
      </c>
      <c r="E2364" s="1210" t="s">
        <v>3062</v>
      </c>
      <c r="F2364" s="1202"/>
      <c r="G2364" s="1202"/>
      <c r="H2364" s="1202" t="s">
        <v>2736</v>
      </c>
      <c r="I2364" s="1202" t="s">
        <v>53</v>
      </c>
      <c r="J2364" s="1202"/>
      <c r="K2364" s="1202"/>
      <c r="L2364" s="1202" t="s">
        <v>747</v>
      </c>
      <c r="M2364" s="1202" t="s">
        <v>2737</v>
      </c>
      <c r="N2364" s="1203" t="s">
        <v>901</v>
      </c>
      <c r="O2364" s="1203" t="s">
        <v>750</v>
      </c>
      <c r="P2364" s="1203" t="s">
        <v>902</v>
      </c>
      <c r="Q2364" s="1203" t="s">
        <v>750</v>
      </c>
      <c r="R2364" s="1203" t="s">
        <v>903</v>
      </c>
      <c r="S2364" s="1209">
        <f>VLOOKUP($D2364,'NI-Ter'!$B$1:$Y$2048,12,FALSE)</f>
        <v>0</v>
      </c>
      <c r="T2364" s="1209">
        <f>VLOOKUP($D2364,'NI-Ter'!$B$1:$Y$2048,13,FALSE)</f>
        <v>0</v>
      </c>
      <c r="U2364" s="1209">
        <f>VLOOKUP($D2364,'NI-Ter'!$B$1:$Y$2048,16,FALSE)</f>
        <v>0</v>
      </c>
      <c r="V2364" s="1209">
        <f>VLOOKUP($D2364,'NI-Ter'!$B$1:$Y$2048,17,FALSE)</f>
        <v>0</v>
      </c>
      <c r="W2364" s="1209">
        <f>VLOOKUP($D2364,'NI-Ter'!$B$1:$Y$2048,18,FALSE)</f>
        <v>0</v>
      </c>
      <c r="X2364" s="1209">
        <f>VLOOKUP($D2364,'NI-Ter'!$B$1:$Y$2048,19,FALSE)</f>
        <v>0</v>
      </c>
    </row>
    <row r="2365" spans="1:24" ht="27" hidden="1">
      <c r="A2365" s="507"/>
      <c r="B2365" s="507"/>
      <c r="C2365" s="507"/>
      <c r="D2365" s="1209" t="s">
        <v>2742</v>
      </c>
      <c r="E2365" s="1210" t="s">
        <v>3062</v>
      </c>
      <c r="F2365" s="1202"/>
      <c r="G2365" s="1202"/>
      <c r="H2365" s="1202" t="s">
        <v>2736</v>
      </c>
      <c r="I2365" s="1202" t="s">
        <v>53</v>
      </c>
      <c r="J2365" s="1202"/>
      <c r="K2365" s="1202"/>
      <c r="L2365" s="1202" t="s">
        <v>747</v>
      </c>
      <c r="M2365" s="1202" t="s">
        <v>2737</v>
      </c>
      <c r="N2365" s="1203" t="s">
        <v>906</v>
      </c>
      <c r="O2365" s="1203" t="s">
        <v>750</v>
      </c>
      <c r="P2365" s="1203" t="s">
        <v>907</v>
      </c>
      <c r="Q2365" s="1203" t="s">
        <v>750</v>
      </c>
      <c r="R2365" s="1203" t="s">
        <v>908</v>
      </c>
      <c r="S2365" s="1209">
        <f>VLOOKUP($D2365,'NI-Ter'!$B$1:$Y$2048,12,FALSE)</f>
        <v>0</v>
      </c>
      <c r="T2365" s="1209">
        <f>VLOOKUP($D2365,'NI-Ter'!$B$1:$Y$2048,13,FALSE)</f>
        <v>0</v>
      </c>
      <c r="U2365" s="1209">
        <f>VLOOKUP($D2365,'NI-Ter'!$B$1:$Y$2048,16,FALSE)</f>
        <v>0</v>
      </c>
      <c r="V2365" s="1209">
        <f>VLOOKUP($D2365,'NI-Ter'!$B$1:$Y$2048,17,FALSE)</f>
        <v>0</v>
      </c>
      <c r="W2365" s="1209">
        <f>VLOOKUP($D2365,'NI-Ter'!$B$1:$Y$2048,18,FALSE)</f>
        <v>0</v>
      </c>
      <c r="X2365" s="1209">
        <f>VLOOKUP($D2365,'NI-Ter'!$B$1:$Y$2048,19,FALSE)</f>
        <v>0</v>
      </c>
    </row>
    <row r="2366" spans="1:24" ht="27" hidden="1">
      <c r="A2366" s="507"/>
      <c r="B2366" s="507"/>
      <c r="C2366" s="507"/>
      <c r="D2366" s="1209" t="s">
        <v>2743</v>
      </c>
      <c r="E2366" s="1210" t="s">
        <v>3062</v>
      </c>
      <c r="F2366" s="1202"/>
      <c r="G2366" s="1202"/>
      <c r="H2366" s="1202" t="s">
        <v>2736</v>
      </c>
      <c r="I2366" s="1202" t="s">
        <v>53</v>
      </c>
      <c r="J2366" s="1202"/>
      <c r="K2366" s="1202"/>
      <c r="L2366" s="1202" t="s">
        <v>747</v>
      </c>
      <c r="M2366" s="1202" t="s">
        <v>2737</v>
      </c>
      <c r="N2366" s="1203" t="s">
        <v>2744</v>
      </c>
      <c r="O2366" s="1203" t="s">
        <v>750</v>
      </c>
      <c r="P2366" s="1203" t="s">
        <v>911</v>
      </c>
      <c r="Q2366" s="1203" t="s">
        <v>750</v>
      </c>
      <c r="R2366" s="1203" t="s">
        <v>912</v>
      </c>
      <c r="S2366" s="1209">
        <f>VLOOKUP($D2366,'NI-Ter'!$B$1:$Y$2048,12,FALSE)</f>
        <v>0</v>
      </c>
      <c r="T2366" s="1209">
        <f>VLOOKUP($D2366,'NI-Ter'!$B$1:$Y$2048,13,FALSE)</f>
        <v>0</v>
      </c>
      <c r="U2366" s="1209">
        <f>VLOOKUP($D2366,'NI-Ter'!$B$1:$Y$2048,16,FALSE)</f>
        <v>0</v>
      </c>
      <c r="V2366" s="1209">
        <f>VLOOKUP($D2366,'NI-Ter'!$B$1:$Y$2048,17,FALSE)</f>
        <v>0</v>
      </c>
      <c r="W2366" s="1209">
        <f>VLOOKUP($D2366,'NI-Ter'!$B$1:$Y$2048,18,FALSE)</f>
        <v>0</v>
      </c>
      <c r="X2366" s="1209">
        <f>VLOOKUP($D2366,'NI-Ter'!$B$1:$Y$2048,19,FALSE)</f>
        <v>0</v>
      </c>
    </row>
    <row r="2367" spans="1:24" hidden="1">
      <c r="A2367" s="507"/>
      <c r="B2367" s="507"/>
      <c r="C2367" s="507"/>
      <c r="D2367" s="1209" t="s">
        <v>2745</v>
      </c>
      <c r="E2367" s="1210" t="s">
        <v>3062</v>
      </c>
      <c r="F2367" s="1202"/>
      <c r="G2367" s="1202"/>
      <c r="H2367" s="1202" t="s">
        <v>2736</v>
      </c>
      <c r="I2367" s="1202" t="s">
        <v>53</v>
      </c>
      <c r="J2367" s="1202"/>
      <c r="K2367" s="1202"/>
      <c r="L2367" s="1202" t="s">
        <v>747</v>
      </c>
      <c r="M2367" s="1202" t="s">
        <v>2737</v>
      </c>
      <c r="N2367" s="1203" t="s">
        <v>2746</v>
      </c>
      <c r="O2367" s="1203" t="s">
        <v>750</v>
      </c>
      <c r="P2367" s="1203" t="s">
        <v>916</v>
      </c>
      <c r="Q2367" s="1203" t="s">
        <v>750</v>
      </c>
      <c r="R2367" s="1203" t="s">
        <v>917</v>
      </c>
      <c r="S2367" s="1209">
        <f>VLOOKUP($D2367,'NI-Ter'!$B$1:$Y$2048,12,FALSE)</f>
        <v>0</v>
      </c>
      <c r="T2367" s="1209">
        <f>VLOOKUP($D2367,'NI-Ter'!$B$1:$Y$2048,13,FALSE)</f>
        <v>0</v>
      </c>
      <c r="U2367" s="1209">
        <f>VLOOKUP($D2367,'NI-Ter'!$B$1:$Y$2048,16,FALSE)</f>
        <v>0</v>
      </c>
      <c r="V2367" s="1209">
        <f>VLOOKUP($D2367,'NI-Ter'!$B$1:$Y$2048,17,FALSE)</f>
        <v>0</v>
      </c>
      <c r="W2367" s="1209">
        <f>VLOOKUP($D2367,'NI-Ter'!$B$1:$Y$2048,18,FALSE)</f>
        <v>0</v>
      </c>
      <c r="X2367" s="1209">
        <f>VLOOKUP($D2367,'NI-Ter'!$B$1:$Y$2048,19,FALSE)</f>
        <v>0</v>
      </c>
    </row>
    <row r="2368" spans="1:24" hidden="1">
      <c r="A2368" s="507"/>
      <c r="B2368" s="507"/>
      <c r="C2368" s="507"/>
      <c r="D2368" s="1209" t="s">
        <v>2747</v>
      </c>
      <c r="E2368" s="1210" t="s">
        <v>3062</v>
      </c>
      <c r="F2368" s="1202"/>
      <c r="G2368" s="1202"/>
      <c r="H2368" s="1202" t="s">
        <v>2736</v>
      </c>
      <c r="I2368" s="1202" t="s">
        <v>53</v>
      </c>
      <c r="J2368" s="1202"/>
      <c r="K2368" s="1202"/>
      <c r="L2368" s="1202" t="s">
        <v>747</v>
      </c>
      <c r="M2368" s="1202" t="s">
        <v>2737</v>
      </c>
      <c r="N2368" s="1203" t="s">
        <v>919</v>
      </c>
      <c r="O2368" s="1203" t="s">
        <v>750</v>
      </c>
      <c r="P2368" s="1203" t="s">
        <v>916</v>
      </c>
      <c r="Q2368" s="1203" t="s">
        <v>750</v>
      </c>
      <c r="R2368" s="1203" t="s">
        <v>917</v>
      </c>
      <c r="S2368" s="1209">
        <f>VLOOKUP($D2368,'NI-Ter'!$B$1:$Y$2048,12,FALSE)</f>
        <v>0</v>
      </c>
      <c r="T2368" s="1209">
        <f>VLOOKUP($D2368,'NI-Ter'!$B$1:$Y$2048,13,FALSE)</f>
        <v>0</v>
      </c>
      <c r="U2368" s="1209">
        <f>VLOOKUP($D2368,'NI-Ter'!$B$1:$Y$2048,16,FALSE)</f>
        <v>0</v>
      </c>
      <c r="V2368" s="1209">
        <f>VLOOKUP($D2368,'NI-Ter'!$B$1:$Y$2048,17,FALSE)</f>
        <v>0</v>
      </c>
      <c r="W2368" s="1209">
        <f>VLOOKUP($D2368,'NI-Ter'!$B$1:$Y$2048,18,FALSE)</f>
        <v>0</v>
      </c>
      <c r="X2368" s="1209">
        <f>VLOOKUP($D2368,'NI-Ter'!$B$1:$Y$2048,19,FALSE)</f>
        <v>0</v>
      </c>
    </row>
    <row r="2369" spans="1:24" hidden="1">
      <c r="A2369" s="507"/>
      <c r="B2369" s="507"/>
      <c r="C2369" s="507"/>
      <c r="D2369" s="1209" t="s">
        <v>2748</v>
      </c>
      <c r="E2369" s="1210" t="s">
        <v>3062</v>
      </c>
      <c r="F2369" s="1202"/>
      <c r="G2369" s="1202"/>
      <c r="H2369" s="1202" t="s">
        <v>2736</v>
      </c>
      <c r="I2369" s="1202" t="s">
        <v>53</v>
      </c>
      <c r="J2369" s="1202"/>
      <c r="K2369" s="1202"/>
      <c r="L2369" s="1202" t="s">
        <v>747</v>
      </c>
      <c r="M2369" s="1202" t="s">
        <v>2737</v>
      </c>
      <c r="N2369" s="1203" t="s">
        <v>2749</v>
      </c>
      <c r="O2369" s="1203" t="s">
        <v>750</v>
      </c>
      <c r="P2369" s="1203" t="s">
        <v>916</v>
      </c>
      <c r="Q2369" s="1203" t="s">
        <v>750</v>
      </c>
      <c r="R2369" s="1203" t="s">
        <v>917</v>
      </c>
      <c r="S2369" s="1209">
        <f>VLOOKUP($D2369,'NI-Ter'!$B$1:$Y$2048,12,FALSE)</f>
        <v>0</v>
      </c>
      <c r="T2369" s="1209">
        <f>VLOOKUP($D2369,'NI-Ter'!$B$1:$Y$2048,13,FALSE)</f>
        <v>0</v>
      </c>
      <c r="U2369" s="1209">
        <f>VLOOKUP($D2369,'NI-Ter'!$B$1:$Y$2048,16,FALSE)</f>
        <v>0</v>
      </c>
      <c r="V2369" s="1209">
        <f>VLOOKUP($D2369,'NI-Ter'!$B$1:$Y$2048,17,FALSE)</f>
        <v>0</v>
      </c>
      <c r="W2369" s="1209">
        <f>VLOOKUP($D2369,'NI-Ter'!$B$1:$Y$2048,18,FALSE)</f>
        <v>0</v>
      </c>
      <c r="X2369" s="1209">
        <f>VLOOKUP($D2369,'NI-Ter'!$B$1:$Y$2048,19,FALSE)</f>
        <v>0</v>
      </c>
    </row>
    <row r="2370" spans="1:24" hidden="1">
      <c r="A2370" s="507"/>
      <c r="B2370" s="507"/>
      <c r="C2370" s="507"/>
      <c r="D2370" s="1209" t="s">
        <v>2750</v>
      </c>
      <c r="E2370" s="1210" t="s">
        <v>3062</v>
      </c>
      <c r="F2370" s="1202"/>
      <c r="G2370" s="1202"/>
      <c r="H2370" s="1202" t="s">
        <v>2736</v>
      </c>
      <c r="I2370" s="1202" t="s">
        <v>53</v>
      </c>
      <c r="J2370" s="1202"/>
      <c r="K2370" s="1202"/>
      <c r="L2370" s="1202" t="s">
        <v>747</v>
      </c>
      <c r="M2370" s="1202" t="s">
        <v>2737</v>
      </c>
      <c r="N2370" s="1203" t="s">
        <v>2751</v>
      </c>
      <c r="O2370" s="1203" t="s">
        <v>750</v>
      </c>
      <c r="P2370" s="1203" t="s">
        <v>916</v>
      </c>
      <c r="Q2370" s="1203" t="s">
        <v>750</v>
      </c>
      <c r="R2370" s="1203" t="s">
        <v>917</v>
      </c>
      <c r="S2370" s="1209">
        <f>VLOOKUP($D2370,'NI-Ter'!$B$1:$Y$2048,12,FALSE)</f>
        <v>0</v>
      </c>
      <c r="T2370" s="1209">
        <f>VLOOKUP($D2370,'NI-Ter'!$B$1:$Y$2048,13,FALSE)</f>
        <v>0</v>
      </c>
      <c r="U2370" s="1209">
        <f>VLOOKUP($D2370,'NI-Ter'!$B$1:$Y$2048,16,FALSE)</f>
        <v>0</v>
      </c>
      <c r="V2370" s="1209">
        <f>VLOOKUP($D2370,'NI-Ter'!$B$1:$Y$2048,17,FALSE)</f>
        <v>0</v>
      </c>
      <c r="W2370" s="1209">
        <f>VLOOKUP($D2370,'NI-Ter'!$B$1:$Y$2048,18,FALSE)</f>
        <v>0</v>
      </c>
      <c r="X2370" s="1209">
        <f>VLOOKUP($D2370,'NI-Ter'!$B$1:$Y$2048,19,FALSE)</f>
        <v>0</v>
      </c>
    </row>
    <row r="2371" spans="1:24" hidden="1">
      <c r="A2371" s="507"/>
      <c r="B2371" s="507"/>
      <c r="C2371" s="507"/>
      <c r="D2371" s="1209" t="s">
        <v>2752</v>
      </c>
      <c r="E2371" s="1210" t="s">
        <v>3062</v>
      </c>
      <c r="F2371" s="1202"/>
      <c r="G2371" s="1202"/>
      <c r="H2371" s="1202" t="s">
        <v>2736</v>
      </c>
      <c r="I2371" s="1202" t="s">
        <v>53</v>
      </c>
      <c r="J2371" s="1202"/>
      <c r="K2371" s="1202"/>
      <c r="L2371" s="1202" t="s">
        <v>747</v>
      </c>
      <c r="M2371" s="1202" t="s">
        <v>2737</v>
      </c>
      <c r="N2371" s="1203" t="s">
        <v>2753</v>
      </c>
      <c r="O2371" s="1203" t="s">
        <v>750</v>
      </c>
      <c r="P2371" s="1203" t="s">
        <v>916</v>
      </c>
      <c r="Q2371" s="1203" t="s">
        <v>750</v>
      </c>
      <c r="R2371" s="1203" t="s">
        <v>917</v>
      </c>
      <c r="S2371" s="1209">
        <f>VLOOKUP($D2371,'NI-Ter'!$B$1:$Y$2048,12,FALSE)</f>
        <v>0</v>
      </c>
      <c r="T2371" s="1209">
        <f>VLOOKUP($D2371,'NI-Ter'!$B$1:$Y$2048,13,FALSE)</f>
        <v>0</v>
      </c>
      <c r="U2371" s="1209">
        <f>VLOOKUP($D2371,'NI-Ter'!$B$1:$Y$2048,16,FALSE)</f>
        <v>0</v>
      </c>
      <c r="V2371" s="1209">
        <f>VLOOKUP($D2371,'NI-Ter'!$B$1:$Y$2048,17,FALSE)</f>
        <v>0</v>
      </c>
      <c r="W2371" s="1209">
        <f>VLOOKUP($D2371,'NI-Ter'!$B$1:$Y$2048,18,FALSE)</f>
        <v>0</v>
      </c>
      <c r="X2371" s="1209">
        <f>VLOOKUP($D2371,'NI-Ter'!$B$1:$Y$2048,19,FALSE)</f>
        <v>0</v>
      </c>
    </row>
    <row r="2372" spans="1:24" ht="27" hidden="1">
      <c r="A2372" s="507"/>
      <c r="B2372" s="507"/>
      <c r="C2372" s="507"/>
      <c r="D2372" s="1209" t="s">
        <v>2754</v>
      </c>
      <c r="E2372" s="1210" t="s">
        <v>3062</v>
      </c>
      <c r="F2372" s="1202"/>
      <c r="G2372" s="1202"/>
      <c r="H2372" s="1202" t="s">
        <v>2736</v>
      </c>
      <c r="I2372" s="1202" t="s">
        <v>53</v>
      </c>
      <c r="J2372" s="1202"/>
      <c r="K2372" s="1202"/>
      <c r="L2372" s="1202" t="s">
        <v>747</v>
      </c>
      <c r="M2372" s="1202" t="s">
        <v>2737</v>
      </c>
      <c r="N2372" s="1203" t="s">
        <v>2755</v>
      </c>
      <c r="O2372" s="1203" t="s">
        <v>750</v>
      </c>
      <c r="P2372" s="1203" t="s">
        <v>931</v>
      </c>
      <c r="Q2372" s="1203" t="s">
        <v>750</v>
      </c>
      <c r="R2372" s="1203" t="s">
        <v>932</v>
      </c>
      <c r="S2372" s="1209">
        <f>VLOOKUP($D2372,'NI-Ter'!$B$1:$Y$2048,12,FALSE)</f>
        <v>0</v>
      </c>
      <c r="T2372" s="1209">
        <f>VLOOKUP($D2372,'NI-Ter'!$B$1:$Y$2048,13,FALSE)</f>
        <v>0</v>
      </c>
      <c r="U2372" s="1209">
        <f>VLOOKUP($D2372,'NI-Ter'!$B$1:$Y$2048,16,FALSE)</f>
        <v>0</v>
      </c>
      <c r="V2372" s="1209">
        <f>VLOOKUP($D2372,'NI-Ter'!$B$1:$Y$2048,17,FALSE)</f>
        <v>0</v>
      </c>
      <c r="W2372" s="1209">
        <f>VLOOKUP($D2372,'NI-Ter'!$B$1:$Y$2048,18,FALSE)</f>
        <v>0</v>
      </c>
      <c r="X2372" s="1209">
        <f>VLOOKUP($D2372,'NI-Ter'!$B$1:$Y$2048,19,FALSE)</f>
        <v>0</v>
      </c>
    </row>
    <row r="2373" spans="1:24" hidden="1">
      <c r="A2373" s="507"/>
      <c r="B2373" s="507"/>
      <c r="C2373" s="507"/>
      <c r="D2373" s="1209" t="s">
        <v>2756</v>
      </c>
      <c r="E2373" s="1210" t="s">
        <v>3062</v>
      </c>
      <c r="F2373" s="1202"/>
      <c r="G2373" s="1202"/>
      <c r="H2373" s="1202"/>
      <c r="I2373" s="1202" t="s">
        <v>71</v>
      </c>
      <c r="J2373" s="1202"/>
      <c r="K2373" s="1202"/>
      <c r="L2373" s="1202"/>
      <c r="M2373" s="1202"/>
      <c r="N2373" s="1203" t="s">
        <v>2757</v>
      </c>
      <c r="O2373" s="1203" t="s">
        <v>73</v>
      </c>
      <c r="P2373" s="1203" t="s">
        <v>73</v>
      </c>
      <c r="Q2373" s="1203" t="s">
        <v>73</v>
      </c>
      <c r="R2373" s="1203" t="s">
        <v>73</v>
      </c>
      <c r="S2373" s="1209">
        <f>VLOOKUP($D2373,'NI-Ter'!$B$1:$Y$2048,12,FALSE)</f>
        <v>0</v>
      </c>
      <c r="T2373" s="1209">
        <f>VLOOKUP($D2373,'NI-Ter'!$B$1:$Y$2048,13,FALSE)</f>
        <v>0</v>
      </c>
      <c r="U2373" s="1209">
        <f>VLOOKUP($D2373,'NI-Ter'!$B$1:$Y$2048,16,FALSE)</f>
        <v>36</v>
      </c>
      <c r="V2373" s="1209">
        <f>VLOOKUP($D2373,'NI-Ter'!$B$1:$Y$2048,17,FALSE)</f>
        <v>0</v>
      </c>
      <c r="W2373" s="1209">
        <f>VLOOKUP($D2373,'NI-Ter'!$B$1:$Y$2048,18,FALSE)</f>
        <v>0</v>
      </c>
      <c r="X2373" s="1209">
        <f>VLOOKUP($D2373,'NI-Ter'!$B$1:$Y$2048,19,FALSE)</f>
        <v>0</v>
      </c>
    </row>
    <row r="2374" spans="1:24" hidden="1">
      <c r="A2374" s="507"/>
      <c r="B2374" s="507"/>
      <c r="C2374" s="507"/>
      <c r="D2374" s="1209" t="s">
        <v>2758</v>
      </c>
      <c r="E2374" s="1210" t="s">
        <v>3062</v>
      </c>
      <c r="F2374" s="1202"/>
      <c r="G2374" s="1202"/>
      <c r="H2374" s="1202" t="s">
        <v>2759</v>
      </c>
      <c r="I2374" s="1202" t="s">
        <v>53</v>
      </c>
      <c r="J2374" s="1202"/>
      <c r="K2374" s="1202"/>
      <c r="L2374" s="1202" t="s">
        <v>2761</v>
      </c>
      <c r="M2374" s="1202" t="s">
        <v>2762</v>
      </c>
      <c r="N2374" s="1203" t="s">
        <v>2763</v>
      </c>
      <c r="O2374" s="1203" t="s">
        <v>73</v>
      </c>
      <c r="P2374" s="1203" t="s">
        <v>73</v>
      </c>
      <c r="Q2374" s="1203" t="s">
        <v>73</v>
      </c>
      <c r="R2374" s="1203" t="s">
        <v>73</v>
      </c>
      <c r="S2374" s="1209">
        <f>VLOOKUP($D2374,'NI-Ter'!$B$1:$Y$2048,12,FALSE)</f>
        <v>0</v>
      </c>
      <c r="T2374" s="1209">
        <f>VLOOKUP($D2374,'NI-Ter'!$B$1:$Y$2048,13,FALSE)</f>
        <v>0</v>
      </c>
      <c r="U2374" s="1209">
        <f>VLOOKUP($D2374,'NI-Ter'!$B$1:$Y$2048,16,FALSE)</f>
        <v>0</v>
      </c>
      <c r="V2374" s="1209">
        <f>VLOOKUP($D2374,'NI-Ter'!$B$1:$Y$2048,17,FALSE)</f>
        <v>0</v>
      </c>
      <c r="W2374" s="1209">
        <f>VLOOKUP($D2374,'NI-Ter'!$B$1:$Y$2048,18,FALSE)</f>
        <v>0</v>
      </c>
      <c r="X2374" s="1209">
        <f>VLOOKUP($D2374,'NI-Ter'!$B$1:$Y$2048,19,FALSE)</f>
        <v>0</v>
      </c>
    </row>
    <row r="2375" spans="1:24" hidden="1">
      <c r="A2375" s="507"/>
      <c r="B2375" s="507"/>
      <c r="C2375" s="507"/>
      <c r="D2375" s="1209" t="s">
        <v>2764</v>
      </c>
      <c r="E2375" s="1210" t="s">
        <v>3062</v>
      </c>
      <c r="F2375" s="1202"/>
      <c r="G2375" s="1202"/>
      <c r="H2375" s="1202" t="s">
        <v>2765</v>
      </c>
      <c r="I2375" s="1202" t="s">
        <v>53</v>
      </c>
      <c r="J2375" s="1202"/>
      <c r="K2375" s="1202"/>
      <c r="L2375" s="1202" t="s">
        <v>2761</v>
      </c>
      <c r="M2375" s="1202" t="s">
        <v>2762</v>
      </c>
      <c r="N2375" s="1203" t="s">
        <v>2766</v>
      </c>
      <c r="O2375" s="1203" t="s">
        <v>73</v>
      </c>
      <c r="P2375" s="1203" t="s">
        <v>73</v>
      </c>
      <c r="Q2375" s="1203" t="s">
        <v>73</v>
      </c>
      <c r="R2375" s="1203" t="s">
        <v>73</v>
      </c>
      <c r="S2375" s="1209">
        <f>VLOOKUP($D2375,'NI-Ter'!$B$1:$Y$2048,12,FALSE)</f>
        <v>0</v>
      </c>
      <c r="T2375" s="1209">
        <f>VLOOKUP($D2375,'NI-Ter'!$B$1:$Y$2048,13,FALSE)</f>
        <v>0</v>
      </c>
      <c r="U2375" s="1209">
        <f>VLOOKUP($D2375,'NI-Ter'!$B$1:$Y$2048,16,FALSE)</f>
        <v>0</v>
      </c>
      <c r="V2375" s="1209">
        <f>VLOOKUP($D2375,'NI-Ter'!$B$1:$Y$2048,17,FALSE)</f>
        <v>0</v>
      </c>
      <c r="W2375" s="1209">
        <f>VLOOKUP($D2375,'NI-Ter'!$B$1:$Y$2048,18,FALSE)</f>
        <v>0</v>
      </c>
      <c r="X2375" s="1209">
        <f>VLOOKUP($D2375,'NI-Ter'!$B$1:$Y$2048,19,FALSE)</f>
        <v>0</v>
      </c>
    </row>
    <row r="2376" spans="1:24" ht="27" hidden="1">
      <c r="A2376" s="507"/>
      <c r="B2376" s="507"/>
      <c r="C2376" s="507"/>
      <c r="D2376" s="1209" t="s">
        <v>2767</v>
      </c>
      <c r="E2376" s="1210" t="s">
        <v>3062</v>
      </c>
      <c r="F2376" s="1202"/>
      <c r="G2376" s="1202"/>
      <c r="H2376" s="1204" t="s">
        <v>2768</v>
      </c>
      <c r="I2376" s="1202" t="s">
        <v>53</v>
      </c>
      <c r="J2376" s="1202"/>
      <c r="K2376" s="1202"/>
      <c r="L2376" s="1202" t="s">
        <v>2761</v>
      </c>
      <c r="M2376" s="1202" t="s">
        <v>2762</v>
      </c>
      <c r="N2376" s="1203" t="s">
        <v>2769</v>
      </c>
      <c r="O2376" s="1203" t="s">
        <v>73</v>
      </c>
      <c r="P2376" s="1203" t="s">
        <v>73</v>
      </c>
      <c r="Q2376" s="1203" t="s">
        <v>73</v>
      </c>
      <c r="R2376" s="1203" t="s">
        <v>73</v>
      </c>
      <c r="S2376" s="1209">
        <f>VLOOKUP($D2376,'NI-Ter'!$B$1:$Y$2048,12,FALSE)</f>
        <v>0</v>
      </c>
      <c r="T2376" s="1209">
        <f>VLOOKUP($D2376,'NI-Ter'!$B$1:$Y$2048,13,FALSE)</f>
        <v>0</v>
      </c>
      <c r="U2376" s="1209">
        <f>VLOOKUP($D2376,'NI-Ter'!$B$1:$Y$2048,16,FALSE)</f>
        <v>0</v>
      </c>
      <c r="V2376" s="1209">
        <f>VLOOKUP($D2376,'NI-Ter'!$B$1:$Y$2048,17,FALSE)</f>
        <v>0</v>
      </c>
      <c r="W2376" s="1209">
        <f>VLOOKUP($D2376,'NI-Ter'!$B$1:$Y$2048,18,FALSE)</f>
        <v>0</v>
      </c>
      <c r="X2376" s="1209">
        <f>VLOOKUP($D2376,'NI-Ter'!$B$1:$Y$2048,19,FALSE)</f>
        <v>0</v>
      </c>
    </row>
    <row r="2377" spans="1:24" hidden="1">
      <c r="A2377" s="507"/>
      <c r="B2377" s="507"/>
      <c r="C2377" s="507"/>
      <c r="D2377" s="1209" t="s">
        <v>2770</v>
      </c>
      <c r="E2377" s="1210" t="s">
        <v>3062</v>
      </c>
      <c r="F2377" s="1202"/>
      <c r="G2377" s="1202"/>
      <c r="H2377" s="1204" t="s">
        <v>2771</v>
      </c>
      <c r="I2377" s="1202" t="s">
        <v>53</v>
      </c>
      <c r="J2377" s="1202"/>
      <c r="K2377" s="1202"/>
      <c r="L2377" s="1202" t="s">
        <v>2761</v>
      </c>
      <c r="M2377" s="1202" t="s">
        <v>2762</v>
      </c>
      <c r="N2377" s="1203" t="s">
        <v>2772</v>
      </c>
      <c r="O2377" s="1203" t="s">
        <v>73</v>
      </c>
      <c r="P2377" s="1203" t="s">
        <v>73</v>
      </c>
      <c r="Q2377" s="1203" t="s">
        <v>73</v>
      </c>
      <c r="R2377" s="1203" t="s">
        <v>73</v>
      </c>
      <c r="S2377" s="1209">
        <f>VLOOKUP($D2377,'NI-Ter'!$B$1:$Y$2048,12,FALSE)</f>
        <v>0</v>
      </c>
      <c r="T2377" s="1209">
        <f>VLOOKUP($D2377,'NI-Ter'!$B$1:$Y$2048,13,FALSE)</f>
        <v>0</v>
      </c>
      <c r="U2377" s="1209">
        <f>VLOOKUP($D2377,'NI-Ter'!$B$1:$Y$2048,16,FALSE)</f>
        <v>0</v>
      </c>
      <c r="V2377" s="1209">
        <f>VLOOKUP($D2377,'NI-Ter'!$B$1:$Y$2048,17,FALSE)</f>
        <v>0</v>
      </c>
      <c r="W2377" s="1209">
        <f>VLOOKUP($D2377,'NI-Ter'!$B$1:$Y$2048,18,FALSE)</f>
        <v>0</v>
      </c>
      <c r="X2377" s="1209">
        <f>VLOOKUP($D2377,'NI-Ter'!$B$1:$Y$2048,19,FALSE)</f>
        <v>0</v>
      </c>
    </row>
    <row r="2378" spans="1:24" hidden="1">
      <c r="A2378" s="507"/>
      <c r="B2378" s="507"/>
      <c r="C2378" s="507"/>
      <c r="D2378" s="1209" t="s">
        <v>2773</v>
      </c>
      <c r="E2378" s="1210" t="s">
        <v>3062</v>
      </c>
      <c r="F2378" s="1202"/>
      <c r="G2378" s="1202"/>
      <c r="H2378" s="1202" t="s">
        <v>2774</v>
      </c>
      <c r="I2378" s="1202" t="s">
        <v>53</v>
      </c>
      <c r="J2378" s="1202"/>
      <c r="K2378" s="1202"/>
      <c r="L2378" s="1202" t="s">
        <v>2761</v>
      </c>
      <c r="M2378" s="1202" t="s">
        <v>2762</v>
      </c>
      <c r="N2378" s="1203" t="s">
        <v>2775</v>
      </c>
      <c r="O2378" s="1203" t="s">
        <v>73</v>
      </c>
      <c r="P2378" s="1203" t="s">
        <v>73</v>
      </c>
      <c r="Q2378" s="1203" t="s">
        <v>73</v>
      </c>
      <c r="R2378" s="1203" t="s">
        <v>73</v>
      </c>
      <c r="S2378" s="1209">
        <f>VLOOKUP($D2378,'NI-Ter'!$B$1:$Y$2048,12,FALSE)</f>
        <v>0</v>
      </c>
      <c r="T2378" s="1209">
        <f>VLOOKUP($D2378,'NI-Ter'!$B$1:$Y$2048,13,FALSE)</f>
        <v>0</v>
      </c>
      <c r="U2378" s="1209">
        <f>VLOOKUP($D2378,'NI-Ter'!$B$1:$Y$2048,16,FALSE)</f>
        <v>0</v>
      </c>
      <c r="V2378" s="1209">
        <f>VLOOKUP($D2378,'NI-Ter'!$B$1:$Y$2048,17,FALSE)</f>
        <v>0</v>
      </c>
      <c r="W2378" s="1209">
        <f>VLOOKUP($D2378,'NI-Ter'!$B$1:$Y$2048,18,FALSE)</f>
        <v>0</v>
      </c>
      <c r="X2378" s="1209">
        <f>VLOOKUP($D2378,'NI-Ter'!$B$1:$Y$2048,19,FALSE)</f>
        <v>0</v>
      </c>
    </row>
    <row r="2379" spans="1:24" hidden="1">
      <c r="A2379" s="507"/>
      <c r="B2379" s="507"/>
      <c r="C2379" s="507"/>
      <c r="D2379" s="1209" t="s">
        <v>2776</v>
      </c>
      <c r="E2379" s="1210" t="s">
        <v>3062</v>
      </c>
      <c r="F2379" s="1202"/>
      <c r="G2379" s="1202"/>
      <c r="H2379" s="1202" t="s">
        <v>2777</v>
      </c>
      <c r="I2379" s="1202" t="s">
        <v>53</v>
      </c>
      <c r="J2379" s="1202"/>
      <c r="K2379" s="1202"/>
      <c r="L2379" s="1202" t="s">
        <v>2761</v>
      </c>
      <c r="M2379" s="1202" t="s">
        <v>2778</v>
      </c>
      <c r="N2379" s="1203" t="s">
        <v>2779</v>
      </c>
      <c r="O2379" s="1203" t="s">
        <v>73</v>
      </c>
      <c r="P2379" s="1203" t="s">
        <v>73</v>
      </c>
      <c r="Q2379" s="1203" t="s">
        <v>73</v>
      </c>
      <c r="R2379" s="1203" t="s">
        <v>73</v>
      </c>
      <c r="S2379" s="1209">
        <f>VLOOKUP($D2379,'NI-Ter'!$B$1:$Y$2048,12,FALSE)</f>
        <v>0</v>
      </c>
      <c r="T2379" s="1209">
        <f>VLOOKUP($D2379,'NI-Ter'!$B$1:$Y$2048,13,FALSE)</f>
        <v>0</v>
      </c>
      <c r="U2379" s="1209">
        <f>VLOOKUP($D2379,'NI-Ter'!$B$1:$Y$2048,16,FALSE)</f>
        <v>36</v>
      </c>
      <c r="V2379" s="1209">
        <f>VLOOKUP($D2379,'NI-Ter'!$B$1:$Y$2048,17,FALSE)</f>
        <v>0</v>
      </c>
      <c r="W2379" s="1209">
        <f>VLOOKUP($D2379,'NI-Ter'!$B$1:$Y$2048,18,FALSE)</f>
        <v>0</v>
      </c>
      <c r="X2379" s="1209">
        <f>VLOOKUP($D2379,'NI-Ter'!$B$1:$Y$2048,19,FALSE)</f>
        <v>0</v>
      </c>
    </row>
    <row r="2380" spans="1:24" hidden="1">
      <c r="A2380" s="507"/>
      <c r="B2380" s="507"/>
      <c r="C2380" s="507"/>
      <c r="D2380" s="1209" t="s">
        <v>2780</v>
      </c>
      <c r="E2380" s="1210" t="s">
        <v>3062</v>
      </c>
      <c r="F2380" s="1202"/>
      <c r="G2380" s="1202"/>
      <c r="H2380" s="1202" t="s">
        <v>2781</v>
      </c>
      <c r="I2380" s="1202" t="s">
        <v>53</v>
      </c>
      <c r="J2380" s="1202"/>
      <c r="K2380" s="1202"/>
      <c r="L2380" s="1202" t="s">
        <v>2761</v>
      </c>
      <c r="M2380" s="1202" t="s">
        <v>2762</v>
      </c>
      <c r="N2380" s="1203" t="s">
        <v>2782</v>
      </c>
      <c r="O2380" s="1203" t="s">
        <v>73</v>
      </c>
      <c r="P2380" s="1203" t="s">
        <v>73</v>
      </c>
      <c r="Q2380" s="1203" t="s">
        <v>73</v>
      </c>
      <c r="R2380" s="1203" t="s">
        <v>73</v>
      </c>
      <c r="S2380" s="1209">
        <f>VLOOKUP($D2380,'NI-Ter'!$B$1:$Y$2048,12,FALSE)</f>
        <v>0</v>
      </c>
      <c r="T2380" s="1209">
        <f>VLOOKUP($D2380,'NI-Ter'!$B$1:$Y$2048,13,FALSE)</f>
        <v>0</v>
      </c>
      <c r="U2380" s="1209">
        <f>VLOOKUP($D2380,'NI-Ter'!$B$1:$Y$2048,16,FALSE)</f>
        <v>0</v>
      </c>
      <c r="V2380" s="1209">
        <f>VLOOKUP($D2380,'NI-Ter'!$B$1:$Y$2048,17,FALSE)</f>
        <v>0</v>
      </c>
      <c r="W2380" s="1209">
        <f>VLOOKUP($D2380,'NI-Ter'!$B$1:$Y$2048,18,FALSE)</f>
        <v>0</v>
      </c>
      <c r="X2380" s="1209">
        <f>VLOOKUP($D2380,'NI-Ter'!$B$1:$Y$2048,19,FALSE)</f>
        <v>0</v>
      </c>
    </row>
    <row r="2381" spans="1:24" hidden="1">
      <c r="A2381" s="507"/>
      <c r="B2381" s="507"/>
      <c r="C2381" s="507"/>
      <c r="D2381" s="1209" t="s">
        <v>2783</v>
      </c>
      <c r="E2381" s="1210" t="s">
        <v>3062</v>
      </c>
      <c r="F2381" s="1202"/>
      <c r="G2381" s="1202"/>
      <c r="H2381" s="1202" t="s">
        <v>2784</v>
      </c>
      <c r="I2381" s="1202" t="s">
        <v>53</v>
      </c>
      <c r="J2381" s="1202"/>
      <c r="K2381" s="1202"/>
      <c r="L2381" s="1202" t="s">
        <v>2761</v>
      </c>
      <c r="M2381" s="1202" t="s">
        <v>2762</v>
      </c>
      <c r="N2381" s="1203" t="s">
        <v>2785</v>
      </c>
      <c r="O2381" s="1203" t="s">
        <v>73</v>
      </c>
      <c r="P2381" s="1203" t="s">
        <v>73</v>
      </c>
      <c r="Q2381" s="1203" t="s">
        <v>73</v>
      </c>
      <c r="R2381" s="1203" t="s">
        <v>73</v>
      </c>
      <c r="S2381" s="1209">
        <f>VLOOKUP($D2381,'NI-Ter'!$B$1:$Y$2048,12,FALSE)</f>
        <v>0</v>
      </c>
      <c r="T2381" s="1209">
        <f>VLOOKUP($D2381,'NI-Ter'!$B$1:$Y$2048,13,FALSE)</f>
        <v>0</v>
      </c>
      <c r="U2381" s="1209">
        <f>VLOOKUP($D2381,'NI-Ter'!$B$1:$Y$2048,16,FALSE)</f>
        <v>0</v>
      </c>
      <c r="V2381" s="1209">
        <f>VLOOKUP($D2381,'NI-Ter'!$B$1:$Y$2048,17,FALSE)</f>
        <v>0</v>
      </c>
      <c r="W2381" s="1209">
        <f>VLOOKUP($D2381,'NI-Ter'!$B$1:$Y$2048,18,FALSE)</f>
        <v>0</v>
      </c>
      <c r="X2381" s="1209">
        <f>VLOOKUP($D2381,'NI-Ter'!$B$1:$Y$2048,19,FALSE)</f>
        <v>0</v>
      </c>
    </row>
    <row r="2382" spans="1:24" hidden="1">
      <c r="A2382" s="507"/>
      <c r="B2382" s="507"/>
      <c r="C2382" s="507"/>
      <c r="D2382" s="1209" t="s">
        <v>2786</v>
      </c>
      <c r="E2382" s="1210" t="s">
        <v>3062</v>
      </c>
      <c r="F2382" s="1202"/>
      <c r="G2382" s="1202"/>
      <c r="H2382" s="1202" t="s">
        <v>2787</v>
      </c>
      <c r="I2382" s="1202" t="s">
        <v>53</v>
      </c>
      <c r="J2382" s="1202"/>
      <c r="K2382" s="1202"/>
      <c r="L2382" s="1202" t="s">
        <v>2761</v>
      </c>
      <c r="M2382" s="1202" t="s">
        <v>2762</v>
      </c>
      <c r="N2382" s="1203" t="s">
        <v>2788</v>
      </c>
      <c r="O2382" s="1203" t="s">
        <v>73</v>
      </c>
      <c r="P2382" s="1203" t="s">
        <v>73</v>
      </c>
      <c r="Q2382" s="1203" t="s">
        <v>73</v>
      </c>
      <c r="R2382" s="1203" t="s">
        <v>73</v>
      </c>
      <c r="S2382" s="1209">
        <f>VLOOKUP($D2382,'NI-Ter'!$B$1:$Y$2048,12,FALSE)</f>
        <v>0</v>
      </c>
      <c r="T2382" s="1209">
        <f>VLOOKUP($D2382,'NI-Ter'!$B$1:$Y$2048,13,FALSE)</f>
        <v>0</v>
      </c>
      <c r="U2382" s="1209">
        <f>VLOOKUP($D2382,'NI-Ter'!$B$1:$Y$2048,16,FALSE)</f>
        <v>0</v>
      </c>
      <c r="V2382" s="1209">
        <f>VLOOKUP($D2382,'NI-Ter'!$B$1:$Y$2048,17,FALSE)</f>
        <v>0</v>
      </c>
      <c r="W2382" s="1209">
        <f>VLOOKUP($D2382,'NI-Ter'!$B$1:$Y$2048,18,FALSE)</f>
        <v>0</v>
      </c>
      <c r="X2382" s="1209">
        <f>VLOOKUP($D2382,'NI-Ter'!$B$1:$Y$2048,19,FALSE)</f>
        <v>0</v>
      </c>
    </row>
    <row r="2383" spans="1:24" hidden="1">
      <c r="A2383" s="507"/>
      <c r="B2383" s="507"/>
      <c r="C2383" s="507"/>
      <c r="D2383" s="1209" t="s">
        <v>2789</v>
      </c>
      <c r="E2383" s="1210" t="s">
        <v>3062</v>
      </c>
      <c r="F2383" s="1202"/>
      <c r="G2383" s="1202"/>
      <c r="H2383" s="1202" t="s">
        <v>2790</v>
      </c>
      <c r="I2383" s="1202" t="s">
        <v>53</v>
      </c>
      <c r="J2383" s="1202"/>
      <c r="K2383" s="1202"/>
      <c r="L2383" s="1202" t="s">
        <v>2761</v>
      </c>
      <c r="M2383" s="1202" t="s">
        <v>2762</v>
      </c>
      <c r="N2383" s="1203" t="s">
        <v>2791</v>
      </c>
      <c r="O2383" s="1203" t="s">
        <v>73</v>
      </c>
      <c r="P2383" s="1203" t="s">
        <v>73</v>
      </c>
      <c r="Q2383" s="1203" t="s">
        <v>73</v>
      </c>
      <c r="R2383" s="1203" t="s">
        <v>73</v>
      </c>
      <c r="S2383" s="1209">
        <f>VLOOKUP($D2383,'NI-Ter'!$B$1:$Y$2048,12,FALSE)</f>
        <v>0</v>
      </c>
      <c r="T2383" s="1209">
        <f>VLOOKUP($D2383,'NI-Ter'!$B$1:$Y$2048,13,FALSE)</f>
        <v>0</v>
      </c>
      <c r="U2383" s="1209">
        <f>VLOOKUP($D2383,'NI-Ter'!$B$1:$Y$2048,16,FALSE)</f>
        <v>0</v>
      </c>
      <c r="V2383" s="1209">
        <f>VLOOKUP($D2383,'NI-Ter'!$B$1:$Y$2048,17,FALSE)</f>
        <v>0</v>
      </c>
      <c r="W2383" s="1209">
        <f>VLOOKUP($D2383,'NI-Ter'!$B$1:$Y$2048,18,FALSE)</f>
        <v>0</v>
      </c>
      <c r="X2383" s="1209">
        <f>VLOOKUP($D2383,'NI-Ter'!$B$1:$Y$2048,19,FALSE)</f>
        <v>0</v>
      </c>
    </row>
    <row r="2384" spans="1:24" hidden="1">
      <c r="A2384" s="507"/>
      <c r="B2384" s="507"/>
      <c r="C2384" s="507"/>
      <c r="D2384" s="1209" t="s">
        <v>2792</v>
      </c>
      <c r="E2384" s="1210" t="s">
        <v>3062</v>
      </c>
      <c r="F2384" s="1202"/>
      <c r="G2384" s="1202"/>
      <c r="H2384" s="1202" t="s">
        <v>2793</v>
      </c>
      <c r="I2384" s="1202" t="s">
        <v>53</v>
      </c>
      <c r="J2384" s="1202"/>
      <c r="K2384" s="1202"/>
      <c r="L2384" s="1202" t="s">
        <v>2761</v>
      </c>
      <c r="M2384" s="1202" t="s">
        <v>2762</v>
      </c>
      <c r="N2384" s="1203" t="s">
        <v>2794</v>
      </c>
      <c r="O2384" s="1203" t="s">
        <v>73</v>
      </c>
      <c r="P2384" s="1203" t="s">
        <v>73</v>
      </c>
      <c r="Q2384" s="1203" t="s">
        <v>73</v>
      </c>
      <c r="R2384" s="1203" t="s">
        <v>73</v>
      </c>
      <c r="S2384" s="1209">
        <f>VLOOKUP($D2384,'NI-Ter'!$B$1:$Y$2048,12,FALSE)</f>
        <v>0</v>
      </c>
      <c r="T2384" s="1209">
        <f>VLOOKUP($D2384,'NI-Ter'!$B$1:$Y$2048,13,FALSE)</f>
        <v>0</v>
      </c>
      <c r="U2384" s="1209">
        <f>VLOOKUP($D2384,'NI-Ter'!$B$1:$Y$2048,16,FALSE)</f>
        <v>0</v>
      </c>
      <c r="V2384" s="1209">
        <f>VLOOKUP($D2384,'NI-Ter'!$B$1:$Y$2048,17,FALSE)</f>
        <v>0</v>
      </c>
      <c r="W2384" s="1209">
        <f>VLOOKUP($D2384,'NI-Ter'!$B$1:$Y$2048,18,FALSE)</f>
        <v>0</v>
      </c>
      <c r="X2384" s="1209">
        <f>VLOOKUP($D2384,'NI-Ter'!$B$1:$Y$2048,19,FALSE)</f>
        <v>0</v>
      </c>
    </row>
    <row r="2385" spans="1:83" hidden="1">
      <c r="A2385" s="507"/>
      <c r="B2385" s="507"/>
      <c r="C2385" s="507"/>
      <c r="D2385" s="1209" t="s">
        <v>2795</v>
      </c>
      <c r="E2385" s="1210" t="s">
        <v>3062</v>
      </c>
      <c r="F2385" s="1202"/>
      <c r="G2385" s="1202"/>
      <c r="H2385" s="1204" t="s">
        <v>2796</v>
      </c>
      <c r="I2385" s="1202" t="s">
        <v>53</v>
      </c>
      <c r="J2385" s="1202"/>
      <c r="K2385" s="1202"/>
      <c r="L2385" s="1202" t="s">
        <v>2761</v>
      </c>
      <c r="M2385" s="1202" t="s">
        <v>2778</v>
      </c>
      <c r="N2385" s="1203" t="s">
        <v>2797</v>
      </c>
      <c r="O2385" s="1203" t="s">
        <v>73</v>
      </c>
      <c r="P2385" s="1203" t="s">
        <v>73</v>
      </c>
      <c r="Q2385" s="1203" t="s">
        <v>73</v>
      </c>
      <c r="R2385" s="1203" t="s">
        <v>73</v>
      </c>
      <c r="S2385" s="1209">
        <f>VLOOKUP($D2385,'NI-Ter'!$B$1:$Y$2048,12,FALSE)</f>
        <v>0</v>
      </c>
      <c r="T2385" s="1209">
        <f>VLOOKUP($D2385,'NI-Ter'!$B$1:$Y$2048,13,FALSE)</f>
        <v>0</v>
      </c>
      <c r="U2385" s="1209">
        <f>VLOOKUP($D2385,'NI-Ter'!$B$1:$Y$2048,16,FALSE)</f>
        <v>0</v>
      </c>
      <c r="V2385" s="1209">
        <f>VLOOKUP($D2385,'NI-Ter'!$B$1:$Y$2048,17,FALSE)</f>
        <v>0</v>
      </c>
      <c r="W2385" s="1209">
        <f>VLOOKUP($D2385,'NI-Ter'!$B$1:$Y$2048,18,FALSE)</f>
        <v>0</v>
      </c>
      <c r="X2385" s="1209">
        <f>VLOOKUP($D2385,'NI-Ter'!$B$1:$Y$2048,19,FALSE)</f>
        <v>0</v>
      </c>
    </row>
    <row r="2386" spans="1:83" ht="27" hidden="1">
      <c r="A2386" s="507"/>
      <c r="B2386" s="507"/>
      <c r="C2386" s="507"/>
      <c r="D2386" s="1209" t="s">
        <v>2798</v>
      </c>
      <c r="E2386" s="1210" t="s">
        <v>3062</v>
      </c>
      <c r="F2386" s="1202"/>
      <c r="G2386" s="1202"/>
      <c r="H2386" s="1204" t="s">
        <v>2799</v>
      </c>
      <c r="I2386" s="1202" t="s">
        <v>53</v>
      </c>
      <c r="J2386" s="1202"/>
      <c r="K2386" s="1202"/>
      <c r="L2386" s="1202" t="s">
        <v>2761</v>
      </c>
      <c r="M2386" s="1202" t="s">
        <v>2800</v>
      </c>
      <c r="N2386" s="1203" t="s">
        <v>2801</v>
      </c>
      <c r="O2386" s="1203" t="s">
        <v>73</v>
      </c>
      <c r="P2386" s="1203" t="s">
        <v>73</v>
      </c>
      <c r="Q2386" s="1203" t="s">
        <v>73</v>
      </c>
      <c r="R2386" s="1203" t="s">
        <v>73</v>
      </c>
      <c r="S2386" s="1209">
        <f>VLOOKUP($D2386,'NI-Ter'!$B$1:$Y$2048,12,FALSE)</f>
        <v>0</v>
      </c>
      <c r="T2386" s="1209">
        <f>VLOOKUP($D2386,'NI-Ter'!$B$1:$Y$2048,13,FALSE)</f>
        <v>0</v>
      </c>
      <c r="U2386" s="1209">
        <f>VLOOKUP($D2386,'NI-Ter'!$B$1:$Y$2048,16,FALSE)</f>
        <v>0</v>
      </c>
      <c r="V2386" s="1209">
        <f>VLOOKUP($D2386,'NI-Ter'!$B$1:$Y$2048,17,FALSE)</f>
        <v>0</v>
      </c>
      <c r="W2386" s="1209">
        <f>VLOOKUP($D2386,'NI-Ter'!$B$1:$Y$2048,18,FALSE)</f>
        <v>0</v>
      </c>
      <c r="X2386" s="1209">
        <f>VLOOKUP($D2386,'NI-Ter'!$B$1:$Y$2048,19,FALSE)</f>
        <v>0</v>
      </c>
    </row>
    <row r="2387" spans="1:83" ht="27" hidden="1">
      <c r="A2387" s="507"/>
      <c r="B2387" s="507"/>
      <c r="C2387" s="507"/>
      <c r="D2387" s="1209" t="s">
        <v>2802</v>
      </c>
      <c r="E2387" s="1210" t="s">
        <v>3062</v>
      </c>
      <c r="F2387" s="1202"/>
      <c r="G2387" s="1202"/>
      <c r="H2387" s="1204" t="s">
        <v>2799</v>
      </c>
      <c r="I2387" s="1202" t="s">
        <v>53</v>
      </c>
      <c r="J2387" s="1202"/>
      <c r="K2387" s="1202"/>
      <c r="L2387" s="1202" t="s">
        <v>2761</v>
      </c>
      <c r="M2387" s="1202" t="s">
        <v>2800</v>
      </c>
      <c r="N2387" s="1203" t="s">
        <v>2803</v>
      </c>
      <c r="O2387" s="1203" t="s">
        <v>73</v>
      </c>
      <c r="P2387" s="1203" t="s">
        <v>73</v>
      </c>
      <c r="Q2387" s="1203" t="s">
        <v>73</v>
      </c>
      <c r="R2387" s="1203" t="s">
        <v>73</v>
      </c>
      <c r="S2387" s="1209">
        <f>VLOOKUP($D2387,'NI-Ter'!$B$1:$Y$2048,12,FALSE)</f>
        <v>0</v>
      </c>
      <c r="T2387" s="1209">
        <f>VLOOKUP($D2387,'NI-Ter'!$B$1:$Y$2048,13,FALSE)</f>
        <v>0</v>
      </c>
      <c r="U2387" s="1209">
        <f>VLOOKUP($D2387,'NI-Ter'!$B$1:$Y$2048,16,FALSE)</f>
        <v>0</v>
      </c>
      <c r="V2387" s="1209">
        <f>VLOOKUP($D2387,'NI-Ter'!$B$1:$Y$2048,17,FALSE)</f>
        <v>0</v>
      </c>
      <c r="W2387" s="1209">
        <f>VLOOKUP($D2387,'NI-Ter'!$B$1:$Y$2048,18,FALSE)</f>
        <v>0</v>
      </c>
      <c r="X2387" s="1209">
        <f>VLOOKUP($D2387,'NI-Ter'!$B$1:$Y$2048,19,FALSE)</f>
        <v>0</v>
      </c>
    </row>
    <row r="2388" spans="1:83" s="744" customFormat="1" ht="40.5" hidden="1">
      <c r="A2388" s="507"/>
      <c r="B2388" s="507"/>
      <c r="C2388" s="507"/>
      <c r="D2388" s="1209" t="s">
        <v>2804</v>
      </c>
      <c r="E2388" s="1210" t="s">
        <v>3062</v>
      </c>
      <c r="F2388" s="1202"/>
      <c r="G2388" s="1202"/>
      <c r="H2388" s="1204" t="s">
        <v>2799</v>
      </c>
      <c r="I2388" s="1202" t="s">
        <v>53</v>
      </c>
      <c r="J2388" s="1202"/>
      <c r="K2388" s="1202"/>
      <c r="L2388" s="1202" t="s">
        <v>2761</v>
      </c>
      <c r="M2388" s="1202" t="s">
        <v>2800</v>
      </c>
      <c r="N2388" s="1203" t="s">
        <v>2805</v>
      </c>
      <c r="O2388" s="1203"/>
      <c r="P2388" s="1203"/>
      <c r="Q2388" s="1203"/>
      <c r="R2388" s="1203"/>
      <c r="S2388" s="1209">
        <f>VLOOKUP($D2388,'NI-Ter'!$B$1:$Y$2048,12,FALSE)</f>
        <v>0</v>
      </c>
      <c r="T2388" s="1209">
        <f>VLOOKUP($D2388,'NI-Ter'!$B$1:$Y$2048,13,FALSE)</f>
        <v>0</v>
      </c>
      <c r="U2388" s="1209">
        <f>VLOOKUP($D2388,'NI-Ter'!$B$1:$Y$2048,16,FALSE)</f>
        <v>0</v>
      </c>
      <c r="V2388" s="1209">
        <f>VLOOKUP($D2388,'NI-Ter'!$B$1:$Y$2048,17,FALSE)</f>
        <v>0</v>
      </c>
      <c r="W2388" s="1209">
        <f>VLOOKUP($D2388,'NI-Ter'!$B$1:$Y$2048,18,FALSE)</f>
        <v>0</v>
      </c>
      <c r="X2388" s="1209">
        <f>VLOOKUP($D2388,'NI-Ter'!$B$1:$Y$2048,19,FALSE)</f>
        <v>0</v>
      </c>
      <c r="Y2388" s="504"/>
      <c r="Z2388" s="504"/>
      <c r="AA2388" s="504"/>
      <c r="AB2388" s="504"/>
      <c r="AC2388" s="504"/>
      <c r="AD2388" s="504"/>
      <c r="AE2388" s="504"/>
      <c r="AF2388" s="504"/>
      <c r="AG2388" s="504"/>
      <c r="AH2388" s="504"/>
      <c r="AI2388" s="504"/>
      <c r="AJ2388" s="504"/>
      <c r="AK2388" s="504"/>
      <c r="AL2388" s="504"/>
      <c r="AM2388" s="504"/>
      <c r="AN2388" s="504"/>
      <c r="AO2388" s="504"/>
      <c r="AP2388" s="504"/>
      <c r="AQ2388" s="504"/>
      <c r="AR2388" s="504"/>
      <c r="AS2388" s="504"/>
      <c r="AT2388" s="504"/>
      <c r="AU2388" s="504"/>
      <c r="AV2388" s="504"/>
      <c r="AW2388" s="504"/>
      <c r="AX2388" s="504"/>
      <c r="AY2388" s="504"/>
      <c r="AZ2388" s="504"/>
      <c r="BA2388" s="504"/>
      <c r="BB2388" s="504"/>
      <c r="BC2388" s="504"/>
      <c r="BD2388" s="504"/>
      <c r="BE2388" s="504"/>
      <c r="BF2388" s="504"/>
      <c r="BG2388" s="504"/>
      <c r="BH2388" s="504"/>
      <c r="BI2388" s="504"/>
      <c r="BJ2388" s="504"/>
      <c r="BK2388" s="504"/>
      <c r="BL2388" s="504"/>
      <c r="BM2388" s="504"/>
      <c r="BN2388" s="504"/>
      <c r="BO2388" s="504"/>
      <c r="BP2388" s="504"/>
      <c r="BQ2388" s="504"/>
      <c r="BR2388" s="504"/>
      <c r="BS2388" s="504"/>
      <c r="BT2388" s="504"/>
      <c r="BU2388" s="504"/>
      <c r="BV2388" s="504"/>
      <c r="BW2388" s="504"/>
      <c r="BX2388" s="504"/>
      <c r="BY2388" s="504"/>
      <c r="BZ2388" s="504"/>
      <c r="CA2388" s="504"/>
      <c r="CB2388" s="504"/>
      <c r="CC2388" s="504"/>
      <c r="CD2388" s="504"/>
      <c r="CE2388" s="504"/>
    </row>
    <row r="2389" spans="1:83" ht="27" hidden="1">
      <c r="A2389" s="507"/>
      <c r="B2389" s="507"/>
      <c r="C2389" s="507"/>
      <c r="D2389" s="1209" t="s">
        <v>2806</v>
      </c>
      <c r="E2389" s="1210" t="s">
        <v>3062</v>
      </c>
      <c r="F2389" s="1202"/>
      <c r="G2389" s="1202"/>
      <c r="H2389" s="1204" t="s">
        <v>2799</v>
      </c>
      <c r="I2389" s="1202" t="s">
        <v>53</v>
      </c>
      <c r="J2389" s="1202"/>
      <c r="K2389" s="1202"/>
      <c r="L2389" s="1202" t="s">
        <v>2761</v>
      </c>
      <c r="M2389" s="1202" t="s">
        <v>2800</v>
      </c>
      <c r="N2389" s="1203" t="s">
        <v>2807</v>
      </c>
      <c r="O2389" s="1203" t="s">
        <v>73</v>
      </c>
      <c r="P2389" s="1203" t="s">
        <v>73</v>
      </c>
      <c r="Q2389" s="1203" t="s">
        <v>73</v>
      </c>
      <c r="R2389" s="1203" t="s">
        <v>73</v>
      </c>
      <c r="S2389" s="1209">
        <f>VLOOKUP($D2389,'NI-Ter'!$B$1:$Y$2048,12,FALSE)</f>
        <v>0</v>
      </c>
      <c r="T2389" s="1209">
        <f>VLOOKUP($D2389,'NI-Ter'!$B$1:$Y$2048,13,FALSE)</f>
        <v>0</v>
      </c>
      <c r="U2389" s="1209">
        <f>VLOOKUP($D2389,'NI-Ter'!$B$1:$Y$2048,16,FALSE)</f>
        <v>0</v>
      </c>
      <c r="V2389" s="1209">
        <f>VLOOKUP($D2389,'NI-Ter'!$B$1:$Y$2048,17,FALSE)</f>
        <v>0</v>
      </c>
      <c r="W2389" s="1209">
        <f>VLOOKUP($D2389,'NI-Ter'!$B$1:$Y$2048,18,FALSE)</f>
        <v>0</v>
      </c>
      <c r="X2389" s="1209">
        <f>VLOOKUP($D2389,'NI-Ter'!$B$1:$Y$2048,19,FALSE)</f>
        <v>0</v>
      </c>
    </row>
    <row r="2390" spans="1:83" ht="27" hidden="1">
      <c r="A2390" s="507"/>
      <c r="B2390" s="507"/>
      <c r="C2390" s="507"/>
      <c r="D2390" s="1209" t="s">
        <v>2808</v>
      </c>
      <c r="E2390" s="1210" t="s">
        <v>3062</v>
      </c>
      <c r="F2390" s="1202"/>
      <c r="G2390" s="1202"/>
      <c r="H2390" s="1204" t="s">
        <v>2799</v>
      </c>
      <c r="I2390" s="1202" t="s">
        <v>53</v>
      </c>
      <c r="J2390" s="1202"/>
      <c r="K2390" s="1202"/>
      <c r="L2390" s="1202" t="s">
        <v>2761</v>
      </c>
      <c r="M2390" s="1202" t="s">
        <v>2800</v>
      </c>
      <c r="N2390" s="1203" t="s">
        <v>2809</v>
      </c>
      <c r="O2390" s="1203" t="s">
        <v>73</v>
      </c>
      <c r="P2390" s="1203" t="s">
        <v>73</v>
      </c>
      <c r="Q2390" s="1203" t="s">
        <v>73</v>
      </c>
      <c r="R2390" s="1203" t="s">
        <v>73</v>
      </c>
      <c r="S2390" s="1209">
        <f>VLOOKUP($D2390,'NI-Ter'!$B$1:$Y$2048,12,FALSE)</f>
        <v>0</v>
      </c>
      <c r="T2390" s="1209">
        <f>VLOOKUP($D2390,'NI-Ter'!$B$1:$Y$2048,13,FALSE)</f>
        <v>0</v>
      </c>
      <c r="U2390" s="1209">
        <f>VLOOKUP($D2390,'NI-Ter'!$B$1:$Y$2048,16,FALSE)</f>
        <v>0</v>
      </c>
      <c r="V2390" s="1209">
        <f>VLOOKUP($D2390,'NI-Ter'!$B$1:$Y$2048,17,FALSE)</f>
        <v>0</v>
      </c>
      <c r="W2390" s="1209">
        <f>VLOOKUP($D2390,'NI-Ter'!$B$1:$Y$2048,18,FALSE)</f>
        <v>0</v>
      </c>
      <c r="X2390" s="1209">
        <f>VLOOKUP($D2390,'NI-Ter'!$B$1:$Y$2048,19,FALSE)</f>
        <v>0</v>
      </c>
    </row>
    <row r="2391" spans="1:83" ht="27" hidden="1">
      <c r="A2391" s="507"/>
      <c r="B2391" s="507"/>
      <c r="C2391" s="507"/>
      <c r="D2391" s="1209" t="s">
        <v>2810</v>
      </c>
      <c r="E2391" s="1210" t="s">
        <v>3062</v>
      </c>
      <c r="F2391" s="1202"/>
      <c r="G2391" s="1202"/>
      <c r="H2391" s="1204" t="s">
        <v>2811</v>
      </c>
      <c r="I2391" s="1202" t="s">
        <v>53</v>
      </c>
      <c r="J2391" s="1202"/>
      <c r="K2391" s="1202"/>
      <c r="L2391" s="1202" t="s">
        <v>2761</v>
      </c>
      <c r="M2391" s="1202" t="s">
        <v>2800</v>
      </c>
      <c r="N2391" s="1203" t="s">
        <v>2812</v>
      </c>
      <c r="O2391" s="1203" t="s">
        <v>73</v>
      </c>
      <c r="P2391" s="1203" t="s">
        <v>73</v>
      </c>
      <c r="Q2391" s="1203" t="s">
        <v>73</v>
      </c>
      <c r="R2391" s="1203" t="s">
        <v>73</v>
      </c>
      <c r="S2391" s="1209">
        <f>VLOOKUP($D2391,'NI-Ter'!$B$1:$Y$2048,12,FALSE)</f>
        <v>0</v>
      </c>
      <c r="T2391" s="1209">
        <f>VLOOKUP($D2391,'NI-Ter'!$B$1:$Y$2048,13,FALSE)</f>
        <v>0</v>
      </c>
      <c r="U2391" s="1209">
        <f>VLOOKUP($D2391,'NI-Ter'!$B$1:$Y$2048,16,FALSE)</f>
        <v>0</v>
      </c>
      <c r="V2391" s="1209">
        <f>VLOOKUP($D2391,'NI-Ter'!$B$1:$Y$2048,17,FALSE)</f>
        <v>0</v>
      </c>
      <c r="W2391" s="1209">
        <f>VLOOKUP($D2391,'NI-Ter'!$B$1:$Y$2048,18,FALSE)</f>
        <v>0</v>
      </c>
      <c r="X2391" s="1209">
        <f>VLOOKUP($D2391,'NI-Ter'!$B$1:$Y$2048,19,FALSE)</f>
        <v>0</v>
      </c>
    </row>
    <row r="2392" spans="1:83" ht="27" hidden="1">
      <c r="A2392" s="507"/>
      <c r="B2392" s="507"/>
      <c r="C2392" s="507"/>
      <c r="D2392" s="1209" t="s">
        <v>2813</v>
      </c>
      <c r="E2392" s="1210" t="s">
        <v>3062</v>
      </c>
      <c r="F2392" s="1202"/>
      <c r="G2392" s="1202"/>
      <c r="H2392" s="1204" t="s">
        <v>2814</v>
      </c>
      <c r="I2392" s="1202" t="s">
        <v>53</v>
      </c>
      <c r="J2392" s="1202"/>
      <c r="K2392" s="1202"/>
      <c r="L2392" s="1202" t="s">
        <v>2761</v>
      </c>
      <c r="M2392" s="1202" t="s">
        <v>2800</v>
      </c>
      <c r="N2392" s="1203" t="s">
        <v>2815</v>
      </c>
      <c r="O2392" s="1203" t="s">
        <v>73</v>
      </c>
      <c r="P2392" s="1203" t="s">
        <v>73</v>
      </c>
      <c r="Q2392" s="1203" t="s">
        <v>73</v>
      </c>
      <c r="R2392" s="1203" t="s">
        <v>73</v>
      </c>
      <c r="S2392" s="1209">
        <f>VLOOKUP($D2392,'NI-Ter'!$B$1:$Y$2048,12,FALSE)</f>
        <v>0</v>
      </c>
      <c r="T2392" s="1209">
        <f>VLOOKUP($D2392,'NI-Ter'!$B$1:$Y$2048,13,FALSE)</f>
        <v>0</v>
      </c>
      <c r="U2392" s="1209">
        <f>VLOOKUP($D2392,'NI-Ter'!$B$1:$Y$2048,16,FALSE)</f>
        <v>0</v>
      </c>
      <c r="V2392" s="1209">
        <f>VLOOKUP($D2392,'NI-Ter'!$B$1:$Y$2048,17,FALSE)</f>
        <v>0</v>
      </c>
      <c r="W2392" s="1209">
        <f>VLOOKUP($D2392,'NI-Ter'!$B$1:$Y$2048,18,FALSE)</f>
        <v>0</v>
      </c>
      <c r="X2392" s="1209">
        <f>VLOOKUP($D2392,'NI-Ter'!$B$1:$Y$2048,19,FALSE)</f>
        <v>0</v>
      </c>
    </row>
    <row r="2393" spans="1:83" ht="27" hidden="1">
      <c r="A2393" s="507"/>
      <c r="B2393" s="507"/>
      <c r="C2393" s="507"/>
      <c r="D2393" s="1209" t="s">
        <v>2816</v>
      </c>
      <c r="E2393" s="1210" t="s">
        <v>3062</v>
      </c>
      <c r="F2393" s="1202"/>
      <c r="G2393" s="1202"/>
      <c r="H2393" s="1204" t="s">
        <v>2814</v>
      </c>
      <c r="I2393" s="1202" t="s">
        <v>53</v>
      </c>
      <c r="J2393" s="1202"/>
      <c r="K2393" s="1202"/>
      <c r="L2393" s="1202" t="s">
        <v>2761</v>
      </c>
      <c r="M2393" s="1202" t="s">
        <v>2800</v>
      </c>
      <c r="N2393" s="1203" t="s">
        <v>2817</v>
      </c>
      <c r="O2393" s="1203" t="s">
        <v>73</v>
      </c>
      <c r="P2393" s="1203" t="s">
        <v>73</v>
      </c>
      <c r="Q2393" s="1203" t="s">
        <v>73</v>
      </c>
      <c r="R2393" s="1203" t="s">
        <v>73</v>
      </c>
      <c r="S2393" s="1209">
        <f>VLOOKUP($D2393,'NI-Ter'!$B$1:$Y$2048,12,FALSE)</f>
        <v>0</v>
      </c>
      <c r="T2393" s="1209">
        <f>VLOOKUP($D2393,'NI-Ter'!$B$1:$Y$2048,13,FALSE)</f>
        <v>0</v>
      </c>
      <c r="U2393" s="1209">
        <f>VLOOKUP($D2393,'NI-Ter'!$B$1:$Y$2048,16,FALSE)</f>
        <v>0</v>
      </c>
      <c r="V2393" s="1209">
        <f>VLOOKUP($D2393,'NI-Ter'!$B$1:$Y$2048,17,FALSE)</f>
        <v>0</v>
      </c>
      <c r="W2393" s="1209">
        <f>VLOOKUP($D2393,'NI-Ter'!$B$1:$Y$2048,18,FALSE)</f>
        <v>0</v>
      </c>
      <c r="X2393" s="1209">
        <f>VLOOKUP($D2393,'NI-Ter'!$B$1:$Y$2048,19,FALSE)</f>
        <v>0</v>
      </c>
    </row>
    <row r="2394" spans="1:83" ht="27" hidden="1">
      <c r="A2394" s="507"/>
      <c r="B2394" s="507"/>
      <c r="C2394" s="507"/>
      <c r="D2394" s="1209" t="s">
        <v>2818</v>
      </c>
      <c r="E2394" s="1210" t="s">
        <v>3062</v>
      </c>
      <c r="F2394" s="1202"/>
      <c r="G2394" s="1202"/>
      <c r="H2394" s="1204" t="s">
        <v>2814</v>
      </c>
      <c r="I2394" s="1202" t="s">
        <v>53</v>
      </c>
      <c r="J2394" s="1202"/>
      <c r="K2394" s="1202"/>
      <c r="L2394" s="1202" t="s">
        <v>2761</v>
      </c>
      <c r="M2394" s="1202" t="s">
        <v>2800</v>
      </c>
      <c r="N2394" s="1203" t="s">
        <v>2819</v>
      </c>
      <c r="O2394" s="1203" t="s">
        <v>73</v>
      </c>
      <c r="P2394" s="1203" t="s">
        <v>73</v>
      </c>
      <c r="Q2394" s="1203" t="s">
        <v>73</v>
      </c>
      <c r="R2394" s="1203" t="s">
        <v>73</v>
      </c>
      <c r="S2394" s="1209">
        <f>VLOOKUP($D2394,'NI-Ter'!$B$1:$Y$2048,12,FALSE)</f>
        <v>0</v>
      </c>
      <c r="T2394" s="1209">
        <f>VLOOKUP($D2394,'NI-Ter'!$B$1:$Y$2048,13,FALSE)</f>
        <v>0</v>
      </c>
      <c r="U2394" s="1209">
        <f>VLOOKUP($D2394,'NI-Ter'!$B$1:$Y$2048,16,FALSE)</f>
        <v>0</v>
      </c>
      <c r="V2394" s="1209">
        <f>VLOOKUP($D2394,'NI-Ter'!$B$1:$Y$2048,17,FALSE)</f>
        <v>0</v>
      </c>
      <c r="W2394" s="1209">
        <f>VLOOKUP($D2394,'NI-Ter'!$B$1:$Y$2048,18,FALSE)</f>
        <v>0</v>
      </c>
      <c r="X2394" s="1209">
        <f>VLOOKUP($D2394,'NI-Ter'!$B$1:$Y$2048,19,FALSE)</f>
        <v>0</v>
      </c>
    </row>
    <row r="2395" spans="1:83" ht="27" hidden="1">
      <c r="A2395" s="507"/>
      <c r="B2395" s="507"/>
      <c r="C2395" s="507"/>
      <c r="D2395" s="1209" t="s">
        <v>2820</v>
      </c>
      <c r="E2395" s="1210" t="s">
        <v>3062</v>
      </c>
      <c r="F2395" s="1202"/>
      <c r="G2395" s="1202"/>
      <c r="H2395" s="1204" t="s">
        <v>2814</v>
      </c>
      <c r="I2395" s="1202" t="s">
        <v>53</v>
      </c>
      <c r="J2395" s="1202"/>
      <c r="K2395" s="1202"/>
      <c r="L2395" s="1202" t="s">
        <v>2761</v>
      </c>
      <c r="M2395" s="1202" t="s">
        <v>2800</v>
      </c>
      <c r="N2395" s="1203" t="s">
        <v>2821</v>
      </c>
      <c r="O2395" s="1203" t="s">
        <v>73</v>
      </c>
      <c r="P2395" s="1203" t="s">
        <v>73</v>
      </c>
      <c r="Q2395" s="1203" t="s">
        <v>73</v>
      </c>
      <c r="R2395" s="1203" t="s">
        <v>73</v>
      </c>
      <c r="S2395" s="1209">
        <f>VLOOKUP($D2395,'NI-Ter'!$B$1:$Y$2048,12,FALSE)</f>
        <v>0</v>
      </c>
      <c r="T2395" s="1209">
        <f>VLOOKUP($D2395,'NI-Ter'!$B$1:$Y$2048,13,FALSE)</f>
        <v>0</v>
      </c>
      <c r="U2395" s="1209">
        <f>VLOOKUP($D2395,'NI-Ter'!$B$1:$Y$2048,16,FALSE)</f>
        <v>0</v>
      </c>
      <c r="V2395" s="1209">
        <f>VLOOKUP($D2395,'NI-Ter'!$B$1:$Y$2048,17,FALSE)</f>
        <v>0</v>
      </c>
      <c r="W2395" s="1209">
        <f>VLOOKUP($D2395,'NI-Ter'!$B$1:$Y$2048,18,FALSE)</f>
        <v>0</v>
      </c>
      <c r="X2395" s="1209">
        <f>VLOOKUP($D2395,'NI-Ter'!$B$1:$Y$2048,19,FALSE)</f>
        <v>0</v>
      </c>
    </row>
    <row r="2396" spans="1:83" ht="27" hidden="1">
      <c r="A2396" s="507"/>
      <c r="B2396" s="507"/>
      <c r="C2396" s="507"/>
      <c r="D2396" s="1209" t="s">
        <v>2822</v>
      </c>
      <c r="E2396" s="1210" t="s">
        <v>3062</v>
      </c>
      <c r="F2396" s="1202"/>
      <c r="G2396" s="1202"/>
      <c r="H2396" s="1204" t="s">
        <v>2823</v>
      </c>
      <c r="I2396" s="1202" t="s">
        <v>53</v>
      </c>
      <c r="J2396" s="1202"/>
      <c r="K2396" s="1202"/>
      <c r="L2396" s="1202" t="s">
        <v>2761</v>
      </c>
      <c r="M2396" s="1202" t="s">
        <v>2800</v>
      </c>
      <c r="N2396" s="1203" t="s">
        <v>2824</v>
      </c>
      <c r="O2396" s="1203" t="s">
        <v>73</v>
      </c>
      <c r="P2396" s="1203" t="s">
        <v>73</v>
      </c>
      <c r="Q2396" s="1203" t="s">
        <v>73</v>
      </c>
      <c r="R2396" s="1203" t="s">
        <v>73</v>
      </c>
      <c r="S2396" s="1209">
        <f>VLOOKUP($D2396,'NI-Ter'!$B$1:$Y$2048,12,FALSE)</f>
        <v>0</v>
      </c>
      <c r="T2396" s="1209">
        <f>VLOOKUP($D2396,'NI-Ter'!$B$1:$Y$2048,13,FALSE)</f>
        <v>0</v>
      </c>
      <c r="U2396" s="1209">
        <f>VLOOKUP($D2396,'NI-Ter'!$B$1:$Y$2048,16,FALSE)</f>
        <v>0</v>
      </c>
      <c r="V2396" s="1209">
        <f>VLOOKUP($D2396,'NI-Ter'!$B$1:$Y$2048,17,FALSE)</f>
        <v>0</v>
      </c>
      <c r="W2396" s="1209">
        <f>VLOOKUP($D2396,'NI-Ter'!$B$1:$Y$2048,18,FALSE)</f>
        <v>0</v>
      </c>
      <c r="X2396" s="1209">
        <f>VLOOKUP($D2396,'NI-Ter'!$B$1:$Y$2048,19,FALSE)</f>
        <v>0</v>
      </c>
    </row>
    <row r="2397" spans="1:83" ht="27" hidden="1">
      <c r="A2397" s="507"/>
      <c r="B2397" s="507"/>
      <c r="C2397" s="507"/>
      <c r="D2397" s="1209" t="s">
        <v>2825</v>
      </c>
      <c r="E2397" s="1210" t="s">
        <v>3062</v>
      </c>
      <c r="F2397" s="1202"/>
      <c r="G2397" s="1202"/>
      <c r="H2397" s="1204" t="s">
        <v>2814</v>
      </c>
      <c r="I2397" s="1202" t="s">
        <v>53</v>
      </c>
      <c r="J2397" s="1202"/>
      <c r="K2397" s="1202"/>
      <c r="L2397" s="1202" t="s">
        <v>2761</v>
      </c>
      <c r="M2397" s="1202" t="s">
        <v>2800</v>
      </c>
      <c r="N2397" s="1203" t="s">
        <v>2826</v>
      </c>
      <c r="O2397" s="1203" t="s">
        <v>73</v>
      </c>
      <c r="P2397" s="1203" t="s">
        <v>73</v>
      </c>
      <c r="Q2397" s="1203" t="s">
        <v>73</v>
      </c>
      <c r="R2397" s="1203" t="s">
        <v>73</v>
      </c>
      <c r="S2397" s="1209">
        <f>VLOOKUP($D2397,'NI-Ter'!$B$1:$Y$2048,12,FALSE)</f>
        <v>0</v>
      </c>
      <c r="T2397" s="1209">
        <f>VLOOKUP($D2397,'NI-Ter'!$B$1:$Y$2048,13,FALSE)</f>
        <v>0</v>
      </c>
      <c r="U2397" s="1209">
        <f>VLOOKUP($D2397,'NI-Ter'!$B$1:$Y$2048,16,FALSE)</f>
        <v>0</v>
      </c>
      <c r="V2397" s="1209">
        <f>VLOOKUP($D2397,'NI-Ter'!$B$1:$Y$2048,17,FALSE)</f>
        <v>0</v>
      </c>
      <c r="W2397" s="1209">
        <f>VLOOKUP($D2397,'NI-Ter'!$B$1:$Y$2048,18,FALSE)</f>
        <v>0</v>
      </c>
      <c r="X2397" s="1209">
        <f>VLOOKUP($D2397,'NI-Ter'!$B$1:$Y$2048,19,FALSE)</f>
        <v>0</v>
      </c>
    </row>
    <row r="2398" spans="1:83" hidden="1">
      <c r="A2398" s="507"/>
      <c r="B2398" s="507"/>
      <c r="C2398" s="507"/>
      <c r="D2398" s="1209" t="s">
        <v>2827</v>
      </c>
      <c r="E2398" s="1210" t="s">
        <v>3062</v>
      </c>
      <c r="F2398" s="1202"/>
      <c r="G2398" s="1202"/>
      <c r="H2398" s="1202" t="s">
        <v>2828</v>
      </c>
      <c r="I2398" s="1202" t="s">
        <v>53</v>
      </c>
      <c r="J2398" s="1202"/>
      <c r="K2398" s="1202"/>
      <c r="L2398" s="1202" t="s">
        <v>2761</v>
      </c>
      <c r="M2398" s="1202" t="s">
        <v>2829</v>
      </c>
      <c r="N2398" s="1203" t="s">
        <v>2830</v>
      </c>
      <c r="O2398" s="1203" t="s">
        <v>73</v>
      </c>
      <c r="P2398" s="1203" t="s">
        <v>73</v>
      </c>
      <c r="Q2398" s="1203" t="s">
        <v>73</v>
      </c>
      <c r="R2398" s="1203" t="s">
        <v>73</v>
      </c>
      <c r="S2398" s="1209">
        <f>VLOOKUP($D2398,'NI-Ter'!$B$1:$Y$2048,12,FALSE)</f>
        <v>0</v>
      </c>
      <c r="T2398" s="1209">
        <f>VLOOKUP($D2398,'NI-Ter'!$B$1:$Y$2048,13,FALSE)</f>
        <v>0</v>
      </c>
      <c r="U2398" s="1209">
        <f>VLOOKUP($D2398,'NI-Ter'!$B$1:$Y$2048,16,FALSE)</f>
        <v>0</v>
      </c>
      <c r="V2398" s="1209">
        <f>VLOOKUP($D2398,'NI-Ter'!$B$1:$Y$2048,17,FALSE)</f>
        <v>0</v>
      </c>
      <c r="W2398" s="1209">
        <f>VLOOKUP($D2398,'NI-Ter'!$B$1:$Y$2048,18,FALSE)</f>
        <v>0</v>
      </c>
      <c r="X2398" s="1209">
        <f>VLOOKUP($D2398,'NI-Ter'!$B$1:$Y$2048,19,FALSE)</f>
        <v>0</v>
      </c>
    </row>
    <row r="2399" spans="1:83" hidden="1">
      <c r="A2399" s="507"/>
      <c r="B2399" s="507"/>
      <c r="C2399" s="507"/>
      <c r="D2399" s="1209" t="s">
        <v>2831</v>
      </c>
      <c r="E2399" s="1210" t="s">
        <v>3062</v>
      </c>
      <c r="F2399" s="1202"/>
      <c r="G2399" s="1202"/>
      <c r="H2399" s="1202" t="s">
        <v>2828</v>
      </c>
      <c r="I2399" s="1202" t="s">
        <v>53</v>
      </c>
      <c r="J2399" s="1202"/>
      <c r="K2399" s="1202"/>
      <c r="L2399" s="1202" t="s">
        <v>2761</v>
      </c>
      <c r="M2399" s="1202" t="s">
        <v>2829</v>
      </c>
      <c r="N2399" s="1203" t="s">
        <v>2832</v>
      </c>
      <c r="O2399" s="1203" t="s">
        <v>73</v>
      </c>
      <c r="P2399" s="1203" t="s">
        <v>73</v>
      </c>
      <c r="Q2399" s="1203" t="s">
        <v>73</v>
      </c>
      <c r="R2399" s="1203" t="s">
        <v>73</v>
      </c>
      <c r="S2399" s="1209">
        <f>VLOOKUP($D2399,'NI-Ter'!$B$1:$Y$2048,12,FALSE)</f>
        <v>0</v>
      </c>
      <c r="T2399" s="1209">
        <f>VLOOKUP($D2399,'NI-Ter'!$B$1:$Y$2048,13,FALSE)</f>
        <v>0</v>
      </c>
      <c r="U2399" s="1209">
        <f>VLOOKUP($D2399,'NI-Ter'!$B$1:$Y$2048,16,FALSE)</f>
        <v>0</v>
      </c>
      <c r="V2399" s="1209">
        <f>VLOOKUP($D2399,'NI-Ter'!$B$1:$Y$2048,17,FALSE)</f>
        <v>0</v>
      </c>
      <c r="W2399" s="1209">
        <f>VLOOKUP($D2399,'NI-Ter'!$B$1:$Y$2048,18,FALSE)</f>
        <v>0</v>
      </c>
      <c r="X2399" s="1209">
        <f>VLOOKUP($D2399,'NI-Ter'!$B$1:$Y$2048,19,FALSE)</f>
        <v>0</v>
      </c>
    </row>
    <row r="2400" spans="1:83" hidden="1">
      <c r="A2400" s="507"/>
      <c r="B2400" s="507"/>
      <c r="C2400" s="507"/>
      <c r="D2400" s="1209" t="s">
        <v>2833</v>
      </c>
      <c r="E2400" s="1210" t="s">
        <v>3062</v>
      </c>
      <c r="F2400" s="1202"/>
      <c r="G2400" s="1202"/>
      <c r="H2400" s="1202" t="s">
        <v>2828</v>
      </c>
      <c r="I2400" s="1202" t="s">
        <v>53</v>
      </c>
      <c r="J2400" s="1202"/>
      <c r="K2400" s="1202"/>
      <c r="L2400" s="1202" t="s">
        <v>2761</v>
      </c>
      <c r="M2400" s="1202" t="s">
        <v>2829</v>
      </c>
      <c r="N2400" s="1203" t="s">
        <v>2834</v>
      </c>
      <c r="O2400" s="1203" t="s">
        <v>73</v>
      </c>
      <c r="P2400" s="1203" t="s">
        <v>73</v>
      </c>
      <c r="Q2400" s="1203" t="s">
        <v>73</v>
      </c>
      <c r="R2400" s="1203" t="s">
        <v>73</v>
      </c>
      <c r="S2400" s="1209">
        <f>VLOOKUP($D2400,'NI-Ter'!$B$1:$Y$2048,12,FALSE)</f>
        <v>0</v>
      </c>
      <c r="T2400" s="1209">
        <f>VLOOKUP($D2400,'NI-Ter'!$B$1:$Y$2048,13,FALSE)</f>
        <v>0</v>
      </c>
      <c r="U2400" s="1209">
        <f>VLOOKUP($D2400,'NI-Ter'!$B$1:$Y$2048,16,FALSE)</f>
        <v>0</v>
      </c>
      <c r="V2400" s="1209">
        <f>VLOOKUP($D2400,'NI-Ter'!$B$1:$Y$2048,17,FALSE)</f>
        <v>0</v>
      </c>
      <c r="W2400" s="1209">
        <f>VLOOKUP($D2400,'NI-Ter'!$B$1:$Y$2048,18,FALSE)</f>
        <v>0</v>
      </c>
      <c r="X2400" s="1209">
        <f>VLOOKUP($D2400,'NI-Ter'!$B$1:$Y$2048,19,FALSE)</f>
        <v>0</v>
      </c>
    </row>
    <row r="2401" spans="1:83" s="744" customFormat="1" hidden="1">
      <c r="A2401" s="507"/>
      <c r="B2401" s="507"/>
      <c r="C2401" s="507"/>
      <c r="D2401" s="1209" t="s">
        <v>2835</v>
      </c>
      <c r="E2401" s="1210" t="s">
        <v>3062</v>
      </c>
      <c r="F2401" s="1202"/>
      <c r="G2401" s="1202"/>
      <c r="H2401" s="1202" t="s">
        <v>2828</v>
      </c>
      <c r="I2401" s="1202" t="s">
        <v>53</v>
      </c>
      <c r="J2401" s="1202"/>
      <c r="K2401" s="1202"/>
      <c r="L2401" s="1202" t="s">
        <v>2761</v>
      </c>
      <c r="M2401" s="1202" t="s">
        <v>2829</v>
      </c>
      <c r="N2401" s="1203" t="s">
        <v>2836</v>
      </c>
      <c r="O2401" s="1203" t="s">
        <v>73</v>
      </c>
      <c r="P2401" s="1203" t="s">
        <v>73</v>
      </c>
      <c r="Q2401" s="1203" t="s">
        <v>73</v>
      </c>
      <c r="R2401" s="1203" t="s">
        <v>73</v>
      </c>
      <c r="S2401" s="1209">
        <f>VLOOKUP($D2401,'NI-Ter'!$B$1:$Y$2048,12,FALSE)</f>
        <v>0</v>
      </c>
      <c r="T2401" s="1209">
        <f>VLOOKUP($D2401,'NI-Ter'!$B$1:$Y$2048,13,FALSE)</f>
        <v>0</v>
      </c>
      <c r="U2401" s="1209">
        <f>VLOOKUP($D2401,'NI-Ter'!$B$1:$Y$2048,16,FALSE)</f>
        <v>0</v>
      </c>
      <c r="V2401" s="1209">
        <f>VLOOKUP($D2401,'NI-Ter'!$B$1:$Y$2048,17,FALSE)</f>
        <v>0</v>
      </c>
      <c r="W2401" s="1209">
        <f>VLOOKUP($D2401,'NI-Ter'!$B$1:$Y$2048,18,FALSE)</f>
        <v>0</v>
      </c>
      <c r="X2401" s="1209">
        <f>VLOOKUP($D2401,'NI-Ter'!$B$1:$Y$2048,19,FALSE)</f>
        <v>0</v>
      </c>
      <c r="Y2401" s="504"/>
      <c r="Z2401" s="504"/>
      <c r="AA2401" s="504"/>
      <c r="AB2401" s="504"/>
      <c r="AC2401" s="504"/>
      <c r="AD2401" s="504"/>
      <c r="AE2401" s="504"/>
      <c r="AF2401" s="504"/>
      <c r="AG2401" s="504"/>
      <c r="AH2401" s="504"/>
      <c r="AI2401" s="504"/>
      <c r="AJ2401" s="504"/>
      <c r="AK2401" s="504"/>
      <c r="AL2401" s="504"/>
      <c r="AM2401" s="504"/>
      <c r="AN2401" s="504"/>
      <c r="AO2401" s="504"/>
      <c r="AP2401" s="504"/>
      <c r="AQ2401" s="504"/>
      <c r="AR2401" s="504"/>
      <c r="AS2401" s="504"/>
      <c r="AT2401" s="504"/>
      <c r="AU2401" s="504"/>
      <c r="AV2401" s="504"/>
      <c r="AW2401" s="504"/>
      <c r="AX2401" s="504"/>
      <c r="AY2401" s="504"/>
      <c r="AZ2401" s="504"/>
      <c r="BA2401" s="504"/>
      <c r="BB2401" s="504"/>
      <c r="BC2401" s="504"/>
      <c r="BD2401" s="504"/>
      <c r="BE2401" s="504"/>
      <c r="BF2401" s="504"/>
      <c r="BG2401" s="504"/>
      <c r="BH2401" s="504"/>
      <c r="BI2401" s="504"/>
      <c r="BJ2401" s="504"/>
      <c r="BK2401" s="504"/>
      <c r="BL2401" s="504"/>
      <c r="BM2401" s="504"/>
      <c r="BN2401" s="504"/>
      <c r="BO2401" s="504"/>
      <c r="BP2401" s="504"/>
      <c r="BQ2401" s="504"/>
      <c r="BR2401" s="504"/>
      <c r="BS2401" s="504"/>
      <c r="BT2401" s="504"/>
      <c r="BU2401" s="504"/>
      <c r="BV2401" s="504"/>
      <c r="BW2401" s="504"/>
      <c r="BX2401" s="504"/>
      <c r="BY2401" s="504"/>
      <c r="BZ2401" s="504"/>
      <c r="CA2401" s="504"/>
      <c r="CB2401" s="504"/>
      <c r="CC2401" s="504"/>
      <c r="CD2401" s="504"/>
      <c r="CE2401" s="504"/>
    </row>
    <row r="2402" spans="1:83" hidden="1">
      <c r="A2402" s="507"/>
      <c r="B2402" s="507"/>
      <c r="C2402" s="507"/>
      <c r="D2402" s="1209" t="s">
        <v>2837</v>
      </c>
      <c r="E2402" s="1210" t="s">
        <v>3062</v>
      </c>
      <c r="F2402" s="1202"/>
      <c r="G2402" s="1202"/>
      <c r="H2402" s="1202"/>
      <c r="I2402" s="1202" t="s">
        <v>71</v>
      </c>
      <c r="J2402" s="1202"/>
      <c r="K2402" s="1202"/>
      <c r="L2402" s="1202"/>
      <c r="M2402" s="1202"/>
      <c r="N2402" s="1203" t="s">
        <v>2838</v>
      </c>
      <c r="O2402" s="1203" t="s">
        <v>73</v>
      </c>
      <c r="P2402" s="1203" t="s">
        <v>73</v>
      </c>
      <c r="Q2402" s="1203" t="s">
        <v>73</v>
      </c>
      <c r="R2402" s="1203" t="s">
        <v>73</v>
      </c>
      <c r="S2402" s="1209">
        <f>VLOOKUP($D2402,'NI-Ter'!$B$1:$Y$2048,12,FALSE)</f>
        <v>0</v>
      </c>
      <c r="T2402" s="1209">
        <f>VLOOKUP($D2402,'NI-Ter'!$B$1:$Y$2048,13,FALSE)</f>
        <v>0</v>
      </c>
      <c r="U2402" s="1209">
        <f>VLOOKUP($D2402,'NI-Ter'!$B$1:$Y$2048,16,FALSE)</f>
        <v>0</v>
      </c>
      <c r="V2402" s="1209">
        <f>VLOOKUP($D2402,'NI-Ter'!$B$1:$Y$2048,17,FALSE)</f>
        <v>0</v>
      </c>
      <c r="W2402" s="1209">
        <f>VLOOKUP($D2402,'NI-Ter'!$B$1:$Y$2048,18,FALSE)</f>
        <v>0</v>
      </c>
      <c r="X2402" s="1209">
        <f>VLOOKUP($D2402,'NI-Ter'!$B$1:$Y$2048,19,FALSE)</f>
        <v>0</v>
      </c>
    </row>
    <row r="2403" spans="1:83" hidden="1">
      <c r="A2403" s="507"/>
      <c r="B2403" s="507"/>
      <c r="C2403" s="507"/>
      <c r="D2403" s="1209" t="s">
        <v>2839</v>
      </c>
      <c r="E2403" s="1210" t="s">
        <v>3062</v>
      </c>
      <c r="F2403" s="1202"/>
      <c r="G2403" s="1202"/>
      <c r="H2403" s="1202"/>
      <c r="I2403" s="1202" t="s">
        <v>71</v>
      </c>
      <c r="J2403" s="1202"/>
      <c r="K2403" s="1202"/>
      <c r="L2403" s="1202"/>
      <c r="M2403" s="1202"/>
      <c r="N2403" s="1203" t="s">
        <v>2840</v>
      </c>
      <c r="O2403" s="1203" t="s">
        <v>73</v>
      </c>
      <c r="P2403" s="1203" t="s">
        <v>73</v>
      </c>
      <c r="Q2403" s="1203" t="s">
        <v>73</v>
      </c>
      <c r="R2403" s="1203" t="s">
        <v>73</v>
      </c>
      <c r="S2403" s="1209">
        <f>VLOOKUP($D2403,'NI-Ter'!$B$1:$Y$2048,12,FALSE)</f>
        <v>0</v>
      </c>
      <c r="T2403" s="1209">
        <f>VLOOKUP($D2403,'NI-Ter'!$B$1:$Y$2048,13,FALSE)</f>
        <v>0</v>
      </c>
      <c r="U2403" s="1209">
        <f>VLOOKUP($D2403,'NI-Ter'!$B$1:$Y$2048,16,FALSE)</f>
        <v>0</v>
      </c>
      <c r="V2403" s="1209">
        <f>VLOOKUP($D2403,'NI-Ter'!$B$1:$Y$2048,17,FALSE)</f>
        <v>0</v>
      </c>
      <c r="W2403" s="1209">
        <f>VLOOKUP($D2403,'NI-Ter'!$B$1:$Y$2048,18,FALSE)</f>
        <v>0</v>
      </c>
      <c r="X2403" s="1209">
        <f>VLOOKUP($D2403,'NI-Ter'!$B$1:$Y$2048,19,FALSE)</f>
        <v>0</v>
      </c>
    </row>
    <row r="2404" spans="1:83" hidden="1">
      <c r="A2404" s="507"/>
      <c r="B2404" s="507"/>
      <c r="C2404" s="507"/>
      <c r="D2404" s="1209" t="s">
        <v>2841</v>
      </c>
      <c r="E2404" s="1210" t="s">
        <v>3062</v>
      </c>
      <c r="F2404" s="1202"/>
      <c r="G2404" s="1202"/>
      <c r="H2404" s="1202"/>
      <c r="I2404" s="1202" t="s">
        <v>71</v>
      </c>
      <c r="J2404" s="1202"/>
      <c r="K2404" s="1202"/>
      <c r="L2404" s="1202"/>
      <c r="M2404" s="1202"/>
      <c r="N2404" s="1203" t="s">
        <v>2842</v>
      </c>
      <c r="O2404" s="1203" t="s">
        <v>73</v>
      </c>
      <c r="P2404" s="1203" t="s">
        <v>73</v>
      </c>
      <c r="Q2404" s="1203" t="s">
        <v>73</v>
      </c>
      <c r="R2404" s="1203" t="s">
        <v>73</v>
      </c>
      <c r="S2404" s="1209">
        <f>VLOOKUP($D2404,'NI-Ter'!$B$1:$Y$2048,12,FALSE)</f>
        <v>0</v>
      </c>
      <c r="T2404" s="1209">
        <f>VLOOKUP($D2404,'NI-Ter'!$B$1:$Y$2048,13,FALSE)</f>
        <v>0</v>
      </c>
      <c r="U2404" s="1209">
        <f>VLOOKUP($D2404,'NI-Ter'!$B$1:$Y$2048,16,FALSE)</f>
        <v>0</v>
      </c>
      <c r="V2404" s="1209">
        <f>VLOOKUP($D2404,'NI-Ter'!$B$1:$Y$2048,17,FALSE)</f>
        <v>0</v>
      </c>
      <c r="W2404" s="1209">
        <f>VLOOKUP($D2404,'NI-Ter'!$B$1:$Y$2048,18,FALSE)</f>
        <v>0</v>
      </c>
      <c r="X2404" s="1209">
        <f>VLOOKUP($D2404,'NI-Ter'!$B$1:$Y$2048,19,FALSE)</f>
        <v>0</v>
      </c>
    </row>
    <row r="2405" spans="1:83" hidden="1">
      <c r="A2405" s="507"/>
      <c r="B2405" s="507"/>
      <c r="C2405" s="507"/>
      <c r="D2405" s="1209" t="s">
        <v>2843</v>
      </c>
      <c r="E2405" s="1210" t="s">
        <v>3062</v>
      </c>
      <c r="F2405" s="1202"/>
      <c r="G2405" s="1202"/>
      <c r="H2405" s="1202" t="s">
        <v>2844</v>
      </c>
      <c r="I2405" s="1202" t="s">
        <v>53</v>
      </c>
      <c r="J2405" s="1202"/>
      <c r="K2405" s="1202"/>
      <c r="L2405" s="1202" t="s">
        <v>2846</v>
      </c>
      <c r="M2405" s="1202" t="s">
        <v>2847</v>
      </c>
      <c r="N2405" s="1203" t="s">
        <v>2848</v>
      </c>
      <c r="O2405" s="1203" t="s">
        <v>73</v>
      </c>
      <c r="P2405" s="1203" t="s">
        <v>73</v>
      </c>
      <c r="Q2405" s="1203" t="s">
        <v>73</v>
      </c>
      <c r="R2405" s="1203" t="s">
        <v>73</v>
      </c>
      <c r="S2405" s="1209">
        <f>VLOOKUP($D2405,'NI-Ter'!$B$1:$Y$2048,12,FALSE)</f>
        <v>0</v>
      </c>
      <c r="T2405" s="1209">
        <f>VLOOKUP($D2405,'NI-Ter'!$B$1:$Y$2048,13,FALSE)</f>
        <v>0</v>
      </c>
      <c r="U2405" s="1209">
        <f>VLOOKUP($D2405,'NI-Ter'!$B$1:$Y$2048,16,FALSE)</f>
        <v>0</v>
      </c>
      <c r="V2405" s="1209">
        <f>VLOOKUP($D2405,'NI-Ter'!$B$1:$Y$2048,17,FALSE)</f>
        <v>0</v>
      </c>
      <c r="W2405" s="1209">
        <f>VLOOKUP($D2405,'NI-Ter'!$B$1:$Y$2048,18,FALSE)</f>
        <v>0</v>
      </c>
      <c r="X2405" s="1209">
        <f>VLOOKUP($D2405,'NI-Ter'!$B$1:$Y$2048,19,FALSE)</f>
        <v>0</v>
      </c>
    </row>
    <row r="2406" spans="1:83" hidden="1">
      <c r="A2406" s="507"/>
      <c r="B2406" s="507"/>
      <c r="C2406" s="507"/>
      <c r="D2406" s="1209" t="s">
        <v>2849</v>
      </c>
      <c r="E2406" s="1210" t="s">
        <v>3062</v>
      </c>
      <c r="F2406" s="1202"/>
      <c r="G2406" s="1202"/>
      <c r="H2406" s="1202" t="s">
        <v>2850</v>
      </c>
      <c r="I2406" s="1202" t="s">
        <v>53</v>
      </c>
      <c r="J2406" s="1202"/>
      <c r="K2406" s="1202"/>
      <c r="L2406" s="1202" t="s">
        <v>2846</v>
      </c>
      <c r="M2406" s="1202" t="s">
        <v>2847</v>
      </c>
      <c r="N2406" s="1203" t="s">
        <v>2851</v>
      </c>
      <c r="O2406" s="1203" t="s">
        <v>73</v>
      </c>
      <c r="P2406" s="1203" t="s">
        <v>73</v>
      </c>
      <c r="Q2406" s="1203" t="s">
        <v>73</v>
      </c>
      <c r="R2406" s="1203" t="s">
        <v>73</v>
      </c>
      <c r="S2406" s="1209">
        <f>VLOOKUP($D2406,'NI-Ter'!$B$1:$Y$2048,12,FALSE)</f>
        <v>0</v>
      </c>
      <c r="T2406" s="1209">
        <f>VLOOKUP($D2406,'NI-Ter'!$B$1:$Y$2048,13,FALSE)</f>
        <v>0</v>
      </c>
      <c r="U2406" s="1209">
        <f>VLOOKUP($D2406,'NI-Ter'!$B$1:$Y$2048,16,FALSE)</f>
        <v>0</v>
      </c>
      <c r="V2406" s="1209">
        <f>VLOOKUP($D2406,'NI-Ter'!$B$1:$Y$2048,17,FALSE)</f>
        <v>0</v>
      </c>
      <c r="W2406" s="1209">
        <f>VLOOKUP($D2406,'NI-Ter'!$B$1:$Y$2048,18,FALSE)</f>
        <v>0</v>
      </c>
      <c r="X2406" s="1209">
        <f>VLOOKUP($D2406,'NI-Ter'!$B$1:$Y$2048,19,FALSE)</f>
        <v>0</v>
      </c>
    </row>
    <row r="2407" spans="1:83" hidden="1">
      <c r="A2407" s="507"/>
      <c r="B2407" s="507"/>
      <c r="C2407" s="507"/>
      <c r="D2407" s="1209" t="s">
        <v>2852</v>
      </c>
      <c r="E2407" s="1210" t="s">
        <v>3062</v>
      </c>
      <c r="F2407" s="1202"/>
      <c r="G2407" s="1202"/>
      <c r="H2407" s="1202" t="s">
        <v>2850</v>
      </c>
      <c r="I2407" s="1202" t="s">
        <v>53</v>
      </c>
      <c r="J2407" s="1202"/>
      <c r="K2407" s="1202"/>
      <c r="L2407" s="1202" t="s">
        <v>2846</v>
      </c>
      <c r="M2407" s="1202" t="s">
        <v>2847</v>
      </c>
      <c r="N2407" s="1203" t="s">
        <v>2853</v>
      </c>
      <c r="O2407" s="1203" t="s">
        <v>73</v>
      </c>
      <c r="P2407" s="1203" t="s">
        <v>73</v>
      </c>
      <c r="Q2407" s="1203" t="s">
        <v>73</v>
      </c>
      <c r="R2407" s="1203" t="s">
        <v>73</v>
      </c>
      <c r="S2407" s="1209">
        <f>VLOOKUP($D2407,'NI-Ter'!$B$1:$Y$2048,12,FALSE)</f>
        <v>0</v>
      </c>
      <c r="T2407" s="1209">
        <f>VLOOKUP($D2407,'NI-Ter'!$B$1:$Y$2048,13,FALSE)</f>
        <v>0</v>
      </c>
      <c r="U2407" s="1209">
        <f>VLOOKUP($D2407,'NI-Ter'!$B$1:$Y$2048,16,FALSE)</f>
        <v>0</v>
      </c>
      <c r="V2407" s="1209">
        <f>VLOOKUP($D2407,'NI-Ter'!$B$1:$Y$2048,17,FALSE)</f>
        <v>0</v>
      </c>
      <c r="W2407" s="1209">
        <f>VLOOKUP($D2407,'NI-Ter'!$B$1:$Y$2048,18,FALSE)</f>
        <v>0</v>
      </c>
      <c r="X2407" s="1209">
        <f>VLOOKUP($D2407,'NI-Ter'!$B$1:$Y$2048,19,FALSE)</f>
        <v>0</v>
      </c>
    </row>
    <row r="2408" spans="1:83" hidden="1">
      <c r="A2408" s="507"/>
      <c r="B2408" s="507"/>
      <c r="C2408" s="507"/>
      <c r="D2408" s="1209" t="s">
        <v>2854</v>
      </c>
      <c r="E2408" s="1210" t="s">
        <v>3062</v>
      </c>
      <c r="F2408" s="1202"/>
      <c r="G2408" s="1202"/>
      <c r="H2408" s="1202" t="s">
        <v>2855</v>
      </c>
      <c r="I2408" s="1202" t="s">
        <v>53</v>
      </c>
      <c r="J2408" s="1202"/>
      <c r="K2408" s="1202"/>
      <c r="L2408" s="1202" t="s">
        <v>2846</v>
      </c>
      <c r="M2408" s="1202" t="s">
        <v>2847</v>
      </c>
      <c r="N2408" s="1203" t="s">
        <v>2856</v>
      </c>
      <c r="O2408" s="1203" t="s">
        <v>73</v>
      </c>
      <c r="P2408" s="1203" t="s">
        <v>73</v>
      </c>
      <c r="Q2408" s="1203" t="s">
        <v>73</v>
      </c>
      <c r="R2408" s="1203" t="s">
        <v>73</v>
      </c>
      <c r="S2408" s="1209">
        <f>VLOOKUP($D2408,'NI-Ter'!$B$1:$Y$2048,12,FALSE)</f>
        <v>0</v>
      </c>
      <c r="T2408" s="1209">
        <f>VLOOKUP($D2408,'NI-Ter'!$B$1:$Y$2048,13,FALSE)</f>
        <v>0</v>
      </c>
      <c r="U2408" s="1209">
        <f>VLOOKUP($D2408,'NI-Ter'!$B$1:$Y$2048,16,FALSE)</f>
        <v>0</v>
      </c>
      <c r="V2408" s="1209">
        <f>VLOOKUP($D2408,'NI-Ter'!$B$1:$Y$2048,17,FALSE)</f>
        <v>0</v>
      </c>
      <c r="W2408" s="1209">
        <f>VLOOKUP($D2408,'NI-Ter'!$B$1:$Y$2048,18,FALSE)</f>
        <v>0</v>
      </c>
      <c r="X2408" s="1209">
        <f>VLOOKUP($D2408,'NI-Ter'!$B$1:$Y$2048,19,FALSE)</f>
        <v>0</v>
      </c>
    </row>
    <row r="2409" spans="1:83" hidden="1">
      <c r="A2409" s="507"/>
      <c r="B2409" s="507"/>
      <c r="C2409" s="507"/>
      <c r="D2409" s="1209" t="s">
        <v>2857</v>
      </c>
      <c r="E2409" s="1210" t="s">
        <v>3062</v>
      </c>
      <c r="F2409" s="1202"/>
      <c r="G2409" s="1202"/>
      <c r="H2409" s="1202" t="s">
        <v>2855</v>
      </c>
      <c r="I2409" s="1202" t="s">
        <v>53</v>
      </c>
      <c r="J2409" s="1202"/>
      <c r="K2409" s="1202"/>
      <c r="L2409" s="1202" t="s">
        <v>2846</v>
      </c>
      <c r="M2409" s="1202" t="s">
        <v>2847</v>
      </c>
      <c r="N2409" s="1203" t="s">
        <v>2858</v>
      </c>
      <c r="O2409" s="1203" t="s">
        <v>73</v>
      </c>
      <c r="P2409" s="1203" t="s">
        <v>73</v>
      </c>
      <c r="Q2409" s="1203" t="s">
        <v>73</v>
      </c>
      <c r="R2409" s="1203" t="s">
        <v>73</v>
      </c>
      <c r="S2409" s="1209">
        <f>VLOOKUP($D2409,'NI-Ter'!$B$1:$Y$2048,12,FALSE)</f>
        <v>0</v>
      </c>
      <c r="T2409" s="1209">
        <f>VLOOKUP($D2409,'NI-Ter'!$B$1:$Y$2048,13,FALSE)</f>
        <v>0</v>
      </c>
      <c r="U2409" s="1209">
        <f>VLOOKUP($D2409,'NI-Ter'!$B$1:$Y$2048,16,FALSE)</f>
        <v>0</v>
      </c>
      <c r="V2409" s="1209">
        <f>VLOOKUP($D2409,'NI-Ter'!$B$1:$Y$2048,17,FALSE)</f>
        <v>0</v>
      </c>
      <c r="W2409" s="1209">
        <f>VLOOKUP($D2409,'NI-Ter'!$B$1:$Y$2048,18,FALSE)</f>
        <v>0</v>
      </c>
      <c r="X2409" s="1209">
        <f>VLOOKUP($D2409,'NI-Ter'!$B$1:$Y$2048,19,FALSE)</f>
        <v>0</v>
      </c>
    </row>
    <row r="2410" spans="1:83" hidden="1">
      <c r="A2410" s="507"/>
      <c r="B2410" s="507"/>
      <c r="C2410" s="507"/>
      <c r="D2410" s="1209" t="s">
        <v>2859</v>
      </c>
      <c r="E2410" s="1210" t="s">
        <v>3062</v>
      </c>
      <c r="F2410" s="1202"/>
      <c r="G2410" s="1202"/>
      <c r="H2410" s="1202" t="s">
        <v>2855</v>
      </c>
      <c r="I2410" s="1202" t="s">
        <v>53</v>
      </c>
      <c r="J2410" s="1202"/>
      <c r="K2410" s="1202"/>
      <c r="L2410" s="1202" t="s">
        <v>2846</v>
      </c>
      <c r="M2410" s="1202" t="s">
        <v>2847</v>
      </c>
      <c r="N2410" s="1203" t="s">
        <v>2860</v>
      </c>
      <c r="O2410" s="1203" t="s">
        <v>73</v>
      </c>
      <c r="P2410" s="1203" t="s">
        <v>73</v>
      </c>
      <c r="Q2410" s="1203" t="s">
        <v>73</v>
      </c>
      <c r="R2410" s="1203" t="s">
        <v>73</v>
      </c>
      <c r="S2410" s="1209">
        <f>VLOOKUP($D2410,'NI-Ter'!$B$1:$Y$2048,12,FALSE)</f>
        <v>0</v>
      </c>
      <c r="T2410" s="1209">
        <f>VLOOKUP($D2410,'NI-Ter'!$B$1:$Y$2048,13,FALSE)</f>
        <v>0</v>
      </c>
      <c r="U2410" s="1209">
        <f>VLOOKUP($D2410,'NI-Ter'!$B$1:$Y$2048,16,FALSE)</f>
        <v>0</v>
      </c>
      <c r="V2410" s="1209">
        <f>VLOOKUP($D2410,'NI-Ter'!$B$1:$Y$2048,17,FALSE)</f>
        <v>0</v>
      </c>
      <c r="W2410" s="1209">
        <f>VLOOKUP($D2410,'NI-Ter'!$B$1:$Y$2048,18,FALSE)</f>
        <v>0</v>
      </c>
      <c r="X2410" s="1209">
        <f>VLOOKUP($D2410,'NI-Ter'!$B$1:$Y$2048,19,FALSE)</f>
        <v>0</v>
      </c>
    </row>
    <row r="2411" spans="1:83" hidden="1">
      <c r="A2411" s="507"/>
      <c r="B2411" s="507"/>
      <c r="C2411" s="507"/>
      <c r="D2411" s="1209" t="s">
        <v>2861</v>
      </c>
      <c r="E2411" s="1210" t="s">
        <v>3062</v>
      </c>
      <c r="F2411" s="1202" t="s">
        <v>157</v>
      </c>
      <c r="G2411" s="1202"/>
      <c r="H2411" s="1202" t="s">
        <v>577</v>
      </c>
      <c r="I2411" s="1202" t="s">
        <v>53</v>
      </c>
      <c r="J2411" s="1202"/>
      <c r="K2411" s="1202"/>
      <c r="L2411" s="1202" t="s">
        <v>2846</v>
      </c>
      <c r="M2411" s="1202" t="s">
        <v>2847</v>
      </c>
      <c r="N2411" s="1203" t="s">
        <v>2862</v>
      </c>
      <c r="O2411" s="1203" t="s">
        <v>73</v>
      </c>
      <c r="P2411" s="1203" t="s">
        <v>73</v>
      </c>
      <c r="Q2411" s="1203" t="s">
        <v>73</v>
      </c>
      <c r="R2411" s="1203" t="s">
        <v>73</v>
      </c>
      <c r="S2411" s="1209">
        <f>VLOOKUP($D2411,'NI-Ter'!$B$1:$Y$2048,12,FALSE)</f>
        <v>0</v>
      </c>
      <c r="T2411" s="1209">
        <f>VLOOKUP($D2411,'NI-Ter'!$B$1:$Y$2048,13,FALSE)</f>
        <v>0</v>
      </c>
      <c r="U2411" s="1209">
        <f>VLOOKUP($D2411,'NI-Ter'!$B$1:$Y$2048,16,FALSE)</f>
        <v>0</v>
      </c>
      <c r="V2411" s="1209">
        <f>VLOOKUP($D2411,'NI-Ter'!$B$1:$Y$2048,17,FALSE)</f>
        <v>0</v>
      </c>
      <c r="W2411" s="1209">
        <f>VLOOKUP($D2411,'NI-Ter'!$B$1:$Y$2048,18,FALSE)</f>
        <v>0</v>
      </c>
      <c r="X2411" s="1209">
        <f>VLOOKUP($D2411,'NI-Ter'!$B$1:$Y$2048,19,FALSE)</f>
        <v>0</v>
      </c>
    </row>
    <row r="2412" spans="1:83" hidden="1">
      <c r="A2412" s="507"/>
      <c r="B2412" s="507"/>
      <c r="C2412" s="507"/>
      <c r="D2412" s="1209" t="s">
        <v>2863</v>
      </c>
      <c r="E2412" s="1210" t="s">
        <v>3062</v>
      </c>
      <c r="F2412" s="1202"/>
      <c r="G2412" s="1202"/>
      <c r="H2412" s="1202"/>
      <c r="I2412" s="1202" t="s">
        <v>71</v>
      </c>
      <c r="J2412" s="1202"/>
      <c r="K2412" s="1202"/>
      <c r="L2412" s="1202"/>
      <c r="M2412" s="1202"/>
      <c r="N2412" s="1203" t="s">
        <v>2864</v>
      </c>
      <c r="O2412" s="1203" t="s">
        <v>73</v>
      </c>
      <c r="P2412" s="1203" t="s">
        <v>73</v>
      </c>
      <c r="Q2412" s="1203" t="s">
        <v>73</v>
      </c>
      <c r="R2412" s="1203" t="s">
        <v>73</v>
      </c>
      <c r="S2412" s="1209">
        <f>VLOOKUP($D2412,'NI-Ter'!$B$1:$Y$2048,12,FALSE)</f>
        <v>0</v>
      </c>
      <c r="T2412" s="1209">
        <f>VLOOKUP($D2412,'NI-Ter'!$B$1:$Y$2048,13,FALSE)</f>
        <v>0</v>
      </c>
      <c r="U2412" s="1209">
        <f>VLOOKUP($D2412,'NI-Ter'!$B$1:$Y$2048,16,FALSE)</f>
        <v>0</v>
      </c>
      <c r="V2412" s="1209">
        <f>VLOOKUP($D2412,'NI-Ter'!$B$1:$Y$2048,17,FALSE)</f>
        <v>0</v>
      </c>
      <c r="W2412" s="1209">
        <f>VLOOKUP($D2412,'NI-Ter'!$B$1:$Y$2048,18,FALSE)</f>
        <v>0</v>
      </c>
      <c r="X2412" s="1209">
        <f>VLOOKUP($D2412,'NI-Ter'!$B$1:$Y$2048,19,FALSE)</f>
        <v>0</v>
      </c>
    </row>
    <row r="2413" spans="1:83" hidden="1">
      <c r="A2413" s="507"/>
      <c r="B2413" s="507"/>
      <c r="C2413" s="507"/>
      <c r="D2413" s="1209" t="s">
        <v>2865</v>
      </c>
      <c r="E2413" s="1210" t="s">
        <v>3062</v>
      </c>
      <c r="F2413" s="1202"/>
      <c r="G2413" s="1202"/>
      <c r="H2413" s="1202" t="s">
        <v>2866</v>
      </c>
      <c r="I2413" s="1202" t="s">
        <v>53</v>
      </c>
      <c r="J2413" s="1202"/>
      <c r="K2413" s="1202"/>
      <c r="L2413" s="1202" t="s">
        <v>2846</v>
      </c>
      <c r="M2413" s="1202" t="s">
        <v>2847</v>
      </c>
      <c r="N2413" s="1203" t="s">
        <v>2867</v>
      </c>
      <c r="O2413" s="1203" t="s">
        <v>73</v>
      </c>
      <c r="P2413" s="1203" t="s">
        <v>73</v>
      </c>
      <c r="Q2413" s="1203" t="s">
        <v>73</v>
      </c>
      <c r="R2413" s="1203" t="s">
        <v>73</v>
      </c>
      <c r="S2413" s="1209">
        <f>VLOOKUP($D2413,'NI-Ter'!$B$1:$Y$2048,12,FALSE)</f>
        <v>0</v>
      </c>
      <c r="T2413" s="1209">
        <f>VLOOKUP($D2413,'NI-Ter'!$B$1:$Y$2048,13,FALSE)</f>
        <v>0</v>
      </c>
      <c r="U2413" s="1209">
        <f>VLOOKUP($D2413,'NI-Ter'!$B$1:$Y$2048,16,FALSE)</f>
        <v>0</v>
      </c>
      <c r="V2413" s="1209">
        <f>VLOOKUP($D2413,'NI-Ter'!$B$1:$Y$2048,17,FALSE)</f>
        <v>0</v>
      </c>
      <c r="W2413" s="1209">
        <f>VLOOKUP($D2413,'NI-Ter'!$B$1:$Y$2048,18,FALSE)</f>
        <v>0</v>
      </c>
      <c r="X2413" s="1209">
        <f>VLOOKUP($D2413,'NI-Ter'!$B$1:$Y$2048,19,FALSE)</f>
        <v>0</v>
      </c>
    </row>
    <row r="2414" spans="1:83" hidden="1">
      <c r="A2414" s="507"/>
      <c r="B2414" s="507"/>
      <c r="C2414" s="507"/>
      <c r="D2414" s="1209" t="s">
        <v>2868</v>
      </c>
      <c r="E2414" s="1210" t="s">
        <v>3062</v>
      </c>
      <c r="F2414" s="1202"/>
      <c r="G2414" s="1202"/>
      <c r="H2414" s="1202" t="s">
        <v>2869</v>
      </c>
      <c r="I2414" s="1202" t="s">
        <v>53</v>
      </c>
      <c r="J2414" s="1202"/>
      <c r="K2414" s="1202"/>
      <c r="L2414" s="1202" t="s">
        <v>2846</v>
      </c>
      <c r="M2414" s="1202" t="s">
        <v>2847</v>
      </c>
      <c r="N2414" s="1203" t="s">
        <v>2870</v>
      </c>
      <c r="O2414" s="1203" t="s">
        <v>73</v>
      </c>
      <c r="P2414" s="1203" t="s">
        <v>73</v>
      </c>
      <c r="Q2414" s="1203" t="s">
        <v>73</v>
      </c>
      <c r="R2414" s="1203" t="s">
        <v>73</v>
      </c>
      <c r="S2414" s="1209">
        <f>VLOOKUP($D2414,'NI-Ter'!$B$1:$Y$2048,12,FALSE)</f>
        <v>0</v>
      </c>
      <c r="T2414" s="1209">
        <f>VLOOKUP($D2414,'NI-Ter'!$B$1:$Y$2048,13,FALSE)</f>
        <v>0</v>
      </c>
      <c r="U2414" s="1209">
        <f>VLOOKUP($D2414,'NI-Ter'!$B$1:$Y$2048,16,FALSE)</f>
        <v>0</v>
      </c>
      <c r="V2414" s="1209">
        <f>VLOOKUP($D2414,'NI-Ter'!$B$1:$Y$2048,17,FALSE)</f>
        <v>0</v>
      </c>
      <c r="W2414" s="1209">
        <f>VLOOKUP($D2414,'NI-Ter'!$B$1:$Y$2048,18,FALSE)</f>
        <v>0</v>
      </c>
      <c r="X2414" s="1209">
        <f>VLOOKUP($D2414,'NI-Ter'!$B$1:$Y$2048,19,FALSE)</f>
        <v>0</v>
      </c>
    </row>
    <row r="2415" spans="1:83" hidden="1">
      <c r="A2415" s="507"/>
      <c r="B2415" s="507"/>
      <c r="C2415" s="507"/>
      <c r="D2415" s="1209" t="s">
        <v>2871</v>
      </c>
      <c r="E2415" s="1210" t="s">
        <v>3062</v>
      </c>
      <c r="F2415" s="1202"/>
      <c r="G2415" s="1202"/>
      <c r="H2415" s="1202" t="s">
        <v>2872</v>
      </c>
      <c r="I2415" s="1202" t="s">
        <v>53</v>
      </c>
      <c r="J2415" s="1202"/>
      <c r="K2415" s="1202"/>
      <c r="L2415" s="1202" t="s">
        <v>2846</v>
      </c>
      <c r="M2415" s="1202" t="s">
        <v>2847</v>
      </c>
      <c r="N2415" s="1203" t="s">
        <v>2873</v>
      </c>
      <c r="O2415" s="1203" t="s">
        <v>73</v>
      </c>
      <c r="P2415" s="1203" t="s">
        <v>73</v>
      </c>
      <c r="Q2415" s="1203" t="s">
        <v>73</v>
      </c>
      <c r="R2415" s="1203" t="s">
        <v>73</v>
      </c>
      <c r="S2415" s="1209">
        <f>VLOOKUP($D2415,'NI-Ter'!$B$1:$Y$2048,12,FALSE)</f>
        <v>0</v>
      </c>
      <c r="T2415" s="1209">
        <f>VLOOKUP($D2415,'NI-Ter'!$B$1:$Y$2048,13,FALSE)</f>
        <v>0</v>
      </c>
      <c r="U2415" s="1209">
        <f>VLOOKUP($D2415,'NI-Ter'!$B$1:$Y$2048,16,FALSE)</f>
        <v>0</v>
      </c>
      <c r="V2415" s="1209">
        <f>VLOOKUP($D2415,'NI-Ter'!$B$1:$Y$2048,17,FALSE)</f>
        <v>0</v>
      </c>
      <c r="W2415" s="1209">
        <f>VLOOKUP($D2415,'NI-Ter'!$B$1:$Y$2048,18,FALSE)</f>
        <v>0</v>
      </c>
      <c r="X2415" s="1209">
        <f>VLOOKUP($D2415,'NI-Ter'!$B$1:$Y$2048,19,FALSE)</f>
        <v>0</v>
      </c>
    </row>
    <row r="2416" spans="1:83" hidden="1">
      <c r="A2416" s="507"/>
      <c r="B2416" s="507"/>
      <c r="C2416" s="507"/>
      <c r="D2416" s="1209" t="s">
        <v>2874</v>
      </c>
      <c r="E2416" s="1210" t="s">
        <v>3062</v>
      </c>
      <c r="F2416" s="1202"/>
      <c r="G2416" s="1202"/>
      <c r="H2416" s="1202" t="s">
        <v>2875</v>
      </c>
      <c r="I2416" s="1202" t="s">
        <v>53</v>
      </c>
      <c r="J2416" s="1202"/>
      <c r="K2416" s="1202"/>
      <c r="L2416" s="1202" t="s">
        <v>2846</v>
      </c>
      <c r="M2416" s="1202" t="s">
        <v>2847</v>
      </c>
      <c r="N2416" s="1203" t="s">
        <v>2876</v>
      </c>
      <c r="O2416" s="1203" t="s">
        <v>73</v>
      </c>
      <c r="P2416" s="1203" t="s">
        <v>73</v>
      </c>
      <c r="Q2416" s="1203" t="s">
        <v>73</v>
      </c>
      <c r="R2416" s="1203" t="s">
        <v>73</v>
      </c>
      <c r="S2416" s="1209">
        <f>VLOOKUP($D2416,'NI-Ter'!$B$1:$Y$2048,12,FALSE)</f>
        <v>0</v>
      </c>
      <c r="T2416" s="1209">
        <f>VLOOKUP($D2416,'NI-Ter'!$B$1:$Y$2048,13,FALSE)</f>
        <v>0</v>
      </c>
      <c r="U2416" s="1209">
        <f>VLOOKUP($D2416,'NI-Ter'!$B$1:$Y$2048,16,FALSE)</f>
        <v>0</v>
      </c>
      <c r="V2416" s="1209">
        <f>VLOOKUP($D2416,'NI-Ter'!$B$1:$Y$2048,17,FALSE)</f>
        <v>0</v>
      </c>
      <c r="W2416" s="1209">
        <f>VLOOKUP($D2416,'NI-Ter'!$B$1:$Y$2048,18,FALSE)</f>
        <v>0</v>
      </c>
      <c r="X2416" s="1209">
        <f>VLOOKUP($D2416,'NI-Ter'!$B$1:$Y$2048,19,FALSE)</f>
        <v>0</v>
      </c>
    </row>
    <row r="2417" spans="1:24" hidden="1">
      <c r="A2417" s="507"/>
      <c r="B2417" s="507"/>
      <c r="C2417" s="507"/>
      <c r="D2417" s="1209" t="s">
        <v>2877</v>
      </c>
      <c r="E2417" s="1210" t="s">
        <v>3062</v>
      </c>
      <c r="F2417" s="1202"/>
      <c r="G2417" s="1202"/>
      <c r="H2417" s="1202" t="s">
        <v>2878</v>
      </c>
      <c r="I2417" s="1202" t="s">
        <v>53</v>
      </c>
      <c r="J2417" s="1202"/>
      <c r="K2417" s="1202"/>
      <c r="L2417" s="1202" t="s">
        <v>2846</v>
      </c>
      <c r="M2417" s="1202" t="s">
        <v>2847</v>
      </c>
      <c r="N2417" s="1203" t="s">
        <v>2879</v>
      </c>
      <c r="O2417" s="1203" t="s">
        <v>73</v>
      </c>
      <c r="P2417" s="1203" t="s">
        <v>73</v>
      </c>
      <c r="Q2417" s="1203" t="s">
        <v>73</v>
      </c>
      <c r="R2417" s="1203" t="s">
        <v>73</v>
      </c>
      <c r="S2417" s="1209">
        <f>VLOOKUP($D2417,'NI-Ter'!$B$1:$Y$2048,12,FALSE)</f>
        <v>0</v>
      </c>
      <c r="T2417" s="1209">
        <f>VLOOKUP($D2417,'NI-Ter'!$B$1:$Y$2048,13,FALSE)</f>
        <v>0</v>
      </c>
      <c r="U2417" s="1209">
        <f>VLOOKUP($D2417,'NI-Ter'!$B$1:$Y$2048,16,FALSE)</f>
        <v>0</v>
      </c>
      <c r="V2417" s="1209">
        <f>VLOOKUP($D2417,'NI-Ter'!$B$1:$Y$2048,17,FALSE)</f>
        <v>0</v>
      </c>
      <c r="W2417" s="1209">
        <f>VLOOKUP($D2417,'NI-Ter'!$B$1:$Y$2048,18,FALSE)</f>
        <v>0</v>
      </c>
      <c r="X2417" s="1209">
        <f>VLOOKUP($D2417,'NI-Ter'!$B$1:$Y$2048,19,FALSE)</f>
        <v>0</v>
      </c>
    </row>
    <row r="2418" spans="1:24" hidden="1">
      <c r="A2418" s="507"/>
      <c r="B2418" s="507"/>
      <c r="C2418" s="507"/>
      <c r="D2418" s="1209" t="s">
        <v>2880</v>
      </c>
      <c r="E2418" s="1210" t="s">
        <v>3062</v>
      </c>
      <c r="F2418" s="1202"/>
      <c r="G2418" s="1202"/>
      <c r="H2418" s="1202"/>
      <c r="I2418" s="1202" t="s">
        <v>71</v>
      </c>
      <c r="J2418" s="1202"/>
      <c r="K2418" s="1202"/>
      <c r="L2418" s="1202"/>
      <c r="M2418" s="1202"/>
      <c r="N2418" s="1203" t="s">
        <v>2881</v>
      </c>
      <c r="O2418" s="1203" t="s">
        <v>73</v>
      </c>
      <c r="P2418" s="1203" t="s">
        <v>73</v>
      </c>
      <c r="Q2418" s="1203" t="s">
        <v>73</v>
      </c>
      <c r="R2418" s="1203" t="s">
        <v>73</v>
      </c>
      <c r="S2418" s="1209">
        <f>VLOOKUP($D2418,'NI-Ter'!$B$1:$Y$2048,12,FALSE)</f>
        <v>0</v>
      </c>
      <c r="T2418" s="1209">
        <f>VLOOKUP($D2418,'NI-Ter'!$B$1:$Y$2048,13,FALSE)</f>
        <v>0</v>
      </c>
      <c r="U2418" s="1209">
        <f>VLOOKUP($D2418,'NI-Ter'!$B$1:$Y$2048,16,FALSE)</f>
        <v>0</v>
      </c>
      <c r="V2418" s="1209">
        <f>VLOOKUP($D2418,'NI-Ter'!$B$1:$Y$2048,17,FALSE)</f>
        <v>0</v>
      </c>
      <c r="W2418" s="1209">
        <f>VLOOKUP($D2418,'NI-Ter'!$B$1:$Y$2048,18,FALSE)</f>
        <v>0</v>
      </c>
      <c r="X2418" s="1209">
        <f>VLOOKUP($D2418,'NI-Ter'!$B$1:$Y$2048,19,FALSE)</f>
        <v>0</v>
      </c>
    </row>
    <row r="2419" spans="1:24" hidden="1">
      <c r="A2419" s="507"/>
      <c r="B2419" s="507"/>
      <c r="C2419" s="507"/>
      <c r="D2419" s="1209" t="s">
        <v>2882</v>
      </c>
      <c r="E2419" s="1210" t="s">
        <v>3062</v>
      </c>
      <c r="F2419" s="1202"/>
      <c r="G2419" s="1202"/>
      <c r="H2419" s="1202"/>
      <c r="I2419" s="1202" t="s">
        <v>71</v>
      </c>
      <c r="J2419" s="1202"/>
      <c r="K2419" s="1202"/>
      <c r="L2419" s="1202"/>
      <c r="M2419" s="1202"/>
      <c r="N2419" s="1203" t="s">
        <v>2883</v>
      </c>
      <c r="O2419" s="1203" t="s">
        <v>73</v>
      </c>
      <c r="P2419" s="1203" t="s">
        <v>73</v>
      </c>
      <c r="Q2419" s="1203" t="s">
        <v>73</v>
      </c>
      <c r="R2419" s="1203" t="s">
        <v>73</v>
      </c>
      <c r="S2419" s="1209">
        <f>VLOOKUP($D2419,'NI-Ter'!$B$1:$Y$2048,12,FALSE)</f>
        <v>0</v>
      </c>
      <c r="T2419" s="1209">
        <f>VLOOKUP($D2419,'NI-Ter'!$B$1:$Y$2048,13,FALSE)</f>
        <v>0</v>
      </c>
      <c r="U2419" s="1209">
        <f>VLOOKUP($D2419,'NI-Ter'!$B$1:$Y$2048,16,FALSE)</f>
        <v>0</v>
      </c>
      <c r="V2419" s="1209">
        <f>VLOOKUP($D2419,'NI-Ter'!$B$1:$Y$2048,17,FALSE)</f>
        <v>0</v>
      </c>
      <c r="W2419" s="1209">
        <f>VLOOKUP($D2419,'NI-Ter'!$B$1:$Y$2048,18,FALSE)</f>
        <v>0</v>
      </c>
      <c r="X2419" s="1209">
        <f>VLOOKUP($D2419,'NI-Ter'!$B$1:$Y$2048,19,FALSE)</f>
        <v>0</v>
      </c>
    </row>
    <row r="2420" spans="1:24" hidden="1">
      <c r="A2420" s="507"/>
      <c r="B2420" s="507"/>
      <c r="C2420" s="507"/>
      <c r="D2420" s="1209" t="s">
        <v>2884</v>
      </c>
      <c r="E2420" s="1210" t="s">
        <v>3062</v>
      </c>
      <c r="F2420" s="1202"/>
      <c r="G2420" s="1202"/>
      <c r="H2420" s="1202" t="s">
        <v>2885</v>
      </c>
      <c r="I2420" s="1202" t="s">
        <v>53</v>
      </c>
      <c r="J2420" s="1202"/>
      <c r="K2420" s="1202"/>
      <c r="L2420" s="1202" t="s">
        <v>2887</v>
      </c>
      <c r="M2420" s="1202" t="s">
        <v>2888</v>
      </c>
      <c r="N2420" s="1203" t="s">
        <v>2889</v>
      </c>
      <c r="O2420" s="1203" t="s">
        <v>73</v>
      </c>
      <c r="P2420" s="1203" t="s">
        <v>73</v>
      </c>
      <c r="Q2420" s="1203" t="s">
        <v>73</v>
      </c>
      <c r="R2420" s="1203" t="s">
        <v>73</v>
      </c>
      <c r="S2420" s="1209">
        <f>VLOOKUP($D2420,'NI-Ter'!$B$1:$Y$2048,12,FALSE)</f>
        <v>0</v>
      </c>
      <c r="T2420" s="1209">
        <f>VLOOKUP($D2420,'NI-Ter'!$B$1:$Y$2048,13,FALSE)</f>
        <v>0</v>
      </c>
      <c r="U2420" s="1209">
        <f>VLOOKUP($D2420,'NI-Ter'!$B$1:$Y$2048,16,FALSE)</f>
        <v>0</v>
      </c>
      <c r="V2420" s="1209">
        <f>VLOOKUP($D2420,'NI-Ter'!$B$1:$Y$2048,17,FALSE)</f>
        <v>0</v>
      </c>
      <c r="W2420" s="1209">
        <f>VLOOKUP($D2420,'NI-Ter'!$B$1:$Y$2048,18,FALSE)</f>
        <v>0</v>
      </c>
      <c r="X2420" s="1209">
        <f>VLOOKUP($D2420,'NI-Ter'!$B$1:$Y$2048,19,FALSE)</f>
        <v>0</v>
      </c>
    </row>
    <row r="2421" spans="1:24" hidden="1">
      <c r="A2421" s="507"/>
      <c r="B2421" s="507"/>
      <c r="C2421" s="507"/>
      <c r="D2421" s="1209" t="s">
        <v>2890</v>
      </c>
      <c r="E2421" s="1210" t="s">
        <v>3062</v>
      </c>
      <c r="F2421" s="1202"/>
      <c r="G2421" s="1202"/>
      <c r="H2421" s="1202" t="s">
        <v>2891</v>
      </c>
      <c r="I2421" s="1202" t="s">
        <v>53</v>
      </c>
      <c r="J2421" s="1202"/>
      <c r="K2421" s="1202"/>
      <c r="L2421" s="1202" t="s">
        <v>2887</v>
      </c>
      <c r="M2421" s="1202" t="s">
        <v>2888</v>
      </c>
      <c r="N2421" s="1203" t="s">
        <v>2892</v>
      </c>
      <c r="O2421" s="1203" t="s">
        <v>73</v>
      </c>
      <c r="P2421" s="1203" t="s">
        <v>73</v>
      </c>
      <c r="Q2421" s="1203" t="s">
        <v>73</v>
      </c>
      <c r="R2421" s="1203" t="s">
        <v>73</v>
      </c>
      <c r="S2421" s="1209">
        <f>VLOOKUP($D2421,'NI-Ter'!$B$1:$Y$2048,12,FALSE)</f>
        <v>0</v>
      </c>
      <c r="T2421" s="1209">
        <f>VLOOKUP($D2421,'NI-Ter'!$B$1:$Y$2048,13,FALSE)</f>
        <v>0</v>
      </c>
      <c r="U2421" s="1209">
        <f>VLOOKUP($D2421,'NI-Ter'!$B$1:$Y$2048,16,FALSE)</f>
        <v>0</v>
      </c>
      <c r="V2421" s="1209">
        <f>VLOOKUP($D2421,'NI-Ter'!$B$1:$Y$2048,17,FALSE)</f>
        <v>0</v>
      </c>
      <c r="W2421" s="1209">
        <f>VLOOKUP($D2421,'NI-Ter'!$B$1:$Y$2048,18,FALSE)</f>
        <v>0</v>
      </c>
      <c r="X2421" s="1209">
        <f>VLOOKUP($D2421,'NI-Ter'!$B$1:$Y$2048,19,FALSE)</f>
        <v>0</v>
      </c>
    </row>
    <row r="2422" spans="1:24" hidden="1">
      <c r="A2422" s="507"/>
      <c r="B2422" s="507"/>
      <c r="C2422" s="507"/>
      <c r="D2422" s="1209" t="s">
        <v>2893</v>
      </c>
      <c r="E2422" s="1210" t="s">
        <v>3062</v>
      </c>
      <c r="F2422" s="1202"/>
      <c r="G2422" s="1202"/>
      <c r="H2422" s="1202" t="s">
        <v>2891</v>
      </c>
      <c r="I2422" s="1202" t="s">
        <v>53</v>
      </c>
      <c r="J2422" s="1202"/>
      <c r="K2422" s="1202"/>
      <c r="L2422" s="1202" t="s">
        <v>2887</v>
      </c>
      <c r="M2422" s="1202" t="s">
        <v>2888</v>
      </c>
      <c r="N2422" s="1203" t="s">
        <v>2894</v>
      </c>
      <c r="O2422" s="1203" t="s">
        <v>73</v>
      </c>
      <c r="P2422" s="1203" t="s">
        <v>73</v>
      </c>
      <c r="Q2422" s="1203" t="s">
        <v>73</v>
      </c>
      <c r="R2422" s="1203" t="s">
        <v>73</v>
      </c>
      <c r="S2422" s="1209">
        <f>VLOOKUP($D2422,'NI-Ter'!$B$1:$Y$2048,12,FALSE)</f>
        <v>0</v>
      </c>
      <c r="T2422" s="1209">
        <f>VLOOKUP($D2422,'NI-Ter'!$B$1:$Y$2048,13,FALSE)</f>
        <v>0</v>
      </c>
      <c r="U2422" s="1209">
        <f>VLOOKUP($D2422,'NI-Ter'!$B$1:$Y$2048,16,FALSE)</f>
        <v>0</v>
      </c>
      <c r="V2422" s="1209">
        <f>VLOOKUP($D2422,'NI-Ter'!$B$1:$Y$2048,17,FALSE)</f>
        <v>0</v>
      </c>
      <c r="W2422" s="1209">
        <f>VLOOKUP($D2422,'NI-Ter'!$B$1:$Y$2048,18,FALSE)</f>
        <v>0</v>
      </c>
      <c r="X2422" s="1209">
        <f>VLOOKUP($D2422,'NI-Ter'!$B$1:$Y$2048,19,FALSE)</f>
        <v>0</v>
      </c>
    </row>
    <row r="2423" spans="1:24" hidden="1">
      <c r="A2423" s="507"/>
      <c r="B2423" s="507"/>
      <c r="C2423" s="507"/>
      <c r="D2423" s="1209" t="s">
        <v>2895</v>
      </c>
      <c r="E2423" s="1210" t="s">
        <v>3062</v>
      </c>
      <c r="F2423" s="1202"/>
      <c r="G2423" s="1202"/>
      <c r="H2423" s="1202" t="s">
        <v>2896</v>
      </c>
      <c r="I2423" s="1202" t="s">
        <v>53</v>
      </c>
      <c r="J2423" s="1202"/>
      <c r="K2423" s="1202"/>
      <c r="L2423" s="1202" t="s">
        <v>2887</v>
      </c>
      <c r="M2423" s="1202" t="s">
        <v>2888</v>
      </c>
      <c r="N2423" s="1203" t="s">
        <v>2897</v>
      </c>
      <c r="O2423" s="1203" t="s">
        <v>73</v>
      </c>
      <c r="P2423" s="1203" t="s">
        <v>73</v>
      </c>
      <c r="Q2423" s="1203" t="s">
        <v>73</v>
      </c>
      <c r="R2423" s="1203" t="s">
        <v>73</v>
      </c>
      <c r="S2423" s="1209">
        <f>VLOOKUP($D2423,'NI-Ter'!$B$1:$Y$2048,12,FALSE)</f>
        <v>0</v>
      </c>
      <c r="T2423" s="1209">
        <f>VLOOKUP($D2423,'NI-Ter'!$B$1:$Y$2048,13,FALSE)</f>
        <v>0</v>
      </c>
      <c r="U2423" s="1209">
        <f>VLOOKUP($D2423,'NI-Ter'!$B$1:$Y$2048,16,FALSE)</f>
        <v>0</v>
      </c>
      <c r="V2423" s="1209">
        <f>VLOOKUP($D2423,'NI-Ter'!$B$1:$Y$2048,17,FALSE)</f>
        <v>0</v>
      </c>
      <c r="W2423" s="1209">
        <f>VLOOKUP($D2423,'NI-Ter'!$B$1:$Y$2048,18,FALSE)</f>
        <v>0</v>
      </c>
      <c r="X2423" s="1209">
        <f>VLOOKUP($D2423,'NI-Ter'!$B$1:$Y$2048,19,FALSE)</f>
        <v>0</v>
      </c>
    </row>
    <row r="2424" spans="1:24" hidden="1">
      <c r="A2424" s="507"/>
      <c r="B2424" s="507"/>
      <c r="C2424" s="507"/>
      <c r="D2424" s="1209" t="s">
        <v>2898</v>
      </c>
      <c r="E2424" s="1210" t="s">
        <v>3062</v>
      </c>
      <c r="F2424" s="1202"/>
      <c r="G2424" s="1202"/>
      <c r="H2424" s="1202" t="s">
        <v>2896</v>
      </c>
      <c r="I2424" s="1202" t="s">
        <v>53</v>
      </c>
      <c r="J2424" s="1202"/>
      <c r="K2424" s="1202"/>
      <c r="L2424" s="1202" t="s">
        <v>2887</v>
      </c>
      <c r="M2424" s="1202" t="s">
        <v>2888</v>
      </c>
      <c r="N2424" s="1203" t="s">
        <v>2899</v>
      </c>
      <c r="O2424" s="1203" t="s">
        <v>73</v>
      </c>
      <c r="P2424" s="1203" t="s">
        <v>73</v>
      </c>
      <c r="Q2424" s="1203" t="s">
        <v>73</v>
      </c>
      <c r="R2424" s="1203" t="s">
        <v>73</v>
      </c>
      <c r="S2424" s="1209">
        <f>VLOOKUP($D2424,'NI-Ter'!$B$1:$Y$2048,12,FALSE)</f>
        <v>0</v>
      </c>
      <c r="T2424" s="1209">
        <f>VLOOKUP($D2424,'NI-Ter'!$B$1:$Y$2048,13,FALSE)</f>
        <v>0</v>
      </c>
      <c r="U2424" s="1209">
        <f>VLOOKUP($D2424,'NI-Ter'!$B$1:$Y$2048,16,FALSE)</f>
        <v>0</v>
      </c>
      <c r="V2424" s="1209">
        <f>VLOOKUP($D2424,'NI-Ter'!$B$1:$Y$2048,17,FALSE)</f>
        <v>0</v>
      </c>
      <c r="W2424" s="1209">
        <f>VLOOKUP($D2424,'NI-Ter'!$B$1:$Y$2048,18,FALSE)</f>
        <v>0</v>
      </c>
      <c r="X2424" s="1209">
        <f>VLOOKUP($D2424,'NI-Ter'!$B$1:$Y$2048,19,FALSE)</f>
        <v>0</v>
      </c>
    </row>
    <row r="2425" spans="1:24" hidden="1">
      <c r="A2425" s="507"/>
      <c r="B2425" s="507"/>
      <c r="C2425" s="507"/>
      <c r="D2425" s="1209" t="s">
        <v>2900</v>
      </c>
      <c r="E2425" s="1210" t="s">
        <v>3062</v>
      </c>
      <c r="F2425" s="1202"/>
      <c r="G2425" s="1202"/>
      <c r="H2425" s="1202" t="s">
        <v>2896</v>
      </c>
      <c r="I2425" s="1202" t="s">
        <v>53</v>
      </c>
      <c r="J2425" s="1202"/>
      <c r="K2425" s="1202"/>
      <c r="L2425" s="1202" t="s">
        <v>2887</v>
      </c>
      <c r="M2425" s="1202" t="s">
        <v>2888</v>
      </c>
      <c r="N2425" s="1203" t="s">
        <v>2901</v>
      </c>
      <c r="O2425" s="1203" t="s">
        <v>73</v>
      </c>
      <c r="P2425" s="1203" t="s">
        <v>73</v>
      </c>
      <c r="Q2425" s="1203" t="s">
        <v>73</v>
      </c>
      <c r="R2425" s="1203" t="s">
        <v>73</v>
      </c>
      <c r="S2425" s="1209">
        <f>VLOOKUP($D2425,'NI-Ter'!$B$1:$Y$2048,12,FALSE)</f>
        <v>0</v>
      </c>
      <c r="T2425" s="1209">
        <f>VLOOKUP($D2425,'NI-Ter'!$B$1:$Y$2048,13,FALSE)</f>
        <v>0</v>
      </c>
      <c r="U2425" s="1209">
        <f>VLOOKUP($D2425,'NI-Ter'!$B$1:$Y$2048,16,FALSE)</f>
        <v>0</v>
      </c>
      <c r="V2425" s="1209">
        <f>VLOOKUP($D2425,'NI-Ter'!$B$1:$Y$2048,17,FALSE)</f>
        <v>0</v>
      </c>
      <c r="W2425" s="1209">
        <f>VLOOKUP($D2425,'NI-Ter'!$B$1:$Y$2048,18,FALSE)</f>
        <v>0</v>
      </c>
      <c r="X2425" s="1209">
        <f>VLOOKUP($D2425,'NI-Ter'!$B$1:$Y$2048,19,FALSE)</f>
        <v>0</v>
      </c>
    </row>
    <row r="2426" spans="1:24" hidden="1">
      <c r="A2426" s="507"/>
      <c r="B2426" s="507"/>
      <c r="C2426" s="507"/>
      <c r="D2426" s="1209" t="s">
        <v>2902</v>
      </c>
      <c r="E2426" s="1210" t="s">
        <v>3062</v>
      </c>
      <c r="F2426" s="1202"/>
      <c r="G2426" s="1202"/>
      <c r="H2426" s="1202" t="s">
        <v>2896</v>
      </c>
      <c r="I2426" s="1202" t="s">
        <v>53</v>
      </c>
      <c r="J2426" s="1202"/>
      <c r="K2426" s="1202"/>
      <c r="L2426" s="1202" t="s">
        <v>2887</v>
      </c>
      <c r="M2426" s="1202" t="s">
        <v>2888</v>
      </c>
      <c r="N2426" s="1203" t="s">
        <v>2903</v>
      </c>
      <c r="O2426" s="1203" t="s">
        <v>73</v>
      </c>
      <c r="P2426" s="1203" t="s">
        <v>73</v>
      </c>
      <c r="Q2426" s="1203" t="s">
        <v>73</v>
      </c>
      <c r="R2426" s="1203" t="s">
        <v>73</v>
      </c>
      <c r="S2426" s="1209">
        <f>VLOOKUP($D2426,'NI-Ter'!$B$1:$Y$2048,12,FALSE)</f>
        <v>0</v>
      </c>
      <c r="T2426" s="1209">
        <f>VLOOKUP($D2426,'NI-Ter'!$B$1:$Y$2048,13,FALSE)</f>
        <v>0</v>
      </c>
      <c r="U2426" s="1209">
        <f>VLOOKUP($D2426,'NI-Ter'!$B$1:$Y$2048,16,FALSE)</f>
        <v>0</v>
      </c>
      <c r="V2426" s="1209">
        <f>VLOOKUP($D2426,'NI-Ter'!$B$1:$Y$2048,17,FALSE)</f>
        <v>0</v>
      </c>
      <c r="W2426" s="1209">
        <f>VLOOKUP($D2426,'NI-Ter'!$B$1:$Y$2048,18,FALSE)</f>
        <v>0</v>
      </c>
      <c r="X2426" s="1209">
        <f>VLOOKUP($D2426,'NI-Ter'!$B$1:$Y$2048,19,FALSE)</f>
        <v>0</v>
      </c>
    </row>
    <row r="2427" spans="1:24" hidden="1">
      <c r="A2427" s="507"/>
      <c r="B2427" s="507"/>
      <c r="C2427" s="507"/>
      <c r="D2427" s="1209" t="s">
        <v>2904</v>
      </c>
      <c r="E2427" s="1210" t="s">
        <v>3062</v>
      </c>
      <c r="F2427" s="1202" t="s">
        <v>157</v>
      </c>
      <c r="G2427" s="1202"/>
      <c r="H2427" s="1202" t="s">
        <v>1539</v>
      </c>
      <c r="I2427" s="1202" t="s">
        <v>53</v>
      </c>
      <c r="J2427" s="1202"/>
      <c r="K2427" s="1202"/>
      <c r="L2427" s="1202" t="s">
        <v>2887</v>
      </c>
      <c r="M2427" s="1202" t="s">
        <v>2888</v>
      </c>
      <c r="N2427" s="1203" t="s">
        <v>2905</v>
      </c>
      <c r="O2427" s="1203" t="s">
        <v>73</v>
      </c>
      <c r="P2427" s="1203" t="s">
        <v>73</v>
      </c>
      <c r="Q2427" s="1203" t="s">
        <v>73</v>
      </c>
      <c r="R2427" s="1203" t="s">
        <v>73</v>
      </c>
      <c r="S2427" s="1209">
        <f>VLOOKUP($D2427,'NI-Ter'!$B$1:$Y$2048,12,FALSE)</f>
        <v>0</v>
      </c>
      <c r="T2427" s="1209">
        <f>VLOOKUP($D2427,'NI-Ter'!$B$1:$Y$2048,13,FALSE)</f>
        <v>0</v>
      </c>
      <c r="U2427" s="1209">
        <f>VLOOKUP($D2427,'NI-Ter'!$B$1:$Y$2048,16,FALSE)</f>
        <v>0</v>
      </c>
      <c r="V2427" s="1209">
        <f>VLOOKUP($D2427,'NI-Ter'!$B$1:$Y$2048,17,FALSE)</f>
        <v>0</v>
      </c>
      <c r="W2427" s="1209">
        <f>VLOOKUP($D2427,'NI-Ter'!$B$1:$Y$2048,18,FALSE)</f>
        <v>0</v>
      </c>
      <c r="X2427" s="1209">
        <f>VLOOKUP($D2427,'NI-Ter'!$B$1:$Y$2048,19,FALSE)</f>
        <v>0</v>
      </c>
    </row>
    <row r="2428" spans="1:24" hidden="1">
      <c r="A2428" s="507"/>
      <c r="B2428" s="507"/>
      <c r="C2428" s="507"/>
      <c r="D2428" s="1209" t="s">
        <v>2906</v>
      </c>
      <c r="E2428" s="1210" t="s">
        <v>3062</v>
      </c>
      <c r="F2428" s="1202"/>
      <c r="G2428" s="1202"/>
      <c r="H2428" s="1202"/>
      <c r="I2428" s="1202" t="s">
        <v>71</v>
      </c>
      <c r="J2428" s="1202"/>
      <c r="K2428" s="1202"/>
      <c r="L2428" s="1202"/>
      <c r="M2428" s="1202"/>
      <c r="N2428" s="1203" t="s">
        <v>2907</v>
      </c>
      <c r="O2428" s="1203" t="s">
        <v>73</v>
      </c>
      <c r="P2428" s="1203" t="s">
        <v>73</v>
      </c>
      <c r="Q2428" s="1203" t="s">
        <v>73</v>
      </c>
      <c r="R2428" s="1203" t="s">
        <v>73</v>
      </c>
      <c r="S2428" s="1209">
        <f>VLOOKUP($D2428,'NI-Ter'!$B$1:$Y$2048,12,FALSE)</f>
        <v>0</v>
      </c>
      <c r="T2428" s="1209">
        <f>VLOOKUP($D2428,'NI-Ter'!$B$1:$Y$2048,13,FALSE)</f>
        <v>0</v>
      </c>
      <c r="U2428" s="1209">
        <f>VLOOKUP($D2428,'NI-Ter'!$B$1:$Y$2048,16,FALSE)</f>
        <v>0</v>
      </c>
      <c r="V2428" s="1209">
        <f>VLOOKUP($D2428,'NI-Ter'!$B$1:$Y$2048,17,FALSE)</f>
        <v>0</v>
      </c>
      <c r="W2428" s="1209">
        <f>VLOOKUP($D2428,'NI-Ter'!$B$1:$Y$2048,18,FALSE)</f>
        <v>0</v>
      </c>
      <c r="X2428" s="1209">
        <f>VLOOKUP($D2428,'NI-Ter'!$B$1:$Y$2048,19,FALSE)</f>
        <v>0</v>
      </c>
    </row>
    <row r="2429" spans="1:24" hidden="1">
      <c r="A2429" s="507"/>
      <c r="B2429" s="507"/>
      <c r="C2429" s="507"/>
      <c r="D2429" s="1209" t="s">
        <v>2908</v>
      </c>
      <c r="E2429" s="1210" t="s">
        <v>3062</v>
      </c>
      <c r="F2429" s="1202"/>
      <c r="G2429" s="1202"/>
      <c r="H2429" s="1202" t="s">
        <v>2909</v>
      </c>
      <c r="I2429" s="1202" t="s">
        <v>53</v>
      </c>
      <c r="J2429" s="1202"/>
      <c r="K2429" s="1202"/>
      <c r="L2429" s="1202" t="s">
        <v>2887</v>
      </c>
      <c r="M2429" s="1202" t="s">
        <v>2888</v>
      </c>
      <c r="N2429" s="1203" t="s">
        <v>2910</v>
      </c>
      <c r="O2429" s="1203" t="s">
        <v>73</v>
      </c>
      <c r="P2429" s="1203" t="s">
        <v>73</v>
      </c>
      <c r="Q2429" s="1203" t="s">
        <v>73</v>
      </c>
      <c r="R2429" s="1203" t="s">
        <v>73</v>
      </c>
      <c r="S2429" s="1209">
        <f>VLOOKUP($D2429,'NI-Ter'!$B$1:$Y$2048,12,FALSE)</f>
        <v>0</v>
      </c>
      <c r="T2429" s="1209">
        <f>VLOOKUP($D2429,'NI-Ter'!$B$1:$Y$2048,13,FALSE)</f>
        <v>0</v>
      </c>
      <c r="U2429" s="1209">
        <f>VLOOKUP($D2429,'NI-Ter'!$B$1:$Y$2048,16,FALSE)</f>
        <v>0</v>
      </c>
      <c r="V2429" s="1209">
        <f>VLOOKUP($D2429,'NI-Ter'!$B$1:$Y$2048,17,FALSE)</f>
        <v>0</v>
      </c>
      <c r="W2429" s="1209">
        <f>VLOOKUP($D2429,'NI-Ter'!$B$1:$Y$2048,18,FALSE)</f>
        <v>0</v>
      </c>
      <c r="X2429" s="1209">
        <f>VLOOKUP($D2429,'NI-Ter'!$B$1:$Y$2048,19,FALSE)</f>
        <v>0</v>
      </c>
    </row>
    <row r="2430" spans="1:24" hidden="1">
      <c r="A2430" s="507"/>
      <c r="B2430" s="507"/>
      <c r="C2430" s="507"/>
      <c r="D2430" s="1209" t="s">
        <v>2911</v>
      </c>
      <c r="E2430" s="1210" t="s">
        <v>3062</v>
      </c>
      <c r="F2430" s="1202"/>
      <c r="G2430" s="1202"/>
      <c r="H2430" s="1202" t="s">
        <v>2912</v>
      </c>
      <c r="I2430" s="1202" t="s">
        <v>53</v>
      </c>
      <c r="J2430" s="1202"/>
      <c r="K2430" s="1202"/>
      <c r="L2430" s="1202" t="s">
        <v>2887</v>
      </c>
      <c r="M2430" s="1202" t="s">
        <v>2888</v>
      </c>
      <c r="N2430" s="1203" t="s">
        <v>2913</v>
      </c>
      <c r="O2430" s="1203" t="s">
        <v>73</v>
      </c>
      <c r="P2430" s="1203" t="s">
        <v>73</v>
      </c>
      <c r="Q2430" s="1203" t="s">
        <v>73</v>
      </c>
      <c r="R2430" s="1203" t="s">
        <v>73</v>
      </c>
      <c r="S2430" s="1209">
        <f>VLOOKUP($D2430,'NI-Ter'!$B$1:$Y$2048,12,FALSE)</f>
        <v>0</v>
      </c>
      <c r="T2430" s="1209">
        <f>VLOOKUP($D2430,'NI-Ter'!$B$1:$Y$2048,13,FALSE)</f>
        <v>0</v>
      </c>
      <c r="U2430" s="1209">
        <f>VLOOKUP($D2430,'NI-Ter'!$B$1:$Y$2048,16,FALSE)</f>
        <v>0</v>
      </c>
      <c r="V2430" s="1209">
        <f>VLOOKUP($D2430,'NI-Ter'!$B$1:$Y$2048,17,FALSE)</f>
        <v>0</v>
      </c>
      <c r="W2430" s="1209">
        <f>VLOOKUP($D2430,'NI-Ter'!$B$1:$Y$2048,18,FALSE)</f>
        <v>0</v>
      </c>
      <c r="X2430" s="1209">
        <f>VLOOKUP($D2430,'NI-Ter'!$B$1:$Y$2048,19,FALSE)</f>
        <v>0</v>
      </c>
    </row>
    <row r="2431" spans="1:24" hidden="1">
      <c r="A2431" s="507"/>
      <c r="B2431" s="507"/>
      <c r="C2431" s="507"/>
      <c r="D2431" s="1209" t="s">
        <v>2914</v>
      </c>
      <c r="E2431" s="1210" t="s">
        <v>3062</v>
      </c>
      <c r="F2431" s="1202"/>
      <c r="G2431" s="1202"/>
      <c r="H2431" s="1202"/>
      <c r="I2431" s="1202" t="s">
        <v>71</v>
      </c>
      <c r="J2431" s="1202"/>
      <c r="K2431" s="1202"/>
      <c r="L2431" s="1202"/>
      <c r="M2431" s="1202"/>
      <c r="N2431" s="1203" t="s">
        <v>2915</v>
      </c>
      <c r="O2431" s="1203" t="s">
        <v>73</v>
      </c>
      <c r="P2431" s="1203" t="s">
        <v>73</v>
      </c>
      <c r="Q2431" s="1203" t="s">
        <v>73</v>
      </c>
      <c r="R2431" s="1203" t="s">
        <v>73</v>
      </c>
      <c r="S2431" s="1209">
        <f>VLOOKUP($D2431,'NI-Ter'!$B$1:$Y$2048,12,FALSE)</f>
        <v>0</v>
      </c>
      <c r="T2431" s="1209">
        <f>VLOOKUP($D2431,'NI-Ter'!$B$1:$Y$2048,13,FALSE)</f>
        <v>0</v>
      </c>
      <c r="U2431" s="1209">
        <f>VLOOKUP($D2431,'NI-Ter'!$B$1:$Y$2048,16,FALSE)</f>
        <v>0</v>
      </c>
      <c r="V2431" s="1209">
        <f>VLOOKUP($D2431,'NI-Ter'!$B$1:$Y$2048,17,FALSE)</f>
        <v>0</v>
      </c>
      <c r="W2431" s="1209">
        <f>VLOOKUP($D2431,'NI-Ter'!$B$1:$Y$2048,18,FALSE)</f>
        <v>0</v>
      </c>
      <c r="X2431" s="1209">
        <f>VLOOKUP($D2431,'NI-Ter'!$B$1:$Y$2048,19,FALSE)</f>
        <v>0</v>
      </c>
    </row>
    <row r="2432" spans="1:24" hidden="1">
      <c r="A2432" s="507"/>
      <c r="B2432" s="507"/>
      <c r="C2432" s="507"/>
      <c r="D2432" s="1209" t="s">
        <v>2916</v>
      </c>
      <c r="E2432" s="1210" t="s">
        <v>3062</v>
      </c>
      <c r="F2432" s="1202"/>
      <c r="G2432" s="1202"/>
      <c r="H2432" s="1202"/>
      <c r="I2432" s="1202" t="s">
        <v>71</v>
      </c>
      <c r="J2432" s="1202"/>
      <c r="K2432" s="1202"/>
      <c r="L2432" s="1202"/>
      <c r="M2432" s="1202"/>
      <c r="N2432" s="1203" t="s">
        <v>2917</v>
      </c>
      <c r="O2432" s="1203" t="s">
        <v>73</v>
      </c>
      <c r="P2432" s="1203" t="s">
        <v>73</v>
      </c>
      <c r="Q2432" s="1203" t="s">
        <v>73</v>
      </c>
      <c r="R2432" s="1203" t="s">
        <v>73</v>
      </c>
      <c r="S2432" s="1209">
        <f>VLOOKUP($D2432,'NI-Ter'!$B$1:$Y$2048,12,FALSE)</f>
        <v>0</v>
      </c>
      <c r="T2432" s="1209">
        <f>VLOOKUP($D2432,'NI-Ter'!$B$1:$Y$2048,13,FALSE)</f>
        <v>0</v>
      </c>
      <c r="U2432" s="1209">
        <f>VLOOKUP($D2432,'NI-Ter'!$B$1:$Y$2048,16,FALSE)</f>
        <v>0</v>
      </c>
      <c r="V2432" s="1209">
        <f>VLOOKUP($D2432,'NI-Ter'!$B$1:$Y$2048,17,FALSE)</f>
        <v>0</v>
      </c>
      <c r="W2432" s="1209">
        <f>VLOOKUP($D2432,'NI-Ter'!$B$1:$Y$2048,18,FALSE)</f>
        <v>0</v>
      </c>
      <c r="X2432" s="1209">
        <f>VLOOKUP($D2432,'NI-Ter'!$B$1:$Y$2048,19,FALSE)</f>
        <v>0</v>
      </c>
    </row>
    <row r="2433" spans="1:24" hidden="1">
      <c r="A2433" s="507"/>
      <c r="B2433" s="507"/>
      <c r="C2433" s="507"/>
      <c r="D2433" s="1209" t="s">
        <v>2918</v>
      </c>
      <c r="E2433" s="1210" t="s">
        <v>3062</v>
      </c>
      <c r="F2433" s="1202"/>
      <c r="G2433" s="1202"/>
      <c r="H2433" s="1202" t="s">
        <v>2919</v>
      </c>
      <c r="I2433" s="1202" t="s">
        <v>53</v>
      </c>
      <c r="J2433" s="1202"/>
      <c r="K2433" s="1202"/>
      <c r="L2433" s="1202" t="s">
        <v>448</v>
      </c>
      <c r="M2433" s="1202" t="s">
        <v>2920</v>
      </c>
      <c r="N2433" s="1203" t="s">
        <v>2921</v>
      </c>
      <c r="O2433" s="1203" t="s">
        <v>73</v>
      </c>
      <c r="P2433" s="1203" t="s">
        <v>73</v>
      </c>
      <c r="Q2433" s="1203" t="s">
        <v>73</v>
      </c>
      <c r="R2433" s="1203" t="s">
        <v>73</v>
      </c>
      <c r="S2433" s="1209">
        <f>VLOOKUP($D2433,'NI-Ter'!$B$1:$Y$2048,12,FALSE)</f>
        <v>0</v>
      </c>
      <c r="T2433" s="1209">
        <f>VLOOKUP($D2433,'NI-Ter'!$B$1:$Y$2048,13,FALSE)</f>
        <v>0</v>
      </c>
      <c r="U2433" s="1209">
        <f>VLOOKUP($D2433,'NI-Ter'!$B$1:$Y$2048,16,FALSE)</f>
        <v>0</v>
      </c>
      <c r="V2433" s="1209">
        <f>VLOOKUP($D2433,'NI-Ter'!$B$1:$Y$2048,17,FALSE)</f>
        <v>0</v>
      </c>
      <c r="W2433" s="1209">
        <f>VLOOKUP($D2433,'NI-Ter'!$B$1:$Y$2048,18,FALSE)</f>
        <v>0</v>
      </c>
      <c r="X2433" s="1209">
        <f>VLOOKUP($D2433,'NI-Ter'!$B$1:$Y$2048,19,FALSE)</f>
        <v>0</v>
      </c>
    </row>
    <row r="2434" spans="1:24" hidden="1">
      <c r="A2434" s="507"/>
      <c r="B2434" s="507"/>
      <c r="C2434" s="507"/>
      <c r="D2434" s="1209" t="s">
        <v>2922</v>
      </c>
      <c r="E2434" s="1210" t="s">
        <v>3062</v>
      </c>
      <c r="F2434" s="1202"/>
      <c r="G2434" s="1202"/>
      <c r="H2434" s="1202" t="s">
        <v>2919</v>
      </c>
      <c r="I2434" s="1202" t="s">
        <v>53</v>
      </c>
      <c r="J2434" s="1202"/>
      <c r="K2434" s="1202"/>
      <c r="L2434" s="1202" t="s">
        <v>448</v>
      </c>
      <c r="M2434" s="1202" t="s">
        <v>2920</v>
      </c>
      <c r="N2434" s="1203" t="s">
        <v>2923</v>
      </c>
      <c r="O2434" s="1203" t="s">
        <v>73</v>
      </c>
      <c r="P2434" s="1203" t="s">
        <v>73</v>
      </c>
      <c r="Q2434" s="1203" t="s">
        <v>73</v>
      </c>
      <c r="R2434" s="1203" t="s">
        <v>73</v>
      </c>
      <c r="S2434" s="1209">
        <f>VLOOKUP($D2434,'NI-Ter'!$B$1:$Y$2048,12,FALSE)</f>
        <v>0</v>
      </c>
      <c r="T2434" s="1209">
        <f>VLOOKUP($D2434,'NI-Ter'!$B$1:$Y$2048,13,FALSE)</f>
        <v>0</v>
      </c>
      <c r="U2434" s="1209">
        <f>VLOOKUP($D2434,'NI-Ter'!$B$1:$Y$2048,16,FALSE)</f>
        <v>0</v>
      </c>
      <c r="V2434" s="1209">
        <f>VLOOKUP($D2434,'NI-Ter'!$B$1:$Y$2048,17,FALSE)</f>
        <v>0</v>
      </c>
      <c r="W2434" s="1209">
        <f>VLOOKUP($D2434,'NI-Ter'!$B$1:$Y$2048,18,FALSE)</f>
        <v>0</v>
      </c>
      <c r="X2434" s="1209">
        <f>VLOOKUP($D2434,'NI-Ter'!$B$1:$Y$2048,19,FALSE)</f>
        <v>0</v>
      </c>
    </row>
    <row r="2435" spans="1:24" hidden="1">
      <c r="A2435" s="507"/>
      <c r="B2435" s="507"/>
      <c r="C2435" s="507"/>
      <c r="D2435" s="1209" t="s">
        <v>2924</v>
      </c>
      <c r="E2435" s="1210" t="s">
        <v>3062</v>
      </c>
      <c r="F2435" s="1202"/>
      <c r="G2435" s="1202"/>
      <c r="H2435" s="1202" t="s">
        <v>2919</v>
      </c>
      <c r="I2435" s="1202" t="s">
        <v>53</v>
      </c>
      <c r="J2435" s="1202"/>
      <c r="K2435" s="1202"/>
      <c r="L2435" s="1202" t="s">
        <v>448</v>
      </c>
      <c r="M2435" s="1202" t="s">
        <v>2920</v>
      </c>
      <c r="N2435" s="1203" t="s">
        <v>2925</v>
      </c>
      <c r="O2435" s="1203" t="s">
        <v>73</v>
      </c>
      <c r="P2435" s="1203" t="s">
        <v>73</v>
      </c>
      <c r="Q2435" s="1203" t="s">
        <v>73</v>
      </c>
      <c r="R2435" s="1203" t="s">
        <v>73</v>
      </c>
      <c r="S2435" s="1209">
        <f>VLOOKUP($D2435,'NI-Ter'!$B$1:$Y$2048,12,FALSE)</f>
        <v>0</v>
      </c>
      <c r="T2435" s="1209">
        <f>VLOOKUP($D2435,'NI-Ter'!$B$1:$Y$2048,13,FALSE)</f>
        <v>0</v>
      </c>
      <c r="U2435" s="1209">
        <f>VLOOKUP($D2435,'NI-Ter'!$B$1:$Y$2048,16,FALSE)</f>
        <v>0</v>
      </c>
      <c r="V2435" s="1209">
        <f>VLOOKUP($D2435,'NI-Ter'!$B$1:$Y$2048,17,FALSE)</f>
        <v>0</v>
      </c>
      <c r="W2435" s="1209">
        <f>VLOOKUP($D2435,'NI-Ter'!$B$1:$Y$2048,18,FALSE)</f>
        <v>0</v>
      </c>
      <c r="X2435" s="1209">
        <f>VLOOKUP($D2435,'NI-Ter'!$B$1:$Y$2048,19,FALSE)</f>
        <v>0</v>
      </c>
    </row>
    <row r="2436" spans="1:24" hidden="1">
      <c r="A2436" s="507"/>
      <c r="B2436" s="507"/>
      <c r="C2436" s="507"/>
      <c r="D2436" s="1209" t="s">
        <v>2926</v>
      </c>
      <c r="E2436" s="1210" t="s">
        <v>3062</v>
      </c>
      <c r="F2436" s="1202"/>
      <c r="G2436" s="1202"/>
      <c r="H2436" s="1202"/>
      <c r="I2436" s="1202" t="s">
        <v>71</v>
      </c>
      <c r="J2436" s="1202"/>
      <c r="K2436" s="1202"/>
      <c r="L2436" s="1202"/>
      <c r="M2436" s="1202"/>
      <c r="N2436" s="1203" t="s">
        <v>2927</v>
      </c>
      <c r="O2436" s="1203" t="s">
        <v>73</v>
      </c>
      <c r="P2436" s="1203" t="s">
        <v>73</v>
      </c>
      <c r="Q2436" s="1203" t="s">
        <v>73</v>
      </c>
      <c r="R2436" s="1203" t="s">
        <v>73</v>
      </c>
      <c r="S2436" s="1209">
        <f>VLOOKUP($D2436,'NI-Ter'!$B$1:$Y$2048,12,FALSE)</f>
        <v>0</v>
      </c>
      <c r="T2436" s="1209">
        <f>VLOOKUP($D2436,'NI-Ter'!$B$1:$Y$2048,13,FALSE)</f>
        <v>0</v>
      </c>
      <c r="U2436" s="1209">
        <f>VLOOKUP($D2436,'NI-Ter'!$B$1:$Y$2048,16,FALSE)</f>
        <v>0</v>
      </c>
      <c r="V2436" s="1209">
        <f>VLOOKUP($D2436,'NI-Ter'!$B$1:$Y$2048,17,FALSE)</f>
        <v>0</v>
      </c>
      <c r="W2436" s="1209">
        <f>VLOOKUP($D2436,'NI-Ter'!$B$1:$Y$2048,18,FALSE)</f>
        <v>0</v>
      </c>
      <c r="X2436" s="1209">
        <f>VLOOKUP($D2436,'NI-Ter'!$B$1:$Y$2048,19,FALSE)</f>
        <v>0</v>
      </c>
    </row>
    <row r="2437" spans="1:24" hidden="1">
      <c r="A2437" s="507"/>
      <c r="B2437" s="507"/>
      <c r="C2437" s="507"/>
      <c r="D2437" s="1209" t="s">
        <v>2928</v>
      </c>
      <c r="E2437" s="1210" t="s">
        <v>3062</v>
      </c>
      <c r="F2437" s="1202"/>
      <c r="G2437" s="1202"/>
      <c r="H2437" s="1202" t="s">
        <v>2929</v>
      </c>
      <c r="I2437" s="1202" t="s">
        <v>53</v>
      </c>
      <c r="J2437" s="1202"/>
      <c r="K2437" s="1202"/>
      <c r="L2437" s="1202" t="s">
        <v>1045</v>
      </c>
      <c r="M2437" s="1202" t="s">
        <v>2930</v>
      </c>
      <c r="N2437" s="1203" t="s">
        <v>2921</v>
      </c>
      <c r="O2437" s="1203" t="s">
        <v>73</v>
      </c>
      <c r="P2437" s="1203" t="s">
        <v>73</v>
      </c>
      <c r="Q2437" s="1203" t="s">
        <v>73</v>
      </c>
      <c r="R2437" s="1203" t="s">
        <v>73</v>
      </c>
      <c r="S2437" s="1209">
        <f>VLOOKUP($D2437,'NI-Ter'!$B$1:$Y$2048,12,FALSE)</f>
        <v>0</v>
      </c>
      <c r="T2437" s="1209">
        <f>VLOOKUP($D2437,'NI-Ter'!$B$1:$Y$2048,13,FALSE)</f>
        <v>0</v>
      </c>
      <c r="U2437" s="1209">
        <f>VLOOKUP($D2437,'NI-Ter'!$B$1:$Y$2048,16,FALSE)</f>
        <v>0</v>
      </c>
      <c r="V2437" s="1209">
        <f>VLOOKUP($D2437,'NI-Ter'!$B$1:$Y$2048,17,FALSE)</f>
        <v>0</v>
      </c>
      <c r="W2437" s="1209">
        <f>VLOOKUP($D2437,'NI-Ter'!$B$1:$Y$2048,18,FALSE)</f>
        <v>0</v>
      </c>
      <c r="X2437" s="1209">
        <f>VLOOKUP($D2437,'NI-Ter'!$B$1:$Y$2048,19,FALSE)</f>
        <v>0</v>
      </c>
    </row>
    <row r="2438" spans="1:24" hidden="1">
      <c r="A2438" s="507"/>
      <c r="B2438" s="507"/>
      <c r="C2438" s="507"/>
      <c r="D2438" s="1209" t="s">
        <v>2931</v>
      </c>
      <c r="E2438" s="1210" t="s">
        <v>3062</v>
      </c>
      <c r="F2438" s="1202"/>
      <c r="G2438" s="1202"/>
      <c r="H2438" s="1202" t="s">
        <v>2929</v>
      </c>
      <c r="I2438" s="1202" t="s">
        <v>53</v>
      </c>
      <c r="J2438" s="1202"/>
      <c r="K2438" s="1202"/>
      <c r="L2438" s="1202" t="s">
        <v>1045</v>
      </c>
      <c r="M2438" s="1202" t="s">
        <v>2930</v>
      </c>
      <c r="N2438" s="1203" t="s">
        <v>2923</v>
      </c>
      <c r="O2438" s="1203" t="s">
        <v>73</v>
      </c>
      <c r="P2438" s="1203" t="s">
        <v>73</v>
      </c>
      <c r="Q2438" s="1203" t="s">
        <v>73</v>
      </c>
      <c r="R2438" s="1203" t="s">
        <v>73</v>
      </c>
      <c r="S2438" s="1209">
        <f>VLOOKUP($D2438,'NI-Ter'!$B$1:$Y$2048,12,FALSE)</f>
        <v>0</v>
      </c>
      <c r="T2438" s="1209">
        <f>VLOOKUP($D2438,'NI-Ter'!$B$1:$Y$2048,13,FALSE)</f>
        <v>0</v>
      </c>
      <c r="U2438" s="1209">
        <f>VLOOKUP($D2438,'NI-Ter'!$B$1:$Y$2048,16,FALSE)</f>
        <v>0</v>
      </c>
      <c r="V2438" s="1209">
        <f>VLOOKUP($D2438,'NI-Ter'!$B$1:$Y$2048,17,FALSE)</f>
        <v>0</v>
      </c>
      <c r="W2438" s="1209">
        <f>VLOOKUP($D2438,'NI-Ter'!$B$1:$Y$2048,18,FALSE)</f>
        <v>0</v>
      </c>
      <c r="X2438" s="1209">
        <f>VLOOKUP($D2438,'NI-Ter'!$B$1:$Y$2048,19,FALSE)</f>
        <v>0</v>
      </c>
    </row>
    <row r="2439" spans="1:24" hidden="1">
      <c r="A2439" s="507"/>
      <c r="B2439" s="507"/>
      <c r="C2439" s="507"/>
      <c r="D2439" s="1209" t="s">
        <v>2932</v>
      </c>
      <c r="E2439" s="1210" t="s">
        <v>3062</v>
      </c>
      <c r="F2439" s="1202"/>
      <c r="G2439" s="1202"/>
      <c r="H2439" s="1202" t="s">
        <v>2929</v>
      </c>
      <c r="I2439" s="1202" t="s">
        <v>53</v>
      </c>
      <c r="J2439" s="1202"/>
      <c r="K2439" s="1202"/>
      <c r="L2439" s="1202" t="s">
        <v>1045</v>
      </c>
      <c r="M2439" s="1202" t="s">
        <v>2930</v>
      </c>
      <c r="N2439" s="1203" t="s">
        <v>2925</v>
      </c>
      <c r="O2439" s="1203" t="s">
        <v>73</v>
      </c>
      <c r="P2439" s="1203" t="s">
        <v>73</v>
      </c>
      <c r="Q2439" s="1203" t="s">
        <v>73</v>
      </c>
      <c r="R2439" s="1203" t="s">
        <v>73</v>
      </c>
      <c r="S2439" s="1209">
        <f>VLOOKUP($D2439,'NI-Ter'!$B$1:$Y$2048,12,FALSE)</f>
        <v>0</v>
      </c>
      <c r="T2439" s="1209">
        <f>VLOOKUP($D2439,'NI-Ter'!$B$1:$Y$2048,13,FALSE)</f>
        <v>0</v>
      </c>
      <c r="U2439" s="1209">
        <f>VLOOKUP($D2439,'NI-Ter'!$B$1:$Y$2048,16,FALSE)</f>
        <v>0</v>
      </c>
      <c r="V2439" s="1209">
        <f>VLOOKUP($D2439,'NI-Ter'!$B$1:$Y$2048,17,FALSE)</f>
        <v>0</v>
      </c>
      <c r="W2439" s="1209">
        <f>VLOOKUP($D2439,'NI-Ter'!$B$1:$Y$2048,18,FALSE)</f>
        <v>0</v>
      </c>
      <c r="X2439" s="1209">
        <f>VLOOKUP($D2439,'NI-Ter'!$B$1:$Y$2048,19,FALSE)</f>
        <v>0</v>
      </c>
    </row>
    <row r="2440" spans="1:24" hidden="1">
      <c r="A2440" s="507"/>
      <c r="B2440" s="507"/>
      <c r="C2440" s="507"/>
      <c r="D2440" s="1209" t="s">
        <v>2933</v>
      </c>
      <c r="E2440" s="1210" t="s">
        <v>3062</v>
      </c>
      <c r="F2440" s="1202"/>
      <c r="G2440" s="1202"/>
      <c r="H2440" s="1202"/>
      <c r="I2440" s="1202" t="s">
        <v>71</v>
      </c>
      <c r="J2440" s="1202"/>
      <c r="K2440" s="1202"/>
      <c r="L2440" s="1202"/>
      <c r="M2440" s="1202"/>
      <c r="N2440" s="1203" t="s">
        <v>2934</v>
      </c>
      <c r="O2440" s="1203" t="s">
        <v>73</v>
      </c>
      <c r="P2440" s="1203" t="s">
        <v>73</v>
      </c>
      <c r="Q2440" s="1203" t="s">
        <v>73</v>
      </c>
      <c r="R2440" s="1203" t="s">
        <v>73</v>
      </c>
      <c r="S2440" s="1209">
        <f>VLOOKUP($D2440,'NI-Ter'!$B$1:$Y$2048,12,FALSE)</f>
        <v>0</v>
      </c>
      <c r="T2440" s="1209">
        <f>VLOOKUP($D2440,'NI-Ter'!$B$1:$Y$2048,13,FALSE)</f>
        <v>0</v>
      </c>
      <c r="U2440" s="1209">
        <f>VLOOKUP($D2440,'NI-Ter'!$B$1:$Y$2048,16,FALSE)</f>
        <v>0</v>
      </c>
      <c r="V2440" s="1209">
        <f>VLOOKUP($D2440,'NI-Ter'!$B$1:$Y$2048,17,FALSE)</f>
        <v>0</v>
      </c>
      <c r="W2440" s="1209">
        <f>VLOOKUP($D2440,'NI-Ter'!$B$1:$Y$2048,18,FALSE)</f>
        <v>0</v>
      </c>
      <c r="X2440" s="1209">
        <f>VLOOKUP($D2440,'NI-Ter'!$B$1:$Y$2048,19,FALSE)</f>
        <v>0</v>
      </c>
    </row>
    <row r="2441" spans="1:24" hidden="1">
      <c r="A2441" s="507"/>
      <c r="B2441" s="507"/>
      <c r="C2441" s="507"/>
      <c r="D2441" s="1209" t="s">
        <v>2935</v>
      </c>
      <c r="E2441" s="1210" t="s">
        <v>3062</v>
      </c>
      <c r="F2441" s="1202"/>
      <c r="G2441" s="1202"/>
      <c r="H2441" s="1202"/>
      <c r="I2441" s="1202" t="s">
        <v>71</v>
      </c>
      <c r="J2441" s="1202"/>
      <c r="K2441" s="1202"/>
      <c r="L2441" s="1202"/>
      <c r="M2441" s="1202"/>
      <c r="N2441" s="1203" t="s">
        <v>2936</v>
      </c>
      <c r="O2441" s="1203" t="s">
        <v>73</v>
      </c>
      <c r="P2441" s="1203" t="s">
        <v>73</v>
      </c>
      <c r="Q2441" s="1203" t="s">
        <v>73</v>
      </c>
      <c r="R2441" s="1203" t="s">
        <v>73</v>
      </c>
      <c r="S2441" s="1209">
        <f>VLOOKUP($D2441,'NI-Ter'!$B$1:$Y$2048,12,FALSE)</f>
        <v>0</v>
      </c>
      <c r="T2441" s="1209">
        <f>VLOOKUP($D2441,'NI-Ter'!$B$1:$Y$2048,13,FALSE)</f>
        <v>0</v>
      </c>
      <c r="U2441" s="1209">
        <f>VLOOKUP($D2441,'NI-Ter'!$B$1:$Y$2048,16,FALSE)</f>
        <v>0</v>
      </c>
      <c r="V2441" s="1209">
        <f>VLOOKUP($D2441,'NI-Ter'!$B$1:$Y$2048,17,FALSE)</f>
        <v>0</v>
      </c>
      <c r="W2441" s="1209">
        <f>VLOOKUP($D2441,'NI-Ter'!$B$1:$Y$2048,18,FALSE)</f>
        <v>0</v>
      </c>
      <c r="X2441" s="1209">
        <f>VLOOKUP($D2441,'NI-Ter'!$B$1:$Y$2048,19,FALSE)</f>
        <v>0</v>
      </c>
    </row>
    <row r="2442" spans="1:24" hidden="1">
      <c r="A2442" s="507"/>
      <c r="B2442" s="507"/>
      <c r="C2442" s="507"/>
      <c r="D2442" s="1209" t="s">
        <v>2937</v>
      </c>
      <c r="E2442" s="1210" t="s">
        <v>3062</v>
      </c>
      <c r="F2442" s="1202"/>
      <c r="G2442" s="1202"/>
      <c r="H2442" s="1202" t="s">
        <v>2938</v>
      </c>
      <c r="I2442" s="1202" t="s">
        <v>53</v>
      </c>
      <c r="J2442" s="1202"/>
      <c r="K2442" s="1202"/>
      <c r="L2442" s="1202" t="s">
        <v>2846</v>
      </c>
      <c r="M2442" s="1202" t="s">
        <v>2939</v>
      </c>
      <c r="N2442" s="1203" t="s">
        <v>2940</v>
      </c>
      <c r="O2442" s="1203" t="s">
        <v>73</v>
      </c>
      <c r="P2442" s="1203" t="s">
        <v>73</v>
      </c>
      <c r="Q2442" s="1203" t="s">
        <v>73</v>
      </c>
      <c r="R2442" s="1203" t="s">
        <v>73</v>
      </c>
      <c r="S2442" s="1209">
        <f>VLOOKUP($D2442,'NI-Ter'!$B$1:$Y$2048,12,FALSE)</f>
        <v>0</v>
      </c>
      <c r="T2442" s="1209">
        <f>VLOOKUP($D2442,'NI-Ter'!$B$1:$Y$2048,13,FALSE)</f>
        <v>0</v>
      </c>
      <c r="U2442" s="1209">
        <f>VLOOKUP($D2442,'NI-Ter'!$B$1:$Y$2048,16,FALSE)</f>
        <v>0</v>
      </c>
      <c r="V2442" s="1209">
        <f>VLOOKUP($D2442,'NI-Ter'!$B$1:$Y$2048,17,FALSE)</f>
        <v>0</v>
      </c>
      <c r="W2442" s="1209">
        <f>VLOOKUP($D2442,'NI-Ter'!$B$1:$Y$2048,18,FALSE)</f>
        <v>0</v>
      </c>
      <c r="X2442" s="1209">
        <f>VLOOKUP($D2442,'NI-Ter'!$B$1:$Y$2048,19,FALSE)</f>
        <v>0</v>
      </c>
    </row>
    <row r="2443" spans="1:24" hidden="1">
      <c r="A2443" s="507"/>
      <c r="B2443" s="507"/>
      <c r="C2443" s="507"/>
      <c r="D2443" s="1209" t="s">
        <v>2941</v>
      </c>
      <c r="E2443" s="1210" t="s">
        <v>3062</v>
      </c>
      <c r="F2443" s="1202" t="s">
        <v>157</v>
      </c>
      <c r="G2443" s="1202"/>
      <c r="H2443" s="1202" t="s">
        <v>2942</v>
      </c>
      <c r="I2443" s="1202" t="s">
        <v>53</v>
      </c>
      <c r="J2443" s="1202"/>
      <c r="K2443" s="1202"/>
      <c r="L2443" s="1202" t="s">
        <v>2846</v>
      </c>
      <c r="M2443" s="1202" t="s">
        <v>2939</v>
      </c>
      <c r="N2443" s="1203" t="s">
        <v>2943</v>
      </c>
      <c r="O2443" s="1203" t="s">
        <v>73</v>
      </c>
      <c r="P2443" s="1203" t="s">
        <v>73</v>
      </c>
      <c r="Q2443" s="1203" t="s">
        <v>73</v>
      </c>
      <c r="R2443" s="1203" t="s">
        <v>73</v>
      </c>
      <c r="S2443" s="1209">
        <f>VLOOKUP($D2443,'NI-Ter'!$B$1:$Y$2048,12,FALSE)</f>
        <v>0</v>
      </c>
      <c r="T2443" s="1209">
        <f>VLOOKUP($D2443,'NI-Ter'!$B$1:$Y$2048,13,FALSE)</f>
        <v>0</v>
      </c>
      <c r="U2443" s="1209">
        <f>VLOOKUP($D2443,'NI-Ter'!$B$1:$Y$2048,16,FALSE)</f>
        <v>0</v>
      </c>
      <c r="V2443" s="1209">
        <f>VLOOKUP($D2443,'NI-Ter'!$B$1:$Y$2048,17,FALSE)</f>
        <v>0</v>
      </c>
      <c r="W2443" s="1209">
        <f>VLOOKUP($D2443,'NI-Ter'!$B$1:$Y$2048,18,FALSE)</f>
        <v>0</v>
      </c>
      <c r="X2443" s="1209">
        <f>VLOOKUP($D2443,'NI-Ter'!$B$1:$Y$2048,19,FALSE)</f>
        <v>0</v>
      </c>
    </row>
    <row r="2444" spans="1:24" hidden="1">
      <c r="A2444" s="507"/>
      <c r="B2444" s="507"/>
      <c r="C2444" s="507"/>
      <c r="D2444" s="1209" t="s">
        <v>2944</v>
      </c>
      <c r="E2444" s="1210" t="s">
        <v>3062</v>
      </c>
      <c r="F2444" s="1202"/>
      <c r="G2444" s="1202"/>
      <c r="H2444" s="1202" t="s">
        <v>2938</v>
      </c>
      <c r="I2444" s="1202" t="s">
        <v>53</v>
      </c>
      <c r="J2444" s="1202"/>
      <c r="K2444" s="1202"/>
      <c r="L2444" s="1202" t="s">
        <v>2846</v>
      </c>
      <c r="M2444" s="1202" t="s">
        <v>2939</v>
      </c>
      <c r="N2444" s="1203" t="s">
        <v>2945</v>
      </c>
      <c r="O2444" s="1203" t="s">
        <v>73</v>
      </c>
      <c r="P2444" s="1203" t="s">
        <v>73</v>
      </c>
      <c r="Q2444" s="1203" t="s">
        <v>73</v>
      </c>
      <c r="R2444" s="1203" t="s">
        <v>73</v>
      </c>
      <c r="S2444" s="1209">
        <f>VLOOKUP($D2444,'NI-Ter'!$B$1:$Y$2048,12,FALSE)</f>
        <v>0</v>
      </c>
      <c r="T2444" s="1209">
        <f>VLOOKUP($D2444,'NI-Ter'!$B$1:$Y$2048,13,FALSE)</f>
        <v>0</v>
      </c>
      <c r="U2444" s="1209">
        <f>VLOOKUP($D2444,'NI-Ter'!$B$1:$Y$2048,16,FALSE)</f>
        <v>0</v>
      </c>
      <c r="V2444" s="1209">
        <f>VLOOKUP($D2444,'NI-Ter'!$B$1:$Y$2048,17,FALSE)</f>
        <v>0</v>
      </c>
      <c r="W2444" s="1209">
        <f>VLOOKUP($D2444,'NI-Ter'!$B$1:$Y$2048,18,FALSE)</f>
        <v>0</v>
      </c>
      <c r="X2444" s="1209">
        <f>VLOOKUP($D2444,'NI-Ter'!$B$1:$Y$2048,19,FALSE)</f>
        <v>0</v>
      </c>
    </row>
    <row r="2445" spans="1:24" hidden="1">
      <c r="A2445" s="507"/>
      <c r="B2445" s="507"/>
      <c r="C2445" s="507"/>
      <c r="D2445" s="1209" t="s">
        <v>2946</v>
      </c>
      <c r="E2445" s="1210" t="s">
        <v>3062</v>
      </c>
      <c r="F2445" s="1202"/>
      <c r="G2445" s="1202"/>
      <c r="H2445" s="1202" t="s">
        <v>2947</v>
      </c>
      <c r="I2445" s="1202" t="s">
        <v>53</v>
      </c>
      <c r="J2445" s="1202"/>
      <c r="K2445" s="1202"/>
      <c r="L2445" s="1202" t="s">
        <v>2846</v>
      </c>
      <c r="M2445" s="1202" t="s">
        <v>2948</v>
      </c>
      <c r="N2445" s="1203" t="s">
        <v>2949</v>
      </c>
      <c r="O2445" s="1203" t="s">
        <v>73</v>
      </c>
      <c r="P2445" s="1203" t="s">
        <v>73</v>
      </c>
      <c r="Q2445" s="1203" t="s">
        <v>73</v>
      </c>
      <c r="R2445" s="1203" t="s">
        <v>73</v>
      </c>
      <c r="S2445" s="1209">
        <f>VLOOKUP($D2445,'NI-Ter'!$B$1:$Y$2048,12,FALSE)</f>
        <v>0</v>
      </c>
      <c r="T2445" s="1209">
        <f>VLOOKUP($D2445,'NI-Ter'!$B$1:$Y$2048,13,FALSE)</f>
        <v>0</v>
      </c>
      <c r="U2445" s="1209">
        <f>VLOOKUP($D2445,'NI-Ter'!$B$1:$Y$2048,16,FALSE)</f>
        <v>0</v>
      </c>
      <c r="V2445" s="1209">
        <f>VLOOKUP($D2445,'NI-Ter'!$B$1:$Y$2048,17,FALSE)</f>
        <v>0</v>
      </c>
      <c r="W2445" s="1209">
        <f>VLOOKUP($D2445,'NI-Ter'!$B$1:$Y$2048,18,FALSE)</f>
        <v>0</v>
      </c>
      <c r="X2445" s="1209">
        <f>VLOOKUP($D2445,'NI-Ter'!$B$1:$Y$2048,19,FALSE)</f>
        <v>0</v>
      </c>
    </row>
    <row r="2446" spans="1:24" ht="27" hidden="1">
      <c r="A2446" s="507"/>
      <c r="B2446" s="507"/>
      <c r="C2446" s="507"/>
      <c r="D2446" s="1209" t="s">
        <v>2950</v>
      </c>
      <c r="E2446" s="1210" t="s">
        <v>3062</v>
      </c>
      <c r="F2446" s="1202" t="s">
        <v>157</v>
      </c>
      <c r="G2446" s="1202"/>
      <c r="H2446" s="1202" t="s">
        <v>2942</v>
      </c>
      <c r="I2446" s="1202" t="s">
        <v>53</v>
      </c>
      <c r="J2446" s="1202"/>
      <c r="K2446" s="1202"/>
      <c r="L2446" s="1202" t="s">
        <v>2846</v>
      </c>
      <c r="M2446" s="1202" t="s">
        <v>2948</v>
      </c>
      <c r="N2446" s="1203" t="s">
        <v>2951</v>
      </c>
      <c r="O2446" s="1203" t="s">
        <v>73</v>
      </c>
      <c r="P2446" s="1203" t="s">
        <v>73</v>
      </c>
      <c r="Q2446" s="1203" t="s">
        <v>73</v>
      </c>
      <c r="R2446" s="1203" t="s">
        <v>73</v>
      </c>
      <c r="S2446" s="1209">
        <f>VLOOKUP($D2446,'NI-Ter'!$B$1:$Y$2048,12,FALSE)</f>
        <v>0</v>
      </c>
      <c r="T2446" s="1209">
        <f>VLOOKUP($D2446,'NI-Ter'!$B$1:$Y$2048,13,FALSE)</f>
        <v>0</v>
      </c>
      <c r="U2446" s="1209">
        <f>VLOOKUP($D2446,'NI-Ter'!$B$1:$Y$2048,16,FALSE)</f>
        <v>0</v>
      </c>
      <c r="V2446" s="1209">
        <f>VLOOKUP($D2446,'NI-Ter'!$B$1:$Y$2048,17,FALSE)</f>
        <v>0</v>
      </c>
      <c r="W2446" s="1209">
        <f>VLOOKUP($D2446,'NI-Ter'!$B$1:$Y$2048,18,FALSE)</f>
        <v>0</v>
      </c>
      <c r="X2446" s="1209">
        <f>VLOOKUP($D2446,'NI-Ter'!$B$1:$Y$2048,19,FALSE)</f>
        <v>0</v>
      </c>
    </row>
    <row r="2447" spans="1:24" ht="27">
      <c r="A2447" s="507"/>
      <c r="B2447" s="507"/>
      <c r="C2447" s="507"/>
      <c r="D2447" s="1209" t="s">
        <v>2952</v>
      </c>
      <c r="E2447" s="1210" t="s">
        <v>3062</v>
      </c>
      <c r="F2447" s="1202"/>
      <c r="G2447" s="1202"/>
      <c r="H2447" s="1202" t="s">
        <v>2953</v>
      </c>
      <c r="I2447" s="1202" t="s">
        <v>53</v>
      </c>
      <c r="J2447" s="1202"/>
      <c r="K2447" s="1202"/>
      <c r="L2447" s="1202" t="s">
        <v>2846</v>
      </c>
      <c r="M2447" s="1202" t="s">
        <v>2948</v>
      </c>
      <c r="N2447" s="1203" t="s">
        <v>2954</v>
      </c>
      <c r="O2447" s="1203" t="s">
        <v>73</v>
      </c>
      <c r="P2447" s="1203" t="s">
        <v>73</v>
      </c>
      <c r="Q2447" s="1203" t="s">
        <v>73</v>
      </c>
      <c r="R2447" s="1203" t="s">
        <v>73</v>
      </c>
      <c r="S2447" s="1209">
        <f>VLOOKUP($D2447,'NI-Ter'!$B$1:$Y$2048,12,FALSE)</f>
        <v>0</v>
      </c>
      <c r="T2447" s="1209">
        <f>VLOOKUP($D2447,'NI-Ter'!$B$1:$Y$2048,13,FALSE)</f>
        <v>0</v>
      </c>
      <c r="U2447" s="1209">
        <f>VLOOKUP($D2447,'NI-Ter'!$B$1:$Y$2048,16,FALSE)</f>
        <v>0</v>
      </c>
      <c r="V2447" s="1209">
        <f>VLOOKUP($D2447,'NI-Ter'!$B$1:$Y$2048,17,FALSE)</f>
        <v>0</v>
      </c>
      <c r="W2447" s="1209">
        <f>VLOOKUP($D2447,'NI-Ter'!$B$1:$Y$2048,18,FALSE)</f>
        <v>0</v>
      </c>
      <c r="X2447" s="1209">
        <f>VLOOKUP($D2447,'NI-Ter'!$B$1:$Y$2048,19,FALSE)</f>
        <v>0</v>
      </c>
    </row>
    <row r="2448" spans="1:24" hidden="1">
      <c r="A2448" s="507"/>
      <c r="B2448" s="507"/>
      <c r="C2448" s="507"/>
      <c r="D2448" s="1209" t="s">
        <v>2955</v>
      </c>
      <c r="E2448" s="1210" t="s">
        <v>3062</v>
      </c>
      <c r="F2448" s="1202"/>
      <c r="G2448" s="1202"/>
      <c r="H2448" s="1202" t="s">
        <v>2956</v>
      </c>
      <c r="I2448" s="1202" t="s">
        <v>53</v>
      </c>
      <c r="J2448" s="1202"/>
      <c r="K2448" s="1202"/>
      <c r="L2448" s="1202" t="s">
        <v>2846</v>
      </c>
      <c r="M2448" s="1202" t="s">
        <v>2948</v>
      </c>
      <c r="N2448" s="1203" t="s">
        <v>2957</v>
      </c>
      <c r="O2448" s="1203" t="s">
        <v>73</v>
      </c>
      <c r="P2448" s="1203" t="s">
        <v>73</v>
      </c>
      <c r="Q2448" s="1203" t="s">
        <v>73</v>
      </c>
      <c r="R2448" s="1203" t="s">
        <v>73</v>
      </c>
      <c r="S2448" s="1209">
        <f>VLOOKUP($D2448,'NI-Ter'!$B$1:$Y$2048,12,FALSE)</f>
        <v>0</v>
      </c>
      <c r="T2448" s="1209">
        <f>VLOOKUP($D2448,'NI-Ter'!$B$1:$Y$2048,13,FALSE)</f>
        <v>0</v>
      </c>
      <c r="U2448" s="1209">
        <f>VLOOKUP($D2448,'NI-Ter'!$B$1:$Y$2048,16,FALSE)</f>
        <v>0</v>
      </c>
      <c r="V2448" s="1209">
        <f>VLOOKUP($D2448,'NI-Ter'!$B$1:$Y$2048,17,FALSE)</f>
        <v>0</v>
      </c>
      <c r="W2448" s="1209">
        <f>VLOOKUP($D2448,'NI-Ter'!$B$1:$Y$2048,18,FALSE)</f>
        <v>0</v>
      </c>
      <c r="X2448" s="1209">
        <f>VLOOKUP($D2448,'NI-Ter'!$B$1:$Y$2048,19,FALSE)</f>
        <v>0</v>
      </c>
    </row>
    <row r="2449" spans="1:24" ht="27" hidden="1">
      <c r="A2449" s="507"/>
      <c r="B2449" s="507"/>
      <c r="C2449" s="507"/>
      <c r="D2449" s="1209" t="s">
        <v>2958</v>
      </c>
      <c r="E2449" s="1210" t="s">
        <v>3062</v>
      </c>
      <c r="F2449" s="1202"/>
      <c r="G2449" s="1202"/>
      <c r="H2449" s="1202" t="s">
        <v>2959</v>
      </c>
      <c r="I2449" s="1202" t="s">
        <v>53</v>
      </c>
      <c r="J2449" s="1202"/>
      <c r="K2449" s="1202"/>
      <c r="L2449" s="1202" t="s">
        <v>2846</v>
      </c>
      <c r="M2449" s="1202" t="s">
        <v>2948</v>
      </c>
      <c r="N2449" s="1203" t="s">
        <v>2960</v>
      </c>
      <c r="O2449" s="1203" t="s">
        <v>73</v>
      </c>
      <c r="P2449" s="1203" t="s">
        <v>73</v>
      </c>
      <c r="Q2449" s="1203" t="s">
        <v>73</v>
      </c>
      <c r="R2449" s="1203" t="s">
        <v>73</v>
      </c>
      <c r="S2449" s="1209">
        <f>VLOOKUP($D2449,'NI-Ter'!$B$1:$Y$2048,12,FALSE)</f>
        <v>0</v>
      </c>
      <c r="T2449" s="1209">
        <f>VLOOKUP($D2449,'NI-Ter'!$B$1:$Y$2048,13,FALSE)</f>
        <v>0</v>
      </c>
      <c r="U2449" s="1209">
        <f>VLOOKUP($D2449,'NI-Ter'!$B$1:$Y$2048,16,FALSE)</f>
        <v>0</v>
      </c>
      <c r="V2449" s="1209">
        <f>VLOOKUP($D2449,'NI-Ter'!$B$1:$Y$2048,17,FALSE)</f>
        <v>0</v>
      </c>
      <c r="W2449" s="1209">
        <f>VLOOKUP($D2449,'NI-Ter'!$B$1:$Y$2048,18,FALSE)</f>
        <v>0</v>
      </c>
      <c r="X2449" s="1209">
        <f>VLOOKUP($D2449,'NI-Ter'!$B$1:$Y$2048,19,FALSE)</f>
        <v>0</v>
      </c>
    </row>
    <row r="2450" spans="1:24" ht="27" hidden="1">
      <c r="A2450" s="507"/>
      <c r="B2450" s="507"/>
      <c r="C2450" s="507"/>
      <c r="D2450" s="1209" t="s">
        <v>2961</v>
      </c>
      <c r="E2450" s="1210" t="s">
        <v>3062</v>
      </c>
      <c r="F2450" s="1202"/>
      <c r="G2450" s="1202"/>
      <c r="H2450" s="1202" t="s">
        <v>2962</v>
      </c>
      <c r="I2450" s="1202" t="s">
        <v>53</v>
      </c>
      <c r="J2450" s="1202"/>
      <c r="K2450" s="1202"/>
      <c r="L2450" s="1202" t="s">
        <v>2846</v>
      </c>
      <c r="M2450" s="1202" t="s">
        <v>2948</v>
      </c>
      <c r="N2450" s="1203" t="s">
        <v>2963</v>
      </c>
      <c r="O2450" s="1203" t="s">
        <v>73</v>
      </c>
      <c r="P2450" s="1203" t="s">
        <v>73</v>
      </c>
      <c r="Q2450" s="1203" t="s">
        <v>73</v>
      </c>
      <c r="R2450" s="1203" t="s">
        <v>73</v>
      </c>
      <c r="S2450" s="1209">
        <f>VLOOKUP($D2450,'NI-Ter'!$B$1:$Y$2048,12,FALSE)</f>
        <v>0</v>
      </c>
      <c r="T2450" s="1209">
        <f>VLOOKUP($D2450,'NI-Ter'!$B$1:$Y$2048,13,FALSE)</f>
        <v>0</v>
      </c>
      <c r="U2450" s="1209">
        <f>VLOOKUP($D2450,'NI-Ter'!$B$1:$Y$2048,16,FALSE)</f>
        <v>0</v>
      </c>
      <c r="V2450" s="1209">
        <f>VLOOKUP($D2450,'NI-Ter'!$B$1:$Y$2048,17,FALSE)</f>
        <v>0</v>
      </c>
      <c r="W2450" s="1209">
        <f>VLOOKUP($D2450,'NI-Ter'!$B$1:$Y$2048,18,FALSE)</f>
        <v>0</v>
      </c>
      <c r="X2450" s="1209">
        <f>VLOOKUP($D2450,'NI-Ter'!$B$1:$Y$2048,19,FALSE)</f>
        <v>0</v>
      </c>
    </row>
    <row r="2451" spans="1:24" ht="27" hidden="1">
      <c r="A2451" s="507"/>
      <c r="B2451" s="507"/>
      <c r="C2451" s="507"/>
      <c r="D2451" s="1209" t="s">
        <v>2964</v>
      </c>
      <c r="E2451" s="1210" t="s">
        <v>3062</v>
      </c>
      <c r="F2451" s="1202"/>
      <c r="G2451" s="1202"/>
      <c r="H2451" s="1202" t="s">
        <v>2965</v>
      </c>
      <c r="I2451" s="1202" t="s">
        <v>53</v>
      </c>
      <c r="J2451" s="1202"/>
      <c r="K2451" s="1202"/>
      <c r="L2451" s="1202" t="s">
        <v>2846</v>
      </c>
      <c r="M2451" s="1202" t="s">
        <v>2948</v>
      </c>
      <c r="N2451" s="1203" t="s">
        <v>2966</v>
      </c>
      <c r="O2451" s="1203" t="s">
        <v>73</v>
      </c>
      <c r="P2451" s="1203" t="s">
        <v>73</v>
      </c>
      <c r="Q2451" s="1203" t="s">
        <v>73</v>
      </c>
      <c r="R2451" s="1203" t="s">
        <v>73</v>
      </c>
      <c r="S2451" s="1209">
        <f>VLOOKUP($D2451,'NI-Ter'!$B$1:$Y$2048,12,FALSE)</f>
        <v>0</v>
      </c>
      <c r="T2451" s="1209">
        <f>VLOOKUP($D2451,'NI-Ter'!$B$1:$Y$2048,13,FALSE)</f>
        <v>0</v>
      </c>
      <c r="U2451" s="1209">
        <f>VLOOKUP($D2451,'NI-Ter'!$B$1:$Y$2048,16,FALSE)</f>
        <v>0</v>
      </c>
      <c r="V2451" s="1209">
        <f>VLOOKUP($D2451,'NI-Ter'!$B$1:$Y$2048,17,FALSE)</f>
        <v>0</v>
      </c>
      <c r="W2451" s="1209">
        <f>VLOOKUP($D2451,'NI-Ter'!$B$1:$Y$2048,18,FALSE)</f>
        <v>0</v>
      </c>
      <c r="X2451" s="1209">
        <f>VLOOKUP($D2451,'NI-Ter'!$B$1:$Y$2048,19,FALSE)</f>
        <v>0</v>
      </c>
    </row>
    <row r="2452" spans="1:24" ht="27" hidden="1">
      <c r="A2452" s="507"/>
      <c r="B2452" s="507"/>
      <c r="C2452" s="507"/>
      <c r="D2452" s="1209" t="s">
        <v>2967</v>
      </c>
      <c r="E2452" s="1210" t="s">
        <v>3062</v>
      </c>
      <c r="F2452" s="1202"/>
      <c r="G2452" s="1202"/>
      <c r="H2452" s="1202" t="s">
        <v>2968</v>
      </c>
      <c r="I2452" s="1202" t="s">
        <v>53</v>
      </c>
      <c r="J2452" s="1202"/>
      <c r="K2452" s="1202"/>
      <c r="L2452" s="1202" t="s">
        <v>2846</v>
      </c>
      <c r="M2452" s="1202" t="s">
        <v>2948</v>
      </c>
      <c r="N2452" s="1203" t="s">
        <v>2969</v>
      </c>
      <c r="O2452" s="1203" t="s">
        <v>73</v>
      </c>
      <c r="P2452" s="1203" t="s">
        <v>73</v>
      </c>
      <c r="Q2452" s="1203" t="s">
        <v>73</v>
      </c>
      <c r="R2452" s="1203" t="s">
        <v>73</v>
      </c>
      <c r="S2452" s="1209">
        <f>VLOOKUP($D2452,'NI-Ter'!$B$1:$Y$2048,12,FALSE)</f>
        <v>0</v>
      </c>
      <c r="T2452" s="1209">
        <f>VLOOKUP($D2452,'NI-Ter'!$B$1:$Y$2048,13,FALSE)</f>
        <v>0</v>
      </c>
      <c r="U2452" s="1209">
        <f>VLOOKUP($D2452,'NI-Ter'!$B$1:$Y$2048,16,FALSE)</f>
        <v>0</v>
      </c>
      <c r="V2452" s="1209">
        <f>VLOOKUP($D2452,'NI-Ter'!$B$1:$Y$2048,17,FALSE)</f>
        <v>0</v>
      </c>
      <c r="W2452" s="1209">
        <f>VLOOKUP($D2452,'NI-Ter'!$B$1:$Y$2048,18,FALSE)</f>
        <v>0</v>
      </c>
      <c r="X2452" s="1209">
        <f>VLOOKUP($D2452,'NI-Ter'!$B$1:$Y$2048,19,FALSE)</f>
        <v>0</v>
      </c>
    </row>
    <row r="2453" spans="1:24" hidden="1">
      <c r="A2453" s="507"/>
      <c r="B2453" s="507"/>
      <c r="C2453" s="507"/>
      <c r="D2453" s="1209" t="s">
        <v>2970</v>
      </c>
      <c r="E2453" s="1210" t="s">
        <v>3062</v>
      </c>
      <c r="F2453" s="1202"/>
      <c r="G2453" s="1202"/>
      <c r="H2453" s="1202" t="s">
        <v>2971</v>
      </c>
      <c r="I2453" s="1202" t="s">
        <v>53</v>
      </c>
      <c r="J2453" s="1202"/>
      <c r="K2453" s="1202"/>
      <c r="L2453" s="1202" t="s">
        <v>2846</v>
      </c>
      <c r="M2453" s="1202" t="s">
        <v>2948</v>
      </c>
      <c r="N2453" s="1203" t="s">
        <v>2972</v>
      </c>
      <c r="O2453" s="1203" t="s">
        <v>73</v>
      </c>
      <c r="P2453" s="1203" t="s">
        <v>73</v>
      </c>
      <c r="Q2453" s="1203" t="s">
        <v>73</v>
      </c>
      <c r="R2453" s="1203" t="s">
        <v>73</v>
      </c>
      <c r="S2453" s="1209">
        <f>VLOOKUP($D2453,'NI-Ter'!$B$1:$Y$2048,12,FALSE)</f>
        <v>0</v>
      </c>
      <c r="T2453" s="1209">
        <f>VLOOKUP($D2453,'NI-Ter'!$B$1:$Y$2048,13,FALSE)</f>
        <v>0</v>
      </c>
      <c r="U2453" s="1209">
        <f>VLOOKUP($D2453,'NI-Ter'!$B$1:$Y$2048,16,FALSE)</f>
        <v>0</v>
      </c>
      <c r="V2453" s="1209">
        <f>VLOOKUP($D2453,'NI-Ter'!$B$1:$Y$2048,17,FALSE)</f>
        <v>0</v>
      </c>
      <c r="W2453" s="1209">
        <f>VLOOKUP($D2453,'NI-Ter'!$B$1:$Y$2048,18,FALSE)</f>
        <v>0</v>
      </c>
      <c r="X2453" s="1209">
        <f>VLOOKUP($D2453,'NI-Ter'!$B$1:$Y$2048,19,FALSE)</f>
        <v>0</v>
      </c>
    </row>
    <row r="2454" spans="1:24" hidden="1">
      <c r="A2454" s="507"/>
      <c r="B2454" s="507"/>
      <c r="C2454" s="507"/>
      <c r="D2454" s="1209" t="s">
        <v>2973</v>
      </c>
      <c r="E2454" s="1210" t="s">
        <v>3062</v>
      </c>
      <c r="F2454" s="1202"/>
      <c r="G2454" s="1202"/>
      <c r="H2454" s="1202" t="s">
        <v>2974</v>
      </c>
      <c r="I2454" s="1202" t="s">
        <v>53</v>
      </c>
      <c r="J2454" s="1202"/>
      <c r="K2454" s="1202"/>
      <c r="L2454" s="1202" t="s">
        <v>2846</v>
      </c>
      <c r="M2454" s="1202" t="s">
        <v>2948</v>
      </c>
      <c r="N2454" s="1203" t="s">
        <v>2975</v>
      </c>
      <c r="O2454" s="1203" t="s">
        <v>73</v>
      </c>
      <c r="P2454" s="1203" t="s">
        <v>73</v>
      </c>
      <c r="Q2454" s="1203" t="s">
        <v>73</v>
      </c>
      <c r="R2454" s="1203" t="s">
        <v>73</v>
      </c>
      <c r="S2454" s="1209">
        <f>VLOOKUP($D2454,'NI-Ter'!$B$1:$Y$2048,12,FALSE)</f>
        <v>0</v>
      </c>
      <c r="T2454" s="1209">
        <f>VLOOKUP($D2454,'NI-Ter'!$B$1:$Y$2048,13,FALSE)</f>
        <v>0</v>
      </c>
      <c r="U2454" s="1209">
        <f>VLOOKUP($D2454,'NI-Ter'!$B$1:$Y$2048,16,FALSE)</f>
        <v>0</v>
      </c>
      <c r="V2454" s="1209">
        <f>VLOOKUP($D2454,'NI-Ter'!$B$1:$Y$2048,17,FALSE)</f>
        <v>0</v>
      </c>
      <c r="W2454" s="1209">
        <f>VLOOKUP($D2454,'NI-Ter'!$B$1:$Y$2048,18,FALSE)</f>
        <v>0</v>
      </c>
      <c r="X2454" s="1209">
        <f>VLOOKUP($D2454,'NI-Ter'!$B$1:$Y$2048,19,FALSE)</f>
        <v>0</v>
      </c>
    </row>
    <row r="2455" spans="1:24" hidden="1">
      <c r="A2455" s="507"/>
      <c r="B2455" s="507"/>
      <c r="C2455" s="507"/>
      <c r="D2455" s="1209" t="s">
        <v>2976</v>
      </c>
      <c r="E2455" s="1210" t="s">
        <v>3062</v>
      </c>
      <c r="F2455" s="1202"/>
      <c r="G2455" s="1202"/>
      <c r="H2455" s="1202" t="s">
        <v>2974</v>
      </c>
      <c r="I2455" s="1202" t="s">
        <v>53</v>
      </c>
      <c r="J2455" s="1202"/>
      <c r="K2455" s="1202"/>
      <c r="L2455" s="1202" t="s">
        <v>2846</v>
      </c>
      <c r="M2455" s="1202" t="s">
        <v>2948</v>
      </c>
      <c r="N2455" s="1203" t="s">
        <v>2977</v>
      </c>
      <c r="O2455" s="1203" t="s">
        <v>73</v>
      </c>
      <c r="P2455" s="1203" t="s">
        <v>73</v>
      </c>
      <c r="Q2455" s="1203" t="s">
        <v>73</v>
      </c>
      <c r="R2455" s="1203" t="s">
        <v>73</v>
      </c>
      <c r="S2455" s="1209">
        <f>VLOOKUP($D2455,'NI-Ter'!$B$1:$Y$2048,12,FALSE)</f>
        <v>0</v>
      </c>
      <c r="T2455" s="1209">
        <f>VLOOKUP($D2455,'NI-Ter'!$B$1:$Y$2048,13,FALSE)</f>
        <v>0</v>
      </c>
      <c r="U2455" s="1209">
        <f>VLOOKUP($D2455,'NI-Ter'!$B$1:$Y$2048,16,FALSE)</f>
        <v>0</v>
      </c>
      <c r="V2455" s="1209">
        <f>VLOOKUP($D2455,'NI-Ter'!$B$1:$Y$2048,17,FALSE)</f>
        <v>0</v>
      </c>
      <c r="W2455" s="1209">
        <f>VLOOKUP($D2455,'NI-Ter'!$B$1:$Y$2048,18,FALSE)</f>
        <v>0</v>
      </c>
      <c r="X2455" s="1209">
        <f>VLOOKUP($D2455,'NI-Ter'!$B$1:$Y$2048,19,FALSE)</f>
        <v>0</v>
      </c>
    </row>
    <row r="2456" spans="1:24" hidden="1">
      <c r="A2456" s="507"/>
      <c r="B2456" s="507"/>
      <c r="C2456" s="507"/>
      <c r="D2456" s="1209" t="s">
        <v>2978</v>
      </c>
      <c r="E2456" s="1210" t="s">
        <v>3062</v>
      </c>
      <c r="F2456" s="1202"/>
      <c r="G2456" s="1202"/>
      <c r="H2456" s="1202"/>
      <c r="I2456" s="1202" t="s">
        <v>71</v>
      </c>
      <c r="J2456" s="1202"/>
      <c r="K2456" s="1202"/>
      <c r="L2456" s="1202"/>
      <c r="M2456" s="1202"/>
      <c r="N2456" s="1203" t="s">
        <v>2979</v>
      </c>
      <c r="O2456" s="1203" t="s">
        <v>73</v>
      </c>
      <c r="P2456" s="1203" t="s">
        <v>73</v>
      </c>
      <c r="Q2456" s="1203" t="s">
        <v>73</v>
      </c>
      <c r="R2456" s="1203" t="s">
        <v>73</v>
      </c>
      <c r="S2456" s="1209">
        <f>VLOOKUP($D2456,'NI-Ter'!$B$1:$Y$2048,12,FALSE)</f>
        <v>0</v>
      </c>
      <c r="T2456" s="1209">
        <f>VLOOKUP($D2456,'NI-Ter'!$B$1:$Y$2048,13,FALSE)</f>
        <v>0</v>
      </c>
      <c r="U2456" s="1209">
        <f>VLOOKUP($D2456,'NI-Ter'!$B$1:$Y$2048,16,FALSE)</f>
        <v>0</v>
      </c>
      <c r="V2456" s="1209">
        <f>VLOOKUP($D2456,'NI-Ter'!$B$1:$Y$2048,17,FALSE)</f>
        <v>0</v>
      </c>
      <c r="W2456" s="1209">
        <f>VLOOKUP($D2456,'NI-Ter'!$B$1:$Y$2048,18,FALSE)</f>
        <v>0</v>
      </c>
      <c r="X2456" s="1209">
        <f>VLOOKUP($D2456,'NI-Ter'!$B$1:$Y$2048,19,FALSE)</f>
        <v>0</v>
      </c>
    </row>
    <row r="2457" spans="1:24" hidden="1">
      <c r="A2457" s="507"/>
      <c r="B2457" s="507"/>
      <c r="C2457" s="507"/>
      <c r="D2457" s="1209" t="s">
        <v>2980</v>
      </c>
      <c r="E2457" s="1210" t="s">
        <v>3062</v>
      </c>
      <c r="F2457" s="1202"/>
      <c r="G2457" s="1202"/>
      <c r="H2457" s="1202" t="s">
        <v>2981</v>
      </c>
      <c r="I2457" s="1202" t="s">
        <v>53</v>
      </c>
      <c r="J2457" s="1202"/>
      <c r="K2457" s="1202"/>
      <c r="L2457" s="1202" t="s">
        <v>2887</v>
      </c>
      <c r="M2457" s="1202" t="s">
        <v>2982</v>
      </c>
      <c r="N2457" s="1203" t="s">
        <v>2983</v>
      </c>
      <c r="O2457" s="1203" t="s">
        <v>73</v>
      </c>
      <c r="P2457" s="1203" t="s">
        <v>73</v>
      </c>
      <c r="Q2457" s="1203" t="s">
        <v>73</v>
      </c>
      <c r="R2457" s="1203" t="s">
        <v>73</v>
      </c>
      <c r="S2457" s="1209">
        <f>VLOOKUP($D2457,'NI-Ter'!$B$1:$Y$2048,12,FALSE)</f>
        <v>0</v>
      </c>
      <c r="T2457" s="1209">
        <f>VLOOKUP($D2457,'NI-Ter'!$B$1:$Y$2048,13,FALSE)</f>
        <v>0</v>
      </c>
      <c r="U2457" s="1209">
        <f>VLOOKUP($D2457,'NI-Ter'!$B$1:$Y$2048,16,FALSE)</f>
        <v>0</v>
      </c>
      <c r="V2457" s="1209">
        <f>VLOOKUP($D2457,'NI-Ter'!$B$1:$Y$2048,17,FALSE)</f>
        <v>0</v>
      </c>
      <c r="W2457" s="1209">
        <f>VLOOKUP($D2457,'NI-Ter'!$B$1:$Y$2048,18,FALSE)</f>
        <v>0</v>
      </c>
      <c r="X2457" s="1209">
        <f>VLOOKUP($D2457,'NI-Ter'!$B$1:$Y$2048,19,FALSE)</f>
        <v>0</v>
      </c>
    </row>
    <row r="2458" spans="1:24" hidden="1">
      <c r="A2458" s="507"/>
      <c r="B2458" s="507"/>
      <c r="C2458" s="507"/>
      <c r="D2458" s="1209" t="s">
        <v>2984</v>
      </c>
      <c r="E2458" s="1210" t="s">
        <v>3062</v>
      </c>
      <c r="F2458" s="1202" t="s">
        <v>157</v>
      </c>
      <c r="G2458" s="1202"/>
      <c r="H2458" s="1202" t="s">
        <v>2981</v>
      </c>
      <c r="I2458" s="1202" t="s">
        <v>53</v>
      </c>
      <c r="J2458" s="1202"/>
      <c r="K2458" s="1202"/>
      <c r="L2458" s="1202" t="s">
        <v>2887</v>
      </c>
      <c r="M2458" s="1202" t="s">
        <v>2982</v>
      </c>
      <c r="N2458" s="1203" t="s">
        <v>2985</v>
      </c>
      <c r="O2458" s="1203" t="s">
        <v>73</v>
      </c>
      <c r="P2458" s="1203" t="s">
        <v>73</v>
      </c>
      <c r="Q2458" s="1203" t="s">
        <v>73</v>
      </c>
      <c r="R2458" s="1203" t="s">
        <v>73</v>
      </c>
      <c r="S2458" s="1209">
        <f>VLOOKUP($D2458,'NI-Ter'!$B$1:$Y$2048,12,FALSE)</f>
        <v>0</v>
      </c>
      <c r="T2458" s="1209">
        <f>VLOOKUP($D2458,'NI-Ter'!$B$1:$Y$2048,13,FALSE)</f>
        <v>0</v>
      </c>
      <c r="U2458" s="1209">
        <f>VLOOKUP($D2458,'NI-Ter'!$B$1:$Y$2048,16,FALSE)</f>
        <v>0</v>
      </c>
      <c r="V2458" s="1209">
        <f>VLOOKUP($D2458,'NI-Ter'!$B$1:$Y$2048,17,FALSE)</f>
        <v>0</v>
      </c>
      <c r="W2458" s="1209">
        <f>VLOOKUP($D2458,'NI-Ter'!$B$1:$Y$2048,18,FALSE)</f>
        <v>0</v>
      </c>
      <c r="X2458" s="1209">
        <f>VLOOKUP($D2458,'NI-Ter'!$B$1:$Y$2048,19,FALSE)</f>
        <v>0</v>
      </c>
    </row>
    <row r="2459" spans="1:24" hidden="1">
      <c r="A2459" s="507"/>
      <c r="B2459" s="507"/>
      <c r="C2459" s="507"/>
      <c r="D2459" s="1209" t="s">
        <v>2986</v>
      </c>
      <c r="E2459" s="1210" t="s">
        <v>3062</v>
      </c>
      <c r="F2459" s="1202"/>
      <c r="G2459" s="1202"/>
      <c r="H2459" s="1202" t="s">
        <v>2987</v>
      </c>
      <c r="I2459" s="1202" t="s">
        <v>53</v>
      </c>
      <c r="J2459" s="1202"/>
      <c r="K2459" s="1202"/>
      <c r="L2459" s="1202" t="s">
        <v>2887</v>
      </c>
      <c r="M2459" s="1202" t="s">
        <v>2988</v>
      </c>
      <c r="N2459" s="1203" t="s">
        <v>2989</v>
      </c>
      <c r="O2459" s="1203" t="s">
        <v>73</v>
      </c>
      <c r="P2459" s="1203" t="s">
        <v>73</v>
      </c>
      <c r="Q2459" s="1203" t="s">
        <v>73</v>
      </c>
      <c r="R2459" s="1203" t="s">
        <v>73</v>
      </c>
      <c r="S2459" s="1209">
        <f>VLOOKUP($D2459,'NI-Ter'!$B$1:$Y$2048,12,FALSE)</f>
        <v>0</v>
      </c>
      <c r="T2459" s="1209">
        <f>VLOOKUP($D2459,'NI-Ter'!$B$1:$Y$2048,13,FALSE)</f>
        <v>0</v>
      </c>
      <c r="U2459" s="1209">
        <f>VLOOKUP($D2459,'NI-Ter'!$B$1:$Y$2048,16,FALSE)</f>
        <v>0</v>
      </c>
      <c r="V2459" s="1209">
        <f>VLOOKUP($D2459,'NI-Ter'!$B$1:$Y$2048,17,FALSE)</f>
        <v>0</v>
      </c>
      <c r="W2459" s="1209">
        <f>VLOOKUP($D2459,'NI-Ter'!$B$1:$Y$2048,18,FALSE)</f>
        <v>0</v>
      </c>
      <c r="X2459" s="1209">
        <f>VLOOKUP($D2459,'NI-Ter'!$B$1:$Y$2048,19,FALSE)</f>
        <v>0</v>
      </c>
    </row>
    <row r="2460" spans="1:24" hidden="1">
      <c r="A2460" s="507"/>
      <c r="B2460" s="507"/>
      <c r="C2460" s="507"/>
      <c r="D2460" s="1209" t="s">
        <v>2990</v>
      </c>
      <c r="E2460" s="1210" t="s">
        <v>3062</v>
      </c>
      <c r="F2460" s="1202"/>
      <c r="G2460" s="1202"/>
      <c r="H2460" s="1202" t="s">
        <v>2991</v>
      </c>
      <c r="I2460" s="1202" t="s">
        <v>53</v>
      </c>
      <c r="J2460" s="1202"/>
      <c r="K2460" s="1202"/>
      <c r="L2460" s="1202" t="s">
        <v>2887</v>
      </c>
      <c r="M2460" s="1202" t="s">
        <v>2988</v>
      </c>
      <c r="N2460" s="1203" t="s">
        <v>2992</v>
      </c>
      <c r="O2460" s="1203" t="s">
        <v>73</v>
      </c>
      <c r="P2460" s="1203" t="s">
        <v>73</v>
      </c>
      <c r="Q2460" s="1203" t="s">
        <v>73</v>
      </c>
      <c r="R2460" s="1203" t="s">
        <v>73</v>
      </c>
      <c r="S2460" s="1209">
        <f>VLOOKUP($D2460,'NI-Ter'!$B$1:$Y$2048,12,FALSE)</f>
        <v>0</v>
      </c>
      <c r="T2460" s="1209">
        <f>VLOOKUP($D2460,'NI-Ter'!$B$1:$Y$2048,13,FALSE)</f>
        <v>0</v>
      </c>
      <c r="U2460" s="1209">
        <f>VLOOKUP($D2460,'NI-Ter'!$B$1:$Y$2048,16,FALSE)</f>
        <v>0</v>
      </c>
      <c r="V2460" s="1209">
        <f>VLOOKUP($D2460,'NI-Ter'!$B$1:$Y$2048,17,FALSE)</f>
        <v>0</v>
      </c>
      <c r="W2460" s="1209">
        <f>VLOOKUP($D2460,'NI-Ter'!$B$1:$Y$2048,18,FALSE)</f>
        <v>0</v>
      </c>
      <c r="X2460" s="1209">
        <f>VLOOKUP($D2460,'NI-Ter'!$B$1:$Y$2048,19,FALSE)</f>
        <v>0</v>
      </c>
    </row>
    <row r="2461" spans="1:24" ht="27">
      <c r="A2461" s="507"/>
      <c r="B2461" s="507"/>
      <c r="C2461" s="507"/>
      <c r="D2461" s="1209" t="s">
        <v>2993</v>
      </c>
      <c r="E2461" s="1210" t="s">
        <v>3062</v>
      </c>
      <c r="F2461" s="1202" t="s">
        <v>157</v>
      </c>
      <c r="G2461" s="1202"/>
      <c r="H2461" s="1202" t="s">
        <v>2994</v>
      </c>
      <c r="I2461" s="1202" t="s">
        <v>53</v>
      </c>
      <c r="J2461" s="1202"/>
      <c r="K2461" s="1202"/>
      <c r="L2461" s="1202" t="s">
        <v>2887</v>
      </c>
      <c r="M2461" s="1202" t="s">
        <v>2988</v>
      </c>
      <c r="N2461" s="1203" t="s">
        <v>2995</v>
      </c>
      <c r="O2461" s="1203" t="s">
        <v>73</v>
      </c>
      <c r="P2461" s="1203" t="s">
        <v>73</v>
      </c>
      <c r="Q2461" s="1203" t="s">
        <v>73</v>
      </c>
      <c r="R2461" s="1203" t="s">
        <v>73</v>
      </c>
      <c r="S2461" s="1209">
        <f>VLOOKUP($D2461,'NI-Ter'!$B$1:$Y$2048,12,FALSE)</f>
        <v>0</v>
      </c>
      <c r="T2461" s="1209">
        <f>VLOOKUP($D2461,'NI-Ter'!$B$1:$Y$2048,13,FALSE)</f>
        <v>0</v>
      </c>
      <c r="U2461" s="1209">
        <f>VLOOKUP($D2461,'NI-Ter'!$B$1:$Y$2048,16,FALSE)</f>
        <v>0</v>
      </c>
      <c r="V2461" s="1209">
        <f>VLOOKUP($D2461,'NI-Ter'!$B$1:$Y$2048,17,FALSE)</f>
        <v>0</v>
      </c>
      <c r="W2461" s="1209">
        <f>VLOOKUP($D2461,'NI-Ter'!$B$1:$Y$2048,18,FALSE)</f>
        <v>0</v>
      </c>
      <c r="X2461" s="1209">
        <f>VLOOKUP($D2461,'NI-Ter'!$B$1:$Y$2048,19,FALSE)</f>
        <v>0</v>
      </c>
    </row>
    <row r="2462" spans="1:24" ht="27" hidden="1">
      <c r="A2462" s="507"/>
      <c r="B2462" s="507"/>
      <c r="C2462" s="507"/>
      <c r="D2462" s="1209" t="s">
        <v>2996</v>
      </c>
      <c r="E2462" s="1210" t="s">
        <v>3062</v>
      </c>
      <c r="F2462" s="1202" t="s">
        <v>157</v>
      </c>
      <c r="G2462" s="1202"/>
      <c r="H2462" s="1202" t="s">
        <v>2997</v>
      </c>
      <c r="I2462" s="1202" t="s">
        <v>53</v>
      </c>
      <c r="J2462" s="1202"/>
      <c r="K2462" s="1202"/>
      <c r="L2462" s="1202" t="s">
        <v>2887</v>
      </c>
      <c r="M2462" s="1202" t="s">
        <v>2988</v>
      </c>
      <c r="N2462" s="1203" t="s">
        <v>2998</v>
      </c>
      <c r="O2462" s="1203" t="s">
        <v>73</v>
      </c>
      <c r="P2462" s="1203" t="s">
        <v>73</v>
      </c>
      <c r="Q2462" s="1203" t="s">
        <v>73</v>
      </c>
      <c r="R2462" s="1203" t="s">
        <v>73</v>
      </c>
      <c r="S2462" s="1209">
        <f>VLOOKUP($D2462,'NI-Ter'!$B$1:$Y$2048,12,FALSE)</f>
        <v>0</v>
      </c>
      <c r="T2462" s="1209">
        <f>VLOOKUP($D2462,'NI-Ter'!$B$1:$Y$2048,13,FALSE)</f>
        <v>0</v>
      </c>
      <c r="U2462" s="1209">
        <f>VLOOKUP($D2462,'NI-Ter'!$B$1:$Y$2048,16,FALSE)</f>
        <v>0</v>
      </c>
      <c r="V2462" s="1209">
        <f>VLOOKUP($D2462,'NI-Ter'!$B$1:$Y$2048,17,FALSE)</f>
        <v>0</v>
      </c>
      <c r="W2462" s="1209">
        <f>VLOOKUP($D2462,'NI-Ter'!$B$1:$Y$2048,18,FALSE)</f>
        <v>0</v>
      </c>
      <c r="X2462" s="1209">
        <f>VLOOKUP($D2462,'NI-Ter'!$B$1:$Y$2048,19,FALSE)</f>
        <v>0</v>
      </c>
    </row>
    <row r="2463" spans="1:24" ht="27">
      <c r="A2463" s="507"/>
      <c r="B2463" s="507"/>
      <c r="C2463" s="507"/>
      <c r="D2463" s="1209" t="s">
        <v>2999</v>
      </c>
      <c r="E2463" s="1210" t="s">
        <v>3062</v>
      </c>
      <c r="F2463" s="1202"/>
      <c r="G2463" s="1202"/>
      <c r="H2463" s="1202" t="s">
        <v>3000</v>
      </c>
      <c r="I2463" s="1202" t="s">
        <v>53</v>
      </c>
      <c r="J2463" s="1202"/>
      <c r="K2463" s="1202"/>
      <c r="L2463" s="1202" t="s">
        <v>2887</v>
      </c>
      <c r="M2463" s="1202" t="s">
        <v>2988</v>
      </c>
      <c r="N2463" s="1203" t="s">
        <v>3001</v>
      </c>
      <c r="O2463" s="1203" t="s">
        <v>73</v>
      </c>
      <c r="P2463" s="1203" t="s">
        <v>73</v>
      </c>
      <c r="Q2463" s="1203" t="s">
        <v>73</v>
      </c>
      <c r="R2463" s="1203" t="s">
        <v>73</v>
      </c>
      <c r="S2463" s="1209">
        <f>VLOOKUP($D2463,'NI-Ter'!$B$1:$Y$2048,12,FALSE)</f>
        <v>0</v>
      </c>
      <c r="T2463" s="1209">
        <f>VLOOKUP($D2463,'NI-Ter'!$B$1:$Y$2048,13,FALSE)</f>
        <v>0</v>
      </c>
      <c r="U2463" s="1209">
        <f>VLOOKUP($D2463,'NI-Ter'!$B$1:$Y$2048,16,FALSE)</f>
        <v>0</v>
      </c>
      <c r="V2463" s="1209">
        <f>VLOOKUP($D2463,'NI-Ter'!$B$1:$Y$2048,17,FALSE)</f>
        <v>0</v>
      </c>
      <c r="W2463" s="1209">
        <f>VLOOKUP($D2463,'NI-Ter'!$B$1:$Y$2048,18,FALSE)</f>
        <v>0</v>
      </c>
      <c r="X2463" s="1209">
        <f>VLOOKUP($D2463,'NI-Ter'!$B$1:$Y$2048,19,FALSE)</f>
        <v>0</v>
      </c>
    </row>
    <row r="2464" spans="1:24" ht="27" hidden="1">
      <c r="A2464" s="507"/>
      <c r="B2464" s="507"/>
      <c r="C2464" s="507"/>
      <c r="D2464" s="1209" t="s">
        <v>3002</v>
      </c>
      <c r="E2464" s="1210" t="s">
        <v>3062</v>
      </c>
      <c r="F2464" s="1202"/>
      <c r="G2464" s="1202"/>
      <c r="H2464" s="1202" t="s">
        <v>3003</v>
      </c>
      <c r="I2464" s="1202" t="s">
        <v>53</v>
      </c>
      <c r="J2464" s="1202"/>
      <c r="K2464" s="1202"/>
      <c r="L2464" s="1202" t="s">
        <v>2887</v>
      </c>
      <c r="M2464" s="1202" t="s">
        <v>2988</v>
      </c>
      <c r="N2464" s="1203" t="s">
        <v>3004</v>
      </c>
      <c r="O2464" s="1203" t="s">
        <v>73</v>
      </c>
      <c r="P2464" s="1203" t="s">
        <v>73</v>
      </c>
      <c r="Q2464" s="1203" t="s">
        <v>73</v>
      </c>
      <c r="R2464" s="1203" t="s">
        <v>73</v>
      </c>
      <c r="S2464" s="1209">
        <f>VLOOKUP($D2464,'NI-Ter'!$B$1:$Y$2048,12,FALSE)</f>
        <v>0</v>
      </c>
      <c r="T2464" s="1209">
        <f>VLOOKUP($D2464,'NI-Ter'!$B$1:$Y$2048,13,FALSE)</f>
        <v>0</v>
      </c>
      <c r="U2464" s="1209">
        <f>VLOOKUP($D2464,'NI-Ter'!$B$1:$Y$2048,16,FALSE)</f>
        <v>0</v>
      </c>
      <c r="V2464" s="1209">
        <f>VLOOKUP($D2464,'NI-Ter'!$B$1:$Y$2048,17,FALSE)</f>
        <v>0</v>
      </c>
      <c r="W2464" s="1209">
        <f>VLOOKUP($D2464,'NI-Ter'!$B$1:$Y$2048,18,FALSE)</f>
        <v>0</v>
      </c>
      <c r="X2464" s="1209">
        <f>VLOOKUP($D2464,'NI-Ter'!$B$1:$Y$2048,19,FALSE)</f>
        <v>0</v>
      </c>
    </row>
    <row r="2465" spans="1:24" ht="27" hidden="1">
      <c r="A2465" s="507"/>
      <c r="B2465" s="507"/>
      <c r="C2465" s="507"/>
      <c r="D2465" s="1209" t="s">
        <v>3005</v>
      </c>
      <c r="E2465" s="1210" t="s">
        <v>3062</v>
      </c>
      <c r="F2465" s="1202"/>
      <c r="G2465" s="1202"/>
      <c r="H2465" s="1202" t="s">
        <v>3006</v>
      </c>
      <c r="I2465" s="1202" t="s">
        <v>53</v>
      </c>
      <c r="J2465" s="1202"/>
      <c r="K2465" s="1202"/>
      <c r="L2465" s="1202" t="s">
        <v>2887</v>
      </c>
      <c r="M2465" s="1202" t="s">
        <v>2988</v>
      </c>
      <c r="N2465" s="1203" t="s">
        <v>3007</v>
      </c>
      <c r="O2465" s="1203" t="s">
        <v>73</v>
      </c>
      <c r="P2465" s="1203" t="s">
        <v>73</v>
      </c>
      <c r="Q2465" s="1203" t="s">
        <v>73</v>
      </c>
      <c r="R2465" s="1203" t="s">
        <v>73</v>
      </c>
      <c r="S2465" s="1209">
        <f>VLOOKUP($D2465,'NI-Ter'!$B$1:$Y$2048,12,FALSE)</f>
        <v>0</v>
      </c>
      <c r="T2465" s="1209">
        <f>VLOOKUP($D2465,'NI-Ter'!$B$1:$Y$2048,13,FALSE)</f>
        <v>0</v>
      </c>
      <c r="U2465" s="1209">
        <f>VLOOKUP($D2465,'NI-Ter'!$B$1:$Y$2048,16,FALSE)</f>
        <v>0</v>
      </c>
      <c r="V2465" s="1209">
        <f>VLOOKUP($D2465,'NI-Ter'!$B$1:$Y$2048,17,FALSE)</f>
        <v>0</v>
      </c>
      <c r="W2465" s="1209">
        <f>VLOOKUP($D2465,'NI-Ter'!$B$1:$Y$2048,18,FALSE)</f>
        <v>0</v>
      </c>
      <c r="X2465" s="1209">
        <f>VLOOKUP($D2465,'NI-Ter'!$B$1:$Y$2048,19,FALSE)</f>
        <v>0</v>
      </c>
    </row>
    <row r="2466" spans="1:24" ht="27" hidden="1">
      <c r="A2466" s="507"/>
      <c r="B2466" s="507"/>
      <c r="C2466" s="507"/>
      <c r="D2466" s="1209" t="s">
        <v>3008</v>
      </c>
      <c r="E2466" s="1210" t="s">
        <v>3062</v>
      </c>
      <c r="F2466" s="1202"/>
      <c r="G2466" s="1202"/>
      <c r="H2466" s="1202" t="s">
        <v>3009</v>
      </c>
      <c r="I2466" s="1202" t="s">
        <v>53</v>
      </c>
      <c r="J2466" s="1202"/>
      <c r="K2466" s="1202"/>
      <c r="L2466" s="1202" t="s">
        <v>2887</v>
      </c>
      <c r="M2466" s="1202" t="s">
        <v>2988</v>
      </c>
      <c r="N2466" s="1203" t="s">
        <v>3010</v>
      </c>
      <c r="O2466" s="1203" t="s">
        <v>73</v>
      </c>
      <c r="P2466" s="1203" t="s">
        <v>73</v>
      </c>
      <c r="Q2466" s="1203" t="s">
        <v>73</v>
      </c>
      <c r="R2466" s="1203" t="s">
        <v>73</v>
      </c>
      <c r="S2466" s="1209">
        <f>VLOOKUP($D2466,'NI-Ter'!$B$1:$Y$2048,12,FALSE)</f>
        <v>0</v>
      </c>
      <c r="T2466" s="1209">
        <f>VLOOKUP($D2466,'NI-Ter'!$B$1:$Y$2048,13,FALSE)</f>
        <v>0</v>
      </c>
      <c r="U2466" s="1209">
        <f>VLOOKUP($D2466,'NI-Ter'!$B$1:$Y$2048,16,FALSE)</f>
        <v>0</v>
      </c>
      <c r="V2466" s="1209">
        <f>VLOOKUP($D2466,'NI-Ter'!$B$1:$Y$2048,17,FALSE)</f>
        <v>0</v>
      </c>
      <c r="W2466" s="1209">
        <f>VLOOKUP($D2466,'NI-Ter'!$B$1:$Y$2048,18,FALSE)</f>
        <v>0</v>
      </c>
      <c r="X2466" s="1209">
        <f>VLOOKUP($D2466,'NI-Ter'!$B$1:$Y$2048,19,FALSE)</f>
        <v>0</v>
      </c>
    </row>
    <row r="2467" spans="1:24" ht="27" hidden="1">
      <c r="A2467" s="507"/>
      <c r="B2467" s="507"/>
      <c r="C2467" s="507"/>
      <c r="D2467" s="1209" t="s">
        <v>3011</v>
      </c>
      <c r="E2467" s="1210" t="s">
        <v>3062</v>
      </c>
      <c r="F2467" s="1202"/>
      <c r="G2467" s="1202"/>
      <c r="H2467" s="1202" t="s">
        <v>3012</v>
      </c>
      <c r="I2467" s="1202" t="s">
        <v>53</v>
      </c>
      <c r="J2467" s="1202"/>
      <c r="K2467" s="1202"/>
      <c r="L2467" s="1202" t="s">
        <v>2887</v>
      </c>
      <c r="M2467" s="1202" t="s">
        <v>2988</v>
      </c>
      <c r="N2467" s="1203" t="s">
        <v>3013</v>
      </c>
      <c r="O2467" s="1203" t="s">
        <v>73</v>
      </c>
      <c r="P2467" s="1203" t="s">
        <v>73</v>
      </c>
      <c r="Q2467" s="1203" t="s">
        <v>73</v>
      </c>
      <c r="R2467" s="1203" t="s">
        <v>73</v>
      </c>
      <c r="S2467" s="1209">
        <f>VLOOKUP($D2467,'NI-Ter'!$B$1:$Y$2048,12,FALSE)</f>
        <v>0</v>
      </c>
      <c r="T2467" s="1209">
        <f>VLOOKUP($D2467,'NI-Ter'!$B$1:$Y$2048,13,FALSE)</f>
        <v>0</v>
      </c>
      <c r="U2467" s="1209">
        <f>VLOOKUP($D2467,'NI-Ter'!$B$1:$Y$2048,16,FALSE)</f>
        <v>0</v>
      </c>
      <c r="V2467" s="1209">
        <f>VLOOKUP($D2467,'NI-Ter'!$B$1:$Y$2048,17,FALSE)</f>
        <v>0</v>
      </c>
      <c r="W2467" s="1209">
        <f>VLOOKUP($D2467,'NI-Ter'!$B$1:$Y$2048,18,FALSE)</f>
        <v>0</v>
      </c>
      <c r="X2467" s="1209">
        <f>VLOOKUP($D2467,'NI-Ter'!$B$1:$Y$2048,19,FALSE)</f>
        <v>0</v>
      </c>
    </row>
    <row r="2468" spans="1:24" ht="27" hidden="1">
      <c r="A2468" s="507"/>
      <c r="B2468" s="507"/>
      <c r="C2468" s="507"/>
      <c r="D2468" s="1209" t="s">
        <v>3014</v>
      </c>
      <c r="E2468" s="1210" t="s">
        <v>3062</v>
      </c>
      <c r="F2468" s="1202"/>
      <c r="G2468" s="1202"/>
      <c r="H2468" s="1202" t="s">
        <v>3015</v>
      </c>
      <c r="I2468" s="1202" t="s">
        <v>53</v>
      </c>
      <c r="J2468" s="1202"/>
      <c r="K2468" s="1202"/>
      <c r="L2468" s="1202" t="s">
        <v>2887</v>
      </c>
      <c r="M2468" s="1202" t="s">
        <v>2988</v>
      </c>
      <c r="N2468" s="1203" t="s">
        <v>3016</v>
      </c>
      <c r="O2468" s="1203" t="s">
        <v>73</v>
      </c>
      <c r="P2468" s="1203" t="s">
        <v>73</v>
      </c>
      <c r="Q2468" s="1203" t="s">
        <v>73</v>
      </c>
      <c r="R2468" s="1203" t="s">
        <v>73</v>
      </c>
      <c r="S2468" s="1209">
        <f>VLOOKUP($D2468,'NI-Ter'!$B$1:$Y$2048,12,FALSE)</f>
        <v>0</v>
      </c>
      <c r="T2468" s="1209">
        <f>VLOOKUP($D2468,'NI-Ter'!$B$1:$Y$2048,13,FALSE)</f>
        <v>0</v>
      </c>
      <c r="U2468" s="1209">
        <f>VLOOKUP($D2468,'NI-Ter'!$B$1:$Y$2048,16,FALSE)</f>
        <v>0</v>
      </c>
      <c r="V2468" s="1209">
        <f>VLOOKUP($D2468,'NI-Ter'!$B$1:$Y$2048,17,FALSE)</f>
        <v>0</v>
      </c>
      <c r="W2468" s="1209">
        <f>VLOOKUP($D2468,'NI-Ter'!$B$1:$Y$2048,18,FALSE)</f>
        <v>0</v>
      </c>
      <c r="X2468" s="1209">
        <f>VLOOKUP($D2468,'NI-Ter'!$B$1:$Y$2048,19,FALSE)</f>
        <v>0</v>
      </c>
    </row>
    <row r="2469" spans="1:24" ht="27" hidden="1">
      <c r="A2469" s="507"/>
      <c r="B2469" s="507"/>
      <c r="C2469" s="507"/>
      <c r="D2469" s="1209" t="s">
        <v>3017</v>
      </c>
      <c r="E2469" s="1210" t="s">
        <v>3062</v>
      </c>
      <c r="F2469" s="1202"/>
      <c r="G2469" s="1202"/>
      <c r="H2469" s="1202" t="s">
        <v>3018</v>
      </c>
      <c r="I2469" s="1202" t="s">
        <v>53</v>
      </c>
      <c r="J2469" s="1202"/>
      <c r="K2469" s="1202"/>
      <c r="L2469" s="1202" t="s">
        <v>2887</v>
      </c>
      <c r="M2469" s="1202" t="s">
        <v>2988</v>
      </c>
      <c r="N2469" s="1203" t="s">
        <v>3019</v>
      </c>
      <c r="O2469" s="1203" t="s">
        <v>73</v>
      </c>
      <c r="P2469" s="1203" t="s">
        <v>73</v>
      </c>
      <c r="Q2469" s="1203" t="s">
        <v>73</v>
      </c>
      <c r="R2469" s="1203" t="s">
        <v>73</v>
      </c>
      <c r="S2469" s="1209">
        <f>VLOOKUP($D2469,'NI-Ter'!$B$1:$Y$2048,12,FALSE)</f>
        <v>0</v>
      </c>
      <c r="T2469" s="1209">
        <f>VLOOKUP($D2469,'NI-Ter'!$B$1:$Y$2048,13,FALSE)</f>
        <v>0</v>
      </c>
      <c r="U2469" s="1209">
        <f>VLOOKUP($D2469,'NI-Ter'!$B$1:$Y$2048,16,FALSE)</f>
        <v>0</v>
      </c>
      <c r="V2469" s="1209">
        <f>VLOOKUP($D2469,'NI-Ter'!$B$1:$Y$2048,17,FALSE)</f>
        <v>0</v>
      </c>
      <c r="W2469" s="1209">
        <f>VLOOKUP($D2469,'NI-Ter'!$B$1:$Y$2048,18,FALSE)</f>
        <v>0</v>
      </c>
      <c r="X2469" s="1209">
        <f>VLOOKUP($D2469,'NI-Ter'!$B$1:$Y$2048,19,FALSE)</f>
        <v>0</v>
      </c>
    </row>
    <row r="2470" spans="1:24" ht="27" hidden="1">
      <c r="A2470" s="507"/>
      <c r="B2470" s="507"/>
      <c r="C2470" s="507"/>
      <c r="D2470" s="1209" t="s">
        <v>3020</v>
      </c>
      <c r="E2470" s="1210" t="s">
        <v>3062</v>
      </c>
      <c r="F2470" s="1202"/>
      <c r="G2470" s="1202"/>
      <c r="H2470" s="1202" t="s">
        <v>3021</v>
      </c>
      <c r="I2470" s="1202" t="s">
        <v>53</v>
      </c>
      <c r="J2470" s="1202"/>
      <c r="K2470" s="1202"/>
      <c r="L2470" s="1202" t="s">
        <v>2887</v>
      </c>
      <c r="M2470" s="1202" t="s">
        <v>2988</v>
      </c>
      <c r="N2470" s="1203" t="s">
        <v>3022</v>
      </c>
      <c r="O2470" s="1203" t="s">
        <v>73</v>
      </c>
      <c r="P2470" s="1203" t="s">
        <v>73</v>
      </c>
      <c r="Q2470" s="1203" t="s">
        <v>73</v>
      </c>
      <c r="R2470" s="1203" t="s">
        <v>73</v>
      </c>
      <c r="S2470" s="1209">
        <f>VLOOKUP($D2470,'NI-Ter'!$B$1:$Y$2048,12,FALSE)</f>
        <v>0</v>
      </c>
      <c r="T2470" s="1209">
        <f>VLOOKUP($D2470,'NI-Ter'!$B$1:$Y$2048,13,FALSE)</f>
        <v>0</v>
      </c>
      <c r="U2470" s="1209">
        <f>VLOOKUP($D2470,'NI-Ter'!$B$1:$Y$2048,16,FALSE)</f>
        <v>0</v>
      </c>
      <c r="V2470" s="1209">
        <f>VLOOKUP($D2470,'NI-Ter'!$B$1:$Y$2048,17,FALSE)</f>
        <v>0</v>
      </c>
      <c r="W2470" s="1209">
        <f>VLOOKUP($D2470,'NI-Ter'!$B$1:$Y$2048,18,FALSE)</f>
        <v>0</v>
      </c>
      <c r="X2470" s="1209">
        <f>VLOOKUP($D2470,'NI-Ter'!$B$1:$Y$2048,19,FALSE)</f>
        <v>0</v>
      </c>
    </row>
    <row r="2471" spans="1:24" hidden="1">
      <c r="A2471" s="507"/>
      <c r="B2471" s="507"/>
      <c r="C2471" s="507"/>
      <c r="D2471" s="1209" t="s">
        <v>3023</v>
      </c>
      <c r="E2471" s="1210" t="s">
        <v>3062</v>
      </c>
      <c r="F2471" s="1202"/>
      <c r="G2471" s="1202"/>
      <c r="H2471" s="1202" t="s">
        <v>3024</v>
      </c>
      <c r="I2471" s="1202" t="s">
        <v>53</v>
      </c>
      <c r="J2471" s="1202"/>
      <c r="K2471" s="1202"/>
      <c r="L2471" s="1202" t="s">
        <v>2887</v>
      </c>
      <c r="M2471" s="1202" t="s">
        <v>2988</v>
      </c>
      <c r="N2471" s="1203" t="s">
        <v>3025</v>
      </c>
      <c r="O2471" s="1203" t="s">
        <v>73</v>
      </c>
      <c r="P2471" s="1203" t="s">
        <v>73</v>
      </c>
      <c r="Q2471" s="1203" t="s">
        <v>73</v>
      </c>
      <c r="R2471" s="1203" t="s">
        <v>73</v>
      </c>
      <c r="S2471" s="1209">
        <f>VLOOKUP($D2471,'NI-Ter'!$B$1:$Y$2048,12,FALSE)</f>
        <v>0</v>
      </c>
      <c r="T2471" s="1209">
        <f>VLOOKUP($D2471,'NI-Ter'!$B$1:$Y$2048,13,FALSE)</f>
        <v>0</v>
      </c>
      <c r="U2471" s="1209">
        <f>VLOOKUP($D2471,'NI-Ter'!$B$1:$Y$2048,16,FALSE)</f>
        <v>0</v>
      </c>
      <c r="V2471" s="1209">
        <f>VLOOKUP($D2471,'NI-Ter'!$B$1:$Y$2048,17,FALSE)</f>
        <v>0</v>
      </c>
      <c r="W2471" s="1209">
        <f>VLOOKUP($D2471,'NI-Ter'!$B$1:$Y$2048,18,FALSE)</f>
        <v>0</v>
      </c>
      <c r="X2471" s="1209">
        <f>VLOOKUP($D2471,'NI-Ter'!$B$1:$Y$2048,19,FALSE)</f>
        <v>0</v>
      </c>
    </row>
    <row r="2472" spans="1:24" hidden="1">
      <c r="A2472" s="507"/>
      <c r="B2472" s="507"/>
      <c r="C2472" s="507"/>
      <c r="D2472" s="1209" t="s">
        <v>3026</v>
      </c>
      <c r="E2472" s="1210" t="s">
        <v>3062</v>
      </c>
      <c r="F2472" s="1202"/>
      <c r="G2472" s="1202"/>
      <c r="H2472" s="1202" t="s">
        <v>3027</v>
      </c>
      <c r="I2472" s="1202" t="s">
        <v>53</v>
      </c>
      <c r="J2472" s="1202"/>
      <c r="K2472" s="1202"/>
      <c r="L2472" s="1202" t="s">
        <v>2887</v>
      </c>
      <c r="M2472" s="1202" t="s">
        <v>2988</v>
      </c>
      <c r="N2472" s="1203" t="s">
        <v>3028</v>
      </c>
      <c r="O2472" s="1203" t="s">
        <v>73</v>
      </c>
      <c r="P2472" s="1203" t="s">
        <v>73</v>
      </c>
      <c r="Q2472" s="1203" t="s">
        <v>73</v>
      </c>
      <c r="R2472" s="1203" t="s">
        <v>73</v>
      </c>
      <c r="S2472" s="1209">
        <f>VLOOKUP($D2472,'NI-Ter'!$B$1:$Y$2048,12,FALSE)</f>
        <v>0</v>
      </c>
      <c r="T2472" s="1209">
        <f>VLOOKUP($D2472,'NI-Ter'!$B$1:$Y$2048,13,FALSE)</f>
        <v>0</v>
      </c>
      <c r="U2472" s="1209">
        <f>VLOOKUP($D2472,'NI-Ter'!$B$1:$Y$2048,16,FALSE)</f>
        <v>0</v>
      </c>
      <c r="V2472" s="1209">
        <f>VLOOKUP($D2472,'NI-Ter'!$B$1:$Y$2048,17,FALSE)</f>
        <v>0</v>
      </c>
      <c r="W2472" s="1209">
        <f>VLOOKUP($D2472,'NI-Ter'!$B$1:$Y$2048,18,FALSE)</f>
        <v>0</v>
      </c>
      <c r="X2472" s="1209">
        <f>VLOOKUP($D2472,'NI-Ter'!$B$1:$Y$2048,19,FALSE)</f>
        <v>0</v>
      </c>
    </row>
    <row r="2473" spans="1:24" hidden="1">
      <c r="A2473" s="507"/>
      <c r="B2473" s="507"/>
      <c r="C2473" s="507"/>
      <c r="D2473" s="1209" t="s">
        <v>3029</v>
      </c>
      <c r="E2473" s="1210" t="s">
        <v>3062</v>
      </c>
      <c r="F2473" s="1202"/>
      <c r="G2473" s="1202"/>
      <c r="H2473" s="1202"/>
      <c r="I2473" s="1202" t="s">
        <v>71</v>
      </c>
      <c r="J2473" s="1202"/>
      <c r="K2473" s="1202"/>
      <c r="L2473" s="1202"/>
      <c r="M2473" s="1202"/>
      <c r="N2473" s="1203" t="s">
        <v>3030</v>
      </c>
      <c r="O2473" s="1203" t="s">
        <v>73</v>
      </c>
      <c r="P2473" s="1203" t="s">
        <v>73</v>
      </c>
      <c r="Q2473" s="1203" t="s">
        <v>73</v>
      </c>
      <c r="R2473" s="1203" t="s">
        <v>73</v>
      </c>
      <c r="S2473" s="1209">
        <f>VLOOKUP($D2473,'NI-Ter'!$B$1:$Y$2048,12,FALSE)</f>
        <v>0</v>
      </c>
      <c r="T2473" s="1209">
        <f>VLOOKUP($D2473,'NI-Ter'!$B$1:$Y$2048,13,FALSE)</f>
        <v>0</v>
      </c>
      <c r="U2473" s="1209">
        <f>VLOOKUP($D2473,'NI-Ter'!$B$1:$Y$2048,16,FALSE)</f>
        <v>405</v>
      </c>
      <c r="V2473" s="1209">
        <f>VLOOKUP($D2473,'NI-Ter'!$B$1:$Y$2048,17,FALSE)</f>
        <v>0</v>
      </c>
      <c r="W2473" s="1209">
        <f>VLOOKUP($D2473,'NI-Ter'!$B$1:$Y$2048,18,FALSE)</f>
        <v>0</v>
      </c>
      <c r="X2473" s="1209">
        <f>VLOOKUP($D2473,'NI-Ter'!$B$1:$Y$2048,19,FALSE)</f>
        <v>0</v>
      </c>
    </row>
    <row r="2474" spans="1:24" hidden="1">
      <c r="A2474" s="507"/>
      <c r="B2474" s="507"/>
      <c r="C2474" s="507"/>
      <c r="D2474" s="1209" t="s">
        <v>3031</v>
      </c>
      <c r="E2474" s="1210" t="s">
        <v>3062</v>
      </c>
      <c r="F2474" s="1202"/>
      <c r="G2474" s="1202"/>
      <c r="H2474" s="1202" t="s">
        <v>3032</v>
      </c>
      <c r="I2474" s="1202" t="s">
        <v>53</v>
      </c>
      <c r="J2474" s="1202"/>
      <c r="K2474" s="1202"/>
      <c r="L2474" s="1202" t="s">
        <v>3034</v>
      </c>
      <c r="M2474" s="1202" t="s">
        <v>3035</v>
      </c>
      <c r="N2474" s="1203" t="s">
        <v>3036</v>
      </c>
      <c r="O2474" s="1203" t="s">
        <v>73</v>
      </c>
      <c r="P2474" s="1203" t="s">
        <v>73</v>
      </c>
      <c r="Q2474" s="1203" t="s">
        <v>73</v>
      </c>
      <c r="R2474" s="1203" t="s">
        <v>73</v>
      </c>
      <c r="S2474" s="1209">
        <f>VLOOKUP($D2474,'NI-Ter'!$B$1:$Y$2048,12,FALSE)</f>
        <v>0</v>
      </c>
      <c r="T2474" s="1209">
        <f>VLOOKUP($D2474,'NI-Ter'!$B$1:$Y$2048,13,FALSE)</f>
        <v>0</v>
      </c>
      <c r="U2474" s="1209">
        <f>VLOOKUP($D2474,'NI-Ter'!$B$1:$Y$2048,16,FALSE)</f>
        <v>369</v>
      </c>
      <c r="V2474" s="1209">
        <f>VLOOKUP($D2474,'NI-Ter'!$B$1:$Y$2048,17,FALSE)</f>
        <v>0</v>
      </c>
      <c r="W2474" s="1209">
        <f>VLOOKUP($D2474,'NI-Ter'!$B$1:$Y$2048,18,FALSE)</f>
        <v>0</v>
      </c>
      <c r="X2474" s="1209">
        <f>VLOOKUP($D2474,'NI-Ter'!$B$1:$Y$2048,19,FALSE)</f>
        <v>0</v>
      </c>
    </row>
    <row r="2475" spans="1:24" hidden="1">
      <c r="A2475" s="507"/>
      <c r="B2475" s="507"/>
      <c r="C2475" s="507"/>
      <c r="D2475" s="1209" t="s">
        <v>3037</v>
      </c>
      <c r="E2475" s="1210" t="s">
        <v>3062</v>
      </c>
      <c r="F2475" s="1202"/>
      <c r="G2475" s="1202"/>
      <c r="H2475" s="1202" t="s">
        <v>3038</v>
      </c>
      <c r="I2475" s="1202" t="s">
        <v>53</v>
      </c>
      <c r="J2475" s="1202"/>
      <c r="K2475" s="1202"/>
      <c r="L2475" s="1202" t="s">
        <v>1045</v>
      </c>
      <c r="M2475" s="1202" t="s">
        <v>3039</v>
      </c>
      <c r="N2475" s="1203" t="s">
        <v>3040</v>
      </c>
      <c r="O2475" s="1203" t="s">
        <v>73</v>
      </c>
      <c r="P2475" s="1203" t="s">
        <v>73</v>
      </c>
      <c r="Q2475" s="1203" t="s">
        <v>73</v>
      </c>
      <c r="R2475" s="1203" t="s">
        <v>73</v>
      </c>
      <c r="S2475" s="1209">
        <f>VLOOKUP($D2475,'NI-Ter'!$B$1:$Y$2048,12,FALSE)</f>
        <v>0</v>
      </c>
      <c r="T2475" s="1209">
        <f>VLOOKUP($D2475,'NI-Ter'!$B$1:$Y$2048,13,FALSE)</f>
        <v>0</v>
      </c>
      <c r="U2475" s="1209">
        <f>VLOOKUP($D2475,'NI-Ter'!$B$1:$Y$2048,16,FALSE)</f>
        <v>36</v>
      </c>
      <c r="V2475" s="1209">
        <f>VLOOKUP($D2475,'NI-Ter'!$B$1:$Y$2048,17,FALSE)</f>
        <v>0</v>
      </c>
      <c r="W2475" s="1209">
        <f>VLOOKUP($D2475,'NI-Ter'!$B$1:$Y$2048,18,FALSE)</f>
        <v>0</v>
      </c>
      <c r="X2475" s="1209">
        <f>VLOOKUP($D2475,'NI-Ter'!$B$1:$Y$2048,19,FALSE)</f>
        <v>0</v>
      </c>
    </row>
    <row r="2476" spans="1:24" hidden="1">
      <c r="A2476" s="507"/>
      <c r="B2476" s="507"/>
      <c r="C2476" s="507"/>
      <c r="D2476" s="1209" t="s">
        <v>3041</v>
      </c>
      <c r="E2476" s="1210" t="s">
        <v>3062</v>
      </c>
      <c r="F2476" s="1202"/>
      <c r="G2476" s="1202"/>
      <c r="H2476" s="1202" t="s">
        <v>3042</v>
      </c>
      <c r="I2476" s="1202" t="s">
        <v>53</v>
      </c>
      <c r="J2476" s="1202"/>
      <c r="K2476" s="1202"/>
      <c r="L2476" s="1202" t="s">
        <v>1495</v>
      </c>
      <c r="M2476" s="1202" t="s">
        <v>3043</v>
      </c>
      <c r="N2476" s="1203" t="s">
        <v>3044</v>
      </c>
      <c r="O2476" s="1203" t="s">
        <v>73</v>
      </c>
      <c r="P2476" s="1203" t="s">
        <v>73</v>
      </c>
      <c r="Q2476" s="1203" t="s">
        <v>73</v>
      </c>
      <c r="R2476" s="1203" t="s">
        <v>73</v>
      </c>
      <c r="S2476" s="1209">
        <f>VLOOKUP($D2476,'NI-Ter'!$B$1:$Y$2048,12,FALSE)</f>
        <v>0</v>
      </c>
      <c r="T2476" s="1209">
        <f>VLOOKUP($D2476,'NI-Ter'!$B$1:$Y$2048,13,FALSE)</f>
        <v>0</v>
      </c>
      <c r="U2476" s="1209">
        <f>VLOOKUP($D2476,'NI-Ter'!$B$1:$Y$2048,16,FALSE)</f>
        <v>0</v>
      </c>
      <c r="V2476" s="1209">
        <f>VLOOKUP($D2476,'NI-Ter'!$B$1:$Y$2048,17,FALSE)</f>
        <v>0</v>
      </c>
      <c r="W2476" s="1209">
        <f>VLOOKUP($D2476,'NI-Ter'!$B$1:$Y$2048,18,FALSE)</f>
        <v>0</v>
      </c>
      <c r="X2476" s="1209">
        <f>VLOOKUP($D2476,'NI-Ter'!$B$1:$Y$2048,19,FALSE)</f>
        <v>0</v>
      </c>
    </row>
    <row r="2477" spans="1:24" hidden="1">
      <c r="A2477" s="507"/>
      <c r="B2477" s="507"/>
      <c r="C2477" s="507"/>
      <c r="D2477" s="1209" t="s">
        <v>3045</v>
      </c>
      <c r="E2477" s="1210" t="s">
        <v>3062</v>
      </c>
      <c r="F2477" s="1202"/>
      <c r="G2477" s="1202"/>
      <c r="H2477" s="1202" t="s">
        <v>3046</v>
      </c>
      <c r="I2477" s="1202" t="s">
        <v>53</v>
      </c>
      <c r="J2477" s="1202"/>
      <c r="K2477" s="1202"/>
      <c r="L2477" s="1202" t="s">
        <v>1045</v>
      </c>
      <c r="M2477" s="1202" t="s">
        <v>3047</v>
      </c>
      <c r="N2477" s="1203" t="s">
        <v>3048</v>
      </c>
      <c r="O2477" s="1203" t="s">
        <v>73</v>
      </c>
      <c r="P2477" s="1203" t="s">
        <v>73</v>
      </c>
      <c r="Q2477" s="1203" t="s">
        <v>73</v>
      </c>
      <c r="R2477" s="1203" t="s">
        <v>73</v>
      </c>
      <c r="S2477" s="1209">
        <f>VLOOKUP($D2477,'NI-Ter'!$B$1:$Y$2048,12,FALSE)</f>
        <v>0</v>
      </c>
      <c r="T2477" s="1209">
        <f>VLOOKUP($D2477,'NI-Ter'!$B$1:$Y$2048,13,FALSE)</f>
        <v>0</v>
      </c>
      <c r="U2477" s="1209">
        <f>VLOOKUP($D2477,'NI-Ter'!$B$1:$Y$2048,16,FALSE)</f>
        <v>0</v>
      </c>
      <c r="V2477" s="1209">
        <f>VLOOKUP($D2477,'NI-Ter'!$B$1:$Y$2048,17,FALSE)</f>
        <v>0</v>
      </c>
      <c r="W2477" s="1209">
        <f>VLOOKUP($D2477,'NI-Ter'!$B$1:$Y$2048,18,FALSE)</f>
        <v>0</v>
      </c>
      <c r="X2477" s="1209">
        <f>VLOOKUP($D2477,'NI-Ter'!$B$1:$Y$2048,19,FALSE)</f>
        <v>0</v>
      </c>
    </row>
    <row r="2478" spans="1:24" hidden="1">
      <c r="A2478" s="507"/>
      <c r="B2478" s="507"/>
      <c r="C2478" s="507"/>
      <c r="D2478" s="1209" t="s">
        <v>3049</v>
      </c>
      <c r="E2478" s="1210" t="s">
        <v>3062</v>
      </c>
      <c r="F2478" s="1202"/>
      <c r="G2478" s="1202"/>
      <c r="H2478" s="1202" t="s">
        <v>3050</v>
      </c>
      <c r="I2478" s="1202" t="s">
        <v>53</v>
      </c>
      <c r="J2478" s="1202"/>
      <c r="K2478" s="1202"/>
      <c r="L2478" s="1202" t="s">
        <v>1045</v>
      </c>
      <c r="M2478" s="1202" t="s">
        <v>3051</v>
      </c>
      <c r="N2478" s="1203" t="s">
        <v>3052</v>
      </c>
      <c r="O2478" s="1203" t="s">
        <v>73</v>
      </c>
      <c r="P2478" s="1203" t="s">
        <v>73</v>
      </c>
      <c r="Q2478" s="1203" t="s">
        <v>73</v>
      </c>
      <c r="R2478" s="1203" t="s">
        <v>73</v>
      </c>
      <c r="S2478" s="1209">
        <f>VLOOKUP($D2478,'NI-Ter'!$B$1:$Y$2048,12,FALSE)</f>
        <v>0</v>
      </c>
      <c r="T2478" s="1209">
        <f>VLOOKUP($D2478,'NI-Ter'!$B$1:$Y$2048,13,FALSE)</f>
        <v>0</v>
      </c>
      <c r="U2478" s="1209">
        <f>VLOOKUP($D2478,'NI-Ter'!$B$1:$Y$2048,16,FALSE)</f>
        <v>0</v>
      </c>
      <c r="V2478" s="1209">
        <f>VLOOKUP($D2478,'NI-Ter'!$B$1:$Y$2048,17,FALSE)</f>
        <v>0</v>
      </c>
      <c r="W2478" s="1209">
        <f>VLOOKUP($D2478,'NI-Ter'!$B$1:$Y$2048,18,FALSE)</f>
        <v>0</v>
      </c>
      <c r="X2478" s="1209">
        <f>VLOOKUP($D2478,'NI-Ter'!$B$1:$Y$2048,19,FALSE)</f>
        <v>0</v>
      </c>
    </row>
    <row r="2479" spans="1:24" hidden="1">
      <c r="A2479" s="507"/>
      <c r="B2479" s="507"/>
      <c r="C2479" s="507"/>
      <c r="D2479" s="1209" t="s">
        <v>3053</v>
      </c>
      <c r="E2479" s="1210" t="s">
        <v>3062</v>
      </c>
      <c r="F2479" s="1202"/>
      <c r="G2479" s="1202"/>
      <c r="H2479" s="1202" t="s">
        <v>3054</v>
      </c>
      <c r="I2479" s="1202" t="s">
        <v>53</v>
      </c>
      <c r="J2479" s="1202"/>
      <c r="K2479" s="1202"/>
      <c r="L2479" s="1202" t="s">
        <v>1045</v>
      </c>
      <c r="M2479" s="1202" t="s">
        <v>3051</v>
      </c>
      <c r="N2479" s="1203" t="s">
        <v>3055</v>
      </c>
      <c r="O2479" s="1203" t="s">
        <v>73</v>
      </c>
      <c r="P2479" s="1203" t="s">
        <v>73</v>
      </c>
      <c r="Q2479" s="1203" t="s">
        <v>73</v>
      </c>
      <c r="R2479" s="1203" t="s">
        <v>73</v>
      </c>
      <c r="S2479" s="1209">
        <f>VLOOKUP($D2479,'NI-Ter'!$B$1:$Y$2048,12,FALSE)</f>
        <v>0</v>
      </c>
      <c r="T2479" s="1209">
        <f>VLOOKUP($D2479,'NI-Ter'!$B$1:$Y$2048,13,FALSE)</f>
        <v>0</v>
      </c>
      <c r="U2479" s="1209">
        <f>VLOOKUP($D2479,'NI-Ter'!$B$1:$Y$2048,16,FALSE)</f>
        <v>0</v>
      </c>
      <c r="V2479" s="1209">
        <f>VLOOKUP($D2479,'NI-Ter'!$B$1:$Y$2048,17,FALSE)</f>
        <v>0</v>
      </c>
      <c r="W2479" s="1209">
        <f>VLOOKUP($D2479,'NI-Ter'!$B$1:$Y$2048,18,FALSE)</f>
        <v>0</v>
      </c>
      <c r="X2479" s="1209">
        <f>VLOOKUP($D2479,'NI-Ter'!$B$1:$Y$2048,19,FALSE)</f>
        <v>0</v>
      </c>
    </row>
    <row r="2480" spans="1:24" hidden="1">
      <c r="A2480" s="507"/>
      <c r="B2480" s="507"/>
      <c r="C2480" s="507"/>
      <c r="D2480" s="1209" t="s">
        <v>3056</v>
      </c>
      <c r="E2480" s="1210" t="s">
        <v>3062</v>
      </c>
      <c r="F2480" s="1202"/>
      <c r="G2480" s="1202"/>
      <c r="H2480" s="1202" t="s">
        <v>3057</v>
      </c>
      <c r="I2480" s="1202" t="s">
        <v>53</v>
      </c>
      <c r="J2480" s="1202"/>
      <c r="K2480" s="1202"/>
      <c r="L2480" s="1202" t="s">
        <v>1045</v>
      </c>
      <c r="M2480" s="1202" t="s">
        <v>3058</v>
      </c>
      <c r="N2480" s="1203" t="s">
        <v>3059</v>
      </c>
      <c r="O2480" s="1203" t="s">
        <v>73</v>
      </c>
      <c r="P2480" s="1203" t="s">
        <v>73</v>
      </c>
      <c r="Q2480" s="1203" t="s">
        <v>73</v>
      </c>
      <c r="R2480" s="1203" t="s">
        <v>73</v>
      </c>
      <c r="S2480" s="1209">
        <f>VLOOKUP($D2480,'NI-Ter'!$B$1:$Y$2048,12,FALSE)</f>
        <v>0</v>
      </c>
      <c r="T2480" s="1209">
        <f>VLOOKUP($D2480,'NI-Ter'!$B$1:$Y$2048,13,FALSE)</f>
        <v>0</v>
      </c>
      <c r="U2480" s="1209">
        <f>VLOOKUP($D2480,'NI-Ter'!$B$1:$Y$2048,16,FALSE)</f>
        <v>0</v>
      </c>
      <c r="V2480" s="1209">
        <f>VLOOKUP($D2480,'NI-Ter'!$B$1:$Y$2048,17,FALSE)</f>
        <v>0</v>
      </c>
      <c r="W2480" s="1209">
        <f>VLOOKUP($D2480,'NI-Ter'!$B$1:$Y$2048,18,FALSE)</f>
        <v>0</v>
      </c>
      <c r="X2480" s="1209">
        <f>VLOOKUP($D2480,'NI-Ter'!$B$1:$Y$2048,19,FALSE)</f>
        <v>0</v>
      </c>
    </row>
    <row r="2481" spans="1:83" hidden="1">
      <c r="A2481" s="507"/>
      <c r="B2481" s="507"/>
      <c r="C2481" s="507"/>
      <c r="D2481" s="1209" t="s">
        <v>3060</v>
      </c>
      <c r="E2481" s="1210" t="s">
        <v>3062</v>
      </c>
      <c r="F2481" s="1202"/>
      <c r="G2481" s="1202"/>
      <c r="H2481" s="1202"/>
      <c r="I2481" s="1202" t="s">
        <v>71</v>
      </c>
      <c r="J2481" s="1202"/>
      <c r="K2481" s="1202"/>
      <c r="L2481" s="1202"/>
      <c r="M2481" s="1202"/>
      <c r="N2481" s="1203" t="s">
        <v>3061</v>
      </c>
      <c r="O2481" s="1203" t="s">
        <v>73</v>
      </c>
      <c r="P2481" s="1203" t="s">
        <v>73</v>
      </c>
      <c r="Q2481" s="1203" t="s">
        <v>73</v>
      </c>
      <c r="R2481" s="1203" t="s">
        <v>73</v>
      </c>
      <c r="S2481" s="1209">
        <f>VLOOKUP($D2481,'NI-Ter'!$B$1:$Y$2048,12,FALSE)</f>
        <v>0</v>
      </c>
      <c r="T2481" s="1209">
        <f>VLOOKUP($D2481,'NI-Ter'!$B$1:$Y$2048,13,FALSE)</f>
        <v>0</v>
      </c>
      <c r="U2481" s="1209">
        <f>VLOOKUP($D2481,'NI-Ter'!$B$1:$Y$2048,16,FALSE)</f>
        <v>0</v>
      </c>
      <c r="V2481" s="1209">
        <f>VLOOKUP($D2481,'NI-Ter'!$B$1:$Y$2048,17,FALSE)</f>
        <v>0</v>
      </c>
      <c r="W2481" s="1209">
        <f>VLOOKUP($D2481,'NI-Ter'!$B$1:$Y$2048,18,FALSE)</f>
        <v>0</v>
      </c>
      <c r="X2481" s="1209">
        <f>VLOOKUP($D2481,'NI-Ter'!$B$1:$Y$2048,19,FALSE)</f>
        <v>0</v>
      </c>
    </row>
    <row r="2482" spans="1:83" ht="15" hidden="1">
      <c r="A2482" s="508"/>
      <c r="B2482" s="508"/>
      <c r="C2482" s="508"/>
      <c r="D2482" s="1214" t="s">
        <v>69</v>
      </c>
      <c r="E2482" s="1215" t="s">
        <v>3067</v>
      </c>
      <c r="F2482" s="1211"/>
      <c r="G2482" s="1211"/>
      <c r="H2482" s="1201"/>
      <c r="I2482" s="1202" t="s">
        <v>71</v>
      </c>
      <c r="J2482" s="1201"/>
      <c r="K2482" s="1201"/>
      <c r="L2482" s="1201"/>
      <c r="M2482" s="1211"/>
      <c r="N2482" s="1203" t="s">
        <v>72</v>
      </c>
      <c r="O2482" s="1203"/>
      <c r="P2482" s="1203"/>
      <c r="Q2482" s="1203"/>
      <c r="R2482" s="1203"/>
      <c r="S2482" s="1214">
        <f>VLOOKUP($D2482,'NI-Soc'!$B$1:$Q$2048,12,FALSE)</f>
        <v>6157</v>
      </c>
      <c r="T2482" s="1214">
        <f>VLOOKUP($D2482,'NI-Soc'!$B$1:$Q$2048,13,FALSE)</f>
        <v>8754</v>
      </c>
      <c r="U2482" s="1214">
        <f>VLOOKUP($D2482,'NI-Soc'!$B$1:$Q$2048,16,FALSE)</f>
        <v>0</v>
      </c>
      <c r="V2482" s="1214" t="e">
        <f>VLOOKUP($D2482,'NI-Soc'!$B$1:$Q$2048,17,FALSE)</f>
        <v>#REF!</v>
      </c>
      <c r="W2482" s="1214" t="e">
        <f>VLOOKUP($D2482,'NI-Soc'!$B$1:$Q$2048,18,FALSE)</f>
        <v>#REF!</v>
      </c>
      <c r="X2482" s="1214" t="e">
        <f>VLOOKUP($D2482,'NI-Soc'!$B$1:$Q$2048,19,FALSE)</f>
        <v>#REF!</v>
      </c>
    </row>
    <row r="2483" spans="1:83" hidden="1">
      <c r="A2483" s="508"/>
      <c r="B2483" s="508"/>
      <c r="C2483" s="508"/>
      <c r="D2483" s="1214" t="s">
        <v>74</v>
      </c>
      <c r="E2483" s="1215" t="s">
        <v>3067</v>
      </c>
      <c r="F2483" s="1202"/>
      <c r="G2483" s="1202"/>
      <c r="H2483" s="1202"/>
      <c r="I2483" s="1202" t="s">
        <v>71</v>
      </c>
      <c r="J2483" s="1202"/>
      <c r="K2483" s="1202"/>
      <c r="L2483" s="1202"/>
      <c r="M2483" s="1202"/>
      <c r="N2483" s="1203" t="s">
        <v>75</v>
      </c>
      <c r="O2483" s="1203"/>
      <c r="P2483" s="1203"/>
      <c r="Q2483" s="1203"/>
      <c r="R2483" s="1203"/>
      <c r="S2483" s="1214">
        <f>VLOOKUP($D2483,'NI-Soc'!$B$1:$Q$2048,12,FALSE)</f>
        <v>4036</v>
      </c>
      <c r="T2483" s="1214">
        <f>VLOOKUP($D2483,'NI-Soc'!$B$1:$Q$2048,13,FALSE)</f>
        <v>8152</v>
      </c>
      <c r="U2483" s="1214">
        <f>VLOOKUP($D2483,'NI-Soc'!$B$1:$Q$2048,16,FALSE)</f>
        <v>0</v>
      </c>
      <c r="V2483" s="1214" t="e">
        <f>VLOOKUP($D2483,'NI-Soc'!$B$1:$Q$2048,17,FALSE)</f>
        <v>#REF!</v>
      </c>
      <c r="W2483" s="1214" t="e">
        <f>VLOOKUP($D2483,'NI-Soc'!$B$1:$Q$2048,18,FALSE)</f>
        <v>#REF!</v>
      </c>
      <c r="X2483" s="1214" t="e">
        <f>VLOOKUP($D2483,'NI-Soc'!$B$1:$Q$2048,19,FALSE)</f>
        <v>#REF!</v>
      </c>
    </row>
    <row r="2484" spans="1:83" hidden="1">
      <c r="A2484" s="508"/>
      <c r="B2484" s="508"/>
      <c r="C2484" s="508"/>
      <c r="D2484" s="1214" t="s">
        <v>76</v>
      </c>
      <c r="E2484" s="1215" t="s">
        <v>3067</v>
      </c>
      <c r="F2484" s="1202"/>
      <c r="G2484" s="1202"/>
      <c r="H2484" s="1202"/>
      <c r="I2484" s="1202" t="s">
        <v>71</v>
      </c>
      <c r="J2484" s="1202"/>
      <c r="K2484" s="1202"/>
      <c r="L2484" s="1202"/>
      <c r="M2484" s="1202"/>
      <c r="N2484" s="1203" t="s">
        <v>77</v>
      </c>
      <c r="O2484" s="1203"/>
      <c r="P2484" s="1203"/>
      <c r="Q2484" s="1203"/>
      <c r="R2484" s="1203"/>
      <c r="S2484" s="1214">
        <f>VLOOKUP($D2484,'NI-Soc'!$B$1:$Q$2048,12,FALSE)</f>
        <v>0</v>
      </c>
      <c r="T2484" s="1214">
        <f>VLOOKUP($D2484,'NI-Soc'!$B$1:$Q$2048,13,FALSE)</f>
        <v>0</v>
      </c>
      <c r="U2484" s="1214">
        <f>VLOOKUP($D2484,'NI-Soc'!$B$1:$Q$2048,16,FALSE)</f>
        <v>0</v>
      </c>
      <c r="V2484" s="1214" t="e">
        <f>VLOOKUP($D2484,'NI-Soc'!$B$1:$Q$2048,17,FALSE)</f>
        <v>#REF!</v>
      </c>
      <c r="W2484" s="1214" t="e">
        <f>VLOOKUP($D2484,'NI-Soc'!$B$1:$Q$2048,18,FALSE)</f>
        <v>#REF!</v>
      </c>
      <c r="X2484" s="1214" t="e">
        <f>VLOOKUP($D2484,'NI-Soc'!$B$1:$Q$2048,19,FALSE)</f>
        <v>#REF!</v>
      </c>
    </row>
    <row r="2485" spans="1:83" hidden="1">
      <c r="A2485" s="508"/>
      <c r="B2485" s="508"/>
      <c r="C2485" s="508"/>
      <c r="D2485" s="1214" t="s">
        <v>78</v>
      </c>
      <c r="E2485" s="1215" t="s">
        <v>3067</v>
      </c>
      <c r="F2485" s="1202"/>
      <c r="G2485" s="1202"/>
      <c r="H2485" s="1202"/>
      <c r="I2485" s="1202" t="s">
        <v>53</v>
      </c>
      <c r="J2485" s="1202"/>
      <c r="K2485" s="1202"/>
      <c r="L2485" s="1202"/>
      <c r="M2485" s="1202" t="s">
        <v>82</v>
      </c>
      <c r="N2485" s="1203" t="s">
        <v>83</v>
      </c>
      <c r="O2485" s="1203"/>
      <c r="P2485" s="1203"/>
      <c r="Q2485" s="1203"/>
      <c r="R2485" s="1203"/>
      <c r="S2485" s="1214">
        <f>VLOOKUP($D2485,'NI-Soc'!$B$1:$Q$2048,12,FALSE)</f>
        <v>0</v>
      </c>
      <c r="T2485" s="1214">
        <f>VLOOKUP($D2485,'NI-Soc'!$B$1:$Q$2048,13,FALSE)</f>
        <v>0</v>
      </c>
      <c r="U2485" s="1214">
        <f>VLOOKUP($D2485,'NI-Soc'!$B$1:$Q$2048,16,FALSE)</f>
        <v>0</v>
      </c>
      <c r="V2485" s="1214" t="e">
        <f>VLOOKUP($D2485,'NI-Soc'!$B$1:$Q$2048,17,FALSE)</f>
        <v>#REF!</v>
      </c>
      <c r="W2485" s="1214" t="e">
        <f>VLOOKUP($D2485,'NI-Soc'!$B$1:$Q$2048,18,FALSE)</f>
        <v>#REF!</v>
      </c>
      <c r="X2485" s="1214" t="e">
        <f>VLOOKUP($D2485,'NI-Soc'!$B$1:$Q$2048,19,FALSE)</f>
        <v>#REF!</v>
      </c>
    </row>
    <row r="2486" spans="1:83" hidden="1">
      <c r="A2486" s="508"/>
      <c r="B2486" s="508"/>
      <c r="C2486" s="508"/>
      <c r="D2486" s="1214" t="s">
        <v>84</v>
      </c>
      <c r="E2486" s="1215" t="s">
        <v>3067</v>
      </c>
      <c r="F2486" s="1202"/>
      <c r="G2486" s="1202"/>
      <c r="H2486" s="1202"/>
      <c r="I2486" s="1202" t="s">
        <v>53</v>
      </c>
      <c r="J2486" s="1202"/>
      <c r="K2486" s="1202"/>
      <c r="L2486" s="1202"/>
      <c r="M2486" s="1202" t="s">
        <v>82</v>
      </c>
      <c r="N2486" s="1203" t="s">
        <v>3068</v>
      </c>
      <c r="O2486" s="1203"/>
      <c r="P2486" s="1203"/>
      <c r="Q2486" s="1203"/>
      <c r="R2486" s="1203"/>
      <c r="S2486" s="1214">
        <f>VLOOKUP($D2486,'NI-Soc'!$B$1:$Q$2048,12,FALSE)</f>
        <v>0</v>
      </c>
      <c r="T2486" s="1214">
        <f>VLOOKUP($D2486,'NI-Soc'!$B$1:$Q$2048,13,FALSE)</f>
        <v>0</v>
      </c>
      <c r="U2486" s="1214">
        <f>VLOOKUP($D2486,'NI-Soc'!$B$1:$Q$2048,16,FALSE)</f>
        <v>0</v>
      </c>
      <c r="V2486" s="1214" t="e">
        <f>VLOOKUP($D2486,'NI-Soc'!$B$1:$Q$2048,17,FALSE)</f>
        <v>#REF!</v>
      </c>
      <c r="W2486" s="1214" t="e">
        <f>VLOOKUP($D2486,'NI-Soc'!$B$1:$Q$2048,18,FALSE)</f>
        <v>#REF!</v>
      </c>
      <c r="X2486" s="1214" t="e">
        <f>VLOOKUP($D2486,'NI-Soc'!$B$1:$Q$2048,19,FALSE)</f>
        <v>#REF!</v>
      </c>
    </row>
    <row r="2487" spans="1:83" ht="27" hidden="1">
      <c r="A2487" s="508"/>
      <c r="B2487" s="508"/>
      <c r="C2487" s="508"/>
      <c r="D2487" s="1214" t="s">
        <v>87</v>
      </c>
      <c r="E2487" s="1215" t="s">
        <v>3067</v>
      </c>
      <c r="F2487" s="1202"/>
      <c r="G2487" s="1202"/>
      <c r="H2487" s="1202"/>
      <c r="I2487" s="1202" t="s">
        <v>53</v>
      </c>
      <c r="J2487" s="1202"/>
      <c r="K2487" s="1202"/>
      <c r="L2487" s="1202"/>
      <c r="M2487" s="1202" t="s">
        <v>82</v>
      </c>
      <c r="N2487" s="1203" t="s">
        <v>88</v>
      </c>
      <c r="O2487" s="1203"/>
      <c r="P2487" s="1203"/>
      <c r="Q2487" s="1203"/>
      <c r="R2487" s="1203"/>
      <c r="S2487" s="1214">
        <f>VLOOKUP($D2487,'NI-Soc'!$B$1:$Q$2048,12,FALSE)</f>
        <v>0</v>
      </c>
      <c r="T2487" s="1214">
        <f>VLOOKUP($D2487,'NI-Soc'!$B$1:$Q$2048,13,FALSE)</f>
        <v>0</v>
      </c>
      <c r="U2487" s="1214">
        <f>VLOOKUP($D2487,'NI-Soc'!$B$1:$Q$2048,16,FALSE)</f>
        <v>0</v>
      </c>
      <c r="V2487" s="1214" t="e">
        <f>VLOOKUP($D2487,'NI-Soc'!$B$1:$Q$2048,17,FALSE)</f>
        <v>#REF!</v>
      </c>
      <c r="W2487" s="1214" t="e">
        <f>VLOOKUP($D2487,'NI-Soc'!$B$1:$Q$2048,18,FALSE)</f>
        <v>#REF!</v>
      </c>
      <c r="X2487" s="1214" t="e">
        <f>VLOOKUP($D2487,'NI-Soc'!$B$1:$Q$2048,19,FALSE)</f>
        <v>#REF!</v>
      </c>
    </row>
    <row r="2488" spans="1:83" hidden="1">
      <c r="A2488" s="508"/>
      <c r="B2488" s="508"/>
      <c r="C2488" s="508"/>
      <c r="D2488" s="1214" t="s">
        <v>89</v>
      </c>
      <c r="E2488" s="1215" t="s">
        <v>3067</v>
      </c>
      <c r="F2488" s="1202"/>
      <c r="G2488" s="1202"/>
      <c r="H2488" s="1202"/>
      <c r="I2488" s="1202" t="s">
        <v>53</v>
      </c>
      <c r="J2488" s="1202"/>
      <c r="K2488" s="1202"/>
      <c r="L2488" s="1202"/>
      <c r="M2488" s="1202" t="s">
        <v>82</v>
      </c>
      <c r="N2488" s="1203" t="s">
        <v>92</v>
      </c>
      <c r="O2488" s="1203"/>
      <c r="P2488" s="1203"/>
      <c r="Q2488" s="1203"/>
      <c r="R2488" s="1203"/>
      <c r="S2488" s="1214">
        <f>VLOOKUP($D2488,'NI-Soc'!$B$1:$Q$2048,12,FALSE)</f>
        <v>0</v>
      </c>
      <c r="T2488" s="1214">
        <f>VLOOKUP($D2488,'NI-Soc'!$B$1:$Q$2048,13,FALSE)</f>
        <v>0</v>
      </c>
      <c r="U2488" s="1214">
        <f>VLOOKUP($D2488,'NI-Soc'!$B$1:$Q$2048,16,FALSE)</f>
        <v>0</v>
      </c>
      <c r="V2488" s="1214" t="e">
        <f>VLOOKUP($D2488,'NI-Soc'!$B$1:$Q$2048,17,FALSE)</f>
        <v>#REF!</v>
      </c>
      <c r="W2488" s="1214" t="e">
        <f>VLOOKUP($D2488,'NI-Soc'!$B$1:$Q$2048,18,FALSE)</f>
        <v>#REF!</v>
      </c>
      <c r="X2488" s="1214" t="e">
        <f>VLOOKUP($D2488,'NI-Soc'!$B$1:$Q$2048,19,FALSE)</f>
        <v>#REF!</v>
      </c>
    </row>
    <row r="2489" spans="1:83" hidden="1">
      <c r="A2489" s="508"/>
      <c r="B2489" s="508"/>
      <c r="C2489" s="508"/>
      <c r="D2489" s="1214" t="s">
        <v>93</v>
      </c>
      <c r="E2489" s="1215" t="s">
        <v>3067</v>
      </c>
      <c r="F2489" s="1202"/>
      <c r="G2489" s="1202"/>
      <c r="H2489" s="1202"/>
      <c r="I2489" s="1202" t="s">
        <v>53</v>
      </c>
      <c r="J2489" s="1202"/>
      <c r="K2489" s="1202"/>
      <c r="L2489" s="1202"/>
      <c r="M2489" s="1202" t="s">
        <v>82</v>
      </c>
      <c r="N2489" s="1203" t="s">
        <v>94</v>
      </c>
      <c r="O2489" s="1203"/>
      <c r="P2489" s="1203"/>
      <c r="Q2489" s="1203"/>
      <c r="R2489" s="1203"/>
      <c r="S2489" s="1214">
        <f>VLOOKUP($D2489,'NI-Soc'!$B$1:$Q$2048,12,FALSE)</f>
        <v>0</v>
      </c>
      <c r="T2489" s="1214">
        <f>VLOOKUP($D2489,'NI-Soc'!$B$1:$Q$2048,13,FALSE)</f>
        <v>0</v>
      </c>
      <c r="U2489" s="1214">
        <f>VLOOKUP($D2489,'NI-Soc'!$B$1:$Q$2048,16,FALSE)</f>
        <v>0</v>
      </c>
      <c r="V2489" s="1214" t="e">
        <f>VLOOKUP($D2489,'NI-Soc'!$B$1:$Q$2048,17,FALSE)</f>
        <v>#REF!</v>
      </c>
      <c r="W2489" s="1214" t="e">
        <f>VLOOKUP($D2489,'NI-Soc'!$B$1:$Q$2048,18,FALSE)</f>
        <v>#REF!</v>
      </c>
      <c r="X2489" s="1214" t="e">
        <f>VLOOKUP($D2489,'NI-Soc'!$B$1:$Q$2048,19,FALSE)</f>
        <v>#REF!</v>
      </c>
    </row>
    <row r="2490" spans="1:83" hidden="1">
      <c r="A2490" s="508"/>
      <c r="B2490" s="508"/>
      <c r="C2490" s="508"/>
      <c r="D2490" s="1214" t="s">
        <v>95</v>
      </c>
      <c r="E2490" s="1215" t="s">
        <v>3067</v>
      </c>
      <c r="F2490" s="1202"/>
      <c r="G2490" s="1202"/>
      <c r="H2490" s="1202"/>
      <c r="I2490" s="1202" t="s">
        <v>53</v>
      </c>
      <c r="J2490" s="1202"/>
      <c r="K2490" s="1202"/>
      <c r="L2490" s="1202"/>
      <c r="M2490" s="1202" t="s">
        <v>82</v>
      </c>
      <c r="N2490" s="1203" t="s">
        <v>96</v>
      </c>
      <c r="O2490" s="1203"/>
      <c r="P2490" s="1203"/>
      <c r="Q2490" s="1203"/>
      <c r="R2490" s="1203"/>
      <c r="S2490" s="1214">
        <f>VLOOKUP($D2490,'NI-Soc'!$B$1:$Q$2048,12,FALSE)</f>
        <v>0</v>
      </c>
      <c r="T2490" s="1214">
        <f>VLOOKUP($D2490,'NI-Soc'!$B$1:$Q$2048,13,FALSE)</f>
        <v>0</v>
      </c>
      <c r="U2490" s="1214">
        <f>VLOOKUP($D2490,'NI-Soc'!$B$1:$Q$2048,16,FALSE)</f>
        <v>0</v>
      </c>
      <c r="V2490" s="1214" t="e">
        <f>VLOOKUP($D2490,'NI-Soc'!$B$1:$Q$2048,17,FALSE)</f>
        <v>#REF!</v>
      </c>
      <c r="W2490" s="1214" t="e">
        <f>VLOOKUP($D2490,'NI-Soc'!$B$1:$Q$2048,18,FALSE)</f>
        <v>#REF!</v>
      </c>
      <c r="X2490" s="1214" t="e">
        <f>VLOOKUP($D2490,'NI-Soc'!$B$1:$Q$2048,19,FALSE)</f>
        <v>#REF!</v>
      </c>
    </row>
    <row r="2491" spans="1:83" ht="40.5" hidden="1">
      <c r="A2491" s="508"/>
      <c r="B2491" s="508"/>
      <c r="C2491" s="508"/>
      <c r="D2491" s="1214" t="s">
        <v>97</v>
      </c>
      <c r="E2491" s="1215" t="s">
        <v>3067</v>
      </c>
      <c r="F2491" s="1202"/>
      <c r="G2491" s="1202"/>
      <c r="H2491" s="1202"/>
      <c r="I2491" s="1202" t="s">
        <v>53</v>
      </c>
      <c r="J2491" s="1202"/>
      <c r="K2491" s="1202"/>
      <c r="L2491" s="1202"/>
      <c r="M2491" s="1202" t="s">
        <v>82</v>
      </c>
      <c r="N2491" s="1203" t="s">
        <v>100</v>
      </c>
      <c r="O2491" s="1203"/>
      <c r="P2491" s="1203"/>
      <c r="Q2491" s="1203"/>
      <c r="R2491" s="1203"/>
      <c r="S2491" s="1214">
        <f>VLOOKUP($D2491,'NI-Soc'!$B$1:$Q$2048,12,FALSE)</f>
        <v>0</v>
      </c>
      <c r="T2491" s="1214">
        <f>VLOOKUP($D2491,'NI-Soc'!$B$1:$Q$2048,13,FALSE)</f>
        <v>0</v>
      </c>
      <c r="U2491" s="1214">
        <f>VLOOKUP($D2491,'NI-Soc'!$B$1:$Q$2048,16,FALSE)</f>
        <v>0</v>
      </c>
      <c r="V2491" s="1214" t="e">
        <f>VLOOKUP($D2491,'NI-Soc'!$B$1:$Q$2048,17,FALSE)</f>
        <v>#REF!</v>
      </c>
      <c r="W2491" s="1214" t="e">
        <f>VLOOKUP($D2491,'NI-Soc'!$B$1:$Q$2048,18,FALSE)</f>
        <v>#REF!</v>
      </c>
      <c r="X2491" s="1214" t="e">
        <f>VLOOKUP($D2491,'NI-Soc'!$B$1:$Q$2048,19,FALSE)</f>
        <v>#REF!</v>
      </c>
    </row>
    <row r="2492" spans="1:83" ht="27" hidden="1">
      <c r="A2492" s="508"/>
      <c r="B2492" s="508"/>
      <c r="C2492" s="508"/>
      <c r="D2492" s="1214" t="s">
        <v>101</v>
      </c>
      <c r="E2492" s="1215" t="s">
        <v>3067</v>
      </c>
      <c r="F2492" s="1202"/>
      <c r="G2492" s="1202"/>
      <c r="H2492" s="1202"/>
      <c r="I2492" s="1202" t="s">
        <v>53</v>
      </c>
      <c r="J2492" s="1202"/>
      <c r="K2492" s="1202"/>
      <c r="L2492" s="1202"/>
      <c r="M2492" s="1202" t="s">
        <v>82</v>
      </c>
      <c r="N2492" s="1203" t="s">
        <v>102</v>
      </c>
      <c r="O2492" s="1203"/>
      <c r="P2492" s="1203"/>
      <c r="Q2492" s="1203"/>
      <c r="R2492" s="1203"/>
      <c r="S2492" s="1214">
        <f>VLOOKUP($D2492,'NI-Soc'!$B$1:$Q$2048,12,FALSE)</f>
        <v>0</v>
      </c>
      <c r="T2492" s="1214">
        <f>VLOOKUP($D2492,'NI-Soc'!$B$1:$Q$2048,13,FALSE)</f>
        <v>0</v>
      </c>
      <c r="U2492" s="1214">
        <f>VLOOKUP($D2492,'NI-Soc'!$B$1:$Q$2048,16,FALSE)</f>
        <v>0</v>
      </c>
      <c r="V2492" s="1214" t="e">
        <f>VLOOKUP($D2492,'NI-Soc'!$B$1:$Q$2048,17,FALSE)</f>
        <v>#REF!</v>
      </c>
      <c r="W2492" s="1214" t="e">
        <f>VLOOKUP($D2492,'NI-Soc'!$B$1:$Q$2048,18,FALSE)</f>
        <v>#REF!</v>
      </c>
      <c r="X2492" s="1214" t="e">
        <f>VLOOKUP($D2492,'NI-Soc'!$B$1:$Q$2048,19,FALSE)</f>
        <v>#REF!</v>
      </c>
    </row>
    <row r="2493" spans="1:83" hidden="1">
      <c r="A2493" s="508"/>
      <c r="B2493" s="508"/>
      <c r="C2493" s="508"/>
      <c r="D2493" s="1214" t="s">
        <v>103</v>
      </c>
      <c r="E2493" s="1215" t="s">
        <v>3067</v>
      </c>
      <c r="F2493" s="1202"/>
      <c r="G2493" s="1202"/>
      <c r="H2493" s="1202"/>
      <c r="I2493" s="1202" t="s">
        <v>53</v>
      </c>
      <c r="J2493" s="1202"/>
      <c r="K2493" s="1202"/>
      <c r="L2493" s="1202"/>
      <c r="M2493" s="1202" t="s">
        <v>82</v>
      </c>
      <c r="N2493" s="1203" t="s">
        <v>106</v>
      </c>
      <c r="O2493" s="1203"/>
      <c r="P2493" s="1203"/>
      <c r="Q2493" s="1203"/>
      <c r="R2493" s="1203"/>
      <c r="S2493" s="1214">
        <f>VLOOKUP($D2493,'NI-Soc'!$B$1:$Q$2048,12,FALSE)</f>
        <v>0</v>
      </c>
      <c r="T2493" s="1214">
        <f>VLOOKUP($D2493,'NI-Soc'!$B$1:$Q$2048,13,FALSE)</f>
        <v>0</v>
      </c>
      <c r="U2493" s="1214">
        <f>VLOOKUP($D2493,'NI-Soc'!$B$1:$Q$2048,16,FALSE)</f>
        <v>0</v>
      </c>
      <c r="V2493" s="1214" t="e">
        <f>VLOOKUP($D2493,'NI-Soc'!$B$1:$Q$2048,17,FALSE)</f>
        <v>#REF!</v>
      </c>
      <c r="W2493" s="1214" t="e">
        <f>VLOOKUP($D2493,'NI-Soc'!$B$1:$Q$2048,18,FALSE)</f>
        <v>#REF!</v>
      </c>
      <c r="X2493" s="1214" t="e">
        <f>VLOOKUP($D2493,'NI-Soc'!$B$1:$Q$2048,19,FALSE)</f>
        <v>#REF!</v>
      </c>
    </row>
    <row r="2494" spans="1:83" hidden="1">
      <c r="A2494" s="508"/>
      <c r="B2494" s="508"/>
      <c r="C2494" s="508"/>
      <c r="D2494" s="1214" t="s">
        <v>107</v>
      </c>
      <c r="E2494" s="1215" t="s">
        <v>3067</v>
      </c>
      <c r="F2494" s="1202"/>
      <c r="G2494" s="1202"/>
      <c r="H2494" s="1202"/>
      <c r="I2494" s="1202" t="s">
        <v>53</v>
      </c>
      <c r="J2494" s="1202"/>
      <c r="K2494" s="1202"/>
      <c r="L2494" s="1202"/>
      <c r="M2494" s="1202" t="s">
        <v>82</v>
      </c>
      <c r="N2494" s="1203" t="s">
        <v>108</v>
      </c>
      <c r="O2494" s="1203"/>
      <c r="P2494" s="1203"/>
      <c r="Q2494" s="1203"/>
      <c r="R2494" s="1203"/>
      <c r="S2494" s="1214">
        <f>VLOOKUP($D2494,'NI-Soc'!$B$1:$Q$2048,12,FALSE)</f>
        <v>0</v>
      </c>
      <c r="T2494" s="1214">
        <f>VLOOKUP($D2494,'NI-Soc'!$B$1:$Q$2048,13,FALSE)</f>
        <v>0</v>
      </c>
      <c r="U2494" s="1214">
        <f>VLOOKUP($D2494,'NI-Soc'!$B$1:$Q$2048,16,FALSE)</f>
        <v>0</v>
      </c>
      <c r="V2494" s="1214" t="e">
        <f>VLOOKUP($D2494,'NI-Soc'!$B$1:$Q$2048,17,FALSE)</f>
        <v>#REF!</v>
      </c>
      <c r="W2494" s="1214" t="e">
        <f>VLOOKUP($D2494,'NI-Soc'!$B$1:$Q$2048,18,FALSE)</f>
        <v>#REF!</v>
      </c>
      <c r="X2494" s="1214" t="e">
        <f>VLOOKUP($D2494,'NI-Soc'!$B$1:$Q$2048,19,FALSE)</f>
        <v>#REF!</v>
      </c>
    </row>
    <row r="2495" spans="1:83" s="744" customFormat="1" ht="14.25" hidden="1" customHeight="1">
      <c r="A2495" s="508"/>
      <c r="B2495" s="508"/>
      <c r="C2495" s="508"/>
      <c r="D2495" s="1214" t="s">
        <v>109</v>
      </c>
      <c r="E2495" s="1215" t="s">
        <v>3067</v>
      </c>
      <c r="F2495" s="1202"/>
      <c r="G2495" s="1202"/>
      <c r="H2495" s="1202"/>
      <c r="I2495" s="1202" t="s">
        <v>53</v>
      </c>
      <c r="J2495" s="1202"/>
      <c r="K2495" s="1202"/>
      <c r="L2495" s="1202"/>
      <c r="M2495" s="1202" t="s">
        <v>82</v>
      </c>
      <c r="N2495" s="1203" t="s">
        <v>110</v>
      </c>
      <c r="O2495" s="1203" t="s">
        <v>73</v>
      </c>
      <c r="P2495" s="1203" t="s">
        <v>73</v>
      </c>
      <c r="Q2495" s="1203" t="s">
        <v>73</v>
      </c>
      <c r="R2495" s="1203" t="s">
        <v>73</v>
      </c>
      <c r="S2495" s="1214">
        <f>VLOOKUP($D2495,'NI-Soc'!$B$1:$Q$2048,12,FALSE)</f>
        <v>0</v>
      </c>
      <c r="T2495" s="1214">
        <f>VLOOKUP($D2495,'NI-Soc'!$B$1:$Q$2048,13,FALSE)</f>
        <v>0</v>
      </c>
      <c r="U2495" s="1214">
        <f>VLOOKUP($D2495,'NI-Soc'!$B$1:$Q$2048,16,FALSE)</f>
        <v>0</v>
      </c>
      <c r="V2495" s="1214" t="e">
        <f>VLOOKUP($D2495,'NI-Soc'!$B$1:$Q$2048,17,FALSE)</f>
        <v>#REF!</v>
      </c>
      <c r="W2495" s="1214" t="e">
        <f>VLOOKUP($D2495,'NI-Soc'!$B$1:$Q$2048,18,FALSE)</f>
        <v>#REF!</v>
      </c>
      <c r="X2495" s="1214" t="e">
        <f>VLOOKUP($D2495,'NI-Soc'!$B$1:$Q$2048,19,FALSE)</f>
        <v>#REF!</v>
      </c>
      <c r="Y2495" s="504"/>
      <c r="Z2495" s="504"/>
      <c r="AA2495" s="504"/>
      <c r="AB2495" s="504"/>
      <c r="AC2495" s="504"/>
      <c r="AD2495" s="504"/>
      <c r="AE2495" s="504"/>
      <c r="AF2495" s="504"/>
      <c r="AG2495" s="504"/>
      <c r="AH2495" s="504"/>
      <c r="AI2495" s="504"/>
      <c r="AJ2495" s="504"/>
      <c r="AK2495" s="504"/>
      <c r="AL2495" s="504"/>
      <c r="AM2495" s="504"/>
      <c r="AN2495" s="504"/>
      <c r="AO2495" s="504"/>
      <c r="AP2495" s="504"/>
      <c r="AQ2495" s="504"/>
      <c r="AR2495" s="504"/>
      <c r="AS2495" s="504"/>
      <c r="AT2495" s="504"/>
      <c r="AU2495" s="504"/>
      <c r="AV2495" s="504"/>
      <c r="AW2495" s="504"/>
      <c r="AX2495" s="504"/>
      <c r="AY2495" s="504"/>
      <c r="AZ2495" s="504"/>
      <c r="BA2495" s="504"/>
      <c r="BB2495" s="504"/>
      <c r="BC2495" s="504"/>
      <c r="BD2495" s="504"/>
      <c r="BE2495" s="504"/>
      <c r="BF2495" s="504"/>
      <c r="BG2495" s="504"/>
      <c r="BH2495" s="504"/>
      <c r="BI2495" s="504"/>
      <c r="BJ2495" s="504"/>
      <c r="BK2495" s="504"/>
      <c r="BL2495" s="504"/>
      <c r="BM2495" s="504"/>
      <c r="BN2495" s="504"/>
      <c r="BO2495" s="504"/>
      <c r="BP2495" s="504"/>
      <c r="BQ2495" s="504"/>
      <c r="BR2495" s="504"/>
      <c r="BS2495" s="504"/>
      <c r="BT2495" s="504"/>
      <c r="BU2495" s="504"/>
      <c r="BV2495" s="504"/>
      <c r="BW2495" s="504"/>
      <c r="BX2495" s="504"/>
      <c r="BY2495" s="504"/>
      <c r="BZ2495" s="504"/>
      <c r="CA2495" s="504"/>
      <c r="CB2495" s="504"/>
      <c r="CC2495" s="504"/>
      <c r="CD2495" s="504"/>
      <c r="CE2495" s="504"/>
    </row>
    <row r="2496" spans="1:83" hidden="1">
      <c r="A2496" s="508"/>
      <c r="B2496" s="508"/>
      <c r="C2496" s="508"/>
      <c r="D2496" s="1214" t="s">
        <v>111</v>
      </c>
      <c r="E2496" s="1215" t="s">
        <v>3067</v>
      </c>
      <c r="F2496" s="1202"/>
      <c r="G2496" s="1202"/>
      <c r="H2496" s="1202"/>
      <c r="I2496" s="1202" t="s">
        <v>53</v>
      </c>
      <c r="J2496" s="1202"/>
      <c r="K2496" s="1202"/>
      <c r="L2496" s="1202"/>
      <c r="M2496" s="1202" t="s">
        <v>82</v>
      </c>
      <c r="N2496" s="1203" t="s">
        <v>113</v>
      </c>
      <c r="O2496" s="1203"/>
      <c r="P2496" s="1203"/>
      <c r="Q2496" s="1203"/>
      <c r="R2496" s="1203"/>
      <c r="S2496" s="1214">
        <f>VLOOKUP($D2496,'NI-Soc'!$B$1:$Q$2048,12,FALSE)</f>
        <v>0</v>
      </c>
      <c r="T2496" s="1214">
        <f>VLOOKUP($D2496,'NI-Soc'!$B$1:$Q$2048,13,FALSE)</f>
        <v>0</v>
      </c>
      <c r="U2496" s="1214">
        <f>VLOOKUP($D2496,'NI-Soc'!$B$1:$Q$2048,16,FALSE)</f>
        <v>0</v>
      </c>
      <c r="V2496" s="1214" t="e">
        <f>VLOOKUP($D2496,'NI-Soc'!$B$1:$Q$2048,17,FALSE)</f>
        <v>#REF!</v>
      </c>
      <c r="W2496" s="1214" t="e">
        <f>VLOOKUP($D2496,'NI-Soc'!$B$1:$Q$2048,18,FALSE)</f>
        <v>#REF!</v>
      </c>
      <c r="X2496" s="1214" t="e">
        <f>VLOOKUP($D2496,'NI-Soc'!$B$1:$Q$2048,19,FALSE)</f>
        <v>#REF!</v>
      </c>
    </row>
    <row r="2497" spans="1:83" ht="27" hidden="1">
      <c r="A2497" s="508"/>
      <c r="B2497" s="508"/>
      <c r="C2497" s="508"/>
      <c r="D2497" s="1214" t="s">
        <v>114</v>
      </c>
      <c r="E2497" s="1215" t="s">
        <v>3067</v>
      </c>
      <c r="F2497" s="1202"/>
      <c r="G2497" s="1202"/>
      <c r="H2497" s="1202"/>
      <c r="I2497" s="1202" t="s">
        <v>53</v>
      </c>
      <c r="J2497" s="1202"/>
      <c r="K2497" s="1202"/>
      <c r="L2497" s="1202"/>
      <c r="M2497" s="1202" t="s">
        <v>82</v>
      </c>
      <c r="N2497" s="1203" t="s">
        <v>115</v>
      </c>
      <c r="O2497" s="1203"/>
      <c r="P2497" s="1203"/>
      <c r="Q2497" s="1203"/>
      <c r="R2497" s="1203"/>
      <c r="S2497" s="1214">
        <f>VLOOKUP($D2497,'NI-Soc'!$B$1:$Q$2048,12,FALSE)</f>
        <v>0</v>
      </c>
      <c r="T2497" s="1214">
        <f>VLOOKUP($D2497,'NI-Soc'!$B$1:$Q$2048,13,FALSE)</f>
        <v>0</v>
      </c>
      <c r="U2497" s="1214">
        <f>VLOOKUP($D2497,'NI-Soc'!$B$1:$Q$2048,16,FALSE)</f>
        <v>0</v>
      </c>
      <c r="V2497" s="1214" t="e">
        <f>VLOOKUP($D2497,'NI-Soc'!$B$1:$Q$2048,17,FALSE)</f>
        <v>#REF!</v>
      </c>
      <c r="W2497" s="1214" t="e">
        <f>VLOOKUP($D2497,'NI-Soc'!$B$1:$Q$2048,18,FALSE)</f>
        <v>#REF!</v>
      </c>
      <c r="X2497" s="1214" t="e">
        <f>VLOOKUP($D2497,'NI-Soc'!$B$1:$Q$2048,19,FALSE)</f>
        <v>#REF!</v>
      </c>
    </row>
    <row r="2498" spans="1:83" hidden="1">
      <c r="A2498" s="508"/>
      <c r="B2498" s="508"/>
      <c r="C2498" s="508"/>
      <c r="D2498" s="1214" t="s">
        <v>116</v>
      </c>
      <c r="E2498" s="1215" t="s">
        <v>3067</v>
      </c>
      <c r="F2498" s="1202"/>
      <c r="G2498" s="1202"/>
      <c r="H2498" s="1202"/>
      <c r="I2498" s="1202" t="s">
        <v>71</v>
      </c>
      <c r="J2498" s="1202"/>
      <c r="K2498" s="1202"/>
      <c r="L2498" s="1202"/>
      <c r="M2498" s="1202"/>
      <c r="N2498" s="1203" t="s">
        <v>117</v>
      </c>
      <c r="O2498" s="1203"/>
      <c r="P2498" s="1203"/>
      <c r="Q2498" s="1203"/>
      <c r="R2498" s="1203"/>
      <c r="S2498" s="1214">
        <f>VLOOKUP($D2498,'NI-Soc'!$B$1:$Q$2048,12,FALSE)</f>
        <v>4036</v>
      </c>
      <c r="T2498" s="1214">
        <f>VLOOKUP($D2498,'NI-Soc'!$B$1:$Q$2048,13,FALSE)</f>
        <v>8152</v>
      </c>
      <c r="U2498" s="1214">
        <f>VLOOKUP($D2498,'NI-Soc'!$B$1:$Q$2048,16,FALSE)</f>
        <v>0</v>
      </c>
      <c r="V2498" s="1214" t="e">
        <f>VLOOKUP($D2498,'NI-Soc'!$B$1:$Q$2048,17,FALSE)</f>
        <v>#REF!</v>
      </c>
      <c r="W2498" s="1214" t="e">
        <f>VLOOKUP($D2498,'NI-Soc'!$B$1:$Q$2048,18,FALSE)</f>
        <v>#REF!</v>
      </c>
      <c r="X2498" s="1214" t="e">
        <f>VLOOKUP($D2498,'NI-Soc'!$B$1:$Q$2048,19,FALSE)</f>
        <v>#REF!</v>
      </c>
    </row>
    <row r="2499" spans="1:83" hidden="1">
      <c r="A2499" s="508"/>
      <c r="B2499" s="508"/>
      <c r="C2499" s="508"/>
      <c r="D2499" s="1214" t="s">
        <v>118</v>
      </c>
      <c r="E2499" s="1215" t="s">
        <v>3067</v>
      </c>
      <c r="F2499" s="1202"/>
      <c r="G2499" s="1202"/>
      <c r="H2499" s="1202"/>
      <c r="I2499" s="1202" t="s">
        <v>53</v>
      </c>
      <c r="J2499" s="1202"/>
      <c r="K2499" s="1202"/>
      <c r="L2499" s="1202"/>
      <c r="M2499" s="1202" t="s">
        <v>120</v>
      </c>
      <c r="N2499" s="1203" t="s">
        <v>121</v>
      </c>
      <c r="O2499" s="1203"/>
      <c r="P2499" s="1203"/>
      <c r="Q2499" s="1203"/>
      <c r="R2499" s="1203"/>
      <c r="S2499" s="1214">
        <f>VLOOKUP($D2499,'NI-Soc'!$B$1:$Q$2048,12,FALSE)</f>
        <v>0</v>
      </c>
      <c r="T2499" s="1214">
        <f>VLOOKUP($D2499,'NI-Soc'!$B$1:$Q$2048,13,FALSE)</f>
        <v>0</v>
      </c>
      <c r="U2499" s="1214">
        <f>VLOOKUP($D2499,'NI-Soc'!$B$1:$Q$2048,16,FALSE)</f>
        <v>0</v>
      </c>
      <c r="V2499" s="1214" t="e">
        <f>VLOOKUP($D2499,'NI-Soc'!$B$1:$Q$2048,17,FALSE)</f>
        <v>#REF!</v>
      </c>
      <c r="W2499" s="1214" t="e">
        <f>VLOOKUP($D2499,'NI-Soc'!$B$1:$Q$2048,18,FALSE)</f>
        <v>#REF!</v>
      </c>
      <c r="X2499" s="1214" t="e">
        <f>VLOOKUP($D2499,'NI-Soc'!$B$1:$Q$2048,19,FALSE)</f>
        <v>#REF!</v>
      </c>
    </row>
    <row r="2500" spans="1:83" ht="27" hidden="1">
      <c r="A2500" s="508"/>
      <c r="B2500" s="508"/>
      <c r="C2500" s="508"/>
      <c r="D2500" s="1214" t="s">
        <v>122</v>
      </c>
      <c r="E2500" s="1215" t="s">
        <v>3067</v>
      </c>
      <c r="F2500" s="1202"/>
      <c r="G2500" s="1202"/>
      <c r="H2500" s="1202"/>
      <c r="I2500" s="1202" t="s">
        <v>53</v>
      </c>
      <c r="J2500" s="1202"/>
      <c r="K2500" s="1202"/>
      <c r="L2500" s="1202"/>
      <c r="M2500" s="1202" t="s">
        <v>124</v>
      </c>
      <c r="N2500" s="1203" t="s">
        <v>125</v>
      </c>
      <c r="O2500" s="1203"/>
      <c r="P2500" s="1203"/>
      <c r="Q2500" s="1203"/>
      <c r="R2500" s="1203"/>
      <c r="S2500" s="1214">
        <f>VLOOKUP($D2500,'NI-Soc'!$B$1:$Q$2048,12,FALSE)</f>
        <v>0</v>
      </c>
      <c r="T2500" s="1214">
        <f>VLOOKUP($D2500,'NI-Soc'!$B$1:$Q$2048,13,FALSE)</f>
        <v>0</v>
      </c>
      <c r="U2500" s="1214">
        <f>VLOOKUP($D2500,'NI-Soc'!$B$1:$Q$2048,16,FALSE)</f>
        <v>0</v>
      </c>
      <c r="V2500" s="1214" t="e">
        <f>VLOOKUP($D2500,'NI-Soc'!$B$1:$Q$2048,17,FALSE)</f>
        <v>#REF!</v>
      </c>
      <c r="W2500" s="1214" t="e">
        <f>VLOOKUP($D2500,'NI-Soc'!$B$1:$Q$2048,18,FALSE)</f>
        <v>#REF!</v>
      </c>
      <c r="X2500" s="1214" t="e">
        <f>VLOOKUP($D2500,'NI-Soc'!$B$1:$Q$2048,19,FALSE)</f>
        <v>#REF!</v>
      </c>
    </row>
    <row r="2501" spans="1:83" s="744" customFormat="1" hidden="1">
      <c r="A2501" s="508"/>
      <c r="B2501" s="508"/>
      <c r="C2501" s="508"/>
      <c r="D2501" s="1214" t="s">
        <v>126</v>
      </c>
      <c r="E2501" s="1215" t="s">
        <v>3067</v>
      </c>
      <c r="F2501" s="1202"/>
      <c r="G2501" s="1202"/>
      <c r="H2501" s="1202"/>
      <c r="I2501" s="1202" t="s">
        <v>53</v>
      </c>
      <c r="J2501" s="1202"/>
      <c r="K2501" s="1202"/>
      <c r="L2501" s="1202"/>
      <c r="M2501" s="1202" t="s">
        <v>124</v>
      </c>
      <c r="N2501" s="346" t="s">
        <v>127</v>
      </c>
      <c r="O2501" s="1203" t="s">
        <v>73</v>
      </c>
      <c r="P2501" s="1203" t="s">
        <v>73</v>
      </c>
      <c r="Q2501" s="1203" t="s">
        <v>73</v>
      </c>
      <c r="R2501" s="1203" t="s">
        <v>73</v>
      </c>
      <c r="S2501" s="1214">
        <f>VLOOKUP($D2501,'NI-Soc'!$B$1:$Q$2048,12,FALSE)</f>
        <v>0</v>
      </c>
      <c r="T2501" s="1214">
        <f>VLOOKUP($D2501,'NI-Soc'!$B$1:$Q$2048,13,FALSE)</f>
        <v>0</v>
      </c>
      <c r="U2501" s="1214">
        <f>VLOOKUP($D2501,'NI-Soc'!$B$1:$Q$2048,16,FALSE)</f>
        <v>0</v>
      </c>
      <c r="V2501" s="1214" t="e">
        <f>VLOOKUP($D2501,'NI-Soc'!$B$1:$Q$2048,17,FALSE)</f>
        <v>#REF!</v>
      </c>
      <c r="W2501" s="1214" t="e">
        <f>VLOOKUP($D2501,'NI-Soc'!$B$1:$Q$2048,18,FALSE)</f>
        <v>#REF!</v>
      </c>
      <c r="X2501" s="1214" t="e">
        <f>VLOOKUP($D2501,'NI-Soc'!$B$1:$Q$2048,19,FALSE)</f>
        <v>#REF!</v>
      </c>
      <c r="Y2501" s="504"/>
      <c r="Z2501" s="504"/>
      <c r="AA2501" s="504"/>
      <c r="AB2501" s="504"/>
      <c r="AC2501" s="504"/>
      <c r="AD2501" s="504"/>
      <c r="AE2501" s="504"/>
      <c r="AF2501" s="504"/>
      <c r="AG2501" s="504"/>
      <c r="AH2501" s="504"/>
      <c r="AI2501" s="504"/>
      <c r="AJ2501" s="504"/>
      <c r="AK2501" s="504"/>
      <c r="AL2501" s="504"/>
      <c r="AM2501" s="504"/>
      <c r="AN2501" s="504"/>
      <c r="AO2501" s="504"/>
      <c r="AP2501" s="504"/>
      <c r="AQ2501" s="504"/>
      <c r="AR2501" s="504"/>
      <c r="AS2501" s="504"/>
      <c r="AT2501" s="504"/>
      <c r="AU2501" s="504"/>
      <c r="AV2501" s="504"/>
      <c r="AW2501" s="504"/>
      <c r="AX2501" s="504"/>
      <c r="AY2501" s="504"/>
      <c r="AZ2501" s="504"/>
      <c r="BA2501" s="504"/>
      <c r="BB2501" s="504"/>
      <c r="BC2501" s="504"/>
      <c r="BD2501" s="504"/>
      <c r="BE2501" s="504"/>
      <c r="BF2501" s="504"/>
      <c r="BG2501" s="504"/>
      <c r="BH2501" s="504"/>
      <c r="BI2501" s="504"/>
      <c r="BJ2501" s="504"/>
      <c r="BK2501" s="504"/>
      <c r="BL2501" s="504"/>
      <c r="BM2501" s="504"/>
      <c r="BN2501" s="504"/>
      <c r="BO2501" s="504"/>
      <c r="BP2501" s="504"/>
      <c r="BQ2501" s="504"/>
      <c r="BR2501" s="504"/>
      <c r="BS2501" s="504"/>
      <c r="BT2501" s="504"/>
      <c r="BU2501" s="504"/>
      <c r="BV2501" s="504"/>
      <c r="BW2501" s="504"/>
      <c r="BX2501" s="504"/>
      <c r="BY2501" s="504"/>
      <c r="BZ2501" s="504"/>
      <c r="CA2501" s="504"/>
      <c r="CB2501" s="504"/>
      <c r="CC2501" s="504"/>
      <c r="CD2501" s="504"/>
      <c r="CE2501" s="504"/>
    </row>
    <row r="2502" spans="1:83" hidden="1">
      <c r="A2502" s="508"/>
      <c r="B2502" s="508"/>
      <c r="C2502" s="508"/>
      <c r="D2502" s="1214" t="s">
        <v>128</v>
      </c>
      <c r="E2502" s="1215" t="s">
        <v>3067</v>
      </c>
      <c r="F2502" s="1202"/>
      <c r="G2502" s="1202"/>
      <c r="H2502" s="1202"/>
      <c r="I2502" s="1202" t="s">
        <v>53</v>
      </c>
      <c r="J2502" s="1202"/>
      <c r="K2502" s="1202"/>
      <c r="L2502" s="1202"/>
      <c r="M2502" s="1202" t="s">
        <v>120</v>
      </c>
      <c r="N2502" s="1203" t="s">
        <v>129</v>
      </c>
      <c r="O2502" s="1203"/>
      <c r="P2502" s="1203"/>
      <c r="Q2502" s="1203"/>
      <c r="R2502" s="1203"/>
      <c r="S2502" s="1214">
        <f>VLOOKUP($D2502,'NI-Soc'!$B$1:$Q$2048,12,FALSE)</f>
        <v>0</v>
      </c>
      <c r="T2502" s="1214">
        <f>VLOOKUP($D2502,'NI-Soc'!$B$1:$Q$2048,13,FALSE)</f>
        <v>0</v>
      </c>
      <c r="U2502" s="1214">
        <f>VLOOKUP($D2502,'NI-Soc'!$B$1:$Q$2048,16,FALSE)</f>
        <v>0</v>
      </c>
      <c r="V2502" s="1214" t="e">
        <f>VLOOKUP($D2502,'NI-Soc'!$B$1:$Q$2048,17,FALSE)</f>
        <v>#REF!</v>
      </c>
      <c r="W2502" s="1214" t="e">
        <f>VLOOKUP($D2502,'NI-Soc'!$B$1:$Q$2048,18,FALSE)</f>
        <v>#REF!</v>
      </c>
      <c r="X2502" s="1214" t="e">
        <f>VLOOKUP($D2502,'NI-Soc'!$B$1:$Q$2048,19,FALSE)</f>
        <v>#REF!</v>
      </c>
    </row>
    <row r="2503" spans="1:83" s="744" customFormat="1" hidden="1">
      <c r="A2503" s="508"/>
      <c r="B2503" s="508"/>
      <c r="C2503" s="508"/>
      <c r="D2503" s="1214" t="s">
        <v>130</v>
      </c>
      <c r="E2503" s="1215" t="s">
        <v>3067</v>
      </c>
      <c r="F2503" s="1202"/>
      <c r="G2503" s="1202"/>
      <c r="H2503" s="1202"/>
      <c r="I2503" s="1202" t="s">
        <v>53</v>
      </c>
      <c r="J2503" s="1202"/>
      <c r="K2503" s="1202"/>
      <c r="L2503" s="1202"/>
      <c r="M2503" s="1202" t="s">
        <v>120</v>
      </c>
      <c r="N2503" s="346" t="s">
        <v>131</v>
      </c>
      <c r="O2503" s="1203" t="s">
        <v>73</v>
      </c>
      <c r="P2503" s="1203" t="s">
        <v>73</v>
      </c>
      <c r="Q2503" s="1203" t="s">
        <v>73</v>
      </c>
      <c r="R2503" s="1203" t="s">
        <v>73</v>
      </c>
      <c r="S2503" s="1214">
        <f>VLOOKUP($D2503,'NI-Soc'!$B$1:$Q$2048,12,FALSE)</f>
        <v>0</v>
      </c>
      <c r="T2503" s="1214">
        <f>VLOOKUP($D2503,'NI-Soc'!$B$1:$Q$2048,13,FALSE)</f>
        <v>0</v>
      </c>
      <c r="U2503" s="1214">
        <f>VLOOKUP($D2503,'NI-Soc'!$B$1:$Q$2048,16,FALSE)</f>
        <v>0</v>
      </c>
      <c r="V2503" s="1214" t="e">
        <f>VLOOKUP($D2503,'NI-Soc'!$B$1:$Q$2048,17,FALSE)</f>
        <v>#REF!</v>
      </c>
      <c r="W2503" s="1214" t="e">
        <f>VLOOKUP($D2503,'NI-Soc'!$B$1:$Q$2048,18,FALSE)</f>
        <v>#REF!</v>
      </c>
      <c r="X2503" s="1214" t="e">
        <f>VLOOKUP($D2503,'NI-Soc'!$B$1:$Q$2048,19,FALSE)</f>
        <v>#REF!</v>
      </c>
      <c r="Y2503" s="504"/>
      <c r="Z2503" s="504"/>
      <c r="AA2503" s="504"/>
      <c r="AB2503" s="504"/>
      <c r="AC2503" s="504"/>
      <c r="AD2503" s="504"/>
      <c r="AE2503" s="504"/>
      <c r="AF2503" s="504"/>
      <c r="AG2503" s="504"/>
      <c r="AH2503" s="504"/>
      <c r="AI2503" s="504"/>
      <c r="AJ2503" s="504"/>
      <c r="AK2503" s="504"/>
      <c r="AL2503" s="504"/>
      <c r="AM2503" s="504"/>
      <c r="AN2503" s="504"/>
      <c r="AO2503" s="504"/>
      <c r="AP2503" s="504"/>
      <c r="AQ2503" s="504"/>
      <c r="AR2503" s="504"/>
      <c r="AS2503" s="504"/>
      <c r="AT2503" s="504"/>
      <c r="AU2503" s="504"/>
      <c r="AV2503" s="504"/>
      <c r="AW2503" s="504"/>
      <c r="AX2503" s="504"/>
      <c r="AY2503" s="504"/>
      <c r="AZ2503" s="504"/>
      <c r="BA2503" s="504"/>
      <c r="BB2503" s="504"/>
      <c r="BC2503" s="504"/>
      <c r="BD2503" s="504"/>
      <c r="BE2503" s="504"/>
      <c r="BF2503" s="504"/>
      <c r="BG2503" s="504"/>
      <c r="BH2503" s="504"/>
      <c r="BI2503" s="504"/>
      <c r="BJ2503" s="504"/>
      <c r="BK2503" s="504"/>
      <c r="BL2503" s="504"/>
      <c r="BM2503" s="504"/>
      <c r="BN2503" s="504"/>
      <c r="BO2503" s="504"/>
      <c r="BP2503" s="504"/>
      <c r="BQ2503" s="504"/>
      <c r="BR2503" s="504"/>
      <c r="BS2503" s="504"/>
      <c r="BT2503" s="504"/>
      <c r="BU2503" s="504"/>
      <c r="BV2503" s="504"/>
      <c r="BW2503" s="504"/>
      <c r="BX2503" s="504"/>
      <c r="BY2503" s="504"/>
      <c r="BZ2503" s="504"/>
      <c r="CA2503" s="504"/>
      <c r="CB2503" s="504"/>
      <c r="CC2503" s="504"/>
      <c r="CD2503" s="504"/>
      <c r="CE2503" s="504"/>
    </row>
    <row r="2504" spans="1:83" ht="27" hidden="1">
      <c r="A2504" s="508"/>
      <c r="B2504" s="508"/>
      <c r="C2504" s="508"/>
      <c r="D2504" s="1214" t="s">
        <v>132</v>
      </c>
      <c r="E2504" s="1215" t="s">
        <v>3067</v>
      </c>
      <c r="F2504" s="1202"/>
      <c r="G2504" s="1202"/>
      <c r="H2504" s="1204"/>
      <c r="I2504" s="1202" t="s">
        <v>53</v>
      </c>
      <c r="J2504" s="1202"/>
      <c r="K2504" s="1202"/>
      <c r="L2504" s="1202"/>
      <c r="M2504" s="1202" t="s">
        <v>134</v>
      </c>
      <c r="N2504" s="1203" t="s">
        <v>135</v>
      </c>
      <c r="O2504" s="1203"/>
      <c r="P2504" s="1203"/>
      <c r="Q2504" s="1203"/>
      <c r="R2504" s="1203"/>
      <c r="S2504" s="1214">
        <f>VLOOKUP($D2504,'NI-Soc'!$B$1:$Q$2048,12,FALSE)</f>
        <v>0</v>
      </c>
      <c r="T2504" s="1214">
        <f>VLOOKUP($D2504,'NI-Soc'!$B$1:$Q$2048,13,FALSE)</f>
        <v>0</v>
      </c>
      <c r="U2504" s="1214">
        <f>VLOOKUP($D2504,'NI-Soc'!$B$1:$Q$2048,16,FALSE)</f>
        <v>0</v>
      </c>
      <c r="V2504" s="1214" t="e">
        <f>VLOOKUP($D2504,'NI-Soc'!$B$1:$Q$2048,17,FALSE)</f>
        <v>#REF!</v>
      </c>
      <c r="W2504" s="1214" t="e">
        <f>VLOOKUP($D2504,'NI-Soc'!$B$1:$Q$2048,18,FALSE)</f>
        <v>#REF!</v>
      </c>
      <c r="X2504" s="1214" t="e">
        <f>VLOOKUP($D2504,'NI-Soc'!$B$1:$Q$2048,19,FALSE)</f>
        <v>#REF!</v>
      </c>
    </row>
    <row r="2505" spans="1:83" ht="27" hidden="1">
      <c r="A2505" s="508"/>
      <c r="B2505" s="508"/>
      <c r="C2505" s="508"/>
      <c r="D2505" s="1214" t="s">
        <v>136</v>
      </c>
      <c r="E2505" s="1215" t="s">
        <v>3067</v>
      </c>
      <c r="F2505" s="1202"/>
      <c r="G2505" s="1202"/>
      <c r="H2505" s="1204"/>
      <c r="I2505" s="1202" t="s">
        <v>53</v>
      </c>
      <c r="J2505" s="1202"/>
      <c r="K2505" s="1202"/>
      <c r="L2505" s="1202"/>
      <c r="M2505" s="1202" t="s">
        <v>138</v>
      </c>
      <c r="N2505" s="1203" t="s">
        <v>139</v>
      </c>
      <c r="O2505" s="1203"/>
      <c r="P2505" s="1203"/>
      <c r="Q2505" s="1203"/>
      <c r="R2505" s="1203"/>
      <c r="S2505" s="1214">
        <f>VLOOKUP($D2505,'NI-Soc'!$B$1:$Q$2048,12,FALSE)</f>
        <v>0</v>
      </c>
      <c r="T2505" s="1214">
        <f>VLOOKUP($D2505,'NI-Soc'!$B$1:$Q$2048,13,FALSE)</f>
        <v>0</v>
      </c>
      <c r="U2505" s="1214">
        <f>VLOOKUP($D2505,'NI-Soc'!$B$1:$Q$2048,16,FALSE)</f>
        <v>0</v>
      </c>
      <c r="V2505" s="1214" t="e">
        <f>VLOOKUP($D2505,'NI-Soc'!$B$1:$Q$2048,17,FALSE)</f>
        <v>#REF!</v>
      </c>
      <c r="W2505" s="1214" t="e">
        <f>VLOOKUP($D2505,'NI-Soc'!$B$1:$Q$2048,18,FALSE)</f>
        <v>#REF!</v>
      </c>
      <c r="X2505" s="1214" t="e">
        <f>VLOOKUP($D2505,'NI-Soc'!$B$1:$Q$2048,19,FALSE)</f>
        <v>#REF!</v>
      </c>
    </row>
    <row r="2506" spans="1:83" hidden="1">
      <c r="A2506" s="508"/>
      <c r="B2506" s="508"/>
      <c r="C2506" s="508"/>
      <c r="D2506" s="1214" t="s">
        <v>140</v>
      </c>
      <c r="E2506" s="1215" t="s">
        <v>3067</v>
      </c>
      <c r="F2506" s="1202"/>
      <c r="G2506" s="1202"/>
      <c r="H2506" s="1202"/>
      <c r="I2506" s="1202" t="s">
        <v>53</v>
      </c>
      <c r="J2506" s="1202"/>
      <c r="K2506" s="1202"/>
      <c r="L2506" s="1202"/>
      <c r="M2506" s="1202" t="s">
        <v>144</v>
      </c>
      <c r="N2506" s="1203" t="s">
        <v>145</v>
      </c>
      <c r="O2506" s="1203"/>
      <c r="P2506" s="1203"/>
      <c r="Q2506" s="1203"/>
      <c r="R2506" s="1203"/>
      <c r="S2506" s="1214">
        <f>VLOOKUP($D2506,'NI-Soc'!$B$1:$Q$2048,12,FALSE)</f>
        <v>0</v>
      </c>
      <c r="T2506" s="1214">
        <f>VLOOKUP($D2506,'NI-Soc'!$B$1:$Q$2048,13,FALSE)</f>
        <v>0</v>
      </c>
      <c r="U2506" s="1214">
        <f>VLOOKUP($D2506,'NI-Soc'!$B$1:$Q$2048,16,FALSE)</f>
        <v>0</v>
      </c>
      <c r="V2506" s="1214" t="e">
        <f>VLOOKUP($D2506,'NI-Soc'!$B$1:$Q$2048,17,FALSE)</f>
        <v>#REF!</v>
      </c>
      <c r="W2506" s="1214" t="e">
        <f>VLOOKUP($D2506,'NI-Soc'!$B$1:$Q$2048,18,FALSE)</f>
        <v>#REF!</v>
      </c>
      <c r="X2506" s="1214" t="e">
        <f>VLOOKUP($D2506,'NI-Soc'!$B$1:$Q$2048,19,FALSE)</f>
        <v>#REF!</v>
      </c>
    </row>
    <row r="2507" spans="1:83" hidden="1">
      <c r="A2507" s="508"/>
      <c r="B2507" s="508"/>
      <c r="C2507" s="508"/>
      <c r="D2507" s="1214" t="s">
        <v>146</v>
      </c>
      <c r="E2507" s="1215" t="s">
        <v>3067</v>
      </c>
      <c r="F2507" s="1202"/>
      <c r="G2507" s="1202"/>
      <c r="H2507" s="1202"/>
      <c r="I2507" s="1202" t="s">
        <v>53</v>
      </c>
      <c r="J2507" s="1202"/>
      <c r="K2507" s="1202"/>
      <c r="L2507" s="1202"/>
      <c r="M2507" s="1202" t="s">
        <v>144</v>
      </c>
      <c r="N2507" s="1203" t="s">
        <v>147</v>
      </c>
      <c r="O2507" s="1203"/>
      <c r="P2507" s="1203"/>
      <c r="Q2507" s="1203"/>
      <c r="R2507" s="1203"/>
      <c r="S2507" s="1214">
        <f>VLOOKUP($D2507,'NI-Soc'!$B$1:$Q$2048,12,FALSE)</f>
        <v>0</v>
      </c>
      <c r="T2507" s="1214">
        <f>VLOOKUP($D2507,'NI-Soc'!$B$1:$Q$2048,13,FALSE)</f>
        <v>0</v>
      </c>
      <c r="U2507" s="1214">
        <f>VLOOKUP($D2507,'NI-Soc'!$B$1:$Q$2048,16,FALSE)</f>
        <v>0</v>
      </c>
      <c r="V2507" s="1214" t="e">
        <f>VLOOKUP($D2507,'NI-Soc'!$B$1:$Q$2048,17,FALSE)</f>
        <v>#REF!</v>
      </c>
      <c r="W2507" s="1214" t="e">
        <f>VLOOKUP($D2507,'NI-Soc'!$B$1:$Q$2048,18,FALSE)</f>
        <v>#REF!</v>
      </c>
      <c r="X2507" s="1214" t="e">
        <f>VLOOKUP($D2507,'NI-Soc'!$B$1:$Q$2048,19,FALSE)</f>
        <v>#REF!</v>
      </c>
    </row>
    <row r="2508" spans="1:83" hidden="1">
      <c r="A2508" s="508"/>
      <c r="B2508" s="508"/>
      <c r="C2508" s="508"/>
      <c r="D2508" s="1214" t="s">
        <v>148</v>
      </c>
      <c r="E2508" s="1215" t="s">
        <v>3067</v>
      </c>
      <c r="F2508" s="1202"/>
      <c r="G2508" s="1202"/>
      <c r="H2508" s="1202"/>
      <c r="I2508" s="1202" t="s">
        <v>53</v>
      </c>
      <c r="J2508" s="1202"/>
      <c r="K2508" s="1202"/>
      <c r="L2508" s="1202"/>
      <c r="M2508" s="1202" t="s">
        <v>144</v>
      </c>
      <c r="N2508" s="1203" t="s">
        <v>149</v>
      </c>
      <c r="O2508" s="1203"/>
      <c r="P2508" s="1203"/>
      <c r="Q2508" s="1203"/>
      <c r="R2508" s="1203"/>
      <c r="S2508" s="1214">
        <f>VLOOKUP($D2508,'NI-Soc'!$B$1:$Q$2048,12,FALSE)</f>
        <v>0</v>
      </c>
      <c r="T2508" s="1214">
        <f>VLOOKUP($D2508,'NI-Soc'!$B$1:$Q$2048,13,FALSE)</f>
        <v>0</v>
      </c>
      <c r="U2508" s="1214">
        <f>VLOOKUP($D2508,'NI-Soc'!$B$1:$Q$2048,16,FALSE)</f>
        <v>0</v>
      </c>
      <c r="V2508" s="1214" t="e">
        <f>VLOOKUP($D2508,'NI-Soc'!$B$1:$Q$2048,17,FALSE)</f>
        <v>#REF!</v>
      </c>
      <c r="W2508" s="1214" t="e">
        <f>VLOOKUP($D2508,'NI-Soc'!$B$1:$Q$2048,18,FALSE)</f>
        <v>#REF!</v>
      </c>
      <c r="X2508" s="1214" t="e">
        <f>VLOOKUP($D2508,'NI-Soc'!$B$1:$Q$2048,19,FALSE)</f>
        <v>#REF!</v>
      </c>
    </row>
    <row r="2509" spans="1:83" hidden="1">
      <c r="A2509" s="508"/>
      <c r="B2509" s="508"/>
      <c r="C2509" s="508"/>
      <c r="D2509" s="1214" t="s">
        <v>150</v>
      </c>
      <c r="E2509" s="1215" t="s">
        <v>3067</v>
      </c>
      <c r="F2509" s="1202"/>
      <c r="G2509" s="1202"/>
      <c r="H2509" s="1202"/>
      <c r="I2509" s="1202" t="s">
        <v>53</v>
      </c>
      <c r="J2509" s="1202"/>
      <c r="K2509" s="1202"/>
      <c r="L2509" s="1202"/>
      <c r="M2509" s="1202" t="s">
        <v>144</v>
      </c>
      <c r="N2509" s="1203" t="s">
        <v>152</v>
      </c>
      <c r="O2509" s="1203"/>
      <c r="P2509" s="1203"/>
      <c r="Q2509" s="1203"/>
      <c r="R2509" s="1203"/>
      <c r="S2509" s="1214">
        <f>VLOOKUP($D2509,'NI-Soc'!$B$1:$Q$2048,12,FALSE)</f>
        <v>0</v>
      </c>
      <c r="T2509" s="1214">
        <f>VLOOKUP($D2509,'NI-Soc'!$B$1:$Q$2048,13,FALSE)</f>
        <v>0</v>
      </c>
      <c r="U2509" s="1214">
        <f>VLOOKUP($D2509,'NI-Soc'!$B$1:$Q$2048,16,FALSE)</f>
        <v>0</v>
      </c>
      <c r="V2509" s="1214" t="e">
        <f>VLOOKUP($D2509,'NI-Soc'!$B$1:$Q$2048,17,FALSE)</f>
        <v>#REF!</v>
      </c>
      <c r="W2509" s="1214" t="e">
        <f>VLOOKUP($D2509,'NI-Soc'!$B$1:$Q$2048,18,FALSE)</f>
        <v>#REF!</v>
      </c>
      <c r="X2509" s="1214" t="e">
        <f>VLOOKUP($D2509,'NI-Soc'!$B$1:$Q$2048,19,FALSE)</f>
        <v>#REF!</v>
      </c>
    </row>
    <row r="2510" spans="1:83" hidden="1">
      <c r="A2510" s="508"/>
      <c r="B2510" s="508"/>
      <c r="C2510" s="508"/>
      <c r="D2510" s="1214" t="s">
        <v>153</v>
      </c>
      <c r="E2510" s="1215" t="s">
        <v>3067</v>
      </c>
      <c r="F2510" s="1202"/>
      <c r="G2510" s="1202"/>
      <c r="H2510" s="1205"/>
      <c r="I2510" s="1202" t="s">
        <v>53</v>
      </c>
      <c r="J2510" s="1202"/>
      <c r="K2510" s="1202"/>
      <c r="L2510" s="1202"/>
      <c r="M2510" s="1202" t="s">
        <v>144</v>
      </c>
      <c r="N2510" s="1203" t="s">
        <v>155</v>
      </c>
      <c r="O2510" s="1203"/>
      <c r="P2510" s="1203"/>
      <c r="Q2510" s="1203"/>
      <c r="R2510" s="1203"/>
      <c r="S2510" s="1214">
        <f>VLOOKUP($D2510,'NI-Soc'!$B$1:$Q$2048,12,FALSE)</f>
        <v>0</v>
      </c>
      <c r="T2510" s="1214">
        <f>VLOOKUP($D2510,'NI-Soc'!$B$1:$Q$2048,13,FALSE)</f>
        <v>0</v>
      </c>
      <c r="U2510" s="1214">
        <f>VLOOKUP($D2510,'NI-Soc'!$B$1:$Q$2048,16,FALSE)</f>
        <v>0</v>
      </c>
      <c r="V2510" s="1214" t="e">
        <f>VLOOKUP($D2510,'NI-Soc'!$B$1:$Q$2048,17,FALSE)</f>
        <v>#REF!</v>
      </c>
      <c r="W2510" s="1214" t="e">
        <f>VLOOKUP($D2510,'NI-Soc'!$B$1:$Q$2048,18,FALSE)</f>
        <v>#REF!</v>
      </c>
      <c r="X2510" s="1214" t="e">
        <f>VLOOKUP($D2510,'NI-Soc'!$B$1:$Q$2048,19,FALSE)</f>
        <v>#REF!</v>
      </c>
    </row>
    <row r="2511" spans="1:83" hidden="1">
      <c r="A2511" s="508"/>
      <c r="B2511" s="508"/>
      <c r="C2511" s="508"/>
      <c r="D2511" s="1214" t="s">
        <v>156</v>
      </c>
      <c r="E2511" s="1215" t="s">
        <v>3067</v>
      </c>
      <c r="F2511" s="1202" t="s">
        <v>157</v>
      </c>
      <c r="G2511" s="1202"/>
      <c r="H2511" s="1202"/>
      <c r="I2511" s="1202" t="s">
        <v>53</v>
      </c>
      <c r="J2511" s="1202"/>
      <c r="K2511" s="1202"/>
      <c r="L2511" s="1202"/>
      <c r="M2511" s="1202" t="s">
        <v>159</v>
      </c>
      <c r="N2511" s="1203" t="s">
        <v>160</v>
      </c>
      <c r="O2511" s="1203"/>
      <c r="P2511" s="1203"/>
      <c r="Q2511" s="1203"/>
      <c r="R2511" s="1203"/>
      <c r="S2511" s="1214">
        <f>VLOOKUP($D2511,'NI-Soc'!$B$1:$Q$2048,12,FALSE)</f>
        <v>0</v>
      </c>
      <c r="T2511" s="1214">
        <f>VLOOKUP($D2511,'NI-Soc'!$B$1:$Q$2048,13,FALSE)</f>
        <v>0</v>
      </c>
      <c r="U2511" s="1214">
        <f>VLOOKUP($D2511,'NI-Soc'!$B$1:$Q$2048,16,FALSE)</f>
        <v>0</v>
      </c>
      <c r="V2511" s="1214" t="e">
        <f>VLOOKUP($D2511,'NI-Soc'!$B$1:$Q$2048,17,FALSE)</f>
        <v>#REF!</v>
      </c>
      <c r="W2511" s="1214" t="e">
        <f>VLOOKUP($D2511,'NI-Soc'!$B$1:$Q$2048,18,FALSE)</f>
        <v>#REF!</v>
      </c>
      <c r="X2511" s="1214" t="e">
        <f>VLOOKUP($D2511,'NI-Soc'!$B$1:$Q$2048,19,FALSE)</f>
        <v>#REF!</v>
      </c>
    </row>
    <row r="2512" spans="1:83" hidden="1">
      <c r="A2512" s="508"/>
      <c r="B2512" s="508"/>
      <c r="C2512" s="508"/>
      <c r="D2512" s="1214" t="s">
        <v>161</v>
      </c>
      <c r="E2512" s="1215" t="s">
        <v>3067</v>
      </c>
      <c r="F2512" s="1202" t="s">
        <v>157</v>
      </c>
      <c r="G2512" s="1202"/>
      <c r="H2512" s="1202"/>
      <c r="I2512" s="1202" t="s">
        <v>53</v>
      </c>
      <c r="J2512" s="1202"/>
      <c r="K2512" s="1202"/>
      <c r="L2512" s="1202"/>
      <c r="M2512" s="1202" t="s">
        <v>159</v>
      </c>
      <c r="N2512" s="1203" t="s">
        <v>163</v>
      </c>
      <c r="O2512" s="1203"/>
      <c r="P2512" s="1203"/>
      <c r="Q2512" s="1203"/>
      <c r="R2512" s="1203"/>
      <c r="S2512" s="1214">
        <f>VLOOKUP($D2512,'NI-Soc'!$B$1:$Q$2048,12,FALSE)</f>
        <v>0</v>
      </c>
      <c r="T2512" s="1214">
        <f>VLOOKUP($D2512,'NI-Soc'!$B$1:$Q$2048,13,FALSE)</f>
        <v>0</v>
      </c>
      <c r="U2512" s="1214">
        <f>VLOOKUP($D2512,'NI-Soc'!$B$1:$Q$2048,16,FALSE)</f>
        <v>0</v>
      </c>
      <c r="V2512" s="1214" t="e">
        <f>VLOOKUP($D2512,'NI-Soc'!$B$1:$Q$2048,17,FALSE)</f>
        <v>#REF!</v>
      </c>
      <c r="W2512" s="1214" t="e">
        <f>VLOOKUP($D2512,'NI-Soc'!$B$1:$Q$2048,18,FALSE)</f>
        <v>#REF!</v>
      </c>
      <c r="X2512" s="1214" t="e">
        <f>VLOOKUP($D2512,'NI-Soc'!$B$1:$Q$2048,19,FALSE)</f>
        <v>#REF!</v>
      </c>
    </row>
    <row r="2513" spans="1:24" hidden="1">
      <c r="A2513" s="508"/>
      <c r="B2513" s="508"/>
      <c r="C2513" s="508"/>
      <c r="D2513" s="1214" t="s">
        <v>164</v>
      </c>
      <c r="E2513" s="1215" t="s">
        <v>3067</v>
      </c>
      <c r="F2513" s="1202"/>
      <c r="G2513" s="1202"/>
      <c r="H2513" s="1202"/>
      <c r="I2513" s="1202" t="s">
        <v>53</v>
      </c>
      <c r="J2513" s="1202"/>
      <c r="K2513" s="1202"/>
      <c r="L2513" s="1202"/>
      <c r="M2513" s="1202" t="s">
        <v>166</v>
      </c>
      <c r="N2513" s="1203" t="s">
        <v>167</v>
      </c>
      <c r="O2513" s="1203"/>
      <c r="P2513" s="1203"/>
      <c r="Q2513" s="1203"/>
      <c r="R2513" s="1203"/>
      <c r="S2513" s="1214">
        <f>VLOOKUP($D2513,'NI-Soc'!$B$1:$Q$2048,12,FALSE)</f>
        <v>0</v>
      </c>
      <c r="T2513" s="1214">
        <f>VLOOKUP($D2513,'NI-Soc'!$B$1:$Q$2048,13,FALSE)</f>
        <v>0</v>
      </c>
      <c r="U2513" s="1214">
        <f>VLOOKUP($D2513,'NI-Soc'!$B$1:$Q$2048,16,FALSE)</f>
        <v>0</v>
      </c>
      <c r="V2513" s="1214" t="e">
        <f>VLOOKUP($D2513,'NI-Soc'!$B$1:$Q$2048,17,FALSE)</f>
        <v>#REF!</v>
      </c>
      <c r="W2513" s="1214" t="e">
        <f>VLOOKUP($D2513,'NI-Soc'!$B$1:$Q$2048,18,FALSE)</f>
        <v>#REF!</v>
      </c>
      <c r="X2513" s="1214" t="e">
        <f>VLOOKUP($D2513,'NI-Soc'!$B$1:$Q$2048,19,FALSE)</f>
        <v>#REF!</v>
      </c>
    </row>
    <row r="2514" spans="1:24" hidden="1">
      <c r="A2514" s="508"/>
      <c r="B2514" s="508"/>
      <c r="C2514" s="508"/>
      <c r="D2514" s="1214" t="s">
        <v>168</v>
      </c>
      <c r="E2514" s="1215" t="s">
        <v>3067</v>
      </c>
      <c r="F2514" s="1202"/>
      <c r="G2514" s="1202"/>
      <c r="H2514" s="1204"/>
      <c r="I2514" s="1202" t="s">
        <v>53</v>
      </c>
      <c r="J2514" s="1202"/>
      <c r="K2514" s="1202"/>
      <c r="L2514" s="1202"/>
      <c r="M2514" s="1202" t="s">
        <v>170</v>
      </c>
      <c r="N2514" s="1203" t="s">
        <v>171</v>
      </c>
      <c r="O2514" s="1203"/>
      <c r="P2514" s="1203"/>
      <c r="Q2514" s="1203"/>
      <c r="R2514" s="1203"/>
      <c r="S2514" s="1214">
        <f>VLOOKUP($D2514,'NI-Soc'!$B$1:$Q$2048,12,FALSE)</f>
        <v>0</v>
      </c>
      <c r="T2514" s="1214">
        <f>VLOOKUP($D2514,'NI-Soc'!$B$1:$Q$2048,13,FALSE)</f>
        <v>0</v>
      </c>
      <c r="U2514" s="1214">
        <f>VLOOKUP($D2514,'NI-Soc'!$B$1:$Q$2048,16,FALSE)</f>
        <v>0</v>
      </c>
      <c r="V2514" s="1214" t="e">
        <f>VLOOKUP($D2514,'NI-Soc'!$B$1:$Q$2048,17,FALSE)</f>
        <v>#REF!</v>
      </c>
      <c r="W2514" s="1214" t="e">
        <f>VLOOKUP($D2514,'NI-Soc'!$B$1:$Q$2048,18,FALSE)</f>
        <v>#REF!</v>
      </c>
      <c r="X2514" s="1214" t="e">
        <f>VLOOKUP($D2514,'NI-Soc'!$B$1:$Q$2048,19,FALSE)</f>
        <v>#REF!</v>
      </c>
    </row>
    <row r="2515" spans="1:24" hidden="1">
      <c r="A2515" s="508"/>
      <c r="B2515" s="508"/>
      <c r="C2515" s="508"/>
      <c r="D2515" s="1214" t="s">
        <v>172</v>
      </c>
      <c r="E2515" s="1215" t="s">
        <v>3067</v>
      </c>
      <c r="F2515" s="1202"/>
      <c r="G2515" s="1202"/>
      <c r="H2515" s="1205"/>
      <c r="I2515" s="1202" t="s">
        <v>53</v>
      </c>
      <c r="J2515" s="1202"/>
      <c r="K2515" s="1202"/>
      <c r="L2515" s="1202"/>
      <c r="M2515" s="1202" t="s">
        <v>170</v>
      </c>
      <c r="N2515" s="1203" t="s">
        <v>173</v>
      </c>
      <c r="O2515" s="1203"/>
      <c r="P2515" s="1203"/>
      <c r="Q2515" s="1203"/>
      <c r="R2515" s="1203"/>
      <c r="S2515" s="1214">
        <f>VLOOKUP($D2515,'NI-Soc'!$B$1:$Q$2048,12,FALSE)</f>
        <v>0</v>
      </c>
      <c r="T2515" s="1214">
        <f>VLOOKUP($D2515,'NI-Soc'!$B$1:$Q$2048,13,FALSE)</f>
        <v>0</v>
      </c>
      <c r="U2515" s="1214">
        <f>VLOOKUP($D2515,'NI-Soc'!$B$1:$Q$2048,16,FALSE)</f>
        <v>0</v>
      </c>
      <c r="V2515" s="1214" t="e">
        <f>VLOOKUP($D2515,'NI-Soc'!$B$1:$Q$2048,17,FALSE)</f>
        <v>#REF!</v>
      </c>
      <c r="W2515" s="1214" t="e">
        <f>VLOOKUP($D2515,'NI-Soc'!$B$1:$Q$2048,18,FALSE)</f>
        <v>#REF!</v>
      </c>
      <c r="X2515" s="1214" t="e">
        <f>VLOOKUP($D2515,'NI-Soc'!$B$1:$Q$2048,19,FALSE)</f>
        <v>#REF!</v>
      </c>
    </row>
    <row r="2516" spans="1:24" hidden="1">
      <c r="A2516" s="508"/>
      <c r="B2516" s="508"/>
      <c r="C2516" s="508"/>
      <c r="D2516" s="1214" t="s">
        <v>174</v>
      </c>
      <c r="E2516" s="1215" t="s">
        <v>3067</v>
      </c>
      <c r="F2516" s="1202"/>
      <c r="G2516" s="1202"/>
      <c r="H2516" s="1202"/>
      <c r="I2516" s="1202" t="s">
        <v>53</v>
      </c>
      <c r="J2516" s="1202"/>
      <c r="K2516" s="1202"/>
      <c r="L2516" s="1202"/>
      <c r="M2516" s="1202" t="s">
        <v>176</v>
      </c>
      <c r="N2516" s="1203" t="s">
        <v>177</v>
      </c>
      <c r="O2516" s="1203"/>
      <c r="P2516" s="1203"/>
      <c r="Q2516" s="1203"/>
      <c r="R2516" s="1203"/>
      <c r="S2516" s="1214">
        <f>VLOOKUP($D2516,'NI-Soc'!$B$1:$Q$2048,12,FALSE)</f>
        <v>0</v>
      </c>
      <c r="T2516" s="1214">
        <f>VLOOKUP($D2516,'NI-Soc'!$B$1:$Q$2048,13,FALSE)</f>
        <v>0</v>
      </c>
      <c r="U2516" s="1214">
        <f>VLOOKUP($D2516,'NI-Soc'!$B$1:$Q$2048,16,FALSE)</f>
        <v>0</v>
      </c>
      <c r="V2516" s="1214" t="e">
        <f>VLOOKUP($D2516,'NI-Soc'!$B$1:$Q$2048,17,FALSE)</f>
        <v>#REF!</v>
      </c>
      <c r="W2516" s="1214" t="e">
        <f>VLOOKUP($D2516,'NI-Soc'!$B$1:$Q$2048,18,FALSE)</f>
        <v>#REF!</v>
      </c>
      <c r="X2516" s="1214" t="e">
        <f>VLOOKUP($D2516,'NI-Soc'!$B$1:$Q$2048,19,FALSE)</f>
        <v>#REF!</v>
      </c>
    </row>
    <row r="2517" spans="1:24" hidden="1">
      <c r="A2517" s="508"/>
      <c r="B2517" s="508"/>
      <c r="C2517" s="508"/>
      <c r="D2517" s="1214" t="s">
        <v>178</v>
      </c>
      <c r="E2517" s="1215" t="s">
        <v>3067</v>
      </c>
      <c r="F2517" s="1202"/>
      <c r="G2517" s="1202"/>
      <c r="H2517" s="1204"/>
      <c r="I2517" s="1202" t="s">
        <v>53</v>
      </c>
      <c r="J2517" s="1202"/>
      <c r="K2517" s="1202"/>
      <c r="L2517" s="1202"/>
      <c r="M2517" s="1202" t="s">
        <v>170</v>
      </c>
      <c r="N2517" s="1203" t="s">
        <v>179</v>
      </c>
      <c r="O2517" s="1203"/>
      <c r="P2517" s="1203"/>
      <c r="Q2517" s="1203"/>
      <c r="R2517" s="1203"/>
      <c r="S2517" s="1214">
        <f>VLOOKUP($D2517,'NI-Soc'!$B$1:$Q$2048,12,FALSE)</f>
        <v>0</v>
      </c>
      <c r="T2517" s="1214">
        <f>VLOOKUP($D2517,'NI-Soc'!$B$1:$Q$2048,13,FALSE)</f>
        <v>0</v>
      </c>
      <c r="U2517" s="1214">
        <f>VLOOKUP($D2517,'NI-Soc'!$B$1:$Q$2048,16,FALSE)</f>
        <v>0</v>
      </c>
      <c r="V2517" s="1214" t="e">
        <f>VLOOKUP($D2517,'NI-Soc'!$B$1:$Q$2048,17,FALSE)</f>
        <v>#REF!</v>
      </c>
      <c r="W2517" s="1214" t="e">
        <f>VLOOKUP($D2517,'NI-Soc'!$B$1:$Q$2048,18,FALSE)</f>
        <v>#REF!</v>
      </c>
      <c r="X2517" s="1214" t="e">
        <f>VLOOKUP($D2517,'NI-Soc'!$B$1:$Q$2048,19,FALSE)</f>
        <v>#REF!</v>
      </c>
    </row>
    <row r="2518" spans="1:24" hidden="1">
      <c r="A2518" s="508"/>
      <c r="B2518" s="508"/>
      <c r="C2518" s="508"/>
      <c r="D2518" s="1214" t="s">
        <v>180</v>
      </c>
      <c r="E2518" s="1215" t="s">
        <v>3067</v>
      </c>
      <c r="F2518" s="1202"/>
      <c r="G2518" s="1202"/>
      <c r="H2518" s="1205"/>
      <c r="I2518" s="1202" t="s">
        <v>53</v>
      </c>
      <c r="J2518" s="1202"/>
      <c r="K2518" s="1202"/>
      <c r="L2518" s="1202"/>
      <c r="M2518" s="1202" t="s">
        <v>170</v>
      </c>
      <c r="N2518" s="1203" t="s">
        <v>181</v>
      </c>
      <c r="O2518" s="1203"/>
      <c r="P2518" s="1203"/>
      <c r="Q2518" s="1203"/>
      <c r="R2518" s="1203"/>
      <c r="S2518" s="1214">
        <f>VLOOKUP($D2518,'NI-Soc'!$B$1:$Q$2048,12,FALSE)</f>
        <v>0</v>
      </c>
      <c r="T2518" s="1214">
        <f>VLOOKUP($D2518,'NI-Soc'!$B$1:$Q$2048,13,FALSE)</f>
        <v>0</v>
      </c>
      <c r="U2518" s="1214">
        <f>VLOOKUP($D2518,'NI-Soc'!$B$1:$Q$2048,16,FALSE)</f>
        <v>0</v>
      </c>
      <c r="V2518" s="1214" t="e">
        <f>VLOOKUP($D2518,'NI-Soc'!$B$1:$Q$2048,17,FALSE)</f>
        <v>#REF!</v>
      </c>
      <c r="W2518" s="1214" t="e">
        <f>VLOOKUP($D2518,'NI-Soc'!$B$1:$Q$2048,18,FALSE)</f>
        <v>#REF!</v>
      </c>
      <c r="X2518" s="1214" t="e">
        <f>VLOOKUP($D2518,'NI-Soc'!$B$1:$Q$2048,19,FALSE)</f>
        <v>#REF!</v>
      </c>
    </row>
    <row r="2519" spans="1:24" hidden="1">
      <c r="A2519" s="508"/>
      <c r="B2519" s="508"/>
      <c r="C2519" s="508"/>
      <c r="D2519" s="1214" t="s">
        <v>182</v>
      </c>
      <c r="E2519" s="1215" t="s">
        <v>3067</v>
      </c>
      <c r="F2519" s="1202"/>
      <c r="G2519" s="1202"/>
      <c r="H2519" s="1202"/>
      <c r="I2519" s="1202" t="s">
        <v>53</v>
      </c>
      <c r="J2519" s="1202"/>
      <c r="K2519" s="1202"/>
      <c r="L2519" s="1202"/>
      <c r="M2519" s="1202" t="s">
        <v>124</v>
      </c>
      <c r="N2519" s="1203" t="s">
        <v>183</v>
      </c>
      <c r="O2519" s="1203"/>
      <c r="P2519" s="1203"/>
      <c r="Q2519" s="1203"/>
      <c r="R2519" s="1203"/>
      <c r="S2519" s="1214">
        <f>VLOOKUP($D2519,'NI-Soc'!$B$1:$Q$2048,12,FALSE)</f>
        <v>1916</v>
      </c>
      <c r="T2519" s="1214">
        <f>VLOOKUP($D2519,'NI-Soc'!$B$1:$Q$2048,13,FALSE)</f>
        <v>1855</v>
      </c>
      <c r="U2519" s="1214">
        <f>VLOOKUP($D2519,'NI-Soc'!$B$1:$Q$2048,16,FALSE)</f>
        <v>0</v>
      </c>
      <c r="V2519" s="1214" t="e">
        <f>VLOOKUP($D2519,'NI-Soc'!$B$1:$Q$2048,17,FALSE)</f>
        <v>#REF!</v>
      </c>
      <c r="W2519" s="1214" t="e">
        <f>VLOOKUP($D2519,'NI-Soc'!$B$1:$Q$2048,18,FALSE)</f>
        <v>#REF!</v>
      </c>
      <c r="X2519" s="1214" t="e">
        <f>VLOOKUP($D2519,'NI-Soc'!$B$1:$Q$2048,19,FALSE)</f>
        <v>#REF!</v>
      </c>
    </row>
    <row r="2520" spans="1:24" hidden="1">
      <c r="A2520" s="508"/>
      <c r="B2520" s="508"/>
      <c r="C2520" s="508"/>
      <c r="D2520" s="1214" t="s">
        <v>184</v>
      </c>
      <c r="E2520" s="1215" t="s">
        <v>3067</v>
      </c>
      <c r="F2520" s="1202"/>
      <c r="G2520" s="1202"/>
      <c r="H2520" s="1202"/>
      <c r="I2520" s="1202" t="s">
        <v>53</v>
      </c>
      <c r="J2520" s="1202"/>
      <c r="K2520" s="1202"/>
      <c r="L2520" s="1202"/>
      <c r="M2520" s="1202" t="s">
        <v>124</v>
      </c>
      <c r="N2520" s="1203" t="s">
        <v>185</v>
      </c>
      <c r="O2520" s="1203"/>
      <c r="P2520" s="1203"/>
      <c r="Q2520" s="1203"/>
      <c r="R2520" s="1203"/>
      <c r="S2520" s="1214">
        <f>VLOOKUP($D2520,'NI-Soc'!$B$1:$Q$2048,12,FALSE)</f>
        <v>0</v>
      </c>
      <c r="T2520" s="1214">
        <f>VLOOKUP($D2520,'NI-Soc'!$B$1:$Q$2048,13,FALSE)</f>
        <v>0</v>
      </c>
      <c r="U2520" s="1214">
        <f>VLOOKUP($D2520,'NI-Soc'!$B$1:$Q$2048,16,FALSE)</f>
        <v>0</v>
      </c>
      <c r="V2520" s="1214" t="e">
        <f>VLOOKUP($D2520,'NI-Soc'!$B$1:$Q$2048,17,FALSE)</f>
        <v>#REF!</v>
      </c>
      <c r="W2520" s="1214" t="e">
        <f>VLOOKUP($D2520,'NI-Soc'!$B$1:$Q$2048,18,FALSE)</f>
        <v>#REF!</v>
      </c>
      <c r="X2520" s="1214" t="e">
        <f>VLOOKUP($D2520,'NI-Soc'!$B$1:$Q$2048,19,FALSE)</f>
        <v>#REF!</v>
      </c>
    </row>
    <row r="2521" spans="1:24" hidden="1">
      <c r="A2521" s="508"/>
      <c r="B2521" s="508"/>
      <c r="C2521" s="508"/>
      <c r="D2521" s="1214" t="s">
        <v>186</v>
      </c>
      <c r="E2521" s="1215" t="s">
        <v>3067</v>
      </c>
      <c r="F2521" s="1202"/>
      <c r="G2521" s="1202"/>
      <c r="H2521" s="1202"/>
      <c r="I2521" s="1202" t="s">
        <v>53</v>
      </c>
      <c r="J2521" s="1202"/>
      <c r="K2521" s="1202"/>
      <c r="L2521" s="1202"/>
      <c r="M2521" s="1202" t="s">
        <v>124</v>
      </c>
      <c r="N2521" s="1203" t="s">
        <v>187</v>
      </c>
      <c r="O2521" s="1203"/>
      <c r="P2521" s="1203"/>
      <c r="Q2521" s="1203"/>
      <c r="R2521" s="1203"/>
      <c r="S2521" s="1214">
        <f>VLOOKUP($D2521,'NI-Soc'!$B$1:$Q$2048,12,FALSE)</f>
        <v>0</v>
      </c>
      <c r="T2521" s="1214">
        <f>VLOOKUP($D2521,'NI-Soc'!$B$1:$Q$2048,13,FALSE)</f>
        <v>0</v>
      </c>
      <c r="U2521" s="1214">
        <f>VLOOKUP($D2521,'NI-Soc'!$B$1:$Q$2048,16,FALSE)</f>
        <v>0</v>
      </c>
      <c r="V2521" s="1214" t="e">
        <f>VLOOKUP($D2521,'NI-Soc'!$B$1:$Q$2048,17,FALSE)</f>
        <v>#REF!</v>
      </c>
      <c r="W2521" s="1214" t="e">
        <f>VLOOKUP($D2521,'NI-Soc'!$B$1:$Q$2048,18,FALSE)</f>
        <v>#REF!</v>
      </c>
      <c r="X2521" s="1214" t="e">
        <f>VLOOKUP($D2521,'NI-Soc'!$B$1:$Q$2048,19,FALSE)</f>
        <v>#REF!</v>
      </c>
    </row>
    <row r="2522" spans="1:24" ht="27" hidden="1">
      <c r="A2522" s="508"/>
      <c r="B2522" s="508"/>
      <c r="C2522" s="508"/>
      <c r="D2522" s="1214" t="s">
        <v>188</v>
      </c>
      <c r="E2522" s="1215" t="s">
        <v>3067</v>
      </c>
      <c r="F2522" s="1202"/>
      <c r="G2522" s="1202"/>
      <c r="H2522" s="1202"/>
      <c r="I2522" s="1202" t="s">
        <v>53</v>
      </c>
      <c r="J2522" s="1202"/>
      <c r="K2522" s="1202"/>
      <c r="L2522" s="1202"/>
      <c r="M2522" s="1202" t="s">
        <v>124</v>
      </c>
      <c r="N2522" s="1203" t="s">
        <v>189</v>
      </c>
      <c r="O2522" s="1203"/>
      <c r="P2522" s="1203"/>
      <c r="Q2522" s="1203"/>
      <c r="R2522" s="1203"/>
      <c r="S2522" s="1214">
        <f>VLOOKUP($D2522,'NI-Soc'!$B$1:$Q$2048,12,FALSE)</f>
        <v>0</v>
      </c>
      <c r="T2522" s="1214">
        <f>VLOOKUP($D2522,'NI-Soc'!$B$1:$Q$2048,13,FALSE)</f>
        <v>0</v>
      </c>
      <c r="U2522" s="1214">
        <f>VLOOKUP($D2522,'NI-Soc'!$B$1:$Q$2048,16,FALSE)</f>
        <v>0</v>
      </c>
      <c r="V2522" s="1214" t="e">
        <f>VLOOKUP($D2522,'NI-Soc'!$B$1:$Q$2048,17,FALSE)</f>
        <v>#REF!</v>
      </c>
      <c r="W2522" s="1214" t="e">
        <f>VLOOKUP($D2522,'NI-Soc'!$B$1:$Q$2048,18,FALSE)</f>
        <v>#REF!</v>
      </c>
      <c r="X2522" s="1214" t="e">
        <f>VLOOKUP($D2522,'NI-Soc'!$B$1:$Q$2048,19,FALSE)</f>
        <v>#REF!</v>
      </c>
    </row>
    <row r="2523" spans="1:24" hidden="1">
      <c r="A2523" s="508"/>
      <c r="B2523" s="508"/>
      <c r="C2523" s="508"/>
      <c r="D2523" s="1214" t="s">
        <v>190</v>
      </c>
      <c r="E2523" s="1215" t="s">
        <v>3067</v>
      </c>
      <c r="F2523" s="1202"/>
      <c r="G2523" s="1202"/>
      <c r="H2523" s="1202"/>
      <c r="I2523" s="1202" t="s">
        <v>53</v>
      </c>
      <c r="J2523" s="1202"/>
      <c r="K2523" s="1202"/>
      <c r="L2523" s="1202"/>
      <c r="M2523" s="1202" t="s">
        <v>124</v>
      </c>
      <c r="N2523" s="1203" t="s">
        <v>191</v>
      </c>
      <c r="O2523" s="1203"/>
      <c r="P2523" s="1203"/>
      <c r="Q2523" s="1203"/>
      <c r="R2523" s="1203"/>
      <c r="S2523" s="1214">
        <f>VLOOKUP($D2523,'NI-Soc'!$B$1:$Q$2048,12,FALSE)</f>
        <v>81</v>
      </c>
      <c r="T2523" s="1214">
        <f>VLOOKUP($D2523,'NI-Soc'!$B$1:$Q$2048,13,FALSE)</f>
        <v>80</v>
      </c>
      <c r="U2523" s="1214">
        <f>VLOOKUP($D2523,'NI-Soc'!$B$1:$Q$2048,16,FALSE)</f>
        <v>0</v>
      </c>
      <c r="V2523" s="1214" t="e">
        <f>VLOOKUP($D2523,'NI-Soc'!$B$1:$Q$2048,17,FALSE)</f>
        <v>#REF!</v>
      </c>
      <c r="W2523" s="1214" t="e">
        <f>VLOOKUP($D2523,'NI-Soc'!$B$1:$Q$2048,18,FALSE)</f>
        <v>#REF!</v>
      </c>
      <c r="X2523" s="1214" t="e">
        <f>VLOOKUP($D2523,'NI-Soc'!$B$1:$Q$2048,19,FALSE)</f>
        <v>#REF!</v>
      </c>
    </row>
    <row r="2524" spans="1:24" ht="27" hidden="1">
      <c r="A2524" s="508"/>
      <c r="B2524" s="508"/>
      <c r="C2524" s="508"/>
      <c r="D2524" s="1214" t="s">
        <v>192</v>
      </c>
      <c r="E2524" s="1215" t="s">
        <v>3067</v>
      </c>
      <c r="F2524" s="1202"/>
      <c r="G2524" s="1202"/>
      <c r="H2524" s="1202"/>
      <c r="I2524" s="1202" t="s">
        <v>53</v>
      </c>
      <c r="J2524" s="1202"/>
      <c r="K2524" s="1202"/>
      <c r="L2524" s="1202"/>
      <c r="M2524" s="1202" t="s">
        <v>124</v>
      </c>
      <c r="N2524" s="1203" t="s">
        <v>193</v>
      </c>
      <c r="O2524" s="1203"/>
      <c r="P2524" s="1203"/>
      <c r="Q2524" s="1203"/>
      <c r="R2524" s="1203"/>
      <c r="S2524" s="1214">
        <f>VLOOKUP($D2524,'NI-Soc'!$B$1:$Q$2048,12,FALSE)</f>
        <v>40</v>
      </c>
      <c r="T2524" s="1214">
        <f>VLOOKUP($D2524,'NI-Soc'!$B$1:$Q$2048,13,FALSE)</f>
        <v>41</v>
      </c>
      <c r="U2524" s="1214">
        <f>VLOOKUP($D2524,'NI-Soc'!$B$1:$Q$2048,16,FALSE)</f>
        <v>0</v>
      </c>
      <c r="V2524" s="1214" t="e">
        <f>VLOOKUP($D2524,'NI-Soc'!$B$1:$Q$2048,17,FALSE)</f>
        <v>#REF!</v>
      </c>
      <c r="W2524" s="1214" t="e">
        <f>VLOOKUP($D2524,'NI-Soc'!$B$1:$Q$2048,18,FALSE)</f>
        <v>#REF!</v>
      </c>
      <c r="X2524" s="1214" t="e">
        <f>VLOOKUP($D2524,'NI-Soc'!$B$1:$Q$2048,19,FALSE)</f>
        <v>#REF!</v>
      </c>
    </row>
    <row r="2525" spans="1:24" hidden="1">
      <c r="A2525" s="508"/>
      <c r="B2525" s="508"/>
      <c r="C2525" s="508"/>
      <c r="D2525" s="1214" t="s">
        <v>194</v>
      </c>
      <c r="E2525" s="1215" t="s">
        <v>3067</v>
      </c>
      <c r="F2525" s="1202"/>
      <c r="G2525" s="1202"/>
      <c r="H2525" s="1202"/>
      <c r="I2525" s="1202" t="s">
        <v>53</v>
      </c>
      <c r="J2525" s="1202"/>
      <c r="K2525" s="1202"/>
      <c r="L2525" s="1202"/>
      <c r="M2525" s="1202" t="s">
        <v>124</v>
      </c>
      <c r="N2525" s="1203" t="s">
        <v>195</v>
      </c>
      <c r="O2525" s="1203"/>
      <c r="P2525" s="1203"/>
      <c r="Q2525" s="1203"/>
      <c r="R2525" s="1203"/>
      <c r="S2525" s="1214">
        <f>VLOOKUP($D2525,'NI-Soc'!$B$1:$Q$2048,12,FALSE)</f>
        <v>1534</v>
      </c>
      <c r="T2525" s="1214">
        <f>VLOOKUP($D2525,'NI-Soc'!$B$1:$Q$2048,13,FALSE)</f>
        <v>1372</v>
      </c>
      <c r="U2525" s="1214">
        <f>VLOOKUP($D2525,'NI-Soc'!$B$1:$Q$2048,16,FALSE)</f>
        <v>0</v>
      </c>
      <c r="V2525" s="1214" t="e">
        <f>VLOOKUP($D2525,'NI-Soc'!$B$1:$Q$2048,17,FALSE)</f>
        <v>#REF!</v>
      </c>
      <c r="W2525" s="1214" t="e">
        <f>VLOOKUP($D2525,'NI-Soc'!$B$1:$Q$2048,18,FALSE)</f>
        <v>#REF!</v>
      </c>
      <c r="X2525" s="1214" t="e">
        <f>VLOOKUP($D2525,'NI-Soc'!$B$1:$Q$2048,19,FALSE)</f>
        <v>#REF!</v>
      </c>
    </row>
    <row r="2526" spans="1:24" hidden="1">
      <c r="A2526" s="508"/>
      <c r="B2526" s="508"/>
      <c r="C2526" s="508"/>
      <c r="D2526" s="1214" t="s">
        <v>196</v>
      </c>
      <c r="E2526" s="1215" t="s">
        <v>3067</v>
      </c>
      <c r="F2526" s="1202"/>
      <c r="G2526" s="1202"/>
      <c r="H2526" s="1202"/>
      <c r="I2526" s="1202" t="s">
        <v>53</v>
      </c>
      <c r="J2526" s="1202"/>
      <c r="K2526" s="1202"/>
      <c r="L2526" s="1202"/>
      <c r="M2526" s="1202" t="s">
        <v>120</v>
      </c>
      <c r="N2526" s="1203" t="s">
        <v>197</v>
      </c>
      <c r="O2526" s="1203"/>
      <c r="P2526" s="1203"/>
      <c r="Q2526" s="1203"/>
      <c r="R2526" s="1203"/>
      <c r="S2526" s="1214">
        <f>VLOOKUP($D2526,'NI-Soc'!$B$1:$Q$2048,12,FALSE)</f>
        <v>0</v>
      </c>
      <c r="T2526" s="1214">
        <f>VLOOKUP($D2526,'NI-Soc'!$B$1:$Q$2048,13,FALSE)</f>
        <v>391</v>
      </c>
      <c r="U2526" s="1214">
        <f>VLOOKUP($D2526,'NI-Soc'!$B$1:$Q$2048,16,FALSE)</f>
        <v>0</v>
      </c>
      <c r="V2526" s="1214" t="e">
        <f>VLOOKUP($D2526,'NI-Soc'!$B$1:$Q$2048,17,FALSE)</f>
        <v>#REF!</v>
      </c>
      <c r="W2526" s="1214" t="e">
        <f>VLOOKUP($D2526,'NI-Soc'!$B$1:$Q$2048,18,FALSE)</f>
        <v>#REF!</v>
      </c>
      <c r="X2526" s="1214" t="e">
        <f>VLOOKUP($D2526,'NI-Soc'!$B$1:$Q$2048,19,FALSE)</f>
        <v>#REF!</v>
      </c>
    </row>
    <row r="2527" spans="1:24" ht="27" hidden="1">
      <c r="A2527" s="508"/>
      <c r="B2527" s="508"/>
      <c r="C2527" s="508"/>
      <c r="D2527" s="1214" t="s">
        <v>198</v>
      </c>
      <c r="E2527" s="1215" t="s">
        <v>3067</v>
      </c>
      <c r="F2527" s="1202"/>
      <c r="G2527" s="1202"/>
      <c r="H2527" s="1202"/>
      <c r="I2527" s="1202" t="s">
        <v>53</v>
      </c>
      <c r="J2527" s="1202"/>
      <c r="K2527" s="1202"/>
      <c r="L2527" s="1202"/>
      <c r="M2527" s="1202" t="s">
        <v>120</v>
      </c>
      <c r="N2527" s="1203" t="s">
        <v>199</v>
      </c>
      <c r="O2527" s="1203"/>
      <c r="P2527" s="1203"/>
      <c r="Q2527" s="1203"/>
      <c r="R2527" s="1203"/>
      <c r="S2527" s="1214">
        <f>VLOOKUP($D2527,'NI-Soc'!$B$1:$Q$2048,12,FALSE)</f>
        <v>0</v>
      </c>
      <c r="T2527" s="1214">
        <f>VLOOKUP($D2527,'NI-Soc'!$B$1:$Q$2048,13,FALSE)</f>
        <v>0</v>
      </c>
      <c r="U2527" s="1214">
        <f>VLOOKUP($D2527,'NI-Soc'!$B$1:$Q$2048,16,FALSE)</f>
        <v>0</v>
      </c>
      <c r="V2527" s="1214" t="e">
        <f>VLOOKUP($D2527,'NI-Soc'!$B$1:$Q$2048,17,FALSE)</f>
        <v>#REF!</v>
      </c>
      <c r="W2527" s="1214" t="e">
        <f>VLOOKUP($D2527,'NI-Soc'!$B$1:$Q$2048,18,FALSE)</f>
        <v>#REF!</v>
      </c>
      <c r="X2527" s="1214" t="e">
        <f>VLOOKUP($D2527,'NI-Soc'!$B$1:$Q$2048,19,FALSE)</f>
        <v>#REF!</v>
      </c>
    </row>
    <row r="2528" spans="1:24" ht="27" hidden="1">
      <c r="A2528" s="508"/>
      <c r="B2528" s="508"/>
      <c r="C2528" s="508"/>
      <c r="D2528" s="1214" t="s">
        <v>200</v>
      </c>
      <c r="E2528" s="1215" t="s">
        <v>3067</v>
      </c>
      <c r="F2528" s="1202"/>
      <c r="G2528" s="1202"/>
      <c r="H2528" s="1202"/>
      <c r="I2528" s="1202" t="s">
        <v>53</v>
      </c>
      <c r="J2528" s="1202"/>
      <c r="K2528" s="1202"/>
      <c r="L2528" s="1202"/>
      <c r="M2528" s="1202" t="s">
        <v>120</v>
      </c>
      <c r="N2528" s="1203" t="s">
        <v>201</v>
      </c>
      <c r="O2528" s="1203"/>
      <c r="P2528" s="1203"/>
      <c r="Q2528" s="1203"/>
      <c r="R2528" s="1203"/>
      <c r="S2528" s="1214">
        <f>VLOOKUP($D2528,'NI-Soc'!$B$1:$Q$2048,12,FALSE)</f>
        <v>0</v>
      </c>
      <c r="T2528" s="1214">
        <f>VLOOKUP($D2528,'NI-Soc'!$B$1:$Q$2048,13,FALSE)</f>
        <v>1257</v>
      </c>
      <c r="U2528" s="1214">
        <f>VLOOKUP($D2528,'NI-Soc'!$B$1:$Q$2048,16,FALSE)</f>
        <v>0</v>
      </c>
      <c r="V2528" s="1214" t="e">
        <f>VLOOKUP($D2528,'NI-Soc'!$B$1:$Q$2048,17,FALSE)</f>
        <v>#REF!</v>
      </c>
      <c r="W2528" s="1214" t="e">
        <f>VLOOKUP($D2528,'NI-Soc'!$B$1:$Q$2048,18,FALSE)</f>
        <v>#REF!</v>
      </c>
      <c r="X2528" s="1214" t="e">
        <f>VLOOKUP($D2528,'NI-Soc'!$B$1:$Q$2048,19,FALSE)</f>
        <v>#REF!</v>
      </c>
    </row>
    <row r="2529" spans="1:24" ht="27" hidden="1">
      <c r="A2529" s="508"/>
      <c r="B2529" s="508"/>
      <c r="C2529" s="508"/>
      <c r="D2529" s="1214" t="s">
        <v>202</v>
      </c>
      <c r="E2529" s="1215" t="s">
        <v>3067</v>
      </c>
      <c r="F2529" s="1202"/>
      <c r="G2529" s="1202"/>
      <c r="H2529" s="1202"/>
      <c r="I2529" s="1202" t="s">
        <v>53</v>
      </c>
      <c r="J2529" s="1202"/>
      <c r="K2529" s="1202"/>
      <c r="L2529" s="1202"/>
      <c r="M2529" s="1202" t="s">
        <v>120</v>
      </c>
      <c r="N2529" s="1203" t="s">
        <v>203</v>
      </c>
      <c r="O2529" s="1203"/>
      <c r="P2529" s="1203"/>
      <c r="Q2529" s="1203"/>
      <c r="R2529" s="1203"/>
      <c r="S2529" s="1214">
        <f>VLOOKUP($D2529,'NI-Soc'!$B$1:$Q$2048,12,FALSE)</f>
        <v>0</v>
      </c>
      <c r="T2529" s="1214">
        <f>VLOOKUP($D2529,'NI-Soc'!$B$1:$Q$2048,13,FALSE)</f>
        <v>0</v>
      </c>
      <c r="U2529" s="1214">
        <f>VLOOKUP($D2529,'NI-Soc'!$B$1:$Q$2048,16,FALSE)</f>
        <v>0</v>
      </c>
      <c r="V2529" s="1214" t="e">
        <f>VLOOKUP($D2529,'NI-Soc'!$B$1:$Q$2048,17,FALSE)</f>
        <v>#REF!</v>
      </c>
      <c r="W2529" s="1214" t="e">
        <f>VLOOKUP($D2529,'NI-Soc'!$B$1:$Q$2048,18,FALSE)</f>
        <v>#REF!</v>
      </c>
      <c r="X2529" s="1214" t="e">
        <f>VLOOKUP($D2529,'NI-Soc'!$B$1:$Q$2048,19,FALSE)</f>
        <v>#REF!</v>
      </c>
    </row>
    <row r="2530" spans="1:24" ht="27" hidden="1">
      <c r="A2530" s="508"/>
      <c r="B2530" s="508"/>
      <c r="C2530" s="508"/>
      <c r="D2530" s="1214" t="s">
        <v>204</v>
      </c>
      <c r="E2530" s="1215" t="s">
        <v>3067</v>
      </c>
      <c r="F2530" s="1202"/>
      <c r="G2530" s="1202"/>
      <c r="H2530" s="1202"/>
      <c r="I2530" s="1202" t="s">
        <v>53</v>
      </c>
      <c r="J2530" s="1202"/>
      <c r="K2530" s="1202"/>
      <c r="L2530" s="1202"/>
      <c r="M2530" s="1202" t="s">
        <v>120</v>
      </c>
      <c r="N2530" s="1203" t="s">
        <v>205</v>
      </c>
      <c r="O2530" s="1203"/>
      <c r="P2530" s="1203"/>
      <c r="Q2530" s="1203"/>
      <c r="R2530" s="1203"/>
      <c r="S2530" s="1214">
        <f>VLOOKUP($D2530,'NI-Soc'!$B$1:$Q$2048,12,FALSE)</f>
        <v>0</v>
      </c>
      <c r="T2530" s="1214">
        <f>VLOOKUP($D2530,'NI-Soc'!$B$1:$Q$2048,13,FALSE)</f>
        <v>843</v>
      </c>
      <c r="U2530" s="1214">
        <f>VLOOKUP($D2530,'NI-Soc'!$B$1:$Q$2048,16,FALSE)</f>
        <v>0</v>
      </c>
      <c r="V2530" s="1214" t="e">
        <f>VLOOKUP($D2530,'NI-Soc'!$B$1:$Q$2048,17,FALSE)</f>
        <v>#REF!</v>
      </c>
      <c r="W2530" s="1214" t="e">
        <f>VLOOKUP($D2530,'NI-Soc'!$B$1:$Q$2048,18,FALSE)</f>
        <v>#REF!</v>
      </c>
      <c r="X2530" s="1214" t="e">
        <f>VLOOKUP($D2530,'NI-Soc'!$B$1:$Q$2048,19,FALSE)</f>
        <v>#REF!</v>
      </c>
    </row>
    <row r="2531" spans="1:24" hidden="1">
      <c r="A2531" s="508"/>
      <c r="B2531" s="508"/>
      <c r="C2531" s="508"/>
      <c r="D2531" s="1214" t="s">
        <v>206</v>
      </c>
      <c r="E2531" s="1215" t="s">
        <v>3067</v>
      </c>
      <c r="F2531" s="1202"/>
      <c r="G2531" s="1202"/>
      <c r="H2531" s="1202"/>
      <c r="I2531" s="1202" t="s">
        <v>53</v>
      </c>
      <c r="J2531" s="1202"/>
      <c r="K2531" s="1202"/>
      <c r="L2531" s="1202"/>
      <c r="M2531" s="1202" t="s">
        <v>120</v>
      </c>
      <c r="N2531" s="1203" t="s">
        <v>207</v>
      </c>
      <c r="O2531" s="1203"/>
      <c r="P2531" s="1203"/>
      <c r="Q2531" s="1203"/>
      <c r="R2531" s="1203"/>
      <c r="S2531" s="1214">
        <f>VLOOKUP($D2531,'NI-Soc'!$B$1:$Q$2048,12,FALSE)</f>
        <v>465</v>
      </c>
      <c r="T2531" s="1214">
        <f>VLOOKUP($D2531,'NI-Soc'!$B$1:$Q$2048,13,FALSE)</f>
        <v>2313</v>
      </c>
      <c r="U2531" s="1214">
        <f>VLOOKUP($D2531,'NI-Soc'!$B$1:$Q$2048,16,FALSE)</f>
        <v>0</v>
      </c>
      <c r="V2531" s="1214" t="e">
        <f>VLOOKUP($D2531,'NI-Soc'!$B$1:$Q$2048,17,FALSE)</f>
        <v>#REF!</v>
      </c>
      <c r="W2531" s="1214" t="e">
        <f>VLOOKUP($D2531,'NI-Soc'!$B$1:$Q$2048,18,FALSE)</f>
        <v>#REF!</v>
      </c>
      <c r="X2531" s="1214" t="e">
        <f>VLOOKUP($D2531,'NI-Soc'!$B$1:$Q$2048,19,FALSE)</f>
        <v>#REF!</v>
      </c>
    </row>
    <row r="2532" spans="1:24" hidden="1">
      <c r="A2532" s="508"/>
      <c r="B2532" s="508"/>
      <c r="C2532" s="508"/>
      <c r="D2532" s="1214" t="s">
        <v>208</v>
      </c>
      <c r="E2532" s="1215" t="s">
        <v>3067</v>
      </c>
      <c r="F2532" s="1202"/>
      <c r="G2532" s="1202"/>
      <c r="H2532" s="1202"/>
      <c r="I2532" s="1202" t="s">
        <v>53</v>
      </c>
      <c r="J2532" s="1202"/>
      <c r="K2532" s="1202"/>
      <c r="L2532" s="1202"/>
      <c r="M2532" s="1202" t="s">
        <v>144</v>
      </c>
      <c r="N2532" s="1203" t="s">
        <v>209</v>
      </c>
      <c r="O2532" s="1203"/>
      <c r="P2532" s="1203"/>
      <c r="Q2532" s="1203"/>
      <c r="R2532" s="1203"/>
      <c r="S2532" s="1214">
        <f>VLOOKUP($D2532,'NI-Soc'!$B$1:$Q$2048,12,FALSE)</f>
        <v>0</v>
      </c>
      <c r="T2532" s="1214">
        <f>VLOOKUP($D2532,'NI-Soc'!$B$1:$Q$2048,13,FALSE)</f>
        <v>0</v>
      </c>
      <c r="U2532" s="1214">
        <f>VLOOKUP($D2532,'NI-Soc'!$B$1:$Q$2048,16,FALSE)</f>
        <v>0</v>
      </c>
      <c r="V2532" s="1214" t="e">
        <f>VLOOKUP($D2532,'NI-Soc'!$B$1:$Q$2048,17,FALSE)</f>
        <v>#REF!</v>
      </c>
      <c r="W2532" s="1214" t="e">
        <f>VLOOKUP($D2532,'NI-Soc'!$B$1:$Q$2048,18,FALSE)</f>
        <v>#REF!</v>
      </c>
      <c r="X2532" s="1214" t="e">
        <f>VLOOKUP($D2532,'NI-Soc'!$B$1:$Q$2048,19,FALSE)</f>
        <v>#REF!</v>
      </c>
    </row>
    <row r="2533" spans="1:24" hidden="1">
      <c r="A2533" s="508"/>
      <c r="B2533" s="508"/>
      <c r="C2533" s="508"/>
      <c r="D2533" s="1214" t="s">
        <v>210</v>
      </c>
      <c r="E2533" s="1215" t="s">
        <v>3067</v>
      </c>
      <c r="F2533" s="1202"/>
      <c r="G2533" s="1202"/>
      <c r="H2533" s="1202"/>
      <c r="I2533" s="1202" t="s">
        <v>53</v>
      </c>
      <c r="J2533" s="1202"/>
      <c r="K2533" s="1202"/>
      <c r="L2533" s="1202"/>
      <c r="M2533" s="1202" t="s">
        <v>144</v>
      </c>
      <c r="N2533" s="1203" t="s">
        <v>211</v>
      </c>
      <c r="O2533" s="1203"/>
      <c r="P2533" s="1203"/>
      <c r="Q2533" s="1203"/>
      <c r="R2533" s="1203"/>
      <c r="S2533" s="1214">
        <f>VLOOKUP($D2533,'NI-Soc'!$B$1:$Q$2048,12,FALSE)</f>
        <v>0</v>
      </c>
      <c r="T2533" s="1214">
        <f>VLOOKUP($D2533,'NI-Soc'!$B$1:$Q$2048,13,FALSE)</f>
        <v>0</v>
      </c>
      <c r="U2533" s="1214">
        <f>VLOOKUP($D2533,'NI-Soc'!$B$1:$Q$2048,16,FALSE)</f>
        <v>0</v>
      </c>
      <c r="V2533" s="1214" t="e">
        <f>VLOOKUP($D2533,'NI-Soc'!$B$1:$Q$2048,17,FALSE)</f>
        <v>#REF!</v>
      </c>
      <c r="W2533" s="1214" t="e">
        <f>VLOOKUP($D2533,'NI-Soc'!$B$1:$Q$2048,18,FALSE)</f>
        <v>#REF!</v>
      </c>
      <c r="X2533" s="1214" t="e">
        <f>VLOOKUP($D2533,'NI-Soc'!$B$1:$Q$2048,19,FALSE)</f>
        <v>#REF!</v>
      </c>
    </row>
    <row r="2534" spans="1:24" hidden="1">
      <c r="A2534" s="508"/>
      <c r="B2534" s="508"/>
      <c r="C2534" s="508"/>
      <c r="D2534" s="1214" t="s">
        <v>212</v>
      </c>
      <c r="E2534" s="1215" t="s">
        <v>3067</v>
      </c>
      <c r="F2534" s="1202"/>
      <c r="G2534" s="1202"/>
      <c r="H2534" s="1202"/>
      <c r="I2534" s="1202" t="s">
        <v>53</v>
      </c>
      <c r="J2534" s="1202"/>
      <c r="K2534" s="1202"/>
      <c r="L2534" s="1202"/>
      <c r="M2534" s="1202" t="s">
        <v>144</v>
      </c>
      <c r="N2534" s="1203" t="s">
        <v>213</v>
      </c>
      <c r="O2534" s="1203"/>
      <c r="P2534" s="1203"/>
      <c r="Q2534" s="1203"/>
      <c r="R2534" s="1203"/>
      <c r="S2534" s="1214">
        <f>VLOOKUP($D2534,'NI-Soc'!$B$1:$Q$2048,12,FALSE)</f>
        <v>0</v>
      </c>
      <c r="T2534" s="1214">
        <f>VLOOKUP($D2534,'NI-Soc'!$B$1:$Q$2048,13,FALSE)</f>
        <v>0</v>
      </c>
      <c r="U2534" s="1214">
        <f>VLOOKUP($D2534,'NI-Soc'!$B$1:$Q$2048,16,FALSE)</f>
        <v>0</v>
      </c>
      <c r="V2534" s="1214" t="e">
        <f>VLOOKUP($D2534,'NI-Soc'!$B$1:$Q$2048,17,FALSE)</f>
        <v>#REF!</v>
      </c>
      <c r="W2534" s="1214" t="e">
        <f>VLOOKUP($D2534,'NI-Soc'!$B$1:$Q$2048,18,FALSE)</f>
        <v>#REF!</v>
      </c>
      <c r="X2534" s="1214" t="e">
        <f>VLOOKUP($D2534,'NI-Soc'!$B$1:$Q$2048,19,FALSE)</f>
        <v>#REF!</v>
      </c>
    </row>
    <row r="2535" spans="1:24" hidden="1">
      <c r="A2535" s="508"/>
      <c r="B2535" s="508"/>
      <c r="C2535" s="508"/>
      <c r="D2535" s="1214" t="s">
        <v>214</v>
      </c>
      <c r="E2535" s="1215" t="s">
        <v>3067</v>
      </c>
      <c r="F2535" s="1202"/>
      <c r="G2535" s="1202"/>
      <c r="H2535" s="1202"/>
      <c r="I2535" s="1202" t="s">
        <v>53</v>
      </c>
      <c r="J2535" s="1202"/>
      <c r="K2535" s="1202"/>
      <c r="L2535" s="1202"/>
      <c r="M2535" s="1202" t="s">
        <v>144</v>
      </c>
      <c r="N2535" s="1203" t="s">
        <v>215</v>
      </c>
      <c r="O2535" s="1203"/>
      <c r="P2535" s="1203"/>
      <c r="Q2535" s="1203"/>
      <c r="R2535" s="1203"/>
      <c r="S2535" s="1214">
        <f>VLOOKUP($D2535,'NI-Soc'!$B$1:$Q$2048,12,FALSE)</f>
        <v>0</v>
      </c>
      <c r="T2535" s="1214">
        <f>VLOOKUP($D2535,'NI-Soc'!$B$1:$Q$2048,13,FALSE)</f>
        <v>0</v>
      </c>
      <c r="U2535" s="1214">
        <f>VLOOKUP($D2535,'NI-Soc'!$B$1:$Q$2048,16,FALSE)</f>
        <v>0</v>
      </c>
      <c r="V2535" s="1214" t="e">
        <f>VLOOKUP($D2535,'NI-Soc'!$B$1:$Q$2048,17,FALSE)</f>
        <v>#REF!</v>
      </c>
      <c r="W2535" s="1214" t="e">
        <f>VLOOKUP($D2535,'NI-Soc'!$B$1:$Q$2048,18,FALSE)</f>
        <v>#REF!</v>
      </c>
      <c r="X2535" s="1214" t="e">
        <f>VLOOKUP($D2535,'NI-Soc'!$B$1:$Q$2048,19,FALSE)</f>
        <v>#REF!</v>
      </c>
    </row>
    <row r="2536" spans="1:24" hidden="1">
      <c r="A2536" s="508"/>
      <c r="B2536" s="508"/>
      <c r="C2536" s="508"/>
      <c r="D2536" s="1214" t="s">
        <v>216</v>
      </c>
      <c r="E2536" s="1215" t="s">
        <v>3067</v>
      </c>
      <c r="F2536" s="1202"/>
      <c r="G2536" s="1202"/>
      <c r="H2536" s="1202"/>
      <c r="I2536" s="1202" t="s">
        <v>71</v>
      </c>
      <c r="J2536" s="1202"/>
      <c r="K2536" s="1202"/>
      <c r="L2536" s="1202"/>
      <c r="M2536" s="1202"/>
      <c r="N2536" s="1203" t="s">
        <v>217</v>
      </c>
      <c r="O2536" s="1203"/>
      <c r="P2536" s="1203"/>
      <c r="Q2536" s="1203"/>
      <c r="R2536" s="1203"/>
      <c r="S2536" s="1214">
        <f>VLOOKUP($D2536,'NI-Soc'!$B$1:$Q$2048,12,FALSE)</f>
        <v>0</v>
      </c>
      <c r="T2536" s="1214">
        <f>VLOOKUP($D2536,'NI-Soc'!$B$1:$Q$2048,13,FALSE)</f>
        <v>0</v>
      </c>
      <c r="U2536" s="1214">
        <f>VLOOKUP($D2536,'NI-Soc'!$B$1:$Q$2048,16,FALSE)</f>
        <v>0</v>
      </c>
      <c r="V2536" s="1214" t="e">
        <f>VLOOKUP($D2536,'NI-Soc'!$B$1:$Q$2048,17,FALSE)</f>
        <v>#REF!</v>
      </c>
      <c r="W2536" s="1214" t="e">
        <f>VLOOKUP($D2536,'NI-Soc'!$B$1:$Q$2048,18,FALSE)</f>
        <v>#REF!</v>
      </c>
      <c r="X2536" s="1214" t="e">
        <f>VLOOKUP($D2536,'NI-Soc'!$B$1:$Q$2048,19,FALSE)</f>
        <v>#REF!</v>
      </c>
    </row>
    <row r="2537" spans="1:24" hidden="1">
      <c r="A2537" s="508"/>
      <c r="B2537" s="508"/>
      <c r="C2537" s="508"/>
      <c r="D2537" s="1214" t="s">
        <v>218</v>
      </c>
      <c r="E2537" s="1215" t="s">
        <v>3067</v>
      </c>
      <c r="F2537" s="1202"/>
      <c r="G2537" s="1202"/>
      <c r="H2537" s="1202"/>
      <c r="I2537" s="1202" t="s">
        <v>53</v>
      </c>
      <c r="J2537" s="1202"/>
      <c r="K2537" s="1202"/>
      <c r="L2537" s="1202"/>
      <c r="M2537" s="1202" t="s">
        <v>220</v>
      </c>
      <c r="N2537" s="1203" t="s">
        <v>221</v>
      </c>
      <c r="O2537" s="1203"/>
      <c r="P2537" s="1203"/>
      <c r="Q2537" s="1203"/>
      <c r="R2537" s="1203"/>
      <c r="S2537" s="1214">
        <f>VLOOKUP($D2537,'NI-Soc'!$B$1:$Q$2048,12,FALSE)</f>
        <v>0</v>
      </c>
      <c r="T2537" s="1214">
        <f>VLOOKUP($D2537,'NI-Soc'!$B$1:$Q$2048,13,FALSE)</f>
        <v>0</v>
      </c>
      <c r="U2537" s="1214">
        <f>VLOOKUP($D2537,'NI-Soc'!$B$1:$Q$2048,16,FALSE)</f>
        <v>0</v>
      </c>
      <c r="V2537" s="1214" t="e">
        <f>VLOOKUP($D2537,'NI-Soc'!$B$1:$Q$2048,17,FALSE)</f>
        <v>#REF!</v>
      </c>
      <c r="W2537" s="1214" t="e">
        <f>VLOOKUP($D2537,'NI-Soc'!$B$1:$Q$2048,18,FALSE)</f>
        <v>#REF!</v>
      </c>
      <c r="X2537" s="1214" t="e">
        <f>VLOOKUP($D2537,'NI-Soc'!$B$1:$Q$2048,19,FALSE)</f>
        <v>#REF!</v>
      </c>
    </row>
    <row r="2538" spans="1:24" hidden="1">
      <c r="A2538" s="508"/>
      <c r="B2538" s="508"/>
      <c r="C2538" s="508"/>
      <c r="D2538" s="1214" t="s">
        <v>222</v>
      </c>
      <c r="E2538" s="1215" t="s">
        <v>3067</v>
      </c>
      <c r="F2538" s="1202"/>
      <c r="G2538" s="1202"/>
      <c r="H2538" s="1202"/>
      <c r="I2538" s="1202" t="s">
        <v>53</v>
      </c>
      <c r="J2538" s="1202"/>
      <c r="K2538" s="1202"/>
      <c r="L2538" s="1202"/>
      <c r="M2538" s="1202" t="s">
        <v>220</v>
      </c>
      <c r="N2538" s="1203" t="s">
        <v>223</v>
      </c>
      <c r="O2538" s="1203"/>
      <c r="P2538" s="1203"/>
      <c r="Q2538" s="1203"/>
      <c r="R2538" s="1203"/>
      <c r="S2538" s="1214">
        <f>VLOOKUP($D2538,'NI-Soc'!$B$1:$Q$2048,12,FALSE)</f>
        <v>0</v>
      </c>
      <c r="T2538" s="1214">
        <f>VLOOKUP($D2538,'NI-Soc'!$B$1:$Q$2048,13,FALSE)</f>
        <v>0</v>
      </c>
      <c r="U2538" s="1214">
        <f>VLOOKUP($D2538,'NI-Soc'!$B$1:$Q$2048,16,FALSE)</f>
        <v>0</v>
      </c>
      <c r="V2538" s="1214" t="e">
        <f>VLOOKUP($D2538,'NI-Soc'!$B$1:$Q$2048,17,FALSE)</f>
        <v>#REF!</v>
      </c>
      <c r="W2538" s="1214" t="e">
        <f>VLOOKUP($D2538,'NI-Soc'!$B$1:$Q$2048,18,FALSE)</f>
        <v>#REF!</v>
      </c>
      <c r="X2538" s="1214" t="e">
        <f>VLOOKUP($D2538,'NI-Soc'!$B$1:$Q$2048,19,FALSE)</f>
        <v>#REF!</v>
      </c>
    </row>
    <row r="2539" spans="1:24" hidden="1">
      <c r="A2539" s="508"/>
      <c r="B2539" s="508"/>
      <c r="C2539" s="508"/>
      <c r="D2539" s="1214" t="s">
        <v>224</v>
      </c>
      <c r="E2539" s="1215" t="s">
        <v>3067</v>
      </c>
      <c r="F2539" s="1202"/>
      <c r="G2539" s="1202"/>
      <c r="H2539" s="1202"/>
      <c r="I2539" s="1202" t="s">
        <v>53</v>
      </c>
      <c r="J2539" s="1202"/>
      <c r="K2539" s="1202"/>
      <c r="L2539" s="1202"/>
      <c r="M2539" s="1202" t="s">
        <v>220</v>
      </c>
      <c r="N2539" s="1203" t="s">
        <v>225</v>
      </c>
      <c r="O2539" s="1203"/>
      <c r="P2539" s="1203"/>
      <c r="Q2539" s="1203"/>
      <c r="R2539" s="1203"/>
      <c r="S2539" s="1214">
        <f>VLOOKUP($D2539,'NI-Soc'!$B$1:$Q$2048,12,FALSE)</f>
        <v>0</v>
      </c>
      <c r="T2539" s="1214">
        <f>VLOOKUP($D2539,'NI-Soc'!$B$1:$Q$2048,13,FALSE)</f>
        <v>0</v>
      </c>
      <c r="U2539" s="1214">
        <f>VLOOKUP($D2539,'NI-Soc'!$B$1:$Q$2048,16,FALSE)</f>
        <v>0</v>
      </c>
      <c r="V2539" s="1214" t="e">
        <f>VLOOKUP($D2539,'NI-Soc'!$B$1:$Q$2048,17,FALSE)</f>
        <v>#REF!</v>
      </c>
      <c r="W2539" s="1214" t="e">
        <f>VLOOKUP($D2539,'NI-Soc'!$B$1:$Q$2048,18,FALSE)</f>
        <v>#REF!</v>
      </c>
      <c r="X2539" s="1214" t="e">
        <f>VLOOKUP($D2539,'NI-Soc'!$B$1:$Q$2048,19,FALSE)</f>
        <v>#REF!</v>
      </c>
    </row>
    <row r="2540" spans="1:24" hidden="1">
      <c r="A2540" s="508"/>
      <c r="B2540" s="508"/>
      <c r="C2540" s="508"/>
      <c r="D2540" s="1214" t="s">
        <v>226</v>
      </c>
      <c r="E2540" s="1215" t="s">
        <v>3067</v>
      </c>
      <c r="F2540" s="1202"/>
      <c r="G2540" s="1202"/>
      <c r="H2540" s="1202"/>
      <c r="I2540" s="1202" t="s">
        <v>53</v>
      </c>
      <c r="J2540" s="1202"/>
      <c r="K2540" s="1202"/>
      <c r="L2540" s="1202"/>
      <c r="M2540" s="1202" t="s">
        <v>220</v>
      </c>
      <c r="N2540" s="1203" t="s">
        <v>227</v>
      </c>
      <c r="O2540" s="1203"/>
      <c r="P2540" s="1203"/>
      <c r="Q2540" s="1203"/>
      <c r="R2540" s="1203"/>
      <c r="S2540" s="1214">
        <f>VLOOKUP($D2540,'NI-Soc'!$B$1:$Q$2048,12,FALSE)</f>
        <v>0</v>
      </c>
      <c r="T2540" s="1214">
        <f>VLOOKUP($D2540,'NI-Soc'!$B$1:$Q$2048,13,FALSE)</f>
        <v>0</v>
      </c>
      <c r="U2540" s="1214">
        <f>VLOOKUP($D2540,'NI-Soc'!$B$1:$Q$2048,16,FALSE)</f>
        <v>0</v>
      </c>
      <c r="V2540" s="1214" t="e">
        <f>VLOOKUP($D2540,'NI-Soc'!$B$1:$Q$2048,17,FALSE)</f>
        <v>#REF!</v>
      </c>
      <c r="W2540" s="1214" t="e">
        <f>VLOOKUP($D2540,'NI-Soc'!$B$1:$Q$2048,18,FALSE)</f>
        <v>#REF!</v>
      </c>
      <c r="X2540" s="1214" t="e">
        <f>VLOOKUP($D2540,'NI-Soc'!$B$1:$Q$2048,19,FALSE)</f>
        <v>#REF!</v>
      </c>
    </row>
    <row r="2541" spans="1:24" hidden="1">
      <c r="A2541" s="508"/>
      <c r="B2541" s="508"/>
      <c r="C2541" s="508"/>
      <c r="D2541" s="1214" t="s">
        <v>228</v>
      </c>
      <c r="E2541" s="1215" t="s">
        <v>3067</v>
      </c>
      <c r="F2541" s="1202"/>
      <c r="G2541" s="1202"/>
      <c r="H2541" s="1205"/>
      <c r="I2541" s="1202" t="s">
        <v>53</v>
      </c>
      <c r="J2541" s="1202"/>
      <c r="K2541" s="1202"/>
      <c r="L2541" s="1202"/>
      <c r="M2541" s="1202" t="s">
        <v>230</v>
      </c>
      <c r="N2541" s="1203" t="s">
        <v>231</v>
      </c>
      <c r="O2541" s="1203"/>
      <c r="P2541" s="1203"/>
      <c r="Q2541" s="1203"/>
      <c r="R2541" s="1203"/>
      <c r="S2541" s="1214">
        <f>VLOOKUP($D2541,'NI-Soc'!$B$1:$Q$2048,12,FALSE)</f>
        <v>0</v>
      </c>
      <c r="T2541" s="1214">
        <f>VLOOKUP($D2541,'NI-Soc'!$B$1:$Q$2048,13,FALSE)</f>
        <v>0</v>
      </c>
      <c r="U2541" s="1214">
        <f>VLOOKUP($D2541,'NI-Soc'!$B$1:$Q$2048,16,FALSE)</f>
        <v>0</v>
      </c>
      <c r="V2541" s="1214" t="e">
        <f>VLOOKUP($D2541,'NI-Soc'!$B$1:$Q$2048,17,FALSE)</f>
        <v>#REF!</v>
      </c>
      <c r="W2541" s="1214" t="e">
        <f>VLOOKUP($D2541,'NI-Soc'!$B$1:$Q$2048,18,FALSE)</f>
        <v>#REF!</v>
      </c>
      <c r="X2541" s="1214" t="e">
        <f>VLOOKUP($D2541,'NI-Soc'!$B$1:$Q$2048,19,FALSE)</f>
        <v>#REF!</v>
      </c>
    </row>
    <row r="2542" spans="1:24" hidden="1">
      <c r="A2542" s="508"/>
      <c r="B2542" s="508"/>
      <c r="C2542" s="508"/>
      <c r="D2542" s="1214" t="s">
        <v>232</v>
      </c>
      <c r="E2542" s="1215" t="s">
        <v>3067</v>
      </c>
      <c r="F2542" s="1202"/>
      <c r="G2542" s="1202"/>
      <c r="H2542" s="1205"/>
      <c r="I2542" s="1202" t="s">
        <v>53</v>
      </c>
      <c r="J2542" s="1202"/>
      <c r="K2542" s="1202"/>
      <c r="L2542" s="1202"/>
      <c r="M2542" s="1202" t="s">
        <v>230</v>
      </c>
      <c r="N2542" s="1203" t="s">
        <v>233</v>
      </c>
      <c r="O2542" s="1203"/>
      <c r="P2542" s="1203"/>
      <c r="Q2542" s="1203"/>
      <c r="R2542" s="1203"/>
      <c r="S2542" s="1214">
        <f>VLOOKUP($D2542,'NI-Soc'!$B$1:$Q$2048,12,FALSE)</f>
        <v>0</v>
      </c>
      <c r="T2542" s="1214">
        <f>VLOOKUP($D2542,'NI-Soc'!$B$1:$Q$2048,13,FALSE)</f>
        <v>0</v>
      </c>
      <c r="U2542" s="1214">
        <f>VLOOKUP($D2542,'NI-Soc'!$B$1:$Q$2048,16,FALSE)</f>
        <v>0</v>
      </c>
      <c r="V2542" s="1214" t="e">
        <f>VLOOKUP($D2542,'NI-Soc'!$B$1:$Q$2048,17,FALSE)</f>
        <v>#REF!</v>
      </c>
      <c r="W2542" s="1214" t="e">
        <f>VLOOKUP($D2542,'NI-Soc'!$B$1:$Q$2048,18,FALSE)</f>
        <v>#REF!</v>
      </c>
      <c r="X2542" s="1214" t="e">
        <f>VLOOKUP($D2542,'NI-Soc'!$B$1:$Q$2048,19,FALSE)</f>
        <v>#REF!</v>
      </c>
    </row>
    <row r="2543" spans="1:24" ht="27" hidden="1">
      <c r="A2543" s="508"/>
      <c r="B2543" s="508"/>
      <c r="C2543" s="508"/>
      <c r="D2543" s="1214" t="s">
        <v>234</v>
      </c>
      <c r="E2543" s="1215" t="s">
        <v>3067</v>
      </c>
      <c r="F2543" s="1202"/>
      <c r="G2543" s="1202"/>
      <c r="H2543" s="1202"/>
      <c r="I2543" s="1202" t="s">
        <v>71</v>
      </c>
      <c r="J2543" s="1202"/>
      <c r="K2543" s="1202"/>
      <c r="L2543" s="1202"/>
      <c r="M2543" s="1202"/>
      <c r="N2543" s="1203" t="s">
        <v>235</v>
      </c>
      <c r="O2543" s="1203"/>
      <c r="P2543" s="1203"/>
      <c r="Q2543" s="1203"/>
      <c r="R2543" s="1203"/>
      <c r="S2543" s="1214">
        <f>VLOOKUP($D2543,'NI-Soc'!$B$1:$Q$2048,12,FALSE)</f>
        <v>0</v>
      </c>
      <c r="T2543" s="1214">
        <f>VLOOKUP($D2543,'NI-Soc'!$B$1:$Q$2048,13,FALSE)</f>
        <v>0</v>
      </c>
      <c r="U2543" s="1214">
        <f>VLOOKUP($D2543,'NI-Soc'!$B$1:$Q$2048,16,FALSE)</f>
        <v>0</v>
      </c>
      <c r="V2543" s="1214" t="e">
        <f>VLOOKUP($D2543,'NI-Soc'!$B$1:$Q$2048,17,FALSE)</f>
        <v>#REF!</v>
      </c>
      <c r="W2543" s="1214" t="e">
        <f>VLOOKUP($D2543,'NI-Soc'!$B$1:$Q$2048,18,FALSE)</f>
        <v>#REF!</v>
      </c>
      <c r="X2543" s="1214" t="e">
        <f>VLOOKUP($D2543,'NI-Soc'!$B$1:$Q$2048,19,FALSE)</f>
        <v>#REF!</v>
      </c>
    </row>
    <row r="2544" spans="1:24" ht="27" hidden="1">
      <c r="A2544" s="508"/>
      <c r="B2544" s="508"/>
      <c r="C2544" s="508"/>
      <c r="D2544" s="1214" t="s">
        <v>236</v>
      </c>
      <c r="E2544" s="1215" t="s">
        <v>3067</v>
      </c>
      <c r="F2544" s="1202"/>
      <c r="G2544" s="1202"/>
      <c r="H2544" s="1202"/>
      <c r="I2544" s="1202" t="s">
        <v>71</v>
      </c>
      <c r="J2544" s="1202"/>
      <c r="K2544" s="1202"/>
      <c r="L2544" s="1202"/>
      <c r="M2544" s="1202"/>
      <c r="N2544" s="1203" t="s">
        <v>237</v>
      </c>
      <c r="O2544" s="1203"/>
      <c r="P2544" s="1203"/>
      <c r="Q2544" s="1203"/>
      <c r="R2544" s="1203"/>
      <c r="S2544" s="1214">
        <f>VLOOKUP($D2544,'NI-Soc'!$B$1:$Q$2048,12,FALSE)</f>
        <v>0</v>
      </c>
      <c r="T2544" s="1214">
        <f>VLOOKUP($D2544,'NI-Soc'!$B$1:$Q$2048,13,FALSE)</f>
        <v>0</v>
      </c>
      <c r="U2544" s="1214">
        <f>VLOOKUP($D2544,'NI-Soc'!$B$1:$Q$2048,16,FALSE)</f>
        <v>0</v>
      </c>
      <c r="V2544" s="1214" t="e">
        <f>VLOOKUP($D2544,'NI-Soc'!$B$1:$Q$2048,17,FALSE)</f>
        <v>#REF!</v>
      </c>
      <c r="W2544" s="1214" t="e">
        <f>VLOOKUP($D2544,'NI-Soc'!$B$1:$Q$2048,18,FALSE)</f>
        <v>#REF!</v>
      </c>
      <c r="X2544" s="1214" t="e">
        <f>VLOOKUP($D2544,'NI-Soc'!$B$1:$Q$2048,19,FALSE)</f>
        <v>#REF!</v>
      </c>
    </row>
    <row r="2545" spans="1:83" ht="27" hidden="1">
      <c r="A2545" s="508"/>
      <c r="B2545" s="508"/>
      <c r="C2545" s="508"/>
      <c r="D2545" s="1214" t="s">
        <v>238</v>
      </c>
      <c r="E2545" s="1215" t="s">
        <v>3067</v>
      </c>
      <c r="F2545" s="1202"/>
      <c r="G2545" s="1202"/>
      <c r="H2545" s="1204"/>
      <c r="I2545" s="1202" t="s">
        <v>53</v>
      </c>
      <c r="J2545" s="1202"/>
      <c r="K2545" s="1202"/>
      <c r="L2545" s="1202"/>
      <c r="M2545" s="1202" t="s">
        <v>240</v>
      </c>
      <c r="N2545" s="1203" t="s">
        <v>241</v>
      </c>
      <c r="O2545" s="1207"/>
      <c r="P2545" s="1207"/>
      <c r="Q2545" s="1207"/>
      <c r="R2545" s="1207"/>
      <c r="S2545" s="1214">
        <f>VLOOKUP($D2545,'NI-Soc'!$B$1:$Q$2048,12,FALSE)</f>
        <v>0</v>
      </c>
      <c r="T2545" s="1214">
        <f>VLOOKUP($D2545,'NI-Soc'!$B$1:$Q$2048,13,FALSE)</f>
        <v>0</v>
      </c>
      <c r="U2545" s="1214">
        <f>VLOOKUP($D2545,'NI-Soc'!$B$1:$Q$2048,16,FALSE)</f>
        <v>0</v>
      </c>
      <c r="V2545" s="1214" t="e">
        <f>VLOOKUP($D2545,'NI-Soc'!$B$1:$Q$2048,17,FALSE)</f>
        <v>#REF!</v>
      </c>
      <c r="W2545" s="1214" t="e">
        <f>VLOOKUP($D2545,'NI-Soc'!$B$1:$Q$2048,18,FALSE)</f>
        <v>#REF!</v>
      </c>
      <c r="X2545" s="1214" t="e">
        <f>VLOOKUP($D2545,'NI-Soc'!$B$1:$Q$2048,19,FALSE)</f>
        <v>#REF!</v>
      </c>
    </row>
    <row r="2546" spans="1:83" ht="27" hidden="1">
      <c r="A2546" s="508"/>
      <c r="B2546" s="508"/>
      <c r="C2546" s="508"/>
      <c r="D2546" s="1214" t="s">
        <v>242</v>
      </c>
      <c r="E2546" s="1215" t="s">
        <v>3067</v>
      </c>
      <c r="F2546" s="1202"/>
      <c r="G2546" s="1202"/>
      <c r="H2546" s="1204"/>
      <c r="I2546" s="1202" t="s">
        <v>53</v>
      </c>
      <c r="J2546" s="1202"/>
      <c r="K2546" s="1202"/>
      <c r="L2546" s="1202"/>
      <c r="M2546" s="1202" t="s">
        <v>240</v>
      </c>
      <c r="N2546" s="1203" t="s">
        <v>243</v>
      </c>
      <c r="O2546" s="1207"/>
      <c r="P2546" s="1207"/>
      <c r="Q2546" s="1207"/>
      <c r="R2546" s="1207"/>
      <c r="S2546" s="1214">
        <f>VLOOKUP($D2546,'NI-Soc'!$B$1:$Q$2048,12,FALSE)</f>
        <v>0</v>
      </c>
      <c r="T2546" s="1214">
        <f>VLOOKUP($D2546,'NI-Soc'!$B$1:$Q$2048,13,FALSE)</f>
        <v>0</v>
      </c>
      <c r="U2546" s="1214">
        <f>VLOOKUP($D2546,'NI-Soc'!$B$1:$Q$2048,16,FALSE)</f>
        <v>0</v>
      </c>
      <c r="V2546" s="1214" t="e">
        <f>VLOOKUP($D2546,'NI-Soc'!$B$1:$Q$2048,17,FALSE)</f>
        <v>#REF!</v>
      </c>
      <c r="W2546" s="1214" t="e">
        <f>VLOOKUP($D2546,'NI-Soc'!$B$1:$Q$2048,18,FALSE)</f>
        <v>#REF!</v>
      </c>
      <c r="X2546" s="1214" t="e">
        <f>VLOOKUP($D2546,'NI-Soc'!$B$1:$Q$2048,19,FALSE)</f>
        <v>#REF!</v>
      </c>
    </row>
    <row r="2547" spans="1:83" ht="27" hidden="1">
      <c r="A2547" s="508"/>
      <c r="B2547" s="508"/>
      <c r="C2547" s="508"/>
      <c r="D2547" s="1214" t="s">
        <v>244</v>
      </c>
      <c r="E2547" s="1215" t="s">
        <v>3067</v>
      </c>
      <c r="F2547" s="1202"/>
      <c r="G2547" s="1202"/>
      <c r="H2547" s="1204"/>
      <c r="I2547" s="1202" t="s">
        <v>53</v>
      </c>
      <c r="J2547" s="1202"/>
      <c r="K2547" s="1202"/>
      <c r="L2547" s="1202"/>
      <c r="M2547" s="1202" t="s">
        <v>240</v>
      </c>
      <c r="N2547" s="1203" t="s">
        <v>246</v>
      </c>
      <c r="O2547" s="1203"/>
      <c r="P2547" s="1203"/>
      <c r="Q2547" s="1203"/>
      <c r="R2547" s="1203"/>
      <c r="S2547" s="1214">
        <f>VLOOKUP($D2547,'NI-Soc'!$B$1:$Q$2048,12,FALSE)</f>
        <v>0</v>
      </c>
      <c r="T2547" s="1214">
        <f>VLOOKUP($D2547,'NI-Soc'!$B$1:$Q$2048,13,FALSE)</f>
        <v>0</v>
      </c>
      <c r="U2547" s="1214">
        <f>VLOOKUP($D2547,'NI-Soc'!$B$1:$Q$2048,16,FALSE)</f>
        <v>0</v>
      </c>
      <c r="V2547" s="1214" t="e">
        <f>VLOOKUP($D2547,'NI-Soc'!$B$1:$Q$2048,17,FALSE)</f>
        <v>#REF!</v>
      </c>
      <c r="W2547" s="1214" t="e">
        <f>VLOOKUP($D2547,'NI-Soc'!$B$1:$Q$2048,18,FALSE)</f>
        <v>#REF!</v>
      </c>
      <c r="X2547" s="1214" t="e">
        <f>VLOOKUP($D2547,'NI-Soc'!$B$1:$Q$2048,19,FALSE)</f>
        <v>#REF!</v>
      </c>
    </row>
    <row r="2548" spans="1:83" ht="27" hidden="1">
      <c r="A2548" s="508"/>
      <c r="B2548" s="508"/>
      <c r="C2548" s="508"/>
      <c r="D2548" s="1214" t="s">
        <v>247</v>
      </c>
      <c r="E2548" s="1215" t="s">
        <v>3067</v>
      </c>
      <c r="F2548" s="1202"/>
      <c r="G2548" s="1202"/>
      <c r="H2548" s="1205"/>
      <c r="I2548" s="1202" t="s">
        <v>71</v>
      </c>
      <c r="J2548" s="1202"/>
      <c r="K2548" s="1202"/>
      <c r="L2548" s="1202"/>
      <c r="M2548" s="1202"/>
      <c r="N2548" s="1203" t="s">
        <v>248</v>
      </c>
      <c r="O2548" s="1203"/>
      <c r="P2548" s="1203"/>
      <c r="Q2548" s="1203"/>
      <c r="R2548" s="1203"/>
      <c r="S2548" s="1214">
        <f>VLOOKUP($D2548,'NI-Soc'!$B$1:$Q$2048,12,FALSE)</f>
        <v>2121</v>
      </c>
      <c r="T2548" s="1214">
        <f>VLOOKUP($D2548,'NI-Soc'!$B$1:$Q$2048,13,FALSE)</f>
        <v>602</v>
      </c>
      <c r="U2548" s="1214">
        <f>VLOOKUP($D2548,'NI-Soc'!$B$1:$Q$2048,16,FALSE)</f>
        <v>0</v>
      </c>
      <c r="V2548" s="1214" t="e">
        <f>VLOOKUP($D2548,'NI-Soc'!$B$1:$Q$2048,17,FALSE)</f>
        <v>#REF!</v>
      </c>
      <c r="W2548" s="1214" t="e">
        <f>VLOOKUP($D2548,'NI-Soc'!$B$1:$Q$2048,18,FALSE)</f>
        <v>#REF!</v>
      </c>
      <c r="X2548" s="1214" t="e">
        <f>VLOOKUP($D2548,'NI-Soc'!$B$1:$Q$2048,19,FALSE)</f>
        <v>#REF!</v>
      </c>
    </row>
    <row r="2549" spans="1:83" ht="27" hidden="1">
      <c r="A2549" s="508"/>
      <c r="B2549" s="508"/>
      <c r="C2549" s="508"/>
      <c r="D2549" s="1214" t="s">
        <v>249</v>
      </c>
      <c r="E2549" s="1215" t="s">
        <v>3067</v>
      </c>
      <c r="F2549" s="1202"/>
      <c r="G2549" s="1202"/>
      <c r="H2549" s="1205"/>
      <c r="I2549" s="1202" t="s">
        <v>71</v>
      </c>
      <c r="J2549" s="1202"/>
      <c r="K2549" s="1202"/>
      <c r="L2549" s="1202"/>
      <c r="M2549" s="1202"/>
      <c r="N2549" s="1203" t="s">
        <v>250</v>
      </c>
      <c r="O2549" s="1203"/>
      <c r="P2549" s="1203"/>
      <c r="Q2549" s="1203"/>
      <c r="R2549" s="1203"/>
      <c r="S2549" s="1214">
        <f>VLOOKUP($D2549,'NI-Soc'!$B$1:$Q$2048,12,FALSE)</f>
        <v>2121</v>
      </c>
      <c r="T2549" s="1214">
        <f>VLOOKUP($D2549,'NI-Soc'!$B$1:$Q$2048,13,FALSE)</f>
        <v>602</v>
      </c>
      <c r="U2549" s="1214">
        <f>VLOOKUP($D2549,'NI-Soc'!$B$1:$Q$2048,16,FALSE)</f>
        <v>0</v>
      </c>
      <c r="V2549" s="1214" t="e">
        <f>VLOOKUP($D2549,'NI-Soc'!$B$1:$Q$2048,17,FALSE)</f>
        <v>#REF!</v>
      </c>
      <c r="W2549" s="1214" t="e">
        <f>VLOOKUP($D2549,'NI-Soc'!$B$1:$Q$2048,18,FALSE)</f>
        <v>#REF!</v>
      </c>
      <c r="X2549" s="1214" t="e">
        <f>VLOOKUP($D2549,'NI-Soc'!$B$1:$Q$2048,19,FALSE)</f>
        <v>#REF!</v>
      </c>
    </row>
    <row r="2550" spans="1:83" ht="27" hidden="1">
      <c r="A2550" s="508"/>
      <c r="B2550" s="508"/>
      <c r="C2550" s="508"/>
      <c r="D2550" s="1214" t="s">
        <v>251</v>
      </c>
      <c r="E2550" s="1215" t="s">
        <v>3067</v>
      </c>
      <c r="F2550" s="1202"/>
      <c r="G2550" s="1202"/>
      <c r="H2550" s="1204"/>
      <c r="I2550" s="1202" t="s">
        <v>53</v>
      </c>
      <c r="J2550" s="1202"/>
      <c r="K2550" s="1202"/>
      <c r="L2550" s="1202"/>
      <c r="M2550" s="1202" t="s">
        <v>253</v>
      </c>
      <c r="N2550" s="1203" t="s">
        <v>254</v>
      </c>
      <c r="O2550" s="1203"/>
      <c r="P2550" s="1203"/>
      <c r="Q2550" s="1203"/>
      <c r="R2550" s="1203"/>
      <c r="S2550" s="1214">
        <f>VLOOKUP($D2550,'NI-Soc'!$B$1:$Q$2048,12,FALSE)</f>
        <v>0</v>
      </c>
      <c r="T2550" s="1214">
        <f>VLOOKUP($D2550,'NI-Soc'!$B$1:$Q$2048,13,FALSE)</f>
        <v>0</v>
      </c>
      <c r="U2550" s="1214">
        <f>VLOOKUP($D2550,'NI-Soc'!$B$1:$Q$2048,16,FALSE)</f>
        <v>0</v>
      </c>
      <c r="V2550" s="1214" t="e">
        <f>VLOOKUP($D2550,'NI-Soc'!$B$1:$Q$2048,17,FALSE)</f>
        <v>#REF!</v>
      </c>
      <c r="W2550" s="1214" t="e">
        <f>VLOOKUP($D2550,'NI-Soc'!$B$1:$Q$2048,18,FALSE)</f>
        <v>#REF!</v>
      </c>
      <c r="X2550" s="1214" t="e">
        <f>VLOOKUP($D2550,'NI-Soc'!$B$1:$Q$2048,19,FALSE)</f>
        <v>#REF!</v>
      </c>
    </row>
    <row r="2551" spans="1:83" ht="27" hidden="1">
      <c r="A2551" s="508"/>
      <c r="B2551" s="508"/>
      <c r="C2551" s="508"/>
      <c r="D2551" s="1214" t="s">
        <v>255</v>
      </c>
      <c r="E2551" s="1215" t="s">
        <v>3067</v>
      </c>
      <c r="F2551" s="1202"/>
      <c r="G2551" s="1202"/>
      <c r="H2551" s="1204"/>
      <c r="I2551" s="1202" t="s">
        <v>53</v>
      </c>
      <c r="J2551" s="1202"/>
      <c r="K2551" s="1202"/>
      <c r="L2551" s="1202"/>
      <c r="M2551" s="1202" t="s">
        <v>253</v>
      </c>
      <c r="N2551" s="1203" t="s">
        <v>256</v>
      </c>
      <c r="O2551" s="1203"/>
      <c r="P2551" s="1203"/>
      <c r="Q2551" s="1203"/>
      <c r="R2551" s="1203"/>
      <c r="S2551" s="1214">
        <f>VLOOKUP($D2551,'NI-Soc'!$B$1:$Q$2048,12,FALSE)</f>
        <v>0</v>
      </c>
      <c r="T2551" s="1214">
        <f>VLOOKUP($D2551,'NI-Soc'!$B$1:$Q$2048,13,FALSE)</f>
        <v>0</v>
      </c>
      <c r="U2551" s="1214">
        <f>VLOOKUP($D2551,'NI-Soc'!$B$1:$Q$2048,16,FALSE)</f>
        <v>0</v>
      </c>
      <c r="V2551" s="1214" t="e">
        <f>VLOOKUP($D2551,'NI-Soc'!$B$1:$Q$2048,17,FALSE)</f>
        <v>#REF!</v>
      </c>
      <c r="W2551" s="1214" t="e">
        <f>VLOOKUP($D2551,'NI-Soc'!$B$1:$Q$2048,18,FALSE)</f>
        <v>#REF!</v>
      </c>
      <c r="X2551" s="1214" t="e">
        <f>VLOOKUP($D2551,'NI-Soc'!$B$1:$Q$2048,19,FALSE)</f>
        <v>#REF!</v>
      </c>
    </row>
    <row r="2552" spans="1:83" s="744" customFormat="1" ht="29.25" hidden="1" customHeight="1">
      <c r="A2552" s="508"/>
      <c r="B2552" s="508"/>
      <c r="C2552" s="508"/>
      <c r="D2552" s="1214" t="s">
        <v>257</v>
      </c>
      <c r="E2552" s="1215" t="s">
        <v>3067</v>
      </c>
      <c r="F2552" s="1202"/>
      <c r="G2552" s="1202"/>
      <c r="H2552" s="1204"/>
      <c r="I2552" s="1202" t="s">
        <v>53</v>
      </c>
      <c r="J2552" s="1202"/>
      <c r="K2552" s="1202"/>
      <c r="L2552" s="1202"/>
      <c r="M2552" s="1202" t="s">
        <v>253</v>
      </c>
      <c r="N2552" s="1203" t="s">
        <v>258</v>
      </c>
      <c r="O2552" s="1203" t="s">
        <v>73</v>
      </c>
      <c r="P2552" s="1203" t="s">
        <v>73</v>
      </c>
      <c r="Q2552" s="1203" t="s">
        <v>73</v>
      </c>
      <c r="R2552" s="1203" t="s">
        <v>73</v>
      </c>
      <c r="S2552" s="1214">
        <f>VLOOKUP($D2552,'NI-Soc'!$B$1:$Q$2048,12,FALSE)</f>
        <v>0</v>
      </c>
      <c r="T2552" s="1214">
        <f>VLOOKUP($D2552,'NI-Soc'!$B$1:$Q$2048,13,FALSE)</f>
        <v>0</v>
      </c>
      <c r="U2552" s="1214">
        <f>VLOOKUP($D2552,'NI-Soc'!$B$1:$Q$2048,16,FALSE)</f>
        <v>0</v>
      </c>
      <c r="V2552" s="1214" t="e">
        <f>VLOOKUP($D2552,'NI-Soc'!$B$1:$Q$2048,17,FALSE)</f>
        <v>#REF!</v>
      </c>
      <c r="W2552" s="1214" t="e">
        <f>VLOOKUP($D2552,'NI-Soc'!$B$1:$Q$2048,18,FALSE)</f>
        <v>#REF!</v>
      </c>
      <c r="X2552" s="1214" t="e">
        <f>VLOOKUP($D2552,'NI-Soc'!$B$1:$Q$2048,19,FALSE)</f>
        <v>#REF!</v>
      </c>
      <c r="Y2552" s="504"/>
      <c r="Z2552" s="504"/>
      <c r="AA2552" s="504"/>
      <c r="AB2552" s="504"/>
      <c r="AC2552" s="504"/>
      <c r="AD2552" s="504"/>
      <c r="AE2552" s="504"/>
      <c r="AF2552" s="504"/>
      <c r="AG2552" s="504"/>
      <c r="AH2552" s="504"/>
      <c r="AI2552" s="504"/>
      <c r="AJ2552" s="504"/>
      <c r="AK2552" s="504"/>
      <c r="AL2552" s="504"/>
      <c r="AM2552" s="504"/>
      <c r="AN2552" s="504"/>
      <c r="AO2552" s="504"/>
      <c r="AP2552" s="504"/>
      <c r="AQ2552" s="504"/>
      <c r="AR2552" s="504"/>
      <c r="AS2552" s="504"/>
      <c r="AT2552" s="504"/>
      <c r="AU2552" s="504"/>
      <c r="AV2552" s="504"/>
      <c r="AW2552" s="504"/>
      <c r="AX2552" s="504"/>
      <c r="AY2552" s="504"/>
      <c r="AZ2552" s="504"/>
      <c r="BA2552" s="504"/>
      <c r="BB2552" s="504"/>
      <c r="BC2552" s="504"/>
      <c r="BD2552" s="504"/>
      <c r="BE2552" s="504"/>
      <c r="BF2552" s="504"/>
      <c r="BG2552" s="504"/>
      <c r="BH2552" s="504"/>
      <c r="BI2552" s="504"/>
      <c r="BJ2552" s="504"/>
      <c r="BK2552" s="504"/>
      <c r="BL2552" s="504"/>
      <c r="BM2552" s="504"/>
      <c r="BN2552" s="504"/>
      <c r="BO2552" s="504"/>
      <c r="BP2552" s="504"/>
      <c r="BQ2552" s="504"/>
      <c r="BR2552" s="504"/>
      <c r="BS2552" s="504"/>
      <c r="BT2552" s="504"/>
      <c r="BU2552" s="504"/>
      <c r="BV2552" s="504"/>
      <c r="BW2552" s="504"/>
      <c r="BX2552" s="504"/>
      <c r="BY2552" s="504"/>
      <c r="BZ2552" s="504"/>
      <c r="CA2552" s="504"/>
      <c r="CB2552" s="504"/>
      <c r="CC2552" s="504"/>
      <c r="CD2552" s="504"/>
      <c r="CE2552" s="504"/>
    </row>
    <row r="2553" spans="1:83" ht="27" hidden="1">
      <c r="A2553" s="508"/>
      <c r="B2553" s="508"/>
      <c r="C2553" s="508"/>
      <c r="D2553" s="1214" t="s">
        <v>259</v>
      </c>
      <c r="E2553" s="1215" t="s">
        <v>3067</v>
      </c>
      <c r="F2553" s="1202"/>
      <c r="G2553" s="1202"/>
      <c r="H2553" s="1204"/>
      <c r="I2553" s="1202" t="s">
        <v>53</v>
      </c>
      <c r="J2553" s="1202"/>
      <c r="K2553" s="1202"/>
      <c r="L2553" s="1202"/>
      <c r="M2553" s="1202" t="s">
        <v>253</v>
      </c>
      <c r="N2553" s="1203" t="s">
        <v>260</v>
      </c>
      <c r="O2553" s="1203"/>
      <c r="P2553" s="1203"/>
      <c r="Q2553" s="1203"/>
      <c r="R2553" s="1203"/>
      <c r="S2553" s="1214">
        <f>VLOOKUP($D2553,'NI-Soc'!$B$1:$Q$2048,12,FALSE)</f>
        <v>0</v>
      </c>
      <c r="T2553" s="1214">
        <f>VLOOKUP($D2553,'NI-Soc'!$B$1:$Q$2048,13,FALSE)</f>
        <v>0</v>
      </c>
      <c r="U2553" s="1214">
        <f>VLOOKUP($D2553,'NI-Soc'!$B$1:$Q$2048,16,FALSE)</f>
        <v>0</v>
      </c>
      <c r="V2553" s="1214" t="e">
        <f>VLOOKUP($D2553,'NI-Soc'!$B$1:$Q$2048,17,FALSE)</f>
        <v>#REF!</v>
      </c>
      <c r="W2553" s="1214" t="e">
        <f>VLOOKUP($D2553,'NI-Soc'!$B$1:$Q$2048,18,FALSE)</f>
        <v>#REF!</v>
      </c>
      <c r="X2553" s="1214" t="e">
        <f>VLOOKUP($D2553,'NI-Soc'!$B$1:$Q$2048,19,FALSE)</f>
        <v>#REF!</v>
      </c>
    </row>
    <row r="2554" spans="1:83" ht="27" hidden="1">
      <c r="A2554" s="508"/>
      <c r="B2554" s="508"/>
      <c r="C2554" s="508"/>
      <c r="D2554" s="1214" t="s">
        <v>261</v>
      </c>
      <c r="E2554" s="1215" t="s">
        <v>3067</v>
      </c>
      <c r="F2554" s="1202"/>
      <c r="G2554" s="1202"/>
      <c r="H2554" s="1204"/>
      <c r="I2554" s="1202" t="s">
        <v>53</v>
      </c>
      <c r="J2554" s="1202"/>
      <c r="K2554" s="1202"/>
      <c r="L2554" s="1202"/>
      <c r="M2554" s="1202" t="s">
        <v>253</v>
      </c>
      <c r="N2554" s="1203" t="s">
        <v>262</v>
      </c>
      <c r="O2554" s="1203"/>
      <c r="P2554" s="1203"/>
      <c r="Q2554" s="1203"/>
      <c r="R2554" s="1203"/>
      <c r="S2554" s="1214">
        <f>VLOOKUP($D2554,'NI-Soc'!$B$1:$Q$2048,12,FALSE)</f>
        <v>0</v>
      </c>
      <c r="T2554" s="1214">
        <f>VLOOKUP($D2554,'NI-Soc'!$B$1:$Q$2048,13,FALSE)</f>
        <v>0</v>
      </c>
      <c r="U2554" s="1214">
        <f>VLOOKUP($D2554,'NI-Soc'!$B$1:$Q$2048,16,FALSE)</f>
        <v>0</v>
      </c>
      <c r="V2554" s="1214" t="e">
        <f>VLOOKUP($D2554,'NI-Soc'!$B$1:$Q$2048,17,FALSE)</f>
        <v>#REF!</v>
      </c>
      <c r="W2554" s="1214" t="e">
        <f>VLOOKUP($D2554,'NI-Soc'!$B$1:$Q$2048,18,FALSE)</f>
        <v>#REF!</v>
      </c>
      <c r="X2554" s="1214" t="e">
        <f>VLOOKUP($D2554,'NI-Soc'!$B$1:$Q$2048,19,FALSE)</f>
        <v>#REF!</v>
      </c>
    </row>
    <row r="2555" spans="1:83" ht="27" hidden="1">
      <c r="A2555" s="508"/>
      <c r="B2555" s="508"/>
      <c r="C2555" s="508"/>
      <c r="D2555" s="1214" t="s">
        <v>263</v>
      </c>
      <c r="E2555" s="1215" t="s">
        <v>3067</v>
      </c>
      <c r="F2555" s="1202"/>
      <c r="G2555" s="1202"/>
      <c r="H2555" s="1204"/>
      <c r="I2555" s="1202" t="s">
        <v>53</v>
      </c>
      <c r="J2555" s="1202"/>
      <c r="K2555" s="1202"/>
      <c r="L2555" s="1202"/>
      <c r="M2555" s="1202" t="s">
        <v>253</v>
      </c>
      <c r="N2555" s="1203" t="s">
        <v>265</v>
      </c>
      <c r="O2555" s="1203"/>
      <c r="P2555" s="1203"/>
      <c r="Q2555" s="1203"/>
      <c r="R2555" s="1203"/>
      <c r="S2555" s="1214">
        <f>VLOOKUP($D2555,'NI-Soc'!$B$1:$Q$2048,12,FALSE)</f>
        <v>2121</v>
      </c>
      <c r="T2555" s="1214">
        <f>VLOOKUP($D2555,'NI-Soc'!$B$1:$Q$2048,13,FALSE)</f>
        <v>602</v>
      </c>
      <c r="U2555" s="1214">
        <f>VLOOKUP($D2555,'NI-Soc'!$B$1:$Q$2048,16,FALSE)</f>
        <v>0</v>
      </c>
      <c r="V2555" s="1214" t="e">
        <f>VLOOKUP($D2555,'NI-Soc'!$B$1:$Q$2048,17,FALSE)</f>
        <v>#REF!</v>
      </c>
      <c r="W2555" s="1214" t="e">
        <f>VLOOKUP($D2555,'NI-Soc'!$B$1:$Q$2048,18,FALSE)</f>
        <v>#REF!</v>
      </c>
      <c r="X2555" s="1214" t="e">
        <f>VLOOKUP($D2555,'NI-Soc'!$B$1:$Q$2048,19,FALSE)</f>
        <v>#REF!</v>
      </c>
    </row>
    <row r="2556" spans="1:83" s="744" customFormat="1" ht="30.75" hidden="1" customHeight="1">
      <c r="A2556" s="508"/>
      <c r="B2556" s="508"/>
      <c r="C2556" s="508"/>
      <c r="D2556" s="1214" t="s">
        <v>266</v>
      </c>
      <c r="E2556" s="1215" t="s">
        <v>3067</v>
      </c>
      <c r="F2556" s="1202"/>
      <c r="G2556" s="1202"/>
      <c r="H2556" s="1204"/>
      <c r="I2556" s="1202" t="s">
        <v>53</v>
      </c>
      <c r="J2556" s="1202"/>
      <c r="K2556" s="1202"/>
      <c r="L2556" s="1202"/>
      <c r="M2556" s="1202" t="s">
        <v>253</v>
      </c>
      <c r="N2556" s="1203" t="s">
        <v>267</v>
      </c>
      <c r="O2556" s="1203" t="s">
        <v>73</v>
      </c>
      <c r="P2556" s="1203" t="s">
        <v>73</v>
      </c>
      <c r="Q2556" s="1203" t="s">
        <v>73</v>
      </c>
      <c r="R2556" s="1203" t="s">
        <v>73</v>
      </c>
      <c r="S2556" s="1214">
        <f>VLOOKUP($D2556,'NI-Soc'!$B$1:$Q$2048,12,FALSE)</f>
        <v>0</v>
      </c>
      <c r="T2556" s="1214">
        <f>VLOOKUP($D2556,'NI-Soc'!$B$1:$Q$2048,13,FALSE)</f>
        <v>0</v>
      </c>
      <c r="U2556" s="1214">
        <f>VLOOKUP($D2556,'NI-Soc'!$B$1:$Q$2048,16,FALSE)</f>
        <v>0</v>
      </c>
      <c r="V2556" s="1214" t="e">
        <f>VLOOKUP($D2556,'NI-Soc'!$B$1:$Q$2048,17,FALSE)</f>
        <v>#REF!</v>
      </c>
      <c r="W2556" s="1214" t="e">
        <f>VLOOKUP($D2556,'NI-Soc'!$B$1:$Q$2048,18,FALSE)</f>
        <v>#REF!</v>
      </c>
      <c r="X2556" s="1214" t="e">
        <f>VLOOKUP($D2556,'NI-Soc'!$B$1:$Q$2048,19,FALSE)</f>
        <v>#REF!</v>
      </c>
      <c r="Y2556" s="504"/>
      <c r="Z2556" s="504"/>
      <c r="AA2556" s="504"/>
      <c r="AB2556" s="504"/>
      <c r="AC2556" s="504"/>
      <c r="AD2556" s="504"/>
      <c r="AE2556" s="504"/>
      <c r="AF2556" s="504"/>
      <c r="AG2556" s="504"/>
      <c r="AH2556" s="504"/>
      <c r="AI2556" s="504"/>
      <c r="AJ2556" s="504"/>
      <c r="AK2556" s="504"/>
      <c r="AL2556" s="504"/>
      <c r="AM2556" s="504"/>
      <c r="AN2556" s="504"/>
      <c r="AO2556" s="504"/>
      <c r="AP2556" s="504"/>
      <c r="AQ2556" s="504"/>
      <c r="AR2556" s="504"/>
      <c r="AS2556" s="504"/>
      <c r="AT2556" s="504"/>
      <c r="AU2556" s="504"/>
      <c r="AV2556" s="504"/>
      <c r="AW2556" s="504"/>
      <c r="AX2556" s="504"/>
      <c r="AY2556" s="504"/>
      <c r="AZ2556" s="504"/>
      <c r="BA2556" s="504"/>
      <c r="BB2556" s="504"/>
      <c r="BC2556" s="504"/>
      <c r="BD2556" s="504"/>
      <c r="BE2556" s="504"/>
      <c r="BF2556" s="504"/>
      <c r="BG2556" s="504"/>
      <c r="BH2556" s="504"/>
      <c r="BI2556" s="504"/>
      <c r="BJ2556" s="504"/>
      <c r="BK2556" s="504"/>
      <c r="BL2556" s="504"/>
      <c r="BM2556" s="504"/>
      <c r="BN2556" s="504"/>
      <c r="BO2556" s="504"/>
      <c r="BP2556" s="504"/>
      <c r="BQ2556" s="504"/>
      <c r="BR2556" s="504"/>
      <c r="BS2556" s="504"/>
      <c r="BT2556" s="504"/>
      <c r="BU2556" s="504"/>
      <c r="BV2556" s="504"/>
      <c r="BW2556" s="504"/>
      <c r="BX2556" s="504"/>
      <c r="BY2556" s="504"/>
      <c r="BZ2556" s="504"/>
      <c r="CA2556" s="504"/>
      <c r="CB2556" s="504"/>
      <c r="CC2556" s="504"/>
      <c r="CD2556" s="504"/>
      <c r="CE2556" s="504"/>
    </row>
    <row r="2557" spans="1:83" ht="27" hidden="1">
      <c r="A2557" s="508"/>
      <c r="B2557" s="508"/>
      <c r="C2557" s="508"/>
      <c r="D2557" s="1214" t="s">
        <v>268</v>
      </c>
      <c r="E2557" s="1215" t="s">
        <v>3067</v>
      </c>
      <c r="F2557" s="1202"/>
      <c r="G2557" s="1202"/>
      <c r="H2557" s="1204"/>
      <c r="I2557" s="1202" t="s">
        <v>53</v>
      </c>
      <c r="J2557" s="1202"/>
      <c r="K2557" s="1202"/>
      <c r="L2557" s="1202"/>
      <c r="M2557" s="1202" t="s">
        <v>253</v>
      </c>
      <c r="N2557" s="1203" t="s">
        <v>270</v>
      </c>
      <c r="O2557" s="1203"/>
      <c r="P2557" s="1203"/>
      <c r="Q2557" s="1203"/>
      <c r="R2557" s="1203"/>
      <c r="S2557" s="1214">
        <f>VLOOKUP($D2557,'NI-Soc'!$B$1:$Q$2048,12,FALSE)</f>
        <v>0</v>
      </c>
      <c r="T2557" s="1214">
        <f>VLOOKUP($D2557,'NI-Soc'!$B$1:$Q$2048,13,FALSE)</f>
        <v>0</v>
      </c>
      <c r="U2557" s="1214">
        <f>VLOOKUP($D2557,'NI-Soc'!$B$1:$Q$2048,16,FALSE)</f>
        <v>0</v>
      </c>
      <c r="V2557" s="1214" t="e">
        <f>VLOOKUP($D2557,'NI-Soc'!$B$1:$Q$2048,17,FALSE)</f>
        <v>#REF!</v>
      </c>
      <c r="W2557" s="1214" t="e">
        <f>VLOOKUP($D2557,'NI-Soc'!$B$1:$Q$2048,18,FALSE)</f>
        <v>#REF!</v>
      </c>
      <c r="X2557" s="1214" t="e">
        <f>VLOOKUP($D2557,'NI-Soc'!$B$1:$Q$2048,19,FALSE)</f>
        <v>#REF!</v>
      </c>
    </row>
    <row r="2558" spans="1:83" ht="27" hidden="1">
      <c r="A2558" s="508"/>
      <c r="B2558" s="508"/>
      <c r="C2558" s="508"/>
      <c r="D2558" s="1214" t="s">
        <v>271</v>
      </c>
      <c r="E2558" s="1215" t="s">
        <v>3067</v>
      </c>
      <c r="F2558" s="1202"/>
      <c r="G2558" s="1202"/>
      <c r="H2558" s="1204"/>
      <c r="I2558" s="1202" t="s">
        <v>53</v>
      </c>
      <c r="J2558" s="1202"/>
      <c r="K2558" s="1202"/>
      <c r="L2558" s="1202"/>
      <c r="M2558" s="1202" t="s">
        <v>253</v>
      </c>
      <c r="N2558" s="1203" t="s">
        <v>272</v>
      </c>
      <c r="O2558" s="1203"/>
      <c r="P2558" s="1203"/>
      <c r="Q2558" s="1203"/>
      <c r="R2558" s="1203"/>
      <c r="S2558" s="1214">
        <f>VLOOKUP($D2558,'NI-Soc'!$B$1:$Q$2048,12,FALSE)</f>
        <v>0</v>
      </c>
      <c r="T2558" s="1214">
        <f>VLOOKUP($D2558,'NI-Soc'!$B$1:$Q$2048,13,FALSE)</f>
        <v>0</v>
      </c>
      <c r="U2558" s="1214">
        <f>VLOOKUP($D2558,'NI-Soc'!$B$1:$Q$2048,16,FALSE)</f>
        <v>0</v>
      </c>
      <c r="V2558" s="1214" t="e">
        <f>VLOOKUP($D2558,'NI-Soc'!$B$1:$Q$2048,17,FALSE)</f>
        <v>#REF!</v>
      </c>
      <c r="W2558" s="1214" t="e">
        <f>VLOOKUP($D2558,'NI-Soc'!$B$1:$Q$2048,18,FALSE)</f>
        <v>#REF!</v>
      </c>
      <c r="X2558" s="1214" t="e">
        <f>VLOOKUP($D2558,'NI-Soc'!$B$1:$Q$2048,19,FALSE)</f>
        <v>#REF!</v>
      </c>
    </row>
    <row r="2559" spans="1:83" ht="27" hidden="1">
      <c r="A2559" s="508"/>
      <c r="B2559" s="508"/>
      <c r="C2559" s="508"/>
      <c r="D2559" s="1214" t="s">
        <v>273</v>
      </c>
      <c r="E2559" s="1215" t="s">
        <v>3067</v>
      </c>
      <c r="F2559" s="1202"/>
      <c r="G2559" s="1202"/>
      <c r="H2559" s="1204"/>
      <c r="I2559" s="1202" t="s">
        <v>53</v>
      </c>
      <c r="J2559" s="1202"/>
      <c r="K2559" s="1202"/>
      <c r="L2559" s="1202"/>
      <c r="M2559" s="1202" t="s">
        <v>253</v>
      </c>
      <c r="N2559" s="1203" t="s">
        <v>274</v>
      </c>
      <c r="O2559" s="1203"/>
      <c r="P2559" s="1203"/>
      <c r="Q2559" s="1203"/>
      <c r="R2559" s="1203"/>
      <c r="S2559" s="1214">
        <f>VLOOKUP($D2559,'NI-Soc'!$B$1:$Q$2048,12,FALSE)</f>
        <v>0</v>
      </c>
      <c r="T2559" s="1214">
        <f>VLOOKUP($D2559,'NI-Soc'!$B$1:$Q$2048,13,FALSE)</f>
        <v>0</v>
      </c>
      <c r="U2559" s="1214">
        <f>VLOOKUP($D2559,'NI-Soc'!$B$1:$Q$2048,16,FALSE)</f>
        <v>0</v>
      </c>
      <c r="V2559" s="1214" t="e">
        <f>VLOOKUP($D2559,'NI-Soc'!$B$1:$Q$2048,17,FALSE)</f>
        <v>#REF!</v>
      </c>
      <c r="W2559" s="1214" t="e">
        <f>VLOOKUP($D2559,'NI-Soc'!$B$1:$Q$2048,18,FALSE)</f>
        <v>#REF!</v>
      </c>
      <c r="X2559" s="1214" t="e">
        <f>VLOOKUP($D2559,'NI-Soc'!$B$1:$Q$2048,19,FALSE)</f>
        <v>#REF!</v>
      </c>
    </row>
    <row r="2560" spans="1:83" ht="27" hidden="1">
      <c r="A2560" s="508"/>
      <c r="B2560" s="508"/>
      <c r="C2560" s="508"/>
      <c r="D2560" s="1214" t="s">
        <v>275</v>
      </c>
      <c r="E2560" s="1215" t="s">
        <v>3067</v>
      </c>
      <c r="F2560" s="1202"/>
      <c r="G2560" s="1202"/>
      <c r="H2560" s="1204"/>
      <c r="I2560" s="1202" t="s">
        <v>53</v>
      </c>
      <c r="J2560" s="1202"/>
      <c r="K2560" s="1202"/>
      <c r="L2560" s="1202"/>
      <c r="M2560" s="1202" t="s">
        <v>253</v>
      </c>
      <c r="N2560" s="1203" t="s">
        <v>276</v>
      </c>
      <c r="O2560" s="1203"/>
      <c r="P2560" s="1203"/>
      <c r="Q2560" s="1203"/>
      <c r="R2560" s="1203"/>
      <c r="S2560" s="1214">
        <f>VLOOKUP($D2560,'NI-Soc'!$B$1:$Q$2048,12,FALSE)</f>
        <v>0</v>
      </c>
      <c r="T2560" s="1214">
        <f>VLOOKUP($D2560,'NI-Soc'!$B$1:$Q$2048,13,FALSE)</f>
        <v>0</v>
      </c>
      <c r="U2560" s="1214">
        <f>VLOOKUP($D2560,'NI-Soc'!$B$1:$Q$2048,16,FALSE)</f>
        <v>0</v>
      </c>
      <c r="V2560" s="1214" t="e">
        <f>VLOOKUP($D2560,'NI-Soc'!$B$1:$Q$2048,17,FALSE)</f>
        <v>#REF!</v>
      </c>
      <c r="W2560" s="1214" t="e">
        <f>VLOOKUP($D2560,'NI-Soc'!$B$1:$Q$2048,18,FALSE)</f>
        <v>#REF!</v>
      </c>
      <c r="X2560" s="1214" t="e">
        <f>VLOOKUP($D2560,'NI-Soc'!$B$1:$Q$2048,19,FALSE)</f>
        <v>#REF!</v>
      </c>
    </row>
    <row r="2561" spans="1:24" ht="27" hidden="1">
      <c r="A2561" s="508"/>
      <c r="B2561" s="508"/>
      <c r="C2561" s="508"/>
      <c r="D2561" s="1214" t="s">
        <v>277</v>
      </c>
      <c r="E2561" s="1215" t="s">
        <v>3067</v>
      </c>
      <c r="F2561" s="1202"/>
      <c r="G2561" s="1202"/>
      <c r="H2561" s="1204"/>
      <c r="I2561" s="1202" t="s">
        <v>53</v>
      </c>
      <c r="J2561" s="1202"/>
      <c r="K2561" s="1202"/>
      <c r="L2561" s="1202"/>
      <c r="M2561" s="1202" t="s">
        <v>253</v>
      </c>
      <c r="N2561" s="1203" t="s">
        <v>279</v>
      </c>
      <c r="O2561" s="1203"/>
      <c r="P2561" s="1203"/>
      <c r="Q2561" s="1203"/>
      <c r="R2561" s="1203"/>
      <c r="S2561" s="1214">
        <f>VLOOKUP($D2561,'NI-Soc'!$B$1:$Q$2048,12,FALSE)</f>
        <v>0</v>
      </c>
      <c r="T2561" s="1214">
        <f>VLOOKUP($D2561,'NI-Soc'!$B$1:$Q$2048,13,FALSE)</f>
        <v>0</v>
      </c>
      <c r="U2561" s="1214">
        <f>VLOOKUP($D2561,'NI-Soc'!$B$1:$Q$2048,16,FALSE)</f>
        <v>0</v>
      </c>
      <c r="V2561" s="1214" t="e">
        <f>VLOOKUP($D2561,'NI-Soc'!$B$1:$Q$2048,17,FALSE)</f>
        <v>#REF!</v>
      </c>
      <c r="W2561" s="1214" t="e">
        <f>VLOOKUP($D2561,'NI-Soc'!$B$1:$Q$2048,18,FALSE)</f>
        <v>#REF!</v>
      </c>
      <c r="X2561" s="1214" t="e">
        <f>VLOOKUP($D2561,'NI-Soc'!$B$1:$Q$2048,19,FALSE)</f>
        <v>#REF!</v>
      </c>
    </row>
    <row r="2562" spans="1:24" ht="27" hidden="1">
      <c r="A2562" s="508"/>
      <c r="B2562" s="508"/>
      <c r="C2562" s="508"/>
      <c r="D2562" s="1214" t="s">
        <v>280</v>
      </c>
      <c r="E2562" s="1215" t="s">
        <v>3067</v>
      </c>
      <c r="F2562" s="1202"/>
      <c r="G2562" s="1202"/>
      <c r="H2562" s="1204"/>
      <c r="I2562" s="1202" t="s">
        <v>53</v>
      </c>
      <c r="J2562" s="1202"/>
      <c r="K2562" s="1202"/>
      <c r="L2562" s="1202"/>
      <c r="M2562" s="1202" t="s">
        <v>253</v>
      </c>
      <c r="N2562" s="1203" t="s">
        <v>281</v>
      </c>
      <c r="O2562" s="1203"/>
      <c r="P2562" s="1203"/>
      <c r="Q2562" s="1203"/>
      <c r="R2562" s="1203"/>
      <c r="S2562" s="1214">
        <f>VLOOKUP($D2562,'NI-Soc'!$B$1:$Q$2048,12,FALSE)</f>
        <v>0</v>
      </c>
      <c r="T2562" s="1214">
        <f>VLOOKUP($D2562,'NI-Soc'!$B$1:$Q$2048,13,FALSE)</f>
        <v>0</v>
      </c>
      <c r="U2562" s="1214">
        <f>VLOOKUP($D2562,'NI-Soc'!$B$1:$Q$2048,16,FALSE)</f>
        <v>0</v>
      </c>
      <c r="V2562" s="1214" t="e">
        <f>VLOOKUP($D2562,'NI-Soc'!$B$1:$Q$2048,17,FALSE)</f>
        <v>#REF!</v>
      </c>
      <c r="W2562" s="1214" t="e">
        <f>VLOOKUP($D2562,'NI-Soc'!$B$1:$Q$2048,18,FALSE)</f>
        <v>#REF!</v>
      </c>
      <c r="X2562" s="1214" t="e">
        <f>VLOOKUP($D2562,'NI-Soc'!$B$1:$Q$2048,19,FALSE)</f>
        <v>#REF!</v>
      </c>
    </row>
    <row r="2563" spans="1:24" hidden="1">
      <c r="A2563" s="508"/>
      <c r="B2563" s="508"/>
      <c r="C2563" s="508"/>
      <c r="D2563" s="1214" t="s">
        <v>282</v>
      </c>
      <c r="E2563" s="1215" t="s">
        <v>3067</v>
      </c>
      <c r="F2563" s="1202"/>
      <c r="G2563" s="1202"/>
      <c r="H2563" s="1202"/>
      <c r="I2563" s="1202" t="s">
        <v>71</v>
      </c>
      <c r="J2563" s="1202"/>
      <c r="K2563" s="1202"/>
      <c r="L2563" s="1202"/>
      <c r="M2563" s="1202"/>
      <c r="N2563" s="1203" t="s">
        <v>283</v>
      </c>
      <c r="O2563" s="1203"/>
      <c r="P2563" s="1203"/>
      <c r="Q2563" s="1203"/>
      <c r="R2563" s="1203"/>
      <c r="S2563" s="1214">
        <f>VLOOKUP($D2563,'NI-Soc'!$B$1:$Q$2048,12,FALSE)</f>
        <v>0</v>
      </c>
      <c r="T2563" s="1214">
        <f>VLOOKUP($D2563,'NI-Soc'!$B$1:$Q$2048,13,FALSE)</f>
        <v>0</v>
      </c>
      <c r="U2563" s="1214">
        <f>VLOOKUP($D2563,'NI-Soc'!$B$1:$Q$2048,16,FALSE)</f>
        <v>0</v>
      </c>
      <c r="V2563" s="1214" t="e">
        <f>VLOOKUP($D2563,'NI-Soc'!$B$1:$Q$2048,17,FALSE)</f>
        <v>#REF!</v>
      </c>
      <c r="W2563" s="1214" t="e">
        <f>VLOOKUP($D2563,'NI-Soc'!$B$1:$Q$2048,18,FALSE)</f>
        <v>#REF!</v>
      </c>
      <c r="X2563" s="1214" t="e">
        <f>VLOOKUP($D2563,'NI-Soc'!$B$1:$Q$2048,19,FALSE)</f>
        <v>#REF!</v>
      </c>
    </row>
    <row r="2564" spans="1:24" ht="27" hidden="1">
      <c r="A2564" s="508"/>
      <c r="B2564" s="508"/>
      <c r="C2564" s="508"/>
      <c r="D2564" s="1214" t="s">
        <v>284</v>
      </c>
      <c r="E2564" s="1215" t="s">
        <v>3067</v>
      </c>
      <c r="F2564" s="1202"/>
      <c r="G2564" s="1202"/>
      <c r="H2564" s="1202"/>
      <c r="I2564" s="1202" t="s">
        <v>71</v>
      </c>
      <c r="J2564" s="1202"/>
      <c r="K2564" s="1202"/>
      <c r="L2564" s="1202"/>
      <c r="M2564" s="1202"/>
      <c r="N2564" s="1203" t="s">
        <v>285</v>
      </c>
      <c r="O2564" s="1203"/>
      <c r="P2564" s="1203"/>
      <c r="Q2564" s="1203"/>
      <c r="R2564" s="1203"/>
      <c r="S2564" s="1214">
        <f>VLOOKUP($D2564,'NI-Soc'!$B$1:$Q$2048,12,FALSE)</f>
        <v>0</v>
      </c>
      <c r="T2564" s="1214">
        <f>VLOOKUP($D2564,'NI-Soc'!$B$1:$Q$2048,13,FALSE)</f>
        <v>0</v>
      </c>
      <c r="U2564" s="1214">
        <f>VLOOKUP($D2564,'NI-Soc'!$B$1:$Q$2048,16,FALSE)</f>
        <v>0</v>
      </c>
      <c r="V2564" s="1214" t="e">
        <f>VLOOKUP($D2564,'NI-Soc'!$B$1:$Q$2048,17,FALSE)</f>
        <v>#REF!</v>
      </c>
      <c r="W2564" s="1214" t="e">
        <f>VLOOKUP($D2564,'NI-Soc'!$B$1:$Q$2048,18,FALSE)</f>
        <v>#REF!</v>
      </c>
      <c r="X2564" s="1214" t="e">
        <f>VLOOKUP($D2564,'NI-Soc'!$B$1:$Q$2048,19,FALSE)</f>
        <v>#REF!</v>
      </c>
    </row>
    <row r="2565" spans="1:24" hidden="1">
      <c r="A2565" s="508"/>
      <c r="B2565" s="508"/>
      <c r="C2565" s="508"/>
      <c r="D2565" s="1214" t="s">
        <v>286</v>
      </c>
      <c r="E2565" s="1215" t="s">
        <v>3067</v>
      </c>
      <c r="F2565" s="1202" t="s">
        <v>157</v>
      </c>
      <c r="G2565" s="1202"/>
      <c r="H2565" s="1202"/>
      <c r="I2565" s="1202" t="s">
        <v>53</v>
      </c>
      <c r="J2565" s="1202"/>
      <c r="K2565" s="1202"/>
      <c r="L2565" s="1202"/>
      <c r="M2565" s="1202" t="s">
        <v>290</v>
      </c>
      <c r="N2565" s="1203" t="s">
        <v>291</v>
      </c>
      <c r="O2565" s="1203"/>
      <c r="P2565" s="1203"/>
      <c r="Q2565" s="1203"/>
      <c r="R2565" s="1203"/>
      <c r="S2565" s="1214">
        <f>VLOOKUP($D2565,'NI-Soc'!$B$1:$Q$2048,12,FALSE)</f>
        <v>0</v>
      </c>
      <c r="T2565" s="1214">
        <f>VLOOKUP($D2565,'NI-Soc'!$B$1:$Q$2048,13,FALSE)</f>
        <v>0</v>
      </c>
      <c r="U2565" s="1214">
        <f>VLOOKUP($D2565,'NI-Soc'!$B$1:$Q$2048,16,FALSE)</f>
        <v>0</v>
      </c>
      <c r="V2565" s="1214" t="e">
        <f>VLOOKUP($D2565,'NI-Soc'!$B$1:$Q$2048,17,FALSE)</f>
        <v>#REF!</v>
      </c>
      <c r="W2565" s="1214" t="e">
        <f>VLOOKUP($D2565,'NI-Soc'!$B$1:$Q$2048,18,FALSE)</f>
        <v>#REF!</v>
      </c>
      <c r="X2565" s="1214" t="e">
        <f>VLOOKUP($D2565,'NI-Soc'!$B$1:$Q$2048,19,FALSE)</f>
        <v>#REF!</v>
      </c>
    </row>
    <row r="2566" spans="1:24" hidden="1">
      <c r="A2566" s="508"/>
      <c r="B2566" s="508"/>
      <c r="C2566" s="508"/>
      <c r="D2566" s="1214" t="s">
        <v>292</v>
      </c>
      <c r="E2566" s="1215" t="s">
        <v>3067</v>
      </c>
      <c r="F2566" s="1202" t="s">
        <v>157</v>
      </c>
      <c r="G2566" s="1202"/>
      <c r="H2566" s="1202"/>
      <c r="I2566" s="1202" t="s">
        <v>53</v>
      </c>
      <c r="J2566" s="1202"/>
      <c r="K2566" s="1202"/>
      <c r="L2566" s="1202"/>
      <c r="M2566" s="1202" t="s">
        <v>290</v>
      </c>
      <c r="N2566" s="1203" t="s">
        <v>293</v>
      </c>
      <c r="O2566" s="1203"/>
      <c r="P2566" s="1203"/>
      <c r="Q2566" s="1203"/>
      <c r="R2566" s="1203"/>
      <c r="S2566" s="1214">
        <f>VLOOKUP($D2566,'NI-Soc'!$B$1:$Q$2048,12,FALSE)</f>
        <v>0</v>
      </c>
      <c r="T2566" s="1214">
        <f>VLOOKUP($D2566,'NI-Soc'!$B$1:$Q$2048,13,FALSE)</f>
        <v>0</v>
      </c>
      <c r="U2566" s="1214">
        <f>VLOOKUP($D2566,'NI-Soc'!$B$1:$Q$2048,16,FALSE)</f>
        <v>0</v>
      </c>
      <c r="V2566" s="1214" t="e">
        <f>VLOOKUP($D2566,'NI-Soc'!$B$1:$Q$2048,17,FALSE)</f>
        <v>#REF!</v>
      </c>
      <c r="W2566" s="1214" t="e">
        <f>VLOOKUP($D2566,'NI-Soc'!$B$1:$Q$2048,18,FALSE)</f>
        <v>#REF!</v>
      </c>
      <c r="X2566" s="1214" t="e">
        <f>VLOOKUP($D2566,'NI-Soc'!$B$1:$Q$2048,19,FALSE)</f>
        <v>#REF!</v>
      </c>
    </row>
    <row r="2567" spans="1:24" ht="27">
      <c r="A2567" s="508"/>
      <c r="B2567" s="508"/>
      <c r="C2567" s="508"/>
      <c r="D2567" s="1214" t="s">
        <v>294</v>
      </c>
      <c r="E2567" s="1215" t="s">
        <v>3067</v>
      </c>
      <c r="F2567" s="1202" t="s">
        <v>295</v>
      </c>
      <c r="G2567" s="1202"/>
      <c r="H2567" s="1202"/>
      <c r="I2567" s="1202" t="s">
        <v>53</v>
      </c>
      <c r="J2567" s="1202"/>
      <c r="K2567" s="1202"/>
      <c r="L2567" s="1202"/>
      <c r="M2567" s="1202" t="s">
        <v>290</v>
      </c>
      <c r="N2567" s="1203" t="s">
        <v>297</v>
      </c>
      <c r="O2567" s="1203"/>
      <c r="P2567" s="1203"/>
      <c r="Q2567" s="1203"/>
      <c r="R2567" s="1203"/>
      <c r="S2567" s="1214">
        <f>VLOOKUP($D2567,'NI-Soc'!$B$1:$Q$2048,12,FALSE)</f>
        <v>0</v>
      </c>
      <c r="T2567" s="1214">
        <f>VLOOKUP($D2567,'NI-Soc'!$B$1:$Q$2048,13,FALSE)</f>
        <v>0</v>
      </c>
      <c r="U2567" s="1214">
        <f>VLOOKUP($D2567,'NI-Soc'!$B$1:$Q$2048,16,FALSE)</f>
        <v>0</v>
      </c>
      <c r="V2567" s="1214" t="e">
        <f>VLOOKUP($D2567,'NI-Soc'!$B$1:$Q$2048,17,FALSE)</f>
        <v>#REF!</v>
      </c>
      <c r="W2567" s="1214" t="e">
        <f>VLOOKUP($D2567,'NI-Soc'!$B$1:$Q$2048,18,FALSE)</f>
        <v>#REF!</v>
      </c>
      <c r="X2567" s="1214" t="e">
        <f>VLOOKUP($D2567,'NI-Soc'!$B$1:$Q$2048,19,FALSE)</f>
        <v>#REF!</v>
      </c>
    </row>
    <row r="2568" spans="1:24" hidden="1">
      <c r="A2568" s="508"/>
      <c r="B2568" s="508"/>
      <c r="C2568" s="508"/>
      <c r="D2568" s="1214" t="s">
        <v>298</v>
      </c>
      <c r="E2568" s="1215" t="s">
        <v>3067</v>
      </c>
      <c r="F2568" s="1202"/>
      <c r="G2568" s="1202"/>
      <c r="H2568" s="1202"/>
      <c r="I2568" s="1202" t="s">
        <v>71</v>
      </c>
      <c r="J2568" s="1202"/>
      <c r="K2568" s="1202"/>
      <c r="L2568" s="1202"/>
      <c r="M2568" s="1202"/>
      <c r="N2568" s="1203" t="s">
        <v>299</v>
      </c>
      <c r="O2568" s="1203"/>
      <c r="P2568" s="1203"/>
      <c r="Q2568" s="1203"/>
      <c r="R2568" s="1203"/>
      <c r="S2568" s="1214">
        <f>VLOOKUP($D2568,'NI-Soc'!$B$1:$Q$2048,12,FALSE)</f>
        <v>0</v>
      </c>
      <c r="T2568" s="1214">
        <f>VLOOKUP($D2568,'NI-Soc'!$B$1:$Q$2048,13,FALSE)</f>
        <v>0</v>
      </c>
      <c r="U2568" s="1214">
        <f>VLOOKUP($D2568,'NI-Soc'!$B$1:$Q$2048,16,FALSE)</f>
        <v>0</v>
      </c>
      <c r="V2568" s="1214" t="e">
        <f>VLOOKUP($D2568,'NI-Soc'!$B$1:$Q$2048,17,FALSE)</f>
        <v>#REF!</v>
      </c>
      <c r="W2568" s="1214" t="e">
        <f>VLOOKUP($D2568,'NI-Soc'!$B$1:$Q$2048,18,FALSE)</f>
        <v>#REF!</v>
      </c>
      <c r="X2568" s="1214" t="e">
        <f>VLOOKUP($D2568,'NI-Soc'!$B$1:$Q$2048,19,FALSE)</f>
        <v>#REF!</v>
      </c>
    </row>
    <row r="2569" spans="1:24" hidden="1">
      <c r="A2569" s="508"/>
      <c r="B2569" s="508"/>
      <c r="C2569" s="508"/>
      <c r="D2569" s="1214" t="s">
        <v>300</v>
      </c>
      <c r="E2569" s="1215" t="s">
        <v>3067</v>
      </c>
      <c r="F2569" s="1202"/>
      <c r="G2569" s="1202"/>
      <c r="H2569" s="1202"/>
      <c r="I2569" s="1202" t="s">
        <v>53</v>
      </c>
      <c r="J2569" s="1202"/>
      <c r="K2569" s="1202"/>
      <c r="L2569" s="1202"/>
      <c r="M2569" s="1202" t="s">
        <v>290</v>
      </c>
      <c r="N2569" s="1203" t="s">
        <v>302</v>
      </c>
      <c r="O2569" s="1203"/>
      <c r="P2569" s="1203"/>
      <c r="Q2569" s="1203"/>
      <c r="R2569" s="1203"/>
      <c r="S2569" s="1214">
        <f>VLOOKUP($D2569,'NI-Soc'!$B$1:$Q$2048,12,FALSE)</f>
        <v>0</v>
      </c>
      <c r="T2569" s="1214">
        <f>VLOOKUP($D2569,'NI-Soc'!$B$1:$Q$2048,13,FALSE)</f>
        <v>0</v>
      </c>
      <c r="U2569" s="1214">
        <f>VLOOKUP($D2569,'NI-Soc'!$B$1:$Q$2048,16,FALSE)</f>
        <v>0</v>
      </c>
      <c r="V2569" s="1214" t="e">
        <f>VLOOKUP($D2569,'NI-Soc'!$B$1:$Q$2048,17,FALSE)</f>
        <v>#REF!</v>
      </c>
      <c r="W2569" s="1214" t="e">
        <f>VLOOKUP($D2569,'NI-Soc'!$B$1:$Q$2048,18,FALSE)</f>
        <v>#REF!</v>
      </c>
      <c r="X2569" s="1214" t="e">
        <f>VLOOKUP($D2569,'NI-Soc'!$B$1:$Q$2048,19,FALSE)</f>
        <v>#REF!</v>
      </c>
    </row>
    <row r="2570" spans="1:24" hidden="1">
      <c r="A2570" s="508"/>
      <c r="B2570" s="508"/>
      <c r="C2570" s="508"/>
      <c r="D2570" s="1214" t="s">
        <v>303</v>
      </c>
      <c r="E2570" s="1215" t="s">
        <v>3067</v>
      </c>
      <c r="F2570" s="1202"/>
      <c r="G2570" s="1202"/>
      <c r="H2570" s="1202"/>
      <c r="I2570" s="1202" t="s">
        <v>53</v>
      </c>
      <c r="J2570" s="1202"/>
      <c r="K2570" s="1202"/>
      <c r="L2570" s="1202"/>
      <c r="M2570" s="1202" t="s">
        <v>290</v>
      </c>
      <c r="N2570" s="1203" t="s">
        <v>304</v>
      </c>
      <c r="O2570" s="1203"/>
      <c r="P2570" s="1203"/>
      <c r="Q2570" s="1203"/>
      <c r="R2570" s="1203"/>
      <c r="S2570" s="1214">
        <f>VLOOKUP($D2570,'NI-Soc'!$B$1:$Q$2048,12,FALSE)</f>
        <v>0</v>
      </c>
      <c r="T2570" s="1214">
        <f>VLOOKUP($D2570,'NI-Soc'!$B$1:$Q$2048,13,FALSE)</f>
        <v>0</v>
      </c>
      <c r="U2570" s="1214">
        <f>VLOOKUP($D2570,'NI-Soc'!$B$1:$Q$2048,16,FALSE)</f>
        <v>0</v>
      </c>
      <c r="V2570" s="1214" t="e">
        <f>VLOOKUP($D2570,'NI-Soc'!$B$1:$Q$2048,17,FALSE)</f>
        <v>#REF!</v>
      </c>
      <c r="W2570" s="1214" t="e">
        <f>VLOOKUP($D2570,'NI-Soc'!$B$1:$Q$2048,18,FALSE)</f>
        <v>#REF!</v>
      </c>
      <c r="X2570" s="1214" t="e">
        <f>VLOOKUP($D2570,'NI-Soc'!$B$1:$Q$2048,19,FALSE)</f>
        <v>#REF!</v>
      </c>
    </row>
    <row r="2571" spans="1:24" hidden="1">
      <c r="A2571" s="508"/>
      <c r="B2571" s="508"/>
      <c r="C2571" s="508"/>
      <c r="D2571" s="1214" t="s">
        <v>305</v>
      </c>
      <c r="E2571" s="1215" t="s">
        <v>3067</v>
      </c>
      <c r="F2571" s="1202"/>
      <c r="G2571" s="1202"/>
      <c r="H2571" s="1202"/>
      <c r="I2571" s="1202" t="s">
        <v>53</v>
      </c>
      <c r="J2571" s="1202"/>
      <c r="K2571" s="1202"/>
      <c r="L2571" s="1202"/>
      <c r="M2571" s="1202" t="s">
        <v>290</v>
      </c>
      <c r="N2571" s="1203" t="s">
        <v>306</v>
      </c>
      <c r="O2571" s="1203"/>
      <c r="P2571" s="1203"/>
      <c r="Q2571" s="1203"/>
      <c r="R2571" s="1203"/>
      <c r="S2571" s="1214">
        <f>VLOOKUP($D2571,'NI-Soc'!$B$1:$Q$2048,12,FALSE)</f>
        <v>0</v>
      </c>
      <c r="T2571" s="1214">
        <f>VLOOKUP($D2571,'NI-Soc'!$B$1:$Q$2048,13,FALSE)</f>
        <v>0</v>
      </c>
      <c r="U2571" s="1214">
        <f>VLOOKUP($D2571,'NI-Soc'!$B$1:$Q$2048,16,FALSE)</f>
        <v>0</v>
      </c>
      <c r="V2571" s="1214" t="e">
        <f>VLOOKUP($D2571,'NI-Soc'!$B$1:$Q$2048,17,FALSE)</f>
        <v>#REF!</v>
      </c>
      <c r="W2571" s="1214" t="e">
        <f>VLOOKUP($D2571,'NI-Soc'!$B$1:$Q$2048,18,FALSE)</f>
        <v>#REF!</v>
      </c>
      <c r="X2571" s="1214" t="e">
        <f>VLOOKUP($D2571,'NI-Soc'!$B$1:$Q$2048,19,FALSE)</f>
        <v>#REF!</v>
      </c>
    </row>
    <row r="2572" spans="1:24" hidden="1">
      <c r="A2572" s="508"/>
      <c r="B2572" s="508"/>
      <c r="C2572" s="508"/>
      <c r="D2572" s="1214" t="s">
        <v>307</v>
      </c>
      <c r="E2572" s="1215" t="s">
        <v>3067</v>
      </c>
      <c r="F2572" s="1202" t="s">
        <v>157</v>
      </c>
      <c r="G2572" s="1202"/>
      <c r="H2572" s="1202"/>
      <c r="I2572" s="1202" t="s">
        <v>53</v>
      </c>
      <c r="J2572" s="1202"/>
      <c r="K2572" s="1202"/>
      <c r="L2572" s="1202"/>
      <c r="M2572" s="1202" t="s">
        <v>290</v>
      </c>
      <c r="N2572" s="1203" t="s">
        <v>310</v>
      </c>
      <c r="O2572" s="1203"/>
      <c r="P2572" s="1203"/>
      <c r="Q2572" s="1203"/>
      <c r="R2572" s="1203"/>
      <c r="S2572" s="1214">
        <f>VLOOKUP($D2572,'NI-Soc'!$B$1:$Q$2048,12,FALSE)</f>
        <v>0</v>
      </c>
      <c r="T2572" s="1214">
        <f>VLOOKUP($D2572,'NI-Soc'!$B$1:$Q$2048,13,FALSE)</f>
        <v>0</v>
      </c>
      <c r="U2572" s="1214">
        <f>VLOOKUP($D2572,'NI-Soc'!$B$1:$Q$2048,16,FALSE)</f>
        <v>0</v>
      </c>
      <c r="V2572" s="1214" t="e">
        <f>VLOOKUP($D2572,'NI-Soc'!$B$1:$Q$2048,17,FALSE)</f>
        <v>#REF!</v>
      </c>
      <c r="W2572" s="1214" t="e">
        <f>VLOOKUP($D2572,'NI-Soc'!$B$1:$Q$2048,18,FALSE)</f>
        <v>#REF!</v>
      </c>
      <c r="X2572" s="1214" t="e">
        <f>VLOOKUP($D2572,'NI-Soc'!$B$1:$Q$2048,19,FALSE)</f>
        <v>#REF!</v>
      </c>
    </row>
    <row r="2573" spans="1:24" hidden="1">
      <c r="A2573" s="508"/>
      <c r="B2573" s="508"/>
      <c r="C2573" s="508"/>
      <c r="D2573" s="1214" t="s">
        <v>311</v>
      </c>
      <c r="E2573" s="1215" t="s">
        <v>3067</v>
      </c>
      <c r="F2573" s="1202" t="s">
        <v>157</v>
      </c>
      <c r="G2573" s="1202"/>
      <c r="H2573" s="1202"/>
      <c r="I2573" s="1202" t="s">
        <v>53</v>
      </c>
      <c r="J2573" s="1202"/>
      <c r="K2573" s="1202"/>
      <c r="L2573" s="1202"/>
      <c r="M2573" s="1202" t="s">
        <v>290</v>
      </c>
      <c r="N2573" s="1203" t="s">
        <v>312</v>
      </c>
      <c r="O2573" s="1203"/>
      <c r="P2573" s="1203"/>
      <c r="Q2573" s="1203"/>
      <c r="R2573" s="1203"/>
      <c r="S2573" s="1214">
        <f>VLOOKUP($D2573,'NI-Soc'!$B$1:$Q$2048,12,FALSE)</f>
        <v>0</v>
      </c>
      <c r="T2573" s="1214">
        <f>VLOOKUP($D2573,'NI-Soc'!$B$1:$Q$2048,13,FALSE)</f>
        <v>0</v>
      </c>
      <c r="U2573" s="1214">
        <f>VLOOKUP($D2573,'NI-Soc'!$B$1:$Q$2048,16,FALSE)</f>
        <v>0</v>
      </c>
      <c r="V2573" s="1214" t="e">
        <f>VLOOKUP($D2573,'NI-Soc'!$B$1:$Q$2048,17,FALSE)</f>
        <v>#REF!</v>
      </c>
      <c r="W2573" s="1214" t="e">
        <f>VLOOKUP($D2573,'NI-Soc'!$B$1:$Q$2048,18,FALSE)</f>
        <v>#REF!</v>
      </c>
      <c r="X2573" s="1214" t="e">
        <f>VLOOKUP($D2573,'NI-Soc'!$B$1:$Q$2048,19,FALSE)</f>
        <v>#REF!</v>
      </c>
    </row>
    <row r="2574" spans="1:24" ht="27">
      <c r="A2574" s="508"/>
      <c r="B2574" s="508"/>
      <c r="C2574" s="508"/>
      <c r="D2574" s="1214" t="s">
        <v>313</v>
      </c>
      <c r="E2574" s="1215" t="s">
        <v>3067</v>
      </c>
      <c r="F2574" s="1202" t="s">
        <v>295</v>
      </c>
      <c r="G2574" s="1202"/>
      <c r="H2574" s="1202"/>
      <c r="I2574" s="1202" t="s">
        <v>53</v>
      </c>
      <c r="J2574" s="1202"/>
      <c r="K2574" s="1202"/>
      <c r="L2574" s="1202"/>
      <c r="M2574" s="1202" t="s">
        <v>290</v>
      </c>
      <c r="N2574" s="1203" t="s">
        <v>315</v>
      </c>
      <c r="O2574" s="1203"/>
      <c r="P2574" s="1203"/>
      <c r="Q2574" s="1203"/>
      <c r="R2574" s="1203"/>
      <c r="S2574" s="1214">
        <f>VLOOKUP($D2574,'NI-Soc'!$B$1:$Q$2048,12,FALSE)</f>
        <v>0</v>
      </c>
      <c r="T2574" s="1214">
        <f>VLOOKUP($D2574,'NI-Soc'!$B$1:$Q$2048,13,FALSE)</f>
        <v>0</v>
      </c>
      <c r="U2574" s="1214">
        <f>VLOOKUP($D2574,'NI-Soc'!$B$1:$Q$2048,16,FALSE)</f>
        <v>0</v>
      </c>
      <c r="V2574" s="1214" t="e">
        <f>VLOOKUP($D2574,'NI-Soc'!$B$1:$Q$2048,17,FALSE)</f>
        <v>#REF!</v>
      </c>
      <c r="W2574" s="1214" t="e">
        <f>VLOOKUP($D2574,'NI-Soc'!$B$1:$Q$2048,18,FALSE)</f>
        <v>#REF!</v>
      </c>
      <c r="X2574" s="1214" t="e">
        <f>VLOOKUP($D2574,'NI-Soc'!$B$1:$Q$2048,19,FALSE)</f>
        <v>#REF!</v>
      </c>
    </row>
    <row r="2575" spans="1:24" hidden="1">
      <c r="A2575" s="508"/>
      <c r="B2575" s="508"/>
      <c r="C2575" s="508"/>
      <c r="D2575" s="1214" t="s">
        <v>316</v>
      </c>
      <c r="E2575" s="1215" t="s">
        <v>3067</v>
      </c>
      <c r="F2575" s="1202"/>
      <c r="G2575" s="1202"/>
      <c r="H2575" s="1202"/>
      <c r="I2575" s="1202" t="s">
        <v>71</v>
      </c>
      <c r="J2575" s="1202"/>
      <c r="K2575" s="1202"/>
      <c r="L2575" s="1202"/>
      <c r="M2575" s="1202"/>
      <c r="N2575" s="1203" t="s">
        <v>317</v>
      </c>
      <c r="O2575" s="1203"/>
      <c r="P2575" s="1203"/>
      <c r="Q2575" s="1203"/>
      <c r="R2575" s="1203"/>
      <c r="S2575" s="1214">
        <f>VLOOKUP($D2575,'NI-Soc'!$B$1:$Q$2048,12,FALSE)</f>
        <v>0</v>
      </c>
      <c r="T2575" s="1214">
        <f>VLOOKUP($D2575,'NI-Soc'!$B$1:$Q$2048,13,FALSE)</f>
        <v>0</v>
      </c>
      <c r="U2575" s="1214">
        <f>VLOOKUP($D2575,'NI-Soc'!$B$1:$Q$2048,16,FALSE)</f>
        <v>0</v>
      </c>
      <c r="V2575" s="1214" t="e">
        <f>VLOOKUP($D2575,'NI-Soc'!$B$1:$Q$2048,17,FALSE)</f>
        <v>#REF!</v>
      </c>
      <c r="W2575" s="1214" t="e">
        <f>VLOOKUP($D2575,'NI-Soc'!$B$1:$Q$2048,18,FALSE)</f>
        <v>#REF!</v>
      </c>
      <c r="X2575" s="1214" t="e">
        <f>VLOOKUP($D2575,'NI-Soc'!$B$1:$Q$2048,19,FALSE)</f>
        <v>#REF!</v>
      </c>
    </row>
    <row r="2576" spans="1:24" ht="27" hidden="1">
      <c r="A2576" s="508"/>
      <c r="B2576" s="508"/>
      <c r="C2576" s="508"/>
      <c r="D2576" s="1214" t="s">
        <v>318</v>
      </c>
      <c r="E2576" s="1215" t="s">
        <v>3067</v>
      </c>
      <c r="F2576" s="1202"/>
      <c r="G2576" s="1202"/>
      <c r="H2576" s="1202"/>
      <c r="I2576" s="1202" t="s">
        <v>53</v>
      </c>
      <c r="J2576" s="1202"/>
      <c r="K2576" s="1202"/>
      <c r="L2576" s="1202"/>
      <c r="M2576" s="1202" t="s">
        <v>290</v>
      </c>
      <c r="N2576" s="1203" t="s">
        <v>319</v>
      </c>
      <c r="O2576" s="1203"/>
      <c r="P2576" s="1203"/>
      <c r="Q2576" s="1203"/>
      <c r="R2576" s="1203"/>
      <c r="S2576" s="1214">
        <f>VLOOKUP($D2576,'NI-Soc'!$B$1:$Q$2048,12,FALSE)</f>
        <v>0</v>
      </c>
      <c r="T2576" s="1214">
        <f>VLOOKUP($D2576,'NI-Soc'!$B$1:$Q$2048,13,FALSE)</f>
        <v>0</v>
      </c>
      <c r="U2576" s="1214">
        <f>VLOOKUP($D2576,'NI-Soc'!$B$1:$Q$2048,16,FALSE)</f>
        <v>0</v>
      </c>
      <c r="V2576" s="1214" t="e">
        <f>VLOOKUP($D2576,'NI-Soc'!$B$1:$Q$2048,17,FALSE)</f>
        <v>#REF!</v>
      </c>
      <c r="W2576" s="1214" t="e">
        <f>VLOOKUP($D2576,'NI-Soc'!$B$1:$Q$2048,18,FALSE)</f>
        <v>#REF!</v>
      </c>
      <c r="X2576" s="1214" t="e">
        <f>VLOOKUP($D2576,'NI-Soc'!$B$1:$Q$2048,19,FALSE)</f>
        <v>#REF!</v>
      </c>
    </row>
    <row r="2577" spans="1:24" ht="27" hidden="1">
      <c r="A2577" s="508"/>
      <c r="B2577" s="508"/>
      <c r="C2577" s="508"/>
      <c r="D2577" s="1214" t="s">
        <v>320</v>
      </c>
      <c r="E2577" s="1215" t="s">
        <v>3067</v>
      </c>
      <c r="F2577" s="1202"/>
      <c r="G2577" s="1202"/>
      <c r="H2577" s="1202"/>
      <c r="I2577" s="1202" t="s">
        <v>53</v>
      </c>
      <c r="J2577" s="1202"/>
      <c r="K2577" s="1202"/>
      <c r="L2577" s="1202"/>
      <c r="M2577" s="1202" t="s">
        <v>290</v>
      </c>
      <c r="N2577" s="1203" t="s">
        <v>321</v>
      </c>
      <c r="O2577" s="1203"/>
      <c r="P2577" s="1203"/>
      <c r="Q2577" s="1203"/>
      <c r="R2577" s="1203"/>
      <c r="S2577" s="1214">
        <f>VLOOKUP($D2577,'NI-Soc'!$B$1:$Q$2048,12,FALSE)</f>
        <v>0</v>
      </c>
      <c r="T2577" s="1214">
        <f>VLOOKUP($D2577,'NI-Soc'!$B$1:$Q$2048,13,FALSE)</f>
        <v>0</v>
      </c>
      <c r="U2577" s="1214">
        <f>VLOOKUP($D2577,'NI-Soc'!$B$1:$Q$2048,16,FALSE)</f>
        <v>0</v>
      </c>
      <c r="V2577" s="1214" t="e">
        <f>VLOOKUP($D2577,'NI-Soc'!$B$1:$Q$2048,17,FALSE)</f>
        <v>#REF!</v>
      </c>
      <c r="W2577" s="1214" t="e">
        <f>VLOOKUP($D2577,'NI-Soc'!$B$1:$Q$2048,18,FALSE)</f>
        <v>#REF!</v>
      </c>
      <c r="X2577" s="1214" t="e">
        <f>VLOOKUP($D2577,'NI-Soc'!$B$1:$Q$2048,19,FALSE)</f>
        <v>#REF!</v>
      </c>
    </row>
    <row r="2578" spans="1:24" ht="27" hidden="1">
      <c r="A2578" s="508"/>
      <c r="B2578" s="508"/>
      <c r="C2578" s="508"/>
      <c r="D2578" s="1214" t="s">
        <v>322</v>
      </c>
      <c r="E2578" s="1215" t="s">
        <v>3067</v>
      </c>
      <c r="F2578" s="1202"/>
      <c r="G2578" s="1202"/>
      <c r="H2578" s="1202"/>
      <c r="I2578" s="1202" t="s">
        <v>53</v>
      </c>
      <c r="J2578" s="1202"/>
      <c r="K2578" s="1202"/>
      <c r="L2578" s="1202"/>
      <c r="M2578" s="1202" t="s">
        <v>290</v>
      </c>
      <c r="N2578" s="1203" t="s">
        <v>323</v>
      </c>
      <c r="O2578" s="1203"/>
      <c r="P2578" s="1203"/>
      <c r="Q2578" s="1203"/>
      <c r="R2578" s="1203"/>
      <c r="S2578" s="1214">
        <f>VLOOKUP($D2578,'NI-Soc'!$B$1:$Q$2048,12,FALSE)</f>
        <v>0</v>
      </c>
      <c r="T2578" s="1214">
        <f>VLOOKUP($D2578,'NI-Soc'!$B$1:$Q$2048,13,FALSE)</f>
        <v>0</v>
      </c>
      <c r="U2578" s="1214">
        <f>VLOOKUP($D2578,'NI-Soc'!$B$1:$Q$2048,16,FALSE)</f>
        <v>0</v>
      </c>
      <c r="V2578" s="1214" t="e">
        <f>VLOOKUP($D2578,'NI-Soc'!$B$1:$Q$2048,17,FALSE)</f>
        <v>#REF!</v>
      </c>
      <c r="W2578" s="1214" t="e">
        <f>VLOOKUP($D2578,'NI-Soc'!$B$1:$Q$2048,18,FALSE)</f>
        <v>#REF!</v>
      </c>
      <c r="X2578" s="1214" t="e">
        <f>VLOOKUP($D2578,'NI-Soc'!$B$1:$Q$2048,19,FALSE)</f>
        <v>#REF!</v>
      </c>
    </row>
    <row r="2579" spans="1:24" hidden="1">
      <c r="A2579" s="508"/>
      <c r="B2579" s="508"/>
      <c r="C2579" s="508"/>
      <c r="D2579" s="1214" t="s">
        <v>324</v>
      </c>
      <c r="E2579" s="1215" t="s">
        <v>3067</v>
      </c>
      <c r="F2579" s="1202"/>
      <c r="G2579" s="1202"/>
      <c r="H2579" s="1202"/>
      <c r="I2579" s="1202" t="s">
        <v>53</v>
      </c>
      <c r="J2579" s="1202"/>
      <c r="K2579" s="1202"/>
      <c r="L2579" s="1202"/>
      <c r="M2579" s="1202" t="s">
        <v>290</v>
      </c>
      <c r="N2579" s="1203" t="s">
        <v>325</v>
      </c>
      <c r="O2579" s="1203"/>
      <c r="P2579" s="1203"/>
      <c r="Q2579" s="1203"/>
      <c r="R2579" s="1203"/>
      <c r="S2579" s="1214">
        <f>VLOOKUP($D2579,'NI-Soc'!$B$1:$Q$2048,12,FALSE)</f>
        <v>0</v>
      </c>
      <c r="T2579" s="1214">
        <f>VLOOKUP($D2579,'NI-Soc'!$B$1:$Q$2048,13,FALSE)</f>
        <v>0</v>
      </c>
      <c r="U2579" s="1214">
        <f>VLOOKUP($D2579,'NI-Soc'!$B$1:$Q$2048,16,FALSE)</f>
        <v>0</v>
      </c>
      <c r="V2579" s="1214" t="e">
        <f>VLOOKUP($D2579,'NI-Soc'!$B$1:$Q$2048,17,FALSE)</f>
        <v>#REF!</v>
      </c>
      <c r="W2579" s="1214" t="e">
        <f>VLOOKUP($D2579,'NI-Soc'!$B$1:$Q$2048,18,FALSE)</f>
        <v>#REF!</v>
      </c>
      <c r="X2579" s="1214" t="e">
        <f>VLOOKUP($D2579,'NI-Soc'!$B$1:$Q$2048,19,FALSE)</f>
        <v>#REF!</v>
      </c>
    </row>
    <row r="2580" spans="1:24" hidden="1">
      <c r="A2580" s="508"/>
      <c r="B2580" s="508"/>
      <c r="C2580" s="508"/>
      <c r="D2580" s="1214" t="s">
        <v>326</v>
      </c>
      <c r="E2580" s="1215" t="s">
        <v>3067</v>
      </c>
      <c r="F2580" s="1202" t="s">
        <v>157</v>
      </c>
      <c r="G2580" s="1202"/>
      <c r="H2580" s="1202"/>
      <c r="I2580" s="1202" t="s">
        <v>53</v>
      </c>
      <c r="J2580" s="1202"/>
      <c r="K2580" s="1202"/>
      <c r="L2580" s="1202"/>
      <c r="M2580" s="1202" t="s">
        <v>290</v>
      </c>
      <c r="N2580" s="1203" t="s">
        <v>328</v>
      </c>
      <c r="O2580" s="1203"/>
      <c r="P2580" s="1203"/>
      <c r="Q2580" s="1203"/>
      <c r="R2580" s="1203"/>
      <c r="S2580" s="1214">
        <f>VLOOKUP($D2580,'NI-Soc'!$B$1:$Q$2048,12,FALSE)</f>
        <v>0</v>
      </c>
      <c r="T2580" s="1214">
        <f>VLOOKUP($D2580,'NI-Soc'!$B$1:$Q$2048,13,FALSE)</f>
        <v>0</v>
      </c>
      <c r="U2580" s="1214">
        <f>VLOOKUP($D2580,'NI-Soc'!$B$1:$Q$2048,16,FALSE)</f>
        <v>0</v>
      </c>
      <c r="V2580" s="1214" t="e">
        <f>VLOOKUP($D2580,'NI-Soc'!$B$1:$Q$2048,17,FALSE)</f>
        <v>#REF!</v>
      </c>
      <c r="W2580" s="1214" t="e">
        <f>VLOOKUP($D2580,'NI-Soc'!$B$1:$Q$2048,18,FALSE)</f>
        <v>#REF!</v>
      </c>
      <c r="X2580" s="1214" t="e">
        <f>VLOOKUP($D2580,'NI-Soc'!$B$1:$Q$2048,19,FALSE)</f>
        <v>#REF!</v>
      </c>
    </row>
    <row r="2581" spans="1:24" hidden="1">
      <c r="A2581" s="508"/>
      <c r="B2581" s="508"/>
      <c r="C2581" s="508"/>
      <c r="D2581" s="1214" t="s">
        <v>329</v>
      </c>
      <c r="E2581" s="1215" t="s">
        <v>3067</v>
      </c>
      <c r="F2581" s="1202" t="s">
        <v>157</v>
      </c>
      <c r="G2581" s="1202"/>
      <c r="H2581" s="1202"/>
      <c r="I2581" s="1202" t="s">
        <v>53</v>
      </c>
      <c r="J2581" s="1202"/>
      <c r="K2581" s="1202"/>
      <c r="L2581" s="1202"/>
      <c r="M2581" s="1202" t="s">
        <v>290</v>
      </c>
      <c r="N2581" s="1203" t="s">
        <v>330</v>
      </c>
      <c r="O2581" s="1203"/>
      <c r="P2581" s="1203"/>
      <c r="Q2581" s="1203"/>
      <c r="R2581" s="1203"/>
      <c r="S2581" s="1214">
        <f>VLOOKUP($D2581,'NI-Soc'!$B$1:$Q$2048,12,FALSE)</f>
        <v>0</v>
      </c>
      <c r="T2581" s="1214">
        <f>VLOOKUP($D2581,'NI-Soc'!$B$1:$Q$2048,13,FALSE)</f>
        <v>0</v>
      </c>
      <c r="U2581" s="1214">
        <f>VLOOKUP($D2581,'NI-Soc'!$B$1:$Q$2048,16,FALSE)</f>
        <v>0</v>
      </c>
      <c r="V2581" s="1214" t="e">
        <f>VLOOKUP($D2581,'NI-Soc'!$B$1:$Q$2048,17,FALSE)</f>
        <v>#REF!</v>
      </c>
      <c r="W2581" s="1214" t="e">
        <f>VLOOKUP($D2581,'NI-Soc'!$B$1:$Q$2048,18,FALSE)</f>
        <v>#REF!</v>
      </c>
      <c r="X2581" s="1214" t="e">
        <f>VLOOKUP($D2581,'NI-Soc'!$B$1:$Q$2048,19,FALSE)</f>
        <v>#REF!</v>
      </c>
    </row>
    <row r="2582" spans="1:24" ht="27">
      <c r="A2582" s="508"/>
      <c r="B2582" s="508"/>
      <c r="C2582" s="508"/>
      <c r="D2582" s="1214" t="s">
        <v>331</v>
      </c>
      <c r="E2582" s="1215" t="s">
        <v>3067</v>
      </c>
      <c r="F2582" s="1202" t="s">
        <v>295</v>
      </c>
      <c r="G2582" s="1202"/>
      <c r="H2582" s="1202"/>
      <c r="I2582" s="1202" t="s">
        <v>53</v>
      </c>
      <c r="J2582" s="1202"/>
      <c r="K2582" s="1202"/>
      <c r="L2582" s="1202"/>
      <c r="M2582" s="1202" t="s">
        <v>290</v>
      </c>
      <c r="N2582" s="1203" t="s">
        <v>332</v>
      </c>
      <c r="O2582" s="1203"/>
      <c r="P2582" s="1203"/>
      <c r="Q2582" s="1203"/>
      <c r="R2582" s="1203"/>
      <c r="S2582" s="1214">
        <f>VLOOKUP($D2582,'NI-Soc'!$B$1:$Q$2048,12,FALSE)</f>
        <v>0</v>
      </c>
      <c r="T2582" s="1214">
        <f>VLOOKUP($D2582,'NI-Soc'!$B$1:$Q$2048,13,FALSE)</f>
        <v>0</v>
      </c>
      <c r="U2582" s="1214">
        <f>VLOOKUP($D2582,'NI-Soc'!$B$1:$Q$2048,16,FALSE)</f>
        <v>0</v>
      </c>
      <c r="V2582" s="1214" t="e">
        <f>VLOOKUP($D2582,'NI-Soc'!$B$1:$Q$2048,17,FALSE)</f>
        <v>#REF!</v>
      </c>
      <c r="W2582" s="1214" t="e">
        <f>VLOOKUP($D2582,'NI-Soc'!$B$1:$Q$2048,18,FALSE)</f>
        <v>#REF!</v>
      </c>
      <c r="X2582" s="1214" t="e">
        <f>VLOOKUP($D2582,'NI-Soc'!$B$1:$Q$2048,19,FALSE)</f>
        <v>#REF!</v>
      </c>
    </row>
    <row r="2583" spans="1:24" hidden="1">
      <c r="A2583" s="508"/>
      <c r="B2583" s="508"/>
      <c r="C2583" s="508"/>
      <c r="D2583" s="1214" t="s">
        <v>333</v>
      </c>
      <c r="E2583" s="1215" t="s">
        <v>3067</v>
      </c>
      <c r="F2583" s="1202"/>
      <c r="G2583" s="1202"/>
      <c r="H2583" s="1202"/>
      <c r="I2583" s="1202" t="s">
        <v>53</v>
      </c>
      <c r="J2583" s="1202"/>
      <c r="K2583" s="1202"/>
      <c r="L2583" s="1202"/>
      <c r="M2583" s="1202" t="s">
        <v>290</v>
      </c>
      <c r="N2583" s="1203" t="s">
        <v>334</v>
      </c>
      <c r="O2583" s="1203"/>
      <c r="P2583" s="1203"/>
      <c r="Q2583" s="1203"/>
      <c r="R2583" s="1203"/>
      <c r="S2583" s="1214">
        <f>VLOOKUP($D2583,'NI-Soc'!$B$1:$Q$2048,12,FALSE)</f>
        <v>0</v>
      </c>
      <c r="T2583" s="1214">
        <f>VLOOKUP($D2583,'NI-Soc'!$B$1:$Q$2048,13,FALSE)</f>
        <v>0</v>
      </c>
      <c r="U2583" s="1214">
        <f>VLOOKUP($D2583,'NI-Soc'!$B$1:$Q$2048,16,FALSE)</f>
        <v>0</v>
      </c>
      <c r="V2583" s="1214" t="e">
        <f>VLOOKUP($D2583,'NI-Soc'!$B$1:$Q$2048,17,FALSE)</f>
        <v>#REF!</v>
      </c>
      <c r="W2583" s="1214" t="e">
        <f>VLOOKUP($D2583,'NI-Soc'!$B$1:$Q$2048,18,FALSE)</f>
        <v>#REF!</v>
      </c>
      <c r="X2583" s="1214" t="e">
        <f>VLOOKUP($D2583,'NI-Soc'!$B$1:$Q$2048,19,FALSE)</f>
        <v>#REF!</v>
      </c>
    </row>
    <row r="2584" spans="1:24" hidden="1">
      <c r="A2584" s="508"/>
      <c r="B2584" s="508"/>
      <c r="C2584" s="508"/>
      <c r="D2584" s="1214" t="s">
        <v>335</v>
      </c>
      <c r="E2584" s="1215" t="s">
        <v>3067</v>
      </c>
      <c r="F2584" s="1202" t="s">
        <v>157</v>
      </c>
      <c r="G2584" s="1202"/>
      <c r="H2584" s="1202"/>
      <c r="I2584" s="1202" t="s">
        <v>53</v>
      </c>
      <c r="J2584" s="1202"/>
      <c r="K2584" s="1202"/>
      <c r="L2584" s="1202"/>
      <c r="M2584" s="1202" t="s">
        <v>290</v>
      </c>
      <c r="N2584" s="1203" t="s">
        <v>337</v>
      </c>
      <c r="O2584" s="1203"/>
      <c r="P2584" s="1203"/>
      <c r="Q2584" s="1203"/>
      <c r="R2584" s="1203"/>
      <c r="S2584" s="1214">
        <f>VLOOKUP($D2584,'NI-Soc'!$B$1:$Q$2048,12,FALSE)</f>
        <v>0</v>
      </c>
      <c r="T2584" s="1214">
        <f>VLOOKUP($D2584,'NI-Soc'!$B$1:$Q$2048,13,FALSE)</f>
        <v>0</v>
      </c>
      <c r="U2584" s="1214">
        <f>VLOOKUP($D2584,'NI-Soc'!$B$1:$Q$2048,16,FALSE)</f>
        <v>0</v>
      </c>
      <c r="V2584" s="1214" t="e">
        <f>VLOOKUP($D2584,'NI-Soc'!$B$1:$Q$2048,17,FALSE)</f>
        <v>#REF!</v>
      </c>
      <c r="W2584" s="1214" t="e">
        <f>VLOOKUP($D2584,'NI-Soc'!$B$1:$Q$2048,18,FALSE)</f>
        <v>#REF!</v>
      </c>
      <c r="X2584" s="1214" t="e">
        <f>VLOOKUP($D2584,'NI-Soc'!$B$1:$Q$2048,19,FALSE)</f>
        <v>#REF!</v>
      </c>
    </row>
    <row r="2585" spans="1:24" hidden="1">
      <c r="A2585" s="508"/>
      <c r="B2585" s="508"/>
      <c r="C2585" s="508"/>
      <c r="D2585" s="1214" t="s">
        <v>338</v>
      </c>
      <c r="E2585" s="1215" t="s">
        <v>3067</v>
      </c>
      <c r="F2585" s="1202" t="s">
        <v>157</v>
      </c>
      <c r="G2585" s="1202"/>
      <c r="H2585" s="1202"/>
      <c r="I2585" s="1202" t="s">
        <v>53</v>
      </c>
      <c r="J2585" s="1202"/>
      <c r="K2585" s="1202"/>
      <c r="L2585" s="1202"/>
      <c r="M2585" s="1202" t="s">
        <v>290</v>
      </c>
      <c r="N2585" s="1203" t="s">
        <v>339</v>
      </c>
      <c r="O2585" s="1203"/>
      <c r="P2585" s="1203"/>
      <c r="Q2585" s="1203"/>
      <c r="R2585" s="1203"/>
      <c r="S2585" s="1214">
        <f>VLOOKUP($D2585,'NI-Soc'!$B$1:$Q$2048,12,FALSE)</f>
        <v>0</v>
      </c>
      <c r="T2585" s="1214">
        <f>VLOOKUP($D2585,'NI-Soc'!$B$1:$Q$2048,13,FALSE)</f>
        <v>0</v>
      </c>
      <c r="U2585" s="1214">
        <f>VLOOKUP($D2585,'NI-Soc'!$B$1:$Q$2048,16,FALSE)</f>
        <v>0</v>
      </c>
      <c r="V2585" s="1214" t="e">
        <f>VLOOKUP($D2585,'NI-Soc'!$B$1:$Q$2048,17,FALSE)</f>
        <v>#REF!</v>
      </c>
      <c r="W2585" s="1214" t="e">
        <f>VLOOKUP($D2585,'NI-Soc'!$B$1:$Q$2048,18,FALSE)</f>
        <v>#REF!</v>
      </c>
      <c r="X2585" s="1214" t="e">
        <f>VLOOKUP($D2585,'NI-Soc'!$B$1:$Q$2048,19,FALSE)</f>
        <v>#REF!</v>
      </c>
    </row>
    <row r="2586" spans="1:24" ht="27">
      <c r="A2586" s="508"/>
      <c r="B2586" s="508"/>
      <c r="C2586" s="508"/>
      <c r="D2586" s="1214" t="s">
        <v>340</v>
      </c>
      <c r="E2586" s="1215" t="s">
        <v>3067</v>
      </c>
      <c r="F2586" s="1202" t="s">
        <v>295</v>
      </c>
      <c r="G2586" s="1202"/>
      <c r="H2586" s="1202"/>
      <c r="I2586" s="1202" t="s">
        <v>53</v>
      </c>
      <c r="J2586" s="1202"/>
      <c r="K2586" s="1202"/>
      <c r="L2586" s="1202"/>
      <c r="M2586" s="1202" t="s">
        <v>290</v>
      </c>
      <c r="N2586" s="1203" t="s">
        <v>341</v>
      </c>
      <c r="O2586" s="1203"/>
      <c r="P2586" s="1203"/>
      <c r="Q2586" s="1203"/>
      <c r="R2586" s="1203"/>
      <c r="S2586" s="1214">
        <f>VLOOKUP($D2586,'NI-Soc'!$B$1:$Q$2048,12,FALSE)</f>
        <v>0</v>
      </c>
      <c r="T2586" s="1214">
        <f>VLOOKUP($D2586,'NI-Soc'!$B$1:$Q$2048,13,FALSE)</f>
        <v>0</v>
      </c>
      <c r="U2586" s="1214">
        <f>VLOOKUP($D2586,'NI-Soc'!$B$1:$Q$2048,16,FALSE)</f>
        <v>0</v>
      </c>
      <c r="V2586" s="1214" t="e">
        <f>VLOOKUP($D2586,'NI-Soc'!$B$1:$Q$2048,17,FALSE)</f>
        <v>#REF!</v>
      </c>
      <c r="W2586" s="1214" t="e">
        <f>VLOOKUP($D2586,'NI-Soc'!$B$1:$Q$2048,18,FALSE)</f>
        <v>#REF!</v>
      </c>
      <c r="X2586" s="1214" t="e">
        <f>VLOOKUP($D2586,'NI-Soc'!$B$1:$Q$2048,19,FALSE)</f>
        <v>#REF!</v>
      </c>
    </row>
    <row r="2587" spans="1:24" hidden="1">
      <c r="A2587" s="508"/>
      <c r="B2587" s="508"/>
      <c r="C2587" s="508"/>
      <c r="D2587" s="1214" t="s">
        <v>342</v>
      </c>
      <c r="E2587" s="1215" t="s">
        <v>3067</v>
      </c>
      <c r="F2587" s="1202"/>
      <c r="G2587" s="1202"/>
      <c r="H2587" s="1202"/>
      <c r="I2587" s="1202" t="s">
        <v>71</v>
      </c>
      <c r="J2587" s="1202"/>
      <c r="K2587" s="1202"/>
      <c r="L2587" s="1202"/>
      <c r="M2587" s="1202"/>
      <c r="N2587" s="1203" t="s">
        <v>343</v>
      </c>
      <c r="O2587" s="1203"/>
      <c r="P2587" s="1203"/>
      <c r="Q2587" s="1203"/>
      <c r="R2587" s="1203"/>
      <c r="S2587" s="1214">
        <f>VLOOKUP($D2587,'NI-Soc'!$B$1:$Q$2048,12,FALSE)</f>
        <v>0</v>
      </c>
      <c r="T2587" s="1214">
        <f>VLOOKUP($D2587,'NI-Soc'!$B$1:$Q$2048,13,FALSE)</f>
        <v>0</v>
      </c>
      <c r="U2587" s="1214">
        <f>VLOOKUP($D2587,'NI-Soc'!$B$1:$Q$2048,16,FALSE)</f>
        <v>0</v>
      </c>
      <c r="V2587" s="1214" t="e">
        <f>VLOOKUP($D2587,'NI-Soc'!$B$1:$Q$2048,17,FALSE)</f>
        <v>#REF!</v>
      </c>
      <c r="W2587" s="1214" t="e">
        <f>VLOOKUP($D2587,'NI-Soc'!$B$1:$Q$2048,18,FALSE)</f>
        <v>#REF!</v>
      </c>
      <c r="X2587" s="1214" t="e">
        <f>VLOOKUP($D2587,'NI-Soc'!$B$1:$Q$2048,19,FALSE)</f>
        <v>#REF!</v>
      </c>
    </row>
    <row r="2588" spans="1:24" ht="27" hidden="1">
      <c r="A2588" s="508"/>
      <c r="B2588" s="508"/>
      <c r="C2588" s="508"/>
      <c r="D2588" s="1214" t="s">
        <v>344</v>
      </c>
      <c r="E2588" s="1215" t="s">
        <v>3067</v>
      </c>
      <c r="F2588" s="1202"/>
      <c r="G2588" s="1202"/>
      <c r="H2588" s="1202"/>
      <c r="I2588" s="1202" t="s">
        <v>53</v>
      </c>
      <c r="J2588" s="1202"/>
      <c r="K2588" s="1202"/>
      <c r="L2588" s="1202"/>
      <c r="M2588" s="1202" t="s">
        <v>290</v>
      </c>
      <c r="N2588" s="1203" t="s">
        <v>345</v>
      </c>
      <c r="O2588" s="1203"/>
      <c r="P2588" s="1203"/>
      <c r="Q2588" s="1203"/>
      <c r="R2588" s="1203"/>
      <c r="S2588" s="1214">
        <f>VLOOKUP($D2588,'NI-Soc'!$B$1:$Q$2048,12,FALSE)</f>
        <v>0</v>
      </c>
      <c r="T2588" s="1214">
        <f>VLOOKUP($D2588,'NI-Soc'!$B$1:$Q$2048,13,FALSE)</f>
        <v>0</v>
      </c>
      <c r="U2588" s="1214">
        <f>VLOOKUP($D2588,'NI-Soc'!$B$1:$Q$2048,16,FALSE)</f>
        <v>0</v>
      </c>
      <c r="V2588" s="1214" t="e">
        <f>VLOOKUP($D2588,'NI-Soc'!$B$1:$Q$2048,17,FALSE)</f>
        <v>#REF!</v>
      </c>
      <c r="W2588" s="1214" t="e">
        <f>VLOOKUP($D2588,'NI-Soc'!$B$1:$Q$2048,18,FALSE)</f>
        <v>#REF!</v>
      </c>
      <c r="X2588" s="1214" t="e">
        <f>VLOOKUP($D2588,'NI-Soc'!$B$1:$Q$2048,19,FALSE)</f>
        <v>#REF!</v>
      </c>
    </row>
    <row r="2589" spans="1:24" ht="27" hidden="1">
      <c r="A2589" s="508"/>
      <c r="B2589" s="508"/>
      <c r="C2589" s="508"/>
      <c r="D2589" s="1214" t="s">
        <v>346</v>
      </c>
      <c r="E2589" s="1215" t="s">
        <v>3067</v>
      </c>
      <c r="F2589" s="1202"/>
      <c r="G2589" s="1202"/>
      <c r="H2589" s="1202"/>
      <c r="I2589" s="1202" t="s">
        <v>53</v>
      </c>
      <c r="J2589" s="1202"/>
      <c r="K2589" s="1202"/>
      <c r="L2589" s="1202"/>
      <c r="M2589" s="1202" t="s">
        <v>290</v>
      </c>
      <c r="N2589" s="1203" t="s">
        <v>347</v>
      </c>
      <c r="O2589" s="1203"/>
      <c r="P2589" s="1203"/>
      <c r="Q2589" s="1203"/>
      <c r="R2589" s="1203"/>
      <c r="S2589" s="1214">
        <f>VLOOKUP($D2589,'NI-Soc'!$B$1:$Q$2048,12,FALSE)</f>
        <v>0</v>
      </c>
      <c r="T2589" s="1214">
        <f>VLOOKUP($D2589,'NI-Soc'!$B$1:$Q$2048,13,FALSE)</f>
        <v>0</v>
      </c>
      <c r="U2589" s="1214">
        <f>VLOOKUP($D2589,'NI-Soc'!$B$1:$Q$2048,16,FALSE)</f>
        <v>0</v>
      </c>
      <c r="V2589" s="1214" t="e">
        <f>VLOOKUP($D2589,'NI-Soc'!$B$1:$Q$2048,17,FALSE)</f>
        <v>#REF!</v>
      </c>
      <c r="W2589" s="1214" t="e">
        <f>VLOOKUP($D2589,'NI-Soc'!$B$1:$Q$2048,18,FALSE)</f>
        <v>#REF!</v>
      </c>
      <c r="X2589" s="1214" t="e">
        <f>VLOOKUP($D2589,'NI-Soc'!$B$1:$Q$2048,19,FALSE)</f>
        <v>#REF!</v>
      </c>
    </row>
    <row r="2590" spans="1:24" ht="27" hidden="1">
      <c r="A2590" s="508"/>
      <c r="B2590" s="508"/>
      <c r="C2590" s="508"/>
      <c r="D2590" s="1214" t="s">
        <v>348</v>
      </c>
      <c r="E2590" s="1215" t="s">
        <v>3067</v>
      </c>
      <c r="F2590" s="1202"/>
      <c r="G2590" s="1202"/>
      <c r="H2590" s="1202"/>
      <c r="I2590" s="1202" t="s">
        <v>53</v>
      </c>
      <c r="J2590" s="1202"/>
      <c r="K2590" s="1202"/>
      <c r="L2590" s="1202"/>
      <c r="M2590" s="1202" t="s">
        <v>290</v>
      </c>
      <c r="N2590" s="1203" t="s">
        <v>349</v>
      </c>
      <c r="O2590" s="1203"/>
      <c r="P2590" s="1203"/>
      <c r="Q2590" s="1203"/>
      <c r="R2590" s="1203"/>
      <c r="S2590" s="1214">
        <f>VLOOKUP($D2590,'NI-Soc'!$B$1:$Q$2048,12,FALSE)</f>
        <v>0</v>
      </c>
      <c r="T2590" s="1214">
        <f>VLOOKUP($D2590,'NI-Soc'!$B$1:$Q$2048,13,FALSE)</f>
        <v>0</v>
      </c>
      <c r="U2590" s="1214">
        <f>VLOOKUP($D2590,'NI-Soc'!$B$1:$Q$2048,16,FALSE)</f>
        <v>0</v>
      </c>
      <c r="V2590" s="1214" t="e">
        <f>VLOOKUP($D2590,'NI-Soc'!$B$1:$Q$2048,17,FALSE)</f>
        <v>#REF!</v>
      </c>
      <c r="W2590" s="1214" t="e">
        <f>VLOOKUP($D2590,'NI-Soc'!$B$1:$Q$2048,18,FALSE)</f>
        <v>#REF!</v>
      </c>
      <c r="X2590" s="1214" t="e">
        <f>VLOOKUP($D2590,'NI-Soc'!$B$1:$Q$2048,19,FALSE)</f>
        <v>#REF!</v>
      </c>
    </row>
    <row r="2591" spans="1:24" ht="27" hidden="1">
      <c r="A2591" s="508"/>
      <c r="B2591" s="508"/>
      <c r="C2591" s="508"/>
      <c r="D2591" s="1214" t="s">
        <v>350</v>
      </c>
      <c r="E2591" s="1215" t="s">
        <v>3067</v>
      </c>
      <c r="F2591" s="1202" t="s">
        <v>157</v>
      </c>
      <c r="G2591" s="1202"/>
      <c r="H2591" s="1202"/>
      <c r="I2591" s="1202" t="s">
        <v>53</v>
      </c>
      <c r="J2591" s="1202"/>
      <c r="K2591" s="1202"/>
      <c r="L2591" s="1202"/>
      <c r="M2591" s="1202" t="s">
        <v>290</v>
      </c>
      <c r="N2591" s="1203" t="s">
        <v>353</v>
      </c>
      <c r="O2591" s="1203"/>
      <c r="P2591" s="1203"/>
      <c r="Q2591" s="1203"/>
      <c r="R2591" s="1203"/>
      <c r="S2591" s="1214">
        <f>VLOOKUP($D2591,'NI-Soc'!$B$1:$Q$2048,12,FALSE)</f>
        <v>0</v>
      </c>
      <c r="T2591" s="1214">
        <f>VLOOKUP($D2591,'NI-Soc'!$B$1:$Q$2048,13,FALSE)</f>
        <v>0</v>
      </c>
      <c r="U2591" s="1214">
        <f>VLOOKUP($D2591,'NI-Soc'!$B$1:$Q$2048,16,FALSE)</f>
        <v>0</v>
      </c>
      <c r="V2591" s="1214" t="e">
        <f>VLOOKUP($D2591,'NI-Soc'!$B$1:$Q$2048,17,FALSE)</f>
        <v>#REF!</v>
      </c>
      <c r="W2591" s="1214" t="e">
        <f>VLOOKUP($D2591,'NI-Soc'!$B$1:$Q$2048,18,FALSE)</f>
        <v>#REF!</v>
      </c>
      <c r="X2591" s="1214" t="e">
        <f>VLOOKUP($D2591,'NI-Soc'!$B$1:$Q$2048,19,FALSE)</f>
        <v>#REF!</v>
      </c>
    </row>
    <row r="2592" spans="1:24" hidden="1">
      <c r="A2592" s="508"/>
      <c r="B2592" s="508"/>
      <c r="C2592" s="508"/>
      <c r="D2592" s="1214" t="s">
        <v>354</v>
      </c>
      <c r="E2592" s="1215" t="s">
        <v>3067</v>
      </c>
      <c r="F2592" s="1202" t="s">
        <v>157</v>
      </c>
      <c r="G2592" s="1202"/>
      <c r="H2592" s="1202"/>
      <c r="I2592" s="1202" t="s">
        <v>53</v>
      </c>
      <c r="J2592" s="1202"/>
      <c r="K2592" s="1202"/>
      <c r="L2592" s="1202"/>
      <c r="M2592" s="1202" t="s">
        <v>290</v>
      </c>
      <c r="N2592" s="1203" t="s">
        <v>355</v>
      </c>
      <c r="O2592" s="1203"/>
      <c r="P2592" s="1203"/>
      <c r="Q2592" s="1203"/>
      <c r="R2592" s="1203"/>
      <c r="S2592" s="1214">
        <f>VLOOKUP($D2592,'NI-Soc'!$B$1:$Q$2048,12,FALSE)</f>
        <v>0</v>
      </c>
      <c r="T2592" s="1214">
        <f>VLOOKUP($D2592,'NI-Soc'!$B$1:$Q$2048,13,FALSE)</f>
        <v>0</v>
      </c>
      <c r="U2592" s="1214">
        <f>VLOOKUP($D2592,'NI-Soc'!$B$1:$Q$2048,16,FALSE)</f>
        <v>0</v>
      </c>
      <c r="V2592" s="1214" t="e">
        <f>VLOOKUP($D2592,'NI-Soc'!$B$1:$Q$2048,17,FALSE)</f>
        <v>#REF!</v>
      </c>
      <c r="W2592" s="1214" t="e">
        <f>VLOOKUP($D2592,'NI-Soc'!$B$1:$Q$2048,18,FALSE)</f>
        <v>#REF!</v>
      </c>
      <c r="X2592" s="1214" t="e">
        <f>VLOOKUP($D2592,'NI-Soc'!$B$1:$Q$2048,19,FALSE)</f>
        <v>#REF!</v>
      </c>
    </row>
    <row r="2593" spans="1:24" ht="27">
      <c r="A2593" s="508"/>
      <c r="B2593" s="508"/>
      <c r="C2593" s="508"/>
      <c r="D2593" s="1214" t="s">
        <v>356</v>
      </c>
      <c r="E2593" s="1215" t="s">
        <v>3067</v>
      </c>
      <c r="F2593" s="1202"/>
      <c r="G2593" s="1202"/>
      <c r="H2593" s="1202"/>
      <c r="I2593" s="1202" t="s">
        <v>53</v>
      </c>
      <c r="J2593" s="1202"/>
      <c r="K2593" s="1202"/>
      <c r="L2593" s="1202"/>
      <c r="M2593" s="1202" t="s">
        <v>290</v>
      </c>
      <c r="N2593" s="1203" t="s">
        <v>358</v>
      </c>
      <c r="O2593" s="1203"/>
      <c r="P2593" s="1203"/>
      <c r="Q2593" s="1203"/>
      <c r="R2593" s="1203"/>
      <c r="S2593" s="1214">
        <f>VLOOKUP($D2593,'NI-Soc'!$B$1:$Q$2048,12,FALSE)</f>
        <v>0</v>
      </c>
      <c r="T2593" s="1214">
        <f>VLOOKUP($D2593,'NI-Soc'!$B$1:$Q$2048,13,FALSE)</f>
        <v>0</v>
      </c>
      <c r="U2593" s="1214">
        <f>VLOOKUP($D2593,'NI-Soc'!$B$1:$Q$2048,16,FALSE)</f>
        <v>0</v>
      </c>
      <c r="V2593" s="1214" t="e">
        <f>VLOOKUP($D2593,'NI-Soc'!$B$1:$Q$2048,17,FALSE)</f>
        <v>#REF!</v>
      </c>
      <c r="W2593" s="1214" t="e">
        <f>VLOOKUP($D2593,'NI-Soc'!$B$1:$Q$2048,18,FALSE)</f>
        <v>#REF!</v>
      </c>
      <c r="X2593" s="1214" t="e">
        <f>VLOOKUP($D2593,'NI-Soc'!$B$1:$Q$2048,19,FALSE)</f>
        <v>#REF!</v>
      </c>
    </row>
    <row r="2594" spans="1:24" hidden="1">
      <c r="A2594" s="508"/>
      <c r="B2594" s="508"/>
      <c r="C2594" s="508"/>
      <c r="D2594" s="1214" t="s">
        <v>359</v>
      </c>
      <c r="E2594" s="1215" t="s">
        <v>3067</v>
      </c>
      <c r="F2594" s="1202"/>
      <c r="G2594" s="1202"/>
      <c r="H2594" s="1202"/>
      <c r="I2594" s="1202" t="s">
        <v>53</v>
      </c>
      <c r="J2594" s="1202"/>
      <c r="K2594" s="1202"/>
      <c r="L2594" s="1202"/>
      <c r="M2594" s="1202" t="s">
        <v>290</v>
      </c>
      <c r="N2594" s="1203" t="s">
        <v>360</v>
      </c>
      <c r="O2594" s="1203"/>
      <c r="P2594" s="1203"/>
      <c r="Q2594" s="1203"/>
      <c r="R2594" s="1203"/>
      <c r="S2594" s="1214">
        <f>VLOOKUP($D2594,'NI-Soc'!$B$1:$Q$2048,12,FALSE)</f>
        <v>0</v>
      </c>
      <c r="T2594" s="1214">
        <f>VLOOKUP($D2594,'NI-Soc'!$B$1:$Q$2048,13,FALSE)</f>
        <v>0</v>
      </c>
      <c r="U2594" s="1214">
        <f>VLOOKUP($D2594,'NI-Soc'!$B$1:$Q$2048,16,FALSE)</f>
        <v>0</v>
      </c>
      <c r="V2594" s="1214" t="e">
        <f>VLOOKUP($D2594,'NI-Soc'!$B$1:$Q$2048,17,FALSE)</f>
        <v>#REF!</v>
      </c>
      <c r="W2594" s="1214" t="e">
        <f>VLOOKUP($D2594,'NI-Soc'!$B$1:$Q$2048,18,FALSE)</f>
        <v>#REF!</v>
      </c>
      <c r="X2594" s="1214" t="e">
        <f>VLOOKUP($D2594,'NI-Soc'!$B$1:$Q$2048,19,FALSE)</f>
        <v>#REF!</v>
      </c>
    </row>
    <row r="2595" spans="1:24" hidden="1">
      <c r="A2595" s="508"/>
      <c r="B2595" s="508"/>
      <c r="C2595" s="508"/>
      <c r="D2595" s="1214" t="s">
        <v>361</v>
      </c>
      <c r="E2595" s="1215" t="s">
        <v>3067</v>
      </c>
      <c r="F2595" s="1202" t="s">
        <v>157</v>
      </c>
      <c r="G2595" s="1202"/>
      <c r="H2595" s="1202"/>
      <c r="I2595" s="1202" t="s">
        <v>71</v>
      </c>
      <c r="J2595" s="1202"/>
      <c r="K2595" s="1202"/>
      <c r="L2595" s="1202"/>
      <c r="M2595" s="1202" t="s">
        <v>290</v>
      </c>
      <c r="N2595" s="1203" t="s">
        <v>363</v>
      </c>
      <c r="O2595" s="1203"/>
      <c r="P2595" s="1203"/>
      <c r="Q2595" s="1203"/>
      <c r="R2595" s="1203"/>
      <c r="S2595" s="1214">
        <f>VLOOKUP($D2595,'NI-Soc'!$B$1:$Q$2048,12,FALSE)</f>
        <v>0</v>
      </c>
      <c r="T2595" s="1214">
        <f>VLOOKUP($D2595,'NI-Soc'!$B$1:$Q$2048,13,FALSE)</f>
        <v>0</v>
      </c>
      <c r="U2595" s="1214">
        <f>VLOOKUP($D2595,'NI-Soc'!$B$1:$Q$2048,16,FALSE)</f>
        <v>0</v>
      </c>
      <c r="V2595" s="1214" t="e">
        <f>VLOOKUP($D2595,'NI-Soc'!$B$1:$Q$2048,17,FALSE)</f>
        <v>#REF!</v>
      </c>
      <c r="W2595" s="1214" t="e">
        <f>VLOOKUP($D2595,'NI-Soc'!$B$1:$Q$2048,18,FALSE)</f>
        <v>#REF!</v>
      </c>
      <c r="X2595" s="1214" t="e">
        <f>VLOOKUP($D2595,'NI-Soc'!$B$1:$Q$2048,19,FALSE)</f>
        <v>#REF!</v>
      </c>
    </row>
    <row r="2596" spans="1:24" hidden="1">
      <c r="A2596" s="508"/>
      <c r="B2596" s="508"/>
      <c r="C2596" s="508"/>
      <c r="D2596" s="1216" t="s">
        <v>364</v>
      </c>
      <c r="E2596" s="1217" t="s">
        <v>3067</v>
      </c>
      <c r="F2596" s="1202" t="s">
        <v>157</v>
      </c>
      <c r="G2596" s="1202"/>
      <c r="H2596" s="1202"/>
      <c r="I2596" s="1202" t="s">
        <v>53</v>
      </c>
      <c r="J2596" s="1202"/>
      <c r="K2596" s="1202"/>
      <c r="L2596" s="1202"/>
      <c r="M2596" s="1202" t="s">
        <v>290</v>
      </c>
      <c r="N2596" s="1203" t="s">
        <v>366</v>
      </c>
      <c r="O2596" s="1203"/>
      <c r="P2596" s="1203"/>
      <c r="Q2596" s="1203"/>
      <c r="R2596" s="1203"/>
      <c r="S2596" s="1214">
        <f>VLOOKUP($D2596,'NI-Soc'!$B$1:$Q$2048,12,FALSE)</f>
        <v>0</v>
      </c>
      <c r="T2596" s="1214">
        <f>VLOOKUP($D2596,'NI-Soc'!$B$1:$Q$2048,13,FALSE)</f>
        <v>0</v>
      </c>
      <c r="U2596" s="1214">
        <f>VLOOKUP($D2596,'NI-Soc'!$B$1:$Q$2048,16,FALSE)</f>
        <v>0</v>
      </c>
      <c r="V2596" s="1214"/>
      <c r="W2596" s="1214"/>
      <c r="X2596" s="1214"/>
    </row>
    <row r="2597" spans="1:24" hidden="1">
      <c r="A2597" s="508"/>
      <c r="B2597" s="508"/>
      <c r="C2597" s="508"/>
      <c r="D2597" s="1216" t="s">
        <v>367</v>
      </c>
      <c r="E2597" s="1217" t="s">
        <v>3067</v>
      </c>
      <c r="F2597" s="1202" t="s">
        <v>157</v>
      </c>
      <c r="G2597" s="1202"/>
      <c r="H2597" s="1202"/>
      <c r="I2597" s="1202" t="s">
        <v>53</v>
      </c>
      <c r="J2597" s="1202"/>
      <c r="K2597" s="1202"/>
      <c r="L2597" s="1202"/>
      <c r="M2597" s="1202" t="s">
        <v>290</v>
      </c>
      <c r="N2597" s="1203" t="s">
        <v>368</v>
      </c>
      <c r="O2597" s="1203"/>
      <c r="P2597" s="1203"/>
      <c r="Q2597" s="1203"/>
      <c r="R2597" s="1203"/>
      <c r="S2597" s="1214">
        <f>VLOOKUP($D2597,'NI-Soc'!$B$1:$Q$2048,12,FALSE)</f>
        <v>0</v>
      </c>
      <c r="T2597" s="1214">
        <f>VLOOKUP($D2597,'NI-Soc'!$B$1:$Q$2048,13,FALSE)</f>
        <v>0</v>
      </c>
      <c r="U2597" s="1214">
        <f>VLOOKUP($D2597,'NI-Soc'!$B$1:$Q$2048,16,FALSE)</f>
        <v>0</v>
      </c>
      <c r="V2597" s="1214"/>
      <c r="W2597" s="1214"/>
      <c r="X2597" s="1214"/>
    </row>
    <row r="2598" spans="1:24" hidden="1">
      <c r="A2598" s="508"/>
      <c r="B2598" s="508"/>
      <c r="C2598" s="508"/>
      <c r="D2598" s="1214" t="s">
        <v>369</v>
      </c>
      <c r="E2598" s="1215" t="s">
        <v>3067</v>
      </c>
      <c r="F2598" s="1202" t="s">
        <v>157</v>
      </c>
      <c r="G2598" s="1202"/>
      <c r="H2598" s="1202"/>
      <c r="I2598" s="1202"/>
      <c r="J2598" s="1202"/>
      <c r="K2598" s="1202"/>
      <c r="L2598" s="1202"/>
      <c r="M2598" s="1202" t="s">
        <v>290</v>
      </c>
      <c r="N2598" s="1203" t="s">
        <v>370</v>
      </c>
      <c r="O2598" s="1203"/>
      <c r="P2598" s="1203"/>
      <c r="Q2598" s="1203"/>
      <c r="R2598" s="1203"/>
      <c r="S2598" s="1214">
        <f>VLOOKUP($D2598,'NI-Soc'!$B$1:$Q$2048,12,FALSE)</f>
        <v>0</v>
      </c>
      <c r="T2598" s="1214">
        <f>VLOOKUP($D2598,'NI-Soc'!$B$1:$Q$2048,13,FALSE)</f>
        <v>0</v>
      </c>
      <c r="U2598" s="1214">
        <f>VLOOKUP($D2598,'NI-Soc'!$B$1:$Q$2048,16,FALSE)</f>
        <v>0</v>
      </c>
      <c r="V2598" s="1214" t="e">
        <f>VLOOKUP($D2598,'NI-Soc'!$B$1:$Q$2048,17,FALSE)</f>
        <v>#REF!</v>
      </c>
      <c r="W2598" s="1214" t="e">
        <f>VLOOKUP($D2598,'NI-Soc'!$B$1:$Q$2048,18,FALSE)</f>
        <v>#REF!</v>
      </c>
      <c r="X2598" s="1214" t="e">
        <f>VLOOKUP($D2598,'NI-Soc'!$B$1:$Q$2048,19,FALSE)</f>
        <v>#REF!</v>
      </c>
    </row>
    <row r="2599" spans="1:24" hidden="1">
      <c r="A2599" s="508"/>
      <c r="B2599" s="508"/>
      <c r="C2599" s="508"/>
      <c r="D2599" s="1216" t="s">
        <v>371</v>
      </c>
      <c r="E2599" s="1217" t="s">
        <v>3067</v>
      </c>
      <c r="F2599" s="1202" t="s">
        <v>157</v>
      </c>
      <c r="G2599" s="1202"/>
      <c r="H2599" s="1202"/>
      <c r="I2599" s="1202" t="s">
        <v>53</v>
      </c>
      <c r="J2599" s="1202"/>
      <c r="K2599" s="1202"/>
      <c r="L2599" s="1202"/>
      <c r="M2599" s="1202" t="s">
        <v>290</v>
      </c>
      <c r="N2599" s="1203" t="s">
        <v>372</v>
      </c>
      <c r="O2599" s="1203"/>
      <c r="P2599" s="1203"/>
      <c r="Q2599" s="1203"/>
      <c r="R2599" s="1203"/>
      <c r="S2599" s="1214">
        <f>VLOOKUP($D2599,'NI-Soc'!$B$1:$Q$2048,12,FALSE)</f>
        <v>0</v>
      </c>
      <c r="T2599" s="1214">
        <f>VLOOKUP($D2599,'NI-Soc'!$B$1:$Q$2048,13,FALSE)</f>
        <v>0</v>
      </c>
      <c r="U2599" s="1214">
        <f>VLOOKUP($D2599,'NI-Soc'!$B$1:$Q$2048,16,FALSE)</f>
        <v>0</v>
      </c>
      <c r="V2599" s="1214"/>
      <c r="W2599" s="1214"/>
      <c r="X2599" s="1214"/>
    </row>
    <row r="2600" spans="1:24" hidden="1">
      <c r="A2600" s="508"/>
      <c r="B2600" s="508"/>
      <c r="C2600" s="508"/>
      <c r="D2600" s="1216" t="s">
        <v>373</v>
      </c>
      <c r="E2600" s="1217" t="s">
        <v>3067</v>
      </c>
      <c r="F2600" s="1202" t="s">
        <v>157</v>
      </c>
      <c r="G2600" s="1202"/>
      <c r="H2600" s="1202"/>
      <c r="I2600" s="1202" t="s">
        <v>53</v>
      </c>
      <c r="J2600" s="1202"/>
      <c r="K2600" s="1202"/>
      <c r="L2600" s="1202"/>
      <c r="M2600" s="1202" t="s">
        <v>290</v>
      </c>
      <c r="N2600" s="1203" t="s">
        <v>374</v>
      </c>
      <c r="O2600" s="1203"/>
      <c r="P2600" s="1203"/>
      <c r="Q2600" s="1203"/>
      <c r="R2600" s="1203"/>
      <c r="S2600" s="1214">
        <f>VLOOKUP($D2600,'NI-Soc'!$B$1:$Q$2048,12,FALSE)</f>
        <v>0</v>
      </c>
      <c r="T2600" s="1214">
        <f>VLOOKUP($D2600,'NI-Soc'!$B$1:$Q$2048,13,FALSE)</f>
        <v>0</v>
      </c>
      <c r="U2600" s="1214">
        <f>VLOOKUP($D2600,'NI-Soc'!$B$1:$Q$2048,16,FALSE)</f>
        <v>0</v>
      </c>
      <c r="V2600" s="1214"/>
      <c r="W2600" s="1214"/>
      <c r="X2600" s="1214"/>
    </row>
    <row r="2601" spans="1:24" ht="27">
      <c r="A2601" s="508"/>
      <c r="B2601" s="508"/>
      <c r="C2601" s="508"/>
      <c r="D2601" s="1214" t="s">
        <v>375</v>
      </c>
      <c r="E2601" s="1215" t="s">
        <v>3067</v>
      </c>
      <c r="F2601" s="1202" t="s">
        <v>295</v>
      </c>
      <c r="G2601" s="1202"/>
      <c r="H2601" s="1202"/>
      <c r="I2601" s="1202" t="s">
        <v>71</v>
      </c>
      <c r="J2601" s="1202"/>
      <c r="K2601" s="1202"/>
      <c r="L2601" s="1202"/>
      <c r="M2601" s="1202" t="s">
        <v>290</v>
      </c>
      <c r="N2601" s="1203" t="s">
        <v>376</v>
      </c>
      <c r="O2601" s="1203"/>
      <c r="P2601" s="1203"/>
      <c r="Q2601" s="1203"/>
      <c r="R2601" s="1203"/>
      <c r="S2601" s="1214">
        <f>VLOOKUP($D2601,'NI-Soc'!$B$1:$Q$2048,12,FALSE)</f>
        <v>0</v>
      </c>
      <c r="T2601" s="1214">
        <f>VLOOKUP($D2601,'NI-Soc'!$B$1:$Q$2048,13,FALSE)</f>
        <v>0</v>
      </c>
      <c r="U2601" s="1214">
        <f>VLOOKUP($D2601,'NI-Soc'!$B$1:$Q$2048,16,FALSE)</f>
        <v>0</v>
      </c>
      <c r="V2601" s="1214" t="e">
        <f>VLOOKUP($D2601,'NI-Soc'!$B$1:$Q$2048,17,FALSE)</f>
        <v>#REF!</v>
      </c>
      <c r="W2601" s="1214" t="e">
        <f>VLOOKUP($D2601,'NI-Soc'!$B$1:$Q$2048,18,FALSE)</f>
        <v>#REF!</v>
      </c>
      <c r="X2601" s="1214" t="e">
        <f>VLOOKUP($D2601,'NI-Soc'!$B$1:$Q$2048,19,FALSE)</f>
        <v>#REF!</v>
      </c>
    </row>
    <row r="2602" spans="1:24" ht="27">
      <c r="A2602" s="508"/>
      <c r="B2602" s="508"/>
      <c r="C2602" s="508"/>
      <c r="D2602" s="1216" t="s">
        <v>377</v>
      </c>
      <c r="E2602" s="1217" t="s">
        <v>3067</v>
      </c>
      <c r="F2602" s="1202" t="s">
        <v>295</v>
      </c>
      <c r="G2602" s="1202"/>
      <c r="H2602" s="1202"/>
      <c r="I2602" s="1202" t="s">
        <v>53</v>
      </c>
      <c r="J2602" s="1202"/>
      <c r="K2602" s="1202"/>
      <c r="L2602" s="1202"/>
      <c r="M2602" s="1202" t="s">
        <v>290</v>
      </c>
      <c r="N2602" s="1203" t="s">
        <v>379</v>
      </c>
      <c r="O2602" s="1203"/>
      <c r="P2602" s="1203"/>
      <c r="Q2602" s="1203"/>
      <c r="R2602" s="1203"/>
      <c r="S2602" s="1214">
        <f>VLOOKUP($D2602,'NI-Soc'!$B$1:$Q$2048,12,FALSE)</f>
        <v>0</v>
      </c>
      <c r="T2602" s="1214">
        <f>VLOOKUP($D2602,'NI-Soc'!$B$1:$Q$2048,13,FALSE)</f>
        <v>0</v>
      </c>
      <c r="U2602" s="1214">
        <f>VLOOKUP($D2602,'NI-Soc'!$B$1:$Q$2048,16,FALSE)</f>
        <v>0</v>
      </c>
      <c r="V2602" s="1214"/>
      <c r="W2602" s="1214"/>
      <c r="X2602" s="1214"/>
    </row>
    <row r="2603" spans="1:24">
      <c r="A2603" s="508"/>
      <c r="B2603" s="508"/>
      <c r="C2603" s="508"/>
      <c r="D2603" s="1216" t="s">
        <v>380</v>
      </c>
      <c r="E2603" s="1217" t="s">
        <v>3067</v>
      </c>
      <c r="F2603" s="1202" t="s">
        <v>295</v>
      </c>
      <c r="G2603" s="1202"/>
      <c r="H2603" s="1202"/>
      <c r="I2603" s="1202" t="s">
        <v>53</v>
      </c>
      <c r="J2603" s="1202"/>
      <c r="K2603" s="1202"/>
      <c r="L2603" s="1202"/>
      <c r="M2603" s="1202" t="s">
        <v>290</v>
      </c>
      <c r="N2603" s="1203" t="s">
        <v>381</v>
      </c>
      <c r="O2603" s="1203"/>
      <c r="P2603" s="1203"/>
      <c r="Q2603" s="1203"/>
      <c r="R2603" s="1203"/>
      <c r="S2603" s="1214">
        <f>VLOOKUP($D2603,'NI-Soc'!$B$1:$Q$2048,12,FALSE)</f>
        <v>0</v>
      </c>
      <c r="T2603" s="1214">
        <f>VLOOKUP($D2603,'NI-Soc'!$B$1:$Q$2048,13,FALSE)</f>
        <v>0</v>
      </c>
      <c r="U2603" s="1214">
        <f>VLOOKUP($D2603,'NI-Soc'!$B$1:$Q$2048,16,FALSE)</f>
        <v>0</v>
      </c>
      <c r="V2603" s="1214"/>
      <c r="W2603" s="1214"/>
      <c r="X2603" s="1214"/>
    </row>
    <row r="2604" spans="1:24" hidden="1">
      <c r="A2604" s="508"/>
      <c r="B2604" s="508"/>
      <c r="C2604" s="508"/>
      <c r="D2604" s="1214" t="s">
        <v>382</v>
      </c>
      <c r="E2604" s="1215" t="s">
        <v>3067</v>
      </c>
      <c r="F2604" s="1202"/>
      <c r="G2604" s="1202"/>
      <c r="H2604" s="1202"/>
      <c r="I2604" s="1202" t="s">
        <v>71</v>
      </c>
      <c r="J2604" s="1202"/>
      <c r="K2604" s="1202"/>
      <c r="L2604" s="1202"/>
      <c r="M2604" s="1202" t="s">
        <v>290</v>
      </c>
      <c r="N2604" s="1203" t="s">
        <v>383</v>
      </c>
      <c r="O2604" s="1203"/>
      <c r="P2604" s="1203"/>
      <c r="Q2604" s="1203"/>
      <c r="R2604" s="1203"/>
      <c r="S2604" s="1214">
        <f>VLOOKUP($D2604,'NI-Soc'!$B$1:$Q$2048,12,FALSE)</f>
        <v>0</v>
      </c>
      <c r="T2604" s="1214">
        <f>VLOOKUP($D2604,'NI-Soc'!$B$1:$Q$2048,13,FALSE)</f>
        <v>0</v>
      </c>
      <c r="U2604" s="1214">
        <f>VLOOKUP($D2604,'NI-Soc'!$B$1:$Q$2048,16,FALSE)</f>
        <v>0</v>
      </c>
      <c r="V2604" s="1214" t="e">
        <f>VLOOKUP($D2604,'NI-Soc'!$B$1:$Q$2048,17,FALSE)</f>
        <v>#REF!</v>
      </c>
      <c r="W2604" s="1214" t="e">
        <f>VLOOKUP($D2604,'NI-Soc'!$B$1:$Q$2048,18,FALSE)</f>
        <v>#REF!</v>
      </c>
      <c r="X2604" s="1214" t="e">
        <f>VLOOKUP($D2604,'NI-Soc'!$B$1:$Q$2048,19,FALSE)</f>
        <v>#REF!</v>
      </c>
    </row>
    <row r="2605" spans="1:24" hidden="1">
      <c r="A2605" s="508"/>
      <c r="B2605" s="508"/>
      <c r="C2605" s="508"/>
      <c r="D2605" s="1216" t="s">
        <v>384</v>
      </c>
      <c r="E2605" s="1217" t="s">
        <v>3067</v>
      </c>
      <c r="F2605" s="1202"/>
      <c r="G2605" s="1202"/>
      <c r="H2605" s="1202"/>
      <c r="I2605" s="1202" t="s">
        <v>53</v>
      </c>
      <c r="J2605" s="1202"/>
      <c r="K2605" s="1202"/>
      <c r="L2605" s="1202"/>
      <c r="M2605" s="1202" t="s">
        <v>290</v>
      </c>
      <c r="N2605" s="1203" t="s">
        <v>385</v>
      </c>
      <c r="O2605" s="1203"/>
      <c r="P2605" s="1203"/>
      <c r="Q2605" s="1203"/>
      <c r="R2605" s="1203"/>
      <c r="S2605" s="1214">
        <f>VLOOKUP($D2605,'NI-Soc'!$B$1:$Q$2048,12,FALSE)</f>
        <v>0</v>
      </c>
      <c r="T2605" s="1214">
        <f>VLOOKUP($D2605,'NI-Soc'!$B$1:$Q$2048,13,FALSE)</f>
        <v>0</v>
      </c>
      <c r="U2605" s="1214">
        <f>VLOOKUP($D2605,'NI-Soc'!$B$1:$Q$2048,16,FALSE)</f>
        <v>0</v>
      </c>
      <c r="V2605" s="1214"/>
      <c r="W2605" s="1214"/>
      <c r="X2605" s="1214"/>
    </row>
    <row r="2606" spans="1:24" hidden="1">
      <c r="A2606" s="508"/>
      <c r="B2606" s="508"/>
      <c r="C2606" s="508"/>
      <c r="D2606" s="1216" t="s">
        <v>386</v>
      </c>
      <c r="E2606" s="1217" t="s">
        <v>3067</v>
      </c>
      <c r="F2606" s="1202"/>
      <c r="G2606" s="1202"/>
      <c r="H2606" s="1202"/>
      <c r="I2606" s="1202" t="s">
        <v>53</v>
      </c>
      <c r="J2606" s="1202"/>
      <c r="K2606" s="1202"/>
      <c r="L2606" s="1202"/>
      <c r="M2606" s="1202" t="s">
        <v>290</v>
      </c>
      <c r="N2606" s="1203" t="s">
        <v>387</v>
      </c>
      <c r="O2606" s="1203"/>
      <c r="P2606" s="1203"/>
      <c r="Q2606" s="1203"/>
      <c r="R2606" s="1203"/>
      <c r="S2606" s="1214">
        <f>VLOOKUP($D2606,'NI-Soc'!$B$1:$Q$2048,12,FALSE)</f>
        <v>0</v>
      </c>
      <c r="T2606" s="1214">
        <f>VLOOKUP($D2606,'NI-Soc'!$B$1:$Q$2048,13,FALSE)</f>
        <v>0</v>
      </c>
      <c r="U2606" s="1214">
        <f>VLOOKUP($D2606,'NI-Soc'!$B$1:$Q$2048,16,FALSE)</f>
        <v>0</v>
      </c>
      <c r="V2606" s="1214"/>
      <c r="W2606" s="1214"/>
      <c r="X2606" s="1214"/>
    </row>
    <row r="2607" spans="1:24" ht="27" hidden="1">
      <c r="A2607" s="508"/>
      <c r="B2607" s="508"/>
      <c r="C2607" s="508"/>
      <c r="D2607" s="1214" t="s">
        <v>388</v>
      </c>
      <c r="E2607" s="1215" t="s">
        <v>3067</v>
      </c>
      <c r="F2607" s="1202" t="s">
        <v>157</v>
      </c>
      <c r="G2607" s="1202"/>
      <c r="H2607" s="1202"/>
      <c r="I2607" s="1202" t="s">
        <v>71</v>
      </c>
      <c r="J2607" s="1202"/>
      <c r="K2607" s="1202"/>
      <c r="L2607" s="1202"/>
      <c r="M2607" s="1202" t="s">
        <v>290</v>
      </c>
      <c r="N2607" s="1203" t="s">
        <v>389</v>
      </c>
      <c r="O2607" s="1203"/>
      <c r="P2607" s="1203"/>
      <c r="Q2607" s="1203"/>
      <c r="R2607" s="1203"/>
      <c r="S2607" s="1214">
        <f>VLOOKUP($D2607,'NI-Soc'!$B$1:$Q$2048,12,FALSE)</f>
        <v>0</v>
      </c>
      <c r="T2607" s="1214">
        <f>VLOOKUP($D2607,'NI-Soc'!$B$1:$Q$2048,13,FALSE)</f>
        <v>0</v>
      </c>
      <c r="U2607" s="1214">
        <f>VLOOKUP($D2607,'NI-Soc'!$B$1:$Q$2048,16,FALSE)</f>
        <v>0</v>
      </c>
      <c r="V2607" s="1214" t="e">
        <f>VLOOKUP($D2607,'NI-Soc'!$B$1:$Q$2048,17,FALSE)</f>
        <v>#REF!</v>
      </c>
      <c r="W2607" s="1214" t="e">
        <f>VLOOKUP($D2607,'NI-Soc'!$B$1:$Q$2048,18,FALSE)</f>
        <v>#REF!</v>
      </c>
      <c r="X2607" s="1214" t="e">
        <f>VLOOKUP($D2607,'NI-Soc'!$B$1:$Q$2048,19,FALSE)</f>
        <v>#REF!</v>
      </c>
    </row>
    <row r="2608" spans="1:24" ht="27" hidden="1">
      <c r="A2608" s="508"/>
      <c r="B2608" s="508"/>
      <c r="C2608" s="508"/>
      <c r="D2608" s="1216" t="s">
        <v>390</v>
      </c>
      <c r="E2608" s="1217" t="s">
        <v>3067</v>
      </c>
      <c r="F2608" s="1202" t="s">
        <v>157</v>
      </c>
      <c r="G2608" s="1202"/>
      <c r="H2608" s="1202"/>
      <c r="I2608" s="1202" t="s">
        <v>53</v>
      </c>
      <c r="J2608" s="1202"/>
      <c r="K2608" s="1202"/>
      <c r="L2608" s="1202"/>
      <c r="M2608" s="1202" t="s">
        <v>290</v>
      </c>
      <c r="N2608" s="1203" t="s">
        <v>391</v>
      </c>
      <c r="O2608" s="1203"/>
      <c r="P2608" s="1203"/>
      <c r="Q2608" s="1203"/>
      <c r="R2608" s="1203"/>
      <c r="S2608" s="1214">
        <f>VLOOKUP($D2608,'NI-Soc'!$B$1:$Q$2048,12,FALSE)</f>
        <v>0</v>
      </c>
      <c r="T2608" s="1214">
        <f>VLOOKUP($D2608,'NI-Soc'!$B$1:$Q$2048,13,FALSE)</f>
        <v>0</v>
      </c>
      <c r="U2608" s="1214">
        <f>VLOOKUP($D2608,'NI-Soc'!$B$1:$Q$2048,16,FALSE)</f>
        <v>0</v>
      </c>
      <c r="V2608" s="1214"/>
      <c r="W2608" s="1214"/>
      <c r="X2608" s="1214"/>
    </row>
    <row r="2609" spans="1:24" hidden="1">
      <c r="A2609" s="508"/>
      <c r="B2609" s="508"/>
      <c r="C2609" s="508"/>
      <c r="D2609" s="1216" t="s">
        <v>392</v>
      </c>
      <c r="E2609" s="1217" t="s">
        <v>3067</v>
      </c>
      <c r="F2609" s="1202" t="s">
        <v>157</v>
      </c>
      <c r="G2609" s="1202"/>
      <c r="H2609" s="1202"/>
      <c r="I2609" s="1202" t="s">
        <v>53</v>
      </c>
      <c r="J2609" s="1202"/>
      <c r="K2609" s="1202"/>
      <c r="L2609" s="1202"/>
      <c r="M2609" s="1202" t="s">
        <v>290</v>
      </c>
      <c r="N2609" s="1203" t="s">
        <v>393</v>
      </c>
      <c r="O2609" s="1203"/>
      <c r="P2609" s="1203"/>
      <c r="Q2609" s="1203"/>
      <c r="R2609" s="1203"/>
      <c r="S2609" s="1214">
        <f>VLOOKUP($D2609,'NI-Soc'!$B$1:$Q$2048,12,FALSE)</f>
        <v>0</v>
      </c>
      <c r="T2609" s="1214">
        <f>VLOOKUP($D2609,'NI-Soc'!$B$1:$Q$2048,13,FALSE)</f>
        <v>0</v>
      </c>
      <c r="U2609" s="1214">
        <f>VLOOKUP($D2609,'NI-Soc'!$B$1:$Q$2048,16,FALSE)</f>
        <v>0</v>
      </c>
      <c r="V2609" s="1214"/>
      <c r="W2609" s="1214"/>
      <c r="X2609" s="1214"/>
    </row>
    <row r="2610" spans="1:24" hidden="1">
      <c r="A2610" s="508"/>
      <c r="B2610" s="508"/>
      <c r="C2610" s="508"/>
      <c r="D2610" s="1214" t="s">
        <v>394</v>
      </c>
      <c r="E2610" s="1215" t="s">
        <v>3067</v>
      </c>
      <c r="F2610" s="1202" t="s">
        <v>157</v>
      </c>
      <c r="G2610" s="1202"/>
      <c r="H2610" s="1202"/>
      <c r="I2610" s="1202" t="s">
        <v>53</v>
      </c>
      <c r="J2610" s="1202"/>
      <c r="K2610" s="1202"/>
      <c r="L2610" s="1202"/>
      <c r="M2610" s="1202" t="s">
        <v>290</v>
      </c>
      <c r="N2610" s="1203" t="s">
        <v>397</v>
      </c>
      <c r="O2610" s="1203"/>
      <c r="P2610" s="1203"/>
      <c r="Q2610" s="1203"/>
      <c r="R2610" s="1203"/>
      <c r="S2610" s="1214">
        <f>VLOOKUP($D2610,'NI-Soc'!$B$1:$Q$2048,12,FALSE)</f>
        <v>0</v>
      </c>
      <c r="T2610" s="1214">
        <f>VLOOKUP($D2610,'NI-Soc'!$B$1:$Q$2048,13,FALSE)</f>
        <v>0</v>
      </c>
      <c r="U2610" s="1214">
        <f>VLOOKUP($D2610,'NI-Soc'!$B$1:$Q$2048,16,FALSE)</f>
        <v>0</v>
      </c>
      <c r="V2610" s="1214" t="e">
        <f>VLOOKUP($D2610,'NI-Soc'!$B$1:$Q$2048,17,FALSE)</f>
        <v>#REF!</v>
      </c>
      <c r="W2610" s="1214" t="e">
        <f>VLOOKUP($D2610,'NI-Soc'!$B$1:$Q$2048,18,FALSE)</f>
        <v>#REF!</v>
      </c>
      <c r="X2610" s="1214" t="e">
        <f>VLOOKUP($D2610,'NI-Soc'!$B$1:$Q$2048,19,FALSE)</f>
        <v>#REF!</v>
      </c>
    </row>
    <row r="2611" spans="1:24" hidden="1">
      <c r="A2611" s="508"/>
      <c r="B2611" s="508"/>
      <c r="C2611" s="508"/>
      <c r="D2611" s="1214" t="s">
        <v>398</v>
      </c>
      <c r="E2611" s="1215" t="s">
        <v>3067</v>
      </c>
      <c r="F2611" s="1202" t="s">
        <v>157</v>
      </c>
      <c r="G2611" s="1202"/>
      <c r="H2611" s="1202"/>
      <c r="I2611" s="1202" t="s">
        <v>53</v>
      </c>
      <c r="J2611" s="1202"/>
      <c r="K2611" s="1202"/>
      <c r="L2611" s="1202"/>
      <c r="M2611" s="1202" t="s">
        <v>290</v>
      </c>
      <c r="N2611" s="1203" t="s">
        <v>399</v>
      </c>
      <c r="O2611" s="1203"/>
      <c r="P2611" s="1203"/>
      <c r="Q2611" s="1203"/>
      <c r="R2611" s="1203"/>
      <c r="S2611" s="1214">
        <f>VLOOKUP($D2611,'NI-Soc'!$B$1:$Q$2048,12,FALSE)</f>
        <v>0</v>
      </c>
      <c r="T2611" s="1214">
        <f>VLOOKUP($D2611,'NI-Soc'!$B$1:$Q$2048,13,FALSE)</f>
        <v>0</v>
      </c>
      <c r="U2611" s="1214">
        <f>VLOOKUP($D2611,'NI-Soc'!$B$1:$Q$2048,16,FALSE)</f>
        <v>0</v>
      </c>
      <c r="V2611" s="1214" t="e">
        <f>VLOOKUP($D2611,'NI-Soc'!$B$1:$Q$2048,17,FALSE)</f>
        <v>#REF!</v>
      </c>
      <c r="W2611" s="1214" t="e">
        <f>VLOOKUP($D2611,'NI-Soc'!$B$1:$Q$2048,18,FALSE)</f>
        <v>#REF!</v>
      </c>
      <c r="X2611" s="1214" t="e">
        <f>VLOOKUP($D2611,'NI-Soc'!$B$1:$Q$2048,19,FALSE)</f>
        <v>#REF!</v>
      </c>
    </row>
    <row r="2612" spans="1:24" ht="27">
      <c r="A2612" s="508"/>
      <c r="B2612" s="508"/>
      <c r="C2612" s="508"/>
      <c r="D2612" s="1214" t="s">
        <v>400</v>
      </c>
      <c r="E2612" s="1215" t="s">
        <v>3067</v>
      </c>
      <c r="F2612" s="1202" t="s">
        <v>295</v>
      </c>
      <c r="G2612" s="1202"/>
      <c r="H2612" s="1202"/>
      <c r="I2612" s="1202" t="s">
        <v>53</v>
      </c>
      <c r="J2612" s="1202"/>
      <c r="K2612" s="1202"/>
      <c r="L2612" s="1202"/>
      <c r="M2612" s="1202" t="s">
        <v>290</v>
      </c>
      <c r="N2612" s="1203" t="s">
        <v>401</v>
      </c>
      <c r="O2612" s="1203"/>
      <c r="P2612" s="1203"/>
      <c r="Q2612" s="1203"/>
      <c r="R2612" s="1203"/>
      <c r="S2612" s="1214">
        <f>VLOOKUP($D2612,'NI-Soc'!$B$1:$Q$2048,12,FALSE)</f>
        <v>0</v>
      </c>
      <c r="T2612" s="1214">
        <f>VLOOKUP($D2612,'NI-Soc'!$B$1:$Q$2048,13,FALSE)</f>
        <v>0</v>
      </c>
      <c r="U2612" s="1214">
        <f>VLOOKUP($D2612,'NI-Soc'!$B$1:$Q$2048,16,FALSE)</f>
        <v>0</v>
      </c>
      <c r="V2612" s="1214" t="e">
        <f>VLOOKUP($D2612,'NI-Soc'!$B$1:$Q$2048,17,FALSE)</f>
        <v>#REF!</v>
      </c>
      <c r="W2612" s="1214" t="e">
        <f>VLOOKUP($D2612,'NI-Soc'!$B$1:$Q$2048,18,FALSE)</f>
        <v>#REF!</v>
      </c>
      <c r="X2612" s="1214" t="e">
        <f>VLOOKUP($D2612,'NI-Soc'!$B$1:$Q$2048,19,FALSE)</f>
        <v>#REF!</v>
      </c>
    </row>
    <row r="2613" spans="1:24" hidden="1">
      <c r="A2613" s="508"/>
      <c r="B2613" s="508"/>
      <c r="C2613" s="508"/>
      <c r="D2613" s="1214" t="s">
        <v>402</v>
      </c>
      <c r="E2613" s="1215" t="s">
        <v>3067</v>
      </c>
      <c r="F2613" s="1202"/>
      <c r="G2613" s="1202"/>
      <c r="H2613" s="1202"/>
      <c r="I2613" s="1202" t="s">
        <v>53</v>
      </c>
      <c r="J2613" s="1202"/>
      <c r="K2613" s="1202"/>
      <c r="L2613" s="1202"/>
      <c r="M2613" s="1202" t="s">
        <v>290</v>
      </c>
      <c r="N2613" s="1203" t="s">
        <v>403</v>
      </c>
      <c r="O2613" s="1203"/>
      <c r="P2613" s="1203"/>
      <c r="Q2613" s="1203"/>
      <c r="R2613" s="1203"/>
      <c r="S2613" s="1214">
        <f>VLOOKUP($D2613,'NI-Soc'!$B$1:$Q$2048,12,FALSE)</f>
        <v>0</v>
      </c>
      <c r="T2613" s="1214">
        <f>VLOOKUP($D2613,'NI-Soc'!$B$1:$Q$2048,13,FALSE)</f>
        <v>0</v>
      </c>
      <c r="U2613" s="1214">
        <f>VLOOKUP($D2613,'NI-Soc'!$B$1:$Q$2048,16,FALSE)</f>
        <v>0</v>
      </c>
      <c r="V2613" s="1214" t="e">
        <f>VLOOKUP($D2613,'NI-Soc'!$B$1:$Q$2048,17,FALSE)</f>
        <v>#REF!</v>
      </c>
      <c r="W2613" s="1214" t="e">
        <f>VLOOKUP($D2613,'NI-Soc'!$B$1:$Q$2048,18,FALSE)</f>
        <v>#REF!</v>
      </c>
      <c r="X2613" s="1214" t="e">
        <f>VLOOKUP($D2613,'NI-Soc'!$B$1:$Q$2048,19,FALSE)</f>
        <v>#REF!</v>
      </c>
    </row>
    <row r="2614" spans="1:24" hidden="1">
      <c r="A2614" s="508"/>
      <c r="B2614" s="508"/>
      <c r="C2614" s="508"/>
      <c r="D2614" s="1214" t="s">
        <v>404</v>
      </c>
      <c r="E2614" s="1215" t="s">
        <v>3067</v>
      </c>
      <c r="F2614" s="1202" t="s">
        <v>157</v>
      </c>
      <c r="G2614" s="1202"/>
      <c r="H2614" s="1202"/>
      <c r="I2614" s="1202" t="s">
        <v>53</v>
      </c>
      <c r="J2614" s="1202"/>
      <c r="K2614" s="1202"/>
      <c r="L2614" s="1202"/>
      <c r="M2614" s="1202" t="s">
        <v>290</v>
      </c>
      <c r="N2614" s="1203" t="s">
        <v>405</v>
      </c>
      <c r="O2614" s="1203"/>
      <c r="P2614" s="1203"/>
      <c r="Q2614" s="1203"/>
      <c r="R2614" s="1203"/>
      <c r="S2614" s="1214">
        <f>VLOOKUP($D2614,'NI-Soc'!$B$1:$Q$2048,12,FALSE)</f>
        <v>0</v>
      </c>
      <c r="T2614" s="1214">
        <f>VLOOKUP($D2614,'NI-Soc'!$B$1:$Q$2048,13,FALSE)</f>
        <v>0</v>
      </c>
      <c r="U2614" s="1214">
        <f>VLOOKUP($D2614,'NI-Soc'!$B$1:$Q$2048,16,FALSE)</f>
        <v>0</v>
      </c>
      <c r="V2614" s="1214" t="e">
        <f>VLOOKUP($D2614,'NI-Soc'!$B$1:$Q$2048,17,FALSE)</f>
        <v>#REF!</v>
      </c>
      <c r="W2614" s="1214" t="e">
        <f>VLOOKUP($D2614,'NI-Soc'!$B$1:$Q$2048,18,FALSE)</f>
        <v>#REF!</v>
      </c>
      <c r="X2614" s="1214" t="e">
        <f>VLOOKUP($D2614,'NI-Soc'!$B$1:$Q$2048,19,FALSE)</f>
        <v>#REF!</v>
      </c>
    </row>
    <row r="2615" spans="1:24" hidden="1">
      <c r="A2615" s="508"/>
      <c r="B2615" s="508"/>
      <c r="C2615" s="508"/>
      <c r="D2615" s="1214" t="s">
        <v>406</v>
      </c>
      <c r="E2615" s="1215" t="s">
        <v>3067</v>
      </c>
      <c r="F2615" s="1202" t="s">
        <v>157</v>
      </c>
      <c r="G2615" s="1202"/>
      <c r="H2615" s="1202"/>
      <c r="I2615" s="1202" t="s">
        <v>53</v>
      </c>
      <c r="J2615" s="1202"/>
      <c r="K2615" s="1202"/>
      <c r="L2615" s="1202"/>
      <c r="M2615" s="1202" t="s">
        <v>290</v>
      </c>
      <c r="N2615" s="1203" t="s">
        <v>407</v>
      </c>
      <c r="O2615" s="1203"/>
      <c r="P2615" s="1203"/>
      <c r="Q2615" s="1203"/>
      <c r="R2615" s="1203"/>
      <c r="S2615" s="1214">
        <f>VLOOKUP($D2615,'NI-Soc'!$B$1:$Q$2048,12,FALSE)</f>
        <v>0</v>
      </c>
      <c r="T2615" s="1214">
        <f>VLOOKUP($D2615,'NI-Soc'!$B$1:$Q$2048,13,FALSE)</f>
        <v>0</v>
      </c>
      <c r="U2615" s="1214">
        <f>VLOOKUP($D2615,'NI-Soc'!$B$1:$Q$2048,16,FALSE)</f>
        <v>0</v>
      </c>
      <c r="V2615" s="1214" t="e">
        <f>VLOOKUP($D2615,'NI-Soc'!$B$1:$Q$2048,17,FALSE)</f>
        <v>#REF!</v>
      </c>
      <c r="W2615" s="1214" t="e">
        <f>VLOOKUP($D2615,'NI-Soc'!$B$1:$Q$2048,18,FALSE)</f>
        <v>#REF!</v>
      </c>
      <c r="X2615" s="1214" t="e">
        <f>VLOOKUP($D2615,'NI-Soc'!$B$1:$Q$2048,19,FALSE)</f>
        <v>#REF!</v>
      </c>
    </row>
    <row r="2616" spans="1:24" ht="27">
      <c r="A2616" s="508"/>
      <c r="B2616" s="508"/>
      <c r="C2616" s="508"/>
      <c r="D2616" s="1214" t="s">
        <v>408</v>
      </c>
      <c r="E2616" s="1215" t="s">
        <v>3067</v>
      </c>
      <c r="F2616" s="1202" t="s">
        <v>295</v>
      </c>
      <c r="G2616" s="1202"/>
      <c r="H2616" s="1202"/>
      <c r="I2616" s="1202" t="s">
        <v>53</v>
      </c>
      <c r="J2616" s="1202"/>
      <c r="K2616" s="1202"/>
      <c r="L2616" s="1202"/>
      <c r="M2616" s="1202" t="s">
        <v>290</v>
      </c>
      <c r="N2616" s="1203" t="s">
        <v>409</v>
      </c>
      <c r="O2616" s="1203"/>
      <c r="P2616" s="1203"/>
      <c r="Q2616" s="1203"/>
      <c r="R2616" s="1203"/>
      <c r="S2616" s="1214">
        <f>VLOOKUP($D2616,'NI-Soc'!$B$1:$Q$2048,12,FALSE)</f>
        <v>0</v>
      </c>
      <c r="T2616" s="1214">
        <f>VLOOKUP($D2616,'NI-Soc'!$B$1:$Q$2048,13,FALSE)</f>
        <v>0</v>
      </c>
      <c r="U2616" s="1214">
        <f>VLOOKUP($D2616,'NI-Soc'!$B$1:$Q$2048,16,FALSE)</f>
        <v>0</v>
      </c>
      <c r="V2616" s="1214" t="e">
        <f>VLOOKUP($D2616,'NI-Soc'!$B$1:$Q$2048,17,FALSE)</f>
        <v>#REF!</v>
      </c>
      <c r="W2616" s="1214" t="e">
        <f>VLOOKUP($D2616,'NI-Soc'!$B$1:$Q$2048,18,FALSE)</f>
        <v>#REF!</v>
      </c>
      <c r="X2616" s="1214" t="e">
        <f>VLOOKUP($D2616,'NI-Soc'!$B$1:$Q$2048,19,FALSE)</f>
        <v>#REF!</v>
      </c>
    </row>
    <row r="2617" spans="1:24" hidden="1">
      <c r="A2617" s="508"/>
      <c r="B2617" s="508"/>
      <c r="C2617" s="508"/>
      <c r="D2617" s="1214" t="s">
        <v>410</v>
      </c>
      <c r="E2617" s="1215" t="s">
        <v>3067</v>
      </c>
      <c r="F2617" s="1202"/>
      <c r="G2617" s="1202"/>
      <c r="H2617" s="1202"/>
      <c r="I2617" s="1202" t="s">
        <v>53</v>
      </c>
      <c r="J2617" s="1202"/>
      <c r="K2617" s="1202"/>
      <c r="L2617" s="1202"/>
      <c r="M2617" s="1202" t="s">
        <v>290</v>
      </c>
      <c r="N2617" s="1203" t="s">
        <v>411</v>
      </c>
      <c r="O2617" s="1203"/>
      <c r="P2617" s="1203"/>
      <c r="Q2617" s="1203"/>
      <c r="R2617" s="1203"/>
      <c r="S2617" s="1214">
        <f>VLOOKUP($D2617,'NI-Soc'!$B$1:$Q$2048,12,FALSE)</f>
        <v>0</v>
      </c>
      <c r="T2617" s="1214">
        <f>VLOOKUP($D2617,'NI-Soc'!$B$1:$Q$2048,13,FALSE)</f>
        <v>0</v>
      </c>
      <c r="U2617" s="1214">
        <f>VLOOKUP($D2617,'NI-Soc'!$B$1:$Q$2048,16,FALSE)</f>
        <v>0</v>
      </c>
      <c r="V2617" s="1214" t="e">
        <f>VLOOKUP($D2617,'NI-Soc'!$B$1:$Q$2048,17,FALSE)</f>
        <v>#REF!</v>
      </c>
      <c r="W2617" s="1214" t="e">
        <f>VLOOKUP($D2617,'NI-Soc'!$B$1:$Q$2048,18,FALSE)</f>
        <v>#REF!</v>
      </c>
      <c r="X2617" s="1214" t="e">
        <f>VLOOKUP($D2617,'NI-Soc'!$B$1:$Q$2048,19,FALSE)</f>
        <v>#REF!</v>
      </c>
    </row>
    <row r="2618" spans="1:24" ht="27" hidden="1">
      <c r="A2618" s="508"/>
      <c r="B2618" s="508"/>
      <c r="C2618" s="508"/>
      <c r="D2618" s="1214" t="s">
        <v>412</v>
      </c>
      <c r="E2618" s="1215" t="s">
        <v>3067</v>
      </c>
      <c r="F2618" s="1202"/>
      <c r="G2618" s="1202"/>
      <c r="H2618" s="1202"/>
      <c r="I2618" s="1202" t="s">
        <v>53</v>
      </c>
      <c r="J2618" s="1202"/>
      <c r="K2618" s="1202"/>
      <c r="L2618" s="1202"/>
      <c r="M2618" s="1202" t="s">
        <v>290</v>
      </c>
      <c r="N2618" s="1203" t="s">
        <v>414</v>
      </c>
      <c r="O2618" s="1203"/>
      <c r="P2618" s="1203"/>
      <c r="Q2618" s="1203"/>
      <c r="R2618" s="1203"/>
      <c r="S2618" s="1214">
        <f>VLOOKUP($D2618,'NI-Soc'!$B$1:$Q$2048,12,FALSE)</f>
        <v>0</v>
      </c>
      <c r="T2618" s="1214">
        <f>VLOOKUP($D2618,'NI-Soc'!$B$1:$Q$2048,13,FALSE)</f>
        <v>0</v>
      </c>
      <c r="U2618" s="1214">
        <f>VLOOKUP($D2618,'NI-Soc'!$B$1:$Q$2048,16,FALSE)</f>
        <v>0</v>
      </c>
      <c r="V2618" s="1214" t="e">
        <f>VLOOKUP($D2618,'NI-Soc'!$B$1:$Q$2048,17,FALSE)</f>
        <v>#REF!</v>
      </c>
      <c r="W2618" s="1214" t="e">
        <f>VLOOKUP($D2618,'NI-Soc'!$B$1:$Q$2048,18,FALSE)</f>
        <v>#REF!</v>
      </c>
      <c r="X2618" s="1214" t="e">
        <f>VLOOKUP($D2618,'NI-Soc'!$B$1:$Q$2048,19,FALSE)</f>
        <v>#REF!</v>
      </c>
    </row>
    <row r="2619" spans="1:24" ht="27" hidden="1">
      <c r="A2619" s="508"/>
      <c r="B2619" s="508"/>
      <c r="C2619" s="508"/>
      <c r="D2619" s="1214" t="s">
        <v>415</v>
      </c>
      <c r="E2619" s="1215" t="s">
        <v>3067</v>
      </c>
      <c r="F2619" s="1202"/>
      <c r="G2619" s="1202"/>
      <c r="H2619" s="1202"/>
      <c r="I2619" s="1202" t="s">
        <v>53</v>
      </c>
      <c r="J2619" s="1202"/>
      <c r="K2619" s="1202"/>
      <c r="L2619" s="1202"/>
      <c r="M2619" s="1202" t="s">
        <v>290</v>
      </c>
      <c r="N2619" s="1203" t="s">
        <v>416</v>
      </c>
      <c r="O2619" s="1203"/>
      <c r="P2619" s="1203"/>
      <c r="Q2619" s="1203"/>
      <c r="R2619" s="1203"/>
      <c r="S2619" s="1214">
        <f>VLOOKUP($D2619,'NI-Soc'!$B$1:$Q$2048,12,FALSE)</f>
        <v>0</v>
      </c>
      <c r="T2619" s="1214">
        <f>VLOOKUP($D2619,'NI-Soc'!$B$1:$Q$2048,13,FALSE)</f>
        <v>0</v>
      </c>
      <c r="U2619" s="1214">
        <f>VLOOKUP($D2619,'NI-Soc'!$B$1:$Q$2048,16,FALSE)</f>
        <v>0</v>
      </c>
      <c r="V2619" s="1214" t="e">
        <f>VLOOKUP($D2619,'NI-Soc'!$B$1:$Q$2048,17,FALSE)</f>
        <v>#REF!</v>
      </c>
      <c r="W2619" s="1214" t="e">
        <f>VLOOKUP($D2619,'NI-Soc'!$B$1:$Q$2048,18,FALSE)</f>
        <v>#REF!</v>
      </c>
      <c r="X2619" s="1214" t="e">
        <f>VLOOKUP($D2619,'NI-Soc'!$B$1:$Q$2048,19,FALSE)</f>
        <v>#REF!</v>
      </c>
    </row>
    <row r="2620" spans="1:24" hidden="1">
      <c r="A2620" s="508"/>
      <c r="B2620" s="508"/>
      <c r="C2620" s="508"/>
      <c r="D2620" s="1214" t="s">
        <v>417</v>
      </c>
      <c r="E2620" s="1215" t="s">
        <v>3067</v>
      </c>
      <c r="F2620" s="1202"/>
      <c r="G2620" s="1202"/>
      <c r="H2620" s="1202"/>
      <c r="I2620" s="1202" t="s">
        <v>53</v>
      </c>
      <c r="J2620" s="1202"/>
      <c r="K2620" s="1202"/>
      <c r="L2620" s="1202"/>
      <c r="M2620" s="1202" t="s">
        <v>290</v>
      </c>
      <c r="N2620" s="1203" t="s">
        <v>419</v>
      </c>
      <c r="O2620" s="1203"/>
      <c r="P2620" s="1203"/>
      <c r="Q2620" s="1203"/>
      <c r="R2620" s="1203"/>
      <c r="S2620" s="1214">
        <f>VLOOKUP($D2620,'NI-Soc'!$B$1:$Q$2048,12,FALSE)</f>
        <v>0</v>
      </c>
      <c r="T2620" s="1214">
        <f>VLOOKUP($D2620,'NI-Soc'!$B$1:$Q$2048,13,FALSE)</f>
        <v>0</v>
      </c>
      <c r="U2620" s="1214">
        <f>VLOOKUP($D2620,'NI-Soc'!$B$1:$Q$2048,16,FALSE)</f>
        <v>0</v>
      </c>
      <c r="V2620" s="1214" t="e">
        <f>VLOOKUP($D2620,'NI-Soc'!$B$1:$Q$2048,17,FALSE)</f>
        <v>#REF!</v>
      </c>
      <c r="W2620" s="1214" t="e">
        <f>VLOOKUP($D2620,'NI-Soc'!$B$1:$Q$2048,18,FALSE)</f>
        <v>#REF!</v>
      </c>
      <c r="X2620" s="1214" t="e">
        <f>VLOOKUP($D2620,'NI-Soc'!$B$1:$Q$2048,19,FALSE)</f>
        <v>#REF!</v>
      </c>
    </row>
    <row r="2621" spans="1:24" hidden="1">
      <c r="A2621" s="508"/>
      <c r="B2621" s="508"/>
      <c r="C2621" s="508"/>
      <c r="D2621" s="1214" t="s">
        <v>420</v>
      </c>
      <c r="E2621" s="1215" t="s">
        <v>3067</v>
      </c>
      <c r="F2621" s="1202"/>
      <c r="G2621" s="1202"/>
      <c r="H2621" s="1202"/>
      <c r="I2621" s="1202" t="s">
        <v>53</v>
      </c>
      <c r="J2621" s="1202"/>
      <c r="K2621" s="1202"/>
      <c r="L2621" s="1202"/>
      <c r="M2621" s="1202" t="s">
        <v>290</v>
      </c>
      <c r="N2621" s="1203" t="s">
        <v>421</v>
      </c>
      <c r="O2621" s="1203"/>
      <c r="P2621" s="1203"/>
      <c r="Q2621" s="1203"/>
      <c r="R2621" s="1203"/>
      <c r="S2621" s="1214">
        <f>VLOOKUP($D2621,'NI-Soc'!$B$1:$Q$2048,12,FALSE)</f>
        <v>0</v>
      </c>
      <c r="T2621" s="1214">
        <f>VLOOKUP($D2621,'NI-Soc'!$B$1:$Q$2048,13,FALSE)</f>
        <v>0</v>
      </c>
      <c r="U2621" s="1214">
        <f>VLOOKUP($D2621,'NI-Soc'!$B$1:$Q$2048,16,FALSE)</f>
        <v>0</v>
      </c>
      <c r="V2621" s="1214" t="e">
        <f>VLOOKUP($D2621,'NI-Soc'!$B$1:$Q$2048,17,FALSE)</f>
        <v>#REF!</v>
      </c>
      <c r="W2621" s="1214" t="e">
        <f>VLOOKUP($D2621,'NI-Soc'!$B$1:$Q$2048,18,FALSE)</f>
        <v>#REF!</v>
      </c>
      <c r="X2621" s="1214" t="e">
        <f>VLOOKUP($D2621,'NI-Soc'!$B$1:$Q$2048,19,FALSE)</f>
        <v>#REF!</v>
      </c>
    </row>
    <row r="2622" spans="1:24" hidden="1">
      <c r="A2622" s="508"/>
      <c r="B2622" s="508"/>
      <c r="C2622" s="508"/>
      <c r="D2622" s="1214" t="s">
        <v>422</v>
      </c>
      <c r="E2622" s="1215" t="s">
        <v>3067</v>
      </c>
      <c r="F2622" s="1202"/>
      <c r="G2622" s="1202"/>
      <c r="H2622" s="1202"/>
      <c r="I2622" s="1202" t="s">
        <v>53</v>
      </c>
      <c r="J2622" s="1202"/>
      <c r="K2622" s="1202"/>
      <c r="L2622" s="1202"/>
      <c r="M2622" s="1202" t="s">
        <v>290</v>
      </c>
      <c r="N2622" s="1203" t="s">
        <v>424</v>
      </c>
      <c r="O2622" s="1203"/>
      <c r="P2622" s="1203"/>
      <c r="Q2622" s="1203"/>
      <c r="R2622" s="1203"/>
      <c r="S2622" s="1214">
        <f>VLOOKUP($D2622,'NI-Soc'!$B$1:$Q$2048,12,FALSE)</f>
        <v>0</v>
      </c>
      <c r="T2622" s="1214">
        <f>VLOOKUP($D2622,'NI-Soc'!$B$1:$Q$2048,13,FALSE)</f>
        <v>0</v>
      </c>
      <c r="U2622" s="1214">
        <f>VLOOKUP($D2622,'NI-Soc'!$B$1:$Q$2048,16,FALSE)</f>
        <v>0</v>
      </c>
      <c r="V2622" s="1214" t="e">
        <f>VLOOKUP($D2622,'NI-Soc'!$B$1:$Q$2048,17,FALSE)</f>
        <v>#REF!</v>
      </c>
      <c r="W2622" s="1214" t="e">
        <f>VLOOKUP($D2622,'NI-Soc'!$B$1:$Q$2048,18,FALSE)</f>
        <v>#REF!</v>
      </c>
      <c r="X2622" s="1214" t="e">
        <f>VLOOKUP($D2622,'NI-Soc'!$B$1:$Q$2048,19,FALSE)</f>
        <v>#REF!</v>
      </c>
    </row>
    <row r="2623" spans="1:24" hidden="1">
      <c r="A2623" s="508"/>
      <c r="B2623" s="508"/>
      <c r="C2623" s="508"/>
      <c r="D2623" s="1214" t="s">
        <v>425</v>
      </c>
      <c r="E2623" s="1215" t="s">
        <v>3067</v>
      </c>
      <c r="F2623" s="1202"/>
      <c r="G2623" s="1202"/>
      <c r="H2623" s="1202"/>
      <c r="I2623" s="1202" t="s">
        <v>53</v>
      </c>
      <c r="J2623" s="1202"/>
      <c r="K2623" s="1202"/>
      <c r="L2623" s="1202"/>
      <c r="M2623" s="1202" t="s">
        <v>290</v>
      </c>
      <c r="N2623" s="1203" t="s">
        <v>426</v>
      </c>
      <c r="O2623" s="1203"/>
      <c r="P2623" s="1203"/>
      <c r="Q2623" s="1203"/>
      <c r="R2623" s="1203"/>
      <c r="S2623" s="1214">
        <f>VLOOKUP($D2623,'NI-Soc'!$B$1:$Q$2048,12,FALSE)</f>
        <v>0</v>
      </c>
      <c r="T2623" s="1214">
        <f>VLOOKUP($D2623,'NI-Soc'!$B$1:$Q$2048,13,FALSE)</f>
        <v>0</v>
      </c>
      <c r="U2623" s="1214">
        <f>VLOOKUP($D2623,'NI-Soc'!$B$1:$Q$2048,16,FALSE)</f>
        <v>0</v>
      </c>
      <c r="V2623" s="1214" t="e">
        <f>VLOOKUP($D2623,'NI-Soc'!$B$1:$Q$2048,17,FALSE)</f>
        <v>#REF!</v>
      </c>
      <c r="W2623" s="1214" t="e">
        <f>VLOOKUP($D2623,'NI-Soc'!$B$1:$Q$2048,18,FALSE)</f>
        <v>#REF!</v>
      </c>
      <c r="X2623" s="1214" t="e">
        <f>VLOOKUP($D2623,'NI-Soc'!$B$1:$Q$2048,19,FALSE)</f>
        <v>#REF!</v>
      </c>
    </row>
    <row r="2624" spans="1:24" hidden="1">
      <c r="A2624" s="508"/>
      <c r="B2624" s="508"/>
      <c r="C2624" s="508"/>
      <c r="D2624" s="1214" t="s">
        <v>427</v>
      </c>
      <c r="E2624" s="1215" t="s">
        <v>3067</v>
      </c>
      <c r="F2624" s="1202" t="s">
        <v>157</v>
      </c>
      <c r="G2624" s="1202"/>
      <c r="H2624" s="1202"/>
      <c r="I2624" s="1202" t="s">
        <v>53</v>
      </c>
      <c r="J2624" s="1202"/>
      <c r="K2624" s="1202"/>
      <c r="L2624" s="1202"/>
      <c r="M2624" s="1202" t="s">
        <v>290</v>
      </c>
      <c r="N2624" s="1203" t="s">
        <v>429</v>
      </c>
      <c r="O2624" s="1203"/>
      <c r="P2624" s="1203"/>
      <c r="Q2624" s="1203"/>
      <c r="R2624" s="1203"/>
      <c r="S2624" s="1214">
        <f>VLOOKUP($D2624,'NI-Soc'!$B$1:$Q$2048,12,FALSE)</f>
        <v>0</v>
      </c>
      <c r="T2624" s="1214">
        <f>VLOOKUP($D2624,'NI-Soc'!$B$1:$Q$2048,13,FALSE)</f>
        <v>0</v>
      </c>
      <c r="U2624" s="1214">
        <f>VLOOKUP($D2624,'NI-Soc'!$B$1:$Q$2048,16,FALSE)</f>
        <v>0</v>
      </c>
      <c r="V2624" s="1214" t="e">
        <f>VLOOKUP($D2624,'NI-Soc'!$B$1:$Q$2048,17,FALSE)</f>
        <v>#REF!</v>
      </c>
      <c r="W2624" s="1214" t="e">
        <f>VLOOKUP($D2624,'NI-Soc'!$B$1:$Q$2048,18,FALSE)</f>
        <v>#REF!</v>
      </c>
      <c r="X2624" s="1214" t="e">
        <f>VLOOKUP($D2624,'NI-Soc'!$B$1:$Q$2048,19,FALSE)</f>
        <v>#REF!</v>
      </c>
    </row>
    <row r="2625" spans="1:24" ht="27" hidden="1">
      <c r="A2625" s="508"/>
      <c r="B2625" s="508"/>
      <c r="C2625" s="508"/>
      <c r="D2625" s="1214" t="s">
        <v>430</v>
      </c>
      <c r="E2625" s="1215" t="s">
        <v>3067</v>
      </c>
      <c r="F2625" s="1202" t="s">
        <v>157</v>
      </c>
      <c r="G2625" s="1202"/>
      <c r="H2625" s="1202"/>
      <c r="I2625" s="1202" t="s">
        <v>53</v>
      </c>
      <c r="J2625" s="1202"/>
      <c r="K2625" s="1202"/>
      <c r="L2625" s="1202"/>
      <c r="M2625" s="1202" t="s">
        <v>290</v>
      </c>
      <c r="N2625" s="1203" t="s">
        <v>431</v>
      </c>
      <c r="O2625" s="304"/>
      <c r="P2625" s="304"/>
      <c r="Q2625" s="304"/>
      <c r="R2625" s="304"/>
      <c r="S2625" s="1214">
        <f>VLOOKUP($D2625,'NI-Soc'!$B$1:$Q$2048,12,FALSE)</f>
        <v>0</v>
      </c>
      <c r="T2625" s="1214">
        <f>VLOOKUP($D2625,'NI-Soc'!$B$1:$Q$2048,13,FALSE)</f>
        <v>0</v>
      </c>
      <c r="U2625" s="1214">
        <f>VLOOKUP($D2625,'NI-Soc'!$B$1:$Q$2048,16,FALSE)</f>
        <v>0</v>
      </c>
      <c r="V2625" s="1214" t="e">
        <f>VLOOKUP($D2625,'NI-Soc'!$B$1:$Q$2048,17,FALSE)</f>
        <v>#REF!</v>
      </c>
      <c r="W2625" s="1214" t="e">
        <f>VLOOKUP($D2625,'NI-Soc'!$B$1:$Q$2048,18,FALSE)</f>
        <v>#REF!</v>
      </c>
      <c r="X2625" s="1214" t="e">
        <f>VLOOKUP($D2625,'NI-Soc'!$B$1:$Q$2048,19,FALSE)</f>
        <v>#REF!</v>
      </c>
    </row>
    <row r="2626" spans="1:24" ht="27">
      <c r="A2626" s="508"/>
      <c r="B2626" s="508"/>
      <c r="C2626" s="508"/>
      <c r="D2626" s="1214" t="s">
        <v>432</v>
      </c>
      <c r="E2626" s="1215" t="s">
        <v>3067</v>
      </c>
      <c r="F2626" s="1202" t="s">
        <v>295</v>
      </c>
      <c r="G2626" s="1202"/>
      <c r="H2626" s="1202"/>
      <c r="I2626" s="1202" t="s">
        <v>53</v>
      </c>
      <c r="J2626" s="1202"/>
      <c r="K2626" s="1202"/>
      <c r="L2626" s="1202"/>
      <c r="M2626" s="1202" t="s">
        <v>290</v>
      </c>
      <c r="N2626" s="1203" t="s">
        <v>434</v>
      </c>
      <c r="O2626" s="1203"/>
      <c r="P2626" s="1203"/>
      <c r="Q2626" s="1203"/>
      <c r="R2626" s="1203"/>
      <c r="S2626" s="1214">
        <f>VLOOKUP($D2626,'NI-Soc'!$B$1:$Q$2048,12,FALSE)</f>
        <v>0</v>
      </c>
      <c r="T2626" s="1214">
        <f>VLOOKUP($D2626,'NI-Soc'!$B$1:$Q$2048,13,FALSE)</f>
        <v>0</v>
      </c>
      <c r="U2626" s="1214">
        <f>VLOOKUP($D2626,'NI-Soc'!$B$1:$Q$2048,16,FALSE)</f>
        <v>0</v>
      </c>
      <c r="V2626" s="1214" t="e">
        <f>VLOOKUP($D2626,'NI-Soc'!$B$1:$Q$2048,17,FALSE)</f>
        <v>#REF!</v>
      </c>
      <c r="W2626" s="1214" t="e">
        <f>VLOOKUP($D2626,'NI-Soc'!$B$1:$Q$2048,18,FALSE)</f>
        <v>#REF!</v>
      </c>
      <c r="X2626" s="1214" t="e">
        <f>VLOOKUP($D2626,'NI-Soc'!$B$1:$Q$2048,19,FALSE)</f>
        <v>#REF!</v>
      </c>
    </row>
    <row r="2627" spans="1:24" hidden="1">
      <c r="A2627" s="508"/>
      <c r="B2627" s="508"/>
      <c r="C2627" s="508"/>
      <c r="D2627" s="1214" t="s">
        <v>435</v>
      </c>
      <c r="E2627" s="1215" t="s">
        <v>3067</v>
      </c>
      <c r="F2627" s="1202" t="s">
        <v>157</v>
      </c>
      <c r="G2627" s="1202"/>
      <c r="H2627" s="1202"/>
      <c r="I2627" s="1202" t="s">
        <v>53</v>
      </c>
      <c r="J2627" s="1202"/>
      <c r="K2627" s="1202"/>
      <c r="L2627" s="1202"/>
      <c r="M2627" s="1202" t="s">
        <v>290</v>
      </c>
      <c r="N2627" s="1203" t="s">
        <v>437</v>
      </c>
      <c r="O2627" s="1203"/>
      <c r="P2627" s="1203"/>
      <c r="Q2627" s="1203"/>
      <c r="R2627" s="1203"/>
      <c r="S2627" s="1214">
        <f>VLOOKUP($D2627,'NI-Soc'!$B$1:$Q$2048,12,FALSE)</f>
        <v>0</v>
      </c>
      <c r="T2627" s="1214">
        <f>VLOOKUP($D2627,'NI-Soc'!$B$1:$Q$2048,13,FALSE)</f>
        <v>0</v>
      </c>
      <c r="U2627" s="1214">
        <f>VLOOKUP($D2627,'NI-Soc'!$B$1:$Q$2048,16,FALSE)</f>
        <v>0</v>
      </c>
      <c r="V2627" s="1214" t="e">
        <f>VLOOKUP($D2627,'NI-Soc'!$B$1:$Q$2048,17,FALSE)</f>
        <v>#REF!</v>
      </c>
      <c r="W2627" s="1214" t="e">
        <f>VLOOKUP($D2627,'NI-Soc'!$B$1:$Q$2048,18,FALSE)</f>
        <v>#REF!</v>
      </c>
      <c r="X2627" s="1214" t="e">
        <f>VLOOKUP($D2627,'NI-Soc'!$B$1:$Q$2048,19,FALSE)</f>
        <v>#REF!</v>
      </c>
    </row>
    <row r="2628" spans="1:24" hidden="1">
      <c r="A2628" s="508"/>
      <c r="B2628" s="508"/>
      <c r="C2628" s="508"/>
      <c r="D2628" s="1214" t="s">
        <v>438</v>
      </c>
      <c r="E2628" s="1215" t="s">
        <v>3067</v>
      </c>
      <c r="F2628" s="1202" t="s">
        <v>157</v>
      </c>
      <c r="G2628" s="1202"/>
      <c r="H2628" s="1202"/>
      <c r="I2628" s="1202" t="s">
        <v>53</v>
      </c>
      <c r="J2628" s="1202"/>
      <c r="K2628" s="1202"/>
      <c r="L2628" s="1202"/>
      <c r="M2628" s="1202" t="s">
        <v>290</v>
      </c>
      <c r="N2628" s="1203" t="s">
        <v>439</v>
      </c>
      <c r="O2628" s="1203"/>
      <c r="P2628" s="1203"/>
      <c r="Q2628" s="1203"/>
      <c r="R2628" s="1203"/>
      <c r="S2628" s="1214">
        <f>VLOOKUP($D2628,'NI-Soc'!$B$1:$Q$2048,12,FALSE)</f>
        <v>0</v>
      </c>
      <c r="T2628" s="1214">
        <f>VLOOKUP($D2628,'NI-Soc'!$B$1:$Q$2048,13,FALSE)</f>
        <v>0</v>
      </c>
      <c r="U2628" s="1214">
        <f>VLOOKUP($D2628,'NI-Soc'!$B$1:$Q$2048,16,FALSE)</f>
        <v>0</v>
      </c>
      <c r="V2628" s="1214" t="e">
        <f>VLOOKUP($D2628,'NI-Soc'!$B$1:$Q$2048,17,FALSE)</f>
        <v>#REF!</v>
      </c>
      <c r="W2628" s="1214" t="e">
        <f>VLOOKUP($D2628,'NI-Soc'!$B$1:$Q$2048,18,FALSE)</f>
        <v>#REF!</v>
      </c>
      <c r="X2628" s="1214" t="e">
        <f>VLOOKUP($D2628,'NI-Soc'!$B$1:$Q$2048,19,FALSE)</f>
        <v>#REF!</v>
      </c>
    </row>
    <row r="2629" spans="1:24" hidden="1">
      <c r="A2629" s="508"/>
      <c r="B2629" s="508"/>
      <c r="C2629" s="508"/>
      <c r="D2629" s="1214" t="s">
        <v>440</v>
      </c>
      <c r="E2629" s="1215" t="s">
        <v>3067</v>
      </c>
      <c r="F2629" s="1202"/>
      <c r="G2629" s="1202"/>
      <c r="H2629" s="1202"/>
      <c r="I2629" s="1202" t="s">
        <v>53</v>
      </c>
      <c r="J2629" s="1202"/>
      <c r="K2629" s="1202"/>
      <c r="L2629" s="1202"/>
      <c r="M2629" s="1202" t="s">
        <v>290</v>
      </c>
      <c r="N2629" s="1203" t="s">
        <v>441</v>
      </c>
      <c r="O2629" s="1203"/>
      <c r="P2629" s="1203"/>
      <c r="Q2629" s="1203"/>
      <c r="R2629" s="1203"/>
      <c r="S2629" s="1214">
        <f>VLOOKUP($D2629,'NI-Soc'!$B$1:$Q$2048,12,FALSE)</f>
        <v>0</v>
      </c>
      <c r="T2629" s="1214">
        <f>VLOOKUP($D2629,'NI-Soc'!$B$1:$Q$2048,13,FALSE)</f>
        <v>0</v>
      </c>
      <c r="U2629" s="1214">
        <f>VLOOKUP($D2629,'NI-Soc'!$B$1:$Q$2048,16,FALSE)</f>
        <v>0</v>
      </c>
      <c r="V2629" s="1214" t="e">
        <f>VLOOKUP($D2629,'NI-Soc'!$B$1:$Q$2048,17,FALSE)</f>
        <v>#REF!</v>
      </c>
      <c r="W2629" s="1214" t="e">
        <f>VLOOKUP($D2629,'NI-Soc'!$B$1:$Q$2048,18,FALSE)</f>
        <v>#REF!</v>
      </c>
      <c r="X2629" s="1214" t="e">
        <f>VLOOKUP($D2629,'NI-Soc'!$B$1:$Q$2048,19,FALSE)</f>
        <v>#REF!</v>
      </c>
    </row>
    <row r="2630" spans="1:24" ht="27" hidden="1">
      <c r="A2630" s="508"/>
      <c r="B2630" s="508"/>
      <c r="C2630" s="508"/>
      <c r="D2630" s="1214" t="s">
        <v>442</v>
      </c>
      <c r="E2630" s="1215" t="s">
        <v>3067</v>
      </c>
      <c r="F2630" s="1202" t="s">
        <v>295</v>
      </c>
      <c r="G2630" s="1202"/>
      <c r="H2630" s="1202"/>
      <c r="I2630" s="1202" t="s">
        <v>53</v>
      </c>
      <c r="J2630" s="1202"/>
      <c r="K2630" s="1202"/>
      <c r="L2630" s="1202"/>
      <c r="M2630" s="1202" t="s">
        <v>290</v>
      </c>
      <c r="N2630" s="1203" t="s">
        <v>445</v>
      </c>
      <c r="O2630" s="1203"/>
      <c r="P2630" s="1203"/>
      <c r="Q2630" s="1203"/>
      <c r="R2630" s="1203"/>
      <c r="S2630" s="1214">
        <f>VLOOKUP($D2630,'NI-Soc'!$B$1:$Q$2048,12,FALSE)</f>
        <v>0</v>
      </c>
      <c r="T2630" s="1214">
        <f>VLOOKUP($D2630,'NI-Soc'!$B$1:$Q$2048,13,FALSE)</f>
        <v>0</v>
      </c>
      <c r="U2630" s="1214">
        <f>VLOOKUP($D2630,'NI-Soc'!$B$1:$Q$2048,16,FALSE)</f>
        <v>0</v>
      </c>
      <c r="V2630" s="1214" t="e">
        <f>VLOOKUP($D2630,'NI-Soc'!$B$1:$Q$2048,17,FALSE)</f>
        <v>#REF!</v>
      </c>
      <c r="W2630" s="1214" t="e">
        <f>VLOOKUP($D2630,'NI-Soc'!$B$1:$Q$2048,18,FALSE)</f>
        <v>#REF!</v>
      </c>
      <c r="X2630" s="1214" t="e">
        <f>VLOOKUP($D2630,'NI-Soc'!$B$1:$Q$2048,19,FALSE)</f>
        <v>#REF!</v>
      </c>
    </row>
    <row r="2631" spans="1:24" ht="27" hidden="1">
      <c r="A2631" s="508"/>
      <c r="B2631" s="508"/>
      <c r="C2631" s="508"/>
      <c r="D2631" s="1214" t="s">
        <v>446</v>
      </c>
      <c r="E2631" s="1215" t="s">
        <v>3067</v>
      </c>
      <c r="F2631" s="1202"/>
      <c r="G2631" s="1202"/>
      <c r="H2631" s="1202"/>
      <c r="I2631" s="1202" t="s">
        <v>53</v>
      </c>
      <c r="J2631" s="1202"/>
      <c r="K2631" s="1202"/>
      <c r="L2631" s="1202"/>
      <c r="M2631" s="1202" t="s">
        <v>290</v>
      </c>
      <c r="N2631" s="1203" t="s">
        <v>449</v>
      </c>
      <c r="O2631" s="1203"/>
      <c r="P2631" s="1203"/>
      <c r="Q2631" s="1203"/>
      <c r="R2631" s="1203"/>
      <c r="S2631" s="1214">
        <f>VLOOKUP($D2631,'NI-Soc'!$B$1:$Q$2048,12,FALSE)</f>
        <v>0</v>
      </c>
      <c r="T2631" s="1214">
        <f>VLOOKUP($D2631,'NI-Soc'!$B$1:$Q$2048,13,FALSE)</f>
        <v>0</v>
      </c>
      <c r="U2631" s="1214">
        <f>VLOOKUP($D2631,'NI-Soc'!$B$1:$Q$2048,16,FALSE)</f>
        <v>0</v>
      </c>
      <c r="V2631" s="1214" t="e">
        <f>VLOOKUP($D2631,'NI-Soc'!$B$1:$Q$2048,17,FALSE)</f>
        <v>#REF!</v>
      </c>
      <c r="W2631" s="1214" t="e">
        <f>VLOOKUP($D2631,'NI-Soc'!$B$1:$Q$2048,18,FALSE)</f>
        <v>#REF!</v>
      </c>
      <c r="X2631" s="1214" t="e">
        <f>VLOOKUP($D2631,'NI-Soc'!$B$1:$Q$2048,19,FALSE)</f>
        <v>#REF!</v>
      </c>
    </row>
    <row r="2632" spans="1:24" hidden="1">
      <c r="A2632" s="508"/>
      <c r="B2632" s="508"/>
      <c r="C2632" s="508"/>
      <c r="D2632" s="1214" t="s">
        <v>450</v>
      </c>
      <c r="E2632" s="1215" t="s">
        <v>3067</v>
      </c>
      <c r="F2632" s="1202" t="s">
        <v>157</v>
      </c>
      <c r="G2632" s="1202"/>
      <c r="H2632" s="1202"/>
      <c r="I2632" s="1202" t="s">
        <v>53</v>
      </c>
      <c r="J2632" s="1202"/>
      <c r="K2632" s="1202"/>
      <c r="L2632" s="1202"/>
      <c r="M2632" s="1202" t="s">
        <v>290</v>
      </c>
      <c r="N2632" s="1203" t="s">
        <v>451</v>
      </c>
      <c r="O2632" s="1203"/>
      <c r="P2632" s="1203"/>
      <c r="Q2632" s="1203"/>
      <c r="R2632" s="1203"/>
      <c r="S2632" s="1214">
        <f>VLOOKUP($D2632,'NI-Soc'!$B$1:$Q$2048,12,FALSE)</f>
        <v>0</v>
      </c>
      <c r="T2632" s="1214">
        <f>VLOOKUP($D2632,'NI-Soc'!$B$1:$Q$2048,13,FALSE)</f>
        <v>0</v>
      </c>
      <c r="U2632" s="1214">
        <f>VLOOKUP($D2632,'NI-Soc'!$B$1:$Q$2048,16,FALSE)</f>
        <v>0</v>
      </c>
      <c r="V2632" s="1214" t="e">
        <f>VLOOKUP($D2632,'NI-Soc'!$B$1:$Q$2048,17,FALSE)</f>
        <v>#REF!</v>
      </c>
      <c r="W2632" s="1214" t="e">
        <f>VLOOKUP($D2632,'NI-Soc'!$B$1:$Q$2048,18,FALSE)</f>
        <v>#REF!</v>
      </c>
      <c r="X2632" s="1214" t="e">
        <f>VLOOKUP($D2632,'NI-Soc'!$B$1:$Q$2048,19,FALSE)</f>
        <v>#REF!</v>
      </c>
    </row>
    <row r="2633" spans="1:24" hidden="1">
      <c r="A2633" s="508"/>
      <c r="B2633" s="508"/>
      <c r="C2633" s="508"/>
      <c r="D2633" s="1214" t="s">
        <v>452</v>
      </c>
      <c r="E2633" s="1215" t="s">
        <v>3067</v>
      </c>
      <c r="F2633" s="1202" t="s">
        <v>157</v>
      </c>
      <c r="G2633" s="1202"/>
      <c r="H2633" s="1202"/>
      <c r="I2633" s="1202" t="s">
        <v>53</v>
      </c>
      <c r="J2633" s="1202"/>
      <c r="K2633" s="1202"/>
      <c r="L2633" s="1202"/>
      <c r="M2633" s="1202" t="s">
        <v>290</v>
      </c>
      <c r="N2633" s="1203" t="s">
        <v>453</v>
      </c>
      <c r="O2633" s="1203"/>
      <c r="P2633" s="1203"/>
      <c r="Q2633" s="1203"/>
      <c r="R2633" s="1203"/>
      <c r="S2633" s="1214">
        <f>VLOOKUP($D2633,'NI-Soc'!$B$1:$Q$2048,12,FALSE)</f>
        <v>0</v>
      </c>
      <c r="T2633" s="1214">
        <f>VLOOKUP($D2633,'NI-Soc'!$B$1:$Q$2048,13,FALSE)</f>
        <v>0</v>
      </c>
      <c r="U2633" s="1214">
        <f>VLOOKUP($D2633,'NI-Soc'!$B$1:$Q$2048,16,FALSE)</f>
        <v>0</v>
      </c>
      <c r="V2633" s="1214" t="e">
        <f>VLOOKUP($D2633,'NI-Soc'!$B$1:$Q$2048,17,FALSE)</f>
        <v>#REF!</v>
      </c>
      <c r="W2633" s="1214" t="e">
        <f>VLOOKUP($D2633,'NI-Soc'!$B$1:$Q$2048,18,FALSE)</f>
        <v>#REF!</v>
      </c>
      <c r="X2633" s="1214" t="e">
        <f>VLOOKUP($D2633,'NI-Soc'!$B$1:$Q$2048,19,FALSE)</f>
        <v>#REF!</v>
      </c>
    </row>
    <row r="2634" spans="1:24" hidden="1">
      <c r="A2634" s="508"/>
      <c r="B2634" s="508"/>
      <c r="C2634" s="508"/>
      <c r="D2634" s="1214" t="s">
        <v>454</v>
      </c>
      <c r="E2634" s="1215" t="s">
        <v>3067</v>
      </c>
      <c r="F2634" s="1202" t="s">
        <v>157</v>
      </c>
      <c r="G2634" s="1202"/>
      <c r="H2634" s="1202"/>
      <c r="I2634" s="1202" t="s">
        <v>53</v>
      </c>
      <c r="J2634" s="1202"/>
      <c r="K2634" s="1202"/>
      <c r="L2634" s="1202"/>
      <c r="M2634" s="1202" t="s">
        <v>290</v>
      </c>
      <c r="N2634" s="1203" t="s">
        <v>455</v>
      </c>
      <c r="O2634" s="1203"/>
      <c r="P2634" s="1203"/>
      <c r="Q2634" s="1203"/>
      <c r="R2634" s="1203"/>
      <c r="S2634" s="1214">
        <f>VLOOKUP($D2634,'NI-Soc'!$B$1:$Q$2048,12,FALSE)</f>
        <v>0</v>
      </c>
      <c r="T2634" s="1214">
        <f>VLOOKUP($D2634,'NI-Soc'!$B$1:$Q$2048,13,FALSE)</f>
        <v>0</v>
      </c>
      <c r="U2634" s="1214">
        <f>VLOOKUP($D2634,'NI-Soc'!$B$1:$Q$2048,16,FALSE)</f>
        <v>0</v>
      </c>
      <c r="V2634" s="1214" t="e">
        <f>VLOOKUP($D2634,'NI-Soc'!$B$1:$Q$2048,17,FALSE)</f>
        <v>#REF!</v>
      </c>
      <c r="W2634" s="1214" t="e">
        <f>VLOOKUP($D2634,'NI-Soc'!$B$1:$Q$2048,18,FALSE)</f>
        <v>#REF!</v>
      </c>
      <c r="X2634" s="1214" t="e">
        <f>VLOOKUP($D2634,'NI-Soc'!$B$1:$Q$2048,19,FALSE)</f>
        <v>#REF!</v>
      </c>
    </row>
    <row r="2635" spans="1:24" hidden="1">
      <c r="A2635" s="508"/>
      <c r="B2635" s="508"/>
      <c r="C2635" s="508"/>
      <c r="D2635" s="1214" t="s">
        <v>456</v>
      </c>
      <c r="E2635" s="1215" t="s">
        <v>3067</v>
      </c>
      <c r="F2635" s="1202"/>
      <c r="G2635" s="1202"/>
      <c r="H2635" s="1202"/>
      <c r="I2635" s="1202" t="s">
        <v>53</v>
      </c>
      <c r="J2635" s="1202"/>
      <c r="K2635" s="1202"/>
      <c r="L2635" s="1202"/>
      <c r="M2635" s="1202" t="s">
        <v>290</v>
      </c>
      <c r="N2635" s="1203" t="s">
        <v>457</v>
      </c>
      <c r="O2635" s="1203"/>
      <c r="P2635" s="1203"/>
      <c r="Q2635" s="1203"/>
      <c r="R2635" s="1203"/>
      <c r="S2635" s="1214">
        <f>VLOOKUP($D2635,'NI-Soc'!$B$1:$Q$2048,12,FALSE)</f>
        <v>0</v>
      </c>
      <c r="T2635" s="1214">
        <f>VLOOKUP($D2635,'NI-Soc'!$B$1:$Q$2048,13,FALSE)</f>
        <v>0</v>
      </c>
      <c r="U2635" s="1214">
        <f>VLOOKUP($D2635,'NI-Soc'!$B$1:$Q$2048,16,FALSE)</f>
        <v>0</v>
      </c>
      <c r="V2635" s="1214" t="e">
        <f>VLOOKUP($D2635,'NI-Soc'!$B$1:$Q$2048,17,FALSE)</f>
        <v>#REF!</v>
      </c>
      <c r="W2635" s="1214" t="e">
        <f>VLOOKUP($D2635,'NI-Soc'!$B$1:$Q$2048,18,FALSE)</f>
        <v>#REF!</v>
      </c>
      <c r="X2635" s="1214" t="e">
        <f>VLOOKUP($D2635,'NI-Soc'!$B$1:$Q$2048,19,FALSE)</f>
        <v>#REF!</v>
      </c>
    </row>
    <row r="2636" spans="1:24" ht="27" hidden="1">
      <c r="A2636" s="508"/>
      <c r="B2636" s="508"/>
      <c r="C2636" s="508"/>
      <c r="D2636" s="1214" t="s">
        <v>458</v>
      </c>
      <c r="E2636" s="1215" t="s">
        <v>3067</v>
      </c>
      <c r="F2636" s="1202"/>
      <c r="G2636" s="1202"/>
      <c r="H2636" s="1202"/>
      <c r="I2636" s="1202" t="s">
        <v>53</v>
      </c>
      <c r="J2636" s="1202"/>
      <c r="K2636" s="1202"/>
      <c r="L2636" s="1202"/>
      <c r="M2636" s="1202" t="s">
        <v>290</v>
      </c>
      <c r="N2636" s="1203" t="s">
        <v>459</v>
      </c>
      <c r="O2636" s="1203"/>
      <c r="P2636" s="1203"/>
      <c r="Q2636" s="1203"/>
      <c r="R2636" s="1203"/>
      <c r="S2636" s="1214">
        <f>VLOOKUP($D2636,'NI-Soc'!$B$1:$Q$2048,12,FALSE)</f>
        <v>0</v>
      </c>
      <c r="T2636" s="1214">
        <f>VLOOKUP($D2636,'NI-Soc'!$B$1:$Q$2048,13,FALSE)</f>
        <v>0</v>
      </c>
      <c r="U2636" s="1214">
        <f>VLOOKUP($D2636,'NI-Soc'!$B$1:$Q$2048,16,FALSE)</f>
        <v>0</v>
      </c>
      <c r="V2636" s="1214" t="e">
        <f>VLOOKUP($D2636,'NI-Soc'!$B$1:$Q$2048,17,FALSE)</f>
        <v>#REF!</v>
      </c>
      <c r="W2636" s="1214" t="e">
        <f>VLOOKUP($D2636,'NI-Soc'!$B$1:$Q$2048,18,FALSE)</f>
        <v>#REF!</v>
      </c>
      <c r="X2636" s="1214" t="e">
        <f>VLOOKUP($D2636,'NI-Soc'!$B$1:$Q$2048,19,FALSE)</f>
        <v>#REF!</v>
      </c>
    </row>
    <row r="2637" spans="1:24" ht="27" hidden="1">
      <c r="A2637" s="508"/>
      <c r="B2637" s="508"/>
      <c r="C2637" s="508"/>
      <c r="D2637" s="1214" t="s">
        <v>460</v>
      </c>
      <c r="E2637" s="1215" t="s">
        <v>3067</v>
      </c>
      <c r="F2637" s="1202"/>
      <c r="G2637" s="1202"/>
      <c r="H2637" s="1202"/>
      <c r="I2637" s="1202" t="s">
        <v>53</v>
      </c>
      <c r="J2637" s="1202"/>
      <c r="K2637" s="1202"/>
      <c r="L2637" s="1202"/>
      <c r="M2637" s="1202" t="s">
        <v>290</v>
      </c>
      <c r="N2637" s="1203" t="s">
        <v>462</v>
      </c>
      <c r="O2637" s="1203"/>
      <c r="P2637" s="1203"/>
      <c r="Q2637" s="1203"/>
      <c r="R2637" s="1203"/>
      <c r="S2637" s="1214">
        <f>VLOOKUP($D2637,'NI-Soc'!$B$1:$Q$2048,12,FALSE)</f>
        <v>0</v>
      </c>
      <c r="T2637" s="1214">
        <f>VLOOKUP($D2637,'NI-Soc'!$B$1:$Q$2048,13,FALSE)</f>
        <v>0</v>
      </c>
      <c r="U2637" s="1214">
        <f>VLOOKUP($D2637,'NI-Soc'!$B$1:$Q$2048,16,FALSE)</f>
        <v>0</v>
      </c>
      <c r="V2637" s="1214" t="e">
        <f>VLOOKUP($D2637,'NI-Soc'!$B$1:$Q$2048,17,FALSE)</f>
        <v>#REF!</v>
      </c>
      <c r="W2637" s="1214" t="e">
        <f>VLOOKUP($D2637,'NI-Soc'!$B$1:$Q$2048,18,FALSE)</f>
        <v>#REF!</v>
      </c>
      <c r="X2637" s="1214" t="e">
        <f>VLOOKUP($D2637,'NI-Soc'!$B$1:$Q$2048,19,FALSE)</f>
        <v>#REF!</v>
      </c>
    </row>
    <row r="2638" spans="1:24" hidden="1">
      <c r="A2638" s="508"/>
      <c r="B2638" s="508"/>
      <c r="C2638" s="508"/>
      <c r="D2638" s="1214" t="s">
        <v>463</v>
      </c>
      <c r="E2638" s="1215" t="s">
        <v>3067</v>
      </c>
      <c r="F2638" s="1202" t="s">
        <v>157</v>
      </c>
      <c r="G2638" s="1202"/>
      <c r="H2638" s="1202"/>
      <c r="I2638" s="1202" t="s">
        <v>53</v>
      </c>
      <c r="J2638" s="1202"/>
      <c r="K2638" s="1202"/>
      <c r="L2638" s="1202"/>
      <c r="M2638" s="1202" t="s">
        <v>290</v>
      </c>
      <c r="N2638" s="1203" t="s">
        <v>464</v>
      </c>
      <c r="O2638" s="1203"/>
      <c r="P2638" s="1203"/>
      <c r="Q2638" s="1203"/>
      <c r="R2638" s="1203"/>
      <c r="S2638" s="1214">
        <f>VLOOKUP($D2638,'NI-Soc'!$B$1:$Q$2048,12,FALSE)</f>
        <v>0</v>
      </c>
      <c r="T2638" s="1214">
        <f>VLOOKUP($D2638,'NI-Soc'!$B$1:$Q$2048,13,FALSE)</f>
        <v>0</v>
      </c>
      <c r="U2638" s="1214">
        <f>VLOOKUP($D2638,'NI-Soc'!$B$1:$Q$2048,16,FALSE)</f>
        <v>0</v>
      </c>
      <c r="V2638" s="1214" t="e">
        <f>VLOOKUP($D2638,'NI-Soc'!$B$1:$Q$2048,17,FALSE)</f>
        <v>#REF!</v>
      </c>
      <c r="W2638" s="1214" t="e">
        <f>VLOOKUP($D2638,'NI-Soc'!$B$1:$Q$2048,18,FALSE)</f>
        <v>#REF!</v>
      </c>
      <c r="X2638" s="1214" t="e">
        <f>VLOOKUP($D2638,'NI-Soc'!$B$1:$Q$2048,19,FALSE)</f>
        <v>#REF!</v>
      </c>
    </row>
    <row r="2639" spans="1:24" hidden="1">
      <c r="A2639" s="508"/>
      <c r="B2639" s="508"/>
      <c r="C2639" s="508"/>
      <c r="D2639" s="1214" t="s">
        <v>465</v>
      </c>
      <c r="E2639" s="1215" t="s">
        <v>3067</v>
      </c>
      <c r="F2639" s="1202" t="s">
        <v>157</v>
      </c>
      <c r="G2639" s="1202"/>
      <c r="H2639" s="1202"/>
      <c r="I2639" s="1202" t="s">
        <v>53</v>
      </c>
      <c r="J2639" s="1202"/>
      <c r="K2639" s="1202"/>
      <c r="L2639" s="1202"/>
      <c r="M2639" s="1202" t="s">
        <v>290</v>
      </c>
      <c r="N2639" s="1203" t="s">
        <v>466</v>
      </c>
      <c r="O2639" s="1203"/>
      <c r="P2639" s="1203"/>
      <c r="Q2639" s="1203"/>
      <c r="R2639" s="1203"/>
      <c r="S2639" s="1214">
        <f>VLOOKUP($D2639,'NI-Soc'!$B$1:$Q$2048,12,FALSE)</f>
        <v>0</v>
      </c>
      <c r="T2639" s="1214">
        <f>VLOOKUP($D2639,'NI-Soc'!$B$1:$Q$2048,13,FALSE)</f>
        <v>0</v>
      </c>
      <c r="U2639" s="1214">
        <f>VLOOKUP($D2639,'NI-Soc'!$B$1:$Q$2048,16,FALSE)</f>
        <v>0</v>
      </c>
      <c r="V2639" s="1214" t="e">
        <f>VLOOKUP($D2639,'NI-Soc'!$B$1:$Q$2048,17,FALSE)</f>
        <v>#REF!</v>
      </c>
      <c r="W2639" s="1214" t="e">
        <f>VLOOKUP($D2639,'NI-Soc'!$B$1:$Q$2048,18,FALSE)</f>
        <v>#REF!</v>
      </c>
      <c r="X2639" s="1214" t="e">
        <f>VLOOKUP($D2639,'NI-Soc'!$B$1:$Q$2048,19,FALSE)</f>
        <v>#REF!</v>
      </c>
    </row>
    <row r="2640" spans="1:24" hidden="1">
      <c r="A2640" s="508"/>
      <c r="B2640" s="508"/>
      <c r="C2640" s="508"/>
      <c r="D2640" s="1214" t="s">
        <v>467</v>
      </c>
      <c r="E2640" s="1215" t="s">
        <v>3067</v>
      </c>
      <c r="F2640" s="1202"/>
      <c r="G2640" s="1202"/>
      <c r="H2640" s="1202"/>
      <c r="I2640" s="1202" t="s">
        <v>53</v>
      </c>
      <c r="J2640" s="1202"/>
      <c r="K2640" s="1202"/>
      <c r="L2640" s="1202"/>
      <c r="M2640" s="1202" t="s">
        <v>468</v>
      </c>
      <c r="N2640" s="1203" t="s">
        <v>469</v>
      </c>
      <c r="O2640" s="1203"/>
      <c r="P2640" s="1203"/>
      <c r="Q2640" s="1203"/>
      <c r="R2640" s="1203"/>
      <c r="S2640" s="1214">
        <f>VLOOKUP($D2640,'NI-Soc'!$B$1:$Q$2048,12,FALSE)</f>
        <v>0</v>
      </c>
      <c r="T2640" s="1214">
        <f>VLOOKUP($D2640,'NI-Soc'!$B$1:$Q$2048,13,FALSE)</f>
        <v>0</v>
      </c>
      <c r="U2640" s="1214">
        <f>VLOOKUP($D2640,'NI-Soc'!$B$1:$Q$2048,16,FALSE)</f>
        <v>0</v>
      </c>
      <c r="V2640" s="1214" t="e">
        <f>VLOOKUP($D2640,'NI-Soc'!$B$1:$Q$2048,17,FALSE)</f>
        <v>#REF!</v>
      </c>
      <c r="W2640" s="1214" t="e">
        <f>VLOOKUP($D2640,'NI-Soc'!$B$1:$Q$2048,18,FALSE)</f>
        <v>#REF!</v>
      </c>
      <c r="X2640" s="1214" t="e">
        <f>VLOOKUP($D2640,'NI-Soc'!$B$1:$Q$2048,19,FALSE)</f>
        <v>#REF!</v>
      </c>
    </row>
    <row r="2641" spans="1:24" ht="27" hidden="1">
      <c r="A2641" s="508"/>
      <c r="B2641" s="508"/>
      <c r="C2641" s="508"/>
      <c r="D2641" s="1214" t="s">
        <v>470</v>
      </c>
      <c r="E2641" s="1215" t="s">
        <v>3067</v>
      </c>
      <c r="F2641" s="1202"/>
      <c r="G2641" s="1202"/>
      <c r="H2641" s="1202"/>
      <c r="I2641" s="1202" t="s">
        <v>53</v>
      </c>
      <c r="J2641" s="1202"/>
      <c r="K2641" s="1202"/>
      <c r="L2641" s="1202"/>
      <c r="M2641" s="1202" t="s">
        <v>468</v>
      </c>
      <c r="N2641" s="1203" t="s">
        <v>471</v>
      </c>
      <c r="O2641" s="1203"/>
      <c r="P2641" s="1203"/>
      <c r="Q2641" s="1203"/>
      <c r="R2641" s="1203"/>
      <c r="S2641" s="1214">
        <f>VLOOKUP($D2641,'NI-Soc'!$B$1:$Q$2048,12,FALSE)</f>
        <v>0</v>
      </c>
      <c r="T2641" s="1214">
        <f>VLOOKUP($D2641,'NI-Soc'!$B$1:$Q$2048,13,FALSE)</f>
        <v>0</v>
      </c>
      <c r="U2641" s="1214">
        <f>VLOOKUP($D2641,'NI-Soc'!$B$1:$Q$2048,16,FALSE)</f>
        <v>0</v>
      </c>
      <c r="V2641" s="1214" t="e">
        <f>VLOOKUP($D2641,'NI-Soc'!$B$1:$Q$2048,17,FALSE)</f>
        <v>#REF!</v>
      </c>
      <c r="W2641" s="1214" t="e">
        <f>VLOOKUP($D2641,'NI-Soc'!$B$1:$Q$2048,18,FALSE)</f>
        <v>#REF!</v>
      </c>
      <c r="X2641" s="1214" t="e">
        <f>VLOOKUP($D2641,'NI-Soc'!$B$1:$Q$2048,19,FALSE)</f>
        <v>#REF!</v>
      </c>
    </row>
    <row r="2642" spans="1:24" hidden="1">
      <c r="A2642" s="508"/>
      <c r="B2642" s="508"/>
      <c r="C2642" s="508"/>
      <c r="D2642" s="1214" t="s">
        <v>472</v>
      </c>
      <c r="E2642" s="1215" t="s">
        <v>3067</v>
      </c>
      <c r="F2642" s="1202"/>
      <c r="G2642" s="1202"/>
      <c r="H2642" s="1202"/>
      <c r="I2642" s="1202" t="s">
        <v>53</v>
      </c>
      <c r="J2642" s="1202"/>
      <c r="K2642" s="1202"/>
      <c r="L2642" s="1202"/>
      <c r="M2642" s="1202" t="s">
        <v>468</v>
      </c>
      <c r="N2642" s="1203" t="s">
        <v>474</v>
      </c>
      <c r="O2642" s="1203"/>
      <c r="P2642" s="1203"/>
      <c r="Q2642" s="1203"/>
      <c r="R2642" s="1203"/>
      <c r="S2642" s="1214">
        <f>VLOOKUP($D2642,'NI-Soc'!$B$1:$Q$2048,12,FALSE)</f>
        <v>0</v>
      </c>
      <c r="T2642" s="1214">
        <f>VLOOKUP($D2642,'NI-Soc'!$B$1:$Q$2048,13,FALSE)</f>
        <v>0</v>
      </c>
      <c r="U2642" s="1214">
        <f>VLOOKUP($D2642,'NI-Soc'!$B$1:$Q$2048,16,FALSE)</f>
        <v>0</v>
      </c>
      <c r="V2642" s="1214" t="e">
        <f>VLOOKUP($D2642,'NI-Soc'!$B$1:$Q$2048,17,FALSE)</f>
        <v>#REF!</v>
      </c>
      <c r="W2642" s="1214" t="e">
        <f>VLOOKUP($D2642,'NI-Soc'!$B$1:$Q$2048,18,FALSE)</f>
        <v>#REF!</v>
      </c>
      <c r="X2642" s="1214" t="e">
        <f>VLOOKUP($D2642,'NI-Soc'!$B$1:$Q$2048,19,FALSE)</f>
        <v>#REF!</v>
      </c>
    </row>
    <row r="2643" spans="1:24" hidden="1">
      <c r="A2643" s="508"/>
      <c r="B2643" s="508"/>
      <c r="C2643" s="508"/>
      <c r="D2643" s="1214" t="s">
        <v>475</v>
      </c>
      <c r="E2643" s="1215" t="s">
        <v>3067</v>
      </c>
      <c r="F2643" s="1202"/>
      <c r="G2643" s="1202"/>
      <c r="H2643" s="1202"/>
      <c r="I2643" s="1202" t="s">
        <v>53</v>
      </c>
      <c r="J2643" s="1202"/>
      <c r="K2643" s="1202"/>
      <c r="L2643" s="1202"/>
      <c r="M2643" s="1202" t="s">
        <v>468</v>
      </c>
      <c r="N2643" s="1203" t="s">
        <v>476</v>
      </c>
      <c r="O2643" s="1203"/>
      <c r="P2643" s="1203"/>
      <c r="Q2643" s="1203"/>
      <c r="R2643" s="1203"/>
      <c r="S2643" s="1214">
        <f>VLOOKUP($D2643,'NI-Soc'!$B$1:$Q$2048,12,FALSE)</f>
        <v>0</v>
      </c>
      <c r="T2643" s="1214">
        <f>VLOOKUP($D2643,'NI-Soc'!$B$1:$Q$2048,13,FALSE)</f>
        <v>0</v>
      </c>
      <c r="U2643" s="1214">
        <f>VLOOKUP($D2643,'NI-Soc'!$B$1:$Q$2048,16,FALSE)</f>
        <v>0</v>
      </c>
      <c r="V2643" s="1214" t="e">
        <f>VLOOKUP($D2643,'NI-Soc'!$B$1:$Q$2048,17,FALSE)</f>
        <v>#REF!</v>
      </c>
      <c r="W2643" s="1214" t="e">
        <f>VLOOKUP($D2643,'NI-Soc'!$B$1:$Q$2048,18,FALSE)</f>
        <v>#REF!</v>
      </c>
      <c r="X2643" s="1214" t="e">
        <f>VLOOKUP($D2643,'NI-Soc'!$B$1:$Q$2048,19,FALSE)</f>
        <v>#REF!</v>
      </c>
    </row>
    <row r="2644" spans="1:24" hidden="1">
      <c r="A2644" s="508"/>
      <c r="B2644" s="508"/>
      <c r="C2644" s="508"/>
      <c r="D2644" s="1214" t="s">
        <v>477</v>
      </c>
      <c r="E2644" s="1215" t="s">
        <v>3067</v>
      </c>
      <c r="F2644" s="1202"/>
      <c r="G2644" s="1202"/>
      <c r="H2644" s="1202"/>
      <c r="I2644" s="1202" t="s">
        <v>53</v>
      </c>
      <c r="J2644" s="1202"/>
      <c r="K2644" s="1202"/>
      <c r="L2644" s="1202"/>
      <c r="M2644" s="1202" t="s">
        <v>468</v>
      </c>
      <c r="N2644" s="1203" t="s">
        <v>478</v>
      </c>
      <c r="O2644" s="1203"/>
      <c r="P2644" s="1203"/>
      <c r="Q2644" s="1203"/>
      <c r="R2644" s="1203"/>
      <c r="S2644" s="1214">
        <f>VLOOKUP($D2644,'NI-Soc'!$B$1:$Q$2048,12,FALSE)</f>
        <v>0</v>
      </c>
      <c r="T2644" s="1214">
        <f>VLOOKUP($D2644,'NI-Soc'!$B$1:$Q$2048,13,FALSE)</f>
        <v>0</v>
      </c>
      <c r="U2644" s="1214">
        <f>VLOOKUP($D2644,'NI-Soc'!$B$1:$Q$2048,16,FALSE)</f>
        <v>0</v>
      </c>
      <c r="V2644" s="1214" t="e">
        <f>VLOOKUP($D2644,'NI-Soc'!$B$1:$Q$2048,17,FALSE)</f>
        <v>#REF!</v>
      </c>
      <c r="W2644" s="1214" t="e">
        <f>VLOOKUP($D2644,'NI-Soc'!$B$1:$Q$2048,18,FALSE)</f>
        <v>#REF!</v>
      </c>
      <c r="X2644" s="1214" t="e">
        <f>VLOOKUP($D2644,'NI-Soc'!$B$1:$Q$2048,19,FALSE)</f>
        <v>#REF!</v>
      </c>
    </row>
    <row r="2645" spans="1:24" ht="27" hidden="1">
      <c r="A2645" s="508"/>
      <c r="B2645" s="508"/>
      <c r="C2645" s="508"/>
      <c r="D2645" s="1214" t="s">
        <v>479</v>
      </c>
      <c r="E2645" s="1215" t="s">
        <v>3067</v>
      </c>
      <c r="F2645" s="1202"/>
      <c r="G2645" s="1202"/>
      <c r="H2645" s="1202"/>
      <c r="I2645" s="1202" t="s">
        <v>53</v>
      </c>
      <c r="J2645" s="1202"/>
      <c r="K2645" s="1202"/>
      <c r="L2645" s="1202"/>
      <c r="M2645" s="1202" t="s">
        <v>483</v>
      </c>
      <c r="N2645" s="1203" t="s">
        <v>484</v>
      </c>
      <c r="O2645" s="1203"/>
      <c r="P2645" s="1203"/>
      <c r="Q2645" s="1203"/>
      <c r="R2645" s="1203"/>
      <c r="S2645" s="1214">
        <f>VLOOKUP($D2645,'NI-Soc'!$B$1:$Q$2048,12,FALSE)</f>
        <v>0</v>
      </c>
      <c r="T2645" s="1214">
        <f>VLOOKUP($D2645,'NI-Soc'!$B$1:$Q$2048,13,FALSE)</f>
        <v>0</v>
      </c>
      <c r="U2645" s="1214">
        <f>VLOOKUP($D2645,'NI-Soc'!$B$1:$Q$2048,16,FALSE)</f>
        <v>0</v>
      </c>
      <c r="V2645" s="1214" t="e">
        <f>VLOOKUP($D2645,'NI-Soc'!$B$1:$Q$2048,17,FALSE)</f>
        <v>#REF!</v>
      </c>
      <c r="W2645" s="1214" t="e">
        <f>VLOOKUP($D2645,'NI-Soc'!$B$1:$Q$2048,18,FALSE)</f>
        <v>#REF!</v>
      </c>
      <c r="X2645" s="1214" t="e">
        <f>VLOOKUP($D2645,'NI-Soc'!$B$1:$Q$2048,19,FALSE)</f>
        <v>#REF!</v>
      </c>
    </row>
    <row r="2646" spans="1:24" ht="27" hidden="1">
      <c r="A2646" s="508"/>
      <c r="B2646" s="508"/>
      <c r="C2646" s="508"/>
      <c r="D2646" s="1214" t="s">
        <v>485</v>
      </c>
      <c r="E2646" s="1215" t="s">
        <v>3067</v>
      </c>
      <c r="F2646" s="1202"/>
      <c r="G2646" s="1202"/>
      <c r="H2646" s="1202"/>
      <c r="I2646" s="1202" t="s">
        <v>53</v>
      </c>
      <c r="J2646" s="1202"/>
      <c r="K2646" s="1202"/>
      <c r="L2646" s="1202"/>
      <c r="M2646" s="1202" t="s">
        <v>483</v>
      </c>
      <c r="N2646" s="1203" t="s">
        <v>487</v>
      </c>
      <c r="O2646" s="1203"/>
      <c r="P2646" s="1203"/>
      <c r="Q2646" s="1203"/>
      <c r="R2646" s="1203"/>
      <c r="S2646" s="1214">
        <f>VLOOKUP($D2646,'NI-Soc'!$B$1:$Q$2048,12,FALSE)</f>
        <v>0</v>
      </c>
      <c r="T2646" s="1214">
        <f>VLOOKUP($D2646,'NI-Soc'!$B$1:$Q$2048,13,FALSE)</f>
        <v>0</v>
      </c>
      <c r="U2646" s="1214">
        <f>VLOOKUP($D2646,'NI-Soc'!$B$1:$Q$2048,16,FALSE)</f>
        <v>0</v>
      </c>
      <c r="V2646" s="1214" t="e">
        <f>VLOOKUP($D2646,'NI-Soc'!$B$1:$Q$2048,17,FALSE)</f>
        <v>#REF!</v>
      </c>
      <c r="W2646" s="1214" t="e">
        <f>VLOOKUP($D2646,'NI-Soc'!$B$1:$Q$2048,18,FALSE)</f>
        <v>#REF!</v>
      </c>
      <c r="X2646" s="1214" t="e">
        <f>VLOOKUP($D2646,'NI-Soc'!$B$1:$Q$2048,19,FALSE)</f>
        <v>#REF!</v>
      </c>
    </row>
    <row r="2647" spans="1:24" ht="27" hidden="1">
      <c r="A2647" s="508"/>
      <c r="B2647" s="508"/>
      <c r="C2647" s="508"/>
      <c r="D2647" s="1214" t="s">
        <v>488</v>
      </c>
      <c r="E2647" s="1215" t="s">
        <v>3067</v>
      </c>
      <c r="F2647" s="1202"/>
      <c r="G2647" s="1202"/>
      <c r="H2647" s="1202"/>
      <c r="I2647" s="1202" t="s">
        <v>53</v>
      </c>
      <c r="J2647" s="1202"/>
      <c r="K2647" s="1202"/>
      <c r="L2647" s="1202"/>
      <c r="M2647" s="1202" t="s">
        <v>483</v>
      </c>
      <c r="N2647" s="1203" t="s">
        <v>490</v>
      </c>
      <c r="O2647" s="1203"/>
      <c r="P2647" s="1203"/>
      <c r="Q2647" s="1203"/>
      <c r="R2647" s="1203"/>
      <c r="S2647" s="1214">
        <f>VLOOKUP($D2647,'NI-Soc'!$B$1:$Q$2048,12,FALSE)</f>
        <v>0</v>
      </c>
      <c r="T2647" s="1214">
        <f>VLOOKUP($D2647,'NI-Soc'!$B$1:$Q$2048,13,FALSE)</f>
        <v>0</v>
      </c>
      <c r="U2647" s="1214">
        <f>VLOOKUP($D2647,'NI-Soc'!$B$1:$Q$2048,16,FALSE)</f>
        <v>0</v>
      </c>
      <c r="V2647" s="1214" t="e">
        <f>VLOOKUP($D2647,'NI-Soc'!$B$1:$Q$2048,17,FALSE)</f>
        <v>#REF!</v>
      </c>
      <c r="W2647" s="1214" t="e">
        <f>VLOOKUP($D2647,'NI-Soc'!$B$1:$Q$2048,18,FALSE)</f>
        <v>#REF!</v>
      </c>
      <c r="X2647" s="1214" t="e">
        <f>VLOOKUP($D2647,'NI-Soc'!$B$1:$Q$2048,19,FALSE)</f>
        <v>#REF!</v>
      </c>
    </row>
    <row r="2648" spans="1:24" ht="27" hidden="1">
      <c r="A2648" s="508"/>
      <c r="B2648" s="508"/>
      <c r="C2648" s="508"/>
      <c r="D2648" s="1214" t="s">
        <v>491</v>
      </c>
      <c r="E2648" s="1215" t="s">
        <v>3067</v>
      </c>
      <c r="F2648" s="1202"/>
      <c r="G2648" s="1202"/>
      <c r="H2648" s="1202"/>
      <c r="I2648" s="1202" t="s">
        <v>53</v>
      </c>
      <c r="J2648" s="1202"/>
      <c r="K2648" s="1202"/>
      <c r="L2648" s="1202"/>
      <c r="M2648" s="1202" t="s">
        <v>483</v>
      </c>
      <c r="N2648" s="1203" t="s">
        <v>493</v>
      </c>
      <c r="O2648" s="1203"/>
      <c r="P2648" s="1203"/>
      <c r="Q2648" s="1203"/>
      <c r="R2648" s="1203"/>
      <c r="S2648" s="1214">
        <f>VLOOKUP($D2648,'NI-Soc'!$B$1:$Q$2048,12,FALSE)</f>
        <v>0</v>
      </c>
      <c r="T2648" s="1214">
        <f>VLOOKUP($D2648,'NI-Soc'!$B$1:$Q$2048,13,FALSE)</f>
        <v>0</v>
      </c>
      <c r="U2648" s="1214">
        <f>VLOOKUP($D2648,'NI-Soc'!$B$1:$Q$2048,16,FALSE)</f>
        <v>0</v>
      </c>
      <c r="V2648" s="1214" t="e">
        <f>VLOOKUP($D2648,'NI-Soc'!$B$1:$Q$2048,17,FALSE)</f>
        <v>#REF!</v>
      </c>
      <c r="W2648" s="1214" t="e">
        <f>VLOOKUP($D2648,'NI-Soc'!$B$1:$Q$2048,18,FALSE)</f>
        <v>#REF!</v>
      </c>
      <c r="X2648" s="1214" t="e">
        <f>VLOOKUP($D2648,'NI-Soc'!$B$1:$Q$2048,19,FALSE)</f>
        <v>#REF!</v>
      </c>
    </row>
    <row r="2649" spans="1:24" ht="40.5" hidden="1">
      <c r="A2649" s="508"/>
      <c r="B2649" s="508"/>
      <c r="C2649" s="508"/>
      <c r="D2649" s="1214" t="s">
        <v>494</v>
      </c>
      <c r="E2649" s="1215" t="s">
        <v>3067</v>
      </c>
      <c r="F2649" s="1202" t="s">
        <v>157</v>
      </c>
      <c r="G2649" s="1202"/>
      <c r="H2649" s="1202"/>
      <c r="I2649" s="1202" t="s">
        <v>53</v>
      </c>
      <c r="J2649" s="1202"/>
      <c r="K2649" s="1202"/>
      <c r="L2649" s="1202"/>
      <c r="M2649" s="1202" t="s">
        <v>483</v>
      </c>
      <c r="N2649" s="1203" t="s">
        <v>496</v>
      </c>
      <c r="O2649" s="1203"/>
      <c r="P2649" s="1203"/>
      <c r="Q2649" s="1203"/>
      <c r="R2649" s="1203"/>
      <c r="S2649" s="1214">
        <f>VLOOKUP($D2649,'NI-Soc'!$B$1:$Q$2048,12,FALSE)</f>
        <v>0</v>
      </c>
      <c r="T2649" s="1214">
        <f>VLOOKUP($D2649,'NI-Soc'!$B$1:$Q$2048,13,FALSE)</f>
        <v>0</v>
      </c>
      <c r="U2649" s="1214">
        <f>VLOOKUP($D2649,'NI-Soc'!$B$1:$Q$2048,16,FALSE)</f>
        <v>0</v>
      </c>
      <c r="V2649" s="1214" t="e">
        <f>VLOOKUP($D2649,'NI-Soc'!$B$1:$Q$2048,17,FALSE)</f>
        <v>#REF!</v>
      </c>
      <c r="W2649" s="1214" t="e">
        <f>VLOOKUP($D2649,'NI-Soc'!$B$1:$Q$2048,18,FALSE)</f>
        <v>#REF!</v>
      </c>
      <c r="X2649" s="1214" t="e">
        <f>VLOOKUP($D2649,'NI-Soc'!$B$1:$Q$2048,19,FALSE)</f>
        <v>#REF!</v>
      </c>
    </row>
    <row r="2650" spans="1:24" hidden="1">
      <c r="A2650" s="508"/>
      <c r="B2650" s="508"/>
      <c r="C2650" s="508"/>
      <c r="D2650" s="1214" t="s">
        <v>497</v>
      </c>
      <c r="E2650" s="1215" t="s">
        <v>3067</v>
      </c>
      <c r="F2650" s="1202"/>
      <c r="G2650" s="1202"/>
      <c r="H2650" s="1202"/>
      <c r="I2650" s="1202" t="s">
        <v>53</v>
      </c>
      <c r="J2650" s="1202"/>
      <c r="K2650" s="1202"/>
      <c r="L2650" s="1202"/>
      <c r="M2650" s="1202" t="s">
        <v>483</v>
      </c>
      <c r="N2650" s="1203" t="s">
        <v>499</v>
      </c>
      <c r="O2650" s="1203"/>
      <c r="P2650" s="1203"/>
      <c r="Q2650" s="1203"/>
      <c r="R2650" s="1203"/>
      <c r="S2650" s="1214">
        <f>VLOOKUP($D2650,'NI-Soc'!$B$1:$Q$2048,12,FALSE)</f>
        <v>0</v>
      </c>
      <c r="T2650" s="1214">
        <f>VLOOKUP($D2650,'NI-Soc'!$B$1:$Q$2048,13,FALSE)</f>
        <v>0</v>
      </c>
      <c r="U2650" s="1214">
        <f>VLOOKUP($D2650,'NI-Soc'!$B$1:$Q$2048,16,FALSE)</f>
        <v>0</v>
      </c>
      <c r="V2650" s="1214" t="e">
        <f>VLOOKUP($D2650,'NI-Soc'!$B$1:$Q$2048,17,FALSE)</f>
        <v>#REF!</v>
      </c>
      <c r="W2650" s="1214" t="e">
        <f>VLOOKUP($D2650,'NI-Soc'!$B$1:$Q$2048,18,FALSE)</f>
        <v>#REF!</v>
      </c>
      <c r="X2650" s="1214" t="e">
        <f>VLOOKUP($D2650,'NI-Soc'!$B$1:$Q$2048,19,FALSE)</f>
        <v>#REF!</v>
      </c>
    </row>
    <row r="2651" spans="1:24" ht="27" hidden="1">
      <c r="A2651" s="508"/>
      <c r="B2651" s="508"/>
      <c r="C2651" s="508"/>
      <c r="D2651" s="1214" t="s">
        <v>500</v>
      </c>
      <c r="E2651" s="1215" t="s">
        <v>3067</v>
      </c>
      <c r="F2651" s="1202" t="s">
        <v>157</v>
      </c>
      <c r="G2651" s="1202"/>
      <c r="H2651" s="1202"/>
      <c r="I2651" s="1202" t="s">
        <v>53</v>
      </c>
      <c r="J2651" s="1202"/>
      <c r="K2651" s="1202"/>
      <c r="L2651" s="1202"/>
      <c r="M2651" s="1202" t="s">
        <v>483</v>
      </c>
      <c r="N2651" s="1203" t="s">
        <v>502</v>
      </c>
      <c r="O2651" s="1203"/>
      <c r="P2651" s="1203"/>
      <c r="Q2651" s="1203"/>
      <c r="R2651" s="1203"/>
      <c r="S2651" s="1214">
        <f>VLOOKUP($D2651,'NI-Soc'!$B$1:$Q$2048,12,FALSE)</f>
        <v>0</v>
      </c>
      <c r="T2651" s="1214">
        <f>VLOOKUP($D2651,'NI-Soc'!$B$1:$Q$2048,13,FALSE)</f>
        <v>0</v>
      </c>
      <c r="U2651" s="1214">
        <f>VLOOKUP($D2651,'NI-Soc'!$B$1:$Q$2048,16,FALSE)</f>
        <v>0</v>
      </c>
      <c r="V2651" s="1214" t="e">
        <f>VLOOKUP($D2651,'NI-Soc'!$B$1:$Q$2048,17,FALSE)</f>
        <v>#REF!</v>
      </c>
      <c r="W2651" s="1214" t="e">
        <f>VLOOKUP($D2651,'NI-Soc'!$B$1:$Q$2048,18,FALSE)</f>
        <v>#REF!</v>
      </c>
      <c r="X2651" s="1214" t="e">
        <f>VLOOKUP($D2651,'NI-Soc'!$B$1:$Q$2048,19,FALSE)</f>
        <v>#REF!</v>
      </c>
    </row>
    <row r="2652" spans="1:24" ht="27" hidden="1">
      <c r="A2652" s="508"/>
      <c r="B2652" s="508"/>
      <c r="C2652" s="508"/>
      <c r="D2652" s="1214" t="s">
        <v>503</v>
      </c>
      <c r="E2652" s="1215" t="s">
        <v>3067</v>
      </c>
      <c r="F2652" s="1202"/>
      <c r="G2652" s="1202"/>
      <c r="H2652" s="1202"/>
      <c r="I2652" s="1202" t="s">
        <v>53</v>
      </c>
      <c r="J2652" s="1202"/>
      <c r="K2652" s="1202"/>
      <c r="L2652" s="1202"/>
      <c r="M2652" s="1202" t="s">
        <v>468</v>
      </c>
      <c r="N2652" s="1203" t="s">
        <v>504</v>
      </c>
      <c r="O2652" s="1203"/>
      <c r="P2652" s="1203"/>
      <c r="Q2652" s="1203"/>
      <c r="R2652" s="1203"/>
      <c r="S2652" s="1214">
        <f>VLOOKUP($D2652,'NI-Soc'!$B$1:$Q$2048,12,FALSE)</f>
        <v>0</v>
      </c>
      <c r="T2652" s="1214">
        <f>VLOOKUP($D2652,'NI-Soc'!$B$1:$Q$2048,13,FALSE)</f>
        <v>0</v>
      </c>
      <c r="U2652" s="1214">
        <f>VLOOKUP($D2652,'NI-Soc'!$B$1:$Q$2048,16,FALSE)</f>
        <v>0</v>
      </c>
      <c r="V2652" s="1214" t="e">
        <f>VLOOKUP($D2652,'NI-Soc'!$B$1:$Q$2048,17,FALSE)</f>
        <v>#REF!</v>
      </c>
      <c r="W2652" s="1214" t="e">
        <f>VLOOKUP($D2652,'NI-Soc'!$B$1:$Q$2048,18,FALSE)</f>
        <v>#REF!</v>
      </c>
      <c r="X2652" s="1214" t="e">
        <f>VLOOKUP($D2652,'NI-Soc'!$B$1:$Q$2048,19,FALSE)</f>
        <v>#REF!</v>
      </c>
    </row>
    <row r="2653" spans="1:24" ht="27" hidden="1">
      <c r="A2653" s="508"/>
      <c r="B2653" s="508"/>
      <c r="C2653" s="508"/>
      <c r="D2653" s="1214" t="s">
        <v>505</v>
      </c>
      <c r="E2653" s="1215" t="s">
        <v>3067</v>
      </c>
      <c r="F2653" s="1202"/>
      <c r="G2653" s="1202"/>
      <c r="H2653" s="1202"/>
      <c r="I2653" s="1202" t="s">
        <v>53</v>
      </c>
      <c r="J2653" s="1202"/>
      <c r="K2653" s="1202"/>
      <c r="L2653" s="1202"/>
      <c r="M2653" s="1202" t="s">
        <v>468</v>
      </c>
      <c r="N2653" s="1203" t="s">
        <v>506</v>
      </c>
      <c r="O2653" s="1203"/>
      <c r="P2653" s="1203"/>
      <c r="Q2653" s="1203"/>
      <c r="R2653" s="1203"/>
      <c r="S2653" s="1214">
        <f>VLOOKUP($D2653,'NI-Soc'!$B$1:$Q$2048,12,FALSE)</f>
        <v>0</v>
      </c>
      <c r="T2653" s="1214">
        <f>VLOOKUP($D2653,'NI-Soc'!$B$1:$Q$2048,13,FALSE)</f>
        <v>0</v>
      </c>
      <c r="U2653" s="1214">
        <f>VLOOKUP($D2653,'NI-Soc'!$B$1:$Q$2048,16,FALSE)</f>
        <v>0</v>
      </c>
      <c r="V2653" s="1214" t="e">
        <f>VLOOKUP($D2653,'NI-Soc'!$B$1:$Q$2048,17,FALSE)</f>
        <v>#REF!</v>
      </c>
      <c r="W2653" s="1214" t="e">
        <f>VLOOKUP($D2653,'NI-Soc'!$B$1:$Q$2048,18,FALSE)</f>
        <v>#REF!</v>
      </c>
      <c r="X2653" s="1214" t="e">
        <f>VLOOKUP($D2653,'NI-Soc'!$B$1:$Q$2048,19,FALSE)</f>
        <v>#REF!</v>
      </c>
    </row>
    <row r="2654" spans="1:24" ht="27" hidden="1">
      <c r="A2654" s="508"/>
      <c r="B2654" s="508"/>
      <c r="C2654" s="508"/>
      <c r="D2654" s="1214" t="s">
        <v>507</v>
      </c>
      <c r="E2654" s="1215" t="s">
        <v>3067</v>
      </c>
      <c r="F2654" s="1202"/>
      <c r="G2654" s="1202"/>
      <c r="H2654" s="1202"/>
      <c r="I2654" s="1202" t="s">
        <v>53</v>
      </c>
      <c r="J2654" s="1202"/>
      <c r="K2654" s="1202"/>
      <c r="L2654" s="1202"/>
      <c r="M2654" s="1202" t="s">
        <v>468</v>
      </c>
      <c r="N2654" s="1203" t="s">
        <v>508</v>
      </c>
      <c r="O2654" s="1203"/>
      <c r="P2654" s="1203"/>
      <c r="Q2654" s="1203"/>
      <c r="R2654" s="1203"/>
      <c r="S2654" s="1214">
        <f>VLOOKUP($D2654,'NI-Soc'!$B$1:$Q$2048,12,FALSE)</f>
        <v>0</v>
      </c>
      <c r="T2654" s="1214">
        <f>VLOOKUP($D2654,'NI-Soc'!$B$1:$Q$2048,13,FALSE)</f>
        <v>0</v>
      </c>
      <c r="U2654" s="1214">
        <f>VLOOKUP($D2654,'NI-Soc'!$B$1:$Q$2048,16,FALSE)</f>
        <v>0</v>
      </c>
      <c r="V2654" s="1214" t="e">
        <f>VLOOKUP($D2654,'NI-Soc'!$B$1:$Q$2048,17,FALSE)</f>
        <v>#REF!</v>
      </c>
      <c r="W2654" s="1214" t="e">
        <f>VLOOKUP($D2654,'NI-Soc'!$B$1:$Q$2048,18,FALSE)</f>
        <v>#REF!</v>
      </c>
      <c r="X2654" s="1214" t="e">
        <f>VLOOKUP($D2654,'NI-Soc'!$B$1:$Q$2048,19,FALSE)</f>
        <v>#REF!</v>
      </c>
    </row>
    <row r="2655" spans="1:24" hidden="1">
      <c r="A2655" s="508"/>
      <c r="B2655" s="508"/>
      <c r="C2655" s="508"/>
      <c r="D2655" s="1214" t="s">
        <v>509</v>
      </c>
      <c r="E2655" s="1215" t="s">
        <v>3067</v>
      </c>
      <c r="F2655" s="1202"/>
      <c r="G2655" s="1202"/>
      <c r="H2655" s="1202"/>
      <c r="I2655" s="1202" t="s">
        <v>53</v>
      </c>
      <c r="J2655" s="1202"/>
      <c r="K2655" s="1202"/>
      <c r="L2655" s="1202"/>
      <c r="M2655" s="1202" t="s">
        <v>468</v>
      </c>
      <c r="N2655" s="1203" t="s">
        <v>510</v>
      </c>
      <c r="O2655" s="1203"/>
      <c r="P2655" s="1203"/>
      <c r="Q2655" s="1203"/>
      <c r="R2655" s="1203"/>
      <c r="S2655" s="1214">
        <f>VLOOKUP($D2655,'NI-Soc'!$B$1:$Q$2048,12,FALSE)</f>
        <v>0</v>
      </c>
      <c r="T2655" s="1214">
        <f>VLOOKUP($D2655,'NI-Soc'!$B$1:$Q$2048,13,FALSE)</f>
        <v>0</v>
      </c>
      <c r="U2655" s="1214">
        <f>VLOOKUP($D2655,'NI-Soc'!$B$1:$Q$2048,16,FALSE)</f>
        <v>0</v>
      </c>
      <c r="V2655" s="1214" t="e">
        <f>VLOOKUP($D2655,'NI-Soc'!$B$1:$Q$2048,17,FALSE)</f>
        <v>#REF!</v>
      </c>
      <c r="W2655" s="1214" t="e">
        <f>VLOOKUP($D2655,'NI-Soc'!$B$1:$Q$2048,18,FALSE)</f>
        <v>#REF!</v>
      </c>
      <c r="X2655" s="1214" t="e">
        <f>VLOOKUP($D2655,'NI-Soc'!$B$1:$Q$2048,19,FALSE)</f>
        <v>#REF!</v>
      </c>
    </row>
    <row r="2656" spans="1:24" ht="27" hidden="1">
      <c r="A2656" s="508"/>
      <c r="B2656" s="508"/>
      <c r="C2656" s="508"/>
      <c r="D2656" s="1214" t="s">
        <v>511</v>
      </c>
      <c r="E2656" s="1215" t="s">
        <v>3067</v>
      </c>
      <c r="F2656" s="1202"/>
      <c r="G2656" s="1202"/>
      <c r="H2656" s="1202"/>
      <c r="I2656" s="1202" t="s">
        <v>53</v>
      </c>
      <c r="J2656" s="1202"/>
      <c r="K2656" s="1202"/>
      <c r="L2656" s="1202"/>
      <c r="M2656" s="1202" t="s">
        <v>468</v>
      </c>
      <c r="N2656" s="1203" t="s">
        <v>512</v>
      </c>
      <c r="O2656" s="1203"/>
      <c r="P2656" s="1203"/>
      <c r="Q2656" s="1203"/>
      <c r="R2656" s="1203"/>
      <c r="S2656" s="1214">
        <f>VLOOKUP($D2656,'NI-Soc'!$B$1:$Q$2048,12,FALSE)</f>
        <v>0</v>
      </c>
      <c r="T2656" s="1214">
        <f>VLOOKUP($D2656,'NI-Soc'!$B$1:$Q$2048,13,FALSE)</f>
        <v>0</v>
      </c>
      <c r="U2656" s="1214">
        <f>VLOOKUP($D2656,'NI-Soc'!$B$1:$Q$2048,16,FALSE)</f>
        <v>0</v>
      </c>
      <c r="V2656" s="1214" t="e">
        <f>VLOOKUP($D2656,'NI-Soc'!$B$1:$Q$2048,17,FALSE)</f>
        <v>#REF!</v>
      </c>
      <c r="W2656" s="1214" t="e">
        <f>VLOOKUP($D2656,'NI-Soc'!$B$1:$Q$2048,18,FALSE)</f>
        <v>#REF!</v>
      </c>
      <c r="X2656" s="1214" t="e">
        <f>VLOOKUP($D2656,'NI-Soc'!$B$1:$Q$2048,19,FALSE)</f>
        <v>#REF!</v>
      </c>
    </row>
    <row r="2657" spans="1:24" hidden="1">
      <c r="A2657" s="508"/>
      <c r="B2657" s="508"/>
      <c r="C2657" s="508"/>
      <c r="D2657" s="1214" t="s">
        <v>513</v>
      </c>
      <c r="E2657" s="1215" t="s">
        <v>3067</v>
      </c>
      <c r="F2657" s="1202"/>
      <c r="G2657" s="1202"/>
      <c r="H2657" s="1202"/>
      <c r="I2657" s="1202" t="s">
        <v>53</v>
      </c>
      <c r="J2657" s="1202"/>
      <c r="K2657" s="1202"/>
      <c r="L2657" s="1202"/>
      <c r="M2657" s="1202" t="s">
        <v>468</v>
      </c>
      <c r="N2657" s="1203" t="s">
        <v>514</v>
      </c>
      <c r="O2657" s="1203"/>
      <c r="P2657" s="1203"/>
      <c r="Q2657" s="1203"/>
      <c r="R2657" s="1203"/>
      <c r="S2657" s="1214">
        <f>VLOOKUP($D2657,'NI-Soc'!$B$1:$Q$2048,12,FALSE)</f>
        <v>0</v>
      </c>
      <c r="T2657" s="1214">
        <f>VLOOKUP($D2657,'NI-Soc'!$B$1:$Q$2048,13,FALSE)</f>
        <v>0</v>
      </c>
      <c r="U2657" s="1214">
        <f>VLOOKUP($D2657,'NI-Soc'!$B$1:$Q$2048,16,FALSE)</f>
        <v>0</v>
      </c>
      <c r="V2657" s="1214" t="e">
        <f>VLOOKUP($D2657,'NI-Soc'!$B$1:$Q$2048,17,FALSE)</f>
        <v>#REF!</v>
      </c>
      <c r="W2657" s="1214" t="e">
        <f>VLOOKUP($D2657,'NI-Soc'!$B$1:$Q$2048,18,FALSE)</f>
        <v>#REF!</v>
      </c>
      <c r="X2657" s="1214" t="e">
        <f>VLOOKUP($D2657,'NI-Soc'!$B$1:$Q$2048,19,FALSE)</f>
        <v>#REF!</v>
      </c>
    </row>
    <row r="2658" spans="1:24" hidden="1">
      <c r="A2658" s="508"/>
      <c r="B2658" s="508"/>
      <c r="C2658" s="508"/>
      <c r="D2658" s="1214" t="s">
        <v>515</v>
      </c>
      <c r="E2658" s="1215" t="s">
        <v>3067</v>
      </c>
      <c r="F2658" s="1202"/>
      <c r="G2658" s="1202"/>
      <c r="H2658" s="1202"/>
      <c r="I2658" s="1202" t="s">
        <v>53</v>
      </c>
      <c r="J2658" s="1202"/>
      <c r="K2658" s="1202"/>
      <c r="L2658" s="1202"/>
      <c r="M2658" s="1202" t="s">
        <v>468</v>
      </c>
      <c r="N2658" s="1203" t="s">
        <v>516</v>
      </c>
      <c r="O2658" s="1203"/>
      <c r="P2658" s="1203"/>
      <c r="Q2658" s="1203"/>
      <c r="R2658" s="1203"/>
      <c r="S2658" s="1214">
        <f>VLOOKUP($D2658,'NI-Soc'!$B$1:$Q$2048,12,FALSE)</f>
        <v>0</v>
      </c>
      <c r="T2658" s="1214">
        <f>VLOOKUP($D2658,'NI-Soc'!$B$1:$Q$2048,13,FALSE)</f>
        <v>0</v>
      </c>
      <c r="U2658" s="1214">
        <f>VLOOKUP($D2658,'NI-Soc'!$B$1:$Q$2048,16,FALSE)</f>
        <v>0</v>
      </c>
      <c r="V2658" s="1214" t="e">
        <f>VLOOKUP($D2658,'NI-Soc'!$B$1:$Q$2048,17,FALSE)</f>
        <v>#REF!</v>
      </c>
      <c r="W2658" s="1214" t="e">
        <f>VLOOKUP($D2658,'NI-Soc'!$B$1:$Q$2048,18,FALSE)</f>
        <v>#REF!</v>
      </c>
      <c r="X2658" s="1214" t="e">
        <f>VLOOKUP($D2658,'NI-Soc'!$B$1:$Q$2048,19,FALSE)</f>
        <v>#REF!</v>
      </c>
    </row>
    <row r="2659" spans="1:24" hidden="1">
      <c r="A2659" s="508"/>
      <c r="B2659" s="508"/>
      <c r="C2659" s="508"/>
      <c r="D2659" s="1214" t="s">
        <v>517</v>
      </c>
      <c r="E2659" s="1215" t="s">
        <v>3067</v>
      </c>
      <c r="F2659" s="1202"/>
      <c r="G2659" s="1202"/>
      <c r="H2659" s="1202"/>
      <c r="I2659" s="1202" t="s">
        <v>53</v>
      </c>
      <c r="J2659" s="1202"/>
      <c r="K2659" s="1202"/>
      <c r="L2659" s="1202"/>
      <c r="M2659" s="1202" t="s">
        <v>468</v>
      </c>
      <c r="N2659" s="1203" t="s">
        <v>518</v>
      </c>
      <c r="O2659" s="1203"/>
      <c r="P2659" s="1203"/>
      <c r="Q2659" s="1203"/>
      <c r="R2659" s="1203"/>
      <c r="S2659" s="1214">
        <f>VLOOKUP($D2659,'NI-Soc'!$B$1:$Q$2048,12,FALSE)</f>
        <v>0</v>
      </c>
      <c r="T2659" s="1214">
        <f>VLOOKUP($D2659,'NI-Soc'!$B$1:$Q$2048,13,FALSE)</f>
        <v>0</v>
      </c>
      <c r="U2659" s="1214">
        <f>VLOOKUP($D2659,'NI-Soc'!$B$1:$Q$2048,16,FALSE)</f>
        <v>0</v>
      </c>
      <c r="V2659" s="1214" t="e">
        <f>VLOOKUP($D2659,'NI-Soc'!$B$1:$Q$2048,17,FALSE)</f>
        <v>#REF!</v>
      </c>
      <c r="W2659" s="1214" t="e">
        <f>VLOOKUP($D2659,'NI-Soc'!$B$1:$Q$2048,18,FALSE)</f>
        <v>#REF!</v>
      </c>
      <c r="X2659" s="1214" t="e">
        <f>VLOOKUP($D2659,'NI-Soc'!$B$1:$Q$2048,19,FALSE)</f>
        <v>#REF!</v>
      </c>
    </row>
    <row r="2660" spans="1:24" hidden="1">
      <c r="A2660" s="508"/>
      <c r="B2660" s="508"/>
      <c r="C2660" s="508"/>
      <c r="D2660" s="1214" t="s">
        <v>519</v>
      </c>
      <c r="E2660" s="1215" t="s">
        <v>3067</v>
      </c>
      <c r="F2660" s="1202"/>
      <c r="G2660" s="1202"/>
      <c r="H2660" s="1202"/>
      <c r="I2660" s="1202" t="s">
        <v>53</v>
      </c>
      <c r="J2660" s="1202"/>
      <c r="K2660" s="1202"/>
      <c r="L2660" s="1202"/>
      <c r="M2660" s="1202" t="s">
        <v>468</v>
      </c>
      <c r="N2660" s="1203" t="s">
        <v>520</v>
      </c>
      <c r="O2660" s="1203"/>
      <c r="P2660" s="1203"/>
      <c r="Q2660" s="1203"/>
      <c r="R2660" s="1203"/>
      <c r="S2660" s="1214">
        <f>VLOOKUP($D2660,'NI-Soc'!$B$1:$Q$2048,12,FALSE)</f>
        <v>0</v>
      </c>
      <c r="T2660" s="1214">
        <f>VLOOKUP($D2660,'NI-Soc'!$B$1:$Q$2048,13,FALSE)</f>
        <v>0</v>
      </c>
      <c r="U2660" s="1214">
        <f>VLOOKUP($D2660,'NI-Soc'!$B$1:$Q$2048,16,FALSE)</f>
        <v>0</v>
      </c>
      <c r="V2660" s="1214" t="e">
        <f>VLOOKUP($D2660,'NI-Soc'!$B$1:$Q$2048,17,FALSE)</f>
        <v>#REF!</v>
      </c>
      <c r="W2660" s="1214" t="e">
        <f>VLOOKUP($D2660,'NI-Soc'!$B$1:$Q$2048,18,FALSE)</f>
        <v>#REF!</v>
      </c>
      <c r="X2660" s="1214" t="e">
        <f>VLOOKUP($D2660,'NI-Soc'!$B$1:$Q$2048,19,FALSE)</f>
        <v>#REF!</v>
      </c>
    </row>
    <row r="2661" spans="1:24" ht="27" hidden="1">
      <c r="A2661" s="508"/>
      <c r="B2661" s="508"/>
      <c r="C2661" s="508"/>
      <c r="D2661" s="1214" t="s">
        <v>521</v>
      </c>
      <c r="E2661" s="1215" t="s">
        <v>3067</v>
      </c>
      <c r="F2661" s="1202" t="s">
        <v>157</v>
      </c>
      <c r="G2661" s="1202"/>
      <c r="H2661" s="1202"/>
      <c r="I2661" s="1202" t="s">
        <v>53</v>
      </c>
      <c r="J2661" s="1202"/>
      <c r="K2661" s="1202"/>
      <c r="L2661" s="1202"/>
      <c r="M2661" s="1202" t="s">
        <v>290</v>
      </c>
      <c r="N2661" s="1203" t="s">
        <v>522</v>
      </c>
      <c r="O2661" s="1203"/>
      <c r="P2661" s="1203"/>
      <c r="Q2661" s="1203"/>
      <c r="R2661" s="1203"/>
      <c r="S2661" s="1214">
        <f>VLOOKUP($D2661,'NI-Soc'!$B$1:$Q$2048,12,FALSE)</f>
        <v>0</v>
      </c>
      <c r="T2661" s="1214">
        <f>VLOOKUP($D2661,'NI-Soc'!$B$1:$Q$2048,13,FALSE)</f>
        <v>0</v>
      </c>
      <c r="U2661" s="1214">
        <f>VLOOKUP($D2661,'NI-Soc'!$B$1:$Q$2048,16,FALSE)</f>
        <v>0</v>
      </c>
      <c r="V2661" s="1214" t="e">
        <f>VLOOKUP($D2661,'NI-Soc'!$B$1:$Q$2048,17,FALSE)</f>
        <v>#REF!</v>
      </c>
      <c r="W2661" s="1214" t="e">
        <f>VLOOKUP($D2661,'NI-Soc'!$B$1:$Q$2048,18,FALSE)</f>
        <v>#REF!</v>
      </c>
      <c r="X2661" s="1214" t="e">
        <f>VLOOKUP($D2661,'NI-Soc'!$B$1:$Q$2048,19,FALSE)</f>
        <v>#REF!</v>
      </c>
    </row>
    <row r="2662" spans="1:24" ht="27" hidden="1">
      <c r="A2662" s="508"/>
      <c r="B2662" s="508"/>
      <c r="C2662" s="508"/>
      <c r="D2662" s="1214" t="s">
        <v>523</v>
      </c>
      <c r="E2662" s="1215" t="s">
        <v>3067</v>
      </c>
      <c r="F2662" s="1202"/>
      <c r="G2662" s="1202"/>
      <c r="H2662" s="1202"/>
      <c r="I2662" s="1202" t="s">
        <v>53</v>
      </c>
      <c r="J2662" s="1202"/>
      <c r="K2662" s="1202"/>
      <c r="L2662" s="1202"/>
      <c r="M2662" s="1202" t="s">
        <v>468</v>
      </c>
      <c r="N2662" s="1203" t="s">
        <v>524</v>
      </c>
      <c r="O2662" s="1203"/>
      <c r="P2662" s="1203"/>
      <c r="Q2662" s="1203"/>
      <c r="R2662" s="1203"/>
      <c r="S2662" s="1214">
        <f>VLOOKUP($D2662,'NI-Soc'!$B$1:$Q$2048,12,FALSE)</f>
        <v>0</v>
      </c>
      <c r="T2662" s="1214">
        <f>VLOOKUP($D2662,'NI-Soc'!$B$1:$Q$2048,13,FALSE)</f>
        <v>0</v>
      </c>
      <c r="U2662" s="1214">
        <f>VLOOKUP($D2662,'NI-Soc'!$B$1:$Q$2048,16,FALSE)</f>
        <v>0</v>
      </c>
      <c r="V2662" s="1214" t="e">
        <f>VLOOKUP($D2662,'NI-Soc'!$B$1:$Q$2048,17,FALSE)</f>
        <v>#REF!</v>
      </c>
      <c r="W2662" s="1214" t="e">
        <f>VLOOKUP($D2662,'NI-Soc'!$B$1:$Q$2048,18,FALSE)</f>
        <v>#REF!</v>
      </c>
      <c r="X2662" s="1214" t="e">
        <f>VLOOKUP($D2662,'NI-Soc'!$B$1:$Q$2048,19,FALSE)</f>
        <v>#REF!</v>
      </c>
    </row>
    <row r="2663" spans="1:24" ht="27" hidden="1">
      <c r="A2663" s="508"/>
      <c r="B2663" s="508"/>
      <c r="C2663" s="508"/>
      <c r="D2663" s="1214" t="s">
        <v>525</v>
      </c>
      <c r="E2663" s="1215" t="s">
        <v>3067</v>
      </c>
      <c r="F2663" s="1202" t="s">
        <v>157</v>
      </c>
      <c r="G2663" s="1202"/>
      <c r="H2663" s="1202"/>
      <c r="I2663" s="1202" t="s">
        <v>53</v>
      </c>
      <c r="J2663" s="1202"/>
      <c r="K2663" s="1202"/>
      <c r="L2663" s="1202"/>
      <c r="M2663" s="1202" t="s">
        <v>290</v>
      </c>
      <c r="N2663" s="1203" t="s">
        <v>526</v>
      </c>
      <c r="O2663" s="1203"/>
      <c r="P2663" s="1203"/>
      <c r="Q2663" s="1203"/>
      <c r="R2663" s="1203"/>
      <c r="S2663" s="1214">
        <f>VLOOKUP($D2663,'NI-Soc'!$B$1:$Q$2048,12,FALSE)</f>
        <v>0</v>
      </c>
      <c r="T2663" s="1214">
        <f>VLOOKUP($D2663,'NI-Soc'!$B$1:$Q$2048,13,FALSE)</f>
        <v>0</v>
      </c>
      <c r="U2663" s="1214">
        <f>VLOOKUP($D2663,'NI-Soc'!$B$1:$Q$2048,16,FALSE)</f>
        <v>0</v>
      </c>
      <c r="V2663" s="1214" t="e">
        <f>VLOOKUP($D2663,'NI-Soc'!$B$1:$Q$2048,17,FALSE)</f>
        <v>#REF!</v>
      </c>
      <c r="W2663" s="1214" t="e">
        <f>VLOOKUP($D2663,'NI-Soc'!$B$1:$Q$2048,18,FALSE)</f>
        <v>#REF!</v>
      </c>
      <c r="X2663" s="1214" t="e">
        <f>VLOOKUP($D2663,'NI-Soc'!$B$1:$Q$2048,19,FALSE)</f>
        <v>#REF!</v>
      </c>
    </row>
    <row r="2664" spans="1:24" hidden="1">
      <c r="A2664" s="508"/>
      <c r="B2664" s="508"/>
      <c r="C2664" s="508"/>
      <c r="D2664" s="1214" t="s">
        <v>527</v>
      </c>
      <c r="E2664" s="1215" t="s">
        <v>3067</v>
      </c>
      <c r="F2664" s="1202"/>
      <c r="G2664" s="1202"/>
      <c r="H2664" s="1202"/>
      <c r="I2664" s="1202" t="s">
        <v>53</v>
      </c>
      <c r="J2664" s="1202"/>
      <c r="K2664" s="1202"/>
      <c r="L2664" s="1202"/>
      <c r="M2664" s="1202" t="s">
        <v>468</v>
      </c>
      <c r="N2664" s="1203" t="s">
        <v>528</v>
      </c>
      <c r="O2664" s="1203"/>
      <c r="P2664" s="1203"/>
      <c r="Q2664" s="1203"/>
      <c r="R2664" s="1203"/>
      <c r="S2664" s="1214">
        <f>VLOOKUP($D2664,'NI-Soc'!$B$1:$Q$2048,12,FALSE)</f>
        <v>0</v>
      </c>
      <c r="T2664" s="1214">
        <f>VLOOKUP($D2664,'NI-Soc'!$B$1:$Q$2048,13,FALSE)</f>
        <v>0</v>
      </c>
      <c r="U2664" s="1214">
        <f>VLOOKUP($D2664,'NI-Soc'!$B$1:$Q$2048,16,FALSE)</f>
        <v>0</v>
      </c>
      <c r="V2664" s="1214" t="e">
        <f>VLOOKUP($D2664,'NI-Soc'!$B$1:$Q$2048,17,FALSE)</f>
        <v>#REF!</v>
      </c>
      <c r="W2664" s="1214" t="e">
        <f>VLOOKUP($D2664,'NI-Soc'!$B$1:$Q$2048,18,FALSE)</f>
        <v>#REF!</v>
      </c>
      <c r="X2664" s="1214" t="e">
        <f>VLOOKUP($D2664,'NI-Soc'!$B$1:$Q$2048,19,FALSE)</f>
        <v>#REF!</v>
      </c>
    </row>
    <row r="2665" spans="1:24" ht="27">
      <c r="A2665" s="508"/>
      <c r="B2665" s="508"/>
      <c r="C2665" s="508"/>
      <c r="D2665" s="1214" t="s">
        <v>529</v>
      </c>
      <c r="E2665" s="1215" t="s">
        <v>3067</v>
      </c>
      <c r="F2665" s="1202" t="s">
        <v>295</v>
      </c>
      <c r="G2665" s="1202"/>
      <c r="H2665" s="1202"/>
      <c r="I2665" s="1202" t="s">
        <v>531</v>
      </c>
      <c r="J2665" s="1202"/>
      <c r="K2665" s="1202"/>
      <c r="L2665" s="1202"/>
      <c r="M2665" s="1202" t="s">
        <v>290</v>
      </c>
      <c r="N2665" s="1203" t="s">
        <v>533</v>
      </c>
      <c r="O2665" s="1203"/>
      <c r="P2665" s="1203"/>
      <c r="Q2665" s="1203"/>
      <c r="R2665" s="1203"/>
      <c r="S2665" s="1214">
        <f>VLOOKUP($D2665,'NI-Soc'!$B$1:$Q$2048,12,FALSE)</f>
        <v>0</v>
      </c>
      <c r="T2665" s="1214">
        <f>VLOOKUP($D2665,'NI-Soc'!$B$1:$Q$2048,13,FALSE)</f>
        <v>0</v>
      </c>
      <c r="U2665" s="1214">
        <f>VLOOKUP($D2665,'NI-Soc'!$B$1:$Q$2048,16,FALSE)</f>
        <v>0</v>
      </c>
      <c r="V2665" s="1214" t="e">
        <f>VLOOKUP($D2665,'NI-Soc'!$B$1:$Q$2048,17,FALSE)</f>
        <v>#REF!</v>
      </c>
      <c r="W2665" s="1214" t="e">
        <f>VLOOKUP($D2665,'NI-Soc'!$B$1:$Q$2048,18,FALSE)</f>
        <v>#REF!</v>
      </c>
      <c r="X2665" s="1214" t="e">
        <f>VLOOKUP($D2665,'NI-Soc'!$B$1:$Q$2048,19,FALSE)</f>
        <v>#REF!</v>
      </c>
    </row>
    <row r="2666" spans="1:24" ht="27">
      <c r="A2666" s="508"/>
      <c r="B2666" s="508"/>
      <c r="C2666" s="508"/>
      <c r="D2666" s="1214" t="s">
        <v>534</v>
      </c>
      <c r="E2666" s="1215" t="s">
        <v>3067</v>
      </c>
      <c r="F2666" s="1202" t="s">
        <v>295</v>
      </c>
      <c r="G2666" s="1202"/>
      <c r="H2666" s="1202"/>
      <c r="I2666" s="1202" t="s">
        <v>531</v>
      </c>
      <c r="J2666" s="1202"/>
      <c r="K2666" s="1202"/>
      <c r="L2666" s="1202"/>
      <c r="M2666" s="1202" t="s">
        <v>290</v>
      </c>
      <c r="N2666" s="1203" t="s">
        <v>536</v>
      </c>
      <c r="O2666" s="1203"/>
      <c r="P2666" s="1203"/>
      <c r="Q2666" s="1203"/>
      <c r="R2666" s="1203"/>
      <c r="S2666" s="1214">
        <f>VLOOKUP($D2666,'NI-Soc'!$B$1:$Q$2048,12,FALSE)</f>
        <v>0</v>
      </c>
      <c r="T2666" s="1214">
        <f>VLOOKUP($D2666,'NI-Soc'!$B$1:$Q$2048,13,FALSE)</f>
        <v>0</v>
      </c>
      <c r="U2666" s="1214">
        <f>VLOOKUP($D2666,'NI-Soc'!$B$1:$Q$2048,16,FALSE)</f>
        <v>0</v>
      </c>
      <c r="V2666" s="1214" t="e">
        <f>VLOOKUP($D2666,'NI-Soc'!$B$1:$Q$2048,17,FALSE)</f>
        <v>#REF!</v>
      </c>
      <c r="W2666" s="1214" t="e">
        <f>VLOOKUP($D2666,'NI-Soc'!$B$1:$Q$2048,18,FALSE)</f>
        <v>#REF!</v>
      </c>
      <c r="X2666" s="1214" t="e">
        <f>VLOOKUP($D2666,'NI-Soc'!$B$1:$Q$2048,19,FALSE)</f>
        <v>#REF!</v>
      </c>
    </row>
    <row r="2667" spans="1:24" ht="27">
      <c r="A2667" s="508"/>
      <c r="B2667" s="508"/>
      <c r="C2667" s="508"/>
      <c r="D2667" s="1214" t="s">
        <v>537</v>
      </c>
      <c r="E2667" s="1215" t="s">
        <v>3067</v>
      </c>
      <c r="F2667" s="1202" t="s">
        <v>295</v>
      </c>
      <c r="G2667" s="1202"/>
      <c r="H2667" s="1202"/>
      <c r="I2667" s="1202" t="s">
        <v>531</v>
      </c>
      <c r="J2667" s="1202"/>
      <c r="K2667" s="1202"/>
      <c r="L2667" s="1202"/>
      <c r="M2667" s="1202" t="s">
        <v>290</v>
      </c>
      <c r="N2667" s="1203" t="s">
        <v>539</v>
      </c>
      <c r="O2667" s="1203"/>
      <c r="P2667" s="1203"/>
      <c r="Q2667" s="1203"/>
      <c r="R2667" s="1203"/>
      <c r="S2667" s="1214">
        <f>VLOOKUP($D2667,'NI-Soc'!$B$1:$Q$2048,12,FALSE)</f>
        <v>0</v>
      </c>
      <c r="T2667" s="1214">
        <f>VLOOKUP($D2667,'NI-Soc'!$B$1:$Q$2048,13,FALSE)</f>
        <v>0</v>
      </c>
      <c r="U2667" s="1214">
        <f>VLOOKUP($D2667,'NI-Soc'!$B$1:$Q$2048,16,FALSE)</f>
        <v>0</v>
      </c>
      <c r="V2667" s="1214" t="e">
        <f>VLOOKUP($D2667,'NI-Soc'!$B$1:$Q$2048,17,FALSE)</f>
        <v>#REF!</v>
      </c>
      <c r="W2667" s="1214" t="e">
        <f>VLOOKUP($D2667,'NI-Soc'!$B$1:$Q$2048,18,FALSE)</f>
        <v>#REF!</v>
      </c>
      <c r="X2667" s="1214" t="e">
        <f>VLOOKUP($D2667,'NI-Soc'!$B$1:$Q$2048,19,FALSE)</f>
        <v>#REF!</v>
      </c>
    </row>
    <row r="2668" spans="1:24">
      <c r="A2668" s="508"/>
      <c r="B2668" s="508"/>
      <c r="C2668" s="508"/>
      <c r="D2668" s="1214" t="s">
        <v>540</v>
      </c>
      <c r="E2668" s="1215" t="s">
        <v>3067</v>
      </c>
      <c r="F2668" s="1202" t="s">
        <v>295</v>
      </c>
      <c r="G2668" s="1202"/>
      <c r="H2668" s="1202"/>
      <c r="I2668" s="1202" t="s">
        <v>531</v>
      </c>
      <c r="J2668" s="1202"/>
      <c r="K2668" s="1202"/>
      <c r="L2668" s="1202"/>
      <c r="M2668" s="1202" t="s">
        <v>290</v>
      </c>
      <c r="N2668" s="1203" t="s">
        <v>543</v>
      </c>
      <c r="O2668" s="1203"/>
      <c r="P2668" s="1203"/>
      <c r="Q2668" s="1203"/>
      <c r="R2668" s="1203"/>
      <c r="S2668" s="1214">
        <f>VLOOKUP($D2668,'NI-Soc'!$B$1:$Q$2048,12,FALSE)</f>
        <v>0</v>
      </c>
      <c r="T2668" s="1214">
        <f>VLOOKUP($D2668,'NI-Soc'!$B$1:$Q$2048,13,FALSE)</f>
        <v>0</v>
      </c>
      <c r="U2668" s="1214">
        <f>VLOOKUP($D2668,'NI-Soc'!$B$1:$Q$2048,16,FALSE)</f>
        <v>0</v>
      </c>
      <c r="V2668" s="1214" t="e">
        <f>VLOOKUP($D2668,'NI-Soc'!$B$1:$Q$2048,17,FALSE)</f>
        <v>#REF!</v>
      </c>
      <c r="W2668" s="1214" t="e">
        <f>VLOOKUP($D2668,'NI-Soc'!$B$1:$Q$2048,18,FALSE)</f>
        <v>#REF!</v>
      </c>
      <c r="X2668" s="1214" t="e">
        <f>VLOOKUP($D2668,'NI-Soc'!$B$1:$Q$2048,19,FALSE)</f>
        <v>#REF!</v>
      </c>
    </row>
    <row r="2669" spans="1:24">
      <c r="A2669" s="508"/>
      <c r="B2669" s="508"/>
      <c r="C2669" s="508"/>
      <c r="D2669" s="1268" t="s">
        <v>544</v>
      </c>
      <c r="E2669" s="1254" t="s">
        <v>3067</v>
      </c>
      <c r="F2669" s="1202" t="s">
        <v>295</v>
      </c>
      <c r="G2669" s="1202"/>
      <c r="H2669" s="1202"/>
      <c r="I2669" s="1202" t="s">
        <v>531</v>
      </c>
      <c r="J2669" s="1202"/>
      <c r="K2669" s="1202"/>
      <c r="L2669" s="1202"/>
      <c r="M2669" s="1202" t="s">
        <v>290</v>
      </c>
      <c r="N2669" s="1203" t="s">
        <v>545</v>
      </c>
      <c r="O2669" s="1203"/>
      <c r="P2669" s="1203"/>
      <c r="Q2669" s="1203"/>
      <c r="R2669" s="1203"/>
      <c r="S2669" s="1214">
        <f>VLOOKUP($D2669,'NI-Soc'!$B$1:$Q$2048,12,FALSE)</f>
        <v>0</v>
      </c>
      <c r="T2669" s="1214">
        <f>VLOOKUP($D2669,'NI-Soc'!$B$1:$Q$2048,13,FALSE)</f>
        <v>0</v>
      </c>
      <c r="U2669" s="1214">
        <f>VLOOKUP($D2669,'NI-Soc'!$B$1:$Q$2048,16,FALSE)</f>
        <v>0</v>
      </c>
      <c r="V2669" s="1214"/>
      <c r="W2669" s="1214"/>
      <c r="X2669" s="1214"/>
    </row>
    <row r="2670" spans="1:24">
      <c r="A2670" s="508"/>
      <c r="B2670" s="508"/>
      <c r="C2670" s="508"/>
      <c r="D2670" s="1268" t="s">
        <v>546</v>
      </c>
      <c r="E2670" s="1254" t="s">
        <v>3067</v>
      </c>
      <c r="F2670" s="1202" t="s">
        <v>295</v>
      </c>
      <c r="G2670" s="1202"/>
      <c r="H2670" s="1202"/>
      <c r="I2670" s="1202" t="s">
        <v>531</v>
      </c>
      <c r="J2670" s="1202"/>
      <c r="K2670" s="1202"/>
      <c r="L2670" s="1202"/>
      <c r="M2670" s="1202" t="s">
        <v>290</v>
      </c>
      <c r="N2670" s="1203" t="s">
        <v>547</v>
      </c>
      <c r="O2670" s="1203"/>
      <c r="P2670" s="1203"/>
      <c r="Q2670" s="1203"/>
      <c r="R2670" s="1203"/>
      <c r="S2670" s="1214">
        <f>VLOOKUP($D2670,'NI-Soc'!$B$1:$Q$2048,12,FALSE)</f>
        <v>0</v>
      </c>
      <c r="T2670" s="1214">
        <f>VLOOKUP($D2670,'NI-Soc'!$B$1:$Q$2048,13,FALSE)</f>
        <v>0</v>
      </c>
      <c r="U2670" s="1214">
        <f>VLOOKUP($D2670,'NI-Soc'!$B$1:$Q$2048,16,FALSE)</f>
        <v>0</v>
      </c>
      <c r="V2670" s="1214"/>
      <c r="W2670" s="1214"/>
      <c r="X2670" s="1214"/>
    </row>
    <row r="2671" spans="1:24">
      <c r="A2671" s="508"/>
      <c r="B2671" s="508"/>
      <c r="C2671" s="508"/>
      <c r="D2671" s="1268" t="s">
        <v>548</v>
      </c>
      <c r="E2671" s="1254" t="s">
        <v>3067</v>
      </c>
      <c r="F2671" s="1202" t="s">
        <v>295</v>
      </c>
      <c r="G2671" s="1202"/>
      <c r="H2671" s="1202"/>
      <c r="I2671" s="1202" t="s">
        <v>531</v>
      </c>
      <c r="J2671" s="1202"/>
      <c r="K2671" s="1202"/>
      <c r="L2671" s="1202"/>
      <c r="M2671" s="1202" t="s">
        <v>290</v>
      </c>
      <c r="N2671" s="1203" t="s">
        <v>549</v>
      </c>
      <c r="O2671" s="1203"/>
      <c r="P2671" s="1203"/>
      <c r="Q2671" s="1203"/>
      <c r="R2671" s="1203"/>
      <c r="S2671" s="1214">
        <f>VLOOKUP($D2671,'NI-Soc'!$B$1:$Q$2048,12,FALSE)</f>
        <v>0</v>
      </c>
      <c r="T2671" s="1214">
        <f>VLOOKUP($D2671,'NI-Soc'!$B$1:$Q$2048,13,FALSE)</f>
        <v>0</v>
      </c>
      <c r="U2671" s="1214">
        <f>VLOOKUP($D2671,'NI-Soc'!$B$1:$Q$2048,16,FALSE)</f>
        <v>0</v>
      </c>
      <c r="V2671" s="1214"/>
      <c r="W2671" s="1214"/>
      <c r="X2671" s="1214"/>
    </row>
    <row r="2672" spans="1:24" ht="27">
      <c r="A2672" s="508"/>
      <c r="B2672" s="508"/>
      <c r="C2672" s="508"/>
      <c r="D2672" s="1214" t="s">
        <v>550</v>
      </c>
      <c r="E2672" s="1215" t="s">
        <v>3067</v>
      </c>
      <c r="F2672" s="1202" t="s">
        <v>295</v>
      </c>
      <c r="G2672" s="1202"/>
      <c r="H2672" s="1202"/>
      <c r="I2672" s="1202" t="s">
        <v>531</v>
      </c>
      <c r="J2672" s="1202"/>
      <c r="K2672" s="1202"/>
      <c r="L2672" s="1202"/>
      <c r="M2672" s="1202" t="s">
        <v>290</v>
      </c>
      <c r="N2672" s="1203" t="s">
        <v>552</v>
      </c>
      <c r="O2672" s="1203"/>
      <c r="P2672" s="1203"/>
      <c r="Q2672" s="1203"/>
      <c r="R2672" s="1203"/>
      <c r="S2672" s="1214">
        <f>VLOOKUP($D2672,'NI-Soc'!$B$1:$Q$2048,12,FALSE)</f>
        <v>0</v>
      </c>
      <c r="T2672" s="1214">
        <f>VLOOKUP($D2672,'NI-Soc'!$B$1:$Q$2048,13,FALSE)</f>
        <v>0</v>
      </c>
      <c r="U2672" s="1214">
        <f>VLOOKUP($D2672,'NI-Soc'!$B$1:$Q$2048,16,FALSE)</f>
        <v>0</v>
      </c>
      <c r="V2672" s="1214" t="e">
        <f>VLOOKUP($D2672,'NI-Soc'!$B$1:$Q$2048,17,FALSE)</f>
        <v>#REF!</v>
      </c>
      <c r="W2672" s="1214" t="e">
        <f>VLOOKUP($D2672,'NI-Soc'!$B$1:$Q$2048,18,FALSE)</f>
        <v>#REF!</v>
      </c>
      <c r="X2672" s="1214" t="e">
        <f>VLOOKUP($D2672,'NI-Soc'!$B$1:$Q$2048,19,FALSE)</f>
        <v>#REF!</v>
      </c>
    </row>
    <row r="2673" spans="1:24" ht="27">
      <c r="A2673" s="508"/>
      <c r="B2673" s="508"/>
      <c r="C2673" s="508"/>
      <c r="D2673" s="1214" t="s">
        <v>553</v>
      </c>
      <c r="E2673" s="1215" t="s">
        <v>3067</v>
      </c>
      <c r="F2673" s="1202" t="s">
        <v>295</v>
      </c>
      <c r="G2673" s="1202"/>
      <c r="H2673" s="1202"/>
      <c r="I2673" s="1202" t="s">
        <v>531</v>
      </c>
      <c r="J2673" s="1202"/>
      <c r="K2673" s="1202"/>
      <c r="L2673" s="1202"/>
      <c r="M2673" s="1202" t="s">
        <v>290</v>
      </c>
      <c r="N2673" s="1203" t="s">
        <v>555</v>
      </c>
      <c r="O2673" s="1203"/>
      <c r="P2673" s="1203"/>
      <c r="Q2673" s="1203"/>
      <c r="R2673" s="1203"/>
      <c r="S2673" s="1214">
        <f>VLOOKUP($D2673,'NI-Soc'!$B$1:$Q$2048,12,FALSE)</f>
        <v>0</v>
      </c>
      <c r="T2673" s="1214">
        <f>VLOOKUP($D2673,'NI-Soc'!$B$1:$Q$2048,13,FALSE)</f>
        <v>0</v>
      </c>
      <c r="U2673" s="1214">
        <f>VLOOKUP($D2673,'NI-Soc'!$B$1:$Q$2048,16,FALSE)</f>
        <v>0</v>
      </c>
      <c r="V2673" s="1214" t="e">
        <f>VLOOKUP($D2673,'NI-Soc'!$B$1:$Q$2048,17,FALSE)</f>
        <v>#REF!</v>
      </c>
      <c r="W2673" s="1214" t="e">
        <f>VLOOKUP($D2673,'NI-Soc'!$B$1:$Q$2048,18,FALSE)</f>
        <v>#REF!</v>
      </c>
      <c r="X2673" s="1214" t="e">
        <f>VLOOKUP($D2673,'NI-Soc'!$B$1:$Q$2048,19,FALSE)</f>
        <v>#REF!</v>
      </c>
    </row>
    <row r="2674" spans="1:24" ht="27">
      <c r="A2674" s="508"/>
      <c r="B2674" s="508"/>
      <c r="C2674" s="508"/>
      <c r="D2674" s="1214" t="s">
        <v>556</v>
      </c>
      <c r="E2674" s="1215" t="s">
        <v>3067</v>
      </c>
      <c r="F2674" s="1202" t="s">
        <v>295</v>
      </c>
      <c r="G2674" s="1202"/>
      <c r="H2674" s="1202"/>
      <c r="I2674" s="1202" t="s">
        <v>531</v>
      </c>
      <c r="J2674" s="1202"/>
      <c r="K2674" s="1202"/>
      <c r="L2674" s="1202"/>
      <c r="M2674" s="1202" t="s">
        <v>290</v>
      </c>
      <c r="N2674" s="1203" t="s">
        <v>558</v>
      </c>
      <c r="O2674" s="1203"/>
      <c r="P2674" s="1203"/>
      <c r="Q2674" s="1203"/>
      <c r="R2674" s="1203"/>
      <c r="S2674" s="1214">
        <f>VLOOKUP($D2674,'NI-Soc'!$B$1:$Q$2048,12,FALSE)</f>
        <v>0</v>
      </c>
      <c r="T2674" s="1214">
        <f>VLOOKUP($D2674,'NI-Soc'!$B$1:$Q$2048,13,FALSE)</f>
        <v>0</v>
      </c>
      <c r="U2674" s="1214">
        <f>VLOOKUP($D2674,'NI-Soc'!$B$1:$Q$2048,16,FALSE)</f>
        <v>0</v>
      </c>
      <c r="V2674" s="1214" t="e">
        <f>VLOOKUP($D2674,'NI-Soc'!$B$1:$Q$2048,17,FALSE)</f>
        <v>#REF!</v>
      </c>
      <c r="W2674" s="1214" t="e">
        <f>VLOOKUP($D2674,'NI-Soc'!$B$1:$Q$2048,18,FALSE)</f>
        <v>#REF!</v>
      </c>
      <c r="X2674" s="1214" t="e">
        <f>VLOOKUP($D2674,'NI-Soc'!$B$1:$Q$2048,19,FALSE)</f>
        <v>#REF!</v>
      </c>
    </row>
    <row r="2675" spans="1:24" ht="27">
      <c r="A2675" s="508"/>
      <c r="B2675" s="508"/>
      <c r="C2675" s="508"/>
      <c r="D2675" s="1214" t="s">
        <v>559</v>
      </c>
      <c r="E2675" s="1215" t="s">
        <v>3067</v>
      </c>
      <c r="F2675" s="1202" t="s">
        <v>295</v>
      </c>
      <c r="G2675" s="1202"/>
      <c r="H2675" s="1202"/>
      <c r="I2675" s="1202" t="s">
        <v>531</v>
      </c>
      <c r="J2675" s="1202"/>
      <c r="K2675" s="1202"/>
      <c r="L2675" s="1202"/>
      <c r="M2675" s="1202" t="s">
        <v>290</v>
      </c>
      <c r="N2675" s="1203" t="s">
        <v>561</v>
      </c>
      <c r="O2675" s="1203"/>
      <c r="P2675" s="1203"/>
      <c r="Q2675" s="1203"/>
      <c r="R2675" s="1203"/>
      <c r="S2675" s="1214">
        <f>VLOOKUP($D2675,'NI-Soc'!$B$1:$Q$2048,12,FALSE)</f>
        <v>0</v>
      </c>
      <c r="T2675" s="1214">
        <f>VLOOKUP($D2675,'NI-Soc'!$B$1:$Q$2048,13,FALSE)</f>
        <v>0</v>
      </c>
      <c r="U2675" s="1214">
        <f>VLOOKUP($D2675,'NI-Soc'!$B$1:$Q$2048,16,FALSE)</f>
        <v>0</v>
      </c>
      <c r="V2675" s="1214" t="e">
        <f>VLOOKUP($D2675,'NI-Soc'!$B$1:$Q$2048,17,FALSE)</f>
        <v>#REF!</v>
      </c>
      <c r="W2675" s="1214" t="e">
        <f>VLOOKUP($D2675,'NI-Soc'!$B$1:$Q$2048,18,FALSE)</f>
        <v>#REF!</v>
      </c>
      <c r="X2675" s="1214" t="e">
        <f>VLOOKUP($D2675,'NI-Soc'!$B$1:$Q$2048,19,FALSE)</f>
        <v>#REF!</v>
      </c>
    </row>
    <row r="2676" spans="1:24" hidden="1">
      <c r="A2676" s="508"/>
      <c r="B2676" s="508"/>
      <c r="C2676" s="508"/>
      <c r="D2676" s="1214" t="s">
        <v>562</v>
      </c>
      <c r="E2676" s="1215" t="s">
        <v>3067</v>
      </c>
      <c r="F2676" s="1202"/>
      <c r="G2676" s="1202"/>
      <c r="H2676" s="1202"/>
      <c r="I2676" s="1202" t="s">
        <v>71</v>
      </c>
      <c r="J2676" s="1202"/>
      <c r="K2676" s="1202"/>
      <c r="L2676" s="1202"/>
      <c r="M2676" s="1202"/>
      <c r="N2676" s="1203" t="s">
        <v>563</v>
      </c>
      <c r="O2676" s="1203"/>
      <c r="P2676" s="1203"/>
      <c r="Q2676" s="1203"/>
      <c r="R2676" s="1203"/>
      <c r="S2676" s="1214">
        <f>VLOOKUP($D2676,'NI-Soc'!$B$1:$Q$2048,12,FALSE)</f>
        <v>0</v>
      </c>
      <c r="T2676" s="1214">
        <f>VLOOKUP($D2676,'NI-Soc'!$B$1:$Q$2048,13,FALSE)</f>
        <v>0</v>
      </c>
      <c r="U2676" s="1214">
        <f>VLOOKUP($D2676,'NI-Soc'!$B$1:$Q$2048,16,FALSE)</f>
        <v>0</v>
      </c>
      <c r="V2676" s="1214" t="e">
        <f>VLOOKUP($D2676,'NI-Soc'!$B$1:$Q$2048,17,FALSE)</f>
        <v>#REF!</v>
      </c>
      <c r="W2676" s="1214" t="e">
        <f>VLOOKUP($D2676,'NI-Soc'!$B$1:$Q$2048,18,FALSE)</f>
        <v>#REF!</v>
      </c>
      <c r="X2676" s="1214" t="e">
        <f>VLOOKUP($D2676,'NI-Soc'!$B$1:$Q$2048,19,FALSE)</f>
        <v>#REF!</v>
      </c>
    </row>
    <row r="2677" spans="1:24" hidden="1">
      <c r="A2677" s="508"/>
      <c r="B2677" s="508"/>
      <c r="C2677" s="508"/>
      <c r="D2677" s="1214" t="s">
        <v>564</v>
      </c>
      <c r="E2677" s="1215" t="s">
        <v>3067</v>
      </c>
      <c r="F2677" s="1202"/>
      <c r="G2677" s="1202"/>
      <c r="H2677" s="1202"/>
      <c r="I2677" s="1202" t="s">
        <v>53</v>
      </c>
      <c r="J2677" s="1202"/>
      <c r="K2677" s="1202"/>
      <c r="L2677" s="1202"/>
      <c r="M2677" s="1202" t="s">
        <v>566</v>
      </c>
      <c r="N2677" s="1203" t="s">
        <v>567</v>
      </c>
      <c r="O2677" s="1203"/>
      <c r="P2677" s="1203"/>
      <c r="Q2677" s="1203"/>
      <c r="R2677" s="1203"/>
      <c r="S2677" s="1214">
        <f>VLOOKUP($D2677,'NI-Soc'!$B$1:$Q$2048,12,FALSE)</f>
        <v>0</v>
      </c>
      <c r="T2677" s="1214">
        <f>VLOOKUP($D2677,'NI-Soc'!$B$1:$Q$2048,13,FALSE)</f>
        <v>0</v>
      </c>
      <c r="U2677" s="1214">
        <f>VLOOKUP($D2677,'NI-Soc'!$B$1:$Q$2048,16,FALSE)</f>
        <v>0</v>
      </c>
      <c r="V2677" s="1214" t="e">
        <f>VLOOKUP($D2677,'NI-Soc'!$B$1:$Q$2048,17,FALSE)</f>
        <v>#REF!</v>
      </c>
      <c r="W2677" s="1214" t="e">
        <f>VLOOKUP($D2677,'NI-Soc'!$B$1:$Q$2048,18,FALSE)</f>
        <v>#REF!</v>
      </c>
      <c r="X2677" s="1214" t="e">
        <f>VLOOKUP($D2677,'NI-Soc'!$B$1:$Q$2048,19,FALSE)</f>
        <v>#REF!</v>
      </c>
    </row>
    <row r="2678" spans="1:24" hidden="1">
      <c r="A2678" s="508"/>
      <c r="B2678" s="508"/>
      <c r="C2678" s="508"/>
      <c r="D2678" s="1214" t="s">
        <v>568</v>
      </c>
      <c r="E2678" s="1215" t="s">
        <v>3067</v>
      </c>
      <c r="F2678" s="1202"/>
      <c r="G2678" s="1202"/>
      <c r="H2678" s="1202"/>
      <c r="I2678" s="1202" t="s">
        <v>53</v>
      </c>
      <c r="J2678" s="1202"/>
      <c r="K2678" s="1202"/>
      <c r="L2678" s="1202"/>
      <c r="M2678" s="1202" t="s">
        <v>566</v>
      </c>
      <c r="N2678" s="1203" t="s">
        <v>569</v>
      </c>
      <c r="O2678" s="1203"/>
      <c r="P2678" s="1203"/>
      <c r="Q2678" s="1203"/>
      <c r="R2678" s="1203"/>
      <c r="S2678" s="1214">
        <f>VLOOKUP($D2678,'NI-Soc'!$B$1:$Q$2048,12,FALSE)</f>
        <v>0</v>
      </c>
      <c r="T2678" s="1214">
        <f>VLOOKUP($D2678,'NI-Soc'!$B$1:$Q$2048,13,FALSE)</f>
        <v>0</v>
      </c>
      <c r="U2678" s="1214">
        <f>VLOOKUP($D2678,'NI-Soc'!$B$1:$Q$2048,16,FALSE)</f>
        <v>0</v>
      </c>
      <c r="V2678" s="1214" t="e">
        <f>VLOOKUP($D2678,'NI-Soc'!$B$1:$Q$2048,17,FALSE)</f>
        <v>#REF!</v>
      </c>
      <c r="W2678" s="1214" t="e">
        <f>VLOOKUP($D2678,'NI-Soc'!$B$1:$Q$2048,18,FALSE)</f>
        <v>#REF!</v>
      </c>
      <c r="X2678" s="1214" t="e">
        <f>VLOOKUP($D2678,'NI-Soc'!$B$1:$Q$2048,19,FALSE)</f>
        <v>#REF!</v>
      </c>
    </row>
    <row r="2679" spans="1:24" hidden="1">
      <c r="A2679" s="508"/>
      <c r="B2679" s="508"/>
      <c r="C2679" s="508"/>
      <c r="D2679" s="1214" t="s">
        <v>570</v>
      </c>
      <c r="E2679" s="1215" t="s">
        <v>3067</v>
      </c>
      <c r="F2679" s="1202"/>
      <c r="G2679" s="1202"/>
      <c r="H2679" s="1202"/>
      <c r="I2679" s="1202" t="s">
        <v>53</v>
      </c>
      <c r="J2679" s="1202"/>
      <c r="K2679" s="1202"/>
      <c r="L2679" s="1202"/>
      <c r="M2679" s="1202" t="s">
        <v>566</v>
      </c>
      <c r="N2679" s="1203" t="s">
        <v>571</v>
      </c>
      <c r="O2679" s="1203"/>
      <c r="P2679" s="1203"/>
      <c r="Q2679" s="1203"/>
      <c r="R2679" s="1203"/>
      <c r="S2679" s="1214">
        <f>VLOOKUP($D2679,'NI-Soc'!$B$1:$Q$2048,12,FALSE)</f>
        <v>0</v>
      </c>
      <c r="T2679" s="1214">
        <f>VLOOKUP($D2679,'NI-Soc'!$B$1:$Q$2048,13,FALSE)</f>
        <v>0</v>
      </c>
      <c r="U2679" s="1214">
        <f>VLOOKUP($D2679,'NI-Soc'!$B$1:$Q$2048,16,FALSE)</f>
        <v>0</v>
      </c>
      <c r="V2679" s="1214" t="e">
        <f>VLOOKUP($D2679,'NI-Soc'!$B$1:$Q$2048,17,FALSE)</f>
        <v>#REF!</v>
      </c>
      <c r="W2679" s="1214" t="e">
        <f>VLOOKUP($D2679,'NI-Soc'!$B$1:$Q$2048,18,FALSE)</f>
        <v>#REF!</v>
      </c>
      <c r="X2679" s="1214" t="e">
        <f>VLOOKUP($D2679,'NI-Soc'!$B$1:$Q$2048,19,FALSE)</f>
        <v>#REF!</v>
      </c>
    </row>
    <row r="2680" spans="1:24" hidden="1">
      <c r="A2680" s="508"/>
      <c r="B2680" s="508"/>
      <c r="C2680" s="508"/>
      <c r="D2680" s="1214" t="s">
        <v>572</v>
      </c>
      <c r="E2680" s="1215" t="s">
        <v>3067</v>
      </c>
      <c r="F2680" s="1202"/>
      <c r="G2680" s="1202"/>
      <c r="H2680" s="1202"/>
      <c r="I2680" s="1202" t="s">
        <v>53</v>
      </c>
      <c r="J2680" s="1202"/>
      <c r="K2680" s="1202"/>
      <c r="L2680" s="1202"/>
      <c r="M2680" s="1202" t="s">
        <v>566</v>
      </c>
      <c r="N2680" s="1203" t="s">
        <v>573</v>
      </c>
      <c r="O2680" s="1203"/>
      <c r="P2680" s="1203"/>
      <c r="Q2680" s="1203"/>
      <c r="R2680" s="1203"/>
      <c r="S2680" s="1214">
        <f>VLOOKUP($D2680,'NI-Soc'!$B$1:$Q$2048,12,FALSE)</f>
        <v>0</v>
      </c>
      <c r="T2680" s="1214">
        <f>VLOOKUP($D2680,'NI-Soc'!$B$1:$Q$2048,13,FALSE)</f>
        <v>0</v>
      </c>
      <c r="U2680" s="1214">
        <f>VLOOKUP($D2680,'NI-Soc'!$B$1:$Q$2048,16,FALSE)</f>
        <v>0</v>
      </c>
      <c r="V2680" s="1214" t="e">
        <f>VLOOKUP($D2680,'NI-Soc'!$B$1:$Q$2048,17,FALSE)</f>
        <v>#REF!</v>
      </c>
      <c r="W2680" s="1214" t="e">
        <f>VLOOKUP($D2680,'NI-Soc'!$B$1:$Q$2048,18,FALSE)</f>
        <v>#REF!</v>
      </c>
      <c r="X2680" s="1214" t="e">
        <f>VLOOKUP($D2680,'NI-Soc'!$B$1:$Q$2048,19,FALSE)</f>
        <v>#REF!</v>
      </c>
    </row>
    <row r="2681" spans="1:24" hidden="1">
      <c r="A2681" s="508"/>
      <c r="B2681" s="508"/>
      <c r="C2681" s="508"/>
      <c r="D2681" s="1214" t="s">
        <v>574</v>
      </c>
      <c r="E2681" s="1215" t="s">
        <v>3067</v>
      </c>
      <c r="F2681" s="1202"/>
      <c r="G2681" s="1202"/>
      <c r="H2681" s="1202"/>
      <c r="I2681" s="1202" t="s">
        <v>53</v>
      </c>
      <c r="J2681" s="1202"/>
      <c r="K2681" s="1202"/>
      <c r="L2681" s="1202"/>
      <c r="M2681" s="1202" t="s">
        <v>566</v>
      </c>
      <c r="N2681" s="1203" t="s">
        <v>575</v>
      </c>
      <c r="O2681" s="1203"/>
      <c r="P2681" s="1203"/>
      <c r="Q2681" s="1203"/>
      <c r="R2681" s="1203"/>
      <c r="S2681" s="1214">
        <f>VLOOKUP($D2681,'NI-Soc'!$B$1:$Q$2048,12,FALSE)</f>
        <v>0</v>
      </c>
      <c r="T2681" s="1214">
        <f>VLOOKUP($D2681,'NI-Soc'!$B$1:$Q$2048,13,FALSE)</f>
        <v>0</v>
      </c>
      <c r="U2681" s="1214">
        <f>VLOOKUP($D2681,'NI-Soc'!$B$1:$Q$2048,16,FALSE)</f>
        <v>0</v>
      </c>
      <c r="V2681" s="1214" t="e">
        <f>VLOOKUP($D2681,'NI-Soc'!$B$1:$Q$2048,17,FALSE)</f>
        <v>#REF!</v>
      </c>
      <c r="W2681" s="1214" t="e">
        <f>VLOOKUP($D2681,'NI-Soc'!$B$1:$Q$2048,18,FALSE)</f>
        <v>#REF!</v>
      </c>
      <c r="X2681" s="1214" t="e">
        <f>VLOOKUP($D2681,'NI-Soc'!$B$1:$Q$2048,19,FALSE)</f>
        <v>#REF!</v>
      </c>
    </row>
    <row r="2682" spans="1:24" hidden="1">
      <c r="A2682" s="508"/>
      <c r="B2682" s="508"/>
      <c r="C2682" s="508"/>
      <c r="D2682" s="1214" t="s">
        <v>576</v>
      </c>
      <c r="E2682" s="1215" t="s">
        <v>3067</v>
      </c>
      <c r="F2682" s="1202" t="s">
        <v>157</v>
      </c>
      <c r="G2682" s="1202"/>
      <c r="H2682" s="1202"/>
      <c r="I2682" s="1202" t="s">
        <v>53</v>
      </c>
      <c r="J2682" s="1202"/>
      <c r="K2682" s="1202"/>
      <c r="L2682" s="1202"/>
      <c r="M2682" s="1202" t="s">
        <v>566</v>
      </c>
      <c r="N2682" s="1203" t="s">
        <v>578</v>
      </c>
      <c r="O2682" s="1203"/>
      <c r="P2682" s="1203"/>
      <c r="Q2682" s="1203"/>
      <c r="R2682" s="1203"/>
      <c r="S2682" s="1214">
        <f>VLOOKUP($D2682,'NI-Soc'!$B$1:$Q$2048,12,FALSE)</f>
        <v>0</v>
      </c>
      <c r="T2682" s="1214">
        <f>VLOOKUP($D2682,'NI-Soc'!$B$1:$Q$2048,13,FALSE)</f>
        <v>0</v>
      </c>
      <c r="U2682" s="1214">
        <f>VLOOKUP($D2682,'NI-Soc'!$B$1:$Q$2048,16,FALSE)</f>
        <v>0</v>
      </c>
      <c r="V2682" s="1214" t="e">
        <f>VLOOKUP($D2682,'NI-Soc'!$B$1:$Q$2048,17,FALSE)</f>
        <v>#REF!</v>
      </c>
      <c r="W2682" s="1214" t="e">
        <f>VLOOKUP($D2682,'NI-Soc'!$B$1:$Q$2048,18,FALSE)</f>
        <v>#REF!</v>
      </c>
      <c r="X2682" s="1214" t="e">
        <f>VLOOKUP($D2682,'NI-Soc'!$B$1:$Q$2048,19,FALSE)</f>
        <v>#REF!</v>
      </c>
    </row>
    <row r="2683" spans="1:24" hidden="1">
      <c r="A2683" s="508"/>
      <c r="B2683" s="508"/>
      <c r="C2683" s="508"/>
      <c r="D2683" s="1214" t="s">
        <v>579</v>
      </c>
      <c r="E2683" s="1215" t="s">
        <v>3067</v>
      </c>
      <c r="F2683" s="1202"/>
      <c r="G2683" s="1202"/>
      <c r="H2683" s="1202"/>
      <c r="I2683" s="1202" t="s">
        <v>53</v>
      </c>
      <c r="J2683" s="1202"/>
      <c r="K2683" s="1202"/>
      <c r="L2683" s="1202"/>
      <c r="M2683" s="1202" t="s">
        <v>566</v>
      </c>
      <c r="N2683" s="1203" t="s">
        <v>580</v>
      </c>
      <c r="O2683" s="1203"/>
      <c r="P2683" s="1203"/>
      <c r="Q2683" s="1203"/>
      <c r="R2683" s="1203"/>
      <c r="S2683" s="1214">
        <f>VLOOKUP($D2683,'NI-Soc'!$B$1:$Q$2048,12,FALSE)</f>
        <v>0</v>
      </c>
      <c r="T2683" s="1214">
        <f>VLOOKUP($D2683,'NI-Soc'!$B$1:$Q$2048,13,FALSE)</f>
        <v>0</v>
      </c>
      <c r="U2683" s="1214">
        <f>VLOOKUP($D2683,'NI-Soc'!$B$1:$Q$2048,16,FALSE)</f>
        <v>0</v>
      </c>
      <c r="V2683" s="1214" t="e">
        <f>VLOOKUP($D2683,'NI-Soc'!$B$1:$Q$2048,17,FALSE)</f>
        <v>#REF!</v>
      </c>
      <c r="W2683" s="1214" t="e">
        <f>VLOOKUP($D2683,'NI-Soc'!$B$1:$Q$2048,18,FALSE)</f>
        <v>#REF!</v>
      </c>
      <c r="X2683" s="1214" t="e">
        <f>VLOOKUP($D2683,'NI-Soc'!$B$1:$Q$2048,19,FALSE)</f>
        <v>#REF!</v>
      </c>
    </row>
    <row r="2684" spans="1:24" ht="27" hidden="1">
      <c r="A2684" s="508"/>
      <c r="B2684" s="508"/>
      <c r="C2684" s="508"/>
      <c r="D2684" s="1214" t="s">
        <v>581</v>
      </c>
      <c r="E2684" s="1215" t="s">
        <v>3067</v>
      </c>
      <c r="F2684" s="1202" t="s">
        <v>157</v>
      </c>
      <c r="G2684" s="1202"/>
      <c r="H2684" s="1202"/>
      <c r="I2684" s="1202" t="s">
        <v>53</v>
      </c>
      <c r="J2684" s="1202"/>
      <c r="K2684" s="1202"/>
      <c r="L2684" s="1202"/>
      <c r="M2684" s="1202" t="s">
        <v>566</v>
      </c>
      <c r="N2684" s="1203" t="s">
        <v>582</v>
      </c>
      <c r="O2684" s="1203"/>
      <c r="P2684" s="1203"/>
      <c r="Q2684" s="1203"/>
      <c r="R2684" s="1203"/>
      <c r="S2684" s="1214">
        <f>VLOOKUP($D2684,'NI-Soc'!$B$1:$Q$2048,12,FALSE)</f>
        <v>0</v>
      </c>
      <c r="T2684" s="1214">
        <f>VLOOKUP($D2684,'NI-Soc'!$B$1:$Q$2048,13,FALSE)</f>
        <v>0</v>
      </c>
      <c r="U2684" s="1214">
        <f>VLOOKUP($D2684,'NI-Soc'!$B$1:$Q$2048,16,FALSE)</f>
        <v>0</v>
      </c>
      <c r="V2684" s="1214" t="e">
        <f>VLOOKUP($D2684,'NI-Soc'!$B$1:$Q$2048,17,FALSE)</f>
        <v>#REF!</v>
      </c>
      <c r="W2684" s="1214" t="e">
        <f>VLOOKUP($D2684,'NI-Soc'!$B$1:$Q$2048,18,FALSE)</f>
        <v>#REF!</v>
      </c>
      <c r="X2684" s="1214" t="e">
        <f>VLOOKUP($D2684,'NI-Soc'!$B$1:$Q$2048,19,FALSE)</f>
        <v>#REF!</v>
      </c>
    </row>
    <row r="2685" spans="1:24" hidden="1">
      <c r="A2685" s="508"/>
      <c r="B2685" s="508"/>
      <c r="C2685" s="508"/>
      <c r="D2685" s="1214" t="s">
        <v>583</v>
      </c>
      <c r="E2685" s="1215" t="s">
        <v>3067</v>
      </c>
      <c r="F2685" s="1202"/>
      <c r="G2685" s="1202"/>
      <c r="H2685" s="1202"/>
      <c r="I2685" s="1202" t="s">
        <v>53</v>
      </c>
      <c r="J2685" s="1202"/>
      <c r="K2685" s="1202"/>
      <c r="L2685" s="1202"/>
      <c r="M2685" s="1202" t="s">
        <v>566</v>
      </c>
      <c r="N2685" s="1203" t="s">
        <v>584</v>
      </c>
      <c r="O2685" s="1203"/>
      <c r="P2685" s="1203"/>
      <c r="Q2685" s="1203"/>
      <c r="R2685" s="1203"/>
      <c r="S2685" s="1214">
        <f>VLOOKUP($D2685,'NI-Soc'!$B$1:$Q$2048,12,FALSE)</f>
        <v>0</v>
      </c>
      <c r="T2685" s="1214">
        <f>VLOOKUP($D2685,'NI-Soc'!$B$1:$Q$2048,13,FALSE)</f>
        <v>0</v>
      </c>
      <c r="U2685" s="1214">
        <f>VLOOKUP($D2685,'NI-Soc'!$B$1:$Q$2048,16,FALSE)</f>
        <v>0</v>
      </c>
      <c r="V2685" s="1214" t="e">
        <f>VLOOKUP($D2685,'NI-Soc'!$B$1:$Q$2048,17,FALSE)</f>
        <v>#REF!</v>
      </c>
      <c r="W2685" s="1214" t="e">
        <f>VLOOKUP($D2685,'NI-Soc'!$B$1:$Q$2048,18,FALSE)</f>
        <v>#REF!</v>
      </c>
      <c r="X2685" s="1214" t="e">
        <f>VLOOKUP($D2685,'NI-Soc'!$B$1:$Q$2048,19,FALSE)</f>
        <v>#REF!</v>
      </c>
    </row>
    <row r="2686" spans="1:24" hidden="1">
      <c r="A2686" s="508"/>
      <c r="B2686" s="508"/>
      <c r="C2686" s="508"/>
      <c r="D2686" s="1214" t="s">
        <v>585</v>
      </c>
      <c r="E2686" s="1215" t="s">
        <v>3067</v>
      </c>
      <c r="F2686" s="1202"/>
      <c r="G2686" s="1202"/>
      <c r="H2686" s="1202"/>
      <c r="I2686" s="1202" t="s">
        <v>53</v>
      </c>
      <c r="J2686" s="1202"/>
      <c r="K2686" s="1202"/>
      <c r="L2686" s="1202"/>
      <c r="M2686" s="1202" t="s">
        <v>566</v>
      </c>
      <c r="N2686" s="1203" t="s">
        <v>586</v>
      </c>
      <c r="O2686" s="1203"/>
      <c r="P2686" s="1203"/>
      <c r="Q2686" s="1203"/>
      <c r="R2686" s="1203"/>
      <c r="S2686" s="1214">
        <f>VLOOKUP($D2686,'NI-Soc'!$B$1:$Q$2048,12,FALSE)</f>
        <v>0</v>
      </c>
      <c r="T2686" s="1214">
        <f>VLOOKUP($D2686,'NI-Soc'!$B$1:$Q$2048,13,FALSE)</f>
        <v>0</v>
      </c>
      <c r="U2686" s="1214">
        <f>VLOOKUP($D2686,'NI-Soc'!$B$1:$Q$2048,16,FALSE)</f>
        <v>0</v>
      </c>
      <c r="V2686" s="1214" t="e">
        <f>VLOOKUP($D2686,'NI-Soc'!$B$1:$Q$2048,17,FALSE)</f>
        <v>#REF!</v>
      </c>
      <c r="W2686" s="1214" t="e">
        <f>VLOOKUP($D2686,'NI-Soc'!$B$1:$Q$2048,18,FALSE)</f>
        <v>#REF!</v>
      </c>
      <c r="X2686" s="1214" t="e">
        <f>VLOOKUP($D2686,'NI-Soc'!$B$1:$Q$2048,19,FALSE)</f>
        <v>#REF!</v>
      </c>
    </row>
    <row r="2687" spans="1:24" hidden="1">
      <c r="A2687" s="508"/>
      <c r="B2687" s="508"/>
      <c r="C2687" s="508"/>
      <c r="D2687" s="1214" t="s">
        <v>587</v>
      </c>
      <c r="E2687" s="1215" t="s">
        <v>3067</v>
      </c>
      <c r="F2687" s="1202"/>
      <c r="G2687" s="1202"/>
      <c r="H2687" s="1202"/>
      <c r="I2687" s="1202" t="s">
        <v>71</v>
      </c>
      <c r="J2687" s="1202"/>
      <c r="K2687" s="1202"/>
      <c r="L2687" s="1202"/>
      <c r="M2687" s="1202"/>
      <c r="N2687" s="1203" t="s">
        <v>588</v>
      </c>
      <c r="O2687" s="1203"/>
      <c r="P2687" s="1203"/>
      <c r="Q2687" s="1203"/>
      <c r="R2687" s="1203"/>
      <c r="S2687" s="1214">
        <f>VLOOKUP($D2687,'NI-Soc'!$B$1:$Q$2048,12,FALSE)</f>
        <v>0</v>
      </c>
      <c r="T2687" s="1214">
        <f>VLOOKUP($D2687,'NI-Soc'!$B$1:$Q$2048,13,FALSE)</f>
        <v>0</v>
      </c>
      <c r="U2687" s="1214">
        <f>VLOOKUP($D2687,'NI-Soc'!$B$1:$Q$2048,16,FALSE)</f>
        <v>0</v>
      </c>
      <c r="V2687" s="1214" t="e">
        <f>VLOOKUP($D2687,'NI-Soc'!$B$1:$Q$2048,17,FALSE)</f>
        <v>#REF!</v>
      </c>
      <c r="W2687" s="1214" t="e">
        <f>VLOOKUP($D2687,'NI-Soc'!$B$1:$Q$2048,18,FALSE)</f>
        <v>#REF!</v>
      </c>
      <c r="X2687" s="1214" t="e">
        <f>VLOOKUP($D2687,'NI-Soc'!$B$1:$Q$2048,19,FALSE)</f>
        <v>#REF!</v>
      </c>
    </row>
    <row r="2688" spans="1:24" hidden="1">
      <c r="A2688" s="508"/>
      <c r="B2688" s="508"/>
      <c r="C2688" s="508"/>
      <c r="D2688" s="1214" t="s">
        <v>589</v>
      </c>
      <c r="E2688" s="1215" t="s">
        <v>3067</v>
      </c>
      <c r="F2688" s="1202"/>
      <c r="G2688" s="1202"/>
      <c r="H2688" s="1202"/>
      <c r="I2688" s="1202" t="s">
        <v>53</v>
      </c>
      <c r="J2688" s="1202"/>
      <c r="K2688" s="1202"/>
      <c r="L2688" s="1202"/>
      <c r="M2688" s="1202" t="s">
        <v>566</v>
      </c>
      <c r="N2688" s="1203" t="s">
        <v>591</v>
      </c>
      <c r="O2688" s="1203"/>
      <c r="P2688" s="1203"/>
      <c r="Q2688" s="1203"/>
      <c r="R2688" s="1203"/>
      <c r="S2688" s="1214">
        <f>VLOOKUP($D2688,'NI-Soc'!$B$1:$Q$2048,12,FALSE)</f>
        <v>0</v>
      </c>
      <c r="T2688" s="1214">
        <f>VLOOKUP($D2688,'NI-Soc'!$B$1:$Q$2048,13,FALSE)</f>
        <v>0</v>
      </c>
      <c r="U2688" s="1214">
        <f>VLOOKUP($D2688,'NI-Soc'!$B$1:$Q$2048,16,FALSE)</f>
        <v>0</v>
      </c>
      <c r="V2688" s="1214" t="e">
        <f>VLOOKUP($D2688,'NI-Soc'!$B$1:$Q$2048,17,FALSE)</f>
        <v>#REF!</v>
      </c>
      <c r="W2688" s="1214" t="e">
        <f>VLOOKUP($D2688,'NI-Soc'!$B$1:$Q$2048,18,FALSE)</f>
        <v>#REF!</v>
      </c>
      <c r="X2688" s="1214" t="e">
        <f>VLOOKUP($D2688,'NI-Soc'!$B$1:$Q$2048,19,FALSE)</f>
        <v>#REF!</v>
      </c>
    </row>
    <row r="2689" spans="1:24" hidden="1">
      <c r="A2689" s="508"/>
      <c r="B2689" s="508"/>
      <c r="C2689" s="508"/>
      <c r="D2689" s="1214" t="s">
        <v>592</v>
      </c>
      <c r="E2689" s="1215" t="s">
        <v>3067</v>
      </c>
      <c r="F2689" s="1202"/>
      <c r="G2689" s="1202"/>
      <c r="H2689" s="1202"/>
      <c r="I2689" s="1202" t="s">
        <v>53</v>
      </c>
      <c r="J2689" s="1202"/>
      <c r="K2689" s="1202"/>
      <c r="L2689" s="1202"/>
      <c r="M2689" s="1202" t="s">
        <v>566</v>
      </c>
      <c r="N2689" s="1203" t="s">
        <v>593</v>
      </c>
      <c r="O2689" s="1203"/>
      <c r="P2689" s="1203"/>
      <c r="Q2689" s="1203"/>
      <c r="R2689" s="1203"/>
      <c r="S2689" s="1214">
        <f>VLOOKUP($D2689,'NI-Soc'!$B$1:$Q$2048,12,FALSE)</f>
        <v>0</v>
      </c>
      <c r="T2689" s="1214">
        <f>VLOOKUP($D2689,'NI-Soc'!$B$1:$Q$2048,13,FALSE)</f>
        <v>0</v>
      </c>
      <c r="U2689" s="1214">
        <f>VLOOKUP($D2689,'NI-Soc'!$B$1:$Q$2048,16,FALSE)</f>
        <v>0</v>
      </c>
      <c r="V2689" s="1214" t="e">
        <f>VLOOKUP($D2689,'NI-Soc'!$B$1:$Q$2048,17,FALSE)</f>
        <v>#REF!</v>
      </c>
      <c r="W2689" s="1214" t="e">
        <f>VLOOKUP($D2689,'NI-Soc'!$B$1:$Q$2048,18,FALSE)</f>
        <v>#REF!</v>
      </c>
      <c r="X2689" s="1214" t="e">
        <f>VLOOKUP($D2689,'NI-Soc'!$B$1:$Q$2048,19,FALSE)</f>
        <v>#REF!</v>
      </c>
    </row>
    <row r="2690" spans="1:24" hidden="1">
      <c r="A2690" s="508"/>
      <c r="B2690" s="508"/>
      <c r="C2690" s="508"/>
      <c r="D2690" s="1214" t="s">
        <v>594</v>
      </c>
      <c r="E2690" s="1215" t="s">
        <v>3067</v>
      </c>
      <c r="F2690" s="1202"/>
      <c r="G2690" s="1202"/>
      <c r="H2690" s="1202"/>
      <c r="I2690" s="1202" t="s">
        <v>53</v>
      </c>
      <c r="J2690" s="1202"/>
      <c r="K2690" s="1202"/>
      <c r="L2690" s="1202"/>
      <c r="M2690" s="1202" t="s">
        <v>566</v>
      </c>
      <c r="N2690" s="1203" t="s">
        <v>595</v>
      </c>
      <c r="O2690" s="1203"/>
      <c r="P2690" s="1203"/>
      <c r="Q2690" s="1203"/>
      <c r="R2690" s="1203"/>
      <c r="S2690" s="1214">
        <f>VLOOKUP($D2690,'NI-Soc'!$B$1:$Q$2048,12,FALSE)</f>
        <v>0</v>
      </c>
      <c r="T2690" s="1214">
        <f>VLOOKUP($D2690,'NI-Soc'!$B$1:$Q$2048,13,FALSE)</f>
        <v>0</v>
      </c>
      <c r="U2690" s="1214">
        <f>VLOOKUP($D2690,'NI-Soc'!$B$1:$Q$2048,16,FALSE)</f>
        <v>0</v>
      </c>
      <c r="V2690" s="1214" t="e">
        <f>VLOOKUP($D2690,'NI-Soc'!$B$1:$Q$2048,17,FALSE)</f>
        <v>#REF!</v>
      </c>
      <c r="W2690" s="1214" t="e">
        <f>VLOOKUP($D2690,'NI-Soc'!$B$1:$Q$2048,18,FALSE)</f>
        <v>#REF!</v>
      </c>
      <c r="X2690" s="1214" t="e">
        <f>VLOOKUP($D2690,'NI-Soc'!$B$1:$Q$2048,19,FALSE)</f>
        <v>#REF!</v>
      </c>
    </row>
    <row r="2691" spans="1:24" hidden="1">
      <c r="A2691" s="508"/>
      <c r="B2691" s="508"/>
      <c r="C2691" s="508"/>
      <c r="D2691" s="1214" t="s">
        <v>596</v>
      </c>
      <c r="E2691" s="1215" t="s">
        <v>3067</v>
      </c>
      <c r="F2691" s="1202" t="s">
        <v>157</v>
      </c>
      <c r="G2691" s="1202"/>
      <c r="H2691" s="1202"/>
      <c r="I2691" s="1202" t="s">
        <v>53</v>
      </c>
      <c r="J2691" s="1202"/>
      <c r="K2691" s="1202"/>
      <c r="L2691" s="1202"/>
      <c r="M2691" s="1202" t="s">
        <v>566</v>
      </c>
      <c r="N2691" s="1203" t="s">
        <v>597</v>
      </c>
      <c r="O2691" s="1203"/>
      <c r="P2691" s="1203"/>
      <c r="Q2691" s="1203"/>
      <c r="R2691" s="1203"/>
      <c r="S2691" s="1214">
        <f>VLOOKUP($D2691,'NI-Soc'!$B$1:$Q$2048,12,FALSE)</f>
        <v>0</v>
      </c>
      <c r="T2691" s="1214">
        <f>VLOOKUP($D2691,'NI-Soc'!$B$1:$Q$2048,13,FALSE)</f>
        <v>0</v>
      </c>
      <c r="U2691" s="1214">
        <f>VLOOKUP($D2691,'NI-Soc'!$B$1:$Q$2048,16,FALSE)</f>
        <v>0</v>
      </c>
      <c r="V2691" s="1214" t="e">
        <f>VLOOKUP($D2691,'NI-Soc'!$B$1:$Q$2048,17,FALSE)</f>
        <v>#REF!</v>
      </c>
      <c r="W2691" s="1214" t="e">
        <f>VLOOKUP($D2691,'NI-Soc'!$B$1:$Q$2048,18,FALSE)</f>
        <v>#REF!</v>
      </c>
      <c r="X2691" s="1214" t="e">
        <f>VLOOKUP($D2691,'NI-Soc'!$B$1:$Q$2048,19,FALSE)</f>
        <v>#REF!</v>
      </c>
    </row>
    <row r="2692" spans="1:24" hidden="1">
      <c r="A2692" s="508"/>
      <c r="B2692" s="508"/>
      <c r="C2692" s="508"/>
      <c r="D2692" s="1214" t="s">
        <v>598</v>
      </c>
      <c r="E2692" s="1215" t="s">
        <v>3067</v>
      </c>
      <c r="F2692" s="1202"/>
      <c r="G2692" s="1202"/>
      <c r="H2692" s="1202"/>
      <c r="I2692" s="1202" t="s">
        <v>53</v>
      </c>
      <c r="J2692" s="1202"/>
      <c r="K2692" s="1202"/>
      <c r="L2692" s="1202"/>
      <c r="M2692" s="1202" t="s">
        <v>566</v>
      </c>
      <c r="N2692" s="1203" t="s">
        <v>600</v>
      </c>
      <c r="O2692" s="1203"/>
      <c r="P2692" s="1203"/>
      <c r="Q2692" s="1203"/>
      <c r="R2692" s="1203"/>
      <c r="S2692" s="1214">
        <f>VLOOKUP($D2692,'NI-Soc'!$B$1:$Q$2048,12,FALSE)</f>
        <v>0</v>
      </c>
      <c r="T2692" s="1214">
        <f>VLOOKUP($D2692,'NI-Soc'!$B$1:$Q$2048,13,FALSE)</f>
        <v>0</v>
      </c>
      <c r="U2692" s="1214">
        <f>VLOOKUP($D2692,'NI-Soc'!$B$1:$Q$2048,16,FALSE)</f>
        <v>0</v>
      </c>
      <c r="V2692" s="1214" t="e">
        <f>VLOOKUP($D2692,'NI-Soc'!$B$1:$Q$2048,17,FALSE)</f>
        <v>#REF!</v>
      </c>
      <c r="W2692" s="1214" t="e">
        <f>VLOOKUP($D2692,'NI-Soc'!$B$1:$Q$2048,18,FALSE)</f>
        <v>#REF!</v>
      </c>
      <c r="X2692" s="1214" t="e">
        <f>VLOOKUP($D2692,'NI-Soc'!$B$1:$Q$2048,19,FALSE)</f>
        <v>#REF!</v>
      </c>
    </row>
    <row r="2693" spans="1:24" hidden="1">
      <c r="A2693" s="508"/>
      <c r="B2693" s="508"/>
      <c r="C2693" s="508"/>
      <c r="D2693" s="1214" t="s">
        <v>601</v>
      </c>
      <c r="E2693" s="1215" t="s">
        <v>3067</v>
      </c>
      <c r="F2693" s="1202"/>
      <c r="G2693" s="1202"/>
      <c r="H2693" s="1202"/>
      <c r="I2693" s="1202" t="s">
        <v>53</v>
      </c>
      <c r="J2693" s="1202"/>
      <c r="K2693" s="1202"/>
      <c r="L2693" s="1202"/>
      <c r="M2693" s="1202" t="s">
        <v>566</v>
      </c>
      <c r="N2693" s="1203" t="s">
        <v>602</v>
      </c>
      <c r="O2693" s="1203"/>
      <c r="P2693" s="1203"/>
      <c r="Q2693" s="1203"/>
      <c r="R2693" s="1203"/>
      <c r="S2693" s="1214">
        <f>VLOOKUP($D2693,'NI-Soc'!$B$1:$Q$2048,12,FALSE)</f>
        <v>0</v>
      </c>
      <c r="T2693" s="1214">
        <f>VLOOKUP($D2693,'NI-Soc'!$B$1:$Q$2048,13,FALSE)</f>
        <v>0</v>
      </c>
      <c r="U2693" s="1214">
        <f>VLOOKUP($D2693,'NI-Soc'!$B$1:$Q$2048,16,FALSE)</f>
        <v>0</v>
      </c>
      <c r="V2693" s="1214" t="e">
        <f>VLOOKUP($D2693,'NI-Soc'!$B$1:$Q$2048,17,FALSE)</f>
        <v>#REF!</v>
      </c>
      <c r="W2693" s="1214" t="e">
        <f>VLOOKUP($D2693,'NI-Soc'!$B$1:$Q$2048,18,FALSE)</f>
        <v>#REF!</v>
      </c>
      <c r="X2693" s="1214" t="e">
        <f>VLOOKUP($D2693,'NI-Soc'!$B$1:$Q$2048,19,FALSE)</f>
        <v>#REF!</v>
      </c>
    </row>
    <row r="2694" spans="1:24" hidden="1">
      <c r="A2694" s="508"/>
      <c r="B2694" s="508"/>
      <c r="C2694" s="508"/>
      <c r="D2694" s="1214" t="s">
        <v>603</v>
      </c>
      <c r="E2694" s="1215" t="s">
        <v>3067</v>
      </c>
      <c r="F2694" s="1202"/>
      <c r="G2694" s="1202"/>
      <c r="H2694" s="1202"/>
      <c r="I2694" s="1202" t="s">
        <v>71</v>
      </c>
      <c r="J2694" s="1202"/>
      <c r="K2694" s="1202"/>
      <c r="L2694" s="1202"/>
      <c r="M2694" s="1202"/>
      <c r="N2694" s="1203" t="s">
        <v>604</v>
      </c>
      <c r="O2694" s="1203"/>
      <c r="P2694" s="1203"/>
      <c r="Q2694" s="1203"/>
      <c r="R2694" s="1203"/>
      <c r="S2694" s="1214">
        <f>VLOOKUP($D2694,'NI-Soc'!$B$1:$Q$2048,12,FALSE)</f>
        <v>0</v>
      </c>
      <c r="T2694" s="1214">
        <f>VLOOKUP($D2694,'NI-Soc'!$B$1:$Q$2048,13,FALSE)</f>
        <v>0</v>
      </c>
      <c r="U2694" s="1214">
        <f>VLOOKUP($D2694,'NI-Soc'!$B$1:$Q$2048,16,FALSE)</f>
        <v>0</v>
      </c>
      <c r="V2694" s="1214" t="e">
        <f>VLOOKUP($D2694,'NI-Soc'!$B$1:$Q$2048,17,FALSE)</f>
        <v>#REF!</v>
      </c>
      <c r="W2694" s="1214" t="e">
        <f>VLOOKUP($D2694,'NI-Soc'!$B$1:$Q$2048,18,FALSE)</f>
        <v>#REF!</v>
      </c>
      <c r="X2694" s="1214" t="e">
        <f>VLOOKUP($D2694,'NI-Soc'!$B$1:$Q$2048,19,FALSE)</f>
        <v>#REF!</v>
      </c>
    </row>
    <row r="2695" spans="1:24" hidden="1">
      <c r="A2695" s="508"/>
      <c r="B2695" s="508"/>
      <c r="C2695" s="508"/>
      <c r="D2695" s="1214" t="s">
        <v>605</v>
      </c>
      <c r="E2695" s="1215" t="s">
        <v>3067</v>
      </c>
      <c r="F2695" s="1202"/>
      <c r="G2695" s="1202"/>
      <c r="H2695" s="1202"/>
      <c r="I2695" s="1202" t="s">
        <v>71</v>
      </c>
      <c r="J2695" s="1202"/>
      <c r="K2695" s="1202"/>
      <c r="L2695" s="1202"/>
      <c r="M2695" s="1202"/>
      <c r="N2695" s="1203" t="s">
        <v>606</v>
      </c>
      <c r="O2695" s="1203"/>
      <c r="P2695" s="1203"/>
      <c r="Q2695" s="1203"/>
      <c r="R2695" s="1203"/>
      <c r="S2695" s="1214">
        <f>VLOOKUP($D2695,'NI-Soc'!$B$1:$Q$2048,12,FALSE)</f>
        <v>0</v>
      </c>
      <c r="T2695" s="1214">
        <f>VLOOKUP($D2695,'NI-Soc'!$B$1:$Q$2048,13,FALSE)</f>
        <v>0</v>
      </c>
      <c r="U2695" s="1214">
        <f>VLOOKUP($D2695,'NI-Soc'!$B$1:$Q$2048,16,FALSE)</f>
        <v>0</v>
      </c>
      <c r="V2695" s="1214" t="e">
        <f>VLOOKUP($D2695,'NI-Soc'!$B$1:$Q$2048,17,FALSE)</f>
        <v>#REF!</v>
      </c>
      <c r="W2695" s="1214" t="e">
        <f>VLOOKUP($D2695,'NI-Soc'!$B$1:$Q$2048,18,FALSE)</f>
        <v>#REF!</v>
      </c>
      <c r="X2695" s="1214" t="e">
        <f>VLOOKUP($D2695,'NI-Soc'!$B$1:$Q$2048,19,FALSE)</f>
        <v>#REF!</v>
      </c>
    </row>
    <row r="2696" spans="1:24" hidden="1">
      <c r="A2696" s="508"/>
      <c r="B2696" s="508"/>
      <c r="C2696" s="508"/>
      <c r="D2696" s="1214" t="s">
        <v>607</v>
      </c>
      <c r="E2696" s="1215" t="s">
        <v>3067</v>
      </c>
      <c r="F2696" s="1202"/>
      <c r="G2696" s="1202"/>
      <c r="H2696" s="1202"/>
      <c r="I2696" s="1202" t="s">
        <v>53</v>
      </c>
      <c r="J2696" s="1202"/>
      <c r="K2696" s="1202"/>
      <c r="L2696" s="1202"/>
      <c r="M2696" s="1202" t="s">
        <v>609</v>
      </c>
      <c r="N2696" s="1203" t="s">
        <v>610</v>
      </c>
      <c r="O2696" s="1203"/>
      <c r="P2696" s="1203"/>
      <c r="Q2696" s="1203"/>
      <c r="R2696" s="1203"/>
      <c r="S2696" s="1214">
        <f>VLOOKUP($D2696,'NI-Soc'!$B$1:$Q$2048,12,FALSE)</f>
        <v>0</v>
      </c>
      <c r="T2696" s="1214">
        <f>VLOOKUP($D2696,'NI-Soc'!$B$1:$Q$2048,13,FALSE)</f>
        <v>0</v>
      </c>
      <c r="U2696" s="1214">
        <f>VLOOKUP($D2696,'NI-Soc'!$B$1:$Q$2048,16,FALSE)</f>
        <v>0</v>
      </c>
      <c r="V2696" s="1214" t="e">
        <f>VLOOKUP($D2696,'NI-Soc'!$B$1:$Q$2048,17,FALSE)</f>
        <v>#REF!</v>
      </c>
      <c r="W2696" s="1214" t="e">
        <f>VLOOKUP($D2696,'NI-Soc'!$B$1:$Q$2048,18,FALSE)</f>
        <v>#REF!</v>
      </c>
      <c r="X2696" s="1214" t="e">
        <f>VLOOKUP($D2696,'NI-Soc'!$B$1:$Q$2048,19,FALSE)</f>
        <v>#REF!</v>
      </c>
    </row>
    <row r="2697" spans="1:24" hidden="1">
      <c r="A2697" s="508"/>
      <c r="B2697" s="508"/>
      <c r="C2697" s="508"/>
      <c r="D2697" s="1214" t="s">
        <v>611</v>
      </c>
      <c r="E2697" s="1215" t="s">
        <v>3067</v>
      </c>
      <c r="F2697" s="1202"/>
      <c r="G2697" s="1202"/>
      <c r="H2697" s="1202"/>
      <c r="I2697" s="1202" t="s">
        <v>71</v>
      </c>
      <c r="J2697" s="1202"/>
      <c r="K2697" s="1202"/>
      <c r="L2697" s="1202"/>
      <c r="M2697" s="1202"/>
      <c r="N2697" s="1203" t="s">
        <v>612</v>
      </c>
      <c r="O2697" s="1203"/>
      <c r="P2697" s="1203"/>
      <c r="Q2697" s="1203"/>
      <c r="R2697" s="1203"/>
      <c r="S2697" s="1214">
        <f>VLOOKUP($D2697,'NI-Soc'!$B$1:$Q$2048,12,FALSE)</f>
        <v>0</v>
      </c>
      <c r="T2697" s="1214">
        <f>VLOOKUP($D2697,'NI-Soc'!$B$1:$Q$2048,13,FALSE)</f>
        <v>0</v>
      </c>
      <c r="U2697" s="1214">
        <f>VLOOKUP($D2697,'NI-Soc'!$B$1:$Q$2048,16,FALSE)</f>
        <v>0</v>
      </c>
      <c r="V2697" s="1214" t="e">
        <f>VLOOKUP($D2697,'NI-Soc'!$B$1:$Q$2048,17,FALSE)</f>
        <v>#REF!</v>
      </c>
      <c r="W2697" s="1214" t="e">
        <f>VLOOKUP($D2697,'NI-Soc'!$B$1:$Q$2048,18,FALSE)</f>
        <v>#REF!</v>
      </c>
      <c r="X2697" s="1214" t="e">
        <f>VLOOKUP($D2697,'NI-Soc'!$B$1:$Q$2048,19,FALSE)</f>
        <v>#REF!</v>
      </c>
    </row>
    <row r="2698" spans="1:24" ht="27" hidden="1">
      <c r="A2698" s="508"/>
      <c r="B2698" s="508"/>
      <c r="C2698" s="508"/>
      <c r="D2698" s="1214" t="s">
        <v>613</v>
      </c>
      <c r="E2698" s="1215" t="s">
        <v>3067</v>
      </c>
      <c r="F2698" s="1202" t="s">
        <v>157</v>
      </c>
      <c r="G2698" s="1202"/>
      <c r="H2698" s="1202"/>
      <c r="I2698" s="1202" t="s">
        <v>53</v>
      </c>
      <c r="J2698" s="1202"/>
      <c r="K2698" s="1202"/>
      <c r="L2698" s="1202"/>
      <c r="M2698" s="1202" t="s">
        <v>609</v>
      </c>
      <c r="N2698" s="1203" t="s">
        <v>615</v>
      </c>
      <c r="O2698" s="1203"/>
      <c r="P2698" s="1203"/>
      <c r="Q2698" s="1203"/>
      <c r="R2698" s="1203"/>
      <c r="S2698" s="1214">
        <f>VLOOKUP($D2698,'NI-Soc'!$B$1:$Q$2048,12,FALSE)</f>
        <v>0</v>
      </c>
      <c r="T2698" s="1214">
        <f>VLOOKUP($D2698,'NI-Soc'!$B$1:$Q$2048,13,FALSE)</f>
        <v>0</v>
      </c>
      <c r="U2698" s="1214">
        <f>VLOOKUP($D2698,'NI-Soc'!$B$1:$Q$2048,16,FALSE)</f>
        <v>0</v>
      </c>
      <c r="V2698" s="1214" t="e">
        <f>VLOOKUP($D2698,'NI-Soc'!$B$1:$Q$2048,17,FALSE)</f>
        <v>#REF!</v>
      </c>
      <c r="W2698" s="1214" t="e">
        <f>VLOOKUP($D2698,'NI-Soc'!$B$1:$Q$2048,18,FALSE)</f>
        <v>#REF!</v>
      </c>
      <c r="X2698" s="1214" t="e">
        <f>VLOOKUP($D2698,'NI-Soc'!$B$1:$Q$2048,19,FALSE)</f>
        <v>#REF!</v>
      </c>
    </row>
    <row r="2699" spans="1:24" hidden="1">
      <c r="A2699" s="508"/>
      <c r="B2699" s="508"/>
      <c r="C2699" s="508"/>
      <c r="D2699" s="1214" t="s">
        <v>616</v>
      </c>
      <c r="E2699" s="1215" t="s">
        <v>3067</v>
      </c>
      <c r="F2699" s="1202"/>
      <c r="G2699" s="1202"/>
      <c r="H2699" s="1202"/>
      <c r="I2699" s="1202" t="s">
        <v>53</v>
      </c>
      <c r="J2699" s="1202"/>
      <c r="K2699" s="1202"/>
      <c r="L2699" s="1202"/>
      <c r="M2699" s="1202" t="s">
        <v>609</v>
      </c>
      <c r="N2699" s="1203" t="s">
        <v>618</v>
      </c>
      <c r="O2699" s="1203"/>
      <c r="P2699" s="1203"/>
      <c r="Q2699" s="1203"/>
      <c r="R2699" s="1203"/>
      <c r="S2699" s="1214">
        <f>VLOOKUP($D2699,'NI-Soc'!$B$1:$Q$2048,12,FALSE)</f>
        <v>0</v>
      </c>
      <c r="T2699" s="1214">
        <f>VLOOKUP($D2699,'NI-Soc'!$B$1:$Q$2048,13,FALSE)</f>
        <v>0</v>
      </c>
      <c r="U2699" s="1214">
        <f>VLOOKUP($D2699,'NI-Soc'!$B$1:$Q$2048,16,FALSE)</f>
        <v>0</v>
      </c>
      <c r="V2699" s="1214" t="e">
        <f>VLOOKUP($D2699,'NI-Soc'!$B$1:$Q$2048,17,FALSE)</f>
        <v>#REF!</v>
      </c>
      <c r="W2699" s="1214" t="e">
        <f>VLOOKUP($D2699,'NI-Soc'!$B$1:$Q$2048,18,FALSE)</f>
        <v>#REF!</v>
      </c>
      <c r="X2699" s="1214" t="e">
        <f>VLOOKUP($D2699,'NI-Soc'!$B$1:$Q$2048,19,FALSE)</f>
        <v>#REF!</v>
      </c>
    </row>
    <row r="2700" spans="1:24" hidden="1">
      <c r="A2700" s="508"/>
      <c r="B2700" s="508"/>
      <c r="C2700" s="508"/>
      <c r="D2700" s="1214" t="s">
        <v>619</v>
      </c>
      <c r="E2700" s="1215" t="s">
        <v>3067</v>
      </c>
      <c r="F2700" s="1202"/>
      <c r="G2700" s="1202"/>
      <c r="H2700" s="1202"/>
      <c r="I2700" s="1202" t="s">
        <v>53</v>
      </c>
      <c r="J2700" s="1202"/>
      <c r="K2700" s="1202"/>
      <c r="L2700" s="1202"/>
      <c r="M2700" s="1202" t="s">
        <v>609</v>
      </c>
      <c r="N2700" s="1203" t="s">
        <v>621</v>
      </c>
      <c r="O2700" s="1203"/>
      <c r="P2700" s="1203"/>
      <c r="Q2700" s="1203"/>
      <c r="R2700" s="1203"/>
      <c r="S2700" s="1214">
        <f>VLOOKUP($D2700,'NI-Soc'!$B$1:$Q$2048,12,FALSE)</f>
        <v>0</v>
      </c>
      <c r="T2700" s="1214">
        <f>VLOOKUP($D2700,'NI-Soc'!$B$1:$Q$2048,13,FALSE)</f>
        <v>0</v>
      </c>
      <c r="U2700" s="1214">
        <f>VLOOKUP($D2700,'NI-Soc'!$B$1:$Q$2048,16,FALSE)</f>
        <v>0</v>
      </c>
      <c r="V2700" s="1214" t="e">
        <f>VLOOKUP($D2700,'NI-Soc'!$B$1:$Q$2048,17,FALSE)</f>
        <v>#REF!</v>
      </c>
      <c r="W2700" s="1214" t="e">
        <f>VLOOKUP($D2700,'NI-Soc'!$B$1:$Q$2048,18,FALSE)</f>
        <v>#REF!</v>
      </c>
      <c r="X2700" s="1214" t="e">
        <f>VLOOKUP($D2700,'NI-Soc'!$B$1:$Q$2048,19,FALSE)</f>
        <v>#REF!</v>
      </c>
    </row>
    <row r="2701" spans="1:24" ht="27" hidden="1">
      <c r="A2701" s="508"/>
      <c r="B2701" s="508"/>
      <c r="C2701" s="508"/>
      <c r="D2701" s="1214" t="s">
        <v>622</v>
      </c>
      <c r="E2701" s="1215" t="s">
        <v>3067</v>
      </c>
      <c r="F2701" s="1202" t="s">
        <v>157</v>
      </c>
      <c r="G2701" s="1202"/>
      <c r="H2701" s="1202"/>
      <c r="I2701" s="1202" t="s">
        <v>53</v>
      </c>
      <c r="J2701" s="1202"/>
      <c r="K2701" s="1202"/>
      <c r="L2701" s="1202"/>
      <c r="M2701" s="1202" t="s">
        <v>609</v>
      </c>
      <c r="N2701" s="1203" t="s">
        <v>624</v>
      </c>
      <c r="O2701" s="304"/>
      <c r="P2701" s="304"/>
      <c r="Q2701" s="304"/>
      <c r="R2701" s="304"/>
      <c r="S2701" s="1214">
        <f>VLOOKUP($D2701,'NI-Soc'!$B$1:$Q$2048,12,FALSE)</f>
        <v>0</v>
      </c>
      <c r="T2701" s="1214">
        <f>VLOOKUP($D2701,'NI-Soc'!$B$1:$Q$2048,13,FALSE)</f>
        <v>0</v>
      </c>
      <c r="U2701" s="1214">
        <f>VLOOKUP($D2701,'NI-Soc'!$B$1:$Q$2048,16,FALSE)</f>
        <v>0</v>
      </c>
      <c r="V2701" s="1214" t="e">
        <f>VLOOKUP($D2701,'NI-Soc'!$B$1:$Q$2048,17,FALSE)</f>
        <v>#REF!</v>
      </c>
      <c r="W2701" s="1214" t="e">
        <f>VLOOKUP($D2701,'NI-Soc'!$B$1:$Q$2048,18,FALSE)</f>
        <v>#REF!</v>
      </c>
      <c r="X2701" s="1214" t="e">
        <f>VLOOKUP($D2701,'NI-Soc'!$B$1:$Q$2048,19,FALSE)</f>
        <v>#REF!</v>
      </c>
    </row>
    <row r="2702" spans="1:24" ht="27" hidden="1">
      <c r="A2702" s="508"/>
      <c r="B2702" s="508"/>
      <c r="C2702" s="508"/>
      <c r="D2702" s="1214" t="s">
        <v>625</v>
      </c>
      <c r="E2702" s="1215" t="s">
        <v>3067</v>
      </c>
      <c r="F2702" s="1202" t="s">
        <v>157</v>
      </c>
      <c r="G2702" s="1202"/>
      <c r="H2702" s="1202"/>
      <c r="I2702" s="1202" t="s">
        <v>53</v>
      </c>
      <c r="J2702" s="1202"/>
      <c r="K2702" s="1202"/>
      <c r="L2702" s="1202"/>
      <c r="M2702" s="1202" t="s">
        <v>609</v>
      </c>
      <c r="N2702" s="1203" t="s">
        <v>626</v>
      </c>
      <c r="O2702" s="304"/>
      <c r="P2702" s="304"/>
      <c r="Q2702" s="304"/>
      <c r="R2702" s="304"/>
      <c r="S2702" s="1214">
        <f>VLOOKUP($D2702,'NI-Soc'!$B$1:$Q$2048,12,FALSE)</f>
        <v>0</v>
      </c>
      <c r="T2702" s="1214">
        <f>VLOOKUP($D2702,'NI-Soc'!$B$1:$Q$2048,13,FALSE)</f>
        <v>0</v>
      </c>
      <c r="U2702" s="1214">
        <f>VLOOKUP($D2702,'NI-Soc'!$B$1:$Q$2048,16,FALSE)</f>
        <v>0</v>
      </c>
      <c r="V2702" s="1214" t="e">
        <f>VLOOKUP($D2702,'NI-Soc'!$B$1:$Q$2048,17,FALSE)</f>
        <v>#REF!</v>
      </c>
      <c r="W2702" s="1214" t="e">
        <f>VLOOKUP($D2702,'NI-Soc'!$B$1:$Q$2048,18,FALSE)</f>
        <v>#REF!</v>
      </c>
      <c r="X2702" s="1214" t="e">
        <f>VLOOKUP($D2702,'NI-Soc'!$B$1:$Q$2048,19,FALSE)</f>
        <v>#REF!</v>
      </c>
    </row>
    <row r="2703" spans="1:24" ht="40.5" hidden="1">
      <c r="A2703" s="508"/>
      <c r="B2703" s="508"/>
      <c r="C2703" s="508"/>
      <c r="D2703" s="1214" t="s">
        <v>627</v>
      </c>
      <c r="E2703" s="1215" t="s">
        <v>3067</v>
      </c>
      <c r="F2703" s="1202"/>
      <c r="G2703" s="1202"/>
      <c r="H2703" s="1202"/>
      <c r="I2703" s="1202" t="s">
        <v>53</v>
      </c>
      <c r="J2703" s="1202"/>
      <c r="K2703" s="1202"/>
      <c r="L2703" s="1202"/>
      <c r="M2703" s="1202" t="s">
        <v>609</v>
      </c>
      <c r="N2703" s="1203" t="s">
        <v>628</v>
      </c>
      <c r="O2703" s="304"/>
      <c r="P2703" s="304"/>
      <c r="Q2703" s="304"/>
      <c r="R2703" s="304"/>
      <c r="S2703" s="1214">
        <f>VLOOKUP($D2703,'NI-Soc'!$B$1:$Q$2048,12,FALSE)</f>
        <v>0</v>
      </c>
      <c r="T2703" s="1214">
        <f>VLOOKUP($D2703,'NI-Soc'!$B$1:$Q$2048,13,FALSE)</f>
        <v>0</v>
      </c>
      <c r="U2703" s="1214">
        <f>VLOOKUP($D2703,'NI-Soc'!$B$1:$Q$2048,16,FALSE)</f>
        <v>0</v>
      </c>
      <c r="V2703" s="1214" t="e">
        <f>VLOOKUP($D2703,'NI-Soc'!$B$1:$Q$2048,17,FALSE)</f>
        <v>#REF!</v>
      </c>
      <c r="W2703" s="1214" t="e">
        <f>VLOOKUP($D2703,'NI-Soc'!$B$1:$Q$2048,18,FALSE)</f>
        <v>#REF!</v>
      </c>
      <c r="X2703" s="1214" t="e">
        <f>VLOOKUP($D2703,'NI-Soc'!$B$1:$Q$2048,19,FALSE)</f>
        <v>#REF!</v>
      </c>
    </row>
    <row r="2704" spans="1:24" hidden="1">
      <c r="A2704" s="508"/>
      <c r="B2704" s="508"/>
      <c r="C2704" s="508"/>
      <c r="D2704" s="1214" t="s">
        <v>629</v>
      </c>
      <c r="E2704" s="1215" t="s">
        <v>3067</v>
      </c>
      <c r="F2704" s="1202"/>
      <c r="G2704" s="1202"/>
      <c r="H2704" s="1202"/>
      <c r="I2704" s="1202" t="s">
        <v>53</v>
      </c>
      <c r="J2704" s="1202"/>
      <c r="K2704" s="1202"/>
      <c r="L2704" s="1202"/>
      <c r="M2704" s="1202" t="s">
        <v>609</v>
      </c>
      <c r="N2704" s="1203" t="s">
        <v>631</v>
      </c>
      <c r="O2704" s="1203"/>
      <c r="P2704" s="1203"/>
      <c r="Q2704" s="1203"/>
      <c r="R2704" s="1203"/>
      <c r="S2704" s="1214">
        <f>VLOOKUP($D2704,'NI-Soc'!$B$1:$Q$2048,12,FALSE)</f>
        <v>0</v>
      </c>
      <c r="T2704" s="1214">
        <f>VLOOKUP($D2704,'NI-Soc'!$B$1:$Q$2048,13,FALSE)</f>
        <v>0</v>
      </c>
      <c r="U2704" s="1214">
        <f>VLOOKUP($D2704,'NI-Soc'!$B$1:$Q$2048,16,FALSE)</f>
        <v>0</v>
      </c>
      <c r="V2704" s="1214" t="e">
        <f>VLOOKUP($D2704,'NI-Soc'!$B$1:$Q$2048,17,FALSE)</f>
        <v>#REF!</v>
      </c>
      <c r="W2704" s="1214" t="e">
        <f>VLOOKUP($D2704,'NI-Soc'!$B$1:$Q$2048,18,FALSE)</f>
        <v>#REF!</v>
      </c>
      <c r="X2704" s="1214" t="e">
        <f>VLOOKUP($D2704,'NI-Soc'!$B$1:$Q$2048,19,FALSE)</f>
        <v>#REF!</v>
      </c>
    </row>
    <row r="2705" spans="1:24" ht="27" hidden="1">
      <c r="A2705" s="508"/>
      <c r="B2705" s="508"/>
      <c r="C2705" s="508"/>
      <c r="D2705" s="1214" t="s">
        <v>632</v>
      </c>
      <c r="E2705" s="1215" t="s">
        <v>3067</v>
      </c>
      <c r="F2705" s="1202"/>
      <c r="G2705" s="1202"/>
      <c r="H2705" s="1202"/>
      <c r="I2705" s="1202" t="s">
        <v>53</v>
      </c>
      <c r="J2705" s="1202"/>
      <c r="K2705" s="1202"/>
      <c r="L2705" s="1202"/>
      <c r="M2705" s="1202" t="s">
        <v>609</v>
      </c>
      <c r="N2705" s="1203" t="s">
        <v>634</v>
      </c>
      <c r="O2705" s="304"/>
      <c r="P2705" s="304"/>
      <c r="Q2705" s="304"/>
      <c r="R2705" s="304"/>
      <c r="S2705" s="1214">
        <f>VLOOKUP($D2705,'NI-Soc'!$B$1:$Q$2048,12,FALSE)</f>
        <v>0</v>
      </c>
      <c r="T2705" s="1214">
        <f>VLOOKUP($D2705,'NI-Soc'!$B$1:$Q$2048,13,FALSE)</f>
        <v>0</v>
      </c>
      <c r="U2705" s="1214">
        <f>VLOOKUP($D2705,'NI-Soc'!$B$1:$Q$2048,16,FALSE)</f>
        <v>0</v>
      </c>
      <c r="V2705" s="1214" t="e">
        <f>VLOOKUP($D2705,'NI-Soc'!$B$1:$Q$2048,17,FALSE)</f>
        <v>#REF!</v>
      </c>
      <c r="W2705" s="1214" t="e">
        <f>VLOOKUP($D2705,'NI-Soc'!$B$1:$Q$2048,18,FALSE)</f>
        <v>#REF!</v>
      </c>
      <c r="X2705" s="1214" t="e">
        <f>VLOOKUP($D2705,'NI-Soc'!$B$1:$Q$2048,19,FALSE)</f>
        <v>#REF!</v>
      </c>
    </row>
    <row r="2706" spans="1:24" ht="27" hidden="1">
      <c r="A2706" s="508"/>
      <c r="B2706" s="508"/>
      <c r="C2706" s="508"/>
      <c r="D2706" s="1214" t="s">
        <v>635</v>
      </c>
      <c r="E2706" s="1215" t="s">
        <v>3067</v>
      </c>
      <c r="F2706" s="1202"/>
      <c r="G2706" s="1202"/>
      <c r="H2706" s="1202"/>
      <c r="I2706" s="1202" t="s">
        <v>53</v>
      </c>
      <c r="J2706" s="1202"/>
      <c r="K2706" s="1202"/>
      <c r="L2706" s="1202"/>
      <c r="M2706" s="1202" t="s">
        <v>609</v>
      </c>
      <c r="N2706" s="1203" t="s">
        <v>636</v>
      </c>
      <c r="O2706" s="304"/>
      <c r="P2706" s="304"/>
      <c r="Q2706" s="304"/>
      <c r="R2706" s="304"/>
      <c r="S2706" s="1214">
        <f>VLOOKUP($D2706,'NI-Soc'!$B$1:$Q$2048,12,FALSE)</f>
        <v>0</v>
      </c>
      <c r="T2706" s="1214">
        <f>VLOOKUP($D2706,'NI-Soc'!$B$1:$Q$2048,13,FALSE)</f>
        <v>0</v>
      </c>
      <c r="U2706" s="1214">
        <f>VLOOKUP($D2706,'NI-Soc'!$B$1:$Q$2048,16,FALSE)</f>
        <v>0</v>
      </c>
      <c r="V2706" s="1214" t="e">
        <f>VLOOKUP($D2706,'NI-Soc'!$B$1:$Q$2048,17,FALSE)</f>
        <v>#REF!</v>
      </c>
      <c r="W2706" s="1214" t="e">
        <f>VLOOKUP($D2706,'NI-Soc'!$B$1:$Q$2048,18,FALSE)</f>
        <v>#REF!</v>
      </c>
      <c r="X2706" s="1214" t="e">
        <f>VLOOKUP($D2706,'NI-Soc'!$B$1:$Q$2048,19,FALSE)</f>
        <v>#REF!</v>
      </c>
    </row>
    <row r="2707" spans="1:24" ht="27" hidden="1">
      <c r="A2707" s="508"/>
      <c r="B2707" s="508"/>
      <c r="C2707" s="508"/>
      <c r="D2707" s="1214" t="s">
        <v>637</v>
      </c>
      <c r="E2707" s="1215" t="s">
        <v>3067</v>
      </c>
      <c r="F2707" s="1202" t="s">
        <v>157</v>
      </c>
      <c r="G2707" s="1202"/>
      <c r="H2707" s="1202"/>
      <c r="I2707" s="1202" t="s">
        <v>53</v>
      </c>
      <c r="J2707" s="1202"/>
      <c r="K2707" s="1202"/>
      <c r="L2707" s="1202"/>
      <c r="M2707" s="1202" t="s">
        <v>609</v>
      </c>
      <c r="N2707" s="1203" t="s">
        <v>638</v>
      </c>
      <c r="O2707" s="1203"/>
      <c r="P2707" s="1203"/>
      <c r="Q2707" s="1203"/>
      <c r="R2707" s="1203"/>
      <c r="S2707" s="1214">
        <f>VLOOKUP($D2707,'NI-Soc'!$B$1:$Q$2048,12,FALSE)</f>
        <v>0</v>
      </c>
      <c r="T2707" s="1214">
        <f>VLOOKUP($D2707,'NI-Soc'!$B$1:$Q$2048,13,FALSE)</f>
        <v>0</v>
      </c>
      <c r="U2707" s="1214">
        <f>VLOOKUP($D2707,'NI-Soc'!$B$1:$Q$2048,16,FALSE)</f>
        <v>0</v>
      </c>
      <c r="V2707" s="1214" t="e">
        <f>VLOOKUP($D2707,'NI-Soc'!$B$1:$Q$2048,17,FALSE)</f>
        <v>#REF!</v>
      </c>
      <c r="W2707" s="1214" t="e">
        <f>VLOOKUP($D2707,'NI-Soc'!$B$1:$Q$2048,18,FALSE)</f>
        <v>#REF!</v>
      </c>
      <c r="X2707" s="1214" t="e">
        <f>VLOOKUP($D2707,'NI-Soc'!$B$1:$Q$2048,19,FALSE)</f>
        <v>#REF!</v>
      </c>
    </row>
    <row r="2708" spans="1:24" hidden="1">
      <c r="A2708" s="508"/>
      <c r="B2708" s="508"/>
      <c r="C2708" s="508"/>
      <c r="D2708" s="1214" t="s">
        <v>639</v>
      </c>
      <c r="E2708" s="1215" t="s">
        <v>3067</v>
      </c>
      <c r="F2708" s="1202"/>
      <c r="G2708" s="1202"/>
      <c r="H2708" s="1202"/>
      <c r="I2708" s="1202" t="s">
        <v>53</v>
      </c>
      <c r="J2708" s="1202"/>
      <c r="K2708" s="1202"/>
      <c r="L2708" s="1202"/>
      <c r="M2708" s="1202" t="s">
        <v>609</v>
      </c>
      <c r="N2708" s="1203" t="s">
        <v>640</v>
      </c>
      <c r="O2708" s="1203"/>
      <c r="P2708" s="1203"/>
      <c r="Q2708" s="1203"/>
      <c r="R2708" s="1203"/>
      <c r="S2708" s="1214">
        <f>VLOOKUP($D2708,'NI-Soc'!$B$1:$Q$2048,12,FALSE)</f>
        <v>0</v>
      </c>
      <c r="T2708" s="1214">
        <f>VLOOKUP($D2708,'NI-Soc'!$B$1:$Q$2048,13,FALSE)</f>
        <v>0</v>
      </c>
      <c r="U2708" s="1214">
        <f>VLOOKUP($D2708,'NI-Soc'!$B$1:$Q$2048,16,FALSE)</f>
        <v>0</v>
      </c>
      <c r="V2708" s="1214" t="e">
        <f>VLOOKUP($D2708,'NI-Soc'!$B$1:$Q$2048,17,FALSE)</f>
        <v>#REF!</v>
      </c>
      <c r="W2708" s="1214" t="e">
        <f>VLOOKUP($D2708,'NI-Soc'!$B$1:$Q$2048,18,FALSE)</f>
        <v>#REF!</v>
      </c>
      <c r="X2708" s="1214" t="e">
        <f>VLOOKUP($D2708,'NI-Soc'!$B$1:$Q$2048,19,FALSE)</f>
        <v>#REF!</v>
      </c>
    </row>
    <row r="2709" spans="1:24" hidden="1">
      <c r="A2709" s="508"/>
      <c r="B2709" s="508"/>
      <c r="C2709" s="508"/>
      <c r="D2709" s="1214" t="s">
        <v>641</v>
      </c>
      <c r="E2709" s="1215" t="s">
        <v>3067</v>
      </c>
      <c r="F2709" s="1202"/>
      <c r="G2709" s="1202"/>
      <c r="H2709" s="1204"/>
      <c r="I2709" s="1202" t="s">
        <v>53</v>
      </c>
      <c r="J2709" s="1202"/>
      <c r="K2709" s="1202"/>
      <c r="L2709" s="1202"/>
      <c r="M2709" s="1202" t="s">
        <v>290</v>
      </c>
      <c r="N2709" s="1203" t="s">
        <v>643</v>
      </c>
      <c r="O2709" s="1203"/>
      <c r="P2709" s="1203"/>
      <c r="Q2709" s="1203"/>
      <c r="R2709" s="1203"/>
      <c r="S2709" s="1214">
        <f>VLOOKUP($D2709,'NI-Soc'!$B$1:$Q$2048,12,FALSE)</f>
        <v>0</v>
      </c>
      <c r="T2709" s="1214">
        <f>VLOOKUP($D2709,'NI-Soc'!$B$1:$Q$2048,13,FALSE)</f>
        <v>0</v>
      </c>
      <c r="U2709" s="1214">
        <f>VLOOKUP($D2709,'NI-Soc'!$B$1:$Q$2048,16,FALSE)</f>
        <v>0</v>
      </c>
      <c r="V2709" s="1214" t="e">
        <f>VLOOKUP($D2709,'NI-Soc'!$B$1:$Q$2048,17,FALSE)</f>
        <v>#REF!</v>
      </c>
      <c r="W2709" s="1214" t="e">
        <f>VLOOKUP($D2709,'NI-Soc'!$B$1:$Q$2048,18,FALSE)</f>
        <v>#REF!</v>
      </c>
      <c r="X2709" s="1214" t="e">
        <f>VLOOKUP($D2709,'NI-Soc'!$B$1:$Q$2048,19,FALSE)</f>
        <v>#REF!</v>
      </c>
    </row>
    <row r="2710" spans="1:24" hidden="1">
      <c r="A2710" s="508"/>
      <c r="B2710" s="508"/>
      <c r="C2710" s="508"/>
      <c r="D2710" s="1214" t="s">
        <v>644</v>
      </c>
      <c r="E2710" s="1215" t="s">
        <v>3067</v>
      </c>
      <c r="F2710" s="1202"/>
      <c r="G2710" s="1202"/>
      <c r="H2710" s="1202"/>
      <c r="I2710" s="1202" t="s">
        <v>53</v>
      </c>
      <c r="J2710" s="1202"/>
      <c r="K2710" s="1202"/>
      <c r="L2710" s="1202"/>
      <c r="M2710" s="1202" t="s">
        <v>609</v>
      </c>
      <c r="N2710" s="1203" t="s">
        <v>645</v>
      </c>
      <c r="O2710" s="1203"/>
      <c r="P2710" s="1203"/>
      <c r="Q2710" s="1203"/>
      <c r="R2710" s="1203"/>
      <c r="S2710" s="1214">
        <f>VLOOKUP($D2710,'NI-Soc'!$B$1:$Q$2048,12,FALSE)</f>
        <v>0</v>
      </c>
      <c r="T2710" s="1214">
        <f>VLOOKUP($D2710,'NI-Soc'!$B$1:$Q$2048,13,FALSE)</f>
        <v>0</v>
      </c>
      <c r="U2710" s="1214">
        <f>VLOOKUP($D2710,'NI-Soc'!$B$1:$Q$2048,16,FALSE)</f>
        <v>0</v>
      </c>
      <c r="V2710" s="1214" t="e">
        <f>VLOOKUP($D2710,'NI-Soc'!$B$1:$Q$2048,17,FALSE)</f>
        <v>#REF!</v>
      </c>
      <c r="W2710" s="1214" t="e">
        <f>VLOOKUP($D2710,'NI-Soc'!$B$1:$Q$2048,18,FALSE)</f>
        <v>#REF!</v>
      </c>
      <c r="X2710" s="1214" t="e">
        <f>VLOOKUP($D2710,'NI-Soc'!$B$1:$Q$2048,19,FALSE)</f>
        <v>#REF!</v>
      </c>
    </row>
    <row r="2711" spans="1:24" hidden="1">
      <c r="A2711" s="508"/>
      <c r="B2711" s="508"/>
      <c r="C2711" s="508"/>
      <c r="D2711" s="1214" t="s">
        <v>646</v>
      </c>
      <c r="E2711" s="1215" t="s">
        <v>3067</v>
      </c>
      <c r="F2711" s="1202"/>
      <c r="G2711" s="1202"/>
      <c r="H2711" s="1202"/>
      <c r="I2711" s="1202" t="s">
        <v>53</v>
      </c>
      <c r="J2711" s="1202"/>
      <c r="K2711" s="1202"/>
      <c r="L2711" s="1202"/>
      <c r="M2711" s="1202" t="s">
        <v>609</v>
      </c>
      <c r="N2711" s="1203" t="s">
        <v>647</v>
      </c>
      <c r="O2711" s="1203"/>
      <c r="P2711" s="1203"/>
      <c r="Q2711" s="1203"/>
      <c r="R2711" s="1203"/>
      <c r="S2711" s="1214">
        <f>VLOOKUP($D2711,'NI-Soc'!$B$1:$Q$2048,12,FALSE)</f>
        <v>0</v>
      </c>
      <c r="T2711" s="1214">
        <f>VLOOKUP($D2711,'NI-Soc'!$B$1:$Q$2048,13,FALSE)</f>
        <v>0</v>
      </c>
      <c r="U2711" s="1214">
        <f>VLOOKUP($D2711,'NI-Soc'!$B$1:$Q$2048,16,FALSE)</f>
        <v>0</v>
      </c>
      <c r="V2711" s="1214" t="e">
        <f>VLOOKUP($D2711,'NI-Soc'!$B$1:$Q$2048,17,FALSE)</f>
        <v>#REF!</v>
      </c>
      <c r="W2711" s="1214" t="e">
        <f>VLOOKUP($D2711,'NI-Soc'!$B$1:$Q$2048,18,FALSE)</f>
        <v>#REF!</v>
      </c>
      <c r="X2711" s="1214" t="e">
        <f>VLOOKUP($D2711,'NI-Soc'!$B$1:$Q$2048,19,FALSE)</f>
        <v>#REF!</v>
      </c>
    </row>
    <row r="2712" spans="1:24" ht="27" hidden="1">
      <c r="A2712" s="508"/>
      <c r="B2712" s="508"/>
      <c r="C2712" s="508"/>
      <c r="D2712" s="1214" t="s">
        <v>648</v>
      </c>
      <c r="E2712" s="1215" t="s">
        <v>3067</v>
      </c>
      <c r="F2712" s="1202" t="s">
        <v>157</v>
      </c>
      <c r="G2712" s="1202"/>
      <c r="H2712" s="1202"/>
      <c r="I2712" s="1202" t="s">
        <v>53</v>
      </c>
      <c r="J2712" s="1202"/>
      <c r="K2712" s="1202"/>
      <c r="L2712" s="1202"/>
      <c r="M2712" s="1202" t="s">
        <v>609</v>
      </c>
      <c r="N2712" s="1203" t="s">
        <v>649</v>
      </c>
      <c r="O2712" s="1203"/>
      <c r="P2712" s="1203"/>
      <c r="Q2712" s="1203"/>
      <c r="R2712" s="1203"/>
      <c r="S2712" s="1214">
        <f>VLOOKUP($D2712,'NI-Soc'!$B$1:$Q$2048,12,FALSE)</f>
        <v>0</v>
      </c>
      <c r="T2712" s="1214">
        <f>VLOOKUP($D2712,'NI-Soc'!$B$1:$Q$2048,13,FALSE)</f>
        <v>0</v>
      </c>
      <c r="U2712" s="1214">
        <f>VLOOKUP($D2712,'NI-Soc'!$B$1:$Q$2048,16,FALSE)</f>
        <v>0</v>
      </c>
      <c r="V2712" s="1214" t="e">
        <f>VLOOKUP($D2712,'NI-Soc'!$B$1:$Q$2048,17,FALSE)</f>
        <v>#REF!</v>
      </c>
      <c r="W2712" s="1214" t="e">
        <f>VLOOKUP($D2712,'NI-Soc'!$B$1:$Q$2048,18,FALSE)</f>
        <v>#REF!</v>
      </c>
      <c r="X2712" s="1214" t="e">
        <f>VLOOKUP($D2712,'NI-Soc'!$B$1:$Q$2048,19,FALSE)</f>
        <v>#REF!</v>
      </c>
    </row>
    <row r="2713" spans="1:24" hidden="1">
      <c r="A2713" s="508"/>
      <c r="B2713" s="508"/>
      <c r="C2713" s="508"/>
      <c r="D2713" s="1214" t="s">
        <v>650</v>
      </c>
      <c r="E2713" s="1215" t="s">
        <v>3067</v>
      </c>
      <c r="F2713" s="1202"/>
      <c r="G2713" s="1202"/>
      <c r="H2713" s="1202"/>
      <c r="I2713" s="1202" t="s">
        <v>53</v>
      </c>
      <c r="J2713" s="1202"/>
      <c r="K2713" s="1202"/>
      <c r="L2713" s="1202"/>
      <c r="M2713" s="1202" t="s">
        <v>609</v>
      </c>
      <c r="N2713" s="1203" t="s">
        <v>651</v>
      </c>
      <c r="O2713" s="1203"/>
      <c r="P2713" s="1203"/>
      <c r="Q2713" s="1203"/>
      <c r="R2713" s="1203"/>
      <c r="S2713" s="1214">
        <f>VLOOKUP($D2713,'NI-Soc'!$B$1:$Q$2048,12,FALSE)</f>
        <v>0</v>
      </c>
      <c r="T2713" s="1214">
        <f>VLOOKUP($D2713,'NI-Soc'!$B$1:$Q$2048,13,FALSE)</f>
        <v>0</v>
      </c>
      <c r="U2713" s="1214">
        <f>VLOOKUP($D2713,'NI-Soc'!$B$1:$Q$2048,16,FALSE)</f>
        <v>0</v>
      </c>
      <c r="V2713" s="1214" t="e">
        <f>VLOOKUP($D2713,'NI-Soc'!$B$1:$Q$2048,17,FALSE)</f>
        <v>#REF!</v>
      </c>
      <c r="W2713" s="1214" t="e">
        <f>VLOOKUP($D2713,'NI-Soc'!$B$1:$Q$2048,18,FALSE)</f>
        <v>#REF!</v>
      </c>
      <c r="X2713" s="1214" t="e">
        <f>VLOOKUP($D2713,'NI-Soc'!$B$1:$Q$2048,19,FALSE)</f>
        <v>#REF!</v>
      </c>
    </row>
    <row r="2714" spans="1:24" hidden="1">
      <c r="A2714" s="508"/>
      <c r="B2714" s="508"/>
      <c r="C2714" s="508"/>
      <c r="D2714" s="1214" t="s">
        <v>652</v>
      </c>
      <c r="E2714" s="1215" t="s">
        <v>3067</v>
      </c>
      <c r="F2714" s="1202"/>
      <c r="G2714" s="1202"/>
      <c r="H2714" s="1202"/>
      <c r="I2714" s="1202" t="s">
        <v>53</v>
      </c>
      <c r="J2714" s="1202"/>
      <c r="K2714" s="1202"/>
      <c r="L2714" s="1202"/>
      <c r="M2714" s="1202" t="s">
        <v>609</v>
      </c>
      <c r="N2714" s="1203" t="s">
        <v>653</v>
      </c>
      <c r="O2714" s="1203"/>
      <c r="P2714" s="1203"/>
      <c r="Q2714" s="1203"/>
      <c r="R2714" s="1203"/>
      <c r="S2714" s="1214">
        <f>VLOOKUP($D2714,'NI-Soc'!$B$1:$Q$2048,12,FALSE)</f>
        <v>0</v>
      </c>
      <c r="T2714" s="1214">
        <f>VLOOKUP($D2714,'NI-Soc'!$B$1:$Q$2048,13,FALSE)</f>
        <v>0</v>
      </c>
      <c r="U2714" s="1214">
        <f>VLOOKUP($D2714,'NI-Soc'!$B$1:$Q$2048,16,FALSE)</f>
        <v>0</v>
      </c>
      <c r="V2714" s="1214" t="e">
        <f>VLOOKUP($D2714,'NI-Soc'!$B$1:$Q$2048,17,FALSE)</f>
        <v>#REF!</v>
      </c>
      <c r="W2714" s="1214" t="e">
        <f>VLOOKUP($D2714,'NI-Soc'!$B$1:$Q$2048,18,FALSE)</f>
        <v>#REF!</v>
      </c>
      <c r="X2714" s="1214" t="e">
        <f>VLOOKUP($D2714,'NI-Soc'!$B$1:$Q$2048,19,FALSE)</f>
        <v>#REF!</v>
      </c>
    </row>
    <row r="2715" spans="1:24" ht="27" hidden="1">
      <c r="A2715" s="508"/>
      <c r="B2715" s="508"/>
      <c r="C2715" s="508"/>
      <c r="D2715" s="1214" t="s">
        <v>654</v>
      </c>
      <c r="E2715" s="1215" t="s">
        <v>3067</v>
      </c>
      <c r="F2715" s="1202" t="s">
        <v>157</v>
      </c>
      <c r="G2715" s="1202"/>
      <c r="H2715" s="1202"/>
      <c r="I2715" s="1202" t="s">
        <v>53</v>
      </c>
      <c r="J2715" s="1202"/>
      <c r="K2715" s="1202"/>
      <c r="L2715" s="1202"/>
      <c r="M2715" s="1202" t="s">
        <v>609</v>
      </c>
      <c r="N2715" s="1203" t="s">
        <v>655</v>
      </c>
      <c r="O2715" s="1203"/>
      <c r="P2715" s="1203"/>
      <c r="Q2715" s="1203"/>
      <c r="R2715" s="1203"/>
      <c r="S2715" s="1214">
        <f>VLOOKUP($D2715,'NI-Soc'!$B$1:$Q$2048,12,FALSE)</f>
        <v>0</v>
      </c>
      <c r="T2715" s="1214">
        <f>VLOOKUP($D2715,'NI-Soc'!$B$1:$Q$2048,13,FALSE)</f>
        <v>0</v>
      </c>
      <c r="U2715" s="1214">
        <f>VLOOKUP($D2715,'NI-Soc'!$B$1:$Q$2048,16,FALSE)</f>
        <v>0</v>
      </c>
      <c r="V2715" s="1214" t="e">
        <f>VLOOKUP($D2715,'NI-Soc'!$B$1:$Q$2048,17,FALSE)</f>
        <v>#REF!</v>
      </c>
      <c r="W2715" s="1214" t="e">
        <f>VLOOKUP($D2715,'NI-Soc'!$B$1:$Q$2048,18,FALSE)</f>
        <v>#REF!</v>
      </c>
      <c r="X2715" s="1214" t="e">
        <f>VLOOKUP($D2715,'NI-Soc'!$B$1:$Q$2048,19,FALSE)</f>
        <v>#REF!</v>
      </c>
    </row>
    <row r="2716" spans="1:24" ht="27" hidden="1">
      <c r="A2716" s="508"/>
      <c r="B2716" s="508"/>
      <c r="C2716" s="508"/>
      <c r="D2716" s="1214" t="s">
        <v>656</v>
      </c>
      <c r="E2716" s="1215" t="s">
        <v>3067</v>
      </c>
      <c r="F2716" s="1202"/>
      <c r="G2716" s="1202"/>
      <c r="H2716" s="1202"/>
      <c r="I2716" s="1202" t="s">
        <v>53</v>
      </c>
      <c r="J2716" s="1202"/>
      <c r="K2716" s="1202"/>
      <c r="L2716" s="1202"/>
      <c r="M2716" s="1202" t="s">
        <v>609</v>
      </c>
      <c r="N2716" s="1203" t="s">
        <v>658</v>
      </c>
      <c r="O2716" s="1203"/>
      <c r="P2716" s="1203"/>
      <c r="Q2716" s="1203"/>
      <c r="R2716" s="1203"/>
      <c r="S2716" s="1214">
        <f>VLOOKUP($D2716,'NI-Soc'!$B$1:$Q$2048,12,FALSE)</f>
        <v>0</v>
      </c>
      <c r="T2716" s="1214">
        <f>VLOOKUP($D2716,'NI-Soc'!$B$1:$Q$2048,13,FALSE)</f>
        <v>0</v>
      </c>
      <c r="U2716" s="1214">
        <f>VLOOKUP($D2716,'NI-Soc'!$B$1:$Q$2048,16,FALSE)</f>
        <v>0</v>
      </c>
      <c r="V2716" s="1214" t="e">
        <f>VLOOKUP($D2716,'NI-Soc'!$B$1:$Q$2048,17,FALSE)</f>
        <v>#REF!</v>
      </c>
      <c r="W2716" s="1214" t="e">
        <f>VLOOKUP($D2716,'NI-Soc'!$B$1:$Q$2048,18,FALSE)</f>
        <v>#REF!</v>
      </c>
      <c r="X2716" s="1214" t="e">
        <f>VLOOKUP($D2716,'NI-Soc'!$B$1:$Q$2048,19,FALSE)</f>
        <v>#REF!</v>
      </c>
    </row>
    <row r="2717" spans="1:24" ht="27" hidden="1">
      <c r="A2717" s="508"/>
      <c r="B2717" s="508"/>
      <c r="C2717" s="508"/>
      <c r="D2717" s="1214" t="s">
        <v>659</v>
      </c>
      <c r="E2717" s="1215" t="s">
        <v>3067</v>
      </c>
      <c r="F2717" s="1202"/>
      <c r="G2717" s="1202"/>
      <c r="H2717" s="1202"/>
      <c r="I2717" s="1202" t="s">
        <v>53</v>
      </c>
      <c r="J2717" s="1202"/>
      <c r="K2717" s="1202"/>
      <c r="L2717" s="1202"/>
      <c r="M2717" s="1202" t="s">
        <v>609</v>
      </c>
      <c r="N2717" s="1203" t="s">
        <v>661</v>
      </c>
      <c r="O2717" s="1203"/>
      <c r="P2717" s="1203"/>
      <c r="Q2717" s="1203"/>
      <c r="R2717" s="1203"/>
      <c r="S2717" s="1214">
        <f>VLOOKUP($D2717,'NI-Soc'!$B$1:$Q$2048,12,FALSE)</f>
        <v>0</v>
      </c>
      <c r="T2717" s="1214">
        <f>VLOOKUP($D2717,'NI-Soc'!$B$1:$Q$2048,13,FALSE)</f>
        <v>0</v>
      </c>
      <c r="U2717" s="1214">
        <f>VLOOKUP($D2717,'NI-Soc'!$B$1:$Q$2048,16,FALSE)</f>
        <v>0</v>
      </c>
      <c r="V2717" s="1214" t="e">
        <f>VLOOKUP($D2717,'NI-Soc'!$B$1:$Q$2048,17,FALSE)</f>
        <v>#REF!</v>
      </c>
      <c r="W2717" s="1214" t="e">
        <f>VLOOKUP($D2717,'NI-Soc'!$B$1:$Q$2048,18,FALSE)</f>
        <v>#REF!</v>
      </c>
      <c r="X2717" s="1214" t="e">
        <f>VLOOKUP($D2717,'NI-Soc'!$B$1:$Q$2048,19,FALSE)</f>
        <v>#REF!</v>
      </c>
    </row>
    <row r="2718" spans="1:24" hidden="1">
      <c r="A2718" s="508"/>
      <c r="B2718" s="508"/>
      <c r="C2718" s="508"/>
      <c r="D2718" s="1214" t="s">
        <v>662</v>
      </c>
      <c r="E2718" s="1215" t="s">
        <v>3067</v>
      </c>
      <c r="F2718" s="1202"/>
      <c r="G2718" s="1202"/>
      <c r="H2718" s="1204"/>
      <c r="I2718" s="1202" t="s">
        <v>53</v>
      </c>
      <c r="J2718" s="1202"/>
      <c r="K2718" s="1202"/>
      <c r="L2718" s="1202"/>
      <c r="M2718" s="1202" t="s">
        <v>290</v>
      </c>
      <c r="N2718" s="1203" t="s">
        <v>664</v>
      </c>
      <c r="O2718" s="1203"/>
      <c r="P2718" s="1203"/>
      <c r="Q2718" s="1203"/>
      <c r="R2718" s="1203"/>
      <c r="S2718" s="1214">
        <f>VLOOKUP($D2718,'NI-Soc'!$B$1:$Q$2048,12,FALSE)</f>
        <v>0</v>
      </c>
      <c r="T2718" s="1214">
        <f>VLOOKUP($D2718,'NI-Soc'!$B$1:$Q$2048,13,FALSE)</f>
        <v>0</v>
      </c>
      <c r="U2718" s="1214">
        <f>VLOOKUP($D2718,'NI-Soc'!$B$1:$Q$2048,16,FALSE)</f>
        <v>0</v>
      </c>
      <c r="V2718" s="1214" t="e">
        <f>VLOOKUP($D2718,'NI-Soc'!$B$1:$Q$2048,17,FALSE)</f>
        <v>#REF!</v>
      </c>
      <c r="W2718" s="1214" t="e">
        <f>VLOOKUP($D2718,'NI-Soc'!$B$1:$Q$2048,18,FALSE)</f>
        <v>#REF!</v>
      </c>
      <c r="X2718" s="1214" t="e">
        <f>VLOOKUP($D2718,'NI-Soc'!$B$1:$Q$2048,19,FALSE)</f>
        <v>#REF!</v>
      </c>
    </row>
    <row r="2719" spans="1:24" hidden="1">
      <c r="A2719" s="508"/>
      <c r="B2719" s="508"/>
      <c r="C2719" s="508"/>
      <c r="D2719" s="1214" t="s">
        <v>665</v>
      </c>
      <c r="E2719" s="1215" t="s">
        <v>3067</v>
      </c>
      <c r="F2719" s="1202"/>
      <c r="G2719" s="1202"/>
      <c r="H2719" s="1202"/>
      <c r="I2719" s="1202" t="s">
        <v>53</v>
      </c>
      <c r="J2719" s="1202"/>
      <c r="K2719" s="1202"/>
      <c r="L2719" s="1202"/>
      <c r="M2719" s="1202" t="s">
        <v>609</v>
      </c>
      <c r="N2719" s="1203" t="s">
        <v>666</v>
      </c>
      <c r="O2719" s="1203"/>
      <c r="P2719" s="1203"/>
      <c r="Q2719" s="1203"/>
      <c r="R2719" s="1203"/>
      <c r="S2719" s="1214">
        <f>VLOOKUP($D2719,'NI-Soc'!$B$1:$Q$2048,12,FALSE)</f>
        <v>0</v>
      </c>
      <c r="T2719" s="1214">
        <f>VLOOKUP($D2719,'NI-Soc'!$B$1:$Q$2048,13,FALSE)</f>
        <v>0</v>
      </c>
      <c r="U2719" s="1214">
        <f>VLOOKUP($D2719,'NI-Soc'!$B$1:$Q$2048,16,FALSE)</f>
        <v>0</v>
      </c>
      <c r="V2719" s="1214" t="e">
        <f>VLOOKUP($D2719,'NI-Soc'!$B$1:$Q$2048,17,FALSE)</f>
        <v>#REF!</v>
      </c>
      <c r="W2719" s="1214" t="e">
        <f>VLOOKUP($D2719,'NI-Soc'!$B$1:$Q$2048,18,FALSE)</f>
        <v>#REF!</v>
      </c>
      <c r="X2719" s="1214" t="e">
        <f>VLOOKUP($D2719,'NI-Soc'!$B$1:$Q$2048,19,FALSE)</f>
        <v>#REF!</v>
      </c>
    </row>
    <row r="2720" spans="1:24" ht="27" hidden="1">
      <c r="A2720" s="508"/>
      <c r="B2720" s="508"/>
      <c r="C2720" s="508"/>
      <c r="D2720" s="1214" t="s">
        <v>667</v>
      </c>
      <c r="E2720" s="1215" t="s">
        <v>3067</v>
      </c>
      <c r="F2720" s="1202"/>
      <c r="G2720" s="1202"/>
      <c r="H2720" s="1202"/>
      <c r="I2720" s="1202" t="s">
        <v>53</v>
      </c>
      <c r="J2720" s="1202"/>
      <c r="K2720" s="1202"/>
      <c r="L2720" s="1202"/>
      <c r="M2720" s="1202" t="s">
        <v>609</v>
      </c>
      <c r="N2720" s="1203" t="s">
        <v>668</v>
      </c>
      <c r="O2720" s="1203"/>
      <c r="P2720" s="1203"/>
      <c r="Q2720" s="1203"/>
      <c r="R2720" s="1203"/>
      <c r="S2720" s="1214">
        <f>VLOOKUP($D2720,'NI-Soc'!$B$1:$Q$2048,12,FALSE)</f>
        <v>0</v>
      </c>
      <c r="T2720" s="1214">
        <f>VLOOKUP($D2720,'NI-Soc'!$B$1:$Q$2048,13,FALSE)</f>
        <v>0</v>
      </c>
      <c r="U2720" s="1214">
        <f>VLOOKUP($D2720,'NI-Soc'!$B$1:$Q$2048,16,FALSE)</f>
        <v>0</v>
      </c>
      <c r="V2720" s="1214" t="e">
        <f>VLOOKUP($D2720,'NI-Soc'!$B$1:$Q$2048,17,FALSE)</f>
        <v>#REF!</v>
      </c>
      <c r="W2720" s="1214" t="e">
        <f>VLOOKUP($D2720,'NI-Soc'!$B$1:$Q$2048,18,FALSE)</f>
        <v>#REF!</v>
      </c>
      <c r="X2720" s="1214" t="e">
        <f>VLOOKUP($D2720,'NI-Soc'!$B$1:$Q$2048,19,FALSE)</f>
        <v>#REF!</v>
      </c>
    </row>
    <row r="2721" spans="1:24" hidden="1">
      <c r="A2721" s="508"/>
      <c r="B2721" s="508"/>
      <c r="C2721" s="508"/>
      <c r="D2721" s="1214" t="s">
        <v>669</v>
      </c>
      <c r="E2721" s="1215" t="s">
        <v>3067</v>
      </c>
      <c r="F2721" s="1202"/>
      <c r="G2721" s="1202"/>
      <c r="H2721" s="1202"/>
      <c r="I2721" s="1202" t="s">
        <v>53</v>
      </c>
      <c r="J2721" s="1202"/>
      <c r="K2721" s="1202"/>
      <c r="L2721" s="1202"/>
      <c r="M2721" s="1202" t="s">
        <v>609</v>
      </c>
      <c r="N2721" s="1203" t="s">
        <v>670</v>
      </c>
      <c r="O2721" s="1203"/>
      <c r="P2721" s="1203"/>
      <c r="Q2721" s="1203"/>
      <c r="R2721" s="1203"/>
      <c r="S2721" s="1214">
        <f>VLOOKUP($D2721,'NI-Soc'!$B$1:$Q$2048,12,FALSE)</f>
        <v>0</v>
      </c>
      <c r="T2721" s="1214">
        <f>VLOOKUP($D2721,'NI-Soc'!$B$1:$Q$2048,13,FALSE)</f>
        <v>0</v>
      </c>
      <c r="U2721" s="1214">
        <f>VLOOKUP($D2721,'NI-Soc'!$B$1:$Q$2048,16,FALSE)</f>
        <v>0</v>
      </c>
      <c r="V2721" s="1214" t="e">
        <f>VLOOKUP($D2721,'NI-Soc'!$B$1:$Q$2048,17,FALSE)</f>
        <v>#REF!</v>
      </c>
      <c r="W2721" s="1214" t="e">
        <f>VLOOKUP($D2721,'NI-Soc'!$B$1:$Q$2048,18,FALSE)</f>
        <v>#REF!</v>
      </c>
      <c r="X2721" s="1214" t="e">
        <f>VLOOKUP($D2721,'NI-Soc'!$B$1:$Q$2048,19,FALSE)</f>
        <v>#REF!</v>
      </c>
    </row>
    <row r="2722" spans="1:24" hidden="1">
      <c r="A2722" s="508"/>
      <c r="B2722" s="508"/>
      <c r="C2722" s="508"/>
      <c r="D2722" s="1214" t="s">
        <v>671</v>
      </c>
      <c r="E2722" s="1215" t="s">
        <v>3067</v>
      </c>
      <c r="F2722" s="1202"/>
      <c r="G2722" s="1202"/>
      <c r="H2722" s="1202"/>
      <c r="I2722" s="1202" t="s">
        <v>53</v>
      </c>
      <c r="J2722" s="1202"/>
      <c r="K2722" s="1202"/>
      <c r="L2722" s="1202"/>
      <c r="M2722" s="1202" t="s">
        <v>609</v>
      </c>
      <c r="N2722" s="1203" t="s">
        <v>672</v>
      </c>
      <c r="O2722" s="1203"/>
      <c r="P2722" s="1203"/>
      <c r="Q2722" s="1203"/>
      <c r="R2722" s="1203"/>
      <c r="S2722" s="1214">
        <f>VLOOKUP($D2722,'NI-Soc'!$B$1:$Q$2048,12,FALSE)</f>
        <v>0</v>
      </c>
      <c r="T2722" s="1214">
        <f>VLOOKUP($D2722,'NI-Soc'!$B$1:$Q$2048,13,FALSE)</f>
        <v>0</v>
      </c>
      <c r="U2722" s="1214">
        <f>VLOOKUP($D2722,'NI-Soc'!$B$1:$Q$2048,16,FALSE)</f>
        <v>0</v>
      </c>
      <c r="V2722" s="1214" t="e">
        <f>VLOOKUP($D2722,'NI-Soc'!$B$1:$Q$2048,17,FALSE)</f>
        <v>#REF!</v>
      </c>
      <c r="W2722" s="1214" t="e">
        <f>VLOOKUP($D2722,'NI-Soc'!$B$1:$Q$2048,18,FALSE)</f>
        <v>#REF!</v>
      </c>
      <c r="X2722" s="1214" t="e">
        <f>VLOOKUP($D2722,'NI-Soc'!$B$1:$Q$2048,19,FALSE)</f>
        <v>#REF!</v>
      </c>
    </row>
    <row r="2723" spans="1:24" hidden="1">
      <c r="A2723" s="508"/>
      <c r="B2723" s="508"/>
      <c r="C2723" s="508"/>
      <c r="D2723" s="1214" t="s">
        <v>673</v>
      </c>
      <c r="E2723" s="1215" t="s">
        <v>3067</v>
      </c>
      <c r="F2723" s="1202"/>
      <c r="G2723" s="1202"/>
      <c r="H2723" s="1202"/>
      <c r="I2723" s="1202" t="s">
        <v>53</v>
      </c>
      <c r="J2723" s="1202"/>
      <c r="K2723" s="1202"/>
      <c r="L2723" s="1202"/>
      <c r="M2723" s="1202" t="s">
        <v>609</v>
      </c>
      <c r="N2723" s="1203" t="s">
        <v>674</v>
      </c>
      <c r="O2723" s="1203"/>
      <c r="P2723" s="1203"/>
      <c r="Q2723" s="1203"/>
      <c r="R2723" s="1203"/>
      <c r="S2723" s="1214">
        <f>VLOOKUP($D2723,'NI-Soc'!$B$1:$Q$2048,12,FALSE)</f>
        <v>0</v>
      </c>
      <c r="T2723" s="1214">
        <f>VLOOKUP($D2723,'NI-Soc'!$B$1:$Q$2048,13,FALSE)</f>
        <v>0</v>
      </c>
      <c r="U2723" s="1214">
        <f>VLOOKUP($D2723,'NI-Soc'!$B$1:$Q$2048,16,FALSE)</f>
        <v>0</v>
      </c>
      <c r="V2723" s="1214" t="e">
        <f>VLOOKUP($D2723,'NI-Soc'!$B$1:$Q$2048,17,FALSE)</f>
        <v>#REF!</v>
      </c>
      <c r="W2723" s="1214" t="e">
        <f>VLOOKUP($D2723,'NI-Soc'!$B$1:$Q$2048,18,FALSE)</f>
        <v>#REF!</v>
      </c>
      <c r="X2723" s="1214" t="e">
        <f>VLOOKUP($D2723,'NI-Soc'!$B$1:$Q$2048,19,FALSE)</f>
        <v>#REF!</v>
      </c>
    </row>
    <row r="2724" spans="1:24" hidden="1">
      <c r="A2724" s="508"/>
      <c r="B2724" s="508"/>
      <c r="C2724" s="508"/>
      <c r="D2724" s="1214" t="s">
        <v>675</v>
      </c>
      <c r="E2724" s="1215" t="s">
        <v>3067</v>
      </c>
      <c r="F2724" s="1202"/>
      <c r="G2724" s="1202"/>
      <c r="H2724" s="1202"/>
      <c r="I2724" s="1202" t="s">
        <v>53</v>
      </c>
      <c r="J2724" s="1202"/>
      <c r="K2724" s="1202"/>
      <c r="L2724" s="1202"/>
      <c r="M2724" s="1202" t="s">
        <v>609</v>
      </c>
      <c r="N2724" s="1203" t="s">
        <v>676</v>
      </c>
      <c r="O2724" s="1203"/>
      <c r="P2724" s="1203"/>
      <c r="Q2724" s="1203"/>
      <c r="R2724" s="1203"/>
      <c r="S2724" s="1214">
        <f>VLOOKUP($D2724,'NI-Soc'!$B$1:$Q$2048,12,FALSE)</f>
        <v>0</v>
      </c>
      <c r="T2724" s="1214">
        <f>VLOOKUP($D2724,'NI-Soc'!$B$1:$Q$2048,13,FALSE)</f>
        <v>0</v>
      </c>
      <c r="U2724" s="1214">
        <f>VLOOKUP($D2724,'NI-Soc'!$B$1:$Q$2048,16,FALSE)</f>
        <v>0</v>
      </c>
      <c r="V2724" s="1214" t="e">
        <f>VLOOKUP($D2724,'NI-Soc'!$B$1:$Q$2048,17,FALSE)</f>
        <v>#REF!</v>
      </c>
      <c r="W2724" s="1214" t="e">
        <f>VLOOKUP($D2724,'NI-Soc'!$B$1:$Q$2048,18,FALSE)</f>
        <v>#REF!</v>
      </c>
      <c r="X2724" s="1214" t="e">
        <f>VLOOKUP($D2724,'NI-Soc'!$B$1:$Q$2048,19,FALSE)</f>
        <v>#REF!</v>
      </c>
    </row>
    <row r="2725" spans="1:24" hidden="1">
      <c r="A2725" s="508"/>
      <c r="B2725" s="508"/>
      <c r="C2725" s="508"/>
      <c r="D2725" s="1214" t="s">
        <v>677</v>
      </c>
      <c r="E2725" s="1215" t="s">
        <v>3067</v>
      </c>
      <c r="F2725" s="1202"/>
      <c r="G2725" s="1202"/>
      <c r="H2725" s="1202"/>
      <c r="I2725" s="1202" t="s">
        <v>53</v>
      </c>
      <c r="J2725" s="1202"/>
      <c r="K2725" s="1202"/>
      <c r="L2725" s="1202"/>
      <c r="M2725" s="1202" t="s">
        <v>609</v>
      </c>
      <c r="N2725" s="1203" t="s">
        <v>678</v>
      </c>
      <c r="O2725" s="1203"/>
      <c r="P2725" s="1203"/>
      <c r="Q2725" s="1203"/>
      <c r="R2725" s="1203"/>
      <c r="S2725" s="1214">
        <f>VLOOKUP($D2725,'NI-Soc'!$B$1:$Q$2048,12,FALSE)</f>
        <v>0</v>
      </c>
      <c r="T2725" s="1214">
        <f>VLOOKUP($D2725,'NI-Soc'!$B$1:$Q$2048,13,FALSE)</f>
        <v>0</v>
      </c>
      <c r="U2725" s="1214">
        <f>VLOOKUP($D2725,'NI-Soc'!$B$1:$Q$2048,16,FALSE)</f>
        <v>0</v>
      </c>
      <c r="V2725" s="1214" t="e">
        <f>VLOOKUP($D2725,'NI-Soc'!$B$1:$Q$2048,17,FALSE)</f>
        <v>#REF!</v>
      </c>
      <c r="W2725" s="1214" t="e">
        <f>VLOOKUP($D2725,'NI-Soc'!$B$1:$Q$2048,18,FALSE)</f>
        <v>#REF!</v>
      </c>
      <c r="X2725" s="1214" t="e">
        <f>VLOOKUP($D2725,'NI-Soc'!$B$1:$Q$2048,19,FALSE)</f>
        <v>#REF!</v>
      </c>
    </row>
    <row r="2726" spans="1:24" ht="27" hidden="1">
      <c r="A2726" s="508"/>
      <c r="B2726" s="508"/>
      <c r="C2726" s="508"/>
      <c r="D2726" s="1214" t="s">
        <v>679</v>
      </c>
      <c r="E2726" s="1215" t="s">
        <v>3067</v>
      </c>
      <c r="F2726" s="1202"/>
      <c r="G2726" s="1202"/>
      <c r="H2726" s="1202"/>
      <c r="I2726" s="1202" t="s">
        <v>53</v>
      </c>
      <c r="J2726" s="1202"/>
      <c r="K2726" s="1202"/>
      <c r="L2726" s="1202"/>
      <c r="M2726" s="1202" t="s">
        <v>609</v>
      </c>
      <c r="N2726" s="1203" t="s">
        <v>680</v>
      </c>
      <c r="O2726" s="1203"/>
      <c r="P2726" s="1203"/>
      <c r="Q2726" s="1203"/>
      <c r="R2726" s="1203"/>
      <c r="S2726" s="1214">
        <f>VLOOKUP($D2726,'NI-Soc'!$B$1:$Q$2048,12,FALSE)</f>
        <v>0</v>
      </c>
      <c r="T2726" s="1214">
        <f>VLOOKUP($D2726,'NI-Soc'!$B$1:$Q$2048,13,FALSE)</f>
        <v>0</v>
      </c>
      <c r="U2726" s="1214">
        <f>VLOOKUP($D2726,'NI-Soc'!$B$1:$Q$2048,16,FALSE)</f>
        <v>0</v>
      </c>
      <c r="V2726" s="1214" t="e">
        <f>VLOOKUP($D2726,'NI-Soc'!$B$1:$Q$2048,17,FALSE)</f>
        <v>#REF!</v>
      </c>
      <c r="W2726" s="1214" t="e">
        <f>VLOOKUP($D2726,'NI-Soc'!$B$1:$Q$2048,18,FALSE)</f>
        <v>#REF!</v>
      </c>
      <c r="X2726" s="1214" t="e">
        <f>VLOOKUP($D2726,'NI-Soc'!$B$1:$Q$2048,19,FALSE)</f>
        <v>#REF!</v>
      </c>
    </row>
    <row r="2727" spans="1:24" ht="27" hidden="1">
      <c r="A2727" s="508"/>
      <c r="B2727" s="508"/>
      <c r="C2727" s="508"/>
      <c r="D2727" s="1214" t="s">
        <v>681</v>
      </c>
      <c r="E2727" s="1215" t="s">
        <v>3067</v>
      </c>
      <c r="F2727" s="1202"/>
      <c r="G2727" s="1202"/>
      <c r="H2727" s="1202"/>
      <c r="I2727" s="1202" t="s">
        <v>53</v>
      </c>
      <c r="J2727" s="1202"/>
      <c r="K2727" s="1202"/>
      <c r="L2727" s="1202"/>
      <c r="M2727" s="1202" t="s">
        <v>609</v>
      </c>
      <c r="N2727" s="1203" t="s">
        <v>682</v>
      </c>
      <c r="O2727" s="1203"/>
      <c r="P2727" s="1203"/>
      <c r="Q2727" s="1203"/>
      <c r="R2727" s="1203"/>
      <c r="S2727" s="1214">
        <f>VLOOKUP($D2727,'NI-Soc'!$B$1:$Q$2048,12,FALSE)</f>
        <v>0</v>
      </c>
      <c r="T2727" s="1214">
        <f>VLOOKUP($D2727,'NI-Soc'!$B$1:$Q$2048,13,FALSE)</f>
        <v>0</v>
      </c>
      <c r="U2727" s="1214">
        <f>VLOOKUP($D2727,'NI-Soc'!$B$1:$Q$2048,16,FALSE)</f>
        <v>0</v>
      </c>
      <c r="V2727" s="1214" t="e">
        <f>VLOOKUP($D2727,'NI-Soc'!$B$1:$Q$2048,17,FALSE)</f>
        <v>#REF!</v>
      </c>
      <c r="W2727" s="1214" t="e">
        <f>VLOOKUP($D2727,'NI-Soc'!$B$1:$Q$2048,18,FALSE)</f>
        <v>#REF!</v>
      </c>
      <c r="X2727" s="1214" t="e">
        <f>VLOOKUP($D2727,'NI-Soc'!$B$1:$Q$2048,19,FALSE)</f>
        <v>#REF!</v>
      </c>
    </row>
    <row r="2728" spans="1:24" hidden="1">
      <c r="A2728" s="508"/>
      <c r="B2728" s="508"/>
      <c r="C2728" s="508"/>
      <c r="D2728" s="1214" t="s">
        <v>683</v>
      </c>
      <c r="E2728" s="1215" t="s">
        <v>3067</v>
      </c>
      <c r="F2728" s="1202"/>
      <c r="G2728" s="1202"/>
      <c r="H2728" s="1202"/>
      <c r="I2728" s="1202" t="s">
        <v>53</v>
      </c>
      <c r="J2728" s="1202"/>
      <c r="K2728" s="1202"/>
      <c r="L2728" s="1202"/>
      <c r="M2728" s="1202" t="s">
        <v>609</v>
      </c>
      <c r="N2728" s="1203" t="s">
        <v>684</v>
      </c>
      <c r="O2728" s="1203"/>
      <c r="P2728" s="1203"/>
      <c r="Q2728" s="1203"/>
      <c r="R2728" s="1203"/>
      <c r="S2728" s="1214">
        <f>VLOOKUP($D2728,'NI-Soc'!$B$1:$Q$2048,12,FALSE)</f>
        <v>0</v>
      </c>
      <c r="T2728" s="1214">
        <f>VLOOKUP($D2728,'NI-Soc'!$B$1:$Q$2048,13,FALSE)</f>
        <v>0</v>
      </c>
      <c r="U2728" s="1214">
        <f>VLOOKUP($D2728,'NI-Soc'!$B$1:$Q$2048,16,FALSE)</f>
        <v>0</v>
      </c>
      <c r="V2728" s="1214" t="e">
        <f>VLOOKUP($D2728,'NI-Soc'!$B$1:$Q$2048,17,FALSE)</f>
        <v>#REF!</v>
      </c>
      <c r="W2728" s="1214" t="e">
        <f>VLOOKUP($D2728,'NI-Soc'!$B$1:$Q$2048,18,FALSE)</f>
        <v>#REF!</v>
      </c>
      <c r="X2728" s="1214" t="e">
        <f>VLOOKUP($D2728,'NI-Soc'!$B$1:$Q$2048,19,FALSE)</f>
        <v>#REF!</v>
      </c>
    </row>
    <row r="2729" spans="1:24" hidden="1">
      <c r="A2729" s="508"/>
      <c r="B2729" s="508"/>
      <c r="C2729" s="508"/>
      <c r="D2729" s="1214" t="s">
        <v>685</v>
      </c>
      <c r="E2729" s="1215" t="s">
        <v>3067</v>
      </c>
      <c r="F2729" s="1202"/>
      <c r="G2729" s="1202"/>
      <c r="H2729" s="1202"/>
      <c r="I2729" s="1202" t="s">
        <v>53</v>
      </c>
      <c r="J2729" s="1202"/>
      <c r="K2729" s="1202"/>
      <c r="L2729" s="1202"/>
      <c r="M2729" s="1202" t="s">
        <v>609</v>
      </c>
      <c r="N2729" s="1203" t="s">
        <v>686</v>
      </c>
      <c r="O2729" s="1203"/>
      <c r="P2729" s="1203"/>
      <c r="Q2729" s="1203"/>
      <c r="R2729" s="1203"/>
      <c r="S2729" s="1214">
        <f>VLOOKUP($D2729,'NI-Soc'!$B$1:$Q$2048,12,FALSE)</f>
        <v>0</v>
      </c>
      <c r="T2729" s="1214">
        <f>VLOOKUP($D2729,'NI-Soc'!$B$1:$Q$2048,13,FALSE)</f>
        <v>0</v>
      </c>
      <c r="U2729" s="1214">
        <f>VLOOKUP($D2729,'NI-Soc'!$B$1:$Q$2048,16,FALSE)</f>
        <v>0</v>
      </c>
      <c r="V2729" s="1214" t="e">
        <f>VLOOKUP($D2729,'NI-Soc'!$B$1:$Q$2048,17,FALSE)</f>
        <v>#REF!</v>
      </c>
      <c r="W2729" s="1214" t="e">
        <f>VLOOKUP($D2729,'NI-Soc'!$B$1:$Q$2048,18,FALSE)</f>
        <v>#REF!</v>
      </c>
      <c r="X2729" s="1214" t="e">
        <f>VLOOKUP($D2729,'NI-Soc'!$B$1:$Q$2048,19,FALSE)</f>
        <v>#REF!</v>
      </c>
    </row>
    <row r="2730" spans="1:24" ht="27" hidden="1">
      <c r="A2730" s="508"/>
      <c r="B2730" s="508"/>
      <c r="C2730" s="508"/>
      <c r="D2730" s="1214" t="s">
        <v>687</v>
      </c>
      <c r="E2730" s="1215" t="s">
        <v>3067</v>
      </c>
      <c r="F2730" s="1202"/>
      <c r="G2730" s="1202"/>
      <c r="H2730" s="1204"/>
      <c r="I2730" s="1202" t="s">
        <v>531</v>
      </c>
      <c r="J2730" s="1202"/>
      <c r="K2730" s="1202"/>
      <c r="L2730" s="1202"/>
      <c r="M2730" s="1202" t="s">
        <v>609</v>
      </c>
      <c r="N2730" s="1203" t="s">
        <v>689</v>
      </c>
      <c r="O2730" s="1203"/>
      <c r="P2730" s="1203"/>
      <c r="Q2730" s="1203"/>
      <c r="R2730" s="1203"/>
      <c r="S2730" s="1214">
        <f>VLOOKUP($D2730,'NI-Soc'!$B$1:$Q$2048,12,FALSE)</f>
        <v>0</v>
      </c>
      <c r="T2730" s="1214">
        <f>VLOOKUP($D2730,'NI-Soc'!$B$1:$Q$2048,13,FALSE)</f>
        <v>0</v>
      </c>
      <c r="U2730" s="1214">
        <f>VLOOKUP($D2730,'NI-Soc'!$B$1:$Q$2048,16,FALSE)</f>
        <v>0</v>
      </c>
      <c r="V2730" s="1214" t="e">
        <f>VLOOKUP($D2730,'NI-Soc'!$B$1:$Q$2048,17,FALSE)</f>
        <v>#REF!</v>
      </c>
      <c r="W2730" s="1214" t="e">
        <f>VLOOKUP($D2730,'NI-Soc'!$B$1:$Q$2048,18,FALSE)</f>
        <v>#REF!</v>
      </c>
      <c r="X2730" s="1214" t="e">
        <f>VLOOKUP($D2730,'NI-Soc'!$B$1:$Q$2048,19,FALSE)</f>
        <v>#REF!</v>
      </c>
    </row>
    <row r="2731" spans="1:24" ht="27" hidden="1">
      <c r="A2731" s="508"/>
      <c r="B2731" s="508"/>
      <c r="C2731" s="508"/>
      <c r="D2731" s="1214" t="s">
        <v>690</v>
      </c>
      <c r="E2731" s="1215" t="s">
        <v>3067</v>
      </c>
      <c r="F2731" s="1202"/>
      <c r="G2731" s="1202"/>
      <c r="H2731" s="1204"/>
      <c r="I2731" s="1202" t="s">
        <v>531</v>
      </c>
      <c r="J2731" s="1202"/>
      <c r="K2731" s="1202"/>
      <c r="L2731" s="1202"/>
      <c r="M2731" s="1202" t="s">
        <v>609</v>
      </c>
      <c r="N2731" s="1203" t="s">
        <v>692</v>
      </c>
      <c r="O2731" s="1203"/>
      <c r="P2731" s="1203"/>
      <c r="Q2731" s="1203"/>
      <c r="R2731" s="1203"/>
      <c r="S2731" s="1214">
        <f>VLOOKUP($D2731,'NI-Soc'!$B$1:$Q$2048,12,FALSE)</f>
        <v>0</v>
      </c>
      <c r="T2731" s="1214">
        <f>VLOOKUP($D2731,'NI-Soc'!$B$1:$Q$2048,13,FALSE)</f>
        <v>0</v>
      </c>
      <c r="U2731" s="1214">
        <f>VLOOKUP($D2731,'NI-Soc'!$B$1:$Q$2048,16,FALSE)</f>
        <v>0</v>
      </c>
      <c r="V2731" s="1214" t="e">
        <f>VLOOKUP($D2731,'NI-Soc'!$B$1:$Q$2048,17,FALSE)</f>
        <v>#REF!</v>
      </c>
      <c r="W2731" s="1214" t="e">
        <f>VLOOKUP($D2731,'NI-Soc'!$B$1:$Q$2048,18,FALSE)</f>
        <v>#REF!</v>
      </c>
      <c r="X2731" s="1214" t="e">
        <f>VLOOKUP($D2731,'NI-Soc'!$B$1:$Q$2048,19,FALSE)</f>
        <v>#REF!</v>
      </c>
    </row>
    <row r="2732" spans="1:24" hidden="1">
      <c r="A2732" s="508"/>
      <c r="B2732" s="508"/>
      <c r="C2732" s="508"/>
      <c r="D2732" s="1214" t="s">
        <v>693</v>
      </c>
      <c r="E2732" s="1215" t="s">
        <v>3067</v>
      </c>
      <c r="F2732" s="1202"/>
      <c r="G2732" s="1202"/>
      <c r="H2732" s="1204"/>
      <c r="I2732" s="1202" t="s">
        <v>531</v>
      </c>
      <c r="J2732" s="1202"/>
      <c r="K2732" s="1202"/>
      <c r="L2732" s="1202"/>
      <c r="M2732" s="1202" t="s">
        <v>609</v>
      </c>
      <c r="N2732" s="1203" t="s">
        <v>695</v>
      </c>
      <c r="O2732" s="1203"/>
      <c r="P2732" s="1203"/>
      <c r="Q2732" s="1203"/>
      <c r="R2732" s="1203"/>
      <c r="S2732" s="1214">
        <f>VLOOKUP($D2732,'NI-Soc'!$B$1:$Q$2048,12,FALSE)</f>
        <v>0</v>
      </c>
      <c r="T2732" s="1214">
        <f>VLOOKUP($D2732,'NI-Soc'!$B$1:$Q$2048,13,FALSE)</f>
        <v>0</v>
      </c>
      <c r="U2732" s="1214">
        <f>VLOOKUP($D2732,'NI-Soc'!$B$1:$Q$2048,16,FALSE)</f>
        <v>0</v>
      </c>
      <c r="V2732" s="1214" t="e">
        <f>VLOOKUP($D2732,'NI-Soc'!$B$1:$Q$2048,17,FALSE)</f>
        <v>#REF!</v>
      </c>
      <c r="W2732" s="1214" t="e">
        <f>VLOOKUP($D2732,'NI-Soc'!$B$1:$Q$2048,18,FALSE)</f>
        <v>#REF!</v>
      </c>
      <c r="X2732" s="1214" t="e">
        <f>VLOOKUP($D2732,'NI-Soc'!$B$1:$Q$2048,19,FALSE)</f>
        <v>#REF!</v>
      </c>
    </row>
    <row r="2733" spans="1:24" hidden="1">
      <c r="A2733" s="508"/>
      <c r="B2733" s="508"/>
      <c r="C2733" s="508"/>
      <c r="D2733" s="1214" t="s">
        <v>696</v>
      </c>
      <c r="E2733" s="1215" t="s">
        <v>3067</v>
      </c>
      <c r="F2733" s="1202"/>
      <c r="G2733" s="1202"/>
      <c r="H2733" s="1202"/>
      <c r="I2733" s="1202" t="s">
        <v>71</v>
      </c>
      <c r="J2733" s="1202"/>
      <c r="K2733" s="1202"/>
      <c r="L2733" s="1202"/>
      <c r="M2733" s="1202"/>
      <c r="N2733" s="1203" t="s">
        <v>697</v>
      </c>
      <c r="O2733" s="1203"/>
      <c r="P2733" s="1203"/>
      <c r="Q2733" s="1203"/>
      <c r="R2733" s="1203"/>
      <c r="S2733" s="1214">
        <f>VLOOKUP($D2733,'NI-Soc'!$B$1:$Q$2048,12,FALSE)</f>
        <v>0</v>
      </c>
      <c r="T2733" s="1214">
        <f>VLOOKUP($D2733,'NI-Soc'!$B$1:$Q$2048,13,FALSE)</f>
        <v>0</v>
      </c>
      <c r="U2733" s="1214">
        <f>VLOOKUP($D2733,'NI-Soc'!$B$1:$Q$2048,16,FALSE)</f>
        <v>0</v>
      </c>
      <c r="V2733" s="1214" t="e">
        <f>VLOOKUP($D2733,'NI-Soc'!$B$1:$Q$2048,17,FALSE)</f>
        <v>#REF!</v>
      </c>
      <c r="W2733" s="1214" t="e">
        <f>VLOOKUP($D2733,'NI-Soc'!$B$1:$Q$2048,18,FALSE)</f>
        <v>#REF!</v>
      </c>
      <c r="X2733" s="1214" t="e">
        <f>VLOOKUP($D2733,'NI-Soc'!$B$1:$Q$2048,19,FALSE)</f>
        <v>#REF!</v>
      </c>
    </row>
    <row r="2734" spans="1:24" hidden="1">
      <c r="A2734" s="508"/>
      <c r="B2734" s="508"/>
      <c r="C2734" s="508"/>
      <c r="D2734" s="1214" t="s">
        <v>698</v>
      </c>
      <c r="E2734" s="1215" t="s">
        <v>3067</v>
      </c>
      <c r="F2734" s="1202"/>
      <c r="G2734" s="1202"/>
      <c r="H2734" s="1202"/>
      <c r="I2734" s="1202" t="s">
        <v>53</v>
      </c>
      <c r="J2734" s="1202"/>
      <c r="K2734" s="1202"/>
      <c r="L2734" s="1202"/>
      <c r="M2734" s="1202" t="s">
        <v>700</v>
      </c>
      <c r="N2734" s="1203" t="s">
        <v>701</v>
      </c>
      <c r="O2734" s="1203"/>
      <c r="P2734" s="1203"/>
      <c r="Q2734" s="1203"/>
      <c r="R2734" s="1203"/>
      <c r="S2734" s="1214">
        <f>VLOOKUP($D2734,'NI-Soc'!$B$1:$Q$2048,12,FALSE)</f>
        <v>0</v>
      </c>
      <c r="T2734" s="1214">
        <f>VLOOKUP($D2734,'NI-Soc'!$B$1:$Q$2048,13,FALSE)</f>
        <v>0</v>
      </c>
      <c r="U2734" s="1214">
        <f>VLOOKUP($D2734,'NI-Soc'!$B$1:$Q$2048,16,FALSE)</f>
        <v>0</v>
      </c>
      <c r="V2734" s="1214" t="e">
        <f>VLOOKUP($D2734,'NI-Soc'!$B$1:$Q$2048,17,FALSE)</f>
        <v>#REF!</v>
      </c>
      <c r="W2734" s="1214" t="e">
        <f>VLOOKUP($D2734,'NI-Soc'!$B$1:$Q$2048,18,FALSE)</f>
        <v>#REF!</v>
      </c>
      <c r="X2734" s="1214" t="e">
        <f>VLOOKUP($D2734,'NI-Soc'!$B$1:$Q$2048,19,FALSE)</f>
        <v>#REF!</v>
      </c>
    </row>
    <row r="2735" spans="1:24" hidden="1">
      <c r="A2735" s="508"/>
      <c r="B2735" s="508"/>
      <c r="C2735" s="508"/>
      <c r="D2735" s="1214" t="s">
        <v>702</v>
      </c>
      <c r="E2735" s="1215" t="s">
        <v>3067</v>
      </c>
      <c r="F2735" s="1202"/>
      <c r="G2735" s="1202"/>
      <c r="H2735" s="1202"/>
      <c r="I2735" s="1202" t="s">
        <v>53</v>
      </c>
      <c r="J2735" s="1202"/>
      <c r="K2735" s="1202"/>
      <c r="L2735" s="1202"/>
      <c r="M2735" s="1202" t="s">
        <v>700</v>
      </c>
      <c r="N2735" s="1203" t="s">
        <v>704</v>
      </c>
      <c r="O2735" s="1203"/>
      <c r="P2735" s="1203"/>
      <c r="Q2735" s="1203"/>
      <c r="R2735" s="1203"/>
      <c r="S2735" s="1214">
        <f>VLOOKUP($D2735,'NI-Soc'!$B$1:$Q$2048,12,FALSE)</f>
        <v>0</v>
      </c>
      <c r="T2735" s="1214">
        <f>VLOOKUP($D2735,'NI-Soc'!$B$1:$Q$2048,13,FALSE)</f>
        <v>0</v>
      </c>
      <c r="U2735" s="1214">
        <f>VLOOKUP($D2735,'NI-Soc'!$B$1:$Q$2048,16,FALSE)</f>
        <v>0</v>
      </c>
      <c r="V2735" s="1214" t="e">
        <f>VLOOKUP($D2735,'NI-Soc'!$B$1:$Q$2048,17,FALSE)</f>
        <v>#REF!</v>
      </c>
      <c r="W2735" s="1214" t="e">
        <f>VLOOKUP($D2735,'NI-Soc'!$B$1:$Q$2048,18,FALSE)</f>
        <v>#REF!</v>
      </c>
      <c r="X2735" s="1214" t="e">
        <f>VLOOKUP($D2735,'NI-Soc'!$B$1:$Q$2048,19,FALSE)</f>
        <v>#REF!</v>
      </c>
    </row>
    <row r="2736" spans="1:24" hidden="1">
      <c r="A2736" s="508"/>
      <c r="B2736" s="508"/>
      <c r="C2736" s="508"/>
      <c r="D2736" s="1214" t="s">
        <v>705</v>
      </c>
      <c r="E2736" s="1215" t="s">
        <v>3067</v>
      </c>
      <c r="F2736" s="1202"/>
      <c r="G2736" s="1202"/>
      <c r="H2736" s="1202"/>
      <c r="I2736" s="1202" t="s">
        <v>53</v>
      </c>
      <c r="J2736" s="1202"/>
      <c r="K2736" s="1202"/>
      <c r="L2736" s="1202"/>
      <c r="M2736" s="1202" t="s">
        <v>700</v>
      </c>
      <c r="N2736" s="1203" t="s">
        <v>707</v>
      </c>
      <c r="O2736" s="1203"/>
      <c r="P2736" s="1203"/>
      <c r="Q2736" s="1203"/>
      <c r="R2736" s="1203"/>
      <c r="S2736" s="1214">
        <f>VLOOKUP($D2736,'NI-Soc'!$B$1:$Q$2048,12,FALSE)</f>
        <v>0</v>
      </c>
      <c r="T2736" s="1214">
        <f>VLOOKUP($D2736,'NI-Soc'!$B$1:$Q$2048,13,FALSE)</f>
        <v>0</v>
      </c>
      <c r="U2736" s="1214">
        <f>VLOOKUP($D2736,'NI-Soc'!$B$1:$Q$2048,16,FALSE)</f>
        <v>0</v>
      </c>
      <c r="V2736" s="1214" t="e">
        <f>VLOOKUP($D2736,'NI-Soc'!$B$1:$Q$2048,17,FALSE)</f>
        <v>#REF!</v>
      </c>
      <c r="W2736" s="1214" t="e">
        <f>VLOOKUP($D2736,'NI-Soc'!$B$1:$Q$2048,18,FALSE)</f>
        <v>#REF!</v>
      </c>
      <c r="X2736" s="1214" t="e">
        <f>VLOOKUP($D2736,'NI-Soc'!$B$1:$Q$2048,19,FALSE)</f>
        <v>#REF!</v>
      </c>
    </row>
    <row r="2737" spans="1:24" hidden="1">
      <c r="A2737" s="508"/>
      <c r="B2737" s="508"/>
      <c r="C2737" s="508"/>
      <c r="D2737" s="1214" t="s">
        <v>708</v>
      </c>
      <c r="E2737" s="1215" t="s">
        <v>3067</v>
      </c>
      <c r="F2737" s="1202"/>
      <c r="G2737" s="1202"/>
      <c r="H2737" s="1202"/>
      <c r="I2737" s="1202" t="s">
        <v>71</v>
      </c>
      <c r="J2737" s="1202"/>
      <c r="K2737" s="1202"/>
      <c r="L2737" s="1202"/>
      <c r="M2737" s="1202"/>
      <c r="N2737" s="1203" t="s">
        <v>709</v>
      </c>
      <c r="O2737" s="1203"/>
      <c r="P2737" s="1203"/>
      <c r="Q2737" s="1203"/>
      <c r="R2737" s="1203"/>
      <c r="S2737" s="1214">
        <f>VLOOKUP($D2737,'NI-Soc'!$B$1:$Q$2048,12,FALSE)</f>
        <v>0</v>
      </c>
      <c r="T2737" s="1214">
        <f>VLOOKUP($D2737,'NI-Soc'!$B$1:$Q$2048,13,FALSE)</f>
        <v>0</v>
      </c>
      <c r="U2737" s="1214">
        <f>VLOOKUP($D2737,'NI-Soc'!$B$1:$Q$2048,16,FALSE)</f>
        <v>0</v>
      </c>
      <c r="V2737" s="1214" t="e">
        <f>VLOOKUP($D2737,'NI-Soc'!$B$1:$Q$2048,17,FALSE)</f>
        <v>#REF!</v>
      </c>
      <c r="W2737" s="1214" t="e">
        <f>VLOOKUP($D2737,'NI-Soc'!$B$1:$Q$2048,18,FALSE)</f>
        <v>#REF!</v>
      </c>
      <c r="X2737" s="1214" t="e">
        <f>VLOOKUP($D2737,'NI-Soc'!$B$1:$Q$2048,19,FALSE)</f>
        <v>#REF!</v>
      </c>
    </row>
    <row r="2738" spans="1:24" ht="27" hidden="1">
      <c r="A2738" s="508"/>
      <c r="B2738" s="508"/>
      <c r="C2738" s="508"/>
      <c r="D2738" s="1214" t="s">
        <v>710</v>
      </c>
      <c r="E2738" s="1215" t="s">
        <v>3067</v>
      </c>
      <c r="F2738" s="1202"/>
      <c r="G2738" s="1202"/>
      <c r="H2738" s="1202"/>
      <c r="I2738" s="1202" t="s">
        <v>53</v>
      </c>
      <c r="J2738" s="1202"/>
      <c r="K2738" s="1202"/>
      <c r="L2738" s="1202"/>
      <c r="M2738" s="1202" t="s">
        <v>712</v>
      </c>
      <c r="N2738" s="1203" t="s">
        <v>713</v>
      </c>
      <c r="O2738" s="1203"/>
      <c r="P2738" s="1203"/>
      <c r="Q2738" s="1203"/>
      <c r="R2738" s="1203"/>
      <c r="S2738" s="1214">
        <f>VLOOKUP($D2738,'NI-Soc'!$B$1:$Q$2048,12,FALSE)</f>
        <v>0</v>
      </c>
      <c r="T2738" s="1214">
        <f>VLOOKUP($D2738,'NI-Soc'!$B$1:$Q$2048,13,FALSE)</f>
        <v>0</v>
      </c>
      <c r="U2738" s="1214">
        <f>VLOOKUP($D2738,'NI-Soc'!$B$1:$Q$2048,16,FALSE)</f>
        <v>0</v>
      </c>
      <c r="V2738" s="1214" t="e">
        <f>VLOOKUP($D2738,'NI-Soc'!$B$1:$Q$2048,17,FALSE)</f>
        <v>#REF!</v>
      </c>
      <c r="W2738" s="1214" t="e">
        <f>VLOOKUP($D2738,'NI-Soc'!$B$1:$Q$2048,18,FALSE)</f>
        <v>#REF!</v>
      </c>
      <c r="X2738" s="1214" t="e">
        <f>VLOOKUP($D2738,'NI-Soc'!$B$1:$Q$2048,19,FALSE)</f>
        <v>#REF!</v>
      </c>
    </row>
    <row r="2739" spans="1:24" ht="27" hidden="1">
      <c r="A2739" s="508"/>
      <c r="B2739" s="508"/>
      <c r="C2739" s="508"/>
      <c r="D2739" s="1214" t="s">
        <v>714</v>
      </c>
      <c r="E2739" s="1215" t="s">
        <v>3067</v>
      </c>
      <c r="F2739" s="1202"/>
      <c r="G2739" s="1202"/>
      <c r="H2739" s="1204"/>
      <c r="I2739" s="1202" t="s">
        <v>53</v>
      </c>
      <c r="J2739" s="1202"/>
      <c r="K2739" s="1202"/>
      <c r="L2739" s="1202"/>
      <c r="M2739" s="1202" t="s">
        <v>712</v>
      </c>
      <c r="N2739" s="1203" t="s">
        <v>716</v>
      </c>
      <c r="O2739" s="1203"/>
      <c r="P2739" s="1203"/>
      <c r="Q2739" s="1203"/>
      <c r="R2739" s="1203"/>
      <c r="S2739" s="1214">
        <f>VLOOKUP($D2739,'NI-Soc'!$B$1:$Q$2048,12,FALSE)</f>
        <v>0</v>
      </c>
      <c r="T2739" s="1214">
        <f>VLOOKUP($D2739,'NI-Soc'!$B$1:$Q$2048,13,FALSE)</f>
        <v>0</v>
      </c>
      <c r="U2739" s="1214">
        <f>VLOOKUP($D2739,'NI-Soc'!$B$1:$Q$2048,16,FALSE)</f>
        <v>0</v>
      </c>
      <c r="V2739" s="1214" t="e">
        <f>VLOOKUP($D2739,'NI-Soc'!$B$1:$Q$2048,17,FALSE)</f>
        <v>#REF!</v>
      </c>
      <c r="W2739" s="1214" t="e">
        <f>VLOOKUP($D2739,'NI-Soc'!$B$1:$Q$2048,18,FALSE)</f>
        <v>#REF!</v>
      </c>
      <c r="X2739" s="1214" t="e">
        <f>VLOOKUP($D2739,'NI-Soc'!$B$1:$Q$2048,19,FALSE)</f>
        <v>#REF!</v>
      </c>
    </row>
    <row r="2740" spans="1:24" ht="27" hidden="1">
      <c r="A2740" s="508"/>
      <c r="B2740" s="508"/>
      <c r="C2740" s="508"/>
      <c r="D2740" s="1214" t="s">
        <v>717</v>
      </c>
      <c r="E2740" s="1215" t="s">
        <v>3067</v>
      </c>
      <c r="F2740" s="1202"/>
      <c r="G2740" s="1202"/>
      <c r="H2740" s="1202"/>
      <c r="I2740" s="1202" t="s">
        <v>53</v>
      </c>
      <c r="J2740" s="1202"/>
      <c r="K2740" s="1202"/>
      <c r="L2740" s="1202"/>
      <c r="M2740" s="1202" t="s">
        <v>712</v>
      </c>
      <c r="N2740" s="1203" t="s">
        <v>719</v>
      </c>
      <c r="O2740" s="1203"/>
      <c r="P2740" s="1203"/>
      <c r="Q2740" s="1203"/>
      <c r="R2740" s="1203"/>
      <c r="S2740" s="1214">
        <f>VLOOKUP($D2740,'NI-Soc'!$B$1:$Q$2048,12,FALSE)</f>
        <v>0</v>
      </c>
      <c r="T2740" s="1214">
        <f>VLOOKUP($D2740,'NI-Soc'!$B$1:$Q$2048,13,FALSE)</f>
        <v>0</v>
      </c>
      <c r="U2740" s="1214">
        <f>VLOOKUP($D2740,'NI-Soc'!$B$1:$Q$2048,16,FALSE)</f>
        <v>0</v>
      </c>
      <c r="V2740" s="1214" t="e">
        <f>VLOOKUP($D2740,'NI-Soc'!$B$1:$Q$2048,17,FALSE)</f>
        <v>#REF!</v>
      </c>
      <c r="W2740" s="1214" t="e">
        <f>VLOOKUP($D2740,'NI-Soc'!$B$1:$Q$2048,18,FALSE)</f>
        <v>#REF!</v>
      </c>
      <c r="X2740" s="1214" t="e">
        <f>VLOOKUP($D2740,'NI-Soc'!$B$1:$Q$2048,19,FALSE)</f>
        <v>#REF!</v>
      </c>
    </row>
    <row r="2741" spans="1:24" hidden="1">
      <c r="A2741" s="508"/>
      <c r="B2741" s="508"/>
      <c r="C2741" s="508"/>
      <c r="D2741" s="1214" t="s">
        <v>720</v>
      </c>
      <c r="E2741" s="1215" t="s">
        <v>3067</v>
      </c>
      <c r="F2741" s="1202"/>
      <c r="G2741" s="1202"/>
      <c r="H2741" s="1204"/>
      <c r="I2741" s="1202" t="s">
        <v>53</v>
      </c>
      <c r="J2741" s="1202"/>
      <c r="K2741" s="1202"/>
      <c r="L2741" s="1202"/>
      <c r="M2741" s="1202" t="s">
        <v>712</v>
      </c>
      <c r="N2741" s="1203" t="s">
        <v>722</v>
      </c>
      <c r="O2741" s="1203"/>
      <c r="P2741" s="1203"/>
      <c r="Q2741" s="1203"/>
      <c r="R2741" s="1203"/>
      <c r="S2741" s="1214">
        <f>VLOOKUP($D2741,'NI-Soc'!$B$1:$Q$2048,12,FALSE)</f>
        <v>0</v>
      </c>
      <c r="T2741" s="1214">
        <f>VLOOKUP($D2741,'NI-Soc'!$B$1:$Q$2048,13,FALSE)</f>
        <v>0</v>
      </c>
      <c r="U2741" s="1214">
        <f>VLOOKUP($D2741,'NI-Soc'!$B$1:$Q$2048,16,FALSE)</f>
        <v>0</v>
      </c>
      <c r="V2741" s="1214" t="e">
        <f>VLOOKUP($D2741,'NI-Soc'!$B$1:$Q$2048,17,FALSE)</f>
        <v>#REF!</v>
      </c>
      <c r="W2741" s="1214" t="e">
        <f>VLOOKUP($D2741,'NI-Soc'!$B$1:$Q$2048,18,FALSE)</f>
        <v>#REF!</v>
      </c>
      <c r="X2741" s="1214" t="e">
        <f>VLOOKUP($D2741,'NI-Soc'!$B$1:$Q$2048,19,FALSE)</f>
        <v>#REF!</v>
      </c>
    </row>
    <row r="2742" spans="1:24" hidden="1">
      <c r="A2742" s="508"/>
      <c r="B2742" s="508"/>
      <c r="C2742" s="508"/>
      <c r="D2742" s="1214" t="s">
        <v>723</v>
      </c>
      <c r="E2742" s="1215" t="s">
        <v>3067</v>
      </c>
      <c r="F2742" s="1202"/>
      <c r="G2742" s="1202"/>
      <c r="H2742" s="1204"/>
      <c r="I2742" s="1202" t="s">
        <v>53</v>
      </c>
      <c r="J2742" s="1202"/>
      <c r="K2742" s="1202"/>
      <c r="L2742" s="1202"/>
      <c r="M2742" s="1202" t="s">
        <v>712</v>
      </c>
      <c r="N2742" s="1203" t="s">
        <v>725</v>
      </c>
      <c r="O2742" s="1203"/>
      <c r="P2742" s="1203"/>
      <c r="Q2742" s="1203"/>
      <c r="R2742" s="1203"/>
      <c r="S2742" s="1214">
        <f>VLOOKUP($D2742,'NI-Soc'!$B$1:$Q$2048,12,FALSE)</f>
        <v>0</v>
      </c>
      <c r="T2742" s="1214">
        <f>VLOOKUP($D2742,'NI-Soc'!$B$1:$Q$2048,13,FALSE)</f>
        <v>0</v>
      </c>
      <c r="U2742" s="1214">
        <f>VLOOKUP($D2742,'NI-Soc'!$B$1:$Q$2048,16,FALSE)</f>
        <v>0</v>
      </c>
      <c r="V2742" s="1214" t="e">
        <f>VLOOKUP($D2742,'NI-Soc'!$B$1:$Q$2048,17,FALSE)</f>
        <v>#REF!</v>
      </c>
      <c r="W2742" s="1214" t="e">
        <f>VLOOKUP($D2742,'NI-Soc'!$B$1:$Q$2048,18,FALSE)</f>
        <v>#REF!</v>
      </c>
      <c r="X2742" s="1214" t="e">
        <f>VLOOKUP($D2742,'NI-Soc'!$B$1:$Q$2048,19,FALSE)</f>
        <v>#REF!</v>
      </c>
    </row>
    <row r="2743" spans="1:24" hidden="1">
      <c r="A2743" s="508"/>
      <c r="B2743" s="508"/>
      <c r="C2743" s="508"/>
      <c r="D2743" s="1214" t="s">
        <v>726</v>
      </c>
      <c r="E2743" s="1215" t="s">
        <v>3067</v>
      </c>
      <c r="F2743" s="1202"/>
      <c r="G2743" s="1202"/>
      <c r="H2743" s="1202"/>
      <c r="I2743" s="1202" t="s">
        <v>53</v>
      </c>
      <c r="J2743" s="1202"/>
      <c r="K2743" s="1202"/>
      <c r="L2743" s="1202"/>
      <c r="M2743" s="1202" t="s">
        <v>712</v>
      </c>
      <c r="N2743" s="1203" t="s">
        <v>728</v>
      </c>
      <c r="O2743" s="1203"/>
      <c r="P2743" s="1203"/>
      <c r="Q2743" s="1203"/>
      <c r="R2743" s="1203"/>
      <c r="S2743" s="1214">
        <f>VLOOKUP($D2743,'NI-Soc'!$B$1:$Q$2048,12,FALSE)</f>
        <v>0</v>
      </c>
      <c r="T2743" s="1214">
        <f>VLOOKUP($D2743,'NI-Soc'!$B$1:$Q$2048,13,FALSE)</f>
        <v>0</v>
      </c>
      <c r="U2743" s="1214">
        <f>VLOOKUP($D2743,'NI-Soc'!$B$1:$Q$2048,16,FALSE)</f>
        <v>0</v>
      </c>
      <c r="V2743" s="1214" t="e">
        <f>VLOOKUP($D2743,'NI-Soc'!$B$1:$Q$2048,17,FALSE)</f>
        <v>#REF!</v>
      </c>
      <c r="W2743" s="1214" t="e">
        <f>VLOOKUP($D2743,'NI-Soc'!$B$1:$Q$2048,18,FALSE)</f>
        <v>#REF!</v>
      </c>
      <c r="X2743" s="1214" t="e">
        <f>VLOOKUP($D2743,'NI-Soc'!$B$1:$Q$2048,19,FALSE)</f>
        <v>#REF!</v>
      </c>
    </row>
    <row r="2744" spans="1:24" hidden="1">
      <c r="A2744" s="508"/>
      <c r="B2744" s="508"/>
      <c r="C2744" s="508"/>
      <c r="D2744" s="1214" t="s">
        <v>729</v>
      </c>
      <c r="E2744" s="1215" t="s">
        <v>3067</v>
      </c>
      <c r="F2744" s="1202"/>
      <c r="G2744" s="1202"/>
      <c r="H2744" s="1202"/>
      <c r="I2744" s="1202" t="s">
        <v>53</v>
      </c>
      <c r="J2744" s="1202"/>
      <c r="K2744" s="1202"/>
      <c r="L2744" s="1202"/>
      <c r="M2744" s="1202" t="s">
        <v>712</v>
      </c>
      <c r="N2744" s="1203" t="s">
        <v>730</v>
      </c>
      <c r="O2744" s="1203"/>
      <c r="P2744" s="1203"/>
      <c r="Q2744" s="1203"/>
      <c r="R2744" s="1203"/>
      <c r="S2744" s="1214">
        <f>VLOOKUP($D2744,'NI-Soc'!$B$1:$Q$2048,12,FALSE)</f>
        <v>0</v>
      </c>
      <c r="T2744" s="1214">
        <f>VLOOKUP($D2744,'NI-Soc'!$B$1:$Q$2048,13,FALSE)</f>
        <v>0</v>
      </c>
      <c r="U2744" s="1214">
        <f>VLOOKUP($D2744,'NI-Soc'!$B$1:$Q$2048,16,FALSE)</f>
        <v>0</v>
      </c>
      <c r="V2744" s="1214" t="e">
        <f>VLOOKUP($D2744,'NI-Soc'!$B$1:$Q$2048,17,FALSE)</f>
        <v>#REF!</v>
      </c>
      <c r="W2744" s="1214" t="e">
        <f>VLOOKUP($D2744,'NI-Soc'!$B$1:$Q$2048,18,FALSE)</f>
        <v>#REF!</v>
      </c>
      <c r="X2744" s="1214" t="e">
        <f>VLOOKUP($D2744,'NI-Soc'!$B$1:$Q$2048,19,FALSE)</f>
        <v>#REF!</v>
      </c>
    </row>
    <row r="2745" spans="1:24" hidden="1">
      <c r="A2745" s="508"/>
      <c r="B2745" s="508"/>
      <c r="C2745" s="508"/>
      <c r="D2745" s="1214" t="s">
        <v>731</v>
      </c>
      <c r="E2745" s="1215" t="s">
        <v>3067</v>
      </c>
      <c r="F2745" s="1202"/>
      <c r="G2745" s="1202"/>
      <c r="H2745" s="1202"/>
      <c r="I2745" s="1202" t="s">
        <v>53</v>
      </c>
      <c r="J2745" s="1202"/>
      <c r="K2745" s="1202"/>
      <c r="L2745" s="1202"/>
      <c r="M2745" s="1202" t="s">
        <v>712</v>
      </c>
      <c r="N2745" s="1203" t="s">
        <v>732</v>
      </c>
      <c r="O2745" s="1203"/>
      <c r="P2745" s="1203"/>
      <c r="Q2745" s="1203"/>
      <c r="R2745" s="1203"/>
      <c r="S2745" s="1214">
        <f>VLOOKUP($D2745,'NI-Soc'!$B$1:$Q$2048,12,FALSE)</f>
        <v>0</v>
      </c>
      <c r="T2745" s="1214">
        <f>VLOOKUP($D2745,'NI-Soc'!$B$1:$Q$2048,13,FALSE)</f>
        <v>0</v>
      </c>
      <c r="U2745" s="1214">
        <f>VLOOKUP($D2745,'NI-Soc'!$B$1:$Q$2048,16,FALSE)</f>
        <v>0</v>
      </c>
      <c r="V2745" s="1214" t="e">
        <f>VLOOKUP($D2745,'NI-Soc'!$B$1:$Q$2048,17,FALSE)</f>
        <v>#REF!</v>
      </c>
      <c r="W2745" s="1214" t="e">
        <f>VLOOKUP($D2745,'NI-Soc'!$B$1:$Q$2048,18,FALSE)</f>
        <v>#REF!</v>
      </c>
      <c r="X2745" s="1214" t="e">
        <f>VLOOKUP($D2745,'NI-Soc'!$B$1:$Q$2048,19,FALSE)</f>
        <v>#REF!</v>
      </c>
    </row>
    <row r="2746" spans="1:24" hidden="1">
      <c r="A2746" s="508"/>
      <c r="B2746" s="508"/>
      <c r="C2746" s="508"/>
      <c r="D2746" s="1214" t="s">
        <v>733</v>
      </c>
      <c r="E2746" s="1215" t="s">
        <v>3067</v>
      </c>
      <c r="F2746" s="1202"/>
      <c r="G2746" s="1202"/>
      <c r="H2746" s="1202"/>
      <c r="I2746" s="1202" t="s">
        <v>53</v>
      </c>
      <c r="J2746" s="1202"/>
      <c r="K2746" s="1202"/>
      <c r="L2746" s="1202"/>
      <c r="M2746" s="1202" t="s">
        <v>735</v>
      </c>
      <c r="N2746" s="1203" t="s">
        <v>736</v>
      </c>
      <c r="O2746" s="1203"/>
      <c r="P2746" s="1203"/>
      <c r="Q2746" s="1203"/>
      <c r="R2746" s="1203"/>
      <c r="S2746" s="1214">
        <f>VLOOKUP($D2746,'NI-Soc'!$B$1:$Q$2048,12,FALSE)</f>
        <v>0</v>
      </c>
      <c r="T2746" s="1214">
        <f>VLOOKUP($D2746,'NI-Soc'!$B$1:$Q$2048,13,FALSE)</f>
        <v>0</v>
      </c>
      <c r="U2746" s="1214">
        <f>VLOOKUP($D2746,'NI-Soc'!$B$1:$Q$2048,16,FALSE)</f>
        <v>0</v>
      </c>
      <c r="V2746" s="1214" t="e">
        <f>VLOOKUP($D2746,'NI-Soc'!$B$1:$Q$2048,17,FALSE)</f>
        <v>#REF!</v>
      </c>
      <c r="W2746" s="1214" t="e">
        <f>VLOOKUP($D2746,'NI-Soc'!$B$1:$Q$2048,18,FALSE)</f>
        <v>#REF!</v>
      </c>
      <c r="X2746" s="1214" t="e">
        <f>VLOOKUP($D2746,'NI-Soc'!$B$1:$Q$2048,19,FALSE)</f>
        <v>#REF!</v>
      </c>
    </row>
    <row r="2747" spans="1:24" hidden="1">
      <c r="A2747" s="508"/>
      <c r="B2747" s="508"/>
      <c r="C2747" s="508"/>
      <c r="D2747" s="1214" t="s">
        <v>737</v>
      </c>
      <c r="E2747" s="1215" t="s">
        <v>3067</v>
      </c>
      <c r="F2747" s="1202"/>
      <c r="G2747" s="1202"/>
      <c r="H2747" s="1202"/>
      <c r="I2747" s="1202" t="s">
        <v>71</v>
      </c>
      <c r="J2747" s="1202"/>
      <c r="K2747" s="1202"/>
      <c r="L2747" s="1202"/>
      <c r="M2747" s="1202"/>
      <c r="N2747" s="1203" t="s">
        <v>738</v>
      </c>
      <c r="O2747" s="1203"/>
      <c r="P2747" s="1203"/>
      <c r="Q2747" s="1203"/>
      <c r="R2747" s="1203"/>
      <c r="S2747" s="1214">
        <f>VLOOKUP($D2747,'NI-Soc'!$B$1:$Q$2048,12,FALSE)</f>
        <v>6157</v>
      </c>
      <c r="T2747" s="1214">
        <f>VLOOKUP($D2747,'NI-Soc'!$B$1:$Q$2048,13,FALSE)</f>
        <v>8754</v>
      </c>
      <c r="U2747" s="1214">
        <f>VLOOKUP($D2747,'NI-Soc'!$B$1:$Q$2048,16,FALSE)</f>
        <v>0</v>
      </c>
      <c r="V2747" s="1214" t="e">
        <f>VLOOKUP($D2747,'NI-Soc'!$B$1:$Q$2048,17,FALSE)</f>
        <v>#REF!</v>
      </c>
      <c r="W2747" s="1214" t="e">
        <f>VLOOKUP($D2747,'NI-Soc'!$B$1:$Q$2048,18,FALSE)</f>
        <v>#REF!</v>
      </c>
      <c r="X2747" s="1214" t="e">
        <f>VLOOKUP($D2747,'NI-Soc'!$B$1:$Q$2048,19,FALSE)</f>
        <v>#REF!</v>
      </c>
    </row>
    <row r="2748" spans="1:24" hidden="1">
      <c r="A2748" s="508"/>
      <c r="B2748" s="508"/>
      <c r="C2748" s="508"/>
      <c r="D2748" s="1214" t="s">
        <v>739</v>
      </c>
      <c r="E2748" s="1215" t="s">
        <v>3067</v>
      </c>
      <c r="F2748" s="1202"/>
      <c r="G2748" s="1202"/>
      <c r="H2748" s="1202"/>
      <c r="I2748" s="1202" t="s">
        <v>71</v>
      </c>
      <c r="J2748" s="1202"/>
      <c r="K2748" s="1202"/>
      <c r="L2748" s="1202"/>
      <c r="M2748" s="1202"/>
      <c r="N2748" s="1203" t="s">
        <v>740</v>
      </c>
      <c r="O2748" s="1203"/>
      <c r="P2748" s="1203"/>
      <c r="Q2748" s="1203"/>
      <c r="R2748" s="1203"/>
      <c r="S2748" s="1214">
        <f>VLOOKUP($D2748,'NI-Soc'!$B$1:$Q$2048,12,FALSE)</f>
        <v>0</v>
      </c>
      <c r="T2748" s="1214">
        <f>VLOOKUP($D2748,'NI-Soc'!$B$1:$Q$2048,13,FALSE)</f>
        <v>0</v>
      </c>
      <c r="U2748" s="1214">
        <f>VLOOKUP($D2748,'NI-Soc'!$B$1:$Q$2048,16,FALSE)</f>
        <v>0</v>
      </c>
      <c r="V2748" s="1214" t="e">
        <f>VLOOKUP($D2748,'NI-Soc'!$B$1:$Q$2048,17,FALSE)</f>
        <v>#REF!</v>
      </c>
      <c r="W2748" s="1214" t="e">
        <f>VLOOKUP($D2748,'NI-Soc'!$B$1:$Q$2048,18,FALSE)</f>
        <v>#REF!</v>
      </c>
      <c r="X2748" s="1214" t="e">
        <f>VLOOKUP($D2748,'NI-Soc'!$B$1:$Q$2048,19,FALSE)</f>
        <v>#REF!</v>
      </c>
    </row>
    <row r="2749" spans="1:24" hidden="1">
      <c r="A2749" s="508"/>
      <c r="B2749" s="508"/>
      <c r="C2749" s="508"/>
      <c r="D2749" s="1214" t="s">
        <v>741</v>
      </c>
      <c r="E2749" s="1215" t="s">
        <v>3067</v>
      </c>
      <c r="F2749" s="1202"/>
      <c r="G2749" s="1202"/>
      <c r="H2749" s="1202"/>
      <c r="I2749" s="1202" t="s">
        <v>71</v>
      </c>
      <c r="J2749" s="1202"/>
      <c r="K2749" s="1202"/>
      <c r="L2749" s="1202"/>
      <c r="M2749" s="1202"/>
      <c r="N2749" s="1203" t="s">
        <v>742</v>
      </c>
      <c r="O2749" s="1203"/>
      <c r="P2749" s="1203"/>
      <c r="Q2749" s="1203"/>
      <c r="R2749" s="1203"/>
      <c r="S2749" s="1214">
        <f>VLOOKUP($D2749,'NI-Soc'!$B$1:$Q$2048,12,FALSE)</f>
        <v>0</v>
      </c>
      <c r="T2749" s="1214">
        <f>VLOOKUP($D2749,'NI-Soc'!$B$1:$Q$2048,13,FALSE)</f>
        <v>0</v>
      </c>
      <c r="U2749" s="1214">
        <f>VLOOKUP($D2749,'NI-Soc'!$B$1:$Q$2048,16,FALSE)</f>
        <v>0</v>
      </c>
      <c r="V2749" s="1214" t="e">
        <f>VLOOKUP($D2749,'NI-Soc'!$B$1:$Q$2048,17,FALSE)</f>
        <v>#REF!</v>
      </c>
      <c r="W2749" s="1214" t="e">
        <f>VLOOKUP($D2749,'NI-Soc'!$B$1:$Q$2048,18,FALSE)</f>
        <v>#REF!</v>
      </c>
      <c r="X2749" s="1214" t="e">
        <f>VLOOKUP($D2749,'NI-Soc'!$B$1:$Q$2048,19,FALSE)</f>
        <v>#REF!</v>
      </c>
    </row>
    <row r="2750" spans="1:24" hidden="1">
      <c r="A2750" s="508"/>
      <c r="B2750" s="508"/>
      <c r="C2750" s="508"/>
      <c r="D2750" s="1214" t="s">
        <v>743</v>
      </c>
      <c r="E2750" s="1215" t="s">
        <v>3067</v>
      </c>
      <c r="F2750" s="1202"/>
      <c r="G2750" s="1202"/>
      <c r="H2750" s="1202"/>
      <c r="I2750" s="1202" t="s">
        <v>71</v>
      </c>
      <c r="J2750" s="1202"/>
      <c r="K2750" s="1202"/>
      <c r="L2750" s="1202"/>
      <c r="M2750" s="1202"/>
      <c r="N2750" s="1203" t="s">
        <v>744</v>
      </c>
      <c r="O2750" s="1203"/>
      <c r="P2750" s="1203"/>
      <c r="Q2750" s="1203"/>
      <c r="R2750" s="1203"/>
      <c r="S2750" s="1214">
        <f>VLOOKUP($D2750,'NI-Soc'!$B$1:$Q$2048,12,FALSE)</f>
        <v>0</v>
      </c>
      <c r="T2750" s="1214">
        <f>VLOOKUP($D2750,'NI-Soc'!$B$1:$Q$2048,13,FALSE)</f>
        <v>0</v>
      </c>
      <c r="U2750" s="1214">
        <f>VLOOKUP($D2750,'NI-Soc'!$B$1:$Q$2048,16,FALSE)</f>
        <v>0</v>
      </c>
      <c r="V2750" s="1214" t="e">
        <f>VLOOKUP($D2750,'NI-Soc'!$B$1:$Q$2048,17,FALSE)</f>
        <v>#REF!</v>
      </c>
      <c r="W2750" s="1214" t="e">
        <f>VLOOKUP($D2750,'NI-Soc'!$B$1:$Q$2048,18,FALSE)</f>
        <v>#REF!</v>
      </c>
      <c r="X2750" s="1214" t="e">
        <f>VLOOKUP($D2750,'NI-Soc'!$B$1:$Q$2048,19,FALSE)</f>
        <v>#REF!</v>
      </c>
    </row>
    <row r="2751" spans="1:24" hidden="1">
      <c r="A2751" s="508"/>
      <c r="B2751" s="508"/>
      <c r="C2751" s="508"/>
      <c r="D2751" s="1214" t="s">
        <v>745</v>
      </c>
      <c r="E2751" s="1215" t="s">
        <v>3067</v>
      </c>
      <c r="F2751" s="1202"/>
      <c r="G2751" s="1202"/>
      <c r="H2751" s="1202"/>
      <c r="I2751" s="1202" t="s">
        <v>71</v>
      </c>
      <c r="J2751" s="1202"/>
      <c r="K2751" s="1202"/>
      <c r="L2751" s="1202"/>
      <c r="M2751" s="1202" t="s">
        <v>748</v>
      </c>
      <c r="N2751" s="1203" t="s">
        <v>749</v>
      </c>
      <c r="O2751" s="1203"/>
      <c r="P2751" s="1203"/>
      <c r="Q2751" s="1203"/>
      <c r="R2751" s="1203"/>
      <c r="S2751" s="1214">
        <f>VLOOKUP($D2751,'NI-Soc'!$B$1:$Q$2048,12,FALSE)</f>
        <v>0</v>
      </c>
      <c r="T2751" s="1214">
        <f>VLOOKUP($D2751,'NI-Soc'!$B$1:$Q$2048,13,FALSE)</f>
        <v>0</v>
      </c>
      <c r="U2751" s="1214">
        <f>VLOOKUP($D2751,'NI-Soc'!$B$1:$Q$2048,16,FALSE)</f>
        <v>0</v>
      </c>
      <c r="V2751" s="1214" t="e">
        <f>VLOOKUP($D2751,'NI-Soc'!$B$1:$Q$2048,17,FALSE)</f>
        <v>#REF!</v>
      </c>
      <c r="W2751" s="1214" t="e">
        <f>VLOOKUP($D2751,'NI-Soc'!$B$1:$Q$2048,18,FALSE)</f>
        <v>#REF!</v>
      </c>
      <c r="X2751" s="1214" t="e">
        <f>VLOOKUP($D2751,'NI-Soc'!$B$1:$Q$2048,19,FALSE)</f>
        <v>#REF!</v>
      </c>
    </row>
    <row r="2752" spans="1:24" hidden="1">
      <c r="A2752" s="508"/>
      <c r="B2752" s="508"/>
      <c r="C2752" s="508"/>
      <c r="D2752" s="1216" t="s">
        <v>754</v>
      </c>
      <c r="E2752" s="1217" t="s">
        <v>3067</v>
      </c>
      <c r="F2752" s="1202"/>
      <c r="G2752" s="1202"/>
      <c r="H2752" s="1202"/>
      <c r="I2752" s="1202" t="s">
        <v>53</v>
      </c>
      <c r="J2752" s="1202"/>
      <c r="K2752" s="1202"/>
      <c r="L2752" s="1202"/>
      <c r="M2752" s="1202" t="s">
        <v>748</v>
      </c>
      <c r="N2752" s="1203" t="s">
        <v>756</v>
      </c>
      <c r="O2752" s="1203"/>
      <c r="P2752" s="1203"/>
      <c r="Q2752" s="1203"/>
      <c r="R2752" s="1203"/>
      <c r="S2752" s="1214">
        <f>VLOOKUP($D2752,'NI-Soc'!$B$1:$Q$2048,12,FALSE)</f>
        <v>0</v>
      </c>
      <c r="T2752" s="1214">
        <f>VLOOKUP($D2752,'NI-Soc'!$B$1:$Q$2048,13,FALSE)</f>
        <v>0</v>
      </c>
      <c r="U2752" s="1214">
        <f>VLOOKUP($D2752,'NI-Soc'!$B$1:$Q$2048,16,FALSE)</f>
        <v>0</v>
      </c>
      <c r="V2752" s="1214"/>
      <c r="W2752" s="1214"/>
      <c r="X2752" s="1214"/>
    </row>
    <row r="2753" spans="1:24" hidden="1">
      <c r="A2753" s="508"/>
      <c r="B2753" s="508"/>
      <c r="C2753" s="508"/>
      <c r="D2753" s="1216" t="s">
        <v>757</v>
      </c>
      <c r="E2753" s="1217" t="s">
        <v>3067</v>
      </c>
      <c r="F2753" s="1202"/>
      <c r="G2753" s="1202"/>
      <c r="H2753" s="1202"/>
      <c r="I2753" s="1202" t="s">
        <v>53</v>
      </c>
      <c r="J2753" s="1202"/>
      <c r="K2753" s="1202"/>
      <c r="L2753" s="1202"/>
      <c r="M2753" s="1202" t="s">
        <v>748</v>
      </c>
      <c r="N2753" s="1203" t="s">
        <v>758</v>
      </c>
      <c r="O2753" s="1203"/>
      <c r="P2753" s="1203"/>
      <c r="Q2753" s="1203"/>
      <c r="R2753" s="1203"/>
      <c r="S2753" s="1214">
        <f>VLOOKUP($D2753,'NI-Soc'!$B$1:$Q$2048,12,FALSE)</f>
        <v>0</v>
      </c>
      <c r="T2753" s="1214">
        <f>VLOOKUP($D2753,'NI-Soc'!$B$1:$Q$2048,13,FALSE)</f>
        <v>0</v>
      </c>
      <c r="U2753" s="1214">
        <f>VLOOKUP($D2753,'NI-Soc'!$B$1:$Q$2048,16,FALSE)</f>
        <v>0</v>
      </c>
      <c r="V2753" s="1214"/>
      <c r="W2753" s="1214"/>
      <c r="X2753" s="1214"/>
    </row>
    <row r="2754" spans="1:24" hidden="1">
      <c r="A2754" s="508"/>
      <c r="B2754" s="508"/>
      <c r="C2754" s="508"/>
      <c r="D2754" s="1214" t="s">
        <v>759</v>
      </c>
      <c r="E2754" s="1215" t="s">
        <v>3067</v>
      </c>
      <c r="F2754" s="1202"/>
      <c r="G2754" s="1202"/>
      <c r="H2754" s="1202"/>
      <c r="I2754" s="1202" t="s">
        <v>53</v>
      </c>
      <c r="J2754" s="1202"/>
      <c r="K2754" s="1202"/>
      <c r="L2754" s="1202"/>
      <c r="M2754" s="1202" t="s">
        <v>748</v>
      </c>
      <c r="N2754" s="1203" t="s">
        <v>760</v>
      </c>
      <c r="O2754" s="1203"/>
      <c r="P2754" s="1203"/>
      <c r="Q2754" s="1203"/>
      <c r="R2754" s="1203"/>
      <c r="S2754" s="1214">
        <f>VLOOKUP($D2754,'NI-Soc'!$B$1:$Q$2048,12,FALSE)</f>
        <v>0</v>
      </c>
      <c r="T2754" s="1214">
        <f>VLOOKUP($D2754,'NI-Soc'!$B$1:$Q$2048,13,FALSE)</f>
        <v>0</v>
      </c>
      <c r="U2754" s="1214">
        <f>VLOOKUP($D2754,'NI-Soc'!$B$1:$Q$2048,16,FALSE)</f>
        <v>0</v>
      </c>
      <c r="V2754" s="1214" t="e">
        <f>VLOOKUP($D2754,'NI-Soc'!$B$1:$Q$2048,17,FALSE)</f>
        <v>#REF!</v>
      </c>
      <c r="W2754" s="1214" t="e">
        <f>VLOOKUP($D2754,'NI-Soc'!$B$1:$Q$2048,18,FALSE)</f>
        <v>#REF!</v>
      </c>
      <c r="X2754" s="1214" t="e">
        <f>VLOOKUP($D2754,'NI-Soc'!$B$1:$Q$2048,19,FALSE)</f>
        <v>#REF!</v>
      </c>
    </row>
    <row r="2755" spans="1:24" hidden="1">
      <c r="A2755" s="508"/>
      <c r="B2755" s="508"/>
      <c r="C2755" s="508"/>
      <c r="D2755" s="1214" t="s">
        <v>761</v>
      </c>
      <c r="E2755" s="1215" t="s">
        <v>3067</v>
      </c>
      <c r="F2755" s="1202"/>
      <c r="G2755" s="1202"/>
      <c r="H2755" s="1202"/>
      <c r="I2755" s="1202" t="s">
        <v>53</v>
      </c>
      <c r="J2755" s="1202"/>
      <c r="K2755" s="1202"/>
      <c r="L2755" s="1202"/>
      <c r="M2755" s="1202" t="s">
        <v>748</v>
      </c>
      <c r="N2755" s="1203" t="s">
        <v>763</v>
      </c>
      <c r="O2755" s="1203"/>
      <c r="P2755" s="1203"/>
      <c r="Q2755" s="1203"/>
      <c r="R2755" s="1203"/>
      <c r="S2755" s="1214">
        <f>VLOOKUP($D2755,'NI-Soc'!$B$1:$Q$2048,12,FALSE)</f>
        <v>0</v>
      </c>
      <c r="T2755" s="1214">
        <f>VLOOKUP($D2755,'NI-Soc'!$B$1:$Q$2048,13,FALSE)</f>
        <v>0</v>
      </c>
      <c r="U2755" s="1214">
        <f>VLOOKUP($D2755,'NI-Soc'!$B$1:$Q$2048,16,FALSE)</f>
        <v>0</v>
      </c>
      <c r="V2755" s="1214" t="e">
        <f>VLOOKUP($D2755,'NI-Soc'!$B$1:$Q$2048,17,FALSE)</f>
        <v>#REF!</v>
      </c>
      <c r="W2755" s="1214" t="e">
        <f>VLOOKUP($D2755,'NI-Soc'!$B$1:$Q$2048,18,FALSE)</f>
        <v>#REF!</v>
      </c>
      <c r="X2755" s="1214" t="e">
        <f>VLOOKUP($D2755,'NI-Soc'!$B$1:$Q$2048,19,FALSE)</f>
        <v>#REF!</v>
      </c>
    </row>
    <row r="2756" spans="1:24" ht="27" hidden="1">
      <c r="A2756" s="508"/>
      <c r="B2756" s="508"/>
      <c r="C2756" s="508"/>
      <c r="D2756" s="1214" t="s">
        <v>764</v>
      </c>
      <c r="E2756" s="1215" t="s">
        <v>3067</v>
      </c>
      <c r="F2756" s="1202"/>
      <c r="G2756" s="1202"/>
      <c r="H2756" s="1202"/>
      <c r="I2756" s="1202" t="s">
        <v>53</v>
      </c>
      <c r="J2756" s="1202"/>
      <c r="K2756" s="1202"/>
      <c r="L2756" s="1202"/>
      <c r="M2756" s="1202" t="s">
        <v>748</v>
      </c>
      <c r="N2756" s="1203" t="s">
        <v>765</v>
      </c>
      <c r="O2756" s="1203"/>
      <c r="P2756" s="1203"/>
      <c r="Q2756" s="1203"/>
      <c r="R2756" s="1203"/>
      <c r="S2756" s="1214">
        <f>VLOOKUP($D2756,'NI-Soc'!$B$1:$Q$2048,12,FALSE)</f>
        <v>0</v>
      </c>
      <c r="T2756" s="1214">
        <f>VLOOKUP($D2756,'NI-Soc'!$B$1:$Q$2048,13,FALSE)</f>
        <v>0</v>
      </c>
      <c r="U2756" s="1214">
        <f>VLOOKUP($D2756,'NI-Soc'!$B$1:$Q$2048,16,FALSE)</f>
        <v>0</v>
      </c>
      <c r="V2756" s="1214" t="e">
        <f>VLOOKUP($D2756,'NI-Soc'!$B$1:$Q$2048,17,FALSE)</f>
        <v>#REF!</v>
      </c>
      <c r="W2756" s="1214" t="e">
        <f>VLOOKUP($D2756,'NI-Soc'!$B$1:$Q$2048,18,FALSE)</f>
        <v>#REF!</v>
      </c>
      <c r="X2756" s="1214" t="e">
        <f>VLOOKUP($D2756,'NI-Soc'!$B$1:$Q$2048,19,FALSE)</f>
        <v>#REF!</v>
      </c>
    </row>
    <row r="2757" spans="1:24" hidden="1">
      <c r="A2757" s="508"/>
      <c r="B2757" s="508"/>
      <c r="C2757" s="508"/>
      <c r="D2757" s="1214" t="s">
        <v>766</v>
      </c>
      <c r="E2757" s="1215" t="s">
        <v>3067</v>
      </c>
      <c r="F2757" s="1202" t="s">
        <v>157</v>
      </c>
      <c r="G2757" s="1202"/>
      <c r="H2757" s="1205"/>
      <c r="I2757" s="1202" t="s">
        <v>53</v>
      </c>
      <c r="J2757" s="1202"/>
      <c r="K2757" s="1202"/>
      <c r="L2757" s="1202"/>
      <c r="M2757" s="1202" t="s">
        <v>748</v>
      </c>
      <c r="N2757" s="1203" t="s">
        <v>768</v>
      </c>
      <c r="O2757" s="1203"/>
      <c r="P2757" s="1203"/>
      <c r="Q2757" s="1203"/>
      <c r="R2757" s="1203"/>
      <c r="S2757" s="1214">
        <f>VLOOKUP($D2757,'NI-Soc'!$B$1:$Q$2048,12,FALSE)</f>
        <v>0</v>
      </c>
      <c r="T2757" s="1214">
        <f>VLOOKUP($D2757,'NI-Soc'!$B$1:$Q$2048,13,FALSE)</f>
        <v>0</v>
      </c>
      <c r="U2757" s="1214">
        <f>VLOOKUP($D2757,'NI-Soc'!$B$1:$Q$2048,16,FALSE)</f>
        <v>0</v>
      </c>
      <c r="V2757" s="1214" t="e">
        <f>VLOOKUP($D2757,'NI-Soc'!$B$1:$Q$2048,17,FALSE)</f>
        <v>#REF!</v>
      </c>
      <c r="W2757" s="1214" t="e">
        <f>VLOOKUP($D2757,'NI-Soc'!$B$1:$Q$2048,18,FALSE)</f>
        <v>#REF!</v>
      </c>
      <c r="X2757" s="1214" t="e">
        <f>VLOOKUP($D2757,'NI-Soc'!$B$1:$Q$2048,19,FALSE)</f>
        <v>#REF!</v>
      </c>
    </row>
    <row r="2758" spans="1:24" ht="27" hidden="1">
      <c r="A2758" s="508"/>
      <c r="B2758" s="508"/>
      <c r="C2758" s="508"/>
      <c r="D2758" s="1214" t="s">
        <v>769</v>
      </c>
      <c r="E2758" s="1215" t="s">
        <v>3067</v>
      </c>
      <c r="F2758" s="1202" t="s">
        <v>157</v>
      </c>
      <c r="G2758" s="1202"/>
      <c r="H2758" s="1205"/>
      <c r="I2758" s="1202" t="s">
        <v>53</v>
      </c>
      <c r="J2758" s="1202"/>
      <c r="K2758" s="1202"/>
      <c r="L2758" s="1202"/>
      <c r="M2758" s="1202" t="s">
        <v>748</v>
      </c>
      <c r="N2758" s="1203" t="s">
        <v>770</v>
      </c>
      <c r="O2758" s="1203"/>
      <c r="P2758" s="1203"/>
      <c r="Q2758" s="1203"/>
      <c r="R2758" s="1203"/>
      <c r="S2758" s="1214">
        <f>VLOOKUP($D2758,'NI-Soc'!$B$1:$Q$2048,12,FALSE)</f>
        <v>0</v>
      </c>
      <c r="T2758" s="1214">
        <f>VLOOKUP($D2758,'NI-Soc'!$B$1:$Q$2048,13,FALSE)</f>
        <v>0</v>
      </c>
      <c r="U2758" s="1214">
        <f>VLOOKUP($D2758,'NI-Soc'!$B$1:$Q$2048,16,FALSE)</f>
        <v>0</v>
      </c>
      <c r="V2758" s="1214" t="e">
        <f>VLOOKUP($D2758,'NI-Soc'!$B$1:$Q$2048,17,FALSE)</f>
        <v>#REF!</v>
      </c>
      <c r="W2758" s="1214" t="e">
        <f>VLOOKUP($D2758,'NI-Soc'!$B$1:$Q$2048,18,FALSE)</f>
        <v>#REF!</v>
      </c>
      <c r="X2758" s="1214" t="e">
        <f>VLOOKUP($D2758,'NI-Soc'!$B$1:$Q$2048,19,FALSE)</f>
        <v>#REF!</v>
      </c>
    </row>
    <row r="2759" spans="1:24" hidden="1">
      <c r="A2759" s="508"/>
      <c r="B2759" s="508"/>
      <c r="C2759" s="508"/>
      <c r="D2759" s="1214" t="s">
        <v>771</v>
      </c>
      <c r="E2759" s="1215" t="s">
        <v>3067</v>
      </c>
      <c r="F2759" s="1202"/>
      <c r="G2759" s="1202"/>
      <c r="H2759" s="1202"/>
      <c r="I2759" s="1202" t="s">
        <v>53</v>
      </c>
      <c r="J2759" s="1202"/>
      <c r="K2759" s="1202"/>
      <c r="L2759" s="1202"/>
      <c r="M2759" s="1202" t="s">
        <v>748</v>
      </c>
      <c r="N2759" s="1203" t="s">
        <v>772</v>
      </c>
      <c r="O2759" s="1203"/>
      <c r="P2759" s="1203"/>
      <c r="Q2759" s="1203"/>
      <c r="R2759" s="1203"/>
      <c r="S2759" s="1214">
        <f>VLOOKUP($D2759,'NI-Soc'!$B$1:$Q$2048,12,FALSE)</f>
        <v>0</v>
      </c>
      <c r="T2759" s="1214">
        <f>VLOOKUP($D2759,'NI-Soc'!$B$1:$Q$2048,13,FALSE)</f>
        <v>0</v>
      </c>
      <c r="U2759" s="1214">
        <f>VLOOKUP($D2759,'NI-Soc'!$B$1:$Q$2048,16,FALSE)</f>
        <v>0</v>
      </c>
      <c r="V2759" s="1214" t="e">
        <f>VLOOKUP($D2759,'NI-Soc'!$B$1:$Q$2048,17,FALSE)</f>
        <v>#REF!</v>
      </c>
      <c r="W2759" s="1214" t="e">
        <f>VLOOKUP($D2759,'NI-Soc'!$B$1:$Q$2048,18,FALSE)</f>
        <v>#REF!</v>
      </c>
      <c r="X2759" s="1214" t="e">
        <f>VLOOKUP($D2759,'NI-Soc'!$B$1:$Q$2048,19,FALSE)</f>
        <v>#REF!</v>
      </c>
    </row>
    <row r="2760" spans="1:24" hidden="1">
      <c r="A2760" s="508"/>
      <c r="B2760" s="508"/>
      <c r="C2760" s="508"/>
      <c r="D2760" s="1214" t="s">
        <v>773</v>
      </c>
      <c r="E2760" s="1215" t="s">
        <v>3067</v>
      </c>
      <c r="F2760" s="1202"/>
      <c r="G2760" s="1202"/>
      <c r="H2760" s="1202"/>
      <c r="I2760" s="1202" t="s">
        <v>53</v>
      </c>
      <c r="J2760" s="1202"/>
      <c r="K2760" s="1202"/>
      <c r="L2760" s="1202"/>
      <c r="M2760" s="1202" t="s">
        <v>748</v>
      </c>
      <c r="N2760" s="1203" t="s">
        <v>774</v>
      </c>
      <c r="O2760" s="1203"/>
      <c r="P2760" s="1203"/>
      <c r="Q2760" s="1203"/>
      <c r="R2760" s="1203"/>
      <c r="S2760" s="1214">
        <f>VLOOKUP($D2760,'NI-Soc'!$B$1:$Q$2048,12,FALSE)</f>
        <v>0</v>
      </c>
      <c r="T2760" s="1214">
        <f>VLOOKUP($D2760,'NI-Soc'!$B$1:$Q$2048,13,FALSE)</f>
        <v>0</v>
      </c>
      <c r="U2760" s="1214">
        <f>VLOOKUP($D2760,'NI-Soc'!$B$1:$Q$2048,16,FALSE)</f>
        <v>0</v>
      </c>
      <c r="V2760" s="1214" t="e">
        <f>VLOOKUP($D2760,'NI-Soc'!$B$1:$Q$2048,17,FALSE)</f>
        <v>#REF!</v>
      </c>
      <c r="W2760" s="1214" t="e">
        <f>VLOOKUP($D2760,'NI-Soc'!$B$1:$Q$2048,18,FALSE)</f>
        <v>#REF!</v>
      </c>
      <c r="X2760" s="1214" t="e">
        <f>VLOOKUP($D2760,'NI-Soc'!$B$1:$Q$2048,19,FALSE)</f>
        <v>#REF!</v>
      </c>
    </row>
    <row r="2761" spans="1:24" hidden="1">
      <c r="A2761" s="508"/>
      <c r="B2761" s="508"/>
      <c r="C2761" s="508"/>
      <c r="D2761" s="1214" t="s">
        <v>775</v>
      </c>
      <c r="E2761" s="1215" t="s">
        <v>3067</v>
      </c>
      <c r="F2761" s="1202" t="s">
        <v>157</v>
      </c>
      <c r="G2761" s="1202"/>
      <c r="H2761" s="1205"/>
      <c r="I2761" s="1202" t="s">
        <v>53</v>
      </c>
      <c r="J2761" s="1202"/>
      <c r="K2761" s="1202"/>
      <c r="L2761" s="1202"/>
      <c r="M2761" s="1202" t="s">
        <v>748</v>
      </c>
      <c r="N2761" s="1203" t="s">
        <v>776</v>
      </c>
      <c r="O2761" s="1203"/>
      <c r="P2761" s="1203"/>
      <c r="Q2761" s="1203"/>
      <c r="R2761" s="1203"/>
      <c r="S2761" s="1214">
        <f>VLOOKUP($D2761,'NI-Soc'!$B$1:$Q$2048,12,FALSE)</f>
        <v>0</v>
      </c>
      <c r="T2761" s="1214">
        <f>VLOOKUP($D2761,'NI-Soc'!$B$1:$Q$2048,13,FALSE)</f>
        <v>0</v>
      </c>
      <c r="U2761" s="1214">
        <f>VLOOKUP($D2761,'NI-Soc'!$B$1:$Q$2048,16,FALSE)</f>
        <v>0</v>
      </c>
      <c r="V2761" s="1214" t="e">
        <f>VLOOKUP($D2761,'NI-Soc'!$B$1:$Q$2048,17,FALSE)</f>
        <v>#REF!</v>
      </c>
      <c r="W2761" s="1214" t="e">
        <f>VLOOKUP($D2761,'NI-Soc'!$B$1:$Q$2048,18,FALSE)</f>
        <v>#REF!</v>
      </c>
      <c r="X2761" s="1214" t="e">
        <f>VLOOKUP($D2761,'NI-Soc'!$B$1:$Q$2048,19,FALSE)</f>
        <v>#REF!</v>
      </c>
    </row>
    <row r="2762" spans="1:24" ht="27" hidden="1">
      <c r="A2762" s="508"/>
      <c r="B2762" s="508"/>
      <c r="C2762" s="508"/>
      <c r="D2762" s="1214" t="s">
        <v>777</v>
      </c>
      <c r="E2762" s="1215" t="s">
        <v>3067</v>
      </c>
      <c r="F2762" s="1202" t="s">
        <v>157</v>
      </c>
      <c r="G2762" s="1202"/>
      <c r="H2762" s="1205"/>
      <c r="I2762" s="1202" t="s">
        <v>53</v>
      </c>
      <c r="J2762" s="1202"/>
      <c r="K2762" s="1202"/>
      <c r="L2762" s="1202"/>
      <c r="M2762" s="1202" t="s">
        <v>748</v>
      </c>
      <c r="N2762" s="1203" t="s">
        <v>778</v>
      </c>
      <c r="O2762" s="1203"/>
      <c r="P2762" s="1203"/>
      <c r="Q2762" s="1203"/>
      <c r="R2762" s="1203"/>
      <c r="S2762" s="1214">
        <f>VLOOKUP($D2762,'NI-Soc'!$B$1:$Q$2048,12,FALSE)</f>
        <v>0</v>
      </c>
      <c r="T2762" s="1214">
        <f>VLOOKUP($D2762,'NI-Soc'!$B$1:$Q$2048,13,FALSE)</f>
        <v>0</v>
      </c>
      <c r="U2762" s="1214">
        <f>VLOOKUP($D2762,'NI-Soc'!$B$1:$Q$2048,16,FALSE)</f>
        <v>0</v>
      </c>
      <c r="V2762" s="1214" t="e">
        <f>VLOOKUP($D2762,'NI-Soc'!$B$1:$Q$2048,17,FALSE)</f>
        <v>#REF!</v>
      </c>
      <c r="W2762" s="1214" t="e">
        <f>VLOOKUP($D2762,'NI-Soc'!$B$1:$Q$2048,18,FALSE)</f>
        <v>#REF!</v>
      </c>
      <c r="X2762" s="1214" t="e">
        <f>VLOOKUP($D2762,'NI-Soc'!$B$1:$Q$2048,19,FALSE)</f>
        <v>#REF!</v>
      </c>
    </row>
    <row r="2763" spans="1:24" hidden="1">
      <c r="A2763" s="508"/>
      <c r="B2763" s="508"/>
      <c r="C2763" s="508"/>
      <c r="D2763" s="1214" t="s">
        <v>779</v>
      </c>
      <c r="E2763" s="1215" t="s">
        <v>3067</v>
      </c>
      <c r="F2763" s="1202"/>
      <c r="G2763" s="1202"/>
      <c r="H2763" s="1204"/>
      <c r="I2763" s="1202" t="s">
        <v>53</v>
      </c>
      <c r="J2763" s="1202"/>
      <c r="K2763" s="1202"/>
      <c r="L2763" s="1202"/>
      <c r="M2763" s="1202" t="s">
        <v>748</v>
      </c>
      <c r="N2763" s="1203" t="s">
        <v>781</v>
      </c>
      <c r="O2763" s="1203"/>
      <c r="P2763" s="1203"/>
      <c r="Q2763" s="1203"/>
      <c r="R2763" s="1203"/>
      <c r="S2763" s="1214">
        <f>VLOOKUP($D2763,'NI-Soc'!$B$1:$Q$2048,12,FALSE)</f>
        <v>0</v>
      </c>
      <c r="T2763" s="1214">
        <f>VLOOKUP($D2763,'NI-Soc'!$B$1:$Q$2048,13,FALSE)</f>
        <v>0</v>
      </c>
      <c r="U2763" s="1214">
        <f>VLOOKUP($D2763,'NI-Soc'!$B$1:$Q$2048,16,FALSE)</f>
        <v>0</v>
      </c>
      <c r="V2763" s="1214" t="e">
        <f>VLOOKUP($D2763,'NI-Soc'!$B$1:$Q$2048,17,FALSE)</f>
        <v>#REF!</v>
      </c>
      <c r="W2763" s="1214" t="e">
        <f>VLOOKUP($D2763,'NI-Soc'!$B$1:$Q$2048,18,FALSE)</f>
        <v>#REF!</v>
      </c>
      <c r="X2763" s="1214" t="e">
        <f>VLOOKUP($D2763,'NI-Soc'!$B$1:$Q$2048,19,FALSE)</f>
        <v>#REF!</v>
      </c>
    </row>
    <row r="2764" spans="1:24" hidden="1">
      <c r="A2764" s="508"/>
      <c r="B2764" s="508"/>
      <c r="C2764" s="508"/>
      <c r="D2764" s="1214" t="s">
        <v>782</v>
      </c>
      <c r="E2764" s="1215" t="s">
        <v>3067</v>
      </c>
      <c r="F2764" s="1202"/>
      <c r="G2764" s="1202"/>
      <c r="H2764" s="1204"/>
      <c r="I2764" s="1202" t="s">
        <v>53</v>
      </c>
      <c r="J2764" s="1202"/>
      <c r="K2764" s="1202"/>
      <c r="L2764" s="1202"/>
      <c r="M2764" s="1202" t="s">
        <v>748</v>
      </c>
      <c r="N2764" s="1203" t="s">
        <v>783</v>
      </c>
      <c r="O2764" s="1203"/>
      <c r="P2764" s="1203"/>
      <c r="Q2764" s="1203"/>
      <c r="R2764" s="1203"/>
      <c r="S2764" s="1214">
        <f>VLOOKUP($D2764,'NI-Soc'!$B$1:$Q$2048,12,FALSE)</f>
        <v>0</v>
      </c>
      <c r="T2764" s="1214">
        <f>VLOOKUP($D2764,'NI-Soc'!$B$1:$Q$2048,13,FALSE)</f>
        <v>0</v>
      </c>
      <c r="U2764" s="1214">
        <f>VLOOKUP($D2764,'NI-Soc'!$B$1:$Q$2048,16,FALSE)</f>
        <v>0</v>
      </c>
      <c r="V2764" s="1214" t="e">
        <f>VLOOKUP($D2764,'NI-Soc'!$B$1:$Q$2048,17,FALSE)</f>
        <v>#REF!</v>
      </c>
      <c r="W2764" s="1214" t="e">
        <f>VLOOKUP($D2764,'NI-Soc'!$B$1:$Q$2048,18,FALSE)</f>
        <v>#REF!</v>
      </c>
      <c r="X2764" s="1214" t="e">
        <f>VLOOKUP($D2764,'NI-Soc'!$B$1:$Q$2048,19,FALSE)</f>
        <v>#REF!</v>
      </c>
    </row>
    <row r="2765" spans="1:24" hidden="1">
      <c r="A2765" s="508"/>
      <c r="B2765" s="508"/>
      <c r="C2765" s="508"/>
      <c r="D2765" s="1214" t="s">
        <v>784</v>
      </c>
      <c r="E2765" s="1215" t="s">
        <v>3067</v>
      </c>
      <c r="F2765" s="1202"/>
      <c r="G2765" s="1202"/>
      <c r="H2765" s="1204"/>
      <c r="I2765" s="1202" t="s">
        <v>53</v>
      </c>
      <c r="J2765" s="1202"/>
      <c r="K2765" s="1202"/>
      <c r="L2765" s="1202"/>
      <c r="M2765" s="1202" t="s">
        <v>748</v>
      </c>
      <c r="N2765" s="1203" t="s">
        <v>785</v>
      </c>
      <c r="O2765" s="1203"/>
      <c r="P2765" s="1203"/>
      <c r="Q2765" s="1203"/>
      <c r="R2765" s="1203"/>
      <c r="S2765" s="1214">
        <f>VLOOKUP($D2765,'NI-Soc'!$B$1:$Q$2048,12,FALSE)</f>
        <v>0</v>
      </c>
      <c r="T2765" s="1214">
        <f>VLOOKUP($D2765,'NI-Soc'!$B$1:$Q$2048,13,FALSE)</f>
        <v>0</v>
      </c>
      <c r="U2765" s="1214">
        <f>VLOOKUP($D2765,'NI-Soc'!$B$1:$Q$2048,16,FALSE)</f>
        <v>0</v>
      </c>
      <c r="V2765" s="1214" t="e">
        <f>VLOOKUP($D2765,'NI-Soc'!$B$1:$Q$2048,17,FALSE)</f>
        <v>#REF!</v>
      </c>
      <c r="W2765" s="1214" t="e">
        <f>VLOOKUP($D2765,'NI-Soc'!$B$1:$Q$2048,18,FALSE)</f>
        <v>#REF!</v>
      </c>
      <c r="X2765" s="1214" t="e">
        <f>VLOOKUP($D2765,'NI-Soc'!$B$1:$Q$2048,19,FALSE)</f>
        <v>#REF!</v>
      </c>
    </row>
    <row r="2766" spans="1:24" hidden="1">
      <c r="A2766" s="508"/>
      <c r="B2766" s="508"/>
      <c r="C2766" s="508"/>
      <c r="D2766" s="1214" t="s">
        <v>786</v>
      </c>
      <c r="E2766" s="1215" t="s">
        <v>3067</v>
      </c>
      <c r="F2766" s="1202"/>
      <c r="G2766" s="1202"/>
      <c r="H2766" s="1202"/>
      <c r="I2766" s="1202" t="s">
        <v>53</v>
      </c>
      <c r="J2766" s="1202"/>
      <c r="K2766" s="1202"/>
      <c r="L2766" s="1202"/>
      <c r="M2766" s="1202" t="s">
        <v>748</v>
      </c>
      <c r="N2766" s="1203" t="s">
        <v>787</v>
      </c>
      <c r="O2766" s="1203"/>
      <c r="P2766" s="1203"/>
      <c r="Q2766" s="1203"/>
      <c r="R2766" s="1203"/>
      <c r="S2766" s="1214">
        <f>VLOOKUP($D2766,'NI-Soc'!$B$1:$Q$2048,12,FALSE)</f>
        <v>0</v>
      </c>
      <c r="T2766" s="1214">
        <f>VLOOKUP($D2766,'NI-Soc'!$B$1:$Q$2048,13,FALSE)</f>
        <v>0</v>
      </c>
      <c r="U2766" s="1214">
        <f>VLOOKUP($D2766,'NI-Soc'!$B$1:$Q$2048,16,FALSE)</f>
        <v>0</v>
      </c>
      <c r="V2766" s="1214" t="e">
        <f>VLOOKUP($D2766,'NI-Soc'!$B$1:$Q$2048,17,FALSE)</f>
        <v>#REF!</v>
      </c>
      <c r="W2766" s="1214" t="e">
        <f>VLOOKUP($D2766,'NI-Soc'!$B$1:$Q$2048,18,FALSE)</f>
        <v>#REF!</v>
      </c>
      <c r="X2766" s="1214" t="e">
        <f>VLOOKUP($D2766,'NI-Soc'!$B$1:$Q$2048,19,FALSE)</f>
        <v>#REF!</v>
      </c>
    </row>
    <row r="2767" spans="1:24" ht="27" hidden="1">
      <c r="A2767" s="508"/>
      <c r="B2767" s="508"/>
      <c r="C2767" s="508"/>
      <c r="D2767" s="1214" t="s">
        <v>788</v>
      </c>
      <c r="E2767" s="1215" t="s">
        <v>3067</v>
      </c>
      <c r="F2767" s="1202"/>
      <c r="G2767" s="1202"/>
      <c r="H2767" s="1202"/>
      <c r="I2767" s="1202" t="s">
        <v>53</v>
      </c>
      <c r="J2767" s="1202"/>
      <c r="K2767" s="1202"/>
      <c r="L2767" s="1202"/>
      <c r="M2767" s="1202" t="s">
        <v>748</v>
      </c>
      <c r="N2767" s="1203" t="s">
        <v>789</v>
      </c>
      <c r="O2767" s="319"/>
      <c r="P2767" s="319"/>
      <c r="Q2767" s="319"/>
      <c r="R2767" s="319"/>
      <c r="S2767" s="1214">
        <f>VLOOKUP($D2767,'NI-Soc'!$B$1:$Q$2048,12,FALSE)</f>
        <v>0</v>
      </c>
      <c r="T2767" s="1214">
        <f>VLOOKUP($D2767,'NI-Soc'!$B$1:$Q$2048,13,FALSE)</f>
        <v>0</v>
      </c>
      <c r="U2767" s="1214">
        <f>VLOOKUP($D2767,'NI-Soc'!$B$1:$Q$2048,16,FALSE)</f>
        <v>0</v>
      </c>
      <c r="V2767" s="1214" t="e">
        <f>VLOOKUP($D2767,'NI-Soc'!$B$1:$Q$2048,17,FALSE)</f>
        <v>#REF!</v>
      </c>
      <c r="W2767" s="1214" t="e">
        <f>VLOOKUP($D2767,'NI-Soc'!$B$1:$Q$2048,18,FALSE)</f>
        <v>#REF!</v>
      </c>
      <c r="X2767" s="1214" t="e">
        <f>VLOOKUP($D2767,'NI-Soc'!$B$1:$Q$2048,19,FALSE)</f>
        <v>#REF!</v>
      </c>
    </row>
    <row r="2768" spans="1:24" hidden="1">
      <c r="A2768" s="508"/>
      <c r="B2768" s="508"/>
      <c r="C2768" s="508"/>
      <c r="D2768" s="1214" t="s">
        <v>790</v>
      </c>
      <c r="E2768" s="1215" t="s">
        <v>3067</v>
      </c>
      <c r="F2768" s="1202"/>
      <c r="G2768" s="1202"/>
      <c r="H2768" s="1202"/>
      <c r="I2768" s="1202" t="s">
        <v>53</v>
      </c>
      <c r="J2768" s="1202"/>
      <c r="K2768" s="1202"/>
      <c r="L2768" s="1202"/>
      <c r="M2768" s="1202" t="s">
        <v>748</v>
      </c>
      <c r="N2768" s="1203" t="s">
        <v>791</v>
      </c>
      <c r="O2768" s="1203"/>
      <c r="P2768" s="1203"/>
      <c r="Q2768" s="1203"/>
      <c r="R2768" s="1203"/>
      <c r="S2768" s="1214">
        <f>VLOOKUP($D2768,'NI-Soc'!$B$1:$Q$2048,12,FALSE)</f>
        <v>0</v>
      </c>
      <c r="T2768" s="1214">
        <f>VLOOKUP($D2768,'NI-Soc'!$B$1:$Q$2048,13,FALSE)</f>
        <v>0</v>
      </c>
      <c r="U2768" s="1214">
        <f>VLOOKUP($D2768,'NI-Soc'!$B$1:$Q$2048,16,FALSE)</f>
        <v>0</v>
      </c>
      <c r="V2768" s="1214" t="e">
        <f>VLOOKUP($D2768,'NI-Soc'!$B$1:$Q$2048,17,FALSE)</f>
        <v>#REF!</v>
      </c>
      <c r="W2768" s="1214" t="e">
        <f>VLOOKUP($D2768,'NI-Soc'!$B$1:$Q$2048,18,FALSE)</f>
        <v>#REF!</v>
      </c>
      <c r="X2768" s="1214" t="e">
        <f>VLOOKUP($D2768,'NI-Soc'!$B$1:$Q$2048,19,FALSE)</f>
        <v>#REF!</v>
      </c>
    </row>
    <row r="2769" spans="1:24" ht="27" hidden="1">
      <c r="A2769" s="508"/>
      <c r="B2769" s="508"/>
      <c r="C2769" s="508"/>
      <c r="D2769" s="1214" t="s">
        <v>792</v>
      </c>
      <c r="E2769" s="1215" t="s">
        <v>3067</v>
      </c>
      <c r="F2769" s="1202" t="s">
        <v>157</v>
      </c>
      <c r="G2769" s="1202"/>
      <c r="H2769" s="1205"/>
      <c r="I2769" s="1202" t="s">
        <v>53</v>
      </c>
      <c r="J2769" s="1202"/>
      <c r="K2769" s="1202"/>
      <c r="L2769" s="1202"/>
      <c r="M2769" s="1202" t="s">
        <v>748</v>
      </c>
      <c r="N2769" s="1203" t="s">
        <v>793</v>
      </c>
      <c r="O2769" s="319"/>
      <c r="P2769" s="319"/>
      <c r="Q2769" s="319"/>
      <c r="R2769" s="319"/>
      <c r="S2769" s="1214">
        <f>VLOOKUP($D2769,'NI-Soc'!$B$1:$Q$2048,12,FALSE)</f>
        <v>0</v>
      </c>
      <c r="T2769" s="1214">
        <f>VLOOKUP($D2769,'NI-Soc'!$B$1:$Q$2048,13,FALSE)</f>
        <v>0</v>
      </c>
      <c r="U2769" s="1214">
        <f>VLOOKUP($D2769,'NI-Soc'!$B$1:$Q$2048,16,FALSE)</f>
        <v>0</v>
      </c>
      <c r="V2769" s="1214" t="e">
        <f>VLOOKUP($D2769,'NI-Soc'!$B$1:$Q$2048,17,FALSE)</f>
        <v>#REF!</v>
      </c>
      <c r="W2769" s="1214" t="e">
        <f>VLOOKUP($D2769,'NI-Soc'!$B$1:$Q$2048,18,FALSE)</f>
        <v>#REF!</v>
      </c>
      <c r="X2769" s="1214" t="e">
        <f>VLOOKUP($D2769,'NI-Soc'!$B$1:$Q$2048,19,FALSE)</f>
        <v>#REF!</v>
      </c>
    </row>
    <row r="2770" spans="1:24" ht="27" hidden="1">
      <c r="A2770" s="508"/>
      <c r="B2770" s="508"/>
      <c r="C2770" s="508"/>
      <c r="D2770" s="1214" t="s">
        <v>794</v>
      </c>
      <c r="E2770" s="1215" t="s">
        <v>3067</v>
      </c>
      <c r="F2770" s="1202" t="s">
        <v>157</v>
      </c>
      <c r="G2770" s="1202"/>
      <c r="H2770" s="1205"/>
      <c r="I2770" s="1202" t="s">
        <v>53</v>
      </c>
      <c r="J2770" s="1202"/>
      <c r="K2770" s="1202"/>
      <c r="L2770" s="1202"/>
      <c r="M2770" s="1202" t="s">
        <v>748</v>
      </c>
      <c r="N2770" s="1203" t="s">
        <v>795</v>
      </c>
      <c r="O2770" s="319"/>
      <c r="P2770" s="319"/>
      <c r="Q2770" s="319"/>
      <c r="R2770" s="319"/>
      <c r="S2770" s="1214">
        <f>VLOOKUP($D2770,'NI-Soc'!$B$1:$Q$2048,12,FALSE)</f>
        <v>0</v>
      </c>
      <c r="T2770" s="1214">
        <f>VLOOKUP($D2770,'NI-Soc'!$B$1:$Q$2048,13,FALSE)</f>
        <v>0</v>
      </c>
      <c r="U2770" s="1214">
        <f>VLOOKUP($D2770,'NI-Soc'!$B$1:$Q$2048,16,FALSE)</f>
        <v>0</v>
      </c>
      <c r="V2770" s="1214" t="e">
        <f>VLOOKUP($D2770,'NI-Soc'!$B$1:$Q$2048,17,FALSE)</f>
        <v>#REF!</v>
      </c>
      <c r="W2770" s="1214" t="e">
        <f>VLOOKUP($D2770,'NI-Soc'!$B$1:$Q$2048,18,FALSE)</f>
        <v>#REF!</v>
      </c>
      <c r="X2770" s="1214" t="e">
        <f>VLOOKUP($D2770,'NI-Soc'!$B$1:$Q$2048,19,FALSE)</f>
        <v>#REF!</v>
      </c>
    </row>
    <row r="2771" spans="1:24" ht="27" hidden="1">
      <c r="A2771" s="508"/>
      <c r="B2771" s="508"/>
      <c r="C2771" s="508"/>
      <c r="D2771" s="1214" t="s">
        <v>796</v>
      </c>
      <c r="E2771" s="1215" t="s">
        <v>3067</v>
      </c>
      <c r="F2771" s="1202"/>
      <c r="G2771" s="1202"/>
      <c r="H2771" s="1205"/>
      <c r="I2771" s="1202" t="s">
        <v>53</v>
      </c>
      <c r="J2771" s="1202"/>
      <c r="K2771" s="1202"/>
      <c r="L2771" s="1202"/>
      <c r="M2771" s="1202" t="s">
        <v>748</v>
      </c>
      <c r="N2771" s="1203" t="s">
        <v>797</v>
      </c>
      <c r="O2771" s="319"/>
      <c r="P2771" s="319"/>
      <c r="Q2771" s="319"/>
      <c r="R2771" s="319"/>
      <c r="S2771" s="1214">
        <f>VLOOKUP($D2771,'NI-Soc'!$B$1:$Q$2048,12,FALSE)</f>
        <v>0</v>
      </c>
      <c r="T2771" s="1214">
        <f>VLOOKUP($D2771,'NI-Soc'!$B$1:$Q$2048,13,FALSE)</f>
        <v>0</v>
      </c>
      <c r="U2771" s="1214">
        <f>VLOOKUP($D2771,'NI-Soc'!$B$1:$Q$2048,16,FALSE)</f>
        <v>0</v>
      </c>
      <c r="V2771" s="1214" t="e">
        <f>VLOOKUP($D2771,'NI-Soc'!$B$1:$Q$2048,17,FALSE)</f>
        <v>#REF!</v>
      </c>
      <c r="W2771" s="1214" t="e">
        <f>VLOOKUP($D2771,'NI-Soc'!$B$1:$Q$2048,18,FALSE)</f>
        <v>#REF!</v>
      </c>
      <c r="X2771" s="1214" t="e">
        <f>VLOOKUP($D2771,'NI-Soc'!$B$1:$Q$2048,19,FALSE)</f>
        <v>#REF!</v>
      </c>
    </row>
    <row r="2772" spans="1:24" ht="27" hidden="1">
      <c r="A2772" s="508"/>
      <c r="B2772" s="508"/>
      <c r="C2772" s="508"/>
      <c r="D2772" s="1214" t="s">
        <v>798</v>
      </c>
      <c r="E2772" s="1215" t="s">
        <v>3067</v>
      </c>
      <c r="F2772" s="1202" t="s">
        <v>157</v>
      </c>
      <c r="G2772" s="1202"/>
      <c r="H2772" s="1205"/>
      <c r="I2772" s="1202" t="s">
        <v>53</v>
      </c>
      <c r="J2772" s="1202"/>
      <c r="K2772" s="1202"/>
      <c r="L2772" s="1202"/>
      <c r="M2772" s="1202" t="s">
        <v>748</v>
      </c>
      <c r="N2772" s="1203" t="s">
        <v>799</v>
      </c>
      <c r="O2772" s="1203"/>
      <c r="P2772" s="1203"/>
      <c r="Q2772" s="1203"/>
      <c r="R2772" s="1203"/>
      <c r="S2772" s="1214">
        <f>VLOOKUP($D2772,'NI-Soc'!$B$1:$Q$2048,12,FALSE)</f>
        <v>0</v>
      </c>
      <c r="T2772" s="1214">
        <f>VLOOKUP($D2772,'NI-Soc'!$B$1:$Q$2048,13,FALSE)</f>
        <v>0</v>
      </c>
      <c r="U2772" s="1214">
        <f>VLOOKUP($D2772,'NI-Soc'!$B$1:$Q$2048,16,FALSE)</f>
        <v>0</v>
      </c>
      <c r="V2772" s="1214" t="e">
        <f>VLOOKUP($D2772,'NI-Soc'!$B$1:$Q$2048,17,FALSE)</f>
        <v>#REF!</v>
      </c>
      <c r="W2772" s="1214" t="e">
        <f>VLOOKUP($D2772,'NI-Soc'!$B$1:$Q$2048,18,FALSE)</f>
        <v>#REF!</v>
      </c>
      <c r="X2772" s="1214" t="e">
        <f>VLOOKUP($D2772,'NI-Soc'!$B$1:$Q$2048,19,FALSE)</f>
        <v>#REF!</v>
      </c>
    </row>
    <row r="2773" spans="1:24" hidden="1">
      <c r="A2773" s="508"/>
      <c r="B2773" s="508"/>
      <c r="C2773" s="508"/>
      <c r="D2773" s="1214" t="s">
        <v>800</v>
      </c>
      <c r="E2773" s="1215" t="s">
        <v>3067</v>
      </c>
      <c r="F2773" s="1202"/>
      <c r="G2773" s="1202"/>
      <c r="H2773" s="1204"/>
      <c r="I2773" s="1202" t="s">
        <v>53</v>
      </c>
      <c r="J2773" s="1202"/>
      <c r="K2773" s="1202"/>
      <c r="L2773" s="1202"/>
      <c r="M2773" s="1202" t="s">
        <v>748</v>
      </c>
      <c r="N2773" s="1203" t="s">
        <v>802</v>
      </c>
      <c r="O2773" s="1203"/>
      <c r="P2773" s="1203"/>
      <c r="Q2773" s="1203"/>
      <c r="R2773" s="1203"/>
      <c r="S2773" s="1214">
        <f>VLOOKUP($D2773,'NI-Soc'!$B$1:$Q$2048,12,FALSE)</f>
        <v>0</v>
      </c>
      <c r="T2773" s="1214">
        <f>VLOOKUP($D2773,'NI-Soc'!$B$1:$Q$2048,13,FALSE)</f>
        <v>0</v>
      </c>
      <c r="U2773" s="1214">
        <f>VLOOKUP($D2773,'NI-Soc'!$B$1:$Q$2048,16,FALSE)</f>
        <v>0</v>
      </c>
      <c r="V2773" s="1214" t="e">
        <f>VLOOKUP($D2773,'NI-Soc'!$B$1:$Q$2048,17,FALSE)</f>
        <v>#REF!</v>
      </c>
      <c r="W2773" s="1214" t="e">
        <f>VLOOKUP($D2773,'NI-Soc'!$B$1:$Q$2048,18,FALSE)</f>
        <v>#REF!</v>
      </c>
      <c r="X2773" s="1214" t="e">
        <f>VLOOKUP($D2773,'NI-Soc'!$B$1:$Q$2048,19,FALSE)</f>
        <v>#REF!</v>
      </c>
    </row>
    <row r="2774" spans="1:24" hidden="1">
      <c r="A2774" s="508"/>
      <c r="B2774" s="508"/>
      <c r="C2774" s="508"/>
      <c r="D2774" s="1214" t="s">
        <v>803</v>
      </c>
      <c r="E2774" s="1215" t="s">
        <v>3067</v>
      </c>
      <c r="F2774" s="1202"/>
      <c r="G2774" s="1202"/>
      <c r="H2774" s="1205"/>
      <c r="I2774" s="1202" t="s">
        <v>53</v>
      </c>
      <c r="J2774" s="1202"/>
      <c r="K2774" s="1202"/>
      <c r="L2774" s="1202"/>
      <c r="M2774" s="1202" t="s">
        <v>748</v>
      </c>
      <c r="N2774" s="1203" t="s">
        <v>806</v>
      </c>
      <c r="O2774" s="1203"/>
      <c r="P2774" s="1203"/>
      <c r="Q2774" s="1203"/>
      <c r="R2774" s="1203"/>
      <c r="S2774" s="1214">
        <f>VLOOKUP($D2774,'NI-Soc'!$B$1:$Q$2048,12,FALSE)</f>
        <v>0</v>
      </c>
      <c r="T2774" s="1214">
        <f>VLOOKUP($D2774,'NI-Soc'!$B$1:$Q$2048,13,FALSE)</f>
        <v>0</v>
      </c>
      <c r="U2774" s="1214">
        <f>VLOOKUP($D2774,'NI-Soc'!$B$1:$Q$2048,16,FALSE)</f>
        <v>0</v>
      </c>
      <c r="V2774" s="1214" t="e">
        <f>VLOOKUP($D2774,'NI-Soc'!$B$1:$Q$2048,17,FALSE)</f>
        <v>#REF!</v>
      </c>
      <c r="W2774" s="1214" t="e">
        <f>VLOOKUP($D2774,'NI-Soc'!$B$1:$Q$2048,18,FALSE)</f>
        <v>#REF!</v>
      </c>
      <c r="X2774" s="1214" t="e">
        <f>VLOOKUP($D2774,'NI-Soc'!$B$1:$Q$2048,19,FALSE)</f>
        <v>#REF!</v>
      </c>
    </row>
    <row r="2775" spans="1:24" hidden="1">
      <c r="A2775" s="508"/>
      <c r="B2775" s="508"/>
      <c r="C2775" s="508"/>
      <c r="D2775" s="1214" t="s">
        <v>808</v>
      </c>
      <c r="E2775" s="1215" t="s">
        <v>3067</v>
      </c>
      <c r="F2775" s="1202"/>
      <c r="G2775" s="1202"/>
      <c r="H2775" s="1205"/>
      <c r="I2775" s="1202" t="s">
        <v>53</v>
      </c>
      <c r="J2775" s="1202"/>
      <c r="K2775" s="1202"/>
      <c r="L2775" s="1202"/>
      <c r="M2775" s="1202" t="s">
        <v>748</v>
      </c>
      <c r="N2775" s="1202" t="s">
        <v>810</v>
      </c>
      <c r="O2775" s="1203"/>
      <c r="P2775" s="1203"/>
      <c r="Q2775" s="1203"/>
      <c r="R2775" s="1203"/>
      <c r="S2775" s="1214">
        <f>VLOOKUP($D2775,'NI-Soc'!$B$1:$Q$2048,12,FALSE)</f>
        <v>0</v>
      </c>
      <c r="T2775" s="1214">
        <f>VLOOKUP($D2775,'NI-Soc'!$B$1:$Q$2048,13,FALSE)</f>
        <v>0</v>
      </c>
      <c r="U2775" s="1214">
        <f>VLOOKUP($D2775,'NI-Soc'!$B$1:$Q$2048,16,FALSE)</f>
        <v>0</v>
      </c>
      <c r="V2775" s="1214" t="e">
        <f>VLOOKUP($D2775,'NI-Soc'!$B$1:$Q$2048,17,FALSE)</f>
        <v>#REF!</v>
      </c>
      <c r="W2775" s="1214" t="e">
        <f>VLOOKUP($D2775,'NI-Soc'!$B$1:$Q$2048,18,FALSE)</f>
        <v>#REF!</v>
      </c>
      <c r="X2775" s="1214" t="e">
        <f>VLOOKUP($D2775,'NI-Soc'!$B$1:$Q$2048,19,FALSE)</f>
        <v>#REF!</v>
      </c>
    </row>
    <row r="2776" spans="1:24" hidden="1">
      <c r="A2776" s="508"/>
      <c r="B2776" s="508"/>
      <c r="C2776" s="508"/>
      <c r="D2776" s="1214" t="s">
        <v>814</v>
      </c>
      <c r="E2776" s="1215" t="s">
        <v>3067</v>
      </c>
      <c r="F2776" s="1202"/>
      <c r="G2776" s="1202"/>
      <c r="H2776" s="1205"/>
      <c r="I2776" s="1202" t="s">
        <v>53</v>
      </c>
      <c r="J2776" s="1202"/>
      <c r="K2776" s="1202"/>
      <c r="L2776" s="1202"/>
      <c r="M2776" s="1202" t="s">
        <v>748</v>
      </c>
      <c r="N2776" s="1202" t="s">
        <v>816</v>
      </c>
      <c r="O2776" s="1203"/>
      <c r="P2776" s="1203"/>
      <c r="Q2776" s="1203"/>
      <c r="R2776" s="1203"/>
      <c r="S2776" s="1214">
        <f>VLOOKUP($D2776,'NI-Soc'!$B$1:$Q$2048,12,FALSE)</f>
        <v>0</v>
      </c>
      <c r="T2776" s="1214">
        <f>VLOOKUP($D2776,'NI-Soc'!$B$1:$Q$2048,13,FALSE)</f>
        <v>0</v>
      </c>
      <c r="U2776" s="1214">
        <f>VLOOKUP($D2776,'NI-Soc'!$B$1:$Q$2048,16,FALSE)</f>
        <v>0</v>
      </c>
      <c r="V2776" s="1214" t="e">
        <f>VLOOKUP($D2776,'NI-Soc'!$B$1:$Q$2048,17,FALSE)</f>
        <v>#REF!</v>
      </c>
      <c r="W2776" s="1214" t="e">
        <f>VLOOKUP($D2776,'NI-Soc'!$B$1:$Q$2048,18,FALSE)</f>
        <v>#REF!</v>
      </c>
      <c r="X2776" s="1214" t="e">
        <f>VLOOKUP($D2776,'NI-Soc'!$B$1:$Q$2048,19,FALSE)</f>
        <v>#REF!</v>
      </c>
    </row>
    <row r="2777" spans="1:24" hidden="1">
      <c r="A2777" s="508"/>
      <c r="B2777" s="508"/>
      <c r="C2777" s="508"/>
      <c r="D2777" s="1214" t="s">
        <v>817</v>
      </c>
      <c r="E2777" s="1215" t="s">
        <v>3067</v>
      </c>
      <c r="F2777" s="1202"/>
      <c r="G2777" s="1202"/>
      <c r="H2777" s="1204"/>
      <c r="I2777" s="1202" t="s">
        <v>53</v>
      </c>
      <c r="J2777" s="1202"/>
      <c r="K2777" s="1202"/>
      <c r="L2777" s="1202"/>
      <c r="M2777" s="1202" t="s">
        <v>748</v>
      </c>
      <c r="N2777" s="1203" t="s">
        <v>819</v>
      </c>
      <c r="O2777" s="1203"/>
      <c r="P2777" s="1203"/>
      <c r="Q2777" s="1203"/>
      <c r="R2777" s="1203"/>
      <c r="S2777" s="1214">
        <f>VLOOKUP($D2777,'NI-Soc'!$B$1:$Q$2048,12,FALSE)</f>
        <v>0</v>
      </c>
      <c r="T2777" s="1214">
        <f>VLOOKUP($D2777,'NI-Soc'!$B$1:$Q$2048,13,FALSE)</f>
        <v>0</v>
      </c>
      <c r="U2777" s="1214">
        <f>VLOOKUP($D2777,'NI-Soc'!$B$1:$Q$2048,16,FALSE)</f>
        <v>0</v>
      </c>
      <c r="V2777" s="1214" t="e">
        <f>VLOOKUP($D2777,'NI-Soc'!$B$1:$Q$2048,17,FALSE)</f>
        <v>#REF!</v>
      </c>
      <c r="W2777" s="1214" t="e">
        <f>VLOOKUP($D2777,'NI-Soc'!$B$1:$Q$2048,18,FALSE)</f>
        <v>#REF!</v>
      </c>
      <c r="X2777" s="1214" t="e">
        <f>VLOOKUP($D2777,'NI-Soc'!$B$1:$Q$2048,19,FALSE)</f>
        <v>#REF!</v>
      </c>
    </row>
    <row r="2778" spans="1:24" ht="40.5" hidden="1">
      <c r="A2778" s="508"/>
      <c r="B2778" s="508"/>
      <c r="C2778" s="508"/>
      <c r="D2778" s="1214" t="s">
        <v>822</v>
      </c>
      <c r="E2778" s="1215" t="s">
        <v>3067</v>
      </c>
      <c r="F2778" s="1202"/>
      <c r="G2778" s="1202"/>
      <c r="H2778" s="1205"/>
      <c r="I2778" s="1202" t="s">
        <v>53</v>
      </c>
      <c r="J2778" s="1202"/>
      <c r="K2778" s="1202"/>
      <c r="L2778" s="1202"/>
      <c r="M2778" s="1202" t="s">
        <v>748</v>
      </c>
      <c r="N2778" s="1203" t="s">
        <v>823</v>
      </c>
      <c r="O2778" s="1203"/>
      <c r="P2778" s="1203"/>
      <c r="Q2778" s="1203"/>
      <c r="R2778" s="1203"/>
      <c r="S2778" s="1214">
        <f>VLOOKUP($D2778,'NI-Soc'!$B$1:$Q$2048,12,FALSE)</f>
        <v>0</v>
      </c>
      <c r="T2778" s="1214">
        <f>VLOOKUP($D2778,'NI-Soc'!$B$1:$Q$2048,13,FALSE)</f>
        <v>0</v>
      </c>
      <c r="U2778" s="1214">
        <f>VLOOKUP($D2778,'NI-Soc'!$B$1:$Q$2048,16,FALSE)</f>
        <v>0</v>
      </c>
      <c r="V2778" s="1214" t="e">
        <f>VLOOKUP($D2778,'NI-Soc'!$B$1:$Q$2048,17,FALSE)</f>
        <v>#REF!</v>
      </c>
      <c r="W2778" s="1214" t="e">
        <f>VLOOKUP($D2778,'NI-Soc'!$B$1:$Q$2048,18,FALSE)</f>
        <v>#REF!</v>
      </c>
      <c r="X2778" s="1214" t="e">
        <f>VLOOKUP($D2778,'NI-Soc'!$B$1:$Q$2048,19,FALSE)</f>
        <v>#REF!</v>
      </c>
    </row>
    <row r="2779" spans="1:24" ht="27" hidden="1">
      <c r="A2779" s="508"/>
      <c r="B2779" s="508"/>
      <c r="C2779" s="508"/>
      <c r="D2779" s="1214" t="s">
        <v>824</v>
      </c>
      <c r="E2779" s="1215" t="s">
        <v>3067</v>
      </c>
      <c r="F2779" s="1202"/>
      <c r="G2779" s="1202"/>
      <c r="H2779" s="1205"/>
      <c r="I2779" s="1202" t="s">
        <v>53</v>
      </c>
      <c r="J2779" s="1202"/>
      <c r="K2779" s="1202"/>
      <c r="L2779" s="1202"/>
      <c r="M2779" s="1202" t="s">
        <v>748</v>
      </c>
      <c r="N2779" s="1203" t="s">
        <v>825</v>
      </c>
      <c r="O2779" s="1203"/>
      <c r="P2779" s="1203"/>
      <c r="Q2779" s="1203"/>
      <c r="R2779" s="1203"/>
      <c r="S2779" s="1214">
        <f>VLOOKUP($D2779,'NI-Soc'!$B$1:$Q$2048,12,FALSE)</f>
        <v>0</v>
      </c>
      <c r="T2779" s="1214">
        <f>VLOOKUP($D2779,'NI-Soc'!$B$1:$Q$2048,13,FALSE)</f>
        <v>0</v>
      </c>
      <c r="U2779" s="1214">
        <f>VLOOKUP($D2779,'NI-Soc'!$B$1:$Q$2048,16,FALSE)</f>
        <v>0</v>
      </c>
      <c r="V2779" s="1214" t="e">
        <f>VLOOKUP($D2779,'NI-Soc'!$B$1:$Q$2048,17,FALSE)</f>
        <v>#REF!</v>
      </c>
      <c r="W2779" s="1214" t="e">
        <f>VLOOKUP($D2779,'NI-Soc'!$B$1:$Q$2048,18,FALSE)</f>
        <v>#REF!</v>
      </c>
      <c r="X2779" s="1214" t="e">
        <f>VLOOKUP($D2779,'NI-Soc'!$B$1:$Q$2048,19,FALSE)</f>
        <v>#REF!</v>
      </c>
    </row>
    <row r="2780" spans="1:24" hidden="1">
      <c r="A2780" s="508"/>
      <c r="B2780" s="508"/>
      <c r="C2780" s="508"/>
      <c r="D2780" s="1214" t="s">
        <v>826</v>
      </c>
      <c r="E2780" s="1215" t="s">
        <v>3067</v>
      </c>
      <c r="F2780" s="1202"/>
      <c r="G2780" s="1202"/>
      <c r="H2780" s="1205"/>
      <c r="I2780" s="1202" t="s">
        <v>53</v>
      </c>
      <c r="J2780" s="1202"/>
      <c r="K2780" s="1202"/>
      <c r="L2780" s="1202"/>
      <c r="M2780" s="1202" t="s">
        <v>748</v>
      </c>
      <c r="N2780" s="1203" t="s">
        <v>827</v>
      </c>
      <c r="O2780" s="1203"/>
      <c r="P2780" s="1203"/>
      <c r="Q2780" s="1203"/>
      <c r="R2780" s="1203"/>
      <c r="S2780" s="1214">
        <f>VLOOKUP($D2780,'NI-Soc'!$B$1:$Q$2048,12,FALSE)</f>
        <v>0</v>
      </c>
      <c r="T2780" s="1214">
        <f>VLOOKUP($D2780,'NI-Soc'!$B$1:$Q$2048,13,FALSE)</f>
        <v>0</v>
      </c>
      <c r="U2780" s="1214">
        <f>VLOOKUP($D2780,'NI-Soc'!$B$1:$Q$2048,16,FALSE)</f>
        <v>0</v>
      </c>
      <c r="V2780" s="1214" t="e">
        <f>VLOOKUP($D2780,'NI-Soc'!$B$1:$Q$2048,17,FALSE)</f>
        <v>#REF!</v>
      </c>
      <c r="W2780" s="1214" t="e">
        <f>VLOOKUP($D2780,'NI-Soc'!$B$1:$Q$2048,18,FALSE)</f>
        <v>#REF!</v>
      </c>
      <c r="X2780" s="1214" t="e">
        <f>VLOOKUP($D2780,'NI-Soc'!$B$1:$Q$2048,19,FALSE)</f>
        <v>#REF!</v>
      </c>
    </row>
    <row r="2781" spans="1:24" hidden="1">
      <c r="A2781" s="508"/>
      <c r="B2781" s="508"/>
      <c r="C2781" s="508"/>
      <c r="D2781" s="1214" t="s">
        <v>828</v>
      </c>
      <c r="E2781" s="1215" t="s">
        <v>3067</v>
      </c>
      <c r="F2781" s="1202"/>
      <c r="G2781" s="1202"/>
      <c r="H2781" s="1205"/>
      <c r="I2781" s="1202" t="s">
        <v>53</v>
      </c>
      <c r="J2781" s="1202"/>
      <c r="K2781" s="1202"/>
      <c r="L2781" s="1202"/>
      <c r="M2781" s="1202" t="s">
        <v>748</v>
      </c>
      <c r="N2781" s="1203" t="s">
        <v>829</v>
      </c>
      <c r="O2781" s="1203"/>
      <c r="P2781" s="1203"/>
      <c r="Q2781" s="1203"/>
      <c r="R2781" s="1203"/>
      <c r="S2781" s="1214">
        <f>VLOOKUP($D2781,'NI-Soc'!$B$1:$Q$2048,12,FALSE)</f>
        <v>0</v>
      </c>
      <c r="T2781" s="1214">
        <f>VLOOKUP($D2781,'NI-Soc'!$B$1:$Q$2048,13,FALSE)</f>
        <v>0</v>
      </c>
      <c r="U2781" s="1214">
        <f>VLOOKUP($D2781,'NI-Soc'!$B$1:$Q$2048,16,FALSE)</f>
        <v>0</v>
      </c>
      <c r="V2781" s="1214" t="e">
        <f>VLOOKUP($D2781,'NI-Soc'!$B$1:$Q$2048,17,FALSE)</f>
        <v>#REF!</v>
      </c>
      <c r="W2781" s="1214" t="e">
        <f>VLOOKUP($D2781,'NI-Soc'!$B$1:$Q$2048,18,FALSE)</f>
        <v>#REF!</v>
      </c>
      <c r="X2781" s="1214" t="e">
        <f>VLOOKUP($D2781,'NI-Soc'!$B$1:$Q$2048,19,FALSE)</f>
        <v>#REF!</v>
      </c>
    </row>
    <row r="2782" spans="1:24" ht="27" hidden="1">
      <c r="A2782" s="508"/>
      <c r="B2782" s="508"/>
      <c r="C2782" s="508"/>
      <c r="D2782" s="1214" t="s">
        <v>830</v>
      </c>
      <c r="E2782" s="1215" t="s">
        <v>3067</v>
      </c>
      <c r="F2782" s="1202"/>
      <c r="G2782" s="1202"/>
      <c r="H2782" s="1205"/>
      <c r="I2782" s="1202" t="s">
        <v>53</v>
      </c>
      <c r="J2782" s="1202"/>
      <c r="K2782" s="1202"/>
      <c r="L2782" s="1202"/>
      <c r="M2782" s="1202" t="s">
        <v>748</v>
      </c>
      <c r="N2782" s="1203" t="s">
        <v>831</v>
      </c>
      <c r="O2782" s="1203"/>
      <c r="P2782" s="1203"/>
      <c r="Q2782" s="1203"/>
      <c r="R2782" s="1203"/>
      <c r="S2782" s="1214">
        <f>VLOOKUP($D2782,'NI-Soc'!$B$1:$Q$2048,12,FALSE)</f>
        <v>0</v>
      </c>
      <c r="T2782" s="1214">
        <f>VLOOKUP($D2782,'NI-Soc'!$B$1:$Q$2048,13,FALSE)</f>
        <v>0</v>
      </c>
      <c r="U2782" s="1214">
        <f>VLOOKUP($D2782,'NI-Soc'!$B$1:$Q$2048,16,FALSE)</f>
        <v>0</v>
      </c>
      <c r="V2782" s="1214" t="e">
        <f>VLOOKUP($D2782,'NI-Soc'!$B$1:$Q$2048,17,FALSE)</f>
        <v>#REF!</v>
      </c>
      <c r="W2782" s="1214" t="e">
        <f>VLOOKUP($D2782,'NI-Soc'!$B$1:$Q$2048,18,FALSE)</f>
        <v>#REF!</v>
      </c>
      <c r="X2782" s="1214" t="e">
        <f>VLOOKUP($D2782,'NI-Soc'!$B$1:$Q$2048,19,FALSE)</f>
        <v>#REF!</v>
      </c>
    </row>
    <row r="2783" spans="1:24" ht="27" hidden="1">
      <c r="A2783" s="508"/>
      <c r="B2783" s="508"/>
      <c r="C2783" s="508"/>
      <c r="D2783" s="1214" t="s">
        <v>832</v>
      </c>
      <c r="E2783" s="1215" t="s">
        <v>3067</v>
      </c>
      <c r="F2783" s="1202"/>
      <c r="G2783" s="1202"/>
      <c r="H2783" s="1205"/>
      <c r="I2783" s="1202" t="s">
        <v>53</v>
      </c>
      <c r="J2783" s="1202"/>
      <c r="K2783" s="1202"/>
      <c r="L2783" s="1202"/>
      <c r="M2783" s="1202" t="s">
        <v>748</v>
      </c>
      <c r="N2783" s="1203" t="s">
        <v>833</v>
      </c>
      <c r="O2783" s="1203"/>
      <c r="P2783" s="1203"/>
      <c r="Q2783" s="1203"/>
      <c r="R2783" s="1203"/>
      <c r="S2783" s="1214">
        <f>VLOOKUP($D2783,'NI-Soc'!$B$1:$Q$2048,12,FALSE)</f>
        <v>0</v>
      </c>
      <c r="T2783" s="1214">
        <f>VLOOKUP($D2783,'NI-Soc'!$B$1:$Q$2048,13,FALSE)</f>
        <v>0</v>
      </c>
      <c r="U2783" s="1214">
        <f>VLOOKUP($D2783,'NI-Soc'!$B$1:$Q$2048,16,FALSE)</f>
        <v>0</v>
      </c>
      <c r="V2783" s="1214" t="e">
        <f>VLOOKUP($D2783,'NI-Soc'!$B$1:$Q$2048,17,FALSE)</f>
        <v>#REF!</v>
      </c>
      <c r="W2783" s="1214" t="e">
        <f>VLOOKUP($D2783,'NI-Soc'!$B$1:$Q$2048,18,FALSE)</f>
        <v>#REF!</v>
      </c>
      <c r="X2783" s="1214" t="e">
        <f>VLOOKUP($D2783,'NI-Soc'!$B$1:$Q$2048,19,FALSE)</f>
        <v>#REF!</v>
      </c>
    </row>
    <row r="2784" spans="1:24" hidden="1">
      <c r="A2784" s="508"/>
      <c r="B2784" s="508"/>
      <c r="C2784" s="508"/>
      <c r="D2784" s="1214" t="s">
        <v>834</v>
      </c>
      <c r="E2784" s="1215" t="s">
        <v>3067</v>
      </c>
      <c r="F2784" s="1202"/>
      <c r="G2784" s="1202"/>
      <c r="H2784" s="1205"/>
      <c r="I2784" s="1202" t="s">
        <v>53</v>
      </c>
      <c r="J2784" s="1202"/>
      <c r="K2784" s="1202"/>
      <c r="L2784" s="1202"/>
      <c r="M2784" s="1202" t="s">
        <v>748</v>
      </c>
      <c r="N2784" s="1203" t="s">
        <v>835</v>
      </c>
      <c r="O2784" s="1203"/>
      <c r="P2784" s="1203"/>
      <c r="Q2784" s="1203"/>
      <c r="R2784" s="1203"/>
      <c r="S2784" s="1214">
        <f>VLOOKUP($D2784,'NI-Soc'!$B$1:$Q$2048,12,FALSE)</f>
        <v>0</v>
      </c>
      <c r="T2784" s="1214">
        <f>VLOOKUP($D2784,'NI-Soc'!$B$1:$Q$2048,13,FALSE)</f>
        <v>0</v>
      </c>
      <c r="U2784" s="1214">
        <f>VLOOKUP($D2784,'NI-Soc'!$B$1:$Q$2048,16,FALSE)</f>
        <v>0</v>
      </c>
      <c r="V2784" s="1214" t="e">
        <f>VLOOKUP($D2784,'NI-Soc'!$B$1:$Q$2048,17,FALSE)</f>
        <v>#REF!</v>
      </c>
      <c r="W2784" s="1214" t="e">
        <f>VLOOKUP($D2784,'NI-Soc'!$B$1:$Q$2048,18,FALSE)</f>
        <v>#REF!</v>
      </c>
      <c r="X2784" s="1214" t="e">
        <f>VLOOKUP($D2784,'NI-Soc'!$B$1:$Q$2048,19,FALSE)</f>
        <v>#REF!</v>
      </c>
    </row>
    <row r="2785" spans="1:24" ht="27" hidden="1">
      <c r="A2785" s="508"/>
      <c r="B2785" s="508"/>
      <c r="C2785" s="508"/>
      <c r="D2785" s="1214" t="s">
        <v>836</v>
      </c>
      <c r="E2785" s="1215" t="s">
        <v>3067</v>
      </c>
      <c r="F2785" s="1202"/>
      <c r="G2785" s="1202"/>
      <c r="H2785" s="1204"/>
      <c r="I2785" s="1202" t="s">
        <v>53</v>
      </c>
      <c r="J2785" s="1202"/>
      <c r="K2785" s="1202"/>
      <c r="L2785" s="1202"/>
      <c r="M2785" s="1202" t="s">
        <v>748</v>
      </c>
      <c r="N2785" s="1203" t="s">
        <v>837</v>
      </c>
      <c r="O2785" s="1203"/>
      <c r="P2785" s="1203"/>
      <c r="Q2785" s="1203"/>
      <c r="R2785" s="1203"/>
      <c r="S2785" s="1214">
        <f>VLOOKUP($D2785,'NI-Soc'!$B$1:$Q$2048,12,FALSE)</f>
        <v>0</v>
      </c>
      <c r="T2785" s="1214">
        <f>VLOOKUP($D2785,'NI-Soc'!$B$1:$Q$2048,13,FALSE)</f>
        <v>0</v>
      </c>
      <c r="U2785" s="1214">
        <f>VLOOKUP($D2785,'NI-Soc'!$B$1:$Q$2048,16,FALSE)</f>
        <v>0</v>
      </c>
      <c r="V2785" s="1214" t="e">
        <f>VLOOKUP($D2785,'NI-Soc'!$B$1:$Q$2048,17,FALSE)</f>
        <v>#REF!</v>
      </c>
      <c r="W2785" s="1214" t="e">
        <f>VLOOKUP($D2785,'NI-Soc'!$B$1:$Q$2048,18,FALSE)</f>
        <v>#REF!</v>
      </c>
      <c r="X2785" s="1214" t="e">
        <f>VLOOKUP($D2785,'NI-Soc'!$B$1:$Q$2048,19,FALSE)</f>
        <v>#REF!</v>
      </c>
    </row>
    <row r="2786" spans="1:24" ht="27" hidden="1">
      <c r="A2786" s="508"/>
      <c r="B2786" s="508"/>
      <c r="C2786" s="508"/>
      <c r="D2786" s="1214" t="s">
        <v>838</v>
      </c>
      <c r="E2786" s="1215" t="s">
        <v>3067</v>
      </c>
      <c r="F2786" s="1202"/>
      <c r="G2786" s="1202"/>
      <c r="H2786" s="1204"/>
      <c r="I2786" s="1202" t="s">
        <v>53</v>
      </c>
      <c r="J2786" s="1202"/>
      <c r="K2786" s="1202"/>
      <c r="L2786" s="1202"/>
      <c r="M2786" s="1202" t="s">
        <v>748</v>
      </c>
      <c r="N2786" s="1203" t="s">
        <v>839</v>
      </c>
      <c r="O2786" s="1207"/>
      <c r="P2786" s="1207"/>
      <c r="Q2786" s="1207"/>
      <c r="R2786" s="1207"/>
      <c r="S2786" s="1214">
        <f>VLOOKUP($D2786,'NI-Soc'!$B$1:$Q$2048,12,FALSE)</f>
        <v>0</v>
      </c>
      <c r="T2786" s="1214">
        <f>VLOOKUP($D2786,'NI-Soc'!$B$1:$Q$2048,13,FALSE)</f>
        <v>0</v>
      </c>
      <c r="U2786" s="1214">
        <f>VLOOKUP($D2786,'NI-Soc'!$B$1:$Q$2048,16,FALSE)</f>
        <v>0</v>
      </c>
      <c r="V2786" s="1214" t="e">
        <f>VLOOKUP($D2786,'NI-Soc'!$B$1:$Q$2048,17,FALSE)</f>
        <v>#REF!</v>
      </c>
      <c r="W2786" s="1214" t="e">
        <f>VLOOKUP($D2786,'NI-Soc'!$B$1:$Q$2048,18,FALSE)</f>
        <v>#REF!</v>
      </c>
      <c r="X2786" s="1214" t="e">
        <f>VLOOKUP($D2786,'NI-Soc'!$B$1:$Q$2048,19,FALSE)</f>
        <v>#REF!</v>
      </c>
    </row>
    <row r="2787" spans="1:24" hidden="1">
      <c r="A2787" s="508"/>
      <c r="B2787" s="508"/>
      <c r="C2787" s="508"/>
      <c r="D2787" s="1214" t="s">
        <v>840</v>
      </c>
      <c r="E2787" s="1215" t="s">
        <v>3067</v>
      </c>
      <c r="F2787" s="1202"/>
      <c r="G2787" s="1202"/>
      <c r="H2787" s="1204"/>
      <c r="I2787" s="1202" t="s">
        <v>53</v>
      </c>
      <c r="J2787" s="1202"/>
      <c r="K2787" s="1202"/>
      <c r="L2787" s="1202"/>
      <c r="M2787" s="1202" t="s">
        <v>748</v>
      </c>
      <c r="N2787" s="1202" t="s">
        <v>841</v>
      </c>
      <c r="O2787" s="1207"/>
      <c r="P2787" s="1207"/>
      <c r="Q2787" s="1207"/>
      <c r="R2787" s="1207"/>
      <c r="S2787" s="1214">
        <f>VLOOKUP($D2787,'NI-Soc'!$B$1:$Q$2048,12,FALSE)</f>
        <v>0</v>
      </c>
      <c r="T2787" s="1214">
        <f>VLOOKUP($D2787,'NI-Soc'!$B$1:$Q$2048,13,FALSE)</f>
        <v>0</v>
      </c>
      <c r="U2787" s="1214">
        <f>VLOOKUP($D2787,'NI-Soc'!$B$1:$Q$2048,16,FALSE)</f>
        <v>0</v>
      </c>
      <c r="V2787" s="1214" t="e">
        <f>VLOOKUP($D2787,'NI-Soc'!$B$1:$Q$2048,17,FALSE)</f>
        <v>#REF!</v>
      </c>
      <c r="W2787" s="1214" t="e">
        <f>VLOOKUP($D2787,'NI-Soc'!$B$1:$Q$2048,18,FALSE)</f>
        <v>#REF!</v>
      </c>
      <c r="X2787" s="1214" t="e">
        <f>VLOOKUP($D2787,'NI-Soc'!$B$1:$Q$2048,19,FALSE)</f>
        <v>#REF!</v>
      </c>
    </row>
    <row r="2788" spans="1:24" hidden="1">
      <c r="A2788" s="508"/>
      <c r="B2788" s="508"/>
      <c r="C2788" s="508"/>
      <c r="D2788" s="1214" t="s">
        <v>842</v>
      </c>
      <c r="E2788" s="1215" t="s">
        <v>3067</v>
      </c>
      <c r="F2788" s="1202"/>
      <c r="G2788" s="1202"/>
      <c r="H2788" s="1204"/>
      <c r="I2788" s="1202" t="s">
        <v>53</v>
      </c>
      <c r="J2788" s="1202"/>
      <c r="K2788" s="1202"/>
      <c r="L2788" s="1202"/>
      <c r="M2788" s="1202" t="s">
        <v>748</v>
      </c>
      <c r="N2788" s="1202" t="s">
        <v>843</v>
      </c>
      <c r="O2788" s="1207"/>
      <c r="P2788" s="1207"/>
      <c r="Q2788" s="1207"/>
      <c r="R2788" s="1207"/>
      <c r="S2788" s="1214">
        <f>VLOOKUP($D2788,'NI-Soc'!$B$1:$Q$2048,12,FALSE)</f>
        <v>0</v>
      </c>
      <c r="T2788" s="1214">
        <f>VLOOKUP($D2788,'NI-Soc'!$B$1:$Q$2048,13,FALSE)</f>
        <v>0</v>
      </c>
      <c r="U2788" s="1214">
        <f>VLOOKUP($D2788,'NI-Soc'!$B$1:$Q$2048,16,FALSE)</f>
        <v>0</v>
      </c>
      <c r="V2788" s="1214" t="e">
        <f>VLOOKUP($D2788,'NI-Soc'!$B$1:$Q$2048,17,FALSE)</f>
        <v>#REF!</v>
      </c>
      <c r="W2788" s="1214" t="e">
        <f>VLOOKUP($D2788,'NI-Soc'!$B$1:$Q$2048,18,FALSE)</f>
        <v>#REF!</v>
      </c>
      <c r="X2788" s="1214" t="e">
        <f>VLOOKUP($D2788,'NI-Soc'!$B$1:$Q$2048,19,FALSE)</f>
        <v>#REF!</v>
      </c>
    </row>
    <row r="2789" spans="1:24" hidden="1">
      <c r="A2789" s="508"/>
      <c r="B2789" s="508"/>
      <c r="C2789" s="508"/>
      <c r="D2789" s="1214" t="s">
        <v>844</v>
      </c>
      <c r="E2789" s="1215" t="s">
        <v>3067</v>
      </c>
      <c r="F2789" s="1202"/>
      <c r="G2789" s="1202"/>
      <c r="H2789" s="1204"/>
      <c r="I2789" s="1202" t="s">
        <v>53</v>
      </c>
      <c r="J2789" s="1202"/>
      <c r="K2789" s="1202"/>
      <c r="L2789" s="1202"/>
      <c r="M2789" s="1202" t="s">
        <v>748</v>
      </c>
      <c r="N2789" s="1202" t="s">
        <v>845</v>
      </c>
      <c r="O2789" s="1207"/>
      <c r="P2789" s="1207"/>
      <c r="Q2789" s="1207"/>
      <c r="R2789" s="1207"/>
      <c r="S2789" s="1214">
        <f>VLOOKUP($D2789,'NI-Soc'!$B$1:$Q$2048,12,FALSE)</f>
        <v>0</v>
      </c>
      <c r="T2789" s="1214">
        <f>VLOOKUP($D2789,'NI-Soc'!$B$1:$Q$2048,13,FALSE)</f>
        <v>0</v>
      </c>
      <c r="U2789" s="1214">
        <f>VLOOKUP($D2789,'NI-Soc'!$B$1:$Q$2048,16,FALSE)</f>
        <v>0</v>
      </c>
      <c r="V2789" s="1214" t="e">
        <f>VLOOKUP($D2789,'NI-Soc'!$B$1:$Q$2048,17,FALSE)</f>
        <v>#REF!</v>
      </c>
      <c r="W2789" s="1214" t="e">
        <f>VLOOKUP($D2789,'NI-Soc'!$B$1:$Q$2048,18,FALSE)</f>
        <v>#REF!</v>
      </c>
      <c r="X2789" s="1214" t="e">
        <f>VLOOKUP($D2789,'NI-Soc'!$B$1:$Q$2048,19,FALSE)</f>
        <v>#REF!</v>
      </c>
    </row>
    <row r="2790" spans="1:24" hidden="1">
      <c r="A2790" s="508"/>
      <c r="B2790" s="508"/>
      <c r="C2790" s="508"/>
      <c r="D2790" s="1214" t="s">
        <v>846</v>
      </c>
      <c r="E2790" s="1215" t="s">
        <v>3067</v>
      </c>
      <c r="F2790" s="1202"/>
      <c r="G2790" s="1202"/>
      <c r="H2790" s="1205"/>
      <c r="I2790" s="1202" t="s">
        <v>53</v>
      </c>
      <c r="J2790" s="1202"/>
      <c r="K2790" s="1202"/>
      <c r="L2790" s="1202"/>
      <c r="M2790" s="1202" t="s">
        <v>748</v>
      </c>
      <c r="N2790" s="1203" t="s">
        <v>848</v>
      </c>
      <c r="O2790" s="1203"/>
      <c r="P2790" s="1203"/>
      <c r="Q2790" s="1203"/>
      <c r="R2790" s="1203"/>
      <c r="S2790" s="1214">
        <f>VLOOKUP($D2790,'NI-Soc'!$B$1:$Q$2048,12,FALSE)</f>
        <v>0</v>
      </c>
      <c r="T2790" s="1214">
        <f>VLOOKUP($D2790,'NI-Soc'!$B$1:$Q$2048,13,FALSE)</f>
        <v>0</v>
      </c>
      <c r="U2790" s="1214">
        <f>VLOOKUP($D2790,'NI-Soc'!$B$1:$Q$2048,16,FALSE)</f>
        <v>0</v>
      </c>
      <c r="V2790" s="1214" t="e">
        <f>VLOOKUP($D2790,'NI-Soc'!$B$1:$Q$2048,17,FALSE)</f>
        <v>#REF!</v>
      </c>
      <c r="W2790" s="1214" t="e">
        <f>VLOOKUP($D2790,'NI-Soc'!$B$1:$Q$2048,18,FALSE)</f>
        <v>#REF!</v>
      </c>
      <c r="X2790" s="1214" t="e">
        <f>VLOOKUP($D2790,'NI-Soc'!$B$1:$Q$2048,19,FALSE)</f>
        <v>#REF!</v>
      </c>
    </row>
    <row r="2791" spans="1:24" hidden="1">
      <c r="A2791" s="508"/>
      <c r="B2791" s="508"/>
      <c r="C2791" s="508"/>
      <c r="D2791" s="1214" t="s">
        <v>849</v>
      </c>
      <c r="E2791" s="1215" t="s">
        <v>3067</v>
      </c>
      <c r="F2791" s="1202"/>
      <c r="G2791" s="1202"/>
      <c r="H2791" s="1205"/>
      <c r="I2791" s="1202" t="s">
        <v>53</v>
      </c>
      <c r="J2791" s="1202"/>
      <c r="K2791" s="1202"/>
      <c r="L2791" s="1202"/>
      <c r="M2791" s="1202" t="s">
        <v>748</v>
      </c>
      <c r="N2791" s="1203" t="s">
        <v>850</v>
      </c>
      <c r="O2791" s="1203"/>
      <c r="P2791" s="1203"/>
      <c r="Q2791" s="1203"/>
      <c r="R2791" s="1203"/>
      <c r="S2791" s="1214">
        <f>VLOOKUP($D2791,'NI-Soc'!$B$1:$Q$2048,12,FALSE)</f>
        <v>0</v>
      </c>
      <c r="T2791" s="1214">
        <f>VLOOKUP($D2791,'NI-Soc'!$B$1:$Q$2048,13,FALSE)</f>
        <v>0</v>
      </c>
      <c r="U2791" s="1214">
        <f>VLOOKUP($D2791,'NI-Soc'!$B$1:$Q$2048,16,FALSE)</f>
        <v>0</v>
      </c>
      <c r="V2791" s="1214" t="e">
        <f>VLOOKUP($D2791,'NI-Soc'!$B$1:$Q$2048,17,FALSE)</f>
        <v>#REF!</v>
      </c>
      <c r="W2791" s="1214" t="e">
        <f>VLOOKUP($D2791,'NI-Soc'!$B$1:$Q$2048,18,FALSE)</f>
        <v>#REF!</v>
      </c>
      <c r="X2791" s="1214" t="e">
        <f>VLOOKUP($D2791,'NI-Soc'!$B$1:$Q$2048,19,FALSE)</f>
        <v>#REF!</v>
      </c>
    </row>
    <row r="2792" spans="1:24" hidden="1">
      <c r="A2792" s="508"/>
      <c r="B2792" s="508"/>
      <c r="C2792" s="508"/>
      <c r="D2792" s="1214" t="s">
        <v>851</v>
      </c>
      <c r="E2792" s="1215" t="s">
        <v>3067</v>
      </c>
      <c r="F2792" s="1202"/>
      <c r="G2792" s="1202"/>
      <c r="H2792" s="1205"/>
      <c r="I2792" s="1202" t="s">
        <v>53</v>
      </c>
      <c r="J2792" s="1202"/>
      <c r="K2792" s="1202"/>
      <c r="L2792" s="1202"/>
      <c r="M2792" s="1202" t="s">
        <v>748</v>
      </c>
      <c r="N2792" s="1203" t="s">
        <v>852</v>
      </c>
      <c r="O2792" s="1203"/>
      <c r="P2792" s="1203"/>
      <c r="Q2792" s="1203"/>
      <c r="R2792" s="1203"/>
      <c r="S2792" s="1214">
        <f>VLOOKUP($D2792,'NI-Soc'!$B$1:$Q$2048,12,FALSE)</f>
        <v>0</v>
      </c>
      <c r="T2792" s="1214">
        <f>VLOOKUP($D2792,'NI-Soc'!$B$1:$Q$2048,13,FALSE)</f>
        <v>0</v>
      </c>
      <c r="U2792" s="1214">
        <f>VLOOKUP($D2792,'NI-Soc'!$B$1:$Q$2048,16,FALSE)</f>
        <v>0</v>
      </c>
      <c r="V2792" s="1214" t="e">
        <f>VLOOKUP($D2792,'NI-Soc'!$B$1:$Q$2048,17,FALSE)</f>
        <v>#REF!</v>
      </c>
      <c r="W2792" s="1214" t="e">
        <f>VLOOKUP($D2792,'NI-Soc'!$B$1:$Q$2048,18,FALSE)</f>
        <v>#REF!</v>
      </c>
      <c r="X2792" s="1214" t="e">
        <f>VLOOKUP($D2792,'NI-Soc'!$B$1:$Q$2048,19,FALSE)</f>
        <v>#REF!</v>
      </c>
    </row>
    <row r="2793" spans="1:24" hidden="1">
      <c r="A2793" s="508"/>
      <c r="B2793" s="508"/>
      <c r="C2793" s="508"/>
      <c r="D2793" s="1214" t="s">
        <v>853</v>
      </c>
      <c r="E2793" s="1215" t="s">
        <v>3067</v>
      </c>
      <c r="F2793" s="1202"/>
      <c r="G2793" s="1202"/>
      <c r="H2793" s="1205"/>
      <c r="I2793" s="1202" t="s">
        <v>53</v>
      </c>
      <c r="J2793" s="1202"/>
      <c r="K2793" s="1202"/>
      <c r="L2793" s="1202"/>
      <c r="M2793" s="1202" t="s">
        <v>748</v>
      </c>
      <c r="N2793" s="1202" t="s">
        <v>855</v>
      </c>
      <c r="O2793" s="1203"/>
      <c r="P2793" s="1203"/>
      <c r="Q2793" s="1203"/>
      <c r="R2793" s="1203"/>
      <c r="S2793" s="1214">
        <f>VLOOKUP($D2793,'NI-Soc'!$B$1:$Q$2048,12,FALSE)</f>
        <v>0</v>
      </c>
      <c r="T2793" s="1214">
        <f>VLOOKUP($D2793,'NI-Soc'!$B$1:$Q$2048,13,FALSE)</f>
        <v>0</v>
      </c>
      <c r="U2793" s="1214">
        <f>VLOOKUP($D2793,'NI-Soc'!$B$1:$Q$2048,16,FALSE)</f>
        <v>0</v>
      </c>
      <c r="V2793" s="1214" t="e">
        <f>VLOOKUP($D2793,'NI-Soc'!$B$1:$Q$2048,17,FALSE)</f>
        <v>#REF!</v>
      </c>
      <c r="W2793" s="1214" t="e">
        <f>VLOOKUP($D2793,'NI-Soc'!$B$1:$Q$2048,18,FALSE)</f>
        <v>#REF!</v>
      </c>
      <c r="X2793" s="1214" t="e">
        <f>VLOOKUP($D2793,'NI-Soc'!$B$1:$Q$2048,19,FALSE)</f>
        <v>#REF!</v>
      </c>
    </row>
    <row r="2794" spans="1:24" hidden="1">
      <c r="A2794" s="508"/>
      <c r="B2794" s="508"/>
      <c r="C2794" s="508"/>
      <c r="D2794" s="1214" t="s">
        <v>856</v>
      </c>
      <c r="E2794" s="1215" t="s">
        <v>3067</v>
      </c>
      <c r="F2794" s="1202"/>
      <c r="G2794" s="1202"/>
      <c r="H2794" s="1204"/>
      <c r="I2794" s="1202" t="s">
        <v>53</v>
      </c>
      <c r="J2794" s="1202"/>
      <c r="K2794" s="1202"/>
      <c r="L2794" s="1202"/>
      <c r="M2794" s="1202" t="s">
        <v>748</v>
      </c>
      <c r="N2794" s="1202" t="s">
        <v>857</v>
      </c>
      <c r="O2794" s="1203"/>
      <c r="P2794" s="1203"/>
      <c r="Q2794" s="1203"/>
      <c r="R2794" s="1203"/>
      <c r="S2794" s="1214">
        <f>VLOOKUP($D2794,'NI-Soc'!$B$1:$Q$2048,12,FALSE)</f>
        <v>0</v>
      </c>
      <c r="T2794" s="1214">
        <f>VLOOKUP($D2794,'NI-Soc'!$B$1:$Q$2048,13,FALSE)</f>
        <v>0</v>
      </c>
      <c r="U2794" s="1214">
        <f>VLOOKUP($D2794,'NI-Soc'!$B$1:$Q$2048,16,FALSE)</f>
        <v>0</v>
      </c>
      <c r="V2794" s="1214" t="e">
        <f>VLOOKUP($D2794,'NI-Soc'!$B$1:$Q$2048,17,FALSE)</f>
        <v>#REF!</v>
      </c>
      <c r="W2794" s="1214" t="e">
        <f>VLOOKUP($D2794,'NI-Soc'!$B$1:$Q$2048,18,FALSE)</f>
        <v>#REF!</v>
      </c>
      <c r="X2794" s="1214" t="e">
        <f>VLOOKUP($D2794,'NI-Soc'!$B$1:$Q$2048,19,FALSE)</f>
        <v>#REF!</v>
      </c>
    </row>
    <row r="2795" spans="1:24" hidden="1">
      <c r="A2795" s="508"/>
      <c r="B2795" s="508"/>
      <c r="C2795" s="508"/>
      <c r="D2795" s="1214" t="s">
        <v>858</v>
      </c>
      <c r="E2795" s="1215" t="s">
        <v>3067</v>
      </c>
      <c r="F2795" s="1202"/>
      <c r="G2795" s="1202"/>
      <c r="H2795" s="1205"/>
      <c r="I2795" s="1202" t="s">
        <v>53</v>
      </c>
      <c r="J2795" s="1202"/>
      <c r="K2795" s="1202"/>
      <c r="L2795" s="1202"/>
      <c r="M2795" s="1202" t="s">
        <v>748</v>
      </c>
      <c r="N2795" s="1202" t="s">
        <v>859</v>
      </c>
      <c r="O2795" s="1203"/>
      <c r="P2795" s="1203"/>
      <c r="Q2795" s="1203"/>
      <c r="R2795" s="1203"/>
      <c r="S2795" s="1214">
        <f>VLOOKUP($D2795,'NI-Soc'!$B$1:$Q$2048,12,FALSE)</f>
        <v>0</v>
      </c>
      <c r="T2795" s="1214">
        <f>VLOOKUP($D2795,'NI-Soc'!$B$1:$Q$2048,13,FALSE)</f>
        <v>0</v>
      </c>
      <c r="U2795" s="1214">
        <f>VLOOKUP($D2795,'NI-Soc'!$B$1:$Q$2048,16,FALSE)</f>
        <v>0</v>
      </c>
      <c r="V2795" s="1214" t="e">
        <f>VLOOKUP($D2795,'NI-Soc'!$B$1:$Q$2048,17,FALSE)</f>
        <v>#REF!</v>
      </c>
      <c r="W2795" s="1214" t="e">
        <f>VLOOKUP($D2795,'NI-Soc'!$B$1:$Q$2048,18,FALSE)</f>
        <v>#REF!</v>
      </c>
      <c r="X2795" s="1214" t="e">
        <f>VLOOKUP($D2795,'NI-Soc'!$B$1:$Q$2048,19,FALSE)</f>
        <v>#REF!</v>
      </c>
    </row>
    <row r="2796" spans="1:24" hidden="1">
      <c r="A2796" s="508"/>
      <c r="B2796" s="508"/>
      <c r="C2796" s="508"/>
      <c r="D2796" s="1214" t="s">
        <v>860</v>
      </c>
      <c r="E2796" s="1215" t="s">
        <v>3067</v>
      </c>
      <c r="F2796" s="1202"/>
      <c r="G2796" s="1202"/>
      <c r="H2796" s="1205"/>
      <c r="I2796" s="1202" t="s">
        <v>53</v>
      </c>
      <c r="J2796" s="1202"/>
      <c r="K2796" s="1202"/>
      <c r="L2796" s="1202"/>
      <c r="M2796" s="1202" t="s">
        <v>748</v>
      </c>
      <c r="N2796" s="1203" t="s">
        <v>862</v>
      </c>
      <c r="O2796" s="1203"/>
      <c r="P2796" s="1203"/>
      <c r="Q2796" s="1203"/>
      <c r="R2796" s="1203"/>
      <c r="S2796" s="1214">
        <f>VLOOKUP($D2796,'NI-Soc'!$B$1:$Q$2048,12,FALSE)</f>
        <v>0</v>
      </c>
      <c r="T2796" s="1214">
        <f>VLOOKUP($D2796,'NI-Soc'!$B$1:$Q$2048,13,FALSE)</f>
        <v>0</v>
      </c>
      <c r="U2796" s="1214">
        <f>VLOOKUP($D2796,'NI-Soc'!$B$1:$Q$2048,16,FALSE)</f>
        <v>0</v>
      </c>
      <c r="V2796" s="1214" t="e">
        <f>VLOOKUP($D2796,'NI-Soc'!$B$1:$Q$2048,17,FALSE)</f>
        <v>#REF!</v>
      </c>
      <c r="W2796" s="1214" t="e">
        <f>VLOOKUP($D2796,'NI-Soc'!$B$1:$Q$2048,18,FALSE)</f>
        <v>#REF!</v>
      </c>
      <c r="X2796" s="1214" t="e">
        <f>VLOOKUP($D2796,'NI-Soc'!$B$1:$Q$2048,19,FALSE)</f>
        <v>#REF!</v>
      </c>
    </row>
    <row r="2797" spans="1:24" hidden="1">
      <c r="A2797" s="508"/>
      <c r="B2797" s="508"/>
      <c r="C2797" s="508"/>
      <c r="D2797" s="1214" t="s">
        <v>863</v>
      </c>
      <c r="E2797" s="1215" t="s">
        <v>3067</v>
      </c>
      <c r="F2797" s="1202"/>
      <c r="G2797" s="1202"/>
      <c r="H2797" s="1205"/>
      <c r="I2797" s="1202" t="s">
        <v>53</v>
      </c>
      <c r="J2797" s="1202"/>
      <c r="K2797" s="1202"/>
      <c r="L2797" s="1202"/>
      <c r="M2797" s="1202" t="s">
        <v>748</v>
      </c>
      <c r="N2797" s="1203" t="s">
        <v>864</v>
      </c>
      <c r="O2797" s="1203"/>
      <c r="P2797" s="1203"/>
      <c r="Q2797" s="1203"/>
      <c r="R2797" s="1203"/>
      <c r="S2797" s="1214">
        <f>VLOOKUP($D2797,'NI-Soc'!$B$1:$Q$2048,12,FALSE)</f>
        <v>0</v>
      </c>
      <c r="T2797" s="1214">
        <f>VLOOKUP($D2797,'NI-Soc'!$B$1:$Q$2048,13,FALSE)</f>
        <v>0</v>
      </c>
      <c r="U2797" s="1214">
        <f>VLOOKUP($D2797,'NI-Soc'!$B$1:$Q$2048,16,FALSE)</f>
        <v>0</v>
      </c>
      <c r="V2797" s="1214" t="e">
        <f>VLOOKUP($D2797,'NI-Soc'!$B$1:$Q$2048,17,FALSE)</f>
        <v>#REF!</v>
      </c>
      <c r="W2797" s="1214" t="e">
        <f>VLOOKUP($D2797,'NI-Soc'!$B$1:$Q$2048,18,FALSE)</f>
        <v>#REF!</v>
      </c>
      <c r="X2797" s="1214" t="e">
        <f>VLOOKUP($D2797,'NI-Soc'!$B$1:$Q$2048,19,FALSE)</f>
        <v>#REF!</v>
      </c>
    </row>
    <row r="2798" spans="1:24" hidden="1">
      <c r="A2798" s="508"/>
      <c r="B2798" s="508"/>
      <c r="C2798" s="508"/>
      <c r="D2798" s="1214" t="s">
        <v>866</v>
      </c>
      <c r="E2798" s="1215" t="s">
        <v>3067</v>
      </c>
      <c r="F2798" s="1202"/>
      <c r="G2798" s="1202"/>
      <c r="H2798" s="1205"/>
      <c r="I2798" s="1202" t="s">
        <v>53</v>
      </c>
      <c r="J2798" s="1202"/>
      <c r="K2798" s="1202"/>
      <c r="L2798" s="1202"/>
      <c r="M2798" s="1202" t="s">
        <v>748</v>
      </c>
      <c r="N2798" s="1203" t="s">
        <v>867</v>
      </c>
      <c r="O2798" s="1203"/>
      <c r="P2798" s="1203"/>
      <c r="Q2798" s="1203"/>
      <c r="R2798" s="1203"/>
      <c r="S2798" s="1214">
        <f>VLOOKUP($D2798,'NI-Soc'!$B$1:$Q$2048,12,FALSE)</f>
        <v>0</v>
      </c>
      <c r="T2798" s="1214">
        <f>VLOOKUP($D2798,'NI-Soc'!$B$1:$Q$2048,13,FALSE)</f>
        <v>0</v>
      </c>
      <c r="U2798" s="1214">
        <f>VLOOKUP($D2798,'NI-Soc'!$B$1:$Q$2048,16,FALSE)</f>
        <v>0</v>
      </c>
      <c r="V2798" s="1214" t="e">
        <f>VLOOKUP($D2798,'NI-Soc'!$B$1:$Q$2048,17,FALSE)</f>
        <v>#REF!</v>
      </c>
      <c r="W2798" s="1214" t="e">
        <f>VLOOKUP($D2798,'NI-Soc'!$B$1:$Q$2048,18,FALSE)</f>
        <v>#REF!</v>
      </c>
      <c r="X2798" s="1214" t="e">
        <f>VLOOKUP($D2798,'NI-Soc'!$B$1:$Q$2048,19,FALSE)</f>
        <v>#REF!</v>
      </c>
    </row>
    <row r="2799" spans="1:24" hidden="1">
      <c r="A2799" s="508"/>
      <c r="B2799" s="508"/>
      <c r="C2799" s="508"/>
      <c r="D2799" s="1214" t="s">
        <v>868</v>
      </c>
      <c r="E2799" s="1215" t="s">
        <v>3067</v>
      </c>
      <c r="F2799" s="1202"/>
      <c r="G2799" s="1202"/>
      <c r="H2799" s="1205"/>
      <c r="I2799" s="1202" t="s">
        <v>53</v>
      </c>
      <c r="J2799" s="1202"/>
      <c r="K2799" s="1202"/>
      <c r="L2799" s="1202"/>
      <c r="M2799" s="1202" t="s">
        <v>748</v>
      </c>
      <c r="N2799" s="1203" t="s">
        <v>870</v>
      </c>
      <c r="O2799" s="1203"/>
      <c r="P2799" s="1203"/>
      <c r="Q2799" s="1203"/>
      <c r="R2799" s="1203"/>
      <c r="S2799" s="1214">
        <f>VLOOKUP($D2799,'NI-Soc'!$B$1:$Q$2048,12,FALSE)</f>
        <v>0</v>
      </c>
      <c r="T2799" s="1214">
        <f>VLOOKUP($D2799,'NI-Soc'!$B$1:$Q$2048,13,FALSE)</f>
        <v>0</v>
      </c>
      <c r="U2799" s="1214">
        <f>VLOOKUP($D2799,'NI-Soc'!$B$1:$Q$2048,16,FALSE)</f>
        <v>0</v>
      </c>
      <c r="V2799" s="1214" t="e">
        <f>VLOOKUP($D2799,'NI-Soc'!$B$1:$Q$2048,17,FALSE)</f>
        <v>#REF!</v>
      </c>
      <c r="W2799" s="1214" t="e">
        <f>VLOOKUP($D2799,'NI-Soc'!$B$1:$Q$2048,18,FALSE)</f>
        <v>#REF!</v>
      </c>
      <c r="X2799" s="1214" t="e">
        <f>VLOOKUP($D2799,'NI-Soc'!$B$1:$Q$2048,19,FALSE)</f>
        <v>#REF!</v>
      </c>
    </row>
    <row r="2800" spans="1:24" hidden="1">
      <c r="A2800" s="508"/>
      <c r="B2800" s="508"/>
      <c r="C2800" s="508"/>
      <c r="D2800" s="1214" t="s">
        <v>871</v>
      </c>
      <c r="E2800" s="1215" t="s">
        <v>3067</v>
      </c>
      <c r="F2800" s="1202"/>
      <c r="G2800" s="1202"/>
      <c r="H2800" s="1204"/>
      <c r="I2800" s="1202" t="s">
        <v>53</v>
      </c>
      <c r="J2800" s="1202"/>
      <c r="K2800" s="1202"/>
      <c r="L2800" s="1202"/>
      <c r="M2800" s="1202" t="s">
        <v>748</v>
      </c>
      <c r="N2800" s="1203" t="s">
        <v>873</v>
      </c>
      <c r="O2800" s="1203"/>
      <c r="P2800" s="1203"/>
      <c r="Q2800" s="1203"/>
      <c r="R2800" s="1203"/>
      <c r="S2800" s="1214">
        <f>VLOOKUP($D2800,'NI-Soc'!$B$1:$Q$2048,12,FALSE)</f>
        <v>0</v>
      </c>
      <c r="T2800" s="1214">
        <f>VLOOKUP($D2800,'NI-Soc'!$B$1:$Q$2048,13,FALSE)</f>
        <v>0</v>
      </c>
      <c r="U2800" s="1214">
        <f>VLOOKUP($D2800,'NI-Soc'!$B$1:$Q$2048,16,FALSE)</f>
        <v>0</v>
      </c>
      <c r="V2800" s="1214" t="e">
        <f>VLOOKUP($D2800,'NI-Soc'!$B$1:$Q$2048,17,FALSE)</f>
        <v>#REF!</v>
      </c>
      <c r="W2800" s="1214" t="e">
        <f>VLOOKUP($D2800,'NI-Soc'!$B$1:$Q$2048,18,FALSE)</f>
        <v>#REF!</v>
      </c>
      <c r="X2800" s="1214" t="e">
        <f>VLOOKUP($D2800,'NI-Soc'!$B$1:$Q$2048,19,FALSE)</f>
        <v>#REF!</v>
      </c>
    </row>
    <row r="2801" spans="1:24" hidden="1">
      <c r="A2801" s="508"/>
      <c r="B2801" s="508"/>
      <c r="C2801" s="508"/>
      <c r="D2801" s="1214" t="s">
        <v>874</v>
      </c>
      <c r="E2801" s="1215" t="s">
        <v>3067</v>
      </c>
      <c r="F2801" s="1202" t="s">
        <v>157</v>
      </c>
      <c r="G2801" s="1202"/>
      <c r="H2801" s="1205"/>
      <c r="I2801" s="1202" t="s">
        <v>53</v>
      </c>
      <c r="J2801" s="1202"/>
      <c r="K2801" s="1202"/>
      <c r="L2801" s="1202"/>
      <c r="M2801" s="1202" t="s">
        <v>748</v>
      </c>
      <c r="N2801" s="1203" t="s">
        <v>876</v>
      </c>
      <c r="O2801" s="1203"/>
      <c r="P2801" s="1203"/>
      <c r="Q2801" s="1203"/>
      <c r="R2801" s="1203"/>
      <c r="S2801" s="1214">
        <f>VLOOKUP($D2801,'NI-Soc'!$B$1:$Q$2048,12,FALSE)</f>
        <v>0</v>
      </c>
      <c r="T2801" s="1214">
        <f>VLOOKUP($D2801,'NI-Soc'!$B$1:$Q$2048,13,FALSE)</f>
        <v>0</v>
      </c>
      <c r="U2801" s="1214">
        <f>VLOOKUP($D2801,'NI-Soc'!$B$1:$Q$2048,16,FALSE)</f>
        <v>0</v>
      </c>
      <c r="V2801" s="1214" t="e">
        <f>VLOOKUP($D2801,'NI-Soc'!$B$1:$Q$2048,17,FALSE)</f>
        <v>#REF!</v>
      </c>
      <c r="W2801" s="1214" t="e">
        <f>VLOOKUP($D2801,'NI-Soc'!$B$1:$Q$2048,18,FALSE)</f>
        <v>#REF!</v>
      </c>
      <c r="X2801" s="1214" t="e">
        <f>VLOOKUP($D2801,'NI-Soc'!$B$1:$Q$2048,19,FALSE)</f>
        <v>#REF!</v>
      </c>
    </row>
    <row r="2802" spans="1:24" hidden="1">
      <c r="A2802" s="508"/>
      <c r="B2802" s="508"/>
      <c r="C2802" s="508"/>
      <c r="D2802" s="1214" t="s">
        <v>877</v>
      </c>
      <c r="E2802" s="1215" t="s">
        <v>3067</v>
      </c>
      <c r="F2802" s="1202"/>
      <c r="G2802" s="1202"/>
      <c r="H2802" s="1205"/>
      <c r="I2802" s="1202" t="s">
        <v>53</v>
      </c>
      <c r="J2802" s="1202"/>
      <c r="K2802" s="1202"/>
      <c r="L2802" s="1202"/>
      <c r="M2802" s="1202" t="s">
        <v>748</v>
      </c>
      <c r="N2802" s="1203" t="s">
        <v>879</v>
      </c>
      <c r="O2802" s="1203"/>
      <c r="P2802" s="1203"/>
      <c r="Q2802" s="1203"/>
      <c r="R2802" s="1203"/>
      <c r="S2802" s="1214">
        <f>VLOOKUP($D2802,'NI-Soc'!$B$1:$Q$2048,12,FALSE)</f>
        <v>0</v>
      </c>
      <c r="T2802" s="1214">
        <f>VLOOKUP($D2802,'NI-Soc'!$B$1:$Q$2048,13,FALSE)</f>
        <v>0</v>
      </c>
      <c r="U2802" s="1214">
        <f>VLOOKUP($D2802,'NI-Soc'!$B$1:$Q$2048,16,FALSE)</f>
        <v>0</v>
      </c>
      <c r="V2802" s="1214" t="e">
        <f>VLOOKUP($D2802,'NI-Soc'!$B$1:$Q$2048,17,FALSE)</f>
        <v>#REF!</v>
      </c>
      <c r="W2802" s="1214" t="e">
        <f>VLOOKUP($D2802,'NI-Soc'!$B$1:$Q$2048,18,FALSE)</f>
        <v>#REF!</v>
      </c>
      <c r="X2802" s="1214" t="e">
        <f>VLOOKUP($D2802,'NI-Soc'!$B$1:$Q$2048,19,FALSE)</f>
        <v>#REF!</v>
      </c>
    </row>
    <row r="2803" spans="1:24" ht="27" hidden="1">
      <c r="A2803" s="508"/>
      <c r="B2803" s="508"/>
      <c r="C2803" s="508"/>
      <c r="D2803" s="1214" t="s">
        <v>880</v>
      </c>
      <c r="E2803" s="1215" t="s">
        <v>3067</v>
      </c>
      <c r="F2803" s="1202" t="s">
        <v>157</v>
      </c>
      <c r="G2803" s="1202"/>
      <c r="H2803" s="1205"/>
      <c r="I2803" s="1202" t="s">
        <v>53</v>
      </c>
      <c r="J2803" s="1202"/>
      <c r="K2803" s="1202"/>
      <c r="L2803" s="1202"/>
      <c r="M2803" s="1202" t="s">
        <v>748</v>
      </c>
      <c r="N2803" s="1203" t="s">
        <v>881</v>
      </c>
      <c r="O2803" s="1203"/>
      <c r="P2803" s="1203"/>
      <c r="Q2803" s="1203"/>
      <c r="R2803" s="1203"/>
      <c r="S2803" s="1214">
        <f>VLOOKUP($D2803,'NI-Soc'!$B$1:$Q$2048,12,FALSE)</f>
        <v>0</v>
      </c>
      <c r="T2803" s="1214">
        <f>VLOOKUP($D2803,'NI-Soc'!$B$1:$Q$2048,13,FALSE)</f>
        <v>0</v>
      </c>
      <c r="U2803" s="1214">
        <f>VLOOKUP($D2803,'NI-Soc'!$B$1:$Q$2048,16,FALSE)</f>
        <v>0</v>
      </c>
      <c r="V2803" s="1214" t="e">
        <f>VLOOKUP($D2803,'NI-Soc'!$B$1:$Q$2048,17,FALSE)</f>
        <v>#REF!</v>
      </c>
      <c r="W2803" s="1214" t="e">
        <f>VLOOKUP($D2803,'NI-Soc'!$B$1:$Q$2048,18,FALSE)</f>
        <v>#REF!</v>
      </c>
      <c r="X2803" s="1214" t="e">
        <f>VLOOKUP($D2803,'NI-Soc'!$B$1:$Q$2048,19,FALSE)</f>
        <v>#REF!</v>
      </c>
    </row>
    <row r="2804" spans="1:24" hidden="1">
      <c r="A2804" s="508"/>
      <c r="B2804" s="508"/>
      <c r="C2804" s="508"/>
      <c r="D2804" s="1214" t="s">
        <v>882</v>
      </c>
      <c r="E2804" s="1215" t="s">
        <v>3067</v>
      </c>
      <c r="F2804" s="1202"/>
      <c r="G2804" s="1202"/>
      <c r="H2804" s="1202"/>
      <c r="I2804" s="1202" t="s">
        <v>71</v>
      </c>
      <c r="J2804" s="1202"/>
      <c r="K2804" s="1202"/>
      <c r="L2804" s="1202"/>
      <c r="M2804" s="1202"/>
      <c r="N2804" s="1203" t="s">
        <v>883</v>
      </c>
      <c r="O2804" s="1203"/>
      <c r="P2804" s="1203"/>
      <c r="Q2804" s="1203"/>
      <c r="R2804" s="1203"/>
      <c r="S2804" s="1214">
        <f>VLOOKUP($D2804,'NI-Soc'!$B$1:$Q$2048,12,FALSE)</f>
        <v>0</v>
      </c>
      <c r="T2804" s="1214">
        <f>VLOOKUP($D2804,'NI-Soc'!$B$1:$Q$2048,13,FALSE)</f>
        <v>0</v>
      </c>
      <c r="U2804" s="1214">
        <f>VLOOKUP($D2804,'NI-Soc'!$B$1:$Q$2048,16,FALSE)</f>
        <v>0</v>
      </c>
      <c r="V2804" s="1214" t="e">
        <f>VLOOKUP($D2804,'NI-Soc'!$B$1:$Q$2048,17,FALSE)</f>
        <v>#REF!</v>
      </c>
      <c r="W2804" s="1214" t="e">
        <f>VLOOKUP($D2804,'NI-Soc'!$B$1:$Q$2048,18,FALSE)</f>
        <v>#REF!</v>
      </c>
      <c r="X2804" s="1214" t="e">
        <f>VLOOKUP($D2804,'NI-Soc'!$B$1:$Q$2048,19,FALSE)</f>
        <v>#REF!</v>
      </c>
    </row>
    <row r="2805" spans="1:24" hidden="1">
      <c r="A2805" s="508"/>
      <c r="B2805" s="508"/>
      <c r="C2805" s="508"/>
      <c r="D2805" s="1214" t="s">
        <v>884</v>
      </c>
      <c r="E2805" s="1215" t="s">
        <v>3067</v>
      </c>
      <c r="F2805" s="1202"/>
      <c r="G2805" s="1202"/>
      <c r="H2805" s="1202"/>
      <c r="I2805" s="1202" t="s">
        <v>53</v>
      </c>
      <c r="J2805" s="1202"/>
      <c r="K2805" s="1202"/>
      <c r="L2805" s="1202"/>
      <c r="M2805" s="1202" t="s">
        <v>886</v>
      </c>
      <c r="N2805" s="1203" t="s">
        <v>887</v>
      </c>
      <c r="O2805" s="1203"/>
      <c r="P2805" s="1203"/>
      <c r="Q2805" s="1203"/>
      <c r="R2805" s="1203"/>
      <c r="S2805" s="1214">
        <f>VLOOKUP($D2805,'NI-Soc'!$B$1:$Q$2048,12,FALSE)</f>
        <v>0</v>
      </c>
      <c r="T2805" s="1214">
        <f>VLOOKUP($D2805,'NI-Soc'!$B$1:$Q$2048,13,FALSE)</f>
        <v>0</v>
      </c>
      <c r="U2805" s="1214">
        <f>VLOOKUP($D2805,'NI-Soc'!$B$1:$Q$2048,16,FALSE)</f>
        <v>0</v>
      </c>
      <c r="V2805" s="1214" t="e">
        <f>VLOOKUP($D2805,'NI-Soc'!$B$1:$Q$2048,17,FALSE)</f>
        <v>#REF!</v>
      </c>
      <c r="W2805" s="1214" t="e">
        <f>VLOOKUP($D2805,'NI-Soc'!$B$1:$Q$2048,18,FALSE)</f>
        <v>#REF!</v>
      </c>
      <c r="X2805" s="1214" t="e">
        <f>VLOOKUP($D2805,'NI-Soc'!$B$1:$Q$2048,19,FALSE)</f>
        <v>#REF!</v>
      </c>
    </row>
    <row r="2806" spans="1:24" hidden="1">
      <c r="A2806" s="508"/>
      <c r="B2806" s="508"/>
      <c r="C2806" s="508"/>
      <c r="D2806" s="1214" t="s">
        <v>890</v>
      </c>
      <c r="E2806" s="1215" t="s">
        <v>3067</v>
      </c>
      <c r="F2806" s="1202"/>
      <c r="G2806" s="1202"/>
      <c r="H2806" s="1202"/>
      <c r="I2806" s="1202" t="s">
        <v>53</v>
      </c>
      <c r="J2806" s="1202"/>
      <c r="K2806" s="1202"/>
      <c r="L2806" s="1202"/>
      <c r="M2806" s="1202" t="s">
        <v>886</v>
      </c>
      <c r="N2806" s="1203" t="s">
        <v>892</v>
      </c>
      <c r="O2806" s="1203"/>
      <c r="P2806" s="1203"/>
      <c r="Q2806" s="1203"/>
      <c r="R2806" s="1203"/>
      <c r="S2806" s="1214">
        <f>VLOOKUP($D2806,'NI-Soc'!$B$1:$Q$2048,12,FALSE)</f>
        <v>0</v>
      </c>
      <c r="T2806" s="1214">
        <f>VLOOKUP($D2806,'NI-Soc'!$B$1:$Q$2048,13,FALSE)</f>
        <v>0</v>
      </c>
      <c r="U2806" s="1214">
        <f>VLOOKUP($D2806,'NI-Soc'!$B$1:$Q$2048,16,FALSE)</f>
        <v>0</v>
      </c>
      <c r="V2806" s="1214" t="e">
        <f>VLOOKUP($D2806,'NI-Soc'!$B$1:$Q$2048,17,FALSE)</f>
        <v>#REF!</v>
      </c>
      <c r="W2806" s="1214" t="e">
        <f>VLOOKUP($D2806,'NI-Soc'!$B$1:$Q$2048,18,FALSE)</f>
        <v>#REF!</v>
      </c>
      <c r="X2806" s="1214" t="e">
        <f>VLOOKUP($D2806,'NI-Soc'!$B$1:$Q$2048,19,FALSE)</f>
        <v>#REF!</v>
      </c>
    </row>
    <row r="2807" spans="1:24" hidden="1">
      <c r="A2807" s="508"/>
      <c r="B2807" s="508"/>
      <c r="C2807" s="508"/>
      <c r="D2807" s="1214" t="s">
        <v>895</v>
      </c>
      <c r="E2807" s="1215" t="s">
        <v>3067</v>
      </c>
      <c r="F2807" s="1202"/>
      <c r="G2807" s="1202"/>
      <c r="H2807" s="1202"/>
      <c r="I2807" s="1202" t="s">
        <v>53</v>
      </c>
      <c r="J2807" s="1202"/>
      <c r="K2807" s="1202"/>
      <c r="L2807" s="1202"/>
      <c r="M2807" s="1202" t="s">
        <v>886</v>
      </c>
      <c r="N2807" s="1203" t="s">
        <v>897</v>
      </c>
      <c r="O2807" s="1203"/>
      <c r="P2807" s="1203"/>
      <c r="Q2807" s="1203"/>
      <c r="R2807" s="1203"/>
      <c r="S2807" s="1214">
        <f>VLOOKUP($D2807,'NI-Soc'!$B$1:$Q$2048,12,FALSE)</f>
        <v>0</v>
      </c>
      <c r="T2807" s="1214">
        <f>VLOOKUP($D2807,'NI-Soc'!$B$1:$Q$2048,13,FALSE)</f>
        <v>0</v>
      </c>
      <c r="U2807" s="1214">
        <f>VLOOKUP($D2807,'NI-Soc'!$B$1:$Q$2048,16,FALSE)</f>
        <v>0</v>
      </c>
      <c r="V2807" s="1214" t="e">
        <f>VLOOKUP($D2807,'NI-Soc'!$B$1:$Q$2048,17,FALSE)</f>
        <v>#REF!</v>
      </c>
      <c r="W2807" s="1214" t="e">
        <f>VLOOKUP($D2807,'NI-Soc'!$B$1:$Q$2048,18,FALSE)</f>
        <v>#REF!</v>
      </c>
      <c r="X2807" s="1214" t="e">
        <f>VLOOKUP($D2807,'NI-Soc'!$B$1:$Q$2048,19,FALSE)</f>
        <v>#REF!</v>
      </c>
    </row>
    <row r="2808" spans="1:24" hidden="1">
      <c r="A2808" s="508"/>
      <c r="B2808" s="508"/>
      <c r="C2808" s="508"/>
      <c r="D2808" s="1214" t="s">
        <v>900</v>
      </c>
      <c r="E2808" s="1215" t="s">
        <v>3067</v>
      </c>
      <c r="F2808" s="1202"/>
      <c r="G2808" s="1202"/>
      <c r="H2808" s="1202"/>
      <c r="I2808" s="1202" t="s">
        <v>53</v>
      </c>
      <c r="J2808" s="1202"/>
      <c r="K2808" s="1202"/>
      <c r="L2808" s="1202"/>
      <c r="M2808" s="1202" t="s">
        <v>886</v>
      </c>
      <c r="N2808" s="1203" t="s">
        <v>901</v>
      </c>
      <c r="O2808" s="1203"/>
      <c r="P2808" s="1203"/>
      <c r="Q2808" s="1203"/>
      <c r="R2808" s="1203"/>
      <c r="S2808" s="1214">
        <f>VLOOKUP($D2808,'NI-Soc'!$B$1:$Q$2048,12,FALSE)</f>
        <v>0</v>
      </c>
      <c r="T2808" s="1214">
        <f>VLOOKUP($D2808,'NI-Soc'!$B$1:$Q$2048,13,FALSE)</f>
        <v>0</v>
      </c>
      <c r="U2808" s="1214">
        <f>VLOOKUP($D2808,'NI-Soc'!$B$1:$Q$2048,16,FALSE)</f>
        <v>0</v>
      </c>
      <c r="V2808" s="1214" t="e">
        <f>VLOOKUP($D2808,'NI-Soc'!$B$1:$Q$2048,17,FALSE)</f>
        <v>#REF!</v>
      </c>
      <c r="W2808" s="1214" t="e">
        <f>VLOOKUP($D2808,'NI-Soc'!$B$1:$Q$2048,18,FALSE)</f>
        <v>#REF!</v>
      </c>
      <c r="X2808" s="1214" t="e">
        <f>VLOOKUP($D2808,'NI-Soc'!$B$1:$Q$2048,19,FALSE)</f>
        <v>#REF!</v>
      </c>
    </row>
    <row r="2809" spans="1:24" hidden="1">
      <c r="A2809" s="508"/>
      <c r="B2809" s="508"/>
      <c r="C2809" s="508"/>
      <c r="D2809" s="1214" t="s">
        <v>904</v>
      </c>
      <c r="E2809" s="1215" t="s">
        <v>3067</v>
      </c>
      <c r="F2809" s="1202"/>
      <c r="G2809" s="1202"/>
      <c r="H2809" s="1202"/>
      <c r="I2809" s="1202" t="s">
        <v>53</v>
      </c>
      <c r="J2809" s="1202"/>
      <c r="K2809" s="1202"/>
      <c r="L2809" s="1202"/>
      <c r="M2809" s="1202" t="s">
        <v>886</v>
      </c>
      <c r="N2809" s="1203" t="s">
        <v>906</v>
      </c>
      <c r="O2809" s="1203"/>
      <c r="P2809" s="1203"/>
      <c r="Q2809" s="1203"/>
      <c r="R2809" s="1203"/>
      <c r="S2809" s="1214">
        <f>VLOOKUP($D2809,'NI-Soc'!$B$1:$Q$2048,12,FALSE)</f>
        <v>0</v>
      </c>
      <c r="T2809" s="1214">
        <f>VLOOKUP($D2809,'NI-Soc'!$B$1:$Q$2048,13,FALSE)</f>
        <v>0</v>
      </c>
      <c r="U2809" s="1214">
        <f>VLOOKUP($D2809,'NI-Soc'!$B$1:$Q$2048,16,FALSE)</f>
        <v>0</v>
      </c>
      <c r="V2809" s="1214" t="e">
        <f>VLOOKUP($D2809,'NI-Soc'!$B$1:$Q$2048,17,FALSE)</f>
        <v>#REF!</v>
      </c>
      <c r="W2809" s="1214" t="e">
        <f>VLOOKUP($D2809,'NI-Soc'!$B$1:$Q$2048,18,FALSE)</f>
        <v>#REF!</v>
      </c>
      <c r="X2809" s="1214" t="e">
        <f>VLOOKUP($D2809,'NI-Soc'!$B$1:$Q$2048,19,FALSE)</f>
        <v>#REF!</v>
      </c>
    </row>
    <row r="2810" spans="1:24" hidden="1">
      <c r="A2810" s="508"/>
      <c r="B2810" s="508"/>
      <c r="C2810" s="508"/>
      <c r="D2810" s="1214" t="s">
        <v>909</v>
      </c>
      <c r="E2810" s="1215" t="s">
        <v>3067</v>
      </c>
      <c r="F2810" s="1202"/>
      <c r="G2810" s="1202"/>
      <c r="H2810" s="1202"/>
      <c r="I2810" s="1202" t="s">
        <v>53</v>
      </c>
      <c r="J2810" s="1202"/>
      <c r="K2810" s="1202"/>
      <c r="L2810" s="1202"/>
      <c r="M2810" s="1202" t="s">
        <v>886</v>
      </c>
      <c r="N2810" s="1203" t="s">
        <v>910</v>
      </c>
      <c r="O2810" s="1203"/>
      <c r="P2810" s="1203"/>
      <c r="Q2810" s="1203"/>
      <c r="R2810" s="1203"/>
      <c r="S2810" s="1214">
        <f>VLOOKUP($D2810,'NI-Soc'!$B$1:$Q$2048,12,FALSE)</f>
        <v>0</v>
      </c>
      <c r="T2810" s="1214">
        <f>VLOOKUP($D2810,'NI-Soc'!$B$1:$Q$2048,13,FALSE)</f>
        <v>0</v>
      </c>
      <c r="U2810" s="1214">
        <f>VLOOKUP($D2810,'NI-Soc'!$B$1:$Q$2048,16,FALSE)</f>
        <v>0</v>
      </c>
      <c r="V2810" s="1214" t="e">
        <f>VLOOKUP($D2810,'NI-Soc'!$B$1:$Q$2048,17,FALSE)</f>
        <v>#REF!</v>
      </c>
      <c r="W2810" s="1214" t="e">
        <f>VLOOKUP($D2810,'NI-Soc'!$B$1:$Q$2048,18,FALSE)</f>
        <v>#REF!</v>
      </c>
      <c r="X2810" s="1214" t="e">
        <f>VLOOKUP($D2810,'NI-Soc'!$B$1:$Q$2048,19,FALSE)</f>
        <v>#REF!</v>
      </c>
    </row>
    <row r="2811" spans="1:24" hidden="1">
      <c r="A2811" s="508"/>
      <c r="B2811" s="508"/>
      <c r="C2811" s="508"/>
      <c r="D2811" s="1214" t="s">
        <v>913</v>
      </c>
      <c r="E2811" s="1215" t="s">
        <v>3067</v>
      </c>
      <c r="F2811" s="1202"/>
      <c r="G2811" s="1202"/>
      <c r="H2811" s="1202"/>
      <c r="I2811" s="1202" t="s">
        <v>53</v>
      </c>
      <c r="J2811" s="1202"/>
      <c r="K2811" s="1202"/>
      <c r="L2811" s="1202"/>
      <c r="M2811" s="1202" t="s">
        <v>886</v>
      </c>
      <c r="N2811" s="1203" t="s">
        <v>915</v>
      </c>
      <c r="O2811" s="1203"/>
      <c r="P2811" s="1203"/>
      <c r="Q2811" s="1203"/>
      <c r="R2811" s="1203"/>
      <c r="S2811" s="1214">
        <f>VLOOKUP($D2811,'NI-Soc'!$B$1:$Q$2048,12,FALSE)</f>
        <v>0</v>
      </c>
      <c r="T2811" s="1214">
        <f>VLOOKUP($D2811,'NI-Soc'!$B$1:$Q$2048,13,FALSE)</f>
        <v>0</v>
      </c>
      <c r="U2811" s="1214">
        <f>VLOOKUP($D2811,'NI-Soc'!$B$1:$Q$2048,16,FALSE)</f>
        <v>0</v>
      </c>
      <c r="V2811" s="1214" t="e">
        <f>VLOOKUP($D2811,'NI-Soc'!$B$1:$Q$2048,17,FALSE)</f>
        <v>#REF!</v>
      </c>
      <c r="W2811" s="1214" t="e">
        <f>VLOOKUP($D2811,'NI-Soc'!$B$1:$Q$2048,18,FALSE)</f>
        <v>#REF!</v>
      </c>
      <c r="X2811" s="1214" t="e">
        <f>VLOOKUP($D2811,'NI-Soc'!$B$1:$Q$2048,19,FALSE)</f>
        <v>#REF!</v>
      </c>
    </row>
    <row r="2812" spans="1:24" hidden="1">
      <c r="A2812" s="508"/>
      <c r="B2812" s="508"/>
      <c r="C2812" s="508"/>
      <c r="D2812" s="1214" t="s">
        <v>918</v>
      </c>
      <c r="E2812" s="1215" t="s">
        <v>3067</v>
      </c>
      <c r="F2812" s="1202"/>
      <c r="G2812" s="1202"/>
      <c r="H2812" s="1202"/>
      <c r="I2812" s="1202" t="s">
        <v>53</v>
      </c>
      <c r="J2812" s="1202"/>
      <c r="K2812" s="1202"/>
      <c r="L2812" s="1202"/>
      <c r="M2812" s="1202" t="s">
        <v>886</v>
      </c>
      <c r="N2812" s="1203" t="s">
        <v>919</v>
      </c>
      <c r="O2812" s="1203"/>
      <c r="P2812" s="1203"/>
      <c r="Q2812" s="1203"/>
      <c r="R2812" s="1203"/>
      <c r="S2812" s="1214">
        <f>VLOOKUP($D2812,'NI-Soc'!$B$1:$Q$2048,12,FALSE)</f>
        <v>0</v>
      </c>
      <c r="T2812" s="1214">
        <f>VLOOKUP($D2812,'NI-Soc'!$B$1:$Q$2048,13,FALSE)</f>
        <v>0</v>
      </c>
      <c r="U2812" s="1214">
        <f>VLOOKUP($D2812,'NI-Soc'!$B$1:$Q$2048,16,FALSE)</f>
        <v>0</v>
      </c>
      <c r="V2812" s="1214" t="e">
        <f>VLOOKUP($D2812,'NI-Soc'!$B$1:$Q$2048,17,FALSE)</f>
        <v>#REF!</v>
      </c>
      <c r="W2812" s="1214" t="e">
        <f>VLOOKUP($D2812,'NI-Soc'!$B$1:$Q$2048,18,FALSE)</f>
        <v>#REF!</v>
      </c>
      <c r="X2812" s="1214" t="e">
        <f>VLOOKUP($D2812,'NI-Soc'!$B$1:$Q$2048,19,FALSE)</f>
        <v>#REF!</v>
      </c>
    </row>
    <row r="2813" spans="1:24" ht="27" hidden="1">
      <c r="A2813" s="508"/>
      <c r="B2813" s="508"/>
      <c r="C2813" s="508"/>
      <c r="D2813" s="1214" t="s">
        <v>920</v>
      </c>
      <c r="E2813" s="1215" t="s">
        <v>3067</v>
      </c>
      <c r="F2813" s="1202"/>
      <c r="G2813" s="1202"/>
      <c r="H2813" s="1202"/>
      <c r="I2813" s="1202" t="s">
        <v>53</v>
      </c>
      <c r="J2813" s="1202"/>
      <c r="K2813" s="1202"/>
      <c r="L2813" s="1202"/>
      <c r="M2813" s="1202" t="s">
        <v>886</v>
      </c>
      <c r="N2813" s="1203" t="s">
        <v>921</v>
      </c>
      <c r="O2813" s="1203"/>
      <c r="P2813" s="1203"/>
      <c r="Q2813" s="1203"/>
      <c r="R2813" s="1203"/>
      <c r="S2813" s="1214">
        <f>VLOOKUP($D2813,'NI-Soc'!$B$1:$Q$2048,12,FALSE)</f>
        <v>0</v>
      </c>
      <c r="T2813" s="1214">
        <f>VLOOKUP($D2813,'NI-Soc'!$B$1:$Q$2048,13,FALSE)</f>
        <v>0</v>
      </c>
      <c r="U2813" s="1214">
        <f>VLOOKUP($D2813,'NI-Soc'!$B$1:$Q$2048,16,FALSE)</f>
        <v>0</v>
      </c>
      <c r="V2813" s="1214" t="e">
        <f>VLOOKUP($D2813,'NI-Soc'!$B$1:$Q$2048,17,FALSE)</f>
        <v>#REF!</v>
      </c>
      <c r="W2813" s="1214" t="e">
        <f>VLOOKUP($D2813,'NI-Soc'!$B$1:$Q$2048,18,FALSE)</f>
        <v>#REF!</v>
      </c>
      <c r="X2813" s="1214" t="e">
        <f>VLOOKUP($D2813,'NI-Soc'!$B$1:$Q$2048,19,FALSE)</f>
        <v>#REF!</v>
      </c>
    </row>
    <row r="2814" spans="1:24" hidden="1">
      <c r="A2814" s="508"/>
      <c r="B2814" s="508"/>
      <c r="C2814" s="508"/>
      <c r="D2814" s="1214" t="s">
        <v>922</v>
      </c>
      <c r="E2814" s="1215" t="s">
        <v>3067</v>
      </c>
      <c r="F2814" s="1202"/>
      <c r="G2814" s="1202"/>
      <c r="H2814" s="1202"/>
      <c r="I2814" s="1202" t="s">
        <v>53</v>
      </c>
      <c r="J2814" s="1202"/>
      <c r="K2814" s="1202"/>
      <c r="L2814" s="1202"/>
      <c r="M2814" s="1202" t="s">
        <v>886</v>
      </c>
      <c r="N2814" s="1203" t="s">
        <v>923</v>
      </c>
      <c r="O2814" s="1203"/>
      <c r="P2814" s="1203"/>
      <c r="Q2814" s="1203"/>
      <c r="R2814" s="1203"/>
      <c r="S2814" s="1214">
        <f>VLOOKUP($D2814,'NI-Soc'!$B$1:$Q$2048,12,FALSE)</f>
        <v>0</v>
      </c>
      <c r="T2814" s="1214">
        <f>VLOOKUP($D2814,'NI-Soc'!$B$1:$Q$2048,13,FALSE)</f>
        <v>0</v>
      </c>
      <c r="U2814" s="1214">
        <f>VLOOKUP($D2814,'NI-Soc'!$B$1:$Q$2048,16,FALSE)</f>
        <v>0</v>
      </c>
      <c r="V2814" s="1214" t="e">
        <f>VLOOKUP($D2814,'NI-Soc'!$B$1:$Q$2048,17,FALSE)</f>
        <v>#REF!</v>
      </c>
      <c r="W2814" s="1214" t="e">
        <f>VLOOKUP($D2814,'NI-Soc'!$B$1:$Q$2048,18,FALSE)</f>
        <v>#REF!</v>
      </c>
      <c r="X2814" s="1214" t="e">
        <f>VLOOKUP($D2814,'NI-Soc'!$B$1:$Q$2048,19,FALSE)</f>
        <v>#REF!</v>
      </c>
    </row>
    <row r="2815" spans="1:24" hidden="1">
      <c r="A2815" s="508"/>
      <c r="B2815" s="508"/>
      <c r="C2815" s="508"/>
      <c r="D2815" s="1214" t="s">
        <v>924</v>
      </c>
      <c r="E2815" s="1215" t="s">
        <v>3067</v>
      </c>
      <c r="F2815" s="1202"/>
      <c r="G2815" s="1202"/>
      <c r="H2815" s="1202"/>
      <c r="I2815" s="1202" t="s">
        <v>53</v>
      </c>
      <c r="J2815" s="1202"/>
      <c r="K2815" s="1202"/>
      <c r="L2815" s="1202"/>
      <c r="M2815" s="1202" t="s">
        <v>886</v>
      </c>
      <c r="N2815" s="1203" t="s">
        <v>925</v>
      </c>
      <c r="O2815" s="1203"/>
      <c r="P2815" s="1203"/>
      <c r="Q2815" s="1203"/>
      <c r="R2815" s="1203"/>
      <c r="S2815" s="1214">
        <f>VLOOKUP($D2815,'NI-Soc'!$B$1:$Q$2048,12,FALSE)</f>
        <v>0</v>
      </c>
      <c r="T2815" s="1214">
        <f>VLOOKUP($D2815,'NI-Soc'!$B$1:$Q$2048,13,FALSE)</f>
        <v>0</v>
      </c>
      <c r="U2815" s="1214">
        <f>VLOOKUP($D2815,'NI-Soc'!$B$1:$Q$2048,16,FALSE)</f>
        <v>0</v>
      </c>
      <c r="V2815" s="1214" t="e">
        <f>VLOOKUP($D2815,'NI-Soc'!$B$1:$Q$2048,17,FALSE)</f>
        <v>#REF!</v>
      </c>
      <c r="W2815" s="1214" t="e">
        <f>VLOOKUP($D2815,'NI-Soc'!$B$1:$Q$2048,18,FALSE)</f>
        <v>#REF!</v>
      </c>
      <c r="X2815" s="1214" t="e">
        <f>VLOOKUP($D2815,'NI-Soc'!$B$1:$Q$2048,19,FALSE)</f>
        <v>#REF!</v>
      </c>
    </row>
    <row r="2816" spans="1:24" hidden="1">
      <c r="A2816" s="508"/>
      <c r="B2816" s="508"/>
      <c r="C2816" s="508"/>
      <c r="D2816" s="1214" t="s">
        <v>926</v>
      </c>
      <c r="E2816" s="1215" t="s">
        <v>3067</v>
      </c>
      <c r="F2816" s="1202"/>
      <c r="G2816" s="1202"/>
      <c r="H2816" s="1202"/>
      <c r="I2816" s="1202" t="s">
        <v>53</v>
      </c>
      <c r="J2816" s="1202"/>
      <c r="K2816" s="1202"/>
      <c r="L2816" s="1202"/>
      <c r="M2816" s="1202" t="s">
        <v>886</v>
      </c>
      <c r="N2816" s="1203" t="s">
        <v>927</v>
      </c>
      <c r="O2816" s="1203"/>
      <c r="P2816" s="1203"/>
      <c r="Q2816" s="1203"/>
      <c r="R2816" s="1203"/>
      <c r="S2816" s="1214">
        <f>VLOOKUP($D2816,'NI-Soc'!$B$1:$Q$2048,12,FALSE)</f>
        <v>0</v>
      </c>
      <c r="T2816" s="1214">
        <f>VLOOKUP($D2816,'NI-Soc'!$B$1:$Q$2048,13,FALSE)</f>
        <v>0</v>
      </c>
      <c r="U2816" s="1214">
        <f>VLOOKUP($D2816,'NI-Soc'!$B$1:$Q$2048,16,FALSE)</f>
        <v>0</v>
      </c>
      <c r="V2816" s="1214" t="e">
        <f>VLOOKUP($D2816,'NI-Soc'!$B$1:$Q$2048,17,FALSE)</f>
        <v>#REF!</v>
      </c>
      <c r="W2816" s="1214" t="e">
        <f>VLOOKUP($D2816,'NI-Soc'!$B$1:$Q$2048,18,FALSE)</f>
        <v>#REF!</v>
      </c>
      <c r="X2816" s="1214" t="e">
        <f>VLOOKUP($D2816,'NI-Soc'!$B$1:$Q$2048,19,FALSE)</f>
        <v>#REF!</v>
      </c>
    </row>
    <row r="2817" spans="1:24" hidden="1">
      <c r="A2817" s="508"/>
      <c r="B2817" s="508"/>
      <c r="C2817" s="508"/>
      <c r="D2817" s="1214" t="s">
        <v>928</v>
      </c>
      <c r="E2817" s="1215" t="s">
        <v>3067</v>
      </c>
      <c r="F2817" s="1202"/>
      <c r="G2817" s="1202"/>
      <c r="H2817" s="1202"/>
      <c r="I2817" s="1202" t="s">
        <v>53</v>
      </c>
      <c r="J2817" s="1202"/>
      <c r="K2817" s="1202"/>
      <c r="L2817" s="1202"/>
      <c r="M2817" s="1202" t="s">
        <v>886</v>
      </c>
      <c r="N2817" s="1203" t="s">
        <v>930</v>
      </c>
      <c r="O2817" s="1203"/>
      <c r="P2817" s="1203"/>
      <c r="Q2817" s="1203"/>
      <c r="R2817" s="1203"/>
      <c r="S2817" s="1214">
        <f>VLOOKUP($D2817,'NI-Soc'!$B$1:$Q$2048,12,FALSE)</f>
        <v>0</v>
      </c>
      <c r="T2817" s="1214">
        <f>VLOOKUP($D2817,'NI-Soc'!$B$1:$Q$2048,13,FALSE)</f>
        <v>0</v>
      </c>
      <c r="U2817" s="1214">
        <f>VLOOKUP($D2817,'NI-Soc'!$B$1:$Q$2048,16,FALSE)</f>
        <v>0</v>
      </c>
      <c r="V2817" s="1214" t="e">
        <f>VLOOKUP($D2817,'NI-Soc'!$B$1:$Q$2048,17,FALSE)</f>
        <v>#REF!</v>
      </c>
      <c r="W2817" s="1214" t="e">
        <f>VLOOKUP($D2817,'NI-Soc'!$B$1:$Q$2048,18,FALSE)</f>
        <v>#REF!</v>
      </c>
      <c r="X2817" s="1214" t="e">
        <f>VLOOKUP($D2817,'NI-Soc'!$B$1:$Q$2048,19,FALSE)</f>
        <v>#REF!</v>
      </c>
    </row>
    <row r="2818" spans="1:24" hidden="1">
      <c r="A2818" s="508"/>
      <c r="B2818" s="508"/>
      <c r="C2818" s="508"/>
      <c r="D2818" s="1214" t="s">
        <v>933</v>
      </c>
      <c r="E2818" s="1215" t="s">
        <v>3067</v>
      </c>
      <c r="F2818" s="1202" t="s">
        <v>157</v>
      </c>
      <c r="G2818" s="1202"/>
      <c r="H2818" s="1202"/>
      <c r="I2818" s="1202" t="s">
        <v>53</v>
      </c>
      <c r="J2818" s="1202"/>
      <c r="K2818" s="1202"/>
      <c r="L2818" s="1202"/>
      <c r="M2818" s="1202" t="s">
        <v>886</v>
      </c>
      <c r="N2818" s="1203" t="s">
        <v>935</v>
      </c>
      <c r="O2818" s="1203"/>
      <c r="P2818" s="1203"/>
      <c r="Q2818" s="1203"/>
      <c r="R2818" s="1203"/>
      <c r="S2818" s="1214">
        <f>VLOOKUP($D2818,'NI-Soc'!$B$1:$Q$2048,12,FALSE)</f>
        <v>0</v>
      </c>
      <c r="T2818" s="1214">
        <f>VLOOKUP($D2818,'NI-Soc'!$B$1:$Q$2048,13,FALSE)</f>
        <v>0</v>
      </c>
      <c r="U2818" s="1214">
        <f>VLOOKUP($D2818,'NI-Soc'!$B$1:$Q$2048,16,FALSE)</f>
        <v>0</v>
      </c>
      <c r="V2818" s="1214" t="e">
        <f>VLOOKUP($D2818,'NI-Soc'!$B$1:$Q$2048,17,FALSE)</f>
        <v>#REF!</v>
      </c>
      <c r="W2818" s="1214" t="e">
        <f>VLOOKUP($D2818,'NI-Soc'!$B$1:$Q$2048,18,FALSE)</f>
        <v>#REF!</v>
      </c>
      <c r="X2818" s="1214" t="e">
        <f>VLOOKUP($D2818,'NI-Soc'!$B$1:$Q$2048,19,FALSE)</f>
        <v>#REF!</v>
      </c>
    </row>
    <row r="2819" spans="1:24" hidden="1">
      <c r="A2819" s="508"/>
      <c r="B2819" s="508"/>
      <c r="C2819" s="508"/>
      <c r="D2819" s="1214" t="s">
        <v>936</v>
      </c>
      <c r="E2819" s="1215" t="s">
        <v>3067</v>
      </c>
      <c r="F2819" s="1202"/>
      <c r="G2819" s="1202"/>
      <c r="H2819" s="1202"/>
      <c r="I2819" s="1202" t="s">
        <v>531</v>
      </c>
      <c r="J2819" s="1202"/>
      <c r="K2819" s="1202"/>
      <c r="L2819" s="1202"/>
      <c r="M2819" s="1202" t="s">
        <v>886</v>
      </c>
      <c r="N2819" s="1203" t="s">
        <v>937</v>
      </c>
      <c r="O2819" s="1203"/>
      <c r="P2819" s="1203"/>
      <c r="Q2819" s="1203"/>
      <c r="R2819" s="1203"/>
      <c r="S2819" s="1214">
        <f>VLOOKUP($D2819,'NI-Soc'!$B$1:$Q$2048,12,FALSE)</f>
        <v>0</v>
      </c>
      <c r="T2819" s="1214">
        <f>VLOOKUP($D2819,'NI-Soc'!$B$1:$Q$2048,13,FALSE)</f>
        <v>0</v>
      </c>
      <c r="U2819" s="1214">
        <f>VLOOKUP($D2819,'NI-Soc'!$B$1:$Q$2048,16,FALSE)</f>
        <v>0</v>
      </c>
      <c r="V2819" s="1214" t="e">
        <f>VLOOKUP($D2819,'NI-Soc'!$B$1:$Q$2048,17,FALSE)</f>
        <v>#REF!</v>
      </c>
      <c r="W2819" s="1214" t="e">
        <f>VLOOKUP($D2819,'NI-Soc'!$B$1:$Q$2048,18,FALSE)</f>
        <v>#REF!</v>
      </c>
      <c r="X2819" s="1214" t="e">
        <f>VLOOKUP($D2819,'NI-Soc'!$B$1:$Q$2048,19,FALSE)</f>
        <v>#REF!</v>
      </c>
    </row>
    <row r="2820" spans="1:24" hidden="1">
      <c r="A2820" s="508"/>
      <c r="B2820" s="508"/>
      <c r="C2820" s="508"/>
      <c r="D2820" s="1214" t="s">
        <v>938</v>
      </c>
      <c r="E2820" s="1215" t="s">
        <v>3067</v>
      </c>
      <c r="F2820" s="1202"/>
      <c r="G2820" s="1202"/>
      <c r="H2820" s="1202"/>
      <c r="I2820" s="1202" t="s">
        <v>71</v>
      </c>
      <c r="J2820" s="1202"/>
      <c r="K2820" s="1202"/>
      <c r="L2820" s="1202"/>
      <c r="M2820" s="1202"/>
      <c r="N2820" s="1203" t="s">
        <v>939</v>
      </c>
      <c r="O2820" s="1203"/>
      <c r="P2820" s="1203"/>
      <c r="Q2820" s="1203"/>
      <c r="R2820" s="1203"/>
      <c r="S2820" s="1214">
        <f>VLOOKUP($D2820,'NI-Soc'!$B$1:$Q$2048,12,FALSE)</f>
        <v>3277</v>
      </c>
      <c r="T2820" s="1214">
        <f>VLOOKUP($D2820,'NI-Soc'!$B$1:$Q$2048,13,FALSE)</f>
        <v>4687</v>
      </c>
      <c r="U2820" s="1214">
        <f>VLOOKUP($D2820,'NI-Soc'!$B$1:$Q$2048,16,FALSE)</f>
        <v>0</v>
      </c>
      <c r="V2820" s="1214" t="e">
        <f>VLOOKUP($D2820,'NI-Soc'!$B$1:$Q$2048,17,FALSE)</f>
        <v>#REF!</v>
      </c>
      <c r="W2820" s="1214" t="e">
        <f>VLOOKUP($D2820,'NI-Soc'!$B$1:$Q$2048,18,FALSE)</f>
        <v>#REF!</v>
      </c>
      <c r="X2820" s="1214" t="e">
        <f>VLOOKUP($D2820,'NI-Soc'!$B$1:$Q$2048,19,FALSE)</f>
        <v>#REF!</v>
      </c>
    </row>
    <row r="2821" spans="1:24" hidden="1">
      <c r="A2821" s="508"/>
      <c r="B2821" s="508"/>
      <c r="C2821" s="508"/>
      <c r="D2821" s="1214" t="s">
        <v>940</v>
      </c>
      <c r="E2821" s="1215" t="s">
        <v>3067</v>
      </c>
      <c r="F2821" s="1202"/>
      <c r="G2821" s="1202"/>
      <c r="H2821" s="1202"/>
      <c r="I2821" s="1202" t="s">
        <v>71</v>
      </c>
      <c r="J2821" s="1202"/>
      <c r="K2821" s="1202"/>
      <c r="L2821" s="1202"/>
      <c r="M2821" s="1202"/>
      <c r="N2821" s="1203" t="s">
        <v>941</v>
      </c>
      <c r="O2821" s="1203"/>
      <c r="P2821" s="1203"/>
      <c r="Q2821" s="1203"/>
      <c r="R2821" s="1203"/>
      <c r="S2821" s="1214">
        <f>VLOOKUP($D2821,'NI-Soc'!$B$1:$Q$2048,12,FALSE)</f>
        <v>3277</v>
      </c>
      <c r="T2821" s="1214">
        <f>VLOOKUP($D2821,'NI-Soc'!$B$1:$Q$2048,13,FALSE)</f>
        <v>4683</v>
      </c>
      <c r="U2821" s="1214">
        <f>VLOOKUP($D2821,'NI-Soc'!$B$1:$Q$2048,16,FALSE)</f>
        <v>0</v>
      </c>
      <c r="V2821" s="1214" t="e">
        <f>VLOOKUP($D2821,'NI-Soc'!$B$1:$Q$2048,17,FALSE)</f>
        <v>#REF!</v>
      </c>
      <c r="W2821" s="1214" t="e">
        <f>VLOOKUP($D2821,'NI-Soc'!$B$1:$Q$2048,18,FALSE)</f>
        <v>#REF!</v>
      </c>
      <c r="X2821" s="1214" t="e">
        <f>VLOOKUP($D2821,'NI-Soc'!$B$1:$Q$2048,19,FALSE)</f>
        <v>#REF!</v>
      </c>
    </row>
    <row r="2822" spans="1:24" hidden="1">
      <c r="A2822" s="508"/>
      <c r="B2822" s="508"/>
      <c r="C2822" s="508"/>
      <c r="D2822" s="1214" t="s">
        <v>942</v>
      </c>
      <c r="E2822" s="1215" t="s">
        <v>3067</v>
      </c>
      <c r="F2822" s="1202"/>
      <c r="G2822" s="1202"/>
      <c r="H2822" s="1202"/>
      <c r="I2822" s="1202" t="s">
        <v>71</v>
      </c>
      <c r="J2822" s="1202"/>
      <c r="K2822" s="1202"/>
      <c r="L2822" s="1202"/>
      <c r="M2822" s="1202"/>
      <c r="N2822" s="1203" t="s">
        <v>943</v>
      </c>
      <c r="O2822" s="1203"/>
      <c r="P2822" s="1203"/>
      <c r="Q2822" s="1203"/>
      <c r="R2822" s="1203"/>
      <c r="S2822" s="1214">
        <f>VLOOKUP($D2822,'NI-Soc'!$B$1:$Q$2048,12,FALSE)</f>
        <v>0</v>
      </c>
      <c r="T2822" s="1214">
        <f>VLOOKUP($D2822,'NI-Soc'!$B$1:$Q$2048,13,FALSE)</f>
        <v>0</v>
      </c>
      <c r="U2822" s="1214">
        <f>VLOOKUP($D2822,'NI-Soc'!$B$1:$Q$2048,16,FALSE)</f>
        <v>0</v>
      </c>
      <c r="V2822" s="1214" t="e">
        <f>VLOOKUP($D2822,'NI-Soc'!$B$1:$Q$2048,17,FALSE)</f>
        <v>#REF!</v>
      </c>
      <c r="W2822" s="1214" t="e">
        <f>VLOOKUP($D2822,'NI-Soc'!$B$1:$Q$2048,18,FALSE)</f>
        <v>#REF!</v>
      </c>
      <c r="X2822" s="1214" t="e">
        <f>VLOOKUP($D2822,'NI-Soc'!$B$1:$Q$2048,19,FALSE)</f>
        <v>#REF!</v>
      </c>
    </row>
    <row r="2823" spans="1:24" hidden="1">
      <c r="A2823" s="508"/>
      <c r="B2823" s="508"/>
      <c r="C2823" s="508"/>
      <c r="D2823" s="1214" t="s">
        <v>944</v>
      </c>
      <c r="E2823" s="1215" t="s">
        <v>3067</v>
      </c>
      <c r="F2823" s="1202"/>
      <c r="G2823" s="1202"/>
      <c r="H2823" s="1202"/>
      <c r="I2823" s="1202" t="s">
        <v>53</v>
      </c>
      <c r="J2823" s="1202"/>
      <c r="K2823" s="1202"/>
      <c r="L2823" s="1202"/>
      <c r="M2823" s="1202" t="s">
        <v>947</v>
      </c>
      <c r="N2823" s="1203" t="s">
        <v>948</v>
      </c>
      <c r="O2823" s="1203"/>
      <c r="P2823" s="1203"/>
      <c r="Q2823" s="1203"/>
      <c r="R2823" s="1203"/>
      <c r="S2823" s="1214">
        <f>VLOOKUP($D2823,'NI-Soc'!$B$1:$Q$2048,12,FALSE)</f>
        <v>0</v>
      </c>
      <c r="T2823" s="1214">
        <f>VLOOKUP($D2823,'NI-Soc'!$B$1:$Q$2048,13,FALSE)</f>
        <v>0</v>
      </c>
      <c r="U2823" s="1214">
        <f>VLOOKUP($D2823,'NI-Soc'!$B$1:$Q$2048,16,FALSE)</f>
        <v>0</v>
      </c>
      <c r="V2823" s="1214" t="e">
        <f>VLOOKUP($D2823,'NI-Soc'!$B$1:$Q$2048,17,FALSE)</f>
        <v>#REF!</v>
      </c>
      <c r="W2823" s="1214" t="e">
        <f>VLOOKUP($D2823,'NI-Soc'!$B$1:$Q$2048,18,FALSE)</f>
        <v>#REF!</v>
      </c>
      <c r="X2823" s="1214" t="e">
        <f>VLOOKUP($D2823,'NI-Soc'!$B$1:$Q$2048,19,FALSE)</f>
        <v>#REF!</v>
      </c>
    </row>
    <row r="2824" spans="1:24" hidden="1">
      <c r="A2824" s="508"/>
      <c r="B2824" s="508"/>
      <c r="C2824" s="508"/>
      <c r="D2824" s="1214" t="s">
        <v>950</v>
      </c>
      <c r="E2824" s="1215" t="s">
        <v>3067</v>
      </c>
      <c r="F2824" s="1202"/>
      <c r="G2824" s="1202"/>
      <c r="H2824" s="1202"/>
      <c r="I2824" s="1202" t="s">
        <v>53</v>
      </c>
      <c r="J2824" s="1202"/>
      <c r="K2824" s="1202"/>
      <c r="L2824" s="1202"/>
      <c r="M2824" s="1202" t="s">
        <v>947</v>
      </c>
      <c r="N2824" s="1203" t="s">
        <v>952</v>
      </c>
      <c r="O2824" s="1203"/>
      <c r="P2824" s="1203"/>
      <c r="Q2824" s="1203"/>
      <c r="R2824" s="1203"/>
      <c r="S2824" s="1214">
        <f>VLOOKUP($D2824,'NI-Soc'!$B$1:$Q$2048,12,FALSE)</f>
        <v>0</v>
      </c>
      <c r="T2824" s="1214">
        <f>VLOOKUP($D2824,'NI-Soc'!$B$1:$Q$2048,13,FALSE)</f>
        <v>0</v>
      </c>
      <c r="U2824" s="1214">
        <f>VLOOKUP($D2824,'NI-Soc'!$B$1:$Q$2048,16,FALSE)</f>
        <v>0</v>
      </c>
      <c r="V2824" s="1214" t="e">
        <f>VLOOKUP($D2824,'NI-Soc'!$B$1:$Q$2048,17,FALSE)</f>
        <v>#REF!</v>
      </c>
      <c r="W2824" s="1214" t="e">
        <f>VLOOKUP($D2824,'NI-Soc'!$B$1:$Q$2048,18,FALSE)</f>
        <v>#REF!</v>
      </c>
      <c r="X2824" s="1214" t="e">
        <f>VLOOKUP($D2824,'NI-Soc'!$B$1:$Q$2048,19,FALSE)</f>
        <v>#REF!</v>
      </c>
    </row>
    <row r="2825" spans="1:24" ht="27" hidden="1">
      <c r="A2825" s="508"/>
      <c r="B2825" s="508"/>
      <c r="C2825" s="508"/>
      <c r="D2825" s="1214" t="s">
        <v>953</v>
      </c>
      <c r="E2825" s="1215" t="s">
        <v>3067</v>
      </c>
      <c r="F2825" s="1202"/>
      <c r="G2825" s="1202"/>
      <c r="H2825" s="1202"/>
      <c r="I2825" s="1202" t="s">
        <v>53</v>
      </c>
      <c r="J2825" s="1202"/>
      <c r="K2825" s="1202"/>
      <c r="L2825" s="1202"/>
      <c r="M2825" s="1202" t="s">
        <v>947</v>
      </c>
      <c r="N2825" s="1203" t="s">
        <v>955</v>
      </c>
      <c r="O2825" s="1203"/>
      <c r="P2825" s="1203"/>
      <c r="Q2825" s="1203"/>
      <c r="R2825" s="1203"/>
      <c r="S2825" s="1214">
        <f>VLOOKUP($D2825,'NI-Soc'!$B$1:$Q$2048,12,FALSE)</f>
        <v>0</v>
      </c>
      <c r="T2825" s="1214">
        <f>VLOOKUP($D2825,'NI-Soc'!$B$1:$Q$2048,13,FALSE)</f>
        <v>0</v>
      </c>
      <c r="U2825" s="1214">
        <f>VLOOKUP($D2825,'NI-Soc'!$B$1:$Q$2048,16,FALSE)</f>
        <v>0</v>
      </c>
      <c r="V2825" s="1214" t="e">
        <f>VLOOKUP($D2825,'NI-Soc'!$B$1:$Q$2048,17,FALSE)</f>
        <v>#REF!</v>
      </c>
      <c r="W2825" s="1214" t="e">
        <f>VLOOKUP($D2825,'NI-Soc'!$B$1:$Q$2048,18,FALSE)</f>
        <v>#REF!</v>
      </c>
      <c r="X2825" s="1214" t="e">
        <f>VLOOKUP($D2825,'NI-Soc'!$B$1:$Q$2048,19,FALSE)</f>
        <v>#REF!</v>
      </c>
    </row>
    <row r="2826" spans="1:24" hidden="1">
      <c r="A2826" s="508"/>
      <c r="B2826" s="508"/>
      <c r="C2826" s="508"/>
      <c r="D2826" s="1214" t="s">
        <v>956</v>
      </c>
      <c r="E2826" s="1215" t="s">
        <v>3067</v>
      </c>
      <c r="F2826" s="1202"/>
      <c r="G2826" s="1202"/>
      <c r="H2826" s="1202"/>
      <c r="I2826" s="1202" t="s">
        <v>53</v>
      </c>
      <c r="J2826" s="1202"/>
      <c r="K2826" s="1202"/>
      <c r="L2826" s="1202"/>
      <c r="M2826" s="1202" t="s">
        <v>947</v>
      </c>
      <c r="N2826" s="1203" t="s">
        <v>959</v>
      </c>
      <c r="O2826" s="1203"/>
      <c r="P2826" s="1203"/>
      <c r="Q2826" s="1203"/>
      <c r="R2826" s="1203"/>
      <c r="S2826" s="1214">
        <f>VLOOKUP($D2826,'NI-Soc'!$B$1:$Q$2048,12,FALSE)</f>
        <v>0</v>
      </c>
      <c r="T2826" s="1214">
        <f>VLOOKUP($D2826,'NI-Soc'!$B$1:$Q$2048,13,FALSE)</f>
        <v>0</v>
      </c>
      <c r="U2826" s="1214">
        <f>VLOOKUP($D2826,'NI-Soc'!$B$1:$Q$2048,16,FALSE)</f>
        <v>0</v>
      </c>
      <c r="V2826" s="1214" t="e">
        <f>VLOOKUP($D2826,'NI-Soc'!$B$1:$Q$2048,17,FALSE)</f>
        <v>#REF!</v>
      </c>
      <c r="W2826" s="1214" t="e">
        <f>VLOOKUP($D2826,'NI-Soc'!$B$1:$Q$2048,18,FALSE)</f>
        <v>#REF!</v>
      </c>
      <c r="X2826" s="1214" t="e">
        <f>VLOOKUP($D2826,'NI-Soc'!$B$1:$Q$2048,19,FALSE)</f>
        <v>#REF!</v>
      </c>
    </row>
    <row r="2827" spans="1:24" hidden="1">
      <c r="A2827" s="508"/>
      <c r="B2827" s="508"/>
      <c r="C2827" s="508"/>
      <c r="D2827" s="1214" t="s">
        <v>960</v>
      </c>
      <c r="E2827" s="1215" t="s">
        <v>3067</v>
      </c>
      <c r="F2827" s="1202"/>
      <c r="G2827" s="1202"/>
      <c r="H2827" s="1202"/>
      <c r="I2827" s="1202" t="s">
        <v>53</v>
      </c>
      <c r="J2827" s="1202"/>
      <c r="K2827" s="1202"/>
      <c r="L2827" s="1202"/>
      <c r="M2827" s="1202" t="s">
        <v>947</v>
      </c>
      <c r="N2827" s="1203" t="s">
        <v>961</v>
      </c>
      <c r="O2827" s="1203"/>
      <c r="P2827" s="1203"/>
      <c r="Q2827" s="1203"/>
      <c r="R2827" s="1203"/>
      <c r="S2827" s="1214">
        <f>VLOOKUP($D2827,'NI-Soc'!$B$1:$Q$2048,12,FALSE)</f>
        <v>0</v>
      </c>
      <c r="T2827" s="1214">
        <f>VLOOKUP($D2827,'NI-Soc'!$B$1:$Q$2048,13,FALSE)</f>
        <v>0</v>
      </c>
      <c r="U2827" s="1214">
        <f>VLOOKUP($D2827,'NI-Soc'!$B$1:$Q$2048,16,FALSE)</f>
        <v>0</v>
      </c>
      <c r="V2827" s="1214" t="e">
        <f>VLOOKUP($D2827,'NI-Soc'!$B$1:$Q$2048,17,FALSE)</f>
        <v>#REF!</v>
      </c>
      <c r="W2827" s="1214" t="e">
        <f>VLOOKUP($D2827,'NI-Soc'!$B$1:$Q$2048,18,FALSE)</f>
        <v>#REF!</v>
      </c>
      <c r="X2827" s="1214" t="e">
        <f>VLOOKUP($D2827,'NI-Soc'!$B$1:$Q$2048,19,FALSE)</f>
        <v>#REF!</v>
      </c>
    </row>
    <row r="2828" spans="1:24" hidden="1">
      <c r="A2828" s="508"/>
      <c r="B2828" s="508"/>
      <c r="C2828" s="508"/>
      <c r="D2828" s="1214" t="s">
        <v>962</v>
      </c>
      <c r="E2828" s="1215" t="s">
        <v>3067</v>
      </c>
      <c r="F2828" s="1202"/>
      <c r="G2828" s="1202"/>
      <c r="H2828" s="1202"/>
      <c r="I2828" s="1202" t="s">
        <v>53</v>
      </c>
      <c r="J2828" s="1202"/>
      <c r="K2828" s="1202"/>
      <c r="L2828" s="1202"/>
      <c r="M2828" s="1202" t="s">
        <v>947</v>
      </c>
      <c r="N2828" s="1203" t="s">
        <v>963</v>
      </c>
      <c r="O2828" s="1203"/>
      <c r="P2828" s="1203"/>
      <c r="Q2828" s="1203"/>
      <c r="R2828" s="1203"/>
      <c r="S2828" s="1214">
        <f>VLOOKUP($D2828,'NI-Soc'!$B$1:$Q$2048,12,FALSE)</f>
        <v>0</v>
      </c>
      <c r="T2828" s="1214">
        <f>VLOOKUP($D2828,'NI-Soc'!$B$1:$Q$2048,13,FALSE)</f>
        <v>0</v>
      </c>
      <c r="U2828" s="1214">
        <f>VLOOKUP($D2828,'NI-Soc'!$B$1:$Q$2048,16,FALSE)</f>
        <v>0</v>
      </c>
      <c r="V2828" s="1214" t="e">
        <f>VLOOKUP($D2828,'NI-Soc'!$B$1:$Q$2048,17,FALSE)</f>
        <v>#REF!</v>
      </c>
      <c r="W2828" s="1214" t="e">
        <f>VLOOKUP($D2828,'NI-Soc'!$B$1:$Q$2048,18,FALSE)</f>
        <v>#REF!</v>
      </c>
      <c r="X2828" s="1214" t="e">
        <f>VLOOKUP($D2828,'NI-Soc'!$B$1:$Q$2048,19,FALSE)</f>
        <v>#REF!</v>
      </c>
    </row>
    <row r="2829" spans="1:24" hidden="1">
      <c r="A2829" s="508"/>
      <c r="B2829" s="508"/>
      <c r="C2829" s="508"/>
      <c r="D2829" s="1214" t="s">
        <v>964</v>
      </c>
      <c r="E2829" s="1215" t="s">
        <v>3067</v>
      </c>
      <c r="F2829" s="1202"/>
      <c r="G2829" s="1202"/>
      <c r="H2829" s="1202"/>
      <c r="I2829" s="1202" t="s">
        <v>53</v>
      </c>
      <c r="J2829" s="1202"/>
      <c r="K2829" s="1202"/>
      <c r="L2829" s="1202"/>
      <c r="M2829" s="1202" t="s">
        <v>947</v>
      </c>
      <c r="N2829" s="1203" t="s">
        <v>965</v>
      </c>
      <c r="O2829" s="1203"/>
      <c r="P2829" s="1203"/>
      <c r="Q2829" s="1203"/>
      <c r="R2829" s="1203"/>
      <c r="S2829" s="1214">
        <f>VLOOKUP($D2829,'NI-Soc'!$B$1:$Q$2048,12,FALSE)</f>
        <v>0</v>
      </c>
      <c r="T2829" s="1214">
        <f>VLOOKUP($D2829,'NI-Soc'!$B$1:$Q$2048,13,FALSE)</f>
        <v>0</v>
      </c>
      <c r="U2829" s="1214">
        <f>VLOOKUP($D2829,'NI-Soc'!$B$1:$Q$2048,16,FALSE)</f>
        <v>0</v>
      </c>
      <c r="V2829" s="1214" t="e">
        <f>VLOOKUP($D2829,'NI-Soc'!$B$1:$Q$2048,17,FALSE)</f>
        <v>#REF!</v>
      </c>
      <c r="W2829" s="1214" t="e">
        <f>VLOOKUP($D2829,'NI-Soc'!$B$1:$Q$2048,18,FALSE)</f>
        <v>#REF!</v>
      </c>
      <c r="X2829" s="1214" t="e">
        <f>VLOOKUP($D2829,'NI-Soc'!$B$1:$Q$2048,19,FALSE)</f>
        <v>#REF!</v>
      </c>
    </row>
    <row r="2830" spans="1:24" ht="27">
      <c r="A2830" s="508"/>
      <c r="B2830" s="508"/>
      <c r="C2830" s="508"/>
      <c r="D2830" s="1214" t="s">
        <v>967</v>
      </c>
      <c r="E2830" s="1215" t="s">
        <v>3067</v>
      </c>
      <c r="F2830" s="1202" t="s">
        <v>295</v>
      </c>
      <c r="G2830" s="1202"/>
      <c r="H2830" s="1202"/>
      <c r="I2830" s="1202" t="s">
        <v>53</v>
      </c>
      <c r="J2830" s="1202"/>
      <c r="K2830" s="1202"/>
      <c r="L2830" s="1202"/>
      <c r="M2830" s="1202" t="s">
        <v>947</v>
      </c>
      <c r="N2830" s="1203" t="s">
        <v>969</v>
      </c>
      <c r="O2830" s="1203"/>
      <c r="P2830" s="1203"/>
      <c r="Q2830" s="1203"/>
      <c r="R2830" s="1203"/>
      <c r="S2830" s="1214">
        <f>VLOOKUP($D2830,'NI-Soc'!$B$1:$Q$2048,12,FALSE)</f>
        <v>0</v>
      </c>
      <c r="T2830" s="1214">
        <f>VLOOKUP($D2830,'NI-Soc'!$B$1:$Q$2048,13,FALSE)</f>
        <v>0</v>
      </c>
      <c r="U2830" s="1214">
        <f>VLOOKUP($D2830,'NI-Soc'!$B$1:$Q$2048,16,FALSE)</f>
        <v>0</v>
      </c>
      <c r="V2830" s="1214" t="e">
        <f>VLOOKUP($D2830,'NI-Soc'!$B$1:$Q$2048,17,FALSE)</f>
        <v>#REF!</v>
      </c>
      <c r="W2830" s="1214" t="e">
        <f>VLOOKUP($D2830,'NI-Soc'!$B$1:$Q$2048,18,FALSE)</f>
        <v>#REF!</v>
      </c>
      <c r="X2830" s="1214" t="e">
        <f>VLOOKUP($D2830,'NI-Soc'!$B$1:$Q$2048,19,FALSE)</f>
        <v>#REF!</v>
      </c>
    </row>
    <row r="2831" spans="1:24">
      <c r="A2831" s="508"/>
      <c r="B2831" s="508"/>
      <c r="C2831" s="508"/>
      <c r="D2831" s="1214" t="s">
        <v>970</v>
      </c>
      <c r="E2831" s="1215" t="s">
        <v>3067</v>
      </c>
      <c r="F2831" s="1202" t="s">
        <v>295</v>
      </c>
      <c r="G2831" s="1202"/>
      <c r="H2831" s="1202"/>
      <c r="I2831" s="1202" t="s">
        <v>531</v>
      </c>
      <c r="J2831" s="1202"/>
      <c r="K2831" s="1202"/>
      <c r="L2831" s="1202"/>
      <c r="M2831" s="1202" t="s">
        <v>947</v>
      </c>
      <c r="N2831" s="1203" t="s">
        <v>972</v>
      </c>
      <c r="O2831" s="1203"/>
      <c r="P2831" s="1203"/>
      <c r="Q2831" s="1203"/>
      <c r="R2831" s="1203"/>
      <c r="S2831" s="1214">
        <f>VLOOKUP($D2831,'NI-Soc'!$B$1:$Q$2048,12,FALSE)</f>
        <v>0</v>
      </c>
      <c r="T2831" s="1214">
        <f>VLOOKUP($D2831,'NI-Soc'!$B$1:$Q$2048,13,FALSE)</f>
        <v>0</v>
      </c>
      <c r="U2831" s="1214">
        <f>VLOOKUP($D2831,'NI-Soc'!$B$1:$Q$2048,16,FALSE)</f>
        <v>0</v>
      </c>
      <c r="V2831" s="1214" t="e">
        <f>VLOOKUP($D2831,'NI-Soc'!$B$1:$Q$2048,17,FALSE)</f>
        <v>#REF!</v>
      </c>
      <c r="W2831" s="1214" t="e">
        <f>VLOOKUP($D2831,'NI-Soc'!$B$1:$Q$2048,18,FALSE)</f>
        <v>#REF!</v>
      </c>
      <c r="X2831" s="1214" t="e">
        <f>VLOOKUP($D2831,'NI-Soc'!$B$1:$Q$2048,19,FALSE)</f>
        <v>#REF!</v>
      </c>
    </row>
    <row r="2832" spans="1:24" hidden="1">
      <c r="A2832" s="508"/>
      <c r="B2832" s="508"/>
      <c r="C2832" s="508"/>
      <c r="D2832" s="1214" t="s">
        <v>973</v>
      </c>
      <c r="E2832" s="1215" t="s">
        <v>3067</v>
      </c>
      <c r="F2832" s="1202"/>
      <c r="G2832" s="1202"/>
      <c r="H2832" s="1202"/>
      <c r="I2832" s="1202" t="s">
        <v>71</v>
      </c>
      <c r="J2832" s="1202"/>
      <c r="K2832" s="1202"/>
      <c r="L2832" s="1202"/>
      <c r="M2832" s="1202"/>
      <c r="N2832" s="1203" t="s">
        <v>974</v>
      </c>
      <c r="O2832" s="1203"/>
      <c r="P2832" s="1203"/>
      <c r="Q2832" s="1203"/>
      <c r="R2832" s="1203"/>
      <c r="S2832" s="1214">
        <f>VLOOKUP($D2832,'NI-Soc'!$B$1:$Q$2048,12,FALSE)</f>
        <v>0</v>
      </c>
      <c r="T2832" s="1214">
        <f>VLOOKUP($D2832,'NI-Soc'!$B$1:$Q$2048,13,FALSE)</f>
        <v>0</v>
      </c>
      <c r="U2832" s="1214">
        <f>VLOOKUP($D2832,'NI-Soc'!$B$1:$Q$2048,16,FALSE)</f>
        <v>0</v>
      </c>
      <c r="V2832" s="1214" t="e">
        <f>VLOOKUP($D2832,'NI-Soc'!$B$1:$Q$2048,17,FALSE)</f>
        <v>#REF!</v>
      </c>
      <c r="W2832" s="1214" t="e">
        <f>VLOOKUP($D2832,'NI-Soc'!$B$1:$Q$2048,18,FALSE)</f>
        <v>#REF!</v>
      </c>
      <c r="X2832" s="1214" t="e">
        <f>VLOOKUP($D2832,'NI-Soc'!$B$1:$Q$2048,19,FALSE)</f>
        <v>#REF!</v>
      </c>
    </row>
    <row r="2833" spans="1:24" ht="40.5" hidden="1">
      <c r="A2833" s="508"/>
      <c r="B2833" s="508"/>
      <c r="C2833" s="508"/>
      <c r="D2833" s="1214" t="s">
        <v>975</v>
      </c>
      <c r="E2833" s="1215" t="s">
        <v>3067</v>
      </c>
      <c r="F2833" s="1202"/>
      <c r="G2833" s="1202"/>
      <c r="H2833" s="1202"/>
      <c r="I2833" s="1202" t="s">
        <v>53</v>
      </c>
      <c r="J2833" s="1202"/>
      <c r="K2833" s="1202"/>
      <c r="L2833" s="1202"/>
      <c r="M2833" s="1202" t="s">
        <v>977</v>
      </c>
      <c r="N2833" s="1203" t="s">
        <v>978</v>
      </c>
      <c r="O2833" s="1203"/>
      <c r="P2833" s="1203"/>
      <c r="Q2833" s="1203"/>
      <c r="R2833" s="1203"/>
      <c r="S2833" s="1214">
        <f>VLOOKUP($D2833,'NI-Soc'!$B$1:$Q$2048,12,FALSE)</f>
        <v>0</v>
      </c>
      <c r="T2833" s="1214">
        <f>VLOOKUP($D2833,'NI-Soc'!$B$1:$Q$2048,13,FALSE)</f>
        <v>0</v>
      </c>
      <c r="U2833" s="1214">
        <f>VLOOKUP($D2833,'NI-Soc'!$B$1:$Q$2048,16,FALSE)</f>
        <v>0</v>
      </c>
      <c r="V2833" s="1214" t="e">
        <f>VLOOKUP($D2833,'NI-Soc'!$B$1:$Q$2048,17,FALSE)</f>
        <v>#REF!</v>
      </c>
      <c r="W2833" s="1214" t="e">
        <f>VLOOKUP($D2833,'NI-Soc'!$B$1:$Q$2048,18,FALSE)</f>
        <v>#REF!</v>
      </c>
      <c r="X2833" s="1214" t="e">
        <f>VLOOKUP($D2833,'NI-Soc'!$B$1:$Q$2048,19,FALSE)</f>
        <v>#REF!</v>
      </c>
    </row>
    <row r="2834" spans="1:24" ht="40.5" hidden="1">
      <c r="A2834" s="508"/>
      <c r="B2834" s="508"/>
      <c r="C2834" s="508"/>
      <c r="D2834" s="1214" t="s">
        <v>979</v>
      </c>
      <c r="E2834" s="1215" t="s">
        <v>3067</v>
      </c>
      <c r="F2834" s="1202"/>
      <c r="G2834" s="1202"/>
      <c r="H2834" s="1202"/>
      <c r="I2834" s="1202" t="s">
        <v>53</v>
      </c>
      <c r="J2834" s="1202"/>
      <c r="K2834" s="1202"/>
      <c r="L2834" s="1202"/>
      <c r="M2834" s="1202" t="s">
        <v>977</v>
      </c>
      <c r="N2834" s="1203" t="s">
        <v>980</v>
      </c>
      <c r="O2834" s="1203"/>
      <c r="P2834" s="1203"/>
      <c r="Q2834" s="1203"/>
      <c r="R2834" s="1203"/>
      <c r="S2834" s="1214">
        <f>VLOOKUP($D2834,'NI-Soc'!$B$1:$Q$2048,12,FALSE)</f>
        <v>0</v>
      </c>
      <c r="T2834" s="1214">
        <f>VLOOKUP($D2834,'NI-Soc'!$B$1:$Q$2048,13,FALSE)</f>
        <v>0</v>
      </c>
      <c r="U2834" s="1214">
        <f>VLOOKUP($D2834,'NI-Soc'!$B$1:$Q$2048,16,FALSE)</f>
        <v>0</v>
      </c>
      <c r="V2834" s="1214" t="e">
        <f>VLOOKUP($D2834,'NI-Soc'!$B$1:$Q$2048,17,FALSE)</f>
        <v>#REF!</v>
      </c>
      <c r="W2834" s="1214" t="e">
        <f>VLOOKUP($D2834,'NI-Soc'!$B$1:$Q$2048,18,FALSE)</f>
        <v>#REF!</v>
      </c>
      <c r="X2834" s="1214" t="e">
        <f>VLOOKUP($D2834,'NI-Soc'!$B$1:$Q$2048,19,FALSE)</f>
        <v>#REF!</v>
      </c>
    </row>
    <row r="2835" spans="1:24" ht="40.5">
      <c r="A2835" s="508"/>
      <c r="B2835" s="508"/>
      <c r="C2835" s="508"/>
      <c r="D2835" s="1214" t="s">
        <v>981</v>
      </c>
      <c r="E2835" s="1215" t="s">
        <v>3067</v>
      </c>
      <c r="F2835" s="1202" t="s">
        <v>295</v>
      </c>
      <c r="G2835" s="1202"/>
      <c r="H2835" s="1202"/>
      <c r="I2835" s="1202" t="s">
        <v>53</v>
      </c>
      <c r="J2835" s="1202"/>
      <c r="K2835" s="1202"/>
      <c r="L2835" s="1202"/>
      <c r="M2835" s="1202" t="s">
        <v>977</v>
      </c>
      <c r="N2835" s="1203" t="s">
        <v>983</v>
      </c>
      <c r="O2835" s="1203"/>
      <c r="P2835" s="1203"/>
      <c r="Q2835" s="1203"/>
      <c r="R2835" s="1203"/>
      <c r="S2835" s="1214">
        <f>VLOOKUP($D2835,'NI-Soc'!$B$1:$Q$2048,12,FALSE)</f>
        <v>0</v>
      </c>
      <c r="T2835" s="1214">
        <f>VLOOKUP($D2835,'NI-Soc'!$B$1:$Q$2048,13,FALSE)</f>
        <v>0</v>
      </c>
      <c r="U2835" s="1214">
        <f>VLOOKUP($D2835,'NI-Soc'!$B$1:$Q$2048,16,FALSE)</f>
        <v>0</v>
      </c>
      <c r="V2835" s="1214" t="e">
        <f>VLOOKUP($D2835,'NI-Soc'!$B$1:$Q$2048,17,FALSE)</f>
        <v>#REF!</v>
      </c>
      <c r="W2835" s="1214" t="e">
        <f>VLOOKUP($D2835,'NI-Soc'!$B$1:$Q$2048,18,FALSE)</f>
        <v>#REF!</v>
      </c>
      <c r="X2835" s="1214" t="e">
        <f>VLOOKUP($D2835,'NI-Soc'!$B$1:$Q$2048,19,FALSE)</f>
        <v>#REF!</v>
      </c>
    </row>
    <row r="2836" spans="1:24" ht="40.5" hidden="1">
      <c r="A2836" s="508"/>
      <c r="B2836" s="508"/>
      <c r="C2836" s="508"/>
      <c r="D2836" s="1214" t="s">
        <v>984</v>
      </c>
      <c r="E2836" s="1215" t="s">
        <v>3067</v>
      </c>
      <c r="F2836" s="1202"/>
      <c r="G2836" s="1202"/>
      <c r="H2836" s="1202"/>
      <c r="I2836" s="1202" t="s">
        <v>53</v>
      </c>
      <c r="J2836" s="1202"/>
      <c r="K2836" s="1202"/>
      <c r="L2836" s="1202"/>
      <c r="M2836" s="1202" t="s">
        <v>977</v>
      </c>
      <c r="N2836" s="1203" t="s">
        <v>985</v>
      </c>
      <c r="O2836" s="1203"/>
      <c r="P2836" s="1203"/>
      <c r="Q2836" s="1203"/>
      <c r="R2836" s="1203"/>
      <c r="S2836" s="1214">
        <f>VLOOKUP($D2836,'NI-Soc'!$B$1:$Q$2048,12,FALSE)</f>
        <v>0</v>
      </c>
      <c r="T2836" s="1214">
        <f>VLOOKUP($D2836,'NI-Soc'!$B$1:$Q$2048,13,FALSE)</f>
        <v>0</v>
      </c>
      <c r="U2836" s="1214">
        <f>VLOOKUP($D2836,'NI-Soc'!$B$1:$Q$2048,16,FALSE)</f>
        <v>0</v>
      </c>
      <c r="V2836" s="1214" t="e">
        <f>VLOOKUP($D2836,'NI-Soc'!$B$1:$Q$2048,17,FALSE)</f>
        <v>#REF!</v>
      </c>
      <c r="W2836" s="1214" t="e">
        <f>VLOOKUP($D2836,'NI-Soc'!$B$1:$Q$2048,18,FALSE)</f>
        <v>#REF!</v>
      </c>
      <c r="X2836" s="1214" t="e">
        <f>VLOOKUP($D2836,'NI-Soc'!$B$1:$Q$2048,19,FALSE)</f>
        <v>#REF!</v>
      </c>
    </row>
    <row r="2837" spans="1:24" ht="40.5" hidden="1">
      <c r="A2837" s="508"/>
      <c r="B2837" s="508"/>
      <c r="C2837" s="508"/>
      <c r="D2837" s="1214" t="s">
        <v>986</v>
      </c>
      <c r="E2837" s="1215" t="s">
        <v>3067</v>
      </c>
      <c r="F2837" s="1202"/>
      <c r="G2837" s="1202"/>
      <c r="H2837" s="1202"/>
      <c r="I2837" s="1202" t="s">
        <v>53</v>
      </c>
      <c r="J2837" s="1202"/>
      <c r="K2837" s="1202"/>
      <c r="L2837" s="1202"/>
      <c r="M2837" s="1202" t="s">
        <v>977</v>
      </c>
      <c r="N2837" s="1203" t="s">
        <v>987</v>
      </c>
      <c r="O2837" s="1203"/>
      <c r="P2837" s="1203"/>
      <c r="Q2837" s="1203"/>
      <c r="R2837" s="1203"/>
      <c r="S2837" s="1214">
        <f>VLOOKUP($D2837,'NI-Soc'!$B$1:$Q$2048,12,FALSE)</f>
        <v>0</v>
      </c>
      <c r="T2837" s="1214">
        <f>VLOOKUP($D2837,'NI-Soc'!$B$1:$Q$2048,13,FALSE)</f>
        <v>0</v>
      </c>
      <c r="U2837" s="1214">
        <f>VLOOKUP($D2837,'NI-Soc'!$B$1:$Q$2048,16,FALSE)</f>
        <v>0</v>
      </c>
      <c r="V2837" s="1214" t="e">
        <f>VLOOKUP($D2837,'NI-Soc'!$B$1:$Q$2048,17,FALSE)</f>
        <v>#REF!</v>
      </c>
      <c r="W2837" s="1214" t="e">
        <f>VLOOKUP($D2837,'NI-Soc'!$B$1:$Q$2048,18,FALSE)</f>
        <v>#REF!</v>
      </c>
      <c r="X2837" s="1214" t="e">
        <f>VLOOKUP($D2837,'NI-Soc'!$B$1:$Q$2048,19,FALSE)</f>
        <v>#REF!</v>
      </c>
    </row>
    <row r="2838" spans="1:24" ht="40.5">
      <c r="A2838" s="508"/>
      <c r="B2838" s="508"/>
      <c r="C2838" s="508"/>
      <c r="D2838" s="1214" t="s">
        <v>988</v>
      </c>
      <c r="E2838" s="1215" t="s">
        <v>3067</v>
      </c>
      <c r="F2838" s="1202"/>
      <c r="G2838" s="1202"/>
      <c r="H2838" s="1202"/>
      <c r="I2838" s="1202" t="s">
        <v>53</v>
      </c>
      <c r="J2838" s="1202"/>
      <c r="K2838" s="1202"/>
      <c r="L2838" s="1202"/>
      <c r="M2838" s="1202" t="s">
        <v>977</v>
      </c>
      <c r="N2838" s="1203" t="s">
        <v>989</v>
      </c>
      <c r="O2838" s="1203"/>
      <c r="P2838" s="1203"/>
      <c r="Q2838" s="1203"/>
      <c r="R2838" s="1203"/>
      <c r="S2838" s="1214">
        <f>VLOOKUP($D2838,'NI-Soc'!$B$1:$Q$2048,12,FALSE)</f>
        <v>0</v>
      </c>
      <c r="T2838" s="1214">
        <f>VLOOKUP($D2838,'NI-Soc'!$B$1:$Q$2048,13,FALSE)</f>
        <v>0</v>
      </c>
      <c r="U2838" s="1214">
        <f>VLOOKUP($D2838,'NI-Soc'!$B$1:$Q$2048,16,FALSE)</f>
        <v>0</v>
      </c>
      <c r="V2838" s="1214" t="e">
        <f>VLOOKUP($D2838,'NI-Soc'!$B$1:$Q$2048,17,FALSE)</f>
        <v>#REF!</v>
      </c>
      <c r="W2838" s="1214" t="e">
        <f>VLOOKUP($D2838,'NI-Soc'!$B$1:$Q$2048,18,FALSE)</f>
        <v>#REF!</v>
      </c>
      <c r="X2838" s="1214" t="e">
        <f>VLOOKUP($D2838,'NI-Soc'!$B$1:$Q$2048,19,FALSE)</f>
        <v>#REF!</v>
      </c>
    </row>
    <row r="2839" spans="1:24" ht="40.5" hidden="1">
      <c r="A2839" s="508"/>
      <c r="B2839" s="508"/>
      <c r="C2839" s="508"/>
      <c r="D2839" s="1214" t="s">
        <v>990</v>
      </c>
      <c r="E2839" s="1215" t="s">
        <v>3067</v>
      </c>
      <c r="F2839" s="1202"/>
      <c r="G2839" s="1202"/>
      <c r="H2839" s="1202"/>
      <c r="I2839" s="1202" t="s">
        <v>53</v>
      </c>
      <c r="J2839" s="1202"/>
      <c r="K2839" s="1202"/>
      <c r="L2839" s="1202"/>
      <c r="M2839" s="1202" t="s">
        <v>977</v>
      </c>
      <c r="N2839" s="1203" t="s">
        <v>991</v>
      </c>
      <c r="O2839" s="1203"/>
      <c r="P2839" s="1203"/>
      <c r="Q2839" s="1203"/>
      <c r="R2839" s="1203"/>
      <c r="S2839" s="1214">
        <f>VLOOKUP($D2839,'NI-Soc'!$B$1:$Q$2048,12,FALSE)</f>
        <v>0</v>
      </c>
      <c r="T2839" s="1214">
        <f>VLOOKUP($D2839,'NI-Soc'!$B$1:$Q$2048,13,FALSE)</f>
        <v>0</v>
      </c>
      <c r="U2839" s="1214">
        <f>VLOOKUP($D2839,'NI-Soc'!$B$1:$Q$2048,16,FALSE)</f>
        <v>0</v>
      </c>
      <c r="V2839" s="1214" t="e">
        <f>VLOOKUP($D2839,'NI-Soc'!$B$1:$Q$2048,17,FALSE)</f>
        <v>#REF!</v>
      </c>
      <c r="W2839" s="1214" t="e">
        <f>VLOOKUP($D2839,'NI-Soc'!$B$1:$Q$2048,18,FALSE)</f>
        <v>#REF!</v>
      </c>
      <c r="X2839" s="1214" t="e">
        <f>VLOOKUP($D2839,'NI-Soc'!$B$1:$Q$2048,19,FALSE)</f>
        <v>#REF!</v>
      </c>
    </row>
    <row r="2840" spans="1:24" ht="40.5" hidden="1">
      <c r="A2840" s="508"/>
      <c r="B2840" s="508"/>
      <c r="C2840" s="508"/>
      <c r="D2840" s="1214" t="s">
        <v>992</v>
      </c>
      <c r="E2840" s="1215" t="s">
        <v>3067</v>
      </c>
      <c r="F2840" s="1202"/>
      <c r="G2840" s="1202"/>
      <c r="H2840" s="1202"/>
      <c r="I2840" s="1202" t="s">
        <v>53</v>
      </c>
      <c r="J2840" s="1202"/>
      <c r="K2840" s="1202"/>
      <c r="L2840" s="1202"/>
      <c r="M2840" s="1202" t="s">
        <v>977</v>
      </c>
      <c r="N2840" s="1203" t="s">
        <v>993</v>
      </c>
      <c r="O2840" s="1203"/>
      <c r="P2840" s="1203"/>
      <c r="Q2840" s="1203"/>
      <c r="R2840" s="1203"/>
      <c r="S2840" s="1214">
        <f>VLOOKUP($D2840,'NI-Soc'!$B$1:$Q$2048,12,FALSE)</f>
        <v>0</v>
      </c>
      <c r="T2840" s="1214">
        <f>VLOOKUP($D2840,'NI-Soc'!$B$1:$Q$2048,13,FALSE)</f>
        <v>0</v>
      </c>
      <c r="U2840" s="1214">
        <f>VLOOKUP($D2840,'NI-Soc'!$B$1:$Q$2048,16,FALSE)</f>
        <v>0</v>
      </c>
      <c r="V2840" s="1214" t="e">
        <f>VLOOKUP($D2840,'NI-Soc'!$B$1:$Q$2048,17,FALSE)</f>
        <v>#REF!</v>
      </c>
      <c r="W2840" s="1214" t="e">
        <f>VLOOKUP($D2840,'NI-Soc'!$B$1:$Q$2048,18,FALSE)</f>
        <v>#REF!</v>
      </c>
      <c r="X2840" s="1214" t="e">
        <f>VLOOKUP($D2840,'NI-Soc'!$B$1:$Q$2048,19,FALSE)</f>
        <v>#REF!</v>
      </c>
    </row>
    <row r="2841" spans="1:24" ht="40.5">
      <c r="A2841" s="508"/>
      <c r="B2841" s="508"/>
      <c r="C2841" s="508"/>
      <c r="D2841" s="1214" t="s">
        <v>994</v>
      </c>
      <c r="E2841" s="1215" t="s">
        <v>3067</v>
      </c>
      <c r="F2841" s="1202" t="s">
        <v>295</v>
      </c>
      <c r="G2841" s="1202"/>
      <c r="H2841" s="1202"/>
      <c r="I2841" s="1202" t="s">
        <v>53</v>
      </c>
      <c r="J2841" s="1202"/>
      <c r="K2841" s="1202"/>
      <c r="L2841" s="1202"/>
      <c r="M2841" s="1202" t="s">
        <v>977</v>
      </c>
      <c r="N2841" s="1203" t="s">
        <v>995</v>
      </c>
      <c r="O2841" s="1203"/>
      <c r="P2841" s="1203"/>
      <c r="Q2841" s="1203"/>
      <c r="R2841" s="1203"/>
      <c r="S2841" s="1214">
        <f>VLOOKUP($D2841,'NI-Soc'!$B$1:$Q$2048,12,FALSE)</f>
        <v>0</v>
      </c>
      <c r="T2841" s="1214">
        <f>VLOOKUP($D2841,'NI-Soc'!$B$1:$Q$2048,13,FALSE)</f>
        <v>0</v>
      </c>
      <c r="U2841" s="1214">
        <f>VLOOKUP($D2841,'NI-Soc'!$B$1:$Q$2048,16,FALSE)</f>
        <v>0</v>
      </c>
      <c r="V2841" s="1214" t="e">
        <f>VLOOKUP($D2841,'NI-Soc'!$B$1:$Q$2048,17,FALSE)</f>
        <v>#REF!</v>
      </c>
      <c r="W2841" s="1214" t="e">
        <f>VLOOKUP($D2841,'NI-Soc'!$B$1:$Q$2048,18,FALSE)</f>
        <v>#REF!</v>
      </c>
      <c r="X2841" s="1214" t="e">
        <f>VLOOKUP($D2841,'NI-Soc'!$B$1:$Q$2048,19,FALSE)</f>
        <v>#REF!</v>
      </c>
    </row>
    <row r="2842" spans="1:24" hidden="1">
      <c r="A2842" s="508"/>
      <c r="B2842" s="508"/>
      <c r="C2842" s="508"/>
      <c r="D2842" s="1214" t="s">
        <v>996</v>
      </c>
      <c r="E2842" s="1215" t="s">
        <v>3067</v>
      </c>
      <c r="F2842" s="1202"/>
      <c r="G2842" s="1202"/>
      <c r="H2842" s="1202"/>
      <c r="I2842" s="1202" t="s">
        <v>53</v>
      </c>
      <c r="J2842" s="1202"/>
      <c r="K2842" s="1202"/>
      <c r="L2842" s="1202"/>
      <c r="M2842" s="1202" t="s">
        <v>977</v>
      </c>
      <c r="N2842" s="1203" t="s">
        <v>997</v>
      </c>
      <c r="O2842" s="1203"/>
      <c r="P2842" s="1203"/>
      <c r="Q2842" s="1203"/>
      <c r="R2842" s="1203"/>
      <c r="S2842" s="1214">
        <f>VLOOKUP($D2842,'NI-Soc'!$B$1:$Q$2048,12,FALSE)</f>
        <v>0</v>
      </c>
      <c r="T2842" s="1214">
        <f>VLOOKUP($D2842,'NI-Soc'!$B$1:$Q$2048,13,FALSE)</f>
        <v>0</v>
      </c>
      <c r="U2842" s="1214">
        <f>VLOOKUP($D2842,'NI-Soc'!$B$1:$Q$2048,16,FALSE)</f>
        <v>0</v>
      </c>
      <c r="V2842" s="1214" t="e">
        <f>VLOOKUP($D2842,'NI-Soc'!$B$1:$Q$2048,17,FALSE)</f>
        <v>#REF!</v>
      </c>
      <c r="W2842" s="1214" t="e">
        <f>VLOOKUP($D2842,'NI-Soc'!$B$1:$Q$2048,18,FALSE)</f>
        <v>#REF!</v>
      </c>
      <c r="X2842" s="1214" t="e">
        <f>VLOOKUP($D2842,'NI-Soc'!$B$1:$Q$2048,19,FALSE)</f>
        <v>#REF!</v>
      </c>
    </row>
    <row r="2843" spans="1:24" hidden="1">
      <c r="A2843" s="508"/>
      <c r="B2843" s="508"/>
      <c r="C2843" s="508"/>
      <c r="D2843" s="1214" t="s">
        <v>998</v>
      </c>
      <c r="E2843" s="1215" t="s">
        <v>3067</v>
      </c>
      <c r="F2843" s="1202"/>
      <c r="G2843" s="1202"/>
      <c r="H2843" s="1202"/>
      <c r="I2843" s="1202" t="s">
        <v>53</v>
      </c>
      <c r="J2843" s="1202"/>
      <c r="K2843" s="1202"/>
      <c r="L2843" s="1202"/>
      <c r="M2843" s="1202" t="s">
        <v>977</v>
      </c>
      <c r="N2843" s="1203" t="s">
        <v>999</v>
      </c>
      <c r="O2843" s="1203"/>
      <c r="P2843" s="1203"/>
      <c r="Q2843" s="1203"/>
      <c r="R2843" s="1203"/>
      <c r="S2843" s="1214">
        <f>VLOOKUP($D2843,'NI-Soc'!$B$1:$Q$2048,12,FALSE)</f>
        <v>0</v>
      </c>
      <c r="T2843" s="1214">
        <f>VLOOKUP($D2843,'NI-Soc'!$B$1:$Q$2048,13,FALSE)</f>
        <v>0</v>
      </c>
      <c r="U2843" s="1214">
        <f>VLOOKUP($D2843,'NI-Soc'!$B$1:$Q$2048,16,FALSE)</f>
        <v>0</v>
      </c>
      <c r="V2843" s="1214" t="e">
        <f>VLOOKUP($D2843,'NI-Soc'!$B$1:$Q$2048,17,FALSE)</f>
        <v>#REF!</v>
      </c>
      <c r="W2843" s="1214" t="e">
        <f>VLOOKUP($D2843,'NI-Soc'!$B$1:$Q$2048,18,FALSE)</f>
        <v>#REF!</v>
      </c>
      <c r="X2843" s="1214" t="e">
        <f>VLOOKUP($D2843,'NI-Soc'!$B$1:$Q$2048,19,FALSE)</f>
        <v>#REF!</v>
      </c>
    </row>
    <row r="2844" spans="1:24" ht="27" hidden="1">
      <c r="A2844" s="508"/>
      <c r="B2844" s="508"/>
      <c r="C2844" s="508"/>
      <c r="D2844" s="1214" t="s">
        <v>1000</v>
      </c>
      <c r="E2844" s="1215" t="s">
        <v>3067</v>
      </c>
      <c r="F2844" s="1202"/>
      <c r="G2844" s="1202"/>
      <c r="H2844" s="1202"/>
      <c r="I2844" s="1202" t="s">
        <v>53</v>
      </c>
      <c r="J2844" s="1202"/>
      <c r="K2844" s="1202"/>
      <c r="L2844" s="1202"/>
      <c r="M2844" s="1202" t="s">
        <v>977</v>
      </c>
      <c r="N2844" s="1203" t="s">
        <v>1001</v>
      </c>
      <c r="O2844" s="1203"/>
      <c r="P2844" s="1203"/>
      <c r="Q2844" s="1203"/>
      <c r="R2844" s="1203"/>
      <c r="S2844" s="1214">
        <f>VLOOKUP($D2844,'NI-Soc'!$B$1:$Q$2048,12,FALSE)</f>
        <v>0</v>
      </c>
      <c r="T2844" s="1214">
        <f>VLOOKUP($D2844,'NI-Soc'!$B$1:$Q$2048,13,FALSE)</f>
        <v>0</v>
      </c>
      <c r="U2844" s="1214">
        <f>VLOOKUP($D2844,'NI-Soc'!$B$1:$Q$2048,16,FALSE)</f>
        <v>0</v>
      </c>
      <c r="V2844" s="1214" t="e">
        <f>VLOOKUP($D2844,'NI-Soc'!$B$1:$Q$2048,17,FALSE)</f>
        <v>#REF!</v>
      </c>
      <c r="W2844" s="1214" t="e">
        <f>VLOOKUP($D2844,'NI-Soc'!$B$1:$Q$2048,18,FALSE)</f>
        <v>#REF!</v>
      </c>
      <c r="X2844" s="1214" t="e">
        <f>VLOOKUP($D2844,'NI-Soc'!$B$1:$Q$2048,19,FALSE)</f>
        <v>#REF!</v>
      </c>
    </row>
    <row r="2845" spans="1:24" hidden="1">
      <c r="A2845" s="508"/>
      <c r="B2845" s="508"/>
      <c r="C2845" s="508"/>
      <c r="D2845" s="1214" t="s">
        <v>1002</v>
      </c>
      <c r="E2845" s="1215" t="s">
        <v>3067</v>
      </c>
      <c r="F2845" s="1202"/>
      <c r="G2845" s="1202"/>
      <c r="H2845" s="1202"/>
      <c r="I2845" s="1202" t="s">
        <v>53</v>
      </c>
      <c r="J2845" s="1202"/>
      <c r="K2845" s="1202"/>
      <c r="L2845" s="1202"/>
      <c r="M2845" s="1202" t="s">
        <v>977</v>
      </c>
      <c r="N2845" s="1203" t="s">
        <v>1003</v>
      </c>
      <c r="O2845" s="1203"/>
      <c r="P2845" s="1203"/>
      <c r="Q2845" s="1203"/>
      <c r="R2845" s="1203"/>
      <c r="S2845" s="1214">
        <f>VLOOKUP($D2845,'NI-Soc'!$B$1:$Q$2048,12,FALSE)</f>
        <v>0</v>
      </c>
      <c r="T2845" s="1214">
        <f>VLOOKUP($D2845,'NI-Soc'!$B$1:$Q$2048,13,FALSE)</f>
        <v>0</v>
      </c>
      <c r="U2845" s="1214">
        <f>VLOOKUP($D2845,'NI-Soc'!$B$1:$Q$2048,16,FALSE)</f>
        <v>0</v>
      </c>
      <c r="V2845" s="1214" t="e">
        <f>VLOOKUP($D2845,'NI-Soc'!$B$1:$Q$2048,17,FALSE)</f>
        <v>#REF!</v>
      </c>
      <c r="W2845" s="1214" t="e">
        <f>VLOOKUP($D2845,'NI-Soc'!$B$1:$Q$2048,18,FALSE)</f>
        <v>#REF!</v>
      </c>
      <c r="X2845" s="1214" t="e">
        <f>VLOOKUP($D2845,'NI-Soc'!$B$1:$Q$2048,19,FALSE)</f>
        <v>#REF!</v>
      </c>
    </row>
    <row r="2846" spans="1:24">
      <c r="A2846" s="508"/>
      <c r="B2846" s="508"/>
      <c r="C2846" s="508"/>
      <c r="D2846" s="1214" t="s">
        <v>1004</v>
      </c>
      <c r="E2846" s="1215" t="s">
        <v>3067</v>
      </c>
      <c r="F2846" s="1202" t="s">
        <v>295</v>
      </c>
      <c r="G2846" s="1202"/>
      <c r="H2846" s="1202"/>
      <c r="I2846" s="1202" t="s">
        <v>531</v>
      </c>
      <c r="J2846" s="1202"/>
      <c r="K2846" s="1202"/>
      <c r="L2846" s="1202"/>
      <c r="M2846" s="1202" t="s">
        <v>977</v>
      </c>
      <c r="N2846" s="1203" t="s">
        <v>1005</v>
      </c>
      <c r="O2846" s="1203"/>
      <c r="P2846" s="1203"/>
      <c r="Q2846" s="1203"/>
      <c r="R2846" s="1203"/>
      <c r="S2846" s="1214">
        <f>VLOOKUP($D2846,'NI-Soc'!$B$1:$Q$2048,12,FALSE)</f>
        <v>0</v>
      </c>
      <c r="T2846" s="1214">
        <f>VLOOKUP($D2846,'NI-Soc'!$B$1:$Q$2048,13,FALSE)</f>
        <v>0</v>
      </c>
      <c r="U2846" s="1214">
        <f>VLOOKUP($D2846,'NI-Soc'!$B$1:$Q$2048,16,FALSE)</f>
        <v>0</v>
      </c>
      <c r="V2846" s="1214" t="e">
        <f>VLOOKUP($D2846,'NI-Soc'!$B$1:$Q$2048,17,FALSE)</f>
        <v>#REF!</v>
      </c>
      <c r="W2846" s="1214" t="e">
        <f>VLOOKUP($D2846,'NI-Soc'!$B$1:$Q$2048,18,FALSE)</f>
        <v>#REF!</v>
      </c>
      <c r="X2846" s="1214" t="e">
        <f>VLOOKUP($D2846,'NI-Soc'!$B$1:$Q$2048,19,FALSE)</f>
        <v>#REF!</v>
      </c>
    </row>
    <row r="2847" spans="1:24" ht="27" hidden="1">
      <c r="A2847" s="508"/>
      <c r="B2847" s="508"/>
      <c r="C2847" s="508"/>
      <c r="D2847" s="1214" t="s">
        <v>1006</v>
      </c>
      <c r="E2847" s="1215" t="s">
        <v>3067</v>
      </c>
      <c r="F2847" s="1202"/>
      <c r="G2847" s="1202"/>
      <c r="H2847" s="1202"/>
      <c r="I2847" s="1202" t="s">
        <v>71</v>
      </c>
      <c r="J2847" s="1202"/>
      <c r="K2847" s="1202"/>
      <c r="L2847" s="1202"/>
      <c r="M2847" s="1202"/>
      <c r="N2847" s="1203" t="s">
        <v>1007</v>
      </c>
      <c r="O2847" s="1203"/>
      <c r="P2847" s="1203"/>
      <c r="Q2847" s="1203"/>
      <c r="R2847" s="1203"/>
      <c r="S2847" s="1214">
        <f>VLOOKUP($D2847,'NI-Soc'!$B$1:$Q$2048,12,FALSE)</f>
        <v>0</v>
      </c>
      <c r="T2847" s="1214">
        <f>VLOOKUP($D2847,'NI-Soc'!$B$1:$Q$2048,13,FALSE)</f>
        <v>0</v>
      </c>
      <c r="U2847" s="1214">
        <f>VLOOKUP($D2847,'NI-Soc'!$B$1:$Q$2048,16,FALSE)</f>
        <v>0</v>
      </c>
      <c r="V2847" s="1214" t="e">
        <f>VLOOKUP($D2847,'NI-Soc'!$B$1:$Q$2048,17,FALSE)</f>
        <v>#REF!</v>
      </c>
      <c r="W2847" s="1214" t="e">
        <f>VLOOKUP($D2847,'NI-Soc'!$B$1:$Q$2048,18,FALSE)</f>
        <v>#REF!</v>
      </c>
      <c r="X2847" s="1214" t="e">
        <f>VLOOKUP($D2847,'NI-Soc'!$B$1:$Q$2048,19,FALSE)</f>
        <v>#REF!</v>
      </c>
    </row>
    <row r="2848" spans="1:24" ht="27" hidden="1">
      <c r="A2848" s="508"/>
      <c r="B2848" s="508"/>
      <c r="C2848" s="508"/>
      <c r="D2848" s="1214" t="s">
        <v>1008</v>
      </c>
      <c r="E2848" s="1215" t="s">
        <v>3067</v>
      </c>
      <c r="F2848" s="1202" t="s">
        <v>157</v>
      </c>
      <c r="G2848" s="1202" t="str">
        <f>CONCATENATE(D2848,F2848)</f>
        <v>4.20.10.10.030.010.10.010CONS</v>
      </c>
      <c r="H2848" s="1202"/>
      <c r="I2848" s="1202" t="s">
        <v>53</v>
      </c>
      <c r="J2848" s="1202"/>
      <c r="K2848" s="1202"/>
      <c r="L2848" s="1202"/>
      <c r="M2848" s="1202" t="s">
        <v>1011</v>
      </c>
      <c r="N2848" s="1203" t="s">
        <v>1012</v>
      </c>
      <c r="O2848" s="1203"/>
      <c r="P2848" s="1203"/>
      <c r="Q2848" s="1203"/>
      <c r="R2848" s="1203"/>
      <c r="S2848" s="1214">
        <f>VLOOKUP($D2848,'NI-Soc'!$B$1:$Q$2048,12,FALSE)</f>
        <v>0</v>
      </c>
      <c r="T2848" s="1214">
        <f>VLOOKUP($D2848,'NI-Soc'!$B$1:$Q$2048,13,FALSE)</f>
        <v>0</v>
      </c>
      <c r="U2848" s="1214">
        <f>VLOOKUP($D2848,'NI-Soc'!$B$1:$Q$2048,16,FALSE)</f>
        <v>0</v>
      </c>
      <c r="V2848" s="1214" t="e">
        <f>VLOOKUP($D2848,'NI-Soc'!$B$1:$Q$2048,17,FALSE)</f>
        <v>#REF!</v>
      </c>
      <c r="W2848" s="1214" t="e">
        <f>VLOOKUP($D2848,'NI-Soc'!$B$1:$Q$2048,18,FALSE)</f>
        <v>#REF!</v>
      </c>
      <c r="X2848" s="1214" t="e">
        <f>VLOOKUP($D2848,'NI-Soc'!$B$1:$Q$2048,19,FALSE)</f>
        <v>#REF!</v>
      </c>
    </row>
    <row r="2849" spans="1:24" ht="27" hidden="1">
      <c r="A2849" s="508"/>
      <c r="B2849" s="508"/>
      <c r="C2849" s="508"/>
      <c r="D2849" s="1214" t="s">
        <v>1013</v>
      </c>
      <c r="E2849" s="1215" t="s">
        <v>3067</v>
      </c>
      <c r="F2849" s="1202"/>
      <c r="G2849" s="1202"/>
      <c r="H2849" s="1202"/>
      <c r="I2849" s="1202" t="s">
        <v>53</v>
      </c>
      <c r="J2849" s="1202"/>
      <c r="K2849" s="1202"/>
      <c r="L2849" s="1202"/>
      <c r="M2849" s="1202" t="s">
        <v>1011</v>
      </c>
      <c r="N2849" s="1203" t="s">
        <v>1015</v>
      </c>
      <c r="O2849" s="1203"/>
      <c r="P2849" s="1203"/>
      <c r="Q2849" s="1203"/>
      <c r="R2849" s="1203"/>
      <c r="S2849" s="1214">
        <f>VLOOKUP($D2849,'NI-Soc'!$B$1:$Q$2048,12,FALSE)</f>
        <v>0</v>
      </c>
      <c r="T2849" s="1214">
        <f>VLOOKUP($D2849,'NI-Soc'!$B$1:$Q$2048,13,FALSE)</f>
        <v>0</v>
      </c>
      <c r="U2849" s="1214">
        <f>VLOOKUP($D2849,'NI-Soc'!$B$1:$Q$2048,16,FALSE)</f>
        <v>0</v>
      </c>
      <c r="V2849" s="1214" t="e">
        <f>VLOOKUP($D2849,'NI-Soc'!$B$1:$Q$2048,17,FALSE)</f>
        <v>#REF!</v>
      </c>
      <c r="W2849" s="1214" t="e">
        <f>VLOOKUP($D2849,'NI-Soc'!$B$1:$Q$2048,18,FALSE)</f>
        <v>#REF!</v>
      </c>
      <c r="X2849" s="1214" t="e">
        <f>VLOOKUP($D2849,'NI-Soc'!$B$1:$Q$2048,19,FALSE)</f>
        <v>#REF!</v>
      </c>
    </row>
    <row r="2850" spans="1:24" ht="27" hidden="1">
      <c r="A2850" s="508"/>
      <c r="B2850" s="508"/>
      <c r="C2850" s="508"/>
      <c r="D2850" s="1214" t="s">
        <v>1016</v>
      </c>
      <c r="E2850" s="1215" t="s">
        <v>3067</v>
      </c>
      <c r="F2850" s="1202" t="s">
        <v>157</v>
      </c>
      <c r="G2850" s="1202" t="str">
        <f>CONCATENATE(D2850,F2850)</f>
        <v>4.20.10.10.030.010.10.030CONS</v>
      </c>
      <c r="H2850" s="1202"/>
      <c r="I2850" s="1202" t="s">
        <v>53</v>
      </c>
      <c r="J2850" s="1202"/>
      <c r="K2850" s="1202"/>
      <c r="L2850" s="1202"/>
      <c r="M2850" s="1202" t="s">
        <v>1011</v>
      </c>
      <c r="N2850" s="1203" t="s">
        <v>1017</v>
      </c>
      <c r="O2850" s="1203"/>
      <c r="P2850" s="1203"/>
      <c r="Q2850" s="1203"/>
      <c r="R2850" s="1203"/>
      <c r="S2850" s="1214">
        <f>VLOOKUP($D2850,'NI-Soc'!$B$1:$Q$2048,12,FALSE)</f>
        <v>0</v>
      </c>
      <c r="T2850" s="1214">
        <f>VLOOKUP($D2850,'NI-Soc'!$B$1:$Q$2048,13,FALSE)</f>
        <v>0</v>
      </c>
      <c r="U2850" s="1214">
        <f>VLOOKUP($D2850,'NI-Soc'!$B$1:$Q$2048,16,FALSE)</f>
        <v>0</v>
      </c>
      <c r="V2850" s="1214" t="e">
        <f>VLOOKUP($D2850,'NI-Soc'!$B$1:$Q$2048,17,FALSE)</f>
        <v>#REF!</v>
      </c>
      <c r="W2850" s="1214" t="e">
        <f>VLOOKUP($D2850,'NI-Soc'!$B$1:$Q$2048,18,FALSE)</f>
        <v>#REF!</v>
      </c>
      <c r="X2850" s="1214" t="e">
        <f>VLOOKUP($D2850,'NI-Soc'!$B$1:$Q$2048,19,FALSE)</f>
        <v>#REF!</v>
      </c>
    </row>
    <row r="2851" spans="1:24" ht="27" hidden="1">
      <c r="A2851" s="508"/>
      <c r="B2851" s="508"/>
      <c r="C2851" s="508"/>
      <c r="D2851" s="1214" t="s">
        <v>1018</v>
      </c>
      <c r="E2851" s="1215" t="s">
        <v>3067</v>
      </c>
      <c r="F2851" s="1202"/>
      <c r="G2851" s="1202"/>
      <c r="H2851" s="1202"/>
      <c r="I2851" s="1202" t="s">
        <v>53</v>
      </c>
      <c r="J2851" s="1202"/>
      <c r="K2851" s="1202"/>
      <c r="L2851" s="1202"/>
      <c r="M2851" s="1202" t="s">
        <v>1011</v>
      </c>
      <c r="N2851" s="1203" t="s">
        <v>1019</v>
      </c>
      <c r="O2851" s="1203"/>
      <c r="P2851" s="1203"/>
      <c r="Q2851" s="1203"/>
      <c r="R2851" s="1203"/>
      <c r="S2851" s="1214">
        <f>VLOOKUP($D2851,'NI-Soc'!$B$1:$Q$2048,12,FALSE)</f>
        <v>0</v>
      </c>
      <c r="T2851" s="1214">
        <f>VLOOKUP($D2851,'NI-Soc'!$B$1:$Q$2048,13,FALSE)</f>
        <v>0</v>
      </c>
      <c r="U2851" s="1214">
        <f>VLOOKUP($D2851,'NI-Soc'!$B$1:$Q$2048,16,FALSE)</f>
        <v>0</v>
      </c>
      <c r="V2851" s="1214" t="e">
        <f>VLOOKUP($D2851,'NI-Soc'!$B$1:$Q$2048,17,FALSE)</f>
        <v>#REF!</v>
      </c>
      <c r="W2851" s="1214" t="e">
        <f>VLOOKUP($D2851,'NI-Soc'!$B$1:$Q$2048,18,FALSE)</f>
        <v>#REF!</v>
      </c>
      <c r="X2851" s="1214" t="e">
        <f>VLOOKUP($D2851,'NI-Soc'!$B$1:$Q$2048,19,FALSE)</f>
        <v>#REF!</v>
      </c>
    </row>
    <row r="2852" spans="1:24" ht="27" hidden="1">
      <c r="A2852" s="508"/>
      <c r="B2852" s="508"/>
      <c r="C2852" s="508"/>
      <c r="D2852" s="1214" t="s">
        <v>1020</v>
      </c>
      <c r="E2852" s="1215" t="s">
        <v>3067</v>
      </c>
      <c r="F2852" s="1202"/>
      <c r="G2852" s="1202"/>
      <c r="H2852" s="1202"/>
      <c r="I2852" s="1202" t="s">
        <v>53</v>
      </c>
      <c r="J2852" s="1202"/>
      <c r="K2852" s="1202"/>
      <c r="L2852" s="1202"/>
      <c r="M2852" s="1202" t="s">
        <v>1011</v>
      </c>
      <c r="N2852" s="1203" t="s">
        <v>1022</v>
      </c>
      <c r="O2852" s="1203"/>
      <c r="P2852" s="1203"/>
      <c r="Q2852" s="1203"/>
      <c r="R2852" s="1203"/>
      <c r="S2852" s="1214">
        <f>VLOOKUP($D2852,'NI-Soc'!$B$1:$Q$2048,12,FALSE)</f>
        <v>0</v>
      </c>
      <c r="T2852" s="1214">
        <f>VLOOKUP($D2852,'NI-Soc'!$B$1:$Q$2048,13,FALSE)</f>
        <v>0</v>
      </c>
      <c r="U2852" s="1214">
        <f>VLOOKUP($D2852,'NI-Soc'!$B$1:$Q$2048,16,FALSE)</f>
        <v>0</v>
      </c>
      <c r="V2852" s="1214" t="e">
        <f>VLOOKUP($D2852,'NI-Soc'!$B$1:$Q$2048,17,FALSE)</f>
        <v>#REF!</v>
      </c>
      <c r="W2852" s="1214" t="e">
        <f>VLOOKUP($D2852,'NI-Soc'!$B$1:$Q$2048,18,FALSE)</f>
        <v>#REF!</v>
      </c>
      <c r="X2852" s="1214" t="e">
        <f>VLOOKUP($D2852,'NI-Soc'!$B$1:$Q$2048,19,FALSE)</f>
        <v>#REF!</v>
      </c>
    </row>
    <row r="2853" spans="1:24" ht="27" hidden="1">
      <c r="A2853" s="508"/>
      <c r="B2853" s="508"/>
      <c r="C2853" s="508"/>
      <c r="D2853" s="1214" t="s">
        <v>1023</v>
      </c>
      <c r="E2853" s="1215" t="s">
        <v>3067</v>
      </c>
      <c r="F2853" s="1202"/>
      <c r="G2853" s="1202"/>
      <c r="H2853" s="1202"/>
      <c r="I2853" s="1202" t="s">
        <v>53</v>
      </c>
      <c r="J2853" s="1202"/>
      <c r="K2853" s="1202"/>
      <c r="L2853" s="1202"/>
      <c r="M2853" s="1202" t="s">
        <v>1011</v>
      </c>
      <c r="N2853" s="1203" t="s">
        <v>1025</v>
      </c>
      <c r="O2853" s="1203"/>
      <c r="P2853" s="1203"/>
      <c r="Q2853" s="1203"/>
      <c r="R2853" s="1203"/>
      <c r="S2853" s="1214">
        <f>VLOOKUP($D2853,'NI-Soc'!$B$1:$Q$2048,12,FALSE)</f>
        <v>0</v>
      </c>
      <c r="T2853" s="1214">
        <f>VLOOKUP($D2853,'NI-Soc'!$B$1:$Q$2048,13,FALSE)</f>
        <v>0</v>
      </c>
      <c r="U2853" s="1214">
        <f>VLOOKUP($D2853,'NI-Soc'!$B$1:$Q$2048,16,FALSE)</f>
        <v>0</v>
      </c>
      <c r="V2853" s="1214" t="e">
        <f>VLOOKUP($D2853,'NI-Soc'!$B$1:$Q$2048,17,FALSE)</f>
        <v>#REF!</v>
      </c>
      <c r="W2853" s="1214" t="e">
        <f>VLOOKUP($D2853,'NI-Soc'!$B$1:$Q$2048,18,FALSE)</f>
        <v>#REF!</v>
      </c>
      <c r="X2853" s="1214" t="e">
        <f>VLOOKUP($D2853,'NI-Soc'!$B$1:$Q$2048,19,FALSE)</f>
        <v>#REF!</v>
      </c>
    </row>
    <row r="2854" spans="1:24" ht="27" hidden="1">
      <c r="A2854" s="508"/>
      <c r="B2854" s="508"/>
      <c r="C2854" s="508"/>
      <c r="D2854" s="1214" t="s">
        <v>1026</v>
      </c>
      <c r="E2854" s="1215" t="s">
        <v>3067</v>
      </c>
      <c r="F2854" s="1202"/>
      <c r="G2854" s="1202"/>
      <c r="H2854" s="1202"/>
      <c r="I2854" s="1202" t="s">
        <v>53</v>
      </c>
      <c r="J2854" s="1202"/>
      <c r="K2854" s="1202"/>
      <c r="L2854" s="1202"/>
      <c r="M2854" s="1202" t="s">
        <v>1011</v>
      </c>
      <c r="N2854" s="1203" t="s">
        <v>1028</v>
      </c>
      <c r="O2854" s="1203"/>
      <c r="P2854" s="1203"/>
      <c r="Q2854" s="1203"/>
      <c r="R2854" s="1203"/>
      <c r="S2854" s="1214">
        <f>VLOOKUP($D2854,'NI-Soc'!$B$1:$Q$2048,12,FALSE)</f>
        <v>0</v>
      </c>
      <c r="T2854" s="1214">
        <f>VLOOKUP($D2854,'NI-Soc'!$B$1:$Q$2048,13,FALSE)</f>
        <v>0</v>
      </c>
      <c r="U2854" s="1214">
        <f>VLOOKUP($D2854,'NI-Soc'!$B$1:$Q$2048,16,FALSE)</f>
        <v>0</v>
      </c>
      <c r="V2854" s="1214" t="e">
        <f>VLOOKUP($D2854,'NI-Soc'!$B$1:$Q$2048,17,FALSE)</f>
        <v>#REF!</v>
      </c>
      <c r="W2854" s="1214" t="e">
        <f>VLOOKUP($D2854,'NI-Soc'!$B$1:$Q$2048,18,FALSE)</f>
        <v>#REF!</v>
      </c>
      <c r="X2854" s="1214" t="e">
        <f>VLOOKUP($D2854,'NI-Soc'!$B$1:$Q$2048,19,FALSE)</f>
        <v>#REF!</v>
      </c>
    </row>
    <row r="2855" spans="1:24" ht="27" hidden="1">
      <c r="A2855" s="508"/>
      <c r="B2855" s="508"/>
      <c r="C2855" s="508"/>
      <c r="D2855" s="1214" t="s">
        <v>1029</v>
      </c>
      <c r="E2855" s="1215" t="s">
        <v>3067</v>
      </c>
      <c r="F2855" s="1202"/>
      <c r="G2855" s="1202"/>
      <c r="H2855" s="1202"/>
      <c r="I2855" s="1202" t="s">
        <v>53</v>
      </c>
      <c r="J2855" s="1202"/>
      <c r="K2855" s="1202"/>
      <c r="L2855" s="1202"/>
      <c r="M2855" s="1202" t="s">
        <v>1011</v>
      </c>
      <c r="N2855" s="1203" t="s">
        <v>1031</v>
      </c>
      <c r="O2855" s="1203"/>
      <c r="P2855" s="1203"/>
      <c r="Q2855" s="1203"/>
      <c r="R2855" s="1203"/>
      <c r="S2855" s="1214">
        <f>VLOOKUP($D2855,'NI-Soc'!$B$1:$Q$2048,12,FALSE)</f>
        <v>0</v>
      </c>
      <c r="T2855" s="1214">
        <f>VLOOKUP($D2855,'NI-Soc'!$B$1:$Q$2048,13,FALSE)</f>
        <v>0</v>
      </c>
      <c r="U2855" s="1214">
        <f>VLOOKUP($D2855,'NI-Soc'!$B$1:$Q$2048,16,FALSE)</f>
        <v>0</v>
      </c>
      <c r="V2855" s="1214" t="e">
        <f>VLOOKUP($D2855,'NI-Soc'!$B$1:$Q$2048,17,FALSE)</f>
        <v>#REF!</v>
      </c>
      <c r="W2855" s="1214" t="e">
        <f>VLOOKUP($D2855,'NI-Soc'!$B$1:$Q$2048,18,FALSE)</f>
        <v>#REF!</v>
      </c>
      <c r="X2855" s="1214" t="e">
        <f>VLOOKUP($D2855,'NI-Soc'!$B$1:$Q$2048,19,FALSE)</f>
        <v>#REF!</v>
      </c>
    </row>
    <row r="2856" spans="1:24" ht="27" hidden="1">
      <c r="A2856" s="508"/>
      <c r="B2856" s="508"/>
      <c r="C2856" s="508"/>
      <c r="D2856" s="1214" t="s">
        <v>1032</v>
      </c>
      <c r="E2856" s="1215" t="s">
        <v>3067</v>
      </c>
      <c r="F2856" s="1202"/>
      <c r="G2856" s="1202"/>
      <c r="H2856" s="1202"/>
      <c r="I2856" s="1202" t="s">
        <v>53</v>
      </c>
      <c r="J2856" s="1202"/>
      <c r="K2856" s="1202"/>
      <c r="L2856" s="1202"/>
      <c r="M2856" s="1202" t="s">
        <v>1011</v>
      </c>
      <c r="N2856" s="1203" t="s">
        <v>1033</v>
      </c>
      <c r="O2856" s="1203"/>
      <c r="P2856" s="1203"/>
      <c r="Q2856" s="1203"/>
      <c r="R2856" s="1203"/>
      <c r="S2856" s="1214">
        <f>VLOOKUP($D2856,'NI-Soc'!$B$1:$Q$2048,12,FALSE)</f>
        <v>0</v>
      </c>
      <c r="T2856" s="1214">
        <f>VLOOKUP($D2856,'NI-Soc'!$B$1:$Q$2048,13,FALSE)</f>
        <v>0</v>
      </c>
      <c r="U2856" s="1214">
        <f>VLOOKUP($D2856,'NI-Soc'!$B$1:$Q$2048,16,FALSE)</f>
        <v>0</v>
      </c>
      <c r="V2856" s="1214" t="e">
        <f>VLOOKUP($D2856,'NI-Soc'!$B$1:$Q$2048,17,FALSE)</f>
        <v>#REF!</v>
      </c>
      <c r="W2856" s="1214" t="e">
        <f>VLOOKUP($D2856,'NI-Soc'!$B$1:$Q$2048,18,FALSE)</f>
        <v>#REF!</v>
      </c>
      <c r="X2856" s="1214" t="e">
        <f>VLOOKUP($D2856,'NI-Soc'!$B$1:$Q$2048,19,FALSE)</f>
        <v>#REF!</v>
      </c>
    </row>
    <row r="2857" spans="1:24" ht="27" hidden="1">
      <c r="A2857" s="508"/>
      <c r="B2857" s="508"/>
      <c r="C2857" s="508"/>
      <c r="D2857" s="1214" t="s">
        <v>1034</v>
      </c>
      <c r="E2857" s="1215" t="s">
        <v>3067</v>
      </c>
      <c r="F2857" s="1202"/>
      <c r="G2857" s="1202"/>
      <c r="H2857" s="1202"/>
      <c r="I2857" s="1202" t="s">
        <v>53</v>
      </c>
      <c r="J2857" s="1202"/>
      <c r="K2857" s="1202"/>
      <c r="L2857" s="1202"/>
      <c r="M2857" s="1202" t="s">
        <v>1011</v>
      </c>
      <c r="N2857" s="1203" t="s">
        <v>1035</v>
      </c>
      <c r="O2857" s="1203"/>
      <c r="P2857" s="1203"/>
      <c r="Q2857" s="1203"/>
      <c r="R2857" s="1203"/>
      <c r="S2857" s="1214">
        <f>VLOOKUP($D2857,'NI-Soc'!$B$1:$Q$2048,12,FALSE)</f>
        <v>0</v>
      </c>
      <c r="T2857" s="1214">
        <f>VLOOKUP($D2857,'NI-Soc'!$B$1:$Q$2048,13,FALSE)</f>
        <v>0</v>
      </c>
      <c r="U2857" s="1214">
        <f>VLOOKUP($D2857,'NI-Soc'!$B$1:$Q$2048,16,FALSE)</f>
        <v>0</v>
      </c>
      <c r="V2857" s="1214" t="e">
        <f>VLOOKUP($D2857,'NI-Soc'!$B$1:$Q$2048,17,FALSE)</f>
        <v>#REF!</v>
      </c>
      <c r="W2857" s="1214" t="e">
        <f>VLOOKUP($D2857,'NI-Soc'!$B$1:$Q$2048,18,FALSE)</f>
        <v>#REF!</v>
      </c>
      <c r="X2857" s="1214" t="e">
        <f>VLOOKUP($D2857,'NI-Soc'!$B$1:$Q$2048,19,FALSE)</f>
        <v>#REF!</v>
      </c>
    </row>
    <row r="2858" spans="1:24" ht="27" hidden="1">
      <c r="A2858" s="508"/>
      <c r="B2858" s="508"/>
      <c r="C2858" s="508"/>
      <c r="D2858" s="1214" t="s">
        <v>1036</v>
      </c>
      <c r="E2858" s="1215" t="s">
        <v>3067</v>
      </c>
      <c r="F2858" s="1202"/>
      <c r="G2858" s="1202"/>
      <c r="H2858" s="1202"/>
      <c r="I2858" s="1202" t="s">
        <v>53</v>
      </c>
      <c r="J2858" s="1202"/>
      <c r="K2858" s="1202"/>
      <c r="L2858" s="1202"/>
      <c r="M2858" s="1202" t="s">
        <v>1011</v>
      </c>
      <c r="N2858" s="1203" t="s">
        <v>1037</v>
      </c>
      <c r="O2858" s="1203"/>
      <c r="P2858" s="1203"/>
      <c r="Q2858" s="1203"/>
      <c r="R2858" s="1203"/>
      <c r="S2858" s="1214">
        <f>VLOOKUP($D2858,'NI-Soc'!$B$1:$Q$2048,12,FALSE)</f>
        <v>0</v>
      </c>
      <c r="T2858" s="1214">
        <f>VLOOKUP($D2858,'NI-Soc'!$B$1:$Q$2048,13,FALSE)</f>
        <v>0</v>
      </c>
      <c r="U2858" s="1214">
        <f>VLOOKUP($D2858,'NI-Soc'!$B$1:$Q$2048,16,FALSE)</f>
        <v>0</v>
      </c>
      <c r="V2858" s="1214" t="e">
        <f>VLOOKUP($D2858,'NI-Soc'!$B$1:$Q$2048,17,FALSE)</f>
        <v>#REF!</v>
      </c>
      <c r="W2858" s="1214" t="e">
        <f>VLOOKUP($D2858,'NI-Soc'!$B$1:$Q$2048,18,FALSE)</f>
        <v>#REF!</v>
      </c>
      <c r="X2858" s="1214" t="e">
        <f>VLOOKUP($D2858,'NI-Soc'!$B$1:$Q$2048,19,FALSE)</f>
        <v>#REF!</v>
      </c>
    </row>
    <row r="2859" spans="1:24" ht="27" hidden="1">
      <c r="A2859" s="508"/>
      <c r="B2859" s="508"/>
      <c r="C2859" s="508"/>
      <c r="D2859" s="1214" t="s">
        <v>1038</v>
      </c>
      <c r="E2859" s="1215" t="s">
        <v>3067</v>
      </c>
      <c r="F2859" s="1202"/>
      <c r="G2859" s="1202"/>
      <c r="H2859" s="1202"/>
      <c r="I2859" s="1202" t="s">
        <v>53</v>
      </c>
      <c r="J2859" s="1202"/>
      <c r="K2859" s="1202"/>
      <c r="L2859" s="1202"/>
      <c r="M2859" s="1202" t="s">
        <v>1011</v>
      </c>
      <c r="N2859" s="1203" t="s">
        <v>1039</v>
      </c>
      <c r="O2859" s="1203"/>
      <c r="P2859" s="1203"/>
      <c r="Q2859" s="1203"/>
      <c r="R2859" s="1203"/>
      <c r="S2859" s="1214">
        <f>VLOOKUP($D2859,'NI-Soc'!$B$1:$Q$2048,12,FALSE)</f>
        <v>0</v>
      </c>
      <c r="T2859" s="1214">
        <f>VLOOKUP($D2859,'NI-Soc'!$B$1:$Q$2048,13,FALSE)</f>
        <v>0</v>
      </c>
      <c r="U2859" s="1214">
        <f>VLOOKUP($D2859,'NI-Soc'!$B$1:$Q$2048,16,FALSE)</f>
        <v>0</v>
      </c>
      <c r="V2859" s="1214" t="e">
        <f>VLOOKUP($D2859,'NI-Soc'!$B$1:$Q$2048,17,FALSE)</f>
        <v>#REF!</v>
      </c>
      <c r="W2859" s="1214" t="e">
        <f>VLOOKUP($D2859,'NI-Soc'!$B$1:$Q$2048,18,FALSE)</f>
        <v>#REF!</v>
      </c>
      <c r="X2859" s="1214" t="e">
        <f>VLOOKUP($D2859,'NI-Soc'!$B$1:$Q$2048,19,FALSE)</f>
        <v>#REF!</v>
      </c>
    </row>
    <row r="2860" spans="1:24" ht="27">
      <c r="A2860" s="508"/>
      <c r="B2860" s="508"/>
      <c r="C2860" s="508"/>
      <c r="D2860" s="1214" t="s">
        <v>1040</v>
      </c>
      <c r="E2860" s="1215" t="s">
        <v>3067</v>
      </c>
      <c r="F2860" s="1202" t="s">
        <v>295</v>
      </c>
      <c r="G2860" s="1202"/>
      <c r="H2860" s="1202"/>
      <c r="I2860" s="1202" t="s">
        <v>53</v>
      </c>
      <c r="J2860" s="1202"/>
      <c r="K2860" s="1202"/>
      <c r="L2860" s="1202"/>
      <c r="M2860" s="1202" t="s">
        <v>1011</v>
      </c>
      <c r="N2860" s="1203" t="s">
        <v>1042</v>
      </c>
      <c r="O2860" s="1203"/>
      <c r="P2860" s="1203"/>
      <c r="Q2860" s="1203"/>
      <c r="R2860" s="1203"/>
      <c r="S2860" s="1214">
        <f>VLOOKUP($D2860,'NI-Soc'!$B$1:$Q$2048,12,FALSE)</f>
        <v>0</v>
      </c>
      <c r="T2860" s="1214">
        <f>VLOOKUP($D2860,'NI-Soc'!$B$1:$Q$2048,13,FALSE)</f>
        <v>0</v>
      </c>
      <c r="U2860" s="1214">
        <f>VLOOKUP($D2860,'NI-Soc'!$B$1:$Q$2048,16,FALSE)</f>
        <v>0</v>
      </c>
      <c r="V2860" s="1214" t="e">
        <f>VLOOKUP($D2860,'NI-Soc'!$B$1:$Q$2048,17,FALSE)</f>
        <v>#REF!</v>
      </c>
      <c r="W2860" s="1214" t="e">
        <f>VLOOKUP($D2860,'NI-Soc'!$B$1:$Q$2048,18,FALSE)</f>
        <v>#REF!</v>
      </c>
      <c r="X2860" s="1214" t="e">
        <f>VLOOKUP($D2860,'NI-Soc'!$B$1:$Q$2048,19,FALSE)</f>
        <v>#REF!</v>
      </c>
    </row>
    <row r="2861" spans="1:24" hidden="1">
      <c r="A2861" s="508"/>
      <c r="B2861" s="508"/>
      <c r="C2861" s="508"/>
      <c r="D2861" s="1214" t="s">
        <v>1043</v>
      </c>
      <c r="E2861" s="1215" t="s">
        <v>3067</v>
      </c>
      <c r="F2861" s="1202"/>
      <c r="G2861" s="1202"/>
      <c r="H2861" s="1202"/>
      <c r="I2861" s="1202" t="s">
        <v>53</v>
      </c>
      <c r="J2861" s="1202"/>
      <c r="K2861" s="1202"/>
      <c r="L2861" s="1202"/>
      <c r="M2861" s="1202" t="s">
        <v>1011</v>
      </c>
      <c r="N2861" s="1203" t="s">
        <v>1046</v>
      </c>
      <c r="O2861" s="1203"/>
      <c r="P2861" s="1203"/>
      <c r="Q2861" s="1203"/>
      <c r="R2861" s="1203"/>
      <c r="S2861" s="1214">
        <f>VLOOKUP($D2861,'NI-Soc'!$B$1:$Q$2048,12,FALSE)</f>
        <v>0</v>
      </c>
      <c r="T2861" s="1214">
        <f>VLOOKUP($D2861,'NI-Soc'!$B$1:$Q$2048,13,FALSE)</f>
        <v>0</v>
      </c>
      <c r="U2861" s="1214">
        <f>VLOOKUP($D2861,'NI-Soc'!$B$1:$Q$2048,16,FALSE)</f>
        <v>0</v>
      </c>
      <c r="V2861" s="1214" t="e">
        <f>VLOOKUP($D2861,'NI-Soc'!$B$1:$Q$2048,17,FALSE)</f>
        <v>#REF!</v>
      </c>
      <c r="W2861" s="1214" t="e">
        <f>VLOOKUP($D2861,'NI-Soc'!$B$1:$Q$2048,18,FALSE)</f>
        <v>#REF!</v>
      </c>
      <c r="X2861" s="1214" t="e">
        <f>VLOOKUP($D2861,'NI-Soc'!$B$1:$Q$2048,19,FALSE)</f>
        <v>#REF!</v>
      </c>
    </row>
    <row r="2862" spans="1:24" ht="27" hidden="1">
      <c r="A2862" s="508"/>
      <c r="B2862" s="508"/>
      <c r="C2862" s="508"/>
      <c r="D2862" s="1214" t="s">
        <v>1047</v>
      </c>
      <c r="E2862" s="1215" t="s">
        <v>3067</v>
      </c>
      <c r="F2862" s="1202" t="s">
        <v>157</v>
      </c>
      <c r="G2862" s="1202" t="str">
        <f>CONCATENATE(D2862,F2862)</f>
        <v>4.20.10.10.030.030.10.010CONS</v>
      </c>
      <c r="H2862" s="1202"/>
      <c r="I2862" s="1202" t="s">
        <v>53</v>
      </c>
      <c r="J2862" s="1202"/>
      <c r="K2862" s="1202"/>
      <c r="L2862" s="1202"/>
      <c r="M2862" s="1202" t="s">
        <v>1011</v>
      </c>
      <c r="N2862" s="1203" t="s">
        <v>1049</v>
      </c>
      <c r="O2862" s="1203"/>
      <c r="P2862" s="1203"/>
      <c r="Q2862" s="1203"/>
      <c r="R2862" s="1203"/>
      <c r="S2862" s="1214">
        <f>VLOOKUP($D2862,'NI-Soc'!$B$1:$Q$2048,12,FALSE)</f>
        <v>0</v>
      </c>
      <c r="T2862" s="1214">
        <f>VLOOKUP($D2862,'NI-Soc'!$B$1:$Q$2048,13,FALSE)</f>
        <v>0</v>
      </c>
      <c r="U2862" s="1214">
        <f>VLOOKUP($D2862,'NI-Soc'!$B$1:$Q$2048,16,FALSE)</f>
        <v>0</v>
      </c>
      <c r="V2862" s="1214" t="e">
        <f>VLOOKUP($D2862,'NI-Soc'!$B$1:$Q$2048,17,FALSE)</f>
        <v>#REF!</v>
      </c>
      <c r="W2862" s="1214" t="e">
        <f>VLOOKUP($D2862,'NI-Soc'!$B$1:$Q$2048,18,FALSE)</f>
        <v>#REF!</v>
      </c>
      <c r="X2862" s="1214" t="e">
        <f>VLOOKUP($D2862,'NI-Soc'!$B$1:$Q$2048,19,FALSE)</f>
        <v>#REF!</v>
      </c>
    </row>
    <row r="2863" spans="1:24" ht="27" hidden="1">
      <c r="A2863" s="508"/>
      <c r="B2863" s="508"/>
      <c r="C2863" s="508"/>
      <c r="D2863" s="1214" t="s">
        <v>1050</v>
      </c>
      <c r="E2863" s="1215" t="s">
        <v>3067</v>
      </c>
      <c r="F2863" s="1202"/>
      <c r="G2863" s="1202"/>
      <c r="H2863" s="1202"/>
      <c r="I2863" s="1202" t="s">
        <v>53</v>
      </c>
      <c r="J2863" s="1202"/>
      <c r="K2863" s="1202"/>
      <c r="L2863" s="1202"/>
      <c r="M2863" s="1202" t="s">
        <v>1011</v>
      </c>
      <c r="N2863" s="1203" t="s">
        <v>1051</v>
      </c>
      <c r="O2863" s="1203"/>
      <c r="P2863" s="1203"/>
      <c r="Q2863" s="1203"/>
      <c r="R2863" s="1203"/>
      <c r="S2863" s="1214">
        <f>VLOOKUP($D2863,'NI-Soc'!$B$1:$Q$2048,12,FALSE)</f>
        <v>0</v>
      </c>
      <c r="T2863" s="1214">
        <f>VLOOKUP($D2863,'NI-Soc'!$B$1:$Q$2048,13,FALSE)</f>
        <v>0</v>
      </c>
      <c r="U2863" s="1214">
        <f>VLOOKUP($D2863,'NI-Soc'!$B$1:$Q$2048,16,FALSE)</f>
        <v>0</v>
      </c>
      <c r="V2863" s="1214" t="e">
        <f>VLOOKUP($D2863,'NI-Soc'!$B$1:$Q$2048,17,FALSE)</f>
        <v>#REF!</v>
      </c>
      <c r="W2863" s="1214" t="e">
        <f>VLOOKUP($D2863,'NI-Soc'!$B$1:$Q$2048,18,FALSE)</f>
        <v>#REF!</v>
      </c>
      <c r="X2863" s="1214" t="e">
        <f>VLOOKUP($D2863,'NI-Soc'!$B$1:$Q$2048,19,FALSE)</f>
        <v>#REF!</v>
      </c>
    </row>
    <row r="2864" spans="1:24" ht="27" hidden="1">
      <c r="A2864" s="508"/>
      <c r="B2864" s="508"/>
      <c r="C2864" s="508"/>
      <c r="D2864" s="1214" t="s">
        <v>1052</v>
      </c>
      <c r="E2864" s="1215" t="s">
        <v>3067</v>
      </c>
      <c r="F2864" s="1202" t="s">
        <v>157</v>
      </c>
      <c r="G2864" s="1202" t="str">
        <f>CONCATENATE(D2864,F2864)</f>
        <v>4.20.10.10.030.030.10.030CONS</v>
      </c>
      <c r="H2864" s="1202"/>
      <c r="I2864" s="1202" t="s">
        <v>53</v>
      </c>
      <c r="J2864" s="1202"/>
      <c r="K2864" s="1202"/>
      <c r="L2864" s="1202"/>
      <c r="M2864" s="1202" t="s">
        <v>1011</v>
      </c>
      <c r="N2864" s="1203" t="s">
        <v>1053</v>
      </c>
      <c r="O2864" s="1203"/>
      <c r="P2864" s="1203"/>
      <c r="Q2864" s="1203"/>
      <c r="R2864" s="1203"/>
      <c r="S2864" s="1214">
        <f>VLOOKUP($D2864,'NI-Soc'!$B$1:$Q$2048,12,FALSE)</f>
        <v>0</v>
      </c>
      <c r="T2864" s="1214">
        <f>VLOOKUP($D2864,'NI-Soc'!$B$1:$Q$2048,13,FALSE)</f>
        <v>0</v>
      </c>
      <c r="U2864" s="1214">
        <f>VLOOKUP($D2864,'NI-Soc'!$B$1:$Q$2048,16,FALSE)</f>
        <v>0</v>
      </c>
      <c r="V2864" s="1214" t="e">
        <f>VLOOKUP($D2864,'NI-Soc'!$B$1:$Q$2048,17,FALSE)</f>
        <v>#REF!</v>
      </c>
      <c r="W2864" s="1214" t="e">
        <f>VLOOKUP($D2864,'NI-Soc'!$B$1:$Q$2048,18,FALSE)</f>
        <v>#REF!</v>
      </c>
      <c r="X2864" s="1214" t="e">
        <f>VLOOKUP($D2864,'NI-Soc'!$B$1:$Q$2048,19,FALSE)</f>
        <v>#REF!</v>
      </c>
    </row>
    <row r="2865" spans="1:24" ht="27" hidden="1">
      <c r="A2865" s="508"/>
      <c r="B2865" s="508"/>
      <c r="C2865" s="508"/>
      <c r="D2865" s="1214" t="s">
        <v>1054</v>
      </c>
      <c r="E2865" s="1215" t="s">
        <v>3067</v>
      </c>
      <c r="F2865" s="1202"/>
      <c r="G2865" s="1202"/>
      <c r="H2865" s="1202"/>
      <c r="I2865" s="1202" t="s">
        <v>53</v>
      </c>
      <c r="J2865" s="1202"/>
      <c r="K2865" s="1202"/>
      <c r="L2865" s="1202"/>
      <c r="M2865" s="1202" t="s">
        <v>1011</v>
      </c>
      <c r="N2865" s="1203" t="s">
        <v>1055</v>
      </c>
      <c r="O2865" s="1203"/>
      <c r="P2865" s="1203"/>
      <c r="Q2865" s="1203"/>
      <c r="R2865" s="1203"/>
      <c r="S2865" s="1214">
        <f>VLOOKUP($D2865,'NI-Soc'!$B$1:$Q$2048,12,FALSE)</f>
        <v>0</v>
      </c>
      <c r="T2865" s="1214">
        <f>VLOOKUP($D2865,'NI-Soc'!$B$1:$Q$2048,13,FALSE)</f>
        <v>0</v>
      </c>
      <c r="U2865" s="1214">
        <f>VLOOKUP($D2865,'NI-Soc'!$B$1:$Q$2048,16,FALSE)</f>
        <v>0</v>
      </c>
      <c r="V2865" s="1214" t="e">
        <f>VLOOKUP($D2865,'NI-Soc'!$B$1:$Q$2048,17,FALSE)</f>
        <v>#REF!</v>
      </c>
      <c r="W2865" s="1214" t="e">
        <f>VLOOKUP($D2865,'NI-Soc'!$B$1:$Q$2048,18,FALSE)</f>
        <v>#REF!</v>
      </c>
      <c r="X2865" s="1214" t="e">
        <f>VLOOKUP($D2865,'NI-Soc'!$B$1:$Q$2048,19,FALSE)</f>
        <v>#REF!</v>
      </c>
    </row>
    <row r="2866" spans="1:24" ht="27" hidden="1">
      <c r="A2866" s="508"/>
      <c r="B2866" s="508"/>
      <c r="C2866" s="508"/>
      <c r="D2866" s="1214" t="s">
        <v>1056</v>
      </c>
      <c r="E2866" s="1215" t="s">
        <v>3067</v>
      </c>
      <c r="F2866" s="1202"/>
      <c r="G2866" s="1202"/>
      <c r="H2866" s="1202"/>
      <c r="I2866" s="1202" t="s">
        <v>53</v>
      </c>
      <c r="J2866" s="1202"/>
      <c r="K2866" s="1202"/>
      <c r="L2866" s="1202"/>
      <c r="M2866" s="1202" t="s">
        <v>1011</v>
      </c>
      <c r="N2866" s="1203" t="s">
        <v>1057</v>
      </c>
      <c r="O2866" s="1203"/>
      <c r="P2866" s="1203"/>
      <c r="Q2866" s="1203"/>
      <c r="R2866" s="1203"/>
      <c r="S2866" s="1214">
        <f>VLOOKUP($D2866,'NI-Soc'!$B$1:$Q$2048,12,FALSE)</f>
        <v>0</v>
      </c>
      <c r="T2866" s="1214">
        <f>VLOOKUP($D2866,'NI-Soc'!$B$1:$Q$2048,13,FALSE)</f>
        <v>0</v>
      </c>
      <c r="U2866" s="1214">
        <f>VLOOKUP($D2866,'NI-Soc'!$B$1:$Q$2048,16,FALSE)</f>
        <v>0</v>
      </c>
      <c r="V2866" s="1214" t="e">
        <f>VLOOKUP($D2866,'NI-Soc'!$B$1:$Q$2048,17,FALSE)</f>
        <v>#REF!</v>
      </c>
      <c r="W2866" s="1214" t="e">
        <f>VLOOKUP($D2866,'NI-Soc'!$B$1:$Q$2048,18,FALSE)</f>
        <v>#REF!</v>
      </c>
      <c r="X2866" s="1214" t="e">
        <f>VLOOKUP($D2866,'NI-Soc'!$B$1:$Q$2048,19,FALSE)</f>
        <v>#REF!</v>
      </c>
    </row>
    <row r="2867" spans="1:24" ht="27" hidden="1">
      <c r="A2867" s="508"/>
      <c r="B2867" s="508"/>
      <c r="C2867" s="508"/>
      <c r="D2867" s="1214" t="s">
        <v>1058</v>
      </c>
      <c r="E2867" s="1215" t="s">
        <v>3067</v>
      </c>
      <c r="F2867" s="1202"/>
      <c r="G2867" s="1202"/>
      <c r="H2867" s="1202"/>
      <c r="I2867" s="1202" t="s">
        <v>53</v>
      </c>
      <c r="J2867" s="1202"/>
      <c r="K2867" s="1202"/>
      <c r="L2867" s="1202"/>
      <c r="M2867" s="1202" t="s">
        <v>1011</v>
      </c>
      <c r="N2867" s="1203" t="s">
        <v>1059</v>
      </c>
      <c r="O2867" s="1203"/>
      <c r="P2867" s="1203"/>
      <c r="Q2867" s="1203"/>
      <c r="R2867" s="1203"/>
      <c r="S2867" s="1214">
        <f>VLOOKUP($D2867,'NI-Soc'!$B$1:$Q$2048,12,FALSE)</f>
        <v>0</v>
      </c>
      <c r="T2867" s="1214">
        <f>VLOOKUP($D2867,'NI-Soc'!$B$1:$Q$2048,13,FALSE)</f>
        <v>0</v>
      </c>
      <c r="U2867" s="1214">
        <f>VLOOKUP($D2867,'NI-Soc'!$B$1:$Q$2048,16,FALSE)</f>
        <v>0</v>
      </c>
      <c r="V2867" s="1214" t="e">
        <f>VLOOKUP($D2867,'NI-Soc'!$B$1:$Q$2048,17,FALSE)</f>
        <v>#REF!</v>
      </c>
      <c r="W2867" s="1214" t="e">
        <f>VLOOKUP($D2867,'NI-Soc'!$B$1:$Q$2048,18,FALSE)</f>
        <v>#REF!</v>
      </c>
      <c r="X2867" s="1214" t="e">
        <f>VLOOKUP($D2867,'NI-Soc'!$B$1:$Q$2048,19,FALSE)</f>
        <v>#REF!</v>
      </c>
    </row>
    <row r="2868" spans="1:24" ht="27" hidden="1">
      <c r="A2868" s="508"/>
      <c r="B2868" s="508"/>
      <c r="C2868" s="508"/>
      <c r="D2868" s="1214" t="s">
        <v>1060</v>
      </c>
      <c r="E2868" s="1215" t="s">
        <v>3067</v>
      </c>
      <c r="F2868" s="1202"/>
      <c r="G2868" s="1202"/>
      <c r="H2868" s="1202"/>
      <c r="I2868" s="1202" t="s">
        <v>53</v>
      </c>
      <c r="J2868" s="1202"/>
      <c r="K2868" s="1202"/>
      <c r="L2868" s="1202"/>
      <c r="M2868" s="1202" t="s">
        <v>1011</v>
      </c>
      <c r="N2868" s="1203" t="s">
        <v>1061</v>
      </c>
      <c r="O2868" s="1203"/>
      <c r="P2868" s="1203"/>
      <c r="Q2868" s="1203"/>
      <c r="R2868" s="1203"/>
      <c r="S2868" s="1214">
        <f>VLOOKUP($D2868,'NI-Soc'!$B$1:$Q$2048,12,FALSE)</f>
        <v>0</v>
      </c>
      <c r="T2868" s="1214">
        <f>VLOOKUP($D2868,'NI-Soc'!$B$1:$Q$2048,13,FALSE)</f>
        <v>0</v>
      </c>
      <c r="U2868" s="1214">
        <f>VLOOKUP($D2868,'NI-Soc'!$B$1:$Q$2048,16,FALSE)</f>
        <v>0</v>
      </c>
      <c r="V2868" s="1214" t="e">
        <f>VLOOKUP($D2868,'NI-Soc'!$B$1:$Q$2048,17,FALSE)</f>
        <v>#REF!</v>
      </c>
      <c r="W2868" s="1214" t="e">
        <f>VLOOKUP($D2868,'NI-Soc'!$B$1:$Q$2048,18,FALSE)</f>
        <v>#REF!</v>
      </c>
      <c r="X2868" s="1214" t="e">
        <f>VLOOKUP($D2868,'NI-Soc'!$B$1:$Q$2048,19,FALSE)</f>
        <v>#REF!</v>
      </c>
    </row>
    <row r="2869" spans="1:24" ht="27" hidden="1">
      <c r="A2869" s="508"/>
      <c r="B2869" s="508"/>
      <c r="C2869" s="508"/>
      <c r="D2869" s="1214" t="s">
        <v>1062</v>
      </c>
      <c r="E2869" s="1215" t="s">
        <v>3067</v>
      </c>
      <c r="F2869" s="1202"/>
      <c r="G2869" s="1202"/>
      <c r="H2869" s="1202"/>
      <c r="I2869" s="1202" t="s">
        <v>53</v>
      </c>
      <c r="J2869" s="1202"/>
      <c r="K2869" s="1202"/>
      <c r="L2869" s="1202"/>
      <c r="M2869" s="1202" t="s">
        <v>1011</v>
      </c>
      <c r="N2869" s="1203" t="s">
        <v>1063</v>
      </c>
      <c r="O2869" s="1203"/>
      <c r="P2869" s="1203"/>
      <c r="Q2869" s="1203"/>
      <c r="R2869" s="1203"/>
      <c r="S2869" s="1214">
        <f>VLOOKUP($D2869,'NI-Soc'!$B$1:$Q$2048,12,FALSE)</f>
        <v>0</v>
      </c>
      <c r="T2869" s="1214">
        <f>VLOOKUP($D2869,'NI-Soc'!$B$1:$Q$2048,13,FALSE)</f>
        <v>0</v>
      </c>
      <c r="U2869" s="1214">
        <f>VLOOKUP($D2869,'NI-Soc'!$B$1:$Q$2048,16,FALSE)</f>
        <v>0</v>
      </c>
      <c r="V2869" s="1214" t="e">
        <f>VLOOKUP($D2869,'NI-Soc'!$B$1:$Q$2048,17,FALSE)</f>
        <v>#REF!</v>
      </c>
      <c r="W2869" s="1214" t="e">
        <f>VLOOKUP($D2869,'NI-Soc'!$B$1:$Q$2048,18,FALSE)</f>
        <v>#REF!</v>
      </c>
      <c r="X2869" s="1214" t="e">
        <f>VLOOKUP($D2869,'NI-Soc'!$B$1:$Q$2048,19,FALSE)</f>
        <v>#REF!</v>
      </c>
    </row>
    <row r="2870" spans="1:24" ht="27" hidden="1">
      <c r="A2870" s="508"/>
      <c r="B2870" s="508"/>
      <c r="C2870" s="508"/>
      <c r="D2870" s="1214" t="s">
        <v>1064</v>
      </c>
      <c r="E2870" s="1215" t="s">
        <v>3067</v>
      </c>
      <c r="F2870" s="1202"/>
      <c r="G2870" s="1202"/>
      <c r="H2870" s="1202"/>
      <c r="I2870" s="1202" t="s">
        <v>53</v>
      </c>
      <c r="J2870" s="1202"/>
      <c r="K2870" s="1202"/>
      <c r="L2870" s="1202"/>
      <c r="M2870" s="1202" t="s">
        <v>1011</v>
      </c>
      <c r="N2870" s="1203" t="s">
        <v>1065</v>
      </c>
      <c r="O2870" s="1203"/>
      <c r="P2870" s="1203"/>
      <c r="Q2870" s="1203"/>
      <c r="R2870" s="1203"/>
      <c r="S2870" s="1214">
        <f>VLOOKUP($D2870,'NI-Soc'!$B$1:$Q$2048,12,FALSE)</f>
        <v>0</v>
      </c>
      <c r="T2870" s="1214">
        <f>VLOOKUP($D2870,'NI-Soc'!$B$1:$Q$2048,13,FALSE)</f>
        <v>0</v>
      </c>
      <c r="U2870" s="1214">
        <f>VLOOKUP($D2870,'NI-Soc'!$B$1:$Q$2048,16,FALSE)</f>
        <v>0</v>
      </c>
      <c r="V2870" s="1214" t="e">
        <f>VLOOKUP($D2870,'NI-Soc'!$B$1:$Q$2048,17,FALSE)</f>
        <v>#REF!</v>
      </c>
      <c r="W2870" s="1214" t="e">
        <f>VLOOKUP($D2870,'NI-Soc'!$B$1:$Q$2048,18,FALSE)</f>
        <v>#REF!</v>
      </c>
      <c r="X2870" s="1214" t="e">
        <f>VLOOKUP($D2870,'NI-Soc'!$B$1:$Q$2048,19,FALSE)</f>
        <v>#REF!</v>
      </c>
    </row>
    <row r="2871" spans="1:24" ht="27" hidden="1">
      <c r="A2871" s="508"/>
      <c r="B2871" s="508"/>
      <c r="C2871" s="508"/>
      <c r="D2871" s="1214" t="s">
        <v>1066</v>
      </c>
      <c r="E2871" s="1215" t="s">
        <v>3067</v>
      </c>
      <c r="F2871" s="1202"/>
      <c r="G2871" s="1202"/>
      <c r="H2871" s="1202"/>
      <c r="I2871" s="1202" t="s">
        <v>53</v>
      </c>
      <c r="J2871" s="1202"/>
      <c r="K2871" s="1202"/>
      <c r="L2871" s="1202"/>
      <c r="M2871" s="1202" t="s">
        <v>1011</v>
      </c>
      <c r="N2871" s="1203" t="s">
        <v>1067</v>
      </c>
      <c r="O2871" s="1203"/>
      <c r="P2871" s="1203"/>
      <c r="Q2871" s="1203"/>
      <c r="R2871" s="1203"/>
      <c r="S2871" s="1214">
        <f>VLOOKUP($D2871,'NI-Soc'!$B$1:$Q$2048,12,FALSE)</f>
        <v>0</v>
      </c>
      <c r="T2871" s="1214">
        <f>VLOOKUP($D2871,'NI-Soc'!$B$1:$Q$2048,13,FALSE)</f>
        <v>0</v>
      </c>
      <c r="U2871" s="1214">
        <f>VLOOKUP($D2871,'NI-Soc'!$B$1:$Q$2048,16,FALSE)</f>
        <v>0</v>
      </c>
      <c r="V2871" s="1214" t="e">
        <f>VLOOKUP($D2871,'NI-Soc'!$B$1:$Q$2048,17,FALSE)</f>
        <v>#REF!</v>
      </c>
      <c r="W2871" s="1214" t="e">
        <f>VLOOKUP($D2871,'NI-Soc'!$B$1:$Q$2048,18,FALSE)</f>
        <v>#REF!</v>
      </c>
      <c r="X2871" s="1214" t="e">
        <f>VLOOKUP($D2871,'NI-Soc'!$B$1:$Q$2048,19,FALSE)</f>
        <v>#REF!</v>
      </c>
    </row>
    <row r="2872" spans="1:24" ht="27" hidden="1">
      <c r="A2872" s="508"/>
      <c r="B2872" s="508"/>
      <c r="C2872" s="508"/>
      <c r="D2872" s="1214" t="s">
        <v>1068</v>
      </c>
      <c r="E2872" s="1215" t="s">
        <v>3067</v>
      </c>
      <c r="F2872" s="1202"/>
      <c r="G2872" s="1202"/>
      <c r="H2872" s="1202"/>
      <c r="I2872" s="1202" t="s">
        <v>53</v>
      </c>
      <c r="J2872" s="1202"/>
      <c r="K2872" s="1202"/>
      <c r="L2872" s="1202"/>
      <c r="M2872" s="1202" t="s">
        <v>1011</v>
      </c>
      <c r="N2872" s="1203" t="s">
        <v>1069</v>
      </c>
      <c r="O2872" s="1203"/>
      <c r="P2872" s="1203"/>
      <c r="Q2872" s="1203"/>
      <c r="R2872" s="1203"/>
      <c r="S2872" s="1214">
        <f>VLOOKUP($D2872,'NI-Soc'!$B$1:$Q$2048,12,FALSE)</f>
        <v>0</v>
      </c>
      <c r="T2872" s="1214">
        <f>VLOOKUP($D2872,'NI-Soc'!$B$1:$Q$2048,13,FALSE)</f>
        <v>0</v>
      </c>
      <c r="U2872" s="1214">
        <f>VLOOKUP($D2872,'NI-Soc'!$B$1:$Q$2048,16,FALSE)</f>
        <v>0</v>
      </c>
      <c r="V2872" s="1214" t="e">
        <f>VLOOKUP($D2872,'NI-Soc'!$B$1:$Q$2048,17,FALSE)</f>
        <v>#REF!</v>
      </c>
      <c r="W2872" s="1214" t="e">
        <f>VLOOKUP($D2872,'NI-Soc'!$B$1:$Q$2048,18,FALSE)</f>
        <v>#REF!</v>
      </c>
      <c r="X2872" s="1214" t="e">
        <f>VLOOKUP($D2872,'NI-Soc'!$B$1:$Q$2048,19,FALSE)</f>
        <v>#REF!</v>
      </c>
    </row>
    <row r="2873" spans="1:24" ht="27" hidden="1">
      <c r="A2873" s="508"/>
      <c r="B2873" s="508"/>
      <c r="C2873" s="508"/>
      <c r="D2873" s="1214" t="s">
        <v>1070</v>
      </c>
      <c r="E2873" s="1215" t="s">
        <v>3067</v>
      </c>
      <c r="F2873" s="1202"/>
      <c r="G2873" s="1202"/>
      <c r="H2873" s="1202"/>
      <c r="I2873" s="1202" t="s">
        <v>53</v>
      </c>
      <c r="J2873" s="1202"/>
      <c r="K2873" s="1202"/>
      <c r="L2873" s="1202"/>
      <c r="M2873" s="1202" t="s">
        <v>1011</v>
      </c>
      <c r="N2873" s="1203" t="s">
        <v>1071</v>
      </c>
      <c r="O2873" s="1203"/>
      <c r="P2873" s="1203"/>
      <c r="Q2873" s="1203"/>
      <c r="R2873" s="1203"/>
      <c r="S2873" s="1214">
        <f>VLOOKUP($D2873,'NI-Soc'!$B$1:$Q$2048,12,FALSE)</f>
        <v>0</v>
      </c>
      <c r="T2873" s="1214">
        <f>VLOOKUP($D2873,'NI-Soc'!$B$1:$Q$2048,13,FALSE)</f>
        <v>0</v>
      </c>
      <c r="U2873" s="1214">
        <f>VLOOKUP($D2873,'NI-Soc'!$B$1:$Q$2048,16,FALSE)</f>
        <v>0</v>
      </c>
      <c r="V2873" s="1214" t="e">
        <f>VLOOKUP($D2873,'NI-Soc'!$B$1:$Q$2048,17,FALSE)</f>
        <v>#REF!</v>
      </c>
      <c r="W2873" s="1214" t="e">
        <f>VLOOKUP($D2873,'NI-Soc'!$B$1:$Q$2048,18,FALSE)</f>
        <v>#REF!</v>
      </c>
      <c r="X2873" s="1214" t="e">
        <f>VLOOKUP($D2873,'NI-Soc'!$B$1:$Q$2048,19,FALSE)</f>
        <v>#REF!</v>
      </c>
    </row>
    <row r="2874" spans="1:24" ht="27">
      <c r="A2874" s="508"/>
      <c r="B2874" s="508"/>
      <c r="C2874" s="508"/>
      <c r="D2874" s="1214" t="s">
        <v>1072</v>
      </c>
      <c r="E2874" s="1215" t="s">
        <v>3067</v>
      </c>
      <c r="F2874" s="1202" t="s">
        <v>295</v>
      </c>
      <c r="G2874" s="1202"/>
      <c r="H2874" s="1202"/>
      <c r="I2874" s="1202" t="s">
        <v>53</v>
      </c>
      <c r="J2874" s="1202"/>
      <c r="K2874" s="1202"/>
      <c r="L2874" s="1202"/>
      <c r="M2874" s="1202" t="s">
        <v>1011</v>
      </c>
      <c r="N2874" s="1203" t="s">
        <v>1073</v>
      </c>
      <c r="O2874" s="1203"/>
      <c r="P2874" s="1203"/>
      <c r="Q2874" s="1203"/>
      <c r="R2874" s="1203"/>
      <c r="S2874" s="1214">
        <f>VLOOKUP($D2874,'NI-Soc'!$B$1:$Q$2048,12,FALSE)</f>
        <v>0</v>
      </c>
      <c r="T2874" s="1214">
        <f>VLOOKUP($D2874,'NI-Soc'!$B$1:$Q$2048,13,FALSE)</f>
        <v>0</v>
      </c>
      <c r="U2874" s="1214">
        <f>VLOOKUP($D2874,'NI-Soc'!$B$1:$Q$2048,16,FALSE)</f>
        <v>0</v>
      </c>
      <c r="V2874" s="1214" t="e">
        <f>VLOOKUP($D2874,'NI-Soc'!$B$1:$Q$2048,17,FALSE)</f>
        <v>#REF!</v>
      </c>
      <c r="W2874" s="1214" t="e">
        <f>VLOOKUP($D2874,'NI-Soc'!$B$1:$Q$2048,18,FALSE)</f>
        <v>#REF!</v>
      </c>
      <c r="X2874" s="1214" t="e">
        <f>VLOOKUP($D2874,'NI-Soc'!$B$1:$Q$2048,19,FALSE)</f>
        <v>#REF!</v>
      </c>
    </row>
    <row r="2875" spans="1:24" ht="40.5" hidden="1">
      <c r="A2875" s="508"/>
      <c r="B2875" s="508"/>
      <c r="C2875" s="508"/>
      <c r="D2875" s="1214" t="s">
        <v>1074</v>
      </c>
      <c r="E2875" s="1215" t="s">
        <v>3067</v>
      </c>
      <c r="F2875" s="1202" t="s">
        <v>157</v>
      </c>
      <c r="G2875" s="1202" t="str">
        <f>CONCATENATE(D2875,F2875)</f>
        <v>4.20.10.10.030.040.10.010CONS</v>
      </c>
      <c r="H2875" s="1202"/>
      <c r="I2875" s="1202" t="s">
        <v>53</v>
      </c>
      <c r="J2875" s="1202"/>
      <c r="K2875" s="1202"/>
      <c r="L2875" s="1202"/>
      <c r="M2875" s="1202" t="s">
        <v>1011</v>
      </c>
      <c r="N2875" s="1203" t="s">
        <v>1076</v>
      </c>
      <c r="O2875" s="1203"/>
      <c r="P2875" s="1203"/>
      <c r="Q2875" s="1203"/>
      <c r="R2875" s="1203"/>
      <c r="S2875" s="1214">
        <f>VLOOKUP($D2875,'NI-Soc'!$B$1:$Q$2048,12,FALSE)</f>
        <v>0</v>
      </c>
      <c r="T2875" s="1214">
        <f>VLOOKUP($D2875,'NI-Soc'!$B$1:$Q$2048,13,FALSE)</f>
        <v>0</v>
      </c>
      <c r="U2875" s="1214">
        <f>VLOOKUP($D2875,'NI-Soc'!$B$1:$Q$2048,16,FALSE)</f>
        <v>0</v>
      </c>
      <c r="V2875" s="1214" t="e">
        <f>VLOOKUP($D2875,'NI-Soc'!$B$1:$Q$2048,17,FALSE)</f>
        <v>#REF!</v>
      </c>
      <c r="W2875" s="1214" t="e">
        <f>VLOOKUP($D2875,'NI-Soc'!$B$1:$Q$2048,18,FALSE)</f>
        <v>#REF!</v>
      </c>
      <c r="X2875" s="1214" t="e">
        <f>VLOOKUP($D2875,'NI-Soc'!$B$1:$Q$2048,19,FALSE)</f>
        <v>#REF!</v>
      </c>
    </row>
    <row r="2876" spans="1:24" ht="40.5" hidden="1">
      <c r="A2876" s="508"/>
      <c r="B2876" s="508"/>
      <c r="C2876" s="508"/>
      <c r="D2876" s="1214" t="s">
        <v>1077</v>
      </c>
      <c r="E2876" s="1215" t="s">
        <v>3067</v>
      </c>
      <c r="F2876" s="1202"/>
      <c r="G2876" s="1202"/>
      <c r="H2876" s="1202"/>
      <c r="I2876" s="1202" t="s">
        <v>53</v>
      </c>
      <c r="J2876" s="1202"/>
      <c r="K2876" s="1202"/>
      <c r="L2876" s="1202"/>
      <c r="M2876" s="1202" t="s">
        <v>1011</v>
      </c>
      <c r="N2876" s="1203" t="s">
        <v>1078</v>
      </c>
      <c r="O2876" s="1203"/>
      <c r="P2876" s="1203"/>
      <c r="Q2876" s="1203"/>
      <c r="R2876" s="1203"/>
      <c r="S2876" s="1214">
        <f>VLOOKUP($D2876,'NI-Soc'!$B$1:$Q$2048,12,FALSE)</f>
        <v>0</v>
      </c>
      <c r="T2876" s="1214">
        <f>VLOOKUP($D2876,'NI-Soc'!$B$1:$Q$2048,13,FALSE)</f>
        <v>0</v>
      </c>
      <c r="U2876" s="1214">
        <f>VLOOKUP($D2876,'NI-Soc'!$B$1:$Q$2048,16,FALSE)</f>
        <v>0</v>
      </c>
      <c r="V2876" s="1214" t="e">
        <f>VLOOKUP($D2876,'NI-Soc'!$B$1:$Q$2048,17,FALSE)</f>
        <v>#REF!</v>
      </c>
      <c r="W2876" s="1214" t="e">
        <f>VLOOKUP($D2876,'NI-Soc'!$B$1:$Q$2048,18,FALSE)</f>
        <v>#REF!</v>
      </c>
      <c r="X2876" s="1214" t="e">
        <f>VLOOKUP($D2876,'NI-Soc'!$B$1:$Q$2048,19,FALSE)</f>
        <v>#REF!</v>
      </c>
    </row>
    <row r="2877" spans="1:24" ht="40.5" hidden="1">
      <c r="A2877" s="508"/>
      <c r="B2877" s="508"/>
      <c r="C2877" s="508"/>
      <c r="D2877" s="1214" t="s">
        <v>1079</v>
      </c>
      <c r="E2877" s="1215" t="s">
        <v>3067</v>
      </c>
      <c r="F2877" s="1202" t="s">
        <v>157</v>
      </c>
      <c r="G2877" s="1202" t="str">
        <f>CONCATENATE(D2877,F2877)</f>
        <v>4.20.10.10.030.040.10.030CONS</v>
      </c>
      <c r="H2877" s="1202"/>
      <c r="I2877" s="1202" t="s">
        <v>53</v>
      </c>
      <c r="J2877" s="1202"/>
      <c r="K2877" s="1202"/>
      <c r="L2877" s="1202"/>
      <c r="M2877" s="1202" t="s">
        <v>1011</v>
      </c>
      <c r="N2877" s="1203" t="s">
        <v>1080</v>
      </c>
      <c r="O2877" s="1203"/>
      <c r="P2877" s="1203"/>
      <c r="Q2877" s="1203"/>
      <c r="R2877" s="1203"/>
      <c r="S2877" s="1214">
        <f>VLOOKUP($D2877,'NI-Soc'!$B$1:$Q$2048,12,FALSE)</f>
        <v>0</v>
      </c>
      <c r="T2877" s="1214">
        <f>VLOOKUP($D2877,'NI-Soc'!$B$1:$Q$2048,13,FALSE)</f>
        <v>0</v>
      </c>
      <c r="U2877" s="1214">
        <f>VLOOKUP($D2877,'NI-Soc'!$B$1:$Q$2048,16,FALSE)</f>
        <v>0</v>
      </c>
      <c r="V2877" s="1214" t="e">
        <f>VLOOKUP($D2877,'NI-Soc'!$B$1:$Q$2048,17,FALSE)</f>
        <v>#REF!</v>
      </c>
      <c r="W2877" s="1214" t="e">
        <f>VLOOKUP($D2877,'NI-Soc'!$B$1:$Q$2048,18,FALSE)</f>
        <v>#REF!</v>
      </c>
      <c r="X2877" s="1214" t="e">
        <f>VLOOKUP($D2877,'NI-Soc'!$B$1:$Q$2048,19,FALSE)</f>
        <v>#REF!</v>
      </c>
    </row>
    <row r="2878" spans="1:24" ht="40.5" hidden="1">
      <c r="A2878" s="508"/>
      <c r="B2878" s="508"/>
      <c r="C2878" s="508"/>
      <c r="D2878" s="1214" t="s">
        <v>1081</v>
      </c>
      <c r="E2878" s="1215" t="s">
        <v>3067</v>
      </c>
      <c r="F2878" s="1202"/>
      <c r="G2878" s="1202"/>
      <c r="H2878" s="1202"/>
      <c r="I2878" s="1202" t="s">
        <v>53</v>
      </c>
      <c r="J2878" s="1202"/>
      <c r="K2878" s="1202"/>
      <c r="L2878" s="1202"/>
      <c r="M2878" s="1202" t="s">
        <v>1011</v>
      </c>
      <c r="N2878" s="1203" t="s">
        <v>1082</v>
      </c>
      <c r="O2878" s="1203"/>
      <c r="P2878" s="1203"/>
      <c r="Q2878" s="1203"/>
      <c r="R2878" s="1203"/>
      <c r="S2878" s="1214">
        <f>VLOOKUP($D2878,'NI-Soc'!$B$1:$Q$2048,12,FALSE)</f>
        <v>0</v>
      </c>
      <c r="T2878" s="1214">
        <f>VLOOKUP($D2878,'NI-Soc'!$B$1:$Q$2048,13,FALSE)</f>
        <v>0</v>
      </c>
      <c r="U2878" s="1214">
        <f>VLOOKUP($D2878,'NI-Soc'!$B$1:$Q$2048,16,FALSE)</f>
        <v>0</v>
      </c>
      <c r="V2878" s="1214" t="e">
        <f>VLOOKUP($D2878,'NI-Soc'!$B$1:$Q$2048,17,FALSE)</f>
        <v>#REF!</v>
      </c>
      <c r="W2878" s="1214" t="e">
        <f>VLOOKUP($D2878,'NI-Soc'!$B$1:$Q$2048,18,FALSE)</f>
        <v>#REF!</v>
      </c>
      <c r="X2878" s="1214" t="e">
        <f>VLOOKUP($D2878,'NI-Soc'!$B$1:$Q$2048,19,FALSE)</f>
        <v>#REF!</v>
      </c>
    </row>
    <row r="2879" spans="1:24" ht="27" hidden="1">
      <c r="A2879" s="508"/>
      <c r="B2879" s="508"/>
      <c r="C2879" s="508"/>
      <c r="D2879" s="1214" t="s">
        <v>1083</v>
      </c>
      <c r="E2879" s="1215" t="s">
        <v>3067</v>
      </c>
      <c r="F2879" s="1202"/>
      <c r="G2879" s="1202"/>
      <c r="H2879" s="1202"/>
      <c r="I2879" s="1202" t="s">
        <v>53</v>
      </c>
      <c r="J2879" s="1202"/>
      <c r="K2879" s="1202"/>
      <c r="L2879" s="1202"/>
      <c r="M2879" s="1202" t="s">
        <v>1011</v>
      </c>
      <c r="N2879" s="1203" t="s">
        <v>1084</v>
      </c>
      <c r="O2879" s="1203"/>
      <c r="P2879" s="1203"/>
      <c r="Q2879" s="1203"/>
      <c r="R2879" s="1203"/>
      <c r="S2879" s="1214">
        <f>VLOOKUP($D2879,'NI-Soc'!$B$1:$Q$2048,12,FALSE)</f>
        <v>0</v>
      </c>
      <c r="T2879" s="1214">
        <f>VLOOKUP($D2879,'NI-Soc'!$B$1:$Q$2048,13,FALSE)</f>
        <v>0</v>
      </c>
      <c r="U2879" s="1214">
        <f>VLOOKUP($D2879,'NI-Soc'!$B$1:$Q$2048,16,FALSE)</f>
        <v>0</v>
      </c>
      <c r="V2879" s="1214" t="e">
        <f>VLOOKUP($D2879,'NI-Soc'!$B$1:$Q$2048,17,FALSE)</f>
        <v>#REF!</v>
      </c>
      <c r="W2879" s="1214" t="e">
        <f>VLOOKUP($D2879,'NI-Soc'!$B$1:$Q$2048,18,FALSE)</f>
        <v>#REF!</v>
      </c>
      <c r="X2879" s="1214" t="e">
        <f>VLOOKUP($D2879,'NI-Soc'!$B$1:$Q$2048,19,FALSE)</f>
        <v>#REF!</v>
      </c>
    </row>
    <row r="2880" spans="1:24" ht="27" hidden="1">
      <c r="A2880" s="508"/>
      <c r="B2880" s="508"/>
      <c r="C2880" s="508"/>
      <c r="D2880" s="1214" t="s">
        <v>1085</v>
      </c>
      <c r="E2880" s="1215" t="s">
        <v>3067</v>
      </c>
      <c r="F2880" s="1202"/>
      <c r="G2880" s="1202"/>
      <c r="H2880" s="1202"/>
      <c r="I2880" s="1202" t="s">
        <v>53</v>
      </c>
      <c r="J2880" s="1202"/>
      <c r="K2880" s="1202"/>
      <c r="L2880" s="1202"/>
      <c r="M2880" s="1202" t="s">
        <v>1011</v>
      </c>
      <c r="N2880" s="1203" t="s">
        <v>1086</v>
      </c>
      <c r="O2880" s="1203"/>
      <c r="P2880" s="1203"/>
      <c r="Q2880" s="1203"/>
      <c r="R2880" s="1203"/>
      <c r="S2880" s="1214">
        <f>VLOOKUP($D2880,'NI-Soc'!$B$1:$Q$2048,12,FALSE)</f>
        <v>0</v>
      </c>
      <c r="T2880" s="1214">
        <f>VLOOKUP($D2880,'NI-Soc'!$B$1:$Q$2048,13,FALSE)</f>
        <v>0</v>
      </c>
      <c r="U2880" s="1214">
        <f>VLOOKUP($D2880,'NI-Soc'!$B$1:$Q$2048,16,FALSE)</f>
        <v>0</v>
      </c>
      <c r="V2880" s="1214" t="e">
        <f>VLOOKUP($D2880,'NI-Soc'!$B$1:$Q$2048,17,FALSE)</f>
        <v>#REF!</v>
      </c>
      <c r="W2880" s="1214" t="e">
        <f>VLOOKUP($D2880,'NI-Soc'!$B$1:$Q$2048,18,FALSE)</f>
        <v>#REF!</v>
      </c>
      <c r="X2880" s="1214" t="e">
        <f>VLOOKUP($D2880,'NI-Soc'!$B$1:$Q$2048,19,FALSE)</f>
        <v>#REF!</v>
      </c>
    </row>
    <row r="2881" spans="1:24" ht="27" hidden="1">
      <c r="A2881" s="508"/>
      <c r="B2881" s="508"/>
      <c r="C2881" s="508"/>
      <c r="D2881" s="1214" t="s">
        <v>1087</v>
      </c>
      <c r="E2881" s="1215" t="s">
        <v>3067</v>
      </c>
      <c r="F2881" s="1202"/>
      <c r="G2881" s="1202"/>
      <c r="H2881" s="1202"/>
      <c r="I2881" s="1202" t="s">
        <v>53</v>
      </c>
      <c r="J2881" s="1202"/>
      <c r="K2881" s="1202"/>
      <c r="L2881" s="1202"/>
      <c r="M2881" s="1202" t="s">
        <v>1011</v>
      </c>
      <c r="N2881" s="1203" t="s">
        <v>1088</v>
      </c>
      <c r="O2881" s="1203"/>
      <c r="P2881" s="1203"/>
      <c r="Q2881" s="1203"/>
      <c r="R2881" s="1203"/>
      <c r="S2881" s="1214">
        <f>VLOOKUP($D2881,'NI-Soc'!$B$1:$Q$2048,12,FALSE)</f>
        <v>0</v>
      </c>
      <c r="T2881" s="1214">
        <f>VLOOKUP($D2881,'NI-Soc'!$B$1:$Q$2048,13,FALSE)</f>
        <v>0</v>
      </c>
      <c r="U2881" s="1214">
        <f>VLOOKUP($D2881,'NI-Soc'!$B$1:$Q$2048,16,FALSE)</f>
        <v>0</v>
      </c>
      <c r="V2881" s="1214" t="e">
        <f>VLOOKUP($D2881,'NI-Soc'!$B$1:$Q$2048,17,FALSE)</f>
        <v>#REF!</v>
      </c>
      <c r="W2881" s="1214" t="e">
        <f>VLOOKUP($D2881,'NI-Soc'!$B$1:$Q$2048,18,FALSE)</f>
        <v>#REF!</v>
      </c>
      <c r="X2881" s="1214" t="e">
        <f>VLOOKUP($D2881,'NI-Soc'!$B$1:$Q$2048,19,FALSE)</f>
        <v>#REF!</v>
      </c>
    </row>
    <row r="2882" spans="1:24" ht="27" hidden="1">
      <c r="A2882" s="508"/>
      <c r="B2882" s="508"/>
      <c r="C2882" s="508"/>
      <c r="D2882" s="1214" t="s">
        <v>1089</v>
      </c>
      <c r="E2882" s="1215" t="s">
        <v>3067</v>
      </c>
      <c r="F2882" s="1202"/>
      <c r="G2882" s="1202"/>
      <c r="H2882" s="1202"/>
      <c r="I2882" s="1202" t="s">
        <v>53</v>
      </c>
      <c r="J2882" s="1202"/>
      <c r="K2882" s="1202"/>
      <c r="L2882" s="1202"/>
      <c r="M2882" s="1202" t="s">
        <v>1011</v>
      </c>
      <c r="N2882" s="1203" t="s">
        <v>1090</v>
      </c>
      <c r="O2882" s="1203"/>
      <c r="P2882" s="1203"/>
      <c r="Q2882" s="1203"/>
      <c r="R2882" s="1203"/>
      <c r="S2882" s="1214">
        <f>VLOOKUP($D2882,'NI-Soc'!$B$1:$Q$2048,12,FALSE)</f>
        <v>0</v>
      </c>
      <c r="T2882" s="1214">
        <f>VLOOKUP($D2882,'NI-Soc'!$B$1:$Q$2048,13,FALSE)</f>
        <v>0</v>
      </c>
      <c r="U2882" s="1214">
        <f>VLOOKUP($D2882,'NI-Soc'!$B$1:$Q$2048,16,FALSE)</f>
        <v>0</v>
      </c>
      <c r="V2882" s="1214" t="e">
        <f>VLOOKUP($D2882,'NI-Soc'!$B$1:$Q$2048,17,FALSE)</f>
        <v>#REF!</v>
      </c>
      <c r="W2882" s="1214" t="e">
        <f>VLOOKUP($D2882,'NI-Soc'!$B$1:$Q$2048,18,FALSE)</f>
        <v>#REF!</v>
      </c>
      <c r="X2882" s="1214" t="e">
        <f>VLOOKUP($D2882,'NI-Soc'!$B$1:$Q$2048,19,FALSE)</f>
        <v>#REF!</v>
      </c>
    </row>
    <row r="2883" spans="1:24" ht="27" hidden="1">
      <c r="A2883" s="508"/>
      <c r="B2883" s="508"/>
      <c r="C2883" s="508"/>
      <c r="D2883" s="1214" t="s">
        <v>1091</v>
      </c>
      <c r="E2883" s="1215" t="s">
        <v>3067</v>
      </c>
      <c r="F2883" s="1202"/>
      <c r="G2883" s="1202"/>
      <c r="H2883" s="1202"/>
      <c r="I2883" s="1202" t="s">
        <v>53</v>
      </c>
      <c r="J2883" s="1202"/>
      <c r="K2883" s="1202"/>
      <c r="L2883" s="1202"/>
      <c r="M2883" s="1202" t="s">
        <v>1011</v>
      </c>
      <c r="N2883" s="1203" t="s">
        <v>1092</v>
      </c>
      <c r="O2883" s="1203"/>
      <c r="P2883" s="1203"/>
      <c r="Q2883" s="1203"/>
      <c r="R2883" s="1203"/>
      <c r="S2883" s="1214">
        <f>VLOOKUP($D2883,'NI-Soc'!$B$1:$Q$2048,12,FALSE)</f>
        <v>0</v>
      </c>
      <c r="T2883" s="1214">
        <f>VLOOKUP($D2883,'NI-Soc'!$B$1:$Q$2048,13,FALSE)</f>
        <v>0</v>
      </c>
      <c r="U2883" s="1214">
        <f>VLOOKUP($D2883,'NI-Soc'!$B$1:$Q$2048,16,FALSE)</f>
        <v>0</v>
      </c>
      <c r="V2883" s="1214" t="e">
        <f>VLOOKUP($D2883,'NI-Soc'!$B$1:$Q$2048,17,FALSE)</f>
        <v>#REF!</v>
      </c>
      <c r="W2883" s="1214" t="e">
        <f>VLOOKUP($D2883,'NI-Soc'!$B$1:$Q$2048,18,FALSE)</f>
        <v>#REF!</v>
      </c>
      <c r="X2883" s="1214" t="e">
        <f>VLOOKUP($D2883,'NI-Soc'!$B$1:$Q$2048,19,FALSE)</f>
        <v>#REF!</v>
      </c>
    </row>
    <row r="2884" spans="1:24" ht="40.5" hidden="1">
      <c r="A2884" s="508"/>
      <c r="B2884" s="508"/>
      <c r="C2884" s="508"/>
      <c r="D2884" s="1214" t="s">
        <v>1093</v>
      </c>
      <c r="E2884" s="1215" t="s">
        <v>3067</v>
      </c>
      <c r="F2884" s="1202"/>
      <c r="G2884" s="1202"/>
      <c r="H2884" s="1202"/>
      <c r="I2884" s="1202" t="s">
        <v>53</v>
      </c>
      <c r="J2884" s="1202"/>
      <c r="K2884" s="1202"/>
      <c r="L2884" s="1202"/>
      <c r="M2884" s="1202" t="s">
        <v>1011</v>
      </c>
      <c r="N2884" s="1203" t="s">
        <v>1094</v>
      </c>
      <c r="O2884" s="1203"/>
      <c r="P2884" s="1203"/>
      <c r="Q2884" s="1203"/>
      <c r="R2884" s="1203"/>
      <c r="S2884" s="1214">
        <f>VLOOKUP($D2884,'NI-Soc'!$B$1:$Q$2048,12,FALSE)</f>
        <v>0</v>
      </c>
      <c r="T2884" s="1214">
        <f>VLOOKUP($D2884,'NI-Soc'!$B$1:$Q$2048,13,FALSE)</f>
        <v>0</v>
      </c>
      <c r="U2884" s="1214">
        <f>VLOOKUP($D2884,'NI-Soc'!$B$1:$Q$2048,16,FALSE)</f>
        <v>0</v>
      </c>
      <c r="V2884" s="1214" t="e">
        <f>VLOOKUP($D2884,'NI-Soc'!$B$1:$Q$2048,17,FALSE)</f>
        <v>#REF!</v>
      </c>
      <c r="W2884" s="1214" t="e">
        <f>VLOOKUP($D2884,'NI-Soc'!$B$1:$Q$2048,18,FALSE)</f>
        <v>#REF!</v>
      </c>
      <c r="X2884" s="1214" t="e">
        <f>VLOOKUP($D2884,'NI-Soc'!$B$1:$Q$2048,19,FALSE)</f>
        <v>#REF!</v>
      </c>
    </row>
    <row r="2885" spans="1:24" ht="27" hidden="1">
      <c r="A2885" s="508"/>
      <c r="B2885" s="508"/>
      <c r="C2885" s="508"/>
      <c r="D2885" s="1214" t="s">
        <v>1095</v>
      </c>
      <c r="E2885" s="1215" t="s">
        <v>3067</v>
      </c>
      <c r="F2885" s="1202"/>
      <c r="G2885" s="1202"/>
      <c r="H2885" s="1202"/>
      <c r="I2885" s="1202" t="s">
        <v>53</v>
      </c>
      <c r="J2885" s="1202"/>
      <c r="K2885" s="1202"/>
      <c r="L2885" s="1202"/>
      <c r="M2885" s="1202" t="s">
        <v>1011</v>
      </c>
      <c r="N2885" s="1203" t="s">
        <v>1096</v>
      </c>
      <c r="O2885" s="1203"/>
      <c r="P2885" s="1203"/>
      <c r="Q2885" s="1203"/>
      <c r="R2885" s="1203"/>
      <c r="S2885" s="1214">
        <f>VLOOKUP($D2885,'NI-Soc'!$B$1:$Q$2048,12,FALSE)</f>
        <v>0</v>
      </c>
      <c r="T2885" s="1214">
        <f>VLOOKUP($D2885,'NI-Soc'!$B$1:$Q$2048,13,FALSE)</f>
        <v>0</v>
      </c>
      <c r="U2885" s="1214">
        <f>VLOOKUP($D2885,'NI-Soc'!$B$1:$Q$2048,16,FALSE)</f>
        <v>0</v>
      </c>
      <c r="V2885" s="1214" t="e">
        <f>VLOOKUP($D2885,'NI-Soc'!$B$1:$Q$2048,17,FALSE)</f>
        <v>#REF!</v>
      </c>
      <c r="W2885" s="1214" t="e">
        <f>VLOOKUP($D2885,'NI-Soc'!$B$1:$Q$2048,18,FALSE)</f>
        <v>#REF!</v>
      </c>
      <c r="X2885" s="1214" t="e">
        <f>VLOOKUP($D2885,'NI-Soc'!$B$1:$Q$2048,19,FALSE)</f>
        <v>#REF!</v>
      </c>
    </row>
    <row r="2886" spans="1:24" ht="40.5" hidden="1">
      <c r="A2886" s="508"/>
      <c r="B2886" s="508"/>
      <c r="C2886" s="508"/>
      <c r="D2886" s="1214" t="s">
        <v>1097</v>
      </c>
      <c r="E2886" s="1215" t="s">
        <v>3067</v>
      </c>
      <c r="F2886" s="1202"/>
      <c r="G2886" s="1202"/>
      <c r="H2886" s="1202"/>
      <c r="I2886" s="1202" t="s">
        <v>53</v>
      </c>
      <c r="J2886" s="1202"/>
      <c r="K2886" s="1202"/>
      <c r="L2886" s="1202"/>
      <c r="M2886" s="1202" t="s">
        <v>1011</v>
      </c>
      <c r="N2886" s="1203" t="s">
        <v>1098</v>
      </c>
      <c r="O2886" s="1203"/>
      <c r="P2886" s="1203"/>
      <c r="Q2886" s="1203"/>
      <c r="R2886" s="1203"/>
      <c r="S2886" s="1214">
        <f>VLOOKUP($D2886,'NI-Soc'!$B$1:$Q$2048,12,FALSE)</f>
        <v>0</v>
      </c>
      <c r="T2886" s="1214">
        <f>VLOOKUP($D2886,'NI-Soc'!$B$1:$Q$2048,13,FALSE)</f>
        <v>0</v>
      </c>
      <c r="U2886" s="1214">
        <f>VLOOKUP($D2886,'NI-Soc'!$B$1:$Q$2048,16,FALSE)</f>
        <v>0</v>
      </c>
      <c r="V2886" s="1214" t="e">
        <f>VLOOKUP($D2886,'NI-Soc'!$B$1:$Q$2048,17,FALSE)</f>
        <v>#REF!</v>
      </c>
      <c r="W2886" s="1214" t="e">
        <f>VLOOKUP($D2886,'NI-Soc'!$B$1:$Q$2048,18,FALSE)</f>
        <v>#REF!</v>
      </c>
      <c r="X2886" s="1214" t="e">
        <f>VLOOKUP($D2886,'NI-Soc'!$B$1:$Q$2048,19,FALSE)</f>
        <v>#REF!</v>
      </c>
    </row>
    <row r="2887" spans="1:24" ht="40.5">
      <c r="A2887" s="508"/>
      <c r="B2887" s="508"/>
      <c r="C2887" s="508"/>
      <c r="D2887" s="1214" t="s">
        <v>1099</v>
      </c>
      <c r="E2887" s="1215" t="s">
        <v>3067</v>
      </c>
      <c r="F2887" s="1202"/>
      <c r="G2887" s="1202"/>
      <c r="H2887" s="1202"/>
      <c r="I2887" s="1202" t="s">
        <v>53</v>
      </c>
      <c r="J2887" s="1202"/>
      <c r="K2887" s="1202"/>
      <c r="L2887" s="1202"/>
      <c r="M2887" s="1202" t="s">
        <v>1011</v>
      </c>
      <c r="N2887" s="1203" t="s">
        <v>1100</v>
      </c>
      <c r="O2887" s="1203"/>
      <c r="P2887" s="1203"/>
      <c r="Q2887" s="1203"/>
      <c r="R2887" s="1203"/>
      <c r="S2887" s="1214">
        <f>VLOOKUP($D2887,'NI-Soc'!$B$1:$Q$2048,12,FALSE)</f>
        <v>0</v>
      </c>
      <c r="T2887" s="1214">
        <f>VLOOKUP($D2887,'NI-Soc'!$B$1:$Q$2048,13,FALSE)</f>
        <v>0</v>
      </c>
      <c r="U2887" s="1214">
        <f>VLOOKUP($D2887,'NI-Soc'!$B$1:$Q$2048,16,FALSE)</f>
        <v>0</v>
      </c>
      <c r="V2887" s="1214" t="e">
        <f>VLOOKUP($D2887,'NI-Soc'!$B$1:$Q$2048,17,FALSE)</f>
        <v>#REF!</v>
      </c>
      <c r="W2887" s="1214" t="e">
        <f>VLOOKUP($D2887,'NI-Soc'!$B$1:$Q$2048,18,FALSE)</f>
        <v>#REF!</v>
      </c>
      <c r="X2887" s="1214" t="e">
        <f>VLOOKUP($D2887,'NI-Soc'!$B$1:$Q$2048,19,FALSE)</f>
        <v>#REF!</v>
      </c>
    </row>
    <row r="2888" spans="1:24" ht="27">
      <c r="A2888" s="508"/>
      <c r="B2888" s="508"/>
      <c r="C2888" s="508"/>
      <c r="D2888" s="1214" t="s">
        <v>1101</v>
      </c>
      <c r="E2888" s="1215" t="s">
        <v>3067</v>
      </c>
      <c r="F2888" s="1202" t="s">
        <v>295</v>
      </c>
      <c r="G2888" s="1202"/>
      <c r="H2888" s="1202"/>
      <c r="I2888" s="1202" t="s">
        <v>531</v>
      </c>
      <c r="J2888" s="1202"/>
      <c r="K2888" s="1202"/>
      <c r="L2888" s="1202"/>
      <c r="M2888" s="1202" t="s">
        <v>1011</v>
      </c>
      <c r="N2888" s="1203" t="s">
        <v>1103</v>
      </c>
      <c r="O2888" s="1203"/>
      <c r="P2888" s="1203"/>
      <c r="Q2888" s="1203"/>
      <c r="R2888" s="1203"/>
      <c r="S2888" s="1214">
        <f>VLOOKUP($D2888,'NI-Soc'!$B$1:$Q$2048,12,FALSE)</f>
        <v>0</v>
      </c>
      <c r="T2888" s="1214">
        <f>VLOOKUP($D2888,'NI-Soc'!$B$1:$Q$2048,13,FALSE)</f>
        <v>0</v>
      </c>
      <c r="U2888" s="1214">
        <f>VLOOKUP($D2888,'NI-Soc'!$B$1:$Q$2048,16,FALSE)</f>
        <v>0</v>
      </c>
      <c r="V2888" s="1214" t="e">
        <f>VLOOKUP($D2888,'NI-Soc'!$B$1:$Q$2048,17,FALSE)</f>
        <v>#REF!</v>
      </c>
      <c r="W2888" s="1214" t="e">
        <f>VLOOKUP($D2888,'NI-Soc'!$B$1:$Q$2048,18,FALSE)</f>
        <v>#REF!</v>
      </c>
      <c r="X2888" s="1214" t="e">
        <f>VLOOKUP($D2888,'NI-Soc'!$B$1:$Q$2048,19,FALSE)</f>
        <v>#REF!</v>
      </c>
    </row>
    <row r="2889" spans="1:24" hidden="1">
      <c r="A2889" s="508"/>
      <c r="B2889" s="508"/>
      <c r="C2889" s="508"/>
      <c r="D2889" s="1214" t="s">
        <v>1104</v>
      </c>
      <c r="E2889" s="1215" t="s">
        <v>3067</v>
      </c>
      <c r="F2889" s="1202"/>
      <c r="G2889" s="1202"/>
      <c r="H2889" s="1202"/>
      <c r="I2889" s="1202" t="s">
        <v>531</v>
      </c>
      <c r="J2889" s="1202"/>
      <c r="K2889" s="1202"/>
      <c r="L2889" s="1202"/>
      <c r="M2889" s="1202" t="s">
        <v>1011</v>
      </c>
      <c r="N2889" s="1203" t="s">
        <v>1105</v>
      </c>
      <c r="O2889" s="1203"/>
      <c r="P2889" s="1203"/>
      <c r="Q2889" s="1203"/>
      <c r="R2889" s="1203"/>
      <c r="S2889" s="1214">
        <f>VLOOKUP($D2889,'NI-Soc'!$B$1:$Q$2048,12,FALSE)</f>
        <v>0</v>
      </c>
      <c r="T2889" s="1214">
        <f>VLOOKUP($D2889,'NI-Soc'!$B$1:$Q$2048,13,FALSE)</f>
        <v>0</v>
      </c>
      <c r="U2889" s="1214">
        <f>VLOOKUP($D2889,'NI-Soc'!$B$1:$Q$2048,16,FALSE)</f>
        <v>0</v>
      </c>
      <c r="V2889" s="1214" t="e">
        <f>VLOOKUP($D2889,'NI-Soc'!$B$1:$Q$2048,17,FALSE)</f>
        <v>#REF!</v>
      </c>
      <c r="W2889" s="1214" t="e">
        <f>VLOOKUP($D2889,'NI-Soc'!$B$1:$Q$2048,18,FALSE)</f>
        <v>#REF!</v>
      </c>
      <c r="X2889" s="1214" t="e">
        <f>VLOOKUP($D2889,'NI-Soc'!$B$1:$Q$2048,19,FALSE)</f>
        <v>#REF!</v>
      </c>
    </row>
    <row r="2890" spans="1:24" ht="27" hidden="1">
      <c r="A2890" s="508"/>
      <c r="B2890" s="508"/>
      <c r="C2890" s="508"/>
      <c r="D2890" s="1214" t="s">
        <v>1106</v>
      </c>
      <c r="E2890" s="1215" t="s">
        <v>3067</v>
      </c>
      <c r="F2890" s="1202"/>
      <c r="G2890" s="1202"/>
      <c r="H2890" s="1202"/>
      <c r="I2890" s="1202" t="s">
        <v>531</v>
      </c>
      <c r="J2890" s="1202"/>
      <c r="K2890" s="1202"/>
      <c r="L2890" s="1202"/>
      <c r="M2890" s="1202" t="s">
        <v>1011</v>
      </c>
      <c r="N2890" s="1203" t="s">
        <v>1107</v>
      </c>
      <c r="O2890" s="1203"/>
      <c r="P2890" s="1203"/>
      <c r="Q2890" s="1203"/>
      <c r="R2890" s="1203"/>
      <c r="S2890" s="1214">
        <f>VLOOKUP($D2890,'NI-Soc'!$B$1:$Q$2048,12,FALSE)</f>
        <v>0</v>
      </c>
      <c r="T2890" s="1214">
        <f>VLOOKUP($D2890,'NI-Soc'!$B$1:$Q$2048,13,FALSE)</f>
        <v>0</v>
      </c>
      <c r="U2890" s="1214">
        <f>VLOOKUP($D2890,'NI-Soc'!$B$1:$Q$2048,16,FALSE)</f>
        <v>0</v>
      </c>
      <c r="V2890" s="1214" t="e">
        <f>VLOOKUP($D2890,'NI-Soc'!$B$1:$Q$2048,17,FALSE)</f>
        <v>#REF!</v>
      </c>
      <c r="W2890" s="1214" t="e">
        <f>VLOOKUP($D2890,'NI-Soc'!$B$1:$Q$2048,18,FALSE)</f>
        <v>#REF!</v>
      </c>
      <c r="X2890" s="1214" t="e">
        <f>VLOOKUP($D2890,'NI-Soc'!$B$1:$Q$2048,19,FALSE)</f>
        <v>#REF!</v>
      </c>
    </row>
    <row r="2891" spans="1:24" ht="27" hidden="1">
      <c r="A2891" s="508"/>
      <c r="B2891" s="508"/>
      <c r="C2891" s="508"/>
      <c r="D2891" s="1214" t="s">
        <v>1108</v>
      </c>
      <c r="E2891" s="1215" t="s">
        <v>3067</v>
      </c>
      <c r="F2891" s="1202"/>
      <c r="G2891" s="1202"/>
      <c r="H2891" s="1202"/>
      <c r="I2891" s="1202" t="s">
        <v>531</v>
      </c>
      <c r="J2891" s="1202"/>
      <c r="K2891" s="1202"/>
      <c r="L2891" s="1202"/>
      <c r="M2891" s="1202" t="s">
        <v>1011</v>
      </c>
      <c r="N2891" s="1203" t="s">
        <v>1109</v>
      </c>
      <c r="O2891" s="1203"/>
      <c r="P2891" s="1203"/>
      <c r="Q2891" s="1203"/>
      <c r="R2891" s="1203"/>
      <c r="S2891" s="1214">
        <f>VLOOKUP($D2891,'NI-Soc'!$B$1:$Q$2048,12,FALSE)</f>
        <v>0</v>
      </c>
      <c r="T2891" s="1214">
        <f>VLOOKUP($D2891,'NI-Soc'!$B$1:$Q$2048,13,FALSE)</f>
        <v>0</v>
      </c>
      <c r="U2891" s="1214">
        <f>VLOOKUP($D2891,'NI-Soc'!$B$1:$Q$2048,16,FALSE)</f>
        <v>0</v>
      </c>
      <c r="V2891" s="1214" t="e">
        <f>VLOOKUP($D2891,'NI-Soc'!$B$1:$Q$2048,17,FALSE)</f>
        <v>#REF!</v>
      </c>
      <c r="W2891" s="1214" t="e">
        <f>VLOOKUP($D2891,'NI-Soc'!$B$1:$Q$2048,18,FALSE)</f>
        <v>#REF!</v>
      </c>
      <c r="X2891" s="1214" t="e">
        <f>VLOOKUP($D2891,'NI-Soc'!$B$1:$Q$2048,19,FALSE)</f>
        <v>#REF!</v>
      </c>
    </row>
    <row r="2892" spans="1:24" ht="27" hidden="1">
      <c r="A2892" s="508"/>
      <c r="B2892" s="508"/>
      <c r="C2892" s="508"/>
      <c r="D2892" s="1214" t="s">
        <v>1110</v>
      </c>
      <c r="E2892" s="1215" t="s">
        <v>3067</v>
      </c>
      <c r="F2892" s="1202"/>
      <c r="G2892" s="1202"/>
      <c r="H2892" s="1202"/>
      <c r="I2892" s="1202" t="s">
        <v>71</v>
      </c>
      <c r="J2892" s="1202"/>
      <c r="K2892" s="1202"/>
      <c r="L2892" s="1202"/>
      <c r="M2892" s="1202"/>
      <c r="N2892" s="1203" t="s">
        <v>1111</v>
      </c>
      <c r="O2892" s="1203"/>
      <c r="P2892" s="1203"/>
      <c r="Q2892" s="1203"/>
      <c r="R2892" s="1203"/>
      <c r="S2892" s="1214">
        <f>VLOOKUP($D2892,'NI-Soc'!$B$1:$Q$2048,12,FALSE)</f>
        <v>0</v>
      </c>
      <c r="T2892" s="1214">
        <f>VLOOKUP($D2892,'NI-Soc'!$B$1:$Q$2048,13,FALSE)</f>
        <v>0</v>
      </c>
      <c r="U2892" s="1214">
        <f>VLOOKUP($D2892,'NI-Soc'!$B$1:$Q$2048,16,FALSE)</f>
        <v>0</v>
      </c>
      <c r="V2892" s="1214" t="e">
        <f>VLOOKUP($D2892,'NI-Soc'!$B$1:$Q$2048,17,FALSE)</f>
        <v>#REF!</v>
      </c>
      <c r="W2892" s="1214" t="e">
        <f>VLOOKUP($D2892,'NI-Soc'!$B$1:$Q$2048,18,FALSE)</f>
        <v>#REF!</v>
      </c>
      <c r="X2892" s="1214" t="e">
        <f>VLOOKUP($D2892,'NI-Soc'!$B$1:$Q$2048,19,FALSE)</f>
        <v>#REF!</v>
      </c>
    </row>
    <row r="2893" spans="1:24" ht="40.5" hidden="1">
      <c r="A2893" s="508"/>
      <c r="B2893" s="508"/>
      <c r="C2893" s="508"/>
      <c r="D2893" s="1214" t="s">
        <v>1112</v>
      </c>
      <c r="E2893" s="1215" t="s">
        <v>3067</v>
      </c>
      <c r="F2893" s="1202"/>
      <c r="G2893" s="1202"/>
      <c r="H2893" s="1205"/>
      <c r="I2893" s="1202" t="s">
        <v>53</v>
      </c>
      <c r="J2893" s="1202"/>
      <c r="K2893" s="1202"/>
      <c r="L2893" s="1202"/>
      <c r="M2893" s="1202" t="s">
        <v>1115</v>
      </c>
      <c r="N2893" s="1203" t="s">
        <v>1116</v>
      </c>
      <c r="O2893" s="1203"/>
      <c r="P2893" s="1203"/>
      <c r="Q2893" s="1203"/>
      <c r="R2893" s="1203"/>
      <c r="S2893" s="1214">
        <f>VLOOKUP($D2893,'NI-Soc'!$B$1:$Q$2048,12,FALSE)</f>
        <v>0</v>
      </c>
      <c r="T2893" s="1214">
        <f>VLOOKUP($D2893,'NI-Soc'!$B$1:$Q$2048,13,FALSE)</f>
        <v>0</v>
      </c>
      <c r="U2893" s="1214">
        <f>VLOOKUP($D2893,'NI-Soc'!$B$1:$Q$2048,16,FALSE)</f>
        <v>0</v>
      </c>
      <c r="V2893" s="1214" t="e">
        <f>VLOOKUP($D2893,'NI-Soc'!$B$1:$Q$2048,17,FALSE)</f>
        <v>#REF!</v>
      </c>
      <c r="W2893" s="1214" t="e">
        <f>VLOOKUP($D2893,'NI-Soc'!$B$1:$Q$2048,18,FALSE)</f>
        <v>#REF!</v>
      </c>
      <c r="X2893" s="1214" t="e">
        <f>VLOOKUP($D2893,'NI-Soc'!$B$1:$Q$2048,19,FALSE)</f>
        <v>#REF!</v>
      </c>
    </row>
    <row r="2894" spans="1:24" ht="40.5" hidden="1">
      <c r="A2894" s="508"/>
      <c r="B2894" s="508"/>
      <c r="C2894" s="508"/>
      <c r="D2894" s="1214" t="s">
        <v>1117</v>
      </c>
      <c r="E2894" s="1215" t="s">
        <v>3067</v>
      </c>
      <c r="F2894" s="1202"/>
      <c r="G2894" s="1202"/>
      <c r="H2894" s="1205"/>
      <c r="I2894" s="1202" t="s">
        <v>53</v>
      </c>
      <c r="J2894" s="1202"/>
      <c r="K2894" s="1202"/>
      <c r="L2894" s="1202"/>
      <c r="M2894" s="1202" t="s">
        <v>1115</v>
      </c>
      <c r="N2894" s="1203" t="s">
        <v>1118</v>
      </c>
      <c r="O2894" s="1203"/>
      <c r="P2894" s="1203"/>
      <c r="Q2894" s="1203"/>
      <c r="R2894" s="1203"/>
      <c r="S2894" s="1214">
        <f>VLOOKUP($D2894,'NI-Soc'!$B$1:$Q$2048,12,FALSE)</f>
        <v>0</v>
      </c>
      <c r="T2894" s="1214">
        <f>VLOOKUP($D2894,'NI-Soc'!$B$1:$Q$2048,13,FALSE)</f>
        <v>0</v>
      </c>
      <c r="U2894" s="1214">
        <f>VLOOKUP($D2894,'NI-Soc'!$B$1:$Q$2048,16,FALSE)</f>
        <v>0</v>
      </c>
      <c r="V2894" s="1214" t="e">
        <f>VLOOKUP($D2894,'NI-Soc'!$B$1:$Q$2048,17,FALSE)</f>
        <v>#REF!</v>
      </c>
      <c r="W2894" s="1214" t="e">
        <f>VLOOKUP($D2894,'NI-Soc'!$B$1:$Q$2048,18,FALSE)</f>
        <v>#REF!</v>
      </c>
      <c r="X2894" s="1214" t="e">
        <f>VLOOKUP($D2894,'NI-Soc'!$B$1:$Q$2048,19,FALSE)</f>
        <v>#REF!</v>
      </c>
    </row>
    <row r="2895" spans="1:24" ht="40.5" hidden="1">
      <c r="A2895" s="508"/>
      <c r="B2895" s="508"/>
      <c r="C2895" s="508"/>
      <c r="D2895" s="1214" t="s">
        <v>1119</v>
      </c>
      <c r="E2895" s="1215" t="s">
        <v>3067</v>
      </c>
      <c r="F2895" s="1202"/>
      <c r="G2895" s="1202"/>
      <c r="H2895" s="1205"/>
      <c r="I2895" s="1202" t="s">
        <v>53</v>
      </c>
      <c r="J2895" s="1202"/>
      <c r="K2895" s="1202"/>
      <c r="L2895" s="1202"/>
      <c r="M2895" s="1202" t="s">
        <v>1115</v>
      </c>
      <c r="N2895" s="1203" t="s">
        <v>1121</v>
      </c>
      <c r="O2895" s="1203"/>
      <c r="P2895" s="1203"/>
      <c r="Q2895" s="1203"/>
      <c r="R2895" s="1203"/>
      <c r="S2895" s="1214">
        <f>VLOOKUP($D2895,'NI-Soc'!$B$1:$Q$2048,12,FALSE)</f>
        <v>0</v>
      </c>
      <c r="T2895" s="1214">
        <f>VLOOKUP($D2895,'NI-Soc'!$B$1:$Q$2048,13,FALSE)</f>
        <v>0</v>
      </c>
      <c r="U2895" s="1214">
        <f>VLOOKUP($D2895,'NI-Soc'!$B$1:$Q$2048,16,FALSE)</f>
        <v>0</v>
      </c>
      <c r="V2895" s="1214" t="e">
        <f>VLOOKUP($D2895,'NI-Soc'!$B$1:$Q$2048,17,FALSE)</f>
        <v>#REF!</v>
      </c>
      <c r="W2895" s="1214" t="e">
        <f>VLOOKUP($D2895,'NI-Soc'!$B$1:$Q$2048,18,FALSE)</f>
        <v>#REF!</v>
      </c>
      <c r="X2895" s="1214" t="e">
        <f>VLOOKUP($D2895,'NI-Soc'!$B$1:$Q$2048,19,FALSE)</f>
        <v>#REF!</v>
      </c>
    </row>
    <row r="2896" spans="1:24" ht="40.5" hidden="1">
      <c r="A2896" s="508"/>
      <c r="B2896" s="508"/>
      <c r="C2896" s="508"/>
      <c r="D2896" s="1214" t="s">
        <v>1122</v>
      </c>
      <c r="E2896" s="1215" t="s">
        <v>3067</v>
      </c>
      <c r="F2896" s="1202"/>
      <c r="G2896" s="1202"/>
      <c r="H2896" s="1205"/>
      <c r="I2896" s="1202" t="s">
        <v>53</v>
      </c>
      <c r="J2896" s="1202"/>
      <c r="K2896" s="1202"/>
      <c r="L2896" s="1202"/>
      <c r="M2896" s="1202" t="s">
        <v>1115</v>
      </c>
      <c r="N2896" s="1203" t="s">
        <v>1124</v>
      </c>
      <c r="O2896" s="1203"/>
      <c r="P2896" s="1203"/>
      <c r="Q2896" s="1203"/>
      <c r="R2896" s="1203"/>
      <c r="S2896" s="1214">
        <f>VLOOKUP($D2896,'NI-Soc'!$B$1:$Q$2048,12,FALSE)</f>
        <v>0</v>
      </c>
      <c r="T2896" s="1214">
        <f>VLOOKUP($D2896,'NI-Soc'!$B$1:$Q$2048,13,FALSE)</f>
        <v>0</v>
      </c>
      <c r="U2896" s="1214">
        <f>VLOOKUP($D2896,'NI-Soc'!$B$1:$Q$2048,16,FALSE)</f>
        <v>0</v>
      </c>
      <c r="V2896" s="1214" t="e">
        <f>VLOOKUP($D2896,'NI-Soc'!$B$1:$Q$2048,17,FALSE)</f>
        <v>#REF!</v>
      </c>
      <c r="W2896" s="1214" t="e">
        <f>VLOOKUP($D2896,'NI-Soc'!$B$1:$Q$2048,18,FALSE)</f>
        <v>#REF!</v>
      </c>
      <c r="X2896" s="1214" t="e">
        <f>VLOOKUP($D2896,'NI-Soc'!$B$1:$Q$2048,19,FALSE)</f>
        <v>#REF!</v>
      </c>
    </row>
    <row r="2897" spans="1:24" ht="40.5" hidden="1">
      <c r="A2897" s="508"/>
      <c r="B2897" s="508"/>
      <c r="C2897" s="508"/>
      <c r="D2897" s="1214" t="s">
        <v>1125</v>
      </c>
      <c r="E2897" s="1215" t="s">
        <v>3067</v>
      </c>
      <c r="F2897" s="1202"/>
      <c r="G2897" s="1202"/>
      <c r="H2897" s="1205"/>
      <c r="I2897" s="1202" t="s">
        <v>53</v>
      </c>
      <c r="J2897" s="1202"/>
      <c r="K2897" s="1202"/>
      <c r="L2897" s="1202"/>
      <c r="M2897" s="1202" t="s">
        <v>1115</v>
      </c>
      <c r="N2897" s="1203" t="s">
        <v>1126</v>
      </c>
      <c r="O2897" s="1203"/>
      <c r="P2897" s="1203"/>
      <c r="Q2897" s="1203"/>
      <c r="R2897" s="1203"/>
      <c r="S2897" s="1214">
        <f>VLOOKUP($D2897,'NI-Soc'!$B$1:$Q$2048,12,FALSE)</f>
        <v>0</v>
      </c>
      <c r="T2897" s="1214">
        <f>VLOOKUP($D2897,'NI-Soc'!$B$1:$Q$2048,13,FALSE)</f>
        <v>0</v>
      </c>
      <c r="U2897" s="1214">
        <f>VLOOKUP($D2897,'NI-Soc'!$B$1:$Q$2048,16,FALSE)</f>
        <v>0</v>
      </c>
      <c r="V2897" s="1214" t="e">
        <f>VLOOKUP($D2897,'NI-Soc'!$B$1:$Q$2048,17,FALSE)</f>
        <v>#REF!</v>
      </c>
      <c r="W2897" s="1214" t="e">
        <f>VLOOKUP($D2897,'NI-Soc'!$B$1:$Q$2048,18,FALSE)</f>
        <v>#REF!</v>
      </c>
      <c r="X2897" s="1214" t="e">
        <f>VLOOKUP($D2897,'NI-Soc'!$B$1:$Q$2048,19,FALSE)</f>
        <v>#REF!</v>
      </c>
    </row>
    <row r="2898" spans="1:24" ht="27" hidden="1">
      <c r="A2898" s="508"/>
      <c r="B2898" s="508"/>
      <c r="C2898" s="508"/>
      <c r="D2898" s="1214" t="s">
        <v>1127</v>
      </c>
      <c r="E2898" s="1215" t="s">
        <v>3067</v>
      </c>
      <c r="F2898" s="1202"/>
      <c r="G2898" s="1202"/>
      <c r="H2898" s="1205"/>
      <c r="I2898" s="1202" t="s">
        <v>53</v>
      </c>
      <c r="J2898" s="1202"/>
      <c r="K2898" s="1202"/>
      <c r="L2898" s="1202"/>
      <c r="M2898" s="1202" t="s">
        <v>1115</v>
      </c>
      <c r="N2898" s="1203" t="s">
        <v>1129</v>
      </c>
      <c r="O2898" s="1203"/>
      <c r="P2898" s="1203"/>
      <c r="Q2898" s="1203"/>
      <c r="R2898" s="1203"/>
      <c r="S2898" s="1214">
        <f>VLOOKUP($D2898,'NI-Soc'!$B$1:$Q$2048,12,FALSE)</f>
        <v>0</v>
      </c>
      <c r="T2898" s="1214">
        <f>VLOOKUP($D2898,'NI-Soc'!$B$1:$Q$2048,13,FALSE)</f>
        <v>0</v>
      </c>
      <c r="U2898" s="1214">
        <f>VLOOKUP($D2898,'NI-Soc'!$B$1:$Q$2048,16,FALSE)</f>
        <v>0</v>
      </c>
      <c r="V2898" s="1214" t="e">
        <f>VLOOKUP($D2898,'NI-Soc'!$B$1:$Q$2048,17,FALSE)</f>
        <v>#REF!</v>
      </c>
      <c r="W2898" s="1214" t="e">
        <f>VLOOKUP($D2898,'NI-Soc'!$B$1:$Q$2048,18,FALSE)</f>
        <v>#REF!</v>
      </c>
      <c r="X2898" s="1214" t="e">
        <f>VLOOKUP($D2898,'NI-Soc'!$B$1:$Q$2048,19,FALSE)</f>
        <v>#REF!</v>
      </c>
    </row>
    <row r="2899" spans="1:24" ht="27" hidden="1">
      <c r="A2899" s="508"/>
      <c r="B2899" s="508"/>
      <c r="C2899" s="508"/>
      <c r="D2899" s="1214" t="s">
        <v>1130</v>
      </c>
      <c r="E2899" s="1215" t="s">
        <v>3067</v>
      </c>
      <c r="F2899" s="1202"/>
      <c r="G2899" s="1202"/>
      <c r="H2899" s="1202"/>
      <c r="I2899" s="1202" t="s">
        <v>71</v>
      </c>
      <c r="J2899" s="1202"/>
      <c r="K2899" s="1202"/>
      <c r="L2899" s="1202"/>
      <c r="M2899" s="1202"/>
      <c r="N2899" s="1203" t="s">
        <v>1131</v>
      </c>
      <c r="O2899" s="1203"/>
      <c r="P2899" s="1203"/>
      <c r="Q2899" s="1203"/>
      <c r="R2899" s="1203"/>
      <c r="S2899" s="1214">
        <f>VLOOKUP($D2899,'NI-Soc'!$B$1:$Q$2048,12,FALSE)</f>
        <v>0</v>
      </c>
      <c r="T2899" s="1214">
        <f>VLOOKUP($D2899,'NI-Soc'!$B$1:$Q$2048,13,FALSE)</f>
        <v>0</v>
      </c>
      <c r="U2899" s="1214">
        <f>VLOOKUP($D2899,'NI-Soc'!$B$1:$Q$2048,16,FALSE)</f>
        <v>0</v>
      </c>
      <c r="V2899" s="1214" t="e">
        <f>VLOOKUP($D2899,'NI-Soc'!$B$1:$Q$2048,17,FALSE)</f>
        <v>#REF!</v>
      </c>
      <c r="W2899" s="1214" t="e">
        <f>VLOOKUP($D2899,'NI-Soc'!$B$1:$Q$2048,18,FALSE)</f>
        <v>#REF!</v>
      </c>
      <c r="X2899" s="1214" t="e">
        <f>VLOOKUP($D2899,'NI-Soc'!$B$1:$Q$2048,19,FALSE)</f>
        <v>#REF!</v>
      </c>
    </row>
    <row r="2900" spans="1:24" ht="40.5" hidden="1">
      <c r="A2900" s="508"/>
      <c r="B2900" s="508"/>
      <c r="C2900" s="508"/>
      <c r="D2900" s="1214" t="s">
        <v>1132</v>
      </c>
      <c r="E2900" s="1215" t="s">
        <v>3067</v>
      </c>
      <c r="F2900" s="1202"/>
      <c r="G2900" s="1202"/>
      <c r="H2900" s="1205"/>
      <c r="I2900" s="1202" t="s">
        <v>53</v>
      </c>
      <c r="J2900" s="1202"/>
      <c r="K2900" s="1202"/>
      <c r="L2900" s="1202"/>
      <c r="M2900" s="1202" t="s">
        <v>1135</v>
      </c>
      <c r="N2900" s="1203" t="s">
        <v>1136</v>
      </c>
      <c r="O2900" s="1203"/>
      <c r="P2900" s="1203"/>
      <c r="Q2900" s="1203"/>
      <c r="R2900" s="1203"/>
      <c r="S2900" s="1214">
        <f>VLOOKUP($D2900,'NI-Soc'!$B$1:$Q$2048,12,FALSE)</f>
        <v>0</v>
      </c>
      <c r="T2900" s="1214">
        <f>VLOOKUP($D2900,'NI-Soc'!$B$1:$Q$2048,13,FALSE)</f>
        <v>0</v>
      </c>
      <c r="U2900" s="1214">
        <f>VLOOKUP($D2900,'NI-Soc'!$B$1:$Q$2048,16,FALSE)</f>
        <v>0</v>
      </c>
      <c r="V2900" s="1214" t="e">
        <f>VLOOKUP($D2900,'NI-Soc'!$B$1:$Q$2048,17,FALSE)</f>
        <v>#REF!</v>
      </c>
      <c r="W2900" s="1214" t="e">
        <f>VLOOKUP($D2900,'NI-Soc'!$B$1:$Q$2048,18,FALSE)</f>
        <v>#REF!</v>
      </c>
      <c r="X2900" s="1214" t="e">
        <f>VLOOKUP($D2900,'NI-Soc'!$B$1:$Q$2048,19,FALSE)</f>
        <v>#REF!</v>
      </c>
    </row>
    <row r="2901" spans="1:24" ht="40.5" hidden="1">
      <c r="A2901" s="508"/>
      <c r="B2901" s="508"/>
      <c r="C2901" s="508"/>
      <c r="D2901" s="1214" t="s">
        <v>1137</v>
      </c>
      <c r="E2901" s="1215" t="s">
        <v>3067</v>
      </c>
      <c r="F2901" s="1202"/>
      <c r="G2901" s="1202"/>
      <c r="H2901" s="1205"/>
      <c r="I2901" s="1202" t="s">
        <v>53</v>
      </c>
      <c r="J2901" s="1202"/>
      <c r="K2901" s="1202"/>
      <c r="L2901" s="1202"/>
      <c r="M2901" s="1202" t="s">
        <v>1135</v>
      </c>
      <c r="N2901" s="1203" t="s">
        <v>1138</v>
      </c>
      <c r="O2901" s="1203"/>
      <c r="P2901" s="1203"/>
      <c r="Q2901" s="1203"/>
      <c r="R2901" s="1203"/>
      <c r="S2901" s="1214">
        <f>VLOOKUP($D2901,'NI-Soc'!$B$1:$Q$2048,12,FALSE)</f>
        <v>0</v>
      </c>
      <c r="T2901" s="1214">
        <f>VLOOKUP($D2901,'NI-Soc'!$B$1:$Q$2048,13,FALSE)</f>
        <v>0</v>
      </c>
      <c r="U2901" s="1214">
        <f>VLOOKUP($D2901,'NI-Soc'!$B$1:$Q$2048,16,FALSE)</f>
        <v>0</v>
      </c>
      <c r="V2901" s="1214" t="e">
        <f>VLOOKUP($D2901,'NI-Soc'!$B$1:$Q$2048,17,FALSE)</f>
        <v>#REF!</v>
      </c>
      <c r="W2901" s="1214" t="e">
        <f>VLOOKUP($D2901,'NI-Soc'!$B$1:$Q$2048,18,FALSE)</f>
        <v>#REF!</v>
      </c>
      <c r="X2901" s="1214" t="e">
        <f>VLOOKUP($D2901,'NI-Soc'!$B$1:$Q$2048,19,FALSE)</f>
        <v>#REF!</v>
      </c>
    </row>
    <row r="2902" spans="1:24" ht="27" hidden="1">
      <c r="A2902" s="508"/>
      <c r="B2902" s="508"/>
      <c r="C2902" s="508"/>
      <c r="D2902" s="1214" t="s">
        <v>1139</v>
      </c>
      <c r="E2902" s="1215" t="s">
        <v>3067</v>
      </c>
      <c r="F2902" s="1202" t="s">
        <v>295</v>
      </c>
      <c r="G2902" s="1202"/>
      <c r="H2902" s="1205"/>
      <c r="I2902" s="1202" t="s">
        <v>53</v>
      </c>
      <c r="J2902" s="1202"/>
      <c r="K2902" s="1202"/>
      <c r="L2902" s="1202"/>
      <c r="M2902" s="1202" t="s">
        <v>1135</v>
      </c>
      <c r="N2902" s="1203" t="s">
        <v>1140</v>
      </c>
      <c r="O2902" s="1203"/>
      <c r="P2902" s="1203"/>
      <c r="Q2902" s="1203"/>
      <c r="R2902" s="1203"/>
      <c r="S2902" s="1214">
        <f>VLOOKUP($D2902,'NI-Soc'!$B$1:$Q$2048,12,FALSE)</f>
        <v>0</v>
      </c>
      <c r="T2902" s="1214">
        <f>VLOOKUP($D2902,'NI-Soc'!$B$1:$Q$2048,13,FALSE)</f>
        <v>0</v>
      </c>
      <c r="U2902" s="1214">
        <f>VLOOKUP($D2902,'NI-Soc'!$B$1:$Q$2048,16,FALSE)</f>
        <v>0</v>
      </c>
      <c r="V2902" s="1214" t="e">
        <f>VLOOKUP($D2902,'NI-Soc'!$B$1:$Q$2048,17,FALSE)</f>
        <v>#REF!</v>
      </c>
      <c r="W2902" s="1214" t="e">
        <f>VLOOKUP($D2902,'NI-Soc'!$B$1:$Q$2048,18,FALSE)</f>
        <v>#REF!</v>
      </c>
      <c r="X2902" s="1214" t="e">
        <f>VLOOKUP($D2902,'NI-Soc'!$B$1:$Q$2048,19,FALSE)</f>
        <v>#REF!</v>
      </c>
    </row>
    <row r="2903" spans="1:24" ht="40.5" hidden="1">
      <c r="A2903" s="508"/>
      <c r="B2903" s="508"/>
      <c r="C2903" s="508"/>
      <c r="D2903" s="1214" t="s">
        <v>1141</v>
      </c>
      <c r="E2903" s="1215" t="s">
        <v>3067</v>
      </c>
      <c r="F2903" s="1202"/>
      <c r="G2903" s="1202"/>
      <c r="H2903" s="1205"/>
      <c r="I2903" s="1202" t="s">
        <v>53</v>
      </c>
      <c r="J2903" s="1202"/>
      <c r="K2903" s="1202"/>
      <c r="L2903" s="1202"/>
      <c r="M2903" s="1202" t="s">
        <v>1143</v>
      </c>
      <c r="N2903" s="1203" t="s">
        <v>1144</v>
      </c>
      <c r="O2903" s="1203"/>
      <c r="P2903" s="1203"/>
      <c r="Q2903" s="1203"/>
      <c r="R2903" s="1203"/>
      <c r="S2903" s="1214">
        <f>VLOOKUP($D2903,'NI-Soc'!$B$1:$Q$2048,12,FALSE)</f>
        <v>0</v>
      </c>
      <c r="T2903" s="1214">
        <f>VLOOKUP($D2903,'NI-Soc'!$B$1:$Q$2048,13,FALSE)</f>
        <v>0</v>
      </c>
      <c r="U2903" s="1214">
        <f>VLOOKUP($D2903,'NI-Soc'!$B$1:$Q$2048,16,FALSE)</f>
        <v>0</v>
      </c>
      <c r="V2903" s="1214" t="e">
        <f>VLOOKUP($D2903,'NI-Soc'!$B$1:$Q$2048,17,FALSE)</f>
        <v>#REF!</v>
      </c>
      <c r="W2903" s="1214" t="e">
        <f>VLOOKUP($D2903,'NI-Soc'!$B$1:$Q$2048,18,FALSE)</f>
        <v>#REF!</v>
      </c>
      <c r="X2903" s="1214" t="e">
        <f>VLOOKUP($D2903,'NI-Soc'!$B$1:$Q$2048,19,FALSE)</f>
        <v>#REF!</v>
      </c>
    </row>
    <row r="2904" spans="1:24" ht="40.5" hidden="1">
      <c r="A2904" s="508"/>
      <c r="B2904" s="508"/>
      <c r="C2904" s="508"/>
      <c r="D2904" s="1214" t="s">
        <v>1145</v>
      </c>
      <c r="E2904" s="1215" t="s">
        <v>3067</v>
      </c>
      <c r="F2904" s="1202"/>
      <c r="G2904" s="1202"/>
      <c r="H2904" s="1205"/>
      <c r="I2904" s="1202" t="s">
        <v>53</v>
      </c>
      <c r="J2904" s="1202"/>
      <c r="K2904" s="1202"/>
      <c r="L2904" s="1202"/>
      <c r="M2904" s="1202" t="s">
        <v>1143</v>
      </c>
      <c r="N2904" s="1203" t="s">
        <v>1146</v>
      </c>
      <c r="O2904" s="1203"/>
      <c r="P2904" s="1203"/>
      <c r="Q2904" s="1203"/>
      <c r="R2904" s="1203"/>
      <c r="S2904" s="1214">
        <f>VLOOKUP($D2904,'NI-Soc'!$B$1:$Q$2048,12,FALSE)</f>
        <v>0</v>
      </c>
      <c r="T2904" s="1214">
        <f>VLOOKUP($D2904,'NI-Soc'!$B$1:$Q$2048,13,FALSE)</f>
        <v>0</v>
      </c>
      <c r="U2904" s="1214">
        <f>VLOOKUP($D2904,'NI-Soc'!$B$1:$Q$2048,16,FALSE)</f>
        <v>0</v>
      </c>
      <c r="V2904" s="1214" t="e">
        <f>VLOOKUP($D2904,'NI-Soc'!$B$1:$Q$2048,17,FALSE)</f>
        <v>#REF!</v>
      </c>
      <c r="W2904" s="1214" t="e">
        <f>VLOOKUP($D2904,'NI-Soc'!$B$1:$Q$2048,18,FALSE)</f>
        <v>#REF!</v>
      </c>
      <c r="X2904" s="1214" t="e">
        <f>VLOOKUP($D2904,'NI-Soc'!$B$1:$Q$2048,19,FALSE)</f>
        <v>#REF!</v>
      </c>
    </row>
    <row r="2905" spans="1:24" ht="27" hidden="1">
      <c r="A2905" s="508"/>
      <c r="B2905" s="508"/>
      <c r="C2905" s="508"/>
      <c r="D2905" s="1214" t="s">
        <v>1147</v>
      </c>
      <c r="E2905" s="1215" t="s">
        <v>3067</v>
      </c>
      <c r="F2905" s="1202" t="s">
        <v>295</v>
      </c>
      <c r="G2905" s="1202"/>
      <c r="H2905" s="1205"/>
      <c r="I2905" s="1202" t="s">
        <v>53</v>
      </c>
      <c r="J2905" s="1202"/>
      <c r="K2905" s="1202"/>
      <c r="L2905" s="1202"/>
      <c r="M2905" s="1202" t="s">
        <v>1143</v>
      </c>
      <c r="N2905" s="1203" t="s">
        <v>1148</v>
      </c>
      <c r="O2905" s="1203"/>
      <c r="P2905" s="1203"/>
      <c r="Q2905" s="1203"/>
      <c r="R2905" s="1203"/>
      <c r="S2905" s="1214">
        <f>VLOOKUP($D2905,'NI-Soc'!$B$1:$Q$2048,12,FALSE)</f>
        <v>0</v>
      </c>
      <c r="T2905" s="1214">
        <f>VLOOKUP($D2905,'NI-Soc'!$B$1:$Q$2048,13,FALSE)</f>
        <v>0</v>
      </c>
      <c r="U2905" s="1214">
        <f>VLOOKUP($D2905,'NI-Soc'!$B$1:$Q$2048,16,FALSE)</f>
        <v>0</v>
      </c>
      <c r="V2905" s="1214" t="e">
        <f>VLOOKUP($D2905,'NI-Soc'!$B$1:$Q$2048,17,FALSE)</f>
        <v>#REF!</v>
      </c>
      <c r="W2905" s="1214" t="e">
        <f>VLOOKUP($D2905,'NI-Soc'!$B$1:$Q$2048,18,FALSE)</f>
        <v>#REF!</v>
      </c>
      <c r="X2905" s="1214" t="e">
        <f>VLOOKUP($D2905,'NI-Soc'!$B$1:$Q$2048,19,FALSE)</f>
        <v>#REF!</v>
      </c>
    </row>
    <row r="2906" spans="1:24" ht="40.5" hidden="1">
      <c r="A2906" s="508"/>
      <c r="B2906" s="508"/>
      <c r="C2906" s="508"/>
      <c r="D2906" s="1214" t="s">
        <v>1149</v>
      </c>
      <c r="E2906" s="1215" t="s">
        <v>3067</v>
      </c>
      <c r="F2906" s="1202"/>
      <c r="G2906" s="1202"/>
      <c r="H2906" s="1205"/>
      <c r="I2906" s="1202" t="s">
        <v>53</v>
      </c>
      <c r="J2906" s="1202"/>
      <c r="K2906" s="1202"/>
      <c r="L2906" s="1202"/>
      <c r="M2906" s="1202" t="s">
        <v>1143</v>
      </c>
      <c r="N2906" s="1203" t="s">
        <v>1150</v>
      </c>
      <c r="O2906" s="1203"/>
      <c r="P2906" s="1203"/>
      <c r="Q2906" s="1203"/>
      <c r="R2906" s="1203"/>
      <c r="S2906" s="1214">
        <f>VLOOKUP($D2906,'NI-Soc'!$B$1:$Q$2048,12,FALSE)</f>
        <v>0</v>
      </c>
      <c r="T2906" s="1214">
        <f>VLOOKUP($D2906,'NI-Soc'!$B$1:$Q$2048,13,FALSE)</f>
        <v>0</v>
      </c>
      <c r="U2906" s="1214">
        <f>VLOOKUP($D2906,'NI-Soc'!$B$1:$Q$2048,16,FALSE)</f>
        <v>0</v>
      </c>
      <c r="V2906" s="1214" t="e">
        <f>VLOOKUP($D2906,'NI-Soc'!$B$1:$Q$2048,17,FALSE)</f>
        <v>#REF!</v>
      </c>
      <c r="W2906" s="1214" t="e">
        <f>VLOOKUP($D2906,'NI-Soc'!$B$1:$Q$2048,18,FALSE)</f>
        <v>#REF!</v>
      </c>
      <c r="X2906" s="1214" t="e">
        <f>VLOOKUP($D2906,'NI-Soc'!$B$1:$Q$2048,19,FALSE)</f>
        <v>#REF!</v>
      </c>
    </row>
    <row r="2907" spans="1:24" ht="40.5" hidden="1">
      <c r="A2907" s="508"/>
      <c r="B2907" s="508"/>
      <c r="C2907" s="508"/>
      <c r="D2907" s="1214" t="s">
        <v>1151</v>
      </c>
      <c r="E2907" s="1215" t="s">
        <v>3067</v>
      </c>
      <c r="F2907" s="1202"/>
      <c r="G2907" s="1202"/>
      <c r="H2907" s="1205"/>
      <c r="I2907" s="1202" t="s">
        <v>53</v>
      </c>
      <c r="J2907" s="1202"/>
      <c r="K2907" s="1202"/>
      <c r="L2907" s="1202"/>
      <c r="M2907" s="1202" t="s">
        <v>1143</v>
      </c>
      <c r="N2907" s="1203" t="s">
        <v>1152</v>
      </c>
      <c r="O2907" s="1203"/>
      <c r="P2907" s="1203"/>
      <c r="Q2907" s="1203"/>
      <c r="R2907" s="1203"/>
      <c r="S2907" s="1214">
        <f>VLOOKUP($D2907,'NI-Soc'!$B$1:$Q$2048,12,FALSE)</f>
        <v>0</v>
      </c>
      <c r="T2907" s="1214">
        <f>VLOOKUP($D2907,'NI-Soc'!$B$1:$Q$2048,13,FALSE)</f>
        <v>0</v>
      </c>
      <c r="U2907" s="1214">
        <f>VLOOKUP($D2907,'NI-Soc'!$B$1:$Q$2048,16,FALSE)</f>
        <v>0</v>
      </c>
      <c r="V2907" s="1214" t="e">
        <f>VLOOKUP($D2907,'NI-Soc'!$B$1:$Q$2048,17,FALSE)</f>
        <v>#REF!</v>
      </c>
      <c r="W2907" s="1214" t="e">
        <f>VLOOKUP($D2907,'NI-Soc'!$B$1:$Q$2048,18,FALSE)</f>
        <v>#REF!</v>
      </c>
      <c r="X2907" s="1214" t="e">
        <f>VLOOKUP($D2907,'NI-Soc'!$B$1:$Q$2048,19,FALSE)</f>
        <v>#REF!</v>
      </c>
    </row>
    <row r="2908" spans="1:24" ht="27" hidden="1">
      <c r="A2908" s="508"/>
      <c r="B2908" s="508"/>
      <c r="C2908" s="508"/>
      <c r="D2908" s="1214" t="s">
        <v>1153</v>
      </c>
      <c r="E2908" s="1215" t="s">
        <v>3067</v>
      </c>
      <c r="F2908" s="1202"/>
      <c r="G2908" s="1202"/>
      <c r="H2908" s="1205"/>
      <c r="I2908" s="1202" t="s">
        <v>53</v>
      </c>
      <c r="J2908" s="1202"/>
      <c r="K2908" s="1202"/>
      <c r="L2908" s="1202"/>
      <c r="M2908" s="1202" t="s">
        <v>1143</v>
      </c>
      <c r="N2908" s="1203" t="s">
        <v>1154</v>
      </c>
      <c r="O2908" s="1203"/>
      <c r="P2908" s="1203"/>
      <c r="Q2908" s="1203"/>
      <c r="R2908" s="1203"/>
      <c r="S2908" s="1214">
        <f>VLOOKUP($D2908,'NI-Soc'!$B$1:$Q$2048,12,FALSE)</f>
        <v>0</v>
      </c>
      <c r="T2908" s="1214">
        <f>VLOOKUP($D2908,'NI-Soc'!$B$1:$Q$2048,13,FALSE)</f>
        <v>0</v>
      </c>
      <c r="U2908" s="1214">
        <f>VLOOKUP($D2908,'NI-Soc'!$B$1:$Q$2048,16,FALSE)</f>
        <v>0</v>
      </c>
      <c r="V2908" s="1214" t="e">
        <f>VLOOKUP($D2908,'NI-Soc'!$B$1:$Q$2048,17,FALSE)</f>
        <v>#REF!</v>
      </c>
      <c r="W2908" s="1214" t="e">
        <f>VLOOKUP($D2908,'NI-Soc'!$B$1:$Q$2048,18,FALSE)</f>
        <v>#REF!</v>
      </c>
      <c r="X2908" s="1214" t="e">
        <f>VLOOKUP($D2908,'NI-Soc'!$B$1:$Q$2048,19,FALSE)</f>
        <v>#REF!</v>
      </c>
    </row>
    <row r="2909" spans="1:24" ht="27" hidden="1">
      <c r="A2909" s="508"/>
      <c r="B2909" s="508"/>
      <c r="C2909" s="508"/>
      <c r="D2909" s="1214" t="s">
        <v>1155</v>
      </c>
      <c r="E2909" s="1215" t="s">
        <v>3067</v>
      </c>
      <c r="F2909" s="1202"/>
      <c r="G2909" s="1202"/>
      <c r="H2909" s="1205"/>
      <c r="I2909" s="1202" t="s">
        <v>53</v>
      </c>
      <c r="J2909" s="1202"/>
      <c r="K2909" s="1202"/>
      <c r="L2909" s="1202"/>
      <c r="M2909" s="1202" t="s">
        <v>1143</v>
      </c>
      <c r="N2909" s="1203" t="s">
        <v>1156</v>
      </c>
      <c r="O2909" s="1203"/>
      <c r="P2909" s="1203"/>
      <c r="Q2909" s="1203"/>
      <c r="R2909" s="1203"/>
      <c r="S2909" s="1214">
        <f>VLOOKUP($D2909,'NI-Soc'!$B$1:$Q$2048,12,FALSE)</f>
        <v>0</v>
      </c>
      <c r="T2909" s="1214">
        <f>VLOOKUP($D2909,'NI-Soc'!$B$1:$Q$2048,13,FALSE)</f>
        <v>0</v>
      </c>
      <c r="U2909" s="1214">
        <f>VLOOKUP($D2909,'NI-Soc'!$B$1:$Q$2048,16,FALSE)</f>
        <v>0</v>
      </c>
      <c r="V2909" s="1214" t="e">
        <f>VLOOKUP($D2909,'NI-Soc'!$B$1:$Q$2048,17,FALSE)</f>
        <v>#REF!</v>
      </c>
      <c r="W2909" s="1214" t="e">
        <f>VLOOKUP($D2909,'NI-Soc'!$B$1:$Q$2048,18,FALSE)</f>
        <v>#REF!</v>
      </c>
      <c r="X2909" s="1214" t="e">
        <f>VLOOKUP($D2909,'NI-Soc'!$B$1:$Q$2048,19,FALSE)</f>
        <v>#REF!</v>
      </c>
    </row>
    <row r="2910" spans="1:24" ht="27" hidden="1">
      <c r="A2910" s="508"/>
      <c r="B2910" s="508"/>
      <c r="C2910" s="508"/>
      <c r="D2910" s="1214" t="s">
        <v>1157</v>
      </c>
      <c r="E2910" s="1215" t="s">
        <v>3067</v>
      </c>
      <c r="F2910" s="1202"/>
      <c r="G2910" s="1202"/>
      <c r="H2910" s="1205"/>
      <c r="I2910" s="1202" t="s">
        <v>53</v>
      </c>
      <c r="J2910" s="1202"/>
      <c r="K2910" s="1202"/>
      <c r="L2910" s="1202"/>
      <c r="M2910" s="1202" t="s">
        <v>1143</v>
      </c>
      <c r="N2910" s="1203" t="s">
        <v>1158</v>
      </c>
      <c r="O2910" s="1203"/>
      <c r="P2910" s="1203"/>
      <c r="Q2910" s="1203"/>
      <c r="R2910" s="1203"/>
      <c r="S2910" s="1214">
        <f>VLOOKUP($D2910,'NI-Soc'!$B$1:$Q$2048,12,FALSE)</f>
        <v>0</v>
      </c>
      <c r="T2910" s="1214">
        <f>VLOOKUP($D2910,'NI-Soc'!$B$1:$Q$2048,13,FALSE)</f>
        <v>0</v>
      </c>
      <c r="U2910" s="1214">
        <f>VLOOKUP($D2910,'NI-Soc'!$B$1:$Q$2048,16,FALSE)</f>
        <v>0</v>
      </c>
      <c r="V2910" s="1214" t="e">
        <f>VLOOKUP($D2910,'NI-Soc'!$B$1:$Q$2048,17,FALSE)</f>
        <v>#REF!</v>
      </c>
      <c r="W2910" s="1214" t="e">
        <f>VLOOKUP($D2910,'NI-Soc'!$B$1:$Q$2048,18,FALSE)</f>
        <v>#REF!</v>
      </c>
      <c r="X2910" s="1214" t="e">
        <f>VLOOKUP($D2910,'NI-Soc'!$B$1:$Q$2048,19,FALSE)</f>
        <v>#REF!</v>
      </c>
    </row>
    <row r="2911" spans="1:24" ht="27" hidden="1">
      <c r="A2911" s="508"/>
      <c r="B2911" s="508"/>
      <c r="C2911" s="508"/>
      <c r="D2911" s="1214" t="s">
        <v>1159</v>
      </c>
      <c r="E2911" s="1215" t="s">
        <v>3067</v>
      </c>
      <c r="F2911" s="1202"/>
      <c r="G2911" s="1202"/>
      <c r="H2911" s="1205"/>
      <c r="I2911" s="1202" t="s">
        <v>53</v>
      </c>
      <c r="J2911" s="1202"/>
      <c r="K2911" s="1202"/>
      <c r="L2911" s="1202"/>
      <c r="M2911" s="1202" t="s">
        <v>1143</v>
      </c>
      <c r="N2911" s="1203" t="s">
        <v>1160</v>
      </c>
      <c r="O2911" s="1203"/>
      <c r="P2911" s="1203"/>
      <c r="Q2911" s="1203"/>
      <c r="R2911" s="1203"/>
      <c r="S2911" s="1214">
        <f>VLOOKUP($D2911,'NI-Soc'!$B$1:$Q$2048,12,FALSE)</f>
        <v>0</v>
      </c>
      <c r="T2911" s="1214">
        <f>VLOOKUP($D2911,'NI-Soc'!$B$1:$Q$2048,13,FALSE)</f>
        <v>0</v>
      </c>
      <c r="U2911" s="1214">
        <f>VLOOKUP($D2911,'NI-Soc'!$B$1:$Q$2048,16,FALSE)</f>
        <v>0</v>
      </c>
      <c r="V2911" s="1214" t="e">
        <f>VLOOKUP($D2911,'NI-Soc'!$B$1:$Q$2048,17,FALSE)</f>
        <v>#REF!</v>
      </c>
      <c r="W2911" s="1214" t="e">
        <f>VLOOKUP($D2911,'NI-Soc'!$B$1:$Q$2048,18,FALSE)</f>
        <v>#REF!</v>
      </c>
      <c r="X2911" s="1214" t="e">
        <f>VLOOKUP($D2911,'NI-Soc'!$B$1:$Q$2048,19,FALSE)</f>
        <v>#REF!</v>
      </c>
    </row>
    <row r="2912" spans="1:24" ht="27" hidden="1">
      <c r="A2912" s="508"/>
      <c r="B2912" s="508"/>
      <c r="C2912" s="508"/>
      <c r="D2912" s="1214" t="s">
        <v>1161</v>
      </c>
      <c r="E2912" s="1215" t="s">
        <v>3067</v>
      </c>
      <c r="F2912" s="1202"/>
      <c r="G2912" s="1202"/>
      <c r="H2912" s="1205"/>
      <c r="I2912" s="1202" t="s">
        <v>53</v>
      </c>
      <c r="J2912" s="1202"/>
      <c r="K2912" s="1202"/>
      <c r="L2912" s="1202"/>
      <c r="M2912" s="1202" t="s">
        <v>1135</v>
      </c>
      <c r="N2912" s="1203" t="s">
        <v>1162</v>
      </c>
      <c r="O2912" s="1203"/>
      <c r="P2912" s="1203"/>
      <c r="Q2912" s="1203"/>
      <c r="R2912" s="1203"/>
      <c r="S2912" s="1214">
        <f>VLOOKUP($D2912,'NI-Soc'!$B$1:$Q$2048,12,FALSE)</f>
        <v>0</v>
      </c>
      <c r="T2912" s="1214">
        <f>VLOOKUP($D2912,'NI-Soc'!$B$1:$Q$2048,13,FALSE)</f>
        <v>0</v>
      </c>
      <c r="U2912" s="1214">
        <f>VLOOKUP($D2912,'NI-Soc'!$B$1:$Q$2048,16,FALSE)</f>
        <v>0</v>
      </c>
      <c r="V2912" s="1214" t="e">
        <f>VLOOKUP($D2912,'NI-Soc'!$B$1:$Q$2048,17,FALSE)</f>
        <v>#REF!</v>
      </c>
      <c r="W2912" s="1214" t="e">
        <f>VLOOKUP($D2912,'NI-Soc'!$B$1:$Q$2048,18,FALSE)</f>
        <v>#REF!</v>
      </c>
      <c r="X2912" s="1214" t="e">
        <f>VLOOKUP($D2912,'NI-Soc'!$B$1:$Q$2048,19,FALSE)</f>
        <v>#REF!</v>
      </c>
    </row>
    <row r="2913" spans="1:24" ht="27" hidden="1">
      <c r="A2913" s="508"/>
      <c r="B2913" s="508"/>
      <c r="C2913" s="508"/>
      <c r="D2913" s="1214" t="s">
        <v>1163</v>
      </c>
      <c r="E2913" s="1215" t="s">
        <v>3067</v>
      </c>
      <c r="F2913" s="1202"/>
      <c r="G2913" s="1202"/>
      <c r="H2913" s="1205"/>
      <c r="I2913" s="1202" t="s">
        <v>53</v>
      </c>
      <c r="J2913" s="1202"/>
      <c r="K2913" s="1202"/>
      <c r="L2913" s="1202"/>
      <c r="M2913" s="1202" t="s">
        <v>1135</v>
      </c>
      <c r="N2913" s="1203" t="s">
        <v>1164</v>
      </c>
      <c r="O2913" s="1203"/>
      <c r="P2913" s="1203"/>
      <c r="Q2913" s="1203"/>
      <c r="R2913" s="1203"/>
      <c r="S2913" s="1214">
        <f>VLOOKUP($D2913,'NI-Soc'!$B$1:$Q$2048,12,FALSE)</f>
        <v>0</v>
      </c>
      <c r="T2913" s="1214">
        <f>VLOOKUP($D2913,'NI-Soc'!$B$1:$Q$2048,13,FALSE)</f>
        <v>0</v>
      </c>
      <c r="U2913" s="1214">
        <f>VLOOKUP($D2913,'NI-Soc'!$B$1:$Q$2048,16,FALSE)</f>
        <v>0</v>
      </c>
      <c r="V2913" s="1214" t="e">
        <f>VLOOKUP($D2913,'NI-Soc'!$B$1:$Q$2048,17,FALSE)</f>
        <v>#REF!</v>
      </c>
      <c r="W2913" s="1214" t="e">
        <f>VLOOKUP($D2913,'NI-Soc'!$B$1:$Q$2048,18,FALSE)</f>
        <v>#REF!</v>
      </c>
      <c r="X2913" s="1214" t="e">
        <f>VLOOKUP($D2913,'NI-Soc'!$B$1:$Q$2048,19,FALSE)</f>
        <v>#REF!</v>
      </c>
    </row>
    <row r="2914" spans="1:24" ht="27" hidden="1">
      <c r="A2914" s="508"/>
      <c r="B2914" s="508"/>
      <c r="C2914" s="508"/>
      <c r="D2914" s="1214" t="s">
        <v>1165</v>
      </c>
      <c r="E2914" s="1215" t="s">
        <v>3067</v>
      </c>
      <c r="F2914" s="1202"/>
      <c r="G2914" s="1202"/>
      <c r="H2914" s="1205"/>
      <c r="I2914" s="1202" t="s">
        <v>53</v>
      </c>
      <c r="J2914" s="1202"/>
      <c r="K2914" s="1202"/>
      <c r="L2914" s="1202"/>
      <c r="M2914" s="1202" t="s">
        <v>1135</v>
      </c>
      <c r="N2914" s="1203" t="s">
        <v>1166</v>
      </c>
      <c r="O2914" s="1203"/>
      <c r="P2914" s="1203"/>
      <c r="Q2914" s="1203"/>
      <c r="R2914" s="1203"/>
      <c r="S2914" s="1214">
        <f>VLOOKUP($D2914,'NI-Soc'!$B$1:$Q$2048,12,FALSE)</f>
        <v>0</v>
      </c>
      <c r="T2914" s="1214">
        <f>VLOOKUP($D2914,'NI-Soc'!$B$1:$Q$2048,13,FALSE)</f>
        <v>0</v>
      </c>
      <c r="U2914" s="1214">
        <f>VLOOKUP($D2914,'NI-Soc'!$B$1:$Q$2048,16,FALSE)</f>
        <v>0</v>
      </c>
      <c r="V2914" s="1214" t="e">
        <f>VLOOKUP($D2914,'NI-Soc'!$B$1:$Q$2048,17,FALSE)</f>
        <v>#REF!</v>
      </c>
      <c r="W2914" s="1214" t="e">
        <f>VLOOKUP($D2914,'NI-Soc'!$B$1:$Q$2048,18,FALSE)</f>
        <v>#REF!</v>
      </c>
      <c r="X2914" s="1214" t="e">
        <f>VLOOKUP($D2914,'NI-Soc'!$B$1:$Q$2048,19,FALSE)</f>
        <v>#REF!</v>
      </c>
    </row>
    <row r="2915" spans="1:24" ht="27" hidden="1">
      <c r="A2915" s="508"/>
      <c r="B2915" s="508"/>
      <c r="C2915" s="508"/>
      <c r="D2915" s="1214" t="s">
        <v>1167</v>
      </c>
      <c r="E2915" s="1215" t="s">
        <v>3067</v>
      </c>
      <c r="F2915" s="1202"/>
      <c r="G2915" s="1202"/>
      <c r="H2915" s="1205"/>
      <c r="I2915" s="1202" t="s">
        <v>53</v>
      </c>
      <c r="J2915" s="1202"/>
      <c r="K2915" s="1202"/>
      <c r="L2915" s="1202"/>
      <c r="M2915" s="1202" t="s">
        <v>1143</v>
      </c>
      <c r="N2915" s="1203" t="s">
        <v>1168</v>
      </c>
      <c r="O2915" s="1203"/>
      <c r="P2915" s="1203"/>
      <c r="Q2915" s="1203"/>
      <c r="R2915" s="1203"/>
      <c r="S2915" s="1214">
        <f>VLOOKUP($D2915,'NI-Soc'!$B$1:$Q$2048,12,FALSE)</f>
        <v>0</v>
      </c>
      <c r="T2915" s="1214">
        <f>VLOOKUP($D2915,'NI-Soc'!$B$1:$Q$2048,13,FALSE)</f>
        <v>0</v>
      </c>
      <c r="U2915" s="1214">
        <f>VLOOKUP($D2915,'NI-Soc'!$B$1:$Q$2048,16,FALSE)</f>
        <v>0</v>
      </c>
      <c r="V2915" s="1214" t="e">
        <f>VLOOKUP($D2915,'NI-Soc'!$B$1:$Q$2048,17,FALSE)</f>
        <v>#REF!</v>
      </c>
      <c r="W2915" s="1214" t="e">
        <f>VLOOKUP($D2915,'NI-Soc'!$B$1:$Q$2048,18,FALSE)</f>
        <v>#REF!</v>
      </c>
      <c r="X2915" s="1214" t="e">
        <f>VLOOKUP($D2915,'NI-Soc'!$B$1:$Q$2048,19,FALSE)</f>
        <v>#REF!</v>
      </c>
    </row>
    <row r="2916" spans="1:24" ht="27" hidden="1">
      <c r="A2916" s="508"/>
      <c r="B2916" s="508"/>
      <c r="C2916" s="508"/>
      <c r="D2916" s="1214" t="s">
        <v>1169</v>
      </c>
      <c r="E2916" s="1215" t="s">
        <v>3067</v>
      </c>
      <c r="F2916" s="1202"/>
      <c r="G2916" s="1202"/>
      <c r="H2916" s="1205"/>
      <c r="I2916" s="1202" t="s">
        <v>53</v>
      </c>
      <c r="J2916" s="1202"/>
      <c r="K2916" s="1202"/>
      <c r="L2916" s="1202"/>
      <c r="M2916" s="1202" t="s">
        <v>1143</v>
      </c>
      <c r="N2916" s="1203" t="s">
        <v>1170</v>
      </c>
      <c r="O2916" s="1203"/>
      <c r="P2916" s="1203"/>
      <c r="Q2916" s="1203"/>
      <c r="R2916" s="1203"/>
      <c r="S2916" s="1214">
        <f>VLOOKUP($D2916,'NI-Soc'!$B$1:$Q$2048,12,FALSE)</f>
        <v>0</v>
      </c>
      <c r="T2916" s="1214">
        <f>VLOOKUP($D2916,'NI-Soc'!$B$1:$Q$2048,13,FALSE)</f>
        <v>0</v>
      </c>
      <c r="U2916" s="1214">
        <f>VLOOKUP($D2916,'NI-Soc'!$B$1:$Q$2048,16,FALSE)</f>
        <v>0</v>
      </c>
      <c r="V2916" s="1214" t="e">
        <f>VLOOKUP($D2916,'NI-Soc'!$B$1:$Q$2048,17,FALSE)</f>
        <v>#REF!</v>
      </c>
      <c r="W2916" s="1214" t="e">
        <f>VLOOKUP($D2916,'NI-Soc'!$B$1:$Q$2048,18,FALSE)</f>
        <v>#REF!</v>
      </c>
      <c r="X2916" s="1214" t="e">
        <f>VLOOKUP($D2916,'NI-Soc'!$B$1:$Q$2048,19,FALSE)</f>
        <v>#REF!</v>
      </c>
    </row>
    <row r="2917" spans="1:24" ht="27" hidden="1">
      <c r="A2917" s="508"/>
      <c r="B2917" s="508"/>
      <c r="C2917" s="508"/>
      <c r="D2917" s="1214" t="s">
        <v>1171</v>
      </c>
      <c r="E2917" s="1215" t="s">
        <v>3067</v>
      </c>
      <c r="F2917" s="1202"/>
      <c r="G2917" s="1202"/>
      <c r="H2917" s="1205"/>
      <c r="I2917" s="1202" t="s">
        <v>53</v>
      </c>
      <c r="J2917" s="1202"/>
      <c r="K2917" s="1202"/>
      <c r="L2917" s="1202"/>
      <c r="M2917" s="1202" t="s">
        <v>1135</v>
      </c>
      <c r="N2917" s="1203" t="s">
        <v>1172</v>
      </c>
      <c r="O2917" s="1203"/>
      <c r="P2917" s="1203"/>
      <c r="Q2917" s="1203"/>
      <c r="R2917" s="1203"/>
      <c r="S2917" s="1214">
        <f>VLOOKUP($D2917,'NI-Soc'!$B$1:$Q$2048,12,FALSE)</f>
        <v>0</v>
      </c>
      <c r="T2917" s="1214">
        <f>VLOOKUP($D2917,'NI-Soc'!$B$1:$Q$2048,13,FALSE)</f>
        <v>0</v>
      </c>
      <c r="U2917" s="1214">
        <f>VLOOKUP($D2917,'NI-Soc'!$B$1:$Q$2048,16,FALSE)</f>
        <v>0</v>
      </c>
      <c r="V2917" s="1214" t="e">
        <f>VLOOKUP($D2917,'NI-Soc'!$B$1:$Q$2048,17,FALSE)</f>
        <v>#REF!</v>
      </c>
      <c r="W2917" s="1214" t="e">
        <f>VLOOKUP($D2917,'NI-Soc'!$B$1:$Q$2048,18,FALSE)</f>
        <v>#REF!</v>
      </c>
      <c r="X2917" s="1214" t="e">
        <f>VLOOKUP($D2917,'NI-Soc'!$B$1:$Q$2048,19,FALSE)</f>
        <v>#REF!</v>
      </c>
    </row>
    <row r="2918" spans="1:24" hidden="1">
      <c r="A2918" s="508"/>
      <c r="B2918" s="508"/>
      <c r="C2918" s="508"/>
      <c r="D2918" s="1214" t="s">
        <v>1173</v>
      </c>
      <c r="E2918" s="1215" t="s">
        <v>3067</v>
      </c>
      <c r="F2918" s="1202"/>
      <c r="G2918" s="1202"/>
      <c r="H2918" s="1205"/>
      <c r="I2918" s="1202" t="s">
        <v>53</v>
      </c>
      <c r="J2918" s="1202"/>
      <c r="K2918" s="1202"/>
      <c r="L2918" s="1202"/>
      <c r="M2918" s="1202" t="s">
        <v>1135</v>
      </c>
      <c r="N2918" s="1203" t="s">
        <v>1174</v>
      </c>
      <c r="O2918" s="1203"/>
      <c r="P2918" s="1203"/>
      <c r="Q2918" s="1203"/>
      <c r="R2918" s="1203"/>
      <c r="S2918" s="1214">
        <f>VLOOKUP($D2918,'NI-Soc'!$B$1:$Q$2048,12,FALSE)</f>
        <v>0</v>
      </c>
      <c r="T2918" s="1214">
        <f>VLOOKUP($D2918,'NI-Soc'!$B$1:$Q$2048,13,FALSE)</f>
        <v>0</v>
      </c>
      <c r="U2918" s="1214">
        <f>VLOOKUP($D2918,'NI-Soc'!$B$1:$Q$2048,16,FALSE)</f>
        <v>0</v>
      </c>
      <c r="V2918" s="1214" t="e">
        <f>VLOOKUP($D2918,'NI-Soc'!$B$1:$Q$2048,17,FALSE)</f>
        <v>#REF!</v>
      </c>
      <c r="W2918" s="1214" t="e">
        <f>VLOOKUP($D2918,'NI-Soc'!$B$1:$Q$2048,18,FALSE)</f>
        <v>#REF!</v>
      </c>
      <c r="X2918" s="1214" t="e">
        <f>VLOOKUP($D2918,'NI-Soc'!$B$1:$Q$2048,19,FALSE)</f>
        <v>#REF!</v>
      </c>
    </row>
    <row r="2919" spans="1:24" hidden="1">
      <c r="A2919" s="508"/>
      <c r="B2919" s="508"/>
      <c r="C2919" s="508"/>
      <c r="D2919" s="1214" t="s">
        <v>1175</v>
      </c>
      <c r="E2919" s="1215" t="s">
        <v>3067</v>
      </c>
      <c r="F2919" s="1202"/>
      <c r="G2919" s="1202"/>
      <c r="H2919" s="1205"/>
      <c r="I2919" s="1202" t="s">
        <v>53</v>
      </c>
      <c r="J2919" s="1202"/>
      <c r="K2919" s="1202"/>
      <c r="L2919" s="1202"/>
      <c r="M2919" s="1202" t="s">
        <v>1143</v>
      </c>
      <c r="N2919" s="1203" t="s">
        <v>1176</v>
      </c>
      <c r="O2919" s="1203"/>
      <c r="P2919" s="1203"/>
      <c r="Q2919" s="1203"/>
      <c r="R2919" s="1203"/>
      <c r="S2919" s="1214">
        <f>VLOOKUP($D2919,'NI-Soc'!$B$1:$Q$2048,12,FALSE)</f>
        <v>0</v>
      </c>
      <c r="T2919" s="1214">
        <f>VLOOKUP($D2919,'NI-Soc'!$B$1:$Q$2048,13,FALSE)</f>
        <v>0</v>
      </c>
      <c r="U2919" s="1214">
        <f>VLOOKUP($D2919,'NI-Soc'!$B$1:$Q$2048,16,FALSE)</f>
        <v>0</v>
      </c>
      <c r="V2919" s="1214" t="e">
        <f>VLOOKUP($D2919,'NI-Soc'!$B$1:$Q$2048,17,FALSE)</f>
        <v>#REF!</v>
      </c>
      <c r="W2919" s="1214" t="e">
        <f>VLOOKUP($D2919,'NI-Soc'!$B$1:$Q$2048,18,FALSE)</f>
        <v>#REF!</v>
      </c>
      <c r="X2919" s="1214" t="e">
        <f>VLOOKUP($D2919,'NI-Soc'!$B$1:$Q$2048,19,FALSE)</f>
        <v>#REF!</v>
      </c>
    </row>
    <row r="2920" spans="1:24" ht="27" hidden="1">
      <c r="A2920" s="508"/>
      <c r="B2920" s="508"/>
      <c r="C2920" s="508"/>
      <c r="D2920" s="1214" t="s">
        <v>1177</v>
      </c>
      <c r="E2920" s="1215" t="s">
        <v>3067</v>
      </c>
      <c r="F2920" s="1202"/>
      <c r="G2920" s="1202"/>
      <c r="H2920" s="1205"/>
      <c r="I2920" s="1202" t="s">
        <v>53</v>
      </c>
      <c r="J2920" s="1202"/>
      <c r="K2920" s="1202"/>
      <c r="L2920" s="1202"/>
      <c r="M2920" s="1202"/>
      <c r="N2920" s="1203" t="s">
        <v>1178</v>
      </c>
      <c r="O2920" s="1203"/>
      <c r="P2920" s="1203"/>
      <c r="Q2920" s="1203"/>
      <c r="R2920" s="1203"/>
      <c r="S2920" s="1214">
        <f>VLOOKUP($D2920,'NI-Soc'!$B$1:$Q$2048,12,FALSE)</f>
        <v>0</v>
      </c>
      <c r="T2920" s="1214">
        <f>VLOOKUP($D2920,'NI-Soc'!$B$1:$Q$2048,13,FALSE)</f>
        <v>0</v>
      </c>
      <c r="U2920" s="1214">
        <f>VLOOKUP($D2920,'NI-Soc'!$B$1:$Q$2048,16,FALSE)</f>
        <v>0</v>
      </c>
      <c r="V2920" s="1214" t="e">
        <f>VLOOKUP($D2920,'NI-Soc'!$B$1:$Q$2048,17,FALSE)</f>
        <v>#REF!</v>
      </c>
      <c r="W2920" s="1214" t="e">
        <f>VLOOKUP($D2920,'NI-Soc'!$B$1:$Q$2048,18,FALSE)</f>
        <v>#REF!</v>
      </c>
      <c r="X2920" s="1214" t="e">
        <f>VLOOKUP($D2920,'NI-Soc'!$B$1:$Q$2048,19,FALSE)</f>
        <v>#REF!</v>
      </c>
    </row>
    <row r="2921" spans="1:24" hidden="1">
      <c r="A2921" s="508"/>
      <c r="B2921" s="508"/>
      <c r="C2921" s="508"/>
      <c r="D2921" s="1214" t="s">
        <v>1179</v>
      </c>
      <c r="E2921" s="1215" t="s">
        <v>3067</v>
      </c>
      <c r="F2921" s="1202"/>
      <c r="G2921" s="1202"/>
      <c r="H2921" s="1202"/>
      <c r="I2921" s="1202" t="s">
        <v>71</v>
      </c>
      <c r="J2921" s="1202"/>
      <c r="K2921" s="1202"/>
      <c r="L2921" s="1202"/>
      <c r="M2921" s="1202"/>
      <c r="N2921" s="1203" t="s">
        <v>1180</v>
      </c>
      <c r="O2921" s="1203"/>
      <c r="P2921" s="1203"/>
      <c r="Q2921" s="1203"/>
      <c r="R2921" s="1203"/>
      <c r="S2921" s="1214">
        <f>VLOOKUP($D2921,'NI-Soc'!$B$1:$Q$2048,12,FALSE)</f>
        <v>0</v>
      </c>
      <c r="T2921" s="1214">
        <f>VLOOKUP($D2921,'NI-Soc'!$B$1:$Q$2048,13,FALSE)</f>
        <v>0</v>
      </c>
      <c r="U2921" s="1214">
        <f>VLOOKUP($D2921,'NI-Soc'!$B$1:$Q$2048,16,FALSE)</f>
        <v>0</v>
      </c>
      <c r="V2921" s="1214" t="e">
        <f>VLOOKUP($D2921,'NI-Soc'!$B$1:$Q$2048,17,FALSE)</f>
        <v>#REF!</v>
      </c>
      <c r="W2921" s="1214" t="e">
        <f>VLOOKUP($D2921,'NI-Soc'!$B$1:$Q$2048,18,FALSE)</f>
        <v>#REF!</v>
      </c>
      <c r="X2921" s="1214" t="e">
        <f>VLOOKUP($D2921,'NI-Soc'!$B$1:$Q$2048,19,FALSE)</f>
        <v>#REF!</v>
      </c>
    </row>
    <row r="2922" spans="1:24" ht="27" hidden="1">
      <c r="A2922" s="508"/>
      <c r="B2922" s="508"/>
      <c r="C2922" s="508"/>
      <c r="D2922" s="1214" t="s">
        <v>1181</v>
      </c>
      <c r="E2922" s="1215" t="s">
        <v>3067</v>
      </c>
      <c r="F2922" s="1202" t="s">
        <v>157</v>
      </c>
      <c r="G2922" s="1202"/>
      <c r="H2922" s="1202"/>
      <c r="I2922" s="1202" t="s">
        <v>53</v>
      </c>
      <c r="J2922" s="1202"/>
      <c r="K2922" s="1202"/>
      <c r="L2922" s="1202"/>
      <c r="M2922" s="1202" t="s">
        <v>1184</v>
      </c>
      <c r="N2922" s="1203" t="s">
        <v>1185</v>
      </c>
      <c r="O2922" s="1203"/>
      <c r="P2922" s="1203"/>
      <c r="Q2922" s="1203"/>
      <c r="R2922" s="1203"/>
      <c r="S2922" s="1214">
        <f>VLOOKUP($D2922,'NI-Soc'!$B$1:$Q$2048,12,FALSE)</f>
        <v>0</v>
      </c>
      <c r="T2922" s="1214">
        <f>VLOOKUP($D2922,'NI-Soc'!$B$1:$Q$2048,13,FALSE)</f>
        <v>0</v>
      </c>
      <c r="U2922" s="1214">
        <f>VLOOKUP($D2922,'NI-Soc'!$B$1:$Q$2048,16,FALSE)</f>
        <v>0</v>
      </c>
      <c r="V2922" s="1214" t="e">
        <f>VLOOKUP($D2922,'NI-Soc'!$B$1:$Q$2048,17,FALSE)</f>
        <v>#REF!</v>
      </c>
      <c r="W2922" s="1214" t="e">
        <f>VLOOKUP($D2922,'NI-Soc'!$B$1:$Q$2048,18,FALSE)</f>
        <v>#REF!</v>
      </c>
      <c r="X2922" s="1214" t="e">
        <f>VLOOKUP($D2922,'NI-Soc'!$B$1:$Q$2048,19,FALSE)</f>
        <v>#REF!</v>
      </c>
    </row>
    <row r="2923" spans="1:24" ht="27" hidden="1">
      <c r="A2923" s="508"/>
      <c r="B2923" s="508"/>
      <c r="C2923" s="508"/>
      <c r="D2923" s="1214" t="s">
        <v>1186</v>
      </c>
      <c r="E2923" s="1215" t="s">
        <v>3067</v>
      </c>
      <c r="F2923" s="1202"/>
      <c r="G2923" s="1202"/>
      <c r="H2923" s="1202"/>
      <c r="I2923" s="1202" t="s">
        <v>53</v>
      </c>
      <c r="J2923" s="1202"/>
      <c r="K2923" s="1202"/>
      <c r="L2923" s="1202"/>
      <c r="M2923" s="1202" t="s">
        <v>1184</v>
      </c>
      <c r="N2923" s="1203" t="s">
        <v>1188</v>
      </c>
      <c r="O2923" s="1203"/>
      <c r="P2923" s="1203"/>
      <c r="Q2923" s="1203"/>
      <c r="R2923" s="1203"/>
      <c r="S2923" s="1214">
        <f>VLOOKUP($D2923,'NI-Soc'!$B$1:$Q$2048,12,FALSE)</f>
        <v>0</v>
      </c>
      <c r="T2923" s="1214">
        <f>VLOOKUP($D2923,'NI-Soc'!$B$1:$Q$2048,13,FALSE)</f>
        <v>0</v>
      </c>
      <c r="U2923" s="1214">
        <f>VLOOKUP($D2923,'NI-Soc'!$B$1:$Q$2048,16,FALSE)</f>
        <v>0</v>
      </c>
      <c r="V2923" s="1214" t="e">
        <f>VLOOKUP($D2923,'NI-Soc'!$B$1:$Q$2048,17,FALSE)</f>
        <v>#REF!</v>
      </c>
      <c r="W2923" s="1214" t="e">
        <f>VLOOKUP($D2923,'NI-Soc'!$B$1:$Q$2048,18,FALSE)</f>
        <v>#REF!</v>
      </c>
      <c r="X2923" s="1214" t="e">
        <f>VLOOKUP($D2923,'NI-Soc'!$B$1:$Q$2048,19,FALSE)</f>
        <v>#REF!</v>
      </c>
    </row>
    <row r="2924" spans="1:24" ht="27" hidden="1">
      <c r="A2924" s="508"/>
      <c r="B2924" s="508"/>
      <c r="C2924" s="508"/>
      <c r="D2924" s="1214" t="s">
        <v>1189</v>
      </c>
      <c r="E2924" s="1215" t="s">
        <v>3067</v>
      </c>
      <c r="F2924" s="1202" t="s">
        <v>157</v>
      </c>
      <c r="G2924" s="1202"/>
      <c r="H2924" s="1202"/>
      <c r="I2924" s="1202" t="s">
        <v>53</v>
      </c>
      <c r="J2924" s="1202"/>
      <c r="K2924" s="1202"/>
      <c r="L2924" s="1202"/>
      <c r="M2924" s="1202" t="s">
        <v>1184</v>
      </c>
      <c r="N2924" s="1203" t="s">
        <v>1190</v>
      </c>
      <c r="O2924" s="1203"/>
      <c r="P2924" s="1203"/>
      <c r="Q2924" s="1203"/>
      <c r="R2924" s="1203"/>
      <c r="S2924" s="1214">
        <f>VLOOKUP($D2924,'NI-Soc'!$B$1:$Q$2048,12,FALSE)</f>
        <v>0</v>
      </c>
      <c r="T2924" s="1214">
        <f>VLOOKUP($D2924,'NI-Soc'!$B$1:$Q$2048,13,FALSE)</f>
        <v>0</v>
      </c>
      <c r="U2924" s="1214">
        <f>VLOOKUP($D2924,'NI-Soc'!$B$1:$Q$2048,16,FALSE)</f>
        <v>0</v>
      </c>
      <c r="V2924" s="1214" t="e">
        <f>VLOOKUP($D2924,'NI-Soc'!$B$1:$Q$2048,17,FALSE)</f>
        <v>#REF!</v>
      </c>
      <c r="W2924" s="1214" t="e">
        <f>VLOOKUP($D2924,'NI-Soc'!$B$1:$Q$2048,18,FALSE)</f>
        <v>#REF!</v>
      </c>
      <c r="X2924" s="1214" t="e">
        <f>VLOOKUP($D2924,'NI-Soc'!$B$1:$Q$2048,19,FALSE)</f>
        <v>#REF!</v>
      </c>
    </row>
    <row r="2925" spans="1:24" ht="27" hidden="1">
      <c r="A2925" s="508"/>
      <c r="B2925" s="508"/>
      <c r="C2925" s="508"/>
      <c r="D2925" s="1214" t="s">
        <v>1191</v>
      </c>
      <c r="E2925" s="1215" t="s">
        <v>3067</v>
      </c>
      <c r="F2925" s="1202"/>
      <c r="G2925" s="1202"/>
      <c r="H2925" s="1202"/>
      <c r="I2925" s="1202" t="s">
        <v>53</v>
      </c>
      <c r="J2925" s="1202"/>
      <c r="K2925" s="1202"/>
      <c r="L2925" s="1202"/>
      <c r="M2925" s="1202" t="s">
        <v>1184</v>
      </c>
      <c r="N2925" s="1203" t="s">
        <v>1192</v>
      </c>
      <c r="O2925" s="1203"/>
      <c r="P2925" s="1203"/>
      <c r="Q2925" s="1203"/>
      <c r="R2925" s="1203"/>
      <c r="S2925" s="1214">
        <f>VLOOKUP($D2925,'NI-Soc'!$B$1:$Q$2048,12,FALSE)</f>
        <v>0</v>
      </c>
      <c r="T2925" s="1214">
        <f>VLOOKUP($D2925,'NI-Soc'!$B$1:$Q$2048,13,FALSE)</f>
        <v>0</v>
      </c>
      <c r="U2925" s="1214">
        <f>VLOOKUP($D2925,'NI-Soc'!$B$1:$Q$2048,16,FALSE)</f>
        <v>0</v>
      </c>
      <c r="V2925" s="1214" t="e">
        <f>VLOOKUP($D2925,'NI-Soc'!$B$1:$Q$2048,17,FALSE)</f>
        <v>#REF!</v>
      </c>
      <c r="W2925" s="1214" t="e">
        <f>VLOOKUP($D2925,'NI-Soc'!$B$1:$Q$2048,18,FALSE)</f>
        <v>#REF!</v>
      </c>
      <c r="X2925" s="1214" t="e">
        <f>VLOOKUP($D2925,'NI-Soc'!$B$1:$Q$2048,19,FALSE)</f>
        <v>#REF!</v>
      </c>
    </row>
    <row r="2926" spans="1:24" ht="27">
      <c r="A2926" s="508"/>
      <c r="B2926" s="508"/>
      <c r="C2926" s="508"/>
      <c r="D2926" s="1214" t="s">
        <v>1193</v>
      </c>
      <c r="E2926" s="1215" t="s">
        <v>3067</v>
      </c>
      <c r="F2926" s="1202" t="s">
        <v>295</v>
      </c>
      <c r="G2926" s="1202"/>
      <c r="H2926" s="1202"/>
      <c r="I2926" s="1202" t="s">
        <v>53</v>
      </c>
      <c r="J2926" s="1202"/>
      <c r="K2926" s="1202"/>
      <c r="L2926" s="1202"/>
      <c r="M2926" s="1202" t="s">
        <v>1184</v>
      </c>
      <c r="N2926" s="1203" t="s">
        <v>1195</v>
      </c>
      <c r="O2926" s="1203"/>
      <c r="P2926" s="1203"/>
      <c r="Q2926" s="1203"/>
      <c r="R2926" s="1203"/>
      <c r="S2926" s="1214">
        <f>VLOOKUP($D2926,'NI-Soc'!$B$1:$Q$2048,12,FALSE)</f>
        <v>0</v>
      </c>
      <c r="T2926" s="1214">
        <f>VLOOKUP($D2926,'NI-Soc'!$B$1:$Q$2048,13,FALSE)</f>
        <v>0</v>
      </c>
      <c r="U2926" s="1214">
        <f>VLOOKUP($D2926,'NI-Soc'!$B$1:$Q$2048,16,FALSE)</f>
        <v>0</v>
      </c>
      <c r="V2926" s="1214" t="e">
        <f>VLOOKUP($D2926,'NI-Soc'!$B$1:$Q$2048,17,FALSE)</f>
        <v>#REF!</v>
      </c>
      <c r="W2926" s="1214" t="e">
        <f>VLOOKUP($D2926,'NI-Soc'!$B$1:$Q$2048,18,FALSE)</f>
        <v>#REF!</v>
      </c>
      <c r="X2926" s="1214" t="e">
        <f>VLOOKUP($D2926,'NI-Soc'!$B$1:$Q$2048,19,FALSE)</f>
        <v>#REF!</v>
      </c>
    </row>
    <row r="2927" spans="1:24" ht="27" hidden="1">
      <c r="A2927" s="508"/>
      <c r="B2927" s="508"/>
      <c r="C2927" s="508"/>
      <c r="D2927" s="1214" t="s">
        <v>1196</v>
      </c>
      <c r="E2927" s="1215" t="s">
        <v>3067</v>
      </c>
      <c r="F2927" s="1202"/>
      <c r="G2927" s="1202"/>
      <c r="H2927" s="1202"/>
      <c r="I2927" s="1202" t="s">
        <v>53</v>
      </c>
      <c r="J2927" s="1202"/>
      <c r="K2927" s="1202"/>
      <c r="L2927" s="1202"/>
      <c r="M2927" s="1202" t="s">
        <v>1184</v>
      </c>
      <c r="N2927" s="1203" t="s">
        <v>1198</v>
      </c>
      <c r="O2927" s="1203"/>
      <c r="P2927" s="1203"/>
      <c r="Q2927" s="1203"/>
      <c r="R2927" s="1203"/>
      <c r="S2927" s="1214">
        <f>VLOOKUP($D2927,'NI-Soc'!$B$1:$Q$2048,12,FALSE)</f>
        <v>0</v>
      </c>
      <c r="T2927" s="1214">
        <f>VLOOKUP($D2927,'NI-Soc'!$B$1:$Q$2048,13,FALSE)</f>
        <v>0</v>
      </c>
      <c r="U2927" s="1214">
        <f>VLOOKUP($D2927,'NI-Soc'!$B$1:$Q$2048,16,FALSE)</f>
        <v>0</v>
      </c>
      <c r="V2927" s="1214" t="e">
        <f>VLOOKUP($D2927,'NI-Soc'!$B$1:$Q$2048,17,FALSE)</f>
        <v>#REF!</v>
      </c>
      <c r="W2927" s="1214" t="e">
        <f>VLOOKUP($D2927,'NI-Soc'!$B$1:$Q$2048,18,FALSE)</f>
        <v>#REF!</v>
      </c>
      <c r="X2927" s="1214" t="e">
        <f>VLOOKUP($D2927,'NI-Soc'!$B$1:$Q$2048,19,FALSE)</f>
        <v>#REF!</v>
      </c>
    </row>
    <row r="2928" spans="1:24" ht="27" hidden="1">
      <c r="A2928" s="508"/>
      <c r="B2928" s="508"/>
      <c r="C2928" s="508"/>
      <c r="D2928" s="1214" t="s">
        <v>1199</v>
      </c>
      <c r="E2928" s="1215" t="s">
        <v>3067</v>
      </c>
      <c r="F2928" s="1202"/>
      <c r="G2928" s="1202"/>
      <c r="H2928" s="1202"/>
      <c r="I2928" s="1202" t="s">
        <v>53</v>
      </c>
      <c r="J2928" s="1202"/>
      <c r="K2928" s="1202"/>
      <c r="L2928" s="1202"/>
      <c r="M2928" s="1202" t="s">
        <v>1184</v>
      </c>
      <c r="N2928" s="1203" t="s">
        <v>1201</v>
      </c>
      <c r="O2928" s="1203"/>
      <c r="P2928" s="1203"/>
      <c r="Q2928" s="1203"/>
      <c r="R2928" s="1203"/>
      <c r="S2928" s="1214">
        <f>VLOOKUP($D2928,'NI-Soc'!$B$1:$Q$2048,12,FALSE)</f>
        <v>0</v>
      </c>
      <c r="T2928" s="1214">
        <f>VLOOKUP($D2928,'NI-Soc'!$B$1:$Q$2048,13,FALSE)</f>
        <v>0</v>
      </c>
      <c r="U2928" s="1214">
        <f>VLOOKUP($D2928,'NI-Soc'!$B$1:$Q$2048,16,FALSE)</f>
        <v>0</v>
      </c>
      <c r="V2928" s="1214" t="e">
        <f>VLOOKUP($D2928,'NI-Soc'!$B$1:$Q$2048,17,FALSE)</f>
        <v>#REF!</v>
      </c>
      <c r="W2928" s="1214" t="e">
        <f>VLOOKUP($D2928,'NI-Soc'!$B$1:$Q$2048,18,FALSE)</f>
        <v>#REF!</v>
      </c>
      <c r="X2928" s="1214" t="e">
        <f>VLOOKUP($D2928,'NI-Soc'!$B$1:$Q$2048,19,FALSE)</f>
        <v>#REF!</v>
      </c>
    </row>
    <row r="2929" spans="1:24" ht="27" hidden="1">
      <c r="A2929" s="508"/>
      <c r="B2929" s="508"/>
      <c r="C2929" s="508"/>
      <c r="D2929" s="1214" t="s">
        <v>1202</v>
      </c>
      <c r="E2929" s="1215" t="s">
        <v>3067</v>
      </c>
      <c r="F2929" s="1202"/>
      <c r="G2929" s="1202"/>
      <c r="H2929" s="1202"/>
      <c r="I2929" s="1202" t="s">
        <v>53</v>
      </c>
      <c r="J2929" s="1202"/>
      <c r="K2929" s="1202"/>
      <c r="L2929" s="1202"/>
      <c r="M2929" s="1202" t="s">
        <v>1184</v>
      </c>
      <c r="N2929" s="1203" t="s">
        <v>1204</v>
      </c>
      <c r="O2929" s="1203"/>
      <c r="P2929" s="1203"/>
      <c r="Q2929" s="1203"/>
      <c r="R2929" s="1203"/>
      <c r="S2929" s="1214">
        <f>VLOOKUP($D2929,'NI-Soc'!$B$1:$Q$2048,12,FALSE)</f>
        <v>0</v>
      </c>
      <c r="T2929" s="1214">
        <f>VLOOKUP($D2929,'NI-Soc'!$B$1:$Q$2048,13,FALSE)</f>
        <v>0</v>
      </c>
      <c r="U2929" s="1214">
        <f>VLOOKUP($D2929,'NI-Soc'!$B$1:$Q$2048,16,FALSE)</f>
        <v>0</v>
      </c>
      <c r="V2929" s="1214" t="e">
        <f>VLOOKUP($D2929,'NI-Soc'!$B$1:$Q$2048,17,FALSE)</f>
        <v>#REF!</v>
      </c>
      <c r="W2929" s="1214" t="e">
        <f>VLOOKUP($D2929,'NI-Soc'!$B$1:$Q$2048,18,FALSE)</f>
        <v>#REF!</v>
      </c>
      <c r="X2929" s="1214" t="e">
        <f>VLOOKUP($D2929,'NI-Soc'!$B$1:$Q$2048,19,FALSE)</f>
        <v>#REF!</v>
      </c>
    </row>
    <row r="2930" spans="1:24" ht="27" hidden="1">
      <c r="A2930" s="508"/>
      <c r="B2930" s="508"/>
      <c r="C2930" s="508"/>
      <c r="D2930" s="1214" t="s">
        <v>1205</v>
      </c>
      <c r="E2930" s="1215" t="s">
        <v>3067</v>
      </c>
      <c r="F2930" s="1202"/>
      <c r="G2930" s="1202"/>
      <c r="H2930" s="1202"/>
      <c r="I2930" s="1202" t="s">
        <v>53</v>
      </c>
      <c r="J2930" s="1202"/>
      <c r="K2930" s="1202"/>
      <c r="L2930" s="1202"/>
      <c r="M2930" s="1202" t="s">
        <v>1184</v>
      </c>
      <c r="N2930" s="1203" t="s">
        <v>1206</v>
      </c>
      <c r="O2930" s="1203"/>
      <c r="P2930" s="1203"/>
      <c r="Q2930" s="1203"/>
      <c r="R2930" s="1203"/>
      <c r="S2930" s="1214">
        <f>VLOOKUP($D2930,'NI-Soc'!$B$1:$Q$2048,12,FALSE)</f>
        <v>0</v>
      </c>
      <c r="T2930" s="1214">
        <f>VLOOKUP($D2930,'NI-Soc'!$B$1:$Q$2048,13,FALSE)</f>
        <v>0</v>
      </c>
      <c r="U2930" s="1214">
        <f>VLOOKUP($D2930,'NI-Soc'!$B$1:$Q$2048,16,FALSE)</f>
        <v>0</v>
      </c>
      <c r="V2930" s="1214" t="e">
        <f>VLOOKUP($D2930,'NI-Soc'!$B$1:$Q$2048,17,FALSE)</f>
        <v>#REF!</v>
      </c>
      <c r="W2930" s="1214" t="e">
        <f>VLOOKUP($D2930,'NI-Soc'!$B$1:$Q$2048,18,FALSE)</f>
        <v>#REF!</v>
      </c>
      <c r="X2930" s="1214" t="e">
        <f>VLOOKUP($D2930,'NI-Soc'!$B$1:$Q$2048,19,FALSE)</f>
        <v>#REF!</v>
      </c>
    </row>
    <row r="2931" spans="1:24" ht="27" hidden="1">
      <c r="A2931" s="508"/>
      <c r="B2931" s="508"/>
      <c r="C2931" s="508"/>
      <c r="D2931" s="1214" t="s">
        <v>1207</v>
      </c>
      <c r="E2931" s="1215" t="s">
        <v>3067</v>
      </c>
      <c r="F2931" s="1202"/>
      <c r="G2931" s="1202"/>
      <c r="H2931" s="1202"/>
      <c r="I2931" s="1202" t="s">
        <v>53</v>
      </c>
      <c r="J2931" s="1202"/>
      <c r="K2931" s="1202"/>
      <c r="L2931" s="1202"/>
      <c r="M2931" s="1202" t="s">
        <v>1184</v>
      </c>
      <c r="N2931" s="1203" t="s">
        <v>1208</v>
      </c>
      <c r="O2931" s="1203"/>
      <c r="P2931" s="1203"/>
      <c r="Q2931" s="1203"/>
      <c r="R2931" s="1203"/>
      <c r="S2931" s="1214">
        <f>VLOOKUP($D2931,'NI-Soc'!$B$1:$Q$2048,12,FALSE)</f>
        <v>0</v>
      </c>
      <c r="T2931" s="1214">
        <f>VLOOKUP($D2931,'NI-Soc'!$B$1:$Q$2048,13,FALSE)</f>
        <v>0</v>
      </c>
      <c r="U2931" s="1214">
        <f>VLOOKUP($D2931,'NI-Soc'!$B$1:$Q$2048,16,FALSE)</f>
        <v>0</v>
      </c>
      <c r="V2931" s="1214" t="e">
        <f>VLOOKUP($D2931,'NI-Soc'!$B$1:$Q$2048,17,FALSE)</f>
        <v>#REF!</v>
      </c>
      <c r="W2931" s="1214" t="e">
        <f>VLOOKUP($D2931,'NI-Soc'!$B$1:$Q$2048,18,FALSE)</f>
        <v>#REF!</v>
      </c>
      <c r="X2931" s="1214" t="e">
        <f>VLOOKUP($D2931,'NI-Soc'!$B$1:$Q$2048,19,FALSE)</f>
        <v>#REF!</v>
      </c>
    </row>
    <row r="2932" spans="1:24" ht="27" hidden="1">
      <c r="A2932" s="508"/>
      <c r="B2932" s="508"/>
      <c r="C2932" s="508"/>
      <c r="D2932" s="1214" t="s">
        <v>1209</v>
      </c>
      <c r="E2932" s="1215" t="s">
        <v>3067</v>
      </c>
      <c r="F2932" s="1202"/>
      <c r="G2932" s="1202"/>
      <c r="H2932" s="1202"/>
      <c r="I2932" s="1202" t="s">
        <v>53</v>
      </c>
      <c r="J2932" s="1202"/>
      <c r="K2932" s="1202"/>
      <c r="L2932" s="1202"/>
      <c r="M2932" s="1202" t="s">
        <v>1184</v>
      </c>
      <c r="N2932" s="1203" t="s">
        <v>1210</v>
      </c>
      <c r="O2932" s="1203"/>
      <c r="P2932" s="1203"/>
      <c r="Q2932" s="1203"/>
      <c r="R2932" s="1203"/>
      <c r="S2932" s="1214">
        <f>VLOOKUP($D2932,'NI-Soc'!$B$1:$Q$2048,12,FALSE)</f>
        <v>0</v>
      </c>
      <c r="T2932" s="1214">
        <f>VLOOKUP($D2932,'NI-Soc'!$B$1:$Q$2048,13,FALSE)</f>
        <v>0</v>
      </c>
      <c r="U2932" s="1214">
        <f>VLOOKUP($D2932,'NI-Soc'!$B$1:$Q$2048,16,FALSE)</f>
        <v>0</v>
      </c>
      <c r="V2932" s="1214" t="e">
        <f>VLOOKUP($D2932,'NI-Soc'!$B$1:$Q$2048,17,FALSE)</f>
        <v>#REF!</v>
      </c>
      <c r="W2932" s="1214" t="e">
        <f>VLOOKUP($D2932,'NI-Soc'!$B$1:$Q$2048,18,FALSE)</f>
        <v>#REF!</v>
      </c>
      <c r="X2932" s="1214" t="e">
        <f>VLOOKUP($D2932,'NI-Soc'!$B$1:$Q$2048,19,FALSE)</f>
        <v>#REF!</v>
      </c>
    </row>
    <row r="2933" spans="1:24">
      <c r="A2933" s="508"/>
      <c r="B2933" s="508"/>
      <c r="C2933" s="508"/>
      <c r="D2933" s="1214" t="s">
        <v>1211</v>
      </c>
      <c r="E2933" s="1215" t="s">
        <v>3067</v>
      </c>
      <c r="F2933" s="1202" t="s">
        <v>295</v>
      </c>
      <c r="G2933" s="1202"/>
      <c r="H2933" s="1202"/>
      <c r="I2933" s="1202" t="s">
        <v>531</v>
      </c>
      <c r="J2933" s="1202"/>
      <c r="K2933" s="1202"/>
      <c r="L2933" s="1202"/>
      <c r="M2933" s="1202" t="s">
        <v>1184</v>
      </c>
      <c r="N2933" s="1203" t="s">
        <v>1213</v>
      </c>
      <c r="O2933" s="1203"/>
      <c r="P2933" s="1203"/>
      <c r="Q2933" s="1203"/>
      <c r="R2933" s="1203"/>
      <c r="S2933" s="1214">
        <f>VLOOKUP($D2933,'NI-Soc'!$B$1:$Q$2048,12,FALSE)</f>
        <v>0</v>
      </c>
      <c r="T2933" s="1214">
        <f>VLOOKUP($D2933,'NI-Soc'!$B$1:$Q$2048,13,FALSE)</f>
        <v>0</v>
      </c>
      <c r="U2933" s="1214">
        <f>VLOOKUP($D2933,'NI-Soc'!$B$1:$Q$2048,16,FALSE)</f>
        <v>0</v>
      </c>
      <c r="V2933" s="1214" t="e">
        <f>VLOOKUP($D2933,'NI-Soc'!$B$1:$Q$2048,17,FALSE)</f>
        <v>#REF!</v>
      </c>
      <c r="W2933" s="1214" t="e">
        <f>VLOOKUP($D2933,'NI-Soc'!$B$1:$Q$2048,18,FALSE)</f>
        <v>#REF!</v>
      </c>
      <c r="X2933" s="1214" t="e">
        <f>VLOOKUP($D2933,'NI-Soc'!$B$1:$Q$2048,19,FALSE)</f>
        <v>#REF!</v>
      </c>
    </row>
    <row r="2934" spans="1:24" hidden="1">
      <c r="A2934" s="508"/>
      <c r="B2934" s="508"/>
      <c r="C2934" s="508"/>
      <c r="D2934" s="1214" t="s">
        <v>1214</v>
      </c>
      <c r="E2934" s="1215" t="s">
        <v>3067</v>
      </c>
      <c r="F2934" s="1202"/>
      <c r="G2934" s="1202"/>
      <c r="H2934" s="1202"/>
      <c r="I2934" s="1202" t="s">
        <v>531</v>
      </c>
      <c r="J2934" s="1202"/>
      <c r="K2934" s="1202"/>
      <c r="L2934" s="1202"/>
      <c r="M2934" s="1202" t="s">
        <v>1184</v>
      </c>
      <c r="N2934" s="1203" t="s">
        <v>1215</v>
      </c>
      <c r="O2934" s="1203"/>
      <c r="P2934" s="1203"/>
      <c r="Q2934" s="1203"/>
      <c r="R2934" s="1203"/>
      <c r="S2934" s="1214">
        <f>VLOOKUP($D2934,'NI-Soc'!$B$1:$Q$2048,12,FALSE)</f>
        <v>0</v>
      </c>
      <c r="T2934" s="1214">
        <f>VLOOKUP($D2934,'NI-Soc'!$B$1:$Q$2048,13,FALSE)</f>
        <v>0</v>
      </c>
      <c r="U2934" s="1214">
        <f>VLOOKUP($D2934,'NI-Soc'!$B$1:$Q$2048,16,FALSE)</f>
        <v>0</v>
      </c>
      <c r="V2934" s="1214" t="e">
        <f>VLOOKUP($D2934,'NI-Soc'!$B$1:$Q$2048,17,FALSE)</f>
        <v>#REF!</v>
      </c>
      <c r="W2934" s="1214" t="e">
        <f>VLOOKUP($D2934,'NI-Soc'!$B$1:$Q$2048,18,FALSE)</f>
        <v>#REF!</v>
      </c>
      <c r="X2934" s="1214" t="e">
        <f>VLOOKUP($D2934,'NI-Soc'!$B$1:$Q$2048,19,FALSE)</f>
        <v>#REF!</v>
      </c>
    </row>
    <row r="2935" spans="1:24" hidden="1">
      <c r="A2935" s="508"/>
      <c r="B2935" s="508"/>
      <c r="C2935" s="508"/>
      <c r="D2935" s="1214" t="s">
        <v>1216</v>
      </c>
      <c r="E2935" s="1215" t="s">
        <v>3067</v>
      </c>
      <c r="F2935" s="1202"/>
      <c r="G2935" s="1202"/>
      <c r="H2935" s="1202"/>
      <c r="I2935" s="1202" t="s">
        <v>531</v>
      </c>
      <c r="J2935" s="1202"/>
      <c r="K2935" s="1202"/>
      <c r="L2935" s="1202"/>
      <c r="M2935" s="1202" t="s">
        <v>1184</v>
      </c>
      <c r="N2935" s="1203" t="s">
        <v>1217</v>
      </c>
      <c r="O2935" s="1203"/>
      <c r="P2935" s="1203"/>
      <c r="Q2935" s="1203"/>
      <c r="R2935" s="1203"/>
      <c r="S2935" s="1214">
        <f>VLOOKUP($D2935,'NI-Soc'!$B$1:$Q$2048,12,FALSE)</f>
        <v>0</v>
      </c>
      <c r="T2935" s="1214">
        <f>VLOOKUP($D2935,'NI-Soc'!$B$1:$Q$2048,13,FALSE)</f>
        <v>0</v>
      </c>
      <c r="U2935" s="1214">
        <f>VLOOKUP($D2935,'NI-Soc'!$B$1:$Q$2048,16,FALSE)</f>
        <v>0</v>
      </c>
      <c r="V2935" s="1214" t="e">
        <f>VLOOKUP($D2935,'NI-Soc'!$B$1:$Q$2048,17,FALSE)</f>
        <v>#REF!</v>
      </c>
      <c r="W2935" s="1214" t="e">
        <f>VLOOKUP($D2935,'NI-Soc'!$B$1:$Q$2048,18,FALSE)</f>
        <v>#REF!</v>
      </c>
      <c r="X2935" s="1214" t="e">
        <f>VLOOKUP($D2935,'NI-Soc'!$B$1:$Q$2048,19,FALSE)</f>
        <v>#REF!</v>
      </c>
    </row>
    <row r="2936" spans="1:24" hidden="1">
      <c r="A2936" s="508"/>
      <c r="B2936" s="508"/>
      <c r="C2936" s="508"/>
      <c r="D2936" s="1214" t="s">
        <v>1218</v>
      </c>
      <c r="E2936" s="1215" t="s">
        <v>3067</v>
      </c>
      <c r="F2936" s="1202"/>
      <c r="G2936" s="1202"/>
      <c r="H2936" s="1202"/>
      <c r="I2936" s="1202" t="s">
        <v>531</v>
      </c>
      <c r="J2936" s="1202"/>
      <c r="K2936" s="1202"/>
      <c r="L2936" s="1202"/>
      <c r="M2936" s="1202" t="s">
        <v>1184</v>
      </c>
      <c r="N2936" s="1203" t="s">
        <v>1219</v>
      </c>
      <c r="O2936" s="1203"/>
      <c r="P2936" s="1203"/>
      <c r="Q2936" s="1203"/>
      <c r="R2936" s="1203"/>
      <c r="S2936" s="1214">
        <f>VLOOKUP($D2936,'NI-Soc'!$B$1:$Q$2048,12,FALSE)</f>
        <v>0</v>
      </c>
      <c r="T2936" s="1214">
        <f>VLOOKUP($D2936,'NI-Soc'!$B$1:$Q$2048,13,FALSE)</f>
        <v>0</v>
      </c>
      <c r="U2936" s="1214">
        <f>VLOOKUP($D2936,'NI-Soc'!$B$1:$Q$2048,16,FALSE)</f>
        <v>0</v>
      </c>
      <c r="V2936" s="1214" t="e">
        <f>VLOOKUP($D2936,'NI-Soc'!$B$1:$Q$2048,17,FALSE)</f>
        <v>#REF!</v>
      </c>
      <c r="W2936" s="1214" t="e">
        <f>VLOOKUP($D2936,'NI-Soc'!$B$1:$Q$2048,18,FALSE)</f>
        <v>#REF!</v>
      </c>
      <c r="X2936" s="1214" t="e">
        <f>VLOOKUP($D2936,'NI-Soc'!$B$1:$Q$2048,19,FALSE)</f>
        <v>#REF!</v>
      </c>
    </row>
    <row r="2937" spans="1:24" ht="27" hidden="1">
      <c r="A2937" s="508"/>
      <c r="B2937" s="508"/>
      <c r="C2937" s="508"/>
      <c r="D2937" s="1214" t="s">
        <v>1220</v>
      </c>
      <c r="E2937" s="1215" t="s">
        <v>3067</v>
      </c>
      <c r="F2937" s="1202"/>
      <c r="G2937" s="1202"/>
      <c r="H2937" s="1202"/>
      <c r="I2937" s="1202" t="s">
        <v>71</v>
      </c>
      <c r="J2937" s="1202"/>
      <c r="K2937" s="1202"/>
      <c r="L2937" s="1202"/>
      <c r="M2937" s="1202"/>
      <c r="N2937" s="1203" t="s">
        <v>1221</v>
      </c>
      <c r="O2937" s="1203"/>
      <c r="P2937" s="1203"/>
      <c r="Q2937" s="1203"/>
      <c r="R2937" s="1203"/>
      <c r="S2937" s="1214">
        <f>VLOOKUP($D2937,'NI-Soc'!$B$1:$Q$2048,12,FALSE)</f>
        <v>0</v>
      </c>
      <c r="T2937" s="1214">
        <f>VLOOKUP($D2937,'NI-Soc'!$B$1:$Q$2048,13,FALSE)</f>
        <v>0</v>
      </c>
      <c r="U2937" s="1214">
        <f>VLOOKUP($D2937,'NI-Soc'!$B$1:$Q$2048,16,FALSE)</f>
        <v>0</v>
      </c>
      <c r="V2937" s="1214" t="e">
        <f>VLOOKUP($D2937,'NI-Soc'!$B$1:$Q$2048,17,FALSE)</f>
        <v>#REF!</v>
      </c>
      <c r="W2937" s="1214" t="e">
        <f>VLOOKUP($D2937,'NI-Soc'!$B$1:$Q$2048,18,FALSE)</f>
        <v>#REF!</v>
      </c>
      <c r="X2937" s="1214" t="e">
        <f>VLOOKUP($D2937,'NI-Soc'!$B$1:$Q$2048,19,FALSE)</f>
        <v>#REF!</v>
      </c>
    </row>
    <row r="2938" spans="1:24" ht="27" hidden="1">
      <c r="A2938" s="508"/>
      <c r="B2938" s="508"/>
      <c r="C2938" s="508"/>
      <c r="D2938" s="1214" t="s">
        <v>1222</v>
      </c>
      <c r="E2938" s="1215" t="s">
        <v>3067</v>
      </c>
      <c r="F2938" s="1202" t="s">
        <v>157</v>
      </c>
      <c r="G2938" s="1202"/>
      <c r="H2938" s="1202"/>
      <c r="I2938" s="1202" t="s">
        <v>53</v>
      </c>
      <c r="J2938" s="1202"/>
      <c r="K2938" s="1202"/>
      <c r="L2938" s="1202"/>
      <c r="M2938" s="1202" t="s">
        <v>1225</v>
      </c>
      <c r="N2938" s="1203" t="s">
        <v>1226</v>
      </c>
      <c r="O2938" s="1203"/>
      <c r="P2938" s="1203"/>
      <c r="Q2938" s="1203"/>
      <c r="R2938" s="1203"/>
      <c r="S2938" s="1214">
        <f>VLOOKUP($D2938,'NI-Soc'!$B$1:$Q$2048,12,FALSE)</f>
        <v>0</v>
      </c>
      <c r="T2938" s="1214">
        <f>VLOOKUP($D2938,'NI-Soc'!$B$1:$Q$2048,13,FALSE)</f>
        <v>0</v>
      </c>
      <c r="U2938" s="1214">
        <f>VLOOKUP($D2938,'NI-Soc'!$B$1:$Q$2048,16,FALSE)</f>
        <v>0</v>
      </c>
      <c r="V2938" s="1214" t="e">
        <f>VLOOKUP($D2938,'NI-Soc'!$B$1:$Q$2048,17,FALSE)</f>
        <v>#REF!</v>
      </c>
      <c r="W2938" s="1214" t="e">
        <f>VLOOKUP($D2938,'NI-Soc'!$B$1:$Q$2048,18,FALSE)</f>
        <v>#REF!</v>
      </c>
      <c r="X2938" s="1214" t="e">
        <f>VLOOKUP($D2938,'NI-Soc'!$B$1:$Q$2048,19,FALSE)</f>
        <v>#REF!</v>
      </c>
    </row>
    <row r="2939" spans="1:24" ht="27" hidden="1">
      <c r="A2939" s="508"/>
      <c r="B2939" s="508"/>
      <c r="C2939" s="508"/>
      <c r="D2939" s="1214" t="s">
        <v>1227</v>
      </c>
      <c r="E2939" s="1215" t="s">
        <v>3067</v>
      </c>
      <c r="F2939" s="1202"/>
      <c r="G2939" s="1202"/>
      <c r="H2939" s="1202"/>
      <c r="I2939" s="1202" t="s">
        <v>53</v>
      </c>
      <c r="J2939" s="1202"/>
      <c r="K2939" s="1202"/>
      <c r="L2939" s="1202"/>
      <c r="M2939" s="1202" t="s">
        <v>1225</v>
      </c>
      <c r="N2939" s="1203" t="s">
        <v>1229</v>
      </c>
      <c r="O2939" s="1203"/>
      <c r="P2939" s="1203"/>
      <c r="Q2939" s="1203"/>
      <c r="R2939" s="1203"/>
      <c r="S2939" s="1214">
        <f>VLOOKUP($D2939,'NI-Soc'!$B$1:$Q$2048,12,FALSE)</f>
        <v>0</v>
      </c>
      <c r="T2939" s="1214">
        <f>VLOOKUP($D2939,'NI-Soc'!$B$1:$Q$2048,13,FALSE)</f>
        <v>0</v>
      </c>
      <c r="U2939" s="1214">
        <f>VLOOKUP($D2939,'NI-Soc'!$B$1:$Q$2048,16,FALSE)</f>
        <v>0</v>
      </c>
      <c r="V2939" s="1214" t="e">
        <f>VLOOKUP($D2939,'NI-Soc'!$B$1:$Q$2048,17,FALSE)</f>
        <v>#REF!</v>
      </c>
      <c r="W2939" s="1214" t="e">
        <f>VLOOKUP($D2939,'NI-Soc'!$B$1:$Q$2048,18,FALSE)</f>
        <v>#REF!</v>
      </c>
      <c r="X2939" s="1214" t="e">
        <f>VLOOKUP($D2939,'NI-Soc'!$B$1:$Q$2048,19,FALSE)</f>
        <v>#REF!</v>
      </c>
    </row>
    <row r="2940" spans="1:24" ht="27" hidden="1">
      <c r="A2940" s="508"/>
      <c r="B2940" s="508"/>
      <c r="C2940" s="508"/>
      <c r="D2940" s="1214" t="s">
        <v>1230</v>
      </c>
      <c r="E2940" s="1215" t="s">
        <v>3067</v>
      </c>
      <c r="F2940" s="1202" t="s">
        <v>157</v>
      </c>
      <c r="G2940" s="1202"/>
      <c r="H2940" s="1202"/>
      <c r="I2940" s="1202" t="s">
        <v>53</v>
      </c>
      <c r="J2940" s="1202"/>
      <c r="K2940" s="1202"/>
      <c r="L2940" s="1202"/>
      <c r="M2940" s="1202" t="s">
        <v>1225</v>
      </c>
      <c r="N2940" s="1203" t="s">
        <v>1231</v>
      </c>
      <c r="O2940" s="1203"/>
      <c r="P2940" s="1203"/>
      <c r="Q2940" s="1203"/>
      <c r="R2940" s="1203"/>
      <c r="S2940" s="1214">
        <f>VLOOKUP($D2940,'NI-Soc'!$B$1:$Q$2048,12,FALSE)</f>
        <v>0</v>
      </c>
      <c r="T2940" s="1214">
        <f>VLOOKUP($D2940,'NI-Soc'!$B$1:$Q$2048,13,FALSE)</f>
        <v>0</v>
      </c>
      <c r="U2940" s="1214">
        <f>VLOOKUP($D2940,'NI-Soc'!$B$1:$Q$2048,16,FALSE)</f>
        <v>0</v>
      </c>
      <c r="V2940" s="1214" t="e">
        <f>VLOOKUP($D2940,'NI-Soc'!$B$1:$Q$2048,17,FALSE)</f>
        <v>#REF!</v>
      </c>
      <c r="W2940" s="1214" t="e">
        <f>VLOOKUP($D2940,'NI-Soc'!$B$1:$Q$2048,18,FALSE)</f>
        <v>#REF!</v>
      </c>
      <c r="X2940" s="1214" t="e">
        <f>VLOOKUP($D2940,'NI-Soc'!$B$1:$Q$2048,19,FALSE)</f>
        <v>#REF!</v>
      </c>
    </row>
    <row r="2941" spans="1:24" ht="27" hidden="1">
      <c r="A2941" s="508"/>
      <c r="B2941" s="508"/>
      <c r="C2941" s="508"/>
      <c r="D2941" s="1214" t="s">
        <v>1232</v>
      </c>
      <c r="E2941" s="1215" t="s">
        <v>3067</v>
      </c>
      <c r="F2941" s="1202"/>
      <c r="G2941" s="1202"/>
      <c r="H2941" s="1202"/>
      <c r="I2941" s="1202" t="s">
        <v>53</v>
      </c>
      <c r="J2941" s="1202"/>
      <c r="K2941" s="1202"/>
      <c r="L2941" s="1202"/>
      <c r="M2941" s="1202" t="s">
        <v>1225</v>
      </c>
      <c r="N2941" s="1203" t="s">
        <v>1233</v>
      </c>
      <c r="O2941" s="1203"/>
      <c r="P2941" s="1203"/>
      <c r="Q2941" s="1203"/>
      <c r="R2941" s="1203"/>
      <c r="S2941" s="1214">
        <f>VLOOKUP($D2941,'NI-Soc'!$B$1:$Q$2048,12,FALSE)</f>
        <v>0</v>
      </c>
      <c r="T2941" s="1214">
        <f>VLOOKUP($D2941,'NI-Soc'!$B$1:$Q$2048,13,FALSE)</f>
        <v>0</v>
      </c>
      <c r="U2941" s="1214">
        <f>VLOOKUP($D2941,'NI-Soc'!$B$1:$Q$2048,16,FALSE)</f>
        <v>0</v>
      </c>
      <c r="V2941" s="1214" t="e">
        <f>VLOOKUP($D2941,'NI-Soc'!$B$1:$Q$2048,17,FALSE)</f>
        <v>#REF!</v>
      </c>
      <c r="W2941" s="1214" t="e">
        <f>VLOOKUP($D2941,'NI-Soc'!$B$1:$Q$2048,18,FALSE)</f>
        <v>#REF!</v>
      </c>
      <c r="X2941" s="1214" t="e">
        <f>VLOOKUP($D2941,'NI-Soc'!$B$1:$Q$2048,19,FALSE)</f>
        <v>#REF!</v>
      </c>
    </row>
    <row r="2942" spans="1:24" ht="27">
      <c r="A2942" s="508"/>
      <c r="B2942" s="508"/>
      <c r="C2942" s="508"/>
      <c r="D2942" s="1214" t="s">
        <v>1234</v>
      </c>
      <c r="E2942" s="1215" t="s">
        <v>3067</v>
      </c>
      <c r="F2942" s="1202"/>
      <c r="G2942" s="1202"/>
      <c r="H2942" s="1202"/>
      <c r="I2942" s="1202" t="s">
        <v>53</v>
      </c>
      <c r="J2942" s="1202"/>
      <c r="K2942" s="1202"/>
      <c r="L2942" s="1202"/>
      <c r="M2942" s="1202" t="s">
        <v>1225</v>
      </c>
      <c r="N2942" s="1203" t="s">
        <v>1236</v>
      </c>
      <c r="O2942" s="1203"/>
      <c r="P2942" s="1203"/>
      <c r="Q2942" s="1203"/>
      <c r="R2942" s="1203"/>
      <c r="S2942" s="1214">
        <f>VLOOKUP($D2942,'NI-Soc'!$B$1:$Q$2048,12,FALSE)</f>
        <v>0</v>
      </c>
      <c r="T2942" s="1214">
        <f>VLOOKUP($D2942,'NI-Soc'!$B$1:$Q$2048,13,FALSE)</f>
        <v>0</v>
      </c>
      <c r="U2942" s="1214">
        <f>VLOOKUP($D2942,'NI-Soc'!$B$1:$Q$2048,16,FALSE)</f>
        <v>0</v>
      </c>
      <c r="V2942" s="1214" t="e">
        <f>VLOOKUP($D2942,'NI-Soc'!$B$1:$Q$2048,17,FALSE)</f>
        <v>#REF!</v>
      </c>
      <c r="W2942" s="1214" t="e">
        <f>VLOOKUP($D2942,'NI-Soc'!$B$1:$Q$2048,18,FALSE)</f>
        <v>#REF!</v>
      </c>
      <c r="X2942" s="1214" t="e">
        <f>VLOOKUP($D2942,'NI-Soc'!$B$1:$Q$2048,19,FALSE)</f>
        <v>#REF!</v>
      </c>
    </row>
    <row r="2943" spans="1:24" ht="27" hidden="1">
      <c r="A2943" s="508"/>
      <c r="B2943" s="508"/>
      <c r="C2943" s="508"/>
      <c r="D2943" s="1214" t="s">
        <v>1237</v>
      </c>
      <c r="E2943" s="1215" t="s">
        <v>3067</v>
      </c>
      <c r="F2943" s="1202"/>
      <c r="G2943" s="1202"/>
      <c r="H2943" s="1205"/>
      <c r="I2943" s="1202" t="s">
        <v>53</v>
      </c>
      <c r="J2943" s="1202"/>
      <c r="K2943" s="1202"/>
      <c r="L2943" s="1202"/>
      <c r="M2943" s="1202" t="s">
        <v>1225</v>
      </c>
      <c r="N2943" s="1203" t="s">
        <v>1239</v>
      </c>
      <c r="O2943" s="1203"/>
      <c r="P2943" s="1203"/>
      <c r="Q2943" s="1203"/>
      <c r="R2943" s="1203"/>
      <c r="S2943" s="1214">
        <f>VLOOKUP($D2943,'NI-Soc'!$B$1:$Q$2048,12,FALSE)</f>
        <v>0</v>
      </c>
      <c r="T2943" s="1214">
        <f>VLOOKUP($D2943,'NI-Soc'!$B$1:$Q$2048,13,FALSE)</f>
        <v>0</v>
      </c>
      <c r="U2943" s="1214">
        <f>VLOOKUP($D2943,'NI-Soc'!$B$1:$Q$2048,16,FALSE)</f>
        <v>0</v>
      </c>
      <c r="V2943" s="1214" t="e">
        <f>VLOOKUP($D2943,'NI-Soc'!$B$1:$Q$2048,17,FALSE)</f>
        <v>#REF!</v>
      </c>
      <c r="W2943" s="1214" t="e">
        <f>VLOOKUP($D2943,'NI-Soc'!$B$1:$Q$2048,18,FALSE)</f>
        <v>#REF!</v>
      </c>
      <c r="X2943" s="1214" t="e">
        <f>VLOOKUP($D2943,'NI-Soc'!$B$1:$Q$2048,19,FALSE)</f>
        <v>#REF!</v>
      </c>
    </row>
    <row r="2944" spans="1:24" ht="27" hidden="1">
      <c r="A2944" s="508"/>
      <c r="B2944" s="508"/>
      <c r="C2944" s="508"/>
      <c r="D2944" s="1214" t="s">
        <v>1240</v>
      </c>
      <c r="E2944" s="1215" t="s">
        <v>3067</v>
      </c>
      <c r="F2944" s="1202"/>
      <c r="G2944" s="1202"/>
      <c r="H2944" s="1205"/>
      <c r="I2944" s="1202" t="s">
        <v>53</v>
      </c>
      <c r="J2944" s="1202"/>
      <c r="K2944" s="1202"/>
      <c r="L2944" s="1202"/>
      <c r="M2944" s="1202" t="s">
        <v>1225</v>
      </c>
      <c r="N2944" s="1203" t="s">
        <v>1241</v>
      </c>
      <c r="O2944" s="1203"/>
      <c r="P2944" s="1203"/>
      <c r="Q2944" s="1203"/>
      <c r="R2944" s="1203"/>
      <c r="S2944" s="1214">
        <f>VLOOKUP($D2944,'NI-Soc'!$B$1:$Q$2048,12,FALSE)</f>
        <v>0</v>
      </c>
      <c r="T2944" s="1214">
        <f>VLOOKUP($D2944,'NI-Soc'!$B$1:$Q$2048,13,FALSE)</f>
        <v>0</v>
      </c>
      <c r="U2944" s="1214">
        <f>VLOOKUP($D2944,'NI-Soc'!$B$1:$Q$2048,16,FALSE)</f>
        <v>0</v>
      </c>
      <c r="V2944" s="1214" t="e">
        <f>VLOOKUP($D2944,'NI-Soc'!$B$1:$Q$2048,17,FALSE)</f>
        <v>#REF!</v>
      </c>
      <c r="W2944" s="1214" t="e">
        <f>VLOOKUP($D2944,'NI-Soc'!$B$1:$Q$2048,18,FALSE)</f>
        <v>#REF!</v>
      </c>
      <c r="X2944" s="1214" t="e">
        <f>VLOOKUP($D2944,'NI-Soc'!$B$1:$Q$2048,19,FALSE)</f>
        <v>#REF!</v>
      </c>
    </row>
    <row r="2945" spans="1:24" ht="27" hidden="1">
      <c r="A2945" s="508"/>
      <c r="B2945" s="508"/>
      <c r="C2945" s="508"/>
      <c r="D2945" s="1214" t="s">
        <v>1242</v>
      </c>
      <c r="E2945" s="1215" t="s">
        <v>3067</v>
      </c>
      <c r="F2945" s="1202"/>
      <c r="G2945" s="1202"/>
      <c r="H2945" s="1205"/>
      <c r="I2945" s="1202" t="s">
        <v>53</v>
      </c>
      <c r="J2945" s="1202"/>
      <c r="K2945" s="1202"/>
      <c r="L2945" s="1202"/>
      <c r="M2945" s="1202" t="s">
        <v>1225</v>
      </c>
      <c r="N2945" s="1203" t="s">
        <v>1243</v>
      </c>
      <c r="O2945" s="1203"/>
      <c r="P2945" s="1203"/>
      <c r="Q2945" s="1203"/>
      <c r="R2945" s="1203"/>
      <c r="S2945" s="1214">
        <f>VLOOKUP($D2945,'NI-Soc'!$B$1:$Q$2048,12,FALSE)</f>
        <v>0</v>
      </c>
      <c r="T2945" s="1214">
        <f>VLOOKUP($D2945,'NI-Soc'!$B$1:$Q$2048,13,FALSE)</f>
        <v>0</v>
      </c>
      <c r="U2945" s="1214">
        <f>VLOOKUP($D2945,'NI-Soc'!$B$1:$Q$2048,16,FALSE)</f>
        <v>0</v>
      </c>
      <c r="V2945" s="1214" t="e">
        <f>VLOOKUP($D2945,'NI-Soc'!$B$1:$Q$2048,17,FALSE)</f>
        <v>#REF!</v>
      </c>
      <c r="W2945" s="1214" t="e">
        <f>VLOOKUP($D2945,'NI-Soc'!$B$1:$Q$2048,18,FALSE)</f>
        <v>#REF!</v>
      </c>
      <c r="X2945" s="1214" t="e">
        <f>VLOOKUP($D2945,'NI-Soc'!$B$1:$Q$2048,19,FALSE)</f>
        <v>#REF!</v>
      </c>
    </row>
    <row r="2946" spans="1:24" ht="27" hidden="1">
      <c r="A2946" s="508"/>
      <c r="B2946" s="508"/>
      <c r="C2946" s="508"/>
      <c r="D2946" s="1214" t="s">
        <v>1244</v>
      </c>
      <c r="E2946" s="1215" t="s">
        <v>3067</v>
      </c>
      <c r="F2946" s="1202"/>
      <c r="G2946" s="1202"/>
      <c r="H2946" s="1205"/>
      <c r="I2946" s="1202" t="s">
        <v>53</v>
      </c>
      <c r="J2946" s="1202"/>
      <c r="K2946" s="1202"/>
      <c r="L2946" s="1202"/>
      <c r="M2946" s="1202" t="s">
        <v>1225</v>
      </c>
      <c r="N2946" s="1203" t="s">
        <v>1245</v>
      </c>
      <c r="O2946" s="1203"/>
      <c r="P2946" s="1203"/>
      <c r="Q2946" s="1203"/>
      <c r="R2946" s="1203"/>
      <c r="S2946" s="1214">
        <f>VLOOKUP($D2946,'NI-Soc'!$B$1:$Q$2048,12,FALSE)</f>
        <v>0</v>
      </c>
      <c r="T2946" s="1214">
        <f>VLOOKUP($D2946,'NI-Soc'!$B$1:$Q$2048,13,FALSE)</f>
        <v>0</v>
      </c>
      <c r="U2946" s="1214">
        <f>VLOOKUP($D2946,'NI-Soc'!$B$1:$Q$2048,16,FALSE)</f>
        <v>0</v>
      </c>
      <c r="V2946" s="1214" t="e">
        <f>VLOOKUP($D2946,'NI-Soc'!$B$1:$Q$2048,17,FALSE)</f>
        <v>#REF!</v>
      </c>
      <c r="W2946" s="1214" t="e">
        <f>VLOOKUP($D2946,'NI-Soc'!$B$1:$Q$2048,18,FALSE)</f>
        <v>#REF!</v>
      </c>
      <c r="X2946" s="1214" t="e">
        <f>VLOOKUP($D2946,'NI-Soc'!$B$1:$Q$2048,19,FALSE)</f>
        <v>#REF!</v>
      </c>
    </row>
    <row r="2947" spans="1:24" ht="27">
      <c r="A2947" s="508"/>
      <c r="B2947" s="508"/>
      <c r="C2947" s="508"/>
      <c r="D2947" s="1214" t="s">
        <v>1246</v>
      </c>
      <c r="E2947" s="1215" t="s">
        <v>3067</v>
      </c>
      <c r="F2947" s="1202"/>
      <c r="G2947" s="1202"/>
      <c r="H2947" s="1205"/>
      <c r="I2947" s="1202" t="s">
        <v>53</v>
      </c>
      <c r="J2947" s="1202"/>
      <c r="K2947" s="1202"/>
      <c r="L2947" s="1202"/>
      <c r="M2947" s="1202" t="s">
        <v>1225</v>
      </c>
      <c r="N2947" s="1203" t="s">
        <v>1248</v>
      </c>
      <c r="O2947" s="1203"/>
      <c r="P2947" s="1203"/>
      <c r="Q2947" s="1203"/>
      <c r="R2947" s="1203"/>
      <c r="S2947" s="1214">
        <f>VLOOKUP($D2947,'NI-Soc'!$B$1:$Q$2048,12,FALSE)</f>
        <v>0</v>
      </c>
      <c r="T2947" s="1214">
        <f>VLOOKUP($D2947,'NI-Soc'!$B$1:$Q$2048,13,FALSE)</f>
        <v>0</v>
      </c>
      <c r="U2947" s="1214">
        <f>VLOOKUP($D2947,'NI-Soc'!$B$1:$Q$2048,16,FALSE)</f>
        <v>0</v>
      </c>
      <c r="V2947" s="1214" t="e">
        <f>VLOOKUP($D2947,'NI-Soc'!$B$1:$Q$2048,17,FALSE)</f>
        <v>#REF!</v>
      </c>
      <c r="W2947" s="1214" t="e">
        <f>VLOOKUP($D2947,'NI-Soc'!$B$1:$Q$2048,18,FALSE)</f>
        <v>#REF!</v>
      </c>
      <c r="X2947" s="1214" t="e">
        <f>VLOOKUP($D2947,'NI-Soc'!$B$1:$Q$2048,19,FALSE)</f>
        <v>#REF!</v>
      </c>
    </row>
    <row r="2948" spans="1:24" hidden="1">
      <c r="A2948" s="508"/>
      <c r="B2948" s="508"/>
      <c r="C2948" s="508"/>
      <c r="D2948" s="1214" t="s">
        <v>1249</v>
      </c>
      <c r="E2948" s="1215" t="s">
        <v>3067</v>
      </c>
      <c r="F2948" s="1202"/>
      <c r="G2948" s="1202"/>
      <c r="H2948" s="1202"/>
      <c r="I2948" s="1202" t="s">
        <v>71</v>
      </c>
      <c r="J2948" s="1202"/>
      <c r="K2948" s="1202"/>
      <c r="L2948" s="1202"/>
      <c r="M2948" s="1202"/>
      <c r="N2948" s="1203" t="s">
        <v>1250</v>
      </c>
      <c r="O2948" s="1203"/>
      <c r="P2948" s="1203"/>
      <c r="Q2948" s="1203"/>
      <c r="R2948" s="1203"/>
      <c r="S2948" s="1214">
        <f>VLOOKUP($D2948,'NI-Soc'!$B$1:$Q$2048,12,FALSE)</f>
        <v>0</v>
      </c>
      <c r="T2948" s="1214">
        <f>VLOOKUP($D2948,'NI-Soc'!$B$1:$Q$2048,13,FALSE)</f>
        <v>0</v>
      </c>
      <c r="U2948" s="1214">
        <f>VLOOKUP($D2948,'NI-Soc'!$B$1:$Q$2048,16,FALSE)</f>
        <v>0</v>
      </c>
      <c r="V2948" s="1214" t="e">
        <f>VLOOKUP($D2948,'NI-Soc'!$B$1:$Q$2048,17,FALSE)</f>
        <v>#REF!</v>
      </c>
      <c r="W2948" s="1214" t="e">
        <f>VLOOKUP($D2948,'NI-Soc'!$B$1:$Q$2048,18,FALSE)</f>
        <v>#REF!</v>
      </c>
      <c r="X2948" s="1214" t="e">
        <f>VLOOKUP($D2948,'NI-Soc'!$B$1:$Q$2048,19,FALSE)</f>
        <v>#REF!</v>
      </c>
    </row>
    <row r="2949" spans="1:24" ht="27" hidden="1">
      <c r="A2949" s="508"/>
      <c r="B2949" s="508"/>
      <c r="C2949" s="508"/>
      <c r="D2949" s="1214" t="s">
        <v>1251</v>
      </c>
      <c r="E2949" s="1215" t="s">
        <v>3067</v>
      </c>
      <c r="F2949" s="1202" t="s">
        <v>157</v>
      </c>
      <c r="G2949" s="1202"/>
      <c r="H2949" s="1202"/>
      <c r="I2949" s="1202" t="s">
        <v>53</v>
      </c>
      <c r="J2949" s="1202"/>
      <c r="K2949" s="1202"/>
      <c r="L2949" s="1202"/>
      <c r="M2949" s="1202" t="s">
        <v>1254</v>
      </c>
      <c r="N2949" s="1203" t="s">
        <v>1255</v>
      </c>
      <c r="O2949" s="1203"/>
      <c r="P2949" s="1203"/>
      <c r="Q2949" s="1203"/>
      <c r="R2949" s="1203"/>
      <c r="S2949" s="1214">
        <f>VLOOKUP($D2949,'NI-Soc'!$B$1:$Q$2048,12,FALSE)</f>
        <v>0</v>
      </c>
      <c r="T2949" s="1214">
        <f>VLOOKUP($D2949,'NI-Soc'!$B$1:$Q$2048,13,FALSE)</f>
        <v>0</v>
      </c>
      <c r="U2949" s="1214">
        <f>VLOOKUP($D2949,'NI-Soc'!$B$1:$Q$2048,16,FALSE)</f>
        <v>0</v>
      </c>
      <c r="V2949" s="1214" t="e">
        <f>VLOOKUP($D2949,'NI-Soc'!$B$1:$Q$2048,17,FALSE)</f>
        <v>#REF!</v>
      </c>
      <c r="W2949" s="1214" t="e">
        <f>VLOOKUP($D2949,'NI-Soc'!$B$1:$Q$2048,18,FALSE)</f>
        <v>#REF!</v>
      </c>
      <c r="X2949" s="1214" t="e">
        <f>VLOOKUP($D2949,'NI-Soc'!$B$1:$Q$2048,19,FALSE)</f>
        <v>#REF!</v>
      </c>
    </row>
    <row r="2950" spans="1:24" ht="27" hidden="1">
      <c r="A2950" s="508"/>
      <c r="B2950" s="508"/>
      <c r="C2950" s="508"/>
      <c r="D2950" s="1214" t="s">
        <v>1256</v>
      </c>
      <c r="E2950" s="1215" t="s">
        <v>3067</v>
      </c>
      <c r="F2950" s="1202"/>
      <c r="G2950" s="1202"/>
      <c r="H2950" s="1202"/>
      <c r="I2950" s="1202" t="s">
        <v>53</v>
      </c>
      <c r="J2950" s="1202"/>
      <c r="K2950" s="1202"/>
      <c r="L2950" s="1202"/>
      <c r="M2950" s="1202" t="s">
        <v>1254</v>
      </c>
      <c r="N2950" s="1203" t="s">
        <v>1258</v>
      </c>
      <c r="O2950" s="1203"/>
      <c r="P2950" s="1203"/>
      <c r="Q2950" s="1203"/>
      <c r="R2950" s="1203"/>
      <c r="S2950" s="1214">
        <f>VLOOKUP($D2950,'NI-Soc'!$B$1:$Q$2048,12,FALSE)</f>
        <v>0</v>
      </c>
      <c r="T2950" s="1214">
        <f>VLOOKUP($D2950,'NI-Soc'!$B$1:$Q$2048,13,FALSE)</f>
        <v>0</v>
      </c>
      <c r="U2950" s="1214">
        <f>VLOOKUP($D2950,'NI-Soc'!$B$1:$Q$2048,16,FALSE)</f>
        <v>0</v>
      </c>
      <c r="V2950" s="1214" t="e">
        <f>VLOOKUP($D2950,'NI-Soc'!$B$1:$Q$2048,17,FALSE)</f>
        <v>#REF!</v>
      </c>
      <c r="W2950" s="1214" t="e">
        <f>VLOOKUP($D2950,'NI-Soc'!$B$1:$Q$2048,18,FALSE)</f>
        <v>#REF!</v>
      </c>
      <c r="X2950" s="1214" t="e">
        <f>VLOOKUP($D2950,'NI-Soc'!$B$1:$Q$2048,19,FALSE)</f>
        <v>#REF!</v>
      </c>
    </row>
    <row r="2951" spans="1:24" ht="27" hidden="1">
      <c r="A2951" s="508"/>
      <c r="B2951" s="508"/>
      <c r="C2951" s="508"/>
      <c r="D2951" s="1214" t="s">
        <v>1259</v>
      </c>
      <c r="E2951" s="1215" t="s">
        <v>3067</v>
      </c>
      <c r="F2951" s="1202" t="s">
        <v>157</v>
      </c>
      <c r="G2951" s="1202"/>
      <c r="H2951" s="1202"/>
      <c r="I2951" s="1202" t="s">
        <v>53</v>
      </c>
      <c r="J2951" s="1202"/>
      <c r="K2951" s="1202"/>
      <c r="L2951" s="1202"/>
      <c r="M2951" s="1202" t="s">
        <v>1254</v>
      </c>
      <c r="N2951" s="1203" t="s">
        <v>1260</v>
      </c>
      <c r="O2951" s="1203"/>
      <c r="P2951" s="1203"/>
      <c r="Q2951" s="1203"/>
      <c r="R2951" s="1203"/>
      <c r="S2951" s="1214">
        <f>VLOOKUP($D2951,'NI-Soc'!$B$1:$Q$2048,12,FALSE)</f>
        <v>0</v>
      </c>
      <c r="T2951" s="1214">
        <f>VLOOKUP($D2951,'NI-Soc'!$B$1:$Q$2048,13,FALSE)</f>
        <v>0</v>
      </c>
      <c r="U2951" s="1214">
        <f>VLOOKUP($D2951,'NI-Soc'!$B$1:$Q$2048,16,FALSE)</f>
        <v>0</v>
      </c>
      <c r="V2951" s="1214" t="e">
        <f>VLOOKUP($D2951,'NI-Soc'!$B$1:$Q$2048,17,FALSE)</f>
        <v>#REF!</v>
      </c>
      <c r="W2951" s="1214" t="e">
        <f>VLOOKUP($D2951,'NI-Soc'!$B$1:$Q$2048,18,FALSE)</f>
        <v>#REF!</v>
      </c>
      <c r="X2951" s="1214" t="e">
        <f>VLOOKUP($D2951,'NI-Soc'!$B$1:$Q$2048,19,FALSE)</f>
        <v>#REF!</v>
      </c>
    </row>
    <row r="2952" spans="1:24" ht="27" hidden="1">
      <c r="A2952" s="508"/>
      <c r="B2952" s="508"/>
      <c r="C2952" s="508"/>
      <c r="D2952" s="1214" t="s">
        <v>1261</v>
      </c>
      <c r="E2952" s="1215" t="s">
        <v>3067</v>
      </c>
      <c r="F2952" s="1202"/>
      <c r="G2952" s="1202"/>
      <c r="H2952" s="1202"/>
      <c r="I2952" s="1202" t="s">
        <v>53</v>
      </c>
      <c r="J2952" s="1202"/>
      <c r="K2952" s="1202"/>
      <c r="L2952" s="1202"/>
      <c r="M2952" s="1202" t="s">
        <v>1254</v>
      </c>
      <c r="N2952" s="1203" t="s">
        <v>1262</v>
      </c>
      <c r="O2952" s="1203"/>
      <c r="P2952" s="1203"/>
      <c r="Q2952" s="1203"/>
      <c r="R2952" s="1203"/>
      <c r="S2952" s="1214">
        <f>VLOOKUP($D2952,'NI-Soc'!$B$1:$Q$2048,12,FALSE)</f>
        <v>0</v>
      </c>
      <c r="T2952" s="1214">
        <f>VLOOKUP($D2952,'NI-Soc'!$B$1:$Q$2048,13,FALSE)</f>
        <v>0</v>
      </c>
      <c r="U2952" s="1214">
        <f>VLOOKUP($D2952,'NI-Soc'!$B$1:$Q$2048,16,FALSE)</f>
        <v>0</v>
      </c>
      <c r="V2952" s="1214" t="e">
        <f>VLOOKUP($D2952,'NI-Soc'!$B$1:$Q$2048,17,FALSE)</f>
        <v>#REF!</v>
      </c>
      <c r="W2952" s="1214" t="e">
        <f>VLOOKUP($D2952,'NI-Soc'!$B$1:$Q$2048,18,FALSE)</f>
        <v>#REF!</v>
      </c>
      <c r="X2952" s="1214" t="e">
        <f>VLOOKUP($D2952,'NI-Soc'!$B$1:$Q$2048,19,FALSE)</f>
        <v>#REF!</v>
      </c>
    </row>
    <row r="2953" spans="1:24" ht="27" hidden="1">
      <c r="A2953" s="508"/>
      <c r="B2953" s="508"/>
      <c r="C2953" s="508"/>
      <c r="D2953" s="1214" t="s">
        <v>1263</v>
      </c>
      <c r="E2953" s="1215" t="s">
        <v>3067</v>
      </c>
      <c r="F2953" s="1202" t="s">
        <v>157</v>
      </c>
      <c r="G2953" s="1202"/>
      <c r="H2953" s="1202"/>
      <c r="I2953" s="1202" t="s">
        <v>53</v>
      </c>
      <c r="J2953" s="1202"/>
      <c r="K2953" s="1202"/>
      <c r="L2953" s="1202"/>
      <c r="M2953" s="1202" t="s">
        <v>1254</v>
      </c>
      <c r="N2953" s="1203" t="s">
        <v>1264</v>
      </c>
      <c r="O2953" s="1203"/>
      <c r="P2953" s="1203"/>
      <c r="Q2953" s="1203"/>
      <c r="R2953" s="1203"/>
      <c r="S2953" s="1214">
        <f>VLOOKUP($D2953,'NI-Soc'!$B$1:$Q$2048,12,FALSE)</f>
        <v>0</v>
      </c>
      <c r="T2953" s="1214">
        <f>VLOOKUP($D2953,'NI-Soc'!$B$1:$Q$2048,13,FALSE)</f>
        <v>0</v>
      </c>
      <c r="U2953" s="1214">
        <f>VLOOKUP($D2953,'NI-Soc'!$B$1:$Q$2048,16,FALSE)</f>
        <v>0</v>
      </c>
      <c r="V2953" s="1214" t="e">
        <f>VLOOKUP($D2953,'NI-Soc'!$B$1:$Q$2048,17,FALSE)</f>
        <v>#REF!</v>
      </c>
      <c r="W2953" s="1214" t="e">
        <f>VLOOKUP($D2953,'NI-Soc'!$B$1:$Q$2048,18,FALSE)</f>
        <v>#REF!</v>
      </c>
      <c r="X2953" s="1214" t="e">
        <f>VLOOKUP($D2953,'NI-Soc'!$B$1:$Q$2048,19,FALSE)</f>
        <v>#REF!</v>
      </c>
    </row>
    <row r="2954" spans="1:24">
      <c r="A2954" s="508"/>
      <c r="B2954" s="508"/>
      <c r="C2954" s="508"/>
      <c r="D2954" s="1214" t="s">
        <v>1265</v>
      </c>
      <c r="E2954" s="1215" t="s">
        <v>3067</v>
      </c>
      <c r="F2954" s="1202" t="s">
        <v>295</v>
      </c>
      <c r="G2954" s="1202"/>
      <c r="H2954" s="1202"/>
      <c r="I2954" s="1202" t="s">
        <v>53</v>
      </c>
      <c r="J2954" s="1202"/>
      <c r="K2954" s="1202"/>
      <c r="L2954" s="1202"/>
      <c r="M2954" s="1202" t="s">
        <v>1254</v>
      </c>
      <c r="N2954" s="1203" t="s">
        <v>1267</v>
      </c>
      <c r="O2954" s="1203"/>
      <c r="P2954" s="1203"/>
      <c r="Q2954" s="1203"/>
      <c r="R2954" s="1203"/>
      <c r="S2954" s="1214">
        <f>VLOOKUP($D2954,'NI-Soc'!$B$1:$Q$2048,12,FALSE)</f>
        <v>0</v>
      </c>
      <c r="T2954" s="1214">
        <f>VLOOKUP($D2954,'NI-Soc'!$B$1:$Q$2048,13,FALSE)</f>
        <v>0</v>
      </c>
      <c r="U2954" s="1214">
        <f>VLOOKUP($D2954,'NI-Soc'!$B$1:$Q$2048,16,FALSE)</f>
        <v>0</v>
      </c>
      <c r="V2954" s="1214" t="e">
        <f>VLOOKUP($D2954,'NI-Soc'!$B$1:$Q$2048,17,FALSE)</f>
        <v>#REF!</v>
      </c>
      <c r="W2954" s="1214" t="e">
        <f>VLOOKUP($D2954,'NI-Soc'!$B$1:$Q$2048,18,FALSE)</f>
        <v>#REF!</v>
      </c>
      <c r="X2954" s="1214" t="e">
        <f>VLOOKUP($D2954,'NI-Soc'!$B$1:$Q$2048,19,FALSE)</f>
        <v>#REF!</v>
      </c>
    </row>
    <row r="2955" spans="1:24" ht="27" hidden="1">
      <c r="A2955" s="508"/>
      <c r="B2955" s="508"/>
      <c r="C2955" s="508"/>
      <c r="D2955" s="1214" t="s">
        <v>1268</v>
      </c>
      <c r="E2955" s="1215" t="s">
        <v>3067</v>
      </c>
      <c r="F2955" s="1202"/>
      <c r="G2955" s="1202"/>
      <c r="H2955" s="1202"/>
      <c r="I2955" s="1202" t="s">
        <v>53</v>
      </c>
      <c r="J2955" s="1202"/>
      <c r="K2955" s="1202"/>
      <c r="L2955" s="1202"/>
      <c r="M2955" s="1202" t="s">
        <v>1254</v>
      </c>
      <c r="N2955" s="1203" t="s">
        <v>1270</v>
      </c>
      <c r="O2955" s="1203"/>
      <c r="P2955" s="1203"/>
      <c r="Q2955" s="1203"/>
      <c r="R2955" s="1203"/>
      <c r="S2955" s="1214">
        <f>VLOOKUP($D2955,'NI-Soc'!$B$1:$Q$2048,12,FALSE)</f>
        <v>0</v>
      </c>
      <c r="T2955" s="1214">
        <f>VLOOKUP($D2955,'NI-Soc'!$B$1:$Q$2048,13,FALSE)</f>
        <v>0</v>
      </c>
      <c r="U2955" s="1214">
        <f>VLOOKUP($D2955,'NI-Soc'!$B$1:$Q$2048,16,FALSE)</f>
        <v>0</v>
      </c>
      <c r="V2955" s="1214" t="e">
        <f>VLOOKUP($D2955,'NI-Soc'!$B$1:$Q$2048,17,FALSE)</f>
        <v>#REF!</v>
      </c>
      <c r="W2955" s="1214" t="e">
        <f>VLOOKUP($D2955,'NI-Soc'!$B$1:$Q$2048,18,FALSE)</f>
        <v>#REF!</v>
      </c>
      <c r="X2955" s="1214" t="e">
        <f>VLOOKUP($D2955,'NI-Soc'!$B$1:$Q$2048,19,FALSE)</f>
        <v>#REF!</v>
      </c>
    </row>
    <row r="2956" spans="1:24" ht="27" hidden="1">
      <c r="A2956" s="508"/>
      <c r="B2956" s="508"/>
      <c r="C2956" s="508"/>
      <c r="D2956" s="1214" t="s">
        <v>1271</v>
      </c>
      <c r="E2956" s="1215" t="s">
        <v>3067</v>
      </c>
      <c r="F2956" s="1202"/>
      <c r="G2956" s="1202"/>
      <c r="H2956" s="1202"/>
      <c r="I2956" s="1202" t="s">
        <v>53</v>
      </c>
      <c r="J2956" s="1202"/>
      <c r="K2956" s="1202"/>
      <c r="L2956" s="1202"/>
      <c r="M2956" s="1202" t="s">
        <v>1254</v>
      </c>
      <c r="N2956" s="1203" t="s">
        <v>1272</v>
      </c>
      <c r="O2956" s="1203"/>
      <c r="P2956" s="1203"/>
      <c r="Q2956" s="1203"/>
      <c r="R2956" s="1203"/>
      <c r="S2956" s="1214">
        <f>VLOOKUP($D2956,'NI-Soc'!$B$1:$Q$2048,12,FALSE)</f>
        <v>0</v>
      </c>
      <c r="T2956" s="1214">
        <f>VLOOKUP($D2956,'NI-Soc'!$B$1:$Q$2048,13,FALSE)</f>
        <v>0</v>
      </c>
      <c r="U2956" s="1214">
        <f>VLOOKUP($D2956,'NI-Soc'!$B$1:$Q$2048,16,FALSE)</f>
        <v>0</v>
      </c>
      <c r="V2956" s="1214" t="e">
        <f>VLOOKUP($D2956,'NI-Soc'!$B$1:$Q$2048,17,FALSE)</f>
        <v>#REF!</v>
      </c>
      <c r="W2956" s="1214" t="e">
        <f>VLOOKUP($D2956,'NI-Soc'!$B$1:$Q$2048,18,FALSE)</f>
        <v>#REF!</v>
      </c>
      <c r="X2956" s="1214" t="e">
        <f>VLOOKUP($D2956,'NI-Soc'!$B$1:$Q$2048,19,FALSE)</f>
        <v>#REF!</v>
      </c>
    </row>
    <row r="2957" spans="1:24" ht="27" hidden="1">
      <c r="A2957" s="508"/>
      <c r="B2957" s="508"/>
      <c r="C2957" s="508"/>
      <c r="D2957" s="1214" t="s">
        <v>1273</v>
      </c>
      <c r="E2957" s="1215" t="s">
        <v>3067</v>
      </c>
      <c r="F2957" s="1202"/>
      <c r="G2957" s="1202"/>
      <c r="H2957" s="1202"/>
      <c r="I2957" s="1202" t="s">
        <v>53</v>
      </c>
      <c r="J2957" s="1202"/>
      <c r="K2957" s="1202"/>
      <c r="L2957" s="1202"/>
      <c r="M2957" s="1202" t="s">
        <v>1254</v>
      </c>
      <c r="N2957" s="1203" t="s">
        <v>1274</v>
      </c>
      <c r="O2957" s="1203"/>
      <c r="P2957" s="1203"/>
      <c r="Q2957" s="1203"/>
      <c r="R2957" s="1203"/>
      <c r="S2957" s="1214">
        <f>VLOOKUP($D2957,'NI-Soc'!$B$1:$Q$2048,12,FALSE)</f>
        <v>0</v>
      </c>
      <c r="T2957" s="1214">
        <f>VLOOKUP($D2957,'NI-Soc'!$B$1:$Q$2048,13,FALSE)</f>
        <v>0</v>
      </c>
      <c r="U2957" s="1214">
        <f>VLOOKUP($D2957,'NI-Soc'!$B$1:$Q$2048,16,FALSE)</f>
        <v>0</v>
      </c>
      <c r="V2957" s="1214" t="e">
        <f>VLOOKUP($D2957,'NI-Soc'!$B$1:$Q$2048,17,FALSE)</f>
        <v>#REF!</v>
      </c>
      <c r="W2957" s="1214" t="e">
        <f>VLOOKUP($D2957,'NI-Soc'!$B$1:$Q$2048,18,FALSE)</f>
        <v>#REF!</v>
      </c>
      <c r="X2957" s="1214" t="e">
        <f>VLOOKUP($D2957,'NI-Soc'!$B$1:$Q$2048,19,FALSE)</f>
        <v>#REF!</v>
      </c>
    </row>
    <row r="2958" spans="1:24" ht="27" hidden="1">
      <c r="A2958" s="508"/>
      <c r="B2958" s="508"/>
      <c r="C2958" s="508"/>
      <c r="D2958" s="1214" t="s">
        <v>1275</v>
      </c>
      <c r="E2958" s="1215" t="s">
        <v>3067</v>
      </c>
      <c r="F2958" s="1202"/>
      <c r="G2958" s="1202"/>
      <c r="H2958" s="1202"/>
      <c r="I2958" s="1202" t="s">
        <v>53</v>
      </c>
      <c r="J2958" s="1202"/>
      <c r="K2958" s="1202"/>
      <c r="L2958" s="1202"/>
      <c r="M2958" s="1202" t="s">
        <v>1254</v>
      </c>
      <c r="N2958" s="1203" t="s">
        <v>1276</v>
      </c>
      <c r="O2958" s="1203"/>
      <c r="P2958" s="1203"/>
      <c r="Q2958" s="1203"/>
      <c r="R2958" s="1203"/>
      <c r="S2958" s="1214">
        <f>VLOOKUP($D2958,'NI-Soc'!$B$1:$Q$2048,12,FALSE)</f>
        <v>0</v>
      </c>
      <c r="T2958" s="1214">
        <f>VLOOKUP($D2958,'NI-Soc'!$B$1:$Q$2048,13,FALSE)</f>
        <v>0</v>
      </c>
      <c r="U2958" s="1214">
        <f>VLOOKUP($D2958,'NI-Soc'!$B$1:$Q$2048,16,FALSE)</f>
        <v>0</v>
      </c>
      <c r="V2958" s="1214" t="e">
        <f>VLOOKUP($D2958,'NI-Soc'!$B$1:$Q$2048,17,FALSE)</f>
        <v>#REF!</v>
      </c>
      <c r="W2958" s="1214" t="e">
        <f>VLOOKUP($D2958,'NI-Soc'!$B$1:$Q$2048,18,FALSE)</f>
        <v>#REF!</v>
      </c>
      <c r="X2958" s="1214" t="e">
        <f>VLOOKUP($D2958,'NI-Soc'!$B$1:$Q$2048,19,FALSE)</f>
        <v>#REF!</v>
      </c>
    </row>
    <row r="2959" spans="1:24" ht="27" hidden="1">
      <c r="A2959" s="508"/>
      <c r="B2959" s="508"/>
      <c r="C2959" s="508"/>
      <c r="D2959" s="1214" t="s">
        <v>1277</v>
      </c>
      <c r="E2959" s="1215" t="s">
        <v>3067</v>
      </c>
      <c r="F2959" s="1202"/>
      <c r="G2959" s="1202"/>
      <c r="H2959" s="1202"/>
      <c r="I2959" s="1202" t="s">
        <v>53</v>
      </c>
      <c r="J2959" s="1202"/>
      <c r="K2959" s="1202"/>
      <c r="L2959" s="1202"/>
      <c r="M2959" s="1202" t="s">
        <v>1254</v>
      </c>
      <c r="N2959" s="1203" t="s">
        <v>1278</v>
      </c>
      <c r="O2959" s="1203"/>
      <c r="P2959" s="1203"/>
      <c r="Q2959" s="1203"/>
      <c r="R2959" s="1203"/>
      <c r="S2959" s="1214">
        <f>VLOOKUP($D2959,'NI-Soc'!$B$1:$Q$2048,12,FALSE)</f>
        <v>0</v>
      </c>
      <c r="T2959" s="1214">
        <f>VLOOKUP($D2959,'NI-Soc'!$B$1:$Q$2048,13,FALSE)</f>
        <v>0</v>
      </c>
      <c r="U2959" s="1214">
        <f>VLOOKUP($D2959,'NI-Soc'!$B$1:$Q$2048,16,FALSE)</f>
        <v>0</v>
      </c>
      <c r="V2959" s="1214" t="e">
        <f>VLOOKUP($D2959,'NI-Soc'!$B$1:$Q$2048,17,FALSE)</f>
        <v>#REF!</v>
      </c>
      <c r="W2959" s="1214" t="e">
        <f>VLOOKUP($D2959,'NI-Soc'!$B$1:$Q$2048,18,FALSE)</f>
        <v>#REF!</v>
      </c>
      <c r="X2959" s="1214" t="e">
        <f>VLOOKUP($D2959,'NI-Soc'!$B$1:$Q$2048,19,FALSE)</f>
        <v>#REF!</v>
      </c>
    </row>
    <row r="2960" spans="1:24" ht="27" hidden="1">
      <c r="A2960" s="508"/>
      <c r="B2960" s="508"/>
      <c r="C2960" s="508"/>
      <c r="D2960" s="1214" t="s">
        <v>1279</v>
      </c>
      <c r="E2960" s="1215" t="s">
        <v>3067</v>
      </c>
      <c r="F2960" s="1202"/>
      <c r="G2960" s="1202"/>
      <c r="H2960" s="1202"/>
      <c r="I2960" s="1202" t="s">
        <v>53</v>
      </c>
      <c r="J2960" s="1202"/>
      <c r="K2960" s="1202"/>
      <c r="L2960" s="1202"/>
      <c r="M2960" s="1202" t="s">
        <v>1254</v>
      </c>
      <c r="N2960" s="1203" t="s">
        <v>1280</v>
      </c>
      <c r="O2960" s="1203"/>
      <c r="P2960" s="1203"/>
      <c r="Q2960" s="1203"/>
      <c r="R2960" s="1203"/>
      <c r="S2960" s="1214">
        <f>VLOOKUP($D2960,'NI-Soc'!$B$1:$Q$2048,12,FALSE)</f>
        <v>0</v>
      </c>
      <c r="T2960" s="1214">
        <f>VLOOKUP($D2960,'NI-Soc'!$B$1:$Q$2048,13,FALSE)</f>
        <v>0</v>
      </c>
      <c r="U2960" s="1214">
        <f>VLOOKUP($D2960,'NI-Soc'!$B$1:$Q$2048,16,FALSE)</f>
        <v>0</v>
      </c>
      <c r="V2960" s="1214" t="e">
        <f>VLOOKUP($D2960,'NI-Soc'!$B$1:$Q$2048,17,FALSE)</f>
        <v>#REF!</v>
      </c>
      <c r="W2960" s="1214" t="e">
        <f>VLOOKUP($D2960,'NI-Soc'!$B$1:$Q$2048,18,FALSE)</f>
        <v>#REF!</v>
      </c>
      <c r="X2960" s="1214" t="e">
        <f>VLOOKUP($D2960,'NI-Soc'!$B$1:$Q$2048,19,FALSE)</f>
        <v>#REF!</v>
      </c>
    </row>
    <row r="2961" spans="1:24" ht="40.5" hidden="1">
      <c r="A2961" s="508"/>
      <c r="B2961" s="508"/>
      <c r="C2961" s="508"/>
      <c r="D2961" s="1214" t="s">
        <v>1281</v>
      </c>
      <c r="E2961" s="1215" t="s">
        <v>3067</v>
      </c>
      <c r="F2961" s="1202" t="s">
        <v>157</v>
      </c>
      <c r="G2961" s="1202"/>
      <c r="H2961" s="1202"/>
      <c r="I2961" s="1202" t="s">
        <v>53</v>
      </c>
      <c r="J2961" s="1202"/>
      <c r="K2961" s="1202"/>
      <c r="L2961" s="1202"/>
      <c r="M2961" s="1202" t="s">
        <v>1254</v>
      </c>
      <c r="N2961" s="1203" t="s">
        <v>1282</v>
      </c>
      <c r="O2961" s="1203"/>
      <c r="P2961" s="1203"/>
      <c r="Q2961" s="1203"/>
      <c r="R2961" s="1203"/>
      <c r="S2961" s="1214">
        <f>VLOOKUP($D2961,'NI-Soc'!$B$1:$Q$2048,12,FALSE)</f>
        <v>0</v>
      </c>
      <c r="T2961" s="1214">
        <f>VLOOKUP($D2961,'NI-Soc'!$B$1:$Q$2048,13,FALSE)</f>
        <v>0</v>
      </c>
      <c r="U2961" s="1214">
        <f>VLOOKUP($D2961,'NI-Soc'!$B$1:$Q$2048,16,FALSE)</f>
        <v>0</v>
      </c>
      <c r="V2961" s="1214" t="e">
        <f>VLOOKUP($D2961,'NI-Soc'!$B$1:$Q$2048,17,FALSE)</f>
        <v>#REF!</v>
      </c>
      <c r="W2961" s="1214" t="e">
        <f>VLOOKUP($D2961,'NI-Soc'!$B$1:$Q$2048,18,FALSE)</f>
        <v>#REF!</v>
      </c>
      <c r="X2961" s="1214" t="e">
        <f>VLOOKUP($D2961,'NI-Soc'!$B$1:$Q$2048,19,FALSE)</f>
        <v>#REF!</v>
      </c>
    </row>
    <row r="2962" spans="1:24" ht="40.5" hidden="1">
      <c r="A2962" s="508"/>
      <c r="B2962" s="508"/>
      <c r="C2962" s="508"/>
      <c r="D2962" s="1214" t="s">
        <v>1283</v>
      </c>
      <c r="E2962" s="1215" t="s">
        <v>3067</v>
      </c>
      <c r="F2962" s="1202"/>
      <c r="G2962" s="1202"/>
      <c r="H2962" s="1202"/>
      <c r="I2962" s="1202" t="s">
        <v>53</v>
      </c>
      <c r="J2962" s="1202"/>
      <c r="K2962" s="1202"/>
      <c r="L2962" s="1202"/>
      <c r="M2962" s="1202" t="s">
        <v>1254</v>
      </c>
      <c r="N2962" s="1203" t="s">
        <v>1284</v>
      </c>
      <c r="O2962" s="1203"/>
      <c r="P2962" s="1203"/>
      <c r="Q2962" s="1203"/>
      <c r="R2962" s="1203"/>
      <c r="S2962" s="1214">
        <f>VLOOKUP($D2962,'NI-Soc'!$B$1:$Q$2048,12,FALSE)</f>
        <v>0</v>
      </c>
      <c r="T2962" s="1214">
        <f>VLOOKUP($D2962,'NI-Soc'!$B$1:$Q$2048,13,FALSE)</f>
        <v>0</v>
      </c>
      <c r="U2962" s="1214">
        <f>VLOOKUP($D2962,'NI-Soc'!$B$1:$Q$2048,16,FALSE)</f>
        <v>0</v>
      </c>
      <c r="V2962" s="1214" t="e">
        <f>VLOOKUP($D2962,'NI-Soc'!$B$1:$Q$2048,17,FALSE)</f>
        <v>#REF!</v>
      </c>
      <c r="W2962" s="1214" t="e">
        <f>VLOOKUP($D2962,'NI-Soc'!$B$1:$Q$2048,18,FALSE)</f>
        <v>#REF!</v>
      </c>
      <c r="X2962" s="1214" t="e">
        <f>VLOOKUP($D2962,'NI-Soc'!$B$1:$Q$2048,19,FALSE)</f>
        <v>#REF!</v>
      </c>
    </row>
    <row r="2963" spans="1:24" ht="40.5" hidden="1">
      <c r="A2963" s="508"/>
      <c r="B2963" s="508"/>
      <c r="C2963" s="508"/>
      <c r="D2963" s="1214" t="s">
        <v>1285</v>
      </c>
      <c r="E2963" s="1215" t="s">
        <v>3067</v>
      </c>
      <c r="F2963" s="1202" t="s">
        <v>157</v>
      </c>
      <c r="G2963" s="1202"/>
      <c r="H2963" s="1202"/>
      <c r="I2963" s="1202" t="s">
        <v>53</v>
      </c>
      <c r="J2963" s="1202"/>
      <c r="K2963" s="1202"/>
      <c r="L2963" s="1202"/>
      <c r="M2963" s="1202" t="s">
        <v>1254</v>
      </c>
      <c r="N2963" s="1203" t="s">
        <v>1286</v>
      </c>
      <c r="O2963" s="1203"/>
      <c r="P2963" s="1203"/>
      <c r="Q2963" s="1203"/>
      <c r="R2963" s="1203"/>
      <c r="S2963" s="1214">
        <f>VLOOKUP($D2963,'NI-Soc'!$B$1:$Q$2048,12,FALSE)</f>
        <v>0</v>
      </c>
      <c r="T2963" s="1214">
        <f>VLOOKUP($D2963,'NI-Soc'!$B$1:$Q$2048,13,FALSE)</f>
        <v>0</v>
      </c>
      <c r="U2963" s="1214">
        <f>VLOOKUP($D2963,'NI-Soc'!$B$1:$Q$2048,16,FALSE)</f>
        <v>0</v>
      </c>
      <c r="V2963" s="1214" t="e">
        <f>VLOOKUP($D2963,'NI-Soc'!$B$1:$Q$2048,17,FALSE)</f>
        <v>#REF!</v>
      </c>
      <c r="W2963" s="1214" t="e">
        <f>VLOOKUP($D2963,'NI-Soc'!$B$1:$Q$2048,18,FALSE)</f>
        <v>#REF!</v>
      </c>
      <c r="X2963" s="1214" t="e">
        <f>VLOOKUP($D2963,'NI-Soc'!$B$1:$Q$2048,19,FALSE)</f>
        <v>#REF!</v>
      </c>
    </row>
    <row r="2964" spans="1:24" ht="40.5" hidden="1">
      <c r="A2964" s="508"/>
      <c r="B2964" s="508"/>
      <c r="C2964" s="508"/>
      <c r="D2964" s="1214" t="s">
        <v>1287</v>
      </c>
      <c r="E2964" s="1215" t="s">
        <v>3067</v>
      </c>
      <c r="F2964" s="1202"/>
      <c r="G2964" s="1202"/>
      <c r="H2964" s="1202"/>
      <c r="I2964" s="1202" t="s">
        <v>53</v>
      </c>
      <c r="J2964" s="1202"/>
      <c r="K2964" s="1202"/>
      <c r="L2964" s="1202"/>
      <c r="M2964" s="1202" t="s">
        <v>1254</v>
      </c>
      <c r="N2964" s="1203" t="s">
        <v>1288</v>
      </c>
      <c r="O2964" s="1203"/>
      <c r="P2964" s="1203"/>
      <c r="Q2964" s="1203"/>
      <c r="R2964" s="1203"/>
      <c r="S2964" s="1214">
        <f>VLOOKUP($D2964,'NI-Soc'!$B$1:$Q$2048,12,FALSE)</f>
        <v>0</v>
      </c>
      <c r="T2964" s="1214">
        <f>VLOOKUP($D2964,'NI-Soc'!$B$1:$Q$2048,13,FALSE)</f>
        <v>0</v>
      </c>
      <c r="U2964" s="1214">
        <f>VLOOKUP($D2964,'NI-Soc'!$B$1:$Q$2048,16,FALSE)</f>
        <v>0</v>
      </c>
      <c r="V2964" s="1214" t="e">
        <f>VLOOKUP($D2964,'NI-Soc'!$B$1:$Q$2048,17,FALSE)</f>
        <v>#REF!</v>
      </c>
      <c r="W2964" s="1214" t="e">
        <f>VLOOKUP($D2964,'NI-Soc'!$B$1:$Q$2048,18,FALSE)</f>
        <v>#REF!</v>
      </c>
      <c r="X2964" s="1214" t="e">
        <f>VLOOKUP($D2964,'NI-Soc'!$B$1:$Q$2048,19,FALSE)</f>
        <v>#REF!</v>
      </c>
    </row>
    <row r="2965" spans="1:24" ht="27">
      <c r="A2965" s="508"/>
      <c r="B2965" s="508"/>
      <c r="C2965" s="508"/>
      <c r="D2965" s="1214" t="s">
        <v>1289</v>
      </c>
      <c r="E2965" s="1215" t="s">
        <v>3067</v>
      </c>
      <c r="F2965" s="1202" t="s">
        <v>295</v>
      </c>
      <c r="G2965" s="1202"/>
      <c r="H2965" s="1202"/>
      <c r="I2965" s="1202" t="s">
        <v>53</v>
      </c>
      <c r="J2965" s="1202"/>
      <c r="K2965" s="1202"/>
      <c r="L2965" s="1202"/>
      <c r="M2965" s="1202" t="s">
        <v>1254</v>
      </c>
      <c r="N2965" s="1203" t="s">
        <v>1290</v>
      </c>
      <c r="O2965" s="1203"/>
      <c r="P2965" s="1203"/>
      <c r="Q2965" s="1203"/>
      <c r="R2965" s="1203"/>
      <c r="S2965" s="1214">
        <f>VLOOKUP($D2965,'NI-Soc'!$B$1:$Q$2048,12,FALSE)</f>
        <v>0</v>
      </c>
      <c r="T2965" s="1214">
        <f>VLOOKUP($D2965,'NI-Soc'!$B$1:$Q$2048,13,FALSE)</f>
        <v>0</v>
      </c>
      <c r="U2965" s="1214">
        <f>VLOOKUP($D2965,'NI-Soc'!$B$1:$Q$2048,16,FALSE)</f>
        <v>0</v>
      </c>
      <c r="V2965" s="1214" t="e">
        <f>VLOOKUP($D2965,'NI-Soc'!$B$1:$Q$2048,17,FALSE)</f>
        <v>#REF!</v>
      </c>
      <c r="W2965" s="1214" t="e">
        <f>VLOOKUP($D2965,'NI-Soc'!$B$1:$Q$2048,18,FALSE)</f>
        <v>#REF!</v>
      </c>
      <c r="X2965" s="1214" t="e">
        <f>VLOOKUP($D2965,'NI-Soc'!$B$1:$Q$2048,19,FALSE)</f>
        <v>#REF!</v>
      </c>
    </row>
    <row r="2966" spans="1:24" ht="27" hidden="1">
      <c r="A2966" s="508"/>
      <c r="B2966" s="508"/>
      <c r="C2966" s="508"/>
      <c r="D2966" s="1214" t="s">
        <v>1291</v>
      </c>
      <c r="E2966" s="1215" t="s">
        <v>3067</v>
      </c>
      <c r="F2966" s="1202"/>
      <c r="G2966" s="1202"/>
      <c r="H2966" s="1202"/>
      <c r="I2966" s="1202" t="s">
        <v>53</v>
      </c>
      <c r="J2966" s="1202"/>
      <c r="K2966" s="1202"/>
      <c r="L2966" s="1202"/>
      <c r="M2966" s="1202" t="s">
        <v>1254</v>
      </c>
      <c r="N2966" s="1203" t="s">
        <v>1292</v>
      </c>
      <c r="O2966" s="1203"/>
      <c r="P2966" s="1203"/>
      <c r="Q2966" s="1203"/>
      <c r="R2966" s="1203"/>
      <c r="S2966" s="1214">
        <f>VLOOKUP($D2966,'NI-Soc'!$B$1:$Q$2048,12,FALSE)</f>
        <v>0</v>
      </c>
      <c r="T2966" s="1214">
        <f>VLOOKUP($D2966,'NI-Soc'!$B$1:$Q$2048,13,FALSE)</f>
        <v>0</v>
      </c>
      <c r="U2966" s="1214">
        <f>VLOOKUP($D2966,'NI-Soc'!$B$1:$Q$2048,16,FALSE)</f>
        <v>0</v>
      </c>
      <c r="V2966" s="1214" t="e">
        <f>VLOOKUP($D2966,'NI-Soc'!$B$1:$Q$2048,17,FALSE)</f>
        <v>#REF!</v>
      </c>
      <c r="W2966" s="1214" t="e">
        <f>VLOOKUP($D2966,'NI-Soc'!$B$1:$Q$2048,18,FALSE)</f>
        <v>#REF!</v>
      </c>
      <c r="X2966" s="1214" t="e">
        <f>VLOOKUP($D2966,'NI-Soc'!$B$1:$Q$2048,19,FALSE)</f>
        <v>#REF!</v>
      </c>
    </row>
    <row r="2967" spans="1:24" ht="27" hidden="1">
      <c r="A2967" s="508"/>
      <c r="B2967" s="508"/>
      <c r="C2967" s="508"/>
      <c r="D2967" s="1214" t="s">
        <v>1293</v>
      </c>
      <c r="E2967" s="1215" t="s">
        <v>3067</v>
      </c>
      <c r="F2967" s="1202"/>
      <c r="G2967" s="1202"/>
      <c r="H2967" s="1202"/>
      <c r="I2967" s="1202" t="s">
        <v>53</v>
      </c>
      <c r="J2967" s="1202"/>
      <c r="K2967" s="1202"/>
      <c r="L2967" s="1202"/>
      <c r="M2967" s="1202" t="s">
        <v>1254</v>
      </c>
      <c r="N2967" s="1203" t="s">
        <v>1294</v>
      </c>
      <c r="O2967" s="1203"/>
      <c r="P2967" s="1203"/>
      <c r="Q2967" s="1203"/>
      <c r="R2967" s="1203"/>
      <c r="S2967" s="1214">
        <f>VLOOKUP($D2967,'NI-Soc'!$B$1:$Q$2048,12,FALSE)</f>
        <v>0</v>
      </c>
      <c r="T2967" s="1214">
        <f>VLOOKUP($D2967,'NI-Soc'!$B$1:$Q$2048,13,FALSE)</f>
        <v>0</v>
      </c>
      <c r="U2967" s="1214">
        <f>VLOOKUP($D2967,'NI-Soc'!$B$1:$Q$2048,16,FALSE)</f>
        <v>0</v>
      </c>
      <c r="V2967" s="1214" t="e">
        <f>VLOOKUP($D2967,'NI-Soc'!$B$1:$Q$2048,17,FALSE)</f>
        <v>#REF!</v>
      </c>
      <c r="W2967" s="1214" t="e">
        <f>VLOOKUP($D2967,'NI-Soc'!$B$1:$Q$2048,18,FALSE)</f>
        <v>#REF!</v>
      </c>
      <c r="X2967" s="1214" t="e">
        <f>VLOOKUP($D2967,'NI-Soc'!$B$1:$Q$2048,19,FALSE)</f>
        <v>#REF!</v>
      </c>
    </row>
    <row r="2968" spans="1:24" ht="27" hidden="1">
      <c r="A2968" s="508"/>
      <c r="B2968" s="508"/>
      <c r="C2968" s="508"/>
      <c r="D2968" s="1214" t="s">
        <v>1295</v>
      </c>
      <c r="E2968" s="1215" t="s">
        <v>3067</v>
      </c>
      <c r="F2968" s="1202"/>
      <c r="G2968" s="1202"/>
      <c r="H2968" s="1202"/>
      <c r="I2968" s="1202" t="s">
        <v>53</v>
      </c>
      <c r="J2968" s="1202"/>
      <c r="K2968" s="1202"/>
      <c r="L2968" s="1202"/>
      <c r="M2968" s="1202" t="s">
        <v>1254</v>
      </c>
      <c r="N2968" s="1203" t="s">
        <v>1296</v>
      </c>
      <c r="O2968" s="1203"/>
      <c r="P2968" s="1203"/>
      <c r="Q2968" s="1203"/>
      <c r="R2968" s="1203"/>
      <c r="S2968" s="1214">
        <f>VLOOKUP($D2968,'NI-Soc'!$B$1:$Q$2048,12,FALSE)</f>
        <v>0</v>
      </c>
      <c r="T2968" s="1214">
        <f>VLOOKUP($D2968,'NI-Soc'!$B$1:$Q$2048,13,FALSE)</f>
        <v>0</v>
      </c>
      <c r="U2968" s="1214">
        <f>VLOOKUP($D2968,'NI-Soc'!$B$1:$Q$2048,16,FALSE)</f>
        <v>0</v>
      </c>
      <c r="V2968" s="1214" t="e">
        <f>VLOOKUP($D2968,'NI-Soc'!$B$1:$Q$2048,17,FALSE)</f>
        <v>#REF!</v>
      </c>
      <c r="W2968" s="1214" t="e">
        <f>VLOOKUP($D2968,'NI-Soc'!$B$1:$Q$2048,18,FALSE)</f>
        <v>#REF!</v>
      </c>
      <c r="X2968" s="1214" t="e">
        <f>VLOOKUP($D2968,'NI-Soc'!$B$1:$Q$2048,19,FALSE)</f>
        <v>#REF!</v>
      </c>
    </row>
    <row r="2969" spans="1:24" ht="27" hidden="1">
      <c r="A2969" s="508"/>
      <c r="B2969" s="508"/>
      <c r="C2969" s="508"/>
      <c r="D2969" s="1214" t="s">
        <v>1297</v>
      </c>
      <c r="E2969" s="1215" t="s">
        <v>3067</v>
      </c>
      <c r="F2969" s="1202" t="s">
        <v>157</v>
      </c>
      <c r="G2969" s="1202"/>
      <c r="H2969" s="1202"/>
      <c r="I2969" s="1202" t="s">
        <v>53</v>
      </c>
      <c r="J2969" s="1202"/>
      <c r="K2969" s="1202"/>
      <c r="L2969" s="1202"/>
      <c r="M2969" s="1202" t="s">
        <v>1254</v>
      </c>
      <c r="N2969" s="1203" t="s">
        <v>1298</v>
      </c>
      <c r="O2969" s="1203"/>
      <c r="P2969" s="1203"/>
      <c r="Q2969" s="1203"/>
      <c r="R2969" s="1203"/>
      <c r="S2969" s="1214">
        <f>VLOOKUP($D2969,'NI-Soc'!$B$1:$Q$2048,12,FALSE)</f>
        <v>0</v>
      </c>
      <c r="T2969" s="1214">
        <f>VLOOKUP($D2969,'NI-Soc'!$B$1:$Q$2048,13,FALSE)</f>
        <v>0</v>
      </c>
      <c r="U2969" s="1214">
        <f>VLOOKUP($D2969,'NI-Soc'!$B$1:$Q$2048,16,FALSE)</f>
        <v>0</v>
      </c>
      <c r="V2969" s="1214" t="e">
        <f>VLOOKUP($D2969,'NI-Soc'!$B$1:$Q$2048,17,FALSE)</f>
        <v>#REF!</v>
      </c>
      <c r="W2969" s="1214" t="e">
        <f>VLOOKUP($D2969,'NI-Soc'!$B$1:$Q$2048,18,FALSE)</f>
        <v>#REF!</v>
      </c>
      <c r="X2969" s="1214" t="e">
        <f>VLOOKUP($D2969,'NI-Soc'!$B$1:$Q$2048,19,FALSE)</f>
        <v>#REF!</v>
      </c>
    </row>
    <row r="2970" spans="1:24" ht="27" hidden="1">
      <c r="A2970" s="508"/>
      <c r="B2970" s="508"/>
      <c r="C2970" s="508"/>
      <c r="D2970" s="1214" t="s">
        <v>1299</v>
      </c>
      <c r="E2970" s="1215" t="s">
        <v>3067</v>
      </c>
      <c r="F2970" s="1202"/>
      <c r="G2970" s="1202"/>
      <c r="H2970" s="1202"/>
      <c r="I2970" s="1202" t="s">
        <v>53</v>
      </c>
      <c r="J2970" s="1202"/>
      <c r="K2970" s="1202"/>
      <c r="L2970" s="1202"/>
      <c r="M2970" s="1202" t="s">
        <v>1254</v>
      </c>
      <c r="N2970" s="1203" t="s">
        <v>1300</v>
      </c>
      <c r="O2970" s="1203"/>
      <c r="P2970" s="1203"/>
      <c r="Q2970" s="1203"/>
      <c r="R2970" s="1203"/>
      <c r="S2970" s="1214">
        <f>VLOOKUP($D2970,'NI-Soc'!$B$1:$Q$2048,12,FALSE)</f>
        <v>0</v>
      </c>
      <c r="T2970" s="1214">
        <f>VLOOKUP($D2970,'NI-Soc'!$B$1:$Q$2048,13,FALSE)</f>
        <v>0</v>
      </c>
      <c r="U2970" s="1214">
        <f>VLOOKUP($D2970,'NI-Soc'!$B$1:$Q$2048,16,FALSE)</f>
        <v>0</v>
      </c>
      <c r="V2970" s="1214" t="e">
        <f>VLOOKUP($D2970,'NI-Soc'!$B$1:$Q$2048,17,FALSE)</f>
        <v>#REF!</v>
      </c>
      <c r="W2970" s="1214" t="e">
        <f>VLOOKUP($D2970,'NI-Soc'!$B$1:$Q$2048,18,FALSE)</f>
        <v>#REF!</v>
      </c>
      <c r="X2970" s="1214" t="e">
        <f>VLOOKUP($D2970,'NI-Soc'!$B$1:$Q$2048,19,FALSE)</f>
        <v>#REF!</v>
      </c>
    </row>
    <row r="2971" spans="1:24" ht="27" hidden="1">
      <c r="A2971" s="508"/>
      <c r="B2971" s="508"/>
      <c r="C2971" s="508"/>
      <c r="D2971" s="1214" t="s">
        <v>1301</v>
      </c>
      <c r="E2971" s="1215" t="s">
        <v>3067</v>
      </c>
      <c r="F2971" s="1202" t="s">
        <v>157</v>
      </c>
      <c r="G2971" s="1202"/>
      <c r="H2971" s="1202"/>
      <c r="I2971" s="1202" t="s">
        <v>53</v>
      </c>
      <c r="J2971" s="1202"/>
      <c r="K2971" s="1202"/>
      <c r="L2971" s="1202"/>
      <c r="M2971" s="1202" t="s">
        <v>1254</v>
      </c>
      <c r="N2971" s="1203" t="s">
        <v>1302</v>
      </c>
      <c r="O2971" s="1203"/>
      <c r="P2971" s="1203"/>
      <c r="Q2971" s="1203"/>
      <c r="R2971" s="1203"/>
      <c r="S2971" s="1214">
        <f>VLOOKUP($D2971,'NI-Soc'!$B$1:$Q$2048,12,FALSE)</f>
        <v>0</v>
      </c>
      <c r="T2971" s="1214">
        <f>VLOOKUP($D2971,'NI-Soc'!$B$1:$Q$2048,13,FALSE)</f>
        <v>0</v>
      </c>
      <c r="U2971" s="1214">
        <f>VLOOKUP($D2971,'NI-Soc'!$B$1:$Q$2048,16,FALSE)</f>
        <v>0</v>
      </c>
      <c r="V2971" s="1214" t="e">
        <f>VLOOKUP($D2971,'NI-Soc'!$B$1:$Q$2048,17,FALSE)</f>
        <v>#REF!</v>
      </c>
      <c r="W2971" s="1214" t="e">
        <f>VLOOKUP($D2971,'NI-Soc'!$B$1:$Q$2048,18,FALSE)</f>
        <v>#REF!</v>
      </c>
      <c r="X2971" s="1214" t="e">
        <f>VLOOKUP($D2971,'NI-Soc'!$B$1:$Q$2048,19,FALSE)</f>
        <v>#REF!</v>
      </c>
    </row>
    <row r="2972" spans="1:24" ht="27" hidden="1">
      <c r="A2972" s="508"/>
      <c r="B2972" s="508"/>
      <c r="C2972" s="508"/>
      <c r="D2972" s="1214" t="s">
        <v>1303</v>
      </c>
      <c r="E2972" s="1215" t="s">
        <v>3067</v>
      </c>
      <c r="F2972" s="1202"/>
      <c r="G2972" s="1202"/>
      <c r="H2972" s="1202"/>
      <c r="I2972" s="1202" t="s">
        <v>53</v>
      </c>
      <c r="J2972" s="1202"/>
      <c r="K2972" s="1202"/>
      <c r="L2972" s="1202"/>
      <c r="M2972" s="1202" t="s">
        <v>1254</v>
      </c>
      <c r="N2972" s="1203" t="s">
        <v>1304</v>
      </c>
      <c r="O2972" s="1203"/>
      <c r="P2972" s="1203"/>
      <c r="Q2972" s="1203"/>
      <c r="R2972" s="1203"/>
      <c r="S2972" s="1214">
        <f>VLOOKUP($D2972,'NI-Soc'!$B$1:$Q$2048,12,FALSE)</f>
        <v>0</v>
      </c>
      <c r="T2972" s="1214">
        <f>VLOOKUP($D2972,'NI-Soc'!$B$1:$Q$2048,13,FALSE)</f>
        <v>0</v>
      </c>
      <c r="U2972" s="1214">
        <f>VLOOKUP($D2972,'NI-Soc'!$B$1:$Q$2048,16,FALSE)</f>
        <v>0</v>
      </c>
      <c r="V2972" s="1214" t="e">
        <f>VLOOKUP($D2972,'NI-Soc'!$B$1:$Q$2048,17,FALSE)</f>
        <v>#REF!</v>
      </c>
      <c r="W2972" s="1214" t="e">
        <f>VLOOKUP($D2972,'NI-Soc'!$B$1:$Q$2048,18,FALSE)</f>
        <v>#REF!</v>
      </c>
      <c r="X2972" s="1214" t="e">
        <f>VLOOKUP($D2972,'NI-Soc'!$B$1:$Q$2048,19,FALSE)</f>
        <v>#REF!</v>
      </c>
    </row>
    <row r="2973" spans="1:24" ht="27">
      <c r="A2973" s="508"/>
      <c r="B2973" s="508"/>
      <c r="C2973" s="508"/>
      <c r="D2973" s="1214" t="s">
        <v>1305</v>
      </c>
      <c r="E2973" s="1215" t="s">
        <v>3067</v>
      </c>
      <c r="F2973" s="1202" t="s">
        <v>295</v>
      </c>
      <c r="G2973" s="1202"/>
      <c r="H2973" s="1202"/>
      <c r="I2973" s="1202" t="s">
        <v>53</v>
      </c>
      <c r="J2973" s="1202"/>
      <c r="K2973" s="1202"/>
      <c r="L2973" s="1202"/>
      <c r="M2973" s="1202" t="s">
        <v>1254</v>
      </c>
      <c r="N2973" s="1203" t="s">
        <v>1306</v>
      </c>
      <c r="O2973" s="1203"/>
      <c r="P2973" s="1203"/>
      <c r="Q2973" s="1203"/>
      <c r="R2973" s="1203"/>
      <c r="S2973" s="1214">
        <f>VLOOKUP($D2973,'NI-Soc'!$B$1:$Q$2048,12,FALSE)</f>
        <v>0</v>
      </c>
      <c r="T2973" s="1214">
        <f>VLOOKUP($D2973,'NI-Soc'!$B$1:$Q$2048,13,FALSE)</f>
        <v>0</v>
      </c>
      <c r="U2973" s="1214">
        <f>VLOOKUP($D2973,'NI-Soc'!$B$1:$Q$2048,16,FALSE)</f>
        <v>0</v>
      </c>
      <c r="V2973" s="1214" t="e">
        <f>VLOOKUP($D2973,'NI-Soc'!$B$1:$Q$2048,17,FALSE)</f>
        <v>#REF!</v>
      </c>
      <c r="W2973" s="1214" t="e">
        <f>VLOOKUP($D2973,'NI-Soc'!$B$1:$Q$2048,18,FALSE)</f>
        <v>#REF!</v>
      </c>
      <c r="X2973" s="1214" t="e">
        <f>VLOOKUP($D2973,'NI-Soc'!$B$1:$Q$2048,19,FALSE)</f>
        <v>#REF!</v>
      </c>
    </row>
    <row r="2974" spans="1:24" ht="27" hidden="1">
      <c r="A2974" s="508"/>
      <c r="B2974" s="508"/>
      <c r="C2974" s="508"/>
      <c r="D2974" s="1214" t="s">
        <v>1307</v>
      </c>
      <c r="E2974" s="1215" t="s">
        <v>3067</v>
      </c>
      <c r="F2974" s="1202"/>
      <c r="G2974" s="1202"/>
      <c r="H2974" s="1202"/>
      <c r="I2974" s="1202" t="s">
        <v>53</v>
      </c>
      <c r="J2974" s="1202"/>
      <c r="K2974" s="1202"/>
      <c r="L2974" s="1202"/>
      <c r="M2974" s="1202" t="s">
        <v>1254</v>
      </c>
      <c r="N2974" s="1203" t="s">
        <v>1308</v>
      </c>
      <c r="O2974" s="1203"/>
      <c r="P2974" s="1203"/>
      <c r="Q2974" s="1203"/>
      <c r="R2974" s="1203"/>
      <c r="S2974" s="1214">
        <f>VLOOKUP($D2974,'NI-Soc'!$B$1:$Q$2048,12,FALSE)</f>
        <v>0</v>
      </c>
      <c r="T2974" s="1214">
        <f>VLOOKUP($D2974,'NI-Soc'!$B$1:$Q$2048,13,FALSE)</f>
        <v>0</v>
      </c>
      <c r="U2974" s="1214">
        <f>VLOOKUP($D2974,'NI-Soc'!$B$1:$Q$2048,16,FALSE)</f>
        <v>0</v>
      </c>
      <c r="V2974" s="1214" t="e">
        <f>VLOOKUP($D2974,'NI-Soc'!$B$1:$Q$2048,17,FALSE)</f>
        <v>#REF!</v>
      </c>
      <c r="W2974" s="1214" t="e">
        <f>VLOOKUP($D2974,'NI-Soc'!$B$1:$Q$2048,18,FALSE)</f>
        <v>#REF!</v>
      </c>
      <c r="X2974" s="1214" t="e">
        <f>VLOOKUP($D2974,'NI-Soc'!$B$1:$Q$2048,19,FALSE)</f>
        <v>#REF!</v>
      </c>
    </row>
    <row r="2975" spans="1:24" ht="27" hidden="1">
      <c r="A2975" s="508"/>
      <c r="B2975" s="508"/>
      <c r="C2975" s="508"/>
      <c r="D2975" s="1214" t="s">
        <v>1309</v>
      </c>
      <c r="E2975" s="1215" t="s">
        <v>3067</v>
      </c>
      <c r="F2975" s="1202"/>
      <c r="G2975" s="1202"/>
      <c r="H2975" s="1202"/>
      <c r="I2975" s="1202" t="s">
        <v>53</v>
      </c>
      <c r="J2975" s="1202"/>
      <c r="K2975" s="1202"/>
      <c r="L2975" s="1202"/>
      <c r="M2975" s="1202" t="s">
        <v>1254</v>
      </c>
      <c r="N2975" s="1203" t="s">
        <v>1310</v>
      </c>
      <c r="O2975" s="1203"/>
      <c r="P2975" s="1203"/>
      <c r="Q2975" s="1203"/>
      <c r="R2975" s="1203"/>
      <c r="S2975" s="1214">
        <f>VLOOKUP($D2975,'NI-Soc'!$B$1:$Q$2048,12,FALSE)</f>
        <v>0</v>
      </c>
      <c r="T2975" s="1214">
        <f>VLOOKUP($D2975,'NI-Soc'!$B$1:$Q$2048,13,FALSE)</f>
        <v>0</v>
      </c>
      <c r="U2975" s="1214">
        <f>VLOOKUP($D2975,'NI-Soc'!$B$1:$Q$2048,16,FALSE)</f>
        <v>0</v>
      </c>
      <c r="V2975" s="1214" t="e">
        <f>VLOOKUP($D2975,'NI-Soc'!$B$1:$Q$2048,17,FALSE)</f>
        <v>#REF!</v>
      </c>
      <c r="W2975" s="1214" t="e">
        <f>VLOOKUP($D2975,'NI-Soc'!$B$1:$Q$2048,18,FALSE)</f>
        <v>#REF!</v>
      </c>
      <c r="X2975" s="1214" t="e">
        <f>VLOOKUP($D2975,'NI-Soc'!$B$1:$Q$2048,19,FALSE)</f>
        <v>#REF!</v>
      </c>
    </row>
    <row r="2976" spans="1:24" ht="27">
      <c r="A2976" s="508"/>
      <c r="B2976" s="508"/>
      <c r="C2976" s="508"/>
      <c r="D2976" s="1214" t="s">
        <v>1311</v>
      </c>
      <c r="E2976" s="1215" t="s">
        <v>3067</v>
      </c>
      <c r="F2976" s="1202" t="s">
        <v>295</v>
      </c>
      <c r="G2976" s="1202"/>
      <c r="H2976" s="1202"/>
      <c r="I2976" s="1202" t="s">
        <v>531</v>
      </c>
      <c r="J2976" s="1202"/>
      <c r="K2976" s="1202"/>
      <c r="L2976" s="1202"/>
      <c r="M2976" s="1202" t="s">
        <v>1254</v>
      </c>
      <c r="N2976" s="1203" t="s">
        <v>1313</v>
      </c>
      <c r="O2976" s="1203"/>
      <c r="P2976" s="1203"/>
      <c r="Q2976" s="1203"/>
      <c r="R2976" s="1203"/>
      <c r="S2976" s="1214">
        <f>VLOOKUP($D2976,'NI-Soc'!$B$1:$Q$2048,12,FALSE)</f>
        <v>0</v>
      </c>
      <c r="T2976" s="1214">
        <f>VLOOKUP($D2976,'NI-Soc'!$B$1:$Q$2048,13,FALSE)</f>
        <v>0</v>
      </c>
      <c r="U2976" s="1214">
        <f>VLOOKUP($D2976,'NI-Soc'!$B$1:$Q$2048,16,FALSE)</f>
        <v>0</v>
      </c>
      <c r="V2976" s="1214" t="e">
        <f>VLOOKUP($D2976,'NI-Soc'!$B$1:$Q$2048,17,FALSE)</f>
        <v>#REF!</v>
      </c>
      <c r="W2976" s="1214" t="e">
        <f>VLOOKUP($D2976,'NI-Soc'!$B$1:$Q$2048,18,FALSE)</f>
        <v>#REF!</v>
      </c>
      <c r="X2976" s="1214" t="e">
        <f>VLOOKUP($D2976,'NI-Soc'!$B$1:$Q$2048,19,FALSE)</f>
        <v>#REF!</v>
      </c>
    </row>
    <row r="2977" spans="1:24" hidden="1">
      <c r="A2977" s="508"/>
      <c r="B2977" s="508"/>
      <c r="C2977" s="508"/>
      <c r="D2977" s="1214" t="s">
        <v>1314</v>
      </c>
      <c r="E2977" s="1215" t="s">
        <v>3067</v>
      </c>
      <c r="F2977" s="1202"/>
      <c r="G2977" s="1202"/>
      <c r="H2977" s="1202"/>
      <c r="I2977" s="1202" t="s">
        <v>71</v>
      </c>
      <c r="J2977" s="1202"/>
      <c r="K2977" s="1202"/>
      <c r="L2977" s="1202"/>
      <c r="M2977" s="1202"/>
      <c r="N2977" s="1203" t="s">
        <v>1315</v>
      </c>
      <c r="O2977" s="1203"/>
      <c r="P2977" s="1203"/>
      <c r="Q2977" s="1203"/>
      <c r="R2977" s="1203"/>
      <c r="S2977" s="1214">
        <f>VLOOKUP($D2977,'NI-Soc'!$B$1:$Q$2048,12,FALSE)</f>
        <v>0</v>
      </c>
      <c r="T2977" s="1214">
        <f>VLOOKUP($D2977,'NI-Soc'!$B$1:$Q$2048,13,FALSE)</f>
        <v>0</v>
      </c>
      <c r="U2977" s="1214">
        <f>VLOOKUP($D2977,'NI-Soc'!$B$1:$Q$2048,16,FALSE)</f>
        <v>0</v>
      </c>
      <c r="V2977" s="1214" t="e">
        <f>VLOOKUP($D2977,'NI-Soc'!$B$1:$Q$2048,17,FALSE)</f>
        <v>#REF!</v>
      </c>
      <c r="W2977" s="1214" t="e">
        <f>VLOOKUP($D2977,'NI-Soc'!$B$1:$Q$2048,18,FALSE)</f>
        <v>#REF!</v>
      </c>
      <c r="X2977" s="1214" t="e">
        <f>VLOOKUP($D2977,'NI-Soc'!$B$1:$Q$2048,19,FALSE)</f>
        <v>#REF!</v>
      </c>
    </row>
    <row r="2978" spans="1:24" hidden="1">
      <c r="A2978" s="508"/>
      <c r="B2978" s="508"/>
      <c r="C2978" s="508"/>
      <c r="D2978" s="1214" t="s">
        <v>1316</v>
      </c>
      <c r="E2978" s="1215" t="s">
        <v>3067</v>
      </c>
      <c r="F2978" s="1202"/>
      <c r="G2978" s="1202"/>
      <c r="H2978" s="1202"/>
      <c r="I2978" s="1202" t="s">
        <v>53</v>
      </c>
      <c r="J2978" s="1202"/>
      <c r="K2978" s="1202"/>
      <c r="L2978" s="1202"/>
      <c r="M2978" s="1202" t="s">
        <v>1319</v>
      </c>
      <c r="N2978" s="1203" t="s">
        <v>1320</v>
      </c>
      <c r="O2978" s="1203"/>
      <c r="P2978" s="1203"/>
      <c r="Q2978" s="1203"/>
      <c r="R2978" s="1203"/>
      <c r="S2978" s="1214">
        <f>VLOOKUP($D2978,'NI-Soc'!$B$1:$Q$2048,12,FALSE)</f>
        <v>0</v>
      </c>
      <c r="T2978" s="1214">
        <f>VLOOKUP($D2978,'NI-Soc'!$B$1:$Q$2048,13,FALSE)</f>
        <v>0</v>
      </c>
      <c r="U2978" s="1214">
        <f>VLOOKUP($D2978,'NI-Soc'!$B$1:$Q$2048,16,FALSE)</f>
        <v>0</v>
      </c>
      <c r="V2978" s="1214" t="e">
        <f>VLOOKUP($D2978,'NI-Soc'!$B$1:$Q$2048,17,FALSE)</f>
        <v>#REF!</v>
      </c>
      <c r="W2978" s="1214" t="e">
        <f>VLOOKUP($D2978,'NI-Soc'!$B$1:$Q$2048,18,FALSE)</f>
        <v>#REF!</v>
      </c>
      <c r="X2978" s="1214" t="e">
        <f>VLOOKUP($D2978,'NI-Soc'!$B$1:$Q$2048,19,FALSE)</f>
        <v>#REF!</v>
      </c>
    </row>
    <row r="2979" spans="1:24" hidden="1">
      <c r="A2979" s="508"/>
      <c r="B2979" s="508"/>
      <c r="C2979" s="508"/>
      <c r="D2979" s="1214" t="s">
        <v>1321</v>
      </c>
      <c r="E2979" s="1215" t="s">
        <v>3067</v>
      </c>
      <c r="F2979" s="1202"/>
      <c r="G2979" s="1202"/>
      <c r="H2979" s="1202"/>
      <c r="I2979" s="1202" t="s">
        <v>53</v>
      </c>
      <c r="J2979" s="1202"/>
      <c r="K2979" s="1202"/>
      <c r="L2979" s="1202"/>
      <c r="M2979" s="1202" t="s">
        <v>1319</v>
      </c>
      <c r="N2979" s="1203" t="s">
        <v>1322</v>
      </c>
      <c r="O2979" s="1203"/>
      <c r="P2979" s="1203"/>
      <c r="Q2979" s="1203"/>
      <c r="R2979" s="1203"/>
      <c r="S2979" s="1214">
        <f>VLOOKUP($D2979,'NI-Soc'!$B$1:$Q$2048,12,FALSE)</f>
        <v>0</v>
      </c>
      <c r="T2979" s="1214">
        <f>VLOOKUP($D2979,'NI-Soc'!$B$1:$Q$2048,13,FALSE)</f>
        <v>0</v>
      </c>
      <c r="U2979" s="1214">
        <f>VLOOKUP($D2979,'NI-Soc'!$B$1:$Q$2048,16,FALSE)</f>
        <v>0</v>
      </c>
      <c r="V2979" s="1214" t="e">
        <f>VLOOKUP($D2979,'NI-Soc'!$B$1:$Q$2048,17,FALSE)</f>
        <v>#REF!</v>
      </c>
      <c r="W2979" s="1214" t="e">
        <f>VLOOKUP($D2979,'NI-Soc'!$B$1:$Q$2048,18,FALSE)</f>
        <v>#REF!</v>
      </c>
      <c r="X2979" s="1214" t="e">
        <f>VLOOKUP($D2979,'NI-Soc'!$B$1:$Q$2048,19,FALSE)</f>
        <v>#REF!</v>
      </c>
    </row>
    <row r="2980" spans="1:24" ht="27">
      <c r="A2980" s="508"/>
      <c r="B2980" s="508"/>
      <c r="C2980" s="508"/>
      <c r="D2980" s="1214" t="s">
        <v>1323</v>
      </c>
      <c r="E2980" s="1215" t="s">
        <v>3067</v>
      </c>
      <c r="F2980" s="1202" t="s">
        <v>295</v>
      </c>
      <c r="G2980" s="1202"/>
      <c r="H2980" s="1202"/>
      <c r="I2980" s="1202" t="s">
        <v>53</v>
      </c>
      <c r="J2980" s="1202"/>
      <c r="K2980" s="1202"/>
      <c r="L2980" s="1202"/>
      <c r="M2980" s="1202" t="s">
        <v>1319</v>
      </c>
      <c r="N2980" s="1203" t="s">
        <v>1325</v>
      </c>
      <c r="O2980" s="1203"/>
      <c r="P2980" s="1203"/>
      <c r="Q2980" s="1203"/>
      <c r="R2980" s="1203"/>
      <c r="S2980" s="1214">
        <f>VLOOKUP($D2980,'NI-Soc'!$B$1:$Q$2048,12,FALSE)</f>
        <v>0</v>
      </c>
      <c r="T2980" s="1214">
        <f>VLOOKUP($D2980,'NI-Soc'!$B$1:$Q$2048,13,FALSE)</f>
        <v>0</v>
      </c>
      <c r="U2980" s="1214">
        <f>VLOOKUP($D2980,'NI-Soc'!$B$1:$Q$2048,16,FALSE)</f>
        <v>0</v>
      </c>
      <c r="V2980" s="1214" t="e">
        <f>VLOOKUP($D2980,'NI-Soc'!$B$1:$Q$2048,17,FALSE)</f>
        <v>#REF!</v>
      </c>
      <c r="W2980" s="1214" t="e">
        <f>VLOOKUP($D2980,'NI-Soc'!$B$1:$Q$2048,18,FALSE)</f>
        <v>#REF!</v>
      </c>
      <c r="X2980" s="1214" t="e">
        <f>VLOOKUP($D2980,'NI-Soc'!$B$1:$Q$2048,19,FALSE)</f>
        <v>#REF!</v>
      </c>
    </row>
    <row r="2981" spans="1:24" ht="27">
      <c r="A2981" s="508"/>
      <c r="B2981" s="508"/>
      <c r="C2981" s="508"/>
      <c r="D2981" s="1214" t="s">
        <v>1326</v>
      </c>
      <c r="E2981" s="1215" t="s">
        <v>3067</v>
      </c>
      <c r="F2981" s="1202" t="s">
        <v>295</v>
      </c>
      <c r="G2981" s="1202"/>
      <c r="H2981" s="1202"/>
      <c r="I2981" s="1202" t="s">
        <v>531</v>
      </c>
      <c r="J2981" s="1202"/>
      <c r="K2981" s="1202"/>
      <c r="L2981" s="1202"/>
      <c r="M2981" s="1202" t="s">
        <v>1319</v>
      </c>
      <c r="N2981" s="1203" t="s">
        <v>1328</v>
      </c>
      <c r="O2981" s="1203"/>
      <c r="P2981" s="1203"/>
      <c r="Q2981" s="1203"/>
      <c r="R2981" s="1203"/>
      <c r="S2981" s="1214">
        <f>VLOOKUP($D2981,'NI-Soc'!$B$1:$Q$2048,12,FALSE)</f>
        <v>0</v>
      </c>
      <c r="T2981" s="1214">
        <f>VLOOKUP($D2981,'NI-Soc'!$B$1:$Q$2048,13,FALSE)</f>
        <v>0</v>
      </c>
      <c r="U2981" s="1214">
        <f>VLOOKUP($D2981,'NI-Soc'!$B$1:$Q$2048,16,FALSE)</f>
        <v>0</v>
      </c>
      <c r="V2981" s="1214" t="e">
        <f>VLOOKUP($D2981,'NI-Soc'!$B$1:$Q$2048,17,FALSE)</f>
        <v>#REF!</v>
      </c>
      <c r="W2981" s="1214" t="e">
        <f>VLOOKUP($D2981,'NI-Soc'!$B$1:$Q$2048,18,FALSE)</f>
        <v>#REF!</v>
      </c>
      <c r="X2981" s="1214" t="e">
        <f>VLOOKUP($D2981,'NI-Soc'!$B$1:$Q$2048,19,FALSE)</f>
        <v>#REF!</v>
      </c>
    </row>
    <row r="2982" spans="1:24" hidden="1">
      <c r="A2982" s="508"/>
      <c r="B2982" s="508"/>
      <c r="C2982" s="508"/>
      <c r="D2982" s="1214" t="s">
        <v>1329</v>
      </c>
      <c r="E2982" s="1215" t="s">
        <v>3067</v>
      </c>
      <c r="F2982" s="1202"/>
      <c r="G2982" s="1202"/>
      <c r="H2982" s="1202"/>
      <c r="I2982" s="1202" t="s">
        <v>71</v>
      </c>
      <c r="J2982" s="1202"/>
      <c r="K2982" s="1202"/>
      <c r="L2982" s="1202"/>
      <c r="M2982" s="1202"/>
      <c r="N2982" s="1203" t="s">
        <v>1330</v>
      </c>
      <c r="O2982" s="1203"/>
      <c r="P2982" s="1203"/>
      <c r="Q2982" s="1203"/>
      <c r="R2982" s="1203"/>
      <c r="S2982" s="1214">
        <f>VLOOKUP($D2982,'NI-Soc'!$B$1:$Q$2048,12,FALSE)</f>
        <v>0</v>
      </c>
      <c r="T2982" s="1214">
        <f>VLOOKUP($D2982,'NI-Soc'!$B$1:$Q$2048,13,FALSE)</f>
        <v>0</v>
      </c>
      <c r="U2982" s="1214">
        <f>VLOOKUP($D2982,'NI-Soc'!$B$1:$Q$2048,16,FALSE)</f>
        <v>0</v>
      </c>
      <c r="V2982" s="1214" t="e">
        <f>VLOOKUP($D2982,'NI-Soc'!$B$1:$Q$2048,17,FALSE)</f>
        <v>#REF!</v>
      </c>
      <c r="W2982" s="1214" t="e">
        <f>VLOOKUP($D2982,'NI-Soc'!$B$1:$Q$2048,18,FALSE)</f>
        <v>#REF!</v>
      </c>
      <c r="X2982" s="1214" t="e">
        <f>VLOOKUP($D2982,'NI-Soc'!$B$1:$Q$2048,19,FALSE)</f>
        <v>#REF!</v>
      </c>
    </row>
    <row r="2983" spans="1:24" hidden="1">
      <c r="A2983" s="508"/>
      <c r="B2983" s="508"/>
      <c r="C2983" s="508"/>
      <c r="D2983" s="1214" t="s">
        <v>1331</v>
      </c>
      <c r="E2983" s="1215" t="s">
        <v>3067</v>
      </c>
      <c r="F2983" s="1202"/>
      <c r="G2983" s="1202"/>
      <c r="H2983" s="1202"/>
      <c r="I2983" s="1202" t="s">
        <v>53</v>
      </c>
      <c r="J2983" s="1202"/>
      <c r="K2983" s="1202"/>
      <c r="L2983" s="1202"/>
      <c r="M2983" s="1202" t="s">
        <v>1333</v>
      </c>
      <c r="N2983" s="1203" t="s">
        <v>1334</v>
      </c>
      <c r="O2983" s="1203"/>
      <c r="P2983" s="1203"/>
      <c r="Q2983" s="1203"/>
      <c r="R2983" s="1203"/>
      <c r="S2983" s="1214">
        <f>VLOOKUP($D2983,'NI-Soc'!$B$1:$Q$2048,12,FALSE)</f>
        <v>0</v>
      </c>
      <c r="T2983" s="1214">
        <f>VLOOKUP($D2983,'NI-Soc'!$B$1:$Q$2048,13,FALSE)</f>
        <v>0</v>
      </c>
      <c r="U2983" s="1214">
        <f>VLOOKUP($D2983,'NI-Soc'!$B$1:$Q$2048,16,FALSE)</f>
        <v>0</v>
      </c>
      <c r="V2983" s="1214" t="e">
        <f>VLOOKUP($D2983,'NI-Soc'!$B$1:$Q$2048,17,FALSE)</f>
        <v>#REF!</v>
      </c>
      <c r="W2983" s="1214" t="e">
        <f>VLOOKUP($D2983,'NI-Soc'!$B$1:$Q$2048,18,FALSE)</f>
        <v>#REF!</v>
      </c>
      <c r="X2983" s="1214" t="e">
        <f>VLOOKUP($D2983,'NI-Soc'!$B$1:$Q$2048,19,FALSE)</f>
        <v>#REF!</v>
      </c>
    </row>
    <row r="2984" spans="1:24" hidden="1">
      <c r="A2984" s="508"/>
      <c r="B2984" s="508"/>
      <c r="C2984" s="508"/>
      <c r="D2984" s="1214" t="s">
        <v>1335</v>
      </c>
      <c r="E2984" s="1215" t="s">
        <v>3067</v>
      </c>
      <c r="F2984" s="1202"/>
      <c r="G2984" s="1202"/>
      <c r="H2984" s="1202"/>
      <c r="I2984" s="1202" t="s">
        <v>53</v>
      </c>
      <c r="J2984" s="1202"/>
      <c r="K2984" s="1202"/>
      <c r="L2984" s="1202"/>
      <c r="M2984" s="1202" t="s">
        <v>1333</v>
      </c>
      <c r="N2984" s="1203" t="s">
        <v>1336</v>
      </c>
      <c r="O2984" s="1203"/>
      <c r="P2984" s="1203"/>
      <c r="Q2984" s="1203"/>
      <c r="R2984" s="1203"/>
      <c r="S2984" s="1214">
        <f>VLOOKUP($D2984,'NI-Soc'!$B$1:$Q$2048,12,FALSE)</f>
        <v>0</v>
      </c>
      <c r="T2984" s="1214">
        <f>VLOOKUP($D2984,'NI-Soc'!$B$1:$Q$2048,13,FALSE)</f>
        <v>0</v>
      </c>
      <c r="U2984" s="1214">
        <f>VLOOKUP($D2984,'NI-Soc'!$B$1:$Q$2048,16,FALSE)</f>
        <v>0</v>
      </c>
      <c r="V2984" s="1214" t="e">
        <f>VLOOKUP($D2984,'NI-Soc'!$B$1:$Q$2048,17,FALSE)</f>
        <v>#REF!</v>
      </c>
      <c r="W2984" s="1214" t="e">
        <f>VLOOKUP($D2984,'NI-Soc'!$B$1:$Q$2048,18,FALSE)</f>
        <v>#REF!</v>
      </c>
      <c r="X2984" s="1214" t="e">
        <f>VLOOKUP($D2984,'NI-Soc'!$B$1:$Q$2048,19,FALSE)</f>
        <v>#REF!</v>
      </c>
    </row>
    <row r="2985" spans="1:24">
      <c r="A2985" s="508"/>
      <c r="B2985" s="508"/>
      <c r="C2985" s="508"/>
      <c r="D2985" s="1214" t="s">
        <v>1338</v>
      </c>
      <c r="E2985" s="1215" t="s">
        <v>3067</v>
      </c>
      <c r="F2985" s="1202" t="s">
        <v>295</v>
      </c>
      <c r="G2985" s="1202"/>
      <c r="H2985" s="1202"/>
      <c r="I2985" s="1202" t="s">
        <v>53</v>
      </c>
      <c r="J2985" s="1202"/>
      <c r="K2985" s="1202"/>
      <c r="L2985" s="1202"/>
      <c r="M2985" s="1202" t="s">
        <v>1333</v>
      </c>
      <c r="N2985" s="1203" t="s">
        <v>1340</v>
      </c>
      <c r="O2985" s="1203"/>
      <c r="P2985" s="1203"/>
      <c r="Q2985" s="1203"/>
      <c r="R2985" s="1203"/>
      <c r="S2985" s="1214">
        <f>VLOOKUP($D2985,'NI-Soc'!$B$1:$Q$2048,12,FALSE)</f>
        <v>0</v>
      </c>
      <c r="T2985" s="1214">
        <f>VLOOKUP($D2985,'NI-Soc'!$B$1:$Q$2048,13,FALSE)</f>
        <v>0</v>
      </c>
      <c r="U2985" s="1214">
        <f>VLOOKUP($D2985,'NI-Soc'!$B$1:$Q$2048,16,FALSE)</f>
        <v>0</v>
      </c>
      <c r="V2985" s="1214" t="e">
        <f>VLOOKUP($D2985,'NI-Soc'!$B$1:$Q$2048,17,FALSE)</f>
        <v>#REF!</v>
      </c>
      <c r="W2985" s="1214" t="e">
        <f>VLOOKUP($D2985,'NI-Soc'!$B$1:$Q$2048,18,FALSE)</f>
        <v>#REF!</v>
      </c>
      <c r="X2985" s="1214" t="e">
        <f>VLOOKUP($D2985,'NI-Soc'!$B$1:$Q$2048,19,FALSE)</f>
        <v>#REF!</v>
      </c>
    </row>
    <row r="2986" spans="1:24" hidden="1">
      <c r="A2986" s="508"/>
      <c r="B2986" s="508"/>
      <c r="C2986" s="508"/>
      <c r="D2986" s="1214" t="s">
        <v>1342</v>
      </c>
      <c r="E2986" s="1215" t="s">
        <v>3067</v>
      </c>
      <c r="F2986" s="1202"/>
      <c r="G2986" s="1202"/>
      <c r="H2986" s="1202"/>
      <c r="I2986" s="1202" t="s">
        <v>53</v>
      </c>
      <c r="J2986" s="1202"/>
      <c r="K2986" s="1202"/>
      <c r="L2986" s="1202"/>
      <c r="M2986" s="1202" t="s">
        <v>1333</v>
      </c>
      <c r="N2986" s="1203" t="s">
        <v>1344</v>
      </c>
      <c r="O2986" s="1203"/>
      <c r="P2986" s="1203"/>
      <c r="Q2986" s="1203"/>
      <c r="R2986" s="1203"/>
      <c r="S2986" s="1214">
        <f>VLOOKUP($D2986,'NI-Soc'!$B$1:$Q$2048,12,FALSE)</f>
        <v>0</v>
      </c>
      <c r="T2986" s="1214">
        <f>VLOOKUP($D2986,'NI-Soc'!$B$1:$Q$2048,13,FALSE)</f>
        <v>0</v>
      </c>
      <c r="U2986" s="1214">
        <f>VLOOKUP($D2986,'NI-Soc'!$B$1:$Q$2048,16,FALSE)</f>
        <v>0</v>
      </c>
      <c r="V2986" s="1214" t="e">
        <f>VLOOKUP($D2986,'NI-Soc'!$B$1:$Q$2048,17,FALSE)</f>
        <v>#REF!</v>
      </c>
      <c r="W2986" s="1214" t="e">
        <f>VLOOKUP($D2986,'NI-Soc'!$B$1:$Q$2048,18,FALSE)</f>
        <v>#REF!</v>
      </c>
      <c r="X2986" s="1214" t="e">
        <f>VLOOKUP($D2986,'NI-Soc'!$B$1:$Q$2048,19,FALSE)</f>
        <v>#REF!</v>
      </c>
    </row>
    <row r="2987" spans="1:24" hidden="1">
      <c r="A2987" s="508"/>
      <c r="B2987" s="508"/>
      <c r="C2987" s="508"/>
      <c r="D2987" s="1214" t="s">
        <v>1345</v>
      </c>
      <c r="E2987" s="1215" t="s">
        <v>3067</v>
      </c>
      <c r="F2987" s="1202"/>
      <c r="G2987" s="1202"/>
      <c r="H2987" s="1202"/>
      <c r="I2987" s="1202" t="s">
        <v>53</v>
      </c>
      <c r="J2987" s="1202"/>
      <c r="K2987" s="1202"/>
      <c r="L2987" s="1202"/>
      <c r="M2987" s="1202" t="s">
        <v>1333</v>
      </c>
      <c r="N2987" s="1203" t="s">
        <v>1346</v>
      </c>
      <c r="O2987" s="1203"/>
      <c r="P2987" s="1203"/>
      <c r="Q2987" s="1203"/>
      <c r="R2987" s="1203"/>
      <c r="S2987" s="1214">
        <f>VLOOKUP($D2987,'NI-Soc'!$B$1:$Q$2048,12,FALSE)</f>
        <v>0</v>
      </c>
      <c r="T2987" s="1214">
        <f>VLOOKUP($D2987,'NI-Soc'!$B$1:$Q$2048,13,FALSE)</f>
        <v>0</v>
      </c>
      <c r="U2987" s="1214">
        <f>VLOOKUP($D2987,'NI-Soc'!$B$1:$Q$2048,16,FALSE)</f>
        <v>0</v>
      </c>
      <c r="V2987" s="1214" t="e">
        <f>VLOOKUP($D2987,'NI-Soc'!$B$1:$Q$2048,17,FALSE)</f>
        <v>#REF!</v>
      </c>
      <c r="W2987" s="1214" t="e">
        <f>VLOOKUP($D2987,'NI-Soc'!$B$1:$Q$2048,18,FALSE)</f>
        <v>#REF!</v>
      </c>
      <c r="X2987" s="1214" t="e">
        <f>VLOOKUP($D2987,'NI-Soc'!$B$1:$Q$2048,19,FALSE)</f>
        <v>#REF!</v>
      </c>
    </row>
    <row r="2988" spans="1:24" ht="27">
      <c r="A2988" s="508"/>
      <c r="B2988" s="508"/>
      <c r="C2988" s="508"/>
      <c r="D2988" s="1214" t="s">
        <v>1348</v>
      </c>
      <c r="E2988" s="1215" t="s">
        <v>3067</v>
      </c>
      <c r="F2988" s="1202" t="s">
        <v>295</v>
      </c>
      <c r="G2988" s="1202"/>
      <c r="H2988" s="1202"/>
      <c r="I2988" s="1202" t="s">
        <v>531</v>
      </c>
      <c r="J2988" s="1202"/>
      <c r="K2988" s="1202"/>
      <c r="L2988" s="1202"/>
      <c r="M2988" s="1202" t="s">
        <v>1333</v>
      </c>
      <c r="N2988" s="1203" t="s">
        <v>1349</v>
      </c>
      <c r="O2988" s="1203"/>
      <c r="P2988" s="1203"/>
      <c r="Q2988" s="1203"/>
      <c r="R2988" s="1203"/>
      <c r="S2988" s="1214">
        <f>VLOOKUP($D2988,'NI-Soc'!$B$1:$Q$2048,12,FALSE)</f>
        <v>0</v>
      </c>
      <c r="T2988" s="1214">
        <f>VLOOKUP($D2988,'NI-Soc'!$B$1:$Q$2048,13,FALSE)</f>
        <v>0</v>
      </c>
      <c r="U2988" s="1214">
        <f>VLOOKUP($D2988,'NI-Soc'!$B$1:$Q$2048,16,FALSE)</f>
        <v>0</v>
      </c>
      <c r="V2988" s="1214" t="e">
        <f>VLOOKUP($D2988,'NI-Soc'!$B$1:$Q$2048,17,FALSE)</f>
        <v>#REF!</v>
      </c>
      <c r="W2988" s="1214" t="e">
        <f>VLOOKUP($D2988,'NI-Soc'!$B$1:$Q$2048,18,FALSE)</f>
        <v>#REF!</v>
      </c>
      <c r="X2988" s="1214" t="e">
        <f>VLOOKUP($D2988,'NI-Soc'!$B$1:$Q$2048,19,FALSE)</f>
        <v>#REF!</v>
      </c>
    </row>
    <row r="2989" spans="1:24" ht="27" hidden="1">
      <c r="A2989" s="508"/>
      <c r="B2989" s="508"/>
      <c r="C2989" s="508"/>
      <c r="D2989" s="1214" t="s">
        <v>1350</v>
      </c>
      <c r="E2989" s="1215" t="s">
        <v>3067</v>
      </c>
      <c r="F2989" s="1202"/>
      <c r="G2989" s="1202"/>
      <c r="H2989" s="1202"/>
      <c r="I2989" s="1202" t="s">
        <v>71</v>
      </c>
      <c r="J2989" s="1202"/>
      <c r="K2989" s="1202"/>
      <c r="L2989" s="1202"/>
      <c r="M2989" s="1202"/>
      <c r="N2989" s="1203" t="s">
        <v>1351</v>
      </c>
      <c r="O2989" s="1203"/>
      <c r="P2989" s="1203"/>
      <c r="Q2989" s="1203"/>
      <c r="R2989" s="1203"/>
      <c r="S2989" s="1214">
        <f>VLOOKUP($D2989,'NI-Soc'!$B$1:$Q$2048,12,FALSE)</f>
        <v>47</v>
      </c>
      <c r="T2989" s="1214">
        <f>VLOOKUP($D2989,'NI-Soc'!$B$1:$Q$2048,13,FALSE)</f>
        <v>1406</v>
      </c>
      <c r="U2989" s="1214">
        <f>VLOOKUP($D2989,'NI-Soc'!$B$1:$Q$2048,16,FALSE)</f>
        <v>0</v>
      </c>
      <c r="V2989" s="1214" t="e">
        <f>VLOOKUP($D2989,'NI-Soc'!$B$1:$Q$2048,17,FALSE)</f>
        <v>#REF!</v>
      </c>
      <c r="W2989" s="1214" t="e">
        <f>VLOOKUP($D2989,'NI-Soc'!$B$1:$Q$2048,18,FALSE)</f>
        <v>#REF!</v>
      </c>
      <c r="X2989" s="1214" t="e">
        <f>VLOOKUP($D2989,'NI-Soc'!$B$1:$Q$2048,19,FALSE)</f>
        <v>#REF!</v>
      </c>
    </row>
    <row r="2990" spans="1:24" ht="27" hidden="1">
      <c r="A2990" s="508"/>
      <c r="B2990" s="508"/>
      <c r="C2990" s="508"/>
      <c r="D2990" s="1214" t="s">
        <v>1352</v>
      </c>
      <c r="E2990" s="1215" t="s">
        <v>3067</v>
      </c>
      <c r="F2990" s="1202"/>
      <c r="G2990" s="1202"/>
      <c r="H2990" s="1202"/>
      <c r="I2990" s="1202" t="s">
        <v>53</v>
      </c>
      <c r="J2990" s="1202"/>
      <c r="K2990" s="1202"/>
      <c r="L2990" s="1202"/>
      <c r="M2990" s="1202" t="s">
        <v>1354</v>
      </c>
      <c r="N2990" s="1203" t="s">
        <v>1355</v>
      </c>
      <c r="O2990" s="1203"/>
      <c r="P2990" s="1203"/>
      <c r="Q2990" s="1203"/>
      <c r="R2990" s="1203"/>
      <c r="S2990" s="1214">
        <f>VLOOKUP($D2990,'NI-Soc'!$B$1:$Q$2048,12,FALSE)</f>
        <v>0</v>
      </c>
      <c r="T2990" s="1214">
        <f>VLOOKUP($D2990,'NI-Soc'!$B$1:$Q$2048,13,FALSE)</f>
        <v>0</v>
      </c>
      <c r="U2990" s="1214">
        <f>VLOOKUP($D2990,'NI-Soc'!$B$1:$Q$2048,16,FALSE)</f>
        <v>0</v>
      </c>
      <c r="V2990" s="1214" t="e">
        <f>VLOOKUP($D2990,'NI-Soc'!$B$1:$Q$2048,17,FALSE)</f>
        <v>#REF!</v>
      </c>
      <c r="W2990" s="1214" t="e">
        <f>VLOOKUP($D2990,'NI-Soc'!$B$1:$Q$2048,18,FALSE)</f>
        <v>#REF!</v>
      </c>
      <c r="X2990" s="1214" t="e">
        <f>VLOOKUP($D2990,'NI-Soc'!$B$1:$Q$2048,19,FALSE)</f>
        <v>#REF!</v>
      </c>
    </row>
    <row r="2991" spans="1:24" ht="27" hidden="1">
      <c r="A2991" s="508"/>
      <c r="B2991" s="508"/>
      <c r="C2991" s="508"/>
      <c r="D2991" s="1214" t="s">
        <v>1356</v>
      </c>
      <c r="E2991" s="1215" t="s">
        <v>3067</v>
      </c>
      <c r="F2991" s="1202"/>
      <c r="G2991" s="1202"/>
      <c r="H2991" s="1202"/>
      <c r="I2991" s="1202" t="s">
        <v>53</v>
      </c>
      <c r="J2991" s="1202"/>
      <c r="K2991" s="1202"/>
      <c r="L2991" s="1202"/>
      <c r="M2991" s="1202" t="s">
        <v>1354</v>
      </c>
      <c r="N2991" s="1203" t="s">
        <v>1357</v>
      </c>
      <c r="O2991" s="1203"/>
      <c r="P2991" s="1203"/>
      <c r="Q2991" s="1203"/>
      <c r="R2991" s="1203"/>
      <c r="S2991" s="1214">
        <f>VLOOKUP($D2991,'NI-Soc'!$B$1:$Q$2048,12,FALSE)</f>
        <v>0</v>
      </c>
      <c r="T2991" s="1214">
        <f>VLOOKUP($D2991,'NI-Soc'!$B$1:$Q$2048,13,FALSE)</f>
        <v>0</v>
      </c>
      <c r="U2991" s="1214">
        <f>VLOOKUP($D2991,'NI-Soc'!$B$1:$Q$2048,16,FALSE)</f>
        <v>0</v>
      </c>
      <c r="V2991" s="1214" t="e">
        <f>VLOOKUP($D2991,'NI-Soc'!$B$1:$Q$2048,17,FALSE)</f>
        <v>#REF!</v>
      </c>
      <c r="W2991" s="1214" t="e">
        <f>VLOOKUP($D2991,'NI-Soc'!$B$1:$Q$2048,18,FALSE)</f>
        <v>#REF!</v>
      </c>
      <c r="X2991" s="1214" t="e">
        <f>VLOOKUP($D2991,'NI-Soc'!$B$1:$Q$2048,19,FALSE)</f>
        <v>#REF!</v>
      </c>
    </row>
    <row r="2992" spans="1:24" ht="27" hidden="1">
      <c r="A2992" s="508"/>
      <c r="B2992" s="508"/>
      <c r="C2992" s="508"/>
      <c r="D2992" s="1214" t="s">
        <v>1358</v>
      </c>
      <c r="E2992" s="1215" t="s">
        <v>3067</v>
      </c>
      <c r="F2992" s="1202"/>
      <c r="G2992" s="1202"/>
      <c r="H2992" s="1202"/>
      <c r="I2992" s="1202" t="s">
        <v>53</v>
      </c>
      <c r="J2992" s="1202"/>
      <c r="K2992" s="1202"/>
      <c r="L2992" s="1202"/>
      <c r="M2992" s="1202" t="s">
        <v>1354</v>
      </c>
      <c r="N2992" s="1203" t="s">
        <v>1359</v>
      </c>
      <c r="O2992" s="1203"/>
      <c r="P2992" s="1203"/>
      <c r="Q2992" s="1203"/>
      <c r="R2992" s="1203"/>
      <c r="S2992" s="1214">
        <f>VLOOKUP($D2992,'NI-Soc'!$B$1:$Q$2048,12,FALSE)</f>
        <v>0</v>
      </c>
      <c r="T2992" s="1214">
        <f>VLOOKUP($D2992,'NI-Soc'!$B$1:$Q$2048,13,FALSE)</f>
        <v>0</v>
      </c>
      <c r="U2992" s="1214">
        <f>VLOOKUP($D2992,'NI-Soc'!$B$1:$Q$2048,16,FALSE)</f>
        <v>0</v>
      </c>
      <c r="V2992" s="1214" t="e">
        <f>VLOOKUP($D2992,'NI-Soc'!$B$1:$Q$2048,17,FALSE)</f>
        <v>#REF!</v>
      </c>
      <c r="W2992" s="1214" t="e">
        <f>VLOOKUP($D2992,'NI-Soc'!$B$1:$Q$2048,18,FALSE)</f>
        <v>#REF!</v>
      </c>
      <c r="X2992" s="1214" t="e">
        <f>VLOOKUP($D2992,'NI-Soc'!$B$1:$Q$2048,19,FALSE)</f>
        <v>#REF!</v>
      </c>
    </row>
    <row r="2993" spans="1:24" ht="27" hidden="1">
      <c r="A2993" s="508"/>
      <c r="B2993" s="508"/>
      <c r="C2993" s="508"/>
      <c r="D2993" s="1214" t="s">
        <v>1360</v>
      </c>
      <c r="E2993" s="1215" t="s">
        <v>3067</v>
      </c>
      <c r="F2993" s="1202"/>
      <c r="G2993" s="1202"/>
      <c r="H2993" s="1202"/>
      <c r="I2993" s="1202" t="s">
        <v>53</v>
      </c>
      <c r="J2993" s="1202"/>
      <c r="K2993" s="1202"/>
      <c r="L2993" s="1202"/>
      <c r="M2993" s="1202" t="s">
        <v>1354</v>
      </c>
      <c r="N2993" s="1203" t="s">
        <v>1361</v>
      </c>
      <c r="O2993" s="1203"/>
      <c r="P2993" s="1203"/>
      <c r="Q2993" s="1203"/>
      <c r="R2993" s="1203"/>
      <c r="S2993" s="1214">
        <f>VLOOKUP($D2993,'NI-Soc'!$B$1:$Q$2048,12,FALSE)</f>
        <v>0</v>
      </c>
      <c r="T2993" s="1214">
        <f>VLOOKUP($D2993,'NI-Soc'!$B$1:$Q$2048,13,FALSE)</f>
        <v>0</v>
      </c>
      <c r="U2993" s="1214">
        <f>VLOOKUP($D2993,'NI-Soc'!$B$1:$Q$2048,16,FALSE)</f>
        <v>0</v>
      </c>
      <c r="V2993" s="1214" t="e">
        <f>VLOOKUP($D2993,'NI-Soc'!$B$1:$Q$2048,17,FALSE)</f>
        <v>#REF!</v>
      </c>
      <c r="W2993" s="1214" t="e">
        <f>VLOOKUP($D2993,'NI-Soc'!$B$1:$Q$2048,18,FALSE)</f>
        <v>#REF!</v>
      </c>
      <c r="X2993" s="1214" t="e">
        <f>VLOOKUP($D2993,'NI-Soc'!$B$1:$Q$2048,19,FALSE)</f>
        <v>#REF!</v>
      </c>
    </row>
    <row r="2994" spans="1:24" ht="40.5" hidden="1">
      <c r="A2994" s="508"/>
      <c r="B2994" s="508"/>
      <c r="C2994" s="508"/>
      <c r="D2994" s="1214" t="s">
        <v>1362</v>
      </c>
      <c r="E2994" s="1215" t="s">
        <v>3067</v>
      </c>
      <c r="F2994" s="1202"/>
      <c r="G2994" s="1202"/>
      <c r="H2994" s="1202"/>
      <c r="I2994" s="1202" t="s">
        <v>53</v>
      </c>
      <c r="J2994" s="1202"/>
      <c r="K2994" s="1202"/>
      <c r="L2994" s="1202"/>
      <c r="M2994" s="1202" t="s">
        <v>1354</v>
      </c>
      <c r="N2994" s="1203" t="s">
        <v>1363</v>
      </c>
      <c r="O2994" s="1203"/>
      <c r="P2994" s="1203"/>
      <c r="Q2994" s="1203"/>
      <c r="R2994" s="1203"/>
      <c r="S2994" s="1214">
        <f>VLOOKUP($D2994,'NI-Soc'!$B$1:$Q$2048,12,FALSE)</f>
        <v>0</v>
      </c>
      <c r="T2994" s="1214">
        <f>VLOOKUP($D2994,'NI-Soc'!$B$1:$Q$2048,13,FALSE)</f>
        <v>0</v>
      </c>
      <c r="U2994" s="1214">
        <f>VLOOKUP($D2994,'NI-Soc'!$B$1:$Q$2048,16,FALSE)</f>
        <v>0</v>
      </c>
      <c r="V2994" s="1214" t="e">
        <f>VLOOKUP($D2994,'NI-Soc'!$B$1:$Q$2048,17,FALSE)</f>
        <v>#REF!</v>
      </c>
      <c r="W2994" s="1214" t="e">
        <f>VLOOKUP($D2994,'NI-Soc'!$B$1:$Q$2048,18,FALSE)</f>
        <v>#REF!</v>
      </c>
      <c r="X2994" s="1214" t="e">
        <f>VLOOKUP($D2994,'NI-Soc'!$B$1:$Q$2048,19,FALSE)</f>
        <v>#REF!</v>
      </c>
    </row>
    <row r="2995" spans="1:24" ht="40.5" hidden="1">
      <c r="A2995" s="508"/>
      <c r="B2995" s="508"/>
      <c r="C2995" s="508"/>
      <c r="D2995" s="1214" t="s">
        <v>1364</v>
      </c>
      <c r="E2995" s="1215" t="s">
        <v>3067</v>
      </c>
      <c r="F2995" s="1202"/>
      <c r="G2995" s="1202"/>
      <c r="H2995" s="1202"/>
      <c r="I2995" s="1202" t="s">
        <v>53</v>
      </c>
      <c r="J2995" s="1202"/>
      <c r="K2995" s="1202"/>
      <c r="L2995" s="1202"/>
      <c r="M2995" s="1202" t="s">
        <v>1354</v>
      </c>
      <c r="N2995" s="1203" t="s">
        <v>1365</v>
      </c>
      <c r="O2995" s="1203"/>
      <c r="P2995" s="1203"/>
      <c r="Q2995" s="1203"/>
      <c r="R2995" s="1203"/>
      <c r="S2995" s="1214">
        <f>VLOOKUP($D2995,'NI-Soc'!$B$1:$Q$2048,12,FALSE)</f>
        <v>0</v>
      </c>
      <c r="T2995" s="1214">
        <f>VLOOKUP($D2995,'NI-Soc'!$B$1:$Q$2048,13,FALSE)</f>
        <v>0</v>
      </c>
      <c r="U2995" s="1214">
        <f>VLOOKUP($D2995,'NI-Soc'!$B$1:$Q$2048,16,FALSE)</f>
        <v>0</v>
      </c>
      <c r="V2995" s="1214" t="e">
        <f>VLOOKUP($D2995,'NI-Soc'!$B$1:$Q$2048,17,FALSE)</f>
        <v>#REF!</v>
      </c>
      <c r="W2995" s="1214" t="e">
        <f>VLOOKUP($D2995,'NI-Soc'!$B$1:$Q$2048,18,FALSE)</f>
        <v>#REF!</v>
      </c>
      <c r="X2995" s="1214" t="e">
        <f>VLOOKUP($D2995,'NI-Soc'!$B$1:$Q$2048,19,FALSE)</f>
        <v>#REF!</v>
      </c>
    </row>
    <row r="2996" spans="1:24" ht="40.5" hidden="1">
      <c r="A2996" s="508"/>
      <c r="B2996" s="508"/>
      <c r="C2996" s="508"/>
      <c r="D2996" s="1214" t="s">
        <v>1366</v>
      </c>
      <c r="E2996" s="1215" t="s">
        <v>3067</v>
      </c>
      <c r="F2996" s="1202"/>
      <c r="G2996" s="1202"/>
      <c r="H2996" s="1202"/>
      <c r="I2996" s="1202" t="s">
        <v>53</v>
      </c>
      <c r="J2996" s="1202"/>
      <c r="K2996" s="1202"/>
      <c r="L2996" s="1202"/>
      <c r="M2996" s="1202" t="s">
        <v>1354</v>
      </c>
      <c r="N2996" s="1203" t="s">
        <v>1367</v>
      </c>
      <c r="O2996" s="1203"/>
      <c r="P2996" s="1203"/>
      <c r="Q2996" s="1203"/>
      <c r="R2996" s="1203"/>
      <c r="S2996" s="1214">
        <f>VLOOKUP($D2996,'NI-Soc'!$B$1:$Q$2048,12,FALSE)</f>
        <v>0</v>
      </c>
      <c r="T2996" s="1214">
        <f>VLOOKUP($D2996,'NI-Soc'!$B$1:$Q$2048,13,FALSE)</f>
        <v>0</v>
      </c>
      <c r="U2996" s="1214">
        <f>VLOOKUP($D2996,'NI-Soc'!$B$1:$Q$2048,16,FALSE)</f>
        <v>0</v>
      </c>
      <c r="V2996" s="1214" t="e">
        <f>VLOOKUP($D2996,'NI-Soc'!$B$1:$Q$2048,17,FALSE)</f>
        <v>#REF!</v>
      </c>
      <c r="W2996" s="1214" t="e">
        <f>VLOOKUP($D2996,'NI-Soc'!$B$1:$Q$2048,18,FALSE)</f>
        <v>#REF!</v>
      </c>
      <c r="X2996" s="1214" t="e">
        <f>VLOOKUP($D2996,'NI-Soc'!$B$1:$Q$2048,19,FALSE)</f>
        <v>#REF!</v>
      </c>
    </row>
    <row r="2997" spans="1:24" ht="27" hidden="1">
      <c r="A2997" s="508"/>
      <c r="B2997" s="508"/>
      <c r="C2997" s="508"/>
      <c r="D2997" s="1214" t="s">
        <v>1368</v>
      </c>
      <c r="E2997" s="1215" t="s">
        <v>3067</v>
      </c>
      <c r="F2997" s="1202"/>
      <c r="G2997" s="1202"/>
      <c r="H2997" s="1202"/>
      <c r="I2997" s="1202" t="s">
        <v>53</v>
      </c>
      <c r="J2997" s="1202"/>
      <c r="K2997" s="1202"/>
      <c r="L2997" s="1202"/>
      <c r="M2997" s="1202" t="s">
        <v>1354</v>
      </c>
      <c r="N2997" s="1203" t="s">
        <v>1369</v>
      </c>
      <c r="O2997" s="1203"/>
      <c r="P2997" s="1203"/>
      <c r="Q2997" s="1203"/>
      <c r="R2997" s="1203"/>
      <c r="S2997" s="1214">
        <f>VLOOKUP($D2997,'NI-Soc'!$B$1:$Q$2048,12,FALSE)</f>
        <v>0</v>
      </c>
      <c r="T2997" s="1214">
        <f>VLOOKUP($D2997,'NI-Soc'!$B$1:$Q$2048,13,FALSE)</f>
        <v>0</v>
      </c>
      <c r="U2997" s="1214">
        <f>VLOOKUP($D2997,'NI-Soc'!$B$1:$Q$2048,16,FALSE)</f>
        <v>0</v>
      </c>
      <c r="V2997" s="1214" t="e">
        <f>VLOOKUP($D2997,'NI-Soc'!$B$1:$Q$2048,17,FALSE)</f>
        <v>#REF!</v>
      </c>
      <c r="W2997" s="1214" t="e">
        <f>VLOOKUP($D2997,'NI-Soc'!$B$1:$Q$2048,18,FALSE)</f>
        <v>#REF!</v>
      </c>
      <c r="X2997" s="1214" t="e">
        <f>VLOOKUP($D2997,'NI-Soc'!$B$1:$Q$2048,19,FALSE)</f>
        <v>#REF!</v>
      </c>
    </row>
    <row r="2998" spans="1:24" ht="27" hidden="1">
      <c r="A2998" s="508"/>
      <c r="B2998" s="508"/>
      <c r="C2998" s="508"/>
      <c r="D2998" s="1214" t="s">
        <v>1370</v>
      </c>
      <c r="E2998" s="1215" t="s">
        <v>3067</v>
      </c>
      <c r="F2998" s="1202"/>
      <c r="G2998" s="1202"/>
      <c r="H2998" s="1202"/>
      <c r="I2998" s="1202" t="s">
        <v>53</v>
      </c>
      <c r="J2998" s="1202"/>
      <c r="K2998" s="1202"/>
      <c r="L2998" s="1202"/>
      <c r="M2998" s="1202" t="s">
        <v>1354</v>
      </c>
      <c r="N2998" s="1203" t="s">
        <v>1371</v>
      </c>
      <c r="O2998" s="1203"/>
      <c r="P2998" s="1203"/>
      <c r="Q2998" s="1203"/>
      <c r="R2998" s="1203"/>
      <c r="S2998" s="1214">
        <f>VLOOKUP($D2998,'NI-Soc'!$B$1:$Q$2048,12,FALSE)</f>
        <v>0</v>
      </c>
      <c r="T2998" s="1214">
        <f>VLOOKUP($D2998,'NI-Soc'!$B$1:$Q$2048,13,FALSE)</f>
        <v>0</v>
      </c>
      <c r="U2998" s="1214">
        <f>VLOOKUP($D2998,'NI-Soc'!$B$1:$Q$2048,16,FALSE)</f>
        <v>0</v>
      </c>
      <c r="V2998" s="1214" t="e">
        <f>VLOOKUP($D2998,'NI-Soc'!$B$1:$Q$2048,17,FALSE)</f>
        <v>#REF!</v>
      </c>
      <c r="W2998" s="1214" t="e">
        <f>VLOOKUP($D2998,'NI-Soc'!$B$1:$Q$2048,18,FALSE)</f>
        <v>#REF!</v>
      </c>
      <c r="X2998" s="1214" t="e">
        <f>VLOOKUP($D2998,'NI-Soc'!$B$1:$Q$2048,19,FALSE)</f>
        <v>#REF!</v>
      </c>
    </row>
    <row r="2999" spans="1:24" ht="27" hidden="1">
      <c r="A2999" s="508"/>
      <c r="B2999" s="508"/>
      <c r="C2999" s="508"/>
      <c r="D2999" s="1214" t="s">
        <v>1372</v>
      </c>
      <c r="E2999" s="1215" t="s">
        <v>3067</v>
      </c>
      <c r="F2999" s="1202"/>
      <c r="G2999" s="1202"/>
      <c r="H2999" s="1202"/>
      <c r="I2999" s="1202" t="s">
        <v>53</v>
      </c>
      <c r="J2999" s="1202"/>
      <c r="K2999" s="1202"/>
      <c r="L2999" s="1202"/>
      <c r="M2999" s="1202" t="s">
        <v>1354</v>
      </c>
      <c r="N2999" s="1203" t="s">
        <v>1373</v>
      </c>
      <c r="O2999" s="1203"/>
      <c r="P2999" s="1203"/>
      <c r="Q2999" s="1203"/>
      <c r="R2999" s="1203"/>
      <c r="S2999" s="1214">
        <f>VLOOKUP($D2999,'NI-Soc'!$B$1:$Q$2048,12,FALSE)</f>
        <v>0</v>
      </c>
      <c r="T2999" s="1214">
        <f>VLOOKUP($D2999,'NI-Soc'!$B$1:$Q$2048,13,FALSE)</f>
        <v>0</v>
      </c>
      <c r="U2999" s="1214">
        <f>VLOOKUP($D2999,'NI-Soc'!$B$1:$Q$2048,16,FALSE)</f>
        <v>0</v>
      </c>
      <c r="V2999" s="1214" t="e">
        <f>VLOOKUP($D2999,'NI-Soc'!$B$1:$Q$2048,17,FALSE)</f>
        <v>#REF!</v>
      </c>
      <c r="W2999" s="1214" t="e">
        <f>VLOOKUP($D2999,'NI-Soc'!$B$1:$Q$2048,18,FALSE)</f>
        <v>#REF!</v>
      </c>
      <c r="X2999" s="1214" t="e">
        <f>VLOOKUP($D2999,'NI-Soc'!$B$1:$Q$2048,19,FALSE)</f>
        <v>#REF!</v>
      </c>
    </row>
    <row r="3000" spans="1:24" ht="27" hidden="1">
      <c r="A3000" s="508"/>
      <c r="B3000" s="508"/>
      <c r="C3000" s="508"/>
      <c r="D3000" s="1214" t="s">
        <v>1374</v>
      </c>
      <c r="E3000" s="1215" t="s">
        <v>3067</v>
      </c>
      <c r="F3000" s="1202"/>
      <c r="G3000" s="1202"/>
      <c r="H3000" s="1202"/>
      <c r="I3000" s="1202" t="s">
        <v>53</v>
      </c>
      <c r="J3000" s="1202"/>
      <c r="K3000" s="1202"/>
      <c r="L3000" s="1202"/>
      <c r="M3000" s="1202" t="s">
        <v>1354</v>
      </c>
      <c r="N3000" s="1203" t="s">
        <v>1375</v>
      </c>
      <c r="O3000" s="1203"/>
      <c r="P3000" s="1203"/>
      <c r="Q3000" s="1203"/>
      <c r="R3000" s="1203"/>
      <c r="S3000" s="1214">
        <f>VLOOKUP($D3000,'NI-Soc'!$B$1:$Q$2048,12,FALSE)</f>
        <v>0</v>
      </c>
      <c r="T3000" s="1214">
        <f>VLOOKUP($D3000,'NI-Soc'!$B$1:$Q$2048,13,FALSE)</f>
        <v>0</v>
      </c>
      <c r="U3000" s="1214">
        <f>VLOOKUP($D3000,'NI-Soc'!$B$1:$Q$2048,16,FALSE)</f>
        <v>0</v>
      </c>
      <c r="V3000" s="1214" t="e">
        <f>VLOOKUP($D3000,'NI-Soc'!$B$1:$Q$2048,17,FALSE)</f>
        <v>#REF!</v>
      </c>
      <c r="W3000" s="1214" t="e">
        <f>VLOOKUP($D3000,'NI-Soc'!$B$1:$Q$2048,18,FALSE)</f>
        <v>#REF!</v>
      </c>
      <c r="X3000" s="1214" t="e">
        <f>VLOOKUP($D3000,'NI-Soc'!$B$1:$Q$2048,19,FALSE)</f>
        <v>#REF!</v>
      </c>
    </row>
    <row r="3001" spans="1:24" ht="27" hidden="1">
      <c r="A3001" s="508"/>
      <c r="B3001" s="508"/>
      <c r="C3001" s="508"/>
      <c r="D3001" s="1214" t="s">
        <v>1376</v>
      </c>
      <c r="E3001" s="1215" t="s">
        <v>3067</v>
      </c>
      <c r="F3001" s="1202"/>
      <c r="G3001" s="1202"/>
      <c r="H3001" s="1202"/>
      <c r="I3001" s="1202" t="s">
        <v>53</v>
      </c>
      <c r="J3001" s="1202"/>
      <c r="K3001" s="1202"/>
      <c r="L3001" s="1202"/>
      <c r="M3001" s="1202" t="s">
        <v>1354</v>
      </c>
      <c r="N3001" s="1203" t="s">
        <v>1377</v>
      </c>
      <c r="O3001" s="1203"/>
      <c r="P3001" s="1203"/>
      <c r="Q3001" s="1203"/>
      <c r="R3001" s="1203"/>
      <c r="S3001" s="1214">
        <f>VLOOKUP($D3001,'NI-Soc'!$B$1:$Q$2048,12,FALSE)</f>
        <v>0</v>
      </c>
      <c r="T3001" s="1214">
        <f>VLOOKUP($D3001,'NI-Soc'!$B$1:$Q$2048,13,FALSE)</f>
        <v>0</v>
      </c>
      <c r="U3001" s="1214">
        <f>VLOOKUP($D3001,'NI-Soc'!$B$1:$Q$2048,16,FALSE)</f>
        <v>0</v>
      </c>
      <c r="V3001" s="1214" t="e">
        <f>VLOOKUP($D3001,'NI-Soc'!$B$1:$Q$2048,17,FALSE)</f>
        <v>#REF!</v>
      </c>
      <c r="W3001" s="1214" t="e">
        <f>VLOOKUP($D3001,'NI-Soc'!$B$1:$Q$2048,18,FALSE)</f>
        <v>#REF!</v>
      </c>
      <c r="X3001" s="1214" t="e">
        <f>VLOOKUP($D3001,'NI-Soc'!$B$1:$Q$2048,19,FALSE)</f>
        <v>#REF!</v>
      </c>
    </row>
    <row r="3002" spans="1:24" ht="27" hidden="1">
      <c r="A3002" s="508"/>
      <c r="B3002" s="508"/>
      <c r="C3002" s="508"/>
      <c r="D3002" s="1214" t="s">
        <v>1378</v>
      </c>
      <c r="E3002" s="1215" t="s">
        <v>3067</v>
      </c>
      <c r="F3002" s="1202"/>
      <c r="G3002" s="1202"/>
      <c r="H3002" s="1202"/>
      <c r="I3002" s="1202" t="s">
        <v>53</v>
      </c>
      <c r="J3002" s="1202"/>
      <c r="K3002" s="1202"/>
      <c r="L3002" s="1202"/>
      <c r="M3002" s="1202" t="s">
        <v>1354</v>
      </c>
      <c r="N3002" s="1203" t="s">
        <v>1379</v>
      </c>
      <c r="O3002" s="1203"/>
      <c r="P3002" s="1203"/>
      <c r="Q3002" s="1203"/>
      <c r="R3002" s="1203"/>
      <c r="S3002" s="1214">
        <f>VLOOKUP($D3002,'NI-Soc'!$B$1:$Q$2048,12,FALSE)</f>
        <v>0</v>
      </c>
      <c r="T3002" s="1214">
        <f>VLOOKUP($D3002,'NI-Soc'!$B$1:$Q$2048,13,FALSE)</f>
        <v>0</v>
      </c>
      <c r="U3002" s="1214">
        <f>VLOOKUP($D3002,'NI-Soc'!$B$1:$Q$2048,16,FALSE)</f>
        <v>0</v>
      </c>
      <c r="V3002" s="1214" t="e">
        <f>VLOOKUP($D3002,'NI-Soc'!$B$1:$Q$2048,17,FALSE)</f>
        <v>#REF!</v>
      </c>
      <c r="W3002" s="1214" t="e">
        <f>VLOOKUP($D3002,'NI-Soc'!$B$1:$Q$2048,18,FALSE)</f>
        <v>#REF!</v>
      </c>
      <c r="X3002" s="1214" t="e">
        <f>VLOOKUP($D3002,'NI-Soc'!$B$1:$Q$2048,19,FALSE)</f>
        <v>#REF!</v>
      </c>
    </row>
    <row r="3003" spans="1:24" ht="40.5" hidden="1">
      <c r="A3003" s="508"/>
      <c r="B3003" s="508"/>
      <c r="C3003" s="508"/>
      <c r="D3003" s="1214" t="s">
        <v>1380</v>
      </c>
      <c r="E3003" s="1215" t="s">
        <v>3067</v>
      </c>
      <c r="F3003" s="1202"/>
      <c r="G3003" s="1202"/>
      <c r="H3003" s="1202"/>
      <c r="I3003" s="1202" t="s">
        <v>53</v>
      </c>
      <c r="J3003" s="1202"/>
      <c r="K3003" s="1202"/>
      <c r="L3003" s="1202"/>
      <c r="M3003" s="1202" t="s">
        <v>1354</v>
      </c>
      <c r="N3003" s="1203" t="s">
        <v>1381</v>
      </c>
      <c r="O3003" s="1203"/>
      <c r="P3003" s="1203"/>
      <c r="Q3003" s="1203"/>
      <c r="R3003" s="1203"/>
      <c r="S3003" s="1214">
        <f>VLOOKUP($D3003,'NI-Soc'!$B$1:$Q$2048,12,FALSE)</f>
        <v>0</v>
      </c>
      <c r="T3003" s="1214">
        <f>VLOOKUP($D3003,'NI-Soc'!$B$1:$Q$2048,13,FALSE)</f>
        <v>0</v>
      </c>
      <c r="U3003" s="1214">
        <f>VLOOKUP($D3003,'NI-Soc'!$B$1:$Q$2048,16,FALSE)</f>
        <v>0</v>
      </c>
      <c r="V3003" s="1214" t="e">
        <f>VLOOKUP($D3003,'NI-Soc'!$B$1:$Q$2048,17,FALSE)</f>
        <v>#REF!</v>
      </c>
      <c r="W3003" s="1214" t="e">
        <f>VLOOKUP($D3003,'NI-Soc'!$B$1:$Q$2048,18,FALSE)</f>
        <v>#REF!</v>
      </c>
      <c r="X3003" s="1214" t="e">
        <f>VLOOKUP($D3003,'NI-Soc'!$B$1:$Q$2048,19,FALSE)</f>
        <v>#REF!</v>
      </c>
    </row>
    <row r="3004" spans="1:24" ht="40.5" hidden="1">
      <c r="A3004" s="508"/>
      <c r="B3004" s="508"/>
      <c r="C3004" s="508"/>
      <c r="D3004" s="1214" t="s">
        <v>1382</v>
      </c>
      <c r="E3004" s="1215" t="s">
        <v>3067</v>
      </c>
      <c r="F3004" s="1202"/>
      <c r="G3004" s="1202"/>
      <c r="H3004" s="1202"/>
      <c r="I3004" s="1202" t="s">
        <v>53</v>
      </c>
      <c r="J3004" s="1202"/>
      <c r="K3004" s="1202"/>
      <c r="L3004" s="1202"/>
      <c r="M3004" s="1202" t="s">
        <v>1354</v>
      </c>
      <c r="N3004" s="1203" t="s">
        <v>1383</v>
      </c>
      <c r="O3004" s="1203"/>
      <c r="P3004" s="1203"/>
      <c r="Q3004" s="1203"/>
      <c r="R3004" s="1203"/>
      <c r="S3004" s="1214">
        <f>VLOOKUP($D3004,'NI-Soc'!$B$1:$Q$2048,12,FALSE)</f>
        <v>0</v>
      </c>
      <c r="T3004" s="1214">
        <f>VLOOKUP($D3004,'NI-Soc'!$B$1:$Q$2048,13,FALSE)</f>
        <v>0</v>
      </c>
      <c r="U3004" s="1214">
        <f>VLOOKUP($D3004,'NI-Soc'!$B$1:$Q$2048,16,FALSE)</f>
        <v>0</v>
      </c>
      <c r="V3004" s="1214" t="e">
        <f>VLOOKUP($D3004,'NI-Soc'!$B$1:$Q$2048,17,FALSE)</f>
        <v>#REF!</v>
      </c>
      <c r="W3004" s="1214" t="e">
        <f>VLOOKUP($D3004,'NI-Soc'!$B$1:$Q$2048,18,FALSE)</f>
        <v>#REF!</v>
      </c>
      <c r="X3004" s="1214" t="e">
        <f>VLOOKUP($D3004,'NI-Soc'!$B$1:$Q$2048,19,FALSE)</f>
        <v>#REF!</v>
      </c>
    </row>
    <row r="3005" spans="1:24" ht="40.5" hidden="1">
      <c r="A3005" s="508"/>
      <c r="B3005" s="508"/>
      <c r="C3005" s="508"/>
      <c r="D3005" s="1214" t="s">
        <v>1384</v>
      </c>
      <c r="E3005" s="1215" t="s">
        <v>3067</v>
      </c>
      <c r="F3005" s="1202"/>
      <c r="G3005" s="1202"/>
      <c r="H3005" s="1202"/>
      <c r="I3005" s="1202" t="s">
        <v>53</v>
      </c>
      <c r="J3005" s="1202"/>
      <c r="K3005" s="1202"/>
      <c r="L3005" s="1202"/>
      <c r="M3005" s="1202" t="s">
        <v>1354</v>
      </c>
      <c r="N3005" s="1203" t="s">
        <v>1385</v>
      </c>
      <c r="O3005" s="1203"/>
      <c r="P3005" s="1203"/>
      <c r="Q3005" s="1203"/>
      <c r="R3005" s="1203"/>
      <c r="S3005" s="1214">
        <f>VLOOKUP($D3005,'NI-Soc'!$B$1:$Q$2048,12,FALSE)</f>
        <v>0</v>
      </c>
      <c r="T3005" s="1214">
        <f>VLOOKUP($D3005,'NI-Soc'!$B$1:$Q$2048,13,FALSE)</f>
        <v>0</v>
      </c>
      <c r="U3005" s="1214">
        <f>VLOOKUP($D3005,'NI-Soc'!$B$1:$Q$2048,16,FALSE)</f>
        <v>0</v>
      </c>
      <c r="V3005" s="1214" t="e">
        <f>VLOOKUP($D3005,'NI-Soc'!$B$1:$Q$2048,17,FALSE)</f>
        <v>#REF!</v>
      </c>
      <c r="W3005" s="1214" t="e">
        <f>VLOOKUP($D3005,'NI-Soc'!$B$1:$Q$2048,18,FALSE)</f>
        <v>#REF!</v>
      </c>
      <c r="X3005" s="1214" t="e">
        <f>VLOOKUP($D3005,'NI-Soc'!$B$1:$Q$2048,19,FALSE)</f>
        <v>#REF!</v>
      </c>
    </row>
    <row r="3006" spans="1:24" ht="27" hidden="1">
      <c r="A3006" s="508"/>
      <c r="B3006" s="508"/>
      <c r="C3006" s="508"/>
      <c r="D3006" s="1214" t="s">
        <v>1386</v>
      </c>
      <c r="E3006" s="1215" t="s">
        <v>3067</v>
      </c>
      <c r="F3006" s="1202"/>
      <c r="G3006" s="1202"/>
      <c r="H3006" s="1202"/>
      <c r="I3006" s="1202" t="s">
        <v>53</v>
      </c>
      <c r="J3006" s="1202"/>
      <c r="K3006" s="1202"/>
      <c r="L3006" s="1202"/>
      <c r="M3006" s="1202" t="s">
        <v>1354</v>
      </c>
      <c r="N3006" s="1203" t="s">
        <v>1387</v>
      </c>
      <c r="O3006" s="1203"/>
      <c r="P3006" s="1203"/>
      <c r="Q3006" s="1203"/>
      <c r="R3006" s="1203"/>
      <c r="S3006" s="1214">
        <f>VLOOKUP($D3006,'NI-Soc'!$B$1:$Q$2048,12,FALSE)</f>
        <v>0</v>
      </c>
      <c r="T3006" s="1214">
        <f>VLOOKUP($D3006,'NI-Soc'!$B$1:$Q$2048,13,FALSE)</f>
        <v>0</v>
      </c>
      <c r="U3006" s="1214">
        <f>VLOOKUP($D3006,'NI-Soc'!$B$1:$Q$2048,16,FALSE)</f>
        <v>0</v>
      </c>
      <c r="V3006" s="1214" t="e">
        <f>VLOOKUP($D3006,'NI-Soc'!$B$1:$Q$2048,17,FALSE)</f>
        <v>#REF!</v>
      </c>
      <c r="W3006" s="1214" t="e">
        <f>VLOOKUP($D3006,'NI-Soc'!$B$1:$Q$2048,18,FALSE)</f>
        <v>#REF!</v>
      </c>
      <c r="X3006" s="1214" t="e">
        <f>VLOOKUP($D3006,'NI-Soc'!$B$1:$Q$2048,19,FALSE)</f>
        <v>#REF!</v>
      </c>
    </row>
    <row r="3007" spans="1:24" ht="27" hidden="1">
      <c r="A3007" s="508"/>
      <c r="B3007" s="508"/>
      <c r="C3007" s="508"/>
      <c r="D3007" s="1214" t="s">
        <v>1388</v>
      </c>
      <c r="E3007" s="1215" t="s">
        <v>3067</v>
      </c>
      <c r="F3007" s="1202"/>
      <c r="G3007" s="1202"/>
      <c r="H3007" s="1202"/>
      <c r="I3007" s="1202" t="s">
        <v>53</v>
      </c>
      <c r="J3007" s="1202"/>
      <c r="K3007" s="1202"/>
      <c r="L3007" s="1202"/>
      <c r="M3007" s="1202" t="s">
        <v>1354</v>
      </c>
      <c r="N3007" s="1203" t="s">
        <v>1389</v>
      </c>
      <c r="O3007" s="1203"/>
      <c r="P3007" s="1203"/>
      <c r="Q3007" s="1203"/>
      <c r="R3007" s="1203"/>
      <c r="S3007" s="1214">
        <f>VLOOKUP($D3007,'NI-Soc'!$B$1:$Q$2048,12,FALSE)</f>
        <v>0</v>
      </c>
      <c r="T3007" s="1214">
        <f>VLOOKUP($D3007,'NI-Soc'!$B$1:$Q$2048,13,FALSE)</f>
        <v>0</v>
      </c>
      <c r="U3007" s="1214">
        <f>VLOOKUP($D3007,'NI-Soc'!$B$1:$Q$2048,16,FALSE)</f>
        <v>0</v>
      </c>
      <c r="V3007" s="1214" t="e">
        <f>VLOOKUP($D3007,'NI-Soc'!$B$1:$Q$2048,17,FALSE)</f>
        <v>#REF!</v>
      </c>
      <c r="W3007" s="1214" t="e">
        <f>VLOOKUP($D3007,'NI-Soc'!$B$1:$Q$2048,18,FALSE)</f>
        <v>#REF!</v>
      </c>
      <c r="X3007" s="1214" t="e">
        <f>VLOOKUP($D3007,'NI-Soc'!$B$1:$Q$2048,19,FALSE)</f>
        <v>#REF!</v>
      </c>
    </row>
    <row r="3008" spans="1:24" ht="27" hidden="1">
      <c r="A3008" s="508"/>
      <c r="B3008" s="508"/>
      <c r="C3008" s="508"/>
      <c r="D3008" s="1214" t="s">
        <v>1390</v>
      </c>
      <c r="E3008" s="1215" t="s">
        <v>3067</v>
      </c>
      <c r="F3008" s="1202"/>
      <c r="G3008" s="1202"/>
      <c r="H3008" s="1202"/>
      <c r="I3008" s="1202" t="s">
        <v>53</v>
      </c>
      <c r="J3008" s="1202"/>
      <c r="K3008" s="1202"/>
      <c r="L3008" s="1202"/>
      <c r="M3008" s="1202" t="s">
        <v>1354</v>
      </c>
      <c r="N3008" s="1203" t="s">
        <v>1391</v>
      </c>
      <c r="O3008" s="1203"/>
      <c r="P3008" s="1203"/>
      <c r="Q3008" s="1203"/>
      <c r="R3008" s="1203"/>
      <c r="S3008" s="1214">
        <f>VLOOKUP($D3008,'NI-Soc'!$B$1:$Q$2048,12,FALSE)</f>
        <v>0</v>
      </c>
      <c r="T3008" s="1214">
        <f>VLOOKUP($D3008,'NI-Soc'!$B$1:$Q$2048,13,FALSE)</f>
        <v>0</v>
      </c>
      <c r="U3008" s="1214">
        <f>VLOOKUP($D3008,'NI-Soc'!$B$1:$Q$2048,16,FALSE)</f>
        <v>0</v>
      </c>
      <c r="V3008" s="1214" t="e">
        <f>VLOOKUP($D3008,'NI-Soc'!$B$1:$Q$2048,17,FALSE)</f>
        <v>#REF!</v>
      </c>
      <c r="W3008" s="1214" t="e">
        <f>VLOOKUP($D3008,'NI-Soc'!$B$1:$Q$2048,18,FALSE)</f>
        <v>#REF!</v>
      </c>
      <c r="X3008" s="1214" t="e">
        <f>VLOOKUP($D3008,'NI-Soc'!$B$1:$Q$2048,19,FALSE)</f>
        <v>#REF!</v>
      </c>
    </row>
    <row r="3009" spans="1:24" ht="27" hidden="1">
      <c r="A3009" s="508"/>
      <c r="B3009" s="508"/>
      <c r="C3009" s="508"/>
      <c r="D3009" s="1214" t="s">
        <v>1392</v>
      </c>
      <c r="E3009" s="1215" t="s">
        <v>3067</v>
      </c>
      <c r="F3009" s="1202"/>
      <c r="G3009" s="1202"/>
      <c r="H3009" s="1202"/>
      <c r="I3009" s="1202" t="s">
        <v>53</v>
      </c>
      <c r="J3009" s="1202"/>
      <c r="K3009" s="1202"/>
      <c r="L3009" s="1202"/>
      <c r="M3009" s="1202" t="s">
        <v>1354</v>
      </c>
      <c r="N3009" s="1203" t="s">
        <v>1393</v>
      </c>
      <c r="O3009" s="1203"/>
      <c r="P3009" s="1203"/>
      <c r="Q3009" s="1203"/>
      <c r="R3009" s="1203"/>
      <c r="S3009" s="1214">
        <f>VLOOKUP($D3009,'NI-Soc'!$B$1:$Q$2048,12,FALSE)</f>
        <v>0</v>
      </c>
      <c r="T3009" s="1214">
        <f>VLOOKUP($D3009,'NI-Soc'!$B$1:$Q$2048,13,FALSE)</f>
        <v>0</v>
      </c>
      <c r="U3009" s="1214">
        <f>VLOOKUP($D3009,'NI-Soc'!$B$1:$Q$2048,16,FALSE)</f>
        <v>0</v>
      </c>
      <c r="V3009" s="1214" t="e">
        <f>VLOOKUP($D3009,'NI-Soc'!$B$1:$Q$2048,17,FALSE)</f>
        <v>#REF!</v>
      </c>
      <c r="W3009" s="1214" t="e">
        <f>VLOOKUP($D3009,'NI-Soc'!$B$1:$Q$2048,18,FALSE)</f>
        <v>#REF!</v>
      </c>
      <c r="X3009" s="1214" t="e">
        <f>VLOOKUP($D3009,'NI-Soc'!$B$1:$Q$2048,19,FALSE)</f>
        <v>#REF!</v>
      </c>
    </row>
    <row r="3010" spans="1:24" ht="40.5" hidden="1">
      <c r="A3010" s="508"/>
      <c r="B3010" s="508"/>
      <c r="C3010" s="508"/>
      <c r="D3010" s="1214" t="s">
        <v>1394</v>
      </c>
      <c r="E3010" s="1215" t="s">
        <v>3067</v>
      </c>
      <c r="F3010" s="1202"/>
      <c r="G3010" s="1202"/>
      <c r="H3010" s="1202"/>
      <c r="I3010" s="1202" t="s">
        <v>53</v>
      </c>
      <c r="J3010" s="1202"/>
      <c r="K3010" s="1202"/>
      <c r="L3010" s="1202"/>
      <c r="M3010" s="1202" t="s">
        <v>1354</v>
      </c>
      <c r="N3010" s="1203" t="s">
        <v>1396</v>
      </c>
      <c r="O3010" s="1203"/>
      <c r="P3010" s="1203"/>
      <c r="Q3010" s="1203"/>
      <c r="R3010" s="1203"/>
      <c r="S3010" s="1214">
        <f>VLOOKUP($D3010,'NI-Soc'!$B$1:$Q$2048,12,FALSE)</f>
        <v>0</v>
      </c>
      <c r="T3010" s="1214">
        <f>VLOOKUP($D3010,'NI-Soc'!$B$1:$Q$2048,13,FALSE)</f>
        <v>0</v>
      </c>
      <c r="U3010" s="1214">
        <f>VLOOKUP($D3010,'NI-Soc'!$B$1:$Q$2048,16,FALSE)</f>
        <v>0</v>
      </c>
      <c r="V3010" s="1214" t="e">
        <f>VLOOKUP($D3010,'NI-Soc'!$B$1:$Q$2048,17,FALSE)</f>
        <v>#REF!</v>
      </c>
      <c r="W3010" s="1214" t="e">
        <f>VLOOKUP($D3010,'NI-Soc'!$B$1:$Q$2048,18,FALSE)</f>
        <v>#REF!</v>
      </c>
      <c r="X3010" s="1214" t="e">
        <f>VLOOKUP($D3010,'NI-Soc'!$B$1:$Q$2048,19,FALSE)</f>
        <v>#REF!</v>
      </c>
    </row>
    <row r="3011" spans="1:24" ht="27" hidden="1">
      <c r="A3011" s="508"/>
      <c r="B3011" s="508"/>
      <c r="C3011" s="508"/>
      <c r="D3011" s="1214" t="s">
        <v>1397</v>
      </c>
      <c r="E3011" s="1215" t="s">
        <v>3067</v>
      </c>
      <c r="F3011" s="1202"/>
      <c r="G3011" s="1202"/>
      <c r="H3011" s="1202"/>
      <c r="I3011" s="1202" t="s">
        <v>53</v>
      </c>
      <c r="J3011" s="1202"/>
      <c r="K3011" s="1202"/>
      <c r="L3011" s="1202"/>
      <c r="M3011" s="1202" t="s">
        <v>1354</v>
      </c>
      <c r="N3011" s="1203" t="s">
        <v>1398</v>
      </c>
      <c r="O3011" s="1203"/>
      <c r="P3011" s="1203"/>
      <c r="Q3011" s="1203"/>
      <c r="R3011" s="1203"/>
      <c r="S3011" s="1214">
        <f>VLOOKUP($D3011,'NI-Soc'!$B$1:$Q$2048,12,FALSE)</f>
        <v>0</v>
      </c>
      <c r="T3011" s="1214">
        <f>VLOOKUP($D3011,'NI-Soc'!$B$1:$Q$2048,13,FALSE)</f>
        <v>0</v>
      </c>
      <c r="U3011" s="1214">
        <f>VLOOKUP($D3011,'NI-Soc'!$B$1:$Q$2048,16,FALSE)</f>
        <v>0</v>
      </c>
      <c r="V3011" s="1214" t="e">
        <f>VLOOKUP($D3011,'NI-Soc'!$B$1:$Q$2048,17,FALSE)</f>
        <v>#REF!</v>
      </c>
      <c r="W3011" s="1214" t="e">
        <f>VLOOKUP($D3011,'NI-Soc'!$B$1:$Q$2048,18,FALSE)</f>
        <v>#REF!</v>
      </c>
      <c r="X3011" s="1214" t="e">
        <f>VLOOKUP($D3011,'NI-Soc'!$B$1:$Q$2048,19,FALSE)</f>
        <v>#REF!</v>
      </c>
    </row>
    <row r="3012" spans="1:24" hidden="1">
      <c r="A3012" s="508"/>
      <c r="B3012" s="508"/>
      <c r="C3012" s="508"/>
      <c r="D3012" s="1214" t="s">
        <v>1399</v>
      </c>
      <c r="E3012" s="1215" t="s">
        <v>3067</v>
      </c>
      <c r="F3012" s="1202"/>
      <c r="G3012" s="1202"/>
      <c r="H3012" s="1202"/>
      <c r="I3012" s="1202" t="s">
        <v>53</v>
      </c>
      <c r="J3012" s="1202"/>
      <c r="K3012" s="1202"/>
      <c r="L3012" s="1202"/>
      <c r="M3012" s="1202" t="s">
        <v>1354</v>
      </c>
      <c r="N3012" s="1203" t="s">
        <v>1400</v>
      </c>
      <c r="O3012" s="1203"/>
      <c r="P3012" s="1203"/>
      <c r="Q3012" s="1203"/>
      <c r="R3012" s="1203"/>
      <c r="S3012" s="1214">
        <f>VLOOKUP($D3012,'NI-Soc'!$B$1:$Q$2048,12,FALSE)</f>
        <v>0</v>
      </c>
      <c r="T3012" s="1214">
        <f>VLOOKUP($D3012,'NI-Soc'!$B$1:$Q$2048,13,FALSE)</f>
        <v>0</v>
      </c>
      <c r="U3012" s="1214">
        <f>VLOOKUP($D3012,'NI-Soc'!$B$1:$Q$2048,16,FALSE)</f>
        <v>0</v>
      </c>
      <c r="V3012" s="1214" t="e">
        <f>VLOOKUP($D3012,'NI-Soc'!$B$1:$Q$2048,17,FALSE)</f>
        <v>#REF!</v>
      </c>
      <c r="W3012" s="1214" t="e">
        <f>VLOOKUP($D3012,'NI-Soc'!$B$1:$Q$2048,18,FALSE)</f>
        <v>#REF!</v>
      </c>
      <c r="X3012" s="1214" t="e">
        <f>VLOOKUP($D3012,'NI-Soc'!$B$1:$Q$2048,19,FALSE)</f>
        <v>#REF!</v>
      </c>
    </row>
    <row r="3013" spans="1:24" ht="27" hidden="1">
      <c r="A3013" s="508"/>
      <c r="B3013" s="508"/>
      <c r="C3013" s="508"/>
      <c r="D3013" s="1214" t="s">
        <v>1401</v>
      </c>
      <c r="E3013" s="1215" t="s">
        <v>3067</v>
      </c>
      <c r="F3013" s="1202"/>
      <c r="G3013" s="1202"/>
      <c r="H3013" s="1202"/>
      <c r="I3013" s="1202" t="s">
        <v>53</v>
      </c>
      <c r="J3013" s="1202"/>
      <c r="K3013" s="1202"/>
      <c r="L3013" s="1202"/>
      <c r="M3013" s="1202" t="s">
        <v>1354</v>
      </c>
      <c r="N3013" s="1203" t="s">
        <v>1402</v>
      </c>
      <c r="O3013" s="1203"/>
      <c r="P3013" s="1203"/>
      <c r="Q3013" s="1203"/>
      <c r="R3013" s="1203"/>
      <c r="S3013" s="1214">
        <f>VLOOKUP($D3013,'NI-Soc'!$B$1:$Q$2048,12,FALSE)</f>
        <v>0</v>
      </c>
      <c r="T3013" s="1214">
        <f>VLOOKUP($D3013,'NI-Soc'!$B$1:$Q$2048,13,FALSE)</f>
        <v>0</v>
      </c>
      <c r="U3013" s="1214">
        <f>VLOOKUP($D3013,'NI-Soc'!$B$1:$Q$2048,16,FALSE)</f>
        <v>0</v>
      </c>
      <c r="V3013" s="1214" t="e">
        <f>VLOOKUP($D3013,'NI-Soc'!$B$1:$Q$2048,17,FALSE)</f>
        <v>#REF!</v>
      </c>
      <c r="W3013" s="1214" t="e">
        <f>VLOOKUP($D3013,'NI-Soc'!$B$1:$Q$2048,18,FALSE)</f>
        <v>#REF!</v>
      </c>
      <c r="X3013" s="1214" t="e">
        <f>VLOOKUP($D3013,'NI-Soc'!$B$1:$Q$2048,19,FALSE)</f>
        <v>#REF!</v>
      </c>
    </row>
    <row r="3014" spans="1:24" hidden="1">
      <c r="A3014" s="508"/>
      <c r="B3014" s="508"/>
      <c r="C3014" s="508"/>
      <c r="D3014" s="1214" t="s">
        <v>1403</v>
      </c>
      <c r="E3014" s="1215" t="s">
        <v>3067</v>
      </c>
      <c r="F3014" s="1202"/>
      <c r="G3014" s="1202"/>
      <c r="H3014" s="1202"/>
      <c r="I3014" s="1202" t="s">
        <v>53</v>
      </c>
      <c r="J3014" s="1202"/>
      <c r="K3014" s="1202"/>
      <c r="L3014" s="1202"/>
      <c r="M3014" s="1202" t="s">
        <v>1354</v>
      </c>
      <c r="N3014" s="1203" t="s">
        <v>1404</v>
      </c>
      <c r="O3014" s="1203"/>
      <c r="P3014" s="1203"/>
      <c r="Q3014" s="1203"/>
      <c r="R3014" s="1203"/>
      <c r="S3014" s="1214">
        <f>VLOOKUP($D3014,'NI-Soc'!$B$1:$Q$2048,12,FALSE)</f>
        <v>40</v>
      </c>
      <c r="T3014" s="1214">
        <f>VLOOKUP($D3014,'NI-Soc'!$B$1:$Q$2048,13,FALSE)</f>
        <v>1391</v>
      </c>
      <c r="U3014" s="1214">
        <f>VLOOKUP($D3014,'NI-Soc'!$B$1:$Q$2048,16,FALSE)</f>
        <v>0</v>
      </c>
      <c r="V3014" s="1214" t="e">
        <f>VLOOKUP($D3014,'NI-Soc'!$B$1:$Q$2048,17,FALSE)</f>
        <v>#REF!</v>
      </c>
      <c r="W3014" s="1214" t="e">
        <f>VLOOKUP($D3014,'NI-Soc'!$B$1:$Q$2048,18,FALSE)</f>
        <v>#REF!</v>
      </c>
      <c r="X3014" s="1214" t="e">
        <f>VLOOKUP($D3014,'NI-Soc'!$B$1:$Q$2048,19,FALSE)</f>
        <v>#REF!</v>
      </c>
    </row>
    <row r="3015" spans="1:24" hidden="1">
      <c r="A3015" s="508"/>
      <c r="B3015" s="508"/>
      <c r="C3015" s="508"/>
      <c r="D3015" s="1214" t="s">
        <v>1405</v>
      </c>
      <c r="E3015" s="1215" t="s">
        <v>3067</v>
      </c>
      <c r="F3015" s="1202" t="s">
        <v>157</v>
      </c>
      <c r="G3015" s="1202" t="str">
        <f>CONCATENATE(D3015,F3015)</f>
        <v>4.20.10.10.110.010.40.050CONS</v>
      </c>
      <c r="H3015" s="1202"/>
      <c r="I3015" s="1202" t="s">
        <v>53</v>
      </c>
      <c r="J3015" s="1202"/>
      <c r="K3015" s="1202"/>
      <c r="L3015" s="1202"/>
      <c r="M3015" s="1202" t="s">
        <v>1354</v>
      </c>
      <c r="N3015" s="1203" t="s">
        <v>1407</v>
      </c>
      <c r="O3015" s="1203"/>
      <c r="P3015" s="1203"/>
      <c r="Q3015" s="1203"/>
      <c r="R3015" s="1203"/>
      <c r="S3015" s="1214">
        <f>VLOOKUP($D3015,'NI-Soc'!$B$1:$Q$2048,12,FALSE)</f>
        <v>0</v>
      </c>
      <c r="T3015" s="1214">
        <f>VLOOKUP($D3015,'NI-Soc'!$B$1:$Q$2048,13,FALSE)</f>
        <v>0</v>
      </c>
      <c r="U3015" s="1214">
        <f>VLOOKUP($D3015,'NI-Soc'!$B$1:$Q$2048,16,FALSE)</f>
        <v>0</v>
      </c>
      <c r="V3015" s="1214" t="e">
        <f>VLOOKUP($D3015,'NI-Soc'!$B$1:$Q$2048,17,FALSE)</f>
        <v>#REF!</v>
      </c>
      <c r="W3015" s="1214" t="e">
        <f>VLOOKUP($D3015,'NI-Soc'!$B$1:$Q$2048,18,FALSE)</f>
        <v>#REF!</v>
      </c>
      <c r="X3015" s="1214" t="e">
        <f>VLOOKUP($D3015,'NI-Soc'!$B$1:$Q$2048,19,FALSE)</f>
        <v>#REF!</v>
      </c>
    </row>
    <row r="3016" spans="1:24" ht="27" hidden="1">
      <c r="A3016" s="508"/>
      <c r="B3016" s="508"/>
      <c r="C3016" s="508"/>
      <c r="D3016" s="1214" t="s">
        <v>1408</v>
      </c>
      <c r="E3016" s="1215" t="s">
        <v>3067</v>
      </c>
      <c r="F3016" s="1202" t="s">
        <v>157</v>
      </c>
      <c r="G3016" s="1202" t="str">
        <f>CONCATENATE(D3016,F3016)</f>
        <v>4.20.10.10.110.010.80.010CONS</v>
      </c>
      <c r="H3016" s="1202"/>
      <c r="I3016" s="1202" t="s">
        <v>53</v>
      </c>
      <c r="J3016" s="1202"/>
      <c r="K3016" s="1202"/>
      <c r="L3016" s="1202"/>
      <c r="M3016" s="1202" t="s">
        <v>1354</v>
      </c>
      <c r="N3016" s="1203" t="s">
        <v>1409</v>
      </c>
      <c r="O3016" s="1203"/>
      <c r="P3016" s="1203"/>
      <c r="Q3016" s="1203"/>
      <c r="R3016" s="1203"/>
      <c r="S3016" s="1214">
        <f>VLOOKUP($D3016,'NI-Soc'!$B$1:$Q$2048,12,FALSE)</f>
        <v>0</v>
      </c>
      <c r="T3016" s="1214">
        <f>VLOOKUP($D3016,'NI-Soc'!$B$1:$Q$2048,13,FALSE)</f>
        <v>0</v>
      </c>
      <c r="U3016" s="1214">
        <f>VLOOKUP($D3016,'NI-Soc'!$B$1:$Q$2048,16,FALSE)</f>
        <v>0</v>
      </c>
      <c r="V3016" s="1214" t="e">
        <f>VLOOKUP($D3016,'NI-Soc'!$B$1:$Q$2048,17,FALSE)</f>
        <v>#REF!</v>
      </c>
      <c r="W3016" s="1214" t="e">
        <f>VLOOKUP($D3016,'NI-Soc'!$B$1:$Q$2048,18,FALSE)</f>
        <v>#REF!</v>
      </c>
      <c r="X3016" s="1214" t="e">
        <f>VLOOKUP($D3016,'NI-Soc'!$B$1:$Q$2048,19,FALSE)</f>
        <v>#REF!</v>
      </c>
    </row>
    <row r="3017" spans="1:24" hidden="1">
      <c r="A3017" s="508"/>
      <c r="B3017" s="508"/>
      <c r="C3017" s="508"/>
      <c r="D3017" s="1214" t="s">
        <v>1410</v>
      </c>
      <c r="E3017" s="1215" t="s">
        <v>3067</v>
      </c>
      <c r="F3017" s="1202"/>
      <c r="G3017" s="1202"/>
      <c r="H3017" s="1202"/>
      <c r="I3017" s="1202" t="s">
        <v>53</v>
      </c>
      <c r="J3017" s="1202"/>
      <c r="K3017" s="1202"/>
      <c r="L3017" s="1202"/>
      <c r="M3017" s="1202" t="s">
        <v>1354</v>
      </c>
      <c r="N3017" s="1203" t="s">
        <v>1411</v>
      </c>
      <c r="O3017" s="1203"/>
      <c r="P3017" s="1203"/>
      <c r="Q3017" s="1203"/>
      <c r="R3017" s="1203"/>
      <c r="S3017" s="1214">
        <f>VLOOKUP($D3017,'NI-Soc'!$B$1:$Q$2048,12,FALSE)</f>
        <v>0</v>
      </c>
      <c r="T3017" s="1214">
        <f>VLOOKUP($D3017,'NI-Soc'!$B$1:$Q$2048,13,FALSE)</f>
        <v>0</v>
      </c>
      <c r="U3017" s="1214">
        <f>VLOOKUP($D3017,'NI-Soc'!$B$1:$Q$2048,16,FALSE)</f>
        <v>0</v>
      </c>
      <c r="V3017" s="1214" t="e">
        <f>VLOOKUP($D3017,'NI-Soc'!$B$1:$Q$2048,17,FALSE)</f>
        <v>#REF!</v>
      </c>
      <c r="W3017" s="1214" t="e">
        <f>VLOOKUP($D3017,'NI-Soc'!$B$1:$Q$2048,18,FALSE)</f>
        <v>#REF!</v>
      </c>
      <c r="X3017" s="1214" t="e">
        <f>VLOOKUP($D3017,'NI-Soc'!$B$1:$Q$2048,19,FALSE)</f>
        <v>#REF!</v>
      </c>
    </row>
    <row r="3018" spans="1:24" ht="27" hidden="1">
      <c r="A3018" s="508"/>
      <c r="B3018" s="508"/>
      <c r="C3018" s="508"/>
      <c r="D3018" s="1214" t="s">
        <v>1412</v>
      </c>
      <c r="E3018" s="1215" t="s">
        <v>3067</v>
      </c>
      <c r="F3018" s="1202" t="s">
        <v>157</v>
      </c>
      <c r="G3018" s="1202" t="str">
        <f>CONCATENATE(D3018,F3018)</f>
        <v>4.20.10.10.110.010.80.110CONS</v>
      </c>
      <c r="H3018" s="1202"/>
      <c r="I3018" s="1202" t="s">
        <v>53</v>
      </c>
      <c r="J3018" s="1202"/>
      <c r="K3018" s="1202"/>
      <c r="L3018" s="1202"/>
      <c r="M3018" s="1202" t="s">
        <v>1354</v>
      </c>
      <c r="N3018" s="1203" t="s">
        <v>1413</v>
      </c>
      <c r="O3018" s="1203"/>
      <c r="P3018" s="1203"/>
      <c r="Q3018" s="1203"/>
      <c r="R3018" s="1203"/>
      <c r="S3018" s="1214">
        <f>VLOOKUP($D3018,'NI-Soc'!$B$1:$Q$2048,12,FALSE)</f>
        <v>7</v>
      </c>
      <c r="T3018" s="1214">
        <f>VLOOKUP($D3018,'NI-Soc'!$B$1:$Q$2048,13,FALSE)</f>
        <v>15</v>
      </c>
      <c r="U3018" s="1214">
        <f>VLOOKUP($D3018,'NI-Soc'!$B$1:$Q$2048,16,FALSE)</f>
        <v>0</v>
      </c>
      <c r="V3018" s="1214" t="e">
        <f>VLOOKUP($D3018,'NI-Soc'!$B$1:$Q$2048,17,FALSE)</f>
        <v>#REF!</v>
      </c>
      <c r="W3018" s="1214" t="e">
        <f>VLOOKUP($D3018,'NI-Soc'!$B$1:$Q$2048,18,FALSE)</f>
        <v>#REF!</v>
      </c>
      <c r="X3018" s="1214" t="e">
        <f>VLOOKUP($D3018,'NI-Soc'!$B$1:$Q$2048,19,FALSE)</f>
        <v>#REF!</v>
      </c>
    </row>
    <row r="3019" spans="1:24" hidden="1">
      <c r="A3019" s="508"/>
      <c r="B3019" s="508"/>
      <c r="C3019" s="508"/>
      <c r="D3019" s="1214" t="s">
        <v>1414</v>
      </c>
      <c r="E3019" s="1215" t="s">
        <v>3067</v>
      </c>
      <c r="F3019" s="1202"/>
      <c r="G3019" s="1202"/>
      <c r="H3019" s="1202"/>
      <c r="I3019" s="1202" t="s">
        <v>53</v>
      </c>
      <c r="J3019" s="1202"/>
      <c r="K3019" s="1202"/>
      <c r="L3019" s="1202"/>
      <c r="M3019" s="1202" t="s">
        <v>1354</v>
      </c>
      <c r="N3019" s="1203" t="s">
        <v>1415</v>
      </c>
      <c r="O3019" s="1203"/>
      <c r="P3019" s="1203"/>
      <c r="Q3019" s="1203"/>
      <c r="R3019" s="1203"/>
      <c r="S3019" s="1214">
        <f>VLOOKUP($D3019,'NI-Soc'!$B$1:$Q$2048,12,FALSE)</f>
        <v>0</v>
      </c>
      <c r="T3019" s="1214">
        <f>VLOOKUP($D3019,'NI-Soc'!$B$1:$Q$2048,13,FALSE)</f>
        <v>0</v>
      </c>
      <c r="U3019" s="1214">
        <f>VLOOKUP($D3019,'NI-Soc'!$B$1:$Q$2048,16,FALSE)</f>
        <v>0</v>
      </c>
      <c r="V3019" s="1214" t="e">
        <f>VLOOKUP($D3019,'NI-Soc'!$B$1:$Q$2048,17,FALSE)</f>
        <v>#REF!</v>
      </c>
      <c r="W3019" s="1214" t="e">
        <f>VLOOKUP($D3019,'NI-Soc'!$B$1:$Q$2048,18,FALSE)</f>
        <v>#REF!</v>
      </c>
      <c r="X3019" s="1214" t="e">
        <f>VLOOKUP($D3019,'NI-Soc'!$B$1:$Q$2048,19,FALSE)</f>
        <v>#REF!</v>
      </c>
    </row>
    <row r="3020" spans="1:24" ht="27" hidden="1">
      <c r="A3020" s="508"/>
      <c r="B3020" s="508"/>
      <c r="C3020" s="508"/>
      <c r="D3020" s="1214" t="s">
        <v>1416</v>
      </c>
      <c r="E3020" s="1215" t="s">
        <v>3067</v>
      </c>
      <c r="F3020" s="1202"/>
      <c r="G3020" s="1202"/>
      <c r="H3020" s="1205"/>
      <c r="I3020" s="1202" t="s">
        <v>53</v>
      </c>
      <c r="J3020" s="1202"/>
      <c r="K3020" s="1202"/>
      <c r="L3020" s="1202"/>
      <c r="M3020" s="1202" t="s">
        <v>1354</v>
      </c>
      <c r="N3020" s="1203" t="s">
        <v>1418</v>
      </c>
      <c r="O3020" s="1203"/>
      <c r="P3020" s="1203"/>
      <c r="Q3020" s="1203"/>
      <c r="R3020" s="1203"/>
      <c r="S3020" s="1214">
        <f>VLOOKUP($D3020,'NI-Soc'!$B$1:$Q$2048,12,FALSE)</f>
        <v>0</v>
      </c>
      <c r="T3020" s="1214">
        <f>VLOOKUP($D3020,'NI-Soc'!$B$1:$Q$2048,13,FALSE)</f>
        <v>0</v>
      </c>
      <c r="U3020" s="1214">
        <f>VLOOKUP($D3020,'NI-Soc'!$B$1:$Q$2048,16,FALSE)</f>
        <v>0</v>
      </c>
      <c r="V3020" s="1214" t="e">
        <f>VLOOKUP($D3020,'NI-Soc'!$B$1:$Q$2048,17,FALSE)</f>
        <v>#REF!</v>
      </c>
      <c r="W3020" s="1214" t="e">
        <f>VLOOKUP($D3020,'NI-Soc'!$B$1:$Q$2048,18,FALSE)</f>
        <v>#REF!</v>
      </c>
      <c r="X3020" s="1214" t="e">
        <f>VLOOKUP($D3020,'NI-Soc'!$B$1:$Q$2048,19,FALSE)</f>
        <v>#REF!</v>
      </c>
    </row>
    <row r="3021" spans="1:24" ht="27" hidden="1">
      <c r="A3021" s="508"/>
      <c r="B3021" s="508"/>
      <c r="C3021" s="508"/>
      <c r="D3021" s="1214" t="s">
        <v>1419</v>
      </c>
      <c r="E3021" s="1215" t="s">
        <v>3067</v>
      </c>
      <c r="F3021" s="1202"/>
      <c r="G3021" s="1202"/>
      <c r="H3021" s="1205"/>
      <c r="I3021" s="1202" t="s">
        <v>53</v>
      </c>
      <c r="J3021" s="1202"/>
      <c r="K3021" s="1202"/>
      <c r="L3021" s="1202"/>
      <c r="M3021" s="1202" t="s">
        <v>1354</v>
      </c>
      <c r="N3021" s="1203" t="s">
        <v>1420</v>
      </c>
      <c r="O3021" s="1203"/>
      <c r="P3021" s="1203"/>
      <c r="Q3021" s="1203"/>
      <c r="R3021" s="1203"/>
      <c r="S3021" s="1214">
        <f>VLOOKUP($D3021,'NI-Soc'!$B$1:$Q$2048,12,FALSE)</f>
        <v>0</v>
      </c>
      <c r="T3021" s="1214">
        <f>VLOOKUP($D3021,'NI-Soc'!$B$1:$Q$2048,13,FALSE)</f>
        <v>0</v>
      </c>
      <c r="U3021" s="1214">
        <f>VLOOKUP($D3021,'NI-Soc'!$B$1:$Q$2048,16,FALSE)</f>
        <v>0</v>
      </c>
      <c r="V3021" s="1214" t="e">
        <f>VLOOKUP($D3021,'NI-Soc'!$B$1:$Q$2048,17,FALSE)</f>
        <v>#REF!</v>
      </c>
      <c r="W3021" s="1214" t="e">
        <f>VLOOKUP($D3021,'NI-Soc'!$B$1:$Q$2048,18,FALSE)</f>
        <v>#REF!</v>
      </c>
      <c r="X3021" s="1214" t="e">
        <f>VLOOKUP($D3021,'NI-Soc'!$B$1:$Q$2048,19,FALSE)</f>
        <v>#REF!</v>
      </c>
    </row>
    <row r="3022" spans="1:24" ht="27" hidden="1">
      <c r="A3022" s="508"/>
      <c r="B3022" s="508"/>
      <c r="C3022" s="508"/>
      <c r="D3022" s="1214" t="s">
        <v>1421</v>
      </c>
      <c r="E3022" s="1215" t="s">
        <v>3067</v>
      </c>
      <c r="F3022" s="1202"/>
      <c r="G3022" s="1202"/>
      <c r="H3022" s="1205"/>
      <c r="I3022" s="1202" t="s">
        <v>53</v>
      </c>
      <c r="J3022" s="1202"/>
      <c r="K3022" s="1202"/>
      <c r="L3022" s="1202"/>
      <c r="M3022" s="1202" t="s">
        <v>1354</v>
      </c>
      <c r="N3022" s="1203" t="s">
        <v>1422</v>
      </c>
      <c r="O3022" s="1203"/>
      <c r="P3022" s="1203"/>
      <c r="Q3022" s="1203"/>
      <c r="R3022" s="1203"/>
      <c r="S3022" s="1214">
        <f>VLOOKUP($D3022,'NI-Soc'!$B$1:$Q$2048,12,FALSE)</f>
        <v>0</v>
      </c>
      <c r="T3022" s="1214">
        <f>VLOOKUP($D3022,'NI-Soc'!$B$1:$Q$2048,13,FALSE)</f>
        <v>0</v>
      </c>
      <c r="U3022" s="1214">
        <f>VLOOKUP($D3022,'NI-Soc'!$B$1:$Q$2048,16,FALSE)</f>
        <v>0</v>
      </c>
      <c r="V3022" s="1214" t="e">
        <f>VLOOKUP($D3022,'NI-Soc'!$B$1:$Q$2048,17,FALSE)</f>
        <v>#REF!</v>
      </c>
      <c r="W3022" s="1214" t="e">
        <f>VLOOKUP($D3022,'NI-Soc'!$B$1:$Q$2048,18,FALSE)</f>
        <v>#REF!</v>
      </c>
      <c r="X3022" s="1214" t="e">
        <f>VLOOKUP($D3022,'NI-Soc'!$B$1:$Q$2048,19,FALSE)</f>
        <v>#REF!</v>
      </c>
    </row>
    <row r="3023" spans="1:24" ht="27" hidden="1">
      <c r="A3023" s="508"/>
      <c r="B3023" s="508"/>
      <c r="C3023" s="508"/>
      <c r="D3023" s="1214" t="s">
        <v>1423</v>
      </c>
      <c r="E3023" s="1215" t="s">
        <v>3067</v>
      </c>
      <c r="F3023" s="1202"/>
      <c r="G3023" s="1202"/>
      <c r="H3023" s="1205"/>
      <c r="I3023" s="1202" t="s">
        <v>53</v>
      </c>
      <c r="J3023" s="1202"/>
      <c r="K3023" s="1202"/>
      <c r="L3023" s="1202"/>
      <c r="M3023" s="1202" t="s">
        <v>1354</v>
      </c>
      <c r="N3023" s="1203" t="s">
        <v>1424</v>
      </c>
      <c r="O3023" s="1203"/>
      <c r="P3023" s="1203"/>
      <c r="Q3023" s="1203"/>
      <c r="R3023" s="1203"/>
      <c r="S3023" s="1214">
        <f>VLOOKUP($D3023,'NI-Soc'!$B$1:$Q$2048,12,FALSE)</f>
        <v>0</v>
      </c>
      <c r="T3023" s="1214">
        <f>VLOOKUP($D3023,'NI-Soc'!$B$1:$Q$2048,13,FALSE)</f>
        <v>0</v>
      </c>
      <c r="U3023" s="1214">
        <f>VLOOKUP($D3023,'NI-Soc'!$B$1:$Q$2048,16,FALSE)</f>
        <v>0</v>
      </c>
      <c r="V3023" s="1214" t="e">
        <f>VLOOKUP($D3023,'NI-Soc'!$B$1:$Q$2048,17,FALSE)</f>
        <v>#REF!</v>
      </c>
      <c r="W3023" s="1214" t="e">
        <f>VLOOKUP($D3023,'NI-Soc'!$B$1:$Q$2048,18,FALSE)</f>
        <v>#REF!</v>
      </c>
      <c r="X3023" s="1214" t="e">
        <f>VLOOKUP($D3023,'NI-Soc'!$B$1:$Q$2048,19,FALSE)</f>
        <v>#REF!</v>
      </c>
    </row>
    <row r="3024" spans="1:24" ht="40.5" hidden="1">
      <c r="A3024" s="508"/>
      <c r="B3024" s="508"/>
      <c r="C3024" s="508"/>
      <c r="D3024" s="1214" t="s">
        <v>1425</v>
      </c>
      <c r="E3024" s="1215" t="s">
        <v>3067</v>
      </c>
      <c r="F3024" s="1202"/>
      <c r="G3024" s="1202"/>
      <c r="H3024" s="1205"/>
      <c r="I3024" s="1202" t="s">
        <v>53</v>
      </c>
      <c r="J3024" s="1202"/>
      <c r="K3024" s="1202"/>
      <c r="L3024" s="1202"/>
      <c r="M3024" s="1202" t="s">
        <v>1354</v>
      </c>
      <c r="N3024" s="1203" t="s">
        <v>1426</v>
      </c>
      <c r="O3024" s="1203"/>
      <c r="P3024" s="1203"/>
      <c r="Q3024" s="1203"/>
      <c r="R3024" s="1203"/>
      <c r="S3024" s="1214">
        <f>VLOOKUP($D3024,'NI-Soc'!$B$1:$Q$2048,12,FALSE)</f>
        <v>0</v>
      </c>
      <c r="T3024" s="1214">
        <f>VLOOKUP($D3024,'NI-Soc'!$B$1:$Q$2048,13,FALSE)</f>
        <v>0</v>
      </c>
      <c r="U3024" s="1214">
        <f>VLOOKUP($D3024,'NI-Soc'!$B$1:$Q$2048,16,FALSE)</f>
        <v>0</v>
      </c>
      <c r="V3024" s="1214" t="e">
        <f>VLOOKUP($D3024,'NI-Soc'!$B$1:$Q$2048,17,FALSE)</f>
        <v>#REF!</v>
      </c>
      <c r="W3024" s="1214" t="e">
        <f>VLOOKUP($D3024,'NI-Soc'!$B$1:$Q$2048,18,FALSE)</f>
        <v>#REF!</v>
      </c>
      <c r="X3024" s="1214" t="e">
        <f>VLOOKUP($D3024,'NI-Soc'!$B$1:$Q$2048,19,FALSE)</f>
        <v>#REF!</v>
      </c>
    </row>
    <row r="3025" spans="1:24" ht="40.5" hidden="1">
      <c r="A3025" s="508"/>
      <c r="B3025" s="508"/>
      <c r="C3025" s="508"/>
      <c r="D3025" s="1214" t="s">
        <v>1427</v>
      </c>
      <c r="E3025" s="1215" t="s">
        <v>3067</v>
      </c>
      <c r="F3025" s="1202"/>
      <c r="G3025" s="1202"/>
      <c r="H3025" s="1205"/>
      <c r="I3025" s="1202" t="s">
        <v>53</v>
      </c>
      <c r="J3025" s="1202"/>
      <c r="K3025" s="1202"/>
      <c r="L3025" s="1202"/>
      <c r="M3025" s="1202" t="s">
        <v>1354</v>
      </c>
      <c r="N3025" s="1203" t="s">
        <v>1428</v>
      </c>
      <c r="O3025" s="1203"/>
      <c r="P3025" s="1203"/>
      <c r="Q3025" s="1203"/>
      <c r="R3025" s="1203"/>
      <c r="S3025" s="1214">
        <f>VLOOKUP($D3025,'NI-Soc'!$B$1:$Q$2048,12,FALSE)</f>
        <v>0</v>
      </c>
      <c r="T3025" s="1214">
        <f>VLOOKUP($D3025,'NI-Soc'!$B$1:$Q$2048,13,FALSE)</f>
        <v>0</v>
      </c>
      <c r="U3025" s="1214">
        <f>VLOOKUP($D3025,'NI-Soc'!$B$1:$Q$2048,16,FALSE)</f>
        <v>0</v>
      </c>
      <c r="V3025" s="1214" t="e">
        <f>VLOOKUP($D3025,'NI-Soc'!$B$1:$Q$2048,17,FALSE)</f>
        <v>#REF!</v>
      </c>
      <c r="W3025" s="1214" t="e">
        <f>VLOOKUP($D3025,'NI-Soc'!$B$1:$Q$2048,18,FALSE)</f>
        <v>#REF!</v>
      </c>
      <c r="X3025" s="1214" t="e">
        <f>VLOOKUP($D3025,'NI-Soc'!$B$1:$Q$2048,19,FALSE)</f>
        <v>#REF!</v>
      </c>
    </row>
    <row r="3026" spans="1:24" ht="40.5" hidden="1">
      <c r="A3026" s="508"/>
      <c r="B3026" s="508"/>
      <c r="C3026" s="508"/>
      <c r="D3026" s="1214" t="s">
        <v>1429</v>
      </c>
      <c r="E3026" s="1215" t="s">
        <v>3067</v>
      </c>
      <c r="F3026" s="1202"/>
      <c r="G3026" s="1202"/>
      <c r="H3026" s="1205"/>
      <c r="I3026" s="1202" t="s">
        <v>53</v>
      </c>
      <c r="J3026" s="1202"/>
      <c r="K3026" s="1202"/>
      <c r="L3026" s="1202"/>
      <c r="M3026" s="1202" t="s">
        <v>1354</v>
      </c>
      <c r="N3026" s="1203" t="s">
        <v>1430</v>
      </c>
      <c r="O3026" s="1203"/>
      <c r="P3026" s="1203"/>
      <c r="Q3026" s="1203"/>
      <c r="R3026" s="1203"/>
      <c r="S3026" s="1214">
        <f>VLOOKUP($D3026,'NI-Soc'!$B$1:$Q$2048,12,FALSE)</f>
        <v>0</v>
      </c>
      <c r="T3026" s="1214">
        <f>VLOOKUP($D3026,'NI-Soc'!$B$1:$Q$2048,13,FALSE)</f>
        <v>0</v>
      </c>
      <c r="U3026" s="1214">
        <f>VLOOKUP($D3026,'NI-Soc'!$B$1:$Q$2048,16,FALSE)</f>
        <v>0</v>
      </c>
      <c r="V3026" s="1214" t="e">
        <f>VLOOKUP($D3026,'NI-Soc'!$B$1:$Q$2048,17,FALSE)</f>
        <v>#REF!</v>
      </c>
      <c r="W3026" s="1214" t="e">
        <f>VLOOKUP($D3026,'NI-Soc'!$B$1:$Q$2048,18,FALSE)</f>
        <v>#REF!</v>
      </c>
      <c r="X3026" s="1214" t="e">
        <f>VLOOKUP($D3026,'NI-Soc'!$B$1:$Q$2048,19,FALSE)</f>
        <v>#REF!</v>
      </c>
    </row>
    <row r="3027" spans="1:24" ht="27" hidden="1">
      <c r="A3027" s="508"/>
      <c r="B3027" s="508"/>
      <c r="C3027" s="508"/>
      <c r="D3027" s="1214" t="s">
        <v>1431</v>
      </c>
      <c r="E3027" s="1215" t="s">
        <v>3067</v>
      </c>
      <c r="F3027" s="1202"/>
      <c r="G3027" s="1202"/>
      <c r="H3027" s="1205"/>
      <c r="I3027" s="1202" t="s">
        <v>53</v>
      </c>
      <c r="J3027" s="1202"/>
      <c r="K3027" s="1202"/>
      <c r="L3027" s="1202"/>
      <c r="M3027" s="1202" t="s">
        <v>1354</v>
      </c>
      <c r="N3027" s="1203" t="s">
        <v>1432</v>
      </c>
      <c r="O3027" s="1203"/>
      <c r="P3027" s="1203"/>
      <c r="Q3027" s="1203"/>
      <c r="R3027" s="1203"/>
      <c r="S3027" s="1214">
        <f>VLOOKUP($D3027,'NI-Soc'!$B$1:$Q$2048,12,FALSE)</f>
        <v>0</v>
      </c>
      <c r="T3027" s="1214">
        <f>VLOOKUP($D3027,'NI-Soc'!$B$1:$Q$2048,13,FALSE)</f>
        <v>0</v>
      </c>
      <c r="U3027" s="1214">
        <f>VLOOKUP($D3027,'NI-Soc'!$B$1:$Q$2048,16,FALSE)</f>
        <v>0</v>
      </c>
      <c r="V3027" s="1214" t="e">
        <f>VLOOKUP($D3027,'NI-Soc'!$B$1:$Q$2048,17,FALSE)</f>
        <v>#REF!</v>
      </c>
      <c r="W3027" s="1214" t="e">
        <f>VLOOKUP($D3027,'NI-Soc'!$B$1:$Q$2048,18,FALSE)</f>
        <v>#REF!</v>
      </c>
      <c r="X3027" s="1214" t="e">
        <f>VLOOKUP($D3027,'NI-Soc'!$B$1:$Q$2048,19,FALSE)</f>
        <v>#REF!</v>
      </c>
    </row>
    <row r="3028" spans="1:24" ht="27" hidden="1">
      <c r="A3028" s="508"/>
      <c r="B3028" s="508"/>
      <c r="C3028" s="508"/>
      <c r="D3028" s="1214" t="s">
        <v>1433</v>
      </c>
      <c r="E3028" s="1215" t="s">
        <v>3067</v>
      </c>
      <c r="F3028" s="1202"/>
      <c r="G3028" s="1202"/>
      <c r="H3028" s="1205"/>
      <c r="I3028" s="1202" t="s">
        <v>53</v>
      </c>
      <c r="J3028" s="1202"/>
      <c r="K3028" s="1202"/>
      <c r="L3028" s="1202"/>
      <c r="M3028" s="1202" t="s">
        <v>1354</v>
      </c>
      <c r="N3028" s="1203" t="s">
        <v>1434</v>
      </c>
      <c r="O3028" s="1203"/>
      <c r="P3028" s="1203"/>
      <c r="Q3028" s="1203"/>
      <c r="R3028" s="1203"/>
      <c r="S3028" s="1214">
        <f>VLOOKUP($D3028,'NI-Soc'!$B$1:$Q$2048,12,FALSE)</f>
        <v>0</v>
      </c>
      <c r="T3028" s="1214">
        <f>VLOOKUP($D3028,'NI-Soc'!$B$1:$Q$2048,13,FALSE)</f>
        <v>0</v>
      </c>
      <c r="U3028" s="1214">
        <f>VLOOKUP($D3028,'NI-Soc'!$B$1:$Q$2048,16,FALSE)</f>
        <v>0</v>
      </c>
      <c r="V3028" s="1214" t="e">
        <f>VLOOKUP($D3028,'NI-Soc'!$B$1:$Q$2048,17,FALSE)</f>
        <v>#REF!</v>
      </c>
      <c r="W3028" s="1214" t="e">
        <f>VLOOKUP($D3028,'NI-Soc'!$B$1:$Q$2048,18,FALSE)</f>
        <v>#REF!</v>
      </c>
      <c r="X3028" s="1214" t="e">
        <f>VLOOKUP($D3028,'NI-Soc'!$B$1:$Q$2048,19,FALSE)</f>
        <v>#REF!</v>
      </c>
    </row>
    <row r="3029" spans="1:24" ht="27" hidden="1">
      <c r="A3029" s="508"/>
      <c r="B3029" s="508"/>
      <c r="C3029" s="508"/>
      <c r="D3029" s="1214" t="s">
        <v>1435</v>
      </c>
      <c r="E3029" s="1215" t="s">
        <v>3067</v>
      </c>
      <c r="F3029" s="1202"/>
      <c r="G3029" s="1202"/>
      <c r="H3029" s="1205"/>
      <c r="I3029" s="1202" t="s">
        <v>53</v>
      </c>
      <c r="J3029" s="1202"/>
      <c r="K3029" s="1202"/>
      <c r="L3029" s="1202"/>
      <c r="M3029" s="1202" t="s">
        <v>1354</v>
      </c>
      <c r="N3029" s="1203" t="s">
        <v>1436</v>
      </c>
      <c r="O3029" s="1203"/>
      <c r="P3029" s="1203"/>
      <c r="Q3029" s="1203"/>
      <c r="R3029" s="1203"/>
      <c r="S3029" s="1214">
        <f>VLOOKUP($D3029,'NI-Soc'!$B$1:$Q$2048,12,FALSE)</f>
        <v>0</v>
      </c>
      <c r="T3029" s="1214">
        <f>VLOOKUP($D3029,'NI-Soc'!$B$1:$Q$2048,13,FALSE)</f>
        <v>0</v>
      </c>
      <c r="U3029" s="1214">
        <f>VLOOKUP($D3029,'NI-Soc'!$B$1:$Q$2048,16,FALSE)</f>
        <v>0</v>
      </c>
      <c r="V3029" s="1214" t="e">
        <f>VLOOKUP($D3029,'NI-Soc'!$B$1:$Q$2048,17,FALSE)</f>
        <v>#REF!</v>
      </c>
      <c r="W3029" s="1214" t="e">
        <f>VLOOKUP($D3029,'NI-Soc'!$B$1:$Q$2048,18,FALSE)</f>
        <v>#REF!</v>
      </c>
      <c r="X3029" s="1214" t="e">
        <f>VLOOKUP($D3029,'NI-Soc'!$B$1:$Q$2048,19,FALSE)</f>
        <v>#REF!</v>
      </c>
    </row>
    <row r="3030" spans="1:24" ht="27" hidden="1">
      <c r="A3030" s="508"/>
      <c r="B3030" s="508"/>
      <c r="C3030" s="508"/>
      <c r="D3030" s="1214" t="s">
        <v>1437</v>
      </c>
      <c r="E3030" s="1215" t="s">
        <v>3067</v>
      </c>
      <c r="F3030" s="1202"/>
      <c r="G3030" s="1202"/>
      <c r="H3030" s="1205"/>
      <c r="I3030" s="1202" t="s">
        <v>53</v>
      </c>
      <c r="J3030" s="1202"/>
      <c r="K3030" s="1202"/>
      <c r="L3030" s="1202"/>
      <c r="M3030" s="1202" t="s">
        <v>1354</v>
      </c>
      <c r="N3030" s="1203" t="s">
        <v>1438</v>
      </c>
      <c r="O3030" s="1203"/>
      <c r="P3030" s="1203"/>
      <c r="Q3030" s="1203"/>
      <c r="R3030" s="1203"/>
      <c r="S3030" s="1214">
        <f>VLOOKUP($D3030,'NI-Soc'!$B$1:$Q$2048,12,FALSE)</f>
        <v>0</v>
      </c>
      <c r="T3030" s="1214">
        <f>VLOOKUP($D3030,'NI-Soc'!$B$1:$Q$2048,13,FALSE)</f>
        <v>0</v>
      </c>
      <c r="U3030" s="1214">
        <f>VLOOKUP($D3030,'NI-Soc'!$B$1:$Q$2048,16,FALSE)</f>
        <v>0</v>
      </c>
      <c r="V3030" s="1214" t="e">
        <f>VLOOKUP($D3030,'NI-Soc'!$B$1:$Q$2048,17,FALSE)</f>
        <v>#REF!</v>
      </c>
      <c r="W3030" s="1214" t="e">
        <f>VLOOKUP($D3030,'NI-Soc'!$B$1:$Q$2048,18,FALSE)</f>
        <v>#REF!</v>
      </c>
      <c r="X3030" s="1214" t="e">
        <f>VLOOKUP($D3030,'NI-Soc'!$B$1:$Q$2048,19,FALSE)</f>
        <v>#REF!</v>
      </c>
    </row>
    <row r="3031" spans="1:24" ht="27" hidden="1">
      <c r="A3031" s="508"/>
      <c r="B3031" s="508"/>
      <c r="C3031" s="508"/>
      <c r="D3031" s="1214" t="s">
        <v>1439</v>
      </c>
      <c r="E3031" s="1215" t="s">
        <v>3067</v>
      </c>
      <c r="F3031" s="1202"/>
      <c r="G3031" s="1202"/>
      <c r="H3031" s="1205"/>
      <c r="I3031" s="1202" t="s">
        <v>53</v>
      </c>
      <c r="J3031" s="1202"/>
      <c r="K3031" s="1202"/>
      <c r="L3031" s="1202"/>
      <c r="M3031" s="1202" t="s">
        <v>1354</v>
      </c>
      <c r="N3031" s="1203" t="s">
        <v>1440</v>
      </c>
      <c r="O3031" s="1203"/>
      <c r="P3031" s="1203"/>
      <c r="Q3031" s="1203"/>
      <c r="R3031" s="1203"/>
      <c r="S3031" s="1214">
        <f>VLOOKUP($D3031,'NI-Soc'!$B$1:$Q$2048,12,FALSE)</f>
        <v>0</v>
      </c>
      <c r="T3031" s="1214">
        <f>VLOOKUP($D3031,'NI-Soc'!$B$1:$Q$2048,13,FALSE)</f>
        <v>0</v>
      </c>
      <c r="U3031" s="1214">
        <f>VLOOKUP($D3031,'NI-Soc'!$B$1:$Q$2048,16,FALSE)</f>
        <v>0</v>
      </c>
      <c r="V3031" s="1214" t="e">
        <f>VLOOKUP($D3031,'NI-Soc'!$B$1:$Q$2048,17,FALSE)</f>
        <v>#REF!</v>
      </c>
      <c r="W3031" s="1214" t="e">
        <f>VLOOKUP($D3031,'NI-Soc'!$B$1:$Q$2048,18,FALSE)</f>
        <v>#REF!</v>
      </c>
      <c r="X3031" s="1214" t="e">
        <f>VLOOKUP($D3031,'NI-Soc'!$B$1:$Q$2048,19,FALSE)</f>
        <v>#REF!</v>
      </c>
    </row>
    <row r="3032" spans="1:24" ht="27" hidden="1">
      <c r="A3032" s="508"/>
      <c r="B3032" s="508"/>
      <c r="C3032" s="508"/>
      <c r="D3032" s="1214" t="s">
        <v>1441</v>
      </c>
      <c r="E3032" s="1215" t="s">
        <v>3067</v>
      </c>
      <c r="F3032" s="1202"/>
      <c r="G3032" s="1202"/>
      <c r="H3032" s="1205"/>
      <c r="I3032" s="1202" t="s">
        <v>53</v>
      </c>
      <c r="J3032" s="1202"/>
      <c r="K3032" s="1202"/>
      <c r="L3032" s="1202"/>
      <c r="M3032" s="1202" t="s">
        <v>1354</v>
      </c>
      <c r="N3032" s="1203" t="s">
        <v>1442</v>
      </c>
      <c r="O3032" s="1203"/>
      <c r="P3032" s="1203"/>
      <c r="Q3032" s="1203"/>
      <c r="R3032" s="1203"/>
      <c r="S3032" s="1214">
        <f>VLOOKUP($D3032,'NI-Soc'!$B$1:$Q$2048,12,FALSE)</f>
        <v>0</v>
      </c>
      <c r="T3032" s="1214">
        <f>VLOOKUP($D3032,'NI-Soc'!$B$1:$Q$2048,13,FALSE)</f>
        <v>0</v>
      </c>
      <c r="U3032" s="1214">
        <f>VLOOKUP($D3032,'NI-Soc'!$B$1:$Q$2048,16,FALSE)</f>
        <v>0</v>
      </c>
      <c r="V3032" s="1214" t="e">
        <f>VLOOKUP($D3032,'NI-Soc'!$B$1:$Q$2048,17,FALSE)</f>
        <v>#REF!</v>
      </c>
      <c r="W3032" s="1214" t="e">
        <f>VLOOKUP($D3032,'NI-Soc'!$B$1:$Q$2048,18,FALSE)</f>
        <v>#REF!</v>
      </c>
      <c r="X3032" s="1214" t="e">
        <f>VLOOKUP($D3032,'NI-Soc'!$B$1:$Q$2048,19,FALSE)</f>
        <v>#REF!</v>
      </c>
    </row>
    <row r="3033" spans="1:24" ht="40.5" hidden="1">
      <c r="A3033" s="508"/>
      <c r="B3033" s="508"/>
      <c r="C3033" s="508"/>
      <c r="D3033" s="1214" t="s">
        <v>1443</v>
      </c>
      <c r="E3033" s="1215" t="s">
        <v>3067</v>
      </c>
      <c r="F3033" s="1202"/>
      <c r="G3033" s="1202"/>
      <c r="H3033" s="1205"/>
      <c r="I3033" s="1202" t="s">
        <v>53</v>
      </c>
      <c r="J3033" s="1202"/>
      <c r="K3033" s="1202"/>
      <c r="L3033" s="1202"/>
      <c r="M3033" s="1202" t="s">
        <v>1354</v>
      </c>
      <c r="N3033" s="1203" t="s">
        <v>1444</v>
      </c>
      <c r="O3033" s="1203"/>
      <c r="P3033" s="1203"/>
      <c r="Q3033" s="1203"/>
      <c r="R3033" s="1203"/>
      <c r="S3033" s="1214">
        <f>VLOOKUP($D3033,'NI-Soc'!$B$1:$Q$2048,12,FALSE)</f>
        <v>0</v>
      </c>
      <c r="T3033" s="1214">
        <f>VLOOKUP($D3033,'NI-Soc'!$B$1:$Q$2048,13,FALSE)</f>
        <v>0</v>
      </c>
      <c r="U3033" s="1214">
        <f>VLOOKUP($D3033,'NI-Soc'!$B$1:$Q$2048,16,FALSE)</f>
        <v>0</v>
      </c>
      <c r="V3033" s="1214" t="e">
        <f>VLOOKUP($D3033,'NI-Soc'!$B$1:$Q$2048,17,FALSE)</f>
        <v>#REF!</v>
      </c>
      <c r="W3033" s="1214" t="e">
        <f>VLOOKUP($D3033,'NI-Soc'!$B$1:$Q$2048,18,FALSE)</f>
        <v>#REF!</v>
      </c>
      <c r="X3033" s="1214" t="e">
        <f>VLOOKUP($D3033,'NI-Soc'!$B$1:$Q$2048,19,FALSE)</f>
        <v>#REF!</v>
      </c>
    </row>
    <row r="3034" spans="1:24" ht="40.5" hidden="1">
      <c r="A3034" s="508"/>
      <c r="B3034" s="508"/>
      <c r="C3034" s="508"/>
      <c r="D3034" s="1214" t="s">
        <v>1445</v>
      </c>
      <c r="E3034" s="1215" t="s">
        <v>3067</v>
      </c>
      <c r="F3034" s="1202"/>
      <c r="G3034" s="1202"/>
      <c r="H3034" s="1205"/>
      <c r="I3034" s="1202" t="s">
        <v>53</v>
      </c>
      <c r="J3034" s="1202"/>
      <c r="K3034" s="1202"/>
      <c r="L3034" s="1202"/>
      <c r="M3034" s="1202" t="s">
        <v>1354</v>
      </c>
      <c r="N3034" s="1203" t="s">
        <v>1446</v>
      </c>
      <c r="O3034" s="1203"/>
      <c r="P3034" s="1203"/>
      <c r="Q3034" s="1203"/>
      <c r="R3034" s="1203"/>
      <c r="S3034" s="1214">
        <f>VLOOKUP($D3034,'NI-Soc'!$B$1:$Q$2048,12,FALSE)</f>
        <v>0</v>
      </c>
      <c r="T3034" s="1214">
        <f>VLOOKUP($D3034,'NI-Soc'!$B$1:$Q$2048,13,FALSE)</f>
        <v>0</v>
      </c>
      <c r="U3034" s="1214">
        <f>VLOOKUP($D3034,'NI-Soc'!$B$1:$Q$2048,16,FALSE)</f>
        <v>0</v>
      </c>
      <c r="V3034" s="1214" t="e">
        <f>VLOOKUP($D3034,'NI-Soc'!$B$1:$Q$2048,17,FALSE)</f>
        <v>#REF!</v>
      </c>
      <c r="W3034" s="1214" t="e">
        <f>VLOOKUP($D3034,'NI-Soc'!$B$1:$Q$2048,18,FALSE)</f>
        <v>#REF!</v>
      </c>
      <c r="X3034" s="1214" t="e">
        <f>VLOOKUP($D3034,'NI-Soc'!$B$1:$Q$2048,19,FALSE)</f>
        <v>#REF!</v>
      </c>
    </row>
    <row r="3035" spans="1:24" ht="40.5" hidden="1">
      <c r="A3035" s="508"/>
      <c r="B3035" s="508"/>
      <c r="C3035" s="508"/>
      <c r="D3035" s="1214" t="s">
        <v>1447</v>
      </c>
      <c r="E3035" s="1215" t="s">
        <v>3067</v>
      </c>
      <c r="F3035" s="1202"/>
      <c r="G3035" s="1202"/>
      <c r="H3035" s="1205"/>
      <c r="I3035" s="1202" t="s">
        <v>53</v>
      </c>
      <c r="J3035" s="1202"/>
      <c r="K3035" s="1202"/>
      <c r="L3035" s="1202"/>
      <c r="M3035" s="1202" t="s">
        <v>1354</v>
      </c>
      <c r="N3035" s="1203" t="s">
        <v>1448</v>
      </c>
      <c r="O3035" s="1203"/>
      <c r="P3035" s="1203"/>
      <c r="Q3035" s="1203"/>
      <c r="R3035" s="1203"/>
      <c r="S3035" s="1214">
        <f>VLOOKUP($D3035,'NI-Soc'!$B$1:$Q$2048,12,FALSE)</f>
        <v>0</v>
      </c>
      <c r="T3035" s="1214">
        <f>VLOOKUP($D3035,'NI-Soc'!$B$1:$Q$2048,13,FALSE)</f>
        <v>0</v>
      </c>
      <c r="U3035" s="1214">
        <f>VLOOKUP($D3035,'NI-Soc'!$B$1:$Q$2048,16,FALSE)</f>
        <v>0</v>
      </c>
      <c r="V3035" s="1214" t="e">
        <f>VLOOKUP($D3035,'NI-Soc'!$B$1:$Q$2048,17,FALSE)</f>
        <v>#REF!</v>
      </c>
      <c r="W3035" s="1214" t="e">
        <f>VLOOKUP($D3035,'NI-Soc'!$B$1:$Q$2048,18,FALSE)</f>
        <v>#REF!</v>
      </c>
      <c r="X3035" s="1214" t="e">
        <f>VLOOKUP($D3035,'NI-Soc'!$B$1:$Q$2048,19,FALSE)</f>
        <v>#REF!</v>
      </c>
    </row>
    <row r="3036" spans="1:24" ht="27" hidden="1">
      <c r="A3036" s="508"/>
      <c r="B3036" s="508"/>
      <c r="C3036" s="508"/>
      <c r="D3036" s="1214" t="s">
        <v>1449</v>
      </c>
      <c r="E3036" s="1215" t="s">
        <v>3067</v>
      </c>
      <c r="F3036" s="1202"/>
      <c r="G3036" s="1202"/>
      <c r="H3036" s="1205"/>
      <c r="I3036" s="1202" t="s">
        <v>53</v>
      </c>
      <c r="J3036" s="1202"/>
      <c r="K3036" s="1202"/>
      <c r="L3036" s="1202"/>
      <c r="M3036" s="1202" t="s">
        <v>1354</v>
      </c>
      <c r="N3036" s="1203" t="s">
        <v>1450</v>
      </c>
      <c r="O3036" s="1203"/>
      <c r="P3036" s="1203"/>
      <c r="Q3036" s="1203"/>
      <c r="R3036" s="1203"/>
      <c r="S3036" s="1214">
        <f>VLOOKUP($D3036,'NI-Soc'!$B$1:$Q$2048,12,FALSE)</f>
        <v>0</v>
      </c>
      <c r="T3036" s="1214">
        <f>VLOOKUP($D3036,'NI-Soc'!$B$1:$Q$2048,13,FALSE)</f>
        <v>0</v>
      </c>
      <c r="U3036" s="1214">
        <f>VLOOKUP($D3036,'NI-Soc'!$B$1:$Q$2048,16,FALSE)</f>
        <v>0</v>
      </c>
      <c r="V3036" s="1214" t="e">
        <f>VLOOKUP($D3036,'NI-Soc'!$B$1:$Q$2048,17,FALSE)</f>
        <v>#REF!</v>
      </c>
      <c r="W3036" s="1214" t="e">
        <f>VLOOKUP($D3036,'NI-Soc'!$B$1:$Q$2048,18,FALSE)</f>
        <v>#REF!</v>
      </c>
      <c r="X3036" s="1214" t="e">
        <f>VLOOKUP($D3036,'NI-Soc'!$B$1:$Q$2048,19,FALSE)</f>
        <v>#REF!</v>
      </c>
    </row>
    <row r="3037" spans="1:24" ht="27" hidden="1">
      <c r="A3037" s="508"/>
      <c r="B3037" s="508"/>
      <c r="C3037" s="508"/>
      <c r="D3037" s="1214" t="s">
        <v>1451</v>
      </c>
      <c r="E3037" s="1215" t="s">
        <v>3067</v>
      </c>
      <c r="F3037" s="1202"/>
      <c r="G3037" s="1202"/>
      <c r="H3037" s="1205"/>
      <c r="I3037" s="1202" t="s">
        <v>53</v>
      </c>
      <c r="J3037" s="1202"/>
      <c r="K3037" s="1202"/>
      <c r="L3037" s="1202"/>
      <c r="M3037" s="1202" t="s">
        <v>1354</v>
      </c>
      <c r="N3037" s="1203" t="s">
        <v>1452</v>
      </c>
      <c r="O3037" s="1203"/>
      <c r="P3037" s="1203"/>
      <c r="Q3037" s="1203"/>
      <c r="R3037" s="1203"/>
      <c r="S3037" s="1214">
        <f>VLOOKUP($D3037,'NI-Soc'!$B$1:$Q$2048,12,FALSE)</f>
        <v>0</v>
      </c>
      <c r="T3037" s="1214">
        <f>VLOOKUP($D3037,'NI-Soc'!$B$1:$Q$2048,13,FALSE)</f>
        <v>0</v>
      </c>
      <c r="U3037" s="1214">
        <f>VLOOKUP($D3037,'NI-Soc'!$B$1:$Q$2048,16,FALSE)</f>
        <v>0</v>
      </c>
      <c r="V3037" s="1214" t="e">
        <f>VLOOKUP($D3037,'NI-Soc'!$B$1:$Q$2048,17,FALSE)</f>
        <v>#REF!</v>
      </c>
      <c r="W3037" s="1214" t="e">
        <f>VLOOKUP($D3037,'NI-Soc'!$B$1:$Q$2048,18,FALSE)</f>
        <v>#REF!</v>
      </c>
      <c r="X3037" s="1214" t="e">
        <f>VLOOKUP($D3037,'NI-Soc'!$B$1:$Q$2048,19,FALSE)</f>
        <v>#REF!</v>
      </c>
    </row>
    <row r="3038" spans="1:24" ht="27" hidden="1">
      <c r="A3038" s="508"/>
      <c r="B3038" s="508"/>
      <c r="C3038" s="508"/>
      <c r="D3038" s="1214" t="s">
        <v>1453</v>
      </c>
      <c r="E3038" s="1215" t="s">
        <v>3067</v>
      </c>
      <c r="F3038" s="1202" t="s">
        <v>157</v>
      </c>
      <c r="G3038" s="1202"/>
      <c r="H3038" s="1205"/>
      <c r="I3038" s="1202" t="s">
        <v>53</v>
      </c>
      <c r="J3038" s="1202"/>
      <c r="K3038" s="1202"/>
      <c r="L3038" s="1202"/>
      <c r="M3038" s="1202" t="s">
        <v>1354</v>
      </c>
      <c r="N3038" s="1203" t="s">
        <v>1454</v>
      </c>
      <c r="O3038" s="1203"/>
      <c r="P3038" s="1203"/>
      <c r="Q3038" s="1203"/>
      <c r="R3038" s="1203"/>
      <c r="S3038" s="1214">
        <f>VLOOKUP($D3038,'NI-Soc'!$B$1:$Q$2048,12,FALSE)</f>
        <v>0</v>
      </c>
      <c r="T3038" s="1214">
        <f>VLOOKUP($D3038,'NI-Soc'!$B$1:$Q$2048,13,FALSE)</f>
        <v>0</v>
      </c>
      <c r="U3038" s="1214">
        <f>VLOOKUP($D3038,'NI-Soc'!$B$1:$Q$2048,16,FALSE)</f>
        <v>0</v>
      </c>
      <c r="V3038" s="1214" t="e">
        <f>VLOOKUP($D3038,'NI-Soc'!$B$1:$Q$2048,17,FALSE)</f>
        <v>#REF!</v>
      </c>
      <c r="W3038" s="1214" t="e">
        <f>VLOOKUP($D3038,'NI-Soc'!$B$1:$Q$2048,18,FALSE)</f>
        <v>#REF!</v>
      </c>
      <c r="X3038" s="1214" t="e">
        <f>VLOOKUP($D3038,'NI-Soc'!$B$1:$Q$2048,19,FALSE)</f>
        <v>#REF!</v>
      </c>
    </row>
    <row r="3039" spans="1:24" ht="27" hidden="1">
      <c r="A3039" s="508"/>
      <c r="B3039" s="508"/>
      <c r="C3039" s="508"/>
      <c r="D3039" s="1214" t="s">
        <v>1455</v>
      </c>
      <c r="E3039" s="1215" t="s">
        <v>3067</v>
      </c>
      <c r="F3039" s="1202" t="s">
        <v>157</v>
      </c>
      <c r="G3039" s="1202"/>
      <c r="H3039" s="1205"/>
      <c r="I3039" s="1202" t="s">
        <v>53</v>
      </c>
      <c r="J3039" s="1202"/>
      <c r="K3039" s="1202"/>
      <c r="L3039" s="1202"/>
      <c r="M3039" s="1202" t="s">
        <v>1354</v>
      </c>
      <c r="N3039" s="1203" t="s">
        <v>1456</v>
      </c>
      <c r="O3039" s="1203"/>
      <c r="P3039" s="1203"/>
      <c r="Q3039" s="1203"/>
      <c r="R3039" s="1203"/>
      <c r="S3039" s="1214">
        <f>VLOOKUP($D3039,'NI-Soc'!$B$1:$Q$2048,12,FALSE)</f>
        <v>0</v>
      </c>
      <c r="T3039" s="1214">
        <f>VLOOKUP($D3039,'NI-Soc'!$B$1:$Q$2048,13,FALSE)</f>
        <v>0</v>
      </c>
      <c r="U3039" s="1214">
        <f>VLOOKUP($D3039,'NI-Soc'!$B$1:$Q$2048,16,FALSE)</f>
        <v>0</v>
      </c>
      <c r="V3039" s="1214" t="e">
        <f>VLOOKUP($D3039,'NI-Soc'!$B$1:$Q$2048,17,FALSE)</f>
        <v>#REF!</v>
      </c>
      <c r="W3039" s="1214" t="e">
        <f>VLOOKUP($D3039,'NI-Soc'!$B$1:$Q$2048,18,FALSE)</f>
        <v>#REF!</v>
      </c>
      <c r="X3039" s="1214" t="e">
        <f>VLOOKUP($D3039,'NI-Soc'!$B$1:$Q$2048,19,FALSE)</f>
        <v>#REF!</v>
      </c>
    </row>
    <row r="3040" spans="1:24" ht="27" hidden="1">
      <c r="A3040" s="508"/>
      <c r="B3040" s="508"/>
      <c r="C3040" s="508"/>
      <c r="D3040" s="1214" t="s">
        <v>1457</v>
      </c>
      <c r="E3040" s="1215" t="s">
        <v>3067</v>
      </c>
      <c r="F3040" s="1202" t="s">
        <v>157</v>
      </c>
      <c r="G3040" s="1202"/>
      <c r="H3040" s="1205"/>
      <c r="I3040" s="1202" t="s">
        <v>53</v>
      </c>
      <c r="J3040" s="1202"/>
      <c r="K3040" s="1202"/>
      <c r="L3040" s="1202"/>
      <c r="M3040" s="1202" t="s">
        <v>1354</v>
      </c>
      <c r="N3040" s="1203" t="s">
        <v>1458</v>
      </c>
      <c r="O3040" s="1203"/>
      <c r="P3040" s="1203"/>
      <c r="Q3040" s="1203"/>
      <c r="R3040" s="1203"/>
      <c r="S3040" s="1214">
        <f>VLOOKUP($D3040,'NI-Soc'!$B$1:$Q$2048,12,FALSE)</f>
        <v>0</v>
      </c>
      <c r="T3040" s="1214">
        <f>VLOOKUP($D3040,'NI-Soc'!$B$1:$Q$2048,13,FALSE)</f>
        <v>0</v>
      </c>
      <c r="U3040" s="1214">
        <f>VLOOKUP($D3040,'NI-Soc'!$B$1:$Q$2048,16,FALSE)</f>
        <v>0</v>
      </c>
      <c r="V3040" s="1214" t="e">
        <f>VLOOKUP($D3040,'NI-Soc'!$B$1:$Q$2048,17,FALSE)</f>
        <v>#REF!</v>
      </c>
      <c r="W3040" s="1214" t="e">
        <f>VLOOKUP($D3040,'NI-Soc'!$B$1:$Q$2048,18,FALSE)</f>
        <v>#REF!</v>
      </c>
      <c r="X3040" s="1214" t="e">
        <f>VLOOKUP($D3040,'NI-Soc'!$B$1:$Q$2048,19,FALSE)</f>
        <v>#REF!</v>
      </c>
    </row>
    <row r="3041" spans="1:24" ht="27" hidden="1">
      <c r="A3041" s="508"/>
      <c r="B3041" s="508"/>
      <c r="C3041" s="508"/>
      <c r="D3041" s="1214" t="s">
        <v>1459</v>
      </c>
      <c r="E3041" s="1215" t="s">
        <v>3067</v>
      </c>
      <c r="F3041" s="1202" t="s">
        <v>157</v>
      </c>
      <c r="G3041" s="1202"/>
      <c r="H3041" s="1205"/>
      <c r="I3041" s="1202" t="s">
        <v>53</v>
      </c>
      <c r="J3041" s="1202"/>
      <c r="K3041" s="1202"/>
      <c r="L3041" s="1202"/>
      <c r="M3041" s="1202" t="s">
        <v>1354</v>
      </c>
      <c r="N3041" s="1203" t="s">
        <v>1460</v>
      </c>
      <c r="O3041" s="1203"/>
      <c r="P3041" s="1203"/>
      <c r="Q3041" s="1203"/>
      <c r="R3041" s="1203"/>
      <c r="S3041" s="1214">
        <f>VLOOKUP($D3041,'NI-Soc'!$B$1:$Q$2048,12,FALSE)</f>
        <v>0</v>
      </c>
      <c r="T3041" s="1214">
        <f>VLOOKUP($D3041,'NI-Soc'!$B$1:$Q$2048,13,FALSE)</f>
        <v>0</v>
      </c>
      <c r="U3041" s="1214">
        <f>VLOOKUP($D3041,'NI-Soc'!$B$1:$Q$2048,16,FALSE)</f>
        <v>0</v>
      </c>
      <c r="V3041" s="1214" t="e">
        <f>VLOOKUP($D3041,'NI-Soc'!$B$1:$Q$2048,17,FALSE)</f>
        <v>#REF!</v>
      </c>
      <c r="W3041" s="1214" t="e">
        <f>VLOOKUP($D3041,'NI-Soc'!$B$1:$Q$2048,18,FALSE)</f>
        <v>#REF!</v>
      </c>
      <c r="X3041" s="1214" t="e">
        <f>VLOOKUP($D3041,'NI-Soc'!$B$1:$Q$2048,19,FALSE)</f>
        <v>#REF!</v>
      </c>
    </row>
    <row r="3042" spans="1:24" ht="27" hidden="1">
      <c r="A3042" s="508"/>
      <c r="B3042" s="508"/>
      <c r="C3042" s="508"/>
      <c r="D3042" s="1214" t="s">
        <v>1461</v>
      </c>
      <c r="E3042" s="1215" t="s">
        <v>3067</v>
      </c>
      <c r="F3042" s="1202" t="s">
        <v>157</v>
      </c>
      <c r="G3042" s="1202"/>
      <c r="H3042" s="1205"/>
      <c r="I3042" s="1202" t="s">
        <v>53</v>
      </c>
      <c r="J3042" s="1202"/>
      <c r="K3042" s="1202"/>
      <c r="L3042" s="1202"/>
      <c r="M3042" s="1202" t="s">
        <v>1354</v>
      </c>
      <c r="N3042" s="1203" t="s">
        <v>1462</v>
      </c>
      <c r="O3042" s="1203"/>
      <c r="P3042" s="1203"/>
      <c r="Q3042" s="1203"/>
      <c r="R3042" s="1203"/>
      <c r="S3042" s="1214">
        <f>VLOOKUP($D3042,'NI-Soc'!$B$1:$Q$2048,12,FALSE)</f>
        <v>0</v>
      </c>
      <c r="T3042" s="1214">
        <f>VLOOKUP($D3042,'NI-Soc'!$B$1:$Q$2048,13,FALSE)</f>
        <v>0</v>
      </c>
      <c r="U3042" s="1214">
        <f>VLOOKUP($D3042,'NI-Soc'!$B$1:$Q$2048,16,FALSE)</f>
        <v>0</v>
      </c>
      <c r="V3042" s="1214" t="e">
        <f>VLOOKUP($D3042,'NI-Soc'!$B$1:$Q$2048,17,FALSE)</f>
        <v>#REF!</v>
      </c>
      <c r="W3042" s="1214" t="e">
        <f>VLOOKUP($D3042,'NI-Soc'!$B$1:$Q$2048,18,FALSE)</f>
        <v>#REF!</v>
      </c>
      <c r="X3042" s="1214" t="e">
        <f>VLOOKUP($D3042,'NI-Soc'!$B$1:$Q$2048,19,FALSE)</f>
        <v>#REF!</v>
      </c>
    </row>
    <row r="3043" spans="1:24" ht="27" hidden="1">
      <c r="A3043" s="508"/>
      <c r="B3043" s="508"/>
      <c r="C3043" s="508"/>
      <c r="D3043" s="1214" t="s">
        <v>1463</v>
      </c>
      <c r="E3043" s="1215" t="s">
        <v>3067</v>
      </c>
      <c r="F3043" s="1202"/>
      <c r="G3043" s="1202"/>
      <c r="H3043" s="1205"/>
      <c r="I3043" s="1202" t="s">
        <v>53</v>
      </c>
      <c r="J3043" s="1202"/>
      <c r="K3043" s="1202"/>
      <c r="L3043" s="1202"/>
      <c r="M3043" s="1202" t="s">
        <v>1354</v>
      </c>
      <c r="N3043" s="1203" t="s">
        <v>1465</v>
      </c>
      <c r="O3043" s="1203"/>
      <c r="P3043" s="1203"/>
      <c r="Q3043" s="1203"/>
      <c r="R3043" s="1203"/>
      <c r="S3043" s="1214">
        <f>VLOOKUP($D3043,'NI-Soc'!$B$1:$Q$2048,12,FALSE)</f>
        <v>0</v>
      </c>
      <c r="T3043" s="1214">
        <f>VLOOKUP($D3043,'NI-Soc'!$B$1:$Q$2048,13,FALSE)</f>
        <v>0</v>
      </c>
      <c r="U3043" s="1214">
        <f>VLOOKUP($D3043,'NI-Soc'!$B$1:$Q$2048,16,FALSE)</f>
        <v>0</v>
      </c>
      <c r="V3043" s="1214" t="e">
        <f>VLOOKUP($D3043,'NI-Soc'!$B$1:$Q$2048,17,FALSE)</f>
        <v>#REF!</v>
      </c>
      <c r="W3043" s="1214" t="e">
        <f>VLOOKUP($D3043,'NI-Soc'!$B$1:$Q$2048,18,FALSE)</f>
        <v>#REF!</v>
      </c>
      <c r="X3043" s="1214" t="e">
        <f>VLOOKUP($D3043,'NI-Soc'!$B$1:$Q$2048,19,FALSE)</f>
        <v>#REF!</v>
      </c>
    </row>
    <row r="3044" spans="1:24" ht="27" hidden="1">
      <c r="A3044" s="508"/>
      <c r="B3044" s="508"/>
      <c r="C3044" s="508"/>
      <c r="D3044" s="1214" t="s">
        <v>1466</v>
      </c>
      <c r="E3044" s="1215" t="s">
        <v>3067</v>
      </c>
      <c r="F3044" s="1202"/>
      <c r="G3044" s="1202"/>
      <c r="H3044" s="1205"/>
      <c r="I3044" s="1202" t="s">
        <v>53</v>
      </c>
      <c r="J3044" s="1202"/>
      <c r="K3044" s="1202"/>
      <c r="L3044" s="1202"/>
      <c r="M3044" s="1202" t="s">
        <v>1354</v>
      </c>
      <c r="N3044" s="1203" t="s">
        <v>1467</v>
      </c>
      <c r="O3044" s="1203"/>
      <c r="P3044" s="1203"/>
      <c r="Q3044" s="1203"/>
      <c r="R3044" s="1203"/>
      <c r="S3044" s="1214">
        <f>VLOOKUP($D3044,'NI-Soc'!$B$1:$Q$2048,12,FALSE)</f>
        <v>0</v>
      </c>
      <c r="T3044" s="1214">
        <f>VLOOKUP($D3044,'NI-Soc'!$B$1:$Q$2048,13,FALSE)</f>
        <v>0</v>
      </c>
      <c r="U3044" s="1214">
        <f>VLOOKUP($D3044,'NI-Soc'!$B$1:$Q$2048,16,FALSE)</f>
        <v>0</v>
      </c>
      <c r="V3044" s="1214" t="e">
        <f>VLOOKUP($D3044,'NI-Soc'!$B$1:$Q$2048,17,FALSE)</f>
        <v>#REF!</v>
      </c>
      <c r="W3044" s="1214" t="e">
        <f>VLOOKUP($D3044,'NI-Soc'!$B$1:$Q$2048,18,FALSE)</f>
        <v>#REF!</v>
      </c>
      <c r="X3044" s="1214" t="e">
        <f>VLOOKUP($D3044,'NI-Soc'!$B$1:$Q$2048,19,FALSE)</f>
        <v>#REF!</v>
      </c>
    </row>
    <row r="3045" spans="1:24" ht="27" hidden="1">
      <c r="A3045" s="508"/>
      <c r="B3045" s="508"/>
      <c r="C3045" s="508"/>
      <c r="D3045" s="1214" t="s">
        <v>1468</v>
      </c>
      <c r="E3045" s="1215" t="s">
        <v>3067</v>
      </c>
      <c r="F3045" s="1202"/>
      <c r="G3045" s="1202"/>
      <c r="H3045" s="1205"/>
      <c r="I3045" s="1202" t="s">
        <v>53</v>
      </c>
      <c r="J3045" s="1202"/>
      <c r="K3045" s="1202"/>
      <c r="L3045" s="1202"/>
      <c r="M3045" s="1202" t="s">
        <v>1354</v>
      </c>
      <c r="N3045" s="1203" t="s">
        <v>1469</v>
      </c>
      <c r="O3045" s="1203"/>
      <c r="P3045" s="1203"/>
      <c r="Q3045" s="1203"/>
      <c r="R3045" s="1203"/>
      <c r="S3045" s="1214">
        <f>VLOOKUP($D3045,'NI-Soc'!$B$1:$Q$2048,12,FALSE)</f>
        <v>0</v>
      </c>
      <c r="T3045" s="1214">
        <f>VLOOKUP($D3045,'NI-Soc'!$B$1:$Q$2048,13,FALSE)</f>
        <v>0</v>
      </c>
      <c r="U3045" s="1214">
        <f>VLOOKUP($D3045,'NI-Soc'!$B$1:$Q$2048,16,FALSE)</f>
        <v>0</v>
      </c>
      <c r="V3045" s="1214" t="e">
        <f>VLOOKUP($D3045,'NI-Soc'!$B$1:$Q$2048,17,FALSE)</f>
        <v>#REF!</v>
      </c>
      <c r="W3045" s="1214" t="e">
        <f>VLOOKUP($D3045,'NI-Soc'!$B$1:$Q$2048,18,FALSE)</f>
        <v>#REF!</v>
      </c>
      <c r="X3045" s="1214" t="e">
        <f>VLOOKUP($D3045,'NI-Soc'!$B$1:$Q$2048,19,FALSE)</f>
        <v>#REF!</v>
      </c>
    </row>
    <row r="3046" spans="1:24" hidden="1">
      <c r="A3046" s="508"/>
      <c r="B3046" s="508"/>
      <c r="C3046" s="508"/>
      <c r="D3046" s="1214" t="s">
        <v>1470</v>
      </c>
      <c r="E3046" s="1215" t="s">
        <v>3067</v>
      </c>
      <c r="F3046" s="1202"/>
      <c r="G3046" s="1202"/>
      <c r="H3046" s="1205"/>
      <c r="I3046" s="1202" t="s">
        <v>53</v>
      </c>
      <c r="J3046" s="1202"/>
      <c r="K3046" s="1202"/>
      <c r="L3046" s="1202"/>
      <c r="M3046" s="1202" t="s">
        <v>1354</v>
      </c>
      <c r="N3046" s="1203" t="s">
        <v>1471</v>
      </c>
      <c r="O3046" s="1203"/>
      <c r="P3046" s="1203"/>
      <c r="Q3046" s="1203"/>
      <c r="R3046" s="1203"/>
      <c r="S3046" s="1214">
        <f>VLOOKUP($D3046,'NI-Soc'!$B$1:$Q$2048,12,FALSE)</f>
        <v>0</v>
      </c>
      <c r="T3046" s="1214">
        <f>VLOOKUP($D3046,'NI-Soc'!$B$1:$Q$2048,13,FALSE)</f>
        <v>0</v>
      </c>
      <c r="U3046" s="1214">
        <f>VLOOKUP($D3046,'NI-Soc'!$B$1:$Q$2048,16,FALSE)</f>
        <v>0</v>
      </c>
      <c r="V3046" s="1214" t="e">
        <f>VLOOKUP($D3046,'NI-Soc'!$B$1:$Q$2048,17,FALSE)</f>
        <v>#REF!</v>
      </c>
      <c r="W3046" s="1214" t="e">
        <f>VLOOKUP($D3046,'NI-Soc'!$B$1:$Q$2048,18,FALSE)</f>
        <v>#REF!</v>
      </c>
      <c r="X3046" s="1214" t="e">
        <f>VLOOKUP($D3046,'NI-Soc'!$B$1:$Q$2048,19,FALSE)</f>
        <v>#REF!</v>
      </c>
    </row>
    <row r="3047" spans="1:24" ht="27" hidden="1">
      <c r="A3047" s="508"/>
      <c r="B3047" s="508"/>
      <c r="C3047" s="508"/>
      <c r="D3047" s="1214" t="s">
        <v>1472</v>
      </c>
      <c r="E3047" s="1215" t="s">
        <v>3067</v>
      </c>
      <c r="F3047" s="1202"/>
      <c r="G3047" s="1202"/>
      <c r="H3047" s="1205"/>
      <c r="I3047" s="1202" t="s">
        <v>53</v>
      </c>
      <c r="J3047" s="1202"/>
      <c r="K3047" s="1202"/>
      <c r="L3047" s="1202"/>
      <c r="M3047" s="1202" t="s">
        <v>1354</v>
      </c>
      <c r="N3047" s="1203" t="s">
        <v>1473</v>
      </c>
      <c r="O3047" s="1203"/>
      <c r="P3047" s="1203"/>
      <c r="Q3047" s="1203"/>
      <c r="R3047" s="1203"/>
      <c r="S3047" s="1214">
        <f>VLOOKUP($D3047,'NI-Soc'!$B$1:$Q$2048,12,FALSE)</f>
        <v>0</v>
      </c>
      <c r="T3047" s="1214">
        <f>VLOOKUP($D3047,'NI-Soc'!$B$1:$Q$2048,13,FALSE)</f>
        <v>0</v>
      </c>
      <c r="U3047" s="1214">
        <f>VLOOKUP($D3047,'NI-Soc'!$B$1:$Q$2048,16,FALSE)</f>
        <v>0</v>
      </c>
      <c r="V3047" s="1214" t="e">
        <f>VLOOKUP($D3047,'NI-Soc'!$B$1:$Q$2048,17,FALSE)</f>
        <v>#REF!</v>
      </c>
      <c r="W3047" s="1214" t="e">
        <f>VLOOKUP($D3047,'NI-Soc'!$B$1:$Q$2048,18,FALSE)</f>
        <v>#REF!</v>
      </c>
      <c r="X3047" s="1214" t="e">
        <f>VLOOKUP($D3047,'NI-Soc'!$B$1:$Q$2048,19,FALSE)</f>
        <v>#REF!</v>
      </c>
    </row>
    <row r="3048" spans="1:24" ht="27" hidden="1">
      <c r="A3048" s="508"/>
      <c r="B3048" s="508"/>
      <c r="C3048" s="508"/>
      <c r="D3048" s="1214" t="s">
        <v>1474</v>
      </c>
      <c r="E3048" s="1215" t="s">
        <v>3067</v>
      </c>
      <c r="F3048" s="1202"/>
      <c r="G3048" s="1202"/>
      <c r="H3048" s="1205"/>
      <c r="I3048" s="1202" t="s">
        <v>53</v>
      </c>
      <c r="J3048" s="1202"/>
      <c r="K3048" s="1202"/>
      <c r="L3048" s="1202"/>
      <c r="M3048" s="1202" t="s">
        <v>1354</v>
      </c>
      <c r="N3048" s="1203" t="s">
        <v>1475</v>
      </c>
      <c r="O3048" s="1203"/>
      <c r="P3048" s="1203"/>
      <c r="Q3048" s="1203"/>
      <c r="R3048" s="1203"/>
      <c r="S3048" s="1214">
        <f>VLOOKUP($D3048,'NI-Soc'!$B$1:$Q$2048,12,FALSE)</f>
        <v>0</v>
      </c>
      <c r="T3048" s="1214">
        <f>VLOOKUP($D3048,'NI-Soc'!$B$1:$Q$2048,13,FALSE)</f>
        <v>0</v>
      </c>
      <c r="U3048" s="1214">
        <f>VLOOKUP($D3048,'NI-Soc'!$B$1:$Q$2048,16,FALSE)</f>
        <v>0</v>
      </c>
      <c r="V3048" s="1214" t="e">
        <f>VLOOKUP($D3048,'NI-Soc'!$B$1:$Q$2048,17,FALSE)</f>
        <v>#REF!</v>
      </c>
      <c r="W3048" s="1214" t="e">
        <f>VLOOKUP($D3048,'NI-Soc'!$B$1:$Q$2048,18,FALSE)</f>
        <v>#REF!</v>
      </c>
      <c r="X3048" s="1214" t="e">
        <f>VLOOKUP($D3048,'NI-Soc'!$B$1:$Q$2048,19,FALSE)</f>
        <v>#REF!</v>
      </c>
    </row>
    <row r="3049" spans="1:24" ht="27" hidden="1">
      <c r="A3049" s="508"/>
      <c r="B3049" s="508"/>
      <c r="C3049" s="508"/>
      <c r="D3049" s="1214" t="s">
        <v>1476</v>
      </c>
      <c r="E3049" s="1215" t="s">
        <v>3067</v>
      </c>
      <c r="F3049" s="1202"/>
      <c r="G3049" s="1202"/>
      <c r="H3049" s="1205"/>
      <c r="I3049" s="1202" t="s">
        <v>53</v>
      </c>
      <c r="J3049" s="1202"/>
      <c r="K3049" s="1202"/>
      <c r="L3049" s="1202"/>
      <c r="M3049" s="1202" t="s">
        <v>1354</v>
      </c>
      <c r="N3049" s="1203" t="s">
        <v>1477</v>
      </c>
      <c r="O3049" s="1203"/>
      <c r="P3049" s="1203"/>
      <c r="Q3049" s="1203"/>
      <c r="R3049" s="1203"/>
      <c r="S3049" s="1214">
        <f>VLOOKUP($D3049,'NI-Soc'!$B$1:$Q$2048,12,FALSE)</f>
        <v>0</v>
      </c>
      <c r="T3049" s="1214">
        <f>VLOOKUP($D3049,'NI-Soc'!$B$1:$Q$2048,13,FALSE)</f>
        <v>0</v>
      </c>
      <c r="U3049" s="1214">
        <f>VLOOKUP($D3049,'NI-Soc'!$B$1:$Q$2048,16,FALSE)</f>
        <v>0</v>
      </c>
      <c r="V3049" s="1214" t="e">
        <f>VLOOKUP($D3049,'NI-Soc'!$B$1:$Q$2048,17,FALSE)</f>
        <v>#REF!</v>
      </c>
      <c r="W3049" s="1214" t="e">
        <f>VLOOKUP($D3049,'NI-Soc'!$B$1:$Q$2048,18,FALSE)</f>
        <v>#REF!</v>
      </c>
      <c r="X3049" s="1214" t="e">
        <f>VLOOKUP($D3049,'NI-Soc'!$B$1:$Q$2048,19,FALSE)</f>
        <v>#REF!</v>
      </c>
    </row>
    <row r="3050" spans="1:24" ht="27" hidden="1">
      <c r="A3050" s="508"/>
      <c r="B3050" s="508"/>
      <c r="C3050" s="508"/>
      <c r="D3050" s="1214" t="s">
        <v>1478</v>
      </c>
      <c r="E3050" s="1215" t="s">
        <v>3067</v>
      </c>
      <c r="F3050" s="1202"/>
      <c r="G3050" s="1202"/>
      <c r="H3050" s="1205"/>
      <c r="I3050" s="1202" t="s">
        <v>53</v>
      </c>
      <c r="J3050" s="1202"/>
      <c r="K3050" s="1202"/>
      <c r="L3050" s="1202"/>
      <c r="M3050" s="1202" t="s">
        <v>1354</v>
      </c>
      <c r="N3050" s="1203" t="s">
        <v>1479</v>
      </c>
      <c r="O3050" s="1203"/>
      <c r="P3050" s="1203"/>
      <c r="Q3050" s="1203"/>
      <c r="R3050" s="1203"/>
      <c r="S3050" s="1214">
        <f>VLOOKUP($D3050,'NI-Soc'!$B$1:$Q$2048,12,FALSE)</f>
        <v>0</v>
      </c>
      <c r="T3050" s="1214">
        <f>VLOOKUP($D3050,'NI-Soc'!$B$1:$Q$2048,13,FALSE)</f>
        <v>0</v>
      </c>
      <c r="U3050" s="1214">
        <f>VLOOKUP($D3050,'NI-Soc'!$B$1:$Q$2048,16,FALSE)</f>
        <v>0</v>
      </c>
      <c r="V3050" s="1214" t="e">
        <f>VLOOKUP($D3050,'NI-Soc'!$B$1:$Q$2048,17,FALSE)</f>
        <v>#REF!</v>
      </c>
      <c r="W3050" s="1214" t="e">
        <f>VLOOKUP($D3050,'NI-Soc'!$B$1:$Q$2048,18,FALSE)</f>
        <v>#REF!</v>
      </c>
      <c r="X3050" s="1214" t="e">
        <f>VLOOKUP($D3050,'NI-Soc'!$B$1:$Q$2048,19,FALSE)</f>
        <v>#REF!</v>
      </c>
    </row>
    <row r="3051" spans="1:24" ht="27" hidden="1">
      <c r="A3051" s="508"/>
      <c r="B3051" s="508"/>
      <c r="C3051" s="508"/>
      <c r="D3051" s="1214" t="s">
        <v>1480</v>
      </c>
      <c r="E3051" s="1215" t="s">
        <v>3067</v>
      </c>
      <c r="F3051" s="1202"/>
      <c r="G3051" s="1202"/>
      <c r="H3051" s="1205"/>
      <c r="I3051" s="1202" t="s">
        <v>53</v>
      </c>
      <c r="J3051" s="1202"/>
      <c r="K3051" s="1202"/>
      <c r="L3051" s="1202"/>
      <c r="M3051" s="1202" t="s">
        <v>1354</v>
      </c>
      <c r="N3051" s="1203" t="s">
        <v>1481</v>
      </c>
      <c r="O3051" s="1203"/>
      <c r="P3051" s="1203"/>
      <c r="Q3051" s="1203"/>
      <c r="R3051" s="1203"/>
      <c r="S3051" s="1214">
        <f>VLOOKUP($D3051,'NI-Soc'!$B$1:$Q$2048,12,FALSE)</f>
        <v>0</v>
      </c>
      <c r="T3051" s="1214">
        <f>VLOOKUP($D3051,'NI-Soc'!$B$1:$Q$2048,13,FALSE)</f>
        <v>0</v>
      </c>
      <c r="U3051" s="1214">
        <f>VLOOKUP($D3051,'NI-Soc'!$B$1:$Q$2048,16,FALSE)</f>
        <v>0</v>
      </c>
      <c r="V3051" s="1214" t="e">
        <f>VLOOKUP($D3051,'NI-Soc'!$B$1:$Q$2048,17,FALSE)</f>
        <v>#REF!</v>
      </c>
      <c r="W3051" s="1214" t="e">
        <f>VLOOKUP($D3051,'NI-Soc'!$B$1:$Q$2048,18,FALSE)</f>
        <v>#REF!</v>
      </c>
      <c r="X3051" s="1214" t="e">
        <f>VLOOKUP($D3051,'NI-Soc'!$B$1:$Q$2048,19,FALSE)</f>
        <v>#REF!</v>
      </c>
    </row>
    <row r="3052" spans="1:24" ht="27" hidden="1">
      <c r="A3052" s="508"/>
      <c r="B3052" s="508"/>
      <c r="C3052" s="508"/>
      <c r="D3052" s="1214" t="s">
        <v>1482</v>
      </c>
      <c r="E3052" s="1215" t="s">
        <v>3067</v>
      </c>
      <c r="F3052" s="1202"/>
      <c r="G3052" s="1202"/>
      <c r="H3052" s="1205"/>
      <c r="I3052" s="1202" t="s">
        <v>53</v>
      </c>
      <c r="J3052" s="1202"/>
      <c r="K3052" s="1202"/>
      <c r="L3052" s="1202"/>
      <c r="M3052" s="1202" t="s">
        <v>1354</v>
      </c>
      <c r="N3052" s="1203" t="s">
        <v>1483</v>
      </c>
      <c r="O3052" s="1203"/>
      <c r="P3052" s="1203"/>
      <c r="Q3052" s="1203"/>
      <c r="R3052" s="1203"/>
      <c r="S3052" s="1214">
        <f>VLOOKUP($D3052,'NI-Soc'!$B$1:$Q$2048,12,FALSE)</f>
        <v>0</v>
      </c>
      <c r="T3052" s="1214">
        <f>VLOOKUP($D3052,'NI-Soc'!$B$1:$Q$2048,13,FALSE)</f>
        <v>0</v>
      </c>
      <c r="U3052" s="1214">
        <f>VLOOKUP($D3052,'NI-Soc'!$B$1:$Q$2048,16,FALSE)</f>
        <v>0</v>
      </c>
      <c r="V3052" s="1214" t="e">
        <f>VLOOKUP($D3052,'NI-Soc'!$B$1:$Q$2048,17,FALSE)</f>
        <v>#REF!</v>
      </c>
      <c r="W3052" s="1214" t="e">
        <f>VLOOKUP($D3052,'NI-Soc'!$B$1:$Q$2048,18,FALSE)</f>
        <v>#REF!</v>
      </c>
      <c r="X3052" s="1214" t="e">
        <f>VLOOKUP($D3052,'NI-Soc'!$B$1:$Q$2048,19,FALSE)</f>
        <v>#REF!</v>
      </c>
    </row>
    <row r="3053" spans="1:24" ht="27" hidden="1">
      <c r="A3053" s="508"/>
      <c r="B3053" s="508"/>
      <c r="C3053" s="508"/>
      <c r="D3053" s="1214" t="s">
        <v>1484</v>
      </c>
      <c r="E3053" s="1215" t="s">
        <v>3067</v>
      </c>
      <c r="F3053" s="1202"/>
      <c r="G3053" s="1202"/>
      <c r="H3053" s="1205"/>
      <c r="I3053" s="1202" t="s">
        <v>53</v>
      </c>
      <c r="J3053" s="1202"/>
      <c r="K3053" s="1202"/>
      <c r="L3053" s="1202"/>
      <c r="M3053" s="1202" t="s">
        <v>1354</v>
      </c>
      <c r="N3053" s="1203" t="s">
        <v>1485</v>
      </c>
      <c r="O3053" s="1203"/>
      <c r="P3053" s="1203"/>
      <c r="Q3053" s="1203"/>
      <c r="R3053" s="1203"/>
      <c r="S3053" s="1214">
        <f>VLOOKUP($D3053,'NI-Soc'!$B$1:$Q$2048,12,FALSE)</f>
        <v>0</v>
      </c>
      <c r="T3053" s="1214">
        <f>VLOOKUP($D3053,'NI-Soc'!$B$1:$Q$2048,13,FALSE)</f>
        <v>0</v>
      </c>
      <c r="U3053" s="1214">
        <f>VLOOKUP($D3053,'NI-Soc'!$B$1:$Q$2048,16,FALSE)</f>
        <v>0</v>
      </c>
      <c r="V3053" s="1214" t="e">
        <f>VLOOKUP($D3053,'NI-Soc'!$B$1:$Q$2048,17,FALSE)</f>
        <v>#REF!</v>
      </c>
      <c r="W3053" s="1214" t="e">
        <f>VLOOKUP($D3053,'NI-Soc'!$B$1:$Q$2048,18,FALSE)</f>
        <v>#REF!</v>
      </c>
      <c r="X3053" s="1214" t="e">
        <f>VLOOKUP($D3053,'NI-Soc'!$B$1:$Q$2048,19,FALSE)</f>
        <v>#REF!</v>
      </c>
    </row>
    <row r="3054" spans="1:24" ht="27" hidden="1">
      <c r="A3054" s="508"/>
      <c r="B3054" s="508"/>
      <c r="C3054" s="508"/>
      <c r="D3054" s="1214" t="s">
        <v>1486</v>
      </c>
      <c r="E3054" s="1215" t="s">
        <v>3067</v>
      </c>
      <c r="F3054" s="1202"/>
      <c r="G3054" s="1202"/>
      <c r="H3054" s="1205"/>
      <c r="I3054" s="1202" t="s">
        <v>53</v>
      </c>
      <c r="J3054" s="1202"/>
      <c r="K3054" s="1202"/>
      <c r="L3054" s="1202"/>
      <c r="M3054" s="1202" t="s">
        <v>1354</v>
      </c>
      <c r="N3054" s="1203" t="s">
        <v>1487</v>
      </c>
      <c r="O3054" s="1203"/>
      <c r="P3054" s="1203"/>
      <c r="Q3054" s="1203"/>
      <c r="R3054" s="1203"/>
      <c r="S3054" s="1214">
        <f>VLOOKUP($D3054,'NI-Soc'!$B$1:$Q$2048,12,FALSE)</f>
        <v>0</v>
      </c>
      <c r="T3054" s="1214">
        <f>VLOOKUP($D3054,'NI-Soc'!$B$1:$Q$2048,13,FALSE)</f>
        <v>0</v>
      </c>
      <c r="U3054" s="1214">
        <f>VLOOKUP($D3054,'NI-Soc'!$B$1:$Q$2048,16,FALSE)</f>
        <v>0</v>
      </c>
      <c r="V3054" s="1214" t="e">
        <f>VLOOKUP($D3054,'NI-Soc'!$B$1:$Q$2048,17,FALSE)</f>
        <v>#REF!</v>
      </c>
      <c r="W3054" s="1214" t="e">
        <f>VLOOKUP($D3054,'NI-Soc'!$B$1:$Q$2048,18,FALSE)</f>
        <v>#REF!</v>
      </c>
      <c r="X3054" s="1214" t="e">
        <f>VLOOKUP($D3054,'NI-Soc'!$B$1:$Q$2048,19,FALSE)</f>
        <v>#REF!</v>
      </c>
    </row>
    <row r="3055" spans="1:24" ht="27" hidden="1">
      <c r="A3055" s="508"/>
      <c r="B3055" s="508"/>
      <c r="C3055" s="508"/>
      <c r="D3055" s="1214" t="s">
        <v>1488</v>
      </c>
      <c r="E3055" s="1215" t="s">
        <v>3067</v>
      </c>
      <c r="F3055" s="1202"/>
      <c r="G3055" s="1202"/>
      <c r="H3055" s="1205"/>
      <c r="I3055" s="1202" t="s">
        <v>53</v>
      </c>
      <c r="J3055" s="1202"/>
      <c r="K3055" s="1202"/>
      <c r="L3055" s="1202"/>
      <c r="M3055" s="1202" t="s">
        <v>1354</v>
      </c>
      <c r="N3055" s="1203" t="s">
        <v>1489</v>
      </c>
      <c r="O3055" s="1203"/>
      <c r="P3055" s="1203"/>
      <c r="Q3055" s="1203"/>
      <c r="R3055" s="1203"/>
      <c r="S3055" s="1214">
        <f>VLOOKUP($D3055,'NI-Soc'!$B$1:$Q$2048,12,FALSE)</f>
        <v>0</v>
      </c>
      <c r="T3055" s="1214">
        <f>VLOOKUP($D3055,'NI-Soc'!$B$1:$Q$2048,13,FALSE)</f>
        <v>0</v>
      </c>
      <c r="U3055" s="1214">
        <f>VLOOKUP($D3055,'NI-Soc'!$B$1:$Q$2048,16,FALSE)</f>
        <v>0</v>
      </c>
      <c r="V3055" s="1214" t="e">
        <f>VLOOKUP($D3055,'NI-Soc'!$B$1:$Q$2048,17,FALSE)</f>
        <v>#REF!</v>
      </c>
      <c r="W3055" s="1214" t="e">
        <f>VLOOKUP($D3055,'NI-Soc'!$B$1:$Q$2048,18,FALSE)</f>
        <v>#REF!</v>
      </c>
      <c r="X3055" s="1214" t="e">
        <f>VLOOKUP($D3055,'NI-Soc'!$B$1:$Q$2048,19,FALSE)</f>
        <v>#REF!</v>
      </c>
    </row>
    <row r="3056" spans="1:24" ht="27" hidden="1">
      <c r="A3056" s="508"/>
      <c r="B3056" s="508"/>
      <c r="C3056" s="508"/>
      <c r="D3056" s="1214" t="s">
        <v>1490</v>
      </c>
      <c r="E3056" s="1215" t="s">
        <v>3067</v>
      </c>
      <c r="F3056" s="1202"/>
      <c r="G3056" s="1202"/>
      <c r="H3056" s="1202"/>
      <c r="I3056" s="1202" t="s">
        <v>71</v>
      </c>
      <c r="J3056" s="1202"/>
      <c r="K3056" s="1202"/>
      <c r="L3056" s="1202"/>
      <c r="M3056" s="1202"/>
      <c r="N3056" s="1203" t="s">
        <v>1491</v>
      </c>
      <c r="O3056" s="1203"/>
      <c r="P3056" s="1203"/>
      <c r="Q3056" s="1203"/>
      <c r="R3056" s="1203"/>
      <c r="S3056" s="1214">
        <f>VLOOKUP($D3056,'NI-Soc'!$B$1:$Q$2048,12,FALSE)</f>
        <v>0</v>
      </c>
      <c r="T3056" s="1214">
        <f>VLOOKUP($D3056,'NI-Soc'!$B$1:$Q$2048,13,FALSE)</f>
        <v>0</v>
      </c>
      <c r="U3056" s="1214">
        <f>VLOOKUP($D3056,'NI-Soc'!$B$1:$Q$2048,16,FALSE)</f>
        <v>0</v>
      </c>
      <c r="V3056" s="1214" t="e">
        <f>VLOOKUP($D3056,'NI-Soc'!$B$1:$Q$2048,17,FALSE)</f>
        <v>#REF!</v>
      </c>
      <c r="W3056" s="1214" t="e">
        <f>VLOOKUP($D3056,'NI-Soc'!$B$1:$Q$2048,18,FALSE)</f>
        <v>#REF!</v>
      </c>
      <c r="X3056" s="1214" t="e">
        <f>VLOOKUP($D3056,'NI-Soc'!$B$1:$Q$2048,19,FALSE)</f>
        <v>#REF!</v>
      </c>
    </row>
    <row r="3057" spans="1:24" ht="27" hidden="1">
      <c r="A3057" s="508"/>
      <c r="B3057" s="508"/>
      <c r="C3057" s="508"/>
      <c r="D3057" s="1214" t="s">
        <v>1492</v>
      </c>
      <c r="E3057" s="1215" t="s">
        <v>3067</v>
      </c>
      <c r="F3057" s="1202"/>
      <c r="G3057" s="1202"/>
      <c r="H3057" s="1204"/>
      <c r="I3057" s="1202" t="s">
        <v>53</v>
      </c>
      <c r="J3057" s="1202"/>
      <c r="K3057" s="1202"/>
      <c r="L3057" s="1202"/>
      <c r="M3057" s="1202" t="s">
        <v>1496</v>
      </c>
      <c r="N3057" s="1203" t="s">
        <v>1497</v>
      </c>
      <c r="O3057" s="1203"/>
      <c r="P3057" s="1203"/>
      <c r="Q3057" s="1203"/>
      <c r="R3057" s="1203"/>
      <c r="S3057" s="1214">
        <f>VLOOKUP($D3057,'NI-Soc'!$B$1:$Q$2048,12,FALSE)</f>
        <v>0</v>
      </c>
      <c r="T3057" s="1214">
        <f>VLOOKUP($D3057,'NI-Soc'!$B$1:$Q$2048,13,FALSE)</f>
        <v>0</v>
      </c>
      <c r="U3057" s="1214">
        <f>VLOOKUP($D3057,'NI-Soc'!$B$1:$Q$2048,16,FALSE)</f>
        <v>0</v>
      </c>
      <c r="V3057" s="1214" t="e">
        <f>VLOOKUP($D3057,'NI-Soc'!$B$1:$Q$2048,17,FALSE)</f>
        <v>#REF!</v>
      </c>
      <c r="W3057" s="1214" t="e">
        <f>VLOOKUP($D3057,'NI-Soc'!$B$1:$Q$2048,18,FALSE)</f>
        <v>#REF!</v>
      </c>
      <c r="X3057" s="1214" t="e">
        <f>VLOOKUP($D3057,'NI-Soc'!$B$1:$Q$2048,19,FALSE)</f>
        <v>#REF!</v>
      </c>
    </row>
    <row r="3058" spans="1:24" ht="27" hidden="1">
      <c r="A3058" s="508"/>
      <c r="B3058" s="508"/>
      <c r="C3058" s="508"/>
      <c r="D3058" s="1214" t="s">
        <v>1498</v>
      </c>
      <c r="E3058" s="1215" t="s">
        <v>3067</v>
      </c>
      <c r="F3058" s="1202"/>
      <c r="G3058" s="1202"/>
      <c r="H3058" s="1204"/>
      <c r="I3058" s="1202" t="s">
        <v>53</v>
      </c>
      <c r="J3058" s="1202"/>
      <c r="K3058" s="1202"/>
      <c r="L3058" s="1202"/>
      <c r="M3058" s="1202" t="s">
        <v>1496</v>
      </c>
      <c r="N3058" s="1203" t="s">
        <v>1500</v>
      </c>
      <c r="O3058" s="1203"/>
      <c r="P3058" s="1203"/>
      <c r="Q3058" s="1203"/>
      <c r="R3058" s="1203"/>
      <c r="S3058" s="1214">
        <f>VLOOKUP($D3058,'NI-Soc'!$B$1:$Q$2048,12,FALSE)</f>
        <v>0</v>
      </c>
      <c r="T3058" s="1214">
        <f>VLOOKUP($D3058,'NI-Soc'!$B$1:$Q$2048,13,FALSE)</f>
        <v>0</v>
      </c>
      <c r="U3058" s="1214">
        <f>VLOOKUP($D3058,'NI-Soc'!$B$1:$Q$2048,16,FALSE)</f>
        <v>0</v>
      </c>
      <c r="V3058" s="1214" t="e">
        <f>VLOOKUP($D3058,'NI-Soc'!$B$1:$Q$2048,17,FALSE)</f>
        <v>#REF!</v>
      </c>
      <c r="W3058" s="1214" t="e">
        <f>VLOOKUP($D3058,'NI-Soc'!$B$1:$Q$2048,18,FALSE)</f>
        <v>#REF!</v>
      </c>
      <c r="X3058" s="1214" t="e">
        <f>VLOOKUP($D3058,'NI-Soc'!$B$1:$Q$2048,19,FALSE)</f>
        <v>#REF!</v>
      </c>
    </row>
    <row r="3059" spans="1:24" ht="27" hidden="1">
      <c r="A3059" s="508"/>
      <c r="B3059" s="508"/>
      <c r="C3059" s="508"/>
      <c r="D3059" s="1214" t="s">
        <v>1501</v>
      </c>
      <c r="E3059" s="1215" t="s">
        <v>3067</v>
      </c>
      <c r="F3059" s="1202"/>
      <c r="G3059" s="1202"/>
      <c r="H3059" s="1204"/>
      <c r="I3059" s="1202" t="s">
        <v>53</v>
      </c>
      <c r="J3059" s="1202"/>
      <c r="K3059" s="1202"/>
      <c r="L3059" s="1202"/>
      <c r="M3059" s="1202" t="s">
        <v>1496</v>
      </c>
      <c r="N3059" s="1203" t="s">
        <v>1503</v>
      </c>
      <c r="O3059" s="1203"/>
      <c r="P3059" s="1203"/>
      <c r="Q3059" s="1203"/>
      <c r="R3059" s="1203"/>
      <c r="S3059" s="1214">
        <f>VLOOKUP($D3059,'NI-Soc'!$B$1:$Q$2048,12,FALSE)</f>
        <v>0</v>
      </c>
      <c r="T3059" s="1214">
        <f>VLOOKUP($D3059,'NI-Soc'!$B$1:$Q$2048,13,FALSE)</f>
        <v>0</v>
      </c>
      <c r="U3059" s="1214">
        <f>VLOOKUP($D3059,'NI-Soc'!$B$1:$Q$2048,16,FALSE)</f>
        <v>0</v>
      </c>
      <c r="V3059" s="1214" t="e">
        <f>VLOOKUP($D3059,'NI-Soc'!$B$1:$Q$2048,17,FALSE)</f>
        <v>#REF!</v>
      </c>
      <c r="W3059" s="1214" t="e">
        <f>VLOOKUP($D3059,'NI-Soc'!$B$1:$Q$2048,18,FALSE)</f>
        <v>#REF!</v>
      </c>
      <c r="X3059" s="1214" t="e">
        <f>VLOOKUP($D3059,'NI-Soc'!$B$1:$Q$2048,19,FALSE)</f>
        <v>#REF!</v>
      </c>
    </row>
    <row r="3060" spans="1:24" ht="27" hidden="1">
      <c r="A3060" s="508"/>
      <c r="B3060" s="508"/>
      <c r="C3060" s="508"/>
      <c r="D3060" s="1214" t="s">
        <v>1504</v>
      </c>
      <c r="E3060" s="1215" t="s">
        <v>3067</v>
      </c>
      <c r="F3060" s="1202"/>
      <c r="G3060" s="1202"/>
      <c r="H3060" s="1205"/>
      <c r="I3060" s="1202" t="s">
        <v>53</v>
      </c>
      <c r="J3060" s="1202"/>
      <c r="K3060" s="1202"/>
      <c r="L3060" s="1202"/>
      <c r="M3060" s="1202" t="s">
        <v>1496</v>
      </c>
      <c r="N3060" s="1203" t="s">
        <v>1506</v>
      </c>
      <c r="O3060" s="1203"/>
      <c r="P3060" s="1203"/>
      <c r="Q3060" s="1203"/>
      <c r="R3060" s="1203"/>
      <c r="S3060" s="1214">
        <f>VLOOKUP($D3060,'NI-Soc'!$B$1:$Q$2048,12,FALSE)</f>
        <v>0</v>
      </c>
      <c r="T3060" s="1214">
        <f>VLOOKUP($D3060,'NI-Soc'!$B$1:$Q$2048,13,FALSE)</f>
        <v>0</v>
      </c>
      <c r="U3060" s="1214">
        <f>VLOOKUP($D3060,'NI-Soc'!$B$1:$Q$2048,16,FALSE)</f>
        <v>0</v>
      </c>
      <c r="V3060" s="1214" t="e">
        <f>VLOOKUP($D3060,'NI-Soc'!$B$1:$Q$2048,17,FALSE)</f>
        <v>#REF!</v>
      </c>
      <c r="W3060" s="1214" t="e">
        <f>VLOOKUP($D3060,'NI-Soc'!$B$1:$Q$2048,18,FALSE)</f>
        <v>#REF!</v>
      </c>
      <c r="X3060" s="1214" t="e">
        <f>VLOOKUP($D3060,'NI-Soc'!$B$1:$Q$2048,19,FALSE)</f>
        <v>#REF!</v>
      </c>
    </row>
    <row r="3061" spans="1:24" ht="27" hidden="1">
      <c r="A3061" s="508"/>
      <c r="B3061" s="508"/>
      <c r="C3061" s="508"/>
      <c r="D3061" s="1214" t="s">
        <v>1507</v>
      </c>
      <c r="E3061" s="1215" t="s">
        <v>3067</v>
      </c>
      <c r="F3061" s="1202" t="s">
        <v>157</v>
      </c>
      <c r="G3061" s="1202"/>
      <c r="H3061" s="1204"/>
      <c r="I3061" s="1202" t="s">
        <v>53</v>
      </c>
      <c r="J3061" s="1202"/>
      <c r="K3061" s="1202"/>
      <c r="L3061" s="1202"/>
      <c r="M3061" s="1202" t="s">
        <v>1496</v>
      </c>
      <c r="N3061" s="1203" t="s">
        <v>1509</v>
      </c>
      <c r="O3061" s="1203"/>
      <c r="P3061" s="1203"/>
      <c r="Q3061" s="1203"/>
      <c r="R3061" s="1203"/>
      <c r="S3061" s="1214">
        <f>VLOOKUP($D3061,'NI-Soc'!$B$1:$Q$2048,12,FALSE)</f>
        <v>0</v>
      </c>
      <c r="T3061" s="1214">
        <f>VLOOKUP($D3061,'NI-Soc'!$B$1:$Q$2048,13,FALSE)</f>
        <v>0</v>
      </c>
      <c r="U3061" s="1214">
        <f>VLOOKUP($D3061,'NI-Soc'!$B$1:$Q$2048,16,FALSE)</f>
        <v>0</v>
      </c>
      <c r="V3061" s="1214" t="e">
        <f>VLOOKUP($D3061,'NI-Soc'!$B$1:$Q$2048,17,FALSE)</f>
        <v>#REF!</v>
      </c>
      <c r="W3061" s="1214" t="e">
        <f>VLOOKUP($D3061,'NI-Soc'!$B$1:$Q$2048,18,FALSE)</f>
        <v>#REF!</v>
      </c>
      <c r="X3061" s="1214" t="e">
        <f>VLOOKUP($D3061,'NI-Soc'!$B$1:$Q$2048,19,FALSE)</f>
        <v>#REF!</v>
      </c>
    </row>
    <row r="3062" spans="1:24" hidden="1">
      <c r="A3062" s="508"/>
      <c r="B3062" s="508"/>
      <c r="C3062" s="508"/>
      <c r="D3062" s="1214" t="s">
        <v>1510</v>
      </c>
      <c r="E3062" s="1215" t="s">
        <v>3067</v>
      </c>
      <c r="F3062" s="1202"/>
      <c r="G3062" s="1202"/>
      <c r="H3062" s="1204"/>
      <c r="I3062" s="1202" t="s">
        <v>53</v>
      </c>
      <c r="J3062" s="1202"/>
      <c r="K3062" s="1202"/>
      <c r="L3062" s="1202"/>
      <c r="M3062" s="1202" t="s">
        <v>1496</v>
      </c>
      <c r="N3062" s="1203" t="s">
        <v>1512</v>
      </c>
      <c r="O3062" s="1203"/>
      <c r="P3062" s="1203"/>
      <c r="Q3062" s="1203"/>
      <c r="R3062" s="1203"/>
      <c r="S3062" s="1214">
        <f>VLOOKUP($D3062,'NI-Soc'!$B$1:$Q$2048,12,FALSE)</f>
        <v>0</v>
      </c>
      <c r="T3062" s="1214">
        <f>VLOOKUP($D3062,'NI-Soc'!$B$1:$Q$2048,13,FALSE)</f>
        <v>0</v>
      </c>
      <c r="U3062" s="1214">
        <f>VLOOKUP($D3062,'NI-Soc'!$B$1:$Q$2048,16,FALSE)</f>
        <v>0</v>
      </c>
      <c r="V3062" s="1214" t="e">
        <f>VLOOKUP($D3062,'NI-Soc'!$B$1:$Q$2048,17,FALSE)</f>
        <v>#REF!</v>
      </c>
      <c r="W3062" s="1214" t="e">
        <f>VLOOKUP($D3062,'NI-Soc'!$B$1:$Q$2048,18,FALSE)</f>
        <v>#REF!</v>
      </c>
      <c r="X3062" s="1214" t="e">
        <f>VLOOKUP($D3062,'NI-Soc'!$B$1:$Q$2048,19,FALSE)</f>
        <v>#REF!</v>
      </c>
    </row>
    <row r="3063" spans="1:24" ht="27" hidden="1">
      <c r="A3063" s="508"/>
      <c r="B3063" s="508"/>
      <c r="C3063" s="508"/>
      <c r="D3063" s="1214" t="s">
        <v>1513</v>
      </c>
      <c r="E3063" s="1215" t="s">
        <v>3067</v>
      </c>
      <c r="F3063" s="1202" t="s">
        <v>157</v>
      </c>
      <c r="G3063" s="1202"/>
      <c r="H3063" s="1204"/>
      <c r="I3063" s="1202" t="s">
        <v>53</v>
      </c>
      <c r="J3063" s="1202"/>
      <c r="K3063" s="1202"/>
      <c r="L3063" s="1202"/>
      <c r="M3063" s="1202" t="s">
        <v>1496</v>
      </c>
      <c r="N3063" s="1203" t="s">
        <v>1515</v>
      </c>
      <c r="O3063" s="1203"/>
      <c r="P3063" s="1203"/>
      <c r="Q3063" s="1203"/>
      <c r="R3063" s="1203"/>
      <c r="S3063" s="1214">
        <f>VLOOKUP($D3063,'NI-Soc'!$B$1:$Q$2048,12,FALSE)</f>
        <v>0</v>
      </c>
      <c r="T3063" s="1214">
        <f>VLOOKUP($D3063,'NI-Soc'!$B$1:$Q$2048,13,FALSE)</f>
        <v>0</v>
      </c>
      <c r="U3063" s="1214">
        <f>VLOOKUP($D3063,'NI-Soc'!$B$1:$Q$2048,16,FALSE)</f>
        <v>0</v>
      </c>
      <c r="V3063" s="1214" t="e">
        <f>VLOOKUP($D3063,'NI-Soc'!$B$1:$Q$2048,17,FALSE)</f>
        <v>#REF!</v>
      </c>
      <c r="W3063" s="1214" t="e">
        <f>VLOOKUP($D3063,'NI-Soc'!$B$1:$Q$2048,18,FALSE)</f>
        <v>#REF!</v>
      </c>
      <c r="X3063" s="1214" t="e">
        <f>VLOOKUP($D3063,'NI-Soc'!$B$1:$Q$2048,19,FALSE)</f>
        <v>#REF!</v>
      </c>
    </row>
    <row r="3064" spans="1:24" ht="27" hidden="1">
      <c r="A3064" s="508"/>
      <c r="B3064" s="508"/>
      <c r="C3064" s="508"/>
      <c r="D3064" s="1214" t="s">
        <v>1516</v>
      </c>
      <c r="E3064" s="1215" t="s">
        <v>3067</v>
      </c>
      <c r="F3064" s="1202" t="s">
        <v>157</v>
      </c>
      <c r="G3064" s="1202"/>
      <c r="H3064" s="1204"/>
      <c r="I3064" s="1202" t="s">
        <v>53</v>
      </c>
      <c r="J3064" s="1202"/>
      <c r="K3064" s="1202"/>
      <c r="L3064" s="1202"/>
      <c r="M3064" s="1202"/>
      <c r="N3064" s="1203" t="s">
        <v>1518</v>
      </c>
      <c r="O3064" s="1203"/>
      <c r="P3064" s="1203"/>
      <c r="Q3064" s="1203"/>
      <c r="R3064" s="1203"/>
      <c r="S3064" s="1214">
        <f>VLOOKUP($D3064,'NI-Soc'!$B$1:$Q$2048,12,FALSE)</f>
        <v>0</v>
      </c>
      <c r="T3064" s="1214">
        <f>VLOOKUP($D3064,'NI-Soc'!$B$1:$Q$2048,13,FALSE)</f>
        <v>0</v>
      </c>
      <c r="U3064" s="1214">
        <f>VLOOKUP($D3064,'NI-Soc'!$B$1:$Q$2048,16,FALSE)</f>
        <v>0</v>
      </c>
      <c r="V3064" s="1214"/>
      <c r="W3064" s="1214"/>
      <c r="X3064" s="1214"/>
    </row>
    <row r="3065" spans="1:24" hidden="1">
      <c r="A3065" s="508"/>
      <c r="B3065" s="508"/>
      <c r="C3065" s="508"/>
      <c r="D3065" s="1214" t="s">
        <v>1519</v>
      </c>
      <c r="E3065" s="1215" t="s">
        <v>3067</v>
      </c>
      <c r="F3065" s="1202"/>
      <c r="G3065" s="1202"/>
      <c r="H3065" s="1202"/>
      <c r="I3065" s="1202" t="s">
        <v>71</v>
      </c>
      <c r="J3065" s="1202"/>
      <c r="K3065" s="1202"/>
      <c r="L3065" s="1202"/>
      <c r="M3065" s="1202"/>
      <c r="N3065" s="1203" t="s">
        <v>1520</v>
      </c>
      <c r="O3065" s="1203"/>
      <c r="P3065" s="1203"/>
      <c r="Q3065" s="1203"/>
      <c r="R3065" s="1203"/>
      <c r="S3065" s="1214">
        <f>VLOOKUP($D3065,'NI-Soc'!$B$1:$Q$2048,12,FALSE)</f>
        <v>2754</v>
      </c>
      <c r="T3065" s="1214">
        <f>VLOOKUP($D3065,'NI-Soc'!$B$1:$Q$2048,13,FALSE)</f>
        <v>2806</v>
      </c>
      <c r="U3065" s="1214">
        <f>VLOOKUP($D3065,'NI-Soc'!$B$1:$Q$2048,16,FALSE)</f>
        <v>0</v>
      </c>
      <c r="V3065" s="1214" t="e">
        <f>VLOOKUP($D3065,'NI-Soc'!$B$1:$Q$2048,17,FALSE)</f>
        <v>#REF!</v>
      </c>
      <c r="W3065" s="1214" t="e">
        <f>VLOOKUP($D3065,'NI-Soc'!$B$1:$Q$2048,18,FALSE)</f>
        <v>#REF!</v>
      </c>
      <c r="X3065" s="1214" t="e">
        <f>VLOOKUP($D3065,'NI-Soc'!$B$1:$Q$2048,19,FALSE)</f>
        <v>#REF!</v>
      </c>
    </row>
    <row r="3066" spans="1:24" hidden="1">
      <c r="A3066" s="508"/>
      <c r="B3066" s="508"/>
      <c r="C3066" s="508"/>
      <c r="D3066" s="1214" t="s">
        <v>1521</v>
      </c>
      <c r="E3066" s="1215" t="s">
        <v>3067</v>
      </c>
      <c r="F3066" s="1202"/>
      <c r="G3066" s="1202"/>
      <c r="H3066" s="1202"/>
      <c r="I3066" s="1202" t="s">
        <v>53</v>
      </c>
      <c r="J3066" s="1202"/>
      <c r="K3066" s="1202"/>
      <c r="L3066" s="1202"/>
      <c r="M3066" s="1202" t="s">
        <v>1523</v>
      </c>
      <c r="N3066" s="1203" t="s">
        <v>1524</v>
      </c>
      <c r="O3066" s="1203"/>
      <c r="P3066" s="1203"/>
      <c r="Q3066" s="1203"/>
      <c r="R3066" s="1203"/>
      <c r="S3066" s="1214">
        <f>VLOOKUP($D3066,'NI-Soc'!$B$1:$Q$2048,12,FALSE)</f>
        <v>0</v>
      </c>
      <c r="T3066" s="1214">
        <f>VLOOKUP($D3066,'NI-Soc'!$B$1:$Q$2048,13,FALSE)</f>
        <v>0</v>
      </c>
      <c r="U3066" s="1214">
        <f>VLOOKUP($D3066,'NI-Soc'!$B$1:$Q$2048,16,FALSE)</f>
        <v>0</v>
      </c>
      <c r="V3066" s="1214" t="e">
        <f>VLOOKUP($D3066,'NI-Soc'!$B$1:$Q$2048,17,FALSE)</f>
        <v>#REF!</v>
      </c>
      <c r="W3066" s="1214" t="e">
        <f>VLOOKUP($D3066,'NI-Soc'!$B$1:$Q$2048,18,FALSE)</f>
        <v>#REF!</v>
      </c>
      <c r="X3066" s="1214" t="e">
        <f>VLOOKUP($D3066,'NI-Soc'!$B$1:$Q$2048,19,FALSE)</f>
        <v>#REF!</v>
      </c>
    </row>
    <row r="3067" spans="1:24" hidden="1">
      <c r="A3067" s="508"/>
      <c r="B3067" s="508"/>
      <c r="C3067" s="508"/>
      <c r="D3067" s="1214" t="s">
        <v>1527</v>
      </c>
      <c r="E3067" s="1215" t="s">
        <v>3067</v>
      </c>
      <c r="F3067" s="1202"/>
      <c r="G3067" s="1202"/>
      <c r="H3067" s="1202"/>
      <c r="I3067" s="1202" t="s">
        <v>53</v>
      </c>
      <c r="J3067" s="1202"/>
      <c r="K3067" s="1202"/>
      <c r="L3067" s="1202"/>
      <c r="M3067" s="1202" t="s">
        <v>1523</v>
      </c>
      <c r="N3067" s="1203" t="s">
        <v>1529</v>
      </c>
      <c r="O3067" s="1203"/>
      <c r="P3067" s="1203"/>
      <c r="Q3067" s="1203"/>
      <c r="R3067" s="1203"/>
      <c r="S3067" s="1214">
        <f>VLOOKUP($D3067,'NI-Soc'!$B$1:$Q$2048,12,FALSE)</f>
        <v>0</v>
      </c>
      <c r="T3067" s="1214">
        <f>VLOOKUP($D3067,'NI-Soc'!$B$1:$Q$2048,13,FALSE)</f>
        <v>0</v>
      </c>
      <c r="U3067" s="1214">
        <f>VLOOKUP($D3067,'NI-Soc'!$B$1:$Q$2048,16,FALSE)</f>
        <v>0</v>
      </c>
      <c r="V3067" s="1214" t="e">
        <f>VLOOKUP($D3067,'NI-Soc'!$B$1:$Q$2048,17,FALSE)</f>
        <v>#REF!</v>
      </c>
      <c r="W3067" s="1214" t="e">
        <f>VLOOKUP($D3067,'NI-Soc'!$B$1:$Q$2048,18,FALSE)</f>
        <v>#REF!</v>
      </c>
      <c r="X3067" s="1214" t="e">
        <f>VLOOKUP($D3067,'NI-Soc'!$B$1:$Q$2048,19,FALSE)</f>
        <v>#REF!</v>
      </c>
    </row>
    <row r="3068" spans="1:24" hidden="1">
      <c r="A3068" s="508"/>
      <c r="B3068" s="508"/>
      <c r="C3068" s="508"/>
      <c r="D3068" s="1214" t="s">
        <v>1530</v>
      </c>
      <c r="E3068" s="1215" t="s">
        <v>3067</v>
      </c>
      <c r="F3068" s="1202"/>
      <c r="G3068" s="1202"/>
      <c r="H3068" s="1202"/>
      <c r="I3068" s="1202" t="s">
        <v>53</v>
      </c>
      <c r="J3068" s="1202"/>
      <c r="K3068" s="1202"/>
      <c r="L3068" s="1202"/>
      <c r="M3068" s="1202" t="s">
        <v>1523</v>
      </c>
      <c r="N3068" s="1203" t="s">
        <v>1532</v>
      </c>
      <c r="O3068" s="1203"/>
      <c r="P3068" s="1203"/>
      <c r="Q3068" s="1203"/>
      <c r="R3068" s="1203"/>
      <c r="S3068" s="1214">
        <f>VLOOKUP($D3068,'NI-Soc'!$B$1:$Q$2048,12,FALSE)</f>
        <v>0</v>
      </c>
      <c r="T3068" s="1214">
        <f>VLOOKUP($D3068,'NI-Soc'!$B$1:$Q$2048,13,FALSE)</f>
        <v>0</v>
      </c>
      <c r="U3068" s="1214">
        <f>VLOOKUP($D3068,'NI-Soc'!$B$1:$Q$2048,16,FALSE)</f>
        <v>0</v>
      </c>
      <c r="V3068" s="1214" t="e">
        <f>VLOOKUP($D3068,'NI-Soc'!$B$1:$Q$2048,17,FALSE)</f>
        <v>#REF!</v>
      </c>
      <c r="W3068" s="1214" t="e">
        <f>VLOOKUP($D3068,'NI-Soc'!$B$1:$Q$2048,18,FALSE)</f>
        <v>#REF!</v>
      </c>
      <c r="X3068" s="1214" t="e">
        <f>VLOOKUP($D3068,'NI-Soc'!$B$1:$Q$2048,19,FALSE)</f>
        <v>#REF!</v>
      </c>
    </row>
    <row r="3069" spans="1:24" hidden="1">
      <c r="A3069" s="508"/>
      <c r="B3069" s="508"/>
      <c r="C3069" s="508"/>
      <c r="D3069" s="1214" t="s">
        <v>1533</v>
      </c>
      <c r="E3069" s="1215" t="s">
        <v>3067</v>
      </c>
      <c r="F3069" s="1202"/>
      <c r="G3069" s="1202"/>
      <c r="H3069" s="1202"/>
      <c r="I3069" s="1202" t="s">
        <v>53</v>
      </c>
      <c r="J3069" s="1202"/>
      <c r="K3069" s="1202"/>
      <c r="L3069" s="1202"/>
      <c r="M3069" s="1202" t="s">
        <v>1523</v>
      </c>
      <c r="N3069" s="1203" t="s">
        <v>1535</v>
      </c>
      <c r="O3069" s="1203"/>
      <c r="P3069" s="1203"/>
      <c r="Q3069" s="1203"/>
      <c r="R3069" s="1203"/>
      <c r="S3069" s="1214">
        <f>VLOOKUP($D3069,'NI-Soc'!$B$1:$Q$2048,12,FALSE)</f>
        <v>0</v>
      </c>
      <c r="T3069" s="1214">
        <f>VLOOKUP($D3069,'NI-Soc'!$B$1:$Q$2048,13,FALSE)</f>
        <v>0</v>
      </c>
      <c r="U3069" s="1214">
        <f>VLOOKUP($D3069,'NI-Soc'!$B$1:$Q$2048,16,FALSE)</f>
        <v>0</v>
      </c>
      <c r="V3069" s="1214" t="e">
        <f>VLOOKUP($D3069,'NI-Soc'!$B$1:$Q$2048,17,FALSE)</f>
        <v>#REF!</v>
      </c>
      <c r="W3069" s="1214" t="e">
        <f>VLOOKUP($D3069,'NI-Soc'!$B$1:$Q$2048,18,FALSE)</f>
        <v>#REF!</v>
      </c>
      <c r="X3069" s="1214" t="e">
        <f>VLOOKUP($D3069,'NI-Soc'!$B$1:$Q$2048,19,FALSE)</f>
        <v>#REF!</v>
      </c>
    </row>
    <row r="3070" spans="1:24" hidden="1">
      <c r="A3070" s="508"/>
      <c r="B3070" s="508"/>
      <c r="C3070" s="508"/>
      <c r="D3070" s="1214" t="s">
        <v>1536</v>
      </c>
      <c r="E3070" s="1215" t="s">
        <v>3067</v>
      </c>
      <c r="F3070" s="1202"/>
      <c r="G3070" s="1202"/>
      <c r="H3070" s="1202"/>
      <c r="I3070" s="1202" t="s">
        <v>53</v>
      </c>
      <c r="J3070" s="1202"/>
      <c r="K3070" s="1202"/>
      <c r="L3070" s="1202"/>
      <c r="M3070" s="1202" t="s">
        <v>1523</v>
      </c>
      <c r="N3070" s="1203" t="s">
        <v>1537</v>
      </c>
      <c r="O3070" s="1203"/>
      <c r="P3070" s="1203"/>
      <c r="Q3070" s="1203"/>
      <c r="R3070" s="1203"/>
      <c r="S3070" s="1214">
        <f>VLOOKUP($D3070,'NI-Soc'!$B$1:$Q$2048,12,FALSE)</f>
        <v>0</v>
      </c>
      <c r="T3070" s="1214">
        <f>VLOOKUP($D3070,'NI-Soc'!$B$1:$Q$2048,13,FALSE)</f>
        <v>94</v>
      </c>
      <c r="U3070" s="1214">
        <f>VLOOKUP($D3070,'NI-Soc'!$B$1:$Q$2048,16,FALSE)</f>
        <v>0</v>
      </c>
      <c r="V3070" s="1214" t="e">
        <f>VLOOKUP($D3070,'NI-Soc'!$B$1:$Q$2048,17,FALSE)</f>
        <v>#REF!</v>
      </c>
      <c r="W3070" s="1214" t="e">
        <f>VLOOKUP($D3070,'NI-Soc'!$B$1:$Q$2048,18,FALSE)</f>
        <v>#REF!</v>
      </c>
      <c r="X3070" s="1214" t="e">
        <f>VLOOKUP($D3070,'NI-Soc'!$B$1:$Q$2048,19,FALSE)</f>
        <v>#REF!</v>
      </c>
    </row>
    <row r="3071" spans="1:24" ht="27" hidden="1">
      <c r="A3071" s="508"/>
      <c r="B3071" s="508"/>
      <c r="C3071" s="508"/>
      <c r="D3071" s="1214" t="s">
        <v>1538</v>
      </c>
      <c r="E3071" s="1215" t="s">
        <v>3067</v>
      </c>
      <c r="F3071" s="1202" t="s">
        <v>157</v>
      </c>
      <c r="G3071" s="1202"/>
      <c r="H3071" s="1202"/>
      <c r="I3071" s="1202" t="s">
        <v>53</v>
      </c>
      <c r="J3071" s="1202"/>
      <c r="K3071" s="1202"/>
      <c r="L3071" s="1202"/>
      <c r="M3071" s="1202" t="s">
        <v>1523</v>
      </c>
      <c r="N3071" s="1203" t="s">
        <v>1540</v>
      </c>
      <c r="O3071" s="1203"/>
      <c r="P3071" s="1203"/>
      <c r="Q3071" s="1203"/>
      <c r="R3071" s="1203"/>
      <c r="S3071" s="1214">
        <f>VLOOKUP($D3071,'NI-Soc'!$B$1:$Q$2048,12,FALSE)</f>
        <v>0</v>
      </c>
      <c r="T3071" s="1214">
        <f>VLOOKUP($D3071,'NI-Soc'!$B$1:$Q$2048,13,FALSE)</f>
        <v>0</v>
      </c>
      <c r="U3071" s="1214">
        <f>VLOOKUP($D3071,'NI-Soc'!$B$1:$Q$2048,16,FALSE)</f>
        <v>0</v>
      </c>
      <c r="V3071" s="1214" t="e">
        <f>VLOOKUP($D3071,'NI-Soc'!$B$1:$Q$2048,17,FALSE)</f>
        <v>#REF!</v>
      </c>
      <c r="W3071" s="1214" t="e">
        <f>VLOOKUP($D3071,'NI-Soc'!$B$1:$Q$2048,18,FALSE)</f>
        <v>#REF!</v>
      </c>
      <c r="X3071" s="1214" t="e">
        <f>VLOOKUP($D3071,'NI-Soc'!$B$1:$Q$2048,19,FALSE)</f>
        <v>#REF!</v>
      </c>
    </row>
    <row r="3072" spans="1:24" hidden="1">
      <c r="A3072" s="508"/>
      <c r="B3072" s="508"/>
      <c r="C3072" s="508"/>
      <c r="D3072" s="1214" t="s">
        <v>1541</v>
      </c>
      <c r="E3072" s="1215" t="s">
        <v>3067</v>
      </c>
      <c r="F3072" s="1202" t="s">
        <v>157</v>
      </c>
      <c r="G3072" s="1202"/>
      <c r="H3072" s="1202"/>
      <c r="I3072" s="1202" t="s">
        <v>53</v>
      </c>
      <c r="J3072" s="1202"/>
      <c r="K3072" s="1202"/>
      <c r="L3072" s="1202"/>
      <c r="M3072" s="1202" t="s">
        <v>1523</v>
      </c>
      <c r="N3072" s="1202" t="s">
        <v>1542</v>
      </c>
      <c r="O3072" s="1203"/>
      <c r="P3072" s="1203"/>
      <c r="Q3072" s="1203"/>
      <c r="R3072" s="1203"/>
      <c r="S3072" s="1214">
        <f>VLOOKUP($D3072,'NI-Soc'!$B$1:$Q$2048,12,FALSE)</f>
        <v>0</v>
      </c>
      <c r="T3072" s="1214">
        <f>VLOOKUP($D3072,'NI-Soc'!$B$1:$Q$2048,13,FALSE)</f>
        <v>0</v>
      </c>
      <c r="U3072" s="1214">
        <f>VLOOKUP($D3072,'NI-Soc'!$B$1:$Q$2048,16,FALSE)</f>
        <v>0</v>
      </c>
      <c r="V3072" s="1214"/>
      <c r="W3072" s="1214"/>
      <c r="X3072" s="1214"/>
    </row>
    <row r="3073" spans="1:83" hidden="1">
      <c r="A3073" s="508"/>
      <c r="B3073" s="508"/>
      <c r="C3073" s="508"/>
      <c r="D3073" s="1214" t="s">
        <v>1543</v>
      </c>
      <c r="E3073" s="1215" t="s">
        <v>3067</v>
      </c>
      <c r="F3073" s="1202"/>
      <c r="G3073" s="1202"/>
      <c r="H3073" s="1202"/>
      <c r="I3073" s="1202" t="s">
        <v>53</v>
      </c>
      <c r="J3073" s="1202"/>
      <c r="K3073" s="1202"/>
      <c r="L3073" s="1202"/>
      <c r="M3073" s="1202" t="s">
        <v>1523</v>
      </c>
      <c r="N3073" s="1203" t="s">
        <v>197</v>
      </c>
      <c r="O3073" s="1203"/>
      <c r="P3073" s="1203"/>
      <c r="Q3073" s="1203"/>
      <c r="R3073" s="1203"/>
      <c r="S3073" s="1214">
        <f>VLOOKUP($D3073,'NI-Soc'!$B$1:$Q$2048,12,FALSE)</f>
        <v>0</v>
      </c>
      <c r="T3073" s="1214">
        <f>VLOOKUP($D3073,'NI-Soc'!$B$1:$Q$2048,13,FALSE)</f>
        <v>0</v>
      </c>
      <c r="U3073" s="1214">
        <f>VLOOKUP($D3073,'NI-Soc'!$B$1:$Q$2048,16,FALSE)</f>
        <v>0</v>
      </c>
      <c r="V3073" s="1214" t="e">
        <f>VLOOKUP($D3073,'NI-Soc'!$B$1:$Q$2048,17,FALSE)</f>
        <v>#REF!</v>
      </c>
      <c r="W3073" s="1214" t="e">
        <f>VLOOKUP($D3073,'NI-Soc'!$B$1:$Q$2048,18,FALSE)</f>
        <v>#REF!</v>
      </c>
      <c r="X3073" s="1214" t="e">
        <f>VLOOKUP($D3073,'NI-Soc'!$B$1:$Q$2048,19,FALSE)</f>
        <v>#REF!</v>
      </c>
    </row>
    <row r="3074" spans="1:83" hidden="1">
      <c r="A3074" s="508"/>
      <c r="B3074" s="508"/>
      <c r="C3074" s="508"/>
      <c r="D3074" s="1214" t="s">
        <v>1544</v>
      </c>
      <c r="E3074" s="1215" t="s">
        <v>3067</v>
      </c>
      <c r="F3074" s="1202"/>
      <c r="G3074" s="1202"/>
      <c r="H3074" s="1202"/>
      <c r="I3074" s="1202" t="s">
        <v>53</v>
      </c>
      <c r="J3074" s="1202"/>
      <c r="K3074" s="1202"/>
      <c r="L3074" s="1202"/>
      <c r="M3074" s="1202" t="s">
        <v>1523</v>
      </c>
      <c r="N3074" s="1203" t="s">
        <v>1545</v>
      </c>
      <c r="O3074" s="1203"/>
      <c r="P3074" s="1203"/>
      <c r="Q3074" s="1203"/>
      <c r="R3074" s="1203"/>
      <c r="S3074" s="1214">
        <f>VLOOKUP($D3074,'NI-Soc'!$B$1:$Q$2048,12,FALSE)</f>
        <v>1916</v>
      </c>
      <c r="T3074" s="1214">
        <f>VLOOKUP($D3074,'NI-Soc'!$B$1:$Q$2048,13,FALSE)</f>
        <v>1855</v>
      </c>
      <c r="U3074" s="1214">
        <f>VLOOKUP($D3074,'NI-Soc'!$B$1:$Q$2048,16,FALSE)</f>
        <v>0</v>
      </c>
      <c r="V3074" s="1214" t="e">
        <f>VLOOKUP($D3074,'NI-Soc'!$B$1:$Q$2048,17,FALSE)</f>
        <v>#REF!</v>
      </c>
      <c r="W3074" s="1214" t="e">
        <f>VLOOKUP($D3074,'NI-Soc'!$B$1:$Q$2048,18,FALSE)</f>
        <v>#REF!</v>
      </c>
      <c r="X3074" s="1214" t="e">
        <f>VLOOKUP($D3074,'NI-Soc'!$B$1:$Q$2048,19,FALSE)</f>
        <v>#REF!</v>
      </c>
    </row>
    <row r="3075" spans="1:83" ht="27" hidden="1">
      <c r="A3075" s="508"/>
      <c r="B3075" s="508"/>
      <c r="C3075" s="508"/>
      <c r="D3075" s="1214" t="s">
        <v>1546</v>
      </c>
      <c r="E3075" s="1215" t="s">
        <v>3067</v>
      </c>
      <c r="F3075" s="1202"/>
      <c r="G3075" s="1202"/>
      <c r="H3075" s="1202"/>
      <c r="I3075" s="1202" t="s">
        <v>53</v>
      </c>
      <c r="J3075" s="1202"/>
      <c r="K3075" s="1202"/>
      <c r="L3075" s="1202"/>
      <c r="M3075" s="1202" t="s">
        <v>1523</v>
      </c>
      <c r="N3075" s="1203" t="s">
        <v>205</v>
      </c>
      <c r="O3075" s="1203"/>
      <c r="P3075" s="1203"/>
      <c r="Q3075" s="1203"/>
      <c r="R3075" s="1203"/>
      <c r="S3075" s="1214">
        <f>VLOOKUP($D3075,'NI-Soc'!$B$1:$Q$2048,12,FALSE)</f>
        <v>838</v>
      </c>
      <c r="T3075" s="1214">
        <f>VLOOKUP($D3075,'NI-Soc'!$B$1:$Q$2048,13,FALSE)</f>
        <v>857</v>
      </c>
      <c r="U3075" s="1214">
        <f>VLOOKUP($D3075,'NI-Soc'!$B$1:$Q$2048,16,FALSE)</f>
        <v>0</v>
      </c>
      <c r="V3075" s="1214" t="e">
        <f>VLOOKUP($D3075,'NI-Soc'!$B$1:$Q$2048,17,FALSE)</f>
        <v>#REF!</v>
      </c>
      <c r="W3075" s="1214" t="e">
        <f>VLOOKUP($D3075,'NI-Soc'!$B$1:$Q$2048,18,FALSE)</f>
        <v>#REF!</v>
      </c>
      <c r="X3075" s="1214" t="e">
        <f>VLOOKUP($D3075,'NI-Soc'!$B$1:$Q$2048,19,FALSE)</f>
        <v>#REF!</v>
      </c>
    </row>
    <row r="3076" spans="1:83" hidden="1">
      <c r="A3076" s="508"/>
      <c r="B3076" s="508"/>
      <c r="C3076" s="508"/>
      <c r="D3076" s="1214" t="s">
        <v>1547</v>
      </c>
      <c r="E3076" s="1215" t="s">
        <v>3067</v>
      </c>
      <c r="F3076" s="1202"/>
      <c r="G3076" s="1202"/>
      <c r="H3076" s="1202"/>
      <c r="I3076" s="1202" t="s">
        <v>53</v>
      </c>
      <c r="J3076" s="1202"/>
      <c r="K3076" s="1202"/>
      <c r="L3076" s="1202"/>
      <c r="M3076" s="1202" t="s">
        <v>1523</v>
      </c>
      <c r="N3076" s="1203" t="s">
        <v>215</v>
      </c>
      <c r="O3076" s="1203"/>
      <c r="P3076" s="1203"/>
      <c r="Q3076" s="1203"/>
      <c r="R3076" s="1203"/>
      <c r="S3076" s="1214">
        <f>VLOOKUP($D3076,'NI-Soc'!$B$1:$Q$2048,12,FALSE)</f>
        <v>0</v>
      </c>
      <c r="T3076" s="1214">
        <f>VLOOKUP($D3076,'NI-Soc'!$B$1:$Q$2048,13,FALSE)</f>
        <v>0</v>
      </c>
      <c r="U3076" s="1214">
        <f>VLOOKUP($D3076,'NI-Soc'!$B$1:$Q$2048,16,FALSE)</f>
        <v>0</v>
      </c>
      <c r="V3076" s="1214" t="e">
        <f>VLOOKUP($D3076,'NI-Soc'!$B$1:$Q$2048,17,FALSE)</f>
        <v>#REF!</v>
      </c>
      <c r="W3076" s="1214" t="e">
        <f>VLOOKUP($D3076,'NI-Soc'!$B$1:$Q$2048,18,FALSE)</f>
        <v>#REF!</v>
      </c>
      <c r="X3076" s="1214" t="e">
        <f>VLOOKUP($D3076,'NI-Soc'!$B$1:$Q$2048,19,FALSE)</f>
        <v>#REF!</v>
      </c>
    </row>
    <row r="3077" spans="1:83" hidden="1">
      <c r="A3077" s="508"/>
      <c r="B3077" s="508"/>
      <c r="C3077" s="508"/>
      <c r="D3077" s="1214" t="s">
        <v>1549</v>
      </c>
      <c r="E3077" s="1215" t="s">
        <v>3067</v>
      </c>
      <c r="F3077" s="1202"/>
      <c r="G3077" s="1202"/>
      <c r="H3077" s="1202"/>
      <c r="I3077" s="1202" t="s">
        <v>531</v>
      </c>
      <c r="J3077" s="1202"/>
      <c r="K3077" s="1202"/>
      <c r="L3077" s="1202"/>
      <c r="M3077" s="1202" t="s">
        <v>1523</v>
      </c>
      <c r="N3077" s="1203" t="s">
        <v>1551</v>
      </c>
      <c r="O3077" s="1203"/>
      <c r="P3077" s="1203"/>
      <c r="Q3077" s="1203"/>
      <c r="R3077" s="1203"/>
      <c r="S3077" s="1214">
        <f>VLOOKUP($D3077,'NI-Soc'!$B$1:$Q$2048,12,FALSE)</f>
        <v>0</v>
      </c>
      <c r="T3077" s="1214">
        <f>VLOOKUP($D3077,'NI-Soc'!$B$1:$Q$2048,13,FALSE)</f>
        <v>0</v>
      </c>
      <c r="U3077" s="1214">
        <f>VLOOKUP($D3077,'NI-Soc'!$B$1:$Q$2048,16,FALSE)</f>
        <v>0</v>
      </c>
      <c r="V3077" s="1214" t="e">
        <f>VLOOKUP($D3077,'NI-Soc'!$B$1:$Q$2048,17,FALSE)</f>
        <v>#REF!</v>
      </c>
      <c r="W3077" s="1214" t="e">
        <f>VLOOKUP($D3077,'NI-Soc'!$B$1:$Q$2048,18,FALSE)</f>
        <v>#REF!</v>
      </c>
      <c r="X3077" s="1214" t="e">
        <f>VLOOKUP($D3077,'NI-Soc'!$B$1:$Q$2048,19,FALSE)</f>
        <v>#REF!</v>
      </c>
    </row>
    <row r="3078" spans="1:83" hidden="1">
      <c r="A3078" s="508"/>
      <c r="B3078" s="508"/>
      <c r="C3078" s="508"/>
      <c r="D3078" s="1214" t="s">
        <v>1552</v>
      </c>
      <c r="E3078" s="1215" t="s">
        <v>3067</v>
      </c>
      <c r="F3078" s="1202"/>
      <c r="G3078" s="1202"/>
      <c r="H3078" s="1202"/>
      <c r="I3078" s="1202" t="s">
        <v>531</v>
      </c>
      <c r="J3078" s="1202"/>
      <c r="K3078" s="1202"/>
      <c r="L3078" s="1202"/>
      <c r="M3078" s="1202" t="s">
        <v>1523</v>
      </c>
      <c r="N3078" s="1203" t="s">
        <v>1553</v>
      </c>
      <c r="O3078" s="1203"/>
      <c r="P3078" s="1203"/>
      <c r="Q3078" s="1203"/>
      <c r="R3078" s="1203"/>
      <c r="S3078" s="1214">
        <f>VLOOKUP($D3078,'NI-Soc'!$B$1:$Q$2048,12,FALSE)</f>
        <v>0</v>
      </c>
      <c r="T3078" s="1214">
        <f>VLOOKUP($D3078,'NI-Soc'!$B$1:$Q$2048,13,FALSE)</f>
        <v>0</v>
      </c>
      <c r="U3078" s="1214">
        <f>VLOOKUP($D3078,'NI-Soc'!$B$1:$Q$2048,16,FALSE)</f>
        <v>0</v>
      </c>
      <c r="V3078" s="1214" t="e">
        <f>VLOOKUP($D3078,'NI-Soc'!$B$1:$Q$2048,17,FALSE)</f>
        <v>#REF!</v>
      </c>
      <c r="W3078" s="1214" t="e">
        <f>VLOOKUP($D3078,'NI-Soc'!$B$1:$Q$2048,18,FALSE)</f>
        <v>#REF!</v>
      </c>
      <c r="X3078" s="1214" t="e">
        <f>VLOOKUP($D3078,'NI-Soc'!$B$1:$Q$2048,19,FALSE)</f>
        <v>#REF!</v>
      </c>
    </row>
    <row r="3079" spans="1:83" hidden="1">
      <c r="A3079" s="508"/>
      <c r="B3079" s="508"/>
      <c r="C3079" s="508"/>
      <c r="D3079" s="1214" t="s">
        <v>1554</v>
      </c>
      <c r="E3079" s="1215" t="s">
        <v>3067</v>
      </c>
      <c r="F3079" s="1202"/>
      <c r="G3079" s="1202"/>
      <c r="H3079" s="1202"/>
      <c r="I3079" s="1202" t="s">
        <v>531</v>
      </c>
      <c r="J3079" s="1202"/>
      <c r="K3079" s="1202"/>
      <c r="L3079" s="1202"/>
      <c r="M3079" s="1202" t="s">
        <v>1523</v>
      </c>
      <c r="N3079" s="1203" t="s">
        <v>1555</v>
      </c>
      <c r="O3079" s="1203"/>
      <c r="P3079" s="1203"/>
      <c r="Q3079" s="1203"/>
      <c r="R3079" s="1203"/>
      <c r="S3079" s="1214">
        <f>VLOOKUP($D3079,'NI-Soc'!$B$1:$Q$2048,12,FALSE)</f>
        <v>0</v>
      </c>
      <c r="T3079" s="1214">
        <f>VLOOKUP($D3079,'NI-Soc'!$B$1:$Q$2048,13,FALSE)</f>
        <v>0</v>
      </c>
      <c r="U3079" s="1214">
        <f>VLOOKUP($D3079,'NI-Soc'!$B$1:$Q$2048,16,FALSE)</f>
        <v>0</v>
      </c>
      <c r="V3079" s="1214" t="e">
        <f>VLOOKUP($D3079,'NI-Soc'!$B$1:$Q$2048,17,FALSE)</f>
        <v>#REF!</v>
      </c>
      <c r="W3079" s="1214" t="e">
        <f>VLOOKUP($D3079,'NI-Soc'!$B$1:$Q$2048,18,FALSE)</f>
        <v>#REF!</v>
      </c>
      <c r="X3079" s="1214" t="e">
        <f>VLOOKUP($D3079,'NI-Soc'!$B$1:$Q$2048,19,FALSE)</f>
        <v>#REF!</v>
      </c>
    </row>
    <row r="3080" spans="1:83" ht="27" hidden="1">
      <c r="A3080" s="508"/>
      <c r="B3080" s="508"/>
      <c r="C3080" s="508"/>
      <c r="D3080" s="1214" t="s">
        <v>1556</v>
      </c>
      <c r="E3080" s="1215" t="s">
        <v>3067</v>
      </c>
      <c r="F3080" s="1202"/>
      <c r="G3080" s="1202"/>
      <c r="H3080" s="1202"/>
      <c r="I3080" s="1202" t="s">
        <v>71</v>
      </c>
      <c r="J3080" s="1202"/>
      <c r="K3080" s="1202"/>
      <c r="L3080" s="1202"/>
      <c r="M3080" s="1202"/>
      <c r="N3080" s="1203" t="s">
        <v>1557</v>
      </c>
      <c r="O3080" s="1203"/>
      <c r="P3080" s="1203"/>
      <c r="Q3080" s="1203"/>
      <c r="R3080" s="1203"/>
      <c r="S3080" s="1214">
        <f>VLOOKUP($D3080,'NI-Soc'!$B$1:$Q$2048,12,FALSE)</f>
        <v>0</v>
      </c>
      <c r="T3080" s="1214">
        <f>VLOOKUP($D3080,'NI-Soc'!$B$1:$Q$2048,13,FALSE)</f>
        <v>58</v>
      </c>
      <c r="U3080" s="1214">
        <f>VLOOKUP($D3080,'NI-Soc'!$B$1:$Q$2048,16,FALSE)</f>
        <v>0</v>
      </c>
      <c r="V3080" s="1214" t="e">
        <f>VLOOKUP($D3080,'NI-Soc'!$B$1:$Q$2048,17,FALSE)</f>
        <v>#REF!</v>
      </c>
      <c r="W3080" s="1214" t="e">
        <f>VLOOKUP($D3080,'NI-Soc'!$B$1:$Q$2048,18,FALSE)</f>
        <v>#REF!</v>
      </c>
      <c r="X3080" s="1214" t="e">
        <f>VLOOKUP($D3080,'NI-Soc'!$B$1:$Q$2048,19,FALSE)</f>
        <v>#REF!</v>
      </c>
    </row>
    <row r="3081" spans="1:83" hidden="1">
      <c r="A3081" s="508"/>
      <c r="B3081" s="508"/>
      <c r="C3081" s="508"/>
      <c r="D3081" s="1214" t="s">
        <v>1558</v>
      </c>
      <c r="E3081" s="1215" t="s">
        <v>3067</v>
      </c>
      <c r="F3081" s="1202" t="s">
        <v>157</v>
      </c>
      <c r="G3081" s="1202"/>
      <c r="H3081" s="1202"/>
      <c r="I3081" s="1202" t="s">
        <v>53</v>
      </c>
      <c r="J3081" s="1202"/>
      <c r="K3081" s="1202"/>
      <c r="L3081" s="1202"/>
      <c r="M3081" s="1202" t="s">
        <v>1559</v>
      </c>
      <c r="N3081" s="1203" t="s">
        <v>1560</v>
      </c>
      <c r="O3081" s="1203"/>
      <c r="P3081" s="1203"/>
      <c r="Q3081" s="1203"/>
      <c r="R3081" s="1203"/>
      <c r="S3081" s="1214">
        <f>VLOOKUP($D3081,'NI-Soc'!$B$1:$Q$2048,12,FALSE)</f>
        <v>0</v>
      </c>
      <c r="T3081" s="1214">
        <f>VLOOKUP($D3081,'NI-Soc'!$B$1:$Q$2048,13,FALSE)</f>
        <v>0</v>
      </c>
      <c r="U3081" s="1214">
        <f>VLOOKUP($D3081,'NI-Soc'!$B$1:$Q$2048,16,FALSE)</f>
        <v>0</v>
      </c>
      <c r="V3081" s="1214" t="e">
        <f>VLOOKUP($D3081,'NI-Soc'!$B$1:$Q$2048,17,FALSE)</f>
        <v>#REF!</v>
      </c>
      <c r="W3081" s="1214" t="e">
        <f>VLOOKUP($D3081,'NI-Soc'!$B$1:$Q$2048,18,FALSE)</f>
        <v>#REF!</v>
      </c>
      <c r="X3081" s="1214" t="e">
        <f>VLOOKUP($D3081,'NI-Soc'!$B$1:$Q$2048,19,FALSE)</f>
        <v>#REF!</v>
      </c>
    </row>
    <row r="3082" spans="1:83" hidden="1">
      <c r="A3082" s="508"/>
      <c r="B3082" s="508"/>
      <c r="C3082" s="508"/>
      <c r="D3082" s="1214" t="s">
        <v>1564</v>
      </c>
      <c r="E3082" s="1215" t="s">
        <v>3067</v>
      </c>
      <c r="F3082" s="1202" t="s">
        <v>157</v>
      </c>
      <c r="G3082" s="1202"/>
      <c r="H3082" s="1202"/>
      <c r="I3082" s="1202" t="s">
        <v>53</v>
      </c>
      <c r="J3082" s="1202"/>
      <c r="K3082" s="1202"/>
      <c r="L3082" s="1202"/>
      <c r="M3082" s="1202" t="s">
        <v>1559</v>
      </c>
      <c r="N3082" s="1203" t="s">
        <v>1565</v>
      </c>
      <c r="O3082" s="1203"/>
      <c r="P3082" s="1203"/>
      <c r="Q3082" s="1203"/>
      <c r="R3082" s="1203"/>
      <c r="S3082" s="1214">
        <f>VLOOKUP($D3082,'NI-Soc'!$B$1:$Q$2048,12,FALSE)</f>
        <v>0</v>
      </c>
      <c r="T3082" s="1214">
        <f>VLOOKUP($D3082,'NI-Soc'!$B$1:$Q$2048,13,FALSE)</f>
        <v>0</v>
      </c>
      <c r="U3082" s="1214">
        <f>VLOOKUP($D3082,'NI-Soc'!$B$1:$Q$2048,16,FALSE)</f>
        <v>0</v>
      </c>
      <c r="V3082" s="1214" t="e">
        <f>VLOOKUP($D3082,'NI-Soc'!$B$1:$Q$2048,17,FALSE)</f>
        <v>#REF!</v>
      </c>
      <c r="W3082" s="1214" t="e">
        <f>VLOOKUP($D3082,'NI-Soc'!$B$1:$Q$2048,18,FALSE)</f>
        <v>#REF!</v>
      </c>
      <c r="X3082" s="1214" t="e">
        <f>VLOOKUP($D3082,'NI-Soc'!$B$1:$Q$2048,19,FALSE)</f>
        <v>#REF!</v>
      </c>
    </row>
    <row r="3083" spans="1:83" hidden="1">
      <c r="A3083" s="508"/>
      <c r="B3083" s="508"/>
      <c r="C3083" s="508"/>
      <c r="D3083" s="1214" t="s">
        <v>1566</v>
      </c>
      <c r="E3083" s="1215" t="s">
        <v>3067</v>
      </c>
      <c r="F3083" s="1202" t="s">
        <v>157</v>
      </c>
      <c r="G3083" s="1202"/>
      <c r="H3083" s="1202"/>
      <c r="I3083" s="1202" t="s">
        <v>53</v>
      </c>
      <c r="J3083" s="1202"/>
      <c r="K3083" s="1202"/>
      <c r="L3083" s="1202"/>
      <c r="M3083" s="1202" t="s">
        <v>1559</v>
      </c>
      <c r="N3083" s="1203" t="s">
        <v>1567</v>
      </c>
      <c r="O3083" s="1203"/>
      <c r="P3083" s="1203"/>
      <c r="Q3083" s="1203"/>
      <c r="R3083" s="1203"/>
      <c r="S3083" s="1214">
        <f>VLOOKUP($D3083,'NI-Soc'!$B$1:$Q$2048,12,FALSE)</f>
        <v>0</v>
      </c>
      <c r="T3083" s="1214">
        <f>VLOOKUP($D3083,'NI-Soc'!$B$1:$Q$2048,13,FALSE)</f>
        <v>0</v>
      </c>
      <c r="U3083" s="1214">
        <f>VLOOKUP($D3083,'NI-Soc'!$B$1:$Q$2048,16,FALSE)</f>
        <v>0</v>
      </c>
      <c r="V3083" s="1214" t="e">
        <f>VLOOKUP($D3083,'NI-Soc'!$B$1:$Q$2048,17,FALSE)</f>
        <v>#REF!</v>
      </c>
      <c r="W3083" s="1214" t="e">
        <f>VLOOKUP($D3083,'NI-Soc'!$B$1:$Q$2048,18,FALSE)</f>
        <v>#REF!</v>
      </c>
      <c r="X3083" s="1214" t="e">
        <f>VLOOKUP($D3083,'NI-Soc'!$B$1:$Q$2048,19,FALSE)</f>
        <v>#REF!</v>
      </c>
    </row>
    <row r="3084" spans="1:83" hidden="1">
      <c r="A3084" s="508"/>
      <c r="B3084" s="508"/>
      <c r="C3084" s="508"/>
      <c r="D3084" s="1214" t="s">
        <v>1568</v>
      </c>
      <c r="E3084" s="1215" t="s">
        <v>3067</v>
      </c>
      <c r="F3084" s="1202"/>
      <c r="G3084" s="1202"/>
      <c r="H3084" s="1202"/>
      <c r="I3084" s="1202" t="s">
        <v>53</v>
      </c>
      <c r="J3084" s="1202"/>
      <c r="K3084" s="1202"/>
      <c r="L3084" s="1202"/>
      <c r="M3084" s="1202" t="s">
        <v>1559</v>
      </c>
      <c r="N3084" s="1203" t="s">
        <v>1570</v>
      </c>
      <c r="O3084" s="1203"/>
      <c r="P3084" s="1203"/>
      <c r="Q3084" s="1203"/>
      <c r="R3084" s="1203"/>
      <c r="S3084" s="1214">
        <f>VLOOKUP($D3084,'NI-Soc'!$B$1:$Q$2048,12,FALSE)</f>
        <v>0</v>
      </c>
      <c r="T3084" s="1214">
        <f>VLOOKUP($D3084,'NI-Soc'!$B$1:$Q$2048,13,FALSE)</f>
        <v>0</v>
      </c>
      <c r="U3084" s="1214">
        <f>VLOOKUP($D3084,'NI-Soc'!$B$1:$Q$2048,16,FALSE)</f>
        <v>0</v>
      </c>
      <c r="V3084" s="1214" t="e">
        <f>VLOOKUP($D3084,'NI-Soc'!$B$1:$Q$2048,17,FALSE)</f>
        <v>#REF!</v>
      </c>
      <c r="W3084" s="1214" t="e">
        <f>VLOOKUP($D3084,'NI-Soc'!$B$1:$Q$2048,18,FALSE)</f>
        <v>#REF!</v>
      </c>
      <c r="X3084" s="1214" t="e">
        <f>VLOOKUP($D3084,'NI-Soc'!$B$1:$Q$2048,19,FALSE)</f>
        <v>#REF!</v>
      </c>
    </row>
    <row r="3085" spans="1:83" hidden="1">
      <c r="A3085" s="508"/>
      <c r="B3085" s="508"/>
      <c r="C3085" s="508"/>
      <c r="D3085" s="1214" t="s">
        <v>1571</v>
      </c>
      <c r="E3085" s="1215" t="s">
        <v>3067</v>
      </c>
      <c r="F3085" s="1202"/>
      <c r="G3085" s="1202"/>
      <c r="H3085" s="1202"/>
      <c r="I3085" s="1202" t="s">
        <v>53</v>
      </c>
      <c r="J3085" s="1202"/>
      <c r="K3085" s="1202"/>
      <c r="L3085" s="1202"/>
      <c r="M3085" s="1202" t="s">
        <v>1559</v>
      </c>
      <c r="N3085" s="1203" t="s">
        <v>1572</v>
      </c>
      <c r="O3085" s="1203"/>
      <c r="P3085" s="1203"/>
      <c r="Q3085" s="1203"/>
      <c r="R3085" s="1203"/>
      <c r="S3085" s="1214">
        <f>VLOOKUP($D3085,'NI-Soc'!$B$1:$Q$2048,12,FALSE)</f>
        <v>0</v>
      </c>
      <c r="T3085" s="1214">
        <f>VLOOKUP($D3085,'NI-Soc'!$B$1:$Q$2048,13,FALSE)</f>
        <v>0</v>
      </c>
      <c r="U3085" s="1214">
        <f>VLOOKUP($D3085,'NI-Soc'!$B$1:$Q$2048,16,FALSE)</f>
        <v>0</v>
      </c>
      <c r="V3085" s="1214" t="e">
        <f>VLOOKUP($D3085,'NI-Soc'!$B$1:$Q$2048,17,FALSE)</f>
        <v>#REF!</v>
      </c>
      <c r="W3085" s="1214" t="e">
        <f>VLOOKUP($D3085,'NI-Soc'!$B$1:$Q$2048,18,FALSE)</f>
        <v>#REF!</v>
      </c>
      <c r="X3085" s="1214" t="e">
        <f>VLOOKUP($D3085,'NI-Soc'!$B$1:$Q$2048,19,FALSE)</f>
        <v>#REF!</v>
      </c>
    </row>
    <row r="3086" spans="1:83" hidden="1">
      <c r="A3086" s="508"/>
      <c r="B3086" s="508"/>
      <c r="C3086" s="508"/>
      <c r="D3086" s="1214" t="s">
        <v>1573</v>
      </c>
      <c r="E3086" s="1215" t="s">
        <v>3067</v>
      </c>
      <c r="F3086" s="1202"/>
      <c r="G3086" s="1202"/>
      <c r="H3086" s="1202"/>
      <c r="I3086" s="1202" t="s">
        <v>53</v>
      </c>
      <c r="J3086" s="1202"/>
      <c r="K3086" s="1202"/>
      <c r="L3086" s="1202"/>
      <c r="M3086" s="1202" t="s">
        <v>1559</v>
      </c>
      <c r="N3086" s="1203" t="s">
        <v>1574</v>
      </c>
      <c r="O3086" s="1203"/>
      <c r="P3086" s="1203"/>
      <c r="Q3086" s="1203"/>
      <c r="R3086" s="1203"/>
      <c r="S3086" s="1214">
        <f>VLOOKUP($D3086,'NI-Soc'!$B$1:$Q$2048,12,FALSE)</f>
        <v>0</v>
      </c>
      <c r="T3086" s="1214">
        <f>VLOOKUP($D3086,'NI-Soc'!$B$1:$Q$2048,13,FALSE)</f>
        <v>0</v>
      </c>
      <c r="U3086" s="1214">
        <f>VLOOKUP($D3086,'NI-Soc'!$B$1:$Q$2048,16,FALSE)</f>
        <v>0</v>
      </c>
      <c r="V3086" s="1214" t="e">
        <f>VLOOKUP($D3086,'NI-Soc'!$B$1:$Q$2048,17,FALSE)</f>
        <v>#REF!</v>
      </c>
      <c r="W3086" s="1214" t="e">
        <f>VLOOKUP($D3086,'NI-Soc'!$B$1:$Q$2048,18,FALSE)</f>
        <v>#REF!</v>
      </c>
      <c r="X3086" s="1214" t="e">
        <f>VLOOKUP($D3086,'NI-Soc'!$B$1:$Q$2048,19,FALSE)</f>
        <v>#REF!</v>
      </c>
    </row>
    <row r="3087" spans="1:83" hidden="1">
      <c r="A3087" s="508"/>
      <c r="B3087" s="508"/>
      <c r="C3087" s="508"/>
      <c r="D3087" s="1214" t="s">
        <v>1575</v>
      </c>
      <c r="E3087" s="1215" t="s">
        <v>3067</v>
      </c>
      <c r="F3087" s="1202"/>
      <c r="G3087" s="1202"/>
      <c r="H3087" s="1202"/>
      <c r="I3087" s="1202" t="s">
        <v>53</v>
      </c>
      <c r="J3087" s="1202"/>
      <c r="K3087" s="1202"/>
      <c r="L3087" s="1202"/>
      <c r="M3087" s="1202" t="s">
        <v>1559</v>
      </c>
      <c r="N3087" s="1203" t="s">
        <v>1576</v>
      </c>
      <c r="O3087" s="1203"/>
      <c r="P3087" s="1203"/>
      <c r="Q3087" s="1203"/>
      <c r="R3087" s="1203"/>
      <c r="S3087" s="1214">
        <f>VLOOKUP($D3087,'NI-Soc'!$B$1:$Q$2048,12,FALSE)</f>
        <v>0</v>
      </c>
      <c r="T3087" s="1214">
        <f>VLOOKUP($D3087,'NI-Soc'!$B$1:$Q$2048,13,FALSE)</f>
        <v>0</v>
      </c>
      <c r="U3087" s="1214">
        <f>VLOOKUP($D3087,'NI-Soc'!$B$1:$Q$2048,16,FALSE)</f>
        <v>0</v>
      </c>
      <c r="V3087" s="1214" t="e">
        <f>VLOOKUP($D3087,'NI-Soc'!$B$1:$Q$2048,17,FALSE)</f>
        <v>#REF!</v>
      </c>
      <c r="W3087" s="1214" t="e">
        <f>VLOOKUP($D3087,'NI-Soc'!$B$1:$Q$2048,18,FALSE)</f>
        <v>#REF!</v>
      </c>
      <c r="X3087" s="1214" t="e">
        <f>VLOOKUP($D3087,'NI-Soc'!$B$1:$Q$2048,19,FALSE)</f>
        <v>#REF!</v>
      </c>
    </row>
    <row r="3088" spans="1:83" s="744" customFormat="1" hidden="1">
      <c r="A3088" s="508"/>
      <c r="B3088" s="508"/>
      <c r="C3088" s="508"/>
      <c r="D3088" s="1214" t="s">
        <v>1577</v>
      </c>
      <c r="E3088" s="1215" t="s">
        <v>3067</v>
      </c>
      <c r="F3088" s="1202"/>
      <c r="G3088" s="1202"/>
      <c r="H3088" s="1202"/>
      <c r="I3088" s="1202" t="s">
        <v>53</v>
      </c>
      <c r="J3088" s="1202"/>
      <c r="K3088" s="1202"/>
      <c r="L3088" s="1202"/>
      <c r="M3088" s="1202" t="s">
        <v>1559</v>
      </c>
      <c r="N3088" s="1203" t="s">
        <v>1578</v>
      </c>
      <c r="O3088" s="1203"/>
      <c r="P3088" s="1203"/>
      <c r="Q3088" s="1203"/>
      <c r="R3088" s="1203"/>
      <c r="S3088" s="1214">
        <f>VLOOKUP($D3088,'NI-Soc'!$B$1:$Q$2048,12,FALSE)</f>
        <v>0</v>
      </c>
      <c r="T3088" s="1214">
        <f>VLOOKUP($D3088,'NI-Soc'!$B$1:$Q$2048,13,FALSE)</f>
        <v>0</v>
      </c>
      <c r="U3088" s="1214">
        <f>VLOOKUP($D3088,'NI-Soc'!$B$1:$Q$2048,16,FALSE)</f>
        <v>0</v>
      </c>
      <c r="V3088" s="1214" t="e">
        <f>VLOOKUP($D3088,'NI-Soc'!$B$1:$Q$2048,17,FALSE)</f>
        <v>#REF!</v>
      </c>
      <c r="W3088" s="1214" t="e">
        <f>VLOOKUP($D3088,'NI-Soc'!$B$1:$Q$2048,18,FALSE)</f>
        <v>#REF!</v>
      </c>
      <c r="X3088" s="1214" t="e">
        <f>VLOOKUP($D3088,'NI-Soc'!$B$1:$Q$2048,19,FALSE)</f>
        <v>#REF!</v>
      </c>
      <c r="Y3088" s="504"/>
      <c r="Z3088" s="504"/>
      <c r="AA3088" s="504"/>
      <c r="AB3088" s="504"/>
      <c r="AC3088" s="504"/>
      <c r="AD3088" s="504"/>
      <c r="AE3088" s="504"/>
      <c r="AF3088" s="504"/>
      <c r="AG3088" s="504"/>
      <c r="AH3088" s="504"/>
      <c r="AI3088" s="504"/>
      <c r="AJ3088" s="504"/>
      <c r="AK3088" s="504"/>
      <c r="AL3088" s="504"/>
      <c r="AM3088" s="504"/>
      <c r="AN3088" s="504"/>
      <c r="AO3088" s="504"/>
      <c r="AP3088" s="504"/>
      <c r="AQ3088" s="504"/>
      <c r="AR3088" s="504"/>
      <c r="AS3088" s="504"/>
      <c r="AT3088" s="504"/>
      <c r="AU3088" s="504"/>
      <c r="AV3088" s="504"/>
      <c r="AW3088" s="504"/>
      <c r="AX3088" s="504"/>
      <c r="AY3088" s="504"/>
      <c r="AZ3088" s="504"/>
      <c r="BA3088" s="504"/>
      <c r="BB3088" s="504"/>
      <c r="BC3088" s="504"/>
      <c r="BD3088" s="504"/>
      <c r="BE3088" s="504"/>
      <c r="BF3088" s="504"/>
      <c r="BG3088" s="504"/>
      <c r="BH3088" s="504"/>
      <c r="BI3088" s="504"/>
      <c r="BJ3088" s="504"/>
      <c r="BK3088" s="504"/>
      <c r="BL3088" s="504"/>
      <c r="BM3088" s="504"/>
      <c r="BN3088" s="504"/>
      <c r="BO3088" s="504"/>
      <c r="BP3088" s="504"/>
      <c r="BQ3088" s="504"/>
      <c r="BR3088" s="504"/>
      <c r="BS3088" s="504"/>
      <c r="BT3088" s="504"/>
      <c r="BU3088" s="504"/>
      <c r="BV3088" s="504"/>
      <c r="BW3088" s="504"/>
      <c r="BX3088" s="504"/>
      <c r="BY3088" s="504"/>
      <c r="BZ3088" s="504"/>
      <c r="CA3088" s="504"/>
      <c r="CB3088" s="504"/>
      <c r="CC3088" s="504"/>
      <c r="CD3088" s="504"/>
      <c r="CE3088" s="504"/>
    </row>
    <row r="3089" spans="1:24" hidden="1">
      <c r="A3089" s="508"/>
      <c r="B3089" s="508"/>
      <c r="C3089" s="508"/>
      <c r="D3089" s="1214" t="s">
        <v>1579</v>
      </c>
      <c r="E3089" s="1215" t="s">
        <v>3067</v>
      </c>
      <c r="F3089" s="1202"/>
      <c r="G3089" s="1202"/>
      <c r="H3089" s="1204"/>
      <c r="I3089" s="1202" t="s">
        <v>53</v>
      </c>
      <c r="J3089" s="1202"/>
      <c r="K3089" s="1202"/>
      <c r="L3089" s="1202"/>
      <c r="M3089" s="1202" t="s">
        <v>1559</v>
      </c>
      <c r="N3089" s="1203" t="s">
        <v>1581</v>
      </c>
      <c r="O3089" s="1203"/>
      <c r="P3089" s="1203"/>
      <c r="Q3089" s="1203"/>
      <c r="R3089" s="1203"/>
      <c r="S3089" s="1214">
        <f>VLOOKUP($D3089,'NI-Soc'!$B$1:$Q$2048,12,FALSE)</f>
        <v>0</v>
      </c>
      <c r="T3089" s="1214">
        <f>VLOOKUP($D3089,'NI-Soc'!$B$1:$Q$2048,13,FALSE)</f>
        <v>0</v>
      </c>
      <c r="U3089" s="1214">
        <f>VLOOKUP($D3089,'NI-Soc'!$B$1:$Q$2048,16,FALSE)</f>
        <v>0</v>
      </c>
      <c r="V3089" s="1214" t="e">
        <f>VLOOKUP($D3089,'NI-Soc'!$B$1:$Q$2048,17,FALSE)</f>
        <v>#REF!</v>
      </c>
      <c r="W3089" s="1214" t="e">
        <f>VLOOKUP($D3089,'NI-Soc'!$B$1:$Q$2048,18,FALSE)</f>
        <v>#REF!</v>
      </c>
      <c r="X3089" s="1214" t="e">
        <f>VLOOKUP($D3089,'NI-Soc'!$B$1:$Q$2048,19,FALSE)</f>
        <v>#REF!</v>
      </c>
    </row>
    <row r="3090" spans="1:24" hidden="1">
      <c r="A3090" s="508"/>
      <c r="B3090" s="508"/>
      <c r="C3090" s="508"/>
      <c r="D3090" s="1214" t="s">
        <v>1582</v>
      </c>
      <c r="E3090" s="1215" t="s">
        <v>3067</v>
      </c>
      <c r="F3090" s="1202"/>
      <c r="G3090" s="1202"/>
      <c r="H3090" s="1204"/>
      <c r="I3090" s="1202" t="s">
        <v>53</v>
      </c>
      <c r="J3090" s="1202"/>
      <c r="K3090" s="1202"/>
      <c r="L3090" s="1202"/>
      <c r="M3090" s="1202" t="s">
        <v>1559</v>
      </c>
      <c r="N3090" s="1203" t="s">
        <v>1583</v>
      </c>
      <c r="O3090" s="1203"/>
      <c r="P3090" s="1203"/>
      <c r="Q3090" s="1203"/>
      <c r="R3090" s="1203"/>
      <c r="S3090" s="1214">
        <f>VLOOKUP($D3090,'NI-Soc'!$B$1:$Q$2048,12,FALSE)</f>
        <v>0</v>
      </c>
      <c r="T3090" s="1214">
        <f>VLOOKUP($D3090,'NI-Soc'!$B$1:$Q$2048,13,FALSE)</f>
        <v>0</v>
      </c>
      <c r="U3090" s="1214">
        <f>VLOOKUP($D3090,'NI-Soc'!$B$1:$Q$2048,16,FALSE)</f>
        <v>0</v>
      </c>
      <c r="V3090" s="1214" t="e">
        <f>VLOOKUP($D3090,'NI-Soc'!$B$1:$Q$2048,17,FALSE)</f>
        <v>#REF!</v>
      </c>
      <c r="W3090" s="1214" t="e">
        <f>VLOOKUP($D3090,'NI-Soc'!$B$1:$Q$2048,18,FALSE)</f>
        <v>#REF!</v>
      </c>
      <c r="X3090" s="1214" t="e">
        <f>VLOOKUP($D3090,'NI-Soc'!$B$1:$Q$2048,19,FALSE)</f>
        <v>#REF!</v>
      </c>
    </row>
    <row r="3091" spans="1:24" hidden="1">
      <c r="A3091" s="508"/>
      <c r="B3091" s="508"/>
      <c r="C3091" s="508"/>
      <c r="D3091" s="1214" t="s">
        <v>1584</v>
      </c>
      <c r="E3091" s="1215" t="s">
        <v>3067</v>
      </c>
      <c r="F3091" s="1202"/>
      <c r="G3091" s="1202"/>
      <c r="H3091" s="1202"/>
      <c r="I3091" s="1202" t="s">
        <v>53</v>
      </c>
      <c r="J3091" s="1202"/>
      <c r="K3091" s="1202"/>
      <c r="L3091" s="1202"/>
      <c r="M3091" s="1202" t="s">
        <v>1559</v>
      </c>
      <c r="N3091" s="1203" t="s">
        <v>1586</v>
      </c>
      <c r="O3091" s="1203"/>
      <c r="P3091" s="1203"/>
      <c r="Q3091" s="1203"/>
      <c r="R3091" s="1203"/>
      <c r="S3091" s="1214">
        <f>VLOOKUP($D3091,'NI-Soc'!$B$1:$Q$2048,12,FALSE)</f>
        <v>0</v>
      </c>
      <c r="T3091" s="1214">
        <f>VLOOKUP($D3091,'NI-Soc'!$B$1:$Q$2048,13,FALSE)</f>
        <v>0</v>
      </c>
      <c r="U3091" s="1214">
        <f>VLOOKUP($D3091,'NI-Soc'!$B$1:$Q$2048,16,FALSE)</f>
        <v>0</v>
      </c>
      <c r="V3091" s="1214" t="e">
        <f>VLOOKUP($D3091,'NI-Soc'!$B$1:$Q$2048,17,FALSE)</f>
        <v>#REF!</v>
      </c>
      <c r="W3091" s="1214" t="e">
        <f>VLOOKUP($D3091,'NI-Soc'!$B$1:$Q$2048,18,FALSE)</f>
        <v>#REF!</v>
      </c>
      <c r="X3091" s="1214" t="e">
        <f>VLOOKUP($D3091,'NI-Soc'!$B$1:$Q$2048,19,FALSE)</f>
        <v>#REF!</v>
      </c>
    </row>
    <row r="3092" spans="1:24" hidden="1">
      <c r="A3092" s="508"/>
      <c r="B3092" s="508"/>
      <c r="C3092" s="508"/>
      <c r="D3092" s="1214" t="s">
        <v>1587</v>
      </c>
      <c r="E3092" s="1215" t="s">
        <v>3067</v>
      </c>
      <c r="F3092" s="1202"/>
      <c r="G3092" s="1202"/>
      <c r="H3092" s="1202"/>
      <c r="I3092" s="1202" t="s">
        <v>53</v>
      </c>
      <c r="J3092" s="1202"/>
      <c r="K3092" s="1202"/>
      <c r="L3092" s="1202"/>
      <c r="M3092" s="1202" t="s">
        <v>1559</v>
      </c>
      <c r="N3092" s="1203" t="s">
        <v>1588</v>
      </c>
      <c r="O3092" s="1203"/>
      <c r="P3092" s="1203"/>
      <c r="Q3092" s="1203"/>
      <c r="R3092" s="1203"/>
      <c r="S3092" s="1214">
        <f>VLOOKUP($D3092,'NI-Soc'!$B$1:$Q$2048,12,FALSE)</f>
        <v>0</v>
      </c>
      <c r="T3092" s="1214">
        <f>VLOOKUP($D3092,'NI-Soc'!$B$1:$Q$2048,13,FALSE)</f>
        <v>0</v>
      </c>
      <c r="U3092" s="1214">
        <f>VLOOKUP($D3092,'NI-Soc'!$B$1:$Q$2048,16,FALSE)</f>
        <v>0</v>
      </c>
      <c r="V3092" s="1214" t="e">
        <f>VLOOKUP($D3092,'NI-Soc'!$B$1:$Q$2048,17,FALSE)</f>
        <v>#REF!</v>
      </c>
      <c r="W3092" s="1214" t="e">
        <f>VLOOKUP($D3092,'NI-Soc'!$B$1:$Q$2048,18,FALSE)</f>
        <v>#REF!</v>
      </c>
      <c r="X3092" s="1214" t="e">
        <f>VLOOKUP($D3092,'NI-Soc'!$B$1:$Q$2048,19,FALSE)</f>
        <v>#REF!</v>
      </c>
    </row>
    <row r="3093" spans="1:24" hidden="1">
      <c r="A3093" s="508"/>
      <c r="B3093" s="508"/>
      <c r="C3093" s="508"/>
      <c r="D3093" s="1214" t="s">
        <v>1589</v>
      </c>
      <c r="E3093" s="1215" t="s">
        <v>3067</v>
      </c>
      <c r="F3093" s="1202"/>
      <c r="G3093" s="1202"/>
      <c r="H3093" s="1202"/>
      <c r="I3093" s="1202" t="s">
        <v>53</v>
      </c>
      <c r="J3093" s="1202"/>
      <c r="K3093" s="1202"/>
      <c r="L3093" s="1202"/>
      <c r="M3093" s="1202" t="s">
        <v>1559</v>
      </c>
      <c r="N3093" s="1203" t="s">
        <v>1590</v>
      </c>
      <c r="O3093" s="1203"/>
      <c r="P3093" s="1203"/>
      <c r="Q3093" s="1203"/>
      <c r="R3093" s="1203"/>
      <c r="S3093" s="1214">
        <f>VLOOKUP($D3093,'NI-Soc'!$B$1:$Q$2048,12,FALSE)</f>
        <v>0</v>
      </c>
      <c r="T3093" s="1214">
        <f>VLOOKUP($D3093,'NI-Soc'!$B$1:$Q$2048,13,FALSE)</f>
        <v>0</v>
      </c>
      <c r="U3093" s="1214">
        <f>VLOOKUP($D3093,'NI-Soc'!$B$1:$Q$2048,16,FALSE)</f>
        <v>0</v>
      </c>
      <c r="V3093" s="1214" t="e">
        <f>VLOOKUP($D3093,'NI-Soc'!$B$1:$Q$2048,17,FALSE)</f>
        <v>#REF!</v>
      </c>
      <c r="W3093" s="1214" t="e">
        <f>VLOOKUP($D3093,'NI-Soc'!$B$1:$Q$2048,18,FALSE)</f>
        <v>#REF!</v>
      </c>
      <c r="X3093" s="1214" t="e">
        <f>VLOOKUP($D3093,'NI-Soc'!$B$1:$Q$2048,19,FALSE)</f>
        <v>#REF!</v>
      </c>
    </row>
    <row r="3094" spans="1:24" hidden="1">
      <c r="A3094" s="508"/>
      <c r="B3094" s="508"/>
      <c r="C3094" s="508"/>
      <c r="D3094" s="1214" t="s">
        <v>1591</v>
      </c>
      <c r="E3094" s="1215" t="s">
        <v>3067</v>
      </c>
      <c r="F3094" s="1202"/>
      <c r="G3094" s="1202"/>
      <c r="H3094" s="1202"/>
      <c r="I3094" s="1202" t="s">
        <v>53</v>
      </c>
      <c r="J3094" s="1202"/>
      <c r="K3094" s="1202"/>
      <c r="L3094" s="1202"/>
      <c r="M3094" s="1202" t="s">
        <v>1559</v>
      </c>
      <c r="N3094" s="1203" t="s">
        <v>1592</v>
      </c>
      <c r="O3094" s="1203"/>
      <c r="P3094" s="1203"/>
      <c r="Q3094" s="1203"/>
      <c r="R3094" s="1203"/>
      <c r="S3094" s="1214">
        <f>VLOOKUP($D3094,'NI-Soc'!$B$1:$Q$2048,12,FALSE)</f>
        <v>0</v>
      </c>
      <c r="T3094" s="1214">
        <f>VLOOKUP($D3094,'NI-Soc'!$B$1:$Q$2048,13,FALSE)</f>
        <v>0</v>
      </c>
      <c r="U3094" s="1214">
        <f>VLOOKUP($D3094,'NI-Soc'!$B$1:$Q$2048,16,FALSE)</f>
        <v>0</v>
      </c>
      <c r="V3094" s="1214" t="e">
        <f>VLOOKUP($D3094,'NI-Soc'!$B$1:$Q$2048,17,FALSE)</f>
        <v>#REF!</v>
      </c>
      <c r="W3094" s="1214" t="e">
        <f>VLOOKUP($D3094,'NI-Soc'!$B$1:$Q$2048,18,FALSE)</f>
        <v>#REF!</v>
      </c>
      <c r="X3094" s="1214" t="e">
        <f>VLOOKUP($D3094,'NI-Soc'!$B$1:$Q$2048,19,FALSE)</f>
        <v>#REF!</v>
      </c>
    </row>
    <row r="3095" spans="1:24" hidden="1">
      <c r="A3095" s="508"/>
      <c r="B3095" s="508"/>
      <c r="C3095" s="508"/>
      <c r="D3095" s="1214" t="s">
        <v>1593</v>
      </c>
      <c r="E3095" s="1215" t="s">
        <v>3067</v>
      </c>
      <c r="F3095" s="1202"/>
      <c r="G3095" s="1202"/>
      <c r="H3095" s="1202"/>
      <c r="I3095" s="1202" t="s">
        <v>53</v>
      </c>
      <c r="J3095" s="1202"/>
      <c r="K3095" s="1202"/>
      <c r="L3095" s="1202"/>
      <c r="M3095" s="1202" t="s">
        <v>1559</v>
      </c>
      <c r="N3095" s="1203" t="s">
        <v>1595</v>
      </c>
      <c r="O3095" s="1203"/>
      <c r="P3095" s="1203"/>
      <c r="Q3095" s="1203"/>
      <c r="R3095" s="1203"/>
      <c r="S3095" s="1214">
        <f>VLOOKUP($D3095,'NI-Soc'!$B$1:$Q$2048,12,FALSE)</f>
        <v>0</v>
      </c>
      <c r="T3095" s="1214">
        <f>VLOOKUP($D3095,'NI-Soc'!$B$1:$Q$2048,13,FALSE)</f>
        <v>0</v>
      </c>
      <c r="U3095" s="1214">
        <f>VLOOKUP($D3095,'NI-Soc'!$B$1:$Q$2048,16,FALSE)</f>
        <v>0</v>
      </c>
      <c r="V3095" s="1214" t="e">
        <f>VLOOKUP($D3095,'NI-Soc'!$B$1:$Q$2048,17,FALSE)</f>
        <v>#REF!</v>
      </c>
      <c r="W3095" s="1214" t="e">
        <f>VLOOKUP($D3095,'NI-Soc'!$B$1:$Q$2048,18,FALSE)</f>
        <v>#REF!</v>
      </c>
      <c r="X3095" s="1214" t="e">
        <f>VLOOKUP($D3095,'NI-Soc'!$B$1:$Q$2048,19,FALSE)</f>
        <v>#REF!</v>
      </c>
    </row>
    <row r="3096" spans="1:24" hidden="1">
      <c r="A3096" s="508"/>
      <c r="B3096" s="508"/>
      <c r="C3096" s="508"/>
      <c r="D3096" s="1214" t="s">
        <v>1596</v>
      </c>
      <c r="E3096" s="1215" t="s">
        <v>3067</v>
      </c>
      <c r="F3096" s="1202"/>
      <c r="G3096" s="1202"/>
      <c r="H3096" s="1202"/>
      <c r="I3096" s="1202" t="s">
        <v>53</v>
      </c>
      <c r="J3096" s="1202"/>
      <c r="K3096" s="1202"/>
      <c r="L3096" s="1202"/>
      <c r="M3096" s="1202" t="s">
        <v>1559</v>
      </c>
      <c r="N3096" s="1203" t="s">
        <v>1598</v>
      </c>
      <c r="O3096" s="1203"/>
      <c r="P3096" s="1203"/>
      <c r="Q3096" s="1203"/>
      <c r="R3096" s="1203"/>
      <c r="S3096" s="1214">
        <f>VLOOKUP($D3096,'NI-Soc'!$B$1:$Q$2048,12,FALSE)</f>
        <v>0</v>
      </c>
      <c r="T3096" s="1214">
        <f>VLOOKUP($D3096,'NI-Soc'!$B$1:$Q$2048,13,FALSE)</f>
        <v>0</v>
      </c>
      <c r="U3096" s="1214">
        <f>VLOOKUP($D3096,'NI-Soc'!$B$1:$Q$2048,16,FALSE)</f>
        <v>0</v>
      </c>
      <c r="V3096" s="1214" t="e">
        <f>VLOOKUP($D3096,'NI-Soc'!$B$1:$Q$2048,17,FALSE)</f>
        <v>#REF!</v>
      </c>
      <c r="W3096" s="1214" t="e">
        <f>VLOOKUP($D3096,'NI-Soc'!$B$1:$Q$2048,18,FALSE)</f>
        <v>#REF!</v>
      </c>
      <c r="X3096" s="1214" t="e">
        <f>VLOOKUP($D3096,'NI-Soc'!$B$1:$Q$2048,19,FALSE)</f>
        <v>#REF!</v>
      </c>
    </row>
    <row r="3097" spans="1:24" hidden="1">
      <c r="A3097" s="508"/>
      <c r="B3097" s="508"/>
      <c r="C3097" s="508"/>
      <c r="D3097" s="1214" t="s">
        <v>1599</v>
      </c>
      <c r="E3097" s="1215" t="s">
        <v>3067</v>
      </c>
      <c r="F3097" s="1202"/>
      <c r="G3097" s="1202"/>
      <c r="H3097" s="1202"/>
      <c r="I3097" s="1202" t="s">
        <v>53</v>
      </c>
      <c r="J3097" s="1202"/>
      <c r="K3097" s="1202"/>
      <c r="L3097" s="1202"/>
      <c r="M3097" s="1202" t="s">
        <v>1559</v>
      </c>
      <c r="N3097" s="1203" t="s">
        <v>1600</v>
      </c>
      <c r="O3097" s="1203"/>
      <c r="P3097" s="1203"/>
      <c r="Q3097" s="1203"/>
      <c r="R3097" s="1203"/>
      <c r="S3097" s="1214">
        <f>VLOOKUP($D3097,'NI-Soc'!$B$1:$Q$2048,12,FALSE)</f>
        <v>0</v>
      </c>
      <c r="T3097" s="1214">
        <f>VLOOKUP($D3097,'NI-Soc'!$B$1:$Q$2048,13,FALSE)</f>
        <v>0</v>
      </c>
      <c r="U3097" s="1214">
        <f>VLOOKUP($D3097,'NI-Soc'!$B$1:$Q$2048,16,FALSE)</f>
        <v>0</v>
      </c>
      <c r="V3097" s="1214" t="e">
        <f>VLOOKUP($D3097,'NI-Soc'!$B$1:$Q$2048,17,FALSE)</f>
        <v>#REF!</v>
      </c>
      <c r="W3097" s="1214" t="e">
        <f>VLOOKUP($D3097,'NI-Soc'!$B$1:$Q$2048,18,FALSE)</f>
        <v>#REF!</v>
      </c>
      <c r="X3097" s="1214" t="e">
        <f>VLOOKUP($D3097,'NI-Soc'!$B$1:$Q$2048,19,FALSE)</f>
        <v>#REF!</v>
      </c>
    </row>
    <row r="3098" spans="1:24" hidden="1">
      <c r="A3098" s="508"/>
      <c r="B3098" s="508"/>
      <c r="C3098" s="508"/>
      <c r="D3098" s="1214" t="s">
        <v>1601</v>
      </c>
      <c r="E3098" s="1215" t="s">
        <v>3067</v>
      </c>
      <c r="F3098" s="1202"/>
      <c r="G3098" s="1202"/>
      <c r="H3098" s="1202"/>
      <c r="I3098" s="1202" t="s">
        <v>53</v>
      </c>
      <c r="J3098" s="1202"/>
      <c r="K3098" s="1202"/>
      <c r="L3098" s="1202"/>
      <c r="M3098" s="1202" t="s">
        <v>1559</v>
      </c>
      <c r="N3098" s="1203" t="s">
        <v>1602</v>
      </c>
      <c r="O3098" s="1203"/>
      <c r="P3098" s="1203"/>
      <c r="Q3098" s="1203"/>
      <c r="R3098" s="1203"/>
      <c r="S3098" s="1214">
        <f>VLOOKUP($D3098,'NI-Soc'!$B$1:$Q$2048,12,FALSE)</f>
        <v>0</v>
      </c>
      <c r="T3098" s="1214">
        <f>VLOOKUP($D3098,'NI-Soc'!$B$1:$Q$2048,13,FALSE)</f>
        <v>0</v>
      </c>
      <c r="U3098" s="1214">
        <f>VLOOKUP($D3098,'NI-Soc'!$B$1:$Q$2048,16,FALSE)</f>
        <v>0</v>
      </c>
      <c r="V3098" s="1214" t="e">
        <f>VLOOKUP($D3098,'NI-Soc'!$B$1:$Q$2048,17,FALSE)</f>
        <v>#REF!</v>
      </c>
      <c r="W3098" s="1214" t="e">
        <f>VLOOKUP($D3098,'NI-Soc'!$B$1:$Q$2048,18,FALSE)</f>
        <v>#REF!</v>
      </c>
      <c r="X3098" s="1214" t="e">
        <f>VLOOKUP($D3098,'NI-Soc'!$B$1:$Q$2048,19,FALSE)</f>
        <v>#REF!</v>
      </c>
    </row>
    <row r="3099" spans="1:24" hidden="1">
      <c r="A3099" s="508"/>
      <c r="B3099" s="508"/>
      <c r="C3099" s="508"/>
      <c r="D3099" s="1214" t="s">
        <v>1603</v>
      </c>
      <c r="E3099" s="1215" t="s">
        <v>3067</v>
      </c>
      <c r="F3099" s="1202"/>
      <c r="G3099" s="1202"/>
      <c r="H3099" s="1202"/>
      <c r="I3099" s="1202" t="s">
        <v>53</v>
      </c>
      <c r="J3099" s="1202"/>
      <c r="K3099" s="1202"/>
      <c r="L3099" s="1202"/>
      <c r="M3099" s="1202" t="s">
        <v>1559</v>
      </c>
      <c r="N3099" s="1203" t="s">
        <v>1604</v>
      </c>
      <c r="O3099" s="1203"/>
      <c r="P3099" s="1203"/>
      <c r="Q3099" s="1203"/>
      <c r="R3099" s="1203"/>
      <c r="S3099" s="1214">
        <f>VLOOKUP($D3099,'NI-Soc'!$B$1:$Q$2048,12,FALSE)</f>
        <v>0</v>
      </c>
      <c r="T3099" s="1214">
        <f>VLOOKUP($D3099,'NI-Soc'!$B$1:$Q$2048,13,FALSE)</f>
        <v>0</v>
      </c>
      <c r="U3099" s="1214">
        <f>VLOOKUP($D3099,'NI-Soc'!$B$1:$Q$2048,16,FALSE)</f>
        <v>0</v>
      </c>
      <c r="V3099" s="1214" t="e">
        <f>VLOOKUP($D3099,'NI-Soc'!$B$1:$Q$2048,17,FALSE)</f>
        <v>#REF!</v>
      </c>
      <c r="W3099" s="1214" t="e">
        <f>VLOOKUP($D3099,'NI-Soc'!$B$1:$Q$2048,18,FALSE)</f>
        <v>#REF!</v>
      </c>
      <c r="X3099" s="1214" t="e">
        <f>VLOOKUP($D3099,'NI-Soc'!$B$1:$Q$2048,19,FALSE)</f>
        <v>#REF!</v>
      </c>
    </row>
    <row r="3100" spans="1:24" hidden="1">
      <c r="A3100" s="508"/>
      <c r="B3100" s="508"/>
      <c r="C3100" s="508"/>
      <c r="D3100" s="1214" t="s">
        <v>1605</v>
      </c>
      <c r="E3100" s="1215" t="s">
        <v>3067</v>
      </c>
      <c r="F3100" s="1202"/>
      <c r="G3100" s="1202"/>
      <c r="H3100" s="1202"/>
      <c r="I3100" s="1202" t="s">
        <v>53</v>
      </c>
      <c r="J3100" s="1202"/>
      <c r="K3100" s="1202"/>
      <c r="L3100" s="1202"/>
      <c r="M3100" s="1202" t="s">
        <v>1559</v>
      </c>
      <c r="N3100" s="1203" t="s">
        <v>1607</v>
      </c>
      <c r="O3100" s="1203"/>
      <c r="P3100" s="1203"/>
      <c r="Q3100" s="1203"/>
      <c r="R3100" s="1203"/>
      <c r="S3100" s="1214">
        <f>VLOOKUP($D3100,'NI-Soc'!$B$1:$Q$2048,12,FALSE)</f>
        <v>0</v>
      </c>
      <c r="T3100" s="1214">
        <f>VLOOKUP($D3100,'NI-Soc'!$B$1:$Q$2048,13,FALSE)</f>
        <v>0</v>
      </c>
      <c r="U3100" s="1214">
        <f>VLOOKUP($D3100,'NI-Soc'!$B$1:$Q$2048,16,FALSE)</f>
        <v>0</v>
      </c>
      <c r="V3100" s="1214" t="e">
        <f>VLOOKUP($D3100,'NI-Soc'!$B$1:$Q$2048,17,FALSE)</f>
        <v>#REF!</v>
      </c>
      <c r="W3100" s="1214" t="e">
        <f>VLOOKUP($D3100,'NI-Soc'!$B$1:$Q$2048,18,FALSE)</f>
        <v>#REF!</v>
      </c>
      <c r="X3100" s="1214" t="e">
        <f>VLOOKUP($D3100,'NI-Soc'!$B$1:$Q$2048,19,FALSE)</f>
        <v>#REF!</v>
      </c>
    </row>
    <row r="3101" spans="1:24" ht="27" hidden="1">
      <c r="A3101" s="508"/>
      <c r="B3101" s="508"/>
      <c r="C3101" s="508"/>
      <c r="D3101" s="1214" t="s">
        <v>1608</v>
      </c>
      <c r="E3101" s="1215" t="s">
        <v>3067</v>
      </c>
      <c r="F3101" s="1202"/>
      <c r="G3101" s="1202"/>
      <c r="H3101" s="1202"/>
      <c r="I3101" s="1202" t="s">
        <v>53</v>
      </c>
      <c r="J3101" s="1202"/>
      <c r="K3101" s="1202"/>
      <c r="L3101" s="1202"/>
      <c r="M3101" s="1202" t="s">
        <v>1559</v>
      </c>
      <c r="N3101" s="1203" t="s">
        <v>1609</v>
      </c>
      <c r="O3101" s="1203"/>
      <c r="P3101" s="1203"/>
      <c r="Q3101" s="1203"/>
      <c r="R3101" s="1203"/>
      <c r="S3101" s="1214">
        <f>VLOOKUP($D3101,'NI-Soc'!$B$1:$Q$2048,12,FALSE)</f>
        <v>0</v>
      </c>
      <c r="T3101" s="1214">
        <f>VLOOKUP($D3101,'NI-Soc'!$B$1:$Q$2048,13,FALSE)</f>
        <v>0</v>
      </c>
      <c r="U3101" s="1214">
        <f>VLOOKUP($D3101,'NI-Soc'!$B$1:$Q$2048,16,FALSE)</f>
        <v>0</v>
      </c>
      <c r="V3101" s="1214" t="e">
        <f>VLOOKUP($D3101,'NI-Soc'!$B$1:$Q$2048,17,FALSE)</f>
        <v>#REF!</v>
      </c>
      <c r="W3101" s="1214" t="e">
        <f>VLOOKUP($D3101,'NI-Soc'!$B$1:$Q$2048,18,FALSE)</f>
        <v>#REF!</v>
      </c>
      <c r="X3101" s="1214" t="e">
        <f>VLOOKUP($D3101,'NI-Soc'!$B$1:$Q$2048,19,FALSE)</f>
        <v>#REF!</v>
      </c>
    </row>
    <row r="3102" spans="1:24" hidden="1">
      <c r="A3102" s="508"/>
      <c r="B3102" s="508"/>
      <c r="C3102" s="508"/>
      <c r="D3102" s="1214" t="s">
        <v>1610</v>
      </c>
      <c r="E3102" s="1215" t="s">
        <v>3067</v>
      </c>
      <c r="F3102" s="1202"/>
      <c r="G3102" s="1202"/>
      <c r="H3102" s="1202"/>
      <c r="I3102" s="1202" t="s">
        <v>53</v>
      </c>
      <c r="J3102" s="1202"/>
      <c r="K3102" s="1202"/>
      <c r="L3102" s="1202"/>
      <c r="M3102" s="1202" t="s">
        <v>1559</v>
      </c>
      <c r="N3102" s="1203" t="s">
        <v>1611</v>
      </c>
      <c r="O3102" s="1203"/>
      <c r="P3102" s="1203"/>
      <c r="Q3102" s="1203"/>
      <c r="R3102" s="1203"/>
      <c r="S3102" s="1214">
        <f>VLOOKUP($D3102,'NI-Soc'!$B$1:$Q$2048,12,FALSE)</f>
        <v>0</v>
      </c>
      <c r="T3102" s="1214">
        <f>VLOOKUP($D3102,'NI-Soc'!$B$1:$Q$2048,13,FALSE)</f>
        <v>58</v>
      </c>
      <c r="U3102" s="1214">
        <f>VLOOKUP($D3102,'NI-Soc'!$B$1:$Q$2048,16,FALSE)</f>
        <v>0</v>
      </c>
      <c r="V3102" s="1214" t="e">
        <f>VLOOKUP($D3102,'NI-Soc'!$B$1:$Q$2048,17,FALSE)</f>
        <v>#REF!</v>
      </c>
      <c r="W3102" s="1214" t="e">
        <f>VLOOKUP($D3102,'NI-Soc'!$B$1:$Q$2048,18,FALSE)</f>
        <v>#REF!</v>
      </c>
      <c r="X3102" s="1214" t="e">
        <f>VLOOKUP($D3102,'NI-Soc'!$B$1:$Q$2048,19,FALSE)</f>
        <v>#REF!</v>
      </c>
    </row>
    <row r="3103" spans="1:24" ht="27" hidden="1">
      <c r="A3103" s="508"/>
      <c r="B3103" s="508"/>
      <c r="C3103" s="508"/>
      <c r="D3103" s="1214" t="s">
        <v>1612</v>
      </c>
      <c r="E3103" s="1215" t="s">
        <v>3067</v>
      </c>
      <c r="F3103" s="1202"/>
      <c r="G3103" s="1202"/>
      <c r="H3103" s="1202"/>
      <c r="I3103" s="1202" t="s">
        <v>53</v>
      </c>
      <c r="J3103" s="1202"/>
      <c r="K3103" s="1202"/>
      <c r="L3103" s="1202"/>
      <c r="M3103" s="1202" t="s">
        <v>1559</v>
      </c>
      <c r="N3103" s="1203" t="s">
        <v>1613</v>
      </c>
      <c r="O3103" s="1203"/>
      <c r="P3103" s="1203"/>
      <c r="Q3103" s="1203"/>
      <c r="R3103" s="1203"/>
      <c r="S3103" s="1214">
        <f>VLOOKUP($D3103,'NI-Soc'!$B$1:$Q$2048,12,FALSE)</f>
        <v>0</v>
      </c>
      <c r="T3103" s="1214">
        <f>VLOOKUP($D3103,'NI-Soc'!$B$1:$Q$2048,13,FALSE)</f>
        <v>0</v>
      </c>
      <c r="U3103" s="1214">
        <f>VLOOKUP($D3103,'NI-Soc'!$B$1:$Q$2048,16,FALSE)</f>
        <v>0</v>
      </c>
      <c r="V3103" s="1214" t="e">
        <f>VLOOKUP($D3103,'NI-Soc'!$B$1:$Q$2048,17,FALSE)</f>
        <v>#REF!</v>
      </c>
      <c r="W3103" s="1214" t="e">
        <f>VLOOKUP($D3103,'NI-Soc'!$B$1:$Q$2048,18,FALSE)</f>
        <v>#REF!</v>
      </c>
      <c r="X3103" s="1214" t="e">
        <f>VLOOKUP($D3103,'NI-Soc'!$B$1:$Q$2048,19,FALSE)</f>
        <v>#REF!</v>
      </c>
    </row>
    <row r="3104" spans="1:24" ht="40.5" hidden="1">
      <c r="A3104" s="508"/>
      <c r="B3104" s="508"/>
      <c r="C3104" s="508"/>
      <c r="D3104" s="1214" t="s">
        <v>1614</v>
      </c>
      <c r="E3104" s="1215" t="s">
        <v>3067</v>
      </c>
      <c r="F3104" s="1202" t="s">
        <v>157</v>
      </c>
      <c r="G3104" s="1202"/>
      <c r="H3104" s="1202"/>
      <c r="I3104" s="1202" t="s">
        <v>53</v>
      </c>
      <c r="J3104" s="1202"/>
      <c r="K3104" s="1202"/>
      <c r="L3104" s="1202"/>
      <c r="M3104" s="1202" t="s">
        <v>1559</v>
      </c>
      <c r="N3104" s="1203" t="s">
        <v>1616</v>
      </c>
      <c r="O3104" s="1203"/>
      <c r="P3104" s="1203"/>
      <c r="Q3104" s="1203"/>
      <c r="R3104" s="1203"/>
      <c r="S3104" s="1214">
        <f>VLOOKUP($D3104,'NI-Soc'!$B$1:$Q$2048,12,FALSE)</f>
        <v>0</v>
      </c>
      <c r="T3104" s="1214">
        <f>VLOOKUP($D3104,'NI-Soc'!$B$1:$Q$2048,13,FALSE)</f>
        <v>0</v>
      </c>
      <c r="U3104" s="1214">
        <f>VLOOKUP($D3104,'NI-Soc'!$B$1:$Q$2048,16,FALSE)</f>
        <v>0</v>
      </c>
      <c r="V3104" s="1214" t="e">
        <f>VLOOKUP($D3104,'NI-Soc'!$B$1:$Q$2048,17,FALSE)</f>
        <v>#REF!</v>
      </c>
      <c r="W3104" s="1214" t="e">
        <f>VLOOKUP($D3104,'NI-Soc'!$B$1:$Q$2048,18,FALSE)</f>
        <v>#REF!</v>
      </c>
      <c r="X3104" s="1214" t="e">
        <f>VLOOKUP($D3104,'NI-Soc'!$B$1:$Q$2048,19,FALSE)</f>
        <v>#REF!</v>
      </c>
    </row>
    <row r="3105" spans="1:83" ht="40.5" hidden="1">
      <c r="A3105" s="508"/>
      <c r="B3105" s="508"/>
      <c r="C3105" s="508"/>
      <c r="D3105" s="1214" t="s">
        <v>1619</v>
      </c>
      <c r="E3105" s="1215" t="s">
        <v>3067</v>
      </c>
      <c r="F3105" s="1202"/>
      <c r="G3105" s="1202"/>
      <c r="H3105" s="1202"/>
      <c r="I3105" s="1202" t="s">
        <v>53</v>
      </c>
      <c r="J3105" s="1202"/>
      <c r="K3105" s="1202"/>
      <c r="L3105" s="1202"/>
      <c r="M3105" s="1202" t="s">
        <v>1559</v>
      </c>
      <c r="N3105" s="1203" t="s">
        <v>1621</v>
      </c>
      <c r="O3105" s="1203"/>
      <c r="P3105" s="1203"/>
      <c r="Q3105" s="1203"/>
      <c r="R3105" s="1203"/>
      <c r="S3105" s="1214">
        <f>VLOOKUP($D3105,'NI-Soc'!$B$1:$Q$2048,12,FALSE)</f>
        <v>0</v>
      </c>
      <c r="T3105" s="1214">
        <f>VLOOKUP($D3105,'NI-Soc'!$B$1:$Q$2048,13,FALSE)</f>
        <v>0</v>
      </c>
      <c r="U3105" s="1214">
        <f>VLOOKUP($D3105,'NI-Soc'!$B$1:$Q$2048,16,FALSE)</f>
        <v>0</v>
      </c>
      <c r="V3105" s="1214" t="e">
        <f>VLOOKUP($D3105,'NI-Soc'!$B$1:$Q$2048,17,FALSE)</f>
        <v>#REF!</v>
      </c>
      <c r="W3105" s="1214" t="e">
        <f>VLOOKUP($D3105,'NI-Soc'!$B$1:$Q$2048,18,FALSE)</f>
        <v>#REF!</v>
      </c>
      <c r="X3105" s="1214" t="e">
        <f>VLOOKUP($D3105,'NI-Soc'!$B$1:$Q$2048,19,FALSE)</f>
        <v>#REF!</v>
      </c>
    </row>
    <row r="3106" spans="1:83" ht="27" hidden="1">
      <c r="A3106" s="508"/>
      <c r="B3106" s="508"/>
      <c r="C3106" s="508"/>
      <c r="D3106" s="1214" t="s">
        <v>1622</v>
      </c>
      <c r="E3106" s="1215" t="s">
        <v>3067</v>
      </c>
      <c r="F3106" s="1202"/>
      <c r="G3106" s="1202"/>
      <c r="H3106" s="1202"/>
      <c r="I3106" s="1202" t="s">
        <v>53</v>
      </c>
      <c r="J3106" s="1202"/>
      <c r="K3106" s="1202"/>
      <c r="L3106" s="1202"/>
      <c r="M3106" s="1202" t="s">
        <v>1559</v>
      </c>
      <c r="N3106" s="1203" t="s">
        <v>1623</v>
      </c>
      <c r="O3106" s="1203"/>
      <c r="P3106" s="1203"/>
      <c r="Q3106" s="1203"/>
      <c r="R3106" s="1203"/>
      <c r="S3106" s="1214">
        <f>VLOOKUP($D3106,'NI-Soc'!$B$1:$Q$2048,12,FALSE)</f>
        <v>0</v>
      </c>
      <c r="T3106" s="1214">
        <f>VLOOKUP($D3106,'NI-Soc'!$B$1:$Q$2048,13,FALSE)</f>
        <v>0</v>
      </c>
      <c r="U3106" s="1214">
        <f>VLOOKUP($D3106,'NI-Soc'!$B$1:$Q$2048,16,FALSE)</f>
        <v>0</v>
      </c>
      <c r="V3106" s="1214" t="e">
        <f>VLOOKUP($D3106,'NI-Soc'!$B$1:$Q$2048,17,FALSE)</f>
        <v>#REF!</v>
      </c>
      <c r="W3106" s="1214" t="e">
        <f>VLOOKUP($D3106,'NI-Soc'!$B$1:$Q$2048,18,FALSE)</f>
        <v>#REF!</v>
      </c>
      <c r="X3106" s="1214" t="e">
        <f>VLOOKUP($D3106,'NI-Soc'!$B$1:$Q$2048,19,FALSE)</f>
        <v>#REF!</v>
      </c>
    </row>
    <row r="3107" spans="1:83" ht="27" hidden="1">
      <c r="A3107" s="508"/>
      <c r="B3107" s="508"/>
      <c r="C3107" s="508"/>
      <c r="D3107" s="1214" t="s">
        <v>1624</v>
      </c>
      <c r="E3107" s="1215" t="s">
        <v>3067</v>
      </c>
      <c r="F3107" s="1202"/>
      <c r="G3107" s="1202"/>
      <c r="H3107" s="1202"/>
      <c r="I3107" s="1202" t="s">
        <v>53</v>
      </c>
      <c r="J3107" s="1202"/>
      <c r="K3107" s="1202"/>
      <c r="L3107" s="1202"/>
      <c r="M3107" s="1202" t="s">
        <v>1559</v>
      </c>
      <c r="N3107" s="1203" t="s">
        <v>1626</v>
      </c>
      <c r="O3107" s="1203"/>
      <c r="P3107" s="1203"/>
      <c r="Q3107" s="1203"/>
      <c r="R3107" s="1203"/>
      <c r="S3107" s="1214">
        <f>VLOOKUP($D3107,'NI-Soc'!$B$1:$Q$2048,12,FALSE)</f>
        <v>0</v>
      </c>
      <c r="T3107" s="1214">
        <f>VLOOKUP($D3107,'NI-Soc'!$B$1:$Q$2048,13,FALSE)</f>
        <v>0</v>
      </c>
      <c r="U3107" s="1214">
        <f>VLOOKUP($D3107,'NI-Soc'!$B$1:$Q$2048,16,FALSE)</f>
        <v>0</v>
      </c>
      <c r="V3107" s="1214" t="e">
        <f>VLOOKUP($D3107,'NI-Soc'!$B$1:$Q$2048,17,FALSE)</f>
        <v>#REF!</v>
      </c>
      <c r="W3107" s="1214" t="e">
        <f>VLOOKUP($D3107,'NI-Soc'!$B$1:$Q$2048,18,FALSE)</f>
        <v>#REF!</v>
      </c>
      <c r="X3107" s="1214" t="e">
        <f>VLOOKUP($D3107,'NI-Soc'!$B$1:$Q$2048,19,FALSE)</f>
        <v>#REF!</v>
      </c>
    </row>
    <row r="3108" spans="1:83" ht="27" hidden="1">
      <c r="A3108" s="508"/>
      <c r="B3108" s="508"/>
      <c r="C3108" s="508"/>
      <c r="D3108" s="1214" t="s">
        <v>1627</v>
      </c>
      <c r="E3108" s="1215" t="s">
        <v>3067</v>
      </c>
      <c r="F3108" s="1202"/>
      <c r="G3108" s="1202"/>
      <c r="H3108" s="1202"/>
      <c r="I3108" s="1202" t="s">
        <v>531</v>
      </c>
      <c r="J3108" s="1202"/>
      <c r="K3108" s="1202"/>
      <c r="L3108" s="1202"/>
      <c r="M3108" s="1202" t="s">
        <v>1559</v>
      </c>
      <c r="N3108" s="1203" t="s">
        <v>1628</v>
      </c>
      <c r="O3108" s="1203"/>
      <c r="P3108" s="1203"/>
      <c r="Q3108" s="1203"/>
      <c r="R3108" s="1203"/>
      <c r="S3108" s="1214">
        <f>VLOOKUP($D3108,'NI-Soc'!$B$1:$Q$2048,12,FALSE)</f>
        <v>0</v>
      </c>
      <c r="T3108" s="1214">
        <f>VLOOKUP($D3108,'NI-Soc'!$B$1:$Q$2048,13,FALSE)</f>
        <v>0</v>
      </c>
      <c r="U3108" s="1214">
        <f>VLOOKUP($D3108,'NI-Soc'!$B$1:$Q$2048,16,FALSE)</f>
        <v>0</v>
      </c>
      <c r="V3108" s="1214" t="e">
        <f>VLOOKUP($D3108,'NI-Soc'!$B$1:$Q$2048,17,FALSE)</f>
        <v>#REF!</v>
      </c>
      <c r="W3108" s="1214" t="e">
        <f>VLOOKUP($D3108,'NI-Soc'!$B$1:$Q$2048,18,FALSE)</f>
        <v>#REF!</v>
      </c>
      <c r="X3108" s="1214" t="e">
        <f>VLOOKUP($D3108,'NI-Soc'!$B$1:$Q$2048,19,FALSE)</f>
        <v>#REF!</v>
      </c>
    </row>
    <row r="3109" spans="1:83" ht="27" hidden="1">
      <c r="A3109" s="508"/>
      <c r="B3109" s="508"/>
      <c r="C3109" s="508"/>
      <c r="D3109" s="1214" t="s">
        <v>1629</v>
      </c>
      <c r="E3109" s="1215" t="s">
        <v>3067</v>
      </c>
      <c r="F3109" s="1202"/>
      <c r="G3109" s="1202"/>
      <c r="H3109" s="1202"/>
      <c r="I3109" s="1202" t="s">
        <v>71</v>
      </c>
      <c r="J3109" s="1202"/>
      <c r="K3109" s="1202"/>
      <c r="L3109" s="1202"/>
      <c r="M3109" s="1202"/>
      <c r="N3109" s="1203" t="s">
        <v>1630</v>
      </c>
      <c r="O3109" s="1203"/>
      <c r="P3109" s="1203"/>
      <c r="Q3109" s="1203"/>
      <c r="R3109" s="1203"/>
      <c r="S3109" s="1214">
        <f>VLOOKUP($D3109,'NI-Soc'!$B$1:$Q$2048,12,FALSE)</f>
        <v>476</v>
      </c>
      <c r="T3109" s="1214">
        <f>VLOOKUP($D3109,'NI-Soc'!$B$1:$Q$2048,13,FALSE)</f>
        <v>413</v>
      </c>
      <c r="U3109" s="1214">
        <f>VLOOKUP($D3109,'NI-Soc'!$B$1:$Q$2048,16,FALSE)</f>
        <v>0</v>
      </c>
      <c r="V3109" s="1214" t="e">
        <f>VLOOKUP($D3109,'NI-Soc'!$B$1:$Q$2048,17,FALSE)</f>
        <v>#REF!</v>
      </c>
      <c r="W3109" s="1214" t="e">
        <f>VLOOKUP($D3109,'NI-Soc'!$B$1:$Q$2048,18,FALSE)</f>
        <v>#REF!</v>
      </c>
      <c r="X3109" s="1214" t="e">
        <f>VLOOKUP($D3109,'NI-Soc'!$B$1:$Q$2048,19,FALSE)</f>
        <v>#REF!</v>
      </c>
    </row>
    <row r="3110" spans="1:83" ht="27" hidden="1">
      <c r="A3110" s="508"/>
      <c r="B3110" s="508"/>
      <c r="C3110" s="508"/>
      <c r="D3110" s="1214" t="s">
        <v>1631</v>
      </c>
      <c r="E3110" s="1215" t="s">
        <v>3067</v>
      </c>
      <c r="F3110" s="1202" t="s">
        <v>157</v>
      </c>
      <c r="G3110" s="1202"/>
      <c r="H3110" s="1202"/>
      <c r="I3110" s="1202" t="s">
        <v>53</v>
      </c>
      <c r="J3110" s="1202"/>
      <c r="K3110" s="1202"/>
      <c r="L3110" s="1202"/>
      <c r="M3110" s="1202" t="s">
        <v>1633</v>
      </c>
      <c r="N3110" s="1203" t="s">
        <v>1634</v>
      </c>
      <c r="O3110" s="1203"/>
      <c r="P3110" s="1203"/>
      <c r="Q3110" s="1203"/>
      <c r="R3110" s="1203"/>
      <c r="S3110" s="1214">
        <f>VLOOKUP($D3110,'NI-Soc'!$B$1:$Q$2048,12,FALSE)</f>
        <v>0</v>
      </c>
      <c r="T3110" s="1214">
        <f>VLOOKUP($D3110,'NI-Soc'!$B$1:$Q$2048,13,FALSE)</f>
        <v>0</v>
      </c>
      <c r="U3110" s="1214">
        <f>VLOOKUP($D3110,'NI-Soc'!$B$1:$Q$2048,16,FALSE)</f>
        <v>0</v>
      </c>
      <c r="V3110" s="1214" t="e">
        <f>VLOOKUP($D3110,'NI-Soc'!$B$1:$Q$2048,17,FALSE)</f>
        <v>#REF!</v>
      </c>
      <c r="W3110" s="1214" t="e">
        <f>VLOOKUP($D3110,'NI-Soc'!$B$1:$Q$2048,18,FALSE)</f>
        <v>#REF!</v>
      </c>
      <c r="X3110" s="1214" t="e">
        <f>VLOOKUP($D3110,'NI-Soc'!$B$1:$Q$2048,19,FALSE)</f>
        <v>#REF!</v>
      </c>
    </row>
    <row r="3111" spans="1:83" ht="27" hidden="1">
      <c r="A3111" s="508"/>
      <c r="B3111" s="508"/>
      <c r="C3111" s="508"/>
      <c r="D3111" s="1214" t="s">
        <v>1636</v>
      </c>
      <c r="E3111" s="1215" t="s">
        <v>3067</v>
      </c>
      <c r="F3111" s="1202" t="s">
        <v>157</v>
      </c>
      <c r="G3111" s="1202"/>
      <c r="H3111" s="1202"/>
      <c r="I3111" s="1202" t="s">
        <v>53</v>
      </c>
      <c r="J3111" s="1202"/>
      <c r="K3111" s="1202"/>
      <c r="L3111" s="1202"/>
      <c r="M3111" s="1202" t="s">
        <v>1633</v>
      </c>
      <c r="N3111" s="1203" t="s">
        <v>1637</v>
      </c>
      <c r="O3111" s="1203"/>
      <c r="P3111" s="1203"/>
      <c r="Q3111" s="1203"/>
      <c r="R3111" s="1203"/>
      <c r="S3111" s="1214">
        <f>VLOOKUP($D3111,'NI-Soc'!$B$1:$Q$2048,12,FALSE)</f>
        <v>0</v>
      </c>
      <c r="T3111" s="1214">
        <f>VLOOKUP($D3111,'NI-Soc'!$B$1:$Q$2048,13,FALSE)</f>
        <v>0</v>
      </c>
      <c r="U3111" s="1214">
        <f>VLOOKUP($D3111,'NI-Soc'!$B$1:$Q$2048,16,FALSE)</f>
        <v>0</v>
      </c>
      <c r="V3111" s="1214" t="e">
        <f>VLOOKUP($D3111,'NI-Soc'!$B$1:$Q$2048,17,FALSE)</f>
        <v>#REF!</v>
      </c>
      <c r="W3111" s="1214" t="e">
        <f>VLOOKUP($D3111,'NI-Soc'!$B$1:$Q$2048,18,FALSE)</f>
        <v>#REF!</v>
      </c>
      <c r="X3111" s="1214" t="e">
        <f>VLOOKUP($D3111,'NI-Soc'!$B$1:$Q$2048,19,FALSE)</f>
        <v>#REF!</v>
      </c>
    </row>
    <row r="3112" spans="1:83" hidden="1">
      <c r="A3112" s="508"/>
      <c r="B3112" s="508"/>
      <c r="C3112" s="508"/>
      <c r="D3112" s="1214" t="s">
        <v>1638</v>
      </c>
      <c r="E3112" s="1215" t="s">
        <v>3067</v>
      </c>
      <c r="F3112" s="1202"/>
      <c r="G3112" s="1202"/>
      <c r="H3112" s="1202"/>
      <c r="I3112" s="1202" t="s">
        <v>53</v>
      </c>
      <c r="J3112" s="1202"/>
      <c r="K3112" s="1202"/>
      <c r="L3112" s="1202"/>
      <c r="M3112" s="1202" t="s">
        <v>1633</v>
      </c>
      <c r="N3112" s="1203" t="s">
        <v>1639</v>
      </c>
      <c r="O3112" s="1203"/>
      <c r="P3112" s="1203"/>
      <c r="Q3112" s="1203"/>
      <c r="R3112" s="1203"/>
      <c r="S3112" s="1214">
        <f>VLOOKUP($D3112,'NI-Soc'!$B$1:$Q$2048,12,FALSE)</f>
        <v>0</v>
      </c>
      <c r="T3112" s="1214">
        <f>VLOOKUP($D3112,'NI-Soc'!$B$1:$Q$2048,13,FALSE)</f>
        <v>0</v>
      </c>
      <c r="U3112" s="1214">
        <f>VLOOKUP($D3112,'NI-Soc'!$B$1:$Q$2048,16,FALSE)</f>
        <v>0</v>
      </c>
      <c r="V3112" s="1214" t="e">
        <f>VLOOKUP($D3112,'NI-Soc'!$B$1:$Q$2048,17,FALSE)</f>
        <v>#REF!</v>
      </c>
      <c r="W3112" s="1214" t="e">
        <f>VLOOKUP($D3112,'NI-Soc'!$B$1:$Q$2048,18,FALSE)</f>
        <v>#REF!</v>
      </c>
      <c r="X3112" s="1214" t="e">
        <f>VLOOKUP($D3112,'NI-Soc'!$B$1:$Q$2048,19,FALSE)</f>
        <v>#REF!</v>
      </c>
    </row>
    <row r="3113" spans="1:83" s="744" customFormat="1" hidden="1">
      <c r="A3113" s="508"/>
      <c r="B3113" s="508"/>
      <c r="C3113" s="508"/>
      <c r="D3113" s="1214" t="s">
        <v>1640</v>
      </c>
      <c r="E3113" s="1215" t="s">
        <v>3067</v>
      </c>
      <c r="F3113" s="1202"/>
      <c r="G3113" s="1202"/>
      <c r="H3113" s="1202"/>
      <c r="I3113" s="1202" t="s">
        <v>53</v>
      </c>
      <c r="J3113" s="1202"/>
      <c r="K3113" s="1202"/>
      <c r="L3113" s="1202"/>
      <c r="M3113" s="1202" t="s">
        <v>1633</v>
      </c>
      <c r="N3113" s="1203" t="s">
        <v>1642</v>
      </c>
      <c r="O3113" s="1203"/>
      <c r="P3113" s="1203"/>
      <c r="Q3113" s="1203"/>
      <c r="R3113" s="1203"/>
      <c r="S3113" s="1214">
        <f>VLOOKUP($D3113,'NI-Soc'!$B$1:$Q$2048,12,FALSE)</f>
        <v>0</v>
      </c>
      <c r="T3113" s="1214">
        <f>VLOOKUP($D3113,'NI-Soc'!$B$1:$Q$2048,13,FALSE)</f>
        <v>0</v>
      </c>
      <c r="U3113" s="1214">
        <f>VLOOKUP($D3113,'NI-Soc'!$B$1:$Q$2048,16,FALSE)</f>
        <v>0</v>
      </c>
      <c r="V3113" s="1214" t="e">
        <f>VLOOKUP($D3113,'NI-Soc'!$B$1:$Q$2048,17,FALSE)</f>
        <v>#REF!</v>
      </c>
      <c r="W3113" s="1214" t="e">
        <f>VLOOKUP($D3113,'NI-Soc'!$B$1:$Q$2048,18,FALSE)</f>
        <v>#REF!</v>
      </c>
      <c r="X3113" s="1214" t="e">
        <f>VLOOKUP($D3113,'NI-Soc'!$B$1:$Q$2048,19,FALSE)</f>
        <v>#REF!</v>
      </c>
      <c r="Y3113" s="504"/>
      <c r="Z3113" s="504"/>
      <c r="AA3113" s="504"/>
      <c r="AB3113" s="504"/>
      <c r="AC3113" s="504"/>
      <c r="AD3113" s="504"/>
      <c r="AE3113" s="504"/>
      <c r="AF3113" s="504"/>
      <c r="AG3113" s="504"/>
      <c r="AH3113" s="504"/>
      <c r="AI3113" s="504"/>
      <c r="AJ3113" s="504"/>
      <c r="AK3113" s="504"/>
      <c r="AL3113" s="504"/>
      <c r="AM3113" s="504"/>
      <c r="AN3113" s="504"/>
      <c r="AO3113" s="504"/>
      <c r="AP3113" s="504"/>
      <c r="AQ3113" s="504"/>
      <c r="AR3113" s="504"/>
      <c r="AS3113" s="504"/>
      <c r="AT3113" s="504"/>
      <c r="AU3113" s="504"/>
      <c r="AV3113" s="504"/>
      <c r="AW3113" s="504"/>
      <c r="AX3113" s="504"/>
      <c r="AY3113" s="504"/>
      <c r="AZ3113" s="504"/>
      <c r="BA3113" s="504"/>
      <c r="BB3113" s="504"/>
      <c r="BC3113" s="504"/>
      <c r="BD3113" s="504"/>
      <c r="BE3113" s="504"/>
      <c r="BF3113" s="504"/>
      <c r="BG3113" s="504"/>
      <c r="BH3113" s="504"/>
      <c r="BI3113" s="504"/>
      <c r="BJ3113" s="504"/>
      <c r="BK3113" s="504"/>
      <c r="BL3113" s="504"/>
      <c r="BM3113" s="504"/>
      <c r="BN3113" s="504"/>
      <c r="BO3113" s="504"/>
      <c r="BP3113" s="504"/>
      <c r="BQ3113" s="504"/>
      <c r="BR3113" s="504"/>
      <c r="BS3113" s="504"/>
      <c r="BT3113" s="504"/>
      <c r="BU3113" s="504"/>
      <c r="BV3113" s="504"/>
      <c r="BW3113" s="504"/>
      <c r="BX3113" s="504"/>
      <c r="BY3113" s="504"/>
      <c r="BZ3113" s="504"/>
      <c r="CA3113" s="504"/>
      <c r="CB3113" s="504"/>
      <c r="CC3113" s="504"/>
      <c r="CD3113" s="504"/>
      <c r="CE3113" s="504"/>
    </row>
    <row r="3114" spans="1:83" hidden="1">
      <c r="A3114" s="508"/>
      <c r="B3114" s="508"/>
      <c r="C3114" s="508"/>
      <c r="D3114" s="1214" t="s">
        <v>1644</v>
      </c>
      <c r="E3114" s="1215" t="s">
        <v>3067</v>
      </c>
      <c r="F3114" s="1202"/>
      <c r="G3114" s="1202"/>
      <c r="H3114" s="1202"/>
      <c r="I3114" s="1202" t="s">
        <v>53</v>
      </c>
      <c r="J3114" s="1202"/>
      <c r="K3114" s="1202"/>
      <c r="L3114" s="1202"/>
      <c r="M3114" s="1202" t="s">
        <v>1633</v>
      </c>
      <c r="N3114" s="1203" t="s">
        <v>1645</v>
      </c>
      <c r="O3114" s="1203"/>
      <c r="P3114" s="1203"/>
      <c r="Q3114" s="1203"/>
      <c r="R3114" s="1203"/>
      <c r="S3114" s="1214">
        <f>VLOOKUP($D3114,'NI-Soc'!$B$1:$Q$2048,12,FALSE)</f>
        <v>0</v>
      </c>
      <c r="T3114" s="1214">
        <f>VLOOKUP($D3114,'NI-Soc'!$B$1:$Q$2048,13,FALSE)</f>
        <v>0</v>
      </c>
      <c r="U3114" s="1214">
        <f>VLOOKUP($D3114,'NI-Soc'!$B$1:$Q$2048,16,FALSE)</f>
        <v>0</v>
      </c>
      <c r="V3114" s="1214" t="e">
        <f>VLOOKUP($D3114,'NI-Soc'!$B$1:$Q$2048,17,FALSE)</f>
        <v>#REF!</v>
      </c>
      <c r="W3114" s="1214" t="e">
        <f>VLOOKUP($D3114,'NI-Soc'!$B$1:$Q$2048,18,FALSE)</f>
        <v>#REF!</v>
      </c>
      <c r="X3114" s="1214" t="e">
        <f>VLOOKUP($D3114,'NI-Soc'!$B$1:$Q$2048,19,FALSE)</f>
        <v>#REF!</v>
      </c>
    </row>
    <row r="3115" spans="1:83" hidden="1">
      <c r="A3115" s="508"/>
      <c r="B3115" s="508"/>
      <c r="C3115" s="508"/>
      <c r="D3115" s="1214" t="s">
        <v>1646</v>
      </c>
      <c r="E3115" s="1215" t="s">
        <v>3067</v>
      </c>
      <c r="F3115" s="1202"/>
      <c r="G3115" s="1202"/>
      <c r="H3115" s="1202"/>
      <c r="I3115" s="1202" t="s">
        <v>53</v>
      </c>
      <c r="J3115" s="1202"/>
      <c r="K3115" s="1202"/>
      <c r="L3115" s="1202"/>
      <c r="M3115" s="1202" t="s">
        <v>1633</v>
      </c>
      <c r="N3115" s="1203" t="s">
        <v>1647</v>
      </c>
      <c r="O3115" s="1203"/>
      <c r="P3115" s="1203"/>
      <c r="Q3115" s="1203"/>
      <c r="R3115" s="1203"/>
      <c r="S3115" s="1214">
        <f>VLOOKUP($D3115,'NI-Soc'!$B$1:$Q$2048,12,FALSE)</f>
        <v>0</v>
      </c>
      <c r="T3115" s="1214">
        <f>VLOOKUP($D3115,'NI-Soc'!$B$1:$Q$2048,13,FALSE)</f>
        <v>0</v>
      </c>
      <c r="U3115" s="1214">
        <f>VLOOKUP($D3115,'NI-Soc'!$B$1:$Q$2048,16,FALSE)</f>
        <v>0</v>
      </c>
      <c r="V3115" s="1214" t="e">
        <f>VLOOKUP($D3115,'NI-Soc'!$B$1:$Q$2048,17,FALSE)</f>
        <v>#REF!</v>
      </c>
      <c r="W3115" s="1214" t="e">
        <f>VLOOKUP($D3115,'NI-Soc'!$B$1:$Q$2048,18,FALSE)</f>
        <v>#REF!</v>
      </c>
      <c r="X3115" s="1214" t="e">
        <f>VLOOKUP($D3115,'NI-Soc'!$B$1:$Q$2048,19,FALSE)</f>
        <v>#REF!</v>
      </c>
    </row>
    <row r="3116" spans="1:83" hidden="1">
      <c r="A3116" s="508"/>
      <c r="B3116" s="508"/>
      <c r="C3116" s="508"/>
      <c r="D3116" s="1214" t="s">
        <v>1648</v>
      </c>
      <c r="E3116" s="1215" t="s">
        <v>3067</v>
      </c>
      <c r="F3116" s="1202"/>
      <c r="G3116" s="1202"/>
      <c r="H3116" s="1202"/>
      <c r="I3116" s="1202" t="s">
        <v>53</v>
      </c>
      <c r="J3116" s="1202"/>
      <c r="K3116" s="1202"/>
      <c r="L3116" s="1202"/>
      <c r="M3116" s="1202" t="s">
        <v>1633</v>
      </c>
      <c r="N3116" s="1203" t="s">
        <v>1650</v>
      </c>
      <c r="O3116" s="1203"/>
      <c r="P3116" s="1203"/>
      <c r="Q3116" s="1203"/>
      <c r="R3116" s="1203"/>
      <c r="S3116" s="1214">
        <f>VLOOKUP($D3116,'NI-Soc'!$B$1:$Q$2048,12,FALSE)</f>
        <v>0</v>
      </c>
      <c r="T3116" s="1214">
        <f>VLOOKUP($D3116,'NI-Soc'!$B$1:$Q$2048,13,FALSE)</f>
        <v>0</v>
      </c>
      <c r="U3116" s="1214">
        <f>VLOOKUP($D3116,'NI-Soc'!$B$1:$Q$2048,16,FALSE)</f>
        <v>0</v>
      </c>
      <c r="V3116" s="1214" t="e">
        <f>VLOOKUP($D3116,'NI-Soc'!$B$1:$Q$2048,17,FALSE)</f>
        <v>#REF!</v>
      </c>
      <c r="W3116" s="1214" t="e">
        <f>VLOOKUP($D3116,'NI-Soc'!$B$1:$Q$2048,18,FALSE)</f>
        <v>#REF!</v>
      </c>
      <c r="X3116" s="1214" t="e">
        <f>VLOOKUP($D3116,'NI-Soc'!$B$1:$Q$2048,19,FALSE)</f>
        <v>#REF!</v>
      </c>
    </row>
    <row r="3117" spans="1:83" hidden="1">
      <c r="A3117" s="508"/>
      <c r="B3117" s="508"/>
      <c r="C3117" s="508"/>
      <c r="D3117" s="1214" t="s">
        <v>1651</v>
      </c>
      <c r="E3117" s="1215" t="s">
        <v>3067</v>
      </c>
      <c r="F3117" s="1202"/>
      <c r="G3117" s="1202"/>
      <c r="H3117" s="1202"/>
      <c r="I3117" s="1202" t="s">
        <v>53</v>
      </c>
      <c r="J3117" s="1202"/>
      <c r="K3117" s="1202"/>
      <c r="L3117" s="1202"/>
      <c r="M3117" s="1202" t="s">
        <v>1633</v>
      </c>
      <c r="N3117" s="1203" t="s">
        <v>1652</v>
      </c>
      <c r="O3117" s="1203"/>
      <c r="P3117" s="1203"/>
      <c r="Q3117" s="1203"/>
      <c r="R3117" s="1203"/>
      <c r="S3117" s="1214">
        <f>VLOOKUP($D3117,'NI-Soc'!$B$1:$Q$2048,12,FALSE)</f>
        <v>0</v>
      </c>
      <c r="T3117" s="1214">
        <f>VLOOKUP($D3117,'NI-Soc'!$B$1:$Q$2048,13,FALSE)</f>
        <v>0</v>
      </c>
      <c r="U3117" s="1214">
        <f>VLOOKUP($D3117,'NI-Soc'!$B$1:$Q$2048,16,FALSE)</f>
        <v>0</v>
      </c>
      <c r="V3117" s="1214" t="e">
        <f>VLOOKUP($D3117,'NI-Soc'!$B$1:$Q$2048,17,FALSE)</f>
        <v>#REF!</v>
      </c>
      <c r="W3117" s="1214" t="e">
        <f>VLOOKUP($D3117,'NI-Soc'!$B$1:$Q$2048,18,FALSE)</f>
        <v>#REF!</v>
      </c>
      <c r="X3117" s="1214" t="e">
        <f>VLOOKUP($D3117,'NI-Soc'!$B$1:$Q$2048,19,FALSE)</f>
        <v>#REF!</v>
      </c>
    </row>
    <row r="3118" spans="1:83" hidden="1">
      <c r="A3118" s="508"/>
      <c r="B3118" s="508"/>
      <c r="C3118" s="508"/>
      <c r="D3118" s="1214" t="s">
        <v>1653</v>
      </c>
      <c r="E3118" s="1215" t="s">
        <v>3067</v>
      </c>
      <c r="F3118" s="1202"/>
      <c r="G3118" s="1202"/>
      <c r="H3118" s="1202"/>
      <c r="I3118" s="1202" t="s">
        <v>53</v>
      </c>
      <c r="J3118" s="1202"/>
      <c r="K3118" s="1202"/>
      <c r="L3118" s="1202"/>
      <c r="M3118" s="1202" t="s">
        <v>1633</v>
      </c>
      <c r="N3118" s="1203" t="s">
        <v>1655</v>
      </c>
      <c r="O3118" s="1203"/>
      <c r="P3118" s="1203"/>
      <c r="Q3118" s="1203"/>
      <c r="R3118" s="1203"/>
      <c r="S3118" s="1214">
        <f>VLOOKUP($D3118,'NI-Soc'!$B$1:$Q$2048,12,FALSE)</f>
        <v>0</v>
      </c>
      <c r="T3118" s="1214">
        <f>VLOOKUP($D3118,'NI-Soc'!$B$1:$Q$2048,13,FALSE)</f>
        <v>0</v>
      </c>
      <c r="U3118" s="1214">
        <f>VLOOKUP($D3118,'NI-Soc'!$B$1:$Q$2048,16,FALSE)</f>
        <v>0</v>
      </c>
      <c r="V3118" s="1214" t="e">
        <f>VLOOKUP($D3118,'NI-Soc'!$B$1:$Q$2048,17,FALSE)</f>
        <v>#REF!</v>
      </c>
      <c r="W3118" s="1214" t="e">
        <f>VLOOKUP($D3118,'NI-Soc'!$B$1:$Q$2048,18,FALSE)</f>
        <v>#REF!</v>
      </c>
      <c r="X3118" s="1214" t="e">
        <f>VLOOKUP($D3118,'NI-Soc'!$B$1:$Q$2048,19,FALSE)</f>
        <v>#REF!</v>
      </c>
    </row>
    <row r="3119" spans="1:83" hidden="1">
      <c r="A3119" s="508"/>
      <c r="B3119" s="508"/>
      <c r="C3119" s="508"/>
      <c r="D3119" s="1214" t="s">
        <v>1657</v>
      </c>
      <c r="E3119" s="1215" t="s">
        <v>3067</v>
      </c>
      <c r="F3119" s="1202"/>
      <c r="G3119" s="1202"/>
      <c r="H3119" s="1202"/>
      <c r="I3119" s="1202" t="s">
        <v>53</v>
      </c>
      <c r="J3119" s="1202"/>
      <c r="K3119" s="1202"/>
      <c r="L3119" s="1202"/>
      <c r="M3119" s="1202" t="s">
        <v>1633</v>
      </c>
      <c r="N3119" s="1203" t="s">
        <v>1658</v>
      </c>
      <c r="O3119" s="1203"/>
      <c r="P3119" s="1203"/>
      <c r="Q3119" s="1203"/>
      <c r="R3119" s="1203"/>
      <c r="S3119" s="1214">
        <f>VLOOKUP($D3119,'NI-Soc'!$B$1:$Q$2048,12,FALSE)</f>
        <v>0</v>
      </c>
      <c r="T3119" s="1214">
        <f>VLOOKUP($D3119,'NI-Soc'!$B$1:$Q$2048,13,FALSE)</f>
        <v>0</v>
      </c>
      <c r="U3119" s="1214">
        <f>VLOOKUP($D3119,'NI-Soc'!$B$1:$Q$2048,16,FALSE)</f>
        <v>0</v>
      </c>
      <c r="V3119" s="1214" t="e">
        <f>VLOOKUP($D3119,'NI-Soc'!$B$1:$Q$2048,17,FALSE)</f>
        <v>#REF!</v>
      </c>
      <c r="W3119" s="1214" t="e">
        <f>VLOOKUP($D3119,'NI-Soc'!$B$1:$Q$2048,18,FALSE)</f>
        <v>#REF!</v>
      </c>
      <c r="X3119" s="1214" t="e">
        <f>VLOOKUP($D3119,'NI-Soc'!$B$1:$Q$2048,19,FALSE)</f>
        <v>#REF!</v>
      </c>
    </row>
    <row r="3120" spans="1:83" hidden="1">
      <c r="A3120" s="508"/>
      <c r="B3120" s="508"/>
      <c r="C3120" s="508"/>
      <c r="D3120" s="1214" t="s">
        <v>1659</v>
      </c>
      <c r="E3120" s="1215" t="s">
        <v>3067</v>
      </c>
      <c r="F3120" s="1202"/>
      <c r="G3120" s="1202"/>
      <c r="H3120" s="1202"/>
      <c r="I3120" s="1202" t="s">
        <v>53</v>
      </c>
      <c r="J3120" s="1202"/>
      <c r="K3120" s="1202"/>
      <c r="L3120" s="1202"/>
      <c r="M3120" s="1202" t="s">
        <v>1633</v>
      </c>
      <c r="N3120" s="1203" t="s">
        <v>1660</v>
      </c>
      <c r="O3120" s="1203"/>
      <c r="P3120" s="1203"/>
      <c r="Q3120" s="1203"/>
      <c r="R3120" s="1203"/>
      <c r="S3120" s="1214">
        <f>VLOOKUP($D3120,'NI-Soc'!$B$1:$Q$2048,12,FALSE)</f>
        <v>0</v>
      </c>
      <c r="T3120" s="1214">
        <f>VLOOKUP($D3120,'NI-Soc'!$B$1:$Q$2048,13,FALSE)</f>
        <v>0</v>
      </c>
      <c r="U3120" s="1214">
        <f>VLOOKUP($D3120,'NI-Soc'!$B$1:$Q$2048,16,FALSE)</f>
        <v>0</v>
      </c>
      <c r="V3120" s="1214" t="e">
        <f>VLOOKUP($D3120,'NI-Soc'!$B$1:$Q$2048,17,FALSE)</f>
        <v>#REF!</v>
      </c>
      <c r="W3120" s="1214" t="e">
        <f>VLOOKUP($D3120,'NI-Soc'!$B$1:$Q$2048,18,FALSE)</f>
        <v>#REF!</v>
      </c>
      <c r="X3120" s="1214" t="e">
        <f>VLOOKUP($D3120,'NI-Soc'!$B$1:$Q$2048,19,FALSE)</f>
        <v>#REF!</v>
      </c>
    </row>
    <row r="3121" spans="1:24" hidden="1">
      <c r="A3121" s="508"/>
      <c r="B3121" s="508"/>
      <c r="C3121" s="508"/>
      <c r="D3121" s="1214" t="s">
        <v>1661</v>
      </c>
      <c r="E3121" s="1215" t="s">
        <v>3067</v>
      </c>
      <c r="F3121" s="1202"/>
      <c r="G3121" s="1202"/>
      <c r="H3121" s="1202"/>
      <c r="I3121" s="1202" t="s">
        <v>53</v>
      </c>
      <c r="J3121" s="1202"/>
      <c r="K3121" s="1202"/>
      <c r="L3121" s="1202"/>
      <c r="M3121" s="1202" t="s">
        <v>1633</v>
      </c>
      <c r="N3121" s="1203" t="s">
        <v>1662</v>
      </c>
      <c r="O3121" s="1203"/>
      <c r="P3121" s="1203"/>
      <c r="Q3121" s="1203"/>
      <c r="R3121" s="1203"/>
      <c r="S3121" s="1214">
        <f>VLOOKUP($D3121,'NI-Soc'!$B$1:$Q$2048,12,FALSE)</f>
        <v>476</v>
      </c>
      <c r="T3121" s="1214">
        <f>VLOOKUP($D3121,'NI-Soc'!$B$1:$Q$2048,13,FALSE)</f>
        <v>413</v>
      </c>
      <c r="U3121" s="1214">
        <f>VLOOKUP($D3121,'NI-Soc'!$B$1:$Q$2048,16,FALSE)</f>
        <v>0</v>
      </c>
      <c r="V3121" s="1214" t="e">
        <f>VLOOKUP($D3121,'NI-Soc'!$B$1:$Q$2048,17,FALSE)</f>
        <v>#REF!</v>
      </c>
      <c r="W3121" s="1214" t="e">
        <f>VLOOKUP($D3121,'NI-Soc'!$B$1:$Q$2048,18,FALSE)</f>
        <v>#REF!</v>
      </c>
      <c r="X3121" s="1214" t="e">
        <f>VLOOKUP($D3121,'NI-Soc'!$B$1:$Q$2048,19,FALSE)</f>
        <v>#REF!</v>
      </c>
    </row>
    <row r="3122" spans="1:24" hidden="1">
      <c r="A3122" s="508"/>
      <c r="B3122" s="508"/>
      <c r="C3122" s="508"/>
      <c r="D3122" s="1214" t="s">
        <v>1663</v>
      </c>
      <c r="E3122" s="1215" t="s">
        <v>3067</v>
      </c>
      <c r="F3122" s="1202"/>
      <c r="G3122" s="1202"/>
      <c r="H3122" s="1202"/>
      <c r="I3122" s="1202" t="s">
        <v>53</v>
      </c>
      <c r="J3122" s="1202"/>
      <c r="K3122" s="1202"/>
      <c r="L3122" s="1202"/>
      <c r="M3122" s="1202" t="s">
        <v>1633</v>
      </c>
      <c r="N3122" s="1203" t="s">
        <v>1664</v>
      </c>
      <c r="O3122" s="1203"/>
      <c r="P3122" s="1203"/>
      <c r="Q3122" s="1203"/>
      <c r="R3122" s="1203"/>
      <c r="S3122" s="1214">
        <f>VLOOKUP($D3122,'NI-Soc'!$B$1:$Q$2048,12,FALSE)</f>
        <v>0</v>
      </c>
      <c r="T3122" s="1214">
        <f>VLOOKUP($D3122,'NI-Soc'!$B$1:$Q$2048,13,FALSE)</f>
        <v>0</v>
      </c>
      <c r="U3122" s="1214">
        <f>VLOOKUP($D3122,'NI-Soc'!$B$1:$Q$2048,16,FALSE)</f>
        <v>0</v>
      </c>
      <c r="V3122" s="1214" t="e">
        <f>VLOOKUP($D3122,'NI-Soc'!$B$1:$Q$2048,17,FALSE)</f>
        <v>#REF!</v>
      </c>
      <c r="W3122" s="1214" t="e">
        <f>VLOOKUP($D3122,'NI-Soc'!$B$1:$Q$2048,18,FALSE)</f>
        <v>#REF!</v>
      </c>
      <c r="X3122" s="1214" t="e">
        <f>VLOOKUP($D3122,'NI-Soc'!$B$1:$Q$2048,19,FALSE)</f>
        <v>#REF!</v>
      </c>
    </row>
    <row r="3123" spans="1:24" hidden="1">
      <c r="A3123" s="508"/>
      <c r="B3123" s="508"/>
      <c r="C3123" s="508"/>
      <c r="D3123" s="1214" t="s">
        <v>1666</v>
      </c>
      <c r="E3123" s="1215" t="s">
        <v>3067</v>
      </c>
      <c r="F3123" s="1202"/>
      <c r="G3123" s="1202"/>
      <c r="H3123" s="1202"/>
      <c r="I3123" s="1202" t="s">
        <v>53</v>
      </c>
      <c r="J3123" s="1202"/>
      <c r="K3123" s="1202"/>
      <c r="L3123" s="1202"/>
      <c r="M3123" s="1202" t="s">
        <v>1633</v>
      </c>
      <c r="N3123" s="1203" t="s">
        <v>1667</v>
      </c>
      <c r="O3123" s="1203"/>
      <c r="P3123" s="1203"/>
      <c r="Q3123" s="1203"/>
      <c r="R3123" s="1203"/>
      <c r="S3123" s="1214">
        <f>VLOOKUP($D3123,'NI-Soc'!$B$1:$Q$2048,12,FALSE)</f>
        <v>0</v>
      </c>
      <c r="T3123" s="1214">
        <f>VLOOKUP($D3123,'NI-Soc'!$B$1:$Q$2048,13,FALSE)</f>
        <v>0</v>
      </c>
      <c r="U3123" s="1214">
        <f>VLOOKUP($D3123,'NI-Soc'!$B$1:$Q$2048,16,FALSE)</f>
        <v>0</v>
      </c>
      <c r="V3123" s="1214" t="e">
        <f>VLOOKUP($D3123,'NI-Soc'!$B$1:$Q$2048,17,FALSE)</f>
        <v>#REF!</v>
      </c>
      <c r="W3123" s="1214" t="e">
        <f>VLOOKUP($D3123,'NI-Soc'!$B$1:$Q$2048,18,FALSE)</f>
        <v>#REF!</v>
      </c>
      <c r="X3123" s="1214" t="e">
        <f>VLOOKUP($D3123,'NI-Soc'!$B$1:$Q$2048,19,FALSE)</f>
        <v>#REF!</v>
      </c>
    </row>
    <row r="3124" spans="1:24" hidden="1">
      <c r="A3124" s="508"/>
      <c r="B3124" s="508"/>
      <c r="C3124" s="508"/>
      <c r="D3124" s="1214" t="s">
        <v>1668</v>
      </c>
      <c r="E3124" s="1215" t="s">
        <v>3067</v>
      </c>
      <c r="F3124" s="1202"/>
      <c r="G3124" s="1202"/>
      <c r="H3124" s="1204"/>
      <c r="I3124" s="1202" t="s">
        <v>53</v>
      </c>
      <c r="J3124" s="1202"/>
      <c r="K3124" s="1202"/>
      <c r="L3124" s="1202"/>
      <c r="M3124" s="1202" t="s">
        <v>1670</v>
      </c>
      <c r="N3124" s="1203" t="s">
        <v>1671</v>
      </c>
      <c r="O3124" s="1203"/>
      <c r="P3124" s="1203"/>
      <c r="Q3124" s="1203"/>
      <c r="R3124" s="1203"/>
      <c r="S3124" s="1214">
        <f>VLOOKUP($D3124,'NI-Soc'!$B$1:$Q$2048,12,FALSE)</f>
        <v>0</v>
      </c>
      <c r="T3124" s="1214">
        <f>VLOOKUP($D3124,'NI-Soc'!$B$1:$Q$2048,13,FALSE)</f>
        <v>0</v>
      </c>
      <c r="U3124" s="1214">
        <f>VLOOKUP($D3124,'NI-Soc'!$B$1:$Q$2048,16,FALSE)</f>
        <v>0</v>
      </c>
      <c r="V3124" s="1214" t="e">
        <f>VLOOKUP($D3124,'NI-Soc'!$B$1:$Q$2048,17,FALSE)</f>
        <v>#REF!</v>
      </c>
      <c r="W3124" s="1214" t="e">
        <f>VLOOKUP($D3124,'NI-Soc'!$B$1:$Q$2048,18,FALSE)</f>
        <v>#REF!</v>
      </c>
      <c r="X3124" s="1214" t="e">
        <f>VLOOKUP($D3124,'NI-Soc'!$B$1:$Q$2048,19,FALSE)</f>
        <v>#REF!</v>
      </c>
    </row>
    <row r="3125" spans="1:24">
      <c r="A3125" s="508"/>
      <c r="B3125" s="508"/>
      <c r="C3125" s="508"/>
      <c r="D3125" s="1214" t="s">
        <v>1674</v>
      </c>
      <c r="E3125" s="1215" t="s">
        <v>3067</v>
      </c>
      <c r="F3125" s="1202" t="s">
        <v>295</v>
      </c>
      <c r="G3125" s="1202"/>
      <c r="H3125" s="1202"/>
      <c r="I3125" s="1202" t="s">
        <v>531</v>
      </c>
      <c r="J3125" s="1202"/>
      <c r="K3125" s="1202"/>
      <c r="L3125" s="1202"/>
      <c r="M3125" s="1202" t="s">
        <v>1633</v>
      </c>
      <c r="N3125" s="1203" t="s">
        <v>1677</v>
      </c>
      <c r="O3125" s="1203"/>
      <c r="P3125" s="1203"/>
      <c r="Q3125" s="1203"/>
      <c r="R3125" s="1203"/>
      <c r="S3125" s="1214">
        <f>VLOOKUP($D3125,'NI-Soc'!$B$1:$Q$2048,12,FALSE)</f>
        <v>0</v>
      </c>
      <c r="T3125" s="1214">
        <f>VLOOKUP($D3125,'NI-Soc'!$B$1:$Q$2048,13,FALSE)</f>
        <v>0</v>
      </c>
      <c r="U3125" s="1214">
        <f>VLOOKUP($D3125,'NI-Soc'!$B$1:$Q$2048,16,FALSE)</f>
        <v>0</v>
      </c>
      <c r="V3125" s="1214" t="e">
        <f>VLOOKUP($D3125,'NI-Soc'!$B$1:$Q$2048,17,FALSE)</f>
        <v>#REF!</v>
      </c>
      <c r="W3125" s="1214" t="e">
        <f>VLOOKUP($D3125,'NI-Soc'!$B$1:$Q$2048,18,FALSE)</f>
        <v>#REF!</v>
      </c>
      <c r="X3125" s="1214" t="e">
        <f>VLOOKUP($D3125,'NI-Soc'!$B$1:$Q$2048,19,FALSE)</f>
        <v>#REF!</v>
      </c>
    </row>
    <row r="3126" spans="1:24">
      <c r="A3126" s="508"/>
      <c r="B3126" s="508"/>
      <c r="C3126" s="508"/>
      <c r="D3126" s="1268" t="s">
        <v>1678</v>
      </c>
      <c r="E3126" s="1254" t="s">
        <v>3067</v>
      </c>
      <c r="F3126" s="1202" t="s">
        <v>295</v>
      </c>
      <c r="G3126" s="1202"/>
      <c r="H3126" s="1202"/>
      <c r="I3126" s="1202" t="s">
        <v>531</v>
      </c>
      <c r="J3126" s="1202"/>
      <c r="K3126" s="1202"/>
      <c r="L3126" s="1202"/>
      <c r="M3126" s="1202" t="s">
        <v>1633</v>
      </c>
      <c r="N3126" s="1203" t="s">
        <v>1679</v>
      </c>
      <c r="O3126" s="1203"/>
      <c r="P3126" s="1203"/>
      <c r="Q3126" s="1203"/>
      <c r="R3126" s="1203"/>
      <c r="S3126" s="1214">
        <f>VLOOKUP($D3126,'NI-Soc'!$B$1:$Q$2048,12,FALSE)</f>
        <v>0</v>
      </c>
      <c r="T3126" s="1214">
        <f>VLOOKUP($D3126,'NI-Soc'!$B$1:$Q$2048,13,FALSE)</f>
        <v>0</v>
      </c>
      <c r="U3126" s="1214">
        <f>VLOOKUP($D3126,'NI-Soc'!$B$1:$Q$2048,16,FALSE)</f>
        <v>0</v>
      </c>
      <c r="V3126" s="1214"/>
      <c r="W3126" s="1214"/>
      <c r="X3126" s="1214"/>
    </row>
    <row r="3127" spans="1:24">
      <c r="A3127" s="508"/>
      <c r="B3127" s="508"/>
      <c r="C3127" s="508"/>
      <c r="D3127" s="1268" t="s">
        <v>1680</v>
      </c>
      <c r="E3127" s="1254" t="s">
        <v>3067</v>
      </c>
      <c r="F3127" s="1202" t="s">
        <v>295</v>
      </c>
      <c r="G3127" s="1202"/>
      <c r="H3127" s="1202"/>
      <c r="I3127" s="1202" t="s">
        <v>531</v>
      </c>
      <c r="J3127" s="1202"/>
      <c r="K3127" s="1202"/>
      <c r="L3127" s="1202"/>
      <c r="M3127" s="1202" t="s">
        <v>1633</v>
      </c>
      <c r="N3127" s="1203" t="s">
        <v>1681</v>
      </c>
      <c r="O3127" s="1203"/>
      <c r="P3127" s="1203"/>
      <c r="Q3127" s="1203"/>
      <c r="R3127" s="1203"/>
      <c r="S3127" s="1214">
        <f>VLOOKUP($D3127,'NI-Soc'!$B$1:$Q$2048,12,FALSE)</f>
        <v>0</v>
      </c>
      <c r="T3127" s="1214">
        <f>VLOOKUP($D3127,'NI-Soc'!$B$1:$Q$2048,13,FALSE)</f>
        <v>0</v>
      </c>
      <c r="U3127" s="1214">
        <f>VLOOKUP($D3127,'NI-Soc'!$B$1:$Q$2048,16,FALSE)</f>
        <v>0</v>
      </c>
      <c r="V3127" s="1214"/>
      <c r="W3127" s="1214"/>
      <c r="X3127" s="1214"/>
    </row>
    <row r="3128" spans="1:24">
      <c r="A3128" s="508"/>
      <c r="B3128" s="508"/>
      <c r="C3128" s="508"/>
      <c r="D3128" s="1268" t="s">
        <v>1682</v>
      </c>
      <c r="E3128" s="1254" t="s">
        <v>3067</v>
      </c>
      <c r="F3128" s="1202" t="s">
        <v>295</v>
      </c>
      <c r="G3128" s="1202"/>
      <c r="H3128" s="1202"/>
      <c r="I3128" s="1202" t="s">
        <v>531</v>
      </c>
      <c r="J3128" s="1202"/>
      <c r="K3128" s="1202"/>
      <c r="L3128" s="1202"/>
      <c r="M3128" s="1202" t="s">
        <v>1633</v>
      </c>
      <c r="N3128" s="1203" t="s">
        <v>1683</v>
      </c>
      <c r="O3128" s="1203"/>
      <c r="P3128" s="1203"/>
      <c r="Q3128" s="1203"/>
      <c r="R3128" s="1203"/>
      <c r="S3128" s="1214">
        <f>VLOOKUP($D3128,'NI-Soc'!$B$1:$Q$2048,12,FALSE)</f>
        <v>0</v>
      </c>
      <c r="T3128" s="1214">
        <f>VLOOKUP($D3128,'NI-Soc'!$B$1:$Q$2048,13,FALSE)</f>
        <v>0</v>
      </c>
      <c r="U3128" s="1214">
        <f>VLOOKUP($D3128,'NI-Soc'!$B$1:$Q$2048,16,FALSE)</f>
        <v>0</v>
      </c>
      <c r="V3128" s="1214"/>
      <c r="W3128" s="1214"/>
      <c r="X3128" s="1214"/>
    </row>
    <row r="3129" spans="1:24" hidden="1">
      <c r="A3129" s="508"/>
      <c r="B3129" s="508"/>
      <c r="C3129" s="508"/>
      <c r="D3129" s="1214" t="s">
        <v>1684</v>
      </c>
      <c r="E3129" s="1215" t="s">
        <v>3067</v>
      </c>
      <c r="F3129" s="1202"/>
      <c r="G3129" s="1202"/>
      <c r="H3129" s="1202"/>
      <c r="I3129" s="1202" t="s">
        <v>531</v>
      </c>
      <c r="J3129" s="1202"/>
      <c r="K3129" s="1202"/>
      <c r="L3129" s="1202"/>
      <c r="M3129" s="1202" t="s">
        <v>1633</v>
      </c>
      <c r="N3129" s="1203" t="s">
        <v>1685</v>
      </c>
      <c r="O3129" s="1203"/>
      <c r="P3129" s="1203"/>
      <c r="Q3129" s="1203"/>
      <c r="R3129" s="1203"/>
      <c r="S3129" s="1214">
        <f>VLOOKUP($D3129,'NI-Soc'!$B$1:$Q$2048,12,FALSE)</f>
        <v>0</v>
      </c>
      <c r="T3129" s="1214">
        <f>VLOOKUP($D3129,'NI-Soc'!$B$1:$Q$2048,13,FALSE)</f>
        <v>0</v>
      </c>
      <c r="U3129" s="1214">
        <f>VLOOKUP($D3129,'NI-Soc'!$B$1:$Q$2048,16,FALSE)</f>
        <v>0</v>
      </c>
      <c r="V3129" s="1214" t="e">
        <f>VLOOKUP($D3129,'NI-Soc'!$B$1:$Q$2048,17,FALSE)</f>
        <v>#REF!</v>
      </c>
      <c r="W3129" s="1214" t="e">
        <f>VLOOKUP($D3129,'NI-Soc'!$B$1:$Q$2048,18,FALSE)</f>
        <v>#REF!</v>
      </c>
      <c r="X3129" s="1214" t="e">
        <f>VLOOKUP($D3129,'NI-Soc'!$B$1:$Q$2048,19,FALSE)</f>
        <v>#REF!</v>
      </c>
    </row>
    <row r="3130" spans="1:24" hidden="1">
      <c r="A3130" s="508"/>
      <c r="B3130" s="508"/>
      <c r="C3130" s="508"/>
      <c r="D3130" s="1214" t="s">
        <v>1686</v>
      </c>
      <c r="E3130" s="1215" t="s">
        <v>3067</v>
      </c>
      <c r="F3130" s="1202"/>
      <c r="G3130" s="1202"/>
      <c r="H3130" s="1202"/>
      <c r="I3130" s="1202" t="s">
        <v>71</v>
      </c>
      <c r="J3130" s="1202"/>
      <c r="K3130" s="1202"/>
      <c r="L3130" s="1202"/>
      <c r="M3130" s="1202"/>
      <c r="N3130" s="1203" t="s">
        <v>1687</v>
      </c>
      <c r="O3130" s="1203"/>
      <c r="P3130" s="1203"/>
      <c r="Q3130" s="1203"/>
      <c r="R3130" s="1203"/>
      <c r="S3130" s="1214">
        <f>VLOOKUP($D3130,'NI-Soc'!$B$1:$Q$2048,12,FALSE)</f>
        <v>0</v>
      </c>
      <c r="T3130" s="1214">
        <f>VLOOKUP($D3130,'NI-Soc'!$B$1:$Q$2048,13,FALSE)</f>
        <v>4</v>
      </c>
      <c r="U3130" s="1214">
        <f>VLOOKUP($D3130,'NI-Soc'!$B$1:$Q$2048,16,FALSE)</f>
        <v>0</v>
      </c>
      <c r="V3130" s="1214" t="e">
        <f>VLOOKUP($D3130,'NI-Soc'!$B$1:$Q$2048,17,FALSE)</f>
        <v>#REF!</v>
      </c>
      <c r="W3130" s="1214" t="e">
        <f>VLOOKUP($D3130,'NI-Soc'!$B$1:$Q$2048,18,FALSE)</f>
        <v>#REF!</v>
      </c>
      <c r="X3130" s="1214" t="e">
        <f>VLOOKUP($D3130,'NI-Soc'!$B$1:$Q$2048,19,FALSE)</f>
        <v>#REF!</v>
      </c>
    </row>
    <row r="3131" spans="1:24" hidden="1">
      <c r="A3131" s="508"/>
      <c r="B3131" s="508"/>
      <c r="C3131" s="508"/>
      <c r="D3131" s="1214" t="s">
        <v>1688</v>
      </c>
      <c r="E3131" s="1215" t="s">
        <v>3067</v>
      </c>
      <c r="F3131" s="1202"/>
      <c r="G3131" s="1202"/>
      <c r="H3131" s="1202"/>
      <c r="I3131" s="1202" t="s">
        <v>71</v>
      </c>
      <c r="J3131" s="1202"/>
      <c r="K3131" s="1202"/>
      <c r="L3131" s="1202"/>
      <c r="M3131" s="1202"/>
      <c r="N3131" s="1203" t="s">
        <v>1689</v>
      </c>
      <c r="O3131" s="1203"/>
      <c r="P3131" s="1203"/>
      <c r="Q3131" s="1203"/>
      <c r="R3131" s="1203"/>
      <c r="S3131" s="1214">
        <f>VLOOKUP($D3131,'NI-Soc'!$B$1:$Q$2048,12,FALSE)</f>
        <v>0</v>
      </c>
      <c r="T3131" s="1214">
        <f>VLOOKUP($D3131,'NI-Soc'!$B$1:$Q$2048,13,FALSE)</f>
        <v>0</v>
      </c>
      <c r="U3131" s="1214">
        <f>VLOOKUP($D3131,'NI-Soc'!$B$1:$Q$2048,16,FALSE)</f>
        <v>0</v>
      </c>
      <c r="V3131" s="1214" t="e">
        <f>VLOOKUP($D3131,'NI-Soc'!$B$1:$Q$2048,17,FALSE)</f>
        <v>#REF!</v>
      </c>
      <c r="W3131" s="1214" t="e">
        <f>VLOOKUP($D3131,'NI-Soc'!$B$1:$Q$2048,18,FALSE)</f>
        <v>#REF!</v>
      </c>
      <c r="X3131" s="1214" t="e">
        <f>VLOOKUP($D3131,'NI-Soc'!$B$1:$Q$2048,19,FALSE)</f>
        <v>#REF!</v>
      </c>
    </row>
    <row r="3132" spans="1:24" hidden="1">
      <c r="A3132" s="508"/>
      <c r="B3132" s="508"/>
      <c r="C3132" s="508"/>
      <c r="D3132" s="1214" t="s">
        <v>1690</v>
      </c>
      <c r="E3132" s="1215" t="s">
        <v>3067</v>
      </c>
      <c r="F3132" s="1202"/>
      <c r="G3132" s="1202"/>
      <c r="H3132" s="1202"/>
      <c r="I3132" s="1202" t="s">
        <v>53</v>
      </c>
      <c r="J3132" s="1202"/>
      <c r="K3132" s="1202"/>
      <c r="L3132" s="1202"/>
      <c r="M3132" s="1202" t="s">
        <v>1692</v>
      </c>
      <c r="N3132" s="1203" t="s">
        <v>1693</v>
      </c>
      <c r="O3132" s="1203"/>
      <c r="P3132" s="1203"/>
      <c r="Q3132" s="1203"/>
      <c r="R3132" s="1203"/>
      <c r="S3132" s="1214">
        <f>VLOOKUP($D3132,'NI-Soc'!$B$1:$Q$2048,12,FALSE)</f>
        <v>0</v>
      </c>
      <c r="T3132" s="1214">
        <f>VLOOKUP($D3132,'NI-Soc'!$B$1:$Q$2048,13,FALSE)</f>
        <v>0</v>
      </c>
      <c r="U3132" s="1214">
        <f>VLOOKUP($D3132,'NI-Soc'!$B$1:$Q$2048,16,FALSE)</f>
        <v>0</v>
      </c>
      <c r="V3132" s="1214" t="e">
        <f>VLOOKUP($D3132,'NI-Soc'!$B$1:$Q$2048,17,FALSE)</f>
        <v>#REF!</v>
      </c>
      <c r="W3132" s="1214" t="e">
        <f>VLOOKUP($D3132,'NI-Soc'!$B$1:$Q$2048,18,FALSE)</f>
        <v>#REF!</v>
      </c>
      <c r="X3132" s="1214" t="e">
        <f>VLOOKUP($D3132,'NI-Soc'!$B$1:$Q$2048,19,FALSE)</f>
        <v>#REF!</v>
      </c>
    </row>
    <row r="3133" spans="1:24" hidden="1">
      <c r="A3133" s="508"/>
      <c r="B3133" s="508"/>
      <c r="C3133" s="508"/>
      <c r="D3133" s="1214" t="s">
        <v>1696</v>
      </c>
      <c r="E3133" s="1215" t="s">
        <v>3067</v>
      </c>
      <c r="F3133" s="1202"/>
      <c r="G3133" s="1202"/>
      <c r="H3133" s="1202"/>
      <c r="I3133" s="1202" t="s">
        <v>53</v>
      </c>
      <c r="J3133" s="1202"/>
      <c r="K3133" s="1202"/>
      <c r="L3133" s="1202"/>
      <c r="M3133" s="1202" t="s">
        <v>1692</v>
      </c>
      <c r="N3133" s="1203" t="s">
        <v>1698</v>
      </c>
      <c r="O3133" s="1203"/>
      <c r="P3133" s="1203"/>
      <c r="Q3133" s="1203"/>
      <c r="R3133" s="1203"/>
      <c r="S3133" s="1214">
        <f>VLOOKUP($D3133,'NI-Soc'!$B$1:$Q$2048,12,FALSE)</f>
        <v>0</v>
      </c>
      <c r="T3133" s="1214">
        <f>VLOOKUP($D3133,'NI-Soc'!$B$1:$Q$2048,13,FALSE)</f>
        <v>0</v>
      </c>
      <c r="U3133" s="1214">
        <f>VLOOKUP($D3133,'NI-Soc'!$B$1:$Q$2048,16,FALSE)</f>
        <v>0</v>
      </c>
      <c r="V3133" s="1214" t="e">
        <f>VLOOKUP($D3133,'NI-Soc'!$B$1:$Q$2048,17,FALSE)</f>
        <v>#REF!</v>
      </c>
      <c r="W3133" s="1214" t="e">
        <f>VLOOKUP($D3133,'NI-Soc'!$B$1:$Q$2048,18,FALSE)</f>
        <v>#REF!</v>
      </c>
      <c r="X3133" s="1214" t="e">
        <f>VLOOKUP($D3133,'NI-Soc'!$B$1:$Q$2048,19,FALSE)</f>
        <v>#REF!</v>
      </c>
    </row>
    <row r="3134" spans="1:24" hidden="1">
      <c r="A3134" s="508"/>
      <c r="B3134" s="508"/>
      <c r="C3134" s="508"/>
      <c r="D3134" s="1214" t="s">
        <v>1701</v>
      </c>
      <c r="E3134" s="1215" t="s">
        <v>3067</v>
      </c>
      <c r="F3134" s="1202"/>
      <c r="G3134" s="1202"/>
      <c r="H3134" s="1202"/>
      <c r="I3134" s="1202" t="s">
        <v>53</v>
      </c>
      <c r="J3134" s="1202"/>
      <c r="K3134" s="1202"/>
      <c r="L3134" s="1202"/>
      <c r="M3134" s="1202" t="s">
        <v>1692</v>
      </c>
      <c r="N3134" s="1203" t="s">
        <v>1703</v>
      </c>
      <c r="O3134" s="1203"/>
      <c r="P3134" s="1203"/>
      <c r="Q3134" s="1203"/>
      <c r="R3134" s="1203"/>
      <c r="S3134" s="1214">
        <f>VLOOKUP($D3134,'NI-Soc'!$B$1:$Q$2048,12,FALSE)</f>
        <v>0</v>
      </c>
      <c r="T3134" s="1214">
        <f>VLOOKUP($D3134,'NI-Soc'!$B$1:$Q$2048,13,FALSE)</f>
        <v>0</v>
      </c>
      <c r="U3134" s="1214">
        <f>VLOOKUP($D3134,'NI-Soc'!$B$1:$Q$2048,16,FALSE)</f>
        <v>0</v>
      </c>
      <c r="V3134" s="1214" t="e">
        <f>VLOOKUP($D3134,'NI-Soc'!$B$1:$Q$2048,17,FALSE)</f>
        <v>#REF!</v>
      </c>
      <c r="W3134" s="1214" t="e">
        <f>VLOOKUP($D3134,'NI-Soc'!$B$1:$Q$2048,18,FALSE)</f>
        <v>#REF!</v>
      </c>
      <c r="X3134" s="1214" t="e">
        <f>VLOOKUP($D3134,'NI-Soc'!$B$1:$Q$2048,19,FALSE)</f>
        <v>#REF!</v>
      </c>
    </row>
    <row r="3135" spans="1:24" hidden="1">
      <c r="A3135" s="508"/>
      <c r="B3135" s="508"/>
      <c r="C3135" s="508"/>
      <c r="D3135" s="1214" t="s">
        <v>1706</v>
      </c>
      <c r="E3135" s="1215" t="s">
        <v>3067</v>
      </c>
      <c r="F3135" s="1202"/>
      <c r="G3135" s="1202"/>
      <c r="H3135" s="1202"/>
      <c r="I3135" s="1202" t="s">
        <v>53</v>
      </c>
      <c r="J3135" s="1202"/>
      <c r="K3135" s="1202"/>
      <c r="L3135" s="1202"/>
      <c r="M3135" s="1202" t="s">
        <v>1692</v>
      </c>
      <c r="N3135" s="1203" t="s">
        <v>1708</v>
      </c>
      <c r="O3135" s="1203"/>
      <c r="P3135" s="1203"/>
      <c r="Q3135" s="1203"/>
      <c r="R3135" s="1203"/>
      <c r="S3135" s="1214">
        <f>VLOOKUP($D3135,'NI-Soc'!$B$1:$Q$2048,12,FALSE)</f>
        <v>0</v>
      </c>
      <c r="T3135" s="1214">
        <f>VLOOKUP($D3135,'NI-Soc'!$B$1:$Q$2048,13,FALSE)</f>
        <v>0</v>
      </c>
      <c r="U3135" s="1214">
        <f>VLOOKUP($D3135,'NI-Soc'!$B$1:$Q$2048,16,FALSE)</f>
        <v>0</v>
      </c>
      <c r="V3135" s="1214" t="e">
        <f>VLOOKUP($D3135,'NI-Soc'!$B$1:$Q$2048,17,FALSE)</f>
        <v>#REF!</v>
      </c>
      <c r="W3135" s="1214" t="e">
        <f>VLOOKUP($D3135,'NI-Soc'!$B$1:$Q$2048,18,FALSE)</f>
        <v>#REF!</v>
      </c>
      <c r="X3135" s="1214" t="e">
        <f>VLOOKUP($D3135,'NI-Soc'!$B$1:$Q$2048,19,FALSE)</f>
        <v>#REF!</v>
      </c>
    </row>
    <row r="3136" spans="1:24" hidden="1">
      <c r="A3136" s="508"/>
      <c r="B3136" s="508"/>
      <c r="C3136" s="508"/>
      <c r="D3136" s="1214" t="s">
        <v>1711</v>
      </c>
      <c r="E3136" s="1215" t="s">
        <v>3067</v>
      </c>
      <c r="F3136" s="1202"/>
      <c r="G3136" s="1202"/>
      <c r="H3136" s="1202"/>
      <c r="I3136" s="1202" t="s">
        <v>53</v>
      </c>
      <c r="J3136" s="1202"/>
      <c r="K3136" s="1202"/>
      <c r="L3136" s="1202"/>
      <c r="M3136" s="1202" t="s">
        <v>1692</v>
      </c>
      <c r="N3136" s="1203" t="s">
        <v>1713</v>
      </c>
      <c r="O3136" s="1203"/>
      <c r="P3136" s="1203"/>
      <c r="Q3136" s="1203"/>
      <c r="R3136" s="1203"/>
      <c r="S3136" s="1214">
        <f>VLOOKUP($D3136,'NI-Soc'!$B$1:$Q$2048,12,FALSE)</f>
        <v>0</v>
      </c>
      <c r="T3136" s="1214">
        <f>VLOOKUP($D3136,'NI-Soc'!$B$1:$Q$2048,13,FALSE)</f>
        <v>0</v>
      </c>
      <c r="U3136" s="1214">
        <f>VLOOKUP($D3136,'NI-Soc'!$B$1:$Q$2048,16,FALSE)</f>
        <v>0</v>
      </c>
      <c r="V3136" s="1214" t="e">
        <f>VLOOKUP($D3136,'NI-Soc'!$B$1:$Q$2048,17,FALSE)</f>
        <v>#REF!</v>
      </c>
      <c r="W3136" s="1214" t="e">
        <f>VLOOKUP($D3136,'NI-Soc'!$B$1:$Q$2048,18,FALSE)</f>
        <v>#REF!</v>
      </c>
      <c r="X3136" s="1214" t="e">
        <f>VLOOKUP($D3136,'NI-Soc'!$B$1:$Q$2048,19,FALSE)</f>
        <v>#REF!</v>
      </c>
    </row>
    <row r="3137" spans="1:24" ht="27" hidden="1">
      <c r="A3137" s="508"/>
      <c r="B3137" s="508"/>
      <c r="C3137" s="508"/>
      <c r="D3137" s="1214" t="s">
        <v>1716</v>
      </c>
      <c r="E3137" s="1215" t="s">
        <v>3067</v>
      </c>
      <c r="F3137" s="1202"/>
      <c r="G3137" s="1202"/>
      <c r="H3137" s="1202"/>
      <c r="I3137" s="1202" t="s">
        <v>53</v>
      </c>
      <c r="J3137" s="1202"/>
      <c r="K3137" s="1202"/>
      <c r="L3137" s="1202"/>
      <c r="M3137" s="1202" t="s">
        <v>1692</v>
      </c>
      <c r="N3137" s="1203" t="s">
        <v>1718</v>
      </c>
      <c r="O3137" s="1203"/>
      <c r="P3137" s="1203"/>
      <c r="Q3137" s="1203"/>
      <c r="R3137" s="1203"/>
      <c r="S3137" s="1214">
        <f>VLOOKUP($D3137,'NI-Soc'!$B$1:$Q$2048,12,FALSE)</f>
        <v>0</v>
      </c>
      <c r="T3137" s="1214">
        <f>VLOOKUP($D3137,'NI-Soc'!$B$1:$Q$2048,13,FALSE)</f>
        <v>0</v>
      </c>
      <c r="U3137" s="1214">
        <f>VLOOKUP($D3137,'NI-Soc'!$B$1:$Q$2048,16,FALSE)</f>
        <v>0</v>
      </c>
      <c r="V3137" s="1214" t="e">
        <f>VLOOKUP($D3137,'NI-Soc'!$B$1:$Q$2048,17,FALSE)</f>
        <v>#REF!</v>
      </c>
      <c r="W3137" s="1214" t="e">
        <f>VLOOKUP($D3137,'NI-Soc'!$B$1:$Q$2048,18,FALSE)</f>
        <v>#REF!</v>
      </c>
      <c r="X3137" s="1214" t="e">
        <f>VLOOKUP($D3137,'NI-Soc'!$B$1:$Q$2048,19,FALSE)</f>
        <v>#REF!</v>
      </c>
    </row>
    <row r="3138" spans="1:24" hidden="1">
      <c r="A3138" s="508"/>
      <c r="B3138" s="508"/>
      <c r="C3138" s="508"/>
      <c r="D3138" s="1214" t="s">
        <v>1719</v>
      </c>
      <c r="E3138" s="1215" t="s">
        <v>3067</v>
      </c>
      <c r="F3138" s="1202"/>
      <c r="G3138" s="1202"/>
      <c r="H3138" s="1202"/>
      <c r="I3138" s="1202" t="s">
        <v>53</v>
      </c>
      <c r="J3138" s="1202"/>
      <c r="K3138" s="1202"/>
      <c r="L3138" s="1202"/>
      <c r="M3138" s="1202" t="s">
        <v>1692</v>
      </c>
      <c r="N3138" s="1203" t="s">
        <v>1721</v>
      </c>
      <c r="O3138" s="1203"/>
      <c r="P3138" s="1203"/>
      <c r="Q3138" s="1203"/>
      <c r="R3138" s="1203"/>
      <c r="S3138" s="1214">
        <f>VLOOKUP($D3138,'NI-Soc'!$B$1:$Q$2048,12,FALSE)</f>
        <v>0</v>
      </c>
      <c r="T3138" s="1214">
        <f>VLOOKUP($D3138,'NI-Soc'!$B$1:$Q$2048,13,FALSE)</f>
        <v>0</v>
      </c>
      <c r="U3138" s="1214">
        <f>VLOOKUP($D3138,'NI-Soc'!$B$1:$Q$2048,16,FALSE)</f>
        <v>0</v>
      </c>
      <c r="V3138" s="1214" t="e">
        <f>VLOOKUP($D3138,'NI-Soc'!$B$1:$Q$2048,17,FALSE)</f>
        <v>#REF!</v>
      </c>
      <c r="W3138" s="1214" t="e">
        <f>VLOOKUP($D3138,'NI-Soc'!$B$1:$Q$2048,18,FALSE)</f>
        <v>#REF!</v>
      </c>
      <c r="X3138" s="1214" t="e">
        <f>VLOOKUP($D3138,'NI-Soc'!$B$1:$Q$2048,19,FALSE)</f>
        <v>#REF!</v>
      </c>
    </row>
    <row r="3139" spans="1:24" hidden="1">
      <c r="A3139" s="508"/>
      <c r="B3139" s="508"/>
      <c r="C3139" s="508"/>
      <c r="D3139" s="1214" t="s">
        <v>1724</v>
      </c>
      <c r="E3139" s="1215" t="s">
        <v>3067</v>
      </c>
      <c r="F3139" s="1202"/>
      <c r="G3139" s="1202"/>
      <c r="H3139" s="1202"/>
      <c r="I3139" s="1202" t="s">
        <v>53</v>
      </c>
      <c r="J3139" s="1202"/>
      <c r="K3139" s="1202"/>
      <c r="L3139" s="1202"/>
      <c r="M3139" s="1202" t="s">
        <v>1692</v>
      </c>
      <c r="N3139" s="1203" t="s">
        <v>1726</v>
      </c>
      <c r="O3139" s="1203"/>
      <c r="P3139" s="1203"/>
      <c r="Q3139" s="1203"/>
      <c r="R3139" s="1203"/>
      <c r="S3139" s="1214">
        <f>VLOOKUP($D3139,'NI-Soc'!$B$1:$Q$2048,12,FALSE)</f>
        <v>0</v>
      </c>
      <c r="T3139" s="1214">
        <f>VLOOKUP($D3139,'NI-Soc'!$B$1:$Q$2048,13,FALSE)</f>
        <v>0</v>
      </c>
      <c r="U3139" s="1214">
        <f>VLOOKUP($D3139,'NI-Soc'!$B$1:$Q$2048,16,FALSE)</f>
        <v>0</v>
      </c>
      <c r="V3139" s="1214" t="e">
        <f>VLOOKUP($D3139,'NI-Soc'!$B$1:$Q$2048,17,FALSE)</f>
        <v>#REF!</v>
      </c>
      <c r="W3139" s="1214" t="e">
        <f>VLOOKUP($D3139,'NI-Soc'!$B$1:$Q$2048,18,FALSE)</f>
        <v>#REF!</v>
      </c>
      <c r="X3139" s="1214" t="e">
        <f>VLOOKUP($D3139,'NI-Soc'!$B$1:$Q$2048,19,FALSE)</f>
        <v>#REF!</v>
      </c>
    </row>
    <row r="3140" spans="1:24" hidden="1">
      <c r="A3140" s="508"/>
      <c r="B3140" s="508"/>
      <c r="C3140" s="508"/>
      <c r="D3140" s="1214" t="s">
        <v>1729</v>
      </c>
      <c r="E3140" s="1215" t="s">
        <v>3067</v>
      </c>
      <c r="F3140" s="1202"/>
      <c r="G3140" s="1202"/>
      <c r="H3140" s="1202"/>
      <c r="I3140" s="1202" t="s">
        <v>53</v>
      </c>
      <c r="J3140" s="1202"/>
      <c r="K3140" s="1202"/>
      <c r="L3140" s="1202"/>
      <c r="M3140" s="1202" t="s">
        <v>1692</v>
      </c>
      <c r="N3140" s="1203" t="s">
        <v>1731</v>
      </c>
      <c r="O3140" s="1203"/>
      <c r="P3140" s="1203"/>
      <c r="Q3140" s="1203"/>
      <c r="R3140" s="1203"/>
      <c r="S3140" s="1214">
        <f>VLOOKUP($D3140,'NI-Soc'!$B$1:$Q$2048,12,FALSE)</f>
        <v>0</v>
      </c>
      <c r="T3140" s="1214">
        <f>VLOOKUP($D3140,'NI-Soc'!$B$1:$Q$2048,13,FALSE)</f>
        <v>0</v>
      </c>
      <c r="U3140" s="1214">
        <f>VLOOKUP($D3140,'NI-Soc'!$B$1:$Q$2048,16,FALSE)</f>
        <v>0</v>
      </c>
      <c r="V3140" s="1214" t="e">
        <f>VLOOKUP($D3140,'NI-Soc'!$B$1:$Q$2048,17,FALSE)</f>
        <v>#REF!</v>
      </c>
      <c r="W3140" s="1214" t="e">
        <f>VLOOKUP($D3140,'NI-Soc'!$B$1:$Q$2048,18,FALSE)</f>
        <v>#REF!</v>
      </c>
      <c r="X3140" s="1214" t="e">
        <f>VLOOKUP($D3140,'NI-Soc'!$B$1:$Q$2048,19,FALSE)</f>
        <v>#REF!</v>
      </c>
    </row>
    <row r="3141" spans="1:24" hidden="1">
      <c r="A3141" s="508"/>
      <c r="B3141" s="508"/>
      <c r="C3141" s="508"/>
      <c r="D3141" s="1214" t="s">
        <v>1734</v>
      </c>
      <c r="E3141" s="1215" t="s">
        <v>3067</v>
      </c>
      <c r="F3141" s="1202"/>
      <c r="G3141" s="1202"/>
      <c r="H3141" s="1202"/>
      <c r="I3141" s="1202" t="s">
        <v>53</v>
      </c>
      <c r="J3141" s="1202"/>
      <c r="K3141" s="1202"/>
      <c r="L3141" s="1202"/>
      <c r="M3141" s="1202" t="s">
        <v>1692</v>
      </c>
      <c r="N3141" s="1203" t="s">
        <v>1736</v>
      </c>
      <c r="O3141" s="1203"/>
      <c r="P3141" s="1203"/>
      <c r="Q3141" s="1203"/>
      <c r="R3141" s="1203"/>
      <c r="S3141" s="1214">
        <f>VLOOKUP($D3141,'NI-Soc'!$B$1:$Q$2048,12,FALSE)</f>
        <v>0</v>
      </c>
      <c r="T3141" s="1214">
        <f>VLOOKUP($D3141,'NI-Soc'!$B$1:$Q$2048,13,FALSE)</f>
        <v>0</v>
      </c>
      <c r="U3141" s="1214">
        <f>VLOOKUP($D3141,'NI-Soc'!$B$1:$Q$2048,16,FALSE)</f>
        <v>0</v>
      </c>
      <c r="V3141" s="1214" t="e">
        <f>VLOOKUP($D3141,'NI-Soc'!$B$1:$Q$2048,17,FALSE)</f>
        <v>#REF!</v>
      </c>
      <c r="W3141" s="1214" t="e">
        <f>VLOOKUP($D3141,'NI-Soc'!$B$1:$Q$2048,18,FALSE)</f>
        <v>#REF!</v>
      </c>
      <c r="X3141" s="1214" t="e">
        <f>VLOOKUP($D3141,'NI-Soc'!$B$1:$Q$2048,19,FALSE)</f>
        <v>#REF!</v>
      </c>
    </row>
    <row r="3142" spans="1:24" hidden="1">
      <c r="A3142" s="508"/>
      <c r="B3142" s="508"/>
      <c r="C3142" s="508"/>
      <c r="D3142" s="1214" t="s">
        <v>1739</v>
      </c>
      <c r="E3142" s="1215" t="s">
        <v>3067</v>
      </c>
      <c r="F3142" s="1202"/>
      <c r="G3142" s="1202"/>
      <c r="H3142" s="1202"/>
      <c r="I3142" s="1202" t="s">
        <v>53</v>
      </c>
      <c r="J3142" s="1202"/>
      <c r="K3142" s="1202"/>
      <c r="L3142" s="1202"/>
      <c r="M3142" s="1202" t="s">
        <v>1692</v>
      </c>
      <c r="N3142" s="1203" t="s">
        <v>1740</v>
      </c>
      <c r="O3142" s="1203"/>
      <c r="P3142" s="1203"/>
      <c r="Q3142" s="1203"/>
      <c r="R3142" s="1203"/>
      <c r="S3142" s="1214">
        <f>VLOOKUP($D3142,'NI-Soc'!$B$1:$Q$2048,12,FALSE)</f>
        <v>0</v>
      </c>
      <c r="T3142" s="1214">
        <f>VLOOKUP($D3142,'NI-Soc'!$B$1:$Q$2048,13,FALSE)</f>
        <v>0</v>
      </c>
      <c r="U3142" s="1214">
        <f>VLOOKUP($D3142,'NI-Soc'!$B$1:$Q$2048,16,FALSE)</f>
        <v>0</v>
      </c>
      <c r="V3142" s="1214" t="e">
        <f>VLOOKUP($D3142,'NI-Soc'!$B$1:$Q$2048,17,FALSE)</f>
        <v>#REF!</v>
      </c>
      <c r="W3142" s="1214" t="e">
        <f>VLOOKUP($D3142,'NI-Soc'!$B$1:$Q$2048,18,FALSE)</f>
        <v>#REF!</v>
      </c>
      <c r="X3142" s="1214" t="e">
        <f>VLOOKUP($D3142,'NI-Soc'!$B$1:$Q$2048,19,FALSE)</f>
        <v>#REF!</v>
      </c>
    </row>
    <row r="3143" spans="1:24" hidden="1">
      <c r="A3143" s="508"/>
      <c r="B3143" s="508"/>
      <c r="C3143" s="508"/>
      <c r="D3143" s="1214" t="s">
        <v>1743</v>
      </c>
      <c r="E3143" s="1215" t="s">
        <v>3067</v>
      </c>
      <c r="F3143" s="1202"/>
      <c r="G3143" s="1202"/>
      <c r="H3143" s="1202"/>
      <c r="I3143" s="1202" t="s">
        <v>53</v>
      </c>
      <c r="J3143" s="1202"/>
      <c r="K3143" s="1202"/>
      <c r="L3143" s="1202"/>
      <c r="M3143" s="1202" t="s">
        <v>1692</v>
      </c>
      <c r="N3143" s="1203" t="s">
        <v>1744</v>
      </c>
      <c r="O3143" s="1203"/>
      <c r="P3143" s="1203"/>
      <c r="Q3143" s="1203"/>
      <c r="R3143" s="1203"/>
      <c r="S3143" s="1214">
        <f>VLOOKUP($D3143,'NI-Soc'!$B$1:$Q$2048,12,FALSE)</f>
        <v>0</v>
      </c>
      <c r="T3143" s="1214">
        <f>VLOOKUP($D3143,'NI-Soc'!$B$1:$Q$2048,13,FALSE)</f>
        <v>0</v>
      </c>
      <c r="U3143" s="1214">
        <f>VLOOKUP($D3143,'NI-Soc'!$B$1:$Q$2048,16,FALSE)</f>
        <v>0</v>
      </c>
      <c r="V3143" s="1214" t="e">
        <f>VLOOKUP($D3143,'NI-Soc'!$B$1:$Q$2048,17,FALSE)</f>
        <v>#REF!</v>
      </c>
      <c r="W3143" s="1214" t="e">
        <f>VLOOKUP($D3143,'NI-Soc'!$B$1:$Q$2048,18,FALSE)</f>
        <v>#REF!</v>
      </c>
      <c r="X3143" s="1214" t="e">
        <f>VLOOKUP($D3143,'NI-Soc'!$B$1:$Q$2048,19,FALSE)</f>
        <v>#REF!</v>
      </c>
    </row>
    <row r="3144" spans="1:24" hidden="1">
      <c r="A3144" s="508"/>
      <c r="B3144" s="508"/>
      <c r="C3144" s="508"/>
      <c r="D3144" s="1214" t="s">
        <v>1747</v>
      </c>
      <c r="E3144" s="1215" t="s">
        <v>3067</v>
      </c>
      <c r="F3144" s="1202"/>
      <c r="G3144" s="1202"/>
      <c r="H3144" s="1202"/>
      <c r="I3144" s="1202" t="s">
        <v>53</v>
      </c>
      <c r="J3144" s="1202"/>
      <c r="K3144" s="1202"/>
      <c r="L3144" s="1202"/>
      <c r="M3144" s="1202" t="s">
        <v>1692</v>
      </c>
      <c r="N3144" s="1203" t="s">
        <v>1749</v>
      </c>
      <c r="O3144" s="1203"/>
      <c r="P3144" s="1203"/>
      <c r="Q3144" s="1203"/>
      <c r="R3144" s="1203"/>
      <c r="S3144" s="1214">
        <f>VLOOKUP($D3144,'NI-Soc'!$B$1:$Q$2048,12,FALSE)</f>
        <v>0</v>
      </c>
      <c r="T3144" s="1214">
        <f>VLOOKUP($D3144,'NI-Soc'!$B$1:$Q$2048,13,FALSE)</f>
        <v>0</v>
      </c>
      <c r="U3144" s="1214">
        <f>VLOOKUP($D3144,'NI-Soc'!$B$1:$Q$2048,16,FALSE)</f>
        <v>0</v>
      </c>
      <c r="V3144" s="1214" t="e">
        <f>VLOOKUP($D3144,'NI-Soc'!$B$1:$Q$2048,17,FALSE)</f>
        <v>#REF!</v>
      </c>
      <c r="W3144" s="1214" t="e">
        <f>VLOOKUP($D3144,'NI-Soc'!$B$1:$Q$2048,18,FALSE)</f>
        <v>#REF!</v>
      </c>
      <c r="X3144" s="1214" t="e">
        <f>VLOOKUP($D3144,'NI-Soc'!$B$1:$Q$2048,19,FALSE)</f>
        <v>#REF!</v>
      </c>
    </row>
    <row r="3145" spans="1:24" hidden="1">
      <c r="A3145" s="508"/>
      <c r="B3145" s="508"/>
      <c r="C3145" s="508"/>
      <c r="D3145" s="1214" t="s">
        <v>1752</v>
      </c>
      <c r="E3145" s="1215" t="s">
        <v>3067</v>
      </c>
      <c r="F3145" s="1202"/>
      <c r="G3145" s="1202"/>
      <c r="H3145" s="1202"/>
      <c r="I3145" s="1202" t="s">
        <v>53</v>
      </c>
      <c r="J3145" s="1202"/>
      <c r="K3145" s="1202"/>
      <c r="L3145" s="1202"/>
      <c r="M3145" s="1202" t="s">
        <v>1692</v>
      </c>
      <c r="N3145" s="1203" t="s">
        <v>1754</v>
      </c>
      <c r="O3145" s="1203"/>
      <c r="P3145" s="1203"/>
      <c r="Q3145" s="1203"/>
      <c r="R3145" s="1203"/>
      <c r="S3145" s="1214">
        <f>VLOOKUP($D3145,'NI-Soc'!$B$1:$Q$2048,12,FALSE)</f>
        <v>0</v>
      </c>
      <c r="T3145" s="1214">
        <f>VLOOKUP($D3145,'NI-Soc'!$B$1:$Q$2048,13,FALSE)</f>
        <v>0</v>
      </c>
      <c r="U3145" s="1214">
        <f>VLOOKUP($D3145,'NI-Soc'!$B$1:$Q$2048,16,FALSE)</f>
        <v>0</v>
      </c>
      <c r="V3145" s="1214" t="e">
        <f>VLOOKUP($D3145,'NI-Soc'!$B$1:$Q$2048,17,FALSE)</f>
        <v>#REF!</v>
      </c>
      <c r="W3145" s="1214" t="e">
        <f>VLOOKUP($D3145,'NI-Soc'!$B$1:$Q$2048,18,FALSE)</f>
        <v>#REF!</v>
      </c>
      <c r="X3145" s="1214" t="e">
        <f>VLOOKUP($D3145,'NI-Soc'!$B$1:$Q$2048,19,FALSE)</f>
        <v>#REF!</v>
      </c>
    </row>
    <row r="3146" spans="1:24" ht="27" hidden="1">
      <c r="A3146" s="508"/>
      <c r="B3146" s="508"/>
      <c r="C3146" s="508"/>
      <c r="D3146" s="1214" t="s">
        <v>1755</v>
      </c>
      <c r="E3146" s="1215" t="s">
        <v>3067</v>
      </c>
      <c r="F3146" s="1202" t="s">
        <v>157</v>
      </c>
      <c r="G3146" s="1202"/>
      <c r="H3146" s="1202"/>
      <c r="I3146" s="1202" t="s">
        <v>53</v>
      </c>
      <c r="J3146" s="1202"/>
      <c r="K3146" s="1202"/>
      <c r="L3146" s="1202"/>
      <c r="M3146" s="1202" t="s">
        <v>1692</v>
      </c>
      <c r="N3146" s="1203" t="s">
        <v>1757</v>
      </c>
      <c r="O3146" s="1203"/>
      <c r="P3146" s="1203"/>
      <c r="Q3146" s="1203"/>
      <c r="R3146" s="1203"/>
      <c r="S3146" s="1214">
        <f>VLOOKUP($D3146,'NI-Soc'!$B$1:$Q$2048,12,FALSE)</f>
        <v>0</v>
      </c>
      <c r="T3146" s="1214">
        <f>VLOOKUP($D3146,'NI-Soc'!$B$1:$Q$2048,13,FALSE)</f>
        <v>0</v>
      </c>
      <c r="U3146" s="1214">
        <f>VLOOKUP($D3146,'NI-Soc'!$B$1:$Q$2048,16,FALSE)</f>
        <v>0</v>
      </c>
      <c r="V3146" s="1214" t="e">
        <f>VLOOKUP($D3146,'NI-Soc'!$B$1:$Q$2048,17,FALSE)</f>
        <v>#REF!</v>
      </c>
      <c r="W3146" s="1214" t="e">
        <f>VLOOKUP($D3146,'NI-Soc'!$B$1:$Q$2048,18,FALSE)</f>
        <v>#REF!</v>
      </c>
      <c r="X3146" s="1214" t="e">
        <f>VLOOKUP($D3146,'NI-Soc'!$B$1:$Q$2048,19,FALSE)</f>
        <v>#REF!</v>
      </c>
    </row>
    <row r="3147" spans="1:24" hidden="1">
      <c r="A3147" s="508"/>
      <c r="B3147" s="508"/>
      <c r="C3147" s="508"/>
      <c r="D3147" s="1214" t="s">
        <v>1758</v>
      </c>
      <c r="E3147" s="1215" t="s">
        <v>3067</v>
      </c>
      <c r="F3147" s="1202"/>
      <c r="G3147" s="1202"/>
      <c r="H3147" s="1202"/>
      <c r="I3147" s="1202" t="s">
        <v>53</v>
      </c>
      <c r="J3147" s="1202"/>
      <c r="K3147" s="1202"/>
      <c r="L3147" s="1202"/>
      <c r="M3147" s="1202" t="s">
        <v>1692</v>
      </c>
      <c r="N3147" s="1203" t="s">
        <v>1760</v>
      </c>
      <c r="O3147" s="1203"/>
      <c r="P3147" s="1203"/>
      <c r="Q3147" s="1203"/>
      <c r="R3147" s="1203"/>
      <c r="S3147" s="1214">
        <f>VLOOKUP($D3147,'NI-Soc'!$B$1:$Q$2048,12,FALSE)</f>
        <v>0</v>
      </c>
      <c r="T3147" s="1214">
        <f>VLOOKUP($D3147,'NI-Soc'!$B$1:$Q$2048,13,FALSE)</f>
        <v>0</v>
      </c>
      <c r="U3147" s="1214">
        <f>VLOOKUP($D3147,'NI-Soc'!$B$1:$Q$2048,16,FALSE)</f>
        <v>0</v>
      </c>
      <c r="V3147" s="1214" t="e">
        <f>VLOOKUP($D3147,'NI-Soc'!$B$1:$Q$2048,17,FALSE)</f>
        <v>#REF!</v>
      </c>
      <c r="W3147" s="1214" t="e">
        <f>VLOOKUP($D3147,'NI-Soc'!$B$1:$Q$2048,18,FALSE)</f>
        <v>#REF!</v>
      </c>
      <c r="X3147" s="1214" t="e">
        <f>VLOOKUP($D3147,'NI-Soc'!$B$1:$Q$2048,19,FALSE)</f>
        <v>#REF!</v>
      </c>
    </row>
    <row r="3148" spans="1:24" hidden="1">
      <c r="A3148" s="508"/>
      <c r="B3148" s="508"/>
      <c r="C3148" s="508"/>
      <c r="D3148" s="1214" t="s">
        <v>1761</v>
      </c>
      <c r="E3148" s="1215" t="s">
        <v>3067</v>
      </c>
      <c r="F3148" s="1202"/>
      <c r="G3148" s="1202"/>
      <c r="H3148" s="1202"/>
      <c r="I3148" s="1202" t="s">
        <v>53</v>
      </c>
      <c r="J3148" s="1202"/>
      <c r="K3148" s="1202"/>
      <c r="L3148" s="1202"/>
      <c r="M3148" s="1202" t="s">
        <v>1692</v>
      </c>
      <c r="N3148" s="1203" t="s">
        <v>1763</v>
      </c>
      <c r="O3148" s="1203"/>
      <c r="P3148" s="1203"/>
      <c r="Q3148" s="1203"/>
      <c r="R3148" s="1203"/>
      <c r="S3148" s="1214">
        <f>VLOOKUP($D3148,'NI-Soc'!$B$1:$Q$2048,12,FALSE)</f>
        <v>0</v>
      </c>
      <c r="T3148" s="1214">
        <f>VLOOKUP($D3148,'NI-Soc'!$B$1:$Q$2048,13,FALSE)</f>
        <v>0</v>
      </c>
      <c r="U3148" s="1214">
        <f>VLOOKUP($D3148,'NI-Soc'!$B$1:$Q$2048,16,FALSE)</f>
        <v>0</v>
      </c>
      <c r="V3148" s="1214" t="e">
        <f>VLOOKUP($D3148,'NI-Soc'!$B$1:$Q$2048,17,FALSE)</f>
        <v>#REF!</v>
      </c>
      <c r="W3148" s="1214" t="e">
        <f>VLOOKUP($D3148,'NI-Soc'!$B$1:$Q$2048,18,FALSE)</f>
        <v>#REF!</v>
      </c>
      <c r="X3148" s="1214" t="e">
        <f>VLOOKUP($D3148,'NI-Soc'!$B$1:$Q$2048,19,FALSE)</f>
        <v>#REF!</v>
      </c>
    </row>
    <row r="3149" spans="1:24" hidden="1">
      <c r="A3149" s="508"/>
      <c r="B3149" s="508"/>
      <c r="C3149" s="508"/>
      <c r="D3149" s="1214" t="s">
        <v>1766</v>
      </c>
      <c r="E3149" s="1215" t="s">
        <v>3067</v>
      </c>
      <c r="F3149" s="1202"/>
      <c r="G3149" s="1202"/>
      <c r="H3149" s="1202"/>
      <c r="I3149" s="1202" t="s">
        <v>53</v>
      </c>
      <c r="J3149" s="1202"/>
      <c r="K3149" s="1202"/>
      <c r="L3149" s="1202"/>
      <c r="M3149" s="1202" t="s">
        <v>1692</v>
      </c>
      <c r="N3149" s="1203" t="s">
        <v>1767</v>
      </c>
      <c r="O3149" s="1203"/>
      <c r="P3149" s="1203"/>
      <c r="Q3149" s="1203"/>
      <c r="R3149" s="1203"/>
      <c r="S3149" s="1214">
        <f>VLOOKUP($D3149,'NI-Soc'!$B$1:$Q$2048,12,FALSE)</f>
        <v>0</v>
      </c>
      <c r="T3149" s="1214">
        <f>VLOOKUP($D3149,'NI-Soc'!$B$1:$Q$2048,13,FALSE)</f>
        <v>0</v>
      </c>
      <c r="U3149" s="1214">
        <f>VLOOKUP($D3149,'NI-Soc'!$B$1:$Q$2048,16,FALSE)</f>
        <v>0</v>
      </c>
      <c r="V3149" s="1214" t="e">
        <f>VLOOKUP($D3149,'NI-Soc'!$B$1:$Q$2048,17,FALSE)</f>
        <v>#REF!</v>
      </c>
      <c r="W3149" s="1214" t="e">
        <f>VLOOKUP($D3149,'NI-Soc'!$B$1:$Q$2048,18,FALSE)</f>
        <v>#REF!</v>
      </c>
      <c r="X3149" s="1214" t="e">
        <f>VLOOKUP($D3149,'NI-Soc'!$B$1:$Q$2048,19,FALSE)</f>
        <v>#REF!</v>
      </c>
    </row>
    <row r="3150" spans="1:24" hidden="1">
      <c r="A3150" s="508"/>
      <c r="B3150" s="508"/>
      <c r="C3150" s="508"/>
      <c r="D3150" s="1214" t="s">
        <v>1768</v>
      </c>
      <c r="E3150" s="1215" t="s">
        <v>3067</v>
      </c>
      <c r="F3150" s="1202"/>
      <c r="G3150" s="1202"/>
      <c r="H3150" s="1202"/>
      <c r="I3150" s="1202" t="s">
        <v>53</v>
      </c>
      <c r="J3150" s="1202"/>
      <c r="K3150" s="1202"/>
      <c r="L3150" s="1202"/>
      <c r="M3150" s="1202" t="s">
        <v>1692</v>
      </c>
      <c r="N3150" s="1203" t="s">
        <v>1769</v>
      </c>
      <c r="O3150" s="1203"/>
      <c r="P3150" s="1203"/>
      <c r="Q3150" s="1203"/>
      <c r="R3150" s="1203"/>
      <c r="S3150" s="1214">
        <f>VLOOKUP($D3150,'NI-Soc'!$B$1:$Q$2048,12,FALSE)</f>
        <v>0</v>
      </c>
      <c r="T3150" s="1214">
        <f>VLOOKUP($D3150,'NI-Soc'!$B$1:$Q$2048,13,FALSE)</f>
        <v>0</v>
      </c>
      <c r="U3150" s="1214">
        <f>VLOOKUP($D3150,'NI-Soc'!$B$1:$Q$2048,16,FALSE)</f>
        <v>0</v>
      </c>
      <c r="V3150" s="1214" t="e">
        <f>VLOOKUP($D3150,'NI-Soc'!$B$1:$Q$2048,17,FALSE)</f>
        <v>#REF!</v>
      </c>
      <c r="W3150" s="1214" t="e">
        <f>VLOOKUP($D3150,'NI-Soc'!$B$1:$Q$2048,18,FALSE)</f>
        <v>#REF!</v>
      </c>
      <c r="X3150" s="1214" t="e">
        <f>VLOOKUP($D3150,'NI-Soc'!$B$1:$Q$2048,19,FALSE)</f>
        <v>#REF!</v>
      </c>
    </row>
    <row r="3151" spans="1:24" hidden="1">
      <c r="A3151" s="508"/>
      <c r="B3151" s="508"/>
      <c r="C3151" s="508"/>
      <c r="D3151" s="1214" t="s">
        <v>1770</v>
      </c>
      <c r="E3151" s="1215" t="s">
        <v>3067</v>
      </c>
      <c r="F3151" s="1202"/>
      <c r="G3151" s="1202"/>
      <c r="H3151" s="1202"/>
      <c r="I3151" s="1202" t="s">
        <v>53</v>
      </c>
      <c r="J3151" s="1202"/>
      <c r="K3151" s="1202"/>
      <c r="L3151" s="1202"/>
      <c r="M3151" s="1202" t="s">
        <v>1692</v>
      </c>
      <c r="N3151" s="1203" t="s">
        <v>1771</v>
      </c>
      <c r="O3151" s="1203"/>
      <c r="P3151" s="1203"/>
      <c r="Q3151" s="1203"/>
      <c r="R3151" s="1203"/>
      <c r="S3151" s="1214">
        <f>VLOOKUP($D3151,'NI-Soc'!$B$1:$Q$2048,12,FALSE)</f>
        <v>0</v>
      </c>
      <c r="T3151" s="1214">
        <f>VLOOKUP($D3151,'NI-Soc'!$B$1:$Q$2048,13,FALSE)</f>
        <v>0</v>
      </c>
      <c r="U3151" s="1214">
        <f>VLOOKUP($D3151,'NI-Soc'!$B$1:$Q$2048,16,FALSE)</f>
        <v>0</v>
      </c>
      <c r="V3151" s="1214" t="e">
        <f>VLOOKUP($D3151,'NI-Soc'!$B$1:$Q$2048,17,FALSE)</f>
        <v>#REF!</v>
      </c>
      <c r="W3151" s="1214" t="e">
        <f>VLOOKUP($D3151,'NI-Soc'!$B$1:$Q$2048,18,FALSE)</f>
        <v>#REF!</v>
      </c>
      <c r="X3151" s="1214" t="e">
        <f>VLOOKUP($D3151,'NI-Soc'!$B$1:$Q$2048,19,FALSE)</f>
        <v>#REF!</v>
      </c>
    </row>
    <row r="3152" spans="1:24" hidden="1">
      <c r="A3152" s="508"/>
      <c r="B3152" s="508"/>
      <c r="C3152" s="508"/>
      <c r="D3152" s="1214" t="s">
        <v>1774</v>
      </c>
      <c r="E3152" s="1215" t="s">
        <v>3067</v>
      </c>
      <c r="F3152" s="1202"/>
      <c r="G3152" s="1202"/>
      <c r="H3152" s="1202"/>
      <c r="I3152" s="1202" t="s">
        <v>53</v>
      </c>
      <c r="J3152" s="1202"/>
      <c r="K3152" s="1202"/>
      <c r="L3152" s="1202"/>
      <c r="M3152" s="1202" t="s">
        <v>1692</v>
      </c>
      <c r="N3152" s="1203" t="s">
        <v>1775</v>
      </c>
      <c r="O3152" s="1203"/>
      <c r="P3152" s="1203"/>
      <c r="Q3152" s="1203"/>
      <c r="R3152" s="1203"/>
      <c r="S3152" s="1214">
        <f>VLOOKUP($D3152,'NI-Soc'!$B$1:$Q$2048,12,FALSE)</f>
        <v>0</v>
      </c>
      <c r="T3152" s="1214">
        <f>VLOOKUP($D3152,'NI-Soc'!$B$1:$Q$2048,13,FALSE)</f>
        <v>0</v>
      </c>
      <c r="U3152" s="1214">
        <f>VLOOKUP($D3152,'NI-Soc'!$B$1:$Q$2048,16,FALSE)</f>
        <v>0</v>
      </c>
      <c r="V3152" s="1214" t="e">
        <f>VLOOKUP($D3152,'NI-Soc'!$B$1:$Q$2048,17,FALSE)</f>
        <v>#REF!</v>
      </c>
      <c r="W3152" s="1214" t="e">
        <f>VLOOKUP($D3152,'NI-Soc'!$B$1:$Q$2048,18,FALSE)</f>
        <v>#REF!</v>
      </c>
      <c r="X3152" s="1214" t="e">
        <f>VLOOKUP($D3152,'NI-Soc'!$B$1:$Q$2048,19,FALSE)</f>
        <v>#REF!</v>
      </c>
    </row>
    <row r="3153" spans="1:24" hidden="1">
      <c r="A3153" s="508"/>
      <c r="B3153" s="508"/>
      <c r="C3153" s="508"/>
      <c r="D3153" s="1214" t="s">
        <v>1776</v>
      </c>
      <c r="E3153" s="1215" t="s">
        <v>3067</v>
      </c>
      <c r="F3153" s="1202"/>
      <c r="G3153" s="1202"/>
      <c r="H3153" s="1202"/>
      <c r="I3153" s="1202" t="s">
        <v>531</v>
      </c>
      <c r="J3153" s="1202"/>
      <c r="K3153" s="1202"/>
      <c r="L3153" s="1202"/>
      <c r="M3153" s="1202" t="s">
        <v>1692</v>
      </c>
      <c r="N3153" s="1203" t="s">
        <v>1777</v>
      </c>
      <c r="O3153" s="1203"/>
      <c r="P3153" s="1203"/>
      <c r="Q3153" s="1203"/>
      <c r="R3153" s="1203"/>
      <c r="S3153" s="1214">
        <f>VLOOKUP($D3153,'NI-Soc'!$B$1:$Q$2048,12,FALSE)</f>
        <v>0</v>
      </c>
      <c r="T3153" s="1214">
        <f>VLOOKUP($D3153,'NI-Soc'!$B$1:$Q$2048,13,FALSE)</f>
        <v>0</v>
      </c>
      <c r="U3153" s="1214">
        <f>VLOOKUP($D3153,'NI-Soc'!$B$1:$Q$2048,16,FALSE)</f>
        <v>0</v>
      </c>
      <c r="V3153" s="1214" t="e">
        <f>VLOOKUP($D3153,'NI-Soc'!$B$1:$Q$2048,17,FALSE)</f>
        <v>#REF!</v>
      </c>
      <c r="W3153" s="1214" t="e">
        <f>VLOOKUP($D3153,'NI-Soc'!$B$1:$Q$2048,18,FALSE)</f>
        <v>#REF!</v>
      </c>
      <c r="X3153" s="1214" t="e">
        <f>VLOOKUP($D3153,'NI-Soc'!$B$1:$Q$2048,19,FALSE)</f>
        <v>#REF!</v>
      </c>
    </row>
    <row r="3154" spans="1:24" ht="27" hidden="1">
      <c r="A3154" s="508"/>
      <c r="B3154" s="508"/>
      <c r="C3154" s="508"/>
      <c r="D3154" s="1214" t="s">
        <v>1778</v>
      </c>
      <c r="E3154" s="1215" t="s">
        <v>3067</v>
      </c>
      <c r="F3154" s="1202"/>
      <c r="G3154" s="1202"/>
      <c r="H3154" s="1202"/>
      <c r="I3154" s="1202" t="s">
        <v>71</v>
      </c>
      <c r="J3154" s="1202"/>
      <c r="K3154" s="1202"/>
      <c r="L3154" s="1202"/>
      <c r="M3154" s="1202"/>
      <c r="N3154" s="1203" t="s">
        <v>1779</v>
      </c>
      <c r="O3154" s="1203"/>
      <c r="P3154" s="1203"/>
      <c r="Q3154" s="1203"/>
      <c r="R3154" s="1203"/>
      <c r="S3154" s="1214">
        <f>VLOOKUP($D3154,'NI-Soc'!$B$1:$Q$2048,12,FALSE)</f>
        <v>0</v>
      </c>
      <c r="T3154" s="1214">
        <f>VLOOKUP($D3154,'NI-Soc'!$B$1:$Q$2048,13,FALSE)</f>
        <v>0</v>
      </c>
      <c r="U3154" s="1214">
        <f>VLOOKUP($D3154,'NI-Soc'!$B$1:$Q$2048,16,FALSE)</f>
        <v>0</v>
      </c>
      <c r="V3154" s="1214" t="e">
        <f>VLOOKUP($D3154,'NI-Soc'!$B$1:$Q$2048,17,FALSE)</f>
        <v>#REF!</v>
      </c>
      <c r="W3154" s="1214" t="e">
        <f>VLOOKUP($D3154,'NI-Soc'!$B$1:$Q$2048,18,FALSE)</f>
        <v>#REF!</v>
      </c>
      <c r="X3154" s="1214" t="e">
        <f>VLOOKUP($D3154,'NI-Soc'!$B$1:$Q$2048,19,FALSE)</f>
        <v>#REF!</v>
      </c>
    </row>
    <row r="3155" spans="1:24" hidden="1">
      <c r="A3155" s="508"/>
      <c r="B3155" s="508"/>
      <c r="C3155" s="508"/>
      <c r="D3155" s="1214" t="s">
        <v>1780</v>
      </c>
      <c r="E3155" s="1215" t="s">
        <v>3067</v>
      </c>
      <c r="F3155" s="1202" t="s">
        <v>157</v>
      </c>
      <c r="G3155" s="1202" t="str">
        <f>CONCATENATE(D3155,F3155)</f>
        <v>4.20.10.20.020.010.10.010CONS</v>
      </c>
      <c r="H3155" s="1202"/>
      <c r="I3155" s="1202" t="s">
        <v>53</v>
      </c>
      <c r="J3155" s="1202"/>
      <c r="K3155" s="1202"/>
      <c r="L3155" s="1202"/>
      <c r="M3155" s="1202" t="s">
        <v>1782</v>
      </c>
      <c r="N3155" s="1203" t="s">
        <v>1783</v>
      </c>
      <c r="O3155" s="1203"/>
      <c r="P3155" s="1203"/>
      <c r="Q3155" s="1203"/>
      <c r="R3155" s="1203"/>
      <c r="S3155" s="1214">
        <f>VLOOKUP($D3155,'NI-Soc'!$B$1:$Q$2048,12,FALSE)</f>
        <v>0</v>
      </c>
      <c r="T3155" s="1214">
        <f>VLOOKUP($D3155,'NI-Soc'!$B$1:$Q$2048,13,FALSE)</f>
        <v>0</v>
      </c>
      <c r="U3155" s="1214">
        <f>VLOOKUP($D3155,'NI-Soc'!$B$1:$Q$2048,16,FALSE)</f>
        <v>0</v>
      </c>
      <c r="V3155" s="1214" t="e">
        <f>VLOOKUP($D3155,'NI-Soc'!$B$1:$Q$2048,17,FALSE)</f>
        <v>#REF!</v>
      </c>
      <c r="W3155" s="1214" t="e">
        <f>VLOOKUP($D3155,'NI-Soc'!$B$1:$Q$2048,18,FALSE)</f>
        <v>#REF!</v>
      </c>
      <c r="X3155" s="1214" t="e">
        <f>VLOOKUP($D3155,'NI-Soc'!$B$1:$Q$2048,19,FALSE)</f>
        <v>#REF!</v>
      </c>
    </row>
    <row r="3156" spans="1:24" hidden="1">
      <c r="A3156" s="508"/>
      <c r="B3156" s="508"/>
      <c r="C3156" s="508"/>
      <c r="D3156" s="1214" t="s">
        <v>1786</v>
      </c>
      <c r="E3156" s="1215" t="s">
        <v>3067</v>
      </c>
      <c r="F3156" s="1202"/>
      <c r="G3156" s="1202"/>
      <c r="H3156" s="1202"/>
      <c r="I3156" s="1202" t="s">
        <v>53</v>
      </c>
      <c r="J3156" s="1202"/>
      <c r="K3156" s="1202"/>
      <c r="L3156" s="1202"/>
      <c r="M3156" s="1202" t="s">
        <v>1782</v>
      </c>
      <c r="N3156" s="1203" t="s">
        <v>1788</v>
      </c>
      <c r="O3156" s="1203"/>
      <c r="P3156" s="1203"/>
      <c r="Q3156" s="1203"/>
      <c r="R3156" s="1203"/>
      <c r="S3156" s="1214">
        <f>VLOOKUP($D3156,'NI-Soc'!$B$1:$Q$2048,12,FALSE)</f>
        <v>0</v>
      </c>
      <c r="T3156" s="1214">
        <f>VLOOKUP($D3156,'NI-Soc'!$B$1:$Q$2048,13,FALSE)</f>
        <v>0</v>
      </c>
      <c r="U3156" s="1214">
        <f>VLOOKUP($D3156,'NI-Soc'!$B$1:$Q$2048,16,FALSE)</f>
        <v>0</v>
      </c>
      <c r="V3156" s="1214" t="e">
        <f>VLOOKUP($D3156,'NI-Soc'!$B$1:$Q$2048,17,FALSE)</f>
        <v>#REF!</v>
      </c>
      <c r="W3156" s="1214" t="e">
        <f>VLOOKUP($D3156,'NI-Soc'!$B$1:$Q$2048,18,FALSE)</f>
        <v>#REF!</v>
      </c>
      <c r="X3156" s="1214" t="e">
        <f>VLOOKUP($D3156,'NI-Soc'!$B$1:$Q$2048,19,FALSE)</f>
        <v>#REF!</v>
      </c>
    </row>
    <row r="3157" spans="1:24" hidden="1">
      <c r="A3157" s="508"/>
      <c r="B3157" s="508"/>
      <c r="C3157" s="508"/>
      <c r="D3157" s="1214" t="s">
        <v>1789</v>
      </c>
      <c r="E3157" s="1215" t="s">
        <v>3067</v>
      </c>
      <c r="F3157" s="1202"/>
      <c r="G3157" s="1202"/>
      <c r="H3157" s="1202"/>
      <c r="I3157" s="1202" t="s">
        <v>53</v>
      </c>
      <c r="J3157" s="1202"/>
      <c r="K3157" s="1202"/>
      <c r="L3157" s="1202"/>
      <c r="M3157" s="1202" t="s">
        <v>1782</v>
      </c>
      <c r="N3157" s="1203" t="s">
        <v>1791</v>
      </c>
      <c r="O3157" s="1203"/>
      <c r="P3157" s="1203"/>
      <c r="Q3157" s="1203"/>
      <c r="R3157" s="1203"/>
      <c r="S3157" s="1214">
        <f>VLOOKUP($D3157,'NI-Soc'!$B$1:$Q$2048,12,FALSE)</f>
        <v>0</v>
      </c>
      <c r="T3157" s="1214">
        <f>VLOOKUP($D3157,'NI-Soc'!$B$1:$Q$2048,13,FALSE)</f>
        <v>0</v>
      </c>
      <c r="U3157" s="1214">
        <f>VLOOKUP($D3157,'NI-Soc'!$B$1:$Q$2048,16,FALSE)</f>
        <v>0</v>
      </c>
      <c r="V3157" s="1214" t="e">
        <f>VLOOKUP($D3157,'NI-Soc'!$B$1:$Q$2048,17,FALSE)</f>
        <v>#REF!</v>
      </c>
      <c r="W3157" s="1214" t="e">
        <f>VLOOKUP($D3157,'NI-Soc'!$B$1:$Q$2048,18,FALSE)</f>
        <v>#REF!</v>
      </c>
      <c r="X3157" s="1214" t="e">
        <f>VLOOKUP($D3157,'NI-Soc'!$B$1:$Q$2048,19,FALSE)</f>
        <v>#REF!</v>
      </c>
    </row>
    <row r="3158" spans="1:24" hidden="1">
      <c r="A3158" s="508"/>
      <c r="B3158" s="508"/>
      <c r="C3158" s="508"/>
      <c r="D3158" s="1214" t="s">
        <v>1792</v>
      </c>
      <c r="E3158" s="1215" t="s">
        <v>3067</v>
      </c>
      <c r="F3158" s="1202"/>
      <c r="G3158" s="1202"/>
      <c r="H3158" s="1202"/>
      <c r="I3158" s="1202" t="s">
        <v>53</v>
      </c>
      <c r="J3158" s="1202"/>
      <c r="K3158" s="1202"/>
      <c r="L3158" s="1202"/>
      <c r="M3158" s="1202" t="s">
        <v>1782</v>
      </c>
      <c r="N3158" s="1203" t="s">
        <v>1793</v>
      </c>
      <c r="O3158" s="1203"/>
      <c r="P3158" s="1203"/>
      <c r="Q3158" s="1203"/>
      <c r="R3158" s="1203"/>
      <c r="S3158" s="1214">
        <f>VLOOKUP($D3158,'NI-Soc'!$B$1:$Q$2048,12,FALSE)</f>
        <v>0</v>
      </c>
      <c r="T3158" s="1214">
        <f>VLOOKUP($D3158,'NI-Soc'!$B$1:$Q$2048,13,FALSE)</f>
        <v>0</v>
      </c>
      <c r="U3158" s="1214">
        <f>VLOOKUP($D3158,'NI-Soc'!$B$1:$Q$2048,16,FALSE)</f>
        <v>0</v>
      </c>
      <c r="V3158" s="1214" t="e">
        <f>VLOOKUP($D3158,'NI-Soc'!$B$1:$Q$2048,17,FALSE)</f>
        <v>#REF!</v>
      </c>
      <c r="W3158" s="1214" t="e">
        <f>VLOOKUP($D3158,'NI-Soc'!$B$1:$Q$2048,18,FALSE)</f>
        <v>#REF!</v>
      </c>
      <c r="X3158" s="1214" t="e">
        <f>VLOOKUP($D3158,'NI-Soc'!$B$1:$Q$2048,19,FALSE)</f>
        <v>#REF!</v>
      </c>
    </row>
    <row r="3159" spans="1:24" hidden="1">
      <c r="A3159" s="508"/>
      <c r="B3159" s="508"/>
      <c r="C3159" s="508"/>
      <c r="D3159" s="1214" t="s">
        <v>1794</v>
      </c>
      <c r="E3159" s="1215" t="s">
        <v>3067</v>
      </c>
      <c r="F3159" s="1202"/>
      <c r="G3159" s="1202"/>
      <c r="H3159" s="1202"/>
      <c r="I3159" s="1202" t="s">
        <v>53</v>
      </c>
      <c r="J3159" s="1202"/>
      <c r="K3159" s="1202"/>
      <c r="L3159" s="1202"/>
      <c r="M3159" s="1202" t="s">
        <v>1782</v>
      </c>
      <c r="N3159" s="1203" t="s">
        <v>1795</v>
      </c>
      <c r="O3159" s="1203"/>
      <c r="P3159" s="1203"/>
      <c r="Q3159" s="1203"/>
      <c r="R3159" s="1203"/>
      <c r="S3159" s="1214">
        <f>VLOOKUP($D3159,'NI-Soc'!$B$1:$Q$2048,12,FALSE)</f>
        <v>0</v>
      </c>
      <c r="T3159" s="1214">
        <f>VLOOKUP($D3159,'NI-Soc'!$B$1:$Q$2048,13,FALSE)</f>
        <v>0</v>
      </c>
      <c r="U3159" s="1214">
        <f>VLOOKUP($D3159,'NI-Soc'!$B$1:$Q$2048,16,FALSE)</f>
        <v>0</v>
      </c>
      <c r="V3159" s="1214" t="e">
        <f>VLOOKUP($D3159,'NI-Soc'!$B$1:$Q$2048,17,FALSE)</f>
        <v>#REF!</v>
      </c>
      <c r="W3159" s="1214" t="e">
        <f>VLOOKUP($D3159,'NI-Soc'!$B$1:$Q$2048,18,FALSE)</f>
        <v>#REF!</v>
      </c>
      <c r="X3159" s="1214" t="e">
        <f>VLOOKUP($D3159,'NI-Soc'!$B$1:$Q$2048,19,FALSE)</f>
        <v>#REF!</v>
      </c>
    </row>
    <row r="3160" spans="1:24" hidden="1">
      <c r="A3160" s="508"/>
      <c r="B3160" s="508"/>
      <c r="C3160" s="508"/>
      <c r="D3160" s="1214" t="s">
        <v>1796</v>
      </c>
      <c r="E3160" s="1215" t="s">
        <v>3067</v>
      </c>
      <c r="F3160" s="1202"/>
      <c r="G3160" s="1202"/>
      <c r="H3160" s="1202"/>
      <c r="I3160" s="1202" t="s">
        <v>53</v>
      </c>
      <c r="J3160" s="1202"/>
      <c r="K3160" s="1202"/>
      <c r="L3160" s="1202"/>
      <c r="M3160" s="1202" t="s">
        <v>1782</v>
      </c>
      <c r="N3160" s="1203" t="s">
        <v>1797</v>
      </c>
      <c r="O3160" s="1203"/>
      <c r="P3160" s="1203"/>
      <c r="Q3160" s="1203"/>
      <c r="R3160" s="1203"/>
      <c r="S3160" s="1214">
        <f>VLOOKUP($D3160,'NI-Soc'!$B$1:$Q$2048,12,FALSE)</f>
        <v>0</v>
      </c>
      <c r="T3160" s="1214">
        <f>VLOOKUP($D3160,'NI-Soc'!$B$1:$Q$2048,13,FALSE)</f>
        <v>0</v>
      </c>
      <c r="U3160" s="1214">
        <f>VLOOKUP($D3160,'NI-Soc'!$B$1:$Q$2048,16,FALSE)</f>
        <v>0</v>
      </c>
      <c r="V3160" s="1214" t="e">
        <f>VLOOKUP($D3160,'NI-Soc'!$B$1:$Q$2048,17,FALSE)</f>
        <v>#REF!</v>
      </c>
      <c r="W3160" s="1214" t="e">
        <f>VLOOKUP($D3160,'NI-Soc'!$B$1:$Q$2048,18,FALSE)</f>
        <v>#REF!</v>
      </c>
      <c r="X3160" s="1214" t="e">
        <f>VLOOKUP($D3160,'NI-Soc'!$B$1:$Q$2048,19,FALSE)</f>
        <v>#REF!</v>
      </c>
    </row>
    <row r="3161" spans="1:24" ht="27" hidden="1">
      <c r="A3161" s="508"/>
      <c r="B3161" s="508"/>
      <c r="C3161" s="508"/>
      <c r="D3161" s="1214" t="s">
        <v>1798</v>
      </c>
      <c r="E3161" s="1215" t="s">
        <v>3067</v>
      </c>
      <c r="F3161" s="1202"/>
      <c r="G3161" s="1202"/>
      <c r="H3161" s="1202"/>
      <c r="I3161" s="1202" t="s">
        <v>53</v>
      </c>
      <c r="J3161" s="1202"/>
      <c r="K3161" s="1202"/>
      <c r="L3161" s="1202"/>
      <c r="M3161" s="1202" t="s">
        <v>1782</v>
      </c>
      <c r="N3161" s="1203" t="s">
        <v>1800</v>
      </c>
      <c r="O3161" s="1203"/>
      <c r="P3161" s="1203"/>
      <c r="Q3161" s="1203"/>
      <c r="R3161" s="1203"/>
      <c r="S3161" s="1214">
        <f>VLOOKUP($D3161,'NI-Soc'!$B$1:$Q$2048,12,FALSE)</f>
        <v>0</v>
      </c>
      <c r="T3161" s="1214">
        <f>VLOOKUP($D3161,'NI-Soc'!$B$1:$Q$2048,13,FALSE)</f>
        <v>0</v>
      </c>
      <c r="U3161" s="1214">
        <f>VLOOKUP($D3161,'NI-Soc'!$B$1:$Q$2048,16,FALSE)</f>
        <v>0</v>
      </c>
      <c r="V3161" s="1214" t="e">
        <f>VLOOKUP($D3161,'NI-Soc'!$B$1:$Q$2048,17,FALSE)</f>
        <v>#REF!</v>
      </c>
      <c r="W3161" s="1214" t="e">
        <f>VLOOKUP($D3161,'NI-Soc'!$B$1:$Q$2048,18,FALSE)</f>
        <v>#REF!</v>
      </c>
      <c r="X3161" s="1214" t="e">
        <f>VLOOKUP($D3161,'NI-Soc'!$B$1:$Q$2048,19,FALSE)</f>
        <v>#REF!</v>
      </c>
    </row>
    <row r="3162" spans="1:24" hidden="1">
      <c r="A3162" s="508"/>
      <c r="B3162" s="508"/>
      <c r="C3162" s="508"/>
      <c r="D3162" s="1214" t="s">
        <v>1801</v>
      </c>
      <c r="E3162" s="1215" t="s">
        <v>3067</v>
      </c>
      <c r="F3162" s="1202"/>
      <c r="G3162" s="1202"/>
      <c r="H3162" s="1202"/>
      <c r="I3162" s="1202" t="s">
        <v>53</v>
      </c>
      <c r="J3162" s="1202"/>
      <c r="K3162" s="1202"/>
      <c r="L3162" s="1202"/>
      <c r="M3162" s="1202" t="s">
        <v>1782</v>
      </c>
      <c r="N3162" s="1203" t="s">
        <v>1802</v>
      </c>
      <c r="O3162" s="1203"/>
      <c r="P3162" s="1203"/>
      <c r="Q3162" s="1203"/>
      <c r="R3162" s="1203"/>
      <c r="S3162" s="1214">
        <f>VLOOKUP($D3162,'NI-Soc'!$B$1:$Q$2048,12,FALSE)</f>
        <v>0</v>
      </c>
      <c r="T3162" s="1214">
        <f>VLOOKUP($D3162,'NI-Soc'!$B$1:$Q$2048,13,FALSE)</f>
        <v>0</v>
      </c>
      <c r="U3162" s="1214">
        <f>VLOOKUP($D3162,'NI-Soc'!$B$1:$Q$2048,16,FALSE)</f>
        <v>0</v>
      </c>
      <c r="V3162" s="1214" t="e">
        <f>VLOOKUP($D3162,'NI-Soc'!$B$1:$Q$2048,17,FALSE)</f>
        <v>#REF!</v>
      </c>
      <c r="W3162" s="1214" t="e">
        <f>VLOOKUP($D3162,'NI-Soc'!$B$1:$Q$2048,18,FALSE)</f>
        <v>#REF!</v>
      </c>
      <c r="X3162" s="1214" t="e">
        <f>VLOOKUP($D3162,'NI-Soc'!$B$1:$Q$2048,19,FALSE)</f>
        <v>#REF!</v>
      </c>
    </row>
    <row r="3163" spans="1:24" hidden="1">
      <c r="A3163" s="508"/>
      <c r="B3163" s="508"/>
      <c r="C3163" s="508"/>
      <c r="D3163" s="1214" t="s">
        <v>1803</v>
      </c>
      <c r="E3163" s="1215" t="s">
        <v>3067</v>
      </c>
      <c r="F3163" s="1202"/>
      <c r="G3163" s="1202"/>
      <c r="H3163" s="1204"/>
      <c r="I3163" s="1202" t="s">
        <v>53</v>
      </c>
      <c r="J3163" s="1202"/>
      <c r="K3163" s="1202"/>
      <c r="L3163" s="1202"/>
      <c r="M3163" s="1202" t="s">
        <v>1782</v>
      </c>
      <c r="N3163" s="1203" t="s">
        <v>1805</v>
      </c>
      <c r="O3163" s="1203"/>
      <c r="P3163" s="1203"/>
      <c r="Q3163" s="1203"/>
      <c r="R3163" s="1203"/>
      <c r="S3163" s="1214">
        <f>VLOOKUP($D3163,'NI-Soc'!$B$1:$Q$2048,12,FALSE)</f>
        <v>0</v>
      </c>
      <c r="T3163" s="1214">
        <f>VLOOKUP($D3163,'NI-Soc'!$B$1:$Q$2048,13,FALSE)</f>
        <v>0</v>
      </c>
      <c r="U3163" s="1214">
        <f>VLOOKUP($D3163,'NI-Soc'!$B$1:$Q$2048,16,FALSE)</f>
        <v>0</v>
      </c>
      <c r="V3163" s="1214" t="e">
        <f>VLOOKUP($D3163,'NI-Soc'!$B$1:$Q$2048,17,FALSE)</f>
        <v>#REF!</v>
      </c>
      <c r="W3163" s="1214" t="e">
        <f>VLOOKUP($D3163,'NI-Soc'!$B$1:$Q$2048,18,FALSE)</f>
        <v>#REF!</v>
      </c>
      <c r="X3163" s="1214" t="e">
        <f>VLOOKUP($D3163,'NI-Soc'!$B$1:$Q$2048,19,FALSE)</f>
        <v>#REF!</v>
      </c>
    </row>
    <row r="3164" spans="1:24" hidden="1">
      <c r="A3164" s="508"/>
      <c r="B3164" s="508"/>
      <c r="C3164" s="508"/>
      <c r="D3164" s="1214" t="s">
        <v>1806</v>
      </c>
      <c r="E3164" s="1215" t="s">
        <v>3067</v>
      </c>
      <c r="F3164" s="1202"/>
      <c r="G3164" s="1202"/>
      <c r="H3164" s="1202"/>
      <c r="I3164" s="1202" t="s">
        <v>53</v>
      </c>
      <c r="J3164" s="1202"/>
      <c r="K3164" s="1202"/>
      <c r="L3164" s="1202"/>
      <c r="M3164" s="1202" t="s">
        <v>1782</v>
      </c>
      <c r="N3164" s="1203" t="s">
        <v>1808</v>
      </c>
      <c r="O3164" s="1203"/>
      <c r="P3164" s="1203"/>
      <c r="Q3164" s="1203"/>
      <c r="R3164" s="1203"/>
      <c r="S3164" s="1214">
        <f>VLOOKUP($D3164,'NI-Soc'!$B$1:$Q$2048,12,FALSE)</f>
        <v>0</v>
      </c>
      <c r="T3164" s="1214">
        <f>VLOOKUP($D3164,'NI-Soc'!$B$1:$Q$2048,13,FALSE)</f>
        <v>0</v>
      </c>
      <c r="U3164" s="1214">
        <f>VLOOKUP($D3164,'NI-Soc'!$B$1:$Q$2048,16,FALSE)</f>
        <v>0</v>
      </c>
      <c r="V3164" s="1214" t="e">
        <f>VLOOKUP($D3164,'NI-Soc'!$B$1:$Q$2048,17,FALSE)</f>
        <v>#REF!</v>
      </c>
      <c r="W3164" s="1214" t="e">
        <f>VLOOKUP($D3164,'NI-Soc'!$B$1:$Q$2048,18,FALSE)</f>
        <v>#REF!</v>
      </c>
      <c r="X3164" s="1214" t="e">
        <f>VLOOKUP($D3164,'NI-Soc'!$B$1:$Q$2048,19,FALSE)</f>
        <v>#REF!</v>
      </c>
    </row>
    <row r="3165" spans="1:24" hidden="1">
      <c r="A3165" s="508"/>
      <c r="B3165" s="508"/>
      <c r="C3165" s="508"/>
      <c r="D3165" s="1214" t="s">
        <v>1809</v>
      </c>
      <c r="E3165" s="1215" t="s">
        <v>3067</v>
      </c>
      <c r="F3165" s="1202"/>
      <c r="G3165" s="1202"/>
      <c r="H3165" s="1202"/>
      <c r="I3165" s="1202" t="s">
        <v>53</v>
      </c>
      <c r="J3165" s="1202"/>
      <c r="K3165" s="1202"/>
      <c r="L3165" s="1202"/>
      <c r="M3165" s="1202" t="s">
        <v>1782</v>
      </c>
      <c r="N3165" s="1203" t="s">
        <v>1810</v>
      </c>
      <c r="O3165" s="1203"/>
      <c r="P3165" s="1203"/>
      <c r="Q3165" s="1203"/>
      <c r="R3165" s="1203"/>
      <c r="S3165" s="1214">
        <f>VLOOKUP($D3165,'NI-Soc'!$B$1:$Q$2048,12,FALSE)</f>
        <v>0</v>
      </c>
      <c r="T3165" s="1214">
        <f>VLOOKUP($D3165,'NI-Soc'!$B$1:$Q$2048,13,FALSE)</f>
        <v>0</v>
      </c>
      <c r="U3165" s="1214">
        <f>VLOOKUP($D3165,'NI-Soc'!$B$1:$Q$2048,16,FALSE)</f>
        <v>0</v>
      </c>
      <c r="V3165" s="1214" t="e">
        <f>VLOOKUP($D3165,'NI-Soc'!$B$1:$Q$2048,17,FALSE)</f>
        <v>#REF!</v>
      </c>
      <c r="W3165" s="1214" t="e">
        <f>VLOOKUP($D3165,'NI-Soc'!$B$1:$Q$2048,18,FALSE)</f>
        <v>#REF!</v>
      </c>
      <c r="X3165" s="1214" t="e">
        <f>VLOOKUP($D3165,'NI-Soc'!$B$1:$Q$2048,19,FALSE)</f>
        <v>#REF!</v>
      </c>
    </row>
    <row r="3166" spans="1:24" ht="27" hidden="1">
      <c r="A3166" s="508"/>
      <c r="B3166" s="508"/>
      <c r="C3166" s="508"/>
      <c r="D3166" s="1214" t="s">
        <v>1811</v>
      </c>
      <c r="E3166" s="1215" t="s">
        <v>3067</v>
      </c>
      <c r="F3166" s="1202"/>
      <c r="G3166" s="1202"/>
      <c r="H3166" s="1202"/>
      <c r="I3166" s="1202" t="s">
        <v>53</v>
      </c>
      <c r="J3166" s="1202"/>
      <c r="K3166" s="1202"/>
      <c r="L3166" s="1202"/>
      <c r="M3166" s="1202" t="s">
        <v>1782</v>
      </c>
      <c r="N3166" s="1203" t="s">
        <v>1813</v>
      </c>
      <c r="O3166" s="1203"/>
      <c r="P3166" s="1203"/>
      <c r="Q3166" s="1203"/>
      <c r="R3166" s="1203"/>
      <c r="S3166" s="1214">
        <f>VLOOKUP($D3166,'NI-Soc'!$B$1:$Q$2048,12,FALSE)</f>
        <v>0</v>
      </c>
      <c r="T3166" s="1214">
        <f>VLOOKUP($D3166,'NI-Soc'!$B$1:$Q$2048,13,FALSE)</f>
        <v>0</v>
      </c>
      <c r="U3166" s="1214">
        <f>VLOOKUP($D3166,'NI-Soc'!$B$1:$Q$2048,16,FALSE)</f>
        <v>0</v>
      </c>
      <c r="V3166" s="1214" t="e">
        <f>VLOOKUP($D3166,'NI-Soc'!$B$1:$Q$2048,17,FALSE)</f>
        <v>#REF!</v>
      </c>
      <c r="W3166" s="1214" t="e">
        <f>VLOOKUP($D3166,'NI-Soc'!$B$1:$Q$2048,18,FALSE)</f>
        <v>#REF!</v>
      </c>
      <c r="X3166" s="1214" t="e">
        <f>VLOOKUP($D3166,'NI-Soc'!$B$1:$Q$2048,19,FALSE)</f>
        <v>#REF!</v>
      </c>
    </row>
    <row r="3167" spans="1:24" hidden="1">
      <c r="A3167" s="508"/>
      <c r="B3167" s="508"/>
      <c r="C3167" s="508"/>
      <c r="D3167" s="1214" t="s">
        <v>1814</v>
      </c>
      <c r="E3167" s="1215" t="s">
        <v>3067</v>
      </c>
      <c r="F3167" s="1202"/>
      <c r="G3167" s="1202"/>
      <c r="H3167" s="1202"/>
      <c r="I3167" s="1202" t="s">
        <v>53</v>
      </c>
      <c r="J3167" s="1202"/>
      <c r="K3167" s="1202"/>
      <c r="L3167" s="1202"/>
      <c r="M3167" s="1202" t="s">
        <v>1782</v>
      </c>
      <c r="N3167" s="1203" t="s">
        <v>1815</v>
      </c>
      <c r="O3167" s="1203"/>
      <c r="P3167" s="1203"/>
      <c r="Q3167" s="1203"/>
      <c r="R3167" s="1203"/>
      <c r="S3167" s="1214">
        <f>VLOOKUP($D3167,'NI-Soc'!$B$1:$Q$2048,12,FALSE)</f>
        <v>0</v>
      </c>
      <c r="T3167" s="1214">
        <f>VLOOKUP($D3167,'NI-Soc'!$B$1:$Q$2048,13,FALSE)</f>
        <v>0</v>
      </c>
      <c r="U3167" s="1214">
        <f>VLOOKUP($D3167,'NI-Soc'!$B$1:$Q$2048,16,FALSE)</f>
        <v>0</v>
      </c>
      <c r="V3167" s="1214" t="e">
        <f>VLOOKUP($D3167,'NI-Soc'!$B$1:$Q$2048,17,FALSE)</f>
        <v>#REF!</v>
      </c>
      <c r="W3167" s="1214" t="e">
        <f>VLOOKUP($D3167,'NI-Soc'!$B$1:$Q$2048,18,FALSE)</f>
        <v>#REF!</v>
      </c>
      <c r="X3167" s="1214" t="e">
        <f>VLOOKUP($D3167,'NI-Soc'!$B$1:$Q$2048,19,FALSE)</f>
        <v>#REF!</v>
      </c>
    </row>
    <row r="3168" spans="1:24" ht="40.5" hidden="1">
      <c r="A3168" s="508"/>
      <c r="B3168" s="508"/>
      <c r="C3168" s="508"/>
      <c r="D3168" s="1214" t="s">
        <v>1816</v>
      </c>
      <c r="E3168" s="1215" t="s">
        <v>3067</v>
      </c>
      <c r="F3168" s="1202" t="s">
        <v>157</v>
      </c>
      <c r="G3168" s="1202"/>
      <c r="H3168" s="1202"/>
      <c r="I3168" s="1202" t="s">
        <v>53</v>
      </c>
      <c r="J3168" s="1202"/>
      <c r="K3168" s="1202"/>
      <c r="L3168" s="1202"/>
      <c r="M3168" s="1202" t="s">
        <v>1782</v>
      </c>
      <c r="N3168" s="1203" t="s">
        <v>1818</v>
      </c>
      <c r="O3168" s="1203"/>
      <c r="P3168" s="1203"/>
      <c r="Q3168" s="1203"/>
      <c r="R3168" s="1203"/>
      <c r="S3168" s="1214">
        <f>VLOOKUP($D3168,'NI-Soc'!$B$1:$Q$2048,12,FALSE)</f>
        <v>0</v>
      </c>
      <c r="T3168" s="1214">
        <f>VLOOKUP($D3168,'NI-Soc'!$B$1:$Q$2048,13,FALSE)</f>
        <v>0</v>
      </c>
      <c r="U3168" s="1214">
        <f>VLOOKUP($D3168,'NI-Soc'!$B$1:$Q$2048,16,FALSE)</f>
        <v>0</v>
      </c>
      <c r="V3168" s="1214" t="e">
        <f>VLOOKUP($D3168,'NI-Soc'!$B$1:$Q$2048,17,FALSE)</f>
        <v>#REF!</v>
      </c>
      <c r="W3168" s="1214" t="e">
        <f>VLOOKUP($D3168,'NI-Soc'!$B$1:$Q$2048,18,FALSE)</f>
        <v>#REF!</v>
      </c>
      <c r="X3168" s="1214" t="e">
        <f>VLOOKUP($D3168,'NI-Soc'!$B$1:$Q$2048,19,FALSE)</f>
        <v>#REF!</v>
      </c>
    </row>
    <row r="3169" spans="1:24" ht="40.5" hidden="1">
      <c r="A3169" s="508"/>
      <c r="B3169" s="508"/>
      <c r="C3169" s="508"/>
      <c r="D3169" s="1214" t="s">
        <v>1821</v>
      </c>
      <c r="E3169" s="1215" t="s">
        <v>3067</v>
      </c>
      <c r="F3169" s="1202"/>
      <c r="G3169" s="1202"/>
      <c r="H3169" s="1202"/>
      <c r="I3169" s="1202" t="s">
        <v>53</v>
      </c>
      <c r="J3169" s="1202"/>
      <c r="K3169" s="1202"/>
      <c r="L3169" s="1202"/>
      <c r="M3169" s="1202" t="s">
        <v>1782</v>
      </c>
      <c r="N3169" s="1203" t="s">
        <v>1823</v>
      </c>
      <c r="O3169" s="1203"/>
      <c r="P3169" s="1203"/>
      <c r="Q3169" s="1203"/>
      <c r="R3169" s="1203"/>
      <c r="S3169" s="1214">
        <f>VLOOKUP($D3169,'NI-Soc'!$B$1:$Q$2048,12,FALSE)</f>
        <v>0</v>
      </c>
      <c r="T3169" s="1214">
        <f>VLOOKUP($D3169,'NI-Soc'!$B$1:$Q$2048,13,FALSE)</f>
        <v>0</v>
      </c>
      <c r="U3169" s="1214">
        <f>VLOOKUP($D3169,'NI-Soc'!$B$1:$Q$2048,16,FALSE)</f>
        <v>0</v>
      </c>
      <c r="V3169" s="1214" t="e">
        <f>VLOOKUP($D3169,'NI-Soc'!$B$1:$Q$2048,17,FALSE)</f>
        <v>#REF!</v>
      </c>
      <c r="W3169" s="1214" t="e">
        <f>VLOOKUP($D3169,'NI-Soc'!$B$1:$Q$2048,18,FALSE)</f>
        <v>#REF!</v>
      </c>
      <c r="X3169" s="1214" t="e">
        <f>VLOOKUP($D3169,'NI-Soc'!$B$1:$Q$2048,19,FALSE)</f>
        <v>#REF!</v>
      </c>
    </row>
    <row r="3170" spans="1:24" ht="27" hidden="1">
      <c r="A3170" s="508"/>
      <c r="B3170" s="508"/>
      <c r="C3170" s="508"/>
      <c r="D3170" s="1214" t="s">
        <v>1824</v>
      </c>
      <c r="E3170" s="1215" t="s">
        <v>3067</v>
      </c>
      <c r="F3170" s="1202"/>
      <c r="G3170" s="1202"/>
      <c r="H3170" s="1202"/>
      <c r="I3170" s="1202" t="s">
        <v>53</v>
      </c>
      <c r="J3170" s="1202"/>
      <c r="K3170" s="1202"/>
      <c r="L3170" s="1202"/>
      <c r="M3170" s="1202" t="s">
        <v>1782</v>
      </c>
      <c r="N3170" s="1203" t="s">
        <v>1825</v>
      </c>
      <c r="O3170" s="1203"/>
      <c r="P3170" s="1203"/>
      <c r="Q3170" s="1203"/>
      <c r="R3170" s="1203"/>
      <c r="S3170" s="1214">
        <f>VLOOKUP($D3170,'NI-Soc'!$B$1:$Q$2048,12,FALSE)</f>
        <v>0</v>
      </c>
      <c r="T3170" s="1214">
        <f>VLOOKUP($D3170,'NI-Soc'!$B$1:$Q$2048,13,FALSE)</f>
        <v>0</v>
      </c>
      <c r="U3170" s="1214">
        <f>VLOOKUP($D3170,'NI-Soc'!$B$1:$Q$2048,16,FALSE)</f>
        <v>0</v>
      </c>
      <c r="V3170" s="1214" t="e">
        <f>VLOOKUP($D3170,'NI-Soc'!$B$1:$Q$2048,17,FALSE)</f>
        <v>#REF!</v>
      </c>
      <c r="W3170" s="1214" t="e">
        <f>VLOOKUP($D3170,'NI-Soc'!$B$1:$Q$2048,18,FALSE)</f>
        <v>#REF!</v>
      </c>
      <c r="X3170" s="1214" t="e">
        <f>VLOOKUP($D3170,'NI-Soc'!$B$1:$Q$2048,19,FALSE)</f>
        <v>#REF!</v>
      </c>
    </row>
    <row r="3171" spans="1:24" ht="27" hidden="1">
      <c r="A3171" s="508"/>
      <c r="B3171" s="508"/>
      <c r="C3171" s="508"/>
      <c r="D3171" s="1214" t="s">
        <v>1826</v>
      </c>
      <c r="E3171" s="1215" t="s">
        <v>3067</v>
      </c>
      <c r="F3171" s="1202"/>
      <c r="G3171" s="1202"/>
      <c r="H3171" s="1202"/>
      <c r="I3171" s="1202" t="s">
        <v>53</v>
      </c>
      <c r="J3171" s="1202"/>
      <c r="K3171" s="1202"/>
      <c r="L3171" s="1202"/>
      <c r="M3171" s="1202" t="s">
        <v>1782</v>
      </c>
      <c r="N3171" s="1203" t="s">
        <v>1828</v>
      </c>
      <c r="O3171" s="1203"/>
      <c r="P3171" s="1203"/>
      <c r="Q3171" s="1203"/>
      <c r="R3171" s="1203"/>
      <c r="S3171" s="1214">
        <f>VLOOKUP($D3171,'NI-Soc'!$B$1:$Q$2048,12,FALSE)</f>
        <v>0</v>
      </c>
      <c r="T3171" s="1214">
        <f>VLOOKUP($D3171,'NI-Soc'!$B$1:$Q$2048,13,FALSE)</f>
        <v>0</v>
      </c>
      <c r="U3171" s="1214">
        <f>VLOOKUP($D3171,'NI-Soc'!$B$1:$Q$2048,16,FALSE)</f>
        <v>0</v>
      </c>
      <c r="V3171" s="1214" t="e">
        <f>VLOOKUP($D3171,'NI-Soc'!$B$1:$Q$2048,17,FALSE)</f>
        <v>#REF!</v>
      </c>
      <c r="W3171" s="1214" t="e">
        <f>VLOOKUP($D3171,'NI-Soc'!$B$1:$Q$2048,18,FALSE)</f>
        <v>#REF!</v>
      </c>
      <c r="X3171" s="1214" t="e">
        <f>VLOOKUP($D3171,'NI-Soc'!$B$1:$Q$2048,19,FALSE)</f>
        <v>#REF!</v>
      </c>
    </row>
    <row r="3172" spans="1:24" ht="27" hidden="1">
      <c r="A3172" s="508"/>
      <c r="B3172" s="508"/>
      <c r="C3172" s="508"/>
      <c r="D3172" s="1214" t="s">
        <v>1829</v>
      </c>
      <c r="E3172" s="1215" t="s">
        <v>3067</v>
      </c>
      <c r="F3172" s="1202"/>
      <c r="G3172" s="1202"/>
      <c r="H3172" s="1202"/>
      <c r="I3172" s="1202" t="s">
        <v>531</v>
      </c>
      <c r="J3172" s="1202"/>
      <c r="K3172" s="1202"/>
      <c r="L3172" s="1202"/>
      <c r="M3172" s="1202" t="s">
        <v>1782</v>
      </c>
      <c r="N3172" s="1203" t="s">
        <v>1830</v>
      </c>
      <c r="O3172" s="1203"/>
      <c r="P3172" s="1203"/>
      <c r="Q3172" s="1203"/>
      <c r="R3172" s="1203"/>
      <c r="S3172" s="1214">
        <f>VLOOKUP($D3172,'NI-Soc'!$B$1:$Q$2048,12,FALSE)</f>
        <v>0</v>
      </c>
      <c r="T3172" s="1214">
        <f>VLOOKUP($D3172,'NI-Soc'!$B$1:$Q$2048,13,FALSE)</f>
        <v>0</v>
      </c>
      <c r="U3172" s="1214">
        <f>VLOOKUP($D3172,'NI-Soc'!$B$1:$Q$2048,16,FALSE)</f>
        <v>0</v>
      </c>
      <c r="V3172" s="1214" t="e">
        <f>VLOOKUP($D3172,'NI-Soc'!$B$1:$Q$2048,17,FALSE)</f>
        <v>#REF!</v>
      </c>
      <c r="W3172" s="1214" t="e">
        <f>VLOOKUP($D3172,'NI-Soc'!$B$1:$Q$2048,18,FALSE)</f>
        <v>#REF!</v>
      </c>
      <c r="X3172" s="1214" t="e">
        <f>VLOOKUP($D3172,'NI-Soc'!$B$1:$Q$2048,19,FALSE)</f>
        <v>#REF!</v>
      </c>
    </row>
    <row r="3173" spans="1:24" hidden="1">
      <c r="A3173" s="508"/>
      <c r="B3173" s="508"/>
      <c r="C3173" s="508"/>
      <c r="D3173" s="1214" t="s">
        <v>1831</v>
      </c>
      <c r="E3173" s="1215" t="s">
        <v>3067</v>
      </c>
      <c r="F3173" s="1202"/>
      <c r="G3173" s="1202"/>
      <c r="H3173" s="1202"/>
      <c r="I3173" s="1202" t="s">
        <v>71</v>
      </c>
      <c r="J3173" s="1202"/>
      <c r="K3173" s="1202"/>
      <c r="L3173" s="1202"/>
      <c r="M3173" s="1202"/>
      <c r="N3173" s="1203" t="s">
        <v>1832</v>
      </c>
      <c r="O3173" s="1203"/>
      <c r="P3173" s="1203"/>
      <c r="Q3173" s="1203"/>
      <c r="R3173" s="1203"/>
      <c r="S3173" s="1214">
        <f>VLOOKUP($D3173,'NI-Soc'!$B$1:$Q$2048,12,FALSE)</f>
        <v>0</v>
      </c>
      <c r="T3173" s="1214">
        <f>VLOOKUP($D3173,'NI-Soc'!$B$1:$Q$2048,13,FALSE)</f>
        <v>4</v>
      </c>
      <c r="U3173" s="1214">
        <f>VLOOKUP($D3173,'NI-Soc'!$B$1:$Q$2048,16,FALSE)</f>
        <v>0</v>
      </c>
      <c r="V3173" s="1214" t="e">
        <f>VLOOKUP($D3173,'NI-Soc'!$B$1:$Q$2048,17,FALSE)</f>
        <v>#REF!</v>
      </c>
      <c r="W3173" s="1214" t="e">
        <f>VLOOKUP($D3173,'NI-Soc'!$B$1:$Q$2048,18,FALSE)</f>
        <v>#REF!</v>
      </c>
      <c r="X3173" s="1214" t="e">
        <f>VLOOKUP($D3173,'NI-Soc'!$B$1:$Q$2048,19,FALSE)</f>
        <v>#REF!</v>
      </c>
    </row>
    <row r="3174" spans="1:24" hidden="1">
      <c r="A3174" s="508"/>
      <c r="B3174" s="508"/>
      <c r="C3174" s="508"/>
      <c r="D3174" s="1214" t="s">
        <v>1833</v>
      </c>
      <c r="E3174" s="1215" t="s">
        <v>3067</v>
      </c>
      <c r="F3174" s="1202"/>
      <c r="G3174" s="1202"/>
      <c r="H3174" s="1202"/>
      <c r="I3174" s="1202" t="s">
        <v>53</v>
      </c>
      <c r="J3174" s="1202"/>
      <c r="K3174" s="1202"/>
      <c r="L3174" s="1202"/>
      <c r="M3174" s="1202" t="s">
        <v>1835</v>
      </c>
      <c r="N3174" s="1203" t="s">
        <v>1836</v>
      </c>
      <c r="O3174" s="1203"/>
      <c r="P3174" s="1203"/>
      <c r="Q3174" s="1203"/>
      <c r="R3174" s="1203"/>
      <c r="S3174" s="1214">
        <f>VLOOKUP($D3174,'NI-Soc'!$B$1:$Q$2048,12,FALSE)</f>
        <v>0</v>
      </c>
      <c r="T3174" s="1214">
        <f>VLOOKUP($D3174,'NI-Soc'!$B$1:$Q$2048,13,FALSE)</f>
        <v>0</v>
      </c>
      <c r="U3174" s="1214">
        <f>VLOOKUP($D3174,'NI-Soc'!$B$1:$Q$2048,16,FALSE)</f>
        <v>0</v>
      </c>
      <c r="V3174" s="1214" t="e">
        <f>VLOOKUP($D3174,'NI-Soc'!$B$1:$Q$2048,17,FALSE)</f>
        <v>#REF!</v>
      </c>
      <c r="W3174" s="1214" t="e">
        <f>VLOOKUP($D3174,'NI-Soc'!$B$1:$Q$2048,18,FALSE)</f>
        <v>#REF!</v>
      </c>
      <c r="X3174" s="1214" t="e">
        <f>VLOOKUP($D3174,'NI-Soc'!$B$1:$Q$2048,19,FALSE)</f>
        <v>#REF!</v>
      </c>
    </row>
    <row r="3175" spans="1:24" hidden="1">
      <c r="A3175" s="508"/>
      <c r="B3175" s="508"/>
      <c r="C3175" s="508"/>
      <c r="D3175" s="1214" t="s">
        <v>1839</v>
      </c>
      <c r="E3175" s="1215" t="s">
        <v>3067</v>
      </c>
      <c r="F3175" s="1202" t="s">
        <v>157</v>
      </c>
      <c r="G3175" s="1202"/>
      <c r="H3175" s="1202"/>
      <c r="I3175" s="1202" t="s">
        <v>53</v>
      </c>
      <c r="J3175" s="1202"/>
      <c r="K3175" s="1202"/>
      <c r="L3175" s="1202"/>
      <c r="M3175" s="1202" t="s">
        <v>1835</v>
      </c>
      <c r="N3175" s="1203" t="s">
        <v>1840</v>
      </c>
      <c r="O3175" s="1203"/>
      <c r="P3175" s="1203"/>
      <c r="Q3175" s="1203"/>
      <c r="R3175" s="1203"/>
      <c r="S3175" s="1214">
        <f>VLOOKUP($D3175,'NI-Soc'!$B$1:$Q$2048,12,FALSE)</f>
        <v>0</v>
      </c>
      <c r="T3175" s="1214">
        <f>VLOOKUP($D3175,'NI-Soc'!$B$1:$Q$2048,13,FALSE)</f>
        <v>0</v>
      </c>
      <c r="U3175" s="1214">
        <f>VLOOKUP($D3175,'NI-Soc'!$B$1:$Q$2048,16,FALSE)</f>
        <v>0</v>
      </c>
      <c r="V3175" s="1214" t="e">
        <f>VLOOKUP($D3175,'NI-Soc'!$B$1:$Q$2048,17,FALSE)</f>
        <v>#REF!</v>
      </c>
      <c r="W3175" s="1214" t="e">
        <f>VLOOKUP($D3175,'NI-Soc'!$B$1:$Q$2048,18,FALSE)</f>
        <v>#REF!</v>
      </c>
      <c r="X3175" s="1214" t="e">
        <f>VLOOKUP($D3175,'NI-Soc'!$B$1:$Q$2048,19,FALSE)</f>
        <v>#REF!</v>
      </c>
    </row>
    <row r="3176" spans="1:24" hidden="1">
      <c r="A3176" s="508"/>
      <c r="B3176" s="508"/>
      <c r="C3176" s="508"/>
      <c r="D3176" s="1214" t="s">
        <v>1841</v>
      </c>
      <c r="E3176" s="1215" t="s">
        <v>3067</v>
      </c>
      <c r="F3176" s="1202"/>
      <c r="G3176" s="1202"/>
      <c r="H3176" s="1202"/>
      <c r="I3176" s="1202" t="s">
        <v>53</v>
      </c>
      <c r="J3176" s="1202"/>
      <c r="K3176" s="1202"/>
      <c r="L3176" s="1202"/>
      <c r="M3176" s="1202" t="s">
        <v>1835</v>
      </c>
      <c r="N3176" s="1203" t="s">
        <v>1843</v>
      </c>
      <c r="O3176" s="1203"/>
      <c r="P3176" s="1203"/>
      <c r="Q3176" s="1203"/>
      <c r="R3176" s="1203"/>
      <c r="S3176" s="1214">
        <f>VLOOKUP($D3176,'NI-Soc'!$B$1:$Q$2048,12,FALSE)</f>
        <v>0</v>
      </c>
      <c r="T3176" s="1214">
        <f>VLOOKUP($D3176,'NI-Soc'!$B$1:$Q$2048,13,FALSE)</f>
        <v>4</v>
      </c>
      <c r="U3176" s="1214">
        <f>VLOOKUP($D3176,'NI-Soc'!$B$1:$Q$2048,16,FALSE)</f>
        <v>0</v>
      </c>
      <c r="V3176" s="1214" t="e">
        <f>VLOOKUP($D3176,'NI-Soc'!$B$1:$Q$2048,17,FALSE)</f>
        <v>#REF!</v>
      </c>
      <c r="W3176" s="1214" t="e">
        <f>VLOOKUP($D3176,'NI-Soc'!$B$1:$Q$2048,18,FALSE)</f>
        <v>#REF!</v>
      </c>
      <c r="X3176" s="1214" t="e">
        <f>VLOOKUP($D3176,'NI-Soc'!$B$1:$Q$2048,19,FALSE)</f>
        <v>#REF!</v>
      </c>
    </row>
    <row r="3177" spans="1:24" hidden="1">
      <c r="A3177" s="508"/>
      <c r="B3177" s="508"/>
      <c r="C3177" s="508"/>
      <c r="D3177" s="1214" t="s">
        <v>1844</v>
      </c>
      <c r="E3177" s="1215" t="s">
        <v>3067</v>
      </c>
      <c r="F3177" s="1202"/>
      <c r="G3177" s="1202"/>
      <c r="H3177" s="1202"/>
      <c r="I3177" s="1202" t="s">
        <v>53</v>
      </c>
      <c r="J3177" s="1202"/>
      <c r="K3177" s="1202"/>
      <c r="L3177" s="1202"/>
      <c r="M3177" s="1202" t="s">
        <v>1835</v>
      </c>
      <c r="N3177" s="1203" t="s">
        <v>1845</v>
      </c>
      <c r="O3177" s="1203"/>
      <c r="P3177" s="1203"/>
      <c r="Q3177" s="1203"/>
      <c r="R3177" s="1203"/>
      <c r="S3177" s="1214">
        <f>VLOOKUP($D3177,'NI-Soc'!$B$1:$Q$2048,12,FALSE)</f>
        <v>0</v>
      </c>
      <c r="T3177" s="1214">
        <f>VLOOKUP($D3177,'NI-Soc'!$B$1:$Q$2048,13,FALSE)</f>
        <v>0</v>
      </c>
      <c r="U3177" s="1214">
        <f>VLOOKUP($D3177,'NI-Soc'!$B$1:$Q$2048,16,FALSE)</f>
        <v>0</v>
      </c>
      <c r="V3177" s="1214" t="e">
        <f>VLOOKUP($D3177,'NI-Soc'!$B$1:$Q$2048,17,FALSE)</f>
        <v>#REF!</v>
      </c>
      <c r="W3177" s="1214" t="e">
        <f>VLOOKUP($D3177,'NI-Soc'!$B$1:$Q$2048,18,FALSE)</f>
        <v>#REF!</v>
      </c>
      <c r="X3177" s="1214" t="e">
        <f>VLOOKUP($D3177,'NI-Soc'!$B$1:$Q$2048,19,FALSE)</f>
        <v>#REF!</v>
      </c>
    </row>
    <row r="3178" spans="1:24" hidden="1">
      <c r="A3178" s="508"/>
      <c r="B3178" s="508"/>
      <c r="C3178" s="508"/>
      <c r="D3178" s="1214" t="s">
        <v>1846</v>
      </c>
      <c r="E3178" s="1215" t="s">
        <v>3067</v>
      </c>
      <c r="F3178" s="1202"/>
      <c r="G3178" s="1202"/>
      <c r="H3178" s="1202"/>
      <c r="I3178" s="1202" t="s">
        <v>531</v>
      </c>
      <c r="J3178" s="1202"/>
      <c r="K3178" s="1202"/>
      <c r="L3178" s="1202"/>
      <c r="M3178" s="1202" t="s">
        <v>1835</v>
      </c>
      <c r="N3178" s="1203" t="s">
        <v>1847</v>
      </c>
      <c r="O3178" s="1203"/>
      <c r="P3178" s="1203"/>
      <c r="Q3178" s="1203"/>
      <c r="R3178" s="1203"/>
      <c r="S3178" s="1214">
        <f>VLOOKUP($D3178,'NI-Soc'!$B$1:$Q$2048,12,FALSE)</f>
        <v>0</v>
      </c>
      <c r="T3178" s="1214">
        <f>VLOOKUP($D3178,'NI-Soc'!$B$1:$Q$2048,13,FALSE)</f>
        <v>0</v>
      </c>
      <c r="U3178" s="1214">
        <f>VLOOKUP($D3178,'NI-Soc'!$B$1:$Q$2048,16,FALSE)</f>
        <v>0</v>
      </c>
      <c r="V3178" s="1214" t="e">
        <f>VLOOKUP($D3178,'NI-Soc'!$B$1:$Q$2048,17,FALSE)</f>
        <v>#REF!</v>
      </c>
      <c r="W3178" s="1214" t="e">
        <f>VLOOKUP($D3178,'NI-Soc'!$B$1:$Q$2048,18,FALSE)</f>
        <v>#REF!</v>
      </c>
      <c r="X3178" s="1214" t="e">
        <f>VLOOKUP($D3178,'NI-Soc'!$B$1:$Q$2048,19,FALSE)</f>
        <v>#REF!</v>
      </c>
    </row>
    <row r="3179" spans="1:24" hidden="1">
      <c r="A3179" s="508"/>
      <c r="B3179" s="508"/>
      <c r="C3179" s="508"/>
      <c r="D3179" s="1214" t="s">
        <v>1848</v>
      </c>
      <c r="E3179" s="1215" t="s">
        <v>3067</v>
      </c>
      <c r="F3179" s="1202"/>
      <c r="G3179" s="1202"/>
      <c r="H3179" s="1202"/>
      <c r="I3179" s="1202" t="s">
        <v>71</v>
      </c>
      <c r="J3179" s="1202"/>
      <c r="K3179" s="1202"/>
      <c r="L3179" s="1202"/>
      <c r="M3179" s="1202"/>
      <c r="N3179" s="1203" t="s">
        <v>1849</v>
      </c>
      <c r="O3179" s="1203"/>
      <c r="P3179" s="1203"/>
      <c r="Q3179" s="1203"/>
      <c r="R3179" s="1203"/>
      <c r="S3179" s="1214">
        <f>VLOOKUP($D3179,'NI-Soc'!$B$1:$Q$2048,12,FALSE)</f>
        <v>0</v>
      </c>
      <c r="T3179" s="1214">
        <f>VLOOKUP($D3179,'NI-Soc'!$B$1:$Q$2048,13,FALSE)</f>
        <v>0</v>
      </c>
      <c r="U3179" s="1214">
        <f>VLOOKUP($D3179,'NI-Soc'!$B$1:$Q$2048,16,FALSE)</f>
        <v>0</v>
      </c>
      <c r="V3179" s="1214" t="e">
        <f>VLOOKUP($D3179,'NI-Soc'!$B$1:$Q$2048,17,FALSE)</f>
        <v>#REF!</v>
      </c>
      <c r="W3179" s="1214" t="e">
        <f>VLOOKUP($D3179,'NI-Soc'!$B$1:$Q$2048,18,FALSE)</f>
        <v>#REF!</v>
      </c>
      <c r="X3179" s="1214" t="e">
        <f>VLOOKUP($D3179,'NI-Soc'!$B$1:$Q$2048,19,FALSE)</f>
        <v>#REF!</v>
      </c>
    </row>
    <row r="3180" spans="1:24" ht="27" hidden="1">
      <c r="A3180" s="508"/>
      <c r="B3180" s="508"/>
      <c r="C3180" s="508"/>
      <c r="D3180" s="1214" t="s">
        <v>1850</v>
      </c>
      <c r="E3180" s="1215" t="s">
        <v>3067</v>
      </c>
      <c r="F3180" s="1202"/>
      <c r="G3180" s="1202"/>
      <c r="H3180" s="1202"/>
      <c r="I3180" s="1202" t="s">
        <v>53</v>
      </c>
      <c r="J3180" s="1202"/>
      <c r="K3180" s="1202"/>
      <c r="L3180" s="1202"/>
      <c r="M3180" s="1202" t="s">
        <v>1852</v>
      </c>
      <c r="N3180" s="1203" t="s">
        <v>1853</v>
      </c>
      <c r="O3180" s="1203"/>
      <c r="P3180" s="1203"/>
      <c r="Q3180" s="1203"/>
      <c r="R3180" s="1203"/>
      <c r="S3180" s="1214">
        <f>VLOOKUP($D3180,'NI-Soc'!$B$1:$Q$2048,12,FALSE)</f>
        <v>0</v>
      </c>
      <c r="T3180" s="1214">
        <f>VLOOKUP($D3180,'NI-Soc'!$B$1:$Q$2048,13,FALSE)</f>
        <v>0</v>
      </c>
      <c r="U3180" s="1214">
        <f>VLOOKUP($D3180,'NI-Soc'!$B$1:$Q$2048,16,FALSE)</f>
        <v>0</v>
      </c>
      <c r="V3180" s="1214" t="e">
        <f>VLOOKUP($D3180,'NI-Soc'!$B$1:$Q$2048,17,FALSE)</f>
        <v>#REF!</v>
      </c>
      <c r="W3180" s="1214" t="e">
        <f>VLOOKUP($D3180,'NI-Soc'!$B$1:$Q$2048,18,FALSE)</f>
        <v>#REF!</v>
      </c>
      <c r="X3180" s="1214" t="e">
        <f>VLOOKUP($D3180,'NI-Soc'!$B$1:$Q$2048,19,FALSE)</f>
        <v>#REF!</v>
      </c>
    </row>
    <row r="3181" spans="1:24" ht="27" hidden="1">
      <c r="A3181" s="508"/>
      <c r="B3181" s="508"/>
      <c r="C3181" s="508"/>
      <c r="D3181" s="1214" t="s">
        <v>1856</v>
      </c>
      <c r="E3181" s="1215" t="s">
        <v>3067</v>
      </c>
      <c r="F3181" s="1202"/>
      <c r="G3181" s="1202"/>
      <c r="H3181" s="1204"/>
      <c r="I3181" s="1202" t="s">
        <v>53</v>
      </c>
      <c r="J3181" s="1202"/>
      <c r="K3181" s="1202"/>
      <c r="L3181" s="1202"/>
      <c r="M3181" s="1202" t="s">
        <v>1852</v>
      </c>
      <c r="N3181" s="1203" t="s">
        <v>1858</v>
      </c>
      <c r="O3181" s="1203"/>
      <c r="P3181" s="1203"/>
      <c r="Q3181" s="1203"/>
      <c r="R3181" s="1203"/>
      <c r="S3181" s="1214">
        <f>VLOOKUP($D3181,'NI-Soc'!$B$1:$Q$2048,12,FALSE)</f>
        <v>0</v>
      </c>
      <c r="T3181" s="1214">
        <f>VLOOKUP($D3181,'NI-Soc'!$B$1:$Q$2048,13,FALSE)</f>
        <v>0</v>
      </c>
      <c r="U3181" s="1214">
        <f>VLOOKUP($D3181,'NI-Soc'!$B$1:$Q$2048,16,FALSE)</f>
        <v>0</v>
      </c>
      <c r="V3181" s="1214" t="e">
        <f>VLOOKUP($D3181,'NI-Soc'!$B$1:$Q$2048,17,FALSE)</f>
        <v>#REF!</v>
      </c>
      <c r="W3181" s="1214" t="e">
        <f>VLOOKUP($D3181,'NI-Soc'!$B$1:$Q$2048,18,FALSE)</f>
        <v>#REF!</v>
      </c>
      <c r="X3181" s="1214" t="e">
        <f>VLOOKUP($D3181,'NI-Soc'!$B$1:$Q$2048,19,FALSE)</f>
        <v>#REF!</v>
      </c>
    </row>
    <row r="3182" spans="1:24" hidden="1">
      <c r="A3182" s="508"/>
      <c r="B3182" s="508"/>
      <c r="C3182" s="508"/>
      <c r="D3182" s="1214" t="s">
        <v>1861</v>
      </c>
      <c r="E3182" s="1215" t="s">
        <v>3067</v>
      </c>
      <c r="F3182" s="1202"/>
      <c r="G3182" s="1202"/>
      <c r="H3182" s="1205"/>
      <c r="I3182" s="1202" t="s">
        <v>53</v>
      </c>
      <c r="J3182" s="1202"/>
      <c r="K3182" s="1202"/>
      <c r="L3182" s="1202"/>
      <c r="M3182" s="1202" t="s">
        <v>1852</v>
      </c>
      <c r="N3182" s="1203" t="s">
        <v>1863</v>
      </c>
      <c r="O3182" s="1203"/>
      <c r="P3182" s="1203"/>
      <c r="Q3182" s="1203"/>
      <c r="R3182" s="1203"/>
      <c r="S3182" s="1214">
        <f>VLOOKUP($D3182,'NI-Soc'!$B$1:$Q$2048,12,FALSE)</f>
        <v>0</v>
      </c>
      <c r="T3182" s="1214">
        <f>VLOOKUP($D3182,'NI-Soc'!$B$1:$Q$2048,13,FALSE)</f>
        <v>0</v>
      </c>
      <c r="U3182" s="1214">
        <f>VLOOKUP($D3182,'NI-Soc'!$B$1:$Q$2048,16,FALSE)</f>
        <v>0</v>
      </c>
      <c r="V3182" s="1214" t="e">
        <f>VLOOKUP($D3182,'NI-Soc'!$B$1:$Q$2048,17,FALSE)</f>
        <v>#REF!</v>
      </c>
      <c r="W3182" s="1214" t="e">
        <f>VLOOKUP($D3182,'NI-Soc'!$B$1:$Q$2048,18,FALSE)</f>
        <v>#REF!</v>
      </c>
      <c r="X3182" s="1214" t="e">
        <f>VLOOKUP($D3182,'NI-Soc'!$B$1:$Q$2048,19,FALSE)</f>
        <v>#REF!</v>
      </c>
    </row>
    <row r="3183" spans="1:24" ht="27" hidden="1">
      <c r="A3183" s="508"/>
      <c r="B3183" s="508"/>
      <c r="C3183" s="508"/>
      <c r="D3183" s="1214" t="s">
        <v>1866</v>
      </c>
      <c r="E3183" s="1215" t="s">
        <v>3067</v>
      </c>
      <c r="F3183" s="1202"/>
      <c r="G3183" s="1202"/>
      <c r="H3183" s="1202"/>
      <c r="I3183" s="1202" t="s">
        <v>53</v>
      </c>
      <c r="J3183" s="1202"/>
      <c r="K3183" s="1202"/>
      <c r="L3183" s="1202"/>
      <c r="M3183" s="1202" t="s">
        <v>1852</v>
      </c>
      <c r="N3183" s="1203" t="s">
        <v>1868</v>
      </c>
      <c r="O3183" s="1203"/>
      <c r="P3183" s="1203"/>
      <c r="Q3183" s="1203"/>
      <c r="R3183" s="1203"/>
      <c r="S3183" s="1214">
        <f>VLOOKUP($D3183,'NI-Soc'!$B$1:$Q$2048,12,FALSE)</f>
        <v>0</v>
      </c>
      <c r="T3183" s="1214">
        <f>VLOOKUP($D3183,'NI-Soc'!$B$1:$Q$2048,13,FALSE)</f>
        <v>0</v>
      </c>
      <c r="U3183" s="1214">
        <f>VLOOKUP($D3183,'NI-Soc'!$B$1:$Q$2048,16,FALSE)</f>
        <v>0</v>
      </c>
      <c r="V3183" s="1214" t="e">
        <f>VLOOKUP($D3183,'NI-Soc'!$B$1:$Q$2048,17,FALSE)</f>
        <v>#REF!</v>
      </c>
      <c r="W3183" s="1214" t="e">
        <f>VLOOKUP($D3183,'NI-Soc'!$B$1:$Q$2048,18,FALSE)</f>
        <v>#REF!</v>
      </c>
      <c r="X3183" s="1214" t="e">
        <f>VLOOKUP($D3183,'NI-Soc'!$B$1:$Q$2048,19,FALSE)</f>
        <v>#REF!</v>
      </c>
    </row>
    <row r="3184" spans="1:24" hidden="1">
      <c r="A3184" s="508"/>
      <c r="B3184" s="508"/>
      <c r="C3184" s="508"/>
      <c r="D3184" s="1214" t="s">
        <v>1871</v>
      </c>
      <c r="E3184" s="1215" t="s">
        <v>3067</v>
      </c>
      <c r="F3184" s="1202"/>
      <c r="G3184" s="1202"/>
      <c r="H3184" s="1202"/>
      <c r="I3184" s="1202" t="s">
        <v>53</v>
      </c>
      <c r="J3184" s="1202"/>
      <c r="K3184" s="1202"/>
      <c r="L3184" s="1202"/>
      <c r="M3184" s="1202" t="s">
        <v>1852</v>
      </c>
      <c r="N3184" s="1203" t="s">
        <v>1873</v>
      </c>
      <c r="O3184" s="1203"/>
      <c r="P3184" s="1203"/>
      <c r="Q3184" s="1203"/>
      <c r="R3184" s="1203"/>
      <c r="S3184" s="1214">
        <f>VLOOKUP($D3184,'NI-Soc'!$B$1:$Q$2048,12,FALSE)</f>
        <v>0</v>
      </c>
      <c r="T3184" s="1214">
        <f>VLOOKUP($D3184,'NI-Soc'!$B$1:$Q$2048,13,FALSE)</f>
        <v>0</v>
      </c>
      <c r="U3184" s="1214">
        <f>VLOOKUP($D3184,'NI-Soc'!$B$1:$Q$2048,16,FALSE)</f>
        <v>0</v>
      </c>
      <c r="V3184" s="1214" t="e">
        <f>VLOOKUP($D3184,'NI-Soc'!$B$1:$Q$2048,17,FALSE)</f>
        <v>#REF!</v>
      </c>
      <c r="W3184" s="1214" t="e">
        <f>VLOOKUP($D3184,'NI-Soc'!$B$1:$Q$2048,18,FALSE)</f>
        <v>#REF!</v>
      </c>
      <c r="X3184" s="1214" t="e">
        <f>VLOOKUP($D3184,'NI-Soc'!$B$1:$Q$2048,19,FALSE)</f>
        <v>#REF!</v>
      </c>
    </row>
    <row r="3185" spans="1:24" ht="27" hidden="1">
      <c r="A3185" s="508"/>
      <c r="B3185" s="508"/>
      <c r="C3185" s="508"/>
      <c r="D3185" s="1214" t="s">
        <v>1874</v>
      </c>
      <c r="E3185" s="1215" t="s">
        <v>3067</v>
      </c>
      <c r="F3185" s="1202"/>
      <c r="G3185" s="1202"/>
      <c r="H3185" s="1202"/>
      <c r="I3185" s="1202" t="s">
        <v>53</v>
      </c>
      <c r="J3185" s="1202"/>
      <c r="K3185" s="1202"/>
      <c r="L3185" s="1202"/>
      <c r="M3185" s="1202" t="s">
        <v>1852</v>
      </c>
      <c r="N3185" s="1203" t="s">
        <v>1875</v>
      </c>
      <c r="O3185" s="1203"/>
      <c r="P3185" s="1203"/>
      <c r="Q3185" s="1203"/>
      <c r="R3185" s="1203"/>
      <c r="S3185" s="1214">
        <f>VLOOKUP($D3185,'NI-Soc'!$B$1:$Q$2048,12,FALSE)</f>
        <v>0</v>
      </c>
      <c r="T3185" s="1214">
        <f>VLOOKUP($D3185,'NI-Soc'!$B$1:$Q$2048,13,FALSE)</f>
        <v>0</v>
      </c>
      <c r="U3185" s="1214">
        <f>VLOOKUP($D3185,'NI-Soc'!$B$1:$Q$2048,16,FALSE)</f>
        <v>0</v>
      </c>
      <c r="V3185" s="1214" t="e">
        <f>VLOOKUP($D3185,'NI-Soc'!$B$1:$Q$2048,17,FALSE)</f>
        <v>#REF!</v>
      </c>
      <c r="W3185" s="1214" t="e">
        <f>VLOOKUP($D3185,'NI-Soc'!$B$1:$Q$2048,18,FALSE)</f>
        <v>#REF!</v>
      </c>
      <c r="X3185" s="1214" t="e">
        <f>VLOOKUP($D3185,'NI-Soc'!$B$1:$Q$2048,19,FALSE)</f>
        <v>#REF!</v>
      </c>
    </row>
    <row r="3186" spans="1:24" hidden="1">
      <c r="A3186" s="508"/>
      <c r="B3186" s="508"/>
      <c r="C3186" s="508"/>
      <c r="D3186" s="1214" t="s">
        <v>1876</v>
      </c>
      <c r="E3186" s="1215" t="s">
        <v>3067</v>
      </c>
      <c r="F3186" s="1202"/>
      <c r="G3186" s="1202"/>
      <c r="H3186" s="1202"/>
      <c r="I3186" s="1202" t="s">
        <v>53</v>
      </c>
      <c r="J3186" s="1202"/>
      <c r="K3186" s="1202"/>
      <c r="L3186" s="1202"/>
      <c r="M3186" s="1202" t="s">
        <v>1852</v>
      </c>
      <c r="N3186" s="1203" t="s">
        <v>1878</v>
      </c>
      <c r="O3186" s="1203"/>
      <c r="P3186" s="1203"/>
      <c r="Q3186" s="1203"/>
      <c r="R3186" s="1203"/>
      <c r="S3186" s="1214">
        <f>VLOOKUP($D3186,'NI-Soc'!$B$1:$Q$2048,12,FALSE)</f>
        <v>0</v>
      </c>
      <c r="T3186" s="1214">
        <f>VLOOKUP($D3186,'NI-Soc'!$B$1:$Q$2048,13,FALSE)</f>
        <v>0</v>
      </c>
      <c r="U3186" s="1214">
        <f>VLOOKUP($D3186,'NI-Soc'!$B$1:$Q$2048,16,FALSE)</f>
        <v>0</v>
      </c>
      <c r="V3186" s="1214" t="e">
        <f>VLOOKUP($D3186,'NI-Soc'!$B$1:$Q$2048,17,FALSE)</f>
        <v>#REF!</v>
      </c>
      <c r="W3186" s="1214" t="e">
        <f>VLOOKUP($D3186,'NI-Soc'!$B$1:$Q$2048,18,FALSE)</f>
        <v>#REF!</v>
      </c>
      <c r="X3186" s="1214" t="e">
        <f>VLOOKUP($D3186,'NI-Soc'!$B$1:$Q$2048,19,FALSE)</f>
        <v>#REF!</v>
      </c>
    </row>
    <row r="3187" spans="1:24" hidden="1">
      <c r="A3187" s="508"/>
      <c r="B3187" s="508"/>
      <c r="C3187" s="508"/>
      <c r="D3187" s="1214" t="s">
        <v>1879</v>
      </c>
      <c r="E3187" s="1215" t="s">
        <v>3067</v>
      </c>
      <c r="F3187" s="1202" t="s">
        <v>157</v>
      </c>
      <c r="G3187" s="1202"/>
      <c r="H3187" s="1202"/>
      <c r="I3187" s="1202" t="s">
        <v>53</v>
      </c>
      <c r="J3187" s="1202"/>
      <c r="K3187" s="1202"/>
      <c r="L3187" s="1202"/>
      <c r="M3187" s="1202" t="s">
        <v>1852</v>
      </c>
      <c r="N3187" s="1203" t="s">
        <v>1881</v>
      </c>
      <c r="O3187" s="1203"/>
      <c r="P3187" s="1203"/>
      <c r="Q3187" s="1203"/>
      <c r="R3187" s="1203"/>
      <c r="S3187" s="1214">
        <f>VLOOKUP($D3187,'NI-Soc'!$B$1:$Q$2048,12,FALSE)</f>
        <v>0</v>
      </c>
      <c r="T3187" s="1214">
        <f>VLOOKUP($D3187,'NI-Soc'!$B$1:$Q$2048,13,FALSE)</f>
        <v>0</v>
      </c>
      <c r="U3187" s="1214">
        <f>VLOOKUP($D3187,'NI-Soc'!$B$1:$Q$2048,16,FALSE)</f>
        <v>0</v>
      </c>
      <c r="V3187" s="1214" t="e">
        <f>VLOOKUP($D3187,'NI-Soc'!$B$1:$Q$2048,17,FALSE)</f>
        <v>#REF!</v>
      </c>
      <c r="W3187" s="1214" t="e">
        <f>VLOOKUP($D3187,'NI-Soc'!$B$1:$Q$2048,18,FALSE)</f>
        <v>#REF!</v>
      </c>
      <c r="X3187" s="1214" t="e">
        <f>VLOOKUP($D3187,'NI-Soc'!$B$1:$Q$2048,19,FALSE)</f>
        <v>#REF!</v>
      </c>
    </row>
    <row r="3188" spans="1:24" hidden="1">
      <c r="A3188" s="508"/>
      <c r="B3188" s="508"/>
      <c r="C3188" s="508"/>
      <c r="D3188" s="1214" t="s">
        <v>1882</v>
      </c>
      <c r="E3188" s="1215" t="s">
        <v>3067</v>
      </c>
      <c r="F3188" s="1202"/>
      <c r="G3188" s="1202"/>
      <c r="H3188" s="1202"/>
      <c r="I3188" s="1202" t="s">
        <v>71</v>
      </c>
      <c r="J3188" s="1202"/>
      <c r="K3188" s="1202"/>
      <c r="L3188" s="1202"/>
      <c r="M3188" s="1202"/>
      <c r="N3188" s="1203" t="s">
        <v>1883</v>
      </c>
      <c r="O3188" s="1203"/>
      <c r="P3188" s="1203"/>
      <c r="Q3188" s="1203"/>
      <c r="R3188" s="1203"/>
      <c r="S3188" s="1214">
        <f>VLOOKUP($D3188,'NI-Soc'!$B$1:$Q$2048,12,FALSE)</f>
        <v>0</v>
      </c>
      <c r="T3188" s="1214">
        <f>VLOOKUP($D3188,'NI-Soc'!$B$1:$Q$2048,13,FALSE)</f>
        <v>0</v>
      </c>
      <c r="U3188" s="1214">
        <f>VLOOKUP($D3188,'NI-Soc'!$B$1:$Q$2048,16,FALSE)</f>
        <v>0</v>
      </c>
      <c r="V3188" s="1214" t="e">
        <f>VLOOKUP($D3188,'NI-Soc'!$B$1:$Q$2048,17,FALSE)</f>
        <v>#REF!</v>
      </c>
      <c r="W3188" s="1214" t="e">
        <f>VLOOKUP($D3188,'NI-Soc'!$B$1:$Q$2048,18,FALSE)</f>
        <v>#REF!</v>
      </c>
      <c r="X3188" s="1214" t="e">
        <f>VLOOKUP($D3188,'NI-Soc'!$B$1:$Q$2048,19,FALSE)</f>
        <v>#REF!</v>
      </c>
    </row>
    <row r="3189" spans="1:24" hidden="1">
      <c r="A3189" s="508"/>
      <c r="B3189" s="508"/>
      <c r="C3189" s="508"/>
      <c r="D3189" s="1214" t="s">
        <v>1884</v>
      </c>
      <c r="E3189" s="1215" t="s">
        <v>3067</v>
      </c>
      <c r="F3189" s="1202"/>
      <c r="G3189" s="1202"/>
      <c r="H3189" s="1202"/>
      <c r="I3189" s="1202" t="s">
        <v>53</v>
      </c>
      <c r="J3189" s="1202"/>
      <c r="K3189" s="1202"/>
      <c r="L3189" s="1202"/>
      <c r="M3189" s="1202" t="s">
        <v>1886</v>
      </c>
      <c r="N3189" s="1203" t="s">
        <v>1887</v>
      </c>
      <c r="O3189" s="1203"/>
      <c r="P3189" s="1203"/>
      <c r="Q3189" s="1203"/>
      <c r="R3189" s="1203"/>
      <c r="S3189" s="1214">
        <f>VLOOKUP($D3189,'NI-Soc'!$B$1:$Q$2048,12,FALSE)</f>
        <v>0</v>
      </c>
      <c r="T3189" s="1214">
        <f>VLOOKUP($D3189,'NI-Soc'!$B$1:$Q$2048,13,FALSE)</f>
        <v>0</v>
      </c>
      <c r="U3189" s="1214">
        <f>VLOOKUP($D3189,'NI-Soc'!$B$1:$Q$2048,16,FALSE)</f>
        <v>0</v>
      </c>
      <c r="V3189" s="1214" t="e">
        <f>VLOOKUP($D3189,'NI-Soc'!$B$1:$Q$2048,17,FALSE)</f>
        <v>#REF!</v>
      </c>
      <c r="W3189" s="1214" t="e">
        <f>VLOOKUP($D3189,'NI-Soc'!$B$1:$Q$2048,18,FALSE)</f>
        <v>#REF!</v>
      </c>
      <c r="X3189" s="1214" t="e">
        <f>VLOOKUP($D3189,'NI-Soc'!$B$1:$Q$2048,19,FALSE)</f>
        <v>#REF!</v>
      </c>
    </row>
    <row r="3190" spans="1:24" hidden="1">
      <c r="A3190" s="508"/>
      <c r="B3190" s="508"/>
      <c r="C3190" s="508"/>
      <c r="D3190" s="1214" t="s">
        <v>1890</v>
      </c>
      <c r="E3190" s="1215" t="s">
        <v>3067</v>
      </c>
      <c r="F3190" s="1202"/>
      <c r="G3190" s="1202"/>
      <c r="H3190" s="1202"/>
      <c r="I3190" s="1202" t="s">
        <v>53</v>
      </c>
      <c r="J3190" s="1202"/>
      <c r="K3190" s="1202"/>
      <c r="L3190" s="1202"/>
      <c r="M3190" s="1202" t="s">
        <v>1886</v>
      </c>
      <c r="N3190" s="1203" t="s">
        <v>1891</v>
      </c>
      <c r="O3190" s="1203"/>
      <c r="P3190" s="1203"/>
      <c r="Q3190" s="1203"/>
      <c r="R3190" s="1203"/>
      <c r="S3190" s="1214">
        <f>VLOOKUP($D3190,'NI-Soc'!$B$1:$Q$2048,12,FALSE)</f>
        <v>0</v>
      </c>
      <c r="T3190" s="1214">
        <f>VLOOKUP($D3190,'NI-Soc'!$B$1:$Q$2048,13,FALSE)</f>
        <v>0</v>
      </c>
      <c r="U3190" s="1214">
        <f>VLOOKUP($D3190,'NI-Soc'!$B$1:$Q$2048,16,FALSE)</f>
        <v>0</v>
      </c>
      <c r="V3190" s="1214" t="e">
        <f>VLOOKUP($D3190,'NI-Soc'!$B$1:$Q$2048,17,FALSE)</f>
        <v>#REF!</v>
      </c>
      <c r="W3190" s="1214" t="e">
        <f>VLOOKUP($D3190,'NI-Soc'!$B$1:$Q$2048,18,FALSE)</f>
        <v>#REF!</v>
      </c>
      <c r="X3190" s="1214" t="e">
        <f>VLOOKUP($D3190,'NI-Soc'!$B$1:$Q$2048,19,FALSE)</f>
        <v>#REF!</v>
      </c>
    </row>
    <row r="3191" spans="1:24" hidden="1">
      <c r="A3191" s="508"/>
      <c r="B3191" s="508"/>
      <c r="C3191" s="508"/>
      <c r="D3191" s="1214" t="s">
        <v>1892</v>
      </c>
      <c r="E3191" s="1215" t="s">
        <v>3067</v>
      </c>
      <c r="F3191" s="1202"/>
      <c r="G3191" s="1202"/>
      <c r="H3191" s="1202"/>
      <c r="I3191" s="1202" t="s">
        <v>53</v>
      </c>
      <c r="J3191" s="1202"/>
      <c r="K3191" s="1202"/>
      <c r="L3191" s="1202"/>
      <c r="M3191" s="1202" t="s">
        <v>1886</v>
      </c>
      <c r="N3191" s="1203" t="s">
        <v>1894</v>
      </c>
      <c r="O3191" s="1203"/>
      <c r="P3191" s="1203"/>
      <c r="Q3191" s="1203"/>
      <c r="R3191" s="1203"/>
      <c r="S3191" s="1214">
        <f>VLOOKUP($D3191,'NI-Soc'!$B$1:$Q$2048,12,FALSE)</f>
        <v>0</v>
      </c>
      <c r="T3191" s="1214">
        <f>VLOOKUP($D3191,'NI-Soc'!$B$1:$Q$2048,13,FALSE)</f>
        <v>0</v>
      </c>
      <c r="U3191" s="1214">
        <f>VLOOKUP($D3191,'NI-Soc'!$B$1:$Q$2048,16,FALSE)</f>
        <v>0</v>
      </c>
      <c r="V3191" s="1214" t="e">
        <f>VLOOKUP($D3191,'NI-Soc'!$B$1:$Q$2048,17,FALSE)</f>
        <v>#REF!</v>
      </c>
      <c r="W3191" s="1214" t="e">
        <f>VLOOKUP($D3191,'NI-Soc'!$B$1:$Q$2048,18,FALSE)</f>
        <v>#REF!</v>
      </c>
      <c r="X3191" s="1214" t="e">
        <f>VLOOKUP($D3191,'NI-Soc'!$B$1:$Q$2048,19,FALSE)</f>
        <v>#REF!</v>
      </c>
    </row>
    <row r="3192" spans="1:24" hidden="1">
      <c r="A3192" s="508"/>
      <c r="B3192" s="508"/>
      <c r="C3192" s="508"/>
      <c r="D3192" s="1214" t="s">
        <v>1897</v>
      </c>
      <c r="E3192" s="1215" t="s">
        <v>3067</v>
      </c>
      <c r="F3192" s="1202"/>
      <c r="G3192" s="1202"/>
      <c r="H3192" s="1202"/>
      <c r="I3192" s="1202" t="s">
        <v>53</v>
      </c>
      <c r="J3192" s="1202"/>
      <c r="K3192" s="1202"/>
      <c r="L3192" s="1202"/>
      <c r="M3192" s="1202" t="s">
        <v>1886</v>
      </c>
      <c r="N3192" s="1203" t="s">
        <v>1898</v>
      </c>
      <c r="O3192" s="1203"/>
      <c r="P3192" s="1203"/>
      <c r="Q3192" s="1203"/>
      <c r="R3192" s="1203"/>
      <c r="S3192" s="1214">
        <f>VLOOKUP($D3192,'NI-Soc'!$B$1:$Q$2048,12,FALSE)</f>
        <v>0</v>
      </c>
      <c r="T3192" s="1214">
        <f>VLOOKUP($D3192,'NI-Soc'!$B$1:$Q$2048,13,FALSE)</f>
        <v>0</v>
      </c>
      <c r="U3192" s="1214">
        <f>VLOOKUP($D3192,'NI-Soc'!$B$1:$Q$2048,16,FALSE)</f>
        <v>0</v>
      </c>
      <c r="V3192" s="1214" t="e">
        <f>VLOOKUP($D3192,'NI-Soc'!$B$1:$Q$2048,17,FALSE)</f>
        <v>#REF!</v>
      </c>
      <c r="W3192" s="1214" t="e">
        <f>VLOOKUP($D3192,'NI-Soc'!$B$1:$Q$2048,18,FALSE)</f>
        <v>#REF!</v>
      </c>
      <c r="X3192" s="1214" t="e">
        <f>VLOOKUP($D3192,'NI-Soc'!$B$1:$Q$2048,19,FALSE)</f>
        <v>#REF!</v>
      </c>
    </row>
    <row r="3193" spans="1:24" hidden="1">
      <c r="A3193" s="508"/>
      <c r="B3193" s="508"/>
      <c r="C3193" s="508"/>
      <c r="D3193" s="1214" t="s">
        <v>1899</v>
      </c>
      <c r="E3193" s="1215" t="s">
        <v>3067</v>
      </c>
      <c r="F3193" s="1202"/>
      <c r="G3193" s="1202"/>
      <c r="H3193" s="1202"/>
      <c r="I3193" s="1202" t="s">
        <v>53</v>
      </c>
      <c r="J3193" s="1202"/>
      <c r="K3193" s="1202"/>
      <c r="L3193" s="1202"/>
      <c r="M3193" s="1202" t="s">
        <v>1886</v>
      </c>
      <c r="N3193" s="1203" t="s">
        <v>1901</v>
      </c>
      <c r="O3193" s="1203"/>
      <c r="P3193" s="1203"/>
      <c r="Q3193" s="1203"/>
      <c r="R3193" s="1203"/>
      <c r="S3193" s="1214">
        <f>VLOOKUP($D3193,'NI-Soc'!$B$1:$Q$2048,12,FALSE)</f>
        <v>0</v>
      </c>
      <c r="T3193" s="1214">
        <f>VLOOKUP($D3193,'NI-Soc'!$B$1:$Q$2048,13,FALSE)</f>
        <v>0</v>
      </c>
      <c r="U3193" s="1214">
        <f>VLOOKUP($D3193,'NI-Soc'!$B$1:$Q$2048,16,FALSE)</f>
        <v>0</v>
      </c>
      <c r="V3193" s="1214" t="e">
        <f>VLOOKUP($D3193,'NI-Soc'!$B$1:$Q$2048,17,FALSE)</f>
        <v>#REF!</v>
      </c>
      <c r="W3193" s="1214" t="e">
        <f>VLOOKUP($D3193,'NI-Soc'!$B$1:$Q$2048,18,FALSE)</f>
        <v>#REF!</v>
      </c>
      <c r="X3193" s="1214" t="e">
        <f>VLOOKUP($D3193,'NI-Soc'!$B$1:$Q$2048,19,FALSE)</f>
        <v>#REF!</v>
      </c>
    </row>
    <row r="3194" spans="1:24" hidden="1">
      <c r="A3194" s="508"/>
      <c r="B3194" s="508"/>
      <c r="C3194" s="508"/>
      <c r="D3194" s="1214" t="s">
        <v>1902</v>
      </c>
      <c r="E3194" s="1215" t="s">
        <v>3067</v>
      </c>
      <c r="F3194" s="1202"/>
      <c r="G3194" s="1202"/>
      <c r="H3194" s="1202"/>
      <c r="I3194" s="1202" t="s">
        <v>53</v>
      </c>
      <c r="J3194" s="1202"/>
      <c r="K3194" s="1202"/>
      <c r="L3194" s="1202"/>
      <c r="M3194" s="1202" t="s">
        <v>1886</v>
      </c>
      <c r="N3194" s="1203" t="s">
        <v>1904</v>
      </c>
      <c r="O3194" s="1203"/>
      <c r="P3194" s="1203"/>
      <c r="Q3194" s="1203"/>
      <c r="R3194" s="1203"/>
      <c r="S3194" s="1214">
        <f>VLOOKUP($D3194,'NI-Soc'!$B$1:$Q$2048,12,FALSE)</f>
        <v>0</v>
      </c>
      <c r="T3194" s="1214">
        <f>VLOOKUP($D3194,'NI-Soc'!$B$1:$Q$2048,13,FALSE)</f>
        <v>0</v>
      </c>
      <c r="U3194" s="1214">
        <f>VLOOKUP($D3194,'NI-Soc'!$B$1:$Q$2048,16,FALSE)</f>
        <v>0</v>
      </c>
      <c r="V3194" s="1214" t="e">
        <f>VLOOKUP($D3194,'NI-Soc'!$B$1:$Q$2048,17,FALSE)</f>
        <v>#REF!</v>
      </c>
      <c r="W3194" s="1214" t="e">
        <f>VLOOKUP($D3194,'NI-Soc'!$B$1:$Q$2048,18,FALSE)</f>
        <v>#REF!</v>
      </c>
      <c r="X3194" s="1214" t="e">
        <f>VLOOKUP($D3194,'NI-Soc'!$B$1:$Q$2048,19,FALSE)</f>
        <v>#REF!</v>
      </c>
    </row>
    <row r="3195" spans="1:24" hidden="1">
      <c r="A3195" s="508"/>
      <c r="B3195" s="508"/>
      <c r="C3195" s="508"/>
      <c r="D3195" s="1214" t="s">
        <v>1905</v>
      </c>
      <c r="E3195" s="1215" t="s">
        <v>3067</v>
      </c>
      <c r="F3195" s="1202"/>
      <c r="G3195" s="1202"/>
      <c r="H3195" s="1202"/>
      <c r="I3195" s="1202" t="s">
        <v>53</v>
      </c>
      <c r="J3195" s="1202"/>
      <c r="K3195" s="1202"/>
      <c r="L3195" s="1202"/>
      <c r="M3195" s="1202" t="s">
        <v>1886</v>
      </c>
      <c r="N3195" s="1203" t="s">
        <v>1907</v>
      </c>
      <c r="O3195" s="1203"/>
      <c r="P3195" s="1203"/>
      <c r="Q3195" s="1203"/>
      <c r="R3195" s="1203"/>
      <c r="S3195" s="1214">
        <f>VLOOKUP($D3195,'NI-Soc'!$B$1:$Q$2048,12,FALSE)</f>
        <v>0</v>
      </c>
      <c r="T3195" s="1214">
        <f>VLOOKUP($D3195,'NI-Soc'!$B$1:$Q$2048,13,FALSE)</f>
        <v>0</v>
      </c>
      <c r="U3195" s="1214">
        <f>VLOOKUP($D3195,'NI-Soc'!$B$1:$Q$2048,16,FALSE)</f>
        <v>0</v>
      </c>
      <c r="V3195" s="1214" t="e">
        <f>VLOOKUP($D3195,'NI-Soc'!$B$1:$Q$2048,17,FALSE)</f>
        <v>#REF!</v>
      </c>
      <c r="W3195" s="1214" t="e">
        <f>VLOOKUP($D3195,'NI-Soc'!$B$1:$Q$2048,18,FALSE)</f>
        <v>#REF!</v>
      </c>
      <c r="X3195" s="1214" t="e">
        <f>VLOOKUP($D3195,'NI-Soc'!$B$1:$Q$2048,19,FALSE)</f>
        <v>#REF!</v>
      </c>
    </row>
    <row r="3196" spans="1:24" hidden="1">
      <c r="A3196" s="508"/>
      <c r="B3196" s="508"/>
      <c r="C3196" s="508"/>
      <c r="D3196" s="1214" t="s">
        <v>1908</v>
      </c>
      <c r="E3196" s="1215" t="s">
        <v>3067</v>
      </c>
      <c r="F3196" s="1202" t="s">
        <v>157</v>
      </c>
      <c r="G3196" s="1202"/>
      <c r="H3196" s="1202"/>
      <c r="I3196" s="1202" t="s">
        <v>53</v>
      </c>
      <c r="J3196" s="1202"/>
      <c r="K3196" s="1202"/>
      <c r="L3196" s="1202"/>
      <c r="M3196" s="1202" t="s">
        <v>1886</v>
      </c>
      <c r="N3196" s="1203" t="s">
        <v>1910</v>
      </c>
      <c r="O3196" s="1203"/>
      <c r="P3196" s="1203"/>
      <c r="Q3196" s="1203"/>
      <c r="R3196" s="1203"/>
      <c r="S3196" s="1214">
        <f>VLOOKUP($D3196,'NI-Soc'!$B$1:$Q$2048,12,FALSE)</f>
        <v>0</v>
      </c>
      <c r="T3196" s="1214">
        <f>VLOOKUP($D3196,'NI-Soc'!$B$1:$Q$2048,13,FALSE)</f>
        <v>0</v>
      </c>
      <c r="U3196" s="1214">
        <f>VLOOKUP($D3196,'NI-Soc'!$B$1:$Q$2048,16,FALSE)</f>
        <v>0</v>
      </c>
      <c r="V3196" s="1214" t="e">
        <f>VLOOKUP($D3196,'NI-Soc'!$B$1:$Q$2048,17,FALSE)</f>
        <v>#REF!</v>
      </c>
      <c r="W3196" s="1214" t="e">
        <f>VLOOKUP($D3196,'NI-Soc'!$B$1:$Q$2048,18,FALSE)</f>
        <v>#REF!</v>
      </c>
      <c r="X3196" s="1214" t="e">
        <f>VLOOKUP($D3196,'NI-Soc'!$B$1:$Q$2048,19,FALSE)</f>
        <v>#REF!</v>
      </c>
    </row>
    <row r="3197" spans="1:24" hidden="1">
      <c r="A3197" s="508"/>
      <c r="B3197" s="508"/>
      <c r="C3197" s="508"/>
      <c r="D3197" s="1214" t="s">
        <v>1911</v>
      </c>
      <c r="E3197" s="1215" t="s">
        <v>3067</v>
      </c>
      <c r="F3197" s="1202"/>
      <c r="G3197" s="1202"/>
      <c r="H3197" s="1202"/>
      <c r="I3197" s="1202" t="s">
        <v>71</v>
      </c>
      <c r="J3197" s="1202"/>
      <c r="K3197" s="1202"/>
      <c r="L3197" s="1202"/>
      <c r="M3197" s="1202"/>
      <c r="N3197" s="1203" t="s">
        <v>1912</v>
      </c>
      <c r="O3197" s="1203"/>
      <c r="P3197" s="1203"/>
      <c r="Q3197" s="1203"/>
      <c r="R3197" s="1203"/>
      <c r="S3197" s="1214">
        <f>VLOOKUP($D3197,'NI-Soc'!$B$1:$Q$2048,12,FALSE)</f>
        <v>0</v>
      </c>
      <c r="T3197" s="1214">
        <f>VLOOKUP($D3197,'NI-Soc'!$B$1:$Q$2048,13,FALSE)</f>
        <v>0</v>
      </c>
      <c r="U3197" s="1214">
        <f>VLOOKUP($D3197,'NI-Soc'!$B$1:$Q$2048,16,FALSE)</f>
        <v>0</v>
      </c>
      <c r="V3197" s="1214" t="e">
        <f>VLOOKUP($D3197,'NI-Soc'!$B$1:$Q$2048,17,FALSE)</f>
        <v>#REF!</v>
      </c>
      <c r="W3197" s="1214" t="e">
        <f>VLOOKUP($D3197,'NI-Soc'!$B$1:$Q$2048,18,FALSE)</f>
        <v>#REF!</v>
      </c>
      <c r="X3197" s="1214" t="e">
        <f>VLOOKUP($D3197,'NI-Soc'!$B$1:$Q$2048,19,FALSE)</f>
        <v>#REF!</v>
      </c>
    </row>
    <row r="3198" spans="1:24" hidden="1">
      <c r="A3198" s="508"/>
      <c r="B3198" s="508"/>
      <c r="C3198" s="508"/>
      <c r="D3198" s="1214" t="s">
        <v>1913</v>
      </c>
      <c r="E3198" s="1215" t="s">
        <v>3067</v>
      </c>
      <c r="F3198" s="1202"/>
      <c r="G3198" s="1202"/>
      <c r="H3198" s="1202"/>
      <c r="I3198" s="1202" t="s">
        <v>71</v>
      </c>
      <c r="J3198" s="1202"/>
      <c r="K3198" s="1202"/>
      <c r="L3198" s="1202"/>
      <c r="M3198" s="1202"/>
      <c r="N3198" s="1203" t="s">
        <v>1914</v>
      </c>
      <c r="O3198" s="1203"/>
      <c r="P3198" s="1203"/>
      <c r="Q3198" s="1203"/>
      <c r="R3198" s="1203"/>
      <c r="S3198" s="1214">
        <f>VLOOKUP($D3198,'NI-Soc'!$B$1:$Q$2048,12,FALSE)</f>
        <v>0</v>
      </c>
      <c r="T3198" s="1214">
        <f>VLOOKUP($D3198,'NI-Soc'!$B$1:$Q$2048,13,FALSE)</f>
        <v>0</v>
      </c>
      <c r="U3198" s="1214">
        <f>VLOOKUP($D3198,'NI-Soc'!$B$1:$Q$2048,16,FALSE)</f>
        <v>0</v>
      </c>
      <c r="V3198" s="1214" t="e">
        <f>VLOOKUP($D3198,'NI-Soc'!$B$1:$Q$2048,17,FALSE)</f>
        <v>#REF!</v>
      </c>
      <c r="W3198" s="1214" t="e">
        <f>VLOOKUP($D3198,'NI-Soc'!$B$1:$Q$2048,18,FALSE)</f>
        <v>#REF!</v>
      </c>
      <c r="X3198" s="1214" t="e">
        <f>VLOOKUP($D3198,'NI-Soc'!$B$1:$Q$2048,19,FALSE)</f>
        <v>#REF!</v>
      </c>
    </row>
    <row r="3199" spans="1:24" ht="27" hidden="1">
      <c r="A3199" s="508"/>
      <c r="B3199" s="508"/>
      <c r="C3199" s="508"/>
      <c r="D3199" s="1214" t="s">
        <v>1915</v>
      </c>
      <c r="E3199" s="1215" t="s">
        <v>3067</v>
      </c>
      <c r="F3199" s="1202"/>
      <c r="G3199" s="1202"/>
      <c r="H3199" s="1205"/>
      <c r="I3199" s="1202" t="s">
        <v>53</v>
      </c>
      <c r="J3199" s="1202"/>
      <c r="K3199" s="1202"/>
      <c r="L3199" s="1202"/>
      <c r="M3199" s="1202" t="s">
        <v>1919</v>
      </c>
      <c r="N3199" s="1203" t="s">
        <v>1920</v>
      </c>
      <c r="O3199" s="1203"/>
      <c r="P3199" s="1203"/>
      <c r="Q3199" s="1203"/>
      <c r="R3199" s="1203"/>
      <c r="S3199" s="1214">
        <f>VLOOKUP($D3199,'NI-Soc'!$B$1:$Q$2048,12,FALSE)</f>
        <v>0</v>
      </c>
      <c r="T3199" s="1214">
        <f>VLOOKUP($D3199,'NI-Soc'!$B$1:$Q$2048,13,FALSE)</f>
        <v>0</v>
      </c>
      <c r="U3199" s="1214">
        <f>VLOOKUP($D3199,'NI-Soc'!$B$1:$Q$2048,16,FALSE)</f>
        <v>0</v>
      </c>
      <c r="V3199" s="1214" t="e">
        <f>VLOOKUP($D3199,'NI-Soc'!$B$1:$Q$2048,17,FALSE)</f>
        <v>#REF!</v>
      </c>
      <c r="W3199" s="1214" t="e">
        <f>VLOOKUP($D3199,'NI-Soc'!$B$1:$Q$2048,18,FALSE)</f>
        <v>#REF!</v>
      </c>
      <c r="X3199" s="1214" t="e">
        <f>VLOOKUP($D3199,'NI-Soc'!$B$1:$Q$2048,19,FALSE)</f>
        <v>#REF!</v>
      </c>
    </row>
    <row r="3200" spans="1:24" ht="27" hidden="1">
      <c r="A3200" s="508"/>
      <c r="B3200" s="508"/>
      <c r="C3200" s="508"/>
      <c r="D3200" s="1214" t="s">
        <v>1921</v>
      </c>
      <c r="E3200" s="1215" t="s">
        <v>3067</v>
      </c>
      <c r="F3200" s="1202"/>
      <c r="G3200" s="1202"/>
      <c r="H3200" s="1205"/>
      <c r="I3200" s="1202" t="s">
        <v>53</v>
      </c>
      <c r="J3200" s="1202"/>
      <c r="K3200" s="1202"/>
      <c r="L3200" s="1202"/>
      <c r="M3200" s="1202" t="s">
        <v>1919</v>
      </c>
      <c r="N3200" s="1203" t="s">
        <v>1922</v>
      </c>
      <c r="O3200" s="1203"/>
      <c r="P3200" s="1203"/>
      <c r="Q3200" s="1203"/>
      <c r="R3200" s="1203"/>
      <c r="S3200" s="1214">
        <f>VLOOKUP($D3200,'NI-Soc'!$B$1:$Q$2048,12,FALSE)</f>
        <v>0</v>
      </c>
      <c r="T3200" s="1214">
        <f>VLOOKUP($D3200,'NI-Soc'!$B$1:$Q$2048,13,FALSE)</f>
        <v>0</v>
      </c>
      <c r="U3200" s="1214">
        <f>VLOOKUP($D3200,'NI-Soc'!$B$1:$Q$2048,16,FALSE)</f>
        <v>0</v>
      </c>
      <c r="V3200" s="1214" t="e">
        <f>VLOOKUP($D3200,'NI-Soc'!$B$1:$Q$2048,17,FALSE)</f>
        <v>#REF!</v>
      </c>
      <c r="W3200" s="1214" t="e">
        <f>VLOOKUP($D3200,'NI-Soc'!$B$1:$Q$2048,18,FALSE)</f>
        <v>#REF!</v>
      </c>
      <c r="X3200" s="1214" t="e">
        <f>VLOOKUP($D3200,'NI-Soc'!$B$1:$Q$2048,19,FALSE)</f>
        <v>#REF!</v>
      </c>
    </row>
    <row r="3201" spans="1:24" ht="27" hidden="1">
      <c r="A3201" s="508"/>
      <c r="B3201" s="508"/>
      <c r="C3201" s="508"/>
      <c r="D3201" s="1214" t="s">
        <v>1923</v>
      </c>
      <c r="E3201" s="1215" t="s">
        <v>3067</v>
      </c>
      <c r="F3201" s="1202"/>
      <c r="G3201" s="1202"/>
      <c r="H3201" s="1205"/>
      <c r="I3201" s="1202" t="s">
        <v>53</v>
      </c>
      <c r="J3201" s="1202"/>
      <c r="K3201" s="1202"/>
      <c r="L3201" s="1202"/>
      <c r="M3201" s="1202" t="s">
        <v>1919</v>
      </c>
      <c r="N3201" s="1203" t="s">
        <v>1924</v>
      </c>
      <c r="O3201" s="1203"/>
      <c r="P3201" s="1203"/>
      <c r="Q3201" s="1203"/>
      <c r="R3201" s="1203"/>
      <c r="S3201" s="1214">
        <f>VLOOKUP($D3201,'NI-Soc'!$B$1:$Q$2048,12,FALSE)</f>
        <v>0</v>
      </c>
      <c r="T3201" s="1214">
        <f>VLOOKUP($D3201,'NI-Soc'!$B$1:$Q$2048,13,FALSE)</f>
        <v>0</v>
      </c>
      <c r="U3201" s="1214">
        <f>VLOOKUP($D3201,'NI-Soc'!$B$1:$Q$2048,16,FALSE)</f>
        <v>0</v>
      </c>
      <c r="V3201" s="1214" t="e">
        <f>VLOOKUP($D3201,'NI-Soc'!$B$1:$Q$2048,17,FALSE)</f>
        <v>#REF!</v>
      </c>
      <c r="W3201" s="1214" t="e">
        <f>VLOOKUP($D3201,'NI-Soc'!$B$1:$Q$2048,18,FALSE)</f>
        <v>#REF!</v>
      </c>
      <c r="X3201" s="1214" t="e">
        <f>VLOOKUP($D3201,'NI-Soc'!$B$1:$Q$2048,19,FALSE)</f>
        <v>#REF!</v>
      </c>
    </row>
    <row r="3202" spans="1:24" ht="27" hidden="1">
      <c r="A3202" s="508"/>
      <c r="B3202" s="508"/>
      <c r="C3202" s="508"/>
      <c r="D3202" s="1214" t="s">
        <v>1925</v>
      </c>
      <c r="E3202" s="1215" t="s">
        <v>3067</v>
      </c>
      <c r="F3202" s="1202"/>
      <c r="G3202" s="1202"/>
      <c r="H3202" s="1205"/>
      <c r="I3202" s="1202" t="s">
        <v>53</v>
      </c>
      <c r="J3202" s="1202"/>
      <c r="K3202" s="1202"/>
      <c r="L3202" s="1202"/>
      <c r="M3202" s="1202" t="s">
        <v>1919</v>
      </c>
      <c r="N3202" s="1203" t="s">
        <v>1926</v>
      </c>
      <c r="O3202" s="1203"/>
      <c r="P3202" s="1203"/>
      <c r="Q3202" s="1203"/>
      <c r="R3202" s="1203"/>
      <c r="S3202" s="1214">
        <f>VLOOKUP($D3202,'NI-Soc'!$B$1:$Q$2048,12,FALSE)</f>
        <v>0</v>
      </c>
      <c r="T3202" s="1214">
        <f>VLOOKUP($D3202,'NI-Soc'!$B$1:$Q$2048,13,FALSE)</f>
        <v>0</v>
      </c>
      <c r="U3202" s="1214">
        <f>VLOOKUP($D3202,'NI-Soc'!$B$1:$Q$2048,16,FALSE)</f>
        <v>0</v>
      </c>
      <c r="V3202" s="1214" t="e">
        <f>VLOOKUP($D3202,'NI-Soc'!$B$1:$Q$2048,17,FALSE)</f>
        <v>#REF!</v>
      </c>
      <c r="W3202" s="1214" t="e">
        <f>VLOOKUP($D3202,'NI-Soc'!$B$1:$Q$2048,18,FALSE)</f>
        <v>#REF!</v>
      </c>
      <c r="X3202" s="1214" t="e">
        <f>VLOOKUP($D3202,'NI-Soc'!$B$1:$Q$2048,19,FALSE)</f>
        <v>#REF!</v>
      </c>
    </row>
    <row r="3203" spans="1:24" ht="27" hidden="1">
      <c r="A3203" s="508"/>
      <c r="B3203" s="508"/>
      <c r="C3203" s="508"/>
      <c r="D3203" s="1214" t="s">
        <v>1927</v>
      </c>
      <c r="E3203" s="1215" t="s">
        <v>3067</v>
      </c>
      <c r="F3203" s="1202"/>
      <c r="G3203" s="1202"/>
      <c r="H3203" s="1205"/>
      <c r="I3203" s="1202" t="s">
        <v>53</v>
      </c>
      <c r="J3203" s="1202"/>
      <c r="K3203" s="1202"/>
      <c r="L3203" s="1202"/>
      <c r="M3203" s="1202" t="s">
        <v>1919</v>
      </c>
      <c r="N3203" s="1203" t="s">
        <v>1928</v>
      </c>
      <c r="O3203" s="1203"/>
      <c r="P3203" s="1203"/>
      <c r="Q3203" s="1203"/>
      <c r="R3203" s="1203"/>
      <c r="S3203" s="1214">
        <f>VLOOKUP($D3203,'NI-Soc'!$B$1:$Q$2048,12,FALSE)</f>
        <v>0</v>
      </c>
      <c r="T3203" s="1214">
        <f>VLOOKUP($D3203,'NI-Soc'!$B$1:$Q$2048,13,FALSE)</f>
        <v>0</v>
      </c>
      <c r="U3203" s="1214">
        <f>VLOOKUP($D3203,'NI-Soc'!$B$1:$Q$2048,16,FALSE)</f>
        <v>0</v>
      </c>
      <c r="V3203" s="1214" t="e">
        <f>VLOOKUP($D3203,'NI-Soc'!$B$1:$Q$2048,17,FALSE)</f>
        <v>#REF!</v>
      </c>
      <c r="W3203" s="1214" t="e">
        <f>VLOOKUP($D3203,'NI-Soc'!$B$1:$Q$2048,18,FALSE)</f>
        <v>#REF!</v>
      </c>
      <c r="X3203" s="1214" t="e">
        <f>VLOOKUP($D3203,'NI-Soc'!$B$1:$Q$2048,19,FALSE)</f>
        <v>#REF!</v>
      </c>
    </row>
    <row r="3204" spans="1:24" ht="27" hidden="1">
      <c r="A3204" s="508"/>
      <c r="B3204" s="508"/>
      <c r="C3204" s="508"/>
      <c r="D3204" s="1214" t="s">
        <v>1929</v>
      </c>
      <c r="E3204" s="1215" t="s">
        <v>3067</v>
      </c>
      <c r="F3204" s="1202"/>
      <c r="G3204" s="1202"/>
      <c r="H3204" s="1205"/>
      <c r="I3204" s="1202" t="s">
        <v>53</v>
      </c>
      <c r="J3204" s="1202"/>
      <c r="K3204" s="1202"/>
      <c r="L3204" s="1202"/>
      <c r="M3204" s="1202" t="s">
        <v>1919</v>
      </c>
      <c r="N3204" s="1203" t="s">
        <v>1930</v>
      </c>
      <c r="O3204" s="1203"/>
      <c r="P3204" s="1203"/>
      <c r="Q3204" s="1203"/>
      <c r="R3204" s="1203"/>
      <c r="S3204" s="1214">
        <f>VLOOKUP($D3204,'NI-Soc'!$B$1:$Q$2048,12,FALSE)</f>
        <v>0</v>
      </c>
      <c r="T3204" s="1214">
        <f>VLOOKUP($D3204,'NI-Soc'!$B$1:$Q$2048,13,FALSE)</f>
        <v>0</v>
      </c>
      <c r="U3204" s="1214">
        <f>VLOOKUP($D3204,'NI-Soc'!$B$1:$Q$2048,16,FALSE)</f>
        <v>0</v>
      </c>
      <c r="V3204" s="1214" t="e">
        <f>VLOOKUP($D3204,'NI-Soc'!$B$1:$Q$2048,17,FALSE)</f>
        <v>#REF!</v>
      </c>
      <c r="W3204" s="1214" t="e">
        <f>VLOOKUP($D3204,'NI-Soc'!$B$1:$Q$2048,18,FALSE)</f>
        <v>#REF!</v>
      </c>
      <c r="X3204" s="1214" t="e">
        <f>VLOOKUP($D3204,'NI-Soc'!$B$1:$Q$2048,19,FALSE)</f>
        <v>#REF!</v>
      </c>
    </row>
    <row r="3205" spans="1:24" ht="27" hidden="1">
      <c r="A3205" s="508"/>
      <c r="B3205" s="508"/>
      <c r="C3205" s="508"/>
      <c r="D3205" s="1214" t="s">
        <v>1931</v>
      </c>
      <c r="E3205" s="1215" t="s">
        <v>3067</v>
      </c>
      <c r="F3205" s="1202"/>
      <c r="G3205" s="1202"/>
      <c r="H3205" s="1205"/>
      <c r="I3205" s="1202" t="s">
        <v>53</v>
      </c>
      <c r="J3205" s="1202"/>
      <c r="K3205" s="1202"/>
      <c r="L3205" s="1202"/>
      <c r="M3205" s="1202" t="s">
        <v>1919</v>
      </c>
      <c r="N3205" s="1203" t="s">
        <v>1932</v>
      </c>
      <c r="O3205" s="1203"/>
      <c r="P3205" s="1203"/>
      <c r="Q3205" s="1203"/>
      <c r="R3205" s="1203"/>
      <c r="S3205" s="1214">
        <f>VLOOKUP($D3205,'NI-Soc'!$B$1:$Q$2048,12,FALSE)</f>
        <v>0</v>
      </c>
      <c r="T3205" s="1214">
        <f>VLOOKUP($D3205,'NI-Soc'!$B$1:$Q$2048,13,FALSE)</f>
        <v>0</v>
      </c>
      <c r="U3205" s="1214">
        <f>VLOOKUP($D3205,'NI-Soc'!$B$1:$Q$2048,16,FALSE)</f>
        <v>0</v>
      </c>
      <c r="V3205" s="1214" t="e">
        <f>VLOOKUP($D3205,'NI-Soc'!$B$1:$Q$2048,17,FALSE)</f>
        <v>#REF!</v>
      </c>
      <c r="W3205" s="1214" t="e">
        <f>VLOOKUP($D3205,'NI-Soc'!$B$1:$Q$2048,18,FALSE)</f>
        <v>#REF!</v>
      </c>
      <c r="X3205" s="1214" t="e">
        <f>VLOOKUP($D3205,'NI-Soc'!$B$1:$Q$2048,19,FALSE)</f>
        <v>#REF!</v>
      </c>
    </row>
    <row r="3206" spans="1:24" ht="27" hidden="1">
      <c r="A3206" s="508"/>
      <c r="B3206" s="508"/>
      <c r="C3206" s="508"/>
      <c r="D3206" s="1214" t="s">
        <v>1933</v>
      </c>
      <c r="E3206" s="1215" t="s">
        <v>3067</v>
      </c>
      <c r="F3206" s="1202"/>
      <c r="G3206" s="1202"/>
      <c r="H3206" s="1205"/>
      <c r="I3206" s="1202" t="s">
        <v>53</v>
      </c>
      <c r="J3206" s="1202"/>
      <c r="K3206" s="1202"/>
      <c r="L3206" s="1202"/>
      <c r="M3206" s="1202" t="s">
        <v>1919</v>
      </c>
      <c r="N3206" s="1203" t="s">
        <v>1934</v>
      </c>
      <c r="O3206" s="1203"/>
      <c r="P3206" s="1203"/>
      <c r="Q3206" s="1203"/>
      <c r="R3206" s="1203"/>
      <c r="S3206" s="1214">
        <f>VLOOKUP($D3206,'NI-Soc'!$B$1:$Q$2048,12,FALSE)</f>
        <v>0</v>
      </c>
      <c r="T3206" s="1214">
        <f>VLOOKUP($D3206,'NI-Soc'!$B$1:$Q$2048,13,FALSE)</f>
        <v>0</v>
      </c>
      <c r="U3206" s="1214">
        <f>VLOOKUP($D3206,'NI-Soc'!$B$1:$Q$2048,16,FALSE)</f>
        <v>0</v>
      </c>
      <c r="V3206" s="1214" t="e">
        <f>VLOOKUP($D3206,'NI-Soc'!$B$1:$Q$2048,17,FALSE)</f>
        <v>#REF!</v>
      </c>
      <c r="W3206" s="1214" t="e">
        <f>VLOOKUP($D3206,'NI-Soc'!$B$1:$Q$2048,18,FALSE)</f>
        <v>#REF!</v>
      </c>
      <c r="X3206" s="1214" t="e">
        <f>VLOOKUP($D3206,'NI-Soc'!$B$1:$Q$2048,19,FALSE)</f>
        <v>#REF!</v>
      </c>
    </row>
    <row r="3207" spans="1:24" ht="27" hidden="1">
      <c r="A3207" s="508"/>
      <c r="B3207" s="508"/>
      <c r="C3207" s="508"/>
      <c r="D3207" s="1214" t="s">
        <v>1935</v>
      </c>
      <c r="E3207" s="1215" t="s">
        <v>3067</v>
      </c>
      <c r="F3207" s="1202"/>
      <c r="G3207" s="1202"/>
      <c r="H3207" s="1205"/>
      <c r="I3207" s="1202" t="s">
        <v>53</v>
      </c>
      <c r="J3207" s="1202"/>
      <c r="K3207" s="1202"/>
      <c r="L3207" s="1202"/>
      <c r="M3207" s="1202" t="s">
        <v>1919</v>
      </c>
      <c r="N3207" s="1203" t="s">
        <v>1936</v>
      </c>
      <c r="O3207" s="1203"/>
      <c r="P3207" s="1203"/>
      <c r="Q3207" s="1203"/>
      <c r="R3207" s="1203"/>
      <c r="S3207" s="1214">
        <f>VLOOKUP($D3207,'NI-Soc'!$B$1:$Q$2048,12,FALSE)</f>
        <v>0</v>
      </c>
      <c r="T3207" s="1214">
        <f>VLOOKUP($D3207,'NI-Soc'!$B$1:$Q$2048,13,FALSE)</f>
        <v>0</v>
      </c>
      <c r="U3207" s="1214">
        <f>VLOOKUP($D3207,'NI-Soc'!$B$1:$Q$2048,16,FALSE)</f>
        <v>0</v>
      </c>
      <c r="V3207" s="1214" t="e">
        <f>VLOOKUP($D3207,'NI-Soc'!$B$1:$Q$2048,17,FALSE)</f>
        <v>#REF!</v>
      </c>
      <c r="W3207" s="1214" t="e">
        <f>VLOOKUP($D3207,'NI-Soc'!$B$1:$Q$2048,18,FALSE)</f>
        <v>#REF!</v>
      </c>
      <c r="X3207" s="1214" t="e">
        <f>VLOOKUP($D3207,'NI-Soc'!$B$1:$Q$2048,19,FALSE)</f>
        <v>#REF!</v>
      </c>
    </row>
    <row r="3208" spans="1:24" ht="27" hidden="1">
      <c r="A3208" s="508"/>
      <c r="B3208" s="508"/>
      <c r="C3208" s="508"/>
      <c r="D3208" s="1214" t="s">
        <v>1937</v>
      </c>
      <c r="E3208" s="1215" t="s">
        <v>3067</v>
      </c>
      <c r="F3208" s="1202"/>
      <c r="G3208" s="1202"/>
      <c r="H3208" s="1205"/>
      <c r="I3208" s="1202" t="s">
        <v>53</v>
      </c>
      <c r="J3208" s="1202"/>
      <c r="K3208" s="1202"/>
      <c r="L3208" s="1202"/>
      <c r="M3208" s="1202" t="s">
        <v>1919</v>
      </c>
      <c r="N3208" s="1203" t="s">
        <v>1938</v>
      </c>
      <c r="O3208" s="1203"/>
      <c r="P3208" s="1203"/>
      <c r="Q3208" s="1203"/>
      <c r="R3208" s="1203"/>
      <c r="S3208" s="1214">
        <f>VLOOKUP($D3208,'NI-Soc'!$B$1:$Q$2048,12,FALSE)</f>
        <v>0</v>
      </c>
      <c r="T3208" s="1214">
        <f>VLOOKUP($D3208,'NI-Soc'!$B$1:$Q$2048,13,FALSE)</f>
        <v>0</v>
      </c>
      <c r="U3208" s="1214">
        <f>VLOOKUP($D3208,'NI-Soc'!$B$1:$Q$2048,16,FALSE)</f>
        <v>0</v>
      </c>
      <c r="V3208" s="1214" t="e">
        <f>VLOOKUP($D3208,'NI-Soc'!$B$1:$Q$2048,17,FALSE)</f>
        <v>#REF!</v>
      </c>
      <c r="W3208" s="1214" t="e">
        <f>VLOOKUP($D3208,'NI-Soc'!$B$1:$Q$2048,18,FALSE)</f>
        <v>#REF!</v>
      </c>
      <c r="X3208" s="1214" t="e">
        <f>VLOOKUP($D3208,'NI-Soc'!$B$1:$Q$2048,19,FALSE)</f>
        <v>#REF!</v>
      </c>
    </row>
    <row r="3209" spans="1:24" ht="27" hidden="1">
      <c r="A3209" s="508"/>
      <c r="B3209" s="508"/>
      <c r="C3209" s="508"/>
      <c r="D3209" s="1214" t="s">
        <v>1939</v>
      </c>
      <c r="E3209" s="1215" t="s">
        <v>3067</v>
      </c>
      <c r="F3209" s="1202"/>
      <c r="G3209" s="1202"/>
      <c r="H3209" s="1205"/>
      <c r="I3209" s="1202" t="s">
        <v>53</v>
      </c>
      <c r="J3209" s="1202"/>
      <c r="K3209" s="1202"/>
      <c r="L3209" s="1202"/>
      <c r="M3209" s="1202" t="s">
        <v>1919</v>
      </c>
      <c r="N3209" s="1203" t="s">
        <v>1940</v>
      </c>
      <c r="O3209" s="1203"/>
      <c r="P3209" s="1203"/>
      <c r="Q3209" s="1203"/>
      <c r="R3209" s="1203"/>
      <c r="S3209" s="1214">
        <f>VLOOKUP($D3209,'NI-Soc'!$B$1:$Q$2048,12,FALSE)</f>
        <v>0</v>
      </c>
      <c r="T3209" s="1214">
        <f>VLOOKUP($D3209,'NI-Soc'!$B$1:$Q$2048,13,FALSE)</f>
        <v>0</v>
      </c>
      <c r="U3209" s="1214">
        <f>VLOOKUP($D3209,'NI-Soc'!$B$1:$Q$2048,16,FALSE)</f>
        <v>0</v>
      </c>
      <c r="V3209" s="1214" t="e">
        <f>VLOOKUP($D3209,'NI-Soc'!$B$1:$Q$2048,17,FALSE)</f>
        <v>#REF!</v>
      </c>
      <c r="W3209" s="1214" t="e">
        <f>VLOOKUP($D3209,'NI-Soc'!$B$1:$Q$2048,18,FALSE)</f>
        <v>#REF!</v>
      </c>
      <c r="X3209" s="1214" t="e">
        <f>VLOOKUP($D3209,'NI-Soc'!$B$1:$Q$2048,19,FALSE)</f>
        <v>#REF!</v>
      </c>
    </row>
    <row r="3210" spans="1:24" ht="27" hidden="1">
      <c r="A3210" s="508"/>
      <c r="B3210" s="508"/>
      <c r="C3210" s="508"/>
      <c r="D3210" s="1214" t="s">
        <v>1941</v>
      </c>
      <c r="E3210" s="1215" t="s">
        <v>3067</v>
      </c>
      <c r="F3210" s="1202"/>
      <c r="G3210" s="1202"/>
      <c r="H3210" s="1205"/>
      <c r="I3210" s="1202" t="s">
        <v>53</v>
      </c>
      <c r="J3210" s="1202"/>
      <c r="K3210" s="1202"/>
      <c r="L3210" s="1202"/>
      <c r="M3210" s="1202" t="s">
        <v>1919</v>
      </c>
      <c r="N3210" s="1203" t="s">
        <v>1942</v>
      </c>
      <c r="O3210" s="1203"/>
      <c r="P3210" s="1203"/>
      <c r="Q3210" s="1203"/>
      <c r="R3210" s="1203"/>
      <c r="S3210" s="1214">
        <f>VLOOKUP($D3210,'NI-Soc'!$B$1:$Q$2048,12,FALSE)</f>
        <v>0</v>
      </c>
      <c r="T3210" s="1214">
        <f>VLOOKUP($D3210,'NI-Soc'!$B$1:$Q$2048,13,FALSE)</f>
        <v>0</v>
      </c>
      <c r="U3210" s="1214">
        <f>VLOOKUP($D3210,'NI-Soc'!$B$1:$Q$2048,16,FALSE)</f>
        <v>0</v>
      </c>
      <c r="V3210" s="1214" t="e">
        <f>VLOOKUP($D3210,'NI-Soc'!$B$1:$Q$2048,17,FALSE)</f>
        <v>#REF!</v>
      </c>
      <c r="W3210" s="1214" t="e">
        <f>VLOOKUP($D3210,'NI-Soc'!$B$1:$Q$2048,18,FALSE)</f>
        <v>#REF!</v>
      </c>
      <c r="X3210" s="1214" t="e">
        <f>VLOOKUP($D3210,'NI-Soc'!$B$1:$Q$2048,19,FALSE)</f>
        <v>#REF!</v>
      </c>
    </row>
    <row r="3211" spans="1:24" ht="27" hidden="1">
      <c r="A3211" s="508"/>
      <c r="B3211" s="508"/>
      <c r="C3211" s="508"/>
      <c r="D3211" s="1214" t="s">
        <v>1943</v>
      </c>
      <c r="E3211" s="1215" t="s">
        <v>3067</v>
      </c>
      <c r="F3211" s="1202"/>
      <c r="G3211" s="1202"/>
      <c r="H3211" s="1205"/>
      <c r="I3211" s="1202" t="s">
        <v>53</v>
      </c>
      <c r="J3211" s="1202"/>
      <c r="K3211" s="1202"/>
      <c r="L3211" s="1202"/>
      <c r="M3211" s="1202" t="s">
        <v>1919</v>
      </c>
      <c r="N3211" s="1203" t="s">
        <v>1945</v>
      </c>
      <c r="O3211" s="1203"/>
      <c r="P3211" s="1203"/>
      <c r="Q3211" s="1203"/>
      <c r="R3211" s="1203"/>
      <c r="S3211" s="1214">
        <f>VLOOKUP($D3211,'NI-Soc'!$B$1:$Q$2048,12,FALSE)</f>
        <v>0</v>
      </c>
      <c r="T3211" s="1214">
        <f>VLOOKUP($D3211,'NI-Soc'!$B$1:$Q$2048,13,FALSE)</f>
        <v>0</v>
      </c>
      <c r="U3211" s="1214">
        <f>VLOOKUP($D3211,'NI-Soc'!$B$1:$Q$2048,16,FALSE)</f>
        <v>0</v>
      </c>
      <c r="V3211" s="1214" t="e">
        <f>VLOOKUP($D3211,'NI-Soc'!$B$1:$Q$2048,17,FALSE)</f>
        <v>#REF!</v>
      </c>
      <c r="W3211" s="1214" t="e">
        <f>VLOOKUP($D3211,'NI-Soc'!$B$1:$Q$2048,18,FALSE)</f>
        <v>#REF!</v>
      </c>
      <c r="X3211" s="1214" t="e">
        <f>VLOOKUP($D3211,'NI-Soc'!$B$1:$Q$2048,19,FALSE)</f>
        <v>#REF!</v>
      </c>
    </row>
    <row r="3212" spans="1:24" ht="27" hidden="1">
      <c r="A3212" s="508"/>
      <c r="B3212" s="508"/>
      <c r="C3212" s="508"/>
      <c r="D3212" s="1214" t="s">
        <v>1946</v>
      </c>
      <c r="E3212" s="1215" t="s">
        <v>3067</v>
      </c>
      <c r="F3212" s="1202"/>
      <c r="G3212" s="1202"/>
      <c r="H3212" s="1205"/>
      <c r="I3212" s="1202" t="s">
        <v>53</v>
      </c>
      <c r="J3212" s="1202"/>
      <c r="K3212" s="1202"/>
      <c r="L3212" s="1202"/>
      <c r="M3212" s="1202" t="s">
        <v>1919</v>
      </c>
      <c r="N3212" s="1203" t="s">
        <v>1947</v>
      </c>
      <c r="O3212" s="1203"/>
      <c r="P3212" s="1203"/>
      <c r="Q3212" s="1203"/>
      <c r="R3212" s="1203"/>
      <c r="S3212" s="1214">
        <f>VLOOKUP($D3212,'NI-Soc'!$B$1:$Q$2048,12,FALSE)</f>
        <v>0</v>
      </c>
      <c r="T3212" s="1214">
        <f>VLOOKUP($D3212,'NI-Soc'!$B$1:$Q$2048,13,FALSE)</f>
        <v>0</v>
      </c>
      <c r="U3212" s="1214">
        <f>VLOOKUP($D3212,'NI-Soc'!$B$1:$Q$2048,16,FALSE)</f>
        <v>0</v>
      </c>
      <c r="V3212" s="1214" t="e">
        <f>VLOOKUP($D3212,'NI-Soc'!$B$1:$Q$2048,17,FALSE)</f>
        <v>#REF!</v>
      </c>
      <c r="W3212" s="1214" t="e">
        <f>VLOOKUP($D3212,'NI-Soc'!$B$1:$Q$2048,18,FALSE)</f>
        <v>#REF!</v>
      </c>
      <c r="X3212" s="1214" t="e">
        <f>VLOOKUP($D3212,'NI-Soc'!$B$1:$Q$2048,19,FALSE)</f>
        <v>#REF!</v>
      </c>
    </row>
    <row r="3213" spans="1:24" ht="27" hidden="1">
      <c r="A3213" s="508"/>
      <c r="B3213" s="508"/>
      <c r="C3213" s="508"/>
      <c r="D3213" s="1214" t="s">
        <v>1948</v>
      </c>
      <c r="E3213" s="1215" t="s">
        <v>3067</v>
      </c>
      <c r="F3213" s="1202"/>
      <c r="G3213" s="1202"/>
      <c r="H3213" s="1205"/>
      <c r="I3213" s="1202" t="s">
        <v>53</v>
      </c>
      <c r="J3213" s="1202"/>
      <c r="K3213" s="1202"/>
      <c r="L3213" s="1202"/>
      <c r="M3213" s="1202" t="s">
        <v>1919</v>
      </c>
      <c r="N3213" s="1203" t="s">
        <v>1949</v>
      </c>
      <c r="O3213" s="1203"/>
      <c r="P3213" s="1203"/>
      <c r="Q3213" s="1203"/>
      <c r="R3213" s="1203"/>
      <c r="S3213" s="1214">
        <f>VLOOKUP($D3213,'NI-Soc'!$B$1:$Q$2048,12,FALSE)</f>
        <v>0</v>
      </c>
      <c r="T3213" s="1214">
        <f>VLOOKUP($D3213,'NI-Soc'!$B$1:$Q$2048,13,FALSE)</f>
        <v>0</v>
      </c>
      <c r="U3213" s="1214">
        <f>VLOOKUP($D3213,'NI-Soc'!$B$1:$Q$2048,16,FALSE)</f>
        <v>0</v>
      </c>
      <c r="V3213" s="1214" t="e">
        <f>VLOOKUP($D3213,'NI-Soc'!$B$1:$Q$2048,17,FALSE)</f>
        <v>#REF!</v>
      </c>
      <c r="W3213" s="1214" t="e">
        <f>VLOOKUP($D3213,'NI-Soc'!$B$1:$Q$2048,18,FALSE)</f>
        <v>#REF!</v>
      </c>
      <c r="X3213" s="1214" t="e">
        <f>VLOOKUP($D3213,'NI-Soc'!$B$1:$Q$2048,19,FALSE)</f>
        <v>#REF!</v>
      </c>
    </row>
    <row r="3214" spans="1:24" ht="27" hidden="1">
      <c r="A3214" s="508"/>
      <c r="B3214" s="508"/>
      <c r="C3214" s="508"/>
      <c r="D3214" s="1214" t="s">
        <v>1950</v>
      </c>
      <c r="E3214" s="1215" t="s">
        <v>3067</v>
      </c>
      <c r="F3214" s="1202"/>
      <c r="G3214" s="1202"/>
      <c r="H3214" s="1205"/>
      <c r="I3214" s="1202" t="s">
        <v>53</v>
      </c>
      <c r="J3214" s="1202"/>
      <c r="K3214" s="1202"/>
      <c r="L3214" s="1202"/>
      <c r="M3214" s="1202" t="s">
        <v>1919</v>
      </c>
      <c r="N3214" s="1203" t="s">
        <v>1951</v>
      </c>
      <c r="O3214" s="1203"/>
      <c r="P3214" s="1203"/>
      <c r="Q3214" s="1203"/>
      <c r="R3214" s="1203"/>
      <c r="S3214" s="1214">
        <f>VLOOKUP($D3214,'NI-Soc'!$B$1:$Q$2048,12,FALSE)</f>
        <v>0</v>
      </c>
      <c r="T3214" s="1214">
        <f>VLOOKUP($D3214,'NI-Soc'!$B$1:$Q$2048,13,FALSE)</f>
        <v>0</v>
      </c>
      <c r="U3214" s="1214">
        <f>VLOOKUP($D3214,'NI-Soc'!$B$1:$Q$2048,16,FALSE)</f>
        <v>0</v>
      </c>
      <c r="V3214" s="1214" t="e">
        <f>VLOOKUP($D3214,'NI-Soc'!$B$1:$Q$2048,17,FALSE)</f>
        <v>#REF!</v>
      </c>
      <c r="W3214" s="1214" t="e">
        <f>VLOOKUP($D3214,'NI-Soc'!$B$1:$Q$2048,18,FALSE)</f>
        <v>#REF!</v>
      </c>
      <c r="X3214" s="1214" t="e">
        <f>VLOOKUP($D3214,'NI-Soc'!$B$1:$Q$2048,19,FALSE)</f>
        <v>#REF!</v>
      </c>
    </row>
    <row r="3215" spans="1:24" ht="27" hidden="1">
      <c r="A3215" s="508"/>
      <c r="B3215" s="508"/>
      <c r="C3215" s="508"/>
      <c r="D3215" s="1214" t="s">
        <v>1952</v>
      </c>
      <c r="E3215" s="1215" t="s">
        <v>3067</v>
      </c>
      <c r="F3215" s="1202"/>
      <c r="G3215" s="1202"/>
      <c r="H3215" s="1205"/>
      <c r="I3215" s="1202" t="s">
        <v>53</v>
      </c>
      <c r="J3215" s="1202"/>
      <c r="K3215" s="1202"/>
      <c r="L3215" s="1202"/>
      <c r="M3215" s="1202" t="s">
        <v>1919</v>
      </c>
      <c r="N3215" s="1203" t="s">
        <v>1953</v>
      </c>
      <c r="O3215" s="1203"/>
      <c r="P3215" s="1203"/>
      <c r="Q3215" s="1203"/>
      <c r="R3215" s="1203"/>
      <c r="S3215" s="1214">
        <f>VLOOKUP($D3215,'NI-Soc'!$B$1:$Q$2048,12,FALSE)</f>
        <v>0</v>
      </c>
      <c r="T3215" s="1214">
        <f>VLOOKUP($D3215,'NI-Soc'!$B$1:$Q$2048,13,FALSE)</f>
        <v>0</v>
      </c>
      <c r="U3215" s="1214">
        <f>VLOOKUP($D3215,'NI-Soc'!$B$1:$Q$2048,16,FALSE)</f>
        <v>0</v>
      </c>
      <c r="V3215" s="1214" t="e">
        <f>VLOOKUP($D3215,'NI-Soc'!$B$1:$Q$2048,17,FALSE)</f>
        <v>#REF!</v>
      </c>
      <c r="W3215" s="1214" t="e">
        <f>VLOOKUP($D3215,'NI-Soc'!$B$1:$Q$2048,18,FALSE)</f>
        <v>#REF!</v>
      </c>
      <c r="X3215" s="1214" t="e">
        <f>VLOOKUP($D3215,'NI-Soc'!$B$1:$Q$2048,19,FALSE)</f>
        <v>#REF!</v>
      </c>
    </row>
    <row r="3216" spans="1:24" ht="27" hidden="1">
      <c r="A3216" s="508"/>
      <c r="B3216" s="508"/>
      <c r="C3216" s="508"/>
      <c r="D3216" s="1214" t="s">
        <v>1954</v>
      </c>
      <c r="E3216" s="1215" t="s">
        <v>3067</v>
      </c>
      <c r="F3216" s="1202"/>
      <c r="G3216" s="1202"/>
      <c r="H3216" s="1205"/>
      <c r="I3216" s="1202" t="s">
        <v>53</v>
      </c>
      <c r="J3216" s="1202"/>
      <c r="K3216" s="1202"/>
      <c r="L3216" s="1202"/>
      <c r="M3216" s="1202" t="s">
        <v>1919</v>
      </c>
      <c r="N3216" s="1203" t="s">
        <v>1955</v>
      </c>
      <c r="O3216" s="1203"/>
      <c r="P3216" s="1203"/>
      <c r="Q3216" s="1203"/>
      <c r="R3216" s="1203"/>
      <c r="S3216" s="1214">
        <f>VLOOKUP($D3216,'NI-Soc'!$B$1:$Q$2048,12,FALSE)</f>
        <v>0</v>
      </c>
      <c r="T3216" s="1214">
        <f>VLOOKUP($D3216,'NI-Soc'!$B$1:$Q$2048,13,FALSE)</f>
        <v>0</v>
      </c>
      <c r="U3216" s="1214">
        <f>VLOOKUP($D3216,'NI-Soc'!$B$1:$Q$2048,16,FALSE)</f>
        <v>0</v>
      </c>
      <c r="V3216" s="1214" t="e">
        <f>VLOOKUP($D3216,'NI-Soc'!$B$1:$Q$2048,17,FALSE)</f>
        <v>#REF!</v>
      </c>
      <c r="W3216" s="1214" t="e">
        <f>VLOOKUP($D3216,'NI-Soc'!$B$1:$Q$2048,18,FALSE)</f>
        <v>#REF!</v>
      </c>
      <c r="X3216" s="1214" t="e">
        <f>VLOOKUP($D3216,'NI-Soc'!$B$1:$Q$2048,19,FALSE)</f>
        <v>#REF!</v>
      </c>
    </row>
    <row r="3217" spans="1:24" ht="27" hidden="1">
      <c r="A3217" s="508"/>
      <c r="B3217" s="508"/>
      <c r="C3217" s="508"/>
      <c r="D3217" s="1214" t="s">
        <v>1956</v>
      </c>
      <c r="E3217" s="1215" t="s">
        <v>3067</v>
      </c>
      <c r="F3217" s="1202"/>
      <c r="G3217" s="1202"/>
      <c r="H3217" s="1205"/>
      <c r="I3217" s="1202" t="s">
        <v>53</v>
      </c>
      <c r="J3217" s="1202"/>
      <c r="K3217" s="1202"/>
      <c r="L3217" s="1202"/>
      <c r="M3217" s="1202" t="s">
        <v>1919</v>
      </c>
      <c r="N3217" s="1203" t="s">
        <v>1957</v>
      </c>
      <c r="O3217" s="1203"/>
      <c r="P3217" s="1203"/>
      <c r="Q3217" s="1203"/>
      <c r="R3217" s="1203"/>
      <c r="S3217" s="1214">
        <f>VLOOKUP($D3217,'NI-Soc'!$B$1:$Q$2048,12,FALSE)</f>
        <v>0</v>
      </c>
      <c r="T3217" s="1214">
        <f>VLOOKUP($D3217,'NI-Soc'!$B$1:$Q$2048,13,FALSE)</f>
        <v>0</v>
      </c>
      <c r="U3217" s="1214">
        <f>VLOOKUP($D3217,'NI-Soc'!$B$1:$Q$2048,16,FALSE)</f>
        <v>0</v>
      </c>
      <c r="V3217" s="1214" t="e">
        <f>VLOOKUP($D3217,'NI-Soc'!$B$1:$Q$2048,17,FALSE)</f>
        <v>#REF!</v>
      </c>
      <c r="W3217" s="1214" t="e">
        <f>VLOOKUP($D3217,'NI-Soc'!$B$1:$Q$2048,18,FALSE)</f>
        <v>#REF!</v>
      </c>
      <c r="X3217" s="1214" t="e">
        <f>VLOOKUP($D3217,'NI-Soc'!$B$1:$Q$2048,19,FALSE)</f>
        <v>#REF!</v>
      </c>
    </row>
    <row r="3218" spans="1:24" ht="27" hidden="1">
      <c r="A3218" s="508"/>
      <c r="B3218" s="508"/>
      <c r="C3218" s="508"/>
      <c r="D3218" s="1214" t="s">
        <v>1958</v>
      </c>
      <c r="E3218" s="1215" t="s">
        <v>3067</v>
      </c>
      <c r="F3218" s="1202"/>
      <c r="G3218" s="1202"/>
      <c r="H3218" s="1205"/>
      <c r="I3218" s="1202" t="s">
        <v>53</v>
      </c>
      <c r="J3218" s="1202"/>
      <c r="K3218" s="1202"/>
      <c r="L3218" s="1202"/>
      <c r="M3218" s="1202" t="s">
        <v>1919</v>
      </c>
      <c r="N3218" s="1203" t="s">
        <v>1959</v>
      </c>
      <c r="O3218" s="1203"/>
      <c r="P3218" s="1203"/>
      <c r="Q3218" s="1203"/>
      <c r="R3218" s="1203"/>
      <c r="S3218" s="1214">
        <f>VLOOKUP($D3218,'NI-Soc'!$B$1:$Q$2048,12,FALSE)</f>
        <v>0</v>
      </c>
      <c r="T3218" s="1214">
        <f>VLOOKUP($D3218,'NI-Soc'!$B$1:$Q$2048,13,FALSE)</f>
        <v>0</v>
      </c>
      <c r="U3218" s="1214">
        <f>VLOOKUP($D3218,'NI-Soc'!$B$1:$Q$2048,16,FALSE)</f>
        <v>0</v>
      </c>
      <c r="V3218" s="1214" t="e">
        <f>VLOOKUP($D3218,'NI-Soc'!$B$1:$Q$2048,17,FALSE)</f>
        <v>#REF!</v>
      </c>
      <c r="W3218" s="1214" t="e">
        <f>VLOOKUP($D3218,'NI-Soc'!$B$1:$Q$2048,18,FALSE)</f>
        <v>#REF!</v>
      </c>
      <c r="X3218" s="1214" t="e">
        <f>VLOOKUP($D3218,'NI-Soc'!$B$1:$Q$2048,19,FALSE)</f>
        <v>#REF!</v>
      </c>
    </row>
    <row r="3219" spans="1:24" ht="27" hidden="1">
      <c r="A3219" s="508"/>
      <c r="B3219" s="508"/>
      <c r="C3219" s="508"/>
      <c r="D3219" s="1214" t="s">
        <v>1960</v>
      </c>
      <c r="E3219" s="1215" t="s">
        <v>3067</v>
      </c>
      <c r="F3219" s="1202"/>
      <c r="G3219" s="1202"/>
      <c r="H3219" s="1205"/>
      <c r="I3219" s="1202" t="s">
        <v>53</v>
      </c>
      <c r="J3219" s="1202"/>
      <c r="K3219" s="1202"/>
      <c r="L3219" s="1202"/>
      <c r="M3219" s="1202" t="s">
        <v>1919</v>
      </c>
      <c r="N3219" s="1203" t="s">
        <v>1961</v>
      </c>
      <c r="O3219" s="1203"/>
      <c r="P3219" s="1203"/>
      <c r="Q3219" s="1203"/>
      <c r="R3219" s="1203"/>
      <c r="S3219" s="1214">
        <f>VLOOKUP($D3219,'NI-Soc'!$B$1:$Q$2048,12,FALSE)</f>
        <v>0</v>
      </c>
      <c r="T3219" s="1214">
        <f>VLOOKUP($D3219,'NI-Soc'!$B$1:$Q$2048,13,FALSE)</f>
        <v>0</v>
      </c>
      <c r="U3219" s="1214">
        <f>VLOOKUP($D3219,'NI-Soc'!$B$1:$Q$2048,16,FALSE)</f>
        <v>0</v>
      </c>
      <c r="V3219" s="1214" t="e">
        <f>VLOOKUP($D3219,'NI-Soc'!$B$1:$Q$2048,17,FALSE)</f>
        <v>#REF!</v>
      </c>
      <c r="W3219" s="1214" t="e">
        <f>VLOOKUP($D3219,'NI-Soc'!$B$1:$Q$2048,18,FALSE)</f>
        <v>#REF!</v>
      </c>
      <c r="X3219" s="1214" t="e">
        <f>VLOOKUP($D3219,'NI-Soc'!$B$1:$Q$2048,19,FALSE)</f>
        <v>#REF!</v>
      </c>
    </row>
    <row r="3220" spans="1:24" ht="27" hidden="1">
      <c r="A3220" s="508"/>
      <c r="B3220" s="508"/>
      <c r="C3220" s="508"/>
      <c r="D3220" s="1214" t="s">
        <v>1962</v>
      </c>
      <c r="E3220" s="1215" t="s">
        <v>3067</v>
      </c>
      <c r="F3220" s="1202"/>
      <c r="G3220" s="1202"/>
      <c r="H3220" s="1205"/>
      <c r="I3220" s="1202" t="s">
        <v>53</v>
      </c>
      <c r="J3220" s="1202"/>
      <c r="K3220" s="1202"/>
      <c r="L3220" s="1202"/>
      <c r="M3220" s="1202" t="s">
        <v>1919</v>
      </c>
      <c r="N3220" s="1203" t="s">
        <v>1963</v>
      </c>
      <c r="O3220" s="1203"/>
      <c r="P3220" s="1203"/>
      <c r="Q3220" s="1203"/>
      <c r="R3220" s="1203"/>
      <c r="S3220" s="1214">
        <f>VLOOKUP($D3220,'NI-Soc'!$B$1:$Q$2048,12,FALSE)</f>
        <v>0</v>
      </c>
      <c r="T3220" s="1214">
        <f>VLOOKUP($D3220,'NI-Soc'!$B$1:$Q$2048,13,FALSE)</f>
        <v>0</v>
      </c>
      <c r="U3220" s="1214">
        <f>VLOOKUP($D3220,'NI-Soc'!$B$1:$Q$2048,16,FALSE)</f>
        <v>0</v>
      </c>
      <c r="V3220" s="1214" t="e">
        <f>VLOOKUP($D3220,'NI-Soc'!$B$1:$Q$2048,17,FALSE)</f>
        <v>#REF!</v>
      </c>
      <c r="W3220" s="1214" t="e">
        <f>VLOOKUP($D3220,'NI-Soc'!$B$1:$Q$2048,18,FALSE)</f>
        <v>#REF!</v>
      </c>
      <c r="X3220" s="1214" t="e">
        <f>VLOOKUP($D3220,'NI-Soc'!$B$1:$Q$2048,19,FALSE)</f>
        <v>#REF!</v>
      </c>
    </row>
    <row r="3221" spans="1:24" ht="27" hidden="1">
      <c r="A3221" s="508"/>
      <c r="B3221" s="508"/>
      <c r="C3221" s="508"/>
      <c r="D3221" s="1214" t="s">
        <v>1964</v>
      </c>
      <c r="E3221" s="1215" t="s">
        <v>3067</v>
      </c>
      <c r="F3221" s="1202"/>
      <c r="G3221" s="1202"/>
      <c r="H3221" s="1205"/>
      <c r="I3221" s="1202" t="s">
        <v>53</v>
      </c>
      <c r="J3221" s="1202"/>
      <c r="K3221" s="1202"/>
      <c r="L3221" s="1202"/>
      <c r="M3221" s="1202" t="s">
        <v>1919</v>
      </c>
      <c r="N3221" s="1203" t="s">
        <v>1965</v>
      </c>
      <c r="O3221" s="1203"/>
      <c r="P3221" s="1203"/>
      <c r="Q3221" s="1203"/>
      <c r="R3221" s="1203"/>
      <c r="S3221" s="1214">
        <f>VLOOKUP($D3221,'NI-Soc'!$B$1:$Q$2048,12,FALSE)</f>
        <v>0</v>
      </c>
      <c r="T3221" s="1214">
        <f>VLOOKUP($D3221,'NI-Soc'!$B$1:$Q$2048,13,FALSE)</f>
        <v>0</v>
      </c>
      <c r="U3221" s="1214">
        <f>VLOOKUP($D3221,'NI-Soc'!$B$1:$Q$2048,16,FALSE)</f>
        <v>0</v>
      </c>
      <c r="V3221" s="1214" t="e">
        <f>VLOOKUP($D3221,'NI-Soc'!$B$1:$Q$2048,17,FALSE)</f>
        <v>#REF!</v>
      </c>
      <c r="W3221" s="1214" t="e">
        <f>VLOOKUP($D3221,'NI-Soc'!$B$1:$Q$2048,18,FALSE)</f>
        <v>#REF!</v>
      </c>
      <c r="X3221" s="1214" t="e">
        <f>VLOOKUP($D3221,'NI-Soc'!$B$1:$Q$2048,19,FALSE)</f>
        <v>#REF!</v>
      </c>
    </row>
    <row r="3222" spans="1:24" ht="27" hidden="1">
      <c r="A3222" s="508"/>
      <c r="B3222" s="508"/>
      <c r="C3222" s="508"/>
      <c r="D3222" s="1214" t="s">
        <v>1966</v>
      </c>
      <c r="E3222" s="1215" t="s">
        <v>3067</v>
      </c>
      <c r="F3222" s="1202"/>
      <c r="G3222" s="1202"/>
      <c r="H3222" s="1205"/>
      <c r="I3222" s="1202" t="s">
        <v>53</v>
      </c>
      <c r="J3222" s="1202"/>
      <c r="K3222" s="1202"/>
      <c r="L3222" s="1202"/>
      <c r="M3222" s="1202" t="s">
        <v>1919</v>
      </c>
      <c r="N3222" s="1203" t="s">
        <v>1967</v>
      </c>
      <c r="O3222" s="1203"/>
      <c r="P3222" s="1203"/>
      <c r="Q3222" s="1203"/>
      <c r="R3222" s="1203"/>
      <c r="S3222" s="1214">
        <f>VLOOKUP($D3222,'NI-Soc'!$B$1:$Q$2048,12,FALSE)</f>
        <v>0</v>
      </c>
      <c r="T3222" s="1214">
        <f>VLOOKUP($D3222,'NI-Soc'!$B$1:$Q$2048,13,FALSE)</f>
        <v>0</v>
      </c>
      <c r="U3222" s="1214">
        <f>VLOOKUP($D3222,'NI-Soc'!$B$1:$Q$2048,16,FALSE)</f>
        <v>0</v>
      </c>
      <c r="V3222" s="1214" t="e">
        <f>VLOOKUP($D3222,'NI-Soc'!$B$1:$Q$2048,17,FALSE)</f>
        <v>#REF!</v>
      </c>
      <c r="W3222" s="1214" t="e">
        <f>VLOOKUP($D3222,'NI-Soc'!$B$1:$Q$2048,18,FALSE)</f>
        <v>#REF!</v>
      </c>
      <c r="X3222" s="1214" t="e">
        <f>VLOOKUP($D3222,'NI-Soc'!$B$1:$Q$2048,19,FALSE)</f>
        <v>#REF!</v>
      </c>
    </row>
    <row r="3223" spans="1:24" ht="27" hidden="1">
      <c r="A3223" s="508"/>
      <c r="B3223" s="508"/>
      <c r="C3223" s="508"/>
      <c r="D3223" s="1214" t="s">
        <v>1968</v>
      </c>
      <c r="E3223" s="1215" t="s">
        <v>3067</v>
      </c>
      <c r="F3223" s="1202"/>
      <c r="G3223" s="1202"/>
      <c r="H3223" s="1205"/>
      <c r="I3223" s="1202" t="s">
        <v>53</v>
      </c>
      <c r="J3223" s="1202"/>
      <c r="K3223" s="1202"/>
      <c r="L3223" s="1202"/>
      <c r="M3223" s="1202" t="s">
        <v>1919</v>
      </c>
      <c r="N3223" s="1203" t="s">
        <v>1970</v>
      </c>
      <c r="O3223" s="1203"/>
      <c r="P3223" s="1203"/>
      <c r="Q3223" s="1203"/>
      <c r="R3223" s="1203"/>
      <c r="S3223" s="1214">
        <f>VLOOKUP($D3223,'NI-Soc'!$B$1:$Q$2048,12,FALSE)</f>
        <v>0</v>
      </c>
      <c r="T3223" s="1214">
        <f>VLOOKUP($D3223,'NI-Soc'!$B$1:$Q$2048,13,FALSE)</f>
        <v>0</v>
      </c>
      <c r="U3223" s="1214">
        <f>VLOOKUP($D3223,'NI-Soc'!$B$1:$Q$2048,16,FALSE)</f>
        <v>0</v>
      </c>
      <c r="V3223" s="1214" t="e">
        <f>VLOOKUP($D3223,'NI-Soc'!$B$1:$Q$2048,17,FALSE)</f>
        <v>#REF!</v>
      </c>
      <c r="W3223" s="1214" t="e">
        <f>VLOOKUP($D3223,'NI-Soc'!$B$1:$Q$2048,18,FALSE)</f>
        <v>#REF!</v>
      </c>
      <c r="X3223" s="1214" t="e">
        <f>VLOOKUP($D3223,'NI-Soc'!$B$1:$Q$2048,19,FALSE)</f>
        <v>#REF!</v>
      </c>
    </row>
    <row r="3224" spans="1:24" ht="27" hidden="1">
      <c r="A3224" s="508"/>
      <c r="B3224" s="508"/>
      <c r="C3224" s="508"/>
      <c r="D3224" s="1214" t="s">
        <v>1971</v>
      </c>
      <c r="E3224" s="1215" t="s">
        <v>3067</v>
      </c>
      <c r="F3224" s="1202"/>
      <c r="G3224" s="1202"/>
      <c r="H3224" s="1205"/>
      <c r="I3224" s="1202" t="s">
        <v>53</v>
      </c>
      <c r="J3224" s="1202"/>
      <c r="K3224" s="1202"/>
      <c r="L3224" s="1202"/>
      <c r="M3224" s="1202" t="s">
        <v>1919</v>
      </c>
      <c r="N3224" s="1203" t="s">
        <v>1972</v>
      </c>
      <c r="O3224" s="1203"/>
      <c r="P3224" s="1203"/>
      <c r="Q3224" s="1203"/>
      <c r="R3224" s="1203"/>
      <c r="S3224" s="1214">
        <f>VLOOKUP($D3224,'NI-Soc'!$B$1:$Q$2048,12,FALSE)</f>
        <v>0</v>
      </c>
      <c r="T3224" s="1214">
        <f>VLOOKUP($D3224,'NI-Soc'!$B$1:$Q$2048,13,FALSE)</f>
        <v>0</v>
      </c>
      <c r="U3224" s="1214">
        <f>VLOOKUP($D3224,'NI-Soc'!$B$1:$Q$2048,16,FALSE)</f>
        <v>0</v>
      </c>
      <c r="V3224" s="1214" t="e">
        <f>VLOOKUP($D3224,'NI-Soc'!$B$1:$Q$2048,17,FALSE)</f>
        <v>#REF!</v>
      </c>
      <c r="W3224" s="1214" t="e">
        <f>VLOOKUP($D3224,'NI-Soc'!$B$1:$Q$2048,18,FALSE)</f>
        <v>#REF!</v>
      </c>
      <c r="X3224" s="1214" t="e">
        <f>VLOOKUP($D3224,'NI-Soc'!$B$1:$Q$2048,19,FALSE)</f>
        <v>#REF!</v>
      </c>
    </row>
    <row r="3225" spans="1:24" ht="27" hidden="1">
      <c r="A3225" s="508"/>
      <c r="B3225" s="508"/>
      <c r="C3225" s="508"/>
      <c r="D3225" s="1214" t="s">
        <v>1973</v>
      </c>
      <c r="E3225" s="1215" t="s">
        <v>3067</v>
      </c>
      <c r="F3225" s="1202"/>
      <c r="G3225" s="1202"/>
      <c r="H3225" s="1205"/>
      <c r="I3225" s="1202" t="s">
        <v>53</v>
      </c>
      <c r="J3225" s="1202"/>
      <c r="K3225" s="1202"/>
      <c r="L3225" s="1202"/>
      <c r="M3225" s="1202" t="s">
        <v>1919</v>
      </c>
      <c r="N3225" s="1203" t="s">
        <v>1974</v>
      </c>
      <c r="O3225" s="1203"/>
      <c r="P3225" s="1203"/>
      <c r="Q3225" s="1203"/>
      <c r="R3225" s="1203"/>
      <c r="S3225" s="1214">
        <f>VLOOKUP($D3225,'NI-Soc'!$B$1:$Q$2048,12,FALSE)</f>
        <v>0</v>
      </c>
      <c r="T3225" s="1214">
        <f>VLOOKUP($D3225,'NI-Soc'!$B$1:$Q$2048,13,FALSE)</f>
        <v>0</v>
      </c>
      <c r="U3225" s="1214">
        <f>VLOOKUP($D3225,'NI-Soc'!$B$1:$Q$2048,16,FALSE)</f>
        <v>0</v>
      </c>
      <c r="V3225" s="1214" t="e">
        <f>VLOOKUP($D3225,'NI-Soc'!$B$1:$Q$2048,17,FALSE)</f>
        <v>#REF!</v>
      </c>
      <c r="W3225" s="1214" t="e">
        <f>VLOOKUP($D3225,'NI-Soc'!$B$1:$Q$2048,18,FALSE)</f>
        <v>#REF!</v>
      </c>
      <c r="X3225" s="1214" t="e">
        <f>VLOOKUP($D3225,'NI-Soc'!$B$1:$Q$2048,19,FALSE)</f>
        <v>#REF!</v>
      </c>
    </row>
    <row r="3226" spans="1:24" ht="27" hidden="1">
      <c r="A3226" s="508"/>
      <c r="B3226" s="508"/>
      <c r="C3226" s="508"/>
      <c r="D3226" s="1214" t="s">
        <v>1975</v>
      </c>
      <c r="E3226" s="1215" t="s">
        <v>3067</v>
      </c>
      <c r="F3226" s="1202"/>
      <c r="G3226" s="1202"/>
      <c r="H3226" s="1205"/>
      <c r="I3226" s="1202" t="s">
        <v>53</v>
      </c>
      <c r="J3226" s="1202"/>
      <c r="K3226" s="1202"/>
      <c r="L3226" s="1202"/>
      <c r="M3226" s="1202" t="s">
        <v>1919</v>
      </c>
      <c r="N3226" s="1203" t="s">
        <v>1976</v>
      </c>
      <c r="O3226" s="1203"/>
      <c r="P3226" s="1203"/>
      <c r="Q3226" s="1203"/>
      <c r="R3226" s="1203"/>
      <c r="S3226" s="1214">
        <f>VLOOKUP($D3226,'NI-Soc'!$B$1:$Q$2048,12,FALSE)</f>
        <v>0</v>
      </c>
      <c r="T3226" s="1214">
        <f>VLOOKUP($D3226,'NI-Soc'!$B$1:$Q$2048,13,FALSE)</f>
        <v>0</v>
      </c>
      <c r="U3226" s="1214">
        <f>VLOOKUP($D3226,'NI-Soc'!$B$1:$Q$2048,16,FALSE)</f>
        <v>0</v>
      </c>
      <c r="V3226" s="1214" t="e">
        <f>VLOOKUP($D3226,'NI-Soc'!$B$1:$Q$2048,17,FALSE)</f>
        <v>#REF!</v>
      </c>
      <c r="W3226" s="1214" t="e">
        <f>VLOOKUP($D3226,'NI-Soc'!$B$1:$Q$2048,18,FALSE)</f>
        <v>#REF!</v>
      </c>
      <c r="X3226" s="1214" t="e">
        <f>VLOOKUP($D3226,'NI-Soc'!$B$1:$Q$2048,19,FALSE)</f>
        <v>#REF!</v>
      </c>
    </row>
    <row r="3227" spans="1:24" ht="27" hidden="1">
      <c r="A3227" s="508"/>
      <c r="B3227" s="508"/>
      <c r="C3227" s="508"/>
      <c r="D3227" s="1214" t="s">
        <v>1977</v>
      </c>
      <c r="E3227" s="1215" t="s">
        <v>3067</v>
      </c>
      <c r="F3227" s="1202"/>
      <c r="G3227" s="1202"/>
      <c r="H3227" s="1205"/>
      <c r="I3227" s="1202" t="s">
        <v>53</v>
      </c>
      <c r="J3227" s="1202"/>
      <c r="K3227" s="1202"/>
      <c r="L3227" s="1202"/>
      <c r="M3227" s="1202" t="s">
        <v>1919</v>
      </c>
      <c r="N3227" s="1203" t="s">
        <v>1978</v>
      </c>
      <c r="O3227" s="1203"/>
      <c r="P3227" s="1203"/>
      <c r="Q3227" s="1203"/>
      <c r="R3227" s="1203"/>
      <c r="S3227" s="1214">
        <f>VLOOKUP($D3227,'NI-Soc'!$B$1:$Q$2048,12,FALSE)</f>
        <v>0</v>
      </c>
      <c r="T3227" s="1214">
        <f>VLOOKUP($D3227,'NI-Soc'!$B$1:$Q$2048,13,FALSE)</f>
        <v>0</v>
      </c>
      <c r="U3227" s="1214">
        <f>VLOOKUP($D3227,'NI-Soc'!$B$1:$Q$2048,16,FALSE)</f>
        <v>0</v>
      </c>
      <c r="V3227" s="1214" t="e">
        <f>VLOOKUP($D3227,'NI-Soc'!$B$1:$Q$2048,17,FALSE)</f>
        <v>#REF!</v>
      </c>
      <c r="W3227" s="1214" t="e">
        <f>VLOOKUP($D3227,'NI-Soc'!$B$1:$Q$2048,18,FALSE)</f>
        <v>#REF!</v>
      </c>
      <c r="X3227" s="1214" t="e">
        <f>VLOOKUP($D3227,'NI-Soc'!$B$1:$Q$2048,19,FALSE)</f>
        <v>#REF!</v>
      </c>
    </row>
    <row r="3228" spans="1:24" ht="27" hidden="1">
      <c r="A3228" s="508"/>
      <c r="B3228" s="508"/>
      <c r="C3228" s="508"/>
      <c r="D3228" s="1214" t="s">
        <v>1979</v>
      </c>
      <c r="E3228" s="1215" t="s">
        <v>3067</v>
      </c>
      <c r="F3228" s="1202"/>
      <c r="G3228" s="1202"/>
      <c r="H3228" s="1205"/>
      <c r="I3228" s="1202" t="s">
        <v>53</v>
      </c>
      <c r="J3228" s="1202"/>
      <c r="K3228" s="1202"/>
      <c r="L3228" s="1202"/>
      <c r="M3228" s="1202" t="s">
        <v>1919</v>
      </c>
      <c r="N3228" s="1203" t="s">
        <v>1980</v>
      </c>
      <c r="O3228" s="1203"/>
      <c r="P3228" s="1203"/>
      <c r="Q3228" s="1203"/>
      <c r="R3228" s="1203"/>
      <c r="S3228" s="1214">
        <f>VLOOKUP($D3228,'NI-Soc'!$B$1:$Q$2048,12,FALSE)</f>
        <v>0</v>
      </c>
      <c r="T3228" s="1214">
        <f>VLOOKUP($D3228,'NI-Soc'!$B$1:$Q$2048,13,FALSE)</f>
        <v>0</v>
      </c>
      <c r="U3228" s="1214">
        <f>VLOOKUP($D3228,'NI-Soc'!$B$1:$Q$2048,16,FALSE)</f>
        <v>0</v>
      </c>
      <c r="V3228" s="1214" t="e">
        <f>VLOOKUP($D3228,'NI-Soc'!$B$1:$Q$2048,17,FALSE)</f>
        <v>#REF!</v>
      </c>
      <c r="W3228" s="1214" t="e">
        <f>VLOOKUP($D3228,'NI-Soc'!$B$1:$Q$2048,18,FALSE)</f>
        <v>#REF!</v>
      </c>
      <c r="X3228" s="1214" t="e">
        <f>VLOOKUP($D3228,'NI-Soc'!$B$1:$Q$2048,19,FALSE)</f>
        <v>#REF!</v>
      </c>
    </row>
    <row r="3229" spans="1:24" ht="27" hidden="1">
      <c r="A3229" s="508"/>
      <c r="B3229" s="508"/>
      <c r="C3229" s="508"/>
      <c r="D3229" s="1214" t="s">
        <v>1981</v>
      </c>
      <c r="E3229" s="1215" t="s">
        <v>3067</v>
      </c>
      <c r="F3229" s="1202"/>
      <c r="G3229" s="1202"/>
      <c r="H3229" s="1205"/>
      <c r="I3229" s="1202" t="s">
        <v>53</v>
      </c>
      <c r="J3229" s="1202"/>
      <c r="K3229" s="1202"/>
      <c r="L3229" s="1202"/>
      <c r="M3229" s="1202" t="s">
        <v>1919</v>
      </c>
      <c r="N3229" s="1203" t="s">
        <v>1982</v>
      </c>
      <c r="O3229" s="1203"/>
      <c r="P3229" s="1203"/>
      <c r="Q3229" s="1203"/>
      <c r="R3229" s="1203"/>
      <c r="S3229" s="1214">
        <f>VLOOKUP($D3229,'NI-Soc'!$B$1:$Q$2048,12,FALSE)</f>
        <v>0</v>
      </c>
      <c r="T3229" s="1214">
        <f>VLOOKUP($D3229,'NI-Soc'!$B$1:$Q$2048,13,FALSE)</f>
        <v>0</v>
      </c>
      <c r="U3229" s="1214">
        <f>VLOOKUP($D3229,'NI-Soc'!$B$1:$Q$2048,16,FALSE)</f>
        <v>0</v>
      </c>
      <c r="V3229" s="1214" t="e">
        <f>VLOOKUP($D3229,'NI-Soc'!$B$1:$Q$2048,17,FALSE)</f>
        <v>#REF!</v>
      </c>
      <c r="W3229" s="1214" t="e">
        <f>VLOOKUP($D3229,'NI-Soc'!$B$1:$Q$2048,18,FALSE)</f>
        <v>#REF!</v>
      </c>
      <c r="X3229" s="1214" t="e">
        <f>VLOOKUP($D3229,'NI-Soc'!$B$1:$Q$2048,19,FALSE)</f>
        <v>#REF!</v>
      </c>
    </row>
    <row r="3230" spans="1:24" ht="27" hidden="1">
      <c r="A3230" s="508"/>
      <c r="B3230" s="508"/>
      <c r="C3230" s="508"/>
      <c r="D3230" s="1214" t="s">
        <v>1983</v>
      </c>
      <c r="E3230" s="1215" t="s">
        <v>3067</v>
      </c>
      <c r="F3230" s="1202"/>
      <c r="G3230" s="1202"/>
      <c r="H3230" s="1205"/>
      <c r="I3230" s="1202" t="s">
        <v>53</v>
      </c>
      <c r="J3230" s="1202"/>
      <c r="K3230" s="1202"/>
      <c r="L3230" s="1202"/>
      <c r="M3230" s="1202" t="s">
        <v>1919</v>
      </c>
      <c r="N3230" s="1203" t="s">
        <v>1984</v>
      </c>
      <c r="O3230" s="1203"/>
      <c r="P3230" s="1203"/>
      <c r="Q3230" s="1203"/>
      <c r="R3230" s="1203"/>
      <c r="S3230" s="1214">
        <f>VLOOKUP($D3230,'NI-Soc'!$B$1:$Q$2048,12,FALSE)</f>
        <v>0</v>
      </c>
      <c r="T3230" s="1214">
        <f>VLOOKUP($D3230,'NI-Soc'!$B$1:$Q$2048,13,FALSE)</f>
        <v>0</v>
      </c>
      <c r="U3230" s="1214">
        <f>VLOOKUP($D3230,'NI-Soc'!$B$1:$Q$2048,16,FALSE)</f>
        <v>0</v>
      </c>
      <c r="V3230" s="1214" t="e">
        <f>VLOOKUP($D3230,'NI-Soc'!$B$1:$Q$2048,17,FALSE)</f>
        <v>#REF!</v>
      </c>
      <c r="W3230" s="1214" t="e">
        <f>VLOOKUP($D3230,'NI-Soc'!$B$1:$Q$2048,18,FALSE)</f>
        <v>#REF!</v>
      </c>
      <c r="X3230" s="1214" t="e">
        <f>VLOOKUP($D3230,'NI-Soc'!$B$1:$Q$2048,19,FALSE)</f>
        <v>#REF!</v>
      </c>
    </row>
    <row r="3231" spans="1:24" ht="27" hidden="1">
      <c r="A3231" s="508"/>
      <c r="B3231" s="508"/>
      <c r="C3231" s="508"/>
      <c r="D3231" s="1214" t="s">
        <v>1985</v>
      </c>
      <c r="E3231" s="1215" t="s">
        <v>3067</v>
      </c>
      <c r="F3231" s="1202"/>
      <c r="G3231" s="1202"/>
      <c r="H3231" s="1205"/>
      <c r="I3231" s="1202" t="s">
        <v>53</v>
      </c>
      <c r="J3231" s="1202"/>
      <c r="K3231" s="1202"/>
      <c r="L3231" s="1202"/>
      <c r="M3231" s="1202" t="s">
        <v>1919</v>
      </c>
      <c r="N3231" s="1203" t="s">
        <v>1986</v>
      </c>
      <c r="O3231" s="1203"/>
      <c r="P3231" s="1203"/>
      <c r="Q3231" s="1203"/>
      <c r="R3231" s="1203"/>
      <c r="S3231" s="1214">
        <f>VLOOKUP($D3231,'NI-Soc'!$B$1:$Q$2048,12,FALSE)</f>
        <v>0</v>
      </c>
      <c r="T3231" s="1214">
        <f>VLOOKUP($D3231,'NI-Soc'!$B$1:$Q$2048,13,FALSE)</f>
        <v>0</v>
      </c>
      <c r="U3231" s="1214">
        <f>VLOOKUP($D3231,'NI-Soc'!$B$1:$Q$2048,16,FALSE)</f>
        <v>0</v>
      </c>
      <c r="V3231" s="1214" t="e">
        <f>VLOOKUP($D3231,'NI-Soc'!$B$1:$Q$2048,17,FALSE)</f>
        <v>#REF!</v>
      </c>
      <c r="W3231" s="1214" t="e">
        <f>VLOOKUP($D3231,'NI-Soc'!$B$1:$Q$2048,18,FALSE)</f>
        <v>#REF!</v>
      </c>
      <c r="X3231" s="1214" t="e">
        <f>VLOOKUP($D3231,'NI-Soc'!$B$1:$Q$2048,19,FALSE)</f>
        <v>#REF!</v>
      </c>
    </row>
    <row r="3232" spans="1:24" ht="27" hidden="1">
      <c r="A3232" s="508"/>
      <c r="B3232" s="508"/>
      <c r="C3232" s="508"/>
      <c r="D3232" s="1214" t="s">
        <v>1987</v>
      </c>
      <c r="E3232" s="1215" t="s">
        <v>3067</v>
      </c>
      <c r="F3232" s="1202"/>
      <c r="G3232" s="1202"/>
      <c r="H3232" s="1205"/>
      <c r="I3232" s="1202" t="s">
        <v>53</v>
      </c>
      <c r="J3232" s="1202"/>
      <c r="K3232" s="1202"/>
      <c r="L3232" s="1202"/>
      <c r="M3232" s="1202" t="s">
        <v>1919</v>
      </c>
      <c r="N3232" s="1203" t="s">
        <v>1988</v>
      </c>
      <c r="O3232" s="1203"/>
      <c r="P3232" s="1203"/>
      <c r="Q3232" s="1203"/>
      <c r="R3232" s="1203"/>
      <c r="S3232" s="1214">
        <f>VLOOKUP($D3232,'NI-Soc'!$B$1:$Q$2048,12,FALSE)</f>
        <v>0</v>
      </c>
      <c r="T3232" s="1214">
        <f>VLOOKUP($D3232,'NI-Soc'!$B$1:$Q$2048,13,FALSE)</f>
        <v>0</v>
      </c>
      <c r="U3232" s="1214">
        <f>VLOOKUP($D3232,'NI-Soc'!$B$1:$Q$2048,16,FALSE)</f>
        <v>0</v>
      </c>
      <c r="V3232" s="1214" t="e">
        <f>VLOOKUP($D3232,'NI-Soc'!$B$1:$Q$2048,17,FALSE)</f>
        <v>#REF!</v>
      </c>
      <c r="W3232" s="1214" t="e">
        <f>VLOOKUP($D3232,'NI-Soc'!$B$1:$Q$2048,18,FALSE)</f>
        <v>#REF!</v>
      </c>
      <c r="X3232" s="1214" t="e">
        <f>VLOOKUP($D3232,'NI-Soc'!$B$1:$Q$2048,19,FALSE)</f>
        <v>#REF!</v>
      </c>
    </row>
    <row r="3233" spans="1:24" ht="27" hidden="1">
      <c r="A3233" s="508"/>
      <c r="B3233" s="508"/>
      <c r="C3233" s="508"/>
      <c r="D3233" s="1214" t="s">
        <v>1989</v>
      </c>
      <c r="E3233" s="1215" t="s">
        <v>3067</v>
      </c>
      <c r="F3233" s="1202"/>
      <c r="G3233" s="1202"/>
      <c r="H3233" s="1205"/>
      <c r="I3233" s="1202" t="s">
        <v>53</v>
      </c>
      <c r="J3233" s="1202"/>
      <c r="K3233" s="1202"/>
      <c r="L3233" s="1202"/>
      <c r="M3233" s="1202" t="s">
        <v>1919</v>
      </c>
      <c r="N3233" s="1203" t="s">
        <v>1990</v>
      </c>
      <c r="O3233" s="1203"/>
      <c r="P3233" s="1203"/>
      <c r="Q3233" s="1203"/>
      <c r="R3233" s="1203"/>
      <c r="S3233" s="1214">
        <f>VLOOKUP($D3233,'NI-Soc'!$B$1:$Q$2048,12,FALSE)</f>
        <v>0</v>
      </c>
      <c r="T3233" s="1214">
        <f>VLOOKUP($D3233,'NI-Soc'!$B$1:$Q$2048,13,FALSE)</f>
        <v>0</v>
      </c>
      <c r="U3233" s="1214">
        <f>VLOOKUP($D3233,'NI-Soc'!$B$1:$Q$2048,16,FALSE)</f>
        <v>0</v>
      </c>
      <c r="V3233" s="1214" t="e">
        <f>VLOOKUP($D3233,'NI-Soc'!$B$1:$Q$2048,17,FALSE)</f>
        <v>#REF!</v>
      </c>
      <c r="W3233" s="1214" t="e">
        <f>VLOOKUP($D3233,'NI-Soc'!$B$1:$Q$2048,18,FALSE)</f>
        <v>#REF!</v>
      </c>
      <c r="X3233" s="1214" t="e">
        <f>VLOOKUP($D3233,'NI-Soc'!$B$1:$Q$2048,19,FALSE)</f>
        <v>#REF!</v>
      </c>
    </row>
    <row r="3234" spans="1:24" ht="27" hidden="1">
      <c r="A3234" s="508"/>
      <c r="B3234" s="508"/>
      <c r="C3234" s="508"/>
      <c r="D3234" s="1214" t="s">
        <v>1991</v>
      </c>
      <c r="E3234" s="1215" t="s">
        <v>3067</v>
      </c>
      <c r="F3234" s="1202"/>
      <c r="G3234" s="1202"/>
      <c r="H3234" s="1205"/>
      <c r="I3234" s="1202" t="s">
        <v>53</v>
      </c>
      <c r="J3234" s="1202"/>
      <c r="K3234" s="1202"/>
      <c r="L3234" s="1202"/>
      <c r="M3234" s="1202" t="s">
        <v>1919</v>
      </c>
      <c r="N3234" s="1203" t="s">
        <v>1992</v>
      </c>
      <c r="O3234" s="1203"/>
      <c r="P3234" s="1203"/>
      <c r="Q3234" s="1203"/>
      <c r="R3234" s="1203"/>
      <c r="S3234" s="1214">
        <f>VLOOKUP($D3234,'NI-Soc'!$B$1:$Q$2048,12,FALSE)</f>
        <v>0</v>
      </c>
      <c r="T3234" s="1214">
        <f>VLOOKUP($D3234,'NI-Soc'!$B$1:$Q$2048,13,FALSE)</f>
        <v>0</v>
      </c>
      <c r="U3234" s="1214">
        <f>VLOOKUP($D3234,'NI-Soc'!$B$1:$Q$2048,16,FALSE)</f>
        <v>0</v>
      </c>
      <c r="V3234" s="1214" t="e">
        <f>VLOOKUP($D3234,'NI-Soc'!$B$1:$Q$2048,17,FALSE)</f>
        <v>#REF!</v>
      </c>
      <c r="W3234" s="1214" t="e">
        <f>VLOOKUP($D3234,'NI-Soc'!$B$1:$Q$2048,18,FALSE)</f>
        <v>#REF!</v>
      </c>
      <c r="X3234" s="1214" t="e">
        <f>VLOOKUP($D3234,'NI-Soc'!$B$1:$Q$2048,19,FALSE)</f>
        <v>#REF!</v>
      </c>
    </row>
    <row r="3235" spans="1:24" ht="27" hidden="1">
      <c r="A3235" s="508"/>
      <c r="B3235" s="508"/>
      <c r="C3235" s="508"/>
      <c r="D3235" s="1214" t="s">
        <v>1993</v>
      </c>
      <c r="E3235" s="1215" t="s">
        <v>3067</v>
      </c>
      <c r="F3235" s="1202"/>
      <c r="G3235" s="1202"/>
      <c r="H3235" s="1205"/>
      <c r="I3235" s="1202" t="s">
        <v>53</v>
      </c>
      <c r="J3235" s="1202"/>
      <c r="K3235" s="1202"/>
      <c r="L3235" s="1202"/>
      <c r="M3235" s="1202" t="s">
        <v>1995</v>
      </c>
      <c r="N3235" s="1203" t="s">
        <v>1996</v>
      </c>
      <c r="O3235" s="1203"/>
      <c r="P3235" s="1203"/>
      <c r="Q3235" s="1203"/>
      <c r="R3235" s="1203"/>
      <c r="S3235" s="1214">
        <f>VLOOKUP($D3235,'NI-Soc'!$B$1:$Q$2048,12,FALSE)</f>
        <v>0</v>
      </c>
      <c r="T3235" s="1214">
        <f>VLOOKUP($D3235,'NI-Soc'!$B$1:$Q$2048,13,FALSE)</f>
        <v>0</v>
      </c>
      <c r="U3235" s="1214">
        <f>VLOOKUP($D3235,'NI-Soc'!$B$1:$Q$2048,16,FALSE)</f>
        <v>0</v>
      </c>
      <c r="V3235" s="1214" t="e">
        <f>VLOOKUP($D3235,'NI-Soc'!$B$1:$Q$2048,17,FALSE)</f>
        <v>#REF!</v>
      </c>
      <c r="W3235" s="1214" t="e">
        <f>VLOOKUP($D3235,'NI-Soc'!$B$1:$Q$2048,18,FALSE)</f>
        <v>#REF!</v>
      </c>
      <c r="X3235" s="1214" t="e">
        <f>VLOOKUP($D3235,'NI-Soc'!$B$1:$Q$2048,19,FALSE)</f>
        <v>#REF!</v>
      </c>
    </row>
    <row r="3236" spans="1:24" ht="27" hidden="1">
      <c r="A3236" s="508"/>
      <c r="B3236" s="508"/>
      <c r="C3236" s="508"/>
      <c r="D3236" s="1214" t="s">
        <v>1997</v>
      </c>
      <c r="E3236" s="1215" t="s">
        <v>3067</v>
      </c>
      <c r="F3236" s="1202"/>
      <c r="G3236" s="1202"/>
      <c r="H3236" s="1205"/>
      <c r="I3236" s="1202" t="s">
        <v>53</v>
      </c>
      <c r="J3236" s="1202"/>
      <c r="K3236" s="1202"/>
      <c r="L3236" s="1202"/>
      <c r="M3236" s="1202" t="s">
        <v>1995</v>
      </c>
      <c r="N3236" s="1203" t="s">
        <v>1998</v>
      </c>
      <c r="O3236" s="1203"/>
      <c r="P3236" s="1203"/>
      <c r="Q3236" s="1203"/>
      <c r="R3236" s="1203"/>
      <c r="S3236" s="1214">
        <f>VLOOKUP($D3236,'NI-Soc'!$B$1:$Q$2048,12,FALSE)</f>
        <v>0</v>
      </c>
      <c r="T3236" s="1214">
        <f>VLOOKUP($D3236,'NI-Soc'!$B$1:$Q$2048,13,FALSE)</f>
        <v>0</v>
      </c>
      <c r="U3236" s="1214">
        <f>VLOOKUP($D3236,'NI-Soc'!$B$1:$Q$2048,16,FALSE)</f>
        <v>0</v>
      </c>
      <c r="V3236" s="1214" t="e">
        <f>VLOOKUP($D3236,'NI-Soc'!$B$1:$Q$2048,17,FALSE)</f>
        <v>#REF!</v>
      </c>
      <c r="W3236" s="1214" t="e">
        <f>VLOOKUP($D3236,'NI-Soc'!$B$1:$Q$2048,18,FALSE)</f>
        <v>#REF!</v>
      </c>
      <c r="X3236" s="1214" t="e">
        <f>VLOOKUP($D3236,'NI-Soc'!$B$1:$Q$2048,19,FALSE)</f>
        <v>#REF!</v>
      </c>
    </row>
    <row r="3237" spans="1:24" ht="27" hidden="1">
      <c r="A3237" s="508"/>
      <c r="B3237" s="508"/>
      <c r="C3237" s="508"/>
      <c r="D3237" s="1214" t="s">
        <v>1999</v>
      </c>
      <c r="E3237" s="1215" t="s">
        <v>3067</v>
      </c>
      <c r="F3237" s="1202"/>
      <c r="G3237" s="1202"/>
      <c r="H3237" s="1205"/>
      <c r="I3237" s="1202" t="s">
        <v>53</v>
      </c>
      <c r="J3237" s="1202"/>
      <c r="K3237" s="1202"/>
      <c r="L3237" s="1202"/>
      <c r="M3237" s="1202" t="s">
        <v>1995</v>
      </c>
      <c r="N3237" s="1203" t="s">
        <v>2000</v>
      </c>
      <c r="O3237" s="1203"/>
      <c r="P3237" s="1203"/>
      <c r="Q3237" s="1203"/>
      <c r="R3237" s="1203"/>
      <c r="S3237" s="1214">
        <f>VLOOKUP($D3237,'NI-Soc'!$B$1:$Q$2048,12,FALSE)</f>
        <v>0</v>
      </c>
      <c r="T3237" s="1214">
        <f>VLOOKUP($D3237,'NI-Soc'!$B$1:$Q$2048,13,FALSE)</f>
        <v>0</v>
      </c>
      <c r="U3237" s="1214">
        <f>VLOOKUP($D3237,'NI-Soc'!$B$1:$Q$2048,16,FALSE)</f>
        <v>0</v>
      </c>
      <c r="V3237" s="1214" t="e">
        <f>VLOOKUP($D3237,'NI-Soc'!$B$1:$Q$2048,17,FALSE)</f>
        <v>#REF!</v>
      </c>
      <c r="W3237" s="1214" t="e">
        <f>VLOOKUP($D3237,'NI-Soc'!$B$1:$Q$2048,18,FALSE)</f>
        <v>#REF!</v>
      </c>
      <c r="X3237" s="1214" t="e">
        <f>VLOOKUP($D3237,'NI-Soc'!$B$1:$Q$2048,19,FALSE)</f>
        <v>#REF!</v>
      </c>
    </row>
    <row r="3238" spans="1:24" ht="27" hidden="1">
      <c r="A3238" s="508"/>
      <c r="B3238" s="508"/>
      <c r="C3238" s="508"/>
      <c r="D3238" s="1214" t="s">
        <v>2001</v>
      </c>
      <c r="E3238" s="1215" t="s">
        <v>3067</v>
      </c>
      <c r="F3238" s="1202"/>
      <c r="G3238" s="1202"/>
      <c r="H3238" s="1205"/>
      <c r="I3238" s="1202" t="s">
        <v>53</v>
      </c>
      <c r="J3238" s="1202"/>
      <c r="K3238" s="1202"/>
      <c r="L3238" s="1202"/>
      <c r="M3238" s="1202" t="s">
        <v>1995</v>
      </c>
      <c r="N3238" s="1203" t="s">
        <v>2002</v>
      </c>
      <c r="O3238" s="1203"/>
      <c r="P3238" s="1203"/>
      <c r="Q3238" s="1203"/>
      <c r="R3238" s="1203"/>
      <c r="S3238" s="1214">
        <f>VLOOKUP($D3238,'NI-Soc'!$B$1:$Q$2048,12,FALSE)</f>
        <v>0</v>
      </c>
      <c r="T3238" s="1214">
        <f>VLOOKUP($D3238,'NI-Soc'!$B$1:$Q$2048,13,FALSE)</f>
        <v>0</v>
      </c>
      <c r="U3238" s="1214">
        <f>VLOOKUP($D3238,'NI-Soc'!$B$1:$Q$2048,16,FALSE)</f>
        <v>0</v>
      </c>
      <c r="V3238" s="1214" t="e">
        <f>VLOOKUP($D3238,'NI-Soc'!$B$1:$Q$2048,17,FALSE)</f>
        <v>#REF!</v>
      </c>
      <c r="W3238" s="1214" t="e">
        <f>VLOOKUP($D3238,'NI-Soc'!$B$1:$Q$2048,18,FALSE)</f>
        <v>#REF!</v>
      </c>
      <c r="X3238" s="1214" t="e">
        <f>VLOOKUP($D3238,'NI-Soc'!$B$1:$Q$2048,19,FALSE)</f>
        <v>#REF!</v>
      </c>
    </row>
    <row r="3239" spans="1:24" ht="27" hidden="1">
      <c r="A3239" s="508"/>
      <c r="B3239" s="508"/>
      <c r="C3239" s="508"/>
      <c r="D3239" s="1214" t="s">
        <v>2003</v>
      </c>
      <c r="E3239" s="1215" t="s">
        <v>3067</v>
      </c>
      <c r="F3239" s="1202"/>
      <c r="G3239" s="1202"/>
      <c r="H3239" s="1205"/>
      <c r="I3239" s="1202" t="s">
        <v>53</v>
      </c>
      <c r="J3239" s="1202"/>
      <c r="K3239" s="1202"/>
      <c r="L3239" s="1202"/>
      <c r="M3239" s="1202" t="s">
        <v>1995</v>
      </c>
      <c r="N3239" s="1203" t="s">
        <v>2004</v>
      </c>
      <c r="O3239" s="1203"/>
      <c r="P3239" s="1203"/>
      <c r="Q3239" s="1203"/>
      <c r="R3239" s="1203"/>
      <c r="S3239" s="1214">
        <f>VLOOKUP($D3239,'NI-Soc'!$B$1:$Q$2048,12,FALSE)</f>
        <v>0</v>
      </c>
      <c r="T3239" s="1214">
        <f>VLOOKUP($D3239,'NI-Soc'!$B$1:$Q$2048,13,FALSE)</f>
        <v>0</v>
      </c>
      <c r="U3239" s="1214">
        <f>VLOOKUP($D3239,'NI-Soc'!$B$1:$Q$2048,16,FALSE)</f>
        <v>0</v>
      </c>
      <c r="V3239" s="1214" t="e">
        <f>VLOOKUP($D3239,'NI-Soc'!$B$1:$Q$2048,17,FALSE)</f>
        <v>#REF!</v>
      </c>
      <c r="W3239" s="1214" t="e">
        <f>VLOOKUP($D3239,'NI-Soc'!$B$1:$Q$2048,18,FALSE)</f>
        <v>#REF!</v>
      </c>
      <c r="X3239" s="1214" t="e">
        <f>VLOOKUP($D3239,'NI-Soc'!$B$1:$Q$2048,19,FALSE)</f>
        <v>#REF!</v>
      </c>
    </row>
    <row r="3240" spans="1:24" ht="27" hidden="1">
      <c r="A3240" s="508"/>
      <c r="B3240" s="508"/>
      <c r="C3240" s="508"/>
      <c r="D3240" s="1214" t="s">
        <v>2005</v>
      </c>
      <c r="E3240" s="1215" t="s">
        <v>3067</v>
      </c>
      <c r="F3240" s="1202"/>
      <c r="G3240" s="1202"/>
      <c r="H3240" s="1205"/>
      <c r="I3240" s="1202" t="s">
        <v>53</v>
      </c>
      <c r="J3240" s="1202"/>
      <c r="K3240" s="1202"/>
      <c r="L3240" s="1202"/>
      <c r="M3240" s="1202" t="s">
        <v>1995</v>
      </c>
      <c r="N3240" s="1203" t="s">
        <v>2006</v>
      </c>
      <c r="O3240" s="1203"/>
      <c r="P3240" s="1203"/>
      <c r="Q3240" s="1203"/>
      <c r="R3240" s="1203"/>
      <c r="S3240" s="1214">
        <f>VLOOKUP($D3240,'NI-Soc'!$B$1:$Q$2048,12,FALSE)</f>
        <v>0</v>
      </c>
      <c r="T3240" s="1214">
        <f>VLOOKUP($D3240,'NI-Soc'!$B$1:$Q$2048,13,FALSE)</f>
        <v>0</v>
      </c>
      <c r="U3240" s="1214">
        <f>VLOOKUP($D3240,'NI-Soc'!$B$1:$Q$2048,16,FALSE)</f>
        <v>0</v>
      </c>
      <c r="V3240" s="1214" t="e">
        <f>VLOOKUP($D3240,'NI-Soc'!$B$1:$Q$2048,17,FALSE)</f>
        <v>#REF!</v>
      </c>
      <c r="W3240" s="1214" t="e">
        <f>VLOOKUP($D3240,'NI-Soc'!$B$1:$Q$2048,18,FALSE)</f>
        <v>#REF!</v>
      </c>
      <c r="X3240" s="1214" t="e">
        <f>VLOOKUP($D3240,'NI-Soc'!$B$1:$Q$2048,19,FALSE)</f>
        <v>#REF!</v>
      </c>
    </row>
    <row r="3241" spans="1:24" ht="27" hidden="1">
      <c r="A3241" s="508"/>
      <c r="B3241" s="508"/>
      <c r="C3241" s="508"/>
      <c r="D3241" s="1214" t="s">
        <v>2007</v>
      </c>
      <c r="E3241" s="1215" t="s">
        <v>3067</v>
      </c>
      <c r="F3241" s="1202"/>
      <c r="G3241" s="1202"/>
      <c r="H3241" s="1205"/>
      <c r="I3241" s="1202" t="s">
        <v>53</v>
      </c>
      <c r="J3241" s="1202"/>
      <c r="K3241" s="1202"/>
      <c r="L3241" s="1202"/>
      <c r="M3241" s="1202" t="s">
        <v>1995</v>
      </c>
      <c r="N3241" s="1203" t="s">
        <v>2008</v>
      </c>
      <c r="O3241" s="1203"/>
      <c r="P3241" s="1203"/>
      <c r="Q3241" s="1203"/>
      <c r="R3241" s="1203"/>
      <c r="S3241" s="1214">
        <f>VLOOKUP($D3241,'NI-Soc'!$B$1:$Q$2048,12,FALSE)</f>
        <v>0</v>
      </c>
      <c r="T3241" s="1214">
        <f>VLOOKUP($D3241,'NI-Soc'!$B$1:$Q$2048,13,FALSE)</f>
        <v>0</v>
      </c>
      <c r="U3241" s="1214">
        <f>VLOOKUP($D3241,'NI-Soc'!$B$1:$Q$2048,16,FALSE)</f>
        <v>0</v>
      </c>
      <c r="V3241" s="1214" t="e">
        <f>VLOOKUP($D3241,'NI-Soc'!$B$1:$Q$2048,17,FALSE)</f>
        <v>#REF!</v>
      </c>
      <c r="W3241" s="1214" t="e">
        <f>VLOOKUP($D3241,'NI-Soc'!$B$1:$Q$2048,18,FALSE)</f>
        <v>#REF!</v>
      </c>
      <c r="X3241" s="1214" t="e">
        <f>VLOOKUP($D3241,'NI-Soc'!$B$1:$Q$2048,19,FALSE)</f>
        <v>#REF!</v>
      </c>
    </row>
    <row r="3242" spans="1:24" ht="27" hidden="1">
      <c r="A3242" s="508"/>
      <c r="B3242" s="508"/>
      <c r="C3242" s="508"/>
      <c r="D3242" s="1214" t="s">
        <v>2009</v>
      </c>
      <c r="E3242" s="1215" t="s">
        <v>3067</v>
      </c>
      <c r="F3242" s="1202"/>
      <c r="G3242" s="1202"/>
      <c r="H3242" s="1205"/>
      <c r="I3242" s="1202" t="s">
        <v>53</v>
      </c>
      <c r="J3242" s="1202"/>
      <c r="K3242" s="1202"/>
      <c r="L3242" s="1202"/>
      <c r="M3242" s="1202" t="s">
        <v>1995</v>
      </c>
      <c r="N3242" s="1203" t="s">
        <v>2010</v>
      </c>
      <c r="O3242" s="1203"/>
      <c r="P3242" s="1203"/>
      <c r="Q3242" s="1203"/>
      <c r="R3242" s="1203"/>
      <c r="S3242" s="1214">
        <f>VLOOKUP($D3242,'NI-Soc'!$B$1:$Q$2048,12,FALSE)</f>
        <v>0</v>
      </c>
      <c r="T3242" s="1214">
        <f>VLOOKUP($D3242,'NI-Soc'!$B$1:$Q$2048,13,FALSE)</f>
        <v>0</v>
      </c>
      <c r="U3242" s="1214">
        <f>VLOOKUP($D3242,'NI-Soc'!$B$1:$Q$2048,16,FALSE)</f>
        <v>0</v>
      </c>
      <c r="V3242" s="1214" t="e">
        <f>VLOOKUP($D3242,'NI-Soc'!$B$1:$Q$2048,17,FALSE)</f>
        <v>#REF!</v>
      </c>
      <c r="W3242" s="1214" t="e">
        <f>VLOOKUP($D3242,'NI-Soc'!$B$1:$Q$2048,18,FALSE)</f>
        <v>#REF!</v>
      </c>
      <c r="X3242" s="1214" t="e">
        <f>VLOOKUP($D3242,'NI-Soc'!$B$1:$Q$2048,19,FALSE)</f>
        <v>#REF!</v>
      </c>
    </row>
    <row r="3243" spans="1:24" ht="27" hidden="1">
      <c r="A3243" s="508"/>
      <c r="B3243" s="508"/>
      <c r="C3243" s="508"/>
      <c r="D3243" s="1214" t="s">
        <v>2011</v>
      </c>
      <c r="E3243" s="1215" t="s">
        <v>3067</v>
      </c>
      <c r="F3243" s="1202"/>
      <c r="G3243" s="1202"/>
      <c r="H3243" s="1205"/>
      <c r="I3243" s="1202" t="s">
        <v>53</v>
      </c>
      <c r="J3243" s="1202"/>
      <c r="K3243" s="1202"/>
      <c r="L3243" s="1202"/>
      <c r="M3243" s="1202" t="s">
        <v>1995</v>
      </c>
      <c r="N3243" s="1203" t="s">
        <v>2012</v>
      </c>
      <c r="O3243" s="1203"/>
      <c r="P3243" s="1203"/>
      <c r="Q3243" s="1203"/>
      <c r="R3243" s="1203"/>
      <c r="S3243" s="1214">
        <f>VLOOKUP($D3243,'NI-Soc'!$B$1:$Q$2048,12,FALSE)</f>
        <v>0</v>
      </c>
      <c r="T3243" s="1214">
        <f>VLOOKUP($D3243,'NI-Soc'!$B$1:$Q$2048,13,FALSE)</f>
        <v>0</v>
      </c>
      <c r="U3243" s="1214">
        <f>VLOOKUP($D3243,'NI-Soc'!$B$1:$Q$2048,16,FALSE)</f>
        <v>0</v>
      </c>
      <c r="V3243" s="1214" t="e">
        <f>VLOOKUP($D3243,'NI-Soc'!$B$1:$Q$2048,17,FALSE)</f>
        <v>#REF!</v>
      </c>
      <c r="W3243" s="1214" t="e">
        <f>VLOOKUP($D3243,'NI-Soc'!$B$1:$Q$2048,18,FALSE)</f>
        <v>#REF!</v>
      </c>
      <c r="X3243" s="1214" t="e">
        <f>VLOOKUP($D3243,'NI-Soc'!$B$1:$Q$2048,19,FALSE)</f>
        <v>#REF!</v>
      </c>
    </row>
    <row r="3244" spans="1:24" ht="27" hidden="1">
      <c r="A3244" s="508"/>
      <c r="B3244" s="508"/>
      <c r="C3244" s="508"/>
      <c r="D3244" s="1214" t="s">
        <v>2013</v>
      </c>
      <c r="E3244" s="1215" t="s">
        <v>3067</v>
      </c>
      <c r="F3244" s="1202"/>
      <c r="G3244" s="1202"/>
      <c r="H3244" s="1205"/>
      <c r="I3244" s="1202" t="s">
        <v>53</v>
      </c>
      <c r="J3244" s="1202"/>
      <c r="K3244" s="1202"/>
      <c r="L3244" s="1202"/>
      <c r="M3244" s="1202" t="s">
        <v>1995</v>
      </c>
      <c r="N3244" s="1203" t="s">
        <v>2014</v>
      </c>
      <c r="O3244" s="1203"/>
      <c r="P3244" s="1203"/>
      <c r="Q3244" s="1203"/>
      <c r="R3244" s="1203"/>
      <c r="S3244" s="1214">
        <f>VLOOKUP($D3244,'NI-Soc'!$B$1:$Q$2048,12,FALSE)</f>
        <v>0</v>
      </c>
      <c r="T3244" s="1214">
        <f>VLOOKUP($D3244,'NI-Soc'!$B$1:$Q$2048,13,FALSE)</f>
        <v>0</v>
      </c>
      <c r="U3244" s="1214">
        <f>VLOOKUP($D3244,'NI-Soc'!$B$1:$Q$2048,16,FALSE)</f>
        <v>0</v>
      </c>
      <c r="V3244" s="1214" t="e">
        <f>VLOOKUP($D3244,'NI-Soc'!$B$1:$Q$2048,17,FALSE)</f>
        <v>#REF!</v>
      </c>
      <c r="W3244" s="1214" t="e">
        <f>VLOOKUP($D3244,'NI-Soc'!$B$1:$Q$2048,18,FALSE)</f>
        <v>#REF!</v>
      </c>
      <c r="X3244" s="1214" t="e">
        <f>VLOOKUP($D3244,'NI-Soc'!$B$1:$Q$2048,19,FALSE)</f>
        <v>#REF!</v>
      </c>
    </row>
    <row r="3245" spans="1:24" ht="27" hidden="1">
      <c r="A3245" s="508"/>
      <c r="B3245" s="508"/>
      <c r="C3245" s="508"/>
      <c r="D3245" s="1214" t="s">
        <v>2015</v>
      </c>
      <c r="E3245" s="1215" t="s">
        <v>3067</v>
      </c>
      <c r="F3245" s="1202"/>
      <c r="G3245" s="1202"/>
      <c r="H3245" s="1205"/>
      <c r="I3245" s="1202" t="s">
        <v>53</v>
      </c>
      <c r="J3245" s="1202"/>
      <c r="K3245" s="1202"/>
      <c r="L3245" s="1202"/>
      <c r="M3245" s="1202" t="s">
        <v>1995</v>
      </c>
      <c r="N3245" s="1203" t="s">
        <v>2016</v>
      </c>
      <c r="O3245" s="1203"/>
      <c r="P3245" s="1203"/>
      <c r="Q3245" s="1203"/>
      <c r="R3245" s="1203"/>
      <c r="S3245" s="1214">
        <f>VLOOKUP($D3245,'NI-Soc'!$B$1:$Q$2048,12,FALSE)</f>
        <v>0</v>
      </c>
      <c r="T3245" s="1214">
        <f>VLOOKUP($D3245,'NI-Soc'!$B$1:$Q$2048,13,FALSE)</f>
        <v>0</v>
      </c>
      <c r="U3245" s="1214">
        <f>VLOOKUP($D3245,'NI-Soc'!$B$1:$Q$2048,16,FALSE)</f>
        <v>0</v>
      </c>
      <c r="V3245" s="1214" t="e">
        <f>VLOOKUP($D3245,'NI-Soc'!$B$1:$Q$2048,17,FALSE)</f>
        <v>#REF!</v>
      </c>
      <c r="W3245" s="1214" t="e">
        <f>VLOOKUP($D3245,'NI-Soc'!$B$1:$Q$2048,18,FALSE)</f>
        <v>#REF!</v>
      </c>
      <c r="X3245" s="1214" t="e">
        <f>VLOOKUP($D3245,'NI-Soc'!$B$1:$Q$2048,19,FALSE)</f>
        <v>#REF!</v>
      </c>
    </row>
    <row r="3246" spans="1:24" ht="27" hidden="1">
      <c r="A3246" s="508"/>
      <c r="B3246" s="508"/>
      <c r="C3246" s="508"/>
      <c r="D3246" s="1214" t="s">
        <v>2017</v>
      </c>
      <c r="E3246" s="1215" t="s">
        <v>3067</v>
      </c>
      <c r="F3246" s="1202"/>
      <c r="G3246" s="1202"/>
      <c r="H3246" s="1205"/>
      <c r="I3246" s="1202" t="s">
        <v>53</v>
      </c>
      <c r="J3246" s="1202"/>
      <c r="K3246" s="1202"/>
      <c r="L3246" s="1202"/>
      <c r="M3246" s="1202" t="s">
        <v>1995</v>
      </c>
      <c r="N3246" s="1203" t="s">
        <v>2018</v>
      </c>
      <c r="O3246" s="1203"/>
      <c r="P3246" s="1203"/>
      <c r="Q3246" s="1203"/>
      <c r="R3246" s="1203"/>
      <c r="S3246" s="1214">
        <f>VLOOKUP($D3246,'NI-Soc'!$B$1:$Q$2048,12,FALSE)</f>
        <v>0</v>
      </c>
      <c r="T3246" s="1214">
        <f>VLOOKUP($D3246,'NI-Soc'!$B$1:$Q$2048,13,FALSE)</f>
        <v>0</v>
      </c>
      <c r="U3246" s="1214">
        <f>VLOOKUP($D3246,'NI-Soc'!$B$1:$Q$2048,16,FALSE)</f>
        <v>0</v>
      </c>
      <c r="V3246" s="1214" t="e">
        <f>VLOOKUP($D3246,'NI-Soc'!$B$1:$Q$2048,17,FALSE)</f>
        <v>#REF!</v>
      </c>
      <c r="W3246" s="1214" t="e">
        <f>VLOOKUP($D3246,'NI-Soc'!$B$1:$Q$2048,18,FALSE)</f>
        <v>#REF!</v>
      </c>
      <c r="X3246" s="1214" t="e">
        <f>VLOOKUP($D3246,'NI-Soc'!$B$1:$Q$2048,19,FALSE)</f>
        <v>#REF!</v>
      </c>
    </row>
    <row r="3247" spans="1:24" ht="27" hidden="1">
      <c r="A3247" s="508"/>
      <c r="B3247" s="508"/>
      <c r="C3247" s="508"/>
      <c r="D3247" s="1214" t="s">
        <v>2019</v>
      </c>
      <c r="E3247" s="1215" t="s">
        <v>3067</v>
      </c>
      <c r="F3247" s="1202"/>
      <c r="G3247" s="1202"/>
      <c r="H3247" s="1205"/>
      <c r="I3247" s="1202" t="s">
        <v>53</v>
      </c>
      <c r="J3247" s="1202"/>
      <c r="K3247" s="1202"/>
      <c r="L3247" s="1202"/>
      <c r="M3247" s="1202" t="s">
        <v>1995</v>
      </c>
      <c r="N3247" s="1203" t="s">
        <v>2021</v>
      </c>
      <c r="O3247" s="1203"/>
      <c r="P3247" s="1203"/>
      <c r="Q3247" s="1203"/>
      <c r="R3247" s="1203"/>
      <c r="S3247" s="1214">
        <f>VLOOKUP($D3247,'NI-Soc'!$B$1:$Q$2048,12,FALSE)</f>
        <v>0</v>
      </c>
      <c r="T3247" s="1214">
        <f>VLOOKUP($D3247,'NI-Soc'!$B$1:$Q$2048,13,FALSE)</f>
        <v>0</v>
      </c>
      <c r="U3247" s="1214">
        <f>VLOOKUP($D3247,'NI-Soc'!$B$1:$Q$2048,16,FALSE)</f>
        <v>0</v>
      </c>
      <c r="V3247" s="1214" t="e">
        <f>VLOOKUP($D3247,'NI-Soc'!$B$1:$Q$2048,17,FALSE)</f>
        <v>#REF!</v>
      </c>
      <c r="W3247" s="1214" t="e">
        <f>VLOOKUP($D3247,'NI-Soc'!$B$1:$Q$2048,18,FALSE)</f>
        <v>#REF!</v>
      </c>
      <c r="X3247" s="1214" t="e">
        <f>VLOOKUP($D3247,'NI-Soc'!$B$1:$Q$2048,19,FALSE)</f>
        <v>#REF!</v>
      </c>
    </row>
    <row r="3248" spans="1:24" ht="27" hidden="1">
      <c r="A3248" s="508"/>
      <c r="B3248" s="508"/>
      <c r="C3248" s="508"/>
      <c r="D3248" s="1214" t="s">
        <v>2022</v>
      </c>
      <c r="E3248" s="1215" t="s">
        <v>3067</v>
      </c>
      <c r="F3248" s="1202"/>
      <c r="G3248" s="1202"/>
      <c r="H3248" s="1205"/>
      <c r="I3248" s="1202" t="s">
        <v>53</v>
      </c>
      <c r="J3248" s="1202"/>
      <c r="K3248" s="1202"/>
      <c r="L3248" s="1202"/>
      <c r="M3248" s="1202" t="s">
        <v>1995</v>
      </c>
      <c r="N3248" s="1203" t="s">
        <v>2023</v>
      </c>
      <c r="O3248" s="1203"/>
      <c r="P3248" s="1203"/>
      <c r="Q3248" s="1203"/>
      <c r="R3248" s="1203"/>
      <c r="S3248" s="1214">
        <f>VLOOKUP($D3248,'NI-Soc'!$B$1:$Q$2048,12,FALSE)</f>
        <v>0</v>
      </c>
      <c r="T3248" s="1214">
        <f>VLOOKUP($D3248,'NI-Soc'!$B$1:$Q$2048,13,FALSE)</f>
        <v>0</v>
      </c>
      <c r="U3248" s="1214">
        <f>VLOOKUP($D3248,'NI-Soc'!$B$1:$Q$2048,16,FALSE)</f>
        <v>0</v>
      </c>
      <c r="V3248" s="1214" t="e">
        <f>VLOOKUP($D3248,'NI-Soc'!$B$1:$Q$2048,17,FALSE)</f>
        <v>#REF!</v>
      </c>
      <c r="W3248" s="1214" t="e">
        <f>VLOOKUP($D3248,'NI-Soc'!$B$1:$Q$2048,18,FALSE)</f>
        <v>#REF!</v>
      </c>
      <c r="X3248" s="1214" t="e">
        <f>VLOOKUP($D3248,'NI-Soc'!$B$1:$Q$2048,19,FALSE)</f>
        <v>#REF!</v>
      </c>
    </row>
    <row r="3249" spans="1:24" ht="27" hidden="1">
      <c r="A3249" s="508"/>
      <c r="B3249" s="508"/>
      <c r="C3249" s="508"/>
      <c r="D3249" s="1214" t="s">
        <v>2024</v>
      </c>
      <c r="E3249" s="1215" t="s">
        <v>3067</v>
      </c>
      <c r="F3249" s="1202"/>
      <c r="G3249" s="1202"/>
      <c r="H3249" s="1205"/>
      <c r="I3249" s="1202" t="s">
        <v>53</v>
      </c>
      <c r="J3249" s="1202"/>
      <c r="K3249" s="1202"/>
      <c r="L3249" s="1202"/>
      <c r="M3249" s="1202" t="s">
        <v>1995</v>
      </c>
      <c r="N3249" s="1203" t="s">
        <v>2025</v>
      </c>
      <c r="O3249" s="1203"/>
      <c r="P3249" s="1203"/>
      <c r="Q3249" s="1203"/>
      <c r="R3249" s="1203"/>
      <c r="S3249" s="1214">
        <f>VLOOKUP($D3249,'NI-Soc'!$B$1:$Q$2048,12,FALSE)</f>
        <v>0</v>
      </c>
      <c r="T3249" s="1214">
        <f>VLOOKUP($D3249,'NI-Soc'!$B$1:$Q$2048,13,FALSE)</f>
        <v>0</v>
      </c>
      <c r="U3249" s="1214">
        <f>VLOOKUP($D3249,'NI-Soc'!$B$1:$Q$2048,16,FALSE)</f>
        <v>0</v>
      </c>
      <c r="V3249" s="1214" t="e">
        <f>VLOOKUP($D3249,'NI-Soc'!$B$1:$Q$2048,17,FALSE)</f>
        <v>#REF!</v>
      </c>
      <c r="W3249" s="1214" t="e">
        <f>VLOOKUP($D3249,'NI-Soc'!$B$1:$Q$2048,18,FALSE)</f>
        <v>#REF!</v>
      </c>
      <c r="X3249" s="1214" t="e">
        <f>VLOOKUP($D3249,'NI-Soc'!$B$1:$Q$2048,19,FALSE)</f>
        <v>#REF!</v>
      </c>
    </row>
    <row r="3250" spans="1:24" ht="27" hidden="1">
      <c r="A3250" s="508"/>
      <c r="B3250" s="508"/>
      <c r="C3250" s="508"/>
      <c r="D3250" s="1214" t="s">
        <v>2026</v>
      </c>
      <c r="E3250" s="1215" t="s">
        <v>3067</v>
      </c>
      <c r="F3250" s="1202"/>
      <c r="G3250" s="1202"/>
      <c r="H3250" s="1205"/>
      <c r="I3250" s="1202" t="s">
        <v>53</v>
      </c>
      <c r="J3250" s="1202"/>
      <c r="K3250" s="1202"/>
      <c r="L3250" s="1202"/>
      <c r="M3250" s="1202" t="s">
        <v>1995</v>
      </c>
      <c r="N3250" s="1203" t="s">
        <v>2027</v>
      </c>
      <c r="O3250" s="1203"/>
      <c r="P3250" s="1203"/>
      <c r="Q3250" s="1203"/>
      <c r="R3250" s="1203"/>
      <c r="S3250" s="1214">
        <f>VLOOKUP($D3250,'NI-Soc'!$B$1:$Q$2048,12,FALSE)</f>
        <v>0</v>
      </c>
      <c r="T3250" s="1214">
        <f>VLOOKUP($D3250,'NI-Soc'!$B$1:$Q$2048,13,FALSE)</f>
        <v>0</v>
      </c>
      <c r="U3250" s="1214">
        <f>VLOOKUP($D3250,'NI-Soc'!$B$1:$Q$2048,16,FALSE)</f>
        <v>0</v>
      </c>
      <c r="V3250" s="1214" t="e">
        <f>VLOOKUP($D3250,'NI-Soc'!$B$1:$Q$2048,17,FALSE)</f>
        <v>#REF!</v>
      </c>
      <c r="W3250" s="1214" t="e">
        <f>VLOOKUP($D3250,'NI-Soc'!$B$1:$Q$2048,18,FALSE)</f>
        <v>#REF!</v>
      </c>
      <c r="X3250" s="1214" t="e">
        <f>VLOOKUP($D3250,'NI-Soc'!$B$1:$Q$2048,19,FALSE)</f>
        <v>#REF!</v>
      </c>
    </row>
    <row r="3251" spans="1:24" ht="27" hidden="1">
      <c r="A3251" s="508"/>
      <c r="B3251" s="508"/>
      <c r="C3251" s="508"/>
      <c r="D3251" s="1214" t="s">
        <v>2028</v>
      </c>
      <c r="E3251" s="1215" t="s">
        <v>3067</v>
      </c>
      <c r="F3251" s="1202"/>
      <c r="G3251" s="1202"/>
      <c r="H3251" s="1205"/>
      <c r="I3251" s="1202" t="s">
        <v>53</v>
      </c>
      <c r="J3251" s="1202"/>
      <c r="K3251" s="1202"/>
      <c r="L3251" s="1202"/>
      <c r="M3251" s="1202" t="s">
        <v>1995</v>
      </c>
      <c r="N3251" s="1203" t="s">
        <v>2029</v>
      </c>
      <c r="O3251" s="1203"/>
      <c r="P3251" s="1203"/>
      <c r="Q3251" s="1203"/>
      <c r="R3251" s="1203"/>
      <c r="S3251" s="1214">
        <f>VLOOKUP($D3251,'NI-Soc'!$B$1:$Q$2048,12,FALSE)</f>
        <v>0</v>
      </c>
      <c r="T3251" s="1214">
        <f>VLOOKUP($D3251,'NI-Soc'!$B$1:$Q$2048,13,FALSE)</f>
        <v>0</v>
      </c>
      <c r="U3251" s="1214">
        <f>VLOOKUP($D3251,'NI-Soc'!$B$1:$Q$2048,16,FALSE)</f>
        <v>0</v>
      </c>
      <c r="V3251" s="1214" t="e">
        <f>VLOOKUP($D3251,'NI-Soc'!$B$1:$Q$2048,17,FALSE)</f>
        <v>#REF!</v>
      </c>
      <c r="W3251" s="1214" t="e">
        <f>VLOOKUP($D3251,'NI-Soc'!$B$1:$Q$2048,18,FALSE)</f>
        <v>#REF!</v>
      </c>
      <c r="X3251" s="1214" t="e">
        <f>VLOOKUP($D3251,'NI-Soc'!$B$1:$Q$2048,19,FALSE)</f>
        <v>#REF!</v>
      </c>
    </row>
    <row r="3252" spans="1:24" ht="27" hidden="1">
      <c r="A3252" s="508"/>
      <c r="B3252" s="508"/>
      <c r="C3252" s="508"/>
      <c r="D3252" s="1214" t="s">
        <v>2030</v>
      </c>
      <c r="E3252" s="1215" t="s">
        <v>3067</v>
      </c>
      <c r="F3252" s="1202"/>
      <c r="G3252" s="1202"/>
      <c r="H3252" s="1205"/>
      <c r="I3252" s="1202" t="s">
        <v>53</v>
      </c>
      <c r="J3252" s="1202"/>
      <c r="K3252" s="1202"/>
      <c r="L3252" s="1202"/>
      <c r="M3252" s="1202" t="s">
        <v>1995</v>
      </c>
      <c r="N3252" s="1203" t="s">
        <v>2031</v>
      </c>
      <c r="O3252" s="1203"/>
      <c r="P3252" s="1203"/>
      <c r="Q3252" s="1203"/>
      <c r="R3252" s="1203"/>
      <c r="S3252" s="1214">
        <f>VLOOKUP($D3252,'NI-Soc'!$B$1:$Q$2048,12,FALSE)</f>
        <v>0</v>
      </c>
      <c r="T3252" s="1214">
        <f>VLOOKUP($D3252,'NI-Soc'!$B$1:$Q$2048,13,FALSE)</f>
        <v>0</v>
      </c>
      <c r="U3252" s="1214">
        <f>VLOOKUP($D3252,'NI-Soc'!$B$1:$Q$2048,16,FALSE)</f>
        <v>0</v>
      </c>
      <c r="V3252" s="1214" t="e">
        <f>VLOOKUP($D3252,'NI-Soc'!$B$1:$Q$2048,17,FALSE)</f>
        <v>#REF!</v>
      </c>
      <c r="W3252" s="1214" t="e">
        <f>VLOOKUP($D3252,'NI-Soc'!$B$1:$Q$2048,18,FALSE)</f>
        <v>#REF!</v>
      </c>
      <c r="X3252" s="1214" t="e">
        <f>VLOOKUP($D3252,'NI-Soc'!$B$1:$Q$2048,19,FALSE)</f>
        <v>#REF!</v>
      </c>
    </row>
    <row r="3253" spans="1:24" ht="27" hidden="1">
      <c r="A3253" s="508"/>
      <c r="B3253" s="508"/>
      <c r="C3253" s="508"/>
      <c r="D3253" s="1214" t="s">
        <v>2032</v>
      </c>
      <c r="E3253" s="1215" t="s">
        <v>3067</v>
      </c>
      <c r="F3253" s="1202"/>
      <c r="G3253" s="1202"/>
      <c r="H3253" s="1205"/>
      <c r="I3253" s="1202" t="s">
        <v>53</v>
      </c>
      <c r="J3253" s="1202"/>
      <c r="K3253" s="1202"/>
      <c r="L3253" s="1202"/>
      <c r="M3253" s="1202" t="s">
        <v>1995</v>
      </c>
      <c r="N3253" s="1203" t="s">
        <v>2033</v>
      </c>
      <c r="O3253" s="1203"/>
      <c r="P3253" s="1203"/>
      <c r="Q3253" s="1203"/>
      <c r="R3253" s="1203"/>
      <c r="S3253" s="1214">
        <f>VLOOKUP($D3253,'NI-Soc'!$B$1:$Q$2048,12,FALSE)</f>
        <v>0</v>
      </c>
      <c r="T3253" s="1214">
        <f>VLOOKUP($D3253,'NI-Soc'!$B$1:$Q$2048,13,FALSE)</f>
        <v>0</v>
      </c>
      <c r="U3253" s="1214">
        <f>VLOOKUP($D3253,'NI-Soc'!$B$1:$Q$2048,16,FALSE)</f>
        <v>0</v>
      </c>
      <c r="V3253" s="1214" t="e">
        <f>VLOOKUP($D3253,'NI-Soc'!$B$1:$Q$2048,17,FALSE)</f>
        <v>#REF!</v>
      </c>
      <c r="W3253" s="1214" t="e">
        <f>VLOOKUP($D3253,'NI-Soc'!$B$1:$Q$2048,18,FALSE)</f>
        <v>#REF!</v>
      </c>
      <c r="X3253" s="1214" t="e">
        <f>VLOOKUP($D3253,'NI-Soc'!$B$1:$Q$2048,19,FALSE)</f>
        <v>#REF!</v>
      </c>
    </row>
    <row r="3254" spans="1:24" ht="27" hidden="1">
      <c r="A3254" s="508"/>
      <c r="B3254" s="508"/>
      <c r="C3254" s="508"/>
      <c r="D3254" s="1214" t="s">
        <v>2034</v>
      </c>
      <c r="E3254" s="1215" t="s">
        <v>3067</v>
      </c>
      <c r="F3254" s="1202"/>
      <c r="G3254" s="1202"/>
      <c r="H3254" s="1205"/>
      <c r="I3254" s="1202" t="s">
        <v>53</v>
      </c>
      <c r="J3254" s="1202"/>
      <c r="K3254" s="1202"/>
      <c r="L3254" s="1202"/>
      <c r="M3254" s="1202" t="s">
        <v>1995</v>
      </c>
      <c r="N3254" s="1203" t="s">
        <v>2035</v>
      </c>
      <c r="O3254" s="1203"/>
      <c r="P3254" s="1203"/>
      <c r="Q3254" s="1203"/>
      <c r="R3254" s="1203"/>
      <c r="S3254" s="1214">
        <f>VLOOKUP($D3254,'NI-Soc'!$B$1:$Q$2048,12,FALSE)</f>
        <v>0</v>
      </c>
      <c r="T3254" s="1214">
        <f>VLOOKUP($D3254,'NI-Soc'!$B$1:$Q$2048,13,FALSE)</f>
        <v>0</v>
      </c>
      <c r="U3254" s="1214">
        <f>VLOOKUP($D3254,'NI-Soc'!$B$1:$Q$2048,16,FALSE)</f>
        <v>0</v>
      </c>
      <c r="V3254" s="1214" t="e">
        <f>VLOOKUP($D3254,'NI-Soc'!$B$1:$Q$2048,17,FALSE)</f>
        <v>#REF!</v>
      </c>
      <c r="W3254" s="1214" t="e">
        <f>VLOOKUP($D3254,'NI-Soc'!$B$1:$Q$2048,18,FALSE)</f>
        <v>#REF!</v>
      </c>
      <c r="X3254" s="1214" t="e">
        <f>VLOOKUP($D3254,'NI-Soc'!$B$1:$Q$2048,19,FALSE)</f>
        <v>#REF!</v>
      </c>
    </row>
    <row r="3255" spans="1:24" ht="27" hidden="1">
      <c r="A3255" s="508"/>
      <c r="B3255" s="508"/>
      <c r="C3255" s="508"/>
      <c r="D3255" s="1214" t="s">
        <v>2036</v>
      </c>
      <c r="E3255" s="1215" t="s">
        <v>3067</v>
      </c>
      <c r="F3255" s="1202"/>
      <c r="G3255" s="1202"/>
      <c r="H3255" s="1205"/>
      <c r="I3255" s="1202" t="s">
        <v>53</v>
      </c>
      <c r="J3255" s="1202"/>
      <c r="K3255" s="1202"/>
      <c r="L3255" s="1202"/>
      <c r="M3255" s="1202" t="s">
        <v>1995</v>
      </c>
      <c r="N3255" s="1203" t="s">
        <v>2037</v>
      </c>
      <c r="O3255" s="1203"/>
      <c r="P3255" s="1203"/>
      <c r="Q3255" s="1203"/>
      <c r="R3255" s="1203"/>
      <c r="S3255" s="1214">
        <f>VLOOKUP($D3255,'NI-Soc'!$B$1:$Q$2048,12,FALSE)</f>
        <v>0</v>
      </c>
      <c r="T3255" s="1214">
        <f>VLOOKUP($D3255,'NI-Soc'!$B$1:$Q$2048,13,FALSE)</f>
        <v>0</v>
      </c>
      <c r="U3255" s="1214">
        <f>VLOOKUP($D3255,'NI-Soc'!$B$1:$Q$2048,16,FALSE)</f>
        <v>0</v>
      </c>
      <c r="V3255" s="1214" t="e">
        <f>VLOOKUP($D3255,'NI-Soc'!$B$1:$Q$2048,17,FALSE)</f>
        <v>#REF!</v>
      </c>
      <c r="W3255" s="1214" t="e">
        <f>VLOOKUP($D3255,'NI-Soc'!$B$1:$Q$2048,18,FALSE)</f>
        <v>#REF!</v>
      </c>
      <c r="X3255" s="1214" t="e">
        <f>VLOOKUP($D3255,'NI-Soc'!$B$1:$Q$2048,19,FALSE)</f>
        <v>#REF!</v>
      </c>
    </row>
    <row r="3256" spans="1:24" ht="27" hidden="1">
      <c r="A3256" s="508"/>
      <c r="B3256" s="508"/>
      <c r="C3256" s="508"/>
      <c r="D3256" s="1214" t="s">
        <v>2038</v>
      </c>
      <c r="E3256" s="1215" t="s">
        <v>3067</v>
      </c>
      <c r="F3256" s="1202"/>
      <c r="G3256" s="1202"/>
      <c r="H3256" s="1205"/>
      <c r="I3256" s="1202" t="s">
        <v>53</v>
      </c>
      <c r="J3256" s="1202"/>
      <c r="K3256" s="1202"/>
      <c r="L3256" s="1202"/>
      <c r="M3256" s="1202" t="s">
        <v>1995</v>
      </c>
      <c r="N3256" s="1203" t="s">
        <v>2039</v>
      </c>
      <c r="O3256" s="1203"/>
      <c r="P3256" s="1203"/>
      <c r="Q3256" s="1203"/>
      <c r="R3256" s="1203"/>
      <c r="S3256" s="1214">
        <f>VLOOKUP($D3256,'NI-Soc'!$B$1:$Q$2048,12,FALSE)</f>
        <v>0</v>
      </c>
      <c r="T3256" s="1214">
        <f>VLOOKUP($D3256,'NI-Soc'!$B$1:$Q$2048,13,FALSE)</f>
        <v>0</v>
      </c>
      <c r="U3256" s="1214">
        <f>VLOOKUP($D3256,'NI-Soc'!$B$1:$Q$2048,16,FALSE)</f>
        <v>0</v>
      </c>
      <c r="V3256" s="1214" t="e">
        <f>VLOOKUP($D3256,'NI-Soc'!$B$1:$Q$2048,17,FALSE)</f>
        <v>#REF!</v>
      </c>
      <c r="W3256" s="1214" t="e">
        <f>VLOOKUP($D3256,'NI-Soc'!$B$1:$Q$2048,18,FALSE)</f>
        <v>#REF!</v>
      </c>
      <c r="X3256" s="1214" t="e">
        <f>VLOOKUP($D3256,'NI-Soc'!$B$1:$Q$2048,19,FALSE)</f>
        <v>#REF!</v>
      </c>
    </row>
    <row r="3257" spans="1:24" ht="27" hidden="1">
      <c r="A3257" s="508"/>
      <c r="B3257" s="508"/>
      <c r="C3257" s="508"/>
      <c r="D3257" s="1214" t="s">
        <v>2040</v>
      </c>
      <c r="E3257" s="1215" t="s">
        <v>3067</v>
      </c>
      <c r="F3257" s="1202"/>
      <c r="G3257" s="1202"/>
      <c r="H3257" s="1205"/>
      <c r="I3257" s="1202" t="s">
        <v>53</v>
      </c>
      <c r="J3257" s="1202"/>
      <c r="K3257" s="1202"/>
      <c r="L3257" s="1202"/>
      <c r="M3257" s="1202" t="s">
        <v>1995</v>
      </c>
      <c r="N3257" s="1203" t="s">
        <v>2041</v>
      </c>
      <c r="O3257" s="1203"/>
      <c r="P3257" s="1203"/>
      <c r="Q3257" s="1203"/>
      <c r="R3257" s="1203"/>
      <c r="S3257" s="1214">
        <f>VLOOKUP($D3257,'NI-Soc'!$B$1:$Q$2048,12,FALSE)</f>
        <v>0</v>
      </c>
      <c r="T3257" s="1214">
        <f>VLOOKUP($D3257,'NI-Soc'!$B$1:$Q$2048,13,FALSE)</f>
        <v>0</v>
      </c>
      <c r="U3257" s="1214">
        <f>VLOOKUP($D3257,'NI-Soc'!$B$1:$Q$2048,16,FALSE)</f>
        <v>0</v>
      </c>
      <c r="V3257" s="1214" t="e">
        <f>VLOOKUP($D3257,'NI-Soc'!$B$1:$Q$2048,17,FALSE)</f>
        <v>#REF!</v>
      </c>
      <c r="W3257" s="1214" t="e">
        <f>VLOOKUP($D3257,'NI-Soc'!$B$1:$Q$2048,18,FALSE)</f>
        <v>#REF!</v>
      </c>
      <c r="X3257" s="1214" t="e">
        <f>VLOOKUP($D3257,'NI-Soc'!$B$1:$Q$2048,19,FALSE)</f>
        <v>#REF!</v>
      </c>
    </row>
    <row r="3258" spans="1:24" ht="27" hidden="1">
      <c r="A3258" s="508"/>
      <c r="B3258" s="508"/>
      <c r="C3258" s="508"/>
      <c r="D3258" s="1214" t="s">
        <v>2042</v>
      </c>
      <c r="E3258" s="1215" t="s">
        <v>3067</v>
      </c>
      <c r="F3258" s="1202"/>
      <c r="G3258" s="1202"/>
      <c r="H3258" s="1205"/>
      <c r="I3258" s="1202" t="s">
        <v>53</v>
      </c>
      <c r="J3258" s="1202"/>
      <c r="K3258" s="1202"/>
      <c r="L3258" s="1202"/>
      <c r="M3258" s="1202" t="s">
        <v>1995</v>
      </c>
      <c r="N3258" s="1203" t="s">
        <v>2043</v>
      </c>
      <c r="O3258" s="1203"/>
      <c r="P3258" s="1203"/>
      <c r="Q3258" s="1203"/>
      <c r="R3258" s="1203"/>
      <c r="S3258" s="1214">
        <f>VLOOKUP($D3258,'NI-Soc'!$B$1:$Q$2048,12,FALSE)</f>
        <v>0</v>
      </c>
      <c r="T3258" s="1214">
        <f>VLOOKUP($D3258,'NI-Soc'!$B$1:$Q$2048,13,FALSE)</f>
        <v>0</v>
      </c>
      <c r="U3258" s="1214">
        <f>VLOOKUP($D3258,'NI-Soc'!$B$1:$Q$2048,16,FALSE)</f>
        <v>0</v>
      </c>
      <c r="V3258" s="1214" t="e">
        <f>VLOOKUP($D3258,'NI-Soc'!$B$1:$Q$2048,17,FALSE)</f>
        <v>#REF!</v>
      </c>
      <c r="W3258" s="1214" t="e">
        <f>VLOOKUP($D3258,'NI-Soc'!$B$1:$Q$2048,18,FALSE)</f>
        <v>#REF!</v>
      </c>
      <c r="X3258" s="1214" t="e">
        <f>VLOOKUP($D3258,'NI-Soc'!$B$1:$Q$2048,19,FALSE)</f>
        <v>#REF!</v>
      </c>
    </row>
    <row r="3259" spans="1:24" ht="27" hidden="1">
      <c r="A3259" s="508"/>
      <c r="B3259" s="508"/>
      <c r="C3259" s="508"/>
      <c r="D3259" s="1214" t="s">
        <v>2044</v>
      </c>
      <c r="E3259" s="1215" t="s">
        <v>3067</v>
      </c>
      <c r="F3259" s="1202"/>
      <c r="G3259" s="1202"/>
      <c r="H3259" s="1205"/>
      <c r="I3259" s="1202" t="s">
        <v>53</v>
      </c>
      <c r="J3259" s="1202"/>
      <c r="K3259" s="1202"/>
      <c r="L3259" s="1202"/>
      <c r="M3259" s="1202" t="s">
        <v>1995</v>
      </c>
      <c r="N3259" s="1203" t="s">
        <v>2046</v>
      </c>
      <c r="O3259" s="1203"/>
      <c r="P3259" s="1203"/>
      <c r="Q3259" s="1203"/>
      <c r="R3259" s="1203"/>
      <c r="S3259" s="1214">
        <f>VLOOKUP($D3259,'NI-Soc'!$B$1:$Q$2048,12,FALSE)</f>
        <v>0</v>
      </c>
      <c r="T3259" s="1214">
        <f>VLOOKUP($D3259,'NI-Soc'!$B$1:$Q$2048,13,FALSE)</f>
        <v>0</v>
      </c>
      <c r="U3259" s="1214">
        <f>VLOOKUP($D3259,'NI-Soc'!$B$1:$Q$2048,16,FALSE)</f>
        <v>0</v>
      </c>
      <c r="V3259" s="1214" t="e">
        <f>VLOOKUP($D3259,'NI-Soc'!$B$1:$Q$2048,17,FALSE)</f>
        <v>#REF!</v>
      </c>
      <c r="W3259" s="1214" t="e">
        <f>VLOOKUP($D3259,'NI-Soc'!$B$1:$Q$2048,18,FALSE)</f>
        <v>#REF!</v>
      </c>
      <c r="X3259" s="1214" t="e">
        <f>VLOOKUP($D3259,'NI-Soc'!$B$1:$Q$2048,19,FALSE)</f>
        <v>#REF!</v>
      </c>
    </row>
    <row r="3260" spans="1:24" hidden="1">
      <c r="A3260" s="508"/>
      <c r="B3260" s="508"/>
      <c r="C3260" s="508"/>
      <c r="D3260" s="1214" t="s">
        <v>2047</v>
      </c>
      <c r="E3260" s="1215" t="s">
        <v>3067</v>
      </c>
      <c r="F3260" s="1202"/>
      <c r="G3260" s="1202"/>
      <c r="H3260" s="1205"/>
      <c r="I3260" s="1202" t="s">
        <v>53</v>
      </c>
      <c r="J3260" s="1202"/>
      <c r="K3260" s="1202"/>
      <c r="L3260" s="1202"/>
      <c r="M3260" s="1202" t="s">
        <v>1995</v>
      </c>
      <c r="N3260" s="1203" t="s">
        <v>2048</v>
      </c>
      <c r="O3260" s="1203"/>
      <c r="P3260" s="1203"/>
      <c r="Q3260" s="1203"/>
      <c r="R3260" s="1203"/>
      <c r="S3260" s="1214">
        <f>VLOOKUP($D3260,'NI-Soc'!$B$1:$Q$2048,12,FALSE)</f>
        <v>0</v>
      </c>
      <c r="T3260" s="1214">
        <f>VLOOKUP($D3260,'NI-Soc'!$B$1:$Q$2048,13,FALSE)</f>
        <v>0</v>
      </c>
      <c r="U3260" s="1214">
        <f>VLOOKUP($D3260,'NI-Soc'!$B$1:$Q$2048,16,FALSE)</f>
        <v>0</v>
      </c>
      <c r="V3260" s="1214" t="e">
        <f>VLOOKUP($D3260,'NI-Soc'!$B$1:$Q$2048,17,FALSE)</f>
        <v>#REF!</v>
      </c>
      <c r="W3260" s="1214" t="e">
        <f>VLOOKUP($D3260,'NI-Soc'!$B$1:$Q$2048,18,FALSE)</f>
        <v>#REF!</v>
      </c>
      <c r="X3260" s="1214" t="e">
        <f>VLOOKUP($D3260,'NI-Soc'!$B$1:$Q$2048,19,FALSE)</f>
        <v>#REF!</v>
      </c>
    </row>
    <row r="3261" spans="1:24" ht="27" hidden="1">
      <c r="A3261" s="508"/>
      <c r="B3261" s="508"/>
      <c r="C3261" s="508"/>
      <c r="D3261" s="1214" t="s">
        <v>2049</v>
      </c>
      <c r="E3261" s="1215" t="s">
        <v>3067</v>
      </c>
      <c r="F3261" s="1202"/>
      <c r="G3261" s="1202"/>
      <c r="H3261" s="1205"/>
      <c r="I3261" s="1202" t="s">
        <v>53</v>
      </c>
      <c r="J3261" s="1202"/>
      <c r="K3261" s="1202"/>
      <c r="L3261" s="1202"/>
      <c r="M3261" s="1202" t="s">
        <v>1995</v>
      </c>
      <c r="N3261" s="1203" t="s">
        <v>2050</v>
      </c>
      <c r="O3261" s="1203"/>
      <c r="P3261" s="1203"/>
      <c r="Q3261" s="1203"/>
      <c r="R3261" s="1203"/>
      <c r="S3261" s="1214">
        <f>VLOOKUP($D3261,'NI-Soc'!$B$1:$Q$2048,12,FALSE)</f>
        <v>0</v>
      </c>
      <c r="T3261" s="1214">
        <f>VLOOKUP($D3261,'NI-Soc'!$B$1:$Q$2048,13,FALSE)</f>
        <v>0</v>
      </c>
      <c r="U3261" s="1214">
        <f>VLOOKUP($D3261,'NI-Soc'!$B$1:$Q$2048,16,FALSE)</f>
        <v>0</v>
      </c>
      <c r="V3261" s="1214" t="e">
        <f>VLOOKUP($D3261,'NI-Soc'!$B$1:$Q$2048,17,FALSE)</f>
        <v>#REF!</v>
      </c>
      <c r="W3261" s="1214" t="e">
        <f>VLOOKUP($D3261,'NI-Soc'!$B$1:$Q$2048,18,FALSE)</f>
        <v>#REF!</v>
      </c>
      <c r="X3261" s="1214" t="e">
        <f>VLOOKUP($D3261,'NI-Soc'!$B$1:$Q$2048,19,FALSE)</f>
        <v>#REF!</v>
      </c>
    </row>
    <row r="3262" spans="1:24" ht="27" hidden="1">
      <c r="A3262" s="508"/>
      <c r="B3262" s="508"/>
      <c r="C3262" s="508"/>
      <c r="D3262" s="1214" t="s">
        <v>2051</v>
      </c>
      <c r="E3262" s="1215" t="s">
        <v>3067</v>
      </c>
      <c r="F3262" s="1202"/>
      <c r="G3262" s="1202"/>
      <c r="H3262" s="1205"/>
      <c r="I3262" s="1202" t="s">
        <v>53</v>
      </c>
      <c r="J3262" s="1202"/>
      <c r="K3262" s="1202"/>
      <c r="L3262" s="1202"/>
      <c r="M3262" s="1202" t="s">
        <v>1995</v>
      </c>
      <c r="N3262" s="1203" t="s">
        <v>2052</v>
      </c>
      <c r="O3262" s="1203"/>
      <c r="P3262" s="1203"/>
      <c r="Q3262" s="1203"/>
      <c r="R3262" s="1203"/>
      <c r="S3262" s="1214">
        <f>VLOOKUP($D3262,'NI-Soc'!$B$1:$Q$2048,12,FALSE)</f>
        <v>0</v>
      </c>
      <c r="T3262" s="1214">
        <f>VLOOKUP($D3262,'NI-Soc'!$B$1:$Q$2048,13,FALSE)</f>
        <v>0</v>
      </c>
      <c r="U3262" s="1214">
        <f>VLOOKUP($D3262,'NI-Soc'!$B$1:$Q$2048,16,FALSE)</f>
        <v>0</v>
      </c>
      <c r="V3262" s="1214" t="e">
        <f>VLOOKUP($D3262,'NI-Soc'!$B$1:$Q$2048,17,FALSE)</f>
        <v>#REF!</v>
      </c>
      <c r="W3262" s="1214" t="e">
        <f>VLOOKUP($D3262,'NI-Soc'!$B$1:$Q$2048,18,FALSE)</f>
        <v>#REF!</v>
      </c>
      <c r="X3262" s="1214" t="e">
        <f>VLOOKUP($D3262,'NI-Soc'!$B$1:$Q$2048,19,FALSE)</f>
        <v>#REF!</v>
      </c>
    </row>
    <row r="3263" spans="1:24" ht="27" hidden="1">
      <c r="A3263" s="508"/>
      <c r="B3263" s="508"/>
      <c r="C3263" s="508"/>
      <c r="D3263" s="1214" t="s">
        <v>2053</v>
      </c>
      <c r="E3263" s="1215" t="s">
        <v>3067</v>
      </c>
      <c r="F3263" s="1202"/>
      <c r="G3263" s="1202"/>
      <c r="H3263" s="1205"/>
      <c r="I3263" s="1202" t="s">
        <v>53</v>
      </c>
      <c r="J3263" s="1202"/>
      <c r="K3263" s="1202"/>
      <c r="L3263" s="1202"/>
      <c r="M3263" s="1202" t="s">
        <v>1995</v>
      </c>
      <c r="N3263" s="1203" t="s">
        <v>2054</v>
      </c>
      <c r="O3263" s="1203"/>
      <c r="P3263" s="1203"/>
      <c r="Q3263" s="1203"/>
      <c r="R3263" s="1203"/>
      <c r="S3263" s="1214">
        <f>VLOOKUP($D3263,'NI-Soc'!$B$1:$Q$2048,12,FALSE)</f>
        <v>0</v>
      </c>
      <c r="T3263" s="1214">
        <f>VLOOKUP($D3263,'NI-Soc'!$B$1:$Q$2048,13,FALSE)</f>
        <v>0</v>
      </c>
      <c r="U3263" s="1214">
        <f>VLOOKUP($D3263,'NI-Soc'!$B$1:$Q$2048,16,FALSE)</f>
        <v>0</v>
      </c>
      <c r="V3263" s="1214" t="e">
        <f>VLOOKUP($D3263,'NI-Soc'!$B$1:$Q$2048,17,FALSE)</f>
        <v>#REF!</v>
      </c>
      <c r="W3263" s="1214" t="e">
        <f>VLOOKUP($D3263,'NI-Soc'!$B$1:$Q$2048,18,FALSE)</f>
        <v>#REF!</v>
      </c>
      <c r="X3263" s="1214" t="e">
        <f>VLOOKUP($D3263,'NI-Soc'!$B$1:$Q$2048,19,FALSE)</f>
        <v>#REF!</v>
      </c>
    </row>
    <row r="3264" spans="1:24" ht="27" hidden="1">
      <c r="A3264" s="508"/>
      <c r="B3264" s="508"/>
      <c r="C3264" s="508"/>
      <c r="D3264" s="1214" t="s">
        <v>2055</v>
      </c>
      <c r="E3264" s="1215" t="s">
        <v>3067</v>
      </c>
      <c r="F3264" s="1202"/>
      <c r="G3264" s="1202"/>
      <c r="H3264" s="1205"/>
      <c r="I3264" s="1202" t="s">
        <v>53</v>
      </c>
      <c r="J3264" s="1202"/>
      <c r="K3264" s="1202"/>
      <c r="L3264" s="1202"/>
      <c r="M3264" s="1202" t="s">
        <v>1995</v>
      </c>
      <c r="N3264" s="1203" t="s">
        <v>2056</v>
      </c>
      <c r="O3264" s="1203"/>
      <c r="P3264" s="1203"/>
      <c r="Q3264" s="1203"/>
      <c r="R3264" s="1203"/>
      <c r="S3264" s="1214">
        <f>VLOOKUP($D3264,'NI-Soc'!$B$1:$Q$2048,12,FALSE)</f>
        <v>0</v>
      </c>
      <c r="T3264" s="1214">
        <f>VLOOKUP($D3264,'NI-Soc'!$B$1:$Q$2048,13,FALSE)</f>
        <v>0</v>
      </c>
      <c r="U3264" s="1214">
        <f>VLOOKUP($D3264,'NI-Soc'!$B$1:$Q$2048,16,FALSE)</f>
        <v>0</v>
      </c>
      <c r="V3264" s="1214" t="e">
        <f>VLOOKUP($D3264,'NI-Soc'!$B$1:$Q$2048,17,FALSE)</f>
        <v>#REF!</v>
      </c>
      <c r="W3264" s="1214" t="e">
        <f>VLOOKUP($D3264,'NI-Soc'!$B$1:$Q$2048,18,FALSE)</f>
        <v>#REF!</v>
      </c>
      <c r="X3264" s="1214" t="e">
        <f>VLOOKUP($D3264,'NI-Soc'!$B$1:$Q$2048,19,FALSE)</f>
        <v>#REF!</v>
      </c>
    </row>
    <row r="3265" spans="1:24" ht="27" hidden="1">
      <c r="A3265" s="508"/>
      <c r="B3265" s="508"/>
      <c r="C3265" s="508"/>
      <c r="D3265" s="1214" t="s">
        <v>2057</v>
      </c>
      <c r="E3265" s="1215" t="s">
        <v>3067</v>
      </c>
      <c r="F3265" s="1202"/>
      <c r="G3265" s="1202"/>
      <c r="H3265" s="1205"/>
      <c r="I3265" s="1202" t="s">
        <v>53</v>
      </c>
      <c r="J3265" s="1202"/>
      <c r="K3265" s="1202"/>
      <c r="L3265" s="1202"/>
      <c r="M3265" s="1202" t="s">
        <v>1995</v>
      </c>
      <c r="N3265" s="1203" t="s">
        <v>2058</v>
      </c>
      <c r="O3265" s="1203"/>
      <c r="P3265" s="1203"/>
      <c r="Q3265" s="1203"/>
      <c r="R3265" s="1203"/>
      <c r="S3265" s="1214">
        <f>VLOOKUP($D3265,'NI-Soc'!$B$1:$Q$2048,12,FALSE)</f>
        <v>0</v>
      </c>
      <c r="T3265" s="1214">
        <f>VLOOKUP($D3265,'NI-Soc'!$B$1:$Q$2048,13,FALSE)</f>
        <v>0</v>
      </c>
      <c r="U3265" s="1214">
        <f>VLOOKUP($D3265,'NI-Soc'!$B$1:$Q$2048,16,FALSE)</f>
        <v>0</v>
      </c>
      <c r="V3265" s="1214" t="e">
        <f>VLOOKUP($D3265,'NI-Soc'!$B$1:$Q$2048,17,FALSE)</f>
        <v>#REF!</v>
      </c>
      <c r="W3265" s="1214" t="e">
        <f>VLOOKUP($D3265,'NI-Soc'!$B$1:$Q$2048,18,FALSE)</f>
        <v>#REF!</v>
      </c>
      <c r="X3265" s="1214" t="e">
        <f>VLOOKUP($D3265,'NI-Soc'!$B$1:$Q$2048,19,FALSE)</f>
        <v>#REF!</v>
      </c>
    </row>
    <row r="3266" spans="1:24" ht="27" hidden="1">
      <c r="A3266" s="508"/>
      <c r="B3266" s="508"/>
      <c r="C3266" s="508"/>
      <c r="D3266" s="1214" t="s">
        <v>2059</v>
      </c>
      <c r="E3266" s="1215" t="s">
        <v>3067</v>
      </c>
      <c r="F3266" s="1202"/>
      <c r="G3266" s="1202"/>
      <c r="H3266" s="1205"/>
      <c r="I3266" s="1202" t="s">
        <v>53</v>
      </c>
      <c r="J3266" s="1202"/>
      <c r="K3266" s="1202"/>
      <c r="L3266" s="1202"/>
      <c r="M3266" s="1202" t="s">
        <v>1995</v>
      </c>
      <c r="N3266" s="1203" t="s">
        <v>2060</v>
      </c>
      <c r="O3266" s="1203"/>
      <c r="P3266" s="1203"/>
      <c r="Q3266" s="1203"/>
      <c r="R3266" s="1203"/>
      <c r="S3266" s="1214">
        <f>VLOOKUP($D3266,'NI-Soc'!$B$1:$Q$2048,12,FALSE)</f>
        <v>0</v>
      </c>
      <c r="T3266" s="1214">
        <f>VLOOKUP($D3266,'NI-Soc'!$B$1:$Q$2048,13,FALSE)</f>
        <v>0</v>
      </c>
      <c r="U3266" s="1214">
        <f>VLOOKUP($D3266,'NI-Soc'!$B$1:$Q$2048,16,FALSE)</f>
        <v>0</v>
      </c>
      <c r="V3266" s="1214" t="e">
        <f>VLOOKUP($D3266,'NI-Soc'!$B$1:$Q$2048,17,FALSE)</f>
        <v>#REF!</v>
      </c>
      <c r="W3266" s="1214" t="e">
        <f>VLOOKUP($D3266,'NI-Soc'!$B$1:$Q$2048,18,FALSE)</f>
        <v>#REF!</v>
      </c>
      <c r="X3266" s="1214" t="e">
        <f>VLOOKUP($D3266,'NI-Soc'!$B$1:$Q$2048,19,FALSE)</f>
        <v>#REF!</v>
      </c>
    </row>
    <row r="3267" spans="1:24" ht="27" hidden="1">
      <c r="A3267" s="508"/>
      <c r="B3267" s="508"/>
      <c r="C3267" s="508"/>
      <c r="D3267" s="1214" t="s">
        <v>2061</v>
      </c>
      <c r="E3267" s="1215" t="s">
        <v>3067</v>
      </c>
      <c r="F3267" s="1202"/>
      <c r="G3267" s="1202"/>
      <c r="H3267" s="1205"/>
      <c r="I3267" s="1202" t="s">
        <v>53</v>
      </c>
      <c r="J3267" s="1202"/>
      <c r="K3267" s="1202"/>
      <c r="L3267" s="1202"/>
      <c r="M3267" s="1202" t="s">
        <v>1995</v>
      </c>
      <c r="N3267" s="1203" t="s">
        <v>2062</v>
      </c>
      <c r="O3267" s="1203"/>
      <c r="P3267" s="1203"/>
      <c r="Q3267" s="1203"/>
      <c r="R3267" s="1203"/>
      <c r="S3267" s="1214">
        <f>VLOOKUP($D3267,'NI-Soc'!$B$1:$Q$2048,12,FALSE)</f>
        <v>0</v>
      </c>
      <c r="T3267" s="1214">
        <f>VLOOKUP($D3267,'NI-Soc'!$B$1:$Q$2048,13,FALSE)</f>
        <v>0</v>
      </c>
      <c r="U3267" s="1214">
        <f>VLOOKUP($D3267,'NI-Soc'!$B$1:$Q$2048,16,FALSE)</f>
        <v>0</v>
      </c>
      <c r="V3267" s="1214" t="e">
        <f>VLOOKUP($D3267,'NI-Soc'!$B$1:$Q$2048,17,FALSE)</f>
        <v>#REF!</v>
      </c>
      <c r="W3267" s="1214" t="e">
        <f>VLOOKUP($D3267,'NI-Soc'!$B$1:$Q$2048,18,FALSE)</f>
        <v>#REF!</v>
      </c>
      <c r="X3267" s="1214" t="e">
        <f>VLOOKUP($D3267,'NI-Soc'!$B$1:$Q$2048,19,FALSE)</f>
        <v>#REF!</v>
      </c>
    </row>
    <row r="3268" spans="1:24" ht="27" hidden="1">
      <c r="A3268" s="508"/>
      <c r="B3268" s="508"/>
      <c r="C3268" s="508"/>
      <c r="D3268" s="1214" t="s">
        <v>2063</v>
      </c>
      <c r="E3268" s="1215" t="s">
        <v>3067</v>
      </c>
      <c r="F3268" s="1202"/>
      <c r="G3268" s="1202"/>
      <c r="H3268" s="1205"/>
      <c r="I3268" s="1202" t="s">
        <v>53</v>
      </c>
      <c r="J3268" s="1202"/>
      <c r="K3268" s="1202"/>
      <c r="L3268" s="1202"/>
      <c r="M3268" s="1202" t="s">
        <v>1995</v>
      </c>
      <c r="N3268" s="1203" t="s">
        <v>2064</v>
      </c>
      <c r="O3268" s="1203"/>
      <c r="P3268" s="1203"/>
      <c r="Q3268" s="1203"/>
      <c r="R3268" s="1203"/>
      <c r="S3268" s="1214">
        <f>VLOOKUP($D3268,'NI-Soc'!$B$1:$Q$2048,12,FALSE)</f>
        <v>0</v>
      </c>
      <c r="T3268" s="1214">
        <f>VLOOKUP($D3268,'NI-Soc'!$B$1:$Q$2048,13,FALSE)</f>
        <v>0</v>
      </c>
      <c r="U3268" s="1214">
        <f>VLOOKUP($D3268,'NI-Soc'!$B$1:$Q$2048,16,FALSE)</f>
        <v>0</v>
      </c>
      <c r="V3268" s="1214" t="e">
        <f>VLOOKUP($D3268,'NI-Soc'!$B$1:$Q$2048,17,FALSE)</f>
        <v>#REF!</v>
      </c>
      <c r="W3268" s="1214" t="e">
        <f>VLOOKUP($D3268,'NI-Soc'!$B$1:$Q$2048,18,FALSE)</f>
        <v>#REF!</v>
      </c>
      <c r="X3268" s="1214" t="e">
        <f>VLOOKUP($D3268,'NI-Soc'!$B$1:$Q$2048,19,FALSE)</f>
        <v>#REF!</v>
      </c>
    </row>
    <row r="3269" spans="1:24" ht="27" hidden="1">
      <c r="A3269" s="508"/>
      <c r="B3269" s="508"/>
      <c r="C3269" s="508"/>
      <c r="D3269" s="1214" t="s">
        <v>2065</v>
      </c>
      <c r="E3269" s="1215" t="s">
        <v>3067</v>
      </c>
      <c r="F3269" s="1202"/>
      <c r="G3269" s="1202"/>
      <c r="H3269" s="1205"/>
      <c r="I3269" s="1202" t="s">
        <v>53</v>
      </c>
      <c r="J3269" s="1202"/>
      <c r="K3269" s="1202"/>
      <c r="L3269" s="1202"/>
      <c r="M3269" s="1202" t="s">
        <v>1995</v>
      </c>
      <c r="N3269" s="1203" t="s">
        <v>2066</v>
      </c>
      <c r="O3269" s="1203"/>
      <c r="P3269" s="1203"/>
      <c r="Q3269" s="1203"/>
      <c r="R3269" s="1203"/>
      <c r="S3269" s="1214">
        <f>VLOOKUP($D3269,'NI-Soc'!$B$1:$Q$2048,12,FALSE)</f>
        <v>0</v>
      </c>
      <c r="T3269" s="1214">
        <f>VLOOKUP($D3269,'NI-Soc'!$B$1:$Q$2048,13,FALSE)</f>
        <v>0</v>
      </c>
      <c r="U3269" s="1214">
        <f>VLOOKUP($D3269,'NI-Soc'!$B$1:$Q$2048,16,FALSE)</f>
        <v>0</v>
      </c>
      <c r="V3269" s="1214" t="e">
        <f>VLOOKUP($D3269,'NI-Soc'!$B$1:$Q$2048,17,FALSE)</f>
        <v>#REF!</v>
      </c>
      <c r="W3269" s="1214" t="e">
        <f>VLOOKUP($D3269,'NI-Soc'!$B$1:$Q$2048,18,FALSE)</f>
        <v>#REF!</v>
      </c>
      <c r="X3269" s="1214" t="e">
        <f>VLOOKUP($D3269,'NI-Soc'!$B$1:$Q$2048,19,FALSE)</f>
        <v>#REF!</v>
      </c>
    </row>
    <row r="3270" spans="1:24" ht="27" hidden="1">
      <c r="A3270" s="508"/>
      <c r="B3270" s="508"/>
      <c r="C3270" s="508"/>
      <c r="D3270" s="1214" t="s">
        <v>2067</v>
      </c>
      <c r="E3270" s="1215" t="s">
        <v>3067</v>
      </c>
      <c r="F3270" s="1202"/>
      <c r="G3270" s="1202"/>
      <c r="H3270" s="1205"/>
      <c r="I3270" s="1202" t="s">
        <v>53</v>
      </c>
      <c r="J3270" s="1202"/>
      <c r="K3270" s="1202"/>
      <c r="L3270" s="1202"/>
      <c r="M3270" s="1202" t="s">
        <v>1995</v>
      </c>
      <c r="N3270" s="1203" t="s">
        <v>2068</v>
      </c>
      <c r="O3270" s="1203"/>
      <c r="P3270" s="1203"/>
      <c r="Q3270" s="1203"/>
      <c r="R3270" s="1203"/>
      <c r="S3270" s="1214">
        <f>VLOOKUP($D3270,'NI-Soc'!$B$1:$Q$2048,12,FALSE)</f>
        <v>0</v>
      </c>
      <c r="T3270" s="1214">
        <f>VLOOKUP($D3270,'NI-Soc'!$B$1:$Q$2048,13,FALSE)</f>
        <v>0</v>
      </c>
      <c r="U3270" s="1214">
        <f>VLOOKUP($D3270,'NI-Soc'!$B$1:$Q$2048,16,FALSE)</f>
        <v>0</v>
      </c>
      <c r="V3270" s="1214" t="e">
        <f>VLOOKUP($D3270,'NI-Soc'!$B$1:$Q$2048,17,FALSE)</f>
        <v>#REF!</v>
      </c>
      <c r="W3270" s="1214" t="e">
        <f>VLOOKUP($D3270,'NI-Soc'!$B$1:$Q$2048,18,FALSE)</f>
        <v>#REF!</v>
      </c>
      <c r="X3270" s="1214" t="e">
        <f>VLOOKUP($D3270,'NI-Soc'!$B$1:$Q$2048,19,FALSE)</f>
        <v>#REF!</v>
      </c>
    </row>
    <row r="3271" spans="1:24" hidden="1">
      <c r="A3271" s="508"/>
      <c r="B3271" s="508"/>
      <c r="C3271" s="508"/>
      <c r="D3271" s="1214" t="s">
        <v>2069</v>
      </c>
      <c r="E3271" s="1215" t="s">
        <v>3067</v>
      </c>
      <c r="F3271" s="1202"/>
      <c r="G3271" s="1202"/>
      <c r="H3271" s="1205"/>
      <c r="I3271" s="1202" t="s">
        <v>53</v>
      </c>
      <c r="J3271" s="1202"/>
      <c r="K3271" s="1202"/>
      <c r="L3271" s="1202"/>
      <c r="M3271" s="1202" t="s">
        <v>2071</v>
      </c>
      <c r="N3271" s="1203" t="s">
        <v>2072</v>
      </c>
      <c r="O3271" s="1203"/>
      <c r="P3271" s="1203"/>
      <c r="Q3271" s="1203"/>
      <c r="R3271" s="1203"/>
      <c r="S3271" s="1214">
        <f>VLOOKUP($D3271,'NI-Soc'!$B$1:$Q$2048,12,FALSE)</f>
        <v>0</v>
      </c>
      <c r="T3271" s="1214">
        <f>VLOOKUP($D3271,'NI-Soc'!$B$1:$Q$2048,13,FALSE)</f>
        <v>0</v>
      </c>
      <c r="U3271" s="1214">
        <f>VLOOKUP($D3271,'NI-Soc'!$B$1:$Q$2048,16,FALSE)</f>
        <v>0</v>
      </c>
      <c r="V3271" s="1214" t="e">
        <f>VLOOKUP($D3271,'NI-Soc'!$B$1:$Q$2048,17,FALSE)</f>
        <v>#REF!</v>
      </c>
      <c r="W3271" s="1214" t="e">
        <f>VLOOKUP($D3271,'NI-Soc'!$B$1:$Q$2048,18,FALSE)</f>
        <v>#REF!</v>
      </c>
      <c r="X3271" s="1214" t="e">
        <f>VLOOKUP($D3271,'NI-Soc'!$B$1:$Q$2048,19,FALSE)</f>
        <v>#REF!</v>
      </c>
    </row>
    <row r="3272" spans="1:24" hidden="1">
      <c r="A3272" s="508"/>
      <c r="B3272" s="508"/>
      <c r="C3272" s="508"/>
      <c r="D3272" s="1214" t="s">
        <v>2073</v>
      </c>
      <c r="E3272" s="1215" t="s">
        <v>3067</v>
      </c>
      <c r="F3272" s="1202"/>
      <c r="G3272" s="1202"/>
      <c r="H3272" s="1205"/>
      <c r="I3272" s="1202" t="s">
        <v>53</v>
      </c>
      <c r="J3272" s="1202"/>
      <c r="K3272" s="1202"/>
      <c r="L3272" s="1202"/>
      <c r="M3272" s="1202" t="s">
        <v>2071</v>
      </c>
      <c r="N3272" s="1203" t="s">
        <v>2074</v>
      </c>
      <c r="O3272" s="1203"/>
      <c r="P3272" s="1203"/>
      <c r="Q3272" s="1203"/>
      <c r="R3272" s="1203"/>
      <c r="S3272" s="1214">
        <f>VLOOKUP($D3272,'NI-Soc'!$B$1:$Q$2048,12,FALSE)</f>
        <v>0</v>
      </c>
      <c r="T3272" s="1214">
        <f>VLOOKUP($D3272,'NI-Soc'!$B$1:$Q$2048,13,FALSE)</f>
        <v>0</v>
      </c>
      <c r="U3272" s="1214">
        <f>VLOOKUP($D3272,'NI-Soc'!$B$1:$Q$2048,16,FALSE)</f>
        <v>0</v>
      </c>
      <c r="V3272" s="1214" t="e">
        <f>VLOOKUP($D3272,'NI-Soc'!$B$1:$Q$2048,17,FALSE)</f>
        <v>#REF!</v>
      </c>
      <c r="W3272" s="1214" t="e">
        <f>VLOOKUP($D3272,'NI-Soc'!$B$1:$Q$2048,18,FALSE)</f>
        <v>#REF!</v>
      </c>
      <c r="X3272" s="1214" t="e">
        <f>VLOOKUP($D3272,'NI-Soc'!$B$1:$Q$2048,19,FALSE)</f>
        <v>#REF!</v>
      </c>
    </row>
    <row r="3273" spans="1:24" hidden="1">
      <c r="A3273" s="508"/>
      <c r="B3273" s="508"/>
      <c r="C3273" s="508"/>
      <c r="D3273" s="1214" t="s">
        <v>2075</v>
      </c>
      <c r="E3273" s="1215" t="s">
        <v>3067</v>
      </c>
      <c r="F3273" s="1202"/>
      <c r="G3273" s="1202"/>
      <c r="H3273" s="1205"/>
      <c r="I3273" s="1202" t="s">
        <v>53</v>
      </c>
      <c r="J3273" s="1202"/>
      <c r="K3273" s="1202"/>
      <c r="L3273" s="1202"/>
      <c r="M3273" s="1202" t="s">
        <v>2071</v>
      </c>
      <c r="N3273" s="1203" t="s">
        <v>2076</v>
      </c>
      <c r="O3273" s="1203"/>
      <c r="P3273" s="1203"/>
      <c r="Q3273" s="1203"/>
      <c r="R3273" s="1203"/>
      <c r="S3273" s="1214">
        <f>VLOOKUP($D3273,'NI-Soc'!$B$1:$Q$2048,12,FALSE)</f>
        <v>0</v>
      </c>
      <c r="T3273" s="1214">
        <f>VLOOKUP($D3273,'NI-Soc'!$B$1:$Q$2048,13,FALSE)</f>
        <v>0</v>
      </c>
      <c r="U3273" s="1214">
        <f>VLOOKUP($D3273,'NI-Soc'!$B$1:$Q$2048,16,FALSE)</f>
        <v>0</v>
      </c>
      <c r="V3273" s="1214" t="e">
        <f>VLOOKUP($D3273,'NI-Soc'!$B$1:$Q$2048,17,FALSE)</f>
        <v>#REF!</v>
      </c>
      <c r="W3273" s="1214" t="e">
        <f>VLOOKUP($D3273,'NI-Soc'!$B$1:$Q$2048,18,FALSE)</f>
        <v>#REF!</v>
      </c>
      <c r="X3273" s="1214" t="e">
        <f>VLOOKUP($D3273,'NI-Soc'!$B$1:$Q$2048,19,FALSE)</f>
        <v>#REF!</v>
      </c>
    </row>
    <row r="3274" spans="1:24" ht="27" hidden="1">
      <c r="A3274" s="508"/>
      <c r="B3274" s="508"/>
      <c r="C3274" s="508"/>
      <c r="D3274" s="1214" t="s">
        <v>2077</v>
      </c>
      <c r="E3274" s="1215" t="s">
        <v>3067</v>
      </c>
      <c r="F3274" s="1202"/>
      <c r="G3274" s="1202"/>
      <c r="H3274" s="1205"/>
      <c r="I3274" s="1202" t="s">
        <v>53</v>
      </c>
      <c r="J3274" s="1202"/>
      <c r="K3274" s="1202"/>
      <c r="L3274" s="1202"/>
      <c r="M3274" s="1202" t="s">
        <v>2071</v>
      </c>
      <c r="N3274" s="1203" t="s">
        <v>2078</v>
      </c>
      <c r="O3274" s="1203"/>
      <c r="P3274" s="1203"/>
      <c r="Q3274" s="1203"/>
      <c r="R3274" s="1203"/>
      <c r="S3274" s="1214">
        <f>VLOOKUP($D3274,'NI-Soc'!$B$1:$Q$2048,12,FALSE)</f>
        <v>0</v>
      </c>
      <c r="T3274" s="1214">
        <f>VLOOKUP($D3274,'NI-Soc'!$B$1:$Q$2048,13,FALSE)</f>
        <v>0</v>
      </c>
      <c r="U3274" s="1214">
        <f>VLOOKUP($D3274,'NI-Soc'!$B$1:$Q$2048,16,FALSE)</f>
        <v>0</v>
      </c>
      <c r="V3274" s="1214" t="e">
        <f>VLOOKUP($D3274,'NI-Soc'!$B$1:$Q$2048,17,FALSE)</f>
        <v>#REF!</v>
      </c>
      <c r="W3274" s="1214" t="e">
        <f>VLOOKUP($D3274,'NI-Soc'!$B$1:$Q$2048,18,FALSE)</f>
        <v>#REF!</v>
      </c>
      <c r="X3274" s="1214" t="e">
        <f>VLOOKUP($D3274,'NI-Soc'!$B$1:$Q$2048,19,FALSE)</f>
        <v>#REF!</v>
      </c>
    </row>
    <row r="3275" spans="1:24" ht="27" hidden="1">
      <c r="A3275" s="508"/>
      <c r="B3275" s="508"/>
      <c r="C3275" s="508"/>
      <c r="D3275" s="1214" t="s">
        <v>2079</v>
      </c>
      <c r="E3275" s="1215" t="s">
        <v>3067</v>
      </c>
      <c r="F3275" s="1202"/>
      <c r="G3275" s="1202"/>
      <c r="H3275" s="1205"/>
      <c r="I3275" s="1202" t="s">
        <v>53</v>
      </c>
      <c r="J3275" s="1202"/>
      <c r="K3275" s="1202"/>
      <c r="L3275" s="1202"/>
      <c r="M3275" s="1202" t="s">
        <v>2071</v>
      </c>
      <c r="N3275" s="1203" t="s">
        <v>2080</v>
      </c>
      <c r="O3275" s="1203"/>
      <c r="P3275" s="1203"/>
      <c r="Q3275" s="1203"/>
      <c r="R3275" s="1203"/>
      <c r="S3275" s="1214">
        <f>VLOOKUP($D3275,'NI-Soc'!$B$1:$Q$2048,12,FALSE)</f>
        <v>0</v>
      </c>
      <c r="T3275" s="1214">
        <f>VLOOKUP($D3275,'NI-Soc'!$B$1:$Q$2048,13,FALSE)</f>
        <v>0</v>
      </c>
      <c r="U3275" s="1214">
        <f>VLOOKUP($D3275,'NI-Soc'!$B$1:$Q$2048,16,FALSE)</f>
        <v>0</v>
      </c>
      <c r="V3275" s="1214" t="e">
        <f>VLOOKUP($D3275,'NI-Soc'!$B$1:$Q$2048,17,FALSE)</f>
        <v>#REF!</v>
      </c>
      <c r="W3275" s="1214" t="e">
        <f>VLOOKUP($D3275,'NI-Soc'!$B$1:$Q$2048,18,FALSE)</f>
        <v>#REF!</v>
      </c>
      <c r="X3275" s="1214" t="e">
        <f>VLOOKUP($D3275,'NI-Soc'!$B$1:$Q$2048,19,FALSE)</f>
        <v>#REF!</v>
      </c>
    </row>
    <row r="3276" spans="1:24" ht="27" hidden="1">
      <c r="A3276" s="508"/>
      <c r="B3276" s="508"/>
      <c r="C3276" s="508"/>
      <c r="D3276" s="1214" t="s">
        <v>2081</v>
      </c>
      <c r="E3276" s="1215" t="s">
        <v>3067</v>
      </c>
      <c r="F3276" s="1202"/>
      <c r="G3276" s="1202"/>
      <c r="H3276" s="1205"/>
      <c r="I3276" s="1202" t="s">
        <v>53</v>
      </c>
      <c r="J3276" s="1202"/>
      <c r="K3276" s="1202"/>
      <c r="L3276" s="1202"/>
      <c r="M3276" s="1202" t="s">
        <v>2071</v>
      </c>
      <c r="N3276" s="1203" t="s">
        <v>2082</v>
      </c>
      <c r="O3276" s="1203"/>
      <c r="P3276" s="1203"/>
      <c r="Q3276" s="1203"/>
      <c r="R3276" s="1203"/>
      <c r="S3276" s="1214">
        <f>VLOOKUP($D3276,'NI-Soc'!$B$1:$Q$2048,12,FALSE)</f>
        <v>0</v>
      </c>
      <c r="T3276" s="1214">
        <f>VLOOKUP($D3276,'NI-Soc'!$B$1:$Q$2048,13,FALSE)</f>
        <v>0</v>
      </c>
      <c r="U3276" s="1214">
        <f>VLOOKUP($D3276,'NI-Soc'!$B$1:$Q$2048,16,FALSE)</f>
        <v>0</v>
      </c>
      <c r="V3276" s="1214" t="e">
        <f>VLOOKUP($D3276,'NI-Soc'!$B$1:$Q$2048,17,FALSE)</f>
        <v>#REF!</v>
      </c>
      <c r="W3276" s="1214" t="e">
        <f>VLOOKUP($D3276,'NI-Soc'!$B$1:$Q$2048,18,FALSE)</f>
        <v>#REF!</v>
      </c>
      <c r="X3276" s="1214" t="e">
        <f>VLOOKUP($D3276,'NI-Soc'!$B$1:$Q$2048,19,FALSE)</f>
        <v>#REF!</v>
      </c>
    </row>
    <row r="3277" spans="1:24" ht="27" hidden="1">
      <c r="A3277" s="508"/>
      <c r="B3277" s="508"/>
      <c r="C3277" s="508"/>
      <c r="D3277" s="1214" t="s">
        <v>2083</v>
      </c>
      <c r="E3277" s="1215" t="s">
        <v>3067</v>
      </c>
      <c r="F3277" s="1202"/>
      <c r="G3277" s="1202"/>
      <c r="H3277" s="1205"/>
      <c r="I3277" s="1202" t="s">
        <v>53</v>
      </c>
      <c r="J3277" s="1202"/>
      <c r="K3277" s="1202"/>
      <c r="L3277" s="1202"/>
      <c r="M3277" s="1202" t="s">
        <v>2071</v>
      </c>
      <c r="N3277" s="1203" t="s">
        <v>2084</v>
      </c>
      <c r="O3277" s="1203"/>
      <c r="P3277" s="1203"/>
      <c r="Q3277" s="1203"/>
      <c r="R3277" s="1203"/>
      <c r="S3277" s="1214">
        <f>VLOOKUP($D3277,'NI-Soc'!$B$1:$Q$2048,12,FALSE)</f>
        <v>0</v>
      </c>
      <c r="T3277" s="1214">
        <f>VLOOKUP($D3277,'NI-Soc'!$B$1:$Q$2048,13,FALSE)</f>
        <v>0</v>
      </c>
      <c r="U3277" s="1214">
        <f>VLOOKUP($D3277,'NI-Soc'!$B$1:$Q$2048,16,FALSE)</f>
        <v>0</v>
      </c>
      <c r="V3277" s="1214" t="e">
        <f>VLOOKUP($D3277,'NI-Soc'!$B$1:$Q$2048,17,FALSE)</f>
        <v>#REF!</v>
      </c>
      <c r="W3277" s="1214" t="e">
        <f>VLOOKUP($D3277,'NI-Soc'!$B$1:$Q$2048,18,FALSE)</f>
        <v>#REF!</v>
      </c>
      <c r="X3277" s="1214" t="e">
        <f>VLOOKUP($D3277,'NI-Soc'!$B$1:$Q$2048,19,FALSE)</f>
        <v>#REF!</v>
      </c>
    </row>
    <row r="3278" spans="1:24" hidden="1">
      <c r="A3278" s="508"/>
      <c r="B3278" s="508"/>
      <c r="C3278" s="508"/>
      <c r="D3278" s="1214" t="s">
        <v>2085</v>
      </c>
      <c r="E3278" s="1215" t="s">
        <v>3067</v>
      </c>
      <c r="F3278" s="1202"/>
      <c r="G3278" s="1202"/>
      <c r="H3278" s="1205"/>
      <c r="I3278" s="1202" t="s">
        <v>53</v>
      </c>
      <c r="J3278" s="1202"/>
      <c r="K3278" s="1202"/>
      <c r="L3278" s="1202"/>
      <c r="M3278" s="1202" t="s">
        <v>2071</v>
      </c>
      <c r="N3278" s="1203" t="s">
        <v>2086</v>
      </c>
      <c r="O3278" s="1203"/>
      <c r="P3278" s="1203"/>
      <c r="Q3278" s="1203"/>
      <c r="R3278" s="1203"/>
      <c r="S3278" s="1214">
        <f>VLOOKUP($D3278,'NI-Soc'!$B$1:$Q$2048,12,FALSE)</f>
        <v>0</v>
      </c>
      <c r="T3278" s="1214">
        <f>VLOOKUP($D3278,'NI-Soc'!$B$1:$Q$2048,13,FALSE)</f>
        <v>0</v>
      </c>
      <c r="U3278" s="1214">
        <f>VLOOKUP($D3278,'NI-Soc'!$B$1:$Q$2048,16,FALSE)</f>
        <v>0</v>
      </c>
      <c r="V3278" s="1214" t="e">
        <f>VLOOKUP($D3278,'NI-Soc'!$B$1:$Q$2048,17,FALSE)</f>
        <v>#REF!</v>
      </c>
      <c r="W3278" s="1214" t="e">
        <f>VLOOKUP($D3278,'NI-Soc'!$B$1:$Q$2048,18,FALSE)</f>
        <v>#REF!</v>
      </c>
      <c r="X3278" s="1214" t="e">
        <f>VLOOKUP($D3278,'NI-Soc'!$B$1:$Q$2048,19,FALSE)</f>
        <v>#REF!</v>
      </c>
    </row>
    <row r="3279" spans="1:24" ht="27" hidden="1">
      <c r="A3279" s="508"/>
      <c r="B3279" s="508"/>
      <c r="C3279" s="508"/>
      <c r="D3279" s="1214" t="s">
        <v>2087</v>
      </c>
      <c r="E3279" s="1215" t="s">
        <v>3067</v>
      </c>
      <c r="F3279" s="1202"/>
      <c r="G3279" s="1202"/>
      <c r="H3279" s="1205"/>
      <c r="I3279" s="1202" t="s">
        <v>53</v>
      </c>
      <c r="J3279" s="1202"/>
      <c r="K3279" s="1202"/>
      <c r="L3279" s="1202"/>
      <c r="M3279" s="1202" t="s">
        <v>2071</v>
      </c>
      <c r="N3279" s="1203" t="s">
        <v>2088</v>
      </c>
      <c r="O3279" s="1203"/>
      <c r="P3279" s="1203"/>
      <c r="Q3279" s="1203"/>
      <c r="R3279" s="1203"/>
      <c r="S3279" s="1214">
        <f>VLOOKUP($D3279,'NI-Soc'!$B$1:$Q$2048,12,FALSE)</f>
        <v>0</v>
      </c>
      <c r="T3279" s="1214">
        <f>VLOOKUP($D3279,'NI-Soc'!$B$1:$Q$2048,13,FALSE)</f>
        <v>0</v>
      </c>
      <c r="U3279" s="1214">
        <f>VLOOKUP($D3279,'NI-Soc'!$B$1:$Q$2048,16,FALSE)</f>
        <v>0</v>
      </c>
      <c r="V3279" s="1214" t="e">
        <f>VLOOKUP($D3279,'NI-Soc'!$B$1:$Q$2048,17,FALSE)</f>
        <v>#REF!</v>
      </c>
      <c r="W3279" s="1214" t="e">
        <f>VLOOKUP($D3279,'NI-Soc'!$B$1:$Q$2048,18,FALSE)</f>
        <v>#REF!</v>
      </c>
      <c r="X3279" s="1214" t="e">
        <f>VLOOKUP($D3279,'NI-Soc'!$B$1:$Q$2048,19,FALSE)</f>
        <v>#REF!</v>
      </c>
    </row>
    <row r="3280" spans="1:24" ht="27" hidden="1">
      <c r="A3280" s="508"/>
      <c r="B3280" s="508"/>
      <c r="C3280" s="508"/>
      <c r="D3280" s="1214" t="s">
        <v>2089</v>
      </c>
      <c r="E3280" s="1215" t="s">
        <v>3067</v>
      </c>
      <c r="F3280" s="1202"/>
      <c r="G3280" s="1202"/>
      <c r="H3280" s="1205"/>
      <c r="I3280" s="1202" t="s">
        <v>53</v>
      </c>
      <c r="J3280" s="1202"/>
      <c r="K3280" s="1202"/>
      <c r="L3280" s="1202"/>
      <c r="M3280" s="1202" t="s">
        <v>2071</v>
      </c>
      <c r="N3280" s="1203" t="s">
        <v>2090</v>
      </c>
      <c r="O3280" s="1203"/>
      <c r="P3280" s="1203"/>
      <c r="Q3280" s="1203"/>
      <c r="R3280" s="1203"/>
      <c r="S3280" s="1214">
        <f>VLOOKUP($D3280,'NI-Soc'!$B$1:$Q$2048,12,FALSE)</f>
        <v>0</v>
      </c>
      <c r="T3280" s="1214">
        <f>VLOOKUP($D3280,'NI-Soc'!$B$1:$Q$2048,13,FALSE)</f>
        <v>0</v>
      </c>
      <c r="U3280" s="1214">
        <f>VLOOKUP($D3280,'NI-Soc'!$B$1:$Q$2048,16,FALSE)</f>
        <v>0</v>
      </c>
      <c r="V3280" s="1214" t="e">
        <f>VLOOKUP($D3280,'NI-Soc'!$B$1:$Q$2048,17,FALSE)</f>
        <v>#REF!</v>
      </c>
      <c r="W3280" s="1214" t="e">
        <f>VLOOKUP($D3280,'NI-Soc'!$B$1:$Q$2048,18,FALSE)</f>
        <v>#REF!</v>
      </c>
      <c r="X3280" s="1214" t="e">
        <f>VLOOKUP($D3280,'NI-Soc'!$B$1:$Q$2048,19,FALSE)</f>
        <v>#REF!</v>
      </c>
    </row>
    <row r="3281" spans="1:24" ht="27" hidden="1">
      <c r="A3281" s="508"/>
      <c r="B3281" s="508"/>
      <c r="C3281" s="508"/>
      <c r="D3281" s="1214" t="s">
        <v>2091</v>
      </c>
      <c r="E3281" s="1215" t="s">
        <v>3067</v>
      </c>
      <c r="F3281" s="1202"/>
      <c r="G3281" s="1202"/>
      <c r="H3281" s="1205"/>
      <c r="I3281" s="1202" t="s">
        <v>53</v>
      </c>
      <c r="J3281" s="1202"/>
      <c r="K3281" s="1202"/>
      <c r="L3281" s="1202"/>
      <c r="M3281" s="1202" t="s">
        <v>2071</v>
      </c>
      <c r="N3281" s="1203" t="s">
        <v>2092</v>
      </c>
      <c r="O3281" s="1203"/>
      <c r="P3281" s="1203"/>
      <c r="Q3281" s="1203"/>
      <c r="R3281" s="1203"/>
      <c r="S3281" s="1214">
        <f>VLOOKUP($D3281,'NI-Soc'!$B$1:$Q$2048,12,FALSE)</f>
        <v>0</v>
      </c>
      <c r="T3281" s="1214">
        <f>VLOOKUP($D3281,'NI-Soc'!$B$1:$Q$2048,13,FALSE)</f>
        <v>0</v>
      </c>
      <c r="U3281" s="1214">
        <f>VLOOKUP($D3281,'NI-Soc'!$B$1:$Q$2048,16,FALSE)</f>
        <v>0</v>
      </c>
      <c r="V3281" s="1214" t="e">
        <f>VLOOKUP($D3281,'NI-Soc'!$B$1:$Q$2048,17,FALSE)</f>
        <v>#REF!</v>
      </c>
      <c r="W3281" s="1214" t="e">
        <f>VLOOKUP($D3281,'NI-Soc'!$B$1:$Q$2048,18,FALSE)</f>
        <v>#REF!</v>
      </c>
      <c r="X3281" s="1214" t="e">
        <f>VLOOKUP($D3281,'NI-Soc'!$B$1:$Q$2048,19,FALSE)</f>
        <v>#REF!</v>
      </c>
    </row>
    <row r="3282" spans="1:24" hidden="1">
      <c r="A3282" s="508"/>
      <c r="B3282" s="508"/>
      <c r="C3282" s="508"/>
      <c r="D3282" s="1214" t="s">
        <v>2093</v>
      </c>
      <c r="E3282" s="1215" t="s">
        <v>3067</v>
      </c>
      <c r="F3282" s="1202"/>
      <c r="G3282" s="1202"/>
      <c r="H3282" s="1205"/>
      <c r="I3282" s="1202" t="s">
        <v>53</v>
      </c>
      <c r="J3282" s="1202"/>
      <c r="K3282" s="1202"/>
      <c r="L3282" s="1202"/>
      <c r="M3282" s="1202" t="s">
        <v>2071</v>
      </c>
      <c r="N3282" s="1203" t="s">
        <v>2095</v>
      </c>
      <c r="O3282" s="1203"/>
      <c r="P3282" s="1203"/>
      <c r="Q3282" s="1203"/>
      <c r="R3282" s="1203"/>
      <c r="S3282" s="1214">
        <f>VLOOKUP($D3282,'NI-Soc'!$B$1:$Q$2048,12,FALSE)</f>
        <v>0</v>
      </c>
      <c r="T3282" s="1214">
        <f>VLOOKUP($D3282,'NI-Soc'!$B$1:$Q$2048,13,FALSE)</f>
        <v>0</v>
      </c>
      <c r="U3282" s="1214">
        <f>VLOOKUP($D3282,'NI-Soc'!$B$1:$Q$2048,16,FALSE)</f>
        <v>0</v>
      </c>
      <c r="V3282" s="1214" t="e">
        <f>VLOOKUP($D3282,'NI-Soc'!$B$1:$Q$2048,17,FALSE)</f>
        <v>#REF!</v>
      </c>
      <c r="W3282" s="1214" t="e">
        <f>VLOOKUP($D3282,'NI-Soc'!$B$1:$Q$2048,18,FALSE)</f>
        <v>#REF!</v>
      </c>
      <c r="X3282" s="1214" t="e">
        <f>VLOOKUP($D3282,'NI-Soc'!$B$1:$Q$2048,19,FALSE)</f>
        <v>#REF!</v>
      </c>
    </row>
    <row r="3283" spans="1:24" hidden="1">
      <c r="A3283" s="508"/>
      <c r="B3283" s="508"/>
      <c r="C3283" s="508"/>
      <c r="D3283" s="1214" t="s">
        <v>2096</v>
      </c>
      <c r="E3283" s="1215" t="s">
        <v>3067</v>
      </c>
      <c r="F3283" s="1202"/>
      <c r="G3283" s="1202"/>
      <c r="H3283" s="1205"/>
      <c r="I3283" s="1202" t="s">
        <v>53</v>
      </c>
      <c r="J3283" s="1202"/>
      <c r="K3283" s="1202"/>
      <c r="L3283" s="1202"/>
      <c r="M3283" s="1202" t="s">
        <v>2071</v>
      </c>
      <c r="N3283" s="1203" t="s">
        <v>2097</v>
      </c>
      <c r="O3283" s="1203"/>
      <c r="P3283" s="1203"/>
      <c r="Q3283" s="1203"/>
      <c r="R3283" s="1203"/>
      <c r="S3283" s="1214">
        <f>VLOOKUP($D3283,'NI-Soc'!$B$1:$Q$2048,12,FALSE)</f>
        <v>0</v>
      </c>
      <c r="T3283" s="1214">
        <f>VLOOKUP($D3283,'NI-Soc'!$B$1:$Q$2048,13,FALSE)</f>
        <v>0</v>
      </c>
      <c r="U3283" s="1214">
        <f>VLOOKUP($D3283,'NI-Soc'!$B$1:$Q$2048,16,FALSE)</f>
        <v>0</v>
      </c>
      <c r="V3283" s="1214" t="e">
        <f>VLOOKUP($D3283,'NI-Soc'!$B$1:$Q$2048,17,FALSE)</f>
        <v>#REF!</v>
      </c>
      <c r="W3283" s="1214" t="e">
        <f>VLOOKUP($D3283,'NI-Soc'!$B$1:$Q$2048,18,FALSE)</f>
        <v>#REF!</v>
      </c>
      <c r="X3283" s="1214" t="e">
        <f>VLOOKUP($D3283,'NI-Soc'!$B$1:$Q$2048,19,FALSE)</f>
        <v>#REF!</v>
      </c>
    </row>
    <row r="3284" spans="1:24" hidden="1">
      <c r="A3284" s="508"/>
      <c r="B3284" s="508"/>
      <c r="C3284" s="508"/>
      <c r="D3284" s="1214" t="s">
        <v>2098</v>
      </c>
      <c r="E3284" s="1215" t="s">
        <v>3067</v>
      </c>
      <c r="F3284" s="1202"/>
      <c r="G3284" s="1202"/>
      <c r="H3284" s="1205"/>
      <c r="I3284" s="1202" t="s">
        <v>53</v>
      </c>
      <c r="J3284" s="1202"/>
      <c r="K3284" s="1202"/>
      <c r="L3284" s="1202"/>
      <c r="M3284" s="1202" t="s">
        <v>2071</v>
      </c>
      <c r="N3284" s="1203" t="s">
        <v>2099</v>
      </c>
      <c r="O3284" s="1203"/>
      <c r="P3284" s="1203"/>
      <c r="Q3284" s="1203"/>
      <c r="R3284" s="1203"/>
      <c r="S3284" s="1214">
        <f>VLOOKUP($D3284,'NI-Soc'!$B$1:$Q$2048,12,FALSE)</f>
        <v>0</v>
      </c>
      <c r="T3284" s="1214">
        <f>VLOOKUP($D3284,'NI-Soc'!$B$1:$Q$2048,13,FALSE)</f>
        <v>0</v>
      </c>
      <c r="U3284" s="1214">
        <f>VLOOKUP($D3284,'NI-Soc'!$B$1:$Q$2048,16,FALSE)</f>
        <v>0</v>
      </c>
      <c r="V3284" s="1214" t="e">
        <f>VLOOKUP($D3284,'NI-Soc'!$B$1:$Q$2048,17,FALSE)</f>
        <v>#REF!</v>
      </c>
      <c r="W3284" s="1214" t="e">
        <f>VLOOKUP($D3284,'NI-Soc'!$B$1:$Q$2048,18,FALSE)</f>
        <v>#REF!</v>
      </c>
      <c r="X3284" s="1214" t="e">
        <f>VLOOKUP($D3284,'NI-Soc'!$B$1:$Q$2048,19,FALSE)</f>
        <v>#REF!</v>
      </c>
    </row>
    <row r="3285" spans="1:24" ht="27" hidden="1">
      <c r="A3285" s="508"/>
      <c r="B3285" s="508"/>
      <c r="C3285" s="508"/>
      <c r="D3285" s="1214" t="s">
        <v>2100</v>
      </c>
      <c r="E3285" s="1215" t="s">
        <v>3067</v>
      </c>
      <c r="F3285" s="1202"/>
      <c r="G3285" s="1202"/>
      <c r="H3285" s="1205"/>
      <c r="I3285" s="1202" t="s">
        <v>53</v>
      </c>
      <c r="J3285" s="1202"/>
      <c r="K3285" s="1202"/>
      <c r="L3285" s="1202"/>
      <c r="M3285" s="1202" t="s">
        <v>2071</v>
      </c>
      <c r="N3285" s="1203" t="s">
        <v>2101</v>
      </c>
      <c r="O3285" s="1203"/>
      <c r="P3285" s="1203"/>
      <c r="Q3285" s="1203"/>
      <c r="R3285" s="1203"/>
      <c r="S3285" s="1214">
        <f>VLOOKUP($D3285,'NI-Soc'!$B$1:$Q$2048,12,FALSE)</f>
        <v>0</v>
      </c>
      <c r="T3285" s="1214">
        <f>VLOOKUP($D3285,'NI-Soc'!$B$1:$Q$2048,13,FALSE)</f>
        <v>0</v>
      </c>
      <c r="U3285" s="1214">
        <f>VLOOKUP($D3285,'NI-Soc'!$B$1:$Q$2048,16,FALSE)</f>
        <v>0</v>
      </c>
      <c r="V3285" s="1214" t="e">
        <f>VLOOKUP($D3285,'NI-Soc'!$B$1:$Q$2048,17,FALSE)</f>
        <v>#REF!</v>
      </c>
      <c r="W3285" s="1214" t="e">
        <f>VLOOKUP($D3285,'NI-Soc'!$B$1:$Q$2048,18,FALSE)</f>
        <v>#REF!</v>
      </c>
      <c r="X3285" s="1214" t="e">
        <f>VLOOKUP($D3285,'NI-Soc'!$B$1:$Q$2048,19,FALSE)</f>
        <v>#REF!</v>
      </c>
    </row>
    <row r="3286" spans="1:24" ht="27" hidden="1">
      <c r="A3286" s="508"/>
      <c r="B3286" s="508"/>
      <c r="C3286" s="508"/>
      <c r="D3286" s="1214" t="s">
        <v>2102</v>
      </c>
      <c r="E3286" s="1215" t="s">
        <v>3067</v>
      </c>
      <c r="F3286" s="1202"/>
      <c r="G3286" s="1202"/>
      <c r="H3286" s="1205"/>
      <c r="I3286" s="1202" t="s">
        <v>53</v>
      </c>
      <c r="J3286" s="1202"/>
      <c r="K3286" s="1202"/>
      <c r="L3286" s="1202"/>
      <c r="M3286" s="1202" t="s">
        <v>2071</v>
      </c>
      <c r="N3286" s="1203" t="s">
        <v>2103</v>
      </c>
      <c r="O3286" s="1203"/>
      <c r="P3286" s="1203"/>
      <c r="Q3286" s="1203"/>
      <c r="R3286" s="1203"/>
      <c r="S3286" s="1214">
        <f>VLOOKUP($D3286,'NI-Soc'!$B$1:$Q$2048,12,FALSE)</f>
        <v>0</v>
      </c>
      <c r="T3286" s="1214">
        <f>VLOOKUP($D3286,'NI-Soc'!$B$1:$Q$2048,13,FALSE)</f>
        <v>0</v>
      </c>
      <c r="U3286" s="1214">
        <f>VLOOKUP($D3286,'NI-Soc'!$B$1:$Q$2048,16,FALSE)</f>
        <v>0</v>
      </c>
      <c r="V3286" s="1214" t="e">
        <f>VLOOKUP($D3286,'NI-Soc'!$B$1:$Q$2048,17,FALSE)</f>
        <v>#REF!</v>
      </c>
      <c r="W3286" s="1214" t="e">
        <f>VLOOKUP($D3286,'NI-Soc'!$B$1:$Q$2048,18,FALSE)</f>
        <v>#REF!</v>
      </c>
      <c r="X3286" s="1214" t="e">
        <f>VLOOKUP($D3286,'NI-Soc'!$B$1:$Q$2048,19,FALSE)</f>
        <v>#REF!</v>
      </c>
    </row>
    <row r="3287" spans="1:24" ht="27" hidden="1">
      <c r="A3287" s="508"/>
      <c r="B3287" s="508"/>
      <c r="C3287" s="508"/>
      <c r="D3287" s="1214" t="s">
        <v>2104</v>
      </c>
      <c r="E3287" s="1215" t="s">
        <v>3067</v>
      </c>
      <c r="F3287" s="1202"/>
      <c r="G3287" s="1202"/>
      <c r="H3287" s="1205"/>
      <c r="I3287" s="1202" t="s">
        <v>53</v>
      </c>
      <c r="J3287" s="1202"/>
      <c r="K3287" s="1202"/>
      <c r="L3287" s="1202"/>
      <c r="M3287" s="1202" t="s">
        <v>2071</v>
      </c>
      <c r="N3287" s="1203" t="s">
        <v>2105</v>
      </c>
      <c r="O3287" s="1203"/>
      <c r="P3287" s="1203"/>
      <c r="Q3287" s="1203"/>
      <c r="R3287" s="1203"/>
      <c r="S3287" s="1214">
        <f>VLOOKUP($D3287,'NI-Soc'!$B$1:$Q$2048,12,FALSE)</f>
        <v>0</v>
      </c>
      <c r="T3287" s="1214">
        <f>VLOOKUP($D3287,'NI-Soc'!$B$1:$Q$2048,13,FALSE)</f>
        <v>0</v>
      </c>
      <c r="U3287" s="1214">
        <f>VLOOKUP($D3287,'NI-Soc'!$B$1:$Q$2048,16,FALSE)</f>
        <v>0</v>
      </c>
      <c r="V3287" s="1214" t="e">
        <f>VLOOKUP($D3287,'NI-Soc'!$B$1:$Q$2048,17,FALSE)</f>
        <v>#REF!</v>
      </c>
      <c r="W3287" s="1214" t="e">
        <f>VLOOKUP($D3287,'NI-Soc'!$B$1:$Q$2048,18,FALSE)</f>
        <v>#REF!</v>
      </c>
      <c r="X3287" s="1214" t="e">
        <f>VLOOKUP($D3287,'NI-Soc'!$B$1:$Q$2048,19,FALSE)</f>
        <v>#REF!</v>
      </c>
    </row>
    <row r="3288" spans="1:24" ht="27" hidden="1">
      <c r="A3288" s="508"/>
      <c r="B3288" s="508"/>
      <c r="C3288" s="508"/>
      <c r="D3288" s="1214" t="s">
        <v>2106</v>
      </c>
      <c r="E3288" s="1215" t="s">
        <v>3067</v>
      </c>
      <c r="F3288" s="1202"/>
      <c r="G3288" s="1202"/>
      <c r="H3288" s="1205"/>
      <c r="I3288" s="1202" t="s">
        <v>53</v>
      </c>
      <c r="J3288" s="1202"/>
      <c r="K3288" s="1202"/>
      <c r="L3288" s="1202"/>
      <c r="M3288" s="1202" t="s">
        <v>2071</v>
      </c>
      <c r="N3288" s="1203" t="s">
        <v>2107</v>
      </c>
      <c r="O3288" s="1203"/>
      <c r="P3288" s="1203"/>
      <c r="Q3288" s="1203"/>
      <c r="R3288" s="1203"/>
      <c r="S3288" s="1214">
        <f>VLOOKUP($D3288,'NI-Soc'!$B$1:$Q$2048,12,FALSE)</f>
        <v>0</v>
      </c>
      <c r="T3288" s="1214">
        <f>VLOOKUP($D3288,'NI-Soc'!$B$1:$Q$2048,13,FALSE)</f>
        <v>0</v>
      </c>
      <c r="U3288" s="1214">
        <f>VLOOKUP($D3288,'NI-Soc'!$B$1:$Q$2048,16,FALSE)</f>
        <v>0</v>
      </c>
      <c r="V3288" s="1214" t="e">
        <f>VLOOKUP($D3288,'NI-Soc'!$B$1:$Q$2048,17,FALSE)</f>
        <v>#REF!</v>
      </c>
      <c r="W3288" s="1214" t="e">
        <f>VLOOKUP($D3288,'NI-Soc'!$B$1:$Q$2048,18,FALSE)</f>
        <v>#REF!</v>
      </c>
      <c r="X3288" s="1214" t="e">
        <f>VLOOKUP($D3288,'NI-Soc'!$B$1:$Q$2048,19,FALSE)</f>
        <v>#REF!</v>
      </c>
    </row>
    <row r="3289" spans="1:24" hidden="1">
      <c r="A3289" s="508"/>
      <c r="B3289" s="508"/>
      <c r="C3289" s="508"/>
      <c r="D3289" s="1214" t="s">
        <v>2108</v>
      </c>
      <c r="E3289" s="1215" t="s">
        <v>3067</v>
      </c>
      <c r="F3289" s="1202"/>
      <c r="G3289" s="1202"/>
      <c r="H3289" s="1205"/>
      <c r="I3289" s="1202" t="s">
        <v>53</v>
      </c>
      <c r="J3289" s="1202"/>
      <c r="K3289" s="1202"/>
      <c r="L3289" s="1202"/>
      <c r="M3289" s="1202" t="s">
        <v>2071</v>
      </c>
      <c r="N3289" s="1203" t="s">
        <v>2109</v>
      </c>
      <c r="O3289" s="1203"/>
      <c r="P3289" s="1203"/>
      <c r="Q3289" s="1203"/>
      <c r="R3289" s="1203"/>
      <c r="S3289" s="1214">
        <f>VLOOKUP($D3289,'NI-Soc'!$B$1:$Q$2048,12,FALSE)</f>
        <v>0</v>
      </c>
      <c r="T3289" s="1214">
        <f>VLOOKUP($D3289,'NI-Soc'!$B$1:$Q$2048,13,FALSE)</f>
        <v>0</v>
      </c>
      <c r="U3289" s="1214">
        <f>VLOOKUP($D3289,'NI-Soc'!$B$1:$Q$2048,16,FALSE)</f>
        <v>0</v>
      </c>
      <c r="V3289" s="1214" t="e">
        <f>VLOOKUP($D3289,'NI-Soc'!$B$1:$Q$2048,17,FALSE)</f>
        <v>#REF!</v>
      </c>
      <c r="W3289" s="1214" t="e">
        <f>VLOOKUP($D3289,'NI-Soc'!$B$1:$Q$2048,18,FALSE)</f>
        <v>#REF!</v>
      </c>
      <c r="X3289" s="1214" t="e">
        <f>VLOOKUP($D3289,'NI-Soc'!$B$1:$Q$2048,19,FALSE)</f>
        <v>#REF!</v>
      </c>
    </row>
    <row r="3290" spans="1:24" ht="27" hidden="1">
      <c r="A3290" s="508"/>
      <c r="B3290" s="508"/>
      <c r="C3290" s="508"/>
      <c r="D3290" s="1214" t="s">
        <v>2110</v>
      </c>
      <c r="E3290" s="1215" t="s">
        <v>3067</v>
      </c>
      <c r="F3290" s="1202"/>
      <c r="G3290" s="1202"/>
      <c r="H3290" s="1205"/>
      <c r="I3290" s="1202" t="s">
        <v>53</v>
      </c>
      <c r="J3290" s="1202"/>
      <c r="K3290" s="1202"/>
      <c r="L3290" s="1202"/>
      <c r="M3290" s="1202" t="s">
        <v>2071</v>
      </c>
      <c r="N3290" s="1203" t="s">
        <v>2111</v>
      </c>
      <c r="O3290" s="1203"/>
      <c r="P3290" s="1203"/>
      <c r="Q3290" s="1203"/>
      <c r="R3290" s="1203"/>
      <c r="S3290" s="1214">
        <f>VLOOKUP($D3290,'NI-Soc'!$B$1:$Q$2048,12,FALSE)</f>
        <v>0</v>
      </c>
      <c r="T3290" s="1214">
        <f>VLOOKUP($D3290,'NI-Soc'!$B$1:$Q$2048,13,FALSE)</f>
        <v>0</v>
      </c>
      <c r="U3290" s="1214">
        <f>VLOOKUP($D3290,'NI-Soc'!$B$1:$Q$2048,16,FALSE)</f>
        <v>0</v>
      </c>
      <c r="V3290" s="1214" t="e">
        <f>VLOOKUP($D3290,'NI-Soc'!$B$1:$Q$2048,17,FALSE)</f>
        <v>#REF!</v>
      </c>
      <c r="W3290" s="1214" t="e">
        <f>VLOOKUP($D3290,'NI-Soc'!$B$1:$Q$2048,18,FALSE)</f>
        <v>#REF!</v>
      </c>
      <c r="X3290" s="1214" t="e">
        <f>VLOOKUP($D3290,'NI-Soc'!$B$1:$Q$2048,19,FALSE)</f>
        <v>#REF!</v>
      </c>
    </row>
    <row r="3291" spans="1:24" ht="27" hidden="1">
      <c r="A3291" s="508"/>
      <c r="B3291" s="508"/>
      <c r="C3291" s="508"/>
      <c r="D3291" s="1214" t="s">
        <v>2112</v>
      </c>
      <c r="E3291" s="1215" t="s">
        <v>3067</v>
      </c>
      <c r="F3291" s="1202"/>
      <c r="G3291" s="1202"/>
      <c r="H3291" s="1205"/>
      <c r="I3291" s="1202" t="s">
        <v>53</v>
      </c>
      <c r="J3291" s="1202"/>
      <c r="K3291" s="1202"/>
      <c r="L3291" s="1202"/>
      <c r="M3291" s="1202" t="s">
        <v>2071</v>
      </c>
      <c r="N3291" s="1203" t="s">
        <v>2113</v>
      </c>
      <c r="O3291" s="1203"/>
      <c r="P3291" s="1203"/>
      <c r="Q3291" s="1203"/>
      <c r="R3291" s="1203"/>
      <c r="S3291" s="1214">
        <f>VLOOKUP($D3291,'NI-Soc'!$B$1:$Q$2048,12,FALSE)</f>
        <v>0</v>
      </c>
      <c r="T3291" s="1214">
        <f>VLOOKUP($D3291,'NI-Soc'!$B$1:$Q$2048,13,FALSE)</f>
        <v>0</v>
      </c>
      <c r="U3291" s="1214">
        <f>VLOOKUP($D3291,'NI-Soc'!$B$1:$Q$2048,16,FALSE)</f>
        <v>0</v>
      </c>
      <c r="V3291" s="1214" t="e">
        <f>VLOOKUP($D3291,'NI-Soc'!$B$1:$Q$2048,17,FALSE)</f>
        <v>#REF!</v>
      </c>
      <c r="W3291" s="1214" t="e">
        <f>VLOOKUP($D3291,'NI-Soc'!$B$1:$Q$2048,18,FALSE)</f>
        <v>#REF!</v>
      </c>
      <c r="X3291" s="1214" t="e">
        <f>VLOOKUP($D3291,'NI-Soc'!$B$1:$Q$2048,19,FALSE)</f>
        <v>#REF!</v>
      </c>
    </row>
    <row r="3292" spans="1:24" ht="27" hidden="1">
      <c r="A3292" s="508"/>
      <c r="B3292" s="508"/>
      <c r="C3292" s="508"/>
      <c r="D3292" s="1214" t="s">
        <v>2114</v>
      </c>
      <c r="E3292" s="1215" t="s">
        <v>3067</v>
      </c>
      <c r="F3292" s="1202"/>
      <c r="G3292" s="1202"/>
      <c r="H3292" s="1205"/>
      <c r="I3292" s="1202" t="s">
        <v>53</v>
      </c>
      <c r="J3292" s="1202"/>
      <c r="K3292" s="1202"/>
      <c r="L3292" s="1202"/>
      <c r="M3292" s="1202" t="s">
        <v>2071</v>
      </c>
      <c r="N3292" s="1203" t="s">
        <v>2115</v>
      </c>
      <c r="O3292" s="1203"/>
      <c r="P3292" s="1203"/>
      <c r="Q3292" s="1203"/>
      <c r="R3292" s="1203"/>
      <c r="S3292" s="1214">
        <f>VLOOKUP($D3292,'NI-Soc'!$B$1:$Q$2048,12,FALSE)</f>
        <v>0</v>
      </c>
      <c r="T3292" s="1214">
        <f>VLOOKUP($D3292,'NI-Soc'!$B$1:$Q$2048,13,FALSE)</f>
        <v>0</v>
      </c>
      <c r="U3292" s="1214">
        <f>VLOOKUP($D3292,'NI-Soc'!$B$1:$Q$2048,16,FALSE)</f>
        <v>0</v>
      </c>
      <c r="V3292" s="1214" t="e">
        <f>VLOOKUP($D3292,'NI-Soc'!$B$1:$Q$2048,17,FALSE)</f>
        <v>#REF!</v>
      </c>
      <c r="W3292" s="1214" t="e">
        <f>VLOOKUP($D3292,'NI-Soc'!$B$1:$Q$2048,18,FALSE)</f>
        <v>#REF!</v>
      </c>
      <c r="X3292" s="1214" t="e">
        <f>VLOOKUP($D3292,'NI-Soc'!$B$1:$Q$2048,19,FALSE)</f>
        <v>#REF!</v>
      </c>
    </row>
    <row r="3293" spans="1:24" hidden="1">
      <c r="A3293" s="508"/>
      <c r="B3293" s="508"/>
      <c r="C3293" s="508"/>
      <c r="D3293" s="1214" t="s">
        <v>2116</v>
      </c>
      <c r="E3293" s="1215" t="s">
        <v>3067</v>
      </c>
      <c r="F3293" s="1202"/>
      <c r="G3293" s="1202"/>
      <c r="H3293" s="1205"/>
      <c r="I3293" s="1202" t="s">
        <v>53</v>
      </c>
      <c r="J3293" s="1202"/>
      <c r="K3293" s="1202"/>
      <c r="L3293" s="1202"/>
      <c r="M3293" s="1202" t="s">
        <v>2071</v>
      </c>
      <c r="N3293" s="1203" t="s">
        <v>2118</v>
      </c>
      <c r="O3293" s="1203"/>
      <c r="P3293" s="1203"/>
      <c r="Q3293" s="1203"/>
      <c r="R3293" s="1203"/>
      <c r="S3293" s="1214">
        <f>VLOOKUP($D3293,'NI-Soc'!$B$1:$Q$2048,12,FALSE)</f>
        <v>0</v>
      </c>
      <c r="T3293" s="1214">
        <f>VLOOKUP($D3293,'NI-Soc'!$B$1:$Q$2048,13,FALSE)</f>
        <v>0</v>
      </c>
      <c r="U3293" s="1214">
        <f>VLOOKUP($D3293,'NI-Soc'!$B$1:$Q$2048,16,FALSE)</f>
        <v>0</v>
      </c>
      <c r="V3293" s="1214" t="e">
        <f>VLOOKUP($D3293,'NI-Soc'!$B$1:$Q$2048,17,FALSE)</f>
        <v>#REF!</v>
      </c>
      <c r="W3293" s="1214" t="e">
        <f>VLOOKUP($D3293,'NI-Soc'!$B$1:$Q$2048,18,FALSE)</f>
        <v>#REF!</v>
      </c>
      <c r="X3293" s="1214" t="e">
        <f>VLOOKUP($D3293,'NI-Soc'!$B$1:$Q$2048,19,FALSE)</f>
        <v>#REF!</v>
      </c>
    </row>
    <row r="3294" spans="1:24" hidden="1">
      <c r="A3294" s="508"/>
      <c r="B3294" s="508"/>
      <c r="C3294" s="508"/>
      <c r="D3294" s="1214" t="s">
        <v>2119</v>
      </c>
      <c r="E3294" s="1215" t="s">
        <v>3067</v>
      </c>
      <c r="F3294" s="1202"/>
      <c r="G3294" s="1202"/>
      <c r="H3294" s="1205"/>
      <c r="I3294" s="1202" t="s">
        <v>53</v>
      </c>
      <c r="J3294" s="1202"/>
      <c r="K3294" s="1202"/>
      <c r="L3294" s="1202"/>
      <c r="M3294" s="1202" t="s">
        <v>2071</v>
      </c>
      <c r="N3294" s="1203" t="s">
        <v>2120</v>
      </c>
      <c r="O3294" s="1203"/>
      <c r="P3294" s="1203"/>
      <c r="Q3294" s="1203"/>
      <c r="R3294" s="1203"/>
      <c r="S3294" s="1214">
        <f>VLOOKUP($D3294,'NI-Soc'!$B$1:$Q$2048,12,FALSE)</f>
        <v>0</v>
      </c>
      <c r="T3294" s="1214">
        <f>VLOOKUP($D3294,'NI-Soc'!$B$1:$Q$2048,13,FALSE)</f>
        <v>0</v>
      </c>
      <c r="U3294" s="1214">
        <f>VLOOKUP($D3294,'NI-Soc'!$B$1:$Q$2048,16,FALSE)</f>
        <v>0</v>
      </c>
      <c r="V3294" s="1214" t="e">
        <f>VLOOKUP($D3294,'NI-Soc'!$B$1:$Q$2048,17,FALSE)</f>
        <v>#REF!</v>
      </c>
      <c r="W3294" s="1214" t="e">
        <f>VLOOKUP($D3294,'NI-Soc'!$B$1:$Q$2048,18,FALSE)</f>
        <v>#REF!</v>
      </c>
      <c r="X3294" s="1214" t="e">
        <f>VLOOKUP($D3294,'NI-Soc'!$B$1:$Q$2048,19,FALSE)</f>
        <v>#REF!</v>
      </c>
    </row>
    <row r="3295" spans="1:24" hidden="1">
      <c r="A3295" s="508"/>
      <c r="B3295" s="508"/>
      <c r="C3295" s="508"/>
      <c r="D3295" s="1214" t="s">
        <v>2121</v>
      </c>
      <c r="E3295" s="1215" t="s">
        <v>3067</v>
      </c>
      <c r="F3295" s="1202"/>
      <c r="G3295" s="1202"/>
      <c r="H3295" s="1205"/>
      <c r="I3295" s="1202" t="s">
        <v>53</v>
      </c>
      <c r="J3295" s="1202"/>
      <c r="K3295" s="1202"/>
      <c r="L3295" s="1202"/>
      <c r="M3295" s="1202" t="s">
        <v>2071</v>
      </c>
      <c r="N3295" s="1203" t="s">
        <v>2122</v>
      </c>
      <c r="O3295" s="1203"/>
      <c r="P3295" s="1203"/>
      <c r="Q3295" s="1203"/>
      <c r="R3295" s="1203"/>
      <c r="S3295" s="1214">
        <f>VLOOKUP($D3295,'NI-Soc'!$B$1:$Q$2048,12,FALSE)</f>
        <v>0</v>
      </c>
      <c r="T3295" s="1214">
        <f>VLOOKUP($D3295,'NI-Soc'!$B$1:$Q$2048,13,FALSE)</f>
        <v>0</v>
      </c>
      <c r="U3295" s="1214">
        <f>VLOOKUP($D3295,'NI-Soc'!$B$1:$Q$2048,16,FALSE)</f>
        <v>0</v>
      </c>
      <c r="V3295" s="1214" t="e">
        <f>VLOOKUP($D3295,'NI-Soc'!$B$1:$Q$2048,17,FALSE)</f>
        <v>#REF!</v>
      </c>
      <c r="W3295" s="1214" t="e">
        <f>VLOOKUP($D3295,'NI-Soc'!$B$1:$Q$2048,18,FALSE)</f>
        <v>#REF!</v>
      </c>
      <c r="X3295" s="1214" t="e">
        <f>VLOOKUP($D3295,'NI-Soc'!$B$1:$Q$2048,19,FALSE)</f>
        <v>#REF!</v>
      </c>
    </row>
    <row r="3296" spans="1:24" ht="27" hidden="1">
      <c r="A3296" s="508"/>
      <c r="B3296" s="508"/>
      <c r="C3296" s="508"/>
      <c r="D3296" s="1214" t="s">
        <v>2123</v>
      </c>
      <c r="E3296" s="1215" t="s">
        <v>3067</v>
      </c>
      <c r="F3296" s="1202"/>
      <c r="G3296" s="1202"/>
      <c r="H3296" s="1205"/>
      <c r="I3296" s="1202" t="s">
        <v>53</v>
      </c>
      <c r="J3296" s="1202"/>
      <c r="K3296" s="1202"/>
      <c r="L3296" s="1202"/>
      <c r="M3296" s="1202" t="s">
        <v>2071</v>
      </c>
      <c r="N3296" s="1203" t="s">
        <v>2124</v>
      </c>
      <c r="O3296" s="1203"/>
      <c r="P3296" s="1203"/>
      <c r="Q3296" s="1203"/>
      <c r="R3296" s="1203"/>
      <c r="S3296" s="1214">
        <f>VLOOKUP($D3296,'NI-Soc'!$B$1:$Q$2048,12,FALSE)</f>
        <v>0</v>
      </c>
      <c r="T3296" s="1214">
        <f>VLOOKUP($D3296,'NI-Soc'!$B$1:$Q$2048,13,FALSE)</f>
        <v>0</v>
      </c>
      <c r="U3296" s="1214">
        <f>VLOOKUP($D3296,'NI-Soc'!$B$1:$Q$2048,16,FALSE)</f>
        <v>0</v>
      </c>
      <c r="V3296" s="1214" t="e">
        <f>VLOOKUP($D3296,'NI-Soc'!$B$1:$Q$2048,17,FALSE)</f>
        <v>#REF!</v>
      </c>
      <c r="W3296" s="1214" t="e">
        <f>VLOOKUP($D3296,'NI-Soc'!$B$1:$Q$2048,18,FALSE)</f>
        <v>#REF!</v>
      </c>
      <c r="X3296" s="1214" t="e">
        <f>VLOOKUP($D3296,'NI-Soc'!$B$1:$Q$2048,19,FALSE)</f>
        <v>#REF!</v>
      </c>
    </row>
    <row r="3297" spans="1:24" ht="27" hidden="1">
      <c r="A3297" s="508"/>
      <c r="B3297" s="508"/>
      <c r="C3297" s="508"/>
      <c r="D3297" s="1214" t="s">
        <v>2125</v>
      </c>
      <c r="E3297" s="1215" t="s">
        <v>3067</v>
      </c>
      <c r="F3297" s="1202"/>
      <c r="G3297" s="1202"/>
      <c r="H3297" s="1205"/>
      <c r="I3297" s="1202" t="s">
        <v>53</v>
      </c>
      <c r="J3297" s="1202"/>
      <c r="K3297" s="1202"/>
      <c r="L3297" s="1202"/>
      <c r="M3297" s="1202" t="s">
        <v>2071</v>
      </c>
      <c r="N3297" s="1203" t="s">
        <v>2126</v>
      </c>
      <c r="O3297" s="1203"/>
      <c r="P3297" s="1203"/>
      <c r="Q3297" s="1203"/>
      <c r="R3297" s="1203"/>
      <c r="S3297" s="1214">
        <f>VLOOKUP($D3297,'NI-Soc'!$B$1:$Q$2048,12,FALSE)</f>
        <v>0</v>
      </c>
      <c r="T3297" s="1214">
        <f>VLOOKUP($D3297,'NI-Soc'!$B$1:$Q$2048,13,FALSE)</f>
        <v>0</v>
      </c>
      <c r="U3297" s="1214">
        <f>VLOOKUP($D3297,'NI-Soc'!$B$1:$Q$2048,16,FALSE)</f>
        <v>0</v>
      </c>
      <c r="V3297" s="1214" t="e">
        <f>VLOOKUP($D3297,'NI-Soc'!$B$1:$Q$2048,17,FALSE)</f>
        <v>#REF!</v>
      </c>
      <c r="W3297" s="1214" t="e">
        <f>VLOOKUP($D3297,'NI-Soc'!$B$1:$Q$2048,18,FALSE)</f>
        <v>#REF!</v>
      </c>
      <c r="X3297" s="1214" t="e">
        <f>VLOOKUP($D3297,'NI-Soc'!$B$1:$Q$2048,19,FALSE)</f>
        <v>#REF!</v>
      </c>
    </row>
    <row r="3298" spans="1:24" ht="27" hidden="1">
      <c r="A3298" s="508"/>
      <c r="B3298" s="508"/>
      <c r="C3298" s="508"/>
      <c r="D3298" s="1214" t="s">
        <v>2127</v>
      </c>
      <c r="E3298" s="1215" t="s">
        <v>3067</v>
      </c>
      <c r="F3298" s="1202"/>
      <c r="G3298" s="1202"/>
      <c r="H3298" s="1205"/>
      <c r="I3298" s="1202" t="s">
        <v>53</v>
      </c>
      <c r="J3298" s="1202"/>
      <c r="K3298" s="1202"/>
      <c r="L3298" s="1202"/>
      <c r="M3298" s="1202" t="s">
        <v>2071</v>
      </c>
      <c r="N3298" s="1203" t="s">
        <v>2128</v>
      </c>
      <c r="O3298" s="1203"/>
      <c r="P3298" s="1203"/>
      <c r="Q3298" s="1203"/>
      <c r="R3298" s="1203"/>
      <c r="S3298" s="1214">
        <f>VLOOKUP($D3298,'NI-Soc'!$B$1:$Q$2048,12,FALSE)</f>
        <v>0</v>
      </c>
      <c r="T3298" s="1214">
        <f>VLOOKUP($D3298,'NI-Soc'!$B$1:$Q$2048,13,FALSE)</f>
        <v>0</v>
      </c>
      <c r="U3298" s="1214">
        <f>VLOOKUP($D3298,'NI-Soc'!$B$1:$Q$2048,16,FALSE)</f>
        <v>0</v>
      </c>
      <c r="V3298" s="1214" t="e">
        <f>VLOOKUP($D3298,'NI-Soc'!$B$1:$Q$2048,17,FALSE)</f>
        <v>#REF!</v>
      </c>
      <c r="W3298" s="1214" t="e">
        <f>VLOOKUP($D3298,'NI-Soc'!$B$1:$Q$2048,18,FALSE)</f>
        <v>#REF!</v>
      </c>
      <c r="X3298" s="1214" t="e">
        <f>VLOOKUP($D3298,'NI-Soc'!$B$1:$Q$2048,19,FALSE)</f>
        <v>#REF!</v>
      </c>
    </row>
    <row r="3299" spans="1:24" ht="27" hidden="1">
      <c r="A3299" s="508"/>
      <c r="B3299" s="508"/>
      <c r="C3299" s="508"/>
      <c r="D3299" s="1214" t="s">
        <v>2129</v>
      </c>
      <c r="E3299" s="1215" t="s">
        <v>3067</v>
      </c>
      <c r="F3299" s="1202"/>
      <c r="G3299" s="1202"/>
      <c r="H3299" s="1205"/>
      <c r="I3299" s="1202" t="s">
        <v>53</v>
      </c>
      <c r="J3299" s="1202"/>
      <c r="K3299" s="1202"/>
      <c r="L3299" s="1202"/>
      <c r="M3299" s="1202" t="s">
        <v>2071</v>
      </c>
      <c r="N3299" s="1203" t="s">
        <v>2130</v>
      </c>
      <c r="O3299" s="1203"/>
      <c r="P3299" s="1203"/>
      <c r="Q3299" s="1203"/>
      <c r="R3299" s="1203"/>
      <c r="S3299" s="1214">
        <f>VLOOKUP($D3299,'NI-Soc'!$B$1:$Q$2048,12,FALSE)</f>
        <v>0</v>
      </c>
      <c r="T3299" s="1214">
        <f>VLOOKUP($D3299,'NI-Soc'!$B$1:$Q$2048,13,FALSE)</f>
        <v>0</v>
      </c>
      <c r="U3299" s="1214">
        <f>VLOOKUP($D3299,'NI-Soc'!$B$1:$Q$2048,16,FALSE)</f>
        <v>0</v>
      </c>
      <c r="V3299" s="1214" t="e">
        <f>VLOOKUP($D3299,'NI-Soc'!$B$1:$Q$2048,17,FALSE)</f>
        <v>#REF!</v>
      </c>
      <c r="W3299" s="1214" t="e">
        <f>VLOOKUP($D3299,'NI-Soc'!$B$1:$Q$2048,18,FALSE)</f>
        <v>#REF!</v>
      </c>
      <c r="X3299" s="1214" t="e">
        <f>VLOOKUP($D3299,'NI-Soc'!$B$1:$Q$2048,19,FALSE)</f>
        <v>#REF!</v>
      </c>
    </row>
    <row r="3300" spans="1:24" hidden="1">
      <c r="A3300" s="508"/>
      <c r="B3300" s="508"/>
      <c r="C3300" s="508"/>
      <c r="D3300" s="1214" t="s">
        <v>2131</v>
      </c>
      <c r="E3300" s="1215" t="s">
        <v>3067</v>
      </c>
      <c r="F3300" s="1202"/>
      <c r="G3300" s="1202"/>
      <c r="H3300" s="1205"/>
      <c r="I3300" s="1202" t="s">
        <v>53</v>
      </c>
      <c r="J3300" s="1202"/>
      <c r="K3300" s="1202"/>
      <c r="L3300" s="1202"/>
      <c r="M3300" s="1202" t="s">
        <v>2071</v>
      </c>
      <c r="N3300" s="1203" t="s">
        <v>2132</v>
      </c>
      <c r="O3300" s="1203"/>
      <c r="P3300" s="1203"/>
      <c r="Q3300" s="1203"/>
      <c r="R3300" s="1203"/>
      <c r="S3300" s="1214">
        <f>VLOOKUP($D3300,'NI-Soc'!$B$1:$Q$2048,12,FALSE)</f>
        <v>0</v>
      </c>
      <c r="T3300" s="1214">
        <f>VLOOKUP($D3300,'NI-Soc'!$B$1:$Q$2048,13,FALSE)</f>
        <v>0</v>
      </c>
      <c r="U3300" s="1214">
        <f>VLOOKUP($D3300,'NI-Soc'!$B$1:$Q$2048,16,FALSE)</f>
        <v>0</v>
      </c>
      <c r="V3300" s="1214" t="e">
        <f>VLOOKUP($D3300,'NI-Soc'!$B$1:$Q$2048,17,FALSE)</f>
        <v>#REF!</v>
      </c>
      <c r="W3300" s="1214" t="e">
        <f>VLOOKUP($D3300,'NI-Soc'!$B$1:$Q$2048,18,FALSE)</f>
        <v>#REF!</v>
      </c>
      <c r="X3300" s="1214" t="e">
        <f>VLOOKUP($D3300,'NI-Soc'!$B$1:$Q$2048,19,FALSE)</f>
        <v>#REF!</v>
      </c>
    </row>
    <row r="3301" spans="1:24" hidden="1">
      <c r="A3301" s="508"/>
      <c r="B3301" s="508"/>
      <c r="C3301" s="508"/>
      <c r="D3301" s="1214" t="s">
        <v>2133</v>
      </c>
      <c r="E3301" s="1215" t="s">
        <v>3067</v>
      </c>
      <c r="F3301" s="1202"/>
      <c r="G3301" s="1202"/>
      <c r="H3301" s="1205"/>
      <c r="I3301" s="1202" t="s">
        <v>53</v>
      </c>
      <c r="J3301" s="1202"/>
      <c r="K3301" s="1202"/>
      <c r="L3301" s="1202"/>
      <c r="M3301" s="1202" t="s">
        <v>2071</v>
      </c>
      <c r="N3301" s="1203" t="s">
        <v>2134</v>
      </c>
      <c r="O3301" s="1203"/>
      <c r="P3301" s="1203"/>
      <c r="Q3301" s="1203"/>
      <c r="R3301" s="1203"/>
      <c r="S3301" s="1214">
        <f>VLOOKUP($D3301,'NI-Soc'!$B$1:$Q$2048,12,FALSE)</f>
        <v>0</v>
      </c>
      <c r="T3301" s="1214">
        <f>VLOOKUP($D3301,'NI-Soc'!$B$1:$Q$2048,13,FALSE)</f>
        <v>0</v>
      </c>
      <c r="U3301" s="1214">
        <f>VLOOKUP($D3301,'NI-Soc'!$B$1:$Q$2048,16,FALSE)</f>
        <v>0</v>
      </c>
      <c r="V3301" s="1214" t="e">
        <f>VLOOKUP($D3301,'NI-Soc'!$B$1:$Q$2048,17,FALSE)</f>
        <v>#REF!</v>
      </c>
      <c r="W3301" s="1214" t="e">
        <f>VLOOKUP($D3301,'NI-Soc'!$B$1:$Q$2048,18,FALSE)</f>
        <v>#REF!</v>
      </c>
      <c r="X3301" s="1214" t="e">
        <f>VLOOKUP($D3301,'NI-Soc'!$B$1:$Q$2048,19,FALSE)</f>
        <v>#REF!</v>
      </c>
    </row>
    <row r="3302" spans="1:24" ht="27" hidden="1">
      <c r="A3302" s="508"/>
      <c r="B3302" s="508"/>
      <c r="C3302" s="508"/>
      <c r="D3302" s="1214" t="s">
        <v>2135</v>
      </c>
      <c r="E3302" s="1215" t="s">
        <v>3067</v>
      </c>
      <c r="F3302" s="1202"/>
      <c r="G3302" s="1202"/>
      <c r="H3302" s="1205"/>
      <c r="I3302" s="1202" t="s">
        <v>53</v>
      </c>
      <c r="J3302" s="1202"/>
      <c r="K3302" s="1202"/>
      <c r="L3302" s="1202"/>
      <c r="M3302" s="1202" t="s">
        <v>2071</v>
      </c>
      <c r="N3302" s="1203" t="s">
        <v>2136</v>
      </c>
      <c r="O3302" s="1203"/>
      <c r="P3302" s="1203"/>
      <c r="Q3302" s="1203"/>
      <c r="R3302" s="1203"/>
      <c r="S3302" s="1214">
        <f>VLOOKUP($D3302,'NI-Soc'!$B$1:$Q$2048,12,FALSE)</f>
        <v>0</v>
      </c>
      <c r="T3302" s="1214">
        <f>VLOOKUP($D3302,'NI-Soc'!$B$1:$Q$2048,13,FALSE)</f>
        <v>0</v>
      </c>
      <c r="U3302" s="1214">
        <f>VLOOKUP($D3302,'NI-Soc'!$B$1:$Q$2048,16,FALSE)</f>
        <v>0</v>
      </c>
      <c r="V3302" s="1214" t="e">
        <f>VLOOKUP($D3302,'NI-Soc'!$B$1:$Q$2048,17,FALSE)</f>
        <v>#REF!</v>
      </c>
      <c r="W3302" s="1214" t="e">
        <f>VLOOKUP($D3302,'NI-Soc'!$B$1:$Q$2048,18,FALSE)</f>
        <v>#REF!</v>
      </c>
      <c r="X3302" s="1214" t="e">
        <f>VLOOKUP($D3302,'NI-Soc'!$B$1:$Q$2048,19,FALSE)</f>
        <v>#REF!</v>
      </c>
    </row>
    <row r="3303" spans="1:24" ht="27" hidden="1">
      <c r="A3303" s="508"/>
      <c r="B3303" s="508"/>
      <c r="C3303" s="508"/>
      <c r="D3303" s="1214" t="s">
        <v>2137</v>
      </c>
      <c r="E3303" s="1215" t="s">
        <v>3067</v>
      </c>
      <c r="F3303" s="1202"/>
      <c r="G3303" s="1202"/>
      <c r="H3303" s="1205"/>
      <c r="I3303" s="1202" t="s">
        <v>53</v>
      </c>
      <c r="J3303" s="1202"/>
      <c r="K3303" s="1202"/>
      <c r="L3303" s="1202"/>
      <c r="M3303" s="1202" t="s">
        <v>2071</v>
      </c>
      <c r="N3303" s="1203" t="s">
        <v>2138</v>
      </c>
      <c r="O3303" s="1203"/>
      <c r="P3303" s="1203"/>
      <c r="Q3303" s="1203"/>
      <c r="R3303" s="1203"/>
      <c r="S3303" s="1214">
        <f>VLOOKUP($D3303,'NI-Soc'!$B$1:$Q$2048,12,FALSE)</f>
        <v>0</v>
      </c>
      <c r="T3303" s="1214">
        <f>VLOOKUP($D3303,'NI-Soc'!$B$1:$Q$2048,13,FALSE)</f>
        <v>0</v>
      </c>
      <c r="U3303" s="1214">
        <f>VLOOKUP($D3303,'NI-Soc'!$B$1:$Q$2048,16,FALSE)</f>
        <v>0</v>
      </c>
      <c r="V3303" s="1214" t="e">
        <f>VLOOKUP($D3303,'NI-Soc'!$B$1:$Q$2048,17,FALSE)</f>
        <v>#REF!</v>
      </c>
      <c r="W3303" s="1214" t="e">
        <f>VLOOKUP($D3303,'NI-Soc'!$B$1:$Q$2048,18,FALSE)</f>
        <v>#REF!</v>
      </c>
      <c r="X3303" s="1214" t="e">
        <f>VLOOKUP($D3303,'NI-Soc'!$B$1:$Q$2048,19,FALSE)</f>
        <v>#REF!</v>
      </c>
    </row>
    <row r="3304" spans="1:24" hidden="1">
      <c r="A3304" s="508"/>
      <c r="B3304" s="508"/>
      <c r="C3304" s="508"/>
      <c r="D3304" s="1214" t="s">
        <v>2139</v>
      </c>
      <c r="E3304" s="1215" t="s">
        <v>3067</v>
      </c>
      <c r="F3304" s="1202"/>
      <c r="G3304" s="1202"/>
      <c r="H3304" s="1202"/>
      <c r="I3304" s="1202" t="s">
        <v>71</v>
      </c>
      <c r="J3304" s="1202"/>
      <c r="K3304" s="1202"/>
      <c r="L3304" s="1202"/>
      <c r="M3304" s="1202"/>
      <c r="N3304" s="1203" t="s">
        <v>2140</v>
      </c>
      <c r="O3304" s="1203"/>
      <c r="P3304" s="1203"/>
      <c r="Q3304" s="1203"/>
      <c r="R3304" s="1203"/>
      <c r="S3304" s="1214">
        <f>VLOOKUP($D3304,'NI-Soc'!$B$1:$Q$2048,12,FALSE)</f>
        <v>0</v>
      </c>
      <c r="T3304" s="1214">
        <f>VLOOKUP($D3304,'NI-Soc'!$B$1:$Q$2048,13,FALSE)</f>
        <v>0</v>
      </c>
      <c r="U3304" s="1214">
        <f>VLOOKUP($D3304,'NI-Soc'!$B$1:$Q$2048,16,FALSE)</f>
        <v>0</v>
      </c>
      <c r="V3304" s="1214" t="e">
        <f>VLOOKUP($D3304,'NI-Soc'!$B$1:$Q$2048,17,FALSE)</f>
        <v>#REF!</v>
      </c>
      <c r="W3304" s="1214" t="e">
        <f>VLOOKUP($D3304,'NI-Soc'!$B$1:$Q$2048,18,FALSE)</f>
        <v>#REF!</v>
      </c>
      <c r="X3304" s="1214" t="e">
        <f>VLOOKUP($D3304,'NI-Soc'!$B$1:$Q$2048,19,FALSE)</f>
        <v>#REF!</v>
      </c>
    </row>
    <row r="3305" spans="1:24" ht="27" hidden="1">
      <c r="A3305" s="508"/>
      <c r="B3305" s="508"/>
      <c r="C3305" s="508"/>
      <c r="D3305" s="1214" t="s">
        <v>2141</v>
      </c>
      <c r="E3305" s="1215" t="s">
        <v>3067</v>
      </c>
      <c r="F3305" s="1202"/>
      <c r="G3305" s="1202"/>
      <c r="H3305" s="1205"/>
      <c r="I3305" s="1202" t="s">
        <v>53</v>
      </c>
      <c r="J3305" s="1202"/>
      <c r="K3305" s="1202"/>
      <c r="L3305" s="1202"/>
      <c r="M3305" s="1202" t="s">
        <v>2143</v>
      </c>
      <c r="N3305" s="1203" t="s">
        <v>2144</v>
      </c>
      <c r="O3305" s="1203"/>
      <c r="P3305" s="1203"/>
      <c r="Q3305" s="1203"/>
      <c r="R3305" s="1203"/>
      <c r="S3305" s="1214">
        <f>VLOOKUP($D3305,'NI-Soc'!$B$1:$Q$2048,12,FALSE)</f>
        <v>0</v>
      </c>
      <c r="T3305" s="1214">
        <f>VLOOKUP($D3305,'NI-Soc'!$B$1:$Q$2048,13,FALSE)</f>
        <v>0</v>
      </c>
      <c r="U3305" s="1214">
        <f>VLOOKUP($D3305,'NI-Soc'!$B$1:$Q$2048,16,FALSE)</f>
        <v>0</v>
      </c>
      <c r="V3305" s="1214" t="e">
        <f>VLOOKUP($D3305,'NI-Soc'!$B$1:$Q$2048,17,FALSE)</f>
        <v>#REF!</v>
      </c>
      <c r="W3305" s="1214" t="e">
        <f>VLOOKUP($D3305,'NI-Soc'!$B$1:$Q$2048,18,FALSE)</f>
        <v>#REF!</v>
      </c>
      <c r="X3305" s="1214" t="e">
        <f>VLOOKUP($D3305,'NI-Soc'!$B$1:$Q$2048,19,FALSE)</f>
        <v>#REF!</v>
      </c>
    </row>
    <row r="3306" spans="1:24" hidden="1">
      <c r="A3306" s="508"/>
      <c r="B3306" s="508"/>
      <c r="C3306" s="508"/>
      <c r="D3306" s="1214" t="s">
        <v>2145</v>
      </c>
      <c r="E3306" s="1215" t="s">
        <v>3067</v>
      </c>
      <c r="F3306" s="1202"/>
      <c r="G3306" s="1202"/>
      <c r="H3306" s="1205"/>
      <c r="I3306" s="1202" t="s">
        <v>53</v>
      </c>
      <c r="J3306" s="1202"/>
      <c r="K3306" s="1202"/>
      <c r="L3306" s="1202"/>
      <c r="M3306" s="1202" t="s">
        <v>2143</v>
      </c>
      <c r="N3306" s="1203" t="s">
        <v>2146</v>
      </c>
      <c r="O3306" s="1203"/>
      <c r="P3306" s="1203"/>
      <c r="Q3306" s="1203"/>
      <c r="R3306" s="1203"/>
      <c r="S3306" s="1214">
        <f>VLOOKUP($D3306,'NI-Soc'!$B$1:$Q$2048,12,FALSE)</f>
        <v>0</v>
      </c>
      <c r="T3306" s="1214">
        <f>VLOOKUP($D3306,'NI-Soc'!$B$1:$Q$2048,13,FALSE)</f>
        <v>0</v>
      </c>
      <c r="U3306" s="1214">
        <f>VLOOKUP($D3306,'NI-Soc'!$B$1:$Q$2048,16,FALSE)</f>
        <v>0</v>
      </c>
      <c r="V3306" s="1214" t="e">
        <f>VLOOKUP($D3306,'NI-Soc'!$B$1:$Q$2048,17,FALSE)</f>
        <v>#REF!</v>
      </c>
      <c r="W3306" s="1214" t="e">
        <f>VLOOKUP($D3306,'NI-Soc'!$B$1:$Q$2048,18,FALSE)</f>
        <v>#REF!</v>
      </c>
      <c r="X3306" s="1214" t="e">
        <f>VLOOKUP($D3306,'NI-Soc'!$B$1:$Q$2048,19,FALSE)</f>
        <v>#REF!</v>
      </c>
    </row>
    <row r="3307" spans="1:24" ht="27" hidden="1">
      <c r="A3307" s="508"/>
      <c r="B3307" s="508"/>
      <c r="C3307" s="508"/>
      <c r="D3307" s="1214" t="s">
        <v>2147</v>
      </c>
      <c r="E3307" s="1215" t="s">
        <v>3067</v>
      </c>
      <c r="F3307" s="1202"/>
      <c r="G3307" s="1202"/>
      <c r="H3307" s="1205"/>
      <c r="I3307" s="1202" t="s">
        <v>53</v>
      </c>
      <c r="J3307" s="1202"/>
      <c r="K3307" s="1202"/>
      <c r="L3307" s="1202"/>
      <c r="M3307" s="1202" t="s">
        <v>2143</v>
      </c>
      <c r="N3307" s="1203" t="s">
        <v>2148</v>
      </c>
      <c r="O3307" s="1203"/>
      <c r="P3307" s="1203"/>
      <c r="Q3307" s="1203"/>
      <c r="R3307" s="1203"/>
      <c r="S3307" s="1214">
        <f>VLOOKUP($D3307,'NI-Soc'!$B$1:$Q$2048,12,FALSE)</f>
        <v>0</v>
      </c>
      <c r="T3307" s="1214">
        <f>VLOOKUP($D3307,'NI-Soc'!$B$1:$Q$2048,13,FALSE)</f>
        <v>0</v>
      </c>
      <c r="U3307" s="1214">
        <f>VLOOKUP($D3307,'NI-Soc'!$B$1:$Q$2048,16,FALSE)</f>
        <v>0</v>
      </c>
      <c r="V3307" s="1214" t="e">
        <f>VLOOKUP($D3307,'NI-Soc'!$B$1:$Q$2048,17,FALSE)</f>
        <v>#REF!</v>
      </c>
      <c r="W3307" s="1214" t="e">
        <f>VLOOKUP($D3307,'NI-Soc'!$B$1:$Q$2048,18,FALSE)</f>
        <v>#REF!</v>
      </c>
      <c r="X3307" s="1214" t="e">
        <f>VLOOKUP($D3307,'NI-Soc'!$B$1:$Q$2048,19,FALSE)</f>
        <v>#REF!</v>
      </c>
    </row>
    <row r="3308" spans="1:24" ht="27" hidden="1">
      <c r="A3308" s="508"/>
      <c r="B3308" s="508"/>
      <c r="C3308" s="508"/>
      <c r="D3308" s="1214" t="s">
        <v>2149</v>
      </c>
      <c r="E3308" s="1215" t="s">
        <v>3067</v>
      </c>
      <c r="F3308" s="1202"/>
      <c r="G3308" s="1202"/>
      <c r="H3308" s="1205"/>
      <c r="I3308" s="1202" t="s">
        <v>53</v>
      </c>
      <c r="J3308" s="1202"/>
      <c r="K3308" s="1202"/>
      <c r="L3308" s="1202"/>
      <c r="M3308" s="1202" t="s">
        <v>2143</v>
      </c>
      <c r="N3308" s="1203" t="s">
        <v>2150</v>
      </c>
      <c r="O3308" s="1203"/>
      <c r="P3308" s="1203"/>
      <c r="Q3308" s="1203"/>
      <c r="R3308" s="1203"/>
      <c r="S3308" s="1214">
        <f>VLOOKUP($D3308,'NI-Soc'!$B$1:$Q$2048,12,FALSE)</f>
        <v>0</v>
      </c>
      <c r="T3308" s="1214">
        <f>VLOOKUP($D3308,'NI-Soc'!$B$1:$Q$2048,13,FALSE)</f>
        <v>0</v>
      </c>
      <c r="U3308" s="1214">
        <f>VLOOKUP($D3308,'NI-Soc'!$B$1:$Q$2048,16,FALSE)</f>
        <v>0</v>
      </c>
      <c r="V3308" s="1214" t="e">
        <f>VLOOKUP($D3308,'NI-Soc'!$B$1:$Q$2048,17,FALSE)</f>
        <v>#REF!</v>
      </c>
      <c r="W3308" s="1214" t="e">
        <f>VLOOKUP($D3308,'NI-Soc'!$B$1:$Q$2048,18,FALSE)</f>
        <v>#REF!</v>
      </c>
      <c r="X3308" s="1214" t="e">
        <f>VLOOKUP($D3308,'NI-Soc'!$B$1:$Q$2048,19,FALSE)</f>
        <v>#REF!</v>
      </c>
    </row>
    <row r="3309" spans="1:24" ht="27" hidden="1">
      <c r="A3309" s="508"/>
      <c r="B3309" s="508"/>
      <c r="C3309" s="508"/>
      <c r="D3309" s="1214" t="s">
        <v>2151</v>
      </c>
      <c r="E3309" s="1215" t="s">
        <v>3067</v>
      </c>
      <c r="F3309" s="1202"/>
      <c r="G3309" s="1202"/>
      <c r="H3309" s="1205"/>
      <c r="I3309" s="1202" t="s">
        <v>53</v>
      </c>
      <c r="J3309" s="1202"/>
      <c r="K3309" s="1202"/>
      <c r="L3309" s="1202"/>
      <c r="M3309" s="1202" t="s">
        <v>2143</v>
      </c>
      <c r="N3309" s="1203" t="s">
        <v>2152</v>
      </c>
      <c r="O3309" s="1203"/>
      <c r="P3309" s="1203"/>
      <c r="Q3309" s="1203"/>
      <c r="R3309" s="1203"/>
      <c r="S3309" s="1214">
        <f>VLOOKUP($D3309,'NI-Soc'!$B$1:$Q$2048,12,FALSE)</f>
        <v>0</v>
      </c>
      <c r="T3309" s="1214">
        <f>VLOOKUP($D3309,'NI-Soc'!$B$1:$Q$2048,13,FALSE)</f>
        <v>0</v>
      </c>
      <c r="U3309" s="1214">
        <f>VLOOKUP($D3309,'NI-Soc'!$B$1:$Q$2048,16,FALSE)</f>
        <v>0</v>
      </c>
      <c r="V3309" s="1214" t="e">
        <f>VLOOKUP($D3309,'NI-Soc'!$B$1:$Q$2048,17,FALSE)</f>
        <v>#REF!</v>
      </c>
      <c r="W3309" s="1214" t="e">
        <f>VLOOKUP($D3309,'NI-Soc'!$B$1:$Q$2048,18,FALSE)</f>
        <v>#REF!</v>
      </c>
      <c r="X3309" s="1214" t="e">
        <f>VLOOKUP($D3309,'NI-Soc'!$B$1:$Q$2048,19,FALSE)</f>
        <v>#REF!</v>
      </c>
    </row>
    <row r="3310" spans="1:24" ht="27" hidden="1">
      <c r="A3310" s="508"/>
      <c r="B3310" s="508"/>
      <c r="C3310" s="508"/>
      <c r="D3310" s="1214" t="s">
        <v>2153</v>
      </c>
      <c r="E3310" s="1215" t="s">
        <v>3067</v>
      </c>
      <c r="F3310" s="1202"/>
      <c r="G3310" s="1202"/>
      <c r="H3310" s="1205"/>
      <c r="I3310" s="1202" t="s">
        <v>53</v>
      </c>
      <c r="J3310" s="1202"/>
      <c r="K3310" s="1202"/>
      <c r="L3310" s="1202"/>
      <c r="M3310" s="1202" t="s">
        <v>2143</v>
      </c>
      <c r="N3310" s="1203" t="s">
        <v>2154</v>
      </c>
      <c r="O3310" s="1203"/>
      <c r="P3310" s="1203"/>
      <c r="Q3310" s="1203"/>
      <c r="R3310" s="1203"/>
      <c r="S3310" s="1214">
        <f>VLOOKUP($D3310,'NI-Soc'!$B$1:$Q$2048,12,FALSE)</f>
        <v>0</v>
      </c>
      <c r="T3310" s="1214">
        <f>VLOOKUP($D3310,'NI-Soc'!$B$1:$Q$2048,13,FALSE)</f>
        <v>0</v>
      </c>
      <c r="U3310" s="1214">
        <f>VLOOKUP($D3310,'NI-Soc'!$B$1:$Q$2048,16,FALSE)</f>
        <v>0</v>
      </c>
      <c r="V3310" s="1214" t="e">
        <f>VLOOKUP($D3310,'NI-Soc'!$B$1:$Q$2048,17,FALSE)</f>
        <v>#REF!</v>
      </c>
      <c r="W3310" s="1214" t="e">
        <f>VLOOKUP($D3310,'NI-Soc'!$B$1:$Q$2048,18,FALSE)</f>
        <v>#REF!</v>
      </c>
      <c r="X3310" s="1214" t="e">
        <f>VLOOKUP($D3310,'NI-Soc'!$B$1:$Q$2048,19,FALSE)</f>
        <v>#REF!</v>
      </c>
    </row>
    <row r="3311" spans="1:24" ht="27" hidden="1">
      <c r="A3311" s="508"/>
      <c r="B3311" s="508"/>
      <c r="C3311" s="508"/>
      <c r="D3311" s="1214" t="s">
        <v>2155</v>
      </c>
      <c r="E3311" s="1215" t="s">
        <v>3067</v>
      </c>
      <c r="F3311" s="1202"/>
      <c r="G3311" s="1202"/>
      <c r="H3311" s="1205"/>
      <c r="I3311" s="1202" t="s">
        <v>53</v>
      </c>
      <c r="J3311" s="1202"/>
      <c r="K3311" s="1202"/>
      <c r="L3311" s="1202"/>
      <c r="M3311" s="1202" t="s">
        <v>2143</v>
      </c>
      <c r="N3311" s="1203" t="s">
        <v>2156</v>
      </c>
      <c r="O3311" s="1203"/>
      <c r="P3311" s="1203"/>
      <c r="Q3311" s="1203"/>
      <c r="R3311" s="1203"/>
      <c r="S3311" s="1214">
        <f>VLOOKUP($D3311,'NI-Soc'!$B$1:$Q$2048,12,FALSE)</f>
        <v>0</v>
      </c>
      <c r="T3311" s="1214">
        <f>VLOOKUP($D3311,'NI-Soc'!$B$1:$Q$2048,13,FALSE)</f>
        <v>0</v>
      </c>
      <c r="U3311" s="1214">
        <f>VLOOKUP($D3311,'NI-Soc'!$B$1:$Q$2048,16,FALSE)</f>
        <v>0</v>
      </c>
      <c r="V3311" s="1214" t="e">
        <f>VLOOKUP($D3311,'NI-Soc'!$B$1:$Q$2048,17,FALSE)</f>
        <v>#REF!</v>
      </c>
      <c r="W3311" s="1214" t="e">
        <f>VLOOKUP($D3311,'NI-Soc'!$B$1:$Q$2048,18,FALSE)</f>
        <v>#REF!</v>
      </c>
      <c r="X3311" s="1214" t="e">
        <f>VLOOKUP($D3311,'NI-Soc'!$B$1:$Q$2048,19,FALSE)</f>
        <v>#REF!</v>
      </c>
    </row>
    <row r="3312" spans="1:24" ht="27" hidden="1">
      <c r="A3312" s="508"/>
      <c r="B3312" s="508"/>
      <c r="C3312" s="508"/>
      <c r="D3312" s="1214" t="s">
        <v>2157</v>
      </c>
      <c r="E3312" s="1215" t="s">
        <v>3067</v>
      </c>
      <c r="F3312" s="1202"/>
      <c r="G3312" s="1202"/>
      <c r="H3312" s="1205"/>
      <c r="I3312" s="1202" t="s">
        <v>53</v>
      </c>
      <c r="J3312" s="1202"/>
      <c r="K3312" s="1202"/>
      <c r="L3312" s="1202"/>
      <c r="M3312" s="1202" t="s">
        <v>2143</v>
      </c>
      <c r="N3312" s="1203" t="s">
        <v>2158</v>
      </c>
      <c r="O3312" s="1203"/>
      <c r="P3312" s="1203"/>
      <c r="Q3312" s="1203"/>
      <c r="R3312" s="1203"/>
      <c r="S3312" s="1214">
        <f>VLOOKUP($D3312,'NI-Soc'!$B$1:$Q$2048,12,FALSE)</f>
        <v>0</v>
      </c>
      <c r="T3312" s="1214">
        <f>VLOOKUP($D3312,'NI-Soc'!$B$1:$Q$2048,13,FALSE)</f>
        <v>0</v>
      </c>
      <c r="U3312" s="1214">
        <f>VLOOKUP($D3312,'NI-Soc'!$B$1:$Q$2048,16,FALSE)</f>
        <v>0</v>
      </c>
      <c r="V3312" s="1214" t="e">
        <f>VLOOKUP($D3312,'NI-Soc'!$B$1:$Q$2048,17,FALSE)</f>
        <v>#REF!</v>
      </c>
      <c r="W3312" s="1214" t="e">
        <f>VLOOKUP($D3312,'NI-Soc'!$B$1:$Q$2048,18,FALSE)</f>
        <v>#REF!</v>
      </c>
      <c r="X3312" s="1214" t="e">
        <f>VLOOKUP($D3312,'NI-Soc'!$B$1:$Q$2048,19,FALSE)</f>
        <v>#REF!</v>
      </c>
    </row>
    <row r="3313" spans="1:24" ht="27" hidden="1">
      <c r="A3313" s="508"/>
      <c r="B3313" s="508"/>
      <c r="C3313" s="508"/>
      <c r="D3313" s="1214" t="s">
        <v>2159</v>
      </c>
      <c r="E3313" s="1215" t="s">
        <v>3067</v>
      </c>
      <c r="F3313" s="1202"/>
      <c r="G3313" s="1202"/>
      <c r="H3313" s="1205"/>
      <c r="I3313" s="1202" t="s">
        <v>53</v>
      </c>
      <c r="J3313" s="1202"/>
      <c r="K3313" s="1202"/>
      <c r="L3313" s="1202"/>
      <c r="M3313" s="1202" t="s">
        <v>2143</v>
      </c>
      <c r="N3313" s="1203" t="s">
        <v>2160</v>
      </c>
      <c r="O3313" s="1203"/>
      <c r="P3313" s="1203"/>
      <c r="Q3313" s="1203"/>
      <c r="R3313" s="1203"/>
      <c r="S3313" s="1214">
        <f>VLOOKUP($D3313,'NI-Soc'!$B$1:$Q$2048,12,FALSE)</f>
        <v>0</v>
      </c>
      <c r="T3313" s="1214">
        <f>VLOOKUP($D3313,'NI-Soc'!$B$1:$Q$2048,13,FALSE)</f>
        <v>0</v>
      </c>
      <c r="U3313" s="1214">
        <f>VLOOKUP($D3313,'NI-Soc'!$B$1:$Q$2048,16,FALSE)</f>
        <v>0</v>
      </c>
      <c r="V3313" s="1214" t="e">
        <f>VLOOKUP($D3313,'NI-Soc'!$B$1:$Q$2048,17,FALSE)</f>
        <v>#REF!</v>
      </c>
      <c r="W3313" s="1214" t="e">
        <f>VLOOKUP($D3313,'NI-Soc'!$B$1:$Q$2048,18,FALSE)</f>
        <v>#REF!</v>
      </c>
      <c r="X3313" s="1214" t="e">
        <f>VLOOKUP($D3313,'NI-Soc'!$B$1:$Q$2048,19,FALSE)</f>
        <v>#REF!</v>
      </c>
    </row>
    <row r="3314" spans="1:24" ht="27" hidden="1">
      <c r="A3314" s="508"/>
      <c r="B3314" s="508"/>
      <c r="C3314" s="508"/>
      <c r="D3314" s="1214" t="s">
        <v>2161</v>
      </c>
      <c r="E3314" s="1215" t="s">
        <v>3067</v>
      </c>
      <c r="F3314" s="1202"/>
      <c r="G3314" s="1202"/>
      <c r="H3314" s="1205"/>
      <c r="I3314" s="1202" t="s">
        <v>53</v>
      </c>
      <c r="J3314" s="1202"/>
      <c r="K3314" s="1202"/>
      <c r="L3314" s="1202"/>
      <c r="M3314" s="1202" t="s">
        <v>2143</v>
      </c>
      <c r="N3314" s="1203" t="s">
        <v>2162</v>
      </c>
      <c r="O3314" s="1203"/>
      <c r="P3314" s="1203"/>
      <c r="Q3314" s="1203"/>
      <c r="R3314" s="1203"/>
      <c r="S3314" s="1214">
        <f>VLOOKUP($D3314,'NI-Soc'!$B$1:$Q$2048,12,FALSE)</f>
        <v>0</v>
      </c>
      <c r="T3314" s="1214">
        <f>VLOOKUP($D3314,'NI-Soc'!$B$1:$Q$2048,13,FALSE)</f>
        <v>0</v>
      </c>
      <c r="U3314" s="1214">
        <f>VLOOKUP($D3314,'NI-Soc'!$B$1:$Q$2048,16,FALSE)</f>
        <v>0</v>
      </c>
      <c r="V3314" s="1214" t="e">
        <f>VLOOKUP($D3314,'NI-Soc'!$B$1:$Q$2048,17,FALSE)</f>
        <v>#REF!</v>
      </c>
      <c r="W3314" s="1214" t="e">
        <f>VLOOKUP($D3314,'NI-Soc'!$B$1:$Q$2048,18,FALSE)</f>
        <v>#REF!</v>
      </c>
      <c r="X3314" s="1214" t="e">
        <f>VLOOKUP($D3314,'NI-Soc'!$B$1:$Q$2048,19,FALSE)</f>
        <v>#REF!</v>
      </c>
    </row>
    <row r="3315" spans="1:24" ht="27" hidden="1">
      <c r="A3315" s="508"/>
      <c r="B3315" s="508"/>
      <c r="C3315" s="508"/>
      <c r="D3315" s="1214" t="s">
        <v>2163</v>
      </c>
      <c r="E3315" s="1215" t="s">
        <v>3067</v>
      </c>
      <c r="F3315" s="1202"/>
      <c r="G3315" s="1202"/>
      <c r="H3315" s="1205"/>
      <c r="I3315" s="1202" t="s">
        <v>53</v>
      </c>
      <c r="J3315" s="1202"/>
      <c r="K3315" s="1202"/>
      <c r="L3315" s="1202"/>
      <c r="M3315" s="1202" t="s">
        <v>2143</v>
      </c>
      <c r="N3315" s="1203" t="s">
        <v>2164</v>
      </c>
      <c r="O3315" s="1203"/>
      <c r="P3315" s="1203"/>
      <c r="Q3315" s="1203"/>
      <c r="R3315" s="1203"/>
      <c r="S3315" s="1214">
        <f>VLOOKUP($D3315,'NI-Soc'!$B$1:$Q$2048,12,FALSE)</f>
        <v>0</v>
      </c>
      <c r="T3315" s="1214">
        <f>VLOOKUP($D3315,'NI-Soc'!$B$1:$Q$2048,13,FALSE)</f>
        <v>0</v>
      </c>
      <c r="U3315" s="1214">
        <f>VLOOKUP($D3315,'NI-Soc'!$B$1:$Q$2048,16,FALSE)</f>
        <v>0</v>
      </c>
      <c r="V3315" s="1214" t="e">
        <f>VLOOKUP($D3315,'NI-Soc'!$B$1:$Q$2048,17,FALSE)</f>
        <v>#REF!</v>
      </c>
      <c r="W3315" s="1214" t="e">
        <f>VLOOKUP($D3315,'NI-Soc'!$B$1:$Q$2048,18,FALSE)</f>
        <v>#REF!</v>
      </c>
      <c r="X3315" s="1214" t="e">
        <f>VLOOKUP($D3315,'NI-Soc'!$B$1:$Q$2048,19,FALSE)</f>
        <v>#REF!</v>
      </c>
    </row>
    <row r="3316" spans="1:24" ht="27" hidden="1">
      <c r="A3316" s="508"/>
      <c r="B3316" s="508"/>
      <c r="C3316" s="508"/>
      <c r="D3316" s="1214" t="s">
        <v>2165</v>
      </c>
      <c r="E3316" s="1215" t="s">
        <v>3067</v>
      </c>
      <c r="F3316" s="1202"/>
      <c r="G3316" s="1202"/>
      <c r="H3316" s="1205"/>
      <c r="I3316" s="1202" t="s">
        <v>53</v>
      </c>
      <c r="J3316" s="1202"/>
      <c r="K3316" s="1202"/>
      <c r="L3316" s="1202"/>
      <c r="M3316" s="1202" t="s">
        <v>2143</v>
      </c>
      <c r="N3316" s="1203" t="s">
        <v>2166</v>
      </c>
      <c r="O3316" s="1203"/>
      <c r="P3316" s="1203"/>
      <c r="Q3316" s="1203"/>
      <c r="R3316" s="1203"/>
      <c r="S3316" s="1214">
        <f>VLOOKUP($D3316,'NI-Soc'!$B$1:$Q$2048,12,FALSE)</f>
        <v>0</v>
      </c>
      <c r="T3316" s="1214">
        <f>VLOOKUP($D3316,'NI-Soc'!$B$1:$Q$2048,13,FALSE)</f>
        <v>0</v>
      </c>
      <c r="U3316" s="1214">
        <f>VLOOKUP($D3316,'NI-Soc'!$B$1:$Q$2048,16,FALSE)</f>
        <v>0</v>
      </c>
      <c r="V3316" s="1214" t="e">
        <f>VLOOKUP($D3316,'NI-Soc'!$B$1:$Q$2048,17,FALSE)</f>
        <v>#REF!</v>
      </c>
      <c r="W3316" s="1214" t="e">
        <f>VLOOKUP($D3316,'NI-Soc'!$B$1:$Q$2048,18,FALSE)</f>
        <v>#REF!</v>
      </c>
      <c r="X3316" s="1214" t="e">
        <f>VLOOKUP($D3316,'NI-Soc'!$B$1:$Q$2048,19,FALSE)</f>
        <v>#REF!</v>
      </c>
    </row>
    <row r="3317" spans="1:24" ht="27" hidden="1">
      <c r="A3317" s="508"/>
      <c r="B3317" s="508"/>
      <c r="C3317" s="508"/>
      <c r="D3317" s="1214" t="s">
        <v>2167</v>
      </c>
      <c r="E3317" s="1215" t="s">
        <v>3067</v>
      </c>
      <c r="F3317" s="1202"/>
      <c r="G3317" s="1202"/>
      <c r="H3317" s="1205"/>
      <c r="I3317" s="1202" t="s">
        <v>53</v>
      </c>
      <c r="J3317" s="1202"/>
      <c r="K3317" s="1202"/>
      <c r="L3317" s="1202"/>
      <c r="M3317" s="1202" t="s">
        <v>2143</v>
      </c>
      <c r="N3317" s="1203" t="s">
        <v>2169</v>
      </c>
      <c r="O3317" s="1203"/>
      <c r="P3317" s="1203"/>
      <c r="Q3317" s="1203"/>
      <c r="R3317" s="1203"/>
      <c r="S3317" s="1214">
        <f>VLOOKUP($D3317,'NI-Soc'!$B$1:$Q$2048,12,FALSE)</f>
        <v>0</v>
      </c>
      <c r="T3317" s="1214">
        <f>VLOOKUP($D3317,'NI-Soc'!$B$1:$Q$2048,13,FALSE)</f>
        <v>0</v>
      </c>
      <c r="U3317" s="1214">
        <f>VLOOKUP($D3317,'NI-Soc'!$B$1:$Q$2048,16,FALSE)</f>
        <v>0</v>
      </c>
      <c r="V3317" s="1214" t="e">
        <f>VLOOKUP($D3317,'NI-Soc'!$B$1:$Q$2048,17,FALSE)</f>
        <v>#REF!</v>
      </c>
      <c r="W3317" s="1214" t="e">
        <f>VLOOKUP($D3317,'NI-Soc'!$B$1:$Q$2048,18,FALSE)</f>
        <v>#REF!</v>
      </c>
      <c r="X3317" s="1214" t="e">
        <f>VLOOKUP($D3317,'NI-Soc'!$B$1:$Q$2048,19,FALSE)</f>
        <v>#REF!</v>
      </c>
    </row>
    <row r="3318" spans="1:24" hidden="1">
      <c r="A3318" s="508"/>
      <c r="B3318" s="508"/>
      <c r="C3318" s="508"/>
      <c r="D3318" s="1214" t="s">
        <v>2170</v>
      </c>
      <c r="E3318" s="1215" t="s">
        <v>3067</v>
      </c>
      <c r="F3318" s="1202"/>
      <c r="G3318" s="1202"/>
      <c r="H3318" s="1205"/>
      <c r="I3318" s="1202" t="s">
        <v>53</v>
      </c>
      <c r="J3318" s="1202"/>
      <c r="K3318" s="1202"/>
      <c r="L3318" s="1202"/>
      <c r="M3318" s="1202" t="s">
        <v>2143</v>
      </c>
      <c r="N3318" s="1203" t="s">
        <v>2171</v>
      </c>
      <c r="O3318" s="1203"/>
      <c r="P3318" s="1203"/>
      <c r="Q3318" s="1203"/>
      <c r="R3318" s="1203"/>
      <c r="S3318" s="1214">
        <f>VLOOKUP($D3318,'NI-Soc'!$B$1:$Q$2048,12,FALSE)</f>
        <v>0</v>
      </c>
      <c r="T3318" s="1214">
        <f>VLOOKUP($D3318,'NI-Soc'!$B$1:$Q$2048,13,FALSE)</f>
        <v>0</v>
      </c>
      <c r="U3318" s="1214">
        <f>VLOOKUP($D3318,'NI-Soc'!$B$1:$Q$2048,16,FALSE)</f>
        <v>0</v>
      </c>
      <c r="V3318" s="1214" t="e">
        <f>VLOOKUP($D3318,'NI-Soc'!$B$1:$Q$2048,17,FALSE)</f>
        <v>#REF!</v>
      </c>
      <c r="W3318" s="1214" t="e">
        <f>VLOOKUP($D3318,'NI-Soc'!$B$1:$Q$2048,18,FALSE)</f>
        <v>#REF!</v>
      </c>
      <c r="X3318" s="1214" t="e">
        <f>VLOOKUP($D3318,'NI-Soc'!$B$1:$Q$2048,19,FALSE)</f>
        <v>#REF!</v>
      </c>
    </row>
    <row r="3319" spans="1:24" hidden="1">
      <c r="A3319" s="508"/>
      <c r="B3319" s="508"/>
      <c r="C3319" s="508"/>
      <c r="D3319" s="1214" t="s">
        <v>2172</v>
      </c>
      <c r="E3319" s="1215" t="s">
        <v>3067</v>
      </c>
      <c r="F3319" s="1202"/>
      <c r="G3319" s="1202"/>
      <c r="H3319" s="1205"/>
      <c r="I3319" s="1202" t="s">
        <v>53</v>
      </c>
      <c r="J3319" s="1202"/>
      <c r="K3319" s="1202"/>
      <c r="L3319" s="1202"/>
      <c r="M3319" s="1202" t="s">
        <v>2143</v>
      </c>
      <c r="N3319" s="1203" t="s">
        <v>2173</v>
      </c>
      <c r="O3319" s="1203"/>
      <c r="P3319" s="1203"/>
      <c r="Q3319" s="1203"/>
      <c r="R3319" s="1203"/>
      <c r="S3319" s="1214">
        <f>VLOOKUP($D3319,'NI-Soc'!$B$1:$Q$2048,12,FALSE)</f>
        <v>0</v>
      </c>
      <c r="T3319" s="1214">
        <f>VLOOKUP($D3319,'NI-Soc'!$B$1:$Q$2048,13,FALSE)</f>
        <v>0</v>
      </c>
      <c r="U3319" s="1214">
        <f>VLOOKUP($D3319,'NI-Soc'!$B$1:$Q$2048,16,FALSE)</f>
        <v>0</v>
      </c>
      <c r="V3319" s="1214" t="e">
        <f>VLOOKUP($D3319,'NI-Soc'!$B$1:$Q$2048,17,FALSE)</f>
        <v>#REF!</v>
      </c>
      <c r="W3319" s="1214" t="e">
        <f>VLOOKUP($D3319,'NI-Soc'!$B$1:$Q$2048,18,FALSE)</f>
        <v>#REF!</v>
      </c>
      <c r="X3319" s="1214" t="e">
        <f>VLOOKUP($D3319,'NI-Soc'!$B$1:$Q$2048,19,FALSE)</f>
        <v>#REF!</v>
      </c>
    </row>
    <row r="3320" spans="1:24" hidden="1">
      <c r="A3320" s="508"/>
      <c r="B3320" s="508"/>
      <c r="C3320" s="508"/>
      <c r="D3320" s="1214" t="s">
        <v>2174</v>
      </c>
      <c r="E3320" s="1215" t="s">
        <v>3067</v>
      </c>
      <c r="F3320" s="1202"/>
      <c r="G3320" s="1202"/>
      <c r="H3320" s="1205"/>
      <c r="I3320" s="1202" t="s">
        <v>53</v>
      </c>
      <c r="J3320" s="1202"/>
      <c r="K3320" s="1202"/>
      <c r="L3320" s="1202"/>
      <c r="M3320" s="1202" t="s">
        <v>2143</v>
      </c>
      <c r="N3320" s="1203" t="s">
        <v>2175</v>
      </c>
      <c r="O3320" s="1203"/>
      <c r="P3320" s="1203"/>
      <c r="Q3320" s="1203"/>
      <c r="R3320" s="1203"/>
      <c r="S3320" s="1214">
        <f>VLOOKUP($D3320,'NI-Soc'!$B$1:$Q$2048,12,FALSE)</f>
        <v>0</v>
      </c>
      <c r="T3320" s="1214">
        <f>VLOOKUP($D3320,'NI-Soc'!$B$1:$Q$2048,13,FALSE)</f>
        <v>0</v>
      </c>
      <c r="U3320" s="1214">
        <f>VLOOKUP($D3320,'NI-Soc'!$B$1:$Q$2048,16,FALSE)</f>
        <v>0</v>
      </c>
      <c r="V3320" s="1214" t="e">
        <f>VLOOKUP($D3320,'NI-Soc'!$B$1:$Q$2048,17,FALSE)</f>
        <v>#REF!</v>
      </c>
      <c r="W3320" s="1214" t="e">
        <f>VLOOKUP($D3320,'NI-Soc'!$B$1:$Q$2048,18,FALSE)</f>
        <v>#REF!</v>
      </c>
      <c r="X3320" s="1214" t="e">
        <f>VLOOKUP($D3320,'NI-Soc'!$B$1:$Q$2048,19,FALSE)</f>
        <v>#REF!</v>
      </c>
    </row>
    <row r="3321" spans="1:24" ht="27" hidden="1">
      <c r="A3321" s="508"/>
      <c r="B3321" s="508"/>
      <c r="C3321" s="508"/>
      <c r="D3321" s="1214" t="s">
        <v>2176</v>
      </c>
      <c r="E3321" s="1215" t="s">
        <v>3067</v>
      </c>
      <c r="F3321" s="1202"/>
      <c r="G3321" s="1202"/>
      <c r="H3321" s="1205"/>
      <c r="I3321" s="1202" t="s">
        <v>53</v>
      </c>
      <c r="J3321" s="1202"/>
      <c r="K3321" s="1202"/>
      <c r="L3321" s="1202"/>
      <c r="M3321" s="1202" t="s">
        <v>2143</v>
      </c>
      <c r="N3321" s="1203" t="s">
        <v>2177</v>
      </c>
      <c r="O3321" s="1203"/>
      <c r="P3321" s="1203"/>
      <c r="Q3321" s="1203"/>
      <c r="R3321" s="1203"/>
      <c r="S3321" s="1214">
        <f>VLOOKUP($D3321,'NI-Soc'!$B$1:$Q$2048,12,FALSE)</f>
        <v>0</v>
      </c>
      <c r="T3321" s="1214">
        <f>VLOOKUP($D3321,'NI-Soc'!$B$1:$Q$2048,13,FALSE)</f>
        <v>0</v>
      </c>
      <c r="U3321" s="1214">
        <f>VLOOKUP($D3321,'NI-Soc'!$B$1:$Q$2048,16,FALSE)</f>
        <v>0</v>
      </c>
      <c r="V3321" s="1214" t="e">
        <f>VLOOKUP($D3321,'NI-Soc'!$B$1:$Q$2048,17,FALSE)</f>
        <v>#REF!</v>
      </c>
      <c r="W3321" s="1214" t="e">
        <f>VLOOKUP($D3321,'NI-Soc'!$B$1:$Q$2048,18,FALSE)</f>
        <v>#REF!</v>
      </c>
      <c r="X3321" s="1214" t="e">
        <f>VLOOKUP($D3321,'NI-Soc'!$B$1:$Q$2048,19,FALSE)</f>
        <v>#REF!</v>
      </c>
    </row>
    <row r="3322" spans="1:24" ht="27" hidden="1">
      <c r="A3322" s="508"/>
      <c r="B3322" s="508"/>
      <c r="C3322" s="508"/>
      <c r="D3322" s="1214" t="s">
        <v>2178</v>
      </c>
      <c r="E3322" s="1215" t="s">
        <v>3067</v>
      </c>
      <c r="F3322" s="1202"/>
      <c r="G3322" s="1202"/>
      <c r="H3322" s="1205"/>
      <c r="I3322" s="1202" t="s">
        <v>53</v>
      </c>
      <c r="J3322" s="1202"/>
      <c r="K3322" s="1202"/>
      <c r="L3322" s="1202"/>
      <c r="M3322" s="1202" t="s">
        <v>2143</v>
      </c>
      <c r="N3322" s="1203" t="s">
        <v>2179</v>
      </c>
      <c r="O3322" s="1203"/>
      <c r="P3322" s="1203"/>
      <c r="Q3322" s="1203"/>
      <c r="R3322" s="1203"/>
      <c r="S3322" s="1214">
        <f>VLOOKUP($D3322,'NI-Soc'!$B$1:$Q$2048,12,FALSE)</f>
        <v>0</v>
      </c>
      <c r="T3322" s="1214">
        <f>VLOOKUP($D3322,'NI-Soc'!$B$1:$Q$2048,13,FALSE)</f>
        <v>0</v>
      </c>
      <c r="U3322" s="1214">
        <f>VLOOKUP($D3322,'NI-Soc'!$B$1:$Q$2048,16,FALSE)</f>
        <v>0</v>
      </c>
      <c r="V3322" s="1214" t="e">
        <f>VLOOKUP($D3322,'NI-Soc'!$B$1:$Q$2048,17,FALSE)</f>
        <v>#REF!</v>
      </c>
      <c r="W3322" s="1214" t="e">
        <f>VLOOKUP($D3322,'NI-Soc'!$B$1:$Q$2048,18,FALSE)</f>
        <v>#REF!</v>
      </c>
      <c r="X3322" s="1214" t="e">
        <f>VLOOKUP($D3322,'NI-Soc'!$B$1:$Q$2048,19,FALSE)</f>
        <v>#REF!</v>
      </c>
    </row>
    <row r="3323" spans="1:24" ht="27" hidden="1">
      <c r="A3323" s="508"/>
      <c r="B3323" s="508"/>
      <c r="C3323" s="508"/>
      <c r="D3323" s="1214" t="s">
        <v>2180</v>
      </c>
      <c r="E3323" s="1215" t="s">
        <v>3067</v>
      </c>
      <c r="F3323" s="1202"/>
      <c r="G3323" s="1202"/>
      <c r="H3323" s="1205"/>
      <c r="I3323" s="1202" t="s">
        <v>53</v>
      </c>
      <c r="J3323" s="1202"/>
      <c r="K3323" s="1202"/>
      <c r="L3323" s="1202"/>
      <c r="M3323" s="1202" t="s">
        <v>2143</v>
      </c>
      <c r="N3323" s="1203" t="s">
        <v>2181</v>
      </c>
      <c r="O3323" s="1203"/>
      <c r="P3323" s="1203"/>
      <c r="Q3323" s="1203"/>
      <c r="R3323" s="1203"/>
      <c r="S3323" s="1214">
        <f>VLOOKUP($D3323,'NI-Soc'!$B$1:$Q$2048,12,FALSE)</f>
        <v>0</v>
      </c>
      <c r="T3323" s="1214">
        <f>VLOOKUP($D3323,'NI-Soc'!$B$1:$Q$2048,13,FALSE)</f>
        <v>0</v>
      </c>
      <c r="U3323" s="1214">
        <f>VLOOKUP($D3323,'NI-Soc'!$B$1:$Q$2048,16,FALSE)</f>
        <v>0</v>
      </c>
      <c r="V3323" s="1214" t="e">
        <f>VLOOKUP($D3323,'NI-Soc'!$B$1:$Q$2048,17,FALSE)</f>
        <v>#REF!</v>
      </c>
      <c r="W3323" s="1214" t="e">
        <f>VLOOKUP($D3323,'NI-Soc'!$B$1:$Q$2048,18,FALSE)</f>
        <v>#REF!</v>
      </c>
      <c r="X3323" s="1214" t="e">
        <f>VLOOKUP($D3323,'NI-Soc'!$B$1:$Q$2048,19,FALSE)</f>
        <v>#REF!</v>
      </c>
    </row>
    <row r="3324" spans="1:24" ht="27" hidden="1">
      <c r="A3324" s="508"/>
      <c r="B3324" s="508"/>
      <c r="C3324" s="508"/>
      <c r="D3324" s="1214" t="s">
        <v>2182</v>
      </c>
      <c r="E3324" s="1215" t="s">
        <v>3067</v>
      </c>
      <c r="F3324" s="1202"/>
      <c r="G3324" s="1202"/>
      <c r="H3324" s="1205"/>
      <c r="I3324" s="1202" t="s">
        <v>53</v>
      </c>
      <c r="J3324" s="1202"/>
      <c r="K3324" s="1202"/>
      <c r="L3324" s="1202"/>
      <c r="M3324" s="1202" t="s">
        <v>2143</v>
      </c>
      <c r="N3324" s="1203" t="s">
        <v>2183</v>
      </c>
      <c r="O3324" s="1203"/>
      <c r="P3324" s="1203"/>
      <c r="Q3324" s="1203"/>
      <c r="R3324" s="1203"/>
      <c r="S3324" s="1214">
        <f>VLOOKUP($D3324,'NI-Soc'!$B$1:$Q$2048,12,FALSE)</f>
        <v>0</v>
      </c>
      <c r="T3324" s="1214">
        <f>VLOOKUP($D3324,'NI-Soc'!$B$1:$Q$2048,13,FALSE)</f>
        <v>0</v>
      </c>
      <c r="U3324" s="1214">
        <f>VLOOKUP($D3324,'NI-Soc'!$B$1:$Q$2048,16,FALSE)</f>
        <v>0</v>
      </c>
      <c r="V3324" s="1214" t="e">
        <f>VLOOKUP($D3324,'NI-Soc'!$B$1:$Q$2048,17,FALSE)</f>
        <v>#REF!</v>
      </c>
      <c r="W3324" s="1214" t="e">
        <f>VLOOKUP($D3324,'NI-Soc'!$B$1:$Q$2048,18,FALSE)</f>
        <v>#REF!</v>
      </c>
      <c r="X3324" s="1214" t="e">
        <f>VLOOKUP($D3324,'NI-Soc'!$B$1:$Q$2048,19,FALSE)</f>
        <v>#REF!</v>
      </c>
    </row>
    <row r="3325" spans="1:24" hidden="1">
      <c r="A3325" s="508"/>
      <c r="B3325" s="508"/>
      <c r="C3325" s="508"/>
      <c r="D3325" s="1214" t="s">
        <v>2184</v>
      </c>
      <c r="E3325" s="1215" t="s">
        <v>3067</v>
      </c>
      <c r="F3325" s="1202"/>
      <c r="G3325" s="1202"/>
      <c r="H3325" s="1205"/>
      <c r="I3325" s="1202" t="s">
        <v>53</v>
      </c>
      <c r="J3325" s="1202"/>
      <c r="K3325" s="1202"/>
      <c r="L3325" s="1202"/>
      <c r="M3325" s="1202" t="s">
        <v>2143</v>
      </c>
      <c r="N3325" s="1203" t="s">
        <v>2185</v>
      </c>
      <c r="O3325" s="1203"/>
      <c r="P3325" s="1203"/>
      <c r="Q3325" s="1203"/>
      <c r="R3325" s="1203"/>
      <c r="S3325" s="1214">
        <f>VLOOKUP($D3325,'NI-Soc'!$B$1:$Q$2048,12,FALSE)</f>
        <v>0</v>
      </c>
      <c r="T3325" s="1214">
        <f>VLOOKUP($D3325,'NI-Soc'!$B$1:$Q$2048,13,FALSE)</f>
        <v>0</v>
      </c>
      <c r="U3325" s="1214">
        <f>VLOOKUP($D3325,'NI-Soc'!$B$1:$Q$2048,16,FALSE)</f>
        <v>0</v>
      </c>
      <c r="V3325" s="1214" t="e">
        <f>VLOOKUP($D3325,'NI-Soc'!$B$1:$Q$2048,17,FALSE)</f>
        <v>#REF!</v>
      </c>
      <c r="W3325" s="1214" t="e">
        <f>VLOOKUP($D3325,'NI-Soc'!$B$1:$Q$2048,18,FALSE)</f>
        <v>#REF!</v>
      </c>
      <c r="X3325" s="1214" t="e">
        <f>VLOOKUP($D3325,'NI-Soc'!$B$1:$Q$2048,19,FALSE)</f>
        <v>#REF!</v>
      </c>
    </row>
    <row r="3326" spans="1:24" ht="27" hidden="1">
      <c r="A3326" s="508"/>
      <c r="B3326" s="508"/>
      <c r="C3326" s="508"/>
      <c r="D3326" s="1214" t="s">
        <v>2186</v>
      </c>
      <c r="E3326" s="1215" t="s">
        <v>3067</v>
      </c>
      <c r="F3326" s="1202"/>
      <c r="G3326" s="1202"/>
      <c r="H3326" s="1205"/>
      <c r="I3326" s="1202" t="s">
        <v>53</v>
      </c>
      <c r="J3326" s="1202"/>
      <c r="K3326" s="1202"/>
      <c r="L3326" s="1202"/>
      <c r="M3326" s="1202" t="s">
        <v>2143</v>
      </c>
      <c r="N3326" s="1203" t="s">
        <v>2187</v>
      </c>
      <c r="O3326" s="1203"/>
      <c r="P3326" s="1203"/>
      <c r="Q3326" s="1203"/>
      <c r="R3326" s="1203"/>
      <c r="S3326" s="1214">
        <f>VLOOKUP($D3326,'NI-Soc'!$B$1:$Q$2048,12,FALSE)</f>
        <v>0</v>
      </c>
      <c r="T3326" s="1214">
        <f>VLOOKUP($D3326,'NI-Soc'!$B$1:$Q$2048,13,FALSE)</f>
        <v>0</v>
      </c>
      <c r="U3326" s="1214">
        <f>VLOOKUP($D3326,'NI-Soc'!$B$1:$Q$2048,16,FALSE)</f>
        <v>0</v>
      </c>
      <c r="V3326" s="1214" t="e">
        <f>VLOOKUP($D3326,'NI-Soc'!$B$1:$Q$2048,17,FALSE)</f>
        <v>#REF!</v>
      </c>
      <c r="W3326" s="1214" t="e">
        <f>VLOOKUP($D3326,'NI-Soc'!$B$1:$Q$2048,18,FALSE)</f>
        <v>#REF!</v>
      </c>
      <c r="X3326" s="1214" t="e">
        <f>VLOOKUP($D3326,'NI-Soc'!$B$1:$Q$2048,19,FALSE)</f>
        <v>#REF!</v>
      </c>
    </row>
    <row r="3327" spans="1:24" ht="27" hidden="1">
      <c r="A3327" s="508"/>
      <c r="B3327" s="508"/>
      <c r="C3327" s="508"/>
      <c r="D3327" s="1214" t="s">
        <v>2188</v>
      </c>
      <c r="E3327" s="1215" t="s">
        <v>3067</v>
      </c>
      <c r="F3327" s="1202"/>
      <c r="G3327" s="1202"/>
      <c r="H3327" s="1205"/>
      <c r="I3327" s="1202" t="s">
        <v>53</v>
      </c>
      <c r="J3327" s="1202"/>
      <c r="K3327" s="1202"/>
      <c r="L3327" s="1202"/>
      <c r="M3327" s="1202" t="s">
        <v>2143</v>
      </c>
      <c r="N3327" s="1203" t="s">
        <v>2189</v>
      </c>
      <c r="O3327" s="1203"/>
      <c r="P3327" s="1203"/>
      <c r="Q3327" s="1203"/>
      <c r="R3327" s="1203"/>
      <c r="S3327" s="1214">
        <f>VLOOKUP($D3327,'NI-Soc'!$B$1:$Q$2048,12,FALSE)</f>
        <v>0</v>
      </c>
      <c r="T3327" s="1214">
        <f>VLOOKUP($D3327,'NI-Soc'!$B$1:$Q$2048,13,FALSE)</f>
        <v>0</v>
      </c>
      <c r="U3327" s="1214">
        <f>VLOOKUP($D3327,'NI-Soc'!$B$1:$Q$2048,16,FALSE)</f>
        <v>0</v>
      </c>
      <c r="V3327" s="1214" t="e">
        <f>VLOOKUP($D3327,'NI-Soc'!$B$1:$Q$2048,17,FALSE)</f>
        <v>#REF!</v>
      </c>
      <c r="W3327" s="1214" t="e">
        <f>VLOOKUP($D3327,'NI-Soc'!$B$1:$Q$2048,18,FALSE)</f>
        <v>#REF!</v>
      </c>
      <c r="X3327" s="1214" t="e">
        <f>VLOOKUP($D3327,'NI-Soc'!$B$1:$Q$2048,19,FALSE)</f>
        <v>#REF!</v>
      </c>
    </row>
    <row r="3328" spans="1:24" ht="27" hidden="1">
      <c r="A3328" s="508"/>
      <c r="B3328" s="508"/>
      <c r="C3328" s="508"/>
      <c r="D3328" s="1214" t="s">
        <v>2190</v>
      </c>
      <c r="E3328" s="1215" t="s">
        <v>3067</v>
      </c>
      <c r="F3328" s="1202"/>
      <c r="G3328" s="1202"/>
      <c r="H3328" s="1205"/>
      <c r="I3328" s="1202" t="s">
        <v>53</v>
      </c>
      <c r="J3328" s="1202"/>
      <c r="K3328" s="1202"/>
      <c r="L3328" s="1202"/>
      <c r="M3328" s="1202" t="s">
        <v>2143</v>
      </c>
      <c r="N3328" s="1203" t="s">
        <v>2191</v>
      </c>
      <c r="O3328" s="1203"/>
      <c r="P3328" s="1203"/>
      <c r="Q3328" s="1203"/>
      <c r="R3328" s="1203"/>
      <c r="S3328" s="1214">
        <f>VLOOKUP($D3328,'NI-Soc'!$B$1:$Q$2048,12,FALSE)</f>
        <v>0</v>
      </c>
      <c r="T3328" s="1214">
        <f>VLOOKUP($D3328,'NI-Soc'!$B$1:$Q$2048,13,FALSE)</f>
        <v>0</v>
      </c>
      <c r="U3328" s="1214">
        <f>VLOOKUP($D3328,'NI-Soc'!$B$1:$Q$2048,16,FALSE)</f>
        <v>0</v>
      </c>
      <c r="V3328" s="1214" t="e">
        <f>VLOOKUP($D3328,'NI-Soc'!$B$1:$Q$2048,17,FALSE)</f>
        <v>#REF!</v>
      </c>
      <c r="W3328" s="1214" t="e">
        <f>VLOOKUP($D3328,'NI-Soc'!$B$1:$Q$2048,18,FALSE)</f>
        <v>#REF!</v>
      </c>
      <c r="X3328" s="1214" t="e">
        <f>VLOOKUP($D3328,'NI-Soc'!$B$1:$Q$2048,19,FALSE)</f>
        <v>#REF!</v>
      </c>
    </row>
    <row r="3329" spans="1:24" hidden="1">
      <c r="A3329" s="508"/>
      <c r="B3329" s="508"/>
      <c r="C3329" s="508"/>
      <c r="D3329" s="1214" t="s">
        <v>2192</v>
      </c>
      <c r="E3329" s="1215" t="s">
        <v>3067</v>
      </c>
      <c r="F3329" s="1202"/>
      <c r="G3329" s="1202"/>
      <c r="H3329" s="1205"/>
      <c r="I3329" s="1202" t="s">
        <v>53</v>
      </c>
      <c r="J3329" s="1202"/>
      <c r="K3329" s="1202"/>
      <c r="L3329" s="1202"/>
      <c r="M3329" s="1202" t="s">
        <v>2143</v>
      </c>
      <c r="N3329" s="1203" t="s">
        <v>2194</v>
      </c>
      <c r="O3329" s="1203"/>
      <c r="P3329" s="1203"/>
      <c r="Q3329" s="1203"/>
      <c r="R3329" s="1203"/>
      <c r="S3329" s="1214">
        <f>VLOOKUP($D3329,'NI-Soc'!$B$1:$Q$2048,12,FALSE)</f>
        <v>0</v>
      </c>
      <c r="T3329" s="1214">
        <f>VLOOKUP($D3329,'NI-Soc'!$B$1:$Q$2048,13,FALSE)</f>
        <v>0</v>
      </c>
      <c r="U3329" s="1214">
        <f>VLOOKUP($D3329,'NI-Soc'!$B$1:$Q$2048,16,FALSE)</f>
        <v>0</v>
      </c>
      <c r="V3329" s="1214" t="e">
        <f>VLOOKUP($D3329,'NI-Soc'!$B$1:$Q$2048,17,FALSE)</f>
        <v>#REF!</v>
      </c>
      <c r="W3329" s="1214" t="e">
        <f>VLOOKUP($D3329,'NI-Soc'!$B$1:$Q$2048,18,FALSE)</f>
        <v>#REF!</v>
      </c>
      <c r="X3329" s="1214" t="e">
        <f>VLOOKUP($D3329,'NI-Soc'!$B$1:$Q$2048,19,FALSE)</f>
        <v>#REF!</v>
      </c>
    </row>
    <row r="3330" spans="1:24" hidden="1">
      <c r="A3330" s="508"/>
      <c r="B3330" s="508"/>
      <c r="C3330" s="508"/>
      <c r="D3330" s="1214" t="s">
        <v>2195</v>
      </c>
      <c r="E3330" s="1215" t="s">
        <v>3067</v>
      </c>
      <c r="F3330" s="1202"/>
      <c r="G3330" s="1202"/>
      <c r="H3330" s="1205"/>
      <c r="I3330" s="1202" t="s">
        <v>53</v>
      </c>
      <c r="J3330" s="1202"/>
      <c r="K3330" s="1202"/>
      <c r="L3330" s="1202"/>
      <c r="M3330" s="1202" t="s">
        <v>2143</v>
      </c>
      <c r="N3330" s="1203" t="s">
        <v>2196</v>
      </c>
      <c r="O3330" s="1203"/>
      <c r="P3330" s="1203"/>
      <c r="Q3330" s="1203"/>
      <c r="R3330" s="1203"/>
      <c r="S3330" s="1214">
        <f>VLOOKUP($D3330,'NI-Soc'!$B$1:$Q$2048,12,FALSE)</f>
        <v>0</v>
      </c>
      <c r="T3330" s="1214">
        <f>VLOOKUP($D3330,'NI-Soc'!$B$1:$Q$2048,13,FALSE)</f>
        <v>0</v>
      </c>
      <c r="U3330" s="1214">
        <f>VLOOKUP($D3330,'NI-Soc'!$B$1:$Q$2048,16,FALSE)</f>
        <v>0</v>
      </c>
      <c r="V3330" s="1214" t="e">
        <f>VLOOKUP($D3330,'NI-Soc'!$B$1:$Q$2048,17,FALSE)</f>
        <v>#REF!</v>
      </c>
      <c r="W3330" s="1214" t="e">
        <f>VLOOKUP($D3330,'NI-Soc'!$B$1:$Q$2048,18,FALSE)</f>
        <v>#REF!</v>
      </c>
      <c r="X3330" s="1214" t="e">
        <f>VLOOKUP($D3330,'NI-Soc'!$B$1:$Q$2048,19,FALSE)</f>
        <v>#REF!</v>
      </c>
    </row>
    <row r="3331" spans="1:24" hidden="1">
      <c r="A3331" s="508"/>
      <c r="B3331" s="508"/>
      <c r="C3331" s="508"/>
      <c r="D3331" s="1214" t="s">
        <v>2197</v>
      </c>
      <c r="E3331" s="1215" t="s">
        <v>3067</v>
      </c>
      <c r="F3331" s="1202"/>
      <c r="G3331" s="1202"/>
      <c r="H3331" s="1205"/>
      <c r="I3331" s="1202" t="s">
        <v>53</v>
      </c>
      <c r="J3331" s="1202"/>
      <c r="K3331" s="1202"/>
      <c r="L3331" s="1202"/>
      <c r="M3331" s="1202" t="s">
        <v>2143</v>
      </c>
      <c r="N3331" s="1203" t="s">
        <v>2198</v>
      </c>
      <c r="O3331" s="1203"/>
      <c r="P3331" s="1203"/>
      <c r="Q3331" s="1203"/>
      <c r="R3331" s="1203"/>
      <c r="S3331" s="1214">
        <f>VLOOKUP($D3331,'NI-Soc'!$B$1:$Q$2048,12,FALSE)</f>
        <v>0</v>
      </c>
      <c r="T3331" s="1214">
        <f>VLOOKUP($D3331,'NI-Soc'!$B$1:$Q$2048,13,FALSE)</f>
        <v>0</v>
      </c>
      <c r="U3331" s="1214">
        <f>VLOOKUP($D3331,'NI-Soc'!$B$1:$Q$2048,16,FALSE)</f>
        <v>0</v>
      </c>
      <c r="V3331" s="1214" t="e">
        <f>VLOOKUP($D3331,'NI-Soc'!$B$1:$Q$2048,17,FALSE)</f>
        <v>#REF!</v>
      </c>
      <c r="W3331" s="1214" t="e">
        <f>VLOOKUP($D3331,'NI-Soc'!$B$1:$Q$2048,18,FALSE)</f>
        <v>#REF!</v>
      </c>
      <c r="X3331" s="1214" t="e">
        <f>VLOOKUP($D3331,'NI-Soc'!$B$1:$Q$2048,19,FALSE)</f>
        <v>#REF!</v>
      </c>
    </row>
    <row r="3332" spans="1:24" hidden="1">
      <c r="A3332" s="508"/>
      <c r="B3332" s="508"/>
      <c r="C3332" s="508"/>
      <c r="D3332" s="1214" t="s">
        <v>2199</v>
      </c>
      <c r="E3332" s="1215" t="s">
        <v>3067</v>
      </c>
      <c r="F3332" s="1202"/>
      <c r="G3332" s="1202"/>
      <c r="H3332" s="1205"/>
      <c r="I3332" s="1202" t="s">
        <v>53</v>
      </c>
      <c r="J3332" s="1202"/>
      <c r="K3332" s="1202"/>
      <c r="L3332" s="1202"/>
      <c r="M3332" s="1202" t="s">
        <v>2143</v>
      </c>
      <c r="N3332" s="1203" t="s">
        <v>2200</v>
      </c>
      <c r="O3332" s="1203"/>
      <c r="P3332" s="1203"/>
      <c r="Q3332" s="1203"/>
      <c r="R3332" s="1203"/>
      <c r="S3332" s="1214">
        <f>VLOOKUP($D3332,'NI-Soc'!$B$1:$Q$2048,12,FALSE)</f>
        <v>0</v>
      </c>
      <c r="T3332" s="1214">
        <f>VLOOKUP($D3332,'NI-Soc'!$B$1:$Q$2048,13,FALSE)</f>
        <v>0</v>
      </c>
      <c r="U3332" s="1214">
        <f>VLOOKUP($D3332,'NI-Soc'!$B$1:$Q$2048,16,FALSE)</f>
        <v>0</v>
      </c>
      <c r="V3332" s="1214" t="e">
        <f>VLOOKUP($D3332,'NI-Soc'!$B$1:$Q$2048,17,FALSE)</f>
        <v>#REF!</v>
      </c>
      <c r="W3332" s="1214" t="e">
        <f>VLOOKUP($D3332,'NI-Soc'!$B$1:$Q$2048,18,FALSE)</f>
        <v>#REF!</v>
      </c>
      <c r="X3332" s="1214" t="e">
        <f>VLOOKUP($D3332,'NI-Soc'!$B$1:$Q$2048,19,FALSE)</f>
        <v>#REF!</v>
      </c>
    </row>
    <row r="3333" spans="1:24" ht="27" hidden="1">
      <c r="A3333" s="508"/>
      <c r="B3333" s="508"/>
      <c r="C3333" s="508"/>
      <c r="D3333" s="1214" t="s">
        <v>2201</v>
      </c>
      <c r="E3333" s="1215" t="s">
        <v>3067</v>
      </c>
      <c r="F3333" s="1202"/>
      <c r="G3333" s="1202"/>
      <c r="H3333" s="1205"/>
      <c r="I3333" s="1202" t="s">
        <v>53</v>
      </c>
      <c r="J3333" s="1202"/>
      <c r="K3333" s="1202"/>
      <c r="L3333" s="1202"/>
      <c r="M3333" s="1202" t="s">
        <v>2143</v>
      </c>
      <c r="N3333" s="1203" t="s">
        <v>2202</v>
      </c>
      <c r="O3333" s="1203"/>
      <c r="P3333" s="1203"/>
      <c r="Q3333" s="1203"/>
      <c r="R3333" s="1203"/>
      <c r="S3333" s="1214">
        <f>VLOOKUP($D3333,'NI-Soc'!$B$1:$Q$2048,12,FALSE)</f>
        <v>0</v>
      </c>
      <c r="T3333" s="1214">
        <f>VLOOKUP($D3333,'NI-Soc'!$B$1:$Q$2048,13,FALSE)</f>
        <v>0</v>
      </c>
      <c r="U3333" s="1214">
        <f>VLOOKUP($D3333,'NI-Soc'!$B$1:$Q$2048,16,FALSE)</f>
        <v>0</v>
      </c>
      <c r="V3333" s="1214" t="e">
        <f>VLOOKUP($D3333,'NI-Soc'!$B$1:$Q$2048,17,FALSE)</f>
        <v>#REF!</v>
      </c>
      <c r="W3333" s="1214" t="e">
        <f>VLOOKUP($D3333,'NI-Soc'!$B$1:$Q$2048,18,FALSE)</f>
        <v>#REF!</v>
      </c>
      <c r="X3333" s="1214" t="e">
        <f>VLOOKUP($D3333,'NI-Soc'!$B$1:$Q$2048,19,FALSE)</f>
        <v>#REF!</v>
      </c>
    </row>
    <row r="3334" spans="1:24" ht="27" hidden="1">
      <c r="A3334" s="508"/>
      <c r="B3334" s="508"/>
      <c r="C3334" s="508"/>
      <c r="D3334" s="1214" t="s">
        <v>2203</v>
      </c>
      <c r="E3334" s="1215" t="s">
        <v>3067</v>
      </c>
      <c r="F3334" s="1202"/>
      <c r="G3334" s="1202"/>
      <c r="H3334" s="1205"/>
      <c r="I3334" s="1202" t="s">
        <v>53</v>
      </c>
      <c r="J3334" s="1202"/>
      <c r="K3334" s="1202"/>
      <c r="L3334" s="1202"/>
      <c r="M3334" s="1202" t="s">
        <v>2143</v>
      </c>
      <c r="N3334" s="1203" t="s">
        <v>2204</v>
      </c>
      <c r="O3334" s="1203"/>
      <c r="P3334" s="1203"/>
      <c r="Q3334" s="1203"/>
      <c r="R3334" s="1203"/>
      <c r="S3334" s="1214">
        <f>VLOOKUP($D3334,'NI-Soc'!$B$1:$Q$2048,12,FALSE)</f>
        <v>0</v>
      </c>
      <c r="T3334" s="1214">
        <f>VLOOKUP($D3334,'NI-Soc'!$B$1:$Q$2048,13,FALSE)</f>
        <v>0</v>
      </c>
      <c r="U3334" s="1214">
        <f>VLOOKUP($D3334,'NI-Soc'!$B$1:$Q$2048,16,FALSE)</f>
        <v>0</v>
      </c>
      <c r="V3334" s="1214" t="e">
        <f>VLOOKUP($D3334,'NI-Soc'!$B$1:$Q$2048,17,FALSE)</f>
        <v>#REF!</v>
      </c>
      <c r="W3334" s="1214" t="e">
        <f>VLOOKUP($D3334,'NI-Soc'!$B$1:$Q$2048,18,FALSE)</f>
        <v>#REF!</v>
      </c>
      <c r="X3334" s="1214" t="e">
        <f>VLOOKUP($D3334,'NI-Soc'!$B$1:$Q$2048,19,FALSE)</f>
        <v>#REF!</v>
      </c>
    </row>
    <row r="3335" spans="1:24" ht="27" hidden="1">
      <c r="A3335" s="508"/>
      <c r="B3335" s="508"/>
      <c r="C3335" s="508"/>
      <c r="D3335" s="1214" t="s">
        <v>2205</v>
      </c>
      <c r="E3335" s="1215" t="s">
        <v>3067</v>
      </c>
      <c r="F3335" s="1202"/>
      <c r="G3335" s="1202"/>
      <c r="H3335" s="1205"/>
      <c r="I3335" s="1202" t="s">
        <v>53</v>
      </c>
      <c r="J3335" s="1202"/>
      <c r="K3335" s="1202"/>
      <c r="L3335" s="1202"/>
      <c r="M3335" s="1202" t="s">
        <v>2143</v>
      </c>
      <c r="N3335" s="1203" t="s">
        <v>2206</v>
      </c>
      <c r="O3335" s="1203"/>
      <c r="P3335" s="1203"/>
      <c r="Q3335" s="1203"/>
      <c r="R3335" s="1203"/>
      <c r="S3335" s="1214">
        <f>VLOOKUP($D3335,'NI-Soc'!$B$1:$Q$2048,12,FALSE)</f>
        <v>0</v>
      </c>
      <c r="T3335" s="1214">
        <f>VLOOKUP($D3335,'NI-Soc'!$B$1:$Q$2048,13,FALSE)</f>
        <v>0</v>
      </c>
      <c r="U3335" s="1214">
        <f>VLOOKUP($D3335,'NI-Soc'!$B$1:$Q$2048,16,FALSE)</f>
        <v>0</v>
      </c>
      <c r="V3335" s="1214" t="e">
        <f>VLOOKUP($D3335,'NI-Soc'!$B$1:$Q$2048,17,FALSE)</f>
        <v>#REF!</v>
      </c>
      <c r="W3335" s="1214" t="e">
        <f>VLOOKUP($D3335,'NI-Soc'!$B$1:$Q$2048,18,FALSE)</f>
        <v>#REF!</v>
      </c>
      <c r="X3335" s="1214" t="e">
        <f>VLOOKUP($D3335,'NI-Soc'!$B$1:$Q$2048,19,FALSE)</f>
        <v>#REF!</v>
      </c>
    </row>
    <row r="3336" spans="1:24" ht="27" hidden="1">
      <c r="A3336" s="508"/>
      <c r="B3336" s="508"/>
      <c r="C3336" s="508"/>
      <c r="D3336" s="1214" t="s">
        <v>2207</v>
      </c>
      <c r="E3336" s="1215" t="s">
        <v>3067</v>
      </c>
      <c r="F3336" s="1202"/>
      <c r="G3336" s="1202"/>
      <c r="H3336" s="1205"/>
      <c r="I3336" s="1202" t="s">
        <v>53</v>
      </c>
      <c r="J3336" s="1202"/>
      <c r="K3336" s="1202"/>
      <c r="L3336" s="1202"/>
      <c r="M3336" s="1202" t="s">
        <v>2143</v>
      </c>
      <c r="N3336" s="1203" t="s">
        <v>2208</v>
      </c>
      <c r="O3336" s="1203"/>
      <c r="P3336" s="1203"/>
      <c r="Q3336" s="1203"/>
      <c r="R3336" s="1203"/>
      <c r="S3336" s="1214">
        <f>VLOOKUP($D3336,'NI-Soc'!$B$1:$Q$2048,12,FALSE)</f>
        <v>0</v>
      </c>
      <c r="T3336" s="1214">
        <f>VLOOKUP($D3336,'NI-Soc'!$B$1:$Q$2048,13,FALSE)</f>
        <v>0</v>
      </c>
      <c r="U3336" s="1214">
        <f>VLOOKUP($D3336,'NI-Soc'!$B$1:$Q$2048,16,FALSE)</f>
        <v>0</v>
      </c>
      <c r="V3336" s="1214" t="e">
        <f>VLOOKUP($D3336,'NI-Soc'!$B$1:$Q$2048,17,FALSE)</f>
        <v>#REF!</v>
      </c>
      <c r="W3336" s="1214" t="e">
        <f>VLOOKUP($D3336,'NI-Soc'!$B$1:$Q$2048,18,FALSE)</f>
        <v>#REF!</v>
      </c>
      <c r="X3336" s="1214" t="e">
        <f>VLOOKUP($D3336,'NI-Soc'!$B$1:$Q$2048,19,FALSE)</f>
        <v>#REF!</v>
      </c>
    </row>
    <row r="3337" spans="1:24" hidden="1">
      <c r="A3337" s="508"/>
      <c r="B3337" s="508"/>
      <c r="C3337" s="508"/>
      <c r="D3337" s="1214" t="s">
        <v>2209</v>
      </c>
      <c r="E3337" s="1215" t="s">
        <v>3067</v>
      </c>
      <c r="F3337" s="1202"/>
      <c r="G3337" s="1202"/>
      <c r="H3337" s="1205"/>
      <c r="I3337" s="1202" t="s">
        <v>53</v>
      </c>
      <c r="J3337" s="1202"/>
      <c r="K3337" s="1202"/>
      <c r="L3337" s="1202"/>
      <c r="M3337" s="1202" t="s">
        <v>2143</v>
      </c>
      <c r="N3337" s="1203" t="s">
        <v>2210</v>
      </c>
      <c r="O3337" s="1203"/>
      <c r="P3337" s="1203"/>
      <c r="Q3337" s="1203"/>
      <c r="R3337" s="1203"/>
      <c r="S3337" s="1214">
        <f>VLOOKUP($D3337,'NI-Soc'!$B$1:$Q$2048,12,FALSE)</f>
        <v>0</v>
      </c>
      <c r="T3337" s="1214">
        <f>VLOOKUP($D3337,'NI-Soc'!$B$1:$Q$2048,13,FALSE)</f>
        <v>0</v>
      </c>
      <c r="U3337" s="1214">
        <f>VLOOKUP($D3337,'NI-Soc'!$B$1:$Q$2048,16,FALSE)</f>
        <v>0</v>
      </c>
      <c r="V3337" s="1214" t="e">
        <f>VLOOKUP($D3337,'NI-Soc'!$B$1:$Q$2048,17,FALSE)</f>
        <v>#REF!</v>
      </c>
      <c r="W3337" s="1214" t="e">
        <f>VLOOKUP($D3337,'NI-Soc'!$B$1:$Q$2048,18,FALSE)</f>
        <v>#REF!</v>
      </c>
      <c r="X3337" s="1214" t="e">
        <f>VLOOKUP($D3337,'NI-Soc'!$B$1:$Q$2048,19,FALSE)</f>
        <v>#REF!</v>
      </c>
    </row>
    <row r="3338" spans="1:24" hidden="1">
      <c r="A3338" s="508"/>
      <c r="B3338" s="508"/>
      <c r="C3338" s="508"/>
      <c r="D3338" s="1214" t="s">
        <v>2211</v>
      </c>
      <c r="E3338" s="1215" t="s">
        <v>3067</v>
      </c>
      <c r="F3338" s="1202"/>
      <c r="G3338" s="1202"/>
      <c r="H3338" s="1205"/>
      <c r="I3338" s="1202" t="s">
        <v>53</v>
      </c>
      <c r="J3338" s="1202"/>
      <c r="K3338" s="1202"/>
      <c r="L3338" s="1202"/>
      <c r="M3338" s="1202" t="s">
        <v>2143</v>
      </c>
      <c r="N3338" s="1203" t="s">
        <v>2212</v>
      </c>
      <c r="O3338" s="1203"/>
      <c r="P3338" s="1203"/>
      <c r="Q3338" s="1203"/>
      <c r="R3338" s="1203"/>
      <c r="S3338" s="1214">
        <f>VLOOKUP($D3338,'NI-Soc'!$B$1:$Q$2048,12,FALSE)</f>
        <v>0</v>
      </c>
      <c r="T3338" s="1214">
        <f>VLOOKUP($D3338,'NI-Soc'!$B$1:$Q$2048,13,FALSE)</f>
        <v>0</v>
      </c>
      <c r="U3338" s="1214">
        <f>VLOOKUP($D3338,'NI-Soc'!$B$1:$Q$2048,16,FALSE)</f>
        <v>0</v>
      </c>
      <c r="V3338" s="1214" t="e">
        <f>VLOOKUP($D3338,'NI-Soc'!$B$1:$Q$2048,17,FALSE)</f>
        <v>#REF!</v>
      </c>
      <c r="W3338" s="1214" t="e">
        <f>VLOOKUP($D3338,'NI-Soc'!$B$1:$Q$2048,18,FALSE)</f>
        <v>#REF!</v>
      </c>
      <c r="X3338" s="1214" t="e">
        <f>VLOOKUP($D3338,'NI-Soc'!$B$1:$Q$2048,19,FALSE)</f>
        <v>#REF!</v>
      </c>
    </row>
    <row r="3339" spans="1:24" ht="27" hidden="1">
      <c r="A3339" s="508"/>
      <c r="B3339" s="508"/>
      <c r="C3339" s="508"/>
      <c r="D3339" s="1214" t="s">
        <v>2213</v>
      </c>
      <c r="E3339" s="1215" t="s">
        <v>3067</v>
      </c>
      <c r="F3339" s="1202"/>
      <c r="G3339" s="1202"/>
      <c r="H3339" s="1205"/>
      <c r="I3339" s="1202" t="s">
        <v>53</v>
      </c>
      <c r="J3339" s="1202"/>
      <c r="K3339" s="1202"/>
      <c r="L3339" s="1202"/>
      <c r="M3339" s="1202" t="s">
        <v>2143</v>
      </c>
      <c r="N3339" s="1203" t="s">
        <v>2214</v>
      </c>
      <c r="O3339" s="1203"/>
      <c r="P3339" s="1203"/>
      <c r="Q3339" s="1203"/>
      <c r="R3339" s="1203"/>
      <c r="S3339" s="1214">
        <f>VLOOKUP($D3339,'NI-Soc'!$B$1:$Q$2048,12,FALSE)</f>
        <v>0</v>
      </c>
      <c r="T3339" s="1214">
        <f>VLOOKUP($D3339,'NI-Soc'!$B$1:$Q$2048,13,FALSE)</f>
        <v>0</v>
      </c>
      <c r="U3339" s="1214">
        <f>VLOOKUP($D3339,'NI-Soc'!$B$1:$Q$2048,16,FALSE)</f>
        <v>0</v>
      </c>
      <c r="V3339" s="1214" t="e">
        <f>VLOOKUP($D3339,'NI-Soc'!$B$1:$Q$2048,17,FALSE)</f>
        <v>#REF!</v>
      </c>
      <c r="W3339" s="1214" t="e">
        <f>VLOOKUP($D3339,'NI-Soc'!$B$1:$Q$2048,18,FALSE)</f>
        <v>#REF!</v>
      </c>
      <c r="X3339" s="1214" t="e">
        <f>VLOOKUP($D3339,'NI-Soc'!$B$1:$Q$2048,19,FALSE)</f>
        <v>#REF!</v>
      </c>
    </row>
    <row r="3340" spans="1:24" ht="27" hidden="1">
      <c r="A3340" s="508"/>
      <c r="B3340" s="508"/>
      <c r="C3340" s="508"/>
      <c r="D3340" s="1214" t="s">
        <v>2215</v>
      </c>
      <c r="E3340" s="1215" t="s">
        <v>3067</v>
      </c>
      <c r="F3340" s="1202"/>
      <c r="G3340" s="1202"/>
      <c r="H3340" s="1205"/>
      <c r="I3340" s="1202" t="s">
        <v>53</v>
      </c>
      <c r="J3340" s="1202"/>
      <c r="K3340" s="1202"/>
      <c r="L3340" s="1202"/>
      <c r="M3340" s="1202" t="s">
        <v>2143</v>
      </c>
      <c r="N3340" s="1203" t="s">
        <v>2216</v>
      </c>
      <c r="O3340" s="1203"/>
      <c r="P3340" s="1203"/>
      <c r="Q3340" s="1203"/>
      <c r="R3340" s="1203"/>
      <c r="S3340" s="1214">
        <f>VLOOKUP($D3340,'NI-Soc'!$B$1:$Q$2048,12,FALSE)</f>
        <v>0</v>
      </c>
      <c r="T3340" s="1214">
        <f>VLOOKUP($D3340,'NI-Soc'!$B$1:$Q$2048,13,FALSE)</f>
        <v>0</v>
      </c>
      <c r="U3340" s="1214">
        <f>VLOOKUP($D3340,'NI-Soc'!$B$1:$Q$2048,16,FALSE)</f>
        <v>0</v>
      </c>
      <c r="V3340" s="1214" t="e">
        <f>VLOOKUP($D3340,'NI-Soc'!$B$1:$Q$2048,17,FALSE)</f>
        <v>#REF!</v>
      </c>
      <c r="W3340" s="1214" t="e">
        <f>VLOOKUP($D3340,'NI-Soc'!$B$1:$Q$2048,18,FALSE)</f>
        <v>#REF!</v>
      </c>
      <c r="X3340" s="1214" t="e">
        <f>VLOOKUP($D3340,'NI-Soc'!$B$1:$Q$2048,19,FALSE)</f>
        <v>#REF!</v>
      </c>
    </row>
    <row r="3341" spans="1:24" ht="27" hidden="1">
      <c r="A3341" s="508"/>
      <c r="B3341" s="508"/>
      <c r="C3341" s="508"/>
      <c r="D3341" s="1214" t="s">
        <v>2217</v>
      </c>
      <c r="E3341" s="1215" t="s">
        <v>3067</v>
      </c>
      <c r="F3341" s="1202"/>
      <c r="G3341" s="1202"/>
      <c r="H3341" s="1205"/>
      <c r="I3341" s="1202" t="s">
        <v>53</v>
      </c>
      <c r="J3341" s="1202"/>
      <c r="K3341" s="1202"/>
      <c r="L3341" s="1202"/>
      <c r="M3341" s="1202" t="s">
        <v>2219</v>
      </c>
      <c r="N3341" s="1203" t="s">
        <v>2220</v>
      </c>
      <c r="O3341" s="1203"/>
      <c r="P3341" s="1203"/>
      <c r="Q3341" s="1203"/>
      <c r="R3341" s="1203"/>
      <c r="S3341" s="1214">
        <f>VLOOKUP($D3341,'NI-Soc'!$B$1:$Q$2048,12,FALSE)</f>
        <v>0</v>
      </c>
      <c r="T3341" s="1214">
        <f>VLOOKUP($D3341,'NI-Soc'!$B$1:$Q$2048,13,FALSE)</f>
        <v>0</v>
      </c>
      <c r="U3341" s="1214">
        <f>VLOOKUP($D3341,'NI-Soc'!$B$1:$Q$2048,16,FALSE)</f>
        <v>0</v>
      </c>
      <c r="V3341" s="1214" t="e">
        <f>VLOOKUP($D3341,'NI-Soc'!$B$1:$Q$2048,17,FALSE)</f>
        <v>#REF!</v>
      </c>
      <c r="W3341" s="1214" t="e">
        <f>VLOOKUP($D3341,'NI-Soc'!$B$1:$Q$2048,18,FALSE)</f>
        <v>#REF!</v>
      </c>
      <c r="X3341" s="1214" t="e">
        <f>VLOOKUP($D3341,'NI-Soc'!$B$1:$Q$2048,19,FALSE)</f>
        <v>#REF!</v>
      </c>
    </row>
    <row r="3342" spans="1:24" hidden="1">
      <c r="A3342" s="508"/>
      <c r="B3342" s="508"/>
      <c r="C3342" s="508"/>
      <c r="D3342" s="1214" t="s">
        <v>2221</v>
      </c>
      <c r="E3342" s="1215" t="s">
        <v>3067</v>
      </c>
      <c r="F3342" s="1202"/>
      <c r="G3342" s="1202"/>
      <c r="H3342" s="1205"/>
      <c r="I3342" s="1202" t="s">
        <v>53</v>
      </c>
      <c r="J3342" s="1202"/>
      <c r="K3342" s="1202"/>
      <c r="L3342" s="1202"/>
      <c r="M3342" s="1202" t="s">
        <v>2219</v>
      </c>
      <c r="N3342" s="1203" t="s">
        <v>2222</v>
      </c>
      <c r="O3342" s="1203"/>
      <c r="P3342" s="1203"/>
      <c r="Q3342" s="1203"/>
      <c r="R3342" s="1203"/>
      <c r="S3342" s="1214">
        <f>VLOOKUP($D3342,'NI-Soc'!$B$1:$Q$2048,12,FALSE)</f>
        <v>0</v>
      </c>
      <c r="T3342" s="1214">
        <f>VLOOKUP($D3342,'NI-Soc'!$B$1:$Q$2048,13,FALSE)</f>
        <v>0</v>
      </c>
      <c r="U3342" s="1214">
        <f>VLOOKUP($D3342,'NI-Soc'!$B$1:$Q$2048,16,FALSE)</f>
        <v>0</v>
      </c>
      <c r="V3342" s="1214" t="e">
        <f>VLOOKUP($D3342,'NI-Soc'!$B$1:$Q$2048,17,FALSE)</f>
        <v>#REF!</v>
      </c>
      <c r="W3342" s="1214" t="e">
        <f>VLOOKUP($D3342,'NI-Soc'!$B$1:$Q$2048,18,FALSE)</f>
        <v>#REF!</v>
      </c>
      <c r="X3342" s="1214" t="e">
        <f>VLOOKUP($D3342,'NI-Soc'!$B$1:$Q$2048,19,FALSE)</f>
        <v>#REF!</v>
      </c>
    </row>
    <row r="3343" spans="1:24" ht="27" hidden="1">
      <c r="A3343" s="508"/>
      <c r="B3343" s="508"/>
      <c r="C3343" s="508"/>
      <c r="D3343" s="1214" t="s">
        <v>2223</v>
      </c>
      <c r="E3343" s="1215" t="s">
        <v>3067</v>
      </c>
      <c r="F3343" s="1202"/>
      <c r="G3343" s="1202"/>
      <c r="H3343" s="1205"/>
      <c r="I3343" s="1202" t="s">
        <v>53</v>
      </c>
      <c r="J3343" s="1202"/>
      <c r="K3343" s="1202"/>
      <c r="L3343" s="1202"/>
      <c r="M3343" s="1202" t="s">
        <v>2219</v>
      </c>
      <c r="N3343" s="1203" t="s">
        <v>2224</v>
      </c>
      <c r="O3343" s="1203"/>
      <c r="P3343" s="1203"/>
      <c r="Q3343" s="1203"/>
      <c r="R3343" s="1203"/>
      <c r="S3343" s="1214">
        <f>VLOOKUP($D3343,'NI-Soc'!$B$1:$Q$2048,12,FALSE)</f>
        <v>0</v>
      </c>
      <c r="T3343" s="1214">
        <f>VLOOKUP($D3343,'NI-Soc'!$B$1:$Q$2048,13,FALSE)</f>
        <v>0</v>
      </c>
      <c r="U3343" s="1214">
        <f>VLOOKUP($D3343,'NI-Soc'!$B$1:$Q$2048,16,FALSE)</f>
        <v>0</v>
      </c>
      <c r="V3343" s="1214" t="e">
        <f>VLOOKUP($D3343,'NI-Soc'!$B$1:$Q$2048,17,FALSE)</f>
        <v>#REF!</v>
      </c>
      <c r="W3343" s="1214" t="e">
        <f>VLOOKUP($D3343,'NI-Soc'!$B$1:$Q$2048,18,FALSE)</f>
        <v>#REF!</v>
      </c>
      <c r="X3343" s="1214" t="e">
        <f>VLOOKUP($D3343,'NI-Soc'!$B$1:$Q$2048,19,FALSE)</f>
        <v>#REF!</v>
      </c>
    </row>
    <row r="3344" spans="1:24" ht="27" hidden="1">
      <c r="A3344" s="508"/>
      <c r="B3344" s="508"/>
      <c r="C3344" s="508"/>
      <c r="D3344" s="1214" t="s">
        <v>2225</v>
      </c>
      <c r="E3344" s="1215" t="s">
        <v>3067</v>
      </c>
      <c r="F3344" s="1202"/>
      <c r="G3344" s="1202"/>
      <c r="H3344" s="1205"/>
      <c r="I3344" s="1202" t="s">
        <v>53</v>
      </c>
      <c r="J3344" s="1202"/>
      <c r="K3344" s="1202"/>
      <c r="L3344" s="1202"/>
      <c r="M3344" s="1202" t="s">
        <v>2219</v>
      </c>
      <c r="N3344" s="1203" t="s">
        <v>2226</v>
      </c>
      <c r="O3344" s="1203"/>
      <c r="P3344" s="1203"/>
      <c r="Q3344" s="1203"/>
      <c r="R3344" s="1203"/>
      <c r="S3344" s="1214">
        <f>VLOOKUP($D3344,'NI-Soc'!$B$1:$Q$2048,12,FALSE)</f>
        <v>0</v>
      </c>
      <c r="T3344" s="1214">
        <f>VLOOKUP($D3344,'NI-Soc'!$B$1:$Q$2048,13,FALSE)</f>
        <v>0</v>
      </c>
      <c r="U3344" s="1214">
        <f>VLOOKUP($D3344,'NI-Soc'!$B$1:$Q$2048,16,FALSE)</f>
        <v>0</v>
      </c>
      <c r="V3344" s="1214" t="e">
        <f>VLOOKUP($D3344,'NI-Soc'!$B$1:$Q$2048,17,FALSE)</f>
        <v>#REF!</v>
      </c>
      <c r="W3344" s="1214" t="e">
        <f>VLOOKUP($D3344,'NI-Soc'!$B$1:$Q$2048,18,FALSE)</f>
        <v>#REF!</v>
      </c>
      <c r="X3344" s="1214" t="e">
        <f>VLOOKUP($D3344,'NI-Soc'!$B$1:$Q$2048,19,FALSE)</f>
        <v>#REF!</v>
      </c>
    </row>
    <row r="3345" spans="1:24" ht="27" hidden="1">
      <c r="A3345" s="508"/>
      <c r="B3345" s="508"/>
      <c r="C3345" s="508"/>
      <c r="D3345" s="1214" t="s">
        <v>2227</v>
      </c>
      <c r="E3345" s="1215" t="s">
        <v>3067</v>
      </c>
      <c r="F3345" s="1202"/>
      <c r="G3345" s="1202"/>
      <c r="H3345" s="1205"/>
      <c r="I3345" s="1202" t="s">
        <v>53</v>
      </c>
      <c r="J3345" s="1202"/>
      <c r="K3345" s="1202"/>
      <c r="L3345" s="1202"/>
      <c r="M3345" s="1202" t="s">
        <v>2219</v>
      </c>
      <c r="N3345" s="1203" t="s">
        <v>2228</v>
      </c>
      <c r="O3345" s="1203"/>
      <c r="P3345" s="1203"/>
      <c r="Q3345" s="1203"/>
      <c r="R3345" s="1203"/>
      <c r="S3345" s="1214">
        <f>VLOOKUP($D3345,'NI-Soc'!$B$1:$Q$2048,12,FALSE)</f>
        <v>0</v>
      </c>
      <c r="T3345" s="1214">
        <f>VLOOKUP($D3345,'NI-Soc'!$B$1:$Q$2048,13,FALSE)</f>
        <v>0</v>
      </c>
      <c r="U3345" s="1214">
        <f>VLOOKUP($D3345,'NI-Soc'!$B$1:$Q$2048,16,FALSE)</f>
        <v>0</v>
      </c>
      <c r="V3345" s="1214" t="e">
        <f>VLOOKUP($D3345,'NI-Soc'!$B$1:$Q$2048,17,FALSE)</f>
        <v>#REF!</v>
      </c>
      <c r="W3345" s="1214" t="e">
        <f>VLOOKUP($D3345,'NI-Soc'!$B$1:$Q$2048,18,FALSE)</f>
        <v>#REF!</v>
      </c>
      <c r="X3345" s="1214" t="e">
        <f>VLOOKUP($D3345,'NI-Soc'!$B$1:$Q$2048,19,FALSE)</f>
        <v>#REF!</v>
      </c>
    </row>
    <row r="3346" spans="1:24" ht="27" hidden="1">
      <c r="A3346" s="508"/>
      <c r="B3346" s="508"/>
      <c r="C3346" s="508"/>
      <c r="D3346" s="1214" t="s">
        <v>2229</v>
      </c>
      <c r="E3346" s="1215" t="s">
        <v>3067</v>
      </c>
      <c r="F3346" s="1202"/>
      <c r="G3346" s="1202"/>
      <c r="H3346" s="1205"/>
      <c r="I3346" s="1202" t="s">
        <v>53</v>
      </c>
      <c r="J3346" s="1202"/>
      <c r="K3346" s="1202"/>
      <c r="L3346" s="1202"/>
      <c r="M3346" s="1202" t="s">
        <v>2219</v>
      </c>
      <c r="N3346" s="1203" t="s">
        <v>2230</v>
      </c>
      <c r="O3346" s="1203"/>
      <c r="P3346" s="1203"/>
      <c r="Q3346" s="1203"/>
      <c r="R3346" s="1203"/>
      <c r="S3346" s="1214">
        <f>VLOOKUP($D3346,'NI-Soc'!$B$1:$Q$2048,12,FALSE)</f>
        <v>0</v>
      </c>
      <c r="T3346" s="1214">
        <f>VLOOKUP($D3346,'NI-Soc'!$B$1:$Q$2048,13,FALSE)</f>
        <v>0</v>
      </c>
      <c r="U3346" s="1214">
        <f>VLOOKUP($D3346,'NI-Soc'!$B$1:$Q$2048,16,FALSE)</f>
        <v>0</v>
      </c>
      <c r="V3346" s="1214" t="e">
        <f>VLOOKUP($D3346,'NI-Soc'!$B$1:$Q$2048,17,FALSE)</f>
        <v>#REF!</v>
      </c>
      <c r="W3346" s="1214" t="e">
        <f>VLOOKUP($D3346,'NI-Soc'!$B$1:$Q$2048,18,FALSE)</f>
        <v>#REF!</v>
      </c>
      <c r="X3346" s="1214" t="e">
        <f>VLOOKUP($D3346,'NI-Soc'!$B$1:$Q$2048,19,FALSE)</f>
        <v>#REF!</v>
      </c>
    </row>
    <row r="3347" spans="1:24" ht="27" hidden="1">
      <c r="A3347" s="508"/>
      <c r="B3347" s="508"/>
      <c r="C3347" s="508"/>
      <c r="D3347" s="1214" t="s">
        <v>2231</v>
      </c>
      <c r="E3347" s="1215" t="s">
        <v>3067</v>
      </c>
      <c r="F3347" s="1202"/>
      <c r="G3347" s="1202"/>
      <c r="H3347" s="1205"/>
      <c r="I3347" s="1202" t="s">
        <v>53</v>
      </c>
      <c r="J3347" s="1202"/>
      <c r="K3347" s="1202"/>
      <c r="L3347" s="1202"/>
      <c r="M3347" s="1202" t="s">
        <v>2219</v>
      </c>
      <c r="N3347" s="1203" t="s">
        <v>2232</v>
      </c>
      <c r="O3347" s="1203"/>
      <c r="P3347" s="1203"/>
      <c r="Q3347" s="1203"/>
      <c r="R3347" s="1203"/>
      <c r="S3347" s="1214">
        <f>VLOOKUP($D3347,'NI-Soc'!$B$1:$Q$2048,12,FALSE)</f>
        <v>0</v>
      </c>
      <c r="T3347" s="1214">
        <f>VLOOKUP($D3347,'NI-Soc'!$B$1:$Q$2048,13,FALSE)</f>
        <v>0</v>
      </c>
      <c r="U3347" s="1214">
        <f>VLOOKUP($D3347,'NI-Soc'!$B$1:$Q$2048,16,FALSE)</f>
        <v>0</v>
      </c>
      <c r="V3347" s="1214" t="e">
        <f>VLOOKUP($D3347,'NI-Soc'!$B$1:$Q$2048,17,FALSE)</f>
        <v>#REF!</v>
      </c>
      <c r="W3347" s="1214" t="e">
        <f>VLOOKUP($D3347,'NI-Soc'!$B$1:$Q$2048,18,FALSE)</f>
        <v>#REF!</v>
      </c>
      <c r="X3347" s="1214" t="e">
        <f>VLOOKUP($D3347,'NI-Soc'!$B$1:$Q$2048,19,FALSE)</f>
        <v>#REF!</v>
      </c>
    </row>
    <row r="3348" spans="1:24" ht="27" hidden="1">
      <c r="A3348" s="508"/>
      <c r="B3348" s="508"/>
      <c r="C3348" s="508"/>
      <c r="D3348" s="1214" t="s">
        <v>2233</v>
      </c>
      <c r="E3348" s="1215" t="s">
        <v>3067</v>
      </c>
      <c r="F3348" s="1202"/>
      <c r="G3348" s="1202"/>
      <c r="H3348" s="1205"/>
      <c r="I3348" s="1202" t="s">
        <v>53</v>
      </c>
      <c r="J3348" s="1202"/>
      <c r="K3348" s="1202"/>
      <c r="L3348" s="1202"/>
      <c r="M3348" s="1202" t="s">
        <v>2219</v>
      </c>
      <c r="N3348" s="1203" t="s">
        <v>2234</v>
      </c>
      <c r="O3348" s="1203"/>
      <c r="P3348" s="1203"/>
      <c r="Q3348" s="1203"/>
      <c r="R3348" s="1203"/>
      <c r="S3348" s="1214">
        <f>VLOOKUP($D3348,'NI-Soc'!$B$1:$Q$2048,12,FALSE)</f>
        <v>0</v>
      </c>
      <c r="T3348" s="1214">
        <f>VLOOKUP($D3348,'NI-Soc'!$B$1:$Q$2048,13,FALSE)</f>
        <v>0</v>
      </c>
      <c r="U3348" s="1214">
        <f>VLOOKUP($D3348,'NI-Soc'!$B$1:$Q$2048,16,FALSE)</f>
        <v>0</v>
      </c>
      <c r="V3348" s="1214" t="e">
        <f>VLOOKUP($D3348,'NI-Soc'!$B$1:$Q$2048,17,FALSE)</f>
        <v>#REF!</v>
      </c>
      <c r="W3348" s="1214" t="e">
        <f>VLOOKUP($D3348,'NI-Soc'!$B$1:$Q$2048,18,FALSE)</f>
        <v>#REF!</v>
      </c>
      <c r="X3348" s="1214" t="e">
        <f>VLOOKUP($D3348,'NI-Soc'!$B$1:$Q$2048,19,FALSE)</f>
        <v>#REF!</v>
      </c>
    </row>
    <row r="3349" spans="1:24" ht="27" hidden="1">
      <c r="A3349" s="508"/>
      <c r="B3349" s="508"/>
      <c r="C3349" s="508"/>
      <c r="D3349" s="1214" t="s">
        <v>2235</v>
      </c>
      <c r="E3349" s="1215" t="s">
        <v>3067</v>
      </c>
      <c r="F3349" s="1202"/>
      <c r="G3349" s="1202"/>
      <c r="H3349" s="1205"/>
      <c r="I3349" s="1202" t="s">
        <v>53</v>
      </c>
      <c r="J3349" s="1202"/>
      <c r="K3349" s="1202"/>
      <c r="L3349" s="1202"/>
      <c r="M3349" s="1202" t="s">
        <v>2219</v>
      </c>
      <c r="N3349" s="1203" t="s">
        <v>2236</v>
      </c>
      <c r="O3349" s="1203"/>
      <c r="P3349" s="1203"/>
      <c r="Q3349" s="1203"/>
      <c r="R3349" s="1203"/>
      <c r="S3349" s="1214">
        <f>VLOOKUP($D3349,'NI-Soc'!$B$1:$Q$2048,12,FALSE)</f>
        <v>0</v>
      </c>
      <c r="T3349" s="1214">
        <f>VLOOKUP($D3349,'NI-Soc'!$B$1:$Q$2048,13,FALSE)</f>
        <v>0</v>
      </c>
      <c r="U3349" s="1214">
        <f>VLOOKUP($D3349,'NI-Soc'!$B$1:$Q$2048,16,FALSE)</f>
        <v>0</v>
      </c>
      <c r="V3349" s="1214" t="e">
        <f>VLOOKUP($D3349,'NI-Soc'!$B$1:$Q$2048,17,FALSE)</f>
        <v>#REF!</v>
      </c>
      <c r="W3349" s="1214" t="e">
        <f>VLOOKUP($D3349,'NI-Soc'!$B$1:$Q$2048,18,FALSE)</f>
        <v>#REF!</v>
      </c>
      <c r="X3349" s="1214" t="e">
        <f>VLOOKUP($D3349,'NI-Soc'!$B$1:$Q$2048,19,FALSE)</f>
        <v>#REF!</v>
      </c>
    </row>
    <row r="3350" spans="1:24" ht="27" hidden="1">
      <c r="A3350" s="508"/>
      <c r="B3350" s="508"/>
      <c r="C3350" s="508"/>
      <c r="D3350" s="1214" t="s">
        <v>2237</v>
      </c>
      <c r="E3350" s="1215" t="s">
        <v>3067</v>
      </c>
      <c r="F3350" s="1202"/>
      <c r="G3350" s="1202"/>
      <c r="H3350" s="1205"/>
      <c r="I3350" s="1202" t="s">
        <v>53</v>
      </c>
      <c r="J3350" s="1202"/>
      <c r="K3350" s="1202"/>
      <c r="L3350" s="1202"/>
      <c r="M3350" s="1202" t="s">
        <v>2219</v>
      </c>
      <c r="N3350" s="1203" t="s">
        <v>2238</v>
      </c>
      <c r="O3350" s="1203"/>
      <c r="P3350" s="1203"/>
      <c r="Q3350" s="1203"/>
      <c r="R3350" s="1203"/>
      <c r="S3350" s="1214">
        <f>VLOOKUP($D3350,'NI-Soc'!$B$1:$Q$2048,12,FALSE)</f>
        <v>0</v>
      </c>
      <c r="T3350" s="1214">
        <f>VLOOKUP($D3350,'NI-Soc'!$B$1:$Q$2048,13,FALSE)</f>
        <v>0</v>
      </c>
      <c r="U3350" s="1214">
        <f>VLOOKUP($D3350,'NI-Soc'!$B$1:$Q$2048,16,FALSE)</f>
        <v>0</v>
      </c>
      <c r="V3350" s="1214" t="e">
        <f>VLOOKUP($D3350,'NI-Soc'!$B$1:$Q$2048,17,FALSE)</f>
        <v>#REF!</v>
      </c>
      <c r="W3350" s="1214" t="e">
        <f>VLOOKUP($D3350,'NI-Soc'!$B$1:$Q$2048,18,FALSE)</f>
        <v>#REF!</v>
      </c>
      <c r="X3350" s="1214" t="e">
        <f>VLOOKUP($D3350,'NI-Soc'!$B$1:$Q$2048,19,FALSE)</f>
        <v>#REF!</v>
      </c>
    </row>
    <row r="3351" spans="1:24" ht="27" hidden="1">
      <c r="A3351" s="508"/>
      <c r="B3351" s="508"/>
      <c r="C3351" s="508"/>
      <c r="D3351" s="1214" t="s">
        <v>2239</v>
      </c>
      <c r="E3351" s="1215" t="s">
        <v>3067</v>
      </c>
      <c r="F3351" s="1202"/>
      <c r="G3351" s="1202"/>
      <c r="H3351" s="1205"/>
      <c r="I3351" s="1202" t="s">
        <v>53</v>
      </c>
      <c r="J3351" s="1202"/>
      <c r="K3351" s="1202"/>
      <c r="L3351" s="1202"/>
      <c r="M3351" s="1202" t="s">
        <v>2219</v>
      </c>
      <c r="N3351" s="1203" t="s">
        <v>2240</v>
      </c>
      <c r="O3351" s="1203"/>
      <c r="P3351" s="1203"/>
      <c r="Q3351" s="1203"/>
      <c r="R3351" s="1203"/>
      <c r="S3351" s="1214">
        <f>VLOOKUP($D3351,'NI-Soc'!$B$1:$Q$2048,12,FALSE)</f>
        <v>0</v>
      </c>
      <c r="T3351" s="1214">
        <f>VLOOKUP($D3351,'NI-Soc'!$B$1:$Q$2048,13,FALSE)</f>
        <v>0</v>
      </c>
      <c r="U3351" s="1214">
        <f>VLOOKUP($D3351,'NI-Soc'!$B$1:$Q$2048,16,FALSE)</f>
        <v>0</v>
      </c>
      <c r="V3351" s="1214" t="e">
        <f>VLOOKUP($D3351,'NI-Soc'!$B$1:$Q$2048,17,FALSE)</f>
        <v>#REF!</v>
      </c>
      <c r="W3351" s="1214" t="e">
        <f>VLOOKUP($D3351,'NI-Soc'!$B$1:$Q$2048,18,FALSE)</f>
        <v>#REF!</v>
      </c>
      <c r="X3351" s="1214" t="e">
        <f>VLOOKUP($D3351,'NI-Soc'!$B$1:$Q$2048,19,FALSE)</f>
        <v>#REF!</v>
      </c>
    </row>
    <row r="3352" spans="1:24" ht="27" hidden="1">
      <c r="A3352" s="508"/>
      <c r="B3352" s="508"/>
      <c r="C3352" s="508"/>
      <c r="D3352" s="1214" t="s">
        <v>2241</v>
      </c>
      <c r="E3352" s="1215" t="s">
        <v>3067</v>
      </c>
      <c r="F3352" s="1202"/>
      <c r="G3352" s="1202"/>
      <c r="H3352" s="1205"/>
      <c r="I3352" s="1202" t="s">
        <v>53</v>
      </c>
      <c r="J3352" s="1202"/>
      <c r="K3352" s="1202"/>
      <c r="L3352" s="1202"/>
      <c r="M3352" s="1202" t="s">
        <v>2219</v>
      </c>
      <c r="N3352" s="1203" t="s">
        <v>2243</v>
      </c>
      <c r="O3352" s="1203"/>
      <c r="P3352" s="1203"/>
      <c r="Q3352" s="1203"/>
      <c r="R3352" s="1203"/>
      <c r="S3352" s="1214">
        <f>VLOOKUP($D3352,'NI-Soc'!$B$1:$Q$2048,12,FALSE)</f>
        <v>0</v>
      </c>
      <c r="T3352" s="1214">
        <f>VLOOKUP($D3352,'NI-Soc'!$B$1:$Q$2048,13,FALSE)</f>
        <v>0</v>
      </c>
      <c r="U3352" s="1214">
        <f>VLOOKUP($D3352,'NI-Soc'!$B$1:$Q$2048,16,FALSE)</f>
        <v>0</v>
      </c>
      <c r="V3352" s="1214" t="e">
        <f>VLOOKUP($D3352,'NI-Soc'!$B$1:$Q$2048,17,FALSE)</f>
        <v>#REF!</v>
      </c>
      <c r="W3352" s="1214" t="e">
        <f>VLOOKUP($D3352,'NI-Soc'!$B$1:$Q$2048,18,FALSE)</f>
        <v>#REF!</v>
      </c>
      <c r="X3352" s="1214" t="e">
        <f>VLOOKUP($D3352,'NI-Soc'!$B$1:$Q$2048,19,FALSE)</f>
        <v>#REF!</v>
      </c>
    </row>
    <row r="3353" spans="1:24" hidden="1">
      <c r="A3353" s="508"/>
      <c r="B3353" s="508"/>
      <c r="C3353" s="508"/>
      <c r="D3353" s="1214" t="s">
        <v>2244</v>
      </c>
      <c r="E3353" s="1215" t="s">
        <v>3067</v>
      </c>
      <c r="F3353" s="1202"/>
      <c r="G3353" s="1202"/>
      <c r="H3353" s="1205"/>
      <c r="I3353" s="1202" t="s">
        <v>53</v>
      </c>
      <c r="J3353" s="1202"/>
      <c r="K3353" s="1202"/>
      <c r="L3353" s="1202"/>
      <c r="M3353" s="1202" t="s">
        <v>2219</v>
      </c>
      <c r="N3353" s="1203" t="s">
        <v>2245</v>
      </c>
      <c r="O3353" s="1203"/>
      <c r="P3353" s="1203"/>
      <c r="Q3353" s="1203"/>
      <c r="R3353" s="1203"/>
      <c r="S3353" s="1214">
        <f>VLOOKUP($D3353,'NI-Soc'!$B$1:$Q$2048,12,FALSE)</f>
        <v>0</v>
      </c>
      <c r="T3353" s="1214">
        <f>VLOOKUP($D3353,'NI-Soc'!$B$1:$Q$2048,13,FALSE)</f>
        <v>0</v>
      </c>
      <c r="U3353" s="1214">
        <f>VLOOKUP($D3353,'NI-Soc'!$B$1:$Q$2048,16,FALSE)</f>
        <v>0</v>
      </c>
      <c r="V3353" s="1214" t="e">
        <f>VLOOKUP($D3353,'NI-Soc'!$B$1:$Q$2048,17,FALSE)</f>
        <v>#REF!</v>
      </c>
      <c r="W3353" s="1214" t="e">
        <f>VLOOKUP($D3353,'NI-Soc'!$B$1:$Q$2048,18,FALSE)</f>
        <v>#REF!</v>
      </c>
      <c r="X3353" s="1214" t="e">
        <f>VLOOKUP($D3353,'NI-Soc'!$B$1:$Q$2048,19,FALSE)</f>
        <v>#REF!</v>
      </c>
    </row>
    <row r="3354" spans="1:24" hidden="1">
      <c r="A3354" s="508"/>
      <c r="B3354" s="508"/>
      <c r="C3354" s="508"/>
      <c r="D3354" s="1214" t="s">
        <v>2246</v>
      </c>
      <c r="E3354" s="1215" t="s">
        <v>3067</v>
      </c>
      <c r="F3354" s="1202"/>
      <c r="G3354" s="1202"/>
      <c r="H3354" s="1205"/>
      <c r="I3354" s="1202" t="s">
        <v>53</v>
      </c>
      <c r="J3354" s="1202"/>
      <c r="K3354" s="1202"/>
      <c r="L3354" s="1202"/>
      <c r="M3354" s="1202" t="s">
        <v>2219</v>
      </c>
      <c r="N3354" s="1203" t="s">
        <v>2247</v>
      </c>
      <c r="O3354" s="1203"/>
      <c r="P3354" s="1203"/>
      <c r="Q3354" s="1203"/>
      <c r="R3354" s="1203"/>
      <c r="S3354" s="1214">
        <f>VLOOKUP($D3354,'NI-Soc'!$B$1:$Q$2048,12,FALSE)</f>
        <v>0</v>
      </c>
      <c r="T3354" s="1214">
        <f>VLOOKUP($D3354,'NI-Soc'!$B$1:$Q$2048,13,FALSE)</f>
        <v>0</v>
      </c>
      <c r="U3354" s="1214">
        <f>VLOOKUP($D3354,'NI-Soc'!$B$1:$Q$2048,16,FALSE)</f>
        <v>0</v>
      </c>
      <c r="V3354" s="1214" t="e">
        <f>VLOOKUP($D3354,'NI-Soc'!$B$1:$Q$2048,17,FALSE)</f>
        <v>#REF!</v>
      </c>
      <c r="W3354" s="1214" t="e">
        <f>VLOOKUP($D3354,'NI-Soc'!$B$1:$Q$2048,18,FALSE)</f>
        <v>#REF!</v>
      </c>
      <c r="X3354" s="1214" t="e">
        <f>VLOOKUP($D3354,'NI-Soc'!$B$1:$Q$2048,19,FALSE)</f>
        <v>#REF!</v>
      </c>
    </row>
    <row r="3355" spans="1:24" ht="27" hidden="1">
      <c r="A3355" s="508"/>
      <c r="B3355" s="508"/>
      <c r="C3355" s="508"/>
      <c r="D3355" s="1214" t="s">
        <v>2248</v>
      </c>
      <c r="E3355" s="1215" t="s">
        <v>3067</v>
      </c>
      <c r="F3355" s="1202"/>
      <c r="G3355" s="1202"/>
      <c r="H3355" s="1205"/>
      <c r="I3355" s="1202" t="s">
        <v>53</v>
      </c>
      <c r="J3355" s="1202"/>
      <c r="K3355" s="1202"/>
      <c r="L3355" s="1202"/>
      <c r="M3355" s="1202" t="s">
        <v>2219</v>
      </c>
      <c r="N3355" s="1203" t="s">
        <v>2249</v>
      </c>
      <c r="O3355" s="1203"/>
      <c r="P3355" s="1203"/>
      <c r="Q3355" s="1203"/>
      <c r="R3355" s="1203"/>
      <c r="S3355" s="1214">
        <f>VLOOKUP($D3355,'NI-Soc'!$B$1:$Q$2048,12,FALSE)</f>
        <v>0</v>
      </c>
      <c r="T3355" s="1214">
        <f>VLOOKUP($D3355,'NI-Soc'!$B$1:$Q$2048,13,FALSE)</f>
        <v>0</v>
      </c>
      <c r="U3355" s="1214">
        <f>VLOOKUP($D3355,'NI-Soc'!$B$1:$Q$2048,16,FALSE)</f>
        <v>0</v>
      </c>
      <c r="V3355" s="1214" t="e">
        <f>VLOOKUP($D3355,'NI-Soc'!$B$1:$Q$2048,17,FALSE)</f>
        <v>#REF!</v>
      </c>
      <c r="W3355" s="1214" t="e">
        <f>VLOOKUP($D3355,'NI-Soc'!$B$1:$Q$2048,18,FALSE)</f>
        <v>#REF!</v>
      </c>
      <c r="X3355" s="1214" t="e">
        <f>VLOOKUP($D3355,'NI-Soc'!$B$1:$Q$2048,19,FALSE)</f>
        <v>#REF!</v>
      </c>
    </row>
    <row r="3356" spans="1:24" ht="27" hidden="1">
      <c r="A3356" s="508"/>
      <c r="B3356" s="508"/>
      <c r="C3356" s="508"/>
      <c r="D3356" s="1214" t="s">
        <v>2250</v>
      </c>
      <c r="E3356" s="1215" t="s">
        <v>3067</v>
      </c>
      <c r="F3356" s="1202"/>
      <c r="G3356" s="1202"/>
      <c r="H3356" s="1205"/>
      <c r="I3356" s="1202" t="s">
        <v>53</v>
      </c>
      <c r="J3356" s="1202"/>
      <c r="K3356" s="1202"/>
      <c r="L3356" s="1202"/>
      <c r="M3356" s="1202" t="s">
        <v>2219</v>
      </c>
      <c r="N3356" s="1203" t="s">
        <v>2251</v>
      </c>
      <c r="O3356" s="1203"/>
      <c r="P3356" s="1203"/>
      <c r="Q3356" s="1203"/>
      <c r="R3356" s="1203"/>
      <c r="S3356" s="1214">
        <f>VLOOKUP($D3356,'NI-Soc'!$B$1:$Q$2048,12,FALSE)</f>
        <v>0</v>
      </c>
      <c r="T3356" s="1214">
        <f>VLOOKUP($D3356,'NI-Soc'!$B$1:$Q$2048,13,FALSE)</f>
        <v>0</v>
      </c>
      <c r="U3356" s="1214">
        <f>VLOOKUP($D3356,'NI-Soc'!$B$1:$Q$2048,16,FALSE)</f>
        <v>0</v>
      </c>
      <c r="V3356" s="1214" t="e">
        <f>VLOOKUP($D3356,'NI-Soc'!$B$1:$Q$2048,17,FALSE)</f>
        <v>#REF!</v>
      </c>
      <c r="W3356" s="1214" t="e">
        <f>VLOOKUP($D3356,'NI-Soc'!$B$1:$Q$2048,18,FALSE)</f>
        <v>#REF!</v>
      </c>
      <c r="X3356" s="1214" t="e">
        <f>VLOOKUP($D3356,'NI-Soc'!$B$1:$Q$2048,19,FALSE)</f>
        <v>#REF!</v>
      </c>
    </row>
    <row r="3357" spans="1:24" ht="27" hidden="1">
      <c r="A3357" s="508"/>
      <c r="B3357" s="508"/>
      <c r="C3357" s="508"/>
      <c r="D3357" s="1214" t="s">
        <v>2252</v>
      </c>
      <c r="E3357" s="1215" t="s">
        <v>3067</v>
      </c>
      <c r="F3357" s="1202"/>
      <c r="G3357" s="1202"/>
      <c r="H3357" s="1205"/>
      <c r="I3357" s="1202" t="s">
        <v>53</v>
      </c>
      <c r="J3357" s="1202"/>
      <c r="K3357" s="1202"/>
      <c r="L3357" s="1202"/>
      <c r="M3357" s="1202" t="s">
        <v>2219</v>
      </c>
      <c r="N3357" s="1203" t="s">
        <v>2253</v>
      </c>
      <c r="O3357" s="1203"/>
      <c r="P3357" s="1203"/>
      <c r="Q3357" s="1203"/>
      <c r="R3357" s="1203"/>
      <c r="S3357" s="1214">
        <f>VLOOKUP($D3357,'NI-Soc'!$B$1:$Q$2048,12,FALSE)</f>
        <v>0</v>
      </c>
      <c r="T3357" s="1214">
        <f>VLOOKUP($D3357,'NI-Soc'!$B$1:$Q$2048,13,FALSE)</f>
        <v>0</v>
      </c>
      <c r="U3357" s="1214">
        <f>VLOOKUP($D3357,'NI-Soc'!$B$1:$Q$2048,16,FALSE)</f>
        <v>0</v>
      </c>
      <c r="V3357" s="1214" t="e">
        <f>VLOOKUP($D3357,'NI-Soc'!$B$1:$Q$2048,17,FALSE)</f>
        <v>#REF!</v>
      </c>
      <c r="W3357" s="1214" t="e">
        <f>VLOOKUP($D3357,'NI-Soc'!$B$1:$Q$2048,18,FALSE)</f>
        <v>#REF!</v>
      </c>
      <c r="X3357" s="1214" t="e">
        <f>VLOOKUP($D3357,'NI-Soc'!$B$1:$Q$2048,19,FALSE)</f>
        <v>#REF!</v>
      </c>
    </row>
    <row r="3358" spans="1:24" ht="27" hidden="1">
      <c r="A3358" s="508"/>
      <c r="B3358" s="508"/>
      <c r="C3358" s="508"/>
      <c r="D3358" s="1214" t="s">
        <v>2254</v>
      </c>
      <c r="E3358" s="1215" t="s">
        <v>3067</v>
      </c>
      <c r="F3358" s="1202"/>
      <c r="G3358" s="1202"/>
      <c r="H3358" s="1205"/>
      <c r="I3358" s="1202" t="s">
        <v>53</v>
      </c>
      <c r="J3358" s="1202"/>
      <c r="K3358" s="1202"/>
      <c r="L3358" s="1202"/>
      <c r="M3358" s="1202" t="s">
        <v>2219</v>
      </c>
      <c r="N3358" s="1203" t="s">
        <v>2255</v>
      </c>
      <c r="O3358" s="1203"/>
      <c r="P3358" s="1203"/>
      <c r="Q3358" s="1203"/>
      <c r="R3358" s="1203"/>
      <c r="S3358" s="1214">
        <f>VLOOKUP($D3358,'NI-Soc'!$B$1:$Q$2048,12,FALSE)</f>
        <v>0</v>
      </c>
      <c r="T3358" s="1214">
        <f>VLOOKUP($D3358,'NI-Soc'!$B$1:$Q$2048,13,FALSE)</f>
        <v>0</v>
      </c>
      <c r="U3358" s="1214">
        <f>VLOOKUP($D3358,'NI-Soc'!$B$1:$Q$2048,16,FALSE)</f>
        <v>0</v>
      </c>
      <c r="V3358" s="1214" t="e">
        <f>VLOOKUP($D3358,'NI-Soc'!$B$1:$Q$2048,17,FALSE)</f>
        <v>#REF!</v>
      </c>
      <c r="W3358" s="1214" t="e">
        <f>VLOOKUP($D3358,'NI-Soc'!$B$1:$Q$2048,18,FALSE)</f>
        <v>#REF!</v>
      </c>
      <c r="X3358" s="1214" t="e">
        <f>VLOOKUP($D3358,'NI-Soc'!$B$1:$Q$2048,19,FALSE)</f>
        <v>#REF!</v>
      </c>
    </row>
    <row r="3359" spans="1:24" hidden="1">
      <c r="A3359" s="508"/>
      <c r="B3359" s="508"/>
      <c r="C3359" s="508"/>
      <c r="D3359" s="1214" t="s">
        <v>2256</v>
      </c>
      <c r="E3359" s="1215" t="s">
        <v>3067</v>
      </c>
      <c r="F3359" s="1202"/>
      <c r="G3359" s="1202"/>
      <c r="H3359" s="1205"/>
      <c r="I3359" s="1202" t="s">
        <v>53</v>
      </c>
      <c r="J3359" s="1202"/>
      <c r="K3359" s="1202"/>
      <c r="L3359" s="1202"/>
      <c r="M3359" s="1202" t="s">
        <v>2219</v>
      </c>
      <c r="N3359" s="1203" t="s">
        <v>2257</v>
      </c>
      <c r="O3359" s="1203"/>
      <c r="P3359" s="1203"/>
      <c r="Q3359" s="1203"/>
      <c r="R3359" s="1203"/>
      <c r="S3359" s="1214">
        <f>VLOOKUP($D3359,'NI-Soc'!$B$1:$Q$2048,12,FALSE)</f>
        <v>0</v>
      </c>
      <c r="T3359" s="1214">
        <f>VLOOKUP($D3359,'NI-Soc'!$B$1:$Q$2048,13,FALSE)</f>
        <v>0</v>
      </c>
      <c r="U3359" s="1214">
        <f>VLOOKUP($D3359,'NI-Soc'!$B$1:$Q$2048,16,FALSE)</f>
        <v>0</v>
      </c>
      <c r="V3359" s="1214" t="e">
        <f>VLOOKUP($D3359,'NI-Soc'!$B$1:$Q$2048,17,FALSE)</f>
        <v>#REF!</v>
      </c>
      <c r="W3359" s="1214" t="e">
        <f>VLOOKUP($D3359,'NI-Soc'!$B$1:$Q$2048,18,FALSE)</f>
        <v>#REF!</v>
      </c>
      <c r="X3359" s="1214" t="e">
        <f>VLOOKUP($D3359,'NI-Soc'!$B$1:$Q$2048,19,FALSE)</f>
        <v>#REF!</v>
      </c>
    </row>
    <row r="3360" spans="1:24" ht="27" hidden="1">
      <c r="A3360" s="508"/>
      <c r="B3360" s="508"/>
      <c r="C3360" s="508"/>
      <c r="D3360" s="1214" t="s">
        <v>2258</v>
      </c>
      <c r="E3360" s="1215" t="s">
        <v>3067</v>
      </c>
      <c r="F3360" s="1202"/>
      <c r="G3360" s="1202"/>
      <c r="H3360" s="1205"/>
      <c r="I3360" s="1202" t="s">
        <v>53</v>
      </c>
      <c r="J3360" s="1202"/>
      <c r="K3360" s="1202"/>
      <c r="L3360" s="1202"/>
      <c r="M3360" s="1202" t="s">
        <v>2219</v>
      </c>
      <c r="N3360" s="1203" t="s">
        <v>2259</v>
      </c>
      <c r="O3360" s="1203"/>
      <c r="P3360" s="1203"/>
      <c r="Q3360" s="1203"/>
      <c r="R3360" s="1203"/>
      <c r="S3360" s="1214">
        <f>VLOOKUP($D3360,'NI-Soc'!$B$1:$Q$2048,12,FALSE)</f>
        <v>0</v>
      </c>
      <c r="T3360" s="1214">
        <f>VLOOKUP($D3360,'NI-Soc'!$B$1:$Q$2048,13,FALSE)</f>
        <v>0</v>
      </c>
      <c r="U3360" s="1214">
        <f>VLOOKUP($D3360,'NI-Soc'!$B$1:$Q$2048,16,FALSE)</f>
        <v>0</v>
      </c>
      <c r="V3360" s="1214" t="e">
        <f>VLOOKUP($D3360,'NI-Soc'!$B$1:$Q$2048,17,FALSE)</f>
        <v>#REF!</v>
      </c>
      <c r="W3360" s="1214" t="e">
        <f>VLOOKUP($D3360,'NI-Soc'!$B$1:$Q$2048,18,FALSE)</f>
        <v>#REF!</v>
      </c>
      <c r="X3360" s="1214" t="e">
        <f>VLOOKUP($D3360,'NI-Soc'!$B$1:$Q$2048,19,FALSE)</f>
        <v>#REF!</v>
      </c>
    </row>
    <row r="3361" spans="1:24" ht="27" hidden="1">
      <c r="A3361" s="508"/>
      <c r="B3361" s="508"/>
      <c r="C3361" s="508"/>
      <c r="D3361" s="1214" t="s">
        <v>2260</v>
      </c>
      <c r="E3361" s="1215" t="s">
        <v>3067</v>
      </c>
      <c r="F3361" s="1202"/>
      <c r="G3361" s="1202"/>
      <c r="H3361" s="1205"/>
      <c r="I3361" s="1202" t="s">
        <v>53</v>
      </c>
      <c r="J3361" s="1202"/>
      <c r="K3361" s="1202"/>
      <c r="L3361" s="1202"/>
      <c r="M3361" s="1202" t="s">
        <v>2219</v>
      </c>
      <c r="N3361" s="1203" t="s">
        <v>2261</v>
      </c>
      <c r="O3361" s="1203"/>
      <c r="P3361" s="1203"/>
      <c r="Q3361" s="1203"/>
      <c r="R3361" s="1203"/>
      <c r="S3361" s="1214">
        <f>VLOOKUP($D3361,'NI-Soc'!$B$1:$Q$2048,12,FALSE)</f>
        <v>0</v>
      </c>
      <c r="T3361" s="1214">
        <f>VLOOKUP($D3361,'NI-Soc'!$B$1:$Q$2048,13,FALSE)</f>
        <v>0</v>
      </c>
      <c r="U3361" s="1214">
        <f>VLOOKUP($D3361,'NI-Soc'!$B$1:$Q$2048,16,FALSE)</f>
        <v>0</v>
      </c>
      <c r="V3361" s="1214" t="e">
        <f>VLOOKUP($D3361,'NI-Soc'!$B$1:$Q$2048,17,FALSE)</f>
        <v>#REF!</v>
      </c>
      <c r="W3361" s="1214" t="e">
        <f>VLOOKUP($D3361,'NI-Soc'!$B$1:$Q$2048,18,FALSE)</f>
        <v>#REF!</v>
      </c>
      <c r="X3361" s="1214" t="e">
        <f>VLOOKUP($D3361,'NI-Soc'!$B$1:$Q$2048,19,FALSE)</f>
        <v>#REF!</v>
      </c>
    </row>
    <row r="3362" spans="1:24" ht="27" hidden="1">
      <c r="A3362" s="508"/>
      <c r="B3362" s="508"/>
      <c r="C3362" s="508"/>
      <c r="D3362" s="1214" t="s">
        <v>2262</v>
      </c>
      <c r="E3362" s="1215" t="s">
        <v>3067</v>
      </c>
      <c r="F3362" s="1202"/>
      <c r="G3362" s="1202"/>
      <c r="H3362" s="1205"/>
      <c r="I3362" s="1202" t="s">
        <v>53</v>
      </c>
      <c r="J3362" s="1202"/>
      <c r="K3362" s="1202"/>
      <c r="L3362" s="1202"/>
      <c r="M3362" s="1202" t="s">
        <v>2219</v>
      </c>
      <c r="N3362" s="1203" t="s">
        <v>2263</v>
      </c>
      <c r="O3362" s="1203"/>
      <c r="P3362" s="1203"/>
      <c r="Q3362" s="1203"/>
      <c r="R3362" s="1203"/>
      <c r="S3362" s="1214">
        <f>VLOOKUP($D3362,'NI-Soc'!$B$1:$Q$2048,12,FALSE)</f>
        <v>0</v>
      </c>
      <c r="T3362" s="1214">
        <f>VLOOKUP($D3362,'NI-Soc'!$B$1:$Q$2048,13,FALSE)</f>
        <v>0</v>
      </c>
      <c r="U3362" s="1214">
        <f>VLOOKUP($D3362,'NI-Soc'!$B$1:$Q$2048,16,FALSE)</f>
        <v>0</v>
      </c>
      <c r="V3362" s="1214" t="e">
        <f>VLOOKUP($D3362,'NI-Soc'!$B$1:$Q$2048,17,FALSE)</f>
        <v>#REF!</v>
      </c>
      <c r="W3362" s="1214" t="e">
        <f>VLOOKUP($D3362,'NI-Soc'!$B$1:$Q$2048,18,FALSE)</f>
        <v>#REF!</v>
      </c>
      <c r="X3362" s="1214" t="e">
        <f>VLOOKUP($D3362,'NI-Soc'!$B$1:$Q$2048,19,FALSE)</f>
        <v>#REF!</v>
      </c>
    </row>
    <row r="3363" spans="1:24" hidden="1">
      <c r="A3363" s="508"/>
      <c r="B3363" s="508"/>
      <c r="C3363" s="508"/>
      <c r="D3363" s="1214" t="s">
        <v>2264</v>
      </c>
      <c r="E3363" s="1215" t="s">
        <v>3067</v>
      </c>
      <c r="F3363" s="1202"/>
      <c r="G3363" s="1202"/>
      <c r="H3363" s="1205"/>
      <c r="I3363" s="1202" t="s">
        <v>53</v>
      </c>
      <c r="J3363" s="1202"/>
      <c r="K3363" s="1202"/>
      <c r="L3363" s="1202"/>
      <c r="M3363" s="1202" t="s">
        <v>2219</v>
      </c>
      <c r="N3363" s="1203" t="s">
        <v>2266</v>
      </c>
      <c r="O3363" s="1203"/>
      <c r="P3363" s="1203"/>
      <c r="Q3363" s="1203"/>
      <c r="R3363" s="1203"/>
      <c r="S3363" s="1214">
        <f>VLOOKUP($D3363,'NI-Soc'!$B$1:$Q$2048,12,FALSE)</f>
        <v>0</v>
      </c>
      <c r="T3363" s="1214">
        <f>VLOOKUP($D3363,'NI-Soc'!$B$1:$Q$2048,13,FALSE)</f>
        <v>0</v>
      </c>
      <c r="U3363" s="1214">
        <f>VLOOKUP($D3363,'NI-Soc'!$B$1:$Q$2048,16,FALSE)</f>
        <v>0</v>
      </c>
      <c r="V3363" s="1214" t="e">
        <f>VLOOKUP($D3363,'NI-Soc'!$B$1:$Q$2048,17,FALSE)</f>
        <v>#REF!</v>
      </c>
      <c r="W3363" s="1214" t="e">
        <f>VLOOKUP($D3363,'NI-Soc'!$B$1:$Q$2048,18,FALSE)</f>
        <v>#REF!</v>
      </c>
      <c r="X3363" s="1214" t="e">
        <f>VLOOKUP($D3363,'NI-Soc'!$B$1:$Q$2048,19,FALSE)</f>
        <v>#REF!</v>
      </c>
    </row>
    <row r="3364" spans="1:24" hidden="1">
      <c r="A3364" s="508"/>
      <c r="B3364" s="508"/>
      <c r="C3364" s="508"/>
      <c r="D3364" s="1214" t="s">
        <v>2267</v>
      </c>
      <c r="E3364" s="1215" t="s">
        <v>3067</v>
      </c>
      <c r="F3364" s="1202"/>
      <c r="G3364" s="1202"/>
      <c r="H3364" s="1205"/>
      <c r="I3364" s="1202" t="s">
        <v>53</v>
      </c>
      <c r="J3364" s="1202"/>
      <c r="K3364" s="1202"/>
      <c r="L3364" s="1202"/>
      <c r="M3364" s="1202" t="s">
        <v>2219</v>
      </c>
      <c r="N3364" s="1203" t="s">
        <v>2268</v>
      </c>
      <c r="O3364" s="1203"/>
      <c r="P3364" s="1203"/>
      <c r="Q3364" s="1203"/>
      <c r="R3364" s="1203"/>
      <c r="S3364" s="1214">
        <f>VLOOKUP($D3364,'NI-Soc'!$B$1:$Q$2048,12,FALSE)</f>
        <v>0</v>
      </c>
      <c r="T3364" s="1214">
        <f>VLOOKUP($D3364,'NI-Soc'!$B$1:$Q$2048,13,FALSE)</f>
        <v>0</v>
      </c>
      <c r="U3364" s="1214">
        <f>VLOOKUP($D3364,'NI-Soc'!$B$1:$Q$2048,16,FALSE)</f>
        <v>0</v>
      </c>
      <c r="V3364" s="1214" t="e">
        <f>VLOOKUP($D3364,'NI-Soc'!$B$1:$Q$2048,17,FALSE)</f>
        <v>#REF!</v>
      </c>
      <c r="W3364" s="1214" t="e">
        <f>VLOOKUP($D3364,'NI-Soc'!$B$1:$Q$2048,18,FALSE)</f>
        <v>#REF!</v>
      </c>
      <c r="X3364" s="1214" t="e">
        <f>VLOOKUP($D3364,'NI-Soc'!$B$1:$Q$2048,19,FALSE)</f>
        <v>#REF!</v>
      </c>
    </row>
    <row r="3365" spans="1:24" hidden="1">
      <c r="A3365" s="508"/>
      <c r="B3365" s="508"/>
      <c r="C3365" s="508"/>
      <c r="D3365" s="1214" t="s">
        <v>2269</v>
      </c>
      <c r="E3365" s="1215" t="s">
        <v>3067</v>
      </c>
      <c r="F3365" s="1202"/>
      <c r="G3365" s="1202"/>
      <c r="H3365" s="1205"/>
      <c r="I3365" s="1202" t="s">
        <v>53</v>
      </c>
      <c r="J3365" s="1202"/>
      <c r="K3365" s="1202"/>
      <c r="L3365" s="1202"/>
      <c r="M3365" s="1202" t="s">
        <v>2219</v>
      </c>
      <c r="N3365" s="1203" t="s">
        <v>2270</v>
      </c>
      <c r="O3365" s="1203"/>
      <c r="P3365" s="1203"/>
      <c r="Q3365" s="1203"/>
      <c r="R3365" s="1203"/>
      <c r="S3365" s="1214">
        <f>VLOOKUP($D3365,'NI-Soc'!$B$1:$Q$2048,12,FALSE)</f>
        <v>0</v>
      </c>
      <c r="T3365" s="1214">
        <f>VLOOKUP($D3365,'NI-Soc'!$B$1:$Q$2048,13,FALSE)</f>
        <v>0</v>
      </c>
      <c r="U3365" s="1214">
        <f>VLOOKUP($D3365,'NI-Soc'!$B$1:$Q$2048,16,FALSE)</f>
        <v>0</v>
      </c>
      <c r="V3365" s="1214" t="e">
        <f>VLOOKUP($D3365,'NI-Soc'!$B$1:$Q$2048,17,FALSE)</f>
        <v>#REF!</v>
      </c>
      <c r="W3365" s="1214" t="e">
        <f>VLOOKUP($D3365,'NI-Soc'!$B$1:$Q$2048,18,FALSE)</f>
        <v>#REF!</v>
      </c>
      <c r="X3365" s="1214" t="e">
        <f>VLOOKUP($D3365,'NI-Soc'!$B$1:$Q$2048,19,FALSE)</f>
        <v>#REF!</v>
      </c>
    </row>
    <row r="3366" spans="1:24" ht="27" hidden="1">
      <c r="A3366" s="508"/>
      <c r="B3366" s="508"/>
      <c r="C3366" s="508"/>
      <c r="D3366" s="1214" t="s">
        <v>2271</v>
      </c>
      <c r="E3366" s="1215" t="s">
        <v>3067</v>
      </c>
      <c r="F3366" s="1202"/>
      <c r="G3366" s="1202"/>
      <c r="H3366" s="1205"/>
      <c r="I3366" s="1202" t="s">
        <v>53</v>
      </c>
      <c r="J3366" s="1202"/>
      <c r="K3366" s="1202"/>
      <c r="L3366" s="1202"/>
      <c r="M3366" s="1202" t="s">
        <v>2219</v>
      </c>
      <c r="N3366" s="1203" t="s">
        <v>2272</v>
      </c>
      <c r="O3366" s="1203"/>
      <c r="P3366" s="1203"/>
      <c r="Q3366" s="1203"/>
      <c r="R3366" s="1203"/>
      <c r="S3366" s="1214">
        <f>VLOOKUP($D3366,'NI-Soc'!$B$1:$Q$2048,12,FALSE)</f>
        <v>0</v>
      </c>
      <c r="T3366" s="1214">
        <f>VLOOKUP($D3366,'NI-Soc'!$B$1:$Q$2048,13,FALSE)</f>
        <v>0</v>
      </c>
      <c r="U3366" s="1214">
        <f>VLOOKUP($D3366,'NI-Soc'!$B$1:$Q$2048,16,FALSE)</f>
        <v>0</v>
      </c>
      <c r="V3366" s="1214" t="e">
        <f>VLOOKUP($D3366,'NI-Soc'!$B$1:$Q$2048,17,FALSE)</f>
        <v>#REF!</v>
      </c>
      <c r="W3366" s="1214" t="e">
        <f>VLOOKUP($D3366,'NI-Soc'!$B$1:$Q$2048,18,FALSE)</f>
        <v>#REF!</v>
      </c>
      <c r="X3366" s="1214" t="e">
        <f>VLOOKUP($D3366,'NI-Soc'!$B$1:$Q$2048,19,FALSE)</f>
        <v>#REF!</v>
      </c>
    </row>
    <row r="3367" spans="1:24" ht="27" hidden="1">
      <c r="A3367" s="508"/>
      <c r="B3367" s="508"/>
      <c r="C3367" s="508"/>
      <c r="D3367" s="1214" t="s">
        <v>2273</v>
      </c>
      <c r="E3367" s="1215" t="s">
        <v>3067</v>
      </c>
      <c r="F3367" s="1202"/>
      <c r="G3367" s="1202"/>
      <c r="H3367" s="1205"/>
      <c r="I3367" s="1202" t="s">
        <v>53</v>
      </c>
      <c r="J3367" s="1202"/>
      <c r="K3367" s="1202"/>
      <c r="L3367" s="1202"/>
      <c r="M3367" s="1202" t="s">
        <v>2219</v>
      </c>
      <c r="N3367" s="1203" t="s">
        <v>2274</v>
      </c>
      <c r="O3367" s="1203"/>
      <c r="P3367" s="1203"/>
      <c r="Q3367" s="1203"/>
      <c r="R3367" s="1203"/>
      <c r="S3367" s="1214">
        <f>VLOOKUP($D3367,'NI-Soc'!$B$1:$Q$2048,12,FALSE)</f>
        <v>0</v>
      </c>
      <c r="T3367" s="1214">
        <f>VLOOKUP($D3367,'NI-Soc'!$B$1:$Q$2048,13,FALSE)</f>
        <v>0</v>
      </c>
      <c r="U3367" s="1214">
        <f>VLOOKUP($D3367,'NI-Soc'!$B$1:$Q$2048,16,FALSE)</f>
        <v>0</v>
      </c>
      <c r="V3367" s="1214" t="e">
        <f>VLOOKUP($D3367,'NI-Soc'!$B$1:$Q$2048,17,FALSE)</f>
        <v>#REF!</v>
      </c>
      <c r="W3367" s="1214" t="e">
        <f>VLOOKUP($D3367,'NI-Soc'!$B$1:$Q$2048,18,FALSE)</f>
        <v>#REF!</v>
      </c>
      <c r="X3367" s="1214" t="e">
        <f>VLOOKUP($D3367,'NI-Soc'!$B$1:$Q$2048,19,FALSE)</f>
        <v>#REF!</v>
      </c>
    </row>
    <row r="3368" spans="1:24" ht="27" hidden="1">
      <c r="A3368" s="508"/>
      <c r="B3368" s="508"/>
      <c r="C3368" s="508"/>
      <c r="D3368" s="1214" t="s">
        <v>2275</v>
      </c>
      <c r="E3368" s="1215" t="s">
        <v>3067</v>
      </c>
      <c r="F3368" s="1202"/>
      <c r="G3368" s="1202"/>
      <c r="H3368" s="1205"/>
      <c r="I3368" s="1202" t="s">
        <v>53</v>
      </c>
      <c r="J3368" s="1202"/>
      <c r="K3368" s="1202"/>
      <c r="L3368" s="1202"/>
      <c r="M3368" s="1202" t="s">
        <v>2219</v>
      </c>
      <c r="N3368" s="1203" t="s">
        <v>2276</v>
      </c>
      <c r="O3368" s="1203"/>
      <c r="P3368" s="1203"/>
      <c r="Q3368" s="1203"/>
      <c r="R3368" s="1203"/>
      <c r="S3368" s="1214">
        <f>VLOOKUP($D3368,'NI-Soc'!$B$1:$Q$2048,12,FALSE)</f>
        <v>0</v>
      </c>
      <c r="T3368" s="1214">
        <f>VLOOKUP($D3368,'NI-Soc'!$B$1:$Q$2048,13,FALSE)</f>
        <v>0</v>
      </c>
      <c r="U3368" s="1214">
        <f>VLOOKUP($D3368,'NI-Soc'!$B$1:$Q$2048,16,FALSE)</f>
        <v>0</v>
      </c>
      <c r="V3368" s="1214" t="e">
        <f>VLOOKUP($D3368,'NI-Soc'!$B$1:$Q$2048,17,FALSE)</f>
        <v>#REF!</v>
      </c>
      <c r="W3368" s="1214" t="e">
        <f>VLOOKUP($D3368,'NI-Soc'!$B$1:$Q$2048,18,FALSE)</f>
        <v>#REF!</v>
      </c>
      <c r="X3368" s="1214" t="e">
        <f>VLOOKUP($D3368,'NI-Soc'!$B$1:$Q$2048,19,FALSE)</f>
        <v>#REF!</v>
      </c>
    </row>
    <row r="3369" spans="1:24" ht="27" hidden="1">
      <c r="A3369" s="508"/>
      <c r="B3369" s="508"/>
      <c r="C3369" s="508"/>
      <c r="D3369" s="1214" t="s">
        <v>2277</v>
      </c>
      <c r="E3369" s="1215" t="s">
        <v>3067</v>
      </c>
      <c r="F3369" s="1202"/>
      <c r="G3369" s="1202"/>
      <c r="H3369" s="1205"/>
      <c r="I3369" s="1202" t="s">
        <v>53</v>
      </c>
      <c r="J3369" s="1202"/>
      <c r="K3369" s="1202"/>
      <c r="L3369" s="1202"/>
      <c r="M3369" s="1202" t="s">
        <v>2219</v>
      </c>
      <c r="N3369" s="1203" t="s">
        <v>2278</v>
      </c>
      <c r="O3369" s="1203"/>
      <c r="P3369" s="1203"/>
      <c r="Q3369" s="1203"/>
      <c r="R3369" s="1203"/>
      <c r="S3369" s="1214">
        <f>VLOOKUP($D3369,'NI-Soc'!$B$1:$Q$2048,12,FALSE)</f>
        <v>0</v>
      </c>
      <c r="T3369" s="1214">
        <f>VLOOKUP($D3369,'NI-Soc'!$B$1:$Q$2048,13,FALSE)</f>
        <v>0</v>
      </c>
      <c r="U3369" s="1214">
        <f>VLOOKUP($D3369,'NI-Soc'!$B$1:$Q$2048,16,FALSE)</f>
        <v>0</v>
      </c>
      <c r="V3369" s="1214" t="e">
        <f>VLOOKUP($D3369,'NI-Soc'!$B$1:$Q$2048,17,FALSE)</f>
        <v>#REF!</v>
      </c>
      <c r="W3369" s="1214" t="e">
        <f>VLOOKUP($D3369,'NI-Soc'!$B$1:$Q$2048,18,FALSE)</f>
        <v>#REF!</v>
      </c>
      <c r="X3369" s="1214" t="e">
        <f>VLOOKUP($D3369,'NI-Soc'!$B$1:$Q$2048,19,FALSE)</f>
        <v>#REF!</v>
      </c>
    </row>
    <row r="3370" spans="1:24" hidden="1">
      <c r="A3370" s="508"/>
      <c r="B3370" s="508"/>
      <c r="C3370" s="508"/>
      <c r="D3370" s="1214" t="s">
        <v>2279</v>
      </c>
      <c r="E3370" s="1215" t="s">
        <v>3067</v>
      </c>
      <c r="F3370" s="1202"/>
      <c r="G3370" s="1202"/>
      <c r="H3370" s="1205"/>
      <c r="I3370" s="1202" t="s">
        <v>53</v>
      </c>
      <c r="J3370" s="1202"/>
      <c r="K3370" s="1202"/>
      <c r="L3370" s="1202"/>
      <c r="M3370" s="1202" t="s">
        <v>2219</v>
      </c>
      <c r="N3370" s="1203" t="s">
        <v>2280</v>
      </c>
      <c r="O3370" s="1203"/>
      <c r="P3370" s="1203"/>
      <c r="Q3370" s="1203"/>
      <c r="R3370" s="1203"/>
      <c r="S3370" s="1214">
        <f>VLOOKUP($D3370,'NI-Soc'!$B$1:$Q$2048,12,FALSE)</f>
        <v>0</v>
      </c>
      <c r="T3370" s="1214">
        <f>VLOOKUP($D3370,'NI-Soc'!$B$1:$Q$2048,13,FALSE)</f>
        <v>0</v>
      </c>
      <c r="U3370" s="1214">
        <f>VLOOKUP($D3370,'NI-Soc'!$B$1:$Q$2048,16,FALSE)</f>
        <v>0</v>
      </c>
      <c r="V3370" s="1214" t="e">
        <f>VLOOKUP($D3370,'NI-Soc'!$B$1:$Q$2048,17,FALSE)</f>
        <v>#REF!</v>
      </c>
      <c r="W3370" s="1214" t="e">
        <f>VLOOKUP($D3370,'NI-Soc'!$B$1:$Q$2048,18,FALSE)</f>
        <v>#REF!</v>
      </c>
      <c r="X3370" s="1214" t="e">
        <f>VLOOKUP($D3370,'NI-Soc'!$B$1:$Q$2048,19,FALSE)</f>
        <v>#REF!</v>
      </c>
    </row>
    <row r="3371" spans="1:24" hidden="1">
      <c r="A3371" s="508"/>
      <c r="B3371" s="508"/>
      <c r="C3371" s="508"/>
      <c r="D3371" s="1214" t="s">
        <v>2281</v>
      </c>
      <c r="E3371" s="1215" t="s">
        <v>3067</v>
      </c>
      <c r="F3371" s="1202"/>
      <c r="G3371" s="1202"/>
      <c r="H3371" s="1205"/>
      <c r="I3371" s="1202" t="s">
        <v>53</v>
      </c>
      <c r="J3371" s="1202"/>
      <c r="K3371" s="1202"/>
      <c r="L3371" s="1202"/>
      <c r="M3371" s="1202" t="s">
        <v>2219</v>
      </c>
      <c r="N3371" s="1203" t="s">
        <v>2282</v>
      </c>
      <c r="O3371" s="1203"/>
      <c r="P3371" s="1203"/>
      <c r="Q3371" s="1203"/>
      <c r="R3371" s="1203"/>
      <c r="S3371" s="1214">
        <f>VLOOKUP($D3371,'NI-Soc'!$B$1:$Q$2048,12,FALSE)</f>
        <v>0</v>
      </c>
      <c r="T3371" s="1214">
        <f>VLOOKUP($D3371,'NI-Soc'!$B$1:$Q$2048,13,FALSE)</f>
        <v>0</v>
      </c>
      <c r="U3371" s="1214">
        <f>VLOOKUP($D3371,'NI-Soc'!$B$1:$Q$2048,16,FALSE)</f>
        <v>0</v>
      </c>
      <c r="V3371" s="1214" t="e">
        <f>VLOOKUP($D3371,'NI-Soc'!$B$1:$Q$2048,17,FALSE)</f>
        <v>#REF!</v>
      </c>
      <c r="W3371" s="1214" t="e">
        <f>VLOOKUP($D3371,'NI-Soc'!$B$1:$Q$2048,18,FALSE)</f>
        <v>#REF!</v>
      </c>
      <c r="X3371" s="1214" t="e">
        <f>VLOOKUP($D3371,'NI-Soc'!$B$1:$Q$2048,19,FALSE)</f>
        <v>#REF!</v>
      </c>
    </row>
    <row r="3372" spans="1:24" ht="27" hidden="1">
      <c r="A3372" s="508"/>
      <c r="B3372" s="508"/>
      <c r="C3372" s="508"/>
      <c r="D3372" s="1214" t="s">
        <v>2283</v>
      </c>
      <c r="E3372" s="1215" t="s">
        <v>3067</v>
      </c>
      <c r="F3372" s="1202"/>
      <c r="G3372" s="1202"/>
      <c r="H3372" s="1205"/>
      <c r="I3372" s="1202" t="s">
        <v>53</v>
      </c>
      <c r="J3372" s="1202"/>
      <c r="K3372" s="1202"/>
      <c r="L3372" s="1202"/>
      <c r="M3372" s="1202" t="s">
        <v>2219</v>
      </c>
      <c r="N3372" s="1203" t="s">
        <v>2284</v>
      </c>
      <c r="O3372" s="1203"/>
      <c r="P3372" s="1203"/>
      <c r="Q3372" s="1203"/>
      <c r="R3372" s="1203"/>
      <c r="S3372" s="1214">
        <f>VLOOKUP($D3372,'NI-Soc'!$B$1:$Q$2048,12,FALSE)</f>
        <v>0</v>
      </c>
      <c r="T3372" s="1214">
        <f>VLOOKUP($D3372,'NI-Soc'!$B$1:$Q$2048,13,FALSE)</f>
        <v>0</v>
      </c>
      <c r="U3372" s="1214">
        <f>VLOOKUP($D3372,'NI-Soc'!$B$1:$Q$2048,16,FALSE)</f>
        <v>0</v>
      </c>
      <c r="V3372" s="1214" t="e">
        <f>VLOOKUP($D3372,'NI-Soc'!$B$1:$Q$2048,17,FALSE)</f>
        <v>#REF!</v>
      </c>
      <c r="W3372" s="1214" t="e">
        <f>VLOOKUP($D3372,'NI-Soc'!$B$1:$Q$2048,18,FALSE)</f>
        <v>#REF!</v>
      </c>
      <c r="X3372" s="1214" t="e">
        <f>VLOOKUP($D3372,'NI-Soc'!$B$1:$Q$2048,19,FALSE)</f>
        <v>#REF!</v>
      </c>
    </row>
    <row r="3373" spans="1:24" ht="27" hidden="1">
      <c r="A3373" s="508"/>
      <c r="B3373" s="508"/>
      <c r="C3373" s="508"/>
      <c r="D3373" s="1214" t="s">
        <v>2285</v>
      </c>
      <c r="E3373" s="1215" t="s">
        <v>3067</v>
      </c>
      <c r="F3373" s="1202"/>
      <c r="G3373" s="1202"/>
      <c r="H3373" s="1205"/>
      <c r="I3373" s="1202" t="s">
        <v>53</v>
      </c>
      <c r="J3373" s="1202"/>
      <c r="K3373" s="1202"/>
      <c r="L3373" s="1202"/>
      <c r="M3373" s="1202" t="s">
        <v>2219</v>
      </c>
      <c r="N3373" s="1203" t="s">
        <v>2286</v>
      </c>
      <c r="O3373" s="1203"/>
      <c r="P3373" s="1203"/>
      <c r="Q3373" s="1203"/>
      <c r="R3373" s="1203"/>
      <c r="S3373" s="1214">
        <f>VLOOKUP($D3373,'NI-Soc'!$B$1:$Q$2048,12,FALSE)</f>
        <v>0</v>
      </c>
      <c r="T3373" s="1214">
        <f>VLOOKUP($D3373,'NI-Soc'!$B$1:$Q$2048,13,FALSE)</f>
        <v>0</v>
      </c>
      <c r="U3373" s="1214">
        <f>VLOOKUP($D3373,'NI-Soc'!$B$1:$Q$2048,16,FALSE)</f>
        <v>0</v>
      </c>
      <c r="V3373" s="1214" t="e">
        <f>VLOOKUP($D3373,'NI-Soc'!$B$1:$Q$2048,17,FALSE)</f>
        <v>#REF!</v>
      </c>
      <c r="W3373" s="1214" t="e">
        <f>VLOOKUP($D3373,'NI-Soc'!$B$1:$Q$2048,18,FALSE)</f>
        <v>#REF!</v>
      </c>
      <c r="X3373" s="1214" t="e">
        <f>VLOOKUP($D3373,'NI-Soc'!$B$1:$Q$2048,19,FALSE)</f>
        <v>#REF!</v>
      </c>
    </row>
    <row r="3374" spans="1:24" hidden="1">
      <c r="A3374" s="508"/>
      <c r="B3374" s="508"/>
      <c r="C3374" s="508"/>
      <c r="D3374" s="1214" t="s">
        <v>2287</v>
      </c>
      <c r="E3374" s="1215" t="s">
        <v>3067</v>
      </c>
      <c r="F3374" s="1202"/>
      <c r="G3374" s="1202"/>
      <c r="H3374" s="1202"/>
      <c r="I3374" s="1202" t="s">
        <v>71</v>
      </c>
      <c r="J3374" s="1202"/>
      <c r="K3374" s="1202"/>
      <c r="L3374" s="1202"/>
      <c r="M3374" s="1202"/>
      <c r="N3374" s="1203" t="s">
        <v>2288</v>
      </c>
      <c r="O3374" s="1203"/>
      <c r="P3374" s="1203"/>
      <c r="Q3374" s="1203"/>
      <c r="R3374" s="1203"/>
      <c r="S3374" s="1214">
        <f>VLOOKUP($D3374,'NI-Soc'!$B$1:$Q$2048,12,FALSE)</f>
        <v>0</v>
      </c>
      <c r="T3374" s="1214">
        <f>VLOOKUP($D3374,'NI-Soc'!$B$1:$Q$2048,13,FALSE)</f>
        <v>0</v>
      </c>
      <c r="U3374" s="1214">
        <f>VLOOKUP($D3374,'NI-Soc'!$B$1:$Q$2048,16,FALSE)</f>
        <v>0</v>
      </c>
      <c r="V3374" s="1214" t="e">
        <f>VLOOKUP($D3374,'NI-Soc'!$B$1:$Q$2048,17,FALSE)</f>
        <v>#REF!</v>
      </c>
      <c r="W3374" s="1214" t="e">
        <f>VLOOKUP($D3374,'NI-Soc'!$B$1:$Q$2048,18,FALSE)</f>
        <v>#REF!</v>
      </c>
      <c r="X3374" s="1214" t="e">
        <f>VLOOKUP($D3374,'NI-Soc'!$B$1:$Q$2048,19,FALSE)</f>
        <v>#REF!</v>
      </c>
    </row>
    <row r="3375" spans="1:24" hidden="1">
      <c r="A3375" s="508"/>
      <c r="B3375" s="508"/>
      <c r="C3375" s="508"/>
      <c r="D3375" s="1214" t="s">
        <v>2289</v>
      </c>
      <c r="E3375" s="1215" t="s">
        <v>3067</v>
      </c>
      <c r="F3375" s="1202"/>
      <c r="G3375" s="1202"/>
      <c r="H3375" s="1205"/>
      <c r="I3375" s="1202" t="s">
        <v>53</v>
      </c>
      <c r="J3375" s="1202"/>
      <c r="K3375" s="1202"/>
      <c r="L3375" s="1202"/>
      <c r="M3375" s="1202" t="s">
        <v>2143</v>
      </c>
      <c r="N3375" s="1203" t="s">
        <v>2291</v>
      </c>
      <c r="O3375" s="1203"/>
      <c r="P3375" s="1203"/>
      <c r="Q3375" s="1203"/>
      <c r="R3375" s="1203"/>
      <c r="S3375" s="1214">
        <f>VLOOKUP($D3375,'NI-Soc'!$B$1:$Q$2048,12,FALSE)</f>
        <v>0</v>
      </c>
      <c r="T3375" s="1214">
        <f>VLOOKUP($D3375,'NI-Soc'!$B$1:$Q$2048,13,FALSE)</f>
        <v>0</v>
      </c>
      <c r="U3375" s="1214">
        <f>VLOOKUP($D3375,'NI-Soc'!$B$1:$Q$2048,16,FALSE)</f>
        <v>0</v>
      </c>
      <c r="V3375" s="1214" t="e">
        <f>VLOOKUP($D3375,'NI-Soc'!$B$1:$Q$2048,17,FALSE)</f>
        <v>#REF!</v>
      </c>
      <c r="W3375" s="1214" t="e">
        <f>VLOOKUP($D3375,'NI-Soc'!$B$1:$Q$2048,18,FALSE)</f>
        <v>#REF!</v>
      </c>
      <c r="X3375" s="1214" t="e">
        <f>VLOOKUP($D3375,'NI-Soc'!$B$1:$Q$2048,19,FALSE)</f>
        <v>#REF!</v>
      </c>
    </row>
    <row r="3376" spans="1:24" hidden="1">
      <c r="A3376" s="508"/>
      <c r="B3376" s="508"/>
      <c r="C3376" s="508"/>
      <c r="D3376" s="1214" t="s">
        <v>2292</v>
      </c>
      <c r="E3376" s="1215" t="s">
        <v>3067</v>
      </c>
      <c r="F3376" s="1202"/>
      <c r="G3376" s="1202"/>
      <c r="H3376" s="1205"/>
      <c r="I3376" s="1202" t="s">
        <v>53</v>
      </c>
      <c r="J3376" s="1202"/>
      <c r="K3376" s="1202"/>
      <c r="L3376" s="1202"/>
      <c r="M3376" s="1202" t="s">
        <v>2143</v>
      </c>
      <c r="N3376" s="1203" t="s">
        <v>2293</v>
      </c>
      <c r="O3376" s="1203"/>
      <c r="P3376" s="1203"/>
      <c r="Q3376" s="1203"/>
      <c r="R3376" s="1203"/>
      <c r="S3376" s="1214">
        <f>VLOOKUP($D3376,'NI-Soc'!$B$1:$Q$2048,12,FALSE)</f>
        <v>0</v>
      </c>
      <c r="T3376" s="1214">
        <f>VLOOKUP($D3376,'NI-Soc'!$B$1:$Q$2048,13,FALSE)</f>
        <v>0</v>
      </c>
      <c r="U3376" s="1214">
        <f>VLOOKUP($D3376,'NI-Soc'!$B$1:$Q$2048,16,FALSE)</f>
        <v>0</v>
      </c>
      <c r="V3376" s="1214" t="e">
        <f>VLOOKUP($D3376,'NI-Soc'!$B$1:$Q$2048,17,FALSE)</f>
        <v>#REF!</v>
      </c>
      <c r="W3376" s="1214" t="e">
        <f>VLOOKUP($D3376,'NI-Soc'!$B$1:$Q$2048,18,FALSE)</f>
        <v>#REF!</v>
      </c>
      <c r="X3376" s="1214" t="e">
        <f>VLOOKUP($D3376,'NI-Soc'!$B$1:$Q$2048,19,FALSE)</f>
        <v>#REF!</v>
      </c>
    </row>
    <row r="3377" spans="1:24" hidden="1">
      <c r="A3377" s="508"/>
      <c r="B3377" s="508"/>
      <c r="C3377" s="508"/>
      <c r="D3377" s="1214" t="s">
        <v>2294</v>
      </c>
      <c r="E3377" s="1215" t="s">
        <v>3067</v>
      </c>
      <c r="F3377" s="1202"/>
      <c r="G3377" s="1202"/>
      <c r="H3377" s="1205"/>
      <c r="I3377" s="1202" t="s">
        <v>53</v>
      </c>
      <c r="J3377" s="1202"/>
      <c r="K3377" s="1202"/>
      <c r="L3377" s="1202"/>
      <c r="M3377" s="1202" t="s">
        <v>2143</v>
      </c>
      <c r="N3377" s="1203" t="s">
        <v>2295</v>
      </c>
      <c r="O3377" s="1203"/>
      <c r="P3377" s="1203"/>
      <c r="Q3377" s="1203"/>
      <c r="R3377" s="1203"/>
      <c r="S3377" s="1214">
        <f>VLOOKUP($D3377,'NI-Soc'!$B$1:$Q$2048,12,FALSE)</f>
        <v>0</v>
      </c>
      <c r="T3377" s="1214">
        <f>VLOOKUP($D3377,'NI-Soc'!$B$1:$Q$2048,13,FALSE)</f>
        <v>0</v>
      </c>
      <c r="U3377" s="1214">
        <f>VLOOKUP($D3377,'NI-Soc'!$B$1:$Q$2048,16,FALSE)</f>
        <v>0</v>
      </c>
      <c r="V3377" s="1214" t="e">
        <f>VLOOKUP($D3377,'NI-Soc'!$B$1:$Q$2048,17,FALSE)</f>
        <v>#REF!</v>
      </c>
      <c r="W3377" s="1214" t="e">
        <f>VLOOKUP($D3377,'NI-Soc'!$B$1:$Q$2048,18,FALSE)</f>
        <v>#REF!</v>
      </c>
      <c r="X3377" s="1214" t="e">
        <f>VLOOKUP($D3377,'NI-Soc'!$B$1:$Q$2048,19,FALSE)</f>
        <v>#REF!</v>
      </c>
    </row>
    <row r="3378" spans="1:24" hidden="1">
      <c r="A3378" s="508"/>
      <c r="B3378" s="508"/>
      <c r="C3378" s="508"/>
      <c r="D3378" s="1214" t="s">
        <v>2296</v>
      </c>
      <c r="E3378" s="1215" t="s">
        <v>3067</v>
      </c>
      <c r="F3378" s="1202"/>
      <c r="G3378" s="1202"/>
      <c r="H3378" s="1205"/>
      <c r="I3378" s="1202" t="s">
        <v>53</v>
      </c>
      <c r="J3378" s="1202"/>
      <c r="K3378" s="1202"/>
      <c r="L3378" s="1202"/>
      <c r="M3378" s="1202" t="s">
        <v>2143</v>
      </c>
      <c r="N3378" s="1203" t="s">
        <v>2297</v>
      </c>
      <c r="O3378" s="1203"/>
      <c r="P3378" s="1203"/>
      <c r="Q3378" s="1203"/>
      <c r="R3378" s="1203"/>
      <c r="S3378" s="1214">
        <f>VLOOKUP($D3378,'NI-Soc'!$B$1:$Q$2048,12,FALSE)</f>
        <v>0</v>
      </c>
      <c r="T3378" s="1214">
        <f>VLOOKUP($D3378,'NI-Soc'!$B$1:$Q$2048,13,FALSE)</f>
        <v>0</v>
      </c>
      <c r="U3378" s="1214">
        <f>VLOOKUP($D3378,'NI-Soc'!$B$1:$Q$2048,16,FALSE)</f>
        <v>0</v>
      </c>
      <c r="V3378" s="1214" t="e">
        <f>VLOOKUP($D3378,'NI-Soc'!$B$1:$Q$2048,17,FALSE)</f>
        <v>#REF!</v>
      </c>
      <c r="W3378" s="1214" t="e">
        <f>VLOOKUP($D3378,'NI-Soc'!$B$1:$Q$2048,18,FALSE)</f>
        <v>#REF!</v>
      </c>
      <c r="X3378" s="1214" t="e">
        <f>VLOOKUP($D3378,'NI-Soc'!$B$1:$Q$2048,19,FALSE)</f>
        <v>#REF!</v>
      </c>
    </row>
    <row r="3379" spans="1:24" ht="27" hidden="1">
      <c r="A3379" s="508"/>
      <c r="B3379" s="508"/>
      <c r="C3379" s="508"/>
      <c r="D3379" s="1214" t="s">
        <v>2298</v>
      </c>
      <c r="E3379" s="1215" t="s">
        <v>3067</v>
      </c>
      <c r="F3379" s="1202"/>
      <c r="G3379" s="1202"/>
      <c r="H3379" s="1205"/>
      <c r="I3379" s="1202" t="s">
        <v>53</v>
      </c>
      <c r="J3379" s="1202"/>
      <c r="K3379" s="1202"/>
      <c r="L3379" s="1202"/>
      <c r="M3379" s="1202" t="s">
        <v>2143</v>
      </c>
      <c r="N3379" s="1203" t="s">
        <v>2299</v>
      </c>
      <c r="O3379" s="1203"/>
      <c r="P3379" s="1203"/>
      <c r="Q3379" s="1203"/>
      <c r="R3379" s="1203"/>
      <c r="S3379" s="1214">
        <f>VLOOKUP($D3379,'NI-Soc'!$B$1:$Q$2048,12,FALSE)</f>
        <v>0</v>
      </c>
      <c r="T3379" s="1214">
        <f>VLOOKUP($D3379,'NI-Soc'!$B$1:$Q$2048,13,FALSE)</f>
        <v>0</v>
      </c>
      <c r="U3379" s="1214">
        <f>VLOOKUP($D3379,'NI-Soc'!$B$1:$Q$2048,16,FALSE)</f>
        <v>0</v>
      </c>
      <c r="V3379" s="1214" t="e">
        <f>VLOOKUP($D3379,'NI-Soc'!$B$1:$Q$2048,17,FALSE)</f>
        <v>#REF!</v>
      </c>
      <c r="W3379" s="1214" t="e">
        <f>VLOOKUP($D3379,'NI-Soc'!$B$1:$Q$2048,18,FALSE)</f>
        <v>#REF!</v>
      </c>
      <c r="X3379" s="1214" t="e">
        <f>VLOOKUP($D3379,'NI-Soc'!$B$1:$Q$2048,19,FALSE)</f>
        <v>#REF!</v>
      </c>
    </row>
    <row r="3380" spans="1:24" ht="27" hidden="1">
      <c r="A3380" s="508"/>
      <c r="B3380" s="508"/>
      <c r="C3380" s="508"/>
      <c r="D3380" s="1214" t="s">
        <v>2300</v>
      </c>
      <c r="E3380" s="1215" t="s">
        <v>3067</v>
      </c>
      <c r="F3380" s="1202"/>
      <c r="G3380" s="1202"/>
      <c r="H3380" s="1205"/>
      <c r="I3380" s="1202" t="s">
        <v>53</v>
      </c>
      <c r="J3380" s="1202"/>
      <c r="K3380" s="1202"/>
      <c r="L3380" s="1202"/>
      <c r="M3380" s="1202" t="s">
        <v>2143</v>
      </c>
      <c r="N3380" s="1203" t="s">
        <v>2301</v>
      </c>
      <c r="O3380" s="1203"/>
      <c r="P3380" s="1203"/>
      <c r="Q3380" s="1203"/>
      <c r="R3380" s="1203"/>
      <c r="S3380" s="1214">
        <f>VLOOKUP($D3380,'NI-Soc'!$B$1:$Q$2048,12,FALSE)</f>
        <v>0</v>
      </c>
      <c r="T3380" s="1214">
        <f>VLOOKUP($D3380,'NI-Soc'!$B$1:$Q$2048,13,FALSE)</f>
        <v>0</v>
      </c>
      <c r="U3380" s="1214">
        <f>VLOOKUP($D3380,'NI-Soc'!$B$1:$Q$2048,16,FALSE)</f>
        <v>0</v>
      </c>
      <c r="V3380" s="1214" t="e">
        <f>VLOOKUP($D3380,'NI-Soc'!$B$1:$Q$2048,17,FALSE)</f>
        <v>#REF!</v>
      </c>
      <c r="W3380" s="1214" t="e">
        <f>VLOOKUP($D3380,'NI-Soc'!$B$1:$Q$2048,18,FALSE)</f>
        <v>#REF!</v>
      </c>
      <c r="X3380" s="1214" t="e">
        <f>VLOOKUP($D3380,'NI-Soc'!$B$1:$Q$2048,19,FALSE)</f>
        <v>#REF!</v>
      </c>
    </row>
    <row r="3381" spans="1:24" ht="27" hidden="1">
      <c r="A3381" s="508"/>
      <c r="B3381" s="508"/>
      <c r="C3381" s="508"/>
      <c r="D3381" s="1214" t="s">
        <v>2302</v>
      </c>
      <c r="E3381" s="1215" t="s">
        <v>3067</v>
      </c>
      <c r="F3381" s="1202"/>
      <c r="G3381" s="1202"/>
      <c r="H3381" s="1205"/>
      <c r="I3381" s="1202" t="s">
        <v>53</v>
      </c>
      <c r="J3381" s="1202"/>
      <c r="K3381" s="1202"/>
      <c r="L3381" s="1202"/>
      <c r="M3381" s="1202" t="s">
        <v>2143</v>
      </c>
      <c r="N3381" s="1203" t="s">
        <v>2303</v>
      </c>
      <c r="O3381" s="1203"/>
      <c r="P3381" s="1203"/>
      <c r="Q3381" s="1203"/>
      <c r="R3381" s="1203"/>
      <c r="S3381" s="1214">
        <f>VLOOKUP($D3381,'NI-Soc'!$B$1:$Q$2048,12,FALSE)</f>
        <v>0</v>
      </c>
      <c r="T3381" s="1214">
        <f>VLOOKUP($D3381,'NI-Soc'!$B$1:$Q$2048,13,FALSE)</f>
        <v>0</v>
      </c>
      <c r="U3381" s="1214">
        <f>VLOOKUP($D3381,'NI-Soc'!$B$1:$Q$2048,16,FALSE)</f>
        <v>0</v>
      </c>
      <c r="V3381" s="1214" t="e">
        <f>VLOOKUP($D3381,'NI-Soc'!$B$1:$Q$2048,17,FALSE)</f>
        <v>#REF!</v>
      </c>
      <c r="W3381" s="1214" t="e">
        <f>VLOOKUP($D3381,'NI-Soc'!$B$1:$Q$2048,18,FALSE)</f>
        <v>#REF!</v>
      </c>
      <c r="X3381" s="1214" t="e">
        <f>VLOOKUP($D3381,'NI-Soc'!$B$1:$Q$2048,19,FALSE)</f>
        <v>#REF!</v>
      </c>
    </row>
    <row r="3382" spans="1:24" ht="27" hidden="1">
      <c r="A3382" s="508"/>
      <c r="B3382" s="508"/>
      <c r="C3382" s="508"/>
      <c r="D3382" s="1214" t="s">
        <v>2304</v>
      </c>
      <c r="E3382" s="1215" t="s">
        <v>3067</v>
      </c>
      <c r="F3382" s="1202"/>
      <c r="G3382" s="1202"/>
      <c r="H3382" s="1205"/>
      <c r="I3382" s="1202" t="s">
        <v>53</v>
      </c>
      <c r="J3382" s="1202"/>
      <c r="K3382" s="1202"/>
      <c r="L3382" s="1202"/>
      <c r="M3382" s="1202" t="s">
        <v>2143</v>
      </c>
      <c r="N3382" s="1203" t="s">
        <v>2305</v>
      </c>
      <c r="O3382" s="1203"/>
      <c r="P3382" s="1203"/>
      <c r="Q3382" s="1203"/>
      <c r="R3382" s="1203"/>
      <c r="S3382" s="1214">
        <f>VLOOKUP($D3382,'NI-Soc'!$B$1:$Q$2048,12,FALSE)</f>
        <v>0</v>
      </c>
      <c r="T3382" s="1214">
        <f>VLOOKUP($D3382,'NI-Soc'!$B$1:$Q$2048,13,FALSE)</f>
        <v>0</v>
      </c>
      <c r="U3382" s="1214">
        <f>VLOOKUP($D3382,'NI-Soc'!$B$1:$Q$2048,16,FALSE)</f>
        <v>0</v>
      </c>
      <c r="V3382" s="1214" t="e">
        <f>VLOOKUP($D3382,'NI-Soc'!$B$1:$Q$2048,17,FALSE)</f>
        <v>#REF!</v>
      </c>
      <c r="W3382" s="1214" t="e">
        <f>VLOOKUP($D3382,'NI-Soc'!$B$1:$Q$2048,18,FALSE)</f>
        <v>#REF!</v>
      </c>
      <c r="X3382" s="1214" t="e">
        <f>VLOOKUP($D3382,'NI-Soc'!$B$1:$Q$2048,19,FALSE)</f>
        <v>#REF!</v>
      </c>
    </row>
    <row r="3383" spans="1:24" hidden="1">
      <c r="A3383" s="508"/>
      <c r="B3383" s="508"/>
      <c r="C3383" s="508"/>
      <c r="D3383" s="1214" t="s">
        <v>2306</v>
      </c>
      <c r="E3383" s="1215" t="s">
        <v>3067</v>
      </c>
      <c r="F3383" s="1202"/>
      <c r="G3383" s="1202"/>
      <c r="H3383" s="1205"/>
      <c r="I3383" s="1202" t="s">
        <v>53</v>
      </c>
      <c r="J3383" s="1202"/>
      <c r="K3383" s="1202"/>
      <c r="L3383" s="1202"/>
      <c r="M3383" s="1202" t="s">
        <v>2143</v>
      </c>
      <c r="N3383" s="1203" t="s">
        <v>2307</v>
      </c>
      <c r="O3383" s="1203"/>
      <c r="P3383" s="1203"/>
      <c r="Q3383" s="1203"/>
      <c r="R3383" s="1203"/>
      <c r="S3383" s="1214">
        <f>VLOOKUP($D3383,'NI-Soc'!$B$1:$Q$2048,12,FALSE)</f>
        <v>0</v>
      </c>
      <c r="T3383" s="1214">
        <f>VLOOKUP($D3383,'NI-Soc'!$B$1:$Q$2048,13,FALSE)</f>
        <v>0</v>
      </c>
      <c r="U3383" s="1214">
        <f>VLOOKUP($D3383,'NI-Soc'!$B$1:$Q$2048,16,FALSE)</f>
        <v>0</v>
      </c>
      <c r="V3383" s="1214" t="e">
        <f>VLOOKUP($D3383,'NI-Soc'!$B$1:$Q$2048,17,FALSE)</f>
        <v>#REF!</v>
      </c>
      <c r="W3383" s="1214" t="e">
        <f>VLOOKUP($D3383,'NI-Soc'!$B$1:$Q$2048,18,FALSE)</f>
        <v>#REF!</v>
      </c>
      <c r="X3383" s="1214" t="e">
        <f>VLOOKUP($D3383,'NI-Soc'!$B$1:$Q$2048,19,FALSE)</f>
        <v>#REF!</v>
      </c>
    </row>
    <row r="3384" spans="1:24" ht="27" hidden="1">
      <c r="A3384" s="508"/>
      <c r="B3384" s="508"/>
      <c r="C3384" s="508"/>
      <c r="D3384" s="1214" t="s">
        <v>2308</v>
      </c>
      <c r="E3384" s="1215" t="s">
        <v>3067</v>
      </c>
      <c r="F3384" s="1202"/>
      <c r="G3384" s="1202"/>
      <c r="H3384" s="1205"/>
      <c r="I3384" s="1202" t="s">
        <v>53</v>
      </c>
      <c r="J3384" s="1202"/>
      <c r="K3384" s="1202"/>
      <c r="L3384" s="1202"/>
      <c r="M3384" s="1202" t="s">
        <v>2143</v>
      </c>
      <c r="N3384" s="1203" t="s">
        <v>2309</v>
      </c>
      <c r="O3384" s="1203"/>
      <c r="P3384" s="1203"/>
      <c r="Q3384" s="1203"/>
      <c r="R3384" s="1203"/>
      <c r="S3384" s="1214">
        <f>VLOOKUP($D3384,'NI-Soc'!$B$1:$Q$2048,12,FALSE)</f>
        <v>0</v>
      </c>
      <c r="T3384" s="1214">
        <f>VLOOKUP($D3384,'NI-Soc'!$B$1:$Q$2048,13,FALSE)</f>
        <v>0</v>
      </c>
      <c r="U3384" s="1214">
        <f>VLOOKUP($D3384,'NI-Soc'!$B$1:$Q$2048,16,FALSE)</f>
        <v>0</v>
      </c>
      <c r="V3384" s="1214" t="e">
        <f>VLOOKUP($D3384,'NI-Soc'!$B$1:$Q$2048,17,FALSE)</f>
        <v>#REF!</v>
      </c>
      <c r="W3384" s="1214" t="e">
        <f>VLOOKUP($D3384,'NI-Soc'!$B$1:$Q$2048,18,FALSE)</f>
        <v>#REF!</v>
      </c>
      <c r="X3384" s="1214" t="e">
        <f>VLOOKUP($D3384,'NI-Soc'!$B$1:$Q$2048,19,FALSE)</f>
        <v>#REF!</v>
      </c>
    </row>
    <row r="3385" spans="1:24" ht="27" hidden="1">
      <c r="A3385" s="508"/>
      <c r="B3385" s="508"/>
      <c r="C3385" s="508"/>
      <c r="D3385" s="1214" t="s">
        <v>2310</v>
      </c>
      <c r="E3385" s="1215" t="s">
        <v>3067</v>
      </c>
      <c r="F3385" s="1202"/>
      <c r="G3385" s="1202"/>
      <c r="H3385" s="1205"/>
      <c r="I3385" s="1202" t="s">
        <v>53</v>
      </c>
      <c r="J3385" s="1202"/>
      <c r="K3385" s="1202"/>
      <c r="L3385" s="1202"/>
      <c r="M3385" s="1202" t="s">
        <v>2143</v>
      </c>
      <c r="N3385" s="1203" t="s">
        <v>2311</v>
      </c>
      <c r="O3385" s="1203"/>
      <c r="P3385" s="1203"/>
      <c r="Q3385" s="1203"/>
      <c r="R3385" s="1203"/>
      <c r="S3385" s="1214">
        <f>VLOOKUP($D3385,'NI-Soc'!$B$1:$Q$2048,12,FALSE)</f>
        <v>0</v>
      </c>
      <c r="T3385" s="1214">
        <f>VLOOKUP($D3385,'NI-Soc'!$B$1:$Q$2048,13,FALSE)</f>
        <v>0</v>
      </c>
      <c r="U3385" s="1214">
        <f>VLOOKUP($D3385,'NI-Soc'!$B$1:$Q$2048,16,FALSE)</f>
        <v>0</v>
      </c>
      <c r="V3385" s="1214" t="e">
        <f>VLOOKUP($D3385,'NI-Soc'!$B$1:$Q$2048,17,FALSE)</f>
        <v>#REF!</v>
      </c>
      <c r="W3385" s="1214" t="e">
        <f>VLOOKUP($D3385,'NI-Soc'!$B$1:$Q$2048,18,FALSE)</f>
        <v>#REF!</v>
      </c>
      <c r="X3385" s="1214" t="e">
        <f>VLOOKUP($D3385,'NI-Soc'!$B$1:$Q$2048,19,FALSE)</f>
        <v>#REF!</v>
      </c>
    </row>
    <row r="3386" spans="1:24" ht="27" hidden="1">
      <c r="A3386" s="508"/>
      <c r="B3386" s="508"/>
      <c r="C3386" s="508"/>
      <c r="D3386" s="1214" t="s">
        <v>2312</v>
      </c>
      <c r="E3386" s="1215" t="s">
        <v>3067</v>
      </c>
      <c r="F3386" s="1202"/>
      <c r="G3386" s="1202"/>
      <c r="H3386" s="1205"/>
      <c r="I3386" s="1202" t="s">
        <v>53</v>
      </c>
      <c r="J3386" s="1202"/>
      <c r="K3386" s="1202"/>
      <c r="L3386" s="1202"/>
      <c r="M3386" s="1202" t="s">
        <v>2143</v>
      </c>
      <c r="N3386" s="1203" t="s">
        <v>2313</v>
      </c>
      <c r="O3386" s="1203"/>
      <c r="P3386" s="1203"/>
      <c r="Q3386" s="1203"/>
      <c r="R3386" s="1203"/>
      <c r="S3386" s="1214">
        <f>VLOOKUP($D3386,'NI-Soc'!$B$1:$Q$2048,12,FALSE)</f>
        <v>0</v>
      </c>
      <c r="T3386" s="1214">
        <f>VLOOKUP($D3386,'NI-Soc'!$B$1:$Q$2048,13,FALSE)</f>
        <v>0</v>
      </c>
      <c r="U3386" s="1214">
        <f>VLOOKUP($D3386,'NI-Soc'!$B$1:$Q$2048,16,FALSE)</f>
        <v>0</v>
      </c>
      <c r="V3386" s="1214" t="e">
        <f>VLOOKUP($D3386,'NI-Soc'!$B$1:$Q$2048,17,FALSE)</f>
        <v>#REF!</v>
      </c>
      <c r="W3386" s="1214" t="e">
        <f>VLOOKUP($D3386,'NI-Soc'!$B$1:$Q$2048,18,FALSE)</f>
        <v>#REF!</v>
      </c>
      <c r="X3386" s="1214" t="e">
        <f>VLOOKUP($D3386,'NI-Soc'!$B$1:$Q$2048,19,FALSE)</f>
        <v>#REF!</v>
      </c>
    </row>
    <row r="3387" spans="1:24" hidden="1">
      <c r="A3387" s="508"/>
      <c r="B3387" s="508"/>
      <c r="C3387" s="508"/>
      <c r="D3387" s="1214" t="s">
        <v>2314</v>
      </c>
      <c r="E3387" s="1215" t="s">
        <v>3067</v>
      </c>
      <c r="F3387" s="1202"/>
      <c r="G3387" s="1202"/>
      <c r="H3387" s="1205"/>
      <c r="I3387" s="1202" t="s">
        <v>53</v>
      </c>
      <c r="J3387" s="1202"/>
      <c r="K3387" s="1202"/>
      <c r="L3387" s="1202"/>
      <c r="M3387" s="1202" t="s">
        <v>2143</v>
      </c>
      <c r="N3387" s="1203" t="s">
        <v>2316</v>
      </c>
      <c r="O3387" s="1203"/>
      <c r="P3387" s="1203"/>
      <c r="Q3387" s="1203"/>
      <c r="R3387" s="1203"/>
      <c r="S3387" s="1214">
        <f>VLOOKUP($D3387,'NI-Soc'!$B$1:$Q$2048,12,FALSE)</f>
        <v>0</v>
      </c>
      <c r="T3387" s="1214">
        <f>VLOOKUP($D3387,'NI-Soc'!$B$1:$Q$2048,13,FALSE)</f>
        <v>0</v>
      </c>
      <c r="U3387" s="1214">
        <f>VLOOKUP($D3387,'NI-Soc'!$B$1:$Q$2048,16,FALSE)</f>
        <v>0</v>
      </c>
      <c r="V3387" s="1214" t="e">
        <f>VLOOKUP($D3387,'NI-Soc'!$B$1:$Q$2048,17,FALSE)</f>
        <v>#REF!</v>
      </c>
      <c r="W3387" s="1214" t="e">
        <f>VLOOKUP($D3387,'NI-Soc'!$B$1:$Q$2048,18,FALSE)</f>
        <v>#REF!</v>
      </c>
      <c r="X3387" s="1214" t="e">
        <f>VLOOKUP($D3387,'NI-Soc'!$B$1:$Q$2048,19,FALSE)</f>
        <v>#REF!</v>
      </c>
    </row>
    <row r="3388" spans="1:24" hidden="1">
      <c r="A3388" s="508"/>
      <c r="B3388" s="508"/>
      <c r="C3388" s="508"/>
      <c r="D3388" s="1214" t="s">
        <v>2317</v>
      </c>
      <c r="E3388" s="1215" t="s">
        <v>3067</v>
      </c>
      <c r="F3388" s="1202"/>
      <c r="G3388" s="1202"/>
      <c r="H3388" s="1205"/>
      <c r="I3388" s="1202" t="s">
        <v>53</v>
      </c>
      <c r="J3388" s="1202"/>
      <c r="K3388" s="1202"/>
      <c r="L3388" s="1202"/>
      <c r="M3388" s="1202" t="s">
        <v>2143</v>
      </c>
      <c r="N3388" s="1203" t="s">
        <v>2318</v>
      </c>
      <c r="O3388" s="1203"/>
      <c r="P3388" s="1203"/>
      <c r="Q3388" s="1203"/>
      <c r="R3388" s="1203"/>
      <c r="S3388" s="1214">
        <f>VLOOKUP($D3388,'NI-Soc'!$B$1:$Q$2048,12,FALSE)</f>
        <v>0</v>
      </c>
      <c r="T3388" s="1214">
        <f>VLOOKUP($D3388,'NI-Soc'!$B$1:$Q$2048,13,FALSE)</f>
        <v>0</v>
      </c>
      <c r="U3388" s="1214">
        <f>VLOOKUP($D3388,'NI-Soc'!$B$1:$Q$2048,16,FALSE)</f>
        <v>0</v>
      </c>
      <c r="V3388" s="1214" t="e">
        <f>VLOOKUP($D3388,'NI-Soc'!$B$1:$Q$2048,17,FALSE)</f>
        <v>#REF!</v>
      </c>
      <c r="W3388" s="1214" t="e">
        <f>VLOOKUP($D3388,'NI-Soc'!$B$1:$Q$2048,18,FALSE)</f>
        <v>#REF!</v>
      </c>
      <c r="X3388" s="1214" t="e">
        <f>VLOOKUP($D3388,'NI-Soc'!$B$1:$Q$2048,19,FALSE)</f>
        <v>#REF!</v>
      </c>
    </row>
    <row r="3389" spans="1:24" hidden="1">
      <c r="A3389" s="508"/>
      <c r="B3389" s="508"/>
      <c r="C3389" s="508"/>
      <c r="D3389" s="1214" t="s">
        <v>2319</v>
      </c>
      <c r="E3389" s="1215" t="s">
        <v>3067</v>
      </c>
      <c r="F3389" s="1202"/>
      <c r="G3389" s="1202"/>
      <c r="H3389" s="1205"/>
      <c r="I3389" s="1202" t="s">
        <v>53</v>
      </c>
      <c r="J3389" s="1202"/>
      <c r="K3389" s="1202"/>
      <c r="L3389" s="1202"/>
      <c r="M3389" s="1202" t="s">
        <v>2143</v>
      </c>
      <c r="N3389" s="1203" t="s">
        <v>2320</v>
      </c>
      <c r="O3389" s="1203"/>
      <c r="P3389" s="1203"/>
      <c r="Q3389" s="1203"/>
      <c r="R3389" s="1203"/>
      <c r="S3389" s="1214">
        <f>VLOOKUP($D3389,'NI-Soc'!$B$1:$Q$2048,12,FALSE)</f>
        <v>0</v>
      </c>
      <c r="T3389" s="1214">
        <f>VLOOKUP($D3389,'NI-Soc'!$B$1:$Q$2048,13,FALSE)</f>
        <v>0</v>
      </c>
      <c r="U3389" s="1214">
        <f>VLOOKUP($D3389,'NI-Soc'!$B$1:$Q$2048,16,FALSE)</f>
        <v>0</v>
      </c>
      <c r="V3389" s="1214" t="e">
        <f>VLOOKUP($D3389,'NI-Soc'!$B$1:$Q$2048,17,FALSE)</f>
        <v>#REF!</v>
      </c>
      <c r="W3389" s="1214" t="e">
        <f>VLOOKUP($D3389,'NI-Soc'!$B$1:$Q$2048,18,FALSE)</f>
        <v>#REF!</v>
      </c>
      <c r="X3389" s="1214" t="e">
        <f>VLOOKUP($D3389,'NI-Soc'!$B$1:$Q$2048,19,FALSE)</f>
        <v>#REF!</v>
      </c>
    </row>
    <row r="3390" spans="1:24" hidden="1">
      <c r="A3390" s="508"/>
      <c r="B3390" s="508"/>
      <c r="C3390" s="508"/>
      <c r="D3390" s="1214" t="s">
        <v>2321</v>
      </c>
      <c r="E3390" s="1215" t="s">
        <v>3067</v>
      </c>
      <c r="F3390" s="1202"/>
      <c r="G3390" s="1202"/>
      <c r="H3390" s="1205"/>
      <c r="I3390" s="1202" t="s">
        <v>53</v>
      </c>
      <c r="J3390" s="1202"/>
      <c r="K3390" s="1202"/>
      <c r="L3390" s="1202"/>
      <c r="M3390" s="1202" t="s">
        <v>2143</v>
      </c>
      <c r="N3390" s="1203" t="s">
        <v>2322</v>
      </c>
      <c r="O3390" s="1203"/>
      <c r="P3390" s="1203"/>
      <c r="Q3390" s="1203"/>
      <c r="R3390" s="1203"/>
      <c r="S3390" s="1214">
        <f>VLOOKUP($D3390,'NI-Soc'!$B$1:$Q$2048,12,FALSE)</f>
        <v>0</v>
      </c>
      <c r="T3390" s="1214">
        <f>VLOOKUP($D3390,'NI-Soc'!$B$1:$Q$2048,13,FALSE)</f>
        <v>0</v>
      </c>
      <c r="U3390" s="1214">
        <f>VLOOKUP($D3390,'NI-Soc'!$B$1:$Q$2048,16,FALSE)</f>
        <v>0</v>
      </c>
      <c r="V3390" s="1214" t="e">
        <f>VLOOKUP($D3390,'NI-Soc'!$B$1:$Q$2048,17,FALSE)</f>
        <v>#REF!</v>
      </c>
      <c r="W3390" s="1214" t="e">
        <f>VLOOKUP($D3390,'NI-Soc'!$B$1:$Q$2048,18,FALSE)</f>
        <v>#REF!</v>
      </c>
      <c r="X3390" s="1214" t="e">
        <f>VLOOKUP($D3390,'NI-Soc'!$B$1:$Q$2048,19,FALSE)</f>
        <v>#REF!</v>
      </c>
    </row>
    <row r="3391" spans="1:24" ht="27" hidden="1">
      <c r="A3391" s="508"/>
      <c r="B3391" s="508"/>
      <c r="C3391" s="508"/>
      <c r="D3391" s="1214" t="s">
        <v>2323</v>
      </c>
      <c r="E3391" s="1215" t="s">
        <v>3067</v>
      </c>
      <c r="F3391" s="1202"/>
      <c r="G3391" s="1202"/>
      <c r="H3391" s="1205"/>
      <c r="I3391" s="1202" t="s">
        <v>53</v>
      </c>
      <c r="J3391" s="1202"/>
      <c r="K3391" s="1202"/>
      <c r="L3391" s="1202"/>
      <c r="M3391" s="1202" t="s">
        <v>2143</v>
      </c>
      <c r="N3391" s="1203" t="s">
        <v>2324</v>
      </c>
      <c r="O3391" s="1203"/>
      <c r="P3391" s="1203"/>
      <c r="Q3391" s="1203"/>
      <c r="R3391" s="1203"/>
      <c r="S3391" s="1214">
        <f>VLOOKUP($D3391,'NI-Soc'!$B$1:$Q$2048,12,FALSE)</f>
        <v>0</v>
      </c>
      <c r="T3391" s="1214">
        <f>VLOOKUP($D3391,'NI-Soc'!$B$1:$Q$2048,13,FALSE)</f>
        <v>0</v>
      </c>
      <c r="U3391" s="1214">
        <f>VLOOKUP($D3391,'NI-Soc'!$B$1:$Q$2048,16,FALSE)</f>
        <v>0</v>
      </c>
      <c r="V3391" s="1214" t="e">
        <f>VLOOKUP($D3391,'NI-Soc'!$B$1:$Q$2048,17,FALSE)</f>
        <v>#REF!</v>
      </c>
      <c r="W3391" s="1214" t="e">
        <f>VLOOKUP($D3391,'NI-Soc'!$B$1:$Q$2048,18,FALSE)</f>
        <v>#REF!</v>
      </c>
      <c r="X3391" s="1214" t="e">
        <f>VLOOKUP($D3391,'NI-Soc'!$B$1:$Q$2048,19,FALSE)</f>
        <v>#REF!</v>
      </c>
    </row>
    <row r="3392" spans="1:24" ht="27" hidden="1">
      <c r="A3392" s="508"/>
      <c r="B3392" s="508"/>
      <c r="C3392" s="508"/>
      <c r="D3392" s="1214" t="s">
        <v>2325</v>
      </c>
      <c r="E3392" s="1215" t="s">
        <v>3067</v>
      </c>
      <c r="F3392" s="1202"/>
      <c r="G3392" s="1202"/>
      <c r="H3392" s="1205"/>
      <c r="I3392" s="1202" t="s">
        <v>53</v>
      </c>
      <c r="J3392" s="1202"/>
      <c r="K3392" s="1202"/>
      <c r="L3392" s="1202"/>
      <c r="M3392" s="1202" t="s">
        <v>2143</v>
      </c>
      <c r="N3392" s="1203" t="s">
        <v>2326</v>
      </c>
      <c r="O3392" s="1203"/>
      <c r="P3392" s="1203"/>
      <c r="Q3392" s="1203"/>
      <c r="R3392" s="1203"/>
      <c r="S3392" s="1214">
        <f>VLOOKUP($D3392,'NI-Soc'!$B$1:$Q$2048,12,FALSE)</f>
        <v>0</v>
      </c>
      <c r="T3392" s="1214">
        <f>VLOOKUP($D3392,'NI-Soc'!$B$1:$Q$2048,13,FALSE)</f>
        <v>0</v>
      </c>
      <c r="U3392" s="1214">
        <f>VLOOKUP($D3392,'NI-Soc'!$B$1:$Q$2048,16,FALSE)</f>
        <v>0</v>
      </c>
      <c r="V3392" s="1214" t="e">
        <f>VLOOKUP($D3392,'NI-Soc'!$B$1:$Q$2048,17,FALSE)</f>
        <v>#REF!</v>
      </c>
      <c r="W3392" s="1214" t="e">
        <f>VLOOKUP($D3392,'NI-Soc'!$B$1:$Q$2048,18,FALSE)</f>
        <v>#REF!</v>
      </c>
      <c r="X3392" s="1214" t="e">
        <f>VLOOKUP($D3392,'NI-Soc'!$B$1:$Q$2048,19,FALSE)</f>
        <v>#REF!</v>
      </c>
    </row>
    <row r="3393" spans="1:24" ht="27" hidden="1">
      <c r="A3393" s="508"/>
      <c r="B3393" s="508"/>
      <c r="C3393" s="508"/>
      <c r="D3393" s="1214" t="s">
        <v>2327</v>
      </c>
      <c r="E3393" s="1215" t="s">
        <v>3067</v>
      </c>
      <c r="F3393" s="1202"/>
      <c r="G3393" s="1202"/>
      <c r="H3393" s="1205"/>
      <c r="I3393" s="1202" t="s">
        <v>53</v>
      </c>
      <c r="J3393" s="1202"/>
      <c r="K3393" s="1202"/>
      <c r="L3393" s="1202"/>
      <c r="M3393" s="1202" t="s">
        <v>2143</v>
      </c>
      <c r="N3393" s="1203" t="s">
        <v>2328</v>
      </c>
      <c r="O3393" s="1203"/>
      <c r="P3393" s="1203"/>
      <c r="Q3393" s="1203"/>
      <c r="R3393" s="1203"/>
      <c r="S3393" s="1214">
        <f>VLOOKUP($D3393,'NI-Soc'!$B$1:$Q$2048,12,FALSE)</f>
        <v>0</v>
      </c>
      <c r="T3393" s="1214">
        <f>VLOOKUP($D3393,'NI-Soc'!$B$1:$Q$2048,13,FALSE)</f>
        <v>0</v>
      </c>
      <c r="U3393" s="1214">
        <f>VLOOKUP($D3393,'NI-Soc'!$B$1:$Q$2048,16,FALSE)</f>
        <v>0</v>
      </c>
      <c r="V3393" s="1214" t="e">
        <f>VLOOKUP($D3393,'NI-Soc'!$B$1:$Q$2048,17,FALSE)</f>
        <v>#REF!</v>
      </c>
      <c r="W3393" s="1214" t="e">
        <f>VLOOKUP($D3393,'NI-Soc'!$B$1:$Q$2048,18,FALSE)</f>
        <v>#REF!</v>
      </c>
      <c r="X3393" s="1214" t="e">
        <f>VLOOKUP($D3393,'NI-Soc'!$B$1:$Q$2048,19,FALSE)</f>
        <v>#REF!</v>
      </c>
    </row>
    <row r="3394" spans="1:24" ht="27" hidden="1">
      <c r="A3394" s="508"/>
      <c r="B3394" s="508"/>
      <c r="C3394" s="508"/>
      <c r="D3394" s="1214" t="s">
        <v>2329</v>
      </c>
      <c r="E3394" s="1215" t="s">
        <v>3067</v>
      </c>
      <c r="F3394" s="1202"/>
      <c r="G3394" s="1202"/>
      <c r="H3394" s="1205"/>
      <c r="I3394" s="1202" t="s">
        <v>53</v>
      </c>
      <c r="J3394" s="1202"/>
      <c r="K3394" s="1202"/>
      <c r="L3394" s="1202"/>
      <c r="M3394" s="1202" t="s">
        <v>2143</v>
      </c>
      <c r="N3394" s="1203" t="s">
        <v>2330</v>
      </c>
      <c r="O3394" s="1203"/>
      <c r="P3394" s="1203"/>
      <c r="Q3394" s="1203"/>
      <c r="R3394" s="1203"/>
      <c r="S3394" s="1214">
        <f>VLOOKUP($D3394,'NI-Soc'!$B$1:$Q$2048,12,FALSE)</f>
        <v>0</v>
      </c>
      <c r="T3394" s="1214">
        <f>VLOOKUP($D3394,'NI-Soc'!$B$1:$Q$2048,13,FALSE)</f>
        <v>0</v>
      </c>
      <c r="U3394" s="1214">
        <f>VLOOKUP($D3394,'NI-Soc'!$B$1:$Q$2048,16,FALSE)</f>
        <v>0</v>
      </c>
      <c r="V3394" s="1214" t="e">
        <f>VLOOKUP($D3394,'NI-Soc'!$B$1:$Q$2048,17,FALSE)</f>
        <v>#REF!</v>
      </c>
      <c r="W3394" s="1214" t="e">
        <f>VLOOKUP($D3394,'NI-Soc'!$B$1:$Q$2048,18,FALSE)</f>
        <v>#REF!</v>
      </c>
      <c r="X3394" s="1214" t="e">
        <f>VLOOKUP($D3394,'NI-Soc'!$B$1:$Q$2048,19,FALSE)</f>
        <v>#REF!</v>
      </c>
    </row>
    <row r="3395" spans="1:24" hidden="1">
      <c r="A3395" s="508"/>
      <c r="B3395" s="508"/>
      <c r="C3395" s="508"/>
      <c r="D3395" s="1214" t="s">
        <v>2331</v>
      </c>
      <c r="E3395" s="1215" t="s">
        <v>3067</v>
      </c>
      <c r="F3395" s="1202"/>
      <c r="G3395" s="1202"/>
      <c r="H3395" s="1205"/>
      <c r="I3395" s="1202" t="s">
        <v>53</v>
      </c>
      <c r="J3395" s="1202"/>
      <c r="K3395" s="1202"/>
      <c r="L3395" s="1202"/>
      <c r="M3395" s="1202" t="s">
        <v>2143</v>
      </c>
      <c r="N3395" s="1203" t="s">
        <v>2332</v>
      </c>
      <c r="O3395" s="1203"/>
      <c r="P3395" s="1203"/>
      <c r="Q3395" s="1203"/>
      <c r="R3395" s="1203"/>
      <c r="S3395" s="1214">
        <f>VLOOKUP($D3395,'NI-Soc'!$B$1:$Q$2048,12,FALSE)</f>
        <v>0</v>
      </c>
      <c r="T3395" s="1214">
        <f>VLOOKUP($D3395,'NI-Soc'!$B$1:$Q$2048,13,FALSE)</f>
        <v>0</v>
      </c>
      <c r="U3395" s="1214">
        <f>VLOOKUP($D3395,'NI-Soc'!$B$1:$Q$2048,16,FALSE)</f>
        <v>0</v>
      </c>
      <c r="V3395" s="1214" t="e">
        <f>VLOOKUP($D3395,'NI-Soc'!$B$1:$Q$2048,17,FALSE)</f>
        <v>#REF!</v>
      </c>
      <c r="W3395" s="1214" t="e">
        <f>VLOOKUP($D3395,'NI-Soc'!$B$1:$Q$2048,18,FALSE)</f>
        <v>#REF!</v>
      </c>
      <c r="X3395" s="1214" t="e">
        <f>VLOOKUP($D3395,'NI-Soc'!$B$1:$Q$2048,19,FALSE)</f>
        <v>#REF!</v>
      </c>
    </row>
    <row r="3396" spans="1:24" ht="27" hidden="1">
      <c r="A3396" s="508"/>
      <c r="B3396" s="508"/>
      <c r="C3396" s="508"/>
      <c r="D3396" s="1214" t="s">
        <v>2333</v>
      </c>
      <c r="E3396" s="1215" t="s">
        <v>3067</v>
      </c>
      <c r="F3396" s="1202"/>
      <c r="G3396" s="1202"/>
      <c r="H3396" s="1205"/>
      <c r="I3396" s="1202" t="s">
        <v>53</v>
      </c>
      <c r="J3396" s="1202"/>
      <c r="K3396" s="1202"/>
      <c r="L3396" s="1202"/>
      <c r="M3396" s="1202" t="s">
        <v>2143</v>
      </c>
      <c r="N3396" s="1203" t="s">
        <v>2334</v>
      </c>
      <c r="O3396" s="1203"/>
      <c r="P3396" s="1203"/>
      <c r="Q3396" s="1203"/>
      <c r="R3396" s="1203"/>
      <c r="S3396" s="1214">
        <f>VLOOKUP($D3396,'NI-Soc'!$B$1:$Q$2048,12,FALSE)</f>
        <v>0</v>
      </c>
      <c r="T3396" s="1214">
        <f>VLOOKUP($D3396,'NI-Soc'!$B$1:$Q$2048,13,FALSE)</f>
        <v>0</v>
      </c>
      <c r="U3396" s="1214">
        <f>VLOOKUP($D3396,'NI-Soc'!$B$1:$Q$2048,16,FALSE)</f>
        <v>0</v>
      </c>
      <c r="V3396" s="1214" t="e">
        <f>VLOOKUP($D3396,'NI-Soc'!$B$1:$Q$2048,17,FALSE)</f>
        <v>#REF!</v>
      </c>
      <c r="W3396" s="1214" t="e">
        <f>VLOOKUP($D3396,'NI-Soc'!$B$1:$Q$2048,18,FALSE)</f>
        <v>#REF!</v>
      </c>
      <c r="X3396" s="1214" t="e">
        <f>VLOOKUP($D3396,'NI-Soc'!$B$1:$Q$2048,19,FALSE)</f>
        <v>#REF!</v>
      </c>
    </row>
    <row r="3397" spans="1:24" ht="27" hidden="1">
      <c r="A3397" s="508"/>
      <c r="B3397" s="508"/>
      <c r="C3397" s="508"/>
      <c r="D3397" s="1214" t="s">
        <v>2335</v>
      </c>
      <c r="E3397" s="1215" t="s">
        <v>3067</v>
      </c>
      <c r="F3397" s="1202"/>
      <c r="G3397" s="1202"/>
      <c r="H3397" s="1205"/>
      <c r="I3397" s="1202" t="s">
        <v>53</v>
      </c>
      <c r="J3397" s="1202"/>
      <c r="K3397" s="1202"/>
      <c r="L3397" s="1202"/>
      <c r="M3397" s="1202" t="s">
        <v>2143</v>
      </c>
      <c r="N3397" s="1203" t="s">
        <v>2336</v>
      </c>
      <c r="O3397" s="1203"/>
      <c r="P3397" s="1203"/>
      <c r="Q3397" s="1203"/>
      <c r="R3397" s="1203"/>
      <c r="S3397" s="1214">
        <f>VLOOKUP($D3397,'NI-Soc'!$B$1:$Q$2048,12,FALSE)</f>
        <v>0</v>
      </c>
      <c r="T3397" s="1214">
        <f>VLOOKUP($D3397,'NI-Soc'!$B$1:$Q$2048,13,FALSE)</f>
        <v>0</v>
      </c>
      <c r="U3397" s="1214">
        <f>VLOOKUP($D3397,'NI-Soc'!$B$1:$Q$2048,16,FALSE)</f>
        <v>0</v>
      </c>
      <c r="V3397" s="1214" t="e">
        <f>VLOOKUP($D3397,'NI-Soc'!$B$1:$Q$2048,17,FALSE)</f>
        <v>#REF!</v>
      </c>
      <c r="W3397" s="1214" t="e">
        <f>VLOOKUP($D3397,'NI-Soc'!$B$1:$Q$2048,18,FALSE)</f>
        <v>#REF!</v>
      </c>
      <c r="X3397" s="1214" t="e">
        <f>VLOOKUP($D3397,'NI-Soc'!$B$1:$Q$2048,19,FALSE)</f>
        <v>#REF!</v>
      </c>
    </row>
    <row r="3398" spans="1:24" ht="27" hidden="1">
      <c r="A3398" s="508"/>
      <c r="B3398" s="508"/>
      <c r="C3398" s="508"/>
      <c r="D3398" s="1214" t="s">
        <v>2337</v>
      </c>
      <c r="E3398" s="1215" t="s">
        <v>3067</v>
      </c>
      <c r="F3398" s="1202"/>
      <c r="G3398" s="1202"/>
      <c r="H3398" s="1205"/>
      <c r="I3398" s="1202" t="s">
        <v>53</v>
      </c>
      <c r="J3398" s="1202"/>
      <c r="K3398" s="1202"/>
      <c r="L3398" s="1202"/>
      <c r="M3398" s="1202" t="s">
        <v>2143</v>
      </c>
      <c r="N3398" s="1203" t="s">
        <v>2338</v>
      </c>
      <c r="O3398" s="1203"/>
      <c r="P3398" s="1203"/>
      <c r="Q3398" s="1203"/>
      <c r="R3398" s="1203"/>
      <c r="S3398" s="1214">
        <f>VLOOKUP($D3398,'NI-Soc'!$B$1:$Q$2048,12,FALSE)</f>
        <v>0</v>
      </c>
      <c r="T3398" s="1214">
        <f>VLOOKUP($D3398,'NI-Soc'!$B$1:$Q$2048,13,FALSE)</f>
        <v>0</v>
      </c>
      <c r="U3398" s="1214">
        <f>VLOOKUP($D3398,'NI-Soc'!$B$1:$Q$2048,16,FALSE)</f>
        <v>0</v>
      </c>
      <c r="V3398" s="1214" t="e">
        <f>VLOOKUP($D3398,'NI-Soc'!$B$1:$Q$2048,17,FALSE)</f>
        <v>#REF!</v>
      </c>
      <c r="W3398" s="1214" t="e">
        <f>VLOOKUP($D3398,'NI-Soc'!$B$1:$Q$2048,18,FALSE)</f>
        <v>#REF!</v>
      </c>
      <c r="X3398" s="1214" t="e">
        <f>VLOOKUP($D3398,'NI-Soc'!$B$1:$Q$2048,19,FALSE)</f>
        <v>#REF!</v>
      </c>
    </row>
    <row r="3399" spans="1:24" hidden="1">
      <c r="A3399" s="508"/>
      <c r="B3399" s="508"/>
      <c r="C3399" s="508"/>
      <c r="D3399" s="1214" t="s">
        <v>2339</v>
      </c>
      <c r="E3399" s="1215" t="s">
        <v>3067</v>
      </c>
      <c r="F3399" s="1202"/>
      <c r="G3399" s="1202"/>
      <c r="H3399" s="1205"/>
      <c r="I3399" s="1202" t="s">
        <v>53</v>
      </c>
      <c r="J3399" s="1202"/>
      <c r="K3399" s="1202"/>
      <c r="L3399" s="1202"/>
      <c r="M3399" s="1202" t="s">
        <v>2219</v>
      </c>
      <c r="N3399" s="1203" t="s">
        <v>2341</v>
      </c>
      <c r="O3399" s="1203"/>
      <c r="P3399" s="1203"/>
      <c r="Q3399" s="1203"/>
      <c r="R3399" s="1203"/>
      <c r="S3399" s="1214">
        <f>VLOOKUP($D3399,'NI-Soc'!$B$1:$Q$2048,12,FALSE)</f>
        <v>0</v>
      </c>
      <c r="T3399" s="1214">
        <f>VLOOKUP($D3399,'NI-Soc'!$B$1:$Q$2048,13,FALSE)</f>
        <v>0</v>
      </c>
      <c r="U3399" s="1214">
        <f>VLOOKUP($D3399,'NI-Soc'!$B$1:$Q$2048,16,FALSE)</f>
        <v>0</v>
      </c>
      <c r="V3399" s="1214" t="e">
        <f>VLOOKUP($D3399,'NI-Soc'!$B$1:$Q$2048,17,FALSE)</f>
        <v>#REF!</v>
      </c>
      <c r="W3399" s="1214" t="e">
        <f>VLOOKUP($D3399,'NI-Soc'!$B$1:$Q$2048,18,FALSE)</f>
        <v>#REF!</v>
      </c>
      <c r="X3399" s="1214" t="e">
        <f>VLOOKUP($D3399,'NI-Soc'!$B$1:$Q$2048,19,FALSE)</f>
        <v>#REF!</v>
      </c>
    </row>
    <row r="3400" spans="1:24" hidden="1">
      <c r="A3400" s="508"/>
      <c r="B3400" s="508"/>
      <c r="C3400" s="508"/>
      <c r="D3400" s="1214" t="s">
        <v>2342</v>
      </c>
      <c r="E3400" s="1215" t="s">
        <v>3067</v>
      </c>
      <c r="F3400" s="1202"/>
      <c r="G3400" s="1202"/>
      <c r="H3400" s="1205"/>
      <c r="I3400" s="1202" t="s">
        <v>53</v>
      </c>
      <c r="J3400" s="1202"/>
      <c r="K3400" s="1202"/>
      <c r="L3400" s="1202"/>
      <c r="M3400" s="1202" t="s">
        <v>2219</v>
      </c>
      <c r="N3400" s="1203" t="s">
        <v>2343</v>
      </c>
      <c r="O3400" s="1203"/>
      <c r="P3400" s="1203"/>
      <c r="Q3400" s="1203"/>
      <c r="R3400" s="1203"/>
      <c r="S3400" s="1214">
        <f>VLOOKUP($D3400,'NI-Soc'!$B$1:$Q$2048,12,FALSE)</f>
        <v>0</v>
      </c>
      <c r="T3400" s="1214">
        <f>VLOOKUP($D3400,'NI-Soc'!$B$1:$Q$2048,13,FALSE)</f>
        <v>0</v>
      </c>
      <c r="U3400" s="1214">
        <f>VLOOKUP($D3400,'NI-Soc'!$B$1:$Q$2048,16,FALSE)</f>
        <v>0</v>
      </c>
      <c r="V3400" s="1214" t="e">
        <f>VLOOKUP($D3400,'NI-Soc'!$B$1:$Q$2048,17,FALSE)</f>
        <v>#REF!</v>
      </c>
      <c r="W3400" s="1214" t="e">
        <f>VLOOKUP($D3400,'NI-Soc'!$B$1:$Q$2048,18,FALSE)</f>
        <v>#REF!</v>
      </c>
      <c r="X3400" s="1214" t="e">
        <f>VLOOKUP($D3400,'NI-Soc'!$B$1:$Q$2048,19,FALSE)</f>
        <v>#REF!</v>
      </c>
    </row>
    <row r="3401" spans="1:24" hidden="1">
      <c r="A3401" s="508"/>
      <c r="B3401" s="508"/>
      <c r="C3401" s="508"/>
      <c r="D3401" s="1214" t="s">
        <v>2344</v>
      </c>
      <c r="E3401" s="1215" t="s">
        <v>3067</v>
      </c>
      <c r="F3401" s="1202"/>
      <c r="G3401" s="1202"/>
      <c r="H3401" s="1205"/>
      <c r="I3401" s="1202" t="s">
        <v>53</v>
      </c>
      <c r="J3401" s="1202"/>
      <c r="K3401" s="1202"/>
      <c r="L3401" s="1202"/>
      <c r="M3401" s="1202" t="s">
        <v>2219</v>
      </c>
      <c r="N3401" s="1203" t="s">
        <v>2345</v>
      </c>
      <c r="O3401" s="1203"/>
      <c r="P3401" s="1203"/>
      <c r="Q3401" s="1203"/>
      <c r="R3401" s="1203"/>
      <c r="S3401" s="1214">
        <f>VLOOKUP($D3401,'NI-Soc'!$B$1:$Q$2048,12,FALSE)</f>
        <v>0</v>
      </c>
      <c r="T3401" s="1214">
        <f>VLOOKUP($D3401,'NI-Soc'!$B$1:$Q$2048,13,FALSE)</f>
        <v>0</v>
      </c>
      <c r="U3401" s="1214">
        <f>VLOOKUP($D3401,'NI-Soc'!$B$1:$Q$2048,16,FALSE)</f>
        <v>0</v>
      </c>
      <c r="V3401" s="1214" t="e">
        <f>VLOOKUP($D3401,'NI-Soc'!$B$1:$Q$2048,17,FALSE)</f>
        <v>#REF!</v>
      </c>
      <c r="W3401" s="1214" t="e">
        <f>VLOOKUP($D3401,'NI-Soc'!$B$1:$Q$2048,18,FALSE)</f>
        <v>#REF!</v>
      </c>
      <c r="X3401" s="1214" t="e">
        <f>VLOOKUP($D3401,'NI-Soc'!$B$1:$Q$2048,19,FALSE)</f>
        <v>#REF!</v>
      </c>
    </row>
    <row r="3402" spans="1:24" hidden="1">
      <c r="A3402" s="508"/>
      <c r="B3402" s="508"/>
      <c r="C3402" s="508"/>
      <c r="D3402" s="1214" t="s">
        <v>2346</v>
      </c>
      <c r="E3402" s="1215" t="s">
        <v>3067</v>
      </c>
      <c r="F3402" s="1202"/>
      <c r="G3402" s="1202"/>
      <c r="H3402" s="1205"/>
      <c r="I3402" s="1202" t="s">
        <v>53</v>
      </c>
      <c r="J3402" s="1202"/>
      <c r="K3402" s="1202"/>
      <c r="L3402" s="1202"/>
      <c r="M3402" s="1202" t="s">
        <v>2219</v>
      </c>
      <c r="N3402" s="1203" t="s">
        <v>2347</v>
      </c>
      <c r="O3402" s="1203"/>
      <c r="P3402" s="1203"/>
      <c r="Q3402" s="1203"/>
      <c r="R3402" s="1203"/>
      <c r="S3402" s="1214">
        <f>VLOOKUP($D3402,'NI-Soc'!$B$1:$Q$2048,12,FALSE)</f>
        <v>0</v>
      </c>
      <c r="T3402" s="1214">
        <f>VLOOKUP($D3402,'NI-Soc'!$B$1:$Q$2048,13,FALSE)</f>
        <v>0</v>
      </c>
      <c r="U3402" s="1214">
        <f>VLOOKUP($D3402,'NI-Soc'!$B$1:$Q$2048,16,FALSE)</f>
        <v>0</v>
      </c>
      <c r="V3402" s="1214" t="e">
        <f>VLOOKUP($D3402,'NI-Soc'!$B$1:$Q$2048,17,FALSE)</f>
        <v>#REF!</v>
      </c>
      <c r="W3402" s="1214" t="e">
        <f>VLOOKUP($D3402,'NI-Soc'!$B$1:$Q$2048,18,FALSE)</f>
        <v>#REF!</v>
      </c>
      <c r="X3402" s="1214" t="e">
        <f>VLOOKUP($D3402,'NI-Soc'!$B$1:$Q$2048,19,FALSE)</f>
        <v>#REF!</v>
      </c>
    </row>
    <row r="3403" spans="1:24" ht="27" hidden="1">
      <c r="A3403" s="508"/>
      <c r="B3403" s="508"/>
      <c r="C3403" s="508"/>
      <c r="D3403" s="1214" t="s">
        <v>2348</v>
      </c>
      <c r="E3403" s="1215" t="s">
        <v>3067</v>
      </c>
      <c r="F3403" s="1202"/>
      <c r="G3403" s="1202"/>
      <c r="H3403" s="1205"/>
      <c r="I3403" s="1202" t="s">
        <v>53</v>
      </c>
      <c r="J3403" s="1202"/>
      <c r="K3403" s="1202"/>
      <c r="L3403" s="1202"/>
      <c r="M3403" s="1202" t="s">
        <v>2219</v>
      </c>
      <c r="N3403" s="1203" t="s">
        <v>2349</v>
      </c>
      <c r="O3403" s="1203"/>
      <c r="P3403" s="1203"/>
      <c r="Q3403" s="1203"/>
      <c r="R3403" s="1203"/>
      <c r="S3403" s="1214">
        <f>VLOOKUP($D3403,'NI-Soc'!$B$1:$Q$2048,12,FALSE)</f>
        <v>0</v>
      </c>
      <c r="T3403" s="1214">
        <f>VLOOKUP($D3403,'NI-Soc'!$B$1:$Q$2048,13,FALSE)</f>
        <v>0</v>
      </c>
      <c r="U3403" s="1214">
        <f>VLOOKUP($D3403,'NI-Soc'!$B$1:$Q$2048,16,FALSE)</f>
        <v>0</v>
      </c>
      <c r="V3403" s="1214" t="e">
        <f>VLOOKUP($D3403,'NI-Soc'!$B$1:$Q$2048,17,FALSE)</f>
        <v>#REF!</v>
      </c>
      <c r="W3403" s="1214" t="e">
        <f>VLOOKUP($D3403,'NI-Soc'!$B$1:$Q$2048,18,FALSE)</f>
        <v>#REF!</v>
      </c>
      <c r="X3403" s="1214" t="e">
        <f>VLOOKUP($D3403,'NI-Soc'!$B$1:$Q$2048,19,FALSE)</f>
        <v>#REF!</v>
      </c>
    </row>
    <row r="3404" spans="1:24" ht="27" hidden="1">
      <c r="A3404" s="508"/>
      <c r="B3404" s="508"/>
      <c r="C3404" s="508"/>
      <c r="D3404" s="1214" t="s">
        <v>2350</v>
      </c>
      <c r="E3404" s="1215" t="s">
        <v>3067</v>
      </c>
      <c r="F3404" s="1202"/>
      <c r="G3404" s="1202"/>
      <c r="H3404" s="1205"/>
      <c r="I3404" s="1202" t="s">
        <v>53</v>
      </c>
      <c r="J3404" s="1202"/>
      <c r="K3404" s="1202"/>
      <c r="L3404" s="1202"/>
      <c r="M3404" s="1202" t="s">
        <v>2219</v>
      </c>
      <c r="N3404" s="1203" t="s">
        <v>2351</v>
      </c>
      <c r="O3404" s="1203"/>
      <c r="P3404" s="1203"/>
      <c r="Q3404" s="1203"/>
      <c r="R3404" s="1203"/>
      <c r="S3404" s="1214">
        <f>VLOOKUP($D3404,'NI-Soc'!$B$1:$Q$2048,12,FALSE)</f>
        <v>0</v>
      </c>
      <c r="T3404" s="1214">
        <f>VLOOKUP($D3404,'NI-Soc'!$B$1:$Q$2048,13,FALSE)</f>
        <v>0</v>
      </c>
      <c r="U3404" s="1214">
        <f>VLOOKUP($D3404,'NI-Soc'!$B$1:$Q$2048,16,FALSE)</f>
        <v>0</v>
      </c>
      <c r="V3404" s="1214" t="e">
        <f>VLOOKUP($D3404,'NI-Soc'!$B$1:$Q$2048,17,FALSE)</f>
        <v>#REF!</v>
      </c>
      <c r="W3404" s="1214" t="e">
        <f>VLOOKUP($D3404,'NI-Soc'!$B$1:$Q$2048,18,FALSE)</f>
        <v>#REF!</v>
      </c>
      <c r="X3404" s="1214" t="e">
        <f>VLOOKUP($D3404,'NI-Soc'!$B$1:$Q$2048,19,FALSE)</f>
        <v>#REF!</v>
      </c>
    </row>
    <row r="3405" spans="1:24" ht="27" hidden="1">
      <c r="A3405" s="508"/>
      <c r="B3405" s="508"/>
      <c r="C3405" s="508"/>
      <c r="D3405" s="1214" t="s">
        <v>2352</v>
      </c>
      <c r="E3405" s="1215" t="s">
        <v>3067</v>
      </c>
      <c r="F3405" s="1202"/>
      <c r="G3405" s="1202"/>
      <c r="H3405" s="1205"/>
      <c r="I3405" s="1202" t="s">
        <v>53</v>
      </c>
      <c r="J3405" s="1202"/>
      <c r="K3405" s="1202"/>
      <c r="L3405" s="1202"/>
      <c r="M3405" s="1202" t="s">
        <v>2219</v>
      </c>
      <c r="N3405" s="1203" t="s">
        <v>2353</v>
      </c>
      <c r="O3405" s="1203"/>
      <c r="P3405" s="1203"/>
      <c r="Q3405" s="1203"/>
      <c r="R3405" s="1203"/>
      <c r="S3405" s="1214">
        <f>VLOOKUP($D3405,'NI-Soc'!$B$1:$Q$2048,12,FALSE)</f>
        <v>0</v>
      </c>
      <c r="T3405" s="1214">
        <f>VLOOKUP($D3405,'NI-Soc'!$B$1:$Q$2048,13,FALSE)</f>
        <v>0</v>
      </c>
      <c r="U3405" s="1214">
        <f>VLOOKUP($D3405,'NI-Soc'!$B$1:$Q$2048,16,FALSE)</f>
        <v>0</v>
      </c>
      <c r="V3405" s="1214" t="e">
        <f>VLOOKUP($D3405,'NI-Soc'!$B$1:$Q$2048,17,FALSE)</f>
        <v>#REF!</v>
      </c>
      <c r="W3405" s="1214" t="e">
        <f>VLOOKUP($D3405,'NI-Soc'!$B$1:$Q$2048,18,FALSE)</f>
        <v>#REF!</v>
      </c>
      <c r="X3405" s="1214" t="e">
        <f>VLOOKUP($D3405,'NI-Soc'!$B$1:$Q$2048,19,FALSE)</f>
        <v>#REF!</v>
      </c>
    </row>
    <row r="3406" spans="1:24" ht="27" hidden="1">
      <c r="A3406" s="508"/>
      <c r="B3406" s="508"/>
      <c r="C3406" s="508"/>
      <c r="D3406" s="1214" t="s">
        <v>2354</v>
      </c>
      <c r="E3406" s="1215" t="s">
        <v>3067</v>
      </c>
      <c r="F3406" s="1202"/>
      <c r="G3406" s="1202"/>
      <c r="H3406" s="1205"/>
      <c r="I3406" s="1202" t="s">
        <v>53</v>
      </c>
      <c r="J3406" s="1202"/>
      <c r="K3406" s="1202"/>
      <c r="L3406" s="1202"/>
      <c r="M3406" s="1202" t="s">
        <v>2219</v>
      </c>
      <c r="N3406" s="1203" t="s">
        <v>2355</v>
      </c>
      <c r="O3406" s="1203"/>
      <c r="P3406" s="1203"/>
      <c r="Q3406" s="1203"/>
      <c r="R3406" s="1203"/>
      <c r="S3406" s="1214">
        <f>VLOOKUP($D3406,'NI-Soc'!$B$1:$Q$2048,12,FALSE)</f>
        <v>0</v>
      </c>
      <c r="T3406" s="1214">
        <f>VLOOKUP($D3406,'NI-Soc'!$B$1:$Q$2048,13,FALSE)</f>
        <v>0</v>
      </c>
      <c r="U3406" s="1214">
        <f>VLOOKUP($D3406,'NI-Soc'!$B$1:$Q$2048,16,FALSE)</f>
        <v>0</v>
      </c>
      <c r="V3406" s="1214" t="e">
        <f>VLOOKUP($D3406,'NI-Soc'!$B$1:$Q$2048,17,FALSE)</f>
        <v>#REF!</v>
      </c>
      <c r="W3406" s="1214" t="e">
        <f>VLOOKUP($D3406,'NI-Soc'!$B$1:$Q$2048,18,FALSE)</f>
        <v>#REF!</v>
      </c>
      <c r="X3406" s="1214" t="e">
        <f>VLOOKUP($D3406,'NI-Soc'!$B$1:$Q$2048,19,FALSE)</f>
        <v>#REF!</v>
      </c>
    </row>
    <row r="3407" spans="1:24" hidden="1">
      <c r="A3407" s="508"/>
      <c r="B3407" s="508"/>
      <c r="C3407" s="508"/>
      <c r="D3407" s="1214" t="s">
        <v>2356</v>
      </c>
      <c r="E3407" s="1215" t="s">
        <v>3067</v>
      </c>
      <c r="F3407" s="1202"/>
      <c r="G3407" s="1202"/>
      <c r="H3407" s="1205"/>
      <c r="I3407" s="1202" t="s">
        <v>53</v>
      </c>
      <c r="J3407" s="1202"/>
      <c r="K3407" s="1202"/>
      <c r="L3407" s="1202"/>
      <c r="M3407" s="1202" t="s">
        <v>2219</v>
      </c>
      <c r="N3407" s="1203" t="s">
        <v>2357</v>
      </c>
      <c r="O3407" s="1203"/>
      <c r="P3407" s="1203"/>
      <c r="Q3407" s="1203"/>
      <c r="R3407" s="1203"/>
      <c r="S3407" s="1214">
        <f>VLOOKUP($D3407,'NI-Soc'!$B$1:$Q$2048,12,FALSE)</f>
        <v>0</v>
      </c>
      <c r="T3407" s="1214">
        <f>VLOOKUP($D3407,'NI-Soc'!$B$1:$Q$2048,13,FALSE)</f>
        <v>0</v>
      </c>
      <c r="U3407" s="1214">
        <f>VLOOKUP($D3407,'NI-Soc'!$B$1:$Q$2048,16,FALSE)</f>
        <v>0</v>
      </c>
      <c r="V3407" s="1214" t="e">
        <f>VLOOKUP($D3407,'NI-Soc'!$B$1:$Q$2048,17,FALSE)</f>
        <v>#REF!</v>
      </c>
      <c r="W3407" s="1214" t="e">
        <f>VLOOKUP($D3407,'NI-Soc'!$B$1:$Q$2048,18,FALSE)</f>
        <v>#REF!</v>
      </c>
      <c r="X3407" s="1214" t="e">
        <f>VLOOKUP($D3407,'NI-Soc'!$B$1:$Q$2048,19,FALSE)</f>
        <v>#REF!</v>
      </c>
    </row>
    <row r="3408" spans="1:24" hidden="1">
      <c r="A3408" s="508"/>
      <c r="B3408" s="508"/>
      <c r="C3408" s="508"/>
      <c r="D3408" s="1214" t="s">
        <v>2358</v>
      </c>
      <c r="E3408" s="1215" t="s">
        <v>3067</v>
      </c>
      <c r="F3408" s="1202"/>
      <c r="G3408" s="1202"/>
      <c r="H3408" s="1205"/>
      <c r="I3408" s="1202" t="s">
        <v>53</v>
      </c>
      <c r="J3408" s="1202"/>
      <c r="K3408" s="1202"/>
      <c r="L3408" s="1202"/>
      <c r="M3408" s="1202" t="s">
        <v>2219</v>
      </c>
      <c r="N3408" s="1203" t="s">
        <v>2359</v>
      </c>
      <c r="O3408" s="1203"/>
      <c r="P3408" s="1203"/>
      <c r="Q3408" s="1203"/>
      <c r="R3408" s="1203"/>
      <c r="S3408" s="1214">
        <f>VLOOKUP($D3408,'NI-Soc'!$B$1:$Q$2048,12,FALSE)</f>
        <v>0</v>
      </c>
      <c r="T3408" s="1214">
        <f>VLOOKUP($D3408,'NI-Soc'!$B$1:$Q$2048,13,FALSE)</f>
        <v>0</v>
      </c>
      <c r="U3408" s="1214">
        <f>VLOOKUP($D3408,'NI-Soc'!$B$1:$Q$2048,16,FALSE)</f>
        <v>0</v>
      </c>
      <c r="V3408" s="1214" t="e">
        <f>VLOOKUP($D3408,'NI-Soc'!$B$1:$Q$2048,17,FALSE)</f>
        <v>#REF!</v>
      </c>
      <c r="W3408" s="1214" t="e">
        <f>VLOOKUP($D3408,'NI-Soc'!$B$1:$Q$2048,18,FALSE)</f>
        <v>#REF!</v>
      </c>
      <c r="X3408" s="1214" t="e">
        <f>VLOOKUP($D3408,'NI-Soc'!$B$1:$Q$2048,19,FALSE)</f>
        <v>#REF!</v>
      </c>
    </row>
    <row r="3409" spans="1:24" ht="27" hidden="1">
      <c r="A3409" s="508"/>
      <c r="B3409" s="508"/>
      <c r="C3409" s="508"/>
      <c r="D3409" s="1214" t="s">
        <v>2360</v>
      </c>
      <c r="E3409" s="1215" t="s">
        <v>3067</v>
      </c>
      <c r="F3409" s="1202"/>
      <c r="G3409" s="1202"/>
      <c r="H3409" s="1205"/>
      <c r="I3409" s="1202" t="s">
        <v>53</v>
      </c>
      <c r="J3409" s="1202"/>
      <c r="K3409" s="1202"/>
      <c r="L3409" s="1202"/>
      <c r="M3409" s="1202" t="s">
        <v>2219</v>
      </c>
      <c r="N3409" s="1203" t="s">
        <v>2361</v>
      </c>
      <c r="O3409" s="1203"/>
      <c r="P3409" s="1203"/>
      <c r="Q3409" s="1203"/>
      <c r="R3409" s="1203"/>
      <c r="S3409" s="1214">
        <f>VLOOKUP($D3409,'NI-Soc'!$B$1:$Q$2048,12,FALSE)</f>
        <v>0</v>
      </c>
      <c r="T3409" s="1214">
        <f>VLOOKUP($D3409,'NI-Soc'!$B$1:$Q$2048,13,FALSE)</f>
        <v>0</v>
      </c>
      <c r="U3409" s="1214">
        <f>VLOOKUP($D3409,'NI-Soc'!$B$1:$Q$2048,16,FALSE)</f>
        <v>0</v>
      </c>
      <c r="V3409" s="1214" t="e">
        <f>VLOOKUP($D3409,'NI-Soc'!$B$1:$Q$2048,17,FALSE)</f>
        <v>#REF!</v>
      </c>
      <c r="W3409" s="1214" t="e">
        <f>VLOOKUP($D3409,'NI-Soc'!$B$1:$Q$2048,18,FALSE)</f>
        <v>#REF!</v>
      </c>
      <c r="X3409" s="1214" t="e">
        <f>VLOOKUP($D3409,'NI-Soc'!$B$1:$Q$2048,19,FALSE)</f>
        <v>#REF!</v>
      </c>
    </row>
    <row r="3410" spans="1:24" ht="27" hidden="1">
      <c r="A3410" s="508"/>
      <c r="B3410" s="508"/>
      <c r="C3410" s="508"/>
      <c r="D3410" s="1214" t="s">
        <v>2362</v>
      </c>
      <c r="E3410" s="1215" t="s">
        <v>3067</v>
      </c>
      <c r="F3410" s="1202"/>
      <c r="G3410" s="1202"/>
      <c r="H3410" s="1205"/>
      <c r="I3410" s="1202" t="s">
        <v>53</v>
      </c>
      <c r="J3410" s="1202"/>
      <c r="K3410" s="1202"/>
      <c r="L3410" s="1202"/>
      <c r="M3410" s="1202" t="s">
        <v>2219</v>
      </c>
      <c r="N3410" s="1203" t="s">
        <v>2363</v>
      </c>
      <c r="O3410" s="1203"/>
      <c r="P3410" s="1203"/>
      <c r="Q3410" s="1203"/>
      <c r="R3410" s="1203"/>
      <c r="S3410" s="1214">
        <f>VLOOKUP($D3410,'NI-Soc'!$B$1:$Q$2048,12,FALSE)</f>
        <v>0</v>
      </c>
      <c r="T3410" s="1214">
        <f>VLOOKUP($D3410,'NI-Soc'!$B$1:$Q$2048,13,FALSE)</f>
        <v>0</v>
      </c>
      <c r="U3410" s="1214">
        <f>VLOOKUP($D3410,'NI-Soc'!$B$1:$Q$2048,16,FALSE)</f>
        <v>0</v>
      </c>
      <c r="V3410" s="1214" t="e">
        <f>VLOOKUP($D3410,'NI-Soc'!$B$1:$Q$2048,17,FALSE)</f>
        <v>#REF!</v>
      </c>
      <c r="W3410" s="1214" t="e">
        <f>VLOOKUP($D3410,'NI-Soc'!$B$1:$Q$2048,18,FALSE)</f>
        <v>#REF!</v>
      </c>
      <c r="X3410" s="1214" t="e">
        <f>VLOOKUP($D3410,'NI-Soc'!$B$1:$Q$2048,19,FALSE)</f>
        <v>#REF!</v>
      </c>
    </row>
    <row r="3411" spans="1:24" hidden="1">
      <c r="A3411" s="508"/>
      <c r="B3411" s="508"/>
      <c r="C3411" s="508"/>
      <c r="D3411" s="1214" t="s">
        <v>2364</v>
      </c>
      <c r="E3411" s="1215" t="s">
        <v>3067</v>
      </c>
      <c r="F3411" s="1202"/>
      <c r="G3411" s="1202"/>
      <c r="H3411" s="1205"/>
      <c r="I3411" s="1202" t="s">
        <v>53</v>
      </c>
      <c r="J3411" s="1202"/>
      <c r="K3411" s="1202"/>
      <c r="L3411" s="1202"/>
      <c r="M3411" s="1202" t="s">
        <v>2219</v>
      </c>
      <c r="N3411" s="1203" t="s">
        <v>2366</v>
      </c>
      <c r="O3411" s="1203"/>
      <c r="P3411" s="1203"/>
      <c r="Q3411" s="1203"/>
      <c r="R3411" s="1203"/>
      <c r="S3411" s="1214">
        <f>VLOOKUP($D3411,'NI-Soc'!$B$1:$Q$2048,12,FALSE)</f>
        <v>0</v>
      </c>
      <c r="T3411" s="1214">
        <f>VLOOKUP($D3411,'NI-Soc'!$B$1:$Q$2048,13,FALSE)</f>
        <v>0</v>
      </c>
      <c r="U3411" s="1214">
        <f>VLOOKUP($D3411,'NI-Soc'!$B$1:$Q$2048,16,FALSE)</f>
        <v>0</v>
      </c>
      <c r="V3411" s="1214" t="e">
        <f>VLOOKUP($D3411,'NI-Soc'!$B$1:$Q$2048,17,FALSE)</f>
        <v>#REF!</v>
      </c>
      <c r="W3411" s="1214" t="e">
        <f>VLOOKUP($D3411,'NI-Soc'!$B$1:$Q$2048,18,FALSE)</f>
        <v>#REF!</v>
      </c>
      <c r="X3411" s="1214" t="e">
        <f>VLOOKUP($D3411,'NI-Soc'!$B$1:$Q$2048,19,FALSE)</f>
        <v>#REF!</v>
      </c>
    </row>
    <row r="3412" spans="1:24" hidden="1">
      <c r="A3412" s="508"/>
      <c r="B3412" s="508"/>
      <c r="C3412" s="508"/>
      <c r="D3412" s="1214" t="s">
        <v>2367</v>
      </c>
      <c r="E3412" s="1215" t="s">
        <v>3067</v>
      </c>
      <c r="F3412" s="1202"/>
      <c r="G3412" s="1202"/>
      <c r="H3412" s="1205"/>
      <c r="I3412" s="1202" t="s">
        <v>53</v>
      </c>
      <c r="J3412" s="1202"/>
      <c r="K3412" s="1202"/>
      <c r="L3412" s="1202"/>
      <c r="M3412" s="1202" t="s">
        <v>2219</v>
      </c>
      <c r="N3412" s="1203" t="s">
        <v>2368</v>
      </c>
      <c r="O3412" s="1203"/>
      <c r="P3412" s="1203"/>
      <c r="Q3412" s="1203"/>
      <c r="R3412" s="1203"/>
      <c r="S3412" s="1214">
        <f>VLOOKUP($D3412,'NI-Soc'!$B$1:$Q$2048,12,FALSE)</f>
        <v>0</v>
      </c>
      <c r="T3412" s="1214">
        <f>VLOOKUP($D3412,'NI-Soc'!$B$1:$Q$2048,13,FALSE)</f>
        <v>0</v>
      </c>
      <c r="U3412" s="1214">
        <f>VLOOKUP($D3412,'NI-Soc'!$B$1:$Q$2048,16,FALSE)</f>
        <v>0</v>
      </c>
      <c r="V3412" s="1214" t="e">
        <f>VLOOKUP($D3412,'NI-Soc'!$B$1:$Q$2048,17,FALSE)</f>
        <v>#REF!</v>
      </c>
      <c r="W3412" s="1214" t="e">
        <f>VLOOKUP($D3412,'NI-Soc'!$B$1:$Q$2048,18,FALSE)</f>
        <v>#REF!</v>
      </c>
      <c r="X3412" s="1214" t="e">
        <f>VLOOKUP($D3412,'NI-Soc'!$B$1:$Q$2048,19,FALSE)</f>
        <v>#REF!</v>
      </c>
    </row>
    <row r="3413" spans="1:24" hidden="1">
      <c r="A3413" s="508"/>
      <c r="B3413" s="508"/>
      <c r="C3413" s="508"/>
      <c r="D3413" s="1214" t="s">
        <v>2369</v>
      </c>
      <c r="E3413" s="1215" t="s">
        <v>3067</v>
      </c>
      <c r="F3413" s="1202"/>
      <c r="G3413" s="1202"/>
      <c r="H3413" s="1205"/>
      <c r="I3413" s="1202" t="s">
        <v>53</v>
      </c>
      <c r="J3413" s="1202"/>
      <c r="K3413" s="1202"/>
      <c r="L3413" s="1202"/>
      <c r="M3413" s="1202" t="s">
        <v>2219</v>
      </c>
      <c r="N3413" s="1203" t="s">
        <v>2370</v>
      </c>
      <c r="O3413" s="1203"/>
      <c r="P3413" s="1203"/>
      <c r="Q3413" s="1203"/>
      <c r="R3413" s="1203"/>
      <c r="S3413" s="1214">
        <f>VLOOKUP($D3413,'NI-Soc'!$B$1:$Q$2048,12,FALSE)</f>
        <v>0</v>
      </c>
      <c r="T3413" s="1214">
        <f>VLOOKUP($D3413,'NI-Soc'!$B$1:$Q$2048,13,FALSE)</f>
        <v>0</v>
      </c>
      <c r="U3413" s="1214">
        <f>VLOOKUP($D3413,'NI-Soc'!$B$1:$Q$2048,16,FALSE)</f>
        <v>0</v>
      </c>
      <c r="V3413" s="1214" t="e">
        <f>VLOOKUP($D3413,'NI-Soc'!$B$1:$Q$2048,17,FALSE)</f>
        <v>#REF!</v>
      </c>
      <c r="W3413" s="1214" t="e">
        <f>VLOOKUP($D3413,'NI-Soc'!$B$1:$Q$2048,18,FALSE)</f>
        <v>#REF!</v>
      </c>
      <c r="X3413" s="1214" t="e">
        <f>VLOOKUP($D3413,'NI-Soc'!$B$1:$Q$2048,19,FALSE)</f>
        <v>#REF!</v>
      </c>
    </row>
    <row r="3414" spans="1:24" ht="27" hidden="1">
      <c r="A3414" s="508"/>
      <c r="B3414" s="508"/>
      <c r="C3414" s="508"/>
      <c r="D3414" s="1214" t="s">
        <v>2371</v>
      </c>
      <c r="E3414" s="1215" t="s">
        <v>3067</v>
      </c>
      <c r="F3414" s="1202"/>
      <c r="G3414" s="1202"/>
      <c r="H3414" s="1205"/>
      <c r="I3414" s="1202" t="s">
        <v>53</v>
      </c>
      <c r="J3414" s="1202"/>
      <c r="K3414" s="1202"/>
      <c r="L3414" s="1202"/>
      <c r="M3414" s="1202" t="s">
        <v>2219</v>
      </c>
      <c r="N3414" s="1203" t="s">
        <v>2372</v>
      </c>
      <c r="O3414" s="1203"/>
      <c r="P3414" s="1203"/>
      <c r="Q3414" s="1203"/>
      <c r="R3414" s="1203"/>
      <c r="S3414" s="1214">
        <f>VLOOKUP($D3414,'NI-Soc'!$B$1:$Q$2048,12,FALSE)</f>
        <v>0</v>
      </c>
      <c r="T3414" s="1214">
        <f>VLOOKUP($D3414,'NI-Soc'!$B$1:$Q$2048,13,FALSE)</f>
        <v>0</v>
      </c>
      <c r="U3414" s="1214">
        <f>VLOOKUP($D3414,'NI-Soc'!$B$1:$Q$2048,16,FALSE)</f>
        <v>0</v>
      </c>
      <c r="V3414" s="1214" t="e">
        <f>VLOOKUP($D3414,'NI-Soc'!$B$1:$Q$2048,17,FALSE)</f>
        <v>#REF!</v>
      </c>
      <c r="W3414" s="1214" t="e">
        <f>VLOOKUP($D3414,'NI-Soc'!$B$1:$Q$2048,18,FALSE)</f>
        <v>#REF!</v>
      </c>
      <c r="X3414" s="1214" t="e">
        <f>VLOOKUP($D3414,'NI-Soc'!$B$1:$Q$2048,19,FALSE)</f>
        <v>#REF!</v>
      </c>
    </row>
    <row r="3415" spans="1:24" ht="27" hidden="1">
      <c r="A3415" s="508"/>
      <c r="B3415" s="508"/>
      <c r="C3415" s="508"/>
      <c r="D3415" s="1214" t="s">
        <v>2373</v>
      </c>
      <c r="E3415" s="1215" t="s">
        <v>3067</v>
      </c>
      <c r="F3415" s="1202"/>
      <c r="G3415" s="1202"/>
      <c r="H3415" s="1205"/>
      <c r="I3415" s="1202" t="s">
        <v>53</v>
      </c>
      <c r="J3415" s="1202"/>
      <c r="K3415" s="1202"/>
      <c r="L3415" s="1202"/>
      <c r="M3415" s="1202" t="s">
        <v>2219</v>
      </c>
      <c r="N3415" s="1203" t="s">
        <v>2374</v>
      </c>
      <c r="O3415" s="1203"/>
      <c r="P3415" s="1203"/>
      <c r="Q3415" s="1203"/>
      <c r="R3415" s="1203"/>
      <c r="S3415" s="1214">
        <f>VLOOKUP($D3415,'NI-Soc'!$B$1:$Q$2048,12,FALSE)</f>
        <v>0</v>
      </c>
      <c r="T3415" s="1214">
        <f>VLOOKUP($D3415,'NI-Soc'!$B$1:$Q$2048,13,FALSE)</f>
        <v>0</v>
      </c>
      <c r="U3415" s="1214">
        <f>VLOOKUP($D3415,'NI-Soc'!$B$1:$Q$2048,16,FALSE)</f>
        <v>0</v>
      </c>
      <c r="V3415" s="1214" t="e">
        <f>VLOOKUP($D3415,'NI-Soc'!$B$1:$Q$2048,17,FALSE)</f>
        <v>#REF!</v>
      </c>
      <c r="W3415" s="1214" t="e">
        <f>VLOOKUP($D3415,'NI-Soc'!$B$1:$Q$2048,18,FALSE)</f>
        <v>#REF!</v>
      </c>
      <c r="X3415" s="1214" t="e">
        <f>VLOOKUP($D3415,'NI-Soc'!$B$1:$Q$2048,19,FALSE)</f>
        <v>#REF!</v>
      </c>
    </row>
    <row r="3416" spans="1:24" ht="27" hidden="1">
      <c r="A3416" s="508"/>
      <c r="B3416" s="508"/>
      <c r="C3416" s="508"/>
      <c r="D3416" s="1214" t="s">
        <v>2375</v>
      </c>
      <c r="E3416" s="1215" t="s">
        <v>3067</v>
      </c>
      <c r="F3416" s="1202"/>
      <c r="G3416" s="1202"/>
      <c r="H3416" s="1205"/>
      <c r="I3416" s="1202" t="s">
        <v>53</v>
      </c>
      <c r="J3416" s="1202"/>
      <c r="K3416" s="1202"/>
      <c r="L3416" s="1202"/>
      <c r="M3416" s="1202" t="s">
        <v>2219</v>
      </c>
      <c r="N3416" s="1203" t="s">
        <v>2376</v>
      </c>
      <c r="O3416" s="1203"/>
      <c r="P3416" s="1203"/>
      <c r="Q3416" s="1203"/>
      <c r="R3416" s="1203"/>
      <c r="S3416" s="1214">
        <f>VLOOKUP($D3416,'NI-Soc'!$B$1:$Q$2048,12,FALSE)</f>
        <v>0</v>
      </c>
      <c r="T3416" s="1214">
        <f>VLOOKUP($D3416,'NI-Soc'!$B$1:$Q$2048,13,FALSE)</f>
        <v>0</v>
      </c>
      <c r="U3416" s="1214">
        <f>VLOOKUP($D3416,'NI-Soc'!$B$1:$Q$2048,16,FALSE)</f>
        <v>0</v>
      </c>
      <c r="V3416" s="1214" t="e">
        <f>VLOOKUP($D3416,'NI-Soc'!$B$1:$Q$2048,17,FALSE)</f>
        <v>#REF!</v>
      </c>
      <c r="W3416" s="1214" t="e">
        <f>VLOOKUP($D3416,'NI-Soc'!$B$1:$Q$2048,18,FALSE)</f>
        <v>#REF!</v>
      </c>
      <c r="X3416" s="1214" t="e">
        <f>VLOOKUP($D3416,'NI-Soc'!$B$1:$Q$2048,19,FALSE)</f>
        <v>#REF!</v>
      </c>
    </row>
    <row r="3417" spans="1:24" ht="27" hidden="1">
      <c r="A3417" s="508"/>
      <c r="B3417" s="508"/>
      <c r="C3417" s="508"/>
      <c r="D3417" s="1214" t="s">
        <v>2377</v>
      </c>
      <c r="E3417" s="1215" t="s">
        <v>3067</v>
      </c>
      <c r="F3417" s="1202"/>
      <c r="G3417" s="1202"/>
      <c r="H3417" s="1205"/>
      <c r="I3417" s="1202" t="s">
        <v>53</v>
      </c>
      <c r="J3417" s="1202"/>
      <c r="K3417" s="1202"/>
      <c r="L3417" s="1202"/>
      <c r="M3417" s="1202" t="s">
        <v>2219</v>
      </c>
      <c r="N3417" s="1203" t="s">
        <v>2378</v>
      </c>
      <c r="O3417" s="1203"/>
      <c r="P3417" s="1203"/>
      <c r="Q3417" s="1203"/>
      <c r="R3417" s="1203"/>
      <c r="S3417" s="1214">
        <f>VLOOKUP($D3417,'NI-Soc'!$B$1:$Q$2048,12,FALSE)</f>
        <v>0</v>
      </c>
      <c r="T3417" s="1214">
        <f>VLOOKUP($D3417,'NI-Soc'!$B$1:$Q$2048,13,FALSE)</f>
        <v>0</v>
      </c>
      <c r="U3417" s="1214">
        <f>VLOOKUP($D3417,'NI-Soc'!$B$1:$Q$2048,16,FALSE)</f>
        <v>0</v>
      </c>
      <c r="V3417" s="1214" t="e">
        <f>VLOOKUP($D3417,'NI-Soc'!$B$1:$Q$2048,17,FALSE)</f>
        <v>#REF!</v>
      </c>
      <c r="W3417" s="1214" t="e">
        <f>VLOOKUP($D3417,'NI-Soc'!$B$1:$Q$2048,18,FALSE)</f>
        <v>#REF!</v>
      </c>
      <c r="X3417" s="1214" t="e">
        <f>VLOOKUP($D3417,'NI-Soc'!$B$1:$Q$2048,19,FALSE)</f>
        <v>#REF!</v>
      </c>
    </row>
    <row r="3418" spans="1:24" hidden="1">
      <c r="A3418" s="508"/>
      <c r="B3418" s="508"/>
      <c r="C3418" s="508"/>
      <c r="D3418" s="1214" t="s">
        <v>2379</v>
      </c>
      <c r="E3418" s="1215" t="s">
        <v>3067</v>
      </c>
      <c r="F3418" s="1202"/>
      <c r="G3418" s="1202"/>
      <c r="H3418" s="1205"/>
      <c r="I3418" s="1202" t="s">
        <v>53</v>
      </c>
      <c r="J3418" s="1202"/>
      <c r="K3418" s="1202"/>
      <c r="L3418" s="1202"/>
      <c r="M3418" s="1202" t="s">
        <v>2219</v>
      </c>
      <c r="N3418" s="1203" t="s">
        <v>2380</v>
      </c>
      <c r="O3418" s="1203"/>
      <c r="P3418" s="1203"/>
      <c r="Q3418" s="1203"/>
      <c r="R3418" s="1203"/>
      <c r="S3418" s="1214">
        <f>VLOOKUP($D3418,'NI-Soc'!$B$1:$Q$2048,12,FALSE)</f>
        <v>0</v>
      </c>
      <c r="T3418" s="1214">
        <f>VLOOKUP($D3418,'NI-Soc'!$B$1:$Q$2048,13,FALSE)</f>
        <v>0</v>
      </c>
      <c r="U3418" s="1214">
        <f>VLOOKUP($D3418,'NI-Soc'!$B$1:$Q$2048,16,FALSE)</f>
        <v>0</v>
      </c>
      <c r="V3418" s="1214" t="e">
        <f>VLOOKUP($D3418,'NI-Soc'!$B$1:$Q$2048,17,FALSE)</f>
        <v>#REF!</v>
      </c>
      <c r="W3418" s="1214" t="e">
        <f>VLOOKUP($D3418,'NI-Soc'!$B$1:$Q$2048,18,FALSE)</f>
        <v>#REF!</v>
      </c>
      <c r="X3418" s="1214" t="e">
        <f>VLOOKUP($D3418,'NI-Soc'!$B$1:$Q$2048,19,FALSE)</f>
        <v>#REF!</v>
      </c>
    </row>
    <row r="3419" spans="1:24" ht="27" hidden="1">
      <c r="A3419" s="508"/>
      <c r="B3419" s="508"/>
      <c r="C3419" s="508"/>
      <c r="D3419" s="1214" t="s">
        <v>2381</v>
      </c>
      <c r="E3419" s="1215" t="s">
        <v>3067</v>
      </c>
      <c r="F3419" s="1202"/>
      <c r="G3419" s="1202"/>
      <c r="H3419" s="1205"/>
      <c r="I3419" s="1202" t="s">
        <v>53</v>
      </c>
      <c r="J3419" s="1202"/>
      <c r="K3419" s="1202"/>
      <c r="L3419" s="1202"/>
      <c r="M3419" s="1202" t="s">
        <v>2219</v>
      </c>
      <c r="N3419" s="1203" t="s">
        <v>2382</v>
      </c>
      <c r="O3419" s="1203"/>
      <c r="P3419" s="1203"/>
      <c r="Q3419" s="1203"/>
      <c r="R3419" s="1203"/>
      <c r="S3419" s="1214">
        <f>VLOOKUP($D3419,'NI-Soc'!$B$1:$Q$2048,12,FALSE)</f>
        <v>0</v>
      </c>
      <c r="T3419" s="1214">
        <f>VLOOKUP($D3419,'NI-Soc'!$B$1:$Q$2048,13,FALSE)</f>
        <v>0</v>
      </c>
      <c r="U3419" s="1214">
        <f>VLOOKUP($D3419,'NI-Soc'!$B$1:$Q$2048,16,FALSE)</f>
        <v>0</v>
      </c>
      <c r="V3419" s="1214" t="e">
        <f>VLOOKUP($D3419,'NI-Soc'!$B$1:$Q$2048,17,FALSE)</f>
        <v>#REF!</v>
      </c>
      <c r="W3419" s="1214" t="e">
        <f>VLOOKUP($D3419,'NI-Soc'!$B$1:$Q$2048,18,FALSE)</f>
        <v>#REF!</v>
      </c>
      <c r="X3419" s="1214" t="e">
        <f>VLOOKUP($D3419,'NI-Soc'!$B$1:$Q$2048,19,FALSE)</f>
        <v>#REF!</v>
      </c>
    </row>
    <row r="3420" spans="1:24" ht="27" hidden="1">
      <c r="A3420" s="508"/>
      <c r="B3420" s="508"/>
      <c r="C3420" s="508"/>
      <c r="D3420" s="1214" t="s">
        <v>2383</v>
      </c>
      <c r="E3420" s="1215" t="s">
        <v>3067</v>
      </c>
      <c r="F3420" s="1202"/>
      <c r="G3420" s="1202"/>
      <c r="H3420" s="1205"/>
      <c r="I3420" s="1202" t="s">
        <v>53</v>
      </c>
      <c r="J3420" s="1202"/>
      <c r="K3420" s="1202"/>
      <c r="L3420" s="1202"/>
      <c r="M3420" s="1202" t="s">
        <v>2219</v>
      </c>
      <c r="N3420" s="1203" t="s">
        <v>2384</v>
      </c>
      <c r="O3420" s="1203"/>
      <c r="P3420" s="1203"/>
      <c r="Q3420" s="1203"/>
      <c r="R3420" s="1203"/>
      <c r="S3420" s="1214">
        <f>VLOOKUP($D3420,'NI-Soc'!$B$1:$Q$2048,12,FALSE)</f>
        <v>0</v>
      </c>
      <c r="T3420" s="1214">
        <f>VLOOKUP($D3420,'NI-Soc'!$B$1:$Q$2048,13,FALSE)</f>
        <v>0</v>
      </c>
      <c r="U3420" s="1214">
        <f>VLOOKUP($D3420,'NI-Soc'!$B$1:$Q$2048,16,FALSE)</f>
        <v>0</v>
      </c>
      <c r="V3420" s="1214" t="e">
        <f>VLOOKUP($D3420,'NI-Soc'!$B$1:$Q$2048,17,FALSE)</f>
        <v>#REF!</v>
      </c>
      <c r="W3420" s="1214" t="e">
        <f>VLOOKUP($D3420,'NI-Soc'!$B$1:$Q$2048,18,FALSE)</f>
        <v>#REF!</v>
      </c>
      <c r="X3420" s="1214" t="e">
        <f>VLOOKUP($D3420,'NI-Soc'!$B$1:$Q$2048,19,FALSE)</f>
        <v>#REF!</v>
      </c>
    </row>
    <row r="3421" spans="1:24" ht="27" hidden="1">
      <c r="A3421" s="508"/>
      <c r="B3421" s="508"/>
      <c r="C3421" s="508"/>
      <c r="D3421" s="1214" t="s">
        <v>2385</v>
      </c>
      <c r="E3421" s="1215" t="s">
        <v>3067</v>
      </c>
      <c r="F3421" s="1202"/>
      <c r="G3421" s="1202"/>
      <c r="H3421" s="1205"/>
      <c r="I3421" s="1202" t="s">
        <v>53</v>
      </c>
      <c r="J3421" s="1202"/>
      <c r="K3421" s="1202"/>
      <c r="L3421" s="1202"/>
      <c r="M3421" s="1202" t="s">
        <v>2219</v>
      </c>
      <c r="N3421" s="1203" t="s">
        <v>2386</v>
      </c>
      <c r="O3421" s="1203"/>
      <c r="P3421" s="1203"/>
      <c r="Q3421" s="1203"/>
      <c r="R3421" s="1203"/>
      <c r="S3421" s="1214">
        <f>VLOOKUP($D3421,'NI-Soc'!$B$1:$Q$2048,12,FALSE)</f>
        <v>0</v>
      </c>
      <c r="T3421" s="1214">
        <f>VLOOKUP($D3421,'NI-Soc'!$B$1:$Q$2048,13,FALSE)</f>
        <v>0</v>
      </c>
      <c r="U3421" s="1214">
        <f>VLOOKUP($D3421,'NI-Soc'!$B$1:$Q$2048,16,FALSE)</f>
        <v>0</v>
      </c>
      <c r="V3421" s="1214" t="e">
        <f>VLOOKUP($D3421,'NI-Soc'!$B$1:$Q$2048,17,FALSE)</f>
        <v>#REF!</v>
      </c>
      <c r="W3421" s="1214" t="e">
        <f>VLOOKUP($D3421,'NI-Soc'!$B$1:$Q$2048,18,FALSE)</f>
        <v>#REF!</v>
      </c>
      <c r="X3421" s="1214" t="e">
        <f>VLOOKUP($D3421,'NI-Soc'!$B$1:$Q$2048,19,FALSE)</f>
        <v>#REF!</v>
      </c>
    </row>
    <row r="3422" spans="1:24" hidden="1">
      <c r="A3422" s="508"/>
      <c r="B3422" s="508"/>
      <c r="C3422" s="508"/>
      <c r="D3422" s="1214" t="s">
        <v>2387</v>
      </c>
      <c r="E3422" s="1215" t="s">
        <v>3067</v>
      </c>
      <c r="F3422" s="1202"/>
      <c r="G3422" s="1202"/>
      <c r="H3422" s="1205"/>
      <c r="I3422" s="1202" t="s">
        <v>53</v>
      </c>
      <c r="J3422" s="1202"/>
      <c r="K3422" s="1202"/>
      <c r="L3422" s="1202"/>
      <c r="M3422" s="1202" t="s">
        <v>2219</v>
      </c>
      <c r="N3422" s="1203" t="s">
        <v>2389</v>
      </c>
      <c r="O3422" s="1203"/>
      <c r="P3422" s="1203"/>
      <c r="Q3422" s="1203"/>
      <c r="R3422" s="1203"/>
      <c r="S3422" s="1214">
        <f>VLOOKUP($D3422,'NI-Soc'!$B$1:$Q$2048,12,FALSE)</f>
        <v>0</v>
      </c>
      <c r="T3422" s="1214">
        <f>VLOOKUP($D3422,'NI-Soc'!$B$1:$Q$2048,13,FALSE)</f>
        <v>0</v>
      </c>
      <c r="U3422" s="1214">
        <f>VLOOKUP($D3422,'NI-Soc'!$B$1:$Q$2048,16,FALSE)</f>
        <v>0</v>
      </c>
      <c r="V3422" s="1214" t="e">
        <f>VLOOKUP($D3422,'NI-Soc'!$B$1:$Q$2048,17,FALSE)</f>
        <v>#REF!</v>
      </c>
      <c r="W3422" s="1214" t="e">
        <f>VLOOKUP($D3422,'NI-Soc'!$B$1:$Q$2048,18,FALSE)</f>
        <v>#REF!</v>
      </c>
      <c r="X3422" s="1214" t="e">
        <f>VLOOKUP($D3422,'NI-Soc'!$B$1:$Q$2048,19,FALSE)</f>
        <v>#REF!</v>
      </c>
    </row>
    <row r="3423" spans="1:24" hidden="1">
      <c r="A3423" s="508"/>
      <c r="B3423" s="508"/>
      <c r="C3423" s="508"/>
      <c r="D3423" s="1214" t="s">
        <v>2390</v>
      </c>
      <c r="E3423" s="1215" t="s">
        <v>3067</v>
      </c>
      <c r="F3423" s="1202"/>
      <c r="G3423" s="1202"/>
      <c r="H3423" s="1205"/>
      <c r="I3423" s="1202" t="s">
        <v>53</v>
      </c>
      <c r="J3423" s="1202"/>
      <c r="K3423" s="1202"/>
      <c r="L3423" s="1202"/>
      <c r="M3423" s="1202" t="s">
        <v>2219</v>
      </c>
      <c r="N3423" s="1203" t="s">
        <v>2391</v>
      </c>
      <c r="O3423" s="1203"/>
      <c r="P3423" s="1203"/>
      <c r="Q3423" s="1203"/>
      <c r="R3423" s="1203"/>
      <c r="S3423" s="1214">
        <f>VLOOKUP($D3423,'NI-Soc'!$B$1:$Q$2048,12,FALSE)</f>
        <v>0</v>
      </c>
      <c r="T3423" s="1214">
        <f>VLOOKUP($D3423,'NI-Soc'!$B$1:$Q$2048,13,FALSE)</f>
        <v>0</v>
      </c>
      <c r="U3423" s="1214">
        <f>VLOOKUP($D3423,'NI-Soc'!$B$1:$Q$2048,16,FALSE)</f>
        <v>0</v>
      </c>
      <c r="V3423" s="1214" t="e">
        <f>VLOOKUP($D3423,'NI-Soc'!$B$1:$Q$2048,17,FALSE)</f>
        <v>#REF!</v>
      </c>
      <c r="W3423" s="1214" t="e">
        <f>VLOOKUP($D3423,'NI-Soc'!$B$1:$Q$2048,18,FALSE)</f>
        <v>#REF!</v>
      </c>
      <c r="X3423" s="1214" t="e">
        <f>VLOOKUP($D3423,'NI-Soc'!$B$1:$Q$2048,19,FALSE)</f>
        <v>#REF!</v>
      </c>
    </row>
    <row r="3424" spans="1:24" hidden="1">
      <c r="A3424" s="508"/>
      <c r="B3424" s="508"/>
      <c r="C3424" s="508"/>
      <c r="D3424" s="1214" t="s">
        <v>2392</v>
      </c>
      <c r="E3424" s="1215" t="s">
        <v>3067</v>
      </c>
      <c r="F3424" s="1202"/>
      <c r="G3424" s="1202"/>
      <c r="H3424" s="1205"/>
      <c r="I3424" s="1202" t="s">
        <v>53</v>
      </c>
      <c r="J3424" s="1202"/>
      <c r="K3424" s="1202"/>
      <c r="L3424" s="1202"/>
      <c r="M3424" s="1202" t="s">
        <v>2219</v>
      </c>
      <c r="N3424" s="1203" t="s">
        <v>2393</v>
      </c>
      <c r="O3424" s="1203"/>
      <c r="P3424" s="1203"/>
      <c r="Q3424" s="1203"/>
      <c r="R3424" s="1203"/>
      <c r="S3424" s="1214">
        <f>VLOOKUP($D3424,'NI-Soc'!$B$1:$Q$2048,12,FALSE)</f>
        <v>0</v>
      </c>
      <c r="T3424" s="1214">
        <f>VLOOKUP($D3424,'NI-Soc'!$B$1:$Q$2048,13,FALSE)</f>
        <v>0</v>
      </c>
      <c r="U3424" s="1214">
        <f>VLOOKUP($D3424,'NI-Soc'!$B$1:$Q$2048,16,FALSE)</f>
        <v>0</v>
      </c>
      <c r="V3424" s="1214" t="e">
        <f>VLOOKUP($D3424,'NI-Soc'!$B$1:$Q$2048,17,FALSE)</f>
        <v>#REF!</v>
      </c>
      <c r="W3424" s="1214" t="e">
        <f>VLOOKUP($D3424,'NI-Soc'!$B$1:$Q$2048,18,FALSE)</f>
        <v>#REF!</v>
      </c>
      <c r="X3424" s="1214" t="e">
        <f>VLOOKUP($D3424,'NI-Soc'!$B$1:$Q$2048,19,FALSE)</f>
        <v>#REF!</v>
      </c>
    </row>
    <row r="3425" spans="1:24" ht="27" hidden="1">
      <c r="A3425" s="508"/>
      <c r="B3425" s="508"/>
      <c r="C3425" s="508"/>
      <c r="D3425" s="1214" t="s">
        <v>2394</v>
      </c>
      <c r="E3425" s="1215" t="s">
        <v>3067</v>
      </c>
      <c r="F3425" s="1202"/>
      <c r="G3425" s="1202"/>
      <c r="H3425" s="1205"/>
      <c r="I3425" s="1202" t="s">
        <v>53</v>
      </c>
      <c r="J3425" s="1202"/>
      <c r="K3425" s="1202"/>
      <c r="L3425" s="1202"/>
      <c r="M3425" s="1202" t="s">
        <v>2219</v>
      </c>
      <c r="N3425" s="1203" t="s">
        <v>2395</v>
      </c>
      <c r="O3425" s="1203"/>
      <c r="P3425" s="1203"/>
      <c r="Q3425" s="1203"/>
      <c r="R3425" s="1203"/>
      <c r="S3425" s="1214">
        <f>VLOOKUP($D3425,'NI-Soc'!$B$1:$Q$2048,12,FALSE)</f>
        <v>0</v>
      </c>
      <c r="T3425" s="1214">
        <f>VLOOKUP($D3425,'NI-Soc'!$B$1:$Q$2048,13,FALSE)</f>
        <v>0</v>
      </c>
      <c r="U3425" s="1214">
        <f>VLOOKUP($D3425,'NI-Soc'!$B$1:$Q$2048,16,FALSE)</f>
        <v>0</v>
      </c>
      <c r="V3425" s="1214" t="e">
        <f>VLOOKUP($D3425,'NI-Soc'!$B$1:$Q$2048,17,FALSE)</f>
        <v>#REF!</v>
      </c>
      <c r="W3425" s="1214" t="e">
        <f>VLOOKUP($D3425,'NI-Soc'!$B$1:$Q$2048,18,FALSE)</f>
        <v>#REF!</v>
      </c>
      <c r="X3425" s="1214" t="e">
        <f>VLOOKUP($D3425,'NI-Soc'!$B$1:$Q$2048,19,FALSE)</f>
        <v>#REF!</v>
      </c>
    </row>
    <row r="3426" spans="1:24" ht="27" hidden="1">
      <c r="A3426" s="508"/>
      <c r="B3426" s="508"/>
      <c r="C3426" s="508"/>
      <c r="D3426" s="1214" t="s">
        <v>2396</v>
      </c>
      <c r="E3426" s="1215" t="s">
        <v>3067</v>
      </c>
      <c r="F3426" s="1202"/>
      <c r="G3426" s="1202"/>
      <c r="H3426" s="1205"/>
      <c r="I3426" s="1202" t="s">
        <v>53</v>
      </c>
      <c r="J3426" s="1202"/>
      <c r="K3426" s="1202"/>
      <c r="L3426" s="1202"/>
      <c r="M3426" s="1202" t="s">
        <v>2219</v>
      </c>
      <c r="N3426" s="1203" t="s">
        <v>2397</v>
      </c>
      <c r="O3426" s="1203"/>
      <c r="P3426" s="1203"/>
      <c r="Q3426" s="1203"/>
      <c r="R3426" s="1203"/>
      <c r="S3426" s="1214">
        <f>VLOOKUP($D3426,'NI-Soc'!$B$1:$Q$2048,12,FALSE)</f>
        <v>0</v>
      </c>
      <c r="T3426" s="1214">
        <f>VLOOKUP($D3426,'NI-Soc'!$B$1:$Q$2048,13,FALSE)</f>
        <v>0</v>
      </c>
      <c r="U3426" s="1214">
        <f>VLOOKUP($D3426,'NI-Soc'!$B$1:$Q$2048,16,FALSE)</f>
        <v>0</v>
      </c>
      <c r="V3426" s="1214" t="e">
        <f>VLOOKUP($D3426,'NI-Soc'!$B$1:$Q$2048,17,FALSE)</f>
        <v>#REF!</v>
      </c>
      <c r="W3426" s="1214" t="e">
        <f>VLOOKUP($D3426,'NI-Soc'!$B$1:$Q$2048,18,FALSE)</f>
        <v>#REF!</v>
      </c>
      <c r="X3426" s="1214" t="e">
        <f>VLOOKUP($D3426,'NI-Soc'!$B$1:$Q$2048,19,FALSE)</f>
        <v>#REF!</v>
      </c>
    </row>
    <row r="3427" spans="1:24" ht="27" hidden="1">
      <c r="A3427" s="508"/>
      <c r="B3427" s="508"/>
      <c r="C3427" s="508"/>
      <c r="D3427" s="1214" t="s">
        <v>2398</v>
      </c>
      <c r="E3427" s="1215" t="s">
        <v>3067</v>
      </c>
      <c r="F3427" s="1202"/>
      <c r="G3427" s="1202"/>
      <c r="H3427" s="1205"/>
      <c r="I3427" s="1202" t="s">
        <v>53</v>
      </c>
      <c r="J3427" s="1202"/>
      <c r="K3427" s="1202"/>
      <c r="L3427" s="1202"/>
      <c r="M3427" s="1202" t="s">
        <v>2219</v>
      </c>
      <c r="N3427" s="1203" t="s">
        <v>2399</v>
      </c>
      <c r="O3427" s="1203"/>
      <c r="P3427" s="1203"/>
      <c r="Q3427" s="1203"/>
      <c r="R3427" s="1203"/>
      <c r="S3427" s="1214">
        <f>VLOOKUP($D3427,'NI-Soc'!$B$1:$Q$2048,12,FALSE)</f>
        <v>0</v>
      </c>
      <c r="T3427" s="1214">
        <f>VLOOKUP($D3427,'NI-Soc'!$B$1:$Q$2048,13,FALSE)</f>
        <v>0</v>
      </c>
      <c r="U3427" s="1214">
        <f>VLOOKUP($D3427,'NI-Soc'!$B$1:$Q$2048,16,FALSE)</f>
        <v>0</v>
      </c>
      <c r="V3427" s="1214" t="e">
        <f>VLOOKUP($D3427,'NI-Soc'!$B$1:$Q$2048,17,FALSE)</f>
        <v>#REF!</v>
      </c>
      <c r="W3427" s="1214" t="e">
        <f>VLOOKUP($D3427,'NI-Soc'!$B$1:$Q$2048,18,FALSE)</f>
        <v>#REF!</v>
      </c>
      <c r="X3427" s="1214" t="e">
        <f>VLOOKUP($D3427,'NI-Soc'!$B$1:$Q$2048,19,FALSE)</f>
        <v>#REF!</v>
      </c>
    </row>
    <row r="3428" spans="1:24" ht="27" hidden="1">
      <c r="A3428" s="508"/>
      <c r="B3428" s="508"/>
      <c r="C3428" s="508"/>
      <c r="D3428" s="1214" t="s">
        <v>2400</v>
      </c>
      <c r="E3428" s="1215" t="s">
        <v>3067</v>
      </c>
      <c r="F3428" s="1202"/>
      <c r="G3428" s="1202"/>
      <c r="H3428" s="1205"/>
      <c r="I3428" s="1202" t="s">
        <v>53</v>
      </c>
      <c r="J3428" s="1202"/>
      <c r="K3428" s="1202"/>
      <c r="L3428" s="1202"/>
      <c r="M3428" s="1202" t="s">
        <v>2219</v>
      </c>
      <c r="N3428" s="1203" t="s">
        <v>2401</v>
      </c>
      <c r="O3428" s="1203"/>
      <c r="P3428" s="1203"/>
      <c r="Q3428" s="1203"/>
      <c r="R3428" s="1203"/>
      <c r="S3428" s="1214">
        <f>VLOOKUP($D3428,'NI-Soc'!$B$1:$Q$2048,12,FALSE)</f>
        <v>0</v>
      </c>
      <c r="T3428" s="1214">
        <f>VLOOKUP($D3428,'NI-Soc'!$B$1:$Q$2048,13,FALSE)</f>
        <v>0</v>
      </c>
      <c r="U3428" s="1214">
        <f>VLOOKUP($D3428,'NI-Soc'!$B$1:$Q$2048,16,FALSE)</f>
        <v>0</v>
      </c>
      <c r="V3428" s="1214" t="e">
        <f>VLOOKUP($D3428,'NI-Soc'!$B$1:$Q$2048,17,FALSE)</f>
        <v>#REF!</v>
      </c>
      <c r="W3428" s="1214" t="e">
        <f>VLOOKUP($D3428,'NI-Soc'!$B$1:$Q$2048,18,FALSE)</f>
        <v>#REF!</v>
      </c>
      <c r="X3428" s="1214" t="e">
        <f>VLOOKUP($D3428,'NI-Soc'!$B$1:$Q$2048,19,FALSE)</f>
        <v>#REF!</v>
      </c>
    </row>
    <row r="3429" spans="1:24" hidden="1">
      <c r="A3429" s="508"/>
      <c r="B3429" s="508"/>
      <c r="C3429" s="508"/>
      <c r="D3429" s="1214" t="s">
        <v>2402</v>
      </c>
      <c r="E3429" s="1215" t="s">
        <v>3067</v>
      </c>
      <c r="F3429" s="1202"/>
      <c r="G3429" s="1202"/>
      <c r="H3429" s="1205"/>
      <c r="I3429" s="1202" t="s">
        <v>53</v>
      </c>
      <c r="J3429" s="1202"/>
      <c r="K3429" s="1202"/>
      <c r="L3429" s="1202"/>
      <c r="M3429" s="1202" t="s">
        <v>2219</v>
      </c>
      <c r="N3429" s="1203" t="s">
        <v>2403</v>
      </c>
      <c r="O3429" s="1203"/>
      <c r="P3429" s="1203"/>
      <c r="Q3429" s="1203"/>
      <c r="R3429" s="1203"/>
      <c r="S3429" s="1214">
        <f>VLOOKUP($D3429,'NI-Soc'!$B$1:$Q$2048,12,FALSE)</f>
        <v>0</v>
      </c>
      <c r="T3429" s="1214">
        <f>VLOOKUP($D3429,'NI-Soc'!$B$1:$Q$2048,13,FALSE)</f>
        <v>0</v>
      </c>
      <c r="U3429" s="1214">
        <f>VLOOKUP($D3429,'NI-Soc'!$B$1:$Q$2048,16,FALSE)</f>
        <v>0</v>
      </c>
      <c r="V3429" s="1214" t="e">
        <f>VLOOKUP($D3429,'NI-Soc'!$B$1:$Q$2048,17,FALSE)</f>
        <v>#REF!</v>
      </c>
      <c r="W3429" s="1214" t="e">
        <f>VLOOKUP($D3429,'NI-Soc'!$B$1:$Q$2048,18,FALSE)</f>
        <v>#REF!</v>
      </c>
      <c r="X3429" s="1214" t="e">
        <f>VLOOKUP($D3429,'NI-Soc'!$B$1:$Q$2048,19,FALSE)</f>
        <v>#REF!</v>
      </c>
    </row>
    <row r="3430" spans="1:24" ht="27" hidden="1">
      <c r="A3430" s="508"/>
      <c r="B3430" s="508"/>
      <c r="C3430" s="508"/>
      <c r="D3430" s="1214" t="s">
        <v>2404</v>
      </c>
      <c r="E3430" s="1215" t="s">
        <v>3067</v>
      </c>
      <c r="F3430" s="1202"/>
      <c r="G3430" s="1202"/>
      <c r="H3430" s="1205"/>
      <c r="I3430" s="1202" t="s">
        <v>53</v>
      </c>
      <c r="J3430" s="1202"/>
      <c r="K3430" s="1202"/>
      <c r="L3430" s="1202"/>
      <c r="M3430" s="1202" t="s">
        <v>2219</v>
      </c>
      <c r="N3430" s="1203" t="s">
        <v>2405</v>
      </c>
      <c r="O3430" s="1203"/>
      <c r="P3430" s="1203"/>
      <c r="Q3430" s="1203"/>
      <c r="R3430" s="1203"/>
      <c r="S3430" s="1214">
        <f>VLOOKUP($D3430,'NI-Soc'!$B$1:$Q$2048,12,FALSE)</f>
        <v>0</v>
      </c>
      <c r="T3430" s="1214">
        <f>VLOOKUP($D3430,'NI-Soc'!$B$1:$Q$2048,13,FALSE)</f>
        <v>0</v>
      </c>
      <c r="U3430" s="1214">
        <f>VLOOKUP($D3430,'NI-Soc'!$B$1:$Q$2048,16,FALSE)</f>
        <v>0</v>
      </c>
      <c r="V3430" s="1214" t="e">
        <f>VLOOKUP($D3430,'NI-Soc'!$B$1:$Q$2048,17,FALSE)</f>
        <v>#REF!</v>
      </c>
      <c r="W3430" s="1214" t="e">
        <f>VLOOKUP($D3430,'NI-Soc'!$B$1:$Q$2048,18,FALSE)</f>
        <v>#REF!</v>
      </c>
      <c r="X3430" s="1214" t="e">
        <f>VLOOKUP($D3430,'NI-Soc'!$B$1:$Q$2048,19,FALSE)</f>
        <v>#REF!</v>
      </c>
    </row>
    <row r="3431" spans="1:24" ht="27" hidden="1">
      <c r="A3431" s="508"/>
      <c r="B3431" s="508"/>
      <c r="C3431" s="508"/>
      <c r="D3431" s="1214" t="s">
        <v>2406</v>
      </c>
      <c r="E3431" s="1215" t="s">
        <v>3067</v>
      </c>
      <c r="F3431" s="1202"/>
      <c r="G3431" s="1202"/>
      <c r="H3431" s="1205"/>
      <c r="I3431" s="1202" t="s">
        <v>53</v>
      </c>
      <c r="J3431" s="1202"/>
      <c r="K3431" s="1202"/>
      <c r="L3431" s="1202"/>
      <c r="M3431" s="1202" t="s">
        <v>2219</v>
      </c>
      <c r="N3431" s="1203" t="s">
        <v>2407</v>
      </c>
      <c r="O3431" s="1203"/>
      <c r="P3431" s="1203"/>
      <c r="Q3431" s="1203"/>
      <c r="R3431" s="1203"/>
      <c r="S3431" s="1214">
        <f>VLOOKUP($D3431,'NI-Soc'!$B$1:$Q$2048,12,FALSE)</f>
        <v>0</v>
      </c>
      <c r="T3431" s="1214">
        <f>VLOOKUP($D3431,'NI-Soc'!$B$1:$Q$2048,13,FALSE)</f>
        <v>0</v>
      </c>
      <c r="U3431" s="1214">
        <f>VLOOKUP($D3431,'NI-Soc'!$B$1:$Q$2048,16,FALSE)</f>
        <v>0</v>
      </c>
      <c r="V3431" s="1214" t="e">
        <f>VLOOKUP($D3431,'NI-Soc'!$B$1:$Q$2048,17,FALSE)</f>
        <v>#REF!</v>
      </c>
      <c r="W3431" s="1214" t="e">
        <f>VLOOKUP($D3431,'NI-Soc'!$B$1:$Q$2048,18,FALSE)</f>
        <v>#REF!</v>
      </c>
      <c r="X3431" s="1214" t="e">
        <f>VLOOKUP($D3431,'NI-Soc'!$B$1:$Q$2048,19,FALSE)</f>
        <v>#REF!</v>
      </c>
    </row>
    <row r="3432" spans="1:24" ht="27" hidden="1">
      <c r="A3432" s="508"/>
      <c r="B3432" s="508"/>
      <c r="C3432" s="508"/>
      <c r="D3432" s="1214" t="s">
        <v>2408</v>
      </c>
      <c r="E3432" s="1215" t="s">
        <v>3067</v>
      </c>
      <c r="F3432" s="1202"/>
      <c r="G3432" s="1202"/>
      <c r="H3432" s="1205"/>
      <c r="I3432" s="1202" t="s">
        <v>53</v>
      </c>
      <c r="J3432" s="1202"/>
      <c r="K3432" s="1202"/>
      <c r="L3432" s="1202"/>
      <c r="M3432" s="1202" t="s">
        <v>2219</v>
      </c>
      <c r="N3432" s="1203" t="s">
        <v>2409</v>
      </c>
      <c r="O3432" s="1203"/>
      <c r="P3432" s="1203"/>
      <c r="Q3432" s="1203"/>
      <c r="R3432" s="1203"/>
      <c r="S3432" s="1214">
        <f>VLOOKUP($D3432,'NI-Soc'!$B$1:$Q$2048,12,FALSE)</f>
        <v>0</v>
      </c>
      <c r="T3432" s="1214">
        <f>VLOOKUP($D3432,'NI-Soc'!$B$1:$Q$2048,13,FALSE)</f>
        <v>0</v>
      </c>
      <c r="U3432" s="1214">
        <f>VLOOKUP($D3432,'NI-Soc'!$B$1:$Q$2048,16,FALSE)</f>
        <v>0</v>
      </c>
      <c r="V3432" s="1214" t="e">
        <f>VLOOKUP($D3432,'NI-Soc'!$B$1:$Q$2048,17,FALSE)</f>
        <v>#REF!</v>
      </c>
      <c r="W3432" s="1214" t="e">
        <f>VLOOKUP($D3432,'NI-Soc'!$B$1:$Q$2048,18,FALSE)</f>
        <v>#REF!</v>
      </c>
      <c r="X3432" s="1214" t="e">
        <f>VLOOKUP($D3432,'NI-Soc'!$B$1:$Q$2048,19,FALSE)</f>
        <v>#REF!</v>
      </c>
    </row>
    <row r="3433" spans="1:24" hidden="1">
      <c r="A3433" s="508"/>
      <c r="B3433" s="508"/>
      <c r="C3433" s="508"/>
      <c r="D3433" s="1214" t="s">
        <v>2410</v>
      </c>
      <c r="E3433" s="1215" t="s">
        <v>3067</v>
      </c>
      <c r="F3433" s="1202"/>
      <c r="G3433" s="1202"/>
      <c r="H3433" s="1205"/>
      <c r="I3433" s="1202" t="s">
        <v>53</v>
      </c>
      <c r="J3433" s="1202"/>
      <c r="K3433" s="1202"/>
      <c r="L3433" s="1202"/>
      <c r="M3433" s="1202" t="s">
        <v>2219</v>
      </c>
      <c r="N3433" s="1203" t="s">
        <v>2412</v>
      </c>
      <c r="O3433" s="1203"/>
      <c r="P3433" s="1203"/>
      <c r="Q3433" s="1203"/>
      <c r="R3433" s="1203"/>
      <c r="S3433" s="1214">
        <f>VLOOKUP($D3433,'NI-Soc'!$B$1:$Q$2048,12,FALSE)</f>
        <v>0</v>
      </c>
      <c r="T3433" s="1214">
        <f>VLOOKUP($D3433,'NI-Soc'!$B$1:$Q$2048,13,FALSE)</f>
        <v>0</v>
      </c>
      <c r="U3433" s="1214">
        <f>VLOOKUP($D3433,'NI-Soc'!$B$1:$Q$2048,16,FALSE)</f>
        <v>0</v>
      </c>
      <c r="V3433" s="1214" t="e">
        <f>VLOOKUP($D3433,'NI-Soc'!$B$1:$Q$2048,17,FALSE)</f>
        <v>#REF!</v>
      </c>
      <c r="W3433" s="1214" t="e">
        <f>VLOOKUP($D3433,'NI-Soc'!$B$1:$Q$2048,18,FALSE)</f>
        <v>#REF!</v>
      </c>
      <c r="X3433" s="1214" t="e">
        <f>VLOOKUP($D3433,'NI-Soc'!$B$1:$Q$2048,19,FALSE)</f>
        <v>#REF!</v>
      </c>
    </row>
    <row r="3434" spans="1:24" hidden="1">
      <c r="A3434" s="508"/>
      <c r="B3434" s="508"/>
      <c r="C3434" s="508"/>
      <c r="D3434" s="1214" t="s">
        <v>2413</v>
      </c>
      <c r="E3434" s="1215" t="s">
        <v>3067</v>
      </c>
      <c r="F3434" s="1202"/>
      <c r="G3434" s="1202"/>
      <c r="H3434" s="1205"/>
      <c r="I3434" s="1202" t="s">
        <v>53</v>
      </c>
      <c r="J3434" s="1202"/>
      <c r="K3434" s="1202"/>
      <c r="L3434" s="1202"/>
      <c r="M3434" s="1202" t="s">
        <v>2219</v>
      </c>
      <c r="N3434" s="1203" t="s">
        <v>2414</v>
      </c>
      <c r="O3434" s="1203"/>
      <c r="P3434" s="1203"/>
      <c r="Q3434" s="1203"/>
      <c r="R3434" s="1203"/>
      <c r="S3434" s="1214">
        <f>VLOOKUP($D3434,'NI-Soc'!$B$1:$Q$2048,12,FALSE)</f>
        <v>0</v>
      </c>
      <c r="T3434" s="1214">
        <f>VLOOKUP($D3434,'NI-Soc'!$B$1:$Q$2048,13,FALSE)</f>
        <v>0</v>
      </c>
      <c r="U3434" s="1214">
        <f>VLOOKUP($D3434,'NI-Soc'!$B$1:$Q$2048,16,FALSE)</f>
        <v>0</v>
      </c>
      <c r="V3434" s="1214" t="e">
        <f>VLOOKUP($D3434,'NI-Soc'!$B$1:$Q$2048,17,FALSE)</f>
        <v>#REF!</v>
      </c>
      <c r="W3434" s="1214" t="e">
        <f>VLOOKUP($D3434,'NI-Soc'!$B$1:$Q$2048,18,FALSE)</f>
        <v>#REF!</v>
      </c>
      <c r="X3434" s="1214" t="e">
        <f>VLOOKUP($D3434,'NI-Soc'!$B$1:$Q$2048,19,FALSE)</f>
        <v>#REF!</v>
      </c>
    </row>
    <row r="3435" spans="1:24" hidden="1">
      <c r="A3435" s="508"/>
      <c r="B3435" s="508"/>
      <c r="C3435" s="508"/>
      <c r="D3435" s="1214" t="s">
        <v>2415</v>
      </c>
      <c r="E3435" s="1215" t="s">
        <v>3067</v>
      </c>
      <c r="F3435" s="1202"/>
      <c r="G3435" s="1202"/>
      <c r="H3435" s="1205"/>
      <c r="I3435" s="1202" t="s">
        <v>53</v>
      </c>
      <c r="J3435" s="1202"/>
      <c r="K3435" s="1202"/>
      <c r="L3435" s="1202"/>
      <c r="M3435" s="1202" t="s">
        <v>2219</v>
      </c>
      <c r="N3435" s="1203" t="s">
        <v>2416</v>
      </c>
      <c r="O3435" s="1203"/>
      <c r="P3435" s="1203"/>
      <c r="Q3435" s="1203"/>
      <c r="R3435" s="1203"/>
      <c r="S3435" s="1214">
        <f>VLOOKUP($D3435,'NI-Soc'!$B$1:$Q$2048,12,FALSE)</f>
        <v>0</v>
      </c>
      <c r="T3435" s="1214">
        <f>VLOOKUP($D3435,'NI-Soc'!$B$1:$Q$2048,13,FALSE)</f>
        <v>0</v>
      </c>
      <c r="U3435" s="1214">
        <f>VLOOKUP($D3435,'NI-Soc'!$B$1:$Q$2048,16,FALSE)</f>
        <v>0</v>
      </c>
      <c r="V3435" s="1214" t="e">
        <f>VLOOKUP($D3435,'NI-Soc'!$B$1:$Q$2048,17,FALSE)</f>
        <v>#REF!</v>
      </c>
      <c r="W3435" s="1214" t="e">
        <f>VLOOKUP($D3435,'NI-Soc'!$B$1:$Q$2048,18,FALSE)</f>
        <v>#REF!</v>
      </c>
      <c r="X3435" s="1214" t="e">
        <f>VLOOKUP($D3435,'NI-Soc'!$B$1:$Q$2048,19,FALSE)</f>
        <v>#REF!</v>
      </c>
    </row>
    <row r="3436" spans="1:24" ht="27" hidden="1">
      <c r="A3436" s="508"/>
      <c r="B3436" s="508"/>
      <c r="C3436" s="508"/>
      <c r="D3436" s="1214" t="s">
        <v>2417</v>
      </c>
      <c r="E3436" s="1215" t="s">
        <v>3067</v>
      </c>
      <c r="F3436" s="1202"/>
      <c r="G3436" s="1202"/>
      <c r="H3436" s="1205"/>
      <c r="I3436" s="1202" t="s">
        <v>53</v>
      </c>
      <c r="J3436" s="1202"/>
      <c r="K3436" s="1202"/>
      <c r="L3436" s="1202"/>
      <c r="M3436" s="1202" t="s">
        <v>2219</v>
      </c>
      <c r="N3436" s="1203" t="s">
        <v>2418</v>
      </c>
      <c r="O3436" s="1203"/>
      <c r="P3436" s="1203"/>
      <c r="Q3436" s="1203"/>
      <c r="R3436" s="1203"/>
      <c r="S3436" s="1214">
        <f>VLOOKUP($D3436,'NI-Soc'!$B$1:$Q$2048,12,FALSE)</f>
        <v>0</v>
      </c>
      <c r="T3436" s="1214">
        <f>VLOOKUP($D3436,'NI-Soc'!$B$1:$Q$2048,13,FALSE)</f>
        <v>0</v>
      </c>
      <c r="U3436" s="1214">
        <f>VLOOKUP($D3436,'NI-Soc'!$B$1:$Q$2048,16,FALSE)</f>
        <v>0</v>
      </c>
      <c r="V3436" s="1214" t="e">
        <f>VLOOKUP($D3436,'NI-Soc'!$B$1:$Q$2048,17,FALSE)</f>
        <v>#REF!</v>
      </c>
      <c r="W3436" s="1214" t="e">
        <f>VLOOKUP($D3436,'NI-Soc'!$B$1:$Q$2048,18,FALSE)</f>
        <v>#REF!</v>
      </c>
      <c r="X3436" s="1214" t="e">
        <f>VLOOKUP($D3436,'NI-Soc'!$B$1:$Q$2048,19,FALSE)</f>
        <v>#REF!</v>
      </c>
    </row>
    <row r="3437" spans="1:24" ht="27" hidden="1">
      <c r="A3437" s="508"/>
      <c r="B3437" s="508"/>
      <c r="C3437" s="508"/>
      <c r="D3437" s="1214" t="s">
        <v>2419</v>
      </c>
      <c r="E3437" s="1215" t="s">
        <v>3067</v>
      </c>
      <c r="F3437" s="1202"/>
      <c r="G3437" s="1202"/>
      <c r="H3437" s="1205"/>
      <c r="I3437" s="1202" t="s">
        <v>53</v>
      </c>
      <c r="J3437" s="1202"/>
      <c r="K3437" s="1202"/>
      <c r="L3437" s="1202"/>
      <c r="M3437" s="1202" t="s">
        <v>2219</v>
      </c>
      <c r="N3437" s="1203" t="s">
        <v>2420</v>
      </c>
      <c r="O3437" s="1203"/>
      <c r="P3437" s="1203"/>
      <c r="Q3437" s="1203"/>
      <c r="R3437" s="1203"/>
      <c r="S3437" s="1214">
        <f>VLOOKUP($D3437,'NI-Soc'!$B$1:$Q$2048,12,FALSE)</f>
        <v>0</v>
      </c>
      <c r="T3437" s="1214">
        <f>VLOOKUP($D3437,'NI-Soc'!$B$1:$Q$2048,13,FALSE)</f>
        <v>0</v>
      </c>
      <c r="U3437" s="1214">
        <f>VLOOKUP($D3437,'NI-Soc'!$B$1:$Q$2048,16,FALSE)</f>
        <v>0</v>
      </c>
      <c r="V3437" s="1214" t="e">
        <f>VLOOKUP($D3437,'NI-Soc'!$B$1:$Q$2048,17,FALSE)</f>
        <v>#REF!</v>
      </c>
      <c r="W3437" s="1214" t="e">
        <f>VLOOKUP($D3437,'NI-Soc'!$B$1:$Q$2048,18,FALSE)</f>
        <v>#REF!</v>
      </c>
      <c r="X3437" s="1214" t="e">
        <f>VLOOKUP($D3437,'NI-Soc'!$B$1:$Q$2048,19,FALSE)</f>
        <v>#REF!</v>
      </c>
    </row>
    <row r="3438" spans="1:24" ht="27" hidden="1">
      <c r="A3438" s="508"/>
      <c r="B3438" s="508"/>
      <c r="C3438" s="508"/>
      <c r="D3438" s="1214" t="s">
        <v>2421</v>
      </c>
      <c r="E3438" s="1215" t="s">
        <v>3067</v>
      </c>
      <c r="F3438" s="1202"/>
      <c r="G3438" s="1202"/>
      <c r="H3438" s="1205"/>
      <c r="I3438" s="1202" t="s">
        <v>53</v>
      </c>
      <c r="J3438" s="1202"/>
      <c r="K3438" s="1202"/>
      <c r="L3438" s="1202"/>
      <c r="M3438" s="1202" t="s">
        <v>2219</v>
      </c>
      <c r="N3438" s="1203" t="s">
        <v>2422</v>
      </c>
      <c r="O3438" s="1203"/>
      <c r="P3438" s="1203"/>
      <c r="Q3438" s="1203"/>
      <c r="R3438" s="1203"/>
      <c r="S3438" s="1214">
        <f>VLOOKUP($D3438,'NI-Soc'!$B$1:$Q$2048,12,FALSE)</f>
        <v>0</v>
      </c>
      <c r="T3438" s="1214">
        <f>VLOOKUP($D3438,'NI-Soc'!$B$1:$Q$2048,13,FALSE)</f>
        <v>0</v>
      </c>
      <c r="U3438" s="1214">
        <f>VLOOKUP($D3438,'NI-Soc'!$B$1:$Q$2048,16,FALSE)</f>
        <v>0</v>
      </c>
      <c r="V3438" s="1214" t="e">
        <f>VLOOKUP($D3438,'NI-Soc'!$B$1:$Q$2048,17,FALSE)</f>
        <v>#REF!</v>
      </c>
      <c r="W3438" s="1214" t="e">
        <f>VLOOKUP($D3438,'NI-Soc'!$B$1:$Q$2048,18,FALSE)</f>
        <v>#REF!</v>
      </c>
      <c r="X3438" s="1214" t="e">
        <f>VLOOKUP($D3438,'NI-Soc'!$B$1:$Q$2048,19,FALSE)</f>
        <v>#REF!</v>
      </c>
    </row>
    <row r="3439" spans="1:24" ht="27" hidden="1">
      <c r="A3439" s="508"/>
      <c r="B3439" s="508"/>
      <c r="C3439" s="508"/>
      <c r="D3439" s="1214" t="s">
        <v>2423</v>
      </c>
      <c r="E3439" s="1215" t="s">
        <v>3067</v>
      </c>
      <c r="F3439" s="1202"/>
      <c r="G3439" s="1202"/>
      <c r="H3439" s="1205"/>
      <c r="I3439" s="1202" t="s">
        <v>53</v>
      </c>
      <c r="J3439" s="1202"/>
      <c r="K3439" s="1202"/>
      <c r="L3439" s="1202"/>
      <c r="M3439" s="1202" t="s">
        <v>2219</v>
      </c>
      <c r="N3439" s="1203" t="s">
        <v>2424</v>
      </c>
      <c r="O3439" s="1203"/>
      <c r="P3439" s="1203"/>
      <c r="Q3439" s="1203"/>
      <c r="R3439" s="1203"/>
      <c r="S3439" s="1214">
        <f>VLOOKUP($D3439,'NI-Soc'!$B$1:$Q$2048,12,FALSE)</f>
        <v>0</v>
      </c>
      <c r="T3439" s="1214">
        <f>VLOOKUP($D3439,'NI-Soc'!$B$1:$Q$2048,13,FALSE)</f>
        <v>0</v>
      </c>
      <c r="U3439" s="1214">
        <f>VLOOKUP($D3439,'NI-Soc'!$B$1:$Q$2048,16,FALSE)</f>
        <v>0</v>
      </c>
      <c r="V3439" s="1214" t="e">
        <f>VLOOKUP($D3439,'NI-Soc'!$B$1:$Q$2048,17,FALSE)</f>
        <v>#REF!</v>
      </c>
      <c r="W3439" s="1214" t="e">
        <f>VLOOKUP($D3439,'NI-Soc'!$B$1:$Q$2048,18,FALSE)</f>
        <v>#REF!</v>
      </c>
      <c r="X3439" s="1214" t="e">
        <f>VLOOKUP($D3439,'NI-Soc'!$B$1:$Q$2048,19,FALSE)</f>
        <v>#REF!</v>
      </c>
    </row>
    <row r="3440" spans="1:24" hidden="1">
      <c r="A3440" s="508"/>
      <c r="B3440" s="508"/>
      <c r="C3440" s="508"/>
      <c r="D3440" s="1214" t="s">
        <v>2425</v>
      </c>
      <c r="E3440" s="1215" t="s">
        <v>3067</v>
      </c>
      <c r="F3440" s="1202"/>
      <c r="G3440" s="1202"/>
      <c r="H3440" s="1205"/>
      <c r="I3440" s="1202" t="s">
        <v>53</v>
      </c>
      <c r="J3440" s="1202"/>
      <c r="K3440" s="1202"/>
      <c r="L3440" s="1202"/>
      <c r="M3440" s="1202" t="s">
        <v>2219</v>
      </c>
      <c r="N3440" s="1203" t="s">
        <v>2426</v>
      </c>
      <c r="O3440" s="1203"/>
      <c r="P3440" s="1203"/>
      <c r="Q3440" s="1203"/>
      <c r="R3440" s="1203"/>
      <c r="S3440" s="1214">
        <f>VLOOKUP($D3440,'NI-Soc'!$B$1:$Q$2048,12,FALSE)</f>
        <v>0</v>
      </c>
      <c r="T3440" s="1214">
        <f>VLOOKUP($D3440,'NI-Soc'!$B$1:$Q$2048,13,FALSE)</f>
        <v>0</v>
      </c>
      <c r="U3440" s="1214">
        <f>VLOOKUP($D3440,'NI-Soc'!$B$1:$Q$2048,16,FALSE)</f>
        <v>0</v>
      </c>
      <c r="V3440" s="1214" t="e">
        <f>VLOOKUP($D3440,'NI-Soc'!$B$1:$Q$2048,17,FALSE)</f>
        <v>#REF!</v>
      </c>
      <c r="W3440" s="1214" t="e">
        <f>VLOOKUP($D3440,'NI-Soc'!$B$1:$Q$2048,18,FALSE)</f>
        <v>#REF!</v>
      </c>
      <c r="X3440" s="1214" t="e">
        <f>VLOOKUP($D3440,'NI-Soc'!$B$1:$Q$2048,19,FALSE)</f>
        <v>#REF!</v>
      </c>
    </row>
    <row r="3441" spans="1:24" hidden="1">
      <c r="A3441" s="508"/>
      <c r="B3441" s="508"/>
      <c r="C3441" s="508"/>
      <c r="D3441" s="1214" t="s">
        <v>2427</v>
      </c>
      <c r="E3441" s="1215" t="s">
        <v>3067</v>
      </c>
      <c r="F3441" s="1202"/>
      <c r="G3441" s="1202"/>
      <c r="H3441" s="1205"/>
      <c r="I3441" s="1202" t="s">
        <v>53</v>
      </c>
      <c r="J3441" s="1202"/>
      <c r="K3441" s="1202"/>
      <c r="L3441" s="1202"/>
      <c r="M3441" s="1202" t="s">
        <v>2219</v>
      </c>
      <c r="N3441" s="1203" t="s">
        <v>2428</v>
      </c>
      <c r="O3441" s="1203"/>
      <c r="P3441" s="1203"/>
      <c r="Q3441" s="1203"/>
      <c r="R3441" s="1203"/>
      <c r="S3441" s="1214">
        <f>VLOOKUP($D3441,'NI-Soc'!$B$1:$Q$2048,12,FALSE)</f>
        <v>0</v>
      </c>
      <c r="T3441" s="1214">
        <f>VLOOKUP($D3441,'NI-Soc'!$B$1:$Q$2048,13,FALSE)</f>
        <v>0</v>
      </c>
      <c r="U3441" s="1214">
        <f>VLOOKUP($D3441,'NI-Soc'!$B$1:$Q$2048,16,FALSE)</f>
        <v>0</v>
      </c>
      <c r="V3441" s="1214" t="e">
        <f>VLOOKUP($D3441,'NI-Soc'!$B$1:$Q$2048,17,FALSE)</f>
        <v>#REF!</v>
      </c>
      <c r="W3441" s="1214" t="e">
        <f>VLOOKUP($D3441,'NI-Soc'!$B$1:$Q$2048,18,FALSE)</f>
        <v>#REF!</v>
      </c>
      <c r="X3441" s="1214" t="e">
        <f>VLOOKUP($D3441,'NI-Soc'!$B$1:$Q$2048,19,FALSE)</f>
        <v>#REF!</v>
      </c>
    </row>
    <row r="3442" spans="1:24" ht="27" hidden="1">
      <c r="A3442" s="508"/>
      <c r="B3442" s="508"/>
      <c r="C3442" s="508"/>
      <c r="D3442" s="1214" t="s">
        <v>2429</v>
      </c>
      <c r="E3442" s="1215" t="s">
        <v>3067</v>
      </c>
      <c r="F3442" s="1202"/>
      <c r="G3442" s="1202"/>
      <c r="H3442" s="1205"/>
      <c r="I3442" s="1202" t="s">
        <v>53</v>
      </c>
      <c r="J3442" s="1202"/>
      <c r="K3442" s="1202"/>
      <c r="L3442" s="1202"/>
      <c r="M3442" s="1202" t="s">
        <v>2219</v>
      </c>
      <c r="N3442" s="1203" t="s">
        <v>2430</v>
      </c>
      <c r="O3442" s="1203"/>
      <c r="P3442" s="1203"/>
      <c r="Q3442" s="1203"/>
      <c r="R3442" s="1203"/>
      <c r="S3442" s="1214">
        <f>VLOOKUP($D3442,'NI-Soc'!$B$1:$Q$2048,12,FALSE)</f>
        <v>0</v>
      </c>
      <c r="T3442" s="1214">
        <f>VLOOKUP($D3442,'NI-Soc'!$B$1:$Q$2048,13,FALSE)</f>
        <v>0</v>
      </c>
      <c r="U3442" s="1214">
        <f>VLOOKUP($D3442,'NI-Soc'!$B$1:$Q$2048,16,FALSE)</f>
        <v>0</v>
      </c>
      <c r="V3442" s="1214" t="e">
        <f>VLOOKUP($D3442,'NI-Soc'!$B$1:$Q$2048,17,FALSE)</f>
        <v>#REF!</v>
      </c>
      <c r="W3442" s="1214" t="e">
        <f>VLOOKUP($D3442,'NI-Soc'!$B$1:$Q$2048,18,FALSE)</f>
        <v>#REF!</v>
      </c>
      <c r="X3442" s="1214" t="e">
        <f>VLOOKUP($D3442,'NI-Soc'!$B$1:$Q$2048,19,FALSE)</f>
        <v>#REF!</v>
      </c>
    </row>
    <row r="3443" spans="1:24" hidden="1">
      <c r="A3443" s="508"/>
      <c r="B3443" s="508"/>
      <c r="C3443" s="508"/>
      <c r="D3443" s="1214" t="s">
        <v>2431</v>
      </c>
      <c r="E3443" s="1215" t="s">
        <v>3067</v>
      </c>
      <c r="F3443" s="1202"/>
      <c r="G3443" s="1202"/>
      <c r="H3443" s="1205"/>
      <c r="I3443" s="1202" t="s">
        <v>53</v>
      </c>
      <c r="J3443" s="1202"/>
      <c r="K3443" s="1202"/>
      <c r="L3443" s="1202"/>
      <c r="M3443" s="1202" t="s">
        <v>2219</v>
      </c>
      <c r="N3443" s="1203" t="s">
        <v>2432</v>
      </c>
      <c r="O3443" s="1203"/>
      <c r="P3443" s="1203"/>
      <c r="Q3443" s="1203"/>
      <c r="R3443" s="1203"/>
      <c r="S3443" s="1214">
        <f>VLOOKUP($D3443,'NI-Soc'!$B$1:$Q$2048,12,FALSE)</f>
        <v>0</v>
      </c>
      <c r="T3443" s="1214">
        <f>VLOOKUP($D3443,'NI-Soc'!$B$1:$Q$2048,13,FALSE)</f>
        <v>0</v>
      </c>
      <c r="U3443" s="1214">
        <f>VLOOKUP($D3443,'NI-Soc'!$B$1:$Q$2048,16,FALSE)</f>
        <v>0</v>
      </c>
      <c r="V3443" s="1214" t="e">
        <f>VLOOKUP($D3443,'NI-Soc'!$B$1:$Q$2048,17,FALSE)</f>
        <v>#REF!</v>
      </c>
      <c r="W3443" s="1214" t="e">
        <f>VLOOKUP($D3443,'NI-Soc'!$B$1:$Q$2048,18,FALSE)</f>
        <v>#REF!</v>
      </c>
      <c r="X3443" s="1214" t="e">
        <f>VLOOKUP($D3443,'NI-Soc'!$B$1:$Q$2048,19,FALSE)</f>
        <v>#REF!</v>
      </c>
    </row>
    <row r="3444" spans="1:24" hidden="1">
      <c r="A3444" s="508"/>
      <c r="B3444" s="508"/>
      <c r="C3444" s="508"/>
      <c r="D3444" s="1214" t="s">
        <v>2433</v>
      </c>
      <c r="E3444" s="1215" t="s">
        <v>3067</v>
      </c>
      <c r="F3444" s="1202"/>
      <c r="G3444" s="1202"/>
      <c r="H3444" s="1202"/>
      <c r="I3444" s="1202" t="s">
        <v>71</v>
      </c>
      <c r="J3444" s="1202"/>
      <c r="K3444" s="1202"/>
      <c r="L3444" s="1202"/>
      <c r="M3444" s="1202"/>
      <c r="N3444" s="1203" t="s">
        <v>2434</v>
      </c>
      <c r="O3444" s="1203"/>
      <c r="P3444" s="1203"/>
      <c r="Q3444" s="1203"/>
      <c r="R3444" s="1203"/>
      <c r="S3444" s="1214">
        <f>VLOOKUP($D3444,'NI-Soc'!$B$1:$Q$2048,12,FALSE)</f>
        <v>0</v>
      </c>
      <c r="T3444" s="1214">
        <f>VLOOKUP($D3444,'NI-Soc'!$B$1:$Q$2048,13,FALSE)</f>
        <v>0</v>
      </c>
      <c r="U3444" s="1214">
        <f>VLOOKUP($D3444,'NI-Soc'!$B$1:$Q$2048,16,FALSE)</f>
        <v>0</v>
      </c>
      <c r="V3444" s="1214" t="e">
        <f>VLOOKUP($D3444,'NI-Soc'!$B$1:$Q$2048,17,FALSE)</f>
        <v>#REF!</v>
      </c>
      <c r="W3444" s="1214" t="e">
        <f>VLOOKUP($D3444,'NI-Soc'!$B$1:$Q$2048,18,FALSE)</f>
        <v>#REF!</v>
      </c>
      <c r="X3444" s="1214" t="e">
        <f>VLOOKUP($D3444,'NI-Soc'!$B$1:$Q$2048,19,FALSE)</f>
        <v>#REF!</v>
      </c>
    </row>
    <row r="3445" spans="1:24" ht="27" hidden="1">
      <c r="A3445" s="508"/>
      <c r="B3445" s="508"/>
      <c r="C3445" s="508"/>
      <c r="D3445" s="1214" t="s">
        <v>2435</v>
      </c>
      <c r="E3445" s="1215" t="s">
        <v>3067</v>
      </c>
      <c r="F3445" s="1202"/>
      <c r="G3445" s="1202"/>
      <c r="H3445" s="1205"/>
      <c r="I3445" s="1202" t="s">
        <v>53</v>
      </c>
      <c r="J3445" s="1202"/>
      <c r="K3445" s="1202"/>
      <c r="L3445" s="1202"/>
      <c r="M3445" s="1202" t="s">
        <v>2143</v>
      </c>
      <c r="N3445" s="1203" t="s">
        <v>2437</v>
      </c>
      <c r="O3445" s="1203"/>
      <c r="P3445" s="1203"/>
      <c r="Q3445" s="1203"/>
      <c r="R3445" s="1203"/>
      <c r="S3445" s="1214">
        <f>VLOOKUP($D3445,'NI-Soc'!$B$1:$Q$2048,12,FALSE)</f>
        <v>0</v>
      </c>
      <c r="T3445" s="1214">
        <f>VLOOKUP($D3445,'NI-Soc'!$B$1:$Q$2048,13,FALSE)</f>
        <v>0</v>
      </c>
      <c r="U3445" s="1214">
        <f>VLOOKUP($D3445,'NI-Soc'!$B$1:$Q$2048,16,FALSE)</f>
        <v>0</v>
      </c>
      <c r="V3445" s="1214" t="e">
        <f>VLOOKUP($D3445,'NI-Soc'!$B$1:$Q$2048,17,FALSE)</f>
        <v>#REF!</v>
      </c>
      <c r="W3445" s="1214" t="e">
        <f>VLOOKUP($D3445,'NI-Soc'!$B$1:$Q$2048,18,FALSE)</f>
        <v>#REF!</v>
      </c>
      <c r="X3445" s="1214" t="e">
        <f>VLOOKUP($D3445,'NI-Soc'!$B$1:$Q$2048,19,FALSE)</f>
        <v>#REF!</v>
      </c>
    </row>
    <row r="3446" spans="1:24" ht="27" hidden="1">
      <c r="A3446" s="508"/>
      <c r="B3446" s="508"/>
      <c r="C3446" s="508"/>
      <c r="D3446" s="1214" t="s">
        <v>2438</v>
      </c>
      <c r="E3446" s="1215" t="s">
        <v>3067</v>
      </c>
      <c r="F3446" s="1202"/>
      <c r="G3446" s="1202"/>
      <c r="H3446" s="1205"/>
      <c r="I3446" s="1202" t="s">
        <v>53</v>
      </c>
      <c r="J3446" s="1202"/>
      <c r="K3446" s="1202"/>
      <c r="L3446" s="1202"/>
      <c r="M3446" s="1202" t="s">
        <v>2143</v>
      </c>
      <c r="N3446" s="1203" t="s">
        <v>2439</v>
      </c>
      <c r="O3446" s="1203"/>
      <c r="P3446" s="1203"/>
      <c r="Q3446" s="1203"/>
      <c r="R3446" s="1203"/>
      <c r="S3446" s="1214">
        <f>VLOOKUP($D3446,'NI-Soc'!$B$1:$Q$2048,12,FALSE)</f>
        <v>0</v>
      </c>
      <c r="T3446" s="1214">
        <f>VLOOKUP($D3446,'NI-Soc'!$B$1:$Q$2048,13,FALSE)</f>
        <v>0</v>
      </c>
      <c r="U3446" s="1214">
        <f>VLOOKUP($D3446,'NI-Soc'!$B$1:$Q$2048,16,FALSE)</f>
        <v>0</v>
      </c>
      <c r="V3446" s="1214" t="e">
        <f>VLOOKUP($D3446,'NI-Soc'!$B$1:$Q$2048,17,FALSE)</f>
        <v>#REF!</v>
      </c>
      <c r="W3446" s="1214" t="e">
        <f>VLOOKUP($D3446,'NI-Soc'!$B$1:$Q$2048,18,FALSE)</f>
        <v>#REF!</v>
      </c>
      <c r="X3446" s="1214" t="e">
        <f>VLOOKUP($D3446,'NI-Soc'!$B$1:$Q$2048,19,FALSE)</f>
        <v>#REF!</v>
      </c>
    </row>
    <row r="3447" spans="1:24" ht="27" hidden="1">
      <c r="A3447" s="508"/>
      <c r="B3447" s="508"/>
      <c r="C3447" s="508"/>
      <c r="D3447" s="1214" t="s">
        <v>2440</v>
      </c>
      <c r="E3447" s="1215" t="s">
        <v>3067</v>
      </c>
      <c r="F3447" s="1202"/>
      <c r="G3447" s="1202"/>
      <c r="H3447" s="1205"/>
      <c r="I3447" s="1202" t="s">
        <v>53</v>
      </c>
      <c r="J3447" s="1202"/>
      <c r="K3447" s="1202"/>
      <c r="L3447" s="1202"/>
      <c r="M3447" s="1202" t="s">
        <v>2143</v>
      </c>
      <c r="N3447" s="1203" t="s">
        <v>2441</v>
      </c>
      <c r="O3447" s="1203"/>
      <c r="P3447" s="1203"/>
      <c r="Q3447" s="1203"/>
      <c r="R3447" s="1203"/>
      <c r="S3447" s="1214">
        <f>VLOOKUP($D3447,'NI-Soc'!$B$1:$Q$2048,12,FALSE)</f>
        <v>0</v>
      </c>
      <c r="T3447" s="1214">
        <f>VLOOKUP($D3447,'NI-Soc'!$B$1:$Q$2048,13,FALSE)</f>
        <v>0</v>
      </c>
      <c r="U3447" s="1214">
        <f>VLOOKUP($D3447,'NI-Soc'!$B$1:$Q$2048,16,FALSE)</f>
        <v>0</v>
      </c>
      <c r="V3447" s="1214" t="e">
        <f>VLOOKUP($D3447,'NI-Soc'!$B$1:$Q$2048,17,FALSE)</f>
        <v>#REF!</v>
      </c>
      <c r="W3447" s="1214" t="e">
        <f>VLOOKUP($D3447,'NI-Soc'!$B$1:$Q$2048,18,FALSE)</f>
        <v>#REF!</v>
      </c>
      <c r="X3447" s="1214" t="e">
        <f>VLOOKUP($D3447,'NI-Soc'!$B$1:$Q$2048,19,FALSE)</f>
        <v>#REF!</v>
      </c>
    </row>
    <row r="3448" spans="1:24" ht="27" hidden="1">
      <c r="A3448" s="508"/>
      <c r="B3448" s="508"/>
      <c r="C3448" s="508"/>
      <c r="D3448" s="1214" t="s">
        <v>2442</v>
      </c>
      <c r="E3448" s="1215" t="s">
        <v>3067</v>
      </c>
      <c r="F3448" s="1202"/>
      <c r="G3448" s="1202"/>
      <c r="H3448" s="1205"/>
      <c r="I3448" s="1202" t="s">
        <v>53</v>
      </c>
      <c r="J3448" s="1202"/>
      <c r="K3448" s="1202"/>
      <c r="L3448" s="1202"/>
      <c r="M3448" s="1202" t="s">
        <v>2143</v>
      </c>
      <c r="N3448" s="1203" t="s">
        <v>2443</v>
      </c>
      <c r="O3448" s="1203"/>
      <c r="P3448" s="1203"/>
      <c r="Q3448" s="1203"/>
      <c r="R3448" s="1203"/>
      <c r="S3448" s="1214">
        <f>VLOOKUP($D3448,'NI-Soc'!$B$1:$Q$2048,12,FALSE)</f>
        <v>0</v>
      </c>
      <c r="T3448" s="1214">
        <f>VLOOKUP($D3448,'NI-Soc'!$B$1:$Q$2048,13,FALSE)</f>
        <v>0</v>
      </c>
      <c r="U3448" s="1214">
        <f>VLOOKUP($D3448,'NI-Soc'!$B$1:$Q$2048,16,FALSE)</f>
        <v>0</v>
      </c>
      <c r="V3448" s="1214" t="e">
        <f>VLOOKUP($D3448,'NI-Soc'!$B$1:$Q$2048,17,FALSE)</f>
        <v>#REF!</v>
      </c>
      <c r="W3448" s="1214" t="e">
        <f>VLOOKUP($D3448,'NI-Soc'!$B$1:$Q$2048,18,FALSE)</f>
        <v>#REF!</v>
      </c>
      <c r="X3448" s="1214" t="e">
        <f>VLOOKUP($D3448,'NI-Soc'!$B$1:$Q$2048,19,FALSE)</f>
        <v>#REF!</v>
      </c>
    </row>
    <row r="3449" spans="1:24" ht="27" hidden="1">
      <c r="A3449" s="508"/>
      <c r="B3449" s="508"/>
      <c r="C3449" s="508"/>
      <c r="D3449" s="1214" t="s">
        <v>2444</v>
      </c>
      <c r="E3449" s="1215" t="s">
        <v>3067</v>
      </c>
      <c r="F3449" s="1202"/>
      <c r="G3449" s="1202"/>
      <c r="H3449" s="1205"/>
      <c r="I3449" s="1202" t="s">
        <v>53</v>
      </c>
      <c r="J3449" s="1202"/>
      <c r="K3449" s="1202"/>
      <c r="L3449" s="1202"/>
      <c r="M3449" s="1202" t="s">
        <v>2143</v>
      </c>
      <c r="N3449" s="1203" t="s">
        <v>2445</v>
      </c>
      <c r="O3449" s="1203"/>
      <c r="P3449" s="1203"/>
      <c r="Q3449" s="1203"/>
      <c r="R3449" s="1203"/>
      <c r="S3449" s="1214">
        <f>VLOOKUP($D3449,'NI-Soc'!$B$1:$Q$2048,12,FALSE)</f>
        <v>0</v>
      </c>
      <c r="T3449" s="1214">
        <f>VLOOKUP($D3449,'NI-Soc'!$B$1:$Q$2048,13,FALSE)</f>
        <v>0</v>
      </c>
      <c r="U3449" s="1214">
        <f>VLOOKUP($D3449,'NI-Soc'!$B$1:$Q$2048,16,FALSE)</f>
        <v>0</v>
      </c>
      <c r="V3449" s="1214" t="e">
        <f>VLOOKUP($D3449,'NI-Soc'!$B$1:$Q$2048,17,FALSE)</f>
        <v>#REF!</v>
      </c>
      <c r="W3449" s="1214" t="e">
        <f>VLOOKUP($D3449,'NI-Soc'!$B$1:$Q$2048,18,FALSE)</f>
        <v>#REF!</v>
      </c>
      <c r="X3449" s="1214" t="e">
        <f>VLOOKUP($D3449,'NI-Soc'!$B$1:$Q$2048,19,FALSE)</f>
        <v>#REF!</v>
      </c>
    </row>
    <row r="3450" spans="1:24" ht="27" hidden="1">
      <c r="A3450" s="508"/>
      <c r="B3450" s="508"/>
      <c r="C3450" s="508"/>
      <c r="D3450" s="1214" t="s">
        <v>2446</v>
      </c>
      <c r="E3450" s="1215" t="s">
        <v>3067</v>
      </c>
      <c r="F3450" s="1202"/>
      <c r="G3450" s="1202"/>
      <c r="H3450" s="1205"/>
      <c r="I3450" s="1202" t="s">
        <v>53</v>
      </c>
      <c r="J3450" s="1202"/>
      <c r="K3450" s="1202"/>
      <c r="L3450" s="1202"/>
      <c r="M3450" s="1202" t="s">
        <v>2143</v>
      </c>
      <c r="N3450" s="1203" t="s">
        <v>2447</v>
      </c>
      <c r="O3450" s="1203"/>
      <c r="P3450" s="1203"/>
      <c r="Q3450" s="1203"/>
      <c r="R3450" s="1203"/>
      <c r="S3450" s="1214">
        <f>VLOOKUP($D3450,'NI-Soc'!$B$1:$Q$2048,12,FALSE)</f>
        <v>0</v>
      </c>
      <c r="T3450" s="1214">
        <f>VLOOKUP($D3450,'NI-Soc'!$B$1:$Q$2048,13,FALSE)</f>
        <v>0</v>
      </c>
      <c r="U3450" s="1214">
        <f>VLOOKUP($D3450,'NI-Soc'!$B$1:$Q$2048,16,FALSE)</f>
        <v>0</v>
      </c>
      <c r="V3450" s="1214" t="e">
        <f>VLOOKUP($D3450,'NI-Soc'!$B$1:$Q$2048,17,FALSE)</f>
        <v>#REF!</v>
      </c>
      <c r="W3450" s="1214" t="e">
        <f>VLOOKUP($D3450,'NI-Soc'!$B$1:$Q$2048,18,FALSE)</f>
        <v>#REF!</v>
      </c>
      <c r="X3450" s="1214" t="e">
        <f>VLOOKUP($D3450,'NI-Soc'!$B$1:$Q$2048,19,FALSE)</f>
        <v>#REF!</v>
      </c>
    </row>
    <row r="3451" spans="1:24" ht="27" hidden="1">
      <c r="A3451" s="508"/>
      <c r="B3451" s="508"/>
      <c r="C3451" s="508"/>
      <c r="D3451" s="1214" t="s">
        <v>2448</v>
      </c>
      <c r="E3451" s="1215" t="s">
        <v>3067</v>
      </c>
      <c r="F3451" s="1202"/>
      <c r="G3451" s="1202"/>
      <c r="H3451" s="1205"/>
      <c r="I3451" s="1202" t="s">
        <v>53</v>
      </c>
      <c r="J3451" s="1202"/>
      <c r="K3451" s="1202"/>
      <c r="L3451" s="1202"/>
      <c r="M3451" s="1202" t="s">
        <v>2143</v>
      </c>
      <c r="N3451" s="1203" t="s">
        <v>2449</v>
      </c>
      <c r="O3451" s="1203"/>
      <c r="P3451" s="1203"/>
      <c r="Q3451" s="1203"/>
      <c r="R3451" s="1203"/>
      <c r="S3451" s="1214">
        <f>VLOOKUP($D3451,'NI-Soc'!$B$1:$Q$2048,12,FALSE)</f>
        <v>0</v>
      </c>
      <c r="T3451" s="1214">
        <f>VLOOKUP($D3451,'NI-Soc'!$B$1:$Q$2048,13,FALSE)</f>
        <v>0</v>
      </c>
      <c r="U3451" s="1214">
        <f>VLOOKUP($D3451,'NI-Soc'!$B$1:$Q$2048,16,FALSE)</f>
        <v>0</v>
      </c>
      <c r="V3451" s="1214" t="e">
        <f>VLOOKUP($D3451,'NI-Soc'!$B$1:$Q$2048,17,FALSE)</f>
        <v>#REF!</v>
      </c>
      <c r="W3451" s="1214" t="e">
        <f>VLOOKUP($D3451,'NI-Soc'!$B$1:$Q$2048,18,FALSE)</f>
        <v>#REF!</v>
      </c>
      <c r="X3451" s="1214" t="e">
        <f>VLOOKUP($D3451,'NI-Soc'!$B$1:$Q$2048,19,FALSE)</f>
        <v>#REF!</v>
      </c>
    </row>
    <row r="3452" spans="1:24" ht="27" hidden="1">
      <c r="A3452" s="508"/>
      <c r="B3452" s="508"/>
      <c r="C3452" s="508"/>
      <c r="D3452" s="1214" t="s">
        <v>2450</v>
      </c>
      <c r="E3452" s="1215" t="s">
        <v>3067</v>
      </c>
      <c r="F3452" s="1202"/>
      <c r="G3452" s="1202"/>
      <c r="H3452" s="1205"/>
      <c r="I3452" s="1202" t="s">
        <v>53</v>
      </c>
      <c r="J3452" s="1202"/>
      <c r="K3452" s="1202"/>
      <c r="L3452" s="1202"/>
      <c r="M3452" s="1202" t="s">
        <v>2143</v>
      </c>
      <c r="N3452" s="1203" t="s">
        <v>2451</v>
      </c>
      <c r="O3452" s="1203"/>
      <c r="P3452" s="1203"/>
      <c r="Q3452" s="1203"/>
      <c r="R3452" s="1203"/>
      <c r="S3452" s="1214">
        <f>VLOOKUP($D3452,'NI-Soc'!$B$1:$Q$2048,12,FALSE)</f>
        <v>0</v>
      </c>
      <c r="T3452" s="1214">
        <f>VLOOKUP($D3452,'NI-Soc'!$B$1:$Q$2048,13,FALSE)</f>
        <v>0</v>
      </c>
      <c r="U3452" s="1214">
        <f>VLOOKUP($D3452,'NI-Soc'!$B$1:$Q$2048,16,FALSE)</f>
        <v>0</v>
      </c>
      <c r="V3452" s="1214" t="e">
        <f>VLOOKUP($D3452,'NI-Soc'!$B$1:$Q$2048,17,FALSE)</f>
        <v>#REF!</v>
      </c>
      <c r="W3452" s="1214" t="e">
        <f>VLOOKUP($D3452,'NI-Soc'!$B$1:$Q$2048,18,FALSE)</f>
        <v>#REF!</v>
      </c>
      <c r="X3452" s="1214" t="e">
        <f>VLOOKUP($D3452,'NI-Soc'!$B$1:$Q$2048,19,FALSE)</f>
        <v>#REF!</v>
      </c>
    </row>
    <row r="3453" spans="1:24" ht="27" hidden="1">
      <c r="A3453" s="508"/>
      <c r="B3453" s="508"/>
      <c r="C3453" s="508"/>
      <c r="D3453" s="1214" t="s">
        <v>2452</v>
      </c>
      <c r="E3453" s="1215" t="s">
        <v>3067</v>
      </c>
      <c r="F3453" s="1202"/>
      <c r="G3453" s="1202"/>
      <c r="H3453" s="1205"/>
      <c r="I3453" s="1202" t="s">
        <v>53</v>
      </c>
      <c r="J3453" s="1202"/>
      <c r="K3453" s="1202"/>
      <c r="L3453" s="1202"/>
      <c r="M3453" s="1202" t="s">
        <v>2143</v>
      </c>
      <c r="N3453" s="1203" t="s">
        <v>2453</v>
      </c>
      <c r="O3453" s="1203"/>
      <c r="P3453" s="1203"/>
      <c r="Q3453" s="1203"/>
      <c r="R3453" s="1203"/>
      <c r="S3453" s="1214">
        <f>VLOOKUP($D3453,'NI-Soc'!$B$1:$Q$2048,12,FALSE)</f>
        <v>0</v>
      </c>
      <c r="T3453" s="1214">
        <f>VLOOKUP($D3453,'NI-Soc'!$B$1:$Q$2048,13,FALSE)</f>
        <v>0</v>
      </c>
      <c r="U3453" s="1214">
        <f>VLOOKUP($D3453,'NI-Soc'!$B$1:$Q$2048,16,FALSE)</f>
        <v>0</v>
      </c>
      <c r="V3453" s="1214" t="e">
        <f>VLOOKUP($D3453,'NI-Soc'!$B$1:$Q$2048,17,FALSE)</f>
        <v>#REF!</v>
      </c>
      <c r="W3453" s="1214" t="e">
        <f>VLOOKUP($D3453,'NI-Soc'!$B$1:$Q$2048,18,FALSE)</f>
        <v>#REF!</v>
      </c>
      <c r="X3453" s="1214" t="e">
        <f>VLOOKUP($D3453,'NI-Soc'!$B$1:$Q$2048,19,FALSE)</f>
        <v>#REF!</v>
      </c>
    </row>
    <row r="3454" spans="1:24" ht="27" hidden="1">
      <c r="A3454" s="508"/>
      <c r="B3454" s="508"/>
      <c r="C3454" s="508"/>
      <c r="D3454" s="1214" t="s">
        <v>2454</v>
      </c>
      <c r="E3454" s="1215" t="s">
        <v>3067</v>
      </c>
      <c r="F3454" s="1202"/>
      <c r="G3454" s="1202"/>
      <c r="H3454" s="1205"/>
      <c r="I3454" s="1202" t="s">
        <v>53</v>
      </c>
      <c r="J3454" s="1202"/>
      <c r="K3454" s="1202"/>
      <c r="L3454" s="1202"/>
      <c r="M3454" s="1202" t="s">
        <v>2143</v>
      </c>
      <c r="N3454" s="1203" t="s">
        <v>2455</v>
      </c>
      <c r="O3454" s="1203"/>
      <c r="P3454" s="1203"/>
      <c r="Q3454" s="1203"/>
      <c r="R3454" s="1203"/>
      <c r="S3454" s="1214">
        <f>VLOOKUP($D3454,'NI-Soc'!$B$1:$Q$2048,12,FALSE)</f>
        <v>0</v>
      </c>
      <c r="T3454" s="1214">
        <f>VLOOKUP($D3454,'NI-Soc'!$B$1:$Q$2048,13,FALSE)</f>
        <v>0</v>
      </c>
      <c r="U3454" s="1214">
        <f>VLOOKUP($D3454,'NI-Soc'!$B$1:$Q$2048,16,FALSE)</f>
        <v>0</v>
      </c>
      <c r="V3454" s="1214" t="e">
        <f>VLOOKUP($D3454,'NI-Soc'!$B$1:$Q$2048,17,FALSE)</f>
        <v>#REF!</v>
      </c>
      <c r="W3454" s="1214" t="e">
        <f>VLOOKUP($D3454,'NI-Soc'!$B$1:$Q$2048,18,FALSE)</f>
        <v>#REF!</v>
      </c>
      <c r="X3454" s="1214" t="e">
        <f>VLOOKUP($D3454,'NI-Soc'!$B$1:$Q$2048,19,FALSE)</f>
        <v>#REF!</v>
      </c>
    </row>
    <row r="3455" spans="1:24" ht="27" hidden="1">
      <c r="A3455" s="508"/>
      <c r="B3455" s="508"/>
      <c r="C3455" s="508"/>
      <c r="D3455" s="1214" t="s">
        <v>2456</v>
      </c>
      <c r="E3455" s="1215" t="s">
        <v>3067</v>
      </c>
      <c r="F3455" s="1202"/>
      <c r="G3455" s="1202"/>
      <c r="H3455" s="1205"/>
      <c r="I3455" s="1202" t="s">
        <v>53</v>
      </c>
      <c r="J3455" s="1202"/>
      <c r="K3455" s="1202"/>
      <c r="L3455" s="1202"/>
      <c r="M3455" s="1202" t="s">
        <v>2143</v>
      </c>
      <c r="N3455" s="1203" t="s">
        <v>2457</v>
      </c>
      <c r="O3455" s="1203"/>
      <c r="P3455" s="1203"/>
      <c r="Q3455" s="1203"/>
      <c r="R3455" s="1203"/>
      <c r="S3455" s="1214">
        <f>VLOOKUP($D3455,'NI-Soc'!$B$1:$Q$2048,12,FALSE)</f>
        <v>0</v>
      </c>
      <c r="T3455" s="1214">
        <f>VLOOKUP($D3455,'NI-Soc'!$B$1:$Q$2048,13,FALSE)</f>
        <v>0</v>
      </c>
      <c r="U3455" s="1214">
        <f>VLOOKUP($D3455,'NI-Soc'!$B$1:$Q$2048,16,FALSE)</f>
        <v>0</v>
      </c>
      <c r="V3455" s="1214" t="e">
        <f>VLOOKUP($D3455,'NI-Soc'!$B$1:$Q$2048,17,FALSE)</f>
        <v>#REF!</v>
      </c>
      <c r="W3455" s="1214" t="e">
        <f>VLOOKUP($D3455,'NI-Soc'!$B$1:$Q$2048,18,FALSE)</f>
        <v>#REF!</v>
      </c>
      <c r="X3455" s="1214" t="e">
        <f>VLOOKUP($D3455,'NI-Soc'!$B$1:$Q$2048,19,FALSE)</f>
        <v>#REF!</v>
      </c>
    </row>
    <row r="3456" spans="1:24" ht="27" hidden="1">
      <c r="A3456" s="508"/>
      <c r="B3456" s="508"/>
      <c r="C3456" s="508"/>
      <c r="D3456" s="1214" t="s">
        <v>2458</v>
      </c>
      <c r="E3456" s="1215" t="s">
        <v>3067</v>
      </c>
      <c r="F3456" s="1202"/>
      <c r="G3456" s="1202"/>
      <c r="H3456" s="1205"/>
      <c r="I3456" s="1202" t="s">
        <v>53</v>
      </c>
      <c r="J3456" s="1202"/>
      <c r="K3456" s="1202"/>
      <c r="L3456" s="1202"/>
      <c r="M3456" s="1202" t="s">
        <v>2143</v>
      </c>
      <c r="N3456" s="1203" t="s">
        <v>2459</v>
      </c>
      <c r="O3456" s="1203"/>
      <c r="P3456" s="1203"/>
      <c r="Q3456" s="1203"/>
      <c r="R3456" s="1203"/>
      <c r="S3456" s="1214">
        <f>VLOOKUP($D3456,'NI-Soc'!$B$1:$Q$2048,12,FALSE)</f>
        <v>0</v>
      </c>
      <c r="T3456" s="1214">
        <f>VLOOKUP($D3456,'NI-Soc'!$B$1:$Q$2048,13,FALSE)</f>
        <v>0</v>
      </c>
      <c r="U3456" s="1214">
        <f>VLOOKUP($D3456,'NI-Soc'!$B$1:$Q$2048,16,FALSE)</f>
        <v>0</v>
      </c>
      <c r="V3456" s="1214" t="e">
        <f>VLOOKUP($D3456,'NI-Soc'!$B$1:$Q$2048,17,FALSE)</f>
        <v>#REF!</v>
      </c>
      <c r="W3456" s="1214" t="e">
        <f>VLOOKUP($D3456,'NI-Soc'!$B$1:$Q$2048,18,FALSE)</f>
        <v>#REF!</v>
      </c>
      <c r="X3456" s="1214" t="e">
        <f>VLOOKUP($D3456,'NI-Soc'!$B$1:$Q$2048,19,FALSE)</f>
        <v>#REF!</v>
      </c>
    </row>
    <row r="3457" spans="1:24" ht="27" hidden="1">
      <c r="A3457" s="508"/>
      <c r="B3457" s="508"/>
      <c r="C3457" s="508"/>
      <c r="D3457" s="1214" t="s">
        <v>2460</v>
      </c>
      <c r="E3457" s="1215" t="s">
        <v>3067</v>
      </c>
      <c r="F3457" s="1202"/>
      <c r="G3457" s="1202"/>
      <c r="H3457" s="1205"/>
      <c r="I3457" s="1202" t="s">
        <v>53</v>
      </c>
      <c r="J3457" s="1202"/>
      <c r="K3457" s="1202"/>
      <c r="L3457" s="1202"/>
      <c r="M3457" s="1202" t="s">
        <v>2143</v>
      </c>
      <c r="N3457" s="1203" t="s">
        <v>2462</v>
      </c>
      <c r="O3457" s="1203"/>
      <c r="P3457" s="1203"/>
      <c r="Q3457" s="1203"/>
      <c r="R3457" s="1203"/>
      <c r="S3457" s="1214">
        <f>VLOOKUP($D3457,'NI-Soc'!$B$1:$Q$2048,12,FALSE)</f>
        <v>0</v>
      </c>
      <c r="T3457" s="1214">
        <f>VLOOKUP($D3457,'NI-Soc'!$B$1:$Q$2048,13,FALSE)</f>
        <v>0</v>
      </c>
      <c r="U3457" s="1214">
        <f>VLOOKUP($D3457,'NI-Soc'!$B$1:$Q$2048,16,FALSE)</f>
        <v>0</v>
      </c>
      <c r="V3457" s="1214" t="e">
        <f>VLOOKUP($D3457,'NI-Soc'!$B$1:$Q$2048,17,FALSE)</f>
        <v>#REF!</v>
      </c>
      <c r="W3457" s="1214" t="e">
        <f>VLOOKUP($D3457,'NI-Soc'!$B$1:$Q$2048,18,FALSE)</f>
        <v>#REF!</v>
      </c>
      <c r="X3457" s="1214" t="e">
        <f>VLOOKUP($D3457,'NI-Soc'!$B$1:$Q$2048,19,FALSE)</f>
        <v>#REF!</v>
      </c>
    </row>
    <row r="3458" spans="1:24" hidden="1">
      <c r="A3458" s="508"/>
      <c r="B3458" s="508"/>
      <c r="C3458" s="508"/>
      <c r="D3458" s="1214" t="s">
        <v>2463</v>
      </c>
      <c r="E3458" s="1215" t="s">
        <v>3067</v>
      </c>
      <c r="F3458" s="1202"/>
      <c r="G3458" s="1202"/>
      <c r="H3458" s="1205"/>
      <c r="I3458" s="1202" t="s">
        <v>53</v>
      </c>
      <c r="J3458" s="1202"/>
      <c r="K3458" s="1202"/>
      <c r="L3458" s="1202"/>
      <c r="M3458" s="1202" t="s">
        <v>2143</v>
      </c>
      <c r="N3458" s="1203" t="s">
        <v>2464</v>
      </c>
      <c r="O3458" s="1203"/>
      <c r="P3458" s="1203"/>
      <c r="Q3458" s="1203"/>
      <c r="R3458" s="1203"/>
      <c r="S3458" s="1214">
        <f>VLOOKUP($D3458,'NI-Soc'!$B$1:$Q$2048,12,FALSE)</f>
        <v>0</v>
      </c>
      <c r="T3458" s="1214">
        <f>VLOOKUP($D3458,'NI-Soc'!$B$1:$Q$2048,13,FALSE)</f>
        <v>0</v>
      </c>
      <c r="U3458" s="1214">
        <f>VLOOKUP($D3458,'NI-Soc'!$B$1:$Q$2048,16,FALSE)</f>
        <v>0</v>
      </c>
      <c r="V3458" s="1214" t="e">
        <f>VLOOKUP($D3458,'NI-Soc'!$B$1:$Q$2048,17,FALSE)</f>
        <v>#REF!</v>
      </c>
      <c r="W3458" s="1214" t="e">
        <f>VLOOKUP($D3458,'NI-Soc'!$B$1:$Q$2048,18,FALSE)</f>
        <v>#REF!</v>
      </c>
      <c r="X3458" s="1214" t="e">
        <f>VLOOKUP($D3458,'NI-Soc'!$B$1:$Q$2048,19,FALSE)</f>
        <v>#REF!</v>
      </c>
    </row>
    <row r="3459" spans="1:24" ht="27" hidden="1">
      <c r="A3459" s="508"/>
      <c r="B3459" s="508"/>
      <c r="C3459" s="508"/>
      <c r="D3459" s="1214" t="s">
        <v>2465</v>
      </c>
      <c r="E3459" s="1215" t="s">
        <v>3067</v>
      </c>
      <c r="F3459" s="1202"/>
      <c r="G3459" s="1202"/>
      <c r="H3459" s="1205"/>
      <c r="I3459" s="1202" t="s">
        <v>53</v>
      </c>
      <c r="J3459" s="1202"/>
      <c r="K3459" s="1202"/>
      <c r="L3459" s="1202"/>
      <c r="M3459" s="1202" t="s">
        <v>2143</v>
      </c>
      <c r="N3459" s="1203" t="s">
        <v>2466</v>
      </c>
      <c r="O3459" s="1203"/>
      <c r="P3459" s="1203"/>
      <c r="Q3459" s="1203"/>
      <c r="R3459" s="1203"/>
      <c r="S3459" s="1214">
        <f>VLOOKUP($D3459,'NI-Soc'!$B$1:$Q$2048,12,FALSE)</f>
        <v>0</v>
      </c>
      <c r="T3459" s="1214">
        <f>VLOOKUP($D3459,'NI-Soc'!$B$1:$Q$2048,13,FALSE)</f>
        <v>0</v>
      </c>
      <c r="U3459" s="1214">
        <f>VLOOKUP($D3459,'NI-Soc'!$B$1:$Q$2048,16,FALSE)</f>
        <v>0</v>
      </c>
      <c r="V3459" s="1214" t="e">
        <f>VLOOKUP($D3459,'NI-Soc'!$B$1:$Q$2048,17,FALSE)</f>
        <v>#REF!</v>
      </c>
      <c r="W3459" s="1214" t="e">
        <f>VLOOKUP($D3459,'NI-Soc'!$B$1:$Q$2048,18,FALSE)</f>
        <v>#REF!</v>
      </c>
      <c r="X3459" s="1214" t="e">
        <f>VLOOKUP($D3459,'NI-Soc'!$B$1:$Q$2048,19,FALSE)</f>
        <v>#REF!</v>
      </c>
    </row>
    <row r="3460" spans="1:24" ht="27" hidden="1">
      <c r="A3460" s="508"/>
      <c r="B3460" s="508"/>
      <c r="C3460" s="508"/>
      <c r="D3460" s="1214" t="s">
        <v>2467</v>
      </c>
      <c r="E3460" s="1215" t="s">
        <v>3067</v>
      </c>
      <c r="F3460" s="1202"/>
      <c r="G3460" s="1202"/>
      <c r="H3460" s="1205"/>
      <c r="I3460" s="1202" t="s">
        <v>53</v>
      </c>
      <c r="J3460" s="1202"/>
      <c r="K3460" s="1202"/>
      <c r="L3460" s="1202"/>
      <c r="M3460" s="1202" t="s">
        <v>2143</v>
      </c>
      <c r="N3460" s="1203" t="s">
        <v>2468</v>
      </c>
      <c r="O3460" s="1203"/>
      <c r="P3460" s="1203"/>
      <c r="Q3460" s="1203"/>
      <c r="R3460" s="1203"/>
      <c r="S3460" s="1214">
        <f>VLOOKUP($D3460,'NI-Soc'!$B$1:$Q$2048,12,FALSE)</f>
        <v>0</v>
      </c>
      <c r="T3460" s="1214">
        <f>VLOOKUP($D3460,'NI-Soc'!$B$1:$Q$2048,13,FALSE)</f>
        <v>0</v>
      </c>
      <c r="U3460" s="1214">
        <f>VLOOKUP($D3460,'NI-Soc'!$B$1:$Q$2048,16,FALSE)</f>
        <v>0</v>
      </c>
      <c r="V3460" s="1214" t="e">
        <f>VLOOKUP($D3460,'NI-Soc'!$B$1:$Q$2048,17,FALSE)</f>
        <v>#REF!</v>
      </c>
      <c r="W3460" s="1214" t="e">
        <f>VLOOKUP($D3460,'NI-Soc'!$B$1:$Q$2048,18,FALSE)</f>
        <v>#REF!</v>
      </c>
      <c r="X3460" s="1214" t="e">
        <f>VLOOKUP($D3460,'NI-Soc'!$B$1:$Q$2048,19,FALSE)</f>
        <v>#REF!</v>
      </c>
    </row>
    <row r="3461" spans="1:24" ht="27" hidden="1">
      <c r="A3461" s="508"/>
      <c r="B3461" s="508"/>
      <c r="C3461" s="508"/>
      <c r="D3461" s="1214" t="s">
        <v>2469</v>
      </c>
      <c r="E3461" s="1215" t="s">
        <v>3067</v>
      </c>
      <c r="F3461" s="1202"/>
      <c r="G3461" s="1202"/>
      <c r="H3461" s="1205"/>
      <c r="I3461" s="1202" t="s">
        <v>53</v>
      </c>
      <c r="J3461" s="1202"/>
      <c r="K3461" s="1202"/>
      <c r="L3461" s="1202"/>
      <c r="M3461" s="1202" t="s">
        <v>2143</v>
      </c>
      <c r="N3461" s="1203" t="s">
        <v>2470</v>
      </c>
      <c r="O3461" s="1203"/>
      <c r="P3461" s="1203"/>
      <c r="Q3461" s="1203"/>
      <c r="R3461" s="1203"/>
      <c r="S3461" s="1214">
        <f>VLOOKUP($D3461,'NI-Soc'!$B$1:$Q$2048,12,FALSE)</f>
        <v>0</v>
      </c>
      <c r="T3461" s="1214">
        <f>VLOOKUP($D3461,'NI-Soc'!$B$1:$Q$2048,13,FALSE)</f>
        <v>0</v>
      </c>
      <c r="U3461" s="1214">
        <f>VLOOKUP($D3461,'NI-Soc'!$B$1:$Q$2048,16,FALSE)</f>
        <v>0</v>
      </c>
      <c r="V3461" s="1214" t="e">
        <f>VLOOKUP($D3461,'NI-Soc'!$B$1:$Q$2048,17,FALSE)</f>
        <v>#REF!</v>
      </c>
      <c r="W3461" s="1214" t="e">
        <f>VLOOKUP($D3461,'NI-Soc'!$B$1:$Q$2048,18,FALSE)</f>
        <v>#REF!</v>
      </c>
      <c r="X3461" s="1214" t="e">
        <f>VLOOKUP($D3461,'NI-Soc'!$B$1:$Q$2048,19,FALSE)</f>
        <v>#REF!</v>
      </c>
    </row>
    <row r="3462" spans="1:24" ht="27" hidden="1">
      <c r="A3462" s="508"/>
      <c r="B3462" s="508"/>
      <c r="C3462" s="508"/>
      <c r="D3462" s="1214" t="s">
        <v>2471</v>
      </c>
      <c r="E3462" s="1215" t="s">
        <v>3067</v>
      </c>
      <c r="F3462" s="1202"/>
      <c r="G3462" s="1202"/>
      <c r="H3462" s="1205"/>
      <c r="I3462" s="1202" t="s">
        <v>53</v>
      </c>
      <c r="J3462" s="1202"/>
      <c r="K3462" s="1202"/>
      <c r="L3462" s="1202"/>
      <c r="M3462" s="1202" t="s">
        <v>2143</v>
      </c>
      <c r="N3462" s="1203" t="s">
        <v>2472</v>
      </c>
      <c r="O3462" s="1203"/>
      <c r="P3462" s="1203"/>
      <c r="Q3462" s="1203"/>
      <c r="R3462" s="1203"/>
      <c r="S3462" s="1214">
        <f>VLOOKUP($D3462,'NI-Soc'!$B$1:$Q$2048,12,FALSE)</f>
        <v>0</v>
      </c>
      <c r="T3462" s="1214">
        <f>VLOOKUP($D3462,'NI-Soc'!$B$1:$Q$2048,13,FALSE)</f>
        <v>0</v>
      </c>
      <c r="U3462" s="1214">
        <f>VLOOKUP($D3462,'NI-Soc'!$B$1:$Q$2048,16,FALSE)</f>
        <v>0</v>
      </c>
      <c r="V3462" s="1214" t="e">
        <f>VLOOKUP($D3462,'NI-Soc'!$B$1:$Q$2048,17,FALSE)</f>
        <v>#REF!</v>
      </c>
      <c r="W3462" s="1214" t="e">
        <f>VLOOKUP($D3462,'NI-Soc'!$B$1:$Q$2048,18,FALSE)</f>
        <v>#REF!</v>
      </c>
      <c r="X3462" s="1214" t="e">
        <f>VLOOKUP($D3462,'NI-Soc'!$B$1:$Q$2048,19,FALSE)</f>
        <v>#REF!</v>
      </c>
    </row>
    <row r="3463" spans="1:24" ht="27" hidden="1">
      <c r="A3463" s="508"/>
      <c r="B3463" s="508"/>
      <c r="C3463" s="508"/>
      <c r="D3463" s="1214" t="s">
        <v>2473</v>
      </c>
      <c r="E3463" s="1215" t="s">
        <v>3067</v>
      </c>
      <c r="F3463" s="1202"/>
      <c r="G3463" s="1202"/>
      <c r="H3463" s="1205"/>
      <c r="I3463" s="1202" t="s">
        <v>53</v>
      </c>
      <c r="J3463" s="1202"/>
      <c r="K3463" s="1202"/>
      <c r="L3463" s="1202"/>
      <c r="M3463" s="1202" t="s">
        <v>2143</v>
      </c>
      <c r="N3463" s="1203" t="s">
        <v>2474</v>
      </c>
      <c r="O3463" s="1203"/>
      <c r="P3463" s="1203"/>
      <c r="Q3463" s="1203"/>
      <c r="R3463" s="1203"/>
      <c r="S3463" s="1214">
        <f>VLOOKUP($D3463,'NI-Soc'!$B$1:$Q$2048,12,FALSE)</f>
        <v>0</v>
      </c>
      <c r="T3463" s="1214">
        <f>VLOOKUP($D3463,'NI-Soc'!$B$1:$Q$2048,13,FALSE)</f>
        <v>0</v>
      </c>
      <c r="U3463" s="1214">
        <f>VLOOKUP($D3463,'NI-Soc'!$B$1:$Q$2048,16,FALSE)</f>
        <v>0</v>
      </c>
      <c r="V3463" s="1214" t="e">
        <f>VLOOKUP($D3463,'NI-Soc'!$B$1:$Q$2048,17,FALSE)</f>
        <v>#REF!</v>
      </c>
      <c r="W3463" s="1214" t="e">
        <f>VLOOKUP($D3463,'NI-Soc'!$B$1:$Q$2048,18,FALSE)</f>
        <v>#REF!</v>
      </c>
      <c r="X3463" s="1214" t="e">
        <f>VLOOKUP($D3463,'NI-Soc'!$B$1:$Q$2048,19,FALSE)</f>
        <v>#REF!</v>
      </c>
    </row>
    <row r="3464" spans="1:24" ht="27" hidden="1">
      <c r="A3464" s="508"/>
      <c r="B3464" s="508"/>
      <c r="C3464" s="508"/>
      <c r="D3464" s="1214" t="s">
        <v>2475</v>
      </c>
      <c r="E3464" s="1215" t="s">
        <v>3067</v>
      </c>
      <c r="F3464" s="1202"/>
      <c r="G3464" s="1202"/>
      <c r="H3464" s="1205"/>
      <c r="I3464" s="1202" t="s">
        <v>53</v>
      </c>
      <c r="J3464" s="1202"/>
      <c r="K3464" s="1202"/>
      <c r="L3464" s="1202"/>
      <c r="M3464" s="1202" t="s">
        <v>2143</v>
      </c>
      <c r="N3464" s="1203" t="s">
        <v>2476</v>
      </c>
      <c r="O3464" s="1203"/>
      <c r="P3464" s="1203"/>
      <c r="Q3464" s="1203"/>
      <c r="R3464" s="1203"/>
      <c r="S3464" s="1214">
        <f>VLOOKUP($D3464,'NI-Soc'!$B$1:$Q$2048,12,FALSE)</f>
        <v>0</v>
      </c>
      <c r="T3464" s="1214">
        <f>VLOOKUP($D3464,'NI-Soc'!$B$1:$Q$2048,13,FALSE)</f>
        <v>0</v>
      </c>
      <c r="U3464" s="1214">
        <f>VLOOKUP($D3464,'NI-Soc'!$B$1:$Q$2048,16,FALSE)</f>
        <v>0</v>
      </c>
      <c r="V3464" s="1214" t="e">
        <f>VLOOKUP($D3464,'NI-Soc'!$B$1:$Q$2048,17,FALSE)</f>
        <v>#REF!</v>
      </c>
      <c r="W3464" s="1214" t="e">
        <f>VLOOKUP($D3464,'NI-Soc'!$B$1:$Q$2048,18,FALSE)</f>
        <v>#REF!</v>
      </c>
      <c r="X3464" s="1214" t="e">
        <f>VLOOKUP($D3464,'NI-Soc'!$B$1:$Q$2048,19,FALSE)</f>
        <v>#REF!</v>
      </c>
    </row>
    <row r="3465" spans="1:24" ht="27" hidden="1">
      <c r="A3465" s="508"/>
      <c r="B3465" s="508"/>
      <c r="C3465" s="508"/>
      <c r="D3465" s="1214" t="s">
        <v>2477</v>
      </c>
      <c r="E3465" s="1215" t="s">
        <v>3067</v>
      </c>
      <c r="F3465" s="1202"/>
      <c r="G3465" s="1202"/>
      <c r="H3465" s="1205"/>
      <c r="I3465" s="1202" t="s">
        <v>53</v>
      </c>
      <c r="J3465" s="1202"/>
      <c r="K3465" s="1202"/>
      <c r="L3465" s="1202"/>
      <c r="M3465" s="1202" t="s">
        <v>2143</v>
      </c>
      <c r="N3465" s="1203" t="s">
        <v>2478</v>
      </c>
      <c r="O3465" s="1203"/>
      <c r="P3465" s="1203"/>
      <c r="Q3465" s="1203"/>
      <c r="R3465" s="1203"/>
      <c r="S3465" s="1214">
        <f>VLOOKUP($D3465,'NI-Soc'!$B$1:$Q$2048,12,FALSE)</f>
        <v>0</v>
      </c>
      <c r="T3465" s="1214">
        <f>VLOOKUP($D3465,'NI-Soc'!$B$1:$Q$2048,13,FALSE)</f>
        <v>0</v>
      </c>
      <c r="U3465" s="1214">
        <f>VLOOKUP($D3465,'NI-Soc'!$B$1:$Q$2048,16,FALSE)</f>
        <v>0</v>
      </c>
      <c r="V3465" s="1214" t="e">
        <f>VLOOKUP($D3465,'NI-Soc'!$B$1:$Q$2048,17,FALSE)</f>
        <v>#REF!</v>
      </c>
      <c r="W3465" s="1214" t="e">
        <f>VLOOKUP($D3465,'NI-Soc'!$B$1:$Q$2048,18,FALSE)</f>
        <v>#REF!</v>
      </c>
      <c r="X3465" s="1214" t="e">
        <f>VLOOKUP($D3465,'NI-Soc'!$B$1:$Q$2048,19,FALSE)</f>
        <v>#REF!</v>
      </c>
    </row>
    <row r="3466" spans="1:24" ht="27" hidden="1">
      <c r="A3466" s="508"/>
      <c r="B3466" s="508"/>
      <c r="C3466" s="508"/>
      <c r="D3466" s="1214" t="s">
        <v>2479</v>
      </c>
      <c r="E3466" s="1215" t="s">
        <v>3067</v>
      </c>
      <c r="F3466" s="1202"/>
      <c r="G3466" s="1202"/>
      <c r="H3466" s="1205"/>
      <c r="I3466" s="1202" t="s">
        <v>53</v>
      </c>
      <c r="J3466" s="1202"/>
      <c r="K3466" s="1202"/>
      <c r="L3466" s="1202"/>
      <c r="M3466" s="1202" t="s">
        <v>2143</v>
      </c>
      <c r="N3466" s="1203" t="s">
        <v>2480</v>
      </c>
      <c r="O3466" s="1203"/>
      <c r="P3466" s="1203"/>
      <c r="Q3466" s="1203"/>
      <c r="R3466" s="1203"/>
      <c r="S3466" s="1214">
        <f>VLOOKUP($D3466,'NI-Soc'!$B$1:$Q$2048,12,FALSE)</f>
        <v>0</v>
      </c>
      <c r="T3466" s="1214">
        <f>VLOOKUP($D3466,'NI-Soc'!$B$1:$Q$2048,13,FALSE)</f>
        <v>0</v>
      </c>
      <c r="U3466" s="1214">
        <f>VLOOKUP($D3466,'NI-Soc'!$B$1:$Q$2048,16,FALSE)</f>
        <v>0</v>
      </c>
      <c r="V3466" s="1214" t="e">
        <f>VLOOKUP($D3466,'NI-Soc'!$B$1:$Q$2048,17,FALSE)</f>
        <v>#REF!</v>
      </c>
      <c r="W3466" s="1214" t="e">
        <f>VLOOKUP($D3466,'NI-Soc'!$B$1:$Q$2048,18,FALSE)</f>
        <v>#REF!</v>
      </c>
      <c r="X3466" s="1214" t="e">
        <f>VLOOKUP($D3466,'NI-Soc'!$B$1:$Q$2048,19,FALSE)</f>
        <v>#REF!</v>
      </c>
    </row>
    <row r="3467" spans="1:24" ht="27" hidden="1">
      <c r="A3467" s="508"/>
      <c r="B3467" s="508"/>
      <c r="C3467" s="508"/>
      <c r="D3467" s="1214" t="s">
        <v>2481</v>
      </c>
      <c r="E3467" s="1215" t="s">
        <v>3067</v>
      </c>
      <c r="F3467" s="1202"/>
      <c r="G3467" s="1202"/>
      <c r="H3467" s="1205"/>
      <c r="I3467" s="1202" t="s">
        <v>53</v>
      </c>
      <c r="J3467" s="1202"/>
      <c r="K3467" s="1202"/>
      <c r="L3467" s="1202"/>
      <c r="M3467" s="1202" t="s">
        <v>2143</v>
      </c>
      <c r="N3467" s="1203" t="s">
        <v>2482</v>
      </c>
      <c r="O3467" s="1203"/>
      <c r="P3467" s="1203"/>
      <c r="Q3467" s="1203"/>
      <c r="R3467" s="1203"/>
      <c r="S3467" s="1214">
        <f>VLOOKUP($D3467,'NI-Soc'!$B$1:$Q$2048,12,FALSE)</f>
        <v>0</v>
      </c>
      <c r="T3467" s="1214">
        <f>VLOOKUP($D3467,'NI-Soc'!$B$1:$Q$2048,13,FALSE)</f>
        <v>0</v>
      </c>
      <c r="U3467" s="1214">
        <f>VLOOKUP($D3467,'NI-Soc'!$B$1:$Q$2048,16,FALSE)</f>
        <v>0</v>
      </c>
      <c r="V3467" s="1214" t="e">
        <f>VLOOKUP($D3467,'NI-Soc'!$B$1:$Q$2048,17,FALSE)</f>
        <v>#REF!</v>
      </c>
      <c r="W3467" s="1214" t="e">
        <f>VLOOKUP($D3467,'NI-Soc'!$B$1:$Q$2048,18,FALSE)</f>
        <v>#REF!</v>
      </c>
      <c r="X3467" s="1214" t="e">
        <f>VLOOKUP($D3467,'NI-Soc'!$B$1:$Q$2048,19,FALSE)</f>
        <v>#REF!</v>
      </c>
    </row>
    <row r="3468" spans="1:24" ht="27" hidden="1">
      <c r="A3468" s="508"/>
      <c r="B3468" s="508"/>
      <c r="C3468" s="508"/>
      <c r="D3468" s="1214" t="s">
        <v>2483</v>
      </c>
      <c r="E3468" s="1215" t="s">
        <v>3067</v>
      </c>
      <c r="F3468" s="1202"/>
      <c r="G3468" s="1202"/>
      <c r="H3468" s="1205"/>
      <c r="I3468" s="1202" t="s">
        <v>53</v>
      </c>
      <c r="J3468" s="1202"/>
      <c r="K3468" s="1202"/>
      <c r="L3468" s="1202"/>
      <c r="M3468" s="1202" t="s">
        <v>2143</v>
      </c>
      <c r="N3468" s="1203" t="s">
        <v>2484</v>
      </c>
      <c r="O3468" s="1203"/>
      <c r="P3468" s="1203"/>
      <c r="Q3468" s="1203"/>
      <c r="R3468" s="1203"/>
      <c r="S3468" s="1214">
        <f>VLOOKUP($D3468,'NI-Soc'!$B$1:$Q$2048,12,FALSE)</f>
        <v>0</v>
      </c>
      <c r="T3468" s="1214">
        <f>VLOOKUP($D3468,'NI-Soc'!$B$1:$Q$2048,13,FALSE)</f>
        <v>0</v>
      </c>
      <c r="U3468" s="1214">
        <f>VLOOKUP($D3468,'NI-Soc'!$B$1:$Q$2048,16,FALSE)</f>
        <v>0</v>
      </c>
      <c r="V3468" s="1214" t="e">
        <f>VLOOKUP($D3468,'NI-Soc'!$B$1:$Q$2048,17,FALSE)</f>
        <v>#REF!</v>
      </c>
      <c r="W3468" s="1214" t="e">
        <f>VLOOKUP($D3468,'NI-Soc'!$B$1:$Q$2048,18,FALSE)</f>
        <v>#REF!</v>
      </c>
      <c r="X3468" s="1214" t="e">
        <f>VLOOKUP($D3468,'NI-Soc'!$B$1:$Q$2048,19,FALSE)</f>
        <v>#REF!</v>
      </c>
    </row>
    <row r="3469" spans="1:24" hidden="1">
      <c r="A3469" s="508"/>
      <c r="B3469" s="508"/>
      <c r="C3469" s="508"/>
      <c r="D3469" s="1214" t="s">
        <v>2485</v>
      </c>
      <c r="E3469" s="1215" t="s">
        <v>3067</v>
      </c>
      <c r="F3469" s="1202"/>
      <c r="G3469" s="1202"/>
      <c r="H3469" s="1205"/>
      <c r="I3469" s="1202" t="s">
        <v>53</v>
      </c>
      <c r="J3469" s="1202"/>
      <c r="K3469" s="1202"/>
      <c r="L3469" s="1202"/>
      <c r="M3469" s="1202" t="s">
        <v>2143</v>
      </c>
      <c r="N3469" s="1203" t="s">
        <v>2487</v>
      </c>
      <c r="O3469" s="1203"/>
      <c r="P3469" s="1203"/>
      <c r="Q3469" s="1203"/>
      <c r="R3469" s="1203"/>
      <c r="S3469" s="1214">
        <f>VLOOKUP($D3469,'NI-Soc'!$B$1:$Q$2048,12,FALSE)</f>
        <v>0</v>
      </c>
      <c r="T3469" s="1214">
        <f>VLOOKUP($D3469,'NI-Soc'!$B$1:$Q$2048,13,FALSE)</f>
        <v>0</v>
      </c>
      <c r="U3469" s="1214">
        <f>VLOOKUP($D3469,'NI-Soc'!$B$1:$Q$2048,16,FALSE)</f>
        <v>0</v>
      </c>
      <c r="V3469" s="1214" t="e">
        <f>VLOOKUP($D3469,'NI-Soc'!$B$1:$Q$2048,17,FALSE)</f>
        <v>#REF!</v>
      </c>
      <c r="W3469" s="1214" t="e">
        <f>VLOOKUP($D3469,'NI-Soc'!$B$1:$Q$2048,18,FALSE)</f>
        <v>#REF!</v>
      </c>
      <c r="X3469" s="1214" t="e">
        <f>VLOOKUP($D3469,'NI-Soc'!$B$1:$Q$2048,19,FALSE)</f>
        <v>#REF!</v>
      </c>
    </row>
    <row r="3470" spans="1:24" hidden="1">
      <c r="A3470" s="508"/>
      <c r="B3470" s="508"/>
      <c r="C3470" s="508"/>
      <c r="D3470" s="1214" t="s">
        <v>2488</v>
      </c>
      <c r="E3470" s="1215" t="s">
        <v>3067</v>
      </c>
      <c r="F3470" s="1202"/>
      <c r="G3470" s="1202"/>
      <c r="H3470" s="1205"/>
      <c r="I3470" s="1202" t="s">
        <v>53</v>
      </c>
      <c r="J3470" s="1202"/>
      <c r="K3470" s="1202"/>
      <c r="L3470" s="1202"/>
      <c r="M3470" s="1202" t="s">
        <v>2143</v>
      </c>
      <c r="N3470" s="1203" t="s">
        <v>2489</v>
      </c>
      <c r="O3470" s="1203"/>
      <c r="P3470" s="1203"/>
      <c r="Q3470" s="1203"/>
      <c r="R3470" s="1203"/>
      <c r="S3470" s="1214">
        <f>VLOOKUP($D3470,'NI-Soc'!$B$1:$Q$2048,12,FALSE)</f>
        <v>0</v>
      </c>
      <c r="T3470" s="1214">
        <f>VLOOKUP($D3470,'NI-Soc'!$B$1:$Q$2048,13,FALSE)</f>
        <v>0</v>
      </c>
      <c r="U3470" s="1214">
        <f>VLOOKUP($D3470,'NI-Soc'!$B$1:$Q$2048,16,FALSE)</f>
        <v>0</v>
      </c>
      <c r="V3470" s="1214" t="e">
        <f>VLOOKUP($D3470,'NI-Soc'!$B$1:$Q$2048,17,FALSE)</f>
        <v>#REF!</v>
      </c>
      <c r="W3470" s="1214" t="e">
        <f>VLOOKUP($D3470,'NI-Soc'!$B$1:$Q$2048,18,FALSE)</f>
        <v>#REF!</v>
      </c>
      <c r="X3470" s="1214" t="e">
        <f>VLOOKUP($D3470,'NI-Soc'!$B$1:$Q$2048,19,FALSE)</f>
        <v>#REF!</v>
      </c>
    </row>
    <row r="3471" spans="1:24" hidden="1">
      <c r="A3471" s="508"/>
      <c r="B3471" s="508"/>
      <c r="C3471" s="508"/>
      <c r="D3471" s="1214" t="s">
        <v>2490</v>
      </c>
      <c r="E3471" s="1215" t="s">
        <v>3067</v>
      </c>
      <c r="F3471" s="1202"/>
      <c r="G3471" s="1202"/>
      <c r="H3471" s="1205"/>
      <c r="I3471" s="1202" t="s">
        <v>53</v>
      </c>
      <c r="J3471" s="1202"/>
      <c r="K3471" s="1202"/>
      <c r="L3471" s="1202"/>
      <c r="M3471" s="1202" t="s">
        <v>2143</v>
      </c>
      <c r="N3471" s="1203" t="s">
        <v>2491</v>
      </c>
      <c r="O3471" s="1203"/>
      <c r="P3471" s="1203"/>
      <c r="Q3471" s="1203"/>
      <c r="R3471" s="1203"/>
      <c r="S3471" s="1214">
        <f>VLOOKUP($D3471,'NI-Soc'!$B$1:$Q$2048,12,FALSE)</f>
        <v>0</v>
      </c>
      <c r="T3471" s="1214">
        <f>VLOOKUP($D3471,'NI-Soc'!$B$1:$Q$2048,13,FALSE)</f>
        <v>0</v>
      </c>
      <c r="U3471" s="1214">
        <f>VLOOKUP($D3471,'NI-Soc'!$B$1:$Q$2048,16,FALSE)</f>
        <v>0</v>
      </c>
      <c r="V3471" s="1214" t="e">
        <f>VLOOKUP($D3471,'NI-Soc'!$B$1:$Q$2048,17,FALSE)</f>
        <v>#REF!</v>
      </c>
      <c r="W3471" s="1214" t="e">
        <f>VLOOKUP($D3471,'NI-Soc'!$B$1:$Q$2048,18,FALSE)</f>
        <v>#REF!</v>
      </c>
      <c r="X3471" s="1214" t="e">
        <f>VLOOKUP($D3471,'NI-Soc'!$B$1:$Q$2048,19,FALSE)</f>
        <v>#REF!</v>
      </c>
    </row>
    <row r="3472" spans="1:24" hidden="1">
      <c r="A3472" s="508"/>
      <c r="B3472" s="508"/>
      <c r="C3472" s="508"/>
      <c r="D3472" s="1214" t="s">
        <v>2492</v>
      </c>
      <c r="E3472" s="1215" t="s">
        <v>3067</v>
      </c>
      <c r="F3472" s="1202"/>
      <c r="G3472" s="1202"/>
      <c r="H3472" s="1205"/>
      <c r="I3472" s="1202" t="s">
        <v>53</v>
      </c>
      <c r="J3472" s="1202"/>
      <c r="K3472" s="1202"/>
      <c r="L3472" s="1202"/>
      <c r="M3472" s="1202" t="s">
        <v>2143</v>
      </c>
      <c r="N3472" s="1203" t="s">
        <v>2493</v>
      </c>
      <c r="O3472" s="1203"/>
      <c r="P3472" s="1203"/>
      <c r="Q3472" s="1203"/>
      <c r="R3472" s="1203"/>
      <c r="S3472" s="1214">
        <f>VLOOKUP($D3472,'NI-Soc'!$B$1:$Q$2048,12,FALSE)</f>
        <v>0</v>
      </c>
      <c r="T3472" s="1214">
        <f>VLOOKUP($D3472,'NI-Soc'!$B$1:$Q$2048,13,FALSE)</f>
        <v>0</v>
      </c>
      <c r="U3472" s="1214">
        <f>VLOOKUP($D3472,'NI-Soc'!$B$1:$Q$2048,16,FALSE)</f>
        <v>0</v>
      </c>
      <c r="V3472" s="1214" t="e">
        <f>VLOOKUP($D3472,'NI-Soc'!$B$1:$Q$2048,17,FALSE)</f>
        <v>#REF!</v>
      </c>
      <c r="W3472" s="1214" t="e">
        <f>VLOOKUP($D3472,'NI-Soc'!$B$1:$Q$2048,18,FALSE)</f>
        <v>#REF!</v>
      </c>
      <c r="X3472" s="1214" t="e">
        <f>VLOOKUP($D3472,'NI-Soc'!$B$1:$Q$2048,19,FALSE)</f>
        <v>#REF!</v>
      </c>
    </row>
    <row r="3473" spans="1:24" ht="27" hidden="1">
      <c r="A3473" s="508"/>
      <c r="B3473" s="508"/>
      <c r="C3473" s="508"/>
      <c r="D3473" s="1214" t="s">
        <v>2494</v>
      </c>
      <c r="E3473" s="1215" t="s">
        <v>3067</v>
      </c>
      <c r="F3473" s="1202"/>
      <c r="G3473" s="1202"/>
      <c r="H3473" s="1205"/>
      <c r="I3473" s="1202" t="s">
        <v>53</v>
      </c>
      <c r="J3473" s="1202"/>
      <c r="K3473" s="1202"/>
      <c r="L3473" s="1202"/>
      <c r="M3473" s="1202" t="s">
        <v>2143</v>
      </c>
      <c r="N3473" s="1203" t="s">
        <v>2495</v>
      </c>
      <c r="O3473" s="1203"/>
      <c r="P3473" s="1203"/>
      <c r="Q3473" s="1203"/>
      <c r="R3473" s="1203"/>
      <c r="S3473" s="1214">
        <f>VLOOKUP($D3473,'NI-Soc'!$B$1:$Q$2048,12,FALSE)</f>
        <v>0</v>
      </c>
      <c r="T3473" s="1214">
        <f>VLOOKUP($D3473,'NI-Soc'!$B$1:$Q$2048,13,FALSE)</f>
        <v>0</v>
      </c>
      <c r="U3473" s="1214">
        <f>VLOOKUP($D3473,'NI-Soc'!$B$1:$Q$2048,16,FALSE)</f>
        <v>0</v>
      </c>
      <c r="V3473" s="1214" t="e">
        <f>VLOOKUP($D3473,'NI-Soc'!$B$1:$Q$2048,17,FALSE)</f>
        <v>#REF!</v>
      </c>
      <c r="W3473" s="1214" t="e">
        <f>VLOOKUP($D3473,'NI-Soc'!$B$1:$Q$2048,18,FALSE)</f>
        <v>#REF!</v>
      </c>
      <c r="X3473" s="1214" t="e">
        <f>VLOOKUP($D3473,'NI-Soc'!$B$1:$Q$2048,19,FALSE)</f>
        <v>#REF!</v>
      </c>
    </row>
    <row r="3474" spans="1:24" ht="27" hidden="1">
      <c r="A3474" s="508"/>
      <c r="B3474" s="508"/>
      <c r="C3474" s="508"/>
      <c r="D3474" s="1214" t="s">
        <v>2496</v>
      </c>
      <c r="E3474" s="1215" t="s">
        <v>3067</v>
      </c>
      <c r="F3474" s="1202"/>
      <c r="G3474" s="1202"/>
      <c r="H3474" s="1205"/>
      <c r="I3474" s="1202" t="s">
        <v>53</v>
      </c>
      <c r="J3474" s="1202"/>
      <c r="K3474" s="1202"/>
      <c r="L3474" s="1202"/>
      <c r="M3474" s="1202" t="s">
        <v>2143</v>
      </c>
      <c r="N3474" s="1203" t="s">
        <v>2497</v>
      </c>
      <c r="O3474" s="1203"/>
      <c r="P3474" s="1203"/>
      <c r="Q3474" s="1203"/>
      <c r="R3474" s="1203"/>
      <c r="S3474" s="1214">
        <f>VLOOKUP($D3474,'NI-Soc'!$B$1:$Q$2048,12,FALSE)</f>
        <v>0</v>
      </c>
      <c r="T3474" s="1214">
        <f>VLOOKUP($D3474,'NI-Soc'!$B$1:$Q$2048,13,FALSE)</f>
        <v>0</v>
      </c>
      <c r="U3474" s="1214">
        <f>VLOOKUP($D3474,'NI-Soc'!$B$1:$Q$2048,16,FALSE)</f>
        <v>0</v>
      </c>
      <c r="V3474" s="1214" t="e">
        <f>VLOOKUP($D3474,'NI-Soc'!$B$1:$Q$2048,17,FALSE)</f>
        <v>#REF!</v>
      </c>
      <c r="W3474" s="1214" t="e">
        <f>VLOOKUP($D3474,'NI-Soc'!$B$1:$Q$2048,18,FALSE)</f>
        <v>#REF!</v>
      </c>
      <c r="X3474" s="1214" t="e">
        <f>VLOOKUP($D3474,'NI-Soc'!$B$1:$Q$2048,19,FALSE)</f>
        <v>#REF!</v>
      </c>
    </row>
    <row r="3475" spans="1:24" ht="27" hidden="1">
      <c r="A3475" s="508"/>
      <c r="B3475" s="508"/>
      <c r="C3475" s="508"/>
      <c r="D3475" s="1214" t="s">
        <v>2498</v>
      </c>
      <c r="E3475" s="1215" t="s">
        <v>3067</v>
      </c>
      <c r="F3475" s="1202"/>
      <c r="G3475" s="1202"/>
      <c r="H3475" s="1205"/>
      <c r="I3475" s="1202" t="s">
        <v>53</v>
      </c>
      <c r="J3475" s="1202"/>
      <c r="K3475" s="1202"/>
      <c r="L3475" s="1202"/>
      <c r="M3475" s="1202" t="s">
        <v>2143</v>
      </c>
      <c r="N3475" s="1203" t="s">
        <v>2499</v>
      </c>
      <c r="O3475" s="1203"/>
      <c r="P3475" s="1203"/>
      <c r="Q3475" s="1203"/>
      <c r="R3475" s="1203"/>
      <c r="S3475" s="1214">
        <f>VLOOKUP($D3475,'NI-Soc'!$B$1:$Q$2048,12,FALSE)</f>
        <v>0</v>
      </c>
      <c r="T3475" s="1214">
        <f>VLOOKUP($D3475,'NI-Soc'!$B$1:$Q$2048,13,FALSE)</f>
        <v>0</v>
      </c>
      <c r="U3475" s="1214">
        <f>VLOOKUP($D3475,'NI-Soc'!$B$1:$Q$2048,16,FALSE)</f>
        <v>0</v>
      </c>
      <c r="V3475" s="1214" t="e">
        <f>VLOOKUP($D3475,'NI-Soc'!$B$1:$Q$2048,17,FALSE)</f>
        <v>#REF!</v>
      </c>
      <c r="W3475" s="1214" t="e">
        <f>VLOOKUP($D3475,'NI-Soc'!$B$1:$Q$2048,18,FALSE)</f>
        <v>#REF!</v>
      </c>
      <c r="X3475" s="1214" t="e">
        <f>VLOOKUP($D3475,'NI-Soc'!$B$1:$Q$2048,19,FALSE)</f>
        <v>#REF!</v>
      </c>
    </row>
    <row r="3476" spans="1:24" ht="27" hidden="1">
      <c r="A3476" s="508"/>
      <c r="B3476" s="508"/>
      <c r="C3476" s="508"/>
      <c r="D3476" s="1214" t="s">
        <v>2500</v>
      </c>
      <c r="E3476" s="1215" t="s">
        <v>3067</v>
      </c>
      <c r="F3476" s="1202"/>
      <c r="G3476" s="1202"/>
      <c r="H3476" s="1205"/>
      <c r="I3476" s="1202" t="s">
        <v>53</v>
      </c>
      <c r="J3476" s="1202"/>
      <c r="K3476" s="1202"/>
      <c r="L3476" s="1202"/>
      <c r="M3476" s="1202" t="s">
        <v>2143</v>
      </c>
      <c r="N3476" s="1203" t="s">
        <v>2501</v>
      </c>
      <c r="O3476" s="1203"/>
      <c r="P3476" s="1203"/>
      <c r="Q3476" s="1203"/>
      <c r="R3476" s="1203"/>
      <c r="S3476" s="1214">
        <f>VLOOKUP($D3476,'NI-Soc'!$B$1:$Q$2048,12,FALSE)</f>
        <v>0</v>
      </c>
      <c r="T3476" s="1214">
        <f>VLOOKUP($D3476,'NI-Soc'!$B$1:$Q$2048,13,FALSE)</f>
        <v>0</v>
      </c>
      <c r="U3476" s="1214">
        <f>VLOOKUP($D3476,'NI-Soc'!$B$1:$Q$2048,16,FALSE)</f>
        <v>0</v>
      </c>
      <c r="V3476" s="1214" t="e">
        <f>VLOOKUP($D3476,'NI-Soc'!$B$1:$Q$2048,17,FALSE)</f>
        <v>#REF!</v>
      </c>
      <c r="W3476" s="1214" t="e">
        <f>VLOOKUP($D3476,'NI-Soc'!$B$1:$Q$2048,18,FALSE)</f>
        <v>#REF!</v>
      </c>
      <c r="X3476" s="1214" t="e">
        <f>VLOOKUP($D3476,'NI-Soc'!$B$1:$Q$2048,19,FALSE)</f>
        <v>#REF!</v>
      </c>
    </row>
    <row r="3477" spans="1:24" hidden="1">
      <c r="A3477" s="508"/>
      <c r="B3477" s="508"/>
      <c r="C3477" s="508"/>
      <c r="D3477" s="1214" t="s">
        <v>2502</v>
      </c>
      <c r="E3477" s="1215" t="s">
        <v>3067</v>
      </c>
      <c r="F3477" s="1202"/>
      <c r="G3477" s="1202"/>
      <c r="H3477" s="1205"/>
      <c r="I3477" s="1202" t="s">
        <v>53</v>
      </c>
      <c r="J3477" s="1202"/>
      <c r="K3477" s="1202"/>
      <c r="L3477" s="1202"/>
      <c r="M3477" s="1202" t="s">
        <v>2143</v>
      </c>
      <c r="N3477" s="1203" t="s">
        <v>2503</v>
      </c>
      <c r="O3477" s="1203"/>
      <c r="P3477" s="1203"/>
      <c r="Q3477" s="1203"/>
      <c r="R3477" s="1203"/>
      <c r="S3477" s="1214">
        <f>VLOOKUP($D3477,'NI-Soc'!$B$1:$Q$2048,12,FALSE)</f>
        <v>0</v>
      </c>
      <c r="T3477" s="1214">
        <f>VLOOKUP($D3477,'NI-Soc'!$B$1:$Q$2048,13,FALSE)</f>
        <v>0</v>
      </c>
      <c r="U3477" s="1214">
        <f>VLOOKUP($D3477,'NI-Soc'!$B$1:$Q$2048,16,FALSE)</f>
        <v>0</v>
      </c>
      <c r="V3477" s="1214" t="e">
        <f>VLOOKUP($D3477,'NI-Soc'!$B$1:$Q$2048,17,FALSE)</f>
        <v>#REF!</v>
      </c>
      <c r="W3477" s="1214" t="e">
        <f>VLOOKUP($D3477,'NI-Soc'!$B$1:$Q$2048,18,FALSE)</f>
        <v>#REF!</v>
      </c>
      <c r="X3477" s="1214" t="e">
        <f>VLOOKUP($D3477,'NI-Soc'!$B$1:$Q$2048,19,FALSE)</f>
        <v>#REF!</v>
      </c>
    </row>
    <row r="3478" spans="1:24" hidden="1">
      <c r="A3478" s="508"/>
      <c r="B3478" s="508"/>
      <c r="C3478" s="508"/>
      <c r="D3478" s="1214" t="s">
        <v>2504</v>
      </c>
      <c r="E3478" s="1215" t="s">
        <v>3067</v>
      </c>
      <c r="F3478" s="1202"/>
      <c r="G3478" s="1202"/>
      <c r="H3478" s="1205"/>
      <c r="I3478" s="1202" t="s">
        <v>53</v>
      </c>
      <c r="J3478" s="1202"/>
      <c r="K3478" s="1202"/>
      <c r="L3478" s="1202"/>
      <c r="M3478" s="1202" t="s">
        <v>2143</v>
      </c>
      <c r="N3478" s="1203" t="s">
        <v>2505</v>
      </c>
      <c r="O3478" s="1203"/>
      <c r="P3478" s="1203"/>
      <c r="Q3478" s="1203"/>
      <c r="R3478" s="1203"/>
      <c r="S3478" s="1214">
        <f>VLOOKUP($D3478,'NI-Soc'!$B$1:$Q$2048,12,FALSE)</f>
        <v>0</v>
      </c>
      <c r="T3478" s="1214">
        <f>VLOOKUP($D3478,'NI-Soc'!$B$1:$Q$2048,13,FALSE)</f>
        <v>0</v>
      </c>
      <c r="U3478" s="1214">
        <f>VLOOKUP($D3478,'NI-Soc'!$B$1:$Q$2048,16,FALSE)</f>
        <v>0</v>
      </c>
      <c r="V3478" s="1214" t="e">
        <f>VLOOKUP($D3478,'NI-Soc'!$B$1:$Q$2048,17,FALSE)</f>
        <v>#REF!</v>
      </c>
      <c r="W3478" s="1214" t="e">
        <f>VLOOKUP($D3478,'NI-Soc'!$B$1:$Q$2048,18,FALSE)</f>
        <v>#REF!</v>
      </c>
      <c r="X3478" s="1214" t="e">
        <f>VLOOKUP($D3478,'NI-Soc'!$B$1:$Q$2048,19,FALSE)</f>
        <v>#REF!</v>
      </c>
    </row>
    <row r="3479" spans="1:24" ht="27" hidden="1">
      <c r="A3479" s="508"/>
      <c r="B3479" s="508"/>
      <c r="C3479" s="508"/>
      <c r="D3479" s="1214" t="s">
        <v>2506</v>
      </c>
      <c r="E3479" s="1215" t="s">
        <v>3067</v>
      </c>
      <c r="F3479" s="1202"/>
      <c r="G3479" s="1202"/>
      <c r="H3479" s="1205"/>
      <c r="I3479" s="1202" t="s">
        <v>53</v>
      </c>
      <c r="J3479" s="1202"/>
      <c r="K3479" s="1202"/>
      <c r="L3479" s="1202"/>
      <c r="M3479" s="1202" t="s">
        <v>2143</v>
      </c>
      <c r="N3479" s="1203" t="s">
        <v>2507</v>
      </c>
      <c r="O3479" s="1203"/>
      <c r="P3479" s="1203"/>
      <c r="Q3479" s="1203"/>
      <c r="R3479" s="1203"/>
      <c r="S3479" s="1214">
        <f>VLOOKUP($D3479,'NI-Soc'!$B$1:$Q$2048,12,FALSE)</f>
        <v>0</v>
      </c>
      <c r="T3479" s="1214">
        <f>VLOOKUP($D3479,'NI-Soc'!$B$1:$Q$2048,13,FALSE)</f>
        <v>0</v>
      </c>
      <c r="U3479" s="1214">
        <f>VLOOKUP($D3479,'NI-Soc'!$B$1:$Q$2048,16,FALSE)</f>
        <v>0</v>
      </c>
      <c r="V3479" s="1214" t="e">
        <f>VLOOKUP($D3479,'NI-Soc'!$B$1:$Q$2048,17,FALSE)</f>
        <v>#REF!</v>
      </c>
      <c r="W3479" s="1214" t="e">
        <f>VLOOKUP($D3479,'NI-Soc'!$B$1:$Q$2048,18,FALSE)</f>
        <v>#REF!</v>
      </c>
      <c r="X3479" s="1214" t="e">
        <f>VLOOKUP($D3479,'NI-Soc'!$B$1:$Q$2048,19,FALSE)</f>
        <v>#REF!</v>
      </c>
    </row>
    <row r="3480" spans="1:24" ht="27" hidden="1">
      <c r="A3480" s="508"/>
      <c r="B3480" s="508"/>
      <c r="C3480" s="508"/>
      <c r="D3480" s="1214" t="s">
        <v>2508</v>
      </c>
      <c r="E3480" s="1215" t="s">
        <v>3067</v>
      </c>
      <c r="F3480" s="1202"/>
      <c r="G3480" s="1202"/>
      <c r="H3480" s="1205"/>
      <c r="I3480" s="1202" t="s">
        <v>53</v>
      </c>
      <c r="J3480" s="1202"/>
      <c r="K3480" s="1202"/>
      <c r="L3480" s="1202"/>
      <c r="M3480" s="1202" t="s">
        <v>2143</v>
      </c>
      <c r="N3480" s="1203" t="s">
        <v>2509</v>
      </c>
      <c r="O3480" s="1203"/>
      <c r="P3480" s="1203"/>
      <c r="Q3480" s="1203"/>
      <c r="R3480" s="1203"/>
      <c r="S3480" s="1214">
        <f>VLOOKUP($D3480,'NI-Soc'!$B$1:$Q$2048,12,FALSE)</f>
        <v>0</v>
      </c>
      <c r="T3480" s="1214">
        <f>VLOOKUP($D3480,'NI-Soc'!$B$1:$Q$2048,13,FALSE)</f>
        <v>0</v>
      </c>
      <c r="U3480" s="1214">
        <f>VLOOKUP($D3480,'NI-Soc'!$B$1:$Q$2048,16,FALSE)</f>
        <v>0</v>
      </c>
      <c r="V3480" s="1214" t="e">
        <f>VLOOKUP($D3480,'NI-Soc'!$B$1:$Q$2048,17,FALSE)</f>
        <v>#REF!</v>
      </c>
      <c r="W3480" s="1214" t="e">
        <f>VLOOKUP($D3480,'NI-Soc'!$B$1:$Q$2048,18,FALSE)</f>
        <v>#REF!</v>
      </c>
      <c r="X3480" s="1214" t="e">
        <f>VLOOKUP($D3480,'NI-Soc'!$B$1:$Q$2048,19,FALSE)</f>
        <v>#REF!</v>
      </c>
    </row>
    <row r="3481" spans="1:24" ht="27" hidden="1">
      <c r="A3481" s="508"/>
      <c r="B3481" s="508"/>
      <c r="C3481" s="508"/>
      <c r="D3481" s="1214" t="s">
        <v>2510</v>
      </c>
      <c r="E3481" s="1215" t="s">
        <v>3067</v>
      </c>
      <c r="F3481" s="1202"/>
      <c r="G3481" s="1202"/>
      <c r="H3481" s="1205"/>
      <c r="I3481" s="1202" t="s">
        <v>53</v>
      </c>
      <c r="J3481" s="1202"/>
      <c r="K3481" s="1202"/>
      <c r="L3481" s="1202"/>
      <c r="M3481" s="1202" t="s">
        <v>2219</v>
      </c>
      <c r="N3481" s="1203" t="s">
        <v>2512</v>
      </c>
      <c r="O3481" s="1203"/>
      <c r="P3481" s="1203"/>
      <c r="Q3481" s="1203"/>
      <c r="R3481" s="1203"/>
      <c r="S3481" s="1214">
        <f>VLOOKUP($D3481,'NI-Soc'!$B$1:$Q$2048,12,FALSE)</f>
        <v>0</v>
      </c>
      <c r="T3481" s="1214">
        <f>VLOOKUP($D3481,'NI-Soc'!$B$1:$Q$2048,13,FALSE)</f>
        <v>0</v>
      </c>
      <c r="U3481" s="1214">
        <f>VLOOKUP($D3481,'NI-Soc'!$B$1:$Q$2048,16,FALSE)</f>
        <v>0</v>
      </c>
      <c r="V3481" s="1214" t="e">
        <f>VLOOKUP($D3481,'NI-Soc'!$B$1:$Q$2048,17,FALSE)</f>
        <v>#REF!</v>
      </c>
      <c r="W3481" s="1214" t="e">
        <f>VLOOKUP($D3481,'NI-Soc'!$B$1:$Q$2048,18,FALSE)</f>
        <v>#REF!</v>
      </c>
      <c r="X3481" s="1214" t="e">
        <f>VLOOKUP($D3481,'NI-Soc'!$B$1:$Q$2048,19,FALSE)</f>
        <v>#REF!</v>
      </c>
    </row>
    <row r="3482" spans="1:24" ht="27" hidden="1">
      <c r="A3482" s="508"/>
      <c r="B3482" s="508"/>
      <c r="C3482" s="508"/>
      <c r="D3482" s="1214" t="s">
        <v>2513</v>
      </c>
      <c r="E3482" s="1215" t="s">
        <v>3067</v>
      </c>
      <c r="F3482" s="1202"/>
      <c r="G3482" s="1202"/>
      <c r="H3482" s="1205"/>
      <c r="I3482" s="1202" t="s">
        <v>53</v>
      </c>
      <c r="J3482" s="1202"/>
      <c r="K3482" s="1202"/>
      <c r="L3482" s="1202"/>
      <c r="M3482" s="1202" t="s">
        <v>2219</v>
      </c>
      <c r="N3482" s="1203" t="s">
        <v>2514</v>
      </c>
      <c r="O3482" s="1203"/>
      <c r="P3482" s="1203"/>
      <c r="Q3482" s="1203"/>
      <c r="R3482" s="1203"/>
      <c r="S3482" s="1214">
        <f>VLOOKUP($D3482,'NI-Soc'!$B$1:$Q$2048,12,FALSE)</f>
        <v>0</v>
      </c>
      <c r="T3482" s="1214">
        <f>VLOOKUP($D3482,'NI-Soc'!$B$1:$Q$2048,13,FALSE)</f>
        <v>0</v>
      </c>
      <c r="U3482" s="1214">
        <f>VLOOKUP($D3482,'NI-Soc'!$B$1:$Q$2048,16,FALSE)</f>
        <v>0</v>
      </c>
      <c r="V3482" s="1214" t="e">
        <f>VLOOKUP($D3482,'NI-Soc'!$B$1:$Q$2048,17,FALSE)</f>
        <v>#REF!</v>
      </c>
      <c r="W3482" s="1214" t="e">
        <f>VLOOKUP($D3482,'NI-Soc'!$B$1:$Q$2048,18,FALSE)</f>
        <v>#REF!</v>
      </c>
      <c r="X3482" s="1214" t="e">
        <f>VLOOKUP($D3482,'NI-Soc'!$B$1:$Q$2048,19,FALSE)</f>
        <v>#REF!</v>
      </c>
    </row>
    <row r="3483" spans="1:24" ht="27" hidden="1">
      <c r="A3483" s="508"/>
      <c r="B3483" s="508"/>
      <c r="C3483" s="508"/>
      <c r="D3483" s="1214" t="s">
        <v>2515</v>
      </c>
      <c r="E3483" s="1215" t="s">
        <v>3067</v>
      </c>
      <c r="F3483" s="1202"/>
      <c r="G3483" s="1202"/>
      <c r="H3483" s="1205"/>
      <c r="I3483" s="1202" t="s">
        <v>53</v>
      </c>
      <c r="J3483" s="1202"/>
      <c r="K3483" s="1202"/>
      <c r="L3483" s="1202"/>
      <c r="M3483" s="1202" t="s">
        <v>2219</v>
      </c>
      <c r="N3483" s="1203" t="s">
        <v>2516</v>
      </c>
      <c r="O3483" s="1203"/>
      <c r="P3483" s="1203"/>
      <c r="Q3483" s="1203"/>
      <c r="R3483" s="1203"/>
      <c r="S3483" s="1214">
        <f>VLOOKUP($D3483,'NI-Soc'!$B$1:$Q$2048,12,FALSE)</f>
        <v>0</v>
      </c>
      <c r="T3483" s="1214">
        <f>VLOOKUP($D3483,'NI-Soc'!$B$1:$Q$2048,13,FALSE)</f>
        <v>0</v>
      </c>
      <c r="U3483" s="1214">
        <f>VLOOKUP($D3483,'NI-Soc'!$B$1:$Q$2048,16,FALSE)</f>
        <v>0</v>
      </c>
      <c r="V3483" s="1214" t="e">
        <f>VLOOKUP($D3483,'NI-Soc'!$B$1:$Q$2048,17,FALSE)</f>
        <v>#REF!</v>
      </c>
      <c r="W3483" s="1214" t="e">
        <f>VLOOKUP($D3483,'NI-Soc'!$B$1:$Q$2048,18,FALSE)</f>
        <v>#REF!</v>
      </c>
      <c r="X3483" s="1214" t="e">
        <f>VLOOKUP($D3483,'NI-Soc'!$B$1:$Q$2048,19,FALSE)</f>
        <v>#REF!</v>
      </c>
    </row>
    <row r="3484" spans="1:24" ht="27" hidden="1">
      <c r="A3484" s="508"/>
      <c r="B3484" s="508"/>
      <c r="C3484" s="508"/>
      <c r="D3484" s="1214" t="s">
        <v>2517</v>
      </c>
      <c r="E3484" s="1215" t="s">
        <v>3067</v>
      </c>
      <c r="F3484" s="1202"/>
      <c r="G3484" s="1202"/>
      <c r="H3484" s="1205"/>
      <c r="I3484" s="1202" t="s">
        <v>53</v>
      </c>
      <c r="J3484" s="1202"/>
      <c r="K3484" s="1202"/>
      <c r="L3484" s="1202"/>
      <c r="M3484" s="1202" t="s">
        <v>2219</v>
      </c>
      <c r="N3484" s="1203" t="s">
        <v>2518</v>
      </c>
      <c r="O3484" s="1203"/>
      <c r="P3484" s="1203"/>
      <c r="Q3484" s="1203"/>
      <c r="R3484" s="1203"/>
      <c r="S3484" s="1214">
        <f>VLOOKUP($D3484,'NI-Soc'!$B$1:$Q$2048,12,FALSE)</f>
        <v>0</v>
      </c>
      <c r="T3484" s="1214">
        <f>VLOOKUP($D3484,'NI-Soc'!$B$1:$Q$2048,13,FALSE)</f>
        <v>0</v>
      </c>
      <c r="U3484" s="1214">
        <f>VLOOKUP($D3484,'NI-Soc'!$B$1:$Q$2048,16,FALSE)</f>
        <v>0</v>
      </c>
      <c r="V3484" s="1214" t="e">
        <f>VLOOKUP($D3484,'NI-Soc'!$B$1:$Q$2048,17,FALSE)</f>
        <v>#REF!</v>
      </c>
      <c r="W3484" s="1214" t="e">
        <f>VLOOKUP($D3484,'NI-Soc'!$B$1:$Q$2048,18,FALSE)</f>
        <v>#REF!</v>
      </c>
      <c r="X3484" s="1214" t="e">
        <f>VLOOKUP($D3484,'NI-Soc'!$B$1:$Q$2048,19,FALSE)</f>
        <v>#REF!</v>
      </c>
    </row>
    <row r="3485" spans="1:24" ht="27" hidden="1">
      <c r="A3485" s="508"/>
      <c r="B3485" s="508"/>
      <c r="C3485" s="508"/>
      <c r="D3485" s="1214" t="s">
        <v>2519</v>
      </c>
      <c r="E3485" s="1215" t="s">
        <v>3067</v>
      </c>
      <c r="F3485" s="1202"/>
      <c r="G3485" s="1202"/>
      <c r="H3485" s="1205"/>
      <c r="I3485" s="1202" t="s">
        <v>53</v>
      </c>
      <c r="J3485" s="1202"/>
      <c r="K3485" s="1202"/>
      <c r="L3485" s="1202"/>
      <c r="M3485" s="1202" t="s">
        <v>2219</v>
      </c>
      <c r="N3485" s="1203" t="s">
        <v>2520</v>
      </c>
      <c r="O3485" s="1203"/>
      <c r="P3485" s="1203"/>
      <c r="Q3485" s="1203"/>
      <c r="R3485" s="1203"/>
      <c r="S3485" s="1214">
        <f>VLOOKUP($D3485,'NI-Soc'!$B$1:$Q$2048,12,FALSE)</f>
        <v>0</v>
      </c>
      <c r="T3485" s="1214">
        <f>VLOOKUP($D3485,'NI-Soc'!$B$1:$Q$2048,13,FALSE)</f>
        <v>0</v>
      </c>
      <c r="U3485" s="1214">
        <f>VLOOKUP($D3485,'NI-Soc'!$B$1:$Q$2048,16,FALSE)</f>
        <v>0</v>
      </c>
      <c r="V3485" s="1214" t="e">
        <f>VLOOKUP($D3485,'NI-Soc'!$B$1:$Q$2048,17,FALSE)</f>
        <v>#REF!</v>
      </c>
      <c r="W3485" s="1214" t="e">
        <f>VLOOKUP($D3485,'NI-Soc'!$B$1:$Q$2048,18,FALSE)</f>
        <v>#REF!</v>
      </c>
      <c r="X3485" s="1214" t="e">
        <f>VLOOKUP($D3485,'NI-Soc'!$B$1:$Q$2048,19,FALSE)</f>
        <v>#REF!</v>
      </c>
    </row>
    <row r="3486" spans="1:24" ht="27" hidden="1">
      <c r="A3486" s="508"/>
      <c r="B3486" s="508"/>
      <c r="C3486" s="508"/>
      <c r="D3486" s="1214" t="s">
        <v>2521</v>
      </c>
      <c r="E3486" s="1215" t="s">
        <v>3067</v>
      </c>
      <c r="F3486" s="1202"/>
      <c r="G3486" s="1202"/>
      <c r="H3486" s="1205"/>
      <c r="I3486" s="1202" t="s">
        <v>53</v>
      </c>
      <c r="J3486" s="1202"/>
      <c r="K3486" s="1202"/>
      <c r="L3486" s="1202"/>
      <c r="M3486" s="1202" t="s">
        <v>2219</v>
      </c>
      <c r="N3486" s="1203" t="s">
        <v>2522</v>
      </c>
      <c r="O3486" s="1203"/>
      <c r="P3486" s="1203"/>
      <c r="Q3486" s="1203"/>
      <c r="R3486" s="1203"/>
      <c r="S3486" s="1214">
        <f>VLOOKUP($D3486,'NI-Soc'!$B$1:$Q$2048,12,FALSE)</f>
        <v>0</v>
      </c>
      <c r="T3486" s="1214">
        <f>VLOOKUP($D3486,'NI-Soc'!$B$1:$Q$2048,13,FALSE)</f>
        <v>0</v>
      </c>
      <c r="U3486" s="1214">
        <f>VLOOKUP($D3486,'NI-Soc'!$B$1:$Q$2048,16,FALSE)</f>
        <v>0</v>
      </c>
      <c r="V3486" s="1214" t="e">
        <f>VLOOKUP($D3486,'NI-Soc'!$B$1:$Q$2048,17,FALSE)</f>
        <v>#REF!</v>
      </c>
      <c r="W3486" s="1214" t="e">
        <f>VLOOKUP($D3486,'NI-Soc'!$B$1:$Q$2048,18,FALSE)</f>
        <v>#REF!</v>
      </c>
      <c r="X3486" s="1214" t="e">
        <f>VLOOKUP($D3486,'NI-Soc'!$B$1:$Q$2048,19,FALSE)</f>
        <v>#REF!</v>
      </c>
    </row>
    <row r="3487" spans="1:24" ht="27" hidden="1">
      <c r="A3487" s="508"/>
      <c r="B3487" s="508"/>
      <c r="C3487" s="508"/>
      <c r="D3487" s="1214" t="s">
        <v>2523</v>
      </c>
      <c r="E3487" s="1215" t="s">
        <v>3067</v>
      </c>
      <c r="F3487" s="1202"/>
      <c r="G3487" s="1202"/>
      <c r="H3487" s="1205"/>
      <c r="I3487" s="1202" t="s">
        <v>53</v>
      </c>
      <c r="J3487" s="1202"/>
      <c r="K3487" s="1202"/>
      <c r="L3487" s="1202"/>
      <c r="M3487" s="1202" t="s">
        <v>2219</v>
      </c>
      <c r="N3487" s="1203" t="s">
        <v>2524</v>
      </c>
      <c r="O3487" s="1203"/>
      <c r="P3487" s="1203"/>
      <c r="Q3487" s="1203"/>
      <c r="R3487" s="1203"/>
      <c r="S3487" s="1214">
        <f>VLOOKUP($D3487,'NI-Soc'!$B$1:$Q$2048,12,FALSE)</f>
        <v>0</v>
      </c>
      <c r="T3487" s="1214">
        <f>VLOOKUP($D3487,'NI-Soc'!$B$1:$Q$2048,13,FALSE)</f>
        <v>0</v>
      </c>
      <c r="U3487" s="1214">
        <f>VLOOKUP($D3487,'NI-Soc'!$B$1:$Q$2048,16,FALSE)</f>
        <v>0</v>
      </c>
      <c r="V3487" s="1214" t="e">
        <f>VLOOKUP($D3487,'NI-Soc'!$B$1:$Q$2048,17,FALSE)</f>
        <v>#REF!</v>
      </c>
      <c r="W3487" s="1214" t="e">
        <f>VLOOKUP($D3487,'NI-Soc'!$B$1:$Q$2048,18,FALSE)</f>
        <v>#REF!</v>
      </c>
      <c r="X3487" s="1214" t="e">
        <f>VLOOKUP($D3487,'NI-Soc'!$B$1:$Q$2048,19,FALSE)</f>
        <v>#REF!</v>
      </c>
    </row>
    <row r="3488" spans="1:24" ht="27" hidden="1">
      <c r="A3488" s="508"/>
      <c r="B3488" s="508"/>
      <c r="C3488" s="508"/>
      <c r="D3488" s="1214" t="s">
        <v>2525</v>
      </c>
      <c r="E3488" s="1215" t="s">
        <v>3067</v>
      </c>
      <c r="F3488" s="1202"/>
      <c r="G3488" s="1202"/>
      <c r="H3488" s="1205"/>
      <c r="I3488" s="1202" t="s">
        <v>53</v>
      </c>
      <c r="J3488" s="1202"/>
      <c r="K3488" s="1202"/>
      <c r="L3488" s="1202"/>
      <c r="M3488" s="1202" t="s">
        <v>2219</v>
      </c>
      <c r="N3488" s="1203" t="s">
        <v>2526</v>
      </c>
      <c r="O3488" s="1203"/>
      <c r="P3488" s="1203"/>
      <c r="Q3488" s="1203"/>
      <c r="R3488" s="1203"/>
      <c r="S3488" s="1214">
        <f>VLOOKUP($D3488,'NI-Soc'!$B$1:$Q$2048,12,FALSE)</f>
        <v>0</v>
      </c>
      <c r="T3488" s="1214">
        <f>VLOOKUP($D3488,'NI-Soc'!$B$1:$Q$2048,13,FALSE)</f>
        <v>0</v>
      </c>
      <c r="U3488" s="1214">
        <f>VLOOKUP($D3488,'NI-Soc'!$B$1:$Q$2048,16,FALSE)</f>
        <v>0</v>
      </c>
      <c r="V3488" s="1214" t="e">
        <f>VLOOKUP($D3488,'NI-Soc'!$B$1:$Q$2048,17,FALSE)</f>
        <v>#REF!</v>
      </c>
      <c r="W3488" s="1214" t="e">
        <f>VLOOKUP($D3488,'NI-Soc'!$B$1:$Q$2048,18,FALSE)</f>
        <v>#REF!</v>
      </c>
      <c r="X3488" s="1214" t="e">
        <f>VLOOKUP($D3488,'NI-Soc'!$B$1:$Q$2048,19,FALSE)</f>
        <v>#REF!</v>
      </c>
    </row>
    <row r="3489" spans="1:24" ht="27" hidden="1">
      <c r="A3489" s="508"/>
      <c r="B3489" s="508"/>
      <c r="C3489" s="508"/>
      <c r="D3489" s="1214" t="s">
        <v>2527</v>
      </c>
      <c r="E3489" s="1215" t="s">
        <v>3067</v>
      </c>
      <c r="F3489" s="1202"/>
      <c r="G3489" s="1202"/>
      <c r="H3489" s="1205"/>
      <c r="I3489" s="1202" t="s">
        <v>53</v>
      </c>
      <c r="J3489" s="1202"/>
      <c r="K3489" s="1202"/>
      <c r="L3489" s="1202"/>
      <c r="M3489" s="1202" t="s">
        <v>2219</v>
      </c>
      <c r="N3489" s="1203" t="s">
        <v>2528</v>
      </c>
      <c r="O3489" s="1203"/>
      <c r="P3489" s="1203"/>
      <c r="Q3489" s="1203"/>
      <c r="R3489" s="1203"/>
      <c r="S3489" s="1214">
        <f>VLOOKUP($D3489,'NI-Soc'!$B$1:$Q$2048,12,FALSE)</f>
        <v>0</v>
      </c>
      <c r="T3489" s="1214">
        <f>VLOOKUP($D3489,'NI-Soc'!$B$1:$Q$2048,13,FALSE)</f>
        <v>0</v>
      </c>
      <c r="U3489" s="1214">
        <f>VLOOKUP($D3489,'NI-Soc'!$B$1:$Q$2048,16,FALSE)</f>
        <v>0</v>
      </c>
      <c r="V3489" s="1214" t="e">
        <f>VLOOKUP($D3489,'NI-Soc'!$B$1:$Q$2048,17,FALSE)</f>
        <v>#REF!</v>
      </c>
      <c r="W3489" s="1214" t="e">
        <f>VLOOKUP($D3489,'NI-Soc'!$B$1:$Q$2048,18,FALSE)</f>
        <v>#REF!</v>
      </c>
      <c r="X3489" s="1214" t="e">
        <f>VLOOKUP($D3489,'NI-Soc'!$B$1:$Q$2048,19,FALSE)</f>
        <v>#REF!</v>
      </c>
    </row>
    <row r="3490" spans="1:24" ht="27" hidden="1">
      <c r="A3490" s="508"/>
      <c r="B3490" s="508"/>
      <c r="C3490" s="508"/>
      <c r="D3490" s="1214" t="s">
        <v>2529</v>
      </c>
      <c r="E3490" s="1215" t="s">
        <v>3067</v>
      </c>
      <c r="F3490" s="1202"/>
      <c r="G3490" s="1202"/>
      <c r="H3490" s="1205"/>
      <c r="I3490" s="1202" t="s">
        <v>53</v>
      </c>
      <c r="J3490" s="1202"/>
      <c r="K3490" s="1202"/>
      <c r="L3490" s="1202"/>
      <c r="M3490" s="1202" t="s">
        <v>2219</v>
      </c>
      <c r="N3490" s="1203" t="s">
        <v>2530</v>
      </c>
      <c r="O3490" s="1203"/>
      <c r="P3490" s="1203"/>
      <c r="Q3490" s="1203"/>
      <c r="R3490" s="1203"/>
      <c r="S3490" s="1214">
        <f>VLOOKUP($D3490,'NI-Soc'!$B$1:$Q$2048,12,FALSE)</f>
        <v>0</v>
      </c>
      <c r="T3490" s="1214">
        <f>VLOOKUP($D3490,'NI-Soc'!$B$1:$Q$2048,13,FALSE)</f>
        <v>0</v>
      </c>
      <c r="U3490" s="1214">
        <f>VLOOKUP($D3490,'NI-Soc'!$B$1:$Q$2048,16,FALSE)</f>
        <v>0</v>
      </c>
      <c r="V3490" s="1214" t="e">
        <f>VLOOKUP($D3490,'NI-Soc'!$B$1:$Q$2048,17,FALSE)</f>
        <v>#REF!</v>
      </c>
      <c r="W3490" s="1214" t="e">
        <f>VLOOKUP($D3490,'NI-Soc'!$B$1:$Q$2048,18,FALSE)</f>
        <v>#REF!</v>
      </c>
      <c r="X3490" s="1214" t="e">
        <f>VLOOKUP($D3490,'NI-Soc'!$B$1:$Q$2048,19,FALSE)</f>
        <v>#REF!</v>
      </c>
    </row>
    <row r="3491" spans="1:24" ht="27" hidden="1">
      <c r="A3491" s="508"/>
      <c r="B3491" s="508"/>
      <c r="C3491" s="508"/>
      <c r="D3491" s="1214" t="s">
        <v>2531</v>
      </c>
      <c r="E3491" s="1215" t="s">
        <v>3067</v>
      </c>
      <c r="F3491" s="1202"/>
      <c r="G3491" s="1202"/>
      <c r="H3491" s="1205"/>
      <c r="I3491" s="1202" t="s">
        <v>53</v>
      </c>
      <c r="J3491" s="1202"/>
      <c r="K3491" s="1202"/>
      <c r="L3491" s="1202"/>
      <c r="M3491" s="1202" t="s">
        <v>2219</v>
      </c>
      <c r="N3491" s="1203" t="s">
        <v>2532</v>
      </c>
      <c r="O3491" s="1203"/>
      <c r="P3491" s="1203"/>
      <c r="Q3491" s="1203"/>
      <c r="R3491" s="1203"/>
      <c r="S3491" s="1214">
        <f>VLOOKUP($D3491,'NI-Soc'!$B$1:$Q$2048,12,FALSE)</f>
        <v>0</v>
      </c>
      <c r="T3491" s="1214">
        <f>VLOOKUP($D3491,'NI-Soc'!$B$1:$Q$2048,13,FALSE)</f>
        <v>0</v>
      </c>
      <c r="U3491" s="1214">
        <f>VLOOKUP($D3491,'NI-Soc'!$B$1:$Q$2048,16,FALSE)</f>
        <v>0</v>
      </c>
      <c r="V3491" s="1214" t="e">
        <f>VLOOKUP($D3491,'NI-Soc'!$B$1:$Q$2048,17,FALSE)</f>
        <v>#REF!</v>
      </c>
      <c r="W3491" s="1214" t="e">
        <f>VLOOKUP($D3491,'NI-Soc'!$B$1:$Q$2048,18,FALSE)</f>
        <v>#REF!</v>
      </c>
      <c r="X3491" s="1214" t="e">
        <f>VLOOKUP($D3491,'NI-Soc'!$B$1:$Q$2048,19,FALSE)</f>
        <v>#REF!</v>
      </c>
    </row>
    <row r="3492" spans="1:24" ht="27" hidden="1">
      <c r="A3492" s="508"/>
      <c r="B3492" s="508"/>
      <c r="C3492" s="508"/>
      <c r="D3492" s="1214" t="s">
        <v>2533</v>
      </c>
      <c r="E3492" s="1215" t="s">
        <v>3067</v>
      </c>
      <c r="F3492" s="1202"/>
      <c r="G3492" s="1202"/>
      <c r="H3492" s="1205"/>
      <c r="I3492" s="1202" t="s">
        <v>53</v>
      </c>
      <c r="J3492" s="1202"/>
      <c r="K3492" s="1202"/>
      <c r="L3492" s="1202"/>
      <c r="M3492" s="1202" t="s">
        <v>2219</v>
      </c>
      <c r="N3492" s="1203" t="s">
        <v>2535</v>
      </c>
      <c r="O3492" s="1203"/>
      <c r="P3492" s="1203"/>
      <c r="Q3492" s="1203"/>
      <c r="R3492" s="1203"/>
      <c r="S3492" s="1214">
        <f>VLOOKUP($D3492,'NI-Soc'!$B$1:$Q$2048,12,FALSE)</f>
        <v>0</v>
      </c>
      <c r="T3492" s="1214">
        <f>VLOOKUP($D3492,'NI-Soc'!$B$1:$Q$2048,13,FALSE)</f>
        <v>0</v>
      </c>
      <c r="U3492" s="1214">
        <f>VLOOKUP($D3492,'NI-Soc'!$B$1:$Q$2048,16,FALSE)</f>
        <v>0</v>
      </c>
      <c r="V3492" s="1214" t="e">
        <f>VLOOKUP($D3492,'NI-Soc'!$B$1:$Q$2048,17,FALSE)</f>
        <v>#REF!</v>
      </c>
      <c r="W3492" s="1214" t="e">
        <f>VLOOKUP($D3492,'NI-Soc'!$B$1:$Q$2048,18,FALSE)</f>
        <v>#REF!</v>
      </c>
      <c r="X3492" s="1214" t="e">
        <f>VLOOKUP($D3492,'NI-Soc'!$B$1:$Q$2048,19,FALSE)</f>
        <v>#REF!</v>
      </c>
    </row>
    <row r="3493" spans="1:24" hidden="1">
      <c r="A3493" s="508"/>
      <c r="B3493" s="508"/>
      <c r="C3493" s="508"/>
      <c r="D3493" s="1214" t="s">
        <v>2536</v>
      </c>
      <c r="E3493" s="1215" t="s">
        <v>3067</v>
      </c>
      <c r="F3493" s="1202"/>
      <c r="G3493" s="1202"/>
      <c r="H3493" s="1205"/>
      <c r="I3493" s="1202" t="s">
        <v>53</v>
      </c>
      <c r="J3493" s="1202"/>
      <c r="K3493" s="1202"/>
      <c r="L3493" s="1202"/>
      <c r="M3493" s="1202" t="s">
        <v>2219</v>
      </c>
      <c r="N3493" s="1203" t="s">
        <v>2537</v>
      </c>
      <c r="O3493" s="1203"/>
      <c r="P3493" s="1203"/>
      <c r="Q3493" s="1203"/>
      <c r="R3493" s="1203"/>
      <c r="S3493" s="1214">
        <f>VLOOKUP($D3493,'NI-Soc'!$B$1:$Q$2048,12,FALSE)</f>
        <v>0</v>
      </c>
      <c r="T3493" s="1214">
        <f>VLOOKUP($D3493,'NI-Soc'!$B$1:$Q$2048,13,FALSE)</f>
        <v>0</v>
      </c>
      <c r="U3493" s="1214">
        <f>VLOOKUP($D3493,'NI-Soc'!$B$1:$Q$2048,16,FALSE)</f>
        <v>0</v>
      </c>
      <c r="V3493" s="1214" t="e">
        <f>VLOOKUP($D3493,'NI-Soc'!$B$1:$Q$2048,17,FALSE)</f>
        <v>#REF!</v>
      </c>
      <c r="W3493" s="1214" t="e">
        <f>VLOOKUP($D3493,'NI-Soc'!$B$1:$Q$2048,18,FALSE)</f>
        <v>#REF!</v>
      </c>
      <c r="X3493" s="1214" t="e">
        <f>VLOOKUP($D3493,'NI-Soc'!$B$1:$Q$2048,19,FALSE)</f>
        <v>#REF!</v>
      </c>
    </row>
    <row r="3494" spans="1:24" ht="27" hidden="1">
      <c r="A3494" s="508"/>
      <c r="B3494" s="508"/>
      <c r="C3494" s="508"/>
      <c r="D3494" s="1214" t="s">
        <v>2538</v>
      </c>
      <c r="E3494" s="1215" t="s">
        <v>3067</v>
      </c>
      <c r="F3494" s="1202"/>
      <c r="G3494" s="1202"/>
      <c r="H3494" s="1205"/>
      <c r="I3494" s="1202" t="s">
        <v>53</v>
      </c>
      <c r="J3494" s="1202"/>
      <c r="K3494" s="1202"/>
      <c r="L3494" s="1202"/>
      <c r="M3494" s="1202" t="s">
        <v>2219</v>
      </c>
      <c r="N3494" s="1203" t="s">
        <v>2539</v>
      </c>
      <c r="O3494" s="1203"/>
      <c r="P3494" s="1203"/>
      <c r="Q3494" s="1203"/>
      <c r="R3494" s="1203"/>
      <c r="S3494" s="1214">
        <f>VLOOKUP($D3494,'NI-Soc'!$B$1:$Q$2048,12,FALSE)</f>
        <v>0</v>
      </c>
      <c r="T3494" s="1214">
        <f>VLOOKUP($D3494,'NI-Soc'!$B$1:$Q$2048,13,FALSE)</f>
        <v>0</v>
      </c>
      <c r="U3494" s="1214">
        <f>VLOOKUP($D3494,'NI-Soc'!$B$1:$Q$2048,16,FALSE)</f>
        <v>0</v>
      </c>
      <c r="V3494" s="1214" t="e">
        <f>VLOOKUP($D3494,'NI-Soc'!$B$1:$Q$2048,17,FALSE)</f>
        <v>#REF!</v>
      </c>
      <c r="W3494" s="1214" t="e">
        <f>VLOOKUP($D3494,'NI-Soc'!$B$1:$Q$2048,18,FALSE)</f>
        <v>#REF!</v>
      </c>
      <c r="X3494" s="1214" t="e">
        <f>VLOOKUP($D3494,'NI-Soc'!$B$1:$Q$2048,19,FALSE)</f>
        <v>#REF!</v>
      </c>
    </row>
    <row r="3495" spans="1:24" ht="27" hidden="1">
      <c r="A3495" s="508"/>
      <c r="B3495" s="508"/>
      <c r="C3495" s="508"/>
      <c r="D3495" s="1214" t="s">
        <v>2540</v>
      </c>
      <c r="E3495" s="1215" t="s">
        <v>3067</v>
      </c>
      <c r="F3495" s="1202"/>
      <c r="G3495" s="1202"/>
      <c r="H3495" s="1205"/>
      <c r="I3495" s="1202" t="s">
        <v>53</v>
      </c>
      <c r="J3495" s="1202"/>
      <c r="K3495" s="1202"/>
      <c r="L3495" s="1202"/>
      <c r="M3495" s="1202" t="s">
        <v>2219</v>
      </c>
      <c r="N3495" s="1203" t="s">
        <v>2541</v>
      </c>
      <c r="O3495" s="1203"/>
      <c r="P3495" s="1203"/>
      <c r="Q3495" s="1203"/>
      <c r="R3495" s="1203"/>
      <c r="S3495" s="1214">
        <f>VLOOKUP($D3495,'NI-Soc'!$B$1:$Q$2048,12,FALSE)</f>
        <v>0</v>
      </c>
      <c r="T3495" s="1214">
        <f>VLOOKUP($D3495,'NI-Soc'!$B$1:$Q$2048,13,FALSE)</f>
        <v>0</v>
      </c>
      <c r="U3495" s="1214">
        <f>VLOOKUP($D3495,'NI-Soc'!$B$1:$Q$2048,16,FALSE)</f>
        <v>0</v>
      </c>
      <c r="V3495" s="1214" t="e">
        <f>VLOOKUP($D3495,'NI-Soc'!$B$1:$Q$2048,17,FALSE)</f>
        <v>#REF!</v>
      </c>
      <c r="W3495" s="1214" t="e">
        <f>VLOOKUP($D3495,'NI-Soc'!$B$1:$Q$2048,18,FALSE)</f>
        <v>#REF!</v>
      </c>
      <c r="X3495" s="1214" t="e">
        <f>VLOOKUP($D3495,'NI-Soc'!$B$1:$Q$2048,19,FALSE)</f>
        <v>#REF!</v>
      </c>
    </row>
    <row r="3496" spans="1:24" ht="27" hidden="1">
      <c r="A3496" s="508"/>
      <c r="B3496" s="508"/>
      <c r="C3496" s="508"/>
      <c r="D3496" s="1214" t="s">
        <v>2542</v>
      </c>
      <c r="E3496" s="1215" t="s">
        <v>3067</v>
      </c>
      <c r="F3496" s="1202"/>
      <c r="G3496" s="1202"/>
      <c r="H3496" s="1205"/>
      <c r="I3496" s="1202" t="s">
        <v>53</v>
      </c>
      <c r="J3496" s="1202"/>
      <c r="K3496" s="1202"/>
      <c r="L3496" s="1202"/>
      <c r="M3496" s="1202" t="s">
        <v>2219</v>
      </c>
      <c r="N3496" s="1203" t="s">
        <v>2543</v>
      </c>
      <c r="O3496" s="1203"/>
      <c r="P3496" s="1203"/>
      <c r="Q3496" s="1203"/>
      <c r="R3496" s="1203"/>
      <c r="S3496" s="1214">
        <f>VLOOKUP($D3496,'NI-Soc'!$B$1:$Q$2048,12,FALSE)</f>
        <v>0</v>
      </c>
      <c r="T3496" s="1214">
        <f>VLOOKUP($D3496,'NI-Soc'!$B$1:$Q$2048,13,FALSE)</f>
        <v>0</v>
      </c>
      <c r="U3496" s="1214">
        <f>VLOOKUP($D3496,'NI-Soc'!$B$1:$Q$2048,16,FALSE)</f>
        <v>0</v>
      </c>
      <c r="V3496" s="1214" t="e">
        <f>VLOOKUP($D3496,'NI-Soc'!$B$1:$Q$2048,17,FALSE)</f>
        <v>#REF!</v>
      </c>
      <c r="W3496" s="1214" t="e">
        <f>VLOOKUP($D3496,'NI-Soc'!$B$1:$Q$2048,18,FALSE)</f>
        <v>#REF!</v>
      </c>
      <c r="X3496" s="1214" t="e">
        <f>VLOOKUP($D3496,'NI-Soc'!$B$1:$Q$2048,19,FALSE)</f>
        <v>#REF!</v>
      </c>
    </row>
    <row r="3497" spans="1:24" ht="27" hidden="1">
      <c r="A3497" s="508"/>
      <c r="B3497" s="508"/>
      <c r="C3497" s="508"/>
      <c r="D3497" s="1214" t="s">
        <v>2544</v>
      </c>
      <c r="E3497" s="1215" t="s">
        <v>3067</v>
      </c>
      <c r="F3497" s="1202"/>
      <c r="G3497" s="1202"/>
      <c r="H3497" s="1205"/>
      <c r="I3497" s="1202" t="s">
        <v>53</v>
      </c>
      <c r="J3497" s="1202"/>
      <c r="K3497" s="1202"/>
      <c r="L3497" s="1202"/>
      <c r="M3497" s="1202" t="s">
        <v>2219</v>
      </c>
      <c r="N3497" s="1203" t="s">
        <v>2545</v>
      </c>
      <c r="O3497" s="1203"/>
      <c r="P3497" s="1203"/>
      <c r="Q3497" s="1203"/>
      <c r="R3497" s="1203"/>
      <c r="S3497" s="1214">
        <f>VLOOKUP($D3497,'NI-Soc'!$B$1:$Q$2048,12,FALSE)</f>
        <v>0</v>
      </c>
      <c r="T3497" s="1214">
        <f>VLOOKUP($D3497,'NI-Soc'!$B$1:$Q$2048,13,FALSE)</f>
        <v>0</v>
      </c>
      <c r="U3497" s="1214">
        <f>VLOOKUP($D3497,'NI-Soc'!$B$1:$Q$2048,16,FALSE)</f>
        <v>0</v>
      </c>
      <c r="V3497" s="1214" t="e">
        <f>VLOOKUP($D3497,'NI-Soc'!$B$1:$Q$2048,17,FALSE)</f>
        <v>#REF!</v>
      </c>
      <c r="W3497" s="1214" t="e">
        <f>VLOOKUP($D3497,'NI-Soc'!$B$1:$Q$2048,18,FALSE)</f>
        <v>#REF!</v>
      </c>
      <c r="X3497" s="1214" t="e">
        <f>VLOOKUP($D3497,'NI-Soc'!$B$1:$Q$2048,19,FALSE)</f>
        <v>#REF!</v>
      </c>
    </row>
    <row r="3498" spans="1:24" ht="27" hidden="1">
      <c r="A3498" s="508"/>
      <c r="B3498" s="508"/>
      <c r="C3498" s="508"/>
      <c r="D3498" s="1214" t="s">
        <v>2546</v>
      </c>
      <c r="E3498" s="1215" t="s">
        <v>3067</v>
      </c>
      <c r="F3498" s="1202"/>
      <c r="G3498" s="1202"/>
      <c r="H3498" s="1205"/>
      <c r="I3498" s="1202" t="s">
        <v>53</v>
      </c>
      <c r="J3498" s="1202"/>
      <c r="K3498" s="1202"/>
      <c r="L3498" s="1202"/>
      <c r="M3498" s="1202" t="s">
        <v>2219</v>
      </c>
      <c r="N3498" s="1203" t="s">
        <v>2547</v>
      </c>
      <c r="O3498" s="1203"/>
      <c r="P3498" s="1203"/>
      <c r="Q3498" s="1203"/>
      <c r="R3498" s="1203"/>
      <c r="S3498" s="1214">
        <f>VLOOKUP($D3498,'NI-Soc'!$B$1:$Q$2048,12,FALSE)</f>
        <v>0</v>
      </c>
      <c r="T3498" s="1214">
        <f>VLOOKUP($D3498,'NI-Soc'!$B$1:$Q$2048,13,FALSE)</f>
        <v>0</v>
      </c>
      <c r="U3498" s="1214">
        <f>VLOOKUP($D3498,'NI-Soc'!$B$1:$Q$2048,16,FALSE)</f>
        <v>0</v>
      </c>
      <c r="V3498" s="1214" t="e">
        <f>VLOOKUP($D3498,'NI-Soc'!$B$1:$Q$2048,17,FALSE)</f>
        <v>#REF!</v>
      </c>
      <c r="W3498" s="1214" t="e">
        <f>VLOOKUP($D3498,'NI-Soc'!$B$1:$Q$2048,18,FALSE)</f>
        <v>#REF!</v>
      </c>
      <c r="X3498" s="1214" t="e">
        <f>VLOOKUP($D3498,'NI-Soc'!$B$1:$Q$2048,19,FALSE)</f>
        <v>#REF!</v>
      </c>
    </row>
    <row r="3499" spans="1:24" hidden="1">
      <c r="A3499" s="508"/>
      <c r="B3499" s="508"/>
      <c r="C3499" s="508"/>
      <c r="D3499" s="1214" t="s">
        <v>2548</v>
      </c>
      <c r="E3499" s="1215" t="s">
        <v>3067</v>
      </c>
      <c r="F3499" s="1202"/>
      <c r="G3499" s="1202"/>
      <c r="H3499" s="1205"/>
      <c r="I3499" s="1202" t="s">
        <v>53</v>
      </c>
      <c r="J3499" s="1202"/>
      <c r="K3499" s="1202"/>
      <c r="L3499" s="1202"/>
      <c r="M3499" s="1202" t="s">
        <v>2219</v>
      </c>
      <c r="N3499" s="1203" t="s">
        <v>2549</v>
      </c>
      <c r="O3499" s="1203"/>
      <c r="P3499" s="1203"/>
      <c r="Q3499" s="1203"/>
      <c r="R3499" s="1203"/>
      <c r="S3499" s="1214">
        <f>VLOOKUP($D3499,'NI-Soc'!$B$1:$Q$2048,12,FALSE)</f>
        <v>0</v>
      </c>
      <c r="T3499" s="1214">
        <f>VLOOKUP($D3499,'NI-Soc'!$B$1:$Q$2048,13,FALSE)</f>
        <v>0</v>
      </c>
      <c r="U3499" s="1214">
        <f>VLOOKUP($D3499,'NI-Soc'!$B$1:$Q$2048,16,FALSE)</f>
        <v>0</v>
      </c>
      <c r="V3499" s="1214" t="e">
        <f>VLOOKUP($D3499,'NI-Soc'!$B$1:$Q$2048,17,FALSE)</f>
        <v>#REF!</v>
      </c>
      <c r="W3499" s="1214" t="e">
        <f>VLOOKUP($D3499,'NI-Soc'!$B$1:$Q$2048,18,FALSE)</f>
        <v>#REF!</v>
      </c>
      <c r="X3499" s="1214" t="e">
        <f>VLOOKUP($D3499,'NI-Soc'!$B$1:$Q$2048,19,FALSE)</f>
        <v>#REF!</v>
      </c>
    </row>
    <row r="3500" spans="1:24" ht="27" hidden="1">
      <c r="A3500" s="508"/>
      <c r="B3500" s="508"/>
      <c r="C3500" s="508"/>
      <c r="D3500" s="1214" t="s">
        <v>2550</v>
      </c>
      <c r="E3500" s="1215" t="s">
        <v>3067</v>
      </c>
      <c r="F3500" s="1202"/>
      <c r="G3500" s="1202"/>
      <c r="H3500" s="1205"/>
      <c r="I3500" s="1202" t="s">
        <v>53</v>
      </c>
      <c r="J3500" s="1202"/>
      <c r="K3500" s="1202"/>
      <c r="L3500" s="1202"/>
      <c r="M3500" s="1202" t="s">
        <v>2219</v>
      </c>
      <c r="N3500" s="1203" t="s">
        <v>2551</v>
      </c>
      <c r="O3500" s="1203"/>
      <c r="P3500" s="1203"/>
      <c r="Q3500" s="1203"/>
      <c r="R3500" s="1203"/>
      <c r="S3500" s="1214">
        <f>VLOOKUP($D3500,'NI-Soc'!$B$1:$Q$2048,12,FALSE)</f>
        <v>0</v>
      </c>
      <c r="T3500" s="1214">
        <f>VLOOKUP($D3500,'NI-Soc'!$B$1:$Q$2048,13,FALSE)</f>
        <v>0</v>
      </c>
      <c r="U3500" s="1214">
        <f>VLOOKUP($D3500,'NI-Soc'!$B$1:$Q$2048,16,FALSE)</f>
        <v>0</v>
      </c>
      <c r="V3500" s="1214" t="e">
        <f>VLOOKUP($D3500,'NI-Soc'!$B$1:$Q$2048,17,FALSE)</f>
        <v>#REF!</v>
      </c>
      <c r="W3500" s="1214" t="e">
        <f>VLOOKUP($D3500,'NI-Soc'!$B$1:$Q$2048,18,FALSE)</f>
        <v>#REF!</v>
      </c>
      <c r="X3500" s="1214" t="e">
        <f>VLOOKUP($D3500,'NI-Soc'!$B$1:$Q$2048,19,FALSE)</f>
        <v>#REF!</v>
      </c>
    </row>
    <row r="3501" spans="1:24" ht="27" hidden="1">
      <c r="A3501" s="508"/>
      <c r="B3501" s="508"/>
      <c r="C3501" s="508"/>
      <c r="D3501" s="1214" t="s">
        <v>2552</v>
      </c>
      <c r="E3501" s="1215" t="s">
        <v>3067</v>
      </c>
      <c r="F3501" s="1202"/>
      <c r="G3501" s="1202"/>
      <c r="H3501" s="1205"/>
      <c r="I3501" s="1202" t="s">
        <v>53</v>
      </c>
      <c r="J3501" s="1202"/>
      <c r="K3501" s="1202"/>
      <c r="L3501" s="1202"/>
      <c r="M3501" s="1202" t="s">
        <v>2219</v>
      </c>
      <c r="N3501" s="1203" t="s">
        <v>2553</v>
      </c>
      <c r="O3501" s="1203"/>
      <c r="P3501" s="1203"/>
      <c r="Q3501" s="1203"/>
      <c r="R3501" s="1203"/>
      <c r="S3501" s="1214">
        <f>VLOOKUP($D3501,'NI-Soc'!$B$1:$Q$2048,12,FALSE)</f>
        <v>0</v>
      </c>
      <c r="T3501" s="1214">
        <f>VLOOKUP($D3501,'NI-Soc'!$B$1:$Q$2048,13,FALSE)</f>
        <v>0</v>
      </c>
      <c r="U3501" s="1214">
        <f>VLOOKUP($D3501,'NI-Soc'!$B$1:$Q$2048,16,FALSE)</f>
        <v>0</v>
      </c>
      <c r="V3501" s="1214" t="e">
        <f>VLOOKUP($D3501,'NI-Soc'!$B$1:$Q$2048,17,FALSE)</f>
        <v>#REF!</v>
      </c>
      <c r="W3501" s="1214" t="e">
        <f>VLOOKUP($D3501,'NI-Soc'!$B$1:$Q$2048,18,FALSE)</f>
        <v>#REF!</v>
      </c>
      <c r="X3501" s="1214" t="e">
        <f>VLOOKUP($D3501,'NI-Soc'!$B$1:$Q$2048,19,FALSE)</f>
        <v>#REF!</v>
      </c>
    </row>
    <row r="3502" spans="1:24" ht="27" hidden="1">
      <c r="A3502" s="508"/>
      <c r="B3502" s="508"/>
      <c r="C3502" s="508"/>
      <c r="D3502" s="1214" t="s">
        <v>2554</v>
      </c>
      <c r="E3502" s="1215" t="s">
        <v>3067</v>
      </c>
      <c r="F3502" s="1202"/>
      <c r="G3502" s="1202"/>
      <c r="H3502" s="1205"/>
      <c r="I3502" s="1202" t="s">
        <v>53</v>
      </c>
      <c r="J3502" s="1202"/>
      <c r="K3502" s="1202"/>
      <c r="L3502" s="1202"/>
      <c r="M3502" s="1202" t="s">
        <v>2219</v>
      </c>
      <c r="N3502" s="1203" t="s">
        <v>2555</v>
      </c>
      <c r="O3502" s="1203"/>
      <c r="P3502" s="1203"/>
      <c r="Q3502" s="1203"/>
      <c r="R3502" s="1203"/>
      <c r="S3502" s="1214">
        <f>VLOOKUP($D3502,'NI-Soc'!$B$1:$Q$2048,12,FALSE)</f>
        <v>0</v>
      </c>
      <c r="T3502" s="1214">
        <f>VLOOKUP($D3502,'NI-Soc'!$B$1:$Q$2048,13,FALSE)</f>
        <v>0</v>
      </c>
      <c r="U3502" s="1214">
        <f>VLOOKUP($D3502,'NI-Soc'!$B$1:$Q$2048,16,FALSE)</f>
        <v>0</v>
      </c>
      <c r="V3502" s="1214" t="e">
        <f>VLOOKUP($D3502,'NI-Soc'!$B$1:$Q$2048,17,FALSE)</f>
        <v>#REF!</v>
      </c>
      <c r="W3502" s="1214" t="e">
        <f>VLOOKUP($D3502,'NI-Soc'!$B$1:$Q$2048,18,FALSE)</f>
        <v>#REF!</v>
      </c>
      <c r="X3502" s="1214" t="e">
        <f>VLOOKUP($D3502,'NI-Soc'!$B$1:$Q$2048,19,FALSE)</f>
        <v>#REF!</v>
      </c>
    </row>
    <row r="3503" spans="1:24" hidden="1">
      <c r="A3503" s="508"/>
      <c r="B3503" s="508"/>
      <c r="C3503" s="508"/>
      <c r="D3503" s="1214" t="s">
        <v>2556</v>
      </c>
      <c r="E3503" s="1215" t="s">
        <v>3067</v>
      </c>
      <c r="F3503" s="1202"/>
      <c r="G3503" s="1202"/>
      <c r="H3503" s="1205"/>
      <c r="I3503" s="1202" t="s">
        <v>53</v>
      </c>
      <c r="J3503" s="1202"/>
      <c r="K3503" s="1202"/>
      <c r="L3503" s="1202"/>
      <c r="M3503" s="1202" t="s">
        <v>2219</v>
      </c>
      <c r="N3503" s="1203" t="s">
        <v>2558</v>
      </c>
      <c r="O3503" s="1203"/>
      <c r="P3503" s="1203"/>
      <c r="Q3503" s="1203"/>
      <c r="R3503" s="1203"/>
      <c r="S3503" s="1214">
        <f>VLOOKUP($D3503,'NI-Soc'!$B$1:$Q$2048,12,FALSE)</f>
        <v>0</v>
      </c>
      <c r="T3503" s="1214">
        <f>VLOOKUP($D3503,'NI-Soc'!$B$1:$Q$2048,13,FALSE)</f>
        <v>0</v>
      </c>
      <c r="U3503" s="1214">
        <f>VLOOKUP($D3503,'NI-Soc'!$B$1:$Q$2048,16,FALSE)</f>
        <v>0</v>
      </c>
      <c r="V3503" s="1214" t="e">
        <f>VLOOKUP($D3503,'NI-Soc'!$B$1:$Q$2048,17,FALSE)</f>
        <v>#REF!</v>
      </c>
      <c r="W3503" s="1214" t="e">
        <f>VLOOKUP($D3503,'NI-Soc'!$B$1:$Q$2048,18,FALSE)</f>
        <v>#REF!</v>
      </c>
      <c r="X3503" s="1214" t="e">
        <f>VLOOKUP($D3503,'NI-Soc'!$B$1:$Q$2048,19,FALSE)</f>
        <v>#REF!</v>
      </c>
    </row>
    <row r="3504" spans="1:24" hidden="1">
      <c r="A3504" s="508"/>
      <c r="B3504" s="508"/>
      <c r="C3504" s="508"/>
      <c r="D3504" s="1214" t="s">
        <v>2559</v>
      </c>
      <c r="E3504" s="1215" t="s">
        <v>3067</v>
      </c>
      <c r="F3504" s="1202"/>
      <c r="G3504" s="1202"/>
      <c r="H3504" s="1205"/>
      <c r="I3504" s="1202" t="s">
        <v>53</v>
      </c>
      <c r="J3504" s="1202"/>
      <c r="K3504" s="1202"/>
      <c r="L3504" s="1202"/>
      <c r="M3504" s="1202" t="s">
        <v>2219</v>
      </c>
      <c r="N3504" s="1203" t="s">
        <v>2560</v>
      </c>
      <c r="O3504" s="1203"/>
      <c r="P3504" s="1203"/>
      <c r="Q3504" s="1203"/>
      <c r="R3504" s="1203"/>
      <c r="S3504" s="1214">
        <f>VLOOKUP($D3504,'NI-Soc'!$B$1:$Q$2048,12,FALSE)</f>
        <v>0</v>
      </c>
      <c r="T3504" s="1214">
        <f>VLOOKUP($D3504,'NI-Soc'!$B$1:$Q$2048,13,FALSE)</f>
        <v>0</v>
      </c>
      <c r="U3504" s="1214">
        <f>VLOOKUP($D3504,'NI-Soc'!$B$1:$Q$2048,16,FALSE)</f>
        <v>0</v>
      </c>
      <c r="V3504" s="1214" t="e">
        <f>VLOOKUP($D3504,'NI-Soc'!$B$1:$Q$2048,17,FALSE)</f>
        <v>#REF!</v>
      </c>
      <c r="W3504" s="1214" t="e">
        <f>VLOOKUP($D3504,'NI-Soc'!$B$1:$Q$2048,18,FALSE)</f>
        <v>#REF!</v>
      </c>
      <c r="X3504" s="1214" t="e">
        <f>VLOOKUP($D3504,'NI-Soc'!$B$1:$Q$2048,19,FALSE)</f>
        <v>#REF!</v>
      </c>
    </row>
    <row r="3505" spans="1:24" hidden="1">
      <c r="A3505" s="508"/>
      <c r="B3505" s="508"/>
      <c r="C3505" s="508"/>
      <c r="D3505" s="1214" t="s">
        <v>2561</v>
      </c>
      <c r="E3505" s="1215" t="s">
        <v>3067</v>
      </c>
      <c r="F3505" s="1202"/>
      <c r="G3505" s="1202"/>
      <c r="H3505" s="1205"/>
      <c r="I3505" s="1202" t="s">
        <v>53</v>
      </c>
      <c r="J3505" s="1202"/>
      <c r="K3505" s="1202"/>
      <c r="L3505" s="1202"/>
      <c r="M3505" s="1202" t="s">
        <v>2219</v>
      </c>
      <c r="N3505" s="1203" t="s">
        <v>2562</v>
      </c>
      <c r="O3505" s="1203"/>
      <c r="P3505" s="1203"/>
      <c r="Q3505" s="1203"/>
      <c r="R3505" s="1203"/>
      <c r="S3505" s="1214">
        <f>VLOOKUP($D3505,'NI-Soc'!$B$1:$Q$2048,12,FALSE)</f>
        <v>0</v>
      </c>
      <c r="T3505" s="1214">
        <f>VLOOKUP($D3505,'NI-Soc'!$B$1:$Q$2048,13,FALSE)</f>
        <v>0</v>
      </c>
      <c r="U3505" s="1214">
        <f>VLOOKUP($D3505,'NI-Soc'!$B$1:$Q$2048,16,FALSE)</f>
        <v>0</v>
      </c>
      <c r="V3505" s="1214" t="e">
        <f>VLOOKUP($D3505,'NI-Soc'!$B$1:$Q$2048,17,FALSE)</f>
        <v>#REF!</v>
      </c>
      <c r="W3505" s="1214" t="e">
        <f>VLOOKUP($D3505,'NI-Soc'!$B$1:$Q$2048,18,FALSE)</f>
        <v>#REF!</v>
      </c>
      <c r="X3505" s="1214" t="e">
        <f>VLOOKUP($D3505,'NI-Soc'!$B$1:$Q$2048,19,FALSE)</f>
        <v>#REF!</v>
      </c>
    </row>
    <row r="3506" spans="1:24" ht="27" hidden="1">
      <c r="A3506" s="508"/>
      <c r="B3506" s="508"/>
      <c r="C3506" s="508"/>
      <c r="D3506" s="1214" t="s">
        <v>2563</v>
      </c>
      <c r="E3506" s="1215" t="s">
        <v>3067</v>
      </c>
      <c r="F3506" s="1202"/>
      <c r="G3506" s="1202"/>
      <c r="H3506" s="1205"/>
      <c r="I3506" s="1202" t="s">
        <v>53</v>
      </c>
      <c r="J3506" s="1202"/>
      <c r="K3506" s="1202"/>
      <c r="L3506" s="1202"/>
      <c r="M3506" s="1202" t="s">
        <v>2219</v>
      </c>
      <c r="N3506" s="1203" t="s">
        <v>2564</v>
      </c>
      <c r="O3506" s="1203"/>
      <c r="P3506" s="1203"/>
      <c r="Q3506" s="1203"/>
      <c r="R3506" s="1203"/>
      <c r="S3506" s="1214">
        <f>VLOOKUP($D3506,'NI-Soc'!$B$1:$Q$2048,12,FALSE)</f>
        <v>0</v>
      </c>
      <c r="T3506" s="1214">
        <f>VLOOKUP($D3506,'NI-Soc'!$B$1:$Q$2048,13,FALSE)</f>
        <v>0</v>
      </c>
      <c r="U3506" s="1214">
        <f>VLOOKUP($D3506,'NI-Soc'!$B$1:$Q$2048,16,FALSE)</f>
        <v>0</v>
      </c>
      <c r="V3506" s="1214" t="e">
        <f>VLOOKUP($D3506,'NI-Soc'!$B$1:$Q$2048,17,FALSE)</f>
        <v>#REF!</v>
      </c>
      <c r="W3506" s="1214" t="e">
        <f>VLOOKUP($D3506,'NI-Soc'!$B$1:$Q$2048,18,FALSE)</f>
        <v>#REF!</v>
      </c>
      <c r="X3506" s="1214" t="e">
        <f>VLOOKUP($D3506,'NI-Soc'!$B$1:$Q$2048,19,FALSE)</f>
        <v>#REF!</v>
      </c>
    </row>
    <row r="3507" spans="1:24" ht="27" hidden="1">
      <c r="A3507" s="508"/>
      <c r="B3507" s="508"/>
      <c r="C3507" s="508"/>
      <c r="D3507" s="1214" t="s">
        <v>2565</v>
      </c>
      <c r="E3507" s="1215" t="s">
        <v>3067</v>
      </c>
      <c r="F3507" s="1202"/>
      <c r="G3507" s="1202"/>
      <c r="H3507" s="1205"/>
      <c r="I3507" s="1202" t="s">
        <v>53</v>
      </c>
      <c r="J3507" s="1202"/>
      <c r="K3507" s="1202"/>
      <c r="L3507" s="1202"/>
      <c r="M3507" s="1202" t="s">
        <v>2219</v>
      </c>
      <c r="N3507" s="1203" t="s">
        <v>2566</v>
      </c>
      <c r="O3507" s="1203"/>
      <c r="P3507" s="1203"/>
      <c r="Q3507" s="1203"/>
      <c r="R3507" s="1203"/>
      <c r="S3507" s="1214">
        <f>VLOOKUP($D3507,'NI-Soc'!$B$1:$Q$2048,12,FALSE)</f>
        <v>0</v>
      </c>
      <c r="T3507" s="1214">
        <f>VLOOKUP($D3507,'NI-Soc'!$B$1:$Q$2048,13,FALSE)</f>
        <v>0</v>
      </c>
      <c r="U3507" s="1214">
        <f>VLOOKUP($D3507,'NI-Soc'!$B$1:$Q$2048,16,FALSE)</f>
        <v>0</v>
      </c>
      <c r="V3507" s="1214" t="e">
        <f>VLOOKUP($D3507,'NI-Soc'!$B$1:$Q$2048,17,FALSE)</f>
        <v>#REF!</v>
      </c>
      <c r="W3507" s="1214" t="e">
        <f>VLOOKUP($D3507,'NI-Soc'!$B$1:$Q$2048,18,FALSE)</f>
        <v>#REF!</v>
      </c>
      <c r="X3507" s="1214" t="e">
        <f>VLOOKUP($D3507,'NI-Soc'!$B$1:$Q$2048,19,FALSE)</f>
        <v>#REF!</v>
      </c>
    </row>
    <row r="3508" spans="1:24" ht="27" hidden="1">
      <c r="A3508" s="508"/>
      <c r="B3508" s="508"/>
      <c r="C3508" s="508"/>
      <c r="D3508" s="1214" t="s">
        <v>2567</v>
      </c>
      <c r="E3508" s="1215" t="s">
        <v>3067</v>
      </c>
      <c r="F3508" s="1202"/>
      <c r="G3508" s="1202"/>
      <c r="H3508" s="1205"/>
      <c r="I3508" s="1202" t="s">
        <v>53</v>
      </c>
      <c r="J3508" s="1202"/>
      <c r="K3508" s="1202"/>
      <c r="L3508" s="1202"/>
      <c r="M3508" s="1202" t="s">
        <v>2219</v>
      </c>
      <c r="N3508" s="1203" t="s">
        <v>2568</v>
      </c>
      <c r="O3508" s="1203"/>
      <c r="P3508" s="1203"/>
      <c r="Q3508" s="1203"/>
      <c r="R3508" s="1203"/>
      <c r="S3508" s="1214">
        <f>VLOOKUP($D3508,'NI-Soc'!$B$1:$Q$2048,12,FALSE)</f>
        <v>0</v>
      </c>
      <c r="T3508" s="1214">
        <f>VLOOKUP($D3508,'NI-Soc'!$B$1:$Q$2048,13,FALSE)</f>
        <v>0</v>
      </c>
      <c r="U3508" s="1214">
        <f>VLOOKUP($D3508,'NI-Soc'!$B$1:$Q$2048,16,FALSE)</f>
        <v>0</v>
      </c>
      <c r="V3508" s="1214" t="e">
        <f>VLOOKUP($D3508,'NI-Soc'!$B$1:$Q$2048,17,FALSE)</f>
        <v>#REF!</v>
      </c>
      <c r="W3508" s="1214" t="e">
        <f>VLOOKUP($D3508,'NI-Soc'!$B$1:$Q$2048,18,FALSE)</f>
        <v>#REF!</v>
      </c>
      <c r="X3508" s="1214" t="e">
        <f>VLOOKUP($D3508,'NI-Soc'!$B$1:$Q$2048,19,FALSE)</f>
        <v>#REF!</v>
      </c>
    </row>
    <row r="3509" spans="1:24" ht="27" hidden="1">
      <c r="A3509" s="508"/>
      <c r="B3509" s="508"/>
      <c r="C3509" s="508"/>
      <c r="D3509" s="1214" t="s">
        <v>2569</v>
      </c>
      <c r="E3509" s="1215" t="s">
        <v>3067</v>
      </c>
      <c r="F3509" s="1202"/>
      <c r="G3509" s="1202"/>
      <c r="H3509" s="1205"/>
      <c r="I3509" s="1202" t="s">
        <v>53</v>
      </c>
      <c r="J3509" s="1202"/>
      <c r="K3509" s="1202"/>
      <c r="L3509" s="1202"/>
      <c r="M3509" s="1202" t="s">
        <v>2219</v>
      </c>
      <c r="N3509" s="1203" t="s">
        <v>2570</v>
      </c>
      <c r="O3509" s="1203"/>
      <c r="P3509" s="1203"/>
      <c r="Q3509" s="1203"/>
      <c r="R3509" s="1203"/>
      <c r="S3509" s="1214">
        <f>VLOOKUP($D3509,'NI-Soc'!$B$1:$Q$2048,12,FALSE)</f>
        <v>0</v>
      </c>
      <c r="T3509" s="1214">
        <f>VLOOKUP($D3509,'NI-Soc'!$B$1:$Q$2048,13,FALSE)</f>
        <v>0</v>
      </c>
      <c r="U3509" s="1214">
        <f>VLOOKUP($D3509,'NI-Soc'!$B$1:$Q$2048,16,FALSE)</f>
        <v>0</v>
      </c>
      <c r="V3509" s="1214" t="e">
        <f>VLOOKUP($D3509,'NI-Soc'!$B$1:$Q$2048,17,FALSE)</f>
        <v>#REF!</v>
      </c>
      <c r="W3509" s="1214" t="e">
        <f>VLOOKUP($D3509,'NI-Soc'!$B$1:$Q$2048,18,FALSE)</f>
        <v>#REF!</v>
      </c>
      <c r="X3509" s="1214" t="e">
        <f>VLOOKUP($D3509,'NI-Soc'!$B$1:$Q$2048,19,FALSE)</f>
        <v>#REF!</v>
      </c>
    </row>
    <row r="3510" spans="1:24" hidden="1">
      <c r="A3510" s="508"/>
      <c r="B3510" s="508"/>
      <c r="C3510" s="508"/>
      <c r="D3510" s="1214" t="s">
        <v>2571</v>
      </c>
      <c r="E3510" s="1215" t="s">
        <v>3067</v>
      </c>
      <c r="F3510" s="1202"/>
      <c r="G3510" s="1202"/>
      <c r="H3510" s="1205"/>
      <c r="I3510" s="1202" t="s">
        <v>53</v>
      </c>
      <c r="J3510" s="1202"/>
      <c r="K3510" s="1202"/>
      <c r="L3510" s="1202"/>
      <c r="M3510" s="1202" t="s">
        <v>2219</v>
      </c>
      <c r="N3510" s="1203" t="s">
        <v>2572</v>
      </c>
      <c r="O3510" s="1203"/>
      <c r="P3510" s="1203"/>
      <c r="Q3510" s="1203"/>
      <c r="R3510" s="1203"/>
      <c r="S3510" s="1214">
        <f>VLOOKUP($D3510,'NI-Soc'!$B$1:$Q$2048,12,FALSE)</f>
        <v>0</v>
      </c>
      <c r="T3510" s="1214">
        <f>VLOOKUP($D3510,'NI-Soc'!$B$1:$Q$2048,13,FALSE)</f>
        <v>0</v>
      </c>
      <c r="U3510" s="1214">
        <f>VLOOKUP($D3510,'NI-Soc'!$B$1:$Q$2048,16,FALSE)</f>
        <v>0</v>
      </c>
      <c r="V3510" s="1214" t="e">
        <f>VLOOKUP($D3510,'NI-Soc'!$B$1:$Q$2048,17,FALSE)</f>
        <v>#REF!</v>
      </c>
      <c r="W3510" s="1214" t="e">
        <f>VLOOKUP($D3510,'NI-Soc'!$B$1:$Q$2048,18,FALSE)</f>
        <v>#REF!</v>
      </c>
      <c r="X3510" s="1214" t="e">
        <f>VLOOKUP($D3510,'NI-Soc'!$B$1:$Q$2048,19,FALSE)</f>
        <v>#REF!</v>
      </c>
    </row>
    <row r="3511" spans="1:24" hidden="1">
      <c r="A3511" s="508"/>
      <c r="B3511" s="508"/>
      <c r="C3511" s="508"/>
      <c r="D3511" s="1214" t="s">
        <v>2573</v>
      </c>
      <c r="E3511" s="1215" t="s">
        <v>3067</v>
      </c>
      <c r="F3511" s="1202"/>
      <c r="G3511" s="1202"/>
      <c r="H3511" s="1205"/>
      <c r="I3511" s="1202" t="s">
        <v>53</v>
      </c>
      <c r="J3511" s="1202"/>
      <c r="K3511" s="1202"/>
      <c r="L3511" s="1202"/>
      <c r="M3511" s="1202" t="s">
        <v>2219</v>
      </c>
      <c r="N3511" s="1203" t="s">
        <v>2574</v>
      </c>
      <c r="O3511" s="1203"/>
      <c r="P3511" s="1203"/>
      <c r="Q3511" s="1203"/>
      <c r="R3511" s="1203"/>
      <c r="S3511" s="1214">
        <f>VLOOKUP($D3511,'NI-Soc'!$B$1:$Q$2048,12,FALSE)</f>
        <v>0</v>
      </c>
      <c r="T3511" s="1214">
        <f>VLOOKUP($D3511,'NI-Soc'!$B$1:$Q$2048,13,FALSE)</f>
        <v>0</v>
      </c>
      <c r="U3511" s="1214">
        <f>VLOOKUP($D3511,'NI-Soc'!$B$1:$Q$2048,16,FALSE)</f>
        <v>0</v>
      </c>
      <c r="V3511" s="1214" t="e">
        <f>VLOOKUP($D3511,'NI-Soc'!$B$1:$Q$2048,17,FALSE)</f>
        <v>#REF!</v>
      </c>
      <c r="W3511" s="1214" t="e">
        <f>VLOOKUP($D3511,'NI-Soc'!$B$1:$Q$2048,18,FALSE)</f>
        <v>#REF!</v>
      </c>
      <c r="X3511" s="1214" t="e">
        <f>VLOOKUP($D3511,'NI-Soc'!$B$1:$Q$2048,19,FALSE)</f>
        <v>#REF!</v>
      </c>
    </row>
    <row r="3512" spans="1:24" ht="27" hidden="1">
      <c r="A3512" s="508"/>
      <c r="B3512" s="508"/>
      <c r="C3512" s="508"/>
      <c r="D3512" s="1214" t="s">
        <v>2575</v>
      </c>
      <c r="E3512" s="1215" t="s">
        <v>3067</v>
      </c>
      <c r="F3512" s="1202"/>
      <c r="G3512" s="1202"/>
      <c r="H3512" s="1205"/>
      <c r="I3512" s="1202" t="s">
        <v>53</v>
      </c>
      <c r="J3512" s="1202"/>
      <c r="K3512" s="1202"/>
      <c r="L3512" s="1202"/>
      <c r="M3512" s="1202" t="s">
        <v>2219</v>
      </c>
      <c r="N3512" s="1203" t="s">
        <v>2576</v>
      </c>
      <c r="O3512" s="1203"/>
      <c r="P3512" s="1203"/>
      <c r="Q3512" s="1203"/>
      <c r="R3512" s="1203"/>
      <c r="S3512" s="1214">
        <f>VLOOKUP($D3512,'NI-Soc'!$B$1:$Q$2048,12,FALSE)</f>
        <v>0</v>
      </c>
      <c r="T3512" s="1214">
        <f>VLOOKUP($D3512,'NI-Soc'!$B$1:$Q$2048,13,FALSE)</f>
        <v>0</v>
      </c>
      <c r="U3512" s="1214">
        <f>VLOOKUP($D3512,'NI-Soc'!$B$1:$Q$2048,16,FALSE)</f>
        <v>0</v>
      </c>
      <c r="V3512" s="1214" t="e">
        <f>VLOOKUP($D3512,'NI-Soc'!$B$1:$Q$2048,17,FALSE)</f>
        <v>#REF!</v>
      </c>
      <c r="W3512" s="1214" t="e">
        <f>VLOOKUP($D3512,'NI-Soc'!$B$1:$Q$2048,18,FALSE)</f>
        <v>#REF!</v>
      </c>
      <c r="X3512" s="1214" t="e">
        <f>VLOOKUP($D3512,'NI-Soc'!$B$1:$Q$2048,19,FALSE)</f>
        <v>#REF!</v>
      </c>
    </row>
    <row r="3513" spans="1:24" ht="27" hidden="1">
      <c r="A3513" s="508"/>
      <c r="B3513" s="508"/>
      <c r="C3513" s="508"/>
      <c r="D3513" s="1214" t="s">
        <v>2577</v>
      </c>
      <c r="E3513" s="1215" t="s">
        <v>3067</v>
      </c>
      <c r="F3513" s="1202"/>
      <c r="G3513" s="1202"/>
      <c r="H3513" s="1205"/>
      <c r="I3513" s="1202" t="s">
        <v>53</v>
      </c>
      <c r="J3513" s="1202"/>
      <c r="K3513" s="1202"/>
      <c r="L3513" s="1202"/>
      <c r="M3513" s="1202" t="s">
        <v>2219</v>
      </c>
      <c r="N3513" s="1203" t="s">
        <v>2578</v>
      </c>
      <c r="O3513" s="1203"/>
      <c r="P3513" s="1203"/>
      <c r="Q3513" s="1203"/>
      <c r="R3513" s="1203"/>
      <c r="S3513" s="1214">
        <f>VLOOKUP($D3513,'NI-Soc'!$B$1:$Q$2048,12,FALSE)</f>
        <v>0</v>
      </c>
      <c r="T3513" s="1214">
        <f>VLOOKUP($D3513,'NI-Soc'!$B$1:$Q$2048,13,FALSE)</f>
        <v>0</v>
      </c>
      <c r="U3513" s="1214">
        <f>VLOOKUP($D3513,'NI-Soc'!$B$1:$Q$2048,16,FALSE)</f>
        <v>0</v>
      </c>
      <c r="V3513" s="1214" t="e">
        <f>VLOOKUP($D3513,'NI-Soc'!$B$1:$Q$2048,17,FALSE)</f>
        <v>#REF!</v>
      </c>
      <c r="W3513" s="1214" t="e">
        <f>VLOOKUP($D3513,'NI-Soc'!$B$1:$Q$2048,18,FALSE)</f>
        <v>#REF!</v>
      </c>
      <c r="X3513" s="1214" t="e">
        <f>VLOOKUP($D3513,'NI-Soc'!$B$1:$Q$2048,19,FALSE)</f>
        <v>#REF!</v>
      </c>
    </row>
    <row r="3514" spans="1:24" hidden="1">
      <c r="A3514" s="508"/>
      <c r="B3514" s="508"/>
      <c r="C3514" s="508"/>
      <c r="D3514" s="1214" t="s">
        <v>2579</v>
      </c>
      <c r="E3514" s="1215" t="s">
        <v>3067</v>
      </c>
      <c r="F3514" s="1202"/>
      <c r="G3514" s="1202"/>
      <c r="H3514" s="1202"/>
      <c r="I3514" s="1202" t="s">
        <v>71</v>
      </c>
      <c r="J3514" s="1202"/>
      <c r="K3514" s="1202"/>
      <c r="L3514" s="1202"/>
      <c r="M3514" s="1202"/>
      <c r="N3514" s="1203" t="s">
        <v>2580</v>
      </c>
      <c r="O3514" s="1203"/>
      <c r="P3514" s="1203"/>
      <c r="Q3514" s="1203"/>
      <c r="R3514" s="1203"/>
      <c r="S3514" s="1214">
        <f>VLOOKUP($D3514,'NI-Soc'!$B$1:$Q$2048,12,FALSE)</f>
        <v>2091</v>
      </c>
      <c r="T3514" s="1214">
        <f>VLOOKUP($D3514,'NI-Soc'!$B$1:$Q$2048,13,FALSE)</f>
        <v>2939</v>
      </c>
      <c r="U3514" s="1214">
        <f>VLOOKUP($D3514,'NI-Soc'!$B$1:$Q$2048,16,FALSE)</f>
        <v>0</v>
      </c>
      <c r="V3514" s="1214" t="e">
        <f>VLOOKUP($D3514,'NI-Soc'!$B$1:$Q$2048,17,FALSE)</f>
        <v>#REF!</v>
      </c>
      <c r="W3514" s="1214" t="e">
        <f>VLOOKUP($D3514,'NI-Soc'!$B$1:$Q$2048,18,FALSE)</f>
        <v>#REF!</v>
      </c>
      <c r="X3514" s="1214" t="e">
        <f>VLOOKUP($D3514,'NI-Soc'!$B$1:$Q$2048,19,FALSE)</f>
        <v>#REF!</v>
      </c>
    </row>
    <row r="3515" spans="1:24" hidden="1">
      <c r="A3515" s="508"/>
      <c r="B3515" s="508"/>
      <c r="C3515" s="508"/>
      <c r="D3515" s="1214" t="s">
        <v>2581</v>
      </c>
      <c r="E3515" s="1215" t="s">
        <v>3067</v>
      </c>
      <c r="F3515" s="1202"/>
      <c r="G3515" s="1202"/>
      <c r="H3515" s="1202"/>
      <c r="I3515" s="1202" t="s">
        <v>53</v>
      </c>
      <c r="J3515" s="1202"/>
      <c r="K3515" s="1202"/>
      <c r="L3515" s="1202"/>
      <c r="M3515" s="1202" t="s">
        <v>2583</v>
      </c>
      <c r="N3515" s="1203" t="s">
        <v>2584</v>
      </c>
      <c r="O3515" s="1203"/>
      <c r="P3515" s="1203"/>
      <c r="Q3515" s="1203"/>
      <c r="R3515" s="1203"/>
      <c r="S3515" s="1214">
        <f>VLOOKUP($D3515,'NI-Soc'!$B$1:$Q$2048,12,FALSE)</f>
        <v>0</v>
      </c>
      <c r="T3515" s="1214">
        <f>VLOOKUP($D3515,'NI-Soc'!$B$1:$Q$2048,13,FALSE)</f>
        <v>0</v>
      </c>
      <c r="U3515" s="1214">
        <f>VLOOKUP($D3515,'NI-Soc'!$B$1:$Q$2048,16,FALSE)</f>
        <v>0</v>
      </c>
      <c r="V3515" s="1214" t="e">
        <f>VLOOKUP($D3515,'NI-Soc'!$B$1:$Q$2048,17,FALSE)</f>
        <v>#REF!</v>
      </c>
      <c r="W3515" s="1214" t="e">
        <f>VLOOKUP($D3515,'NI-Soc'!$B$1:$Q$2048,18,FALSE)</f>
        <v>#REF!</v>
      </c>
      <c r="X3515" s="1214" t="e">
        <f>VLOOKUP($D3515,'NI-Soc'!$B$1:$Q$2048,19,FALSE)</f>
        <v>#REF!</v>
      </c>
    </row>
    <row r="3516" spans="1:24" hidden="1">
      <c r="A3516" s="508"/>
      <c r="B3516" s="508"/>
      <c r="C3516" s="508"/>
      <c r="D3516" s="1214" t="s">
        <v>2585</v>
      </c>
      <c r="E3516" s="1215" t="s">
        <v>3067</v>
      </c>
      <c r="F3516" s="1202"/>
      <c r="G3516" s="1202"/>
      <c r="H3516" s="1202"/>
      <c r="I3516" s="1202" t="s">
        <v>53</v>
      </c>
      <c r="J3516" s="1202"/>
      <c r="K3516" s="1202"/>
      <c r="L3516" s="1202"/>
      <c r="M3516" s="1202" t="s">
        <v>2583</v>
      </c>
      <c r="N3516" s="1203" t="s">
        <v>2587</v>
      </c>
      <c r="O3516" s="1203"/>
      <c r="P3516" s="1203"/>
      <c r="Q3516" s="1203"/>
      <c r="R3516" s="1203"/>
      <c r="S3516" s="1214">
        <f>VLOOKUP($D3516,'NI-Soc'!$B$1:$Q$2048,12,FALSE)</f>
        <v>0</v>
      </c>
      <c r="T3516" s="1214">
        <f>VLOOKUP($D3516,'NI-Soc'!$B$1:$Q$2048,13,FALSE)</f>
        <v>0</v>
      </c>
      <c r="U3516" s="1214">
        <f>VLOOKUP($D3516,'NI-Soc'!$B$1:$Q$2048,16,FALSE)</f>
        <v>0</v>
      </c>
      <c r="V3516" s="1214" t="e">
        <f>VLOOKUP($D3516,'NI-Soc'!$B$1:$Q$2048,17,FALSE)</f>
        <v>#REF!</v>
      </c>
      <c r="W3516" s="1214" t="e">
        <f>VLOOKUP($D3516,'NI-Soc'!$B$1:$Q$2048,18,FALSE)</f>
        <v>#REF!</v>
      </c>
      <c r="X3516" s="1214" t="e">
        <f>VLOOKUP($D3516,'NI-Soc'!$B$1:$Q$2048,19,FALSE)</f>
        <v>#REF!</v>
      </c>
    </row>
    <row r="3517" spans="1:24" hidden="1">
      <c r="A3517" s="508"/>
      <c r="B3517" s="508"/>
      <c r="C3517" s="508"/>
      <c r="D3517" s="1214" t="s">
        <v>2588</v>
      </c>
      <c r="E3517" s="1215" t="s">
        <v>3067</v>
      </c>
      <c r="F3517" s="1202"/>
      <c r="G3517" s="1202"/>
      <c r="H3517" s="1202"/>
      <c r="I3517" s="1202" t="s">
        <v>53</v>
      </c>
      <c r="J3517" s="1202"/>
      <c r="K3517" s="1202"/>
      <c r="L3517" s="1202"/>
      <c r="M3517" s="1202" t="s">
        <v>2583</v>
      </c>
      <c r="N3517" s="1203" t="s">
        <v>2590</v>
      </c>
      <c r="O3517" s="1203"/>
      <c r="P3517" s="1203"/>
      <c r="Q3517" s="1203"/>
      <c r="R3517" s="1203"/>
      <c r="S3517" s="1214">
        <f>VLOOKUP($D3517,'NI-Soc'!$B$1:$Q$2048,12,FALSE)</f>
        <v>0</v>
      </c>
      <c r="T3517" s="1214">
        <f>VLOOKUP($D3517,'NI-Soc'!$B$1:$Q$2048,13,FALSE)</f>
        <v>0</v>
      </c>
      <c r="U3517" s="1214">
        <f>VLOOKUP($D3517,'NI-Soc'!$B$1:$Q$2048,16,FALSE)</f>
        <v>0</v>
      </c>
      <c r="V3517" s="1214" t="e">
        <f>VLOOKUP($D3517,'NI-Soc'!$B$1:$Q$2048,17,FALSE)</f>
        <v>#REF!</v>
      </c>
      <c r="W3517" s="1214" t="e">
        <f>VLOOKUP($D3517,'NI-Soc'!$B$1:$Q$2048,18,FALSE)</f>
        <v>#REF!</v>
      </c>
      <c r="X3517" s="1214" t="e">
        <f>VLOOKUP($D3517,'NI-Soc'!$B$1:$Q$2048,19,FALSE)</f>
        <v>#REF!</v>
      </c>
    </row>
    <row r="3518" spans="1:24" ht="40.5" hidden="1">
      <c r="A3518" s="508"/>
      <c r="B3518" s="508"/>
      <c r="C3518" s="508"/>
      <c r="D3518" s="1214" t="s">
        <v>2591</v>
      </c>
      <c r="E3518" s="1215" t="s">
        <v>3067</v>
      </c>
      <c r="F3518" s="1202"/>
      <c r="G3518" s="1202"/>
      <c r="H3518" s="1202"/>
      <c r="I3518" s="1202" t="s">
        <v>53</v>
      </c>
      <c r="J3518" s="1202"/>
      <c r="K3518" s="1202"/>
      <c r="L3518" s="1202"/>
      <c r="M3518" s="1202" t="s">
        <v>2583</v>
      </c>
      <c r="N3518" s="1203" t="s">
        <v>2592</v>
      </c>
      <c r="O3518" s="1203"/>
      <c r="P3518" s="1203"/>
      <c r="Q3518" s="1203"/>
      <c r="R3518" s="1203"/>
      <c r="S3518" s="1214">
        <f>VLOOKUP($D3518,'NI-Soc'!$B$1:$Q$2048,12,FALSE)</f>
        <v>0</v>
      </c>
      <c r="T3518" s="1214">
        <f>VLOOKUP($D3518,'NI-Soc'!$B$1:$Q$2048,13,FALSE)</f>
        <v>0</v>
      </c>
      <c r="U3518" s="1214">
        <f>VLOOKUP($D3518,'NI-Soc'!$B$1:$Q$2048,16,FALSE)</f>
        <v>0</v>
      </c>
      <c r="V3518" s="1214" t="e">
        <f>VLOOKUP($D3518,'NI-Soc'!$B$1:$Q$2048,17,FALSE)</f>
        <v>#REF!</v>
      </c>
      <c r="W3518" s="1214" t="e">
        <f>VLOOKUP($D3518,'NI-Soc'!$B$1:$Q$2048,18,FALSE)</f>
        <v>#REF!</v>
      </c>
      <c r="X3518" s="1214" t="e">
        <f>VLOOKUP($D3518,'NI-Soc'!$B$1:$Q$2048,19,FALSE)</f>
        <v>#REF!</v>
      </c>
    </row>
    <row r="3519" spans="1:24" ht="40.5" hidden="1">
      <c r="A3519" s="508"/>
      <c r="B3519" s="508"/>
      <c r="C3519" s="508"/>
      <c r="D3519" s="1214" t="s">
        <v>2593</v>
      </c>
      <c r="E3519" s="1215" t="s">
        <v>3067</v>
      </c>
      <c r="F3519" s="1202" t="s">
        <v>157</v>
      </c>
      <c r="G3519" s="1202"/>
      <c r="H3519" s="1202"/>
      <c r="I3519" s="1202" t="s">
        <v>53</v>
      </c>
      <c r="J3519" s="1202"/>
      <c r="K3519" s="1202"/>
      <c r="L3519" s="1202"/>
      <c r="M3519" s="1202" t="s">
        <v>2583</v>
      </c>
      <c r="N3519" s="1203" t="s">
        <v>2594</v>
      </c>
      <c r="O3519" s="1203"/>
      <c r="P3519" s="1203"/>
      <c r="Q3519" s="1203"/>
      <c r="R3519" s="1203"/>
      <c r="S3519" s="1214">
        <f>VLOOKUP($D3519,'NI-Soc'!$B$1:$Q$2048,12,FALSE)</f>
        <v>0</v>
      </c>
      <c r="T3519" s="1214">
        <f>VLOOKUP($D3519,'NI-Soc'!$B$1:$Q$2048,13,FALSE)</f>
        <v>0</v>
      </c>
      <c r="U3519" s="1214">
        <f>VLOOKUP($D3519,'NI-Soc'!$B$1:$Q$2048,16,FALSE)</f>
        <v>0</v>
      </c>
      <c r="V3519" s="1214" t="e">
        <f>VLOOKUP($D3519,'NI-Soc'!$B$1:$Q$2048,17,FALSE)</f>
        <v>#REF!</v>
      </c>
      <c r="W3519" s="1214" t="e">
        <f>VLOOKUP($D3519,'NI-Soc'!$B$1:$Q$2048,18,FALSE)</f>
        <v>#REF!</v>
      </c>
      <c r="X3519" s="1214" t="e">
        <f>VLOOKUP($D3519,'NI-Soc'!$B$1:$Q$2048,19,FALSE)</f>
        <v>#REF!</v>
      </c>
    </row>
    <row r="3520" spans="1:24" ht="27" hidden="1">
      <c r="A3520" s="508"/>
      <c r="B3520" s="508"/>
      <c r="C3520" s="508"/>
      <c r="D3520" s="1214" t="s">
        <v>2595</v>
      </c>
      <c r="E3520" s="1215" t="s">
        <v>3067</v>
      </c>
      <c r="F3520" s="1202"/>
      <c r="G3520" s="1202"/>
      <c r="H3520" s="1202"/>
      <c r="I3520" s="1202" t="s">
        <v>53</v>
      </c>
      <c r="J3520" s="1202"/>
      <c r="K3520" s="1202"/>
      <c r="L3520" s="1202"/>
      <c r="M3520" s="1202" t="s">
        <v>2583</v>
      </c>
      <c r="N3520" s="1203" t="s">
        <v>2596</v>
      </c>
      <c r="O3520" s="1203"/>
      <c r="P3520" s="1203"/>
      <c r="Q3520" s="1203"/>
      <c r="R3520" s="1203"/>
      <c r="S3520" s="1214">
        <f>VLOOKUP($D3520,'NI-Soc'!$B$1:$Q$2048,12,FALSE)</f>
        <v>0</v>
      </c>
      <c r="T3520" s="1214">
        <f>VLOOKUP($D3520,'NI-Soc'!$B$1:$Q$2048,13,FALSE)</f>
        <v>0</v>
      </c>
      <c r="U3520" s="1214">
        <f>VLOOKUP($D3520,'NI-Soc'!$B$1:$Q$2048,16,FALSE)</f>
        <v>0</v>
      </c>
      <c r="V3520" s="1214" t="e">
        <f>VLOOKUP($D3520,'NI-Soc'!$B$1:$Q$2048,17,FALSE)</f>
        <v>#REF!</v>
      </c>
      <c r="W3520" s="1214" t="e">
        <f>VLOOKUP($D3520,'NI-Soc'!$B$1:$Q$2048,18,FALSE)</f>
        <v>#REF!</v>
      </c>
      <c r="X3520" s="1214" t="e">
        <f>VLOOKUP($D3520,'NI-Soc'!$B$1:$Q$2048,19,FALSE)</f>
        <v>#REF!</v>
      </c>
    </row>
    <row r="3521" spans="1:83" ht="27" hidden="1">
      <c r="A3521" s="508"/>
      <c r="B3521" s="508"/>
      <c r="C3521" s="508"/>
      <c r="D3521" s="1214" t="s">
        <v>2597</v>
      </c>
      <c r="E3521" s="1215" t="s">
        <v>3067</v>
      </c>
      <c r="F3521" s="1202"/>
      <c r="G3521" s="1202"/>
      <c r="H3521" s="1202"/>
      <c r="I3521" s="1202" t="s">
        <v>53</v>
      </c>
      <c r="J3521" s="1202"/>
      <c r="K3521" s="1202"/>
      <c r="L3521" s="1202"/>
      <c r="M3521" s="1202" t="s">
        <v>2583</v>
      </c>
      <c r="N3521" s="1203" t="s">
        <v>2598</v>
      </c>
      <c r="O3521" s="1203"/>
      <c r="P3521" s="1203"/>
      <c r="Q3521" s="1203"/>
      <c r="R3521" s="1203"/>
      <c r="S3521" s="1214">
        <f>VLOOKUP($D3521,'NI-Soc'!$B$1:$Q$2048,12,FALSE)</f>
        <v>0</v>
      </c>
      <c r="T3521" s="1214">
        <f>VLOOKUP($D3521,'NI-Soc'!$B$1:$Q$2048,13,FALSE)</f>
        <v>0</v>
      </c>
      <c r="U3521" s="1214">
        <f>VLOOKUP($D3521,'NI-Soc'!$B$1:$Q$2048,16,FALSE)</f>
        <v>0</v>
      </c>
      <c r="V3521" s="1214" t="e">
        <f>VLOOKUP($D3521,'NI-Soc'!$B$1:$Q$2048,17,FALSE)</f>
        <v>#REF!</v>
      </c>
      <c r="W3521" s="1214" t="e">
        <f>VLOOKUP($D3521,'NI-Soc'!$B$1:$Q$2048,18,FALSE)</f>
        <v>#REF!</v>
      </c>
      <c r="X3521" s="1214" t="e">
        <f>VLOOKUP($D3521,'NI-Soc'!$B$1:$Q$2048,19,FALSE)</f>
        <v>#REF!</v>
      </c>
    </row>
    <row r="3522" spans="1:83" ht="27" hidden="1">
      <c r="A3522" s="508"/>
      <c r="B3522" s="508"/>
      <c r="C3522" s="508"/>
      <c r="D3522" s="1214" t="s">
        <v>2599</v>
      </c>
      <c r="E3522" s="1215" t="s">
        <v>3067</v>
      </c>
      <c r="F3522" s="1202"/>
      <c r="G3522" s="1202"/>
      <c r="H3522" s="1202"/>
      <c r="I3522" s="1202" t="s">
        <v>53</v>
      </c>
      <c r="J3522" s="1202"/>
      <c r="K3522" s="1202"/>
      <c r="L3522" s="1202"/>
      <c r="M3522" s="1202" t="s">
        <v>2583</v>
      </c>
      <c r="N3522" s="1203" t="s">
        <v>2600</v>
      </c>
      <c r="O3522" s="1203"/>
      <c r="P3522" s="1203"/>
      <c r="Q3522" s="1203"/>
      <c r="R3522" s="1203"/>
      <c r="S3522" s="1214">
        <f>VLOOKUP($D3522,'NI-Soc'!$B$1:$Q$2048,12,FALSE)</f>
        <v>0</v>
      </c>
      <c r="T3522" s="1214">
        <f>VLOOKUP($D3522,'NI-Soc'!$B$1:$Q$2048,13,FALSE)</f>
        <v>0</v>
      </c>
      <c r="U3522" s="1214">
        <f>VLOOKUP($D3522,'NI-Soc'!$B$1:$Q$2048,16,FALSE)</f>
        <v>0</v>
      </c>
      <c r="V3522" s="1214" t="e">
        <f>VLOOKUP($D3522,'NI-Soc'!$B$1:$Q$2048,17,FALSE)</f>
        <v>#REF!</v>
      </c>
      <c r="W3522" s="1214" t="e">
        <f>VLOOKUP($D3522,'NI-Soc'!$B$1:$Q$2048,18,FALSE)</f>
        <v>#REF!</v>
      </c>
      <c r="X3522" s="1214" t="e">
        <f>VLOOKUP($D3522,'NI-Soc'!$B$1:$Q$2048,19,FALSE)</f>
        <v>#REF!</v>
      </c>
    </row>
    <row r="3523" spans="1:83" ht="27" hidden="1">
      <c r="A3523" s="508"/>
      <c r="B3523" s="508"/>
      <c r="C3523" s="508"/>
      <c r="D3523" s="1214" t="s">
        <v>2601</v>
      </c>
      <c r="E3523" s="1215" t="s">
        <v>3067</v>
      </c>
      <c r="F3523" s="1202"/>
      <c r="G3523" s="1202"/>
      <c r="H3523" s="1202"/>
      <c r="I3523" s="1202" t="s">
        <v>53</v>
      </c>
      <c r="J3523" s="1202"/>
      <c r="K3523" s="1202"/>
      <c r="L3523" s="1202"/>
      <c r="M3523" s="1202" t="s">
        <v>2583</v>
      </c>
      <c r="N3523" s="1203" t="s">
        <v>2602</v>
      </c>
      <c r="O3523" s="1203"/>
      <c r="P3523" s="1203"/>
      <c r="Q3523" s="1203"/>
      <c r="R3523" s="1203"/>
      <c r="S3523" s="1214">
        <f>VLOOKUP($D3523,'NI-Soc'!$B$1:$Q$2048,12,FALSE)</f>
        <v>0</v>
      </c>
      <c r="T3523" s="1214">
        <f>VLOOKUP($D3523,'NI-Soc'!$B$1:$Q$2048,13,FALSE)</f>
        <v>0</v>
      </c>
      <c r="U3523" s="1214">
        <f>VLOOKUP($D3523,'NI-Soc'!$B$1:$Q$2048,16,FALSE)</f>
        <v>0</v>
      </c>
      <c r="V3523" s="1214" t="e">
        <f>VLOOKUP($D3523,'NI-Soc'!$B$1:$Q$2048,17,FALSE)</f>
        <v>#REF!</v>
      </c>
      <c r="W3523" s="1214" t="e">
        <f>VLOOKUP($D3523,'NI-Soc'!$B$1:$Q$2048,18,FALSE)</f>
        <v>#REF!</v>
      </c>
      <c r="X3523" s="1214" t="e">
        <f>VLOOKUP($D3523,'NI-Soc'!$B$1:$Q$2048,19,FALSE)</f>
        <v>#REF!</v>
      </c>
    </row>
    <row r="3524" spans="1:83" hidden="1">
      <c r="A3524" s="508"/>
      <c r="B3524" s="508"/>
      <c r="C3524" s="508"/>
      <c r="D3524" s="1214" t="s">
        <v>2603</v>
      </c>
      <c r="E3524" s="1215" t="s">
        <v>3067</v>
      </c>
      <c r="F3524" s="1202"/>
      <c r="G3524" s="1202"/>
      <c r="H3524" s="1202"/>
      <c r="I3524" s="1202" t="s">
        <v>53</v>
      </c>
      <c r="J3524" s="1202"/>
      <c r="K3524" s="1202"/>
      <c r="L3524" s="1202"/>
      <c r="M3524" s="1202" t="s">
        <v>2583</v>
      </c>
      <c r="N3524" s="1203" t="s">
        <v>2605</v>
      </c>
      <c r="O3524" s="1203"/>
      <c r="P3524" s="1203"/>
      <c r="Q3524" s="1203"/>
      <c r="R3524" s="1203"/>
      <c r="S3524" s="1214">
        <f>VLOOKUP($D3524,'NI-Soc'!$B$1:$Q$2048,12,FALSE)</f>
        <v>0</v>
      </c>
      <c r="T3524" s="1214">
        <f>VLOOKUP($D3524,'NI-Soc'!$B$1:$Q$2048,13,FALSE)</f>
        <v>0</v>
      </c>
      <c r="U3524" s="1214">
        <f>VLOOKUP($D3524,'NI-Soc'!$B$1:$Q$2048,16,FALSE)</f>
        <v>0</v>
      </c>
      <c r="V3524" s="1214" t="e">
        <f>VLOOKUP($D3524,'NI-Soc'!$B$1:$Q$2048,17,FALSE)</f>
        <v>#REF!</v>
      </c>
      <c r="W3524" s="1214" t="e">
        <f>VLOOKUP($D3524,'NI-Soc'!$B$1:$Q$2048,18,FALSE)</f>
        <v>#REF!</v>
      </c>
      <c r="X3524" s="1214" t="e">
        <f>VLOOKUP($D3524,'NI-Soc'!$B$1:$Q$2048,19,FALSE)</f>
        <v>#REF!</v>
      </c>
    </row>
    <row r="3525" spans="1:83" hidden="1">
      <c r="A3525" s="508"/>
      <c r="B3525" s="508"/>
      <c r="C3525" s="508"/>
      <c r="D3525" s="1214" t="s">
        <v>2606</v>
      </c>
      <c r="E3525" s="1215" t="s">
        <v>3067</v>
      </c>
      <c r="F3525" s="1202" t="s">
        <v>157</v>
      </c>
      <c r="G3525" s="1202"/>
      <c r="H3525" s="1202"/>
      <c r="I3525" s="1202" t="s">
        <v>53</v>
      </c>
      <c r="J3525" s="1202"/>
      <c r="K3525" s="1202"/>
      <c r="L3525" s="1202"/>
      <c r="M3525" s="1202" t="s">
        <v>2583</v>
      </c>
      <c r="N3525" s="1203" t="s">
        <v>2607</v>
      </c>
      <c r="O3525" s="1203"/>
      <c r="P3525" s="1203"/>
      <c r="Q3525" s="1203"/>
      <c r="R3525" s="1203"/>
      <c r="S3525" s="1214">
        <f>VLOOKUP($D3525,'NI-Soc'!$B$1:$Q$2048,12,FALSE)</f>
        <v>0</v>
      </c>
      <c r="T3525" s="1214">
        <f>VLOOKUP($D3525,'NI-Soc'!$B$1:$Q$2048,13,FALSE)</f>
        <v>0</v>
      </c>
      <c r="U3525" s="1214">
        <f>VLOOKUP($D3525,'NI-Soc'!$B$1:$Q$2048,16,FALSE)</f>
        <v>0</v>
      </c>
      <c r="V3525" s="1214" t="e">
        <f>VLOOKUP($D3525,'NI-Soc'!$B$1:$Q$2048,17,FALSE)</f>
        <v>#REF!</v>
      </c>
      <c r="W3525" s="1214" t="e">
        <f>VLOOKUP($D3525,'NI-Soc'!$B$1:$Q$2048,18,FALSE)</f>
        <v>#REF!</v>
      </c>
      <c r="X3525" s="1214" t="e">
        <f>VLOOKUP($D3525,'NI-Soc'!$B$1:$Q$2048,19,FALSE)</f>
        <v>#REF!</v>
      </c>
    </row>
    <row r="3526" spans="1:83" hidden="1">
      <c r="A3526" s="508"/>
      <c r="B3526" s="508"/>
      <c r="C3526" s="508"/>
      <c r="D3526" s="1214" t="s">
        <v>2608</v>
      </c>
      <c r="E3526" s="1215" t="s">
        <v>3067</v>
      </c>
      <c r="F3526" s="1202"/>
      <c r="G3526" s="1202"/>
      <c r="H3526" s="1202"/>
      <c r="I3526" s="1202" t="s">
        <v>53</v>
      </c>
      <c r="J3526" s="1202"/>
      <c r="K3526" s="1202"/>
      <c r="L3526" s="1202"/>
      <c r="M3526" s="1202" t="s">
        <v>2583</v>
      </c>
      <c r="N3526" s="1203" t="s">
        <v>2609</v>
      </c>
      <c r="O3526" s="1203"/>
      <c r="P3526" s="1203"/>
      <c r="Q3526" s="1203"/>
      <c r="R3526" s="1203"/>
      <c r="S3526" s="1214">
        <f>VLOOKUP($D3526,'NI-Soc'!$B$1:$Q$2048,12,FALSE)</f>
        <v>0</v>
      </c>
      <c r="T3526" s="1214">
        <f>VLOOKUP($D3526,'NI-Soc'!$B$1:$Q$2048,13,FALSE)</f>
        <v>0</v>
      </c>
      <c r="U3526" s="1214">
        <f>VLOOKUP($D3526,'NI-Soc'!$B$1:$Q$2048,16,FALSE)</f>
        <v>0</v>
      </c>
      <c r="V3526" s="1214" t="e">
        <f>VLOOKUP($D3526,'NI-Soc'!$B$1:$Q$2048,17,FALSE)</f>
        <v>#REF!</v>
      </c>
      <c r="W3526" s="1214" t="e">
        <f>VLOOKUP($D3526,'NI-Soc'!$B$1:$Q$2048,18,FALSE)</f>
        <v>#REF!</v>
      </c>
      <c r="X3526" s="1214" t="e">
        <f>VLOOKUP($D3526,'NI-Soc'!$B$1:$Q$2048,19,FALSE)</f>
        <v>#REF!</v>
      </c>
    </row>
    <row r="3527" spans="1:83" hidden="1">
      <c r="A3527" s="508"/>
      <c r="B3527" s="508"/>
      <c r="C3527" s="508"/>
      <c r="D3527" s="1214" t="s">
        <v>2612</v>
      </c>
      <c r="E3527" s="1215" t="s">
        <v>3067</v>
      </c>
      <c r="F3527" s="1202"/>
      <c r="G3527" s="1202"/>
      <c r="H3527" s="1202"/>
      <c r="I3527" s="1202" t="s">
        <v>53</v>
      </c>
      <c r="J3527" s="1202"/>
      <c r="K3527" s="1202"/>
      <c r="L3527" s="1202"/>
      <c r="M3527" s="1202" t="s">
        <v>2583</v>
      </c>
      <c r="N3527" s="1203" t="s">
        <v>2613</v>
      </c>
      <c r="O3527" s="1203"/>
      <c r="P3527" s="1203"/>
      <c r="Q3527" s="1203"/>
      <c r="R3527" s="1203"/>
      <c r="S3527" s="1214">
        <f>VLOOKUP($D3527,'NI-Soc'!$B$1:$Q$2048,12,FALSE)</f>
        <v>0</v>
      </c>
      <c r="T3527" s="1214">
        <f>VLOOKUP($D3527,'NI-Soc'!$B$1:$Q$2048,13,FALSE)</f>
        <v>0</v>
      </c>
      <c r="U3527" s="1214">
        <f>VLOOKUP($D3527,'NI-Soc'!$B$1:$Q$2048,16,FALSE)</f>
        <v>0</v>
      </c>
      <c r="V3527" s="1214" t="e">
        <f>VLOOKUP($D3527,'NI-Soc'!$B$1:$Q$2048,17,FALSE)</f>
        <v>#REF!</v>
      </c>
      <c r="W3527" s="1214" t="e">
        <f>VLOOKUP($D3527,'NI-Soc'!$B$1:$Q$2048,18,FALSE)</f>
        <v>#REF!</v>
      </c>
      <c r="X3527" s="1214" t="e">
        <f>VLOOKUP($D3527,'NI-Soc'!$B$1:$Q$2048,19,FALSE)</f>
        <v>#REF!</v>
      </c>
    </row>
    <row r="3528" spans="1:83" hidden="1">
      <c r="A3528" s="508"/>
      <c r="B3528" s="508"/>
      <c r="C3528" s="508"/>
      <c r="D3528" s="1214" t="s">
        <v>2614</v>
      </c>
      <c r="E3528" s="1215" t="s">
        <v>3067</v>
      </c>
      <c r="F3528" s="1202"/>
      <c r="G3528" s="1202"/>
      <c r="H3528" s="1202"/>
      <c r="I3528" s="1202" t="s">
        <v>53</v>
      </c>
      <c r="J3528" s="1202"/>
      <c r="K3528" s="1202"/>
      <c r="L3528" s="1202"/>
      <c r="M3528" s="1202" t="s">
        <v>2583</v>
      </c>
      <c r="N3528" s="1203" t="s">
        <v>2615</v>
      </c>
      <c r="O3528" s="1203"/>
      <c r="P3528" s="1203"/>
      <c r="Q3528" s="1203"/>
      <c r="R3528" s="1203"/>
      <c r="S3528" s="1214">
        <f>VLOOKUP($D3528,'NI-Soc'!$B$1:$Q$2048,12,FALSE)</f>
        <v>0</v>
      </c>
      <c r="T3528" s="1214">
        <f>VLOOKUP($D3528,'NI-Soc'!$B$1:$Q$2048,13,FALSE)</f>
        <v>0</v>
      </c>
      <c r="U3528" s="1214">
        <f>VLOOKUP($D3528,'NI-Soc'!$B$1:$Q$2048,16,FALSE)</f>
        <v>0</v>
      </c>
      <c r="V3528" s="1214" t="e">
        <f>VLOOKUP($D3528,'NI-Soc'!$B$1:$Q$2048,17,FALSE)</f>
        <v>#REF!</v>
      </c>
      <c r="W3528" s="1214" t="e">
        <f>VLOOKUP($D3528,'NI-Soc'!$B$1:$Q$2048,18,FALSE)</f>
        <v>#REF!</v>
      </c>
      <c r="X3528" s="1214" t="e">
        <f>VLOOKUP($D3528,'NI-Soc'!$B$1:$Q$2048,19,FALSE)</f>
        <v>#REF!</v>
      </c>
    </row>
    <row r="3529" spans="1:83" hidden="1">
      <c r="A3529" s="508"/>
      <c r="B3529" s="508"/>
      <c r="C3529" s="508"/>
      <c r="D3529" s="1214" t="s">
        <v>2616</v>
      </c>
      <c r="E3529" s="1215" t="s">
        <v>3067</v>
      </c>
      <c r="F3529" s="1202"/>
      <c r="G3529" s="1202"/>
      <c r="H3529" s="1202"/>
      <c r="I3529" s="1202" t="s">
        <v>53</v>
      </c>
      <c r="J3529" s="1202"/>
      <c r="K3529" s="1202"/>
      <c r="L3529" s="1202"/>
      <c r="M3529" s="1202" t="s">
        <v>2583</v>
      </c>
      <c r="N3529" s="1203" t="s">
        <v>2617</v>
      </c>
      <c r="O3529" s="1203"/>
      <c r="P3529" s="1203"/>
      <c r="Q3529" s="1203"/>
      <c r="R3529" s="1203"/>
      <c r="S3529" s="1214">
        <f>VLOOKUP($D3529,'NI-Soc'!$B$1:$Q$2048,12,FALSE)</f>
        <v>2091</v>
      </c>
      <c r="T3529" s="1214">
        <f>VLOOKUP($D3529,'NI-Soc'!$B$1:$Q$2048,13,FALSE)</f>
        <v>2939</v>
      </c>
      <c r="U3529" s="1214">
        <f>VLOOKUP($D3529,'NI-Soc'!$B$1:$Q$2048,16,FALSE)</f>
        <v>0</v>
      </c>
      <c r="V3529" s="1214" t="e">
        <f>VLOOKUP($D3529,'NI-Soc'!$B$1:$Q$2048,17,FALSE)</f>
        <v>#REF!</v>
      </c>
      <c r="W3529" s="1214" t="e">
        <f>VLOOKUP($D3529,'NI-Soc'!$B$1:$Q$2048,18,FALSE)</f>
        <v>#REF!</v>
      </c>
      <c r="X3529" s="1214" t="e">
        <f>VLOOKUP($D3529,'NI-Soc'!$B$1:$Q$2048,19,FALSE)</f>
        <v>#REF!</v>
      </c>
    </row>
    <row r="3530" spans="1:83" s="744" customFormat="1" hidden="1">
      <c r="A3530" s="508"/>
      <c r="B3530" s="508"/>
      <c r="C3530" s="508"/>
      <c r="D3530" s="1214" t="s">
        <v>2618</v>
      </c>
      <c r="E3530" s="1215" t="s">
        <v>3067</v>
      </c>
      <c r="F3530" s="1202"/>
      <c r="G3530" s="1202"/>
      <c r="H3530" s="1202"/>
      <c r="I3530" s="1202" t="s">
        <v>53</v>
      </c>
      <c r="J3530" s="1202"/>
      <c r="K3530" s="1202"/>
      <c r="L3530" s="1202"/>
      <c r="M3530" s="1202" t="s">
        <v>2583</v>
      </c>
      <c r="N3530" s="1203" t="s">
        <v>2619</v>
      </c>
      <c r="O3530" s="1203"/>
      <c r="P3530" s="1203"/>
      <c r="Q3530" s="1203"/>
      <c r="R3530" s="1203"/>
      <c r="S3530" s="1214">
        <f>VLOOKUP($D3530,'NI-Soc'!$B$1:$Q$2048,12,FALSE)</f>
        <v>0</v>
      </c>
      <c r="T3530" s="1214">
        <f>VLOOKUP($D3530,'NI-Soc'!$B$1:$Q$2048,13,FALSE)</f>
        <v>0</v>
      </c>
      <c r="U3530" s="1214">
        <f>VLOOKUP($D3530,'NI-Soc'!$B$1:$Q$2048,16,FALSE)</f>
        <v>0</v>
      </c>
      <c r="V3530" s="1214" t="e">
        <f>VLOOKUP($D3530,'NI-Soc'!$B$1:$Q$2048,17,FALSE)</f>
        <v>#REF!</v>
      </c>
      <c r="W3530" s="1214" t="e">
        <f>VLOOKUP($D3530,'NI-Soc'!$B$1:$Q$2048,18,FALSE)</f>
        <v>#REF!</v>
      </c>
      <c r="X3530" s="1214" t="e">
        <f>VLOOKUP($D3530,'NI-Soc'!$B$1:$Q$2048,19,FALSE)</f>
        <v>#REF!</v>
      </c>
      <c r="Y3530" s="504"/>
      <c r="Z3530" s="504"/>
      <c r="AA3530" s="504"/>
      <c r="AB3530" s="504"/>
      <c r="AC3530" s="504"/>
      <c r="AD3530" s="504"/>
      <c r="AE3530" s="504"/>
      <c r="AF3530" s="504"/>
      <c r="AG3530" s="504"/>
      <c r="AH3530" s="504"/>
      <c r="AI3530" s="504"/>
      <c r="AJ3530" s="504"/>
      <c r="AK3530" s="504"/>
      <c r="AL3530" s="504"/>
      <c r="AM3530" s="504"/>
      <c r="AN3530" s="504"/>
      <c r="AO3530" s="504"/>
      <c r="AP3530" s="504"/>
      <c r="AQ3530" s="504"/>
      <c r="AR3530" s="504"/>
      <c r="AS3530" s="504"/>
      <c r="AT3530" s="504"/>
      <c r="AU3530" s="504"/>
      <c r="AV3530" s="504"/>
      <c r="AW3530" s="504"/>
      <c r="AX3530" s="504"/>
      <c r="AY3530" s="504"/>
      <c r="AZ3530" s="504"/>
      <c r="BA3530" s="504"/>
      <c r="BB3530" s="504"/>
      <c r="BC3530" s="504"/>
      <c r="BD3530" s="504"/>
      <c r="BE3530" s="504"/>
      <c r="BF3530" s="504"/>
      <c r="BG3530" s="504"/>
      <c r="BH3530" s="504"/>
      <c r="BI3530" s="504"/>
      <c r="BJ3530" s="504"/>
      <c r="BK3530" s="504"/>
      <c r="BL3530" s="504"/>
      <c r="BM3530" s="504"/>
      <c r="BN3530" s="504"/>
      <c r="BO3530" s="504"/>
      <c r="BP3530" s="504"/>
      <c r="BQ3530" s="504"/>
      <c r="BR3530" s="504"/>
      <c r="BS3530" s="504"/>
      <c r="BT3530" s="504"/>
      <c r="BU3530" s="504"/>
      <c r="BV3530" s="504"/>
      <c r="BW3530" s="504"/>
      <c r="BX3530" s="504"/>
      <c r="BY3530" s="504"/>
      <c r="BZ3530" s="504"/>
      <c r="CA3530" s="504"/>
      <c r="CB3530" s="504"/>
      <c r="CC3530" s="504"/>
      <c r="CD3530" s="504"/>
      <c r="CE3530" s="504"/>
    </row>
    <row r="3531" spans="1:83" hidden="1">
      <c r="A3531" s="508"/>
      <c r="B3531" s="508"/>
      <c r="C3531" s="508"/>
      <c r="D3531" s="1214" t="s">
        <v>2620</v>
      </c>
      <c r="E3531" s="1215" t="s">
        <v>3067</v>
      </c>
      <c r="F3531" s="1202"/>
      <c r="G3531" s="1202"/>
      <c r="H3531" s="1202"/>
      <c r="I3531" s="1202" t="s">
        <v>531</v>
      </c>
      <c r="J3531" s="1202"/>
      <c r="K3531" s="1202"/>
      <c r="L3531" s="1202"/>
      <c r="M3531" s="1202" t="s">
        <v>2583</v>
      </c>
      <c r="N3531" s="1203" t="s">
        <v>2621</v>
      </c>
      <c r="O3531" s="1203"/>
      <c r="P3531" s="1203"/>
      <c r="Q3531" s="1203"/>
      <c r="R3531" s="1203"/>
      <c r="S3531" s="1214">
        <f>VLOOKUP($D3531,'NI-Soc'!$B$1:$Q$2048,12,FALSE)</f>
        <v>0</v>
      </c>
      <c r="T3531" s="1214">
        <f>VLOOKUP($D3531,'NI-Soc'!$B$1:$Q$2048,13,FALSE)</f>
        <v>0</v>
      </c>
      <c r="U3531" s="1214">
        <f>VLOOKUP($D3531,'NI-Soc'!$B$1:$Q$2048,16,FALSE)</f>
        <v>0</v>
      </c>
      <c r="V3531" s="1214" t="e">
        <f>VLOOKUP($D3531,'NI-Soc'!$B$1:$Q$2048,17,FALSE)</f>
        <v>#REF!</v>
      </c>
      <c r="W3531" s="1214" t="e">
        <f>VLOOKUP($D3531,'NI-Soc'!$B$1:$Q$2048,18,FALSE)</f>
        <v>#REF!</v>
      </c>
      <c r="X3531" s="1214" t="e">
        <f>VLOOKUP($D3531,'NI-Soc'!$B$1:$Q$2048,19,FALSE)</f>
        <v>#REF!</v>
      </c>
    </row>
    <row r="3532" spans="1:83" hidden="1">
      <c r="A3532" s="508"/>
      <c r="B3532" s="508"/>
      <c r="C3532" s="508"/>
      <c r="D3532" s="1214" t="s">
        <v>2622</v>
      </c>
      <c r="E3532" s="1215" t="s">
        <v>3067</v>
      </c>
      <c r="F3532" s="1202"/>
      <c r="G3532" s="1202"/>
      <c r="H3532" s="1202"/>
      <c r="I3532" s="1202" t="s">
        <v>71</v>
      </c>
      <c r="J3532" s="1202"/>
      <c r="K3532" s="1202"/>
      <c r="L3532" s="1202"/>
      <c r="M3532" s="1202"/>
      <c r="N3532" s="1203" t="s">
        <v>2623</v>
      </c>
      <c r="O3532" s="1203"/>
      <c r="P3532" s="1203"/>
      <c r="Q3532" s="1203"/>
      <c r="R3532" s="1203"/>
      <c r="S3532" s="1214">
        <f>VLOOKUP($D3532,'NI-Soc'!$B$1:$Q$2048,12,FALSE)</f>
        <v>0</v>
      </c>
      <c r="T3532" s="1214">
        <f>VLOOKUP($D3532,'NI-Soc'!$B$1:$Q$2048,13,FALSE)</f>
        <v>0</v>
      </c>
      <c r="U3532" s="1214">
        <f>VLOOKUP($D3532,'NI-Soc'!$B$1:$Q$2048,16,FALSE)</f>
        <v>0</v>
      </c>
      <c r="V3532" s="1214" t="e">
        <f>VLOOKUP($D3532,'NI-Soc'!$B$1:$Q$2048,17,FALSE)</f>
        <v>#REF!</v>
      </c>
      <c r="W3532" s="1214" t="e">
        <f>VLOOKUP($D3532,'NI-Soc'!$B$1:$Q$2048,18,FALSE)</f>
        <v>#REF!</v>
      </c>
      <c r="X3532" s="1214" t="e">
        <f>VLOOKUP($D3532,'NI-Soc'!$B$1:$Q$2048,19,FALSE)</f>
        <v>#REF!</v>
      </c>
    </row>
    <row r="3533" spans="1:83" hidden="1">
      <c r="A3533" s="508"/>
      <c r="B3533" s="508"/>
      <c r="C3533" s="508"/>
      <c r="D3533" s="1214" t="s">
        <v>2624</v>
      </c>
      <c r="E3533" s="1215" t="s">
        <v>3067</v>
      </c>
      <c r="F3533" s="1202"/>
      <c r="G3533" s="1202"/>
      <c r="H3533" s="1202"/>
      <c r="I3533" s="1202" t="s">
        <v>71</v>
      </c>
      <c r="J3533" s="1202"/>
      <c r="K3533" s="1202"/>
      <c r="L3533" s="1202"/>
      <c r="M3533" s="1202"/>
      <c r="N3533" s="1203" t="s">
        <v>2625</v>
      </c>
      <c r="O3533" s="1203"/>
      <c r="P3533" s="1203"/>
      <c r="Q3533" s="1203"/>
      <c r="R3533" s="1203"/>
      <c r="S3533" s="1214">
        <f>VLOOKUP($D3533,'NI-Soc'!$B$1:$Q$2048,12,FALSE)</f>
        <v>0</v>
      </c>
      <c r="T3533" s="1214">
        <f>VLOOKUP($D3533,'NI-Soc'!$B$1:$Q$2048,13,FALSE)</f>
        <v>0</v>
      </c>
      <c r="U3533" s="1214">
        <f>VLOOKUP($D3533,'NI-Soc'!$B$1:$Q$2048,16,FALSE)</f>
        <v>0</v>
      </c>
      <c r="V3533" s="1214" t="e">
        <f>VLOOKUP($D3533,'NI-Soc'!$B$1:$Q$2048,17,FALSE)</f>
        <v>#REF!</v>
      </c>
      <c r="W3533" s="1214" t="e">
        <f>VLOOKUP($D3533,'NI-Soc'!$B$1:$Q$2048,18,FALSE)</f>
        <v>#REF!</v>
      </c>
      <c r="X3533" s="1214" t="e">
        <f>VLOOKUP($D3533,'NI-Soc'!$B$1:$Q$2048,19,FALSE)</f>
        <v>#REF!</v>
      </c>
    </row>
    <row r="3534" spans="1:83" hidden="1">
      <c r="A3534" s="508"/>
      <c r="B3534" s="508"/>
      <c r="C3534" s="508"/>
      <c r="D3534" s="1214" t="s">
        <v>2626</v>
      </c>
      <c r="E3534" s="1215" t="s">
        <v>3067</v>
      </c>
      <c r="F3534" s="1202"/>
      <c r="G3534" s="1202"/>
      <c r="H3534" s="1202"/>
      <c r="I3534" s="1202" t="s">
        <v>71</v>
      </c>
      <c r="J3534" s="1202"/>
      <c r="K3534" s="1202"/>
      <c r="L3534" s="1202"/>
      <c r="M3534" s="1202"/>
      <c r="N3534" s="1203" t="s">
        <v>2627</v>
      </c>
      <c r="O3534" s="1203"/>
      <c r="P3534" s="1203"/>
      <c r="Q3534" s="1203"/>
      <c r="R3534" s="1203"/>
      <c r="S3534" s="1214">
        <f>VLOOKUP($D3534,'NI-Soc'!$B$1:$Q$2048,12,FALSE)</f>
        <v>0</v>
      </c>
      <c r="T3534" s="1214">
        <f>VLOOKUP($D3534,'NI-Soc'!$B$1:$Q$2048,13,FALSE)</f>
        <v>0</v>
      </c>
      <c r="U3534" s="1214">
        <f>VLOOKUP($D3534,'NI-Soc'!$B$1:$Q$2048,16,FALSE)</f>
        <v>0</v>
      </c>
      <c r="V3534" s="1214" t="e">
        <f>VLOOKUP($D3534,'NI-Soc'!$B$1:$Q$2048,17,FALSE)</f>
        <v>#REF!</v>
      </c>
      <c r="W3534" s="1214" t="e">
        <f>VLOOKUP($D3534,'NI-Soc'!$B$1:$Q$2048,18,FALSE)</f>
        <v>#REF!</v>
      </c>
      <c r="X3534" s="1214" t="e">
        <f>VLOOKUP($D3534,'NI-Soc'!$B$1:$Q$2048,19,FALSE)</f>
        <v>#REF!</v>
      </c>
    </row>
    <row r="3535" spans="1:83" hidden="1">
      <c r="A3535" s="508"/>
      <c r="B3535" s="508"/>
      <c r="C3535" s="508"/>
      <c r="D3535" s="1214" t="s">
        <v>2628</v>
      </c>
      <c r="E3535" s="1215" t="s">
        <v>3067</v>
      </c>
      <c r="F3535" s="1202"/>
      <c r="G3535" s="1202"/>
      <c r="H3535" s="1202"/>
      <c r="I3535" s="1202" t="s">
        <v>53</v>
      </c>
      <c r="J3535" s="1202"/>
      <c r="K3535" s="1202"/>
      <c r="L3535" s="1202"/>
      <c r="M3535" s="1202" t="s">
        <v>2632</v>
      </c>
      <c r="N3535" s="1203" t="s">
        <v>2633</v>
      </c>
      <c r="O3535" s="1203"/>
      <c r="P3535" s="1203"/>
      <c r="Q3535" s="1203"/>
      <c r="R3535" s="1203"/>
      <c r="S3535" s="1214">
        <f>VLOOKUP($D3535,'NI-Soc'!$B$1:$Q$2048,12,FALSE)</f>
        <v>0</v>
      </c>
      <c r="T3535" s="1214">
        <f>VLOOKUP($D3535,'NI-Soc'!$B$1:$Q$2048,13,FALSE)</f>
        <v>0</v>
      </c>
      <c r="U3535" s="1214">
        <f>VLOOKUP($D3535,'NI-Soc'!$B$1:$Q$2048,16,FALSE)</f>
        <v>0</v>
      </c>
      <c r="V3535" s="1214" t="e">
        <f>VLOOKUP($D3535,'NI-Soc'!$B$1:$Q$2048,17,FALSE)</f>
        <v>#REF!</v>
      </c>
      <c r="W3535" s="1214" t="e">
        <f>VLOOKUP($D3535,'NI-Soc'!$B$1:$Q$2048,18,FALSE)</f>
        <v>#REF!</v>
      </c>
      <c r="X3535" s="1214" t="e">
        <f>VLOOKUP($D3535,'NI-Soc'!$B$1:$Q$2048,19,FALSE)</f>
        <v>#REF!</v>
      </c>
    </row>
    <row r="3536" spans="1:83" hidden="1">
      <c r="A3536" s="508"/>
      <c r="B3536" s="508"/>
      <c r="C3536" s="508"/>
      <c r="D3536" s="1214" t="s">
        <v>2634</v>
      </c>
      <c r="E3536" s="1215" t="s">
        <v>3067</v>
      </c>
      <c r="F3536" s="1202"/>
      <c r="G3536" s="1202"/>
      <c r="H3536" s="1202"/>
      <c r="I3536" s="1202" t="s">
        <v>71</v>
      </c>
      <c r="J3536" s="1202"/>
      <c r="K3536" s="1202"/>
      <c r="L3536" s="1202"/>
      <c r="M3536" s="1202"/>
      <c r="N3536" s="1203" t="s">
        <v>2635</v>
      </c>
      <c r="O3536" s="1203"/>
      <c r="P3536" s="1203"/>
      <c r="Q3536" s="1203"/>
      <c r="R3536" s="1203"/>
      <c r="S3536" s="1214">
        <f>VLOOKUP($D3536,'NI-Soc'!$B$1:$Q$2048,12,FALSE)</f>
        <v>0</v>
      </c>
      <c r="T3536" s="1214">
        <f>VLOOKUP($D3536,'NI-Soc'!$B$1:$Q$2048,13,FALSE)</f>
        <v>0</v>
      </c>
      <c r="U3536" s="1214">
        <f>VLOOKUP($D3536,'NI-Soc'!$B$1:$Q$2048,16,FALSE)</f>
        <v>0</v>
      </c>
      <c r="V3536" s="1214" t="e">
        <f>VLOOKUP($D3536,'NI-Soc'!$B$1:$Q$2048,17,FALSE)</f>
        <v>#REF!</v>
      </c>
      <c r="W3536" s="1214" t="e">
        <f>VLOOKUP($D3536,'NI-Soc'!$B$1:$Q$2048,18,FALSE)</f>
        <v>#REF!</v>
      </c>
      <c r="X3536" s="1214" t="e">
        <f>VLOOKUP($D3536,'NI-Soc'!$B$1:$Q$2048,19,FALSE)</f>
        <v>#REF!</v>
      </c>
    </row>
    <row r="3537" spans="1:24" hidden="1">
      <c r="A3537" s="508"/>
      <c r="B3537" s="508"/>
      <c r="C3537" s="508"/>
      <c r="D3537" s="1214" t="s">
        <v>2636</v>
      </c>
      <c r="E3537" s="1215" t="s">
        <v>3067</v>
      </c>
      <c r="F3537" s="1202"/>
      <c r="G3537" s="1202"/>
      <c r="H3537" s="1205"/>
      <c r="I3537" s="1202" t="s">
        <v>53</v>
      </c>
      <c r="J3537" s="1202"/>
      <c r="K3537" s="1202"/>
      <c r="L3537" s="1202"/>
      <c r="M3537" s="1202" t="s">
        <v>2632</v>
      </c>
      <c r="N3537" s="1203" t="s">
        <v>2638</v>
      </c>
      <c r="O3537" s="1203"/>
      <c r="P3537" s="1203"/>
      <c r="Q3537" s="1203"/>
      <c r="R3537" s="1203"/>
      <c r="S3537" s="1214">
        <f>VLOOKUP($D3537,'NI-Soc'!$B$1:$Q$2048,12,FALSE)</f>
        <v>0</v>
      </c>
      <c r="T3537" s="1214">
        <f>VLOOKUP($D3537,'NI-Soc'!$B$1:$Q$2048,13,FALSE)</f>
        <v>0</v>
      </c>
      <c r="U3537" s="1214">
        <f>VLOOKUP($D3537,'NI-Soc'!$B$1:$Q$2048,16,FALSE)</f>
        <v>0</v>
      </c>
      <c r="V3537" s="1214" t="e">
        <f>VLOOKUP($D3537,'NI-Soc'!$B$1:$Q$2048,17,FALSE)</f>
        <v>#REF!</v>
      </c>
      <c r="W3537" s="1214" t="e">
        <f>VLOOKUP($D3537,'NI-Soc'!$B$1:$Q$2048,18,FALSE)</f>
        <v>#REF!</v>
      </c>
      <c r="X3537" s="1214" t="e">
        <f>VLOOKUP($D3537,'NI-Soc'!$B$1:$Q$2048,19,FALSE)</f>
        <v>#REF!</v>
      </c>
    </row>
    <row r="3538" spans="1:24" hidden="1">
      <c r="A3538" s="508"/>
      <c r="B3538" s="508"/>
      <c r="C3538" s="508"/>
      <c r="D3538" s="1214" t="s">
        <v>2639</v>
      </c>
      <c r="E3538" s="1215" t="s">
        <v>3067</v>
      </c>
      <c r="F3538" s="1202"/>
      <c r="G3538" s="1202"/>
      <c r="H3538" s="1202"/>
      <c r="I3538" s="1202" t="s">
        <v>71</v>
      </c>
      <c r="J3538" s="1202"/>
      <c r="K3538" s="1202"/>
      <c r="L3538" s="1202"/>
      <c r="M3538" s="1202"/>
      <c r="N3538" s="1203" t="s">
        <v>2640</v>
      </c>
      <c r="O3538" s="1203"/>
      <c r="P3538" s="1203"/>
      <c r="Q3538" s="1203"/>
      <c r="R3538" s="1203"/>
      <c r="S3538" s="1214">
        <f>VLOOKUP($D3538,'NI-Soc'!$B$1:$Q$2048,12,FALSE)</f>
        <v>0</v>
      </c>
      <c r="T3538" s="1214">
        <f>VLOOKUP($D3538,'NI-Soc'!$B$1:$Q$2048,13,FALSE)</f>
        <v>0</v>
      </c>
      <c r="U3538" s="1214">
        <f>VLOOKUP($D3538,'NI-Soc'!$B$1:$Q$2048,16,FALSE)</f>
        <v>0</v>
      </c>
      <c r="V3538" s="1214" t="e">
        <f>VLOOKUP($D3538,'NI-Soc'!$B$1:$Q$2048,17,FALSE)</f>
        <v>#REF!</v>
      </c>
      <c r="W3538" s="1214" t="e">
        <f>VLOOKUP($D3538,'NI-Soc'!$B$1:$Q$2048,18,FALSE)</f>
        <v>#REF!</v>
      </c>
      <c r="X3538" s="1214" t="e">
        <f>VLOOKUP($D3538,'NI-Soc'!$B$1:$Q$2048,19,FALSE)</f>
        <v>#REF!</v>
      </c>
    </row>
    <row r="3539" spans="1:24" hidden="1">
      <c r="A3539" s="508"/>
      <c r="B3539" s="508"/>
      <c r="C3539" s="508"/>
      <c r="D3539" s="1214" t="s">
        <v>2641</v>
      </c>
      <c r="E3539" s="1215" t="s">
        <v>3067</v>
      </c>
      <c r="F3539" s="1202"/>
      <c r="G3539" s="1202"/>
      <c r="H3539" s="1202"/>
      <c r="I3539" s="1202" t="s">
        <v>71</v>
      </c>
      <c r="J3539" s="1202"/>
      <c r="K3539" s="1202"/>
      <c r="L3539" s="1202"/>
      <c r="M3539" s="1202"/>
      <c r="N3539" s="1203" t="s">
        <v>2642</v>
      </c>
      <c r="O3539" s="1203"/>
      <c r="P3539" s="1203"/>
      <c r="Q3539" s="1203"/>
      <c r="R3539" s="1203"/>
      <c r="S3539" s="1214">
        <f>VLOOKUP($D3539,'NI-Soc'!$B$1:$Q$2048,12,FALSE)</f>
        <v>0</v>
      </c>
      <c r="T3539" s="1214">
        <f>VLOOKUP($D3539,'NI-Soc'!$B$1:$Q$2048,13,FALSE)</f>
        <v>0</v>
      </c>
      <c r="U3539" s="1214">
        <f>VLOOKUP($D3539,'NI-Soc'!$B$1:$Q$2048,16,FALSE)</f>
        <v>0</v>
      </c>
      <c r="V3539" s="1214" t="e">
        <f>VLOOKUP($D3539,'NI-Soc'!$B$1:$Q$2048,17,FALSE)</f>
        <v>#REF!</v>
      </c>
      <c r="W3539" s="1214" t="e">
        <f>VLOOKUP($D3539,'NI-Soc'!$B$1:$Q$2048,18,FALSE)</f>
        <v>#REF!</v>
      </c>
      <c r="X3539" s="1214" t="e">
        <f>VLOOKUP($D3539,'NI-Soc'!$B$1:$Q$2048,19,FALSE)</f>
        <v>#REF!</v>
      </c>
    </row>
    <row r="3540" spans="1:24" hidden="1">
      <c r="A3540" s="508"/>
      <c r="B3540" s="508"/>
      <c r="C3540" s="508"/>
      <c r="D3540" s="1214" t="s">
        <v>2643</v>
      </c>
      <c r="E3540" s="1215" t="s">
        <v>3067</v>
      </c>
      <c r="F3540" s="1202"/>
      <c r="G3540" s="1202"/>
      <c r="H3540" s="1202"/>
      <c r="I3540" s="1202" t="s">
        <v>53</v>
      </c>
      <c r="J3540" s="1202"/>
      <c r="K3540" s="1202"/>
      <c r="L3540" s="1202"/>
      <c r="M3540" s="1202" t="s">
        <v>2645</v>
      </c>
      <c r="N3540" s="1203" t="s">
        <v>2646</v>
      </c>
      <c r="O3540" s="1203"/>
      <c r="P3540" s="1203"/>
      <c r="Q3540" s="1203"/>
      <c r="R3540" s="1203"/>
      <c r="S3540" s="1214">
        <f>VLOOKUP($D3540,'NI-Soc'!$B$1:$Q$2048,12,FALSE)</f>
        <v>0</v>
      </c>
      <c r="T3540" s="1214">
        <f>VLOOKUP($D3540,'NI-Soc'!$B$1:$Q$2048,13,FALSE)</f>
        <v>0</v>
      </c>
      <c r="U3540" s="1214">
        <f>VLOOKUP($D3540,'NI-Soc'!$B$1:$Q$2048,16,FALSE)</f>
        <v>0</v>
      </c>
      <c r="V3540" s="1214" t="e">
        <f>VLOOKUP($D3540,'NI-Soc'!$B$1:$Q$2048,17,FALSE)</f>
        <v>#REF!</v>
      </c>
      <c r="W3540" s="1214" t="e">
        <f>VLOOKUP($D3540,'NI-Soc'!$B$1:$Q$2048,18,FALSE)</f>
        <v>#REF!</v>
      </c>
      <c r="X3540" s="1214" t="e">
        <f>VLOOKUP($D3540,'NI-Soc'!$B$1:$Q$2048,19,FALSE)</f>
        <v>#REF!</v>
      </c>
    </row>
    <row r="3541" spans="1:24" hidden="1">
      <c r="A3541" s="508"/>
      <c r="B3541" s="508"/>
      <c r="C3541" s="508"/>
      <c r="D3541" s="1214" t="s">
        <v>2647</v>
      </c>
      <c r="E3541" s="1215" t="s">
        <v>3067</v>
      </c>
      <c r="F3541" s="1202"/>
      <c r="G3541" s="1202"/>
      <c r="H3541" s="1202"/>
      <c r="I3541" s="1202" t="s">
        <v>53</v>
      </c>
      <c r="J3541" s="1202"/>
      <c r="K3541" s="1202"/>
      <c r="L3541" s="1202"/>
      <c r="M3541" s="1202" t="s">
        <v>2645</v>
      </c>
      <c r="N3541" s="1203" t="s">
        <v>2649</v>
      </c>
      <c r="O3541" s="1203"/>
      <c r="P3541" s="1203"/>
      <c r="Q3541" s="1203"/>
      <c r="R3541" s="1203"/>
      <c r="S3541" s="1214">
        <f>VLOOKUP($D3541,'NI-Soc'!$B$1:$Q$2048,12,FALSE)</f>
        <v>0</v>
      </c>
      <c r="T3541" s="1214">
        <f>VLOOKUP($D3541,'NI-Soc'!$B$1:$Q$2048,13,FALSE)</f>
        <v>0</v>
      </c>
      <c r="U3541" s="1214">
        <f>VLOOKUP($D3541,'NI-Soc'!$B$1:$Q$2048,16,FALSE)</f>
        <v>0</v>
      </c>
      <c r="V3541" s="1214" t="e">
        <f>VLOOKUP($D3541,'NI-Soc'!$B$1:$Q$2048,17,FALSE)</f>
        <v>#REF!</v>
      </c>
      <c r="W3541" s="1214" t="e">
        <f>VLOOKUP($D3541,'NI-Soc'!$B$1:$Q$2048,18,FALSE)</f>
        <v>#REF!</v>
      </c>
      <c r="X3541" s="1214" t="e">
        <f>VLOOKUP($D3541,'NI-Soc'!$B$1:$Q$2048,19,FALSE)</f>
        <v>#REF!</v>
      </c>
    </row>
    <row r="3542" spans="1:24" hidden="1">
      <c r="A3542" s="508"/>
      <c r="B3542" s="508"/>
      <c r="C3542" s="508"/>
      <c r="D3542" s="1214" t="s">
        <v>2650</v>
      </c>
      <c r="E3542" s="1215" t="s">
        <v>3067</v>
      </c>
      <c r="F3542" s="1202"/>
      <c r="G3542" s="1202"/>
      <c r="H3542" s="1202"/>
      <c r="I3542" s="1202" t="s">
        <v>71</v>
      </c>
      <c r="J3542" s="1202"/>
      <c r="K3542" s="1202"/>
      <c r="L3542" s="1202"/>
      <c r="M3542" s="1202"/>
      <c r="N3542" s="1203" t="s">
        <v>2651</v>
      </c>
      <c r="O3542" s="1203"/>
      <c r="P3542" s="1203"/>
      <c r="Q3542" s="1203"/>
      <c r="R3542" s="1203"/>
      <c r="S3542" s="1214">
        <f>VLOOKUP($D3542,'NI-Soc'!$B$1:$Q$2048,12,FALSE)</f>
        <v>0</v>
      </c>
      <c r="T3542" s="1214">
        <f>VLOOKUP($D3542,'NI-Soc'!$B$1:$Q$2048,13,FALSE)</f>
        <v>0</v>
      </c>
      <c r="U3542" s="1214">
        <f>VLOOKUP($D3542,'NI-Soc'!$B$1:$Q$2048,16,FALSE)</f>
        <v>0</v>
      </c>
      <c r="V3542" s="1214" t="e">
        <f>VLOOKUP($D3542,'NI-Soc'!$B$1:$Q$2048,17,FALSE)</f>
        <v>#REF!</v>
      </c>
      <c r="W3542" s="1214" t="e">
        <f>VLOOKUP($D3542,'NI-Soc'!$B$1:$Q$2048,18,FALSE)</f>
        <v>#REF!</v>
      </c>
      <c r="X3542" s="1214" t="e">
        <f>VLOOKUP($D3542,'NI-Soc'!$B$1:$Q$2048,19,FALSE)</f>
        <v>#REF!</v>
      </c>
    </row>
    <row r="3543" spans="1:24" hidden="1">
      <c r="A3543" s="508"/>
      <c r="B3543" s="508"/>
      <c r="C3543" s="508"/>
      <c r="D3543" s="1214" t="s">
        <v>2652</v>
      </c>
      <c r="E3543" s="1215" t="s">
        <v>3067</v>
      </c>
      <c r="F3543" s="1202"/>
      <c r="G3543" s="1202"/>
      <c r="H3543" s="1205"/>
      <c r="I3543" s="1202" t="s">
        <v>53</v>
      </c>
      <c r="J3543" s="1202"/>
      <c r="K3543" s="1202"/>
      <c r="L3543" s="1202"/>
      <c r="M3543" s="1202" t="s">
        <v>2645</v>
      </c>
      <c r="N3543" s="1203" t="s">
        <v>2653</v>
      </c>
      <c r="O3543" s="1203"/>
      <c r="P3543" s="1203"/>
      <c r="Q3543" s="1203"/>
      <c r="R3543" s="1203"/>
      <c r="S3543" s="1214">
        <f>VLOOKUP($D3543,'NI-Soc'!$B$1:$Q$2048,12,FALSE)</f>
        <v>0</v>
      </c>
      <c r="T3543" s="1214">
        <f>VLOOKUP($D3543,'NI-Soc'!$B$1:$Q$2048,13,FALSE)</f>
        <v>0</v>
      </c>
      <c r="U3543" s="1214">
        <f>VLOOKUP($D3543,'NI-Soc'!$B$1:$Q$2048,16,FALSE)</f>
        <v>0</v>
      </c>
      <c r="V3543" s="1214" t="e">
        <f>VLOOKUP($D3543,'NI-Soc'!$B$1:$Q$2048,17,FALSE)</f>
        <v>#REF!</v>
      </c>
      <c r="W3543" s="1214" t="e">
        <f>VLOOKUP($D3543,'NI-Soc'!$B$1:$Q$2048,18,FALSE)</f>
        <v>#REF!</v>
      </c>
      <c r="X3543" s="1214" t="e">
        <f>VLOOKUP($D3543,'NI-Soc'!$B$1:$Q$2048,19,FALSE)</f>
        <v>#REF!</v>
      </c>
    </row>
    <row r="3544" spans="1:24" hidden="1">
      <c r="A3544" s="508"/>
      <c r="B3544" s="508"/>
      <c r="C3544" s="508"/>
      <c r="D3544" s="1214" t="s">
        <v>2654</v>
      </c>
      <c r="E3544" s="1215" t="s">
        <v>3067</v>
      </c>
      <c r="F3544" s="1202"/>
      <c r="G3544" s="1202"/>
      <c r="H3544" s="1205"/>
      <c r="I3544" s="1202" t="s">
        <v>53</v>
      </c>
      <c r="J3544" s="1202"/>
      <c r="K3544" s="1202"/>
      <c r="L3544" s="1202"/>
      <c r="M3544" s="1202" t="s">
        <v>2645</v>
      </c>
      <c r="N3544" s="1203" t="s">
        <v>2655</v>
      </c>
      <c r="O3544" s="1203"/>
      <c r="P3544" s="1203"/>
      <c r="Q3544" s="1203"/>
      <c r="R3544" s="1203"/>
      <c r="S3544" s="1214">
        <f>VLOOKUP($D3544,'NI-Soc'!$B$1:$Q$2048,12,FALSE)</f>
        <v>0</v>
      </c>
      <c r="T3544" s="1214">
        <f>VLOOKUP($D3544,'NI-Soc'!$B$1:$Q$2048,13,FALSE)</f>
        <v>0</v>
      </c>
      <c r="U3544" s="1214">
        <f>VLOOKUP($D3544,'NI-Soc'!$B$1:$Q$2048,16,FALSE)</f>
        <v>0</v>
      </c>
      <c r="V3544" s="1214" t="e">
        <f>VLOOKUP($D3544,'NI-Soc'!$B$1:$Q$2048,17,FALSE)</f>
        <v>#REF!</v>
      </c>
      <c r="W3544" s="1214" t="e">
        <f>VLOOKUP($D3544,'NI-Soc'!$B$1:$Q$2048,18,FALSE)</f>
        <v>#REF!</v>
      </c>
      <c r="X3544" s="1214" t="e">
        <f>VLOOKUP($D3544,'NI-Soc'!$B$1:$Q$2048,19,FALSE)</f>
        <v>#REF!</v>
      </c>
    </row>
    <row r="3545" spans="1:24" hidden="1">
      <c r="A3545" s="508"/>
      <c r="B3545" s="508"/>
      <c r="C3545" s="508"/>
      <c r="D3545" s="1214" t="s">
        <v>2656</v>
      </c>
      <c r="E3545" s="1215" t="s">
        <v>3067</v>
      </c>
      <c r="F3545" s="1202"/>
      <c r="G3545" s="1202"/>
      <c r="H3545" s="1202"/>
      <c r="I3545" s="1202" t="s">
        <v>71</v>
      </c>
      <c r="J3545" s="1202"/>
      <c r="K3545" s="1202"/>
      <c r="L3545" s="1202"/>
      <c r="M3545" s="1202"/>
      <c r="N3545" s="1203" t="s">
        <v>2657</v>
      </c>
      <c r="O3545" s="1203"/>
      <c r="P3545" s="1203"/>
      <c r="Q3545" s="1203"/>
      <c r="R3545" s="1203"/>
      <c r="S3545" s="1214">
        <f>VLOOKUP($D3545,'NI-Soc'!$B$1:$Q$2048,12,FALSE)</f>
        <v>0</v>
      </c>
      <c r="T3545" s="1214">
        <f>VLOOKUP($D3545,'NI-Soc'!$B$1:$Q$2048,13,FALSE)</f>
        <v>0</v>
      </c>
      <c r="U3545" s="1214">
        <f>VLOOKUP($D3545,'NI-Soc'!$B$1:$Q$2048,16,FALSE)</f>
        <v>0</v>
      </c>
      <c r="V3545" s="1214" t="e">
        <f>VLOOKUP($D3545,'NI-Soc'!$B$1:$Q$2048,17,FALSE)</f>
        <v>#REF!</v>
      </c>
      <c r="W3545" s="1214" t="e">
        <f>VLOOKUP($D3545,'NI-Soc'!$B$1:$Q$2048,18,FALSE)</f>
        <v>#REF!</v>
      </c>
      <c r="X3545" s="1214" t="e">
        <f>VLOOKUP($D3545,'NI-Soc'!$B$1:$Q$2048,19,FALSE)</f>
        <v>#REF!</v>
      </c>
    </row>
    <row r="3546" spans="1:24" hidden="1">
      <c r="A3546" s="508"/>
      <c r="B3546" s="508"/>
      <c r="C3546" s="508"/>
      <c r="D3546" s="1214" t="s">
        <v>2658</v>
      </c>
      <c r="E3546" s="1215" t="s">
        <v>3067</v>
      </c>
      <c r="F3546" s="1202"/>
      <c r="G3546" s="1202"/>
      <c r="H3546" s="1202"/>
      <c r="I3546" s="1202" t="s">
        <v>71</v>
      </c>
      <c r="J3546" s="1202"/>
      <c r="K3546" s="1202"/>
      <c r="L3546" s="1202"/>
      <c r="M3546" s="1202"/>
      <c r="N3546" s="1203" t="s">
        <v>2659</v>
      </c>
      <c r="O3546" s="1203"/>
      <c r="P3546" s="1203"/>
      <c r="Q3546" s="1203"/>
      <c r="R3546" s="1203"/>
      <c r="S3546" s="1214">
        <f>VLOOKUP($D3546,'NI-Soc'!$B$1:$Q$2048,12,FALSE)</f>
        <v>0</v>
      </c>
      <c r="T3546" s="1214">
        <f>VLOOKUP($D3546,'NI-Soc'!$B$1:$Q$2048,13,FALSE)</f>
        <v>0</v>
      </c>
      <c r="U3546" s="1214">
        <f>VLOOKUP($D3546,'NI-Soc'!$B$1:$Q$2048,16,FALSE)</f>
        <v>0</v>
      </c>
      <c r="V3546" s="1214" t="e">
        <f>VLOOKUP($D3546,'NI-Soc'!$B$1:$Q$2048,17,FALSE)</f>
        <v>#REF!</v>
      </c>
      <c r="W3546" s="1214" t="e">
        <f>VLOOKUP($D3546,'NI-Soc'!$B$1:$Q$2048,18,FALSE)</f>
        <v>#REF!</v>
      </c>
      <c r="X3546" s="1214" t="e">
        <f>VLOOKUP($D3546,'NI-Soc'!$B$1:$Q$2048,19,FALSE)</f>
        <v>#REF!</v>
      </c>
    </row>
    <row r="3547" spans="1:24" hidden="1">
      <c r="A3547" s="508"/>
      <c r="B3547" s="508"/>
      <c r="C3547" s="508"/>
      <c r="D3547" s="1214" t="s">
        <v>2660</v>
      </c>
      <c r="E3547" s="1215" t="s">
        <v>3067</v>
      </c>
      <c r="F3547" s="1202"/>
      <c r="G3547" s="1202"/>
      <c r="H3547" s="1202"/>
      <c r="I3547" s="1202" t="s">
        <v>53</v>
      </c>
      <c r="J3547" s="1202"/>
      <c r="K3547" s="1202"/>
      <c r="L3547" s="1202"/>
      <c r="M3547" s="1202" t="s">
        <v>2662</v>
      </c>
      <c r="N3547" s="1203" t="s">
        <v>2663</v>
      </c>
      <c r="O3547" s="1203"/>
      <c r="P3547" s="1203"/>
      <c r="Q3547" s="1203"/>
      <c r="R3547" s="1203"/>
      <c r="S3547" s="1214">
        <f>VLOOKUP($D3547,'NI-Soc'!$B$1:$Q$2048,12,FALSE)</f>
        <v>0</v>
      </c>
      <c r="T3547" s="1214">
        <f>VLOOKUP($D3547,'NI-Soc'!$B$1:$Q$2048,13,FALSE)</f>
        <v>0</v>
      </c>
      <c r="U3547" s="1214">
        <f>VLOOKUP($D3547,'NI-Soc'!$B$1:$Q$2048,16,FALSE)</f>
        <v>0</v>
      </c>
      <c r="V3547" s="1214" t="e">
        <f>VLOOKUP($D3547,'NI-Soc'!$B$1:$Q$2048,17,FALSE)</f>
        <v>#REF!</v>
      </c>
      <c r="W3547" s="1214" t="e">
        <f>VLOOKUP($D3547,'NI-Soc'!$B$1:$Q$2048,18,FALSE)</f>
        <v>#REF!</v>
      </c>
      <c r="X3547" s="1214" t="e">
        <f>VLOOKUP($D3547,'NI-Soc'!$B$1:$Q$2048,19,FALSE)</f>
        <v>#REF!</v>
      </c>
    </row>
    <row r="3548" spans="1:24" hidden="1">
      <c r="A3548" s="508"/>
      <c r="B3548" s="508"/>
      <c r="C3548" s="508"/>
      <c r="D3548" s="1214" t="s">
        <v>2664</v>
      </c>
      <c r="E3548" s="1215" t="s">
        <v>3067</v>
      </c>
      <c r="F3548" s="1202"/>
      <c r="G3548" s="1202"/>
      <c r="H3548" s="1202"/>
      <c r="I3548" s="1202" t="s">
        <v>53</v>
      </c>
      <c r="J3548" s="1202"/>
      <c r="K3548" s="1202"/>
      <c r="L3548" s="1202"/>
      <c r="M3548" s="1202" t="s">
        <v>2662</v>
      </c>
      <c r="N3548" s="1203" t="s">
        <v>2665</v>
      </c>
      <c r="O3548" s="1203"/>
      <c r="P3548" s="1203"/>
      <c r="Q3548" s="1203"/>
      <c r="R3548" s="1203"/>
      <c r="S3548" s="1214">
        <f>VLOOKUP($D3548,'NI-Soc'!$B$1:$Q$2048,12,FALSE)</f>
        <v>0</v>
      </c>
      <c r="T3548" s="1214">
        <f>VLOOKUP($D3548,'NI-Soc'!$B$1:$Q$2048,13,FALSE)</f>
        <v>0</v>
      </c>
      <c r="U3548" s="1214">
        <f>VLOOKUP($D3548,'NI-Soc'!$B$1:$Q$2048,16,FALSE)</f>
        <v>0</v>
      </c>
      <c r="V3548" s="1214" t="e">
        <f>VLOOKUP($D3548,'NI-Soc'!$B$1:$Q$2048,17,FALSE)</f>
        <v>#REF!</v>
      </c>
      <c r="W3548" s="1214" t="e">
        <f>VLOOKUP($D3548,'NI-Soc'!$B$1:$Q$2048,18,FALSE)</f>
        <v>#REF!</v>
      </c>
      <c r="X3548" s="1214" t="e">
        <f>VLOOKUP($D3548,'NI-Soc'!$B$1:$Q$2048,19,FALSE)</f>
        <v>#REF!</v>
      </c>
    </row>
    <row r="3549" spans="1:24" hidden="1">
      <c r="A3549" s="508"/>
      <c r="B3549" s="508"/>
      <c r="C3549" s="508"/>
      <c r="D3549" s="1214" t="s">
        <v>2666</v>
      </c>
      <c r="E3549" s="1215" t="s">
        <v>3067</v>
      </c>
      <c r="F3549" s="1202"/>
      <c r="G3549" s="1202"/>
      <c r="H3549" s="1202"/>
      <c r="I3549" s="1202" t="s">
        <v>71</v>
      </c>
      <c r="J3549" s="1202"/>
      <c r="K3549" s="1202"/>
      <c r="L3549" s="1202"/>
      <c r="M3549" s="1202"/>
      <c r="N3549" s="1203" t="s">
        <v>2667</v>
      </c>
      <c r="O3549" s="1203"/>
      <c r="P3549" s="1203"/>
      <c r="Q3549" s="1203"/>
      <c r="R3549" s="1203"/>
      <c r="S3549" s="1214">
        <f>VLOOKUP($D3549,'NI-Soc'!$B$1:$Q$2048,12,FALSE)</f>
        <v>0</v>
      </c>
      <c r="T3549" s="1214">
        <f>VLOOKUP($D3549,'NI-Soc'!$B$1:$Q$2048,13,FALSE)</f>
        <v>0</v>
      </c>
      <c r="U3549" s="1214">
        <f>VLOOKUP($D3549,'NI-Soc'!$B$1:$Q$2048,16,FALSE)</f>
        <v>0</v>
      </c>
      <c r="V3549" s="1214" t="e">
        <f>VLOOKUP($D3549,'NI-Soc'!$B$1:$Q$2048,17,FALSE)</f>
        <v>#REF!</v>
      </c>
      <c r="W3549" s="1214" t="e">
        <f>VLOOKUP($D3549,'NI-Soc'!$B$1:$Q$2048,18,FALSE)</f>
        <v>#REF!</v>
      </c>
      <c r="X3549" s="1214" t="e">
        <f>VLOOKUP($D3549,'NI-Soc'!$B$1:$Q$2048,19,FALSE)</f>
        <v>#REF!</v>
      </c>
    </row>
    <row r="3550" spans="1:24" hidden="1">
      <c r="A3550" s="508"/>
      <c r="B3550" s="508"/>
      <c r="C3550" s="508"/>
      <c r="D3550" s="1214" t="s">
        <v>2668</v>
      </c>
      <c r="E3550" s="1215" t="s">
        <v>3067</v>
      </c>
      <c r="F3550" s="1202"/>
      <c r="G3550" s="1202"/>
      <c r="H3550" s="1205"/>
      <c r="I3550" s="1202" t="s">
        <v>53</v>
      </c>
      <c r="J3550" s="1202"/>
      <c r="K3550" s="1202"/>
      <c r="L3550" s="1202"/>
      <c r="M3550" s="1202" t="s">
        <v>2662</v>
      </c>
      <c r="N3550" s="1203" t="s">
        <v>2669</v>
      </c>
      <c r="O3550" s="1203"/>
      <c r="P3550" s="1203"/>
      <c r="Q3550" s="1203"/>
      <c r="R3550" s="1203"/>
      <c r="S3550" s="1214">
        <f>VLOOKUP($D3550,'NI-Soc'!$B$1:$Q$2048,12,FALSE)</f>
        <v>0</v>
      </c>
      <c r="T3550" s="1214">
        <f>VLOOKUP($D3550,'NI-Soc'!$B$1:$Q$2048,13,FALSE)</f>
        <v>0</v>
      </c>
      <c r="U3550" s="1214">
        <f>VLOOKUP($D3550,'NI-Soc'!$B$1:$Q$2048,16,FALSE)</f>
        <v>0</v>
      </c>
      <c r="V3550" s="1214" t="e">
        <f>VLOOKUP($D3550,'NI-Soc'!$B$1:$Q$2048,17,FALSE)</f>
        <v>#REF!</v>
      </c>
      <c r="W3550" s="1214" t="e">
        <f>VLOOKUP($D3550,'NI-Soc'!$B$1:$Q$2048,18,FALSE)</f>
        <v>#REF!</v>
      </c>
      <c r="X3550" s="1214" t="e">
        <f>VLOOKUP($D3550,'NI-Soc'!$B$1:$Q$2048,19,FALSE)</f>
        <v>#REF!</v>
      </c>
    </row>
    <row r="3551" spans="1:24" hidden="1">
      <c r="A3551" s="508"/>
      <c r="B3551" s="508"/>
      <c r="C3551" s="508"/>
      <c r="D3551" s="1214" t="s">
        <v>2670</v>
      </c>
      <c r="E3551" s="1215" t="s">
        <v>3067</v>
      </c>
      <c r="F3551" s="1202"/>
      <c r="G3551" s="1202"/>
      <c r="H3551" s="1205"/>
      <c r="I3551" s="1202" t="s">
        <v>53</v>
      </c>
      <c r="J3551" s="1202"/>
      <c r="K3551" s="1202"/>
      <c r="L3551" s="1202"/>
      <c r="M3551" s="1202" t="s">
        <v>2662</v>
      </c>
      <c r="N3551" s="1203" t="s">
        <v>2671</v>
      </c>
      <c r="O3551" s="1203"/>
      <c r="P3551" s="1203"/>
      <c r="Q3551" s="1203"/>
      <c r="R3551" s="1203"/>
      <c r="S3551" s="1214">
        <f>VLOOKUP($D3551,'NI-Soc'!$B$1:$Q$2048,12,FALSE)</f>
        <v>0</v>
      </c>
      <c r="T3551" s="1214">
        <f>VLOOKUP($D3551,'NI-Soc'!$B$1:$Q$2048,13,FALSE)</f>
        <v>0</v>
      </c>
      <c r="U3551" s="1214">
        <f>VLOOKUP($D3551,'NI-Soc'!$B$1:$Q$2048,16,FALSE)</f>
        <v>0</v>
      </c>
      <c r="V3551" s="1214" t="e">
        <f>VLOOKUP($D3551,'NI-Soc'!$B$1:$Q$2048,17,FALSE)</f>
        <v>#REF!</v>
      </c>
      <c r="W3551" s="1214" t="e">
        <f>VLOOKUP($D3551,'NI-Soc'!$B$1:$Q$2048,18,FALSE)</f>
        <v>#REF!</v>
      </c>
      <c r="X3551" s="1214" t="e">
        <f>VLOOKUP($D3551,'NI-Soc'!$B$1:$Q$2048,19,FALSE)</f>
        <v>#REF!</v>
      </c>
    </row>
    <row r="3552" spans="1:24" hidden="1">
      <c r="A3552" s="508"/>
      <c r="B3552" s="508"/>
      <c r="C3552" s="508"/>
      <c r="D3552" s="1214" t="s">
        <v>2672</v>
      </c>
      <c r="E3552" s="1215" t="s">
        <v>3067</v>
      </c>
      <c r="F3552" s="1202"/>
      <c r="G3552" s="1202"/>
      <c r="H3552" s="1202"/>
      <c r="I3552" s="1202" t="s">
        <v>71</v>
      </c>
      <c r="J3552" s="1202"/>
      <c r="K3552" s="1202"/>
      <c r="L3552" s="1202"/>
      <c r="M3552" s="1202"/>
      <c r="N3552" s="1203" t="s">
        <v>2673</v>
      </c>
      <c r="O3552" s="1203"/>
      <c r="P3552" s="1203"/>
      <c r="Q3552" s="1203"/>
      <c r="R3552" s="1203"/>
      <c r="S3552" s="1214">
        <f>VLOOKUP($D3552,'NI-Soc'!$B$1:$Q$2048,12,FALSE)</f>
        <v>0</v>
      </c>
      <c r="T3552" s="1214">
        <f>VLOOKUP($D3552,'NI-Soc'!$B$1:$Q$2048,13,FALSE)</f>
        <v>0</v>
      </c>
      <c r="U3552" s="1214">
        <f>VLOOKUP($D3552,'NI-Soc'!$B$1:$Q$2048,16,FALSE)</f>
        <v>0</v>
      </c>
      <c r="V3552" s="1214" t="e">
        <f>VLOOKUP($D3552,'NI-Soc'!$B$1:$Q$2048,17,FALSE)</f>
        <v>#REF!</v>
      </c>
      <c r="W3552" s="1214" t="e">
        <f>VLOOKUP($D3552,'NI-Soc'!$B$1:$Q$2048,18,FALSE)</f>
        <v>#REF!</v>
      </c>
      <c r="X3552" s="1214" t="e">
        <f>VLOOKUP($D3552,'NI-Soc'!$B$1:$Q$2048,19,FALSE)</f>
        <v>#REF!</v>
      </c>
    </row>
    <row r="3553" spans="1:24" hidden="1">
      <c r="A3553" s="508"/>
      <c r="B3553" s="508"/>
      <c r="C3553" s="508"/>
      <c r="D3553" s="1214" t="s">
        <v>2674</v>
      </c>
      <c r="E3553" s="1215" t="s">
        <v>3067</v>
      </c>
      <c r="F3553" s="1202"/>
      <c r="G3553" s="1202"/>
      <c r="H3553" s="1202"/>
      <c r="I3553" s="1202" t="s">
        <v>53</v>
      </c>
      <c r="J3553" s="1202"/>
      <c r="K3553" s="1202"/>
      <c r="L3553" s="1202"/>
      <c r="M3553" s="1202" t="s">
        <v>2676</v>
      </c>
      <c r="N3553" s="1203" t="s">
        <v>2677</v>
      </c>
      <c r="O3553" s="1203"/>
      <c r="P3553" s="1203"/>
      <c r="Q3553" s="1203"/>
      <c r="R3553" s="1203"/>
      <c r="S3553" s="1214">
        <f>VLOOKUP($D3553,'NI-Soc'!$B$1:$Q$2048,12,FALSE)</f>
        <v>0</v>
      </c>
      <c r="T3553" s="1214">
        <f>VLOOKUP($D3553,'NI-Soc'!$B$1:$Q$2048,13,FALSE)</f>
        <v>0</v>
      </c>
      <c r="U3553" s="1214">
        <f>VLOOKUP($D3553,'NI-Soc'!$B$1:$Q$2048,16,FALSE)</f>
        <v>0</v>
      </c>
      <c r="V3553" s="1214" t="e">
        <f>VLOOKUP($D3553,'NI-Soc'!$B$1:$Q$2048,17,FALSE)</f>
        <v>#REF!</v>
      </c>
      <c r="W3553" s="1214" t="e">
        <f>VLOOKUP($D3553,'NI-Soc'!$B$1:$Q$2048,18,FALSE)</f>
        <v>#REF!</v>
      </c>
      <c r="X3553" s="1214" t="e">
        <f>VLOOKUP($D3553,'NI-Soc'!$B$1:$Q$2048,19,FALSE)</f>
        <v>#REF!</v>
      </c>
    </row>
    <row r="3554" spans="1:24" hidden="1">
      <c r="A3554" s="508"/>
      <c r="B3554" s="508"/>
      <c r="C3554" s="508"/>
      <c r="D3554" s="1214" t="s">
        <v>2678</v>
      </c>
      <c r="E3554" s="1215" t="s">
        <v>3067</v>
      </c>
      <c r="F3554" s="1202"/>
      <c r="G3554" s="1202"/>
      <c r="H3554" s="1202"/>
      <c r="I3554" s="1202" t="s">
        <v>71</v>
      </c>
      <c r="J3554" s="1202"/>
      <c r="K3554" s="1202"/>
      <c r="L3554" s="1202"/>
      <c r="M3554" s="1202"/>
      <c r="N3554" s="1203" t="s">
        <v>2679</v>
      </c>
      <c r="O3554" s="1203"/>
      <c r="P3554" s="1203"/>
      <c r="Q3554" s="1203"/>
      <c r="R3554" s="1203"/>
      <c r="S3554" s="1214">
        <f>VLOOKUP($D3554,'NI-Soc'!$B$1:$Q$2048,12,FALSE)</f>
        <v>0</v>
      </c>
      <c r="T3554" s="1214">
        <f>VLOOKUP($D3554,'NI-Soc'!$B$1:$Q$2048,13,FALSE)</f>
        <v>0</v>
      </c>
      <c r="U3554" s="1214">
        <f>VLOOKUP($D3554,'NI-Soc'!$B$1:$Q$2048,16,FALSE)</f>
        <v>0</v>
      </c>
      <c r="V3554" s="1214" t="e">
        <f>VLOOKUP($D3554,'NI-Soc'!$B$1:$Q$2048,17,FALSE)</f>
        <v>#REF!</v>
      </c>
      <c r="W3554" s="1214" t="e">
        <f>VLOOKUP($D3554,'NI-Soc'!$B$1:$Q$2048,18,FALSE)</f>
        <v>#REF!</v>
      </c>
      <c r="X3554" s="1214" t="e">
        <f>VLOOKUP($D3554,'NI-Soc'!$B$1:$Q$2048,19,FALSE)</f>
        <v>#REF!</v>
      </c>
    </row>
    <row r="3555" spans="1:24" hidden="1">
      <c r="A3555" s="508"/>
      <c r="B3555" s="508"/>
      <c r="C3555" s="508"/>
      <c r="D3555" s="1214" t="s">
        <v>2680</v>
      </c>
      <c r="E3555" s="1215" t="s">
        <v>3067</v>
      </c>
      <c r="F3555" s="1202"/>
      <c r="G3555" s="1202"/>
      <c r="H3555" s="1202"/>
      <c r="I3555" s="1202" t="s">
        <v>71</v>
      </c>
      <c r="J3555" s="1202"/>
      <c r="K3555" s="1202"/>
      <c r="L3555" s="1202"/>
      <c r="M3555" s="1202"/>
      <c r="N3555" s="1203" t="s">
        <v>2681</v>
      </c>
      <c r="O3555" s="1203"/>
      <c r="P3555" s="1203"/>
      <c r="Q3555" s="1203"/>
      <c r="R3555" s="1203"/>
      <c r="S3555" s="1214">
        <f>VLOOKUP($D3555,'NI-Soc'!$B$1:$Q$2048,12,FALSE)</f>
        <v>0</v>
      </c>
      <c r="T3555" s="1214">
        <f>VLOOKUP($D3555,'NI-Soc'!$B$1:$Q$2048,13,FALSE)</f>
        <v>0</v>
      </c>
      <c r="U3555" s="1214">
        <f>VLOOKUP($D3555,'NI-Soc'!$B$1:$Q$2048,16,FALSE)</f>
        <v>0</v>
      </c>
      <c r="V3555" s="1214" t="e">
        <f>VLOOKUP($D3555,'NI-Soc'!$B$1:$Q$2048,17,FALSE)</f>
        <v>#REF!</v>
      </c>
      <c r="W3555" s="1214" t="e">
        <f>VLOOKUP($D3555,'NI-Soc'!$B$1:$Q$2048,18,FALSE)</f>
        <v>#REF!</v>
      </c>
      <c r="X3555" s="1214" t="e">
        <f>VLOOKUP($D3555,'NI-Soc'!$B$1:$Q$2048,19,FALSE)</f>
        <v>#REF!</v>
      </c>
    </row>
    <row r="3556" spans="1:24" hidden="1">
      <c r="A3556" s="508"/>
      <c r="B3556" s="508"/>
      <c r="C3556" s="508"/>
      <c r="D3556" s="1214" t="s">
        <v>2682</v>
      </c>
      <c r="E3556" s="1215" t="s">
        <v>3067</v>
      </c>
      <c r="F3556" s="1202"/>
      <c r="G3556" s="1202"/>
      <c r="H3556" s="1202"/>
      <c r="I3556" s="1202" t="s">
        <v>71</v>
      </c>
      <c r="J3556" s="1202"/>
      <c r="K3556" s="1202"/>
      <c r="L3556" s="1202"/>
      <c r="M3556" s="1202"/>
      <c r="N3556" s="1203" t="s">
        <v>744</v>
      </c>
      <c r="O3556" s="1203"/>
      <c r="P3556" s="1203"/>
      <c r="Q3556" s="1203"/>
      <c r="R3556" s="1203"/>
      <c r="S3556" s="1214">
        <f>VLOOKUP($D3556,'NI-Soc'!$B$1:$Q$2048,12,FALSE)</f>
        <v>0</v>
      </c>
      <c r="T3556" s="1214">
        <f>VLOOKUP($D3556,'NI-Soc'!$B$1:$Q$2048,13,FALSE)</f>
        <v>0</v>
      </c>
      <c r="U3556" s="1214">
        <f>VLOOKUP($D3556,'NI-Soc'!$B$1:$Q$2048,16,FALSE)</f>
        <v>0</v>
      </c>
      <c r="V3556" s="1214" t="e">
        <f>VLOOKUP($D3556,'NI-Soc'!$B$1:$Q$2048,17,FALSE)</f>
        <v>#REF!</v>
      </c>
      <c r="W3556" s="1214" t="e">
        <f>VLOOKUP($D3556,'NI-Soc'!$B$1:$Q$2048,18,FALSE)</f>
        <v>#REF!</v>
      </c>
      <c r="X3556" s="1214" t="e">
        <f>VLOOKUP($D3556,'NI-Soc'!$B$1:$Q$2048,19,FALSE)</f>
        <v>#REF!</v>
      </c>
    </row>
    <row r="3557" spans="1:24" hidden="1">
      <c r="A3557" s="508"/>
      <c r="B3557" s="508"/>
      <c r="C3557" s="508"/>
      <c r="D3557" s="1214" t="s">
        <v>2683</v>
      </c>
      <c r="E3557" s="1215" t="s">
        <v>3067</v>
      </c>
      <c r="F3557" s="1202"/>
      <c r="G3557" s="1202"/>
      <c r="H3557" s="1202"/>
      <c r="I3557" s="1202" t="s">
        <v>71</v>
      </c>
      <c r="J3557" s="1202"/>
      <c r="K3557" s="1202"/>
      <c r="L3557" s="1202"/>
      <c r="M3557" s="1202" t="s">
        <v>2684</v>
      </c>
      <c r="N3557" s="1203" t="s">
        <v>749</v>
      </c>
      <c r="O3557" s="1203"/>
      <c r="P3557" s="1203"/>
      <c r="Q3557" s="1203"/>
      <c r="R3557" s="1203"/>
      <c r="S3557" s="1214">
        <f>VLOOKUP($D3557,'NI-Soc'!$B$1:$Q$2048,12,FALSE)</f>
        <v>0</v>
      </c>
      <c r="T3557" s="1214">
        <f>VLOOKUP($D3557,'NI-Soc'!$B$1:$Q$2048,13,FALSE)</f>
        <v>0</v>
      </c>
      <c r="U3557" s="1214">
        <f>VLOOKUP($D3557,'NI-Soc'!$B$1:$Q$2048,16,FALSE)</f>
        <v>0</v>
      </c>
      <c r="V3557" s="1214" t="e">
        <f>VLOOKUP($D3557,'NI-Soc'!$B$1:$Q$2048,17,FALSE)</f>
        <v>#REF!</v>
      </c>
      <c r="W3557" s="1214" t="e">
        <f>VLOOKUP($D3557,'NI-Soc'!$B$1:$Q$2048,18,FALSE)</f>
        <v>#REF!</v>
      </c>
      <c r="X3557" s="1214" t="e">
        <f>VLOOKUP($D3557,'NI-Soc'!$B$1:$Q$2048,19,FALSE)</f>
        <v>#REF!</v>
      </c>
    </row>
    <row r="3558" spans="1:24" hidden="1">
      <c r="A3558" s="508"/>
      <c r="B3558" s="508"/>
      <c r="C3558" s="508"/>
      <c r="D3558" s="1216" t="s">
        <v>2685</v>
      </c>
      <c r="E3558" s="1217" t="s">
        <v>3067</v>
      </c>
      <c r="F3558" s="1202"/>
      <c r="G3558" s="1202"/>
      <c r="H3558" s="1202"/>
      <c r="I3558" s="1202" t="s">
        <v>53</v>
      </c>
      <c r="J3558" s="1202"/>
      <c r="K3558" s="1202"/>
      <c r="L3558" s="1202"/>
      <c r="M3558" s="1202" t="s">
        <v>2684</v>
      </c>
      <c r="N3558" s="1202" t="s">
        <v>756</v>
      </c>
      <c r="O3558" s="1203"/>
      <c r="P3558" s="1203"/>
      <c r="Q3558" s="1203"/>
      <c r="R3558" s="1203"/>
      <c r="S3558" s="1214">
        <f>VLOOKUP($D3558,'NI-Soc'!$B$1:$Q$2048,12,FALSE)</f>
        <v>0</v>
      </c>
      <c r="T3558" s="1214">
        <f>VLOOKUP($D3558,'NI-Soc'!$B$1:$Q$2048,13,FALSE)</f>
        <v>0</v>
      </c>
      <c r="U3558" s="1214">
        <f>VLOOKUP($D3558,'NI-Soc'!$B$1:$Q$2048,16,FALSE)</f>
        <v>0</v>
      </c>
      <c r="V3558" s="1214"/>
      <c r="W3558" s="1214"/>
      <c r="X3558" s="1214"/>
    </row>
    <row r="3559" spans="1:24" hidden="1">
      <c r="A3559" s="508"/>
      <c r="B3559" s="508"/>
      <c r="C3559" s="508"/>
      <c r="D3559" s="1216" t="s">
        <v>2687</v>
      </c>
      <c r="E3559" s="1217" t="s">
        <v>3067</v>
      </c>
      <c r="F3559" s="1202"/>
      <c r="G3559" s="1202"/>
      <c r="H3559" s="1202"/>
      <c r="I3559" s="1202" t="s">
        <v>53</v>
      </c>
      <c r="J3559" s="1202"/>
      <c r="K3559" s="1202"/>
      <c r="L3559" s="1202"/>
      <c r="M3559" s="1202" t="s">
        <v>2684</v>
      </c>
      <c r="N3559" s="1202" t="s">
        <v>758</v>
      </c>
      <c r="O3559" s="1203"/>
      <c r="P3559" s="1203"/>
      <c r="Q3559" s="1203"/>
      <c r="R3559" s="1203"/>
      <c r="S3559" s="1214">
        <f>VLOOKUP($D3559,'NI-Soc'!$B$1:$Q$2048,12,FALSE)</f>
        <v>0</v>
      </c>
      <c r="T3559" s="1214">
        <f>VLOOKUP($D3559,'NI-Soc'!$B$1:$Q$2048,13,FALSE)</f>
        <v>0</v>
      </c>
      <c r="U3559" s="1214">
        <f>VLOOKUP($D3559,'NI-Soc'!$B$1:$Q$2048,16,FALSE)</f>
        <v>0</v>
      </c>
      <c r="V3559" s="1214"/>
      <c r="W3559" s="1214"/>
      <c r="X3559" s="1214"/>
    </row>
    <row r="3560" spans="1:24" hidden="1">
      <c r="A3560" s="508"/>
      <c r="B3560" s="508"/>
      <c r="C3560" s="508"/>
      <c r="D3560" s="1214" t="s">
        <v>2688</v>
      </c>
      <c r="E3560" s="1215" t="s">
        <v>3067</v>
      </c>
      <c r="F3560" s="1202"/>
      <c r="G3560" s="1202"/>
      <c r="H3560" s="1202"/>
      <c r="I3560" s="1202" t="s">
        <v>53</v>
      </c>
      <c r="J3560" s="1202"/>
      <c r="K3560" s="1202"/>
      <c r="L3560" s="1202"/>
      <c r="M3560" s="1202" t="s">
        <v>2684</v>
      </c>
      <c r="N3560" s="1203" t="s">
        <v>760</v>
      </c>
      <c r="O3560" s="1203"/>
      <c r="P3560" s="1203"/>
      <c r="Q3560" s="1203"/>
      <c r="R3560" s="1203"/>
      <c r="S3560" s="1214">
        <f>VLOOKUP($D3560,'NI-Soc'!$B$1:$Q$2048,12,FALSE)</f>
        <v>0</v>
      </c>
      <c r="T3560" s="1214">
        <f>VLOOKUP($D3560,'NI-Soc'!$B$1:$Q$2048,13,FALSE)</f>
        <v>0</v>
      </c>
      <c r="U3560" s="1214">
        <f>VLOOKUP($D3560,'NI-Soc'!$B$1:$Q$2048,16,FALSE)</f>
        <v>0</v>
      </c>
      <c r="V3560" s="1214" t="e">
        <f>VLOOKUP($D3560,'NI-Soc'!$B$1:$Q$2048,17,FALSE)</f>
        <v>#REF!</v>
      </c>
      <c r="W3560" s="1214" t="e">
        <f>VLOOKUP($D3560,'NI-Soc'!$B$1:$Q$2048,18,FALSE)</f>
        <v>#REF!</v>
      </c>
      <c r="X3560" s="1214" t="e">
        <f>VLOOKUP($D3560,'NI-Soc'!$B$1:$Q$2048,19,FALSE)</f>
        <v>#REF!</v>
      </c>
    </row>
    <row r="3561" spans="1:24" hidden="1">
      <c r="A3561" s="508"/>
      <c r="B3561" s="508"/>
      <c r="C3561" s="508"/>
      <c r="D3561" s="1214" t="s">
        <v>2689</v>
      </c>
      <c r="E3561" s="1215" t="s">
        <v>3067</v>
      </c>
      <c r="F3561" s="1202"/>
      <c r="G3561" s="1202"/>
      <c r="H3561" s="1202"/>
      <c r="I3561" s="1202" t="s">
        <v>53</v>
      </c>
      <c r="J3561" s="1202"/>
      <c r="K3561" s="1202"/>
      <c r="L3561" s="1202"/>
      <c r="M3561" s="1202" t="s">
        <v>2684</v>
      </c>
      <c r="N3561" s="1203" t="s">
        <v>763</v>
      </c>
      <c r="O3561" s="1203"/>
      <c r="P3561" s="1203"/>
      <c r="Q3561" s="1203"/>
      <c r="R3561" s="1203"/>
      <c r="S3561" s="1214">
        <f>VLOOKUP($D3561,'NI-Soc'!$B$1:$Q$2048,12,FALSE)</f>
        <v>0</v>
      </c>
      <c r="T3561" s="1214">
        <f>VLOOKUP($D3561,'NI-Soc'!$B$1:$Q$2048,13,FALSE)</f>
        <v>0</v>
      </c>
      <c r="U3561" s="1214">
        <f>VLOOKUP($D3561,'NI-Soc'!$B$1:$Q$2048,16,FALSE)</f>
        <v>0</v>
      </c>
      <c r="V3561" s="1214" t="e">
        <f>VLOOKUP($D3561,'NI-Soc'!$B$1:$Q$2048,17,FALSE)</f>
        <v>#REF!</v>
      </c>
      <c r="W3561" s="1214" t="e">
        <f>VLOOKUP($D3561,'NI-Soc'!$B$1:$Q$2048,18,FALSE)</f>
        <v>#REF!</v>
      </c>
      <c r="X3561" s="1214" t="e">
        <f>VLOOKUP($D3561,'NI-Soc'!$B$1:$Q$2048,19,FALSE)</f>
        <v>#REF!</v>
      </c>
    </row>
    <row r="3562" spans="1:24" ht="27" hidden="1">
      <c r="A3562" s="508"/>
      <c r="B3562" s="508"/>
      <c r="C3562" s="508"/>
      <c r="D3562" s="1214" t="s">
        <v>2690</v>
      </c>
      <c r="E3562" s="1215" t="s">
        <v>3067</v>
      </c>
      <c r="F3562" s="1202"/>
      <c r="G3562" s="1202"/>
      <c r="H3562" s="1202"/>
      <c r="I3562" s="1202" t="s">
        <v>53</v>
      </c>
      <c r="J3562" s="1202"/>
      <c r="K3562" s="1202"/>
      <c r="L3562" s="1202"/>
      <c r="M3562" s="1202" t="s">
        <v>2684</v>
      </c>
      <c r="N3562" s="1203" t="s">
        <v>765</v>
      </c>
      <c r="O3562" s="1203"/>
      <c r="P3562" s="1203"/>
      <c r="Q3562" s="1203"/>
      <c r="R3562" s="1203"/>
      <c r="S3562" s="1214">
        <f>VLOOKUP($D3562,'NI-Soc'!$B$1:$Q$2048,12,FALSE)</f>
        <v>0</v>
      </c>
      <c r="T3562" s="1214">
        <f>VLOOKUP($D3562,'NI-Soc'!$B$1:$Q$2048,13,FALSE)</f>
        <v>0</v>
      </c>
      <c r="U3562" s="1214">
        <f>VLOOKUP($D3562,'NI-Soc'!$B$1:$Q$2048,16,FALSE)</f>
        <v>0</v>
      </c>
      <c r="V3562" s="1214" t="e">
        <f>VLOOKUP($D3562,'NI-Soc'!$B$1:$Q$2048,17,FALSE)</f>
        <v>#REF!</v>
      </c>
      <c r="W3562" s="1214" t="e">
        <f>VLOOKUP($D3562,'NI-Soc'!$B$1:$Q$2048,18,FALSE)</f>
        <v>#REF!</v>
      </c>
      <c r="X3562" s="1214" t="e">
        <f>VLOOKUP($D3562,'NI-Soc'!$B$1:$Q$2048,19,FALSE)</f>
        <v>#REF!</v>
      </c>
    </row>
    <row r="3563" spans="1:24" hidden="1">
      <c r="A3563" s="508"/>
      <c r="B3563" s="508"/>
      <c r="C3563" s="508"/>
      <c r="D3563" s="1214" t="s">
        <v>2691</v>
      </c>
      <c r="E3563" s="1215" t="s">
        <v>3067</v>
      </c>
      <c r="F3563" s="1202"/>
      <c r="G3563" s="1202"/>
      <c r="H3563" s="1202"/>
      <c r="I3563" s="1202" t="s">
        <v>53</v>
      </c>
      <c r="J3563" s="1202"/>
      <c r="K3563" s="1202"/>
      <c r="L3563" s="1202"/>
      <c r="M3563" s="1202" t="s">
        <v>2684</v>
      </c>
      <c r="N3563" s="1203" t="s">
        <v>772</v>
      </c>
      <c r="O3563" s="1203"/>
      <c r="P3563" s="1203"/>
      <c r="Q3563" s="1203"/>
      <c r="R3563" s="1203"/>
      <c r="S3563" s="1214">
        <f>VLOOKUP($D3563,'NI-Soc'!$B$1:$Q$2048,12,FALSE)</f>
        <v>0</v>
      </c>
      <c r="T3563" s="1214">
        <f>VLOOKUP($D3563,'NI-Soc'!$B$1:$Q$2048,13,FALSE)</f>
        <v>0</v>
      </c>
      <c r="U3563" s="1214">
        <f>VLOOKUP($D3563,'NI-Soc'!$B$1:$Q$2048,16,FALSE)</f>
        <v>0</v>
      </c>
      <c r="V3563" s="1214" t="e">
        <f>VLOOKUP($D3563,'NI-Soc'!$B$1:$Q$2048,17,FALSE)</f>
        <v>#REF!</v>
      </c>
      <c r="W3563" s="1214" t="e">
        <f>VLOOKUP($D3563,'NI-Soc'!$B$1:$Q$2048,18,FALSE)</f>
        <v>#REF!</v>
      </c>
      <c r="X3563" s="1214" t="e">
        <f>VLOOKUP($D3563,'NI-Soc'!$B$1:$Q$2048,19,FALSE)</f>
        <v>#REF!</v>
      </c>
    </row>
    <row r="3564" spans="1:24" hidden="1">
      <c r="A3564" s="508"/>
      <c r="B3564" s="508"/>
      <c r="C3564" s="508"/>
      <c r="D3564" s="1214" t="s">
        <v>2692</v>
      </c>
      <c r="E3564" s="1215" t="s">
        <v>3067</v>
      </c>
      <c r="F3564" s="1202"/>
      <c r="G3564" s="1202"/>
      <c r="H3564" s="1202"/>
      <c r="I3564" s="1202" t="s">
        <v>53</v>
      </c>
      <c r="J3564" s="1202"/>
      <c r="K3564" s="1202"/>
      <c r="L3564" s="1202"/>
      <c r="M3564" s="1202" t="s">
        <v>2684</v>
      </c>
      <c r="N3564" s="1203" t="s">
        <v>774</v>
      </c>
      <c r="O3564" s="1203"/>
      <c r="P3564" s="1203"/>
      <c r="Q3564" s="1203"/>
      <c r="R3564" s="1203"/>
      <c r="S3564" s="1214">
        <f>VLOOKUP($D3564,'NI-Soc'!$B$1:$Q$2048,12,FALSE)</f>
        <v>0</v>
      </c>
      <c r="T3564" s="1214">
        <f>VLOOKUP($D3564,'NI-Soc'!$B$1:$Q$2048,13,FALSE)</f>
        <v>0</v>
      </c>
      <c r="U3564" s="1214">
        <f>VLOOKUP($D3564,'NI-Soc'!$B$1:$Q$2048,16,FALSE)</f>
        <v>0</v>
      </c>
      <c r="V3564" s="1214" t="e">
        <f>VLOOKUP($D3564,'NI-Soc'!$B$1:$Q$2048,17,FALSE)</f>
        <v>#REF!</v>
      </c>
      <c r="W3564" s="1214" t="e">
        <f>VLOOKUP($D3564,'NI-Soc'!$B$1:$Q$2048,18,FALSE)</f>
        <v>#REF!</v>
      </c>
      <c r="X3564" s="1214" t="e">
        <f>VLOOKUP($D3564,'NI-Soc'!$B$1:$Q$2048,19,FALSE)</f>
        <v>#REF!</v>
      </c>
    </row>
    <row r="3565" spans="1:24" hidden="1">
      <c r="A3565" s="508"/>
      <c r="B3565" s="508"/>
      <c r="C3565" s="508"/>
      <c r="D3565" s="1214" t="s">
        <v>2693</v>
      </c>
      <c r="E3565" s="1215" t="s">
        <v>3067</v>
      </c>
      <c r="F3565" s="1202"/>
      <c r="G3565" s="1202"/>
      <c r="H3565" s="1202"/>
      <c r="I3565" s="1202" t="s">
        <v>53</v>
      </c>
      <c r="J3565" s="1202"/>
      <c r="K3565" s="1202"/>
      <c r="L3565" s="1202"/>
      <c r="M3565" s="1202" t="s">
        <v>2684</v>
      </c>
      <c r="N3565" s="1203" t="s">
        <v>781</v>
      </c>
      <c r="O3565" s="1203"/>
      <c r="P3565" s="1203"/>
      <c r="Q3565" s="1203"/>
      <c r="R3565" s="1203"/>
      <c r="S3565" s="1214">
        <f>VLOOKUP($D3565,'NI-Soc'!$B$1:$Q$2048,12,FALSE)</f>
        <v>0</v>
      </c>
      <c r="T3565" s="1214">
        <f>VLOOKUP($D3565,'NI-Soc'!$B$1:$Q$2048,13,FALSE)</f>
        <v>0</v>
      </c>
      <c r="U3565" s="1214">
        <f>VLOOKUP($D3565,'NI-Soc'!$B$1:$Q$2048,16,FALSE)</f>
        <v>0</v>
      </c>
      <c r="V3565" s="1214" t="e">
        <f>VLOOKUP($D3565,'NI-Soc'!$B$1:$Q$2048,17,FALSE)</f>
        <v>#REF!</v>
      </c>
      <c r="W3565" s="1214" t="e">
        <f>VLOOKUP($D3565,'NI-Soc'!$B$1:$Q$2048,18,FALSE)</f>
        <v>#REF!</v>
      </c>
      <c r="X3565" s="1214" t="e">
        <f>VLOOKUP($D3565,'NI-Soc'!$B$1:$Q$2048,19,FALSE)</f>
        <v>#REF!</v>
      </c>
    </row>
    <row r="3566" spans="1:24" hidden="1">
      <c r="A3566" s="508"/>
      <c r="B3566" s="508"/>
      <c r="C3566" s="508"/>
      <c r="D3566" s="1214" t="s">
        <v>2694</v>
      </c>
      <c r="E3566" s="1215" t="s">
        <v>3067</v>
      </c>
      <c r="F3566" s="1202"/>
      <c r="G3566" s="1202"/>
      <c r="H3566" s="1202"/>
      <c r="I3566" s="1202" t="s">
        <v>53</v>
      </c>
      <c r="J3566" s="1202"/>
      <c r="K3566" s="1202"/>
      <c r="L3566" s="1202"/>
      <c r="M3566" s="1202" t="s">
        <v>2684</v>
      </c>
      <c r="N3566" s="1203" t="s">
        <v>783</v>
      </c>
      <c r="O3566" s="1203"/>
      <c r="P3566" s="1203"/>
      <c r="Q3566" s="1203"/>
      <c r="R3566" s="1203"/>
      <c r="S3566" s="1214">
        <f>VLOOKUP($D3566,'NI-Soc'!$B$1:$Q$2048,12,FALSE)</f>
        <v>0</v>
      </c>
      <c r="T3566" s="1214">
        <f>VLOOKUP($D3566,'NI-Soc'!$B$1:$Q$2048,13,FALSE)</f>
        <v>0</v>
      </c>
      <c r="U3566" s="1214">
        <f>VLOOKUP($D3566,'NI-Soc'!$B$1:$Q$2048,16,FALSE)</f>
        <v>0</v>
      </c>
      <c r="V3566" s="1214" t="e">
        <f>VLOOKUP($D3566,'NI-Soc'!$B$1:$Q$2048,17,FALSE)</f>
        <v>#REF!</v>
      </c>
      <c r="W3566" s="1214" t="e">
        <f>VLOOKUP($D3566,'NI-Soc'!$B$1:$Q$2048,18,FALSE)</f>
        <v>#REF!</v>
      </c>
      <c r="X3566" s="1214" t="e">
        <f>VLOOKUP($D3566,'NI-Soc'!$B$1:$Q$2048,19,FALSE)</f>
        <v>#REF!</v>
      </c>
    </row>
    <row r="3567" spans="1:24" hidden="1">
      <c r="A3567" s="508"/>
      <c r="B3567" s="508"/>
      <c r="C3567" s="508"/>
      <c r="D3567" s="1214" t="s">
        <v>2695</v>
      </c>
      <c r="E3567" s="1215" t="s">
        <v>3067</v>
      </c>
      <c r="F3567" s="1202"/>
      <c r="G3567" s="1202"/>
      <c r="H3567" s="1202"/>
      <c r="I3567" s="1202" t="s">
        <v>53</v>
      </c>
      <c r="J3567" s="1202"/>
      <c r="K3567" s="1202"/>
      <c r="L3567" s="1202"/>
      <c r="M3567" s="1202" t="s">
        <v>2684</v>
      </c>
      <c r="N3567" s="1203" t="s">
        <v>785</v>
      </c>
      <c r="O3567" s="1203"/>
      <c r="P3567" s="1203"/>
      <c r="Q3567" s="1203"/>
      <c r="R3567" s="1203"/>
      <c r="S3567" s="1214">
        <f>VLOOKUP($D3567,'NI-Soc'!$B$1:$Q$2048,12,FALSE)</f>
        <v>0</v>
      </c>
      <c r="T3567" s="1214">
        <f>VLOOKUP($D3567,'NI-Soc'!$B$1:$Q$2048,13,FALSE)</f>
        <v>0</v>
      </c>
      <c r="U3567" s="1214">
        <f>VLOOKUP($D3567,'NI-Soc'!$B$1:$Q$2048,16,FALSE)</f>
        <v>0</v>
      </c>
      <c r="V3567" s="1214" t="e">
        <f>VLOOKUP($D3567,'NI-Soc'!$B$1:$Q$2048,17,FALSE)</f>
        <v>#REF!</v>
      </c>
      <c r="W3567" s="1214" t="e">
        <f>VLOOKUP($D3567,'NI-Soc'!$B$1:$Q$2048,18,FALSE)</f>
        <v>#REF!</v>
      </c>
      <c r="X3567" s="1214" t="e">
        <f>VLOOKUP($D3567,'NI-Soc'!$B$1:$Q$2048,19,FALSE)</f>
        <v>#REF!</v>
      </c>
    </row>
    <row r="3568" spans="1:24" hidden="1">
      <c r="A3568" s="508"/>
      <c r="B3568" s="508"/>
      <c r="C3568" s="508"/>
      <c r="D3568" s="1214" t="s">
        <v>2696</v>
      </c>
      <c r="E3568" s="1215" t="s">
        <v>3067</v>
      </c>
      <c r="F3568" s="1202"/>
      <c r="G3568" s="1202"/>
      <c r="H3568" s="1202"/>
      <c r="I3568" s="1202" t="s">
        <v>53</v>
      </c>
      <c r="J3568" s="1202"/>
      <c r="K3568" s="1202"/>
      <c r="L3568" s="1202"/>
      <c r="M3568" s="1202" t="s">
        <v>2684</v>
      </c>
      <c r="N3568" s="1203" t="s">
        <v>2697</v>
      </c>
      <c r="O3568" s="319"/>
      <c r="P3568" s="319"/>
      <c r="Q3568" s="319"/>
      <c r="R3568" s="319"/>
      <c r="S3568" s="1214">
        <f>VLOOKUP($D3568,'NI-Soc'!$B$1:$Q$2048,12,FALSE)</f>
        <v>0</v>
      </c>
      <c r="T3568" s="1214">
        <f>VLOOKUP($D3568,'NI-Soc'!$B$1:$Q$2048,13,FALSE)</f>
        <v>0</v>
      </c>
      <c r="U3568" s="1214">
        <f>VLOOKUP($D3568,'NI-Soc'!$B$1:$Q$2048,16,FALSE)</f>
        <v>0</v>
      </c>
      <c r="V3568" s="1214" t="e">
        <f>VLOOKUP($D3568,'NI-Soc'!$B$1:$Q$2048,17,FALSE)</f>
        <v>#REF!</v>
      </c>
      <c r="W3568" s="1214" t="e">
        <f>VLOOKUP($D3568,'NI-Soc'!$B$1:$Q$2048,18,FALSE)</f>
        <v>#REF!</v>
      </c>
      <c r="X3568" s="1214" t="e">
        <f>VLOOKUP($D3568,'NI-Soc'!$B$1:$Q$2048,19,FALSE)</f>
        <v>#REF!</v>
      </c>
    </row>
    <row r="3569" spans="1:24" ht="27" hidden="1">
      <c r="A3569" s="508"/>
      <c r="B3569" s="508"/>
      <c r="C3569" s="508"/>
      <c r="D3569" s="1214" t="s">
        <v>2698</v>
      </c>
      <c r="E3569" s="1215" t="s">
        <v>3067</v>
      </c>
      <c r="F3569" s="1202"/>
      <c r="G3569" s="1202"/>
      <c r="H3569" s="1202"/>
      <c r="I3569" s="1202" t="s">
        <v>53</v>
      </c>
      <c r="J3569" s="1202"/>
      <c r="K3569" s="1202"/>
      <c r="L3569" s="1202"/>
      <c r="M3569" s="1202" t="s">
        <v>2684</v>
      </c>
      <c r="N3569" s="1203" t="s">
        <v>2699</v>
      </c>
      <c r="O3569" s="319"/>
      <c r="P3569" s="319"/>
      <c r="Q3569" s="319"/>
      <c r="R3569" s="319"/>
      <c r="S3569" s="1214">
        <f>VLOOKUP($D3569,'NI-Soc'!$B$1:$Q$2048,12,FALSE)</f>
        <v>0</v>
      </c>
      <c r="T3569" s="1214">
        <f>VLOOKUP($D3569,'NI-Soc'!$B$1:$Q$2048,13,FALSE)</f>
        <v>0</v>
      </c>
      <c r="U3569" s="1214">
        <f>VLOOKUP($D3569,'NI-Soc'!$B$1:$Q$2048,16,FALSE)</f>
        <v>0</v>
      </c>
      <c r="V3569" s="1214" t="e">
        <f>VLOOKUP($D3569,'NI-Soc'!$B$1:$Q$2048,17,FALSE)</f>
        <v>#REF!</v>
      </c>
      <c r="W3569" s="1214" t="e">
        <f>VLOOKUP($D3569,'NI-Soc'!$B$1:$Q$2048,18,FALSE)</f>
        <v>#REF!</v>
      </c>
      <c r="X3569" s="1214" t="e">
        <f>VLOOKUP($D3569,'NI-Soc'!$B$1:$Q$2048,19,FALSE)</f>
        <v>#REF!</v>
      </c>
    </row>
    <row r="3570" spans="1:24" hidden="1">
      <c r="A3570" s="508"/>
      <c r="B3570" s="508"/>
      <c r="C3570" s="508"/>
      <c r="D3570" s="1214" t="s">
        <v>2700</v>
      </c>
      <c r="E3570" s="1215" t="s">
        <v>3067</v>
      </c>
      <c r="F3570" s="1202"/>
      <c r="G3570" s="1202"/>
      <c r="H3570" s="1202"/>
      <c r="I3570" s="1202" t="s">
        <v>53</v>
      </c>
      <c r="J3570" s="1202"/>
      <c r="K3570" s="1202"/>
      <c r="L3570" s="1202"/>
      <c r="M3570" s="1202" t="s">
        <v>2684</v>
      </c>
      <c r="N3570" s="1203" t="s">
        <v>791</v>
      </c>
      <c r="O3570" s="1203"/>
      <c r="P3570" s="1203"/>
      <c r="Q3570" s="1203"/>
      <c r="R3570" s="1203"/>
      <c r="S3570" s="1214">
        <f>VLOOKUP($D3570,'NI-Soc'!$B$1:$Q$2048,12,FALSE)</f>
        <v>0</v>
      </c>
      <c r="T3570" s="1214">
        <f>VLOOKUP($D3570,'NI-Soc'!$B$1:$Q$2048,13,FALSE)</f>
        <v>0</v>
      </c>
      <c r="U3570" s="1214">
        <f>VLOOKUP($D3570,'NI-Soc'!$B$1:$Q$2048,16,FALSE)</f>
        <v>0</v>
      </c>
      <c r="V3570" s="1214" t="e">
        <f>VLOOKUP($D3570,'NI-Soc'!$B$1:$Q$2048,17,FALSE)</f>
        <v>#REF!</v>
      </c>
      <c r="W3570" s="1214" t="e">
        <f>VLOOKUP($D3570,'NI-Soc'!$B$1:$Q$2048,18,FALSE)</f>
        <v>#REF!</v>
      </c>
      <c r="X3570" s="1214" t="e">
        <f>VLOOKUP($D3570,'NI-Soc'!$B$1:$Q$2048,19,FALSE)</f>
        <v>#REF!</v>
      </c>
    </row>
    <row r="3571" spans="1:24" hidden="1">
      <c r="A3571" s="508"/>
      <c r="B3571" s="508"/>
      <c r="C3571" s="508"/>
      <c r="D3571" s="1214" t="s">
        <v>2701</v>
      </c>
      <c r="E3571" s="1215" t="s">
        <v>3067</v>
      </c>
      <c r="F3571" s="1202"/>
      <c r="G3571" s="1202"/>
      <c r="H3571" s="1202"/>
      <c r="I3571" s="1202" t="s">
        <v>53</v>
      </c>
      <c r="J3571" s="1202"/>
      <c r="K3571" s="1202"/>
      <c r="L3571" s="1202"/>
      <c r="M3571" s="1202" t="s">
        <v>2684</v>
      </c>
      <c r="N3571" s="1203" t="s">
        <v>802</v>
      </c>
      <c r="O3571" s="1203"/>
      <c r="P3571" s="1203"/>
      <c r="Q3571" s="1203"/>
      <c r="R3571" s="1203"/>
      <c r="S3571" s="1214">
        <f>VLOOKUP($D3571,'NI-Soc'!$B$1:$Q$2048,12,FALSE)</f>
        <v>0</v>
      </c>
      <c r="T3571" s="1214">
        <f>VLOOKUP($D3571,'NI-Soc'!$B$1:$Q$2048,13,FALSE)</f>
        <v>0</v>
      </c>
      <c r="U3571" s="1214">
        <f>VLOOKUP($D3571,'NI-Soc'!$B$1:$Q$2048,16,FALSE)</f>
        <v>0</v>
      </c>
      <c r="V3571" s="1214" t="e">
        <f>VLOOKUP($D3571,'NI-Soc'!$B$1:$Q$2048,17,FALSE)</f>
        <v>#REF!</v>
      </c>
      <c r="W3571" s="1214" t="e">
        <f>VLOOKUP($D3571,'NI-Soc'!$B$1:$Q$2048,18,FALSE)</f>
        <v>#REF!</v>
      </c>
      <c r="X3571" s="1214" t="e">
        <f>VLOOKUP($D3571,'NI-Soc'!$B$1:$Q$2048,19,FALSE)</f>
        <v>#REF!</v>
      </c>
    </row>
    <row r="3572" spans="1:24" hidden="1">
      <c r="A3572" s="508"/>
      <c r="B3572" s="508"/>
      <c r="C3572" s="508"/>
      <c r="D3572" s="1214" t="s">
        <v>2702</v>
      </c>
      <c r="E3572" s="1215" t="s">
        <v>3067</v>
      </c>
      <c r="F3572" s="1202"/>
      <c r="G3572" s="1202"/>
      <c r="H3572" s="1202"/>
      <c r="I3572" s="1202" t="s">
        <v>53</v>
      </c>
      <c r="J3572" s="1202"/>
      <c r="K3572" s="1202"/>
      <c r="L3572" s="1202"/>
      <c r="M3572" s="1202" t="s">
        <v>2684</v>
      </c>
      <c r="N3572" s="1203" t="s">
        <v>806</v>
      </c>
      <c r="O3572" s="1203"/>
      <c r="P3572" s="1203"/>
      <c r="Q3572" s="1203"/>
      <c r="R3572" s="1203"/>
      <c r="S3572" s="1214">
        <f>VLOOKUP($D3572,'NI-Soc'!$B$1:$Q$2048,12,FALSE)</f>
        <v>0</v>
      </c>
      <c r="T3572" s="1214">
        <f>VLOOKUP($D3572,'NI-Soc'!$B$1:$Q$2048,13,FALSE)</f>
        <v>0</v>
      </c>
      <c r="U3572" s="1214">
        <f>VLOOKUP($D3572,'NI-Soc'!$B$1:$Q$2048,16,FALSE)</f>
        <v>0</v>
      </c>
      <c r="V3572" s="1214" t="e">
        <f>VLOOKUP($D3572,'NI-Soc'!$B$1:$Q$2048,17,FALSE)</f>
        <v>#REF!</v>
      </c>
      <c r="W3572" s="1214" t="e">
        <f>VLOOKUP($D3572,'NI-Soc'!$B$1:$Q$2048,18,FALSE)</f>
        <v>#REF!</v>
      </c>
      <c r="X3572" s="1214" t="e">
        <f>VLOOKUP($D3572,'NI-Soc'!$B$1:$Q$2048,19,FALSE)</f>
        <v>#REF!</v>
      </c>
    </row>
    <row r="3573" spans="1:24" hidden="1">
      <c r="A3573" s="508"/>
      <c r="B3573" s="508"/>
      <c r="C3573" s="508"/>
      <c r="D3573" s="1214" t="s">
        <v>2703</v>
      </c>
      <c r="E3573" s="1215" t="s">
        <v>3067</v>
      </c>
      <c r="F3573" s="1202"/>
      <c r="G3573" s="1202"/>
      <c r="H3573" s="1202"/>
      <c r="I3573" s="1202" t="s">
        <v>53</v>
      </c>
      <c r="J3573" s="1202"/>
      <c r="K3573" s="1202"/>
      <c r="L3573" s="1202"/>
      <c r="M3573" s="1202" t="s">
        <v>2684</v>
      </c>
      <c r="N3573" s="1202" t="s">
        <v>810</v>
      </c>
      <c r="O3573" s="1203"/>
      <c r="P3573" s="1203"/>
      <c r="Q3573" s="1203"/>
      <c r="R3573" s="1203"/>
      <c r="S3573" s="1214">
        <f>VLOOKUP($D3573,'NI-Soc'!$B$1:$Q$2048,12,FALSE)</f>
        <v>0</v>
      </c>
      <c r="T3573" s="1214">
        <f>VLOOKUP($D3573,'NI-Soc'!$B$1:$Q$2048,13,FALSE)</f>
        <v>0</v>
      </c>
      <c r="U3573" s="1214">
        <f>VLOOKUP($D3573,'NI-Soc'!$B$1:$Q$2048,16,FALSE)</f>
        <v>0</v>
      </c>
      <c r="V3573" s="1214" t="e">
        <f>VLOOKUP($D3573,'NI-Soc'!$B$1:$Q$2048,17,FALSE)</f>
        <v>#REF!</v>
      </c>
      <c r="W3573" s="1214" t="e">
        <f>VLOOKUP($D3573,'NI-Soc'!$B$1:$Q$2048,18,FALSE)</f>
        <v>#REF!</v>
      </c>
      <c r="X3573" s="1214" t="e">
        <f>VLOOKUP($D3573,'NI-Soc'!$B$1:$Q$2048,19,FALSE)</f>
        <v>#REF!</v>
      </c>
    </row>
    <row r="3574" spans="1:24" hidden="1">
      <c r="A3574" s="508"/>
      <c r="B3574" s="508"/>
      <c r="C3574" s="508"/>
      <c r="D3574" s="1214" t="s">
        <v>2704</v>
      </c>
      <c r="E3574" s="1215" t="s">
        <v>3067</v>
      </c>
      <c r="F3574" s="1202"/>
      <c r="G3574" s="1202"/>
      <c r="H3574" s="1202"/>
      <c r="I3574" s="1202" t="s">
        <v>53</v>
      </c>
      <c r="J3574" s="1202"/>
      <c r="K3574" s="1202"/>
      <c r="L3574" s="1202"/>
      <c r="M3574" s="1202" t="s">
        <v>2684</v>
      </c>
      <c r="N3574" s="1202" t="s">
        <v>816</v>
      </c>
      <c r="O3574" s="1203"/>
      <c r="P3574" s="1203"/>
      <c r="Q3574" s="1203"/>
      <c r="R3574" s="1203"/>
      <c r="S3574" s="1214">
        <f>VLOOKUP($D3574,'NI-Soc'!$B$1:$Q$2048,12,FALSE)</f>
        <v>0</v>
      </c>
      <c r="T3574" s="1214">
        <f>VLOOKUP($D3574,'NI-Soc'!$B$1:$Q$2048,13,FALSE)</f>
        <v>0</v>
      </c>
      <c r="U3574" s="1214">
        <f>VLOOKUP($D3574,'NI-Soc'!$B$1:$Q$2048,16,FALSE)</f>
        <v>0</v>
      </c>
      <c r="V3574" s="1214" t="e">
        <f>VLOOKUP($D3574,'NI-Soc'!$B$1:$Q$2048,17,FALSE)</f>
        <v>#REF!</v>
      </c>
      <c r="W3574" s="1214" t="e">
        <f>VLOOKUP($D3574,'NI-Soc'!$B$1:$Q$2048,18,FALSE)</f>
        <v>#REF!</v>
      </c>
      <c r="X3574" s="1214" t="e">
        <f>VLOOKUP($D3574,'NI-Soc'!$B$1:$Q$2048,19,FALSE)</f>
        <v>#REF!</v>
      </c>
    </row>
    <row r="3575" spans="1:24" hidden="1">
      <c r="A3575" s="508"/>
      <c r="B3575" s="508"/>
      <c r="C3575" s="508"/>
      <c r="D3575" s="1214" t="s">
        <v>2705</v>
      </c>
      <c r="E3575" s="1215" t="s">
        <v>3067</v>
      </c>
      <c r="F3575" s="1202"/>
      <c r="G3575" s="1202"/>
      <c r="H3575" s="1202"/>
      <c r="I3575" s="1202" t="s">
        <v>53</v>
      </c>
      <c r="J3575" s="1202"/>
      <c r="K3575" s="1202"/>
      <c r="L3575" s="1202"/>
      <c r="M3575" s="1202" t="s">
        <v>2684</v>
      </c>
      <c r="N3575" s="1203" t="s">
        <v>819</v>
      </c>
      <c r="O3575" s="1203"/>
      <c r="P3575" s="1203"/>
      <c r="Q3575" s="1203"/>
      <c r="R3575" s="1203"/>
      <c r="S3575" s="1214">
        <f>VLOOKUP($D3575,'NI-Soc'!$B$1:$Q$2048,12,FALSE)</f>
        <v>0</v>
      </c>
      <c r="T3575" s="1214">
        <f>VLOOKUP($D3575,'NI-Soc'!$B$1:$Q$2048,13,FALSE)</f>
        <v>0</v>
      </c>
      <c r="U3575" s="1214">
        <f>VLOOKUP($D3575,'NI-Soc'!$B$1:$Q$2048,16,FALSE)</f>
        <v>0</v>
      </c>
      <c r="V3575" s="1214" t="e">
        <f>VLOOKUP($D3575,'NI-Soc'!$B$1:$Q$2048,17,FALSE)</f>
        <v>#REF!</v>
      </c>
      <c r="W3575" s="1214" t="e">
        <f>VLOOKUP($D3575,'NI-Soc'!$B$1:$Q$2048,18,FALSE)</f>
        <v>#REF!</v>
      </c>
      <c r="X3575" s="1214" t="e">
        <f>VLOOKUP($D3575,'NI-Soc'!$B$1:$Q$2048,19,FALSE)</f>
        <v>#REF!</v>
      </c>
    </row>
    <row r="3576" spans="1:24" ht="40.5" hidden="1">
      <c r="A3576" s="508"/>
      <c r="B3576" s="508"/>
      <c r="C3576" s="508"/>
      <c r="D3576" s="1214" t="s">
        <v>2706</v>
      </c>
      <c r="E3576" s="1215" t="s">
        <v>3067</v>
      </c>
      <c r="F3576" s="1202"/>
      <c r="G3576" s="1202"/>
      <c r="H3576" s="1202"/>
      <c r="I3576" s="1202" t="s">
        <v>53</v>
      </c>
      <c r="J3576" s="1202"/>
      <c r="K3576" s="1202"/>
      <c r="L3576" s="1202"/>
      <c r="M3576" s="1202" t="s">
        <v>2684</v>
      </c>
      <c r="N3576" s="1203" t="s">
        <v>823</v>
      </c>
      <c r="O3576" s="1203"/>
      <c r="P3576" s="1203"/>
      <c r="Q3576" s="1203"/>
      <c r="R3576" s="1203"/>
      <c r="S3576" s="1214">
        <f>VLOOKUP($D3576,'NI-Soc'!$B$1:$Q$2048,12,FALSE)</f>
        <v>0</v>
      </c>
      <c r="T3576" s="1214">
        <f>VLOOKUP($D3576,'NI-Soc'!$B$1:$Q$2048,13,FALSE)</f>
        <v>0</v>
      </c>
      <c r="U3576" s="1214">
        <f>VLOOKUP($D3576,'NI-Soc'!$B$1:$Q$2048,16,FALSE)</f>
        <v>0</v>
      </c>
      <c r="V3576" s="1214" t="e">
        <f>VLOOKUP($D3576,'NI-Soc'!$B$1:$Q$2048,17,FALSE)</f>
        <v>#REF!</v>
      </c>
      <c r="W3576" s="1214" t="e">
        <f>VLOOKUP($D3576,'NI-Soc'!$B$1:$Q$2048,18,FALSE)</f>
        <v>#REF!</v>
      </c>
      <c r="X3576" s="1214" t="e">
        <f>VLOOKUP($D3576,'NI-Soc'!$B$1:$Q$2048,19,FALSE)</f>
        <v>#REF!</v>
      </c>
    </row>
    <row r="3577" spans="1:24" ht="27" hidden="1">
      <c r="A3577" s="508"/>
      <c r="B3577" s="508"/>
      <c r="C3577" s="508"/>
      <c r="D3577" s="1214" t="s">
        <v>2707</v>
      </c>
      <c r="E3577" s="1215" t="s">
        <v>3067</v>
      </c>
      <c r="F3577" s="1202"/>
      <c r="G3577" s="1202"/>
      <c r="H3577" s="1202"/>
      <c r="I3577" s="1202" t="s">
        <v>53</v>
      </c>
      <c r="J3577" s="1202"/>
      <c r="K3577" s="1202"/>
      <c r="L3577" s="1202"/>
      <c r="M3577" s="1202" t="s">
        <v>2684</v>
      </c>
      <c r="N3577" s="1203" t="s">
        <v>825</v>
      </c>
      <c r="O3577" s="1203"/>
      <c r="P3577" s="1203"/>
      <c r="Q3577" s="1203"/>
      <c r="R3577" s="1203"/>
      <c r="S3577" s="1214">
        <f>VLOOKUP($D3577,'NI-Soc'!$B$1:$Q$2048,12,FALSE)</f>
        <v>0</v>
      </c>
      <c r="T3577" s="1214">
        <f>VLOOKUP($D3577,'NI-Soc'!$B$1:$Q$2048,13,FALSE)</f>
        <v>0</v>
      </c>
      <c r="U3577" s="1214">
        <f>VLOOKUP($D3577,'NI-Soc'!$B$1:$Q$2048,16,FALSE)</f>
        <v>0</v>
      </c>
      <c r="V3577" s="1214" t="e">
        <f>VLOOKUP($D3577,'NI-Soc'!$B$1:$Q$2048,17,FALSE)</f>
        <v>#REF!</v>
      </c>
      <c r="W3577" s="1214" t="e">
        <f>VLOOKUP($D3577,'NI-Soc'!$B$1:$Q$2048,18,FALSE)</f>
        <v>#REF!</v>
      </c>
      <c r="X3577" s="1214" t="e">
        <f>VLOOKUP($D3577,'NI-Soc'!$B$1:$Q$2048,19,FALSE)</f>
        <v>#REF!</v>
      </c>
    </row>
    <row r="3578" spans="1:24" hidden="1">
      <c r="A3578" s="508"/>
      <c r="B3578" s="508"/>
      <c r="C3578" s="508"/>
      <c r="D3578" s="1214" t="s">
        <v>2708</v>
      </c>
      <c r="E3578" s="1215" t="s">
        <v>3067</v>
      </c>
      <c r="F3578" s="1202"/>
      <c r="G3578" s="1202"/>
      <c r="H3578" s="1202"/>
      <c r="I3578" s="1202" t="s">
        <v>53</v>
      </c>
      <c r="J3578" s="1202"/>
      <c r="K3578" s="1202"/>
      <c r="L3578" s="1202"/>
      <c r="M3578" s="1202" t="s">
        <v>2684</v>
      </c>
      <c r="N3578" s="1203" t="s">
        <v>827</v>
      </c>
      <c r="O3578" s="1203"/>
      <c r="P3578" s="1203"/>
      <c r="Q3578" s="1203"/>
      <c r="R3578" s="1203"/>
      <c r="S3578" s="1214">
        <f>VLOOKUP($D3578,'NI-Soc'!$B$1:$Q$2048,12,FALSE)</f>
        <v>0</v>
      </c>
      <c r="T3578" s="1214">
        <f>VLOOKUP($D3578,'NI-Soc'!$B$1:$Q$2048,13,FALSE)</f>
        <v>0</v>
      </c>
      <c r="U3578" s="1214">
        <f>VLOOKUP($D3578,'NI-Soc'!$B$1:$Q$2048,16,FALSE)</f>
        <v>0</v>
      </c>
      <c r="V3578" s="1214" t="e">
        <f>VLOOKUP($D3578,'NI-Soc'!$B$1:$Q$2048,17,FALSE)</f>
        <v>#REF!</v>
      </c>
      <c r="W3578" s="1214" t="e">
        <f>VLOOKUP($D3578,'NI-Soc'!$B$1:$Q$2048,18,FALSE)</f>
        <v>#REF!</v>
      </c>
      <c r="X3578" s="1214" t="e">
        <f>VLOOKUP($D3578,'NI-Soc'!$B$1:$Q$2048,19,FALSE)</f>
        <v>#REF!</v>
      </c>
    </row>
    <row r="3579" spans="1:24" hidden="1">
      <c r="A3579" s="508"/>
      <c r="B3579" s="508"/>
      <c r="C3579" s="508"/>
      <c r="D3579" s="1214" t="s">
        <v>2709</v>
      </c>
      <c r="E3579" s="1215" t="s">
        <v>3067</v>
      </c>
      <c r="F3579" s="1202"/>
      <c r="G3579" s="1202"/>
      <c r="H3579" s="1202"/>
      <c r="I3579" s="1202" t="s">
        <v>53</v>
      </c>
      <c r="J3579" s="1202"/>
      <c r="K3579" s="1202"/>
      <c r="L3579" s="1202"/>
      <c r="M3579" s="1202" t="s">
        <v>2684</v>
      </c>
      <c r="N3579" s="1203" t="s">
        <v>829</v>
      </c>
      <c r="O3579" s="1203"/>
      <c r="P3579" s="1203"/>
      <c r="Q3579" s="1203"/>
      <c r="R3579" s="1203"/>
      <c r="S3579" s="1214">
        <f>VLOOKUP($D3579,'NI-Soc'!$B$1:$Q$2048,12,FALSE)</f>
        <v>0</v>
      </c>
      <c r="T3579" s="1214">
        <f>VLOOKUP($D3579,'NI-Soc'!$B$1:$Q$2048,13,FALSE)</f>
        <v>0</v>
      </c>
      <c r="U3579" s="1214">
        <f>VLOOKUP($D3579,'NI-Soc'!$B$1:$Q$2048,16,FALSE)</f>
        <v>0</v>
      </c>
      <c r="V3579" s="1214" t="e">
        <f>VLOOKUP($D3579,'NI-Soc'!$B$1:$Q$2048,17,FALSE)</f>
        <v>#REF!</v>
      </c>
      <c r="W3579" s="1214" t="e">
        <f>VLOOKUP($D3579,'NI-Soc'!$B$1:$Q$2048,18,FALSE)</f>
        <v>#REF!</v>
      </c>
      <c r="X3579" s="1214" t="e">
        <f>VLOOKUP($D3579,'NI-Soc'!$B$1:$Q$2048,19,FALSE)</f>
        <v>#REF!</v>
      </c>
    </row>
    <row r="3580" spans="1:24" ht="27" hidden="1">
      <c r="A3580" s="508"/>
      <c r="B3580" s="508"/>
      <c r="C3580" s="508"/>
      <c r="D3580" s="1214" t="s">
        <v>2710</v>
      </c>
      <c r="E3580" s="1215" t="s">
        <v>3067</v>
      </c>
      <c r="F3580" s="1202"/>
      <c r="G3580" s="1202"/>
      <c r="H3580" s="1202"/>
      <c r="I3580" s="1202" t="s">
        <v>53</v>
      </c>
      <c r="J3580" s="1202"/>
      <c r="K3580" s="1202"/>
      <c r="L3580" s="1202"/>
      <c r="M3580" s="1202" t="s">
        <v>2684</v>
      </c>
      <c r="N3580" s="1203" t="s">
        <v>831</v>
      </c>
      <c r="O3580" s="1203"/>
      <c r="P3580" s="1203"/>
      <c r="Q3580" s="1203"/>
      <c r="R3580" s="1203"/>
      <c r="S3580" s="1214">
        <f>VLOOKUP($D3580,'NI-Soc'!$B$1:$Q$2048,12,FALSE)</f>
        <v>0</v>
      </c>
      <c r="T3580" s="1214">
        <f>VLOOKUP($D3580,'NI-Soc'!$B$1:$Q$2048,13,FALSE)</f>
        <v>0</v>
      </c>
      <c r="U3580" s="1214">
        <f>VLOOKUP($D3580,'NI-Soc'!$B$1:$Q$2048,16,FALSE)</f>
        <v>0</v>
      </c>
      <c r="V3580" s="1214" t="e">
        <f>VLOOKUP($D3580,'NI-Soc'!$B$1:$Q$2048,17,FALSE)</f>
        <v>#REF!</v>
      </c>
      <c r="W3580" s="1214" t="e">
        <f>VLOOKUP($D3580,'NI-Soc'!$B$1:$Q$2048,18,FALSE)</f>
        <v>#REF!</v>
      </c>
      <c r="X3580" s="1214" t="e">
        <f>VLOOKUP($D3580,'NI-Soc'!$B$1:$Q$2048,19,FALSE)</f>
        <v>#REF!</v>
      </c>
    </row>
    <row r="3581" spans="1:24" ht="27" hidden="1">
      <c r="A3581" s="508"/>
      <c r="B3581" s="508"/>
      <c r="C3581" s="508"/>
      <c r="D3581" s="1214" t="s">
        <v>2711</v>
      </c>
      <c r="E3581" s="1215" t="s">
        <v>3067</v>
      </c>
      <c r="F3581" s="1202"/>
      <c r="G3581" s="1202"/>
      <c r="H3581" s="1202"/>
      <c r="I3581" s="1202" t="s">
        <v>53</v>
      </c>
      <c r="J3581" s="1202"/>
      <c r="K3581" s="1202"/>
      <c r="L3581" s="1202"/>
      <c r="M3581" s="1202" t="s">
        <v>2684</v>
      </c>
      <c r="N3581" s="1203" t="s">
        <v>833</v>
      </c>
      <c r="O3581" s="1203"/>
      <c r="P3581" s="1203"/>
      <c r="Q3581" s="1203"/>
      <c r="R3581" s="1203"/>
      <c r="S3581" s="1214">
        <f>VLOOKUP($D3581,'NI-Soc'!$B$1:$Q$2048,12,FALSE)</f>
        <v>0</v>
      </c>
      <c r="T3581" s="1214">
        <f>VLOOKUP($D3581,'NI-Soc'!$B$1:$Q$2048,13,FALSE)</f>
        <v>0</v>
      </c>
      <c r="U3581" s="1214">
        <f>VLOOKUP($D3581,'NI-Soc'!$B$1:$Q$2048,16,FALSE)</f>
        <v>0</v>
      </c>
      <c r="V3581" s="1214" t="e">
        <f>VLOOKUP($D3581,'NI-Soc'!$B$1:$Q$2048,17,FALSE)</f>
        <v>#REF!</v>
      </c>
      <c r="W3581" s="1214" t="e">
        <f>VLOOKUP($D3581,'NI-Soc'!$B$1:$Q$2048,18,FALSE)</f>
        <v>#REF!</v>
      </c>
      <c r="X3581" s="1214" t="e">
        <f>VLOOKUP($D3581,'NI-Soc'!$B$1:$Q$2048,19,FALSE)</f>
        <v>#REF!</v>
      </c>
    </row>
    <row r="3582" spans="1:24" hidden="1">
      <c r="A3582" s="508"/>
      <c r="B3582" s="508"/>
      <c r="C3582" s="508"/>
      <c r="D3582" s="1214" t="s">
        <v>2712</v>
      </c>
      <c r="E3582" s="1215" t="s">
        <v>3067</v>
      </c>
      <c r="F3582" s="1202"/>
      <c r="G3582" s="1202"/>
      <c r="H3582" s="1202"/>
      <c r="I3582" s="1202" t="s">
        <v>53</v>
      </c>
      <c r="J3582" s="1202"/>
      <c r="K3582" s="1202"/>
      <c r="L3582" s="1202"/>
      <c r="M3582" s="1202" t="s">
        <v>2684</v>
      </c>
      <c r="N3582" s="1203" t="s">
        <v>835</v>
      </c>
      <c r="O3582" s="1203"/>
      <c r="P3582" s="1203"/>
      <c r="Q3582" s="1203"/>
      <c r="R3582" s="1203"/>
      <c r="S3582" s="1214">
        <f>VLOOKUP($D3582,'NI-Soc'!$B$1:$Q$2048,12,FALSE)</f>
        <v>0</v>
      </c>
      <c r="T3582" s="1214">
        <f>VLOOKUP($D3582,'NI-Soc'!$B$1:$Q$2048,13,FALSE)</f>
        <v>0</v>
      </c>
      <c r="U3582" s="1214">
        <f>VLOOKUP($D3582,'NI-Soc'!$B$1:$Q$2048,16,FALSE)</f>
        <v>0</v>
      </c>
      <c r="V3582" s="1214" t="e">
        <f>VLOOKUP($D3582,'NI-Soc'!$B$1:$Q$2048,17,FALSE)</f>
        <v>#REF!</v>
      </c>
      <c r="W3582" s="1214" t="e">
        <f>VLOOKUP($D3582,'NI-Soc'!$B$1:$Q$2048,18,FALSE)</f>
        <v>#REF!</v>
      </c>
      <c r="X3582" s="1214" t="e">
        <f>VLOOKUP($D3582,'NI-Soc'!$B$1:$Q$2048,19,FALSE)</f>
        <v>#REF!</v>
      </c>
    </row>
    <row r="3583" spans="1:24" ht="27" hidden="1">
      <c r="A3583" s="508"/>
      <c r="B3583" s="508"/>
      <c r="C3583" s="508"/>
      <c r="D3583" s="1214" t="s">
        <v>2713</v>
      </c>
      <c r="E3583" s="1215" t="s">
        <v>3067</v>
      </c>
      <c r="F3583" s="1202"/>
      <c r="G3583" s="1202"/>
      <c r="H3583" s="1202"/>
      <c r="I3583" s="1202" t="s">
        <v>53</v>
      </c>
      <c r="J3583" s="1202"/>
      <c r="K3583" s="1202"/>
      <c r="L3583" s="1202"/>
      <c r="M3583" s="1202" t="s">
        <v>2684</v>
      </c>
      <c r="N3583" s="1203" t="s">
        <v>837</v>
      </c>
      <c r="O3583" s="1203"/>
      <c r="P3583" s="1203"/>
      <c r="Q3583" s="1203"/>
      <c r="R3583" s="1203"/>
      <c r="S3583" s="1214">
        <f>VLOOKUP($D3583,'NI-Soc'!$B$1:$Q$2048,12,FALSE)</f>
        <v>0</v>
      </c>
      <c r="T3583" s="1214">
        <f>VLOOKUP($D3583,'NI-Soc'!$B$1:$Q$2048,13,FALSE)</f>
        <v>0</v>
      </c>
      <c r="U3583" s="1214">
        <f>VLOOKUP($D3583,'NI-Soc'!$B$1:$Q$2048,16,FALSE)</f>
        <v>0</v>
      </c>
      <c r="V3583" s="1214" t="e">
        <f>VLOOKUP($D3583,'NI-Soc'!$B$1:$Q$2048,17,FALSE)</f>
        <v>#REF!</v>
      </c>
      <c r="W3583" s="1214" t="e">
        <f>VLOOKUP($D3583,'NI-Soc'!$B$1:$Q$2048,18,FALSE)</f>
        <v>#REF!</v>
      </c>
      <c r="X3583" s="1214" t="e">
        <f>VLOOKUP($D3583,'NI-Soc'!$B$1:$Q$2048,19,FALSE)</f>
        <v>#REF!</v>
      </c>
    </row>
    <row r="3584" spans="1:24" ht="27" hidden="1">
      <c r="A3584" s="508"/>
      <c r="B3584" s="508"/>
      <c r="C3584" s="508"/>
      <c r="D3584" s="1214" t="s">
        <v>2714</v>
      </c>
      <c r="E3584" s="1215" t="s">
        <v>3067</v>
      </c>
      <c r="F3584" s="1202"/>
      <c r="G3584" s="1202"/>
      <c r="H3584" s="1202"/>
      <c r="I3584" s="1202" t="s">
        <v>53</v>
      </c>
      <c r="J3584" s="1202"/>
      <c r="K3584" s="1202"/>
      <c r="L3584" s="1202"/>
      <c r="M3584" s="1202" t="s">
        <v>2684</v>
      </c>
      <c r="N3584" s="1203" t="s">
        <v>839</v>
      </c>
      <c r="O3584" s="1203"/>
      <c r="P3584" s="1203"/>
      <c r="Q3584" s="1203"/>
      <c r="R3584" s="1203"/>
      <c r="S3584" s="1214">
        <f>VLOOKUP($D3584,'NI-Soc'!$B$1:$Q$2048,12,FALSE)</f>
        <v>0</v>
      </c>
      <c r="T3584" s="1214">
        <f>VLOOKUP($D3584,'NI-Soc'!$B$1:$Q$2048,13,FALSE)</f>
        <v>0</v>
      </c>
      <c r="U3584" s="1214">
        <f>VLOOKUP($D3584,'NI-Soc'!$B$1:$Q$2048,16,FALSE)</f>
        <v>0</v>
      </c>
      <c r="V3584" s="1214" t="e">
        <f>VLOOKUP($D3584,'NI-Soc'!$B$1:$Q$2048,17,FALSE)</f>
        <v>#REF!</v>
      </c>
      <c r="W3584" s="1214" t="e">
        <f>VLOOKUP($D3584,'NI-Soc'!$B$1:$Q$2048,18,FALSE)</f>
        <v>#REF!</v>
      </c>
      <c r="X3584" s="1214" t="e">
        <f>VLOOKUP($D3584,'NI-Soc'!$B$1:$Q$2048,19,FALSE)</f>
        <v>#REF!</v>
      </c>
    </row>
    <row r="3585" spans="1:24" hidden="1">
      <c r="A3585" s="508"/>
      <c r="B3585" s="508"/>
      <c r="C3585" s="508"/>
      <c r="D3585" s="1214" t="s">
        <v>2715</v>
      </c>
      <c r="E3585" s="1215" t="s">
        <v>3067</v>
      </c>
      <c r="F3585" s="1202"/>
      <c r="G3585" s="1202"/>
      <c r="H3585" s="1202"/>
      <c r="I3585" s="1202" t="s">
        <v>53</v>
      </c>
      <c r="J3585" s="1202"/>
      <c r="K3585" s="1202"/>
      <c r="L3585" s="1202"/>
      <c r="M3585" s="1202" t="s">
        <v>2684</v>
      </c>
      <c r="N3585" s="1202" t="s">
        <v>841</v>
      </c>
      <c r="O3585" s="1203"/>
      <c r="P3585" s="1203"/>
      <c r="Q3585" s="1203"/>
      <c r="R3585" s="1203"/>
      <c r="S3585" s="1214">
        <f>VLOOKUP($D3585,'NI-Soc'!$B$1:$Q$2048,12,FALSE)</f>
        <v>0</v>
      </c>
      <c r="T3585" s="1214">
        <f>VLOOKUP($D3585,'NI-Soc'!$B$1:$Q$2048,13,FALSE)</f>
        <v>0</v>
      </c>
      <c r="U3585" s="1214">
        <f>VLOOKUP($D3585,'NI-Soc'!$B$1:$Q$2048,16,FALSE)</f>
        <v>0</v>
      </c>
      <c r="V3585" s="1214" t="e">
        <f>VLOOKUP($D3585,'NI-Soc'!$B$1:$Q$2048,17,FALSE)</f>
        <v>#REF!</v>
      </c>
      <c r="W3585" s="1214" t="e">
        <f>VLOOKUP($D3585,'NI-Soc'!$B$1:$Q$2048,18,FALSE)</f>
        <v>#REF!</v>
      </c>
      <c r="X3585" s="1214" t="e">
        <f>VLOOKUP($D3585,'NI-Soc'!$B$1:$Q$2048,19,FALSE)</f>
        <v>#REF!</v>
      </c>
    </row>
    <row r="3586" spans="1:24" hidden="1">
      <c r="A3586" s="508"/>
      <c r="B3586" s="508"/>
      <c r="C3586" s="508"/>
      <c r="D3586" s="1214" t="s">
        <v>2716</v>
      </c>
      <c r="E3586" s="1215" t="s">
        <v>3067</v>
      </c>
      <c r="F3586" s="1202"/>
      <c r="G3586" s="1202"/>
      <c r="H3586" s="1202"/>
      <c r="I3586" s="1202" t="s">
        <v>53</v>
      </c>
      <c r="J3586" s="1202"/>
      <c r="K3586" s="1202"/>
      <c r="L3586" s="1202"/>
      <c r="M3586" s="1202" t="s">
        <v>2684</v>
      </c>
      <c r="N3586" s="1202" t="s">
        <v>843</v>
      </c>
      <c r="O3586" s="1203"/>
      <c r="P3586" s="1203"/>
      <c r="Q3586" s="1203"/>
      <c r="R3586" s="1203"/>
      <c r="S3586" s="1214">
        <f>VLOOKUP($D3586,'NI-Soc'!$B$1:$Q$2048,12,FALSE)</f>
        <v>0</v>
      </c>
      <c r="T3586" s="1214">
        <f>VLOOKUP($D3586,'NI-Soc'!$B$1:$Q$2048,13,FALSE)</f>
        <v>0</v>
      </c>
      <c r="U3586" s="1214">
        <f>VLOOKUP($D3586,'NI-Soc'!$B$1:$Q$2048,16,FALSE)</f>
        <v>0</v>
      </c>
      <c r="V3586" s="1214" t="e">
        <f>VLOOKUP($D3586,'NI-Soc'!$B$1:$Q$2048,17,FALSE)</f>
        <v>#REF!</v>
      </c>
      <c r="W3586" s="1214" t="e">
        <f>VLOOKUP($D3586,'NI-Soc'!$B$1:$Q$2048,18,FALSE)</f>
        <v>#REF!</v>
      </c>
      <c r="X3586" s="1214" t="e">
        <f>VLOOKUP($D3586,'NI-Soc'!$B$1:$Q$2048,19,FALSE)</f>
        <v>#REF!</v>
      </c>
    </row>
    <row r="3587" spans="1:24" hidden="1">
      <c r="A3587" s="508"/>
      <c r="B3587" s="508"/>
      <c r="C3587" s="508"/>
      <c r="D3587" s="1214" t="s">
        <v>2717</v>
      </c>
      <c r="E3587" s="1215" t="s">
        <v>3067</v>
      </c>
      <c r="F3587" s="1202"/>
      <c r="G3587" s="1202"/>
      <c r="H3587" s="1202"/>
      <c r="I3587" s="1202" t="s">
        <v>53</v>
      </c>
      <c r="J3587" s="1202"/>
      <c r="K3587" s="1202"/>
      <c r="L3587" s="1202"/>
      <c r="M3587" s="1202" t="s">
        <v>2684</v>
      </c>
      <c r="N3587" s="1202" t="s">
        <v>845</v>
      </c>
      <c r="O3587" s="1203"/>
      <c r="P3587" s="1203"/>
      <c r="Q3587" s="1203"/>
      <c r="R3587" s="1203"/>
      <c r="S3587" s="1214">
        <f>VLOOKUP($D3587,'NI-Soc'!$B$1:$Q$2048,12,FALSE)</f>
        <v>0</v>
      </c>
      <c r="T3587" s="1214">
        <f>VLOOKUP($D3587,'NI-Soc'!$B$1:$Q$2048,13,FALSE)</f>
        <v>0</v>
      </c>
      <c r="U3587" s="1214">
        <f>VLOOKUP($D3587,'NI-Soc'!$B$1:$Q$2048,16,FALSE)</f>
        <v>0</v>
      </c>
      <c r="V3587" s="1214" t="e">
        <f>VLOOKUP($D3587,'NI-Soc'!$B$1:$Q$2048,17,FALSE)</f>
        <v>#REF!</v>
      </c>
      <c r="W3587" s="1214" t="e">
        <f>VLOOKUP($D3587,'NI-Soc'!$B$1:$Q$2048,18,FALSE)</f>
        <v>#REF!</v>
      </c>
      <c r="X3587" s="1214" t="e">
        <f>VLOOKUP($D3587,'NI-Soc'!$B$1:$Q$2048,19,FALSE)</f>
        <v>#REF!</v>
      </c>
    </row>
    <row r="3588" spans="1:24" hidden="1">
      <c r="A3588" s="508"/>
      <c r="B3588" s="508"/>
      <c r="C3588" s="508"/>
      <c r="D3588" s="1214" t="s">
        <v>2718</v>
      </c>
      <c r="E3588" s="1215" t="s">
        <v>3067</v>
      </c>
      <c r="F3588" s="1202"/>
      <c r="G3588" s="1202"/>
      <c r="H3588" s="1202"/>
      <c r="I3588" s="1202" t="s">
        <v>53</v>
      </c>
      <c r="J3588" s="1202"/>
      <c r="K3588" s="1202"/>
      <c r="L3588" s="1202"/>
      <c r="M3588" s="1202" t="s">
        <v>2684</v>
      </c>
      <c r="N3588" s="1203" t="s">
        <v>2719</v>
      </c>
      <c r="O3588" s="1203"/>
      <c r="P3588" s="1203"/>
      <c r="Q3588" s="1203"/>
      <c r="R3588" s="1203"/>
      <c r="S3588" s="1214">
        <f>VLOOKUP($D3588,'NI-Soc'!$B$1:$Q$2048,12,FALSE)</f>
        <v>0</v>
      </c>
      <c r="T3588" s="1214">
        <f>VLOOKUP($D3588,'NI-Soc'!$B$1:$Q$2048,13,FALSE)</f>
        <v>0</v>
      </c>
      <c r="U3588" s="1214">
        <f>VLOOKUP($D3588,'NI-Soc'!$B$1:$Q$2048,16,FALSE)</f>
        <v>0</v>
      </c>
      <c r="V3588" s="1214" t="e">
        <f>VLOOKUP($D3588,'NI-Soc'!$B$1:$Q$2048,17,FALSE)</f>
        <v>#REF!</v>
      </c>
      <c r="W3588" s="1214" t="e">
        <f>VLOOKUP($D3588,'NI-Soc'!$B$1:$Q$2048,18,FALSE)</f>
        <v>#REF!</v>
      </c>
      <c r="X3588" s="1214" t="e">
        <f>VLOOKUP($D3588,'NI-Soc'!$B$1:$Q$2048,19,FALSE)</f>
        <v>#REF!</v>
      </c>
    </row>
    <row r="3589" spans="1:24" hidden="1">
      <c r="A3589" s="508"/>
      <c r="B3589" s="508"/>
      <c r="C3589" s="508"/>
      <c r="D3589" s="1214" t="s">
        <v>2720</v>
      </c>
      <c r="E3589" s="1215" t="s">
        <v>3067</v>
      </c>
      <c r="F3589" s="1202"/>
      <c r="G3589" s="1202"/>
      <c r="H3589" s="1202"/>
      <c r="I3589" s="1202" t="s">
        <v>53</v>
      </c>
      <c r="J3589" s="1202"/>
      <c r="K3589" s="1202"/>
      <c r="L3589" s="1202"/>
      <c r="M3589" s="1202" t="s">
        <v>2684</v>
      </c>
      <c r="N3589" s="1203" t="s">
        <v>2721</v>
      </c>
      <c r="O3589" s="1203"/>
      <c r="P3589" s="1203"/>
      <c r="Q3589" s="1203"/>
      <c r="R3589" s="1203"/>
      <c r="S3589" s="1214">
        <f>VLOOKUP($D3589,'NI-Soc'!$B$1:$Q$2048,12,FALSE)</f>
        <v>0</v>
      </c>
      <c r="T3589" s="1214">
        <f>VLOOKUP($D3589,'NI-Soc'!$B$1:$Q$2048,13,FALSE)</f>
        <v>0</v>
      </c>
      <c r="U3589" s="1214">
        <f>VLOOKUP($D3589,'NI-Soc'!$B$1:$Q$2048,16,FALSE)</f>
        <v>0</v>
      </c>
      <c r="V3589" s="1214" t="e">
        <f>VLOOKUP($D3589,'NI-Soc'!$B$1:$Q$2048,17,FALSE)</f>
        <v>#REF!</v>
      </c>
      <c r="W3589" s="1214" t="e">
        <f>VLOOKUP($D3589,'NI-Soc'!$B$1:$Q$2048,18,FALSE)</f>
        <v>#REF!</v>
      </c>
      <c r="X3589" s="1214" t="e">
        <f>VLOOKUP($D3589,'NI-Soc'!$B$1:$Q$2048,19,FALSE)</f>
        <v>#REF!</v>
      </c>
    </row>
    <row r="3590" spans="1:24" hidden="1">
      <c r="A3590" s="508"/>
      <c r="B3590" s="508"/>
      <c r="C3590" s="508"/>
      <c r="D3590" s="1214" t="s">
        <v>2722</v>
      </c>
      <c r="E3590" s="1215" t="s">
        <v>3067</v>
      </c>
      <c r="F3590" s="1202"/>
      <c r="G3590" s="1202"/>
      <c r="H3590" s="1202"/>
      <c r="I3590" s="1202" t="s">
        <v>53</v>
      </c>
      <c r="J3590" s="1202"/>
      <c r="K3590" s="1202"/>
      <c r="L3590" s="1202"/>
      <c r="M3590" s="1202" t="s">
        <v>2684</v>
      </c>
      <c r="N3590" s="1203" t="s">
        <v>2723</v>
      </c>
      <c r="O3590" s="1203"/>
      <c r="P3590" s="1203"/>
      <c r="Q3590" s="1203"/>
      <c r="R3590" s="1203"/>
      <c r="S3590" s="1214">
        <f>VLOOKUP($D3590,'NI-Soc'!$B$1:$Q$2048,12,FALSE)</f>
        <v>0</v>
      </c>
      <c r="T3590" s="1214">
        <f>VLOOKUP($D3590,'NI-Soc'!$B$1:$Q$2048,13,FALSE)</f>
        <v>0</v>
      </c>
      <c r="U3590" s="1214">
        <f>VLOOKUP($D3590,'NI-Soc'!$B$1:$Q$2048,16,FALSE)</f>
        <v>0</v>
      </c>
      <c r="V3590" s="1214" t="e">
        <f>VLOOKUP($D3590,'NI-Soc'!$B$1:$Q$2048,17,FALSE)</f>
        <v>#REF!</v>
      </c>
      <c r="W3590" s="1214" t="e">
        <f>VLOOKUP($D3590,'NI-Soc'!$B$1:$Q$2048,18,FALSE)</f>
        <v>#REF!</v>
      </c>
      <c r="X3590" s="1214" t="e">
        <f>VLOOKUP($D3590,'NI-Soc'!$B$1:$Q$2048,19,FALSE)</f>
        <v>#REF!</v>
      </c>
    </row>
    <row r="3591" spans="1:24" hidden="1">
      <c r="A3591" s="508"/>
      <c r="B3591" s="508"/>
      <c r="C3591" s="508"/>
      <c r="D3591" s="1214" t="s">
        <v>2724</v>
      </c>
      <c r="E3591" s="1215" t="s">
        <v>3067</v>
      </c>
      <c r="F3591" s="1202"/>
      <c r="G3591" s="1202"/>
      <c r="H3591" s="1202"/>
      <c r="I3591" s="1202" t="s">
        <v>53</v>
      </c>
      <c r="J3591" s="1202"/>
      <c r="K3591" s="1202"/>
      <c r="L3591" s="1202"/>
      <c r="M3591" s="1202" t="s">
        <v>2684</v>
      </c>
      <c r="N3591" s="1202" t="s">
        <v>855</v>
      </c>
      <c r="O3591" s="1203"/>
      <c r="P3591" s="1203"/>
      <c r="Q3591" s="1203"/>
      <c r="R3591" s="1203"/>
      <c r="S3591" s="1214">
        <f>VLOOKUP($D3591,'NI-Soc'!$B$1:$Q$2048,12,FALSE)</f>
        <v>0</v>
      </c>
      <c r="T3591" s="1214">
        <f>VLOOKUP($D3591,'NI-Soc'!$B$1:$Q$2048,13,FALSE)</f>
        <v>0</v>
      </c>
      <c r="U3591" s="1214">
        <f>VLOOKUP($D3591,'NI-Soc'!$B$1:$Q$2048,16,FALSE)</f>
        <v>0</v>
      </c>
      <c r="V3591" s="1214" t="e">
        <f>VLOOKUP($D3591,'NI-Soc'!$B$1:$Q$2048,17,FALSE)</f>
        <v>#REF!</v>
      </c>
      <c r="W3591" s="1214" t="e">
        <f>VLOOKUP($D3591,'NI-Soc'!$B$1:$Q$2048,18,FALSE)</f>
        <v>#REF!</v>
      </c>
      <c r="X3591" s="1214" t="e">
        <f>VLOOKUP($D3591,'NI-Soc'!$B$1:$Q$2048,19,FALSE)</f>
        <v>#REF!</v>
      </c>
    </row>
    <row r="3592" spans="1:24" hidden="1">
      <c r="A3592" s="508"/>
      <c r="B3592" s="508"/>
      <c r="C3592" s="508"/>
      <c r="D3592" s="1214" t="s">
        <v>2725</v>
      </c>
      <c r="E3592" s="1215" t="s">
        <v>3067</v>
      </c>
      <c r="F3592" s="1202"/>
      <c r="G3592" s="1202"/>
      <c r="H3592" s="1202"/>
      <c r="I3592" s="1202" t="s">
        <v>53</v>
      </c>
      <c r="J3592" s="1202"/>
      <c r="K3592" s="1202"/>
      <c r="L3592" s="1202"/>
      <c r="M3592" s="1202" t="s">
        <v>2684</v>
      </c>
      <c r="N3592" s="1202" t="s">
        <v>857</v>
      </c>
      <c r="O3592" s="1203"/>
      <c r="P3592" s="1203"/>
      <c r="Q3592" s="1203"/>
      <c r="R3592" s="1203"/>
      <c r="S3592" s="1214">
        <f>VLOOKUP($D3592,'NI-Soc'!$B$1:$Q$2048,12,FALSE)</f>
        <v>0</v>
      </c>
      <c r="T3592" s="1214">
        <f>VLOOKUP($D3592,'NI-Soc'!$B$1:$Q$2048,13,FALSE)</f>
        <v>0</v>
      </c>
      <c r="U3592" s="1214">
        <f>VLOOKUP($D3592,'NI-Soc'!$B$1:$Q$2048,16,FALSE)</f>
        <v>0</v>
      </c>
      <c r="V3592" s="1214" t="e">
        <f>VLOOKUP($D3592,'NI-Soc'!$B$1:$Q$2048,17,FALSE)</f>
        <v>#REF!</v>
      </c>
      <c r="W3592" s="1214" t="e">
        <f>VLOOKUP($D3592,'NI-Soc'!$B$1:$Q$2048,18,FALSE)</f>
        <v>#REF!</v>
      </c>
      <c r="X3592" s="1214" t="e">
        <f>VLOOKUP($D3592,'NI-Soc'!$B$1:$Q$2048,19,FALSE)</f>
        <v>#REF!</v>
      </c>
    </row>
    <row r="3593" spans="1:24" hidden="1">
      <c r="A3593" s="508"/>
      <c r="B3593" s="508"/>
      <c r="C3593" s="508"/>
      <c r="D3593" s="1214" t="s">
        <v>2726</v>
      </c>
      <c r="E3593" s="1215" t="s">
        <v>3067</v>
      </c>
      <c r="F3593" s="1202"/>
      <c r="G3593" s="1202"/>
      <c r="H3593" s="1202"/>
      <c r="I3593" s="1202" t="s">
        <v>53</v>
      </c>
      <c r="J3593" s="1202"/>
      <c r="K3593" s="1202"/>
      <c r="L3593" s="1202"/>
      <c r="M3593" s="1202" t="s">
        <v>2684</v>
      </c>
      <c r="N3593" s="1202" t="s">
        <v>859</v>
      </c>
      <c r="O3593" s="1203"/>
      <c r="P3593" s="1203"/>
      <c r="Q3593" s="1203"/>
      <c r="R3593" s="1203"/>
      <c r="S3593" s="1214">
        <f>VLOOKUP($D3593,'NI-Soc'!$B$1:$Q$2048,12,FALSE)</f>
        <v>0</v>
      </c>
      <c r="T3593" s="1214">
        <f>VLOOKUP($D3593,'NI-Soc'!$B$1:$Q$2048,13,FALSE)</f>
        <v>0</v>
      </c>
      <c r="U3593" s="1214">
        <f>VLOOKUP($D3593,'NI-Soc'!$B$1:$Q$2048,16,FALSE)</f>
        <v>0</v>
      </c>
      <c r="V3593" s="1214" t="e">
        <f>VLOOKUP($D3593,'NI-Soc'!$B$1:$Q$2048,17,FALSE)</f>
        <v>#REF!</v>
      </c>
      <c r="W3593" s="1214" t="e">
        <f>VLOOKUP($D3593,'NI-Soc'!$B$1:$Q$2048,18,FALSE)</f>
        <v>#REF!</v>
      </c>
      <c r="X3593" s="1214" t="e">
        <f>VLOOKUP($D3593,'NI-Soc'!$B$1:$Q$2048,19,FALSE)</f>
        <v>#REF!</v>
      </c>
    </row>
    <row r="3594" spans="1:24" hidden="1">
      <c r="A3594" s="508"/>
      <c r="B3594" s="508"/>
      <c r="C3594" s="508"/>
      <c r="D3594" s="1214" t="s">
        <v>2727</v>
      </c>
      <c r="E3594" s="1215" t="s">
        <v>3067</v>
      </c>
      <c r="F3594" s="1202"/>
      <c r="G3594" s="1202"/>
      <c r="H3594" s="1202"/>
      <c r="I3594" s="1202" t="s">
        <v>53</v>
      </c>
      <c r="J3594" s="1202"/>
      <c r="K3594" s="1202"/>
      <c r="L3594" s="1202"/>
      <c r="M3594" s="1202" t="s">
        <v>2684</v>
      </c>
      <c r="N3594" s="1203" t="s">
        <v>862</v>
      </c>
      <c r="O3594" s="1203"/>
      <c r="P3594" s="1203"/>
      <c r="Q3594" s="1203"/>
      <c r="R3594" s="1203"/>
      <c r="S3594" s="1214">
        <f>VLOOKUP($D3594,'NI-Soc'!$B$1:$Q$2048,12,FALSE)</f>
        <v>0</v>
      </c>
      <c r="T3594" s="1214">
        <f>VLOOKUP($D3594,'NI-Soc'!$B$1:$Q$2048,13,FALSE)</f>
        <v>0</v>
      </c>
      <c r="U3594" s="1214">
        <f>VLOOKUP($D3594,'NI-Soc'!$B$1:$Q$2048,16,FALSE)</f>
        <v>0</v>
      </c>
      <c r="V3594" s="1214" t="e">
        <f>VLOOKUP($D3594,'NI-Soc'!$B$1:$Q$2048,17,FALSE)</f>
        <v>#REF!</v>
      </c>
      <c r="W3594" s="1214" t="e">
        <f>VLOOKUP($D3594,'NI-Soc'!$B$1:$Q$2048,18,FALSE)</f>
        <v>#REF!</v>
      </c>
      <c r="X3594" s="1214" t="e">
        <f>VLOOKUP($D3594,'NI-Soc'!$B$1:$Q$2048,19,FALSE)</f>
        <v>#REF!</v>
      </c>
    </row>
    <row r="3595" spans="1:24" hidden="1">
      <c r="A3595" s="508"/>
      <c r="B3595" s="508"/>
      <c r="C3595" s="508"/>
      <c r="D3595" s="1214" t="s">
        <v>2728</v>
      </c>
      <c r="E3595" s="1215" t="s">
        <v>3067</v>
      </c>
      <c r="F3595" s="1202"/>
      <c r="G3595" s="1202"/>
      <c r="H3595" s="1202"/>
      <c r="I3595" s="1202" t="s">
        <v>53</v>
      </c>
      <c r="J3595" s="1202"/>
      <c r="K3595" s="1202"/>
      <c r="L3595" s="1202"/>
      <c r="M3595" s="1202" t="s">
        <v>2684</v>
      </c>
      <c r="N3595" s="1203" t="s">
        <v>864</v>
      </c>
      <c r="O3595" s="1203"/>
      <c r="P3595" s="1203"/>
      <c r="Q3595" s="1203"/>
      <c r="R3595" s="1203"/>
      <c r="S3595" s="1214">
        <f>VLOOKUP($D3595,'NI-Soc'!$B$1:$Q$2048,12,FALSE)</f>
        <v>0</v>
      </c>
      <c r="T3595" s="1214">
        <f>VLOOKUP($D3595,'NI-Soc'!$B$1:$Q$2048,13,FALSE)</f>
        <v>0</v>
      </c>
      <c r="U3595" s="1214">
        <f>VLOOKUP($D3595,'NI-Soc'!$B$1:$Q$2048,16,FALSE)</f>
        <v>0</v>
      </c>
      <c r="V3595" s="1214" t="e">
        <f>VLOOKUP($D3595,'NI-Soc'!$B$1:$Q$2048,17,FALSE)</f>
        <v>#REF!</v>
      </c>
      <c r="W3595" s="1214" t="e">
        <f>VLOOKUP($D3595,'NI-Soc'!$B$1:$Q$2048,18,FALSE)</f>
        <v>#REF!</v>
      </c>
      <c r="X3595" s="1214" t="e">
        <f>VLOOKUP($D3595,'NI-Soc'!$B$1:$Q$2048,19,FALSE)</f>
        <v>#REF!</v>
      </c>
    </row>
    <row r="3596" spans="1:24" hidden="1">
      <c r="A3596" s="508"/>
      <c r="B3596" s="508"/>
      <c r="C3596" s="508"/>
      <c r="D3596" s="1214" t="s">
        <v>2729</v>
      </c>
      <c r="E3596" s="1215" t="s">
        <v>3067</v>
      </c>
      <c r="F3596" s="1202"/>
      <c r="G3596" s="1202"/>
      <c r="H3596" s="1202"/>
      <c r="I3596" s="1202" t="s">
        <v>53</v>
      </c>
      <c r="J3596" s="1202"/>
      <c r="K3596" s="1202"/>
      <c r="L3596" s="1202"/>
      <c r="M3596" s="1202" t="s">
        <v>2684</v>
      </c>
      <c r="N3596" s="1203" t="s">
        <v>867</v>
      </c>
      <c r="O3596" s="1203"/>
      <c r="P3596" s="1203"/>
      <c r="Q3596" s="1203"/>
      <c r="R3596" s="1203"/>
      <c r="S3596" s="1214">
        <f>VLOOKUP($D3596,'NI-Soc'!$B$1:$Q$2048,12,FALSE)</f>
        <v>0</v>
      </c>
      <c r="T3596" s="1214">
        <f>VLOOKUP($D3596,'NI-Soc'!$B$1:$Q$2048,13,FALSE)</f>
        <v>0</v>
      </c>
      <c r="U3596" s="1214">
        <f>VLOOKUP($D3596,'NI-Soc'!$B$1:$Q$2048,16,FALSE)</f>
        <v>0</v>
      </c>
      <c r="V3596" s="1214" t="e">
        <f>VLOOKUP($D3596,'NI-Soc'!$B$1:$Q$2048,17,FALSE)</f>
        <v>#REF!</v>
      </c>
      <c r="W3596" s="1214" t="e">
        <f>VLOOKUP($D3596,'NI-Soc'!$B$1:$Q$2048,18,FALSE)</f>
        <v>#REF!</v>
      </c>
      <c r="X3596" s="1214" t="e">
        <f>VLOOKUP($D3596,'NI-Soc'!$B$1:$Q$2048,19,FALSE)</f>
        <v>#REF!</v>
      </c>
    </row>
    <row r="3597" spans="1:24" hidden="1">
      <c r="A3597" s="508"/>
      <c r="B3597" s="508"/>
      <c r="C3597" s="508"/>
      <c r="D3597" s="1214" t="s">
        <v>2730</v>
      </c>
      <c r="E3597" s="1215" t="s">
        <v>3067</v>
      </c>
      <c r="F3597" s="1202"/>
      <c r="G3597" s="1202"/>
      <c r="H3597" s="1202"/>
      <c r="I3597" s="1202" t="s">
        <v>53</v>
      </c>
      <c r="J3597" s="1202"/>
      <c r="K3597" s="1202"/>
      <c r="L3597" s="1202"/>
      <c r="M3597" s="1202" t="s">
        <v>2684</v>
      </c>
      <c r="N3597" s="1203" t="s">
        <v>870</v>
      </c>
      <c r="O3597" s="1203"/>
      <c r="P3597" s="1203"/>
      <c r="Q3597" s="1203"/>
      <c r="R3597" s="1203"/>
      <c r="S3597" s="1214">
        <f>VLOOKUP($D3597,'NI-Soc'!$B$1:$Q$2048,12,FALSE)</f>
        <v>0</v>
      </c>
      <c r="T3597" s="1214">
        <f>VLOOKUP($D3597,'NI-Soc'!$B$1:$Q$2048,13,FALSE)</f>
        <v>0</v>
      </c>
      <c r="U3597" s="1214">
        <f>VLOOKUP($D3597,'NI-Soc'!$B$1:$Q$2048,16,FALSE)</f>
        <v>0</v>
      </c>
      <c r="V3597" s="1214" t="e">
        <f>VLOOKUP($D3597,'NI-Soc'!$B$1:$Q$2048,17,FALSE)</f>
        <v>#REF!</v>
      </c>
      <c r="W3597" s="1214" t="e">
        <f>VLOOKUP($D3597,'NI-Soc'!$B$1:$Q$2048,18,FALSE)</f>
        <v>#REF!</v>
      </c>
      <c r="X3597" s="1214" t="e">
        <f>VLOOKUP($D3597,'NI-Soc'!$B$1:$Q$2048,19,FALSE)</f>
        <v>#REF!</v>
      </c>
    </row>
    <row r="3598" spans="1:24" hidden="1">
      <c r="A3598" s="508"/>
      <c r="B3598" s="508"/>
      <c r="C3598" s="508"/>
      <c r="D3598" s="1214" t="s">
        <v>2731</v>
      </c>
      <c r="E3598" s="1215" t="s">
        <v>3067</v>
      </c>
      <c r="F3598" s="1202"/>
      <c r="G3598" s="1202"/>
      <c r="H3598" s="1202"/>
      <c r="I3598" s="1202" t="s">
        <v>53</v>
      </c>
      <c r="J3598" s="1202"/>
      <c r="K3598" s="1202"/>
      <c r="L3598" s="1202"/>
      <c r="M3598" s="1202" t="s">
        <v>2684</v>
      </c>
      <c r="N3598" s="1203" t="s">
        <v>873</v>
      </c>
      <c r="O3598" s="1203"/>
      <c r="P3598" s="1203"/>
      <c r="Q3598" s="1203"/>
      <c r="R3598" s="1203"/>
      <c r="S3598" s="1214">
        <f>VLOOKUP($D3598,'NI-Soc'!$B$1:$Q$2048,12,FALSE)</f>
        <v>0</v>
      </c>
      <c r="T3598" s="1214">
        <f>VLOOKUP($D3598,'NI-Soc'!$B$1:$Q$2048,13,FALSE)</f>
        <v>0</v>
      </c>
      <c r="U3598" s="1214">
        <f>VLOOKUP($D3598,'NI-Soc'!$B$1:$Q$2048,16,FALSE)</f>
        <v>0</v>
      </c>
      <c r="V3598" s="1214" t="e">
        <f>VLOOKUP($D3598,'NI-Soc'!$B$1:$Q$2048,17,FALSE)</f>
        <v>#REF!</v>
      </c>
      <c r="W3598" s="1214" t="e">
        <f>VLOOKUP($D3598,'NI-Soc'!$B$1:$Q$2048,18,FALSE)</f>
        <v>#REF!</v>
      </c>
      <c r="X3598" s="1214" t="e">
        <f>VLOOKUP($D3598,'NI-Soc'!$B$1:$Q$2048,19,FALSE)</f>
        <v>#REF!</v>
      </c>
    </row>
    <row r="3599" spans="1:24" hidden="1">
      <c r="A3599" s="508"/>
      <c r="B3599" s="508"/>
      <c r="C3599" s="508"/>
      <c r="D3599" s="1214" t="s">
        <v>2732</v>
      </c>
      <c r="E3599" s="1215" t="s">
        <v>3067</v>
      </c>
      <c r="F3599" s="1202"/>
      <c r="G3599" s="1202"/>
      <c r="H3599" s="1202"/>
      <c r="I3599" s="1202" t="s">
        <v>53</v>
      </c>
      <c r="J3599" s="1202"/>
      <c r="K3599" s="1202"/>
      <c r="L3599" s="1202"/>
      <c r="M3599" s="1202" t="s">
        <v>2684</v>
      </c>
      <c r="N3599" s="1202" t="s">
        <v>879</v>
      </c>
      <c r="O3599" s="1203"/>
      <c r="P3599" s="1203"/>
      <c r="Q3599" s="1203"/>
      <c r="R3599" s="1203"/>
      <c r="S3599" s="1214">
        <f>VLOOKUP($D3599,'NI-Soc'!$B$1:$Q$2048,12,FALSE)</f>
        <v>0</v>
      </c>
      <c r="T3599" s="1214">
        <f>VLOOKUP($D3599,'NI-Soc'!$B$1:$Q$2048,13,FALSE)</f>
        <v>0</v>
      </c>
      <c r="U3599" s="1214">
        <f>VLOOKUP($D3599,'NI-Soc'!$B$1:$Q$2048,16,FALSE)</f>
        <v>0</v>
      </c>
      <c r="V3599" s="1214" t="e">
        <f>VLOOKUP($D3599,'NI-Soc'!$B$1:$Q$2048,17,FALSE)</f>
        <v>#REF!</v>
      </c>
      <c r="W3599" s="1214" t="e">
        <f>VLOOKUP($D3599,'NI-Soc'!$B$1:$Q$2048,18,FALSE)</f>
        <v>#REF!</v>
      </c>
      <c r="X3599" s="1214" t="e">
        <f>VLOOKUP($D3599,'NI-Soc'!$B$1:$Q$2048,19,FALSE)</f>
        <v>#REF!</v>
      </c>
    </row>
    <row r="3600" spans="1:24" hidden="1">
      <c r="A3600" s="508"/>
      <c r="B3600" s="508"/>
      <c r="C3600" s="508"/>
      <c r="D3600" s="1214" t="s">
        <v>2733</v>
      </c>
      <c r="E3600" s="1215" t="s">
        <v>3067</v>
      </c>
      <c r="F3600" s="1202"/>
      <c r="G3600" s="1202"/>
      <c r="H3600" s="1202"/>
      <c r="I3600" s="1202" t="s">
        <v>71</v>
      </c>
      <c r="J3600" s="1202"/>
      <c r="K3600" s="1202"/>
      <c r="L3600" s="1202"/>
      <c r="M3600" s="1202"/>
      <c r="N3600" s="1203" t="s">
        <v>2734</v>
      </c>
      <c r="O3600" s="1203"/>
      <c r="P3600" s="1203"/>
      <c r="Q3600" s="1203"/>
      <c r="R3600" s="1203"/>
      <c r="S3600" s="1214">
        <f>VLOOKUP($D3600,'NI-Soc'!$B$1:$Q$2048,12,FALSE)</f>
        <v>0</v>
      </c>
      <c r="T3600" s="1214">
        <f>VLOOKUP($D3600,'NI-Soc'!$B$1:$Q$2048,13,FALSE)</f>
        <v>0</v>
      </c>
      <c r="U3600" s="1214">
        <f>VLOOKUP($D3600,'NI-Soc'!$B$1:$Q$2048,16,FALSE)</f>
        <v>0</v>
      </c>
      <c r="V3600" s="1214" t="e">
        <f>VLOOKUP($D3600,'NI-Soc'!$B$1:$Q$2048,17,FALSE)</f>
        <v>#REF!</v>
      </c>
      <c r="W3600" s="1214" t="e">
        <f>VLOOKUP($D3600,'NI-Soc'!$B$1:$Q$2048,18,FALSE)</f>
        <v>#REF!</v>
      </c>
      <c r="X3600" s="1214" t="e">
        <f>VLOOKUP($D3600,'NI-Soc'!$B$1:$Q$2048,19,FALSE)</f>
        <v>#REF!</v>
      </c>
    </row>
    <row r="3601" spans="1:24" hidden="1">
      <c r="A3601" s="508"/>
      <c r="B3601" s="508"/>
      <c r="C3601" s="508"/>
      <c r="D3601" s="1214" t="s">
        <v>2735</v>
      </c>
      <c r="E3601" s="1215" t="s">
        <v>3067</v>
      </c>
      <c r="F3601" s="1202"/>
      <c r="G3601" s="1202"/>
      <c r="H3601" s="1202"/>
      <c r="I3601" s="1202" t="s">
        <v>53</v>
      </c>
      <c r="J3601" s="1202"/>
      <c r="K3601" s="1202"/>
      <c r="L3601" s="1202"/>
      <c r="M3601" s="1202" t="s">
        <v>2737</v>
      </c>
      <c r="N3601" s="1203" t="s">
        <v>887</v>
      </c>
      <c r="O3601" s="1203"/>
      <c r="P3601" s="1203"/>
      <c r="Q3601" s="1203"/>
      <c r="R3601" s="1203"/>
      <c r="S3601" s="1214">
        <f>VLOOKUP($D3601,'NI-Soc'!$B$1:$Q$2048,12,FALSE)</f>
        <v>0</v>
      </c>
      <c r="T3601" s="1214">
        <f>VLOOKUP($D3601,'NI-Soc'!$B$1:$Q$2048,13,FALSE)</f>
        <v>0</v>
      </c>
      <c r="U3601" s="1214">
        <f>VLOOKUP($D3601,'NI-Soc'!$B$1:$Q$2048,16,FALSE)</f>
        <v>0</v>
      </c>
      <c r="V3601" s="1214" t="e">
        <f>VLOOKUP($D3601,'NI-Soc'!$B$1:$Q$2048,17,FALSE)</f>
        <v>#REF!</v>
      </c>
      <c r="W3601" s="1214" t="e">
        <f>VLOOKUP($D3601,'NI-Soc'!$B$1:$Q$2048,18,FALSE)</f>
        <v>#REF!</v>
      </c>
      <c r="X3601" s="1214" t="e">
        <f>VLOOKUP($D3601,'NI-Soc'!$B$1:$Q$2048,19,FALSE)</f>
        <v>#REF!</v>
      </c>
    </row>
    <row r="3602" spans="1:24" hidden="1">
      <c r="A3602" s="508"/>
      <c r="B3602" s="508"/>
      <c r="C3602" s="508"/>
      <c r="D3602" s="1214" t="s">
        <v>2738</v>
      </c>
      <c r="E3602" s="1215" t="s">
        <v>3067</v>
      </c>
      <c r="F3602" s="1202"/>
      <c r="G3602" s="1202"/>
      <c r="H3602" s="1202"/>
      <c r="I3602" s="1202" t="s">
        <v>53</v>
      </c>
      <c r="J3602" s="1202"/>
      <c r="K3602" s="1202"/>
      <c r="L3602" s="1202"/>
      <c r="M3602" s="1202" t="s">
        <v>2737</v>
      </c>
      <c r="N3602" s="1203" t="s">
        <v>892</v>
      </c>
      <c r="O3602" s="1203"/>
      <c r="P3602" s="1203"/>
      <c r="Q3602" s="1203"/>
      <c r="R3602" s="1203"/>
      <c r="S3602" s="1214">
        <f>VLOOKUP($D3602,'NI-Soc'!$B$1:$Q$2048,12,FALSE)</f>
        <v>0</v>
      </c>
      <c r="T3602" s="1214">
        <f>VLOOKUP($D3602,'NI-Soc'!$B$1:$Q$2048,13,FALSE)</f>
        <v>0</v>
      </c>
      <c r="U3602" s="1214">
        <f>VLOOKUP($D3602,'NI-Soc'!$B$1:$Q$2048,16,FALSE)</f>
        <v>0</v>
      </c>
      <c r="V3602" s="1214" t="e">
        <f>VLOOKUP($D3602,'NI-Soc'!$B$1:$Q$2048,17,FALSE)</f>
        <v>#REF!</v>
      </c>
      <c r="W3602" s="1214" t="e">
        <f>VLOOKUP($D3602,'NI-Soc'!$B$1:$Q$2048,18,FALSE)</f>
        <v>#REF!</v>
      </c>
      <c r="X3602" s="1214" t="e">
        <f>VLOOKUP($D3602,'NI-Soc'!$B$1:$Q$2048,19,FALSE)</f>
        <v>#REF!</v>
      </c>
    </row>
    <row r="3603" spans="1:24" hidden="1">
      <c r="A3603" s="508"/>
      <c r="B3603" s="508"/>
      <c r="C3603" s="508"/>
      <c r="D3603" s="1214" t="s">
        <v>2739</v>
      </c>
      <c r="E3603" s="1215" t="s">
        <v>3067</v>
      </c>
      <c r="F3603" s="1202"/>
      <c r="G3603" s="1202"/>
      <c r="H3603" s="1202"/>
      <c r="I3603" s="1202" t="s">
        <v>53</v>
      </c>
      <c r="J3603" s="1202"/>
      <c r="K3603" s="1202"/>
      <c r="L3603" s="1202"/>
      <c r="M3603" s="1202" t="s">
        <v>2737</v>
      </c>
      <c r="N3603" s="1203" t="s">
        <v>2740</v>
      </c>
      <c r="O3603" s="1203"/>
      <c r="P3603" s="1203"/>
      <c r="Q3603" s="1203"/>
      <c r="R3603" s="1203"/>
      <c r="S3603" s="1214">
        <f>VLOOKUP($D3603,'NI-Soc'!$B$1:$Q$2048,12,FALSE)</f>
        <v>0</v>
      </c>
      <c r="T3603" s="1214">
        <f>VLOOKUP($D3603,'NI-Soc'!$B$1:$Q$2048,13,FALSE)</f>
        <v>0</v>
      </c>
      <c r="U3603" s="1214">
        <f>VLOOKUP($D3603,'NI-Soc'!$B$1:$Q$2048,16,FALSE)</f>
        <v>0</v>
      </c>
      <c r="V3603" s="1214" t="e">
        <f>VLOOKUP($D3603,'NI-Soc'!$B$1:$Q$2048,17,FALSE)</f>
        <v>#REF!</v>
      </c>
      <c r="W3603" s="1214" t="e">
        <f>VLOOKUP($D3603,'NI-Soc'!$B$1:$Q$2048,18,FALSE)</f>
        <v>#REF!</v>
      </c>
      <c r="X3603" s="1214" t="e">
        <f>VLOOKUP($D3603,'NI-Soc'!$B$1:$Q$2048,19,FALSE)</f>
        <v>#REF!</v>
      </c>
    </row>
    <row r="3604" spans="1:24" hidden="1">
      <c r="A3604" s="508"/>
      <c r="B3604" s="508"/>
      <c r="C3604" s="508"/>
      <c r="D3604" s="1214" t="s">
        <v>2741</v>
      </c>
      <c r="E3604" s="1215" t="s">
        <v>3067</v>
      </c>
      <c r="F3604" s="1202"/>
      <c r="G3604" s="1202"/>
      <c r="H3604" s="1202"/>
      <c r="I3604" s="1202" t="s">
        <v>53</v>
      </c>
      <c r="J3604" s="1202"/>
      <c r="K3604" s="1202"/>
      <c r="L3604" s="1202"/>
      <c r="M3604" s="1202" t="s">
        <v>2737</v>
      </c>
      <c r="N3604" s="1203" t="s">
        <v>901</v>
      </c>
      <c r="O3604" s="1203"/>
      <c r="P3604" s="1203"/>
      <c r="Q3604" s="1203"/>
      <c r="R3604" s="1203"/>
      <c r="S3604" s="1214">
        <f>VLOOKUP($D3604,'NI-Soc'!$B$1:$Q$2048,12,FALSE)</f>
        <v>0</v>
      </c>
      <c r="T3604" s="1214">
        <f>VLOOKUP($D3604,'NI-Soc'!$B$1:$Q$2048,13,FALSE)</f>
        <v>0</v>
      </c>
      <c r="U3604" s="1214">
        <f>VLOOKUP($D3604,'NI-Soc'!$B$1:$Q$2048,16,FALSE)</f>
        <v>0</v>
      </c>
      <c r="V3604" s="1214" t="e">
        <f>VLOOKUP($D3604,'NI-Soc'!$B$1:$Q$2048,17,FALSE)</f>
        <v>#REF!</v>
      </c>
      <c r="W3604" s="1214" t="e">
        <f>VLOOKUP($D3604,'NI-Soc'!$B$1:$Q$2048,18,FALSE)</f>
        <v>#REF!</v>
      </c>
      <c r="X3604" s="1214" t="e">
        <f>VLOOKUP($D3604,'NI-Soc'!$B$1:$Q$2048,19,FALSE)</f>
        <v>#REF!</v>
      </c>
    </row>
    <row r="3605" spans="1:24" hidden="1">
      <c r="A3605" s="508"/>
      <c r="B3605" s="508"/>
      <c r="C3605" s="508"/>
      <c r="D3605" s="1214" t="s">
        <v>2742</v>
      </c>
      <c r="E3605" s="1215" t="s">
        <v>3067</v>
      </c>
      <c r="F3605" s="1202"/>
      <c r="G3605" s="1202"/>
      <c r="H3605" s="1202"/>
      <c r="I3605" s="1202" t="s">
        <v>53</v>
      </c>
      <c r="J3605" s="1202"/>
      <c r="K3605" s="1202"/>
      <c r="L3605" s="1202"/>
      <c r="M3605" s="1202" t="s">
        <v>2737</v>
      </c>
      <c r="N3605" s="1203" t="s">
        <v>906</v>
      </c>
      <c r="O3605" s="1203"/>
      <c r="P3605" s="1203"/>
      <c r="Q3605" s="1203"/>
      <c r="R3605" s="1203"/>
      <c r="S3605" s="1214">
        <f>VLOOKUP($D3605,'NI-Soc'!$B$1:$Q$2048,12,FALSE)</f>
        <v>0</v>
      </c>
      <c r="T3605" s="1214">
        <f>VLOOKUP($D3605,'NI-Soc'!$B$1:$Q$2048,13,FALSE)</f>
        <v>0</v>
      </c>
      <c r="U3605" s="1214">
        <f>VLOOKUP($D3605,'NI-Soc'!$B$1:$Q$2048,16,FALSE)</f>
        <v>0</v>
      </c>
      <c r="V3605" s="1214" t="e">
        <f>VLOOKUP($D3605,'NI-Soc'!$B$1:$Q$2048,17,FALSE)</f>
        <v>#REF!</v>
      </c>
      <c r="W3605" s="1214" t="e">
        <f>VLOOKUP($D3605,'NI-Soc'!$B$1:$Q$2048,18,FALSE)</f>
        <v>#REF!</v>
      </c>
      <c r="X3605" s="1214" t="e">
        <f>VLOOKUP($D3605,'NI-Soc'!$B$1:$Q$2048,19,FALSE)</f>
        <v>#REF!</v>
      </c>
    </row>
    <row r="3606" spans="1:24" hidden="1">
      <c r="A3606" s="508"/>
      <c r="B3606" s="508"/>
      <c r="C3606" s="508"/>
      <c r="D3606" s="1214" t="s">
        <v>2743</v>
      </c>
      <c r="E3606" s="1215" t="s">
        <v>3067</v>
      </c>
      <c r="F3606" s="1202"/>
      <c r="G3606" s="1202"/>
      <c r="H3606" s="1202"/>
      <c r="I3606" s="1202" t="s">
        <v>53</v>
      </c>
      <c r="J3606" s="1202"/>
      <c r="K3606" s="1202"/>
      <c r="L3606" s="1202"/>
      <c r="M3606" s="1202" t="s">
        <v>2737</v>
      </c>
      <c r="N3606" s="1203" t="s">
        <v>2744</v>
      </c>
      <c r="O3606" s="1203"/>
      <c r="P3606" s="1203"/>
      <c r="Q3606" s="1203"/>
      <c r="R3606" s="1203"/>
      <c r="S3606" s="1214">
        <f>VLOOKUP($D3606,'NI-Soc'!$B$1:$Q$2048,12,FALSE)</f>
        <v>0</v>
      </c>
      <c r="T3606" s="1214">
        <f>VLOOKUP($D3606,'NI-Soc'!$B$1:$Q$2048,13,FALSE)</f>
        <v>0</v>
      </c>
      <c r="U3606" s="1214">
        <f>VLOOKUP($D3606,'NI-Soc'!$B$1:$Q$2048,16,FALSE)</f>
        <v>0</v>
      </c>
      <c r="V3606" s="1214" t="e">
        <f>VLOOKUP($D3606,'NI-Soc'!$B$1:$Q$2048,17,FALSE)</f>
        <v>#REF!</v>
      </c>
      <c r="W3606" s="1214" t="e">
        <f>VLOOKUP($D3606,'NI-Soc'!$B$1:$Q$2048,18,FALSE)</f>
        <v>#REF!</v>
      </c>
      <c r="X3606" s="1214" t="e">
        <f>VLOOKUP($D3606,'NI-Soc'!$B$1:$Q$2048,19,FALSE)</f>
        <v>#REF!</v>
      </c>
    </row>
    <row r="3607" spans="1:24" hidden="1">
      <c r="A3607" s="508"/>
      <c r="B3607" s="508"/>
      <c r="C3607" s="508"/>
      <c r="D3607" s="1214" t="s">
        <v>2745</v>
      </c>
      <c r="E3607" s="1215" t="s">
        <v>3067</v>
      </c>
      <c r="F3607" s="1202"/>
      <c r="G3607" s="1202"/>
      <c r="H3607" s="1202"/>
      <c r="I3607" s="1202" t="s">
        <v>53</v>
      </c>
      <c r="J3607" s="1202"/>
      <c r="K3607" s="1202"/>
      <c r="L3607" s="1202"/>
      <c r="M3607" s="1202" t="s">
        <v>2737</v>
      </c>
      <c r="N3607" s="1203" t="s">
        <v>2746</v>
      </c>
      <c r="O3607" s="1203"/>
      <c r="P3607" s="1203"/>
      <c r="Q3607" s="1203"/>
      <c r="R3607" s="1203"/>
      <c r="S3607" s="1214">
        <f>VLOOKUP($D3607,'NI-Soc'!$B$1:$Q$2048,12,FALSE)</f>
        <v>0</v>
      </c>
      <c r="T3607" s="1214">
        <f>VLOOKUP($D3607,'NI-Soc'!$B$1:$Q$2048,13,FALSE)</f>
        <v>0</v>
      </c>
      <c r="U3607" s="1214">
        <f>VLOOKUP($D3607,'NI-Soc'!$B$1:$Q$2048,16,FALSE)</f>
        <v>0</v>
      </c>
      <c r="V3607" s="1214" t="e">
        <f>VLOOKUP($D3607,'NI-Soc'!$B$1:$Q$2048,17,FALSE)</f>
        <v>#REF!</v>
      </c>
      <c r="W3607" s="1214" t="e">
        <f>VLOOKUP($D3607,'NI-Soc'!$B$1:$Q$2048,18,FALSE)</f>
        <v>#REF!</v>
      </c>
      <c r="X3607" s="1214" t="e">
        <f>VLOOKUP($D3607,'NI-Soc'!$B$1:$Q$2048,19,FALSE)</f>
        <v>#REF!</v>
      </c>
    </row>
    <row r="3608" spans="1:24" hidden="1">
      <c r="A3608" s="508"/>
      <c r="B3608" s="508"/>
      <c r="C3608" s="508"/>
      <c r="D3608" s="1214" t="s">
        <v>2747</v>
      </c>
      <c r="E3608" s="1215" t="s">
        <v>3067</v>
      </c>
      <c r="F3608" s="1202"/>
      <c r="G3608" s="1202"/>
      <c r="H3608" s="1202"/>
      <c r="I3608" s="1202" t="s">
        <v>53</v>
      </c>
      <c r="J3608" s="1202"/>
      <c r="K3608" s="1202"/>
      <c r="L3608" s="1202"/>
      <c r="M3608" s="1202" t="s">
        <v>2737</v>
      </c>
      <c r="N3608" s="1203" t="s">
        <v>919</v>
      </c>
      <c r="O3608" s="1203"/>
      <c r="P3608" s="1203"/>
      <c r="Q3608" s="1203"/>
      <c r="R3608" s="1203"/>
      <c r="S3608" s="1214">
        <f>VLOOKUP($D3608,'NI-Soc'!$B$1:$Q$2048,12,FALSE)</f>
        <v>0</v>
      </c>
      <c r="T3608" s="1214">
        <f>VLOOKUP($D3608,'NI-Soc'!$B$1:$Q$2048,13,FALSE)</f>
        <v>0</v>
      </c>
      <c r="U3608" s="1214">
        <f>VLOOKUP($D3608,'NI-Soc'!$B$1:$Q$2048,16,FALSE)</f>
        <v>0</v>
      </c>
      <c r="V3608" s="1214" t="e">
        <f>VLOOKUP($D3608,'NI-Soc'!$B$1:$Q$2048,17,FALSE)</f>
        <v>#REF!</v>
      </c>
      <c r="W3608" s="1214" t="e">
        <f>VLOOKUP($D3608,'NI-Soc'!$B$1:$Q$2048,18,FALSE)</f>
        <v>#REF!</v>
      </c>
      <c r="X3608" s="1214" t="e">
        <f>VLOOKUP($D3608,'NI-Soc'!$B$1:$Q$2048,19,FALSE)</f>
        <v>#REF!</v>
      </c>
    </row>
    <row r="3609" spans="1:24" hidden="1">
      <c r="A3609" s="508"/>
      <c r="B3609" s="508"/>
      <c r="C3609" s="508"/>
      <c r="D3609" s="1214" t="s">
        <v>2748</v>
      </c>
      <c r="E3609" s="1215" t="s">
        <v>3067</v>
      </c>
      <c r="F3609" s="1202"/>
      <c r="G3609" s="1202"/>
      <c r="H3609" s="1202"/>
      <c r="I3609" s="1202" t="s">
        <v>53</v>
      </c>
      <c r="J3609" s="1202"/>
      <c r="K3609" s="1202"/>
      <c r="L3609" s="1202"/>
      <c r="M3609" s="1202" t="s">
        <v>2737</v>
      </c>
      <c r="N3609" s="1203" t="s">
        <v>2749</v>
      </c>
      <c r="O3609" s="1203"/>
      <c r="P3609" s="1203"/>
      <c r="Q3609" s="1203"/>
      <c r="R3609" s="1203"/>
      <c r="S3609" s="1214">
        <f>VLOOKUP($D3609,'NI-Soc'!$B$1:$Q$2048,12,FALSE)</f>
        <v>0</v>
      </c>
      <c r="T3609" s="1214">
        <f>VLOOKUP($D3609,'NI-Soc'!$B$1:$Q$2048,13,FALSE)</f>
        <v>0</v>
      </c>
      <c r="U3609" s="1214">
        <f>VLOOKUP($D3609,'NI-Soc'!$B$1:$Q$2048,16,FALSE)</f>
        <v>0</v>
      </c>
      <c r="V3609" s="1214" t="e">
        <f>VLOOKUP($D3609,'NI-Soc'!$B$1:$Q$2048,17,FALSE)</f>
        <v>#REF!</v>
      </c>
      <c r="W3609" s="1214" t="e">
        <f>VLOOKUP($D3609,'NI-Soc'!$B$1:$Q$2048,18,FALSE)</f>
        <v>#REF!</v>
      </c>
      <c r="X3609" s="1214" t="e">
        <f>VLOOKUP($D3609,'NI-Soc'!$B$1:$Q$2048,19,FALSE)</f>
        <v>#REF!</v>
      </c>
    </row>
    <row r="3610" spans="1:24" hidden="1">
      <c r="A3610" s="508"/>
      <c r="B3610" s="508"/>
      <c r="C3610" s="508"/>
      <c r="D3610" s="1214" t="s">
        <v>2750</v>
      </c>
      <c r="E3610" s="1215" t="s">
        <v>3067</v>
      </c>
      <c r="F3610" s="1202"/>
      <c r="G3610" s="1202"/>
      <c r="H3610" s="1202"/>
      <c r="I3610" s="1202" t="s">
        <v>53</v>
      </c>
      <c r="J3610" s="1202"/>
      <c r="K3610" s="1202"/>
      <c r="L3610" s="1202"/>
      <c r="M3610" s="1202" t="s">
        <v>2737</v>
      </c>
      <c r="N3610" s="1203" t="s">
        <v>2751</v>
      </c>
      <c r="O3610" s="1203"/>
      <c r="P3610" s="1203"/>
      <c r="Q3610" s="1203"/>
      <c r="R3610" s="1203"/>
      <c r="S3610" s="1214">
        <f>VLOOKUP($D3610,'NI-Soc'!$B$1:$Q$2048,12,FALSE)</f>
        <v>0</v>
      </c>
      <c r="T3610" s="1214">
        <f>VLOOKUP($D3610,'NI-Soc'!$B$1:$Q$2048,13,FALSE)</f>
        <v>0</v>
      </c>
      <c r="U3610" s="1214">
        <f>VLOOKUP($D3610,'NI-Soc'!$B$1:$Q$2048,16,FALSE)</f>
        <v>0</v>
      </c>
      <c r="V3610" s="1214" t="e">
        <f>VLOOKUP($D3610,'NI-Soc'!$B$1:$Q$2048,17,FALSE)</f>
        <v>#REF!</v>
      </c>
      <c r="W3610" s="1214" t="e">
        <f>VLOOKUP($D3610,'NI-Soc'!$B$1:$Q$2048,18,FALSE)</f>
        <v>#REF!</v>
      </c>
      <c r="X3610" s="1214" t="e">
        <f>VLOOKUP($D3610,'NI-Soc'!$B$1:$Q$2048,19,FALSE)</f>
        <v>#REF!</v>
      </c>
    </row>
    <row r="3611" spans="1:24" hidden="1">
      <c r="A3611" s="508"/>
      <c r="B3611" s="508"/>
      <c r="C3611" s="508"/>
      <c r="D3611" s="1214" t="s">
        <v>2752</v>
      </c>
      <c r="E3611" s="1215" t="s">
        <v>3067</v>
      </c>
      <c r="F3611" s="1202"/>
      <c r="G3611" s="1202"/>
      <c r="H3611" s="1202"/>
      <c r="I3611" s="1202" t="s">
        <v>53</v>
      </c>
      <c r="J3611" s="1202"/>
      <c r="K3611" s="1202"/>
      <c r="L3611" s="1202"/>
      <c r="M3611" s="1202" t="s">
        <v>2737</v>
      </c>
      <c r="N3611" s="1203" t="s">
        <v>2753</v>
      </c>
      <c r="O3611" s="1203"/>
      <c r="P3611" s="1203"/>
      <c r="Q3611" s="1203"/>
      <c r="R3611" s="1203"/>
      <c r="S3611" s="1214">
        <f>VLOOKUP($D3611,'NI-Soc'!$B$1:$Q$2048,12,FALSE)</f>
        <v>0</v>
      </c>
      <c r="T3611" s="1214">
        <f>VLOOKUP($D3611,'NI-Soc'!$B$1:$Q$2048,13,FALSE)</f>
        <v>0</v>
      </c>
      <c r="U3611" s="1214">
        <f>VLOOKUP($D3611,'NI-Soc'!$B$1:$Q$2048,16,FALSE)</f>
        <v>0</v>
      </c>
      <c r="V3611" s="1214" t="e">
        <f>VLOOKUP($D3611,'NI-Soc'!$B$1:$Q$2048,17,FALSE)</f>
        <v>#REF!</v>
      </c>
      <c r="W3611" s="1214" t="e">
        <f>VLOOKUP($D3611,'NI-Soc'!$B$1:$Q$2048,18,FALSE)</f>
        <v>#REF!</v>
      </c>
      <c r="X3611" s="1214" t="e">
        <f>VLOOKUP($D3611,'NI-Soc'!$B$1:$Q$2048,19,FALSE)</f>
        <v>#REF!</v>
      </c>
    </row>
    <row r="3612" spans="1:24" hidden="1">
      <c r="A3612" s="508"/>
      <c r="B3612" s="508"/>
      <c r="C3612" s="508"/>
      <c r="D3612" s="1214" t="s">
        <v>2754</v>
      </c>
      <c r="E3612" s="1215" t="s">
        <v>3067</v>
      </c>
      <c r="F3612" s="1202"/>
      <c r="G3612" s="1202"/>
      <c r="H3612" s="1202"/>
      <c r="I3612" s="1202" t="s">
        <v>53</v>
      </c>
      <c r="J3612" s="1202"/>
      <c r="K3612" s="1202"/>
      <c r="L3612" s="1202"/>
      <c r="M3612" s="1202" t="s">
        <v>2737</v>
      </c>
      <c r="N3612" s="1203" t="s">
        <v>2755</v>
      </c>
      <c r="O3612" s="1203"/>
      <c r="P3612" s="1203"/>
      <c r="Q3612" s="1203"/>
      <c r="R3612" s="1203"/>
      <c r="S3612" s="1214">
        <f>VLOOKUP($D3612,'NI-Soc'!$B$1:$Q$2048,12,FALSE)</f>
        <v>0</v>
      </c>
      <c r="T3612" s="1214">
        <f>VLOOKUP($D3612,'NI-Soc'!$B$1:$Q$2048,13,FALSE)</f>
        <v>0</v>
      </c>
      <c r="U3612" s="1214">
        <f>VLOOKUP($D3612,'NI-Soc'!$B$1:$Q$2048,16,FALSE)</f>
        <v>0</v>
      </c>
      <c r="V3612" s="1214" t="e">
        <f>VLOOKUP($D3612,'NI-Soc'!$B$1:$Q$2048,17,FALSE)</f>
        <v>#REF!</v>
      </c>
      <c r="W3612" s="1214" t="e">
        <f>VLOOKUP($D3612,'NI-Soc'!$B$1:$Q$2048,18,FALSE)</f>
        <v>#REF!</v>
      </c>
      <c r="X3612" s="1214" t="e">
        <f>VLOOKUP($D3612,'NI-Soc'!$B$1:$Q$2048,19,FALSE)</f>
        <v>#REF!</v>
      </c>
    </row>
    <row r="3613" spans="1:24" hidden="1">
      <c r="A3613" s="508"/>
      <c r="B3613" s="508"/>
      <c r="C3613" s="508"/>
      <c r="D3613" s="1214" t="s">
        <v>2756</v>
      </c>
      <c r="E3613" s="1215" t="s">
        <v>3067</v>
      </c>
      <c r="F3613" s="1202"/>
      <c r="G3613" s="1202"/>
      <c r="H3613" s="1202"/>
      <c r="I3613" s="1202" t="s">
        <v>71</v>
      </c>
      <c r="J3613" s="1202"/>
      <c r="K3613" s="1202"/>
      <c r="L3613" s="1202"/>
      <c r="M3613" s="1202"/>
      <c r="N3613" s="1203" t="s">
        <v>2757</v>
      </c>
      <c r="O3613" s="1203"/>
      <c r="P3613" s="1203"/>
      <c r="Q3613" s="1203"/>
      <c r="R3613" s="1203"/>
      <c r="S3613" s="1214">
        <f>VLOOKUP($D3613,'NI-Soc'!$B$1:$Q$2048,12,FALSE)</f>
        <v>789</v>
      </c>
      <c r="T3613" s="1214">
        <f>VLOOKUP($D3613,'NI-Soc'!$B$1:$Q$2048,13,FALSE)</f>
        <v>1128</v>
      </c>
      <c r="U3613" s="1214">
        <f>VLOOKUP($D3613,'NI-Soc'!$B$1:$Q$2048,16,FALSE)</f>
        <v>0</v>
      </c>
      <c r="V3613" s="1214" t="e">
        <f>VLOOKUP($D3613,'NI-Soc'!$B$1:$Q$2048,17,FALSE)</f>
        <v>#REF!</v>
      </c>
      <c r="W3613" s="1214" t="e">
        <f>VLOOKUP($D3613,'NI-Soc'!$B$1:$Q$2048,18,FALSE)</f>
        <v>#REF!</v>
      </c>
      <c r="X3613" s="1214" t="e">
        <f>VLOOKUP($D3613,'NI-Soc'!$B$1:$Q$2048,19,FALSE)</f>
        <v>#REF!</v>
      </c>
    </row>
    <row r="3614" spans="1:24" hidden="1">
      <c r="A3614" s="508"/>
      <c r="B3614" s="508"/>
      <c r="C3614" s="508"/>
      <c r="D3614" s="1214" t="s">
        <v>2758</v>
      </c>
      <c r="E3614" s="1215" t="s">
        <v>3067</v>
      </c>
      <c r="F3614" s="1202"/>
      <c r="G3614" s="1202"/>
      <c r="H3614" s="1202"/>
      <c r="I3614" s="1202" t="s">
        <v>53</v>
      </c>
      <c r="J3614" s="1202"/>
      <c r="K3614" s="1202"/>
      <c r="L3614" s="1202"/>
      <c r="M3614" s="1202" t="s">
        <v>2762</v>
      </c>
      <c r="N3614" s="1203" t="s">
        <v>2763</v>
      </c>
      <c r="O3614" s="1203"/>
      <c r="P3614" s="1203"/>
      <c r="Q3614" s="1203"/>
      <c r="R3614" s="1203"/>
      <c r="S3614" s="1214">
        <f>VLOOKUP($D3614,'NI-Soc'!$B$1:$Q$2048,12,FALSE)</f>
        <v>0</v>
      </c>
      <c r="T3614" s="1214">
        <f>VLOOKUP($D3614,'NI-Soc'!$B$1:$Q$2048,13,FALSE)</f>
        <v>0</v>
      </c>
      <c r="U3614" s="1214">
        <f>VLOOKUP($D3614,'NI-Soc'!$B$1:$Q$2048,16,FALSE)</f>
        <v>0</v>
      </c>
      <c r="V3614" s="1214" t="e">
        <f>VLOOKUP($D3614,'NI-Soc'!$B$1:$Q$2048,17,FALSE)</f>
        <v>#REF!</v>
      </c>
      <c r="W3614" s="1214" t="e">
        <f>VLOOKUP($D3614,'NI-Soc'!$B$1:$Q$2048,18,FALSE)</f>
        <v>#REF!</v>
      </c>
      <c r="X3614" s="1214" t="e">
        <f>VLOOKUP($D3614,'NI-Soc'!$B$1:$Q$2048,19,FALSE)</f>
        <v>#REF!</v>
      </c>
    </row>
    <row r="3615" spans="1:24" hidden="1">
      <c r="A3615" s="508"/>
      <c r="B3615" s="508"/>
      <c r="C3615" s="508"/>
      <c r="D3615" s="1214" t="s">
        <v>2764</v>
      </c>
      <c r="E3615" s="1215" t="s">
        <v>3067</v>
      </c>
      <c r="F3615" s="1202"/>
      <c r="G3615" s="1202"/>
      <c r="H3615" s="1202"/>
      <c r="I3615" s="1202" t="s">
        <v>53</v>
      </c>
      <c r="J3615" s="1202"/>
      <c r="K3615" s="1202"/>
      <c r="L3615" s="1202"/>
      <c r="M3615" s="1202" t="s">
        <v>2762</v>
      </c>
      <c r="N3615" s="1203" t="s">
        <v>2766</v>
      </c>
      <c r="O3615" s="1203"/>
      <c r="P3615" s="1203"/>
      <c r="Q3615" s="1203"/>
      <c r="R3615" s="1203"/>
      <c r="S3615" s="1214">
        <f>VLOOKUP($D3615,'NI-Soc'!$B$1:$Q$2048,12,FALSE)</f>
        <v>0</v>
      </c>
      <c r="T3615" s="1214">
        <f>VLOOKUP($D3615,'NI-Soc'!$B$1:$Q$2048,13,FALSE)</f>
        <v>0</v>
      </c>
      <c r="U3615" s="1214">
        <f>VLOOKUP($D3615,'NI-Soc'!$B$1:$Q$2048,16,FALSE)</f>
        <v>0</v>
      </c>
      <c r="V3615" s="1214" t="e">
        <f>VLOOKUP($D3615,'NI-Soc'!$B$1:$Q$2048,17,FALSE)</f>
        <v>#REF!</v>
      </c>
      <c r="W3615" s="1214" t="e">
        <f>VLOOKUP($D3615,'NI-Soc'!$B$1:$Q$2048,18,FALSE)</f>
        <v>#REF!</v>
      </c>
      <c r="X3615" s="1214" t="e">
        <f>VLOOKUP($D3615,'NI-Soc'!$B$1:$Q$2048,19,FALSE)</f>
        <v>#REF!</v>
      </c>
    </row>
    <row r="3616" spans="1:24" ht="27" hidden="1">
      <c r="A3616" s="508"/>
      <c r="B3616" s="508"/>
      <c r="C3616" s="508"/>
      <c r="D3616" s="1214" t="s">
        <v>2767</v>
      </c>
      <c r="E3616" s="1215" t="s">
        <v>3067</v>
      </c>
      <c r="F3616" s="1202"/>
      <c r="G3616" s="1202"/>
      <c r="H3616" s="1204"/>
      <c r="I3616" s="1202" t="s">
        <v>53</v>
      </c>
      <c r="J3616" s="1202"/>
      <c r="K3616" s="1202"/>
      <c r="L3616" s="1202"/>
      <c r="M3616" s="1202" t="s">
        <v>2762</v>
      </c>
      <c r="N3616" s="1203" t="s">
        <v>2769</v>
      </c>
      <c r="O3616" s="1203"/>
      <c r="P3616" s="1203"/>
      <c r="Q3616" s="1203"/>
      <c r="R3616" s="1203"/>
      <c r="S3616" s="1214">
        <f>VLOOKUP($D3616,'NI-Soc'!$B$1:$Q$2048,12,FALSE)</f>
        <v>0</v>
      </c>
      <c r="T3616" s="1214">
        <f>VLOOKUP($D3616,'NI-Soc'!$B$1:$Q$2048,13,FALSE)</f>
        <v>0</v>
      </c>
      <c r="U3616" s="1214">
        <f>VLOOKUP($D3616,'NI-Soc'!$B$1:$Q$2048,16,FALSE)</f>
        <v>0</v>
      </c>
      <c r="V3616" s="1214" t="e">
        <f>VLOOKUP($D3616,'NI-Soc'!$B$1:$Q$2048,17,FALSE)</f>
        <v>#REF!</v>
      </c>
      <c r="W3616" s="1214" t="e">
        <f>VLOOKUP($D3616,'NI-Soc'!$B$1:$Q$2048,18,FALSE)</f>
        <v>#REF!</v>
      </c>
      <c r="X3616" s="1214" t="e">
        <f>VLOOKUP($D3616,'NI-Soc'!$B$1:$Q$2048,19,FALSE)</f>
        <v>#REF!</v>
      </c>
    </row>
    <row r="3617" spans="1:83" hidden="1">
      <c r="A3617" s="508"/>
      <c r="B3617" s="508"/>
      <c r="C3617" s="508"/>
      <c r="D3617" s="1214" t="s">
        <v>2770</v>
      </c>
      <c r="E3617" s="1215" t="s">
        <v>3067</v>
      </c>
      <c r="F3617" s="1202"/>
      <c r="G3617" s="1202"/>
      <c r="H3617" s="1204"/>
      <c r="I3617" s="1202" t="s">
        <v>53</v>
      </c>
      <c r="J3617" s="1202"/>
      <c r="K3617" s="1202"/>
      <c r="L3617" s="1202"/>
      <c r="M3617" s="1202" t="s">
        <v>2762</v>
      </c>
      <c r="N3617" s="1203" t="s">
        <v>2772</v>
      </c>
      <c r="O3617" s="1203"/>
      <c r="P3617" s="1203"/>
      <c r="Q3617" s="1203"/>
      <c r="R3617" s="1203"/>
      <c r="S3617" s="1214">
        <f>VLOOKUP($D3617,'NI-Soc'!$B$1:$Q$2048,12,FALSE)</f>
        <v>0</v>
      </c>
      <c r="T3617" s="1214">
        <f>VLOOKUP($D3617,'NI-Soc'!$B$1:$Q$2048,13,FALSE)</f>
        <v>0</v>
      </c>
      <c r="U3617" s="1214">
        <f>VLOOKUP($D3617,'NI-Soc'!$B$1:$Q$2048,16,FALSE)</f>
        <v>0</v>
      </c>
      <c r="V3617" s="1214" t="e">
        <f>VLOOKUP($D3617,'NI-Soc'!$B$1:$Q$2048,17,FALSE)</f>
        <v>#REF!</v>
      </c>
      <c r="W3617" s="1214" t="e">
        <f>VLOOKUP($D3617,'NI-Soc'!$B$1:$Q$2048,18,FALSE)</f>
        <v>#REF!</v>
      </c>
      <c r="X3617" s="1214" t="e">
        <f>VLOOKUP($D3617,'NI-Soc'!$B$1:$Q$2048,19,FALSE)</f>
        <v>#REF!</v>
      </c>
    </row>
    <row r="3618" spans="1:83" hidden="1">
      <c r="A3618" s="508"/>
      <c r="B3618" s="508"/>
      <c r="C3618" s="508"/>
      <c r="D3618" s="1214" t="s">
        <v>2773</v>
      </c>
      <c r="E3618" s="1215" t="s">
        <v>3067</v>
      </c>
      <c r="F3618" s="1202"/>
      <c r="G3618" s="1202"/>
      <c r="H3618" s="1202"/>
      <c r="I3618" s="1202" t="s">
        <v>53</v>
      </c>
      <c r="J3618" s="1202"/>
      <c r="K3618" s="1202"/>
      <c r="L3618" s="1202"/>
      <c r="M3618" s="1202" t="s">
        <v>2762</v>
      </c>
      <c r="N3618" s="1203" t="s">
        <v>2775</v>
      </c>
      <c r="O3618" s="1203"/>
      <c r="P3618" s="1203"/>
      <c r="Q3618" s="1203"/>
      <c r="R3618" s="1203"/>
      <c r="S3618" s="1214">
        <f>VLOOKUP($D3618,'NI-Soc'!$B$1:$Q$2048,12,FALSE)</f>
        <v>0</v>
      </c>
      <c r="T3618" s="1214">
        <f>VLOOKUP($D3618,'NI-Soc'!$B$1:$Q$2048,13,FALSE)</f>
        <v>0</v>
      </c>
      <c r="U3618" s="1214">
        <f>VLOOKUP($D3618,'NI-Soc'!$B$1:$Q$2048,16,FALSE)</f>
        <v>0</v>
      </c>
      <c r="V3618" s="1214" t="e">
        <f>VLOOKUP($D3618,'NI-Soc'!$B$1:$Q$2048,17,FALSE)</f>
        <v>#REF!</v>
      </c>
      <c r="W3618" s="1214" t="e">
        <f>VLOOKUP($D3618,'NI-Soc'!$B$1:$Q$2048,18,FALSE)</f>
        <v>#REF!</v>
      </c>
      <c r="X3618" s="1214" t="e">
        <f>VLOOKUP($D3618,'NI-Soc'!$B$1:$Q$2048,19,FALSE)</f>
        <v>#REF!</v>
      </c>
    </row>
    <row r="3619" spans="1:83" hidden="1">
      <c r="A3619" s="508"/>
      <c r="B3619" s="508"/>
      <c r="C3619" s="508"/>
      <c r="D3619" s="1214" t="s">
        <v>2776</v>
      </c>
      <c r="E3619" s="1215" t="s">
        <v>3067</v>
      </c>
      <c r="F3619" s="1202"/>
      <c r="G3619" s="1202"/>
      <c r="H3619" s="1202"/>
      <c r="I3619" s="1202" t="s">
        <v>53</v>
      </c>
      <c r="J3619" s="1202"/>
      <c r="K3619" s="1202"/>
      <c r="L3619" s="1202"/>
      <c r="M3619" s="1202" t="s">
        <v>2778</v>
      </c>
      <c r="N3619" s="1203" t="s">
        <v>2779</v>
      </c>
      <c r="O3619" s="1203"/>
      <c r="P3619" s="1203"/>
      <c r="Q3619" s="1203"/>
      <c r="R3619" s="1203"/>
      <c r="S3619" s="1214">
        <f>VLOOKUP($D3619,'NI-Soc'!$B$1:$Q$2048,12,FALSE)</f>
        <v>0</v>
      </c>
      <c r="T3619" s="1214">
        <f>VLOOKUP($D3619,'NI-Soc'!$B$1:$Q$2048,13,FALSE)</f>
        <v>0</v>
      </c>
      <c r="U3619" s="1214">
        <f>VLOOKUP($D3619,'NI-Soc'!$B$1:$Q$2048,16,FALSE)</f>
        <v>0</v>
      </c>
      <c r="V3619" s="1214" t="e">
        <f>VLOOKUP($D3619,'NI-Soc'!$B$1:$Q$2048,17,FALSE)</f>
        <v>#REF!</v>
      </c>
      <c r="W3619" s="1214" t="e">
        <f>VLOOKUP($D3619,'NI-Soc'!$B$1:$Q$2048,18,FALSE)</f>
        <v>#REF!</v>
      </c>
      <c r="X3619" s="1214" t="e">
        <f>VLOOKUP($D3619,'NI-Soc'!$B$1:$Q$2048,19,FALSE)</f>
        <v>#REF!</v>
      </c>
    </row>
    <row r="3620" spans="1:83" hidden="1">
      <c r="A3620" s="508"/>
      <c r="B3620" s="508"/>
      <c r="C3620" s="508"/>
      <c r="D3620" s="1214" t="s">
        <v>2780</v>
      </c>
      <c r="E3620" s="1215" t="s">
        <v>3067</v>
      </c>
      <c r="F3620" s="1202"/>
      <c r="G3620" s="1202"/>
      <c r="H3620" s="1202"/>
      <c r="I3620" s="1202" t="s">
        <v>53</v>
      </c>
      <c r="J3620" s="1202"/>
      <c r="K3620" s="1202"/>
      <c r="L3620" s="1202"/>
      <c r="M3620" s="1202" t="s">
        <v>2762</v>
      </c>
      <c r="N3620" s="1203" t="s">
        <v>2782</v>
      </c>
      <c r="O3620" s="1203"/>
      <c r="P3620" s="1203"/>
      <c r="Q3620" s="1203"/>
      <c r="R3620" s="1203"/>
      <c r="S3620" s="1214">
        <f>VLOOKUP($D3620,'NI-Soc'!$B$1:$Q$2048,12,FALSE)</f>
        <v>0</v>
      </c>
      <c r="T3620" s="1214">
        <f>VLOOKUP($D3620,'NI-Soc'!$B$1:$Q$2048,13,FALSE)</f>
        <v>0</v>
      </c>
      <c r="U3620" s="1214">
        <f>VLOOKUP($D3620,'NI-Soc'!$B$1:$Q$2048,16,FALSE)</f>
        <v>0</v>
      </c>
      <c r="V3620" s="1214" t="e">
        <f>VLOOKUP($D3620,'NI-Soc'!$B$1:$Q$2048,17,FALSE)</f>
        <v>#REF!</v>
      </c>
      <c r="W3620" s="1214" t="e">
        <f>VLOOKUP($D3620,'NI-Soc'!$B$1:$Q$2048,18,FALSE)</f>
        <v>#REF!</v>
      </c>
      <c r="X3620" s="1214" t="e">
        <f>VLOOKUP($D3620,'NI-Soc'!$B$1:$Q$2048,19,FALSE)</f>
        <v>#REF!</v>
      </c>
    </row>
    <row r="3621" spans="1:83" hidden="1">
      <c r="A3621" s="508"/>
      <c r="B3621" s="508"/>
      <c r="C3621" s="508"/>
      <c r="D3621" s="1214" t="s">
        <v>2783</v>
      </c>
      <c r="E3621" s="1215" t="s">
        <v>3067</v>
      </c>
      <c r="F3621" s="1202"/>
      <c r="G3621" s="1202"/>
      <c r="H3621" s="1202"/>
      <c r="I3621" s="1202" t="s">
        <v>53</v>
      </c>
      <c r="J3621" s="1202"/>
      <c r="K3621" s="1202"/>
      <c r="L3621" s="1202"/>
      <c r="M3621" s="1202" t="s">
        <v>2762</v>
      </c>
      <c r="N3621" s="1203" t="s">
        <v>2785</v>
      </c>
      <c r="O3621" s="1203"/>
      <c r="P3621" s="1203"/>
      <c r="Q3621" s="1203"/>
      <c r="R3621" s="1203"/>
      <c r="S3621" s="1214">
        <f>VLOOKUP($D3621,'NI-Soc'!$B$1:$Q$2048,12,FALSE)</f>
        <v>0</v>
      </c>
      <c r="T3621" s="1214">
        <f>VLOOKUP($D3621,'NI-Soc'!$B$1:$Q$2048,13,FALSE)</f>
        <v>0</v>
      </c>
      <c r="U3621" s="1214">
        <f>VLOOKUP($D3621,'NI-Soc'!$B$1:$Q$2048,16,FALSE)</f>
        <v>0</v>
      </c>
      <c r="V3621" s="1214" t="e">
        <f>VLOOKUP($D3621,'NI-Soc'!$B$1:$Q$2048,17,FALSE)</f>
        <v>#REF!</v>
      </c>
      <c r="W3621" s="1214" t="e">
        <f>VLOOKUP($D3621,'NI-Soc'!$B$1:$Q$2048,18,FALSE)</f>
        <v>#REF!</v>
      </c>
      <c r="X3621" s="1214" t="e">
        <f>VLOOKUP($D3621,'NI-Soc'!$B$1:$Q$2048,19,FALSE)</f>
        <v>#REF!</v>
      </c>
    </row>
    <row r="3622" spans="1:83" hidden="1">
      <c r="A3622" s="508"/>
      <c r="B3622" s="508"/>
      <c r="C3622" s="508"/>
      <c r="D3622" s="1214" t="s">
        <v>2786</v>
      </c>
      <c r="E3622" s="1215" t="s">
        <v>3067</v>
      </c>
      <c r="F3622" s="1202"/>
      <c r="G3622" s="1202"/>
      <c r="H3622" s="1202"/>
      <c r="I3622" s="1202" t="s">
        <v>53</v>
      </c>
      <c r="J3622" s="1202"/>
      <c r="K3622" s="1202"/>
      <c r="L3622" s="1202"/>
      <c r="M3622" s="1202" t="s">
        <v>2762</v>
      </c>
      <c r="N3622" s="1203" t="s">
        <v>2788</v>
      </c>
      <c r="O3622" s="1203"/>
      <c r="P3622" s="1203"/>
      <c r="Q3622" s="1203"/>
      <c r="R3622" s="1203"/>
      <c r="S3622" s="1214">
        <f>VLOOKUP($D3622,'NI-Soc'!$B$1:$Q$2048,12,FALSE)</f>
        <v>0</v>
      </c>
      <c r="T3622" s="1214">
        <f>VLOOKUP($D3622,'NI-Soc'!$B$1:$Q$2048,13,FALSE)</f>
        <v>0</v>
      </c>
      <c r="U3622" s="1214">
        <f>VLOOKUP($D3622,'NI-Soc'!$B$1:$Q$2048,16,FALSE)</f>
        <v>0</v>
      </c>
      <c r="V3622" s="1214" t="e">
        <f>VLOOKUP($D3622,'NI-Soc'!$B$1:$Q$2048,17,FALSE)</f>
        <v>#REF!</v>
      </c>
      <c r="W3622" s="1214" t="e">
        <f>VLOOKUP($D3622,'NI-Soc'!$B$1:$Q$2048,18,FALSE)</f>
        <v>#REF!</v>
      </c>
      <c r="X3622" s="1214" t="e">
        <f>VLOOKUP($D3622,'NI-Soc'!$B$1:$Q$2048,19,FALSE)</f>
        <v>#REF!</v>
      </c>
    </row>
    <row r="3623" spans="1:83" hidden="1">
      <c r="A3623" s="508"/>
      <c r="B3623" s="508"/>
      <c r="C3623" s="508"/>
      <c r="D3623" s="1214" t="s">
        <v>2789</v>
      </c>
      <c r="E3623" s="1215" t="s">
        <v>3067</v>
      </c>
      <c r="F3623" s="1202"/>
      <c r="G3623" s="1202"/>
      <c r="H3623" s="1202"/>
      <c r="I3623" s="1202" t="s">
        <v>53</v>
      </c>
      <c r="J3623" s="1202"/>
      <c r="K3623" s="1202"/>
      <c r="L3623" s="1202"/>
      <c r="M3623" s="1202" t="s">
        <v>2762</v>
      </c>
      <c r="N3623" s="1203" t="s">
        <v>2791</v>
      </c>
      <c r="O3623" s="1203"/>
      <c r="P3623" s="1203"/>
      <c r="Q3623" s="1203"/>
      <c r="R3623" s="1203"/>
      <c r="S3623" s="1214">
        <f>VLOOKUP($D3623,'NI-Soc'!$B$1:$Q$2048,12,FALSE)</f>
        <v>0</v>
      </c>
      <c r="T3623" s="1214">
        <f>VLOOKUP($D3623,'NI-Soc'!$B$1:$Q$2048,13,FALSE)</f>
        <v>0</v>
      </c>
      <c r="U3623" s="1214">
        <f>VLOOKUP($D3623,'NI-Soc'!$B$1:$Q$2048,16,FALSE)</f>
        <v>0</v>
      </c>
      <c r="V3623" s="1214" t="e">
        <f>VLOOKUP($D3623,'NI-Soc'!$B$1:$Q$2048,17,FALSE)</f>
        <v>#REF!</v>
      </c>
      <c r="W3623" s="1214" t="e">
        <f>VLOOKUP($D3623,'NI-Soc'!$B$1:$Q$2048,18,FALSE)</f>
        <v>#REF!</v>
      </c>
      <c r="X3623" s="1214" t="e">
        <f>VLOOKUP($D3623,'NI-Soc'!$B$1:$Q$2048,19,FALSE)</f>
        <v>#REF!</v>
      </c>
    </row>
    <row r="3624" spans="1:83" hidden="1">
      <c r="A3624" s="508"/>
      <c r="B3624" s="508"/>
      <c r="C3624" s="508"/>
      <c r="D3624" s="1214" t="s">
        <v>2792</v>
      </c>
      <c r="E3624" s="1215" t="s">
        <v>3067</v>
      </c>
      <c r="F3624" s="1202"/>
      <c r="G3624" s="1202"/>
      <c r="H3624" s="1202"/>
      <c r="I3624" s="1202" t="s">
        <v>53</v>
      </c>
      <c r="J3624" s="1202"/>
      <c r="K3624" s="1202"/>
      <c r="L3624" s="1202"/>
      <c r="M3624" s="1202" t="s">
        <v>2762</v>
      </c>
      <c r="N3624" s="1203" t="s">
        <v>2794</v>
      </c>
      <c r="O3624" s="1203"/>
      <c r="P3624" s="1203"/>
      <c r="Q3624" s="1203"/>
      <c r="R3624" s="1203"/>
      <c r="S3624" s="1214">
        <f>VLOOKUP($D3624,'NI-Soc'!$B$1:$Q$2048,12,FALSE)</f>
        <v>0</v>
      </c>
      <c r="T3624" s="1214">
        <f>VLOOKUP($D3624,'NI-Soc'!$B$1:$Q$2048,13,FALSE)</f>
        <v>0</v>
      </c>
      <c r="U3624" s="1214">
        <f>VLOOKUP($D3624,'NI-Soc'!$B$1:$Q$2048,16,FALSE)</f>
        <v>0</v>
      </c>
      <c r="V3624" s="1214" t="e">
        <f>VLOOKUP($D3624,'NI-Soc'!$B$1:$Q$2048,17,FALSE)</f>
        <v>#REF!</v>
      </c>
      <c r="W3624" s="1214" t="e">
        <f>VLOOKUP($D3624,'NI-Soc'!$B$1:$Q$2048,18,FALSE)</f>
        <v>#REF!</v>
      </c>
      <c r="X3624" s="1214" t="e">
        <f>VLOOKUP($D3624,'NI-Soc'!$B$1:$Q$2048,19,FALSE)</f>
        <v>#REF!</v>
      </c>
    </row>
    <row r="3625" spans="1:83" hidden="1">
      <c r="A3625" s="508"/>
      <c r="B3625" s="508"/>
      <c r="C3625" s="508"/>
      <c r="D3625" s="1214" t="s">
        <v>2795</v>
      </c>
      <c r="E3625" s="1215" t="s">
        <v>3067</v>
      </c>
      <c r="F3625" s="1202"/>
      <c r="G3625" s="1202"/>
      <c r="H3625" s="1204"/>
      <c r="I3625" s="1202" t="s">
        <v>53</v>
      </c>
      <c r="J3625" s="1202"/>
      <c r="K3625" s="1202"/>
      <c r="L3625" s="1202"/>
      <c r="M3625" s="1202" t="s">
        <v>2778</v>
      </c>
      <c r="N3625" s="1203" t="s">
        <v>2797</v>
      </c>
      <c r="O3625" s="1203"/>
      <c r="P3625" s="1203"/>
      <c r="Q3625" s="1203"/>
      <c r="R3625" s="1203"/>
      <c r="S3625" s="1214">
        <f>VLOOKUP($D3625,'NI-Soc'!$B$1:$Q$2048,12,FALSE)</f>
        <v>0</v>
      </c>
      <c r="T3625" s="1214">
        <f>VLOOKUP($D3625,'NI-Soc'!$B$1:$Q$2048,13,FALSE)</f>
        <v>0</v>
      </c>
      <c r="U3625" s="1214">
        <f>VLOOKUP($D3625,'NI-Soc'!$B$1:$Q$2048,16,FALSE)</f>
        <v>0</v>
      </c>
      <c r="V3625" s="1214" t="e">
        <f>VLOOKUP($D3625,'NI-Soc'!$B$1:$Q$2048,17,FALSE)</f>
        <v>#REF!</v>
      </c>
      <c r="W3625" s="1214" t="e">
        <f>VLOOKUP($D3625,'NI-Soc'!$B$1:$Q$2048,18,FALSE)</f>
        <v>#REF!</v>
      </c>
      <c r="X3625" s="1214" t="e">
        <f>VLOOKUP($D3625,'NI-Soc'!$B$1:$Q$2048,19,FALSE)</f>
        <v>#REF!</v>
      </c>
    </row>
    <row r="3626" spans="1:83" ht="27" hidden="1">
      <c r="A3626" s="508"/>
      <c r="B3626" s="508"/>
      <c r="C3626" s="508"/>
      <c r="D3626" s="1214" t="s">
        <v>2798</v>
      </c>
      <c r="E3626" s="1215" t="s">
        <v>3067</v>
      </c>
      <c r="F3626" s="1202"/>
      <c r="G3626" s="1202"/>
      <c r="H3626" s="1204"/>
      <c r="I3626" s="1202" t="s">
        <v>53</v>
      </c>
      <c r="J3626" s="1202"/>
      <c r="K3626" s="1202"/>
      <c r="L3626" s="1202"/>
      <c r="M3626" s="1202" t="s">
        <v>2800</v>
      </c>
      <c r="N3626" s="1203" t="s">
        <v>2801</v>
      </c>
      <c r="O3626" s="1203"/>
      <c r="P3626" s="1203"/>
      <c r="Q3626" s="1203"/>
      <c r="R3626" s="1203"/>
      <c r="S3626" s="1214">
        <f>VLOOKUP($D3626,'NI-Soc'!$B$1:$Q$2048,12,FALSE)</f>
        <v>0</v>
      </c>
      <c r="T3626" s="1214">
        <f>VLOOKUP($D3626,'NI-Soc'!$B$1:$Q$2048,13,FALSE)</f>
        <v>0</v>
      </c>
      <c r="U3626" s="1214">
        <f>VLOOKUP($D3626,'NI-Soc'!$B$1:$Q$2048,16,FALSE)</f>
        <v>0</v>
      </c>
      <c r="V3626" s="1214" t="e">
        <f>VLOOKUP($D3626,'NI-Soc'!$B$1:$Q$2048,17,FALSE)</f>
        <v>#REF!</v>
      </c>
      <c r="W3626" s="1214" t="e">
        <f>VLOOKUP($D3626,'NI-Soc'!$B$1:$Q$2048,18,FALSE)</f>
        <v>#REF!</v>
      </c>
      <c r="X3626" s="1214" t="e">
        <f>VLOOKUP($D3626,'NI-Soc'!$B$1:$Q$2048,19,FALSE)</f>
        <v>#REF!</v>
      </c>
    </row>
    <row r="3627" spans="1:83" ht="27" hidden="1">
      <c r="A3627" s="508"/>
      <c r="B3627" s="508"/>
      <c r="C3627" s="508"/>
      <c r="D3627" s="1214" t="s">
        <v>2802</v>
      </c>
      <c r="E3627" s="1215" t="s">
        <v>3067</v>
      </c>
      <c r="F3627" s="1202"/>
      <c r="G3627" s="1202"/>
      <c r="H3627" s="1204"/>
      <c r="I3627" s="1202" t="s">
        <v>53</v>
      </c>
      <c r="J3627" s="1202"/>
      <c r="K3627" s="1202"/>
      <c r="L3627" s="1202"/>
      <c r="M3627" s="1202" t="s">
        <v>2800</v>
      </c>
      <c r="N3627" s="1203" t="s">
        <v>2803</v>
      </c>
      <c r="O3627" s="1203"/>
      <c r="P3627" s="1203"/>
      <c r="Q3627" s="1203"/>
      <c r="R3627" s="1203"/>
      <c r="S3627" s="1214">
        <f>VLOOKUP($D3627,'NI-Soc'!$B$1:$Q$2048,12,FALSE)</f>
        <v>0</v>
      </c>
      <c r="T3627" s="1214">
        <f>VLOOKUP($D3627,'NI-Soc'!$B$1:$Q$2048,13,FALSE)</f>
        <v>0</v>
      </c>
      <c r="U3627" s="1214">
        <f>VLOOKUP($D3627,'NI-Soc'!$B$1:$Q$2048,16,FALSE)</f>
        <v>0</v>
      </c>
      <c r="V3627" s="1214" t="e">
        <f>VLOOKUP($D3627,'NI-Soc'!$B$1:$Q$2048,17,FALSE)</f>
        <v>#REF!</v>
      </c>
      <c r="W3627" s="1214" t="e">
        <f>VLOOKUP($D3627,'NI-Soc'!$B$1:$Q$2048,18,FALSE)</f>
        <v>#REF!</v>
      </c>
      <c r="X3627" s="1214" t="e">
        <f>VLOOKUP($D3627,'NI-Soc'!$B$1:$Q$2048,19,FALSE)</f>
        <v>#REF!</v>
      </c>
    </row>
    <row r="3628" spans="1:83" s="744" customFormat="1" ht="40.5" hidden="1">
      <c r="A3628" s="508"/>
      <c r="B3628" s="508"/>
      <c r="C3628" s="508"/>
      <c r="D3628" s="1214" t="s">
        <v>2804</v>
      </c>
      <c r="E3628" s="1215" t="s">
        <v>3067</v>
      </c>
      <c r="F3628" s="1202"/>
      <c r="G3628" s="1202"/>
      <c r="H3628" s="1204"/>
      <c r="I3628" s="1202" t="s">
        <v>53</v>
      </c>
      <c r="J3628" s="1202"/>
      <c r="K3628" s="1202"/>
      <c r="L3628" s="1202"/>
      <c r="M3628" s="1202" t="s">
        <v>2800</v>
      </c>
      <c r="N3628" s="1203" t="s">
        <v>2805</v>
      </c>
      <c r="O3628" s="1203"/>
      <c r="P3628" s="1203"/>
      <c r="Q3628" s="1203"/>
      <c r="R3628" s="1203"/>
      <c r="S3628" s="1214">
        <f>VLOOKUP($D3628,'NI-Soc'!$B$1:$Q$2048,12,FALSE)</f>
        <v>0</v>
      </c>
      <c r="T3628" s="1214">
        <f>VLOOKUP($D3628,'NI-Soc'!$B$1:$Q$2048,13,FALSE)</f>
        <v>0</v>
      </c>
      <c r="U3628" s="1214">
        <f>VLOOKUP($D3628,'NI-Soc'!$B$1:$Q$2048,16,FALSE)</f>
        <v>0</v>
      </c>
      <c r="V3628" s="1214" t="e">
        <f>VLOOKUP($D3628,'NI-Soc'!$B$1:$Q$2048,17,FALSE)</f>
        <v>#REF!</v>
      </c>
      <c r="W3628" s="1214" t="e">
        <f>VLOOKUP($D3628,'NI-Soc'!$B$1:$Q$2048,18,FALSE)</f>
        <v>#REF!</v>
      </c>
      <c r="X3628" s="1214" t="e">
        <f>VLOOKUP($D3628,'NI-Soc'!$B$1:$Q$2048,19,FALSE)</f>
        <v>#REF!</v>
      </c>
      <c r="Y3628" s="504"/>
      <c r="Z3628" s="504"/>
      <c r="AA3628" s="504"/>
      <c r="AB3628" s="504"/>
      <c r="AC3628" s="504"/>
      <c r="AD3628" s="504"/>
      <c r="AE3628" s="504"/>
      <c r="AF3628" s="504"/>
      <c r="AG3628" s="504"/>
      <c r="AH3628" s="504"/>
      <c r="AI3628" s="504"/>
      <c r="AJ3628" s="504"/>
      <c r="AK3628" s="504"/>
      <c r="AL3628" s="504"/>
      <c r="AM3628" s="504"/>
      <c r="AN3628" s="504"/>
      <c r="AO3628" s="504"/>
      <c r="AP3628" s="504"/>
      <c r="AQ3628" s="504"/>
      <c r="AR3628" s="504"/>
      <c r="AS3628" s="504"/>
      <c r="AT3628" s="504"/>
      <c r="AU3628" s="504"/>
      <c r="AV3628" s="504"/>
      <c r="AW3628" s="504"/>
      <c r="AX3628" s="504"/>
      <c r="AY3628" s="504"/>
      <c r="AZ3628" s="504"/>
      <c r="BA3628" s="504"/>
      <c r="BB3628" s="504"/>
      <c r="BC3628" s="504"/>
      <c r="BD3628" s="504"/>
      <c r="BE3628" s="504"/>
      <c r="BF3628" s="504"/>
      <c r="BG3628" s="504"/>
      <c r="BH3628" s="504"/>
      <c r="BI3628" s="504"/>
      <c r="BJ3628" s="504"/>
      <c r="BK3628" s="504"/>
      <c r="BL3628" s="504"/>
      <c r="BM3628" s="504"/>
      <c r="BN3628" s="504"/>
      <c r="BO3628" s="504"/>
      <c r="BP3628" s="504"/>
      <c r="BQ3628" s="504"/>
      <c r="BR3628" s="504"/>
      <c r="BS3628" s="504"/>
      <c r="BT3628" s="504"/>
      <c r="BU3628" s="504"/>
      <c r="BV3628" s="504"/>
      <c r="BW3628" s="504"/>
      <c r="BX3628" s="504"/>
      <c r="BY3628" s="504"/>
      <c r="BZ3628" s="504"/>
      <c r="CA3628" s="504"/>
      <c r="CB3628" s="504"/>
      <c r="CC3628" s="504"/>
      <c r="CD3628" s="504"/>
      <c r="CE3628" s="504"/>
    </row>
    <row r="3629" spans="1:83" ht="27" hidden="1">
      <c r="A3629" s="508"/>
      <c r="B3629" s="508"/>
      <c r="C3629" s="508"/>
      <c r="D3629" s="1214" t="s">
        <v>2806</v>
      </c>
      <c r="E3629" s="1215" t="s">
        <v>3067</v>
      </c>
      <c r="F3629" s="1202"/>
      <c r="G3629" s="1202"/>
      <c r="H3629" s="1204"/>
      <c r="I3629" s="1202" t="s">
        <v>53</v>
      </c>
      <c r="J3629" s="1202"/>
      <c r="K3629" s="1202"/>
      <c r="L3629" s="1202"/>
      <c r="M3629" s="1202" t="s">
        <v>2800</v>
      </c>
      <c r="N3629" s="1203" t="s">
        <v>2807</v>
      </c>
      <c r="O3629" s="1203"/>
      <c r="P3629" s="1203"/>
      <c r="Q3629" s="1203"/>
      <c r="R3629" s="1203"/>
      <c r="S3629" s="1214">
        <f>VLOOKUP($D3629,'NI-Soc'!$B$1:$Q$2048,12,FALSE)</f>
        <v>0</v>
      </c>
      <c r="T3629" s="1214">
        <f>VLOOKUP($D3629,'NI-Soc'!$B$1:$Q$2048,13,FALSE)</f>
        <v>0</v>
      </c>
      <c r="U3629" s="1214">
        <f>VLOOKUP($D3629,'NI-Soc'!$B$1:$Q$2048,16,FALSE)</f>
        <v>0</v>
      </c>
      <c r="V3629" s="1214" t="e">
        <f>VLOOKUP($D3629,'NI-Soc'!$B$1:$Q$2048,17,FALSE)</f>
        <v>#REF!</v>
      </c>
      <c r="W3629" s="1214" t="e">
        <f>VLOOKUP($D3629,'NI-Soc'!$B$1:$Q$2048,18,FALSE)</f>
        <v>#REF!</v>
      </c>
      <c r="X3629" s="1214" t="e">
        <f>VLOOKUP($D3629,'NI-Soc'!$B$1:$Q$2048,19,FALSE)</f>
        <v>#REF!</v>
      </c>
    </row>
    <row r="3630" spans="1:83" ht="27" hidden="1">
      <c r="A3630" s="508"/>
      <c r="B3630" s="508"/>
      <c r="C3630" s="508"/>
      <c r="D3630" s="1214" t="s">
        <v>2808</v>
      </c>
      <c r="E3630" s="1215" t="s">
        <v>3067</v>
      </c>
      <c r="F3630" s="1202"/>
      <c r="G3630" s="1202"/>
      <c r="H3630" s="1204"/>
      <c r="I3630" s="1202" t="s">
        <v>53</v>
      </c>
      <c r="J3630" s="1202"/>
      <c r="K3630" s="1202"/>
      <c r="L3630" s="1202"/>
      <c r="M3630" s="1202" t="s">
        <v>2800</v>
      </c>
      <c r="N3630" s="1203" t="s">
        <v>2809</v>
      </c>
      <c r="O3630" s="1203"/>
      <c r="P3630" s="1203"/>
      <c r="Q3630" s="1203"/>
      <c r="R3630" s="1203"/>
      <c r="S3630" s="1214">
        <f>VLOOKUP($D3630,'NI-Soc'!$B$1:$Q$2048,12,FALSE)</f>
        <v>0</v>
      </c>
      <c r="T3630" s="1214">
        <f>VLOOKUP($D3630,'NI-Soc'!$B$1:$Q$2048,13,FALSE)</f>
        <v>0</v>
      </c>
      <c r="U3630" s="1214">
        <f>VLOOKUP($D3630,'NI-Soc'!$B$1:$Q$2048,16,FALSE)</f>
        <v>0</v>
      </c>
      <c r="V3630" s="1214" t="e">
        <f>VLOOKUP($D3630,'NI-Soc'!$B$1:$Q$2048,17,FALSE)</f>
        <v>#REF!</v>
      </c>
      <c r="W3630" s="1214" t="e">
        <f>VLOOKUP($D3630,'NI-Soc'!$B$1:$Q$2048,18,FALSE)</f>
        <v>#REF!</v>
      </c>
      <c r="X3630" s="1214" t="e">
        <f>VLOOKUP($D3630,'NI-Soc'!$B$1:$Q$2048,19,FALSE)</f>
        <v>#REF!</v>
      </c>
    </row>
    <row r="3631" spans="1:83" ht="27" hidden="1">
      <c r="A3631" s="508"/>
      <c r="B3631" s="508"/>
      <c r="C3631" s="508"/>
      <c r="D3631" s="1214" t="s">
        <v>2810</v>
      </c>
      <c r="E3631" s="1215" t="s">
        <v>3067</v>
      </c>
      <c r="F3631" s="1202"/>
      <c r="G3631" s="1202"/>
      <c r="H3631" s="1204"/>
      <c r="I3631" s="1202" t="s">
        <v>53</v>
      </c>
      <c r="J3631" s="1202"/>
      <c r="K3631" s="1202"/>
      <c r="L3631" s="1202"/>
      <c r="M3631" s="1202" t="s">
        <v>2800</v>
      </c>
      <c r="N3631" s="1203" t="s">
        <v>2812</v>
      </c>
      <c r="O3631" s="1203"/>
      <c r="P3631" s="1203"/>
      <c r="Q3631" s="1203"/>
      <c r="R3631" s="1203"/>
      <c r="S3631" s="1214">
        <f>VLOOKUP($D3631,'NI-Soc'!$B$1:$Q$2048,12,FALSE)</f>
        <v>789</v>
      </c>
      <c r="T3631" s="1214">
        <f>VLOOKUP($D3631,'NI-Soc'!$B$1:$Q$2048,13,FALSE)</f>
        <v>1128</v>
      </c>
      <c r="U3631" s="1214">
        <f>VLOOKUP($D3631,'NI-Soc'!$B$1:$Q$2048,16,FALSE)</f>
        <v>0</v>
      </c>
      <c r="V3631" s="1214" t="e">
        <f>VLOOKUP($D3631,'NI-Soc'!$B$1:$Q$2048,17,FALSE)</f>
        <v>#REF!</v>
      </c>
      <c r="W3631" s="1214" t="e">
        <f>VLOOKUP($D3631,'NI-Soc'!$B$1:$Q$2048,18,FALSE)</f>
        <v>#REF!</v>
      </c>
      <c r="X3631" s="1214" t="e">
        <f>VLOOKUP($D3631,'NI-Soc'!$B$1:$Q$2048,19,FALSE)</f>
        <v>#REF!</v>
      </c>
    </row>
    <row r="3632" spans="1:83" ht="27" hidden="1">
      <c r="A3632" s="508"/>
      <c r="B3632" s="508"/>
      <c r="C3632" s="508"/>
      <c r="D3632" s="1214" t="s">
        <v>2813</v>
      </c>
      <c r="E3632" s="1215" t="s">
        <v>3067</v>
      </c>
      <c r="F3632" s="1202"/>
      <c r="G3632" s="1202"/>
      <c r="H3632" s="1204"/>
      <c r="I3632" s="1202" t="s">
        <v>53</v>
      </c>
      <c r="J3632" s="1202"/>
      <c r="K3632" s="1202"/>
      <c r="L3632" s="1202"/>
      <c r="M3632" s="1202" t="s">
        <v>2800</v>
      </c>
      <c r="N3632" s="1203" t="s">
        <v>2815</v>
      </c>
      <c r="O3632" s="1203"/>
      <c r="P3632" s="1203"/>
      <c r="Q3632" s="1203"/>
      <c r="R3632" s="1203"/>
      <c r="S3632" s="1214">
        <f>VLOOKUP($D3632,'NI-Soc'!$B$1:$Q$2048,12,FALSE)</f>
        <v>0</v>
      </c>
      <c r="T3632" s="1214">
        <f>VLOOKUP($D3632,'NI-Soc'!$B$1:$Q$2048,13,FALSE)</f>
        <v>0</v>
      </c>
      <c r="U3632" s="1214">
        <f>VLOOKUP($D3632,'NI-Soc'!$B$1:$Q$2048,16,FALSE)</f>
        <v>0</v>
      </c>
      <c r="V3632" s="1214" t="e">
        <f>VLOOKUP($D3632,'NI-Soc'!$B$1:$Q$2048,17,FALSE)</f>
        <v>#REF!</v>
      </c>
      <c r="W3632" s="1214" t="e">
        <f>VLOOKUP($D3632,'NI-Soc'!$B$1:$Q$2048,18,FALSE)</f>
        <v>#REF!</v>
      </c>
      <c r="X3632" s="1214" t="e">
        <f>VLOOKUP($D3632,'NI-Soc'!$B$1:$Q$2048,19,FALSE)</f>
        <v>#REF!</v>
      </c>
    </row>
    <row r="3633" spans="1:83" ht="27" hidden="1">
      <c r="A3633" s="508"/>
      <c r="B3633" s="508"/>
      <c r="C3633" s="508"/>
      <c r="D3633" s="1214" t="s">
        <v>2816</v>
      </c>
      <c r="E3633" s="1215" t="s">
        <v>3067</v>
      </c>
      <c r="F3633" s="1202"/>
      <c r="G3633" s="1202"/>
      <c r="H3633" s="1204"/>
      <c r="I3633" s="1202" t="s">
        <v>53</v>
      </c>
      <c r="J3633" s="1202"/>
      <c r="K3633" s="1202"/>
      <c r="L3633" s="1202"/>
      <c r="M3633" s="1202" t="s">
        <v>2800</v>
      </c>
      <c r="N3633" s="1203" t="s">
        <v>2817</v>
      </c>
      <c r="O3633" s="1203"/>
      <c r="P3633" s="1203"/>
      <c r="Q3633" s="1203"/>
      <c r="R3633" s="1203"/>
      <c r="S3633" s="1214">
        <f>VLOOKUP($D3633,'NI-Soc'!$B$1:$Q$2048,12,FALSE)</f>
        <v>0</v>
      </c>
      <c r="T3633" s="1214">
        <f>VLOOKUP($D3633,'NI-Soc'!$B$1:$Q$2048,13,FALSE)</f>
        <v>0</v>
      </c>
      <c r="U3633" s="1214">
        <f>VLOOKUP($D3633,'NI-Soc'!$B$1:$Q$2048,16,FALSE)</f>
        <v>0</v>
      </c>
      <c r="V3633" s="1214" t="e">
        <f>VLOOKUP($D3633,'NI-Soc'!$B$1:$Q$2048,17,FALSE)</f>
        <v>#REF!</v>
      </c>
      <c r="W3633" s="1214" t="e">
        <f>VLOOKUP($D3633,'NI-Soc'!$B$1:$Q$2048,18,FALSE)</f>
        <v>#REF!</v>
      </c>
      <c r="X3633" s="1214" t="e">
        <f>VLOOKUP($D3633,'NI-Soc'!$B$1:$Q$2048,19,FALSE)</f>
        <v>#REF!</v>
      </c>
    </row>
    <row r="3634" spans="1:83" ht="27" hidden="1">
      <c r="A3634" s="508"/>
      <c r="B3634" s="508"/>
      <c r="C3634" s="508"/>
      <c r="D3634" s="1214" t="s">
        <v>2818</v>
      </c>
      <c r="E3634" s="1215" t="s">
        <v>3067</v>
      </c>
      <c r="F3634" s="1202"/>
      <c r="G3634" s="1202"/>
      <c r="H3634" s="1204"/>
      <c r="I3634" s="1202" t="s">
        <v>53</v>
      </c>
      <c r="J3634" s="1202"/>
      <c r="K3634" s="1202"/>
      <c r="L3634" s="1202"/>
      <c r="M3634" s="1202" t="s">
        <v>2800</v>
      </c>
      <c r="N3634" s="1203" t="s">
        <v>2819</v>
      </c>
      <c r="O3634" s="1203"/>
      <c r="P3634" s="1203"/>
      <c r="Q3634" s="1203"/>
      <c r="R3634" s="1203"/>
      <c r="S3634" s="1214">
        <f>VLOOKUP($D3634,'NI-Soc'!$B$1:$Q$2048,12,FALSE)</f>
        <v>0</v>
      </c>
      <c r="T3634" s="1214">
        <f>VLOOKUP($D3634,'NI-Soc'!$B$1:$Q$2048,13,FALSE)</f>
        <v>0</v>
      </c>
      <c r="U3634" s="1214">
        <f>VLOOKUP($D3634,'NI-Soc'!$B$1:$Q$2048,16,FALSE)</f>
        <v>0</v>
      </c>
      <c r="V3634" s="1214" t="e">
        <f>VLOOKUP($D3634,'NI-Soc'!$B$1:$Q$2048,17,FALSE)</f>
        <v>#REF!</v>
      </c>
      <c r="W3634" s="1214" t="e">
        <f>VLOOKUP($D3634,'NI-Soc'!$B$1:$Q$2048,18,FALSE)</f>
        <v>#REF!</v>
      </c>
      <c r="X3634" s="1214" t="e">
        <f>VLOOKUP($D3634,'NI-Soc'!$B$1:$Q$2048,19,FALSE)</f>
        <v>#REF!</v>
      </c>
    </row>
    <row r="3635" spans="1:83" ht="27" hidden="1">
      <c r="A3635" s="508"/>
      <c r="B3635" s="508"/>
      <c r="C3635" s="508"/>
      <c r="D3635" s="1214" t="s">
        <v>2820</v>
      </c>
      <c r="E3635" s="1215" t="s">
        <v>3067</v>
      </c>
      <c r="F3635" s="1202"/>
      <c r="G3635" s="1202"/>
      <c r="H3635" s="1204"/>
      <c r="I3635" s="1202" t="s">
        <v>53</v>
      </c>
      <c r="J3635" s="1202"/>
      <c r="K3635" s="1202"/>
      <c r="L3635" s="1202"/>
      <c r="M3635" s="1202" t="s">
        <v>2800</v>
      </c>
      <c r="N3635" s="1203" t="s">
        <v>2821</v>
      </c>
      <c r="O3635" s="1203"/>
      <c r="P3635" s="1203"/>
      <c r="Q3635" s="1203"/>
      <c r="R3635" s="1203"/>
      <c r="S3635" s="1214">
        <f>VLOOKUP($D3635,'NI-Soc'!$B$1:$Q$2048,12,FALSE)</f>
        <v>0</v>
      </c>
      <c r="T3635" s="1214">
        <f>VLOOKUP($D3635,'NI-Soc'!$B$1:$Q$2048,13,FALSE)</f>
        <v>0</v>
      </c>
      <c r="U3635" s="1214">
        <f>VLOOKUP($D3635,'NI-Soc'!$B$1:$Q$2048,16,FALSE)</f>
        <v>0</v>
      </c>
      <c r="V3635" s="1214" t="e">
        <f>VLOOKUP($D3635,'NI-Soc'!$B$1:$Q$2048,17,FALSE)</f>
        <v>#REF!</v>
      </c>
      <c r="W3635" s="1214" t="e">
        <f>VLOOKUP($D3635,'NI-Soc'!$B$1:$Q$2048,18,FALSE)</f>
        <v>#REF!</v>
      </c>
      <c r="X3635" s="1214" t="e">
        <f>VLOOKUP($D3635,'NI-Soc'!$B$1:$Q$2048,19,FALSE)</f>
        <v>#REF!</v>
      </c>
    </row>
    <row r="3636" spans="1:83" ht="27" hidden="1">
      <c r="A3636" s="508"/>
      <c r="B3636" s="508"/>
      <c r="C3636" s="508"/>
      <c r="D3636" s="1214" t="s">
        <v>2822</v>
      </c>
      <c r="E3636" s="1215" t="s">
        <v>3067</v>
      </c>
      <c r="F3636" s="1202"/>
      <c r="G3636" s="1202"/>
      <c r="H3636" s="1204"/>
      <c r="I3636" s="1202" t="s">
        <v>53</v>
      </c>
      <c r="J3636" s="1202"/>
      <c r="K3636" s="1202"/>
      <c r="L3636" s="1202"/>
      <c r="M3636" s="1202" t="s">
        <v>2800</v>
      </c>
      <c r="N3636" s="1203" t="s">
        <v>2824</v>
      </c>
      <c r="O3636" s="1203"/>
      <c r="P3636" s="1203"/>
      <c r="Q3636" s="1203"/>
      <c r="R3636" s="1203"/>
      <c r="S3636" s="1214">
        <f>VLOOKUP($D3636,'NI-Soc'!$B$1:$Q$2048,12,FALSE)</f>
        <v>0</v>
      </c>
      <c r="T3636" s="1214">
        <f>VLOOKUP($D3636,'NI-Soc'!$B$1:$Q$2048,13,FALSE)</f>
        <v>0</v>
      </c>
      <c r="U3636" s="1214">
        <f>VLOOKUP($D3636,'NI-Soc'!$B$1:$Q$2048,16,FALSE)</f>
        <v>0</v>
      </c>
      <c r="V3636" s="1214" t="e">
        <f>VLOOKUP($D3636,'NI-Soc'!$B$1:$Q$2048,17,FALSE)</f>
        <v>#REF!</v>
      </c>
      <c r="W3636" s="1214" t="e">
        <f>VLOOKUP($D3636,'NI-Soc'!$B$1:$Q$2048,18,FALSE)</f>
        <v>#REF!</v>
      </c>
      <c r="X3636" s="1214" t="e">
        <f>VLOOKUP($D3636,'NI-Soc'!$B$1:$Q$2048,19,FALSE)</f>
        <v>#REF!</v>
      </c>
    </row>
    <row r="3637" spans="1:83" ht="27" hidden="1">
      <c r="A3637" s="508"/>
      <c r="B3637" s="508"/>
      <c r="C3637" s="508"/>
      <c r="D3637" s="1214" t="s">
        <v>2825</v>
      </c>
      <c r="E3637" s="1215" t="s">
        <v>3067</v>
      </c>
      <c r="F3637" s="1202"/>
      <c r="G3637" s="1202"/>
      <c r="H3637" s="1204"/>
      <c r="I3637" s="1202" t="s">
        <v>53</v>
      </c>
      <c r="J3637" s="1202"/>
      <c r="K3637" s="1202"/>
      <c r="L3637" s="1202"/>
      <c r="M3637" s="1202" t="s">
        <v>2800</v>
      </c>
      <c r="N3637" s="1203" t="s">
        <v>2826</v>
      </c>
      <c r="O3637" s="1203"/>
      <c r="P3637" s="1203"/>
      <c r="Q3637" s="1203"/>
      <c r="R3637" s="1203"/>
      <c r="S3637" s="1214">
        <f>VLOOKUP($D3637,'NI-Soc'!$B$1:$Q$2048,12,FALSE)</f>
        <v>0</v>
      </c>
      <c r="T3637" s="1214">
        <f>VLOOKUP($D3637,'NI-Soc'!$B$1:$Q$2048,13,FALSE)</f>
        <v>0</v>
      </c>
      <c r="U3637" s="1214">
        <f>VLOOKUP($D3637,'NI-Soc'!$B$1:$Q$2048,16,FALSE)</f>
        <v>0</v>
      </c>
      <c r="V3637" s="1214" t="e">
        <f>VLOOKUP($D3637,'NI-Soc'!$B$1:$Q$2048,17,FALSE)</f>
        <v>#REF!</v>
      </c>
      <c r="W3637" s="1214" t="e">
        <f>VLOOKUP($D3637,'NI-Soc'!$B$1:$Q$2048,18,FALSE)</f>
        <v>#REF!</v>
      </c>
      <c r="X3637" s="1214" t="e">
        <f>VLOOKUP($D3637,'NI-Soc'!$B$1:$Q$2048,19,FALSE)</f>
        <v>#REF!</v>
      </c>
    </row>
    <row r="3638" spans="1:83" hidden="1">
      <c r="A3638" s="508"/>
      <c r="B3638" s="508"/>
      <c r="C3638" s="508"/>
      <c r="D3638" s="1214" t="s">
        <v>2827</v>
      </c>
      <c r="E3638" s="1215" t="s">
        <v>3067</v>
      </c>
      <c r="F3638" s="1202"/>
      <c r="G3638" s="1202"/>
      <c r="H3638" s="1202"/>
      <c r="I3638" s="1202" t="s">
        <v>53</v>
      </c>
      <c r="J3638" s="1202"/>
      <c r="K3638" s="1202"/>
      <c r="L3638" s="1202"/>
      <c r="M3638" s="1202" t="s">
        <v>2829</v>
      </c>
      <c r="N3638" s="1203" t="s">
        <v>2830</v>
      </c>
      <c r="O3638" s="1203"/>
      <c r="P3638" s="1203"/>
      <c r="Q3638" s="1203"/>
      <c r="R3638" s="1203"/>
      <c r="S3638" s="1214">
        <f>VLOOKUP($D3638,'NI-Soc'!$B$1:$Q$2048,12,FALSE)</f>
        <v>0</v>
      </c>
      <c r="T3638" s="1214">
        <f>VLOOKUP($D3638,'NI-Soc'!$B$1:$Q$2048,13,FALSE)</f>
        <v>0</v>
      </c>
      <c r="U3638" s="1214">
        <f>VLOOKUP($D3638,'NI-Soc'!$B$1:$Q$2048,16,FALSE)</f>
        <v>0</v>
      </c>
      <c r="V3638" s="1214" t="e">
        <f>VLOOKUP($D3638,'NI-Soc'!$B$1:$Q$2048,17,FALSE)</f>
        <v>#REF!</v>
      </c>
      <c r="W3638" s="1214" t="e">
        <f>VLOOKUP($D3638,'NI-Soc'!$B$1:$Q$2048,18,FALSE)</f>
        <v>#REF!</v>
      </c>
      <c r="X3638" s="1214" t="e">
        <f>VLOOKUP($D3638,'NI-Soc'!$B$1:$Q$2048,19,FALSE)</f>
        <v>#REF!</v>
      </c>
    </row>
    <row r="3639" spans="1:83" hidden="1">
      <c r="A3639" s="508"/>
      <c r="B3639" s="508"/>
      <c r="C3639" s="508"/>
      <c r="D3639" s="1214" t="s">
        <v>2831</v>
      </c>
      <c r="E3639" s="1215" t="s">
        <v>3067</v>
      </c>
      <c r="F3639" s="1202"/>
      <c r="G3639" s="1202"/>
      <c r="H3639" s="1202"/>
      <c r="I3639" s="1202" t="s">
        <v>53</v>
      </c>
      <c r="J3639" s="1202"/>
      <c r="K3639" s="1202"/>
      <c r="L3639" s="1202"/>
      <c r="M3639" s="1202" t="s">
        <v>2829</v>
      </c>
      <c r="N3639" s="1203" t="s">
        <v>2832</v>
      </c>
      <c r="O3639" s="1203"/>
      <c r="P3639" s="1203"/>
      <c r="Q3639" s="1203"/>
      <c r="R3639" s="1203"/>
      <c r="S3639" s="1214">
        <f>VLOOKUP($D3639,'NI-Soc'!$B$1:$Q$2048,12,FALSE)</f>
        <v>0</v>
      </c>
      <c r="T3639" s="1214">
        <f>VLOOKUP($D3639,'NI-Soc'!$B$1:$Q$2048,13,FALSE)</f>
        <v>0</v>
      </c>
      <c r="U3639" s="1214">
        <f>VLOOKUP($D3639,'NI-Soc'!$B$1:$Q$2048,16,FALSE)</f>
        <v>0</v>
      </c>
      <c r="V3639" s="1214" t="e">
        <f>VLOOKUP($D3639,'NI-Soc'!$B$1:$Q$2048,17,FALSE)</f>
        <v>#REF!</v>
      </c>
      <c r="W3639" s="1214" t="e">
        <f>VLOOKUP($D3639,'NI-Soc'!$B$1:$Q$2048,18,FALSE)</f>
        <v>#REF!</v>
      </c>
      <c r="X3639" s="1214" t="e">
        <f>VLOOKUP($D3639,'NI-Soc'!$B$1:$Q$2048,19,FALSE)</f>
        <v>#REF!</v>
      </c>
    </row>
    <row r="3640" spans="1:83" hidden="1">
      <c r="A3640" s="508"/>
      <c r="B3640" s="508"/>
      <c r="C3640" s="508"/>
      <c r="D3640" s="1214" t="s">
        <v>2833</v>
      </c>
      <c r="E3640" s="1215" t="s">
        <v>3067</v>
      </c>
      <c r="F3640" s="1202"/>
      <c r="G3640" s="1202"/>
      <c r="H3640" s="1202"/>
      <c r="I3640" s="1202" t="s">
        <v>53</v>
      </c>
      <c r="J3640" s="1202"/>
      <c r="K3640" s="1202"/>
      <c r="L3640" s="1202"/>
      <c r="M3640" s="1202" t="s">
        <v>2829</v>
      </c>
      <c r="N3640" s="1203" t="s">
        <v>2834</v>
      </c>
      <c r="O3640" s="1203"/>
      <c r="P3640" s="1203"/>
      <c r="Q3640" s="1203"/>
      <c r="R3640" s="1203"/>
      <c r="S3640" s="1214">
        <f>VLOOKUP($D3640,'NI-Soc'!$B$1:$Q$2048,12,FALSE)</f>
        <v>0</v>
      </c>
      <c r="T3640" s="1214">
        <f>VLOOKUP($D3640,'NI-Soc'!$B$1:$Q$2048,13,FALSE)</f>
        <v>0</v>
      </c>
      <c r="U3640" s="1214">
        <f>VLOOKUP($D3640,'NI-Soc'!$B$1:$Q$2048,16,FALSE)</f>
        <v>0</v>
      </c>
      <c r="V3640" s="1214" t="e">
        <f>VLOOKUP($D3640,'NI-Soc'!$B$1:$Q$2048,17,FALSE)</f>
        <v>#REF!</v>
      </c>
      <c r="W3640" s="1214" t="e">
        <f>VLOOKUP($D3640,'NI-Soc'!$B$1:$Q$2048,18,FALSE)</f>
        <v>#REF!</v>
      </c>
      <c r="X3640" s="1214" t="e">
        <f>VLOOKUP($D3640,'NI-Soc'!$B$1:$Q$2048,19,FALSE)</f>
        <v>#REF!</v>
      </c>
    </row>
    <row r="3641" spans="1:83" s="744" customFormat="1" hidden="1">
      <c r="A3641" s="508"/>
      <c r="B3641" s="508"/>
      <c r="C3641" s="508"/>
      <c r="D3641" s="1214" t="s">
        <v>2835</v>
      </c>
      <c r="E3641" s="1215" t="s">
        <v>3067</v>
      </c>
      <c r="F3641" s="1202"/>
      <c r="G3641" s="1202"/>
      <c r="H3641" s="1202"/>
      <c r="I3641" s="1202" t="s">
        <v>53</v>
      </c>
      <c r="J3641" s="1202"/>
      <c r="K3641" s="1202"/>
      <c r="L3641" s="1202"/>
      <c r="M3641" s="1202" t="s">
        <v>2829</v>
      </c>
      <c r="N3641" s="1203" t="s">
        <v>2836</v>
      </c>
      <c r="O3641" s="1203" t="s">
        <v>73</v>
      </c>
      <c r="P3641" s="1203" t="s">
        <v>73</v>
      </c>
      <c r="Q3641" s="1203" t="s">
        <v>73</v>
      </c>
      <c r="R3641" s="1203" t="s">
        <v>73</v>
      </c>
      <c r="S3641" s="1214">
        <f>VLOOKUP($D3641,'NI-Soc'!$B$1:$Q$2048,12,FALSE)</f>
        <v>0</v>
      </c>
      <c r="T3641" s="1214">
        <f>VLOOKUP($D3641,'NI-Soc'!$B$1:$Q$2048,13,FALSE)</f>
        <v>0</v>
      </c>
      <c r="U3641" s="1214">
        <f>VLOOKUP($D3641,'NI-Soc'!$B$1:$Q$2048,16,FALSE)</f>
        <v>0</v>
      </c>
      <c r="V3641" s="1214" t="e">
        <f>VLOOKUP($D3641,'NI-Soc'!$B$1:$Q$2048,17,FALSE)</f>
        <v>#REF!</v>
      </c>
      <c r="W3641" s="1214" t="e">
        <f>VLOOKUP($D3641,'NI-Soc'!$B$1:$Q$2048,18,FALSE)</f>
        <v>#REF!</v>
      </c>
      <c r="X3641" s="1214" t="e">
        <f>VLOOKUP($D3641,'NI-Soc'!$B$1:$Q$2048,19,FALSE)</f>
        <v>#REF!</v>
      </c>
      <c r="Y3641" s="504"/>
      <c r="Z3641" s="504"/>
      <c r="AA3641" s="504"/>
      <c r="AB3641" s="504"/>
      <c r="AC3641" s="504"/>
      <c r="AD3641" s="504"/>
      <c r="AE3641" s="504"/>
      <c r="AF3641" s="504"/>
      <c r="AG3641" s="504"/>
      <c r="AH3641" s="504"/>
      <c r="AI3641" s="504"/>
      <c r="AJ3641" s="504"/>
      <c r="AK3641" s="504"/>
      <c r="AL3641" s="504"/>
      <c r="AM3641" s="504"/>
      <c r="AN3641" s="504"/>
      <c r="AO3641" s="504"/>
      <c r="AP3641" s="504"/>
      <c r="AQ3641" s="504"/>
      <c r="AR3641" s="504"/>
      <c r="AS3641" s="504"/>
      <c r="AT3641" s="504"/>
      <c r="AU3641" s="504"/>
      <c r="AV3641" s="504"/>
      <c r="AW3641" s="504"/>
      <c r="AX3641" s="504"/>
      <c r="AY3641" s="504"/>
      <c r="AZ3641" s="504"/>
      <c r="BA3641" s="504"/>
      <c r="BB3641" s="504"/>
      <c r="BC3641" s="504"/>
      <c r="BD3641" s="504"/>
      <c r="BE3641" s="504"/>
      <c r="BF3641" s="504"/>
      <c r="BG3641" s="504"/>
      <c r="BH3641" s="504"/>
      <c r="BI3641" s="504"/>
      <c r="BJ3641" s="504"/>
      <c r="BK3641" s="504"/>
      <c r="BL3641" s="504"/>
      <c r="BM3641" s="504"/>
      <c r="BN3641" s="504"/>
      <c r="BO3641" s="504"/>
      <c r="BP3641" s="504"/>
      <c r="BQ3641" s="504"/>
      <c r="BR3641" s="504"/>
      <c r="BS3641" s="504"/>
      <c r="BT3641" s="504"/>
      <c r="BU3641" s="504"/>
      <c r="BV3641" s="504"/>
      <c r="BW3641" s="504"/>
      <c r="BX3641" s="504"/>
      <c r="BY3641" s="504"/>
      <c r="BZ3641" s="504"/>
      <c r="CA3641" s="504"/>
      <c r="CB3641" s="504"/>
      <c r="CC3641" s="504"/>
      <c r="CD3641" s="504"/>
      <c r="CE3641" s="504"/>
    </row>
    <row r="3642" spans="1:83" hidden="1">
      <c r="A3642" s="508"/>
      <c r="B3642" s="508"/>
      <c r="C3642" s="508"/>
      <c r="D3642" s="1214" t="s">
        <v>2837</v>
      </c>
      <c r="E3642" s="1215" t="s">
        <v>3067</v>
      </c>
      <c r="F3642" s="1202"/>
      <c r="G3642" s="1202"/>
      <c r="H3642" s="1202"/>
      <c r="I3642" s="1202" t="s">
        <v>71</v>
      </c>
      <c r="J3642" s="1202"/>
      <c r="K3642" s="1202"/>
      <c r="L3642" s="1202"/>
      <c r="M3642" s="1202"/>
      <c r="N3642" s="1203" t="s">
        <v>2838</v>
      </c>
      <c r="O3642" s="1203"/>
      <c r="P3642" s="1203"/>
      <c r="Q3642" s="1203"/>
      <c r="R3642" s="1203"/>
      <c r="S3642" s="1214">
        <f>VLOOKUP($D3642,'NI-Soc'!$B$1:$Q$2048,12,FALSE)</f>
        <v>0</v>
      </c>
      <c r="T3642" s="1214">
        <f>VLOOKUP($D3642,'NI-Soc'!$B$1:$Q$2048,13,FALSE)</f>
        <v>0</v>
      </c>
      <c r="U3642" s="1214">
        <f>VLOOKUP($D3642,'NI-Soc'!$B$1:$Q$2048,16,FALSE)</f>
        <v>0</v>
      </c>
      <c r="V3642" s="1214" t="e">
        <f>VLOOKUP($D3642,'NI-Soc'!$B$1:$Q$2048,17,FALSE)</f>
        <v>#REF!</v>
      </c>
      <c r="W3642" s="1214" t="e">
        <f>VLOOKUP($D3642,'NI-Soc'!$B$1:$Q$2048,18,FALSE)</f>
        <v>#REF!</v>
      </c>
      <c r="X3642" s="1214" t="e">
        <f>VLOOKUP($D3642,'NI-Soc'!$B$1:$Q$2048,19,FALSE)</f>
        <v>#REF!</v>
      </c>
    </row>
    <row r="3643" spans="1:83" hidden="1">
      <c r="A3643" s="508"/>
      <c r="B3643" s="508"/>
      <c r="C3643" s="508"/>
      <c r="D3643" s="1214" t="s">
        <v>2839</v>
      </c>
      <c r="E3643" s="1215" t="s">
        <v>3067</v>
      </c>
      <c r="F3643" s="1202"/>
      <c r="G3643" s="1202"/>
      <c r="H3643" s="1202"/>
      <c r="I3643" s="1202" t="s">
        <v>71</v>
      </c>
      <c r="J3643" s="1202"/>
      <c r="K3643" s="1202"/>
      <c r="L3643" s="1202"/>
      <c r="M3643" s="1202"/>
      <c r="N3643" s="1203" t="s">
        <v>2840</v>
      </c>
      <c r="O3643" s="1203"/>
      <c r="P3643" s="1203"/>
      <c r="Q3643" s="1203"/>
      <c r="R3643" s="1203"/>
      <c r="S3643" s="1214">
        <f>VLOOKUP($D3643,'NI-Soc'!$B$1:$Q$2048,12,FALSE)</f>
        <v>0</v>
      </c>
      <c r="T3643" s="1214">
        <f>VLOOKUP($D3643,'NI-Soc'!$B$1:$Q$2048,13,FALSE)</f>
        <v>0</v>
      </c>
      <c r="U3643" s="1214">
        <f>VLOOKUP($D3643,'NI-Soc'!$B$1:$Q$2048,16,FALSE)</f>
        <v>0</v>
      </c>
      <c r="V3643" s="1214" t="e">
        <f>VLOOKUP($D3643,'NI-Soc'!$B$1:$Q$2048,17,FALSE)</f>
        <v>#REF!</v>
      </c>
      <c r="W3643" s="1214" t="e">
        <f>VLOOKUP($D3643,'NI-Soc'!$B$1:$Q$2048,18,FALSE)</f>
        <v>#REF!</v>
      </c>
      <c r="X3643" s="1214" t="e">
        <f>VLOOKUP($D3643,'NI-Soc'!$B$1:$Q$2048,19,FALSE)</f>
        <v>#REF!</v>
      </c>
    </row>
    <row r="3644" spans="1:83" hidden="1">
      <c r="A3644" s="508"/>
      <c r="B3644" s="508"/>
      <c r="C3644" s="508"/>
      <c r="D3644" s="1214" t="s">
        <v>2841</v>
      </c>
      <c r="E3644" s="1215" t="s">
        <v>3067</v>
      </c>
      <c r="F3644" s="1202"/>
      <c r="G3644" s="1202"/>
      <c r="H3644" s="1202"/>
      <c r="I3644" s="1202" t="s">
        <v>71</v>
      </c>
      <c r="J3644" s="1202"/>
      <c r="K3644" s="1202"/>
      <c r="L3644" s="1202"/>
      <c r="M3644" s="1202"/>
      <c r="N3644" s="1203" t="s">
        <v>2842</v>
      </c>
      <c r="O3644" s="1203"/>
      <c r="P3644" s="1203"/>
      <c r="Q3644" s="1203"/>
      <c r="R3644" s="1203"/>
      <c r="S3644" s="1214">
        <f>VLOOKUP($D3644,'NI-Soc'!$B$1:$Q$2048,12,FALSE)</f>
        <v>0</v>
      </c>
      <c r="T3644" s="1214">
        <f>VLOOKUP($D3644,'NI-Soc'!$B$1:$Q$2048,13,FALSE)</f>
        <v>0</v>
      </c>
      <c r="U3644" s="1214">
        <f>VLOOKUP($D3644,'NI-Soc'!$B$1:$Q$2048,16,FALSE)</f>
        <v>0</v>
      </c>
      <c r="V3644" s="1214" t="e">
        <f>VLOOKUP($D3644,'NI-Soc'!$B$1:$Q$2048,17,FALSE)</f>
        <v>#REF!</v>
      </c>
      <c r="W3644" s="1214" t="e">
        <f>VLOOKUP($D3644,'NI-Soc'!$B$1:$Q$2048,18,FALSE)</f>
        <v>#REF!</v>
      </c>
      <c r="X3644" s="1214" t="e">
        <f>VLOOKUP($D3644,'NI-Soc'!$B$1:$Q$2048,19,FALSE)</f>
        <v>#REF!</v>
      </c>
    </row>
    <row r="3645" spans="1:83" hidden="1">
      <c r="A3645" s="508"/>
      <c r="B3645" s="508"/>
      <c r="C3645" s="508"/>
      <c r="D3645" s="1214" t="s">
        <v>2843</v>
      </c>
      <c r="E3645" s="1215" t="s">
        <v>3067</v>
      </c>
      <c r="F3645" s="1202"/>
      <c r="G3645" s="1202"/>
      <c r="H3645" s="1202"/>
      <c r="I3645" s="1202" t="s">
        <v>53</v>
      </c>
      <c r="J3645" s="1202"/>
      <c r="K3645" s="1202"/>
      <c r="L3645" s="1202"/>
      <c r="M3645" s="1202" t="s">
        <v>2847</v>
      </c>
      <c r="N3645" s="1203" t="s">
        <v>2848</v>
      </c>
      <c r="O3645" s="1203"/>
      <c r="P3645" s="1203"/>
      <c r="Q3645" s="1203"/>
      <c r="R3645" s="1203"/>
      <c r="S3645" s="1214">
        <f>VLOOKUP($D3645,'NI-Soc'!$B$1:$Q$2048,12,FALSE)</f>
        <v>0</v>
      </c>
      <c r="T3645" s="1214">
        <f>VLOOKUP($D3645,'NI-Soc'!$B$1:$Q$2048,13,FALSE)</f>
        <v>0</v>
      </c>
      <c r="U3645" s="1214">
        <f>VLOOKUP($D3645,'NI-Soc'!$B$1:$Q$2048,16,FALSE)</f>
        <v>0</v>
      </c>
      <c r="V3645" s="1214" t="e">
        <f>VLOOKUP($D3645,'NI-Soc'!$B$1:$Q$2048,17,FALSE)</f>
        <v>#REF!</v>
      </c>
      <c r="W3645" s="1214" t="e">
        <f>VLOOKUP($D3645,'NI-Soc'!$B$1:$Q$2048,18,FALSE)</f>
        <v>#REF!</v>
      </c>
      <c r="X3645" s="1214" t="e">
        <f>VLOOKUP($D3645,'NI-Soc'!$B$1:$Q$2048,19,FALSE)</f>
        <v>#REF!</v>
      </c>
    </row>
    <row r="3646" spans="1:83" hidden="1">
      <c r="A3646" s="508"/>
      <c r="B3646" s="508"/>
      <c r="C3646" s="508"/>
      <c r="D3646" s="1214" t="s">
        <v>2849</v>
      </c>
      <c r="E3646" s="1215" t="s">
        <v>3067</v>
      </c>
      <c r="F3646" s="1202"/>
      <c r="G3646" s="1202"/>
      <c r="H3646" s="1202"/>
      <c r="I3646" s="1202" t="s">
        <v>53</v>
      </c>
      <c r="J3646" s="1202"/>
      <c r="K3646" s="1202"/>
      <c r="L3646" s="1202"/>
      <c r="M3646" s="1202" t="s">
        <v>2847</v>
      </c>
      <c r="N3646" s="1203" t="s">
        <v>2851</v>
      </c>
      <c r="O3646" s="1203"/>
      <c r="P3646" s="1203"/>
      <c r="Q3646" s="1203"/>
      <c r="R3646" s="1203"/>
      <c r="S3646" s="1214">
        <f>VLOOKUP($D3646,'NI-Soc'!$B$1:$Q$2048,12,FALSE)</f>
        <v>0</v>
      </c>
      <c r="T3646" s="1214">
        <f>VLOOKUP($D3646,'NI-Soc'!$B$1:$Q$2048,13,FALSE)</f>
        <v>0</v>
      </c>
      <c r="U3646" s="1214">
        <f>VLOOKUP($D3646,'NI-Soc'!$B$1:$Q$2048,16,FALSE)</f>
        <v>0</v>
      </c>
      <c r="V3646" s="1214" t="e">
        <f>VLOOKUP($D3646,'NI-Soc'!$B$1:$Q$2048,17,FALSE)</f>
        <v>#REF!</v>
      </c>
      <c r="W3646" s="1214" t="e">
        <f>VLOOKUP($D3646,'NI-Soc'!$B$1:$Q$2048,18,FALSE)</f>
        <v>#REF!</v>
      </c>
      <c r="X3646" s="1214" t="e">
        <f>VLOOKUP($D3646,'NI-Soc'!$B$1:$Q$2048,19,FALSE)</f>
        <v>#REF!</v>
      </c>
    </row>
    <row r="3647" spans="1:83" hidden="1">
      <c r="A3647" s="508"/>
      <c r="B3647" s="508"/>
      <c r="C3647" s="508"/>
      <c r="D3647" s="1214" t="s">
        <v>2852</v>
      </c>
      <c r="E3647" s="1215" t="s">
        <v>3067</v>
      </c>
      <c r="F3647" s="1202"/>
      <c r="G3647" s="1202"/>
      <c r="H3647" s="1202"/>
      <c r="I3647" s="1202" t="s">
        <v>53</v>
      </c>
      <c r="J3647" s="1202"/>
      <c r="K3647" s="1202"/>
      <c r="L3647" s="1202"/>
      <c r="M3647" s="1202" t="s">
        <v>2847</v>
      </c>
      <c r="N3647" s="1203" t="s">
        <v>2853</v>
      </c>
      <c r="O3647" s="1203"/>
      <c r="P3647" s="1203"/>
      <c r="Q3647" s="1203"/>
      <c r="R3647" s="1203"/>
      <c r="S3647" s="1214">
        <f>VLOOKUP($D3647,'NI-Soc'!$B$1:$Q$2048,12,FALSE)</f>
        <v>0</v>
      </c>
      <c r="T3647" s="1214">
        <f>VLOOKUP($D3647,'NI-Soc'!$B$1:$Q$2048,13,FALSE)</f>
        <v>0</v>
      </c>
      <c r="U3647" s="1214">
        <f>VLOOKUP($D3647,'NI-Soc'!$B$1:$Q$2048,16,FALSE)</f>
        <v>0</v>
      </c>
      <c r="V3647" s="1214" t="e">
        <f>VLOOKUP($D3647,'NI-Soc'!$B$1:$Q$2048,17,FALSE)</f>
        <v>#REF!</v>
      </c>
      <c r="W3647" s="1214" t="e">
        <f>VLOOKUP($D3647,'NI-Soc'!$B$1:$Q$2048,18,FALSE)</f>
        <v>#REF!</v>
      </c>
      <c r="X3647" s="1214" t="e">
        <f>VLOOKUP($D3647,'NI-Soc'!$B$1:$Q$2048,19,FALSE)</f>
        <v>#REF!</v>
      </c>
    </row>
    <row r="3648" spans="1:83" hidden="1">
      <c r="A3648" s="508"/>
      <c r="B3648" s="508"/>
      <c r="C3648" s="508"/>
      <c r="D3648" s="1214" t="s">
        <v>2854</v>
      </c>
      <c r="E3648" s="1215" t="s">
        <v>3067</v>
      </c>
      <c r="F3648" s="1202"/>
      <c r="G3648" s="1202"/>
      <c r="H3648" s="1202"/>
      <c r="I3648" s="1202" t="s">
        <v>53</v>
      </c>
      <c r="J3648" s="1202"/>
      <c r="K3648" s="1202"/>
      <c r="L3648" s="1202"/>
      <c r="M3648" s="1202" t="s">
        <v>2847</v>
      </c>
      <c r="N3648" s="1203" t="s">
        <v>2856</v>
      </c>
      <c r="O3648" s="1203"/>
      <c r="P3648" s="1203"/>
      <c r="Q3648" s="1203"/>
      <c r="R3648" s="1203"/>
      <c r="S3648" s="1214">
        <f>VLOOKUP($D3648,'NI-Soc'!$B$1:$Q$2048,12,FALSE)</f>
        <v>0</v>
      </c>
      <c r="T3648" s="1214">
        <f>VLOOKUP($D3648,'NI-Soc'!$B$1:$Q$2048,13,FALSE)</f>
        <v>0</v>
      </c>
      <c r="U3648" s="1214">
        <f>VLOOKUP($D3648,'NI-Soc'!$B$1:$Q$2048,16,FALSE)</f>
        <v>0</v>
      </c>
      <c r="V3648" s="1214" t="e">
        <f>VLOOKUP($D3648,'NI-Soc'!$B$1:$Q$2048,17,FALSE)</f>
        <v>#REF!</v>
      </c>
      <c r="W3648" s="1214" t="e">
        <f>VLOOKUP($D3648,'NI-Soc'!$B$1:$Q$2048,18,FALSE)</f>
        <v>#REF!</v>
      </c>
      <c r="X3648" s="1214" t="e">
        <f>VLOOKUP($D3648,'NI-Soc'!$B$1:$Q$2048,19,FALSE)</f>
        <v>#REF!</v>
      </c>
    </row>
    <row r="3649" spans="1:24" hidden="1">
      <c r="A3649" s="508"/>
      <c r="B3649" s="508"/>
      <c r="C3649" s="508"/>
      <c r="D3649" s="1214" t="s">
        <v>2857</v>
      </c>
      <c r="E3649" s="1215" t="s">
        <v>3067</v>
      </c>
      <c r="F3649" s="1202"/>
      <c r="G3649" s="1202"/>
      <c r="H3649" s="1202"/>
      <c r="I3649" s="1202" t="s">
        <v>53</v>
      </c>
      <c r="J3649" s="1202"/>
      <c r="K3649" s="1202"/>
      <c r="L3649" s="1202"/>
      <c r="M3649" s="1202" t="s">
        <v>2847</v>
      </c>
      <c r="N3649" s="1203" t="s">
        <v>2858</v>
      </c>
      <c r="O3649" s="1203"/>
      <c r="P3649" s="1203"/>
      <c r="Q3649" s="1203"/>
      <c r="R3649" s="1203"/>
      <c r="S3649" s="1214">
        <f>VLOOKUP($D3649,'NI-Soc'!$B$1:$Q$2048,12,FALSE)</f>
        <v>0</v>
      </c>
      <c r="T3649" s="1214">
        <f>VLOOKUP($D3649,'NI-Soc'!$B$1:$Q$2048,13,FALSE)</f>
        <v>0</v>
      </c>
      <c r="U3649" s="1214">
        <f>VLOOKUP($D3649,'NI-Soc'!$B$1:$Q$2048,16,FALSE)</f>
        <v>0</v>
      </c>
      <c r="V3649" s="1214" t="e">
        <f>VLOOKUP($D3649,'NI-Soc'!$B$1:$Q$2048,17,FALSE)</f>
        <v>#REF!</v>
      </c>
      <c r="W3649" s="1214" t="e">
        <f>VLOOKUP($D3649,'NI-Soc'!$B$1:$Q$2048,18,FALSE)</f>
        <v>#REF!</v>
      </c>
      <c r="X3649" s="1214" t="e">
        <f>VLOOKUP($D3649,'NI-Soc'!$B$1:$Q$2048,19,FALSE)</f>
        <v>#REF!</v>
      </c>
    </row>
    <row r="3650" spans="1:24" hidden="1">
      <c r="A3650" s="508"/>
      <c r="B3650" s="508"/>
      <c r="C3650" s="508"/>
      <c r="D3650" s="1214" t="s">
        <v>2859</v>
      </c>
      <c r="E3650" s="1215" t="s">
        <v>3067</v>
      </c>
      <c r="F3650" s="1202"/>
      <c r="G3650" s="1202"/>
      <c r="H3650" s="1202"/>
      <c r="I3650" s="1202" t="s">
        <v>53</v>
      </c>
      <c r="J3650" s="1202"/>
      <c r="K3650" s="1202"/>
      <c r="L3650" s="1202"/>
      <c r="M3650" s="1202" t="s">
        <v>2847</v>
      </c>
      <c r="N3650" s="1203" t="s">
        <v>2860</v>
      </c>
      <c r="O3650" s="1203"/>
      <c r="P3650" s="1203"/>
      <c r="Q3650" s="1203"/>
      <c r="R3650" s="1203"/>
      <c r="S3650" s="1214">
        <f>VLOOKUP($D3650,'NI-Soc'!$B$1:$Q$2048,12,FALSE)</f>
        <v>0</v>
      </c>
      <c r="T3650" s="1214">
        <f>VLOOKUP($D3650,'NI-Soc'!$B$1:$Q$2048,13,FALSE)</f>
        <v>0</v>
      </c>
      <c r="U3650" s="1214">
        <f>VLOOKUP($D3650,'NI-Soc'!$B$1:$Q$2048,16,FALSE)</f>
        <v>0</v>
      </c>
      <c r="V3650" s="1214" t="e">
        <f>VLOOKUP($D3650,'NI-Soc'!$B$1:$Q$2048,17,FALSE)</f>
        <v>#REF!</v>
      </c>
      <c r="W3650" s="1214" t="e">
        <f>VLOOKUP($D3650,'NI-Soc'!$B$1:$Q$2048,18,FALSE)</f>
        <v>#REF!</v>
      </c>
      <c r="X3650" s="1214" t="e">
        <f>VLOOKUP($D3650,'NI-Soc'!$B$1:$Q$2048,19,FALSE)</f>
        <v>#REF!</v>
      </c>
    </row>
    <row r="3651" spans="1:24" hidden="1">
      <c r="A3651" s="508"/>
      <c r="B3651" s="508"/>
      <c r="C3651" s="508"/>
      <c r="D3651" s="1214" t="s">
        <v>2861</v>
      </c>
      <c r="E3651" s="1215" t="s">
        <v>3067</v>
      </c>
      <c r="F3651" s="1202" t="s">
        <v>157</v>
      </c>
      <c r="G3651" s="1202"/>
      <c r="H3651" s="1202"/>
      <c r="I3651" s="1202" t="s">
        <v>53</v>
      </c>
      <c r="J3651" s="1202"/>
      <c r="K3651" s="1202"/>
      <c r="L3651" s="1202"/>
      <c r="M3651" s="1202" t="s">
        <v>2847</v>
      </c>
      <c r="N3651" s="1203" t="s">
        <v>2862</v>
      </c>
      <c r="O3651" s="1203"/>
      <c r="P3651" s="1203"/>
      <c r="Q3651" s="1203"/>
      <c r="R3651" s="1203"/>
      <c r="S3651" s="1214">
        <f>VLOOKUP($D3651,'NI-Soc'!$B$1:$Q$2048,12,FALSE)</f>
        <v>0</v>
      </c>
      <c r="T3651" s="1214">
        <f>VLOOKUP($D3651,'NI-Soc'!$B$1:$Q$2048,13,FALSE)</f>
        <v>0</v>
      </c>
      <c r="U3651" s="1214">
        <f>VLOOKUP($D3651,'NI-Soc'!$B$1:$Q$2048,16,FALSE)</f>
        <v>0</v>
      </c>
      <c r="V3651" s="1214" t="e">
        <f>VLOOKUP($D3651,'NI-Soc'!$B$1:$Q$2048,17,FALSE)</f>
        <v>#REF!</v>
      </c>
      <c r="W3651" s="1214" t="e">
        <f>VLOOKUP($D3651,'NI-Soc'!$B$1:$Q$2048,18,FALSE)</f>
        <v>#REF!</v>
      </c>
      <c r="X3651" s="1214" t="e">
        <f>VLOOKUP($D3651,'NI-Soc'!$B$1:$Q$2048,19,FALSE)</f>
        <v>#REF!</v>
      </c>
    </row>
    <row r="3652" spans="1:24" hidden="1">
      <c r="A3652" s="508"/>
      <c r="B3652" s="508"/>
      <c r="C3652" s="508"/>
      <c r="D3652" s="1214" t="s">
        <v>2863</v>
      </c>
      <c r="E3652" s="1215" t="s">
        <v>3067</v>
      </c>
      <c r="F3652" s="1202"/>
      <c r="G3652" s="1202"/>
      <c r="H3652" s="1202"/>
      <c r="I3652" s="1202" t="s">
        <v>71</v>
      </c>
      <c r="J3652" s="1202"/>
      <c r="K3652" s="1202"/>
      <c r="L3652" s="1202"/>
      <c r="M3652" s="1202"/>
      <c r="N3652" s="1203" t="s">
        <v>2864</v>
      </c>
      <c r="O3652" s="1203"/>
      <c r="P3652" s="1203"/>
      <c r="Q3652" s="1203"/>
      <c r="R3652" s="1203"/>
      <c r="S3652" s="1214">
        <f>VLOOKUP($D3652,'NI-Soc'!$B$1:$Q$2048,12,FALSE)</f>
        <v>0</v>
      </c>
      <c r="T3652" s="1214">
        <f>VLOOKUP($D3652,'NI-Soc'!$B$1:$Q$2048,13,FALSE)</f>
        <v>0</v>
      </c>
      <c r="U3652" s="1214">
        <f>VLOOKUP($D3652,'NI-Soc'!$B$1:$Q$2048,16,FALSE)</f>
        <v>0</v>
      </c>
      <c r="V3652" s="1214" t="e">
        <f>VLOOKUP($D3652,'NI-Soc'!$B$1:$Q$2048,17,FALSE)</f>
        <v>#REF!</v>
      </c>
      <c r="W3652" s="1214" t="e">
        <f>VLOOKUP($D3652,'NI-Soc'!$B$1:$Q$2048,18,FALSE)</f>
        <v>#REF!</v>
      </c>
      <c r="X3652" s="1214" t="e">
        <f>VLOOKUP($D3652,'NI-Soc'!$B$1:$Q$2048,19,FALSE)</f>
        <v>#REF!</v>
      </c>
    </row>
    <row r="3653" spans="1:24" hidden="1">
      <c r="A3653" s="508"/>
      <c r="B3653" s="508"/>
      <c r="C3653" s="508"/>
      <c r="D3653" s="1214" t="s">
        <v>2865</v>
      </c>
      <c r="E3653" s="1215" t="s">
        <v>3067</v>
      </c>
      <c r="F3653" s="1202"/>
      <c r="G3653" s="1202"/>
      <c r="H3653" s="1202"/>
      <c r="I3653" s="1202" t="s">
        <v>53</v>
      </c>
      <c r="J3653" s="1202"/>
      <c r="K3653" s="1202"/>
      <c r="L3653" s="1202"/>
      <c r="M3653" s="1202" t="s">
        <v>2847</v>
      </c>
      <c r="N3653" s="1203" t="s">
        <v>2867</v>
      </c>
      <c r="O3653" s="1203"/>
      <c r="P3653" s="1203"/>
      <c r="Q3653" s="1203"/>
      <c r="R3653" s="1203"/>
      <c r="S3653" s="1214">
        <f>VLOOKUP($D3653,'NI-Soc'!$B$1:$Q$2048,12,FALSE)</f>
        <v>0</v>
      </c>
      <c r="T3653" s="1214">
        <f>VLOOKUP($D3653,'NI-Soc'!$B$1:$Q$2048,13,FALSE)</f>
        <v>0</v>
      </c>
      <c r="U3653" s="1214">
        <f>VLOOKUP($D3653,'NI-Soc'!$B$1:$Q$2048,16,FALSE)</f>
        <v>0</v>
      </c>
      <c r="V3653" s="1214" t="e">
        <f>VLOOKUP($D3653,'NI-Soc'!$B$1:$Q$2048,17,FALSE)</f>
        <v>#REF!</v>
      </c>
      <c r="W3653" s="1214" t="e">
        <f>VLOOKUP($D3653,'NI-Soc'!$B$1:$Q$2048,18,FALSE)</f>
        <v>#REF!</v>
      </c>
      <c r="X3653" s="1214" t="e">
        <f>VLOOKUP($D3653,'NI-Soc'!$B$1:$Q$2048,19,FALSE)</f>
        <v>#REF!</v>
      </c>
    </row>
    <row r="3654" spans="1:24" hidden="1">
      <c r="A3654" s="508"/>
      <c r="B3654" s="508"/>
      <c r="C3654" s="508"/>
      <c r="D3654" s="1214" t="s">
        <v>2868</v>
      </c>
      <c r="E3654" s="1215" t="s">
        <v>3067</v>
      </c>
      <c r="F3654" s="1202"/>
      <c r="G3654" s="1202"/>
      <c r="H3654" s="1202"/>
      <c r="I3654" s="1202" t="s">
        <v>53</v>
      </c>
      <c r="J3654" s="1202"/>
      <c r="K3654" s="1202"/>
      <c r="L3654" s="1202"/>
      <c r="M3654" s="1202" t="s">
        <v>2847</v>
      </c>
      <c r="N3654" s="1203" t="s">
        <v>2870</v>
      </c>
      <c r="O3654" s="1203"/>
      <c r="P3654" s="1203"/>
      <c r="Q3654" s="1203"/>
      <c r="R3654" s="1203"/>
      <c r="S3654" s="1214">
        <f>VLOOKUP($D3654,'NI-Soc'!$B$1:$Q$2048,12,FALSE)</f>
        <v>0</v>
      </c>
      <c r="T3654" s="1214">
        <f>VLOOKUP($D3654,'NI-Soc'!$B$1:$Q$2048,13,FALSE)</f>
        <v>0</v>
      </c>
      <c r="U3654" s="1214">
        <f>VLOOKUP($D3654,'NI-Soc'!$B$1:$Q$2048,16,FALSE)</f>
        <v>0</v>
      </c>
      <c r="V3654" s="1214" t="e">
        <f>VLOOKUP($D3654,'NI-Soc'!$B$1:$Q$2048,17,FALSE)</f>
        <v>#REF!</v>
      </c>
      <c r="W3654" s="1214" t="e">
        <f>VLOOKUP($D3654,'NI-Soc'!$B$1:$Q$2048,18,FALSE)</f>
        <v>#REF!</v>
      </c>
      <c r="X3654" s="1214" t="e">
        <f>VLOOKUP($D3654,'NI-Soc'!$B$1:$Q$2048,19,FALSE)</f>
        <v>#REF!</v>
      </c>
    </row>
    <row r="3655" spans="1:24" hidden="1">
      <c r="A3655" s="508"/>
      <c r="B3655" s="508"/>
      <c r="C3655" s="508"/>
      <c r="D3655" s="1214" t="s">
        <v>2871</v>
      </c>
      <c r="E3655" s="1215" t="s">
        <v>3067</v>
      </c>
      <c r="F3655" s="1202"/>
      <c r="G3655" s="1202"/>
      <c r="H3655" s="1202"/>
      <c r="I3655" s="1202" t="s">
        <v>53</v>
      </c>
      <c r="J3655" s="1202"/>
      <c r="K3655" s="1202"/>
      <c r="L3655" s="1202"/>
      <c r="M3655" s="1202" t="s">
        <v>2847</v>
      </c>
      <c r="N3655" s="1203" t="s">
        <v>2873</v>
      </c>
      <c r="O3655" s="1203"/>
      <c r="P3655" s="1203"/>
      <c r="Q3655" s="1203"/>
      <c r="R3655" s="1203"/>
      <c r="S3655" s="1214">
        <f>VLOOKUP($D3655,'NI-Soc'!$B$1:$Q$2048,12,FALSE)</f>
        <v>0</v>
      </c>
      <c r="T3655" s="1214">
        <f>VLOOKUP($D3655,'NI-Soc'!$B$1:$Q$2048,13,FALSE)</f>
        <v>0</v>
      </c>
      <c r="U3655" s="1214">
        <f>VLOOKUP($D3655,'NI-Soc'!$B$1:$Q$2048,16,FALSE)</f>
        <v>0</v>
      </c>
      <c r="V3655" s="1214" t="e">
        <f>VLOOKUP($D3655,'NI-Soc'!$B$1:$Q$2048,17,FALSE)</f>
        <v>#REF!</v>
      </c>
      <c r="W3655" s="1214" t="e">
        <f>VLOOKUP($D3655,'NI-Soc'!$B$1:$Q$2048,18,FALSE)</f>
        <v>#REF!</v>
      </c>
      <c r="X3655" s="1214" t="e">
        <f>VLOOKUP($D3655,'NI-Soc'!$B$1:$Q$2048,19,FALSE)</f>
        <v>#REF!</v>
      </c>
    </row>
    <row r="3656" spans="1:24" hidden="1">
      <c r="A3656" s="508"/>
      <c r="B3656" s="508"/>
      <c r="C3656" s="508"/>
      <c r="D3656" s="1214" t="s">
        <v>2874</v>
      </c>
      <c r="E3656" s="1215" t="s">
        <v>3067</v>
      </c>
      <c r="F3656" s="1202"/>
      <c r="G3656" s="1202"/>
      <c r="H3656" s="1202"/>
      <c r="I3656" s="1202" t="s">
        <v>53</v>
      </c>
      <c r="J3656" s="1202"/>
      <c r="K3656" s="1202"/>
      <c r="L3656" s="1202"/>
      <c r="M3656" s="1202" t="s">
        <v>2847</v>
      </c>
      <c r="N3656" s="1203" t="s">
        <v>2876</v>
      </c>
      <c r="O3656" s="1203"/>
      <c r="P3656" s="1203"/>
      <c r="Q3656" s="1203"/>
      <c r="R3656" s="1203"/>
      <c r="S3656" s="1214">
        <f>VLOOKUP($D3656,'NI-Soc'!$B$1:$Q$2048,12,FALSE)</f>
        <v>0</v>
      </c>
      <c r="T3656" s="1214">
        <f>VLOOKUP($D3656,'NI-Soc'!$B$1:$Q$2048,13,FALSE)</f>
        <v>0</v>
      </c>
      <c r="U3656" s="1214">
        <f>VLOOKUP($D3656,'NI-Soc'!$B$1:$Q$2048,16,FALSE)</f>
        <v>0</v>
      </c>
      <c r="V3656" s="1214" t="e">
        <f>VLOOKUP($D3656,'NI-Soc'!$B$1:$Q$2048,17,FALSE)</f>
        <v>#REF!</v>
      </c>
      <c r="W3656" s="1214" t="e">
        <f>VLOOKUP($D3656,'NI-Soc'!$B$1:$Q$2048,18,FALSE)</f>
        <v>#REF!</v>
      </c>
      <c r="X3656" s="1214" t="e">
        <f>VLOOKUP($D3656,'NI-Soc'!$B$1:$Q$2048,19,FALSE)</f>
        <v>#REF!</v>
      </c>
    </row>
    <row r="3657" spans="1:24" hidden="1">
      <c r="A3657" s="508"/>
      <c r="B3657" s="508"/>
      <c r="C3657" s="508"/>
      <c r="D3657" s="1214" t="s">
        <v>2877</v>
      </c>
      <c r="E3657" s="1215" t="s">
        <v>3067</v>
      </c>
      <c r="F3657" s="1202"/>
      <c r="G3657" s="1202"/>
      <c r="H3657" s="1202"/>
      <c r="I3657" s="1202" t="s">
        <v>53</v>
      </c>
      <c r="J3657" s="1202"/>
      <c r="K3657" s="1202"/>
      <c r="L3657" s="1202"/>
      <c r="M3657" s="1202" t="s">
        <v>2847</v>
      </c>
      <c r="N3657" s="1203" t="s">
        <v>2879</v>
      </c>
      <c r="O3657" s="1203"/>
      <c r="P3657" s="1203"/>
      <c r="Q3657" s="1203"/>
      <c r="R3657" s="1203"/>
      <c r="S3657" s="1214">
        <f>VLOOKUP($D3657,'NI-Soc'!$B$1:$Q$2048,12,FALSE)</f>
        <v>0</v>
      </c>
      <c r="T3657" s="1214">
        <f>VLOOKUP($D3657,'NI-Soc'!$B$1:$Q$2048,13,FALSE)</f>
        <v>0</v>
      </c>
      <c r="U3657" s="1214">
        <f>VLOOKUP($D3657,'NI-Soc'!$B$1:$Q$2048,16,FALSE)</f>
        <v>0</v>
      </c>
      <c r="V3657" s="1214" t="e">
        <f>VLOOKUP($D3657,'NI-Soc'!$B$1:$Q$2048,17,FALSE)</f>
        <v>#REF!</v>
      </c>
      <c r="W3657" s="1214" t="e">
        <f>VLOOKUP($D3657,'NI-Soc'!$B$1:$Q$2048,18,FALSE)</f>
        <v>#REF!</v>
      </c>
      <c r="X3657" s="1214" t="e">
        <f>VLOOKUP($D3657,'NI-Soc'!$B$1:$Q$2048,19,FALSE)</f>
        <v>#REF!</v>
      </c>
    </row>
    <row r="3658" spans="1:24" hidden="1">
      <c r="A3658" s="508"/>
      <c r="B3658" s="508"/>
      <c r="C3658" s="508"/>
      <c r="D3658" s="1214" t="s">
        <v>2880</v>
      </c>
      <c r="E3658" s="1215" t="s">
        <v>3067</v>
      </c>
      <c r="F3658" s="1202"/>
      <c r="G3658" s="1202"/>
      <c r="H3658" s="1202"/>
      <c r="I3658" s="1202" t="s">
        <v>71</v>
      </c>
      <c r="J3658" s="1202"/>
      <c r="K3658" s="1202"/>
      <c r="L3658" s="1202"/>
      <c r="M3658" s="1202"/>
      <c r="N3658" s="1203" t="s">
        <v>2881</v>
      </c>
      <c r="O3658" s="1203"/>
      <c r="P3658" s="1203"/>
      <c r="Q3658" s="1203"/>
      <c r="R3658" s="1203"/>
      <c r="S3658" s="1214">
        <f>VLOOKUP($D3658,'NI-Soc'!$B$1:$Q$2048,12,FALSE)</f>
        <v>0</v>
      </c>
      <c r="T3658" s="1214">
        <f>VLOOKUP($D3658,'NI-Soc'!$B$1:$Q$2048,13,FALSE)</f>
        <v>0</v>
      </c>
      <c r="U3658" s="1214">
        <f>VLOOKUP($D3658,'NI-Soc'!$B$1:$Q$2048,16,FALSE)</f>
        <v>0</v>
      </c>
      <c r="V3658" s="1214" t="e">
        <f>VLOOKUP($D3658,'NI-Soc'!$B$1:$Q$2048,17,FALSE)</f>
        <v>#REF!</v>
      </c>
      <c r="W3658" s="1214" t="e">
        <f>VLOOKUP($D3658,'NI-Soc'!$B$1:$Q$2048,18,FALSE)</f>
        <v>#REF!</v>
      </c>
      <c r="X3658" s="1214" t="e">
        <f>VLOOKUP($D3658,'NI-Soc'!$B$1:$Q$2048,19,FALSE)</f>
        <v>#REF!</v>
      </c>
    </row>
    <row r="3659" spans="1:24" hidden="1">
      <c r="A3659" s="508"/>
      <c r="B3659" s="508"/>
      <c r="C3659" s="508"/>
      <c r="D3659" s="1214" t="s">
        <v>2882</v>
      </c>
      <c r="E3659" s="1215" t="s">
        <v>3067</v>
      </c>
      <c r="F3659" s="1202"/>
      <c r="G3659" s="1202"/>
      <c r="H3659" s="1202"/>
      <c r="I3659" s="1202" t="s">
        <v>71</v>
      </c>
      <c r="J3659" s="1202"/>
      <c r="K3659" s="1202"/>
      <c r="L3659" s="1202"/>
      <c r="M3659" s="1202"/>
      <c r="N3659" s="1203" t="s">
        <v>2883</v>
      </c>
      <c r="O3659" s="1203"/>
      <c r="P3659" s="1203"/>
      <c r="Q3659" s="1203"/>
      <c r="R3659" s="1203"/>
      <c r="S3659" s="1214">
        <f>VLOOKUP($D3659,'NI-Soc'!$B$1:$Q$2048,12,FALSE)</f>
        <v>0</v>
      </c>
      <c r="T3659" s="1214">
        <f>VLOOKUP($D3659,'NI-Soc'!$B$1:$Q$2048,13,FALSE)</f>
        <v>0</v>
      </c>
      <c r="U3659" s="1214">
        <f>VLOOKUP($D3659,'NI-Soc'!$B$1:$Q$2048,16,FALSE)</f>
        <v>0</v>
      </c>
      <c r="V3659" s="1214" t="e">
        <f>VLOOKUP($D3659,'NI-Soc'!$B$1:$Q$2048,17,FALSE)</f>
        <v>#REF!</v>
      </c>
      <c r="W3659" s="1214" t="e">
        <f>VLOOKUP($D3659,'NI-Soc'!$B$1:$Q$2048,18,FALSE)</f>
        <v>#REF!</v>
      </c>
      <c r="X3659" s="1214" t="e">
        <f>VLOOKUP($D3659,'NI-Soc'!$B$1:$Q$2048,19,FALSE)</f>
        <v>#REF!</v>
      </c>
    </row>
    <row r="3660" spans="1:24" hidden="1">
      <c r="A3660" s="508"/>
      <c r="B3660" s="508"/>
      <c r="C3660" s="508"/>
      <c r="D3660" s="1214" t="s">
        <v>2884</v>
      </c>
      <c r="E3660" s="1215" t="s">
        <v>3067</v>
      </c>
      <c r="F3660" s="1202"/>
      <c r="G3660" s="1202"/>
      <c r="H3660" s="1202"/>
      <c r="I3660" s="1202" t="s">
        <v>53</v>
      </c>
      <c r="J3660" s="1202"/>
      <c r="K3660" s="1202"/>
      <c r="L3660" s="1202"/>
      <c r="M3660" s="1202" t="s">
        <v>2888</v>
      </c>
      <c r="N3660" s="1203" t="s">
        <v>2889</v>
      </c>
      <c r="O3660" s="1203"/>
      <c r="P3660" s="1203"/>
      <c r="Q3660" s="1203"/>
      <c r="R3660" s="1203"/>
      <c r="S3660" s="1214">
        <f>VLOOKUP($D3660,'NI-Soc'!$B$1:$Q$2048,12,FALSE)</f>
        <v>0</v>
      </c>
      <c r="T3660" s="1214">
        <f>VLOOKUP($D3660,'NI-Soc'!$B$1:$Q$2048,13,FALSE)</f>
        <v>0</v>
      </c>
      <c r="U3660" s="1214">
        <f>VLOOKUP($D3660,'NI-Soc'!$B$1:$Q$2048,16,FALSE)</f>
        <v>0</v>
      </c>
      <c r="V3660" s="1214" t="e">
        <f>VLOOKUP($D3660,'NI-Soc'!$B$1:$Q$2048,17,FALSE)</f>
        <v>#REF!</v>
      </c>
      <c r="W3660" s="1214" t="e">
        <f>VLOOKUP($D3660,'NI-Soc'!$B$1:$Q$2048,18,FALSE)</f>
        <v>#REF!</v>
      </c>
      <c r="X3660" s="1214" t="e">
        <f>VLOOKUP($D3660,'NI-Soc'!$B$1:$Q$2048,19,FALSE)</f>
        <v>#REF!</v>
      </c>
    </row>
    <row r="3661" spans="1:24" hidden="1">
      <c r="A3661" s="508"/>
      <c r="B3661" s="508"/>
      <c r="C3661" s="508"/>
      <c r="D3661" s="1214" t="s">
        <v>2890</v>
      </c>
      <c r="E3661" s="1215" t="s">
        <v>3067</v>
      </c>
      <c r="F3661" s="1202"/>
      <c r="G3661" s="1202"/>
      <c r="H3661" s="1202"/>
      <c r="I3661" s="1202" t="s">
        <v>53</v>
      </c>
      <c r="J3661" s="1202"/>
      <c r="K3661" s="1202"/>
      <c r="L3661" s="1202"/>
      <c r="M3661" s="1202" t="s">
        <v>2888</v>
      </c>
      <c r="N3661" s="1203" t="s">
        <v>2892</v>
      </c>
      <c r="O3661" s="1203"/>
      <c r="P3661" s="1203"/>
      <c r="Q3661" s="1203"/>
      <c r="R3661" s="1203"/>
      <c r="S3661" s="1214">
        <f>VLOOKUP($D3661,'NI-Soc'!$B$1:$Q$2048,12,FALSE)</f>
        <v>0</v>
      </c>
      <c r="T3661" s="1214">
        <f>VLOOKUP($D3661,'NI-Soc'!$B$1:$Q$2048,13,FALSE)</f>
        <v>0</v>
      </c>
      <c r="U3661" s="1214">
        <f>VLOOKUP($D3661,'NI-Soc'!$B$1:$Q$2048,16,FALSE)</f>
        <v>0</v>
      </c>
      <c r="V3661" s="1214" t="e">
        <f>VLOOKUP($D3661,'NI-Soc'!$B$1:$Q$2048,17,FALSE)</f>
        <v>#REF!</v>
      </c>
      <c r="W3661" s="1214" t="e">
        <f>VLOOKUP($D3661,'NI-Soc'!$B$1:$Q$2048,18,FALSE)</f>
        <v>#REF!</v>
      </c>
      <c r="X3661" s="1214" t="e">
        <f>VLOOKUP($D3661,'NI-Soc'!$B$1:$Q$2048,19,FALSE)</f>
        <v>#REF!</v>
      </c>
    </row>
    <row r="3662" spans="1:24" hidden="1">
      <c r="A3662" s="508"/>
      <c r="B3662" s="508"/>
      <c r="C3662" s="508"/>
      <c r="D3662" s="1214" t="s">
        <v>2893</v>
      </c>
      <c r="E3662" s="1215" t="s">
        <v>3067</v>
      </c>
      <c r="F3662" s="1202"/>
      <c r="G3662" s="1202"/>
      <c r="H3662" s="1202"/>
      <c r="I3662" s="1202" t="s">
        <v>53</v>
      </c>
      <c r="J3662" s="1202"/>
      <c r="K3662" s="1202"/>
      <c r="L3662" s="1202"/>
      <c r="M3662" s="1202" t="s">
        <v>2888</v>
      </c>
      <c r="N3662" s="1203" t="s">
        <v>2894</v>
      </c>
      <c r="O3662" s="1203"/>
      <c r="P3662" s="1203"/>
      <c r="Q3662" s="1203"/>
      <c r="R3662" s="1203"/>
      <c r="S3662" s="1214">
        <f>VLOOKUP($D3662,'NI-Soc'!$B$1:$Q$2048,12,FALSE)</f>
        <v>0</v>
      </c>
      <c r="T3662" s="1214">
        <f>VLOOKUP($D3662,'NI-Soc'!$B$1:$Q$2048,13,FALSE)</f>
        <v>0</v>
      </c>
      <c r="U3662" s="1214">
        <f>VLOOKUP($D3662,'NI-Soc'!$B$1:$Q$2048,16,FALSE)</f>
        <v>0</v>
      </c>
      <c r="V3662" s="1214" t="e">
        <f>VLOOKUP($D3662,'NI-Soc'!$B$1:$Q$2048,17,FALSE)</f>
        <v>#REF!</v>
      </c>
      <c r="W3662" s="1214" t="e">
        <f>VLOOKUP($D3662,'NI-Soc'!$B$1:$Q$2048,18,FALSE)</f>
        <v>#REF!</v>
      </c>
      <c r="X3662" s="1214" t="e">
        <f>VLOOKUP($D3662,'NI-Soc'!$B$1:$Q$2048,19,FALSE)</f>
        <v>#REF!</v>
      </c>
    </row>
    <row r="3663" spans="1:24" hidden="1">
      <c r="A3663" s="508"/>
      <c r="B3663" s="508"/>
      <c r="C3663" s="508"/>
      <c r="D3663" s="1214" t="s">
        <v>2895</v>
      </c>
      <c r="E3663" s="1215" t="s">
        <v>3067</v>
      </c>
      <c r="F3663" s="1202"/>
      <c r="G3663" s="1202"/>
      <c r="H3663" s="1202"/>
      <c r="I3663" s="1202" t="s">
        <v>53</v>
      </c>
      <c r="J3663" s="1202"/>
      <c r="K3663" s="1202"/>
      <c r="L3663" s="1202"/>
      <c r="M3663" s="1202" t="s">
        <v>2888</v>
      </c>
      <c r="N3663" s="1203" t="s">
        <v>2897</v>
      </c>
      <c r="O3663" s="1203"/>
      <c r="P3663" s="1203"/>
      <c r="Q3663" s="1203"/>
      <c r="R3663" s="1203"/>
      <c r="S3663" s="1214">
        <f>VLOOKUP($D3663,'NI-Soc'!$B$1:$Q$2048,12,FALSE)</f>
        <v>0</v>
      </c>
      <c r="T3663" s="1214">
        <f>VLOOKUP($D3663,'NI-Soc'!$B$1:$Q$2048,13,FALSE)</f>
        <v>0</v>
      </c>
      <c r="U3663" s="1214">
        <f>VLOOKUP($D3663,'NI-Soc'!$B$1:$Q$2048,16,FALSE)</f>
        <v>0</v>
      </c>
      <c r="V3663" s="1214" t="e">
        <f>VLOOKUP($D3663,'NI-Soc'!$B$1:$Q$2048,17,FALSE)</f>
        <v>#REF!</v>
      </c>
      <c r="W3663" s="1214" t="e">
        <f>VLOOKUP($D3663,'NI-Soc'!$B$1:$Q$2048,18,FALSE)</f>
        <v>#REF!</v>
      </c>
      <c r="X3663" s="1214" t="e">
        <f>VLOOKUP($D3663,'NI-Soc'!$B$1:$Q$2048,19,FALSE)</f>
        <v>#REF!</v>
      </c>
    </row>
    <row r="3664" spans="1:24" hidden="1">
      <c r="A3664" s="508"/>
      <c r="B3664" s="508"/>
      <c r="C3664" s="508"/>
      <c r="D3664" s="1214" t="s">
        <v>2898</v>
      </c>
      <c r="E3664" s="1215" t="s">
        <v>3067</v>
      </c>
      <c r="F3664" s="1202"/>
      <c r="G3664" s="1202"/>
      <c r="H3664" s="1202"/>
      <c r="I3664" s="1202" t="s">
        <v>53</v>
      </c>
      <c r="J3664" s="1202"/>
      <c r="K3664" s="1202"/>
      <c r="L3664" s="1202"/>
      <c r="M3664" s="1202" t="s">
        <v>2888</v>
      </c>
      <c r="N3664" s="1203" t="s">
        <v>2899</v>
      </c>
      <c r="O3664" s="1203"/>
      <c r="P3664" s="1203"/>
      <c r="Q3664" s="1203"/>
      <c r="R3664" s="1203"/>
      <c r="S3664" s="1214">
        <f>VLOOKUP($D3664,'NI-Soc'!$B$1:$Q$2048,12,FALSE)</f>
        <v>0</v>
      </c>
      <c r="T3664" s="1214">
        <f>VLOOKUP($D3664,'NI-Soc'!$B$1:$Q$2048,13,FALSE)</f>
        <v>0</v>
      </c>
      <c r="U3664" s="1214">
        <f>VLOOKUP($D3664,'NI-Soc'!$B$1:$Q$2048,16,FALSE)</f>
        <v>0</v>
      </c>
      <c r="V3664" s="1214" t="e">
        <f>VLOOKUP($D3664,'NI-Soc'!$B$1:$Q$2048,17,FALSE)</f>
        <v>#REF!</v>
      </c>
      <c r="W3664" s="1214" t="e">
        <f>VLOOKUP($D3664,'NI-Soc'!$B$1:$Q$2048,18,FALSE)</f>
        <v>#REF!</v>
      </c>
      <c r="X3664" s="1214" t="e">
        <f>VLOOKUP($D3664,'NI-Soc'!$B$1:$Q$2048,19,FALSE)</f>
        <v>#REF!</v>
      </c>
    </row>
    <row r="3665" spans="1:24" hidden="1">
      <c r="A3665" s="508"/>
      <c r="B3665" s="508"/>
      <c r="C3665" s="508"/>
      <c r="D3665" s="1214" t="s">
        <v>2900</v>
      </c>
      <c r="E3665" s="1215" t="s">
        <v>3067</v>
      </c>
      <c r="F3665" s="1202"/>
      <c r="G3665" s="1202"/>
      <c r="H3665" s="1202"/>
      <c r="I3665" s="1202" t="s">
        <v>53</v>
      </c>
      <c r="J3665" s="1202"/>
      <c r="K3665" s="1202"/>
      <c r="L3665" s="1202"/>
      <c r="M3665" s="1202" t="s">
        <v>2888</v>
      </c>
      <c r="N3665" s="1203" t="s">
        <v>2901</v>
      </c>
      <c r="O3665" s="1203"/>
      <c r="P3665" s="1203"/>
      <c r="Q3665" s="1203"/>
      <c r="R3665" s="1203"/>
      <c r="S3665" s="1214">
        <f>VLOOKUP($D3665,'NI-Soc'!$B$1:$Q$2048,12,FALSE)</f>
        <v>0</v>
      </c>
      <c r="T3665" s="1214">
        <f>VLOOKUP($D3665,'NI-Soc'!$B$1:$Q$2048,13,FALSE)</f>
        <v>0</v>
      </c>
      <c r="U3665" s="1214">
        <f>VLOOKUP($D3665,'NI-Soc'!$B$1:$Q$2048,16,FALSE)</f>
        <v>0</v>
      </c>
      <c r="V3665" s="1214" t="e">
        <f>VLOOKUP($D3665,'NI-Soc'!$B$1:$Q$2048,17,FALSE)</f>
        <v>#REF!</v>
      </c>
      <c r="W3665" s="1214" t="e">
        <f>VLOOKUP($D3665,'NI-Soc'!$B$1:$Q$2048,18,FALSE)</f>
        <v>#REF!</v>
      </c>
      <c r="X3665" s="1214" t="e">
        <f>VLOOKUP($D3665,'NI-Soc'!$B$1:$Q$2048,19,FALSE)</f>
        <v>#REF!</v>
      </c>
    </row>
    <row r="3666" spans="1:24" hidden="1">
      <c r="A3666" s="508"/>
      <c r="B3666" s="508"/>
      <c r="C3666" s="508"/>
      <c r="D3666" s="1214" t="s">
        <v>2902</v>
      </c>
      <c r="E3666" s="1215" t="s">
        <v>3067</v>
      </c>
      <c r="F3666" s="1202"/>
      <c r="G3666" s="1202"/>
      <c r="H3666" s="1202"/>
      <c r="I3666" s="1202" t="s">
        <v>53</v>
      </c>
      <c r="J3666" s="1202"/>
      <c r="K3666" s="1202"/>
      <c r="L3666" s="1202"/>
      <c r="M3666" s="1202" t="s">
        <v>2888</v>
      </c>
      <c r="N3666" s="1203" t="s">
        <v>2903</v>
      </c>
      <c r="O3666" s="1203"/>
      <c r="P3666" s="1203"/>
      <c r="Q3666" s="1203"/>
      <c r="R3666" s="1203"/>
      <c r="S3666" s="1214">
        <f>VLOOKUP($D3666,'NI-Soc'!$B$1:$Q$2048,12,FALSE)</f>
        <v>0</v>
      </c>
      <c r="T3666" s="1214">
        <f>VLOOKUP($D3666,'NI-Soc'!$B$1:$Q$2048,13,FALSE)</f>
        <v>0</v>
      </c>
      <c r="U3666" s="1214">
        <f>VLOOKUP($D3666,'NI-Soc'!$B$1:$Q$2048,16,FALSE)</f>
        <v>0</v>
      </c>
      <c r="V3666" s="1214" t="e">
        <f>VLOOKUP($D3666,'NI-Soc'!$B$1:$Q$2048,17,FALSE)</f>
        <v>#REF!</v>
      </c>
      <c r="W3666" s="1214" t="e">
        <f>VLOOKUP($D3666,'NI-Soc'!$B$1:$Q$2048,18,FALSE)</f>
        <v>#REF!</v>
      </c>
      <c r="X3666" s="1214" t="e">
        <f>VLOOKUP($D3666,'NI-Soc'!$B$1:$Q$2048,19,FALSE)</f>
        <v>#REF!</v>
      </c>
    </row>
    <row r="3667" spans="1:24" hidden="1">
      <c r="A3667" s="508"/>
      <c r="B3667" s="508"/>
      <c r="C3667" s="508"/>
      <c r="D3667" s="1214" t="s">
        <v>2904</v>
      </c>
      <c r="E3667" s="1215" t="s">
        <v>3067</v>
      </c>
      <c r="F3667" s="1202" t="s">
        <v>157</v>
      </c>
      <c r="G3667" s="1202"/>
      <c r="H3667" s="1202"/>
      <c r="I3667" s="1202" t="s">
        <v>53</v>
      </c>
      <c r="J3667" s="1202"/>
      <c r="K3667" s="1202"/>
      <c r="L3667" s="1202"/>
      <c r="M3667" s="1202" t="s">
        <v>2888</v>
      </c>
      <c r="N3667" s="1203" t="s">
        <v>2905</v>
      </c>
      <c r="O3667" s="1203"/>
      <c r="P3667" s="1203"/>
      <c r="Q3667" s="1203"/>
      <c r="R3667" s="1203"/>
      <c r="S3667" s="1214">
        <f>VLOOKUP($D3667,'NI-Soc'!$B$1:$Q$2048,12,FALSE)</f>
        <v>0</v>
      </c>
      <c r="T3667" s="1214">
        <f>VLOOKUP($D3667,'NI-Soc'!$B$1:$Q$2048,13,FALSE)</f>
        <v>0</v>
      </c>
      <c r="U3667" s="1214">
        <f>VLOOKUP($D3667,'NI-Soc'!$B$1:$Q$2048,16,FALSE)</f>
        <v>0</v>
      </c>
      <c r="V3667" s="1214" t="e">
        <f>VLOOKUP($D3667,'NI-Soc'!$B$1:$Q$2048,17,FALSE)</f>
        <v>#REF!</v>
      </c>
      <c r="W3667" s="1214" t="e">
        <f>VLOOKUP($D3667,'NI-Soc'!$B$1:$Q$2048,18,FALSE)</f>
        <v>#REF!</v>
      </c>
      <c r="X3667" s="1214" t="e">
        <f>VLOOKUP($D3667,'NI-Soc'!$B$1:$Q$2048,19,FALSE)</f>
        <v>#REF!</v>
      </c>
    </row>
    <row r="3668" spans="1:24" hidden="1">
      <c r="A3668" s="508"/>
      <c r="B3668" s="508"/>
      <c r="C3668" s="508"/>
      <c r="D3668" s="1214" t="s">
        <v>2906</v>
      </c>
      <c r="E3668" s="1215" t="s">
        <v>3067</v>
      </c>
      <c r="F3668" s="1202"/>
      <c r="G3668" s="1202"/>
      <c r="H3668" s="1202"/>
      <c r="I3668" s="1202" t="s">
        <v>71</v>
      </c>
      <c r="J3668" s="1202"/>
      <c r="K3668" s="1202"/>
      <c r="L3668" s="1202"/>
      <c r="M3668" s="1202"/>
      <c r="N3668" s="1203" t="s">
        <v>2907</v>
      </c>
      <c r="O3668" s="1203"/>
      <c r="P3668" s="1203"/>
      <c r="Q3668" s="1203"/>
      <c r="R3668" s="1203"/>
      <c r="S3668" s="1214">
        <f>VLOOKUP($D3668,'NI-Soc'!$B$1:$Q$2048,12,FALSE)</f>
        <v>0</v>
      </c>
      <c r="T3668" s="1214">
        <f>VLOOKUP($D3668,'NI-Soc'!$B$1:$Q$2048,13,FALSE)</f>
        <v>0</v>
      </c>
      <c r="U3668" s="1214">
        <f>VLOOKUP($D3668,'NI-Soc'!$B$1:$Q$2048,16,FALSE)</f>
        <v>0</v>
      </c>
      <c r="V3668" s="1214" t="e">
        <f>VLOOKUP($D3668,'NI-Soc'!$B$1:$Q$2048,17,FALSE)</f>
        <v>#REF!</v>
      </c>
      <c r="W3668" s="1214" t="e">
        <f>VLOOKUP($D3668,'NI-Soc'!$B$1:$Q$2048,18,FALSE)</f>
        <v>#REF!</v>
      </c>
      <c r="X3668" s="1214" t="e">
        <f>VLOOKUP($D3668,'NI-Soc'!$B$1:$Q$2048,19,FALSE)</f>
        <v>#REF!</v>
      </c>
    </row>
    <row r="3669" spans="1:24" hidden="1">
      <c r="A3669" s="508"/>
      <c r="B3669" s="508"/>
      <c r="C3669" s="508"/>
      <c r="D3669" s="1214" t="s">
        <v>2908</v>
      </c>
      <c r="E3669" s="1215" t="s">
        <v>3067</v>
      </c>
      <c r="F3669" s="1202"/>
      <c r="G3669" s="1202"/>
      <c r="H3669" s="1202"/>
      <c r="I3669" s="1202" t="s">
        <v>53</v>
      </c>
      <c r="J3669" s="1202"/>
      <c r="K3669" s="1202"/>
      <c r="L3669" s="1202"/>
      <c r="M3669" s="1202" t="s">
        <v>2888</v>
      </c>
      <c r="N3669" s="1203" t="s">
        <v>2910</v>
      </c>
      <c r="O3669" s="1203"/>
      <c r="P3669" s="1203"/>
      <c r="Q3669" s="1203"/>
      <c r="R3669" s="1203"/>
      <c r="S3669" s="1214">
        <f>VLOOKUP($D3669,'NI-Soc'!$B$1:$Q$2048,12,FALSE)</f>
        <v>0</v>
      </c>
      <c r="T3669" s="1214">
        <f>VLOOKUP($D3669,'NI-Soc'!$B$1:$Q$2048,13,FALSE)</f>
        <v>0</v>
      </c>
      <c r="U3669" s="1214">
        <f>VLOOKUP($D3669,'NI-Soc'!$B$1:$Q$2048,16,FALSE)</f>
        <v>0</v>
      </c>
      <c r="V3669" s="1214" t="e">
        <f>VLOOKUP($D3669,'NI-Soc'!$B$1:$Q$2048,17,FALSE)</f>
        <v>#REF!</v>
      </c>
      <c r="W3669" s="1214" t="e">
        <f>VLOOKUP($D3669,'NI-Soc'!$B$1:$Q$2048,18,FALSE)</f>
        <v>#REF!</v>
      </c>
      <c r="X3669" s="1214" t="e">
        <f>VLOOKUP($D3669,'NI-Soc'!$B$1:$Q$2048,19,FALSE)</f>
        <v>#REF!</v>
      </c>
    </row>
    <row r="3670" spans="1:24" hidden="1">
      <c r="A3670" s="508"/>
      <c r="B3670" s="508"/>
      <c r="C3670" s="508"/>
      <c r="D3670" s="1214" t="s">
        <v>2911</v>
      </c>
      <c r="E3670" s="1215" t="s">
        <v>3067</v>
      </c>
      <c r="F3670" s="1202"/>
      <c r="G3670" s="1202"/>
      <c r="H3670" s="1202"/>
      <c r="I3670" s="1202" t="s">
        <v>53</v>
      </c>
      <c r="J3670" s="1202"/>
      <c r="K3670" s="1202"/>
      <c r="L3670" s="1202"/>
      <c r="M3670" s="1202" t="s">
        <v>2888</v>
      </c>
      <c r="N3670" s="1203" t="s">
        <v>2913</v>
      </c>
      <c r="O3670" s="1203"/>
      <c r="P3670" s="1203"/>
      <c r="Q3670" s="1203"/>
      <c r="R3670" s="1203"/>
      <c r="S3670" s="1214">
        <f>VLOOKUP($D3670,'NI-Soc'!$B$1:$Q$2048,12,FALSE)</f>
        <v>0</v>
      </c>
      <c r="T3670" s="1214">
        <f>VLOOKUP($D3670,'NI-Soc'!$B$1:$Q$2048,13,FALSE)</f>
        <v>0</v>
      </c>
      <c r="U3670" s="1214">
        <f>VLOOKUP($D3670,'NI-Soc'!$B$1:$Q$2048,16,FALSE)</f>
        <v>0</v>
      </c>
      <c r="V3670" s="1214" t="e">
        <f>VLOOKUP($D3670,'NI-Soc'!$B$1:$Q$2048,17,FALSE)</f>
        <v>#REF!</v>
      </c>
      <c r="W3670" s="1214" t="e">
        <f>VLOOKUP($D3670,'NI-Soc'!$B$1:$Q$2048,18,FALSE)</f>
        <v>#REF!</v>
      </c>
      <c r="X3670" s="1214" t="e">
        <f>VLOOKUP($D3670,'NI-Soc'!$B$1:$Q$2048,19,FALSE)</f>
        <v>#REF!</v>
      </c>
    </row>
    <row r="3671" spans="1:24" hidden="1">
      <c r="A3671" s="508"/>
      <c r="B3671" s="508"/>
      <c r="C3671" s="508"/>
      <c r="D3671" s="1214" t="s">
        <v>2914</v>
      </c>
      <c r="E3671" s="1215" t="s">
        <v>3067</v>
      </c>
      <c r="F3671" s="1202"/>
      <c r="G3671" s="1202"/>
      <c r="H3671" s="1202"/>
      <c r="I3671" s="1202" t="s">
        <v>71</v>
      </c>
      <c r="J3671" s="1202"/>
      <c r="K3671" s="1202"/>
      <c r="L3671" s="1202"/>
      <c r="M3671" s="1202"/>
      <c r="N3671" s="1203" t="s">
        <v>2915</v>
      </c>
      <c r="O3671" s="1203"/>
      <c r="P3671" s="1203"/>
      <c r="Q3671" s="1203"/>
      <c r="R3671" s="1203"/>
      <c r="S3671" s="1214">
        <f>VLOOKUP($D3671,'NI-Soc'!$B$1:$Q$2048,12,FALSE)</f>
        <v>0</v>
      </c>
      <c r="T3671" s="1214">
        <f>VLOOKUP($D3671,'NI-Soc'!$B$1:$Q$2048,13,FALSE)</f>
        <v>0</v>
      </c>
      <c r="U3671" s="1214">
        <f>VLOOKUP($D3671,'NI-Soc'!$B$1:$Q$2048,16,FALSE)</f>
        <v>0</v>
      </c>
      <c r="V3671" s="1214" t="e">
        <f>VLOOKUP($D3671,'NI-Soc'!$B$1:$Q$2048,17,FALSE)</f>
        <v>#REF!</v>
      </c>
      <c r="W3671" s="1214" t="e">
        <f>VLOOKUP($D3671,'NI-Soc'!$B$1:$Q$2048,18,FALSE)</f>
        <v>#REF!</v>
      </c>
      <c r="X3671" s="1214" t="e">
        <f>VLOOKUP($D3671,'NI-Soc'!$B$1:$Q$2048,19,FALSE)</f>
        <v>#REF!</v>
      </c>
    </row>
    <row r="3672" spans="1:24" hidden="1">
      <c r="A3672" s="508"/>
      <c r="B3672" s="508"/>
      <c r="C3672" s="508"/>
      <c r="D3672" s="1214" t="s">
        <v>2916</v>
      </c>
      <c r="E3672" s="1215" t="s">
        <v>3067</v>
      </c>
      <c r="F3672" s="1202"/>
      <c r="G3672" s="1202"/>
      <c r="H3672" s="1202"/>
      <c r="I3672" s="1202" t="s">
        <v>71</v>
      </c>
      <c r="J3672" s="1202"/>
      <c r="K3672" s="1202"/>
      <c r="L3672" s="1202"/>
      <c r="M3672" s="1202"/>
      <c r="N3672" s="1203" t="s">
        <v>2917</v>
      </c>
      <c r="O3672" s="1203"/>
      <c r="P3672" s="1203"/>
      <c r="Q3672" s="1203"/>
      <c r="R3672" s="1203"/>
      <c r="S3672" s="1214">
        <f>VLOOKUP($D3672,'NI-Soc'!$B$1:$Q$2048,12,FALSE)</f>
        <v>0</v>
      </c>
      <c r="T3672" s="1214">
        <f>VLOOKUP($D3672,'NI-Soc'!$B$1:$Q$2048,13,FALSE)</f>
        <v>0</v>
      </c>
      <c r="U3672" s="1214">
        <f>VLOOKUP($D3672,'NI-Soc'!$B$1:$Q$2048,16,FALSE)</f>
        <v>0</v>
      </c>
      <c r="V3672" s="1214" t="e">
        <f>VLOOKUP($D3672,'NI-Soc'!$B$1:$Q$2048,17,FALSE)</f>
        <v>#REF!</v>
      </c>
      <c r="W3672" s="1214" t="e">
        <f>VLOOKUP($D3672,'NI-Soc'!$B$1:$Q$2048,18,FALSE)</f>
        <v>#REF!</v>
      </c>
      <c r="X3672" s="1214" t="e">
        <f>VLOOKUP($D3672,'NI-Soc'!$B$1:$Q$2048,19,FALSE)</f>
        <v>#REF!</v>
      </c>
    </row>
    <row r="3673" spans="1:24" hidden="1">
      <c r="A3673" s="508"/>
      <c r="B3673" s="508"/>
      <c r="C3673" s="508"/>
      <c r="D3673" s="1214" t="s">
        <v>2918</v>
      </c>
      <c r="E3673" s="1215" t="s">
        <v>3067</v>
      </c>
      <c r="F3673" s="1202"/>
      <c r="G3673" s="1202"/>
      <c r="H3673" s="1202"/>
      <c r="I3673" s="1202" t="s">
        <v>53</v>
      </c>
      <c r="J3673" s="1202"/>
      <c r="K3673" s="1202"/>
      <c r="L3673" s="1202"/>
      <c r="M3673" s="1202" t="s">
        <v>2920</v>
      </c>
      <c r="N3673" s="1203" t="s">
        <v>2921</v>
      </c>
      <c r="O3673" s="1203"/>
      <c r="P3673" s="1203"/>
      <c r="Q3673" s="1203"/>
      <c r="R3673" s="1203"/>
      <c r="S3673" s="1214">
        <f>VLOOKUP($D3673,'NI-Soc'!$B$1:$Q$2048,12,FALSE)</f>
        <v>0</v>
      </c>
      <c r="T3673" s="1214">
        <f>VLOOKUP($D3673,'NI-Soc'!$B$1:$Q$2048,13,FALSE)</f>
        <v>0</v>
      </c>
      <c r="U3673" s="1214">
        <f>VLOOKUP($D3673,'NI-Soc'!$B$1:$Q$2048,16,FALSE)</f>
        <v>0</v>
      </c>
      <c r="V3673" s="1214" t="e">
        <f>VLOOKUP($D3673,'NI-Soc'!$B$1:$Q$2048,17,FALSE)</f>
        <v>#REF!</v>
      </c>
      <c r="W3673" s="1214" t="e">
        <f>VLOOKUP($D3673,'NI-Soc'!$B$1:$Q$2048,18,FALSE)</f>
        <v>#REF!</v>
      </c>
      <c r="X3673" s="1214" t="e">
        <f>VLOOKUP($D3673,'NI-Soc'!$B$1:$Q$2048,19,FALSE)</f>
        <v>#REF!</v>
      </c>
    </row>
    <row r="3674" spans="1:24" hidden="1">
      <c r="A3674" s="508"/>
      <c r="B3674" s="508"/>
      <c r="C3674" s="508"/>
      <c r="D3674" s="1214" t="s">
        <v>2922</v>
      </c>
      <c r="E3674" s="1215" t="s">
        <v>3067</v>
      </c>
      <c r="F3674" s="1202"/>
      <c r="G3674" s="1202"/>
      <c r="H3674" s="1202"/>
      <c r="I3674" s="1202" t="s">
        <v>53</v>
      </c>
      <c r="J3674" s="1202"/>
      <c r="K3674" s="1202"/>
      <c r="L3674" s="1202"/>
      <c r="M3674" s="1202" t="s">
        <v>2920</v>
      </c>
      <c r="N3674" s="1203" t="s">
        <v>2923</v>
      </c>
      <c r="O3674" s="1203"/>
      <c r="P3674" s="1203"/>
      <c r="Q3674" s="1203"/>
      <c r="R3674" s="1203"/>
      <c r="S3674" s="1214">
        <f>VLOOKUP($D3674,'NI-Soc'!$B$1:$Q$2048,12,FALSE)</f>
        <v>0</v>
      </c>
      <c r="T3674" s="1214">
        <f>VLOOKUP($D3674,'NI-Soc'!$B$1:$Q$2048,13,FALSE)</f>
        <v>0</v>
      </c>
      <c r="U3674" s="1214">
        <f>VLOOKUP($D3674,'NI-Soc'!$B$1:$Q$2048,16,FALSE)</f>
        <v>0</v>
      </c>
      <c r="V3674" s="1214" t="e">
        <f>VLOOKUP($D3674,'NI-Soc'!$B$1:$Q$2048,17,FALSE)</f>
        <v>#REF!</v>
      </c>
      <c r="W3674" s="1214" t="e">
        <f>VLOOKUP($D3674,'NI-Soc'!$B$1:$Q$2048,18,FALSE)</f>
        <v>#REF!</v>
      </c>
      <c r="X3674" s="1214" t="e">
        <f>VLOOKUP($D3674,'NI-Soc'!$B$1:$Q$2048,19,FALSE)</f>
        <v>#REF!</v>
      </c>
    </row>
    <row r="3675" spans="1:24" hidden="1">
      <c r="A3675" s="508"/>
      <c r="B3675" s="508"/>
      <c r="C3675" s="508"/>
      <c r="D3675" s="1214" t="s">
        <v>2924</v>
      </c>
      <c r="E3675" s="1215" t="s">
        <v>3067</v>
      </c>
      <c r="F3675" s="1202"/>
      <c r="G3675" s="1202"/>
      <c r="H3675" s="1202"/>
      <c r="I3675" s="1202" t="s">
        <v>53</v>
      </c>
      <c r="J3675" s="1202"/>
      <c r="K3675" s="1202"/>
      <c r="L3675" s="1202"/>
      <c r="M3675" s="1202" t="s">
        <v>2920</v>
      </c>
      <c r="N3675" s="1203" t="s">
        <v>2925</v>
      </c>
      <c r="O3675" s="1203"/>
      <c r="P3675" s="1203"/>
      <c r="Q3675" s="1203"/>
      <c r="R3675" s="1203"/>
      <c r="S3675" s="1214">
        <f>VLOOKUP($D3675,'NI-Soc'!$B$1:$Q$2048,12,FALSE)</f>
        <v>0</v>
      </c>
      <c r="T3675" s="1214">
        <f>VLOOKUP($D3675,'NI-Soc'!$B$1:$Q$2048,13,FALSE)</f>
        <v>0</v>
      </c>
      <c r="U3675" s="1214">
        <f>VLOOKUP($D3675,'NI-Soc'!$B$1:$Q$2048,16,FALSE)</f>
        <v>0</v>
      </c>
      <c r="V3675" s="1214" t="e">
        <f>VLOOKUP($D3675,'NI-Soc'!$B$1:$Q$2048,17,FALSE)</f>
        <v>#REF!</v>
      </c>
      <c r="W3675" s="1214" t="e">
        <f>VLOOKUP($D3675,'NI-Soc'!$B$1:$Q$2048,18,FALSE)</f>
        <v>#REF!</v>
      </c>
      <c r="X3675" s="1214" t="e">
        <f>VLOOKUP($D3675,'NI-Soc'!$B$1:$Q$2048,19,FALSE)</f>
        <v>#REF!</v>
      </c>
    </row>
    <row r="3676" spans="1:24" hidden="1">
      <c r="A3676" s="508"/>
      <c r="B3676" s="508"/>
      <c r="C3676" s="508"/>
      <c r="D3676" s="1214" t="s">
        <v>2926</v>
      </c>
      <c r="E3676" s="1215" t="s">
        <v>3067</v>
      </c>
      <c r="F3676" s="1202"/>
      <c r="G3676" s="1202"/>
      <c r="H3676" s="1202"/>
      <c r="I3676" s="1202" t="s">
        <v>71</v>
      </c>
      <c r="J3676" s="1202"/>
      <c r="K3676" s="1202"/>
      <c r="L3676" s="1202"/>
      <c r="M3676" s="1202"/>
      <c r="N3676" s="1203" t="s">
        <v>2927</v>
      </c>
      <c r="O3676" s="1203"/>
      <c r="P3676" s="1203"/>
      <c r="Q3676" s="1203"/>
      <c r="R3676" s="1203"/>
      <c r="S3676" s="1214">
        <f>VLOOKUP($D3676,'NI-Soc'!$B$1:$Q$2048,12,FALSE)</f>
        <v>0</v>
      </c>
      <c r="T3676" s="1214">
        <f>VLOOKUP($D3676,'NI-Soc'!$B$1:$Q$2048,13,FALSE)</f>
        <v>0</v>
      </c>
      <c r="U3676" s="1214">
        <f>VLOOKUP($D3676,'NI-Soc'!$B$1:$Q$2048,16,FALSE)</f>
        <v>0</v>
      </c>
      <c r="V3676" s="1214" t="e">
        <f>VLOOKUP($D3676,'NI-Soc'!$B$1:$Q$2048,17,FALSE)</f>
        <v>#REF!</v>
      </c>
      <c r="W3676" s="1214" t="e">
        <f>VLOOKUP($D3676,'NI-Soc'!$B$1:$Q$2048,18,FALSE)</f>
        <v>#REF!</v>
      </c>
      <c r="X3676" s="1214" t="e">
        <f>VLOOKUP($D3676,'NI-Soc'!$B$1:$Q$2048,19,FALSE)</f>
        <v>#REF!</v>
      </c>
    </row>
    <row r="3677" spans="1:24" hidden="1">
      <c r="A3677" s="508"/>
      <c r="B3677" s="508"/>
      <c r="C3677" s="508"/>
      <c r="D3677" s="1214" t="s">
        <v>2928</v>
      </c>
      <c r="E3677" s="1215" t="s">
        <v>3067</v>
      </c>
      <c r="F3677" s="1202"/>
      <c r="G3677" s="1202"/>
      <c r="H3677" s="1202"/>
      <c r="I3677" s="1202" t="s">
        <v>53</v>
      </c>
      <c r="J3677" s="1202"/>
      <c r="K3677" s="1202"/>
      <c r="L3677" s="1202"/>
      <c r="M3677" s="1202" t="s">
        <v>2930</v>
      </c>
      <c r="N3677" s="1203" t="s">
        <v>2921</v>
      </c>
      <c r="O3677" s="1203"/>
      <c r="P3677" s="1203"/>
      <c r="Q3677" s="1203"/>
      <c r="R3677" s="1203"/>
      <c r="S3677" s="1214">
        <f>VLOOKUP($D3677,'NI-Soc'!$B$1:$Q$2048,12,FALSE)</f>
        <v>0</v>
      </c>
      <c r="T3677" s="1214">
        <f>VLOOKUP($D3677,'NI-Soc'!$B$1:$Q$2048,13,FALSE)</f>
        <v>0</v>
      </c>
      <c r="U3677" s="1214">
        <f>VLOOKUP($D3677,'NI-Soc'!$B$1:$Q$2048,16,FALSE)</f>
        <v>0</v>
      </c>
      <c r="V3677" s="1214" t="e">
        <f>VLOOKUP($D3677,'NI-Soc'!$B$1:$Q$2048,17,FALSE)</f>
        <v>#REF!</v>
      </c>
      <c r="W3677" s="1214" t="e">
        <f>VLOOKUP($D3677,'NI-Soc'!$B$1:$Q$2048,18,FALSE)</f>
        <v>#REF!</v>
      </c>
      <c r="X3677" s="1214" t="e">
        <f>VLOOKUP($D3677,'NI-Soc'!$B$1:$Q$2048,19,FALSE)</f>
        <v>#REF!</v>
      </c>
    </row>
    <row r="3678" spans="1:24" hidden="1">
      <c r="A3678" s="508"/>
      <c r="B3678" s="508"/>
      <c r="C3678" s="508"/>
      <c r="D3678" s="1214" t="s">
        <v>2931</v>
      </c>
      <c r="E3678" s="1215" t="s">
        <v>3067</v>
      </c>
      <c r="F3678" s="1202"/>
      <c r="G3678" s="1202"/>
      <c r="H3678" s="1202"/>
      <c r="I3678" s="1202" t="s">
        <v>53</v>
      </c>
      <c r="J3678" s="1202"/>
      <c r="K3678" s="1202"/>
      <c r="L3678" s="1202"/>
      <c r="M3678" s="1202" t="s">
        <v>2930</v>
      </c>
      <c r="N3678" s="1203" t="s">
        <v>2923</v>
      </c>
      <c r="O3678" s="1203"/>
      <c r="P3678" s="1203"/>
      <c r="Q3678" s="1203"/>
      <c r="R3678" s="1203"/>
      <c r="S3678" s="1214">
        <f>VLOOKUP($D3678,'NI-Soc'!$B$1:$Q$2048,12,FALSE)</f>
        <v>0</v>
      </c>
      <c r="T3678" s="1214">
        <f>VLOOKUP($D3678,'NI-Soc'!$B$1:$Q$2048,13,FALSE)</f>
        <v>0</v>
      </c>
      <c r="U3678" s="1214">
        <f>VLOOKUP($D3678,'NI-Soc'!$B$1:$Q$2048,16,FALSE)</f>
        <v>0</v>
      </c>
      <c r="V3678" s="1214" t="e">
        <f>VLOOKUP($D3678,'NI-Soc'!$B$1:$Q$2048,17,FALSE)</f>
        <v>#REF!</v>
      </c>
      <c r="W3678" s="1214" t="e">
        <f>VLOOKUP($D3678,'NI-Soc'!$B$1:$Q$2048,18,FALSE)</f>
        <v>#REF!</v>
      </c>
      <c r="X3678" s="1214" t="e">
        <f>VLOOKUP($D3678,'NI-Soc'!$B$1:$Q$2048,19,FALSE)</f>
        <v>#REF!</v>
      </c>
    </row>
    <row r="3679" spans="1:24" hidden="1">
      <c r="A3679" s="508"/>
      <c r="B3679" s="508"/>
      <c r="C3679" s="508"/>
      <c r="D3679" s="1214" t="s">
        <v>2932</v>
      </c>
      <c r="E3679" s="1215" t="s">
        <v>3067</v>
      </c>
      <c r="F3679" s="1202"/>
      <c r="G3679" s="1202"/>
      <c r="H3679" s="1202"/>
      <c r="I3679" s="1202" t="s">
        <v>53</v>
      </c>
      <c r="J3679" s="1202"/>
      <c r="K3679" s="1202"/>
      <c r="L3679" s="1202"/>
      <c r="M3679" s="1202" t="s">
        <v>2930</v>
      </c>
      <c r="N3679" s="1203" t="s">
        <v>2925</v>
      </c>
      <c r="O3679" s="1203"/>
      <c r="P3679" s="1203"/>
      <c r="Q3679" s="1203"/>
      <c r="R3679" s="1203"/>
      <c r="S3679" s="1214">
        <f>VLOOKUP($D3679,'NI-Soc'!$B$1:$Q$2048,12,FALSE)</f>
        <v>0</v>
      </c>
      <c r="T3679" s="1214">
        <f>VLOOKUP($D3679,'NI-Soc'!$B$1:$Q$2048,13,FALSE)</f>
        <v>0</v>
      </c>
      <c r="U3679" s="1214">
        <f>VLOOKUP($D3679,'NI-Soc'!$B$1:$Q$2048,16,FALSE)</f>
        <v>0</v>
      </c>
      <c r="V3679" s="1214" t="e">
        <f>VLOOKUP($D3679,'NI-Soc'!$B$1:$Q$2048,17,FALSE)</f>
        <v>#REF!</v>
      </c>
      <c r="W3679" s="1214" t="e">
        <f>VLOOKUP($D3679,'NI-Soc'!$B$1:$Q$2048,18,FALSE)</f>
        <v>#REF!</v>
      </c>
      <c r="X3679" s="1214" t="e">
        <f>VLOOKUP($D3679,'NI-Soc'!$B$1:$Q$2048,19,FALSE)</f>
        <v>#REF!</v>
      </c>
    </row>
    <row r="3680" spans="1:24" hidden="1">
      <c r="A3680" s="508"/>
      <c r="B3680" s="508"/>
      <c r="C3680" s="508"/>
      <c r="D3680" s="1214" t="s">
        <v>2933</v>
      </c>
      <c r="E3680" s="1215" t="s">
        <v>3067</v>
      </c>
      <c r="F3680" s="1202"/>
      <c r="G3680" s="1202"/>
      <c r="H3680" s="1202"/>
      <c r="I3680" s="1202" t="s">
        <v>71</v>
      </c>
      <c r="J3680" s="1202"/>
      <c r="K3680" s="1202"/>
      <c r="L3680" s="1202"/>
      <c r="M3680" s="1202"/>
      <c r="N3680" s="1203" t="s">
        <v>2934</v>
      </c>
      <c r="O3680" s="1203"/>
      <c r="P3680" s="1203"/>
      <c r="Q3680" s="1203"/>
      <c r="R3680" s="1203"/>
      <c r="S3680" s="1214">
        <f>VLOOKUP($D3680,'NI-Soc'!$B$1:$Q$2048,12,FALSE)</f>
        <v>0</v>
      </c>
      <c r="T3680" s="1214">
        <f>VLOOKUP($D3680,'NI-Soc'!$B$1:$Q$2048,13,FALSE)</f>
        <v>0</v>
      </c>
      <c r="U3680" s="1214">
        <f>VLOOKUP($D3680,'NI-Soc'!$B$1:$Q$2048,16,FALSE)</f>
        <v>0</v>
      </c>
      <c r="V3680" s="1214" t="e">
        <f>VLOOKUP($D3680,'NI-Soc'!$B$1:$Q$2048,17,FALSE)</f>
        <v>#REF!</v>
      </c>
      <c r="W3680" s="1214" t="e">
        <f>VLOOKUP($D3680,'NI-Soc'!$B$1:$Q$2048,18,FALSE)</f>
        <v>#REF!</v>
      </c>
      <c r="X3680" s="1214" t="e">
        <f>VLOOKUP($D3680,'NI-Soc'!$B$1:$Q$2048,19,FALSE)</f>
        <v>#REF!</v>
      </c>
    </row>
    <row r="3681" spans="1:24" hidden="1">
      <c r="A3681" s="508"/>
      <c r="B3681" s="508"/>
      <c r="C3681" s="508"/>
      <c r="D3681" s="1214" t="s">
        <v>2935</v>
      </c>
      <c r="E3681" s="1215" t="s">
        <v>3067</v>
      </c>
      <c r="F3681" s="1202"/>
      <c r="G3681" s="1202"/>
      <c r="H3681" s="1202"/>
      <c r="I3681" s="1202" t="s">
        <v>71</v>
      </c>
      <c r="J3681" s="1202"/>
      <c r="K3681" s="1202"/>
      <c r="L3681" s="1202"/>
      <c r="M3681" s="1202"/>
      <c r="N3681" s="1203" t="s">
        <v>2936</v>
      </c>
      <c r="O3681" s="1203"/>
      <c r="P3681" s="1203"/>
      <c r="Q3681" s="1203"/>
      <c r="R3681" s="1203"/>
      <c r="S3681" s="1214">
        <f>VLOOKUP($D3681,'NI-Soc'!$B$1:$Q$2048,12,FALSE)</f>
        <v>0</v>
      </c>
      <c r="T3681" s="1214">
        <f>VLOOKUP($D3681,'NI-Soc'!$B$1:$Q$2048,13,FALSE)</f>
        <v>0</v>
      </c>
      <c r="U3681" s="1214">
        <f>VLOOKUP($D3681,'NI-Soc'!$B$1:$Q$2048,16,FALSE)</f>
        <v>0</v>
      </c>
      <c r="V3681" s="1214" t="e">
        <f>VLOOKUP($D3681,'NI-Soc'!$B$1:$Q$2048,17,FALSE)</f>
        <v>#REF!</v>
      </c>
      <c r="W3681" s="1214" t="e">
        <f>VLOOKUP($D3681,'NI-Soc'!$B$1:$Q$2048,18,FALSE)</f>
        <v>#REF!</v>
      </c>
      <c r="X3681" s="1214" t="e">
        <f>VLOOKUP($D3681,'NI-Soc'!$B$1:$Q$2048,19,FALSE)</f>
        <v>#REF!</v>
      </c>
    </row>
    <row r="3682" spans="1:24" hidden="1">
      <c r="A3682" s="508"/>
      <c r="B3682" s="508"/>
      <c r="C3682" s="508"/>
      <c r="D3682" s="1214" t="s">
        <v>2937</v>
      </c>
      <c r="E3682" s="1215" t="s">
        <v>3067</v>
      </c>
      <c r="F3682" s="1202"/>
      <c r="G3682" s="1202"/>
      <c r="H3682" s="1202"/>
      <c r="I3682" s="1202" t="s">
        <v>53</v>
      </c>
      <c r="J3682" s="1202"/>
      <c r="K3682" s="1202"/>
      <c r="L3682" s="1202"/>
      <c r="M3682" s="1202" t="s">
        <v>2939</v>
      </c>
      <c r="N3682" s="1203" t="s">
        <v>2940</v>
      </c>
      <c r="O3682" s="1203"/>
      <c r="P3682" s="1203"/>
      <c r="Q3682" s="1203"/>
      <c r="R3682" s="1203"/>
      <c r="S3682" s="1214">
        <f>VLOOKUP($D3682,'NI-Soc'!$B$1:$Q$2048,12,FALSE)</f>
        <v>0</v>
      </c>
      <c r="T3682" s="1214">
        <f>VLOOKUP($D3682,'NI-Soc'!$B$1:$Q$2048,13,FALSE)</f>
        <v>0</v>
      </c>
      <c r="U3682" s="1214">
        <f>VLOOKUP($D3682,'NI-Soc'!$B$1:$Q$2048,16,FALSE)</f>
        <v>0</v>
      </c>
      <c r="V3682" s="1214" t="e">
        <f>VLOOKUP($D3682,'NI-Soc'!$B$1:$Q$2048,17,FALSE)</f>
        <v>#REF!</v>
      </c>
      <c r="W3682" s="1214" t="e">
        <f>VLOOKUP($D3682,'NI-Soc'!$B$1:$Q$2048,18,FALSE)</f>
        <v>#REF!</v>
      </c>
      <c r="X3682" s="1214" t="e">
        <f>VLOOKUP($D3682,'NI-Soc'!$B$1:$Q$2048,19,FALSE)</f>
        <v>#REF!</v>
      </c>
    </row>
    <row r="3683" spans="1:24" hidden="1">
      <c r="A3683" s="508"/>
      <c r="B3683" s="508"/>
      <c r="C3683" s="508"/>
      <c r="D3683" s="1214" t="s">
        <v>2941</v>
      </c>
      <c r="E3683" s="1215" t="s">
        <v>3067</v>
      </c>
      <c r="F3683" s="1202" t="s">
        <v>157</v>
      </c>
      <c r="G3683" s="1202"/>
      <c r="H3683" s="1202"/>
      <c r="I3683" s="1202" t="s">
        <v>53</v>
      </c>
      <c r="J3683" s="1202"/>
      <c r="K3683" s="1202"/>
      <c r="L3683" s="1202"/>
      <c r="M3683" s="1202" t="s">
        <v>2939</v>
      </c>
      <c r="N3683" s="1203" t="s">
        <v>2943</v>
      </c>
      <c r="O3683" s="1203"/>
      <c r="P3683" s="1203"/>
      <c r="Q3683" s="1203"/>
      <c r="R3683" s="1203"/>
      <c r="S3683" s="1214">
        <f>VLOOKUP($D3683,'NI-Soc'!$B$1:$Q$2048,12,FALSE)</f>
        <v>0</v>
      </c>
      <c r="T3683" s="1214">
        <f>VLOOKUP($D3683,'NI-Soc'!$B$1:$Q$2048,13,FALSE)</f>
        <v>0</v>
      </c>
      <c r="U3683" s="1214">
        <f>VLOOKUP($D3683,'NI-Soc'!$B$1:$Q$2048,16,FALSE)</f>
        <v>0</v>
      </c>
      <c r="V3683" s="1214" t="e">
        <f>VLOOKUP($D3683,'NI-Soc'!$B$1:$Q$2048,17,FALSE)</f>
        <v>#REF!</v>
      </c>
      <c r="W3683" s="1214" t="e">
        <f>VLOOKUP($D3683,'NI-Soc'!$B$1:$Q$2048,18,FALSE)</f>
        <v>#REF!</v>
      </c>
      <c r="X3683" s="1214" t="e">
        <f>VLOOKUP($D3683,'NI-Soc'!$B$1:$Q$2048,19,FALSE)</f>
        <v>#REF!</v>
      </c>
    </row>
    <row r="3684" spans="1:24" hidden="1">
      <c r="A3684" s="508"/>
      <c r="B3684" s="508"/>
      <c r="C3684" s="508"/>
      <c r="D3684" s="1214" t="s">
        <v>2944</v>
      </c>
      <c r="E3684" s="1215" t="s">
        <v>3067</v>
      </c>
      <c r="F3684" s="1202"/>
      <c r="G3684" s="1202"/>
      <c r="H3684" s="1202"/>
      <c r="I3684" s="1202" t="s">
        <v>53</v>
      </c>
      <c r="J3684" s="1202"/>
      <c r="K3684" s="1202"/>
      <c r="L3684" s="1202"/>
      <c r="M3684" s="1202" t="s">
        <v>2939</v>
      </c>
      <c r="N3684" s="1203" t="s">
        <v>2945</v>
      </c>
      <c r="O3684" s="1203"/>
      <c r="P3684" s="1203"/>
      <c r="Q3684" s="1203"/>
      <c r="R3684" s="1203"/>
      <c r="S3684" s="1214">
        <f>VLOOKUP($D3684,'NI-Soc'!$B$1:$Q$2048,12,FALSE)</f>
        <v>0</v>
      </c>
      <c r="T3684" s="1214">
        <f>VLOOKUP($D3684,'NI-Soc'!$B$1:$Q$2048,13,FALSE)</f>
        <v>0</v>
      </c>
      <c r="U3684" s="1214">
        <f>VLOOKUP($D3684,'NI-Soc'!$B$1:$Q$2048,16,FALSE)</f>
        <v>0</v>
      </c>
      <c r="V3684" s="1214" t="e">
        <f>VLOOKUP($D3684,'NI-Soc'!$B$1:$Q$2048,17,FALSE)</f>
        <v>#REF!</v>
      </c>
      <c r="W3684" s="1214" t="e">
        <f>VLOOKUP($D3684,'NI-Soc'!$B$1:$Q$2048,18,FALSE)</f>
        <v>#REF!</v>
      </c>
      <c r="X3684" s="1214" t="e">
        <f>VLOOKUP($D3684,'NI-Soc'!$B$1:$Q$2048,19,FALSE)</f>
        <v>#REF!</v>
      </c>
    </row>
    <row r="3685" spans="1:24" hidden="1">
      <c r="A3685" s="508"/>
      <c r="B3685" s="508"/>
      <c r="C3685" s="508"/>
      <c r="D3685" s="1214" t="s">
        <v>2946</v>
      </c>
      <c r="E3685" s="1215" t="s">
        <v>3067</v>
      </c>
      <c r="F3685" s="1202"/>
      <c r="G3685" s="1202"/>
      <c r="H3685" s="1202"/>
      <c r="I3685" s="1202" t="s">
        <v>53</v>
      </c>
      <c r="J3685" s="1202"/>
      <c r="K3685" s="1202"/>
      <c r="L3685" s="1202"/>
      <c r="M3685" s="1202" t="s">
        <v>2948</v>
      </c>
      <c r="N3685" s="1203" t="s">
        <v>2949</v>
      </c>
      <c r="O3685" s="1203"/>
      <c r="P3685" s="1203"/>
      <c r="Q3685" s="1203"/>
      <c r="R3685" s="1203"/>
      <c r="S3685" s="1214">
        <f>VLOOKUP($D3685,'NI-Soc'!$B$1:$Q$2048,12,FALSE)</f>
        <v>0</v>
      </c>
      <c r="T3685" s="1214">
        <f>VLOOKUP($D3685,'NI-Soc'!$B$1:$Q$2048,13,FALSE)</f>
        <v>0</v>
      </c>
      <c r="U3685" s="1214">
        <f>VLOOKUP($D3685,'NI-Soc'!$B$1:$Q$2048,16,FALSE)</f>
        <v>0</v>
      </c>
      <c r="V3685" s="1214" t="e">
        <f>VLOOKUP($D3685,'NI-Soc'!$B$1:$Q$2048,17,FALSE)</f>
        <v>#REF!</v>
      </c>
      <c r="W3685" s="1214" t="e">
        <f>VLOOKUP($D3685,'NI-Soc'!$B$1:$Q$2048,18,FALSE)</f>
        <v>#REF!</v>
      </c>
      <c r="X3685" s="1214" t="e">
        <f>VLOOKUP($D3685,'NI-Soc'!$B$1:$Q$2048,19,FALSE)</f>
        <v>#REF!</v>
      </c>
    </row>
    <row r="3686" spans="1:24" ht="27" hidden="1">
      <c r="A3686" s="508"/>
      <c r="B3686" s="508"/>
      <c r="C3686" s="508"/>
      <c r="D3686" s="1214" t="s">
        <v>2950</v>
      </c>
      <c r="E3686" s="1215" t="s">
        <v>3067</v>
      </c>
      <c r="F3686" s="1202" t="s">
        <v>157</v>
      </c>
      <c r="G3686" s="1202"/>
      <c r="H3686" s="1202"/>
      <c r="I3686" s="1202" t="s">
        <v>53</v>
      </c>
      <c r="J3686" s="1202"/>
      <c r="K3686" s="1202"/>
      <c r="L3686" s="1202"/>
      <c r="M3686" s="1202" t="s">
        <v>2948</v>
      </c>
      <c r="N3686" s="1203" t="s">
        <v>2951</v>
      </c>
      <c r="O3686" s="1203"/>
      <c r="P3686" s="1203"/>
      <c r="Q3686" s="1203"/>
      <c r="R3686" s="1203"/>
      <c r="S3686" s="1214">
        <f>VLOOKUP($D3686,'NI-Soc'!$B$1:$Q$2048,12,FALSE)</f>
        <v>0</v>
      </c>
      <c r="T3686" s="1214">
        <f>VLOOKUP($D3686,'NI-Soc'!$B$1:$Q$2048,13,FALSE)</f>
        <v>0</v>
      </c>
      <c r="U3686" s="1214">
        <f>VLOOKUP($D3686,'NI-Soc'!$B$1:$Q$2048,16,FALSE)</f>
        <v>0</v>
      </c>
      <c r="V3686" s="1214" t="e">
        <f>VLOOKUP($D3686,'NI-Soc'!$B$1:$Q$2048,17,FALSE)</f>
        <v>#REF!</v>
      </c>
      <c r="W3686" s="1214" t="e">
        <f>VLOOKUP($D3686,'NI-Soc'!$B$1:$Q$2048,18,FALSE)</f>
        <v>#REF!</v>
      </c>
      <c r="X3686" s="1214" t="e">
        <f>VLOOKUP($D3686,'NI-Soc'!$B$1:$Q$2048,19,FALSE)</f>
        <v>#REF!</v>
      </c>
    </row>
    <row r="3687" spans="1:24" ht="27">
      <c r="A3687" s="508"/>
      <c r="B3687" s="508"/>
      <c r="C3687" s="508"/>
      <c r="D3687" s="1214" t="s">
        <v>2952</v>
      </c>
      <c r="E3687" s="1215" t="s">
        <v>3067</v>
      </c>
      <c r="F3687" s="1202"/>
      <c r="G3687" s="1202"/>
      <c r="H3687" s="1202"/>
      <c r="I3687" s="1202" t="s">
        <v>53</v>
      </c>
      <c r="J3687" s="1202"/>
      <c r="K3687" s="1202"/>
      <c r="L3687" s="1202"/>
      <c r="M3687" s="1202" t="s">
        <v>2948</v>
      </c>
      <c r="N3687" s="1203" t="s">
        <v>2954</v>
      </c>
      <c r="O3687" s="1203"/>
      <c r="P3687" s="1203"/>
      <c r="Q3687" s="1203"/>
      <c r="R3687" s="1203"/>
      <c r="S3687" s="1214">
        <f>VLOOKUP($D3687,'NI-Soc'!$B$1:$Q$2048,12,FALSE)</f>
        <v>0</v>
      </c>
      <c r="T3687" s="1214">
        <f>VLOOKUP($D3687,'NI-Soc'!$B$1:$Q$2048,13,FALSE)</f>
        <v>0</v>
      </c>
      <c r="U3687" s="1214">
        <f>VLOOKUP($D3687,'NI-Soc'!$B$1:$Q$2048,16,FALSE)</f>
        <v>0</v>
      </c>
      <c r="V3687" s="1214" t="e">
        <f>VLOOKUP($D3687,'NI-Soc'!$B$1:$Q$2048,17,FALSE)</f>
        <v>#REF!</v>
      </c>
      <c r="W3687" s="1214" t="e">
        <f>VLOOKUP($D3687,'NI-Soc'!$B$1:$Q$2048,18,FALSE)</f>
        <v>#REF!</v>
      </c>
      <c r="X3687" s="1214" t="e">
        <f>VLOOKUP($D3687,'NI-Soc'!$B$1:$Q$2048,19,FALSE)</f>
        <v>#REF!</v>
      </c>
    </row>
    <row r="3688" spans="1:24" hidden="1">
      <c r="A3688" s="508"/>
      <c r="B3688" s="508"/>
      <c r="C3688" s="508"/>
      <c r="D3688" s="1214" t="s">
        <v>2955</v>
      </c>
      <c r="E3688" s="1215" t="s">
        <v>3067</v>
      </c>
      <c r="F3688" s="1202"/>
      <c r="G3688" s="1202"/>
      <c r="H3688" s="1202"/>
      <c r="I3688" s="1202" t="s">
        <v>53</v>
      </c>
      <c r="J3688" s="1202"/>
      <c r="K3688" s="1202"/>
      <c r="L3688" s="1202"/>
      <c r="M3688" s="1202" t="s">
        <v>2948</v>
      </c>
      <c r="N3688" s="1203" t="s">
        <v>2957</v>
      </c>
      <c r="O3688" s="1203"/>
      <c r="P3688" s="1203"/>
      <c r="Q3688" s="1203"/>
      <c r="R3688" s="1203"/>
      <c r="S3688" s="1214">
        <f>VLOOKUP($D3688,'NI-Soc'!$B$1:$Q$2048,12,FALSE)</f>
        <v>0</v>
      </c>
      <c r="T3688" s="1214">
        <f>VLOOKUP($D3688,'NI-Soc'!$B$1:$Q$2048,13,FALSE)</f>
        <v>0</v>
      </c>
      <c r="U3688" s="1214">
        <f>VLOOKUP($D3688,'NI-Soc'!$B$1:$Q$2048,16,FALSE)</f>
        <v>0</v>
      </c>
      <c r="V3688" s="1214" t="e">
        <f>VLOOKUP($D3688,'NI-Soc'!$B$1:$Q$2048,17,FALSE)</f>
        <v>#REF!</v>
      </c>
      <c r="W3688" s="1214" t="e">
        <f>VLOOKUP($D3688,'NI-Soc'!$B$1:$Q$2048,18,FALSE)</f>
        <v>#REF!</v>
      </c>
      <c r="X3688" s="1214" t="e">
        <f>VLOOKUP($D3688,'NI-Soc'!$B$1:$Q$2048,19,FALSE)</f>
        <v>#REF!</v>
      </c>
    </row>
    <row r="3689" spans="1:24" ht="27" hidden="1">
      <c r="A3689" s="508"/>
      <c r="B3689" s="508"/>
      <c r="C3689" s="508"/>
      <c r="D3689" s="1214" t="s">
        <v>2958</v>
      </c>
      <c r="E3689" s="1215" t="s">
        <v>3067</v>
      </c>
      <c r="F3689" s="1202"/>
      <c r="G3689" s="1202"/>
      <c r="H3689" s="1202"/>
      <c r="I3689" s="1202" t="s">
        <v>53</v>
      </c>
      <c r="J3689" s="1202"/>
      <c r="K3689" s="1202"/>
      <c r="L3689" s="1202"/>
      <c r="M3689" s="1202" t="s">
        <v>2948</v>
      </c>
      <c r="N3689" s="1203" t="s">
        <v>2960</v>
      </c>
      <c r="O3689" s="1203"/>
      <c r="P3689" s="1203"/>
      <c r="Q3689" s="1203"/>
      <c r="R3689" s="1203"/>
      <c r="S3689" s="1214">
        <f>VLOOKUP($D3689,'NI-Soc'!$B$1:$Q$2048,12,FALSE)</f>
        <v>0</v>
      </c>
      <c r="T3689" s="1214">
        <f>VLOOKUP($D3689,'NI-Soc'!$B$1:$Q$2048,13,FALSE)</f>
        <v>0</v>
      </c>
      <c r="U3689" s="1214">
        <f>VLOOKUP($D3689,'NI-Soc'!$B$1:$Q$2048,16,FALSE)</f>
        <v>0</v>
      </c>
      <c r="V3689" s="1214" t="e">
        <f>VLOOKUP($D3689,'NI-Soc'!$B$1:$Q$2048,17,FALSE)</f>
        <v>#REF!</v>
      </c>
      <c r="W3689" s="1214" t="e">
        <f>VLOOKUP($D3689,'NI-Soc'!$B$1:$Q$2048,18,FALSE)</f>
        <v>#REF!</v>
      </c>
      <c r="X3689" s="1214" t="e">
        <f>VLOOKUP($D3689,'NI-Soc'!$B$1:$Q$2048,19,FALSE)</f>
        <v>#REF!</v>
      </c>
    </row>
    <row r="3690" spans="1:24" ht="27" hidden="1">
      <c r="A3690" s="508"/>
      <c r="B3690" s="508"/>
      <c r="C3690" s="508"/>
      <c r="D3690" s="1214" t="s">
        <v>2961</v>
      </c>
      <c r="E3690" s="1215" t="s">
        <v>3067</v>
      </c>
      <c r="F3690" s="1202"/>
      <c r="G3690" s="1202"/>
      <c r="H3690" s="1202"/>
      <c r="I3690" s="1202" t="s">
        <v>53</v>
      </c>
      <c r="J3690" s="1202"/>
      <c r="K3690" s="1202"/>
      <c r="L3690" s="1202"/>
      <c r="M3690" s="1202" t="s">
        <v>2948</v>
      </c>
      <c r="N3690" s="1203" t="s">
        <v>2963</v>
      </c>
      <c r="O3690" s="1203"/>
      <c r="P3690" s="1203"/>
      <c r="Q3690" s="1203"/>
      <c r="R3690" s="1203"/>
      <c r="S3690" s="1214">
        <f>VLOOKUP($D3690,'NI-Soc'!$B$1:$Q$2048,12,FALSE)</f>
        <v>0</v>
      </c>
      <c r="T3690" s="1214">
        <f>VLOOKUP($D3690,'NI-Soc'!$B$1:$Q$2048,13,FALSE)</f>
        <v>0</v>
      </c>
      <c r="U3690" s="1214">
        <f>VLOOKUP($D3690,'NI-Soc'!$B$1:$Q$2048,16,FALSE)</f>
        <v>0</v>
      </c>
      <c r="V3690" s="1214" t="e">
        <f>VLOOKUP($D3690,'NI-Soc'!$B$1:$Q$2048,17,FALSE)</f>
        <v>#REF!</v>
      </c>
      <c r="W3690" s="1214" t="e">
        <f>VLOOKUP($D3690,'NI-Soc'!$B$1:$Q$2048,18,FALSE)</f>
        <v>#REF!</v>
      </c>
      <c r="X3690" s="1214" t="e">
        <f>VLOOKUP($D3690,'NI-Soc'!$B$1:$Q$2048,19,FALSE)</f>
        <v>#REF!</v>
      </c>
    </row>
    <row r="3691" spans="1:24" ht="27" hidden="1">
      <c r="A3691" s="508"/>
      <c r="B3691" s="508"/>
      <c r="C3691" s="508"/>
      <c r="D3691" s="1214" t="s">
        <v>2964</v>
      </c>
      <c r="E3691" s="1215" t="s">
        <v>3067</v>
      </c>
      <c r="F3691" s="1202"/>
      <c r="G3691" s="1202"/>
      <c r="H3691" s="1202"/>
      <c r="I3691" s="1202" t="s">
        <v>53</v>
      </c>
      <c r="J3691" s="1202"/>
      <c r="K3691" s="1202"/>
      <c r="L3691" s="1202"/>
      <c r="M3691" s="1202" t="s">
        <v>2948</v>
      </c>
      <c r="N3691" s="1203" t="s">
        <v>2966</v>
      </c>
      <c r="O3691" s="1203"/>
      <c r="P3691" s="1203"/>
      <c r="Q3691" s="1203"/>
      <c r="R3691" s="1203"/>
      <c r="S3691" s="1214">
        <f>VLOOKUP($D3691,'NI-Soc'!$B$1:$Q$2048,12,FALSE)</f>
        <v>0</v>
      </c>
      <c r="T3691" s="1214">
        <f>VLOOKUP($D3691,'NI-Soc'!$B$1:$Q$2048,13,FALSE)</f>
        <v>0</v>
      </c>
      <c r="U3691" s="1214">
        <f>VLOOKUP($D3691,'NI-Soc'!$B$1:$Q$2048,16,FALSE)</f>
        <v>0</v>
      </c>
      <c r="V3691" s="1214" t="e">
        <f>VLOOKUP($D3691,'NI-Soc'!$B$1:$Q$2048,17,FALSE)</f>
        <v>#REF!</v>
      </c>
      <c r="W3691" s="1214" t="e">
        <f>VLOOKUP($D3691,'NI-Soc'!$B$1:$Q$2048,18,FALSE)</f>
        <v>#REF!</v>
      </c>
      <c r="X3691" s="1214" t="e">
        <f>VLOOKUP($D3691,'NI-Soc'!$B$1:$Q$2048,19,FALSE)</f>
        <v>#REF!</v>
      </c>
    </row>
    <row r="3692" spans="1:24" ht="27" hidden="1">
      <c r="A3692" s="508"/>
      <c r="B3692" s="508"/>
      <c r="C3692" s="508"/>
      <c r="D3692" s="1214" t="s">
        <v>2967</v>
      </c>
      <c r="E3692" s="1215" t="s">
        <v>3067</v>
      </c>
      <c r="F3692" s="1202"/>
      <c r="G3692" s="1202"/>
      <c r="H3692" s="1202"/>
      <c r="I3692" s="1202" t="s">
        <v>53</v>
      </c>
      <c r="J3692" s="1202"/>
      <c r="K3692" s="1202"/>
      <c r="L3692" s="1202"/>
      <c r="M3692" s="1202" t="s">
        <v>2948</v>
      </c>
      <c r="N3692" s="1203" t="s">
        <v>2969</v>
      </c>
      <c r="O3692" s="1203"/>
      <c r="P3692" s="1203"/>
      <c r="Q3692" s="1203"/>
      <c r="R3692" s="1203"/>
      <c r="S3692" s="1214">
        <f>VLOOKUP($D3692,'NI-Soc'!$B$1:$Q$2048,12,FALSE)</f>
        <v>0</v>
      </c>
      <c r="T3692" s="1214">
        <f>VLOOKUP($D3692,'NI-Soc'!$B$1:$Q$2048,13,FALSE)</f>
        <v>0</v>
      </c>
      <c r="U3692" s="1214">
        <f>VLOOKUP($D3692,'NI-Soc'!$B$1:$Q$2048,16,FALSE)</f>
        <v>0</v>
      </c>
      <c r="V3692" s="1214" t="e">
        <f>VLOOKUP($D3692,'NI-Soc'!$B$1:$Q$2048,17,FALSE)</f>
        <v>#REF!</v>
      </c>
      <c r="W3692" s="1214" t="e">
        <f>VLOOKUP($D3692,'NI-Soc'!$B$1:$Q$2048,18,FALSE)</f>
        <v>#REF!</v>
      </c>
      <c r="X3692" s="1214" t="e">
        <f>VLOOKUP($D3692,'NI-Soc'!$B$1:$Q$2048,19,FALSE)</f>
        <v>#REF!</v>
      </c>
    </row>
    <row r="3693" spans="1:24" hidden="1">
      <c r="A3693" s="508"/>
      <c r="B3693" s="508"/>
      <c r="C3693" s="508"/>
      <c r="D3693" s="1214" t="s">
        <v>2970</v>
      </c>
      <c r="E3693" s="1215" t="s">
        <v>3067</v>
      </c>
      <c r="F3693" s="1202"/>
      <c r="G3693" s="1202"/>
      <c r="H3693" s="1202"/>
      <c r="I3693" s="1202" t="s">
        <v>53</v>
      </c>
      <c r="J3693" s="1202"/>
      <c r="K3693" s="1202"/>
      <c r="L3693" s="1202"/>
      <c r="M3693" s="1202" t="s">
        <v>2948</v>
      </c>
      <c r="N3693" s="1203" t="s">
        <v>2972</v>
      </c>
      <c r="O3693" s="1203"/>
      <c r="P3693" s="1203"/>
      <c r="Q3693" s="1203"/>
      <c r="R3693" s="1203"/>
      <c r="S3693" s="1214">
        <f>VLOOKUP($D3693,'NI-Soc'!$B$1:$Q$2048,12,FALSE)</f>
        <v>0</v>
      </c>
      <c r="T3693" s="1214">
        <f>VLOOKUP($D3693,'NI-Soc'!$B$1:$Q$2048,13,FALSE)</f>
        <v>0</v>
      </c>
      <c r="U3693" s="1214">
        <f>VLOOKUP($D3693,'NI-Soc'!$B$1:$Q$2048,16,FALSE)</f>
        <v>0</v>
      </c>
      <c r="V3693" s="1214" t="e">
        <f>VLOOKUP($D3693,'NI-Soc'!$B$1:$Q$2048,17,FALSE)</f>
        <v>#REF!</v>
      </c>
      <c r="W3693" s="1214" t="e">
        <f>VLOOKUP($D3693,'NI-Soc'!$B$1:$Q$2048,18,FALSE)</f>
        <v>#REF!</v>
      </c>
      <c r="X3693" s="1214" t="e">
        <f>VLOOKUP($D3693,'NI-Soc'!$B$1:$Q$2048,19,FALSE)</f>
        <v>#REF!</v>
      </c>
    </row>
    <row r="3694" spans="1:24" hidden="1">
      <c r="A3694" s="508"/>
      <c r="B3694" s="508"/>
      <c r="C3694" s="508"/>
      <c r="D3694" s="1214" t="s">
        <v>2973</v>
      </c>
      <c r="E3694" s="1215" t="s">
        <v>3067</v>
      </c>
      <c r="F3694" s="1202"/>
      <c r="G3694" s="1202"/>
      <c r="H3694" s="1202"/>
      <c r="I3694" s="1202" t="s">
        <v>53</v>
      </c>
      <c r="J3694" s="1202"/>
      <c r="K3694" s="1202"/>
      <c r="L3694" s="1202"/>
      <c r="M3694" s="1202" t="s">
        <v>2948</v>
      </c>
      <c r="N3694" s="1203" t="s">
        <v>2975</v>
      </c>
      <c r="O3694" s="1203"/>
      <c r="P3694" s="1203"/>
      <c r="Q3694" s="1203"/>
      <c r="R3694" s="1203"/>
      <c r="S3694" s="1214">
        <f>VLOOKUP($D3694,'NI-Soc'!$B$1:$Q$2048,12,FALSE)</f>
        <v>0</v>
      </c>
      <c r="T3694" s="1214">
        <f>VLOOKUP($D3694,'NI-Soc'!$B$1:$Q$2048,13,FALSE)</f>
        <v>0</v>
      </c>
      <c r="U3694" s="1214">
        <f>VLOOKUP($D3694,'NI-Soc'!$B$1:$Q$2048,16,FALSE)</f>
        <v>0</v>
      </c>
      <c r="V3694" s="1214" t="e">
        <f>VLOOKUP($D3694,'NI-Soc'!$B$1:$Q$2048,17,FALSE)</f>
        <v>#REF!</v>
      </c>
      <c r="W3694" s="1214" t="e">
        <f>VLOOKUP($D3694,'NI-Soc'!$B$1:$Q$2048,18,FALSE)</f>
        <v>#REF!</v>
      </c>
      <c r="X3694" s="1214" t="e">
        <f>VLOOKUP($D3694,'NI-Soc'!$B$1:$Q$2048,19,FALSE)</f>
        <v>#REF!</v>
      </c>
    </row>
    <row r="3695" spans="1:24" hidden="1">
      <c r="A3695" s="508"/>
      <c r="B3695" s="508"/>
      <c r="C3695" s="508"/>
      <c r="D3695" s="1214" t="s">
        <v>2976</v>
      </c>
      <c r="E3695" s="1215" t="s">
        <v>3067</v>
      </c>
      <c r="F3695" s="1202"/>
      <c r="G3695" s="1202"/>
      <c r="H3695" s="1202"/>
      <c r="I3695" s="1202" t="s">
        <v>53</v>
      </c>
      <c r="J3695" s="1202"/>
      <c r="K3695" s="1202"/>
      <c r="L3695" s="1202"/>
      <c r="M3695" s="1202" t="s">
        <v>2948</v>
      </c>
      <c r="N3695" s="1203" t="s">
        <v>2977</v>
      </c>
      <c r="O3695" s="1203"/>
      <c r="P3695" s="1203"/>
      <c r="Q3695" s="1203"/>
      <c r="R3695" s="1203"/>
      <c r="S3695" s="1214">
        <f>VLOOKUP($D3695,'NI-Soc'!$B$1:$Q$2048,12,FALSE)</f>
        <v>0</v>
      </c>
      <c r="T3695" s="1214">
        <f>VLOOKUP($D3695,'NI-Soc'!$B$1:$Q$2048,13,FALSE)</f>
        <v>0</v>
      </c>
      <c r="U3695" s="1214">
        <f>VLOOKUP($D3695,'NI-Soc'!$B$1:$Q$2048,16,FALSE)</f>
        <v>0</v>
      </c>
      <c r="V3695" s="1214" t="e">
        <f>VLOOKUP($D3695,'NI-Soc'!$B$1:$Q$2048,17,FALSE)</f>
        <v>#REF!</v>
      </c>
      <c r="W3695" s="1214" t="e">
        <f>VLOOKUP($D3695,'NI-Soc'!$B$1:$Q$2048,18,FALSE)</f>
        <v>#REF!</v>
      </c>
      <c r="X3695" s="1214" t="e">
        <f>VLOOKUP($D3695,'NI-Soc'!$B$1:$Q$2048,19,FALSE)</f>
        <v>#REF!</v>
      </c>
    </row>
    <row r="3696" spans="1:24" hidden="1">
      <c r="A3696" s="508"/>
      <c r="B3696" s="508"/>
      <c r="C3696" s="508"/>
      <c r="D3696" s="1214" t="s">
        <v>2978</v>
      </c>
      <c r="E3696" s="1215" t="s">
        <v>3067</v>
      </c>
      <c r="F3696" s="1202"/>
      <c r="G3696" s="1202"/>
      <c r="H3696" s="1202"/>
      <c r="I3696" s="1202" t="s">
        <v>71</v>
      </c>
      <c r="J3696" s="1202"/>
      <c r="K3696" s="1202"/>
      <c r="L3696" s="1202"/>
      <c r="M3696" s="1202"/>
      <c r="N3696" s="1203" t="s">
        <v>2979</v>
      </c>
      <c r="O3696" s="1203"/>
      <c r="P3696" s="1203"/>
      <c r="Q3696" s="1203"/>
      <c r="R3696" s="1203"/>
      <c r="S3696" s="1214">
        <f>VLOOKUP($D3696,'NI-Soc'!$B$1:$Q$2048,12,FALSE)</f>
        <v>0</v>
      </c>
      <c r="T3696" s="1214">
        <f>VLOOKUP($D3696,'NI-Soc'!$B$1:$Q$2048,13,FALSE)</f>
        <v>0</v>
      </c>
      <c r="U3696" s="1214">
        <f>VLOOKUP($D3696,'NI-Soc'!$B$1:$Q$2048,16,FALSE)</f>
        <v>0</v>
      </c>
      <c r="V3696" s="1214" t="e">
        <f>VLOOKUP($D3696,'NI-Soc'!$B$1:$Q$2048,17,FALSE)</f>
        <v>#REF!</v>
      </c>
      <c r="W3696" s="1214" t="e">
        <f>VLOOKUP($D3696,'NI-Soc'!$B$1:$Q$2048,18,FALSE)</f>
        <v>#REF!</v>
      </c>
      <c r="X3696" s="1214" t="e">
        <f>VLOOKUP($D3696,'NI-Soc'!$B$1:$Q$2048,19,FALSE)</f>
        <v>#REF!</v>
      </c>
    </row>
    <row r="3697" spans="1:24" hidden="1">
      <c r="A3697" s="508"/>
      <c r="B3697" s="508"/>
      <c r="C3697" s="508"/>
      <c r="D3697" s="1214" t="s">
        <v>2980</v>
      </c>
      <c r="E3697" s="1215" t="s">
        <v>3067</v>
      </c>
      <c r="F3697" s="1202"/>
      <c r="G3697" s="1202"/>
      <c r="H3697" s="1202"/>
      <c r="I3697" s="1202" t="s">
        <v>53</v>
      </c>
      <c r="J3697" s="1202"/>
      <c r="K3697" s="1202"/>
      <c r="L3697" s="1202"/>
      <c r="M3697" s="1202" t="s">
        <v>2982</v>
      </c>
      <c r="N3697" s="1203" t="s">
        <v>2983</v>
      </c>
      <c r="O3697" s="1203"/>
      <c r="P3697" s="1203"/>
      <c r="Q3697" s="1203"/>
      <c r="R3697" s="1203"/>
      <c r="S3697" s="1214">
        <f>VLOOKUP($D3697,'NI-Soc'!$B$1:$Q$2048,12,FALSE)</f>
        <v>0</v>
      </c>
      <c r="T3697" s="1214">
        <f>VLOOKUP($D3697,'NI-Soc'!$B$1:$Q$2048,13,FALSE)</f>
        <v>0</v>
      </c>
      <c r="U3697" s="1214">
        <f>VLOOKUP($D3697,'NI-Soc'!$B$1:$Q$2048,16,FALSE)</f>
        <v>0</v>
      </c>
      <c r="V3697" s="1214" t="e">
        <f>VLOOKUP($D3697,'NI-Soc'!$B$1:$Q$2048,17,FALSE)</f>
        <v>#REF!</v>
      </c>
      <c r="W3697" s="1214" t="e">
        <f>VLOOKUP($D3697,'NI-Soc'!$B$1:$Q$2048,18,FALSE)</f>
        <v>#REF!</v>
      </c>
      <c r="X3697" s="1214" t="e">
        <f>VLOOKUP($D3697,'NI-Soc'!$B$1:$Q$2048,19,FALSE)</f>
        <v>#REF!</v>
      </c>
    </row>
    <row r="3698" spans="1:24" hidden="1">
      <c r="A3698" s="508"/>
      <c r="B3698" s="508"/>
      <c r="C3698" s="508"/>
      <c r="D3698" s="1214" t="s">
        <v>2984</v>
      </c>
      <c r="E3698" s="1215" t="s">
        <v>3067</v>
      </c>
      <c r="F3698" s="1202" t="s">
        <v>157</v>
      </c>
      <c r="G3698" s="1202"/>
      <c r="H3698" s="1202"/>
      <c r="I3698" s="1202" t="s">
        <v>53</v>
      </c>
      <c r="J3698" s="1202"/>
      <c r="K3698" s="1202"/>
      <c r="L3698" s="1202"/>
      <c r="M3698" s="1202" t="s">
        <v>2982</v>
      </c>
      <c r="N3698" s="1203" t="s">
        <v>2985</v>
      </c>
      <c r="O3698" s="1203"/>
      <c r="P3698" s="1203"/>
      <c r="Q3698" s="1203"/>
      <c r="R3698" s="1203"/>
      <c r="S3698" s="1214">
        <f>VLOOKUP($D3698,'NI-Soc'!$B$1:$Q$2048,12,FALSE)</f>
        <v>0</v>
      </c>
      <c r="T3698" s="1214">
        <f>VLOOKUP($D3698,'NI-Soc'!$B$1:$Q$2048,13,FALSE)</f>
        <v>0</v>
      </c>
      <c r="U3698" s="1214">
        <f>VLOOKUP($D3698,'NI-Soc'!$B$1:$Q$2048,16,FALSE)</f>
        <v>0</v>
      </c>
      <c r="V3698" s="1214" t="e">
        <f>VLOOKUP($D3698,'NI-Soc'!$B$1:$Q$2048,17,FALSE)</f>
        <v>#REF!</v>
      </c>
      <c r="W3698" s="1214" t="e">
        <f>VLOOKUP($D3698,'NI-Soc'!$B$1:$Q$2048,18,FALSE)</f>
        <v>#REF!</v>
      </c>
      <c r="X3698" s="1214" t="e">
        <f>VLOOKUP($D3698,'NI-Soc'!$B$1:$Q$2048,19,FALSE)</f>
        <v>#REF!</v>
      </c>
    </row>
    <row r="3699" spans="1:24" hidden="1">
      <c r="A3699" s="508"/>
      <c r="B3699" s="508"/>
      <c r="C3699" s="508"/>
      <c r="D3699" s="1214" t="s">
        <v>2986</v>
      </c>
      <c r="E3699" s="1215" t="s">
        <v>3067</v>
      </c>
      <c r="F3699" s="1202"/>
      <c r="G3699" s="1202"/>
      <c r="H3699" s="1202"/>
      <c r="I3699" s="1202" t="s">
        <v>53</v>
      </c>
      <c r="J3699" s="1202"/>
      <c r="K3699" s="1202"/>
      <c r="L3699" s="1202"/>
      <c r="M3699" s="1202" t="s">
        <v>2988</v>
      </c>
      <c r="N3699" s="1203" t="s">
        <v>2989</v>
      </c>
      <c r="O3699" s="1203"/>
      <c r="P3699" s="1203"/>
      <c r="Q3699" s="1203"/>
      <c r="R3699" s="1203"/>
      <c r="S3699" s="1214">
        <f>VLOOKUP($D3699,'NI-Soc'!$B$1:$Q$2048,12,FALSE)</f>
        <v>0</v>
      </c>
      <c r="T3699" s="1214">
        <f>VLOOKUP($D3699,'NI-Soc'!$B$1:$Q$2048,13,FALSE)</f>
        <v>0</v>
      </c>
      <c r="U3699" s="1214">
        <f>VLOOKUP($D3699,'NI-Soc'!$B$1:$Q$2048,16,FALSE)</f>
        <v>0</v>
      </c>
      <c r="V3699" s="1214" t="e">
        <f>VLOOKUP($D3699,'NI-Soc'!$B$1:$Q$2048,17,FALSE)</f>
        <v>#REF!</v>
      </c>
      <c r="W3699" s="1214" t="e">
        <f>VLOOKUP($D3699,'NI-Soc'!$B$1:$Q$2048,18,FALSE)</f>
        <v>#REF!</v>
      </c>
      <c r="X3699" s="1214" t="e">
        <f>VLOOKUP($D3699,'NI-Soc'!$B$1:$Q$2048,19,FALSE)</f>
        <v>#REF!</v>
      </c>
    </row>
    <row r="3700" spans="1:24" hidden="1">
      <c r="A3700" s="508"/>
      <c r="B3700" s="508"/>
      <c r="C3700" s="508"/>
      <c r="D3700" s="1214" t="s">
        <v>2990</v>
      </c>
      <c r="E3700" s="1215" t="s">
        <v>3067</v>
      </c>
      <c r="F3700" s="1202"/>
      <c r="G3700" s="1202"/>
      <c r="H3700" s="1202"/>
      <c r="I3700" s="1202" t="s">
        <v>53</v>
      </c>
      <c r="J3700" s="1202"/>
      <c r="K3700" s="1202"/>
      <c r="L3700" s="1202"/>
      <c r="M3700" s="1202" t="s">
        <v>2988</v>
      </c>
      <c r="N3700" s="1203" t="s">
        <v>2992</v>
      </c>
      <c r="O3700" s="1203"/>
      <c r="P3700" s="1203"/>
      <c r="Q3700" s="1203"/>
      <c r="R3700" s="1203"/>
      <c r="S3700" s="1214">
        <f>VLOOKUP($D3700,'NI-Soc'!$B$1:$Q$2048,12,FALSE)</f>
        <v>0</v>
      </c>
      <c r="T3700" s="1214">
        <f>VLOOKUP($D3700,'NI-Soc'!$B$1:$Q$2048,13,FALSE)</f>
        <v>0</v>
      </c>
      <c r="U3700" s="1214">
        <f>VLOOKUP($D3700,'NI-Soc'!$B$1:$Q$2048,16,FALSE)</f>
        <v>0</v>
      </c>
      <c r="V3700" s="1214" t="e">
        <f>VLOOKUP($D3700,'NI-Soc'!$B$1:$Q$2048,17,FALSE)</f>
        <v>#REF!</v>
      </c>
      <c r="W3700" s="1214" t="e">
        <f>VLOOKUP($D3700,'NI-Soc'!$B$1:$Q$2048,18,FALSE)</f>
        <v>#REF!</v>
      </c>
      <c r="X3700" s="1214" t="e">
        <f>VLOOKUP($D3700,'NI-Soc'!$B$1:$Q$2048,19,FALSE)</f>
        <v>#REF!</v>
      </c>
    </row>
    <row r="3701" spans="1:24" ht="27">
      <c r="A3701" s="508"/>
      <c r="B3701" s="508"/>
      <c r="C3701" s="508"/>
      <c r="D3701" s="1214" t="s">
        <v>2993</v>
      </c>
      <c r="E3701" s="1215" t="s">
        <v>3067</v>
      </c>
      <c r="F3701" s="1202" t="s">
        <v>157</v>
      </c>
      <c r="G3701" s="1202"/>
      <c r="H3701" s="1202"/>
      <c r="I3701" s="1202" t="s">
        <v>53</v>
      </c>
      <c r="J3701" s="1202"/>
      <c r="K3701" s="1202"/>
      <c r="L3701" s="1202"/>
      <c r="M3701" s="1202" t="s">
        <v>2988</v>
      </c>
      <c r="N3701" s="1203" t="s">
        <v>2995</v>
      </c>
      <c r="O3701" s="1203"/>
      <c r="P3701" s="1203"/>
      <c r="Q3701" s="1203"/>
      <c r="R3701" s="1203"/>
      <c r="S3701" s="1214">
        <f>VLOOKUP($D3701,'NI-Soc'!$B$1:$Q$2048,12,FALSE)</f>
        <v>0</v>
      </c>
      <c r="T3701" s="1214">
        <f>VLOOKUP($D3701,'NI-Soc'!$B$1:$Q$2048,13,FALSE)</f>
        <v>0</v>
      </c>
      <c r="U3701" s="1214">
        <f>VLOOKUP($D3701,'NI-Soc'!$B$1:$Q$2048,16,FALSE)</f>
        <v>0</v>
      </c>
      <c r="V3701" s="1214" t="e">
        <f>VLOOKUP($D3701,'NI-Soc'!$B$1:$Q$2048,17,FALSE)</f>
        <v>#REF!</v>
      </c>
      <c r="W3701" s="1214" t="e">
        <f>VLOOKUP($D3701,'NI-Soc'!$B$1:$Q$2048,18,FALSE)</f>
        <v>#REF!</v>
      </c>
      <c r="X3701" s="1214" t="e">
        <f>VLOOKUP($D3701,'NI-Soc'!$B$1:$Q$2048,19,FALSE)</f>
        <v>#REF!</v>
      </c>
    </row>
    <row r="3702" spans="1:24" ht="27" hidden="1">
      <c r="A3702" s="508"/>
      <c r="B3702" s="508"/>
      <c r="C3702" s="508"/>
      <c r="D3702" s="1214" t="s">
        <v>2996</v>
      </c>
      <c r="E3702" s="1215" t="s">
        <v>3067</v>
      </c>
      <c r="F3702" s="1202" t="s">
        <v>157</v>
      </c>
      <c r="G3702" s="1202"/>
      <c r="H3702" s="1202"/>
      <c r="I3702" s="1202" t="s">
        <v>53</v>
      </c>
      <c r="J3702" s="1202"/>
      <c r="K3702" s="1202"/>
      <c r="L3702" s="1202"/>
      <c r="M3702" s="1202" t="s">
        <v>2988</v>
      </c>
      <c r="N3702" s="1203" t="s">
        <v>2998</v>
      </c>
      <c r="O3702" s="1203"/>
      <c r="P3702" s="1203"/>
      <c r="Q3702" s="1203"/>
      <c r="R3702" s="1203"/>
      <c r="S3702" s="1214">
        <f>VLOOKUP($D3702,'NI-Soc'!$B$1:$Q$2048,12,FALSE)</f>
        <v>0</v>
      </c>
      <c r="T3702" s="1214">
        <f>VLOOKUP($D3702,'NI-Soc'!$B$1:$Q$2048,13,FALSE)</f>
        <v>0</v>
      </c>
      <c r="U3702" s="1214">
        <f>VLOOKUP($D3702,'NI-Soc'!$B$1:$Q$2048,16,FALSE)</f>
        <v>0</v>
      </c>
      <c r="V3702" s="1214" t="e">
        <f>VLOOKUP($D3702,'NI-Soc'!$B$1:$Q$2048,17,FALSE)</f>
        <v>#REF!</v>
      </c>
      <c r="W3702" s="1214" t="e">
        <f>VLOOKUP($D3702,'NI-Soc'!$B$1:$Q$2048,18,FALSE)</f>
        <v>#REF!</v>
      </c>
      <c r="X3702" s="1214" t="e">
        <f>VLOOKUP($D3702,'NI-Soc'!$B$1:$Q$2048,19,FALSE)</f>
        <v>#REF!</v>
      </c>
    </row>
    <row r="3703" spans="1:24" ht="27">
      <c r="A3703" s="508"/>
      <c r="B3703" s="508"/>
      <c r="C3703" s="508"/>
      <c r="D3703" s="1214" t="s">
        <v>2999</v>
      </c>
      <c r="E3703" s="1215" t="s">
        <v>3067</v>
      </c>
      <c r="F3703" s="1202"/>
      <c r="G3703" s="1202"/>
      <c r="H3703" s="1202"/>
      <c r="I3703" s="1202" t="s">
        <v>53</v>
      </c>
      <c r="J3703" s="1202"/>
      <c r="K3703" s="1202"/>
      <c r="L3703" s="1202"/>
      <c r="M3703" s="1202" t="s">
        <v>2988</v>
      </c>
      <c r="N3703" s="1203" t="s">
        <v>3001</v>
      </c>
      <c r="O3703" s="1203"/>
      <c r="P3703" s="1203"/>
      <c r="Q3703" s="1203"/>
      <c r="R3703" s="1203"/>
      <c r="S3703" s="1214">
        <f>VLOOKUP($D3703,'NI-Soc'!$B$1:$Q$2048,12,FALSE)</f>
        <v>0</v>
      </c>
      <c r="T3703" s="1214">
        <f>VLOOKUP($D3703,'NI-Soc'!$B$1:$Q$2048,13,FALSE)</f>
        <v>0</v>
      </c>
      <c r="U3703" s="1214">
        <f>VLOOKUP($D3703,'NI-Soc'!$B$1:$Q$2048,16,FALSE)</f>
        <v>0</v>
      </c>
      <c r="V3703" s="1214" t="e">
        <f>VLOOKUP($D3703,'NI-Soc'!$B$1:$Q$2048,17,FALSE)</f>
        <v>#REF!</v>
      </c>
      <c r="W3703" s="1214" t="e">
        <f>VLOOKUP($D3703,'NI-Soc'!$B$1:$Q$2048,18,FALSE)</f>
        <v>#REF!</v>
      </c>
      <c r="X3703" s="1214" t="e">
        <f>VLOOKUP($D3703,'NI-Soc'!$B$1:$Q$2048,19,FALSE)</f>
        <v>#REF!</v>
      </c>
    </row>
    <row r="3704" spans="1:24" ht="27" hidden="1">
      <c r="A3704" s="508"/>
      <c r="B3704" s="508"/>
      <c r="C3704" s="508"/>
      <c r="D3704" s="1214" t="s">
        <v>3002</v>
      </c>
      <c r="E3704" s="1215" t="s">
        <v>3067</v>
      </c>
      <c r="F3704" s="1202"/>
      <c r="G3704" s="1202"/>
      <c r="H3704" s="1202"/>
      <c r="I3704" s="1202" t="s">
        <v>53</v>
      </c>
      <c r="J3704" s="1202"/>
      <c r="K3704" s="1202"/>
      <c r="L3704" s="1202"/>
      <c r="M3704" s="1202" t="s">
        <v>2988</v>
      </c>
      <c r="N3704" s="1203" t="s">
        <v>3004</v>
      </c>
      <c r="O3704" s="1203"/>
      <c r="P3704" s="1203"/>
      <c r="Q3704" s="1203"/>
      <c r="R3704" s="1203"/>
      <c r="S3704" s="1214">
        <f>VLOOKUP($D3704,'NI-Soc'!$B$1:$Q$2048,12,FALSE)</f>
        <v>0</v>
      </c>
      <c r="T3704" s="1214">
        <f>VLOOKUP($D3704,'NI-Soc'!$B$1:$Q$2048,13,FALSE)</f>
        <v>0</v>
      </c>
      <c r="U3704" s="1214">
        <f>VLOOKUP($D3704,'NI-Soc'!$B$1:$Q$2048,16,FALSE)</f>
        <v>0</v>
      </c>
      <c r="V3704" s="1214" t="e">
        <f>VLOOKUP($D3704,'NI-Soc'!$B$1:$Q$2048,17,FALSE)</f>
        <v>#REF!</v>
      </c>
      <c r="W3704" s="1214" t="e">
        <f>VLOOKUP($D3704,'NI-Soc'!$B$1:$Q$2048,18,FALSE)</f>
        <v>#REF!</v>
      </c>
      <c r="X3704" s="1214" t="e">
        <f>VLOOKUP($D3704,'NI-Soc'!$B$1:$Q$2048,19,FALSE)</f>
        <v>#REF!</v>
      </c>
    </row>
    <row r="3705" spans="1:24" ht="27" hidden="1">
      <c r="A3705" s="508"/>
      <c r="B3705" s="508"/>
      <c r="C3705" s="508"/>
      <c r="D3705" s="1214" t="s">
        <v>3005</v>
      </c>
      <c r="E3705" s="1215" t="s">
        <v>3067</v>
      </c>
      <c r="F3705" s="1202"/>
      <c r="G3705" s="1202"/>
      <c r="H3705" s="1202"/>
      <c r="I3705" s="1202" t="s">
        <v>53</v>
      </c>
      <c r="J3705" s="1202"/>
      <c r="K3705" s="1202"/>
      <c r="L3705" s="1202"/>
      <c r="M3705" s="1202" t="s">
        <v>2988</v>
      </c>
      <c r="N3705" s="1203" t="s">
        <v>3007</v>
      </c>
      <c r="O3705" s="1203"/>
      <c r="P3705" s="1203"/>
      <c r="Q3705" s="1203"/>
      <c r="R3705" s="1203"/>
      <c r="S3705" s="1214">
        <f>VLOOKUP($D3705,'NI-Soc'!$B$1:$Q$2048,12,FALSE)</f>
        <v>0</v>
      </c>
      <c r="T3705" s="1214">
        <f>VLOOKUP($D3705,'NI-Soc'!$B$1:$Q$2048,13,FALSE)</f>
        <v>0</v>
      </c>
      <c r="U3705" s="1214">
        <f>VLOOKUP($D3705,'NI-Soc'!$B$1:$Q$2048,16,FALSE)</f>
        <v>0</v>
      </c>
      <c r="V3705" s="1214" t="e">
        <f>VLOOKUP($D3705,'NI-Soc'!$B$1:$Q$2048,17,FALSE)</f>
        <v>#REF!</v>
      </c>
      <c r="W3705" s="1214" t="e">
        <f>VLOOKUP($D3705,'NI-Soc'!$B$1:$Q$2048,18,FALSE)</f>
        <v>#REF!</v>
      </c>
      <c r="X3705" s="1214" t="e">
        <f>VLOOKUP($D3705,'NI-Soc'!$B$1:$Q$2048,19,FALSE)</f>
        <v>#REF!</v>
      </c>
    </row>
    <row r="3706" spans="1:24" ht="27" hidden="1">
      <c r="A3706" s="508"/>
      <c r="B3706" s="508"/>
      <c r="C3706" s="508"/>
      <c r="D3706" s="1214" t="s">
        <v>3008</v>
      </c>
      <c r="E3706" s="1215" t="s">
        <v>3067</v>
      </c>
      <c r="F3706" s="1202"/>
      <c r="G3706" s="1202"/>
      <c r="H3706" s="1202"/>
      <c r="I3706" s="1202" t="s">
        <v>53</v>
      </c>
      <c r="J3706" s="1202"/>
      <c r="K3706" s="1202"/>
      <c r="L3706" s="1202"/>
      <c r="M3706" s="1202" t="s">
        <v>2988</v>
      </c>
      <c r="N3706" s="1203" t="s">
        <v>3010</v>
      </c>
      <c r="O3706" s="1203"/>
      <c r="P3706" s="1203"/>
      <c r="Q3706" s="1203"/>
      <c r="R3706" s="1203"/>
      <c r="S3706" s="1214">
        <f>VLOOKUP($D3706,'NI-Soc'!$B$1:$Q$2048,12,FALSE)</f>
        <v>0</v>
      </c>
      <c r="T3706" s="1214">
        <f>VLOOKUP($D3706,'NI-Soc'!$B$1:$Q$2048,13,FALSE)</f>
        <v>0</v>
      </c>
      <c r="U3706" s="1214">
        <f>VLOOKUP($D3706,'NI-Soc'!$B$1:$Q$2048,16,FALSE)</f>
        <v>0</v>
      </c>
      <c r="V3706" s="1214" t="e">
        <f>VLOOKUP($D3706,'NI-Soc'!$B$1:$Q$2048,17,FALSE)</f>
        <v>#REF!</v>
      </c>
      <c r="W3706" s="1214" t="e">
        <f>VLOOKUP($D3706,'NI-Soc'!$B$1:$Q$2048,18,FALSE)</f>
        <v>#REF!</v>
      </c>
      <c r="X3706" s="1214" t="e">
        <f>VLOOKUP($D3706,'NI-Soc'!$B$1:$Q$2048,19,FALSE)</f>
        <v>#REF!</v>
      </c>
    </row>
    <row r="3707" spans="1:24" ht="27" hidden="1">
      <c r="A3707" s="508"/>
      <c r="B3707" s="508"/>
      <c r="C3707" s="508"/>
      <c r="D3707" s="1214" t="s">
        <v>3011</v>
      </c>
      <c r="E3707" s="1215" t="s">
        <v>3067</v>
      </c>
      <c r="F3707" s="1202"/>
      <c r="G3707" s="1202"/>
      <c r="H3707" s="1202"/>
      <c r="I3707" s="1202" t="s">
        <v>53</v>
      </c>
      <c r="J3707" s="1202"/>
      <c r="K3707" s="1202"/>
      <c r="L3707" s="1202"/>
      <c r="M3707" s="1202" t="s">
        <v>2988</v>
      </c>
      <c r="N3707" s="1203" t="s">
        <v>3013</v>
      </c>
      <c r="O3707" s="1203"/>
      <c r="P3707" s="1203"/>
      <c r="Q3707" s="1203"/>
      <c r="R3707" s="1203"/>
      <c r="S3707" s="1214">
        <f>VLOOKUP($D3707,'NI-Soc'!$B$1:$Q$2048,12,FALSE)</f>
        <v>0</v>
      </c>
      <c r="T3707" s="1214">
        <f>VLOOKUP($D3707,'NI-Soc'!$B$1:$Q$2048,13,FALSE)</f>
        <v>0</v>
      </c>
      <c r="U3707" s="1214">
        <f>VLOOKUP($D3707,'NI-Soc'!$B$1:$Q$2048,16,FALSE)</f>
        <v>0</v>
      </c>
      <c r="V3707" s="1214" t="e">
        <f>VLOOKUP($D3707,'NI-Soc'!$B$1:$Q$2048,17,FALSE)</f>
        <v>#REF!</v>
      </c>
      <c r="W3707" s="1214" t="e">
        <f>VLOOKUP($D3707,'NI-Soc'!$B$1:$Q$2048,18,FALSE)</f>
        <v>#REF!</v>
      </c>
      <c r="X3707" s="1214" t="e">
        <f>VLOOKUP($D3707,'NI-Soc'!$B$1:$Q$2048,19,FALSE)</f>
        <v>#REF!</v>
      </c>
    </row>
    <row r="3708" spans="1:24" ht="27" hidden="1">
      <c r="A3708" s="508"/>
      <c r="B3708" s="508"/>
      <c r="C3708" s="508"/>
      <c r="D3708" s="1214" t="s">
        <v>3014</v>
      </c>
      <c r="E3708" s="1215" t="s">
        <v>3067</v>
      </c>
      <c r="F3708" s="1202"/>
      <c r="G3708" s="1202"/>
      <c r="H3708" s="1202"/>
      <c r="I3708" s="1202" t="s">
        <v>53</v>
      </c>
      <c r="J3708" s="1202"/>
      <c r="K3708" s="1202"/>
      <c r="L3708" s="1202"/>
      <c r="M3708" s="1202" t="s">
        <v>2988</v>
      </c>
      <c r="N3708" s="1203" t="s">
        <v>3016</v>
      </c>
      <c r="O3708" s="1203"/>
      <c r="P3708" s="1203"/>
      <c r="Q3708" s="1203"/>
      <c r="R3708" s="1203"/>
      <c r="S3708" s="1214">
        <f>VLOOKUP($D3708,'NI-Soc'!$B$1:$Q$2048,12,FALSE)</f>
        <v>0</v>
      </c>
      <c r="T3708" s="1214">
        <f>VLOOKUP($D3708,'NI-Soc'!$B$1:$Q$2048,13,FALSE)</f>
        <v>0</v>
      </c>
      <c r="U3708" s="1214">
        <f>VLOOKUP($D3708,'NI-Soc'!$B$1:$Q$2048,16,FALSE)</f>
        <v>0</v>
      </c>
      <c r="V3708" s="1214" t="e">
        <f>VLOOKUP($D3708,'NI-Soc'!$B$1:$Q$2048,17,FALSE)</f>
        <v>#REF!</v>
      </c>
      <c r="W3708" s="1214" t="e">
        <f>VLOOKUP($D3708,'NI-Soc'!$B$1:$Q$2048,18,FALSE)</f>
        <v>#REF!</v>
      </c>
      <c r="X3708" s="1214" t="e">
        <f>VLOOKUP($D3708,'NI-Soc'!$B$1:$Q$2048,19,FALSE)</f>
        <v>#REF!</v>
      </c>
    </row>
    <row r="3709" spans="1:24" ht="27" hidden="1">
      <c r="A3709" s="508"/>
      <c r="B3709" s="508"/>
      <c r="C3709" s="508"/>
      <c r="D3709" s="1214" t="s">
        <v>3017</v>
      </c>
      <c r="E3709" s="1215" t="s">
        <v>3067</v>
      </c>
      <c r="F3709" s="1202"/>
      <c r="G3709" s="1202"/>
      <c r="H3709" s="1202"/>
      <c r="I3709" s="1202" t="s">
        <v>53</v>
      </c>
      <c r="J3709" s="1202"/>
      <c r="K3709" s="1202"/>
      <c r="L3709" s="1202"/>
      <c r="M3709" s="1202" t="s">
        <v>2988</v>
      </c>
      <c r="N3709" s="1203" t="s">
        <v>3019</v>
      </c>
      <c r="O3709" s="1203"/>
      <c r="P3709" s="1203"/>
      <c r="Q3709" s="1203"/>
      <c r="R3709" s="1203"/>
      <c r="S3709" s="1214">
        <f>VLOOKUP($D3709,'NI-Soc'!$B$1:$Q$2048,12,FALSE)</f>
        <v>0</v>
      </c>
      <c r="T3709" s="1214">
        <f>VLOOKUP($D3709,'NI-Soc'!$B$1:$Q$2048,13,FALSE)</f>
        <v>0</v>
      </c>
      <c r="U3709" s="1214">
        <f>VLOOKUP($D3709,'NI-Soc'!$B$1:$Q$2048,16,FALSE)</f>
        <v>0</v>
      </c>
      <c r="V3709" s="1214" t="e">
        <f>VLOOKUP($D3709,'NI-Soc'!$B$1:$Q$2048,17,FALSE)</f>
        <v>#REF!</v>
      </c>
      <c r="W3709" s="1214" t="e">
        <f>VLOOKUP($D3709,'NI-Soc'!$B$1:$Q$2048,18,FALSE)</f>
        <v>#REF!</v>
      </c>
      <c r="X3709" s="1214" t="e">
        <f>VLOOKUP($D3709,'NI-Soc'!$B$1:$Q$2048,19,FALSE)</f>
        <v>#REF!</v>
      </c>
    </row>
    <row r="3710" spans="1:24" ht="27" hidden="1">
      <c r="A3710" s="508"/>
      <c r="B3710" s="508"/>
      <c r="C3710" s="508"/>
      <c r="D3710" s="1214" t="s">
        <v>3020</v>
      </c>
      <c r="E3710" s="1215" t="s">
        <v>3067</v>
      </c>
      <c r="F3710" s="1202"/>
      <c r="G3710" s="1202"/>
      <c r="H3710" s="1202"/>
      <c r="I3710" s="1202" t="s">
        <v>53</v>
      </c>
      <c r="J3710" s="1202"/>
      <c r="K3710" s="1202"/>
      <c r="L3710" s="1202"/>
      <c r="M3710" s="1202" t="s">
        <v>2988</v>
      </c>
      <c r="N3710" s="1203" t="s">
        <v>3022</v>
      </c>
      <c r="O3710" s="1203"/>
      <c r="P3710" s="1203"/>
      <c r="Q3710" s="1203"/>
      <c r="R3710" s="1203"/>
      <c r="S3710" s="1214">
        <f>VLOOKUP($D3710,'NI-Soc'!$B$1:$Q$2048,12,FALSE)</f>
        <v>0</v>
      </c>
      <c r="T3710" s="1214">
        <f>VLOOKUP($D3710,'NI-Soc'!$B$1:$Q$2048,13,FALSE)</f>
        <v>0</v>
      </c>
      <c r="U3710" s="1214">
        <f>VLOOKUP($D3710,'NI-Soc'!$B$1:$Q$2048,16,FALSE)</f>
        <v>0</v>
      </c>
      <c r="V3710" s="1214" t="e">
        <f>VLOOKUP($D3710,'NI-Soc'!$B$1:$Q$2048,17,FALSE)</f>
        <v>#REF!</v>
      </c>
      <c r="W3710" s="1214" t="e">
        <f>VLOOKUP($D3710,'NI-Soc'!$B$1:$Q$2048,18,FALSE)</f>
        <v>#REF!</v>
      </c>
      <c r="X3710" s="1214" t="e">
        <f>VLOOKUP($D3710,'NI-Soc'!$B$1:$Q$2048,19,FALSE)</f>
        <v>#REF!</v>
      </c>
    </row>
    <row r="3711" spans="1:24" hidden="1">
      <c r="A3711" s="508"/>
      <c r="B3711" s="508"/>
      <c r="C3711" s="508"/>
      <c r="D3711" s="1214" t="s">
        <v>3023</v>
      </c>
      <c r="E3711" s="1215" t="s">
        <v>3067</v>
      </c>
      <c r="F3711" s="1202"/>
      <c r="G3711" s="1202"/>
      <c r="H3711" s="1202"/>
      <c r="I3711" s="1202" t="s">
        <v>53</v>
      </c>
      <c r="J3711" s="1202"/>
      <c r="K3711" s="1202"/>
      <c r="L3711" s="1202"/>
      <c r="M3711" s="1202" t="s">
        <v>2988</v>
      </c>
      <c r="N3711" s="1203" t="s">
        <v>3025</v>
      </c>
      <c r="O3711" s="1203"/>
      <c r="P3711" s="1203"/>
      <c r="Q3711" s="1203"/>
      <c r="R3711" s="1203"/>
      <c r="S3711" s="1214">
        <f>VLOOKUP($D3711,'NI-Soc'!$B$1:$Q$2048,12,FALSE)</f>
        <v>0</v>
      </c>
      <c r="T3711" s="1214">
        <f>VLOOKUP($D3711,'NI-Soc'!$B$1:$Q$2048,13,FALSE)</f>
        <v>0</v>
      </c>
      <c r="U3711" s="1214">
        <f>VLOOKUP($D3711,'NI-Soc'!$B$1:$Q$2048,16,FALSE)</f>
        <v>0</v>
      </c>
      <c r="V3711" s="1214" t="e">
        <f>VLOOKUP($D3711,'NI-Soc'!$B$1:$Q$2048,17,FALSE)</f>
        <v>#REF!</v>
      </c>
      <c r="W3711" s="1214" t="e">
        <f>VLOOKUP($D3711,'NI-Soc'!$B$1:$Q$2048,18,FALSE)</f>
        <v>#REF!</v>
      </c>
      <c r="X3711" s="1214" t="e">
        <f>VLOOKUP($D3711,'NI-Soc'!$B$1:$Q$2048,19,FALSE)</f>
        <v>#REF!</v>
      </c>
    </row>
    <row r="3712" spans="1:24" hidden="1">
      <c r="A3712" s="508"/>
      <c r="B3712" s="508"/>
      <c r="C3712" s="508"/>
      <c r="D3712" s="1214" t="s">
        <v>3026</v>
      </c>
      <c r="E3712" s="1215" t="s">
        <v>3067</v>
      </c>
      <c r="F3712" s="1202"/>
      <c r="G3712" s="1202"/>
      <c r="H3712" s="1202"/>
      <c r="I3712" s="1202" t="s">
        <v>53</v>
      </c>
      <c r="J3712" s="1202"/>
      <c r="K3712" s="1202"/>
      <c r="L3712" s="1202"/>
      <c r="M3712" s="1202" t="s">
        <v>2988</v>
      </c>
      <c r="N3712" s="1203" t="s">
        <v>3028</v>
      </c>
      <c r="O3712" s="1203"/>
      <c r="P3712" s="1203"/>
      <c r="Q3712" s="1203"/>
      <c r="R3712" s="1203"/>
      <c r="S3712" s="1214">
        <f>VLOOKUP($D3712,'NI-Soc'!$B$1:$Q$2048,12,FALSE)</f>
        <v>0</v>
      </c>
      <c r="T3712" s="1214">
        <f>VLOOKUP($D3712,'NI-Soc'!$B$1:$Q$2048,13,FALSE)</f>
        <v>0</v>
      </c>
      <c r="U3712" s="1214">
        <f>VLOOKUP($D3712,'NI-Soc'!$B$1:$Q$2048,16,FALSE)</f>
        <v>0</v>
      </c>
      <c r="V3712" s="1214" t="e">
        <f>VLOOKUP($D3712,'NI-Soc'!$B$1:$Q$2048,17,FALSE)</f>
        <v>#REF!</v>
      </c>
      <c r="W3712" s="1214" t="e">
        <f>VLOOKUP($D3712,'NI-Soc'!$B$1:$Q$2048,18,FALSE)</f>
        <v>#REF!</v>
      </c>
      <c r="X3712" s="1214" t="e">
        <f>VLOOKUP($D3712,'NI-Soc'!$B$1:$Q$2048,19,FALSE)</f>
        <v>#REF!</v>
      </c>
    </row>
    <row r="3713" spans="1:24" hidden="1">
      <c r="A3713" s="508"/>
      <c r="B3713" s="508"/>
      <c r="C3713" s="508"/>
      <c r="D3713" s="1214" t="s">
        <v>3029</v>
      </c>
      <c r="E3713" s="1215" t="s">
        <v>3067</v>
      </c>
      <c r="F3713" s="1202"/>
      <c r="G3713" s="1202"/>
      <c r="H3713" s="1202"/>
      <c r="I3713" s="1202" t="s">
        <v>71</v>
      </c>
      <c r="J3713" s="1202"/>
      <c r="K3713" s="1202"/>
      <c r="L3713" s="1202"/>
      <c r="M3713" s="1202"/>
      <c r="N3713" s="1203" t="s">
        <v>3030</v>
      </c>
      <c r="O3713" s="1203"/>
      <c r="P3713" s="1203"/>
      <c r="Q3713" s="1203"/>
      <c r="R3713" s="1203"/>
      <c r="S3713" s="1214">
        <f>VLOOKUP($D3713,'NI-Soc'!$B$1:$Q$2048,12,FALSE)</f>
        <v>0</v>
      </c>
      <c r="T3713" s="1214">
        <f>VLOOKUP($D3713,'NI-Soc'!$B$1:$Q$2048,13,FALSE)</f>
        <v>0</v>
      </c>
      <c r="U3713" s="1214">
        <f>VLOOKUP($D3713,'NI-Soc'!$B$1:$Q$2048,16,FALSE)</f>
        <v>0</v>
      </c>
      <c r="V3713" s="1214" t="e">
        <f>VLOOKUP($D3713,'NI-Soc'!$B$1:$Q$2048,17,FALSE)</f>
        <v>#REF!</v>
      </c>
      <c r="W3713" s="1214" t="e">
        <f>VLOOKUP($D3713,'NI-Soc'!$B$1:$Q$2048,18,FALSE)</f>
        <v>#REF!</v>
      </c>
      <c r="X3713" s="1214" t="e">
        <f>VLOOKUP($D3713,'NI-Soc'!$B$1:$Q$2048,19,FALSE)</f>
        <v>#REF!</v>
      </c>
    </row>
    <row r="3714" spans="1:24" hidden="1">
      <c r="A3714" s="508"/>
      <c r="B3714" s="508"/>
      <c r="C3714" s="508"/>
      <c r="D3714" s="1214" t="s">
        <v>3031</v>
      </c>
      <c r="E3714" s="1215" t="s">
        <v>3067</v>
      </c>
      <c r="F3714" s="1202"/>
      <c r="G3714" s="1202"/>
      <c r="H3714" s="1202"/>
      <c r="I3714" s="1202" t="s">
        <v>53</v>
      </c>
      <c r="J3714" s="1202"/>
      <c r="K3714" s="1202"/>
      <c r="L3714" s="1202"/>
      <c r="M3714" s="1202" t="s">
        <v>3035</v>
      </c>
      <c r="N3714" s="1203" t="s">
        <v>3036</v>
      </c>
      <c r="O3714" s="1203"/>
      <c r="P3714" s="1203"/>
      <c r="Q3714" s="1203"/>
      <c r="R3714" s="1203"/>
      <c r="S3714" s="1214">
        <f>VLOOKUP($D3714,'NI-Soc'!$B$1:$Q$2048,12,FALSE)</f>
        <v>0</v>
      </c>
      <c r="T3714" s="1214">
        <f>VLOOKUP($D3714,'NI-Soc'!$B$1:$Q$2048,13,FALSE)</f>
        <v>0</v>
      </c>
      <c r="U3714" s="1214">
        <f>VLOOKUP($D3714,'NI-Soc'!$B$1:$Q$2048,16,FALSE)</f>
        <v>0</v>
      </c>
      <c r="V3714" s="1214" t="e">
        <f>VLOOKUP($D3714,'NI-Soc'!$B$1:$Q$2048,17,FALSE)</f>
        <v>#REF!</v>
      </c>
      <c r="W3714" s="1214" t="e">
        <f>VLOOKUP($D3714,'NI-Soc'!$B$1:$Q$2048,18,FALSE)</f>
        <v>#REF!</v>
      </c>
      <c r="X3714" s="1214" t="e">
        <f>VLOOKUP($D3714,'NI-Soc'!$B$1:$Q$2048,19,FALSE)</f>
        <v>#REF!</v>
      </c>
    </row>
    <row r="3715" spans="1:24" hidden="1">
      <c r="A3715" s="508"/>
      <c r="B3715" s="508"/>
      <c r="C3715" s="508"/>
      <c r="D3715" s="1214" t="s">
        <v>3037</v>
      </c>
      <c r="E3715" s="1215" t="s">
        <v>3067</v>
      </c>
      <c r="F3715" s="1202"/>
      <c r="G3715" s="1202"/>
      <c r="H3715" s="1202"/>
      <c r="I3715" s="1202" t="s">
        <v>53</v>
      </c>
      <c r="J3715" s="1202"/>
      <c r="K3715" s="1202"/>
      <c r="L3715" s="1202"/>
      <c r="M3715" s="1202" t="s">
        <v>3039</v>
      </c>
      <c r="N3715" s="1203" t="s">
        <v>3040</v>
      </c>
      <c r="O3715" s="1203"/>
      <c r="P3715" s="1203"/>
      <c r="Q3715" s="1203"/>
      <c r="R3715" s="1203"/>
      <c r="S3715" s="1214">
        <f>VLOOKUP($D3715,'NI-Soc'!$B$1:$Q$2048,12,FALSE)</f>
        <v>0</v>
      </c>
      <c r="T3715" s="1214">
        <f>VLOOKUP($D3715,'NI-Soc'!$B$1:$Q$2048,13,FALSE)</f>
        <v>0</v>
      </c>
      <c r="U3715" s="1214">
        <f>VLOOKUP($D3715,'NI-Soc'!$B$1:$Q$2048,16,FALSE)</f>
        <v>0</v>
      </c>
      <c r="V3715" s="1214" t="e">
        <f>VLOOKUP($D3715,'NI-Soc'!$B$1:$Q$2048,17,FALSE)</f>
        <v>#REF!</v>
      </c>
      <c r="W3715" s="1214" t="e">
        <f>VLOOKUP($D3715,'NI-Soc'!$B$1:$Q$2048,18,FALSE)</f>
        <v>#REF!</v>
      </c>
      <c r="X3715" s="1214" t="e">
        <f>VLOOKUP($D3715,'NI-Soc'!$B$1:$Q$2048,19,FALSE)</f>
        <v>#REF!</v>
      </c>
    </row>
    <row r="3716" spans="1:24" hidden="1">
      <c r="A3716" s="508"/>
      <c r="B3716" s="508"/>
      <c r="C3716" s="508"/>
      <c r="D3716" s="1214" t="s">
        <v>3041</v>
      </c>
      <c r="E3716" s="1215" t="s">
        <v>3067</v>
      </c>
      <c r="F3716" s="1202"/>
      <c r="G3716" s="1202"/>
      <c r="H3716" s="1202"/>
      <c r="I3716" s="1202" t="s">
        <v>53</v>
      </c>
      <c r="J3716" s="1202"/>
      <c r="K3716" s="1202"/>
      <c r="L3716" s="1202"/>
      <c r="M3716" s="1202" t="s">
        <v>3043</v>
      </c>
      <c r="N3716" s="1203" t="s">
        <v>3044</v>
      </c>
      <c r="O3716" s="1203"/>
      <c r="P3716" s="1203"/>
      <c r="Q3716" s="1203"/>
      <c r="R3716" s="1203"/>
      <c r="S3716" s="1214">
        <f>VLOOKUP($D3716,'NI-Soc'!$B$1:$Q$2048,12,FALSE)</f>
        <v>0</v>
      </c>
      <c r="T3716" s="1214">
        <f>VLOOKUP($D3716,'NI-Soc'!$B$1:$Q$2048,13,FALSE)</f>
        <v>0</v>
      </c>
      <c r="U3716" s="1214">
        <f>VLOOKUP($D3716,'NI-Soc'!$B$1:$Q$2048,16,FALSE)</f>
        <v>0</v>
      </c>
      <c r="V3716" s="1214" t="e">
        <f>VLOOKUP($D3716,'NI-Soc'!$B$1:$Q$2048,17,FALSE)</f>
        <v>#REF!</v>
      </c>
      <c r="W3716" s="1214" t="e">
        <f>VLOOKUP($D3716,'NI-Soc'!$B$1:$Q$2048,18,FALSE)</f>
        <v>#REF!</v>
      </c>
      <c r="X3716" s="1214" t="e">
        <f>VLOOKUP($D3716,'NI-Soc'!$B$1:$Q$2048,19,FALSE)</f>
        <v>#REF!</v>
      </c>
    </row>
    <row r="3717" spans="1:24" hidden="1">
      <c r="A3717" s="508"/>
      <c r="B3717" s="508"/>
      <c r="C3717" s="508"/>
      <c r="D3717" s="1214" t="s">
        <v>3045</v>
      </c>
      <c r="E3717" s="1215" t="s">
        <v>3067</v>
      </c>
      <c r="F3717" s="1202"/>
      <c r="G3717" s="1202"/>
      <c r="H3717" s="1202"/>
      <c r="I3717" s="1202" t="s">
        <v>53</v>
      </c>
      <c r="J3717" s="1202"/>
      <c r="K3717" s="1202"/>
      <c r="L3717" s="1202"/>
      <c r="M3717" s="1202" t="s">
        <v>3047</v>
      </c>
      <c r="N3717" s="1203" t="s">
        <v>3048</v>
      </c>
      <c r="O3717" s="1203"/>
      <c r="P3717" s="1203"/>
      <c r="Q3717" s="1203"/>
      <c r="R3717" s="1203"/>
      <c r="S3717" s="1214">
        <f>VLOOKUP($D3717,'NI-Soc'!$B$1:$Q$2048,12,FALSE)</f>
        <v>0</v>
      </c>
      <c r="T3717" s="1214">
        <f>VLOOKUP($D3717,'NI-Soc'!$B$1:$Q$2048,13,FALSE)</f>
        <v>0</v>
      </c>
      <c r="U3717" s="1214">
        <f>VLOOKUP($D3717,'NI-Soc'!$B$1:$Q$2048,16,FALSE)</f>
        <v>0</v>
      </c>
      <c r="V3717" s="1214" t="e">
        <f>VLOOKUP($D3717,'NI-Soc'!$B$1:$Q$2048,17,FALSE)</f>
        <v>#REF!</v>
      </c>
      <c r="W3717" s="1214" t="e">
        <f>VLOOKUP($D3717,'NI-Soc'!$B$1:$Q$2048,18,FALSE)</f>
        <v>#REF!</v>
      </c>
      <c r="X3717" s="1214" t="e">
        <f>VLOOKUP($D3717,'NI-Soc'!$B$1:$Q$2048,19,FALSE)</f>
        <v>#REF!</v>
      </c>
    </row>
    <row r="3718" spans="1:24" hidden="1">
      <c r="A3718" s="508"/>
      <c r="B3718" s="508"/>
      <c r="C3718" s="508"/>
      <c r="D3718" s="1214" t="s">
        <v>3049</v>
      </c>
      <c r="E3718" s="1215" t="s">
        <v>3067</v>
      </c>
      <c r="F3718" s="1202"/>
      <c r="G3718" s="1202"/>
      <c r="H3718" s="1202"/>
      <c r="I3718" s="1202" t="s">
        <v>53</v>
      </c>
      <c r="J3718" s="1202"/>
      <c r="K3718" s="1202"/>
      <c r="L3718" s="1202"/>
      <c r="M3718" s="1202" t="s">
        <v>3051</v>
      </c>
      <c r="N3718" s="1203" t="s">
        <v>3052</v>
      </c>
      <c r="O3718" s="1203"/>
      <c r="P3718" s="1203"/>
      <c r="Q3718" s="1203"/>
      <c r="R3718" s="1203"/>
      <c r="S3718" s="1214">
        <f>VLOOKUP($D3718,'NI-Soc'!$B$1:$Q$2048,12,FALSE)</f>
        <v>0</v>
      </c>
      <c r="T3718" s="1214">
        <f>VLOOKUP($D3718,'NI-Soc'!$B$1:$Q$2048,13,FALSE)</f>
        <v>0</v>
      </c>
      <c r="U3718" s="1214">
        <f>VLOOKUP($D3718,'NI-Soc'!$B$1:$Q$2048,16,FALSE)</f>
        <v>0</v>
      </c>
      <c r="V3718" s="1214" t="e">
        <f>VLOOKUP($D3718,'NI-Soc'!$B$1:$Q$2048,17,FALSE)</f>
        <v>#REF!</v>
      </c>
      <c r="W3718" s="1214" t="e">
        <f>VLOOKUP($D3718,'NI-Soc'!$B$1:$Q$2048,18,FALSE)</f>
        <v>#REF!</v>
      </c>
      <c r="X3718" s="1214" t="e">
        <f>VLOOKUP($D3718,'NI-Soc'!$B$1:$Q$2048,19,FALSE)</f>
        <v>#REF!</v>
      </c>
    </row>
    <row r="3719" spans="1:24" hidden="1">
      <c r="A3719" s="508"/>
      <c r="B3719" s="508"/>
      <c r="C3719" s="508"/>
      <c r="D3719" s="1214" t="s">
        <v>3053</v>
      </c>
      <c r="E3719" s="1215" t="s">
        <v>3067</v>
      </c>
      <c r="F3719" s="1202"/>
      <c r="G3719" s="1202"/>
      <c r="H3719" s="1202"/>
      <c r="I3719" s="1202" t="s">
        <v>53</v>
      </c>
      <c r="J3719" s="1202"/>
      <c r="K3719" s="1202"/>
      <c r="L3719" s="1202"/>
      <c r="M3719" s="1202" t="s">
        <v>3051</v>
      </c>
      <c r="N3719" s="1203" t="s">
        <v>3055</v>
      </c>
      <c r="O3719" s="1203"/>
      <c r="P3719" s="1203"/>
      <c r="Q3719" s="1203"/>
      <c r="R3719" s="1203"/>
      <c r="S3719" s="1214">
        <f>VLOOKUP($D3719,'NI-Soc'!$B$1:$Q$2048,12,FALSE)</f>
        <v>0</v>
      </c>
      <c r="T3719" s="1214">
        <f>VLOOKUP($D3719,'NI-Soc'!$B$1:$Q$2048,13,FALSE)</f>
        <v>0</v>
      </c>
      <c r="U3719" s="1214">
        <f>VLOOKUP($D3719,'NI-Soc'!$B$1:$Q$2048,16,FALSE)</f>
        <v>0</v>
      </c>
      <c r="V3719" s="1214" t="e">
        <f>VLOOKUP($D3719,'NI-Soc'!$B$1:$Q$2048,17,FALSE)</f>
        <v>#REF!</v>
      </c>
      <c r="W3719" s="1214" t="e">
        <f>VLOOKUP($D3719,'NI-Soc'!$B$1:$Q$2048,18,FALSE)</f>
        <v>#REF!</v>
      </c>
      <c r="X3719" s="1214" t="e">
        <f>VLOOKUP($D3719,'NI-Soc'!$B$1:$Q$2048,19,FALSE)</f>
        <v>#REF!</v>
      </c>
    </row>
    <row r="3720" spans="1:24" hidden="1">
      <c r="A3720" s="508"/>
      <c r="B3720" s="508"/>
      <c r="C3720" s="508"/>
      <c r="D3720" s="1214" t="s">
        <v>3056</v>
      </c>
      <c r="E3720" s="1215" t="s">
        <v>3067</v>
      </c>
      <c r="F3720" s="1202"/>
      <c r="G3720" s="1202"/>
      <c r="H3720" s="1202"/>
      <c r="I3720" s="1202" t="s">
        <v>53</v>
      </c>
      <c r="J3720" s="1202"/>
      <c r="K3720" s="1202"/>
      <c r="L3720" s="1202"/>
      <c r="M3720" s="1202" t="s">
        <v>3058</v>
      </c>
      <c r="N3720" s="1203" t="s">
        <v>3059</v>
      </c>
      <c r="O3720" s="1203"/>
      <c r="P3720" s="1203"/>
      <c r="Q3720" s="1203"/>
      <c r="R3720" s="1203"/>
      <c r="S3720" s="1214">
        <f>VLOOKUP($D3720,'NI-Soc'!$B$1:$Q$2048,12,FALSE)</f>
        <v>0</v>
      </c>
      <c r="T3720" s="1214">
        <f>VLOOKUP($D3720,'NI-Soc'!$B$1:$Q$2048,13,FALSE)</f>
        <v>0</v>
      </c>
      <c r="U3720" s="1214">
        <f>VLOOKUP($D3720,'NI-Soc'!$B$1:$Q$2048,16,FALSE)</f>
        <v>0</v>
      </c>
      <c r="V3720" s="1214" t="e">
        <f>VLOOKUP($D3720,'NI-Soc'!$B$1:$Q$2048,17,FALSE)</f>
        <v>#REF!</v>
      </c>
      <c r="W3720" s="1214" t="e">
        <f>VLOOKUP($D3720,'NI-Soc'!$B$1:$Q$2048,18,FALSE)</f>
        <v>#REF!</v>
      </c>
      <c r="X3720" s="1214" t="e">
        <f>VLOOKUP($D3720,'NI-Soc'!$B$1:$Q$2048,19,FALSE)</f>
        <v>#REF!</v>
      </c>
    </row>
    <row r="3721" spans="1:24" hidden="1">
      <c r="A3721" s="508"/>
      <c r="B3721" s="508"/>
      <c r="C3721" s="508"/>
      <c r="D3721" s="1214" t="s">
        <v>3060</v>
      </c>
      <c r="E3721" s="1215" t="s">
        <v>3067</v>
      </c>
      <c r="F3721" s="1202"/>
      <c r="G3721" s="1202"/>
      <c r="H3721" s="1202"/>
      <c r="I3721" s="1202" t="s">
        <v>71</v>
      </c>
      <c r="J3721" s="1202"/>
      <c r="K3721" s="1202"/>
      <c r="L3721" s="1202"/>
      <c r="M3721" s="1202"/>
      <c r="N3721" s="1203" t="s">
        <v>3061</v>
      </c>
      <c r="O3721" s="1203"/>
      <c r="P3721" s="1203"/>
      <c r="Q3721" s="1203"/>
      <c r="R3721" s="1203"/>
      <c r="S3721" s="1214">
        <f>VLOOKUP($D3721,'NI-Soc'!$B$1:$Q$2048,12,FALSE)</f>
        <v>0</v>
      </c>
      <c r="T3721" s="1214">
        <f>VLOOKUP($D3721,'NI-Soc'!$B$1:$Q$2048,13,FALSE)</f>
        <v>0</v>
      </c>
      <c r="U3721" s="1214">
        <f>VLOOKUP($D3721,'NI-Soc'!$B$1:$Q$2048,16,FALSE)</f>
        <v>0</v>
      </c>
      <c r="V3721" s="1214" t="e">
        <f>VLOOKUP($D3721,'NI-Soc'!$B$1:$Q$2048,17,FALSE)</f>
        <v>#REF!</v>
      </c>
      <c r="W3721" s="1214" t="e">
        <f>VLOOKUP($D3721,'NI-Soc'!$B$1:$Q$2048,18,FALSE)</f>
        <v>#REF!</v>
      </c>
      <c r="X3721" s="1214" t="e">
        <f>VLOOKUP($D3721,'NI-Soc'!$B$1:$Q$2048,19,FALSE)</f>
        <v>#REF!</v>
      </c>
    </row>
    <row r="3722" spans="1:24" hidden="1">
      <c r="A3722" s="509"/>
      <c r="B3722" s="509"/>
      <c r="C3722" s="509"/>
      <c r="D3722" s="1218" t="s">
        <v>69</v>
      </c>
      <c r="E3722" s="1219" t="s">
        <v>3069</v>
      </c>
      <c r="F3722" s="1202"/>
      <c r="G3722" s="1202"/>
      <c r="H3722" s="1202"/>
      <c r="I3722" s="1202" t="s">
        <v>71</v>
      </c>
      <c r="J3722" s="1202"/>
      <c r="K3722" s="1202"/>
      <c r="L3722" s="1202"/>
      <c r="M3722" s="1202"/>
      <c r="N3722" s="1203" t="s">
        <v>72</v>
      </c>
      <c r="O3722" s="1203" t="s">
        <v>73</v>
      </c>
      <c r="P3722" s="1203" t="s">
        <v>73</v>
      </c>
      <c r="Q3722" s="1203" t="s">
        <v>73</v>
      </c>
      <c r="R3722" s="1203" t="s">
        <v>73</v>
      </c>
      <c r="S3722" s="1218">
        <f>VLOOKUP($D3722,'NI-Ric'!$B$1:$W$2048,12,FALSE)</f>
        <v>0</v>
      </c>
      <c r="T3722" s="1218">
        <f>VLOOKUP($D3722,'NI-Ric'!$B$1:$W$2048,13,FALSE)</f>
        <v>0</v>
      </c>
      <c r="U3722" s="1218">
        <f>VLOOKUP($D3722,'NI-Ric'!$B$1:$W$2048,16,FALSE)</f>
        <v>0</v>
      </c>
      <c r="V3722" s="1218">
        <f>VLOOKUP($D3722,'NI-Ric'!$B$1:$W$2048,17,FALSE)</f>
        <v>0</v>
      </c>
      <c r="W3722" s="1218">
        <f>VLOOKUP($D3722,'NI-Ric'!$B$1:$W$2048,18,FALSE)</f>
        <v>0</v>
      </c>
      <c r="X3722" s="1218">
        <f>VLOOKUP($D3722,'NI-Ric'!$B$1:$W$2048,19,FALSE)</f>
        <v>0</v>
      </c>
    </row>
    <row r="3723" spans="1:24" hidden="1">
      <c r="A3723" s="509"/>
      <c r="B3723" s="509"/>
      <c r="C3723" s="509"/>
      <c r="D3723" s="1218" t="s">
        <v>74</v>
      </c>
      <c r="E3723" s="1219" t="s">
        <v>3069</v>
      </c>
      <c r="F3723" s="1202"/>
      <c r="G3723" s="1202"/>
      <c r="H3723" s="1202"/>
      <c r="I3723" s="1202" t="s">
        <v>71</v>
      </c>
      <c r="J3723" s="1202"/>
      <c r="K3723" s="1202"/>
      <c r="L3723" s="1202"/>
      <c r="M3723" s="1202"/>
      <c r="N3723" s="1203" t="s">
        <v>75</v>
      </c>
      <c r="O3723" s="1203" t="s">
        <v>73</v>
      </c>
      <c r="P3723" s="1203" t="s">
        <v>73</v>
      </c>
      <c r="Q3723" s="1203" t="s">
        <v>73</v>
      </c>
      <c r="R3723" s="1203" t="s">
        <v>73</v>
      </c>
      <c r="S3723" s="1218">
        <f>VLOOKUP($D3723,'NI-Ric'!$B$1:$W$2048,12,FALSE)</f>
        <v>0</v>
      </c>
      <c r="T3723" s="1218">
        <f>VLOOKUP($D3723,'NI-Ric'!$B$1:$W$2048,13,FALSE)</f>
        <v>0</v>
      </c>
      <c r="U3723" s="1218">
        <f>VLOOKUP($D3723,'NI-Ric'!$B$1:$W$2048,16,FALSE)</f>
        <v>0</v>
      </c>
      <c r="V3723" s="1218">
        <f>VLOOKUP($D3723,'NI-Ric'!$B$1:$W$2048,17,FALSE)</f>
        <v>0</v>
      </c>
      <c r="W3723" s="1218">
        <f>VLOOKUP($D3723,'NI-Ric'!$B$1:$W$2048,18,FALSE)</f>
        <v>0</v>
      </c>
      <c r="X3723" s="1218">
        <f>VLOOKUP($D3723,'NI-Ric'!$B$1:$W$2048,19,FALSE)</f>
        <v>0</v>
      </c>
    </row>
    <row r="3724" spans="1:24" hidden="1">
      <c r="A3724" s="509"/>
      <c r="B3724" s="509"/>
      <c r="C3724" s="509"/>
      <c r="D3724" s="1218" t="s">
        <v>76</v>
      </c>
      <c r="E3724" s="1219" t="s">
        <v>3069</v>
      </c>
      <c r="F3724" s="1202"/>
      <c r="G3724" s="1202"/>
      <c r="H3724" s="1202"/>
      <c r="I3724" s="1202" t="s">
        <v>71</v>
      </c>
      <c r="J3724" s="1202"/>
      <c r="K3724" s="1202"/>
      <c r="L3724" s="1202"/>
      <c r="M3724" s="1202"/>
      <c r="N3724" s="1203" t="s">
        <v>77</v>
      </c>
      <c r="O3724" s="1203" t="s">
        <v>73</v>
      </c>
      <c r="P3724" s="1203" t="s">
        <v>73</v>
      </c>
      <c r="Q3724" s="1203" t="s">
        <v>73</v>
      </c>
      <c r="R3724" s="1203" t="s">
        <v>73</v>
      </c>
      <c r="S3724" s="1218">
        <f>VLOOKUP($D3724,'NI-Ric'!$B$1:$W$2048,12,FALSE)</f>
        <v>0</v>
      </c>
      <c r="T3724" s="1218">
        <f>VLOOKUP($D3724,'NI-Ric'!$B$1:$W$2048,13,FALSE)</f>
        <v>0</v>
      </c>
      <c r="U3724" s="1218">
        <f>VLOOKUP($D3724,'NI-Ric'!$B$1:$W$2048,16,FALSE)</f>
        <v>0</v>
      </c>
      <c r="V3724" s="1218">
        <f>VLOOKUP($D3724,'NI-Ric'!$B$1:$W$2048,17,FALSE)</f>
        <v>0</v>
      </c>
      <c r="W3724" s="1218">
        <f>VLOOKUP($D3724,'NI-Ric'!$B$1:$W$2048,18,FALSE)</f>
        <v>0</v>
      </c>
      <c r="X3724" s="1218">
        <f>VLOOKUP($D3724,'NI-Ric'!$B$1:$W$2048,19,FALSE)</f>
        <v>0</v>
      </c>
    </row>
    <row r="3725" spans="1:24" hidden="1">
      <c r="A3725" s="509"/>
      <c r="B3725" s="509"/>
      <c r="C3725" s="509"/>
      <c r="D3725" s="1218" t="s">
        <v>78</v>
      </c>
      <c r="E3725" s="1219" t="s">
        <v>3069</v>
      </c>
      <c r="F3725" s="1202"/>
      <c r="G3725" s="1202"/>
      <c r="H3725" s="1202" t="s">
        <v>79</v>
      </c>
      <c r="I3725" s="1202" t="s">
        <v>53</v>
      </c>
      <c r="J3725" s="1202" t="s">
        <v>3070</v>
      </c>
      <c r="K3725" s="1202"/>
      <c r="L3725" s="1202" t="s">
        <v>81</v>
      </c>
      <c r="M3725" s="1202" t="s">
        <v>82</v>
      </c>
      <c r="N3725" s="1203" t="s">
        <v>83</v>
      </c>
      <c r="O3725" s="1203" t="s">
        <v>73</v>
      </c>
      <c r="P3725" s="1203" t="s">
        <v>73</v>
      </c>
      <c r="Q3725" s="1203" t="s">
        <v>73</v>
      </c>
      <c r="R3725" s="1203" t="s">
        <v>73</v>
      </c>
      <c r="S3725" s="1218">
        <f>VLOOKUP($D3725,'NI-Ric'!$B$1:$W$2048,12,FALSE)</f>
        <v>0</v>
      </c>
      <c r="T3725" s="1218">
        <f>VLOOKUP($D3725,'NI-Ric'!$B$1:$W$2048,13,FALSE)</f>
        <v>0</v>
      </c>
      <c r="U3725" s="1218">
        <f>VLOOKUP($D3725,'NI-Ric'!$B$1:$W$2048,16,FALSE)</f>
        <v>0</v>
      </c>
      <c r="V3725" s="1218">
        <f>VLOOKUP($D3725,'NI-Ric'!$B$1:$W$2048,17,FALSE)</f>
        <v>0</v>
      </c>
      <c r="W3725" s="1218">
        <f>VLOOKUP($D3725,'NI-Ric'!$B$1:$W$2048,18,FALSE)</f>
        <v>0</v>
      </c>
      <c r="X3725" s="1218">
        <f>VLOOKUP($D3725,'NI-Ric'!$B$1:$W$2048,19,FALSE)</f>
        <v>0</v>
      </c>
    </row>
    <row r="3726" spans="1:24" hidden="1">
      <c r="A3726" s="509"/>
      <c r="B3726" s="509"/>
      <c r="C3726" s="509"/>
      <c r="D3726" s="1218" t="s">
        <v>84</v>
      </c>
      <c r="E3726" s="1219" t="s">
        <v>3069</v>
      </c>
      <c r="F3726" s="1202"/>
      <c r="G3726" s="1202"/>
      <c r="H3726" s="1202" t="s">
        <v>79</v>
      </c>
      <c r="I3726" s="1202" t="s">
        <v>53</v>
      </c>
      <c r="J3726" s="1202" t="s">
        <v>3070</v>
      </c>
      <c r="K3726" s="1202"/>
      <c r="L3726" s="1202" t="s">
        <v>81</v>
      </c>
      <c r="M3726" s="1202" t="s">
        <v>82</v>
      </c>
      <c r="N3726" s="1203" t="s">
        <v>3068</v>
      </c>
      <c r="O3726" s="1203" t="s">
        <v>73</v>
      </c>
      <c r="P3726" s="1203" t="s">
        <v>73</v>
      </c>
      <c r="Q3726" s="1203" t="s">
        <v>73</v>
      </c>
      <c r="R3726" s="1203" t="s">
        <v>73</v>
      </c>
      <c r="S3726" s="1218">
        <f>VLOOKUP($D3726,'NI-Ric'!$B$1:$W$2048,12,FALSE)</f>
        <v>0</v>
      </c>
      <c r="T3726" s="1218">
        <f>VLOOKUP($D3726,'NI-Ric'!$B$1:$W$2048,13,FALSE)</f>
        <v>0</v>
      </c>
      <c r="U3726" s="1218">
        <f>VLOOKUP($D3726,'NI-Ric'!$B$1:$W$2048,16,FALSE)</f>
        <v>0</v>
      </c>
      <c r="V3726" s="1218">
        <f>VLOOKUP($D3726,'NI-Ric'!$B$1:$W$2048,17,FALSE)</f>
        <v>0</v>
      </c>
      <c r="W3726" s="1218">
        <f>VLOOKUP($D3726,'NI-Ric'!$B$1:$W$2048,18,FALSE)</f>
        <v>0</v>
      </c>
      <c r="X3726" s="1218">
        <f>VLOOKUP($D3726,'NI-Ric'!$B$1:$W$2048,19,FALSE)</f>
        <v>0</v>
      </c>
    </row>
    <row r="3727" spans="1:24" ht="27" hidden="1">
      <c r="A3727" s="509"/>
      <c r="B3727" s="509"/>
      <c r="C3727" s="509"/>
      <c r="D3727" s="1218" t="s">
        <v>87</v>
      </c>
      <c r="E3727" s="1219" t="s">
        <v>3069</v>
      </c>
      <c r="F3727" s="1202"/>
      <c r="G3727" s="1202"/>
      <c r="H3727" s="1202" t="s">
        <v>79</v>
      </c>
      <c r="I3727" s="1202" t="s">
        <v>53</v>
      </c>
      <c r="J3727" s="1202" t="s">
        <v>3070</v>
      </c>
      <c r="K3727" s="1202"/>
      <c r="L3727" s="1202" t="s">
        <v>81</v>
      </c>
      <c r="M3727" s="1202" t="s">
        <v>82</v>
      </c>
      <c r="N3727" s="1203" t="s">
        <v>88</v>
      </c>
      <c r="O3727" s="1203" t="s">
        <v>73</v>
      </c>
      <c r="P3727" s="1203" t="s">
        <v>73</v>
      </c>
      <c r="Q3727" s="1203" t="s">
        <v>73</v>
      </c>
      <c r="R3727" s="1203" t="s">
        <v>73</v>
      </c>
      <c r="S3727" s="1218">
        <f>VLOOKUP($D3727,'NI-Ric'!$B$1:$W$2048,12,FALSE)</f>
        <v>0</v>
      </c>
      <c r="T3727" s="1218">
        <f>VLOOKUP($D3727,'NI-Ric'!$B$1:$W$2048,13,FALSE)</f>
        <v>0</v>
      </c>
      <c r="U3727" s="1218">
        <f>VLOOKUP($D3727,'NI-Ric'!$B$1:$W$2048,16,FALSE)</f>
        <v>0</v>
      </c>
      <c r="V3727" s="1218">
        <f>VLOOKUP($D3727,'NI-Ric'!$B$1:$W$2048,17,FALSE)</f>
        <v>0</v>
      </c>
      <c r="W3727" s="1218">
        <f>VLOOKUP($D3727,'NI-Ric'!$B$1:$W$2048,18,FALSE)</f>
        <v>0</v>
      </c>
      <c r="X3727" s="1218">
        <f>VLOOKUP($D3727,'NI-Ric'!$B$1:$W$2048,19,FALSE)</f>
        <v>0</v>
      </c>
    </row>
    <row r="3728" spans="1:24" hidden="1">
      <c r="A3728" s="509"/>
      <c r="B3728" s="509"/>
      <c r="C3728" s="509"/>
      <c r="D3728" s="1218" t="s">
        <v>89</v>
      </c>
      <c r="E3728" s="1219" t="s">
        <v>3069</v>
      </c>
      <c r="F3728" s="1202"/>
      <c r="G3728" s="1202"/>
      <c r="H3728" s="1202" t="s">
        <v>79</v>
      </c>
      <c r="I3728" s="1202" t="s">
        <v>53</v>
      </c>
      <c r="J3728" s="1202" t="s">
        <v>3070</v>
      </c>
      <c r="K3728" s="1202"/>
      <c r="L3728" s="1202" t="s">
        <v>91</v>
      </c>
      <c r="M3728" s="1202" t="s">
        <v>82</v>
      </c>
      <c r="N3728" s="1203" t="s">
        <v>92</v>
      </c>
      <c r="O3728" s="1203" t="s">
        <v>73</v>
      </c>
      <c r="P3728" s="1203" t="s">
        <v>73</v>
      </c>
      <c r="Q3728" s="1203" t="s">
        <v>73</v>
      </c>
      <c r="R3728" s="1203" t="s">
        <v>73</v>
      </c>
      <c r="S3728" s="1218">
        <f>VLOOKUP($D3728,'NI-Ric'!$B$1:$W$2048,12,FALSE)</f>
        <v>0</v>
      </c>
      <c r="T3728" s="1218">
        <f>VLOOKUP($D3728,'NI-Ric'!$B$1:$W$2048,13,FALSE)</f>
        <v>0</v>
      </c>
      <c r="U3728" s="1218">
        <f>VLOOKUP($D3728,'NI-Ric'!$B$1:$W$2048,16,FALSE)</f>
        <v>0</v>
      </c>
      <c r="V3728" s="1218">
        <f>VLOOKUP($D3728,'NI-Ric'!$B$1:$W$2048,17,FALSE)</f>
        <v>0</v>
      </c>
      <c r="W3728" s="1218">
        <f>VLOOKUP($D3728,'NI-Ric'!$B$1:$W$2048,18,FALSE)</f>
        <v>0</v>
      </c>
      <c r="X3728" s="1218">
        <f>VLOOKUP($D3728,'NI-Ric'!$B$1:$W$2048,19,FALSE)</f>
        <v>0</v>
      </c>
    </row>
    <row r="3729" spans="1:83" hidden="1">
      <c r="A3729" s="509"/>
      <c r="B3729" s="509"/>
      <c r="C3729" s="509"/>
      <c r="D3729" s="1218" t="s">
        <v>93</v>
      </c>
      <c r="E3729" s="1219" t="s">
        <v>3069</v>
      </c>
      <c r="F3729" s="1202"/>
      <c r="G3729" s="1202"/>
      <c r="H3729" s="1202" t="s">
        <v>79</v>
      </c>
      <c r="I3729" s="1202" t="s">
        <v>53</v>
      </c>
      <c r="J3729" s="1202" t="s">
        <v>3070</v>
      </c>
      <c r="K3729" s="1202"/>
      <c r="L3729" s="1202" t="s">
        <v>91</v>
      </c>
      <c r="M3729" s="1202" t="s">
        <v>82</v>
      </c>
      <c r="N3729" s="1203" t="s">
        <v>94</v>
      </c>
      <c r="O3729" s="1203" t="s">
        <v>73</v>
      </c>
      <c r="P3729" s="1203" t="s">
        <v>73</v>
      </c>
      <c r="Q3729" s="1203" t="s">
        <v>73</v>
      </c>
      <c r="R3729" s="1203" t="s">
        <v>73</v>
      </c>
      <c r="S3729" s="1218">
        <f>VLOOKUP($D3729,'NI-Ric'!$B$1:$W$2048,12,FALSE)</f>
        <v>0</v>
      </c>
      <c r="T3729" s="1218">
        <f>VLOOKUP($D3729,'NI-Ric'!$B$1:$W$2048,13,FALSE)</f>
        <v>0</v>
      </c>
      <c r="U3729" s="1218">
        <f>VLOOKUP($D3729,'NI-Ric'!$B$1:$W$2048,16,FALSE)</f>
        <v>0</v>
      </c>
      <c r="V3729" s="1218">
        <f>VLOOKUP($D3729,'NI-Ric'!$B$1:$W$2048,17,FALSE)</f>
        <v>0</v>
      </c>
      <c r="W3729" s="1218">
        <f>VLOOKUP($D3729,'NI-Ric'!$B$1:$W$2048,18,FALSE)</f>
        <v>0</v>
      </c>
      <c r="X3729" s="1218">
        <f>VLOOKUP($D3729,'NI-Ric'!$B$1:$W$2048,19,FALSE)</f>
        <v>0</v>
      </c>
    </row>
    <row r="3730" spans="1:83" hidden="1">
      <c r="A3730" s="509"/>
      <c r="B3730" s="509"/>
      <c r="C3730" s="509"/>
      <c r="D3730" s="1218" t="s">
        <v>95</v>
      </c>
      <c r="E3730" s="1219" t="s">
        <v>3069</v>
      </c>
      <c r="F3730" s="1202"/>
      <c r="G3730" s="1202"/>
      <c r="H3730" s="1202" t="s">
        <v>79</v>
      </c>
      <c r="I3730" s="1202" t="s">
        <v>53</v>
      </c>
      <c r="J3730" s="1202" t="s">
        <v>3070</v>
      </c>
      <c r="K3730" s="1202"/>
      <c r="L3730" s="1202" t="s">
        <v>81</v>
      </c>
      <c r="M3730" s="1202" t="s">
        <v>82</v>
      </c>
      <c r="N3730" s="1203" t="s">
        <v>96</v>
      </c>
      <c r="O3730" s="1203" t="s">
        <v>73</v>
      </c>
      <c r="P3730" s="1203" t="s">
        <v>73</v>
      </c>
      <c r="Q3730" s="1203" t="s">
        <v>73</v>
      </c>
      <c r="R3730" s="1203" t="s">
        <v>73</v>
      </c>
      <c r="S3730" s="1218">
        <f>VLOOKUP($D3730,'NI-Ric'!$B$1:$W$2048,12,FALSE)</f>
        <v>0</v>
      </c>
      <c r="T3730" s="1218">
        <f>VLOOKUP($D3730,'NI-Ric'!$B$1:$W$2048,13,FALSE)</f>
        <v>0</v>
      </c>
      <c r="U3730" s="1218">
        <f>VLOOKUP($D3730,'NI-Ric'!$B$1:$W$2048,16,FALSE)</f>
        <v>0</v>
      </c>
      <c r="V3730" s="1218">
        <f>VLOOKUP($D3730,'NI-Ric'!$B$1:$W$2048,17,FALSE)</f>
        <v>0</v>
      </c>
      <c r="W3730" s="1218">
        <f>VLOOKUP($D3730,'NI-Ric'!$B$1:$W$2048,18,FALSE)</f>
        <v>0</v>
      </c>
      <c r="X3730" s="1218">
        <f>VLOOKUP($D3730,'NI-Ric'!$B$1:$W$2048,19,FALSE)</f>
        <v>0</v>
      </c>
    </row>
    <row r="3731" spans="1:83" ht="40.5" hidden="1">
      <c r="A3731" s="509"/>
      <c r="B3731" s="509"/>
      <c r="C3731" s="509"/>
      <c r="D3731" s="1218" t="s">
        <v>97</v>
      </c>
      <c r="E3731" s="1219" t="s">
        <v>3069</v>
      </c>
      <c r="F3731" s="1202"/>
      <c r="G3731" s="1202"/>
      <c r="H3731" s="1202" t="s">
        <v>79</v>
      </c>
      <c r="I3731" s="1202" t="s">
        <v>53</v>
      </c>
      <c r="J3731" s="1202" t="s">
        <v>3070</v>
      </c>
      <c r="K3731" s="1202"/>
      <c r="L3731" s="1202" t="s">
        <v>99</v>
      </c>
      <c r="M3731" s="1202" t="s">
        <v>82</v>
      </c>
      <c r="N3731" s="1203" t="s">
        <v>100</v>
      </c>
      <c r="O3731" s="1203" t="s">
        <v>73</v>
      </c>
      <c r="P3731" s="1203" t="s">
        <v>73</v>
      </c>
      <c r="Q3731" s="1203" t="s">
        <v>73</v>
      </c>
      <c r="R3731" s="1203" t="s">
        <v>73</v>
      </c>
      <c r="S3731" s="1218">
        <f>VLOOKUP($D3731,'NI-Ric'!$B$1:$W$2048,12,FALSE)</f>
        <v>0</v>
      </c>
      <c r="T3731" s="1218">
        <f>VLOOKUP($D3731,'NI-Ric'!$B$1:$W$2048,13,FALSE)</f>
        <v>0</v>
      </c>
      <c r="U3731" s="1218">
        <f>VLOOKUP($D3731,'NI-Ric'!$B$1:$W$2048,16,FALSE)</f>
        <v>0</v>
      </c>
      <c r="V3731" s="1218">
        <f>VLOOKUP($D3731,'NI-Ric'!$B$1:$W$2048,17,FALSE)</f>
        <v>0</v>
      </c>
      <c r="W3731" s="1218">
        <f>VLOOKUP($D3731,'NI-Ric'!$B$1:$W$2048,18,FALSE)</f>
        <v>0</v>
      </c>
      <c r="X3731" s="1218">
        <f>VLOOKUP($D3731,'NI-Ric'!$B$1:$W$2048,19,FALSE)</f>
        <v>0</v>
      </c>
    </row>
    <row r="3732" spans="1:83" ht="27" hidden="1">
      <c r="A3732" s="509"/>
      <c r="B3732" s="509"/>
      <c r="C3732" s="509"/>
      <c r="D3732" s="1218" t="s">
        <v>101</v>
      </c>
      <c r="E3732" s="1219" t="s">
        <v>3069</v>
      </c>
      <c r="F3732" s="1202"/>
      <c r="G3732" s="1202"/>
      <c r="H3732" s="1202" t="s">
        <v>79</v>
      </c>
      <c r="I3732" s="1202" t="s">
        <v>53</v>
      </c>
      <c r="J3732" s="1202" t="s">
        <v>3070</v>
      </c>
      <c r="K3732" s="1202"/>
      <c r="L3732" s="1202" t="s">
        <v>81</v>
      </c>
      <c r="M3732" s="1202" t="s">
        <v>82</v>
      </c>
      <c r="N3732" s="1203" t="s">
        <v>102</v>
      </c>
      <c r="O3732" s="1203" t="s">
        <v>73</v>
      </c>
      <c r="P3732" s="1203" t="s">
        <v>73</v>
      </c>
      <c r="Q3732" s="1203" t="s">
        <v>73</v>
      </c>
      <c r="R3732" s="1203" t="s">
        <v>73</v>
      </c>
      <c r="S3732" s="1218">
        <f>VLOOKUP($D3732,'NI-Ric'!$B$1:$W$2048,12,FALSE)</f>
        <v>0</v>
      </c>
      <c r="T3732" s="1218">
        <f>VLOOKUP($D3732,'NI-Ric'!$B$1:$W$2048,13,FALSE)</f>
        <v>0</v>
      </c>
      <c r="U3732" s="1218">
        <f>VLOOKUP($D3732,'NI-Ric'!$B$1:$W$2048,16,FALSE)</f>
        <v>0</v>
      </c>
      <c r="V3732" s="1218">
        <f>VLOOKUP($D3732,'NI-Ric'!$B$1:$W$2048,17,FALSE)</f>
        <v>0</v>
      </c>
      <c r="W3732" s="1218">
        <f>VLOOKUP($D3732,'NI-Ric'!$B$1:$W$2048,18,FALSE)</f>
        <v>0</v>
      </c>
      <c r="X3732" s="1218">
        <f>VLOOKUP($D3732,'NI-Ric'!$B$1:$W$2048,19,FALSE)</f>
        <v>0</v>
      </c>
    </row>
    <row r="3733" spans="1:83" hidden="1">
      <c r="A3733" s="509"/>
      <c r="B3733" s="509"/>
      <c r="C3733" s="509"/>
      <c r="D3733" s="1218" t="s">
        <v>103</v>
      </c>
      <c r="E3733" s="1219" t="s">
        <v>3069</v>
      </c>
      <c r="F3733" s="1202"/>
      <c r="G3733" s="1202"/>
      <c r="H3733" s="1202" t="s">
        <v>79</v>
      </c>
      <c r="I3733" s="1202" t="s">
        <v>53</v>
      </c>
      <c r="J3733" s="1202" t="s">
        <v>3070</v>
      </c>
      <c r="K3733" s="1202"/>
      <c r="L3733" s="1202" t="s">
        <v>105</v>
      </c>
      <c r="M3733" s="1202" t="s">
        <v>82</v>
      </c>
      <c r="N3733" s="1203" t="s">
        <v>106</v>
      </c>
      <c r="O3733" s="1203" t="s">
        <v>73</v>
      </c>
      <c r="P3733" s="1203" t="s">
        <v>73</v>
      </c>
      <c r="Q3733" s="1203" t="s">
        <v>73</v>
      </c>
      <c r="R3733" s="1203" t="s">
        <v>73</v>
      </c>
      <c r="S3733" s="1218">
        <f>VLOOKUP($D3733,'NI-Ric'!$B$1:$W$2048,12,FALSE)</f>
        <v>0</v>
      </c>
      <c r="T3733" s="1218">
        <f>VLOOKUP($D3733,'NI-Ric'!$B$1:$W$2048,13,FALSE)</f>
        <v>0</v>
      </c>
      <c r="U3733" s="1218">
        <f>VLOOKUP($D3733,'NI-Ric'!$B$1:$W$2048,16,FALSE)</f>
        <v>0</v>
      </c>
      <c r="V3733" s="1218">
        <f>VLOOKUP($D3733,'NI-Ric'!$B$1:$W$2048,17,FALSE)</f>
        <v>0</v>
      </c>
      <c r="W3733" s="1218">
        <f>VLOOKUP($D3733,'NI-Ric'!$B$1:$W$2048,18,FALSE)</f>
        <v>0</v>
      </c>
      <c r="X3733" s="1218">
        <f>VLOOKUP($D3733,'NI-Ric'!$B$1:$W$2048,19,FALSE)</f>
        <v>0</v>
      </c>
    </row>
    <row r="3734" spans="1:83" hidden="1">
      <c r="A3734" s="509"/>
      <c r="B3734" s="509"/>
      <c r="C3734" s="509"/>
      <c r="D3734" s="1218" t="s">
        <v>107</v>
      </c>
      <c r="E3734" s="1219" t="s">
        <v>3069</v>
      </c>
      <c r="F3734" s="1202"/>
      <c r="G3734" s="1202"/>
      <c r="H3734" s="1202" t="s">
        <v>79</v>
      </c>
      <c r="I3734" s="1202" t="s">
        <v>53</v>
      </c>
      <c r="J3734" s="1202" t="s">
        <v>3070</v>
      </c>
      <c r="K3734" s="1202"/>
      <c r="L3734" s="1202" t="s">
        <v>81</v>
      </c>
      <c r="M3734" s="1202" t="s">
        <v>82</v>
      </c>
      <c r="N3734" s="1203" t="s">
        <v>108</v>
      </c>
      <c r="O3734" s="1203" t="s">
        <v>73</v>
      </c>
      <c r="P3734" s="1203" t="s">
        <v>73</v>
      </c>
      <c r="Q3734" s="1203" t="s">
        <v>73</v>
      </c>
      <c r="R3734" s="1203" t="s">
        <v>73</v>
      </c>
      <c r="S3734" s="1218">
        <f>VLOOKUP($D3734,'NI-Ric'!$B$1:$W$2048,12,FALSE)</f>
        <v>0</v>
      </c>
      <c r="T3734" s="1218">
        <f>VLOOKUP($D3734,'NI-Ric'!$B$1:$W$2048,13,FALSE)</f>
        <v>0</v>
      </c>
      <c r="U3734" s="1218">
        <f>VLOOKUP($D3734,'NI-Ric'!$B$1:$W$2048,16,FALSE)</f>
        <v>0</v>
      </c>
      <c r="V3734" s="1218">
        <f>VLOOKUP($D3734,'NI-Ric'!$B$1:$W$2048,17,FALSE)</f>
        <v>0</v>
      </c>
      <c r="W3734" s="1218">
        <f>VLOOKUP($D3734,'NI-Ric'!$B$1:$W$2048,18,FALSE)</f>
        <v>0</v>
      </c>
      <c r="X3734" s="1218">
        <f>VLOOKUP($D3734,'NI-Ric'!$B$1:$W$2048,19,FALSE)</f>
        <v>0</v>
      </c>
    </row>
    <row r="3735" spans="1:83" s="744" customFormat="1" ht="14.25" hidden="1" customHeight="1">
      <c r="A3735" s="509"/>
      <c r="B3735" s="509"/>
      <c r="C3735" s="509"/>
      <c r="D3735" s="1218" t="s">
        <v>109</v>
      </c>
      <c r="E3735" s="1219" t="s">
        <v>3069</v>
      </c>
      <c r="F3735" s="1202"/>
      <c r="G3735" s="1202"/>
      <c r="H3735" s="1202" t="s">
        <v>79</v>
      </c>
      <c r="I3735" s="1202" t="s">
        <v>53</v>
      </c>
      <c r="J3735" s="1202" t="s">
        <v>3070</v>
      </c>
      <c r="K3735" s="1202"/>
      <c r="L3735" s="1202" t="s">
        <v>81</v>
      </c>
      <c r="M3735" s="1202" t="s">
        <v>82</v>
      </c>
      <c r="N3735" s="1203" t="s">
        <v>110</v>
      </c>
      <c r="O3735" s="1203" t="s">
        <v>73</v>
      </c>
      <c r="P3735" s="1203" t="s">
        <v>73</v>
      </c>
      <c r="Q3735" s="1203" t="s">
        <v>73</v>
      </c>
      <c r="R3735" s="1203" t="s">
        <v>73</v>
      </c>
      <c r="S3735" s="1218">
        <f>VLOOKUP($D3735,'NI-Ric'!$B$1:$W$2048,12,FALSE)</f>
        <v>0</v>
      </c>
      <c r="T3735" s="1218">
        <f>VLOOKUP($D3735,'NI-Ric'!$B$1:$W$2048,13,FALSE)</f>
        <v>0</v>
      </c>
      <c r="U3735" s="1218">
        <f>VLOOKUP($D3735,'NI-Ric'!$B$1:$W$2048,16,FALSE)</f>
        <v>0</v>
      </c>
      <c r="V3735" s="1218">
        <f>VLOOKUP($D3735,'NI-Ric'!$B$1:$W$2048,17,FALSE)</f>
        <v>0</v>
      </c>
      <c r="W3735" s="1218">
        <f>VLOOKUP($D3735,'NI-Ric'!$B$1:$W$2048,18,FALSE)</f>
        <v>0</v>
      </c>
      <c r="X3735" s="1218">
        <f>VLOOKUP($D3735,'NI-Ric'!$B$1:$W$2048,19,FALSE)</f>
        <v>0</v>
      </c>
      <c r="Y3735" s="504"/>
      <c r="Z3735" s="504"/>
      <c r="AA3735" s="504"/>
      <c r="AB3735" s="504"/>
      <c r="AC3735" s="504"/>
      <c r="AD3735" s="504"/>
      <c r="AE3735" s="504"/>
      <c r="AF3735" s="504"/>
      <c r="AG3735" s="504"/>
      <c r="AH3735" s="504"/>
      <c r="AI3735" s="504"/>
      <c r="AJ3735" s="504"/>
      <c r="AK3735" s="504"/>
      <c r="AL3735" s="504"/>
      <c r="AM3735" s="504"/>
      <c r="AN3735" s="504"/>
      <c r="AO3735" s="504"/>
      <c r="AP3735" s="504"/>
      <c r="AQ3735" s="504"/>
      <c r="AR3735" s="504"/>
      <c r="AS3735" s="504"/>
      <c r="AT3735" s="504"/>
      <c r="AU3735" s="504"/>
      <c r="AV3735" s="504"/>
      <c r="AW3735" s="504"/>
      <c r="AX3735" s="504"/>
      <c r="AY3735" s="504"/>
      <c r="AZ3735" s="504"/>
      <c r="BA3735" s="504"/>
      <c r="BB3735" s="504"/>
      <c r="BC3735" s="504"/>
      <c r="BD3735" s="504"/>
      <c r="BE3735" s="504"/>
      <c r="BF3735" s="504"/>
      <c r="BG3735" s="504"/>
      <c r="BH3735" s="504"/>
      <c r="BI3735" s="504"/>
      <c r="BJ3735" s="504"/>
      <c r="BK3735" s="504"/>
      <c r="BL3735" s="504"/>
      <c r="BM3735" s="504"/>
      <c r="BN3735" s="504"/>
      <c r="BO3735" s="504"/>
      <c r="BP3735" s="504"/>
      <c r="BQ3735" s="504"/>
      <c r="BR3735" s="504"/>
      <c r="BS3735" s="504"/>
      <c r="BT3735" s="504"/>
      <c r="BU3735" s="504"/>
      <c r="BV3735" s="504"/>
      <c r="BW3735" s="504"/>
      <c r="BX3735" s="504"/>
      <c r="BY3735" s="504"/>
      <c r="BZ3735" s="504"/>
      <c r="CA3735" s="504"/>
      <c r="CB3735" s="504"/>
      <c r="CC3735" s="504"/>
      <c r="CD3735" s="504"/>
      <c r="CE3735" s="504"/>
    </row>
    <row r="3736" spans="1:83" hidden="1">
      <c r="A3736" s="509"/>
      <c r="B3736" s="509"/>
      <c r="C3736" s="509"/>
      <c r="D3736" s="1218" t="s">
        <v>111</v>
      </c>
      <c r="E3736" s="1219" t="s">
        <v>3069</v>
      </c>
      <c r="F3736" s="1202"/>
      <c r="G3736" s="1202"/>
      <c r="H3736" s="1202" t="s">
        <v>112</v>
      </c>
      <c r="I3736" s="1202" t="s">
        <v>53</v>
      </c>
      <c r="J3736" s="1202" t="s">
        <v>3070</v>
      </c>
      <c r="K3736" s="1202"/>
      <c r="L3736" s="1202" t="s">
        <v>81</v>
      </c>
      <c r="M3736" s="1202" t="s">
        <v>82</v>
      </c>
      <c r="N3736" s="1203" t="s">
        <v>113</v>
      </c>
      <c r="O3736" s="1203" t="s">
        <v>73</v>
      </c>
      <c r="P3736" s="1203" t="s">
        <v>73</v>
      </c>
      <c r="Q3736" s="1203" t="s">
        <v>73</v>
      </c>
      <c r="R3736" s="1203" t="s">
        <v>73</v>
      </c>
      <c r="S3736" s="1218">
        <f>VLOOKUP($D3736,'NI-Ric'!$B$1:$W$2048,12,FALSE)</f>
        <v>0</v>
      </c>
      <c r="T3736" s="1218">
        <f>VLOOKUP($D3736,'NI-Ric'!$B$1:$W$2048,13,FALSE)</f>
        <v>0</v>
      </c>
      <c r="U3736" s="1218">
        <f>VLOOKUP($D3736,'NI-Ric'!$B$1:$W$2048,16,FALSE)</f>
        <v>0</v>
      </c>
      <c r="V3736" s="1218">
        <f>VLOOKUP($D3736,'NI-Ric'!$B$1:$W$2048,17,FALSE)</f>
        <v>0</v>
      </c>
      <c r="W3736" s="1218">
        <f>VLOOKUP($D3736,'NI-Ric'!$B$1:$W$2048,18,FALSE)</f>
        <v>0</v>
      </c>
      <c r="X3736" s="1218">
        <f>VLOOKUP($D3736,'NI-Ric'!$B$1:$W$2048,19,FALSE)</f>
        <v>0</v>
      </c>
    </row>
    <row r="3737" spans="1:83" ht="27" hidden="1">
      <c r="A3737" s="509"/>
      <c r="B3737" s="509"/>
      <c r="C3737" s="509"/>
      <c r="D3737" s="1218" t="s">
        <v>114</v>
      </c>
      <c r="E3737" s="1219" t="s">
        <v>3069</v>
      </c>
      <c r="F3737" s="1202"/>
      <c r="G3737" s="1202"/>
      <c r="H3737" s="1202" t="s">
        <v>79</v>
      </c>
      <c r="I3737" s="1202" t="s">
        <v>53</v>
      </c>
      <c r="J3737" s="1202" t="s">
        <v>3070</v>
      </c>
      <c r="K3737" s="1202"/>
      <c r="L3737" s="1202"/>
      <c r="M3737" s="1202" t="s">
        <v>82</v>
      </c>
      <c r="N3737" s="1203" t="s">
        <v>115</v>
      </c>
      <c r="O3737" s="1203" t="s">
        <v>73</v>
      </c>
      <c r="P3737" s="1203" t="s">
        <v>73</v>
      </c>
      <c r="Q3737" s="1203" t="s">
        <v>73</v>
      </c>
      <c r="R3737" s="1203" t="s">
        <v>73</v>
      </c>
      <c r="S3737" s="1218">
        <f>VLOOKUP($D3737,'NI-Ric'!$B$1:$W$2048,12,FALSE)</f>
        <v>0</v>
      </c>
      <c r="T3737" s="1218">
        <f>VLOOKUP($D3737,'NI-Ric'!$B$1:$W$2048,13,FALSE)</f>
        <v>0</v>
      </c>
      <c r="U3737" s="1218">
        <f>VLOOKUP($D3737,'NI-Ric'!$B$1:$W$2048,16,FALSE)</f>
        <v>0</v>
      </c>
      <c r="V3737" s="1218">
        <f>VLOOKUP($D3737,'NI-Ric'!$B$1:$W$2048,17,FALSE)</f>
        <v>0</v>
      </c>
      <c r="W3737" s="1218">
        <f>VLOOKUP($D3737,'NI-Ric'!$B$1:$W$2048,18,FALSE)</f>
        <v>0</v>
      </c>
      <c r="X3737" s="1218">
        <f>VLOOKUP($D3737,'NI-Ric'!$B$1:$W$2048,19,FALSE)</f>
        <v>0</v>
      </c>
    </row>
    <row r="3738" spans="1:83" hidden="1">
      <c r="A3738" s="509"/>
      <c r="B3738" s="509"/>
      <c r="C3738" s="509"/>
      <c r="D3738" s="1218" t="s">
        <v>116</v>
      </c>
      <c r="E3738" s="1219" t="s">
        <v>3069</v>
      </c>
      <c r="F3738" s="1202"/>
      <c r="G3738" s="1202"/>
      <c r="H3738" s="1202"/>
      <c r="I3738" s="1202" t="s">
        <v>71</v>
      </c>
      <c r="J3738" s="1202"/>
      <c r="K3738" s="1202"/>
      <c r="L3738" s="1202"/>
      <c r="M3738" s="1202"/>
      <c r="N3738" s="1203" t="s">
        <v>117</v>
      </c>
      <c r="O3738" s="1203" t="s">
        <v>73</v>
      </c>
      <c r="P3738" s="1203" t="s">
        <v>73</v>
      </c>
      <c r="Q3738" s="1203" t="s">
        <v>73</v>
      </c>
      <c r="R3738" s="1203" t="s">
        <v>73</v>
      </c>
      <c r="S3738" s="1218">
        <f>VLOOKUP($D3738,'NI-Ric'!$B$1:$W$2048,12,FALSE)</f>
        <v>0</v>
      </c>
      <c r="T3738" s="1218">
        <f>VLOOKUP($D3738,'NI-Ric'!$B$1:$W$2048,13,FALSE)</f>
        <v>0</v>
      </c>
      <c r="U3738" s="1218">
        <f>VLOOKUP($D3738,'NI-Ric'!$B$1:$W$2048,16,FALSE)</f>
        <v>0</v>
      </c>
      <c r="V3738" s="1218">
        <f>VLOOKUP($D3738,'NI-Ric'!$B$1:$W$2048,17,FALSE)</f>
        <v>0</v>
      </c>
      <c r="W3738" s="1218">
        <f>VLOOKUP($D3738,'NI-Ric'!$B$1:$W$2048,18,FALSE)</f>
        <v>0</v>
      </c>
      <c r="X3738" s="1218">
        <f>VLOOKUP($D3738,'NI-Ric'!$B$1:$W$2048,19,FALSE)</f>
        <v>0</v>
      </c>
    </row>
    <row r="3739" spans="1:83" hidden="1">
      <c r="A3739" s="509"/>
      <c r="B3739" s="509"/>
      <c r="C3739" s="509"/>
      <c r="D3739" s="1218" t="s">
        <v>118</v>
      </c>
      <c r="E3739" s="1219" t="s">
        <v>3069</v>
      </c>
      <c r="F3739" s="1202"/>
      <c r="G3739" s="1202"/>
      <c r="H3739" s="1202" t="s">
        <v>119</v>
      </c>
      <c r="I3739" s="1202" t="s">
        <v>53</v>
      </c>
      <c r="J3739" s="1202" t="s">
        <v>3070</v>
      </c>
      <c r="K3739" s="1202"/>
      <c r="L3739" s="1202" t="s">
        <v>81</v>
      </c>
      <c r="M3739" s="1202" t="s">
        <v>120</v>
      </c>
      <c r="N3739" s="1203" t="s">
        <v>121</v>
      </c>
      <c r="O3739" s="1203" t="s">
        <v>73</v>
      </c>
      <c r="P3739" s="1203" t="s">
        <v>73</v>
      </c>
      <c r="Q3739" s="1203" t="s">
        <v>73</v>
      </c>
      <c r="R3739" s="1203" t="s">
        <v>73</v>
      </c>
      <c r="S3739" s="1218">
        <f>VLOOKUP($D3739,'NI-Ric'!$B$1:$W$2048,12,FALSE)</f>
        <v>0</v>
      </c>
      <c r="T3739" s="1218">
        <f>VLOOKUP($D3739,'NI-Ric'!$B$1:$W$2048,13,FALSE)</f>
        <v>0</v>
      </c>
      <c r="U3739" s="1218">
        <f>VLOOKUP($D3739,'NI-Ric'!$B$1:$W$2048,16,FALSE)</f>
        <v>0</v>
      </c>
      <c r="V3739" s="1218">
        <f>VLOOKUP($D3739,'NI-Ric'!$B$1:$W$2048,17,FALSE)</f>
        <v>0</v>
      </c>
      <c r="W3739" s="1218">
        <f>VLOOKUP($D3739,'NI-Ric'!$B$1:$W$2048,18,FALSE)</f>
        <v>0</v>
      </c>
      <c r="X3739" s="1218">
        <f>VLOOKUP($D3739,'NI-Ric'!$B$1:$W$2048,19,FALSE)</f>
        <v>0</v>
      </c>
    </row>
    <row r="3740" spans="1:83" ht="27" hidden="1">
      <c r="A3740" s="509"/>
      <c r="B3740" s="509"/>
      <c r="C3740" s="509"/>
      <c r="D3740" s="1218" t="s">
        <v>122</v>
      </c>
      <c r="E3740" s="1219" t="s">
        <v>3069</v>
      </c>
      <c r="F3740" s="1202"/>
      <c r="G3740" s="1202"/>
      <c r="H3740" s="1202" t="s">
        <v>123</v>
      </c>
      <c r="I3740" s="1202" t="s">
        <v>53</v>
      </c>
      <c r="J3740" s="1202" t="s">
        <v>3070</v>
      </c>
      <c r="K3740" s="1202"/>
      <c r="L3740" s="1202" t="s">
        <v>81</v>
      </c>
      <c r="M3740" s="1202" t="s">
        <v>124</v>
      </c>
      <c r="N3740" s="1203" t="s">
        <v>125</v>
      </c>
      <c r="O3740" s="1203" t="s">
        <v>73</v>
      </c>
      <c r="P3740" s="1203" t="s">
        <v>73</v>
      </c>
      <c r="Q3740" s="1203" t="s">
        <v>73</v>
      </c>
      <c r="R3740" s="1203" t="s">
        <v>73</v>
      </c>
      <c r="S3740" s="1218">
        <f>VLOOKUP($D3740,'NI-Ric'!$B$1:$W$2048,12,FALSE)</f>
        <v>0</v>
      </c>
      <c r="T3740" s="1218">
        <f>VLOOKUP($D3740,'NI-Ric'!$B$1:$W$2048,13,FALSE)</f>
        <v>0</v>
      </c>
      <c r="U3740" s="1218">
        <f>VLOOKUP($D3740,'NI-Ric'!$B$1:$W$2048,16,FALSE)</f>
        <v>0</v>
      </c>
      <c r="V3740" s="1218">
        <f>VLOOKUP($D3740,'NI-Ric'!$B$1:$W$2048,17,FALSE)</f>
        <v>0</v>
      </c>
      <c r="W3740" s="1218">
        <f>VLOOKUP($D3740,'NI-Ric'!$B$1:$W$2048,18,FALSE)</f>
        <v>0</v>
      </c>
      <c r="X3740" s="1218">
        <f>VLOOKUP($D3740,'NI-Ric'!$B$1:$W$2048,19,FALSE)</f>
        <v>0</v>
      </c>
    </row>
    <row r="3741" spans="1:83" s="744" customFormat="1" hidden="1">
      <c r="A3741" s="509"/>
      <c r="B3741" s="509"/>
      <c r="C3741" s="509"/>
      <c r="D3741" s="1218" t="s">
        <v>126</v>
      </c>
      <c r="E3741" s="1219" t="s">
        <v>3069</v>
      </c>
      <c r="F3741" s="1202"/>
      <c r="G3741" s="1202"/>
      <c r="H3741" s="1202" t="s">
        <v>123</v>
      </c>
      <c r="I3741" s="1202" t="s">
        <v>53</v>
      </c>
      <c r="J3741" s="1202" t="s">
        <v>3070</v>
      </c>
      <c r="K3741" s="1202"/>
      <c r="L3741" s="1202" t="s">
        <v>81</v>
      </c>
      <c r="M3741" s="1202" t="s">
        <v>124</v>
      </c>
      <c r="N3741" s="346" t="s">
        <v>127</v>
      </c>
      <c r="O3741" s="1203" t="s">
        <v>73</v>
      </c>
      <c r="P3741" s="1203" t="s">
        <v>73</v>
      </c>
      <c r="Q3741" s="1203" t="s">
        <v>73</v>
      </c>
      <c r="R3741" s="1203" t="s">
        <v>73</v>
      </c>
      <c r="S3741" s="1218">
        <f>VLOOKUP($D3741,'NI-Ric'!$B$1:$W$2048,12,FALSE)</f>
        <v>0</v>
      </c>
      <c r="T3741" s="1218">
        <f>VLOOKUP($D3741,'NI-Ric'!$B$1:$W$2048,13,FALSE)</f>
        <v>0</v>
      </c>
      <c r="U3741" s="1218">
        <f>VLOOKUP($D3741,'NI-Ric'!$B$1:$W$2048,16,FALSE)</f>
        <v>0</v>
      </c>
      <c r="V3741" s="1218">
        <f>VLOOKUP($D3741,'NI-Ric'!$B$1:$W$2048,17,FALSE)</f>
        <v>0</v>
      </c>
      <c r="W3741" s="1218">
        <f>VLOOKUP($D3741,'NI-Ric'!$B$1:$W$2048,18,FALSE)</f>
        <v>0</v>
      </c>
      <c r="X3741" s="1218">
        <f>VLOOKUP($D3741,'NI-Ric'!$B$1:$W$2048,19,FALSE)</f>
        <v>0</v>
      </c>
      <c r="Y3741" s="504"/>
      <c r="Z3741" s="504"/>
      <c r="AA3741" s="504"/>
      <c r="AB3741" s="504"/>
      <c r="AC3741" s="504"/>
      <c r="AD3741" s="504"/>
      <c r="AE3741" s="504"/>
      <c r="AF3741" s="504"/>
      <c r="AG3741" s="504"/>
      <c r="AH3741" s="504"/>
      <c r="AI3741" s="504"/>
      <c r="AJ3741" s="504"/>
      <c r="AK3741" s="504"/>
      <c r="AL3741" s="504"/>
      <c r="AM3741" s="504"/>
      <c r="AN3741" s="504"/>
      <c r="AO3741" s="504"/>
      <c r="AP3741" s="504"/>
      <c r="AQ3741" s="504"/>
      <c r="AR3741" s="504"/>
      <c r="AS3741" s="504"/>
      <c r="AT3741" s="504"/>
      <c r="AU3741" s="504"/>
      <c r="AV3741" s="504"/>
      <c r="AW3741" s="504"/>
      <c r="AX3741" s="504"/>
      <c r="AY3741" s="504"/>
      <c r="AZ3741" s="504"/>
      <c r="BA3741" s="504"/>
      <c r="BB3741" s="504"/>
      <c r="BC3741" s="504"/>
      <c r="BD3741" s="504"/>
      <c r="BE3741" s="504"/>
      <c r="BF3741" s="504"/>
      <c r="BG3741" s="504"/>
      <c r="BH3741" s="504"/>
      <c r="BI3741" s="504"/>
      <c r="BJ3741" s="504"/>
      <c r="BK3741" s="504"/>
      <c r="BL3741" s="504"/>
      <c r="BM3741" s="504"/>
      <c r="BN3741" s="504"/>
      <c r="BO3741" s="504"/>
      <c r="BP3741" s="504"/>
      <c r="BQ3741" s="504"/>
      <c r="BR3741" s="504"/>
      <c r="BS3741" s="504"/>
      <c r="BT3741" s="504"/>
      <c r="BU3741" s="504"/>
      <c r="BV3741" s="504"/>
      <c r="BW3741" s="504"/>
      <c r="BX3741" s="504"/>
      <c r="BY3741" s="504"/>
      <c r="BZ3741" s="504"/>
      <c r="CA3741" s="504"/>
      <c r="CB3741" s="504"/>
      <c r="CC3741" s="504"/>
      <c r="CD3741" s="504"/>
      <c r="CE3741" s="504"/>
    </row>
    <row r="3742" spans="1:83" hidden="1">
      <c r="A3742" s="509"/>
      <c r="B3742" s="509"/>
      <c r="C3742" s="509"/>
      <c r="D3742" s="1218" t="s">
        <v>128</v>
      </c>
      <c r="E3742" s="1219" t="s">
        <v>3069</v>
      </c>
      <c r="F3742" s="1202"/>
      <c r="G3742" s="1202"/>
      <c r="H3742" s="1202" t="s">
        <v>119</v>
      </c>
      <c r="I3742" s="1202" t="s">
        <v>53</v>
      </c>
      <c r="J3742" s="1202" t="s">
        <v>3070</v>
      </c>
      <c r="K3742" s="1202"/>
      <c r="L3742" s="1202" t="s">
        <v>81</v>
      </c>
      <c r="M3742" s="1202" t="s">
        <v>120</v>
      </c>
      <c r="N3742" s="1203" t="s">
        <v>129</v>
      </c>
      <c r="O3742" s="1203" t="s">
        <v>73</v>
      </c>
      <c r="P3742" s="1203" t="s">
        <v>73</v>
      </c>
      <c r="Q3742" s="1203" t="s">
        <v>73</v>
      </c>
      <c r="R3742" s="1203" t="s">
        <v>73</v>
      </c>
      <c r="S3742" s="1218">
        <f>VLOOKUP($D3742,'NI-Ric'!$B$1:$W$2048,12,FALSE)</f>
        <v>0</v>
      </c>
      <c r="T3742" s="1218">
        <f>VLOOKUP($D3742,'NI-Ric'!$B$1:$W$2048,13,FALSE)</f>
        <v>0</v>
      </c>
      <c r="U3742" s="1218">
        <f>VLOOKUP($D3742,'NI-Ric'!$B$1:$W$2048,16,FALSE)</f>
        <v>0</v>
      </c>
      <c r="V3742" s="1218">
        <f>VLOOKUP($D3742,'NI-Ric'!$B$1:$W$2048,17,FALSE)</f>
        <v>0</v>
      </c>
      <c r="W3742" s="1218">
        <f>VLOOKUP($D3742,'NI-Ric'!$B$1:$W$2048,18,FALSE)</f>
        <v>0</v>
      </c>
      <c r="X3742" s="1218">
        <f>VLOOKUP($D3742,'NI-Ric'!$B$1:$W$2048,19,FALSE)</f>
        <v>0</v>
      </c>
    </row>
    <row r="3743" spans="1:83" s="744" customFormat="1" hidden="1">
      <c r="A3743" s="509"/>
      <c r="B3743" s="509"/>
      <c r="C3743" s="509"/>
      <c r="D3743" s="1218" t="s">
        <v>130</v>
      </c>
      <c r="E3743" s="1219" t="s">
        <v>3069</v>
      </c>
      <c r="F3743" s="1202"/>
      <c r="G3743" s="1202"/>
      <c r="H3743" s="1202" t="s">
        <v>119</v>
      </c>
      <c r="I3743" s="1202" t="s">
        <v>53</v>
      </c>
      <c r="J3743" s="1202" t="s">
        <v>3070</v>
      </c>
      <c r="K3743" s="1202"/>
      <c r="L3743" s="1202" t="s">
        <v>81</v>
      </c>
      <c r="M3743" s="1202" t="s">
        <v>120</v>
      </c>
      <c r="N3743" s="346" t="s">
        <v>131</v>
      </c>
      <c r="O3743" s="1203" t="s">
        <v>73</v>
      </c>
      <c r="P3743" s="1203" t="s">
        <v>73</v>
      </c>
      <c r="Q3743" s="1203" t="s">
        <v>73</v>
      </c>
      <c r="R3743" s="1203" t="s">
        <v>73</v>
      </c>
      <c r="S3743" s="1218">
        <f>VLOOKUP($D3743,'NI-Ric'!$B$1:$W$2048,12,FALSE)</f>
        <v>0</v>
      </c>
      <c r="T3743" s="1218">
        <f>VLOOKUP($D3743,'NI-Ric'!$B$1:$W$2048,13,FALSE)</f>
        <v>0</v>
      </c>
      <c r="U3743" s="1218">
        <f>VLOOKUP($D3743,'NI-Ric'!$B$1:$W$2048,16,FALSE)</f>
        <v>0</v>
      </c>
      <c r="V3743" s="1218">
        <f>VLOOKUP($D3743,'NI-Ric'!$B$1:$W$2048,17,FALSE)</f>
        <v>0</v>
      </c>
      <c r="W3743" s="1218">
        <f>VLOOKUP($D3743,'NI-Ric'!$B$1:$W$2048,18,FALSE)</f>
        <v>0</v>
      </c>
      <c r="X3743" s="1218">
        <f>VLOOKUP($D3743,'NI-Ric'!$B$1:$W$2048,19,FALSE)</f>
        <v>0</v>
      </c>
      <c r="Y3743" s="504"/>
      <c r="Z3743" s="504"/>
      <c r="AA3743" s="504"/>
      <c r="AB3743" s="504"/>
      <c r="AC3743" s="504"/>
      <c r="AD3743" s="504"/>
      <c r="AE3743" s="504"/>
      <c r="AF3743" s="504"/>
      <c r="AG3743" s="504"/>
      <c r="AH3743" s="504"/>
      <c r="AI3743" s="504"/>
      <c r="AJ3743" s="504"/>
      <c r="AK3743" s="504"/>
      <c r="AL3743" s="504"/>
      <c r="AM3743" s="504"/>
      <c r="AN3743" s="504"/>
      <c r="AO3743" s="504"/>
      <c r="AP3743" s="504"/>
      <c r="AQ3743" s="504"/>
      <c r="AR3743" s="504"/>
      <c r="AS3743" s="504"/>
      <c r="AT3743" s="504"/>
      <c r="AU3743" s="504"/>
      <c r="AV3743" s="504"/>
      <c r="AW3743" s="504"/>
      <c r="AX3743" s="504"/>
      <c r="AY3743" s="504"/>
      <c r="AZ3743" s="504"/>
      <c r="BA3743" s="504"/>
      <c r="BB3743" s="504"/>
      <c r="BC3743" s="504"/>
      <c r="BD3743" s="504"/>
      <c r="BE3743" s="504"/>
      <c r="BF3743" s="504"/>
      <c r="BG3743" s="504"/>
      <c r="BH3743" s="504"/>
      <c r="BI3743" s="504"/>
      <c r="BJ3743" s="504"/>
      <c r="BK3743" s="504"/>
      <c r="BL3743" s="504"/>
      <c r="BM3743" s="504"/>
      <c r="BN3743" s="504"/>
      <c r="BO3743" s="504"/>
      <c r="BP3743" s="504"/>
      <c r="BQ3743" s="504"/>
      <c r="BR3743" s="504"/>
      <c r="BS3743" s="504"/>
      <c r="BT3743" s="504"/>
      <c r="BU3743" s="504"/>
      <c r="BV3743" s="504"/>
      <c r="BW3743" s="504"/>
      <c r="BX3743" s="504"/>
      <c r="BY3743" s="504"/>
      <c r="BZ3743" s="504"/>
      <c r="CA3743" s="504"/>
      <c r="CB3743" s="504"/>
      <c r="CC3743" s="504"/>
      <c r="CD3743" s="504"/>
      <c r="CE3743" s="504"/>
    </row>
    <row r="3744" spans="1:83" ht="27" hidden="1">
      <c r="A3744" s="509"/>
      <c r="B3744" s="509"/>
      <c r="C3744" s="509"/>
      <c r="D3744" s="1218" t="s">
        <v>132</v>
      </c>
      <c r="E3744" s="1219" t="s">
        <v>3069</v>
      </c>
      <c r="F3744" s="1202"/>
      <c r="G3744" s="1202"/>
      <c r="H3744" s="1204" t="s">
        <v>133</v>
      </c>
      <c r="I3744" s="1202" t="s">
        <v>53</v>
      </c>
      <c r="J3744" s="1202" t="s">
        <v>3070</v>
      </c>
      <c r="K3744" s="1202"/>
      <c r="L3744" s="1202" t="s">
        <v>81</v>
      </c>
      <c r="M3744" s="1202" t="s">
        <v>134</v>
      </c>
      <c r="N3744" s="1203" t="s">
        <v>135</v>
      </c>
      <c r="O3744" s="1203" t="s">
        <v>73</v>
      </c>
      <c r="P3744" s="1203" t="s">
        <v>73</v>
      </c>
      <c r="Q3744" s="1203" t="s">
        <v>73</v>
      </c>
      <c r="R3744" s="1203" t="s">
        <v>73</v>
      </c>
      <c r="S3744" s="1218">
        <f>VLOOKUP($D3744,'NI-Ric'!$B$1:$W$2048,12,FALSE)</f>
        <v>0</v>
      </c>
      <c r="T3744" s="1218">
        <f>VLOOKUP($D3744,'NI-Ric'!$B$1:$W$2048,13,FALSE)</f>
        <v>0</v>
      </c>
      <c r="U3744" s="1218">
        <f>VLOOKUP($D3744,'NI-Ric'!$B$1:$W$2048,16,FALSE)</f>
        <v>0</v>
      </c>
      <c r="V3744" s="1218">
        <f>VLOOKUP($D3744,'NI-Ric'!$B$1:$W$2048,17,FALSE)</f>
        <v>0</v>
      </c>
      <c r="W3744" s="1218">
        <f>VLOOKUP($D3744,'NI-Ric'!$B$1:$W$2048,18,FALSE)</f>
        <v>0</v>
      </c>
      <c r="X3744" s="1218">
        <f>VLOOKUP($D3744,'NI-Ric'!$B$1:$W$2048,19,FALSE)</f>
        <v>0</v>
      </c>
    </row>
    <row r="3745" spans="1:24" ht="27" hidden="1">
      <c r="A3745" s="509"/>
      <c r="B3745" s="509"/>
      <c r="C3745" s="509"/>
      <c r="D3745" s="1218" t="s">
        <v>136</v>
      </c>
      <c r="E3745" s="1219" t="s">
        <v>3069</v>
      </c>
      <c r="F3745" s="1202"/>
      <c r="G3745" s="1202"/>
      <c r="H3745" s="1204" t="s">
        <v>137</v>
      </c>
      <c r="I3745" s="1202" t="s">
        <v>53</v>
      </c>
      <c r="J3745" s="1202" t="s">
        <v>3070</v>
      </c>
      <c r="K3745" s="1202"/>
      <c r="L3745" s="1202" t="s">
        <v>81</v>
      </c>
      <c r="M3745" s="1202" t="s">
        <v>138</v>
      </c>
      <c r="N3745" s="1203" t="s">
        <v>139</v>
      </c>
      <c r="O3745" s="1203" t="s">
        <v>73</v>
      </c>
      <c r="P3745" s="1203" t="s">
        <v>73</v>
      </c>
      <c r="Q3745" s="1203" t="s">
        <v>73</v>
      </c>
      <c r="R3745" s="1203" t="s">
        <v>73</v>
      </c>
      <c r="S3745" s="1218">
        <f>VLOOKUP($D3745,'NI-Ric'!$B$1:$W$2048,12,FALSE)</f>
        <v>0</v>
      </c>
      <c r="T3745" s="1218">
        <f>VLOOKUP($D3745,'NI-Ric'!$B$1:$W$2048,13,FALSE)</f>
        <v>0</v>
      </c>
      <c r="U3745" s="1218">
        <f>VLOOKUP($D3745,'NI-Ric'!$B$1:$W$2048,16,FALSE)</f>
        <v>0</v>
      </c>
      <c r="V3745" s="1218">
        <f>VLOOKUP($D3745,'NI-Ric'!$B$1:$W$2048,17,FALSE)</f>
        <v>0</v>
      </c>
      <c r="W3745" s="1218">
        <f>VLOOKUP($D3745,'NI-Ric'!$B$1:$W$2048,18,FALSE)</f>
        <v>0</v>
      </c>
      <c r="X3745" s="1218">
        <f>VLOOKUP($D3745,'NI-Ric'!$B$1:$W$2048,19,FALSE)</f>
        <v>0</v>
      </c>
    </row>
    <row r="3746" spans="1:24" hidden="1">
      <c r="A3746" s="509"/>
      <c r="B3746" s="509"/>
      <c r="C3746" s="509"/>
      <c r="D3746" s="1218" t="s">
        <v>140</v>
      </c>
      <c r="E3746" s="1219" t="s">
        <v>3069</v>
      </c>
      <c r="F3746" s="1202"/>
      <c r="G3746" s="1202"/>
      <c r="H3746" s="1202" t="s">
        <v>141</v>
      </c>
      <c r="I3746" s="1202" t="s">
        <v>53</v>
      </c>
      <c r="J3746" s="1202" t="s">
        <v>3070</v>
      </c>
      <c r="K3746" s="1202"/>
      <c r="L3746" s="1202" t="s">
        <v>143</v>
      </c>
      <c r="M3746" s="1202" t="s">
        <v>144</v>
      </c>
      <c r="N3746" s="1203" t="s">
        <v>145</v>
      </c>
      <c r="O3746" s="1203" t="s">
        <v>73</v>
      </c>
      <c r="P3746" s="1203" t="s">
        <v>73</v>
      </c>
      <c r="Q3746" s="1203" t="s">
        <v>73</v>
      </c>
      <c r="R3746" s="1203" t="s">
        <v>73</v>
      </c>
      <c r="S3746" s="1218">
        <f>VLOOKUP($D3746,'NI-Ric'!$B$1:$W$2048,12,FALSE)</f>
        <v>0</v>
      </c>
      <c r="T3746" s="1218">
        <f>VLOOKUP($D3746,'NI-Ric'!$B$1:$W$2048,13,FALSE)</f>
        <v>0</v>
      </c>
      <c r="U3746" s="1218">
        <f>VLOOKUP($D3746,'NI-Ric'!$B$1:$W$2048,16,FALSE)</f>
        <v>0</v>
      </c>
      <c r="V3746" s="1218">
        <f>VLOOKUP($D3746,'NI-Ric'!$B$1:$W$2048,17,FALSE)</f>
        <v>0</v>
      </c>
      <c r="W3746" s="1218">
        <f>VLOOKUP($D3746,'NI-Ric'!$B$1:$W$2048,18,FALSE)</f>
        <v>0</v>
      </c>
      <c r="X3746" s="1218">
        <f>VLOOKUP($D3746,'NI-Ric'!$B$1:$W$2048,19,FALSE)</f>
        <v>0</v>
      </c>
    </row>
    <row r="3747" spans="1:24" hidden="1">
      <c r="A3747" s="509"/>
      <c r="B3747" s="509"/>
      <c r="C3747" s="509"/>
      <c r="D3747" s="1218" t="s">
        <v>146</v>
      </c>
      <c r="E3747" s="1219" t="s">
        <v>3069</v>
      </c>
      <c r="F3747" s="1202"/>
      <c r="G3747" s="1202"/>
      <c r="H3747" s="1202" t="s">
        <v>141</v>
      </c>
      <c r="I3747" s="1202" t="s">
        <v>53</v>
      </c>
      <c r="J3747" s="1202" t="s">
        <v>3070</v>
      </c>
      <c r="K3747" s="1202"/>
      <c r="L3747" s="1202" t="s">
        <v>143</v>
      </c>
      <c r="M3747" s="1202" t="s">
        <v>144</v>
      </c>
      <c r="N3747" s="1203" t="s">
        <v>147</v>
      </c>
      <c r="O3747" s="1203" t="s">
        <v>73</v>
      </c>
      <c r="P3747" s="1203" t="s">
        <v>73</v>
      </c>
      <c r="Q3747" s="1203" t="s">
        <v>73</v>
      </c>
      <c r="R3747" s="1203" t="s">
        <v>73</v>
      </c>
      <c r="S3747" s="1218">
        <f>VLOOKUP($D3747,'NI-Ric'!$B$1:$W$2048,12,FALSE)</f>
        <v>0</v>
      </c>
      <c r="T3747" s="1218">
        <f>VLOOKUP($D3747,'NI-Ric'!$B$1:$W$2048,13,FALSE)</f>
        <v>0</v>
      </c>
      <c r="U3747" s="1218">
        <f>VLOOKUP($D3747,'NI-Ric'!$B$1:$W$2048,16,FALSE)</f>
        <v>0</v>
      </c>
      <c r="V3747" s="1218">
        <f>VLOOKUP($D3747,'NI-Ric'!$B$1:$W$2048,17,FALSE)</f>
        <v>0</v>
      </c>
      <c r="W3747" s="1218">
        <f>VLOOKUP($D3747,'NI-Ric'!$B$1:$W$2048,18,FALSE)</f>
        <v>0</v>
      </c>
      <c r="X3747" s="1218">
        <f>VLOOKUP($D3747,'NI-Ric'!$B$1:$W$2048,19,FALSE)</f>
        <v>0</v>
      </c>
    </row>
    <row r="3748" spans="1:24" hidden="1">
      <c r="A3748" s="509"/>
      <c r="B3748" s="509"/>
      <c r="C3748" s="509"/>
      <c r="D3748" s="1218" t="s">
        <v>148</v>
      </c>
      <c r="E3748" s="1219" t="s">
        <v>3069</v>
      </c>
      <c r="F3748" s="1202"/>
      <c r="G3748" s="1202"/>
      <c r="H3748" s="1202" t="s">
        <v>141</v>
      </c>
      <c r="I3748" s="1202" t="s">
        <v>53</v>
      </c>
      <c r="J3748" s="1202" t="s">
        <v>3070</v>
      </c>
      <c r="K3748" s="1202"/>
      <c r="L3748" s="1202" t="s">
        <v>143</v>
      </c>
      <c r="M3748" s="1202" t="s">
        <v>144</v>
      </c>
      <c r="N3748" s="1203" t="s">
        <v>149</v>
      </c>
      <c r="O3748" s="1203" t="s">
        <v>73</v>
      </c>
      <c r="P3748" s="1203" t="s">
        <v>73</v>
      </c>
      <c r="Q3748" s="1203" t="s">
        <v>73</v>
      </c>
      <c r="R3748" s="1203" t="s">
        <v>73</v>
      </c>
      <c r="S3748" s="1218">
        <f>VLOOKUP($D3748,'NI-Ric'!$B$1:$W$2048,12,FALSE)</f>
        <v>0</v>
      </c>
      <c r="T3748" s="1218">
        <f>VLOOKUP($D3748,'NI-Ric'!$B$1:$W$2048,13,FALSE)</f>
        <v>0</v>
      </c>
      <c r="U3748" s="1218">
        <f>VLOOKUP($D3748,'NI-Ric'!$B$1:$W$2048,16,FALSE)</f>
        <v>0</v>
      </c>
      <c r="V3748" s="1218">
        <f>VLOOKUP($D3748,'NI-Ric'!$B$1:$W$2048,17,FALSE)</f>
        <v>0</v>
      </c>
      <c r="W3748" s="1218">
        <f>VLOOKUP($D3748,'NI-Ric'!$B$1:$W$2048,18,FALSE)</f>
        <v>0</v>
      </c>
      <c r="X3748" s="1218">
        <f>VLOOKUP($D3748,'NI-Ric'!$B$1:$W$2048,19,FALSE)</f>
        <v>0</v>
      </c>
    </row>
    <row r="3749" spans="1:24" hidden="1">
      <c r="A3749" s="509"/>
      <c r="B3749" s="509"/>
      <c r="C3749" s="509"/>
      <c r="D3749" s="1218" t="s">
        <v>150</v>
      </c>
      <c r="E3749" s="1219" t="s">
        <v>3069</v>
      </c>
      <c r="F3749" s="1202"/>
      <c r="G3749" s="1202"/>
      <c r="H3749" s="1202" t="s">
        <v>151</v>
      </c>
      <c r="I3749" s="1202" t="s">
        <v>53</v>
      </c>
      <c r="J3749" s="1202" t="s">
        <v>3070</v>
      </c>
      <c r="K3749" s="1202"/>
      <c r="L3749" s="1202" t="s">
        <v>143</v>
      </c>
      <c r="M3749" s="1202" t="s">
        <v>144</v>
      </c>
      <c r="N3749" s="1203" t="s">
        <v>152</v>
      </c>
      <c r="O3749" s="1203" t="s">
        <v>73</v>
      </c>
      <c r="P3749" s="1203" t="s">
        <v>73</v>
      </c>
      <c r="Q3749" s="1203" t="s">
        <v>73</v>
      </c>
      <c r="R3749" s="1203" t="s">
        <v>73</v>
      </c>
      <c r="S3749" s="1218">
        <f>VLOOKUP($D3749,'NI-Ric'!$B$1:$W$2048,12,FALSE)</f>
        <v>0</v>
      </c>
      <c r="T3749" s="1218">
        <f>VLOOKUP($D3749,'NI-Ric'!$B$1:$W$2048,13,FALSE)</f>
        <v>0</v>
      </c>
      <c r="U3749" s="1218">
        <f>VLOOKUP($D3749,'NI-Ric'!$B$1:$W$2048,16,FALSE)</f>
        <v>0</v>
      </c>
      <c r="V3749" s="1218">
        <f>VLOOKUP($D3749,'NI-Ric'!$B$1:$W$2048,17,FALSE)</f>
        <v>0</v>
      </c>
      <c r="W3749" s="1218">
        <f>VLOOKUP($D3749,'NI-Ric'!$B$1:$W$2048,18,FALSE)</f>
        <v>0</v>
      </c>
      <c r="X3749" s="1218">
        <f>VLOOKUP($D3749,'NI-Ric'!$B$1:$W$2048,19,FALSE)</f>
        <v>0</v>
      </c>
    </row>
    <row r="3750" spans="1:24" hidden="1">
      <c r="A3750" s="509"/>
      <c r="B3750" s="509"/>
      <c r="C3750" s="509"/>
      <c r="D3750" s="1218" t="s">
        <v>153</v>
      </c>
      <c r="E3750" s="1219" t="s">
        <v>3069</v>
      </c>
      <c r="F3750" s="1202"/>
      <c r="G3750" s="1202"/>
      <c r="H3750" s="1205" t="s">
        <v>154</v>
      </c>
      <c r="I3750" s="1202" t="s">
        <v>53</v>
      </c>
      <c r="J3750" s="1202" t="s">
        <v>3070</v>
      </c>
      <c r="K3750" s="1202"/>
      <c r="L3750" s="1202" t="s">
        <v>143</v>
      </c>
      <c r="M3750" s="1202" t="s">
        <v>144</v>
      </c>
      <c r="N3750" s="1203" t="s">
        <v>155</v>
      </c>
      <c r="O3750" s="1203" t="s">
        <v>73</v>
      </c>
      <c r="P3750" s="1203" t="s">
        <v>73</v>
      </c>
      <c r="Q3750" s="1203" t="s">
        <v>73</v>
      </c>
      <c r="R3750" s="1203" t="s">
        <v>73</v>
      </c>
      <c r="S3750" s="1218">
        <f>VLOOKUP($D3750,'NI-Ric'!$B$1:$W$2048,12,FALSE)</f>
        <v>0</v>
      </c>
      <c r="T3750" s="1218">
        <f>VLOOKUP($D3750,'NI-Ric'!$B$1:$W$2048,13,FALSE)</f>
        <v>0</v>
      </c>
      <c r="U3750" s="1218">
        <f>VLOOKUP($D3750,'NI-Ric'!$B$1:$W$2048,16,FALSE)</f>
        <v>0</v>
      </c>
      <c r="V3750" s="1218">
        <f>VLOOKUP($D3750,'NI-Ric'!$B$1:$W$2048,17,FALSE)</f>
        <v>0</v>
      </c>
      <c r="W3750" s="1218">
        <f>VLOOKUP($D3750,'NI-Ric'!$B$1:$W$2048,18,FALSE)</f>
        <v>0</v>
      </c>
      <c r="X3750" s="1218">
        <f>VLOOKUP($D3750,'NI-Ric'!$B$1:$W$2048,19,FALSE)</f>
        <v>0</v>
      </c>
    </row>
    <row r="3751" spans="1:24" hidden="1">
      <c r="A3751" s="509"/>
      <c r="B3751" s="509"/>
      <c r="C3751" s="509"/>
      <c r="D3751" s="1218" t="s">
        <v>156</v>
      </c>
      <c r="E3751" s="1219" t="s">
        <v>3069</v>
      </c>
      <c r="F3751" s="1202" t="s">
        <v>157</v>
      </c>
      <c r="G3751" s="1202"/>
      <c r="H3751" s="1202" t="s">
        <v>158</v>
      </c>
      <c r="I3751" s="1202" t="s">
        <v>53</v>
      </c>
      <c r="J3751" s="1202" t="s">
        <v>3070</v>
      </c>
      <c r="K3751" s="1202"/>
      <c r="L3751" s="1202" t="s">
        <v>143</v>
      </c>
      <c r="M3751" s="1202" t="s">
        <v>159</v>
      </c>
      <c r="N3751" s="1203" t="s">
        <v>160</v>
      </c>
      <c r="O3751" s="1203" t="s">
        <v>73</v>
      </c>
      <c r="P3751" s="1203" t="s">
        <v>73</v>
      </c>
      <c r="Q3751" s="1203" t="s">
        <v>73</v>
      </c>
      <c r="R3751" s="1203" t="s">
        <v>73</v>
      </c>
      <c r="S3751" s="1218">
        <f>VLOOKUP($D3751,'NI-Ric'!$B$1:$W$2048,12,FALSE)</f>
        <v>0</v>
      </c>
      <c r="T3751" s="1218">
        <f>VLOOKUP($D3751,'NI-Ric'!$B$1:$W$2048,13,FALSE)</f>
        <v>0</v>
      </c>
      <c r="U3751" s="1218">
        <f>VLOOKUP($D3751,'NI-Ric'!$B$1:$W$2048,16,FALSE)</f>
        <v>0</v>
      </c>
      <c r="V3751" s="1218">
        <f>VLOOKUP($D3751,'NI-Ric'!$B$1:$W$2048,17,FALSE)</f>
        <v>0</v>
      </c>
      <c r="W3751" s="1218">
        <f>VLOOKUP($D3751,'NI-Ric'!$B$1:$W$2048,18,FALSE)</f>
        <v>0</v>
      </c>
      <c r="X3751" s="1218">
        <f>VLOOKUP($D3751,'NI-Ric'!$B$1:$W$2048,19,FALSE)</f>
        <v>0</v>
      </c>
    </row>
    <row r="3752" spans="1:24" hidden="1">
      <c r="A3752" s="509"/>
      <c r="B3752" s="509"/>
      <c r="C3752" s="509"/>
      <c r="D3752" s="1218" t="s">
        <v>161</v>
      </c>
      <c r="E3752" s="1219" t="s">
        <v>3069</v>
      </c>
      <c r="F3752" s="1202" t="s">
        <v>157</v>
      </c>
      <c r="G3752" s="1202"/>
      <c r="H3752" s="1202" t="s">
        <v>162</v>
      </c>
      <c r="I3752" s="1202" t="s">
        <v>53</v>
      </c>
      <c r="J3752" s="1202" t="s">
        <v>3070</v>
      </c>
      <c r="K3752" s="1202"/>
      <c r="L3752" s="1202" t="s">
        <v>143</v>
      </c>
      <c r="M3752" s="1202" t="s">
        <v>159</v>
      </c>
      <c r="N3752" s="1203" t="s">
        <v>163</v>
      </c>
      <c r="O3752" s="1203" t="s">
        <v>73</v>
      </c>
      <c r="P3752" s="1203" t="s">
        <v>73</v>
      </c>
      <c r="Q3752" s="1203" t="s">
        <v>73</v>
      </c>
      <c r="R3752" s="1203" t="s">
        <v>73</v>
      </c>
      <c r="S3752" s="1218">
        <f>VLOOKUP($D3752,'NI-Ric'!$B$1:$W$2048,12,FALSE)</f>
        <v>0</v>
      </c>
      <c r="T3752" s="1218">
        <f>VLOOKUP($D3752,'NI-Ric'!$B$1:$W$2048,13,FALSE)</f>
        <v>0</v>
      </c>
      <c r="U3752" s="1218">
        <f>VLOOKUP($D3752,'NI-Ric'!$B$1:$W$2048,16,FALSE)</f>
        <v>0</v>
      </c>
      <c r="V3752" s="1218">
        <f>VLOOKUP($D3752,'NI-Ric'!$B$1:$W$2048,17,FALSE)</f>
        <v>0</v>
      </c>
      <c r="W3752" s="1218">
        <f>VLOOKUP($D3752,'NI-Ric'!$B$1:$W$2048,18,FALSE)</f>
        <v>0</v>
      </c>
      <c r="X3752" s="1218">
        <f>VLOOKUP($D3752,'NI-Ric'!$B$1:$W$2048,19,FALSE)</f>
        <v>0</v>
      </c>
    </row>
    <row r="3753" spans="1:24" hidden="1">
      <c r="A3753" s="509"/>
      <c r="B3753" s="509"/>
      <c r="C3753" s="509"/>
      <c r="D3753" s="1218" t="s">
        <v>164</v>
      </c>
      <c r="E3753" s="1219" t="s">
        <v>3069</v>
      </c>
      <c r="F3753" s="1202"/>
      <c r="G3753" s="1202"/>
      <c r="H3753" s="1202" t="s">
        <v>165</v>
      </c>
      <c r="I3753" s="1202" t="s">
        <v>53</v>
      </c>
      <c r="J3753" s="1202" t="s">
        <v>3070</v>
      </c>
      <c r="K3753" s="1202"/>
      <c r="L3753" s="1202" t="s">
        <v>143</v>
      </c>
      <c r="M3753" s="1202" t="s">
        <v>166</v>
      </c>
      <c r="N3753" s="1203" t="s">
        <v>167</v>
      </c>
      <c r="O3753" s="1203" t="s">
        <v>73</v>
      </c>
      <c r="P3753" s="1203" t="s">
        <v>73</v>
      </c>
      <c r="Q3753" s="1203" t="s">
        <v>73</v>
      </c>
      <c r="R3753" s="1203" t="s">
        <v>73</v>
      </c>
      <c r="S3753" s="1218">
        <f>VLOOKUP($D3753,'NI-Ric'!$B$1:$W$2048,12,FALSE)</f>
        <v>0</v>
      </c>
      <c r="T3753" s="1218">
        <f>VLOOKUP($D3753,'NI-Ric'!$B$1:$W$2048,13,FALSE)</f>
        <v>0</v>
      </c>
      <c r="U3753" s="1218">
        <f>VLOOKUP($D3753,'NI-Ric'!$B$1:$W$2048,16,FALSE)</f>
        <v>0</v>
      </c>
      <c r="V3753" s="1218">
        <f>VLOOKUP($D3753,'NI-Ric'!$B$1:$W$2048,17,FALSE)</f>
        <v>0</v>
      </c>
      <c r="W3753" s="1218">
        <f>VLOOKUP($D3753,'NI-Ric'!$B$1:$W$2048,18,FALSE)</f>
        <v>0</v>
      </c>
      <c r="X3753" s="1218">
        <f>VLOOKUP($D3753,'NI-Ric'!$B$1:$W$2048,19,FALSE)</f>
        <v>0</v>
      </c>
    </row>
    <row r="3754" spans="1:24" hidden="1">
      <c r="A3754" s="509"/>
      <c r="B3754" s="509"/>
      <c r="C3754" s="509"/>
      <c r="D3754" s="1218" t="s">
        <v>168</v>
      </c>
      <c r="E3754" s="1219" t="s">
        <v>3069</v>
      </c>
      <c r="F3754" s="1202"/>
      <c r="G3754" s="1202"/>
      <c r="H3754" s="1204" t="s">
        <v>169</v>
      </c>
      <c r="I3754" s="1202" t="s">
        <v>53</v>
      </c>
      <c r="J3754" s="1202" t="s">
        <v>3070</v>
      </c>
      <c r="K3754" s="1202"/>
      <c r="L3754" s="1202" t="s">
        <v>81</v>
      </c>
      <c r="M3754" s="1202" t="s">
        <v>170</v>
      </c>
      <c r="N3754" s="1203" t="s">
        <v>171</v>
      </c>
      <c r="O3754" s="1203" t="s">
        <v>73</v>
      </c>
      <c r="P3754" s="1203" t="s">
        <v>73</v>
      </c>
      <c r="Q3754" s="1203" t="s">
        <v>73</v>
      </c>
      <c r="R3754" s="1203" t="s">
        <v>73</v>
      </c>
      <c r="S3754" s="1218">
        <f>VLOOKUP($D3754,'NI-Ric'!$B$1:$W$2048,12,FALSE)</f>
        <v>0</v>
      </c>
      <c r="T3754" s="1218">
        <f>VLOOKUP($D3754,'NI-Ric'!$B$1:$W$2048,13,FALSE)</f>
        <v>0</v>
      </c>
      <c r="U3754" s="1218">
        <f>VLOOKUP($D3754,'NI-Ric'!$B$1:$W$2048,16,FALSE)</f>
        <v>0</v>
      </c>
      <c r="V3754" s="1218">
        <f>VLOOKUP($D3754,'NI-Ric'!$B$1:$W$2048,17,FALSE)</f>
        <v>0</v>
      </c>
      <c r="W3754" s="1218">
        <f>VLOOKUP($D3754,'NI-Ric'!$B$1:$W$2048,18,FALSE)</f>
        <v>0</v>
      </c>
      <c r="X3754" s="1218">
        <f>VLOOKUP($D3754,'NI-Ric'!$B$1:$W$2048,19,FALSE)</f>
        <v>0</v>
      </c>
    </row>
    <row r="3755" spans="1:24" hidden="1">
      <c r="A3755" s="509"/>
      <c r="B3755" s="509"/>
      <c r="C3755" s="509"/>
      <c r="D3755" s="1218" t="s">
        <v>172</v>
      </c>
      <c r="E3755" s="1219" t="s">
        <v>3069</v>
      </c>
      <c r="F3755" s="1202"/>
      <c r="G3755" s="1202"/>
      <c r="H3755" s="1205" t="s">
        <v>169</v>
      </c>
      <c r="I3755" s="1202" t="s">
        <v>53</v>
      </c>
      <c r="J3755" s="1202" t="s">
        <v>3070</v>
      </c>
      <c r="K3755" s="1202"/>
      <c r="L3755" s="1202" t="s">
        <v>143</v>
      </c>
      <c r="M3755" s="1202" t="s">
        <v>170</v>
      </c>
      <c r="N3755" s="1203" t="s">
        <v>173</v>
      </c>
      <c r="O3755" s="1203" t="s">
        <v>73</v>
      </c>
      <c r="P3755" s="1203" t="s">
        <v>73</v>
      </c>
      <c r="Q3755" s="1203" t="s">
        <v>73</v>
      </c>
      <c r="R3755" s="1203" t="s">
        <v>73</v>
      </c>
      <c r="S3755" s="1218">
        <f>VLOOKUP($D3755,'NI-Ric'!$B$1:$W$2048,12,FALSE)</f>
        <v>0</v>
      </c>
      <c r="T3755" s="1218">
        <f>VLOOKUP($D3755,'NI-Ric'!$B$1:$W$2048,13,FALSE)</f>
        <v>0</v>
      </c>
      <c r="U3755" s="1218">
        <f>VLOOKUP($D3755,'NI-Ric'!$B$1:$W$2048,16,FALSE)</f>
        <v>0</v>
      </c>
      <c r="V3755" s="1218">
        <f>VLOOKUP($D3755,'NI-Ric'!$B$1:$W$2048,17,FALSE)</f>
        <v>0</v>
      </c>
      <c r="W3755" s="1218">
        <f>VLOOKUP($D3755,'NI-Ric'!$B$1:$W$2048,18,FALSE)</f>
        <v>0</v>
      </c>
      <c r="X3755" s="1218">
        <f>VLOOKUP($D3755,'NI-Ric'!$B$1:$W$2048,19,FALSE)</f>
        <v>0</v>
      </c>
    </row>
    <row r="3756" spans="1:24" hidden="1">
      <c r="A3756" s="509"/>
      <c r="B3756" s="509"/>
      <c r="C3756" s="509"/>
      <c r="D3756" s="1218" t="s">
        <v>174</v>
      </c>
      <c r="E3756" s="1219" t="s">
        <v>3069</v>
      </c>
      <c r="F3756" s="1202"/>
      <c r="G3756" s="1202"/>
      <c r="H3756" s="1202" t="s">
        <v>175</v>
      </c>
      <c r="I3756" s="1202" t="s">
        <v>53</v>
      </c>
      <c r="J3756" s="1202" t="s">
        <v>3070</v>
      </c>
      <c r="K3756" s="1202"/>
      <c r="L3756" s="1202" t="s">
        <v>143</v>
      </c>
      <c r="M3756" s="1202" t="s">
        <v>176</v>
      </c>
      <c r="N3756" s="1203" t="s">
        <v>177</v>
      </c>
      <c r="O3756" s="1203" t="s">
        <v>73</v>
      </c>
      <c r="P3756" s="1203" t="s">
        <v>73</v>
      </c>
      <c r="Q3756" s="1203" t="s">
        <v>73</v>
      </c>
      <c r="R3756" s="1203" t="s">
        <v>73</v>
      </c>
      <c r="S3756" s="1218">
        <f>VLOOKUP($D3756,'NI-Ric'!$B$1:$W$2048,12,FALSE)</f>
        <v>0</v>
      </c>
      <c r="T3756" s="1218">
        <f>VLOOKUP($D3756,'NI-Ric'!$B$1:$W$2048,13,FALSE)</f>
        <v>0</v>
      </c>
      <c r="U3756" s="1218">
        <f>VLOOKUP($D3756,'NI-Ric'!$B$1:$W$2048,16,FALSE)</f>
        <v>0</v>
      </c>
      <c r="V3756" s="1218">
        <f>VLOOKUP($D3756,'NI-Ric'!$B$1:$W$2048,17,FALSE)</f>
        <v>0</v>
      </c>
      <c r="W3756" s="1218">
        <f>VLOOKUP($D3756,'NI-Ric'!$B$1:$W$2048,18,FALSE)</f>
        <v>0</v>
      </c>
      <c r="X3756" s="1218">
        <f>VLOOKUP($D3756,'NI-Ric'!$B$1:$W$2048,19,FALSE)</f>
        <v>0</v>
      </c>
    </row>
    <row r="3757" spans="1:24" hidden="1">
      <c r="A3757" s="509"/>
      <c r="B3757" s="509"/>
      <c r="C3757" s="509"/>
      <c r="D3757" s="1218" t="s">
        <v>178</v>
      </c>
      <c r="E3757" s="1219" t="s">
        <v>3069</v>
      </c>
      <c r="F3757" s="1202"/>
      <c r="G3757" s="1202"/>
      <c r="H3757" s="1204" t="s">
        <v>169</v>
      </c>
      <c r="I3757" s="1202" t="s">
        <v>53</v>
      </c>
      <c r="J3757" s="1202" t="s">
        <v>3070</v>
      </c>
      <c r="K3757" s="1202"/>
      <c r="L3757" s="1202" t="s">
        <v>81</v>
      </c>
      <c r="M3757" s="1202" t="s">
        <v>170</v>
      </c>
      <c r="N3757" s="1203" t="s">
        <v>179</v>
      </c>
      <c r="O3757" s="1203" t="s">
        <v>73</v>
      </c>
      <c r="P3757" s="1203" t="s">
        <v>73</v>
      </c>
      <c r="Q3757" s="1203" t="s">
        <v>73</v>
      </c>
      <c r="R3757" s="1203" t="s">
        <v>73</v>
      </c>
      <c r="S3757" s="1218">
        <f>VLOOKUP($D3757,'NI-Ric'!$B$1:$W$2048,12,FALSE)</f>
        <v>0</v>
      </c>
      <c r="T3757" s="1218">
        <f>VLOOKUP($D3757,'NI-Ric'!$B$1:$W$2048,13,FALSE)</f>
        <v>0</v>
      </c>
      <c r="U3757" s="1218">
        <f>VLOOKUP($D3757,'NI-Ric'!$B$1:$W$2048,16,FALSE)</f>
        <v>0</v>
      </c>
      <c r="V3757" s="1218">
        <f>VLOOKUP($D3757,'NI-Ric'!$B$1:$W$2048,17,FALSE)</f>
        <v>0</v>
      </c>
      <c r="W3757" s="1218">
        <f>VLOOKUP($D3757,'NI-Ric'!$B$1:$W$2048,18,FALSE)</f>
        <v>0</v>
      </c>
      <c r="X3757" s="1218">
        <f>VLOOKUP($D3757,'NI-Ric'!$B$1:$W$2048,19,FALSE)</f>
        <v>0</v>
      </c>
    </row>
    <row r="3758" spans="1:24" hidden="1">
      <c r="A3758" s="509"/>
      <c r="B3758" s="509"/>
      <c r="C3758" s="509"/>
      <c r="D3758" s="1218" t="s">
        <v>180</v>
      </c>
      <c r="E3758" s="1219" t="s">
        <v>3069</v>
      </c>
      <c r="F3758" s="1202"/>
      <c r="G3758" s="1202"/>
      <c r="H3758" s="1205" t="s">
        <v>169</v>
      </c>
      <c r="I3758" s="1202" t="s">
        <v>53</v>
      </c>
      <c r="J3758" s="1202" t="s">
        <v>3070</v>
      </c>
      <c r="K3758" s="1202"/>
      <c r="L3758" s="1202" t="s">
        <v>143</v>
      </c>
      <c r="M3758" s="1202" t="s">
        <v>170</v>
      </c>
      <c r="N3758" s="1203" t="s">
        <v>181</v>
      </c>
      <c r="O3758" s="1203" t="s">
        <v>73</v>
      </c>
      <c r="P3758" s="1203" t="s">
        <v>73</v>
      </c>
      <c r="Q3758" s="1203" t="s">
        <v>73</v>
      </c>
      <c r="R3758" s="1203" t="s">
        <v>73</v>
      </c>
      <c r="S3758" s="1218">
        <f>VLOOKUP($D3758,'NI-Ric'!$B$1:$W$2048,12,FALSE)</f>
        <v>0</v>
      </c>
      <c r="T3758" s="1218">
        <f>VLOOKUP($D3758,'NI-Ric'!$B$1:$W$2048,13,FALSE)</f>
        <v>0</v>
      </c>
      <c r="U3758" s="1218">
        <f>VLOOKUP($D3758,'NI-Ric'!$B$1:$W$2048,16,FALSE)</f>
        <v>0</v>
      </c>
      <c r="V3758" s="1218">
        <f>VLOOKUP($D3758,'NI-Ric'!$B$1:$W$2048,17,FALSE)</f>
        <v>0</v>
      </c>
      <c r="W3758" s="1218">
        <f>VLOOKUP($D3758,'NI-Ric'!$B$1:$W$2048,18,FALSE)</f>
        <v>0</v>
      </c>
      <c r="X3758" s="1218">
        <f>VLOOKUP($D3758,'NI-Ric'!$B$1:$W$2048,19,FALSE)</f>
        <v>0</v>
      </c>
    </row>
    <row r="3759" spans="1:24" hidden="1">
      <c r="A3759" s="509"/>
      <c r="B3759" s="509"/>
      <c r="C3759" s="509"/>
      <c r="D3759" s="1218" t="s">
        <v>182</v>
      </c>
      <c r="E3759" s="1219" t="s">
        <v>3069</v>
      </c>
      <c r="F3759" s="1202"/>
      <c r="G3759" s="1202"/>
      <c r="H3759" s="1202"/>
      <c r="I3759" s="1202" t="s">
        <v>53</v>
      </c>
      <c r="J3759" s="1202"/>
      <c r="K3759" s="1202"/>
      <c r="L3759" s="1202"/>
      <c r="M3759" s="1202" t="s">
        <v>124</v>
      </c>
      <c r="N3759" s="1203" t="s">
        <v>183</v>
      </c>
      <c r="O3759" s="1203" t="s">
        <v>73</v>
      </c>
      <c r="P3759" s="1203" t="s">
        <v>73</v>
      </c>
      <c r="Q3759" s="1203" t="s">
        <v>73</v>
      </c>
      <c r="R3759" s="1203" t="s">
        <v>73</v>
      </c>
      <c r="S3759" s="1218">
        <f>VLOOKUP($D3759,'NI-Ric'!$B$1:$W$2048,12,FALSE)</f>
        <v>0</v>
      </c>
      <c r="T3759" s="1218">
        <f>VLOOKUP($D3759,'NI-Ric'!$B$1:$W$2048,13,FALSE)</f>
        <v>0</v>
      </c>
      <c r="U3759" s="1218">
        <f>VLOOKUP($D3759,'NI-Ric'!$B$1:$W$2048,16,FALSE)</f>
        <v>0</v>
      </c>
      <c r="V3759" s="1218">
        <f>VLOOKUP($D3759,'NI-Ric'!$B$1:$W$2048,17,FALSE)</f>
        <v>0</v>
      </c>
      <c r="W3759" s="1218">
        <f>VLOOKUP($D3759,'NI-Ric'!$B$1:$W$2048,18,FALSE)</f>
        <v>0</v>
      </c>
      <c r="X3759" s="1218">
        <f>VLOOKUP($D3759,'NI-Ric'!$B$1:$W$2048,19,FALSE)</f>
        <v>0</v>
      </c>
    </row>
    <row r="3760" spans="1:24" hidden="1">
      <c r="A3760" s="509"/>
      <c r="B3760" s="509"/>
      <c r="C3760" s="509"/>
      <c r="D3760" s="1218" t="s">
        <v>184</v>
      </c>
      <c r="E3760" s="1219" t="s">
        <v>3069</v>
      </c>
      <c r="F3760" s="1202"/>
      <c r="G3760" s="1202"/>
      <c r="H3760" s="1202"/>
      <c r="I3760" s="1202" t="s">
        <v>53</v>
      </c>
      <c r="J3760" s="1202"/>
      <c r="K3760" s="1202"/>
      <c r="L3760" s="1202"/>
      <c r="M3760" s="1202" t="s">
        <v>124</v>
      </c>
      <c r="N3760" s="1203" t="s">
        <v>185</v>
      </c>
      <c r="O3760" s="1203" t="s">
        <v>73</v>
      </c>
      <c r="P3760" s="1203" t="s">
        <v>73</v>
      </c>
      <c r="Q3760" s="1203" t="s">
        <v>73</v>
      </c>
      <c r="R3760" s="1203" t="s">
        <v>73</v>
      </c>
      <c r="S3760" s="1218">
        <f>VLOOKUP($D3760,'NI-Ric'!$B$1:$W$2048,12,FALSE)</f>
        <v>0</v>
      </c>
      <c r="T3760" s="1218">
        <f>VLOOKUP($D3760,'NI-Ric'!$B$1:$W$2048,13,FALSE)</f>
        <v>0</v>
      </c>
      <c r="U3760" s="1218">
        <f>VLOOKUP($D3760,'NI-Ric'!$B$1:$W$2048,16,FALSE)</f>
        <v>0</v>
      </c>
      <c r="V3760" s="1218">
        <f>VLOOKUP($D3760,'NI-Ric'!$B$1:$W$2048,17,FALSE)</f>
        <v>0</v>
      </c>
      <c r="W3760" s="1218">
        <f>VLOOKUP($D3760,'NI-Ric'!$B$1:$W$2048,18,FALSE)</f>
        <v>0</v>
      </c>
      <c r="X3760" s="1218">
        <f>VLOOKUP($D3760,'NI-Ric'!$B$1:$W$2048,19,FALSE)</f>
        <v>0</v>
      </c>
    </row>
    <row r="3761" spans="1:24" hidden="1">
      <c r="A3761" s="509"/>
      <c r="B3761" s="509"/>
      <c r="C3761" s="509"/>
      <c r="D3761" s="1218" t="s">
        <v>186</v>
      </c>
      <c r="E3761" s="1219" t="s">
        <v>3069</v>
      </c>
      <c r="F3761" s="1202"/>
      <c r="G3761" s="1202"/>
      <c r="H3761" s="1202"/>
      <c r="I3761" s="1202" t="s">
        <v>53</v>
      </c>
      <c r="J3761" s="1202"/>
      <c r="K3761" s="1202"/>
      <c r="L3761" s="1202"/>
      <c r="M3761" s="1202" t="s">
        <v>124</v>
      </c>
      <c r="N3761" s="1203" t="s">
        <v>187</v>
      </c>
      <c r="O3761" s="1203" t="s">
        <v>73</v>
      </c>
      <c r="P3761" s="1203" t="s">
        <v>73</v>
      </c>
      <c r="Q3761" s="1203" t="s">
        <v>73</v>
      </c>
      <c r="R3761" s="1203" t="s">
        <v>73</v>
      </c>
      <c r="S3761" s="1218">
        <f>VLOOKUP($D3761,'NI-Ric'!$B$1:$W$2048,12,FALSE)</f>
        <v>0</v>
      </c>
      <c r="T3761" s="1218">
        <f>VLOOKUP($D3761,'NI-Ric'!$B$1:$W$2048,13,FALSE)</f>
        <v>0</v>
      </c>
      <c r="U3761" s="1218">
        <f>VLOOKUP($D3761,'NI-Ric'!$B$1:$W$2048,16,FALSE)</f>
        <v>0</v>
      </c>
      <c r="V3761" s="1218">
        <f>VLOOKUP($D3761,'NI-Ric'!$B$1:$W$2048,17,FALSE)</f>
        <v>0</v>
      </c>
      <c r="W3761" s="1218">
        <f>VLOOKUP($D3761,'NI-Ric'!$B$1:$W$2048,18,FALSE)</f>
        <v>0</v>
      </c>
      <c r="X3761" s="1218">
        <f>VLOOKUP($D3761,'NI-Ric'!$B$1:$W$2048,19,FALSE)</f>
        <v>0</v>
      </c>
    </row>
    <row r="3762" spans="1:24" ht="27" hidden="1">
      <c r="A3762" s="509"/>
      <c r="B3762" s="509"/>
      <c r="C3762" s="509"/>
      <c r="D3762" s="1218" t="s">
        <v>188</v>
      </c>
      <c r="E3762" s="1219" t="s">
        <v>3069</v>
      </c>
      <c r="F3762" s="1202"/>
      <c r="G3762" s="1202"/>
      <c r="H3762" s="1202"/>
      <c r="I3762" s="1202" t="s">
        <v>53</v>
      </c>
      <c r="J3762" s="1202"/>
      <c r="K3762" s="1202"/>
      <c r="L3762" s="1202"/>
      <c r="M3762" s="1202" t="s">
        <v>124</v>
      </c>
      <c r="N3762" s="1203" t="s">
        <v>189</v>
      </c>
      <c r="O3762" s="1203" t="s">
        <v>73</v>
      </c>
      <c r="P3762" s="1203" t="s">
        <v>73</v>
      </c>
      <c r="Q3762" s="1203" t="s">
        <v>73</v>
      </c>
      <c r="R3762" s="1203" t="s">
        <v>73</v>
      </c>
      <c r="S3762" s="1218">
        <f>VLOOKUP($D3762,'NI-Ric'!$B$1:$W$2048,12,FALSE)</f>
        <v>0</v>
      </c>
      <c r="T3762" s="1218">
        <f>VLOOKUP($D3762,'NI-Ric'!$B$1:$W$2048,13,FALSE)</f>
        <v>0</v>
      </c>
      <c r="U3762" s="1218">
        <f>VLOOKUP($D3762,'NI-Ric'!$B$1:$W$2048,16,FALSE)</f>
        <v>0</v>
      </c>
      <c r="V3762" s="1218">
        <f>VLOOKUP($D3762,'NI-Ric'!$B$1:$W$2048,17,FALSE)</f>
        <v>0</v>
      </c>
      <c r="W3762" s="1218">
        <f>VLOOKUP($D3762,'NI-Ric'!$B$1:$W$2048,18,FALSE)</f>
        <v>0</v>
      </c>
      <c r="X3762" s="1218">
        <f>VLOOKUP($D3762,'NI-Ric'!$B$1:$W$2048,19,FALSE)</f>
        <v>0</v>
      </c>
    </row>
    <row r="3763" spans="1:24" hidden="1">
      <c r="A3763" s="509"/>
      <c r="B3763" s="509"/>
      <c r="C3763" s="509"/>
      <c r="D3763" s="1218" t="s">
        <v>190</v>
      </c>
      <c r="E3763" s="1219" t="s">
        <v>3069</v>
      </c>
      <c r="F3763" s="1202"/>
      <c r="G3763" s="1202"/>
      <c r="H3763" s="1202"/>
      <c r="I3763" s="1202" t="s">
        <v>53</v>
      </c>
      <c r="J3763" s="1202"/>
      <c r="K3763" s="1202"/>
      <c r="L3763" s="1202"/>
      <c r="M3763" s="1202" t="s">
        <v>124</v>
      </c>
      <c r="N3763" s="1203" t="s">
        <v>191</v>
      </c>
      <c r="O3763" s="1203" t="s">
        <v>73</v>
      </c>
      <c r="P3763" s="1203" t="s">
        <v>73</v>
      </c>
      <c r="Q3763" s="1203" t="s">
        <v>73</v>
      </c>
      <c r="R3763" s="1203" t="s">
        <v>73</v>
      </c>
      <c r="S3763" s="1218">
        <f>VLOOKUP($D3763,'NI-Ric'!$B$1:$W$2048,12,FALSE)</f>
        <v>0</v>
      </c>
      <c r="T3763" s="1218">
        <f>VLOOKUP($D3763,'NI-Ric'!$B$1:$W$2048,13,FALSE)</f>
        <v>0</v>
      </c>
      <c r="U3763" s="1218">
        <f>VLOOKUP($D3763,'NI-Ric'!$B$1:$W$2048,16,FALSE)</f>
        <v>0</v>
      </c>
      <c r="V3763" s="1218">
        <f>VLOOKUP($D3763,'NI-Ric'!$B$1:$W$2048,17,FALSE)</f>
        <v>0</v>
      </c>
      <c r="W3763" s="1218">
        <f>VLOOKUP($D3763,'NI-Ric'!$B$1:$W$2048,18,FALSE)</f>
        <v>0</v>
      </c>
      <c r="X3763" s="1218">
        <f>VLOOKUP($D3763,'NI-Ric'!$B$1:$W$2048,19,FALSE)</f>
        <v>0</v>
      </c>
    </row>
    <row r="3764" spans="1:24" ht="27" hidden="1">
      <c r="A3764" s="509"/>
      <c r="B3764" s="509"/>
      <c r="C3764" s="509"/>
      <c r="D3764" s="1218" t="s">
        <v>192</v>
      </c>
      <c r="E3764" s="1219" t="s">
        <v>3069</v>
      </c>
      <c r="F3764" s="1202"/>
      <c r="G3764" s="1202"/>
      <c r="H3764" s="1202"/>
      <c r="I3764" s="1202" t="s">
        <v>53</v>
      </c>
      <c r="J3764" s="1202"/>
      <c r="K3764" s="1202"/>
      <c r="L3764" s="1202"/>
      <c r="M3764" s="1202" t="s">
        <v>124</v>
      </c>
      <c r="N3764" s="1203" t="s">
        <v>193</v>
      </c>
      <c r="O3764" s="1203" t="s">
        <v>73</v>
      </c>
      <c r="P3764" s="1203" t="s">
        <v>73</v>
      </c>
      <c r="Q3764" s="1203" t="s">
        <v>73</v>
      </c>
      <c r="R3764" s="1203" t="s">
        <v>73</v>
      </c>
      <c r="S3764" s="1218">
        <f>VLOOKUP($D3764,'NI-Ric'!$B$1:$W$2048,12,FALSE)</f>
        <v>0</v>
      </c>
      <c r="T3764" s="1218">
        <f>VLOOKUP($D3764,'NI-Ric'!$B$1:$W$2048,13,FALSE)</f>
        <v>0</v>
      </c>
      <c r="U3764" s="1218">
        <f>VLOOKUP($D3764,'NI-Ric'!$B$1:$W$2048,16,FALSE)</f>
        <v>0</v>
      </c>
      <c r="V3764" s="1218">
        <f>VLOOKUP($D3764,'NI-Ric'!$B$1:$W$2048,17,FALSE)</f>
        <v>0</v>
      </c>
      <c r="W3764" s="1218">
        <f>VLOOKUP($D3764,'NI-Ric'!$B$1:$W$2048,18,FALSE)</f>
        <v>0</v>
      </c>
      <c r="X3764" s="1218">
        <f>VLOOKUP($D3764,'NI-Ric'!$B$1:$W$2048,19,FALSE)</f>
        <v>0</v>
      </c>
    </row>
    <row r="3765" spans="1:24" hidden="1">
      <c r="A3765" s="509"/>
      <c r="B3765" s="509"/>
      <c r="C3765" s="509"/>
      <c r="D3765" s="1218" t="s">
        <v>194</v>
      </c>
      <c r="E3765" s="1219" t="s">
        <v>3069</v>
      </c>
      <c r="F3765" s="1202"/>
      <c r="G3765" s="1202"/>
      <c r="H3765" s="1202"/>
      <c r="I3765" s="1202" t="s">
        <v>53</v>
      </c>
      <c r="J3765" s="1202"/>
      <c r="K3765" s="1202"/>
      <c r="L3765" s="1202"/>
      <c r="M3765" s="1202" t="s">
        <v>124</v>
      </c>
      <c r="N3765" s="1203" t="s">
        <v>195</v>
      </c>
      <c r="O3765" s="1203" t="s">
        <v>73</v>
      </c>
      <c r="P3765" s="1203" t="s">
        <v>73</v>
      </c>
      <c r="Q3765" s="1203" t="s">
        <v>73</v>
      </c>
      <c r="R3765" s="1203" t="s">
        <v>73</v>
      </c>
      <c r="S3765" s="1218">
        <f>VLOOKUP($D3765,'NI-Ric'!$B$1:$W$2048,12,FALSE)</f>
        <v>0</v>
      </c>
      <c r="T3765" s="1218">
        <f>VLOOKUP($D3765,'NI-Ric'!$B$1:$W$2048,13,FALSE)</f>
        <v>0</v>
      </c>
      <c r="U3765" s="1218">
        <f>VLOOKUP($D3765,'NI-Ric'!$B$1:$W$2048,16,FALSE)</f>
        <v>0</v>
      </c>
      <c r="V3765" s="1218">
        <f>VLOOKUP($D3765,'NI-Ric'!$B$1:$W$2048,17,FALSE)</f>
        <v>0</v>
      </c>
      <c r="W3765" s="1218">
        <f>VLOOKUP($D3765,'NI-Ric'!$B$1:$W$2048,18,FALSE)</f>
        <v>0</v>
      </c>
      <c r="X3765" s="1218">
        <f>VLOOKUP($D3765,'NI-Ric'!$B$1:$W$2048,19,FALSE)</f>
        <v>0</v>
      </c>
    </row>
    <row r="3766" spans="1:24" hidden="1">
      <c r="A3766" s="509"/>
      <c r="B3766" s="509"/>
      <c r="C3766" s="509"/>
      <c r="D3766" s="1218" t="s">
        <v>196</v>
      </c>
      <c r="E3766" s="1219" t="s">
        <v>3069</v>
      </c>
      <c r="F3766" s="1202"/>
      <c r="G3766" s="1202"/>
      <c r="H3766" s="1202"/>
      <c r="I3766" s="1202" t="s">
        <v>53</v>
      </c>
      <c r="J3766" s="1202"/>
      <c r="K3766" s="1202"/>
      <c r="L3766" s="1202"/>
      <c r="M3766" s="1202" t="s">
        <v>120</v>
      </c>
      <c r="N3766" s="1203" t="s">
        <v>197</v>
      </c>
      <c r="O3766" s="1203" t="s">
        <v>73</v>
      </c>
      <c r="P3766" s="1203" t="s">
        <v>73</v>
      </c>
      <c r="Q3766" s="1203" t="s">
        <v>73</v>
      </c>
      <c r="R3766" s="1203" t="s">
        <v>73</v>
      </c>
      <c r="S3766" s="1218">
        <f>VLOOKUP($D3766,'NI-Ric'!$B$1:$W$2048,12,FALSE)</f>
        <v>0</v>
      </c>
      <c r="T3766" s="1218">
        <f>VLOOKUP($D3766,'NI-Ric'!$B$1:$W$2048,13,FALSE)</f>
        <v>0</v>
      </c>
      <c r="U3766" s="1218">
        <f>VLOOKUP($D3766,'NI-Ric'!$B$1:$W$2048,16,FALSE)</f>
        <v>0</v>
      </c>
      <c r="V3766" s="1218">
        <f>VLOOKUP($D3766,'NI-Ric'!$B$1:$W$2048,17,FALSE)</f>
        <v>0</v>
      </c>
      <c r="W3766" s="1218">
        <f>VLOOKUP($D3766,'NI-Ric'!$B$1:$W$2048,18,FALSE)</f>
        <v>0</v>
      </c>
      <c r="X3766" s="1218">
        <f>VLOOKUP($D3766,'NI-Ric'!$B$1:$W$2048,19,FALSE)</f>
        <v>0</v>
      </c>
    </row>
    <row r="3767" spans="1:24" ht="27" hidden="1">
      <c r="A3767" s="509"/>
      <c r="B3767" s="509"/>
      <c r="C3767" s="509"/>
      <c r="D3767" s="1218" t="s">
        <v>198</v>
      </c>
      <c r="E3767" s="1219" t="s">
        <v>3069</v>
      </c>
      <c r="F3767" s="1202"/>
      <c r="G3767" s="1202"/>
      <c r="H3767" s="1202"/>
      <c r="I3767" s="1202" t="s">
        <v>53</v>
      </c>
      <c r="J3767" s="1202"/>
      <c r="K3767" s="1202"/>
      <c r="L3767" s="1202"/>
      <c r="M3767" s="1202" t="s">
        <v>120</v>
      </c>
      <c r="N3767" s="1203" t="s">
        <v>199</v>
      </c>
      <c r="O3767" s="1203" t="s">
        <v>73</v>
      </c>
      <c r="P3767" s="1203" t="s">
        <v>73</v>
      </c>
      <c r="Q3767" s="1203" t="s">
        <v>73</v>
      </c>
      <c r="R3767" s="1203" t="s">
        <v>73</v>
      </c>
      <c r="S3767" s="1218">
        <f>VLOOKUP($D3767,'NI-Ric'!$B$1:$W$2048,12,FALSE)</f>
        <v>0</v>
      </c>
      <c r="T3767" s="1218">
        <f>VLOOKUP($D3767,'NI-Ric'!$B$1:$W$2048,13,FALSE)</f>
        <v>0</v>
      </c>
      <c r="U3767" s="1218">
        <f>VLOOKUP($D3767,'NI-Ric'!$B$1:$W$2048,16,FALSE)</f>
        <v>0</v>
      </c>
      <c r="V3767" s="1218">
        <f>VLOOKUP($D3767,'NI-Ric'!$B$1:$W$2048,17,FALSE)</f>
        <v>0</v>
      </c>
      <c r="W3767" s="1218">
        <f>VLOOKUP($D3767,'NI-Ric'!$B$1:$W$2048,18,FALSE)</f>
        <v>0</v>
      </c>
      <c r="X3767" s="1218">
        <f>VLOOKUP($D3767,'NI-Ric'!$B$1:$W$2048,19,FALSE)</f>
        <v>0</v>
      </c>
    </row>
    <row r="3768" spans="1:24" ht="27" hidden="1">
      <c r="A3768" s="509"/>
      <c r="B3768" s="509"/>
      <c r="C3768" s="509"/>
      <c r="D3768" s="1218" t="s">
        <v>200</v>
      </c>
      <c r="E3768" s="1219" t="s">
        <v>3069</v>
      </c>
      <c r="F3768" s="1202"/>
      <c r="G3768" s="1202"/>
      <c r="H3768" s="1202"/>
      <c r="I3768" s="1202" t="s">
        <v>53</v>
      </c>
      <c r="J3768" s="1202"/>
      <c r="K3768" s="1202"/>
      <c r="L3768" s="1202"/>
      <c r="M3768" s="1202" t="s">
        <v>120</v>
      </c>
      <c r="N3768" s="1203" t="s">
        <v>201</v>
      </c>
      <c r="O3768" s="1203" t="s">
        <v>73</v>
      </c>
      <c r="P3768" s="1203" t="s">
        <v>73</v>
      </c>
      <c r="Q3768" s="1203" t="s">
        <v>73</v>
      </c>
      <c r="R3768" s="1203" t="s">
        <v>73</v>
      </c>
      <c r="S3768" s="1218">
        <f>VLOOKUP($D3768,'NI-Ric'!$B$1:$W$2048,12,FALSE)</f>
        <v>0</v>
      </c>
      <c r="T3768" s="1218">
        <f>VLOOKUP($D3768,'NI-Ric'!$B$1:$W$2048,13,FALSE)</f>
        <v>0</v>
      </c>
      <c r="U3768" s="1218">
        <f>VLOOKUP($D3768,'NI-Ric'!$B$1:$W$2048,16,FALSE)</f>
        <v>0</v>
      </c>
      <c r="V3768" s="1218">
        <f>VLOOKUP($D3768,'NI-Ric'!$B$1:$W$2048,17,FALSE)</f>
        <v>0</v>
      </c>
      <c r="W3768" s="1218">
        <f>VLOOKUP($D3768,'NI-Ric'!$B$1:$W$2048,18,FALSE)</f>
        <v>0</v>
      </c>
      <c r="X3768" s="1218">
        <f>VLOOKUP($D3768,'NI-Ric'!$B$1:$W$2048,19,FALSE)</f>
        <v>0</v>
      </c>
    </row>
    <row r="3769" spans="1:24" ht="27" hidden="1">
      <c r="A3769" s="509"/>
      <c r="B3769" s="509"/>
      <c r="C3769" s="509"/>
      <c r="D3769" s="1218" t="s">
        <v>202</v>
      </c>
      <c r="E3769" s="1219" t="s">
        <v>3069</v>
      </c>
      <c r="F3769" s="1202"/>
      <c r="G3769" s="1202"/>
      <c r="H3769" s="1202"/>
      <c r="I3769" s="1202" t="s">
        <v>53</v>
      </c>
      <c r="J3769" s="1202"/>
      <c r="K3769" s="1202"/>
      <c r="L3769" s="1202"/>
      <c r="M3769" s="1202" t="s">
        <v>120</v>
      </c>
      <c r="N3769" s="1203" t="s">
        <v>203</v>
      </c>
      <c r="O3769" s="1203" t="s">
        <v>73</v>
      </c>
      <c r="P3769" s="1203" t="s">
        <v>73</v>
      </c>
      <c r="Q3769" s="1203" t="s">
        <v>73</v>
      </c>
      <c r="R3769" s="1203" t="s">
        <v>73</v>
      </c>
      <c r="S3769" s="1218">
        <f>VLOOKUP($D3769,'NI-Ric'!$B$1:$W$2048,12,FALSE)</f>
        <v>0</v>
      </c>
      <c r="T3769" s="1218">
        <f>VLOOKUP($D3769,'NI-Ric'!$B$1:$W$2048,13,FALSE)</f>
        <v>0</v>
      </c>
      <c r="U3769" s="1218">
        <f>VLOOKUP($D3769,'NI-Ric'!$B$1:$W$2048,16,FALSE)</f>
        <v>0</v>
      </c>
      <c r="V3769" s="1218">
        <f>VLOOKUP($D3769,'NI-Ric'!$B$1:$W$2048,17,FALSE)</f>
        <v>0</v>
      </c>
      <c r="W3769" s="1218">
        <f>VLOOKUP($D3769,'NI-Ric'!$B$1:$W$2048,18,FALSE)</f>
        <v>0</v>
      </c>
      <c r="X3769" s="1218">
        <f>VLOOKUP($D3769,'NI-Ric'!$B$1:$W$2048,19,FALSE)</f>
        <v>0</v>
      </c>
    </row>
    <row r="3770" spans="1:24" ht="27" hidden="1">
      <c r="A3770" s="509"/>
      <c r="B3770" s="509"/>
      <c r="C3770" s="509"/>
      <c r="D3770" s="1218" t="s">
        <v>204</v>
      </c>
      <c r="E3770" s="1219" t="s">
        <v>3069</v>
      </c>
      <c r="F3770" s="1202"/>
      <c r="G3770" s="1202"/>
      <c r="H3770" s="1202"/>
      <c r="I3770" s="1202" t="s">
        <v>53</v>
      </c>
      <c r="J3770" s="1202"/>
      <c r="K3770" s="1202"/>
      <c r="L3770" s="1202"/>
      <c r="M3770" s="1202" t="s">
        <v>120</v>
      </c>
      <c r="N3770" s="1203" t="s">
        <v>205</v>
      </c>
      <c r="O3770" s="1203" t="s">
        <v>73</v>
      </c>
      <c r="P3770" s="1203" t="s">
        <v>73</v>
      </c>
      <c r="Q3770" s="1203" t="s">
        <v>73</v>
      </c>
      <c r="R3770" s="1203" t="s">
        <v>73</v>
      </c>
      <c r="S3770" s="1218">
        <f>VLOOKUP($D3770,'NI-Ric'!$B$1:$W$2048,12,FALSE)</f>
        <v>0</v>
      </c>
      <c r="T3770" s="1218">
        <f>VLOOKUP($D3770,'NI-Ric'!$B$1:$W$2048,13,FALSE)</f>
        <v>0</v>
      </c>
      <c r="U3770" s="1218">
        <f>VLOOKUP($D3770,'NI-Ric'!$B$1:$W$2048,16,FALSE)</f>
        <v>0</v>
      </c>
      <c r="V3770" s="1218">
        <f>VLOOKUP($D3770,'NI-Ric'!$B$1:$W$2048,17,FALSE)</f>
        <v>0</v>
      </c>
      <c r="W3770" s="1218">
        <f>VLOOKUP($D3770,'NI-Ric'!$B$1:$W$2048,18,FALSE)</f>
        <v>0</v>
      </c>
      <c r="X3770" s="1218">
        <f>VLOOKUP($D3770,'NI-Ric'!$B$1:$W$2048,19,FALSE)</f>
        <v>0</v>
      </c>
    </row>
    <row r="3771" spans="1:24" hidden="1">
      <c r="A3771" s="509"/>
      <c r="B3771" s="509"/>
      <c r="C3771" s="509"/>
      <c r="D3771" s="1218" t="s">
        <v>206</v>
      </c>
      <c r="E3771" s="1219" t="s">
        <v>3069</v>
      </c>
      <c r="F3771" s="1202"/>
      <c r="G3771" s="1202"/>
      <c r="H3771" s="1202"/>
      <c r="I3771" s="1202" t="s">
        <v>53</v>
      </c>
      <c r="J3771" s="1202"/>
      <c r="K3771" s="1202"/>
      <c r="L3771" s="1202"/>
      <c r="M3771" s="1202" t="s">
        <v>120</v>
      </c>
      <c r="N3771" s="1203" t="s">
        <v>207</v>
      </c>
      <c r="O3771" s="1203" t="s">
        <v>73</v>
      </c>
      <c r="P3771" s="1203" t="s">
        <v>73</v>
      </c>
      <c r="Q3771" s="1203" t="s">
        <v>73</v>
      </c>
      <c r="R3771" s="1203" t="s">
        <v>73</v>
      </c>
      <c r="S3771" s="1218">
        <f>VLOOKUP($D3771,'NI-Ric'!$B$1:$W$2048,12,FALSE)</f>
        <v>0</v>
      </c>
      <c r="T3771" s="1218">
        <f>VLOOKUP($D3771,'NI-Ric'!$B$1:$W$2048,13,FALSE)</f>
        <v>0</v>
      </c>
      <c r="U3771" s="1218">
        <f>VLOOKUP($D3771,'NI-Ric'!$B$1:$W$2048,16,FALSE)</f>
        <v>0</v>
      </c>
      <c r="V3771" s="1218">
        <f>VLOOKUP($D3771,'NI-Ric'!$B$1:$W$2048,17,FALSE)</f>
        <v>0</v>
      </c>
      <c r="W3771" s="1218">
        <f>VLOOKUP($D3771,'NI-Ric'!$B$1:$W$2048,18,FALSE)</f>
        <v>0</v>
      </c>
      <c r="X3771" s="1218">
        <f>VLOOKUP($D3771,'NI-Ric'!$B$1:$W$2048,19,FALSE)</f>
        <v>0</v>
      </c>
    </row>
    <row r="3772" spans="1:24" hidden="1">
      <c r="A3772" s="509"/>
      <c r="B3772" s="509"/>
      <c r="C3772" s="509"/>
      <c r="D3772" s="1218" t="s">
        <v>208</v>
      </c>
      <c r="E3772" s="1219" t="s">
        <v>3069</v>
      </c>
      <c r="F3772" s="1202"/>
      <c r="G3772" s="1202"/>
      <c r="H3772" s="1202"/>
      <c r="I3772" s="1202" t="s">
        <v>53</v>
      </c>
      <c r="J3772" s="1202"/>
      <c r="K3772" s="1202"/>
      <c r="L3772" s="1202"/>
      <c r="M3772" s="1202" t="s">
        <v>144</v>
      </c>
      <c r="N3772" s="1203" t="s">
        <v>209</v>
      </c>
      <c r="O3772" s="1203" t="s">
        <v>73</v>
      </c>
      <c r="P3772" s="1203" t="s">
        <v>73</v>
      </c>
      <c r="Q3772" s="1203" t="s">
        <v>73</v>
      </c>
      <c r="R3772" s="1203" t="s">
        <v>73</v>
      </c>
      <c r="S3772" s="1218">
        <f>VLOOKUP($D3772,'NI-Ric'!$B$1:$W$2048,12,FALSE)</f>
        <v>0</v>
      </c>
      <c r="T3772" s="1218">
        <f>VLOOKUP($D3772,'NI-Ric'!$B$1:$W$2048,13,FALSE)</f>
        <v>0</v>
      </c>
      <c r="U3772" s="1218">
        <f>VLOOKUP($D3772,'NI-Ric'!$B$1:$W$2048,16,FALSE)</f>
        <v>0</v>
      </c>
      <c r="V3772" s="1218">
        <f>VLOOKUP($D3772,'NI-Ric'!$B$1:$W$2048,17,FALSE)</f>
        <v>0</v>
      </c>
      <c r="W3772" s="1218">
        <f>VLOOKUP($D3772,'NI-Ric'!$B$1:$W$2048,18,FALSE)</f>
        <v>0</v>
      </c>
      <c r="X3772" s="1218">
        <f>VLOOKUP($D3772,'NI-Ric'!$B$1:$W$2048,19,FALSE)</f>
        <v>0</v>
      </c>
    </row>
    <row r="3773" spans="1:24" hidden="1">
      <c r="A3773" s="509"/>
      <c r="B3773" s="509"/>
      <c r="C3773" s="509"/>
      <c r="D3773" s="1218" t="s">
        <v>210</v>
      </c>
      <c r="E3773" s="1219" t="s">
        <v>3069</v>
      </c>
      <c r="F3773" s="1202"/>
      <c r="G3773" s="1202"/>
      <c r="H3773" s="1202"/>
      <c r="I3773" s="1202" t="s">
        <v>53</v>
      </c>
      <c r="J3773" s="1202"/>
      <c r="K3773" s="1202"/>
      <c r="L3773" s="1202"/>
      <c r="M3773" s="1202" t="s">
        <v>144</v>
      </c>
      <c r="N3773" s="1203" t="s">
        <v>211</v>
      </c>
      <c r="O3773" s="1203" t="s">
        <v>73</v>
      </c>
      <c r="P3773" s="1203" t="s">
        <v>73</v>
      </c>
      <c r="Q3773" s="1203" t="s">
        <v>73</v>
      </c>
      <c r="R3773" s="1203" t="s">
        <v>73</v>
      </c>
      <c r="S3773" s="1218">
        <f>VLOOKUP($D3773,'NI-Ric'!$B$1:$W$2048,12,FALSE)</f>
        <v>0</v>
      </c>
      <c r="T3773" s="1218">
        <f>VLOOKUP($D3773,'NI-Ric'!$B$1:$W$2048,13,FALSE)</f>
        <v>0</v>
      </c>
      <c r="U3773" s="1218">
        <f>VLOOKUP($D3773,'NI-Ric'!$B$1:$W$2048,16,FALSE)</f>
        <v>0</v>
      </c>
      <c r="V3773" s="1218">
        <f>VLOOKUP($D3773,'NI-Ric'!$B$1:$W$2048,17,FALSE)</f>
        <v>0</v>
      </c>
      <c r="W3773" s="1218">
        <f>VLOOKUP($D3773,'NI-Ric'!$B$1:$W$2048,18,FALSE)</f>
        <v>0</v>
      </c>
      <c r="X3773" s="1218">
        <f>VLOOKUP($D3773,'NI-Ric'!$B$1:$W$2048,19,FALSE)</f>
        <v>0</v>
      </c>
    </row>
    <row r="3774" spans="1:24" hidden="1">
      <c r="A3774" s="509"/>
      <c r="B3774" s="509"/>
      <c r="C3774" s="509"/>
      <c r="D3774" s="1218" t="s">
        <v>212</v>
      </c>
      <c r="E3774" s="1219" t="s">
        <v>3069</v>
      </c>
      <c r="F3774" s="1202"/>
      <c r="G3774" s="1202"/>
      <c r="H3774" s="1202"/>
      <c r="I3774" s="1202" t="s">
        <v>53</v>
      </c>
      <c r="J3774" s="1202"/>
      <c r="K3774" s="1202"/>
      <c r="L3774" s="1202"/>
      <c r="M3774" s="1202" t="s">
        <v>144</v>
      </c>
      <c r="N3774" s="1203" t="s">
        <v>213</v>
      </c>
      <c r="O3774" s="1203" t="s">
        <v>73</v>
      </c>
      <c r="P3774" s="1203" t="s">
        <v>73</v>
      </c>
      <c r="Q3774" s="1203" t="s">
        <v>73</v>
      </c>
      <c r="R3774" s="1203" t="s">
        <v>73</v>
      </c>
      <c r="S3774" s="1218">
        <f>VLOOKUP($D3774,'NI-Ric'!$B$1:$W$2048,12,FALSE)</f>
        <v>0</v>
      </c>
      <c r="T3774" s="1218">
        <f>VLOOKUP($D3774,'NI-Ric'!$B$1:$W$2048,13,FALSE)</f>
        <v>0</v>
      </c>
      <c r="U3774" s="1218">
        <f>VLOOKUP($D3774,'NI-Ric'!$B$1:$W$2048,16,FALSE)</f>
        <v>0</v>
      </c>
      <c r="V3774" s="1218">
        <f>VLOOKUP($D3774,'NI-Ric'!$B$1:$W$2048,17,FALSE)</f>
        <v>0</v>
      </c>
      <c r="W3774" s="1218">
        <f>VLOOKUP($D3774,'NI-Ric'!$B$1:$W$2048,18,FALSE)</f>
        <v>0</v>
      </c>
      <c r="X3774" s="1218">
        <f>VLOOKUP($D3774,'NI-Ric'!$B$1:$W$2048,19,FALSE)</f>
        <v>0</v>
      </c>
    </row>
    <row r="3775" spans="1:24" hidden="1">
      <c r="A3775" s="509"/>
      <c r="B3775" s="509"/>
      <c r="C3775" s="509"/>
      <c r="D3775" s="1218" t="s">
        <v>214</v>
      </c>
      <c r="E3775" s="1219" t="s">
        <v>3069</v>
      </c>
      <c r="F3775" s="1202"/>
      <c r="G3775" s="1202"/>
      <c r="H3775" s="1202"/>
      <c r="I3775" s="1202" t="s">
        <v>53</v>
      </c>
      <c r="J3775" s="1202"/>
      <c r="K3775" s="1202"/>
      <c r="L3775" s="1202"/>
      <c r="M3775" s="1202" t="s">
        <v>144</v>
      </c>
      <c r="N3775" s="1203" t="s">
        <v>215</v>
      </c>
      <c r="O3775" s="1203" t="s">
        <v>73</v>
      </c>
      <c r="P3775" s="1203" t="s">
        <v>73</v>
      </c>
      <c r="Q3775" s="1203" t="s">
        <v>73</v>
      </c>
      <c r="R3775" s="1203" t="s">
        <v>73</v>
      </c>
      <c r="S3775" s="1218">
        <f>VLOOKUP($D3775,'NI-Ric'!$B$1:$W$2048,12,FALSE)</f>
        <v>0</v>
      </c>
      <c r="T3775" s="1218">
        <f>VLOOKUP($D3775,'NI-Ric'!$B$1:$W$2048,13,FALSE)</f>
        <v>0</v>
      </c>
      <c r="U3775" s="1218">
        <f>VLOOKUP($D3775,'NI-Ric'!$B$1:$W$2048,16,FALSE)</f>
        <v>0</v>
      </c>
      <c r="V3775" s="1218">
        <f>VLOOKUP($D3775,'NI-Ric'!$B$1:$W$2048,17,FALSE)</f>
        <v>0</v>
      </c>
      <c r="W3775" s="1218">
        <f>VLOOKUP($D3775,'NI-Ric'!$B$1:$W$2048,18,FALSE)</f>
        <v>0</v>
      </c>
      <c r="X3775" s="1218">
        <f>VLOOKUP($D3775,'NI-Ric'!$B$1:$W$2048,19,FALSE)</f>
        <v>0</v>
      </c>
    </row>
    <row r="3776" spans="1:24" hidden="1">
      <c r="A3776" s="509"/>
      <c r="B3776" s="509"/>
      <c r="C3776" s="509"/>
      <c r="D3776" s="1218" t="s">
        <v>216</v>
      </c>
      <c r="E3776" s="1219" t="s">
        <v>3069</v>
      </c>
      <c r="F3776" s="1202"/>
      <c r="G3776" s="1202"/>
      <c r="H3776" s="1202"/>
      <c r="I3776" s="1202" t="s">
        <v>71</v>
      </c>
      <c r="J3776" s="1202"/>
      <c r="K3776" s="1202"/>
      <c r="L3776" s="1202"/>
      <c r="M3776" s="1202"/>
      <c r="N3776" s="1203" t="s">
        <v>217</v>
      </c>
      <c r="O3776" s="1203" t="s">
        <v>73</v>
      </c>
      <c r="P3776" s="1203" t="s">
        <v>73</v>
      </c>
      <c r="Q3776" s="1203" t="s">
        <v>73</v>
      </c>
      <c r="R3776" s="1203" t="s">
        <v>73</v>
      </c>
      <c r="S3776" s="1218">
        <f>VLOOKUP($D3776,'NI-Ric'!$B$1:$W$2048,12,FALSE)</f>
        <v>0</v>
      </c>
      <c r="T3776" s="1218">
        <f>VLOOKUP($D3776,'NI-Ric'!$B$1:$W$2048,13,FALSE)</f>
        <v>0</v>
      </c>
      <c r="U3776" s="1218">
        <f>VLOOKUP($D3776,'NI-Ric'!$B$1:$W$2048,16,FALSE)</f>
        <v>0</v>
      </c>
      <c r="V3776" s="1218">
        <f>VLOOKUP($D3776,'NI-Ric'!$B$1:$W$2048,17,FALSE)</f>
        <v>0</v>
      </c>
      <c r="W3776" s="1218">
        <f>VLOOKUP($D3776,'NI-Ric'!$B$1:$W$2048,18,FALSE)</f>
        <v>0</v>
      </c>
      <c r="X3776" s="1218">
        <f>VLOOKUP($D3776,'NI-Ric'!$B$1:$W$2048,19,FALSE)</f>
        <v>0</v>
      </c>
    </row>
    <row r="3777" spans="1:83" hidden="1">
      <c r="A3777" s="509"/>
      <c r="B3777" s="509"/>
      <c r="C3777" s="509"/>
      <c r="D3777" s="1218" t="s">
        <v>218</v>
      </c>
      <c r="E3777" s="1219" t="s">
        <v>3069</v>
      </c>
      <c r="F3777" s="1202"/>
      <c r="G3777" s="1202"/>
      <c r="H3777" s="1202" t="s">
        <v>219</v>
      </c>
      <c r="I3777" s="1202" t="s">
        <v>53</v>
      </c>
      <c r="J3777" s="1202" t="s">
        <v>3070</v>
      </c>
      <c r="K3777" s="1202"/>
      <c r="L3777" s="1202" t="s">
        <v>143</v>
      </c>
      <c r="M3777" s="1202" t="s">
        <v>220</v>
      </c>
      <c r="N3777" s="1203" t="s">
        <v>221</v>
      </c>
      <c r="O3777" s="1203" t="s">
        <v>73</v>
      </c>
      <c r="P3777" s="1203" t="s">
        <v>73</v>
      </c>
      <c r="Q3777" s="1203" t="s">
        <v>73</v>
      </c>
      <c r="R3777" s="1203" t="s">
        <v>73</v>
      </c>
      <c r="S3777" s="1218">
        <f>VLOOKUP($D3777,'NI-Ric'!$B$1:$W$2048,12,FALSE)</f>
        <v>0</v>
      </c>
      <c r="T3777" s="1218">
        <f>VLOOKUP($D3777,'NI-Ric'!$B$1:$W$2048,13,FALSE)</f>
        <v>0</v>
      </c>
      <c r="U3777" s="1218">
        <f>VLOOKUP($D3777,'NI-Ric'!$B$1:$W$2048,16,FALSE)</f>
        <v>0</v>
      </c>
      <c r="V3777" s="1218">
        <f>VLOOKUP($D3777,'NI-Ric'!$B$1:$W$2048,17,FALSE)</f>
        <v>0</v>
      </c>
      <c r="W3777" s="1218">
        <f>VLOOKUP($D3777,'NI-Ric'!$B$1:$W$2048,18,FALSE)</f>
        <v>0</v>
      </c>
      <c r="X3777" s="1218">
        <f>VLOOKUP($D3777,'NI-Ric'!$B$1:$W$2048,19,FALSE)</f>
        <v>0</v>
      </c>
    </row>
    <row r="3778" spans="1:83" hidden="1">
      <c r="A3778" s="509"/>
      <c r="B3778" s="509"/>
      <c r="C3778" s="509"/>
      <c r="D3778" s="1218" t="s">
        <v>222</v>
      </c>
      <c r="E3778" s="1219" t="s">
        <v>3069</v>
      </c>
      <c r="F3778" s="1202"/>
      <c r="G3778" s="1202"/>
      <c r="H3778" s="1202" t="s">
        <v>219</v>
      </c>
      <c r="I3778" s="1202" t="s">
        <v>53</v>
      </c>
      <c r="J3778" s="1202" t="s">
        <v>3070</v>
      </c>
      <c r="K3778" s="1202"/>
      <c r="L3778" s="1202" t="s">
        <v>143</v>
      </c>
      <c r="M3778" s="1202" t="s">
        <v>220</v>
      </c>
      <c r="N3778" s="1203" t="s">
        <v>223</v>
      </c>
      <c r="O3778" s="1203" t="s">
        <v>73</v>
      </c>
      <c r="P3778" s="1203" t="s">
        <v>73</v>
      </c>
      <c r="Q3778" s="1203" t="s">
        <v>73</v>
      </c>
      <c r="R3778" s="1203" t="s">
        <v>73</v>
      </c>
      <c r="S3778" s="1218">
        <f>VLOOKUP($D3778,'NI-Ric'!$B$1:$W$2048,12,FALSE)</f>
        <v>0</v>
      </c>
      <c r="T3778" s="1218">
        <f>VLOOKUP($D3778,'NI-Ric'!$B$1:$W$2048,13,FALSE)</f>
        <v>0</v>
      </c>
      <c r="U3778" s="1218">
        <f>VLOOKUP($D3778,'NI-Ric'!$B$1:$W$2048,16,FALSE)</f>
        <v>0</v>
      </c>
      <c r="V3778" s="1218">
        <f>VLOOKUP($D3778,'NI-Ric'!$B$1:$W$2048,17,FALSE)</f>
        <v>0</v>
      </c>
      <c r="W3778" s="1218">
        <f>VLOOKUP($D3778,'NI-Ric'!$B$1:$W$2048,18,FALSE)</f>
        <v>0</v>
      </c>
      <c r="X3778" s="1218">
        <f>VLOOKUP($D3778,'NI-Ric'!$B$1:$W$2048,19,FALSE)</f>
        <v>0</v>
      </c>
    </row>
    <row r="3779" spans="1:83" hidden="1">
      <c r="A3779" s="509"/>
      <c r="B3779" s="509"/>
      <c r="C3779" s="509"/>
      <c r="D3779" s="1218" t="s">
        <v>224</v>
      </c>
      <c r="E3779" s="1219" t="s">
        <v>3069</v>
      </c>
      <c r="F3779" s="1202"/>
      <c r="G3779" s="1202"/>
      <c r="H3779" s="1202" t="s">
        <v>219</v>
      </c>
      <c r="I3779" s="1202" t="s">
        <v>53</v>
      </c>
      <c r="J3779" s="1202" t="s">
        <v>3070</v>
      </c>
      <c r="K3779" s="1202"/>
      <c r="L3779" s="1202" t="s">
        <v>143</v>
      </c>
      <c r="M3779" s="1202" t="s">
        <v>220</v>
      </c>
      <c r="N3779" s="1203" t="s">
        <v>225</v>
      </c>
      <c r="O3779" s="1203" t="s">
        <v>73</v>
      </c>
      <c r="P3779" s="1203" t="s">
        <v>73</v>
      </c>
      <c r="Q3779" s="1203" t="s">
        <v>73</v>
      </c>
      <c r="R3779" s="1203" t="s">
        <v>73</v>
      </c>
      <c r="S3779" s="1218">
        <f>VLOOKUP($D3779,'NI-Ric'!$B$1:$W$2048,12,FALSE)</f>
        <v>0</v>
      </c>
      <c r="T3779" s="1218">
        <f>VLOOKUP($D3779,'NI-Ric'!$B$1:$W$2048,13,FALSE)</f>
        <v>0</v>
      </c>
      <c r="U3779" s="1218">
        <f>VLOOKUP($D3779,'NI-Ric'!$B$1:$W$2048,16,FALSE)</f>
        <v>0</v>
      </c>
      <c r="V3779" s="1218">
        <f>VLOOKUP($D3779,'NI-Ric'!$B$1:$W$2048,17,FALSE)</f>
        <v>0</v>
      </c>
      <c r="W3779" s="1218">
        <f>VLOOKUP($D3779,'NI-Ric'!$B$1:$W$2048,18,FALSE)</f>
        <v>0</v>
      </c>
      <c r="X3779" s="1218">
        <f>VLOOKUP($D3779,'NI-Ric'!$B$1:$W$2048,19,FALSE)</f>
        <v>0</v>
      </c>
    </row>
    <row r="3780" spans="1:83" hidden="1">
      <c r="A3780" s="509"/>
      <c r="B3780" s="509"/>
      <c r="C3780" s="509"/>
      <c r="D3780" s="1218" t="s">
        <v>226</v>
      </c>
      <c r="E3780" s="1219" t="s">
        <v>3069</v>
      </c>
      <c r="F3780" s="1202"/>
      <c r="G3780" s="1202"/>
      <c r="H3780" s="1202" t="s">
        <v>219</v>
      </c>
      <c r="I3780" s="1202" t="s">
        <v>53</v>
      </c>
      <c r="J3780" s="1202" t="s">
        <v>3070</v>
      </c>
      <c r="K3780" s="1202"/>
      <c r="L3780" s="1202" t="s">
        <v>143</v>
      </c>
      <c r="M3780" s="1202" t="s">
        <v>220</v>
      </c>
      <c r="N3780" s="1203" t="s">
        <v>227</v>
      </c>
      <c r="O3780" s="1203" t="s">
        <v>73</v>
      </c>
      <c r="P3780" s="1203" t="s">
        <v>73</v>
      </c>
      <c r="Q3780" s="1203" t="s">
        <v>73</v>
      </c>
      <c r="R3780" s="1203" t="s">
        <v>73</v>
      </c>
      <c r="S3780" s="1218">
        <f>VLOOKUP($D3780,'NI-Ric'!$B$1:$W$2048,12,FALSE)</f>
        <v>0</v>
      </c>
      <c r="T3780" s="1218">
        <f>VLOOKUP($D3780,'NI-Ric'!$B$1:$W$2048,13,FALSE)</f>
        <v>0</v>
      </c>
      <c r="U3780" s="1218">
        <f>VLOOKUP($D3780,'NI-Ric'!$B$1:$W$2048,16,FALSE)</f>
        <v>0</v>
      </c>
      <c r="V3780" s="1218">
        <f>VLOOKUP($D3780,'NI-Ric'!$B$1:$W$2048,17,FALSE)</f>
        <v>0</v>
      </c>
      <c r="W3780" s="1218">
        <f>VLOOKUP($D3780,'NI-Ric'!$B$1:$W$2048,18,FALSE)</f>
        <v>0</v>
      </c>
      <c r="X3780" s="1218">
        <f>VLOOKUP($D3780,'NI-Ric'!$B$1:$W$2048,19,FALSE)</f>
        <v>0</v>
      </c>
    </row>
    <row r="3781" spans="1:83" hidden="1">
      <c r="A3781" s="509"/>
      <c r="B3781" s="509"/>
      <c r="C3781" s="509"/>
      <c r="D3781" s="1218" t="s">
        <v>228</v>
      </c>
      <c r="E3781" s="1219" t="s">
        <v>3069</v>
      </c>
      <c r="F3781" s="1202"/>
      <c r="G3781" s="1202"/>
      <c r="H3781" s="1205" t="s">
        <v>229</v>
      </c>
      <c r="I3781" s="1202" t="s">
        <v>53</v>
      </c>
      <c r="J3781" s="1202" t="s">
        <v>3070</v>
      </c>
      <c r="K3781" s="1202"/>
      <c r="L3781" s="1202" t="s">
        <v>143</v>
      </c>
      <c r="M3781" s="1202" t="s">
        <v>230</v>
      </c>
      <c r="N3781" s="1203" t="s">
        <v>231</v>
      </c>
      <c r="O3781" s="1203" t="s">
        <v>73</v>
      </c>
      <c r="P3781" s="1203" t="s">
        <v>73</v>
      </c>
      <c r="Q3781" s="1203" t="s">
        <v>73</v>
      </c>
      <c r="R3781" s="1203" t="s">
        <v>73</v>
      </c>
      <c r="S3781" s="1218">
        <f>VLOOKUP($D3781,'NI-Ric'!$B$1:$W$2048,12,FALSE)</f>
        <v>0</v>
      </c>
      <c r="T3781" s="1218">
        <f>VLOOKUP($D3781,'NI-Ric'!$B$1:$W$2048,13,FALSE)</f>
        <v>0</v>
      </c>
      <c r="U3781" s="1218">
        <f>VLOOKUP($D3781,'NI-Ric'!$B$1:$W$2048,16,FALSE)</f>
        <v>0</v>
      </c>
      <c r="V3781" s="1218">
        <f>VLOOKUP($D3781,'NI-Ric'!$B$1:$W$2048,17,FALSE)</f>
        <v>0</v>
      </c>
      <c r="W3781" s="1218">
        <f>VLOOKUP($D3781,'NI-Ric'!$B$1:$W$2048,18,FALSE)</f>
        <v>0</v>
      </c>
      <c r="X3781" s="1218">
        <f>VLOOKUP($D3781,'NI-Ric'!$B$1:$W$2048,19,FALSE)</f>
        <v>0</v>
      </c>
    </row>
    <row r="3782" spans="1:83" hidden="1">
      <c r="A3782" s="509"/>
      <c r="B3782" s="509"/>
      <c r="C3782" s="509"/>
      <c r="D3782" s="1218" t="s">
        <v>232</v>
      </c>
      <c r="E3782" s="1219" t="s">
        <v>3069</v>
      </c>
      <c r="F3782" s="1202"/>
      <c r="G3782" s="1202"/>
      <c r="H3782" s="1205" t="s">
        <v>229</v>
      </c>
      <c r="I3782" s="1202" t="s">
        <v>53</v>
      </c>
      <c r="J3782" s="1202" t="s">
        <v>3070</v>
      </c>
      <c r="K3782" s="1202"/>
      <c r="L3782" s="1202" t="s">
        <v>143</v>
      </c>
      <c r="M3782" s="1202" t="s">
        <v>230</v>
      </c>
      <c r="N3782" s="1203" t="s">
        <v>233</v>
      </c>
      <c r="O3782" s="1203" t="s">
        <v>73</v>
      </c>
      <c r="P3782" s="1203" t="s">
        <v>73</v>
      </c>
      <c r="Q3782" s="1203" t="s">
        <v>73</v>
      </c>
      <c r="R3782" s="1203" t="s">
        <v>73</v>
      </c>
      <c r="S3782" s="1218">
        <f>VLOOKUP($D3782,'NI-Ric'!$B$1:$W$2048,12,FALSE)</f>
        <v>0</v>
      </c>
      <c r="T3782" s="1218">
        <f>VLOOKUP($D3782,'NI-Ric'!$B$1:$W$2048,13,FALSE)</f>
        <v>0</v>
      </c>
      <c r="U3782" s="1218">
        <f>VLOOKUP($D3782,'NI-Ric'!$B$1:$W$2048,16,FALSE)</f>
        <v>0</v>
      </c>
      <c r="V3782" s="1218">
        <f>VLOOKUP($D3782,'NI-Ric'!$B$1:$W$2048,17,FALSE)</f>
        <v>0</v>
      </c>
      <c r="W3782" s="1218">
        <f>VLOOKUP($D3782,'NI-Ric'!$B$1:$W$2048,18,FALSE)</f>
        <v>0</v>
      </c>
      <c r="X3782" s="1218">
        <f>VLOOKUP($D3782,'NI-Ric'!$B$1:$W$2048,19,FALSE)</f>
        <v>0</v>
      </c>
    </row>
    <row r="3783" spans="1:83" ht="27" hidden="1">
      <c r="A3783" s="509"/>
      <c r="B3783" s="509"/>
      <c r="C3783" s="509"/>
      <c r="D3783" s="1218" t="s">
        <v>234</v>
      </c>
      <c r="E3783" s="1219" t="s">
        <v>3069</v>
      </c>
      <c r="F3783" s="1202"/>
      <c r="G3783" s="1202"/>
      <c r="H3783" s="1202"/>
      <c r="I3783" s="1202" t="s">
        <v>71</v>
      </c>
      <c r="J3783" s="1202"/>
      <c r="K3783" s="1202"/>
      <c r="L3783" s="1202"/>
      <c r="M3783" s="1202"/>
      <c r="N3783" s="1203" t="s">
        <v>235</v>
      </c>
      <c r="O3783" s="1203" t="s">
        <v>73</v>
      </c>
      <c r="P3783" s="1203" t="s">
        <v>73</v>
      </c>
      <c r="Q3783" s="1203" t="s">
        <v>73</v>
      </c>
      <c r="R3783" s="1203" t="s">
        <v>73</v>
      </c>
      <c r="S3783" s="1218">
        <f>VLOOKUP($D3783,'NI-Ric'!$B$1:$W$2048,12,FALSE)</f>
        <v>0</v>
      </c>
      <c r="T3783" s="1218">
        <f>VLOOKUP($D3783,'NI-Ric'!$B$1:$W$2048,13,FALSE)</f>
        <v>0</v>
      </c>
      <c r="U3783" s="1218">
        <f>VLOOKUP($D3783,'NI-Ric'!$B$1:$W$2048,16,FALSE)</f>
        <v>0</v>
      </c>
      <c r="V3783" s="1218">
        <f>VLOOKUP($D3783,'NI-Ric'!$B$1:$W$2048,17,FALSE)</f>
        <v>0</v>
      </c>
      <c r="W3783" s="1218">
        <f>VLOOKUP($D3783,'NI-Ric'!$B$1:$W$2048,18,FALSE)</f>
        <v>0</v>
      </c>
      <c r="X3783" s="1218">
        <f>VLOOKUP($D3783,'NI-Ric'!$B$1:$W$2048,19,FALSE)</f>
        <v>0</v>
      </c>
    </row>
    <row r="3784" spans="1:83" ht="27" hidden="1">
      <c r="A3784" s="509"/>
      <c r="B3784" s="509"/>
      <c r="C3784" s="509"/>
      <c r="D3784" s="1218" t="s">
        <v>236</v>
      </c>
      <c r="E3784" s="1219" t="s">
        <v>3069</v>
      </c>
      <c r="F3784" s="1202"/>
      <c r="G3784" s="1202"/>
      <c r="H3784" s="1202"/>
      <c r="I3784" s="1202" t="s">
        <v>71</v>
      </c>
      <c r="J3784" s="1202"/>
      <c r="K3784" s="1202"/>
      <c r="L3784" s="1202"/>
      <c r="M3784" s="1202"/>
      <c r="N3784" s="1203" t="s">
        <v>237</v>
      </c>
      <c r="O3784" s="1203" t="s">
        <v>73</v>
      </c>
      <c r="P3784" s="1203" t="s">
        <v>73</v>
      </c>
      <c r="Q3784" s="1203" t="s">
        <v>73</v>
      </c>
      <c r="R3784" s="1203" t="s">
        <v>73</v>
      </c>
      <c r="S3784" s="1218">
        <f>VLOOKUP($D3784,'NI-Ric'!$B$1:$W$2048,12,FALSE)</f>
        <v>0</v>
      </c>
      <c r="T3784" s="1218">
        <f>VLOOKUP($D3784,'NI-Ric'!$B$1:$W$2048,13,FALSE)</f>
        <v>0</v>
      </c>
      <c r="U3784" s="1218">
        <f>VLOOKUP($D3784,'NI-Ric'!$B$1:$W$2048,16,FALSE)</f>
        <v>0</v>
      </c>
      <c r="V3784" s="1218">
        <f>VLOOKUP($D3784,'NI-Ric'!$B$1:$W$2048,17,FALSE)</f>
        <v>0</v>
      </c>
      <c r="W3784" s="1218">
        <f>VLOOKUP($D3784,'NI-Ric'!$B$1:$W$2048,18,FALSE)</f>
        <v>0</v>
      </c>
      <c r="X3784" s="1218">
        <f>VLOOKUP($D3784,'NI-Ric'!$B$1:$W$2048,19,FALSE)</f>
        <v>0</v>
      </c>
    </row>
    <row r="3785" spans="1:83" ht="27" hidden="1">
      <c r="A3785" s="509"/>
      <c r="B3785" s="509"/>
      <c r="C3785" s="509"/>
      <c r="D3785" s="1218" t="s">
        <v>238</v>
      </c>
      <c r="E3785" s="1219" t="s">
        <v>3069</v>
      </c>
      <c r="F3785" s="1202"/>
      <c r="G3785" s="1202"/>
      <c r="H3785" s="1204" t="s">
        <v>239</v>
      </c>
      <c r="I3785" s="1202" t="s">
        <v>53</v>
      </c>
      <c r="J3785" s="1202"/>
      <c r="K3785" s="1202"/>
      <c r="L3785" s="1202"/>
      <c r="M3785" s="1202" t="s">
        <v>240</v>
      </c>
      <c r="N3785" s="1203" t="s">
        <v>241</v>
      </c>
      <c r="O3785" s="1207" t="s">
        <v>73</v>
      </c>
      <c r="P3785" s="1207" t="s">
        <v>73</v>
      </c>
      <c r="Q3785" s="1207" t="s">
        <v>73</v>
      </c>
      <c r="R3785" s="1207" t="s">
        <v>73</v>
      </c>
      <c r="S3785" s="1218">
        <f>VLOOKUP($D3785,'NI-Ric'!$B$1:$W$2048,12,FALSE)</f>
        <v>0</v>
      </c>
      <c r="T3785" s="1218">
        <f>VLOOKUP($D3785,'NI-Ric'!$B$1:$W$2048,13,FALSE)</f>
        <v>0</v>
      </c>
      <c r="U3785" s="1218">
        <f>VLOOKUP($D3785,'NI-Ric'!$B$1:$W$2048,16,FALSE)</f>
        <v>0</v>
      </c>
      <c r="V3785" s="1218">
        <f>VLOOKUP($D3785,'NI-Ric'!$B$1:$W$2048,17,FALSE)</f>
        <v>0</v>
      </c>
      <c r="W3785" s="1218">
        <f>VLOOKUP($D3785,'NI-Ric'!$B$1:$W$2048,18,FALSE)</f>
        <v>0</v>
      </c>
      <c r="X3785" s="1218">
        <f>VLOOKUP($D3785,'NI-Ric'!$B$1:$W$2048,19,FALSE)</f>
        <v>0</v>
      </c>
    </row>
    <row r="3786" spans="1:83" ht="27" hidden="1">
      <c r="A3786" s="509"/>
      <c r="B3786" s="509"/>
      <c r="C3786" s="509"/>
      <c r="D3786" s="1218" t="s">
        <v>242</v>
      </c>
      <c r="E3786" s="1219" t="s">
        <v>3069</v>
      </c>
      <c r="F3786" s="1202"/>
      <c r="G3786" s="1202"/>
      <c r="H3786" s="1204" t="s">
        <v>239</v>
      </c>
      <c r="I3786" s="1202" t="s">
        <v>53</v>
      </c>
      <c r="J3786" s="1202"/>
      <c r="K3786" s="1202"/>
      <c r="L3786" s="1202"/>
      <c r="M3786" s="1202" t="s">
        <v>240</v>
      </c>
      <c r="N3786" s="1203" t="s">
        <v>243</v>
      </c>
      <c r="O3786" s="1207" t="s">
        <v>73</v>
      </c>
      <c r="P3786" s="1207" t="s">
        <v>73</v>
      </c>
      <c r="Q3786" s="1207" t="s">
        <v>73</v>
      </c>
      <c r="R3786" s="1207" t="s">
        <v>73</v>
      </c>
      <c r="S3786" s="1218">
        <f>VLOOKUP($D3786,'NI-Ric'!$B$1:$W$2048,12,FALSE)</f>
        <v>0</v>
      </c>
      <c r="T3786" s="1218">
        <f>VLOOKUP($D3786,'NI-Ric'!$B$1:$W$2048,13,FALSE)</f>
        <v>0</v>
      </c>
      <c r="U3786" s="1218">
        <f>VLOOKUP($D3786,'NI-Ric'!$B$1:$W$2048,16,FALSE)</f>
        <v>0</v>
      </c>
      <c r="V3786" s="1218">
        <f>VLOOKUP($D3786,'NI-Ric'!$B$1:$W$2048,17,FALSE)</f>
        <v>0</v>
      </c>
      <c r="W3786" s="1218">
        <f>VLOOKUP($D3786,'NI-Ric'!$B$1:$W$2048,18,FALSE)</f>
        <v>0</v>
      </c>
      <c r="X3786" s="1218">
        <f>VLOOKUP($D3786,'NI-Ric'!$B$1:$W$2048,19,FALSE)</f>
        <v>0</v>
      </c>
    </row>
    <row r="3787" spans="1:83" ht="27" hidden="1">
      <c r="A3787" s="509"/>
      <c r="B3787" s="509"/>
      <c r="C3787" s="509"/>
      <c r="D3787" s="1218" t="s">
        <v>244</v>
      </c>
      <c r="E3787" s="1219" t="s">
        <v>3069</v>
      </c>
      <c r="F3787" s="1202"/>
      <c r="G3787" s="1202"/>
      <c r="H3787" s="1204" t="s">
        <v>245</v>
      </c>
      <c r="I3787" s="1202" t="s">
        <v>53</v>
      </c>
      <c r="J3787" s="1202"/>
      <c r="K3787" s="1202"/>
      <c r="L3787" s="1202"/>
      <c r="M3787" s="1202" t="s">
        <v>240</v>
      </c>
      <c r="N3787" s="1203" t="s">
        <v>246</v>
      </c>
      <c r="O3787" s="1203" t="s">
        <v>73</v>
      </c>
      <c r="P3787" s="1203" t="s">
        <v>73</v>
      </c>
      <c r="Q3787" s="1203" t="s">
        <v>73</v>
      </c>
      <c r="R3787" s="1203" t="s">
        <v>73</v>
      </c>
      <c r="S3787" s="1218">
        <f>VLOOKUP($D3787,'NI-Ric'!$B$1:$W$2048,12,FALSE)</f>
        <v>0</v>
      </c>
      <c r="T3787" s="1218">
        <f>VLOOKUP($D3787,'NI-Ric'!$B$1:$W$2048,13,FALSE)</f>
        <v>0</v>
      </c>
      <c r="U3787" s="1218">
        <f>VLOOKUP($D3787,'NI-Ric'!$B$1:$W$2048,16,FALSE)</f>
        <v>0</v>
      </c>
      <c r="V3787" s="1218">
        <f>VLOOKUP($D3787,'NI-Ric'!$B$1:$W$2048,17,FALSE)</f>
        <v>0</v>
      </c>
      <c r="W3787" s="1218">
        <f>VLOOKUP($D3787,'NI-Ric'!$B$1:$W$2048,18,FALSE)</f>
        <v>0</v>
      </c>
      <c r="X3787" s="1218">
        <f>VLOOKUP($D3787,'NI-Ric'!$B$1:$W$2048,19,FALSE)</f>
        <v>0</v>
      </c>
    </row>
    <row r="3788" spans="1:83" ht="27" hidden="1">
      <c r="A3788" s="509"/>
      <c r="B3788" s="509"/>
      <c r="C3788" s="509"/>
      <c r="D3788" s="1218" t="s">
        <v>247</v>
      </c>
      <c r="E3788" s="1219" t="s">
        <v>3069</v>
      </c>
      <c r="F3788" s="1202"/>
      <c r="G3788" s="1202"/>
      <c r="H3788" s="1205"/>
      <c r="I3788" s="1202" t="s">
        <v>71</v>
      </c>
      <c r="J3788" s="1202"/>
      <c r="K3788" s="1202"/>
      <c r="L3788" s="1202"/>
      <c r="M3788" s="1202"/>
      <c r="N3788" s="1203" t="s">
        <v>248</v>
      </c>
      <c r="O3788" s="1203" t="s">
        <v>73</v>
      </c>
      <c r="P3788" s="1203" t="s">
        <v>73</v>
      </c>
      <c r="Q3788" s="1203" t="s">
        <v>73</v>
      </c>
      <c r="R3788" s="1203" t="s">
        <v>73</v>
      </c>
      <c r="S3788" s="1218">
        <f>VLOOKUP($D3788,'NI-Ric'!$B$1:$W$2048,12,FALSE)</f>
        <v>0</v>
      </c>
      <c r="T3788" s="1218">
        <f>VLOOKUP($D3788,'NI-Ric'!$B$1:$W$2048,13,FALSE)</f>
        <v>0</v>
      </c>
      <c r="U3788" s="1218">
        <f>VLOOKUP($D3788,'NI-Ric'!$B$1:$W$2048,16,FALSE)</f>
        <v>0</v>
      </c>
      <c r="V3788" s="1218">
        <f>VLOOKUP($D3788,'NI-Ric'!$B$1:$W$2048,17,FALSE)</f>
        <v>0</v>
      </c>
      <c r="W3788" s="1218">
        <f>VLOOKUP($D3788,'NI-Ric'!$B$1:$W$2048,18,FALSE)</f>
        <v>0</v>
      </c>
      <c r="X3788" s="1218">
        <f>VLOOKUP($D3788,'NI-Ric'!$B$1:$W$2048,19,FALSE)</f>
        <v>0</v>
      </c>
    </row>
    <row r="3789" spans="1:83" ht="27" hidden="1">
      <c r="A3789" s="509"/>
      <c r="B3789" s="509"/>
      <c r="C3789" s="509"/>
      <c r="D3789" s="1218" t="s">
        <v>249</v>
      </c>
      <c r="E3789" s="1219" t="s">
        <v>3069</v>
      </c>
      <c r="F3789" s="1202"/>
      <c r="G3789" s="1202"/>
      <c r="H3789" s="1205"/>
      <c r="I3789" s="1202" t="s">
        <v>71</v>
      </c>
      <c r="J3789" s="1202"/>
      <c r="K3789" s="1202"/>
      <c r="L3789" s="1202"/>
      <c r="M3789" s="1202"/>
      <c r="N3789" s="1203" t="s">
        <v>250</v>
      </c>
      <c r="O3789" s="1203" t="s">
        <v>73</v>
      </c>
      <c r="P3789" s="1203" t="s">
        <v>73</v>
      </c>
      <c r="Q3789" s="1203" t="s">
        <v>73</v>
      </c>
      <c r="R3789" s="1203" t="s">
        <v>73</v>
      </c>
      <c r="S3789" s="1218">
        <f>VLOOKUP($D3789,'NI-Ric'!$B$1:$W$2048,12,FALSE)</f>
        <v>0</v>
      </c>
      <c r="T3789" s="1218">
        <f>VLOOKUP($D3789,'NI-Ric'!$B$1:$W$2048,13,FALSE)</f>
        <v>0</v>
      </c>
      <c r="U3789" s="1218">
        <f>VLOOKUP($D3789,'NI-Ric'!$B$1:$W$2048,16,FALSE)</f>
        <v>0</v>
      </c>
      <c r="V3789" s="1218">
        <f>VLOOKUP($D3789,'NI-Ric'!$B$1:$W$2048,17,FALSE)</f>
        <v>0</v>
      </c>
      <c r="W3789" s="1218">
        <f>VLOOKUP($D3789,'NI-Ric'!$B$1:$W$2048,18,FALSE)</f>
        <v>0</v>
      </c>
      <c r="X3789" s="1218">
        <f>VLOOKUP($D3789,'NI-Ric'!$B$1:$W$2048,19,FALSE)</f>
        <v>0</v>
      </c>
    </row>
    <row r="3790" spans="1:83" ht="27" hidden="1">
      <c r="A3790" s="509"/>
      <c r="B3790" s="509"/>
      <c r="C3790" s="509"/>
      <c r="D3790" s="1218" t="s">
        <v>251</v>
      </c>
      <c r="E3790" s="1219" t="s">
        <v>3069</v>
      </c>
      <c r="F3790" s="1202"/>
      <c r="G3790" s="1202"/>
      <c r="H3790" s="1204" t="s">
        <v>252</v>
      </c>
      <c r="I3790" s="1202" t="s">
        <v>53</v>
      </c>
      <c r="J3790" s="1202" t="s">
        <v>3070</v>
      </c>
      <c r="K3790" s="1202"/>
      <c r="L3790" s="1202" t="s">
        <v>105</v>
      </c>
      <c r="M3790" s="1202" t="s">
        <v>253</v>
      </c>
      <c r="N3790" s="1203" t="s">
        <v>254</v>
      </c>
      <c r="O3790" s="1203" t="s">
        <v>73</v>
      </c>
      <c r="P3790" s="1203" t="s">
        <v>73</v>
      </c>
      <c r="Q3790" s="1203" t="s">
        <v>73</v>
      </c>
      <c r="R3790" s="1203" t="s">
        <v>73</v>
      </c>
      <c r="S3790" s="1218">
        <f>VLOOKUP($D3790,'NI-Ric'!$B$1:$W$2048,12,FALSE)</f>
        <v>0</v>
      </c>
      <c r="T3790" s="1218">
        <f>VLOOKUP($D3790,'NI-Ric'!$B$1:$W$2048,13,FALSE)</f>
        <v>0</v>
      </c>
      <c r="U3790" s="1218">
        <f>VLOOKUP($D3790,'NI-Ric'!$B$1:$W$2048,16,FALSE)</f>
        <v>0</v>
      </c>
      <c r="V3790" s="1218">
        <f>VLOOKUP($D3790,'NI-Ric'!$B$1:$W$2048,17,FALSE)</f>
        <v>0</v>
      </c>
      <c r="W3790" s="1218">
        <f>VLOOKUP($D3790,'NI-Ric'!$B$1:$W$2048,18,FALSE)</f>
        <v>0</v>
      </c>
      <c r="X3790" s="1218">
        <f>VLOOKUP($D3790,'NI-Ric'!$B$1:$W$2048,19,FALSE)</f>
        <v>0</v>
      </c>
    </row>
    <row r="3791" spans="1:83" ht="27" hidden="1">
      <c r="A3791" s="509"/>
      <c r="B3791" s="509"/>
      <c r="C3791" s="509"/>
      <c r="D3791" s="1218" t="s">
        <v>255</v>
      </c>
      <c r="E3791" s="1219" t="s">
        <v>3069</v>
      </c>
      <c r="F3791" s="1202"/>
      <c r="G3791" s="1202"/>
      <c r="H3791" s="1204" t="s">
        <v>252</v>
      </c>
      <c r="I3791" s="1202" t="s">
        <v>53</v>
      </c>
      <c r="J3791" s="1202" t="s">
        <v>3070</v>
      </c>
      <c r="K3791" s="1202"/>
      <c r="L3791" s="1202" t="s">
        <v>105</v>
      </c>
      <c r="M3791" s="1202" t="s">
        <v>253</v>
      </c>
      <c r="N3791" s="1203" t="s">
        <v>256</v>
      </c>
      <c r="O3791" s="1203" t="s">
        <v>73</v>
      </c>
      <c r="P3791" s="1203" t="s">
        <v>73</v>
      </c>
      <c r="Q3791" s="1203" t="s">
        <v>73</v>
      </c>
      <c r="R3791" s="1203" t="s">
        <v>73</v>
      </c>
      <c r="S3791" s="1218">
        <f>VLOOKUP($D3791,'NI-Ric'!$B$1:$W$2048,12,FALSE)</f>
        <v>0</v>
      </c>
      <c r="T3791" s="1218">
        <f>VLOOKUP($D3791,'NI-Ric'!$B$1:$W$2048,13,FALSE)</f>
        <v>0</v>
      </c>
      <c r="U3791" s="1218">
        <f>VLOOKUP($D3791,'NI-Ric'!$B$1:$W$2048,16,FALSE)</f>
        <v>0</v>
      </c>
      <c r="V3791" s="1218">
        <f>VLOOKUP($D3791,'NI-Ric'!$B$1:$W$2048,17,FALSE)</f>
        <v>0</v>
      </c>
      <c r="W3791" s="1218">
        <f>VLOOKUP($D3791,'NI-Ric'!$B$1:$W$2048,18,FALSE)</f>
        <v>0</v>
      </c>
      <c r="X3791" s="1218">
        <f>VLOOKUP($D3791,'NI-Ric'!$B$1:$W$2048,19,FALSE)</f>
        <v>0</v>
      </c>
    </row>
    <row r="3792" spans="1:83" s="744" customFormat="1" ht="29.25" hidden="1" customHeight="1">
      <c r="A3792" s="509"/>
      <c r="B3792" s="509"/>
      <c r="C3792" s="509"/>
      <c r="D3792" s="1218" t="s">
        <v>257</v>
      </c>
      <c r="E3792" s="1219" t="s">
        <v>3069</v>
      </c>
      <c r="F3792" s="1202"/>
      <c r="G3792" s="1202"/>
      <c r="H3792" s="1204" t="s">
        <v>252</v>
      </c>
      <c r="I3792" s="1202" t="s">
        <v>53</v>
      </c>
      <c r="J3792" s="1202" t="s">
        <v>3070</v>
      </c>
      <c r="K3792" s="1202"/>
      <c r="L3792" s="1202" t="s">
        <v>105</v>
      </c>
      <c r="M3792" s="1202" t="s">
        <v>253</v>
      </c>
      <c r="N3792" s="1203" t="s">
        <v>258</v>
      </c>
      <c r="O3792" s="1203" t="s">
        <v>73</v>
      </c>
      <c r="P3792" s="1203" t="s">
        <v>73</v>
      </c>
      <c r="Q3792" s="1203" t="s">
        <v>73</v>
      </c>
      <c r="R3792" s="1203" t="s">
        <v>73</v>
      </c>
      <c r="S3792" s="1218">
        <f>VLOOKUP($D3792,'NI-Ric'!$B$1:$W$2048,12,FALSE)</f>
        <v>0</v>
      </c>
      <c r="T3792" s="1218">
        <f>VLOOKUP($D3792,'NI-Ric'!$B$1:$W$2048,13,FALSE)</f>
        <v>0</v>
      </c>
      <c r="U3792" s="1218">
        <f>VLOOKUP($D3792,'NI-Ric'!$B$1:$W$2048,16,FALSE)</f>
        <v>0</v>
      </c>
      <c r="V3792" s="1218">
        <f>VLOOKUP($D3792,'NI-Ric'!$B$1:$W$2048,17,FALSE)</f>
        <v>0</v>
      </c>
      <c r="W3792" s="1218">
        <f>VLOOKUP($D3792,'NI-Ric'!$B$1:$W$2048,18,FALSE)</f>
        <v>0</v>
      </c>
      <c r="X3792" s="1218">
        <f>VLOOKUP($D3792,'NI-Ric'!$B$1:$W$2048,19,FALSE)</f>
        <v>0</v>
      </c>
      <c r="Y3792" s="504"/>
      <c r="Z3792" s="504"/>
      <c r="AA3792" s="504"/>
      <c r="AB3792" s="504"/>
      <c r="AC3792" s="504"/>
      <c r="AD3792" s="504"/>
      <c r="AE3792" s="504"/>
      <c r="AF3792" s="504"/>
      <c r="AG3792" s="504"/>
      <c r="AH3792" s="504"/>
      <c r="AI3792" s="504"/>
      <c r="AJ3792" s="504"/>
      <c r="AK3792" s="504"/>
      <c r="AL3792" s="504"/>
      <c r="AM3792" s="504"/>
      <c r="AN3792" s="504"/>
      <c r="AO3792" s="504"/>
      <c r="AP3792" s="504"/>
      <c r="AQ3792" s="504"/>
      <c r="AR3792" s="504"/>
      <c r="AS3792" s="504"/>
      <c r="AT3792" s="504"/>
      <c r="AU3792" s="504"/>
      <c r="AV3792" s="504"/>
      <c r="AW3792" s="504"/>
      <c r="AX3792" s="504"/>
      <c r="AY3792" s="504"/>
      <c r="AZ3792" s="504"/>
      <c r="BA3792" s="504"/>
      <c r="BB3792" s="504"/>
      <c r="BC3792" s="504"/>
      <c r="BD3792" s="504"/>
      <c r="BE3792" s="504"/>
      <c r="BF3792" s="504"/>
      <c r="BG3792" s="504"/>
      <c r="BH3792" s="504"/>
      <c r="BI3792" s="504"/>
      <c r="BJ3792" s="504"/>
      <c r="BK3792" s="504"/>
      <c r="BL3792" s="504"/>
      <c r="BM3792" s="504"/>
      <c r="BN3792" s="504"/>
      <c r="BO3792" s="504"/>
      <c r="BP3792" s="504"/>
      <c r="BQ3792" s="504"/>
      <c r="BR3792" s="504"/>
      <c r="BS3792" s="504"/>
      <c r="BT3792" s="504"/>
      <c r="BU3792" s="504"/>
      <c r="BV3792" s="504"/>
      <c r="BW3792" s="504"/>
      <c r="BX3792" s="504"/>
      <c r="BY3792" s="504"/>
      <c r="BZ3792" s="504"/>
      <c r="CA3792" s="504"/>
      <c r="CB3792" s="504"/>
      <c r="CC3792" s="504"/>
      <c r="CD3792" s="504"/>
      <c r="CE3792" s="504"/>
    </row>
    <row r="3793" spans="1:83" ht="27" hidden="1">
      <c r="A3793" s="509"/>
      <c r="B3793" s="509"/>
      <c r="C3793" s="509"/>
      <c r="D3793" s="1218" t="s">
        <v>259</v>
      </c>
      <c r="E3793" s="1219" t="s">
        <v>3069</v>
      </c>
      <c r="F3793" s="1202"/>
      <c r="G3793" s="1202"/>
      <c r="H3793" s="1204" t="s">
        <v>252</v>
      </c>
      <c r="I3793" s="1202" t="s">
        <v>53</v>
      </c>
      <c r="J3793" s="1202" t="s">
        <v>3070</v>
      </c>
      <c r="K3793" s="1202"/>
      <c r="L3793" s="1202" t="s">
        <v>105</v>
      </c>
      <c r="M3793" s="1202" t="s">
        <v>253</v>
      </c>
      <c r="N3793" s="1203" t="s">
        <v>260</v>
      </c>
      <c r="O3793" s="1203" t="s">
        <v>73</v>
      </c>
      <c r="P3793" s="1203" t="s">
        <v>73</v>
      </c>
      <c r="Q3793" s="1203" t="s">
        <v>73</v>
      </c>
      <c r="R3793" s="1203" t="s">
        <v>73</v>
      </c>
      <c r="S3793" s="1218">
        <f>VLOOKUP($D3793,'NI-Ric'!$B$1:$W$2048,12,FALSE)</f>
        <v>0</v>
      </c>
      <c r="T3793" s="1218">
        <f>VLOOKUP($D3793,'NI-Ric'!$B$1:$W$2048,13,FALSE)</f>
        <v>0</v>
      </c>
      <c r="U3793" s="1218">
        <f>VLOOKUP($D3793,'NI-Ric'!$B$1:$W$2048,16,FALSE)</f>
        <v>0</v>
      </c>
      <c r="V3793" s="1218">
        <f>VLOOKUP($D3793,'NI-Ric'!$B$1:$W$2048,17,FALSE)</f>
        <v>0</v>
      </c>
      <c r="W3793" s="1218">
        <f>VLOOKUP($D3793,'NI-Ric'!$B$1:$W$2048,18,FALSE)</f>
        <v>0</v>
      </c>
      <c r="X3793" s="1218">
        <f>VLOOKUP($D3793,'NI-Ric'!$B$1:$W$2048,19,FALSE)</f>
        <v>0</v>
      </c>
    </row>
    <row r="3794" spans="1:83" ht="27" hidden="1">
      <c r="A3794" s="509"/>
      <c r="B3794" s="509"/>
      <c r="C3794" s="509"/>
      <c r="D3794" s="1218" t="s">
        <v>261</v>
      </c>
      <c r="E3794" s="1219" t="s">
        <v>3069</v>
      </c>
      <c r="F3794" s="1202"/>
      <c r="G3794" s="1202"/>
      <c r="H3794" s="1204" t="s">
        <v>252</v>
      </c>
      <c r="I3794" s="1202" t="s">
        <v>53</v>
      </c>
      <c r="J3794" s="1202" t="s">
        <v>3070</v>
      </c>
      <c r="K3794" s="1202"/>
      <c r="L3794" s="1202" t="s">
        <v>105</v>
      </c>
      <c r="M3794" s="1202" t="s">
        <v>253</v>
      </c>
      <c r="N3794" s="1203" t="s">
        <v>262</v>
      </c>
      <c r="O3794" s="1203" t="s">
        <v>73</v>
      </c>
      <c r="P3794" s="1203" t="s">
        <v>73</v>
      </c>
      <c r="Q3794" s="1203" t="s">
        <v>73</v>
      </c>
      <c r="R3794" s="1203" t="s">
        <v>73</v>
      </c>
      <c r="S3794" s="1218">
        <f>VLOOKUP($D3794,'NI-Ric'!$B$1:$W$2048,12,FALSE)</f>
        <v>0</v>
      </c>
      <c r="T3794" s="1218">
        <f>VLOOKUP($D3794,'NI-Ric'!$B$1:$W$2048,13,FALSE)</f>
        <v>0</v>
      </c>
      <c r="U3794" s="1218">
        <f>VLOOKUP($D3794,'NI-Ric'!$B$1:$W$2048,16,FALSE)</f>
        <v>0</v>
      </c>
      <c r="V3794" s="1218">
        <f>VLOOKUP($D3794,'NI-Ric'!$B$1:$W$2048,17,FALSE)</f>
        <v>0</v>
      </c>
      <c r="W3794" s="1218">
        <f>VLOOKUP($D3794,'NI-Ric'!$B$1:$W$2048,18,FALSE)</f>
        <v>0</v>
      </c>
      <c r="X3794" s="1218">
        <f>VLOOKUP($D3794,'NI-Ric'!$B$1:$W$2048,19,FALSE)</f>
        <v>0</v>
      </c>
    </row>
    <row r="3795" spans="1:83" ht="27" hidden="1">
      <c r="A3795" s="509"/>
      <c r="B3795" s="509"/>
      <c r="C3795" s="509"/>
      <c r="D3795" s="1218" t="s">
        <v>263</v>
      </c>
      <c r="E3795" s="1219" t="s">
        <v>3069</v>
      </c>
      <c r="F3795" s="1202"/>
      <c r="G3795" s="1202"/>
      <c r="H3795" s="1204" t="s">
        <v>264</v>
      </c>
      <c r="I3795" s="1202" t="s">
        <v>53</v>
      </c>
      <c r="J3795" s="1202" t="s">
        <v>3070</v>
      </c>
      <c r="K3795" s="1202"/>
      <c r="L3795" s="1202" t="s">
        <v>105</v>
      </c>
      <c r="M3795" s="1202" t="s">
        <v>253</v>
      </c>
      <c r="N3795" s="1203" t="s">
        <v>265</v>
      </c>
      <c r="O3795" s="1203" t="s">
        <v>73</v>
      </c>
      <c r="P3795" s="1203" t="s">
        <v>73</v>
      </c>
      <c r="Q3795" s="1203" t="s">
        <v>73</v>
      </c>
      <c r="R3795" s="1203" t="s">
        <v>73</v>
      </c>
      <c r="S3795" s="1218">
        <f>VLOOKUP($D3795,'NI-Ric'!$B$1:$W$2048,12,FALSE)</f>
        <v>0</v>
      </c>
      <c r="T3795" s="1218">
        <f>VLOOKUP($D3795,'NI-Ric'!$B$1:$W$2048,13,FALSE)</f>
        <v>0</v>
      </c>
      <c r="U3795" s="1218">
        <f>VLOOKUP($D3795,'NI-Ric'!$B$1:$W$2048,16,FALSE)</f>
        <v>0</v>
      </c>
      <c r="V3795" s="1218">
        <f>VLOOKUP($D3795,'NI-Ric'!$B$1:$W$2048,17,FALSE)</f>
        <v>0</v>
      </c>
      <c r="W3795" s="1218">
        <f>VLOOKUP($D3795,'NI-Ric'!$B$1:$W$2048,18,FALSE)</f>
        <v>0</v>
      </c>
      <c r="X3795" s="1218">
        <f>VLOOKUP($D3795,'NI-Ric'!$B$1:$W$2048,19,FALSE)</f>
        <v>0</v>
      </c>
    </row>
    <row r="3796" spans="1:83" s="744" customFormat="1" ht="30.75" hidden="1" customHeight="1">
      <c r="A3796" s="509"/>
      <c r="B3796" s="509"/>
      <c r="C3796" s="509"/>
      <c r="D3796" s="1218" t="s">
        <v>266</v>
      </c>
      <c r="E3796" s="1219" t="s">
        <v>3069</v>
      </c>
      <c r="F3796" s="1202"/>
      <c r="G3796" s="1202"/>
      <c r="H3796" s="1204" t="s">
        <v>264</v>
      </c>
      <c r="I3796" s="1202" t="s">
        <v>53</v>
      </c>
      <c r="J3796" s="1202" t="s">
        <v>3070</v>
      </c>
      <c r="K3796" s="1202"/>
      <c r="L3796" s="1202" t="s">
        <v>105</v>
      </c>
      <c r="M3796" s="1202" t="s">
        <v>253</v>
      </c>
      <c r="N3796" s="1203" t="s">
        <v>267</v>
      </c>
      <c r="O3796" s="1203" t="s">
        <v>73</v>
      </c>
      <c r="P3796" s="1203" t="s">
        <v>73</v>
      </c>
      <c r="Q3796" s="1203" t="s">
        <v>73</v>
      </c>
      <c r="R3796" s="1203" t="s">
        <v>73</v>
      </c>
      <c r="S3796" s="1218">
        <f>VLOOKUP($D3796,'NI-Ric'!$B$1:$W$2048,12,FALSE)</f>
        <v>0</v>
      </c>
      <c r="T3796" s="1218">
        <f>VLOOKUP($D3796,'NI-Ric'!$B$1:$W$2048,13,FALSE)</f>
        <v>0</v>
      </c>
      <c r="U3796" s="1218">
        <f>VLOOKUP($D3796,'NI-Ric'!$B$1:$W$2048,16,FALSE)</f>
        <v>0</v>
      </c>
      <c r="V3796" s="1218">
        <f>VLOOKUP($D3796,'NI-Ric'!$B$1:$W$2048,17,FALSE)</f>
        <v>0</v>
      </c>
      <c r="W3796" s="1218">
        <f>VLOOKUP($D3796,'NI-Ric'!$B$1:$W$2048,18,FALSE)</f>
        <v>0</v>
      </c>
      <c r="X3796" s="1218">
        <f>VLOOKUP($D3796,'NI-Ric'!$B$1:$W$2048,19,FALSE)</f>
        <v>0</v>
      </c>
      <c r="Y3796" s="504"/>
      <c r="Z3796" s="504"/>
      <c r="AA3796" s="504"/>
      <c r="AB3796" s="504"/>
      <c r="AC3796" s="504"/>
      <c r="AD3796" s="504"/>
      <c r="AE3796" s="504"/>
      <c r="AF3796" s="504"/>
      <c r="AG3796" s="504"/>
      <c r="AH3796" s="504"/>
      <c r="AI3796" s="504"/>
      <c r="AJ3796" s="504"/>
      <c r="AK3796" s="504"/>
      <c r="AL3796" s="504"/>
      <c r="AM3796" s="504"/>
      <c r="AN3796" s="504"/>
      <c r="AO3796" s="504"/>
      <c r="AP3796" s="504"/>
      <c r="AQ3796" s="504"/>
      <c r="AR3796" s="504"/>
      <c r="AS3796" s="504"/>
      <c r="AT3796" s="504"/>
      <c r="AU3796" s="504"/>
      <c r="AV3796" s="504"/>
      <c r="AW3796" s="504"/>
      <c r="AX3796" s="504"/>
      <c r="AY3796" s="504"/>
      <c r="AZ3796" s="504"/>
      <c r="BA3796" s="504"/>
      <c r="BB3796" s="504"/>
      <c r="BC3796" s="504"/>
      <c r="BD3796" s="504"/>
      <c r="BE3796" s="504"/>
      <c r="BF3796" s="504"/>
      <c r="BG3796" s="504"/>
      <c r="BH3796" s="504"/>
      <c r="BI3796" s="504"/>
      <c r="BJ3796" s="504"/>
      <c r="BK3796" s="504"/>
      <c r="BL3796" s="504"/>
      <c r="BM3796" s="504"/>
      <c r="BN3796" s="504"/>
      <c r="BO3796" s="504"/>
      <c r="BP3796" s="504"/>
      <c r="BQ3796" s="504"/>
      <c r="BR3796" s="504"/>
      <c r="BS3796" s="504"/>
      <c r="BT3796" s="504"/>
      <c r="BU3796" s="504"/>
      <c r="BV3796" s="504"/>
      <c r="BW3796" s="504"/>
      <c r="BX3796" s="504"/>
      <c r="BY3796" s="504"/>
      <c r="BZ3796" s="504"/>
      <c r="CA3796" s="504"/>
      <c r="CB3796" s="504"/>
      <c r="CC3796" s="504"/>
      <c r="CD3796" s="504"/>
      <c r="CE3796" s="504"/>
    </row>
    <row r="3797" spans="1:83" ht="27" hidden="1">
      <c r="A3797" s="509"/>
      <c r="B3797" s="509"/>
      <c r="C3797" s="509"/>
      <c r="D3797" s="1218" t="s">
        <v>268</v>
      </c>
      <c r="E3797" s="1219" t="s">
        <v>3069</v>
      </c>
      <c r="F3797" s="1202"/>
      <c r="G3797" s="1202"/>
      <c r="H3797" s="1204" t="s">
        <v>269</v>
      </c>
      <c r="I3797" s="1202" t="s">
        <v>53</v>
      </c>
      <c r="J3797" s="1202" t="s">
        <v>3070</v>
      </c>
      <c r="K3797" s="1202"/>
      <c r="L3797" s="1202" t="s">
        <v>105</v>
      </c>
      <c r="M3797" s="1202" t="s">
        <v>253</v>
      </c>
      <c r="N3797" s="1203" t="s">
        <v>270</v>
      </c>
      <c r="O3797" s="1203" t="s">
        <v>73</v>
      </c>
      <c r="P3797" s="1203" t="s">
        <v>73</v>
      </c>
      <c r="Q3797" s="1203" t="s">
        <v>73</v>
      </c>
      <c r="R3797" s="1203" t="s">
        <v>73</v>
      </c>
      <c r="S3797" s="1218">
        <f>VLOOKUP($D3797,'NI-Ric'!$B$1:$W$2048,12,FALSE)</f>
        <v>0</v>
      </c>
      <c r="T3797" s="1218">
        <f>VLOOKUP($D3797,'NI-Ric'!$B$1:$W$2048,13,FALSE)</f>
        <v>0</v>
      </c>
      <c r="U3797" s="1218">
        <f>VLOOKUP($D3797,'NI-Ric'!$B$1:$W$2048,16,FALSE)</f>
        <v>0</v>
      </c>
      <c r="V3797" s="1218">
        <f>VLOOKUP($D3797,'NI-Ric'!$B$1:$W$2048,17,FALSE)</f>
        <v>0</v>
      </c>
      <c r="W3797" s="1218">
        <f>VLOOKUP($D3797,'NI-Ric'!$B$1:$W$2048,18,FALSE)</f>
        <v>0</v>
      </c>
      <c r="X3797" s="1218">
        <f>VLOOKUP($D3797,'NI-Ric'!$B$1:$W$2048,19,FALSE)</f>
        <v>0</v>
      </c>
    </row>
    <row r="3798" spans="1:83" ht="27" hidden="1">
      <c r="A3798" s="509"/>
      <c r="B3798" s="509"/>
      <c r="C3798" s="509"/>
      <c r="D3798" s="1218" t="s">
        <v>271</v>
      </c>
      <c r="E3798" s="1219" t="s">
        <v>3069</v>
      </c>
      <c r="F3798" s="1202"/>
      <c r="G3798" s="1202"/>
      <c r="H3798" s="1204" t="s">
        <v>269</v>
      </c>
      <c r="I3798" s="1202" t="s">
        <v>53</v>
      </c>
      <c r="J3798" s="1202" t="s">
        <v>3070</v>
      </c>
      <c r="K3798" s="1202"/>
      <c r="L3798" s="1202" t="s">
        <v>105</v>
      </c>
      <c r="M3798" s="1202" t="s">
        <v>253</v>
      </c>
      <c r="N3798" s="1203" t="s">
        <v>272</v>
      </c>
      <c r="O3798" s="1203" t="s">
        <v>73</v>
      </c>
      <c r="P3798" s="1203" t="s">
        <v>73</v>
      </c>
      <c r="Q3798" s="1203" t="s">
        <v>73</v>
      </c>
      <c r="R3798" s="1203" t="s">
        <v>73</v>
      </c>
      <c r="S3798" s="1218">
        <f>VLOOKUP($D3798,'NI-Ric'!$B$1:$W$2048,12,FALSE)</f>
        <v>0</v>
      </c>
      <c r="T3798" s="1218">
        <f>VLOOKUP($D3798,'NI-Ric'!$B$1:$W$2048,13,FALSE)</f>
        <v>0</v>
      </c>
      <c r="U3798" s="1218">
        <f>VLOOKUP($D3798,'NI-Ric'!$B$1:$W$2048,16,FALSE)</f>
        <v>0</v>
      </c>
      <c r="V3798" s="1218">
        <f>VLOOKUP($D3798,'NI-Ric'!$B$1:$W$2048,17,FALSE)</f>
        <v>0</v>
      </c>
      <c r="W3798" s="1218">
        <f>VLOOKUP($D3798,'NI-Ric'!$B$1:$W$2048,18,FALSE)</f>
        <v>0</v>
      </c>
      <c r="X3798" s="1218">
        <f>VLOOKUP($D3798,'NI-Ric'!$B$1:$W$2048,19,FALSE)</f>
        <v>0</v>
      </c>
    </row>
    <row r="3799" spans="1:83" ht="27" hidden="1">
      <c r="A3799" s="509"/>
      <c r="B3799" s="509"/>
      <c r="C3799" s="509"/>
      <c r="D3799" s="1218" t="s">
        <v>273</v>
      </c>
      <c r="E3799" s="1219" t="s">
        <v>3069</v>
      </c>
      <c r="F3799" s="1202"/>
      <c r="G3799" s="1202"/>
      <c r="H3799" s="1204" t="s">
        <v>269</v>
      </c>
      <c r="I3799" s="1202" t="s">
        <v>53</v>
      </c>
      <c r="J3799" s="1202" t="s">
        <v>3070</v>
      </c>
      <c r="K3799" s="1202"/>
      <c r="L3799" s="1202" t="s">
        <v>105</v>
      </c>
      <c r="M3799" s="1202" t="s">
        <v>253</v>
      </c>
      <c r="N3799" s="1203" t="s">
        <v>274</v>
      </c>
      <c r="O3799" s="1203" t="s">
        <v>73</v>
      </c>
      <c r="P3799" s="1203" t="s">
        <v>73</v>
      </c>
      <c r="Q3799" s="1203" t="s">
        <v>73</v>
      </c>
      <c r="R3799" s="1203" t="s">
        <v>73</v>
      </c>
      <c r="S3799" s="1218">
        <f>VLOOKUP($D3799,'NI-Ric'!$B$1:$W$2048,12,FALSE)</f>
        <v>0</v>
      </c>
      <c r="T3799" s="1218">
        <f>VLOOKUP($D3799,'NI-Ric'!$B$1:$W$2048,13,FALSE)</f>
        <v>0</v>
      </c>
      <c r="U3799" s="1218">
        <f>VLOOKUP($D3799,'NI-Ric'!$B$1:$W$2048,16,FALSE)</f>
        <v>0</v>
      </c>
      <c r="V3799" s="1218">
        <f>VLOOKUP($D3799,'NI-Ric'!$B$1:$W$2048,17,FALSE)</f>
        <v>0</v>
      </c>
      <c r="W3799" s="1218">
        <f>VLOOKUP($D3799,'NI-Ric'!$B$1:$W$2048,18,FALSE)</f>
        <v>0</v>
      </c>
      <c r="X3799" s="1218">
        <f>VLOOKUP($D3799,'NI-Ric'!$B$1:$W$2048,19,FALSE)</f>
        <v>0</v>
      </c>
    </row>
    <row r="3800" spans="1:83" ht="27" hidden="1">
      <c r="A3800" s="509"/>
      <c r="B3800" s="509"/>
      <c r="C3800" s="509"/>
      <c r="D3800" s="1218" t="s">
        <v>275</v>
      </c>
      <c r="E3800" s="1219" t="s">
        <v>3069</v>
      </c>
      <c r="F3800" s="1202"/>
      <c r="G3800" s="1202"/>
      <c r="H3800" s="1204" t="s">
        <v>269</v>
      </c>
      <c r="I3800" s="1202" t="s">
        <v>53</v>
      </c>
      <c r="J3800" s="1202" t="s">
        <v>3070</v>
      </c>
      <c r="K3800" s="1202"/>
      <c r="L3800" s="1202" t="s">
        <v>105</v>
      </c>
      <c r="M3800" s="1202" t="s">
        <v>253</v>
      </c>
      <c r="N3800" s="1203" t="s">
        <v>276</v>
      </c>
      <c r="O3800" s="1203" t="s">
        <v>73</v>
      </c>
      <c r="P3800" s="1203" t="s">
        <v>73</v>
      </c>
      <c r="Q3800" s="1203" t="s">
        <v>73</v>
      </c>
      <c r="R3800" s="1203" t="s">
        <v>73</v>
      </c>
      <c r="S3800" s="1218">
        <f>VLOOKUP($D3800,'NI-Ric'!$B$1:$W$2048,12,FALSE)</f>
        <v>0</v>
      </c>
      <c r="T3800" s="1218">
        <f>VLOOKUP($D3800,'NI-Ric'!$B$1:$W$2048,13,FALSE)</f>
        <v>0</v>
      </c>
      <c r="U3800" s="1218">
        <f>VLOOKUP($D3800,'NI-Ric'!$B$1:$W$2048,16,FALSE)</f>
        <v>0</v>
      </c>
      <c r="V3800" s="1218">
        <f>VLOOKUP($D3800,'NI-Ric'!$B$1:$W$2048,17,FALSE)</f>
        <v>0</v>
      </c>
      <c r="W3800" s="1218">
        <f>VLOOKUP($D3800,'NI-Ric'!$B$1:$W$2048,18,FALSE)</f>
        <v>0</v>
      </c>
      <c r="X3800" s="1218">
        <f>VLOOKUP($D3800,'NI-Ric'!$B$1:$W$2048,19,FALSE)</f>
        <v>0</v>
      </c>
    </row>
    <row r="3801" spans="1:83" ht="27" hidden="1">
      <c r="A3801" s="509"/>
      <c r="B3801" s="509"/>
      <c r="C3801" s="509"/>
      <c r="D3801" s="1218" t="s">
        <v>277</v>
      </c>
      <c r="E3801" s="1219" t="s">
        <v>3069</v>
      </c>
      <c r="F3801" s="1202"/>
      <c r="G3801" s="1202"/>
      <c r="H3801" s="1204" t="s">
        <v>278</v>
      </c>
      <c r="I3801" s="1202" t="s">
        <v>53</v>
      </c>
      <c r="J3801" s="1202" t="s">
        <v>3070</v>
      </c>
      <c r="K3801" s="1202"/>
      <c r="L3801" s="1202" t="s">
        <v>105</v>
      </c>
      <c r="M3801" s="1202" t="s">
        <v>253</v>
      </c>
      <c r="N3801" s="1203" t="s">
        <v>279</v>
      </c>
      <c r="O3801" s="1203" t="s">
        <v>73</v>
      </c>
      <c r="P3801" s="1203" t="s">
        <v>73</v>
      </c>
      <c r="Q3801" s="1203" t="s">
        <v>73</v>
      </c>
      <c r="R3801" s="1203" t="s">
        <v>73</v>
      </c>
      <c r="S3801" s="1218">
        <f>VLOOKUP($D3801,'NI-Ric'!$B$1:$W$2048,12,FALSE)</f>
        <v>0</v>
      </c>
      <c r="T3801" s="1218">
        <f>VLOOKUP($D3801,'NI-Ric'!$B$1:$W$2048,13,FALSE)</f>
        <v>0</v>
      </c>
      <c r="U3801" s="1218">
        <f>VLOOKUP($D3801,'NI-Ric'!$B$1:$W$2048,16,FALSE)</f>
        <v>0</v>
      </c>
      <c r="V3801" s="1218">
        <f>VLOOKUP($D3801,'NI-Ric'!$B$1:$W$2048,17,FALSE)</f>
        <v>0</v>
      </c>
      <c r="W3801" s="1218">
        <f>VLOOKUP($D3801,'NI-Ric'!$B$1:$W$2048,18,FALSE)</f>
        <v>0</v>
      </c>
      <c r="X3801" s="1218">
        <f>VLOOKUP($D3801,'NI-Ric'!$B$1:$W$2048,19,FALSE)</f>
        <v>0</v>
      </c>
    </row>
    <row r="3802" spans="1:83" ht="27" hidden="1">
      <c r="A3802" s="509"/>
      <c r="B3802" s="509"/>
      <c r="C3802" s="509"/>
      <c r="D3802" s="1218" t="s">
        <v>280</v>
      </c>
      <c r="E3802" s="1219" t="s">
        <v>3069</v>
      </c>
      <c r="F3802" s="1202"/>
      <c r="G3802" s="1202"/>
      <c r="H3802" s="1204" t="s">
        <v>269</v>
      </c>
      <c r="I3802" s="1202" t="s">
        <v>53</v>
      </c>
      <c r="J3802" s="1202" t="s">
        <v>3070</v>
      </c>
      <c r="K3802" s="1202"/>
      <c r="L3802" s="1202" t="s">
        <v>105</v>
      </c>
      <c r="M3802" s="1202" t="s">
        <v>253</v>
      </c>
      <c r="N3802" s="1203" t="s">
        <v>281</v>
      </c>
      <c r="O3802" s="1203" t="s">
        <v>73</v>
      </c>
      <c r="P3802" s="1203" t="s">
        <v>73</v>
      </c>
      <c r="Q3802" s="1203" t="s">
        <v>73</v>
      </c>
      <c r="R3802" s="1203" t="s">
        <v>73</v>
      </c>
      <c r="S3802" s="1218">
        <f>VLOOKUP($D3802,'NI-Ric'!$B$1:$W$2048,12,FALSE)</f>
        <v>0</v>
      </c>
      <c r="T3802" s="1218">
        <f>VLOOKUP($D3802,'NI-Ric'!$B$1:$W$2048,13,FALSE)</f>
        <v>0</v>
      </c>
      <c r="U3802" s="1218">
        <f>VLOOKUP($D3802,'NI-Ric'!$B$1:$W$2048,16,FALSE)</f>
        <v>0</v>
      </c>
      <c r="V3802" s="1218">
        <f>VLOOKUP($D3802,'NI-Ric'!$B$1:$W$2048,17,FALSE)</f>
        <v>0</v>
      </c>
      <c r="W3802" s="1218">
        <f>VLOOKUP($D3802,'NI-Ric'!$B$1:$W$2048,18,FALSE)</f>
        <v>0</v>
      </c>
      <c r="X3802" s="1218">
        <f>VLOOKUP($D3802,'NI-Ric'!$B$1:$W$2048,19,FALSE)</f>
        <v>0</v>
      </c>
    </row>
    <row r="3803" spans="1:83" hidden="1">
      <c r="A3803" s="509"/>
      <c r="B3803" s="509"/>
      <c r="C3803" s="509"/>
      <c r="D3803" s="1218" t="s">
        <v>282</v>
      </c>
      <c r="E3803" s="1219" t="s">
        <v>3069</v>
      </c>
      <c r="F3803" s="1202"/>
      <c r="G3803" s="1202"/>
      <c r="H3803" s="1202"/>
      <c r="I3803" s="1202" t="s">
        <v>71</v>
      </c>
      <c r="J3803" s="1202"/>
      <c r="K3803" s="1202"/>
      <c r="L3803" s="1202"/>
      <c r="M3803" s="1202"/>
      <c r="N3803" s="1203" t="s">
        <v>283</v>
      </c>
      <c r="O3803" s="1203" t="s">
        <v>73</v>
      </c>
      <c r="P3803" s="1203" t="s">
        <v>73</v>
      </c>
      <c r="Q3803" s="1203" t="s">
        <v>73</v>
      </c>
      <c r="R3803" s="1203" t="s">
        <v>73</v>
      </c>
      <c r="S3803" s="1218">
        <f>VLOOKUP($D3803,'NI-Ric'!$B$1:$W$2048,12,FALSE)</f>
        <v>0</v>
      </c>
      <c r="T3803" s="1218">
        <f>VLOOKUP($D3803,'NI-Ric'!$B$1:$W$2048,13,FALSE)</f>
        <v>0</v>
      </c>
      <c r="U3803" s="1218">
        <f>VLOOKUP($D3803,'NI-Ric'!$B$1:$W$2048,16,FALSE)</f>
        <v>0</v>
      </c>
      <c r="V3803" s="1218">
        <f>VLOOKUP($D3803,'NI-Ric'!$B$1:$W$2048,17,FALSE)</f>
        <v>0</v>
      </c>
      <c r="W3803" s="1218">
        <f>VLOOKUP($D3803,'NI-Ric'!$B$1:$W$2048,18,FALSE)</f>
        <v>0</v>
      </c>
      <c r="X3803" s="1218">
        <f>VLOOKUP($D3803,'NI-Ric'!$B$1:$W$2048,19,FALSE)</f>
        <v>0</v>
      </c>
    </row>
    <row r="3804" spans="1:83" ht="27" hidden="1">
      <c r="A3804" s="509"/>
      <c r="B3804" s="509"/>
      <c r="C3804" s="509"/>
      <c r="D3804" s="1218" t="s">
        <v>284</v>
      </c>
      <c r="E3804" s="1219" t="s">
        <v>3069</v>
      </c>
      <c r="F3804" s="1202"/>
      <c r="G3804" s="1202"/>
      <c r="H3804" s="1202"/>
      <c r="I3804" s="1202" t="s">
        <v>71</v>
      </c>
      <c r="J3804" s="1202"/>
      <c r="K3804" s="1202"/>
      <c r="L3804" s="1202"/>
      <c r="M3804" s="1202"/>
      <c r="N3804" s="1203" t="s">
        <v>285</v>
      </c>
      <c r="O3804" s="1203" t="s">
        <v>73</v>
      </c>
      <c r="P3804" s="1203" t="s">
        <v>73</v>
      </c>
      <c r="Q3804" s="1203" t="s">
        <v>73</v>
      </c>
      <c r="R3804" s="1203" t="s">
        <v>73</v>
      </c>
      <c r="S3804" s="1218">
        <f>VLOOKUP($D3804,'NI-Ric'!$B$1:$W$2048,12,FALSE)</f>
        <v>0</v>
      </c>
      <c r="T3804" s="1218">
        <f>VLOOKUP($D3804,'NI-Ric'!$B$1:$W$2048,13,FALSE)</f>
        <v>0</v>
      </c>
      <c r="U3804" s="1218">
        <f>VLOOKUP($D3804,'NI-Ric'!$B$1:$W$2048,16,FALSE)</f>
        <v>0</v>
      </c>
      <c r="V3804" s="1218">
        <f>VLOOKUP($D3804,'NI-Ric'!$B$1:$W$2048,17,FALSE)</f>
        <v>0</v>
      </c>
      <c r="W3804" s="1218">
        <f>VLOOKUP($D3804,'NI-Ric'!$B$1:$W$2048,18,FALSE)</f>
        <v>0</v>
      </c>
      <c r="X3804" s="1218">
        <f>VLOOKUP($D3804,'NI-Ric'!$B$1:$W$2048,19,FALSE)</f>
        <v>0</v>
      </c>
    </row>
    <row r="3805" spans="1:83" hidden="1">
      <c r="A3805" s="509"/>
      <c r="B3805" s="509"/>
      <c r="C3805" s="509"/>
      <c r="D3805" s="1218" t="s">
        <v>286</v>
      </c>
      <c r="E3805" s="1219" t="s">
        <v>3069</v>
      </c>
      <c r="F3805" s="1202" t="s">
        <v>157</v>
      </c>
      <c r="G3805" s="1202"/>
      <c r="H3805" s="1202" t="s">
        <v>287</v>
      </c>
      <c r="I3805" s="1202" t="s">
        <v>53</v>
      </c>
      <c r="J3805" s="1202" t="s">
        <v>3070</v>
      </c>
      <c r="K3805" s="1202"/>
      <c r="L3805" s="1202" t="s">
        <v>289</v>
      </c>
      <c r="M3805" s="1202" t="s">
        <v>290</v>
      </c>
      <c r="N3805" s="1203" t="s">
        <v>291</v>
      </c>
      <c r="O3805" s="1203" t="s">
        <v>73</v>
      </c>
      <c r="P3805" s="1203" t="s">
        <v>73</v>
      </c>
      <c r="Q3805" s="1203" t="s">
        <v>73</v>
      </c>
      <c r="R3805" s="1203" t="s">
        <v>73</v>
      </c>
      <c r="S3805" s="1218">
        <f>VLOOKUP($D3805,'NI-Ric'!$B$1:$W$2048,12,FALSE)</f>
        <v>0</v>
      </c>
      <c r="T3805" s="1218">
        <f>VLOOKUP($D3805,'NI-Ric'!$B$1:$W$2048,13,FALSE)</f>
        <v>0</v>
      </c>
      <c r="U3805" s="1218">
        <f>VLOOKUP($D3805,'NI-Ric'!$B$1:$W$2048,16,FALSE)</f>
        <v>0</v>
      </c>
      <c r="V3805" s="1218">
        <f>VLOOKUP($D3805,'NI-Ric'!$B$1:$W$2048,17,FALSE)</f>
        <v>0</v>
      </c>
      <c r="W3805" s="1218">
        <f>VLOOKUP($D3805,'NI-Ric'!$B$1:$W$2048,18,FALSE)</f>
        <v>0</v>
      </c>
      <c r="X3805" s="1218">
        <f>VLOOKUP($D3805,'NI-Ric'!$B$1:$W$2048,19,FALSE)</f>
        <v>0</v>
      </c>
    </row>
    <row r="3806" spans="1:83" hidden="1">
      <c r="A3806" s="509"/>
      <c r="B3806" s="509"/>
      <c r="C3806" s="509"/>
      <c r="D3806" s="1218" t="s">
        <v>292</v>
      </c>
      <c r="E3806" s="1219" t="s">
        <v>3069</v>
      </c>
      <c r="F3806" s="1202" t="s">
        <v>157</v>
      </c>
      <c r="G3806" s="1202"/>
      <c r="H3806" s="1202" t="s">
        <v>287</v>
      </c>
      <c r="I3806" s="1202" t="s">
        <v>53</v>
      </c>
      <c r="J3806" s="1202" t="s">
        <v>3070</v>
      </c>
      <c r="K3806" s="1202"/>
      <c r="L3806" s="1202" t="s">
        <v>289</v>
      </c>
      <c r="M3806" s="1202" t="s">
        <v>290</v>
      </c>
      <c r="N3806" s="1203" t="s">
        <v>293</v>
      </c>
      <c r="O3806" s="1203" t="s">
        <v>73</v>
      </c>
      <c r="P3806" s="1203" t="s">
        <v>73</v>
      </c>
      <c r="Q3806" s="1203" t="s">
        <v>73</v>
      </c>
      <c r="R3806" s="1203" t="s">
        <v>73</v>
      </c>
      <c r="S3806" s="1218">
        <f>VLOOKUP($D3806,'NI-Ric'!$B$1:$W$2048,12,FALSE)</f>
        <v>0</v>
      </c>
      <c r="T3806" s="1218">
        <f>VLOOKUP($D3806,'NI-Ric'!$B$1:$W$2048,13,FALSE)</f>
        <v>0</v>
      </c>
      <c r="U3806" s="1218">
        <f>VLOOKUP($D3806,'NI-Ric'!$B$1:$W$2048,16,FALSE)</f>
        <v>0</v>
      </c>
      <c r="V3806" s="1218">
        <f>VLOOKUP($D3806,'NI-Ric'!$B$1:$W$2048,17,FALSE)</f>
        <v>0</v>
      </c>
      <c r="W3806" s="1218">
        <f>VLOOKUP($D3806,'NI-Ric'!$B$1:$W$2048,18,FALSE)</f>
        <v>0</v>
      </c>
      <c r="X3806" s="1218">
        <f>VLOOKUP($D3806,'NI-Ric'!$B$1:$W$2048,19,FALSE)</f>
        <v>0</v>
      </c>
    </row>
    <row r="3807" spans="1:83" ht="27">
      <c r="A3807" s="509"/>
      <c r="B3807" s="509"/>
      <c r="C3807" s="509"/>
      <c r="D3807" s="1218" t="s">
        <v>294</v>
      </c>
      <c r="E3807" s="1219" t="s">
        <v>3069</v>
      </c>
      <c r="F3807" s="1202" t="s">
        <v>295</v>
      </c>
      <c r="G3807" s="1202"/>
      <c r="H3807" s="1202" t="s">
        <v>296</v>
      </c>
      <c r="I3807" s="1202" t="s">
        <v>53</v>
      </c>
      <c r="J3807" s="1202" t="s">
        <v>3070</v>
      </c>
      <c r="K3807" s="1202"/>
      <c r="L3807" s="1202" t="s">
        <v>289</v>
      </c>
      <c r="M3807" s="1202" t="s">
        <v>290</v>
      </c>
      <c r="N3807" s="1203" t="s">
        <v>297</v>
      </c>
      <c r="O3807" s="1203" t="s">
        <v>73</v>
      </c>
      <c r="P3807" s="1203" t="s">
        <v>73</v>
      </c>
      <c r="Q3807" s="1203" t="s">
        <v>73</v>
      </c>
      <c r="R3807" s="1203" t="s">
        <v>73</v>
      </c>
      <c r="S3807" s="1218">
        <f>VLOOKUP($D3807,'NI-Ric'!$B$1:$W$2048,12,FALSE)</f>
        <v>0</v>
      </c>
      <c r="T3807" s="1218">
        <f>VLOOKUP($D3807,'NI-Ric'!$B$1:$W$2048,13,FALSE)</f>
        <v>0</v>
      </c>
      <c r="U3807" s="1218">
        <f>VLOOKUP($D3807,'NI-Ric'!$B$1:$W$2048,16,FALSE)</f>
        <v>0</v>
      </c>
      <c r="V3807" s="1218">
        <f>VLOOKUP($D3807,'NI-Ric'!$B$1:$W$2048,17,FALSE)</f>
        <v>0</v>
      </c>
      <c r="W3807" s="1218">
        <f>VLOOKUP($D3807,'NI-Ric'!$B$1:$W$2048,18,FALSE)</f>
        <v>0</v>
      </c>
      <c r="X3807" s="1218">
        <f>VLOOKUP($D3807,'NI-Ric'!$B$1:$W$2048,19,FALSE)</f>
        <v>0</v>
      </c>
    </row>
    <row r="3808" spans="1:83" hidden="1">
      <c r="A3808" s="509"/>
      <c r="B3808" s="509"/>
      <c r="C3808" s="509"/>
      <c r="D3808" s="1218" t="s">
        <v>298</v>
      </c>
      <c r="E3808" s="1219" t="s">
        <v>3069</v>
      </c>
      <c r="F3808" s="1202"/>
      <c r="G3808" s="1202"/>
      <c r="H3808" s="1202"/>
      <c r="I3808" s="1202" t="s">
        <v>71</v>
      </c>
      <c r="J3808" s="1202"/>
      <c r="K3808" s="1202"/>
      <c r="L3808" s="1202"/>
      <c r="M3808" s="1202"/>
      <c r="N3808" s="1203" t="s">
        <v>299</v>
      </c>
      <c r="O3808" s="1203" t="s">
        <v>73</v>
      </c>
      <c r="P3808" s="1203" t="s">
        <v>73</v>
      </c>
      <c r="Q3808" s="1203" t="s">
        <v>73</v>
      </c>
      <c r="R3808" s="1203" t="s">
        <v>73</v>
      </c>
      <c r="S3808" s="1218">
        <f>VLOOKUP($D3808,'NI-Ric'!$B$1:$W$2048,12,FALSE)</f>
        <v>0</v>
      </c>
      <c r="T3808" s="1218">
        <f>VLOOKUP($D3808,'NI-Ric'!$B$1:$W$2048,13,FALSE)</f>
        <v>0</v>
      </c>
      <c r="U3808" s="1218">
        <f>VLOOKUP($D3808,'NI-Ric'!$B$1:$W$2048,16,FALSE)</f>
        <v>0</v>
      </c>
      <c r="V3808" s="1218">
        <f>VLOOKUP($D3808,'NI-Ric'!$B$1:$W$2048,17,FALSE)</f>
        <v>0</v>
      </c>
      <c r="W3808" s="1218">
        <f>VLOOKUP($D3808,'NI-Ric'!$B$1:$W$2048,18,FALSE)</f>
        <v>0</v>
      </c>
      <c r="X3808" s="1218">
        <f>VLOOKUP($D3808,'NI-Ric'!$B$1:$W$2048,19,FALSE)</f>
        <v>0</v>
      </c>
    </row>
    <row r="3809" spans="1:24" hidden="1">
      <c r="A3809" s="509"/>
      <c r="B3809" s="509"/>
      <c r="C3809" s="509"/>
      <c r="D3809" s="1218" t="s">
        <v>300</v>
      </c>
      <c r="E3809" s="1219" t="s">
        <v>3069</v>
      </c>
      <c r="F3809" s="1202"/>
      <c r="G3809" s="1202"/>
      <c r="H3809" s="1202" t="s">
        <v>301</v>
      </c>
      <c r="I3809" s="1202" t="s">
        <v>53</v>
      </c>
      <c r="J3809" s="1202" t="s">
        <v>3070</v>
      </c>
      <c r="K3809" s="1202"/>
      <c r="L3809" s="1202" t="s">
        <v>289</v>
      </c>
      <c r="M3809" s="1202" t="s">
        <v>290</v>
      </c>
      <c r="N3809" s="1203" t="s">
        <v>302</v>
      </c>
      <c r="O3809" s="1203" t="s">
        <v>73</v>
      </c>
      <c r="P3809" s="1203" t="s">
        <v>73</v>
      </c>
      <c r="Q3809" s="1203" t="s">
        <v>73</v>
      </c>
      <c r="R3809" s="1203" t="s">
        <v>73</v>
      </c>
      <c r="S3809" s="1218">
        <f>VLOOKUP($D3809,'NI-Ric'!$B$1:$W$2048,12,FALSE)</f>
        <v>0</v>
      </c>
      <c r="T3809" s="1218">
        <f>VLOOKUP($D3809,'NI-Ric'!$B$1:$W$2048,13,FALSE)</f>
        <v>0</v>
      </c>
      <c r="U3809" s="1218">
        <f>VLOOKUP($D3809,'NI-Ric'!$B$1:$W$2048,16,FALSE)</f>
        <v>0</v>
      </c>
      <c r="V3809" s="1218">
        <f>VLOOKUP($D3809,'NI-Ric'!$B$1:$W$2048,17,FALSE)</f>
        <v>0</v>
      </c>
      <c r="W3809" s="1218">
        <f>VLOOKUP($D3809,'NI-Ric'!$B$1:$W$2048,18,FALSE)</f>
        <v>0</v>
      </c>
      <c r="X3809" s="1218">
        <f>VLOOKUP($D3809,'NI-Ric'!$B$1:$W$2048,19,FALSE)</f>
        <v>0</v>
      </c>
    </row>
    <row r="3810" spans="1:24" hidden="1">
      <c r="A3810" s="509"/>
      <c r="B3810" s="509"/>
      <c r="C3810" s="509"/>
      <c r="D3810" s="1218" t="s">
        <v>303</v>
      </c>
      <c r="E3810" s="1219" t="s">
        <v>3069</v>
      </c>
      <c r="F3810" s="1202"/>
      <c r="G3810" s="1202"/>
      <c r="H3810" s="1202" t="s">
        <v>301</v>
      </c>
      <c r="I3810" s="1202" t="s">
        <v>53</v>
      </c>
      <c r="J3810" s="1202" t="s">
        <v>3070</v>
      </c>
      <c r="K3810" s="1202"/>
      <c r="L3810" s="1202" t="s">
        <v>289</v>
      </c>
      <c r="M3810" s="1202" t="s">
        <v>290</v>
      </c>
      <c r="N3810" s="1203" t="s">
        <v>304</v>
      </c>
      <c r="O3810" s="1203" t="s">
        <v>73</v>
      </c>
      <c r="P3810" s="1203" t="s">
        <v>73</v>
      </c>
      <c r="Q3810" s="1203" t="s">
        <v>73</v>
      </c>
      <c r="R3810" s="1203" t="s">
        <v>73</v>
      </c>
      <c r="S3810" s="1218">
        <f>VLOOKUP($D3810,'NI-Ric'!$B$1:$W$2048,12,FALSE)</f>
        <v>0</v>
      </c>
      <c r="T3810" s="1218">
        <f>VLOOKUP($D3810,'NI-Ric'!$B$1:$W$2048,13,FALSE)</f>
        <v>0</v>
      </c>
      <c r="U3810" s="1218">
        <f>VLOOKUP($D3810,'NI-Ric'!$B$1:$W$2048,16,FALSE)</f>
        <v>0</v>
      </c>
      <c r="V3810" s="1218">
        <f>VLOOKUP($D3810,'NI-Ric'!$B$1:$W$2048,17,FALSE)</f>
        <v>0</v>
      </c>
      <c r="W3810" s="1218">
        <f>VLOOKUP($D3810,'NI-Ric'!$B$1:$W$2048,18,FALSE)</f>
        <v>0</v>
      </c>
      <c r="X3810" s="1218">
        <f>VLOOKUP($D3810,'NI-Ric'!$B$1:$W$2048,19,FALSE)</f>
        <v>0</v>
      </c>
    </row>
    <row r="3811" spans="1:24" hidden="1">
      <c r="A3811" s="509"/>
      <c r="B3811" s="509"/>
      <c r="C3811" s="509"/>
      <c r="D3811" s="1218" t="s">
        <v>305</v>
      </c>
      <c r="E3811" s="1219" t="s">
        <v>3069</v>
      </c>
      <c r="F3811" s="1202"/>
      <c r="G3811" s="1202"/>
      <c r="H3811" s="1202" t="s">
        <v>301</v>
      </c>
      <c r="I3811" s="1202" t="s">
        <v>53</v>
      </c>
      <c r="J3811" s="1202" t="s">
        <v>3070</v>
      </c>
      <c r="K3811" s="1202"/>
      <c r="L3811" s="1202" t="s">
        <v>289</v>
      </c>
      <c r="M3811" s="1202" t="s">
        <v>290</v>
      </c>
      <c r="N3811" s="1203" t="s">
        <v>306</v>
      </c>
      <c r="O3811" s="1203" t="s">
        <v>73</v>
      </c>
      <c r="P3811" s="1203" t="s">
        <v>73</v>
      </c>
      <c r="Q3811" s="1203" t="s">
        <v>73</v>
      </c>
      <c r="R3811" s="1203" t="s">
        <v>73</v>
      </c>
      <c r="S3811" s="1218">
        <f>VLOOKUP($D3811,'NI-Ric'!$B$1:$W$2048,12,FALSE)</f>
        <v>0</v>
      </c>
      <c r="T3811" s="1218">
        <f>VLOOKUP($D3811,'NI-Ric'!$B$1:$W$2048,13,FALSE)</f>
        <v>0</v>
      </c>
      <c r="U3811" s="1218">
        <f>VLOOKUP($D3811,'NI-Ric'!$B$1:$W$2048,16,FALSE)</f>
        <v>0</v>
      </c>
      <c r="V3811" s="1218">
        <f>VLOOKUP($D3811,'NI-Ric'!$B$1:$W$2048,17,FALSE)</f>
        <v>0</v>
      </c>
      <c r="W3811" s="1218">
        <f>VLOOKUP($D3811,'NI-Ric'!$B$1:$W$2048,18,FALSE)</f>
        <v>0</v>
      </c>
      <c r="X3811" s="1218">
        <f>VLOOKUP($D3811,'NI-Ric'!$B$1:$W$2048,19,FALSE)</f>
        <v>0</v>
      </c>
    </row>
    <row r="3812" spans="1:24" hidden="1">
      <c r="A3812" s="509"/>
      <c r="B3812" s="509"/>
      <c r="C3812" s="509"/>
      <c r="D3812" s="1218" t="s">
        <v>307</v>
      </c>
      <c r="E3812" s="1219" t="s">
        <v>3069</v>
      </c>
      <c r="F3812" s="1202" t="s">
        <v>157</v>
      </c>
      <c r="G3812" s="1202"/>
      <c r="H3812" s="1202" t="s">
        <v>308</v>
      </c>
      <c r="I3812" s="1202" t="s">
        <v>53</v>
      </c>
      <c r="J3812" s="1202" t="s">
        <v>3070</v>
      </c>
      <c r="K3812" s="1202"/>
      <c r="L3812" s="1202" t="s">
        <v>309</v>
      </c>
      <c r="M3812" s="1202" t="s">
        <v>290</v>
      </c>
      <c r="N3812" s="1203" t="s">
        <v>310</v>
      </c>
      <c r="O3812" s="1203" t="s">
        <v>73</v>
      </c>
      <c r="P3812" s="1203" t="s">
        <v>73</v>
      </c>
      <c r="Q3812" s="1203" t="s">
        <v>73</v>
      </c>
      <c r="R3812" s="1203" t="s">
        <v>73</v>
      </c>
      <c r="S3812" s="1218">
        <f>VLOOKUP($D3812,'NI-Ric'!$B$1:$W$2048,12,FALSE)</f>
        <v>0</v>
      </c>
      <c r="T3812" s="1218">
        <f>VLOOKUP($D3812,'NI-Ric'!$B$1:$W$2048,13,FALSE)</f>
        <v>0</v>
      </c>
      <c r="U3812" s="1218">
        <f>VLOOKUP($D3812,'NI-Ric'!$B$1:$W$2048,16,FALSE)</f>
        <v>0</v>
      </c>
      <c r="V3812" s="1218">
        <f>VLOOKUP($D3812,'NI-Ric'!$B$1:$W$2048,17,FALSE)</f>
        <v>0</v>
      </c>
      <c r="W3812" s="1218">
        <f>VLOOKUP($D3812,'NI-Ric'!$B$1:$W$2048,18,FALSE)</f>
        <v>0</v>
      </c>
      <c r="X3812" s="1218">
        <f>VLOOKUP($D3812,'NI-Ric'!$B$1:$W$2048,19,FALSE)</f>
        <v>0</v>
      </c>
    </row>
    <row r="3813" spans="1:24" hidden="1">
      <c r="A3813" s="509"/>
      <c r="B3813" s="509"/>
      <c r="C3813" s="509"/>
      <c r="D3813" s="1218" t="s">
        <v>311</v>
      </c>
      <c r="E3813" s="1219" t="s">
        <v>3069</v>
      </c>
      <c r="F3813" s="1202" t="s">
        <v>157</v>
      </c>
      <c r="G3813" s="1202"/>
      <c r="H3813" s="1202" t="s">
        <v>308</v>
      </c>
      <c r="I3813" s="1202" t="s">
        <v>53</v>
      </c>
      <c r="J3813" s="1202" t="s">
        <v>3070</v>
      </c>
      <c r="K3813" s="1202"/>
      <c r="L3813" s="1202" t="s">
        <v>309</v>
      </c>
      <c r="M3813" s="1202" t="s">
        <v>290</v>
      </c>
      <c r="N3813" s="1203" t="s">
        <v>312</v>
      </c>
      <c r="O3813" s="1203" t="s">
        <v>73</v>
      </c>
      <c r="P3813" s="1203" t="s">
        <v>73</v>
      </c>
      <c r="Q3813" s="1203" t="s">
        <v>73</v>
      </c>
      <c r="R3813" s="1203" t="s">
        <v>73</v>
      </c>
      <c r="S3813" s="1218">
        <f>VLOOKUP($D3813,'NI-Ric'!$B$1:$W$2048,12,FALSE)</f>
        <v>0</v>
      </c>
      <c r="T3813" s="1218">
        <f>VLOOKUP($D3813,'NI-Ric'!$B$1:$W$2048,13,FALSE)</f>
        <v>0</v>
      </c>
      <c r="U3813" s="1218">
        <f>VLOOKUP($D3813,'NI-Ric'!$B$1:$W$2048,16,FALSE)</f>
        <v>0</v>
      </c>
      <c r="V3813" s="1218">
        <f>VLOOKUP($D3813,'NI-Ric'!$B$1:$W$2048,17,FALSE)</f>
        <v>0</v>
      </c>
      <c r="W3813" s="1218">
        <f>VLOOKUP($D3813,'NI-Ric'!$B$1:$W$2048,18,FALSE)</f>
        <v>0</v>
      </c>
      <c r="X3813" s="1218">
        <f>VLOOKUP($D3813,'NI-Ric'!$B$1:$W$2048,19,FALSE)</f>
        <v>0</v>
      </c>
    </row>
    <row r="3814" spans="1:24" ht="27">
      <c r="A3814" s="509"/>
      <c r="B3814" s="509"/>
      <c r="C3814" s="509"/>
      <c r="D3814" s="1218" t="s">
        <v>313</v>
      </c>
      <c r="E3814" s="1219" t="s">
        <v>3069</v>
      </c>
      <c r="F3814" s="1202" t="s">
        <v>295</v>
      </c>
      <c r="G3814" s="1202"/>
      <c r="H3814" s="1202" t="s">
        <v>314</v>
      </c>
      <c r="I3814" s="1202" t="s">
        <v>53</v>
      </c>
      <c r="J3814" s="1202" t="s">
        <v>3070</v>
      </c>
      <c r="K3814" s="1202"/>
      <c r="L3814" s="1202" t="s">
        <v>309</v>
      </c>
      <c r="M3814" s="1202" t="s">
        <v>290</v>
      </c>
      <c r="N3814" s="1203" t="s">
        <v>315</v>
      </c>
      <c r="O3814" s="1203" t="s">
        <v>73</v>
      </c>
      <c r="P3814" s="1203" t="s">
        <v>73</v>
      </c>
      <c r="Q3814" s="1203" t="s">
        <v>73</v>
      </c>
      <c r="R3814" s="1203" t="s">
        <v>73</v>
      </c>
      <c r="S3814" s="1218">
        <f>VLOOKUP($D3814,'NI-Ric'!$B$1:$W$2048,12,FALSE)</f>
        <v>0</v>
      </c>
      <c r="T3814" s="1218">
        <f>VLOOKUP($D3814,'NI-Ric'!$B$1:$W$2048,13,FALSE)</f>
        <v>0</v>
      </c>
      <c r="U3814" s="1218">
        <f>VLOOKUP($D3814,'NI-Ric'!$B$1:$W$2048,16,FALSE)</f>
        <v>0</v>
      </c>
      <c r="V3814" s="1218">
        <f>VLOOKUP($D3814,'NI-Ric'!$B$1:$W$2048,17,FALSE)</f>
        <v>0</v>
      </c>
      <c r="W3814" s="1218">
        <f>VLOOKUP($D3814,'NI-Ric'!$B$1:$W$2048,18,FALSE)</f>
        <v>0</v>
      </c>
      <c r="X3814" s="1218">
        <f>VLOOKUP($D3814,'NI-Ric'!$B$1:$W$2048,19,FALSE)</f>
        <v>0</v>
      </c>
    </row>
    <row r="3815" spans="1:24" hidden="1">
      <c r="A3815" s="509"/>
      <c r="B3815" s="509"/>
      <c r="C3815" s="509"/>
      <c r="D3815" s="1218" t="s">
        <v>316</v>
      </c>
      <c r="E3815" s="1219" t="s">
        <v>3069</v>
      </c>
      <c r="F3815" s="1202"/>
      <c r="G3815" s="1202"/>
      <c r="H3815" s="1202"/>
      <c r="I3815" s="1202" t="s">
        <v>71</v>
      </c>
      <c r="J3815" s="1202"/>
      <c r="K3815" s="1202"/>
      <c r="L3815" s="1202"/>
      <c r="M3815" s="1202"/>
      <c r="N3815" s="1203" t="s">
        <v>317</v>
      </c>
      <c r="O3815" s="1203" t="s">
        <v>73</v>
      </c>
      <c r="P3815" s="1203" t="s">
        <v>73</v>
      </c>
      <c r="Q3815" s="1203" t="s">
        <v>73</v>
      </c>
      <c r="R3815" s="1203" t="s">
        <v>73</v>
      </c>
      <c r="S3815" s="1218">
        <f>VLOOKUP($D3815,'NI-Ric'!$B$1:$W$2048,12,FALSE)</f>
        <v>0</v>
      </c>
      <c r="T3815" s="1218">
        <f>VLOOKUP($D3815,'NI-Ric'!$B$1:$W$2048,13,FALSE)</f>
        <v>0</v>
      </c>
      <c r="U3815" s="1218">
        <f>VLOOKUP($D3815,'NI-Ric'!$B$1:$W$2048,16,FALSE)</f>
        <v>0</v>
      </c>
      <c r="V3815" s="1218">
        <f>VLOOKUP($D3815,'NI-Ric'!$B$1:$W$2048,17,FALSE)</f>
        <v>0</v>
      </c>
      <c r="W3815" s="1218">
        <f>VLOOKUP($D3815,'NI-Ric'!$B$1:$W$2048,18,FALSE)</f>
        <v>0</v>
      </c>
      <c r="X3815" s="1218">
        <f>VLOOKUP($D3815,'NI-Ric'!$B$1:$W$2048,19,FALSE)</f>
        <v>0</v>
      </c>
    </row>
    <row r="3816" spans="1:24" ht="27" hidden="1">
      <c r="A3816" s="509"/>
      <c r="B3816" s="509"/>
      <c r="C3816" s="509"/>
      <c r="D3816" s="1218" t="s">
        <v>318</v>
      </c>
      <c r="E3816" s="1219" t="s">
        <v>3069</v>
      </c>
      <c r="F3816" s="1202"/>
      <c r="G3816" s="1202"/>
      <c r="H3816" s="1202" t="s">
        <v>301</v>
      </c>
      <c r="I3816" s="1202" t="s">
        <v>53</v>
      </c>
      <c r="J3816" s="1202" t="s">
        <v>3070</v>
      </c>
      <c r="K3816" s="1202"/>
      <c r="L3816" s="1202" t="s">
        <v>309</v>
      </c>
      <c r="M3816" s="1202" t="s">
        <v>290</v>
      </c>
      <c r="N3816" s="1203" t="s">
        <v>319</v>
      </c>
      <c r="O3816" s="1203" t="s">
        <v>73</v>
      </c>
      <c r="P3816" s="1203" t="s">
        <v>73</v>
      </c>
      <c r="Q3816" s="1203" t="s">
        <v>73</v>
      </c>
      <c r="R3816" s="1203" t="s">
        <v>73</v>
      </c>
      <c r="S3816" s="1218">
        <f>VLOOKUP($D3816,'NI-Ric'!$B$1:$W$2048,12,FALSE)</f>
        <v>0</v>
      </c>
      <c r="T3816" s="1218">
        <f>VLOOKUP($D3816,'NI-Ric'!$B$1:$W$2048,13,FALSE)</f>
        <v>0</v>
      </c>
      <c r="U3816" s="1218">
        <f>VLOOKUP($D3816,'NI-Ric'!$B$1:$W$2048,16,FALSE)</f>
        <v>0</v>
      </c>
      <c r="V3816" s="1218">
        <f>VLOOKUP($D3816,'NI-Ric'!$B$1:$W$2048,17,FALSE)</f>
        <v>0</v>
      </c>
      <c r="W3816" s="1218">
        <f>VLOOKUP($D3816,'NI-Ric'!$B$1:$W$2048,18,FALSE)</f>
        <v>0</v>
      </c>
      <c r="X3816" s="1218">
        <f>VLOOKUP($D3816,'NI-Ric'!$B$1:$W$2048,19,FALSE)</f>
        <v>0</v>
      </c>
    </row>
    <row r="3817" spans="1:24" ht="27" hidden="1">
      <c r="A3817" s="509"/>
      <c r="B3817" s="509"/>
      <c r="C3817" s="509"/>
      <c r="D3817" s="1218" t="s">
        <v>320</v>
      </c>
      <c r="E3817" s="1219" t="s">
        <v>3069</v>
      </c>
      <c r="F3817" s="1202"/>
      <c r="G3817" s="1202"/>
      <c r="H3817" s="1202" t="s">
        <v>301</v>
      </c>
      <c r="I3817" s="1202" t="s">
        <v>53</v>
      </c>
      <c r="J3817" s="1202" t="s">
        <v>3070</v>
      </c>
      <c r="K3817" s="1202"/>
      <c r="L3817" s="1202" t="s">
        <v>309</v>
      </c>
      <c r="M3817" s="1202" t="s">
        <v>290</v>
      </c>
      <c r="N3817" s="1203" t="s">
        <v>321</v>
      </c>
      <c r="O3817" s="1203" t="s">
        <v>73</v>
      </c>
      <c r="P3817" s="1203" t="s">
        <v>73</v>
      </c>
      <c r="Q3817" s="1203" t="s">
        <v>73</v>
      </c>
      <c r="R3817" s="1203" t="s">
        <v>73</v>
      </c>
      <c r="S3817" s="1218">
        <f>VLOOKUP($D3817,'NI-Ric'!$B$1:$W$2048,12,FALSE)</f>
        <v>0</v>
      </c>
      <c r="T3817" s="1218">
        <f>VLOOKUP($D3817,'NI-Ric'!$B$1:$W$2048,13,FALSE)</f>
        <v>0</v>
      </c>
      <c r="U3817" s="1218">
        <f>VLOOKUP($D3817,'NI-Ric'!$B$1:$W$2048,16,FALSE)</f>
        <v>0</v>
      </c>
      <c r="V3817" s="1218">
        <f>VLOOKUP($D3817,'NI-Ric'!$B$1:$W$2048,17,FALSE)</f>
        <v>0</v>
      </c>
      <c r="W3817" s="1218">
        <f>VLOOKUP($D3817,'NI-Ric'!$B$1:$W$2048,18,FALSE)</f>
        <v>0</v>
      </c>
      <c r="X3817" s="1218">
        <f>VLOOKUP($D3817,'NI-Ric'!$B$1:$W$2048,19,FALSE)</f>
        <v>0</v>
      </c>
    </row>
    <row r="3818" spans="1:24" ht="27" hidden="1">
      <c r="A3818" s="509"/>
      <c r="B3818" s="509"/>
      <c r="C3818" s="509"/>
      <c r="D3818" s="1218" t="s">
        <v>322</v>
      </c>
      <c r="E3818" s="1219" t="s">
        <v>3069</v>
      </c>
      <c r="F3818" s="1202"/>
      <c r="G3818" s="1202"/>
      <c r="H3818" s="1202" t="s">
        <v>301</v>
      </c>
      <c r="I3818" s="1202" t="s">
        <v>53</v>
      </c>
      <c r="J3818" s="1202" t="s">
        <v>3070</v>
      </c>
      <c r="K3818" s="1202"/>
      <c r="L3818" s="1202" t="s">
        <v>309</v>
      </c>
      <c r="M3818" s="1202" t="s">
        <v>290</v>
      </c>
      <c r="N3818" s="1203" t="s">
        <v>323</v>
      </c>
      <c r="O3818" s="1203" t="s">
        <v>73</v>
      </c>
      <c r="P3818" s="1203" t="s">
        <v>73</v>
      </c>
      <c r="Q3818" s="1203" t="s">
        <v>73</v>
      </c>
      <c r="R3818" s="1203" t="s">
        <v>73</v>
      </c>
      <c r="S3818" s="1218">
        <f>VLOOKUP($D3818,'NI-Ric'!$B$1:$W$2048,12,FALSE)</f>
        <v>0</v>
      </c>
      <c r="T3818" s="1218">
        <f>VLOOKUP($D3818,'NI-Ric'!$B$1:$W$2048,13,FALSE)</f>
        <v>0</v>
      </c>
      <c r="U3818" s="1218">
        <f>VLOOKUP($D3818,'NI-Ric'!$B$1:$W$2048,16,FALSE)</f>
        <v>0</v>
      </c>
      <c r="V3818" s="1218">
        <f>VLOOKUP($D3818,'NI-Ric'!$B$1:$W$2048,17,FALSE)</f>
        <v>0</v>
      </c>
      <c r="W3818" s="1218">
        <f>VLOOKUP($D3818,'NI-Ric'!$B$1:$W$2048,18,FALSE)</f>
        <v>0</v>
      </c>
      <c r="X3818" s="1218">
        <f>VLOOKUP($D3818,'NI-Ric'!$B$1:$W$2048,19,FALSE)</f>
        <v>0</v>
      </c>
    </row>
    <row r="3819" spans="1:24" hidden="1">
      <c r="A3819" s="509"/>
      <c r="B3819" s="509"/>
      <c r="C3819" s="509"/>
      <c r="D3819" s="1218" t="s">
        <v>324</v>
      </c>
      <c r="E3819" s="1219" t="s">
        <v>3069</v>
      </c>
      <c r="F3819" s="1202"/>
      <c r="G3819" s="1202"/>
      <c r="H3819" s="1202" t="s">
        <v>301</v>
      </c>
      <c r="I3819" s="1202" t="s">
        <v>53</v>
      </c>
      <c r="J3819" s="1202" t="s">
        <v>3070</v>
      </c>
      <c r="K3819" s="1202"/>
      <c r="L3819" s="1202" t="s">
        <v>309</v>
      </c>
      <c r="M3819" s="1202" t="s">
        <v>290</v>
      </c>
      <c r="N3819" s="1203" t="s">
        <v>325</v>
      </c>
      <c r="O3819" s="1203" t="s">
        <v>73</v>
      </c>
      <c r="P3819" s="1203" t="s">
        <v>73</v>
      </c>
      <c r="Q3819" s="1203" t="s">
        <v>73</v>
      </c>
      <c r="R3819" s="1203" t="s">
        <v>73</v>
      </c>
      <c r="S3819" s="1218">
        <f>VLOOKUP($D3819,'NI-Ric'!$B$1:$W$2048,12,FALSE)</f>
        <v>0</v>
      </c>
      <c r="T3819" s="1218">
        <f>VLOOKUP($D3819,'NI-Ric'!$B$1:$W$2048,13,FALSE)</f>
        <v>0</v>
      </c>
      <c r="U3819" s="1218">
        <f>VLOOKUP($D3819,'NI-Ric'!$B$1:$W$2048,16,FALSE)</f>
        <v>0</v>
      </c>
      <c r="V3819" s="1218">
        <f>VLOOKUP($D3819,'NI-Ric'!$B$1:$W$2048,17,FALSE)</f>
        <v>0</v>
      </c>
      <c r="W3819" s="1218">
        <f>VLOOKUP($D3819,'NI-Ric'!$B$1:$W$2048,18,FALSE)</f>
        <v>0</v>
      </c>
      <c r="X3819" s="1218">
        <f>VLOOKUP($D3819,'NI-Ric'!$B$1:$W$2048,19,FALSE)</f>
        <v>0</v>
      </c>
    </row>
    <row r="3820" spans="1:24" hidden="1">
      <c r="A3820" s="509"/>
      <c r="B3820" s="509"/>
      <c r="C3820" s="509"/>
      <c r="D3820" s="1218" t="s">
        <v>326</v>
      </c>
      <c r="E3820" s="1219" t="s">
        <v>3069</v>
      </c>
      <c r="F3820" s="1202" t="s">
        <v>157</v>
      </c>
      <c r="G3820" s="1202"/>
      <c r="H3820" s="1202" t="s">
        <v>308</v>
      </c>
      <c r="I3820" s="1202" t="s">
        <v>53</v>
      </c>
      <c r="J3820" s="1202" t="s">
        <v>3070</v>
      </c>
      <c r="K3820" s="1202"/>
      <c r="L3820" s="1202" t="s">
        <v>327</v>
      </c>
      <c r="M3820" s="1202" t="s">
        <v>290</v>
      </c>
      <c r="N3820" s="1203" t="s">
        <v>328</v>
      </c>
      <c r="O3820" s="1203" t="s">
        <v>73</v>
      </c>
      <c r="P3820" s="1203" t="s">
        <v>73</v>
      </c>
      <c r="Q3820" s="1203" t="s">
        <v>73</v>
      </c>
      <c r="R3820" s="1203" t="s">
        <v>73</v>
      </c>
      <c r="S3820" s="1218">
        <f>VLOOKUP($D3820,'NI-Ric'!$B$1:$W$2048,12,FALSE)</f>
        <v>0</v>
      </c>
      <c r="T3820" s="1218">
        <f>VLOOKUP($D3820,'NI-Ric'!$B$1:$W$2048,13,FALSE)</f>
        <v>0</v>
      </c>
      <c r="U3820" s="1218">
        <f>VLOOKUP($D3820,'NI-Ric'!$B$1:$W$2048,16,FALSE)</f>
        <v>0</v>
      </c>
      <c r="V3820" s="1218">
        <f>VLOOKUP($D3820,'NI-Ric'!$B$1:$W$2048,17,FALSE)</f>
        <v>0</v>
      </c>
      <c r="W3820" s="1218">
        <f>VLOOKUP($D3820,'NI-Ric'!$B$1:$W$2048,18,FALSE)</f>
        <v>0</v>
      </c>
      <c r="X3820" s="1218">
        <f>VLOOKUP($D3820,'NI-Ric'!$B$1:$W$2048,19,FALSE)</f>
        <v>0</v>
      </c>
    </row>
    <row r="3821" spans="1:24" hidden="1">
      <c r="A3821" s="509"/>
      <c r="B3821" s="509"/>
      <c r="C3821" s="509"/>
      <c r="D3821" s="1218" t="s">
        <v>329</v>
      </c>
      <c r="E3821" s="1219" t="s">
        <v>3069</v>
      </c>
      <c r="F3821" s="1202" t="s">
        <v>157</v>
      </c>
      <c r="G3821" s="1202"/>
      <c r="H3821" s="1202" t="s">
        <v>308</v>
      </c>
      <c r="I3821" s="1202" t="s">
        <v>53</v>
      </c>
      <c r="J3821" s="1202" t="s">
        <v>3070</v>
      </c>
      <c r="K3821" s="1202"/>
      <c r="L3821" s="1202" t="s">
        <v>327</v>
      </c>
      <c r="M3821" s="1202" t="s">
        <v>290</v>
      </c>
      <c r="N3821" s="1203" t="s">
        <v>330</v>
      </c>
      <c r="O3821" s="1203" t="s">
        <v>73</v>
      </c>
      <c r="P3821" s="1203" t="s">
        <v>73</v>
      </c>
      <c r="Q3821" s="1203" t="s">
        <v>73</v>
      </c>
      <c r="R3821" s="1203" t="s">
        <v>73</v>
      </c>
      <c r="S3821" s="1218">
        <f>VLOOKUP($D3821,'NI-Ric'!$B$1:$W$2048,12,FALSE)</f>
        <v>0</v>
      </c>
      <c r="T3821" s="1218">
        <f>VLOOKUP($D3821,'NI-Ric'!$B$1:$W$2048,13,FALSE)</f>
        <v>0</v>
      </c>
      <c r="U3821" s="1218">
        <f>VLOOKUP($D3821,'NI-Ric'!$B$1:$W$2048,16,FALSE)</f>
        <v>0</v>
      </c>
      <c r="V3821" s="1218">
        <f>VLOOKUP($D3821,'NI-Ric'!$B$1:$W$2048,17,FALSE)</f>
        <v>0</v>
      </c>
      <c r="W3821" s="1218">
        <f>VLOOKUP($D3821,'NI-Ric'!$B$1:$W$2048,18,FALSE)</f>
        <v>0</v>
      </c>
      <c r="X3821" s="1218">
        <f>VLOOKUP($D3821,'NI-Ric'!$B$1:$W$2048,19,FALSE)</f>
        <v>0</v>
      </c>
    </row>
    <row r="3822" spans="1:24" ht="27">
      <c r="A3822" s="509"/>
      <c r="B3822" s="509"/>
      <c r="C3822" s="509"/>
      <c r="D3822" s="1218" t="s">
        <v>331</v>
      </c>
      <c r="E3822" s="1219" t="s">
        <v>3069</v>
      </c>
      <c r="F3822" s="1202" t="s">
        <v>295</v>
      </c>
      <c r="G3822" s="1202"/>
      <c r="H3822" s="1202" t="s">
        <v>314</v>
      </c>
      <c r="I3822" s="1202" t="s">
        <v>53</v>
      </c>
      <c r="J3822" s="1202" t="s">
        <v>3070</v>
      </c>
      <c r="K3822" s="1202"/>
      <c r="L3822" s="1202" t="s">
        <v>327</v>
      </c>
      <c r="M3822" s="1202" t="s">
        <v>290</v>
      </c>
      <c r="N3822" s="1203" t="s">
        <v>332</v>
      </c>
      <c r="O3822" s="1203" t="s">
        <v>73</v>
      </c>
      <c r="P3822" s="1203" t="s">
        <v>73</v>
      </c>
      <c r="Q3822" s="1203" t="s">
        <v>73</v>
      </c>
      <c r="R3822" s="1203" t="s">
        <v>73</v>
      </c>
      <c r="S3822" s="1218">
        <f>VLOOKUP($D3822,'NI-Ric'!$B$1:$W$2048,12,FALSE)</f>
        <v>0</v>
      </c>
      <c r="T3822" s="1218">
        <f>VLOOKUP($D3822,'NI-Ric'!$B$1:$W$2048,13,FALSE)</f>
        <v>0</v>
      </c>
      <c r="U3822" s="1218">
        <f>VLOOKUP($D3822,'NI-Ric'!$B$1:$W$2048,16,FALSE)</f>
        <v>0</v>
      </c>
      <c r="V3822" s="1218">
        <f>VLOOKUP($D3822,'NI-Ric'!$B$1:$W$2048,17,FALSE)</f>
        <v>0</v>
      </c>
      <c r="W3822" s="1218">
        <f>VLOOKUP($D3822,'NI-Ric'!$B$1:$W$2048,18,FALSE)</f>
        <v>0</v>
      </c>
      <c r="X3822" s="1218">
        <f>VLOOKUP($D3822,'NI-Ric'!$B$1:$W$2048,19,FALSE)</f>
        <v>0</v>
      </c>
    </row>
    <row r="3823" spans="1:24" hidden="1">
      <c r="A3823" s="509"/>
      <c r="B3823" s="509"/>
      <c r="C3823" s="509"/>
      <c r="D3823" s="1218" t="s">
        <v>333</v>
      </c>
      <c r="E3823" s="1219" t="s">
        <v>3069</v>
      </c>
      <c r="F3823" s="1202"/>
      <c r="G3823" s="1202"/>
      <c r="H3823" s="1202" t="s">
        <v>301</v>
      </c>
      <c r="I3823" s="1202" t="s">
        <v>53</v>
      </c>
      <c r="J3823" s="1202" t="s">
        <v>3070</v>
      </c>
      <c r="K3823" s="1202"/>
      <c r="L3823" s="1202" t="s">
        <v>327</v>
      </c>
      <c r="M3823" s="1202" t="s">
        <v>290</v>
      </c>
      <c r="N3823" s="1203" t="s">
        <v>334</v>
      </c>
      <c r="O3823" s="1203" t="s">
        <v>73</v>
      </c>
      <c r="P3823" s="1203" t="s">
        <v>73</v>
      </c>
      <c r="Q3823" s="1203" t="s">
        <v>73</v>
      </c>
      <c r="R3823" s="1203" t="s">
        <v>73</v>
      </c>
      <c r="S3823" s="1218">
        <f>VLOOKUP($D3823,'NI-Ric'!$B$1:$W$2048,12,FALSE)</f>
        <v>0</v>
      </c>
      <c r="T3823" s="1218">
        <f>VLOOKUP($D3823,'NI-Ric'!$B$1:$W$2048,13,FALSE)</f>
        <v>0</v>
      </c>
      <c r="U3823" s="1218">
        <f>VLOOKUP($D3823,'NI-Ric'!$B$1:$W$2048,16,FALSE)</f>
        <v>0</v>
      </c>
      <c r="V3823" s="1218">
        <f>VLOOKUP($D3823,'NI-Ric'!$B$1:$W$2048,17,FALSE)</f>
        <v>0</v>
      </c>
      <c r="W3823" s="1218">
        <f>VLOOKUP($D3823,'NI-Ric'!$B$1:$W$2048,18,FALSE)</f>
        <v>0</v>
      </c>
      <c r="X3823" s="1218">
        <f>VLOOKUP($D3823,'NI-Ric'!$B$1:$W$2048,19,FALSE)</f>
        <v>0</v>
      </c>
    </row>
    <row r="3824" spans="1:24" hidden="1">
      <c r="A3824" s="509"/>
      <c r="B3824" s="509"/>
      <c r="C3824" s="509"/>
      <c r="D3824" s="1218" t="s">
        <v>335</v>
      </c>
      <c r="E3824" s="1219" t="s">
        <v>3069</v>
      </c>
      <c r="F3824" s="1202" t="s">
        <v>157</v>
      </c>
      <c r="G3824" s="1202"/>
      <c r="H3824" s="1202" t="s">
        <v>308</v>
      </c>
      <c r="I3824" s="1202" t="s">
        <v>53</v>
      </c>
      <c r="J3824" s="1202" t="s">
        <v>3070</v>
      </c>
      <c r="K3824" s="1202"/>
      <c r="L3824" s="1202" t="s">
        <v>336</v>
      </c>
      <c r="M3824" s="1202" t="s">
        <v>290</v>
      </c>
      <c r="N3824" s="1203" t="s">
        <v>337</v>
      </c>
      <c r="O3824" s="1203" t="s">
        <v>73</v>
      </c>
      <c r="P3824" s="1203" t="s">
        <v>73</v>
      </c>
      <c r="Q3824" s="1203" t="s">
        <v>73</v>
      </c>
      <c r="R3824" s="1203" t="s">
        <v>73</v>
      </c>
      <c r="S3824" s="1218">
        <f>VLOOKUP($D3824,'NI-Ric'!$B$1:$W$2048,12,FALSE)</f>
        <v>0</v>
      </c>
      <c r="T3824" s="1218">
        <f>VLOOKUP($D3824,'NI-Ric'!$B$1:$W$2048,13,FALSE)</f>
        <v>0</v>
      </c>
      <c r="U3824" s="1218">
        <f>VLOOKUP($D3824,'NI-Ric'!$B$1:$W$2048,16,FALSE)</f>
        <v>0</v>
      </c>
      <c r="V3824" s="1218">
        <f>VLOOKUP($D3824,'NI-Ric'!$B$1:$W$2048,17,FALSE)</f>
        <v>0</v>
      </c>
      <c r="W3824" s="1218">
        <f>VLOOKUP($D3824,'NI-Ric'!$B$1:$W$2048,18,FALSE)</f>
        <v>0</v>
      </c>
      <c r="X3824" s="1218">
        <f>VLOOKUP($D3824,'NI-Ric'!$B$1:$W$2048,19,FALSE)</f>
        <v>0</v>
      </c>
    </row>
    <row r="3825" spans="1:24" hidden="1">
      <c r="A3825" s="509"/>
      <c r="B3825" s="509"/>
      <c r="C3825" s="509"/>
      <c r="D3825" s="1218" t="s">
        <v>338</v>
      </c>
      <c r="E3825" s="1219" t="s">
        <v>3069</v>
      </c>
      <c r="F3825" s="1202" t="s">
        <v>157</v>
      </c>
      <c r="G3825" s="1202"/>
      <c r="H3825" s="1202" t="s">
        <v>308</v>
      </c>
      <c r="I3825" s="1202" t="s">
        <v>53</v>
      </c>
      <c r="J3825" s="1202" t="s">
        <v>3070</v>
      </c>
      <c r="K3825" s="1202"/>
      <c r="L3825" s="1202" t="s">
        <v>336</v>
      </c>
      <c r="M3825" s="1202" t="s">
        <v>290</v>
      </c>
      <c r="N3825" s="1203" t="s">
        <v>339</v>
      </c>
      <c r="O3825" s="1203" t="s">
        <v>73</v>
      </c>
      <c r="P3825" s="1203" t="s">
        <v>73</v>
      </c>
      <c r="Q3825" s="1203" t="s">
        <v>73</v>
      </c>
      <c r="R3825" s="1203" t="s">
        <v>73</v>
      </c>
      <c r="S3825" s="1218">
        <f>VLOOKUP($D3825,'NI-Ric'!$B$1:$W$2048,12,FALSE)</f>
        <v>0</v>
      </c>
      <c r="T3825" s="1218">
        <f>VLOOKUP($D3825,'NI-Ric'!$B$1:$W$2048,13,FALSE)</f>
        <v>0</v>
      </c>
      <c r="U3825" s="1218">
        <f>VLOOKUP($D3825,'NI-Ric'!$B$1:$W$2048,16,FALSE)</f>
        <v>0</v>
      </c>
      <c r="V3825" s="1218">
        <f>VLOOKUP($D3825,'NI-Ric'!$B$1:$W$2048,17,FALSE)</f>
        <v>0</v>
      </c>
      <c r="W3825" s="1218">
        <f>VLOOKUP($D3825,'NI-Ric'!$B$1:$W$2048,18,FALSE)</f>
        <v>0</v>
      </c>
      <c r="X3825" s="1218">
        <f>VLOOKUP($D3825,'NI-Ric'!$B$1:$W$2048,19,FALSE)</f>
        <v>0</v>
      </c>
    </row>
    <row r="3826" spans="1:24" ht="27">
      <c r="A3826" s="509"/>
      <c r="B3826" s="509"/>
      <c r="C3826" s="509"/>
      <c r="D3826" s="1218" t="s">
        <v>340</v>
      </c>
      <c r="E3826" s="1219" t="s">
        <v>3069</v>
      </c>
      <c r="F3826" s="1202" t="s">
        <v>295</v>
      </c>
      <c r="G3826" s="1202"/>
      <c r="H3826" s="1202" t="s">
        <v>314</v>
      </c>
      <c r="I3826" s="1202" t="s">
        <v>53</v>
      </c>
      <c r="J3826" s="1202" t="s">
        <v>3070</v>
      </c>
      <c r="K3826" s="1202"/>
      <c r="L3826" s="1202" t="s">
        <v>336</v>
      </c>
      <c r="M3826" s="1202" t="s">
        <v>290</v>
      </c>
      <c r="N3826" s="1203" t="s">
        <v>341</v>
      </c>
      <c r="O3826" s="1203" t="s">
        <v>73</v>
      </c>
      <c r="P3826" s="1203" t="s">
        <v>73</v>
      </c>
      <c r="Q3826" s="1203" t="s">
        <v>73</v>
      </c>
      <c r="R3826" s="1203" t="s">
        <v>73</v>
      </c>
      <c r="S3826" s="1218">
        <f>VLOOKUP($D3826,'NI-Ric'!$B$1:$W$2048,12,FALSE)</f>
        <v>0</v>
      </c>
      <c r="T3826" s="1218">
        <f>VLOOKUP($D3826,'NI-Ric'!$B$1:$W$2048,13,FALSE)</f>
        <v>0</v>
      </c>
      <c r="U3826" s="1218">
        <f>VLOOKUP($D3826,'NI-Ric'!$B$1:$W$2048,16,FALSE)</f>
        <v>0</v>
      </c>
      <c r="V3826" s="1218">
        <f>VLOOKUP($D3826,'NI-Ric'!$B$1:$W$2048,17,FALSE)</f>
        <v>0</v>
      </c>
      <c r="W3826" s="1218">
        <f>VLOOKUP($D3826,'NI-Ric'!$B$1:$W$2048,18,FALSE)</f>
        <v>0</v>
      </c>
      <c r="X3826" s="1218">
        <f>VLOOKUP($D3826,'NI-Ric'!$B$1:$W$2048,19,FALSE)</f>
        <v>0</v>
      </c>
    </row>
    <row r="3827" spans="1:24" hidden="1">
      <c r="A3827" s="509"/>
      <c r="B3827" s="509"/>
      <c r="C3827" s="509"/>
      <c r="D3827" s="1218" t="s">
        <v>342</v>
      </c>
      <c r="E3827" s="1219" t="s">
        <v>3069</v>
      </c>
      <c r="F3827" s="1202"/>
      <c r="G3827" s="1202"/>
      <c r="H3827" s="1202"/>
      <c r="I3827" s="1202" t="s">
        <v>71</v>
      </c>
      <c r="J3827" s="1202"/>
      <c r="K3827" s="1202"/>
      <c r="L3827" s="1202"/>
      <c r="M3827" s="1202"/>
      <c r="N3827" s="1203" t="s">
        <v>343</v>
      </c>
      <c r="O3827" s="1203" t="s">
        <v>73</v>
      </c>
      <c r="P3827" s="1203" t="s">
        <v>73</v>
      </c>
      <c r="Q3827" s="1203" t="s">
        <v>73</v>
      </c>
      <c r="R3827" s="1203" t="s">
        <v>73</v>
      </c>
      <c r="S3827" s="1218">
        <f>VLOOKUP($D3827,'NI-Ric'!$B$1:$W$2048,12,FALSE)</f>
        <v>0</v>
      </c>
      <c r="T3827" s="1218">
        <f>VLOOKUP($D3827,'NI-Ric'!$B$1:$W$2048,13,FALSE)</f>
        <v>0</v>
      </c>
      <c r="U3827" s="1218">
        <f>VLOOKUP($D3827,'NI-Ric'!$B$1:$W$2048,16,FALSE)</f>
        <v>0</v>
      </c>
      <c r="V3827" s="1218">
        <f>VLOOKUP($D3827,'NI-Ric'!$B$1:$W$2048,17,FALSE)</f>
        <v>0</v>
      </c>
      <c r="W3827" s="1218">
        <f>VLOOKUP($D3827,'NI-Ric'!$B$1:$W$2048,18,FALSE)</f>
        <v>0</v>
      </c>
      <c r="X3827" s="1218">
        <f>VLOOKUP($D3827,'NI-Ric'!$B$1:$W$2048,19,FALSE)</f>
        <v>0</v>
      </c>
    </row>
    <row r="3828" spans="1:24" ht="27" hidden="1">
      <c r="A3828" s="509"/>
      <c r="B3828" s="509"/>
      <c r="C3828" s="509"/>
      <c r="D3828" s="1218" t="s">
        <v>344</v>
      </c>
      <c r="E3828" s="1219" t="s">
        <v>3069</v>
      </c>
      <c r="F3828" s="1202"/>
      <c r="G3828" s="1202"/>
      <c r="H3828" s="1202" t="s">
        <v>301</v>
      </c>
      <c r="I3828" s="1202" t="s">
        <v>53</v>
      </c>
      <c r="J3828" s="1202" t="s">
        <v>3070</v>
      </c>
      <c r="K3828" s="1202"/>
      <c r="L3828" s="1202" t="s">
        <v>336</v>
      </c>
      <c r="M3828" s="1202" t="s">
        <v>290</v>
      </c>
      <c r="N3828" s="1203" t="s">
        <v>345</v>
      </c>
      <c r="O3828" s="1203" t="s">
        <v>73</v>
      </c>
      <c r="P3828" s="1203" t="s">
        <v>73</v>
      </c>
      <c r="Q3828" s="1203" t="s">
        <v>73</v>
      </c>
      <c r="R3828" s="1203" t="s">
        <v>73</v>
      </c>
      <c r="S3828" s="1218">
        <f>VLOOKUP($D3828,'NI-Ric'!$B$1:$W$2048,12,FALSE)</f>
        <v>0</v>
      </c>
      <c r="T3828" s="1218">
        <f>VLOOKUP($D3828,'NI-Ric'!$B$1:$W$2048,13,FALSE)</f>
        <v>0</v>
      </c>
      <c r="U3828" s="1218">
        <f>VLOOKUP($D3828,'NI-Ric'!$B$1:$W$2048,16,FALSE)</f>
        <v>0</v>
      </c>
      <c r="V3828" s="1218">
        <f>VLOOKUP($D3828,'NI-Ric'!$B$1:$W$2048,17,FALSE)</f>
        <v>0</v>
      </c>
      <c r="W3828" s="1218">
        <f>VLOOKUP($D3828,'NI-Ric'!$B$1:$W$2048,18,FALSE)</f>
        <v>0</v>
      </c>
      <c r="X3828" s="1218">
        <f>VLOOKUP($D3828,'NI-Ric'!$B$1:$W$2048,19,FALSE)</f>
        <v>0</v>
      </c>
    </row>
    <row r="3829" spans="1:24" ht="27" hidden="1">
      <c r="A3829" s="509"/>
      <c r="B3829" s="509"/>
      <c r="C3829" s="509"/>
      <c r="D3829" s="1218" t="s">
        <v>346</v>
      </c>
      <c r="E3829" s="1219" t="s">
        <v>3069</v>
      </c>
      <c r="F3829" s="1202"/>
      <c r="G3829" s="1202"/>
      <c r="H3829" s="1202" t="s">
        <v>301</v>
      </c>
      <c r="I3829" s="1202" t="s">
        <v>53</v>
      </c>
      <c r="J3829" s="1202" t="s">
        <v>3070</v>
      </c>
      <c r="K3829" s="1202"/>
      <c r="L3829" s="1202" t="s">
        <v>336</v>
      </c>
      <c r="M3829" s="1202" t="s">
        <v>290</v>
      </c>
      <c r="N3829" s="1203" t="s">
        <v>347</v>
      </c>
      <c r="O3829" s="1203" t="s">
        <v>73</v>
      </c>
      <c r="P3829" s="1203" t="s">
        <v>73</v>
      </c>
      <c r="Q3829" s="1203" t="s">
        <v>73</v>
      </c>
      <c r="R3829" s="1203" t="s">
        <v>73</v>
      </c>
      <c r="S3829" s="1218">
        <f>VLOOKUP($D3829,'NI-Ric'!$B$1:$W$2048,12,FALSE)</f>
        <v>0</v>
      </c>
      <c r="T3829" s="1218">
        <f>VLOOKUP($D3829,'NI-Ric'!$B$1:$W$2048,13,FALSE)</f>
        <v>0</v>
      </c>
      <c r="U3829" s="1218">
        <f>VLOOKUP($D3829,'NI-Ric'!$B$1:$W$2048,16,FALSE)</f>
        <v>0</v>
      </c>
      <c r="V3829" s="1218">
        <f>VLOOKUP($D3829,'NI-Ric'!$B$1:$W$2048,17,FALSE)</f>
        <v>0</v>
      </c>
      <c r="W3829" s="1218">
        <f>VLOOKUP($D3829,'NI-Ric'!$B$1:$W$2048,18,FALSE)</f>
        <v>0</v>
      </c>
      <c r="X3829" s="1218">
        <f>VLOOKUP($D3829,'NI-Ric'!$B$1:$W$2048,19,FALSE)</f>
        <v>0</v>
      </c>
    </row>
    <row r="3830" spans="1:24" ht="27" hidden="1">
      <c r="A3830" s="509"/>
      <c r="B3830" s="509"/>
      <c r="C3830" s="509"/>
      <c r="D3830" s="1218" t="s">
        <v>348</v>
      </c>
      <c r="E3830" s="1219" t="s">
        <v>3069</v>
      </c>
      <c r="F3830" s="1202"/>
      <c r="G3830" s="1202"/>
      <c r="H3830" s="1202" t="s">
        <v>301</v>
      </c>
      <c r="I3830" s="1202" t="s">
        <v>53</v>
      </c>
      <c r="J3830" s="1202" t="s">
        <v>3070</v>
      </c>
      <c r="K3830" s="1202"/>
      <c r="L3830" s="1202" t="s">
        <v>336</v>
      </c>
      <c r="M3830" s="1202" t="s">
        <v>290</v>
      </c>
      <c r="N3830" s="1203" t="s">
        <v>349</v>
      </c>
      <c r="O3830" s="1203" t="s">
        <v>73</v>
      </c>
      <c r="P3830" s="1203" t="s">
        <v>73</v>
      </c>
      <c r="Q3830" s="1203" t="s">
        <v>73</v>
      </c>
      <c r="R3830" s="1203" t="s">
        <v>73</v>
      </c>
      <c r="S3830" s="1218">
        <f>VLOOKUP($D3830,'NI-Ric'!$B$1:$W$2048,12,FALSE)</f>
        <v>0</v>
      </c>
      <c r="T3830" s="1218">
        <f>VLOOKUP($D3830,'NI-Ric'!$B$1:$W$2048,13,FALSE)</f>
        <v>0</v>
      </c>
      <c r="U3830" s="1218">
        <f>VLOOKUP($D3830,'NI-Ric'!$B$1:$W$2048,16,FALSE)</f>
        <v>0</v>
      </c>
      <c r="V3830" s="1218">
        <f>VLOOKUP($D3830,'NI-Ric'!$B$1:$W$2048,17,FALSE)</f>
        <v>0</v>
      </c>
      <c r="W3830" s="1218">
        <f>VLOOKUP($D3830,'NI-Ric'!$B$1:$W$2048,18,FALSE)</f>
        <v>0</v>
      </c>
      <c r="X3830" s="1218">
        <f>VLOOKUP($D3830,'NI-Ric'!$B$1:$W$2048,19,FALSE)</f>
        <v>0</v>
      </c>
    </row>
    <row r="3831" spans="1:24" ht="27" hidden="1">
      <c r="A3831" s="509"/>
      <c r="B3831" s="509"/>
      <c r="C3831" s="509"/>
      <c r="D3831" s="1218" t="s">
        <v>350</v>
      </c>
      <c r="E3831" s="1219" t="s">
        <v>3069</v>
      </c>
      <c r="F3831" s="1202" t="s">
        <v>157</v>
      </c>
      <c r="G3831" s="1202"/>
      <c r="H3831" s="1202" t="s">
        <v>351</v>
      </c>
      <c r="I3831" s="1202" t="s">
        <v>53</v>
      </c>
      <c r="J3831" s="1202" t="s">
        <v>3070</v>
      </c>
      <c r="K3831" s="1202"/>
      <c r="L3831" s="1202" t="s">
        <v>352</v>
      </c>
      <c r="M3831" s="1202" t="s">
        <v>290</v>
      </c>
      <c r="N3831" s="1203" t="s">
        <v>353</v>
      </c>
      <c r="O3831" s="1203" t="s">
        <v>73</v>
      </c>
      <c r="P3831" s="1203" t="s">
        <v>73</v>
      </c>
      <c r="Q3831" s="1203" t="s">
        <v>73</v>
      </c>
      <c r="R3831" s="1203" t="s">
        <v>73</v>
      </c>
      <c r="S3831" s="1218">
        <f>VLOOKUP($D3831,'NI-Ric'!$B$1:$W$2048,12,FALSE)</f>
        <v>0</v>
      </c>
      <c r="T3831" s="1218">
        <f>VLOOKUP($D3831,'NI-Ric'!$B$1:$W$2048,13,FALSE)</f>
        <v>0</v>
      </c>
      <c r="U3831" s="1218">
        <f>VLOOKUP($D3831,'NI-Ric'!$B$1:$W$2048,16,FALSE)</f>
        <v>0</v>
      </c>
      <c r="V3831" s="1218">
        <f>VLOOKUP($D3831,'NI-Ric'!$B$1:$W$2048,17,FALSE)</f>
        <v>0</v>
      </c>
      <c r="W3831" s="1218">
        <f>VLOOKUP($D3831,'NI-Ric'!$B$1:$W$2048,18,FALSE)</f>
        <v>0</v>
      </c>
      <c r="X3831" s="1218">
        <f>VLOOKUP($D3831,'NI-Ric'!$B$1:$W$2048,19,FALSE)</f>
        <v>0</v>
      </c>
    </row>
    <row r="3832" spans="1:24" hidden="1">
      <c r="A3832" s="509"/>
      <c r="B3832" s="509"/>
      <c r="C3832" s="509"/>
      <c r="D3832" s="1218" t="s">
        <v>354</v>
      </c>
      <c r="E3832" s="1219" t="s">
        <v>3069</v>
      </c>
      <c r="F3832" s="1202" t="s">
        <v>157</v>
      </c>
      <c r="G3832" s="1202"/>
      <c r="H3832" s="1202" t="s">
        <v>351</v>
      </c>
      <c r="I3832" s="1202" t="s">
        <v>53</v>
      </c>
      <c r="J3832" s="1202" t="s">
        <v>3070</v>
      </c>
      <c r="K3832" s="1202"/>
      <c r="L3832" s="1202" t="s">
        <v>352</v>
      </c>
      <c r="M3832" s="1202" t="s">
        <v>290</v>
      </c>
      <c r="N3832" s="1203" t="s">
        <v>355</v>
      </c>
      <c r="O3832" s="1203" t="s">
        <v>73</v>
      </c>
      <c r="P3832" s="1203" t="s">
        <v>73</v>
      </c>
      <c r="Q3832" s="1203" t="s">
        <v>73</v>
      </c>
      <c r="R3832" s="1203" t="s">
        <v>73</v>
      </c>
      <c r="S3832" s="1218">
        <f>VLOOKUP($D3832,'NI-Ric'!$B$1:$W$2048,12,FALSE)</f>
        <v>0</v>
      </c>
      <c r="T3832" s="1218">
        <f>VLOOKUP($D3832,'NI-Ric'!$B$1:$W$2048,13,FALSE)</f>
        <v>0</v>
      </c>
      <c r="U3832" s="1218">
        <f>VLOOKUP($D3832,'NI-Ric'!$B$1:$W$2048,16,FALSE)</f>
        <v>0</v>
      </c>
      <c r="V3832" s="1218">
        <f>VLOOKUP($D3832,'NI-Ric'!$B$1:$W$2048,17,FALSE)</f>
        <v>0</v>
      </c>
      <c r="W3832" s="1218">
        <f>VLOOKUP($D3832,'NI-Ric'!$B$1:$W$2048,18,FALSE)</f>
        <v>0</v>
      </c>
      <c r="X3832" s="1218">
        <f>VLOOKUP($D3832,'NI-Ric'!$B$1:$W$2048,19,FALSE)</f>
        <v>0</v>
      </c>
    </row>
    <row r="3833" spans="1:24" ht="27">
      <c r="A3833" s="509"/>
      <c r="B3833" s="509"/>
      <c r="C3833" s="509"/>
      <c r="D3833" s="1218" t="s">
        <v>356</v>
      </c>
      <c r="E3833" s="1219" t="s">
        <v>3069</v>
      </c>
      <c r="F3833" s="1202"/>
      <c r="G3833" s="1202"/>
      <c r="H3833" s="1202" t="s">
        <v>357</v>
      </c>
      <c r="I3833" s="1202" t="s">
        <v>53</v>
      </c>
      <c r="J3833" s="1202" t="s">
        <v>3070</v>
      </c>
      <c r="K3833" s="1202"/>
      <c r="L3833" s="1202" t="s">
        <v>352</v>
      </c>
      <c r="M3833" s="1202" t="s">
        <v>290</v>
      </c>
      <c r="N3833" s="1203" t="s">
        <v>358</v>
      </c>
      <c r="O3833" s="1203" t="s">
        <v>73</v>
      </c>
      <c r="P3833" s="1203" t="s">
        <v>73</v>
      </c>
      <c r="Q3833" s="1203" t="s">
        <v>73</v>
      </c>
      <c r="R3833" s="1203" t="s">
        <v>73</v>
      </c>
      <c r="S3833" s="1218">
        <f>VLOOKUP($D3833,'NI-Ric'!$B$1:$W$2048,12,FALSE)</f>
        <v>0</v>
      </c>
      <c r="T3833" s="1218">
        <f>VLOOKUP($D3833,'NI-Ric'!$B$1:$W$2048,13,FALSE)</f>
        <v>0</v>
      </c>
      <c r="U3833" s="1218">
        <f>VLOOKUP($D3833,'NI-Ric'!$B$1:$W$2048,16,FALSE)</f>
        <v>0</v>
      </c>
      <c r="V3833" s="1218">
        <f>VLOOKUP($D3833,'NI-Ric'!$B$1:$W$2048,17,FALSE)</f>
        <v>0</v>
      </c>
      <c r="W3833" s="1218">
        <f>VLOOKUP($D3833,'NI-Ric'!$B$1:$W$2048,18,FALSE)</f>
        <v>0</v>
      </c>
      <c r="X3833" s="1218">
        <f>VLOOKUP($D3833,'NI-Ric'!$B$1:$W$2048,19,FALSE)</f>
        <v>0</v>
      </c>
    </row>
    <row r="3834" spans="1:24" hidden="1">
      <c r="A3834" s="509"/>
      <c r="B3834" s="509"/>
      <c r="C3834" s="509"/>
      <c r="D3834" s="1218" t="s">
        <v>359</v>
      </c>
      <c r="E3834" s="1219" t="s">
        <v>3069</v>
      </c>
      <c r="F3834" s="1202"/>
      <c r="G3834" s="1202"/>
      <c r="H3834" s="1202" t="s">
        <v>301</v>
      </c>
      <c r="I3834" s="1202" t="s">
        <v>53</v>
      </c>
      <c r="J3834" s="1202" t="s">
        <v>3070</v>
      </c>
      <c r="K3834" s="1202"/>
      <c r="L3834" s="1202" t="s">
        <v>352</v>
      </c>
      <c r="M3834" s="1202" t="s">
        <v>290</v>
      </c>
      <c r="N3834" s="1203" t="s">
        <v>360</v>
      </c>
      <c r="O3834" s="1203" t="s">
        <v>73</v>
      </c>
      <c r="P3834" s="1203" t="s">
        <v>73</v>
      </c>
      <c r="Q3834" s="1203" t="s">
        <v>73</v>
      </c>
      <c r="R3834" s="1203" t="s">
        <v>73</v>
      </c>
      <c r="S3834" s="1218">
        <f>VLOOKUP($D3834,'NI-Ric'!$B$1:$W$2048,12,FALSE)</f>
        <v>0</v>
      </c>
      <c r="T3834" s="1218">
        <f>VLOOKUP($D3834,'NI-Ric'!$B$1:$W$2048,13,FALSE)</f>
        <v>0</v>
      </c>
      <c r="U3834" s="1218">
        <f>VLOOKUP($D3834,'NI-Ric'!$B$1:$W$2048,16,FALSE)</f>
        <v>0</v>
      </c>
      <c r="V3834" s="1218">
        <f>VLOOKUP($D3834,'NI-Ric'!$B$1:$W$2048,17,FALSE)</f>
        <v>0</v>
      </c>
      <c r="W3834" s="1218">
        <f>VLOOKUP($D3834,'NI-Ric'!$B$1:$W$2048,18,FALSE)</f>
        <v>0</v>
      </c>
      <c r="X3834" s="1218">
        <f>VLOOKUP($D3834,'NI-Ric'!$B$1:$W$2048,19,FALSE)</f>
        <v>0</v>
      </c>
    </row>
    <row r="3835" spans="1:24" hidden="1">
      <c r="A3835" s="509"/>
      <c r="B3835" s="509"/>
      <c r="C3835" s="509"/>
      <c r="D3835" s="1218" t="s">
        <v>361</v>
      </c>
      <c r="E3835" s="1219" t="s">
        <v>3069</v>
      </c>
      <c r="F3835" s="1202" t="s">
        <v>157</v>
      </c>
      <c r="G3835" s="1202"/>
      <c r="H3835" s="1202"/>
      <c r="I3835" s="1202" t="s">
        <v>71</v>
      </c>
      <c r="J3835" s="1202" t="s">
        <v>3070</v>
      </c>
      <c r="K3835" s="1202"/>
      <c r="L3835" s="1202" t="s">
        <v>362</v>
      </c>
      <c r="M3835" s="1202" t="s">
        <v>290</v>
      </c>
      <c r="N3835" s="1203" t="s">
        <v>363</v>
      </c>
      <c r="O3835" s="1203" t="s">
        <v>73</v>
      </c>
      <c r="P3835" s="1203" t="s">
        <v>73</v>
      </c>
      <c r="Q3835" s="1203" t="s">
        <v>73</v>
      </c>
      <c r="R3835" s="1203" t="s">
        <v>73</v>
      </c>
      <c r="S3835" s="1218">
        <f>VLOOKUP($D3835,'NI-Ric'!$B$1:$W$2048,12,FALSE)</f>
        <v>0</v>
      </c>
      <c r="T3835" s="1218">
        <f>VLOOKUP($D3835,'NI-Ric'!$B$1:$W$2048,13,FALSE)</f>
        <v>0</v>
      </c>
      <c r="U3835" s="1218">
        <f>VLOOKUP($D3835,'NI-Ric'!$B$1:$W$2048,16,FALSE)</f>
        <v>0</v>
      </c>
      <c r="V3835" s="1218">
        <f>VLOOKUP($D3835,'NI-Ric'!$B$1:$W$2048,17,FALSE)</f>
        <v>0</v>
      </c>
      <c r="W3835" s="1218">
        <f>VLOOKUP($D3835,'NI-Ric'!$B$1:$W$2048,18,FALSE)</f>
        <v>0</v>
      </c>
      <c r="X3835" s="1218">
        <f>VLOOKUP($D3835,'NI-Ric'!$B$1:$W$2048,19,FALSE)</f>
        <v>0</v>
      </c>
    </row>
    <row r="3836" spans="1:24" hidden="1">
      <c r="A3836" s="509"/>
      <c r="B3836" s="509"/>
      <c r="C3836" s="509"/>
      <c r="D3836" s="1220" t="s">
        <v>364</v>
      </c>
      <c r="E3836" s="1221" t="s">
        <v>3069</v>
      </c>
      <c r="F3836" s="1202" t="s">
        <v>157</v>
      </c>
      <c r="G3836" s="1202"/>
      <c r="H3836" s="1202" t="s">
        <v>365</v>
      </c>
      <c r="I3836" s="1202" t="s">
        <v>53</v>
      </c>
      <c r="J3836" s="1202" t="s">
        <v>3070</v>
      </c>
      <c r="K3836" s="1202"/>
      <c r="L3836" s="1202" t="s">
        <v>362</v>
      </c>
      <c r="M3836" s="1202" t="s">
        <v>290</v>
      </c>
      <c r="N3836" s="1203" t="s">
        <v>366</v>
      </c>
      <c r="O3836" s="1203"/>
      <c r="P3836" s="1203"/>
      <c r="Q3836" s="1203"/>
      <c r="R3836" s="1203"/>
      <c r="S3836" s="1218">
        <f>VLOOKUP($D3836,'NI-Ric'!$B$1:$W$2048,12,FALSE)</f>
        <v>0</v>
      </c>
      <c r="T3836" s="1218">
        <f>VLOOKUP($D3836,'NI-Ric'!$B$1:$W$2048,13,FALSE)</f>
        <v>0</v>
      </c>
      <c r="U3836" s="1218">
        <f>VLOOKUP($D3836,'NI-Ric'!$B$1:$W$2048,16,FALSE)</f>
        <v>0</v>
      </c>
      <c r="V3836" s="1218"/>
      <c r="W3836" s="1218"/>
      <c r="X3836" s="1218"/>
    </row>
    <row r="3837" spans="1:24" hidden="1">
      <c r="A3837" s="509"/>
      <c r="B3837" s="509"/>
      <c r="C3837" s="509"/>
      <c r="D3837" s="1220" t="s">
        <v>367</v>
      </c>
      <c r="E3837" s="1221" t="s">
        <v>3069</v>
      </c>
      <c r="F3837" s="1202" t="s">
        <v>157</v>
      </c>
      <c r="G3837" s="1202"/>
      <c r="H3837" s="1202" t="s">
        <v>365</v>
      </c>
      <c r="I3837" s="1202" t="s">
        <v>53</v>
      </c>
      <c r="J3837" s="1202" t="s">
        <v>3070</v>
      </c>
      <c r="K3837" s="1202"/>
      <c r="L3837" s="1202" t="s">
        <v>362</v>
      </c>
      <c r="M3837" s="1202" t="s">
        <v>290</v>
      </c>
      <c r="N3837" s="1203" t="s">
        <v>368</v>
      </c>
      <c r="O3837" s="1203"/>
      <c r="P3837" s="1203"/>
      <c r="Q3837" s="1203"/>
      <c r="R3837" s="1203"/>
      <c r="S3837" s="1218">
        <f>VLOOKUP($D3837,'NI-Ric'!$B$1:$W$2048,12,FALSE)</f>
        <v>0</v>
      </c>
      <c r="T3837" s="1218">
        <f>VLOOKUP($D3837,'NI-Ric'!$B$1:$W$2048,13,FALSE)</f>
        <v>0</v>
      </c>
      <c r="U3837" s="1218">
        <f>VLOOKUP($D3837,'NI-Ric'!$B$1:$W$2048,16,FALSE)</f>
        <v>0</v>
      </c>
      <c r="V3837" s="1218"/>
      <c r="W3837" s="1218"/>
      <c r="X3837" s="1218"/>
    </row>
    <row r="3838" spans="1:24" hidden="1">
      <c r="A3838" s="509"/>
      <c r="B3838" s="509"/>
      <c r="C3838" s="509"/>
      <c r="D3838" s="1218" t="s">
        <v>369</v>
      </c>
      <c r="E3838" s="1219" t="s">
        <v>3069</v>
      </c>
      <c r="F3838" s="1202" t="s">
        <v>157</v>
      </c>
      <c r="G3838" s="1202"/>
      <c r="H3838" s="1202"/>
      <c r="I3838" s="1202" t="s">
        <v>71</v>
      </c>
      <c r="J3838" s="1202" t="s">
        <v>3070</v>
      </c>
      <c r="K3838" s="1202"/>
      <c r="L3838" s="1202" t="s">
        <v>362</v>
      </c>
      <c r="M3838" s="1202" t="s">
        <v>290</v>
      </c>
      <c r="N3838" s="1203" t="s">
        <v>370</v>
      </c>
      <c r="O3838" s="1203" t="s">
        <v>73</v>
      </c>
      <c r="P3838" s="1203" t="s">
        <v>73</v>
      </c>
      <c r="Q3838" s="1203" t="s">
        <v>73</v>
      </c>
      <c r="R3838" s="1203" t="s">
        <v>73</v>
      </c>
      <c r="S3838" s="1218">
        <f>VLOOKUP($D3838,'NI-Ric'!$B$1:$W$2048,12,FALSE)</f>
        <v>0</v>
      </c>
      <c r="T3838" s="1218">
        <f>VLOOKUP($D3838,'NI-Ric'!$B$1:$W$2048,13,FALSE)</f>
        <v>0</v>
      </c>
      <c r="U3838" s="1218">
        <f>VLOOKUP($D3838,'NI-Ric'!$B$1:$W$2048,16,FALSE)</f>
        <v>0</v>
      </c>
      <c r="V3838" s="1218">
        <f>VLOOKUP($D3838,'NI-Ric'!$B$1:$W$2048,17,FALSE)</f>
        <v>0</v>
      </c>
      <c r="W3838" s="1218">
        <f>VLOOKUP($D3838,'NI-Ric'!$B$1:$W$2048,18,FALSE)</f>
        <v>0</v>
      </c>
      <c r="X3838" s="1218">
        <f>VLOOKUP($D3838,'NI-Ric'!$B$1:$W$2048,19,FALSE)</f>
        <v>0</v>
      </c>
    </row>
    <row r="3839" spans="1:24" hidden="1">
      <c r="A3839" s="509"/>
      <c r="B3839" s="509"/>
      <c r="C3839" s="509"/>
      <c r="D3839" s="1220" t="s">
        <v>371</v>
      </c>
      <c r="E3839" s="1221" t="s">
        <v>3069</v>
      </c>
      <c r="F3839" s="1202" t="s">
        <v>157</v>
      </c>
      <c r="G3839" s="1202"/>
      <c r="H3839" s="1202" t="s">
        <v>365</v>
      </c>
      <c r="I3839" s="1202" t="s">
        <v>53</v>
      </c>
      <c r="J3839" s="1202" t="s">
        <v>3070</v>
      </c>
      <c r="K3839" s="1202"/>
      <c r="L3839" s="1202" t="s">
        <v>362</v>
      </c>
      <c r="M3839" s="1202" t="s">
        <v>290</v>
      </c>
      <c r="N3839" s="1203" t="s">
        <v>372</v>
      </c>
      <c r="O3839" s="1203"/>
      <c r="P3839" s="1203"/>
      <c r="Q3839" s="1203"/>
      <c r="R3839" s="1203"/>
      <c r="S3839" s="1218">
        <f>VLOOKUP($D3839,'NI-Ric'!$B$1:$W$2048,12,FALSE)</f>
        <v>0</v>
      </c>
      <c r="T3839" s="1218">
        <f>VLOOKUP($D3839,'NI-Ric'!$B$1:$W$2048,13,FALSE)</f>
        <v>0</v>
      </c>
      <c r="U3839" s="1218">
        <f>VLOOKUP($D3839,'NI-Ric'!$B$1:$W$2048,16,FALSE)</f>
        <v>0</v>
      </c>
      <c r="V3839" s="1218"/>
      <c r="W3839" s="1218"/>
      <c r="X3839" s="1218"/>
    </row>
    <row r="3840" spans="1:24" hidden="1">
      <c r="A3840" s="509"/>
      <c r="B3840" s="509"/>
      <c r="C3840" s="509"/>
      <c r="D3840" s="1220" t="s">
        <v>373</v>
      </c>
      <c r="E3840" s="1221" t="s">
        <v>3069</v>
      </c>
      <c r="F3840" s="1202" t="s">
        <v>157</v>
      </c>
      <c r="G3840" s="1202"/>
      <c r="H3840" s="1202" t="s">
        <v>365</v>
      </c>
      <c r="I3840" s="1202" t="s">
        <v>53</v>
      </c>
      <c r="J3840" s="1202" t="s">
        <v>3070</v>
      </c>
      <c r="K3840" s="1202"/>
      <c r="L3840" s="1202" t="s">
        <v>362</v>
      </c>
      <c r="M3840" s="1202" t="s">
        <v>290</v>
      </c>
      <c r="N3840" s="1203" t="s">
        <v>374</v>
      </c>
      <c r="O3840" s="1203"/>
      <c r="P3840" s="1203"/>
      <c r="Q3840" s="1203"/>
      <c r="R3840" s="1203"/>
      <c r="S3840" s="1218">
        <f>VLOOKUP($D3840,'NI-Ric'!$B$1:$W$2048,12,FALSE)</f>
        <v>0</v>
      </c>
      <c r="T3840" s="1218">
        <f>VLOOKUP($D3840,'NI-Ric'!$B$1:$W$2048,13,FALSE)</f>
        <v>0</v>
      </c>
      <c r="U3840" s="1218">
        <f>VLOOKUP($D3840,'NI-Ric'!$B$1:$W$2048,16,FALSE)</f>
        <v>0</v>
      </c>
      <c r="V3840" s="1218"/>
      <c r="W3840" s="1218"/>
      <c r="X3840" s="1218"/>
    </row>
    <row r="3841" spans="1:24" ht="27">
      <c r="A3841" s="509"/>
      <c r="B3841" s="509"/>
      <c r="C3841" s="509"/>
      <c r="D3841" s="1218" t="s">
        <v>375</v>
      </c>
      <c r="E3841" s="1219" t="s">
        <v>3069</v>
      </c>
      <c r="F3841" s="1202" t="s">
        <v>295</v>
      </c>
      <c r="G3841" s="1202"/>
      <c r="H3841" s="1202"/>
      <c r="I3841" s="1202" t="s">
        <v>71</v>
      </c>
      <c r="J3841" s="1202" t="s">
        <v>3070</v>
      </c>
      <c r="K3841" s="1202"/>
      <c r="L3841" s="1202" t="s">
        <v>362</v>
      </c>
      <c r="M3841" s="1202" t="s">
        <v>290</v>
      </c>
      <c r="N3841" s="1203" t="s">
        <v>376</v>
      </c>
      <c r="O3841" s="1203" t="s">
        <v>73</v>
      </c>
      <c r="P3841" s="1203" t="s">
        <v>73</v>
      </c>
      <c r="Q3841" s="1203" t="s">
        <v>73</v>
      </c>
      <c r="R3841" s="1203" t="s">
        <v>73</v>
      </c>
      <c r="S3841" s="1218">
        <f>VLOOKUP($D3841,'NI-Ric'!$B$1:$W$2048,12,FALSE)</f>
        <v>0</v>
      </c>
      <c r="T3841" s="1218">
        <f>VLOOKUP($D3841,'NI-Ric'!$B$1:$W$2048,13,FALSE)</f>
        <v>0</v>
      </c>
      <c r="U3841" s="1218">
        <f>VLOOKUP($D3841,'NI-Ric'!$B$1:$W$2048,16,FALSE)</f>
        <v>0</v>
      </c>
      <c r="V3841" s="1218">
        <f>VLOOKUP($D3841,'NI-Ric'!$B$1:$W$2048,17,FALSE)</f>
        <v>0</v>
      </c>
      <c r="W3841" s="1218">
        <f>VLOOKUP($D3841,'NI-Ric'!$B$1:$W$2048,18,FALSE)</f>
        <v>0</v>
      </c>
      <c r="X3841" s="1218">
        <f>VLOOKUP($D3841,'NI-Ric'!$B$1:$W$2048,19,FALSE)</f>
        <v>0</v>
      </c>
    </row>
    <row r="3842" spans="1:24" ht="27">
      <c r="A3842" s="509"/>
      <c r="B3842" s="509"/>
      <c r="C3842" s="509"/>
      <c r="D3842" s="1220" t="s">
        <v>377</v>
      </c>
      <c r="E3842" s="1221" t="s">
        <v>3069</v>
      </c>
      <c r="F3842" s="1202" t="s">
        <v>295</v>
      </c>
      <c r="G3842" s="1202"/>
      <c r="H3842" s="1202" t="s">
        <v>378</v>
      </c>
      <c r="I3842" s="1202" t="s">
        <v>53</v>
      </c>
      <c r="J3842" s="1202" t="s">
        <v>3070</v>
      </c>
      <c r="K3842" s="1202"/>
      <c r="L3842" s="1202" t="s">
        <v>362</v>
      </c>
      <c r="M3842" s="1202" t="s">
        <v>290</v>
      </c>
      <c r="N3842" s="1203" t="s">
        <v>379</v>
      </c>
      <c r="O3842" s="1203"/>
      <c r="P3842" s="1203"/>
      <c r="Q3842" s="1203"/>
      <c r="R3842" s="1203"/>
      <c r="S3842" s="1218">
        <f>VLOOKUP($D3842,'NI-Ric'!$B$1:$W$2048,12,FALSE)</f>
        <v>0</v>
      </c>
      <c r="T3842" s="1218">
        <f>VLOOKUP($D3842,'NI-Ric'!$B$1:$W$2048,13,FALSE)</f>
        <v>0</v>
      </c>
      <c r="U3842" s="1218">
        <f>VLOOKUP($D3842,'NI-Ric'!$B$1:$W$2048,16,FALSE)</f>
        <v>0</v>
      </c>
      <c r="V3842" s="1218"/>
      <c r="W3842" s="1218"/>
      <c r="X3842" s="1218"/>
    </row>
    <row r="3843" spans="1:24">
      <c r="A3843" s="509"/>
      <c r="B3843" s="509"/>
      <c r="C3843" s="509"/>
      <c r="D3843" s="1220" t="s">
        <v>380</v>
      </c>
      <c r="E3843" s="1221" t="s">
        <v>3069</v>
      </c>
      <c r="F3843" s="1202" t="s">
        <v>295</v>
      </c>
      <c r="G3843" s="1202"/>
      <c r="H3843" s="1202" t="s">
        <v>378</v>
      </c>
      <c r="I3843" s="1202" t="s">
        <v>53</v>
      </c>
      <c r="J3843" s="1202" t="s">
        <v>3070</v>
      </c>
      <c r="K3843" s="1202"/>
      <c r="L3843" s="1202" t="s">
        <v>362</v>
      </c>
      <c r="M3843" s="1202" t="s">
        <v>290</v>
      </c>
      <c r="N3843" s="1203" t="s">
        <v>381</v>
      </c>
      <c r="O3843" s="1203"/>
      <c r="P3843" s="1203"/>
      <c r="Q3843" s="1203"/>
      <c r="R3843" s="1203"/>
      <c r="S3843" s="1218">
        <f>VLOOKUP($D3843,'NI-Ric'!$B$1:$W$2048,12,FALSE)</f>
        <v>0</v>
      </c>
      <c r="T3843" s="1218">
        <f>VLOOKUP($D3843,'NI-Ric'!$B$1:$W$2048,13,FALSE)</f>
        <v>0</v>
      </c>
      <c r="U3843" s="1218">
        <f>VLOOKUP($D3843,'NI-Ric'!$B$1:$W$2048,16,FALSE)</f>
        <v>0</v>
      </c>
      <c r="V3843" s="1218"/>
      <c r="W3843" s="1218"/>
      <c r="X3843" s="1218"/>
    </row>
    <row r="3844" spans="1:24" hidden="1">
      <c r="A3844" s="509"/>
      <c r="B3844" s="509"/>
      <c r="C3844" s="509"/>
      <c r="D3844" s="1218" t="s">
        <v>382</v>
      </c>
      <c r="E3844" s="1219" t="s">
        <v>3069</v>
      </c>
      <c r="F3844" s="1202"/>
      <c r="G3844" s="1202"/>
      <c r="H3844" s="1202"/>
      <c r="I3844" s="1202" t="s">
        <v>71</v>
      </c>
      <c r="J3844" s="1202" t="s">
        <v>3070</v>
      </c>
      <c r="K3844" s="1202"/>
      <c r="L3844" s="1202" t="s">
        <v>362</v>
      </c>
      <c r="M3844" s="1202" t="s">
        <v>290</v>
      </c>
      <c r="N3844" s="1203" t="s">
        <v>383</v>
      </c>
      <c r="O3844" s="1203" t="s">
        <v>73</v>
      </c>
      <c r="P3844" s="1203" t="s">
        <v>73</v>
      </c>
      <c r="Q3844" s="1203" t="s">
        <v>73</v>
      </c>
      <c r="R3844" s="1203" t="s">
        <v>73</v>
      </c>
      <c r="S3844" s="1218">
        <f>VLOOKUP($D3844,'NI-Ric'!$B$1:$W$2048,12,FALSE)</f>
        <v>0</v>
      </c>
      <c r="T3844" s="1218">
        <f>VLOOKUP($D3844,'NI-Ric'!$B$1:$W$2048,13,FALSE)</f>
        <v>0</v>
      </c>
      <c r="U3844" s="1218">
        <f>VLOOKUP($D3844,'NI-Ric'!$B$1:$W$2048,16,FALSE)</f>
        <v>0</v>
      </c>
      <c r="V3844" s="1218">
        <f>VLOOKUP($D3844,'NI-Ric'!$B$1:$W$2048,17,FALSE)</f>
        <v>0</v>
      </c>
      <c r="W3844" s="1218">
        <f>VLOOKUP($D3844,'NI-Ric'!$B$1:$W$2048,18,FALSE)</f>
        <v>0</v>
      </c>
      <c r="X3844" s="1218">
        <f>VLOOKUP($D3844,'NI-Ric'!$B$1:$W$2048,19,FALSE)</f>
        <v>0</v>
      </c>
    </row>
    <row r="3845" spans="1:24" hidden="1">
      <c r="A3845" s="509"/>
      <c r="B3845" s="509"/>
      <c r="C3845" s="509"/>
      <c r="D3845" s="1220" t="s">
        <v>384</v>
      </c>
      <c r="E3845" s="1221" t="s">
        <v>3069</v>
      </c>
      <c r="F3845" s="1202"/>
      <c r="G3845" s="1202"/>
      <c r="H3845" s="1202" t="s">
        <v>301</v>
      </c>
      <c r="I3845" s="1202" t="s">
        <v>53</v>
      </c>
      <c r="J3845" s="1202" t="s">
        <v>3070</v>
      </c>
      <c r="K3845" s="1202"/>
      <c r="L3845" s="1202" t="s">
        <v>362</v>
      </c>
      <c r="M3845" s="1202" t="s">
        <v>290</v>
      </c>
      <c r="N3845" s="1203" t="s">
        <v>385</v>
      </c>
      <c r="O3845" s="1203"/>
      <c r="P3845" s="1203"/>
      <c r="Q3845" s="1203"/>
      <c r="R3845" s="1203"/>
      <c r="S3845" s="1218">
        <f>VLOOKUP($D3845,'NI-Ric'!$B$1:$W$2048,12,FALSE)</f>
        <v>0</v>
      </c>
      <c r="T3845" s="1218">
        <f>VLOOKUP($D3845,'NI-Ric'!$B$1:$W$2048,13,FALSE)</f>
        <v>0</v>
      </c>
      <c r="U3845" s="1218">
        <f>VLOOKUP($D3845,'NI-Ric'!$B$1:$W$2048,16,FALSE)</f>
        <v>0</v>
      </c>
      <c r="V3845" s="1218"/>
      <c r="W3845" s="1218"/>
      <c r="X3845" s="1218"/>
    </row>
    <row r="3846" spans="1:24" hidden="1">
      <c r="A3846" s="509"/>
      <c r="B3846" s="509"/>
      <c r="C3846" s="509"/>
      <c r="D3846" s="1220" t="s">
        <v>386</v>
      </c>
      <c r="E3846" s="1221" t="s">
        <v>3069</v>
      </c>
      <c r="F3846" s="1202"/>
      <c r="G3846" s="1202"/>
      <c r="H3846" s="1202" t="s">
        <v>301</v>
      </c>
      <c r="I3846" s="1202" t="s">
        <v>53</v>
      </c>
      <c r="J3846" s="1202" t="s">
        <v>3070</v>
      </c>
      <c r="K3846" s="1202"/>
      <c r="L3846" s="1202" t="s">
        <v>362</v>
      </c>
      <c r="M3846" s="1202" t="s">
        <v>290</v>
      </c>
      <c r="N3846" s="1203" t="s">
        <v>387</v>
      </c>
      <c r="O3846" s="1203"/>
      <c r="P3846" s="1203"/>
      <c r="Q3846" s="1203"/>
      <c r="R3846" s="1203"/>
      <c r="S3846" s="1218">
        <f>VLOOKUP($D3846,'NI-Ric'!$B$1:$W$2048,12,FALSE)</f>
        <v>0</v>
      </c>
      <c r="T3846" s="1218">
        <f>VLOOKUP($D3846,'NI-Ric'!$B$1:$W$2048,13,FALSE)</f>
        <v>0</v>
      </c>
      <c r="U3846" s="1218">
        <f>VLOOKUP($D3846,'NI-Ric'!$B$1:$W$2048,16,FALSE)</f>
        <v>0</v>
      </c>
      <c r="V3846" s="1218"/>
      <c r="W3846" s="1218"/>
      <c r="X3846" s="1218"/>
    </row>
    <row r="3847" spans="1:24" ht="27" hidden="1">
      <c r="A3847" s="509"/>
      <c r="B3847" s="509"/>
      <c r="C3847" s="509"/>
      <c r="D3847" s="1218" t="s">
        <v>388</v>
      </c>
      <c r="E3847" s="1219" t="s">
        <v>3069</v>
      </c>
      <c r="F3847" s="1202" t="s">
        <v>157</v>
      </c>
      <c r="G3847" s="1202"/>
      <c r="H3847" s="1202"/>
      <c r="I3847" s="1202" t="s">
        <v>71</v>
      </c>
      <c r="J3847" s="1202" t="s">
        <v>3070</v>
      </c>
      <c r="K3847" s="1202"/>
      <c r="L3847" s="1202" t="s">
        <v>362</v>
      </c>
      <c r="M3847" s="1202" t="s">
        <v>290</v>
      </c>
      <c r="N3847" s="1203" t="s">
        <v>389</v>
      </c>
      <c r="O3847" s="1203" t="s">
        <v>73</v>
      </c>
      <c r="P3847" s="1203" t="s">
        <v>73</v>
      </c>
      <c r="Q3847" s="1203" t="s">
        <v>73</v>
      </c>
      <c r="R3847" s="1203" t="s">
        <v>73</v>
      </c>
      <c r="S3847" s="1218">
        <f>VLOOKUP($D3847,'NI-Ric'!$B$1:$W$2048,12,FALSE)</f>
        <v>0</v>
      </c>
      <c r="T3847" s="1218">
        <f>VLOOKUP($D3847,'NI-Ric'!$B$1:$W$2048,13,FALSE)</f>
        <v>0</v>
      </c>
      <c r="U3847" s="1218">
        <f>VLOOKUP($D3847,'NI-Ric'!$B$1:$W$2048,16,FALSE)</f>
        <v>0</v>
      </c>
      <c r="V3847" s="1218">
        <f>VLOOKUP($D3847,'NI-Ric'!$B$1:$W$2048,17,FALSE)</f>
        <v>0</v>
      </c>
      <c r="W3847" s="1218">
        <f>VLOOKUP($D3847,'NI-Ric'!$B$1:$W$2048,18,FALSE)</f>
        <v>0</v>
      </c>
      <c r="X3847" s="1218">
        <f>VLOOKUP($D3847,'NI-Ric'!$B$1:$W$2048,19,FALSE)</f>
        <v>0</v>
      </c>
    </row>
    <row r="3848" spans="1:24" ht="27" hidden="1">
      <c r="A3848" s="509"/>
      <c r="B3848" s="509"/>
      <c r="C3848" s="509"/>
      <c r="D3848" s="1220" t="s">
        <v>390</v>
      </c>
      <c r="E3848" s="1221" t="s">
        <v>3069</v>
      </c>
      <c r="F3848" s="1202" t="s">
        <v>157</v>
      </c>
      <c r="G3848" s="1202"/>
      <c r="H3848" s="1202" t="s">
        <v>365</v>
      </c>
      <c r="I3848" s="1202" t="s">
        <v>53</v>
      </c>
      <c r="J3848" s="1202" t="s">
        <v>3070</v>
      </c>
      <c r="K3848" s="1202"/>
      <c r="L3848" s="1202" t="s">
        <v>362</v>
      </c>
      <c r="M3848" s="1202" t="s">
        <v>290</v>
      </c>
      <c r="N3848" s="1203" t="s">
        <v>391</v>
      </c>
      <c r="O3848" s="1203"/>
      <c r="P3848" s="1203"/>
      <c r="Q3848" s="1203"/>
      <c r="R3848" s="1203"/>
      <c r="S3848" s="1218">
        <f>VLOOKUP($D3848,'NI-Ric'!$B$1:$W$2048,12,FALSE)</f>
        <v>0</v>
      </c>
      <c r="T3848" s="1218">
        <f>VLOOKUP($D3848,'NI-Ric'!$B$1:$W$2048,13,FALSE)</f>
        <v>0</v>
      </c>
      <c r="U3848" s="1218">
        <f>VLOOKUP($D3848,'NI-Ric'!$B$1:$W$2048,16,FALSE)</f>
        <v>0</v>
      </c>
      <c r="V3848" s="1218"/>
      <c r="W3848" s="1218"/>
      <c r="X3848" s="1218"/>
    </row>
    <row r="3849" spans="1:24" hidden="1">
      <c r="A3849" s="509"/>
      <c r="B3849" s="509"/>
      <c r="C3849" s="509"/>
      <c r="D3849" s="1220" t="s">
        <v>392</v>
      </c>
      <c r="E3849" s="1221" t="s">
        <v>3069</v>
      </c>
      <c r="F3849" s="1202" t="s">
        <v>157</v>
      </c>
      <c r="G3849" s="1202"/>
      <c r="H3849" s="1202" t="s">
        <v>365</v>
      </c>
      <c r="I3849" s="1202" t="s">
        <v>53</v>
      </c>
      <c r="J3849" s="1202" t="s">
        <v>3070</v>
      </c>
      <c r="K3849" s="1202"/>
      <c r="L3849" s="1202" t="s">
        <v>362</v>
      </c>
      <c r="M3849" s="1202" t="s">
        <v>290</v>
      </c>
      <c r="N3849" s="1203" t="s">
        <v>393</v>
      </c>
      <c r="O3849" s="1203"/>
      <c r="P3849" s="1203"/>
      <c r="Q3849" s="1203"/>
      <c r="R3849" s="1203"/>
      <c r="S3849" s="1218">
        <f>VLOOKUP($D3849,'NI-Ric'!$B$1:$W$2048,12,FALSE)</f>
        <v>0</v>
      </c>
      <c r="T3849" s="1218">
        <f>VLOOKUP($D3849,'NI-Ric'!$B$1:$W$2048,13,FALSE)</f>
        <v>0</v>
      </c>
      <c r="U3849" s="1218">
        <f>VLOOKUP($D3849,'NI-Ric'!$B$1:$W$2048,16,FALSE)</f>
        <v>0</v>
      </c>
      <c r="V3849" s="1218"/>
      <c r="W3849" s="1218"/>
      <c r="X3849" s="1218"/>
    </row>
    <row r="3850" spans="1:24" hidden="1">
      <c r="A3850" s="509"/>
      <c r="B3850" s="509"/>
      <c r="C3850" s="509"/>
      <c r="D3850" s="1218" t="s">
        <v>394</v>
      </c>
      <c r="E3850" s="1219" t="s">
        <v>3069</v>
      </c>
      <c r="F3850" s="1202" t="s">
        <v>157</v>
      </c>
      <c r="G3850" s="1202"/>
      <c r="H3850" s="1202" t="s">
        <v>365</v>
      </c>
      <c r="I3850" s="1202" t="s">
        <v>53</v>
      </c>
      <c r="J3850" s="1202" t="s">
        <v>3070</v>
      </c>
      <c r="K3850" s="1202"/>
      <c r="L3850" s="1202" t="s">
        <v>396</v>
      </c>
      <c r="M3850" s="1202" t="s">
        <v>290</v>
      </c>
      <c r="N3850" s="1203" t="s">
        <v>397</v>
      </c>
      <c r="O3850" s="1203" t="s">
        <v>73</v>
      </c>
      <c r="P3850" s="1203" t="s">
        <v>73</v>
      </c>
      <c r="Q3850" s="1203" t="s">
        <v>73</v>
      </c>
      <c r="R3850" s="1203" t="s">
        <v>73</v>
      </c>
      <c r="S3850" s="1218">
        <f>VLOOKUP($D3850,'NI-Ric'!$B$1:$W$2048,12,FALSE)</f>
        <v>0</v>
      </c>
      <c r="T3850" s="1218">
        <f>VLOOKUP($D3850,'NI-Ric'!$B$1:$W$2048,13,FALSE)</f>
        <v>0</v>
      </c>
      <c r="U3850" s="1218">
        <f>VLOOKUP($D3850,'NI-Ric'!$B$1:$W$2048,16,FALSE)</f>
        <v>0</v>
      </c>
      <c r="V3850" s="1218">
        <f>VLOOKUP($D3850,'NI-Ric'!$B$1:$W$2048,17,FALSE)</f>
        <v>0</v>
      </c>
      <c r="W3850" s="1218">
        <f>VLOOKUP($D3850,'NI-Ric'!$B$1:$W$2048,18,FALSE)</f>
        <v>0</v>
      </c>
      <c r="X3850" s="1218">
        <f>VLOOKUP($D3850,'NI-Ric'!$B$1:$W$2048,19,FALSE)</f>
        <v>0</v>
      </c>
    </row>
    <row r="3851" spans="1:24" hidden="1">
      <c r="A3851" s="509"/>
      <c r="B3851" s="509"/>
      <c r="C3851" s="509"/>
      <c r="D3851" s="1218" t="s">
        <v>398</v>
      </c>
      <c r="E3851" s="1219" t="s">
        <v>3069</v>
      </c>
      <c r="F3851" s="1202" t="s">
        <v>157</v>
      </c>
      <c r="G3851" s="1202"/>
      <c r="H3851" s="1202" t="s">
        <v>365</v>
      </c>
      <c r="I3851" s="1202" t="s">
        <v>53</v>
      </c>
      <c r="J3851" s="1202" t="s">
        <v>3070</v>
      </c>
      <c r="K3851" s="1202"/>
      <c r="L3851" s="1202" t="s">
        <v>396</v>
      </c>
      <c r="M3851" s="1202" t="s">
        <v>290</v>
      </c>
      <c r="N3851" s="1203" t="s">
        <v>399</v>
      </c>
      <c r="O3851" s="1203" t="s">
        <v>73</v>
      </c>
      <c r="P3851" s="1203" t="s">
        <v>73</v>
      </c>
      <c r="Q3851" s="1203" t="s">
        <v>73</v>
      </c>
      <c r="R3851" s="1203" t="s">
        <v>73</v>
      </c>
      <c r="S3851" s="1218">
        <f>VLOOKUP($D3851,'NI-Ric'!$B$1:$W$2048,12,FALSE)</f>
        <v>0</v>
      </c>
      <c r="T3851" s="1218">
        <f>VLOOKUP($D3851,'NI-Ric'!$B$1:$W$2048,13,FALSE)</f>
        <v>0</v>
      </c>
      <c r="U3851" s="1218">
        <f>VLOOKUP($D3851,'NI-Ric'!$B$1:$W$2048,16,FALSE)</f>
        <v>0</v>
      </c>
      <c r="V3851" s="1218">
        <f>VLOOKUP($D3851,'NI-Ric'!$B$1:$W$2048,17,FALSE)</f>
        <v>0</v>
      </c>
      <c r="W3851" s="1218">
        <f>VLOOKUP($D3851,'NI-Ric'!$B$1:$W$2048,18,FALSE)</f>
        <v>0</v>
      </c>
      <c r="X3851" s="1218">
        <f>VLOOKUP($D3851,'NI-Ric'!$B$1:$W$2048,19,FALSE)</f>
        <v>0</v>
      </c>
    </row>
    <row r="3852" spans="1:24" ht="27">
      <c r="A3852" s="509"/>
      <c r="B3852" s="509"/>
      <c r="C3852" s="509"/>
      <c r="D3852" s="1218" t="s">
        <v>400</v>
      </c>
      <c r="E3852" s="1219" t="s">
        <v>3069</v>
      </c>
      <c r="F3852" s="1202" t="s">
        <v>295</v>
      </c>
      <c r="G3852" s="1202"/>
      <c r="H3852" s="1202" t="s">
        <v>378</v>
      </c>
      <c r="I3852" s="1202" t="s">
        <v>53</v>
      </c>
      <c r="J3852" s="1202" t="s">
        <v>3070</v>
      </c>
      <c r="K3852" s="1202"/>
      <c r="L3852" s="1202" t="s">
        <v>396</v>
      </c>
      <c r="M3852" s="1202" t="s">
        <v>290</v>
      </c>
      <c r="N3852" s="1203" t="s">
        <v>401</v>
      </c>
      <c r="O3852" s="1203" t="s">
        <v>73</v>
      </c>
      <c r="P3852" s="1203" t="s">
        <v>73</v>
      </c>
      <c r="Q3852" s="1203" t="s">
        <v>73</v>
      </c>
      <c r="R3852" s="1203" t="s">
        <v>73</v>
      </c>
      <c r="S3852" s="1218">
        <f>VLOOKUP($D3852,'NI-Ric'!$B$1:$W$2048,12,FALSE)</f>
        <v>0</v>
      </c>
      <c r="T3852" s="1218">
        <f>VLOOKUP($D3852,'NI-Ric'!$B$1:$W$2048,13,FALSE)</f>
        <v>0</v>
      </c>
      <c r="U3852" s="1218">
        <f>VLOOKUP($D3852,'NI-Ric'!$B$1:$W$2048,16,FALSE)</f>
        <v>0</v>
      </c>
      <c r="V3852" s="1218">
        <f>VLOOKUP($D3852,'NI-Ric'!$B$1:$W$2048,17,FALSE)</f>
        <v>0</v>
      </c>
      <c r="W3852" s="1218">
        <f>VLOOKUP($D3852,'NI-Ric'!$B$1:$W$2048,18,FALSE)</f>
        <v>0</v>
      </c>
      <c r="X3852" s="1218">
        <f>VLOOKUP($D3852,'NI-Ric'!$B$1:$W$2048,19,FALSE)</f>
        <v>0</v>
      </c>
    </row>
    <row r="3853" spans="1:24" hidden="1">
      <c r="A3853" s="509"/>
      <c r="B3853" s="509"/>
      <c r="C3853" s="509"/>
      <c r="D3853" s="1218" t="s">
        <v>402</v>
      </c>
      <c r="E3853" s="1219" t="s">
        <v>3069</v>
      </c>
      <c r="F3853" s="1202"/>
      <c r="G3853" s="1202"/>
      <c r="H3853" s="1202" t="s">
        <v>301</v>
      </c>
      <c r="I3853" s="1202" t="s">
        <v>53</v>
      </c>
      <c r="J3853" s="1202" t="s">
        <v>3070</v>
      </c>
      <c r="K3853" s="1202"/>
      <c r="L3853" s="1202" t="s">
        <v>396</v>
      </c>
      <c r="M3853" s="1202" t="s">
        <v>290</v>
      </c>
      <c r="N3853" s="1203" t="s">
        <v>403</v>
      </c>
      <c r="O3853" s="1203" t="s">
        <v>73</v>
      </c>
      <c r="P3853" s="1203" t="s">
        <v>73</v>
      </c>
      <c r="Q3853" s="1203" t="s">
        <v>73</v>
      </c>
      <c r="R3853" s="1203" t="s">
        <v>73</v>
      </c>
      <c r="S3853" s="1218">
        <f>VLOOKUP($D3853,'NI-Ric'!$B$1:$W$2048,12,FALSE)</f>
        <v>0</v>
      </c>
      <c r="T3853" s="1218">
        <f>VLOOKUP($D3853,'NI-Ric'!$B$1:$W$2048,13,FALSE)</f>
        <v>0</v>
      </c>
      <c r="U3853" s="1218">
        <f>VLOOKUP($D3853,'NI-Ric'!$B$1:$W$2048,16,FALSE)</f>
        <v>0</v>
      </c>
      <c r="V3853" s="1218">
        <f>VLOOKUP($D3853,'NI-Ric'!$B$1:$W$2048,17,FALSE)</f>
        <v>0</v>
      </c>
      <c r="W3853" s="1218">
        <f>VLOOKUP($D3853,'NI-Ric'!$B$1:$W$2048,18,FALSE)</f>
        <v>0</v>
      </c>
      <c r="X3853" s="1218">
        <f>VLOOKUP($D3853,'NI-Ric'!$B$1:$W$2048,19,FALSE)</f>
        <v>0</v>
      </c>
    </row>
    <row r="3854" spans="1:24" hidden="1">
      <c r="A3854" s="509"/>
      <c r="B3854" s="509"/>
      <c r="C3854" s="509"/>
      <c r="D3854" s="1218" t="s">
        <v>404</v>
      </c>
      <c r="E3854" s="1219" t="s">
        <v>3069</v>
      </c>
      <c r="F3854" s="1202" t="s">
        <v>157</v>
      </c>
      <c r="G3854" s="1202"/>
      <c r="H3854" s="1202" t="s">
        <v>365</v>
      </c>
      <c r="I3854" s="1202" t="s">
        <v>53</v>
      </c>
      <c r="J3854" s="1202" t="s">
        <v>3070</v>
      </c>
      <c r="K3854" s="1202"/>
      <c r="L3854" s="1202" t="s">
        <v>396</v>
      </c>
      <c r="M3854" s="1202" t="s">
        <v>290</v>
      </c>
      <c r="N3854" s="1203" t="s">
        <v>405</v>
      </c>
      <c r="O3854" s="1203" t="s">
        <v>73</v>
      </c>
      <c r="P3854" s="1203" t="s">
        <v>73</v>
      </c>
      <c r="Q3854" s="1203" t="s">
        <v>73</v>
      </c>
      <c r="R3854" s="1203" t="s">
        <v>73</v>
      </c>
      <c r="S3854" s="1218">
        <f>VLOOKUP($D3854,'NI-Ric'!$B$1:$W$2048,12,FALSE)</f>
        <v>0</v>
      </c>
      <c r="T3854" s="1218">
        <f>VLOOKUP($D3854,'NI-Ric'!$B$1:$W$2048,13,FALSE)</f>
        <v>0</v>
      </c>
      <c r="U3854" s="1218">
        <f>VLOOKUP($D3854,'NI-Ric'!$B$1:$W$2048,16,FALSE)</f>
        <v>0</v>
      </c>
      <c r="V3854" s="1218">
        <f>VLOOKUP($D3854,'NI-Ric'!$B$1:$W$2048,17,FALSE)</f>
        <v>0</v>
      </c>
      <c r="W3854" s="1218">
        <f>VLOOKUP($D3854,'NI-Ric'!$B$1:$W$2048,18,FALSE)</f>
        <v>0</v>
      </c>
      <c r="X3854" s="1218">
        <f>VLOOKUP($D3854,'NI-Ric'!$B$1:$W$2048,19,FALSE)</f>
        <v>0</v>
      </c>
    </row>
    <row r="3855" spans="1:24" hidden="1">
      <c r="A3855" s="509"/>
      <c r="B3855" s="509"/>
      <c r="C3855" s="509"/>
      <c r="D3855" s="1218" t="s">
        <v>406</v>
      </c>
      <c r="E3855" s="1219" t="s">
        <v>3069</v>
      </c>
      <c r="F3855" s="1202" t="s">
        <v>157</v>
      </c>
      <c r="G3855" s="1202"/>
      <c r="H3855" s="1202" t="s">
        <v>365</v>
      </c>
      <c r="I3855" s="1202" t="s">
        <v>53</v>
      </c>
      <c r="J3855" s="1202" t="s">
        <v>3070</v>
      </c>
      <c r="K3855" s="1202"/>
      <c r="L3855" s="1202" t="s">
        <v>396</v>
      </c>
      <c r="M3855" s="1202" t="s">
        <v>290</v>
      </c>
      <c r="N3855" s="1203" t="s">
        <v>407</v>
      </c>
      <c r="O3855" s="1203" t="s">
        <v>73</v>
      </c>
      <c r="P3855" s="1203" t="s">
        <v>73</v>
      </c>
      <c r="Q3855" s="1203" t="s">
        <v>73</v>
      </c>
      <c r="R3855" s="1203" t="s">
        <v>73</v>
      </c>
      <c r="S3855" s="1218">
        <f>VLOOKUP($D3855,'NI-Ric'!$B$1:$W$2048,12,FALSE)</f>
        <v>0</v>
      </c>
      <c r="T3855" s="1218">
        <f>VLOOKUP($D3855,'NI-Ric'!$B$1:$W$2048,13,FALSE)</f>
        <v>0</v>
      </c>
      <c r="U3855" s="1218">
        <f>VLOOKUP($D3855,'NI-Ric'!$B$1:$W$2048,16,FALSE)</f>
        <v>0</v>
      </c>
      <c r="V3855" s="1218">
        <f>VLOOKUP($D3855,'NI-Ric'!$B$1:$W$2048,17,FALSE)</f>
        <v>0</v>
      </c>
      <c r="W3855" s="1218">
        <f>VLOOKUP($D3855,'NI-Ric'!$B$1:$W$2048,18,FALSE)</f>
        <v>0</v>
      </c>
      <c r="X3855" s="1218">
        <f>VLOOKUP($D3855,'NI-Ric'!$B$1:$W$2048,19,FALSE)</f>
        <v>0</v>
      </c>
    </row>
    <row r="3856" spans="1:24" ht="27">
      <c r="A3856" s="509"/>
      <c r="B3856" s="509"/>
      <c r="C3856" s="509"/>
      <c r="D3856" s="1218" t="s">
        <v>408</v>
      </c>
      <c r="E3856" s="1219" t="s">
        <v>3069</v>
      </c>
      <c r="F3856" s="1202" t="s">
        <v>295</v>
      </c>
      <c r="G3856" s="1202"/>
      <c r="H3856" s="1202" t="s">
        <v>378</v>
      </c>
      <c r="I3856" s="1202" t="s">
        <v>53</v>
      </c>
      <c r="J3856" s="1202" t="s">
        <v>3070</v>
      </c>
      <c r="K3856" s="1202"/>
      <c r="L3856" s="1202" t="s">
        <v>396</v>
      </c>
      <c r="M3856" s="1202" t="s">
        <v>290</v>
      </c>
      <c r="N3856" s="1203" t="s">
        <v>409</v>
      </c>
      <c r="O3856" s="1203" t="s">
        <v>73</v>
      </c>
      <c r="P3856" s="1203" t="s">
        <v>73</v>
      </c>
      <c r="Q3856" s="1203" t="s">
        <v>73</v>
      </c>
      <c r="R3856" s="1203" t="s">
        <v>73</v>
      </c>
      <c r="S3856" s="1218">
        <f>VLOOKUP($D3856,'NI-Ric'!$B$1:$W$2048,12,FALSE)</f>
        <v>0</v>
      </c>
      <c r="T3856" s="1218">
        <f>VLOOKUP($D3856,'NI-Ric'!$B$1:$W$2048,13,FALSE)</f>
        <v>0</v>
      </c>
      <c r="U3856" s="1218">
        <f>VLOOKUP($D3856,'NI-Ric'!$B$1:$W$2048,16,FALSE)</f>
        <v>0</v>
      </c>
      <c r="V3856" s="1218">
        <f>VLOOKUP($D3856,'NI-Ric'!$B$1:$W$2048,17,FALSE)</f>
        <v>0</v>
      </c>
      <c r="W3856" s="1218">
        <f>VLOOKUP($D3856,'NI-Ric'!$B$1:$W$2048,18,FALSE)</f>
        <v>0</v>
      </c>
      <c r="X3856" s="1218">
        <f>VLOOKUP($D3856,'NI-Ric'!$B$1:$W$2048,19,FALSE)</f>
        <v>0</v>
      </c>
    </row>
    <row r="3857" spans="1:24" hidden="1">
      <c r="A3857" s="509"/>
      <c r="B3857" s="509"/>
      <c r="C3857" s="509"/>
      <c r="D3857" s="1218" t="s">
        <v>410</v>
      </c>
      <c r="E3857" s="1219" t="s">
        <v>3069</v>
      </c>
      <c r="F3857" s="1202"/>
      <c r="G3857" s="1202"/>
      <c r="H3857" s="1202" t="s">
        <v>301</v>
      </c>
      <c r="I3857" s="1202" t="s">
        <v>53</v>
      </c>
      <c r="J3857" s="1202" t="s">
        <v>3070</v>
      </c>
      <c r="K3857" s="1202"/>
      <c r="L3857" s="1202" t="s">
        <v>396</v>
      </c>
      <c r="M3857" s="1202" t="s">
        <v>290</v>
      </c>
      <c r="N3857" s="1203" t="s">
        <v>411</v>
      </c>
      <c r="O3857" s="1203" t="s">
        <v>73</v>
      </c>
      <c r="P3857" s="1203" t="s">
        <v>73</v>
      </c>
      <c r="Q3857" s="1203" t="s">
        <v>73</v>
      </c>
      <c r="R3857" s="1203" t="s">
        <v>73</v>
      </c>
      <c r="S3857" s="1218">
        <f>VLOOKUP($D3857,'NI-Ric'!$B$1:$W$2048,12,FALSE)</f>
        <v>0</v>
      </c>
      <c r="T3857" s="1218">
        <f>VLOOKUP($D3857,'NI-Ric'!$B$1:$W$2048,13,FALSE)</f>
        <v>0</v>
      </c>
      <c r="U3857" s="1218">
        <f>VLOOKUP($D3857,'NI-Ric'!$B$1:$W$2048,16,FALSE)</f>
        <v>0</v>
      </c>
      <c r="V3857" s="1218">
        <f>VLOOKUP($D3857,'NI-Ric'!$B$1:$W$2048,17,FALSE)</f>
        <v>0</v>
      </c>
      <c r="W3857" s="1218">
        <f>VLOOKUP($D3857,'NI-Ric'!$B$1:$W$2048,18,FALSE)</f>
        <v>0</v>
      </c>
      <c r="X3857" s="1218">
        <f>VLOOKUP($D3857,'NI-Ric'!$B$1:$W$2048,19,FALSE)</f>
        <v>0</v>
      </c>
    </row>
    <row r="3858" spans="1:24" ht="27" hidden="1">
      <c r="A3858" s="509"/>
      <c r="B3858" s="509"/>
      <c r="C3858" s="509"/>
      <c r="D3858" s="1218" t="s">
        <v>412</v>
      </c>
      <c r="E3858" s="1219" t="s">
        <v>3069</v>
      </c>
      <c r="F3858" s="1202"/>
      <c r="G3858" s="1202"/>
      <c r="H3858" s="1202" t="s">
        <v>413</v>
      </c>
      <c r="I3858" s="1202" t="s">
        <v>53</v>
      </c>
      <c r="J3858" s="1202" t="s">
        <v>3070</v>
      </c>
      <c r="K3858" s="1202"/>
      <c r="L3858" s="1202" t="s">
        <v>396</v>
      </c>
      <c r="M3858" s="1202" t="s">
        <v>290</v>
      </c>
      <c r="N3858" s="1203" t="s">
        <v>414</v>
      </c>
      <c r="O3858" s="1203" t="s">
        <v>73</v>
      </c>
      <c r="P3858" s="1203" t="s">
        <v>73</v>
      </c>
      <c r="Q3858" s="1203" t="s">
        <v>73</v>
      </c>
      <c r="R3858" s="1203" t="s">
        <v>73</v>
      </c>
      <c r="S3858" s="1218">
        <f>VLOOKUP($D3858,'NI-Ric'!$B$1:$W$2048,12,FALSE)</f>
        <v>0</v>
      </c>
      <c r="T3858" s="1218">
        <f>VLOOKUP($D3858,'NI-Ric'!$B$1:$W$2048,13,FALSE)</f>
        <v>0</v>
      </c>
      <c r="U3858" s="1218">
        <f>VLOOKUP($D3858,'NI-Ric'!$B$1:$W$2048,16,FALSE)</f>
        <v>0</v>
      </c>
      <c r="V3858" s="1218">
        <f>VLOOKUP($D3858,'NI-Ric'!$B$1:$W$2048,17,FALSE)</f>
        <v>0</v>
      </c>
      <c r="W3858" s="1218">
        <f>VLOOKUP($D3858,'NI-Ric'!$B$1:$W$2048,18,FALSE)</f>
        <v>0</v>
      </c>
      <c r="X3858" s="1218">
        <f>VLOOKUP($D3858,'NI-Ric'!$B$1:$W$2048,19,FALSE)</f>
        <v>0</v>
      </c>
    </row>
    <row r="3859" spans="1:24" ht="27" hidden="1">
      <c r="A3859" s="509"/>
      <c r="B3859" s="509"/>
      <c r="C3859" s="509"/>
      <c r="D3859" s="1218" t="s">
        <v>415</v>
      </c>
      <c r="E3859" s="1219" t="s">
        <v>3069</v>
      </c>
      <c r="F3859" s="1202"/>
      <c r="G3859" s="1202"/>
      <c r="H3859" s="1202" t="s">
        <v>413</v>
      </c>
      <c r="I3859" s="1202" t="s">
        <v>53</v>
      </c>
      <c r="J3859" s="1202" t="s">
        <v>3070</v>
      </c>
      <c r="K3859" s="1202"/>
      <c r="L3859" s="1202" t="s">
        <v>396</v>
      </c>
      <c r="M3859" s="1202" t="s">
        <v>290</v>
      </c>
      <c r="N3859" s="1203" t="s">
        <v>416</v>
      </c>
      <c r="O3859" s="1203" t="s">
        <v>73</v>
      </c>
      <c r="P3859" s="1203" t="s">
        <v>73</v>
      </c>
      <c r="Q3859" s="1203" t="s">
        <v>73</v>
      </c>
      <c r="R3859" s="1203" t="s">
        <v>73</v>
      </c>
      <c r="S3859" s="1218">
        <f>VLOOKUP($D3859,'NI-Ric'!$B$1:$W$2048,12,FALSE)</f>
        <v>0</v>
      </c>
      <c r="T3859" s="1218">
        <f>VLOOKUP($D3859,'NI-Ric'!$B$1:$W$2048,13,FALSE)</f>
        <v>0</v>
      </c>
      <c r="U3859" s="1218">
        <f>VLOOKUP($D3859,'NI-Ric'!$B$1:$W$2048,16,FALSE)</f>
        <v>0</v>
      </c>
      <c r="V3859" s="1218">
        <f>VLOOKUP($D3859,'NI-Ric'!$B$1:$W$2048,17,FALSE)</f>
        <v>0</v>
      </c>
      <c r="W3859" s="1218">
        <f>VLOOKUP($D3859,'NI-Ric'!$B$1:$W$2048,18,FALSE)</f>
        <v>0</v>
      </c>
      <c r="X3859" s="1218">
        <f>VLOOKUP($D3859,'NI-Ric'!$B$1:$W$2048,19,FALSE)</f>
        <v>0</v>
      </c>
    </row>
    <row r="3860" spans="1:24" hidden="1">
      <c r="A3860" s="509"/>
      <c r="B3860" s="509"/>
      <c r="C3860" s="509"/>
      <c r="D3860" s="1218" t="s">
        <v>417</v>
      </c>
      <c r="E3860" s="1219" t="s">
        <v>3069</v>
      </c>
      <c r="F3860" s="1202"/>
      <c r="G3860" s="1202"/>
      <c r="H3860" s="1202" t="s">
        <v>418</v>
      </c>
      <c r="I3860" s="1202" t="s">
        <v>53</v>
      </c>
      <c r="J3860" s="1202" t="s">
        <v>3070</v>
      </c>
      <c r="K3860" s="1202"/>
      <c r="L3860" s="1202" t="s">
        <v>396</v>
      </c>
      <c r="M3860" s="1202" t="s">
        <v>290</v>
      </c>
      <c r="N3860" s="1203" t="s">
        <v>419</v>
      </c>
      <c r="O3860" s="1203" t="s">
        <v>73</v>
      </c>
      <c r="P3860" s="1203" t="s">
        <v>73</v>
      </c>
      <c r="Q3860" s="1203" t="s">
        <v>73</v>
      </c>
      <c r="R3860" s="1203" t="s">
        <v>73</v>
      </c>
      <c r="S3860" s="1218">
        <f>VLOOKUP($D3860,'NI-Ric'!$B$1:$W$2048,12,FALSE)</f>
        <v>0</v>
      </c>
      <c r="T3860" s="1218">
        <f>VLOOKUP($D3860,'NI-Ric'!$B$1:$W$2048,13,FALSE)</f>
        <v>0</v>
      </c>
      <c r="U3860" s="1218">
        <f>VLOOKUP($D3860,'NI-Ric'!$B$1:$W$2048,16,FALSE)</f>
        <v>0</v>
      </c>
      <c r="V3860" s="1218">
        <f>VLOOKUP($D3860,'NI-Ric'!$B$1:$W$2048,17,FALSE)</f>
        <v>0</v>
      </c>
      <c r="W3860" s="1218">
        <f>VLOOKUP($D3860,'NI-Ric'!$B$1:$W$2048,18,FALSE)</f>
        <v>0</v>
      </c>
      <c r="X3860" s="1218">
        <f>VLOOKUP($D3860,'NI-Ric'!$B$1:$W$2048,19,FALSE)</f>
        <v>0</v>
      </c>
    </row>
    <row r="3861" spans="1:24" hidden="1">
      <c r="A3861" s="509"/>
      <c r="B3861" s="509"/>
      <c r="C3861" s="509"/>
      <c r="D3861" s="1218" t="s">
        <v>420</v>
      </c>
      <c r="E3861" s="1219" t="s">
        <v>3069</v>
      </c>
      <c r="F3861" s="1202"/>
      <c r="G3861" s="1202"/>
      <c r="H3861" s="1202" t="s">
        <v>418</v>
      </c>
      <c r="I3861" s="1202" t="s">
        <v>53</v>
      </c>
      <c r="J3861" s="1202" t="s">
        <v>3070</v>
      </c>
      <c r="K3861" s="1202"/>
      <c r="L3861" s="1202" t="s">
        <v>396</v>
      </c>
      <c r="M3861" s="1202" t="s">
        <v>290</v>
      </c>
      <c r="N3861" s="1203" t="s">
        <v>421</v>
      </c>
      <c r="O3861" s="1203" t="s">
        <v>73</v>
      </c>
      <c r="P3861" s="1203" t="s">
        <v>73</v>
      </c>
      <c r="Q3861" s="1203" t="s">
        <v>73</v>
      </c>
      <c r="R3861" s="1203" t="s">
        <v>73</v>
      </c>
      <c r="S3861" s="1218">
        <f>VLOOKUP($D3861,'NI-Ric'!$B$1:$W$2048,12,FALSE)</f>
        <v>0</v>
      </c>
      <c r="T3861" s="1218">
        <f>VLOOKUP($D3861,'NI-Ric'!$B$1:$W$2048,13,FALSE)</f>
        <v>0</v>
      </c>
      <c r="U3861" s="1218">
        <f>VLOOKUP($D3861,'NI-Ric'!$B$1:$W$2048,16,FALSE)</f>
        <v>0</v>
      </c>
      <c r="V3861" s="1218">
        <f>VLOOKUP($D3861,'NI-Ric'!$B$1:$W$2048,17,FALSE)</f>
        <v>0</v>
      </c>
      <c r="W3861" s="1218">
        <f>VLOOKUP($D3861,'NI-Ric'!$B$1:$W$2048,18,FALSE)</f>
        <v>0</v>
      </c>
      <c r="X3861" s="1218">
        <f>VLOOKUP($D3861,'NI-Ric'!$B$1:$W$2048,19,FALSE)</f>
        <v>0</v>
      </c>
    </row>
    <row r="3862" spans="1:24" hidden="1">
      <c r="A3862" s="509"/>
      <c r="B3862" s="509"/>
      <c r="C3862" s="509"/>
      <c r="D3862" s="1218" t="s">
        <v>422</v>
      </c>
      <c r="E3862" s="1219" t="s">
        <v>3069</v>
      </c>
      <c r="F3862" s="1202"/>
      <c r="G3862" s="1202"/>
      <c r="H3862" s="1202" t="s">
        <v>423</v>
      </c>
      <c r="I3862" s="1202" t="s">
        <v>53</v>
      </c>
      <c r="J3862" s="1202" t="s">
        <v>3070</v>
      </c>
      <c r="K3862" s="1202"/>
      <c r="L3862" s="1202" t="s">
        <v>396</v>
      </c>
      <c r="M3862" s="1202" t="s">
        <v>290</v>
      </c>
      <c r="N3862" s="1203" t="s">
        <v>424</v>
      </c>
      <c r="O3862" s="1203" t="s">
        <v>73</v>
      </c>
      <c r="P3862" s="1203" t="s">
        <v>73</v>
      </c>
      <c r="Q3862" s="1203" t="s">
        <v>73</v>
      </c>
      <c r="R3862" s="1203" t="s">
        <v>73</v>
      </c>
      <c r="S3862" s="1218">
        <f>VLOOKUP($D3862,'NI-Ric'!$B$1:$W$2048,12,FALSE)</f>
        <v>0</v>
      </c>
      <c r="T3862" s="1218">
        <f>VLOOKUP($D3862,'NI-Ric'!$B$1:$W$2048,13,FALSE)</f>
        <v>0</v>
      </c>
      <c r="U3862" s="1218">
        <f>VLOOKUP($D3862,'NI-Ric'!$B$1:$W$2048,16,FALSE)</f>
        <v>0</v>
      </c>
      <c r="V3862" s="1218">
        <f>VLOOKUP($D3862,'NI-Ric'!$B$1:$W$2048,17,FALSE)</f>
        <v>0</v>
      </c>
      <c r="W3862" s="1218">
        <f>VLOOKUP($D3862,'NI-Ric'!$B$1:$W$2048,18,FALSE)</f>
        <v>0</v>
      </c>
      <c r="X3862" s="1218">
        <f>VLOOKUP($D3862,'NI-Ric'!$B$1:$W$2048,19,FALSE)</f>
        <v>0</v>
      </c>
    </row>
    <row r="3863" spans="1:24" hidden="1">
      <c r="A3863" s="509"/>
      <c r="B3863" s="509"/>
      <c r="C3863" s="509"/>
      <c r="D3863" s="1218" t="s">
        <v>425</v>
      </c>
      <c r="E3863" s="1219" t="s">
        <v>3069</v>
      </c>
      <c r="F3863" s="1202"/>
      <c r="G3863" s="1202"/>
      <c r="H3863" s="1202" t="s">
        <v>423</v>
      </c>
      <c r="I3863" s="1202" t="s">
        <v>53</v>
      </c>
      <c r="J3863" s="1202" t="s">
        <v>3070</v>
      </c>
      <c r="K3863" s="1202"/>
      <c r="L3863" s="1202" t="s">
        <v>396</v>
      </c>
      <c r="M3863" s="1202" t="s">
        <v>290</v>
      </c>
      <c r="N3863" s="1203" t="s">
        <v>426</v>
      </c>
      <c r="O3863" s="1203" t="s">
        <v>73</v>
      </c>
      <c r="P3863" s="1203" t="s">
        <v>73</v>
      </c>
      <c r="Q3863" s="1203" t="s">
        <v>73</v>
      </c>
      <c r="R3863" s="1203" t="s">
        <v>73</v>
      </c>
      <c r="S3863" s="1218">
        <f>VLOOKUP($D3863,'NI-Ric'!$B$1:$W$2048,12,FALSE)</f>
        <v>0</v>
      </c>
      <c r="T3863" s="1218">
        <f>VLOOKUP($D3863,'NI-Ric'!$B$1:$W$2048,13,FALSE)</f>
        <v>0</v>
      </c>
      <c r="U3863" s="1218">
        <f>VLOOKUP($D3863,'NI-Ric'!$B$1:$W$2048,16,FALSE)</f>
        <v>0</v>
      </c>
      <c r="V3863" s="1218">
        <f>VLOOKUP($D3863,'NI-Ric'!$B$1:$W$2048,17,FALSE)</f>
        <v>0</v>
      </c>
      <c r="W3863" s="1218">
        <f>VLOOKUP($D3863,'NI-Ric'!$B$1:$W$2048,18,FALSE)</f>
        <v>0</v>
      </c>
      <c r="X3863" s="1218">
        <f>VLOOKUP($D3863,'NI-Ric'!$B$1:$W$2048,19,FALSE)</f>
        <v>0</v>
      </c>
    </row>
    <row r="3864" spans="1:24" hidden="1">
      <c r="A3864" s="509"/>
      <c r="B3864" s="509"/>
      <c r="C3864" s="509"/>
      <c r="D3864" s="1218" t="s">
        <v>427</v>
      </c>
      <c r="E3864" s="1219" t="s">
        <v>3069</v>
      </c>
      <c r="F3864" s="1202" t="s">
        <v>157</v>
      </c>
      <c r="G3864" s="1202"/>
      <c r="H3864" s="1202" t="s">
        <v>428</v>
      </c>
      <c r="I3864" s="1202" t="s">
        <v>53</v>
      </c>
      <c r="J3864" s="1202" t="s">
        <v>3070</v>
      </c>
      <c r="K3864" s="1202"/>
      <c r="L3864" s="1202" t="s">
        <v>396</v>
      </c>
      <c r="M3864" s="1202" t="s">
        <v>290</v>
      </c>
      <c r="N3864" s="1203" t="s">
        <v>429</v>
      </c>
      <c r="O3864" s="1203" t="s">
        <v>73</v>
      </c>
      <c r="P3864" s="1203" t="s">
        <v>73</v>
      </c>
      <c r="Q3864" s="1203" t="s">
        <v>73</v>
      </c>
      <c r="R3864" s="1203" t="s">
        <v>73</v>
      </c>
      <c r="S3864" s="1218">
        <f>VLOOKUP($D3864,'NI-Ric'!$B$1:$W$2048,12,FALSE)</f>
        <v>0</v>
      </c>
      <c r="T3864" s="1218">
        <f>VLOOKUP($D3864,'NI-Ric'!$B$1:$W$2048,13,FALSE)</f>
        <v>0</v>
      </c>
      <c r="U3864" s="1218">
        <f>VLOOKUP($D3864,'NI-Ric'!$B$1:$W$2048,16,FALSE)</f>
        <v>0</v>
      </c>
      <c r="V3864" s="1218">
        <f>VLOOKUP($D3864,'NI-Ric'!$B$1:$W$2048,17,FALSE)</f>
        <v>0</v>
      </c>
      <c r="W3864" s="1218">
        <f>VLOOKUP($D3864,'NI-Ric'!$B$1:$W$2048,18,FALSE)</f>
        <v>0</v>
      </c>
      <c r="X3864" s="1218">
        <f>VLOOKUP($D3864,'NI-Ric'!$B$1:$W$2048,19,FALSE)</f>
        <v>0</v>
      </c>
    </row>
    <row r="3865" spans="1:24" ht="27" hidden="1">
      <c r="A3865" s="509"/>
      <c r="B3865" s="509"/>
      <c r="C3865" s="509"/>
      <c r="D3865" s="1218" t="s">
        <v>430</v>
      </c>
      <c r="E3865" s="1219" t="s">
        <v>3069</v>
      </c>
      <c r="F3865" s="1202" t="s">
        <v>157</v>
      </c>
      <c r="G3865" s="1202"/>
      <c r="H3865" s="1202" t="s">
        <v>428</v>
      </c>
      <c r="I3865" s="1202" t="s">
        <v>53</v>
      </c>
      <c r="J3865" s="1202" t="s">
        <v>3070</v>
      </c>
      <c r="K3865" s="1202"/>
      <c r="L3865" s="1202" t="s">
        <v>396</v>
      </c>
      <c r="M3865" s="1202" t="s">
        <v>290</v>
      </c>
      <c r="N3865" s="1203" t="s">
        <v>431</v>
      </c>
      <c r="O3865" s="304" t="s">
        <v>73</v>
      </c>
      <c r="P3865" s="304" t="s">
        <v>73</v>
      </c>
      <c r="Q3865" s="304" t="s">
        <v>73</v>
      </c>
      <c r="R3865" s="304" t="s">
        <v>73</v>
      </c>
      <c r="S3865" s="1218">
        <f>VLOOKUP($D3865,'NI-Ric'!$B$1:$W$2048,12,FALSE)</f>
        <v>0</v>
      </c>
      <c r="T3865" s="1218">
        <f>VLOOKUP($D3865,'NI-Ric'!$B$1:$W$2048,13,FALSE)</f>
        <v>0</v>
      </c>
      <c r="U3865" s="1218">
        <f>VLOOKUP($D3865,'NI-Ric'!$B$1:$W$2048,16,FALSE)</f>
        <v>0</v>
      </c>
      <c r="V3865" s="1218">
        <f>VLOOKUP($D3865,'NI-Ric'!$B$1:$W$2048,17,FALSE)</f>
        <v>0</v>
      </c>
      <c r="W3865" s="1218">
        <f>VLOOKUP($D3865,'NI-Ric'!$B$1:$W$2048,18,FALSE)</f>
        <v>0</v>
      </c>
      <c r="X3865" s="1218">
        <f>VLOOKUP($D3865,'NI-Ric'!$B$1:$W$2048,19,FALSE)</f>
        <v>0</v>
      </c>
    </row>
    <row r="3866" spans="1:24" ht="27">
      <c r="A3866" s="509"/>
      <c r="B3866" s="509"/>
      <c r="C3866" s="509"/>
      <c r="D3866" s="1218" t="s">
        <v>432</v>
      </c>
      <c r="E3866" s="1219" t="s">
        <v>3069</v>
      </c>
      <c r="F3866" s="1202" t="s">
        <v>295</v>
      </c>
      <c r="G3866" s="1202"/>
      <c r="H3866" s="1202" t="s">
        <v>433</v>
      </c>
      <c r="I3866" s="1202" t="s">
        <v>53</v>
      </c>
      <c r="J3866" s="1202" t="s">
        <v>3070</v>
      </c>
      <c r="K3866" s="1202"/>
      <c r="L3866" s="1202" t="s">
        <v>396</v>
      </c>
      <c r="M3866" s="1202" t="s">
        <v>290</v>
      </c>
      <c r="N3866" s="1203" t="s">
        <v>434</v>
      </c>
      <c r="O3866" s="1203" t="s">
        <v>73</v>
      </c>
      <c r="P3866" s="1203" t="s">
        <v>73</v>
      </c>
      <c r="Q3866" s="1203" t="s">
        <v>73</v>
      </c>
      <c r="R3866" s="1203" t="s">
        <v>73</v>
      </c>
      <c r="S3866" s="1218">
        <f>VLOOKUP($D3866,'NI-Ric'!$B$1:$W$2048,12,FALSE)</f>
        <v>0</v>
      </c>
      <c r="T3866" s="1218">
        <f>VLOOKUP($D3866,'NI-Ric'!$B$1:$W$2048,13,FALSE)</f>
        <v>0</v>
      </c>
      <c r="U3866" s="1218">
        <f>VLOOKUP($D3866,'NI-Ric'!$B$1:$W$2048,16,FALSE)</f>
        <v>0</v>
      </c>
      <c r="V3866" s="1218">
        <f>VLOOKUP($D3866,'NI-Ric'!$B$1:$W$2048,17,FALSE)</f>
        <v>0</v>
      </c>
      <c r="W3866" s="1218">
        <f>VLOOKUP($D3866,'NI-Ric'!$B$1:$W$2048,18,FALSE)</f>
        <v>0</v>
      </c>
      <c r="X3866" s="1218">
        <f>VLOOKUP($D3866,'NI-Ric'!$B$1:$W$2048,19,FALSE)</f>
        <v>0</v>
      </c>
    </row>
    <row r="3867" spans="1:24" hidden="1">
      <c r="A3867" s="509"/>
      <c r="B3867" s="509"/>
      <c r="C3867" s="509"/>
      <c r="D3867" s="1218" t="s">
        <v>435</v>
      </c>
      <c r="E3867" s="1219" t="s">
        <v>3069</v>
      </c>
      <c r="F3867" s="1202" t="s">
        <v>157</v>
      </c>
      <c r="G3867" s="1202"/>
      <c r="H3867" s="1202" t="s">
        <v>436</v>
      </c>
      <c r="I3867" s="1202" t="s">
        <v>53</v>
      </c>
      <c r="J3867" s="1202" t="s">
        <v>3070</v>
      </c>
      <c r="K3867" s="1202"/>
      <c r="L3867" s="1202" t="s">
        <v>396</v>
      </c>
      <c r="M3867" s="1202" t="s">
        <v>290</v>
      </c>
      <c r="N3867" s="1203" t="s">
        <v>437</v>
      </c>
      <c r="O3867" s="1203" t="s">
        <v>73</v>
      </c>
      <c r="P3867" s="1203" t="s">
        <v>73</v>
      </c>
      <c r="Q3867" s="1203" t="s">
        <v>73</v>
      </c>
      <c r="R3867" s="1203" t="s">
        <v>73</v>
      </c>
      <c r="S3867" s="1218">
        <f>VLOOKUP($D3867,'NI-Ric'!$B$1:$W$2048,12,FALSE)</f>
        <v>0</v>
      </c>
      <c r="T3867" s="1218">
        <f>VLOOKUP($D3867,'NI-Ric'!$B$1:$W$2048,13,FALSE)</f>
        <v>0</v>
      </c>
      <c r="U3867" s="1218">
        <f>VLOOKUP($D3867,'NI-Ric'!$B$1:$W$2048,16,FALSE)</f>
        <v>0</v>
      </c>
      <c r="V3867" s="1218">
        <f>VLOOKUP($D3867,'NI-Ric'!$B$1:$W$2048,17,FALSE)</f>
        <v>0</v>
      </c>
      <c r="W3867" s="1218">
        <f>VLOOKUP($D3867,'NI-Ric'!$B$1:$W$2048,18,FALSE)</f>
        <v>0</v>
      </c>
      <c r="X3867" s="1218">
        <f>VLOOKUP($D3867,'NI-Ric'!$B$1:$W$2048,19,FALSE)</f>
        <v>0</v>
      </c>
    </row>
    <row r="3868" spans="1:24" hidden="1">
      <c r="A3868" s="509"/>
      <c r="B3868" s="509"/>
      <c r="C3868" s="509"/>
      <c r="D3868" s="1218" t="s">
        <v>438</v>
      </c>
      <c r="E3868" s="1219" t="s">
        <v>3069</v>
      </c>
      <c r="F3868" s="1202" t="s">
        <v>157</v>
      </c>
      <c r="G3868" s="1202"/>
      <c r="H3868" s="1202" t="s">
        <v>436</v>
      </c>
      <c r="I3868" s="1202" t="s">
        <v>53</v>
      </c>
      <c r="J3868" s="1202" t="s">
        <v>3070</v>
      </c>
      <c r="K3868" s="1202"/>
      <c r="L3868" s="1202" t="s">
        <v>396</v>
      </c>
      <c r="M3868" s="1202" t="s">
        <v>290</v>
      </c>
      <c r="N3868" s="1203" t="s">
        <v>439</v>
      </c>
      <c r="O3868" s="1203" t="s">
        <v>73</v>
      </c>
      <c r="P3868" s="1203" t="s">
        <v>73</v>
      </c>
      <c r="Q3868" s="1203" t="s">
        <v>73</v>
      </c>
      <c r="R3868" s="1203" t="s">
        <v>73</v>
      </c>
      <c r="S3868" s="1218">
        <f>VLOOKUP($D3868,'NI-Ric'!$B$1:$W$2048,12,FALSE)</f>
        <v>0</v>
      </c>
      <c r="T3868" s="1218">
        <f>VLOOKUP($D3868,'NI-Ric'!$B$1:$W$2048,13,FALSE)</f>
        <v>0</v>
      </c>
      <c r="U3868" s="1218">
        <f>VLOOKUP($D3868,'NI-Ric'!$B$1:$W$2048,16,FALSE)</f>
        <v>0</v>
      </c>
      <c r="V3868" s="1218">
        <f>VLOOKUP($D3868,'NI-Ric'!$B$1:$W$2048,17,FALSE)</f>
        <v>0</v>
      </c>
      <c r="W3868" s="1218">
        <f>VLOOKUP($D3868,'NI-Ric'!$B$1:$W$2048,18,FALSE)</f>
        <v>0</v>
      </c>
      <c r="X3868" s="1218">
        <f>VLOOKUP($D3868,'NI-Ric'!$B$1:$W$2048,19,FALSE)</f>
        <v>0</v>
      </c>
    </row>
    <row r="3869" spans="1:24" hidden="1">
      <c r="A3869" s="509"/>
      <c r="B3869" s="509"/>
      <c r="C3869" s="509"/>
      <c r="D3869" s="1218" t="s">
        <v>440</v>
      </c>
      <c r="E3869" s="1219" t="s">
        <v>3069</v>
      </c>
      <c r="F3869" s="1202"/>
      <c r="G3869" s="1202"/>
      <c r="H3869" s="1202" t="s">
        <v>301</v>
      </c>
      <c r="I3869" s="1202" t="s">
        <v>53</v>
      </c>
      <c r="J3869" s="1202" t="s">
        <v>3070</v>
      </c>
      <c r="K3869" s="1202"/>
      <c r="L3869" s="1202" t="s">
        <v>396</v>
      </c>
      <c r="M3869" s="1202" t="s">
        <v>290</v>
      </c>
      <c r="N3869" s="1203" t="s">
        <v>441</v>
      </c>
      <c r="O3869" s="1203" t="s">
        <v>73</v>
      </c>
      <c r="P3869" s="1203" t="s">
        <v>73</v>
      </c>
      <c r="Q3869" s="1203" t="s">
        <v>73</v>
      </c>
      <c r="R3869" s="1203" t="s">
        <v>73</v>
      </c>
      <c r="S3869" s="1218">
        <f>VLOOKUP($D3869,'NI-Ric'!$B$1:$W$2048,12,FALSE)</f>
        <v>0</v>
      </c>
      <c r="T3869" s="1218">
        <f>VLOOKUP($D3869,'NI-Ric'!$B$1:$W$2048,13,FALSE)</f>
        <v>0</v>
      </c>
      <c r="U3869" s="1218">
        <f>VLOOKUP($D3869,'NI-Ric'!$B$1:$W$2048,16,FALSE)</f>
        <v>0</v>
      </c>
      <c r="V3869" s="1218">
        <f>VLOOKUP($D3869,'NI-Ric'!$B$1:$W$2048,17,FALSE)</f>
        <v>0</v>
      </c>
      <c r="W3869" s="1218">
        <f>VLOOKUP($D3869,'NI-Ric'!$B$1:$W$2048,18,FALSE)</f>
        <v>0</v>
      </c>
      <c r="X3869" s="1218">
        <f>VLOOKUP($D3869,'NI-Ric'!$B$1:$W$2048,19,FALSE)</f>
        <v>0</v>
      </c>
    </row>
    <row r="3870" spans="1:24" ht="27" hidden="1">
      <c r="A3870" s="509"/>
      <c r="B3870" s="509"/>
      <c r="C3870" s="509"/>
      <c r="D3870" s="1218" t="s">
        <v>442</v>
      </c>
      <c r="E3870" s="1219" t="s">
        <v>3069</v>
      </c>
      <c r="F3870" s="1202" t="s">
        <v>295</v>
      </c>
      <c r="G3870" s="1202"/>
      <c r="H3870" s="1202" t="s">
        <v>443</v>
      </c>
      <c r="I3870" s="1202" t="s">
        <v>53</v>
      </c>
      <c r="J3870" s="1202" t="s">
        <v>3070</v>
      </c>
      <c r="K3870" s="1202"/>
      <c r="L3870" s="1202" t="s">
        <v>396</v>
      </c>
      <c r="M3870" s="1202" t="s">
        <v>290</v>
      </c>
      <c r="N3870" s="1203" t="s">
        <v>445</v>
      </c>
      <c r="O3870" s="1203" t="s">
        <v>73</v>
      </c>
      <c r="P3870" s="1203" t="s">
        <v>73</v>
      </c>
      <c r="Q3870" s="1203" t="s">
        <v>73</v>
      </c>
      <c r="R3870" s="1203" t="s">
        <v>73</v>
      </c>
      <c r="S3870" s="1218">
        <f>VLOOKUP($D3870,'NI-Ric'!$B$1:$W$2048,12,FALSE)</f>
        <v>0</v>
      </c>
      <c r="T3870" s="1218">
        <f>VLOOKUP($D3870,'NI-Ric'!$B$1:$W$2048,13,FALSE)</f>
        <v>0</v>
      </c>
      <c r="U3870" s="1218">
        <f>VLOOKUP($D3870,'NI-Ric'!$B$1:$W$2048,16,FALSE)</f>
        <v>0</v>
      </c>
      <c r="V3870" s="1218">
        <f>VLOOKUP($D3870,'NI-Ric'!$B$1:$W$2048,17,FALSE)</f>
        <v>0</v>
      </c>
      <c r="W3870" s="1218">
        <f>VLOOKUP($D3870,'NI-Ric'!$B$1:$W$2048,18,FALSE)</f>
        <v>0</v>
      </c>
      <c r="X3870" s="1218">
        <f>VLOOKUP($D3870,'NI-Ric'!$B$1:$W$2048,19,FALSE)</f>
        <v>0</v>
      </c>
    </row>
    <row r="3871" spans="1:24" ht="27" hidden="1">
      <c r="A3871" s="509"/>
      <c r="B3871" s="509"/>
      <c r="C3871" s="509"/>
      <c r="D3871" s="1218" t="s">
        <v>446</v>
      </c>
      <c r="E3871" s="1219" t="s">
        <v>3069</v>
      </c>
      <c r="F3871" s="1202"/>
      <c r="G3871" s="1202"/>
      <c r="H3871" s="1202" t="s">
        <v>447</v>
      </c>
      <c r="I3871" s="1202" t="s">
        <v>53</v>
      </c>
      <c r="J3871" s="1202" t="s">
        <v>3070</v>
      </c>
      <c r="K3871" s="1202"/>
      <c r="L3871" s="1202" t="s">
        <v>448</v>
      </c>
      <c r="M3871" s="1202" t="s">
        <v>290</v>
      </c>
      <c r="N3871" s="1203" t="s">
        <v>449</v>
      </c>
      <c r="O3871" s="1203" t="s">
        <v>73</v>
      </c>
      <c r="P3871" s="1203" t="s">
        <v>73</v>
      </c>
      <c r="Q3871" s="1203" t="s">
        <v>73</v>
      </c>
      <c r="R3871" s="1203" t="s">
        <v>73</v>
      </c>
      <c r="S3871" s="1218">
        <f>VLOOKUP($D3871,'NI-Ric'!$B$1:$W$2048,12,FALSE)</f>
        <v>0</v>
      </c>
      <c r="T3871" s="1218">
        <f>VLOOKUP($D3871,'NI-Ric'!$B$1:$W$2048,13,FALSE)</f>
        <v>0</v>
      </c>
      <c r="U3871" s="1218">
        <f>VLOOKUP($D3871,'NI-Ric'!$B$1:$W$2048,16,FALSE)</f>
        <v>0</v>
      </c>
      <c r="V3871" s="1218">
        <f>VLOOKUP($D3871,'NI-Ric'!$B$1:$W$2048,17,FALSE)</f>
        <v>0</v>
      </c>
      <c r="W3871" s="1218">
        <f>VLOOKUP($D3871,'NI-Ric'!$B$1:$W$2048,18,FALSE)</f>
        <v>0</v>
      </c>
      <c r="X3871" s="1218">
        <f>VLOOKUP($D3871,'NI-Ric'!$B$1:$W$2048,19,FALSE)</f>
        <v>0</v>
      </c>
    </row>
    <row r="3872" spans="1:24" hidden="1">
      <c r="A3872" s="509"/>
      <c r="B3872" s="509"/>
      <c r="C3872" s="509"/>
      <c r="D3872" s="1218" t="s">
        <v>450</v>
      </c>
      <c r="E3872" s="1219" t="s">
        <v>3069</v>
      </c>
      <c r="F3872" s="1202" t="s">
        <v>157</v>
      </c>
      <c r="G3872" s="1202"/>
      <c r="H3872" s="1202" t="s">
        <v>436</v>
      </c>
      <c r="I3872" s="1202" t="s">
        <v>53</v>
      </c>
      <c r="J3872" s="1202" t="s">
        <v>3070</v>
      </c>
      <c r="K3872" s="1202"/>
      <c r="L3872" s="1202" t="s">
        <v>396</v>
      </c>
      <c r="M3872" s="1202" t="s">
        <v>290</v>
      </c>
      <c r="N3872" s="1203" t="s">
        <v>451</v>
      </c>
      <c r="O3872" s="1203" t="s">
        <v>73</v>
      </c>
      <c r="P3872" s="1203" t="s">
        <v>73</v>
      </c>
      <c r="Q3872" s="1203" t="s">
        <v>73</v>
      </c>
      <c r="R3872" s="1203" t="s">
        <v>73</v>
      </c>
      <c r="S3872" s="1218">
        <f>VLOOKUP($D3872,'NI-Ric'!$B$1:$W$2048,12,FALSE)</f>
        <v>0</v>
      </c>
      <c r="T3872" s="1218">
        <f>VLOOKUP($D3872,'NI-Ric'!$B$1:$W$2048,13,FALSE)</f>
        <v>0</v>
      </c>
      <c r="U3872" s="1218">
        <f>VLOOKUP($D3872,'NI-Ric'!$B$1:$W$2048,16,FALSE)</f>
        <v>0</v>
      </c>
      <c r="V3872" s="1218">
        <f>VLOOKUP($D3872,'NI-Ric'!$B$1:$W$2048,17,FALSE)</f>
        <v>0</v>
      </c>
      <c r="W3872" s="1218">
        <f>VLOOKUP($D3872,'NI-Ric'!$B$1:$W$2048,18,FALSE)</f>
        <v>0</v>
      </c>
      <c r="X3872" s="1218">
        <f>VLOOKUP($D3872,'NI-Ric'!$B$1:$W$2048,19,FALSE)</f>
        <v>0</v>
      </c>
    </row>
    <row r="3873" spans="1:24" hidden="1">
      <c r="A3873" s="509"/>
      <c r="B3873" s="509"/>
      <c r="C3873" s="509"/>
      <c r="D3873" s="1218" t="s">
        <v>452</v>
      </c>
      <c r="E3873" s="1219" t="s">
        <v>3069</v>
      </c>
      <c r="F3873" s="1202" t="s">
        <v>157</v>
      </c>
      <c r="G3873" s="1202"/>
      <c r="H3873" s="1202" t="s">
        <v>436</v>
      </c>
      <c r="I3873" s="1202" t="s">
        <v>53</v>
      </c>
      <c r="J3873" s="1202" t="s">
        <v>3070</v>
      </c>
      <c r="K3873" s="1202"/>
      <c r="L3873" s="1202" t="s">
        <v>396</v>
      </c>
      <c r="M3873" s="1202" t="s">
        <v>290</v>
      </c>
      <c r="N3873" s="1203" t="s">
        <v>453</v>
      </c>
      <c r="O3873" s="1203" t="s">
        <v>73</v>
      </c>
      <c r="P3873" s="1203" t="s">
        <v>73</v>
      </c>
      <c r="Q3873" s="1203" t="s">
        <v>73</v>
      </c>
      <c r="R3873" s="1203" t="s">
        <v>73</v>
      </c>
      <c r="S3873" s="1218">
        <f>VLOOKUP($D3873,'NI-Ric'!$B$1:$W$2048,12,FALSE)</f>
        <v>0</v>
      </c>
      <c r="T3873" s="1218">
        <f>VLOOKUP($D3873,'NI-Ric'!$B$1:$W$2048,13,FALSE)</f>
        <v>0</v>
      </c>
      <c r="U3873" s="1218">
        <f>VLOOKUP($D3873,'NI-Ric'!$B$1:$W$2048,16,FALSE)</f>
        <v>0</v>
      </c>
      <c r="V3873" s="1218">
        <f>VLOOKUP($D3873,'NI-Ric'!$B$1:$W$2048,17,FALSE)</f>
        <v>0</v>
      </c>
      <c r="W3873" s="1218">
        <f>VLOOKUP($D3873,'NI-Ric'!$B$1:$W$2048,18,FALSE)</f>
        <v>0</v>
      </c>
      <c r="X3873" s="1218">
        <f>VLOOKUP($D3873,'NI-Ric'!$B$1:$W$2048,19,FALSE)</f>
        <v>0</v>
      </c>
    </row>
    <row r="3874" spans="1:24" hidden="1">
      <c r="A3874" s="509"/>
      <c r="B3874" s="509"/>
      <c r="C3874" s="509"/>
      <c r="D3874" s="1218" t="s">
        <v>454</v>
      </c>
      <c r="E3874" s="1219" t="s">
        <v>3069</v>
      </c>
      <c r="F3874" s="1202" t="s">
        <v>157</v>
      </c>
      <c r="G3874" s="1202"/>
      <c r="H3874" s="1202" t="s">
        <v>436</v>
      </c>
      <c r="I3874" s="1202" t="s">
        <v>53</v>
      </c>
      <c r="J3874" s="1202" t="s">
        <v>3070</v>
      </c>
      <c r="K3874" s="1202"/>
      <c r="L3874" s="1202" t="s">
        <v>396</v>
      </c>
      <c r="M3874" s="1202" t="s">
        <v>290</v>
      </c>
      <c r="N3874" s="1203" t="s">
        <v>455</v>
      </c>
      <c r="O3874" s="1203" t="s">
        <v>73</v>
      </c>
      <c r="P3874" s="1203" t="s">
        <v>73</v>
      </c>
      <c r="Q3874" s="1203" t="s">
        <v>73</v>
      </c>
      <c r="R3874" s="1203" t="s">
        <v>73</v>
      </c>
      <c r="S3874" s="1218">
        <f>VLOOKUP($D3874,'NI-Ric'!$B$1:$W$2048,12,FALSE)</f>
        <v>0</v>
      </c>
      <c r="T3874" s="1218">
        <f>VLOOKUP($D3874,'NI-Ric'!$B$1:$W$2048,13,FALSE)</f>
        <v>0</v>
      </c>
      <c r="U3874" s="1218">
        <f>VLOOKUP($D3874,'NI-Ric'!$B$1:$W$2048,16,FALSE)</f>
        <v>0</v>
      </c>
      <c r="V3874" s="1218">
        <f>VLOOKUP($D3874,'NI-Ric'!$B$1:$W$2048,17,FALSE)</f>
        <v>0</v>
      </c>
      <c r="W3874" s="1218">
        <f>VLOOKUP($D3874,'NI-Ric'!$B$1:$W$2048,18,FALSE)</f>
        <v>0</v>
      </c>
      <c r="X3874" s="1218">
        <f>VLOOKUP($D3874,'NI-Ric'!$B$1:$W$2048,19,FALSE)</f>
        <v>0</v>
      </c>
    </row>
    <row r="3875" spans="1:24" hidden="1">
      <c r="A3875" s="509"/>
      <c r="B3875" s="509"/>
      <c r="C3875" s="509"/>
      <c r="D3875" s="1218" t="s">
        <v>456</v>
      </c>
      <c r="E3875" s="1219" t="s">
        <v>3069</v>
      </c>
      <c r="F3875" s="1202"/>
      <c r="G3875" s="1202"/>
      <c r="H3875" s="1202" t="s">
        <v>301</v>
      </c>
      <c r="I3875" s="1202" t="s">
        <v>53</v>
      </c>
      <c r="J3875" s="1202" t="s">
        <v>3070</v>
      </c>
      <c r="K3875" s="1202"/>
      <c r="L3875" s="1202" t="s">
        <v>448</v>
      </c>
      <c r="M3875" s="1202" t="s">
        <v>290</v>
      </c>
      <c r="N3875" s="1203" t="s">
        <v>457</v>
      </c>
      <c r="O3875" s="1203" t="s">
        <v>73</v>
      </c>
      <c r="P3875" s="1203" t="s">
        <v>73</v>
      </c>
      <c r="Q3875" s="1203" t="s">
        <v>73</v>
      </c>
      <c r="R3875" s="1203" t="s">
        <v>73</v>
      </c>
      <c r="S3875" s="1218">
        <f>VLOOKUP($D3875,'NI-Ric'!$B$1:$W$2048,12,FALSE)</f>
        <v>0</v>
      </c>
      <c r="T3875" s="1218">
        <f>VLOOKUP($D3875,'NI-Ric'!$B$1:$W$2048,13,FALSE)</f>
        <v>0</v>
      </c>
      <c r="U3875" s="1218">
        <f>VLOOKUP($D3875,'NI-Ric'!$B$1:$W$2048,16,FALSE)</f>
        <v>0</v>
      </c>
      <c r="V3875" s="1218">
        <f>VLOOKUP($D3875,'NI-Ric'!$B$1:$W$2048,17,FALSE)</f>
        <v>0</v>
      </c>
      <c r="W3875" s="1218">
        <f>VLOOKUP($D3875,'NI-Ric'!$B$1:$W$2048,18,FALSE)</f>
        <v>0</v>
      </c>
      <c r="X3875" s="1218">
        <f>VLOOKUP($D3875,'NI-Ric'!$B$1:$W$2048,19,FALSE)</f>
        <v>0</v>
      </c>
    </row>
    <row r="3876" spans="1:24" ht="27" hidden="1">
      <c r="A3876" s="509"/>
      <c r="B3876" s="509"/>
      <c r="C3876" s="509"/>
      <c r="D3876" s="1218" t="s">
        <v>458</v>
      </c>
      <c r="E3876" s="1219" t="s">
        <v>3069</v>
      </c>
      <c r="F3876" s="1202"/>
      <c r="G3876" s="1202"/>
      <c r="H3876" s="1202" t="s">
        <v>447</v>
      </c>
      <c r="I3876" s="1202" t="s">
        <v>53</v>
      </c>
      <c r="J3876" s="1202" t="s">
        <v>3070</v>
      </c>
      <c r="K3876" s="1202"/>
      <c r="L3876" s="1202" t="s">
        <v>448</v>
      </c>
      <c r="M3876" s="1202" t="s">
        <v>290</v>
      </c>
      <c r="N3876" s="1203" t="s">
        <v>459</v>
      </c>
      <c r="O3876" s="1203" t="s">
        <v>73</v>
      </c>
      <c r="P3876" s="1203" t="s">
        <v>73</v>
      </c>
      <c r="Q3876" s="1203" t="s">
        <v>73</v>
      </c>
      <c r="R3876" s="1203" t="s">
        <v>73</v>
      </c>
      <c r="S3876" s="1218">
        <f>VLOOKUP($D3876,'NI-Ric'!$B$1:$W$2048,12,FALSE)</f>
        <v>0</v>
      </c>
      <c r="T3876" s="1218">
        <f>VLOOKUP($D3876,'NI-Ric'!$B$1:$W$2048,13,FALSE)</f>
        <v>0</v>
      </c>
      <c r="U3876" s="1218">
        <f>VLOOKUP($D3876,'NI-Ric'!$B$1:$W$2048,16,FALSE)</f>
        <v>0</v>
      </c>
      <c r="V3876" s="1218">
        <f>VLOOKUP($D3876,'NI-Ric'!$B$1:$W$2048,17,FALSE)</f>
        <v>0</v>
      </c>
      <c r="W3876" s="1218">
        <f>VLOOKUP($D3876,'NI-Ric'!$B$1:$W$2048,18,FALSE)</f>
        <v>0</v>
      </c>
      <c r="X3876" s="1218">
        <f>VLOOKUP($D3876,'NI-Ric'!$B$1:$W$2048,19,FALSE)</f>
        <v>0</v>
      </c>
    </row>
    <row r="3877" spans="1:24" ht="27" hidden="1">
      <c r="A3877" s="509"/>
      <c r="B3877" s="509"/>
      <c r="C3877" s="509"/>
      <c r="D3877" s="1218" t="s">
        <v>460</v>
      </c>
      <c r="E3877" s="1219" t="s">
        <v>3069</v>
      </c>
      <c r="F3877" s="1202"/>
      <c r="G3877" s="1202"/>
      <c r="H3877" s="1202" t="s">
        <v>461</v>
      </c>
      <c r="I3877" s="1202" t="s">
        <v>53</v>
      </c>
      <c r="J3877" s="1202" t="s">
        <v>3070</v>
      </c>
      <c r="K3877" s="1202"/>
      <c r="L3877" s="1202" t="s">
        <v>448</v>
      </c>
      <c r="M3877" s="1202" t="s">
        <v>290</v>
      </c>
      <c r="N3877" s="1203" t="s">
        <v>462</v>
      </c>
      <c r="O3877" s="1203" t="s">
        <v>73</v>
      </c>
      <c r="P3877" s="1203" t="s">
        <v>73</v>
      </c>
      <c r="Q3877" s="1203" t="s">
        <v>73</v>
      </c>
      <c r="R3877" s="1203" t="s">
        <v>73</v>
      </c>
      <c r="S3877" s="1218">
        <f>VLOOKUP($D3877,'NI-Ric'!$B$1:$W$2048,12,FALSE)</f>
        <v>0</v>
      </c>
      <c r="T3877" s="1218">
        <f>VLOOKUP($D3877,'NI-Ric'!$B$1:$W$2048,13,FALSE)</f>
        <v>0</v>
      </c>
      <c r="U3877" s="1218">
        <f>VLOOKUP($D3877,'NI-Ric'!$B$1:$W$2048,16,FALSE)</f>
        <v>0</v>
      </c>
      <c r="V3877" s="1218">
        <f>VLOOKUP($D3877,'NI-Ric'!$B$1:$W$2048,17,FALSE)</f>
        <v>0</v>
      </c>
      <c r="W3877" s="1218">
        <f>VLOOKUP($D3877,'NI-Ric'!$B$1:$W$2048,18,FALSE)</f>
        <v>0</v>
      </c>
      <c r="X3877" s="1218">
        <f>VLOOKUP($D3877,'NI-Ric'!$B$1:$W$2048,19,FALSE)</f>
        <v>0</v>
      </c>
    </row>
    <row r="3878" spans="1:24" hidden="1">
      <c r="A3878" s="509"/>
      <c r="B3878" s="509"/>
      <c r="C3878" s="509"/>
      <c r="D3878" s="1218" t="s">
        <v>463</v>
      </c>
      <c r="E3878" s="1219" t="s">
        <v>3069</v>
      </c>
      <c r="F3878" s="1202" t="s">
        <v>157</v>
      </c>
      <c r="G3878" s="1202"/>
      <c r="H3878" s="1202" t="s">
        <v>436</v>
      </c>
      <c r="I3878" s="1202" t="s">
        <v>53</v>
      </c>
      <c r="J3878" s="1202" t="s">
        <v>3070</v>
      </c>
      <c r="K3878" s="1202"/>
      <c r="L3878" s="1202" t="s">
        <v>448</v>
      </c>
      <c r="M3878" s="1202" t="s">
        <v>290</v>
      </c>
      <c r="N3878" s="1203" t="s">
        <v>464</v>
      </c>
      <c r="O3878" s="1203" t="s">
        <v>73</v>
      </c>
      <c r="P3878" s="1203" t="s">
        <v>73</v>
      </c>
      <c r="Q3878" s="1203" t="s">
        <v>73</v>
      </c>
      <c r="R3878" s="1203" t="s">
        <v>73</v>
      </c>
      <c r="S3878" s="1218">
        <f>VLOOKUP($D3878,'NI-Ric'!$B$1:$W$2048,12,FALSE)</f>
        <v>0</v>
      </c>
      <c r="T3878" s="1218">
        <f>VLOOKUP($D3878,'NI-Ric'!$B$1:$W$2048,13,FALSE)</f>
        <v>0</v>
      </c>
      <c r="U3878" s="1218">
        <f>VLOOKUP($D3878,'NI-Ric'!$B$1:$W$2048,16,FALSE)</f>
        <v>0</v>
      </c>
      <c r="V3878" s="1218">
        <f>VLOOKUP($D3878,'NI-Ric'!$B$1:$W$2048,17,FALSE)</f>
        <v>0</v>
      </c>
      <c r="W3878" s="1218">
        <f>VLOOKUP($D3878,'NI-Ric'!$B$1:$W$2048,18,FALSE)</f>
        <v>0</v>
      </c>
      <c r="X3878" s="1218">
        <f>VLOOKUP($D3878,'NI-Ric'!$B$1:$W$2048,19,FALSE)</f>
        <v>0</v>
      </c>
    </row>
    <row r="3879" spans="1:24" hidden="1">
      <c r="A3879" s="509"/>
      <c r="B3879" s="509"/>
      <c r="C3879" s="509"/>
      <c r="D3879" s="1218" t="s">
        <v>465</v>
      </c>
      <c r="E3879" s="1219" t="s">
        <v>3069</v>
      </c>
      <c r="F3879" s="1202" t="s">
        <v>157</v>
      </c>
      <c r="G3879" s="1202"/>
      <c r="H3879" s="1202" t="s">
        <v>436</v>
      </c>
      <c r="I3879" s="1202" t="s">
        <v>53</v>
      </c>
      <c r="J3879" s="1202" t="s">
        <v>3070</v>
      </c>
      <c r="K3879" s="1202"/>
      <c r="L3879" s="1202" t="s">
        <v>448</v>
      </c>
      <c r="M3879" s="1202" t="s">
        <v>290</v>
      </c>
      <c r="N3879" s="1203" t="s">
        <v>466</v>
      </c>
      <c r="O3879" s="1203" t="s">
        <v>73</v>
      </c>
      <c r="P3879" s="1203" t="s">
        <v>73</v>
      </c>
      <c r="Q3879" s="1203" t="s">
        <v>73</v>
      </c>
      <c r="R3879" s="1203" t="s">
        <v>73</v>
      </c>
      <c r="S3879" s="1218">
        <f>VLOOKUP($D3879,'NI-Ric'!$B$1:$W$2048,12,FALSE)</f>
        <v>0</v>
      </c>
      <c r="T3879" s="1218">
        <f>VLOOKUP($D3879,'NI-Ric'!$B$1:$W$2048,13,FALSE)</f>
        <v>0</v>
      </c>
      <c r="U3879" s="1218">
        <f>VLOOKUP($D3879,'NI-Ric'!$B$1:$W$2048,16,FALSE)</f>
        <v>0</v>
      </c>
      <c r="V3879" s="1218">
        <f>VLOOKUP($D3879,'NI-Ric'!$B$1:$W$2048,17,FALSE)</f>
        <v>0</v>
      </c>
      <c r="W3879" s="1218">
        <f>VLOOKUP($D3879,'NI-Ric'!$B$1:$W$2048,18,FALSE)</f>
        <v>0</v>
      </c>
      <c r="X3879" s="1218">
        <f>VLOOKUP($D3879,'NI-Ric'!$B$1:$W$2048,19,FALSE)</f>
        <v>0</v>
      </c>
    </row>
    <row r="3880" spans="1:24" hidden="1">
      <c r="A3880" s="509"/>
      <c r="B3880" s="509"/>
      <c r="C3880" s="509"/>
      <c r="D3880" s="1218" t="s">
        <v>467</v>
      </c>
      <c r="E3880" s="1219" t="s">
        <v>3069</v>
      </c>
      <c r="F3880" s="1202"/>
      <c r="G3880" s="1202"/>
      <c r="H3880" s="1202" t="s">
        <v>301</v>
      </c>
      <c r="I3880" s="1202" t="s">
        <v>53</v>
      </c>
      <c r="J3880" s="1202" t="s">
        <v>3070</v>
      </c>
      <c r="K3880" s="1202"/>
      <c r="L3880" s="1202" t="s">
        <v>448</v>
      </c>
      <c r="M3880" s="1202" t="s">
        <v>468</v>
      </c>
      <c r="N3880" s="1203" t="s">
        <v>469</v>
      </c>
      <c r="O3880" s="1203" t="s">
        <v>73</v>
      </c>
      <c r="P3880" s="1203" t="s">
        <v>73</v>
      </c>
      <c r="Q3880" s="1203" t="s">
        <v>73</v>
      </c>
      <c r="R3880" s="1203" t="s">
        <v>73</v>
      </c>
      <c r="S3880" s="1218">
        <f>VLOOKUP($D3880,'NI-Ric'!$B$1:$W$2048,12,FALSE)</f>
        <v>0</v>
      </c>
      <c r="T3880" s="1218">
        <f>VLOOKUP($D3880,'NI-Ric'!$B$1:$W$2048,13,FALSE)</f>
        <v>0</v>
      </c>
      <c r="U3880" s="1218">
        <f>VLOOKUP($D3880,'NI-Ric'!$B$1:$W$2048,16,FALSE)</f>
        <v>0</v>
      </c>
      <c r="V3880" s="1218">
        <f>VLOOKUP($D3880,'NI-Ric'!$B$1:$W$2048,17,FALSE)</f>
        <v>0</v>
      </c>
      <c r="W3880" s="1218">
        <f>VLOOKUP($D3880,'NI-Ric'!$B$1:$W$2048,18,FALSE)</f>
        <v>0</v>
      </c>
      <c r="X3880" s="1218">
        <f>VLOOKUP($D3880,'NI-Ric'!$B$1:$W$2048,19,FALSE)</f>
        <v>0</v>
      </c>
    </row>
    <row r="3881" spans="1:24" ht="27" hidden="1">
      <c r="A3881" s="509"/>
      <c r="B3881" s="509"/>
      <c r="C3881" s="509"/>
      <c r="D3881" s="1218" t="s">
        <v>470</v>
      </c>
      <c r="E3881" s="1219" t="s">
        <v>3069</v>
      </c>
      <c r="F3881" s="1202"/>
      <c r="G3881" s="1202"/>
      <c r="H3881" s="1202" t="s">
        <v>447</v>
      </c>
      <c r="I3881" s="1202" t="s">
        <v>53</v>
      </c>
      <c r="J3881" s="1202" t="s">
        <v>3070</v>
      </c>
      <c r="K3881" s="1202"/>
      <c r="L3881" s="1202" t="s">
        <v>448</v>
      </c>
      <c r="M3881" s="1202" t="s">
        <v>468</v>
      </c>
      <c r="N3881" s="1203" t="s">
        <v>471</v>
      </c>
      <c r="O3881" s="1203" t="s">
        <v>73</v>
      </c>
      <c r="P3881" s="1203" t="s">
        <v>73</v>
      </c>
      <c r="Q3881" s="1203" t="s">
        <v>73</v>
      </c>
      <c r="R3881" s="1203" t="s">
        <v>73</v>
      </c>
      <c r="S3881" s="1218">
        <f>VLOOKUP($D3881,'NI-Ric'!$B$1:$W$2048,12,FALSE)</f>
        <v>0</v>
      </c>
      <c r="T3881" s="1218">
        <f>VLOOKUP($D3881,'NI-Ric'!$B$1:$W$2048,13,FALSE)</f>
        <v>0</v>
      </c>
      <c r="U3881" s="1218">
        <f>VLOOKUP($D3881,'NI-Ric'!$B$1:$W$2048,16,FALSE)</f>
        <v>0</v>
      </c>
      <c r="V3881" s="1218">
        <f>VLOOKUP($D3881,'NI-Ric'!$B$1:$W$2048,17,FALSE)</f>
        <v>0</v>
      </c>
      <c r="W3881" s="1218">
        <f>VLOOKUP($D3881,'NI-Ric'!$B$1:$W$2048,18,FALSE)</f>
        <v>0</v>
      </c>
      <c r="X3881" s="1218">
        <f>VLOOKUP($D3881,'NI-Ric'!$B$1:$W$2048,19,FALSE)</f>
        <v>0</v>
      </c>
    </row>
    <row r="3882" spans="1:24" hidden="1">
      <c r="A3882" s="509"/>
      <c r="B3882" s="509"/>
      <c r="C3882" s="509"/>
      <c r="D3882" s="1218" t="s">
        <v>472</v>
      </c>
      <c r="E3882" s="1219" t="s">
        <v>3069</v>
      </c>
      <c r="F3882" s="1202"/>
      <c r="G3882" s="1202"/>
      <c r="H3882" s="1202" t="s">
        <v>473</v>
      </c>
      <c r="I3882" s="1202" t="s">
        <v>53</v>
      </c>
      <c r="J3882" s="1202" t="s">
        <v>3070</v>
      </c>
      <c r="K3882" s="1202"/>
      <c r="L3882" s="1202" t="s">
        <v>448</v>
      </c>
      <c r="M3882" s="1202" t="s">
        <v>468</v>
      </c>
      <c r="N3882" s="1203" t="s">
        <v>474</v>
      </c>
      <c r="O3882" s="1203" t="s">
        <v>73</v>
      </c>
      <c r="P3882" s="1203" t="s">
        <v>73</v>
      </c>
      <c r="Q3882" s="1203" t="s">
        <v>73</v>
      </c>
      <c r="R3882" s="1203" t="s">
        <v>73</v>
      </c>
      <c r="S3882" s="1218">
        <f>VLOOKUP($D3882,'NI-Ric'!$B$1:$W$2048,12,FALSE)</f>
        <v>0</v>
      </c>
      <c r="T3882" s="1218">
        <f>VLOOKUP($D3882,'NI-Ric'!$B$1:$W$2048,13,FALSE)</f>
        <v>0</v>
      </c>
      <c r="U3882" s="1218">
        <f>VLOOKUP($D3882,'NI-Ric'!$B$1:$W$2048,16,FALSE)</f>
        <v>0</v>
      </c>
      <c r="V3882" s="1218">
        <f>VLOOKUP($D3882,'NI-Ric'!$B$1:$W$2048,17,FALSE)</f>
        <v>0</v>
      </c>
      <c r="W3882" s="1218">
        <f>VLOOKUP($D3882,'NI-Ric'!$B$1:$W$2048,18,FALSE)</f>
        <v>0</v>
      </c>
      <c r="X3882" s="1218">
        <f>VLOOKUP($D3882,'NI-Ric'!$B$1:$W$2048,19,FALSE)</f>
        <v>0</v>
      </c>
    </row>
    <row r="3883" spans="1:24" hidden="1">
      <c r="A3883" s="509"/>
      <c r="B3883" s="509"/>
      <c r="C3883" s="509"/>
      <c r="D3883" s="1218" t="s">
        <v>475</v>
      </c>
      <c r="E3883" s="1219" t="s">
        <v>3069</v>
      </c>
      <c r="F3883" s="1202"/>
      <c r="G3883" s="1202"/>
      <c r="H3883" s="1202" t="s">
        <v>473</v>
      </c>
      <c r="I3883" s="1202" t="s">
        <v>53</v>
      </c>
      <c r="J3883" s="1202" t="s">
        <v>3070</v>
      </c>
      <c r="K3883" s="1202"/>
      <c r="L3883" s="1202" t="s">
        <v>448</v>
      </c>
      <c r="M3883" s="1202" t="s">
        <v>468</v>
      </c>
      <c r="N3883" s="1203" t="s">
        <v>476</v>
      </c>
      <c r="O3883" s="1203" t="s">
        <v>73</v>
      </c>
      <c r="P3883" s="1203" t="s">
        <v>73</v>
      </c>
      <c r="Q3883" s="1203" t="s">
        <v>73</v>
      </c>
      <c r="R3883" s="1203" t="s">
        <v>73</v>
      </c>
      <c r="S3883" s="1218">
        <f>VLOOKUP($D3883,'NI-Ric'!$B$1:$W$2048,12,FALSE)</f>
        <v>0</v>
      </c>
      <c r="T3883" s="1218">
        <f>VLOOKUP($D3883,'NI-Ric'!$B$1:$W$2048,13,FALSE)</f>
        <v>0</v>
      </c>
      <c r="U3883" s="1218">
        <f>VLOOKUP($D3883,'NI-Ric'!$B$1:$W$2048,16,FALSE)</f>
        <v>0</v>
      </c>
      <c r="V3883" s="1218">
        <f>VLOOKUP($D3883,'NI-Ric'!$B$1:$W$2048,17,FALSE)</f>
        <v>0</v>
      </c>
      <c r="W3883" s="1218">
        <f>VLOOKUP($D3883,'NI-Ric'!$B$1:$W$2048,18,FALSE)</f>
        <v>0</v>
      </c>
      <c r="X3883" s="1218">
        <f>VLOOKUP($D3883,'NI-Ric'!$B$1:$W$2048,19,FALSE)</f>
        <v>0</v>
      </c>
    </row>
    <row r="3884" spans="1:24" hidden="1">
      <c r="A3884" s="509"/>
      <c r="B3884" s="509"/>
      <c r="C3884" s="509"/>
      <c r="D3884" s="1218" t="s">
        <v>477</v>
      </c>
      <c r="E3884" s="1219" t="s">
        <v>3069</v>
      </c>
      <c r="F3884" s="1202"/>
      <c r="G3884" s="1202"/>
      <c r="H3884" s="1202" t="s">
        <v>473</v>
      </c>
      <c r="I3884" s="1202" t="s">
        <v>53</v>
      </c>
      <c r="J3884" s="1202" t="s">
        <v>3070</v>
      </c>
      <c r="K3884" s="1202"/>
      <c r="L3884" s="1202" t="s">
        <v>448</v>
      </c>
      <c r="M3884" s="1202" t="s">
        <v>468</v>
      </c>
      <c r="N3884" s="1203" t="s">
        <v>478</v>
      </c>
      <c r="O3884" s="1203" t="s">
        <v>73</v>
      </c>
      <c r="P3884" s="1203" t="s">
        <v>73</v>
      </c>
      <c r="Q3884" s="1203" t="s">
        <v>73</v>
      </c>
      <c r="R3884" s="1203" t="s">
        <v>73</v>
      </c>
      <c r="S3884" s="1218">
        <f>VLOOKUP($D3884,'NI-Ric'!$B$1:$W$2048,12,FALSE)</f>
        <v>0</v>
      </c>
      <c r="T3884" s="1218">
        <f>VLOOKUP($D3884,'NI-Ric'!$B$1:$W$2048,13,FALSE)</f>
        <v>0</v>
      </c>
      <c r="U3884" s="1218">
        <f>VLOOKUP($D3884,'NI-Ric'!$B$1:$W$2048,16,FALSE)</f>
        <v>0</v>
      </c>
      <c r="V3884" s="1218">
        <f>VLOOKUP($D3884,'NI-Ric'!$B$1:$W$2048,17,FALSE)</f>
        <v>0</v>
      </c>
      <c r="W3884" s="1218">
        <f>VLOOKUP($D3884,'NI-Ric'!$B$1:$W$2048,18,FALSE)</f>
        <v>0</v>
      </c>
      <c r="X3884" s="1218">
        <f>VLOOKUP($D3884,'NI-Ric'!$B$1:$W$2048,19,FALSE)</f>
        <v>0</v>
      </c>
    </row>
    <row r="3885" spans="1:24" ht="27" hidden="1">
      <c r="A3885" s="509"/>
      <c r="B3885" s="509"/>
      <c r="C3885" s="509"/>
      <c r="D3885" s="1218" t="s">
        <v>479</v>
      </c>
      <c r="E3885" s="1219" t="s">
        <v>3069</v>
      </c>
      <c r="F3885" s="1202"/>
      <c r="G3885" s="1202"/>
      <c r="H3885" s="1202" t="s">
        <v>480</v>
      </c>
      <c r="I3885" s="1202" t="s">
        <v>53</v>
      </c>
      <c r="J3885" s="1202" t="s">
        <v>3070</v>
      </c>
      <c r="K3885" s="1202"/>
      <c r="L3885" s="1202" t="s">
        <v>482</v>
      </c>
      <c r="M3885" s="1202" t="s">
        <v>483</v>
      </c>
      <c r="N3885" s="1203" t="s">
        <v>484</v>
      </c>
      <c r="O3885" s="1203" t="s">
        <v>73</v>
      </c>
      <c r="P3885" s="1203" t="s">
        <v>73</v>
      </c>
      <c r="Q3885" s="1203" t="s">
        <v>73</v>
      </c>
      <c r="R3885" s="1203" t="s">
        <v>73</v>
      </c>
      <c r="S3885" s="1218">
        <f>VLOOKUP($D3885,'NI-Ric'!$B$1:$W$2048,12,FALSE)</f>
        <v>0</v>
      </c>
      <c r="T3885" s="1218">
        <f>VLOOKUP($D3885,'NI-Ric'!$B$1:$W$2048,13,FALSE)</f>
        <v>0</v>
      </c>
      <c r="U3885" s="1218">
        <f>VLOOKUP($D3885,'NI-Ric'!$B$1:$W$2048,16,FALSE)</f>
        <v>0</v>
      </c>
      <c r="V3885" s="1218">
        <f>VLOOKUP($D3885,'NI-Ric'!$B$1:$W$2048,17,FALSE)</f>
        <v>0</v>
      </c>
      <c r="W3885" s="1218">
        <f>VLOOKUP($D3885,'NI-Ric'!$B$1:$W$2048,18,FALSE)</f>
        <v>0</v>
      </c>
      <c r="X3885" s="1218">
        <f>VLOOKUP($D3885,'NI-Ric'!$B$1:$W$2048,19,FALSE)</f>
        <v>0</v>
      </c>
    </row>
    <row r="3886" spans="1:24" ht="27" hidden="1">
      <c r="A3886" s="509"/>
      <c r="B3886" s="509"/>
      <c r="C3886" s="509"/>
      <c r="D3886" s="1218" t="s">
        <v>485</v>
      </c>
      <c r="E3886" s="1219" t="s">
        <v>3069</v>
      </c>
      <c r="F3886" s="1202"/>
      <c r="G3886" s="1202"/>
      <c r="H3886" s="1202" t="s">
        <v>486</v>
      </c>
      <c r="I3886" s="1202" t="s">
        <v>53</v>
      </c>
      <c r="J3886" s="1202" t="s">
        <v>3070</v>
      </c>
      <c r="K3886" s="1202"/>
      <c r="L3886" s="1202" t="s">
        <v>482</v>
      </c>
      <c r="M3886" s="1202" t="s">
        <v>483</v>
      </c>
      <c r="N3886" s="1203" t="s">
        <v>487</v>
      </c>
      <c r="O3886" s="1203" t="s">
        <v>73</v>
      </c>
      <c r="P3886" s="1203" t="s">
        <v>73</v>
      </c>
      <c r="Q3886" s="1203" t="s">
        <v>73</v>
      </c>
      <c r="R3886" s="1203" t="s">
        <v>73</v>
      </c>
      <c r="S3886" s="1218">
        <f>VLOOKUP($D3886,'NI-Ric'!$B$1:$W$2048,12,FALSE)</f>
        <v>0</v>
      </c>
      <c r="T3886" s="1218">
        <f>VLOOKUP($D3886,'NI-Ric'!$B$1:$W$2048,13,FALSE)</f>
        <v>0</v>
      </c>
      <c r="U3886" s="1218">
        <f>VLOOKUP($D3886,'NI-Ric'!$B$1:$W$2048,16,FALSE)</f>
        <v>0</v>
      </c>
      <c r="V3886" s="1218">
        <f>VLOOKUP($D3886,'NI-Ric'!$B$1:$W$2048,17,FALSE)</f>
        <v>0</v>
      </c>
      <c r="W3886" s="1218">
        <f>VLOOKUP($D3886,'NI-Ric'!$B$1:$W$2048,18,FALSE)</f>
        <v>0</v>
      </c>
      <c r="X3886" s="1218">
        <f>VLOOKUP($D3886,'NI-Ric'!$B$1:$W$2048,19,FALSE)</f>
        <v>0</v>
      </c>
    </row>
    <row r="3887" spans="1:24" ht="27" hidden="1">
      <c r="A3887" s="509"/>
      <c r="B3887" s="509"/>
      <c r="C3887" s="509"/>
      <c r="D3887" s="1218" t="s">
        <v>488</v>
      </c>
      <c r="E3887" s="1219" t="s">
        <v>3069</v>
      </c>
      <c r="F3887" s="1202"/>
      <c r="G3887" s="1202"/>
      <c r="H3887" s="1202" t="s">
        <v>489</v>
      </c>
      <c r="I3887" s="1202" t="s">
        <v>53</v>
      </c>
      <c r="J3887" s="1202" t="s">
        <v>3070</v>
      </c>
      <c r="K3887" s="1202"/>
      <c r="L3887" s="1202" t="s">
        <v>482</v>
      </c>
      <c r="M3887" s="1202" t="s">
        <v>483</v>
      </c>
      <c r="N3887" s="1203" t="s">
        <v>490</v>
      </c>
      <c r="O3887" s="1203" t="s">
        <v>73</v>
      </c>
      <c r="P3887" s="1203" t="s">
        <v>73</v>
      </c>
      <c r="Q3887" s="1203" t="s">
        <v>73</v>
      </c>
      <c r="R3887" s="1203" t="s">
        <v>73</v>
      </c>
      <c r="S3887" s="1218">
        <f>VLOOKUP($D3887,'NI-Ric'!$B$1:$W$2048,12,FALSE)</f>
        <v>0</v>
      </c>
      <c r="T3887" s="1218">
        <f>VLOOKUP($D3887,'NI-Ric'!$B$1:$W$2048,13,FALSE)</f>
        <v>0</v>
      </c>
      <c r="U3887" s="1218">
        <f>VLOOKUP($D3887,'NI-Ric'!$B$1:$W$2048,16,FALSE)</f>
        <v>0</v>
      </c>
      <c r="V3887" s="1218">
        <f>VLOOKUP($D3887,'NI-Ric'!$B$1:$W$2048,17,FALSE)</f>
        <v>0</v>
      </c>
      <c r="W3887" s="1218">
        <f>VLOOKUP($D3887,'NI-Ric'!$B$1:$W$2048,18,FALSE)</f>
        <v>0</v>
      </c>
      <c r="X3887" s="1218">
        <f>VLOOKUP($D3887,'NI-Ric'!$B$1:$W$2048,19,FALSE)</f>
        <v>0</v>
      </c>
    </row>
    <row r="3888" spans="1:24" ht="27" hidden="1">
      <c r="A3888" s="509"/>
      <c r="B3888" s="509"/>
      <c r="C3888" s="509"/>
      <c r="D3888" s="1218" t="s">
        <v>491</v>
      </c>
      <c r="E3888" s="1219" t="s">
        <v>3069</v>
      </c>
      <c r="F3888" s="1202"/>
      <c r="G3888" s="1202"/>
      <c r="H3888" s="1202" t="s">
        <v>492</v>
      </c>
      <c r="I3888" s="1202" t="s">
        <v>53</v>
      </c>
      <c r="J3888" s="1202" t="s">
        <v>3070</v>
      </c>
      <c r="K3888" s="1202"/>
      <c r="L3888" s="1202" t="s">
        <v>482</v>
      </c>
      <c r="M3888" s="1202" t="s">
        <v>483</v>
      </c>
      <c r="N3888" s="1203" t="s">
        <v>493</v>
      </c>
      <c r="O3888" s="1203" t="s">
        <v>73</v>
      </c>
      <c r="P3888" s="1203" t="s">
        <v>73</v>
      </c>
      <c r="Q3888" s="1203" t="s">
        <v>73</v>
      </c>
      <c r="R3888" s="1203" t="s">
        <v>73</v>
      </c>
      <c r="S3888" s="1218">
        <f>VLOOKUP($D3888,'NI-Ric'!$B$1:$W$2048,12,FALSE)</f>
        <v>0</v>
      </c>
      <c r="T3888" s="1218">
        <f>VLOOKUP($D3888,'NI-Ric'!$B$1:$W$2048,13,FALSE)</f>
        <v>0</v>
      </c>
      <c r="U3888" s="1218">
        <f>VLOOKUP($D3888,'NI-Ric'!$B$1:$W$2048,16,FALSE)</f>
        <v>0</v>
      </c>
      <c r="V3888" s="1218">
        <f>VLOOKUP($D3888,'NI-Ric'!$B$1:$W$2048,17,FALSE)</f>
        <v>0</v>
      </c>
      <c r="W3888" s="1218">
        <f>VLOOKUP($D3888,'NI-Ric'!$B$1:$W$2048,18,FALSE)</f>
        <v>0</v>
      </c>
      <c r="X3888" s="1218">
        <f>VLOOKUP($D3888,'NI-Ric'!$B$1:$W$2048,19,FALSE)</f>
        <v>0</v>
      </c>
    </row>
    <row r="3889" spans="1:24" ht="40.5" hidden="1">
      <c r="A3889" s="509"/>
      <c r="B3889" s="509"/>
      <c r="C3889" s="509"/>
      <c r="D3889" s="1218" t="s">
        <v>494</v>
      </c>
      <c r="E3889" s="1219" t="s">
        <v>3069</v>
      </c>
      <c r="F3889" s="1202" t="s">
        <v>157</v>
      </c>
      <c r="G3889" s="1202"/>
      <c r="H3889" s="1202" t="s">
        <v>495</v>
      </c>
      <c r="I3889" s="1202" t="s">
        <v>53</v>
      </c>
      <c r="J3889" s="1202" t="s">
        <v>3070</v>
      </c>
      <c r="K3889" s="1202"/>
      <c r="L3889" s="1202" t="s">
        <v>482</v>
      </c>
      <c r="M3889" s="1202" t="s">
        <v>483</v>
      </c>
      <c r="N3889" s="1203" t="s">
        <v>496</v>
      </c>
      <c r="O3889" s="1203" t="s">
        <v>73</v>
      </c>
      <c r="P3889" s="1203" t="s">
        <v>73</v>
      </c>
      <c r="Q3889" s="1203" t="s">
        <v>73</v>
      </c>
      <c r="R3889" s="1203" t="s">
        <v>73</v>
      </c>
      <c r="S3889" s="1218">
        <f>VLOOKUP($D3889,'NI-Ric'!$B$1:$W$2048,12,FALSE)</f>
        <v>0</v>
      </c>
      <c r="T3889" s="1218">
        <f>VLOOKUP($D3889,'NI-Ric'!$B$1:$W$2048,13,FALSE)</f>
        <v>0</v>
      </c>
      <c r="U3889" s="1218">
        <f>VLOOKUP($D3889,'NI-Ric'!$B$1:$W$2048,16,FALSE)</f>
        <v>0</v>
      </c>
      <c r="V3889" s="1218">
        <f>VLOOKUP($D3889,'NI-Ric'!$B$1:$W$2048,17,FALSE)</f>
        <v>0</v>
      </c>
      <c r="W3889" s="1218">
        <f>VLOOKUP($D3889,'NI-Ric'!$B$1:$W$2048,18,FALSE)</f>
        <v>0</v>
      </c>
      <c r="X3889" s="1218">
        <f>VLOOKUP($D3889,'NI-Ric'!$B$1:$W$2048,19,FALSE)</f>
        <v>0</v>
      </c>
    </row>
    <row r="3890" spans="1:24" hidden="1">
      <c r="A3890" s="509"/>
      <c r="B3890" s="509"/>
      <c r="C3890" s="509"/>
      <c r="D3890" s="1218" t="s">
        <v>497</v>
      </c>
      <c r="E3890" s="1219" t="s">
        <v>3069</v>
      </c>
      <c r="F3890" s="1202"/>
      <c r="G3890" s="1202"/>
      <c r="H3890" s="1202" t="s">
        <v>498</v>
      </c>
      <c r="I3890" s="1202" t="s">
        <v>53</v>
      </c>
      <c r="J3890" s="1202" t="s">
        <v>3070</v>
      </c>
      <c r="K3890" s="1202"/>
      <c r="L3890" s="1202" t="s">
        <v>482</v>
      </c>
      <c r="M3890" s="1202" t="s">
        <v>483</v>
      </c>
      <c r="N3890" s="1203" t="s">
        <v>499</v>
      </c>
      <c r="O3890" s="1203" t="s">
        <v>73</v>
      </c>
      <c r="P3890" s="1203" t="s">
        <v>73</v>
      </c>
      <c r="Q3890" s="1203" t="s">
        <v>73</v>
      </c>
      <c r="R3890" s="1203" t="s">
        <v>73</v>
      </c>
      <c r="S3890" s="1218">
        <f>VLOOKUP($D3890,'NI-Ric'!$B$1:$W$2048,12,FALSE)</f>
        <v>0</v>
      </c>
      <c r="T3890" s="1218">
        <f>VLOOKUP($D3890,'NI-Ric'!$B$1:$W$2048,13,FALSE)</f>
        <v>0</v>
      </c>
      <c r="U3890" s="1218">
        <f>VLOOKUP($D3890,'NI-Ric'!$B$1:$W$2048,16,FALSE)</f>
        <v>0</v>
      </c>
      <c r="V3890" s="1218">
        <f>VLOOKUP($D3890,'NI-Ric'!$B$1:$W$2048,17,FALSE)</f>
        <v>0</v>
      </c>
      <c r="W3890" s="1218">
        <f>VLOOKUP($D3890,'NI-Ric'!$B$1:$W$2048,18,FALSE)</f>
        <v>0</v>
      </c>
      <c r="X3890" s="1218">
        <f>VLOOKUP($D3890,'NI-Ric'!$B$1:$W$2048,19,FALSE)</f>
        <v>0</v>
      </c>
    </row>
    <row r="3891" spans="1:24" ht="27" hidden="1">
      <c r="A3891" s="509"/>
      <c r="B3891" s="509"/>
      <c r="C3891" s="509"/>
      <c r="D3891" s="1218" t="s">
        <v>500</v>
      </c>
      <c r="E3891" s="1219" t="s">
        <v>3069</v>
      </c>
      <c r="F3891" s="1202" t="s">
        <v>157</v>
      </c>
      <c r="G3891" s="1202"/>
      <c r="H3891" s="1202" t="s">
        <v>501</v>
      </c>
      <c r="I3891" s="1202" t="s">
        <v>53</v>
      </c>
      <c r="J3891" s="1202" t="s">
        <v>3070</v>
      </c>
      <c r="K3891" s="1202"/>
      <c r="L3891" s="1202" t="s">
        <v>482</v>
      </c>
      <c r="M3891" s="1202" t="s">
        <v>483</v>
      </c>
      <c r="N3891" s="1203" t="s">
        <v>502</v>
      </c>
      <c r="O3891" s="1203" t="s">
        <v>73</v>
      </c>
      <c r="P3891" s="1203" t="s">
        <v>73</v>
      </c>
      <c r="Q3891" s="1203" t="s">
        <v>73</v>
      </c>
      <c r="R3891" s="1203" t="s">
        <v>73</v>
      </c>
      <c r="S3891" s="1218">
        <f>VLOOKUP($D3891,'NI-Ric'!$B$1:$W$2048,12,FALSE)</f>
        <v>0</v>
      </c>
      <c r="T3891" s="1218">
        <f>VLOOKUP($D3891,'NI-Ric'!$B$1:$W$2048,13,FALSE)</f>
        <v>0</v>
      </c>
      <c r="U3891" s="1218">
        <f>VLOOKUP($D3891,'NI-Ric'!$B$1:$W$2048,16,FALSE)</f>
        <v>0</v>
      </c>
      <c r="V3891" s="1218">
        <f>VLOOKUP($D3891,'NI-Ric'!$B$1:$W$2048,17,FALSE)</f>
        <v>0</v>
      </c>
      <c r="W3891" s="1218">
        <f>VLOOKUP($D3891,'NI-Ric'!$B$1:$W$2048,18,FALSE)</f>
        <v>0</v>
      </c>
      <c r="X3891" s="1218">
        <f>VLOOKUP($D3891,'NI-Ric'!$B$1:$W$2048,19,FALSE)</f>
        <v>0</v>
      </c>
    </row>
    <row r="3892" spans="1:24" ht="27" hidden="1">
      <c r="A3892" s="509"/>
      <c r="B3892" s="509"/>
      <c r="C3892" s="509"/>
      <c r="D3892" s="1218" t="s">
        <v>503</v>
      </c>
      <c r="E3892" s="1219" t="s">
        <v>3069</v>
      </c>
      <c r="F3892" s="1202"/>
      <c r="G3892" s="1202"/>
      <c r="H3892" s="1202" t="s">
        <v>473</v>
      </c>
      <c r="I3892" s="1202" t="s">
        <v>53</v>
      </c>
      <c r="J3892" s="1202" t="s">
        <v>3070</v>
      </c>
      <c r="K3892" s="1202"/>
      <c r="L3892" s="1202" t="s">
        <v>448</v>
      </c>
      <c r="M3892" s="1202" t="s">
        <v>468</v>
      </c>
      <c r="N3892" s="1203" t="s">
        <v>504</v>
      </c>
      <c r="O3892" s="1203" t="s">
        <v>73</v>
      </c>
      <c r="P3892" s="1203" t="s">
        <v>73</v>
      </c>
      <c r="Q3892" s="1203" t="s">
        <v>73</v>
      </c>
      <c r="R3892" s="1203" t="s">
        <v>73</v>
      </c>
      <c r="S3892" s="1218">
        <f>VLOOKUP($D3892,'NI-Ric'!$B$1:$W$2048,12,FALSE)</f>
        <v>0</v>
      </c>
      <c r="T3892" s="1218">
        <f>VLOOKUP($D3892,'NI-Ric'!$B$1:$W$2048,13,FALSE)</f>
        <v>0</v>
      </c>
      <c r="U3892" s="1218">
        <f>VLOOKUP($D3892,'NI-Ric'!$B$1:$W$2048,16,FALSE)</f>
        <v>0</v>
      </c>
      <c r="V3892" s="1218">
        <f>VLOOKUP($D3892,'NI-Ric'!$B$1:$W$2048,17,FALSE)</f>
        <v>0</v>
      </c>
      <c r="W3892" s="1218">
        <f>VLOOKUP($D3892,'NI-Ric'!$B$1:$W$2048,18,FALSE)</f>
        <v>0</v>
      </c>
      <c r="X3892" s="1218">
        <f>VLOOKUP($D3892,'NI-Ric'!$B$1:$W$2048,19,FALSE)</f>
        <v>0</v>
      </c>
    </row>
    <row r="3893" spans="1:24" ht="27" hidden="1">
      <c r="A3893" s="509"/>
      <c r="B3893" s="509"/>
      <c r="C3893" s="509"/>
      <c r="D3893" s="1218" t="s">
        <v>505</v>
      </c>
      <c r="E3893" s="1219" t="s">
        <v>3069</v>
      </c>
      <c r="F3893" s="1202"/>
      <c r="G3893" s="1202"/>
      <c r="H3893" s="1202" t="s">
        <v>473</v>
      </c>
      <c r="I3893" s="1202" t="s">
        <v>53</v>
      </c>
      <c r="J3893" s="1202" t="s">
        <v>3070</v>
      </c>
      <c r="K3893" s="1202"/>
      <c r="L3893" s="1202" t="s">
        <v>448</v>
      </c>
      <c r="M3893" s="1202" t="s">
        <v>468</v>
      </c>
      <c r="N3893" s="1203" t="s">
        <v>506</v>
      </c>
      <c r="O3893" s="1203" t="s">
        <v>73</v>
      </c>
      <c r="P3893" s="1203" t="s">
        <v>73</v>
      </c>
      <c r="Q3893" s="1203" t="s">
        <v>73</v>
      </c>
      <c r="R3893" s="1203" t="s">
        <v>73</v>
      </c>
      <c r="S3893" s="1218">
        <f>VLOOKUP($D3893,'NI-Ric'!$B$1:$W$2048,12,FALSE)</f>
        <v>0</v>
      </c>
      <c r="T3893" s="1218">
        <f>VLOOKUP($D3893,'NI-Ric'!$B$1:$W$2048,13,FALSE)</f>
        <v>0</v>
      </c>
      <c r="U3893" s="1218">
        <f>VLOOKUP($D3893,'NI-Ric'!$B$1:$W$2048,16,FALSE)</f>
        <v>0</v>
      </c>
      <c r="V3893" s="1218">
        <f>VLOOKUP($D3893,'NI-Ric'!$B$1:$W$2048,17,FALSE)</f>
        <v>0</v>
      </c>
      <c r="W3893" s="1218">
        <f>VLOOKUP($D3893,'NI-Ric'!$B$1:$W$2048,18,FALSE)</f>
        <v>0</v>
      </c>
      <c r="X3893" s="1218">
        <f>VLOOKUP($D3893,'NI-Ric'!$B$1:$W$2048,19,FALSE)</f>
        <v>0</v>
      </c>
    </row>
    <row r="3894" spans="1:24" ht="27" hidden="1">
      <c r="A3894" s="509"/>
      <c r="B3894" s="509"/>
      <c r="C3894" s="509"/>
      <c r="D3894" s="1218" t="s">
        <v>507</v>
      </c>
      <c r="E3894" s="1219" t="s">
        <v>3069</v>
      </c>
      <c r="F3894" s="1202"/>
      <c r="G3894" s="1202"/>
      <c r="H3894" s="1202" t="s">
        <v>473</v>
      </c>
      <c r="I3894" s="1202" t="s">
        <v>53</v>
      </c>
      <c r="J3894" s="1202" t="s">
        <v>3070</v>
      </c>
      <c r="K3894" s="1202"/>
      <c r="L3894" s="1202" t="s">
        <v>448</v>
      </c>
      <c r="M3894" s="1202" t="s">
        <v>468</v>
      </c>
      <c r="N3894" s="1203" t="s">
        <v>508</v>
      </c>
      <c r="O3894" s="1203" t="s">
        <v>73</v>
      </c>
      <c r="P3894" s="1203" t="s">
        <v>73</v>
      </c>
      <c r="Q3894" s="1203" t="s">
        <v>73</v>
      </c>
      <c r="R3894" s="1203" t="s">
        <v>73</v>
      </c>
      <c r="S3894" s="1218">
        <f>VLOOKUP($D3894,'NI-Ric'!$B$1:$W$2048,12,FALSE)</f>
        <v>0</v>
      </c>
      <c r="T3894" s="1218">
        <f>VLOOKUP($D3894,'NI-Ric'!$B$1:$W$2048,13,FALSE)</f>
        <v>0</v>
      </c>
      <c r="U3894" s="1218">
        <f>VLOOKUP($D3894,'NI-Ric'!$B$1:$W$2048,16,FALSE)</f>
        <v>0</v>
      </c>
      <c r="V3894" s="1218">
        <f>VLOOKUP($D3894,'NI-Ric'!$B$1:$W$2048,17,FALSE)</f>
        <v>0</v>
      </c>
      <c r="W3894" s="1218">
        <f>VLOOKUP($D3894,'NI-Ric'!$B$1:$W$2048,18,FALSE)</f>
        <v>0</v>
      </c>
      <c r="X3894" s="1218">
        <f>VLOOKUP($D3894,'NI-Ric'!$B$1:$W$2048,19,FALSE)</f>
        <v>0</v>
      </c>
    </row>
    <row r="3895" spans="1:24" hidden="1">
      <c r="A3895" s="509"/>
      <c r="B3895" s="509"/>
      <c r="C3895" s="509"/>
      <c r="D3895" s="1218" t="s">
        <v>509</v>
      </c>
      <c r="E3895" s="1219" t="s">
        <v>3069</v>
      </c>
      <c r="F3895" s="1202"/>
      <c r="G3895" s="1202"/>
      <c r="H3895" s="1202" t="s">
        <v>473</v>
      </c>
      <c r="I3895" s="1202" t="s">
        <v>53</v>
      </c>
      <c r="J3895" s="1202" t="s">
        <v>3070</v>
      </c>
      <c r="K3895" s="1202"/>
      <c r="L3895" s="1202" t="s">
        <v>448</v>
      </c>
      <c r="M3895" s="1202" t="s">
        <v>468</v>
      </c>
      <c r="N3895" s="1203" t="s">
        <v>510</v>
      </c>
      <c r="O3895" s="1203" t="s">
        <v>73</v>
      </c>
      <c r="P3895" s="1203" t="s">
        <v>73</v>
      </c>
      <c r="Q3895" s="1203" t="s">
        <v>73</v>
      </c>
      <c r="R3895" s="1203" t="s">
        <v>73</v>
      </c>
      <c r="S3895" s="1218">
        <f>VLOOKUP($D3895,'NI-Ric'!$B$1:$W$2048,12,FALSE)</f>
        <v>0</v>
      </c>
      <c r="T3895" s="1218">
        <f>VLOOKUP($D3895,'NI-Ric'!$B$1:$W$2048,13,FALSE)</f>
        <v>0</v>
      </c>
      <c r="U3895" s="1218">
        <f>VLOOKUP($D3895,'NI-Ric'!$B$1:$W$2048,16,FALSE)</f>
        <v>0</v>
      </c>
      <c r="V3895" s="1218">
        <f>VLOOKUP($D3895,'NI-Ric'!$B$1:$W$2048,17,FALSE)</f>
        <v>0</v>
      </c>
      <c r="W3895" s="1218">
        <f>VLOOKUP($D3895,'NI-Ric'!$B$1:$W$2048,18,FALSE)</f>
        <v>0</v>
      </c>
      <c r="X3895" s="1218">
        <f>VLOOKUP($D3895,'NI-Ric'!$B$1:$W$2048,19,FALSE)</f>
        <v>0</v>
      </c>
    </row>
    <row r="3896" spans="1:24" ht="27" hidden="1">
      <c r="A3896" s="509"/>
      <c r="B3896" s="509"/>
      <c r="C3896" s="509"/>
      <c r="D3896" s="1218" t="s">
        <v>511</v>
      </c>
      <c r="E3896" s="1219" t="s">
        <v>3069</v>
      </c>
      <c r="F3896" s="1202"/>
      <c r="G3896" s="1202"/>
      <c r="H3896" s="1202" t="s">
        <v>473</v>
      </c>
      <c r="I3896" s="1202" t="s">
        <v>53</v>
      </c>
      <c r="J3896" s="1202" t="s">
        <v>3070</v>
      </c>
      <c r="K3896" s="1202"/>
      <c r="L3896" s="1202" t="s">
        <v>448</v>
      </c>
      <c r="M3896" s="1202" t="s">
        <v>468</v>
      </c>
      <c r="N3896" s="1203" t="s">
        <v>512</v>
      </c>
      <c r="O3896" s="1203" t="s">
        <v>73</v>
      </c>
      <c r="P3896" s="1203" t="s">
        <v>73</v>
      </c>
      <c r="Q3896" s="1203" t="s">
        <v>73</v>
      </c>
      <c r="R3896" s="1203" t="s">
        <v>73</v>
      </c>
      <c r="S3896" s="1218">
        <f>VLOOKUP($D3896,'NI-Ric'!$B$1:$W$2048,12,FALSE)</f>
        <v>0</v>
      </c>
      <c r="T3896" s="1218">
        <f>VLOOKUP($D3896,'NI-Ric'!$B$1:$W$2048,13,FALSE)</f>
        <v>0</v>
      </c>
      <c r="U3896" s="1218">
        <f>VLOOKUP($D3896,'NI-Ric'!$B$1:$W$2048,16,FALSE)</f>
        <v>0</v>
      </c>
      <c r="V3896" s="1218">
        <f>VLOOKUP($D3896,'NI-Ric'!$B$1:$W$2048,17,FALSE)</f>
        <v>0</v>
      </c>
      <c r="W3896" s="1218">
        <f>VLOOKUP($D3896,'NI-Ric'!$B$1:$W$2048,18,FALSE)</f>
        <v>0</v>
      </c>
      <c r="X3896" s="1218">
        <f>VLOOKUP($D3896,'NI-Ric'!$B$1:$W$2048,19,FALSE)</f>
        <v>0</v>
      </c>
    </row>
    <row r="3897" spans="1:24" hidden="1">
      <c r="A3897" s="509"/>
      <c r="B3897" s="509"/>
      <c r="C3897" s="509"/>
      <c r="D3897" s="1218" t="s">
        <v>513</v>
      </c>
      <c r="E3897" s="1219" t="s">
        <v>3069</v>
      </c>
      <c r="F3897" s="1202"/>
      <c r="G3897" s="1202"/>
      <c r="H3897" s="1202" t="s">
        <v>473</v>
      </c>
      <c r="I3897" s="1202" t="s">
        <v>53</v>
      </c>
      <c r="J3897" s="1202" t="s">
        <v>3070</v>
      </c>
      <c r="K3897" s="1202"/>
      <c r="L3897" s="1202" t="s">
        <v>448</v>
      </c>
      <c r="M3897" s="1202" t="s">
        <v>468</v>
      </c>
      <c r="N3897" s="1203" t="s">
        <v>514</v>
      </c>
      <c r="O3897" s="1203" t="s">
        <v>73</v>
      </c>
      <c r="P3897" s="1203" t="s">
        <v>73</v>
      </c>
      <c r="Q3897" s="1203" t="s">
        <v>73</v>
      </c>
      <c r="R3897" s="1203" t="s">
        <v>73</v>
      </c>
      <c r="S3897" s="1218">
        <f>VLOOKUP($D3897,'NI-Ric'!$B$1:$W$2048,12,FALSE)</f>
        <v>0</v>
      </c>
      <c r="T3897" s="1218">
        <f>VLOOKUP($D3897,'NI-Ric'!$B$1:$W$2048,13,FALSE)</f>
        <v>0</v>
      </c>
      <c r="U3897" s="1218">
        <f>VLOOKUP($D3897,'NI-Ric'!$B$1:$W$2048,16,FALSE)</f>
        <v>0</v>
      </c>
      <c r="V3897" s="1218">
        <f>VLOOKUP($D3897,'NI-Ric'!$B$1:$W$2048,17,FALSE)</f>
        <v>0</v>
      </c>
      <c r="W3897" s="1218">
        <f>VLOOKUP($D3897,'NI-Ric'!$B$1:$W$2048,18,FALSE)</f>
        <v>0</v>
      </c>
      <c r="X3897" s="1218">
        <f>VLOOKUP($D3897,'NI-Ric'!$B$1:$W$2048,19,FALSE)</f>
        <v>0</v>
      </c>
    </row>
    <row r="3898" spans="1:24" hidden="1">
      <c r="A3898" s="509"/>
      <c r="B3898" s="509"/>
      <c r="C3898" s="509"/>
      <c r="D3898" s="1218" t="s">
        <v>515</v>
      </c>
      <c r="E3898" s="1219" t="s">
        <v>3069</v>
      </c>
      <c r="F3898" s="1202"/>
      <c r="G3898" s="1202"/>
      <c r="H3898" s="1202" t="s">
        <v>473</v>
      </c>
      <c r="I3898" s="1202" t="s">
        <v>53</v>
      </c>
      <c r="J3898" s="1202" t="s">
        <v>3070</v>
      </c>
      <c r="K3898" s="1202"/>
      <c r="L3898" s="1202" t="s">
        <v>448</v>
      </c>
      <c r="M3898" s="1202" t="s">
        <v>468</v>
      </c>
      <c r="N3898" s="1203" t="s">
        <v>516</v>
      </c>
      <c r="O3898" s="1203" t="s">
        <v>73</v>
      </c>
      <c r="P3898" s="1203" t="s">
        <v>73</v>
      </c>
      <c r="Q3898" s="1203" t="s">
        <v>73</v>
      </c>
      <c r="R3898" s="1203" t="s">
        <v>73</v>
      </c>
      <c r="S3898" s="1218">
        <f>VLOOKUP($D3898,'NI-Ric'!$B$1:$W$2048,12,FALSE)</f>
        <v>0</v>
      </c>
      <c r="T3898" s="1218">
        <f>VLOOKUP($D3898,'NI-Ric'!$B$1:$W$2048,13,FALSE)</f>
        <v>0</v>
      </c>
      <c r="U3898" s="1218">
        <f>VLOOKUP($D3898,'NI-Ric'!$B$1:$W$2048,16,FALSE)</f>
        <v>0</v>
      </c>
      <c r="V3898" s="1218">
        <f>VLOOKUP($D3898,'NI-Ric'!$B$1:$W$2048,17,FALSE)</f>
        <v>0</v>
      </c>
      <c r="W3898" s="1218">
        <f>VLOOKUP($D3898,'NI-Ric'!$B$1:$W$2048,18,FALSE)</f>
        <v>0</v>
      </c>
      <c r="X3898" s="1218">
        <f>VLOOKUP($D3898,'NI-Ric'!$B$1:$W$2048,19,FALSE)</f>
        <v>0</v>
      </c>
    </row>
    <row r="3899" spans="1:24" hidden="1">
      <c r="A3899" s="509"/>
      <c r="B3899" s="509"/>
      <c r="C3899" s="509"/>
      <c r="D3899" s="1218" t="s">
        <v>517</v>
      </c>
      <c r="E3899" s="1219" t="s">
        <v>3069</v>
      </c>
      <c r="F3899" s="1202"/>
      <c r="G3899" s="1202"/>
      <c r="H3899" s="1202" t="s">
        <v>473</v>
      </c>
      <c r="I3899" s="1202" t="s">
        <v>53</v>
      </c>
      <c r="J3899" s="1202" t="s">
        <v>3070</v>
      </c>
      <c r="K3899" s="1202"/>
      <c r="L3899" s="1202" t="s">
        <v>448</v>
      </c>
      <c r="M3899" s="1202" t="s">
        <v>468</v>
      </c>
      <c r="N3899" s="1203" t="s">
        <v>518</v>
      </c>
      <c r="O3899" s="1203" t="s">
        <v>73</v>
      </c>
      <c r="P3899" s="1203" t="s">
        <v>73</v>
      </c>
      <c r="Q3899" s="1203" t="s">
        <v>73</v>
      </c>
      <c r="R3899" s="1203" t="s">
        <v>73</v>
      </c>
      <c r="S3899" s="1218">
        <f>VLOOKUP($D3899,'NI-Ric'!$B$1:$W$2048,12,FALSE)</f>
        <v>0</v>
      </c>
      <c r="T3899" s="1218">
        <f>VLOOKUP($D3899,'NI-Ric'!$B$1:$W$2048,13,FALSE)</f>
        <v>0</v>
      </c>
      <c r="U3899" s="1218">
        <f>VLOOKUP($D3899,'NI-Ric'!$B$1:$W$2048,16,FALSE)</f>
        <v>0</v>
      </c>
      <c r="V3899" s="1218">
        <f>VLOOKUP($D3899,'NI-Ric'!$B$1:$W$2048,17,FALSE)</f>
        <v>0</v>
      </c>
      <c r="W3899" s="1218">
        <f>VLOOKUP($D3899,'NI-Ric'!$B$1:$W$2048,18,FALSE)</f>
        <v>0</v>
      </c>
      <c r="X3899" s="1218">
        <f>VLOOKUP($D3899,'NI-Ric'!$B$1:$W$2048,19,FALSE)</f>
        <v>0</v>
      </c>
    </row>
    <row r="3900" spans="1:24" hidden="1">
      <c r="A3900" s="509"/>
      <c r="B3900" s="509"/>
      <c r="C3900" s="509"/>
      <c r="D3900" s="1218" t="s">
        <v>519</v>
      </c>
      <c r="E3900" s="1219" t="s">
        <v>3069</v>
      </c>
      <c r="F3900" s="1202"/>
      <c r="G3900" s="1202"/>
      <c r="H3900" s="1202" t="s">
        <v>301</v>
      </c>
      <c r="I3900" s="1202" t="s">
        <v>53</v>
      </c>
      <c r="J3900" s="1202" t="s">
        <v>3070</v>
      </c>
      <c r="K3900" s="1202"/>
      <c r="L3900" s="1202" t="s">
        <v>448</v>
      </c>
      <c r="M3900" s="1202" t="s">
        <v>468</v>
      </c>
      <c r="N3900" s="1203" t="s">
        <v>520</v>
      </c>
      <c r="O3900" s="1203" t="s">
        <v>73</v>
      </c>
      <c r="P3900" s="1203" t="s">
        <v>73</v>
      </c>
      <c r="Q3900" s="1203" t="s">
        <v>73</v>
      </c>
      <c r="R3900" s="1203" t="s">
        <v>73</v>
      </c>
      <c r="S3900" s="1218">
        <f>VLOOKUP($D3900,'NI-Ric'!$B$1:$W$2048,12,FALSE)</f>
        <v>0</v>
      </c>
      <c r="T3900" s="1218">
        <f>VLOOKUP($D3900,'NI-Ric'!$B$1:$W$2048,13,FALSE)</f>
        <v>0</v>
      </c>
      <c r="U3900" s="1218">
        <f>VLOOKUP($D3900,'NI-Ric'!$B$1:$W$2048,16,FALSE)</f>
        <v>0</v>
      </c>
      <c r="V3900" s="1218">
        <f>VLOOKUP($D3900,'NI-Ric'!$B$1:$W$2048,17,FALSE)</f>
        <v>0</v>
      </c>
      <c r="W3900" s="1218">
        <f>VLOOKUP($D3900,'NI-Ric'!$B$1:$W$2048,18,FALSE)</f>
        <v>0</v>
      </c>
      <c r="X3900" s="1218">
        <f>VLOOKUP($D3900,'NI-Ric'!$B$1:$W$2048,19,FALSE)</f>
        <v>0</v>
      </c>
    </row>
    <row r="3901" spans="1:24" ht="27" hidden="1">
      <c r="A3901" s="509"/>
      <c r="B3901" s="509"/>
      <c r="C3901" s="509"/>
      <c r="D3901" s="1218" t="s">
        <v>521</v>
      </c>
      <c r="E3901" s="1219" t="s">
        <v>3069</v>
      </c>
      <c r="F3901" s="1202" t="s">
        <v>157</v>
      </c>
      <c r="G3901" s="1202"/>
      <c r="H3901" s="1202" t="s">
        <v>436</v>
      </c>
      <c r="I3901" s="1202" t="s">
        <v>53</v>
      </c>
      <c r="J3901" s="1202" t="s">
        <v>3070</v>
      </c>
      <c r="K3901" s="1202"/>
      <c r="L3901" s="1202" t="s">
        <v>448</v>
      </c>
      <c r="M3901" s="1202" t="s">
        <v>290</v>
      </c>
      <c r="N3901" s="1203" t="s">
        <v>522</v>
      </c>
      <c r="O3901" s="1203" t="s">
        <v>73</v>
      </c>
      <c r="P3901" s="1203" t="s">
        <v>73</v>
      </c>
      <c r="Q3901" s="1203" t="s">
        <v>73</v>
      </c>
      <c r="R3901" s="1203" t="s">
        <v>73</v>
      </c>
      <c r="S3901" s="1218">
        <f>VLOOKUP($D3901,'NI-Ric'!$B$1:$W$2048,12,FALSE)</f>
        <v>0</v>
      </c>
      <c r="T3901" s="1218">
        <f>VLOOKUP($D3901,'NI-Ric'!$B$1:$W$2048,13,FALSE)</f>
        <v>0</v>
      </c>
      <c r="U3901" s="1218">
        <f>VLOOKUP($D3901,'NI-Ric'!$B$1:$W$2048,16,FALSE)</f>
        <v>0</v>
      </c>
      <c r="V3901" s="1218">
        <f>VLOOKUP($D3901,'NI-Ric'!$B$1:$W$2048,17,FALSE)</f>
        <v>0</v>
      </c>
      <c r="W3901" s="1218">
        <f>VLOOKUP($D3901,'NI-Ric'!$B$1:$W$2048,18,FALSE)</f>
        <v>0</v>
      </c>
      <c r="X3901" s="1218">
        <f>VLOOKUP($D3901,'NI-Ric'!$B$1:$W$2048,19,FALSE)</f>
        <v>0</v>
      </c>
    </row>
    <row r="3902" spans="1:24" ht="27" hidden="1">
      <c r="A3902" s="509"/>
      <c r="B3902" s="509"/>
      <c r="C3902" s="509"/>
      <c r="D3902" s="1218" t="s">
        <v>523</v>
      </c>
      <c r="E3902" s="1219" t="s">
        <v>3069</v>
      </c>
      <c r="F3902" s="1202"/>
      <c r="G3902" s="1202"/>
      <c r="H3902" s="1202" t="s">
        <v>473</v>
      </c>
      <c r="I3902" s="1202" t="s">
        <v>53</v>
      </c>
      <c r="J3902" s="1202" t="s">
        <v>3070</v>
      </c>
      <c r="K3902" s="1202"/>
      <c r="L3902" s="1202" t="s">
        <v>448</v>
      </c>
      <c r="M3902" s="1202" t="s">
        <v>468</v>
      </c>
      <c r="N3902" s="1203" t="s">
        <v>524</v>
      </c>
      <c r="O3902" s="1203" t="s">
        <v>73</v>
      </c>
      <c r="P3902" s="1203" t="s">
        <v>73</v>
      </c>
      <c r="Q3902" s="1203" t="s">
        <v>73</v>
      </c>
      <c r="R3902" s="1203" t="s">
        <v>73</v>
      </c>
      <c r="S3902" s="1218">
        <f>VLOOKUP($D3902,'NI-Ric'!$B$1:$W$2048,12,FALSE)</f>
        <v>0</v>
      </c>
      <c r="T3902" s="1218">
        <f>VLOOKUP($D3902,'NI-Ric'!$B$1:$W$2048,13,FALSE)</f>
        <v>0</v>
      </c>
      <c r="U3902" s="1218">
        <f>VLOOKUP($D3902,'NI-Ric'!$B$1:$W$2048,16,FALSE)</f>
        <v>0</v>
      </c>
      <c r="V3902" s="1218">
        <f>VLOOKUP($D3902,'NI-Ric'!$B$1:$W$2048,17,FALSE)</f>
        <v>0</v>
      </c>
      <c r="W3902" s="1218">
        <f>VLOOKUP($D3902,'NI-Ric'!$B$1:$W$2048,18,FALSE)</f>
        <v>0</v>
      </c>
      <c r="X3902" s="1218">
        <f>VLOOKUP($D3902,'NI-Ric'!$B$1:$W$2048,19,FALSE)</f>
        <v>0</v>
      </c>
    </row>
    <row r="3903" spans="1:24" ht="27" hidden="1">
      <c r="A3903" s="509"/>
      <c r="B3903" s="509"/>
      <c r="C3903" s="509"/>
      <c r="D3903" s="1218" t="s">
        <v>525</v>
      </c>
      <c r="E3903" s="1219" t="s">
        <v>3069</v>
      </c>
      <c r="F3903" s="1202" t="s">
        <v>157</v>
      </c>
      <c r="G3903" s="1202"/>
      <c r="H3903" s="1202" t="s">
        <v>436</v>
      </c>
      <c r="I3903" s="1202" t="s">
        <v>53</v>
      </c>
      <c r="J3903" s="1202" t="s">
        <v>3070</v>
      </c>
      <c r="K3903" s="1202"/>
      <c r="L3903" s="1202" t="s">
        <v>448</v>
      </c>
      <c r="M3903" s="1202" t="s">
        <v>290</v>
      </c>
      <c r="N3903" s="1203" t="s">
        <v>526</v>
      </c>
      <c r="O3903" s="1203" t="s">
        <v>73</v>
      </c>
      <c r="P3903" s="1203" t="s">
        <v>73</v>
      </c>
      <c r="Q3903" s="1203" t="s">
        <v>73</v>
      </c>
      <c r="R3903" s="1203" t="s">
        <v>73</v>
      </c>
      <c r="S3903" s="1218">
        <f>VLOOKUP($D3903,'NI-Ric'!$B$1:$W$2048,12,FALSE)</f>
        <v>0</v>
      </c>
      <c r="T3903" s="1218">
        <f>VLOOKUP($D3903,'NI-Ric'!$B$1:$W$2048,13,FALSE)</f>
        <v>0</v>
      </c>
      <c r="U3903" s="1218">
        <f>VLOOKUP($D3903,'NI-Ric'!$B$1:$W$2048,16,FALSE)</f>
        <v>0</v>
      </c>
      <c r="V3903" s="1218">
        <f>VLOOKUP($D3903,'NI-Ric'!$B$1:$W$2048,17,FALSE)</f>
        <v>0</v>
      </c>
      <c r="W3903" s="1218">
        <f>VLOOKUP($D3903,'NI-Ric'!$B$1:$W$2048,18,FALSE)</f>
        <v>0</v>
      </c>
      <c r="X3903" s="1218">
        <f>VLOOKUP($D3903,'NI-Ric'!$B$1:$W$2048,19,FALSE)</f>
        <v>0</v>
      </c>
    </row>
    <row r="3904" spans="1:24" hidden="1">
      <c r="A3904" s="509"/>
      <c r="B3904" s="509"/>
      <c r="C3904" s="509"/>
      <c r="D3904" s="1218" t="s">
        <v>527</v>
      </c>
      <c r="E3904" s="1219" t="s">
        <v>3069</v>
      </c>
      <c r="F3904" s="1202"/>
      <c r="G3904" s="1202"/>
      <c r="H3904" s="1202" t="s">
        <v>473</v>
      </c>
      <c r="I3904" s="1202" t="s">
        <v>53</v>
      </c>
      <c r="J3904" s="1202" t="s">
        <v>3070</v>
      </c>
      <c r="K3904" s="1202"/>
      <c r="L3904" s="1202" t="s">
        <v>448</v>
      </c>
      <c r="M3904" s="1202" t="s">
        <v>468</v>
      </c>
      <c r="N3904" s="1203" t="s">
        <v>528</v>
      </c>
      <c r="O3904" s="1203" t="s">
        <v>73</v>
      </c>
      <c r="P3904" s="1203" t="s">
        <v>73</v>
      </c>
      <c r="Q3904" s="1203" t="s">
        <v>73</v>
      </c>
      <c r="R3904" s="1203" t="s">
        <v>73</v>
      </c>
      <c r="S3904" s="1218">
        <f>VLOOKUP($D3904,'NI-Ric'!$B$1:$W$2048,12,FALSE)</f>
        <v>0</v>
      </c>
      <c r="T3904" s="1218">
        <f>VLOOKUP($D3904,'NI-Ric'!$B$1:$W$2048,13,FALSE)</f>
        <v>0</v>
      </c>
      <c r="U3904" s="1218">
        <f>VLOOKUP($D3904,'NI-Ric'!$B$1:$W$2048,16,FALSE)</f>
        <v>0</v>
      </c>
      <c r="V3904" s="1218">
        <f>VLOOKUP($D3904,'NI-Ric'!$B$1:$W$2048,17,FALSE)</f>
        <v>0</v>
      </c>
      <c r="W3904" s="1218">
        <f>VLOOKUP($D3904,'NI-Ric'!$B$1:$W$2048,18,FALSE)</f>
        <v>0</v>
      </c>
      <c r="X3904" s="1218">
        <f>VLOOKUP($D3904,'NI-Ric'!$B$1:$W$2048,19,FALSE)</f>
        <v>0</v>
      </c>
    </row>
    <row r="3905" spans="1:24" ht="27">
      <c r="A3905" s="509"/>
      <c r="B3905" s="509"/>
      <c r="C3905" s="509"/>
      <c r="D3905" s="1218" t="s">
        <v>529</v>
      </c>
      <c r="E3905" s="1219" t="s">
        <v>3069</v>
      </c>
      <c r="F3905" s="1202" t="s">
        <v>295</v>
      </c>
      <c r="G3905" s="1202"/>
      <c r="H3905" s="1202" t="s">
        <v>530</v>
      </c>
      <c r="I3905" s="1202" t="s">
        <v>531</v>
      </c>
      <c r="J3905" s="1202" t="s">
        <v>3070</v>
      </c>
      <c r="K3905" s="1202"/>
      <c r="L3905" s="1202"/>
      <c r="M3905" s="1202" t="s">
        <v>290</v>
      </c>
      <c r="N3905" s="1203" t="s">
        <v>533</v>
      </c>
      <c r="O3905" s="1203" t="s">
        <v>73</v>
      </c>
      <c r="P3905" s="1203" t="s">
        <v>73</v>
      </c>
      <c r="Q3905" s="1203" t="s">
        <v>73</v>
      </c>
      <c r="R3905" s="1203" t="s">
        <v>73</v>
      </c>
      <c r="S3905" s="1218">
        <f>VLOOKUP($D3905,'NI-Ric'!$B$1:$W$2048,12,FALSE)</f>
        <v>0</v>
      </c>
      <c r="T3905" s="1218">
        <f>VLOOKUP($D3905,'NI-Ric'!$B$1:$W$2048,13,FALSE)</f>
        <v>0</v>
      </c>
      <c r="U3905" s="1218">
        <f>VLOOKUP($D3905,'NI-Ric'!$B$1:$W$2048,16,FALSE)</f>
        <v>0</v>
      </c>
      <c r="V3905" s="1218">
        <f>VLOOKUP($D3905,'NI-Ric'!$B$1:$W$2048,17,FALSE)</f>
        <v>0</v>
      </c>
      <c r="W3905" s="1218">
        <f>VLOOKUP($D3905,'NI-Ric'!$B$1:$W$2048,18,FALSE)</f>
        <v>0</v>
      </c>
      <c r="X3905" s="1218">
        <f>VLOOKUP($D3905,'NI-Ric'!$B$1:$W$2048,19,FALSE)</f>
        <v>0</v>
      </c>
    </row>
    <row r="3906" spans="1:24" ht="27">
      <c r="A3906" s="509"/>
      <c r="B3906" s="509"/>
      <c r="C3906" s="509"/>
      <c r="D3906" s="1218" t="s">
        <v>534</v>
      </c>
      <c r="E3906" s="1219" t="s">
        <v>3069</v>
      </c>
      <c r="F3906" s="1202" t="s">
        <v>295</v>
      </c>
      <c r="G3906" s="1202"/>
      <c r="H3906" s="1202" t="s">
        <v>535</v>
      </c>
      <c r="I3906" s="1202" t="s">
        <v>531</v>
      </c>
      <c r="J3906" s="1202" t="s">
        <v>3070</v>
      </c>
      <c r="K3906" s="1202"/>
      <c r="L3906" s="1202"/>
      <c r="M3906" s="1202" t="s">
        <v>290</v>
      </c>
      <c r="N3906" s="1203" t="s">
        <v>536</v>
      </c>
      <c r="O3906" s="1203" t="s">
        <v>73</v>
      </c>
      <c r="P3906" s="1203" t="s">
        <v>73</v>
      </c>
      <c r="Q3906" s="1203" t="s">
        <v>73</v>
      </c>
      <c r="R3906" s="1203" t="s">
        <v>73</v>
      </c>
      <c r="S3906" s="1218">
        <f>VLOOKUP($D3906,'NI-Ric'!$B$1:$W$2048,12,FALSE)</f>
        <v>0</v>
      </c>
      <c r="T3906" s="1218">
        <f>VLOOKUP($D3906,'NI-Ric'!$B$1:$W$2048,13,FALSE)</f>
        <v>0</v>
      </c>
      <c r="U3906" s="1218">
        <f>VLOOKUP($D3906,'NI-Ric'!$B$1:$W$2048,16,FALSE)</f>
        <v>0</v>
      </c>
      <c r="V3906" s="1218">
        <f>VLOOKUP($D3906,'NI-Ric'!$B$1:$W$2048,17,FALSE)</f>
        <v>0</v>
      </c>
      <c r="W3906" s="1218">
        <f>VLOOKUP($D3906,'NI-Ric'!$B$1:$W$2048,18,FALSE)</f>
        <v>0</v>
      </c>
      <c r="X3906" s="1218">
        <f>VLOOKUP($D3906,'NI-Ric'!$B$1:$W$2048,19,FALSE)</f>
        <v>0</v>
      </c>
    </row>
    <row r="3907" spans="1:24" ht="27">
      <c r="A3907" s="509"/>
      <c r="B3907" s="509"/>
      <c r="C3907" s="509"/>
      <c r="D3907" s="1218" t="s">
        <v>537</v>
      </c>
      <c r="E3907" s="1219" t="s">
        <v>3069</v>
      </c>
      <c r="F3907" s="1202" t="s">
        <v>295</v>
      </c>
      <c r="G3907" s="1202"/>
      <c r="H3907" s="1202" t="s">
        <v>538</v>
      </c>
      <c r="I3907" s="1202" t="s">
        <v>531</v>
      </c>
      <c r="J3907" s="1202" t="s">
        <v>3070</v>
      </c>
      <c r="K3907" s="1202"/>
      <c r="L3907" s="1202"/>
      <c r="M3907" s="1202" t="s">
        <v>290</v>
      </c>
      <c r="N3907" s="1203" t="s">
        <v>539</v>
      </c>
      <c r="O3907" s="1203" t="s">
        <v>73</v>
      </c>
      <c r="P3907" s="1203" t="s">
        <v>73</v>
      </c>
      <c r="Q3907" s="1203" t="s">
        <v>73</v>
      </c>
      <c r="R3907" s="1203" t="s">
        <v>73</v>
      </c>
      <c r="S3907" s="1218">
        <f>VLOOKUP($D3907,'NI-Ric'!$B$1:$W$2048,12,FALSE)</f>
        <v>0</v>
      </c>
      <c r="T3907" s="1218">
        <f>VLOOKUP($D3907,'NI-Ric'!$B$1:$W$2048,13,FALSE)</f>
        <v>0</v>
      </c>
      <c r="U3907" s="1218">
        <f>VLOOKUP($D3907,'NI-Ric'!$B$1:$W$2048,16,FALSE)</f>
        <v>0</v>
      </c>
      <c r="V3907" s="1218">
        <f>VLOOKUP($D3907,'NI-Ric'!$B$1:$W$2048,17,FALSE)</f>
        <v>0</v>
      </c>
      <c r="W3907" s="1218">
        <f>VLOOKUP($D3907,'NI-Ric'!$B$1:$W$2048,18,FALSE)</f>
        <v>0</v>
      </c>
      <c r="X3907" s="1218">
        <f>VLOOKUP($D3907,'NI-Ric'!$B$1:$W$2048,19,FALSE)</f>
        <v>0</v>
      </c>
    </row>
    <row r="3908" spans="1:24">
      <c r="A3908" s="509"/>
      <c r="B3908" s="509"/>
      <c r="C3908" s="509"/>
      <c r="D3908" s="1218" t="s">
        <v>540</v>
      </c>
      <c r="E3908" s="1219" t="s">
        <v>3069</v>
      </c>
      <c r="F3908" s="1202" t="s">
        <v>295</v>
      </c>
      <c r="G3908" s="1202"/>
      <c r="H3908" s="1202" t="s">
        <v>541</v>
      </c>
      <c r="I3908" s="1202" t="s">
        <v>531</v>
      </c>
      <c r="J3908" s="1202" t="s">
        <v>3070</v>
      </c>
      <c r="K3908" s="1202"/>
      <c r="L3908" s="1202"/>
      <c r="M3908" s="1202" t="s">
        <v>290</v>
      </c>
      <c r="N3908" s="1203" t="s">
        <v>543</v>
      </c>
      <c r="O3908" s="1203" t="s">
        <v>73</v>
      </c>
      <c r="P3908" s="1203" t="s">
        <v>73</v>
      </c>
      <c r="Q3908" s="1203" t="s">
        <v>73</v>
      </c>
      <c r="R3908" s="1203" t="s">
        <v>73</v>
      </c>
      <c r="S3908" s="1218">
        <f>VLOOKUP($D3908,'NI-Ric'!$B$1:$W$2048,12,FALSE)</f>
        <v>0</v>
      </c>
      <c r="T3908" s="1218">
        <f>VLOOKUP($D3908,'NI-Ric'!$B$1:$W$2048,13,FALSE)</f>
        <v>0</v>
      </c>
      <c r="U3908" s="1218">
        <f>VLOOKUP($D3908,'NI-Ric'!$B$1:$W$2048,16,FALSE)</f>
        <v>0</v>
      </c>
      <c r="V3908" s="1218">
        <f>VLOOKUP($D3908,'NI-Ric'!$B$1:$W$2048,17,FALSE)</f>
        <v>0</v>
      </c>
      <c r="W3908" s="1218">
        <f>VLOOKUP($D3908,'NI-Ric'!$B$1:$W$2048,18,FALSE)</f>
        <v>0</v>
      </c>
      <c r="X3908" s="1218">
        <f>VLOOKUP($D3908,'NI-Ric'!$B$1:$W$2048,19,FALSE)</f>
        <v>0</v>
      </c>
    </row>
    <row r="3909" spans="1:24">
      <c r="A3909" s="509"/>
      <c r="B3909" s="509"/>
      <c r="C3909" s="509"/>
      <c r="D3909" s="1252" t="s">
        <v>544</v>
      </c>
      <c r="E3909" s="1254" t="s">
        <v>3069</v>
      </c>
      <c r="F3909" s="1202" t="s">
        <v>295</v>
      </c>
      <c r="G3909" s="1202"/>
      <c r="H3909" s="1202" t="s">
        <v>541</v>
      </c>
      <c r="I3909" s="1202" t="s">
        <v>531</v>
      </c>
      <c r="J3909" s="1202" t="s">
        <v>3070</v>
      </c>
      <c r="K3909" s="1202"/>
      <c r="L3909" s="1202"/>
      <c r="M3909" s="1202" t="s">
        <v>290</v>
      </c>
      <c r="N3909" s="1203" t="s">
        <v>545</v>
      </c>
      <c r="O3909" s="1203"/>
      <c r="P3909" s="1203"/>
      <c r="Q3909" s="1203"/>
      <c r="R3909" s="1203"/>
      <c r="S3909" s="1218">
        <f>VLOOKUP($D3909,'NI-Ric'!$B$1:$W$2048,12,FALSE)</f>
        <v>0</v>
      </c>
      <c r="T3909" s="1218">
        <f>VLOOKUP($D3909,'NI-Ric'!$B$1:$W$2048,13,FALSE)</f>
        <v>0</v>
      </c>
      <c r="U3909" s="1218">
        <f>VLOOKUP($D3909,'NI-Ric'!$B$1:$W$2048,16,FALSE)</f>
        <v>0</v>
      </c>
      <c r="V3909" s="1218"/>
      <c r="W3909" s="1218"/>
      <c r="X3909" s="1218"/>
    </row>
    <row r="3910" spans="1:24">
      <c r="A3910" s="509"/>
      <c r="B3910" s="509"/>
      <c r="C3910" s="509"/>
      <c r="D3910" s="1252" t="s">
        <v>546</v>
      </c>
      <c r="E3910" s="1254" t="s">
        <v>3069</v>
      </c>
      <c r="F3910" s="1202" t="s">
        <v>295</v>
      </c>
      <c r="G3910" s="1202"/>
      <c r="H3910" s="1202" t="s">
        <v>541</v>
      </c>
      <c r="I3910" s="1202" t="s">
        <v>531</v>
      </c>
      <c r="J3910" s="1202" t="s">
        <v>3070</v>
      </c>
      <c r="K3910" s="1202"/>
      <c r="L3910" s="1202"/>
      <c r="M3910" s="1202" t="s">
        <v>290</v>
      </c>
      <c r="N3910" s="1203" t="s">
        <v>547</v>
      </c>
      <c r="O3910" s="1203"/>
      <c r="P3910" s="1203"/>
      <c r="Q3910" s="1203"/>
      <c r="R3910" s="1203"/>
      <c r="S3910" s="1218">
        <f>VLOOKUP($D3910,'NI-Ric'!$B$1:$W$2048,12,FALSE)</f>
        <v>0</v>
      </c>
      <c r="T3910" s="1218">
        <f>VLOOKUP($D3910,'NI-Ric'!$B$1:$W$2048,13,FALSE)</f>
        <v>0</v>
      </c>
      <c r="U3910" s="1218">
        <f>VLOOKUP($D3910,'NI-Ric'!$B$1:$W$2048,16,FALSE)</f>
        <v>0</v>
      </c>
      <c r="V3910" s="1218"/>
      <c r="W3910" s="1218"/>
      <c r="X3910" s="1218"/>
    </row>
    <row r="3911" spans="1:24">
      <c r="A3911" s="509"/>
      <c r="B3911" s="509"/>
      <c r="C3911" s="509"/>
      <c r="D3911" s="1252" t="s">
        <v>548</v>
      </c>
      <c r="E3911" s="1254" t="s">
        <v>3069</v>
      </c>
      <c r="F3911" s="1202" t="s">
        <v>295</v>
      </c>
      <c r="G3911" s="1202"/>
      <c r="H3911" s="1202" t="s">
        <v>541</v>
      </c>
      <c r="I3911" s="1202" t="s">
        <v>531</v>
      </c>
      <c r="J3911" s="1202" t="s">
        <v>3070</v>
      </c>
      <c r="K3911" s="1202"/>
      <c r="L3911" s="1202"/>
      <c r="M3911" s="1202" t="s">
        <v>290</v>
      </c>
      <c r="N3911" s="1203" t="s">
        <v>549</v>
      </c>
      <c r="O3911" s="1203"/>
      <c r="P3911" s="1203"/>
      <c r="Q3911" s="1203"/>
      <c r="R3911" s="1203"/>
      <c r="S3911" s="1218">
        <f>VLOOKUP($D3911,'NI-Ric'!$B$1:$W$2048,12,FALSE)</f>
        <v>0</v>
      </c>
      <c r="T3911" s="1218">
        <f>VLOOKUP($D3911,'NI-Ric'!$B$1:$W$2048,13,FALSE)</f>
        <v>0</v>
      </c>
      <c r="U3911" s="1218">
        <f>VLOOKUP($D3911,'NI-Ric'!$B$1:$W$2048,16,FALSE)</f>
        <v>0</v>
      </c>
      <c r="V3911" s="1218"/>
      <c r="W3911" s="1218"/>
      <c r="X3911" s="1218"/>
    </row>
    <row r="3912" spans="1:24" ht="27">
      <c r="A3912" s="509"/>
      <c r="B3912" s="509"/>
      <c r="C3912" s="509"/>
      <c r="D3912" s="1218" t="s">
        <v>550</v>
      </c>
      <c r="E3912" s="1219" t="s">
        <v>3069</v>
      </c>
      <c r="F3912" s="1202" t="s">
        <v>295</v>
      </c>
      <c r="G3912" s="1202"/>
      <c r="H3912" s="1202" t="s">
        <v>551</v>
      </c>
      <c r="I3912" s="1202" t="s">
        <v>531</v>
      </c>
      <c r="J3912" s="1202" t="s">
        <v>3070</v>
      </c>
      <c r="K3912" s="1202"/>
      <c r="L3912" s="1202"/>
      <c r="M3912" s="1202" t="s">
        <v>290</v>
      </c>
      <c r="N3912" s="1203" t="s">
        <v>552</v>
      </c>
      <c r="O3912" s="1203" t="s">
        <v>73</v>
      </c>
      <c r="P3912" s="1203" t="s">
        <v>73</v>
      </c>
      <c r="Q3912" s="1203" t="s">
        <v>73</v>
      </c>
      <c r="R3912" s="1203" t="s">
        <v>73</v>
      </c>
      <c r="S3912" s="1218">
        <f>VLOOKUP($D3912,'NI-Ric'!$B$1:$W$2048,12,FALSE)</f>
        <v>0</v>
      </c>
      <c r="T3912" s="1218">
        <f>VLOOKUP($D3912,'NI-Ric'!$B$1:$W$2048,13,FALSE)</f>
        <v>0</v>
      </c>
      <c r="U3912" s="1218">
        <f>VLOOKUP($D3912,'NI-Ric'!$B$1:$W$2048,16,FALSE)</f>
        <v>0</v>
      </c>
      <c r="V3912" s="1218">
        <f>VLOOKUP($D3912,'NI-Ric'!$B$1:$W$2048,17,FALSE)</f>
        <v>0</v>
      </c>
      <c r="W3912" s="1218">
        <f>VLOOKUP($D3912,'NI-Ric'!$B$1:$W$2048,18,FALSE)</f>
        <v>0</v>
      </c>
      <c r="X3912" s="1218">
        <f>VLOOKUP($D3912,'NI-Ric'!$B$1:$W$2048,19,FALSE)</f>
        <v>0</v>
      </c>
    </row>
    <row r="3913" spans="1:24" ht="27">
      <c r="A3913" s="509"/>
      <c r="B3913" s="509"/>
      <c r="C3913" s="509"/>
      <c r="D3913" s="1218" t="s">
        <v>553</v>
      </c>
      <c r="E3913" s="1219" t="s">
        <v>3069</v>
      </c>
      <c r="F3913" s="1202" t="s">
        <v>295</v>
      </c>
      <c r="G3913" s="1202"/>
      <c r="H3913" s="1202" t="s">
        <v>554</v>
      </c>
      <c r="I3913" s="1202" t="s">
        <v>531</v>
      </c>
      <c r="J3913" s="1202" t="s">
        <v>3070</v>
      </c>
      <c r="K3913" s="1202"/>
      <c r="L3913" s="1202"/>
      <c r="M3913" s="1202" t="s">
        <v>290</v>
      </c>
      <c r="N3913" s="1203" t="s">
        <v>555</v>
      </c>
      <c r="O3913" s="1203" t="s">
        <v>73</v>
      </c>
      <c r="P3913" s="1203" t="s">
        <v>73</v>
      </c>
      <c r="Q3913" s="1203" t="s">
        <v>73</v>
      </c>
      <c r="R3913" s="1203" t="s">
        <v>73</v>
      </c>
      <c r="S3913" s="1218">
        <f>VLOOKUP($D3913,'NI-Ric'!$B$1:$W$2048,12,FALSE)</f>
        <v>0</v>
      </c>
      <c r="T3913" s="1218">
        <f>VLOOKUP($D3913,'NI-Ric'!$B$1:$W$2048,13,FALSE)</f>
        <v>0</v>
      </c>
      <c r="U3913" s="1218">
        <f>VLOOKUP($D3913,'NI-Ric'!$B$1:$W$2048,16,FALSE)</f>
        <v>0</v>
      </c>
      <c r="V3913" s="1218">
        <f>VLOOKUP($D3913,'NI-Ric'!$B$1:$W$2048,17,FALSE)</f>
        <v>0</v>
      </c>
      <c r="W3913" s="1218">
        <f>VLOOKUP($D3913,'NI-Ric'!$B$1:$W$2048,18,FALSE)</f>
        <v>0</v>
      </c>
      <c r="X3913" s="1218">
        <f>VLOOKUP($D3913,'NI-Ric'!$B$1:$W$2048,19,FALSE)</f>
        <v>0</v>
      </c>
    </row>
    <row r="3914" spans="1:24" ht="27">
      <c r="A3914" s="509"/>
      <c r="B3914" s="509"/>
      <c r="C3914" s="509"/>
      <c r="D3914" s="1218" t="s">
        <v>556</v>
      </c>
      <c r="E3914" s="1219" t="s">
        <v>3069</v>
      </c>
      <c r="F3914" s="1202" t="s">
        <v>295</v>
      </c>
      <c r="G3914" s="1202"/>
      <c r="H3914" s="1202" t="s">
        <v>557</v>
      </c>
      <c r="I3914" s="1202" t="s">
        <v>531</v>
      </c>
      <c r="J3914" s="1202" t="s">
        <v>3070</v>
      </c>
      <c r="K3914" s="1202"/>
      <c r="L3914" s="1202"/>
      <c r="M3914" s="1202" t="s">
        <v>290</v>
      </c>
      <c r="N3914" s="1203" t="s">
        <v>558</v>
      </c>
      <c r="O3914" s="1203" t="s">
        <v>73</v>
      </c>
      <c r="P3914" s="1203" t="s">
        <v>73</v>
      </c>
      <c r="Q3914" s="1203" t="s">
        <v>73</v>
      </c>
      <c r="R3914" s="1203" t="s">
        <v>73</v>
      </c>
      <c r="S3914" s="1218">
        <f>VLOOKUP($D3914,'NI-Ric'!$B$1:$W$2048,12,FALSE)</f>
        <v>0</v>
      </c>
      <c r="T3914" s="1218">
        <f>VLOOKUP($D3914,'NI-Ric'!$B$1:$W$2048,13,FALSE)</f>
        <v>0</v>
      </c>
      <c r="U3914" s="1218">
        <f>VLOOKUP($D3914,'NI-Ric'!$B$1:$W$2048,16,FALSE)</f>
        <v>0</v>
      </c>
      <c r="V3914" s="1218">
        <f>VLOOKUP($D3914,'NI-Ric'!$B$1:$W$2048,17,FALSE)</f>
        <v>0</v>
      </c>
      <c r="W3914" s="1218">
        <f>VLOOKUP($D3914,'NI-Ric'!$B$1:$W$2048,18,FALSE)</f>
        <v>0</v>
      </c>
      <c r="X3914" s="1218">
        <f>VLOOKUP($D3914,'NI-Ric'!$B$1:$W$2048,19,FALSE)</f>
        <v>0</v>
      </c>
    </row>
    <row r="3915" spans="1:24" ht="27">
      <c r="A3915" s="509"/>
      <c r="B3915" s="509"/>
      <c r="C3915" s="509"/>
      <c r="D3915" s="1218" t="s">
        <v>559</v>
      </c>
      <c r="E3915" s="1219" t="s">
        <v>3069</v>
      </c>
      <c r="F3915" s="1202" t="s">
        <v>295</v>
      </c>
      <c r="G3915" s="1202"/>
      <c r="H3915" s="1202" t="s">
        <v>560</v>
      </c>
      <c r="I3915" s="1202" t="s">
        <v>531</v>
      </c>
      <c r="J3915" s="1202" t="s">
        <v>3070</v>
      </c>
      <c r="K3915" s="1202"/>
      <c r="L3915" s="1202"/>
      <c r="M3915" s="1202" t="s">
        <v>290</v>
      </c>
      <c r="N3915" s="1203" t="s">
        <v>561</v>
      </c>
      <c r="O3915" s="1203" t="s">
        <v>73</v>
      </c>
      <c r="P3915" s="1203" t="s">
        <v>73</v>
      </c>
      <c r="Q3915" s="1203" t="s">
        <v>73</v>
      </c>
      <c r="R3915" s="1203" t="s">
        <v>73</v>
      </c>
      <c r="S3915" s="1218">
        <f>VLOOKUP($D3915,'NI-Ric'!$B$1:$W$2048,12,FALSE)</f>
        <v>0</v>
      </c>
      <c r="T3915" s="1218">
        <f>VLOOKUP($D3915,'NI-Ric'!$B$1:$W$2048,13,FALSE)</f>
        <v>0</v>
      </c>
      <c r="U3915" s="1218">
        <f>VLOOKUP($D3915,'NI-Ric'!$B$1:$W$2048,16,FALSE)</f>
        <v>0</v>
      </c>
      <c r="V3915" s="1218">
        <f>VLOOKUP($D3915,'NI-Ric'!$B$1:$W$2048,17,FALSE)</f>
        <v>0</v>
      </c>
      <c r="W3915" s="1218">
        <f>VLOOKUP($D3915,'NI-Ric'!$B$1:$W$2048,18,FALSE)</f>
        <v>0</v>
      </c>
      <c r="X3915" s="1218">
        <f>VLOOKUP($D3915,'NI-Ric'!$B$1:$W$2048,19,FALSE)</f>
        <v>0</v>
      </c>
    </row>
    <row r="3916" spans="1:24" hidden="1">
      <c r="A3916" s="509"/>
      <c r="B3916" s="509"/>
      <c r="C3916" s="509"/>
      <c r="D3916" s="1218" t="s">
        <v>562</v>
      </c>
      <c r="E3916" s="1219" t="s">
        <v>3069</v>
      </c>
      <c r="F3916" s="1202"/>
      <c r="G3916" s="1202"/>
      <c r="H3916" s="1202"/>
      <c r="I3916" s="1202" t="s">
        <v>71</v>
      </c>
      <c r="J3916" s="1202"/>
      <c r="K3916" s="1202"/>
      <c r="L3916" s="1202"/>
      <c r="M3916" s="1202"/>
      <c r="N3916" s="1203" t="s">
        <v>563</v>
      </c>
      <c r="O3916" s="1203" t="s">
        <v>73</v>
      </c>
      <c r="P3916" s="1203" t="s">
        <v>73</v>
      </c>
      <c r="Q3916" s="1203" t="s">
        <v>73</v>
      </c>
      <c r="R3916" s="1203" t="s">
        <v>73</v>
      </c>
      <c r="S3916" s="1218">
        <f>VLOOKUP($D3916,'NI-Ric'!$B$1:$W$2048,12,FALSE)</f>
        <v>0</v>
      </c>
      <c r="T3916" s="1218">
        <f>VLOOKUP($D3916,'NI-Ric'!$B$1:$W$2048,13,FALSE)</f>
        <v>0</v>
      </c>
      <c r="U3916" s="1218">
        <f>VLOOKUP($D3916,'NI-Ric'!$B$1:$W$2048,16,FALSE)</f>
        <v>0</v>
      </c>
      <c r="V3916" s="1218">
        <f>VLOOKUP($D3916,'NI-Ric'!$B$1:$W$2048,17,FALSE)</f>
        <v>0</v>
      </c>
      <c r="W3916" s="1218">
        <f>VLOOKUP($D3916,'NI-Ric'!$B$1:$W$2048,18,FALSE)</f>
        <v>0</v>
      </c>
      <c r="X3916" s="1218">
        <f>VLOOKUP($D3916,'NI-Ric'!$B$1:$W$2048,19,FALSE)</f>
        <v>0</v>
      </c>
    </row>
    <row r="3917" spans="1:24" hidden="1">
      <c r="A3917" s="509"/>
      <c r="B3917" s="509"/>
      <c r="C3917" s="509"/>
      <c r="D3917" s="1218" t="s">
        <v>564</v>
      </c>
      <c r="E3917" s="1219" t="s">
        <v>3069</v>
      </c>
      <c r="F3917" s="1202"/>
      <c r="G3917" s="1202"/>
      <c r="H3917" s="1202" t="s">
        <v>565</v>
      </c>
      <c r="I3917" s="1202" t="s">
        <v>53</v>
      </c>
      <c r="J3917" s="1202" t="s">
        <v>3070</v>
      </c>
      <c r="K3917" s="1202"/>
      <c r="L3917" s="1202" t="s">
        <v>448</v>
      </c>
      <c r="M3917" s="1202" t="s">
        <v>566</v>
      </c>
      <c r="N3917" s="1203" t="s">
        <v>567</v>
      </c>
      <c r="O3917" s="1203" t="s">
        <v>73</v>
      </c>
      <c r="P3917" s="1203" t="s">
        <v>73</v>
      </c>
      <c r="Q3917" s="1203" t="s">
        <v>73</v>
      </c>
      <c r="R3917" s="1203" t="s">
        <v>73</v>
      </c>
      <c r="S3917" s="1218">
        <f>VLOOKUP($D3917,'NI-Ric'!$B$1:$W$2048,12,FALSE)</f>
        <v>0</v>
      </c>
      <c r="T3917" s="1218">
        <f>VLOOKUP($D3917,'NI-Ric'!$B$1:$W$2048,13,FALSE)</f>
        <v>0</v>
      </c>
      <c r="U3917" s="1218">
        <f>VLOOKUP($D3917,'NI-Ric'!$B$1:$W$2048,16,FALSE)</f>
        <v>0</v>
      </c>
      <c r="V3917" s="1218">
        <f>VLOOKUP($D3917,'NI-Ric'!$B$1:$W$2048,17,FALSE)</f>
        <v>0</v>
      </c>
      <c r="W3917" s="1218">
        <f>VLOOKUP($D3917,'NI-Ric'!$B$1:$W$2048,18,FALSE)</f>
        <v>0</v>
      </c>
      <c r="X3917" s="1218">
        <f>VLOOKUP($D3917,'NI-Ric'!$B$1:$W$2048,19,FALSE)</f>
        <v>0</v>
      </c>
    </row>
    <row r="3918" spans="1:24" hidden="1">
      <c r="A3918" s="509"/>
      <c r="B3918" s="509"/>
      <c r="C3918" s="509"/>
      <c r="D3918" s="1218" t="s">
        <v>568</v>
      </c>
      <c r="E3918" s="1219" t="s">
        <v>3069</v>
      </c>
      <c r="F3918" s="1202"/>
      <c r="G3918" s="1202"/>
      <c r="H3918" s="1202" t="s">
        <v>565</v>
      </c>
      <c r="I3918" s="1202" t="s">
        <v>53</v>
      </c>
      <c r="J3918" s="1202" t="s">
        <v>3070</v>
      </c>
      <c r="K3918" s="1202"/>
      <c r="L3918" s="1202" t="s">
        <v>448</v>
      </c>
      <c r="M3918" s="1202" t="s">
        <v>566</v>
      </c>
      <c r="N3918" s="1203" t="s">
        <v>569</v>
      </c>
      <c r="O3918" s="1203" t="s">
        <v>73</v>
      </c>
      <c r="P3918" s="1203" t="s">
        <v>73</v>
      </c>
      <c r="Q3918" s="1203" t="s">
        <v>73</v>
      </c>
      <c r="R3918" s="1203" t="s">
        <v>73</v>
      </c>
      <c r="S3918" s="1218">
        <f>VLOOKUP($D3918,'NI-Ric'!$B$1:$W$2048,12,FALSE)</f>
        <v>0</v>
      </c>
      <c r="T3918" s="1218">
        <f>VLOOKUP($D3918,'NI-Ric'!$B$1:$W$2048,13,FALSE)</f>
        <v>0</v>
      </c>
      <c r="U3918" s="1218">
        <f>VLOOKUP($D3918,'NI-Ric'!$B$1:$W$2048,16,FALSE)</f>
        <v>0</v>
      </c>
      <c r="V3918" s="1218">
        <f>VLOOKUP($D3918,'NI-Ric'!$B$1:$W$2048,17,FALSE)</f>
        <v>0</v>
      </c>
      <c r="W3918" s="1218">
        <f>VLOOKUP($D3918,'NI-Ric'!$B$1:$W$2048,18,FALSE)</f>
        <v>0</v>
      </c>
      <c r="X3918" s="1218">
        <f>VLOOKUP($D3918,'NI-Ric'!$B$1:$W$2048,19,FALSE)</f>
        <v>0</v>
      </c>
    </row>
    <row r="3919" spans="1:24" hidden="1">
      <c r="A3919" s="509"/>
      <c r="B3919" s="509"/>
      <c r="C3919" s="509"/>
      <c r="D3919" s="1218" t="s">
        <v>570</v>
      </c>
      <c r="E3919" s="1219" t="s">
        <v>3069</v>
      </c>
      <c r="F3919" s="1202"/>
      <c r="G3919" s="1202"/>
      <c r="H3919" s="1202" t="s">
        <v>565</v>
      </c>
      <c r="I3919" s="1202" t="s">
        <v>53</v>
      </c>
      <c r="J3919" s="1202" t="s">
        <v>3070</v>
      </c>
      <c r="K3919" s="1202"/>
      <c r="L3919" s="1202" t="s">
        <v>448</v>
      </c>
      <c r="M3919" s="1202" t="s">
        <v>566</v>
      </c>
      <c r="N3919" s="1203" t="s">
        <v>571</v>
      </c>
      <c r="O3919" s="1203" t="s">
        <v>73</v>
      </c>
      <c r="P3919" s="1203" t="s">
        <v>73</v>
      </c>
      <c r="Q3919" s="1203" t="s">
        <v>73</v>
      </c>
      <c r="R3919" s="1203" t="s">
        <v>73</v>
      </c>
      <c r="S3919" s="1218">
        <f>VLOOKUP($D3919,'NI-Ric'!$B$1:$W$2048,12,FALSE)</f>
        <v>0</v>
      </c>
      <c r="T3919" s="1218">
        <f>VLOOKUP($D3919,'NI-Ric'!$B$1:$W$2048,13,FALSE)</f>
        <v>0</v>
      </c>
      <c r="U3919" s="1218">
        <f>VLOOKUP($D3919,'NI-Ric'!$B$1:$W$2048,16,FALSE)</f>
        <v>0</v>
      </c>
      <c r="V3919" s="1218">
        <f>VLOOKUP($D3919,'NI-Ric'!$B$1:$W$2048,17,FALSE)</f>
        <v>0</v>
      </c>
      <c r="W3919" s="1218">
        <f>VLOOKUP($D3919,'NI-Ric'!$B$1:$W$2048,18,FALSE)</f>
        <v>0</v>
      </c>
      <c r="X3919" s="1218">
        <f>VLOOKUP($D3919,'NI-Ric'!$B$1:$W$2048,19,FALSE)</f>
        <v>0</v>
      </c>
    </row>
    <row r="3920" spans="1:24" hidden="1">
      <c r="A3920" s="509"/>
      <c r="B3920" s="509"/>
      <c r="C3920" s="509"/>
      <c r="D3920" s="1218" t="s">
        <v>572</v>
      </c>
      <c r="E3920" s="1219" t="s">
        <v>3069</v>
      </c>
      <c r="F3920" s="1202"/>
      <c r="G3920" s="1202"/>
      <c r="H3920" s="1202" t="s">
        <v>565</v>
      </c>
      <c r="I3920" s="1202" t="s">
        <v>53</v>
      </c>
      <c r="J3920" s="1202" t="s">
        <v>3070</v>
      </c>
      <c r="K3920" s="1202"/>
      <c r="L3920" s="1202" t="s">
        <v>448</v>
      </c>
      <c r="M3920" s="1202" t="s">
        <v>566</v>
      </c>
      <c r="N3920" s="1203" t="s">
        <v>573</v>
      </c>
      <c r="O3920" s="1203" t="s">
        <v>73</v>
      </c>
      <c r="P3920" s="1203" t="s">
        <v>73</v>
      </c>
      <c r="Q3920" s="1203" t="s">
        <v>73</v>
      </c>
      <c r="R3920" s="1203" t="s">
        <v>73</v>
      </c>
      <c r="S3920" s="1218">
        <f>VLOOKUP($D3920,'NI-Ric'!$B$1:$W$2048,12,FALSE)</f>
        <v>0</v>
      </c>
      <c r="T3920" s="1218">
        <f>VLOOKUP($D3920,'NI-Ric'!$B$1:$W$2048,13,FALSE)</f>
        <v>0</v>
      </c>
      <c r="U3920" s="1218">
        <f>VLOOKUP($D3920,'NI-Ric'!$B$1:$W$2048,16,FALSE)</f>
        <v>0</v>
      </c>
      <c r="V3920" s="1218">
        <f>VLOOKUP($D3920,'NI-Ric'!$B$1:$W$2048,17,FALSE)</f>
        <v>0</v>
      </c>
      <c r="W3920" s="1218">
        <f>VLOOKUP($D3920,'NI-Ric'!$B$1:$W$2048,18,FALSE)</f>
        <v>0</v>
      </c>
      <c r="X3920" s="1218">
        <f>VLOOKUP($D3920,'NI-Ric'!$B$1:$W$2048,19,FALSE)</f>
        <v>0</v>
      </c>
    </row>
    <row r="3921" spans="1:24" hidden="1">
      <c r="A3921" s="509"/>
      <c r="B3921" s="509"/>
      <c r="C3921" s="509"/>
      <c r="D3921" s="1218" t="s">
        <v>574</v>
      </c>
      <c r="E3921" s="1219" t="s">
        <v>3069</v>
      </c>
      <c r="F3921" s="1202"/>
      <c r="G3921" s="1202"/>
      <c r="H3921" s="1202" t="s">
        <v>565</v>
      </c>
      <c r="I3921" s="1202" t="s">
        <v>53</v>
      </c>
      <c r="J3921" s="1202" t="s">
        <v>3070</v>
      </c>
      <c r="K3921" s="1202"/>
      <c r="L3921" s="1202" t="s">
        <v>448</v>
      </c>
      <c r="M3921" s="1202" t="s">
        <v>566</v>
      </c>
      <c r="N3921" s="1203" t="s">
        <v>575</v>
      </c>
      <c r="O3921" s="1203" t="s">
        <v>73</v>
      </c>
      <c r="P3921" s="1203" t="s">
        <v>73</v>
      </c>
      <c r="Q3921" s="1203" t="s">
        <v>73</v>
      </c>
      <c r="R3921" s="1203" t="s">
        <v>73</v>
      </c>
      <c r="S3921" s="1218">
        <f>VLOOKUP($D3921,'NI-Ric'!$B$1:$W$2048,12,FALSE)</f>
        <v>0</v>
      </c>
      <c r="T3921" s="1218">
        <f>VLOOKUP($D3921,'NI-Ric'!$B$1:$W$2048,13,FALSE)</f>
        <v>0</v>
      </c>
      <c r="U3921" s="1218">
        <f>VLOOKUP($D3921,'NI-Ric'!$B$1:$W$2048,16,FALSE)</f>
        <v>0</v>
      </c>
      <c r="V3921" s="1218">
        <f>VLOOKUP($D3921,'NI-Ric'!$B$1:$W$2048,17,FALSE)</f>
        <v>0</v>
      </c>
      <c r="W3921" s="1218">
        <f>VLOOKUP($D3921,'NI-Ric'!$B$1:$W$2048,18,FALSE)</f>
        <v>0</v>
      </c>
      <c r="X3921" s="1218">
        <f>VLOOKUP($D3921,'NI-Ric'!$B$1:$W$2048,19,FALSE)</f>
        <v>0</v>
      </c>
    </row>
    <row r="3922" spans="1:24" hidden="1">
      <c r="A3922" s="509"/>
      <c r="B3922" s="509"/>
      <c r="C3922" s="509"/>
      <c r="D3922" s="1218" t="s">
        <v>576</v>
      </c>
      <c r="E3922" s="1219" t="s">
        <v>3069</v>
      </c>
      <c r="F3922" s="1202" t="s">
        <v>157</v>
      </c>
      <c r="G3922" s="1202"/>
      <c r="H3922" s="1202" t="s">
        <v>577</v>
      </c>
      <c r="I3922" s="1202" t="s">
        <v>53</v>
      </c>
      <c r="J3922" s="1202" t="s">
        <v>3070</v>
      </c>
      <c r="K3922" s="1202"/>
      <c r="L3922" s="1202" t="s">
        <v>448</v>
      </c>
      <c r="M3922" s="1202" t="s">
        <v>566</v>
      </c>
      <c r="N3922" s="1203" t="s">
        <v>578</v>
      </c>
      <c r="O3922" s="1203" t="s">
        <v>73</v>
      </c>
      <c r="P3922" s="1203" t="s">
        <v>73</v>
      </c>
      <c r="Q3922" s="1203" t="s">
        <v>73</v>
      </c>
      <c r="R3922" s="1203" t="s">
        <v>73</v>
      </c>
      <c r="S3922" s="1218">
        <f>VLOOKUP($D3922,'NI-Ric'!$B$1:$W$2048,12,FALSE)</f>
        <v>0</v>
      </c>
      <c r="T3922" s="1218">
        <f>VLOOKUP($D3922,'NI-Ric'!$B$1:$W$2048,13,FALSE)</f>
        <v>0</v>
      </c>
      <c r="U3922" s="1218">
        <f>VLOOKUP($D3922,'NI-Ric'!$B$1:$W$2048,16,FALSE)</f>
        <v>0</v>
      </c>
      <c r="V3922" s="1218">
        <f>VLOOKUP($D3922,'NI-Ric'!$B$1:$W$2048,17,FALSE)</f>
        <v>0</v>
      </c>
      <c r="W3922" s="1218">
        <f>VLOOKUP($D3922,'NI-Ric'!$B$1:$W$2048,18,FALSE)</f>
        <v>0</v>
      </c>
      <c r="X3922" s="1218">
        <f>VLOOKUP($D3922,'NI-Ric'!$B$1:$W$2048,19,FALSE)</f>
        <v>0</v>
      </c>
    </row>
    <row r="3923" spans="1:24" hidden="1">
      <c r="A3923" s="509"/>
      <c r="B3923" s="509"/>
      <c r="C3923" s="509"/>
      <c r="D3923" s="1218" t="s">
        <v>579</v>
      </c>
      <c r="E3923" s="1219" t="s">
        <v>3069</v>
      </c>
      <c r="F3923" s="1202"/>
      <c r="G3923" s="1202"/>
      <c r="H3923" s="1202" t="s">
        <v>565</v>
      </c>
      <c r="I3923" s="1202" t="s">
        <v>53</v>
      </c>
      <c r="J3923" s="1202" t="s">
        <v>3070</v>
      </c>
      <c r="K3923" s="1202"/>
      <c r="L3923" s="1202" t="s">
        <v>448</v>
      </c>
      <c r="M3923" s="1202" t="s">
        <v>566</v>
      </c>
      <c r="N3923" s="1203" t="s">
        <v>580</v>
      </c>
      <c r="O3923" s="1203" t="s">
        <v>73</v>
      </c>
      <c r="P3923" s="1203" t="s">
        <v>73</v>
      </c>
      <c r="Q3923" s="1203" t="s">
        <v>73</v>
      </c>
      <c r="R3923" s="1203" t="s">
        <v>73</v>
      </c>
      <c r="S3923" s="1218">
        <f>VLOOKUP($D3923,'NI-Ric'!$B$1:$W$2048,12,FALSE)</f>
        <v>0</v>
      </c>
      <c r="T3923" s="1218">
        <f>VLOOKUP($D3923,'NI-Ric'!$B$1:$W$2048,13,FALSE)</f>
        <v>0</v>
      </c>
      <c r="U3923" s="1218">
        <f>VLOOKUP($D3923,'NI-Ric'!$B$1:$W$2048,16,FALSE)</f>
        <v>0</v>
      </c>
      <c r="V3923" s="1218">
        <f>VLOOKUP($D3923,'NI-Ric'!$B$1:$W$2048,17,FALSE)</f>
        <v>0</v>
      </c>
      <c r="W3923" s="1218">
        <f>VLOOKUP($D3923,'NI-Ric'!$B$1:$W$2048,18,FALSE)</f>
        <v>0</v>
      </c>
      <c r="X3923" s="1218">
        <f>VLOOKUP($D3923,'NI-Ric'!$B$1:$W$2048,19,FALSE)</f>
        <v>0</v>
      </c>
    </row>
    <row r="3924" spans="1:24" ht="27" hidden="1">
      <c r="A3924" s="509"/>
      <c r="B3924" s="509"/>
      <c r="C3924" s="509"/>
      <c r="D3924" s="1218" t="s">
        <v>581</v>
      </c>
      <c r="E3924" s="1219" t="s">
        <v>3069</v>
      </c>
      <c r="F3924" s="1202" t="s">
        <v>157</v>
      </c>
      <c r="G3924" s="1202"/>
      <c r="H3924" s="1202" t="s">
        <v>577</v>
      </c>
      <c r="I3924" s="1202" t="s">
        <v>53</v>
      </c>
      <c r="J3924" s="1202" t="s">
        <v>3070</v>
      </c>
      <c r="K3924" s="1202"/>
      <c r="L3924" s="1202" t="s">
        <v>448</v>
      </c>
      <c r="M3924" s="1202" t="s">
        <v>566</v>
      </c>
      <c r="N3924" s="1203" t="s">
        <v>582</v>
      </c>
      <c r="O3924" s="1203" t="s">
        <v>73</v>
      </c>
      <c r="P3924" s="1203" t="s">
        <v>73</v>
      </c>
      <c r="Q3924" s="1203" t="s">
        <v>73</v>
      </c>
      <c r="R3924" s="1203" t="s">
        <v>73</v>
      </c>
      <c r="S3924" s="1218">
        <f>VLOOKUP($D3924,'NI-Ric'!$B$1:$W$2048,12,FALSE)</f>
        <v>0</v>
      </c>
      <c r="T3924" s="1218">
        <f>VLOOKUP($D3924,'NI-Ric'!$B$1:$W$2048,13,FALSE)</f>
        <v>0</v>
      </c>
      <c r="U3924" s="1218">
        <f>VLOOKUP($D3924,'NI-Ric'!$B$1:$W$2048,16,FALSE)</f>
        <v>0</v>
      </c>
      <c r="V3924" s="1218">
        <f>VLOOKUP($D3924,'NI-Ric'!$B$1:$W$2048,17,FALSE)</f>
        <v>0</v>
      </c>
      <c r="W3924" s="1218">
        <f>VLOOKUP($D3924,'NI-Ric'!$B$1:$W$2048,18,FALSE)</f>
        <v>0</v>
      </c>
      <c r="X3924" s="1218">
        <f>VLOOKUP($D3924,'NI-Ric'!$B$1:$W$2048,19,FALSE)</f>
        <v>0</v>
      </c>
    </row>
    <row r="3925" spans="1:24" hidden="1">
      <c r="A3925" s="509"/>
      <c r="B3925" s="509"/>
      <c r="C3925" s="509"/>
      <c r="D3925" s="1218" t="s">
        <v>583</v>
      </c>
      <c r="E3925" s="1219" t="s">
        <v>3069</v>
      </c>
      <c r="F3925" s="1202"/>
      <c r="G3925" s="1202"/>
      <c r="H3925" s="1202" t="s">
        <v>565</v>
      </c>
      <c r="I3925" s="1202" t="s">
        <v>53</v>
      </c>
      <c r="J3925" s="1202" t="s">
        <v>3070</v>
      </c>
      <c r="K3925" s="1202"/>
      <c r="L3925" s="1202" t="s">
        <v>448</v>
      </c>
      <c r="M3925" s="1202" t="s">
        <v>566</v>
      </c>
      <c r="N3925" s="1203" t="s">
        <v>584</v>
      </c>
      <c r="O3925" s="1203" t="s">
        <v>73</v>
      </c>
      <c r="P3925" s="1203" t="s">
        <v>73</v>
      </c>
      <c r="Q3925" s="1203" t="s">
        <v>73</v>
      </c>
      <c r="R3925" s="1203" t="s">
        <v>73</v>
      </c>
      <c r="S3925" s="1218">
        <f>VLOOKUP($D3925,'NI-Ric'!$B$1:$W$2048,12,FALSE)</f>
        <v>0</v>
      </c>
      <c r="T3925" s="1218">
        <f>VLOOKUP($D3925,'NI-Ric'!$B$1:$W$2048,13,FALSE)</f>
        <v>0</v>
      </c>
      <c r="U3925" s="1218">
        <f>VLOOKUP($D3925,'NI-Ric'!$B$1:$W$2048,16,FALSE)</f>
        <v>0</v>
      </c>
      <c r="V3925" s="1218">
        <f>VLOOKUP($D3925,'NI-Ric'!$B$1:$W$2048,17,FALSE)</f>
        <v>0</v>
      </c>
      <c r="W3925" s="1218">
        <f>VLOOKUP($D3925,'NI-Ric'!$B$1:$W$2048,18,FALSE)</f>
        <v>0</v>
      </c>
      <c r="X3925" s="1218">
        <f>VLOOKUP($D3925,'NI-Ric'!$B$1:$W$2048,19,FALSE)</f>
        <v>0</v>
      </c>
    </row>
    <row r="3926" spans="1:24" hidden="1">
      <c r="A3926" s="509"/>
      <c r="B3926" s="509"/>
      <c r="C3926" s="509"/>
      <c r="D3926" s="1218" t="s">
        <v>585</v>
      </c>
      <c r="E3926" s="1219" t="s">
        <v>3069</v>
      </c>
      <c r="F3926" s="1202"/>
      <c r="G3926" s="1202"/>
      <c r="H3926" s="1202" t="s">
        <v>565</v>
      </c>
      <c r="I3926" s="1202" t="s">
        <v>53</v>
      </c>
      <c r="J3926" s="1202" t="s">
        <v>3070</v>
      </c>
      <c r="K3926" s="1202"/>
      <c r="L3926" s="1202" t="s">
        <v>448</v>
      </c>
      <c r="M3926" s="1202" t="s">
        <v>566</v>
      </c>
      <c r="N3926" s="1203" t="s">
        <v>586</v>
      </c>
      <c r="O3926" s="1203" t="s">
        <v>73</v>
      </c>
      <c r="P3926" s="1203" t="s">
        <v>73</v>
      </c>
      <c r="Q3926" s="1203" t="s">
        <v>73</v>
      </c>
      <c r="R3926" s="1203" t="s">
        <v>73</v>
      </c>
      <c r="S3926" s="1218">
        <f>VLOOKUP($D3926,'NI-Ric'!$B$1:$W$2048,12,FALSE)</f>
        <v>0</v>
      </c>
      <c r="T3926" s="1218">
        <f>VLOOKUP($D3926,'NI-Ric'!$B$1:$W$2048,13,FALSE)</f>
        <v>0</v>
      </c>
      <c r="U3926" s="1218">
        <f>VLOOKUP($D3926,'NI-Ric'!$B$1:$W$2048,16,FALSE)</f>
        <v>0</v>
      </c>
      <c r="V3926" s="1218">
        <f>VLOOKUP($D3926,'NI-Ric'!$B$1:$W$2048,17,FALSE)</f>
        <v>0</v>
      </c>
      <c r="W3926" s="1218">
        <f>VLOOKUP($D3926,'NI-Ric'!$B$1:$W$2048,18,FALSE)</f>
        <v>0</v>
      </c>
      <c r="X3926" s="1218">
        <f>VLOOKUP($D3926,'NI-Ric'!$B$1:$W$2048,19,FALSE)</f>
        <v>0</v>
      </c>
    </row>
    <row r="3927" spans="1:24" hidden="1">
      <c r="A3927" s="509"/>
      <c r="B3927" s="509"/>
      <c r="C3927" s="509"/>
      <c r="D3927" s="1218" t="s">
        <v>587</v>
      </c>
      <c r="E3927" s="1219" t="s">
        <v>3069</v>
      </c>
      <c r="F3927" s="1202"/>
      <c r="G3927" s="1202"/>
      <c r="H3927" s="1202"/>
      <c r="I3927" s="1202" t="s">
        <v>71</v>
      </c>
      <c r="J3927" s="1202"/>
      <c r="K3927" s="1202"/>
      <c r="L3927" s="1202"/>
      <c r="M3927" s="1202"/>
      <c r="N3927" s="1203" t="s">
        <v>588</v>
      </c>
      <c r="O3927" s="1203" t="s">
        <v>73</v>
      </c>
      <c r="P3927" s="1203" t="s">
        <v>73</v>
      </c>
      <c r="Q3927" s="1203" t="s">
        <v>73</v>
      </c>
      <c r="R3927" s="1203" t="s">
        <v>73</v>
      </c>
      <c r="S3927" s="1218">
        <f>VLOOKUP($D3927,'NI-Ric'!$B$1:$W$2048,12,FALSE)</f>
        <v>0</v>
      </c>
      <c r="T3927" s="1218">
        <f>VLOOKUP($D3927,'NI-Ric'!$B$1:$W$2048,13,FALSE)</f>
        <v>0</v>
      </c>
      <c r="U3927" s="1218">
        <f>VLOOKUP($D3927,'NI-Ric'!$B$1:$W$2048,16,FALSE)</f>
        <v>0</v>
      </c>
      <c r="V3927" s="1218">
        <f>VLOOKUP($D3927,'NI-Ric'!$B$1:$W$2048,17,FALSE)</f>
        <v>0</v>
      </c>
      <c r="W3927" s="1218">
        <f>VLOOKUP($D3927,'NI-Ric'!$B$1:$W$2048,18,FALSE)</f>
        <v>0</v>
      </c>
      <c r="X3927" s="1218">
        <f>VLOOKUP($D3927,'NI-Ric'!$B$1:$W$2048,19,FALSE)</f>
        <v>0</v>
      </c>
    </row>
    <row r="3928" spans="1:24" hidden="1">
      <c r="A3928" s="509"/>
      <c r="B3928" s="509"/>
      <c r="C3928" s="509"/>
      <c r="D3928" s="1218" t="s">
        <v>589</v>
      </c>
      <c r="E3928" s="1219" t="s">
        <v>3069</v>
      </c>
      <c r="F3928" s="1202"/>
      <c r="G3928" s="1202"/>
      <c r="H3928" s="1202" t="s">
        <v>590</v>
      </c>
      <c r="I3928" s="1202" t="s">
        <v>53</v>
      </c>
      <c r="J3928" s="1202" t="s">
        <v>3070</v>
      </c>
      <c r="K3928" s="1202"/>
      <c r="L3928" s="1202" t="s">
        <v>448</v>
      </c>
      <c r="M3928" s="1202" t="s">
        <v>566</v>
      </c>
      <c r="N3928" s="1203" t="s">
        <v>591</v>
      </c>
      <c r="O3928" s="1203" t="s">
        <v>73</v>
      </c>
      <c r="P3928" s="1203" t="s">
        <v>73</v>
      </c>
      <c r="Q3928" s="1203" t="s">
        <v>73</v>
      </c>
      <c r="R3928" s="1203" t="s">
        <v>73</v>
      </c>
      <c r="S3928" s="1218">
        <f>VLOOKUP($D3928,'NI-Ric'!$B$1:$W$2048,12,FALSE)</f>
        <v>0</v>
      </c>
      <c r="T3928" s="1218">
        <f>VLOOKUP($D3928,'NI-Ric'!$B$1:$W$2048,13,FALSE)</f>
        <v>0</v>
      </c>
      <c r="U3928" s="1218">
        <f>VLOOKUP($D3928,'NI-Ric'!$B$1:$W$2048,16,FALSE)</f>
        <v>0</v>
      </c>
      <c r="V3928" s="1218">
        <f>VLOOKUP($D3928,'NI-Ric'!$B$1:$W$2048,17,FALSE)</f>
        <v>0</v>
      </c>
      <c r="W3928" s="1218">
        <f>VLOOKUP($D3928,'NI-Ric'!$B$1:$W$2048,18,FALSE)</f>
        <v>0</v>
      </c>
      <c r="X3928" s="1218">
        <f>VLOOKUP($D3928,'NI-Ric'!$B$1:$W$2048,19,FALSE)</f>
        <v>0</v>
      </c>
    </row>
    <row r="3929" spans="1:24" hidden="1">
      <c r="A3929" s="509"/>
      <c r="B3929" s="509"/>
      <c r="C3929" s="509"/>
      <c r="D3929" s="1218" t="s">
        <v>592</v>
      </c>
      <c r="E3929" s="1219" t="s">
        <v>3069</v>
      </c>
      <c r="F3929" s="1202"/>
      <c r="G3929" s="1202"/>
      <c r="H3929" s="1202" t="s">
        <v>590</v>
      </c>
      <c r="I3929" s="1202" t="s">
        <v>53</v>
      </c>
      <c r="J3929" s="1202" t="s">
        <v>3070</v>
      </c>
      <c r="K3929" s="1202"/>
      <c r="L3929" s="1202" t="s">
        <v>448</v>
      </c>
      <c r="M3929" s="1202" t="s">
        <v>566</v>
      </c>
      <c r="N3929" s="1203" t="s">
        <v>593</v>
      </c>
      <c r="O3929" s="1203" t="s">
        <v>73</v>
      </c>
      <c r="P3929" s="1203" t="s">
        <v>73</v>
      </c>
      <c r="Q3929" s="1203" t="s">
        <v>73</v>
      </c>
      <c r="R3929" s="1203" t="s">
        <v>73</v>
      </c>
      <c r="S3929" s="1218">
        <f>VLOOKUP($D3929,'NI-Ric'!$B$1:$W$2048,12,FALSE)</f>
        <v>0</v>
      </c>
      <c r="T3929" s="1218">
        <f>VLOOKUP($D3929,'NI-Ric'!$B$1:$W$2048,13,FALSE)</f>
        <v>0</v>
      </c>
      <c r="U3929" s="1218">
        <f>VLOOKUP($D3929,'NI-Ric'!$B$1:$W$2048,16,FALSE)</f>
        <v>0</v>
      </c>
      <c r="V3929" s="1218">
        <f>VLOOKUP($D3929,'NI-Ric'!$B$1:$W$2048,17,FALSE)</f>
        <v>0</v>
      </c>
      <c r="W3929" s="1218">
        <f>VLOOKUP($D3929,'NI-Ric'!$B$1:$W$2048,18,FALSE)</f>
        <v>0</v>
      </c>
      <c r="X3929" s="1218">
        <f>VLOOKUP($D3929,'NI-Ric'!$B$1:$W$2048,19,FALSE)</f>
        <v>0</v>
      </c>
    </row>
    <row r="3930" spans="1:24" hidden="1">
      <c r="A3930" s="509"/>
      <c r="B3930" s="509"/>
      <c r="C3930" s="509"/>
      <c r="D3930" s="1218" t="s">
        <v>594</v>
      </c>
      <c r="E3930" s="1219" t="s">
        <v>3069</v>
      </c>
      <c r="F3930" s="1202"/>
      <c r="G3930" s="1202"/>
      <c r="H3930" s="1202" t="s">
        <v>590</v>
      </c>
      <c r="I3930" s="1202" t="s">
        <v>53</v>
      </c>
      <c r="J3930" s="1202" t="s">
        <v>3070</v>
      </c>
      <c r="K3930" s="1202"/>
      <c r="L3930" s="1202" t="s">
        <v>448</v>
      </c>
      <c r="M3930" s="1202" t="s">
        <v>566</v>
      </c>
      <c r="N3930" s="1203" t="s">
        <v>595</v>
      </c>
      <c r="O3930" s="1203" t="s">
        <v>73</v>
      </c>
      <c r="P3930" s="1203" t="s">
        <v>73</v>
      </c>
      <c r="Q3930" s="1203" t="s">
        <v>73</v>
      </c>
      <c r="R3930" s="1203" t="s">
        <v>73</v>
      </c>
      <c r="S3930" s="1218">
        <f>VLOOKUP($D3930,'NI-Ric'!$B$1:$W$2048,12,FALSE)</f>
        <v>0</v>
      </c>
      <c r="T3930" s="1218">
        <f>VLOOKUP($D3930,'NI-Ric'!$B$1:$W$2048,13,FALSE)</f>
        <v>0</v>
      </c>
      <c r="U3930" s="1218">
        <f>VLOOKUP($D3930,'NI-Ric'!$B$1:$W$2048,16,FALSE)</f>
        <v>0</v>
      </c>
      <c r="V3930" s="1218">
        <f>VLOOKUP($D3930,'NI-Ric'!$B$1:$W$2048,17,FALSE)</f>
        <v>0</v>
      </c>
      <c r="W3930" s="1218">
        <f>VLOOKUP($D3930,'NI-Ric'!$B$1:$W$2048,18,FALSE)</f>
        <v>0</v>
      </c>
      <c r="X3930" s="1218">
        <f>VLOOKUP($D3930,'NI-Ric'!$B$1:$W$2048,19,FALSE)</f>
        <v>0</v>
      </c>
    </row>
    <row r="3931" spans="1:24" hidden="1">
      <c r="A3931" s="509"/>
      <c r="B3931" s="509"/>
      <c r="C3931" s="509"/>
      <c r="D3931" s="1218" t="s">
        <v>596</v>
      </c>
      <c r="E3931" s="1219" t="s">
        <v>3069</v>
      </c>
      <c r="F3931" s="1202" t="s">
        <v>157</v>
      </c>
      <c r="G3931" s="1202"/>
      <c r="H3931" s="1202" t="s">
        <v>577</v>
      </c>
      <c r="I3931" s="1202" t="s">
        <v>53</v>
      </c>
      <c r="J3931" s="1202" t="s">
        <v>3070</v>
      </c>
      <c r="K3931" s="1202"/>
      <c r="L3931" s="1202" t="s">
        <v>448</v>
      </c>
      <c r="M3931" s="1202" t="s">
        <v>566</v>
      </c>
      <c r="N3931" s="1203" t="s">
        <v>597</v>
      </c>
      <c r="O3931" s="1203" t="s">
        <v>73</v>
      </c>
      <c r="P3931" s="1203" t="s">
        <v>73</v>
      </c>
      <c r="Q3931" s="1203" t="s">
        <v>73</v>
      </c>
      <c r="R3931" s="1203" t="s">
        <v>73</v>
      </c>
      <c r="S3931" s="1218">
        <f>VLOOKUP($D3931,'NI-Ric'!$B$1:$W$2048,12,FALSE)</f>
        <v>0</v>
      </c>
      <c r="T3931" s="1218">
        <f>VLOOKUP($D3931,'NI-Ric'!$B$1:$W$2048,13,FALSE)</f>
        <v>0</v>
      </c>
      <c r="U3931" s="1218">
        <f>VLOOKUP($D3931,'NI-Ric'!$B$1:$W$2048,16,FALSE)</f>
        <v>0</v>
      </c>
      <c r="V3931" s="1218">
        <f>VLOOKUP($D3931,'NI-Ric'!$B$1:$W$2048,17,FALSE)</f>
        <v>0</v>
      </c>
      <c r="W3931" s="1218">
        <f>VLOOKUP($D3931,'NI-Ric'!$B$1:$W$2048,18,FALSE)</f>
        <v>0</v>
      </c>
      <c r="X3931" s="1218">
        <f>VLOOKUP($D3931,'NI-Ric'!$B$1:$W$2048,19,FALSE)</f>
        <v>0</v>
      </c>
    </row>
    <row r="3932" spans="1:24" hidden="1">
      <c r="A3932" s="509"/>
      <c r="B3932" s="509"/>
      <c r="C3932" s="509"/>
      <c r="D3932" s="1218" t="s">
        <v>598</v>
      </c>
      <c r="E3932" s="1219" t="s">
        <v>3069</v>
      </c>
      <c r="F3932" s="1202"/>
      <c r="G3932" s="1202"/>
      <c r="H3932" s="1202" t="s">
        <v>599</v>
      </c>
      <c r="I3932" s="1202" t="s">
        <v>53</v>
      </c>
      <c r="J3932" s="1202" t="s">
        <v>3070</v>
      </c>
      <c r="K3932" s="1202"/>
      <c r="L3932" s="1202" t="s">
        <v>448</v>
      </c>
      <c r="M3932" s="1202" t="s">
        <v>566</v>
      </c>
      <c r="N3932" s="1203" t="s">
        <v>600</v>
      </c>
      <c r="O3932" s="1203" t="s">
        <v>73</v>
      </c>
      <c r="P3932" s="1203" t="s">
        <v>73</v>
      </c>
      <c r="Q3932" s="1203" t="s">
        <v>73</v>
      </c>
      <c r="R3932" s="1203" t="s">
        <v>73</v>
      </c>
      <c r="S3932" s="1218">
        <f>VLOOKUP($D3932,'NI-Ric'!$B$1:$W$2048,12,FALSE)</f>
        <v>0</v>
      </c>
      <c r="T3932" s="1218">
        <f>VLOOKUP($D3932,'NI-Ric'!$B$1:$W$2048,13,FALSE)</f>
        <v>0</v>
      </c>
      <c r="U3932" s="1218">
        <f>VLOOKUP($D3932,'NI-Ric'!$B$1:$W$2048,16,FALSE)</f>
        <v>0</v>
      </c>
      <c r="V3932" s="1218">
        <f>VLOOKUP($D3932,'NI-Ric'!$B$1:$W$2048,17,FALSE)</f>
        <v>0</v>
      </c>
      <c r="W3932" s="1218">
        <f>VLOOKUP($D3932,'NI-Ric'!$B$1:$W$2048,18,FALSE)</f>
        <v>0</v>
      </c>
      <c r="X3932" s="1218">
        <f>VLOOKUP($D3932,'NI-Ric'!$B$1:$W$2048,19,FALSE)</f>
        <v>0</v>
      </c>
    </row>
    <row r="3933" spans="1:24" hidden="1">
      <c r="A3933" s="509"/>
      <c r="B3933" s="509"/>
      <c r="C3933" s="509"/>
      <c r="D3933" s="1218" t="s">
        <v>601</v>
      </c>
      <c r="E3933" s="1219" t="s">
        <v>3069</v>
      </c>
      <c r="F3933" s="1202"/>
      <c r="G3933" s="1202"/>
      <c r="H3933" s="1202" t="s">
        <v>599</v>
      </c>
      <c r="I3933" s="1202" t="s">
        <v>53</v>
      </c>
      <c r="J3933" s="1202" t="s">
        <v>3070</v>
      </c>
      <c r="K3933" s="1202"/>
      <c r="L3933" s="1202" t="s">
        <v>448</v>
      </c>
      <c r="M3933" s="1202" t="s">
        <v>566</v>
      </c>
      <c r="N3933" s="1203" t="s">
        <v>602</v>
      </c>
      <c r="O3933" s="1203" t="s">
        <v>73</v>
      </c>
      <c r="P3933" s="1203" t="s">
        <v>73</v>
      </c>
      <c r="Q3933" s="1203" t="s">
        <v>73</v>
      </c>
      <c r="R3933" s="1203" t="s">
        <v>73</v>
      </c>
      <c r="S3933" s="1218">
        <f>VLOOKUP($D3933,'NI-Ric'!$B$1:$W$2048,12,FALSE)</f>
        <v>0</v>
      </c>
      <c r="T3933" s="1218">
        <f>VLOOKUP($D3933,'NI-Ric'!$B$1:$W$2048,13,FALSE)</f>
        <v>0</v>
      </c>
      <c r="U3933" s="1218">
        <f>VLOOKUP($D3933,'NI-Ric'!$B$1:$W$2048,16,FALSE)</f>
        <v>0</v>
      </c>
      <c r="V3933" s="1218">
        <f>VLOOKUP($D3933,'NI-Ric'!$B$1:$W$2048,17,FALSE)</f>
        <v>0</v>
      </c>
      <c r="W3933" s="1218">
        <f>VLOOKUP($D3933,'NI-Ric'!$B$1:$W$2048,18,FALSE)</f>
        <v>0</v>
      </c>
      <c r="X3933" s="1218">
        <f>VLOOKUP($D3933,'NI-Ric'!$B$1:$W$2048,19,FALSE)</f>
        <v>0</v>
      </c>
    </row>
    <row r="3934" spans="1:24" hidden="1">
      <c r="A3934" s="509"/>
      <c r="B3934" s="509"/>
      <c r="C3934" s="509"/>
      <c r="D3934" s="1218" t="s">
        <v>603</v>
      </c>
      <c r="E3934" s="1219" t="s">
        <v>3069</v>
      </c>
      <c r="F3934" s="1202"/>
      <c r="G3934" s="1202"/>
      <c r="H3934" s="1202"/>
      <c r="I3934" s="1202" t="s">
        <v>71</v>
      </c>
      <c r="J3934" s="1202"/>
      <c r="K3934" s="1202"/>
      <c r="L3934" s="1202"/>
      <c r="M3934" s="1202"/>
      <c r="N3934" s="1203" t="s">
        <v>604</v>
      </c>
      <c r="O3934" s="1203" t="s">
        <v>73</v>
      </c>
      <c r="P3934" s="1203" t="s">
        <v>73</v>
      </c>
      <c r="Q3934" s="1203" t="s">
        <v>73</v>
      </c>
      <c r="R3934" s="1203" t="s">
        <v>73</v>
      </c>
      <c r="S3934" s="1218">
        <f>VLOOKUP($D3934,'NI-Ric'!$B$1:$W$2048,12,FALSE)</f>
        <v>0</v>
      </c>
      <c r="T3934" s="1218">
        <f>VLOOKUP($D3934,'NI-Ric'!$B$1:$W$2048,13,FALSE)</f>
        <v>0</v>
      </c>
      <c r="U3934" s="1218">
        <f>VLOOKUP($D3934,'NI-Ric'!$B$1:$W$2048,16,FALSE)</f>
        <v>0</v>
      </c>
      <c r="V3934" s="1218">
        <f>VLOOKUP($D3934,'NI-Ric'!$B$1:$W$2048,17,FALSE)</f>
        <v>0</v>
      </c>
      <c r="W3934" s="1218">
        <f>VLOOKUP($D3934,'NI-Ric'!$B$1:$W$2048,18,FALSE)</f>
        <v>0</v>
      </c>
      <c r="X3934" s="1218">
        <f>VLOOKUP($D3934,'NI-Ric'!$B$1:$W$2048,19,FALSE)</f>
        <v>0</v>
      </c>
    </row>
    <row r="3935" spans="1:24" hidden="1">
      <c r="A3935" s="509"/>
      <c r="B3935" s="509"/>
      <c r="C3935" s="509"/>
      <c r="D3935" s="1218" t="s">
        <v>605</v>
      </c>
      <c r="E3935" s="1219" t="s">
        <v>3069</v>
      </c>
      <c r="F3935" s="1202"/>
      <c r="G3935" s="1202"/>
      <c r="H3935" s="1202"/>
      <c r="I3935" s="1202" t="s">
        <v>71</v>
      </c>
      <c r="J3935" s="1202"/>
      <c r="K3935" s="1202"/>
      <c r="L3935" s="1202"/>
      <c r="M3935" s="1202"/>
      <c r="N3935" s="1203" t="s">
        <v>606</v>
      </c>
      <c r="O3935" s="1203" t="s">
        <v>73</v>
      </c>
      <c r="P3935" s="1203" t="s">
        <v>73</v>
      </c>
      <c r="Q3935" s="1203" t="s">
        <v>73</v>
      </c>
      <c r="R3935" s="1203" t="s">
        <v>73</v>
      </c>
      <c r="S3935" s="1218">
        <f>VLOOKUP($D3935,'NI-Ric'!$B$1:$W$2048,12,FALSE)</f>
        <v>0</v>
      </c>
      <c r="T3935" s="1218">
        <f>VLOOKUP($D3935,'NI-Ric'!$B$1:$W$2048,13,FALSE)</f>
        <v>0</v>
      </c>
      <c r="U3935" s="1218">
        <f>VLOOKUP($D3935,'NI-Ric'!$B$1:$W$2048,16,FALSE)</f>
        <v>0</v>
      </c>
      <c r="V3935" s="1218">
        <f>VLOOKUP($D3935,'NI-Ric'!$B$1:$W$2048,17,FALSE)</f>
        <v>0</v>
      </c>
      <c r="W3935" s="1218">
        <f>VLOOKUP($D3935,'NI-Ric'!$B$1:$W$2048,18,FALSE)</f>
        <v>0</v>
      </c>
      <c r="X3935" s="1218">
        <f>VLOOKUP($D3935,'NI-Ric'!$B$1:$W$2048,19,FALSE)</f>
        <v>0</v>
      </c>
    </row>
    <row r="3936" spans="1:24" hidden="1">
      <c r="A3936" s="509"/>
      <c r="B3936" s="509"/>
      <c r="C3936" s="509"/>
      <c r="D3936" s="1218" t="s">
        <v>607</v>
      </c>
      <c r="E3936" s="1219" t="s">
        <v>3069</v>
      </c>
      <c r="F3936" s="1202"/>
      <c r="G3936" s="1202"/>
      <c r="H3936" s="1202" t="s">
        <v>608</v>
      </c>
      <c r="I3936" s="1202" t="s">
        <v>53</v>
      </c>
      <c r="J3936" s="1202" t="s">
        <v>3070</v>
      </c>
      <c r="K3936" s="1202"/>
      <c r="L3936" s="1202" t="s">
        <v>448</v>
      </c>
      <c r="M3936" s="1202" t="s">
        <v>609</v>
      </c>
      <c r="N3936" s="1203" t="s">
        <v>610</v>
      </c>
      <c r="O3936" s="1203" t="s">
        <v>73</v>
      </c>
      <c r="P3936" s="1203" t="s">
        <v>73</v>
      </c>
      <c r="Q3936" s="1203" t="s">
        <v>73</v>
      </c>
      <c r="R3936" s="1203" t="s">
        <v>73</v>
      </c>
      <c r="S3936" s="1218">
        <f>VLOOKUP($D3936,'NI-Ric'!$B$1:$W$2048,12,FALSE)</f>
        <v>0</v>
      </c>
      <c r="T3936" s="1218">
        <f>VLOOKUP($D3936,'NI-Ric'!$B$1:$W$2048,13,FALSE)</f>
        <v>0</v>
      </c>
      <c r="U3936" s="1218">
        <f>VLOOKUP($D3936,'NI-Ric'!$B$1:$W$2048,16,FALSE)</f>
        <v>0</v>
      </c>
      <c r="V3936" s="1218">
        <f>VLOOKUP($D3936,'NI-Ric'!$B$1:$W$2048,17,FALSE)</f>
        <v>0</v>
      </c>
      <c r="W3936" s="1218">
        <f>VLOOKUP($D3936,'NI-Ric'!$B$1:$W$2048,18,FALSE)</f>
        <v>0</v>
      </c>
      <c r="X3936" s="1218">
        <f>VLOOKUP($D3936,'NI-Ric'!$B$1:$W$2048,19,FALSE)</f>
        <v>0</v>
      </c>
    </row>
    <row r="3937" spans="1:24" hidden="1">
      <c r="A3937" s="509"/>
      <c r="B3937" s="509"/>
      <c r="C3937" s="509"/>
      <c r="D3937" s="1218" t="s">
        <v>611</v>
      </c>
      <c r="E3937" s="1219" t="s">
        <v>3069</v>
      </c>
      <c r="F3937" s="1202"/>
      <c r="G3937" s="1202"/>
      <c r="H3937" s="1202"/>
      <c r="I3937" s="1202" t="s">
        <v>71</v>
      </c>
      <c r="J3937" s="1202"/>
      <c r="K3937" s="1202"/>
      <c r="L3937" s="1202"/>
      <c r="M3937" s="1202"/>
      <c r="N3937" s="1203" t="s">
        <v>612</v>
      </c>
      <c r="O3937" s="1203" t="s">
        <v>73</v>
      </c>
      <c r="P3937" s="1203" t="s">
        <v>73</v>
      </c>
      <c r="Q3937" s="1203" t="s">
        <v>73</v>
      </c>
      <c r="R3937" s="1203" t="s">
        <v>73</v>
      </c>
      <c r="S3937" s="1218">
        <f>VLOOKUP($D3937,'NI-Ric'!$B$1:$W$2048,12,FALSE)</f>
        <v>0</v>
      </c>
      <c r="T3937" s="1218">
        <f>VLOOKUP($D3937,'NI-Ric'!$B$1:$W$2048,13,FALSE)</f>
        <v>0</v>
      </c>
      <c r="U3937" s="1218">
        <f>VLOOKUP($D3937,'NI-Ric'!$B$1:$W$2048,16,FALSE)</f>
        <v>0</v>
      </c>
      <c r="V3937" s="1218">
        <f>VLOOKUP($D3937,'NI-Ric'!$B$1:$W$2048,17,FALSE)</f>
        <v>0</v>
      </c>
      <c r="W3937" s="1218">
        <f>VLOOKUP($D3937,'NI-Ric'!$B$1:$W$2048,18,FALSE)</f>
        <v>0</v>
      </c>
      <c r="X3937" s="1218">
        <f>VLOOKUP($D3937,'NI-Ric'!$B$1:$W$2048,19,FALSE)</f>
        <v>0</v>
      </c>
    </row>
    <row r="3938" spans="1:24" ht="27" hidden="1">
      <c r="A3938" s="509"/>
      <c r="B3938" s="509"/>
      <c r="C3938" s="509"/>
      <c r="D3938" s="1218" t="s">
        <v>613</v>
      </c>
      <c r="E3938" s="1219" t="s">
        <v>3069</v>
      </c>
      <c r="F3938" s="1202" t="s">
        <v>157</v>
      </c>
      <c r="G3938" s="1202"/>
      <c r="H3938" s="1202" t="s">
        <v>614</v>
      </c>
      <c r="I3938" s="1202" t="s">
        <v>53</v>
      </c>
      <c r="J3938" s="1202" t="s">
        <v>3070</v>
      </c>
      <c r="K3938" s="1202"/>
      <c r="L3938" s="1202" t="s">
        <v>448</v>
      </c>
      <c r="M3938" s="1202" t="s">
        <v>609</v>
      </c>
      <c r="N3938" s="1203" t="s">
        <v>615</v>
      </c>
      <c r="O3938" s="1203" t="s">
        <v>73</v>
      </c>
      <c r="P3938" s="1203" t="s">
        <v>73</v>
      </c>
      <c r="Q3938" s="1203" t="s">
        <v>73</v>
      </c>
      <c r="R3938" s="1203" t="s">
        <v>73</v>
      </c>
      <c r="S3938" s="1218">
        <f>VLOOKUP($D3938,'NI-Ric'!$B$1:$W$2048,12,FALSE)</f>
        <v>0</v>
      </c>
      <c r="T3938" s="1218">
        <f>VLOOKUP($D3938,'NI-Ric'!$B$1:$W$2048,13,FALSE)</f>
        <v>0</v>
      </c>
      <c r="U3938" s="1218">
        <f>VLOOKUP($D3938,'NI-Ric'!$B$1:$W$2048,16,FALSE)</f>
        <v>0</v>
      </c>
      <c r="V3938" s="1218">
        <f>VLOOKUP($D3938,'NI-Ric'!$B$1:$W$2048,17,FALSE)</f>
        <v>0</v>
      </c>
      <c r="W3938" s="1218">
        <f>VLOOKUP($D3938,'NI-Ric'!$B$1:$W$2048,18,FALSE)</f>
        <v>0</v>
      </c>
      <c r="X3938" s="1218">
        <f>VLOOKUP($D3938,'NI-Ric'!$B$1:$W$2048,19,FALSE)</f>
        <v>0</v>
      </c>
    </row>
    <row r="3939" spans="1:24" hidden="1">
      <c r="A3939" s="509"/>
      <c r="B3939" s="509"/>
      <c r="C3939" s="509"/>
      <c r="D3939" s="1218" t="s">
        <v>616</v>
      </c>
      <c r="E3939" s="1219" t="s">
        <v>3069</v>
      </c>
      <c r="F3939" s="1202"/>
      <c r="G3939" s="1202"/>
      <c r="H3939" s="1202" t="s">
        <v>617</v>
      </c>
      <c r="I3939" s="1202" t="s">
        <v>53</v>
      </c>
      <c r="J3939" s="1202" t="s">
        <v>3070</v>
      </c>
      <c r="K3939" s="1202"/>
      <c r="L3939" s="1202" t="s">
        <v>448</v>
      </c>
      <c r="M3939" s="1202" t="s">
        <v>609</v>
      </c>
      <c r="N3939" s="1203" t="s">
        <v>618</v>
      </c>
      <c r="O3939" s="1203" t="s">
        <v>73</v>
      </c>
      <c r="P3939" s="1203" t="s">
        <v>73</v>
      </c>
      <c r="Q3939" s="1203" t="s">
        <v>73</v>
      </c>
      <c r="R3939" s="1203" t="s">
        <v>73</v>
      </c>
      <c r="S3939" s="1218">
        <f>VLOOKUP($D3939,'NI-Ric'!$B$1:$W$2048,12,FALSE)</f>
        <v>0</v>
      </c>
      <c r="T3939" s="1218">
        <f>VLOOKUP($D3939,'NI-Ric'!$B$1:$W$2048,13,FALSE)</f>
        <v>0</v>
      </c>
      <c r="U3939" s="1218">
        <f>VLOOKUP($D3939,'NI-Ric'!$B$1:$W$2048,16,FALSE)</f>
        <v>0</v>
      </c>
      <c r="V3939" s="1218">
        <f>VLOOKUP($D3939,'NI-Ric'!$B$1:$W$2048,17,FALSE)</f>
        <v>0</v>
      </c>
      <c r="W3939" s="1218">
        <f>VLOOKUP($D3939,'NI-Ric'!$B$1:$W$2048,18,FALSE)</f>
        <v>0</v>
      </c>
      <c r="X3939" s="1218">
        <f>VLOOKUP($D3939,'NI-Ric'!$B$1:$W$2048,19,FALSE)</f>
        <v>0</v>
      </c>
    </row>
    <row r="3940" spans="1:24" hidden="1">
      <c r="A3940" s="509"/>
      <c r="B3940" s="509"/>
      <c r="C3940" s="509"/>
      <c r="D3940" s="1218" t="s">
        <v>619</v>
      </c>
      <c r="E3940" s="1219" t="s">
        <v>3069</v>
      </c>
      <c r="F3940" s="1202"/>
      <c r="G3940" s="1202"/>
      <c r="H3940" s="1202" t="s">
        <v>620</v>
      </c>
      <c r="I3940" s="1202" t="s">
        <v>53</v>
      </c>
      <c r="J3940" s="1202" t="s">
        <v>3070</v>
      </c>
      <c r="K3940" s="1202"/>
      <c r="L3940" s="1202" t="s">
        <v>448</v>
      </c>
      <c r="M3940" s="1202" t="s">
        <v>609</v>
      </c>
      <c r="N3940" s="1203" t="s">
        <v>621</v>
      </c>
      <c r="O3940" s="1203" t="s">
        <v>73</v>
      </c>
      <c r="P3940" s="1203" t="s">
        <v>73</v>
      </c>
      <c r="Q3940" s="1203" t="s">
        <v>73</v>
      </c>
      <c r="R3940" s="1203" t="s">
        <v>73</v>
      </c>
      <c r="S3940" s="1218">
        <f>VLOOKUP($D3940,'NI-Ric'!$B$1:$W$2048,12,FALSE)</f>
        <v>0</v>
      </c>
      <c r="T3940" s="1218">
        <f>VLOOKUP($D3940,'NI-Ric'!$B$1:$W$2048,13,FALSE)</f>
        <v>0</v>
      </c>
      <c r="U3940" s="1218">
        <f>VLOOKUP($D3940,'NI-Ric'!$B$1:$W$2048,16,FALSE)</f>
        <v>0</v>
      </c>
      <c r="V3940" s="1218">
        <f>VLOOKUP($D3940,'NI-Ric'!$B$1:$W$2048,17,FALSE)</f>
        <v>0</v>
      </c>
      <c r="W3940" s="1218">
        <f>VLOOKUP($D3940,'NI-Ric'!$B$1:$W$2048,18,FALSE)</f>
        <v>0</v>
      </c>
      <c r="X3940" s="1218">
        <f>VLOOKUP($D3940,'NI-Ric'!$B$1:$W$2048,19,FALSE)</f>
        <v>0</v>
      </c>
    </row>
    <row r="3941" spans="1:24" ht="27" hidden="1">
      <c r="A3941" s="509"/>
      <c r="B3941" s="509"/>
      <c r="C3941" s="509"/>
      <c r="D3941" s="1218" t="s">
        <v>622</v>
      </c>
      <c r="E3941" s="1219" t="s">
        <v>3069</v>
      </c>
      <c r="F3941" s="1202" t="s">
        <v>157</v>
      </c>
      <c r="G3941" s="1202"/>
      <c r="H3941" s="1202" t="s">
        <v>623</v>
      </c>
      <c r="I3941" s="1202" t="s">
        <v>53</v>
      </c>
      <c r="J3941" s="1202" t="s">
        <v>3070</v>
      </c>
      <c r="K3941" s="1202"/>
      <c r="L3941" s="1202" t="s">
        <v>448</v>
      </c>
      <c r="M3941" s="1202" t="s">
        <v>609</v>
      </c>
      <c r="N3941" s="1203" t="s">
        <v>624</v>
      </c>
      <c r="O3941" s="304" t="s">
        <v>73</v>
      </c>
      <c r="P3941" s="304" t="s">
        <v>73</v>
      </c>
      <c r="Q3941" s="304" t="s">
        <v>73</v>
      </c>
      <c r="R3941" s="304" t="s">
        <v>73</v>
      </c>
      <c r="S3941" s="1218">
        <f>VLOOKUP($D3941,'NI-Ric'!$B$1:$W$2048,12,FALSE)</f>
        <v>0</v>
      </c>
      <c r="T3941" s="1218">
        <f>VLOOKUP($D3941,'NI-Ric'!$B$1:$W$2048,13,FALSE)</f>
        <v>0</v>
      </c>
      <c r="U3941" s="1218">
        <f>VLOOKUP($D3941,'NI-Ric'!$B$1:$W$2048,16,FALSE)</f>
        <v>0</v>
      </c>
      <c r="V3941" s="1218">
        <f>VLOOKUP($D3941,'NI-Ric'!$B$1:$W$2048,17,FALSE)</f>
        <v>0</v>
      </c>
      <c r="W3941" s="1218">
        <f>VLOOKUP($D3941,'NI-Ric'!$B$1:$W$2048,18,FALSE)</f>
        <v>0</v>
      </c>
      <c r="X3941" s="1218">
        <f>VLOOKUP($D3941,'NI-Ric'!$B$1:$W$2048,19,FALSE)</f>
        <v>0</v>
      </c>
    </row>
    <row r="3942" spans="1:24" ht="27" hidden="1">
      <c r="A3942" s="509"/>
      <c r="B3942" s="509"/>
      <c r="C3942" s="509"/>
      <c r="D3942" s="1218" t="s">
        <v>625</v>
      </c>
      <c r="E3942" s="1219" t="s">
        <v>3069</v>
      </c>
      <c r="F3942" s="1202" t="s">
        <v>157</v>
      </c>
      <c r="G3942" s="1202"/>
      <c r="H3942" s="1202" t="s">
        <v>623</v>
      </c>
      <c r="I3942" s="1202" t="s">
        <v>53</v>
      </c>
      <c r="J3942" s="1202" t="s">
        <v>3070</v>
      </c>
      <c r="K3942" s="1202"/>
      <c r="L3942" s="1202" t="s">
        <v>448</v>
      </c>
      <c r="M3942" s="1202" t="s">
        <v>609</v>
      </c>
      <c r="N3942" s="1203" t="s">
        <v>626</v>
      </c>
      <c r="O3942" s="304" t="s">
        <v>73</v>
      </c>
      <c r="P3942" s="304" t="s">
        <v>73</v>
      </c>
      <c r="Q3942" s="304" t="s">
        <v>73</v>
      </c>
      <c r="R3942" s="304" t="s">
        <v>73</v>
      </c>
      <c r="S3942" s="1218">
        <f>VLOOKUP($D3942,'NI-Ric'!$B$1:$W$2048,12,FALSE)</f>
        <v>0</v>
      </c>
      <c r="T3942" s="1218">
        <f>VLOOKUP($D3942,'NI-Ric'!$B$1:$W$2048,13,FALSE)</f>
        <v>0</v>
      </c>
      <c r="U3942" s="1218">
        <f>VLOOKUP($D3942,'NI-Ric'!$B$1:$W$2048,16,FALSE)</f>
        <v>0</v>
      </c>
      <c r="V3942" s="1218">
        <f>VLOOKUP($D3942,'NI-Ric'!$B$1:$W$2048,17,FALSE)</f>
        <v>0</v>
      </c>
      <c r="W3942" s="1218">
        <f>VLOOKUP($D3942,'NI-Ric'!$B$1:$W$2048,18,FALSE)</f>
        <v>0</v>
      </c>
      <c r="X3942" s="1218">
        <f>VLOOKUP($D3942,'NI-Ric'!$B$1:$W$2048,19,FALSE)</f>
        <v>0</v>
      </c>
    </row>
    <row r="3943" spans="1:24" ht="40.5" hidden="1">
      <c r="A3943" s="509"/>
      <c r="B3943" s="509"/>
      <c r="C3943" s="509"/>
      <c r="D3943" s="1218" t="s">
        <v>627</v>
      </c>
      <c r="E3943" s="1219" t="s">
        <v>3069</v>
      </c>
      <c r="F3943" s="1202"/>
      <c r="G3943" s="1202"/>
      <c r="H3943" s="1205" t="s">
        <v>447</v>
      </c>
      <c r="I3943" s="1202" t="s">
        <v>53</v>
      </c>
      <c r="J3943" s="1202" t="s">
        <v>3070</v>
      </c>
      <c r="K3943" s="1202"/>
      <c r="L3943" s="1202" t="s">
        <v>448</v>
      </c>
      <c r="M3943" s="1202" t="s">
        <v>609</v>
      </c>
      <c r="N3943" s="1203" t="s">
        <v>628</v>
      </c>
      <c r="O3943" s="304" t="s">
        <v>73</v>
      </c>
      <c r="P3943" s="304" t="s">
        <v>73</v>
      </c>
      <c r="Q3943" s="304" t="s">
        <v>73</v>
      </c>
      <c r="R3943" s="304" t="s">
        <v>73</v>
      </c>
      <c r="S3943" s="1218">
        <f>VLOOKUP($D3943,'NI-Ric'!$B$1:$W$2048,12,FALSE)</f>
        <v>0</v>
      </c>
      <c r="T3943" s="1218">
        <f>VLOOKUP($D3943,'NI-Ric'!$B$1:$W$2048,13,FALSE)</f>
        <v>0</v>
      </c>
      <c r="U3943" s="1218">
        <f>VLOOKUP($D3943,'NI-Ric'!$B$1:$W$2048,16,FALSE)</f>
        <v>0</v>
      </c>
      <c r="V3943" s="1218">
        <f>VLOOKUP($D3943,'NI-Ric'!$B$1:$W$2048,17,FALSE)</f>
        <v>0</v>
      </c>
      <c r="W3943" s="1218">
        <f>VLOOKUP($D3943,'NI-Ric'!$B$1:$W$2048,18,FALSE)</f>
        <v>0</v>
      </c>
      <c r="X3943" s="1218">
        <f>VLOOKUP($D3943,'NI-Ric'!$B$1:$W$2048,19,FALSE)</f>
        <v>0</v>
      </c>
    </row>
    <row r="3944" spans="1:24" hidden="1">
      <c r="A3944" s="509"/>
      <c r="B3944" s="509"/>
      <c r="C3944" s="509"/>
      <c r="D3944" s="1218" t="s">
        <v>629</v>
      </c>
      <c r="E3944" s="1219" t="s">
        <v>3069</v>
      </c>
      <c r="F3944" s="1202"/>
      <c r="G3944" s="1202"/>
      <c r="H3944" s="1202" t="s">
        <v>630</v>
      </c>
      <c r="I3944" s="1202" t="s">
        <v>53</v>
      </c>
      <c r="J3944" s="1202" t="s">
        <v>3070</v>
      </c>
      <c r="K3944" s="1202"/>
      <c r="L3944" s="1202" t="s">
        <v>448</v>
      </c>
      <c r="M3944" s="1202" t="s">
        <v>609</v>
      </c>
      <c r="N3944" s="1203" t="s">
        <v>631</v>
      </c>
      <c r="O3944" s="1203" t="s">
        <v>73</v>
      </c>
      <c r="P3944" s="1203" t="s">
        <v>73</v>
      </c>
      <c r="Q3944" s="1203" t="s">
        <v>73</v>
      </c>
      <c r="R3944" s="1203" t="s">
        <v>73</v>
      </c>
      <c r="S3944" s="1218">
        <f>VLOOKUP($D3944,'NI-Ric'!$B$1:$W$2048,12,FALSE)</f>
        <v>0</v>
      </c>
      <c r="T3944" s="1218">
        <f>VLOOKUP($D3944,'NI-Ric'!$B$1:$W$2048,13,FALSE)</f>
        <v>0</v>
      </c>
      <c r="U3944" s="1218">
        <f>VLOOKUP($D3944,'NI-Ric'!$B$1:$W$2048,16,FALSE)</f>
        <v>0</v>
      </c>
      <c r="V3944" s="1218">
        <f>VLOOKUP($D3944,'NI-Ric'!$B$1:$W$2048,17,FALSE)</f>
        <v>0</v>
      </c>
      <c r="W3944" s="1218">
        <f>VLOOKUP($D3944,'NI-Ric'!$B$1:$W$2048,18,FALSE)</f>
        <v>0</v>
      </c>
      <c r="X3944" s="1218">
        <f>VLOOKUP($D3944,'NI-Ric'!$B$1:$W$2048,19,FALSE)</f>
        <v>0</v>
      </c>
    </row>
    <row r="3945" spans="1:24" ht="27" hidden="1">
      <c r="A3945" s="509"/>
      <c r="B3945" s="509"/>
      <c r="C3945" s="509"/>
      <c r="D3945" s="1218" t="s">
        <v>632</v>
      </c>
      <c r="E3945" s="1219" t="s">
        <v>3069</v>
      </c>
      <c r="F3945" s="1202"/>
      <c r="G3945" s="1202"/>
      <c r="H3945" s="1202" t="s">
        <v>633</v>
      </c>
      <c r="I3945" s="1202" t="s">
        <v>53</v>
      </c>
      <c r="J3945" s="1202" t="s">
        <v>3070</v>
      </c>
      <c r="K3945" s="1202"/>
      <c r="L3945" s="1202" t="s">
        <v>448</v>
      </c>
      <c r="M3945" s="1202" t="s">
        <v>609</v>
      </c>
      <c r="N3945" s="1203" t="s">
        <v>634</v>
      </c>
      <c r="O3945" s="304" t="s">
        <v>73</v>
      </c>
      <c r="P3945" s="304" t="s">
        <v>73</v>
      </c>
      <c r="Q3945" s="304" t="s">
        <v>73</v>
      </c>
      <c r="R3945" s="304" t="s">
        <v>73</v>
      </c>
      <c r="S3945" s="1218">
        <f>VLOOKUP($D3945,'NI-Ric'!$B$1:$W$2048,12,FALSE)</f>
        <v>0</v>
      </c>
      <c r="T3945" s="1218">
        <f>VLOOKUP($D3945,'NI-Ric'!$B$1:$W$2048,13,FALSE)</f>
        <v>0</v>
      </c>
      <c r="U3945" s="1218">
        <f>VLOOKUP($D3945,'NI-Ric'!$B$1:$W$2048,16,FALSE)</f>
        <v>0</v>
      </c>
      <c r="V3945" s="1218">
        <f>VLOOKUP($D3945,'NI-Ric'!$B$1:$W$2048,17,FALSE)</f>
        <v>0</v>
      </c>
      <c r="W3945" s="1218">
        <f>VLOOKUP($D3945,'NI-Ric'!$B$1:$W$2048,18,FALSE)</f>
        <v>0</v>
      </c>
      <c r="X3945" s="1218">
        <f>VLOOKUP($D3945,'NI-Ric'!$B$1:$W$2048,19,FALSE)</f>
        <v>0</v>
      </c>
    </row>
    <row r="3946" spans="1:24" ht="27" hidden="1">
      <c r="A3946" s="509"/>
      <c r="B3946" s="509"/>
      <c r="C3946" s="509"/>
      <c r="D3946" s="1218" t="s">
        <v>635</v>
      </c>
      <c r="E3946" s="1219" t="s">
        <v>3069</v>
      </c>
      <c r="F3946" s="1202"/>
      <c r="G3946" s="1202"/>
      <c r="H3946" s="1202" t="s">
        <v>633</v>
      </c>
      <c r="I3946" s="1202" t="s">
        <v>53</v>
      </c>
      <c r="J3946" s="1202" t="s">
        <v>3070</v>
      </c>
      <c r="K3946" s="1202"/>
      <c r="L3946" s="1202" t="s">
        <v>448</v>
      </c>
      <c r="M3946" s="1202" t="s">
        <v>609</v>
      </c>
      <c r="N3946" s="1203" t="s">
        <v>636</v>
      </c>
      <c r="O3946" s="304" t="s">
        <v>73</v>
      </c>
      <c r="P3946" s="304" t="s">
        <v>73</v>
      </c>
      <c r="Q3946" s="304" t="s">
        <v>73</v>
      </c>
      <c r="R3946" s="304" t="s">
        <v>73</v>
      </c>
      <c r="S3946" s="1218">
        <f>VLOOKUP($D3946,'NI-Ric'!$B$1:$W$2048,12,FALSE)</f>
        <v>0</v>
      </c>
      <c r="T3946" s="1218">
        <f>VLOOKUP($D3946,'NI-Ric'!$B$1:$W$2048,13,FALSE)</f>
        <v>0</v>
      </c>
      <c r="U3946" s="1218">
        <f>VLOOKUP($D3946,'NI-Ric'!$B$1:$W$2048,16,FALSE)</f>
        <v>0</v>
      </c>
      <c r="V3946" s="1218">
        <f>VLOOKUP($D3946,'NI-Ric'!$B$1:$W$2048,17,FALSE)</f>
        <v>0</v>
      </c>
      <c r="W3946" s="1218">
        <f>VLOOKUP($D3946,'NI-Ric'!$B$1:$W$2048,18,FALSE)</f>
        <v>0</v>
      </c>
      <c r="X3946" s="1218">
        <f>VLOOKUP($D3946,'NI-Ric'!$B$1:$W$2048,19,FALSE)</f>
        <v>0</v>
      </c>
    </row>
    <row r="3947" spans="1:24" ht="27" hidden="1">
      <c r="A3947" s="509"/>
      <c r="B3947" s="509"/>
      <c r="C3947" s="509"/>
      <c r="D3947" s="1218" t="s">
        <v>637</v>
      </c>
      <c r="E3947" s="1219" t="s">
        <v>3069</v>
      </c>
      <c r="F3947" s="1202" t="s">
        <v>157</v>
      </c>
      <c r="G3947" s="1202"/>
      <c r="H3947" s="1202" t="s">
        <v>623</v>
      </c>
      <c r="I3947" s="1202" t="s">
        <v>53</v>
      </c>
      <c r="J3947" s="1202" t="s">
        <v>3070</v>
      </c>
      <c r="K3947" s="1202"/>
      <c r="L3947" s="1202" t="s">
        <v>448</v>
      </c>
      <c r="M3947" s="1202" t="s">
        <v>609</v>
      </c>
      <c r="N3947" s="1203" t="s">
        <v>638</v>
      </c>
      <c r="O3947" s="1203" t="s">
        <v>73</v>
      </c>
      <c r="P3947" s="1203" t="s">
        <v>73</v>
      </c>
      <c r="Q3947" s="1203" t="s">
        <v>73</v>
      </c>
      <c r="R3947" s="1203" t="s">
        <v>73</v>
      </c>
      <c r="S3947" s="1218">
        <f>VLOOKUP($D3947,'NI-Ric'!$B$1:$W$2048,12,FALSE)</f>
        <v>0</v>
      </c>
      <c r="T3947" s="1218">
        <f>VLOOKUP($D3947,'NI-Ric'!$B$1:$W$2048,13,FALSE)</f>
        <v>0</v>
      </c>
      <c r="U3947" s="1218">
        <f>VLOOKUP($D3947,'NI-Ric'!$B$1:$W$2048,16,FALSE)</f>
        <v>0</v>
      </c>
      <c r="V3947" s="1218">
        <f>VLOOKUP($D3947,'NI-Ric'!$B$1:$W$2048,17,FALSE)</f>
        <v>0</v>
      </c>
      <c r="W3947" s="1218">
        <f>VLOOKUP($D3947,'NI-Ric'!$B$1:$W$2048,18,FALSE)</f>
        <v>0</v>
      </c>
      <c r="X3947" s="1218">
        <f>VLOOKUP($D3947,'NI-Ric'!$B$1:$W$2048,19,FALSE)</f>
        <v>0</v>
      </c>
    </row>
    <row r="3948" spans="1:24" hidden="1">
      <c r="A3948" s="509"/>
      <c r="B3948" s="509"/>
      <c r="C3948" s="509"/>
      <c r="D3948" s="1218" t="s">
        <v>639</v>
      </c>
      <c r="E3948" s="1219" t="s">
        <v>3069</v>
      </c>
      <c r="F3948" s="1202"/>
      <c r="G3948" s="1202"/>
      <c r="H3948" s="1202" t="s">
        <v>630</v>
      </c>
      <c r="I3948" s="1202" t="s">
        <v>53</v>
      </c>
      <c r="J3948" s="1202" t="s">
        <v>3070</v>
      </c>
      <c r="K3948" s="1202"/>
      <c r="L3948" s="1202" t="s">
        <v>448</v>
      </c>
      <c r="M3948" s="1202" t="s">
        <v>609</v>
      </c>
      <c r="N3948" s="1203" t="s">
        <v>640</v>
      </c>
      <c r="O3948" s="1203" t="s">
        <v>73</v>
      </c>
      <c r="P3948" s="1203" t="s">
        <v>73</v>
      </c>
      <c r="Q3948" s="1203" t="s">
        <v>73</v>
      </c>
      <c r="R3948" s="1203" t="s">
        <v>73</v>
      </c>
      <c r="S3948" s="1218">
        <f>VLOOKUP($D3948,'NI-Ric'!$B$1:$W$2048,12,FALSE)</f>
        <v>0</v>
      </c>
      <c r="T3948" s="1218">
        <f>VLOOKUP($D3948,'NI-Ric'!$B$1:$W$2048,13,FALSE)</f>
        <v>0</v>
      </c>
      <c r="U3948" s="1218">
        <f>VLOOKUP($D3948,'NI-Ric'!$B$1:$W$2048,16,FALSE)</f>
        <v>0</v>
      </c>
      <c r="V3948" s="1218">
        <f>VLOOKUP($D3948,'NI-Ric'!$B$1:$W$2048,17,FALSE)</f>
        <v>0</v>
      </c>
      <c r="W3948" s="1218">
        <f>VLOOKUP($D3948,'NI-Ric'!$B$1:$W$2048,18,FALSE)</f>
        <v>0</v>
      </c>
      <c r="X3948" s="1218">
        <f>VLOOKUP($D3948,'NI-Ric'!$B$1:$W$2048,19,FALSE)</f>
        <v>0</v>
      </c>
    </row>
    <row r="3949" spans="1:24" hidden="1">
      <c r="A3949" s="509"/>
      <c r="B3949" s="509"/>
      <c r="C3949" s="509"/>
      <c r="D3949" s="1218" t="s">
        <v>641</v>
      </c>
      <c r="E3949" s="1219" t="s">
        <v>3069</v>
      </c>
      <c r="F3949" s="1202"/>
      <c r="G3949" s="1202"/>
      <c r="H3949" s="1204" t="s">
        <v>642</v>
      </c>
      <c r="I3949" s="1202" t="s">
        <v>53</v>
      </c>
      <c r="J3949" s="1202" t="s">
        <v>3070</v>
      </c>
      <c r="K3949" s="1202"/>
      <c r="L3949" s="1202" t="s">
        <v>448</v>
      </c>
      <c r="M3949" s="1202" t="s">
        <v>290</v>
      </c>
      <c r="N3949" s="1203" t="s">
        <v>643</v>
      </c>
      <c r="O3949" s="1203" t="s">
        <v>73</v>
      </c>
      <c r="P3949" s="1203" t="s">
        <v>73</v>
      </c>
      <c r="Q3949" s="1203" t="s">
        <v>73</v>
      </c>
      <c r="R3949" s="1203" t="s">
        <v>73</v>
      </c>
      <c r="S3949" s="1218">
        <f>VLOOKUP($D3949,'NI-Ric'!$B$1:$W$2048,12,FALSE)</f>
        <v>0</v>
      </c>
      <c r="T3949" s="1218">
        <f>VLOOKUP($D3949,'NI-Ric'!$B$1:$W$2048,13,FALSE)</f>
        <v>0</v>
      </c>
      <c r="U3949" s="1218">
        <f>VLOOKUP($D3949,'NI-Ric'!$B$1:$W$2048,16,FALSE)</f>
        <v>0</v>
      </c>
      <c r="V3949" s="1218">
        <f>VLOOKUP($D3949,'NI-Ric'!$B$1:$W$2048,17,FALSE)</f>
        <v>0</v>
      </c>
      <c r="W3949" s="1218">
        <f>VLOOKUP($D3949,'NI-Ric'!$B$1:$W$2048,18,FALSE)</f>
        <v>0</v>
      </c>
      <c r="X3949" s="1218">
        <f>VLOOKUP($D3949,'NI-Ric'!$B$1:$W$2048,19,FALSE)</f>
        <v>0</v>
      </c>
    </row>
    <row r="3950" spans="1:24" hidden="1">
      <c r="A3950" s="509"/>
      <c r="B3950" s="509"/>
      <c r="C3950" s="509"/>
      <c r="D3950" s="1218" t="s">
        <v>644</v>
      </c>
      <c r="E3950" s="1219" t="s">
        <v>3069</v>
      </c>
      <c r="F3950" s="1202"/>
      <c r="G3950" s="1202"/>
      <c r="H3950" s="1202" t="s">
        <v>633</v>
      </c>
      <c r="I3950" s="1202" t="s">
        <v>53</v>
      </c>
      <c r="J3950" s="1202" t="s">
        <v>3070</v>
      </c>
      <c r="K3950" s="1202"/>
      <c r="L3950" s="1202" t="s">
        <v>448</v>
      </c>
      <c r="M3950" s="1202" t="s">
        <v>609</v>
      </c>
      <c r="N3950" s="1203" t="s">
        <v>645</v>
      </c>
      <c r="O3950" s="1203" t="s">
        <v>73</v>
      </c>
      <c r="P3950" s="1203" t="s">
        <v>73</v>
      </c>
      <c r="Q3950" s="1203" t="s">
        <v>73</v>
      </c>
      <c r="R3950" s="1203" t="s">
        <v>73</v>
      </c>
      <c r="S3950" s="1218">
        <f>VLOOKUP($D3950,'NI-Ric'!$B$1:$W$2048,12,FALSE)</f>
        <v>0</v>
      </c>
      <c r="T3950" s="1218">
        <f>VLOOKUP($D3950,'NI-Ric'!$B$1:$W$2048,13,FALSE)</f>
        <v>0</v>
      </c>
      <c r="U3950" s="1218">
        <f>VLOOKUP($D3950,'NI-Ric'!$B$1:$W$2048,16,FALSE)</f>
        <v>0</v>
      </c>
      <c r="V3950" s="1218">
        <f>VLOOKUP($D3950,'NI-Ric'!$B$1:$W$2048,17,FALSE)</f>
        <v>0</v>
      </c>
      <c r="W3950" s="1218">
        <f>VLOOKUP($D3950,'NI-Ric'!$B$1:$W$2048,18,FALSE)</f>
        <v>0</v>
      </c>
      <c r="X3950" s="1218">
        <f>VLOOKUP($D3950,'NI-Ric'!$B$1:$W$2048,19,FALSE)</f>
        <v>0</v>
      </c>
    </row>
    <row r="3951" spans="1:24" hidden="1">
      <c r="A3951" s="509"/>
      <c r="B3951" s="509"/>
      <c r="C3951" s="509"/>
      <c r="D3951" s="1218" t="s">
        <v>646</v>
      </c>
      <c r="E3951" s="1219" t="s">
        <v>3069</v>
      </c>
      <c r="F3951" s="1202"/>
      <c r="G3951" s="1202"/>
      <c r="H3951" s="1202" t="s">
        <v>633</v>
      </c>
      <c r="I3951" s="1202" t="s">
        <v>53</v>
      </c>
      <c r="J3951" s="1202" t="s">
        <v>3070</v>
      </c>
      <c r="K3951" s="1202"/>
      <c r="L3951" s="1202" t="s">
        <v>448</v>
      </c>
      <c r="M3951" s="1202" t="s">
        <v>609</v>
      </c>
      <c r="N3951" s="1203" t="s">
        <v>647</v>
      </c>
      <c r="O3951" s="1203" t="s">
        <v>73</v>
      </c>
      <c r="P3951" s="1203" t="s">
        <v>73</v>
      </c>
      <c r="Q3951" s="1203" t="s">
        <v>73</v>
      </c>
      <c r="R3951" s="1203" t="s">
        <v>73</v>
      </c>
      <c r="S3951" s="1218">
        <f>VLOOKUP($D3951,'NI-Ric'!$B$1:$W$2048,12,FALSE)</f>
        <v>0</v>
      </c>
      <c r="T3951" s="1218">
        <f>VLOOKUP($D3951,'NI-Ric'!$B$1:$W$2048,13,FALSE)</f>
        <v>0</v>
      </c>
      <c r="U3951" s="1218">
        <f>VLOOKUP($D3951,'NI-Ric'!$B$1:$W$2048,16,FALSE)</f>
        <v>0</v>
      </c>
      <c r="V3951" s="1218">
        <f>VLOOKUP($D3951,'NI-Ric'!$B$1:$W$2048,17,FALSE)</f>
        <v>0</v>
      </c>
      <c r="W3951" s="1218">
        <f>VLOOKUP($D3951,'NI-Ric'!$B$1:$W$2048,18,FALSE)</f>
        <v>0</v>
      </c>
      <c r="X3951" s="1218">
        <f>VLOOKUP($D3951,'NI-Ric'!$B$1:$W$2048,19,FALSE)</f>
        <v>0</v>
      </c>
    </row>
    <row r="3952" spans="1:24" ht="27" hidden="1">
      <c r="A3952" s="509"/>
      <c r="B3952" s="509"/>
      <c r="C3952" s="509"/>
      <c r="D3952" s="1218" t="s">
        <v>648</v>
      </c>
      <c r="E3952" s="1219" t="s">
        <v>3069</v>
      </c>
      <c r="F3952" s="1202" t="s">
        <v>157</v>
      </c>
      <c r="G3952" s="1202"/>
      <c r="H3952" s="1202" t="s">
        <v>623</v>
      </c>
      <c r="I3952" s="1202" t="s">
        <v>53</v>
      </c>
      <c r="J3952" s="1202" t="s">
        <v>3070</v>
      </c>
      <c r="K3952" s="1202"/>
      <c r="L3952" s="1202" t="s">
        <v>448</v>
      </c>
      <c r="M3952" s="1202" t="s">
        <v>609</v>
      </c>
      <c r="N3952" s="1203" t="s">
        <v>649</v>
      </c>
      <c r="O3952" s="1203" t="s">
        <v>73</v>
      </c>
      <c r="P3952" s="1203" t="s">
        <v>73</v>
      </c>
      <c r="Q3952" s="1203" t="s">
        <v>73</v>
      </c>
      <c r="R3952" s="1203" t="s">
        <v>73</v>
      </c>
      <c r="S3952" s="1218">
        <f>VLOOKUP($D3952,'NI-Ric'!$B$1:$W$2048,12,FALSE)</f>
        <v>0</v>
      </c>
      <c r="T3952" s="1218">
        <f>VLOOKUP($D3952,'NI-Ric'!$B$1:$W$2048,13,FALSE)</f>
        <v>0</v>
      </c>
      <c r="U3952" s="1218">
        <f>VLOOKUP($D3952,'NI-Ric'!$B$1:$W$2048,16,FALSE)</f>
        <v>0</v>
      </c>
      <c r="V3952" s="1218">
        <f>VLOOKUP($D3952,'NI-Ric'!$B$1:$W$2048,17,FALSE)</f>
        <v>0</v>
      </c>
      <c r="W3952" s="1218">
        <f>VLOOKUP($D3952,'NI-Ric'!$B$1:$W$2048,18,FALSE)</f>
        <v>0</v>
      </c>
      <c r="X3952" s="1218">
        <f>VLOOKUP($D3952,'NI-Ric'!$B$1:$W$2048,19,FALSE)</f>
        <v>0</v>
      </c>
    </row>
    <row r="3953" spans="1:24" hidden="1">
      <c r="A3953" s="509"/>
      <c r="B3953" s="509"/>
      <c r="C3953" s="509"/>
      <c r="D3953" s="1218" t="s">
        <v>650</v>
      </c>
      <c r="E3953" s="1219" t="s">
        <v>3069</v>
      </c>
      <c r="F3953" s="1202"/>
      <c r="G3953" s="1202"/>
      <c r="H3953" s="1202" t="s">
        <v>630</v>
      </c>
      <c r="I3953" s="1202" t="s">
        <v>53</v>
      </c>
      <c r="J3953" s="1202" t="s">
        <v>3070</v>
      </c>
      <c r="K3953" s="1202"/>
      <c r="L3953" s="1202" t="s">
        <v>448</v>
      </c>
      <c r="M3953" s="1202" t="s">
        <v>609</v>
      </c>
      <c r="N3953" s="1203" t="s">
        <v>651</v>
      </c>
      <c r="O3953" s="1203" t="s">
        <v>73</v>
      </c>
      <c r="P3953" s="1203" t="s">
        <v>73</v>
      </c>
      <c r="Q3953" s="1203" t="s">
        <v>73</v>
      </c>
      <c r="R3953" s="1203" t="s">
        <v>73</v>
      </c>
      <c r="S3953" s="1218">
        <f>VLOOKUP($D3953,'NI-Ric'!$B$1:$W$2048,12,FALSE)</f>
        <v>0</v>
      </c>
      <c r="T3953" s="1218">
        <f>VLOOKUP($D3953,'NI-Ric'!$B$1:$W$2048,13,FALSE)</f>
        <v>0</v>
      </c>
      <c r="U3953" s="1218">
        <f>VLOOKUP($D3953,'NI-Ric'!$B$1:$W$2048,16,FALSE)</f>
        <v>0</v>
      </c>
      <c r="V3953" s="1218">
        <f>VLOOKUP($D3953,'NI-Ric'!$B$1:$W$2048,17,FALSE)</f>
        <v>0</v>
      </c>
      <c r="W3953" s="1218">
        <f>VLOOKUP($D3953,'NI-Ric'!$B$1:$W$2048,18,FALSE)</f>
        <v>0</v>
      </c>
      <c r="X3953" s="1218">
        <f>VLOOKUP($D3953,'NI-Ric'!$B$1:$W$2048,19,FALSE)</f>
        <v>0</v>
      </c>
    </row>
    <row r="3954" spans="1:24" hidden="1">
      <c r="A3954" s="509"/>
      <c r="B3954" s="509"/>
      <c r="C3954" s="509"/>
      <c r="D3954" s="1218" t="s">
        <v>652</v>
      </c>
      <c r="E3954" s="1219" t="s">
        <v>3069</v>
      </c>
      <c r="F3954" s="1202"/>
      <c r="G3954" s="1202"/>
      <c r="H3954" s="1202" t="s">
        <v>633</v>
      </c>
      <c r="I3954" s="1202" t="s">
        <v>53</v>
      </c>
      <c r="J3954" s="1202" t="s">
        <v>3070</v>
      </c>
      <c r="K3954" s="1202"/>
      <c r="L3954" s="1202" t="s">
        <v>448</v>
      </c>
      <c r="M3954" s="1202" t="s">
        <v>609</v>
      </c>
      <c r="N3954" s="1203" t="s">
        <v>653</v>
      </c>
      <c r="O3954" s="1203" t="s">
        <v>73</v>
      </c>
      <c r="P3954" s="1203" t="s">
        <v>73</v>
      </c>
      <c r="Q3954" s="1203" t="s">
        <v>73</v>
      </c>
      <c r="R3954" s="1203" t="s">
        <v>73</v>
      </c>
      <c r="S3954" s="1218">
        <f>VLOOKUP($D3954,'NI-Ric'!$B$1:$W$2048,12,FALSE)</f>
        <v>0</v>
      </c>
      <c r="T3954" s="1218">
        <f>VLOOKUP($D3954,'NI-Ric'!$B$1:$W$2048,13,FALSE)</f>
        <v>0</v>
      </c>
      <c r="U3954" s="1218">
        <f>VLOOKUP($D3954,'NI-Ric'!$B$1:$W$2048,16,FALSE)</f>
        <v>0</v>
      </c>
      <c r="V3954" s="1218">
        <f>VLOOKUP($D3954,'NI-Ric'!$B$1:$W$2048,17,FALSE)</f>
        <v>0</v>
      </c>
      <c r="W3954" s="1218">
        <f>VLOOKUP($D3954,'NI-Ric'!$B$1:$W$2048,18,FALSE)</f>
        <v>0</v>
      </c>
      <c r="X3954" s="1218">
        <f>VLOOKUP($D3954,'NI-Ric'!$B$1:$W$2048,19,FALSE)</f>
        <v>0</v>
      </c>
    </row>
    <row r="3955" spans="1:24" ht="27" hidden="1">
      <c r="A3955" s="509"/>
      <c r="B3955" s="509"/>
      <c r="C3955" s="509"/>
      <c r="D3955" s="1218" t="s">
        <v>654</v>
      </c>
      <c r="E3955" s="1219" t="s">
        <v>3069</v>
      </c>
      <c r="F3955" s="1202" t="s">
        <v>157</v>
      </c>
      <c r="G3955" s="1202"/>
      <c r="H3955" s="1202" t="s">
        <v>577</v>
      </c>
      <c r="I3955" s="1202" t="s">
        <v>53</v>
      </c>
      <c r="J3955" s="1202" t="s">
        <v>3070</v>
      </c>
      <c r="K3955" s="1202"/>
      <c r="L3955" s="1202" t="s">
        <v>448</v>
      </c>
      <c r="M3955" s="1202" t="s">
        <v>609</v>
      </c>
      <c r="N3955" s="1203" t="s">
        <v>655</v>
      </c>
      <c r="O3955" s="1203" t="s">
        <v>73</v>
      </c>
      <c r="P3955" s="1203" t="s">
        <v>73</v>
      </c>
      <c r="Q3955" s="1203" t="s">
        <v>73</v>
      </c>
      <c r="R3955" s="1203" t="s">
        <v>73</v>
      </c>
      <c r="S3955" s="1218">
        <f>VLOOKUP($D3955,'NI-Ric'!$B$1:$W$2048,12,FALSE)</f>
        <v>0</v>
      </c>
      <c r="T3955" s="1218">
        <f>VLOOKUP($D3955,'NI-Ric'!$B$1:$W$2048,13,FALSE)</f>
        <v>0</v>
      </c>
      <c r="U3955" s="1218">
        <f>VLOOKUP($D3955,'NI-Ric'!$B$1:$W$2048,16,FALSE)</f>
        <v>0</v>
      </c>
      <c r="V3955" s="1218">
        <f>VLOOKUP($D3955,'NI-Ric'!$B$1:$W$2048,17,FALSE)</f>
        <v>0</v>
      </c>
      <c r="W3955" s="1218">
        <f>VLOOKUP($D3955,'NI-Ric'!$B$1:$W$2048,18,FALSE)</f>
        <v>0</v>
      </c>
      <c r="X3955" s="1218">
        <f>VLOOKUP($D3955,'NI-Ric'!$B$1:$W$2048,19,FALSE)</f>
        <v>0</v>
      </c>
    </row>
    <row r="3956" spans="1:24" ht="27" hidden="1">
      <c r="A3956" s="509"/>
      <c r="B3956" s="509"/>
      <c r="C3956" s="509"/>
      <c r="D3956" s="1218" t="s">
        <v>656</v>
      </c>
      <c r="E3956" s="1219" t="s">
        <v>3069</v>
      </c>
      <c r="F3956" s="1202"/>
      <c r="G3956" s="1202"/>
      <c r="H3956" s="1202" t="s">
        <v>657</v>
      </c>
      <c r="I3956" s="1202" t="s">
        <v>53</v>
      </c>
      <c r="J3956" s="1202" t="s">
        <v>3070</v>
      </c>
      <c r="K3956" s="1202"/>
      <c r="L3956" s="1202" t="s">
        <v>448</v>
      </c>
      <c r="M3956" s="1202" t="s">
        <v>609</v>
      </c>
      <c r="N3956" s="1203" t="s">
        <v>658</v>
      </c>
      <c r="O3956" s="1203" t="s">
        <v>73</v>
      </c>
      <c r="P3956" s="1203" t="s">
        <v>73</v>
      </c>
      <c r="Q3956" s="1203" t="s">
        <v>73</v>
      </c>
      <c r="R3956" s="1203" t="s">
        <v>73</v>
      </c>
      <c r="S3956" s="1218">
        <f>VLOOKUP($D3956,'NI-Ric'!$B$1:$W$2048,12,FALSE)</f>
        <v>0</v>
      </c>
      <c r="T3956" s="1218">
        <f>VLOOKUP($D3956,'NI-Ric'!$B$1:$W$2048,13,FALSE)</f>
        <v>0</v>
      </c>
      <c r="U3956" s="1218">
        <f>VLOOKUP($D3956,'NI-Ric'!$B$1:$W$2048,16,FALSE)</f>
        <v>0</v>
      </c>
      <c r="V3956" s="1218">
        <f>VLOOKUP($D3956,'NI-Ric'!$B$1:$W$2048,17,FALSE)</f>
        <v>0</v>
      </c>
      <c r="W3956" s="1218">
        <f>VLOOKUP($D3956,'NI-Ric'!$B$1:$W$2048,18,FALSE)</f>
        <v>0</v>
      </c>
      <c r="X3956" s="1218">
        <f>VLOOKUP($D3956,'NI-Ric'!$B$1:$W$2048,19,FALSE)</f>
        <v>0</v>
      </c>
    </row>
    <row r="3957" spans="1:24" ht="27" hidden="1">
      <c r="A3957" s="509"/>
      <c r="B3957" s="509"/>
      <c r="C3957" s="509"/>
      <c r="D3957" s="1218" t="s">
        <v>659</v>
      </c>
      <c r="E3957" s="1219" t="s">
        <v>3069</v>
      </c>
      <c r="F3957" s="1202"/>
      <c r="G3957" s="1202"/>
      <c r="H3957" s="1202" t="s">
        <v>660</v>
      </c>
      <c r="I3957" s="1202" t="s">
        <v>53</v>
      </c>
      <c r="J3957" s="1202" t="s">
        <v>3070</v>
      </c>
      <c r="K3957" s="1202"/>
      <c r="L3957" s="1202" t="s">
        <v>448</v>
      </c>
      <c r="M3957" s="1202" t="s">
        <v>609</v>
      </c>
      <c r="N3957" s="1203" t="s">
        <v>661</v>
      </c>
      <c r="O3957" s="1203" t="s">
        <v>73</v>
      </c>
      <c r="P3957" s="1203" t="s">
        <v>73</v>
      </c>
      <c r="Q3957" s="1203" t="s">
        <v>73</v>
      </c>
      <c r="R3957" s="1203" t="s">
        <v>73</v>
      </c>
      <c r="S3957" s="1218">
        <f>VLOOKUP($D3957,'NI-Ric'!$B$1:$W$2048,12,FALSE)</f>
        <v>0</v>
      </c>
      <c r="T3957" s="1218">
        <f>VLOOKUP($D3957,'NI-Ric'!$B$1:$W$2048,13,FALSE)</f>
        <v>0</v>
      </c>
      <c r="U3957" s="1218">
        <f>VLOOKUP($D3957,'NI-Ric'!$B$1:$W$2048,16,FALSE)</f>
        <v>0</v>
      </c>
      <c r="V3957" s="1218">
        <f>VLOOKUP($D3957,'NI-Ric'!$B$1:$W$2048,17,FALSE)</f>
        <v>0</v>
      </c>
      <c r="W3957" s="1218">
        <f>VLOOKUP($D3957,'NI-Ric'!$B$1:$W$2048,18,FALSE)</f>
        <v>0</v>
      </c>
      <c r="X3957" s="1218">
        <f>VLOOKUP($D3957,'NI-Ric'!$B$1:$W$2048,19,FALSE)</f>
        <v>0</v>
      </c>
    </row>
    <row r="3958" spans="1:24" hidden="1">
      <c r="A3958" s="509"/>
      <c r="B3958" s="509"/>
      <c r="C3958" s="509"/>
      <c r="D3958" s="1218" t="s">
        <v>662</v>
      </c>
      <c r="E3958" s="1219" t="s">
        <v>3069</v>
      </c>
      <c r="F3958" s="1202"/>
      <c r="G3958" s="1202"/>
      <c r="H3958" s="1204" t="s">
        <v>663</v>
      </c>
      <c r="I3958" s="1202" t="s">
        <v>53</v>
      </c>
      <c r="J3958" s="1202" t="s">
        <v>3070</v>
      </c>
      <c r="K3958" s="1202"/>
      <c r="L3958" s="1202" t="s">
        <v>448</v>
      </c>
      <c r="M3958" s="1202" t="s">
        <v>290</v>
      </c>
      <c r="N3958" s="1203" t="s">
        <v>664</v>
      </c>
      <c r="O3958" s="1203" t="s">
        <v>73</v>
      </c>
      <c r="P3958" s="1203" t="s">
        <v>73</v>
      </c>
      <c r="Q3958" s="1203" t="s">
        <v>73</v>
      </c>
      <c r="R3958" s="1203" t="s">
        <v>73</v>
      </c>
      <c r="S3958" s="1218">
        <f>VLOOKUP($D3958,'NI-Ric'!$B$1:$W$2048,12,FALSE)</f>
        <v>0</v>
      </c>
      <c r="T3958" s="1218">
        <f>VLOOKUP($D3958,'NI-Ric'!$B$1:$W$2048,13,FALSE)</f>
        <v>0</v>
      </c>
      <c r="U3958" s="1218">
        <f>VLOOKUP($D3958,'NI-Ric'!$B$1:$W$2048,16,FALSE)</f>
        <v>0</v>
      </c>
      <c r="V3958" s="1218">
        <f>VLOOKUP($D3958,'NI-Ric'!$B$1:$W$2048,17,FALSE)</f>
        <v>0</v>
      </c>
      <c r="W3958" s="1218">
        <f>VLOOKUP($D3958,'NI-Ric'!$B$1:$W$2048,18,FALSE)</f>
        <v>0</v>
      </c>
      <c r="X3958" s="1218">
        <f>VLOOKUP($D3958,'NI-Ric'!$B$1:$W$2048,19,FALSE)</f>
        <v>0</v>
      </c>
    </row>
    <row r="3959" spans="1:24" hidden="1">
      <c r="A3959" s="509"/>
      <c r="B3959" s="509"/>
      <c r="C3959" s="509"/>
      <c r="D3959" s="1218" t="s">
        <v>665</v>
      </c>
      <c r="E3959" s="1219" t="s">
        <v>3069</v>
      </c>
      <c r="F3959" s="1202"/>
      <c r="G3959" s="1202"/>
      <c r="H3959" s="1202" t="s">
        <v>633</v>
      </c>
      <c r="I3959" s="1202" t="s">
        <v>53</v>
      </c>
      <c r="J3959" s="1202" t="s">
        <v>3070</v>
      </c>
      <c r="K3959" s="1202"/>
      <c r="L3959" s="1202" t="s">
        <v>448</v>
      </c>
      <c r="M3959" s="1202" t="s">
        <v>609</v>
      </c>
      <c r="N3959" s="1203" t="s">
        <v>666</v>
      </c>
      <c r="O3959" s="1203" t="s">
        <v>73</v>
      </c>
      <c r="P3959" s="1203" t="s">
        <v>73</v>
      </c>
      <c r="Q3959" s="1203" t="s">
        <v>73</v>
      </c>
      <c r="R3959" s="1203" t="s">
        <v>73</v>
      </c>
      <c r="S3959" s="1218">
        <f>VLOOKUP($D3959,'NI-Ric'!$B$1:$W$2048,12,FALSE)</f>
        <v>0</v>
      </c>
      <c r="T3959" s="1218">
        <f>VLOOKUP($D3959,'NI-Ric'!$B$1:$W$2048,13,FALSE)</f>
        <v>0</v>
      </c>
      <c r="U3959" s="1218">
        <f>VLOOKUP($D3959,'NI-Ric'!$B$1:$W$2048,16,FALSE)</f>
        <v>0</v>
      </c>
      <c r="V3959" s="1218">
        <f>VLOOKUP($D3959,'NI-Ric'!$B$1:$W$2048,17,FALSE)</f>
        <v>0</v>
      </c>
      <c r="W3959" s="1218">
        <f>VLOOKUP($D3959,'NI-Ric'!$B$1:$W$2048,18,FALSE)</f>
        <v>0</v>
      </c>
      <c r="X3959" s="1218">
        <f>VLOOKUP($D3959,'NI-Ric'!$B$1:$W$2048,19,FALSE)</f>
        <v>0</v>
      </c>
    </row>
    <row r="3960" spans="1:24" ht="27" hidden="1">
      <c r="A3960" s="509"/>
      <c r="B3960" s="509"/>
      <c r="C3960" s="509"/>
      <c r="D3960" s="1218" t="s">
        <v>667</v>
      </c>
      <c r="E3960" s="1219" t="s">
        <v>3069</v>
      </c>
      <c r="F3960" s="1202"/>
      <c r="G3960" s="1202"/>
      <c r="H3960" s="1202" t="s">
        <v>633</v>
      </c>
      <c r="I3960" s="1202" t="s">
        <v>53</v>
      </c>
      <c r="J3960" s="1202" t="s">
        <v>3070</v>
      </c>
      <c r="K3960" s="1202"/>
      <c r="L3960" s="1202" t="s">
        <v>448</v>
      </c>
      <c r="M3960" s="1202" t="s">
        <v>609</v>
      </c>
      <c r="N3960" s="1203" t="s">
        <v>668</v>
      </c>
      <c r="O3960" s="1203" t="s">
        <v>73</v>
      </c>
      <c r="P3960" s="1203" t="s">
        <v>73</v>
      </c>
      <c r="Q3960" s="1203" t="s">
        <v>73</v>
      </c>
      <c r="R3960" s="1203" t="s">
        <v>73</v>
      </c>
      <c r="S3960" s="1218">
        <f>VLOOKUP($D3960,'NI-Ric'!$B$1:$W$2048,12,FALSE)</f>
        <v>0</v>
      </c>
      <c r="T3960" s="1218">
        <f>VLOOKUP($D3960,'NI-Ric'!$B$1:$W$2048,13,FALSE)</f>
        <v>0</v>
      </c>
      <c r="U3960" s="1218">
        <f>VLOOKUP($D3960,'NI-Ric'!$B$1:$W$2048,16,FALSE)</f>
        <v>0</v>
      </c>
      <c r="V3960" s="1218">
        <f>VLOOKUP($D3960,'NI-Ric'!$B$1:$W$2048,17,FALSE)</f>
        <v>0</v>
      </c>
      <c r="W3960" s="1218">
        <f>VLOOKUP($D3960,'NI-Ric'!$B$1:$W$2048,18,FALSE)</f>
        <v>0</v>
      </c>
      <c r="X3960" s="1218">
        <f>VLOOKUP($D3960,'NI-Ric'!$B$1:$W$2048,19,FALSE)</f>
        <v>0</v>
      </c>
    </row>
    <row r="3961" spans="1:24" hidden="1">
      <c r="A3961" s="509"/>
      <c r="B3961" s="509"/>
      <c r="C3961" s="509"/>
      <c r="D3961" s="1218" t="s">
        <v>669</v>
      </c>
      <c r="E3961" s="1219" t="s">
        <v>3069</v>
      </c>
      <c r="F3961" s="1202"/>
      <c r="G3961" s="1202"/>
      <c r="H3961" s="1202" t="s">
        <v>633</v>
      </c>
      <c r="I3961" s="1202" t="s">
        <v>53</v>
      </c>
      <c r="J3961" s="1202" t="s">
        <v>3070</v>
      </c>
      <c r="K3961" s="1202"/>
      <c r="L3961" s="1202" t="s">
        <v>448</v>
      </c>
      <c r="M3961" s="1202" t="s">
        <v>609</v>
      </c>
      <c r="N3961" s="1203" t="s">
        <v>670</v>
      </c>
      <c r="O3961" s="1203" t="s">
        <v>73</v>
      </c>
      <c r="P3961" s="1203" t="s">
        <v>73</v>
      </c>
      <c r="Q3961" s="1203" t="s">
        <v>73</v>
      </c>
      <c r="R3961" s="1203" t="s">
        <v>73</v>
      </c>
      <c r="S3961" s="1218">
        <f>VLOOKUP($D3961,'NI-Ric'!$B$1:$W$2048,12,FALSE)</f>
        <v>0</v>
      </c>
      <c r="T3961" s="1218">
        <f>VLOOKUP($D3961,'NI-Ric'!$B$1:$W$2048,13,FALSE)</f>
        <v>0</v>
      </c>
      <c r="U3961" s="1218">
        <f>VLOOKUP($D3961,'NI-Ric'!$B$1:$W$2048,16,FALSE)</f>
        <v>0</v>
      </c>
      <c r="V3961" s="1218">
        <f>VLOOKUP($D3961,'NI-Ric'!$B$1:$W$2048,17,FALSE)</f>
        <v>0</v>
      </c>
      <c r="W3961" s="1218">
        <f>VLOOKUP($D3961,'NI-Ric'!$B$1:$W$2048,18,FALSE)</f>
        <v>0</v>
      </c>
      <c r="X3961" s="1218">
        <f>VLOOKUP($D3961,'NI-Ric'!$B$1:$W$2048,19,FALSE)</f>
        <v>0</v>
      </c>
    </row>
    <row r="3962" spans="1:24" hidden="1">
      <c r="A3962" s="509"/>
      <c r="B3962" s="509"/>
      <c r="C3962" s="509"/>
      <c r="D3962" s="1218" t="s">
        <v>671</v>
      </c>
      <c r="E3962" s="1219" t="s">
        <v>3069</v>
      </c>
      <c r="F3962" s="1202"/>
      <c r="G3962" s="1202"/>
      <c r="H3962" s="1202" t="s">
        <v>633</v>
      </c>
      <c r="I3962" s="1202" t="s">
        <v>53</v>
      </c>
      <c r="J3962" s="1202" t="s">
        <v>3070</v>
      </c>
      <c r="K3962" s="1202"/>
      <c r="L3962" s="1202" t="s">
        <v>448</v>
      </c>
      <c r="M3962" s="1202" t="s">
        <v>609</v>
      </c>
      <c r="N3962" s="1203" t="s">
        <v>672</v>
      </c>
      <c r="O3962" s="1203" t="s">
        <v>73</v>
      </c>
      <c r="P3962" s="1203" t="s">
        <v>73</v>
      </c>
      <c r="Q3962" s="1203" t="s">
        <v>73</v>
      </c>
      <c r="R3962" s="1203" t="s">
        <v>73</v>
      </c>
      <c r="S3962" s="1218">
        <f>VLOOKUP($D3962,'NI-Ric'!$B$1:$W$2048,12,FALSE)</f>
        <v>0</v>
      </c>
      <c r="T3962" s="1218">
        <f>VLOOKUP($D3962,'NI-Ric'!$B$1:$W$2048,13,FALSE)</f>
        <v>0</v>
      </c>
      <c r="U3962" s="1218">
        <f>VLOOKUP($D3962,'NI-Ric'!$B$1:$W$2048,16,FALSE)</f>
        <v>0</v>
      </c>
      <c r="V3962" s="1218">
        <f>VLOOKUP($D3962,'NI-Ric'!$B$1:$W$2048,17,FALSE)</f>
        <v>0</v>
      </c>
      <c r="W3962" s="1218">
        <f>VLOOKUP($D3962,'NI-Ric'!$B$1:$W$2048,18,FALSE)</f>
        <v>0</v>
      </c>
      <c r="X3962" s="1218">
        <f>VLOOKUP($D3962,'NI-Ric'!$B$1:$W$2048,19,FALSE)</f>
        <v>0</v>
      </c>
    </row>
    <row r="3963" spans="1:24" hidden="1">
      <c r="A3963" s="509"/>
      <c r="B3963" s="509"/>
      <c r="C3963" s="509"/>
      <c r="D3963" s="1218" t="s">
        <v>673</v>
      </c>
      <c r="E3963" s="1219" t="s">
        <v>3069</v>
      </c>
      <c r="F3963" s="1202"/>
      <c r="G3963" s="1202"/>
      <c r="H3963" s="1202"/>
      <c r="I3963" s="1202" t="s">
        <v>53</v>
      </c>
      <c r="J3963" s="1202"/>
      <c r="K3963" s="1202"/>
      <c r="L3963" s="1202"/>
      <c r="M3963" s="1202" t="s">
        <v>609</v>
      </c>
      <c r="N3963" s="1203" t="s">
        <v>674</v>
      </c>
      <c r="O3963" s="1203" t="s">
        <v>73</v>
      </c>
      <c r="P3963" s="1203" t="s">
        <v>73</v>
      </c>
      <c r="Q3963" s="1203" t="s">
        <v>73</v>
      </c>
      <c r="R3963" s="1203" t="s">
        <v>73</v>
      </c>
      <c r="S3963" s="1218">
        <f>VLOOKUP($D3963,'NI-Ric'!$B$1:$W$2048,12,FALSE)</f>
        <v>0</v>
      </c>
      <c r="T3963" s="1218">
        <f>VLOOKUP($D3963,'NI-Ric'!$B$1:$W$2048,13,FALSE)</f>
        <v>0</v>
      </c>
      <c r="U3963" s="1218">
        <f>VLOOKUP($D3963,'NI-Ric'!$B$1:$W$2048,16,FALSE)</f>
        <v>0</v>
      </c>
      <c r="V3963" s="1218">
        <f>VLOOKUP($D3963,'NI-Ric'!$B$1:$W$2048,17,FALSE)</f>
        <v>0</v>
      </c>
      <c r="W3963" s="1218">
        <f>VLOOKUP($D3963,'NI-Ric'!$B$1:$W$2048,18,FALSE)</f>
        <v>0</v>
      </c>
      <c r="X3963" s="1218">
        <f>VLOOKUP($D3963,'NI-Ric'!$B$1:$W$2048,19,FALSE)</f>
        <v>0</v>
      </c>
    </row>
    <row r="3964" spans="1:24" hidden="1">
      <c r="A3964" s="509"/>
      <c r="B3964" s="509"/>
      <c r="C3964" s="509"/>
      <c r="D3964" s="1218" t="s">
        <v>675</v>
      </c>
      <c r="E3964" s="1219" t="s">
        <v>3069</v>
      </c>
      <c r="F3964" s="1202"/>
      <c r="G3964" s="1202"/>
      <c r="H3964" s="1202" t="s">
        <v>633</v>
      </c>
      <c r="I3964" s="1202" t="s">
        <v>53</v>
      </c>
      <c r="J3964" s="1202" t="s">
        <v>3070</v>
      </c>
      <c r="K3964" s="1202"/>
      <c r="L3964" s="1202" t="s">
        <v>448</v>
      </c>
      <c r="M3964" s="1202" t="s">
        <v>609</v>
      </c>
      <c r="N3964" s="1203" t="s">
        <v>676</v>
      </c>
      <c r="O3964" s="1203" t="s">
        <v>73</v>
      </c>
      <c r="P3964" s="1203" t="s">
        <v>73</v>
      </c>
      <c r="Q3964" s="1203" t="s">
        <v>73</v>
      </c>
      <c r="R3964" s="1203" t="s">
        <v>73</v>
      </c>
      <c r="S3964" s="1218">
        <f>VLOOKUP($D3964,'NI-Ric'!$B$1:$W$2048,12,FALSE)</f>
        <v>0</v>
      </c>
      <c r="T3964" s="1218">
        <f>VLOOKUP($D3964,'NI-Ric'!$B$1:$W$2048,13,FALSE)</f>
        <v>0</v>
      </c>
      <c r="U3964" s="1218">
        <f>VLOOKUP($D3964,'NI-Ric'!$B$1:$W$2048,16,FALSE)</f>
        <v>0</v>
      </c>
      <c r="V3964" s="1218">
        <f>VLOOKUP($D3964,'NI-Ric'!$B$1:$W$2048,17,FALSE)</f>
        <v>0</v>
      </c>
      <c r="W3964" s="1218">
        <f>VLOOKUP($D3964,'NI-Ric'!$B$1:$W$2048,18,FALSE)</f>
        <v>0</v>
      </c>
      <c r="X3964" s="1218">
        <f>VLOOKUP($D3964,'NI-Ric'!$B$1:$W$2048,19,FALSE)</f>
        <v>0</v>
      </c>
    </row>
    <row r="3965" spans="1:24" hidden="1">
      <c r="A3965" s="509"/>
      <c r="B3965" s="509"/>
      <c r="C3965" s="509"/>
      <c r="D3965" s="1218" t="s">
        <v>677</v>
      </c>
      <c r="E3965" s="1219" t="s">
        <v>3069</v>
      </c>
      <c r="F3965" s="1202"/>
      <c r="G3965" s="1202"/>
      <c r="H3965" s="1202" t="s">
        <v>657</v>
      </c>
      <c r="I3965" s="1202" t="s">
        <v>53</v>
      </c>
      <c r="J3965" s="1202" t="s">
        <v>3070</v>
      </c>
      <c r="K3965" s="1202"/>
      <c r="L3965" s="1202" t="s">
        <v>448</v>
      </c>
      <c r="M3965" s="1202" t="s">
        <v>609</v>
      </c>
      <c r="N3965" s="1203" t="s">
        <v>678</v>
      </c>
      <c r="O3965" s="1203" t="s">
        <v>73</v>
      </c>
      <c r="P3965" s="1203" t="s">
        <v>73</v>
      </c>
      <c r="Q3965" s="1203" t="s">
        <v>73</v>
      </c>
      <c r="R3965" s="1203" t="s">
        <v>73</v>
      </c>
      <c r="S3965" s="1218">
        <f>VLOOKUP($D3965,'NI-Ric'!$B$1:$W$2048,12,FALSE)</f>
        <v>0</v>
      </c>
      <c r="T3965" s="1218">
        <f>VLOOKUP($D3965,'NI-Ric'!$B$1:$W$2048,13,FALSE)</f>
        <v>0</v>
      </c>
      <c r="U3965" s="1218">
        <f>VLOOKUP($D3965,'NI-Ric'!$B$1:$W$2048,16,FALSE)</f>
        <v>0</v>
      </c>
      <c r="V3965" s="1218">
        <f>VLOOKUP($D3965,'NI-Ric'!$B$1:$W$2048,17,FALSE)</f>
        <v>0</v>
      </c>
      <c r="W3965" s="1218">
        <f>VLOOKUP($D3965,'NI-Ric'!$B$1:$W$2048,18,FALSE)</f>
        <v>0</v>
      </c>
      <c r="X3965" s="1218">
        <f>VLOOKUP($D3965,'NI-Ric'!$B$1:$W$2048,19,FALSE)</f>
        <v>0</v>
      </c>
    </row>
    <row r="3966" spans="1:24" ht="27" hidden="1">
      <c r="A3966" s="509"/>
      <c r="B3966" s="509"/>
      <c r="C3966" s="509"/>
      <c r="D3966" s="1218" t="s">
        <v>679</v>
      </c>
      <c r="E3966" s="1219" t="s">
        <v>3069</v>
      </c>
      <c r="F3966" s="1202"/>
      <c r="G3966" s="1202"/>
      <c r="H3966" s="1202" t="s">
        <v>657</v>
      </c>
      <c r="I3966" s="1202" t="s">
        <v>53</v>
      </c>
      <c r="J3966" s="1202" t="s">
        <v>3070</v>
      </c>
      <c r="K3966" s="1202"/>
      <c r="L3966" s="1202" t="s">
        <v>448</v>
      </c>
      <c r="M3966" s="1202" t="s">
        <v>609</v>
      </c>
      <c r="N3966" s="1203" t="s">
        <v>680</v>
      </c>
      <c r="O3966" s="1203" t="s">
        <v>73</v>
      </c>
      <c r="P3966" s="1203" t="s">
        <v>73</v>
      </c>
      <c r="Q3966" s="1203" t="s">
        <v>73</v>
      </c>
      <c r="R3966" s="1203" t="s">
        <v>73</v>
      </c>
      <c r="S3966" s="1218">
        <f>VLOOKUP($D3966,'NI-Ric'!$B$1:$W$2048,12,FALSE)</f>
        <v>0</v>
      </c>
      <c r="T3966" s="1218">
        <f>VLOOKUP($D3966,'NI-Ric'!$B$1:$W$2048,13,FALSE)</f>
        <v>0</v>
      </c>
      <c r="U3966" s="1218">
        <f>VLOOKUP($D3966,'NI-Ric'!$B$1:$W$2048,16,FALSE)</f>
        <v>0</v>
      </c>
      <c r="V3966" s="1218">
        <f>VLOOKUP($D3966,'NI-Ric'!$B$1:$W$2048,17,FALSE)</f>
        <v>0</v>
      </c>
      <c r="W3966" s="1218">
        <f>VLOOKUP($D3966,'NI-Ric'!$B$1:$W$2048,18,FALSE)</f>
        <v>0</v>
      </c>
      <c r="X3966" s="1218">
        <f>VLOOKUP($D3966,'NI-Ric'!$B$1:$W$2048,19,FALSE)</f>
        <v>0</v>
      </c>
    </row>
    <row r="3967" spans="1:24" ht="27" hidden="1">
      <c r="A3967" s="509"/>
      <c r="B3967" s="509"/>
      <c r="C3967" s="509"/>
      <c r="D3967" s="1218" t="s">
        <v>681</v>
      </c>
      <c r="E3967" s="1219" t="s">
        <v>3069</v>
      </c>
      <c r="F3967" s="1202"/>
      <c r="G3967" s="1202"/>
      <c r="H3967" s="1202" t="s">
        <v>633</v>
      </c>
      <c r="I3967" s="1202" t="s">
        <v>53</v>
      </c>
      <c r="J3967" s="1202" t="s">
        <v>3070</v>
      </c>
      <c r="K3967" s="1202"/>
      <c r="L3967" s="1202" t="s">
        <v>448</v>
      </c>
      <c r="M3967" s="1202" t="s">
        <v>609</v>
      </c>
      <c r="N3967" s="1203" t="s">
        <v>682</v>
      </c>
      <c r="O3967" s="1203" t="s">
        <v>73</v>
      </c>
      <c r="P3967" s="1203" t="s">
        <v>73</v>
      </c>
      <c r="Q3967" s="1203" t="s">
        <v>73</v>
      </c>
      <c r="R3967" s="1203" t="s">
        <v>73</v>
      </c>
      <c r="S3967" s="1218">
        <f>VLOOKUP($D3967,'NI-Ric'!$B$1:$W$2048,12,FALSE)</f>
        <v>0</v>
      </c>
      <c r="T3967" s="1218">
        <f>VLOOKUP($D3967,'NI-Ric'!$B$1:$W$2048,13,FALSE)</f>
        <v>0</v>
      </c>
      <c r="U3967" s="1218">
        <f>VLOOKUP($D3967,'NI-Ric'!$B$1:$W$2048,16,FALSE)</f>
        <v>0</v>
      </c>
      <c r="V3967" s="1218">
        <f>VLOOKUP($D3967,'NI-Ric'!$B$1:$W$2048,17,FALSE)</f>
        <v>0</v>
      </c>
      <c r="W3967" s="1218">
        <f>VLOOKUP($D3967,'NI-Ric'!$B$1:$W$2048,18,FALSE)</f>
        <v>0</v>
      </c>
      <c r="X3967" s="1218">
        <f>VLOOKUP($D3967,'NI-Ric'!$B$1:$W$2048,19,FALSE)</f>
        <v>0</v>
      </c>
    </row>
    <row r="3968" spans="1:24" hidden="1">
      <c r="A3968" s="509"/>
      <c r="B3968" s="509"/>
      <c r="C3968" s="509"/>
      <c r="D3968" s="1218" t="s">
        <v>683</v>
      </c>
      <c r="E3968" s="1219" t="s">
        <v>3069</v>
      </c>
      <c r="F3968" s="1202"/>
      <c r="G3968" s="1202"/>
      <c r="H3968" s="1202" t="s">
        <v>633</v>
      </c>
      <c r="I3968" s="1202" t="s">
        <v>53</v>
      </c>
      <c r="J3968" s="1202" t="s">
        <v>3070</v>
      </c>
      <c r="K3968" s="1202"/>
      <c r="L3968" s="1202" t="s">
        <v>448</v>
      </c>
      <c r="M3968" s="1202" t="s">
        <v>609</v>
      </c>
      <c r="N3968" s="1203" t="s">
        <v>684</v>
      </c>
      <c r="O3968" s="1203" t="s">
        <v>73</v>
      </c>
      <c r="P3968" s="1203" t="s">
        <v>73</v>
      </c>
      <c r="Q3968" s="1203" t="s">
        <v>73</v>
      </c>
      <c r="R3968" s="1203" t="s">
        <v>73</v>
      </c>
      <c r="S3968" s="1218">
        <f>VLOOKUP($D3968,'NI-Ric'!$B$1:$W$2048,12,FALSE)</f>
        <v>0</v>
      </c>
      <c r="T3968" s="1218">
        <f>VLOOKUP($D3968,'NI-Ric'!$B$1:$W$2048,13,FALSE)</f>
        <v>0</v>
      </c>
      <c r="U3968" s="1218">
        <f>VLOOKUP($D3968,'NI-Ric'!$B$1:$W$2048,16,FALSE)</f>
        <v>0</v>
      </c>
      <c r="V3968" s="1218">
        <f>VLOOKUP($D3968,'NI-Ric'!$B$1:$W$2048,17,FALSE)</f>
        <v>0</v>
      </c>
      <c r="W3968" s="1218">
        <f>VLOOKUP($D3968,'NI-Ric'!$B$1:$W$2048,18,FALSE)</f>
        <v>0</v>
      </c>
      <c r="X3968" s="1218">
        <f>VLOOKUP($D3968,'NI-Ric'!$B$1:$W$2048,19,FALSE)</f>
        <v>0</v>
      </c>
    </row>
    <row r="3969" spans="1:24" hidden="1">
      <c r="A3969" s="509"/>
      <c r="B3969" s="509"/>
      <c r="C3969" s="509"/>
      <c r="D3969" s="1218" t="s">
        <v>685</v>
      </c>
      <c r="E3969" s="1219" t="s">
        <v>3069</v>
      </c>
      <c r="F3969" s="1202"/>
      <c r="G3969" s="1202"/>
      <c r="H3969" s="1202" t="s">
        <v>633</v>
      </c>
      <c r="I3969" s="1202" t="s">
        <v>53</v>
      </c>
      <c r="J3969" s="1202" t="s">
        <v>3070</v>
      </c>
      <c r="K3969" s="1202"/>
      <c r="L3969" s="1202" t="s">
        <v>448</v>
      </c>
      <c r="M3969" s="1202" t="s">
        <v>609</v>
      </c>
      <c r="N3969" s="1203" t="s">
        <v>686</v>
      </c>
      <c r="O3969" s="1203" t="s">
        <v>73</v>
      </c>
      <c r="P3969" s="1203" t="s">
        <v>73</v>
      </c>
      <c r="Q3969" s="1203" t="s">
        <v>73</v>
      </c>
      <c r="R3969" s="1203" t="s">
        <v>73</v>
      </c>
      <c r="S3969" s="1218">
        <f>VLOOKUP($D3969,'NI-Ric'!$B$1:$W$2048,12,FALSE)</f>
        <v>0</v>
      </c>
      <c r="T3969" s="1218">
        <f>VLOOKUP($D3969,'NI-Ric'!$B$1:$W$2048,13,FALSE)</f>
        <v>0</v>
      </c>
      <c r="U3969" s="1218">
        <f>VLOOKUP($D3969,'NI-Ric'!$B$1:$W$2048,16,FALSE)</f>
        <v>0</v>
      </c>
      <c r="V3969" s="1218">
        <f>VLOOKUP($D3969,'NI-Ric'!$B$1:$W$2048,17,FALSE)</f>
        <v>0</v>
      </c>
      <c r="W3969" s="1218">
        <f>VLOOKUP($D3969,'NI-Ric'!$B$1:$W$2048,18,FALSE)</f>
        <v>0</v>
      </c>
      <c r="X3969" s="1218">
        <f>VLOOKUP($D3969,'NI-Ric'!$B$1:$W$2048,19,FALSE)</f>
        <v>0</v>
      </c>
    </row>
    <row r="3970" spans="1:24" ht="27" hidden="1">
      <c r="A3970" s="509"/>
      <c r="B3970" s="509"/>
      <c r="C3970" s="509"/>
      <c r="D3970" s="1218" t="s">
        <v>687</v>
      </c>
      <c r="E3970" s="1219" t="s">
        <v>3069</v>
      </c>
      <c r="F3970" s="1202"/>
      <c r="G3970" s="1202"/>
      <c r="H3970" s="1204" t="s">
        <v>688</v>
      </c>
      <c r="I3970" s="1202" t="s">
        <v>531</v>
      </c>
      <c r="J3970" s="1202"/>
      <c r="K3970" s="1202"/>
      <c r="L3970" s="1202"/>
      <c r="M3970" s="1202" t="s">
        <v>609</v>
      </c>
      <c r="N3970" s="1203" t="s">
        <v>689</v>
      </c>
      <c r="O3970" s="1203" t="s">
        <v>73</v>
      </c>
      <c r="P3970" s="1203" t="s">
        <v>73</v>
      </c>
      <c r="Q3970" s="1203" t="s">
        <v>73</v>
      </c>
      <c r="R3970" s="1203" t="s">
        <v>73</v>
      </c>
      <c r="S3970" s="1218">
        <f>VLOOKUP($D3970,'NI-Ric'!$B$1:$W$2048,12,FALSE)</f>
        <v>0</v>
      </c>
      <c r="T3970" s="1218">
        <f>VLOOKUP($D3970,'NI-Ric'!$B$1:$W$2048,13,FALSE)</f>
        <v>0</v>
      </c>
      <c r="U3970" s="1218">
        <f>VLOOKUP($D3970,'NI-Ric'!$B$1:$W$2048,16,FALSE)</f>
        <v>0</v>
      </c>
      <c r="V3970" s="1218">
        <f>VLOOKUP($D3970,'NI-Ric'!$B$1:$W$2048,17,FALSE)</f>
        <v>0</v>
      </c>
      <c r="W3970" s="1218">
        <f>VLOOKUP($D3970,'NI-Ric'!$B$1:$W$2048,18,FALSE)</f>
        <v>0</v>
      </c>
      <c r="X3970" s="1218">
        <f>VLOOKUP($D3970,'NI-Ric'!$B$1:$W$2048,19,FALSE)</f>
        <v>0</v>
      </c>
    </row>
    <row r="3971" spans="1:24" ht="27" hidden="1">
      <c r="A3971" s="509"/>
      <c r="B3971" s="509"/>
      <c r="C3971" s="509"/>
      <c r="D3971" s="1218" t="s">
        <v>690</v>
      </c>
      <c r="E3971" s="1219" t="s">
        <v>3069</v>
      </c>
      <c r="F3971" s="1202"/>
      <c r="G3971" s="1202"/>
      <c r="H3971" s="1204" t="s">
        <v>691</v>
      </c>
      <c r="I3971" s="1202" t="s">
        <v>531</v>
      </c>
      <c r="J3971" s="1202"/>
      <c r="K3971" s="1202"/>
      <c r="L3971" s="1202"/>
      <c r="M3971" s="1202" t="s">
        <v>609</v>
      </c>
      <c r="N3971" s="1203" t="s">
        <v>692</v>
      </c>
      <c r="O3971" s="1203" t="s">
        <v>73</v>
      </c>
      <c r="P3971" s="1203" t="s">
        <v>73</v>
      </c>
      <c r="Q3971" s="1203" t="s">
        <v>73</v>
      </c>
      <c r="R3971" s="1203" t="s">
        <v>73</v>
      </c>
      <c r="S3971" s="1218">
        <f>VLOOKUP($D3971,'NI-Ric'!$B$1:$W$2048,12,FALSE)</f>
        <v>0</v>
      </c>
      <c r="T3971" s="1218">
        <f>VLOOKUP($D3971,'NI-Ric'!$B$1:$W$2048,13,FALSE)</f>
        <v>0</v>
      </c>
      <c r="U3971" s="1218">
        <f>VLOOKUP($D3971,'NI-Ric'!$B$1:$W$2048,16,FALSE)</f>
        <v>0</v>
      </c>
      <c r="V3971" s="1218">
        <f>VLOOKUP($D3971,'NI-Ric'!$B$1:$W$2048,17,FALSE)</f>
        <v>0</v>
      </c>
      <c r="W3971" s="1218">
        <f>VLOOKUP($D3971,'NI-Ric'!$B$1:$W$2048,18,FALSE)</f>
        <v>0</v>
      </c>
      <c r="X3971" s="1218">
        <f>VLOOKUP($D3971,'NI-Ric'!$B$1:$W$2048,19,FALSE)</f>
        <v>0</v>
      </c>
    </row>
    <row r="3972" spans="1:24" hidden="1">
      <c r="A3972" s="509"/>
      <c r="B3972" s="509"/>
      <c r="C3972" s="509"/>
      <c r="D3972" s="1218" t="s">
        <v>693</v>
      </c>
      <c r="E3972" s="1219" t="s">
        <v>3069</v>
      </c>
      <c r="F3972" s="1202"/>
      <c r="G3972" s="1202"/>
      <c r="H3972" s="1204" t="s">
        <v>694</v>
      </c>
      <c r="I3972" s="1202" t="s">
        <v>531</v>
      </c>
      <c r="J3972" s="1202"/>
      <c r="K3972" s="1202"/>
      <c r="L3972" s="1202"/>
      <c r="M3972" s="1202" t="s">
        <v>609</v>
      </c>
      <c r="N3972" s="1203" t="s">
        <v>695</v>
      </c>
      <c r="O3972" s="1203" t="s">
        <v>73</v>
      </c>
      <c r="P3972" s="1203" t="s">
        <v>73</v>
      </c>
      <c r="Q3972" s="1203" t="s">
        <v>73</v>
      </c>
      <c r="R3972" s="1203" t="s">
        <v>73</v>
      </c>
      <c r="S3972" s="1218">
        <f>VLOOKUP($D3972,'NI-Ric'!$B$1:$W$2048,12,FALSE)</f>
        <v>0</v>
      </c>
      <c r="T3972" s="1218">
        <f>VLOOKUP($D3972,'NI-Ric'!$B$1:$W$2048,13,FALSE)</f>
        <v>0</v>
      </c>
      <c r="U3972" s="1218">
        <f>VLOOKUP($D3972,'NI-Ric'!$B$1:$W$2048,16,FALSE)</f>
        <v>0</v>
      </c>
      <c r="V3972" s="1218">
        <f>VLOOKUP($D3972,'NI-Ric'!$B$1:$W$2048,17,FALSE)</f>
        <v>0</v>
      </c>
      <c r="W3972" s="1218">
        <f>VLOOKUP($D3972,'NI-Ric'!$B$1:$W$2048,18,FALSE)</f>
        <v>0</v>
      </c>
      <c r="X3972" s="1218">
        <f>VLOOKUP($D3972,'NI-Ric'!$B$1:$W$2048,19,FALSE)</f>
        <v>0</v>
      </c>
    </row>
    <row r="3973" spans="1:24" hidden="1">
      <c r="A3973" s="509"/>
      <c r="B3973" s="509"/>
      <c r="C3973" s="509"/>
      <c r="D3973" s="1218" t="s">
        <v>696</v>
      </c>
      <c r="E3973" s="1219" t="s">
        <v>3069</v>
      </c>
      <c r="F3973" s="1202"/>
      <c r="G3973" s="1202"/>
      <c r="H3973" s="1202"/>
      <c r="I3973" s="1202" t="s">
        <v>71</v>
      </c>
      <c r="J3973" s="1202"/>
      <c r="K3973" s="1202"/>
      <c r="L3973" s="1202"/>
      <c r="M3973" s="1202"/>
      <c r="N3973" s="1203" t="s">
        <v>697</v>
      </c>
      <c r="O3973" s="1203" t="s">
        <v>73</v>
      </c>
      <c r="P3973" s="1203" t="s">
        <v>73</v>
      </c>
      <c r="Q3973" s="1203" t="s">
        <v>73</v>
      </c>
      <c r="R3973" s="1203" t="s">
        <v>73</v>
      </c>
      <c r="S3973" s="1218">
        <f>VLOOKUP($D3973,'NI-Ric'!$B$1:$W$2048,12,FALSE)</f>
        <v>0</v>
      </c>
      <c r="T3973" s="1218">
        <f>VLOOKUP($D3973,'NI-Ric'!$B$1:$W$2048,13,FALSE)</f>
        <v>0</v>
      </c>
      <c r="U3973" s="1218">
        <f>VLOOKUP($D3973,'NI-Ric'!$B$1:$W$2048,16,FALSE)</f>
        <v>0</v>
      </c>
      <c r="V3973" s="1218">
        <f>VLOOKUP($D3973,'NI-Ric'!$B$1:$W$2048,17,FALSE)</f>
        <v>0</v>
      </c>
      <c r="W3973" s="1218">
        <f>VLOOKUP($D3973,'NI-Ric'!$B$1:$W$2048,18,FALSE)</f>
        <v>0</v>
      </c>
      <c r="X3973" s="1218">
        <f>VLOOKUP($D3973,'NI-Ric'!$B$1:$W$2048,19,FALSE)</f>
        <v>0</v>
      </c>
    </row>
    <row r="3974" spans="1:24" hidden="1">
      <c r="A3974" s="509"/>
      <c r="B3974" s="509"/>
      <c r="C3974" s="509"/>
      <c r="D3974" s="1218" t="s">
        <v>698</v>
      </c>
      <c r="E3974" s="1219" t="s">
        <v>3069</v>
      </c>
      <c r="F3974" s="1202"/>
      <c r="G3974" s="1202"/>
      <c r="H3974" s="1202" t="s">
        <v>699</v>
      </c>
      <c r="I3974" s="1202" t="s">
        <v>53</v>
      </c>
      <c r="J3974" s="1202" t="s">
        <v>3070</v>
      </c>
      <c r="K3974" s="1202"/>
      <c r="L3974" s="1202" t="s">
        <v>448</v>
      </c>
      <c r="M3974" s="1202" t="s">
        <v>700</v>
      </c>
      <c r="N3974" s="1203" t="s">
        <v>701</v>
      </c>
      <c r="O3974" s="1203" t="s">
        <v>73</v>
      </c>
      <c r="P3974" s="1203" t="s">
        <v>73</v>
      </c>
      <c r="Q3974" s="1203" t="s">
        <v>73</v>
      </c>
      <c r="R3974" s="1203" t="s">
        <v>73</v>
      </c>
      <c r="S3974" s="1218">
        <f>VLOOKUP($D3974,'NI-Ric'!$B$1:$W$2048,12,FALSE)</f>
        <v>0</v>
      </c>
      <c r="T3974" s="1218">
        <f>VLOOKUP($D3974,'NI-Ric'!$B$1:$W$2048,13,FALSE)</f>
        <v>0</v>
      </c>
      <c r="U3974" s="1218">
        <f>VLOOKUP($D3974,'NI-Ric'!$B$1:$W$2048,16,FALSE)</f>
        <v>0</v>
      </c>
      <c r="V3974" s="1218">
        <f>VLOOKUP($D3974,'NI-Ric'!$B$1:$W$2048,17,FALSE)</f>
        <v>0</v>
      </c>
      <c r="W3974" s="1218">
        <f>VLOOKUP($D3974,'NI-Ric'!$B$1:$W$2048,18,FALSE)</f>
        <v>0</v>
      </c>
      <c r="X3974" s="1218">
        <f>VLOOKUP($D3974,'NI-Ric'!$B$1:$W$2048,19,FALSE)</f>
        <v>0</v>
      </c>
    </row>
    <row r="3975" spans="1:24" hidden="1">
      <c r="A3975" s="509"/>
      <c r="B3975" s="509"/>
      <c r="C3975" s="509"/>
      <c r="D3975" s="1218" t="s">
        <v>702</v>
      </c>
      <c r="E3975" s="1219" t="s">
        <v>3069</v>
      </c>
      <c r="F3975" s="1202"/>
      <c r="G3975" s="1202"/>
      <c r="H3975" s="1202" t="s">
        <v>703</v>
      </c>
      <c r="I3975" s="1202" t="s">
        <v>53</v>
      </c>
      <c r="J3975" s="1202" t="s">
        <v>3070</v>
      </c>
      <c r="K3975" s="1202"/>
      <c r="L3975" s="1202" t="s">
        <v>448</v>
      </c>
      <c r="M3975" s="1202" t="s">
        <v>700</v>
      </c>
      <c r="N3975" s="1203" t="s">
        <v>704</v>
      </c>
      <c r="O3975" s="1203" t="s">
        <v>73</v>
      </c>
      <c r="P3975" s="1203" t="s">
        <v>73</v>
      </c>
      <c r="Q3975" s="1203" t="s">
        <v>73</v>
      </c>
      <c r="R3975" s="1203" t="s">
        <v>73</v>
      </c>
      <c r="S3975" s="1218">
        <f>VLOOKUP($D3975,'NI-Ric'!$B$1:$W$2048,12,FALSE)</f>
        <v>0</v>
      </c>
      <c r="T3975" s="1218">
        <f>VLOOKUP($D3975,'NI-Ric'!$B$1:$W$2048,13,FALSE)</f>
        <v>0</v>
      </c>
      <c r="U3975" s="1218">
        <f>VLOOKUP($D3975,'NI-Ric'!$B$1:$W$2048,16,FALSE)</f>
        <v>0</v>
      </c>
      <c r="V3975" s="1218">
        <f>VLOOKUP($D3975,'NI-Ric'!$B$1:$W$2048,17,FALSE)</f>
        <v>0</v>
      </c>
      <c r="W3975" s="1218">
        <f>VLOOKUP($D3975,'NI-Ric'!$B$1:$W$2048,18,FALSE)</f>
        <v>0</v>
      </c>
      <c r="X3975" s="1218">
        <f>VLOOKUP($D3975,'NI-Ric'!$B$1:$W$2048,19,FALSE)</f>
        <v>0</v>
      </c>
    </row>
    <row r="3976" spans="1:24" hidden="1">
      <c r="A3976" s="509"/>
      <c r="B3976" s="509"/>
      <c r="C3976" s="509"/>
      <c r="D3976" s="1218" t="s">
        <v>705</v>
      </c>
      <c r="E3976" s="1219" t="s">
        <v>3069</v>
      </c>
      <c r="F3976" s="1202"/>
      <c r="G3976" s="1202"/>
      <c r="H3976" s="1202" t="s">
        <v>706</v>
      </c>
      <c r="I3976" s="1202" t="s">
        <v>53</v>
      </c>
      <c r="J3976" s="1202" t="s">
        <v>3070</v>
      </c>
      <c r="K3976" s="1202"/>
      <c r="L3976" s="1202" t="s">
        <v>448</v>
      </c>
      <c r="M3976" s="1202" t="s">
        <v>700</v>
      </c>
      <c r="N3976" s="1203" t="s">
        <v>707</v>
      </c>
      <c r="O3976" s="1203" t="s">
        <v>73</v>
      </c>
      <c r="P3976" s="1203" t="s">
        <v>73</v>
      </c>
      <c r="Q3976" s="1203" t="s">
        <v>73</v>
      </c>
      <c r="R3976" s="1203" t="s">
        <v>73</v>
      </c>
      <c r="S3976" s="1218">
        <f>VLOOKUP($D3976,'NI-Ric'!$B$1:$W$2048,12,FALSE)</f>
        <v>0</v>
      </c>
      <c r="T3976" s="1218">
        <f>VLOOKUP($D3976,'NI-Ric'!$B$1:$W$2048,13,FALSE)</f>
        <v>0</v>
      </c>
      <c r="U3976" s="1218">
        <f>VLOOKUP($D3976,'NI-Ric'!$B$1:$W$2048,16,FALSE)</f>
        <v>0</v>
      </c>
      <c r="V3976" s="1218">
        <f>VLOOKUP($D3976,'NI-Ric'!$B$1:$W$2048,17,FALSE)</f>
        <v>0</v>
      </c>
      <c r="W3976" s="1218">
        <f>VLOOKUP($D3976,'NI-Ric'!$B$1:$W$2048,18,FALSE)</f>
        <v>0</v>
      </c>
      <c r="X3976" s="1218">
        <f>VLOOKUP($D3976,'NI-Ric'!$B$1:$W$2048,19,FALSE)</f>
        <v>0</v>
      </c>
    </row>
    <row r="3977" spans="1:24" hidden="1">
      <c r="A3977" s="509"/>
      <c r="B3977" s="509"/>
      <c r="C3977" s="509"/>
      <c r="D3977" s="1218" t="s">
        <v>708</v>
      </c>
      <c r="E3977" s="1219" t="s">
        <v>3069</v>
      </c>
      <c r="F3977" s="1202"/>
      <c r="G3977" s="1202"/>
      <c r="H3977" s="1202"/>
      <c r="I3977" s="1202" t="s">
        <v>71</v>
      </c>
      <c r="J3977" s="1202"/>
      <c r="K3977" s="1202"/>
      <c r="L3977" s="1202"/>
      <c r="M3977" s="1202"/>
      <c r="N3977" s="1203" t="s">
        <v>709</v>
      </c>
      <c r="O3977" s="1203" t="s">
        <v>73</v>
      </c>
      <c r="P3977" s="1203" t="s">
        <v>73</v>
      </c>
      <c r="Q3977" s="1203" t="s">
        <v>73</v>
      </c>
      <c r="R3977" s="1203" t="s">
        <v>73</v>
      </c>
      <c r="S3977" s="1218">
        <f>VLOOKUP($D3977,'NI-Ric'!$B$1:$W$2048,12,FALSE)</f>
        <v>0</v>
      </c>
      <c r="T3977" s="1218">
        <f>VLOOKUP($D3977,'NI-Ric'!$B$1:$W$2048,13,FALSE)</f>
        <v>0</v>
      </c>
      <c r="U3977" s="1218">
        <f>VLOOKUP($D3977,'NI-Ric'!$B$1:$W$2048,16,FALSE)</f>
        <v>0</v>
      </c>
      <c r="V3977" s="1218">
        <f>VLOOKUP($D3977,'NI-Ric'!$B$1:$W$2048,17,FALSE)</f>
        <v>0</v>
      </c>
      <c r="W3977" s="1218">
        <f>VLOOKUP($D3977,'NI-Ric'!$B$1:$W$2048,18,FALSE)</f>
        <v>0</v>
      </c>
      <c r="X3977" s="1218">
        <f>VLOOKUP($D3977,'NI-Ric'!$B$1:$W$2048,19,FALSE)</f>
        <v>0</v>
      </c>
    </row>
    <row r="3978" spans="1:24" ht="27" hidden="1">
      <c r="A3978" s="509"/>
      <c r="B3978" s="509"/>
      <c r="C3978" s="509"/>
      <c r="D3978" s="1218" t="s">
        <v>710</v>
      </c>
      <c r="E3978" s="1219" t="s">
        <v>3069</v>
      </c>
      <c r="F3978" s="1202"/>
      <c r="G3978" s="1202"/>
      <c r="H3978" s="1202" t="s">
        <v>711</v>
      </c>
      <c r="I3978" s="1202" t="s">
        <v>53</v>
      </c>
      <c r="J3978" s="1202" t="s">
        <v>3070</v>
      </c>
      <c r="K3978" s="1202"/>
      <c r="L3978" s="1202"/>
      <c r="M3978" s="1202" t="s">
        <v>712</v>
      </c>
      <c r="N3978" s="1203" t="s">
        <v>713</v>
      </c>
      <c r="O3978" s="1203" t="s">
        <v>73</v>
      </c>
      <c r="P3978" s="1203" t="s">
        <v>73</v>
      </c>
      <c r="Q3978" s="1203" t="s">
        <v>73</v>
      </c>
      <c r="R3978" s="1203" t="s">
        <v>73</v>
      </c>
      <c r="S3978" s="1218">
        <f>VLOOKUP($D3978,'NI-Ric'!$B$1:$W$2048,12,FALSE)</f>
        <v>0</v>
      </c>
      <c r="T3978" s="1218">
        <f>VLOOKUP($D3978,'NI-Ric'!$B$1:$W$2048,13,FALSE)</f>
        <v>0</v>
      </c>
      <c r="U3978" s="1218">
        <f>VLOOKUP($D3978,'NI-Ric'!$B$1:$W$2048,16,FALSE)</f>
        <v>0</v>
      </c>
      <c r="V3978" s="1218">
        <f>VLOOKUP($D3978,'NI-Ric'!$B$1:$W$2048,17,FALSE)</f>
        <v>0</v>
      </c>
      <c r="W3978" s="1218">
        <f>VLOOKUP($D3978,'NI-Ric'!$B$1:$W$2048,18,FALSE)</f>
        <v>0</v>
      </c>
      <c r="X3978" s="1218">
        <f>VLOOKUP($D3978,'NI-Ric'!$B$1:$W$2048,19,FALSE)</f>
        <v>0</v>
      </c>
    </row>
    <row r="3979" spans="1:24" ht="27" hidden="1">
      <c r="A3979" s="509"/>
      <c r="B3979" s="509"/>
      <c r="C3979" s="509"/>
      <c r="D3979" s="1218" t="s">
        <v>714</v>
      </c>
      <c r="E3979" s="1219" t="s">
        <v>3069</v>
      </c>
      <c r="F3979" s="1202"/>
      <c r="G3979" s="1202"/>
      <c r="H3979" s="1204" t="s">
        <v>715</v>
      </c>
      <c r="I3979" s="1202" t="s">
        <v>53</v>
      </c>
      <c r="J3979" s="1202" t="s">
        <v>3070</v>
      </c>
      <c r="K3979" s="1202"/>
      <c r="L3979" s="1202"/>
      <c r="M3979" s="1202" t="s">
        <v>712</v>
      </c>
      <c r="N3979" s="1203" t="s">
        <v>716</v>
      </c>
      <c r="O3979" s="1203" t="s">
        <v>73</v>
      </c>
      <c r="P3979" s="1203" t="s">
        <v>73</v>
      </c>
      <c r="Q3979" s="1203" t="s">
        <v>73</v>
      </c>
      <c r="R3979" s="1203" t="s">
        <v>73</v>
      </c>
      <c r="S3979" s="1218">
        <f>VLOOKUP($D3979,'NI-Ric'!$B$1:$W$2048,12,FALSE)</f>
        <v>0</v>
      </c>
      <c r="T3979" s="1218">
        <f>VLOOKUP($D3979,'NI-Ric'!$B$1:$W$2048,13,FALSE)</f>
        <v>0</v>
      </c>
      <c r="U3979" s="1218">
        <f>VLOOKUP($D3979,'NI-Ric'!$B$1:$W$2048,16,FALSE)</f>
        <v>0</v>
      </c>
      <c r="V3979" s="1218">
        <f>VLOOKUP($D3979,'NI-Ric'!$B$1:$W$2048,17,FALSE)</f>
        <v>0</v>
      </c>
      <c r="W3979" s="1218">
        <f>VLOOKUP($D3979,'NI-Ric'!$B$1:$W$2048,18,FALSE)</f>
        <v>0</v>
      </c>
      <c r="X3979" s="1218">
        <f>VLOOKUP($D3979,'NI-Ric'!$B$1:$W$2048,19,FALSE)</f>
        <v>0</v>
      </c>
    </row>
    <row r="3980" spans="1:24" ht="27" hidden="1">
      <c r="A3980" s="509"/>
      <c r="B3980" s="509"/>
      <c r="C3980" s="509"/>
      <c r="D3980" s="1218" t="s">
        <v>717</v>
      </c>
      <c r="E3980" s="1219" t="s">
        <v>3069</v>
      </c>
      <c r="F3980" s="1202"/>
      <c r="G3980" s="1202"/>
      <c r="H3980" s="1202" t="s">
        <v>718</v>
      </c>
      <c r="I3980" s="1202" t="s">
        <v>53</v>
      </c>
      <c r="J3980" s="1202" t="s">
        <v>3070</v>
      </c>
      <c r="K3980" s="1202"/>
      <c r="L3980" s="1202"/>
      <c r="M3980" s="1202" t="s">
        <v>712</v>
      </c>
      <c r="N3980" s="1203" t="s">
        <v>719</v>
      </c>
      <c r="O3980" s="1203" t="s">
        <v>73</v>
      </c>
      <c r="P3980" s="1203" t="s">
        <v>73</v>
      </c>
      <c r="Q3980" s="1203" t="s">
        <v>73</v>
      </c>
      <c r="R3980" s="1203" t="s">
        <v>73</v>
      </c>
      <c r="S3980" s="1218">
        <f>VLOOKUP($D3980,'NI-Ric'!$B$1:$W$2048,12,FALSE)</f>
        <v>0</v>
      </c>
      <c r="T3980" s="1218">
        <f>VLOOKUP($D3980,'NI-Ric'!$B$1:$W$2048,13,FALSE)</f>
        <v>0</v>
      </c>
      <c r="U3980" s="1218">
        <f>VLOOKUP($D3980,'NI-Ric'!$B$1:$W$2048,16,FALSE)</f>
        <v>0</v>
      </c>
      <c r="V3980" s="1218">
        <f>VLOOKUP($D3980,'NI-Ric'!$B$1:$W$2048,17,FALSE)</f>
        <v>0</v>
      </c>
      <c r="W3980" s="1218">
        <f>VLOOKUP($D3980,'NI-Ric'!$B$1:$W$2048,18,FALSE)</f>
        <v>0</v>
      </c>
      <c r="X3980" s="1218">
        <f>VLOOKUP($D3980,'NI-Ric'!$B$1:$W$2048,19,FALSE)</f>
        <v>0</v>
      </c>
    </row>
    <row r="3981" spans="1:24" hidden="1">
      <c r="A3981" s="509"/>
      <c r="B3981" s="509"/>
      <c r="C3981" s="509"/>
      <c r="D3981" s="1218" t="s">
        <v>720</v>
      </c>
      <c r="E3981" s="1219" t="s">
        <v>3069</v>
      </c>
      <c r="F3981" s="1202"/>
      <c r="G3981" s="1202"/>
      <c r="H3981" s="1204" t="s">
        <v>721</v>
      </c>
      <c r="I3981" s="1202" t="s">
        <v>53</v>
      </c>
      <c r="J3981" s="1202" t="s">
        <v>3070</v>
      </c>
      <c r="K3981" s="1202"/>
      <c r="L3981" s="1202"/>
      <c r="M3981" s="1202" t="s">
        <v>712</v>
      </c>
      <c r="N3981" s="1203" t="s">
        <v>722</v>
      </c>
      <c r="O3981" s="1203" t="s">
        <v>73</v>
      </c>
      <c r="P3981" s="1203" t="s">
        <v>73</v>
      </c>
      <c r="Q3981" s="1203" t="s">
        <v>73</v>
      </c>
      <c r="R3981" s="1203" t="s">
        <v>73</v>
      </c>
      <c r="S3981" s="1218">
        <f>VLOOKUP($D3981,'NI-Ric'!$B$1:$W$2048,12,FALSE)</f>
        <v>0</v>
      </c>
      <c r="T3981" s="1218">
        <f>VLOOKUP($D3981,'NI-Ric'!$B$1:$W$2048,13,FALSE)</f>
        <v>0</v>
      </c>
      <c r="U3981" s="1218">
        <f>VLOOKUP($D3981,'NI-Ric'!$B$1:$W$2048,16,FALSE)</f>
        <v>0</v>
      </c>
      <c r="V3981" s="1218">
        <f>VLOOKUP($D3981,'NI-Ric'!$B$1:$W$2048,17,FALSE)</f>
        <v>0</v>
      </c>
      <c r="W3981" s="1218">
        <f>VLOOKUP($D3981,'NI-Ric'!$B$1:$W$2048,18,FALSE)</f>
        <v>0</v>
      </c>
      <c r="X3981" s="1218">
        <f>VLOOKUP($D3981,'NI-Ric'!$B$1:$W$2048,19,FALSE)</f>
        <v>0</v>
      </c>
    </row>
    <row r="3982" spans="1:24" hidden="1">
      <c r="A3982" s="509"/>
      <c r="B3982" s="509"/>
      <c r="C3982" s="509"/>
      <c r="D3982" s="1218" t="s">
        <v>723</v>
      </c>
      <c r="E3982" s="1219" t="s">
        <v>3069</v>
      </c>
      <c r="F3982" s="1202"/>
      <c r="G3982" s="1202"/>
      <c r="H3982" s="1204" t="s">
        <v>724</v>
      </c>
      <c r="I3982" s="1202" t="s">
        <v>53</v>
      </c>
      <c r="J3982" s="1202" t="s">
        <v>3070</v>
      </c>
      <c r="K3982" s="1202"/>
      <c r="L3982" s="1202"/>
      <c r="M3982" s="1202" t="s">
        <v>712</v>
      </c>
      <c r="N3982" s="1203" t="s">
        <v>725</v>
      </c>
      <c r="O3982" s="1203" t="s">
        <v>73</v>
      </c>
      <c r="P3982" s="1203" t="s">
        <v>73</v>
      </c>
      <c r="Q3982" s="1203" t="s">
        <v>73</v>
      </c>
      <c r="R3982" s="1203" t="s">
        <v>73</v>
      </c>
      <c r="S3982" s="1218">
        <f>VLOOKUP($D3982,'NI-Ric'!$B$1:$W$2048,12,FALSE)</f>
        <v>0</v>
      </c>
      <c r="T3982" s="1218">
        <f>VLOOKUP($D3982,'NI-Ric'!$B$1:$W$2048,13,FALSE)</f>
        <v>0</v>
      </c>
      <c r="U3982" s="1218">
        <f>VLOOKUP($D3982,'NI-Ric'!$B$1:$W$2048,16,FALSE)</f>
        <v>0</v>
      </c>
      <c r="V3982" s="1218">
        <f>VLOOKUP($D3982,'NI-Ric'!$B$1:$W$2048,17,FALSE)</f>
        <v>0</v>
      </c>
      <c r="W3982" s="1218">
        <f>VLOOKUP($D3982,'NI-Ric'!$B$1:$W$2048,18,FALSE)</f>
        <v>0</v>
      </c>
      <c r="X3982" s="1218">
        <f>VLOOKUP($D3982,'NI-Ric'!$B$1:$W$2048,19,FALSE)</f>
        <v>0</v>
      </c>
    </row>
    <row r="3983" spans="1:24" hidden="1">
      <c r="A3983" s="509"/>
      <c r="B3983" s="509"/>
      <c r="C3983" s="509"/>
      <c r="D3983" s="1218" t="s">
        <v>726</v>
      </c>
      <c r="E3983" s="1219" t="s">
        <v>3069</v>
      </c>
      <c r="F3983" s="1202"/>
      <c r="G3983" s="1202"/>
      <c r="H3983" s="1202" t="s">
        <v>727</v>
      </c>
      <c r="I3983" s="1202" t="s">
        <v>53</v>
      </c>
      <c r="J3983" s="1202" t="s">
        <v>3070</v>
      </c>
      <c r="K3983" s="1202"/>
      <c r="L3983" s="1202"/>
      <c r="M3983" s="1202" t="s">
        <v>712</v>
      </c>
      <c r="N3983" s="1203" t="s">
        <v>728</v>
      </c>
      <c r="O3983" s="1203" t="s">
        <v>73</v>
      </c>
      <c r="P3983" s="1203" t="s">
        <v>73</v>
      </c>
      <c r="Q3983" s="1203" t="s">
        <v>73</v>
      </c>
      <c r="R3983" s="1203" t="s">
        <v>73</v>
      </c>
      <c r="S3983" s="1218">
        <f>VLOOKUP($D3983,'NI-Ric'!$B$1:$W$2048,12,FALSE)</f>
        <v>0</v>
      </c>
      <c r="T3983" s="1218">
        <f>VLOOKUP($D3983,'NI-Ric'!$B$1:$W$2048,13,FALSE)</f>
        <v>0</v>
      </c>
      <c r="U3983" s="1218">
        <f>VLOOKUP($D3983,'NI-Ric'!$B$1:$W$2048,16,FALSE)</f>
        <v>0</v>
      </c>
      <c r="V3983" s="1218">
        <f>VLOOKUP($D3983,'NI-Ric'!$B$1:$W$2048,17,FALSE)</f>
        <v>0</v>
      </c>
      <c r="W3983" s="1218">
        <f>VLOOKUP($D3983,'NI-Ric'!$B$1:$W$2048,18,FALSE)</f>
        <v>0</v>
      </c>
      <c r="X3983" s="1218">
        <f>VLOOKUP($D3983,'NI-Ric'!$B$1:$W$2048,19,FALSE)</f>
        <v>0</v>
      </c>
    </row>
    <row r="3984" spans="1:24" hidden="1">
      <c r="A3984" s="509"/>
      <c r="B3984" s="509"/>
      <c r="C3984" s="509"/>
      <c r="D3984" s="1218" t="s">
        <v>729</v>
      </c>
      <c r="E3984" s="1219" t="s">
        <v>3069</v>
      </c>
      <c r="F3984" s="1202"/>
      <c r="G3984" s="1202"/>
      <c r="H3984" s="1202" t="s">
        <v>727</v>
      </c>
      <c r="I3984" s="1202" t="s">
        <v>53</v>
      </c>
      <c r="J3984" s="1202" t="s">
        <v>3070</v>
      </c>
      <c r="K3984" s="1202"/>
      <c r="L3984" s="1202"/>
      <c r="M3984" s="1202" t="s">
        <v>712</v>
      </c>
      <c r="N3984" s="1203" t="s">
        <v>730</v>
      </c>
      <c r="O3984" s="1203" t="s">
        <v>73</v>
      </c>
      <c r="P3984" s="1203" t="s">
        <v>73</v>
      </c>
      <c r="Q3984" s="1203" t="s">
        <v>73</v>
      </c>
      <c r="R3984" s="1203" t="s">
        <v>73</v>
      </c>
      <c r="S3984" s="1218">
        <f>VLOOKUP($D3984,'NI-Ric'!$B$1:$W$2048,12,FALSE)</f>
        <v>0</v>
      </c>
      <c r="T3984" s="1218">
        <f>VLOOKUP($D3984,'NI-Ric'!$B$1:$W$2048,13,FALSE)</f>
        <v>0</v>
      </c>
      <c r="U3984" s="1218">
        <f>VLOOKUP($D3984,'NI-Ric'!$B$1:$W$2048,16,FALSE)</f>
        <v>0</v>
      </c>
      <c r="V3984" s="1218">
        <f>VLOOKUP($D3984,'NI-Ric'!$B$1:$W$2048,17,FALSE)</f>
        <v>0</v>
      </c>
      <c r="W3984" s="1218">
        <f>VLOOKUP($D3984,'NI-Ric'!$B$1:$W$2048,18,FALSE)</f>
        <v>0</v>
      </c>
      <c r="X3984" s="1218">
        <f>VLOOKUP($D3984,'NI-Ric'!$B$1:$W$2048,19,FALSE)</f>
        <v>0</v>
      </c>
    </row>
    <row r="3985" spans="1:24" hidden="1">
      <c r="A3985" s="509"/>
      <c r="B3985" s="509"/>
      <c r="C3985" s="509"/>
      <c r="D3985" s="1218" t="s">
        <v>731</v>
      </c>
      <c r="E3985" s="1219" t="s">
        <v>3069</v>
      </c>
      <c r="F3985" s="1202"/>
      <c r="G3985" s="1202"/>
      <c r="H3985" s="1202" t="s">
        <v>727</v>
      </c>
      <c r="I3985" s="1202" t="s">
        <v>53</v>
      </c>
      <c r="J3985" s="1202" t="s">
        <v>3070</v>
      </c>
      <c r="K3985" s="1202"/>
      <c r="L3985" s="1202"/>
      <c r="M3985" s="1202" t="s">
        <v>712</v>
      </c>
      <c r="N3985" s="1203" t="s">
        <v>732</v>
      </c>
      <c r="O3985" s="1203" t="s">
        <v>73</v>
      </c>
      <c r="P3985" s="1203" t="s">
        <v>73</v>
      </c>
      <c r="Q3985" s="1203" t="s">
        <v>73</v>
      </c>
      <c r="R3985" s="1203" t="s">
        <v>73</v>
      </c>
      <c r="S3985" s="1218">
        <f>VLOOKUP($D3985,'NI-Ric'!$B$1:$W$2048,12,FALSE)</f>
        <v>0</v>
      </c>
      <c r="T3985" s="1218">
        <f>VLOOKUP($D3985,'NI-Ric'!$B$1:$W$2048,13,FALSE)</f>
        <v>0</v>
      </c>
      <c r="U3985" s="1218">
        <f>VLOOKUP($D3985,'NI-Ric'!$B$1:$W$2048,16,FALSE)</f>
        <v>0</v>
      </c>
      <c r="V3985" s="1218">
        <f>VLOOKUP($D3985,'NI-Ric'!$B$1:$W$2048,17,FALSE)</f>
        <v>0</v>
      </c>
      <c r="W3985" s="1218">
        <f>VLOOKUP($D3985,'NI-Ric'!$B$1:$W$2048,18,FALSE)</f>
        <v>0</v>
      </c>
      <c r="X3985" s="1218">
        <f>VLOOKUP($D3985,'NI-Ric'!$B$1:$W$2048,19,FALSE)</f>
        <v>0</v>
      </c>
    </row>
    <row r="3986" spans="1:24" hidden="1">
      <c r="A3986" s="509"/>
      <c r="B3986" s="509"/>
      <c r="C3986" s="509"/>
      <c r="D3986" s="1218" t="s">
        <v>733</v>
      </c>
      <c r="E3986" s="1219" t="s">
        <v>3069</v>
      </c>
      <c r="F3986" s="1202"/>
      <c r="G3986" s="1202"/>
      <c r="H3986" s="1202" t="s">
        <v>734</v>
      </c>
      <c r="I3986" s="1202" t="s">
        <v>53</v>
      </c>
      <c r="J3986" s="1202" t="s">
        <v>3070</v>
      </c>
      <c r="K3986" s="1202"/>
      <c r="L3986" s="1202"/>
      <c r="M3986" s="1202" t="s">
        <v>735</v>
      </c>
      <c r="N3986" s="1203" t="s">
        <v>736</v>
      </c>
      <c r="O3986" s="1203" t="s">
        <v>73</v>
      </c>
      <c r="P3986" s="1203" t="s">
        <v>73</v>
      </c>
      <c r="Q3986" s="1203" t="s">
        <v>73</v>
      </c>
      <c r="R3986" s="1203" t="s">
        <v>73</v>
      </c>
      <c r="S3986" s="1218">
        <f>VLOOKUP($D3986,'NI-Ric'!$B$1:$W$2048,12,FALSE)</f>
        <v>0</v>
      </c>
      <c r="T3986" s="1218">
        <f>VLOOKUP($D3986,'NI-Ric'!$B$1:$W$2048,13,FALSE)</f>
        <v>0</v>
      </c>
      <c r="U3986" s="1218">
        <f>VLOOKUP($D3986,'NI-Ric'!$B$1:$W$2048,16,FALSE)</f>
        <v>0</v>
      </c>
      <c r="V3986" s="1218">
        <f>VLOOKUP($D3986,'NI-Ric'!$B$1:$W$2048,17,FALSE)</f>
        <v>0</v>
      </c>
      <c r="W3986" s="1218">
        <f>VLOOKUP($D3986,'NI-Ric'!$B$1:$W$2048,18,FALSE)</f>
        <v>0</v>
      </c>
      <c r="X3986" s="1218">
        <f>VLOOKUP($D3986,'NI-Ric'!$B$1:$W$2048,19,FALSE)</f>
        <v>0</v>
      </c>
    </row>
    <row r="3987" spans="1:24" hidden="1">
      <c r="A3987" s="509"/>
      <c r="B3987" s="509"/>
      <c r="C3987" s="509"/>
      <c r="D3987" s="1218" t="s">
        <v>737</v>
      </c>
      <c r="E3987" s="1219" t="s">
        <v>3069</v>
      </c>
      <c r="F3987" s="1202"/>
      <c r="G3987" s="1202"/>
      <c r="H3987" s="1202"/>
      <c r="I3987" s="1202" t="s">
        <v>71</v>
      </c>
      <c r="J3987" s="1202"/>
      <c r="K3987" s="1202"/>
      <c r="L3987" s="1202"/>
      <c r="M3987" s="1202"/>
      <c r="N3987" s="1203" t="s">
        <v>738</v>
      </c>
      <c r="O3987" s="1203" t="s">
        <v>73</v>
      </c>
      <c r="P3987" s="1203" t="s">
        <v>73</v>
      </c>
      <c r="Q3987" s="1203" t="s">
        <v>73</v>
      </c>
      <c r="R3987" s="1203" t="s">
        <v>73</v>
      </c>
      <c r="S3987" s="1218">
        <f>VLOOKUP($D3987,'NI-Ric'!$B$1:$W$2048,12,FALSE)</f>
        <v>0</v>
      </c>
      <c r="T3987" s="1218">
        <f>VLOOKUP($D3987,'NI-Ric'!$B$1:$W$2048,13,FALSE)</f>
        <v>0</v>
      </c>
      <c r="U3987" s="1218">
        <f>VLOOKUP($D3987,'NI-Ric'!$B$1:$W$2048,16,FALSE)</f>
        <v>0</v>
      </c>
      <c r="V3987" s="1218">
        <f>VLOOKUP($D3987,'NI-Ric'!$B$1:$W$2048,17,FALSE)</f>
        <v>0</v>
      </c>
      <c r="W3987" s="1218">
        <f>VLOOKUP($D3987,'NI-Ric'!$B$1:$W$2048,18,FALSE)</f>
        <v>0</v>
      </c>
      <c r="X3987" s="1218">
        <f>VLOOKUP($D3987,'NI-Ric'!$B$1:$W$2048,19,FALSE)</f>
        <v>0</v>
      </c>
    </row>
    <row r="3988" spans="1:24" hidden="1">
      <c r="A3988" s="509"/>
      <c r="B3988" s="509"/>
      <c r="C3988" s="509"/>
      <c r="D3988" s="1218" t="s">
        <v>739</v>
      </c>
      <c r="E3988" s="1219" t="s">
        <v>3069</v>
      </c>
      <c r="F3988" s="1202"/>
      <c r="G3988" s="1202"/>
      <c r="H3988" s="1202"/>
      <c r="I3988" s="1202" t="s">
        <v>71</v>
      </c>
      <c r="J3988" s="1202"/>
      <c r="K3988" s="1202"/>
      <c r="L3988" s="1202"/>
      <c r="M3988" s="1202"/>
      <c r="N3988" s="1203" t="s">
        <v>740</v>
      </c>
      <c r="O3988" s="1203" t="s">
        <v>73</v>
      </c>
      <c r="P3988" s="1203" t="s">
        <v>73</v>
      </c>
      <c r="Q3988" s="1203" t="s">
        <v>73</v>
      </c>
      <c r="R3988" s="1203" t="s">
        <v>73</v>
      </c>
      <c r="S3988" s="1218">
        <f>VLOOKUP($D3988,'NI-Ric'!$B$1:$W$2048,12,FALSE)</f>
        <v>0</v>
      </c>
      <c r="T3988" s="1218">
        <f>VLOOKUP($D3988,'NI-Ric'!$B$1:$W$2048,13,FALSE)</f>
        <v>0</v>
      </c>
      <c r="U3988" s="1218">
        <f>VLOOKUP($D3988,'NI-Ric'!$B$1:$W$2048,16,FALSE)</f>
        <v>0</v>
      </c>
      <c r="V3988" s="1218">
        <f>VLOOKUP($D3988,'NI-Ric'!$B$1:$W$2048,17,FALSE)</f>
        <v>0</v>
      </c>
      <c r="W3988" s="1218">
        <f>VLOOKUP($D3988,'NI-Ric'!$B$1:$W$2048,18,FALSE)</f>
        <v>0</v>
      </c>
      <c r="X3988" s="1218">
        <f>VLOOKUP($D3988,'NI-Ric'!$B$1:$W$2048,19,FALSE)</f>
        <v>0</v>
      </c>
    </row>
    <row r="3989" spans="1:24" hidden="1">
      <c r="A3989" s="509"/>
      <c r="B3989" s="509"/>
      <c r="C3989" s="509"/>
      <c r="D3989" s="1218" t="s">
        <v>741</v>
      </c>
      <c r="E3989" s="1219" t="s">
        <v>3069</v>
      </c>
      <c r="F3989" s="1202"/>
      <c r="G3989" s="1202"/>
      <c r="H3989" s="1202"/>
      <c r="I3989" s="1202" t="s">
        <v>71</v>
      </c>
      <c r="J3989" s="1202"/>
      <c r="K3989" s="1202"/>
      <c r="L3989" s="1202"/>
      <c r="M3989" s="1202"/>
      <c r="N3989" s="1203" t="s">
        <v>742</v>
      </c>
      <c r="O3989" s="1203" t="s">
        <v>73</v>
      </c>
      <c r="P3989" s="1203" t="s">
        <v>73</v>
      </c>
      <c r="Q3989" s="1203" t="s">
        <v>73</v>
      </c>
      <c r="R3989" s="1203" t="s">
        <v>73</v>
      </c>
      <c r="S3989" s="1218">
        <f>VLOOKUP($D3989,'NI-Ric'!$B$1:$W$2048,12,FALSE)</f>
        <v>0</v>
      </c>
      <c r="T3989" s="1218">
        <f>VLOOKUP($D3989,'NI-Ric'!$B$1:$W$2048,13,FALSE)</f>
        <v>0</v>
      </c>
      <c r="U3989" s="1218">
        <f>VLOOKUP($D3989,'NI-Ric'!$B$1:$W$2048,16,FALSE)</f>
        <v>0</v>
      </c>
      <c r="V3989" s="1218">
        <f>VLOOKUP($D3989,'NI-Ric'!$B$1:$W$2048,17,FALSE)</f>
        <v>0</v>
      </c>
      <c r="W3989" s="1218">
        <f>VLOOKUP($D3989,'NI-Ric'!$B$1:$W$2048,18,FALSE)</f>
        <v>0</v>
      </c>
      <c r="X3989" s="1218">
        <f>VLOOKUP($D3989,'NI-Ric'!$B$1:$W$2048,19,FALSE)</f>
        <v>0</v>
      </c>
    </row>
    <row r="3990" spans="1:24" hidden="1">
      <c r="A3990" s="509"/>
      <c r="B3990" s="509"/>
      <c r="C3990" s="509"/>
      <c r="D3990" s="1218" t="s">
        <v>743</v>
      </c>
      <c r="E3990" s="1219" t="s">
        <v>3069</v>
      </c>
      <c r="F3990" s="1202"/>
      <c r="G3990" s="1202"/>
      <c r="H3990" s="1202"/>
      <c r="I3990" s="1202" t="s">
        <v>71</v>
      </c>
      <c r="J3990" s="1202"/>
      <c r="K3990" s="1202"/>
      <c r="L3990" s="1202"/>
      <c r="M3990" s="1202"/>
      <c r="N3990" s="1203" t="s">
        <v>744</v>
      </c>
      <c r="O3990" s="1203"/>
      <c r="P3990" s="1203"/>
      <c r="Q3990" s="1203"/>
      <c r="R3990" s="1203"/>
      <c r="S3990" s="1218">
        <f>VLOOKUP($D3990,'NI-Ric'!$B$1:$W$2048,12,FALSE)</f>
        <v>0</v>
      </c>
      <c r="T3990" s="1218">
        <f>VLOOKUP($D3990,'NI-Ric'!$B$1:$W$2048,13,FALSE)</f>
        <v>0</v>
      </c>
      <c r="U3990" s="1218">
        <f>VLOOKUP($D3990,'NI-Ric'!$B$1:$W$2048,16,FALSE)</f>
        <v>0</v>
      </c>
      <c r="V3990" s="1218">
        <f>VLOOKUP($D3990,'NI-Ric'!$B$1:$W$2048,17,FALSE)</f>
        <v>0</v>
      </c>
      <c r="W3990" s="1218">
        <f>VLOOKUP($D3990,'NI-Ric'!$B$1:$W$2048,18,FALSE)</f>
        <v>0</v>
      </c>
      <c r="X3990" s="1218">
        <f>VLOOKUP($D3990,'NI-Ric'!$B$1:$W$2048,19,FALSE)</f>
        <v>0</v>
      </c>
    </row>
    <row r="3991" spans="1:24" hidden="1">
      <c r="A3991" s="509"/>
      <c r="B3991" s="509"/>
      <c r="C3991" s="509"/>
      <c r="D3991" s="1218" t="s">
        <v>745</v>
      </c>
      <c r="E3991" s="1219" t="s">
        <v>3069</v>
      </c>
      <c r="F3991" s="1202"/>
      <c r="G3991" s="1202"/>
      <c r="H3991" s="1202"/>
      <c r="I3991" s="1202" t="s">
        <v>71</v>
      </c>
      <c r="J3991" s="1202" t="s">
        <v>3071</v>
      </c>
      <c r="K3991" s="1202"/>
      <c r="L3991" s="1202" t="s">
        <v>747</v>
      </c>
      <c r="M3991" s="1202" t="s">
        <v>748</v>
      </c>
      <c r="N3991" s="1203" t="s">
        <v>749</v>
      </c>
      <c r="O3991" s="1203" t="s">
        <v>750</v>
      </c>
      <c r="P3991" s="1203" t="s">
        <v>751</v>
      </c>
      <c r="Q3991" s="1203" t="s">
        <v>752</v>
      </c>
      <c r="R3991" s="1203" t="s">
        <v>753</v>
      </c>
      <c r="S3991" s="1218">
        <f>VLOOKUP($D3991,'NI-Ric'!$B$1:$W$2048,12,FALSE)</f>
        <v>0</v>
      </c>
      <c r="T3991" s="1218">
        <f>VLOOKUP($D3991,'NI-Ric'!$B$1:$W$2048,13,FALSE)</f>
        <v>0</v>
      </c>
      <c r="U3991" s="1218">
        <f>VLOOKUP($D3991,'NI-Ric'!$B$1:$W$2048,16,FALSE)</f>
        <v>0</v>
      </c>
      <c r="V3991" s="1218">
        <f>VLOOKUP($D3991,'NI-Ric'!$B$1:$W$2048,17,FALSE)</f>
        <v>0</v>
      </c>
      <c r="W3991" s="1218">
        <f>VLOOKUP($D3991,'NI-Ric'!$B$1:$W$2048,18,FALSE)</f>
        <v>0</v>
      </c>
      <c r="X3991" s="1218">
        <f>VLOOKUP($D3991,'NI-Ric'!$B$1:$W$2048,19,FALSE)</f>
        <v>0</v>
      </c>
    </row>
    <row r="3992" spans="1:24" hidden="1">
      <c r="A3992" s="509"/>
      <c r="B3992" s="509"/>
      <c r="C3992" s="509"/>
      <c r="D3992" s="1220" t="s">
        <v>754</v>
      </c>
      <c r="E3992" s="1221" t="s">
        <v>3069</v>
      </c>
      <c r="F3992" s="1202"/>
      <c r="G3992" s="1202"/>
      <c r="H3992" s="1202" t="s">
        <v>755</v>
      </c>
      <c r="I3992" s="1202" t="s">
        <v>53</v>
      </c>
      <c r="J3992" s="1202" t="s">
        <v>3071</v>
      </c>
      <c r="K3992" s="1202"/>
      <c r="L3992" s="1202" t="s">
        <v>747</v>
      </c>
      <c r="M3992" s="1202" t="s">
        <v>748</v>
      </c>
      <c r="N3992" s="1203" t="s">
        <v>756</v>
      </c>
      <c r="O3992" s="1203" t="s">
        <v>750</v>
      </c>
      <c r="P3992" s="1203" t="s">
        <v>751</v>
      </c>
      <c r="Q3992" s="1203" t="s">
        <v>752</v>
      </c>
      <c r="R3992" s="1203" t="s">
        <v>753</v>
      </c>
      <c r="S3992" s="1218">
        <f>VLOOKUP($D3992,'NI-Ric'!$B$1:$W$2048,12,FALSE)</f>
        <v>0</v>
      </c>
      <c r="T3992" s="1218">
        <f>VLOOKUP($D3992,'NI-Ric'!$B$1:$W$2048,13,FALSE)</f>
        <v>0</v>
      </c>
      <c r="U3992" s="1218">
        <f>VLOOKUP($D3992,'NI-Ric'!$B$1:$W$2048,16,FALSE)</f>
        <v>0</v>
      </c>
      <c r="V3992" s="1218"/>
      <c r="W3992" s="1218"/>
      <c r="X3992" s="1218"/>
    </row>
    <row r="3993" spans="1:24" hidden="1">
      <c r="A3993" s="509"/>
      <c r="B3993" s="509"/>
      <c r="C3993" s="509"/>
      <c r="D3993" s="1220" t="s">
        <v>757</v>
      </c>
      <c r="E3993" s="1221" t="s">
        <v>3069</v>
      </c>
      <c r="F3993" s="1202"/>
      <c r="G3993" s="1202"/>
      <c r="H3993" s="1202" t="s">
        <v>755</v>
      </c>
      <c r="I3993" s="1202" t="s">
        <v>53</v>
      </c>
      <c r="J3993" s="1202" t="s">
        <v>3071</v>
      </c>
      <c r="K3993" s="1202"/>
      <c r="L3993" s="1202" t="s">
        <v>747</v>
      </c>
      <c r="M3993" s="1202" t="s">
        <v>748</v>
      </c>
      <c r="N3993" s="1203" t="s">
        <v>758</v>
      </c>
      <c r="O3993" s="1203" t="s">
        <v>750</v>
      </c>
      <c r="P3993" s="1203" t="s">
        <v>751</v>
      </c>
      <c r="Q3993" s="1203" t="s">
        <v>752</v>
      </c>
      <c r="R3993" s="1203" t="s">
        <v>753</v>
      </c>
      <c r="S3993" s="1218">
        <f>VLOOKUP($D3993,'NI-Ric'!$B$1:$W$2048,12,FALSE)</f>
        <v>0</v>
      </c>
      <c r="T3993" s="1218">
        <f>VLOOKUP($D3993,'NI-Ric'!$B$1:$W$2048,13,FALSE)</f>
        <v>0</v>
      </c>
      <c r="U3993" s="1218">
        <f>VLOOKUP($D3993,'NI-Ric'!$B$1:$W$2048,16,FALSE)</f>
        <v>0</v>
      </c>
      <c r="V3993" s="1218"/>
      <c r="W3993" s="1218"/>
      <c r="X3993" s="1218"/>
    </row>
    <row r="3994" spans="1:24" hidden="1">
      <c r="A3994" s="509"/>
      <c r="B3994" s="509"/>
      <c r="C3994" s="509"/>
      <c r="D3994" s="1218" t="s">
        <v>759</v>
      </c>
      <c r="E3994" s="1219" t="s">
        <v>3069</v>
      </c>
      <c r="F3994" s="1202"/>
      <c r="G3994" s="1202"/>
      <c r="H3994" s="1202" t="s">
        <v>755</v>
      </c>
      <c r="I3994" s="1202" t="s">
        <v>53</v>
      </c>
      <c r="J3994" s="1202" t="s">
        <v>3071</v>
      </c>
      <c r="K3994" s="1202"/>
      <c r="L3994" s="1202" t="s">
        <v>747</v>
      </c>
      <c r="M3994" s="1202" t="s">
        <v>748</v>
      </c>
      <c r="N3994" s="1203" t="s">
        <v>760</v>
      </c>
      <c r="O3994" s="1203" t="s">
        <v>750</v>
      </c>
      <c r="P3994" s="1203" t="s">
        <v>751</v>
      </c>
      <c r="Q3994" s="1203" t="s">
        <v>752</v>
      </c>
      <c r="R3994" s="1203" t="s">
        <v>753</v>
      </c>
      <c r="S3994" s="1218">
        <f>VLOOKUP($D3994,'NI-Ric'!$B$1:$W$2048,12,FALSE)</f>
        <v>0</v>
      </c>
      <c r="T3994" s="1218">
        <f>VLOOKUP($D3994,'NI-Ric'!$B$1:$W$2048,13,FALSE)</f>
        <v>0</v>
      </c>
      <c r="U3994" s="1218">
        <f>VLOOKUP($D3994,'NI-Ric'!$B$1:$W$2048,16,FALSE)</f>
        <v>0</v>
      </c>
      <c r="V3994" s="1218">
        <f>VLOOKUP($D3994,'NI-Ric'!$B$1:$W$2048,17,FALSE)</f>
        <v>0</v>
      </c>
      <c r="W3994" s="1218">
        <f>VLOOKUP($D3994,'NI-Ric'!$B$1:$W$2048,18,FALSE)</f>
        <v>0</v>
      </c>
      <c r="X3994" s="1218">
        <f>VLOOKUP($D3994,'NI-Ric'!$B$1:$W$2048,19,FALSE)</f>
        <v>0</v>
      </c>
    </row>
    <row r="3995" spans="1:24" hidden="1">
      <c r="A3995" s="509"/>
      <c r="B3995" s="509"/>
      <c r="C3995" s="509"/>
      <c r="D3995" s="1218" t="s">
        <v>761</v>
      </c>
      <c r="E3995" s="1219" t="s">
        <v>3069</v>
      </c>
      <c r="F3995" s="1202"/>
      <c r="G3995" s="1202"/>
      <c r="H3995" s="1202" t="s">
        <v>755</v>
      </c>
      <c r="I3995" s="1202" t="s">
        <v>53</v>
      </c>
      <c r="J3995" s="1202" t="s">
        <v>3071</v>
      </c>
      <c r="K3995" s="1202"/>
      <c r="L3995" s="1202" t="s">
        <v>747</v>
      </c>
      <c r="M3995" s="1202" t="s">
        <v>748</v>
      </c>
      <c r="N3995" s="1203" t="s">
        <v>763</v>
      </c>
      <c r="O3995" s="1203" t="s">
        <v>73</v>
      </c>
      <c r="P3995" s="1203" t="s">
        <v>73</v>
      </c>
      <c r="Q3995" s="1203" t="s">
        <v>752</v>
      </c>
      <c r="R3995" s="1203" t="s">
        <v>753</v>
      </c>
      <c r="S3995" s="1218">
        <f>VLOOKUP($D3995,'NI-Ric'!$B$1:$W$2048,12,FALSE)</f>
        <v>0</v>
      </c>
      <c r="T3995" s="1218">
        <f>VLOOKUP($D3995,'NI-Ric'!$B$1:$W$2048,13,FALSE)</f>
        <v>0</v>
      </c>
      <c r="U3995" s="1218">
        <f>VLOOKUP($D3995,'NI-Ric'!$B$1:$W$2048,16,FALSE)</f>
        <v>0</v>
      </c>
      <c r="V3995" s="1218">
        <f>VLOOKUP($D3995,'NI-Ric'!$B$1:$W$2048,17,FALSE)</f>
        <v>0</v>
      </c>
      <c r="W3995" s="1218">
        <f>VLOOKUP($D3995,'NI-Ric'!$B$1:$W$2048,18,FALSE)</f>
        <v>0</v>
      </c>
      <c r="X3995" s="1218">
        <f>VLOOKUP($D3995,'NI-Ric'!$B$1:$W$2048,19,FALSE)</f>
        <v>0</v>
      </c>
    </row>
    <row r="3996" spans="1:24" ht="27" hidden="1">
      <c r="A3996" s="509"/>
      <c r="B3996" s="509"/>
      <c r="C3996" s="509"/>
      <c r="D3996" s="1218" t="s">
        <v>764</v>
      </c>
      <c r="E3996" s="1219" t="s">
        <v>3069</v>
      </c>
      <c r="F3996" s="1202"/>
      <c r="G3996" s="1202"/>
      <c r="H3996" s="1202" t="s">
        <v>755</v>
      </c>
      <c r="I3996" s="1202" t="s">
        <v>53</v>
      </c>
      <c r="J3996" s="1202" t="s">
        <v>3071</v>
      </c>
      <c r="K3996" s="1202"/>
      <c r="L3996" s="1202" t="s">
        <v>747</v>
      </c>
      <c r="M3996" s="1202" t="s">
        <v>748</v>
      </c>
      <c r="N3996" s="1203" t="s">
        <v>765</v>
      </c>
      <c r="O3996" s="1203" t="s">
        <v>73</v>
      </c>
      <c r="P3996" s="1203" t="s">
        <v>73</v>
      </c>
      <c r="Q3996" s="1203" t="s">
        <v>752</v>
      </c>
      <c r="R3996" s="1203" t="s">
        <v>753</v>
      </c>
      <c r="S3996" s="1218">
        <f>VLOOKUP($D3996,'NI-Ric'!$B$1:$W$2048,12,FALSE)</f>
        <v>0</v>
      </c>
      <c r="T3996" s="1218">
        <f>VLOOKUP($D3996,'NI-Ric'!$B$1:$W$2048,13,FALSE)</f>
        <v>0</v>
      </c>
      <c r="U3996" s="1218">
        <f>VLOOKUP($D3996,'NI-Ric'!$B$1:$W$2048,16,FALSE)</f>
        <v>0</v>
      </c>
      <c r="V3996" s="1218">
        <f>VLOOKUP($D3996,'NI-Ric'!$B$1:$W$2048,17,FALSE)</f>
        <v>0</v>
      </c>
      <c r="W3996" s="1218">
        <f>VLOOKUP($D3996,'NI-Ric'!$B$1:$W$2048,18,FALSE)</f>
        <v>0</v>
      </c>
      <c r="X3996" s="1218">
        <f>VLOOKUP($D3996,'NI-Ric'!$B$1:$W$2048,19,FALSE)</f>
        <v>0</v>
      </c>
    </row>
    <row r="3997" spans="1:24" hidden="1">
      <c r="A3997" s="509"/>
      <c r="B3997" s="509"/>
      <c r="C3997" s="509"/>
      <c r="D3997" s="1218" t="s">
        <v>766</v>
      </c>
      <c r="E3997" s="1219" t="s">
        <v>3069</v>
      </c>
      <c r="F3997" s="1202" t="s">
        <v>157</v>
      </c>
      <c r="G3997" s="1202"/>
      <c r="H3997" s="1205" t="s">
        <v>767</v>
      </c>
      <c r="I3997" s="1202" t="s">
        <v>53</v>
      </c>
      <c r="J3997" s="1202" t="s">
        <v>3071</v>
      </c>
      <c r="K3997" s="1202"/>
      <c r="L3997" s="1202" t="s">
        <v>747</v>
      </c>
      <c r="M3997" s="1202" t="s">
        <v>748</v>
      </c>
      <c r="N3997" s="1203" t="s">
        <v>768</v>
      </c>
      <c r="O3997" s="1203" t="s">
        <v>750</v>
      </c>
      <c r="P3997" s="1203" t="s">
        <v>751</v>
      </c>
      <c r="Q3997" s="1203" t="s">
        <v>752</v>
      </c>
      <c r="R3997" s="1203" t="s">
        <v>753</v>
      </c>
      <c r="S3997" s="1218">
        <f>VLOOKUP($D3997,'NI-Ric'!$B$1:$W$2048,12,FALSE)</f>
        <v>0</v>
      </c>
      <c r="T3997" s="1218">
        <f>VLOOKUP($D3997,'NI-Ric'!$B$1:$W$2048,13,FALSE)</f>
        <v>0</v>
      </c>
      <c r="U3997" s="1218">
        <f>VLOOKUP($D3997,'NI-Ric'!$B$1:$W$2048,16,FALSE)</f>
        <v>0</v>
      </c>
      <c r="V3997" s="1218">
        <f>VLOOKUP($D3997,'NI-Ric'!$B$1:$W$2048,17,FALSE)</f>
        <v>0</v>
      </c>
      <c r="W3997" s="1218">
        <f>VLOOKUP($D3997,'NI-Ric'!$B$1:$W$2048,18,FALSE)</f>
        <v>0</v>
      </c>
      <c r="X3997" s="1218">
        <f>VLOOKUP($D3997,'NI-Ric'!$B$1:$W$2048,19,FALSE)</f>
        <v>0</v>
      </c>
    </row>
    <row r="3998" spans="1:24" ht="27" hidden="1">
      <c r="A3998" s="509"/>
      <c r="B3998" s="509"/>
      <c r="C3998" s="509"/>
      <c r="D3998" s="1218" t="s">
        <v>769</v>
      </c>
      <c r="E3998" s="1219" t="s">
        <v>3069</v>
      </c>
      <c r="F3998" s="1202" t="s">
        <v>157</v>
      </c>
      <c r="G3998" s="1202"/>
      <c r="H3998" s="1205" t="s">
        <v>767</v>
      </c>
      <c r="I3998" s="1202" t="s">
        <v>53</v>
      </c>
      <c r="J3998" s="1202" t="s">
        <v>3071</v>
      </c>
      <c r="K3998" s="1202"/>
      <c r="L3998" s="1202" t="s">
        <v>747</v>
      </c>
      <c r="M3998" s="1202" t="s">
        <v>748</v>
      </c>
      <c r="N3998" s="1203" t="s">
        <v>770</v>
      </c>
      <c r="O3998" s="1203" t="s">
        <v>73</v>
      </c>
      <c r="P3998" s="1203" t="s">
        <v>73</v>
      </c>
      <c r="Q3998" s="1203" t="s">
        <v>752</v>
      </c>
      <c r="R3998" s="1203" t="s">
        <v>753</v>
      </c>
      <c r="S3998" s="1218">
        <f>VLOOKUP($D3998,'NI-Ric'!$B$1:$W$2048,12,FALSE)</f>
        <v>0</v>
      </c>
      <c r="T3998" s="1218">
        <f>VLOOKUP($D3998,'NI-Ric'!$B$1:$W$2048,13,FALSE)</f>
        <v>0</v>
      </c>
      <c r="U3998" s="1218">
        <f>VLOOKUP($D3998,'NI-Ric'!$B$1:$W$2048,16,FALSE)</f>
        <v>0</v>
      </c>
      <c r="V3998" s="1218">
        <f>VLOOKUP($D3998,'NI-Ric'!$B$1:$W$2048,17,FALSE)</f>
        <v>0</v>
      </c>
      <c r="W3998" s="1218">
        <f>VLOOKUP($D3998,'NI-Ric'!$B$1:$W$2048,18,FALSE)</f>
        <v>0</v>
      </c>
      <c r="X3998" s="1218">
        <f>VLOOKUP($D3998,'NI-Ric'!$B$1:$W$2048,19,FALSE)</f>
        <v>0</v>
      </c>
    </row>
    <row r="3999" spans="1:24" hidden="1">
      <c r="A3999" s="509"/>
      <c r="B3999" s="509"/>
      <c r="C3999" s="509"/>
      <c r="D3999" s="1218" t="s">
        <v>771</v>
      </c>
      <c r="E3999" s="1219" t="s">
        <v>3069</v>
      </c>
      <c r="F3999" s="1202"/>
      <c r="G3999" s="1202"/>
      <c r="H3999" s="1202" t="s">
        <v>755</v>
      </c>
      <c r="I3999" s="1202" t="s">
        <v>53</v>
      </c>
      <c r="J3999" s="1202" t="s">
        <v>3071</v>
      </c>
      <c r="K3999" s="1202"/>
      <c r="L3999" s="1202" t="s">
        <v>747</v>
      </c>
      <c r="M3999" s="1202" t="s">
        <v>748</v>
      </c>
      <c r="N3999" s="1203" t="s">
        <v>772</v>
      </c>
      <c r="O3999" s="1203" t="s">
        <v>750</v>
      </c>
      <c r="P3999" s="1203" t="s">
        <v>751</v>
      </c>
      <c r="Q3999" s="1203" t="s">
        <v>752</v>
      </c>
      <c r="R3999" s="1203" t="s">
        <v>753</v>
      </c>
      <c r="S3999" s="1218">
        <f>VLOOKUP($D3999,'NI-Ric'!$B$1:$W$2048,12,FALSE)</f>
        <v>0</v>
      </c>
      <c r="T3999" s="1218">
        <f>VLOOKUP($D3999,'NI-Ric'!$B$1:$W$2048,13,FALSE)</f>
        <v>0</v>
      </c>
      <c r="U3999" s="1218">
        <f>VLOOKUP($D3999,'NI-Ric'!$B$1:$W$2048,16,FALSE)</f>
        <v>0</v>
      </c>
      <c r="V3999" s="1218">
        <f>VLOOKUP($D3999,'NI-Ric'!$B$1:$W$2048,17,FALSE)</f>
        <v>0</v>
      </c>
      <c r="W3999" s="1218">
        <f>VLOOKUP($D3999,'NI-Ric'!$B$1:$W$2048,18,FALSE)</f>
        <v>0</v>
      </c>
      <c r="X3999" s="1218">
        <f>VLOOKUP($D3999,'NI-Ric'!$B$1:$W$2048,19,FALSE)</f>
        <v>0</v>
      </c>
    </row>
    <row r="4000" spans="1:24" hidden="1">
      <c r="A4000" s="509"/>
      <c r="B4000" s="509"/>
      <c r="C4000" s="509"/>
      <c r="D4000" s="1218" t="s">
        <v>773</v>
      </c>
      <c r="E4000" s="1219" t="s">
        <v>3069</v>
      </c>
      <c r="F4000" s="1202"/>
      <c r="G4000" s="1202"/>
      <c r="H4000" s="1202" t="s">
        <v>755</v>
      </c>
      <c r="I4000" s="1202" t="s">
        <v>53</v>
      </c>
      <c r="J4000" s="1202" t="s">
        <v>3071</v>
      </c>
      <c r="K4000" s="1202"/>
      <c r="L4000" s="1202" t="s">
        <v>747</v>
      </c>
      <c r="M4000" s="1202" t="s">
        <v>748</v>
      </c>
      <c r="N4000" s="1203" t="s">
        <v>774</v>
      </c>
      <c r="O4000" s="1203" t="s">
        <v>73</v>
      </c>
      <c r="P4000" s="1203" t="s">
        <v>73</v>
      </c>
      <c r="Q4000" s="1203" t="s">
        <v>752</v>
      </c>
      <c r="R4000" s="1203" t="s">
        <v>753</v>
      </c>
      <c r="S4000" s="1218">
        <f>VLOOKUP($D4000,'NI-Ric'!$B$1:$W$2048,12,FALSE)</f>
        <v>0</v>
      </c>
      <c r="T4000" s="1218">
        <f>VLOOKUP($D4000,'NI-Ric'!$B$1:$W$2048,13,FALSE)</f>
        <v>0</v>
      </c>
      <c r="U4000" s="1218">
        <f>VLOOKUP($D4000,'NI-Ric'!$B$1:$W$2048,16,FALSE)</f>
        <v>0</v>
      </c>
      <c r="V4000" s="1218">
        <f>VLOOKUP($D4000,'NI-Ric'!$B$1:$W$2048,17,FALSE)</f>
        <v>0</v>
      </c>
      <c r="W4000" s="1218">
        <f>VLOOKUP($D4000,'NI-Ric'!$B$1:$W$2048,18,FALSE)</f>
        <v>0</v>
      </c>
      <c r="X4000" s="1218">
        <f>VLOOKUP($D4000,'NI-Ric'!$B$1:$W$2048,19,FALSE)</f>
        <v>0</v>
      </c>
    </row>
    <row r="4001" spans="1:24" hidden="1">
      <c r="A4001" s="509"/>
      <c r="B4001" s="509"/>
      <c r="C4001" s="509"/>
      <c r="D4001" s="1218" t="s">
        <v>775</v>
      </c>
      <c r="E4001" s="1219" t="s">
        <v>3069</v>
      </c>
      <c r="F4001" s="1202" t="s">
        <v>157</v>
      </c>
      <c r="G4001" s="1202"/>
      <c r="H4001" s="1205" t="s">
        <v>767</v>
      </c>
      <c r="I4001" s="1202" t="s">
        <v>53</v>
      </c>
      <c r="J4001" s="1202" t="s">
        <v>3071</v>
      </c>
      <c r="K4001" s="1202"/>
      <c r="L4001" s="1202" t="s">
        <v>747</v>
      </c>
      <c r="M4001" s="1202" t="s">
        <v>748</v>
      </c>
      <c r="N4001" s="1203" t="s">
        <v>776</v>
      </c>
      <c r="O4001" s="1203" t="s">
        <v>750</v>
      </c>
      <c r="P4001" s="1203" t="s">
        <v>751</v>
      </c>
      <c r="Q4001" s="1203" t="s">
        <v>752</v>
      </c>
      <c r="R4001" s="1203" t="s">
        <v>753</v>
      </c>
      <c r="S4001" s="1218">
        <f>VLOOKUP($D4001,'NI-Ric'!$B$1:$W$2048,12,FALSE)</f>
        <v>0</v>
      </c>
      <c r="T4001" s="1218">
        <f>VLOOKUP($D4001,'NI-Ric'!$B$1:$W$2048,13,FALSE)</f>
        <v>0</v>
      </c>
      <c r="U4001" s="1218">
        <f>VLOOKUP($D4001,'NI-Ric'!$B$1:$W$2048,16,FALSE)</f>
        <v>0</v>
      </c>
      <c r="V4001" s="1218">
        <f>VLOOKUP($D4001,'NI-Ric'!$B$1:$W$2048,17,FALSE)</f>
        <v>0</v>
      </c>
      <c r="W4001" s="1218">
        <f>VLOOKUP($D4001,'NI-Ric'!$B$1:$W$2048,18,FALSE)</f>
        <v>0</v>
      </c>
      <c r="X4001" s="1218">
        <f>VLOOKUP($D4001,'NI-Ric'!$B$1:$W$2048,19,FALSE)</f>
        <v>0</v>
      </c>
    </row>
    <row r="4002" spans="1:24" ht="27" hidden="1">
      <c r="A4002" s="509"/>
      <c r="B4002" s="509"/>
      <c r="C4002" s="509"/>
      <c r="D4002" s="1218" t="s">
        <v>777</v>
      </c>
      <c r="E4002" s="1219" t="s">
        <v>3069</v>
      </c>
      <c r="F4002" s="1202" t="s">
        <v>157</v>
      </c>
      <c r="G4002" s="1202"/>
      <c r="H4002" s="1205" t="s">
        <v>767</v>
      </c>
      <c r="I4002" s="1202" t="s">
        <v>53</v>
      </c>
      <c r="J4002" s="1202" t="s">
        <v>3071</v>
      </c>
      <c r="K4002" s="1202"/>
      <c r="L4002" s="1202" t="s">
        <v>747</v>
      </c>
      <c r="M4002" s="1202" t="s">
        <v>748</v>
      </c>
      <c r="N4002" s="1203" t="s">
        <v>778</v>
      </c>
      <c r="O4002" s="1203" t="s">
        <v>73</v>
      </c>
      <c r="P4002" s="1203" t="s">
        <v>73</v>
      </c>
      <c r="Q4002" s="1203" t="s">
        <v>752</v>
      </c>
      <c r="R4002" s="1203" t="s">
        <v>753</v>
      </c>
      <c r="S4002" s="1218">
        <f>VLOOKUP($D4002,'NI-Ric'!$B$1:$W$2048,12,FALSE)</f>
        <v>0</v>
      </c>
      <c r="T4002" s="1218">
        <f>VLOOKUP($D4002,'NI-Ric'!$B$1:$W$2048,13,FALSE)</f>
        <v>0</v>
      </c>
      <c r="U4002" s="1218">
        <f>VLOOKUP($D4002,'NI-Ric'!$B$1:$W$2048,16,FALSE)</f>
        <v>0</v>
      </c>
      <c r="V4002" s="1218">
        <f>VLOOKUP($D4002,'NI-Ric'!$B$1:$W$2048,17,FALSE)</f>
        <v>0</v>
      </c>
      <c r="W4002" s="1218">
        <f>VLOOKUP($D4002,'NI-Ric'!$B$1:$W$2048,18,FALSE)</f>
        <v>0</v>
      </c>
      <c r="X4002" s="1218">
        <f>VLOOKUP($D4002,'NI-Ric'!$B$1:$W$2048,19,FALSE)</f>
        <v>0</v>
      </c>
    </row>
    <row r="4003" spans="1:24" hidden="1">
      <c r="A4003" s="509"/>
      <c r="B4003" s="509"/>
      <c r="C4003" s="509"/>
      <c r="D4003" s="1218" t="s">
        <v>779</v>
      </c>
      <c r="E4003" s="1219" t="s">
        <v>3069</v>
      </c>
      <c r="F4003" s="1202"/>
      <c r="G4003" s="1202"/>
      <c r="H4003" s="1204" t="s">
        <v>780</v>
      </c>
      <c r="I4003" s="1202" t="s">
        <v>53</v>
      </c>
      <c r="J4003" s="1202" t="s">
        <v>3071</v>
      </c>
      <c r="K4003" s="1202"/>
      <c r="L4003" s="1202" t="s">
        <v>747</v>
      </c>
      <c r="M4003" s="1202" t="s">
        <v>748</v>
      </c>
      <c r="N4003" s="1203" t="s">
        <v>781</v>
      </c>
      <c r="O4003" s="1203" t="s">
        <v>750</v>
      </c>
      <c r="P4003" s="1203" t="s">
        <v>751</v>
      </c>
      <c r="Q4003" s="1203" t="s">
        <v>752</v>
      </c>
      <c r="R4003" s="1203" t="s">
        <v>753</v>
      </c>
      <c r="S4003" s="1218">
        <f>VLOOKUP($D4003,'NI-Ric'!$B$1:$W$2048,12,FALSE)</f>
        <v>0</v>
      </c>
      <c r="T4003" s="1218">
        <f>VLOOKUP($D4003,'NI-Ric'!$B$1:$W$2048,13,FALSE)</f>
        <v>0</v>
      </c>
      <c r="U4003" s="1218">
        <f>VLOOKUP($D4003,'NI-Ric'!$B$1:$W$2048,16,FALSE)</f>
        <v>0</v>
      </c>
      <c r="V4003" s="1218">
        <f>VLOOKUP($D4003,'NI-Ric'!$B$1:$W$2048,17,FALSE)</f>
        <v>0</v>
      </c>
      <c r="W4003" s="1218">
        <f>VLOOKUP($D4003,'NI-Ric'!$B$1:$W$2048,18,FALSE)</f>
        <v>0</v>
      </c>
      <c r="X4003" s="1218">
        <f>VLOOKUP($D4003,'NI-Ric'!$B$1:$W$2048,19,FALSE)</f>
        <v>0</v>
      </c>
    </row>
    <row r="4004" spans="1:24" hidden="1">
      <c r="A4004" s="509"/>
      <c r="B4004" s="509"/>
      <c r="C4004" s="509"/>
      <c r="D4004" s="1218" t="s">
        <v>782</v>
      </c>
      <c r="E4004" s="1219" t="s">
        <v>3069</v>
      </c>
      <c r="F4004" s="1202"/>
      <c r="G4004" s="1202"/>
      <c r="H4004" s="1204" t="s">
        <v>780</v>
      </c>
      <c r="I4004" s="1202" t="s">
        <v>53</v>
      </c>
      <c r="J4004" s="1202" t="s">
        <v>3071</v>
      </c>
      <c r="K4004" s="1202"/>
      <c r="L4004" s="1202" t="s">
        <v>747</v>
      </c>
      <c r="M4004" s="1202" t="s">
        <v>748</v>
      </c>
      <c r="N4004" s="1203" t="s">
        <v>783</v>
      </c>
      <c r="O4004" s="1203" t="s">
        <v>750</v>
      </c>
      <c r="P4004" s="1203" t="s">
        <v>751</v>
      </c>
      <c r="Q4004" s="1203" t="s">
        <v>752</v>
      </c>
      <c r="R4004" s="1203" t="s">
        <v>753</v>
      </c>
      <c r="S4004" s="1218">
        <f>VLOOKUP($D4004,'NI-Ric'!$B$1:$W$2048,12,FALSE)</f>
        <v>0</v>
      </c>
      <c r="T4004" s="1218">
        <f>VLOOKUP($D4004,'NI-Ric'!$B$1:$W$2048,13,FALSE)</f>
        <v>0</v>
      </c>
      <c r="U4004" s="1218">
        <f>VLOOKUP($D4004,'NI-Ric'!$B$1:$W$2048,16,FALSE)</f>
        <v>0</v>
      </c>
      <c r="V4004" s="1218">
        <f>VLOOKUP($D4004,'NI-Ric'!$B$1:$W$2048,17,FALSE)</f>
        <v>0</v>
      </c>
      <c r="W4004" s="1218">
        <f>VLOOKUP($D4004,'NI-Ric'!$B$1:$W$2048,18,FALSE)</f>
        <v>0</v>
      </c>
      <c r="X4004" s="1218">
        <f>VLOOKUP($D4004,'NI-Ric'!$B$1:$W$2048,19,FALSE)</f>
        <v>0</v>
      </c>
    </row>
    <row r="4005" spans="1:24" hidden="1">
      <c r="A4005" s="509"/>
      <c r="B4005" s="509"/>
      <c r="C4005" s="509"/>
      <c r="D4005" s="1218" t="s">
        <v>784</v>
      </c>
      <c r="E4005" s="1219" t="s">
        <v>3069</v>
      </c>
      <c r="F4005" s="1202"/>
      <c r="G4005" s="1202"/>
      <c r="H4005" s="1204" t="s">
        <v>780</v>
      </c>
      <c r="I4005" s="1202" t="s">
        <v>53</v>
      </c>
      <c r="J4005" s="1202" t="s">
        <v>3071</v>
      </c>
      <c r="K4005" s="1202"/>
      <c r="L4005" s="1202" t="s">
        <v>747</v>
      </c>
      <c r="M4005" s="1202" t="s">
        <v>748</v>
      </c>
      <c r="N4005" s="1203" t="s">
        <v>785</v>
      </c>
      <c r="O4005" s="1203" t="s">
        <v>750</v>
      </c>
      <c r="P4005" s="1203" t="s">
        <v>751</v>
      </c>
      <c r="Q4005" s="1203" t="s">
        <v>752</v>
      </c>
      <c r="R4005" s="1203" t="s">
        <v>753</v>
      </c>
      <c r="S4005" s="1218">
        <f>VLOOKUP($D4005,'NI-Ric'!$B$1:$W$2048,12,FALSE)</f>
        <v>0</v>
      </c>
      <c r="T4005" s="1218">
        <f>VLOOKUP($D4005,'NI-Ric'!$B$1:$W$2048,13,FALSE)</f>
        <v>0</v>
      </c>
      <c r="U4005" s="1218">
        <f>VLOOKUP($D4005,'NI-Ric'!$B$1:$W$2048,16,FALSE)</f>
        <v>0</v>
      </c>
      <c r="V4005" s="1218">
        <f>VLOOKUP($D4005,'NI-Ric'!$B$1:$W$2048,17,FALSE)</f>
        <v>0</v>
      </c>
      <c r="W4005" s="1218">
        <f>VLOOKUP($D4005,'NI-Ric'!$B$1:$W$2048,18,FALSE)</f>
        <v>0</v>
      </c>
      <c r="X4005" s="1218">
        <f>VLOOKUP($D4005,'NI-Ric'!$B$1:$W$2048,19,FALSE)</f>
        <v>0</v>
      </c>
    </row>
    <row r="4006" spans="1:24" hidden="1">
      <c r="A4006" s="509"/>
      <c r="B4006" s="509"/>
      <c r="C4006" s="509"/>
      <c r="D4006" s="1218" t="s">
        <v>786</v>
      </c>
      <c r="E4006" s="1219" t="s">
        <v>3069</v>
      </c>
      <c r="F4006" s="1202"/>
      <c r="G4006" s="1202"/>
      <c r="H4006" s="1202" t="s">
        <v>755</v>
      </c>
      <c r="I4006" s="1202" t="s">
        <v>53</v>
      </c>
      <c r="J4006" s="1202" t="s">
        <v>3071</v>
      </c>
      <c r="K4006" s="1202"/>
      <c r="L4006" s="1202" t="s">
        <v>747</v>
      </c>
      <c r="M4006" s="1202" t="s">
        <v>748</v>
      </c>
      <c r="N4006" s="1203" t="s">
        <v>787</v>
      </c>
      <c r="O4006" s="1203" t="s">
        <v>750</v>
      </c>
      <c r="P4006" s="1203" t="s">
        <v>751</v>
      </c>
      <c r="Q4006" s="1203" t="s">
        <v>752</v>
      </c>
      <c r="R4006" s="1203" t="s">
        <v>753</v>
      </c>
      <c r="S4006" s="1218">
        <f>VLOOKUP($D4006,'NI-Ric'!$B$1:$W$2048,12,FALSE)</f>
        <v>0</v>
      </c>
      <c r="T4006" s="1218">
        <f>VLOOKUP($D4006,'NI-Ric'!$B$1:$W$2048,13,FALSE)</f>
        <v>0</v>
      </c>
      <c r="U4006" s="1218">
        <f>VLOOKUP($D4006,'NI-Ric'!$B$1:$W$2048,16,FALSE)</f>
        <v>0</v>
      </c>
      <c r="V4006" s="1218">
        <f>VLOOKUP($D4006,'NI-Ric'!$B$1:$W$2048,17,FALSE)</f>
        <v>0</v>
      </c>
      <c r="W4006" s="1218">
        <f>VLOOKUP($D4006,'NI-Ric'!$B$1:$W$2048,18,FALSE)</f>
        <v>0</v>
      </c>
      <c r="X4006" s="1218">
        <f>VLOOKUP($D4006,'NI-Ric'!$B$1:$W$2048,19,FALSE)</f>
        <v>0</v>
      </c>
    </row>
    <row r="4007" spans="1:24" ht="27" hidden="1">
      <c r="A4007" s="509"/>
      <c r="B4007" s="509"/>
      <c r="C4007" s="509"/>
      <c r="D4007" s="1218" t="s">
        <v>788</v>
      </c>
      <c r="E4007" s="1219" t="s">
        <v>3069</v>
      </c>
      <c r="F4007" s="1202"/>
      <c r="G4007" s="1202"/>
      <c r="H4007" s="1202" t="s">
        <v>755</v>
      </c>
      <c r="I4007" s="1202" t="s">
        <v>53</v>
      </c>
      <c r="J4007" s="1202" t="s">
        <v>3071</v>
      </c>
      <c r="K4007" s="1202"/>
      <c r="L4007" s="1202" t="s">
        <v>747</v>
      </c>
      <c r="M4007" s="1202" t="s">
        <v>748</v>
      </c>
      <c r="N4007" s="1203" t="s">
        <v>789</v>
      </c>
      <c r="O4007" s="319" t="s">
        <v>750</v>
      </c>
      <c r="P4007" s="319" t="s">
        <v>751</v>
      </c>
      <c r="Q4007" s="319" t="s">
        <v>752</v>
      </c>
      <c r="R4007" s="319" t="s">
        <v>753</v>
      </c>
      <c r="S4007" s="1218">
        <f>VLOOKUP($D4007,'NI-Ric'!$B$1:$W$2048,12,FALSE)</f>
        <v>0</v>
      </c>
      <c r="T4007" s="1218">
        <f>VLOOKUP($D4007,'NI-Ric'!$B$1:$W$2048,13,FALSE)</f>
        <v>0</v>
      </c>
      <c r="U4007" s="1218">
        <f>VLOOKUP($D4007,'NI-Ric'!$B$1:$W$2048,16,FALSE)</f>
        <v>0</v>
      </c>
      <c r="V4007" s="1218">
        <f>VLOOKUP($D4007,'NI-Ric'!$B$1:$W$2048,17,FALSE)</f>
        <v>0</v>
      </c>
      <c r="W4007" s="1218">
        <f>VLOOKUP($D4007,'NI-Ric'!$B$1:$W$2048,18,FALSE)</f>
        <v>0</v>
      </c>
      <c r="X4007" s="1218">
        <f>VLOOKUP($D4007,'NI-Ric'!$B$1:$W$2048,19,FALSE)</f>
        <v>0</v>
      </c>
    </row>
    <row r="4008" spans="1:24" hidden="1">
      <c r="A4008" s="509"/>
      <c r="B4008" s="509"/>
      <c r="C4008" s="509"/>
      <c r="D4008" s="1218" t="s">
        <v>790</v>
      </c>
      <c r="E4008" s="1219" t="s">
        <v>3069</v>
      </c>
      <c r="F4008" s="1202"/>
      <c r="G4008" s="1202"/>
      <c r="H4008" s="1202" t="s">
        <v>755</v>
      </c>
      <c r="I4008" s="1202" t="s">
        <v>53</v>
      </c>
      <c r="J4008" s="1202" t="s">
        <v>3071</v>
      </c>
      <c r="K4008" s="1202"/>
      <c r="L4008" s="1202" t="s">
        <v>747</v>
      </c>
      <c r="M4008" s="1202" t="s">
        <v>748</v>
      </c>
      <c r="N4008" s="1203" t="s">
        <v>791</v>
      </c>
      <c r="O4008" s="1203" t="s">
        <v>73</v>
      </c>
      <c r="P4008" s="1203" t="s">
        <v>73</v>
      </c>
      <c r="Q4008" s="1203" t="s">
        <v>752</v>
      </c>
      <c r="R4008" s="1203" t="s">
        <v>753</v>
      </c>
      <c r="S4008" s="1218">
        <f>VLOOKUP($D4008,'NI-Ric'!$B$1:$W$2048,12,FALSE)</f>
        <v>0</v>
      </c>
      <c r="T4008" s="1218">
        <f>VLOOKUP($D4008,'NI-Ric'!$B$1:$W$2048,13,FALSE)</f>
        <v>0</v>
      </c>
      <c r="U4008" s="1218">
        <f>VLOOKUP($D4008,'NI-Ric'!$B$1:$W$2048,16,FALSE)</f>
        <v>0</v>
      </c>
      <c r="V4008" s="1218">
        <f>VLOOKUP($D4008,'NI-Ric'!$B$1:$W$2048,17,FALSE)</f>
        <v>0</v>
      </c>
      <c r="W4008" s="1218">
        <f>VLOOKUP($D4008,'NI-Ric'!$B$1:$W$2048,18,FALSE)</f>
        <v>0</v>
      </c>
      <c r="X4008" s="1218">
        <f>VLOOKUP($D4008,'NI-Ric'!$B$1:$W$2048,19,FALSE)</f>
        <v>0</v>
      </c>
    </row>
    <row r="4009" spans="1:24" ht="27" hidden="1">
      <c r="A4009" s="509"/>
      <c r="B4009" s="509"/>
      <c r="C4009" s="509"/>
      <c r="D4009" s="1218" t="s">
        <v>792</v>
      </c>
      <c r="E4009" s="1219" t="s">
        <v>3069</v>
      </c>
      <c r="F4009" s="1202" t="s">
        <v>157</v>
      </c>
      <c r="G4009" s="1202"/>
      <c r="H4009" s="1202" t="s">
        <v>755</v>
      </c>
      <c r="I4009" s="1202" t="s">
        <v>53</v>
      </c>
      <c r="J4009" s="1202" t="s">
        <v>3071</v>
      </c>
      <c r="K4009" s="1202"/>
      <c r="L4009" s="1202" t="s">
        <v>747</v>
      </c>
      <c r="M4009" s="1202" t="s">
        <v>748</v>
      </c>
      <c r="N4009" s="1203" t="s">
        <v>793</v>
      </c>
      <c r="O4009" s="319" t="s">
        <v>750</v>
      </c>
      <c r="P4009" s="319" t="s">
        <v>751</v>
      </c>
      <c r="Q4009" s="319" t="s">
        <v>752</v>
      </c>
      <c r="R4009" s="319" t="s">
        <v>753</v>
      </c>
      <c r="S4009" s="1218">
        <f>VLOOKUP($D4009,'NI-Ric'!$B$1:$W$2048,12,FALSE)</f>
        <v>0</v>
      </c>
      <c r="T4009" s="1218">
        <f>VLOOKUP($D4009,'NI-Ric'!$B$1:$W$2048,13,FALSE)</f>
        <v>0</v>
      </c>
      <c r="U4009" s="1218">
        <f>VLOOKUP($D4009,'NI-Ric'!$B$1:$W$2048,16,FALSE)</f>
        <v>0</v>
      </c>
      <c r="V4009" s="1218">
        <f>VLOOKUP($D4009,'NI-Ric'!$B$1:$W$2048,17,FALSE)</f>
        <v>0</v>
      </c>
      <c r="W4009" s="1218">
        <f>VLOOKUP($D4009,'NI-Ric'!$B$1:$W$2048,18,FALSE)</f>
        <v>0</v>
      </c>
      <c r="X4009" s="1218">
        <f>VLOOKUP($D4009,'NI-Ric'!$B$1:$W$2048,19,FALSE)</f>
        <v>0</v>
      </c>
    </row>
    <row r="4010" spans="1:24" ht="27" hidden="1">
      <c r="A4010" s="509"/>
      <c r="B4010" s="509"/>
      <c r="C4010" s="509"/>
      <c r="D4010" s="1218" t="s">
        <v>794</v>
      </c>
      <c r="E4010" s="1219" t="s">
        <v>3069</v>
      </c>
      <c r="F4010" s="1202" t="s">
        <v>157</v>
      </c>
      <c r="G4010" s="1202"/>
      <c r="H4010" s="1202" t="s">
        <v>755</v>
      </c>
      <c r="I4010" s="1202" t="s">
        <v>53</v>
      </c>
      <c r="J4010" s="1202" t="s">
        <v>3071</v>
      </c>
      <c r="K4010" s="1202"/>
      <c r="L4010" s="1202" t="s">
        <v>747</v>
      </c>
      <c r="M4010" s="1202" t="s">
        <v>748</v>
      </c>
      <c r="N4010" s="1203" t="s">
        <v>795</v>
      </c>
      <c r="O4010" s="319" t="s">
        <v>750</v>
      </c>
      <c r="P4010" s="319" t="s">
        <v>751</v>
      </c>
      <c r="Q4010" s="319" t="s">
        <v>752</v>
      </c>
      <c r="R4010" s="319" t="s">
        <v>753</v>
      </c>
      <c r="S4010" s="1218">
        <f>VLOOKUP($D4010,'NI-Ric'!$B$1:$W$2048,12,FALSE)</f>
        <v>0</v>
      </c>
      <c r="T4010" s="1218">
        <f>VLOOKUP($D4010,'NI-Ric'!$B$1:$W$2048,13,FALSE)</f>
        <v>0</v>
      </c>
      <c r="U4010" s="1218">
        <f>VLOOKUP($D4010,'NI-Ric'!$B$1:$W$2048,16,FALSE)</f>
        <v>0</v>
      </c>
      <c r="V4010" s="1218">
        <f>VLOOKUP($D4010,'NI-Ric'!$B$1:$W$2048,17,FALSE)</f>
        <v>0</v>
      </c>
      <c r="W4010" s="1218">
        <f>VLOOKUP($D4010,'NI-Ric'!$B$1:$W$2048,18,FALSE)</f>
        <v>0</v>
      </c>
      <c r="X4010" s="1218">
        <f>VLOOKUP($D4010,'NI-Ric'!$B$1:$W$2048,19,FALSE)</f>
        <v>0</v>
      </c>
    </row>
    <row r="4011" spans="1:24" ht="27" hidden="1">
      <c r="A4011" s="509"/>
      <c r="B4011" s="509"/>
      <c r="C4011" s="509"/>
      <c r="D4011" s="1218" t="s">
        <v>796</v>
      </c>
      <c r="E4011" s="1219" t="s">
        <v>3069</v>
      </c>
      <c r="F4011" s="1202"/>
      <c r="G4011" s="1202"/>
      <c r="H4011" s="1202" t="s">
        <v>755</v>
      </c>
      <c r="I4011" s="1202" t="s">
        <v>53</v>
      </c>
      <c r="J4011" s="1202" t="s">
        <v>3071</v>
      </c>
      <c r="K4011" s="1202"/>
      <c r="L4011" s="1202" t="s">
        <v>747</v>
      </c>
      <c r="M4011" s="1202" t="s">
        <v>748</v>
      </c>
      <c r="N4011" s="1203" t="s">
        <v>797</v>
      </c>
      <c r="O4011" s="319" t="s">
        <v>750</v>
      </c>
      <c r="P4011" s="319" t="s">
        <v>751</v>
      </c>
      <c r="Q4011" s="319" t="s">
        <v>752</v>
      </c>
      <c r="R4011" s="319" t="s">
        <v>753</v>
      </c>
      <c r="S4011" s="1218">
        <f>VLOOKUP($D4011,'NI-Ric'!$B$1:$W$2048,12,FALSE)</f>
        <v>0</v>
      </c>
      <c r="T4011" s="1218">
        <f>VLOOKUP($D4011,'NI-Ric'!$B$1:$W$2048,13,FALSE)</f>
        <v>0</v>
      </c>
      <c r="U4011" s="1218">
        <f>VLOOKUP($D4011,'NI-Ric'!$B$1:$W$2048,16,FALSE)</f>
        <v>0</v>
      </c>
      <c r="V4011" s="1218">
        <f>VLOOKUP($D4011,'NI-Ric'!$B$1:$W$2048,17,FALSE)</f>
        <v>0</v>
      </c>
      <c r="W4011" s="1218">
        <f>VLOOKUP($D4011,'NI-Ric'!$B$1:$W$2048,18,FALSE)</f>
        <v>0</v>
      </c>
      <c r="X4011" s="1218">
        <f>VLOOKUP($D4011,'NI-Ric'!$B$1:$W$2048,19,FALSE)</f>
        <v>0</v>
      </c>
    </row>
    <row r="4012" spans="1:24" ht="27" hidden="1">
      <c r="A4012" s="509"/>
      <c r="B4012" s="509"/>
      <c r="C4012" s="509"/>
      <c r="D4012" s="1218" t="s">
        <v>798</v>
      </c>
      <c r="E4012" s="1219" t="s">
        <v>3069</v>
      </c>
      <c r="F4012" s="1202" t="s">
        <v>157</v>
      </c>
      <c r="G4012" s="1202"/>
      <c r="H4012" s="1202" t="s">
        <v>755</v>
      </c>
      <c r="I4012" s="1202" t="s">
        <v>53</v>
      </c>
      <c r="J4012" s="1202" t="s">
        <v>3071</v>
      </c>
      <c r="K4012" s="1202"/>
      <c r="L4012" s="1202" t="s">
        <v>747</v>
      </c>
      <c r="M4012" s="1202" t="s">
        <v>748</v>
      </c>
      <c r="N4012" s="1203" t="s">
        <v>799</v>
      </c>
      <c r="O4012" s="1203" t="s">
        <v>73</v>
      </c>
      <c r="P4012" s="1203" t="s">
        <v>73</v>
      </c>
      <c r="Q4012" s="1203" t="s">
        <v>752</v>
      </c>
      <c r="R4012" s="1203" t="s">
        <v>753</v>
      </c>
      <c r="S4012" s="1218">
        <f>VLOOKUP($D4012,'NI-Ric'!$B$1:$W$2048,12,FALSE)</f>
        <v>0</v>
      </c>
      <c r="T4012" s="1218">
        <f>VLOOKUP($D4012,'NI-Ric'!$B$1:$W$2048,13,FALSE)</f>
        <v>0</v>
      </c>
      <c r="U4012" s="1218">
        <f>VLOOKUP($D4012,'NI-Ric'!$B$1:$W$2048,16,FALSE)</f>
        <v>0</v>
      </c>
      <c r="V4012" s="1218">
        <f>VLOOKUP($D4012,'NI-Ric'!$B$1:$W$2048,17,FALSE)</f>
        <v>0</v>
      </c>
      <c r="W4012" s="1218">
        <f>VLOOKUP($D4012,'NI-Ric'!$B$1:$W$2048,18,FALSE)</f>
        <v>0</v>
      </c>
      <c r="X4012" s="1218">
        <f>VLOOKUP($D4012,'NI-Ric'!$B$1:$W$2048,19,FALSE)</f>
        <v>0</v>
      </c>
    </row>
    <row r="4013" spans="1:24" hidden="1">
      <c r="A4013" s="509"/>
      <c r="B4013" s="509"/>
      <c r="C4013" s="509"/>
      <c r="D4013" s="1218" t="s">
        <v>800</v>
      </c>
      <c r="E4013" s="1219" t="s">
        <v>3069</v>
      </c>
      <c r="F4013" s="1202"/>
      <c r="G4013" s="1202"/>
      <c r="H4013" s="1204" t="s">
        <v>801</v>
      </c>
      <c r="I4013" s="1202" t="s">
        <v>53</v>
      </c>
      <c r="J4013" s="1202" t="s">
        <v>3071</v>
      </c>
      <c r="K4013" s="1202"/>
      <c r="L4013" s="1202" t="s">
        <v>747</v>
      </c>
      <c r="M4013" s="1202" t="s">
        <v>748</v>
      </c>
      <c r="N4013" s="1203" t="s">
        <v>802</v>
      </c>
      <c r="O4013" s="1203" t="s">
        <v>750</v>
      </c>
      <c r="P4013" s="1203" t="s">
        <v>751</v>
      </c>
      <c r="Q4013" s="1203" t="s">
        <v>752</v>
      </c>
      <c r="R4013" s="1203" t="s">
        <v>753</v>
      </c>
      <c r="S4013" s="1218">
        <f>VLOOKUP($D4013,'NI-Ric'!$B$1:$W$2048,12,FALSE)</f>
        <v>0</v>
      </c>
      <c r="T4013" s="1218">
        <f>VLOOKUP($D4013,'NI-Ric'!$B$1:$W$2048,13,FALSE)</f>
        <v>0</v>
      </c>
      <c r="U4013" s="1218">
        <f>VLOOKUP($D4013,'NI-Ric'!$B$1:$W$2048,16,FALSE)</f>
        <v>0</v>
      </c>
      <c r="V4013" s="1218">
        <f>VLOOKUP($D4013,'NI-Ric'!$B$1:$W$2048,17,FALSE)</f>
        <v>0</v>
      </c>
      <c r="W4013" s="1218">
        <f>VLOOKUP($D4013,'NI-Ric'!$B$1:$W$2048,18,FALSE)</f>
        <v>0</v>
      </c>
      <c r="X4013" s="1218">
        <f>VLOOKUP($D4013,'NI-Ric'!$B$1:$W$2048,19,FALSE)</f>
        <v>0</v>
      </c>
    </row>
    <row r="4014" spans="1:24" hidden="1">
      <c r="A4014" s="509"/>
      <c r="B4014" s="509"/>
      <c r="C4014" s="509"/>
      <c r="D4014" s="1218" t="s">
        <v>803</v>
      </c>
      <c r="E4014" s="1219" t="s">
        <v>3069</v>
      </c>
      <c r="F4014" s="1202"/>
      <c r="G4014" s="1202"/>
      <c r="H4014" s="1205" t="s">
        <v>804</v>
      </c>
      <c r="I4014" s="1202" t="s">
        <v>53</v>
      </c>
      <c r="J4014" s="1202" t="s">
        <v>3071</v>
      </c>
      <c r="K4014" s="1202"/>
      <c r="L4014" s="1202" t="s">
        <v>747</v>
      </c>
      <c r="M4014" s="1202" t="s">
        <v>748</v>
      </c>
      <c r="N4014" s="1203" t="s">
        <v>806</v>
      </c>
      <c r="O4014" s="1203" t="s">
        <v>73</v>
      </c>
      <c r="P4014" s="1203" t="s">
        <v>73</v>
      </c>
      <c r="Q4014" s="1203" t="s">
        <v>752</v>
      </c>
      <c r="R4014" s="1203" t="s">
        <v>807</v>
      </c>
      <c r="S4014" s="1218">
        <f>VLOOKUP($D4014,'NI-Ric'!$B$1:$W$2048,12,FALSE)</f>
        <v>0</v>
      </c>
      <c r="T4014" s="1218">
        <f>VLOOKUP($D4014,'NI-Ric'!$B$1:$W$2048,13,FALSE)</f>
        <v>0</v>
      </c>
      <c r="U4014" s="1218">
        <f>VLOOKUP($D4014,'NI-Ric'!$B$1:$W$2048,16,FALSE)</f>
        <v>0</v>
      </c>
      <c r="V4014" s="1218">
        <f>VLOOKUP($D4014,'NI-Ric'!$B$1:$W$2048,17,FALSE)</f>
        <v>0</v>
      </c>
      <c r="W4014" s="1218">
        <f>VLOOKUP($D4014,'NI-Ric'!$B$1:$W$2048,18,FALSE)</f>
        <v>0</v>
      </c>
      <c r="X4014" s="1218">
        <f>VLOOKUP($D4014,'NI-Ric'!$B$1:$W$2048,19,FALSE)</f>
        <v>0</v>
      </c>
    </row>
    <row r="4015" spans="1:24" hidden="1">
      <c r="A4015" s="509"/>
      <c r="B4015" s="509"/>
      <c r="C4015" s="509"/>
      <c r="D4015" s="1218" t="s">
        <v>808</v>
      </c>
      <c r="E4015" s="1219" t="s">
        <v>3069</v>
      </c>
      <c r="F4015" s="1202"/>
      <c r="G4015" s="1202"/>
      <c r="H4015" s="1205" t="s">
        <v>809</v>
      </c>
      <c r="I4015" s="1202" t="s">
        <v>53</v>
      </c>
      <c r="J4015" s="1202" t="s">
        <v>3071</v>
      </c>
      <c r="K4015" s="1202"/>
      <c r="L4015" s="1202" t="s">
        <v>747</v>
      </c>
      <c r="M4015" s="1202" t="s">
        <v>748</v>
      </c>
      <c r="N4015" s="1202" t="s">
        <v>810</v>
      </c>
      <c r="O4015" s="1203" t="s">
        <v>750</v>
      </c>
      <c r="P4015" s="1203" t="s">
        <v>811</v>
      </c>
      <c r="Q4015" s="1203" t="s">
        <v>812</v>
      </c>
      <c r="R4015" s="1203" t="s">
        <v>813</v>
      </c>
      <c r="S4015" s="1218">
        <f>VLOOKUP($D4015,'NI-Ric'!$B$1:$W$2048,12,FALSE)</f>
        <v>0</v>
      </c>
      <c r="T4015" s="1218">
        <f>VLOOKUP($D4015,'NI-Ric'!$B$1:$W$2048,13,FALSE)</f>
        <v>0</v>
      </c>
      <c r="U4015" s="1218">
        <f>VLOOKUP($D4015,'NI-Ric'!$B$1:$W$2048,16,FALSE)</f>
        <v>0</v>
      </c>
      <c r="V4015" s="1218">
        <f>VLOOKUP($D4015,'NI-Ric'!$B$1:$W$2048,17,FALSE)</f>
        <v>0</v>
      </c>
      <c r="W4015" s="1218">
        <f>VLOOKUP($D4015,'NI-Ric'!$B$1:$W$2048,18,FALSE)</f>
        <v>0</v>
      </c>
      <c r="X4015" s="1218">
        <f>VLOOKUP($D4015,'NI-Ric'!$B$1:$W$2048,19,FALSE)</f>
        <v>0</v>
      </c>
    </row>
    <row r="4016" spans="1:24" hidden="1">
      <c r="A4016" s="509"/>
      <c r="B4016" s="509"/>
      <c r="C4016" s="509"/>
      <c r="D4016" s="1218" t="s">
        <v>814</v>
      </c>
      <c r="E4016" s="1219" t="s">
        <v>3069</v>
      </c>
      <c r="F4016" s="1202"/>
      <c r="G4016" s="1202"/>
      <c r="H4016" s="1205" t="s">
        <v>815</v>
      </c>
      <c r="I4016" s="1202" t="s">
        <v>53</v>
      </c>
      <c r="J4016" s="1202" t="s">
        <v>3071</v>
      </c>
      <c r="K4016" s="1202"/>
      <c r="L4016" s="1202" t="s">
        <v>747</v>
      </c>
      <c r="M4016" s="1202" t="s">
        <v>748</v>
      </c>
      <c r="N4016" s="1202" t="s">
        <v>816</v>
      </c>
      <c r="O4016" s="1203" t="s">
        <v>750</v>
      </c>
      <c r="P4016" s="1203" t="s">
        <v>811</v>
      </c>
      <c r="Q4016" s="1203" t="s">
        <v>812</v>
      </c>
      <c r="R4016" s="1203" t="s">
        <v>813</v>
      </c>
      <c r="S4016" s="1218">
        <f>VLOOKUP($D4016,'NI-Ric'!$B$1:$W$2048,12,FALSE)</f>
        <v>0</v>
      </c>
      <c r="T4016" s="1218">
        <f>VLOOKUP($D4016,'NI-Ric'!$B$1:$W$2048,13,FALSE)</f>
        <v>0</v>
      </c>
      <c r="U4016" s="1218">
        <f>VLOOKUP($D4016,'NI-Ric'!$B$1:$W$2048,16,FALSE)</f>
        <v>0</v>
      </c>
      <c r="V4016" s="1218">
        <f>VLOOKUP($D4016,'NI-Ric'!$B$1:$W$2048,17,FALSE)</f>
        <v>0</v>
      </c>
      <c r="W4016" s="1218">
        <f>VLOOKUP($D4016,'NI-Ric'!$B$1:$W$2048,18,FALSE)</f>
        <v>0</v>
      </c>
      <c r="X4016" s="1218">
        <f>VLOOKUP($D4016,'NI-Ric'!$B$1:$W$2048,19,FALSE)</f>
        <v>0</v>
      </c>
    </row>
    <row r="4017" spans="1:24" hidden="1">
      <c r="A4017" s="509"/>
      <c r="B4017" s="509"/>
      <c r="C4017" s="509"/>
      <c r="D4017" s="1218" t="s">
        <v>817</v>
      </c>
      <c r="E4017" s="1219" t="s">
        <v>3069</v>
      </c>
      <c r="F4017" s="1202"/>
      <c r="G4017" s="1202"/>
      <c r="H4017" s="1204" t="s">
        <v>818</v>
      </c>
      <c r="I4017" s="1202" t="s">
        <v>53</v>
      </c>
      <c r="J4017" s="1202" t="s">
        <v>3071</v>
      </c>
      <c r="K4017" s="1202"/>
      <c r="L4017" s="1202" t="s">
        <v>747</v>
      </c>
      <c r="M4017" s="1202" t="s">
        <v>748</v>
      </c>
      <c r="N4017" s="1203" t="s">
        <v>819</v>
      </c>
      <c r="O4017" s="1203" t="s">
        <v>750</v>
      </c>
      <c r="P4017" s="1203" t="s">
        <v>820</v>
      </c>
      <c r="Q4017" s="1203" t="s">
        <v>752</v>
      </c>
      <c r="R4017" s="1203" t="s">
        <v>821</v>
      </c>
      <c r="S4017" s="1218">
        <f>VLOOKUP($D4017,'NI-Ric'!$B$1:$W$2048,12,FALSE)</f>
        <v>0</v>
      </c>
      <c r="T4017" s="1218">
        <f>VLOOKUP($D4017,'NI-Ric'!$B$1:$W$2048,13,FALSE)</f>
        <v>0</v>
      </c>
      <c r="U4017" s="1218">
        <f>VLOOKUP($D4017,'NI-Ric'!$B$1:$W$2048,16,FALSE)</f>
        <v>0</v>
      </c>
      <c r="V4017" s="1218">
        <f>VLOOKUP($D4017,'NI-Ric'!$B$1:$W$2048,17,FALSE)</f>
        <v>0</v>
      </c>
      <c r="W4017" s="1218">
        <f>VLOOKUP($D4017,'NI-Ric'!$B$1:$W$2048,18,FALSE)</f>
        <v>0</v>
      </c>
      <c r="X4017" s="1218">
        <f>VLOOKUP($D4017,'NI-Ric'!$B$1:$W$2048,19,FALSE)</f>
        <v>0</v>
      </c>
    </row>
    <row r="4018" spans="1:24" ht="40.5" hidden="1">
      <c r="A4018" s="509"/>
      <c r="B4018" s="509"/>
      <c r="C4018" s="509"/>
      <c r="D4018" s="1218" t="s">
        <v>822</v>
      </c>
      <c r="E4018" s="1219" t="s">
        <v>3069</v>
      </c>
      <c r="F4018" s="1202"/>
      <c r="G4018" s="1202"/>
      <c r="H4018" s="1205" t="s">
        <v>815</v>
      </c>
      <c r="I4018" s="1202" t="s">
        <v>53</v>
      </c>
      <c r="J4018" s="1202" t="s">
        <v>3071</v>
      </c>
      <c r="K4018" s="1202"/>
      <c r="L4018" s="1202" t="s">
        <v>747</v>
      </c>
      <c r="M4018" s="1202" t="s">
        <v>748</v>
      </c>
      <c r="N4018" s="1203" t="s">
        <v>823</v>
      </c>
      <c r="O4018" s="1203" t="s">
        <v>750</v>
      </c>
      <c r="P4018" s="1203" t="s">
        <v>811</v>
      </c>
      <c r="Q4018" s="1203" t="s">
        <v>812</v>
      </c>
      <c r="R4018" s="1203" t="s">
        <v>813</v>
      </c>
      <c r="S4018" s="1218">
        <f>VLOOKUP($D4018,'NI-Ric'!$B$1:$W$2048,12,FALSE)</f>
        <v>0</v>
      </c>
      <c r="T4018" s="1218">
        <f>VLOOKUP($D4018,'NI-Ric'!$B$1:$W$2048,13,FALSE)</f>
        <v>0</v>
      </c>
      <c r="U4018" s="1218">
        <f>VLOOKUP($D4018,'NI-Ric'!$B$1:$W$2048,16,FALSE)</f>
        <v>0</v>
      </c>
      <c r="V4018" s="1218">
        <f>VLOOKUP($D4018,'NI-Ric'!$B$1:$W$2048,17,FALSE)</f>
        <v>0</v>
      </c>
      <c r="W4018" s="1218">
        <f>VLOOKUP($D4018,'NI-Ric'!$B$1:$W$2048,18,FALSE)</f>
        <v>0</v>
      </c>
      <c r="X4018" s="1218">
        <f>VLOOKUP($D4018,'NI-Ric'!$B$1:$W$2048,19,FALSE)</f>
        <v>0</v>
      </c>
    </row>
    <row r="4019" spans="1:24" ht="27" hidden="1">
      <c r="A4019" s="509"/>
      <c r="B4019" s="509"/>
      <c r="C4019" s="509"/>
      <c r="D4019" s="1218" t="s">
        <v>824</v>
      </c>
      <c r="E4019" s="1219" t="s">
        <v>3069</v>
      </c>
      <c r="F4019" s="1202"/>
      <c r="G4019" s="1202"/>
      <c r="H4019" s="1205" t="s">
        <v>815</v>
      </c>
      <c r="I4019" s="1202" t="s">
        <v>53</v>
      </c>
      <c r="J4019" s="1202" t="s">
        <v>3071</v>
      </c>
      <c r="K4019" s="1202"/>
      <c r="L4019" s="1202" t="s">
        <v>747</v>
      </c>
      <c r="M4019" s="1202" t="s">
        <v>748</v>
      </c>
      <c r="N4019" s="1203" t="s">
        <v>825</v>
      </c>
      <c r="O4019" s="1203" t="s">
        <v>750</v>
      </c>
      <c r="P4019" s="1203" t="s">
        <v>811</v>
      </c>
      <c r="Q4019" s="1203" t="s">
        <v>812</v>
      </c>
      <c r="R4019" s="1203" t="s">
        <v>813</v>
      </c>
      <c r="S4019" s="1218">
        <f>VLOOKUP($D4019,'NI-Ric'!$B$1:$W$2048,12,FALSE)</f>
        <v>0</v>
      </c>
      <c r="T4019" s="1218">
        <f>VLOOKUP($D4019,'NI-Ric'!$B$1:$W$2048,13,FALSE)</f>
        <v>0</v>
      </c>
      <c r="U4019" s="1218">
        <f>VLOOKUP($D4019,'NI-Ric'!$B$1:$W$2048,16,FALSE)</f>
        <v>0</v>
      </c>
      <c r="V4019" s="1218">
        <f>VLOOKUP($D4019,'NI-Ric'!$B$1:$W$2048,17,FALSE)</f>
        <v>0</v>
      </c>
      <c r="W4019" s="1218">
        <f>VLOOKUP($D4019,'NI-Ric'!$B$1:$W$2048,18,FALSE)</f>
        <v>0</v>
      </c>
      <c r="X4019" s="1218">
        <f>VLOOKUP($D4019,'NI-Ric'!$B$1:$W$2048,19,FALSE)</f>
        <v>0</v>
      </c>
    </row>
    <row r="4020" spans="1:24" hidden="1">
      <c r="A4020" s="509"/>
      <c r="B4020" s="509"/>
      <c r="C4020" s="509"/>
      <c r="D4020" s="1218" t="s">
        <v>826</v>
      </c>
      <c r="E4020" s="1219" t="s">
        <v>3069</v>
      </c>
      <c r="F4020" s="1202"/>
      <c r="G4020" s="1202"/>
      <c r="H4020" s="1205" t="s">
        <v>815</v>
      </c>
      <c r="I4020" s="1202" t="s">
        <v>53</v>
      </c>
      <c r="J4020" s="1202" t="s">
        <v>3071</v>
      </c>
      <c r="K4020" s="1202"/>
      <c r="L4020" s="1202" t="s">
        <v>747</v>
      </c>
      <c r="M4020" s="1202" t="s">
        <v>748</v>
      </c>
      <c r="N4020" s="1203" t="s">
        <v>827</v>
      </c>
      <c r="O4020" s="1203" t="s">
        <v>750</v>
      </c>
      <c r="P4020" s="1203" t="s">
        <v>811</v>
      </c>
      <c r="Q4020" s="1203" t="s">
        <v>812</v>
      </c>
      <c r="R4020" s="1203" t="s">
        <v>813</v>
      </c>
      <c r="S4020" s="1218">
        <f>VLOOKUP($D4020,'NI-Ric'!$B$1:$W$2048,12,FALSE)</f>
        <v>0</v>
      </c>
      <c r="T4020" s="1218">
        <f>VLOOKUP($D4020,'NI-Ric'!$B$1:$W$2048,13,FALSE)</f>
        <v>0</v>
      </c>
      <c r="U4020" s="1218">
        <f>VLOOKUP($D4020,'NI-Ric'!$B$1:$W$2048,16,FALSE)</f>
        <v>0</v>
      </c>
      <c r="V4020" s="1218">
        <f>VLOOKUP($D4020,'NI-Ric'!$B$1:$W$2048,17,FALSE)</f>
        <v>0</v>
      </c>
      <c r="W4020" s="1218">
        <f>VLOOKUP($D4020,'NI-Ric'!$B$1:$W$2048,18,FALSE)</f>
        <v>0</v>
      </c>
      <c r="X4020" s="1218">
        <f>VLOOKUP($D4020,'NI-Ric'!$B$1:$W$2048,19,FALSE)</f>
        <v>0</v>
      </c>
    </row>
    <row r="4021" spans="1:24" hidden="1">
      <c r="A4021" s="509"/>
      <c r="B4021" s="509"/>
      <c r="C4021" s="509"/>
      <c r="D4021" s="1218" t="s">
        <v>828</v>
      </c>
      <c r="E4021" s="1219" t="s">
        <v>3069</v>
      </c>
      <c r="F4021" s="1202"/>
      <c r="G4021" s="1202"/>
      <c r="H4021" s="1205" t="s">
        <v>815</v>
      </c>
      <c r="I4021" s="1202" t="s">
        <v>53</v>
      </c>
      <c r="J4021" s="1202" t="s">
        <v>3071</v>
      </c>
      <c r="K4021" s="1202"/>
      <c r="L4021" s="1202" t="s">
        <v>747</v>
      </c>
      <c r="M4021" s="1202" t="s">
        <v>748</v>
      </c>
      <c r="N4021" s="1203" t="s">
        <v>829</v>
      </c>
      <c r="O4021" s="1203" t="s">
        <v>750</v>
      </c>
      <c r="P4021" s="1203" t="s">
        <v>811</v>
      </c>
      <c r="Q4021" s="1203" t="s">
        <v>812</v>
      </c>
      <c r="R4021" s="1203" t="s">
        <v>813</v>
      </c>
      <c r="S4021" s="1218">
        <f>VLOOKUP($D4021,'NI-Ric'!$B$1:$W$2048,12,FALSE)</f>
        <v>0</v>
      </c>
      <c r="T4021" s="1218">
        <f>VLOOKUP($D4021,'NI-Ric'!$B$1:$W$2048,13,FALSE)</f>
        <v>0</v>
      </c>
      <c r="U4021" s="1218">
        <f>VLOOKUP($D4021,'NI-Ric'!$B$1:$W$2048,16,FALSE)</f>
        <v>0</v>
      </c>
      <c r="V4021" s="1218">
        <f>VLOOKUP($D4021,'NI-Ric'!$B$1:$W$2048,17,FALSE)</f>
        <v>0</v>
      </c>
      <c r="W4021" s="1218">
        <f>VLOOKUP($D4021,'NI-Ric'!$B$1:$W$2048,18,FALSE)</f>
        <v>0</v>
      </c>
      <c r="X4021" s="1218">
        <f>VLOOKUP($D4021,'NI-Ric'!$B$1:$W$2048,19,FALSE)</f>
        <v>0</v>
      </c>
    </row>
    <row r="4022" spans="1:24" ht="27" hidden="1">
      <c r="A4022" s="509"/>
      <c r="B4022" s="509"/>
      <c r="C4022" s="509"/>
      <c r="D4022" s="1218" t="s">
        <v>830</v>
      </c>
      <c r="E4022" s="1219" t="s">
        <v>3069</v>
      </c>
      <c r="F4022" s="1202"/>
      <c r="G4022" s="1202"/>
      <c r="H4022" s="1205" t="s">
        <v>815</v>
      </c>
      <c r="I4022" s="1202" t="s">
        <v>53</v>
      </c>
      <c r="J4022" s="1202" t="s">
        <v>3071</v>
      </c>
      <c r="K4022" s="1202"/>
      <c r="L4022" s="1202" t="s">
        <v>747</v>
      </c>
      <c r="M4022" s="1202" t="s">
        <v>748</v>
      </c>
      <c r="N4022" s="1203" t="s">
        <v>831</v>
      </c>
      <c r="O4022" s="1203" t="s">
        <v>750</v>
      </c>
      <c r="P4022" s="1203" t="s">
        <v>811</v>
      </c>
      <c r="Q4022" s="1203" t="s">
        <v>812</v>
      </c>
      <c r="R4022" s="1203" t="s">
        <v>813</v>
      </c>
      <c r="S4022" s="1218">
        <f>VLOOKUP($D4022,'NI-Ric'!$B$1:$W$2048,12,FALSE)</f>
        <v>0</v>
      </c>
      <c r="T4022" s="1218">
        <f>VLOOKUP($D4022,'NI-Ric'!$B$1:$W$2048,13,FALSE)</f>
        <v>0</v>
      </c>
      <c r="U4022" s="1218">
        <f>VLOOKUP($D4022,'NI-Ric'!$B$1:$W$2048,16,FALSE)</f>
        <v>0</v>
      </c>
      <c r="V4022" s="1218">
        <f>VLOOKUP($D4022,'NI-Ric'!$B$1:$W$2048,17,FALSE)</f>
        <v>0</v>
      </c>
      <c r="W4022" s="1218">
        <f>VLOOKUP($D4022,'NI-Ric'!$B$1:$W$2048,18,FALSE)</f>
        <v>0</v>
      </c>
      <c r="X4022" s="1218">
        <f>VLOOKUP($D4022,'NI-Ric'!$B$1:$W$2048,19,FALSE)</f>
        <v>0</v>
      </c>
    </row>
    <row r="4023" spans="1:24" ht="27" hidden="1">
      <c r="A4023" s="509"/>
      <c r="B4023" s="509"/>
      <c r="C4023" s="509"/>
      <c r="D4023" s="1218" t="s">
        <v>832</v>
      </c>
      <c r="E4023" s="1219" t="s">
        <v>3069</v>
      </c>
      <c r="F4023" s="1202"/>
      <c r="G4023" s="1202"/>
      <c r="H4023" s="1205" t="s">
        <v>815</v>
      </c>
      <c r="I4023" s="1202" t="s">
        <v>53</v>
      </c>
      <c r="J4023" s="1202" t="s">
        <v>3071</v>
      </c>
      <c r="K4023" s="1202"/>
      <c r="L4023" s="1202" t="s">
        <v>747</v>
      </c>
      <c r="M4023" s="1202" t="s">
        <v>748</v>
      </c>
      <c r="N4023" s="1203" t="s">
        <v>833</v>
      </c>
      <c r="O4023" s="1203" t="s">
        <v>750</v>
      </c>
      <c r="P4023" s="1203" t="s">
        <v>811</v>
      </c>
      <c r="Q4023" s="1203" t="s">
        <v>812</v>
      </c>
      <c r="R4023" s="1203" t="s">
        <v>813</v>
      </c>
      <c r="S4023" s="1218">
        <f>VLOOKUP($D4023,'NI-Ric'!$B$1:$W$2048,12,FALSE)</f>
        <v>0</v>
      </c>
      <c r="T4023" s="1218">
        <f>VLOOKUP($D4023,'NI-Ric'!$B$1:$W$2048,13,FALSE)</f>
        <v>0</v>
      </c>
      <c r="U4023" s="1218">
        <f>VLOOKUP($D4023,'NI-Ric'!$B$1:$W$2048,16,FALSE)</f>
        <v>0</v>
      </c>
      <c r="V4023" s="1218">
        <f>VLOOKUP($D4023,'NI-Ric'!$B$1:$W$2048,17,FALSE)</f>
        <v>0</v>
      </c>
      <c r="W4023" s="1218">
        <f>VLOOKUP($D4023,'NI-Ric'!$B$1:$W$2048,18,FALSE)</f>
        <v>0</v>
      </c>
      <c r="X4023" s="1218">
        <f>VLOOKUP($D4023,'NI-Ric'!$B$1:$W$2048,19,FALSE)</f>
        <v>0</v>
      </c>
    </row>
    <row r="4024" spans="1:24" hidden="1">
      <c r="A4024" s="509"/>
      <c r="B4024" s="509"/>
      <c r="C4024" s="509"/>
      <c r="D4024" s="1218" t="s">
        <v>834</v>
      </c>
      <c r="E4024" s="1219" t="s">
        <v>3069</v>
      </c>
      <c r="F4024" s="1202"/>
      <c r="G4024" s="1202"/>
      <c r="H4024" s="1205" t="s">
        <v>815</v>
      </c>
      <c r="I4024" s="1202" t="s">
        <v>53</v>
      </c>
      <c r="J4024" s="1202" t="s">
        <v>3071</v>
      </c>
      <c r="K4024" s="1202"/>
      <c r="L4024" s="1202" t="s">
        <v>747</v>
      </c>
      <c r="M4024" s="1202" t="s">
        <v>748</v>
      </c>
      <c r="N4024" s="1203" t="s">
        <v>835</v>
      </c>
      <c r="O4024" s="1203" t="s">
        <v>750</v>
      </c>
      <c r="P4024" s="1203" t="s">
        <v>811</v>
      </c>
      <c r="Q4024" s="1203" t="s">
        <v>812</v>
      </c>
      <c r="R4024" s="1203" t="s">
        <v>813</v>
      </c>
      <c r="S4024" s="1218">
        <f>VLOOKUP($D4024,'NI-Ric'!$B$1:$W$2048,12,FALSE)</f>
        <v>0</v>
      </c>
      <c r="T4024" s="1218">
        <f>VLOOKUP($D4024,'NI-Ric'!$B$1:$W$2048,13,FALSE)</f>
        <v>0</v>
      </c>
      <c r="U4024" s="1218">
        <f>VLOOKUP($D4024,'NI-Ric'!$B$1:$W$2048,16,FALSE)</f>
        <v>0</v>
      </c>
      <c r="V4024" s="1218">
        <f>VLOOKUP($D4024,'NI-Ric'!$B$1:$W$2048,17,FALSE)</f>
        <v>0</v>
      </c>
      <c r="W4024" s="1218">
        <f>VLOOKUP($D4024,'NI-Ric'!$B$1:$W$2048,18,FALSE)</f>
        <v>0</v>
      </c>
      <c r="X4024" s="1218">
        <f>VLOOKUP($D4024,'NI-Ric'!$B$1:$W$2048,19,FALSE)</f>
        <v>0</v>
      </c>
    </row>
    <row r="4025" spans="1:24" ht="27" hidden="1">
      <c r="A4025" s="509"/>
      <c r="B4025" s="509"/>
      <c r="C4025" s="509"/>
      <c r="D4025" s="1218" t="s">
        <v>836</v>
      </c>
      <c r="E4025" s="1219" t="s">
        <v>3069</v>
      </c>
      <c r="F4025" s="1202"/>
      <c r="G4025" s="1202"/>
      <c r="H4025" s="1205" t="s">
        <v>815</v>
      </c>
      <c r="I4025" s="1202" t="s">
        <v>53</v>
      </c>
      <c r="J4025" s="1202" t="s">
        <v>3071</v>
      </c>
      <c r="K4025" s="1202"/>
      <c r="L4025" s="1202" t="s">
        <v>747</v>
      </c>
      <c r="M4025" s="1202" t="s">
        <v>748</v>
      </c>
      <c r="N4025" s="1203" t="s">
        <v>837</v>
      </c>
      <c r="O4025" s="1203" t="s">
        <v>750</v>
      </c>
      <c r="P4025" s="1203" t="s">
        <v>811</v>
      </c>
      <c r="Q4025" s="1203" t="s">
        <v>812</v>
      </c>
      <c r="R4025" s="1203" t="s">
        <v>813</v>
      </c>
      <c r="S4025" s="1218">
        <f>VLOOKUP($D4025,'NI-Ric'!$B$1:$W$2048,12,FALSE)</f>
        <v>0</v>
      </c>
      <c r="T4025" s="1218">
        <f>VLOOKUP($D4025,'NI-Ric'!$B$1:$W$2048,13,FALSE)</f>
        <v>0</v>
      </c>
      <c r="U4025" s="1218">
        <f>VLOOKUP($D4025,'NI-Ric'!$B$1:$W$2048,16,FALSE)</f>
        <v>0</v>
      </c>
      <c r="V4025" s="1218">
        <f>VLOOKUP($D4025,'NI-Ric'!$B$1:$W$2048,17,FALSE)</f>
        <v>0</v>
      </c>
      <c r="W4025" s="1218">
        <f>VLOOKUP($D4025,'NI-Ric'!$B$1:$W$2048,18,FALSE)</f>
        <v>0</v>
      </c>
      <c r="X4025" s="1218">
        <f>VLOOKUP($D4025,'NI-Ric'!$B$1:$W$2048,19,FALSE)</f>
        <v>0</v>
      </c>
    </row>
    <row r="4026" spans="1:24" ht="27" hidden="1">
      <c r="A4026" s="509"/>
      <c r="B4026" s="509"/>
      <c r="C4026" s="509"/>
      <c r="D4026" s="1218" t="s">
        <v>838</v>
      </c>
      <c r="E4026" s="1219" t="s">
        <v>3069</v>
      </c>
      <c r="F4026" s="1202"/>
      <c r="G4026" s="1202"/>
      <c r="H4026" s="1205" t="s">
        <v>815</v>
      </c>
      <c r="I4026" s="1202" t="s">
        <v>53</v>
      </c>
      <c r="J4026" s="1202" t="s">
        <v>3071</v>
      </c>
      <c r="K4026" s="1202"/>
      <c r="L4026" s="1202" t="s">
        <v>747</v>
      </c>
      <c r="M4026" s="1202" t="s">
        <v>748</v>
      </c>
      <c r="N4026" s="1203" t="s">
        <v>839</v>
      </c>
      <c r="O4026" s="1203" t="s">
        <v>750</v>
      </c>
      <c r="P4026" s="1203" t="s">
        <v>811</v>
      </c>
      <c r="Q4026" s="1203" t="s">
        <v>812</v>
      </c>
      <c r="R4026" s="1203" t="s">
        <v>813</v>
      </c>
      <c r="S4026" s="1218">
        <f>VLOOKUP($D4026,'NI-Ric'!$B$1:$W$2048,12,FALSE)</f>
        <v>0</v>
      </c>
      <c r="T4026" s="1218">
        <f>VLOOKUP($D4026,'NI-Ric'!$B$1:$W$2048,13,FALSE)</f>
        <v>0</v>
      </c>
      <c r="U4026" s="1218">
        <f>VLOOKUP($D4026,'NI-Ric'!$B$1:$W$2048,16,FALSE)</f>
        <v>0</v>
      </c>
      <c r="V4026" s="1218">
        <f>VLOOKUP($D4026,'NI-Ric'!$B$1:$W$2048,17,FALSE)</f>
        <v>0</v>
      </c>
      <c r="W4026" s="1218">
        <f>VLOOKUP($D4026,'NI-Ric'!$B$1:$W$2048,18,FALSE)</f>
        <v>0</v>
      </c>
      <c r="X4026" s="1218">
        <f>VLOOKUP($D4026,'NI-Ric'!$B$1:$W$2048,19,FALSE)</f>
        <v>0</v>
      </c>
    </row>
    <row r="4027" spans="1:24" hidden="1">
      <c r="A4027" s="509"/>
      <c r="B4027" s="509"/>
      <c r="C4027" s="509"/>
      <c r="D4027" s="1218" t="s">
        <v>840</v>
      </c>
      <c r="E4027" s="1219" t="s">
        <v>3069</v>
      </c>
      <c r="F4027" s="1202"/>
      <c r="G4027" s="1202"/>
      <c r="H4027" s="1204" t="s">
        <v>815</v>
      </c>
      <c r="I4027" s="1202" t="s">
        <v>53</v>
      </c>
      <c r="J4027" s="1202" t="s">
        <v>3071</v>
      </c>
      <c r="K4027" s="1202"/>
      <c r="L4027" s="1202" t="s">
        <v>747</v>
      </c>
      <c r="M4027" s="1202" t="s">
        <v>748</v>
      </c>
      <c r="N4027" s="1202" t="s">
        <v>841</v>
      </c>
      <c r="O4027" s="1203" t="s">
        <v>750</v>
      </c>
      <c r="P4027" s="1203" t="s">
        <v>811</v>
      </c>
      <c r="Q4027" s="1203" t="s">
        <v>812</v>
      </c>
      <c r="R4027" s="1203" t="s">
        <v>813</v>
      </c>
      <c r="S4027" s="1218">
        <f>VLOOKUP($D4027,'NI-Ric'!$B$1:$W$2048,12,FALSE)</f>
        <v>0</v>
      </c>
      <c r="T4027" s="1218">
        <f>VLOOKUP($D4027,'NI-Ric'!$B$1:$W$2048,13,FALSE)</f>
        <v>0</v>
      </c>
      <c r="U4027" s="1218">
        <f>VLOOKUP($D4027,'NI-Ric'!$B$1:$W$2048,16,FALSE)</f>
        <v>0</v>
      </c>
      <c r="V4027" s="1218">
        <f>VLOOKUP($D4027,'NI-Ric'!$B$1:$W$2048,17,FALSE)</f>
        <v>0</v>
      </c>
      <c r="W4027" s="1218">
        <f>VLOOKUP($D4027,'NI-Ric'!$B$1:$W$2048,18,FALSE)</f>
        <v>0</v>
      </c>
      <c r="X4027" s="1218">
        <f>VLOOKUP($D4027,'NI-Ric'!$B$1:$W$2048,19,FALSE)</f>
        <v>0</v>
      </c>
    </row>
    <row r="4028" spans="1:24" hidden="1">
      <c r="A4028" s="509"/>
      <c r="B4028" s="509"/>
      <c r="C4028" s="509"/>
      <c r="D4028" s="1218" t="s">
        <v>842</v>
      </c>
      <c r="E4028" s="1219" t="s">
        <v>3069</v>
      </c>
      <c r="F4028" s="1202"/>
      <c r="G4028" s="1202"/>
      <c r="H4028" s="1204" t="s">
        <v>815</v>
      </c>
      <c r="I4028" s="1202" t="s">
        <v>53</v>
      </c>
      <c r="J4028" s="1202" t="s">
        <v>3071</v>
      </c>
      <c r="K4028" s="1202"/>
      <c r="L4028" s="1202" t="s">
        <v>747</v>
      </c>
      <c r="M4028" s="1202" t="s">
        <v>748</v>
      </c>
      <c r="N4028" s="1202" t="s">
        <v>843</v>
      </c>
      <c r="O4028" s="1207" t="s">
        <v>750</v>
      </c>
      <c r="P4028" s="1207" t="s">
        <v>811</v>
      </c>
      <c r="Q4028" s="1207" t="s">
        <v>812</v>
      </c>
      <c r="R4028" s="1207" t="s">
        <v>813</v>
      </c>
      <c r="S4028" s="1218">
        <f>VLOOKUP($D4028,'NI-Ric'!$B$1:$W$2048,12,FALSE)</f>
        <v>0</v>
      </c>
      <c r="T4028" s="1218">
        <f>VLOOKUP($D4028,'NI-Ric'!$B$1:$W$2048,13,FALSE)</f>
        <v>0</v>
      </c>
      <c r="U4028" s="1218">
        <f>VLOOKUP($D4028,'NI-Ric'!$B$1:$W$2048,16,FALSE)</f>
        <v>0</v>
      </c>
      <c r="V4028" s="1218">
        <f>VLOOKUP($D4028,'NI-Ric'!$B$1:$W$2048,17,FALSE)</f>
        <v>0</v>
      </c>
      <c r="W4028" s="1218">
        <f>VLOOKUP($D4028,'NI-Ric'!$B$1:$W$2048,18,FALSE)</f>
        <v>0</v>
      </c>
      <c r="X4028" s="1218">
        <f>VLOOKUP($D4028,'NI-Ric'!$B$1:$W$2048,19,FALSE)</f>
        <v>0</v>
      </c>
    </row>
    <row r="4029" spans="1:24" hidden="1">
      <c r="A4029" s="509"/>
      <c r="B4029" s="509"/>
      <c r="C4029" s="509"/>
      <c r="D4029" s="1218" t="s">
        <v>844</v>
      </c>
      <c r="E4029" s="1219" t="s">
        <v>3069</v>
      </c>
      <c r="F4029" s="1202"/>
      <c r="G4029" s="1202"/>
      <c r="H4029" s="1204" t="s">
        <v>815</v>
      </c>
      <c r="I4029" s="1202" t="s">
        <v>53</v>
      </c>
      <c r="J4029" s="1202" t="s">
        <v>3071</v>
      </c>
      <c r="K4029" s="1202"/>
      <c r="L4029" s="1202" t="s">
        <v>747</v>
      </c>
      <c r="M4029" s="1202" t="s">
        <v>748</v>
      </c>
      <c r="N4029" s="1202" t="s">
        <v>845</v>
      </c>
      <c r="O4029" s="1207" t="s">
        <v>750</v>
      </c>
      <c r="P4029" s="1207" t="s">
        <v>811</v>
      </c>
      <c r="Q4029" s="1207" t="s">
        <v>812</v>
      </c>
      <c r="R4029" s="1207" t="s">
        <v>813</v>
      </c>
      <c r="S4029" s="1218">
        <f>VLOOKUP($D4029,'NI-Ric'!$B$1:$W$2048,12,FALSE)</f>
        <v>0</v>
      </c>
      <c r="T4029" s="1218">
        <f>VLOOKUP($D4029,'NI-Ric'!$B$1:$W$2048,13,FALSE)</f>
        <v>0</v>
      </c>
      <c r="U4029" s="1218">
        <f>VLOOKUP($D4029,'NI-Ric'!$B$1:$W$2048,16,FALSE)</f>
        <v>0</v>
      </c>
      <c r="V4029" s="1218">
        <f>VLOOKUP($D4029,'NI-Ric'!$B$1:$W$2048,17,FALSE)</f>
        <v>0</v>
      </c>
      <c r="W4029" s="1218">
        <f>VLOOKUP($D4029,'NI-Ric'!$B$1:$W$2048,18,FALSE)</f>
        <v>0</v>
      </c>
      <c r="X4029" s="1218">
        <f>VLOOKUP($D4029,'NI-Ric'!$B$1:$W$2048,19,FALSE)</f>
        <v>0</v>
      </c>
    </row>
    <row r="4030" spans="1:24" hidden="1">
      <c r="A4030" s="509"/>
      <c r="B4030" s="509"/>
      <c r="C4030" s="509"/>
      <c r="D4030" s="1218" t="s">
        <v>846</v>
      </c>
      <c r="E4030" s="1219" t="s">
        <v>3069</v>
      </c>
      <c r="F4030" s="1202"/>
      <c r="G4030" s="1202"/>
      <c r="H4030" s="1205" t="s">
        <v>847</v>
      </c>
      <c r="I4030" s="1202" t="s">
        <v>53</v>
      </c>
      <c r="J4030" s="1202" t="s">
        <v>3071</v>
      </c>
      <c r="K4030" s="1202"/>
      <c r="L4030" s="1202" t="s">
        <v>747</v>
      </c>
      <c r="M4030" s="1202" t="s">
        <v>748</v>
      </c>
      <c r="N4030" s="1203" t="s">
        <v>848</v>
      </c>
      <c r="O4030" s="1203" t="s">
        <v>750</v>
      </c>
      <c r="P4030" s="1203" t="s">
        <v>820</v>
      </c>
      <c r="Q4030" s="1203" t="s">
        <v>752</v>
      </c>
      <c r="R4030" s="1203" t="s">
        <v>807</v>
      </c>
      <c r="S4030" s="1218">
        <f>VLOOKUP($D4030,'NI-Ric'!$B$1:$W$2048,12,FALSE)</f>
        <v>0</v>
      </c>
      <c r="T4030" s="1218">
        <f>VLOOKUP($D4030,'NI-Ric'!$B$1:$W$2048,13,FALSE)</f>
        <v>0</v>
      </c>
      <c r="U4030" s="1218">
        <f>VLOOKUP($D4030,'NI-Ric'!$B$1:$W$2048,16,FALSE)</f>
        <v>0</v>
      </c>
      <c r="V4030" s="1218">
        <f>VLOOKUP($D4030,'NI-Ric'!$B$1:$W$2048,17,FALSE)</f>
        <v>0</v>
      </c>
      <c r="W4030" s="1218">
        <f>VLOOKUP($D4030,'NI-Ric'!$B$1:$W$2048,18,FALSE)</f>
        <v>0</v>
      </c>
      <c r="X4030" s="1218">
        <f>VLOOKUP($D4030,'NI-Ric'!$B$1:$W$2048,19,FALSE)</f>
        <v>0</v>
      </c>
    </row>
    <row r="4031" spans="1:24" hidden="1">
      <c r="A4031" s="509"/>
      <c r="B4031" s="509"/>
      <c r="C4031" s="509"/>
      <c r="D4031" s="1218" t="s">
        <v>849</v>
      </c>
      <c r="E4031" s="1219" t="s">
        <v>3069</v>
      </c>
      <c r="F4031" s="1202"/>
      <c r="G4031" s="1202"/>
      <c r="H4031" s="1205" t="s">
        <v>815</v>
      </c>
      <c r="I4031" s="1202" t="s">
        <v>53</v>
      </c>
      <c r="J4031" s="1202" t="s">
        <v>3071</v>
      </c>
      <c r="K4031" s="1202"/>
      <c r="L4031" s="1202" t="s">
        <v>747</v>
      </c>
      <c r="M4031" s="1202" t="s">
        <v>748</v>
      </c>
      <c r="N4031" s="1203" t="s">
        <v>850</v>
      </c>
      <c r="O4031" s="1203" t="s">
        <v>73</v>
      </c>
      <c r="P4031" s="1203" t="s">
        <v>73</v>
      </c>
      <c r="Q4031" s="1203" t="s">
        <v>812</v>
      </c>
      <c r="R4031" s="1203" t="s">
        <v>813</v>
      </c>
      <c r="S4031" s="1218">
        <f>VLOOKUP($D4031,'NI-Ric'!$B$1:$W$2048,12,FALSE)</f>
        <v>0</v>
      </c>
      <c r="T4031" s="1218">
        <f>VLOOKUP($D4031,'NI-Ric'!$B$1:$W$2048,13,FALSE)</f>
        <v>0</v>
      </c>
      <c r="U4031" s="1218">
        <f>VLOOKUP($D4031,'NI-Ric'!$B$1:$W$2048,16,FALSE)</f>
        <v>0</v>
      </c>
      <c r="V4031" s="1218">
        <f>VLOOKUP($D4031,'NI-Ric'!$B$1:$W$2048,17,FALSE)</f>
        <v>0</v>
      </c>
      <c r="W4031" s="1218">
        <f>VLOOKUP($D4031,'NI-Ric'!$B$1:$W$2048,18,FALSE)</f>
        <v>0</v>
      </c>
      <c r="X4031" s="1218">
        <f>VLOOKUP($D4031,'NI-Ric'!$B$1:$W$2048,19,FALSE)</f>
        <v>0</v>
      </c>
    </row>
    <row r="4032" spans="1:24" hidden="1">
      <c r="A4032" s="509"/>
      <c r="B4032" s="509"/>
      <c r="C4032" s="509"/>
      <c r="D4032" s="1218" t="s">
        <v>851</v>
      </c>
      <c r="E4032" s="1219" t="s">
        <v>3069</v>
      </c>
      <c r="F4032" s="1202"/>
      <c r="G4032" s="1202"/>
      <c r="H4032" s="1205" t="s">
        <v>815</v>
      </c>
      <c r="I4032" s="1202" t="s">
        <v>53</v>
      </c>
      <c r="J4032" s="1202" t="s">
        <v>3071</v>
      </c>
      <c r="K4032" s="1202"/>
      <c r="L4032" s="1202" t="s">
        <v>747</v>
      </c>
      <c r="M4032" s="1202" t="s">
        <v>748</v>
      </c>
      <c r="N4032" s="1203" t="s">
        <v>852</v>
      </c>
      <c r="O4032" s="1203" t="s">
        <v>73</v>
      </c>
      <c r="P4032" s="1203" t="s">
        <v>73</v>
      </c>
      <c r="Q4032" s="1203" t="s">
        <v>812</v>
      </c>
      <c r="R4032" s="1203" t="s">
        <v>813</v>
      </c>
      <c r="S4032" s="1218">
        <f>VLOOKUP($D4032,'NI-Ric'!$B$1:$W$2048,12,FALSE)</f>
        <v>0</v>
      </c>
      <c r="T4032" s="1218">
        <f>VLOOKUP($D4032,'NI-Ric'!$B$1:$W$2048,13,FALSE)</f>
        <v>0</v>
      </c>
      <c r="U4032" s="1218">
        <f>VLOOKUP($D4032,'NI-Ric'!$B$1:$W$2048,16,FALSE)</f>
        <v>0</v>
      </c>
      <c r="V4032" s="1218">
        <f>VLOOKUP($D4032,'NI-Ric'!$B$1:$W$2048,17,FALSE)</f>
        <v>0</v>
      </c>
      <c r="W4032" s="1218">
        <f>VLOOKUP($D4032,'NI-Ric'!$B$1:$W$2048,18,FALSE)</f>
        <v>0</v>
      </c>
      <c r="X4032" s="1218">
        <f>VLOOKUP($D4032,'NI-Ric'!$B$1:$W$2048,19,FALSE)</f>
        <v>0</v>
      </c>
    </row>
    <row r="4033" spans="1:24" hidden="1">
      <c r="A4033" s="509"/>
      <c r="B4033" s="509"/>
      <c r="C4033" s="509"/>
      <c r="D4033" s="1218" t="s">
        <v>853</v>
      </c>
      <c r="E4033" s="1219" t="s">
        <v>3069</v>
      </c>
      <c r="F4033" s="1202"/>
      <c r="G4033" s="1202"/>
      <c r="H4033" s="1205" t="s">
        <v>854</v>
      </c>
      <c r="I4033" s="1202" t="s">
        <v>53</v>
      </c>
      <c r="J4033" s="1202" t="s">
        <v>3071</v>
      </c>
      <c r="K4033" s="1202"/>
      <c r="L4033" s="1202" t="s">
        <v>747</v>
      </c>
      <c r="M4033" s="1202" t="s">
        <v>748</v>
      </c>
      <c r="N4033" s="1202" t="s">
        <v>855</v>
      </c>
      <c r="O4033" s="1203" t="s">
        <v>750</v>
      </c>
      <c r="P4033" s="1203" t="s">
        <v>811</v>
      </c>
      <c r="Q4033" s="1203" t="s">
        <v>812</v>
      </c>
      <c r="R4033" s="1203" t="s">
        <v>813</v>
      </c>
      <c r="S4033" s="1218">
        <f>VLOOKUP($D4033,'NI-Ric'!$B$1:$W$2048,12,FALSE)</f>
        <v>0</v>
      </c>
      <c r="T4033" s="1218">
        <f>VLOOKUP($D4033,'NI-Ric'!$B$1:$W$2048,13,FALSE)</f>
        <v>0</v>
      </c>
      <c r="U4033" s="1218">
        <f>VLOOKUP($D4033,'NI-Ric'!$B$1:$W$2048,16,FALSE)</f>
        <v>0</v>
      </c>
      <c r="V4033" s="1218">
        <f>VLOOKUP($D4033,'NI-Ric'!$B$1:$W$2048,17,FALSE)</f>
        <v>0</v>
      </c>
      <c r="W4033" s="1218">
        <f>VLOOKUP($D4033,'NI-Ric'!$B$1:$W$2048,18,FALSE)</f>
        <v>0</v>
      </c>
      <c r="X4033" s="1218">
        <f>VLOOKUP($D4033,'NI-Ric'!$B$1:$W$2048,19,FALSE)</f>
        <v>0</v>
      </c>
    </row>
    <row r="4034" spans="1:24" hidden="1">
      <c r="A4034" s="509"/>
      <c r="B4034" s="509"/>
      <c r="C4034" s="509"/>
      <c r="D4034" s="1218" t="s">
        <v>856</v>
      </c>
      <c r="E4034" s="1219" t="s">
        <v>3069</v>
      </c>
      <c r="F4034" s="1202"/>
      <c r="G4034" s="1202"/>
      <c r="H4034" s="1204" t="s">
        <v>815</v>
      </c>
      <c r="I4034" s="1202" t="s">
        <v>53</v>
      </c>
      <c r="J4034" s="1202" t="s">
        <v>3071</v>
      </c>
      <c r="K4034" s="1202"/>
      <c r="L4034" s="1202" t="s">
        <v>747</v>
      </c>
      <c r="M4034" s="1202" t="s">
        <v>748</v>
      </c>
      <c r="N4034" s="1202" t="s">
        <v>857</v>
      </c>
      <c r="O4034" s="1203" t="s">
        <v>750</v>
      </c>
      <c r="P4034" s="1203" t="s">
        <v>811</v>
      </c>
      <c r="Q4034" s="1203" t="s">
        <v>812</v>
      </c>
      <c r="R4034" s="1203" t="s">
        <v>813</v>
      </c>
      <c r="S4034" s="1218">
        <f>VLOOKUP($D4034,'NI-Ric'!$B$1:$W$2048,12,FALSE)</f>
        <v>0</v>
      </c>
      <c r="T4034" s="1218">
        <f>VLOOKUP($D4034,'NI-Ric'!$B$1:$W$2048,13,FALSE)</f>
        <v>0</v>
      </c>
      <c r="U4034" s="1218">
        <f>VLOOKUP($D4034,'NI-Ric'!$B$1:$W$2048,16,FALSE)</f>
        <v>0</v>
      </c>
      <c r="V4034" s="1218">
        <f>VLOOKUP($D4034,'NI-Ric'!$B$1:$W$2048,17,FALSE)</f>
        <v>0</v>
      </c>
      <c r="W4034" s="1218">
        <f>VLOOKUP($D4034,'NI-Ric'!$B$1:$W$2048,18,FALSE)</f>
        <v>0</v>
      </c>
      <c r="X4034" s="1218">
        <f>VLOOKUP($D4034,'NI-Ric'!$B$1:$W$2048,19,FALSE)</f>
        <v>0</v>
      </c>
    </row>
    <row r="4035" spans="1:24" hidden="1">
      <c r="A4035" s="509"/>
      <c r="B4035" s="509"/>
      <c r="C4035" s="509"/>
      <c r="D4035" s="1218" t="s">
        <v>858</v>
      </c>
      <c r="E4035" s="1219" t="s">
        <v>3069</v>
      </c>
      <c r="F4035" s="1202"/>
      <c r="G4035" s="1202"/>
      <c r="H4035" s="1205" t="s">
        <v>815</v>
      </c>
      <c r="I4035" s="1202" t="s">
        <v>53</v>
      </c>
      <c r="J4035" s="1202" t="s">
        <v>3071</v>
      </c>
      <c r="K4035" s="1202"/>
      <c r="L4035" s="1202" t="s">
        <v>747</v>
      </c>
      <c r="M4035" s="1202" t="s">
        <v>748</v>
      </c>
      <c r="N4035" s="1202" t="s">
        <v>859</v>
      </c>
      <c r="O4035" s="1203" t="s">
        <v>750</v>
      </c>
      <c r="P4035" s="1203" t="s">
        <v>811</v>
      </c>
      <c r="Q4035" s="1203" t="s">
        <v>812</v>
      </c>
      <c r="R4035" s="1203" t="s">
        <v>813</v>
      </c>
      <c r="S4035" s="1218">
        <f>VLOOKUP($D4035,'NI-Ric'!$B$1:$W$2048,12,FALSE)</f>
        <v>0</v>
      </c>
      <c r="T4035" s="1218">
        <f>VLOOKUP($D4035,'NI-Ric'!$B$1:$W$2048,13,FALSE)</f>
        <v>0</v>
      </c>
      <c r="U4035" s="1218">
        <f>VLOOKUP($D4035,'NI-Ric'!$B$1:$W$2048,16,FALSE)</f>
        <v>0</v>
      </c>
      <c r="V4035" s="1218">
        <f>VLOOKUP($D4035,'NI-Ric'!$B$1:$W$2048,17,FALSE)</f>
        <v>0</v>
      </c>
      <c r="W4035" s="1218">
        <f>VLOOKUP($D4035,'NI-Ric'!$B$1:$W$2048,18,FALSE)</f>
        <v>0</v>
      </c>
      <c r="X4035" s="1218">
        <f>VLOOKUP($D4035,'NI-Ric'!$B$1:$W$2048,19,FALSE)</f>
        <v>0</v>
      </c>
    </row>
    <row r="4036" spans="1:24" hidden="1">
      <c r="A4036" s="509"/>
      <c r="B4036" s="509"/>
      <c r="C4036" s="509"/>
      <c r="D4036" s="1218" t="s">
        <v>860</v>
      </c>
      <c r="E4036" s="1219" t="s">
        <v>3069</v>
      </c>
      <c r="F4036" s="1202"/>
      <c r="G4036" s="1202"/>
      <c r="H4036" s="1205" t="s">
        <v>861</v>
      </c>
      <c r="I4036" s="1202" t="s">
        <v>53</v>
      </c>
      <c r="J4036" s="1202" t="s">
        <v>3071</v>
      </c>
      <c r="K4036" s="1202"/>
      <c r="L4036" s="1202" t="s">
        <v>747</v>
      </c>
      <c r="M4036" s="1202" t="s">
        <v>748</v>
      </c>
      <c r="N4036" s="1203" t="s">
        <v>862</v>
      </c>
      <c r="O4036" s="1203" t="s">
        <v>750</v>
      </c>
      <c r="P4036" s="1203" t="s">
        <v>820</v>
      </c>
      <c r="Q4036" s="1203" t="s">
        <v>752</v>
      </c>
      <c r="R4036" s="1203" t="s">
        <v>807</v>
      </c>
      <c r="S4036" s="1218">
        <f>VLOOKUP($D4036,'NI-Ric'!$B$1:$W$2048,12,FALSE)</f>
        <v>0</v>
      </c>
      <c r="T4036" s="1218">
        <f>VLOOKUP($D4036,'NI-Ric'!$B$1:$W$2048,13,FALSE)</f>
        <v>0</v>
      </c>
      <c r="U4036" s="1218">
        <f>VLOOKUP($D4036,'NI-Ric'!$B$1:$W$2048,16,FALSE)</f>
        <v>0</v>
      </c>
      <c r="V4036" s="1218">
        <f>VLOOKUP($D4036,'NI-Ric'!$B$1:$W$2048,17,FALSE)</f>
        <v>0</v>
      </c>
      <c r="W4036" s="1218">
        <f>VLOOKUP($D4036,'NI-Ric'!$B$1:$W$2048,18,FALSE)</f>
        <v>0</v>
      </c>
      <c r="X4036" s="1218">
        <f>VLOOKUP($D4036,'NI-Ric'!$B$1:$W$2048,19,FALSE)</f>
        <v>0</v>
      </c>
    </row>
    <row r="4037" spans="1:24" hidden="1">
      <c r="A4037" s="509"/>
      <c r="B4037" s="509"/>
      <c r="C4037" s="509"/>
      <c r="D4037" s="1218" t="s">
        <v>863</v>
      </c>
      <c r="E4037" s="1219" t="s">
        <v>3069</v>
      </c>
      <c r="F4037" s="1202"/>
      <c r="G4037" s="1202"/>
      <c r="H4037" s="1205" t="s">
        <v>861</v>
      </c>
      <c r="I4037" s="1202" t="s">
        <v>53</v>
      </c>
      <c r="J4037" s="1202" t="s">
        <v>3071</v>
      </c>
      <c r="K4037" s="1202"/>
      <c r="L4037" s="1202" t="s">
        <v>747</v>
      </c>
      <c r="M4037" s="1202" t="s">
        <v>748</v>
      </c>
      <c r="N4037" s="1203" t="s">
        <v>864</v>
      </c>
      <c r="O4037" s="1203" t="s">
        <v>750</v>
      </c>
      <c r="P4037" s="1203" t="s">
        <v>865</v>
      </c>
      <c r="Q4037" s="1203" t="s">
        <v>752</v>
      </c>
      <c r="R4037" s="1203" t="s">
        <v>807</v>
      </c>
      <c r="S4037" s="1218">
        <f>VLOOKUP($D4037,'NI-Ric'!$B$1:$W$2048,12,FALSE)</f>
        <v>0</v>
      </c>
      <c r="T4037" s="1218">
        <f>VLOOKUP($D4037,'NI-Ric'!$B$1:$W$2048,13,FALSE)</f>
        <v>0</v>
      </c>
      <c r="U4037" s="1218">
        <f>VLOOKUP($D4037,'NI-Ric'!$B$1:$W$2048,16,FALSE)</f>
        <v>0</v>
      </c>
      <c r="V4037" s="1218">
        <f>VLOOKUP($D4037,'NI-Ric'!$B$1:$W$2048,17,FALSE)</f>
        <v>0</v>
      </c>
      <c r="W4037" s="1218">
        <f>VLOOKUP($D4037,'NI-Ric'!$B$1:$W$2048,18,FALSE)</f>
        <v>0</v>
      </c>
      <c r="X4037" s="1218">
        <f>VLOOKUP($D4037,'NI-Ric'!$B$1:$W$2048,19,FALSE)</f>
        <v>0</v>
      </c>
    </row>
    <row r="4038" spans="1:24" hidden="1">
      <c r="A4038" s="509"/>
      <c r="B4038" s="509"/>
      <c r="C4038" s="509"/>
      <c r="D4038" s="1218" t="s">
        <v>866</v>
      </c>
      <c r="E4038" s="1219" t="s">
        <v>3069</v>
      </c>
      <c r="F4038" s="1202"/>
      <c r="G4038" s="1202"/>
      <c r="H4038" s="1205" t="s">
        <v>847</v>
      </c>
      <c r="I4038" s="1202" t="s">
        <v>53</v>
      </c>
      <c r="J4038" s="1202" t="s">
        <v>3071</v>
      </c>
      <c r="K4038" s="1202"/>
      <c r="L4038" s="1202" t="s">
        <v>747</v>
      </c>
      <c r="M4038" s="1202" t="s">
        <v>748</v>
      </c>
      <c r="N4038" s="1203" t="s">
        <v>867</v>
      </c>
      <c r="O4038" s="1203" t="s">
        <v>750</v>
      </c>
      <c r="P4038" s="1203" t="s">
        <v>820</v>
      </c>
      <c r="Q4038" s="1203" t="s">
        <v>752</v>
      </c>
      <c r="R4038" s="1203" t="s">
        <v>807</v>
      </c>
      <c r="S4038" s="1218">
        <f>VLOOKUP($D4038,'NI-Ric'!$B$1:$W$2048,12,FALSE)</f>
        <v>0</v>
      </c>
      <c r="T4038" s="1218">
        <f>VLOOKUP($D4038,'NI-Ric'!$B$1:$W$2048,13,FALSE)</f>
        <v>0</v>
      </c>
      <c r="U4038" s="1218">
        <f>VLOOKUP($D4038,'NI-Ric'!$B$1:$W$2048,16,FALSE)</f>
        <v>0</v>
      </c>
      <c r="V4038" s="1218">
        <f>VLOOKUP($D4038,'NI-Ric'!$B$1:$W$2048,17,FALSE)</f>
        <v>0</v>
      </c>
      <c r="W4038" s="1218">
        <f>VLOOKUP($D4038,'NI-Ric'!$B$1:$W$2048,18,FALSE)</f>
        <v>0</v>
      </c>
      <c r="X4038" s="1218">
        <f>VLOOKUP($D4038,'NI-Ric'!$B$1:$W$2048,19,FALSE)</f>
        <v>0</v>
      </c>
    </row>
    <row r="4039" spans="1:24" hidden="1">
      <c r="A4039" s="509"/>
      <c r="B4039" s="509"/>
      <c r="C4039" s="509"/>
      <c r="D4039" s="1218" t="s">
        <v>868</v>
      </c>
      <c r="E4039" s="1219" t="s">
        <v>3069</v>
      </c>
      <c r="F4039" s="1202"/>
      <c r="G4039" s="1202"/>
      <c r="H4039" s="1205" t="s">
        <v>869</v>
      </c>
      <c r="I4039" s="1202" t="s">
        <v>53</v>
      </c>
      <c r="J4039" s="1202" t="s">
        <v>3071</v>
      </c>
      <c r="K4039" s="1202"/>
      <c r="L4039" s="1202" t="s">
        <v>747</v>
      </c>
      <c r="M4039" s="1202" t="s">
        <v>748</v>
      </c>
      <c r="N4039" s="1203" t="s">
        <v>870</v>
      </c>
      <c r="O4039" s="1203" t="s">
        <v>750</v>
      </c>
      <c r="P4039" s="1203" t="s">
        <v>751</v>
      </c>
      <c r="Q4039" s="1203" t="s">
        <v>752</v>
      </c>
      <c r="R4039" s="1203" t="s">
        <v>753</v>
      </c>
      <c r="S4039" s="1218">
        <f>VLOOKUP($D4039,'NI-Ric'!$B$1:$W$2048,12,FALSE)</f>
        <v>0</v>
      </c>
      <c r="T4039" s="1218">
        <f>VLOOKUP($D4039,'NI-Ric'!$B$1:$W$2048,13,FALSE)</f>
        <v>0</v>
      </c>
      <c r="U4039" s="1218">
        <f>VLOOKUP($D4039,'NI-Ric'!$B$1:$W$2048,16,FALSE)</f>
        <v>0</v>
      </c>
      <c r="V4039" s="1218">
        <f>VLOOKUP($D4039,'NI-Ric'!$B$1:$W$2048,17,FALSE)</f>
        <v>0</v>
      </c>
      <c r="W4039" s="1218">
        <f>VLOOKUP($D4039,'NI-Ric'!$B$1:$W$2048,18,FALSE)</f>
        <v>0</v>
      </c>
      <c r="X4039" s="1218">
        <f>VLOOKUP($D4039,'NI-Ric'!$B$1:$W$2048,19,FALSE)</f>
        <v>0</v>
      </c>
    </row>
    <row r="4040" spans="1:24" hidden="1">
      <c r="A4040" s="509"/>
      <c r="B4040" s="509"/>
      <c r="C4040" s="509"/>
      <c r="D4040" s="1218" t="s">
        <v>871</v>
      </c>
      <c r="E4040" s="1219" t="s">
        <v>3069</v>
      </c>
      <c r="F4040" s="1202"/>
      <c r="G4040" s="1202"/>
      <c r="H4040" s="1204" t="s">
        <v>872</v>
      </c>
      <c r="I4040" s="1202" t="s">
        <v>53</v>
      </c>
      <c r="J4040" s="1202" t="s">
        <v>3071</v>
      </c>
      <c r="K4040" s="1202"/>
      <c r="L4040" s="1202" t="s">
        <v>747</v>
      </c>
      <c r="M4040" s="1202" t="s">
        <v>748</v>
      </c>
      <c r="N4040" s="1203" t="s">
        <v>873</v>
      </c>
      <c r="O4040" s="1203" t="s">
        <v>750</v>
      </c>
      <c r="P4040" s="1203" t="s">
        <v>751</v>
      </c>
      <c r="Q4040" s="1203" t="s">
        <v>752</v>
      </c>
      <c r="R4040" s="1203" t="s">
        <v>753</v>
      </c>
      <c r="S4040" s="1218">
        <f>VLOOKUP($D4040,'NI-Ric'!$B$1:$W$2048,12,FALSE)</f>
        <v>0</v>
      </c>
      <c r="T4040" s="1218">
        <f>VLOOKUP($D4040,'NI-Ric'!$B$1:$W$2048,13,FALSE)</f>
        <v>0</v>
      </c>
      <c r="U4040" s="1218">
        <f>VLOOKUP($D4040,'NI-Ric'!$B$1:$W$2048,16,FALSE)</f>
        <v>0</v>
      </c>
      <c r="V4040" s="1218">
        <f>VLOOKUP($D4040,'NI-Ric'!$B$1:$W$2048,17,FALSE)</f>
        <v>0</v>
      </c>
      <c r="W4040" s="1218">
        <f>VLOOKUP($D4040,'NI-Ric'!$B$1:$W$2048,18,FALSE)</f>
        <v>0</v>
      </c>
      <c r="X4040" s="1218">
        <f>VLOOKUP($D4040,'NI-Ric'!$B$1:$W$2048,19,FALSE)</f>
        <v>0</v>
      </c>
    </row>
    <row r="4041" spans="1:24" hidden="1">
      <c r="A4041" s="509"/>
      <c r="B4041" s="509"/>
      <c r="C4041" s="509"/>
      <c r="D4041" s="1218" t="s">
        <v>874</v>
      </c>
      <c r="E4041" s="1219" t="s">
        <v>3069</v>
      </c>
      <c r="F4041" s="1202" t="s">
        <v>157</v>
      </c>
      <c r="G4041" s="1202"/>
      <c r="H4041" s="1205" t="s">
        <v>875</v>
      </c>
      <c r="I4041" s="1202" t="s">
        <v>53</v>
      </c>
      <c r="J4041" s="1202" t="s">
        <v>3071</v>
      </c>
      <c r="K4041" s="1202"/>
      <c r="L4041" s="1202" t="s">
        <v>747</v>
      </c>
      <c r="M4041" s="1202" t="s">
        <v>748</v>
      </c>
      <c r="N4041" s="1203" t="s">
        <v>876</v>
      </c>
      <c r="O4041" s="1203" t="s">
        <v>750</v>
      </c>
      <c r="P4041" s="1203" t="s">
        <v>751</v>
      </c>
      <c r="Q4041" s="1203" t="s">
        <v>752</v>
      </c>
      <c r="R4041" s="1203" t="s">
        <v>753</v>
      </c>
      <c r="S4041" s="1218">
        <f>VLOOKUP($D4041,'NI-Ric'!$B$1:$W$2048,12,FALSE)</f>
        <v>0</v>
      </c>
      <c r="T4041" s="1218">
        <f>VLOOKUP($D4041,'NI-Ric'!$B$1:$W$2048,13,FALSE)</f>
        <v>0</v>
      </c>
      <c r="U4041" s="1218">
        <f>VLOOKUP($D4041,'NI-Ric'!$B$1:$W$2048,16,FALSE)</f>
        <v>0</v>
      </c>
      <c r="V4041" s="1218">
        <f>VLOOKUP($D4041,'NI-Ric'!$B$1:$W$2048,17,FALSE)</f>
        <v>0</v>
      </c>
      <c r="W4041" s="1218">
        <f>VLOOKUP($D4041,'NI-Ric'!$B$1:$W$2048,18,FALSE)</f>
        <v>0</v>
      </c>
      <c r="X4041" s="1218">
        <f>VLOOKUP($D4041,'NI-Ric'!$B$1:$W$2048,19,FALSE)</f>
        <v>0</v>
      </c>
    </row>
    <row r="4042" spans="1:24" hidden="1">
      <c r="A4042" s="509"/>
      <c r="B4042" s="509"/>
      <c r="C4042" s="509"/>
      <c r="D4042" s="1218" t="s">
        <v>877</v>
      </c>
      <c r="E4042" s="1219" t="s">
        <v>3069</v>
      </c>
      <c r="F4042" s="1202"/>
      <c r="G4042" s="1202"/>
      <c r="H4042" s="1205" t="s">
        <v>878</v>
      </c>
      <c r="I4042" s="1202" t="s">
        <v>53</v>
      </c>
      <c r="J4042" s="1202" t="s">
        <v>3071</v>
      </c>
      <c r="K4042" s="1202"/>
      <c r="L4042" s="1202" t="s">
        <v>747</v>
      </c>
      <c r="M4042" s="1202" t="s">
        <v>748</v>
      </c>
      <c r="N4042" s="1203" t="s">
        <v>879</v>
      </c>
      <c r="O4042" s="1203" t="s">
        <v>750</v>
      </c>
      <c r="P4042" s="1203" t="s">
        <v>820</v>
      </c>
      <c r="Q4042" s="1203" t="s">
        <v>752</v>
      </c>
      <c r="R4042" s="1203" t="s">
        <v>807</v>
      </c>
      <c r="S4042" s="1218">
        <f>VLOOKUP($D4042,'NI-Ric'!$B$1:$W$2048,12,FALSE)</f>
        <v>0</v>
      </c>
      <c r="T4042" s="1218">
        <f>VLOOKUP($D4042,'NI-Ric'!$B$1:$W$2048,13,FALSE)</f>
        <v>0</v>
      </c>
      <c r="U4042" s="1218">
        <f>VLOOKUP($D4042,'NI-Ric'!$B$1:$W$2048,16,FALSE)</f>
        <v>0</v>
      </c>
      <c r="V4042" s="1218">
        <f>VLOOKUP($D4042,'NI-Ric'!$B$1:$W$2048,17,FALSE)</f>
        <v>0</v>
      </c>
      <c r="W4042" s="1218">
        <f>VLOOKUP($D4042,'NI-Ric'!$B$1:$W$2048,18,FALSE)</f>
        <v>0</v>
      </c>
      <c r="X4042" s="1218">
        <f>VLOOKUP($D4042,'NI-Ric'!$B$1:$W$2048,19,FALSE)</f>
        <v>0</v>
      </c>
    </row>
    <row r="4043" spans="1:24" ht="27" hidden="1">
      <c r="A4043" s="509"/>
      <c r="B4043" s="509"/>
      <c r="C4043" s="509"/>
      <c r="D4043" s="1218" t="s">
        <v>880</v>
      </c>
      <c r="E4043" s="1219" t="s">
        <v>3069</v>
      </c>
      <c r="F4043" s="1202" t="s">
        <v>157</v>
      </c>
      <c r="G4043" s="1202"/>
      <c r="H4043" s="1205" t="s">
        <v>767</v>
      </c>
      <c r="I4043" s="1202" t="s">
        <v>53</v>
      </c>
      <c r="J4043" s="1202" t="s">
        <v>3071</v>
      </c>
      <c r="K4043" s="1202"/>
      <c r="L4043" s="1202" t="s">
        <v>747</v>
      </c>
      <c r="M4043" s="1202" t="s">
        <v>748</v>
      </c>
      <c r="N4043" s="1203" t="s">
        <v>881</v>
      </c>
      <c r="O4043" s="1203" t="s">
        <v>750</v>
      </c>
      <c r="P4043" s="1203" t="s">
        <v>820</v>
      </c>
      <c r="Q4043" s="1203" t="s">
        <v>752</v>
      </c>
      <c r="R4043" s="1203" t="s">
        <v>807</v>
      </c>
      <c r="S4043" s="1218">
        <f>VLOOKUP($D4043,'NI-Ric'!$B$1:$W$2048,12,FALSE)</f>
        <v>0</v>
      </c>
      <c r="T4043" s="1218">
        <f>VLOOKUP($D4043,'NI-Ric'!$B$1:$W$2048,13,FALSE)</f>
        <v>0</v>
      </c>
      <c r="U4043" s="1218">
        <f>VLOOKUP($D4043,'NI-Ric'!$B$1:$W$2048,16,FALSE)</f>
        <v>0</v>
      </c>
      <c r="V4043" s="1218">
        <f>VLOOKUP($D4043,'NI-Ric'!$B$1:$W$2048,17,FALSE)</f>
        <v>0</v>
      </c>
      <c r="W4043" s="1218">
        <f>VLOOKUP($D4043,'NI-Ric'!$B$1:$W$2048,18,FALSE)</f>
        <v>0</v>
      </c>
      <c r="X4043" s="1218">
        <f>VLOOKUP($D4043,'NI-Ric'!$B$1:$W$2048,19,FALSE)</f>
        <v>0</v>
      </c>
    </row>
    <row r="4044" spans="1:24" hidden="1">
      <c r="A4044" s="509"/>
      <c r="B4044" s="509"/>
      <c r="C4044" s="509"/>
      <c r="D4044" s="1218" t="s">
        <v>882</v>
      </c>
      <c r="E4044" s="1219" t="s">
        <v>3069</v>
      </c>
      <c r="F4044" s="1202"/>
      <c r="G4044" s="1202"/>
      <c r="H4044" s="1202"/>
      <c r="I4044" s="1202" t="s">
        <v>71</v>
      </c>
      <c r="J4044" s="1202"/>
      <c r="K4044" s="1202"/>
      <c r="L4044" s="1202"/>
      <c r="M4044" s="1202"/>
      <c r="N4044" s="1203" t="s">
        <v>883</v>
      </c>
      <c r="O4044" s="1203" t="s">
        <v>73</v>
      </c>
      <c r="P4044" s="1203" t="s">
        <v>73</v>
      </c>
      <c r="Q4044" s="1203" t="s">
        <v>73</v>
      </c>
      <c r="R4044" s="1203" t="s">
        <v>73</v>
      </c>
      <c r="S4044" s="1218">
        <f>VLOOKUP($D4044,'NI-Ric'!$B$1:$W$2048,12,FALSE)</f>
        <v>0</v>
      </c>
      <c r="T4044" s="1218">
        <f>VLOOKUP($D4044,'NI-Ric'!$B$1:$W$2048,13,FALSE)</f>
        <v>0</v>
      </c>
      <c r="U4044" s="1218">
        <f>VLOOKUP($D4044,'NI-Ric'!$B$1:$W$2048,16,FALSE)</f>
        <v>0</v>
      </c>
      <c r="V4044" s="1218">
        <f>VLOOKUP($D4044,'NI-Ric'!$B$1:$W$2048,17,FALSE)</f>
        <v>0</v>
      </c>
      <c r="W4044" s="1218">
        <f>VLOOKUP($D4044,'NI-Ric'!$B$1:$W$2048,18,FALSE)</f>
        <v>0</v>
      </c>
      <c r="X4044" s="1218">
        <f>VLOOKUP($D4044,'NI-Ric'!$B$1:$W$2048,19,FALSE)</f>
        <v>0</v>
      </c>
    </row>
    <row r="4045" spans="1:24" ht="27" hidden="1">
      <c r="A4045" s="509"/>
      <c r="B4045" s="509"/>
      <c r="C4045" s="509"/>
      <c r="D4045" s="1218" t="s">
        <v>884</v>
      </c>
      <c r="E4045" s="1219" t="s">
        <v>3069</v>
      </c>
      <c r="F4045" s="1202"/>
      <c r="G4045" s="1202"/>
      <c r="H4045" s="1202" t="s">
        <v>885</v>
      </c>
      <c r="I4045" s="1202" t="s">
        <v>53</v>
      </c>
      <c r="J4045" s="1202" t="s">
        <v>3071</v>
      </c>
      <c r="K4045" s="1202"/>
      <c r="L4045" s="1202" t="s">
        <v>747</v>
      </c>
      <c r="M4045" s="1202" t="s">
        <v>886</v>
      </c>
      <c r="N4045" s="1203" t="s">
        <v>887</v>
      </c>
      <c r="O4045" s="1203" t="s">
        <v>750</v>
      </c>
      <c r="P4045" s="1203" t="s">
        <v>888</v>
      </c>
      <c r="Q4045" s="1203" t="s">
        <v>750</v>
      </c>
      <c r="R4045" s="1203" t="s">
        <v>889</v>
      </c>
      <c r="S4045" s="1218">
        <f>VLOOKUP($D4045,'NI-Ric'!$B$1:$W$2048,12,FALSE)</f>
        <v>0</v>
      </c>
      <c r="T4045" s="1218">
        <f>VLOOKUP($D4045,'NI-Ric'!$B$1:$W$2048,13,FALSE)</f>
        <v>0</v>
      </c>
      <c r="U4045" s="1218">
        <f>VLOOKUP($D4045,'NI-Ric'!$B$1:$W$2048,16,FALSE)</f>
        <v>0</v>
      </c>
      <c r="V4045" s="1218">
        <f>VLOOKUP($D4045,'NI-Ric'!$B$1:$W$2048,17,FALSE)</f>
        <v>0</v>
      </c>
      <c r="W4045" s="1218">
        <f>VLOOKUP($D4045,'NI-Ric'!$B$1:$W$2048,18,FALSE)</f>
        <v>0</v>
      </c>
      <c r="X4045" s="1218">
        <f>VLOOKUP($D4045,'NI-Ric'!$B$1:$W$2048,19,FALSE)</f>
        <v>0</v>
      </c>
    </row>
    <row r="4046" spans="1:24" ht="27" hidden="1">
      <c r="A4046" s="509"/>
      <c r="B4046" s="509"/>
      <c r="C4046" s="509"/>
      <c r="D4046" s="1218" t="s">
        <v>890</v>
      </c>
      <c r="E4046" s="1219" t="s">
        <v>3069</v>
      </c>
      <c r="F4046" s="1202"/>
      <c r="G4046" s="1202"/>
      <c r="H4046" s="1202" t="s">
        <v>891</v>
      </c>
      <c r="I4046" s="1202" t="s">
        <v>53</v>
      </c>
      <c r="J4046" s="1202" t="s">
        <v>3071</v>
      </c>
      <c r="K4046" s="1202"/>
      <c r="L4046" s="1202" t="s">
        <v>747</v>
      </c>
      <c r="M4046" s="1202" t="s">
        <v>886</v>
      </c>
      <c r="N4046" s="1203" t="s">
        <v>892</v>
      </c>
      <c r="O4046" s="1203" t="s">
        <v>750</v>
      </c>
      <c r="P4046" s="1203" t="s">
        <v>893</v>
      </c>
      <c r="Q4046" s="1203" t="s">
        <v>750</v>
      </c>
      <c r="R4046" s="1203" t="s">
        <v>894</v>
      </c>
      <c r="S4046" s="1218">
        <f>VLOOKUP($D4046,'NI-Ric'!$B$1:$W$2048,12,FALSE)</f>
        <v>0</v>
      </c>
      <c r="T4046" s="1218">
        <f>VLOOKUP($D4046,'NI-Ric'!$B$1:$W$2048,13,FALSE)</f>
        <v>0</v>
      </c>
      <c r="U4046" s="1218">
        <f>VLOOKUP($D4046,'NI-Ric'!$B$1:$W$2048,16,FALSE)</f>
        <v>0</v>
      </c>
      <c r="V4046" s="1218">
        <f>VLOOKUP($D4046,'NI-Ric'!$B$1:$W$2048,17,FALSE)</f>
        <v>0</v>
      </c>
      <c r="W4046" s="1218">
        <f>VLOOKUP($D4046,'NI-Ric'!$B$1:$W$2048,18,FALSE)</f>
        <v>0</v>
      </c>
      <c r="X4046" s="1218">
        <f>VLOOKUP($D4046,'NI-Ric'!$B$1:$W$2048,19,FALSE)</f>
        <v>0</v>
      </c>
    </row>
    <row r="4047" spans="1:24" ht="27" hidden="1">
      <c r="A4047" s="509"/>
      <c r="B4047" s="509"/>
      <c r="C4047" s="509"/>
      <c r="D4047" s="1218" t="s">
        <v>895</v>
      </c>
      <c r="E4047" s="1219" t="s">
        <v>3069</v>
      </c>
      <c r="F4047" s="1202"/>
      <c r="G4047" s="1202"/>
      <c r="H4047" s="1202" t="s">
        <v>896</v>
      </c>
      <c r="I4047" s="1202" t="s">
        <v>53</v>
      </c>
      <c r="J4047" s="1202" t="s">
        <v>3071</v>
      </c>
      <c r="K4047" s="1202"/>
      <c r="L4047" s="1202" t="s">
        <v>747</v>
      </c>
      <c r="M4047" s="1202" t="s">
        <v>886</v>
      </c>
      <c r="N4047" s="1203" t="s">
        <v>897</v>
      </c>
      <c r="O4047" s="1203" t="s">
        <v>750</v>
      </c>
      <c r="P4047" s="1203" t="s">
        <v>898</v>
      </c>
      <c r="Q4047" s="1203" t="s">
        <v>750</v>
      </c>
      <c r="R4047" s="1203" t="s">
        <v>899</v>
      </c>
      <c r="S4047" s="1218">
        <f>VLOOKUP($D4047,'NI-Ric'!$B$1:$W$2048,12,FALSE)</f>
        <v>0</v>
      </c>
      <c r="T4047" s="1218">
        <f>VLOOKUP($D4047,'NI-Ric'!$B$1:$W$2048,13,FALSE)</f>
        <v>0</v>
      </c>
      <c r="U4047" s="1218">
        <f>VLOOKUP($D4047,'NI-Ric'!$B$1:$W$2048,16,FALSE)</f>
        <v>0</v>
      </c>
      <c r="V4047" s="1218">
        <f>VLOOKUP($D4047,'NI-Ric'!$B$1:$W$2048,17,FALSE)</f>
        <v>0</v>
      </c>
      <c r="W4047" s="1218">
        <f>VLOOKUP($D4047,'NI-Ric'!$B$1:$W$2048,18,FALSE)</f>
        <v>0</v>
      </c>
      <c r="X4047" s="1218">
        <f>VLOOKUP($D4047,'NI-Ric'!$B$1:$W$2048,19,FALSE)</f>
        <v>0</v>
      </c>
    </row>
    <row r="4048" spans="1:24" ht="27" hidden="1">
      <c r="A4048" s="509"/>
      <c r="B4048" s="509"/>
      <c r="C4048" s="509"/>
      <c r="D4048" s="1218" t="s">
        <v>900</v>
      </c>
      <c r="E4048" s="1219" t="s">
        <v>3069</v>
      </c>
      <c r="F4048" s="1202"/>
      <c r="G4048" s="1202"/>
      <c r="H4048" s="1202" t="s">
        <v>896</v>
      </c>
      <c r="I4048" s="1202" t="s">
        <v>53</v>
      </c>
      <c r="J4048" s="1202" t="s">
        <v>3071</v>
      </c>
      <c r="K4048" s="1202"/>
      <c r="L4048" s="1202" t="s">
        <v>747</v>
      </c>
      <c r="M4048" s="1202" t="s">
        <v>886</v>
      </c>
      <c r="N4048" s="1203" t="s">
        <v>901</v>
      </c>
      <c r="O4048" s="1203" t="s">
        <v>750</v>
      </c>
      <c r="P4048" s="1203" t="s">
        <v>902</v>
      </c>
      <c r="Q4048" s="1203" t="s">
        <v>750</v>
      </c>
      <c r="R4048" s="1203" t="s">
        <v>903</v>
      </c>
      <c r="S4048" s="1218">
        <f>VLOOKUP($D4048,'NI-Ric'!$B$1:$W$2048,12,FALSE)</f>
        <v>0</v>
      </c>
      <c r="T4048" s="1218">
        <f>VLOOKUP($D4048,'NI-Ric'!$B$1:$W$2048,13,FALSE)</f>
        <v>0</v>
      </c>
      <c r="U4048" s="1218">
        <f>VLOOKUP($D4048,'NI-Ric'!$B$1:$W$2048,16,FALSE)</f>
        <v>0</v>
      </c>
      <c r="V4048" s="1218">
        <f>VLOOKUP($D4048,'NI-Ric'!$B$1:$W$2048,17,FALSE)</f>
        <v>0</v>
      </c>
      <c r="W4048" s="1218">
        <f>VLOOKUP($D4048,'NI-Ric'!$B$1:$W$2048,18,FALSE)</f>
        <v>0</v>
      </c>
      <c r="X4048" s="1218">
        <f>VLOOKUP($D4048,'NI-Ric'!$B$1:$W$2048,19,FALSE)</f>
        <v>0</v>
      </c>
    </row>
    <row r="4049" spans="1:24" ht="27" hidden="1">
      <c r="A4049" s="509"/>
      <c r="B4049" s="509"/>
      <c r="C4049" s="509"/>
      <c r="D4049" s="1218" t="s">
        <v>904</v>
      </c>
      <c r="E4049" s="1219" t="s">
        <v>3069</v>
      </c>
      <c r="F4049" s="1202"/>
      <c r="G4049" s="1202"/>
      <c r="H4049" s="1202" t="s">
        <v>905</v>
      </c>
      <c r="I4049" s="1202" t="s">
        <v>53</v>
      </c>
      <c r="J4049" s="1202" t="s">
        <v>3071</v>
      </c>
      <c r="K4049" s="1202"/>
      <c r="L4049" s="1202" t="s">
        <v>747</v>
      </c>
      <c r="M4049" s="1202" t="s">
        <v>886</v>
      </c>
      <c r="N4049" s="1203" t="s">
        <v>906</v>
      </c>
      <c r="O4049" s="1203" t="s">
        <v>750</v>
      </c>
      <c r="P4049" s="1203" t="s">
        <v>907</v>
      </c>
      <c r="Q4049" s="1203" t="s">
        <v>750</v>
      </c>
      <c r="R4049" s="1203" t="s">
        <v>908</v>
      </c>
      <c r="S4049" s="1218">
        <f>VLOOKUP($D4049,'NI-Ric'!$B$1:$W$2048,12,FALSE)</f>
        <v>0</v>
      </c>
      <c r="T4049" s="1218">
        <f>VLOOKUP($D4049,'NI-Ric'!$B$1:$W$2048,13,FALSE)</f>
        <v>0</v>
      </c>
      <c r="U4049" s="1218">
        <f>VLOOKUP($D4049,'NI-Ric'!$B$1:$W$2048,16,FALSE)</f>
        <v>0</v>
      </c>
      <c r="V4049" s="1218">
        <f>VLOOKUP($D4049,'NI-Ric'!$B$1:$W$2048,17,FALSE)</f>
        <v>0</v>
      </c>
      <c r="W4049" s="1218">
        <f>VLOOKUP($D4049,'NI-Ric'!$B$1:$W$2048,18,FALSE)</f>
        <v>0</v>
      </c>
      <c r="X4049" s="1218">
        <f>VLOOKUP($D4049,'NI-Ric'!$B$1:$W$2048,19,FALSE)</f>
        <v>0</v>
      </c>
    </row>
    <row r="4050" spans="1:24" ht="27" hidden="1">
      <c r="A4050" s="509"/>
      <c r="B4050" s="509"/>
      <c r="C4050" s="509"/>
      <c r="D4050" s="1218" t="s">
        <v>909</v>
      </c>
      <c r="E4050" s="1219" t="s">
        <v>3069</v>
      </c>
      <c r="F4050" s="1202"/>
      <c r="G4050" s="1202"/>
      <c r="H4050" s="1202" t="s">
        <v>905</v>
      </c>
      <c r="I4050" s="1202" t="s">
        <v>53</v>
      </c>
      <c r="J4050" s="1202" t="s">
        <v>3071</v>
      </c>
      <c r="K4050" s="1202"/>
      <c r="L4050" s="1202" t="s">
        <v>747</v>
      </c>
      <c r="M4050" s="1202" t="s">
        <v>886</v>
      </c>
      <c r="N4050" s="1203" t="s">
        <v>910</v>
      </c>
      <c r="O4050" s="1203" t="s">
        <v>750</v>
      </c>
      <c r="P4050" s="1203" t="s">
        <v>911</v>
      </c>
      <c r="Q4050" s="1203" t="s">
        <v>750</v>
      </c>
      <c r="R4050" s="1203" t="s">
        <v>912</v>
      </c>
      <c r="S4050" s="1218">
        <f>VLOOKUP($D4050,'NI-Ric'!$B$1:$W$2048,12,FALSE)</f>
        <v>0</v>
      </c>
      <c r="T4050" s="1218">
        <f>VLOOKUP($D4050,'NI-Ric'!$B$1:$W$2048,13,FALSE)</f>
        <v>0</v>
      </c>
      <c r="U4050" s="1218">
        <f>VLOOKUP($D4050,'NI-Ric'!$B$1:$W$2048,16,FALSE)</f>
        <v>0</v>
      </c>
      <c r="V4050" s="1218">
        <f>VLOOKUP($D4050,'NI-Ric'!$B$1:$W$2048,17,FALSE)</f>
        <v>0</v>
      </c>
      <c r="W4050" s="1218">
        <f>VLOOKUP($D4050,'NI-Ric'!$B$1:$W$2048,18,FALSE)</f>
        <v>0</v>
      </c>
      <c r="X4050" s="1218">
        <f>VLOOKUP($D4050,'NI-Ric'!$B$1:$W$2048,19,FALSE)</f>
        <v>0</v>
      </c>
    </row>
    <row r="4051" spans="1:24" hidden="1">
      <c r="A4051" s="509"/>
      <c r="B4051" s="509"/>
      <c r="C4051" s="509"/>
      <c r="D4051" s="1218" t="s">
        <v>913</v>
      </c>
      <c r="E4051" s="1219" t="s">
        <v>3069</v>
      </c>
      <c r="F4051" s="1202"/>
      <c r="G4051" s="1202"/>
      <c r="H4051" s="1202" t="s">
        <v>914</v>
      </c>
      <c r="I4051" s="1202" t="s">
        <v>53</v>
      </c>
      <c r="J4051" s="1202" t="s">
        <v>3071</v>
      </c>
      <c r="K4051" s="1202"/>
      <c r="L4051" s="1202" t="s">
        <v>747</v>
      </c>
      <c r="M4051" s="1202" t="s">
        <v>886</v>
      </c>
      <c r="N4051" s="1203" t="s">
        <v>915</v>
      </c>
      <c r="O4051" s="1203" t="s">
        <v>750</v>
      </c>
      <c r="P4051" s="1203" t="s">
        <v>916</v>
      </c>
      <c r="Q4051" s="1203" t="s">
        <v>750</v>
      </c>
      <c r="R4051" s="1203" t="s">
        <v>917</v>
      </c>
      <c r="S4051" s="1218">
        <f>VLOOKUP($D4051,'NI-Ric'!$B$1:$W$2048,12,FALSE)</f>
        <v>0</v>
      </c>
      <c r="T4051" s="1218">
        <f>VLOOKUP($D4051,'NI-Ric'!$B$1:$W$2048,13,FALSE)</f>
        <v>0</v>
      </c>
      <c r="U4051" s="1218">
        <f>VLOOKUP($D4051,'NI-Ric'!$B$1:$W$2048,16,FALSE)</f>
        <v>0</v>
      </c>
      <c r="V4051" s="1218">
        <f>VLOOKUP($D4051,'NI-Ric'!$B$1:$W$2048,17,FALSE)</f>
        <v>0</v>
      </c>
      <c r="W4051" s="1218">
        <f>VLOOKUP($D4051,'NI-Ric'!$B$1:$W$2048,18,FALSE)</f>
        <v>0</v>
      </c>
      <c r="X4051" s="1218">
        <f>VLOOKUP($D4051,'NI-Ric'!$B$1:$W$2048,19,FALSE)</f>
        <v>0</v>
      </c>
    </row>
    <row r="4052" spans="1:24" hidden="1">
      <c r="A4052" s="509"/>
      <c r="B4052" s="509"/>
      <c r="C4052" s="509"/>
      <c r="D4052" s="1218" t="s">
        <v>918</v>
      </c>
      <c r="E4052" s="1219" t="s">
        <v>3069</v>
      </c>
      <c r="F4052" s="1202"/>
      <c r="G4052" s="1202"/>
      <c r="H4052" s="1202" t="s">
        <v>914</v>
      </c>
      <c r="I4052" s="1202" t="s">
        <v>53</v>
      </c>
      <c r="J4052" s="1202" t="s">
        <v>3071</v>
      </c>
      <c r="K4052" s="1202"/>
      <c r="L4052" s="1202" t="s">
        <v>747</v>
      </c>
      <c r="M4052" s="1202" t="s">
        <v>886</v>
      </c>
      <c r="N4052" s="1203" t="s">
        <v>919</v>
      </c>
      <c r="O4052" s="1203" t="s">
        <v>750</v>
      </c>
      <c r="P4052" s="1203" t="s">
        <v>916</v>
      </c>
      <c r="Q4052" s="1203" t="s">
        <v>750</v>
      </c>
      <c r="R4052" s="1203" t="s">
        <v>917</v>
      </c>
      <c r="S4052" s="1218">
        <f>VLOOKUP($D4052,'NI-Ric'!$B$1:$W$2048,12,FALSE)</f>
        <v>0</v>
      </c>
      <c r="T4052" s="1218">
        <f>VLOOKUP($D4052,'NI-Ric'!$B$1:$W$2048,13,FALSE)</f>
        <v>0</v>
      </c>
      <c r="U4052" s="1218">
        <f>VLOOKUP($D4052,'NI-Ric'!$B$1:$W$2048,16,FALSE)</f>
        <v>0</v>
      </c>
      <c r="V4052" s="1218">
        <f>VLOOKUP($D4052,'NI-Ric'!$B$1:$W$2048,17,FALSE)</f>
        <v>0</v>
      </c>
      <c r="W4052" s="1218">
        <f>VLOOKUP($D4052,'NI-Ric'!$B$1:$W$2048,18,FALSE)</f>
        <v>0</v>
      </c>
      <c r="X4052" s="1218">
        <f>VLOOKUP($D4052,'NI-Ric'!$B$1:$W$2048,19,FALSE)</f>
        <v>0</v>
      </c>
    </row>
    <row r="4053" spans="1:24" ht="27" hidden="1">
      <c r="A4053" s="509"/>
      <c r="B4053" s="509"/>
      <c r="C4053" s="509"/>
      <c r="D4053" s="1218" t="s">
        <v>920</v>
      </c>
      <c r="E4053" s="1219" t="s">
        <v>3069</v>
      </c>
      <c r="F4053" s="1202"/>
      <c r="G4053" s="1202"/>
      <c r="H4053" s="1202" t="s">
        <v>914</v>
      </c>
      <c r="I4053" s="1202" t="s">
        <v>53</v>
      </c>
      <c r="J4053" s="1202" t="s">
        <v>3071</v>
      </c>
      <c r="K4053" s="1202"/>
      <c r="L4053" s="1202" t="s">
        <v>747</v>
      </c>
      <c r="M4053" s="1202" t="s">
        <v>886</v>
      </c>
      <c r="N4053" s="1203" t="s">
        <v>921</v>
      </c>
      <c r="O4053" s="1203" t="s">
        <v>750</v>
      </c>
      <c r="P4053" s="1203" t="s">
        <v>916</v>
      </c>
      <c r="Q4053" s="1203" t="s">
        <v>750</v>
      </c>
      <c r="R4053" s="1203" t="s">
        <v>917</v>
      </c>
      <c r="S4053" s="1218">
        <f>VLOOKUP($D4053,'NI-Ric'!$B$1:$W$2048,12,FALSE)</f>
        <v>0</v>
      </c>
      <c r="T4053" s="1218">
        <f>VLOOKUP($D4053,'NI-Ric'!$B$1:$W$2048,13,FALSE)</f>
        <v>0</v>
      </c>
      <c r="U4053" s="1218">
        <f>VLOOKUP($D4053,'NI-Ric'!$B$1:$W$2048,16,FALSE)</f>
        <v>0</v>
      </c>
      <c r="V4053" s="1218">
        <f>VLOOKUP($D4053,'NI-Ric'!$B$1:$W$2048,17,FALSE)</f>
        <v>0</v>
      </c>
      <c r="W4053" s="1218">
        <f>VLOOKUP($D4053,'NI-Ric'!$B$1:$W$2048,18,FALSE)</f>
        <v>0</v>
      </c>
      <c r="X4053" s="1218">
        <f>VLOOKUP($D4053,'NI-Ric'!$B$1:$W$2048,19,FALSE)</f>
        <v>0</v>
      </c>
    </row>
    <row r="4054" spans="1:24" hidden="1">
      <c r="A4054" s="509"/>
      <c r="B4054" s="509"/>
      <c r="C4054" s="509"/>
      <c r="D4054" s="1218" t="s">
        <v>922</v>
      </c>
      <c r="E4054" s="1219" t="s">
        <v>3069</v>
      </c>
      <c r="F4054" s="1202"/>
      <c r="G4054" s="1202"/>
      <c r="H4054" s="1202" t="s">
        <v>914</v>
      </c>
      <c r="I4054" s="1202" t="s">
        <v>53</v>
      </c>
      <c r="J4054" s="1202" t="s">
        <v>3071</v>
      </c>
      <c r="K4054" s="1202"/>
      <c r="L4054" s="1202" t="s">
        <v>747</v>
      </c>
      <c r="M4054" s="1202" t="s">
        <v>886</v>
      </c>
      <c r="N4054" s="1203" t="s">
        <v>923</v>
      </c>
      <c r="O4054" s="1203" t="s">
        <v>750</v>
      </c>
      <c r="P4054" s="1203" t="s">
        <v>916</v>
      </c>
      <c r="Q4054" s="1203" t="s">
        <v>750</v>
      </c>
      <c r="R4054" s="1203" t="s">
        <v>917</v>
      </c>
      <c r="S4054" s="1218">
        <f>VLOOKUP($D4054,'NI-Ric'!$B$1:$W$2048,12,FALSE)</f>
        <v>0</v>
      </c>
      <c r="T4054" s="1218">
        <f>VLOOKUP($D4054,'NI-Ric'!$B$1:$W$2048,13,FALSE)</f>
        <v>0</v>
      </c>
      <c r="U4054" s="1218">
        <f>VLOOKUP($D4054,'NI-Ric'!$B$1:$W$2048,16,FALSE)</f>
        <v>0</v>
      </c>
      <c r="V4054" s="1218">
        <f>VLOOKUP($D4054,'NI-Ric'!$B$1:$W$2048,17,FALSE)</f>
        <v>0</v>
      </c>
      <c r="W4054" s="1218">
        <f>VLOOKUP($D4054,'NI-Ric'!$B$1:$W$2048,18,FALSE)</f>
        <v>0</v>
      </c>
      <c r="X4054" s="1218">
        <f>VLOOKUP($D4054,'NI-Ric'!$B$1:$W$2048,19,FALSE)</f>
        <v>0</v>
      </c>
    </row>
    <row r="4055" spans="1:24" hidden="1">
      <c r="A4055" s="509"/>
      <c r="B4055" s="509"/>
      <c r="C4055" s="509"/>
      <c r="D4055" s="1218" t="s">
        <v>924</v>
      </c>
      <c r="E4055" s="1219" t="s">
        <v>3069</v>
      </c>
      <c r="F4055" s="1202"/>
      <c r="G4055" s="1202"/>
      <c r="H4055" s="1202" t="s">
        <v>914</v>
      </c>
      <c r="I4055" s="1202" t="s">
        <v>53</v>
      </c>
      <c r="J4055" s="1202" t="s">
        <v>3071</v>
      </c>
      <c r="K4055" s="1202"/>
      <c r="L4055" s="1202" t="s">
        <v>747</v>
      </c>
      <c r="M4055" s="1202" t="s">
        <v>886</v>
      </c>
      <c r="N4055" s="1203" t="s">
        <v>925</v>
      </c>
      <c r="O4055" s="1203" t="s">
        <v>750</v>
      </c>
      <c r="P4055" s="1203" t="s">
        <v>916</v>
      </c>
      <c r="Q4055" s="1203" t="s">
        <v>750</v>
      </c>
      <c r="R4055" s="1203" t="s">
        <v>917</v>
      </c>
      <c r="S4055" s="1218">
        <f>VLOOKUP($D4055,'NI-Ric'!$B$1:$W$2048,12,FALSE)</f>
        <v>0</v>
      </c>
      <c r="T4055" s="1218">
        <f>VLOOKUP($D4055,'NI-Ric'!$B$1:$W$2048,13,FALSE)</f>
        <v>0</v>
      </c>
      <c r="U4055" s="1218">
        <f>VLOOKUP($D4055,'NI-Ric'!$B$1:$W$2048,16,FALSE)</f>
        <v>0</v>
      </c>
      <c r="V4055" s="1218">
        <f>VLOOKUP($D4055,'NI-Ric'!$B$1:$W$2048,17,FALSE)</f>
        <v>0</v>
      </c>
      <c r="W4055" s="1218">
        <f>VLOOKUP($D4055,'NI-Ric'!$B$1:$W$2048,18,FALSE)</f>
        <v>0</v>
      </c>
      <c r="X4055" s="1218">
        <f>VLOOKUP($D4055,'NI-Ric'!$B$1:$W$2048,19,FALSE)</f>
        <v>0</v>
      </c>
    </row>
    <row r="4056" spans="1:24" hidden="1">
      <c r="A4056" s="509"/>
      <c r="B4056" s="509"/>
      <c r="C4056" s="509"/>
      <c r="D4056" s="1218" t="s">
        <v>926</v>
      </c>
      <c r="E4056" s="1219" t="s">
        <v>3069</v>
      </c>
      <c r="F4056" s="1202"/>
      <c r="G4056" s="1202"/>
      <c r="H4056" s="1202" t="s">
        <v>914</v>
      </c>
      <c r="I4056" s="1202" t="s">
        <v>53</v>
      </c>
      <c r="J4056" s="1202" t="s">
        <v>3071</v>
      </c>
      <c r="K4056" s="1202"/>
      <c r="L4056" s="1202" t="s">
        <v>747</v>
      </c>
      <c r="M4056" s="1202" t="s">
        <v>886</v>
      </c>
      <c r="N4056" s="1203" t="s">
        <v>927</v>
      </c>
      <c r="O4056" s="1203" t="s">
        <v>750</v>
      </c>
      <c r="P4056" s="1203" t="s">
        <v>916</v>
      </c>
      <c r="Q4056" s="1203" t="s">
        <v>750</v>
      </c>
      <c r="R4056" s="1203" t="s">
        <v>917</v>
      </c>
      <c r="S4056" s="1218">
        <f>VLOOKUP($D4056,'NI-Ric'!$B$1:$W$2048,12,FALSE)</f>
        <v>0</v>
      </c>
      <c r="T4056" s="1218">
        <f>VLOOKUP($D4056,'NI-Ric'!$B$1:$W$2048,13,FALSE)</f>
        <v>0</v>
      </c>
      <c r="U4056" s="1218">
        <f>VLOOKUP($D4056,'NI-Ric'!$B$1:$W$2048,16,FALSE)</f>
        <v>0</v>
      </c>
      <c r="V4056" s="1218">
        <f>VLOOKUP($D4056,'NI-Ric'!$B$1:$W$2048,17,FALSE)</f>
        <v>0</v>
      </c>
      <c r="W4056" s="1218">
        <f>VLOOKUP($D4056,'NI-Ric'!$B$1:$W$2048,18,FALSE)</f>
        <v>0</v>
      </c>
      <c r="X4056" s="1218">
        <f>VLOOKUP($D4056,'NI-Ric'!$B$1:$W$2048,19,FALSE)</f>
        <v>0</v>
      </c>
    </row>
    <row r="4057" spans="1:24" ht="27" hidden="1">
      <c r="A4057" s="509"/>
      <c r="B4057" s="509"/>
      <c r="C4057" s="509"/>
      <c r="D4057" s="1218" t="s">
        <v>928</v>
      </c>
      <c r="E4057" s="1219" t="s">
        <v>3069</v>
      </c>
      <c r="F4057" s="1202"/>
      <c r="G4057" s="1202"/>
      <c r="H4057" s="1202" t="s">
        <v>929</v>
      </c>
      <c r="I4057" s="1202" t="s">
        <v>53</v>
      </c>
      <c r="J4057" s="1202" t="s">
        <v>3071</v>
      </c>
      <c r="K4057" s="1202"/>
      <c r="L4057" s="1202" t="s">
        <v>747</v>
      </c>
      <c r="M4057" s="1202" t="s">
        <v>886</v>
      </c>
      <c r="N4057" s="1203" t="s">
        <v>930</v>
      </c>
      <c r="O4057" s="1203" t="s">
        <v>750</v>
      </c>
      <c r="P4057" s="1203" t="s">
        <v>931</v>
      </c>
      <c r="Q4057" s="1203" t="s">
        <v>750</v>
      </c>
      <c r="R4057" s="1203" t="s">
        <v>932</v>
      </c>
      <c r="S4057" s="1218">
        <f>VLOOKUP($D4057,'NI-Ric'!$B$1:$W$2048,12,FALSE)</f>
        <v>0</v>
      </c>
      <c r="T4057" s="1218">
        <f>VLOOKUP($D4057,'NI-Ric'!$B$1:$W$2048,13,FALSE)</f>
        <v>0</v>
      </c>
      <c r="U4057" s="1218">
        <f>VLOOKUP($D4057,'NI-Ric'!$B$1:$W$2048,16,FALSE)</f>
        <v>0</v>
      </c>
      <c r="V4057" s="1218">
        <f>VLOOKUP($D4057,'NI-Ric'!$B$1:$W$2048,17,FALSE)</f>
        <v>0</v>
      </c>
      <c r="W4057" s="1218">
        <f>VLOOKUP($D4057,'NI-Ric'!$B$1:$W$2048,18,FALSE)</f>
        <v>0</v>
      </c>
      <c r="X4057" s="1218">
        <f>VLOOKUP($D4057,'NI-Ric'!$B$1:$W$2048,19,FALSE)</f>
        <v>0</v>
      </c>
    </row>
    <row r="4058" spans="1:24" ht="27" hidden="1">
      <c r="A4058" s="509"/>
      <c r="B4058" s="509"/>
      <c r="C4058" s="509"/>
      <c r="D4058" s="1218" t="s">
        <v>933</v>
      </c>
      <c r="E4058" s="1219" t="s">
        <v>3069</v>
      </c>
      <c r="F4058" s="1202" t="s">
        <v>157</v>
      </c>
      <c r="G4058" s="1202"/>
      <c r="H4058" s="1202" t="s">
        <v>934</v>
      </c>
      <c r="I4058" s="1202" t="s">
        <v>53</v>
      </c>
      <c r="J4058" s="1202" t="s">
        <v>3071</v>
      </c>
      <c r="K4058" s="1202"/>
      <c r="L4058" s="1202" t="s">
        <v>747</v>
      </c>
      <c r="M4058" s="1202" t="s">
        <v>886</v>
      </c>
      <c r="N4058" s="1203" t="s">
        <v>935</v>
      </c>
      <c r="O4058" s="1203" t="s">
        <v>750</v>
      </c>
      <c r="P4058" s="1203" t="s">
        <v>931</v>
      </c>
      <c r="Q4058" s="1203" t="s">
        <v>750</v>
      </c>
      <c r="R4058" s="1203" t="s">
        <v>932</v>
      </c>
      <c r="S4058" s="1218">
        <f>VLOOKUP($D4058,'NI-Ric'!$B$1:$W$2048,12,FALSE)</f>
        <v>0</v>
      </c>
      <c r="T4058" s="1218">
        <f>VLOOKUP($D4058,'NI-Ric'!$B$1:$W$2048,13,FALSE)</f>
        <v>0</v>
      </c>
      <c r="U4058" s="1218">
        <f>VLOOKUP($D4058,'NI-Ric'!$B$1:$W$2048,16,FALSE)</f>
        <v>0</v>
      </c>
      <c r="V4058" s="1218">
        <f>VLOOKUP($D4058,'NI-Ric'!$B$1:$W$2048,17,FALSE)</f>
        <v>0</v>
      </c>
      <c r="W4058" s="1218">
        <f>VLOOKUP($D4058,'NI-Ric'!$B$1:$W$2048,18,FALSE)</f>
        <v>0</v>
      </c>
      <c r="X4058" s="1218">
        <f>VLOOKUP($D4058,'NI-Ric'!$B$1:$W$2048,19,FALSE)</f>
        <v>0</v>
      </c>
    </row>
    <row r="4059" spans="1:24" hidden="1">
      <c r="A4059" s="509"/>
      <c r="B4059" s="509"/>
      <c r="C4059" s="509"/>
      <c r="D4059" s="1218" t="s">
        <v>936</v>
      </c>
      <c r="E4059" s="1219" t="s">
        <v>3069</v>
      </c>
      <c r="F4059" s="1202"/>
      <c r="G4059" s="1202"/>
      <c r="H4059" s="1202" t="s">
        <v>929</v>
      </c>
      <c r="I4059" s="1202" t="s">
        <v>531</v>
      </c>
      <c r="J4059" s="1202"/>
      <c r="K4059" s="1202"/>
      <c r="L4059" s="1202"/>
      <c r="M4059" s="1202" t="s">
        <v>886</v>
      </c>
      <c r="N4059" s="1203" t="s">
        <v>937</v>
      </c>
      <c r="O4059" s="1203" t="s">
        <v>73</v>
      </c>
      <c r="P4059" s="1203" t="s">
        <v>73</v>
      </c>
      <c r="Q4059" s="1203" t="s">
        <v>73</v>
      </c>
      <c r="R4059" s="1203" t="s">
        <v>73</v>
      </c>
      <c r="S4059" s="1218">
        <f>VLOOKUP($D4059,'NI-Ric'!$B$1:$W$2048,12,FALSE)</f>
        <v>0</v>
      </c>
      <c r="T4059" s="1218">
        <f>VLOOKUP($D4059,'NI-Ric'!$B$1:$W$2048,13,FALSE)</f>
        <v>0</v>
      </c>
      <c r="U4059" s="1218">
        <f>VLOOKUP($D4059,'NI-Ric'!$B$1:$W$2048,16,FALSE)</f>
        <v>0</v>
      </c>
      <c r="V4059" s="1218">
        <f>VLOOKUP($D4059,'NI-Ric'!$B$1:$W$2048,17,FALSE)</f>
        <v>0</v>
      </c>
      <c r="W4059" s="1218">
        <f>VLOOKUP($D4059,'NI-Ric'!$B$1:$W$2048,18,FALSE)</f>
        <v>0</v>
      </c>
      <c r="X4059" s="1218">
        <f>VLOOKUP($D4059,'NI-Ric'!$B$1:$W$2048,19,FALSE)</f>
        <v>0</v>
      </c>
    </row>
    <row r="4060" spans="1:24" hidden="1">
      <c r="A4060" s="509"/>
      <c r="B4060" s="509"/>
      <c r="C4060" s="509"/>
      <c r="D4060" s="1218" t="s">
        <v>938</v>
      </c>
      <c r="E4060" s="1219" t="s">
        <v>3069</v>
      </c>
      <c r="F4060" s="1202"/>
      <c r="G4060" s="1202"/>
      <c r="H4060" s="1202"/>
      <c r="I4060" s="1202" t="s">
        <v>71</v>
      </c>
      <c r="J4060" s="1202"/>
      <c r="K4060" s="1202"/>
      <c r="L4060" s="1202"/>
      <c r="M4060" s="1202"/>
      <c r="N4060" s="1203" t="s">
        <v>939</v>
      </c>
      <c r="O4060" s="1203" t="s">
        <v>73</v>
      </c>
      <c r="P4060" s="1203" t="s">
        <v>73</v>
      </c>
      <c r="Q4060" s="1203" t="s">
        <v>73</v>
      </c>
      <c r="R4060" s="1203" t="s">
        <v>73</v>
      </c>
      <c r="S4060" s="1218">
        <f>VLOOKUP($D4060,'NI-Ric'!$B$1:$W$2048,12,FALSE)</f>
        <v>0</v>
      </c>
      <c r="T4060" s="1218">
        <f>VLOOKUP($D4060,'NI-Ric'!$B$1:$W$2048,13,FALSE)</f>
        <v>0</v>
      </c>
      <c r="U4060" s="1218">
        <f>VLOOKUP($D4060,'NI-Ric'!$B$1:$W$2048,16,FALSE)</f>
        <v>0</v>
      </c>
      <c r="V4060" s="1218">
        <f>VLOOKUP($D4060,'NI-Ric'!$B$1:$W$2048,17,FALSE)</f>
        <v>0</v>
      </c>
      <c r="W4060" s="1218">
        <f>VLOOKUP($D4060,'NI-Ric'!$B$1:$W$2048,18,FALSE)</f>
        <v>0</v>
      </c>
      <c r="X4060" s="1218">
        <f>VLOOKUP($D4060,'NI-Ric'!$B$1:$W$2048,19,FALSE)</f>
        <v>0</v>
      </c>
    </row>
    <row r="4061" spans="1:24" hidden="1">
      <c r="A4061" s="509"/>
      <c r="B4061" s="509"/>
      <c r="C4061" s="509"/>
      <c r="D4061" s="1218" t="s">
        <v>940</v>
      </c>
      <c r="E4061" s="1219" t="s">
        <v>3069</v>
      </c>
      <c r="F4061" s="1202"/>
      <c r="G4061" s="1202"/>
      <c r="H4061" s="1202"/>
      <c r="I4061" s="1202" t="s">
        <v>71</v>
      </c>
      <c r="J4061" s="1202"/>
      <c r="K4061" s="1202"/>
      <c r="L4061" s="1202"/>
      <c r="M4061" s="1202"/>
      <c r="N4061" s="1203" t="s">
        <v>941</v>
      </c>
      <c r="O4061" s="1203" t="s">
        <v>73</v>
      </c>
      <c r="P4061" s="1203" t="s">
        <v>73</v>
      </c>
      <c r="Q4061" s="1203" t="s">
        <v>73</v>
      </c>
      <c r="R4061" s="1203" t="s">
        <v>73</v>
      </c>
      <c r="S4061" s="1218">
        <f>VLOOKUP($D4061,'NI-Ric'!$B$1:$W$2048,12,FALSE)</f>
        <v>0</v>
      </c>
      <c r="T4061" s="1218">
        <f>VLOOKUP($D4061,'NI-Ric'!$B$1:$W$2048,13,FALSE)</f>
        <v>0</v>
      </c>
      <c r="U4061" s="1218">
        <f>VLOOKUP($D4061,'NI-Ric'!$B$1:$W$2048,16,FALSE)</f>
        <v>0</v>
      </c>
      <c r="V4061" s="1218">
        <f>VLOOKUP($D4061,'NI-Ric'!$B$1:$W$2048,17,FALSE)</f>
        <v>0</v>
      </c>
      <c r="W4061" s="1218">
        <f>VLOOKUP($D4061,'NI-Ric'!$B$1:$W$2048,18,FALSE)</f>
        <v>0</v>
      </c>
      <c r="X4061" s="1218">
        <f>VLOOKUP($D4061,'NI-Ric'!$B$1:$W$2048,19,FALSE)</f>
        <v>0</v>
      </c>
    </row>
    <row r="4062" spans="1:24" hidden="1">
      <c r="A4062" s="509"/>
      <c r="B4062" s="509"/>
      <c r="C4062" s="509"/>
      <c r="D4062" s="1218" t="s">
        <v>942</v>
      </c>
      <c r="E4062" s="1219" t="s">
        <v>3069</v>
      </c>
      <c r="F4062" s="1202"/>
      <c r="G4062" s="1202"/>
      <c r="H4062" s="1202"/>
      <c r="I4062" s="1202" t="s">
        <v>71</v>
      </c>
      <c r="J4062" s="1202"/>
      <c r="K4062" s="1202"/>
      <c r="L4062" s="1202"/>
      <c r="M4062" s="1202"/>
      <c r="N4062" s="1203" t="s">
        <v>943</v>
      </c>
      <c r="O4062" s="1203" t="s">
        <v>73</v>
      </c>
      <c r="P4062" s="1203" t="s">
        <v>73</v>
      </c>
      <c r="Q4062" s="1203" t="s">
        <v>73</v>
      </c>
      <c r="R4062" s="1203" t="s">
        <v>73</v>
      </c>
      <c r="S4062" s="1218">
        <f>VLOOKUP($D4062,'NI-Ric'!$B$1:$W$2048,12,FALSE)</f>
        <v>0</v>
      </c>
      <c r="T4062" s="1218">
        <f>VLOOKUP($D4062,'NI-Ric'!$B$1:$W$2048,13,FALSE)</f>
        <v>0</v>
      </c>
      <c r="U4062" s="1218">
        <f>VLOOKUP($D4062,'NI-Ric'!$B$1:$W$2048,16,FALSE)</f>
        <v>0</v>
      </c>
      <c r="V4062" s="1218">
        <f>VLOOKUP($D4062,'NI-Ric'!$B$1:$W$2048,17,FALSE)</f>
        <v>0</v>
      </c>
      <c r="W4062" s="1218">
        <f>VLOOKUP($D4062,'NI-Ric'!$B$1:$W$2048,18,FALSE)</f>
        <v>0</v>
      </c>
      <c r="X4062" s="1218">
        <f>VLOOKUP($D4062,'NI-Ric'!$B$1:$W$2048,19,FALSE)</f>
        <v>0</v>
      </c>
    </row>
    <row r="4063" spans="1:24" ht="27" hidden="1">
      <c r="A4063" s="509"/>
      <c r="B4063" s="509"/>
      <c r="C4063" s="509"/>
      <c r="D4063" s="1218" t="s">
        <v>944</v>
      </c>
      <c r="E4063" s="1219" t="s">
        <v>3069</v>
      </c>
      <c r="F4063" s="1202"/>
      <c r="G4063" s="1202"/>
      <c r="H4063" s="1202" t="s">
        <v>945</v>
      </c>
      <c r="I4063" s="1202" t="s">
        <v>53</v>
      </c>
      <c r="J4063" s="1202" t="s">
        <v>3071</v>
      </c>
      <c r="K4063" s="1202"/>
      <c r="L4063" s="1202" t="s">
        <v>747</v>
      </c>
      <c r="M4063" s="1202" t="s">
        <v>947</v>
      </c>
      <c r="N4063" s="1203" t="s">
        <v>948</v>
      </c>
      <c r="O4063" s="1203" t="s">
        <v>73</v>
      </c>
      <c r="P4063" s="1203" t="s">
        <v>73</v>
      </c>
      <c r="Q4063" s="1203" t="s">
        <v>750</v>
      </c>
      <c r="R4063" s="1203" t="s">
        <v>949</v>
      </c>
      <c r="S4063" s="1218">
        <f>VLOOKUP($D4063,'NI-Ric'!$B$1:$W$2048,12,FALSE)</f>
        <v>0</v>
      </c>
      <c r="T4063" s="1218">
        <f>VLOOKUP($D4063,'NI-Ric'!$B$1:$W$2048,13,FALSE)</f>
        <v>0</v>
      </c>
      <c r="U4063" s="1218">
        <f>VLOOKUP($D4063,'NI-Ric'!$B$1:$W$2048,16,FALSE)</f>
        <v>0</v>
      </c>
      <c r="V4063" s="1218">
        <f>VLOOKUP($D4063,'NI-Ric'!$B$1:$W$2048,17,FALSE)</f>
        <v>0</v>
      </c>
      <c r="W4063" s="1218">
        <f>VLOOKUP($D4063,'NI-Ric'!$B$1:$W$2048,18,FALSE)</f>
        <v>0</v>
      </c>
      <c r="X4063" s="1218">
        <f>VLOOKUP($D4063,'NI-Ric'!$B$1:$W$2048,19,FALSE)</f>
        <v>0</v>
      </c>
    </row>
    <row r="4064" spans="1:24" ht="27" hidden="1">
      <c r="A4064" s="509"/>
      <c r="B4064" s="509"/>
      <c r="C4064" s="509"/>
      <c r="D4064" s="1218" t="s">
        <v>950</v>
      </c>
      <c r="E4064" s="1219" t="s">
        <v>3069</v>
      </c>
      <c r="F4064" s="1202"/>
      <c r="G4064" s="1202"/>
      <c r="H4064" s="1202" t="s">
        <v>951</v>
      </c>
      <c r="I4064" s="1202" t="s">
        <v>53</v>
      </c>
      <c r="J4064" s="1202" t="s">
        <v>3071</v>
      </c>
      <c r="K4064" s="1202"/>
      <c r="L4064" s="1202" t="s">
        <v>747</v>
      </c>
      <c r="M4064" s="1202" t="s">
        <v>947</v>
      </c>
      <c r="N4064" s="1203" t="s">
        <v>952</v>
      </c>
      <c r="O4064" s="1203" t="s">
        <v>73</v>
      </c>
      <c r="P4064" s="1203" t="s">
        <v>73</v>
      </c>
      <c r="Q4064" s="1203" t="s">
        <v>750</v>
      </c>
      <c r="R4064" s="1203" t="s">
        <v>949</v>
      </c>
      <c r="S4064" s="1218">
        <f>VLOOKUP($D4064,'NI-Ric'!$B$1:$W$2048,12,FALSE)</f>
        <v>0</v>
      </c>
      <c r="T4064" s="1218">
        <f>VLOOKUP($D4064,'NI-Ric'!$B$1:$W$2048,13,FALSE)</f>
        <v>0</v>
      </c>
      <c r="U4064" s="1218">
        <f>VLOOKUP($D4064,'NI-Ric'!$B$1:$W$2048,16,FALSE)</f>
        <v>0</v>
      </c>
      <c r="V4064" s="1218">
        <f>VLOOKUP($D4064,'NI-Ric'!$B$1:$W$2048,17,FALSE)</f>
        <v>0</v>
      </c>
      <c r="W4064" s="1218">
        <f>VLOOKUP($D4064,'NI-Ric'!$B$1:$W$2048,18,FALSE)</f>
        <v>0</v>
      </c>
      <c r="X4064" s="1218">
        <f>VLOOKUP($D4064,'NI-Ric'!$B$1:$W$2048,19,FALSE)</f>
        <v>0</v>
      </c>
    </row>
    <row r="4065" spans="1:24" ht="27" hidden="1">
      <c r="A4065" s="509"/>
      <c r="B4065" s="509"/>
      <c r="C4065" s="509"/>
      <c r="D4065" s="1218" t="s">
        <v>953</v>
      </c>
      <c r="E4065" s="1219" t="s">
        <v>3069</v>
      </c>
      <c r="F4065" s="1202"/>
      <c r="G4065" s="1202"/>
      <c r="H4065" s="1202" t="s">
        <v>954</v>
      </c>
      <c r="I4065" s="1202" t="s">
        <v>53</v>
      </c>
      <c r="J4065" s="1202" t="s">
        <v>3071</v>
      </c>
      <c r="K4065" s="1202"/>
      <c r="L4065" s="1202" t="s">
        <v>747</v>
      </c>
      <c r="M4065" s="1202" t="s">
        <v>947</v>
      </c>
      <c r="N4065" s="1203" t="s">
        <v>955</v>
      </c>
      <c r="O4065" s="1203" t="s">
        <v>73</v>
      </c>
      <c r="P4065" s="1203" t="s">
        <v>73</v>
      </c>
      <c r="Q4065" s="1203" t="s">
        <v>750</v>
      </c>
      <c r="R4065" s="1203" t="s">
        <v>949</v>
      </c>
      <c r="S4065" s="1218">
        <f>VLOOKUP($D4065,'NI-Ric'!$B$1:$W$2048,12,FALSE)</f>
        <v>0</v>
      </c>
      <c r="T4065" s="1218">
        <f>VLOOKUP($D4065,'NI-Ric'!$B$1:$W$2048,13,FALSE)</f>
        <v>0</v>
      </c>
      <c r="U4065" s="1218">
        <f>VLOOKUP($D4065,'NI-Ric'!$B$1:$W$2048,16,FALSE)</f>
        <v>0</v>
      </c>
      <c r="V4065" s="1218">
        <f>VLOOKUP($D4065,'NI-Ric'!$B$1:$W$2048,17,FALSE)</f>
        <v>0</v>
      </c>
      <c r="W4065" s="1218">
        <f>VLOOKUP($D4065,'NI-Ric'!$B$1:$W$2048,18,FALSE)</f>
        <v>0</v>
      </c>
      <c r="X4065" s="1218">
        <f>VLOOKUP($D4065,'NI-Ric'!$B$1:$W$2048,19,FALSE)</f>
        <v>0</v>
      </c>
    </row>
    <row r="4066" spans="1:24" ht="27" hidden="1">
      <c r="A4066" s="509"/>
      <c r="B4066" s="509"/>
      <c r="C4066" s="509"/>
      <c r="D4066" s="1218" t="s">
        <v>956</v>
      </c>
      <c r="E4066" s="1219" t="s">
        <v>3069</v>
      </c>
      <c r="F4066" s="1202"/>
      <c r="G4066" s="1202"/>
      <c r="H4066" s="1202" t="s">
        <v>957</v>
      </c>
      <c r="I4066" s="1202" t="s">
        <v>53</v>
      </c>
      <c r="J4066" s="1202" t="s">
        <v>3071</v>
      </c>
      <c r="K4066" s="1202"/>
      <c r="L4066" s="1202" t="s">
        <v>747</v>
      </c>
      <c r="M4066" s="1202" t="s">
        <v>947</v>
      </c>
      <c r="N4066" s="1203" t="s">
        <v>959</v>
      </c>
      <c r="O4066" s="1203" t="s">
        <v>73</v>
      </c>
      <c r="P4066" s="1203" t="s">
        <v>73</v>
      </c>
      <c r="Q4066" s="1203" t="s">
        <v>750</v>
      </c>
      <c r="R4066" s="1203" t="s">
        <v>949</v>
      </c>
      <c r="S4066" s="1218">
        <f>VLOOKUP($D4066,'NI-Ric'!$B$1:$W$2048,12,FALSE)</f>
        <v>0</v>
      </c>
      <c r="T4066" s="1218">
        <f>VLOOKUP($D4066,'NI-Ric'!$B$1:$W$2048,13,FALSE)</f>
        <v>0</v>
      </c>
      <c r="U4066" s="1218">
        <f>VLOOKUP($D4066,'NI-Ric'!$B$1:$W$2048,16,FALSE)</f>
        <v>0</v>
      </c>
      <c r="V4066" s="1218">
        <f>VLOOKUP($D4066,'NI-Ric'!$B$1:$W$2048,17,FALSE)</f>
        <v>0</v>
      </c>
      <c r="W4066" s="1218">
        <f>VLOOKUP($D4066,'NI-Ric'!$B$1:$W$2048,18,FALSE)</f>
        <v>0</v>
      </c>
      <c r="X4066" s="1218">
        <f>VLOOKUP($D4066,'NI-Ric'!$B$1:$W$2048,19,FALSE)</f>
        <v>0</v>
      </c>
    </row>
    <row r="4067" spans="1:24" ht="27" hidden="1">
      <c r="A4067" s="509"/>
      <c r="B4067" s="509"/>
      <c r="C4067" s="509"/>
      <c r="D4067" s="1218" t="s">
        <v>960</v>
      </c>
      <c r="E4067" s="1219" t="s">
        <v>3069</v>
      </c>
      <c r="F4067" s="1202"/>
      <c r="G4067" s="1202"/>
      <c r="H4067" s="1202" t="s">
        <v>957</v>
      </c>
      <c r="I4067" s="1202" t="s">
        <v>53</v>
      </c>
      <c r="J4067" s="1202" t="s">
        <v>3071</v>
      </c>
      <c r="K4067" s="1202"/>
      <c r="L4067" s="1202" t="s">
        <v>747</v>
      </c>
      <c r="M4067" s="1202" t="s">
        <v>947</v>
      </c>
      <c r="N4067" s="1203" t="s">
        <v>961</v>
      </c>
      <c r="O4067" s="1203" t="s">
        <v>73</v>
      </c>
      <c r="P4067" s="1203" t="s">
        <v>73</v>
      </c>
      <c r="Q4067" s="1203" t="s">
        <v>750</v>
      </c>
      <c r="R4067" s="1203" t="s">
        <v>949</v>
      </c>
      <c r="S4067" s="1218">
        <f>VLOOKUP($D4067,'NI-Ric'!$B$1:$W$2048,12,FALSE)</f>
        <v>0</v>
      </c>
      <c r="T4067" s="1218">
        <f>VLOOKUP($D4067,'NI-Ric'!$B$1:$W$2048,13,FALSE)</f>
        <v>0</v>
      </c>
      <c r="U4067" s="1218">
        <f>VLOOKUP($D4067,'NI-Ric'!$B$1:$W$2048,16,FALSE)</f>
        <v>0</v>
      </c>
      <c r="V4067" s="1218">
        <f>VLOOKUP($D4067,'NI-Ric'!$B$1:$W$2048,17,FALSE)</f>
        <v>0</v>
      </c>
      <c r="W4067" s="1218">
        <f>VLOOKUP($D4067,'NI-Ric'!$B$1:$W$2048,18,FALSE)</f>
        <v>0</v>
      </c>
      <c r="X4067" s="1218">
        <f>VLOOKUP($D4067,'NI-Ric'!$B$1:$W$2048,19,FALSE)</f>
        <v>0</v>
      </c>
    </row>
    <row r="4068" spans="1:24" ht="27" hidden="1">
      <c r="A4068" s="509"/>
      <c r="B4068" s="509"/>
      <c r="C4068" s="509"/>
      <c r="D4068" s="1218" t="s">
        <v>962</v>
      </c>
      <c r="E4068" s="1219" t="s">
        <v>3069</v>
      </c>
      <c r="F4068" s="1202"/>
      <c r="G4068" s="1202"/>
      <c r="H4068" s="1202" t="s">
        <v>957</v>
      </c>
      <c r="I4068" s="1202" t="s">
        <v>53</v>
      </c>
      <c r="J4068" s="1202" t="s">
        <v>3071</v>
      </c>
      <c r="K4068" s="1202"/>
      <c r="L4068" s="1202" t="s">
        <v>747</v>
      </c>
      <c r="M4068" s="1202" t="s">
        <v>947</v>
      </c>
      <c r="N4068" s="1203" t="s">
        <v>963</v>
      </c>
      <c r="O4068" s="1203" t="s">
        <v>73</v>
      </c>
      <c r="P4068" s="1203" t="s">
        <v>73</v>
      </c>
      <c r="Q4068" s="1203" t="s">
        <v>750</v>
      </c>
      <c r="R4068" s="1203" t="s">
        <v>949</v>
      </c>
      <c r="S4068" s="1218">
        <f>VLOOKUP($D4068,'NI-Ric'!$B$1:$W$2048,12,FALSE)</f>
        <v>0</v>
      </c>
      <c r="T4068" s="1218">
        <f>VLOOKUP($D4068,'NI-Ric'!$B$1:$W$2048,13,FALSE)</f>
        <v>0</v>
      </c>
      <c r="U4068" s="1218">
        <f>VLOOKUP($D4068,'NI-Ric'!$B$1:$W$2048,16,FALSE)</f>
        <v>0</v>
      </c>
      <c r="V4068" s="1218">
        <f>VLOOKUP($D4068,'NI-Ric'!$B$1:$W$2048,17,FALSE)</f>
        <v>0</v>
      </c>
      <c r="W4068" s="1218">
        <f>VLOOKUP($D4068,'NI-Ric'!$B$1:$W$2048,18,FALSE)</f>
        <v>0</v>
      </c>
      <c r="X4068" s="1218">
        <f>VLOOKUP($D4068,'NI-Ric'!$B$1:$W$2048,19,FALSE)</f>
        <v>0</v>
      </c>
    </row>
    <row r="4069" spans="1:24" ht="27" hidden="1">
      <c r="A4069" s="509"/>
      <c r="B4069" s="509"/>
      <c r="C4069" s="509"/>
      <c r="D4069" s="1218" t="s">
        <v>964</v>
      </c>
      <c r="E4069" s="1219" t="s">
        <v>3069</v>
      </c>
      <c r="F4069" s="1202"/>
      <c r="G4069" s="1202"/>
      <c r="H4069" s="1202" t="s">
        <v>957</v>
      </c>
      <c r="I4069" s="1202" t="s">
        <v>53</v>
      </c>
      <c r="J4069" s="1202" t="s">
        <v>3071</v>
      </c>
      <c r="K4069" s="1202"/>
      <c r="L4069" s="1202" t="s">
        <v>747</v>
      </c>
      <c r="M4069" s="1202" t="s">
        <v>947</v>
      </c>
      <c r="N4069" s="1203" t="s">
        <v>965</v>
      </c>
      <c r="O4069" s="1203" t="s">
        <v>73</v>
      </c>
      <c r="P4069" s="1203" t="s">
        <v>73</v>
      </c>
      <c r="Q4069" s="1203" t="s">
        <v>750</v>
      </c>
      <c r="R4069" s="1203" t="s">
        <v>966</v>
      </c>
      <c r="S4069" s="1218">
        <f>VLOOKUP($D4069,'NI-Ric'!$B$1:$W$2048,12,FALSE)</f>
        <v>0</v>
      </c>
      <c r="T4069" s="1218">
        <f>VLOOKUP($D4069,'NI-Ric'!$B$1:$W$2048,13,FALSE)</f>
        <v>0</v>
      </c>
      <c r="U4069" s="1218">
        <f>VLOOKUP($D4069,'NI-Ric'!$B$1:$W$2048,16,FALSE)</f>
        <v>0</v>
      </c>
      <c r="V4069" s="1218">
        <f>VLOOKUP($D4069,'NI-Ric'!$B$1:$W$2048,17,FALSE)</f>
        <v>0</v>
      </c>
      <c r="W4069" s="1218">
        <f>VLOOKUP($D4069,'NI-Ric'!$B$1:$W$2048,18,FALSE)</f>
        <v>0</v>
      </c>
      <c r="X4069" s="1218">
        <f>VLOOKUP($D4069,'NI-Ric'!$B$1:$W$2048,19,FALSE)</f>
        <v>0</v>
      </c>
    </row>
    <row r="4070" spans="1:24" ht="27">
      <c r="A4070" s="509"/>
      <c r="B4070" s="509"/>
      <c r="C4070" s="509"/>
      <c r="D4070" s="1218" t="s">
        <v>967</v>
      </c>
      <c r="E4070" s="1219" t="s">
        <v>3069</v>
      </c>
      <c r="F4070" s="1202" t="s">
        <v>295</v>
      </c>
      <c r="G4070" s="1202"/>
      <c r="H4070" s="1202" t="s">
        <v>968</v>
      </c>
      <c r="I4070" s="1202" t="s">
        <v>53</v>
      </c>
      <c r="J4070" s="1202" t="s">
        <v>3071</v>
      </c>
      <c r="K4070" s="1202"/>
      <c r="L4070" s="1202" t="s">
        <v>747</v>
      </c>
      <c r="M4070" s="1202" t="s">
        <v>947</v>
      </c>
      <c r="N4070" s="1203" t="s">
        <v>969</v>
      </c>
      <c r="O4070" s="1203" t="s">
        <v>73</v>
      </c>
      <c r="P4070" s="1203" t="s">
        <v>73</v>
      </c>
      <c r="Q4070" s="1203" t="s">
        <v>750</v>
      </c>
      <c r="R4070" s="1203" t="s">
        <v>966</v>
      </c>
      <c r="S4070" s="1218">
        <f>VLOOKUP($D4070,'NI-Ric'!$B$1:$W$2048,12,FALSE)</f>
        <v>0</v>
      </c>
      <c r="T4070" s="1218">
        <f>VLOOKUP($D4070,'NI-Ric'!$B$1:$W$2048,13,FALSE)</f>
        <v>0</v>
      </c>
      <c r="U4070" s="1218">
        <f>VLOOKUP($D4070,'NI-Ric'!$B$1:$W$2048,16,FALSE)</f>
        <v>0</v>
      </c>
      <c r="V4070" s="1218">
        <f>VLOOKUP($D4070,'NI-Ric'!$B$1:$W$2048,17,FALSE)</f>
        <v>0</v>
      </c>
      <c r="W4070" s="1218">
        <f>VLOOKUP($D4070,'NI-Ric'!$B$1:$W$2048,18,FALSE)</f>
        <v>0</v>
      </c>
      <c r="X4070" s="1218">
        <f>VLOOKUP($D4070,'NI-Ric'!$B$1:$W$2048,19,FALSE)</f>
        <v>0</v>
      </c>
    </row>
    <row r="4071" spans="1:24">
      <c r="A4071" s="509"/>
      <c r="B4071" s="509"/>
      <c r="C4071" s="509"/>
      <c r="D4071" s="1218" t="s">
        <v>970</v>
      </c>
      <c r="E4071" s="1219" t="s">
        <v>3069</v>
      </c>
      <c r="F4071" s="1202" t="s">
        <v>295</v>
      </c>
      <c r="G4071" s="1202"/>
      <c r="H4071" s="1202" t="s">
        <v>945</v>
      </c>
      <c r="I4071" s="1202" t="s">
        <v>531</v>
      </c>
      <c r="J4071" s="1202"/>
      <c r="K4071" s="1202"/>
      <c r="L4071" s="1202"/>
      <c r="M4071" s="1202" t="s">
        <v>947</v>
      </c>
      <c r="N4071" s="1203" t="s">
        <v>972</v>
      </c>
      <c r="O4071" s="1203" t="s">
        <v>73</v>
      </c>
      <c r="P4071" s="1203" t="s">
        <v>73</v>
      </c>
      <c r="Q4071" s="1203" t="s">
        <v>73</v>
      </c>
      <c r="R4071" s="1203" t="s">
        <v>73</v>
      </c>
      <c r="S4071" s="1218">
        <f>VLOOKUP($D4071,'NI-Ric'!$B$1:$W$2048,12,FALSE)</f>
        <v>0</v>
      </c>
      <c r="T4071" s="1218">
        <f>VLOOKUP($D4071,'NI-Ric'!$B$1:$W$2048,13,FALSE)</f>
        <v>0</v>
      </c>
      <c r="U4071" s="1218">
        <f>VLOOKUP($D4071,'NI-Ric'!$B$1:$W$2048,16,FALSE)</f>
        <v>0</v>
      </c>
      <c r="V4071" s="1218">
        <f>VLOOKUP($D4071,'NI-Ric'!$B$1:$W$2048,17,FALSE)</f>
        <v>0</v>
      </c>
      <c r="W4071" s="1218">
        <f>VLOOKUP($D4071,'NI-Ric'!$B$1:$W$2048,18,FALSE)</f>
        <v>0</v>
      </c>
      <c r="X4071" s="1218">
        <f>VLOOKUP($D4071,'NI-Ric'!$B$1:$W$2048,19,FALSE)</f>
        <v>0</v>
      </c>
    </row>
    <row r="4072" spans="1:24" hidden="1">
      <c r="A4072" s="509"/>
      <c r="B4072" s="509"/>
      <c r="C4072" s="509"/>
      <c r="D4072" s="1218" t="s">
        <v>973</v>
      </c>
      <c r="E4072" s="1219" t="s">
        <v>3069</v>
      </c>
      <c r="F4072" s="1202"/>
      <c r="G4072" s="1202"/>
      <c r="H4072" s="1202"/>
      <c r="I4072" s="1202" t="s">
        <v>71</v>
      </c>
      <c r="J4072" s="1202"/>
      <c r="K4072" s="1202"/>
      <c r="L4072" s="1202"/>
      <c r="M4072" s="1202"/>
      <c r="N4072" s="1203" t="s">
        <v>974</v>
      </c>
      <c r="O4072" s="1203" t="s">
        <v>73</v>
      </c>
      <c r="P4072" s="1203" t="s">
        <v>73</v>
      </c>
      <c r="Q4072" s="1203" t="s">
        <v>73</v>
      </c>
      <c r="R4072" s="1203" t="s">
        <v>73</v>
      </c>
      <c r="S4072" s="1218">
        <f>VLOOKUP($D4072,'NI-Ric'!$B$1:$W$2048,12,FALSE)</f>
        <v>0</v>
      </c>
      <c r="T4072" s="1218">
        <f>VLOOKUP($D4072,'NI-Ric'!$B$1:$W$2048,13,FALSE)</f>
        <v>0</v>
      </c>
      <c r="U4072" s="1218">
        <f>VLOOKUP($D4072,'NI-Ric'!$B$1:$W$2048,16,FALSE)</f>
        <v>0</v>
      </c>
      <c r="V4072" s="1218">
        <f>VLOOKUP($D4072,'NI-Ric'!$B$1:$W$2048,17,FALSE)</f>
        <v>0</v>
      </c>
      <c r="W4072" s="1218">
        <f>VLOOKUP($D4072,'NI-Ric'!$B$1:$W$2048,18,FALSE)</f>
        <v>0</v>
      </c>
      <c r="X4072" s="1218">
        <f>VLOOKUP($D4072,'NI-Ric'!$B$1:$W$2048,19,FALSE)</f>
        <v>0</v>
      </c>
    </row>
    <row r="4073" spans="1:24" ht="40.5" hidden="1">
      <c r="A4073" s="509"/>
      <c r="B4073" s="509"/>
      <c r="C4073" s="509"/>
      <c r="D4073" s="1218" t="s">
        <v>975</v>
      </c>
      <c r="E4073" s="1219" t="s">
        <v>3069</v>
      </c>
      <c r="F4073" s="1202"/>
      <c r="G4073" s="1202"/>
      <c r="H4073" s="1202" t="s">
        <v>976</v>
      </c>
      <c r="I4073" s="1202" t="s">
        <v>53</v>
      </c>
      <c r="J4073" s="1202" t="s">
        <v>3071</v>
      </c>
      <c r="K4073" s="1202"/>
      <c r="L4073" s="1202" t="s">
        <v>747</v>
      </c>
      <c r="M4073" s="1202" t="s">
        <v>977</v>
      </c>
      <c r="N4073" s="1203" t="s">
        <v>978</v>
      </c>
      <c r="O4073" s="1203" t="s">
        <v>73</v>
      </c>
      <c r="P4073" s="1203" t="s">
        <v>73</v>
      </c>
      <c r="Q4073" s="1203" t="s">
        <v>750</v>
      </c>
      <c r="R4073" s="1203" t="s">
        <v>966</v>
      </c>
      <c r="S4073" s="1218">
        <f>VLOOKUP($D4073,'NI-Ric'!$B$1:$W$2048,12,FALSE)</f>
        <v>0</v>
      </c>
      <c r="T4073" s="1218">
        <f>VLOOKUP($D4073,'NI-Ric'!$B$1:$W$2048,13,FALSE)</f>
        <v>0</v>
      </c>
      <c r="U4073" s="1218">
        <f>VLOOKUP($D4073,'NI-Ric'!$B$1:$W$2048,16,FALSE)</f>
        <v>0</v>
      </c>
      <c r="V4073" s="1218">
        <f>VLOOKUP($D4073,'NI-Ric'!$B$1:$W$2048,17,FALSE)</f>
        <v>0</v>
      </c>
      <c r="W4073" s="1218">
        <f>VLOOKUP($D4073,'NI-Ric'!$B$1:$W$2048,18,FALSE)</f>
        <v>0</v>
      </c>
      <c r="X4073" s="1218">
        <f>VLOOKUP($D4073,'NI-Ric'!$B$1:$W$2048,19,FALSE)</f>
        <v>0</v>
      </c>
    </row>
    <row r="4074" spans="1:24" ht="40.5" hidden="1">
      <c r="A4074" s="509"/>
      <c r="B4074" s="509"/>
      <c r="C4074" s="509"/>
      <c r="D4074" s="1218" t="s">
        <v>979</v>
      </c>
      <c r="E4074" s="1219" t="s">
        <v>3069</v>
      </c>
      <c r="F4074" s="1202"/>
      <c r="G4074" s="1202"/>
      <c r="H4074" s="1202" t="s">
        <v>976</v>
      </c>
      <c r="I4074" s="1202" t="s">
        <v>53</v>
      </c>
      <c r="J4074" s="1202" t="s">
        <v>3071</v>
      </c>
      <c r="K4074" s="1202"/>
      <c r="L4074" s="1202" t="s">
        <v>747</v>
      </c>
      <c r="M4074" s="1202" t="s">
        <v>977</v>
      </c>
      <c r="N4074" s="1203" t="s">
        <v>980</v>
      </c>
      <c r="O4074" s="1203" t="s">
        <v>73</v>
      </c>
      <c r="P4074" s="1203" t="s">
        <v>73</v>
      </c>
      <c r="Q4074" s="1203" t="s">
        <v>750</v>
      </c>
      <c r="R4074" s="1203" t="s">
        <v>966</v>
      </c>
      <c r="S4074" s="1218">
        <f>VLOOKUP($D4074,'NI-Ric'!$B$1:$W$2048,12,FALSE)</f>
        <v>0</v>
      </c>
      <c r="T4074" s="1218">
        <f>VLOOKUP($D4074,'NI-Ric'!$B$1:$W$2048,13,FALSE)</f>
        <v>0</v>
      </c>
      <c r="U4074" s="1218">
        <f>VLOOKUP($D4074,'NI-Ric'!$B$1:$W$2048,16,FALSE)</f>
        <v>0</v>
      </c>
      <c r="V4074" s="1218">
        <f>VLOOKUP($D4074,'NI-Ric'!$B$1:$W$2048,17,FALSE)</f>
        <v>0</v>
      </c>
      <c r="W4074" s="1218">
        <f>VLOOKUP($D4074,'NI-Ric'!$B$1:$W$2048,18,FALSE)</f>
        <v>0</v>
      </c>
      <c r="X4074" s="1218">
        <f>VLOOKUP($D4074,'NI-Ric'!$B$1:$W$2048,19,FALSE)</f>
        <v>0</v>
      </c>
    </row>
    <row r="4075" spans="1:24" ht="40.5">
      <c r="A4075" s="509"/>
      <c r="B4075" s="509"/>
      <c r="C4075" s="509"/>
      <c r="D4075" s="1218" t="s">
        <v>981</v>
      </c>
      <c r="E4075" s="1219" t="s">
        <v>3069</v>
      </c>
      <c r="F4075" s="1202" t="s">
        <v>295</v>
      </c>
      <c r="G4075" s="1202"/>
      <c r="H4075" s="1202" t="s">
        <v>982</v>
      </c>
      <c r="I4075" s="1202" t="s">
        <v>53</v>
      </c>
      <c r="J4075" s="1202" t="s">
        <v>3071</v>
      </c>
      <c r="K4075" s="1202"/>
      <c r="L4075" s="1202" t="s">
        <v>747</v>
      </c>
      <c r="M4075" s="1202" t="s">
        <v>977</v>
      </c>
      <c r="N4075" s="1203" t="s">
        <v>983</v>
      </c>
      <c r="O4075" s="1203" t="s">
        <v>73</v>
      </c>
      <c r="P4075" s="1203" t="s">
        <v>73</v>
      </c>
      <c r="Q4075" s="1203" t="s">
        <v>750</v>
      </c>
      <c r="R4075" s="1203" t="s">
        <v>966</v>
      </c>
      <c r="S4075" s="1218">
        <f>VLOOKUP($D4075,'NI-Ric'!$B$1:$W$2048,12,FALSE)</f>
        <v>0</v>
      </c>
      <c r="T4075" s="1218">
        <f>VLOOKUP($D4075,'NI-Ric'!$B$1:$W$2048,13,FALSE)</f>
        <v>0</v>
      </c>
      <c r="U4075" s="1218">
        <f>VLOOKUP($D4075,'NI-Ric'!$B$1:$W$2048,16,FALSE)</f>
        <v>0</v>
      </c>
      <c r="V4075" s="1218">
        <f>VLOOKUP($D4075,'NI-Ric'!$B$1:$W$2048,17,FALSE)</f>
        <v>0</v>
      </c>
      <c r="W4075" s="1218">
        <f>VLOOKUP($D4075,'NI-Ric'!$B$1:$W$2048,18,FALSE)</f>
        <v>0</v>
      </c>
      <c r="X4075" s="1218">
        <f>VLOOKUP($D4075,'NI-Ric'!$B$1:$W$2048,19,FALSE)</f>
        <v>0</v>
      </c>
    </row>
    <row r="4076" spans="1:24" ht="40.5" hidden="1">
      <c r="A4076" s="509"/>
      <c r="B4076" s="509"/>
      <c r="C4076" s="509"/>
      <c r="D4076" s="1218" t="s">
        <v>984</v>
      </c>
      <c r="E4076" s="1219" t="s">
        <v>3069</v>
      </c>
      <c r="F4076" s="1202"/>
      <c r="G4076" s="1202"/>
      <c r="H4076" s="1202" t="s">
        <v>976</v>
      </c>
      <c r="I4076" s="1202" t="s">
        <v>53</v>
      </c>
      <c r="J4076" s="1202" t="s">
        <v>3071</v>
      </c>
      <c r="K4076" s="1202"/>
      <c r="L4076" s="1202" t="s">
        <v>747</v>
      </c>
      <c r="M4076" s="1202" t="s">
        <v>977</v>
      </c>
      <c r="N4076" s="1203" t="s">
        <v>985</v>
      </c>
      <c r="O4076" s="1203" t="s">
        <v>73</v>
      </c>
      <c r="P4076" s="1203" t="s">
        <v>73</v>
      </c>
      <c r="Q4076" s="1203" t="s">
        <v>750</v>
      </c>
      <c r="R4076" s="1203" t="s">
        <v>966</v>
      </c>
      <c r="S4076" s="1218">
        <f>VLOOKUP($D4076,'NI-Ric'!$B$1:$W$2048,12,FALSE)</f>
        <v>0</v>
      </c>
      <c r="T4076" s="1218">
        <f>VLOOKUP($D4076,'NI-Ric'!$B$1:$W$2048,13,FALSE)</f>
        <v>0</v>
      </c>
      <c r="U4076" s="1218">
        <f>VLOOKUP($D4076,'NI-Ric'!$B$1:$W$2048,16,FALSE)</f>
        <v>0</v>
      </c>
      <c r="V4076" s="1218">
        <f>VLOOKUP($D4076,'NI-Ric'!$B$1:$W$2048,17,FALSE)</f>
        <v>0</v>
      </c>
      <c r="W4076" s="1218">
        <f>VLOOKUP($D4076,'NI-Ric'!$B$1:$W$2048,18,FALSE)</f>
        <v>0</v>
      </c>
      <c r="X4076" s="1218">
        <f>VLOOKUP($D4076,'NI-Ric'!$B$1:$W$2048,19,FALSE)</f>
        <v>0</v>
      </c>
    </row>
    <row r="4077" spans="1:24" ht="40.5" hidden="1">
      <c r="A4077" s="509"/>
      <c r="B4077" s="509"/>
      <c r="C4077" s="509"/>
      <c r="D4077" s="1218" t="s">
        <v>986</v>
      </c>
      <c r="E4077" s="1219" t="s">
        <v>3069</v>
      </c>
      <c r="F4077" s="1202"/>
      <c r="G4077" s="1202"/>
      <c r="H4077" s="1202" t="s">
        <v>976</v>
      </c>
      <c r="I4077" s="1202" t="s">
        <v>53</v>
      </c>
      <c r="J4077" s="1202" t="s">
        <v>3071</v>
      </c>
      <c r="K4077" s="1202"/>
      <c r="L4077" s="1202" t="s">
        <v>747</v>
      </c>
      <c r="M4077" s="1202" t="s">
        <v>977</v>
      </c>
      <c r="N4077" s="1203" t="s">
        <v>987</v>
      </c>
      <c r="O4077" s="1203" t="s">
        <v>73</v>
      </c>
      <c r="P4077" s="1203" t="s">
        <v>73</v>
      </c>
      <c r="Q4077" s="1203" t="s">
        <v>750</v>
      </c>
      <c r="R4077" s="1203" t="s">
        <v>966</v>
      </c>
      <c r="S4077" s="1218">
        <f>VLOOKUP($D4077,'NI-Ric'!$B$1:$W$2048,12,FALSE)</f>
        <v>0</v>
      </c>
      <c r="T4077" s="1218">
        <f>VLOOKUP($D4077,'NI-Ric'!$B$1:$W$2048,13,FALSE)</f>
        <v>0</v>
      </c>
      <c r="U4077" s="1218">
        <f>VLOOKUP($D4077,'NI-Ric'!$B$1:$W$2048,16,FALSE)</f>
        <v>0</v>
      </c>
      <c r="V4077" s="1218">
        <f>VLOOKUP($D4077,'NI-Ric'!$B$1:$W$2048,17,FALSE)</f>
        <v>0</v>
      </c>
      <c r="W4077" s="1218">
        <f>VLOOKUP($D4077,'NI-Ric'!$B$1:$W$2048,18,FALSE)</f>
        <v>0</v>
      </c>
      <c r="X4077" s="1218">
        <f>VLOOKUP($D4077,'NI-Ric'!$B$1:$W$2048,19,FALSE)</f>
        <v>0</v>
      </c>
    </row>
    <row r="4078" spans="1:24" ht="40.5">
      <c r="A4078" s="509"/>
      <c r="B4078" s="509"/>
      <c r="C4078" s="509"/>
      <c r="D4078" s="1218" t="s">
        <v>988</v>
      </c>
      <c r="E4078" s="1219" t="s">
        <v>3069</v>
      </c>
      <c r="F4078" s="1202"/>
      <c r="G4078" s="1202"/>
      <c r="H4078" s="1202" t="s">
        <v>982</v>
      </c>
      <c r="I4078" s="1202" t="s">
        <v>53</v>
      </c>
      <c r="J4078" s="1202" t="s">
        <v>3071</v>
      </c>
      <c r="K4078" s="1202"/>
      <c r="L4078" s="1202" t="s">
        <v>747</v>
      </c>
      <c r="M4078" s="1202" t="s">
        <v>977</v>
      </c>
      <c r="N4078" s="1203" t="s">
        <v>989</v>
      </c>
      <c r="O4078" s="1203" t="s">
        <v>73</v>
      </c>
      <c r="P4078" s="1203" t="s">
        <v>73</v>
      </c>
      <c r="Q4078" s="1203" t="s">
        <v>750</v>
      </c>
      <c r="R4078" s="1203" t="s">
        <v>966</v>
      </c>
      <c r="S4078" s="1218">
        <f>VLOOKUP($D4078,'NI-Ric'!$B$1:$W$2048,12,FALSE)</f>
        <v>0</v>
      </c>
      <c r="T4078" s="1218">
        <f>VLOOKUP($D4078,'NI-Ric'!$B$1:$W$2048,13,FALSE)</f>
        <v>0</v>
      </c>
      <c r="U4078" s="1218">
        <f>VLOOKUP($D4078,'NI-Ric'!$B$1:$W$2048,16,FALSE)</f>
        <v>0</v>
      </c>
      <c r="V4078" s="1218">
        <f>VLOOKUP($D4078,'NI-Ric'!$B$1:$W$2048,17,FALSE)</f>
        <v>0</v>
      </c>
      <c r="W4078" s="1218">
        <f>VLOOKUP($D4078,'NI-Ric'!$B$1:$W$2048,18,FALSE)</f>
        <v>0</v>
      </c>
      <c r="X4078" s="1218">
        <f>VLOOKUP($D4078,'NI-Ric'!$B$1:$W$2048,19,FALSE)</f>
        <v>0</v>
      </c>
    </row>
    <row r="4079" spans="1:24" ht="40.5" hidden="1">
      <c r="A4079" s="509"/>
      <c r="B4079" s="509"/>
      <c r="C4079" s="509"/>
      <c r="D4079" s="1218" t="s">
        <v>990</v>
      </c>
      <c r="E4079" s="1219" t="s">
        <v>3069</v>
      </c>
      <c r="F4079" s="1202"/>
      <c r="G4079" s="1202"/>
      <c r="H4079" s="1202" t="s">
        <v>976</v>
      </c>
      <c r="I4079" s="1202" t="s">
        <v>53</v>
      </c>
      <c r="J4079" s="1202" t="s">
        <v>3071</v>
      </c>
      <c r="K4079" s="1202"/>
      <c r="L4079" s="1202" t="s">
        <v>747</v>
      </c>
      <c r="M4079" s="1202" t="s">
        <v>977</v>
      </c>
      <c r="N4079" s="1203" t="s">
        <v>991</v>
      </c>
      <c r="O4079" s="1203" t="s">
        <v>73</v>
      </c>
      <c r="P4079" s="1203" t="s">
        <v>73</v>
      </c>
      <c r="Q4079" s="1203" t="s">
        <v>750</v>
      </c>
      <c r="R4079" s="1203" t="s">
        <v>966</v>
      </c>
      <c r="S4079" s="1218">
        <f>VLOOKUP($D4079,'NI-Ric'!$B$1:$W$2048,12,FALSE)</f>
        <v>0</v>
      </c>
      <c r="T4079" s="1218">
        <f>VLOOKUP($D4079,'NI-Ric'!$B$1:$W$2048,13,FALSE)</f>
        <v>0</v>
      </c>
      <c r="U4079" s="1218">
        <f>VLOOKUP($D4079,'NI-Ric'!$B$1:$W$2048,16,FALSE)</f>
        <v>0</v>
      </c>
      <c r="V4079" s="1218">
        <f>VLOOKUP($D4079,'NI-Ric'!$B$1:$W$2048,17,FALSE)</f>
        <v>0</v>
      </c>
      <c r="W4079" s="1218">
        <f>VLOOKUP($D4079,'NI-Ric'!$B$1:$W$2048,18,FALSE)</f>
        <v>0</v>
      </c>
      <c r="X4079" s="1218">
        <f>VLOOKUP($D4079,'NI-Ric'!$B$1:$W$2048,19,FALSE)</f>
        <v>0</v>
      </c>
    </row>
    <row r="4080" spans="1:24" ht="40.5" hidden="1">
      <c r="A4080" s="509"/>
      <c r="B4080" s="509"/>
      <c r="C4080" s="509"/>
      <c r="D4080" s="1218" t="s">
        <v>992</v>
      </c>
      <c r="E4080" s="1219" t="s">
        <v>3069</v>
      </c>
      <c r="F4080" s="1202"/>
      <c r="G4080" s="1202"/>
      <c r="H4080" s="1202" t="s">
        <v>976</v>
      </c>
      <c r="I4080" s="1202" t="s">
        <v>53</v>
      </c>
      <c r="J4080" s="1202" t="s">
        <v>3071</v>
      </c>
      <c r="K4080" s="1202"/>
      <c r="L4080" s="1202" t="s">
        <v>747</v>
      </c>
      <c r="M4080" s="1202" t="s">
        <v>977</v>
      </c>
      <c r="N4080" s="1203" t="s">
        <v>993</v>
      </c>
      <c r="O4080" s="1203" t="s">
        <v>73</v>
      </c>
      <c r="P4080" s="1203" t="s">
        <v>73</v>
      </c>
      <c r="Q4080" s="1203" t="s">
        <v>750</v>
      </c>
      <c r="R4080" s="1203" t="s">
        <v>966</v>
      </c>
      <c r="S4080" s="1218">
        <f>VLOOKUP($D4080,'NI-Ric'!$B$1:$W$2048,12,FALSE)</f>
        <v>0</v>
      </c>
      <c r="T4080" s="1218">
        <f>VLOOKUP($D4080,'NI-Ric'!$B$1:$W$2048,13,FALSE)</f>
        <v>0</v>
      </c>
      <c r="U4080" s="1218">
        <f>VLOOKUP($D4080,'NI-Ric'!$B$1:$W$2048,16,FALSE)</f>
        <v>0</v>
      </c>
      <c r="V4080" s="1218">
        <f>VLOOKUP($D4080,'NI-Ric'!$B$1:$W$2048,17,FALSE)</f>
        <v>0</v>
      </c>
      <c r="W4080" s="1218">
        <f>VLOOKUP($D4080,'NI-Ric'!$B$1:$W$2048,18,FALSE)</f>
        <v>0</v>
      </c>
      <c r="X4080" s="1218">
        <f>VLOOKUP($D4080,'NI-Ric'!$B$1:$W$2048,19,FALSE)</f>
        <v>0</v>
      </c>
    </row>
    <row r="4081" spans="1:24" ht="40.5">
      <c r="A4081" s="509"/>
      <c r="B4081" s="509"/>
      <c r="C4081" s="509"/>
      <c r="D4081" s="1218" t="s">
        <v>994</v>
      </c>
      <c r="E4081" s="1219" t="s">
        <v>3069</v>
      </c>
      <c r="F4081" s="1202" t="s">
        <v>295</v>
      </c>
      <c r="G4081" s="1202"/>
      <c r="H4081" s="1202" t="s">
        <v>982</v>
      </c>
      <c r="I4081" s="1202" t="s">
        <v>53</v>
      </c>
      <c r="J4081" s="1202" t="s">
        <v>3071</v>
      </c>
      <c r="K4081" s="1202"/>
      <c r="L4081" s="1202" t="s">
        <v>747</v>
      </c>
      <c r="M4081" s="1202" t="s">
        <v>977</v>
      </c>
      <c r="N4081" s="1203" t="s">
        <v>995</v>
      </c>
      <c r="O4081" s="1203" t="s">
        <v>73</v>
      </c>
      <c r="P4081" s="1203" t="s">
        <v>73</v>
      </c>
      <c r="Q4081" s="1203" t="s">
        <v>750</v>
      </c>
      <c r="R4081" s="1203" t="s">
        <v>966</v>
      </c>
      <c r="S4081" s="1218">
        <f>VLOOKUP($D4081,'NI-Ric'!$B$1:$W$2048,12,FALSE)</f>
        <v>0</v>
      </c>
      <c r="T4081" s="1218">
        <f>VLOOKUP($D4081,'NI-Ric'!$B$1:$W$2048,13,FALSE)</f>
        <v>0</v>
      </c>
      <c r="U4081" s="1218">
        <f>VLOOKUP($D4081,'NI-Ric'!$B$1:$W$2048,16,FALSE)</f>
        <v>0</v>
      </c>
      <c r="V4081" s="1218">
        <f>VLOOKUP($D4081,'NI-Ric'!$B$1:$W$2048,17,FALSE)</f>
        <v>0</v>
      </c>
      <c r="W4081" s="1218">
        <f>VLOOKUP($D4081,'NI-Ric'!$B$1:$W$2048,18,FALSE)</f>
        <v>0</v>
      </c>
      <c r="X4081" s="1218">
        <f>VLOOKUP($D4081,'NI-Ric'!$B$1:$W$2048,19,FALSE)</f>
        <v>0</v>
      </c>
    </row>
    <row r="4082" spans="1:24" ht="27" hidden="1">
      <c r="A4082" s="509"/>
      <c r="B4082" s="509"/>
      <c r="C4082" s="509"/>
      <c r="D4082" s="1218" t="s">
        <v>996</v>
      </c>
      <c r="E4082" s="1219" t="s">
        <v>3069</v>
      </c>
      <c r="F4082" s="1202"/>
      <c r="G4082" s="1202"/>
      <c r="H4082" s="1202" t="s">
        <v>976</v>
      </c>
      <c r="I4082" s="1202" t="s">
        <v>53</v>
      </c>
      <c r="J4082" s="1202" t="s">
        <v>3071</v>
      </c>
      <c r="K4082" s="1202"/>
      <c r="L4082" s="1202" t="s">
        <v>747</v>
      </c>
      <c r="M4082" s="1202" t="s">
        <v>977</v>
      </c>
      <c r="N4082" s="1203" t="s">
        <v>997</v>
      </c>
      <c r="O4082" s="1203" t="s">
        <v>73</v>
      </c>
      <c r="P4082" s="1203" t="s">
        <v>73</v>
      </c>
      <c r="Q4082" s="1203" t="s">
        <v>750</v>
      </c>
      <c r="R4082" s="1203" t="s">
        <v>966</v>
      </c>
      <c r="S4082" s="1218">
        <f>VLOOKUP($D4082,'NI-Ric'!$B$1:$W$2048,12,FALSE)</f>
        <v>0</v>
      </c>
      <c r="T4082" s="1218">
        <f>VLOOKUP($D4082,'NI-Ric'!$B$1:$W$2048,13,FALSE)</f>
        <v>0</v>
      </c>
      <c r="U4082" s="1218">
        <f>VLOOKUP($D4082,'NI-Ric'!$B$1:$W$2048,16,FALSE)</f>
        <v>0</v>
      </c>
      <c r="V4082" s="1218">
        <f>VLOOKUP($D4082,'NI-Ric'!$B$1:$W$2048,17,FALSE)</f>
        <v>0</v>
      </c>
      <c r="W4082" s="1218">
        <f>VLOOKUP($D4082,'NI-Ric'!$B$1:$W$2048,18,FALSE)</f>
        <v>0</v>
      </c>
      <c r="X4082" s="1218">
        <f>VLOOKUP($D4082,'NI-Ric'!$B$1:$W$2048,19,FALSE)</f>
        <v>0</v>
      </c>
    </row>
    <row r="4083" spans="1:24" ht="27" hidden="1">
      <c r="A4083" s="509"/>
      <c r="B4083" s="509"/>
      <c r="C4083" s="509"/>
      <c r="D4083" s="1218" t="s">
        <v>998</v>
      </c>
      <c r="E4083" s="1219" t="s">
        <v>3069</v>
      </c>
      <c r="F4083" s="1202"/>
      <c r="G4083" s="1202"/>
      <c r="H4083" s="1202" t="s">
        <v>976</v>
      </c>
      <c r="I4083" s="1202" t="s">
        <v>53</v>
      </c>
      <c r="J4083" s="1202" t="s">
        <v>3071</v>
      </c>
      <c r="K4083" s="1202"/>
      <c r="L4083" s="1202" t="s">
        <v>747</v>
      </c>
      <c r="M4083" s="1202" t="s">
        <v>977</v>
      </c>
      <c r="N4083" s="1203" t="s">
        <v>999</v>
      </c>
      <c r="O4083" s="1203" t="s">
        <v>73</v>
      </c>
      <c r="P4083" s="1203" t="s">
        <v>73</v>
      </c>
      <c r="Q4083" s="1203" t="s">
        <v>750</v>
      </c>
      <c r="R4083" s="1203" t="s">
        <v>966</v>
      </c>
      <c r="S4083" s="1218">
        <f>VLOOKUP($D4083,'NI-Ric'!$B$1:$W$2048,12,FALSE)</f>
        <v>0</v>
      </c>
      <c r="T4083" s="1218">
        <f>VLOOKUP($D4083,'NI-Ric'!$B$1:$W$2048,13,FALSE)</f>
        <v>0</v>
      </c>
      <c r="U4083" s="1218">
        <f>VLOOKUP($D4083,'NI-Ric'!$B$1:$W$2048,16,FALSE)</f>
        <v>0</v>
      </c>
      <c r="V4083" s="1218">
        <f>VLOOKUP($D4083,'NI-Ric'!$B$1:$W$2048,17,FALSE)</f>
        <v>0</v>
      </c>
      <c r="W4083" s="1218">
        <f>VLOOKUP($D4083,'NI-Ric'!$B$1:$W$2048,18,FALSE)</f>
        <v>0</v>
      </c>
      <c r="X4083" s="1218">
        <f>VLOOKUP($D4083,'NI-Ric'!$B$1:$W$2048,19,FALSE)</f>
        <v>0</v>
      </c>
    </row>
    <row r="4084" spans="1:24" ht="27" hidden="1">
      <c r="A4084" s="509"/>
      <c r="B4084" s="509"/>
      <c r="C4084" s="509"/>
      <c r="D4084" s="1218" t="s">
        <v>1000</v>
      </c>
      <c r="E4084" s="1219" t="s">
        <v>3069</v>
      </c>
      <c r="F4084" s="1202"/>
      <c r="G4084" s="1202"/>
      <c r="H4084" s="1202" t="s">
        <v>976</v>
      </c>
      <c r="I4084" s="1202" t="s">
        <v>53</v>
      </c>
      <c r="J4084" s="1202" t="s">
        <v>3071</v>
      </c>
      <c r="K4084" s="1202"/>
      <c r="L4084" s="1202" t="s">
        <v>747</v>
      </c>
      <c r="M4084" s="1202" t="s">
        <v>977</v>
      </c>
      <c r="N4084" s="1203" t="s">
        <v>1001</v>
      </c>
      <c r="O4084" s="1203" t="s">
        <v>73</v>
      </c>
      <c r="P4084" s="1203" t="s">
        <v>73</v>
      </c>
      <c r="Q4084" s="1203" t="s">
        <v>750</v>
      </c>
      <c r="R4084" s="1203" t="s">
        <v>966</v>
      </c>
      <c r="S4084" s="1218">
        <f>VLOOKUP($D4084,'NI-Ric'!$B$1:$W$2048,12,FALSE)</f>
        <v>0</v>
      </c>
      <c r="T4084" s="1218">
        <f>VLOOKUP($D4084,'NI-Ric'!$B$1:$W$2048,13,FALSE)</f>
        <v>0</v>
      </c>
      <c r="U4084" s="1218">
        <f>VLOOKUP($D4084,'NI-Ric'!$B$1:$W$2048,16,FALSE)</f>
        <v>0</v>
      </c>
      <c r="V4084" s="1218">
        <f>VLOOKUP($D4084,'NI-Ric'!$B$1:$W$2048,17,FALSE)</f>
        <v>0</v>
      </c>
      <c r="W4084" s="1218">
        <f>VLOOKUP($D4084,'NI-Ric'!$B$1:$W$2048,18,FALSE)</f>
        <v>0</v>
      </c>
      <c r="X4084" s="1218">
        <f>VLOOKUP($D4084,'NI-Ric'!$B$1:$W$2048,19,FALSE)</f>
        <v>0</v>
      </c>
    </row>
    <row r="4085" spans="1:24" ht="27" hidden="1">
      <c r="A4085" s="509"/>
      <c r="B4085" s="509"/>
      <c r="C4085" s="509"/>
      <c r="D4085" s="1218" t="s">
        <v>1002</v>
      </c>
      <c r="E4085" s="1219" t="s">
        <v>3069</v>
      </c>
      <c r="F4085" s="1202"/>
      <c r="G4085" s="1202"/>
      <c r="H4085" s="1202" t="s">
        <v>976</v>
      </c>
      <c r="I4085" s="1202" t="s">
        <v>53</v>
      </c>
      <c r="J4085" s="1202" t="s">
        <v>3071</v>
      </c>
      <c r="K4085" s="1202"/>
      <c r="L4085" s="1202" t="s">
        <v>747</v>
      </c>
      <c r="M4085" s="1202" t="s">
        <v>977</v>
      </c>
      <c r="N4085" s="1203" t="s">
        <v>1003</v>
      </c>
      <c r="O4085" s="1203" t="s">
        <v>73</v>
      </c>
      <c r="P4085" s="1203" t="s">
        <v>73</v>
      </c>
      <c r="Q4085" s="1203" t="s">
        <v>750</v>
      </c>
      <c r="R4085" s="1203" t="s">
        <v>966</v>
      </c>
      <c r="S4085" s="1218">
        <f>VLOOKUP($D4085,'NI-Ric'!$B$1:$W$2048,12,FALSE)</f>
        <v>0</v>
      </c>
      <c r="T4085" s="1218">
        <f>VLOOKUP($D4085,'NI-Ric'!$B$1:$W$2048,13,FALSE)</f>
        <v>0</v>
      </c>
      <c r="U4085" s="1218">
        <f>VLOOKUP($D4085,'NI-Ric'!$B$1:$W$2048,16,FALSE)</f>
        <v>0</v>
      </c>
      <c r="V4085" s="1218">
        <f>VLOOKUP($D4085,'NI-Ric'!$B$1:$W$2048,17,FALSE)</f>
        <v>0</v>
      </c>
      <c r="W4085" s="1218">
        <f>VLOOKUP($D4085,'NI-Ric'!$B$1:$W$2048,18,FALSE)</f>
        <v>0</v>
      </c>
      <c r="X4085" s="1218">
        <f>VLOOKUP($D4085,'NI-Ric'!$B$1:$W$2048,19,FALSE)</f>
        <v>0</v>
      </c>
    </row>
    <row r="4086" spans="1:24">
      <c r="A4086" s="509"/>
      <c r="B4086" s="509"/>
      <c r="C4086" s="509"/>
      <c r="D4086" s="1218" t="s">
        <v>1004</v>
      </c>
      <c r="E4086" s="1219" t="s">
        <v>3069</v>
      </c>
      <c r="F4086" s="1202" t="s">
        <v>295</v>
      </c>
      <c r="G4086" s="1202"/>
      <c r="H4086" s="1202" t="s">
        <v>976</v>
      </c>
      <c r="I4086" s="1202" t="s">
        <v>531</v>
      </c>
      <c r="J4086" s="1202"/>
      <c r="K4086" s="1202"/>
      <c r="L4086" s="1202"/>
      <c r="M4086" s="1202" t="s">
        <v>977</v>
      </c>
      <c r="N4086" s="1203" t="s">
        <v>1005</v>
      </c>
      <c r="O4086" s="1203" t="s">
        <v>73</v>
      </c>
      <c r="P4086" s="1203" t="s">
        <v>73</v>
      </c>
      <c r="Q4086" s="1203" t="s">
        <v>73</v>
      </c>
      <c r="R4086" s="1203" t="s">
        <v>73</v>
      </c>
      <c r="S4086" s="1218">
        <f>VLOOKUP($D4086,'NI-Ric'!$B$1:$W$2048,12,FALSE)</f>
        <v>0</v>
      </c>
      <c r="T4086" s="1218">
        <f>VLOOKUP($D4086,'NI-Ric'!$B$1:$W$2048,13,FALSE)</f>
        <v>0</v>
      </c>
      <c r="U4086" s="1218">
        <f>VLOOKUP($D4086,'NI-Ric'!$B$1:$W$2048,16,FALSE)</f>
        <v>0</v>
      </c>
      <c r="V4086" s="1218">
        <f>VLOOKUP($D4086,'NI-Ric'!$B$1:$W$2048,17,FALSE)</f>
        <v>0</v>
      </c>
      <c r="W4086" s="1218">
        <f>VLOOKUP($D4086,'NI-Ric'!$B$1:$W$2048,18,FALSE)</f>
        <v>0</v>
      </c>
      <c r="X4086" s="1218">
        <f>VLOOKUP($D4086,'NI-Ric'!$B$1:$W$2048,19,FALSE)</f>
        <v>0</v>
      </c>
    </row>
    <row r="4087" spans="1:24" ht="27" hidden="1">
      <c r="A4087" s="509"/>
      <c r="B4087" s="509"/>
      <c r="C4087" s="509"/>
      <c r="D4087" s="1218" t="s">
        <v>1006</v>
      </c>
      <c r="E4087" s="1219" t="s">
        <v>3069</v>
      </c>
      <c r="F4087" s="1202"/>
      <c r="G4087" s="1202"/>
      <c r="H4087" s="1202"/>
      <c r="I4087" s="1202" t="s">
        <v>71</v>
      </c>
      <c r="J4087" s="1202"/>
      <c r="K4087" s="1202"/>
      <c r="L4087" s="1202"/>
      <c r="M4087" s="1202"/>
      <c r="N4087" s="1203" t="s">
        <v>1007</v>
      </c>
      <c r="O4087" s="1203" t="s">
        <v>73</v>
      </c>
      <c r="P4087" s="1203" t="s">
        <v>73</v>
      </c>
      <c r="Q4087" s="1203" t="s">
        <v>73</v>
      </c>
      <c r="R4087" s="1203" t="s">
        <v>73</v>
      </c>
      <c r="S4087" s="1218">
        <f>VLOOKUP($D4087,'NI-Ric'!$B$1:$W$2048,12,FALSE)</f>
        <v>0</v>
      </c>
      <c r="T4087" s="1218">
        <f>VLOOKUP($D4087,'NI-Ric'!$B$1:$W$2048,13,FALSE)</f>
        <v>0</v>
      </c>
      <c r="U4087" s="1218">
        <f>VLOOKUP($D4087,'NI-Ric'!$B$1:$W$2048,16,FALSE)</f>
        <v>0</v>
      </c>
      <c r="V4087" s="1218">
        <f>VLOOKUP($D4087,'NI-Ric'!$B$1:$W$2048,17,FALSE)</f>
        <v>0</v>
      </c>
      <c r="W4087" s="1218">
        <f>VLOOKUP($D4087,'NI-Ric'!$B$1:$W$2048,18,FALSE)</f>
        <v>0</v>
      </c>
      <c r="X4087" s="1218">
        <f>VLOOKUP($D4087,'NI-Ric'!$B$1:$W$2048,19,FALSE)</f>
        <v>0</v>
      </c>
    </row>
    <row r="4088" spans="1:24" ht="27" hidden="1">
      <c r="A4088" s="509"/>
      <c r="B4088" s="509"/>
      <c r="C4088" s="509"/>
      <c r="D4088" s="1218" t="s">
        <v>1008</v>
      </c>
      <c r="E4088" s="1219" t="s">
        <v>3069</v>
      </c>
      <c r="F4088" s="1202" t="s">
        <v>157</v>
      </c>
      <c r="G4088" s="1202" t="str">
        <f>CONCATENATE(D4088,F4088)</f>
        <v>4.20.10.10.030.010.10.010CONS</v>
      </c>
      <c r="H4088" s="1202" t="s">
        <v>1009</v>
      </c>
      <c r="I4088" s="1202" t="s">
        <v>53</v>
      </c>
      <c r="J4088" s="1202" t="s">
        <v>3071</v>
      </c>
      <c r="K4088" s="1202"/>
      <c r="L4088" s="1202" t="s">
        <v>747</v>
      </c>
      <c r="M4088" s="1202" t="s">
        <v>1011</v>
      </c>
      <c r="N4088" s="1203" t="s">
        <v>1012</v>
      </c>
      <c r="O4088" s="1203" t="s">
        <v>73</v>
      </c>
      <c r="P4088" s="1203" t="s">
        <v>73</v>
      </c>
      <c r="Q4088" s="1203" t="s">
        <v>750</v>
      </c>
      <c r="R4088" s="1203" t="s">
        <v>966</v>
      </c>
      <c r="S4088" s="1218">
        <f>VLOOKUP($D4088,'NI-Ric'!$B$1:$W$2048,12,FALSE)</f>
        <v>0</v>
      </c>
      <c r="T4088" s="1218">
        <f>VLOOKUP($D4088,'NI-Ric'!$B$1:$W$2048,13,FALSE)</f>
        <v>0</v>
      </c>
      <c r="U4088" s="1218">
        <f>VLOOKUP($D4088,'NI-Ric'!$B$1:$W$2048,16,FALSE)</f>
        <v>0</v>
      </c>
      <c r="V4088" s="1218">
        <f>VLOOKUP($D4088,'NI-Ric'!$B$1:$W$2048,17,FALSE)</f>
        <v>0</v>
      </c>
      <c r="W4088" s="1218">
        <f>VLOOKUP($D4088,'NI-Ric'!$B$1:$W$2048,18,FALSE)</f>
        <v>0</v>
      </c>
      <c r="X4088" s="1218">
        <f>VLOOKUP($D4088,'NI-Ric'!$B$1:$W$2048,19,FALSE)</f>
        <v>0</v>
      </c>
    </row>
    <row r="4089" spans="1:24" ht="27" hidden="1">
      <c r="A4089" s="509"/>
      <c r="B4089" s="509"/>
      <c r="C4089" s="509"/>
      <c r="D4089" s="1218" t="s">
        <v>1013</v>
      </c>
      <c r="E4089" s="1219" t="s">
        <v>3069</v>
      </c>
      <c r="F4089" s="1202"/>
      <c r="G4089" s="1202"/>
      <c r="H4089" s="1202" t="s">
        <v>1014</v>
      </c>
      <c r="I4089" s="1202" t="s">
        <v>53</v>
      </c>
      <c r="J4089" s="1202" t="s">
        <v>3071</v>
      </c>
      <c r="K4089" s="1202"/>
      <c r="L4089" s="1202" t="s">
        <v>747</v>
      </c>
      <c r="M4089" s="1202" t="s">
        <v>1011</v>
      </c>
      <c r="N4089" s="1203" t="s">
        <v>1015</v>
      </c>
      <c r="O4089" s="1203" t="s">
        <v>73</v>
      </c>
      <c r="P4089" s="1203" t="s">
        <v>73</v>
      </c>
      <c r="Q4089" s="1203" t="s">
        <v>750</v>
      </c>
      <c r="R4089" s="1203" t="s">
        <v>966</v>
      </c>
      <c r="S4089" s="1218">
        <f>VLOOKUP($D4089,'NI-Ric'!$B$1:$W$2048,12,FALSE)</f>
        <v>0</v>
      </c>
      <c r="T4089" s="1218">
        <f>VLOOKUP($D4089,'NI-Ric'!$B$1:$W$2048,13,FALSE)</f>
        <v>0</v>
      </c>
      <c r="U4089" s="1218">
        <f>VLOOKUP($D4089,'NI-Ric'!$B$1:$W$2048,16,FALSE)</f>
        <v>0</v>
      </c>
      <c r="V4089" s="1218">
        <f>VLOOKUP($D4089,'NI-Ric'!$B$1:$W$2048,17,FALSE)</f>
        <v>0</v>
      </c>
      <c r="W4089" s="1218">
        <f>VLOOKUP($D4089,'NI-Ric'!$B$1:$W$2048,18,FALSE)</f>
        <v>0</v>
      </c>
      <c r="X4089" s="1218">
        <f>VLOOKUP($D4089,'NI-Ric'!$B$1:$W$2048,19,FALSE)</f>
        <v>0</v>
      </c>
    </row>
    <row r="4090" spans="1:24" ht="27" hidden="1">
      <c r="A4090" s="509"/>
      <c r="B4090" s="509"/>
      <c r="C4090" s="509"/>
      <c r="D4090" s="1218" t="s">
        <v>1016</v>
      </c>
      <c r="E4090" s="1219" t="s">
        <v>3069</v>
      </c>
      <c r="F4090" s="1202" t="s">
        <v>157</v>
      </c>
      <c r="G4090" s="1202" t="str">
        <f>CONCATENATE(D4090,F4090)</f>
        <v>4.20.10.10.030.010.10.030CONS</v>
      </c>
      <c r="H4090" s="1202" t="s">
        <v>1009</v>
      </c>
      <c r="I4090" s="1202" t="s">
        <v>53</v>
      </c>
      <c r="J4090" s="1202" t="s">
        <v>3071</v>
      </c>
      <c r="K4090" s="1202"/>
      <c r="L4090" s="1202" t="s">
        <v>747</v>
      </c>
      <c r="M4090" s="1202" t="s">
        <v>1011</v>
      </c>
      <c r="N4090" s="1203" t="s">
        <v>1017</v>
      </c>
      <c r="O4090" s="1203" t="s">
        <v>73</v>
      </c>
      <c r="P4090" s="1203" t="s">
        <v>73</v>
      </c>
      <c r="Q4090" s="1203" t="s">
        <v>750</v>
      </c>
      <c r="R4090" s="1203" t="s">
        <v>966</v>
      </c>
      <c r="S4090" s="1218">
        <f>VLOOKUP($D4090,'NI-Ric'!$B$1:$W$2048,12,FALSE)</f>
        <v>0</v>
      </c>
      <c r="T4090" s="1218">
        <f>VLOOKUP($D4090,'NI-Ric'!$B$1:$W$2048,13,FALSE)</f>
        <v>0</v>
      </c>
      <c r="U4090" s="1218">
        <f>VLOOKUP($D4090,'NI-Ric'!$B$1:$W$2048,16,FALSE)</f>
        <v>0</v>
      </c>
      <c r="V4090" s="1218">
        <f>VLOOKUP($D4090,'NI-Ric'!$B$1:$W$2048,17,FALSE)</f>
        <v>0</v>
      </c>
      <c r="W4090" s="1218">
        <f>VLOOKUP($D4090,'NI-Ric'!$B$1:$W$2048,18,FALSE)</f>
        <v>0</v>
      </c>
      <c r="X4090" s="1218">
        <f>VLOOKUP($D4090,'NI-Ric'!$B$1:$W$2048,19,FALSE)</f>
        <v>0</v>
      </c>
    </row>
    <row r="4091" spans="1:24" ht="27" hidden="1">
      <c r="A4091" s="509"/>
      <c r="B4091" s="509"/>
      <c r="C4091" s="509"/>
      <c r="D4091" s="1218" t="s">
        <v>1018</v>
      </c>
      <c r="E4091" s="1219" t="s">
        <v>3069</v>
      </c>
      <c r="F4091" s="1202"/>
      <c r="G4091" s="1202"/>
      <c r="H4091" s="1202" t="s">
        <v>1014</v>
      </c>
      <c r="I4091" s="1202" t="s">
        <v>53</v>
      </c>
      <c r="J4091" s="1202" t="s">
        <v>3071</v>
      </c>
      <c r="K4091" s="1202"/>
      <c r="L4091" s="1202" t="s">
        <v>747</v>
      </c>
      <c r="M4091" s="1202" t="s">
        <v>1011</v>
      </c>
      <c r="N4091" s="1203" t="s">
        <v>1019</v>
      </c>
      <c r="O4091" s="1203" t="s">
        <v>73</v>
      </c>
      <c r="P4091" s="1203" t="s">
        <v>73</v>
      </c>
      <c r="Q4091" s="1203" t="s">
        <v>750</v>
      </c>
      <c r="R4091" s="1203" t="s">
        <v>966</v>
      </c>
      <c r="S4091" s="1218">
        <f>VLOOKUP($D4091,'NI-Ric'!$B$1:$W$2048,12,FALSE)</f>
        <v>0</v>
      </c>
      <c r="T4091" s="1218">
        <f>VLOOKUP($D4091,'NI-Ric'!$B$1:$W$2048,13,FALSE)</f>
        <v>0</v>
      </c>
      <c r="U4091" s="1218">
        <f>VLOOKUP($D4091,'NI-Ric'!$B$1:$W$2048,16,FALSE)</f>
        <v>0</v>
      </c>
      <c r="V4091" s="1218">
        <f>VLOOKUP($D4091,'NI-Ric'!$B$1:$W$2048,17,FALSE)</f>
        <v>0</v>
      </c>
      <c r="W4091" s="1218">
        <f>VLOOKUP($D4091,'NI-Ric'!$B$1:$W$2048,18,FALSE)</f>
        <v>0</v>
      </c>
      <c r="X4091" s="1218">
        <f>VLOOKUP($D4091,'NI-Ric'!$B$1:$W$2048,19,FALSE)</f>
        <v>0</v>
      </c>
    </row>
    <row r="4092" spans="1:24" ht="27" hidden="1">
      <c r="A4092" s="509"/>
      <c r="B4092" s="509"/>
      <c r="C4092" s="509"/>
      <c r="D4092" s="1218" t="s">
        <v>1020</v>
      </c>
      <c r="E4092" s="1219" t="s">
        <v>3069</v>
      </c>
      <c r="F4092" s="1202"/>
      <c r="G4092" s="1202"/>
      <c r="H4092" s="1202" t="s">
        <v>1021</v>
      </c>
      <c r="I4092" s="1202" t="s">
        <v>53</v>
      </c>
      <c r="J4092" s="1202" t="s">
        <v>3071</v>
      </c>
      <c r="K4092" s="1202"/>
      <c r="L4092" s="1202" t="s">
        <v>747</v>
      </c>
      <c r="M4092" s="1202" t="s">
        <v>1011</v>
      </c>
      <c r="N4092" s="1203" t="s">
        <v>1022</v>
      </c>
      <c r="O4092" s="1203" t="s">
        <v>73</v>
      </c>
      <c r="P4092" s="1203" t="s">
        <v>73</v>
      </c>
      <c r="Q4092" s="1203" t="s">
        <v>750</v>
      </c>
      <c r="R4092" s="1203" t="s">
        <v>966</v>
      </c>
      <c r="S4092" s="1218">
        <f>VLOOKUP($D4092,'NI-Ric'!$B$1:$W$2048,12,FALSE)</f>
        <v>0</v>
      </c>
      <c r="T4092" s="1218">
        <f>VLOOKUP($D4092,'NI-Ric'!$B$1:$W$2048,13,FALSE)</f>
        <v>0</v>
      </c>
      <c r="U4092" s="1218">
        <f>VLOOKUP($D4092,'NI-Ric'!$B$1:$W$2048,16,FALSE)</f>
        <v>0</v>
      </c>
      <c r="V4092" s="1218">
        <f>VLOOKUP($D4092,'NI-Ric'!$B$1:$W$2048,17,FALSE)</f>
        <v>0</v>
      </c>
      <c r="W4092" s="1218">
        <f>VLOOKUP($D4092,'NI-Ric'!$B$1:$W$2048,18,FALSE)</f>
        <v>0</v>
      </c>
      <c r="X4092" s="1218">
        <f>VLOOKUP($D4092,'NI-Ric'!$B$1:$W$2048,19,FALSE)</f>
        <v>0</v>
      </c>
    </row>
    <row r="4093" spans="1:24" ht="27" hidden="1">
      <c r="A4093" s="509"/>
      <c r="B4093" s="509"/>
      <c r="C4093" s="509"/>
      <c r="D4093" s="1218" t="s">
        <v>1023</v>
      </c>
      <c r="E4093" s="1219" t="s">
        <v>3069</v>
      </c>
      <c r="F4093" s="1202"/>
      <c r="G4093" s="1202"/>
      <c r="H4093" s="1202" t="s">
        <v>1024</v>
      </c>
      <c r="I4093" s="1202" t="s">
        <v>53</v>
      </c>
      <c r="J4093" s="1202" t="s">
        <v>3071</v>
      </c>
      <c r="K4093" s="1202"/>
      <c r="L4093" s="1202" t="s">
        <v>747</v>
      </c>
      <c r="M4093" s="1202" t="s">
        <v>1011</v>
      </c>
      <c r="N4093" s="1203" t="s">
        <v>1025</v>
      </c>
      <c r="O4093" s="1203" t="s">
        <v>73</v>
      </c>
      <c r="P4093" s="1203" t="s">
        <v>73</v>
      </c>
      <c r="Q4093" s="1203" t="s">
        <v>750</v>
      </c>
      <c r="R4093" s="1203" t="s">
        <v>966</v>
      </c>
      <c r="S4093" s="1218">
        <f>VLOOKUP($D4093,'NI-Ric'!$B$1:$W$2048,12,FALSE)</f>
        <v>0</v>
      </c>
      <c r="T4093" s="1218">
        <f>VLOOKUP($D4093,'NI-Ric'!$B$1:$W$2048,13,FALSE)</f>
        <v>0</v>
      </c>
      <c r="U4093" s="1218">
        <f>VLOOKUP($D4093,'NI-Ric'!$B$1:$W$2048,16,FALSE)</f>
        <v>0</v>
      </c>
      <c r="V4093" s="1218">
        <f>VLOOKUP($D4093,'NI-Ric'!$B$1:$W$2048,17,FALSE)</f>
        <v>0</v>
      </c>
      <c r="W4093" s="1218">
        <f>VLOOKUP($D4093,'NI-Ric'!$B$1:$W$2048,18,FALSE)</f>
        <v>0</v>
      </c>
      <c r="X4093" s="1218">
        <f>VLOOKUP($D4093,'NI-Ric'!$B$1:$W$2048,19,FALSE)</f>
        <v>0</v>
      </c>
    </row>
    <row r="4094" spans="1:24" ht="27" hidden="1">
      <c r="A4094" s="509"/>
      <c r="B4094" s="509"/>
      <c r="C4094" s="509"/>
      <c r="D4094" s="1218" t="s">
        <v>1026</v>
      </c>
      <c r="E4094" s="1219" t="s">
        <v>3069</v>
      </c>
      <c r="F4094" s="1202"/>
      <c r="G4094" s="1202"/>
      <c r="H4094" s="1202" t="s">
        <v>1027</v>
      </c>
      <c r="I4094" s="1202" t="s">
        <v>53</v>
      </c>
      <c r="J4094" s="1202" t="s">
        <v>3071</v>
      </c>
      <c r="K4094" s="1202"/>
      <c r="L4094" s="1202" t="s">
        <v>747</v>
      </c>
      <c r="M4094" s="1202" t="s">
        <v>1011</v>
      </c>
      <c r="N4094" s="1203" t="s">
        <v>1028</v>
      </c>
      <c r="O4094" s="1203" t="s">
        <v>73</v>
      </c>
      <c r="P4094" s="1203" t="s">
        <v>73</v>
      </c>
      <c r="Q4094" s="1203" t="s">
        <v>750</v>
      </c>
      <c r="R4094" s="1203" t="s">
        <v>966</v>
      </c>
      <c r="S4094" s="1218">
        <f>VLOOKUP($D4094,'NI-Ric'!$B$1:$W$2048,12,FALSE)</f>
        <v>0</v>
      </c>
      <c r="T4094" s="1218">
        <f>VLOOKUP($D4094,'NI-Ric'!$B$1:$W$2048,13,FALSE)</f>
        <v>0</v>
      </c>
      <c r="U4094" s="1218">
        <f>VLOOKUP($D4094,'NI-Ric'!$B$1:$W$2048,16,FALSE)</f>
        <v>0</v>
      </c>
      <c r="V4094" s="1218">
        <f>VLOOKUP($D4094,'NI-Ric'!$B$1:$W$2048,17,FALSE)</f>
        <v>0</v>
      </c>
      <c r="W4094" s="1218">
        <f>VLOOKUP($D4094,'NI-Ric'!$B$1:$W$2048,18,FALSE)</f>
        <v>0</v>
      </c>
      <c r="X4094" s="1218">
        <f>VLOOKUP($D4094,'NI-Ric'!$B$1:$W$2048,19,FALSE)</f>
        <v>0</v>
      </c>
    </row>
    <row r="4095" spans="1:24" ht="27" hidden="1">
      <c r="A4095" s="509"/>
      <c r="B4095" s="509"/>
      <c r="C4095" s="509"/>
      <c r="D4095" s="1218" t="s">
        <v>1029</v>
      </c>
      <c r="E4095" s="1219" t="s">
        <v>3069</v>
      </c>
      <c r="F4095" s="1202"/>
      <c r="G4095" s="1202"/>
      <c r="H4095" s="1202" t="s">
        <v>1030</v>
      </c>
      <c r="I4095" s="1202" t="s">
        <v>53</v>
      </c>
      <c r="J4095" s="1202" t="s">
        <v>3071</v>
      </c>
      <c r="K4095" s="1202"/>
      <c r="L4095" s="1202" t="s">
        <v>747</v>
      </c>
      <c r="M4095" s="1202" t="s">
        <v>1011</v>
      </c>
      <c r="N4095" s="1203" t="s">
        <v>1031</v>
      </c>
      <c r="O4095" s="1203" t="s">
        <v>73</v>
      </c>
      <c r="P4095" s="1203" t="s">
        <v>73</v>
      </c>
      <c r="Q4095" s="1203" t="s">
        <v>750</v>
      </c>
      <c r="R4095" s="1203" t="s">
        <v>966</v>
      </c>
      <c r="S4095" s="1218">
        <f>VLOOKUP($D4095,'NI-Ric'!$B$1:$W$2048,12,FALSE)</f>
        <v>0</v>
      </c>
      <c r="T4095" s="1218">
        <f>VLOOKUP($D4095,'NI-Ric'!$B$1:$W$2048,13,FALSE)</f>
        <v>0</v>
      </c>
      <c r="U4095" s="1218">
        <f>VLOOKUP($D4095,'NI-Ric'!$B$1:$W$2048,16,FALSE)</f>
        <v>0</v>
      </c>
      <c r="V4095" s="1218">
        <f>VLOOKUP($D4095,'NI-Ric'!$B$1:$W$2048,17,FALSE)</f>
        <v>0</v>
      </c>
      <c r="W4095" s="1218">
        <f>VLOOKUP($D4095,'NI-Ric'!$B$1:$W$2048,18,FALSE)</f>
        <v>0</v>
      </c>
      <c r="X4095" s="1218">
        <f>VLOOKUP($D4095,'NI-Ric'!$B$1:$W$2048,19,FALSE)</f>
        <v>0</v>
      </c>
    </row>
    <row r="4096" spans="1:24" ht="27" hidden="1">
      <c r="A4096" s="509"/>
      <c r="B4096" s="509"/>
      <c r="C4096" s="509"/>
      <c r="D4096" s="1218" t="s">
        <v>1032</v>
      </c>
      <c r="E4096" s="1219" t="s">
        <v>3069</v>
      </c>
      <c r="F4096" s="1202"/>
      <c r="G4096" s="1202"/>
      <c r="H4096" s="1202" t="s">
        <v>1021</v>
      </c>
      <c r="I4096" s="1202" t="s">
        <v>53</v>
      </c>
      <c r="J4096" s="1202" t="s">
        <v>3071</v>
      </c>
      <c r="K4096" s="1202"/>
      <c r="L4096" s="1202" t="s">
        <v>747</v>
      </c>
      <c r="M4096" s="1202" t="s">
        <v>1011</v>
      </c>
      <c r="N4096" s="1203" t="s">
        <v>1033</v>
      </c>
      <c r="O4096" s="1203" t="s">
        <v>73</v>
      </c>
      <c r="P4096" s="1203" t="s">
        <v>73</v>
      </c>
      <c r="Q4096" s="1203" t="s">
        <v>750</v>
      </c>
      <c r="R4096" s="1203" t="s">
        <v>966</v>
      </c>
      <c r="S4096" s="1218">
        <f>VLOOKUP($D4096,'NI-Ric'!$B$1:$W$2048,12,FALSE)</f>
        <v>0</v>
      </c>
      <c r="T4096" s="1218">
        <f>VLOOKUP($D4096,'NI-Ric'!$B$1:$W$2048,13,FALSE)</f>
        <v>0</v>
      </c>
      <c r="U4096" s="1218">
        <f>VLOOKUP($D4096,'NI-Ric'!$B$1:$W$2048,16,FALSE)</f>
        <v>0</v>
      </c>
      <c r="V4096" s="1218">
        <f>VLOOKUP($D4096,'NI-Ric'!$B$1:$W$2048,17,FALSE)</f>
        <v>0</v>
      </c>
      <c r="W4096" s="1218">
        <f>VLOOKUP($D4096,'NI-Ric'!$B$1:$W$2048,18,FALSE)</f>
        <v>0</v>
      </c>
      <c r="X4096" s="1218">
        <f>VLOOKUP($D4096,'NI-Ric'!$B$1:$W$2048,19,FALSE)</f>
        <v>0</v>
      </c>
    </row>
    <row r="4097" spans="1:24" ht="27" hidden="1">
      <c r="A4097" s="509"/>
      <c r="B4097" s="509"/>
      <c r="C4097" s="509"/>
      <c r="D4097" s="1218" t="s">
        <v>1034</v>
      </c>
      <c r="E4097" s="1219" t="s">
        <v>3069</v>
      </c>
      <c r="F4097" s="1202"/>
      <c r="G4097" s="1202"/>
      <c r="H4097" s="1202" t="s">
        <v>1024</v>
      </c>
      <c r="I4097" s="1202" t="s">
        <v>53</v>
      </c>
      <c r="J4097" s="1202" t="s">
        <v>3071</v>
      </c>
      <c r="K4097" s="1202"/>
      <c r="L4097" s="1202" t="s">
        <v>747</v>
      </c>
      <c r="M4097" s="1202" t="s">
        <v>1011</v>
      </c>
      <c r="N4097" s="1203" t="s">
        <v>1035</v>
      </c>
      <c r="O4097" s="1203" t="s">
        <v>73</v>
      </c>
      <c r="P4097" s="1203" t="s">
        <v>73</v>
      </c>
      <c r="Q4097" s="1203" t="s">
        <v>750</v>
      </c>
      <c r="R4097" s="1203" t="s">
        <v>966</v>
      </c>
      <c r="S4097" s="1218">
        <f>VLOOKUP($D4097,'NI-Ric'!$B$1:$W$2048,12,FALSE)</f>
        <v>0</v>
      </c>
      <c r="T4097" s="1218">
        <f>VLOOKUP($D4097,'NI-Ric'!$B$1:$W$2048,13,FALSE)</f>
        <v>0</v>
      </c>
      <c r="U4097" s="1218">
        <f>VLOOKUP($D4097,'NI-Ric'!$B$1:$W$2048,16,FALSE)</f>
        <v>0</v>
      </c>
      <c r="V4097" s="1218">
        <f>VLOOKUP($D4097,'NI-Ric'!$B$1:$W$2048,17,FALSE)</f>
        <v>0</v>
      </c>
      <c r="W4097" s="1218">
        <f>VLOOKUP($D4097,'NI-Ric'!$B$1:$W$2048,18,FALSE)</f>
        <v>0</v>
      </c>
      <c r="X4097" s="1218">
        <f>VLOOKUP($D4097,'NI-Ric'!$B$1:$W$2048,19,FALSE)</f>
        <v>0</v>
      </c>
    </row>
    <row r="4098" spans="1:24" ht="27" hidden="1">
      <c r="A4098" s="509"/>
      <c r="B4098" s="509"/>
      <c r="C4098" s="509"/>
      <c r="D4098" s="1218" t="s">
        <v>1036</v>
      </c>
      <c r="E4098" s="1219" t="s">
        <v>3069</v>
      </c>
      <c r="F4098" s="1202"/>
      <c r="G4098" s="1202"/>
      <c r="H4098" s="1202" t="s">
        <v>1027</v>
      </c>
      <c r="I4098" s="1202" t="s">
        <v>53</v>
      </c>
      <c r="J4098" s="1202" t="s">
        <v>3071</v>
      </c>
      <c r="K4098" s="1202"/>
      <c r="L4098" s="1202" t="s">
        <v>747</v>
      </c>
      <c r="M4098" s="1202" t="s">
        <v>1011</v>
      </c>
      <c r="N4098" s="1203" t="s">
        <v>1037</v>
      </c>
      <c r="O4098" s="1203" t="s">
        <v>73</v>
      </c>
      <c r="P4098" s="1203" t="s">
        <v>73</v>
      </c>
      <c r="Q4098" s="1203" t="s">
        <v>750</v>
      </c>
      <c r="R4098" s="1203" t="s">
        <v>966</v>
      </c>
      <c r="S4098" s="1218">
        <f>VLOOKUP($D4098,'NI-Ric'!$B$1:$W$2048,12,FALSE)</f>
        <v>0</v>
      </c>
      <c r="T4098" s="1218">
        <f>VLOOKUP($D4098,'NI-Ric'!$B$1:$W$2048,13,FALSE)</f>
        <v>0</v>
      </c>
      <c r="U4098" s="1218">
        <f>VLOOKUP($D4098,'NI-Ric'!$B$1:$W$2048,16,FALSE)</f>
        <v>0</v>
      </c>
      <c r="V4098" s="1218">
        <f>VLOOKUP($D4098,'NI-Ric'!$B$1:$W$2048,17,FALSE)</f>
        <v>0</v>
      </c>
      <c r="W4098" s="1218">
        <f>VLOOKUP($D4098,'NI-Ric'!$B$1:$W$2048,18,FALSE)</f>
        <v>0</v>
      </c>
      <c r="X4098" s="1218">
        <f>VLOOKUP($D4098,'NI-Ric'!$B$1:$W$2048,19,FALSE)</f>
        <v>0</v>
      </c>
    </row>
    <row r="4099" spans="1:24" ht="27" hidden="1">
      <c r="A4099" s="509"/>
      <c r="B4099" s="509"/>
      <c r="C4099" s="509"/>
      <c r="D4099" s="1218" t="s">
        <v>1038</v>
      </c>
      <c r="E4099" s="1219" t="s">
        <v>3069</v>
      </c>
      <c r="F4099" s="1202"/>
      <c r="G4099" s="1202"/>
      <c r="H4099" s="1202" t="s">
        <v>1030</v>
      </c>
      <c r="I4099" s="1202" t="s">
        <v>53</v>
      </c>
      <c r="J4099" s="1202" t="s">
        <v>3071</v>
      </c>
      <c r="K4099" s="1202"/>
      <c r="L4099" s="1202" t="s">
        <v>747</v>
      </c>
      <c r="M4099" s="1202" t="s">
        <v>1011</v>
      </c>
      <c r="N4099" s="1203" t="s">
        <v>1039</v>
      </c>
      <c r="O4099" s="1203" t="s">
        <v>73</v>
      </c>
      <c r="P4099" s="1203" t="s">
        <v>73</v>
      </c>
      <c r="Q4099" s="1203" t="s">
        <v>750</v>
      </c>
      <c r="R4099" s="1203" t="s">
        <v>966</v>
      </c>
      <c r="S4099" s="1218">
        <f>VLOOKUP($D4099,'NI-Ric'!$B$1:$W$2048,12,FALSE)</f>
        <v>0</v>
      </c>
      <c r="T4099" s="1218">
        <f>VLOOKUP($D4099,'NI-Ric'!$B$1:$W$2048,13,FALSE)</f>
        <v>0</v>
      </c>
      <c r="U4099" s="1218">
        <f>VLOOKUP($D4099,'NI-Ric'!$B$1:$W$2048,16,FALSE)</f>
        <v>0</v>
      </c>
      <c r="V4099" s="1218">
        <f>VLOOKUP($D4099,'NI-Ric'!$B$1:$W$2048,17,FALSE)</f>
        <v>0</v>
      </c>
      <c r="W4099" s="1218">
        <f>VLOOKUP($D4099,'NI-Ric'!$B$1:$W$2048,18,FALSE)</f>
        <v>0</v>
      </c>
      <c r="X4099" s="1218">
        <f>VLOOKUP($D4099,'NI-Ric'!$B$1:$W$2048,19,FALSE)</f>
        <v>0</v>
      </c>
    </row>
    <row r="4100" spans="1:24" ht="27">
      <c r="A4100" s="509"/>
      <c r="B4100" s="509"/>
      <c r="C4100" s="509"/>
      <c r="D4100" s="1218" t="s">
        <v>1040</v>
      </c>
      <c r="E4100" s="1219" t="s">
        <v>3069</v>
      </c>
      <c r="F4100" s="1202" t="s">
        <v>295</v>
      </c>
      <c r="G4100" s="1202"/>
      <c r="H4100" s="1202" t="s">
        <v>1041</v>
      </c>
      <c r="I4100" s="1202" t="s">
        <v>53</v>
      </c>
      <c r="J4100" s="1202" t="s">
        <v>3071</v>
      </c>
      <c r="K4100" s="1202"/>
      <c r="L4100" s="1202" t="s">
        <v>747</v>
      </c>
      <c r="M4100" s="1202" t="s">
        <v>1011</v>
      </c>
      <c r="N4100" s="1203" t="s">
        <v>1042</v>
      </c>
      <c r="O4100" s="1203" t="s">
        <v>73</v>
      </c>
      <c r="P4100" s="1203" t="s">
        <v>73</v>
      </c>
      <c r="Q4100" s="1203" t="s">
        <v>750</v>
      </c>
      <c r="R4100" s="1203" t="s">
        <v>966</v>
      </c>
      <c r="S4100" s="1218">
        <f>VLOOKUP($D4100,'NI-Ric'!$B$1:$W$2048,12,FALSE)</f>
        <v>0</v>
      </c>
      <c r="T4100" s="1218">
        <f>VLOOKUP($D4100,'NI-Ric'!$B$1:$W$2048,13,FALSE)</f>
        <v>0</v>
      </c>
      <c r="U4100" s="1218">
        <f>VLOOKUP($D4100,'NI-Ric'!$B$1:$W$2048,16,FALSE)</f>
        <v>0</v>
      </c>
      <c r="V4100" s="1218">
        <f>VLOOKUP($D4100,'NI-Ric'!$B$1:$W$2048,17,FALSE)</f>
        <v>0</v>
      </c>
      <c r="W4100" s="1218">
        <f>VLOOKUP($D4100,'NI-Ric'!$B$1:$W$2048,18,FALSE)</f>
        <v>0</v>
      </c>
      <c r="X4100" s="1218">
        <f>VLOOKUP($D4100,'NI-Ric'!$B$1:$W$2048,19,FALSE)</f>
        <v>0</v>
      </c>
    </row>
    <row r="4101" spans="1:24" hidden="1">
      <c r="A4101" s="509"/>
      <c r="B4101" s="509"/>
      <c r="C4101" s="509"/>
      <c r="D4101" s="1218" t="s">
        <v>1043</v>
      </c>
      <c r="E4101" s="1219" t="s">
        <v>3069</v>
      </c>
      <c r="F4101" s="1202"/>
      <c r="G4101" s="1202"/>
      <c r="H4101" s="1202" t="s">
        <v>1044</v>
      </c>
      <c r="I4101" s="1202" t="s">
        <v>53</v>
      </c>
      <c r="J4101" s="1202" t="s">
        <v>3071</v>
      </c>
      <c r="K4101" s="1202"/>
      <c r="L4101" s="1202" t="s">
        <v>1045</v>
      </c>
      <c r="M4101" s="1202" t="s">
        <v>1011</v>
      </c>
      <c r="N4101" s="1203" t="s">
        <v>1046</v>
      </c>
      <c r="O4101" s="1203" t="s">
        <v>73</v>
      </c>
      <c r="P4101" s="1203" t="s">
        <v>73</v>
      </c>
      <c r="Q4101" s="1203" t="s">
        <v>73</v>
      </c>
      <c r="R4101" s="1203" t="s">
        <v>73</v>
      </c>
      <c r="S4101" s="1218">
        <f>VLOOKUP($D4101,'NI-Ric'!$B$1:$W$2048,12,FALSE)</f>
        <v>0</v>
      </c>
      <c r="T4101" s="1218">
        <f>VLOOKUP($D4101,'NI-Ric'!$B$1:$W$2048,13,FALSE)</f>
        <v>0</v>
      </c>
      <c r="U4101" s="1218">
        <f>VLOOKUP($D4101,'NI-Ric'!$B$1:$W$2048,16,FALSE)</f>
        <v>0</v>
      </c>
      <c r="V4101" s="1218">
        <f>VLOOKUP($D4101,'NI-Ric'!$B$1:$W$2048,17,FALSE)</f>
        <v>0</v>
      </c>
      <c r="W4101" s="1218">
        <f>VLOOKUP($D4101,'NI-Ric'!$B$1:$W$2048,18,FALSE)</f>
        <v>0</v>
      </c>
      <c r="X4101" s="1218">
        <f>VLOOKUP($D4101,'NI-Ric'!$B$1:$W$2048,19,FALSE)</f>
        <v>0</v>
      </c>
    </row>
    <row r="4102" spans="1:24" ht="27" hidden="1">
      <c r="A4102" s="509"/>
      <c r="B4102" s="509"/>
      <c r="C4102" s="509"/>
      <c r="D4102" s="1218" t="s">
        <v>1047</v>
      </c>
      <c r="E4102" s="1219" t="s">
        <v>3069</v>
      </c>
      <c r="F4102" s="1202" t="s">
        <v>157</v>
      </c>
      <c r="G4102" s="1202" t="str">
        <f>CONCATENATE(D4102,F4102)</f>
        <v>4.20.10.10.030.030.10.010CONS</v>
      </c>
      <c r="H4102" s="1202" t="s">
        <v>1009</v>
      </c>
      <c r="I4102" s="1202" t="s">
        <v>53</v>
      </c>
      <c r="J4102" s="1202" t="s">
        <v>3071</v>
      </c>
      <c r="K4102" s="1202"/>
      <c r="L4102" s="1202" t="s">
        <v>747</v>
      </c>
      <c r="M4102" s="1202" t="s">
        <v>1011</v>
      </c>
      <c r="N4102" s="1203" t="s">
        <v>1049</v>
      </c>
      <c r="O4102" s="1203" t="s">
        <v>73</v>
      </c>
      <c r="P4102" s="1203" t="s">
        <v>73</v>
      </c>
      <c r="Q4102" s="1203" t="s">
        <v>750</v>
      </c>
      <c r="R4102" s="1203" t="s">
        <v>966</v>
      </c>
      <c r="S4102" s="1218">
        <f>VLOOKUP($D4102,'NI-Ric'!$B$1:$W$2048,12,FALSE)</f>
        <v>0</v>
      </c>
      <c r="T4102" s="1218">
        <f>VLOOKUP($D4102,'NI-Ric'!$B$1:$W$2048,13,FALSE)</f>
        <v>0</v>
      </c>
      <c r="U4102" s="1218">
        <f>VLOOKUP($D4102,'NI-Ric'!$B$1:$W$2048,16,FALSE)</f>
        <v>0</v>
      </c>
      <c r="V4102" s="1218">
        <f>VLOOKUP($D4102,'NI-Ric'!$B$1:$W$2048,17,FALSE)</f>
        <v>0</v>
      </c>
      <c r="W4102" s="1218">
        <f>VLOOKUP($D4102,'NI-Ric'!$B$1:$W$2048,18,FALSE)</f>
        <v>0</v>
      </c>
      <c r="X4102" s="1218">
        <f>VLOOKUP($D4102,'NI-Ric'!$B$1:$W$2048,19,FALSE)</f>
        <v>0</v>
      </c>
    </row>
    <row r="4103" spans="1:24" ht="27" hidden="1">
      <c r="A4103" s="509"/>
      <c r="B4103" s="509"/>
      <c r="C4103" s="509"/>
      <c r="D4103" s="1218" t="s">
        <v>1050</v>
      </c>
      <c r="E4103" s="1219" t="s">
        <v>3069</v>
      </c>
      <c r="F4103" s="1202"/>
      <c r="G4103" s="1202"/>
      <c r="H4103" s="1202" t="s">
        <v>1014</v>
      </c>
      <c r="I4103" s="1202" t="s">
        <v>53</v>
      </c>
      <c r="J4103" s="1202" t="s">
        <v>3071</v>
      </c>
      <c r="K4103" s="1202"/>
      <c r="L4103" s="1202" t="s">
        <v>747</v>
      </c>
      <c r="M4103" s="1202" t="s">
        <v>1011</v>
      </c>
      <c r="N4103" s="1203" t="s">
        <v>1051</v>
      </c>
      <c r="O4103" s="1203" t="s">
        <v>73</v>
      </c>
      <c r="P4103" s="1203" t="s">
        <v>73</v>
      </c>
      <c r="Q4103" s="1203" t="s">
        <v>750</v>
      </c>
      <c r="R4103" s="1203" t="s">
        <v>966</v>
      </c>
      <c r="S4103" s="1218">
        <f>VLOOKUP($D4103,'NI-Ric'!$B$1:$W$2048,12,FALSE)</f>
        <v>0</v>
      </c>
      <c r="T4103" s="1218">
        <f>VLOOKUP($D4103,'NI-Ric'!$B$1:$W$2048,13,FALSE)</f>
        <v>0</v>
      </c>
      <c r="U4103" s="1218">
        <f>VLOOKUP($D4103,'NI-Ric'!$B$1:$W$2048,16,FALSE)</f>
        <v>0</v>
      </c>
      <c r="V4103" s="1218">
        <f>VLOOKUP($D4103,'NI-Ric'!$B$1:$W$2048,17,FALSE)</f>
        <v>0</v>
      </c>
      <c r="W4103" s="1218">
        <f>VLOOKUP($D4103,'NI-Ric'!$B$1:$W$2048,18,FALSE)</f>
        <v>0</v>
      </c>
      <c r="X4103" s="1218">
        <f>VLOOKUP($D4103,'NI-Ric'!$B$1:$W$2048,19,FALSE)</f>
        <v>0</v>
      </c>
    </row>
    <row r="4104" spans="1:24" ht="27" hidden="1">
      <c r="A4104" s="509"/>
      <c r="B4104" s="509"/>
      <c r="C4104" s="509"/>
      <c r="D4104" s="1218" t="s">
        <v>1052</v>
      </c>
      <c r="E4104" s="1219" t="s">
        <v>3069</v>
      </c>
      <c r="F4104" s="1202" t="s">
        <v>157</v>
      </c>
      <c r="G4104" s="1202" t="str">
        <f>CONCATENATE(D4104,F4104)</f>
        <v>4.20.10.10.030.030.10.030CONS</v>
      </c>
      <c r="H4104" s="1202" t="s">
        <v>1009</v>
      </c>
      <c r="I4104" s="1202" t="s">
        <v>53</v>
      </c>
      <c r="J4104" s="1202" t="s">
        <v>3071</v>
      </c>
      <c r="K4104" s="1202"/>
      <c r="L4104" s="1202" t="s">
        <v>747</v>
      </c>
      <c r="M4104" s="1202" t="s">
        <v>1011</v>
      </c>
      <c r="N4104" s="1203" t="s">
        <v>1053</v>
      </c>
      <c r="O4104" s="1203" t="s">
        <v>73</v>
      </c>
      <c r="P4104" s="1203" t="s">
        <v>73</v>
      </c>
      <c r="Q4104" s="1203" t="s">
        <v>750</v>
      </c>
      <c r="R4104" s="1203" t="s">
        <v>966</v>
      </c>
      <c r="S4104" s="1218">
        <f>VLOOKUP($D4104,'NI-Ric'!$B$1:$W$2048,12,FALSE)</f>
        <v>0</v>
      </c>
      <c r="T4104" s="1218">
        <f>VLOOKUP($D4104,'NI-Ric'!$B$1:$W$2048,13,FALSE)</f>
        <v>0</v>
      </c>
      <c r="U4104" s="1218">
        <f>VLOOKUP($D4104,'NI-Ric'!$B$1:$W$2048,16,FALSE)</f>
        <v>0</v>
      </c>
      <c r="V4104" s="1218">
        <f>VLOOKUP($D4104,'NI-Ric'!$B$1:$W$2048,17,FALSE)</f>
        <v>0</v>
      </c>
      <c r="W4104" s="1218">
        <f>VLOOKUP($D4104,'NI-Ric'!$B$1:$W$2048,18,FALSE)</f>
        <v>0</v>
      </c>
      <c r="X4104" s="1218">
        <f>VLOOKUP($D4104,'NI-Ric'!$B$1:$W$2048,19,FALSE)</f>
        <v>0</v>
      </c>
    </row>
    <row r="4105" spans="1:24" ht="27" hidden="1">
      <c r="A4105" s="509"/>
      <c r="B4105" s="509"/>
      <c r="C4105" s="509"/>
      <c r="D4105" s="1218" t="s">
        <v>1054</v>
      </c>
      <c r="E4105" s="1219" t="s">
        <v>3069</v>
      </c>
      <c r="F4105" s="1202"/>
      <c r="G4105" s="1202"/>
      <c r="H4105" s="1202" t="s">
        <v>1014</v>
      </c>
      <c r="I4105" s="1202" t="s">
        <v>53</v>
      </c>
      <c r="J4105" s="1202" t="s">
        <v>3071</v>
      </c>
      <c r="K4105" s="1202"/>
      <c r="L4105" s="1202" t="s">
        <v>747</v>
      </c>
      <c r="M4105" s="1202" t="s">
        <v>1011</v>
      </c>
      <c r="N4105" s="1203" t="s">
        <v>1055</v>
      </c>
      <c r="O4105" s="1203" t="s">
        <v>73</v>
      </c>
      <c r="P4105" s="1203" t="s">
        <v>73</v>
      </c>
      <c r="Q4105" s="1203" t="s">
        <v>750</v>
      </c>
      <c r="R4105" s="1203" t="s">
        <v>966</v>
      </c>
      <c r="S4105" s="1218">
        <f>VLOOKUP($D4105,'NI-Ric'!$B$1:$W$2048,12,FALSE)</f>
        <v>0</v>
      </c>
      <c r="T4105" s="1218">
        <f>VLOOKUP($D4105,'NI-Ric'!$B$1:$W$2048,13,FALSE)</f>
        <v>0</v>
      </c>
      <c r="U4105" s="1218">
        <f>VLOOKUP($D4105,'NI-Ric'!$B$1:$W$2048,16,FALSE)</f>
        <v>0</v>
      </c>
      <c r="V4105" s="1218">
        <f>VLOOKUP($D4105,'NI-Ric'!$B$1:$W$2048,17,FALSE)</f>
        <v>0</v>
      </c>
      <c r="W4105" s="1218">
        <f>VLOOKUP($D4105,'NI-Ric'!$B$1:$W$2048,18,FALSE)</f>
        <v>0</v>
      </c>
      <c r="X4105" s="1218">
        <f>VLOOKUP($D4105,'NI-Ric'!$B$1:$W$2048,19,FALSE)</f>
        <v>0</v>
      </c>
    </row>
    <row r="4106" spans="1:24" ht="27" hidden="1">
      <c r="A4106" s="509"/>
      <c r="B4106" s="509"/>
      <c r="C4106" s="509"/>
      <c r="D4106" s="1218" t="s">
        <v>1056</v>
      </c>
      <c r="E4106" s="1219" t="s">
        <v>3069</v>
      </c>
      <c r="F4106" s="1202"/>
      <c r="G4106" s="1202"/>
      <c r="H4106" s="1202" t="s">
        <v>1021</v>
      </c>
      <c r="I4106" s="1202" t="s">
        <v>53</v>
      </c>
      <c r="J4106" s="1202" t="s">
        <v>3071</v>
      </c>
      <c r="K4106" s="1202"/>
      <c r="L4106" s="1202" t="s">
        <v>747</v>
      </c>
      <c r="M4106" s="1202" t="s">
        <v>1011</v>
      </c>
      <c r="N4106" s="1203" t="s">
        <v>1057</v>
      </c>
      <c r="O4106" s="1203" t="s">
        <v>73</v>
      </c>
      <c r="P4106" s="1203" t="s">
        <v>73</v>
      </c>
      <c r="Q4106" s="1203" t="s">
        <v>750</v>
      </c>
      <c r="R4106" s="1203" t="s">
        <v>966</v>
      </c>
      <c r="S4106" s="1218">
        <f>VLOOKUP($D4106,'NI-Ric'!$B$1:$W$2048,12,FALSE)</f>
        <v>0</v>
      </c>
      <c r="T4106" s="1218">
        <f>VLOOKUP($D4106,'NI-Ric'!$B$1:$W$2048,13,FALSE)</f>
        <v>0</v>
      </c>
      <c r="U4106" s="1218">
        <f>VLOOKUP($D4106,'NI-Ric'!$B$1:$W$2048,16,FALSE)</f>
        <v>0</v>
      </c>
      <c r="V4106" s="1218">
        <f>VLOOKUP($D4106,'NI-Ric'!$B$1:$W$2048,17,FALSE)</f>
        <v>0</v>
      </c>
      <c r="W4106" s="1218">
        <f>VLOOKUP($D4106,'NI-Ric'!$B$1:$W$2048,18,FALSE)</f>
        <v>0</v>
      </c>
      <c r="X4106" s="1218">
        <f>VLOOKUP($D4106,'NI-Ric'!$B$1:$W$2048,19,FALSE)</f>
        <v>0</v>
      </c>
    </row>
    <row r="4107" spans="1:24" ht="27" hidden="1">
      <c r="A4107" s="509"/>
      <c r="B4107" s="509"/>
      <c r="C4107" s="509"/>
      <c r="D4107" s="1218" t="s">
        <v>1058</v>
      </c>
      <c r="E4107" s="1219" t="s">
        <v>3069</v>
      </c>
      <c r="F4107" s="1202"/>
      <c r="G4107" s="1202"/>
      <c r="H4107" s="1202" t="s">
        <v>1024</v>
      </c>
      <c r="I4107" s="1202" t="s">
        <v>53</v>
      </c>
      <c r="J4107" s="1202" t="s">
        <v>3071</v>
      </c>
      <c r="K4107" s="1202"/>
      <c r="L4107" s="1202" t="s">
        <v>747</v>
      </c>
      <c r="M4107" s="1202" t="s">
        <v>1011</v>
      </c>
      <c r="N4107" s="1203" t="s">
        <v>1059</v>
      </c>
      <c r="O4107" s="1203" t="s">
        <v>73</v>
      </c>
      <c r="P4107" s="1203" t="s">
        <v>73</v>
      </c>
      <c r="Q4107" s="1203" t="s">
        <v>750</v>
      </c>
      <c r="R4107" s="1203" t="s">
        <v>966</v>
      </c>
      <c r="S4107" s="1218">
        <f>VLOOKUP($D4107,'NI-Ric'!$B$1:$W$2048,12,FALSE)</f>
        <v>0</v>
      </c>
      <c r="T4107" s="1218">
        <f>VLOOKUP($D4107,'NI-Ric'!$B$1:$W$2048,13,FALSE)</f>
        <v>0</v>
      </c>
      <c r="U4107" s="1218">
        <f>VLOOKUP($D4107,'NI-Ric'!$B$1:$W$2048,16,FALSE)</f>
        <v>0</v>
      </c>
      <c r="V4107" s="1218">
        <f>VLOOKUP($D4107,'NI-Ric'!$B$1:$W$2048,17,FALSE)</f>
        <v>0</v>
      </c>
      <c r="W4107" s="1218">
        <f>VLOOKUP($D4107,'NI-Ric'!$B$1:$W$2048,18,FALSE)</f>
        <v>0</v>
      </c>
      <c r="X4107" s="1218">
        <f>VLOOKUP($D4107,'NI-Ric'!$B$1:$W$2048,19,FALSE)</f>
        <v>0</v>
      </c>
    </row>
    <row r="4108" spans="1:24" ht="27" hidden="1">
      <c r="A4108" s="509"/>
      <c r="B4108" s="509"/>
      <c r="C4108" s="509"/>
      <c r="D4108" s="1218" t="s">
        <v>1060</v>
      </c>
      <c r="E4108" s="1219" t="s">
        <v>3069</v>
      </c>
      <c r="F4108" s="1202"/>
      <c r="G4108" s="1202"/>
      <c r="H4108" s="1202" t="s">
        <v>1027</v>
      </c>
      <c r="I4108" s="1202" t="s">
        <v>53</v>
      </c>
      <c r="J4108" s="1202" t="s">
        <v>3071</v>
      </c>
      <c r="K4108" s="1202"/>
      <c r="L4108" s="1202" t="s">
        <v>747</v>
      </c>
      <c r="M4108" s="1202" t="s">
        <v>1011</v>
      </c>
      <c r="N4108" s="1203" t="s">
        <v>1061</v>
      </c>
      <c r="O4108" s="1203" t="s">
        <v>73</v>
      </c>
      <c r="P4108" s="1203" t="s">
        <v>73</v>
      </c>
      <c r="Q4108" s="1203" t="s">
        <v>750</v>
      </c>
      <c r="R4108" s="1203" t="s">
        <v>966</v>
      </c>
      <c r="S4108" s="1218">
        <f>VLOOKUP($D4108,'NI-Ric'!$B$1:$W$2048,12,FALSE)</f>
        <v>0</v>
      </c>
      <c r="T4108" s="1218">
        <f>VLOOKUP($D4108,'NI-Ric'!$B$1:$W$2048,13,FALSE)</f>
        <v>0</v>
      </c>
      <c r="U4108" s="1218">
        <f>VLOOKUP($D4108,'NI-Ric'!$B$1:$W$2048,16,FALSE)</f>
        <v>0</v>
      </c>
      <c r="V4108" s="1218">
        <f>VLOOKUP($D4108,'NI-Ric'!$B$1:$W$2048,17,FALSE)</f>
        <v>0</v>
      </c>
      <c r="W4108" s="1218">
        <f>VLOOKUP($D4108,'NI-Ric'!$B$1:$W$2048,18,FALSE)</f>
        <v>0</v>
      </c>
      <c r="X4108" s="1218">
        <f>VLOOKUP($D4108,'NI-Ric'!$B$1:$W$2048,19,FALSE)</f>
        <v>0</v>
      </c>
    </row>
    <row r="4109" spans="1:24" ht="27" hidden="1">
      <c r="A4109" s="509"/>
      <c r="B4109" s="509"/>
      <c r="C4109" s="509"/>
      <c r="D4109" s="1218" t="s">
        <v>1062</v>
      </c>
      <c r="E4109" s="1219" t="s">
        <v>3069</v>
      </c>
      <c r="F4109" s="1202"/>
      <c r="G4109" s="1202"/>
      <c r="H4109" s="1202" t="s">
        <v>1030</v>
      </c>
      <c r="I4109" s="1202" t="s">
        <v>53</v>
      </c>
      <c r="J4109" s="1202" t="s">
        <v>3071</v>
      </c>
      <c r="K4109" s="1202"/>
      <c r="L4109" s="1202" t="s">
        <v>747</v>
      </c>
      <c r="M4109" s="1202" t="s">
        <v>1011</v>
      </c>
      <c r="N4109" s="1203" t="s">
        <v>1063</v>
      </c>
      <c r="O4109" s="1203" t="s">
        <v>73</v>
      </c>
      <c r="P4109" s="1203" t="s">
        <v>73</v>
      </c>
      <c r="Q4109" s="1203" t="s">
        <v>750</v>
      </c>
      <c r="R4109" s="1203" t="s">
        <v>966</v>
      </c>
      <c r="S4109" s="1218">
        <f>VLOOKUP($D4109,'NI-Ric'!$B$1:$W$2048,12,FALSE)</f>
        <v>0</v>
      </c>
      <c r="T4109" s="1218">
        <f>VLOOKUP($D4109,'NI-Ric'!$B$1:$W$2048,13,FALSE)</f>
        <v>0</v>
      </c>
      <c r="U4109" s="1218">
        <f>VLOOKUP($D4109,'NI-Ric'!$B$1:$W$2048,16,FALSE)</f>
        <v>0</v>
      </c>
      <c r="V4109" s="1218">
        <f>VLOOKUP($D4109,'NI-Ric'!$B$1:$W$2048,17,FALSE)</f>
        <v>0</v>
      </c>
      <c r="W4109" s="1218">
        <f>VLOOKUP($D4109,'NI-Ric'!$B$1:$W$2048,18,FALSE)</f>
        <v>0</v>
      </c>
      <c r="X4109" s="1218">
        <f>VLOOKUP($D4109,'NI-Ric'!$B$1:$W$2048,19,FALSE)</f>
        <v>0</v>
      </c>
    </row>
    <row r="4110" spans="1:24" ht="27" hidden="1">
      <c r="A4110" s="509"/>
      <c r="B4110" s="509"/>
      <c r="C4110" s="509"/>
      <c r="D4110" s="1218" t="s">
        <v>1064</v>
      </c>
      <c r="E4110" s="1219" t="s">
        <v>3069</v>
      </c>
      <c r="F4110" s="1202"/>
      <c r="G4110" s="1202"/>
      <c r="H4110" s="1202" t="s">
        <v>1021</v>
      </c>
      <c r="I4110" s="1202" t="s">
        <v>53</v>
      </c>
      <c r="J4110" s="1202" t="s">
        <v>3071</v>
      </c>
      <c r="K4110" s="1202"/>
      <c r="L4110" s="1202" t="s">
        <v>747</v>
      </c>
      <c r="M4110" s="1202" t="s">
        <v>1011</v>
      </c>
      <c r="N4110" s="1203" t="s">
        <v>1065</v>
      </c>
      <c r="O4110" s="1203" t="s">
        <v>73</v>
      </c>
      <c r="P4110" s="1203" t="s">
        <v>73</v>
      </c>
      <c r="Q4110" s="1203" t="s">
        <v>750</v>
      </c>
      <c r="R4110" s="1203" t="s">
        <v>966</v>
      </c>
      <c r="S4110" s="1218">
        <f>VLOOKUP($D4110,'NI-Ric'!$B$1:$W$2048,12,FALSE)</f>
        <v>0</v>
      </c>
      <c r="T4110" s="1218">
        <f>VLOOKUP($D4110,'NI-Ric'!$B$1:$W$2048,13,FALSE)</f>
        <v>0</v>
      </c>
      <c r="U4110" s="1218">
        <f>VLOOKUP($D4110,'NI-Ric'!$B$1:$W$2048,16,FALSE)</f>
        <v>0</v>
      </c>
      <c r="V4110" s="1218">
        <f>VLOOKUP($D4110,'NI-Ric'!$B$1:$W$2048,17,FALSE)</f>
        <v>0</v>
      </c>
      <c r="W4110" s="1218">
        <f>VLOOKUP($D4110,'NI-Ric'!$B$1:$W$2048,18,FALSE)</f>
        <v>0</v>
      </c>
      <c r="X4110" s="1218">
        <f>VLOOKUP($D4110,'NI-Ric'!$B$1:$W$2048,19,FALSE)</f>
        <v>0</v>
      </c>
    </row>
    <row r="4111" spans="1:24" ht="27" hidden="1">
      <c r="A4111" s="509"/>
      <c r="B4111" s="509"/>
      <c r="C4111" s="509"/>
      <c r="D4111" s="1218" t="s">
        <v>1066</v>
      </c>
      <c r="E4111" s="1219" t="s">
        <v>3069</v>
      </c>
      <c r="F4111" s="1202"/>
      <c r="G4111" s="1202"/>
      <c r="H4111" s="1202" t="s">
        <v>1024</v>
      </c>
      <c r="I4111" s="1202" t="s">
        <v>53</v>
      </c>
      <c r="J4111" s="1202" t="s">
        <v>3071</v>
      </c>
      <c r="K4111" s="1202"/>
      <c r="L4111" s="1202" t="s">
        <v>747</v>
      </c>
      <c r="M4111" s="1202" t="s">
        <v>1011</v>
      </c>
      <c r="N4111" s="1203" t="s">
        <v>1067</v>
      </c>
      <c r="O4111" s="1203" t="s">
        <v>73</v>
      </c>
      <c r="P4111" s="1203" t="s">
        <v>73</v>
      </c>
      <c r="Q4111" s="1203" t="s">
        <v>750</v>
      </c>
      <c r="R4111" s="1203" t="s">
        <v>966</v>
      </c>
      <c r="S4111" s="1218">
        <f>VLOOKUP($D4111,'NI-Ric'!$B$1:$W$2048,12,FALSE)</f>
        <v>0</v>
      </c>
      <c r="T4111" s="1218">
        <f>VLOOKUP($D4111,'NI-Ric'!$B$1:$W$2048,13,FALSE)</f>
        <v>0</v>
      </c>
      <c r="U4111" s="1218">
        <f>VLOOKUP($D4111,'NI-Ric'!$B$1:$W$2048,16,FALSE)</f>
        <v>0</v>
      </c>
      <c r="V4111" s="1218">
        <f>VLOOKUP($D4111,'NI-Ric'!$B$1:$W$2048,17,FALSE)</f>
        <v>0</v>
      </c>
      <c r="W4111" s="1218">
        <f>VLOOKUP($D4111,'NI-Ric'!$B$1:$W$2048,18,FALSE)</f>
        <v>0</v>
      </c>
      <c r="X4111" s="1218">
        <f>VLOOKUP($D4111,'NI-Ric'!$B$1:$W$2048,19,FALSE)</f>
        <v>0</v>
      </c>
    </row>
    <row r="4112" spans="1:24" ht="27" hidden="1">
      <c r="A4112" s="509"/>
      <c r="B4112" s="509"/>
      <c r="C4112" s="509"/>
      <c r="D4112" s="1218" t="s">
        <v>1068</v>
      </c>
      <c r="E4112" s="1219" t="s">
        <v>3069</v>
      </c>
      <c r="F4112" s="1202"/>
      <c r="G4112" s="1202"/>
      <c r="H4112" s="1202" t="s">
        <v>1027</v>
      </c>
      <c r="I4112" s="1202" t="s">
        <v>53</v>
      </c>
      <c r="J4112" s="1202" t="s">
        <v>3071</v>
      </c>
      <c r="K4112" s="1202"/>
      <c r="L4112" s="1202" t="s">
        <v>747</v>
      </c>
      <c r="M4112" s="1202" t="s">
        <v>1011</v>
      </c>
      <c r="N4112" s="1203" t="s">
        <v>1069</v>
      </c>
      <c r="O4112" s="1203" t="s">
        <v>73</v>
      </c>
      <c r="P4112" s="1203" t="s">
        <v>73</v>
      </c>
      <c r="Q4112" s="1203" t="s">
        <v>750</v>
      </c>
      <c r="R4112" s="1203" t="s">
        <v>966</v>
      </c>
      <c r="S4112" s="1218">
        <f>VLOOKUP($D4112,'NI-Ric'!$B$1:$W$2048,12,FALSE)</f>
        <v>0</v>
      </c>
      <c r="T4112" s="1218">
        <f>VLOOKUP($D4112,'NI-Ric'!$B$1:$W$2048,13,FALSE)</f>
        <v>0</v>
      </c>
      <c r="U4112" s="1218">
        <f>VLOOKUP($D4112,'NI-Ric'!$B$1:$W$2048,16,FALSE)</f>
        <v>0</v>
      </c>
      <c r="V4112" s="1218">
        <f>VLOOKUP($D4112,'NI-Ric'!$B$1:$W$2048,17,FALSE)</f>
        <v>0</v>
      </c>
      <c r="W4112" s="1218">
        <f>VLOOKUP($D4112,'NI-Ric'!$B$1:$W$2048,18,FALSE)</f>
        <v>0</v>
      </c>
      <c r="X4112" s="1218">
        <f>VLOOKUP($D4112,'NI-Ric'!$B$1:$W$2048,19,FALSE)</f>
        <v>0</v>
      </c>
    </row>
    <row r="4113" spans="1:24" ht="27" hidden="1">
      <c r="A4113" s="509"/>
      <c r="B4113" s="509"/>
      <c r="C4113" s="509"/>
      <c r="D4113" s="1218" t="s">
        <v>1070</v>
      </c>
      <c r="E4113" s="1219" t="s">
        <v>3069</v>
      </c>
      <c r="F4113" s="1202"/>
      <c r="G4113" s="1202"/>
      <c r="H4113" s="1202" t="s">
        <v>1030</v>
      </c>
      <c r="I4113" s="1202" t="s">
        <v>53</v>
      </c>
      <c r="J4113" s="1202" t="s">
        <v>3071</v>
      </c>
      <c r="K4113" s="1202"/>
      <c r="L4113" s="1202" t="s">
        <v>747</v>
      </c>
      <c r="M4113" s="1202" t="s">
        <v>1011</v>
      </c>
      <c r="N4113" s="1203" t="s">
        <v>1071</v>
      </c>
      <c r="O4113" s="1203" t="s">
        <v>73</v>
      </c>
      <c r="P4113" s="1203" t="s">
        <v>73</v>
      </c>
      <c r="Q4113" s="1203" t="s">
        <v>750</v>
      </c>
      <c r="R4113" s="1203" t="s">
        <v>966</v>
      </c>
      <c r="S4113" s="1218">
        <f>VLOOKUP($D4113,'NI-Ric'!$B$1:$W$2048,12,FALSE)</f>
        <v>0</v>
      </c>
      <c r="T4113" s="1218">
        <f>VLOOKUP($D4113,'NI-Ric'!$B$1:$W$2048,13,FALSE)</f>
        <v>0</v>
      </c>
      <c r="U4113" s="1218">
        <f>VLOOKUP($D4113,'NI-Ric'!$B$1:$W$2048,16,FALSE)</f>
        <v>0</v>
      </c>
      <c r="V4113" s="1218">
        <f>VLOOKUP($D4113,'NI-Ric'!$B$1:$W$2048,17,FALSE)</f>
        <v>0</v>
      </c>
      <c r="W4113" s="1218">
        <f>VLOOKUP($D4113,'NI-Ric'!$B$1:$W$2048,18,FALSE)</f>
        <v>0</v>
      </c>
      <c r="X4113" s="1218">
        <f>VLOOKUP($D4113,'NI-Ric'!$B$1:$W$2048,19,FALSE)</f>
        <v>0</v>
      </c>
    </row>
    <row r="4114" spans="1:24" ht="27">
      <c r="A4114" s="509"/>
      <c r="B4114" s="509"/>
      <c r="C4114" s="509"/>
      <c r="D4114" s="1218" t="s">
        <v>1072</v>
      </c>
      <c r="E4114" s="1219" t="s">
        <v>3069</v>
      </c>
      <c r="F4114" s="1202" t="s">
        <v>295</v>
      </c>
      <c r="G4114" s="1202"/>
      <c r="H4114" s="1202" t="s">
        <v>1041</v>
      </c>
      <c r="I4114" s="1202" t="s">
        <v>53</v>
      </c>
      <c r="J4114" s="1202" t="s">
        <v>3071</v>
      </c>
      <c r="K4114" s="1202"/>
      <c r="L4114" s="1202" t="s">
        <v>747</v>
      </c>
      <c r="M4114" s="1202" t="s">
        <v>1011</v>
      </c>
      <c r="N4114" s="1203" t="s">
        <v>1073</v>
      </c>
      <c r="O4114" s="1203" t="s">
        <v>73</v>
      </c>
      <c r="P4114" s="1203" t="s">
        <v>73</v>
      </c>
      <c r="Q4114" s="1203" t="s">
        <v>750</v>
      </c>
      <c r="R4114" s="1203" t="s">
        <v>966</v>
      </c>
      <c r="S4114" s="1218">
        <f>VLOOKUP($D4114,'NI-Ric'!$B$1:$W$2048,12,FALSE)</f>
        <v>0</v>
      </c>
      <c r="T4114" s="1218">
        <f>VLOOKUP($D4114,'NI-Ric'!$B$1:$W$2048,13,FALSE)</f>
        <v>0</v>
      </c>
      <c r="U4114" s="1218">
        <f>VLOOKUP($D4114,'NI-Ric'!$B$1:$W$2048,16,FALSE)</f>
        <v>0</v>
      </c>
      <c r="V4114" s="1218">
        <f>VLOOKUP($D4114,'NI-Ric'!$B$1:$W$2048,17,FALSE)</f>
        <v>0</v>
      </c>
      <c r="W4114" s="1218">
        <f>VLOOKUP($D4114,'NI-Ric'!$B$1:$W$2048,18,FALSE)</f>
        <v>0</v>
      </c>
      <c r="X4114" s="1218">
        <f>VLOOKUP($D4114,'NI-Ric'!$B$1:$W$2048,19,FALSE)</f>
        <v>0</v>
      </c>
    </row>
    <row r="4115" spans="1:24" ht="40.5" hidden="1">
      <c r="A4115" s="509"/>
      <c r="B4115" s="509"/>
      <c r="C4115" s="509"/>
      <c r="D4115" s="1218" t="s">
        <v>1074</v>
      </c>
      <c r="E4115" s="1219" t="s">
        <v>3069</v>
      </c>
      <c r="F4115" s="1202" t="s">
        <v>157</v>
      </c>
      <c r="G4115" s="1202" t="str">
        <f>CONCATENATE(D4115,F4115)</f>
        <v>4.20.10.10.030.040.10.010CONS</v>
      </c>
      <c r="H4115" s="1202" t="s">
        <v>1009</v>
      </c>
      <c r="I4115" s="1202" t="s">
        <v>53</v>
      </c>
      <c r="J4115" s="1202" t="s">
        <v>3071</v>
      </c>
      <c r="K4115" s="1202"/>
      <c r="L4115" s="1202" t="s">
        <v>747</v>
      </c>
      <c r="M4115" s="1202" t="s">
        <v>1011</v>
      </c>
      <c r="N4115" s="1203" t="s">
        <v>1076</v>
      </c>
      <c r="O4115" s="1203" t="s">
        <v>73</v>
      </c>
      <c r="P4115" s="1203" t="s">
        <v>73</v>
      </c>
      <c r="Q4115" s="1203" t="s">
        <v>750</v>
      </c>
      <c r="R4115" s="1203" t="s">
        <v>966</v>
      </c>
      <c r="S4115" s="1218">
        <f>VLOOKUP($D4115,'NI-Ric'!$B$1:$W$2048,12,FALSE)</f>
        <v>0</v>
      </c>
      <c r="T4115" s="1218">
        <f>VLOOKUP($D4115,'NI-Ric'!$B$1:$W$2048,13,FALSE)</f>
        <v>0</v>
      </c>
      <c r="U4115" s="1218">
        <f>VLOOKUP($D4115,'NI-Ric'!$B$1:$W$2048,16,FALSE)</f>
        <v>0</v>
      </c>
      <c r="V4115" s="1218">
        <f>VLOOKUP($D4115,'NI-Ric'!$B$1:$W$2048,17,FALSE)</f>
        <v>0</v>
      </c>
      <c r="W4115" s="1218">
        <f>VLOOKUP($D4115,'NI-Ric'!$B$1:$W$2048,18,FALSE)</f>
        <v>0</v>
      </c>
      <c r="X4115" s="1218">
        <f>VLOOKUP($D4115,'NI-Ric'!$B$1:$W$2048,19,FALSE)</f>
        <v>0</v>
      </c>
    </row>
    <row r="4116" spans="1:24" ht="40.5" hidden="1">
      <c r="A4116" s="509"/>
      <c r="B4116" s="509"/>
      <c r="C4116" s="509"/>
      <c r="D4116" s="1218" t="s">
        <v>1077</v>
      </c>
      <c r="E4116" s="1219" t="s">
        <v>3069</v>
      </c>
      <c r="F4116" s="1202"/>
      <c r="G4116" s="1202"/>
      <c r="H4116" s="1202" t="s">
        <v>1014</v>
      </c>
      <c r="I4116" s="1202" t="s">
        <v>53</v>
      </c>
      <c r="J4116" s="1202" t="s">
        <v>3071</v>
      </c>
      <c r="K4116" s="1202"/>
      <c r="L4116" s="1202" t="s">
        <v>747</v>
      </c>
      <c r="M4116" s="1202" t="s">
        <v>1011</v>
      </c>
      <c r="N4116" s="1203" t="s">
        <v>1078</v>
      </c>
      <c r="O4116" s="1203" t="s">
        <v>73</v>
      </c>
      <c r="P4116" s="1203" t="s">
        <v>73</v>
      </c>
      <c r="Q4116" s="1203" t="s">
        <v>750</v>
      </c>
      <c r="R4116" s="1203" t="s">
        <v>966</v>
      </c>
      <c r="S4116" s="1218">
        <f>VLOOKUP($D4116,'NI-Ric'!$B$1:$W$2048,12,FALSE)</f>
        <v>0</v>
      </c>
      <c r="T4116" s="1218">
        <f>VLOOKUP($D4116,'NI-Ric'!$B$1:$W$2048,13,FALSE)</f>
        <v>0</v>
      </c>
      <c r="U4116" s="1218">
        <f>VLOOKUP($D4116,'NI-Ric'!$B$1:$W$2048,16,FALSE)</f>
        <v>0</v>
      </c>
      <c r="V4116" s="1218">
        <f>VLOOKUP($D4116,'NI-Ric'!$B$1:$W$2048,17,FALSE)</f>
        <v>0</v>
      </c>
      <c r="W4116" s="1218">
        <f>VLOOKUP($D4116,'NI-Ric'!$B$1:$W$2048,18,FALSE)</f>
        <v>0</v>
      </c>
      <c r="X4116" s="1218">
        <f>VLOOKUP($D4116,'NI-Ric'!$B$1:$W$2048,19,FALSE)</f>
        <v>0</v>
      </c>
    </row>
    <row r="4117" spans="1:24" ht="40.5" hidden="1">
      <c r="A4117" s="509"/>
      <c r="B4117" s="509"/>
      <c r="C4117" s="509"/>
      <c r="D4117" s="1218" t="s">
        <v>1079</v>
      </c>
      <c r="E4117" s="1219" t="s">
        <v>3069</v>
      </c>
      <c r="F4117" s="1202" t="s">
        <v>157</v>
      </c>
      <c r="G4117" s="1202" t="str">
        <f>CONCATENATE(D4117,F4117)</f>
        <v>4.20.10.10.030.040.10.030CONS</v>
      </c>
      <c r="H4117" s="1202" t="s">
        <v>1009</v>
      </c>
      <c r="I4117" s="1202" t="s">
        <v>53</v>
      </c>
      <c r="J4117" s="1202" t="s">
        <v>3071</v>
      </c>
      <c r="K4117" s="1202"/>
      <c r="L4117" s="1202" t="s">
        <v>747</v>
      </c>
      <c r="M4117" s="1202" t="s">
        <v>1011</v>
      </c>
      <c r="N4117" s="1203" t="s">
        <v>1080</v>
      </c>
      <c r="O4117" s="1203" t="s">
        <v>73</v>
      </c>
      <c r="P4117" s="1203" t="s">
        <v>73</v>
      </c>
      <c r="Q4117" s="1203" t="s">
        <v>750</v>
      </c>
      <c r="R4117" s="1203" t="s">
        <v>966</v>
      </c>
      <c r="S4117" s="1218">
        <f>VLOOKUP($D4117,'NI-Ric'!$B$1:$W$2048,12,FALSE)</f>
        <v>0</v>
      </c>
      <c r="T4117" s="1218">
        <f>VLOOKUP($D4117,'NI-Ric'!$B$1:$W$2048,13,FALSE)</f>
        <v>0</v>
      </c>
      <c r="U4117" s="1218">
        <f>VLOOKUP($D4117,'NI-Ric'!$B$1:$W$2048,16,FALSE)</f>
        <v>0</v>
      </c>
      <c r="V4117" s="1218">
        <f>VLOOKUP($D4117,'NI-Ric'!$B$1:$W$2048,17,FALSE)</f>
        <v>0</v>
      </c>
      <c r="W4117" s="1218">
        <f>VLOOKUP($D4117,'NI-Ric'!$B$1:$W$2048,18,FALSE)</f>
        <v>0</v>
      </c>
      <c r="X4117" s="1218">
        <f>VLOOKUP($D4117,'NI-Ric'!$B$1:$W$2048,19,FALSE)</f>
        <v>0</v>
      </c>
    </row>
    <row r="4118" spans="1:24" ht="40.5" hidden="1">
      <c r="A4118" s="509"/>
      <c r="B4118" s="509"/>
      <c r="C4118" s="509"/>
      <c r="D4118" s="1218" t="s">
        <v>1081</v>
      </c>
      <c r="E4118" s="1219" t="s">
        <v>3069</v>
      </c>
      <c r="F4118" s="1202"/>
      <c r="G4118" s="1202"/>
      <c r="H4118" s="1202" t="s">
        <v>1014</v>
      </c>
      <c r="I4118" s="1202" t="s">
        <v>53</v>
      </c>
      <c r="J4118" s="1202" t="s">
        <v>3071</v>
      </c>
      <c r="K4118" s="1202"/>
      <c r="L4118" s="1202" t="s">
        <v>747</v>
      </c>
      <c r="M4118" s="1202" t="s">
        <v>1011</v>
      </c>
      <c r="N4118" s="1203" t="s">
        <v>1082</v>
      </c>
      <c r="O4118" s="1203" t="s">
        <v>73</v>
      </c>
      <c r="P4118" s="1203" t="s">
        <v>73</v>
      </c>
      <c r="Q4118" s="1203" t="s">
        <v>750</v>
      </c>
      <c r="R4118" s="1203" t="s">
        <v>966</v>
      </c>
      <c r="S4118" s="1218">
        <f>VLOOKUP($D4118,'NI-Ric'!$B$1:$W$2048,12,FALSE)</f>
        <v>0</v>
      </c>
      <c r="T4118" s="1218">
        <f>VLOOKUP($D4118,'NI-Ric'!$B$1:$W$2048,13,FALSE)</f>
        <v>0</v>
      </c>
      <c r="U4118" s="1218">
        <f>VLOOKUP($D4118,'NI-Ric'!$B$1:$W$2048,16,FALSE)</f>
        <v>0</v>
      </c>
      <c r="V4118" s="1218">
        <f>VLOOKUP($D4118,'NI-Ric'!$B$1:$W$2048,17,FALSE)</f>
        <v>0</v>
      </c>
      <c r="W4118" s="1218">
        <f>VLOOKUP($D4118,'NI-Ric'!$B$1:$W$2048,18,FALSE)</f>
        <v>0</v>
      </c>
      <c r="X4118" s="1218">
        <f>VLOOKUP($D4118,'NI-Ric'!$B$1:$W$2048,19,FALSE)</f>
        <v>0</v>
      </c>
    </row>
    <row r="4119" spans="1:24" ht="27" hidden="1">
      <c r="A4119" s="509"/>
      <c r="B4119" s="509"/>
      <c r="C4119" s="509"/>
      <c r="D4119" s="1218" t="s">
        <v>1083</v>
      </c>
      <c r="E4119" s="1219" t="s">
        <v>3069</v>
      </c>
      <c r="F4119" s="1202"/>
      <c r="G4119" s="1202"/>
      <c r="H4119" s="1202" t="s">
        <v>1021</v>
      </c>
      <c r="I4119" s="1202" t="s">
        <v>53</v>
      </c>
      <c r="J4119" s="1202" t="s">
        <v>3071</v>
      </c>
      <c r="K4119" s="1202"/>
      <c r="L4119" s="1202" t="s">
        <v>747</v>
      </c>
      <c r="M4119" s="1202" t="s">
        <v>1011</v>
      </c>
      <c r="N4119" s="1203" t="s">
        <v>1084</v>
      </c>
      <c r="O4119" s="1203" t="s">
        <v>73</v>
      </c>
      <c r="P4119" s="1203" t="s">
        <v>73</v>
      </c>
      <c r="Q4119" s="1203" t="s">
        <v>750</v>
      </c>
      <c r="R4119" s="1203" t="s">
        <v>966</v>
      </c>
      <c r="S4119" s="1218">
        <f>VLOOKUP($D4119,'NI-Ric'!$B$1:$W$2048,12,FALSE)</f>
        <v>0</v>
      </c>
      <c r="T4119" s="1218">
        <f>VLOOKUP($D4119,'NI-Ric'!$B$1:$W$2048,13,FALSE)</f>
        <v>0</v>
      </c>
      <c r="U4119" s="1218">
        <f>VLOOKUP($D4119,'NI-Ric'!$B$1:$W$2048,16,FALSE)</f>
        <v>0</v>
      </c>
      <c r="V4119" s="1218">
        <f>VLOOKUP($D4119,'NI-Ric'!$B$1:$W$2048,17,FALSE)</f>
        <v>0</v>
      </c>
      <c r="W4119" s="1218">
        <f>VLOOKUP($D4119,'NI-Ric'!$B$1:$W$2048,18,FALSE)</f>
        <v>0</v>
      </c>
      <c r="X4119" s="1218">
        <f>VLOOKUP($D4119,'NI-Ric'!$B$1:$W$2048,19,FALSE)</f>
        <v>0</v>
      </c>
    </row>
    <row r="4120" spans="1:24" ht="27" hidden="1">
      <c r="A4120" s="509"/>
      <c r="B4120" s="509"/>
      <c r="C4120" s="509"/>
      <c r="D4120" s="1218" t="s">
        <v>1085</v>
      </c>
      <c r="E4120" s="1219" t="s">
        <v>3069</v>
      </c>
      <c r="F4120" s="1202"/>
      <c r="G4120" s="1202"/>
      <c r="H4120" s="1202" t="s">
        <v>1024</v>
      </c>
      <c r="I4120" s="1202" t="s">
        <v>53</v>
      </c>
      <c r="J4120" s="1202" t="s">
        <v>3071</v>
      </c>
      <c r="K4120" s="1202"/>
      <c r="L4120" s="1202" t="s">
        <v>747</v>
      </c>
      <c r="M4120" s="1202" t="s">
        <v>1011</v>
      </c>
      <c r="N4120" s="1203" t="s">
        <v>1086</v>
      </c>
      <c r="O4120" s="1203" t="s">
        <v>73</v>
      </c>
      <c r="P4120" s="1203" t="s">
        <v>73</v>
      </c>
      <c r="Q4120" s="1203" t="s">
        <v>750</v>
      </c>
      <c r="R4120" s="1203" t="s">
        <v>966</v>
      </c>
      <c r="S4120" s="1218">
        <f>VLOOKUP($D4120,'NI-Ric'!$B$1:$W$2048,12,FALSE)</f>
        <v>0</v>
      </c>
      <c r="T4120" s="1218">
        <f>VLOOKUP($D4120,'NI-Ric'!$B$1:$W$2048,13,FALSE)</f>
        <v>0</v>
      </c>
      <c r="U4120" s="1218">
        <f>VLOOKUP($D4120,'NI-Ric'!$B$1:$W$2048,16,FALSE)</f>
        <v>0</v>
      </c>
      <c r="V4120" s="1218">
        <f>VLOOKUP($D4120,'NI-Ric'!$B$1:$W$2048,17,FALSE)</f>
        <v>0</v>
      </c>
      <c r="W4120" s="1218">
        <f>VLOOKUP($D4120,'NI-Ric'!$B$1:$W$2048,18,FALSE)</f>
        <v>0</v>
      </c>
      <c r="X4120" s="1218">
        <f>VLOOKUP($D4120,'NI-Ric'!$B$1:$W$2048,19,FALSE)</f>
        <v>0</v>
      </c>
    </row>
    <row r="4121" spans="1:24" ht="27" hidden="1">
      <c r="A4121" s="509"/>
      <c r="B4121" s="509"/>
      <c r="C4121" s="509"/>
      <c r="D4121" s="1218" t="s">
        <v>1087</v>
      </c>
      <c r="E4121" s="1219" t="s">
        <v>3069</v>
      </c>
      <c r="F4121" s="1202"/>
      <c r="G4121" s="1202"/>
      <c r="H4121" s="1202" t="s">
        <v>1027</v>
      </c>
      <c r="I4121" s="1202" t="s">
        <v>53</v>
      </c>
      <c r="J4121" s="1202" t="s">
        <v>3071</v>
      </c>
      <c r="K4121" s="1202"/>
      <c r="L4121" s="1202" t="s">
        <v>747</v>
      </c>
      <c r="M4121" s="1202" t="s">
        <v>1011</v>
      </c>
      <c r="N4121" s="1203" t="s">
        <v>1088</v>
      </c>
      <c r="O4121" s="1203" t="s">
        <v>73</v>
      </c>
      <c r="P4121" s="1203" t="s">
        <v>73</v>
      </c>
      <c r="Q4121" s="1203" t="s">
        <v>750</v>
      </c>
      <c r="R4121" s="1203" t="s">
        <v>966</v>
      </c>
      <c r="S4121" s="1218">
        <f>VLOOKUP($D4121,'NI-Ric'!$B$1:$W$2048,12,FALSE)</f>
        <v>0</v>
      </c>
      <c r="T4121" s="1218">
        <f>VLOOKUP($D4121,'NI-Ric'!$B$1:$W$2048,13,FALSE)</f>
        <v>0</v>
      </c>
      <c r="U4121" s="1218">
        <f>VLOOKUP($D4121,'NI-Ric'!$B$1:$W$2048,16,FALSE)</f>
        <v>0</v>
      </c>
      <c r="V4121" s="1218">
        <f>VLOOKUP($D4121,'NI-Ric'!$B$1:$W$2048,17,FALSE)</f>
        <v>0</v>
      </c>
      <c r="W4121" s="1218">
        <f>VLOOKUP($D4121,'NI-Ric'!$B$1:$W$2048,18,FALSE)</f>
        <v>0</v>
      </c>
      <c r="X4121" s="1218">
        <f>VLOOKUP($D4121,'NI-Ric'!$B$1:$W$2048,19,FALSE)</f>
        <v>0</v>
      </c>
    </row>
    <row r="4122" spans="1:24" ht="27" hidden="1">
      <c r="A4122" s="509"/>
      <c r="B4122" s="509"/>
      <c r="C4122" s="509"/>
      <c r="D4122" s="1218" t="s">
        <v>1089</v>
      </c>
      <c r="E4122" s="1219" t="s">
        <v>3069</v>
      </c>
      <c r="F4122" s="1202"/>
      <c r="G4122" s="1202"/>
      <c r="H4122" s="1202" t="s">
        <v>1030</v>
      </c>
      <c r="I4122" s="1202" t="s">
        <v>53</v>
      </c>
      <c r="J4122" s="1202" t="s">
        <v>3071</v>
      </c>
      <c r="K4122" s="1202"/>
      <c r="L4122" s="1202" t="s">
        <v>747</v>
      </c>
      <c r="M4122" s="1202" t="s">
        <v>1011</v>
      </c>
      <c r="N4122" s="1203" t="s">
        <v>1090</v>
      </c>
      <c r="O4122" s="1203" t="s">
        <v>73</v>
      </c>
      <c r="P4122" s="1203" t="s">
        <v>73</v>
      </c>
      <c r="Q4122" s="1203" t="s">
        <v>750</v>
      </c>
      <c r="R4122" s="1203" t="s">
        <v>966</v>
      </c>
      <c r="S4122" s="1218">
        <f>VLOOKUP($D4122,'NI-Ric'!$B$1:$W$2048,12,FALSE)</f>
        <v>0</v>
      </c>
      <c r="T4122" s="1218">
        <f>VLOOKUP($D4122,'NI-Ric'!$B$1:$W$2048,13,FALSE)</f>
        <v>0</v>
      </c>
      <c r="U4122" s="1218">
        <f>VLOOKUP($D4122,'NI-Ric'!$B$1:$W$2048,16,FALSE)</f>
        <v>0</v>
      </c>
      <c r="V4122" s="1218">
        <f>VLOOKUP($D4122,'NI-Ric'!$B$1:$W$2048,17,FALSE)</f>
        <v>0</v>
      </c>
      <c r="W4122" s="1218">
        <f>VLOOKUP($D4122,'NI-Ric'!$B$1:$W$2048,18,FALSE)</f>
        <v>0</v>
      </c>
      <c r="X4122" s="1218">
        <f>VLOOKUP($D4122,'NI-Ric'!$B$1:$W$2048,19,FALSE)</f>
        <v>0</v>
      </c>
    </row>
    <row r="4123" spans="1:24" ht="27" hidden="1">
      <c r="A4123" s="509"/>
      <c r="B4123" s="509"/>
      <c r="C4123" s="509"/>
      <c r="D4123" s="1218" t="s">
        <v>1091</v>
      </c>
      <c r="E4123" s="1219" t="s">
        <v>3069</v>
      </c>
      <c r="F4123" s="1202"/>
      <c r="G4123" s="1202"/>
      <c r="H4123" s="1202" t="s">
        <v>1021</v>
      </c>
      <c r="I4123" s="1202" t="s">
        <v>53</v>
      </c>
      <c r="J4123" s="1202" t="s">
        <v>3071</v>
      </c>
      <c r="K4123" s="1202"/>
      <c r="L4123" s="1202" t="s">
        <v>747</v>
      </c>
      <c r="M4123" s="1202" t="s">
        <v>1011</v>
      </c>
      <c r="N4123" s="1203" t="s">
        <v>1092</v>
      </c>
      <c r="O4123" s="1203" t="s">
        <v>73</v>
      </c>
      <c r="P4123" s="1203" t="s">
        <v>73</v>
      </c>
      <c r="Q4123" s="1203" t="s">
        <v>750</v>
      </c>
      <c r="R4123" s="1203" t="s">
        <v>966</v>
      </c>
      <c r="S4123" s="1218">
        <f>VLOOKUP($D4123,'NI-Ric'!$B$1:$W$2048,12,FALSE)</f>
        <v>0</v>
      </c>
      <c r="T4123" s="1218">
        <f>VLOOKUP($D4123,'NI-Ric'!$B$1:$W$2048,13,FALSE)</f>
        <v>0</v>
      </c>
      <c r="U4123" s="1218">
        <f>VLOOKUP($D4123,'NI-Ric'!$B$1:$W$2048,16,FALSE)</f>
        <v>0</v>
      </c>
      <c r="V4123" s="1218">
        <f>VLOOKUP($D4123,'NI-Ric'!$B$1:$W$2048,17,FALSE)</f>
        <v>0</v>
      </c>
      <c r="W4123" s="1218">
        <f>VLOOKUP($D4123,'NI-Ric'!$B$1:$W$2048,18,FALSE)</f>
        <v>0</v>
      </c>
      <c r="X4123" s="1218">
        <f>VLOOKUP($D4123,'NI-Ric'!$B$1:$W$2048,19,FALSE)</f>
        <v>0</v>
      </c>
    </row>
    <row r="4124" spans="1:24" ht="40.5" hidden="1">
      <c r="A4124" s="509"/>
      <c r="B4124" s="509"/>
      <c r="C4124" s="509"/>
      <c r="D4124" s="1218" t="s">
        <v>1093</v>
      </c>
      <c r="E4124" s="1219" t="s">
        <v>3069</v>
      </c>
      <c r="F4124" s="1202"/>
      <c r="G4124" s="1202"/>
      <c r="H4124" s="1202" t="s">
        <v>1024</v>
      </c>
      <c r="I4124" s="1202" t="s">
        <v>53</v>
      </c>
      <c r="J4124" s="1202" t="s">
        <v>3071</v>
      </c>
      <c r="K4124" s="1202"/>
      <c r="L4124" s="1202" t="s">
        <v>747</v>
      </c>
      <c r="M4124" s="1202" t="s">
        <v>1011</v>
      </c>
      <c r="N4124" s="1203" t="s">
        <v>1094</v>
      </c>
      <c r="O4124" s="1203" t="s">
        <v>73</v>
      </c>
      <c r="P4124" s="1203" t="s">
        <v>73</v>
      </c>
      <c r="Q4124" s="1203" t="s">
        <v>750</v>
      </c>
      <c r="R4124" s="1203" t="s">
        <v>966</v>
      </c>
      <c r="S4124" s="1218">
        <f>VLOOKUP($D4124,'NI-Ric'!$B$1:$W$2048,12,FALSE)</f>
        <v>0</v>
      </c>
      <c r="T4124" s="1218">
        <f>VLOOKUP($D4124,'NI-Ric'!$B$1:$W$2048,13,FALSE)</f>
        <v>0</v>
      </c>
      <c r="U4124" s="1218">
        <f>VLOOKUP($D4124,'NI-Ric'!$B$1:$W$2048,16,FALSE)</f>
        <v>0</v>
      </c>
      <c r="V4124" s="1218">
        <f>VLOOKUP($D4124,'NI-Ric'!$B$1:$W$2048,17,FALSE)</f>
        <v>0</v>
      </c>
      <c r="W4124" s="1218">
        <f>VLOOKUP($D4124,'NI-Ric'!$B$1:$W$2048,18,FALSE)</f>
        <v>0</v>
      </c>
      <c r="X4124" s="1218">
        <f>VLOOKUP($D4124,'NI-Ric'!$B$1:$W$2048,19,FALSE)</f>
        <v>0</v>
      </c>
    </row>
    <row r="4125" spans="1:24" ht="27" hidden="1">
      <c r="A4125" s="509"/>
      <c r="B4125" s="509"/>
      <c r="C4125" s="509"/>
      <c r="D4125" s="1218" t="s">
        <v>1095</v>
      </c>
      <c r="E4125" s="1219" t="s">
        <v>3069</v>
      </c>
      <c r="F4125" s="1202"/>
      <c r="G4125" s="1202"/>
      <c r="H4125" s="1202" t="s">
        <v>1027</v>
      </c>
      <c r="I4125" s="1202" t="s">
        <v>53</v>
      </c>
      <c r="J4125" s="1202" t="s">
        <v>3071</v>
      </c>
      <c r="K4125" s="1202"/>
      <c r="L4125" s="1202" t="s">
        <v>747</v>
      </c>
      <c r="M4125" s="1202" t="s">
        <v>1011</v>
      </c>
      <c r="N4125" s="1203" t="s">
        <v>1096</v>
      </c>
      <c r="O4125" s="1203" t="s">
        <v>73</v>
      </c>
      <c r="P4125" s="1203" t="s">
        <v>73</v>
      </c>
      <c r="Q4125" s="1203" t="s">
        <v>750</v>
      </c>
      <c r="R4125" s="1203" t="s">
        <v>966</v>
      </c>
      <c r="S4125" s="1218">
        <f>VLOOKUP($D4125,'NI-Ric'!$B$1:$W$2048,12,FALSE)</f>
        <v>0</v>
      </c>
      <c r="T4125" s="1218">
        <f>VLOOKUP($D4125,'NI-Ric'!$B$1:$W$2048,13,FALSE)</f>
        <v>0</v>
      </c>
      <c r="U4125" s="1218">
        <f>VLOOKUP($D4125,'NI-Ric'!$B$1:$W$2048,16,FALSE)</f>
        <v>0</v>
      </c>
      <c r="V4125" s="1218">
        <f>VLOOKUP($D4125,'NI-Ric'!$B$1:$W$2048,17,FALSE)</f>
        <v>0</v>
      </c>
      <c r="W4125" s="1218">
        <f>VLOOKUP($D4125,'NI-Ric'!$B$1:$W$2048,18,FALSE)</f>
        <v>0</v>
      </c>
      <c r="X4125" s="1218">
        <f>VLOOKUP($D4125,'NI-Ric'!$B$1:$W$2048,19,FALSE)</f>
        <v>0</v>
      </c>
    </row>
    <row r="4126" spans="1:24" ht="40.5" hidden="1">
      <c r="A4126" s="509"/>
      <c r="B4126" s="509"/>
      <c r="C4126" s="509"/>
      <c r="D4126" s="1218" t="s">
        <v>1097</v>
      </c>
      <c r="E4126" s="1219" t="s">
        <v>3069</v>
      </c>
      <c r="F4126" s="1202"/>
      <c r="G4126" s="1202"/>
      <c r="H4126" s="1202" t="s">
        <v>1030</v>
      </c>
      <c r="I4126" s="1202" t="s">
        <v>53</v>
      </c>
      <c r="J4126" s="1202" t="s">
        <v>3071</v>
      </c>
      <c r="K4126" s="1202"/>
      <c r="L4126" s="1202" t="s">
        <v>747</v>
      </c>
      <c r="M4126" s="1202" t="s">
        <v>1011</v>
      </c>
      <c r="N4126" s="1203" t="s">
        <v>1098</v>
      </c>
      <c r="O4126" s="1203" t="s">
        <v>73</v>
      </c>
      <c r="P4126" s="1203" t="s">
        <v>73</v>
      </c>
      <c r="Q4126" s="1203" t="s">
        <v>750</v>
      </c>
      <c r="R4126" s="1203" t="s">
        <v>966</v>
      </c>
      <c r="S4126" s="1218">
        <f>VLOOKUP($D4126,'NI-Ric'!$B$1:$W$2048,12,FALSE)</f>
        <v>0</v>
      </c>
      <c r="T4126" s="1218">
        <f>VLOOKUP($D4126,'NI-Ric'!$B$1:$W$2048,13,FALSE)</f>
        <v>0</v>
      </c>
      <c r="U4126" s="1218">
        <f>VLOOKUP($D4126,'NI-Ric'!$B$1:$W$2048,16,FALSE)</f>
        <v>0</v>
      </c>
      <c r="V4126" s="1218">
        <f>VLOOKUP($D4126,'NI-Ric'!$B$1:$W$2048,17,FALSE)</f>
        <v>0</v>
      </c>
      <c r="W4126" s="1218">
        <f>VLOOKUP($D4126,'NI-Ric'!$B$1:$W$2048,18,FALSE)</f>
        <v>0</v>
      </c>
      <c r="X4126" s="1218">
        <f>VLOOKUP($D4126,'NI-Ric'!$B$1:$W$2048,19,FALSE)</f>
        <v>0</v>
      </c>
    </row>
    <row r="4127" spans="1:24" ht="40.5">
      <c r="A4127" s="509"/>
      <c r="B4127" s="509"/>
      <c r="C4127" s="509"/>
      <c r="D4127" s="1218" t="s">
        <v>1099</v>
      </c>
      <c r="E4127" s="1219" t="s">
        <v>3069</v>
      </c>
      <c r="F4127" s="1202"/>
      <c r="G4127" s="1202"/>
      <c r="H4127" s="1202" t="s">
        <v>1030</v>
      </c>
      <c r="I4127" s="1202" t="s">
        <v>53</v>
      </c>
      <c r="J4127" s="1202" t="s">
        <v>3071</v>
      </c>
      <c r="K4127" s="1202"/>
      <c r="L4127" s="1202" t="s">
        <v>747</v>
      </c>
      <c r="M4127" s="1202" t="s">
        <v>1011</v>
      </c>
      <c r="N4127" s="1203" t="s">
        <v>1100</v>
      </c>
      <c r="O4127" s="1203" t="s">
        <v>73</v>
      </c>
      <c r="P4127" s="1203" t="s">
        <v>73</v>
      </c>
      <c r="Q4127" s="1203" t="s">
        <v>750</v>
      </c>
      <c r="R4127" s="1203" t="s">
        <v>966</v>
      </c>
      <c r="S4127" s="1218">
        <f>VLOOKUP($D4127,'NI-Ric'!$B$1:$W$2048,12,FALSE)</f>
        <v>0</v>
      </c>
      <c r="T4127" s="1218">
        <f>VLOOKUP($D4127,'NI-Ric'!$B$1:$W$2048,13,FALSE)</f>
        <v>0</v>
      </c>
      <c r="U4127" s="1218">
        <f>VLOOKUP($D4127,'NI-Ric'!$B$1:$W$2048,16,FALSE)</f>
        <v>0</v>
      </c>
      <c r="V4127" s="1218">
        <f>VLOOKUP($D4127,'NI-Ric'!$B$1:$W$2048,17,FALSE)</f>
        <v>0</v>
      </c>
      <c r="W4127" s="1218">
        <f>VLOOKUP($D4127,'NI-Ric'!$B$1:$W$2048,18,FALSE)</f>
        <v>0</v>
      </c>
      <c r="X4127" s="1218">
        <f>VLOOKUP($D4127,'NI-Ric'!$B$1:$W$2048,19,FALSE)</f>
        <v>0</v>
      </c>
    </row>
    <row r="4128" spans="1:24" ht="27">
      <c r="A4128" s="509"/>
      <c r="B4128" s="509"/>
      <c r="C4128" s="509"/>
      <c r="D4128" s="1218" t="s">
        <v>1101</v>
      </c>
      <c r="E4128" s="1219" t="s">
        <v>3069</v>
      </c>
      <c r="F4128" s="1202" t="s">
        <v>295</v>
      </c>
      <c r="G4128" s="1202"/>
      <c r="H4128" s="1202" t="s">
        <v>1102</v>
      </c>
      <c r="I4128" s="1202" t="s">
        <v>531</v>
      </c>
      <c r="J4128" s="1202"/>
      <c r="K4128" s="1202"/>
      <c r="L4128" s="1202"/>
      <c r="M4128" s="1202" t="s">
        <v>1011</v>
      </c>
      <c r="N4128" s="1203" t="s">
        <v>1103</v>
      </c>
      <c r="O4128" s="1203" t="s">
        <v>73</v>
      </c>
      <c r="P4128" s="1203" t="s">
        <v>73</v>
      </c>
      <c r="Q4128" s="1203" t="s">
        <v>73</v>
      </c>
      <c r="R4128" s="1203" t="s">
        <v>73</v>
      </c>
      <c r="S4128" s="1218">
        <f>VLOOKUP($D4128,'NI-Ric'!$B$1:$W$2048,12,FALSE)</f>
        <v>0</v>
      </c>
      <c r="T4128" s="1218">
        <f>VLOOKUP($D4128,'NI-Ric'!$B$1:$W$2048,13,FALSE)</f>
        <v>0</v>
      </c>
      <c r="U4128" s="1218">
        <f>VLOOKUP($D4128,'NI-Ric'!$B$1:$W$2048,16,FALSE)</f>
        <v>0</v>
      </c>
      <c r="V4128" s="1218">
        <f>VLOOKUP($D4128,'NI-Ric'!$B$1:$W$2048,17,FALSE)</f>
        <v>0</v>
      </c>
      <c r="W4128" s="1218">
        <f>VLOOKUP($D4128,'NI-Ric'!$B$1:$W$2048,18,FALSE)</f>
        <v>0</v>
      </c>
      <c r="X4128" s="1218">
        <f>VLOOKUP($D4128,'NI-Ric'!$B$1:$W$2048,19,FALSE)</f>
        <v>0</v>
      </c>
    </row>
    <row r="4129" spans="1:24" hidden="1">
      <c r="A4129" s="509"/>
      <c r="B4129" s="509"/>
      <c r="C4129" s="509"/>
      <c r="D4129" s="1218" t="s">
        <v>1104</v>
      </c>
      <c r="E4129" s="1219" t="s">
        <v>3069</v>
      </c>
      <c r="F4129" s="1202"/>
      <c r="G4129" s="1202"/>
      <c r="H4129" s="1202" t="s">
        <v>1021</v>
      </c>
      <c r="I4129" s="1202" t="s">
        <v>531</v>
      </c>
      <c r="J4129" s="1202"/>
      <c r="K4129" s="1202"/>
      <c r="L4129" s="1202"/>
      <c r="M4129" s="1202" t="s">
        <v>1011</v>
      </c>
      <c r="N4129" s="1203" t="s">
        <v>1105</v>
      </c>
      <c r="O4129" s="1203" t="s">
        <v>73</v>
      </c>
      <c r="P4129" s="1203" t="s">
        <v>73</v>
      </c>
      <c r="Q4129" s="1203" t="s">
        <v>73</v>
      </c>
      <c r="R4129" s="1203" t="s">
        <v>73</v>
      </c>
      <c r="S4129" s="1218">
        <f>VLOOKUP($D4129,'NI-Ric'!$B$1:$W$2048,12,FALSE)</f>
        <v>0</v>
      </c>
      <c r="T4129" s="1218">
        <f>VLOOKUP($D4129,'NI-Ric'!$B$1:$W$2048,13,FALSE)</f>
        <v>0</v>
      </c>
      <c r="U4129" s="1218">
        <f>VLOOKUP($D4129,'NI-Ric'!$B$1:$W$2048,16,FALSE)</f>
        <v>0</v>
      </c>
      <c r="V4129" s="1218">
        <f>VLOOKUP($D4129,'NI-Ric'!$B$1:$W$2048,17,FALSE)</f>
        <v>0</v>
      </c>
      <c r="W4129" s="1218">
        <f>VLOOKUP($D4129,'NI-Ric'!$B$1:$W$2048,18,FALSE)</f>
        <v>0</v>
      </c>
      <c r="X4129" s="1218">
        <f>VLOOKUP($D4129,'NI-Ric'!$B$1:$W$2048,19,FALSE)</f>
        <v>0</v>
      </c>
    </row>
    <row r="4130" spans="1:24" ht="27" hidden="1">
      <c r="A4130" s="509"/>
      <c r="B4130" s="509"/>
      <c r="C4130" s="509"/>
      <c r="D4130" s="1218" t="s">
        <v>1106</v>
      </c>
      <c r="E4130" s="1219" t="s">
        <v>3069</v>
      </c>
      <c r="F4130" s="1202"/>
      <c r="G4130" s="1202"/>
      <c r="H4130" s="1202" t="s">
        <v>1024</v>
      </c>
      <c r="I4130" s="1202" t="s">
        <v>531</v>
      </c>
      <c r="J4130" s="1202"/>
      <c r="K4130" s="1202"/>
      <c r="L4130" s="1202"/>
      <c r="M4130" s="1202" t="s">
        <v>1011</v>
      </c>
      <c r="N4130" s="1203" t="s">
        <v>1107</v>
      </c>
      <c r="O4130" s="1203" t="s">
        <v>73</v>
      </c>
      <c r="P4130" s="1203" t="s">
        <v>73</v>
      </c>
      <c r="Q4130" s="1203" t="s">
        <v>73</v>
      </c>
      <c r="R4130" s="1203" t="s">
        <v>73</v>
      </c>
      <c r="S4130" s="1218">
        <f>VLOOKUP($D4130,'NI-Ric'!$B$1:$W$2048,12,FALSE)</f>
        <v>0</v>
      </c>
      <c r="T4130" s="1218">
        <f>VLOOKUP($D4130,'NI-Ric'!$B$1:$W$2048,13,FALSE)</f>
        <v>0</v>
      </c>
      <c r="U4130" s="1218">
        <f>VLOOKUP($D4130,'NI-Ric'!$B$1:$W$2048,16,FALSE)</f>
        <v>0</v>
      </c>
      <c r="V4130" s="1218">
        <f>VLOOKUP($D4130,'NI-Ric'!$B$1:$W$2048,17,FALSE)</f>
        <v>0</v>
      </c>
      <c r="W4130" s="1218">
        <f>VLOOKUP($D4130,'NI-Ric'!$B$1:$W$2048,18,FALSE)</f>
        <v>0</v>
      </c>
      <c r="X4130" s="1218">
        <f>VLOOKUP($D4130,'NI-Ric'!$B$1:$W$2048,19,FALSE)</f>
        <v>0</v>
      </c>
    </row>
    <row r="4131" spans="1:24" ht="27" hidden="1">
      <c r="A4131" s="509"/>
      <c r="B4131" s="509"/>
      <c r="C4131" s="509"/>
      <c r="D4131" s="1218" t="s">
        <v>1108</v>
      </c>
      <c r="E4131" s="1219" t="s">
        <v>3069</v>
      </c>
      <c r="F4131" s="1202"/>
      <c r="G4131" s="1202"/>
      <c r="H4131" s="1202" t="s">
        <v>1027</v>
      </c>
      <c r="I4131" s="1202" t="s">
        <v>531</v>
      </c>
      <c r="J4131" s="1202"/>
      <c r="K4131" s="1202"/>
      <c r="L4131" s="1202"/>
      <c r="M4131" s="1202" t="s">
        <v>1011</v>
      </c>
      <c r="N4131" s="1203" t="s">
        <v>1109</v>
      </c>
      <c r="O4131" s="1203" t="s">
        <v>73</v>
      </c>
      <c r="P4131" s="1203" t="s">
        <v>73</v>
      </c>
      <c r="Q4131" s="1203" t="s">
        <v>73</v>
      </c>
      <c r="R4131" s="1203" t="s">
        <v>73</v>
      </c>
      <c r="S4131" s="1218">
        <f>VLOOKUP($D4131,'NI-Ric'!$B$1:$W$2048,12,FALSE)</f>
        <v>0</v>
      </c>
      <c r="T4131" s="1218">
        <f>VLOOKUP($D4131,'NI-Ric'!$B$1:$W$2048,13,FALSE)</f>
        <v>0</v>
      </c>
      <c r="U4131" s="1218">
        <f>VLOOKUP($D4131,'NI-Ric'!$B$1:$W$2048,16,FALSE)</f>
        <v>0</v>
      </c>
      <c r="V4131" s="1218">
        <f>VLOOKUP($D4131,'NI-Ric'!$B$1:$W$2048,17,FALSE)</f>
        <v>0</v>
      </c>
      <c r="W4131" s="1218">
        <f>VLOOKUP($D4131,'NI-Ric'!$B$1:$W$2048,18,FALSE)</f>
        <v>0</v>
      </c>
      <c r="X4131" s="1218">
        <f>VLOOKUP($D4131,'NI-Ric'!$B$1:$W$2048,19,FALSE)</f>
        <v>0</v>
      </c>
    </row>
    <row r="4132" spans="1:24" ht="27" hidden="1">
      <c r="A4132" s="509"/>
      <c r="B4132" s="509"/>
      <c r="C4132" s="509"/>
      <c r="D4132" s="1218" t="s">
        <v>1110</v>
      </c>
      <c r="E4132" s="1219" t="s">
        <v>3069</v>
      </c>
      <c r="F4132" s="1202"/>
      <c r="G4132" s="1202"/>
      <c r="H4132" s="1202"/>
      <c r="I4132" s="1202" t="s">
        <v>71</v>
      </c>
      <c r="J4132" s="1202"/>
      <c r="K4132" s="1202"/>
      <c r="L4132" s="1202"/>
      <c r="M4132" s="1202"/>
      <c r="N4132" s="1203" t="s">
        <v>1111</v>
      </c>
      <c r="O4132" s="1203" t="s">
        <v>73</v>
      </c>
      <c r="P4132" s="1203" t="s">
        <v>73</v>
      </c>
      <c r="Q4132" s="1203" t="s">
        <v>73</v>
      </c>
      <c r="R4132" s="1203" t="s">
        <v>73</v>
      </c>
      <c r="S4132" s="1218">
        <f>VLOOKUP($D4132,'NI-Ric'!$B$1:$W$2048,12,FALSE)</f>
        <v>0</v>
      </c>
      <c r="T4132" s="1218">
        <f>VLOOKUP($D4132,'NI-Ric'!$B$1:$W$2048,13,FALSE)</f>
        <v>0</v>
      </c>
      <c r="U4132" s="1218">
        <f>VLOOKUP($D4132,'NI-Ric'!$B$1:$W$2048,16,FALSE)</f>
        <v>0</v>
      </c>
      <c r="V4132" s="1218">
        <f>VLOOKUP($D4132,'NI-Ric'!$B$1:$W$2048,17,FALSE)</f>
        <v>0</v>
      </c>
      <c r="W4132" s="1218">
        <f>VLOOKUP($D4132,'NI-Ric'!$B$1:$W$2048,18,FALSE)</f>
        <v>0</v>
      </c>
      <c r="X4132" s="1218">
        <f>VLOOKUP($D4132,'NI-Ric'!$B$1:$W$2048,19,FALSE)</f>
        <v>0</v>
      </c>
    </row>
    <row r="4133" spans="1:24" ht="40.5" hidden="1">
      <c r="A4133" s="509"/>
      <c r="B4133" s="509"/>
      <c r="C4133" s="509"/>
      <c r="D4133" s="1218" t="s">
        <v>1112</v>
      </c>
      <c r="E4133" s="1219" t="s">
        <v>3069</v>
      </c>
      <c r="F4133" s="1202"/>
      <c r="G4133" s="1202"/>
      <c r="H4133" s="1205" t="s">
        <v>1113</v>
      </c>
      <c r="I4133" s="1202" t="s">
        <v>53</v>
      </c>
      <c r="J4133" s="1202" t="s">
        <v>3071</v>
      </c>
      <c r="K4133" s="1202"/>
      <c r="L4133" s="1202"/>
      <c r="M4133" s="1202" t="s">
        <v>1115</v>
      </c>
      <c r="N4133" s="1203" t="s">
        <v>1116</v>
      </c>
      <c r="O4133" s="1203" t="s">
        <v>73</v>
      </c>
      <c r="P4133" s="1203" t="s">
        <v>73</v>
      </c>
      <c r="Q4133" s="1203" t="s">
        <v>73</v>
      </c>
      <c r="R4133" s="1203" t="s">
        <v>73</v>
      </c>
      <c r="S4133" s="1218">
        <f>VLOOKUP($D4133,'NI-Ric'!$B$1:$W$2048,12,FALSE)</f>
        <v>0</v>
      </c>
      <c r="T4133" s="1218">
        <f>VLOOKUP($D4133,'NI-Ric'!$B$1:$W$2048,13,FALSE)</f>
        <v>0</v>
      </c>
      <c r="U4133" s="1218">
        <f>VLOOKUP($D4133,'NI-Ric'!$B$1:$W$2048,16,FALSE)</f>
        <v>0</v>
      </c>
      <c r="V4133" s="1218">
        <f>VLOOKUP($D4133,'NI-Ric'!$B$1:$W$2048,17,FALSE)</f>
        <v>0</v>
      </c>
      <c r="W4133" s="1218">
        <f>VLOOKUP($D4133,'NI-Ric'!$B$1:$W$2048,18,FALSE)</f>
        <v>0</v>
      </c>
      <c r="X4133" s="1218">
        <f>VLOOKUP($D4133,'NI-Ric'!$B$1:$W$2048,19,FALSE)</f>
        <v>0</v>
      </c>
    </row>
    <row r="4134" spans="1:24" ht="40.5" hidden="1">
      <c r="A4134" s="509"/>
      <c r="B4134" s="509"/>
      <c r="C4134" s="509"/>
      <c r="D4134" s="1218" t="s">
        <v>1117</v>
      </c>
      <c r="E4134" s="1219" t="s">
        <v>3069</v>
      </c>
      <c r="F4134" s="1202"/>
      <c r="G4134" s="1202"/>
      <c r="H4134" s="1205" t="s">
        <v>1113</v>
      </c>
      <c r="I4134" s="1202" t="s">
        <v>53</v>
      </c>
      <c r="J4134" s="1202" t="s">
        <v>3071</v>
      </c>
      <c r="K4134" s="1202"/>
      <c r="L4134" s="1202"/>
      <c r="M4134" s="1202" t="s">
        <v>1115</v>
      </c>
      <c r="N4134" s="1203" t="s">
        <v>1118</v>
      </c>
      <c r="O4134" s="1203" t="s">
        <v>73</v>
      </c>
      <c r="P4134" s="1203" t="s">
        <v>73</v>
      </c>
      <c r="Q4134" s="1203" t="s">
        <v>73</v>
      </c>
      <c r="R4134" s="1203" t="s">
        <v>73</v>
      </c>
      <c r="S4134" s="1218">
        <f>VLOOKUP($D4134,'NI-Ric'!$B$1:$W$2048,12,FALSE)</f>
        <v>0</v>
      </c>
      <c r="T4134" s="1218">
        <f>VLOOKUP($D4134,'NI-Ric'!$B$1:$W$2048,13,FALSE)</f>
        <v>0</v>
      </c>
      <c r="U4134" s="1218">
        <f>VLOOKUP($D4134,'NI-Ric'!$B$1:$W$2048,16,FALSE)</f>
        <v>0</v>
      </c>
      <c r="V4134" s="1218">
        <f>VLOOKUP($D4134,'NI-Ric'!$B$1:$W$2048,17,FALSE)</f>
        <v>0</v>
      </c>
      <c r="W4134" s="1218">
        <f>VLOOKUP($D4134,'NI-Ric'!$B$1:$W$2048,18,FALSE)</f>
        <v>0</v>
      </c>
      <c r="X4134" s="1218">
        <f>VLOOKUP($D4134,'NI-Ric'!$B$1:$W$2048,19,FALSE)</f>
        <v>0</v>
      </c>
    </row>
    <row r="4135" spans="1:24" ht="40.5" hidden="1">
      <c r="A4135" s="509"/>
      <c r="B4135" s="509"/>
      <c r="C4135" s="509"/>
      <c r="D4135" s="1218" t="s">
        <v>1119</v>
      </c>
      <c r="E4135" s="1219" t="s">
        <v>3069</v>
      </c>
      <c r="F4135" s="1202"/>
      <c r="G4135" s="1202"/>
      <c r="H4135" s="1205" t="s">
        <v>1120</v>
      </c>
      <c r="I4135" s="1202" t="s">
        <v>53</v>
      </c>
      <c r="J4135" s="1202" t="s">
        <v>3071</v>
      </c>
      <c r="K4135" s="1202"/>
      <c r="L4135" s="1202"/>
      <c r="M4135" s="1202" t="s">
        <v>1115</v>
      </c>
      <c r="N4135" s="1203" t="s">
        <v>1121</v>
      </c>
      <c r="O4135" s="1203" t="s">
        <v>73</v>
      </c>
      <c r="P4135" s="1203" t="s">
        <v>73</v>
      </c>
      <c r="Q4135" s="1203" t="s">
        <v>73</v>
      </c>
      <c r="R4135" s="1203" t="s">
        <v>73</v>
      </c>
      <c r="S4135" s="1218">
        <f>VLOOKUP($D4135,'NI-Ric'!$B$1:$W$2048,12,FALSE)</f>
        <v>0</v>
      </c>
      <c r="T4135" s="1218">
        <f>VLOOKUP($D4135,'NI-Ric'!$B$1:$W$2048,13,FALSE)</f>
        <v>0</v>
      </c>
      <c r="U4135" s="1218">
        <f>VLOOKUP($D4135,'NI-Ric'!$B$1:$W$2048,16,FALSE)</f>
        <v>0</v>
      </c>
      <c r="V4135" s="1218">
        <f>VLOOKUP($D4135,'NI-Ric'!$B$1:$W$2048,17,FALSE)</f>
        <v>0</v>
      </c>
      <c r="W4135" s="1218">
        <f>VLOOKUP($D4135,'NI-Ric'!$B$1:$W$2048,18,FALSE)</f>
        <v>0</v>
      </c>
      <c r="X4135" s="1218">
        <f>VLOOKUP($D4135,'NI-Ric'!$B$1:$W$2048,19,FALSE)</f>
        <v>0</v>
      </c>
    </row>
    <row r="4136" spans="1:24" ht="40.5" hidden="1">
      <c r="A4136" s="509"/>
      <c r="B4136" s="509"/>
      <c r="C4136" s="509"/>
      <c r="D4136" s="1218" t="s">
        <v>1122</v>
      </c>
      <c r="E4136" s="1219" t="s">
        <v>3069</v>
      </c>
      <c r="F4136" s="1202"/>
      <c r="G4136" s="1202"/>
      <c r="H4136" s="1205" t="s">
        <v>1123</v>
      </c>
      <c r="I4136" s="1202" t="s">
        <v>53</v>
      </c>
      <c r="J4136" s="1202" t="s">
        <v>3071</v>
      </c>
      <c r="K4136" s="1202"/>
      <c r="L4136" s="1202"/>
      <c r="M4136" s="1202" t="s">
        <v>1115</v>
      </c>
      <c r="N4136" s="1203" t="s">
        <v>1124</v>
      </c>
      <c r="O4136" s="1203" t="s">
        <v>73</v>
      </c>
      <c r="P4136" s="1203" t="s">
        <v>73</v>
      </c>
      <c r="Q4136" s="1203" t="s">
        <v>73</v>
      </c>
      <c r="R4136" s="1203" t="s">
        <v>73</v>
      </c>
      <c r="S4136" s="1218">
        <f>VLOOKUP($D4136,'NI-Ric'!$B$1:$W$2048,12,FALSE)</f>
        <v>0</v>
      </c>
      <c r="T4136" s="1218">
        <f>VLOOKUP($D4136,'NI-Ric'!$B$1:$W$2048,13,FALSE)</f>
        <v>0</v>
      </c>
      <c r="U4136" s="1218">
        <f>VLOOKUP($D4136,'NI-Ric'!$B$1:$W$2048,16,FALSE)</f>
        <v>0</v>
      </c>
      <c r="V4136" s="1218">
        <f>VLOOKUP($D4136,'NI-Ric'!$B$1:$W$2048,17,FALSE)</f>
        <v>0</v>
      </c>
      <c r="W4136" s="1218">
        <f>VLOOKUP($D4136,'NI-Ric'!$B$1:$W$2048,18,FALSE)</f>
        <v>0</v>
      </c>
      <c r="X4136" s="1218">
        <f>VLOOKUP($D4136,'NI-Ric'!$B$1:$W$2048,19,FALSE)</f>
        <v>0</v>
      </c>
    </row>
    <row r="4137" spans="1:24" ht="40.5" hidden="1">
      <c r="A4137" s="509"/>
      <c r="B4137" s="509"/>
      <c r="C4137" s="509"/>
      <c r="D4137" s="1218" t="s">
        <v>1125</v>
      </c>
      <c r="E4137" s="1219" t="s">
        <v>3069</v>
      </c>
      <c r="F4137" s="1202"/>
      <c r="G4137" s="1202"/>
      <c r="H4137" s="1205" t="s">
        <v>1123</v>
      </c>
      <c r="I4137" s="1202" t="s">
        <v>53</v>
      </c>
      <c r="J4137" s="1202" t="s">
        <v>3071</v>
      </c>
      <c r="K4137" s="1202"/>
      <c r="L4137" s="1202"/>
      <c r="M4137" s="1202" t="s">
        <v>1115</v>
      </c>
      <c r="N4137" s="1203" t="s">
        <v>1126</v>
      </c>
      <c r="O4137" s="1203" t="s">
        <v>73</v>
      </c>
      <c r="P4137" s="1203" t="s">
        <v>73</v>
      </c>
      <c r="Q4137" s="1203" t="s">
        <v>73</v>
      </c>
      <c r="R4137" s="1203" t="s">
        <v>73</v>
      </c>
      <c r="S4137" s="1218">
        <f>VLOOKUP($D4137,'NI-Ric'!$B$1:$W$2048,12,FALSE)</f>
        <v>0</v>
      </c>
      <c r="T4137" s="1218">
        <f>VLOOKUP($D4137,'NI-Ric'!$B$1:$W$2048,13,FALSE)</f>
        <v>0</v>
      </c>
      <c r="U4137" s="1218">
        <f>VLOOKUP($D4137,'NI-Ric'!$B$1:$W$2048,16,FALSE)</f>
        <v>0</v>
      </c>
      <c r="V4137" s="1218">
        <f>VLOOKUP($D4137,'NI-Ric'!$B$1:$W$2048,17,FALSE)</f>
        <v>0</v>
      </c>
      <c r="W4137" s="1218">
        <f>VLOOKUP($D4137,'NI-Ric'!$B$1:$W$2048,18,FALSE)</f>
        <v>0</v>
      </c>
      <c r="X4137" s="1218">
        <f>VLOOKUP($D4137,'NI-Ric'!$B$1:$W$2048,19,FALSE)</f>
        <v>0</v>
      </c>
    </row>
    <row r="4138" spans="1:24" ht="27" hidden="1">
      <c r="A4138" s="509"/>
      <c r="B4138" s="509"/>
      <c r="C4138" s="509"/>
      <c r="D4138" s="1218" t="s">
        <v>1127</v>
      </c>
      <c r="E4138" s="1219" t="s">
        <v>3069</v>
      </c>
      <c r="F4138" s="1202"/>
      <c r="G4138" s="1202"/>
      <c r="H4138" s="1205" t="s">
        <v>1128</v>
      </c>
      <c r="I4138" s="1202" t="s">
        <v>53</v>
      </c>
      <c r="J4138" s="1202" t="s">
        <v>3071</v>
      </c>
      <c r="K4138" s="1202"/>
      <c r="L4138" s="1202"/>
      <c r="M4138" s="1202" t="s">
        <v>1115</v>
      </c>
      <c r="N4138" s="1203" t="s">
        <v>1129</v>
      </c>
      <c r="O4138" s="1203" t="s">
        <v>73</v>
      </c>
      <c r="P4138" s="1203" t="s">
        <v>73</v>
      </c>
      <c r="Q4138" s="1203" t="s">
        <v>73</v>
      </c>
      <c r="R4138" s="1203" t="s">
        <v>73</v>
      </c>
      <c r="S4138" s="1218">
        <f>VLOOKUP($D4138,'NI-Ric'!$B$1:$W$2048,12,FALSE)</f>
        <v>0</v>
      </c>
      <c r="T4138" s="1218">
        <f>VLOOKUP($D4138,'NI-Ric'!$B$1:$W$2048,13,FALSE)</f>
        <v>0</v>
      </c>
      <c r="U4138" s="1218">
        <f>VLOOKUP($D4138,'NI-Ric'!$B$1:$W$2048,16,FALSE)</f>
        <v>0</v>
      </c>
      <c r="V4138" s="1218">
        <f>VLOOKUP($D4138,'NI-Ric'!$B$1:$W$2048,17,FALSE)</f>
        <v>0</v>
      </c>
      <c r="W4138" s="1218">
        <f>VLOOKUP($D4138,'NI-Ric'!$B$1:$W$2048,18,FALSE)</f>
        <v>0</v>
      </c>
      <c r="X4138" s="1218">
        <f>VLOOKUP($D4138,'NI-Ric'!$B$1:$W$2048,19,FALSE)</f>
        <v>0</v>
      </c>
    </row>
    <row r="4139" spans="1:24" ht="27" hidden="1">
      <c r="A4139" s="509"/>
      <c r="B4139" s="509"/>
      <c r="C4139" s="509"/>
      <c r="D4139" s="1218" t="s">
        <v>1130</v>
      </c>
      <c r="E4139" s="1219" t="s">
        <v>3069</v>
      </c>
      <c r="F4139" s="1202"/>
      <c r="G4139" s="1202"/>
      <c r="H4139" s="1202"/>
      <c r="I4139" s="1202" t="s">
        <v>71</v>
      </c>
      <c r="J4139" s="1202"/>
      <c r="K4139" s="1202"/>
      <c r="L4139" s="1202"/>
      <c r="M4139" s="1202"/>
      <c r="N4139" s="1203" t="s">
        <v>1131</v>
      </c>
      <c r="O4139" s="1203" t="s">
        <v>73</v>
      </c>
      <c r="P4139" s="1203" t="s">
        <v>73</v>
      </c>
      <c r="Q4139" s="1203" t="s">
        <v>73</v>
      </c>
      <c r="R4139" s="1203" t="s">
        <v>73</v>
      </c>
      <c r="S4139" s="1218">
        <f>VLOOKUP($D4139,'NI-Ric'!$B$1:$W$2048,12,FALSE)</f>
        <v>0</v>
      </c>
      <c r="T4139" s="1218">
        <f>VLOOKUP($D4139,'NI-Ric'!$B$1:$W$2048,13,FALSE)</f>
        <v>0</v>
      </c>
      <c r="U4139" s="1218">
        <f>VLOOKUP($D4139,'NI-Ric'!$B$1:$W$2048,16,FALSE)</f>
        <v>0</v>
      </c>
      <c r="V4139" s="1218">
        <f>VLOOKUP($D4139,'NI-Ric'!$B$1:$W$2048,17,FALSE)</f>
        <v>0</v>
      </c>
      <c r="W4139" s="1218">
        <f>VLOOKUP($D4139,'NI-Ric'!$B$1:$W$2048,18,FALSE)</f>
        <v>0</v>
      </c>
      <c r="X4139" s="1218">
        <f>VLOOKUP($D4139,'NI-Ric'!$B$1:$W$2048,19,FALSE)</f>
        <v>0</v>
      </c>
    </row>
    <row r="4140" spans="1:24" ht="40.5" hidden="1">
      <c r="A4140" s="509"/>
      <c r="B4140" s="509"/>
      <c r="C4140" s="509"/>
      <c r="D4140" s="1218" t="s">
        <v>1132</v>
      </c>
      <c r="E4140" s="1219" t="s">
        <v>3069</v>
      </c>
      <c r="F4140" s="1202"/>
      <c r="G4140" s="1202"/>
      <c r="H4140" s="1205" t="s">
        <v>1133</v>
      </c>
      <c r="I4140" s="1202" t="s">
        <v>53</v>
      </c>
      <c r="J4140" s="1202" t="s">
        <v>3071</v>
      </c>
      <c r="K4140" s="1202"/>
      <c r="L4140" s="1202" t="s">
        <v>747</v>
      </c>
      <c r="M4140" s="1202" t="s">
        <v>1135</v>
      </c>
      <c r="N4140" s="1203" t="s">
        <v>1136</v>
      </c>
      <c r="O4140" s="1203" t="s">
        <v>73</v>
      </c>
      <c r="P4140" s="1203" t="s">
        <v>73</v>
      </c>
      <c r="Q4140" s="1203" t="s">
        <v>750</v>
      </c>
      <c r="R4140" s="1203" t="s">
        <v>966</v>
      </c>
      <c r="S4140" s="1218">
        <f>VLOOKUP($D4140,'NI-Ric'!$B$1:$W$2048,12,FALSE)</f>
        <v>0</v>
      </c>
      <c r="T4140" s="1218">
        <f>VLOOKUP($D4140,'NI-Ric'!$B$1:$W$2048,13,FALSE)</f>
        <v>0</v>
      </c>
      <c r="U4140" s="1218">
        <f>VLOOKUP($D4140,'NI-Ric'!$B$1:$W$2048,16,FALSE)</f>
        <v>0</v>
      </c>
      <c r="V4140" s="1218">
        <f>VLOOKUP($D4140,'NI-Ric'!$B$1:$W$2048,17,FALSE)</f>
        <v>0</v>
      </c>
      <c r="W4140" s="1218">
        <f>VLOOKUP($D4140,'NI-Ric'!$B$1:$W$2048,18,FALSE)</f>
        <v>0</v>
      </c>
      <c r="X4140" s="1218">
        <f>VLOOKUP($D4140,'NI-Ric'!$B$1:$W$2048,19,FALSE)</f>
        <v>0</v>
      </c>
    </row>
    <row r="4141" spans="1:24" ht="40.5" hidden="1">
      <c r="A4141" s="509"/>
      <c r="B4141" s="509"/>
      <c r="C4141" s="509"/>
      <c r="D4141" s="1218" t="s">
        <v>1137</v>
      </c>
      <c r="E4141" s="1219" t="s">
        <v>3069</v>
      </c>
      <c r="F4141" s="1202"/>
      <c r="G4141" s="1202"/>
      <c r="H4141" s="1205" t="s">
        <v>1133</v>
      </c>
      <c r="I4141" s="1202" t="s">
        <v>53</v>
      </c>
      <c r="J4141" s="1202" t="s">
        <v>3071</v>
      </c>
      <c r="K4141" s="1202"/>
      <c r="L4141" s="1202" t="s">
        <v>747</v>
      </c>
      <c r="M4141" s="1202" t="s">
        <v>1135</v>
      </c>
      <c r="N4141" s="1203" t="s">
        <v>1138</v>
      </c>
      <c r="O4141" s="1203" t="s">
        <v>73</v>
      </c>
      <c r="P4141" s="1203" t="s">
        <v>73</v>
      </c>
      <c r="Q4141" s="1203" t="s">
        <v>750</v>
      </c>
      <c r="R4141" s="1203" t="s">
        <v>966</v>
      </c>
      <c r="S4141" s="1218">
        <f>VLOOKUP($D4141,'NI-Ric'!$B$1:$W$2048,12,FALSE)</f>
        <v>0</v>
      </c>
      <c r="T4141" s="1218">
        <f>VLOOKUP($D4141,'NI-Ric'!$B$1:$W$2048,13,FALSE)</f>
        <v>0</v>
      </c>
      <c r="U4141" s="1218">
        <f>VLOOKUP($D4141,'NI-Ric'!$B$1:$W$2048,16,FALSE)</f>
        <v>0</v>
      </c>
      <c r="V4141" s="1218">
        <f>VLOOKUP($D4141,'NI-Ric'!$B$1:$W$2048,17,FALSE)</f>
        <v>0</v>
      </c>
      <c r="W4141" s="1218">
        <f>VLOOKUP($D4141,'NI-Ric'!$B$1:$W$2048,18,FALSE)</f>
        <v>0</v>
      </c>
      <c r="X4141" s="1218">
        <f>VLOOKUP($D4141,'NI-Ric'!$B$1:$W$2048,19,FALSE)</f>
        <v>0</v>
      </c>
    </row>
    <row r="4142" spans="1:24" ht="27" hidden="1">
      <c r="A4142" s="509"/>
      <c r="B4142" s="509"/>
      <c r="C4142" s="509"/>
      <c r="D4142" s="1218" t="s">
        <v>1139</v>
      </c>
      <c r="E4142" s="1219" t="s">
        <v>3069</v>
      </c>
      <c r="F4142" s="1202" t="s">
        <v>295</v>
      </c>
      <c r="G4142" s="1202"/>
      <c r="H4142" s="1205" t="s">
        <v>1133</v>
      </c>
      <c r="I4142" s="1202" t="s">
        <v>53</v>
      </c>
      <c r="J4142" s="1202" t="s">
        <v>3071</v>
      </c>
      <c r="K4142" s="1202"/>
      <c r="L4142" s="1202" t="s">
        <v>747</v>
      </c>
      <c r="M4142" s="1202" t="s">
        <v>1135</v>
      </c>
      <c r="N4142" s="1203" t="s">
        <v>1140</v>
      </c>
      <c r="O4142" s="1203" t="s">
        <v>73</v>
      </c>
      <c r="P4142" s="1203" t="s">
        <v>73</v>
      </c>
      <c r="Q4142" s="1203" t="s">
        <v>750</v>
      </c>
      <c r="R4142" s="1203" t="s">
        <v>966</v>
      </c>
      <c r="S4142" s="1218">
        <f>VLOOKUP($D4142,'NI-Ric'!$B$1:$W$2048,12,FALSE)</f>
        <v>0</v>
      </c>
      <c r="T4142" s="1218">
        <f>VLOOKUP($D4142,'NI-Ric'!$B$1:$W$2048,13,FALSE)</f>
        <v>0</v>
      </c>
      <c r="U4142" s="1218">
        <f>VLOOKUP($D4142,'NI-Ric'!$B$1:$W$2048,16,FALSE)</f>
        <v>0</v>
      </c>
      <c r="V4142" s="1218">
        <f>VLOOKUP($D4142,'NI-Ric'!$B$1:$W$2048,17,FALSE)</f>
        <v>0</v>
      </c>
      <c r="W4142" s="1218">
        <f>VLOOKUP($D4142,'NI-Ric'!$B$1:$W$2048,18,FALSE)</f>
        <v>0</v>
      </c>
      <c r="X4142" s="1218">
        <f>VLOOKUP($D4142,'NI-Ric'!$B$1:$W$2048,19,FALSE)</f>
        <v>0</v>
      </c>
    </row>
    <row r="4143" spans="1:24" ht="40.5" hidden="1">
      <c r="A4143" s="509"/>
      <c r="B4143" s="509"/>
      <c r="C4143" s="509"/>
      <c r="D4143" s="1218" t="s">
        <v>1141</v>
      </c>
      <c r="E4143" s="1219" t="s">
        <v>3069</v>
      </c>
      <c r="F4143" s="1202"/>
      <c r="G4143" s="1202"/>
      <c r="H4143" s="1205" t="s">
        <v>1142</v>
      </c>
      <c r="I4143" s="1202" t="s">
        <v>53</v>
      </c>
      <c r="J4143" s="1202" t="s">
        <v>3071</v>
      </c>
      <c r="K4143" s="1202"/>
      <c r="L4143" s="1202" t="s">
        <v>747</v>
      </c>
      <c r="M4143" s="1202" t="s">
        <v>1143</v>
      </c>
      <c r="N4143" s="1203" t="s">
        <v>1144</v>
      </c>
      <c r="O4143" s="1203" t="s">
        <v>73</v>
      </c>
      <c r="P4143" s="1203" t="s">
        <v>73</v>
      </c>
      <c r="Q4143" s="1203" t="s">
        <v>750</v>
      </c>
      <c r="R4143" s="1203" t="s">
        <v>966</v>
      </c>
      <c r="S4143" s="1218">
        <f>VLOOKUP($D4143,'NI-Ric'!$B$1:$W$2048,12,FALSE)</f>
        <v>0</v>
      </c>
      <c r="T4143" s="1218">
        <f>VLOOKUP($D4143,'NI-Ric'!$B$1:$W$2048,13,FALSE)</f>
        <v>0</v>
      </c>
      <c r="U4143" s="1218">
        <f>VLOOKUP($D4143,'NI-Ric'!$B$1:$W$2048,16,FALSE)</f>
        <v>0</v>
      </c>
      <c r="V4143" s="1218">
        <f>VLOOKUP($D4143,'NI-Ric'!$B$1:$W$2048,17,FALSE)</f>
        <v>0</v>
      </c>
      <c r="W4143" s="1218">
        <f>VLOOKUP($D4143,'NI-Ric'!$B$1:$W$2048,18,FALSE)</f>
        <v>0</v>
      </c>
      <c r="X4143" s="1218">
        <f>VLOOKUP($D4143,'NI-Ric'!$B$1:$W$2048,19,FALSE)</f>
        <v>0</v>
      </c>
    </row>
    <row r="4144" spans="1:24" ht="40.5" hidden="1">
      <c r="A4144" s="509"/>
      <c r="B4144" s="509"/>
      <c r="C4144" s="509"/>
      <c r="D4144" s="1218" t="s">
        <v>1145</v>
      </c>
      <c r="E4144" s="1219" t="s">
        <v>3069</v>
      </c>
      <c r="F4144" s="1202"/>
      <c r="G4144" s="1202"/>
      <c r="H4144" s="1205" t="s">
        <v>1142</v>
      </c>
      <c r="I4144" s="1202" t="s">
        <v>53</v>
      </c>
      <c r="J4144" s="1202" t="s">
        <v>3071</v>
      </c>
      <c r="K4144" s="1202"/>
      <c r="L4144" s="1202" t="s">
        <v>747</v>
      </c>
      <c r="M4144" s="1202" t="s">
        <v>1143</v>
      </c>
      <c r="N4144" s="1203" t="s">
        <v>1146</v>
      </c>
      <c r="O4144" s="1203" t="s">
        <v>73</v>
      </c>
      <c r="P4144" s="1203" t="s">
        <v>73</v>
      </c>
      <c r="Q4144" s="1203" t="s">
        <v>750</v>
      </c>
      <c r="R4144" s="1203" t="s">
        <v>966</v>
      </c>
      <c r="S4144" s="1218">
        <f>VLOOKUP($D4144,'NI-Ric'!$B$1:$W$2048,12,FALSE)</f>
        <v>0</v>
      </c>
      <c r="T4144" s="1218">
        <f>VLOOKUP($D4144,'NI-Ric'!$B$1:$W$2048,13,FALSE)</f>
        <v>0</v>
      </c>
      <c r="U4144" s="1218">
        <f>VLOOKUP($D4144,'NI-Ric'!$B$1:$W$2048,16,FALSE)</f>
        <v>0</v>
      </c>
      <c r="V4144" s="1218">
        <f>VLOOKUP($D4144,'NI-Ric'!$B$1:$W$2048,17,FALSE)</f>
        <v>0</v>
      </c>
      <c r="W4144" s="1218">
        <f>VLOOKUP($D4144,'NI-Ric'!$B$1:$W$2048,18,FALSE)</f>
        <v>0</v>
      </c>
      <c r="X4144" s="1218">
        <f>VLOOKUP($D4144,'NI-Ric'!$B$1:$W$2048,19,FALSE)</f>
        <v>0</v>
      </c>
    </row>
    <row r="4145" spans="1:24" ht="27" hidden="1">
      <c r="A4145" s="509"/>
      <c r="B4145" s="509"/>
      <c r="C4145" s="509"/>
      <c r="D4145" s="1218" t="s">
        <v>1147</v>
      </c>
      <c r="E4145" s="1219" t="s">
        <v>3069</v>
      </c>
      <c r="F4145" s="1202" t="s">
        <v>295</v>
      </c>
      <c r="G4145" s="1202"/>
      <c r="H4145" s="1205" t="s">
        <v>1142</v>
      </c>
      <c r="I4145" s="1202" t="s">
        <v>53</v>
      </c>
      <c r="J4145" s="1202" t="s">
        <v>3071</v>
      </c>
      <c r="K4145" s="1202"/>
      <c r="L4145" s="1202" t="s">
        <v>747</v>
      </c>
      <c r="M4145" s="1202" t="s">
        <v>1143</v>
      </c>
      <c r="N4145" s="1203" t="s">
        <v>1148</v>
      </c>
      <c r="O4145" s="1203" t="s">
        <v>73</v>
      </c>
      <c r="P4145" s="1203" t="s">
        <v>73</v>
      </c>
      <c r="Q4145" s="1203" t="s">
        <v>750</v>
      </c>
      <c r="R4145" s="1203" t="s">
        <v>966</v>
      </c>
      <c r="S4145" s="1218">
        <f>VLOOKUP($D4145,'NI-Ric'!$B$1:$W$2048,12,FALSE)</f>
        <v>0</v>
      </c>
      <c r="T4145" s="1218">
        <f>VLOOKUP($D4145,'NI-Ric'!$B$1:$W$2048,13,FALSE)</f>
        <v>0</v>
      </c>
      <c r="U4145" s="1218">
        <f>VLOOKUP($D4145,'NI-Ric'!$B$1:$W$2048,16,FALSE)</f>
        <v>0</v>
      </c>
      <c r="V4145" s="1218">
        <f>VLOOKUP($D4145,'NI-Ric'!$B$1:$W$2048,17,FALSE)</f>
        <v>0</v>
      </c>
      <c r="W4145" s="1218">
        <f>VLOOKUP($D4145,'NI-Ric'!$B$1:$W$2048,18,FALSE)</f>
        <v>0</v>
      </c>
      <c r="X4145" s="1218">
        <f>VLOOKUP($D4145,'NI-Ric'!$B$1:$W$2048,19,FALSE)</f>
        <v>0</v>
      </c>
    </row>
    <row r="4146" spans="1:24" ht="40.5" hidden="1">
      <c r="A4146" s="509"/>
      <c r="B4146" s="509"/>
      <c r="C4146" s="509"/>
      <c r="D4146" s="1218" t="s">
        <v>1149</v>
      </c>
      <c r="E4146" s="1219" t="s">
        <v>3069</v>
      </c>
      <c r="F4146" s="1202"/>
      <c r="G4146" s="1202"/>
      <c r="H4146" s="1205" t="s">
        <v>1142</v>
      </c>
      <c r="I4146" s="1202" t="s">
        <v>53</v>
      </c>
      <c r="J4146" s="1202" t="s">
        <v>3071</v>
      </c>
      <c r="K4146" s="1202"/>
      <c r="L4146" s="1202" t="s">
        <v>747</v>
      </c>
      <c r="M4146" s="1202" t="s">
        <v>1143</v>
      </c>
      <c r="N4146" s="1203" t="s">
        <v>1150</v>
      </c>
      <c r="O4146" s="1203" t="s">
        <v>73</v>
      </c>
      <c r="P4146" s="1203" t="s">
        <v>73</v>
      </c>
      <c r="Q4146" s="1203" t="s">
        <v>750</v>
      </c>
      <c r="R4146" s="1203" t="s">
        <v>966</v>
      </c>
      <c r="S4146" s="1218">
        <f>VLOOKUP($D4146,'NI-Ric'!$B$1:$W$2048,12,FALSE)</f>
        <v>0</v>
      </c>
      <c r="T4146" s="1218">
        <f>VLOOKUP($D4146,'NI-Ric'!$B$1:$W$2048,13,FALSE)</f>
        <v>0</v>
      </c>
      <c r="U4146" s="1218">
        <f>VLOOKUP($D4146,'NI-Ric'!$B$1:$W$2048,16,FALSE)</f>
        <v>0</v>
      </c>
      <c r="V4146" s="1218">
        <f>VLOOKUP($D4146,'NI-Ric'!$B$1:$W$2048,17,FALSE)</f>
        <v>0</v>
      </c>
      <c r="W4146" s="1218">
        <f>VLOOKUP($D4146,'NI-Ric'!$B$1:$W$2048,18,FALSE)</f>
        <v>0</v>
      </c>
      <c r="X4146" s="1218">
        <f>VLOOKUP($D4146,'NI-Ric'!$B$1:$W$2048,19,FALSE)</f>
        <v>0</v>
      </c>
    </row>
    <row r="4147" spans="1:24" ht="40.5" hidden="1">
      <c r="A4147" s="509"/>
      <c r="B4147" s="509"/>
      <c r="C4147" s="509"/>
      <c r="D4147" s="1218" t="s">
        <v>1151</v>
      </c>
      <c r="E4147" s="1219" t="s">
        <v>3069</v>
      </c>
      <c r="F4147" s="1202"/>
      <c r="G4147" s="1202"/>
      <c r="H4147" s="1205" t="s">
        <v>1142</v>
      </c>
      <c r="I4147" s="1202" t="s">
        <v>53</v>
      </c>
      <c r="J4147" s="1202" t="s">
        <v>3071</v>
      </c>
      <c r="K4147" s="1202"/>
      <c r="L4147" s="1202" t="s">
        <v>747</v>
      </c>
      <c r="M4147" s="1202" t="s">
        <v>1143</v>
      </c>
      <c r="N4147" s="1203" t="s">
        <v>1152</v>
      </c>
      <c r="O4147" s="1203" t="s">
        <v>73</v>
      </c>
      <c r="P4147" s="1203" t="s">
        <v>73</v>
      </c>
      <c r="Q4147" s="1203" t="s">
        <v>750</v>
      </c>
      <c r="R4147" s="1203" t="s">
        <v>966</v>
      </c>
      <c r="S4147" s="1218">
        <f>VLOOKUP($D4147,'NI-Ric'!$B$1:$W$2048,12,FALSE)</f>
        <v>0</v>
      </c>
      <c r="T4147" s="1218">
        <f>VLOOKUP($D4147,'NI-Ric'!$B$1:$W$2048,13,FALSE)</f>
        <v>0</v>
      </c>
      <c r="U4147" s="1218">
        <f>VLOOKUP($D4147,'NI-Ric'!$B$1:$W$2048,16,FALSE)</f>
        <v>0</v>
      </c>
      <c r="V4147" s="1218">
        <f>VLOOKUP($D4147,'NI-Ric'!$B$1:$W$2048,17,FALSE)</f>
        <v>0</v>
      </c>
      <c r="W4147" s="1218">
        <f>VLOOKUP($D4147,'NI-Ric'!$B$1:$W$2048,18,FALSE)</f>
        <v>0</v>
      </c>
      <c r="X4147" s="1218">
        <f>VLOOKUP($D4147,'NI-Ric'!$B$1:$W$2048,19,FALSE)</f>
        <v>0</v>
      </c>
    </row>
    <row r="4148" spans="1:24" ht="27" hidden="1">
      <c r="A4148" s="509"/>
      <c r="B4148" s="509"/>
      <c r="C4148" s="509"/>
      <c r="D4148" s="1218" t="s">
        <v>1153</v>
      </c>
      <c r="E4148" s="1219" t="s">
        <v>3069</v>
      </c>
      <c r="F4148" s="1202"/>
      <c r="G4148" s="1202"/>
      <c r="H4148" s="1205" t="s">
        <v>1142</v>
      </c>
      <c r="I4148" s="1202" t="s">
        <v>53</v>
      </c>
      <c r="J4148" s="1202" t="s">
        <v>3071</v>
      </c>
      <c r="K4148" s="1202"/>
      <c r="L4148" s="1202" t="s">
        <v>747</v>
      </c>
      <c r="M4148" s="1202" t="s">
        <v>1143</v>
      </c>
      <c r="N4148" s="1203" t="s">
        <v>1154</v>
      </c>
      <c r="O4148" s="1203" t="s">
        <v>73</v>
      </c>
      <c r="P4148" s="1203" t="s">
        <v>73</v>
      </c>
      <c r="Q4148" s="1203" t="s">
        <v>750</v>
      </c>
      <c r="R4148" s="1203" t="s">
        <v>966</v>
      </c>
      <c r="S4148" s="1218">
        <f>VLOOKUP($D4148,'NI-Ric'!$B$1:$W$2048,12,FALSE)</f>
        <v>0</v>
      </c>
      <c r="T4148" s="1218">
        <f>VLOOKUP($D4148,'NI-Ric'!$B$1:$W$2048,13,FALSE)</f>
        <v>0</v>
      </c>
      <c r="U4148" s="1218">
        <f>VLOOKUP($D4148,'NI-Ric'!$B$1:$W$2048,16,FALSE)</f>
        <v>0</v>
      </c>
      <c r="V4148" s="1218">
        <f>VLOOKUP($D4148,'NI-Ric'!$B$1:$W$2048,17,FALSE)</f>
        <v>0</v>
      </c>
      <c r="W4148" s="1218">
        <f>VLOOKUP($D4148,'NI-Ric'!$B$1:$W$2048,18,FALSE)</f>
        <v>0</v>
      </c>
      <c r="X4148" s="1218">
        <f>VLOOKUP($D4148,'NI-Ric'!$B$1:$W$2048,19,FALSE)</f>
        <v>0</v>
      </c>
    </row>
    <row r="4149" spans="1:24" ht="27" hidden="1">
      <c r="A4149" s="509"/>
      <c r="B4149" s="509"/>
      <c r="C4149" s="509"/>
      <c r="D4149" s="1218" t="s">
        <v>1155</v>
      </c>
      <c r="E4149" s="1219" t="s">
        <v>3069</v>
      </c>
      <c r="F4149" s="1202"/>
      <c r="G4149" s="1202"/>
      <c r="H4149" s="1205" t="s">
        <v>1142</v>
      </c>
      <c r="I4149" s="1202" t="s">
        <v>53</v>
      </c>
      <c r="J4149" s="1202" t="s">
        <v>3071</v>
      </c>
      <c r="K4149" s="1202"/>
      <c r="L4149" s="1202" t="s">
        <v>747</v>
      </c>
      <c r="M4149" s="1202" t="s">
        <v>1143</v>
      </c>
      <c r="N4149" s="1203" t="s">
        <v>1156</v>
      </c>
      <c r="O4149" s="1203" t="s">
        <v>73</v>
      </c>
      <c r="P4149" s="1203" t="s">
        <v>73</v>
      </c>
      <c r="Q4149" s="1203" t="s">
        <v>750</v>
      </c>
      <c r="R4149" s="1203" t="s">
        <v>966</v>
      </c>
      <c r="S4149" s="1218">
        <f>VLOOKUP($D4149,'NI-Ric'!$B$1:$W$2048,12,FALSE)</f>
        <v>0</v>
      </c>
      <c r="T4149" s="1218">
        <f>VLOOKUP($D4149,'NI-Ric'!$B$1:$W$2048,13,FALSE)</f>
        <v>0</v>
      </c>
      <c r="U4149" s="1218">
        <f>VLOOKUP($D4149,'NI-Ric'!$B$1:$W$2048,16,FALSE)</f>
        <v>0</v>
      </c>
      <c r="V4149" s="1218">
        <f>VLOOKUP($D4149,'NI-Ric'!$B$1:$W$2048,17,FALSE)</f>
        <v>0</v>
      </c>
      <c r="W4149" s="1218">
        <f>VLOOKUP($D4149,'NI-Ric'!$B$1:$W$2048,18,FALSE)</f>
        <v>0</v>
      </c>
      <c r="X4149" s="1218">
        <f>VLOOKUP($D4149,'NI-Ric'!$B$1:$W$2048,19,FALSE)</f>
        <v>0</v>
      </c>
    </row>
    <row r="4150" spans="1:24" ht="27" hidden="1">
      <c r="A4150" s="509"/>
      <c r="B4150" s="509"/>
      <c r="C4150" s="509"/>
      <c r="D4150" s="1218" t="s">
        <v>1157</v>
      </c>
      <c r="E4150" s="1219" t="s">
        <v>3069</v>
      </c>
      <c r="F4150" s="1202"/>
      <c r="G4150" s="1202"/>
      <c r="H4150" s="1205" t="s">
        <v>1142</v>
      </c>
      <c r="I4150" s="1202" t="s">
        <v>53</v>
      </c>
      <c r="J4150" s="1202" t="s">
        <v>3071</v>
      </c>
      <c r="K4150" s="1202"/>
      <c r="L4150" s="1202" t="s">
        <v>747</v>
      </c>
      <c r="M4150" s="1202" t="s">
        <v>1143</v>
      </c>
      <c r="N4150" s="1203" t="s">
        <v>1158</v>
      </c>
      <c r="O4150" s="1203" t="s">
        <v>73</v>
      </c>
      <c r="P4150" s="1203" t="s">
        <v>73</v>
      </c>
      <c r="Q4150" s="1203" t="s">
        <v>750</v>
      </c>
      <c r="R4150" s="1203" t="s">
        <v>966</v>
      </c>
      <c r="S4150" s="1218">
        <f>VLOOKUP($D4150,'NI-Ric'!$B$1:$W$2048,12,FALSE)</f>
        <v>0</v>
      </c>
      <c r="T4150" s="1218">
        <f>VLOOKUP($D4150,'NI-Ric'!$B$1:$W$2048,13,FALSE)</f>
        <v>0</v>
      </c>
      <c r="U4150" s="1218">
        <f>VLOOKUP($D4150,'NI-Ric'!$B$1:$W$2048,16,FALSE)</f>
        <v>0</v>
      </c>
      <c r="V4150" s="1218">
        <f>VLOOKUP($D4150,'NI-Ric'!$B$1:$W$2048,17,FALSE)</f>
        <v>0</v>
      </c>
      <c r="W4150" s="1218">
        <f>VLOOKUP($D4150,'NI-Ric'!$B$1:$W$2048,18,FALSE)</f>
        <v>0</v>
      </c>
      <c r="X4150" s="1218">
        <f>VLOOKUP($D4150,'NI-Ric'!$B$1:$W$2048,19,FALSE)</f>
        <v>0</v>
      </c>
    </row>
    <row r="4151" spans="1:24" ht="27" hidden="1">
      <c r="A4151" s="509"/>
      <c r="B4151" s="509"/>
      <c r="C4151" s="509"/>
      <c r="D4151" s="1218" t="s">
        <v>1159</v>
      </c>
      <c r="E4151" s="1219" t="s">
        <v>3069</v>
      </c>
      <c r="F4151" s="1202"/>
      <c r="G4151" s="1202"/>
      <c r="H4151" s="1205" t="s">
        <v>1142</v>
      </c>
      <c r="I4151" s="1202" t="s">
        <v>53</v>
      </c>
      <c r="J4151" s="1202" t="s">
        <v>3071</v>
      </c>
      <c r="K4151" s="1202"/>
      <c r="L4151" s="1202" t="s">
        <v>747</v>
      </c>
      <c r="M4151" s="1202" t="s">
        <v>1143</v>
      </c>
      <c r="N4151" s="1203" t="s">
        <v>1160</v>
      </c>
      <c r="O4151" s="1203" t="s">
        <v>73</v>
      </c>
      <c r="P4151" s="1203" t="s">
        <v>73</v>
      </c>
      <c r="Q4151" s="1203" t="s">
        <v>750</v>
      </c>
      <c r="R4151" s="1203" t="s">
        <v>966</v>
      </c>
      <c r="S4151" s="1218">
        <f>VLOOKUP($D4151,'NI-Ric'!$B$1:$W$2048,12,FALSE)</f>
        <v>0</v>
      </c>
      <c r="T4151" s="1218">
        <f>VLOOKUP($D4151,'NI-Ric'!$B$1:$W$2048,13,FALSE)</f>
        <v>0</v>
      </c>
      <c r="U4151" s="1218">
        <f>VLOOKUP($D4151,'NI-Ric'!$B$1:$W$2048,16,FALSE)</f>
        <v>0</v>
      </c>
      <c r="V4151" s="1218">
        <f>VLOOKUP($D4151,'NI-Ric'!$B$1:$W$2048,17,FALSE)</f>
        <v>0</v>
      </c>
      <c r="W4151" s="1218">
        <f>VLOOKUP($D4151,'NI-Ric'!$B$1:$W$2048,18,FALSE)</f>
        <v>0</v>
      </c>
      <c r="X4151" s="1218">
        <f>VLOOKUP($D4151,'NI-Ric'!$B$1:$W$2048,19,FALSE)</f>
        <v>0</v>
      </c>
    </row>
    <row r="4152" spans="1:24" ht="27" hidden="1">
      <c r="A4152" s="509"/>
      <c r="B4152" s="509"/>
      <c r="C4152" s="509"/>
      <c r="D4152" s="1218" t="s">
        <v>1161</v>
      </c>
      <c r="E4152" s="1219" t="s">
        <v>3069</v>
      </c>
      <c r="F4152" s="1202"/>
      <c r="G4152" s="1202"/>
      <c r="H4152" s="1205" t="s">
        <v>1133</v>
      </c>
      <c r="I4152" s="1202" t="s">
        <v>53</v>
      </c>
      <c r="J4152" s="1202" t="s">
        <v>3071</v>
      </c>
      <c r="K4152" s="1202"/>
      <c r="L4152" s="1202" t="s">
        <v>747</v>
      </c>
      <c r="M4152" s="1202" t="s">
        <v>1135</v>
      </c>
      <c r="N4152" s="1203" t="s">
        <v>1162</v>
      </c>
      <c r="O4152" s="1203" t="s">
        <v>73</v>
      </c>
      <c r="P4152" s="1203" t="s">
        <v>73</v>
      </c>
      <c r="Q4152" s="1203" t="s">
        <v>750</v>
      </c>
      <c r="R4152" s="1203" t="s">
        <v>966</v>
      </c>
      <c r="S4152" s="1218">
        <f>VLOOKUP($D4152,'NI-Ric'!$B$1:$W$2048,12,FALSE)</f>
        <v>0</v>
      </c>
      <c r="T4152" s="1218">
        <f>VLOOKUP($D4152,'NI-Ric'!$B$1:$W$2048,13,FALSE)</f>
        <v>0</v>
      </c>
      <c r="U4152" s="1218">
        <f>VLOOKUP($D4152,'NI-Ric'!$B$1:$W$2048,16,FALSE)</f>
        <v>0</v>
      </c>
      <c r="V4152" s="1218">
        <f>VLOOKUP($D4152,'NI-Ric'!$B$1:$W$2048,17,FALSE)</f>
        <v>0</v>
      </c>
      <c r="W4152" s="1218">
        <f>VLOOKUP($D4152,'NI-Ric'!$B$1:$W$2048,18,FALSE)</f>
        <v>0</v>
      </c>
      <c r="X4152" s="1218">
        <f>VLOOKUP($D4152,'NI-Ric'!$B$1:$W$2048,19,FALSE)</f>
        <v>0</v>
      </c>
    </row>
    <row r="4153" spans="1:24" ht="27" hidden="1">
      <c r="A4153" s="509"/>
      <c r="B4153" s="509"/>
      <c r="C4153" s="509"/>
      <c r="D4153" s="1218" t="s">
        <v>1163</v>
      </c>
      <c r="E4153" s="1219" t="s">
        <v>3069</v>
      </c>
      <c r="F4153" s="1202"/>
      <c r="G4153" s="1202"/>
      <c r="H4153" s="1205" t="s">
        <v>1133</v>
      </c>
      <c r="I4153" s="1202" t="s">
        <v>53</v>
      </c>
      <c r="J4153" s="1202" t="s">
        <v>3071</v>
      </c>
      <c r="K4153" s="1202"/>
      <c r="L4153" s="1202" t="s">
        <v>747</v>
      </c>
      <c r="M4153" s="1202" t="s">
        <v>1135</v>
      </c>
      <c r="N4153" s="1203" t="s">
        <v>1164</v>
      </c>
      <c r="O4153" s="1203" t="s">
        <v>73</v>
      </c>
      <c r="P4153" s="1203" t="s">
        <v>73</v>
      </c>
      <c r="Q4153" s="1203" t="s">
        <v>750</v>
      </c>
      <c r="R4153" s="1203" t="s">
        <v>966</v>
      </c>
      <c r="S4153" s="1218">
        <f>VLOOKUP($D4153,'NI-Ric'!$B$1:$W$2048,12,FALSE)</f>
        <v>0</v>
      </c>
      <c r="T4153" s="1218">
        <f>VLOOKUP($D4153,'NI-Ric'!$B$1:$W$2048,13,FALSE)</f>
        <v>0</v>
      </c>
      <c r="U4153" s="1218">
        <f>VLOOKUP($D4153,'NI-Ric'!$B$1:$W$2048,16,FALSE)</f>
        <v>0</v>
      </c>
      <c r="V4153" s="1218">
        <f>VLOOKUP($D4153,'NI-Ric'!$B$1:$W$2048,17,FALSE)</f>
        <v>0</v>
      </c>
      <c r="W4153" s="1218">
        <f>VLOOKUP($D4153,'NI-Ric'!$B$1:$W$2048,18,FALSE)</f>
        <v>0</v>
      </c>
      <c r="X4153" s="1218">
        <f>VLOOKUP($D4153,'NI-Ric'!$B$1:$W$2048,19,FALSE)</f>
        <v>0</v>
      </c>
    </row>
    <row r="4154" spans="1:24" ht="27" hidden="1">
      <c r="A4154" s="509"/>
      <c r="B4154" s="509"/>
      <c r="C4154" s="509"/>
      <c r="D4154" s="1218" t="s">
        <v>1165</v>
      </c>
      <c r="E4154" s="1219" t="s">
        <v>3069</v>
      </c>
      <c r="F4154" s="1202"/>
      <c r="G4154" s="1202"/>
      <c r="H4154" s="1205" t="s">
        <v>1133</v>
      </c>
      <c r="I4154" s="1202" t="s">
        <v>53</v>
      </c>
      <c r="J4154" s="1202" t="s">
        <v>3071</v>
      </c>
      <c r="K4154" s="1202"/>
      <c r="L4154" s="1202" t="s">
        <v>747</v>
      </c>
      <c r="M4154" s="1202" t="s">
        <v>1135</v>
      </c>
      <c r="N4154" s="1203" t="s">
        <v>1166</v>
      </c>
      <c r="O4154" s="1203" t="s">
        <v>73</v>
      </c>
      <c r="P4154" s="1203" t="s">
        <v>73</v>
      </c>
      <c r="Q4154" s="1203" t="s">
        <v>750</v>
      </c>
      <c r="R4154" s="1203" t="s">
        <v>966</v>
      </c>
      <c r="S4154" s="1218">
        <f>VLOOKUP($D4154,'NI-Ric'!$B$1:$W$2048,12,FALSE)</f>
        <v>0</v>
      </c>
      <c r="T4154" s="1218">
        <f>VLOOKUP($D4154,'NI-Ric'!$B$1:$W$2048,13,FALSE)</f>
        <v>0</v>
      </c>
      <c r="U4154" s="1218">
        <f>VLOOKUP($D4154,'NI-Ric'!$B$1:$W$2048,16,FALSE)</f>
        <v>0</v>
      </c>
      <c r="V4154" s="1218">
        <f>VLOOKUP($D4154,'NI-Ric'!$B$1:$W$2048,17,FALSE)</f>
        <v>0</v>
      </c>
      <c r="W4154" s="1218">
        <f>VLOOKUP($D4154,'NI-Ric'!$B$1:$W$2048,18,FALSE)</f>
        <v>0</v>
      </c>
      <c r="X4154" s="1218">
        <f>VLOOKUP($D4154,'NI-Ric'!$B$1:$W$2048,19,FALSE)</f>
        <v>0</v>
      </c>
    </row>
    <row r="4155" spans="1:24" ht="27" hidden="1">
      <c r="A4155" s="509"/>
      <c r="B4155" s="509"/>
      <c r="C4155" s="509"/>
      <c r="D4155" s="1218" t="s">
        <v>1167</v>
      </c>
      <c r="E4155" s="1219" t="s">
        <v>3069</v>
      </c>
      <c r="F4155" s="1202"/>
      <c r="G4155" s="1202"/>
      <c r="H4155" s="1205" t="s">
        <v>1142</v>
      </c>
      <c r="I4155" s="1202" t="s">
        <v>53</v>
      </c>
      <c r="J4155" s="1202" t="s">
        <v>3071</v>
      </c>
      <c r="K4155" s="1202"/>
      <c r="L4155" s="1202" t="s">
        <v>747</v>
      </c>
      <c r="M4155" s="1202" t="s">
        <v>1143</v>
      </c>
      <c r="N4155" s="1203" t="s">
        <v>1168</v>
      </c>
      <c r="O4155" s="1203" t="s">
        <v>73</v>
      </c>
      <c r="P4155" s="1203" t="s">
        <v>73</v>
      </c>
      <c r="Q4155" s="1203" t="s">
        <v>750</v>
      </c>
      <c r="R4155" s="1203" t="s">
        <v>966</v>
      </c>
      <c r="S4155" s="1218">
        <f>VLOOKUP($D4155,'NI-Ric'!$B$1:$W$2048,12,FALSE)</f>
        <v>0</v>
      </c>
      <c r="T4155" s="1218">
        <f>VLOOKUP($D4155,'NI-Ric'!$B$1:$W$2048,13,FALSE)</f>
        <v>0</v>
      </c>
      <c r="U4155" s="1218">
        <f>VLOOKUP($D4155,'NI-Ric'!$B$1:$W$2048,16,FALSE)</f>
        <v>0</v>
      </c>
      <c r="V4155" s="1218">
        <f>VLOOKUP($D4155,'NI-Ric'!$B$1:$W$2048,17,FALSE)</f>
        <v>0</v>
      </c>
      <c r="W4155" s="1218">
        <f>VLOOKUP($D4155,'NI-Ric'!$B$1:$W$2048,18,FALSE)</f>
        <v>0</v>
      </c>
      <c r="X4155" s="1218">
        <f>VLOOKUP($D4155,'NI-Ric'!$B$1:$W$2048,19,FALSE)</f>
        <v>0</v>
      </c>
    </row>
    <row r="4156" spans="1:24" ht="27" hidden="1">
      <c r="A4156" s="509"/>
      <c r="B4156" s="509"/>
      <c r="C4156" s="509"/>
      <c r="D4156" s="1218" t="s">
        <v>1169</v>
      </c>
      <c r="E4156" s="1219" t="s">
        <v>3069</v>
      </c>
      <c r="F4156" s="1202"/>
      <c r="G4156" s="1202"/>
      <c r="H4156" s="1205" t="s">
        <v>1142</v>
      </c>
      <c r="I4156" s="1202" t="s">
        <v>53</v>
      </c>
      <c r="J4156" s="1202" t="s">
        <v>3071</v>
      </c>
      <c r="K4156" s="1202"/>
      <c r="L4156" s="1202" t="s">
        <v>747</v>
      </c>
      <c r="M4156" s="1202" t="s">
        <v>1143</v>
      </c>
      <c r="N4156" s="1203" t="s">
        <v>1170</v>
      </c>
      <c r="O4156" s="1203" t="s">
        <v>73</v>
      </c>
      <c r="P4156" s="1203" t="s">
        <v>73</v>
      </c>
      <c r="Q4156" s="1203" t="s">
        <v>750</v>
      </c>
      <c r="R4156" s="1203" t="s">
        <v>966</v>
      </c>
      <c r="S4156" s="1218">
        <f>VLOOKUP($D4156,'NI-Ric'!$B$1:$W$2048,12,FALSE)</f>
        <v>0</v>
      </c>
      <c r="T4156" s="1218">
        <f>VLOOKUP($D4156,'NI-Ric'!$B$1:$W$2048,13,FALSE)</f>
        <v>0</v>
      </c>
      <c r="U4156" s="1218">
        <f>VLOOKUP($D4156,'NI-Ric'!$B$1:$W$2048,16,FALSE)</f>
        <v>0</v>
      </c>
      <c r="V4156" s="1218">
        <f>VLOOKUP($D4156,'NI-Ric'!$B$1:$W$2048,17,FALSE)</f>
        <v>0</v>
      </c>
      <c r="W4156" s="1218">
        <f>VLOOKUP($D4156,'NI-Ric'!$B$1:$W$2048,18,FALSE)</f>
        <v>0</v>
      </c>
      <c r="X4156" s="1218">
        <f>VLOOKUP($D4156,'NI-Ric'!$B$1:$W$2048,19,FALSE)</f>
        <v>0</v>
      </c>
    </row>
    <row r="4157" spans="1:24" ht="27" hidden="1">
      <c r="A4157" s="509"/>
      <c r="B4157" s="509"/>
      <c r="C4157" s="509"/>
      <c r="D4157" s="1218" t="s">
        <v>1171</v>
      </c>
      <c r="E4157" s="1219" t="s">
        <v>3069</v>
      </c>
      <c r="F4157" s="1202"/>
      <c r="G4157" s="1202"/>
      <c r="H4157" s="1205" t="s">
        <v>1133</v>
      </c>
      <c r="I4157" s="1202" t="s">
        <v>53</v>
      </c>
      <c r="J4157" s="1202" t="s">
        <v>3071</v>
      </c>
      <c r="K4157" s="1202"/>
      <c r="L4157" s="1202" t="s">
        <v>747</v>
      </c>
      <c r="M4157" s="1202" t="s">
        <v>1135</v>
      </c>
      <c r="N4157" s="1203" t="s">
        <v>1172</v>
      </c>
      <c r="O4157" s="1203" t="s">
        <v>73</v>
      </c>
      <c r="P4157" s="1203" t="s">
        <v>73</v>
      </c>
      <c r="Q4157" s="1203" t="s">
        <v>750</v>
      </c>
      <c r="R4157" s="1203" t="s">
        <v>966</v>
      </c>
      <c r="S4157" s="1218">
        <f>VLOOKUP($D4157,'NI-Ric'!$B$1:$W$2048,12,FALSE)</f>
        <v>0</v>
      </c>
      <c r="T4157" s="1218">
        <f>VLOOKUP($D4157,'NI-Ric'!$B$1:$W$2048,13,FALSE)</f>
        <v>0</v>
      </c>
      <c r="U4157" s="1218">
        <f>VLOOKUP($D4157,'NI-Ric'!$B$1:$W$2048,16,FALSE)</f>
        <v>0</v>
      </c>
      <c r="V4157" s="1218">
        <f>VLOOKUP($D4157,'NI-Ric'!$B$1:$W$2048,17,FALSE)</f>
        <v>0</v>
      </c>
      <c r="W4157" s="1218">
        <f>VLOOKUP($D4157,'NI-Ric'!$B$1:$W$2048,18,FALSE)</f>
        <v>0</v>
      </c>
      <c r="X4157" s="1218">
        <f>VLOOKUP($D4157,'NI-Ric'!$B$1:$W$2048,19,FALSE)</f>
        <v>0</v>
      </c>
    </row>
    <row r="4158" spans="1:24" ht="27" hidden="1">
      <c r="A4158" s="509"/>
      <c r="B4158" s="509"/>
      <c r="C4158" s="509"/>
      <c r="D4158" s="1218" t="s">
        <v>1173</v>
      </c>
      <c r="E4158" s="1219" t="s">
        <v>3069</v>
      </c>
      <c r="F4158" s="1202"/>
      <c r="G4158" s="1202"/>
      <c r="H4158" s="1205" t="s">
        <v>1133</v>
      </c>
      <c r="I4158" s="1202" t="s">
        <v>53</v>
      </c>
      <c r="J4158" s="1202" t="s">
        <v>3071</v>
      </c>
      <c r="K4158" s="1202"/>
      <c r="L4158" s="1202" t="s">
        <v>747</v>
      </c>
      <c r="M4158" s="1202" t="s">
        <v>1135</v>
      </c>
      <c r="N4158" s="1203" t="s">
        <v>1174</v>
      </c>
      <c r="O4158" s="1203" t="s">
        <v>73</v>
      </c>
      <c r="P4158" s="1203" t="s">
        <v>73</v>
      </c>
      <c r="Q4158" s="1203" t="s">
        <v>750</v>
      </c>
      <c r="R4158" s="1203" t="s">
        <v>966</v>
      </c>
      <c r="S4158" s="1218">
        <f>VLOOKUP($D4158,'NI-Ric'!$B$1:$W$2048,12,FALSE)</f>
        <v>0</v>
      </c>
      <c r="T4158" s="1218">
        <f>VLOOKUP($D4158,'NI-Ric'!$B$1:$W$2048,13,FALSE)</f>
        <v>0</v>
      </c>
      <c r="U4158" s="1218">
        <f>VLOOKUP($D4158,'NI-Ric'!$B$1:$W$2048,16,FALSE)</f>
        <v>0</v>
      </c>
      <c r="V4158" s="1218">
        <f>VLOOKUP($D4158,'NI-Ric'!$B$1:$W$2048,17,FALSE)</f>
        <v>0</v>
      </c>
      <c r="W4158" s="1218">
        <f>VLOOKUP($D4158,'NI-Ric'!$B$1:$W$2048,18,FALSE)</f>
        <v>0</v>
      </c>
      <c r="X4158" s="1218">
        <f>VLOOKUP($D4158,'NI-Ric'!$B$1:$W$2048,19,FALSE)</f>
        <v>0</v>
      </c>
    </row>
    <row r="4159" spans="1:24" ht="27" hidden="1">
      <c r="A4159" s="509"/>
      <c r="B4159" s="509"/>
      <c r="C4159" s="509"/>
      <c r="D4159" s="1218" t="s">
        <v>1175</v>
      </c>
      <c r="E4159" s="1219" t="s">
        <v>3069</v>
      </c>
      <c r="F4159" s="1202"/>
      <c r="G4159" s="1202"/>
      <c r="H4159" s="1205" t="s">
        <v>1142</v>
      </c>
      <c r="I4159" s="1202" t="s">
        <v>53</v>
      </c>
      <c r="J4159" s="1202" t="s">
        <v>3071</v>
      </c>
      <c r="K4159" s="1202"/>
      <c r="L4159" s="1202" t="s">
        <v>747</v>
      </c>
      <c r="M4159" s="1202" t="s">
        <v>1143</v>
      </c>
      <c r="N4159" s="1203" t="s">
        <v>1176</v>
      </c>
      <c r="O4159" s="1203" t="s">
        <v>73</v>
      </c>
      <c r="P4159" s="1203" t="s">
        <v>73</v>
      </c>
      <c r="Q4159" s="1203" t="s">
        <v>750</v>
      </c>
      <c r="R4159" s="1203" t="s">
        <v>966</v>
      </c>
      <c r="S4159" s="1218">
        <f>VLOOKUP($D4159,'NI-Ric'!$B$1:$W$2048,12,FALSE)</f>
        <v>0</v>
      </c>
      <c r="T4159" s="1218">
        <f>VLOOKUP($D4159,'NI-Ric'!$B$1:$W$2048,13,FALSE)</f>
        <v>0</v>
      </c>
      <c r="U4159" s="1218">
        <f>VLOOKUP($D4159,'NI-Ric'!$B$1:$W$2048,16,FALSE)</f>
        <v>0</v>
      </c>
      <c r="V4159" s="1218">
        <f>VLOOKUP($D4159,'NI-Ric'!$B$1:$W$2048,17,FALSE)</f>
        <v>0</v>
      </c>
      <c r="W4159" s="1218">
        <f>VLOOKUP($D4159,'NI-Ric'!$B$1:$W$2048,18,FALSE)</f>
        <v>0</v>
      </c>
      <c r="X4159" s="1218">
        <f>VLOOKUP($D4159,'NI-Ric'!$B$1:$W$2048,19,FALSE)</f>
        <v>0</v>
      </c>
    </row>
    <row r="4160" spans="1:24" ht="27" hidden="1">
      <c r="A4160" s="509"/>
      <c r="B4160" s="509"/>
      <c r="C4160" s="509"/>
      <c r="D4160" s="1218" t="s">
        <v>1177</v>
      </c>
      <c r="E4160" s="1219" t="s">
        <v>3069</v>
      </c>
      <c r="F4160" s="1202"/>
      <c r="G4160" s="1202"/>
      <c r="H4160" s="1205"/>
      <c r="I4160" s="1202" t="s">
        <v>53</v>
      </c>
      <c r="J4160" s="1202"/>
      <c r="K4160" s="1202"/>
      <c r="L4160" s="1202"/>
      <c r="M4160" s="1202"/>
      <c r="N4160" s="1203" t="s">
        <v>1178</v>
      </c>
      <c r="O4160" s="1203" t="s">
        <v>73</v>
      </c>
      <c r="P4160" s="1203" t="s">
        <v>73</v>
      </c>
      <c r="Q4160" s="1203" t="s">
        <v>73</v>
      </c>
      <c r="R4160" s="1203" t="s">
        <v>73</v>
      </c>
      <c r="S4160" s="1218">
        <f>VLOOKUP($D4160,'NI-Ric'!$B$1:$W$2048,12,FALSE)</f>
        <v>0</v>
      </c>
      <c r="T4160" s="1218">
        <f>VLOOKUP($D4160,'NI-Ric'!$B$1:$W$2048,13,FALSE)</f>
        <v>0</v>
      </c>
      <c r="U4160" s="1218">
        <f>VLOOKUP($D4160,'NI-Ric'!$B$1:$W$2048,16,FALSE)</f>
        <v>0</v>
      </c>
      <c r="V4160" s="1218">
        <f>VLOOKUP($D4160,'NI-Ric'!$B$1:$W$2048,17,FALSE)</f>
        <v>0</v>
      </c>
      <c r="W4160" s="1218">
        <f>VLOOKUP($D4160,'NI-Ric'!$B$1:$W$2048,18,FALSE)</f>
        <v>0</v>
      </c>
      <c r="X4160" s="1218">
        <f>VLOOKUP($D4160,'NI-Ric'!$B$1:$W$2048,19,FALSE)</f>
        <v>0</v>
      </c>
    </row>
    <row r="4161" spans="1:24" hidden="1">
      <c r="A4161" s="509"/>
      <c r="B4161" s="509"/>
      <c r="C4161" s="509"/>
      <c r="D4161" s="1218" t="s">
        <v>1179</v>
      </c>
      <c r="E4161" s="1219" t="s">
        <v>3069</v>
      </c>
      <c r="F4161" s="1202"/>
      <c r="G4161" s="1202"/>
      <c r="H4161" s="1202"/>
      <c r="I4161" s="1202" t="s">
        <v>71</v>
      </c>
      <c r="J4161" s="1202"/>
      <c r="K4161" s="1202"/>
      <c r="L4161" s="1202"/>
      <c r="M4161" s="1202"/>
      <c r="N4161" s="1203" t="s">
        <v>1180</v>
      </c>
      <c r="O4161" s="1203" t="s">
        <v>73</v>
      </c>
      <c r="P4161" s="1203" t="s">
        <v>73</v>
      </c>
      <c r="Q4161" s="1203" t="s">
        <v>73</v>
      </c>
      <c r="R4161" s="1203" t="s">
        <v>73</v>
      </c>
      <c r="S4161" s="1218">
        <f>VLOOKUP($D4161,'NI-Ric'!$B$1:$W$2048,12,FALSE)</f>
        <v>0</v>
      </c>
      <c r="T4161" s="1218">
        <f>VLOOKUP($D4161,'NI-Ric'!$B$1:$W$2048,13,FALSE)</f>
        <v>0</v>
      </c>
      <c r="U4161" s="1218">
        <f>VLOOKUP($D4161,'NI-Ric'!$B$1:$W$2048,16,FALSE)</f>
        <v>0</v>
      </c>
      <c r="V4161" s="1218">
        <f>VLOOKUP($D4161,'NI-Ric'!$B$1:$W$2048,17,FALSE)</f>
        <v>0</v>
      </c>
      <c r="W4161" s="1218">
        <f>VLOOKUP($D4161,'NI-Ric'!$B$1:$W$2048,18,FALSE)</f>
        <v>0</v>
      </c>
      <c r="X4161" s="1218">
        <f>VLOOKUP($D4161,'NI-Ric'!$B$1:$W$2048,19,FALSE)</f>
        <v>0</v>
      </c>
    </row>
    <row r="4162" spans="1:24" ht="27" hidden="1">
      <c r="A4162" s="509"/>
      <c r="B4162" s="509"/>
      <c r="C4162" s="509"/>
      <c r="D4162" s="1218" t="s">
        <v>1181</v>
      </c>
      <c r="E4162" s="1219" t="s">
        <v>3069</v>
      </c>
      <c r="F4162" s="1202" t="s">
        <v>157</v>
      </c>
      <c r="G4162" s="1202"/>
      <c r="H4162" s="1202" t="s">
        <v>1182</v>
      </c>
      <c r="I4162" s="1202" t="s">
        <v>53</v>
      </c>
      <c r="J4162" s="1202" t="s">
        <v>3071</v>
      </c>
      <c r="K4162" s="1202"/>
      <c r="L4162" s="1202" t="s">
        <v>747</v>
      </c>
      <c r="M4162" s="1202" t="s">
        <v>1184</v>
      </c>
      <c r="N4162" s="1203" t="s">
        <v>1185</v>
      </c>
      <c r="O4162" s="1203" t="s">
        <v>73</v>
      </c>
      <c r="P4162" s="1203" t="s">
        <v>73</v>
      </c>
      <c r="Q4162" s="1203" t="s">
        <v>750</v>
      </c>
      <c r="R4162" s="1203" t="s">
        <v>966</v>
      </c>
      <c r="S4162" s="1218">
        <f>VLOOKUP($D4162,'NI-Ric'!$B$1:$W$2048,12,FALSE)</f>
        <v>0</v>
      </c>
      <c r="T4162" s="1218">
        <f>VLOOKUP($D4162,'NI-Ric'!$B$1:$W$2048,13,FALSE)</f>
        <v>0</v>
      </c>
      <c r="U4162" s="1218">
        <f>VLOOKUP($D4162,'NI-Ric'!$B$1:$W$2048,16,FALSE)</f>
        <v>0</v>
      </c>
      <c r="V4162" s="1218">
        <f>VLOOKUP($D4162,'NI-Ric'!$B$1:$W$2048,17,FALSE)</f>
        <v>0</v>
      </c>
      <c r="W4162" s="1218">
        <f>VLOOKUP($D4162,'NI-Ric'!$B$1:$W$2048,18,FALSE)</f>
        <v>0</v>
      </c>
      <c r="X4162" s="1218">
        <f>VLOOKUP($D4162,'NI-Ric'!$B$1:$W$2048,19,FALSE)</f>
        <v>0</v>
      </c>
    </row>
    <row r="4163" spans="1:24" ht="27" hidden="1">
      <c r="A4163" s="509"/>
      <c r="B4163" s="509"/>
      <c r="C4163" s="509"/>
      <c r="D4163" s="1218" t="s">
        <v>1186</v>
      </c>
      <c r="E4163" s="1219" t="s">
        <v>3069</v>
      </c>
      <c r="F4163" s="1202"/>
      <c r="G4163" s="1202"/>
      <c r="H4163" s="1202" t="s">
        <v>1187</v>
      </c>
      <c r="I4163" s="1202" t="s">
        <v>53</v>
      </c>
      <c r="J4163" s="1202" t="s">
        <v>3071</v>
      </c>
      <c r="K4163" s="1202"/>
      <c r="L4163" s="1202" t="s">
        <v>747</v>
      </c>
      <c r="M4163" s="1202" t="s">
        <v>1184</v>
      </c>
      <c r="N4163" s="1203" t="s">
        <v>1188</v>
      </c>
      <c r="O4163" s="1203" t="s">
        <v>73</v>
      </c>
      <c r="P4163" s="1203" t="s">
        <v>73</v>
      </c>
      <c r="Q4163" s="1203" t="s">
        <v>750</v>
      </c>
      <c r="R4163" s="1203" t="s">
        <v>966</v>
      </c>
      <c r="S4163" s="1218">
        <f>VLOOKUP($D4163,'NI-Ric'!$B$1:$W$2048,12,FALSE)</f>
        <v>0</v>
      </c>
      <c r="T4163" s="1218">
        <f>VLOOKUP($D4163,'NI-Ric'!$B$1:$W$2048,13,FALSE)</f>
        <v>0</v>
      </c>
      <c r="U4163" s="1218">
        <f>VLOOKUP($D4163,'NI-Ric'!$B$1:$W$2048,16,FALSE)</f>
        <v>0</v>
      </c>
      <c r="V4163" s="1218">
        <f>VLOOKUP($D4163,'NI-Ric'!$B$1:$W$2048,17,FALSE)</f>
        <v>0</v>
      </c>
      <c r="W4163" s="1218">
        <f>VLOOKUP($D4163,'NI-Ric'!$B$1:$W$2048,18,FALSE)</f>
        <v>0</v>
      </c>
      <c r="X4163" s="1218">
        <f>VLOOKUP($D4163,'NI-Ric'!$B$1:$W$2048,19,FALSE)</f>
        <v>0</v>
      </c>
    </row>
    <row r="4164" spans="1:24" ht="27" hidden="1">
      <c r="A4164" s="509"/>
      <c r="B4164" s="509"/>
      <c r="C4164" s="509"/>
      <c r="D4164" s="1218" t="s">
        <v>1189</v>
      </c>
      <c r="E4164" s="1219" t="s">
        <v>3069</v>
      </c>
      <c r="F4164" s="1202" t="s">
        <v>157</v>
      </c>
      <c r="G4164" s="1202"/>
      <c r="H4164" s="1202" t="s">
        <v>1182</v>
      </c>
      <c r="I4164" s="1202" t="s">
        <v>53</v>
      </c>
      <c r="J4164" s="1202" t="s">
        <v>3071</v>
      </c>
      <c r="K4164" s="1202"/>
      <c r="L4164" s="1202" t="s">
        <v>747</v>
      </c>
      <c r="M4164" s="1202" t="s">
        <v>1184</v>
      </c>
      <c r="N4164" s="1203" t="s">
        <v>1190</v>
      </c>
      <c r="O4164" s="1203" t="s">
        <v>73</v>
      </c>
      <c r="P4164" s="1203" t="s">
        <v>73</v>
      </c>
      <c r="Q4164" s="1203" t="s">
        <v>750</v>
      </c>
      <c r="R4164" s="1203" t="s">
        <v>966</v>
      </c>
      <c r="S4164" s="1218">
        <f>VLOOKUP($D4164,'NI-Ric'!$B$1:$W$2048,12,FALSE)</f>
        <v>0</v>
      </c>
      <c r="T4164" s="1218">
        <f>VLOOKUP($D4164,'NI-Ric'!$B$1:$W$2048,13,FALSE)</f>
        <v>0</v>
      </c>
      <c r="U4164" s="1218">
        <f>VLOOKUP($D4164,'NI-Ric'!$B$1:$W$2048,16,FALSE)</f>
        <v>0</v>
      </c>
      <c r="V4164" s="1218">
        <f>VLOOKUP($D4164,'NI-Ric'!$B$1:$W$2048,17,FALSE)</f>
        <v>0</v>
      </c>
      <c r="W4164" s="1218">
        <f>VLOOKUP($D4164,'NI-Ric'!$B$1:$W$2048,18,FALSE)</f>
        <v>0</v>
      </c>
      <c r="X4164" s="1218">
        <f>VLOOKUP($D4164,'NI-Ric'!$B$1:$W$2048,19,FALSE)</f>
        <v>0</v>
      </c>
    </row>
    <row r="4165" spans="1:24" ht="27" hidden="1">
      <c r="A4165" s="509"/>
      <c r="B4165" s="509"/>
      <c r="C4165" s="509"/>
      <c r="D4165" s="1218" t="s">
        <v>1191</v>
      </c>
      <c r="E4165" s="1219" t="s">
        <v>3069</v>
      </c>
      <c r="F4165" s="1202"/>
      <c r="G4165" s="1202"/>
      <c r="H4165" s="1202" t="s">
        <v>1187</v>
      </c>
      <c r="I4165" s="1202" t="s">
        <v>53</v>
      </c>
      <c r="J4165" s="1202" t="s">
        <v>3071</v>
      </c>
      <c r="K4165" s="1202"/>
      <c r="L4165" s="1202" t="s">
        <v>747</v>
      </c>
      <c r="M4165" s="1202" t="s">
        <v>1184</v>
      </c>
      <c r="N4165" s="1203" t="s">
        <v>1192</v>
      </c>
      <c r="O4165" s="1203" t="s">
        <v>73</v>
      </c>
      <c r="P4165" s="1203" t="s">
        <v>73</v>
      </c>
      <c r="Q4165" s="1203" t="s">
        <v>750</v>
      </c>
      <c r="R4165" s="1203" t="s">
        <v>966</v>
      </c>
      <c r="S4165" s="1218">
        <f>VLOOKUP($D4165,'NI-Ric'!$B$1:$W$2048,12,FALSE)</f>
        <v>0</v>
      </c>
      <c r="T4165" s="1218">
        <f>VLOOKUP($D4165,'NI-Ric'!$B$1:$W$2048,13,FALSE)</f>
        <v>0</v>
      </c>
      <c r="U4165" s="1218">
        <f>VLOOKUP($D4165,'NI-Ric'!$B$1:$W$2048,16,FALSE)</f>
        <v>0</v>
      </c>
      <c r="V4165" s="1218">
        <f>VLOOKUP($D4165,'NI-Ric'!$B$1:$W$2048,17,FALSE)</f>
        <v>0</v>
      </c>
      <c r="W4165" s="1218">
        <f>VLOOKUP($D4165,'NI-Ric'!$B$1:$W$2048,18,FALSE)</f>
        <v>0</v>
      </c>
      <c r="X4165" s="1218">
        <f>VLOOKUP($D4165,'NI-Ric'!$B$1:$W$2048,19,FALSE)</f>
        <v>0</v>
      </c>
    </row>
    <row r="4166" spans="1:24" ht="27">
      <c r="A4166" s="509"/>
      <c r="B4166" s="509"/>
      <c r="C4166" s="509"/>
      <c r="D4166" s="1218" t="s">
        <v>1193</v>
      </c>
      <c r="E4166" s="1219" t="s">
        <v>3069</v>
      </c>
      <c r="F4166" s="1202" t="s">
        <v>295</v>
      </c>
      <c r="G4166" s="1202"/>
      <c r="H4166" s="1202" t="s">
        <v>1194</v>
      </c>
      <c r="I4166" s="1202" t="s">
        <v>53</v>
      </c>
      <c r="J4166" s="1202" t="s">
        <v>3071</v>
      </c>
      <c r="K4166" s="1202"/>
      <c r="L4166" s="1202" t="s">
        <v>747</v>
      </c>
      <c r="M4166" s="1202" t="s">
        <v>1184</v>
      </c>
      <c r="N4166" s="1203" t="s">
        <v>1195</v>
      </c>
      <c r="O4166" s="1203" t="s">
        <v>73</v>
      </c>
      <c r="P4166" s="1203" t="s">
        <v>73</v>
      </c>
      <c r="Q4166" s="1203" t="s">
        <v>750</v>
      </c>
      <c r="R4166" s="1203" t="s">
        <v>966</v>
      </c>
      <c r="S4166" s="1218">
        <f>VLOOKUP($D4166,'NI-Ric'!$B$1:$W$2048,12,FALSE)</f>
        <v>0</v>
      </c>
      <c r="T4166" s="1218">
        <f>VLOOKUP($D4166,'NI-Ric'!$B$1:$W$2048,13,FALSE)</f>
        <v>0</v>
      </c>
      <c r="U4166" s="1218">
        <f>VLOOKUP($D4166,'NI-Ric'!$B$1:$W$2048,16,FALSE)</f>
        <v>0</v>
      </c>
      <c r="V4166" s="1218">
        <f>VLOOKUP($D4166,'NI-Ric'!$B$1:$W$2048,17,FALSE)</f>
        <v>0</v>
      </c>
      <c r="W4166" s="1218">
        <f>VLOOKUP($D4166,'NI-Ric'!$B$1:$W$2048,18,FALSE)</f>
        <v>0</v>
      </c>
      <c r="X4166" s="1218">
        <f>VLOOKUP($D4166,'NI-Ric'!$B$1:$W$2048,19,FALSE)</f>
        <v>0</v>
      </c>
    </row>
    <row r="4167" spans="1:24" ht="27" hidden="1">
      <c r="A4167" s="509"/>
      <c r="B4167" s="509"/>
      <c r="C4167" s="509"/>
      <c r="D4167" s="1218" t="s">
        <v>1196</v>
      </c>
      <c r="E4167" s="1219" t="s">
        <v>3069</v>
      </c>
      <c r="F4167" s="1202"/>
      <c r="G4167" s="1202"/>
      <c r="H4167" s="1202" t="s">
        <v>1197</v>
      </c>
      <c r="I4167" s="1202" t="s">
        <v>53</v>
      </c>
      <c r="J4167" s="1202" t="s">
        <v>3071</v>
      </c>
      <c r="K4167" s="1202"/>
      <c r="L4167" s="1202" t="s">
        <v>747</v>
      </c>
      <c r="M4167" s="1202" t="s">
        <v>1184</v>
      </c>
      <c r="N4167" s="1203" t="s">
        <v>1198</v>
      </c>
      <c r="O4167" s="1203" t="s">
        <v>73</v>
      </c>
      <c r="P4167" s="1203" t="s">
        <v>73</v>
      </c>
      <c r="Q4167" s="1203" t="s">
        <v>750</v>
      </c>
      <c r="R4167" s="1203" t="s">
        <v>966</v>
      </c>
      <c r="S4167" s="1218">
        <f>VLOOKUP($D4167,'NI-Ric'!$B$1:$W$2048,12,FALSE)</f>
        <v>0</v>
      </c>
      <c r="T4167" s="1218">
        <f>VLOOKUP($D4167,'NI-Ric'!$B$1:$W$2048,13,FALSE)</f>
        <v>0</v>
      </c>
      <c r="U4167" s="1218">
        <f>VLOOKUP($D4167,'NI-Ric'!$B$1:$W$2048,16,FALSE)</f>
        <v>0</v>
      </c>
      <c r="V4167" s="1218">
        <f>VLOOKUP($D4167,'NI-Ric'!$B$1:$W$2048,17,FALSE)</f>
        <v>0</v>
      </c>
      <c r="W4167" s="1218">
        <f>VLOOKUP($D4167,'NI-Ric'!$B$1:$W$2048,18,FALSE)</f>
        <v>0</v>
      </c>
      <c r="X4167" s="1218">
        <f>VLOOKUP($D4167,'NI-Ric'!$B$1:$W$2048,19,FALSE)</f>
        <v>0</v>
      </c>
    </row>
    <row r="4168" spans="1:24" ht="27" hidden="1">
      <c r="A4168" s="509"/>
      <c r="B4168" s="509"/>
      <c r="C4168" s="509"/>
      <c r="D4168" s="1218" t="s">
        <v>1199</v>
      </c>
      <c r="E4168" s="1219" t="s">
        <v>3069</v>
      </c>
      <c r="F4168" s="1202"/>
      <c r="G4168" s="1202"/>
      <c r="H4168" s="1202" t="s">
        <v>1200</v>
      </c>
      <c r="I4168" s="1202" t="s">
        <v>53</v>
      </c>
      <c r="J4168" s="1202" t="s">
        <v>3071</v>
      </c>
      <c r="K4168" s="1202"/>
      <c r="L4168" s="1202" t="s">
        <v>747</v>
      </c>
      <c r="M4168" s="1202" t="s">
        <v>1184</v>
      </c>
      <c r="N4168" s="1203" t="s">
        <v>1201</v>
      </c>
      <c r="O4168" s="1203" t="s">
        <v>73</v>
      </c>
      <c r="P4168" s="1203" t="s">
        <v>73</v>
      </c>
      <c r="Q4168" s="1203" t="s">
        <v>750</v>
      </c>
      <c r="R4168" s="1203" t="s">
        <v>966</v>
      </c>
      <c r="S4168" s="1218">
        <f>VLOOKUP($D4168,'NI-Ric'!$B$1:$W$2048,12,FALSE)</f>
        <v>0</v>
      </c>
      <c r="T4168" s="1218">
        <f>VLOOKUP($D4168,'NI-Ric'!$B$1:$W$2048,13,FALSE)</f>
        <v>0</v>
      </c>
      <c r="U4168" s="1218">
        <f>VLOOKUP($D4168,'NI-Ric'!$B$1:$W$2048,16,FALSE)</f>
        <v>0</v>
      </c>
      <c r="V4168" s="1218">
        <f>VLOOKUP($D4168,'NI-Ric'!$B$1:$W$2048,17,FALSE)</f>
        <v>0</v>
      </c>
      <c r="W4168" s="1218">
        <f>VLOOKUP($D4168,'NI-Ric'!$B$1:$W$2048,18,FALSE)</f>
        <v>0</v>
      </c>
      <c r="X4168" s="1218">
        <f>VLOOKUP($D4168,'NI-Ric'!$B$1:$W$2048,19,FALSE)</f>
        <v>0</v>
      </c>
    </row>
    <row r="4169" spans="1:24" ht="27" hidden="1">
      <c r="A4169" s="509"/>
      <c r="B4169" s="509"/>
      <c r="C4169" s="509"/>
      <c r="D4169" s="1218" t="s">
        <v>1202</v>
      </c>
      <c r="E4169" s="1219" t="s">
        <v>3069</v>
      </c>
      <c r="F4169" s="1202"/>
      <c r="G4169" s="1202"/>
      <c r="H4169" s="1202" t="s">
        <v>1203</v>
      </c>
      <c r="I4169" s="1202" t="s">
        <v>53</v>
      </c>
      <c r="J4169" s="1202" t="s">
        <v>3071</v>
      </c>
      <c r="K4169" s="1202"/>
      <c r="L4169" s="1202" t="s">
        <v>747</v>
      </c>
      <c r="M4169" s="1202" t="s">
        <v>1184</v>
      </c>
      <c r="N4169" s="1203" t="s">
        <v>1204</v>
      </c>
      <c r="O4169" s="1203" t="s">
        <v>73</v>
      </c>
      <c r="P4169" s="1203" t="s">
        <v>73</v>
      </c>
      <c r="Q4169" s="1203" t="s">
        <v>750</v>
      </c>
      <c r="R4169" s="1203" t="s">
        <v>966</v>
      </c>
      <c r="S4169" s="1218">
        <f>VLOOKUP($D4169,'NI-Ric'!$B$1:$W$2048,12,FALSE)</f>
        <v>0</v>
      </c>
      <c r="T4169" s="1218">
        <f>VLOOKUP($D4169,'NI-Ric'!$B$1:$W$2048,13,FALSE)</f>
        <v>0</v>
      </c>
      <c r="U4169" s="1218">
        <f>VLOOKUP($D4169,'NI-Ric'!$B$1:$W$2048,16,FALSE)</f>
        <v>0</v>
      </c>
      <c r="V4169" s="1218">
        <f>VLOOKUP($D4169,'NI-Ric'!$B$1:$W$2048,17,FALSE)</f>
        <v>0</v>
      </c>
      <c r="W4169" s="1218">
        <f>VLOOKUP($D4169,'NI-Ric'!$B$1:$W$2048,18,FALSE)</f>
        <v>0</v>
      </c>
      <c r="X4169" s="1218">
        <f>VLOOKUP($D4169,'NI-Ric'!$B$1:$W$2048,19,FALSE)</f>
        <v>0</v>
      </c>
    </row>
    <row r="4170" spans="1:24" ht="27" hidden="1">
      <c r="A4170" s="509"/>
      <c r="B4170" s="509"/>
      <c r="C4170" s="509"/>
      <c r="D4170" s="1218" t="s">
        <v>1205</v>
      </c>
      <c r="E4170" s="1219" t="s">
        <v>3069</v>
      </c>
      <c r="F4170" s="1202"/>
      <c r="G4170" s="1202"/>
      <c r="H4170" s="1202" t="s">
        <v>1197</v>
      </c>
      <c r="I4170" s="1202" t="s">
        <v>53</v>
      </c>
      <c r="J4170" s="1202" t="s">
        <v>3071</v>
      </c>
      <c r="K4170" s="1202"/>
      <c r="L4170" s="1202" t="s">
        <v>747</v>
      </c>
      <c r="M4170" s="1202" t="s">
        <v>1184</v>
      </c>
      <c r="N4170" s="1203" t="s">
        <v>1206</v>
      </c>
      <c r="O4170" s="1203" t="s">
        <v>73</v>
      </c>
      <c r="P4170" s="1203" t="s">
        <v>73</v>
      </c>
      <c r="Q4170" s="1203" t="s">
        <v>750</v>
      </c>
      <c r="R4170" s="1203" t="s">
        <v>966</v>
      </c>
      <c r="S4170" s="1218">
        <f>VLOOKUP($D4170,'NI-Ric'!$B$1:$W$2048,12,FALSE)</f>
        <v>0</v>
      </c>
      <c r="T4170" s="1218">
        <f>VLOOKUP($D4170,'NI-Ric'!$B$1:$W$2048,13,FALSE)</f>
        <v>0</v>
      </c>
      <c r="U4170" s="1218">
        <f>VLOOKUP($D4170,'NI-Ric'!$B$1:$W$2048,16,FALSE)</f>
        <v>0</v>
      </c>
      <c r="V4170" s="1218">
        <f>VLOOKUP($D4170,'NI-Ric'!$B$1:$W$2048,17,FALSE)</f>
        <v>0</v>
      </c>
      <c r="W4170" s="1218">
        <f>VLOOKUP($D4170,'NI-Ric'!$B$1:$W$2048,18,FALSE)</f>
        <v>0</v>
      </c>
      <c r="X4170" s="1218">
        <f>VLOOKUP($D4170,'NI-Ric'!$B$1:$W$2048,19,FALSE)</f>
        <v>0</v>
      </c>
    </row>
    <row r="4171" spans="1:24" ht="27" hidden="1">
      <c r="A4171" s="509"/>
      <c r="B4171" s="509"/>
      <c r="C4171" s="509"/>
      <c r="D4171" s="1218" t="s">
        <v>1207</v>
      </c>
      <c r="E4171" s="1219" t="s">
        <v>3069</v>
      </c>
      <c r="F4171" s="1202"/>
      <c r="G4171" s="1202"/>
      <c r="H4171" s="1202" t="s">
        <v>1200</v>
      </c>
      <c r="I4171" s="1202" t="s">
        <v>53</v>
      </c>
      <c r="J4171" s="1202" t="s">
        <v>3071</v>
      </c>
      <c r="K4171" s="1202"/>
      <c r="L4171" s="1202" t="s">
        <v>747</v>
      </c>
      <c r="M4171" s="1202" t="s">
        <v>1184</v>
      </c>
      <c r="N4171" s="1203" t="s">
        <v>1208</v>
      </c>
      <c r="O4171" s="1203" t="s">
        <v>73</v>
      </c>
      <c r="P4171" s="1203" t="s">
        <v>73</v>
      </c>
      <c r="Q4171" s="1203" t="s">
        <v>750</v>
      </c>
      <c r="R4171" s="1203" t="s">
        <v>966</v>
      </c>
      <c r="S4171" s="1218">
        <f>VLOOKUP($D4171,'NI-Ric'!$B$1:$W$2048,12,FALSE)</f>
        <v>0</v>
      </c>
      <c r="T4171" s="1218">
        <f>VLOOKUP($D4171,'NI-Ric'!$B$1:$W$2048,13,FALSE)</f>
        <v>0</v>
      </c>
      <c r="U4171" s="1218">
        <f>VLOOKUP($D4171,'NI-Ric'!$B$1:$W$2048,16,FALSE)</f>
        <v>0</v>
      </c>
      <c r="V4171" s="1218">
        <f>VLOOKUP($D4171,'NI-Ric'!$B$1:$W$2048,17,FALSE)</f>
        <v>0</v>
      </c>
      <c r="W4171" s="1218">
        <f>VLOOKUP($D4171,'NI-Ric'!$B$1:$W$2048,18,FALSE)</f>
        <v>0</v>
      </c>
      <c r="X4171" s="1218">
        <f>VLOOKUP($D4171,'NI-Ric'!$B$1:$W$2048,19,FALSE)</f>
        <v>0</v>
      </c>
    </row>
    <row r="4172" spans="1:24" ht="27" hidden="1">
      <c r="A4172" s="509"/>
      <c r="B4172" s="509"/>
      <c r="C4172" s="509"/>
      <c r="D4172" s="1218" t="s">
        <v>1209</v>
      </c>
      <c r="E4172" s="1219" t="s">
        <v>3069</v>
      </c>
      <c r="F4172" s="1202"/>
      <c r="G4172" s="1202"/>
      <c r="H4172" s="1202" t="s">
        <v>1203</v>
      </c>
      <c r="I4172" s="1202" t="s">
        <v>53</v>
      </c>
      <c r="J4172" s="1202" t="s">
        <v>3071</v>
      </c>
      <c r="K4172" s="1202"/>
      <c r="L4172" s="1202" t="s">
        <v>747</v>
      </c>
      <c r="M4172" s="1202" t="s">
        <v>1184</v>
      </c>
      <c r="N4172" s="1203" t="s">
        <v>1210</v>
      </c>
      <c r="O4172" s="1203" t="s">
        <v>73</v>
      </c>
      <c r="P4172" s="1203" t="s">
        <v>73</v>
      </c>
      <c r="Q4172" s="1203" t="s">
        <v>750</v>
      </c>
      <c r="R4172" s="1203" t="s">
        <v>966</v>
      </c>
      <c r="S4172" s="1218">
        <f>VLOOKUP($D4172,'NI-Ric'!$B$1:$W$2048,12,FALSE)</f>
        <v>0</v>
      </c>
      <c r="T4172" s="1218">
        <f>VLOOKUP($D4172,'NI-Ric'!$B$1:$W$2048,13,FALSE)</f>
        <v>0</v>
      </c>
      <c r="U4172" s="1218">
        <f>VLOOKUP($D4172,'NI-Ric'!$B$1:$W$2048,16,FALSE)</f>
        <v>0</v>
      </c>
      <c r="V4172" s="1218">
        <f>VLOOKUP($D4172,'NI-Ric'!$B$1:$W$2048,17,FALSE)</f>
        <v>0</v>
      </c>
      <c r="W4172" s="1218">
        <f>VLOOKUP($D4172,'NI-Ric'!$B$1:$W$2048,18,FALSE)</f>
        <v>0</v>
      </c>
      <c r="X4172" s="1218">
        <f>VLOOKUP($D4172,'NI-Ric'!$B$1:$W$2048,19,FALSE)</f>
        <v>0</v>
      </c>
    </row>
    <row r="4173" spans="1:24">
      <c r="A4173" s="509"/>
      <c r="B4173" s="509"/>
      <c r="C4173" s="509"/>
      <c r="D4173" s="1218" t="s">
        <v>1211</v>
      </c>
      <c r="E4173" s="1219" t="s">
        <v>3069</v>
      </c>
      <c r="F4173" s="1202" t="s">
        <v>295</v>
      </c>
      <c r="G4173" s="1202"/>
      <c r="H4173" s="1202" t="s">
        <v>1212</v>
      </c>
      <c r="I4173" s="1202" t="s">
        <v>531</v>
      </c>
      <c r="J4173" s="1202"/>
      <c r="K4173" s="1202"/>
      <c r="L4173" s="1202"/>
      <c r="M4173" s="1202" t="s">
        <v>1184</v>
      </c>
      <c r="N4173" s="1203" t="s">
        <v>1213</v>
      </c>
      <c r="O4173" s="1203" t="s">
        <v>73</v>
      </c>
      <c r="P4173" s="1203" t="s">
        <v>73</v>
      </c>
      <c r="Q4173" s="1203" t="s">
        <v>73</v>
      </c>
      <c r="R4173" s="1203" t="s">
        <v>73</v>
      </c>
      <c r="S4173" s="1218">
        <f>VLOOKUP($D4173,'NI-Ric'!$B$1:$W$2048,12,FALSE)</f>
        <v>0</v>
      </c>
      <c r="T4173" s="1218">
        <f>VLOOKUP($D4173,'NI-Ric'!$B$1:$W$2048,13,FALSE)</f>
        <v>0</v>
      </c>
      <c r="U4173" s="1218">
        <f>VLOOKUP($D4173,'NI-Ric'!$B$1:$W$2048,16,FALSE)</f>
        <v>0</v>
      </c>
      <c r="V4173" s="1218">
        <f>VLOOKUP($D4173,'NI-Ric'!$B$1:$W$2048,17,FALSE)</f>
        <v>0</v>
      </c>
      <c r="W4173" s="1218">
        <f>VLOOKUP($D4173,'NI-Ric'!$B$1:$W$2048,18,FALSE)</f>
        <v>0</v>
      </c>
      <c r="X4173" s="1218">
        <f>VLOOKUP($D4173,'NI-Ric'!$B$1:$W$2048,19,FALSE)</f>
        <v>0</v>
      </c>
    </row>
    <row r="4174" spans="1:24" hidden="1">
      <c r="A4174" s="509"/>
      <c r="B4174" s="509"/>
      <c r="C4174" s="509"/>
      <c r="D4174" s="1218" t="s">
        <v>1214</v>
      </c>
      <c r="E4174" s="1219" t="s">
        <v>3069</v>
      </c>
      <c r="F4174" s="1202"/>
      <c r="G4174" s="1202"/>
      <c r="H4174" s="1202" t="s">
        <v>1197</v>
      </c>
      <c r="I4174" s="1202" t="s">
        <v>531</v>
      </c>
      <c r="J4174" s="1202"/>
      <c r="K4174" s="1202"/>
      <c r="L4174" s="1202"/>
      <c r="M4174" s="1202" t="s">
        <v>1184</v>
      </c>
      <c r="N4174" s="1203" t="s">
        <v>1215</v>
      </c>
      <c r="O4174" s="1203" t="s">
        <v>73</v>
      </c>
      <c r="P4174" s="1203" t="s">
        <v>73</v>
      </c>
      <c r="Q4174" s="1203" t="s">
        <v>73</v>
      </c>
      <c r="R4174" s="1203" t="s">
        <v>73</v>
      </c>
      <c r="S4174" s="1218">
        <f>VLOOKUP($D4174,'NI-Ric'!$B$1:$W$2048,12,FALSE)</f>
        <v>0</v>
      </c>
      <c r="T4174" s="1218">
        <f>VLOOKUP($D4174,'NI-Ric'!$B$1:$W$2048,13,FALSE)</f>
        <v>0</v>
      </c>
      <c r="U4174" s="1218">
        <f>VLOOKUP($D4174,'NI-Ric'!$B$1:$W$2048,16,FALSE)</f>
        <v>0</v>
      </c>
      <c r="V4174" s="1218">
        <f>VLOOKUP($D4174,'NI-Ric'!$B$1:$W$2048,17,FALSE)</f>
        <v>0</v>
      </c>
      <c r="W4174" s="1218">
        <f>VLOOKUP($D4174,'NI-Ric'!$B$1:$W$2048,18,FALSE)</f>
        <v>0</v>
      </c>
      <c r="X4174" s="1218">
        <f>VLOOKUP($D4174,'NI-Ric'!$B$1:$W$2048,19,FALSE)</f>
        <v>0</v>
      </c>
    </row>
    <row r="4175" spans="1:24" hidden="1">
      <c r="A4175" s="509"/>
      <c r="B4175" s="509"/>
      <c r="C4175" s="509"/>
      <c r="D4175" s="1218" t="s">
        <v>1216</v>
      </c>
      <c r="E4175" s="1219" t="s">
        <v>3069</v>
      </c>
      <c r="F4175" s="1202"/>
      <c r="G4175" s="1202"/>
      <c r="H4175" s="1202" t="s">
        <v>1200</v>
      </c>
      <c r="I4175" s="1202" t="s">
        <v>531</v>
      </c>
      <c r="J4175" s="1202"/>
      <c r="K4175" s="1202"/>
      <c r="L4175" s="1202"/>
      <c r="M4175" s="1202" t="s">
        <v>1184</v>
      </c>
      <c r="N4175" s="1203" t="s">
        <v>1217</v>
      </c>
      <c r="O4175" s="1203" t="s">
        <v>73</v>
      </c>
      <c r="P4175" s="1203" t="s">
        <v>73</v>
      </c>
      <c r="Q4175" s="1203" t="s">
        <v>73</v>
      </c>
      <c r="R4175" s="1203" t="s">
        <v>73</v>
      </c>
      <c r="S4175" s="1218">
        <f>VLOOKUP($D4175,'NI-Ric'!$B$1:$W$2048,12,FALSE)</f>
        <v>0</v>
      </c>
      <c r="T4175" s="1218">
        <f>VLOOKUP($D4175,'NI-Ric'!$B$1:$W$2048,13,FALSE)</f>
        <v>0</v>
      </c>
      <c r="U4175" s="1218">
        <f>VLOOKUP($D4175,'NI-Ric'!$B$1:$W$2048,16,FALSE)</f>
        <v>0</v>
      </c>
      <c r="V4175" s="1218">
        <f>VLOOKUP($D4175,'NI-Ric'!$B$1:$W$2048,17,FALSE)</f>
        <v>0</v>
      </c>
      <c r="W4175" s="1218">
        <f>VLOOKUP($D4175,'NI-Ric'!$B$1:$W$2048,18,FALSE)</f>
        <v>0</v>
      </c>
      <c r="X4175" s="1218">
        <f>VLOOKUP($D4175,'NI-Ric'!$B$1:$W$2048,19,FALSE)</f>
        <v>0</v>
      </c>
    </row>
    <row r="4176" spans="1:24" hidden="1">
      <c r="A4176" s="509"/>
      <c r="B4176" s="509"/>
      <c r="C4176" s="509"/>
      <c r="D4176" s="1218" t="s">
        <v>1218</v>
      </c>
      <c r="E4176" s="1219" t="s">
        <v>3069</v>
      </c>
      <c r="F4176" s="1202"/>
      <c r="G4176" s="1202"/>
      <c r="H4176" s="1202" t="s">
        <v>1203</v>
      </c>
      <c r="I4176" s="1202" t="s">
        <v>531</v>
      </c>
      <c r="J4176" s="1202"/>
      <c r="K4176" s="1202"/>
      <c r="L4176" s="1202"/>
      <c r="M4176" s="1202" t="s">
        <v>1184</v>
      </c>
      <c r="N4176" s="1203" t="s">
        <v>1219</v>
      </c>
      <c r="O4176" s="1203" t="s">
        <v>73</v>
      </c>
      <c r="P4176" s="1203" t="s">
        <v>73</v>
      </c>
      <c r="Q4176" s="1203" t="s">
        <v>73</v>
      </c>
      <c r="R4176" s="1203" t="s">
        <v>73</v>
      </c>
      <c r="S4176" s="1218">
        <f>VLOOKUP($D4176,'NI-Ric'!$B$1:$W$2048,12,FALSE)</f>
        <v>0</v>
      </c>
      <c r="T4176" s="1218">
        <f>VLOOKUP($D4176,'NI-Ric'!$B$1:$W$2048,13,FALSE)</f>
        <v>0</v>
      </c>
      <c r="U4176" s="1218">
        <f>VLOOKUP($D4176,'NI-Ric'!$B$1:$W$2048,16,FALSE)</f>
        <v>0</v>
      </c>
      <c r="V4176" s="1218">
        <f>VLOOKUP($D4176,'NI-Ric'!$B$1:$W$2048,17,FALSE)</f>
        <v>0</v>
      </c>
      <c r="W4176" s="1218">
        <f>VLOOKUP($D4176,'NI-Ric'!$B$1:$W$2048,18,FALSE)</f>
        <v>0</v>
      </c>
      <c r="X4176" s="1218">
        <f>VLOOKUP($D4176,'NI-Ric'!$B$1:$W$2048,19,FALSE)</f>
        <v>0</v>
      </c>
    </row>
    <row r="4177" spans="1:24" ht="27" hidden="1">
      <c r="A4177" s="509"/>
      <c r="B4177" s="509"/>
      <c r="C4177" s="509"/>
      <c r="D4177" s="1218" t="s">
        <v>1220</v>
      </c>
      <c r="E4177" s="1219" t="s">
        <v>3069</v>
      </c>
      <c r="F4177" s="1202"/>
      <c r="G4177" s="1202"/>
      <c r="H4177" s="1202"/>
      <c r="I4177" s="1202" t="s">
        <v>71</v>
      </c>
      <c r="J4177" s="1202"/>
      <c r="K4177" s="1202"/>
      <c r="L4177" s="1202"/>
      <c r="M4177" s="1202"/>
      <c r="N4177" s="1203" t="s">
        <v>1221</v>
      </c>
      <c r="O4177" s="1203" t="s">
        <v>73</v>
      </c>
      <c r="P4177" s="1203" t="s">
        <v>73</v>
      </c>
      <c r="Q4177" s="1203" t="s">
        <v>73</v>
      </c>
      <c r="R4177" s="1203" t="s">
        <v>73</v>
      </c>
      <c r="S4177" s="1218">
        <f>VLOOKUP($D4177,'NI-Ric'!$B$1:$W$2048,12,FALSE)</f>
        <v>0</v>
      </c>
      <c r="T4177" s="1218">
        <f>VLOOKUP($D4177,'NI-Ric'!$B$1:$W$2048,13,FALSE)</f>
        <v>0</v>
      </c>
      <c r="U4177" s="1218">
        <f>VLOOKUP($D4177,'NI-Ric'!$B$1:$W$2048,16,FALSE)</f>
        <v>0</v>
      </c>
      <c r="V4177" s="1218">
        <f>VLOOKUP($D4177,'NI-Ric'!$B$1:$W$2048,17,FALSE)</f>
        <v>0</v>
      </c>
      <c r="W4177" s="1218">
        <f>VLOOKUP($D4177,'NI-Ric'!$B$1:$W$2048,18,FALSE)</f>
        <v>0</v>
      </c>
      <c r="X4177" s="1218">
        <f>VLOOKUP($D4177,'NI-Ric'!$B$1:$W$2048,19,FALSE)</f>
        <v>0</v>
      </c>
    </row>
    <row r="4178" spans="1:24" ht="27" hidden="1">
      <c r="A4178" s="509"/>
      <c r="B4178" s="509"/>
      <c r="C4178" s="509"/>
      <c r="D4178" s="1218" t="s">
        <v>1222</v>
      </c>
      <c r="E4178" s="1219" t="s">
        <v>3069</v>
      </c>
      <c r="F4178" s="1202" t="s">
        <v>157</v>
      </c>
      <c r="G4178" s="1202"/>
      <c r="H4178" s="1202" t="s">
        <v>1223</v>
      </c>
      <c r="I4178" s="1202" t="s">
        <v>53</v>
      </c>
      <c r="J4178" s="1202" t="s">
        <v>3071</v>
      </c>
      <c r="K4178" s="1202"/>
      <c r="L4178" s="1202" t="s">
        <v>747</v>
      </c>
      <c r="M4178" s="1202" t="s">
        <v>1225</v>
      </c>
      <c r="N4178" s="1203" t="s">
        <v>1226</v>
      </c>
      <c r="O4178" s="1203" t="s">
        <v>73</v>
      </c>
      <c r="P4178" s="1203" t="s">
        <v>73</v>
      </c>
      <c r="Q4178" s="1203" t="s">
        <v>750</v>
      </c>
      <c r="R4178" s="1203" t="s">
        <v>966</v>
      </c>
      <c r="S4178" s="1218">
        <f>VLOOKUP($D4178,'NI-Ric'!$B$1:$W$2048,12,FALSE)</f>
        <v>0</v>
      </c>
      <c r="T4178" s="1218">
        <f>VLOOKUP($D4178,'NI-Ric'!$B$1:$W$2048,13,FALSE)</f>
        <v>0</v>
      </c>
      <c r="U4178" s="1218">
        <f>VLOOKUP($D4178,'NI-Ric'!$B$1:$W$2048,16,FALSE)</f>
        <v>0</v>
      </c>
      <c r="V4178" s="1218">
        <f>VLOOKUP($D4178,'NI-Ric'!$B$1:$W$2048,17,FALSE)</f>
        <v>0</v>
      </c>
      <c r="W4178" s="1218">
        <f>VLOOKUP($D4178,'NI-Ric'!$B$1:$W$2048,18,FALSE)</f>
        <v>0</v>
      </c>
      <c r="X4178" s="1218">
        <f>VLOOKUP($D4178,'NI-Ric'!$B$1:$W$2048,19,FALSE)</f>
        <v>0</v>
      </c>
    </row>
    <row r="4179" spans="1:24" ht="27" hidden="1">
      <c r="A4179" s="509"/>
      <c r="B4179" s="509"/>
      <c r="C4179" s="509"/>
      <c r="D4179" s="1218" t="s">
        <v>1227</v>
      </c>
      <c r="E4179" s="1219" t="s">
        <v>3069</v>
      </c>
      <c r="F4179" s="1202"/>
      <c r="G4179" s="1202"/>
      <c r="H4179" s="1202" t="s">
        <v>1228</v>
      </c>
      <c r="I4179" s="1202" t="s">
        <v>53</v>
      </c>
      <c r="J4179" s="1202" t="s">
        <v>3071</v>
      </c>
      <c r="K4179" s="1202"/>
      <c r="L4179" s="1202" t="s">
        <v>747</v>
      </c>
      <c r="M4179" s="1202" t="s">
        <v>1225</v>
      </c>
      <c r="N4179" s="1203" t="s">
        <v>1229</v>
      </c>
      <c r="O4179" s="1203" t="s">
        <v>73</v>
      </c>
      <c r="P4179" s="1203" t="s">
        <v>73</v>
      </c>
      <c r="Q4179" s="1203" t="s">
        <v>750</v>
      </c>
      <c r="R4179" s="1203" t="s">
        <v>966</v>
      </c>
      <c r="S4179" s="1218">
        <f>VLOOKUP($D4179,'NI-Ric'!$B$1:$W$2048,12,FALSE)</f>
        <v>0</v>
      </c>
      <c r="T4179" s="1218">
        <f>VLOOKUP($D4179,'NI-Ric'!$B$1:$W$2048,13,FALSE)</f>
        <v>0</v>
      </c>
      <c r="U4179" s="1218">
        <f>VLOOKUP($D4179,'NI-Ric'!$B$1:$W$2048,16,FALSE)</f>
        <v>0</v>
      </c>
      <c r="V4179" s="1218">
        <f>VLOOKUP($D4179,'NI-Ric'!$B$1:$W$2048,17,FALSE)</f>
        <v>0</v>
      </c>
      <c r="W4179" s="1218">
        <f>VLOOKUP($D4179,'NI-Ric'!$B$1:$W$2048,18,FALSE)</f>
        <v>0</v>
      </c>
      <c r="X4179" s="1218">
        <f>VLOOKUP($D4179,'NI-Ric'!$B$1:$W$2048,19,FALSE)</f>
        <v>0</v>
      </c>
    </row>
    <row r="4180" spans="1:24" ht="27" hidden="1">
      <c r="A4180" s="509"/>
      <c r="B4180" s="509"/>
      <c r="C4180" s="509"/>
      <c r="D4180" s="1218" t="s">
        <v>1230</v>
      </c>
      <c r="E4180" s="1219" t="s">
        <v>3069</v>
      </c>
      <c r="F4180" s="1202" t="s">
        <v>157</v>
      </c>
      <c r="G4180" s="1202"/>
      <c r="H4180" s="1202" t="s">
        <v>1223</v>
      </c>
      <c r="I4180" s="1202" t="s">
        <v>53</v>
      </c>
      <c r="J4180" s="1202" t="s">
        <v>3071</v>
      </c>
      <c r="K4180" s="1202"/>
      <c r="L4180" s="1202" t="s">
        <v>747</v>
      </c>
      <c r="M4180" s="1202" t="s">
        <v>1225</v>
      </c>
      <c r="N4180" s="1203" t="s">
        <v>1231</v>
      </c>
      <c r="O4180" s="1203" t="s">
        <v>73</v>
      </c>
      <c r="P4180" s="1203" t="s">
        <v>73</v>
      </c>
      <c r="Q4180" s="1203" t="s">
        <v>750</v>
      </c>
      <c r="R4180" s="1203" t="s">
        <v>966</v>
      </c>
      <c r="S4180" s="1218">
        <f>VLOOKUP($D4180,'NI-Ric'!$B$1:$W$2048,12,FALSE)</f>
        <v>0</v>
      </c>
      <c r="T4180" s="1218">
        <f>VLOOKUP($D4180,'NI-Ric'!$B$1:$W$2048,13,FALSE)</f>
        <v>0</v>
      </c>
      <c r="U4180" s="1218">
        <f>VLOOKUP($D4180,'NI-Ric'!$B$1:$W$2048,16,FALSE)</f>
        <v>0</v>
      </c>
      <c r="V4180" s="1218">
        <f>VLOOKUP($D4180,'NI-Ric'!$B$1:$W$2048,17,FALSE)</f>
        <v>0</v>
      </c>
      <c r="W4180" s="1218">
        <f>VLOOKUP($D4180,'NI-Ric'!$B$1:$W$2048,18,FALSE)</f>
        <v>0</v>
      </c>
      <c r="X4180" s="1218">
        <f>VLOOKUP($D4180,'NI-Ric'!$B$1:$W$2048,19,FALSE)</f>
        <v>0</v>
      </c>
    </row>
    <row r="4181" spans="1:24" ht="27" hidden="1">
      <c r="A4181" s="509"/>
      <c r="B4181" s="509"/>
      <c r="C4181" s="509"/>
      <c r="D4181" s="1218" t="s">
        <v>1232</v>
      </c>
      <c r="E4181" s="1219" t="s">
        <v>3069</v>
      </c>
      <c r="F4181" s="1202"/>
      <c r="G4181" s="1202"/>
      <c r="H4181" s="1202" t="s">
        <v>1228</v>
      </c>
      <c r="I4181" s="1202" t="s">
        <v>53</v>
      </c>
      <c r="J4181" s="1202" t="s">
        <v>3071</v>
      </c>
      <c r="K4181" s="1202"/>
      <c r="L4181" s="1202" t="s">
        <v>747</v>
      </c>
      <c r="M4181" s="1202" t="s">
        <v>1225</v>
      </c>
      <c r="N4181" s="1203" t="s">
        <v>1233</v>
      </c>
      <c r="O4181" s="1203" t="s">
        <v>73</v>
      </c>
      <c r="P4181" s="1203" t="s">
        <v>73</v>
      </c>
      <c r="Q4181" s="1203" t="s">
        <v>750</v>
      </c>
      <c r="R4181" s="1203" t="s">
        <v>966</v>
      </c>
      <c r="S4181" s="1218">
        <f>VLOOKUP($D4181,'NI-Ric'!$B$1:$W$2048,12,FALSE)</f>
        <v>0</v>
      </c>
      <c r="T4181" s="1218">
        <f>VLOOKUP($D4181,'NI-Ric'!$B$1:$W$2048,13,FALSE)</f>
        <v>0</v>
      </c>
      <c r="U4181" s="1218">
        <f>VLOOKUP($D4181,'NI-Ric'!$B$1:$W$2048,16,FALSE)</f>
        <v>0</v>
      </c>
      <c r="V4181" s="1218">
        <f>VLOOKUP($D4181,'NI-Ric'!$B$1:$W$2048,17,FALSE)</f>
        <v>0</v>
      </c>
      <c r="W4181" s="1218">
        <f>VLOOKUP($D4181,'NI-Ric'!$B$1:$W$2048,18,FALSE)</f>
        <v>0</v>
      </c>
      <c r="X4181" s="1218">
        <f>VLOOKUP($D4181,'NI-Ric'!$B$1:$W$2048,19,FALSE)</f>
        <v>0</v>
      </c>
    </row>
    <row r="4182" spans="1:24" ht="27">
      <c r="A4182" s="509"/>
      <c r="B4182" s="509"/>
      <c r="C4182" s="509"/>
      <c r="D4182" s="1218" t="s">
        <v>1234</v>
      </c>
      <c r="E4182" s="1219" t="s">
        <v>3069</v>
      </c>
      <c r="F4182" s="1202"/>
      <c r="G4182" s="1202"/>
      <c r="H4182" s="1202" t="s">
        <v>1235</v>
      </c>
      <c r="I4182" s="1202" t="s">
        <v>53</v>
      </c>
      <c r="J4182" s="1202" t="s">
        <v>3071</v>
      </c>
      <c r="K4182" s="1202"/>
      <c r="L4182" s="1202" t="s">
        <v>747</v>
      </c>
      <c r="M4182" s="1202" t="s">
        <v>1225</v>
      </c>
      <c r="N4182" s="1203" t="s">
        <v>1236</v>
      </c>
      <c r="O4182" s="1203" t="s">
        <v>73</v>
      </c>
      <c r="P4182" s="1203" t="s">
        <v>73</v>
      </c>
      <c r="Q4182" s="1203" t="s">
        <v>750</v>
      </c>
      <c r="R4182" s="1203" t="s">
        <v>966</v>
      </c>
      <c r="S4182" s="1218">
        <f>VLOOKUP($D4182,'NI-Ric'!$B$1:$W$2048,12,FALSE)</f>
        <v>0</v>
      </c>
      <c r="T4182" s="1218">
        <f>VLOOKUP($D4182,'NI-Ric'!$B$1:$W$2048,13,FALSE)</f>
        <v>0</v>
      </c>
      <c r="U4182" s="1218">
        <f>VLOOKUP($D4182,'NI-Ric'!$B$1:$W$2048,16,FALSE)</f>
        <v>0</v>
      </c>
      <c r="V4182" s="1218">
        <f>VLOOKUP($D4182,'NI-Ric'!$B$1:$W$2048,17,FALSE)</f>
        <v>0</v>
      </c>
      <c r="W4182" s="1218">
        <f>VLOOKUP($D4182,'NI-Ric'!$B$1:$W$2048,18,FALSE)</f>
        <v>0</v>
      </c>
      <c r="X4182" s="1218">
        <f>VLOOKUP($D4182,'NI-Ric'!$B$1:$W$2048,19,FALSE)</f>
        <v>0</v>
      </c>
    </row>
    <row r="4183" spans="1:24" ht="27" hidden="1">
      <c r="A4183" s="509"/>
      <c r="B4183" s="509"/>
      <c r="C4183" s="509"/>
      <c r="D4183" s="1218" t="s">
        <v>1237</v>
      </c>
      <c r="E4183" s="1219" t="s">
        <v>3069</v>
      </c>
      <c r="F4183" s="1202"/>
      <c r="G4183" s="1202"/>
      <c r="H4183" s="1205" t="s">
        <v>1238</v>
      </c>
      <c r="I4183" s="1202" t="s">
        <v>53</v>
      </c>
      <c r="J4183" s="1202" t="s">
        <v>3071</v>
      </c>
      <c r="K4183" s="1202"/>
      <c r="L4183" s="1202" t="s">
        <v>747</v>
      </c>
      <c r="M4183" s="1202" t="s">
        <v>1225</v>
      </c>
      <c r="N4183" s="1203" t="s">
        <v>1239</v>
      </c>
      <c r="O4183" s="1203" t="s">
        <v>73</v>
      </c>
      <c r="P4183" s="1203" t="s">
        <v>73</v>
      </c>
      <c r="Q4183" s="1203" t="s">
        <v>750</v>
      </c>
      <c r="R4183" s="1203" t="s">
        <v>966</v>
      </c>
      <c r="S4183" s="1218">
        <f>VLOOKUP($D4183,'NI-Ric'!$B$1:$W$2048,12,FALSE)</f>
        <v>0</v>
      </c>
      <c r="T4183" s="1218">
        <f>VLOOKUP($D4183,'NI-Ric'!$B$1:$W$2048,13,FALSE)</f>
        <v>0</v>
      </c>
      <c r="U4183" s="1218">
        <f>VLOOKUP($D4183,'NI-Ric'!$B$1:$W$2048,16,FALSE)</f>
        <v>0</v>
      </c>
      <c r="V4183" s="1218">
        <f>VLOOKUP($D4183,'NI-Ric'!$B$1:$W$2048,17,FALSE)</f>
        <v>0</v>
      </c>
      <c r="W4183" s="1218">
        <f>VLOOKUP($D4183,'NI-Ric'!$B$1:$W$2048,18,FALSE)</f>
        <v>0</v>
      </c>
      <c r="X4183" s="1218">
        <f>VLOOKUP($D4183,'NI-Ric'!$B$1:$W$2048,19,FALSE)</f>
        <v>0</v>
      </c>
    </row>
    <row r="4184" spans="1:24" ht="27" hidden="1">
      <c r="A4184" s="509"/>
      <c r="B4184" s="509"/>
      <c r="C4184" s="509"/>
      <c r="D4184" s="1218" t="s">
        <v>1240</v>
      </c>
      <c r="E4184" s="1219" t="s">
        <v>3069</v>
      </c>
      <c r="F4184" s="1202"/>
      <c r="G4184" s="1202"/>
      <c r="H4184" s="1205" t="s">
        <v>1238</v>
      </c>
      <c r="I4184" s="1202" t="s">
        <v>53</v>
      </c>
      <c r="J4184" s="1202" t="s">
        <v>3071</v>
      </c>
      <c r="K4184" s="1202"/>
      <c r="L4184" s="1202" t="s">
        <v>747</v>
      </c>
      <c r="M4184" s="1202" t="s">
        <v>1225</v>
      </c>
      <c r="N4184" s="1203" t="s">
        <v>1241</v>
      </c>
      <c r="O4184" s="1203" t="s">
        <v>73</v>
      </c>
      <c r="P4184" s="1203" t="s">
        <v>73</v>
      </c>
      <c r="Q4184" s="1203" t="s">
        <v>750</v>
      </c>
      <c r="R4184" s="1203" t="s">
        <v>966</v>
      </c>
      <c r="S4184" s="1218">
        <f>VLOOKUP($D4184,'NI-Ric'!$B$1:$W$2048,12,FALSE)</f>
        <v>0</v>
      </c>
      <c r="T4184" s="1218">
        <f>VLOOKUP($D4184,'NI-Ric'!$B$1:$W$2048,13,FALSE)</f>
        <v>0</v>
      </c>
      <c r="U4184" s="1218">
        <f>VLOOKUP($D4184,'NI-Ric'!$B$1:$W$2048,16,FALSE)</f>
        <v>0</v>
      </c>
      <c r="V4184" s="1218">
        <f>VLOOKUP($D4184,'NI-Ric'!$B$1:$W$2048,17,FALSE)</f>
        <v>0</v>
      </c>
      <c r="W4184" s="1218">
        <f>VLOOKUP($D4184,'NI-Ric'!$B$1:$W$2048,18,FALSE)</f>
        <v>0</v>
      </c>
      <c r="X4184" s="1218">
        <f>VLOOKUP($D4184,'NI-Ric'!$B$1:$W$2048,19,FALSE)</f>
        <v>0</v>
      </c>
    </row>
    <row r="4185" spans="1:24" ht="27" hidden="1">
      <c r="A4185" s="509"/>
      <c r="B4185" s="509"/>
      <c r="C4185" s="509"/>
      <c r="D4185" s="1218" t="s">
        <v>1242</v>
      </c>
      <c r="E4185" s="1219" t="s">
        <v>3069</v>
      </c>
      <c r="F4185" s="1202"/>
      <c r="G4185" s="1202"/>
      <c r="H4185" s="1205" t="s">
        <v>1238</v>
      </c>
      <c r="I4185" s="1202" t="s">
        <v>53</v>
      </c>
      <c r="J4185" s="1202" t="s">
        <v>3071</v>
      </c>
      <c r="K4185" s="1202"/>
      <c r="L4185" s="1202" t="s">
        <v>747</v>
      </c>
      <c r="M4185" s="1202" t="s">
        <v>1225</v>
      </c>
      <c r="N4185" s="1203" t="s">
        <v>1243</v>
      </c>
      <c r="O4185" s="1203" t="s">
        <v>73</v>
      </c>
      <c r="P4185" s="1203" t="s">
        <v>73</v>
      </c>
      <c r="Q4185" s="1203" t="s">
        <v>750</v>
      </c>
      <c r="R4185" s="1203" t="s">
        <v>966</v>
      </c>
      <c r="S4185" s="1218">
        <f>VLOOKUP($D4185,'NI-Ric'!$B$1:$W$2048,12,FALSE)</f>
        <v>0</v>
      </c>
      <c r="T4185" s="1218">
        <f>VLOOKUP($D4185,'NI-Ric'!$B$1:$W$2048,13,FALSE)</f>
        <v>0</v>
      </c>
      <c r="U4185" s="1218">
        <f>VLOOKUP($D4185,'NI-Ric'!$B$1:$W$2048,16,FALSE)</f>
        <v>0</v>
      </c>
      <c r="V4185" s="1218">
        <f>VLOOKUP($D4185,'NI-Ric'!$B$1:$W$2048,17,FALSE)</f>
        <v>0</v>
      </c>
      <c r="W4185" s="1218">
        <f>VLOOKUP($D4185,'NI-Ric'!$B$1:$W$2048,18,FALSE)</f>
        <v>0</v>
      </c>
      <c r="X4185" s="1218">
        <f>VLOOKUP($D4185,'NI-Ric'!$B$1:$W$2048,19,FALSE)</f>
        <v>0</v>
      </c>
    </row>
    <row r="4186" spans="1:24" ht="27" hidden="1">
      <c r="A4186" s="509"/>
      <c r="B4186" s="509"/>
      <c r="C4186" s="509"/>
      <c r="D4186" s="1218" t="s">
        <v>1244</v>
      </c>
      <c r="E4186" s="1219" t="s">
        <v>3069</v>
      </c>
      <c r="F4186" s="1202"/>
      <c r="G4186" s="1202"/>
      <c r="H4186" s="1205" t="s">
        <v>1238</v>
      </c>
      <c r="I4186" s="1202" t="s">
        <v>53</v>
      </c>
      <c r="J4186" s="1202" t="s">
        <v>3071</v>
      </c>
      <c r="K4186" s="1202"/>
      <c r="L4186" s="1202" t="s">
        <v>747</v>
      </c>
      <c r="M4186" s="1202" t="s">
        <v>1225</v>
      </c>
      <c r="N4186" s="1203" t="s">
        <v>1245</v>
      </c>
      <c r="O4186" s="1203" t="s">
        <v>73</v>
      </c>
      <c r="P4186" s="1203" t="s">
        <v>73</v>
      </c>
      <c r="Q4186" s="1203" t="s">
        <v>750</v>
      </c>
      <c r="R4186" s="1203" t="s">
        <v>966</v>
      </c>
      <c r="S4186" s="1218">
        <f>VLOOKUP($D4186,'NI-Ric'!$B$1:$W$2048,12,FALSE)</f>
        <v>0</v>
      </c>
      <c r="T4186" s="1218">
        <f>VLOOKUP($D4186,'NI-Ric'!$B$1:$W$2048,13,FALSE)</f>
        <v>0</v>
      </c>
      <c r="U4186" s="1218">
        <f>VLOOKUP($D4186,'NI-Ric'!$B$1:$W$2048,16,FALSE)</f>
        <v>0</v>
      </c>
      <c r="V4186" s="1218">
        <f>VLOOKUP($D4186,'NI-Ric'!$B$1:$W$2048,17,FALSE)</f>
        <v>0</v>
      </c>
      <c r="W4186" s="1218">
        <f>VLOOKUP($D4186,'NI-Ric'!$B$1:$W$2048,18,FALSE)</f>
        <v>0</v>
      </c>
      <c r="X4186" s="1218">
        <f>VLOOKUP($D4186,'NI-Ric'!$B$1:$W$2048,19,FALSE)</f>
        <v>0</v>
      </c>
    </row>
    <row r="4187" spans="1:24" ht="27">
      <c r="A4187" s="509"/>
      <c r="B4187" s="509"/>
      <c r="C4187" s="509"/>
      <c r="D4187" s="1218" t="s">
        <v>1246</v>
      </c>
      <c r="E4187" s="1219" t="s">
        <v>3069</v>
      </c>
      <c r="F4187" s="1202"/>
      <c r="G4187" s="1202"/>
      <c r="H4187" s="1205" t="s">
        <v>1247</v>
      </c>
      <c r="I4187" s="1202" t="s">
        <v>53</v>
      </c>
      <c r="J4187" s="1202" t="s">
        <v>3071</v>
      </c>
      <c r="K4187" s="1202"/>
      <c r="L4187" s="1202" t="s">
        <v>747</v>
      </c>
      <c r="M4187" s="1202" t="s">
        <v>1225</v>
      </c>
      <c r="N4187" s="1203" t="s">
        <v>1248</v>
      </c>
      <c r="O4187" s="1203" t="s">
        <v>73</v>
      </c>
      <c r="P4187" s="1203" t="s">
        <v>73</v>
      </c>
      <c r="Q4187" s="1203" t="s">
        <v>750</v>
      </c>
      <c r="R4187" s="1203" t="s">
        <v>966</v>
      </c>
      <c r="S4187" s="1218">
        <f>VLOOKUP($D4187,'NI-Ric'!$B$1:$W$2048,12,FALSE)</f>
        <v>0</v>
      </c>
      <c r="T4187" s="1218">
        <f>VLOOKUP($D4187,'NI-Ric'!$B$1:$W$2048,13,FALSE)</f>
        <v>0</v>
      </c>
      <c r="U4187" s="1218">
        <f>VLOOKUP($D4187,'NI-Ric'!$B$1:$W$2048,16,FALSE)</f>
        <v>0</v>
      </c>
      <c r="V4187" s="1218">
        <f>VLOOKUP($D4187,'NI-Ric'!$B$1:$W$2048,17,FALSE)</f>
        <v>0</v>
      </c>
      <c r="W4187" s="1218">
        <f>VLOOKUP($D4187,'NI-Ric'!$B$1:$W$2048,18,FALSE)</f>
        <v>0</v>
      </c>
      <c r="X4187" s="1218">
        <f>VLOOKUP($D4187,'NI-Ric'!$B$1:$W$2048,19,FALSE)</f>
        <v>0</v>
      </c>
    </row>
    <row r="4188" spans="1:24" hidden="1">
      <c r="A4188" s="509"/>
      <c r="B4188" s="509"/>
      <c r="C4188" s="509"/>
      <c r="D4188" s="1218" t="s">
        <v>1249</v>
      </c>
      <c r="E4188" s="1219" t="s">
        <v>3069</v>
      </c>
      <c r="F4188" s="1202"/>
      <c r="G4188" s="1202"/>
      <c r="H4188" s="1202"/>
      <c r="I4188" s="1202" t="s">
        <v>71</v>
      </c>
      <c r="J4188" s="1202"/>
      <c r="K4188" s="1202"/>
      <c r="L4188" s="1202"/>
      <c r="M4188" s="1202"/>
      <c r="N4188" s="1203" t="s">
        <v>1250</v>
      </c>
      <c r="O4188" s="1203" t="s">
        <v>73</v>
      </c>
      <c r="P4188" s="1203" t="s">
        <v>73</v>
      </c>
      <c r="Q4188" s="1203" t="s">
        <v>73</v>
      </c>
      <c r="R4188" s="1203" t="s">
        <v>73</v>
      </c>
      <c r="S4188" s="1218">
        <f>VLOOKUP($D4188,'NI-Ric'!$B$1:$W$2048,12,FALSE)</f>
        <v>0</v>
      </c>
      <c r="T4188" s="1218">
        <f>VLOOKUP($D4188,'NI-Ric'!$B$1:$W$2048,13,FALSE)</f>
        <v>0</v>
      </c>
      <c r="U4188" s="1218">
        <f>VLOOKUP($D4188,'NI-Ric'!$B$1:$W$2048,16,FALSE)</f>
        <v>0</v>
      </c>
      <c r="V4188" s="1218">
        <f>VLOOKUP($D4188,'NI-Ric'!$B$1:$W$2048,17,FALSE)</f>
        <v>0</v>
      </c>
      <c r="W4188" s="1218">
        <f>VLOOKUP($D4188,'NI-Ric'!$B$1:$W$2048,18,FALSE)</f>
        <v>0</v>
      </c>
      <c r="X4188" s="1218">
        <f>VLOOKUP($D4188,'NI-Ric'!$B$1:$W$2048,19,FALSE)</f>
        <v>0</v>
      </c>
    </row>
    <row r="4189" spans="1:24" ht="27" hidden="1">
      <c r="A4189" s="509"/>
      <c r="B4189" s="509"/>
      <c r="C4189" s="509"/>
      <c r="D4189" s="1218" t="s">
        <v>1251</v>
      </c>
      <c r="E4189" s="1219" t="s">
        <v>3069</v>
      </c>
      <c r="F4189" s="1202" t="s">
        <v>157</v>
      </c>
      <c r="G4189" s="1202"/>
      <c r="H4189" s="1202" t="s">
        <v>1252</v>
      </c>
      <c r="I4189" s="1202" t="s">
        <v>53</v>
      </c>
      <c r="J4189" s="1202" t="s">
        <v>3071</v>
      </c>
      <c r="K4189" s="1202"/>
      <c r="L4189" s="1202" t="s">
        <v>747</v>
      </c>
      <c r="M4189" s="1202" t="s">
        <v>1254</v>
      </c>
      <c r="N4189" s="1203" t="s">
        <v>1255</v>
      </c>
      <c r="O4189" s="1203" t="s">
        <v>73</v>
      </c>
      <c r="P4189" s="1203" t="s">
        <v>73</v>
      </c>
      <c r="Q4189" s="1203" t="s">
        <v>750</v>
      </c>
      <c r="R4189" s="1203" t="s">
        <v>966</v>
      </c>
      <c r="S4189" s="1218">
        <f>VLOOKUP($D4189,'NI-Ric'!$B$1:$W$2048,12,FALSE)</f>
        <v>0</v>
      </c>
      <c r="T4189" s="1218">
        <f>VLOOKUP($D4189,'NI-Ric'!$B$1:$W$2048,13,FALSE)</f>
        <v>0</v>
      </c>
      <c r="U4189" s="1218">
        <f>VLOOKUP($D4189,'NI-Ric'!$B$1:$W$2048,16,FALSE)</f>
        <v>0</v>
      </c>
      <c r="V4189" s="1218">
        <f>VLOOKUP($D4189,'NI-Ric'!$B$1:$W$2048,17,FALSE)</f>
        <v>0</v>
      </c>
      <c r="W4189" s="1218">
        <f>VLOOKUP($D4189,'NI-Ric'!$B$1:$W$2048,18,FALSE)</f>
        <v>0</v>
      </c>
      <c r="X4189" s="1218">
        <f>VLOOKUP($D4189,'NI-Ric'!$B$1:$W$2048,19,FALSE)</f>
        <v>0</v>
      </c>
    </row>
    <row r="4190" spans="1:24" ht="27" hidden="1">
      <c r="A4190" s="509"/>
      <c r="B4190" s="509"/>
      <c r="C4190" s="509"/>
      <c r="D4190" s="1218" t="s">
        <v>1256</v>
      </c>
      <c r="E4190" s="1219" t="s">
        <v>3069</v>
      </c>
      <c r="F4190" s="1202"/>
      <c r="G4190" s="1202"/>
      <c r="H4190" s="1202" t="s">
        <v>1257</v>
      </c>
      <c r="I4190" s="1202" t="s">
        <v>53</v>
      </c>
      <c r="J4190" s="1202" t="s">
        <v>3071</v>
      </c>
      <c r="K4190" s="1202"/>
      <c r="L4190" s="1202" t="s">
        <v>747</v>
      </c>
      <c r="M4190" s="1202" t="s">
        <v>1254</v>
      </c>
      <c r="N4190" s="1203" t="s">
        <v>1258</v>
      </c>
      <c r="O4190" s="1203" t="s">
        <v>73</v>
      </c>
      <c r="P4190" s="1203" t="s">
        <v>73</v>
      </c>
      <c r="Q4190" s="1203" t="s">
        <v>750</v>
      </c>
      <c r="R4190" s="1203" t="s">
        <v>966</v>
      </c>
      <c r="S4190" s="1218">
        <f>VLOOKUP($D4190,'NI-Ric'!$B$1:$W$2048,12,FALSE)</f>
        <v>0</v>
      </c>
      <c r="T4190" s="1218">
        <f>VLOOKUP($D4190,'NI-Ric'!$B$1:$W$2048,13,FALSE)</f>
        <v>0</v>
      </c>
      <c r="U4190" s="1218">
        <f>VLOOKUP($D4190,'NI-Ric'!$B$1:$W$2048,16,FALSE)</f>
        <v>0</v>
      </c>
      <c r="V4190" s="1218">
        <f>VLOOKUP($D4190,'NI-Ric'!$B$1:$W$2048,17,FALSE)</f>
        <v>0</v>
      </c>
      <c r="W4190" s="1218">
        <f>VLOOKUP($D4190,'NI-Ric'!$B$1:$W$2048,18,FALSE)</f>
        <v>0</v>
      </c>
      <c r="X4190" s="1218">
        <f>VLOOKUP($D4190,'NI-Ric'!$B$1:$W$2048,19,FALSE)</f>
        <v>0</v>
      </c>
    </row>
    <row r="4191" spans="1:24" ht="27" hidden="1">
      <c r="A4191" s="509"/>
      <c r="B4191" s="509"/>
      <c r="C4191" s="509"/>
      <c r="D4191" s="1218" t="s">
        <v>1259</v>
      </c>
      <c r="E4191" s="1219" t="s">
        <v>3069</v>
      </c>
      <c r="F4191" s="1202" t="s">
        <v>157</v>
      </c>
      <c r="G4191" s="1202"/>
      <c r="H4191" s="1202" t="s">
        <v>1252</v>
      </c>
      <c r="I4191" s="1202" t="s">
        <v>53</v>
      </c>
      <c r="J4191" s="1202" t="s">
        <v>3071</v>
      </c>
      <c r="K4191" s="1202"/>
      <c r="L4191" s="1202" t="s">
        <v>747</v>
      </c>
      <c r="M4191" s="1202" t="s">
        <v>1254</v>
      </c>
      <c r="N4191" s="1203" t="s">
        <v>1260</v>
      </c>
      <c r="O4191" s="1203" t="s">
        <v>73</v>
      </c>
      <c r="P4191" s="1203" t="s">
        <v>73</v>
      </c>
      <c r="Q4191" s="1203" t="s">
        <v>750</v>
      </c>
      <c r="R4191" s="1203" t="s">
        <v>966</v>
      </c>
      <c r="S4191" s="1218">
        <f>VLOOKUP($D4191,'NI-Ric'!$B$1:$W$2048,12,FALSE)</f>
        <v>0</v>
      </c>
      <c r="T4191" s="1218">
        <f>VLOOKUP($D4191,'NI-Ric'!$B$1:$W$2048,13,FALSE)</f>
        <v>0</v>
      </c>
      <c r="U4191" s="1218">
        <f>VLOOKUP($D4191,'NI-Ric'!$B$1:$W$2048,16,FALSE)</f>
        <v>0</v>
      </c>
      <c r="V4191" s="1218">
        <f>VLOOKUP($D4191,'NI-Ric'!$B$1:$W$2048,17,FALSE)</f>
        <v>0</v>
      </c>
      <c r="W4191" s="1218">
        <f>VLOOKUP($D4191,'NI-Ric'!$B$1:$W$2048,18,FALSE)</f>
        <v>0</v>
      </c>
      <c r="X4191" s="1218">
        <f>VLOOKUP($D4191,'NI-Ric'!$B$1:$W$2048,19,FALSE)</f>
        <v>0</v>
      </c>
    </row>
    <row r="4192" spans="1:24" ht="27" hidden="1">
      <c r="A4192" s="509"/>
      <c r="B4192" s="509"/>
      <c r="C4192" s="509"/>
      <c r="D4192" s="1218" t="s">
        <v>1261</v>
      </c>
      <c r="E4192" s="1219" t="s">
        <v>3069</v>
      </c>
      <c r="F4192" s="1202"/>
      <c r="G4192" s="1202"/>
      <c r="H4192" s="1202" t="s">
        <v>1257</v>
      </c>
      <c r="I4192" s="1202" t="s">
        <v>53</v>
      </c>
      <c r="J4192" s="1202" t="s">
        <v>3071</v>
      </c>
      <c r="K4192" s="1202"/>
      <c r="L4192" s="1202" t="s">
        <v>747</v>
      </c>
      <c r="M4192" s="1202" t="s">
        <v>1254</v>
      </c>
      <c r="N4192" s="1203" t="s">
        <v>1262</v>
      </c>
      <c r="O4192" s="1203" t="s">
        <v>73</v>
      </c>
      <c r="P4192" s="1203" t="s">
        <v>73</v>
      </c>
      <c r="Q4192" s="1203" t="s">
        <v>750</v>
      </c>
      <c r="R4192" s="1203" t="s">
        <v>966</v>
      </c>
      <c r="S4192" s="1218">
        <f>VLOOKUP($D4192,'NI-Ric'!$B$1:$W$2048,12,FALSE)</f>
        <v>0</v>
      </c>
      <c r="T4192" s="1218">
        <f>VLOOKUP($D4192,'NI-Ric'!$B$1:$W$2048,13,FALSE)</f>
        <v>0</v>
      </c>
      <c r="U4192" s="1218">
        <f>VLOOKUP($D4192,'NI-Ric'!$B$1:$W$2048,16,FALSE)</f>
        <v>0</v>
      </c>
      <c r="V4192" s="1218">
        <f>VLOOKUP($D4192,'NI-Ric'!$B$1:$W$2048,17,FALSE)</f>
        <v>0</v>
      </c>
      <c r="W4192" s="1218">
        <f>VLOOKUP($D4192,'NI-Ric'!$B$1:$W$2048,18,FALSE)</f>
        <v>0</v>
      </c>
      <c r="X4192" s="1218">
        <f>VLOOKUP($D4192,'NI-Ric'!$B$1:$W$2048,19,FALSE)</f>
        <v>0</v>
      </c>
    </row>
    <row r="4193" spans="1:24" ht="27" hidden="1">
      <c r="A4193" s="509"/>
      <c r="B4193" s="509"/>
      <c r="C4193" s="509"/>
      <c r="D4193" s="1218" t="s">
        <v>1263</v>
      </c>
      <c r="E4193" s="1219" t="s">
        <v>3069</v>
      </c>
      <c r="F4193" s="1202" t="s">
        <v>157</v>
      </c>
      <c r="G4193" s="1202"/>
      <c r="H4193" s="1202" t="s">
        <v>1252</v>
      </c>
      <c r="I4193" s="1202" t="s">
        <v>53</v>
      </c>
      <c r="J4193" s="1202" t="s">
        <v>3071</v>
      </c>
      <c r="K4193" s="1202"/>
      <c r="L4193" s="1202" t="s">
        <v>747</v>
      </c>
      <c r="M4193" s="1202" t="s">
        <v>1254</v>
      </c>
      <c r="N4193" s="1203" t="s">
        <v>1264</v>
      </c>
      <c r="O4193" s="1203" t="s">
        <v>73</v>
      </c>
      <c r="P4193" s="1203" t="s">
        <v>73</v>
      </c>
      <c r="Q4193" s="1203" t="s">
        <v>750</v>
      </c>
      <c r="R4193" s="1203" t="s">
        <v>966</v>
      </c>
      <c r="S4193" s="1218">
        <f>VLOOKUP($D4193,'NI-Ric'!$B$1:$W$2048,12,FALSE)</f>
        <v>0</v>
      </c>
      <c r="T4193" s="1218">
        <f>VLOOKUP($D4193,'NI-Ric'!$B$1:$W$2048,13,FALSE)</f>
        <v>0</v>
      </c>
      <c r="U4193" s="1218">
        <f>VLOOKUP($D4193,'NI-Ric'!$B$1:$W$2048,16,FALSE)</f>
        <v>0</v>
      </c>
      <c r="V4193" s="1218">
        <f>VLOOKUP($D4193,'NI-Ric'!$B$1:$W$2048,17,FALSE)</f>
        <v>0</v>
      </c>
      <c r="W4193" s="1218">
        <f>VLOOKUP($D4193,'NI-Ric'!$B$1:$W$2048,18,FALSE)</f>
        <v>0</v>
      </c>
      <c r="X4193" s="1218">
        <f>VLOOKUP($D4193,'NI-Ric'!$B$1:$W$2048,19,FALSE)</f>
        <v>0</v>
      </c>
    </row>
    <row r="4194" spans="1:24" ht="27">
      <c r="A4194" s="509"/>
      <c r="B4194" s="509"/>
      <c r="C4194" s="509"/>
      <c r="D4194" s="1218" t="s">
        <v>1265</v>
      </c>
      <c r="E4194" s="1219" t="s">
        <v>3069</v>
      </c>
      <c r="F4194" s="1202" t="s">
        <v>295</v>
      </c>
      <c r="G4194" s="1202"/>
      <c r="H4194" s="1202" t="s">
        <v>1266</v>
      </c>
      <c r="I4194" s="1202" t="s">
        <v>53</v>
      </c>
      <c r="J4194" s="1202" t="s">
        <v>3071</v>
      </c>
      <c r="K4194" s="1202"/>
      <c r="L4194" s="1202" t="s">
        <v>747</v>
      </c>
      <c r="M4194" s="1202" t="s">
        <v>1254</v>
      </c>
      <c r="N4194" s="1203" t="s">
        <v>1267</v>
      </c>
      <c r="O4194" s="1203" t="s">
        <v>73</v>
      </c>
      <c r="P4194" s="1203" t="s">
        <v>73</v>
      </c>
      <c r="Q4194" s="1203" t="s">
        <v>750</v>
      </c>
      <c r="R4194" s="1203" t="s">
        <v>966</v>
      </c>
      <c r="S4194" s="1218">
        <f>VLOOKUP($D4194,'NI-Ric'!$B$1:$W$2048,12,FALSE)</f>
        <v>0</v>
      </c>
      <c r="T4194" s="1218">
        <f>VLOOKUP($D4194,'NI-Ric'!$B$1:$W$2048,13,FALSE)</f>
        <v>0</v>
      </c>
      <c r="U4194" s="1218">
        <f>VLOOKUP($D4194,'NI-Ric'!$B$1:$W$2048,16,FALSE)</f>
        <v>0</v>
      </c>
      <c r="V4194" s="1218">
        <f>VLOOKUP($D4194,'NI-Ric'!$B$1:$W$2048,17,FALSE)</f>
        <v>0</v>
      </c>
      <c r="W4194" s="1218">
        <f>VLOOKUP($D4194,'NI-Ric'!$B$1:$W$2048,18,FALSE)</f>
        <v>0</v>
      </c>
      <c r="X4194" s="1218">
        <f>VLOOKUP($D4194,'NI-Ric'!$B$1:$W$2048,19,FALSE)</f>
        <v>0</v>
      </c>
    </row>
    <row r="4195" spans="1:24" ht="27" hidden="1">
      <c r="A4195" s="509"/>
      <c r="B4195" s="509"/>
      <c r="C4195" s="509"/>
      <c r="D4195" s="1218" t="s">
        <v>1268</v>
      </c>
      <c r="E4195" s="1219" t="s">
        <v>3069</v>
      </c>
      <c r="F4195" s="1202"/>
      <c r="G4195" s="1202"/>
      <c r="H4195" s="1202" t="s">
        <v>1269</v>
      </c>
      <c r="I4195" s="1202" t="s">
        <v>53</v>
      </c>
      <c r="J4195" s="1202" t="s">
        <v>3071</v>
      </c>
      <c r="K4195" s="1202"/>
      <c r="L4195" s="1202" t="s">
        <v>747</v>
      </c>
      <c r="M4195" s="1202" t="s">
        <v>1254</v>
      </c>
      <c r="N4195" s="1203" t="s">
        <v>1270</v>
      </c>
      <c r="O4195" s="1203" t="s">
        <v>73</v>
      </c>
      <c r="P4195" s="1203" t="s">
        <v>73</v>
      </c>
      <c r="Q4195" s="1203" t="s">
        <v>750</v>
      </c>
      <c r="R4195" s="1203" t="s">
        <v>966</v>
      </c>
      <c r="S4195" s="1218">
        <f>VLOOKUP($D4195,'NI-Ric'!$B$1:$W$2048,12,FALSE)</f>
        <v>0</v>
      </c>
      <c r="T4195" s="1218">
        <f>VLOOKUP($D4195,'NI-Ric'!$B$1:$W$2048,13,FALSE)</f>
        <v>0</v>
      </c>
      <c r="U4195" s="1218">
        <f>VLOOKUP($D4195,'NI-Ric'!$B$1:$W$2048,16,FALSE)</f>
        <v>0</v>
      </c>
      <c r="V4195" s="1218">
        <f>VLOOKUP($D4195,'NI-Ric'!$B$1:$W$2048,17,FALSE)</f>
        <v>0</v>
      </c>
      <c r="W4195" s="1218">
        <f>VLOOKUP($D4195,'NI-Ric'!$B$1:$W$2048,18,FALSE)</f>
        <v>0</v>
      </c>
      <c r="X4195" s="1218">
        <f>VLOOKUP($D4195,'NI-Ric'!$B$1:$W$2048,19,FALSE)</f>
        <v>0</v>
      </c>
    </row>
    <row r="4196" spans="1:24" ht="27" hidden="1">
      <c r="A4196" s="509"/>
      <c r="B4196" s="509"/>
      <c r="C4196" s="509"/>
      <c r="D4196" s="1218" t="s">
        <v>1271</v>
      </c>
      <c r="E4196" s="1219" t="s">
        <v>3069</v>
      </c>
      <c r="F4196" s="1202"/>
      <c r="G4196" s="1202"/>
      <c r="H4196" s="1202" t="s">
        <v>1269</v>
      </c>
      <c r="I4196" s="1202" t="s">
        <v>53</v>
      </c>
      <c r="J4196" s="1202" t="s">
        <v>3071</v>
      </c>
      <c r="K4196" s="1202"/>
      <c r="L4196" s="1202" t="s">
        <v>747</v>
      </c>
      <c r="M4196" s="1202" t="s">
        <v>1254</v>
      </c>
      <c r="N4196" s="1203" t="s">
        <v>1272</v>
      </c>
      <c r="O4196" s="1203" t="s">
        <v>73</v>
      </c>
      <c r="P4196" s="1203" t="s">
        <v>73</v>
      </c>
      <c r="Q4196" s="1203" t="s">
        <v>750</v>
      </c>
      <c r="R4196" s="1203" t="s">
        <v>966</v>
      </c>
      <c r="S4196" s="1218">
        <f>VLOOKUP($D4196,'NI-Ric'!$B$1:$W$2048,12,FALSE)</f>
        <v>0</v>
      </c>
      <c r="T4196" s="1218">
        <f>VLOOKUP($D4196,'NI-Ric'!$B$1:$W$2048,13,FALSE)</f>
        <v>0</v>
      </c>
      <c r="U4196" s="1218">
        <f>VLOOKUP($D4196,'NI-Ric'!$B$1:$W$2048,16,FALSE)</f>
        <v>0</v>
      </c>
      <c r="V4196" s="1218">
        <f>VLOOKUP($D4196,'NI-Ric'!$B$1:$W$2048,17,FALSE)</f>
        <v>0</v>
      </c>
      <c r="W4196" s="1218">
        <f>VLOOKUP($D4196,'NI-Ric'!$B$1:$W$2048,18,FALSE)</f>
        <v>0</v>
      </c>
      <c r="X4196" s="1218">
        <f>VLOOKUP($D4196,'NI-Ric'!$B$1:$W$2048,19,FALSE)</f>
        <v>0</v>
      </c>
    </row>
    <row r="4197" spans="1:24" ht="27" hidden="1">
      <c r="A4197" s="509"/>
      <c r="B4197" s="509"/>
      <c r="C4197" s="509"/>
      <c r="D4197" s="1218" t="s">
        <v>1273</v>
      </c>
      <c r="E4197" s="1219" t="s">
        <v>3069</v>
      </c>
      <c r="F4197" s="1202"/>
      <c r="G4197" s="1202"/>
      <c r="H4197" s="1202" t="s">
        <v>1269</v>
      </c>
      <c r="I4197" s="1202" t="s">
        <v>53</v>
      </c>
      <c r="J4197" s="1202" t="s">
        <v>3071</v>
      </c>
      <c r="K4197" s="1202"/>
      <c r="L4197" s="1202" t="s">
        <v>747</v>
      </c>
      <c r="M4197" s="1202" t="s">
        <v>1254</v>
      </c>
      <c r="N4197" s="1203" t="s">
        <v>1274</v>
      </c>
      <c r="O4197" s="1203" t="s">
        <v>73</v>
      </c>
      <c r="P4197" s="1203" t="s">
        <v>73</v>
      </c>
      <c r="Q4197" s="1203" t="s">
        <v>750</v>
      </c>
      <c r="R4197" s="1203" t="s">
        <v>966</v>
      </c>
      <c r="S4197" s="1218">
        <f>VLOOKUP($D4197,'NI-Ric'!$B$1:$W$2048,12,FALSE)</f>
        <v>0</v>
      </c>
      <c r="T4197" s="1218">
        <f>VLOOKUP($D4197,'NI-Ric'!$B$1:$W$2048,13,FALSE)</f>
        <v>0</v>
      </c>
      <c r="U4197" s="1218">
        <f>VLOOKUP($D4197,'NI-Ric'!$B$1:$W$2048,16,FALSE)</f>
        <v>0</v>
      </c>
      <c r="V4197" s="1218">
        <f>VLOOKUP($D4197,'NI-Ric'!$B$1:$W$2048,17,FALSE)</f>
        <v>0</v>
      </c>
      <c r="W4197" s="1218">
        <f>VLOOKUP($D4197,'NI-Ric'!$B$1:$W$2048,18,FALSE)</f>
        <v>0</v>
      </c>
      <c r="X4197" s="1218">
        <f>VLOOKUP($D4197,'NI-Ric'!$B$1:$W$2048,19,FALSE)</f>
        <v>0</v>
      </c>
    </row>
    <row r="4198" spans="1:24" ht="27" hidden="1">
      <c r="A4198" s="509"/>
      <c r="B4198" s="509"/>
      <c r="C4198" s="509"/>
      <c r="D4198" s="1218" t="s">
        <v>1275</v>
      </c>
      <c r="E4198" s="1219" t="s">
        <v>3069</v>
      </c>
      <c r="F4198" s="1202"/>
      <c r="G4198" s="1202"/>
      <c r="H4198" s="1202" t="s">
        <v>1269</v>
      </c>
      <c r="I4198" s="1202" t="s">
        <v>53</v>
      </c>
      <c r="J4198" s="1202" t="s">
        <v>3071</v>
      </c>
      <c r="K4198" s="1202"/>
      <c r="L4198" s="1202" t="s">
        <v>747</v>
      </c>
      <c r="M4198" s="1202" t="s">
        <v>1254</v>
      </c>
      <c r="N4198" s="1203" t="s">
        <v>1276</v>
      </c>
      <c r="O4198" s="1203" t="s">
        <v>73</v>
      </c>
      <c r="P4198" s="1203" t="s">
        <v>73</v>
      </c>
      <c r="Q4198" s="1203" t="s">
        <v>750</v>
      </c>
      <c r="R4198" s="1203" t="s">
        <v>966</v>
      </c>
      <c r="S4198" s="1218">
        <f>VLOOKUP($D4198,'NI-Ric'!$B$1:$W$2048,12,FALSE)</f>
        <v>0</v>
      </c>
      <c r="T4198" s="1218">
        <f>VLOOKUP($D4198,'NI-Ric'!$B$1:$W$2048,13,FALSE)</f>
        <v>0</v>
      </c>
      <c r="U4198" s="1218">
        <f>VLOOKUP($D4198,'NI-Ric'!$B$1:$W$2048,16,FALSE)</f>
        <v>0</v>
      </c>
      <c r="V4198" s="1218">
        <f>VLOOKUP($D4198,'NI-Ric'!$B$1:$W$2048,17,FALSE)</f>
        <v>0</v>
      </c>
      <c r="W4198" s="1218">
        <f>VLOOKUP($D4198,'NI-Ric'!$B$1:$W$2048,18,FALSE)</f>
        <v>0</v>
      </c>
      <c r="X4198" s="1218">
        <f>VLOOKUP($D4198,'NI-Ric'!$B$1:$W$2048,19,FALSE)</f>
        <v>0</v>
      </c>
    </row>
    <row r="4199" spans="1:24" ht="27" hidden="1">
      <c r="A4199" s="509"/>
      <c r="B4199" s="509"/>
      <c r="C4199" s="509"/>
      <c r="D4199" s="1218" t="s">
        <v>1277</v>
      </c>
      <c r="E4199" s="1219" t="s">
        <v>3069</v>
      </c>
      <c r="F4199" s="1202"/>
      <c r="G4199" s="1202"/>
      <c r="H4199" s="1202" t="s">
        <v>1269</v>
      </c>
      <c r="I4199" s="1202" t="s">
        <v>53</v>
      </c>
      <c r="J4199" s="1202" t="s">
        <v>3071</v>
      </c>
      <c r="K4199" s="1202"/>
      <c r="L4199" s="1202" t="s">
        <v>747</v>
      </c>
      <c r="M4199" s="1202" t="s">
        <v>1254</v>
      </c>
      <c r="N4199" s="1203" t="s">
        <v>1278</v>
      </c>
      <c r="O4199" s="1203" t="s">
        <v>73</v>
      </c>
      <c r="P4199" s="1203" t="s">
        <v>73</v>
      </c>
      <c r="Q4199" s="1203" t="s">
        <v>750</v>
      </c>
      <c r="R4199" s="1203" t="s">
        <v>966</v>
      </c>
      <c r="S4199" s="1218">
        <f>VLOOKUP($D4199,'NI-Ric'!$B$1:$W$2048,12,FALSE)</f>
        <v>0</v>
      </c>
      <c r="T4199" s="1218">
        <f>VLOOKUP($D4199,'NI-Ric'!$B$1:$W$2048,13,FALSE)</f>
        <v>0</v>
      </c>
      <c r="U4199" s="1218">
        <f>VLOOKUP($D4199,'NI-Ric'!$B$1:$W$2048,16,FALSE)</f>
        <v>0</v>
      </c>
      <c r="V4199" s="1218">
        <f>VLOOKUP($D4199,'NI-Ric'!$B$1:$W$2048,17,FALSE)</f>
        <v>0</v>
      </c>
      <c r="W4199" s="1218">
        <f>VLOOKUP($D4199,'NI-Ric'!$B$1:$W$2048,18,FALSE)</f>
        <v>0</v>
      </c>
      <c r="X4199" s="1218">
        <f>VLOOKUP($D4199,'NI-Ric'!$B$1:$W$2048,19,FALSE)</f>
        <v>0</v>
      </c>
    </row>
    <row r="4200" spans="1:24" ht="27" hidden="1">
      <c r="A4200" s="509"/>
      <c r="B4200" s="509"/>
      <c r="C4200" s="509"/>
      <c r="D4200" s="1218" t="s">
        <v>1279</v>
      </c>
      <c r="E4200" s="1219" t="s">
        <v>3069</v>
      </c>
      <c r="F4200" s="1202"/>
      <c r="G4200" s="1202"/>
      <c r="H4200" s="1202" t="s">
        <v>1269</v>
      </c>
      <c r="I4200" s="1202" t="s">
        <v>53</v>
      </c>
      <c r="J4200" s="1202" t="s">
        <v>3071</v>
      </c>
      <c r="K4200" s="1202"/>
      <c r="L4200" s="1202" t="s">
        <v>747</v>
      </c>
      <c r="M4200" s="1202" t="s">
        <v>1254</v>
      </c>
      <c r="N4200" s="1203" t="s">
        <v>1280</v>
      </c>
      <c r="O4200" s="1203" t="s">
        <v>73</v>
      </c>
      <c r="P4200" s="1203" t="s">
        <v>73</v>
      </c>
      <c r="Q4200" s="1203" t="s">
        <v>750</v>
      </c>
      <c r="R4200" s="1203" t="s">
        <v>966</v>
      </c>
      <c r="S4200" s="1218">
        <f>VLOOKUP($D4200,'NI-Ric'!$B$1:$W$2048,12,FALSE)</f>
        <v>0</v>
      </c>
      <c r="T4200" s="1218">
        <f>VLOOKUP($D4200,'NI-Ric'!$B$1:$W$2048,13,FALSE)</f>
        <v>0</v>
      </c>
      <c r="U4200" s="1218">
        <f>VLOOKUP($D4200,'NI-Ric'!$B$1:$W$2048,16,FALSE)</f>
        <v>0</v>
      </c>
      <c r="V4200" s="1218">
        <f>VLOOKUP($D4200,'NI-Ric'!$B$1:$W$2048,17,FALSE)</f>
        <v>0</v>
      </c>
      <c r="W4200" s="1218">
        <f>VLOOKUP($D4200,'NI-Ric'!$B$1:$W$2048,18,FALSE)</f>
        <v>0</v>
      </c>
      <c r="X4200" s="1218">
        <f>VLOOKUP($D4200,'NI-Ric'!$B$1:$W$2048,19,FALSE)</f>
        <v>0</v>
      </c>
    </row>
    <row r="4201" spans="1:24" ht="40.5" hidden="1">
      <c r="A4201" s="509"/>
      <c r="B4201" s="509"/>
      <c r="C4201" s="509"/>
      <c r="D4201" s="1218" t="s">
        <v>1281</v>
      </c>
      <c r="E4201" s="1219" t="s">
        <v>3069</v>
      </c>
      <c r="F4201" s="1202" t="s">
        <v>157</v>
      </c>
      <c r="G4201" s="1202"/>
      <c r="H4201" s="1202" t="s">
        <v>1252</v>
      </c>
      <c r="I4201" s="1202" t="s">
        <v>53</v>
      </c>
      <c r="J4201" s="1202" t="s">
        <v>3071</v>
      </c>
      <c r="K4201" s="1202"/>
      <c r="L4201" s="1202" t="s">
        <v>747</v>
      </c>
      <c r="M4201" s="1202" t="s">
        <v>1254</v>
      </c>
      <c r="N4201" s="1203" t="s">
        <v>1282</v>
      </c>
      <c r="O4201" s="1203" t="s">
        <v>73</v>
      </c>
      <c r="P4201" s="1203" t="s">
        <v>73</v>
      </c>
      <c r="Q4201" s="1203" t="s">
        <v>750</v>
      </c>
      <c r="R4201" s="1203" t="s">
        <v>966</v>
      </c>
      <c r="S4201" s="1218">
        <f>VLOOKUP($D4201,'NI-Ric'!$B$1:$W$2048,12,FALSE)</f>
        <v>0</v>
      </c>
      <c r="T4201" s="1218">
        <f>VLOOKUP($D4201,'NI-Ric'!$B$1:$W$2048,13,FALSE)</f>
        <v>0</v>
      </c>
      <c r="U4201" s="1218">
        <f>VLOOKUP($D4201,'NI-Ric'!$B$1:$W$2048,16,FALSE)</f>
        <v>0</v>
      </c>
      <c r="V4201" s="1218">
        <f>VLOOKUP($D4201,'NI-Ric'!$B$1:$W$2048,17,FALSE)</f>
        <v>0</v>
      </c>
      <c r="W4201" s="1218">
        <f>VLOOKUP($D4201,'NI-Ric'!$B$1:$W$2048,18,FALSE)</f>
        <v>0</v>
      </c>
      <c r="X4201" s="1218">
        <f>VLOOKUP($D4201,'NI-Ric'!$B$1:$W$2048,19,FALSE)</f>
        <v>0</v>
      </c>
    </row>
    <row r="4202" spans="1:24" ht="40.5" hidden="1">
      <c r="A4202" s="509"/>
      <c r="B4202" s="509"/>
      <c r="C4202" s="509"/>
      <c r="D4202" s="1218" t="s">
        <v>1283</v>
      </c>
      <c r="E4202" s="1219" t="s">
        <v>3069</v>
      </c>
      <c r="F4202" s="1202"/>
      <c r="G4202" s="1202"/>
      <c r="H4202" s="1202" t="s">
        <v>1257</v>
      </c>
      <c r="I4202" s="1202" t="s">
        <v>53</v>
      </c>
      <c r="J4202" s="1202" t="s">
        <v>3071</v>
      </c>
      <c r="K4202" s="1202"/>
      <c r="L4202" s="1202" t="s">
        <v>747</v>
      </c>
      <c r="M4202" s="1202" t="s">
        <v>1254</v>
      </c>
      <c r="N4202" s="1203" t="s">
        <v>1284</v>
      </c>
      <c r="O4202" s="1203" t="s">
        <v>73</v>
      </c>
      <c r="P4202" s="1203" t="s">
        <v>73</v>
      </c>
      <c r="Q4202" s="1203" t="s">
        <v>750</v>
      </c>
      <c r="R4202" s="1203" t="s">
        <v>966</v>
      </c>
      <c r="S4202" s="1218">
        <f>VLOOKUP($D4202,'NI-Ric'!$B$1:$W$2048,12,FALSE)</f>
        <v>0</v>
      </c>
      <c r="T4202" s="1218">
        <f>VLOOKUP($D4202,'NI-Ric'!$B$1:$W$2048,13,FALSE)</f>
        <v>0</v>
      </c>
      <c r="U4202" s="1218">
        <f>VLOOKUP($D4202,'NI-Ric'!$B$1:$W$2048,16,FALSE)</f>
        <v>0</v>
      </c>
      <c r="V4202" s="1218">
        <f>VLOOKUP($D4202,'NI-Ric'!$B$1:$W$2048,17,FALSE)</f>
        <v>0</v>
      </c>
      <c r="W4202" s="1218">
        <f>VLOOKUP($D4202,'NI-Ric'!$B$1:$W$2048,18,FALSE)</f>
        <v>0</v>
      </c>
      <c r="X4202" s="1218">
        <f>VLOOKUP($D4202,'NI-Ric'!$B$1:$W$2048,19,FALSE)</f>
        <v>0</v>
      </c>
    </row>
    <row r="4203" spans="1:24" ht="40.5" hidden="1">
      <c r="A4203" s="509"/>
      <c r="B4203" s="509"/>
      <c r="C4203" s="509"/>
      <c r="D4203" s="1218" t="s">
        <v>1285</v>
      </c>
      <c r="E4203" s="1219" t="s">
        <v>3069</v>
      </c>
      <c r="F4203" s="1202" t="s">
        <v>157</v>
      </c>
      <c r="G4203" s="1202"/>
      <c r="H4203" s="1202" t="s">
        <v>1252</v>
      </c>
      <c r="I4203" s="1202" t="s">
        <v>53</v>
      </c>
      <c r="J4203" s="1202" t="s">
        <v>3071</v>
      </c>
      <c r="K4203" s="1202"/>
      <c r="L4203" s="1202" t="s">
        <v>747</v>
      </c>
      <c r="M4203" s="1202" t="s">
        <v>1254</v>
      </c>
      <c r="N4203" s="1203" t="s">
        <v>1286</v>
      </c>
      <c r="O4203" s="1203" t="s">
        <v>73</v>
      </c>
      <c r="P4203" s="1203" t="s">
        <v>73</v>
      </c>
      <c r="Q4203" s="1203" t="s">
        <v>750</v>
      </c>
      <c r="R4203" s="1203" t="s">
        <v>966</v>
      </c>
      <c r="S4203" s="1218">
        <f>VLOOKUP($D4203,'NI-Ric'!$B$1:$W$2048,12,FALSE)</f>
        <v>0</v>
      </c>
      <c r="T4203" s="1218">
        <f>VLOOKUP($D4203,'NI-Ric'!$B$1:$W$2048,13,FALSE)</f>
        <v>0</v>
      </c>
      <c r="U4203" s="1218">
        <f>VLOOKUP($D4203,'NI-Ric'!$B$1:$W$2048,16,FALSE)</f>
        <v>0</v>
      </c>
      <c r="V4203" s="1218">
        <f>VLOOKUP($D4203,'NI-Ric'!$B$1:$W$2048,17,FALSE)</f>
        <v>0</v>
      </c>
      <c r="W4203" s="1218">
        <f>VLOOKUP($D4203,'NI-Ric'!$B$1:$W$2048,18,FALSE)</f>
        <v>0</v>
      </c>
      <c r="X4203" s="1218">
        <f>VLOOKUP($D4203,'NI-Ric'!$B$1:$W$2048,19,FALSE)</f>
        <v>0</v>
      </c>
    </row>
    <row r="4204" spans="1:24" ht="40.5" hidden="1">
      <c r="A4204" s="509"/>
      <c r="B4204" s="509"/>
      <c r="C4204" s="509"/>
      <c r="D4204" s="1218" t="s">
        <v>1287</v>
      </c>
      <c r="E4204" s="1219" t="s">
        <v>3069</v>
      </c>
      <c r="F4204" s="1202"/>
      <c r="G4204" s="1202"/>
      <c r="H4204" s="1202" t="s">
        <v>1257</v>
      </c>
      <c r="I4204" s="1202" t="s">
        <v>53</v>
      </c>
      <c r="J4204" s="1202" t="s">
        <v>3071</v>
      </c>
      <c r="K4204" s="1202"/>
      <c r="L4204" s="1202" t="s">
        <v>747</v>
      </c>
      <c r="M4204" s="1202" t="s">
        <v>1254</v>
      </c>
      <c r="N4204" s="1203" t="s">
        <v>1288</v>
      </c>
      <c r="O4204" s="1203" t="s">
        <v>73</v>
      </c>
      <c r="P4204" s="1203" t="s">
        <v>73</v>
      </c>
      <c r="Q4204" s="1203" t="s">
        <v>750</v>
      </c>
      <c r="R4204" s="1203" t="s">
        <v>966</v>
      </c>
      <c r="S4204" s="1218">
        <f>VLOOKUP($D4204,'NI-Ric'!$B$1:$W$2048,12,FALSE)</f>
        <v>0</v>
      </c>
      <c r="T4204" s="1218">
        <f>VLOOKUP($D4204,'NI-Ric'!$B$1:$W$2048,13,FALSE)</f>
        <v>0</v>
      </c>
      <c r="U4204" s="1218">
        <f>VLOOKUP($D4204,'NI-Ric'!$B$1:$W$2048,16,FALSE)</f>
        <v>0</v>
      </c>
      <c r="V4204" s="1218">
        <f>VLOOKUP($D4204,'NI-Ric'!$B$1:$W$2048,17,FALSE)</f>
        <v>0</v>
      </c>
      <c r="W4204" s="1218">
        <f>VLOOKUP($D4204,'NI-Ric'!$B$1:$W$2048,18,FALSE)</f>
        <v>0</v>
      </c>
      <c r="X4204" s="1218">
        <f>VLOOKUP($D4204,'NI-Ric'!$B$1:$W$2048,19,FALSE)</f>
        <v>0</v>
      </c>
    </row>
    <row r="4205" spans="1:24" ht="27">
      <c r="A4205" s="509"/>
      <c r="B4205" s="509"/>
      <c r="C4205" s="509"/>
      <c r="D4205" s="1218" t="s">
        <v>1289</v>
      </c>
      <c r="E4205" s="1219" t="s">
        <v>3069</v>
      </c>
      <c r="F4205" s="1202" t="s">
        <v>295</v>
      </c>
      <c r="G4205" s="1202"/>
      <c r="H4205" s="1202" t="s">
        <v>1266</v>
      </c>
      <c r="I4205" s="1202" t="s">
        <v>53</v>
      </c>
      <c r="J4205" s="1202" t="s">
        <v>3071</v>
      </c>
      <c r="K4205" s="1202"/>
      <c r="L4205" s="1202" t="s">
        <v>747</v>
      </c>
      <c r="M4205" s="1202" t="s">
        <v>1254</v>
      </c>
      <c r="N4205" s="1203" t="s">
        <v>1290</v>
      </c>
      <c r="O4205" s="1203" t="s">
        <v>73</v>
      </c>
      <c r="P4205" s="1203" t="s">
        <v>73</v>
      </c>
      <c r="Q4205" s="1203" t="s">
        <v>750</v>
      </c>
      <c r="R4205" s="1203" t="s">
        <v>966</v>
      </c>
      <c r="S4205" s="1218">
        <f>VLOOKUP($D4205,'NI-Ric'!$B$1:$W$2048,12,FALSE)</f>
        <v>0</v>
      </c>
      <c r="T4205" s="1218">
        <f>VLOOKUP($D4205,'NI-Ric'!$B$1:$W$2048,13,FALSE)</f>
        <v>0</v>
      </c>
      <c r="U4205" s="1218">
        <f>VLOOKUP($D4205,'NI-Ric'!$B$1:$W$2048,16,FALSE)</f>
        <v>0</v>
      </c>
      <c r="V4205" s="1218">
        <f>VLOOKUP($D4205,'NI-Ric'!$B$1:$W$2048,17,FALSE)</f>
        <v>0</v>
      </c>
      <c r="W4205" s="1218">
        <f>VLOOKUP($D4205,'NI-Ric'!$B$1:$W$2048,18,FALSE)</f>
        <v>0</v>
      </c>
      <c r="X4205" s="1218">
        <f>VLOOKUP($D4205,'NI-Ric'!$B$1:$W$2048,19,FALSE)</f>
        <v>0</v>
      </c>
    </row>
    <row r="4206" spans="1:24" ht="27" hidden="1">
      <c r="A4206" s="509"/>
      <c r="B4206" s="509"/>
      <c r="C4206" s="509"/>
      <c r="D4206" s="1218" t="s">
        <v>1291</v>
      </c>
      <c r="E4206" s="1219" t="s">
        <v>3069</v>
      </c>
      <c r="F4206" s="1202"/>
      <c r="G4206" s="1202"/>
      <c r="H4206" s="1202" t="s">
        <v>1269</v>
      </c>
      <c r="I4206" s="1202" t="s">
        <v>53</v>
      </c>
      <c r="J4206" s="1202" t="s">
        <v>3071</v>
      </c>
      <c r="K4206" s="1202"/>
      <c r="L4206" s="1202" t="s">
        <v>747</v>
      </c>
      <c r="M4206" s="1202" t="s">
        <v>1254</v>
      </c>
      <c r="N4206" s="1203" t="s">
        <v>1292</v>
      </c>
      <c r="O4206" s="1203" t="s">
        <v>73</v>
      </c>
      <c r="P4206" s="1203" t="s">
        <v>73</v>
      </c>
      <c r="Q4206" s="1203" t="s">
        <v>750</v>
      </c>
      <c r="R4206" s="1203" t="s">
        <v>966</v>
      </c>
      <c r="S4206" s="1218">
        <f>VLOOKUP($D4206,'NI-Ric'!$B$1:$W$2048,12,FALSE)</f>
        <v>0</v>
      </c>
      <c r="T4206" s="1218">
        <f>VLOOKUP($D4206,'NI-Ric'!$B$1:$W$2048,13,FALSE)</f>
        <v>0</v>
      </c>
      <c r="U4206" s="1218">
        <f>VLOOKUP($D4206,'NI-Ric'!$B$1:$W$2048,16,FALSE)</f>
        <v>0</v>
      </c>
      <c r="V4206" s="1218">
        <f>VLOOKUP($D4206,'NI-Ric'!$B$1:$W$2048,17,FALSE)</f>
        <v>0</v>
      </c>
      <c r="W4206" s="1218">
        <f>VLOOKUP($D4206,'NI-Ric'!$B$1:$W$2048,18,FALSE)</f>
        <v>0</v>
      </c>
      <c r="X4206" s="1218">
        <f>VLOOKUP($D4206,'NI-Ric'!$B$1:$W$2048,19,FALSE)</f>
        <v>0</v>
      </c>
    </row>
    <row r="4207" spans="1:24" ht="27" hidden="1">
      <c r="A4207" s="509"/>
      <c r="B4207" s="509"/>
      <c r="C4207" s="509"/>
      <c r="D4207" s="1218" t="s">
        <v>1293</v>
      </c>
      <c r="E4207" s="1219" t="s">
        <v>3069</v>
      </c>
      <c r="F4207" s="1202"/>
      <c r="G4207" s="1202"/>
      <c r="H4207" s="1202" t="s">
        <v>1269</v>
      </c>
      <c r="I4207" s="1202" t="s">
        <v>53</v>
      </c>
      <c r="J4207" s="1202" t="s">
        <v>3071</v>
      </c>
      <c r="K4207" s="1202"/>
      <c r="L4207" s="1202" t="s">
        <v>747</v>
      </c>
      <c r="M4207" s="1202" t="s">
        <v>1254</v>
      </c>
      <c r="N4207" s="1203" t="s">
        <v>1294</v>
      </c>
      <c r="O4207" s="1203" t="s">
        <v>73</v>
      </c>
      <c r="P4207" s="1203" t="s">
        <v>73</v>
      </c>
      <c r="Q4207" s="1203" t="s">
        <v>750</v>
      </c>
      <c r="R4207" s="1203" t="s">
        <v>966</v>
      </c>
      <c r="S4207" s="1218">
        <f>VLOOKUP($D4207,'NI-Ric'!$B$1:$W$2048,12,FALSE)</f>
        <v>0</v>
      </c>
      <c r="T4207" s="1218">
        <f>VLOOKUP($D4207,'NI-Ric'!$B$1:$W$2048,13,FALSE)</f>
        <v>0</v>
      </c>
      <c r="U4207" s="1218">
        <f>VLOOKUP($D4207,'NI-Ric'!$B$1:$W$2048,16,FALSE)</f>
        <v>0</v>
      </c>
      <c r="V4207" s="1218">
        <f>VLOOKUP($D4207,'NI-Ric'!$B$1:$W$2048,17,FALSE)</f>
        <v>0</v>
      </c>
      <c r="W4207" s="1218">
        <f>VLOOKUP($D4207,'NI-Ric'!$B$1:$W$2048,18,FALSE)</f>
        <v>0</v>
      </c>
      <c r="X4207" s="1218">
        <f>VLOOKUP($D4207,'NI-Ric'!$B$1:$W$2048,19,FALSE)</f>
        <v>0</v>
      </c>
    </row>
    <row r="4208" spans="1:24" ht="27" hidden="1">
      <c r="A4208" s="509"/>
      <c r="B4208" s="509"/>
      <c r="C4208" s="509"/>
      <c r="D4208" s="1218" t="s">
        <v>1295</v>
      </c>
      <c r="E4208" s="1219" t="s">
        <v>3069</v>
      </c>
      <c r="F4208" s="1202"/>
      <c r="G4208" s="1202"/>
      <c r="H4208" s="1202" t="s">
        <v>1269</v>
      </c>
      <c r="I4208" s="1202" t="s">
        <v>53</v>
      </c>
      <c r="J4208" s="1202" t="s">
        <v>3071</v>
      </c>
      <c r="K4208" s="1202"/>
      <c r="L4208" s="1202" t="s">
        <v>747</v>
      </c>
      <c r="M4208" s="1202" t="s">
        <v>1254</v>
      </c>
      <c r="N4208" s="1203" t="s">
        <v>1296</v>
      </c>
      <c r="O4208" s="1203" t="s">
        <v>73</v>
      </c>
      <c r="P4208" s="1203" t="s">
        <v>73</v>
      </c>
      <c r="Q4208" s="1203" t="s">
        <v>750</v>
      </c>
      <c r="R4208" s="1203" t="s">
        <v>966</v>
      </c>
      <c r="S4208" s="1218">
        <f>VLOOKUP($D4208,'NI-Ric'!$B$1:$W$2048,12,FALSE)</f>
        <v>0</v>
      </c>
      <c r="T4208" s="1218">
        <f>VLOOKUP($D4208,'NI-Ric'!$B$1:$W$2048,13,FALSE)</f>
        <v>0</v>
      </c>
      <c r="U4208" s="1218">
        <f>VLOOKUP($D4208,'NI-Ric'!$B$1:$W$2048,16,FALSE)</f>
        <v>0</v>
      </c>
      <c r="V4208" s="1218">
        <f>VLOOKUP($D4208,'NI-Ric'!$B$1:$W$2048,17,FALSE)</f>
        <v>0</v>
      </c>
      <c r="W4208" s="1218">
        <f>VLOOKUP($D4208,'NI-Ric'!$B$1:$W$2048,18,FALSE)</f>
        <v>0</v>
      </c>
      <c r="X4208" s="1218">
        <f>VLOOKUP($D4208,'NI-Ric'!$B$1:$W$2048,19,FALSE)</f>
        <v>0</v>
      </c>
    </row>
    <row r="4209" spans="1:24" ht="27" hidden="1">
      <c r="A4209" s="509"/>
      <c r="B4209" s="509"/>
      <c r="C4209" s="509"/>
      <c r="D4209" s="1218" t="s">
        <v>1297</v>
      </c>
      <c r="E4209" s="1219" t="s">
        <v>3069</v>
      </c>
      <c r="F4209" s="1202" t="s">
        <v>157</v>
      </c>
      <c r="G4209" s="1202"/>
      <c r="H4209" s="1202" t="s">
        <v>1252</v>
      </c>
      <c r="I4209" s="1202" t="s">
        <v>53</v>
      </c>
      <c r="J4209" s="1202" t="s">
        <v>3071</v>
      </c>
      <c r="K4209" s="1202"/>
      <c r="L4209" s="1202" t="s">
        <v>747</v>
      </c>
      <c r="M4209" s="1202" t="s">
        <v>1254</v>
      </c>
      <c r="N4209" s="1203" t="s">
        <v>1298</v>
      </c>
      <c r="O4209" s="1203" t="s">
        <v>73</v>
      </c>
      <c r="P4209" s="1203" t="s">
        <v>73</v>
      </c>
      <c r="Q4209" s="1203" t="s">
        <v>750</v>
      </c>
      <c r="R4209" s="1203" t="s">
        <v>966</v>
      </c>
      <c r="S4209" s="1218">
        <f>VLOOKUP($D4209,'NI-Ric'!$B$1:$W$2048,12,FALSE)</f>
        <v>0</v>
      </c>
      <c r="T4209" s="1218">
        <f>VLOOKUP($D4209,'NI-Ric'!$B$1:$W$2048,13,FALSE)</f>
        <v>0</v>
      </c>
      <c r="U4209" s="1218">
        <f>VLOOKUP($D4209,'NI-Ric'!$B$1:$W$2048,16,FALSE)</f>
        <v>0</v>
      </c>
      <c r="V4209" s="1218">
        <f>VLOOKUP($D4209,'NI-Ric'!$B$1:$W$2048,17,FALSE)</f>
        <v>0</v>
      </c>
      <c r="W4209" s="1218">
        <f>VLOOKUP($D4209,'NI-Ric'!$B$1:$W$2048,18,FALSE)</f>
        <v>0</v>
      </c>
      <c r="X4209" s="1218">
        <f>VLOOKUP($D4209,'NI-Ric'!$B$1:$W$2048,19,FALSE)</f>
        <v>0</v>
      </c>
    </row>
    <row r="4210" spans="1:24" ht="27" hidden="1">
      <c r="A4210" s="509"/>
      <c r="B4210" s="509"/>
      <c r="C4210" s="509"/>
      <c r="D4210" s="1218" t="s">
        <v>1299</v>
      </c>
      <c r="E4210" s="1219" t="s">
        <v>3069</v>
      </c>
      <c r="F4210" s="1202"/>
      <c r="G4210" s="1202"/>
      <c r="H4210" s="1202" t="s">
        <v>1257</v>
      </c>
      <c r="I4210" s="1202" t="s">
        <v>53</v>
      </c>
      <c r="J4210" s="1202" t="s">
        <v>3071</v>
      </c>
      <c r="K4210" s="1202"/>
      <c r="L4210" s="1202" t="s">
        <v>747</v>
      </c>
      <c r="M4210" s="1202" t="s">
        <v>1254</v>
      </c>
      <c r="N4210" s="1203" t="s">
        <v>1300</v>
      </c>
      <c r="O4210" s="1203" t="s">
        <v>73</v>
      </c>
      <c r="P4210" s="1203" t="s">
        <v>73</v>
      </c>
      <c r="Q4210" s="1203" t="s">
        <v>750</v>
      </c>
      <c r="R4210" s="1203" t="s">
        <v>966</v>
      </c>
      <c r="S4210" s="1218">
        <f>VLOOKUP($D4210,'NI-Ric'!$B$1:$W$2048,12,FALSE)</f>
        <v>0</v>
      </c>
      <c r="T4210" s="1218">
        <f>VLOOKUP($D4210,'NI-Ric'!$B$1:$W$2048,13,FALSE)</f>
        <v>0</v>
      </c>
      <c r="U4210" s="1218">
        <f>VLOOKUP($D4210,'NI-Ric'!$B$1:$W$2048,16,FALSE)</f>
        <v>0</v>
      </c>
      <c r="V4210" s="1218">
        <f>VLOOKUP($D4210,'NI-Ric'!$B$1:$W$2048,17,FALSE)</f>
        <v>0</v>
      </c>
      <c r="W4210" s="1218">
        <f>VLOOKUP($D4210,'NI-Ric'!$B$1:$W$2048,18,FALSE)</f>
        <v>0</v>
      </c>
      <c r="X4210" s="1218">
        <f>VLOOKUP($D4210,'NI-Ric'!$B$1:$W$2048,19,FALSE)</f>
        <v>0</v>
      </c>
    </row>
    <row r="4211" spans="1:24" ht="27" hidden="1">
      <c r="A4211" s="509"/>
      <c r="B4211" s="509"/>
      <c r="C4211" s="509"/>
      <c r="D4211" s="1218" t="s">
        <v>1301</v>
      </c>
      <c r="E4211" s="1219" t="s">
        <v>3069</v>
      </c>
      <c r="F4211" s="1202" t="s">
        <v>157</v>
      </c>
      <c r="G4211" s="1202"/>
      <c r="H4211" s="1202" t="s">
        <v>1252</v>
      </c>
      <c r="I4211" s="1202" t="s">
        <v>53</v>
      </c>
      <c r="J4211" s="1202" t="s">
        <v>3071</v>
      </c>
      <c r="K4211" s="1202"/>
      <c r="L4211" s="1202" t="s">
        <v>747</v>
      </c>
      <c r="M4211" s="1202" t="s">
        <v>1254</v>
      </c>
      <c r="N4211" s="1203" t="s">
        <v>1302</v>
      </c>
      <c r="O4211" s="1203" t="s">
        <v>73</v>
      </c>
      <c r="P4211" s="1203" t="s">
        <v>73</v>
      </c>
      <c r="Q4211" s="1203" t="s">
        <v>750</v>
      </c>
      <c r="R4211" s="1203" t="s">
        <v>966</v>
      </c>
      <c r="S4211" s="1218">
        <f>VLOOKUP($D4211,'NI-Ric'!$B$1:$W$2048,12,FALSE)</f>
        <v>0</v>
      </c>
      <c r="T4211" s="1218">
        <f>VLOOKUP($D4211,'NI-Ric'!$B$1:$W$2048,13,FALSE)</f>
        <v>0</v>
      </c>
      <c r="U4211" s="1218">
        <f>VLOOKUP($D4211,'NI-Ric'!$B$1:$W$2048,16,FALSE)</f>
        <v>0</v>
      </c>
      <c r="V4211" s="1218">
        <f>VLOOKUP($D4211,'NI-Ric'!$B$1:$W$2048,17,FALSE)</f>
        <v>0</v>
      </c>
      <c r="W4211" s="1218">
        <f>VLOOKUP($D4211,'NI-Ric'!$B$1:$W$2048,18,FALSE)</f>
        <v>0</v>
      </c>
      <c r="X4211" s="1218">
        <f>VLOOKUP($D4211,'NI-Ric'!$B$1:$W$2048,19,FALSE)</f>
        <v>0</v>
      </c>
    </row>
    <row r="4212" spans="1:24" ht="27" hidden="1">
      <c r="A4212" s="509"/>
      <c r="B4212" s="509"/>
      <c r="C4212" s="509"/>
      <c r="D4212" s="1218" t="s">
        <v>1303</v>
      </c>
      <c r="E4212" s="1219" t="s">
        <v>3069</v>
      </c>
      <c r="F4212" s="1202"/>
      <c r="G4212" s="1202"/>
      <c r="H4212" s="1202" t="s">
        <v>1257</v>
      </c>
      <c r="I4212" s="1202" t="s">
        <v>53</v>
      </c>
      <c r="J4212" s="1202" t="s">
        <v>3071</v>
      </c>
      <c r="K4212" s="1202"/>
      <c r="L4212" s="1202" t="s">
        <v>747</v>
      </c>
      <c r="M4212" s="1202" t="s">
        <v>1254</v>
      </c>
      <c r="N4212" s="1203" t="s">
        <v>1304</v>
      </c>
      <c r="O4212" s="1203" t="s">
        <v>73</v>
      </c>
      <c r="P4212" s="1203" t="s">
        <v>73</v>
      </c>
      <c r="Q4212" s="1203" t="s">
        <v>750</v>
      </c>
      <c r="R4212" s="1203" t="s">
        <v>966</v>
      </c>
      <c r="S4212" s="1218">
        <f>VLOOKUP($D4212,'NI-Ric'!$B$1:$W$2048,12,FALSE)</f>
        <v>0</v>
      </c>
      <c r="T4212" s="1218">
        <f>VLOOKUP($D4212,'NI-Ric'!$B$1:$W$2048,13,FALSE)</f>
        <v>0</v>
      </c>
      <c r="U4212" s="1218">
        <f>VLOOKUP($D4212,'NI-Ric'!$B$1:$W$2048,16,FALSE)</f>
        <v>0</v>
      </c>
      <c r="V4212" s="1218">
        <f>VLOOKUP($D4212,'NI-Ric'!$B$1:$W$2048,17,FALSE)</f>
        <v>0</v>
      </c>
      <c r="W4212" s="1218">
        <f>VLOOKUP($D4212,'NI-Ric'!$B$1:$W$2048,18,FALSE)</f>
        <v>0</v>
      </c>
      <c r="X4212" s="1218">
        <f>VLOOKUP($D4212,'NI-Ric'!$B$1:$W$2048,19,FALSE)</f>
        <v>0</v>
      </c>
    </row>
    <row r="4213" spans="1:24" ht="27">
      <c r="A4213" s="509"/>
      <c r="B4213" s="509"/>
      <c r="C4213" s="509"/>
      <c r="D4213" s="1218" t="s">
        <v>1305</v>
      </c>
      <c r="E4213" s="1219" t="s">
        <v>3069</v>
      </c>
      <c r="F4213" s="1202" t="s">
        <v>295</v>
      </c>
      <c r="G4213" s="1202"/>
      <c r="H4213" s="1202" t="s">
        <v>1266</v>
      </c>
      <c r="I4213" s="1202" t="s">
        <v>53</v>
      </c>
      <c r="J4213" s="1202" t="s">
        <v>3071</v>
      </c>
      <c r="K4213" s="1202"/>
      <c r="L4213" s="1202" t="s">
        <v>747</v>
      </c>
      <c r="M4213" s="1202" t="s">
        <v>1254</v>
      </c>
      <c r="N4213" s="1203" t="s">
        <v>1306</v>
      </c>
      <c r="O4213" s="1203" t="s">
        <v>73</v>
      </c>
      <c r="P4213" s="1203" t="s">
        <v>73</v>
      </c>
      <c r="Q4213" s="1203" t="s">
        <v>750</v>
      </c>
      <c r="R4213" s="1203" t="s">
        <v>966</v>
      </c>
      <c r="S4213" s="1218">
        <f>VLOOKUP($D4213,'NI-Ric'!$B$1:$W$2048,12,FALSE)</f>
        <v>0</v>
      </c>
      <c r="T4213" s="1218">
        <f>VLOOKUP($D4213,'NI-Ric'!$B$1:$W$2048,13,FALSE)</f>
        <v>0</v>
      </c>
      <c r="U4213" s="1218">
        <f>VLOOKUP($D4213,'NI-Ric'!$B$1:$W$2048,16,FALSE)</f>
        <v>0</v>
      </c>
      <c r="V4213" s="1218">
        <f>VLOOKUP($D4213,'NI-Ric'!$B$1:$W$2048,17,FALSE)</f>
        <v>0</v>
      </c>
      <c r="W4213" s="1218">
        <f>VLOOKUP($D4213,'NI-Ric'!$B$1:$W$2048,18,FALSE)</f>
        <v>0</v>
      </c>
      <c r="X4213" s="1218">
        <f>VLOOKUP($D4213,'NI-Ric'!$B$1:$W$2048,19,FALSE)</f>
        <v>0</v>
      </c>
    </row>
    <row r="4214" spans="1:24" ht="27" hidden="1">
      <c r="A4214" s="509"/>
      <c r="B4214" s="509"/>
      <c r="C4214" s="509"/>
      <c r="D4214" s="1218" t="s">
        <v>1307</v>
      </c>
      <c r="E4214" s="1219" t="s">
        <v>3069</v>
      </c>
      <c r="F4214" s="1202"/>
      <c r="G4214" s="1202"/>
      <c r="H4214" s="1202" t="s">
        <v>1269</v>
      </c>
      <c r="I4214" s="1202" t="s">
        <v>53</v>
      </c>
      <c r="J4214" s="1202" t="s">
        <v>3071</v>
      </c>
      <c r="K4214" s="1202"/>
      <c r="L4214" s="1202" t="s">
        <v>747</v>
      </c>
      <c r="M4214" s="1202" t="s">
        <v>1254</v>
      </c>
      <c r="N4214" s="1203" t="s">
        <v>1308</v>
      </c>
      <c r="O4214" s="1203" t="s">
        <v>73</v>
      </c>
      <c r="P4214" s="1203" t="s">
        <v>73</v>
      </c>
      <c r="Q4214" s="1203" t="s">
        <v>750</v>
      </c>
      <c r="R4214" s="1203" t="s">
        <v>966</v>
      </c>
      <c r="S4214" s="1218">
        <f>VLOOKUP($D4214,'NI-Ric'!$B$1:$W$2048,12,FALSE)</f>
        <v>0</v>
      </c>
      <c r="T4214" s="1218">
        <f>VLOOKUP($D4214,'NI-Ric'!$B$1:$W$2048,13,FALSE)</f>
        <v>0</v>
      </c>
      <c r="U4214" s="1218">
        <f>VLOOKUP($D4214,'NI-Ric'!$B$1:$W$2048,16,FALSE)</f>
        <v>0</v>
      </c>
      <c r="V4214" s="1218">
        <f>VLOOKUP($D4214,'NI-Ric'!$B$1:$W$2048,17,FALSE)</f>
        <v>0</v>
      </c>
      <c r="W4214" s="1218">
        <f>VLOOKUP($D4214,'NI-Ric'!$B$1:$W$2048,18,FALSE)</f>
        <v>0</v>
      </c>
      <c r="X4214" s="1218">
        <f>VLOOKUP($D4214,'NI-Ric'!$B$1:$W$2048,19,FALSE)</f>
        <v>0</v>
      </c>
    </row>
    <row r="4215" spans="1:24" ht="27" hidden="1">
      <c r="A4215" s="509"/>
      <c r="B4215" s="509"/>
      <c r="C4215" s="509"/>
      <c r="D4215" s="1218" t="s">
        <v>1309</v>
      </c>
      <c r="E4215" s="1219" t="s">
        <v>3069</v>
      </c>
      <c r="F4215" s="1202"/>
      <c r="G4215" s="1202"/>
      <c r="H4215" s="1202" t="s">
        <v>1269</v>
      </c>
      <c r="I4215" s="1202" t="s">
        <v>53</v>
      </c>
      <c r="J4215" s="1202" t="s">
        <v>3071</v>
      </c>
      <c r="K4215" s="1202"/>
      <c r="L4215" s="1202" t="s">
        <v>747</v>
      </c>
      <c r="M4215" s="1202" t="s">
        <v>1254</v>
      </c>
      <c r="N4215" s="1203" t="s">
        <v>1310</v>
      </c>
      <c r="O4215" s="1203" t="s">
        <v>73</v>
      </c>
      <c r="P4215" s="1203" t="s">
        <v>73</v>
      </c>
      <c r="Q4215" s="1203" t="s">
        <v>750</v>
      </c>
      <c r="R4215" s="1203" t="s">
        <v>966</v>
      </c>
      <c r="S4215" s="1218">
        <f>VLOOKUP($D4215,'NI-Ric'!$B$1:$W$2048,12,FALSE)</f>
        <v>0</v>
      </c>
      <c r="T4215" s="1218">
        <f>VLOOKUP($D4215,'NI-Ric'!$B$1:$W$2048,13,FALSE)</f>
        <v>0</v>
      </c>
      <c r="U4215" s="1218">
        <f>VLOOKUP($D4215,'NI-Ric'!$B$1:$W$2048,16,FALSE)</f>
        <v>0</v>
      </c>
      <c r="V4215" s="1218">
        <f>VLOOKUP($D4215,'NI-Ric'!$B$1:$W$2048,17,FALSE)</f>
        <v>0</v>
      </c>
      <c r="W4215" s="1218">
        <f>VLOOKUP($D4215,'NI-Ric'!$B$1:$W$2048,18,FALSE)</f>
        <v>0</v>
      </c>
      <c r="X4215" s="1218">
        <f>VLOOKUP($D4215,'NI-Ric'!$B$1:$W$2048,19,FALSE)</f>
        <v>0</v>
      </c>
    </row>
    <row r="4216" spans="1:24" ht="27">
      <c r="A4216" s="509"/>
      <c r="B4216" s="509"/>
      <c r="C4216" s="509"/>
      <c r="D4216" s="1218" t="s">
        <v>1311</v>
      </c>
      <c r="E4216" s="1219" t="s">
        <v>3069</v>
      </c>
      <c r="F4216" s="1202" t="s">
        <v>295</v>
      </c>
      <c r="G4216" s="1202"/>
      <c r="H4216" s="1202" t="s">
        <v>1312</v>
      </c>
      <c r="I4216" s="1202" t="s">
        <v>531</v>
      </c>
      <c r="J4216" s="1202"/>
      <c r="K4216" s="1202"/>
      <c r="L4216" s="1202"/>
      <c r="M4216" s="1202" t="s">
        <v>1254</v>
      </c>
      <c r="N4216" s="1203" t="s">
        <v>1313</v>
      </c>
      <c r="O4216" s="1203" t="s">
        <v>73</v>
      </c>
      <c r="P4216" s="1203" t="s">
        <v>73</v>
      </c>
      <c r="Q4216" s="1203" t="s">
        <v>73</v>
      </c>
      <c r="R4216" s="1203" t="s">
        <v>73</v>
      </c>
      <c r="S4216" s="1218">
        <f>VLOOKUP($D4216,'NI-Ric'!$B$1:$W$2048,12,FALSE)</f>
        <v>0</v>
      </c>
      <c r="T4216" s="1218">
        <f>VLOOKUP($D4216,'NI-Ric'!$B$1:$W$2048,13,FALSE)</f>
        <v>0</v>
      </c>
      <c r="U4216" s="1218">
        <f>VLOOKUP($D4216,'NI-Ric'!$B$1:$W$2048,16,FALSE)</f>
        <v>0</v>
      </c>
      <c r="V4216" s="1218">
        <f>VLOOKUP($D4216,'NI-Ric'!$B$1:$W$2048,17,FALSE)</f>
        <v>0</v>
      </c>
      <c r="W4216" s="1218">
        <f>VLOOKUP($D4216,'NI-Ric'!$B$1:$W$2048,18,FALSE)</f>
        <v>0</v>
      </c>
      <c r="X4216" s="1218">
        <f>VLOOKUP($D4216,'NI-Ric'!$B$1:$W$2048,19,FALSE)</f>
        <v>0</v>
      </c>
    </row>
    <row r="4217" spans="1:24" hidden="1">
      <c r="A4217" s="509"/>
      <c r="B4217" s="509"/>
      <c r="C4217" s="509"/>
      <c r="D4217" s="1218" t="s">
        <v>1314</v>
      </c>
      <c r="E4217" s="1219" t="s">
        <v>3069</v>
      </c>
      <c r="F4217" s="1202"/>
      <c r="G4217" s="1202"/>
      <c r="H4217" s="1202"/>
      <c r="I4217" s="1202" t="s">
        <v>71</v>
      </c>
      <c r="J4217" s="1202"/>
      <c r="K4217" s="1202"/>
      <c r="L4217" s="1202"/>
      <c r="M4217" s="1202"/>
      <c r="N4217" s="1203" t="s">
        <v>1315</v>
      </c>
      <c r="O4217" s="1203" t="s">
        <v>73</v>
      </c>
      <c r="P4217" s="1203" t="s">
        <v>73</v>
      </c>
      <c r="Q4217" s="1203" t="s">
        <v>73</v>
      </c>
      <c r="R4217" s="1203" t="s">
        <v>73</v>
      </c>
      <c r="S4217" s="1218">
        <f>VLOOKUP($D4217,'NI-Ric'!$B$1:$W$2048,12,FALSE)</f>
        <v>0</v>
      </c>
      <c r="T4217" s="1218">
        <f>VLOOKUP($D4217,'NI-Ric'!$B$1:$W$2048,13,FALSE)</f>
        <v>0</v>
      </c>
      <c r="U4217" s="1218">
        <f>VLOOKUP($D4217,'NI-Ric'!$B$1:$W$2048,16,FALSE)</f>
        <v>0</v>
      </c>
      <c r="V4217" s="1218">
        <f>VLOOKUP($D4217,'NI-Ric'!$B$1:$W$2048,17,FALSE)</f>
        <v>0</v>
      </c>
      <c r="W4217" s="1218">
        <f>VLOOKUP($D4217,'NI-Ric'!$B$1:$W$2048,18,FALSE)</f>
        <v>0</v>
      </c>
      <c r="X4217" s="1218">
        <f>VLOOKUP($D4217,'NI-Ric'!$B$1:$W$2048,19,FALSE)</f>
        <v>0</v>
      </c>
    </row>
    <row r="4218" spans="1:24" ht="27" hidden="1">
      <c r="A4218" s="509"/>
      <c r="B4218" s="509"/>
      <c r="C4218" s="509"/>
      <c r="D4218" s="1218" t="s">
        <v>1316</v>
      </c>
      <c r="E4218" s="1219" t="s">
        <v>3069</v>
      </c>
      <c r="F4218" s="1202"/>
      <c r="G4218" s="1202"/>
      <c r="H4218" s="1202" t="s">
        <v>1317</v>
      </c>
      <c r="I4218" s="1202" t="s">
        <v>53</v>
      </c>
      <c r="J4218" s="1202" t="s">
        <v>3071</v>
      </c>
      <c r="K4218" s="1202"/>
      <c r="L4218" s="1202" t="s">
        <v>747</v>
      </c>
      <c r="M4218" s="1202" t="s">
        <v>1319</v>
      </c>
      <c r="N4218" s="1203" t="s">
        <v>1320</v>
      </c>
      <c r="O4218" s="1203" t="s">
        <v>73</v>
      </c>
      <c r="P4218" s="1203" t="s">
        <v>73</v>
      </c>
      <c r="Q4218" s="1203" t="s">
        <v>750</v>
      </c>
      <c r="R4218" s="1203" t="s">
        <v>966</v>
      </c>
      <c r="S4218" s="1218">
        <f>VLOOKUP($D4218,'NI-Ric'!$B$1:$W$2048,12,FALSE)</f>
        <v>0</v>
      </c>
      <c r="T4218" s="1218">
        <f>VLOOKUP($D4218,'NI-Ric'!$B$1:$W$2048,13,FALSE)</f>
        <v>0</v>
      </c>
      <c r="U4218" s="1218">
        <f>VLOOKUP($D4218,'NI-Ric'!$B$1:$W$2048,16,FALSE)</f>
        <v>0</v>
      </c>
      <c r="V4218" s="1218">
        <f>VLOOKUP($D4218,'NI-Ric'!$B$1:$W$2048,17,FALSE)</f>
        <v>0</v>
      </c>
      <c r="W4218" s="1218">
        <f>VLOOKUP($D4218,'NI-Ric'!$B$1:$W$2048,18,FALSE)</f>
        <v>0</v>
      </c>
      <c r="X4218" s="1218">
        <f>VLOOKUP($D4218,'NI-Ric'!$B$1:$W$2048,19,FALSE)</f>
        <v>0</v>
      </c>
    </row>
    <row r="4219" spans="1:24" ht="27" hidden="1">
      <c r="A4219" s="509"/>
      <c r="B4219" s="509"/>
      <c r="C4219" s="509"/>
      <c r="D4219" s="1218" t="s">
        <v>1321</v>
      </c>
      <c r="E4219" s="1219" t="s">
        <v>3069</v>
      </c>
      <c r="F4219" s="1202"/>
      <c r="G4219" s="1202"/>
      <c r="H4219" s="1202" t="s">
        <v>1317</v>
      </c>
      <c r="I4219" s="1202" t="s">
        <v>53</v>
      </c>
      <c r="J4219" s="1202" t="s">
        <v>3071</v>
      </c>
      <c r="K4219" s="1202"/>
      <c r="L4219" s="1202" t="s">
        <v>747</v>
      </c>
      <c r="M4219" s="1202" t="s">
        <v>1319</v>
      </c>
      <c r="N4219" s="1203" t="s">
        <v>1322</v>
      </c>
      <c r="O4219" s="1203" t="s">
        <v>73</v>
      </c>
      <c r="P4219" s="1203" t="s">
        <v>73</v>
      </c>
      <c r="Q4219" s="1203" t="s">
        <v>750</v>
      </c>
      <c r="R4219" s="1203" t="s">
        <v>966</v>
      </c>
      <c r="S4219" s="1218">
        <f>VLOOKUP($D4219,'NI-Ric'!$B$1:$W$2048,12,FALSE)</f>
        <v>0</v>
      </c>
      <c r="T4219" s="1218">
        <f>VLOOKUP($D4219,'NI-Ric'!$B$1:$W$2048,13,FALSE)</f>
        <v>0</v>
      </c>
      <c r="U4219" s="1218">
        <f>VLOOKUP($D4219,'NI-Ric'!$B$1:$W$2048,16,FALSE)</f>
        <v>0</v>
      </c>
      <c r="V4219" s="1218">
        <f>VLOOKUP($D4219,'NI-Ric'!$B$1:$W$2048,17,FALSE)</f>
        <v>0</v>
      </c>
      <c r="W4219" s="1218">
        <f>VLOOKUP($D4219,'NI-Ric'!$B$1:$W$2048,18,FALSE)</f>
        <v>0</v>
      </c>
      <c r="X4219" s="1218">
        <f>VLOOKUP($D4219,'NI-Ric'!$B$1:$W$2048,19,FALSE)</f>
        <v>0</v>
      </c>
    </row>
    <row r="4220" spans="1:24" ht="27">
      <c r="A4220" s="509"/>
      <c r="B4220" s="509"/>
      <c r="C4220" s="509"/>
      <c r="D4220" s="1218" t="s">
        <v>1323</v>
      </c>
      <c r="E4220" s="1219" t="s">
        <v>3069</v>
      </c>
      <c r="F4220" s="1202" t="s">
        <v>295</v>
      </c>
      <c r="G4220" s="1202"/>
      <c r="H4220" s="1202" t="s">
        <v>1324</v>
      </c>
      <c r="I4220" s="1202" t="s">
        <v>53</v>
      </c>
      <c r="J4220" s="1202" t="s">
        <v>3071</v>
      </c>
      <c r="K4220" s="1202"/>
      <c r="L4220" s="1202" t="s">
        <v>747</v>
      </c>
      <c r="M4220" s="1202" t="s">
        <v>1319</v>
      </c>
      <c r="N4220" s="1203" t="s">
        <v>1325</v>
      </c>
      <c r="O4220" s="1203" t="s">
        <v>73</v>
      </c>
      <c r="P4220" s="1203" t="s">
        <v>73</v>
      </c>
      <c r="Q4220" s="1203" t="s">
        <v>750</v>
      </c>
      <c r="R4220" s="1203" t="s">
        <v>966</v>
      </c>
      <c r="S4220" s="1218">
        <f>VLOOKUP($D4220,'NI-Ric'!$B$1:$W$2048,12,FALSE)</f>
        <v>0</v>
      </c>
      <c r="T4220" s="1218">
        <f>VLOOKUP($D4220,'NI-Ric'!$B$1:$W$2048,13,FALSE)</f>
        <v>0</v>
      </c>
      <c r="U4220" s="1218">
        <f>VLOOKUP($D4220,'NI-Ric'!$B$1:$W$2048,16,FALSE)</f>
        <v>0</v>
      </c>
      <c r="V4220" s="1218">
        <f>VLOOKUP($D4220,'NI-Ric'!$B$1:$W$2048,17,FALSE)</f>
        <v>0</v>
      </c>
      <c r="W4220" s="1218">
        <f>VLOOKUP($D4220,'NI-Ric'!$B$1:$W$2048,18,FALSE)</f>
        <v>0</v>
      </c>
      <c r="X4220" s="1218">
        <f>VLOOKUP($D4220,'NI-Ric'!$B$1:$W$2048,19,FALSE)</f>
        <v>0</v>
      </c>
    </row>
    <row r="4221" spans="1:24" ht="27">
      <c r="A4221" s="509"/>
      <c r="B4221" s="509"/>
      <c r="C4221" s="509"/>
      <c r="D4221" s="1218" t="s">
        <v>1326</v>
      </c>
      <c r="E4221" s="1219" t="s">
        <v>3069</v>
      </c>
      <c r="F4221" s="1202" t="s">
        <v>295</v>
      </c>
      <c r="G4221" s="1202"/>
      <c r="H4221" s="1202" t="s">
        <v>1327</v>
      </c>
      <c r="I4221" s="1202" t="s">
        <v>531</v>
      </c>
      <c r="J4221" s="1202"/>
      <c r="K4221" s="1202"/>
      <c r="L4221" s="1202"/>
      <c r="M4221" s="1202" t="s">
        <v>1319</v>
      </c>
      <c r="N4221" s="1203" t="s">
        <v>1328</v>
      </c>
      <c r="O4221" s="1203" t="s">
        <v>73</v>
      </c>
      <c r="P4221" s="1203" t="s">
        <v>73</v>
      </c>
      <c r="Q4221" s="1203" t="s">
        <v>73</v>
      </c>
      <c r="R4221" s="1203" t="s">
        <v>73</v>
      </c>
      <c r="S4221" s="1218">
        <f>VLOOKUP($D4221,'NI-Ric'!$B$1:$W$2048,12,FALSE)</f>
        <v>0</v>
      </c>
      <c r="T4221" s="1218">
        <f>VLOOKUP($D4221,'NI-Ric'!$B$1:$W$2048,13,FALSE)</f>
        <v>0</v>
      </c>
      <c r="U4221" s="1218">
        <f>VLOOKUP($D4221,'NI-Ric'!$B$1:$W$2048,16,FALSE)</f>
        <v>0</v>
      </c>
      <c r="V4221" s="1218">
        <f>VLOOKUP($D4221,'NI-Ric'!$B$1:$W$2048,17,FALSE)</f>
        <v>0</v>
      </c>
      <c r="W4221" s="1218">
        <f>VLOOKUP($D4221,'NI-Ric'!$B$1:$W$2048,18,FALSE)</f>
        <v>0</v>
      </c>
      <c r="X4221" s="1218">
        <f>VLOOKUP($D4221,'NI-Ric'!$B$1:$W$2048,19,FALSE)</f>
        <v>0</v>
      </c>
    </row>
    <row r="4222" spans="1:24" hidden="1">
      <c r="A4222" s="509"/>
      <c r="B4222" s="509"/>
      <c r="C4222" s="509"/>
      <c r="D4222" s="1218" t="s">
        <v>1329</v>
      </c>
      <c r="E4222" s="1219" t="s">
        <v>3069</v>
      </c>
      <c r="F4222" s="1202"/>
      <c r="G4222" s="1202"/>
      <c r="H4222" s="1202"/>
      <c r="I4222" s="1202" t="s">
        <v>71</v>
      </c>
      <c r="J4222" s="1202"/>
      <c r="K4222" s="1202"/>
      <c r="L4222" s="1202"/>
      <c r="M4222" s="1202"/>
      <c r="N4222" s="1203" t="s">
        <v>1330</v>
      </c>
      <c r="O4222" s="1203" t="s">
        <v>73</v>
      </c>
      <c r="P4222" s="1203" t="s">
        <v>73</v>
      </c>
      <c r="Q4222" s="1203" t="s">
        <v>73</v>
      </c>
      <c r="R4222" s="1203" t="s">
        <v>73</v>
      </c>
      <c r="S4222" s="1218">
        <f>VLOOKUP($D4222,'NI-Ric'!$B$1:$W$2048,12,FALSE)</f>
        <v>0</v>
      </c>
      <c r="T4222" s="1218">
        <f>VLOOKUP($D4222,'NI-Ric'!$B$1:$W$2048,13,FALSE)</f>
        <v>0</v>
      </c>
      <c r="U4222" s="1218">
        <f>VLOOKUP($D4222,'NI-Ric'!$B$1:$W$2048,16,FALSE)</f>
        <v>0</v>
      </c>
      <c r="V4222" s="1218">
        <f>VLOOKUP($D4222,'NI-Ric'!$B$1:$W$2048,17,FALSE)</f>
        <v>0</v>
      </c>
      <c r="W4222" s="1218">
        <f>VLOOKUP($D4222,'NI-Ric'!$B$1:$W$2048,18,FALSE)</f>
        <v>0</v>
      </c>
      <c r="X4222" s="1218">
        <f>VLOOKUP($D4222,'NI-Ric'!$B$1:$W$2048,19,FALSE)</f>
        <v>0</v>
      </c>
    </row>
    <row r="4223" spans="1:24" hidden="1">
      <c r="A4223" s="509"/>
      <c r="B4223" s="509"/>
      <c r="C4223" s="509"/>
      <c r="D4223" s="1218" t="s">
        <v>1331</v>
      </c>
      <c r="E4223" s="1219" t="s">
        <v>3069</v>
      </c>
      <c r="F4223" s="1202"/>
      <c r="G4223" s="1202"/>
      <c r="H4223" s="1202" t="s">
        <v>1332</v>
      </c>
      <c r="I4223" s="1202" t="s">
        <v>53</v>
      </c>
      <c r="J4223" s="1202" t="s">
        <v>3071</v>
      </c>
      <c r="K4223" s="1202"/>
      <c r="L4223" s="1202" t="s">
        <v>1045</v>
      </c>
      <c r="M4223" s="1202" t="s">
        <v>1333</v>
      </c>
      <c r="N4223" s="1203" t="s">
        <v>1334</v>
      </c>
      <c r="O4223" s="1203" t="s">
        <v>73</v>
      </c>
      <c r="P4223" s="1203" t="s">
        <v>73</v>
      </c>
      <c r="Q4223" s="1203" t="s">
        <v>73</v>
      </c>
      <c r="R4223" s="1203" t="s">
        <v>73</v>
      </c>
      <c r="S4223" s="1218">
        <f>VLOOKUP($D4223,'NI-Ric'!$B$1:$W$2048,12,FALSE)</f>
        <v>0</v>
      </c>
      <c r="T4223" s="1218">
        <f>VLOOKUP($D4223,'NI-Ric'!$B$1:$W$2048,13,FALSE)</f>
        <v>0</v>
      </c>
      <c r="U4223" s="1218">
        <f>VLOOKUP($D4223,'NI-Ric'!$B$1:$W$2048,16,FALSE)</f>
        <v>0</v>
      </c>
      <c r="V4223" s="1218">
        <f>VLOOKUP($D4223,'NI-Ric'!$B$1:$W$2048,17,FALSE)</f>
        <v>0</v>
      </c>
      <c r="W4223" s="1218">
        <f>VLOOKUP($D4223,'NI-Ric'!$B$1:$W$2048,18,FALSE)</f>
        <v>0</v>
      </c>
      <c r="X4223" s="1218">
        <f>VLOOKUP($D4223,'NI-Ric'!$B$1:$W$2048,19,FALSE)</f>
        <v>0</v>
      </c>
    </row>
    <row r="4224" spans="1:24" ht="27" hidden="1">
      <c r="A4224" s="509"/>
      <c r="B4224" s="509"/>
      <c r="C4224" s="509"/>
      <c r="D4224" s="1218" t="s">
        <v>1335</v>
      </c>
      <c r="E4224" s="1219" t="s">
        <v>3069</v>
      </c>
      <c r="F4224" s="1202"/>
      <c r="G4224" s="1202"/>
      <c r="H4224" s="1202" t="s">
        <v>1332</v>
      </c>
      <c r="I4224" s="1202" t="s">
        <v>53</v>
      </c>
      <c r="J4224" s="1202" t="s">
        <v>3071</v>
      </c>
      <c r="K4224" s="1202"/>
      <c r="L4224" s="1202" t="s">
        <v>747</v>
      </c>
      <c r="M4224" s="1202" t="s">
        <v>1333</v>
      </c>
      <c r="N4224" s="1203" t="s">
        <v>1336</v>
      </c>
      <c r="O4224" s="1203" t="s">
        <v>73</v>
      </c>
      <c r="P4224" s="1203" t="s">
        <v>73</v>
      </c>
      <c r="Q4224" s="1203" t="s">
        <v>750</v>
      </c>
      <c r="R4224" s="1203" t="s">
        <v>1337</v>
      </c>
      <c r="S4224" s="1218">
        <f>VLOOKUP($D4224,'NI-Ric'!$B$1:$W$2048,12,FALSE)</f>
        <v>0</v>
      </c>
      <c r="T4224" s="1218">
        <f>VLOOKUP($D4224,'NI-Ric'!$B$1:$W$2048,13,FALSE)</f>
        <v>0</v>
      </c>
      <c r="U4224" s="1218">
        <f>VLOOKUP($D4224,'NI-Ric'!$B$1:$W$2048,16,FALSE)</f>
        <v>0</v>
      </c>
      <c r="V4224" s="1218">
        <f>VLOOKUP($D4224,'NI-Ric'!$B$1:$W$2048,17,FALSE)</f>
        <v>0</v>
      </c>
      <c r="W4224" s="1218">
        <f>VLOOKUP($D4224,'NI-Ric'!$B$1:$W$2048,18,FALSE)</f>
        <v>0</v>
      </c>
      <c r="X4224" s="1218">
        <f>VLOOKUP($D4224,'NI-Ric'!$B$1:$W$2048,19,FALSE)</f>
        <v>0</v>
      </c>
    </row>
    <row r="4225" spans="1:24" ht="27">
      <c r="A4225" s="509"/>
      <c r="B4225" s="509"/>
      <c r="C4225" s="509"/>
      <c r="D4225" s="1218" t="s">
        <v>1338</v>
      </c>
      <c r="E4225" s="1219" t="s">
        <v>3069</v>
      </c>
      <c r="F4225" s="1202" t="s">
        <v>295</v>
      </c>
      <c r="G4225" s="1202"/>
      <c r="H4225" s="1202" t="s">
        <v>1339</v>
      </c>
      <c r="I4225" s="1202" t="s">
        <v>53</v>
      </c>
      <c r="J4225" s="1202" t="s">
        <v>3071</v>
      </c>
      <c r="K4225" s="1202"/>
      <c r="L4225" s="1202" t="s">
        <v>747</v>
      </c>
      <c r="M4225" s="1202" t="s">
        <v>1333</v>
      </c>
      <c r="N4225" s="1203" t="s">
        <v>1340</v>
      </c>
      <c r="O4225" s="1203" t="s">
        <v>73</v>
      </c>
      <c r="P4225" s="1203" t="s">
        <v>73</v>
      </c>
      <c r="Q4225" s="1203" t="s">
        <v>750</v>
      </c>
      <c r="R4225" s="1203" t="s">
        <v>1341</v>
      </c>
      <c r="S4225" s="1218">
        <f>VLOOKUP($D4225,'NI-Ric'!$B$1:$W$2048,12,FALSE)</f>
        <v>0</v>
      </c>
      <c r="T4225" s="1218">
        <f>VLOOKUP($D4225,'NI-Ric'!$B$1:$W$2048,13,FALSE)</f>
        <v>0</v>
      </c>
      <c r="U4225" s="1218">
        <f>VLOOKUP($D4225,'NI-Ric'!$B$1:$W$2048,16,FALSE)</f>
        <v>0</v>
      </c>
      <c r="V4225" s="1218">
        <f>VLOOKUP($D4225,'NI-Ric'!$B$1:$W$2048,17,FALSE)</f>
        <v>0</v>
      </c>
      <c r="W4225" s="1218">
        <f>VLOOKUP($D4225,'NI-Ric'!$B$1:$W$2048,18,FALSE)</f>
        <v>0</v>
      </c>
      <c r="X4225" s="1218">
        <f>VLOOKUP($D4225,'NI-Ric'!$B$1:$W$2048,19,FALSE)</f>
        <v>0</v>
      </c>
    </row>
    <row r="4226" spans="1:24" hidden="1">
      <c r="A4226" s="509"/>
      <c r="B4226" s="509"/>
      <c r="C4226" s="509"/>
      <c r="D4226" s="1218" t="s">
        <v>1342</v>
      </c>
      <c r="E4226" s="1219" t="s">
        <v>3069</v>
      </c>
      <c r="F4226" s="1202"/>
      <c r="G4226" s="1202"/>
      <c r="H4226" s="1202" t="s">
        <v>1343</v>
      </c>
      <c r="I4226" s="1202" t="s">
        <v>53</v>
      </c>
      <c r="J4226" s="1202" t="s">
        <v>3071</v>
      </c>
      <c r="K4226" s="1202"/>
      <c r="L4226" s="1202" t="s">
        <v>1045</v>
      </c>
      <c r="M4226" s="1202" t="s">
        <v>1333</v>
      </c>
      <c r="N4226" s="1203" t="s">
        <v>1344</v>
      </c>
      <c r="O4226" s="1203" t="s">
        <v>73</v>
      </c>
      <c r="P4226" s="1203" t="s">
        <v>73</v>
      </c>
      <c r="Q4226" s="1203" t="s">
        <v>73</v>
      </c>
      <c r="R4226" s="1203" t="s">
        <v>73</v>
      </c>
      <c r="S4226" s="1218">
        <f>VLOOKUP($D4226,'NI-Ric'!$B$1:$W$2048,12,FALSE)</f>
        <v>0</v>
      </c>
      <c r="T4226" s="1218">
        <f>VLOOKUP($D4226,'NI-Ric'!$B$1:$W$2048,13,FALSE)</f>
        <v>0</v>
      </c>
      <c r="U4226" s="1218">
        <f>VLOOKUP($D4226,'NI-Ric'!$B$1:$W$2048,16,FALSE)</f>
        <v>0</v>
      </c>
      <c r="V4226" s="1218">
        <f>VLOOKUP($D4226,'NI-Ric'!$B$1:$W$2048,17,FALSE)</f>
        <v>0</v>
      </c>
      <c r="W4226" s="1218">
        <f>VLOOKUP($D4226,'NI-Ric'!$B$1:$W$2048,18,FALSE)</f>
        <v>0</v>
      </c>
      <c r="X4226" s="1218">
        <f>VLOOKUP($D4226,'NI-Ric'!$B$1:$W$2048,19,FALSE)</f>
        <v>0</v>
      </c>
    </row>
    <row r="4227" spans="1:24" ht="27" hidden="1">
      <c r="A4227" s="509"/>
      <c r="B4227" s="509"/>
      <c r="C4227" s="509"/>
      <c r="D4227" s="1218" t="s">
        <v>1345</v>
      </c>
      <c r="E4227" s="1219" t="s">
        <v>3069</v>
      </c>
      <c r="F4227" s="1202"/>
      <c r="G4227" s="1202"/>
      <c r="H4227" s="1202" t="s">
        <v>1343</v>
      </c>
      <c r="I4227" s="1202" t="s">
        <v>53</v>
      </c>
      <c r="J4227" s="1202" t="s">
        <v>3071</v>
      </c>
      <c r="K4227" s="1202"/>
      <c r="L4227" s="1202" t="s">
        <v>747</v>
      </c>
      <c r="M4227" s="1202" t="s">
        <v>1333</v>
      </c>
      <c r="N4227" s="1203" t="s">
        <v>1346</v>
      </c>
      <c r="O4227" s="1203" t="s">
        <v>73</v>
      </c>
      <c r="P4227" s="1203" t="s">
        <v>73</v>
      </c>
      <c r="Q4227" s="1203" t="s">
        <v>750</v>
      </c>
      <c r="R4227" s="1203" t="s">
        <v>1347</v>
      </c>
      <c r="S4227" s="1218">
        <f>VLOOKUP($D4227,'NI-Ric'!$B$1:$W$2048,12,FALSE)</f>
        <v>0</v>
      </c>
      <c r="T4227" s="1218">
        <f>VLOOKUP($D4227,'NI-Ric'!$B$1:$W$2048,13,FALSE)</f>
        <v>0</v>
      </c>
      <c r="U4227" s="1218">
        <f>VLOOKUP($D4227,'NI-Ric'!$B$1:$W$2048,16,FALSE)</f>
        <v>0</v>
      </c>
      <c r="V4227" s="1218">
        <f>VLOOKUP($D4227,'NI-Ric'!$B$1:$W$2048,17,FALSE)</f>
        <v>0</v>
      </c>
      <c r="W4227" s="1218">
        <f>VLOOKUP($D4227,'NI-Ric'!$B$1:$W$2048,18,FALSE)</f>
        <v>0</v>
      </c>
      <c r="X4227" s="1218">
        <f>VLOOKUP($D4227,'NI-Ric'!$B$1:$W$2048,19,FALSE)</f>
        <v>0</v>
      </c>
    </row>
    <row r="4228" spans="1:24" ht="27">
      <c r="A4228" s="509"/>
      <c r="B4228" s="509"/>
      <c r="C4228" s="509"/>
      <c r="D4228" s="1218" t="s">
        <v>1348</v>
      </c>
      <c r="E4228" s="1219" t="s">
        <v>3069</v>
      </c>
      <c r="F4228" s="1202" t="s">
        <v>295</v>
      </c>
      <c r="G4228" s="1202"/>
      <c r="H4228" s="1202" t="s">
        <v>1343</v>
      </c>
      <c r="I4228" s="1202" t="s">
        <v>531</v>
      </c>
      <c r="J4228" s="1202"/>
      <c r="K4228" s="1202"/>
      <c r="L4228" s="1202"/>
      <c r="M4228" s="1202" t="s">
        <v>1333</v>
      </c>
      <c r="N4228" s="1203" t="s">
        <v>1349</v>
      </c>
      <c r="O4228" s="1203" t="s">
        <v>73</v>
      </c>
      <c r="P4228" s="1203" t="s">
        <v>73</v>
      </c>
      <c r="Q4228" s="1203" t="s">
        <v>73</v>
      </c>
      <c r="R4228" s="1203" t="s">
        <v>73</v>
      </c>
      <c r="S4228" s="1218">
        <f>VLOOKUP($D4228,'NI-Ric'!$B$1:$W$2048,12,FALSE)</f>
        <v>0</v>
      </c>
      <c r="T4228" s="1218">
        <f>VLOOKUP($D4228,'NI-Ric'!$B$1:$W$2048,13,FALSE)</f>
        <v>0</v>
      </c>
      <c r="U4228" s="1218">
        <f>VLOOKUP($D4228,'NI-Ric'!$B$1:$W$2048,16,FALSE)</f>
        <v>0</v>
      </c>
      <c r="V4228" s="1218">
        <f>VLOOKUP($D4228,'NI-Ric'!$B$1:$W$2048,17,FALSE)</f>
        <v>0</v>
      </c>
      <c r="W4228" s="1218">
        <f>VLOOKUP($D4228,'NI-Ric'!$B$1:$W$2048,18,FALSE)</f>
        <v>0</v>
      </c>
      <c r="X4228" s="1218">
        <f>VLOOKUP($D4228,'NI-Ric'!$B$1:$W$2048,19,FALSE)</f>
        <v>0</v>
      </c>
    </row>
    <row r="4229" spans="1:24" ht="27" hidden="1">
      <c r="A4229" s="509"/>
      <c r="B4229" s="509"/>
      <c r="C4229" s="509"/>
      <c r="D4229" s="1218" t="s">
        <v>1350</v>
      </c>
      <c r="E4229" s="1219" t="s">
        <v>3069</v>
      </c>
      <c r="F4229" s="1202"/>
      <c r="G4229" s="1202"/>
      <c r="H4229" s="1202"/>
      <c r="I4229" s="1202" t="s">
        <v>71</v>
      </c>
      <c r="J4229" s="1202"/>
      <c r="K4229" s="1202"/>
      <c r="L4229" s="1202"/>
      <c r="M4229" s="1202"/>
      <c r="N4229" s="1203" t="s">
        <v>1351</v>
      </c>
      <c r="O4229" s="1203" t="s">
        <v>73</v>
      </c>
      <c r="P4229" s="1203" t="s">
        <v>73</v>
      </c>
      <c r="Q4229" s="1203" t="s">
        <v>73</v>
      </c>
      <c r="R4229" s="1203" t="s">
        <v>73</v>
      </c>
      <c r="S4229" s="1218">
        <f>VLOOKUP($D4229,'NI-Ric'!$B$1:$W$2048,12,FALSE)</f>
        <v>0</v>
      </c>
      <c r="T4229" s="1218">
        <f>VLOOKUP($D4229,'NI-Ric'!$B$1:$W$2048,13,FALSE)</f>
        <v>0</v>
      </c>
      <c r="U4229" s="1218">
        <f>VLOOKUP($D4229,'NI-Ric'!$B$1:$W$2048,16,FALSE)</f>
        <v>0</v>
      </c>
      <c r="V4229" s="1218">
        <f>VLOOKUP($D4229,'NI-Ric'!$B$1:$W$2048,17,FALSE)</f>
        <v>0</v>
      </c>
      <c r="W4229" s="1218">
        <f>VLOOKUP($D4229,'NI-Ric'!$B$1:$W$2048,18,FALSE)</f>
        <v>0</v>
      </c>
      <c r="X4229" s="1218">
        <f>VLOOKUP($D4229,'NI-Ric'!$B$1:$W$2048,19,FALSE)</f>
        <v>0</v>
      </c>
    </row>
    <row r="4230" spans="1:24" ht="27" hidden="1">
      <c r="A4230" s="509"/>
      <c r="B4230" s="509"/>
      <c r="C4230" s="509"/>
      <c r="D4230" s="1218" t="s">
        <v>1352</v>
      </c>
      <c r="E4230" s="1219" t="s">
        <v>3069</v>
      </c>
      <c r="F4230" s="1202"/>
      <c r="G4230" s="1202"/>
      <c r="H4230" s="1202" t="s">
        <v>1353</v>
      </c>
      <c r="I4230" s="1202" t="s">
        <v>53</v>
      </c>
      <c r="J4230" s="1202" t="s">
        <v>3071</v>
      </c>
      <c r="K4230" s="1202"/>
      <c r="L4230" s="1202"/>
      <c r="M4230" s="1202" t="s">
        <v>1354</v>
      </c>
      <c r="N4230" s="1203" t="s">
        <v>1355</v>
      </c>
      <c r="O4230" s="1203" t="s">
        <v>73</v>
      </c>
      <c r="P4230" s="1203" t="s">
        <v>73</v>
      </c>
      <c r="Q4230" s="1203" t="s">
        <v>73</v>
      </c>
      <c r="R4230" s="1203" t="s">
        <v>73</v>
      </c>
      <c r="S4230" s="1218">
        <f>VLOOKUP($D4230,'NI-Ric'!$B$1:$W$2048,12,FALSE)</f>
        <v>0</v>
      </c>
      <c r="T4230" s="1218">
        <f>VLOOKUP($D4230,'NI-Ric'!$B$1:$W$2048,13,FALSE)</f>
        <v>0</v>
      </c>
      <c r="U4230" s="1218">
        <f>VLOOKUP($D4230,'NI-Ric'!$B$1:$W$2048,16,FALSE)</f>
        <v>0</v>
      </c>
      <c r="V4230" s="1218">
        <f>VLOOKUP($D4230,'NI-Ric'!$B$1:$W$2048,17,FALSE)</f>
        <v>0</v>
      </c>
      <c r="W4230" s="1218">
        <f>VLOOKUP($D4230,'NI-Ric'!$B$1:$W$2048,18,FALSE)</f>
        <v>0</v>
      </c>
      <c r="X4230" s="1218">
        <f>VLOOKUP($D4230,'NI-Ric'!$B$1:$W$2048,19,FALSE)</f>
        <v>0</v>
      </c>
    </row>
    <row r="4231" spans="1:24" ht="27" hidden="1">
      <c r="A4231" s="509"/>
      <c r="B4231" s="509"/>
      <c r="C4231" s="509"/>
      <c r="D4231" s="1218" t="s">
        <v>1356</v>
      </c>
      <c r="E4231" s="1219" t="s">
        <v>3069</v>
      </c>
      <c r="F4231" s="1202"/>
      <c r="G4231" s="1202"/>
      <c r="H4231" s="1202" t="s">
        <v>1353</v>
      </c>
      <c r="I4231" s="1202" t="s">
        <v>53</v>
      </c>
      <c r="J4231" s="1202" t="s">
        <v>3071</v>
      </c>
      <c r="K4231" s="1202"/>
      <c r="L4231" s="1202"/>
      <c r="M4231" s="1202" t="s">
        <v>1354</v>
      </c>
      <c r="N4231" s="1203" t="s">
        <v>1357</v>
      </c>
      <c r="O4231" s="1203" t="s">
        <v>73</v>
      </c>
      <c r="P4231" s="1203" t="s">
        <v>73</v>
      </c>
      <c r="Q4231" s="1203" t="s">
        <v>73</v>
      </c>
      <c r="R4231" s="1203" t="s">
        <v>73</v>
      </c>
      <c r="S4231" s="1218">
        <f>VLOOKUP($D4231,'NI-Ric'!$B$1:$W$2048,12,FALSE)</f>
        <v>0</v>
      </c>
      <c r="T4231" s="1218">
        <f>VLOOKUP($D4231,'NI-Ric'!$B$1:$W$2048,13,FALSE)</f>
        <v>0</v>
      </c>
      <c r="U4231" s="1218">
        <f>VLOOKUP($D4231,'NI-Ric'!$B$1:$W$2048,16,FALSE)</f>
        <v>0</v>
      </c>
      <c r="V4231" s="1218">
        <f>VLOOKUP($D4231,'NI-Ric'!$B$1:$W$2048,17,FALSE)</f>
        <v>0</v>
      </c>
      <c r="W4231" s="1218">
        <f>VLOOKUP($D4231,'NI-Ric'!$B$1:$W$2048,18,FALSE)</f>
        <v>0</v>
      </c>
      <c r="X4231" s="1218">
        <f>VLOOKUP($D4231,'NI-Ric'!$B$1:$W$2048,19,FALSE)</f>
        <v>0</v>
      </c>
    </row>
    <row r="4232" spans="1:24" ht="27" hidden="1">
      <c r="A4232" s="509"/>
      <c r="B4232" s="509"/>
      <c r="C4232" s="509"/>
      <c r="D4232" s="1218" t="s">
        <v>1358</v>
      </c>
      <c r="E4232" s="1219" t="s">
        <v>3069</v>
      </c>
      <c r="F4232" s="1202"/>
      <c r="G4232" s="1202"/>
      <c r="H4232" s="1202" t="s">
        <v>1353</v>
      </c>
      <c r="I4232" s="1202" t="s">
        <v>53</v>
      </c>
      <c r="J4232" s="1202" t="s">
        <v>3071</v>
      </c>
      <c r="K4232" s="1202"/>
      <c r="L4232" s="1202"/>
      <c r="M4232" s="1202" t="s">
        <v>1354</v>
      </c>
      <c r="N4232" s="1203" t="s">
        <v>1359</v>
      </c>
      <c r="O4232" s="1203" t="s">
        <v>73</v>
      </c>
      <c r="P4232" s="1203" t="s">
        <v>73</v>
      </c>
      <c r="Q4232" s="1203" t="s">
        <v>73</v>
      </c>
      <c r="R4232" s="1203" t="s">
        <v>73</v>
      </c>
      <c r="S4232" s="1218">
        <f>VLOOKUP($D4232,'NI-Ric'!$B$1:$W$2048,12,FALSE)</f>
        <v>0</v>
      </c>
      <c r="T4232" s="1218">
        <f>VLOOKUP($D4232,'NI-Ric'!$B$1:$W$2048,13,FALSE)</f>
        <v>0</v>
      </c>
      <c r="U4232" s="1218">
        <f>VLOOKUP($D4232,'NI-Ric'!$B$1:$W$2048,16,FALSE)</f>
        <v>0</v>
      </c>
      <c r="V4232" s="1218">
        <f>VLOOKUP($D4232,'NI-Ric'!$B$1:$W$2048,17,FALSE)</f>
        <v>0</v>
      </c>
      <c r="W4232" s="1218">
        <f>VLOOKUP($D4232,'NI-Ric'!$B$1:$W$2048,18,FALSE)</f>
        <v>0</v>
      </c>
      <c r="X4232" s="1218">
        <f>VLOOKUP($D4232,'NI-Ric'!$B$1:$W$2048,19,FALSE)</f>
        <v>0</v>
      </c>
    </row>
    <row r="4233" spans="1:24" ht="27" hidden="1">
      <c r="A4233" s="509"/>
      <c r="B4233" s="509"/>
      <c r="C4233" s="509"/>
      <c r="D4233" s="1218" t="s">
        <v>1360</v>
      </c>
      <c r="E4233" s="1219" t="s">
        <v>3069</v>
      </c>
      <c r="F4233" s="1202"/>
      <c r="G4233" s="1202"/>
      <c r="H4233" s="1202" t="s">
        <v>1353</v>
      </c>
      <c r="I4233" s="1202" t="s">
        <v>53</v>
      </c>
      <c r="J4233" s="1202" t="s">
        <v>3071</v>
      </c>
      <c r="K4233" s="1202"/>
      <c r="L4233" s="1202"/>
      <c r="M4233" s="1202" t="s">
        <v>1354</v>
      </c>
      <c r="N4233" s="1203" t="s">
        <v>1361</v>
      </c>
      <c r="O4233" s="1203" t="s">
        <v>73</v>
      </c>
      <c r="P4233" s="1203" t="s">
        <v>73</v>
      </c>
      <c r="Q4233" s="1203" t="s">
        <v>73</v>
      </c>
      <c r="R4233" s="1203" t="s">
        <v>73</v>
      </c>
      <c r="S4233" s="1218">
        <f>VLOOKUP($D4233,'NI-Ric'!$B$1:$W$2048,12,FALSE)</f>
        <v>0</v>
      </c>
      <c r="T4233" s="1218">
        <f>VLOOKUP($D4233,'NI-Ric'!$B$1:$W$2048,13,FALSE)</f>
        <v>0</v>
      </c>
      <c r="U4233" s="1218">
        <f>VLOOKUP($D4233,'NI-Ric'!$B$1:$W$2048,16,FALSE)</f>
        <v>0</v>
      </c>
      <c r="V4233" s="1218">
        <f>VLOOKUP($D4233,'NI-Ric'!$B$1:$W$2048,17,FALSE)</f>
        <v>0</v>
      </c>
      <c r="W4233" s="1218">
        <f>VLOOKUP($D4233,'NI-Ric'!$B$1:$W$2048,18,FALSE)</f>
        <v>0</v>
      </c>
      <c r="X4233" s="1218">
        <f>VLOOKUP($D4233,'NI-Ric'!$B$1:$W$2048,19,FALSE)</f>
        <v>0</v>
      </c>
    </row>
    <row r="4234" spans="1:24" ht="40.5" hidden="1">
      <c r="A4234" s="509"/>
      <c r="B4234" s="509"/>
      <c r="C4234" s="509"/>
      <c r="D4234" s="1218" t="s">
        <v>1362</v>
      </c>
      <c r="E4234" s="1219" t="s">
        <v>3069</v>
      </c>
      <c r="F4234" s="1202"/>
      <c r="G4234" s="1202"/>
      <c r="H4234" s="1202" t="s">
        <v>1353</v>
      </c>
      <c r="I4234" s="1202" t="s">
        <v>53</v>
      </c>
      <c r="J4234" s="1202" t="s">
        <v>3071</v>
      </c>
      <c r="K4234" s="1202"/>
      <c r="L4234" s="1202"/>
      <c r="M4234" s="1202" t="s">
        <v>1354</v>
      </c>
      <c r="N4234" s="1203" t="s">
        <v>1363</v>
      </c>
      <c r="O4234" s="1203" t="s">
        <v>73</v>
      </c>
      <c r="P4234" s="1203" t="s">
        <v>73</v>
      </c>
      <c r="Q4234" s="1203" t="s">
        <v>73</v>
      </c>
      <c r="R4234" s="1203" t="s">
        <v>73</v>
      </c>
      <c r="S4234" s="1218">
        <f>VLOOKUP($D4234,'NI-Ric'!$B$1:$W$2048,12,FALSE)</f>
        <v>0</v>
      </c>
      <c r="T4234" s="1218">
        <f>VLOOKUP($D4234,'NI-Ric'!$B$1:$W$2048,13,FALSE)</f>
        <v>0</v>
      </c>
      <c r="U4234" s="1218">
        <f>VLOOKUP($D4234,'NI-Ric'!$B$1:$W$2048,16,FALSE)</f>
        <v>0</v>
      </c>
      <c r="V4234" s="1218">
        <f>VLOOKUP($D4234,'NI-Ric'!$B$1:$W$2048,17,FALSE)</f>
        <v>0</v>
      </c>
      <c r="W4234" s="1218">
        <f>VLOOKUP($D4234,'NI-Ric'!$B$1:$W$2048,18,FALSE)</f>
        <v>0</v>
      </c>
      <c r="X4234" s="1218">
        <f>VLOOKUP($D4234,'NI-Ric'!$B$1:$W$2048,19,FALSE)</f>
        <v>0</v>
      </c>
    </row>
    <row r="4235" spans="1:24" ht="40.5" hidden="1">
      <c r="A4235" s="509"/>
      <c r="B4235" s="509"/>
      <c r="C4235" s="509"/>
      <c r="D4235" s="1218" t="s">
        <v>1364</v>
      </c>
      <c r="E4235" s="1219" t="s">
        <v>3069</v>
      </c>
      <c r="F4235" s="1202"/>
      <c r="G4235" s="1202"/>
      <c r="H4235" s="1202" t="s">
        <v>1353</v>
      </c>
      <c r="I4235" s="1202" t="s">
        <v>53</v>
      </c>
      <c r="J4235" s="1202" t="s">
        <v>3071</v>
      </c>
      <c r="K4235" s="1202"/>
      <c r="L4235" s="1202"/>
      <c r="M4235" s="1202" t="s">
        <v>1354</v>
      </c>
      <c r="N4235" s="1203" t="s">
        <v>1365</v>
      </c>
      <c r="O4235" s="1203" t="s">
        <v>73</v>
      </c>
      <c r="P4235" s="1203" t="s">
        <v>73</v>
      </c>
      <c r="Q4235" s="1203" t="s">
        <v>73</v>
      </c>
      <c r="R4235" s="1203" t="s">
        <v>73</v>
      </c>
      <c r="S4235" s="1218">
        <f>VLOOKUP($D4235,'NI-Ric'!$B$1:$W$2048,12,FALSE)</f>
        <v>0</v>
      </c>
      <c r="T4235" s="1218">
        <f>VLOOKUP($D4235,'NI-Ric'!$B$1:$W$2048,13,FALSE)</f>
        <v>0</v>
      </c>
      <c r="U4235" s="1218">
        <f>VLOOKUP($D4235,'NI-Ric'!$B$1:$W$2048,16,FALSE)</f>
        <v>0</v>
      </c>
      <c r="V4235" s="1218">
        <f>VLOOKUP($D4235,'NI-Ric'!$B$1:$W$2048,17,FALSE)</f>
        <v>0</v>
      </c>
      <c r="W4235" s="1218">
        <f>VLOOKUP($D4235,'NI-Ric'!$B$1:$W$2048,18,FALSE)</f>
        <v>0</v>
      </c>
      <c r="X4235" s="1218">
        <f>VLOOKUP($D4235,'NI-Ric'!$B$1:$W$2048,19,FALSE)</f>
        <v>0</v>
      </c>
    </row>
    <row r="4236" spans="1:24" ht="40.5" hidden="1">
      <c r="A4236" s="509"/>
      <c r="B4236" s="509"/>
      <c r="C4236" s="509"/>
      <c r="D4236" s="1218" t="s">
        <v>1366</v>
      </c>
      <c r="E4236" s="1219" t="s">
        <v>3069</v>
      </c>
      <c r="F4236" s="1202"/>
      <c r="G4236" s="1202"/>
      <c r="H4236" s="1202" t="s">
        <v>1353</v>
      </c>
      <c r="I4236" s="1202" t="s">
        <v>53</v>
      </c>
      <c r="J4236" s="1202" t="s">
        <v>3071</v>
      </c>
      <c r="K4236" s="1202"/>
      <c r="L4236" s="1202"/>
      <c r="M4236" s="1202" t="s">
        <v>1354</v>
      </c>
      <c r="N4236" s="1203" t="s">
        <v>1367</v>
      </c>
      <c r="O4236" s="1203" t="s">
        <v>73</v>
      </c>
      <c r="P4236" s="1203" t="s">
        <v>73</v>
      </c>
      <c r="Q4236" s="1203" t="s">
        <v>73</v>
      </c>
      <c r="R4236" s="1203" t="s">
        <v>73</v>
      </c>
      <c r="S4236" s="1218">
        <f>VLOOKUP($D4236,'NI-Ric'!$B$1:$W$2048,12,FALSE)</f>
        <v>0</v>
      </c>
      <c r="T4236" s="1218">
        <f>VLOOKUP($D4236,'NI-Ric'!$B$1:$W$2048,13,FALSE)</f>
        <v>0</v>
      </c>
      <c r="U4236" s="1218">
        <f>VLOOKUP($D4236,'NI-Ric'!$B$1:$W$2048,16,FALSE)</f>
        <v>0</v>
      </c>
      <c r="V4236" s="1218">
        <f>VLOOKUP($D4236,'NI-Ric'!$B$1:$W$2048,17,FALSE)</f>
        <v>0</v>
      </c>
      <c r="W4236" s="1218">
        <f>VLOOKUP($D4236,'NI-Ric'!$B$1:$W$2048,18,FALSE)</f>
        <v>0</v>
      </c>
      <c r="X4236" s="1218">
        <f>VLOOKUP($D4236,'NI-Ric'!$B$1:$W$2048,19,FALSE)</f>
        <v>0</v>
      </c>
    </row>
    <row r="4237" spans="1:24" ht="27" hidden="1">
      <c r="A4237" s="509"/>
      <c r="B4237" s="509"/>
      <c r="C4237" s="509"/>
      <c r="D4237" s="1218" t="s">
        <v>1368</v>
      </c>
      <c r="E4237" s="1219" t="s">
        <v>3069</v>
      </c>
      <c r="F4237" s="1202"/>
      <c r="G4237" s="1202"/>
      <c r="H4237" s="1202" t="s">
        <v>1353</v>
      </c>
      <c r="I4237" s="1202" t="s">
        <v>53</v>
      </c>
      <c r="J4237" s="1202" t="s">
        <v>3071</v>
      </c>
      <c r="K4237" s="1202"/>
      <c r="L4237" s="1202"/>
      <c r="M4237" s="1202" t="s">
        <v>1354</v>
      </c>
      <c r="N4237" s="1203" t="s">
        <v>1369</v>
      </c>
      <c r="O4237" s="1203" t="s">
        <v>73</v>
      </c>
      <c r="P4237" s="1203" t="s">
        <v>73</v>
      </c>
      <c r="Q4237" s="1203" t="s">
        <v>73</v>
      </c>
      <c r="R4237" s="1203" t="s">
        <v>73</v>
      </c>
      <c r="S4237" s="1218">
        <f>VLOOKUP($D4237,'NI-Ric'!$B$1:$W$2048,12,FALSE)</f>
        <v>0</v>
      </c>
      <c r="T4237" s="1218">
        <f>VLOOKUP($D4237,'NI-Ric'!$B$1:$W$2048,13,FALSE)</f>
        <v>0</v>
      </c>
      <c r="U4237" s="1218">
        <f>VLOOKUP($D4237,'NI-Ric'!$B$1:$W$2048,16,FALSE)</f>
        <v>0</v>
      </c>
      <c r="V4237" s="1218">
        <f>VLOOKUP($D4237,'NI-Ric'!$B$1:$W$2048,17,FALSE)</f>
        <v>0</v>
      </c>
      <c r="W4237" s="1218">
        <f>VLOOKUP($D4237,'NI-Ric'!$B$1:$W$2048,18,FALSE)</f>
        <v>0</v>
      </c>
      <c r="X4237" s="1218">
        <f>VLOOKUP($D4237,'NI-Ric'!$B$1:$W$2048,19,FALSE)</f>
        <v>0</v>
      </c>
    </row>
    <row r="4238" spans="1:24" ht="27" hidden="1">
      <c r="A4238" s="509"/>
      <c r="B4238" s="509"/>
      <c r="C4238" s="509"/>
      <c r="D4238" s="1218" t="s">
        <v>1370</v>
      </c>
      <c r="E4238" s="1219" t="s">
        <v>3069</v>
      </c>
      <c r="F4238" s="1202"/>
      <c r="G4238" s="1202"/>
      <c r="H4238" s="1202" t="s">
        <v>1353</v>
      </c>
      <c r="I4238" s="1202" t="s">
        <v>53</v>
      </c>
      <c r="J4238" s="1202" t="s">
        <v>3071</v>
      </c>
      <c r="K4238" s="1202"/>
      <c r="L4238" s="1202"/>
      <c r="M4238" s="1202" t="s">
        <v>1354</v>
      </c>
      <c r="N4238" s="1203" t="s">
        <v>1371</v>
      </c>
      <c r="O4238" s="1203" t="s">
        <v>73</v>
      </c>
      <c r="P4238" s="1203" t="s">
        <v>73</v>
      </c>
      <c r="Q4238" s="1203" t="s">
        <v>73</v>
      </c>
      <c r="R4238" s="1203" t="s">
        <v>73</v>
      </c>
      <c r="S4238" s="1218">
        <f>VLOOKUP($D4238,'NI-Ric'!$B$1:$W$2048,12,FALSE)</f>
        <v>0</v>
      </c>
      <c r="T4238" s="1218">
        <f>VLOOKUP($D4238,'NI-Ric'!$B$1:$W$2048,13,FALSE)</f>
        <v>0</v>
      </c>
      <c r="U4238" s="1218">
        <f>VLOOKUP($D4238,'NI-Ric'!$B$1:$W$2048,16,FALSE)</f>
        <v>0</v>
      </c>
      <c r="V4238" s="1218">
        <f>VLOOKUP($D4238,'NI-Ric'!$B$1:$W$2048,17,FALSE)</f>
        <v>0</v>
      </c>
      <c r="W4238" s="1218">
        <f>VLOOKUP($D4238,'NI-Ric'!$B$1:$W$2048,18,FALSE)</f>
        <v>0</v>
      </c>
      <c r="X4238" s="1218">
        <f>VLOOKUP($D4238,'NI-Ric'!$B$1:$W$2048,19,FALSE)</f>
        <v>0</v>
      </c>
    </row>
    <row r="4239" spans="1:24" ht="27" hidden="1">
      <c r="A4239" s="509"/>
      <c r="B4239" s="509"/>
      <c r="C4239" s="509"/>
      <c r="D4239" s="1218" t="s">
        <v>1372</v>
      </c>
      <c r="E4239" s="1219" t="s">
        <v>3069</v>
      </c>
      <c r="F4239" s="1202"/>
      <c r="G4239" s="1202"/>
      <c r="H4239" s="1202" t="s">
        <v>1353</v>
      </c>
      <c r="I4239" s="1202" t="s">
        <v>53</v>
      </c>
      <c r="J4239" s="1202" t="s">
        <v>3071</v>
      </c>
      <c r="K4239" s="1202"/>
      <c r="L4239" s="1202"/>
      <c r="M4239" s="1202" t="s">
        <v>1354</v>
      </c>
      <c r="N4239" s="1203" t="s">
        <v>1373</v>
      </c>
      <c r="O4239" s="1203" t="s">
        <v>73</v>
      </c>
      <c r="P4239" s="1203" t="s">
        <v>73</v>
      </c>
      <c r="Q4239" s="1203" t="s">
        <v>73</v>
      </c>
      <c r="R4239" s="1203" t="s">
        <v>73</v>
      </c>
      <c r="S4239" s="1218">
        <f>VLOOKUP($D4239,'NI-Ric'!$B$1:$W$2048,12,FALSE)</f>
        <v>0</v>
      </c>
      <c r="T4239" s="1218">
        <f>VLOOKUP($D4239,'NI-Ric'!$B$1:$W$2048,13,FALSE)</f>
        <v>0</v>
      </c>
      <c r="U4239" s="1218">
        <f>VLOOKUP($D4239,'NI-Ric'!$B$1:$W$2048,16,FALSE)</f>
        <v>0</v>
      </c>
      <c r="V4239" s="1218">
        <f>VLOOKUP($D4239,'NI-Ric'!$B$1:$W$2048,17,FALSE)</f>
        <v>0</v>
      </c>
      <c r="W4239" s="1218">
        <f>VLOOKUP($D4239,'NI-Ric'!$B$1:$W$2048,18,FALSE)</f>
        <v>0</v>
      </c>
      <c r="X4239" s="1218">
        <f>VLOOKUP($D4239,'NI-Ric'!$B$1:$W$2048,19,FALSE)</f>
        <v>0</v>
      </c>
    </row>
    <row r="4240" spans="1:24" ht="27" hidden="1">
      <c r="A4240" s="509"/>
      <c r="B4240" s="509"/>
      <c r="C4240" s="509"/>
      <c r="D4240" s="1218" t="s">
        <v>1374</v>
      </c>
      <c r="E4240" s="1219" t="s">
        <v>3069</v>
      </c>
      <c r="F4240" s="1202"/>
      <c r="G4240" s="1202"/>
      <c r="H4240" s="1202" t="s">
        <v>1353</v>
      </c>
      <c r="I4240" s="1202" t="s">
        <v>53</v>
      </c>
      <c r="J4240" s="1202" t="s">
        <v>3071</v>
      </c>
      <c r="K4240" s="1202"/>
      <c r="L4240" s="1202"/>
      <c r="M4240" s="1202" t="s">
        <v>1354</v>
      </c>
      <c r="N4240" s="1203" t="s">
        <v>1375</v>
      </c>
      <c r="O4240" s="1203" t="s">
        <v>73</v>
      </c>
      <c r="P4240" s="1203" t="s">
        <v>73</v>
      </c>
      <c r="Q4240" s="1203" t="s">
        <v>73</v>
      </c>
      <c r="R4240" s="1203" t="s">
        <v>73</v>
      </c>
      <c r="S4240" s="1218">
        <f>VLOOKUP($D4240,'NI-Ric'!$B$1:$W$2048,12,FALSE)</f>
        <v>0</v>
      </c>
      <c r="T4240" s="1218">
        <f>VLOOKUP($D4240,'NI-Ric'!$B$1:$W$2048,13,FALSE)</f>
        <v>0</v>
      </c>
      <c r="U4240" s="1218">
        <f>VLOOKUP($D4240,'NI-Ric'!$B$1:$W$2048,16,FALSE)</f>
        <v>0</v>
      </c>
      <c r="V4240" s="1218">
        <f>VLOOKUP($D4240,'NI-Ric'!$B$1:$W$2048,17,FALSE)</f>
        <v>0</v>
      </c>
      <c r="W4240" s="1218">
        <f>VLOOKUP($D4240,'NI-Ric'!$B$1:$W$2048,18,FALSE)</f>
        <v>0</v>
      </c>
      <c r="X4240" s="1218">
        <f>VLOOKUP($D4240,'NI-Ric'!$B$1:$W$2048,19,FALSE)</f>
        <v>0</v>
      </c>
    </row>
    <row r="4241" spans="1:24" ht="27" hidden="1">
      <c r="A4241" s="509"/>
      <c r="B4241" s="509"/>
      <c r="C4241" s="509"/>
      <c r="D4241" s="1218" t="s">
        <v>1376</v>
      </c>
      <c r="E4241" s="1219" t="s">
        <v>3069</v>
      </c>
      <c r="F4241" s="1202"/>
      <c r="G4241" s="1202"/>
      <c r="H4241" s="1202" t="s">
        <v>1353</v>
      </c>
      <c r="I4241" s="1202" t="s">
        <v>53</v>
      </c>
      <c r="J4241" s="1202" t="s">
        <v>3071</v>
      </c>
      <c r="K4241" s="1202"/>
      <c r="L4241" s="1202"/>
      <c r="M4241" s="1202" t="s">
        <v>1354</v>
      </c>
      <c r="N4241" s="1203" t="s">
        <v>1377</v>
      </c>
      <c r="O4241" s="1203" t="s">
        <v>73</v>
      </c>
      <c r="P4241" s="1203" t="s">
        <v>73</v>
      </c>
      <c r="Q4241" s="1203" t="s">
        <v>73</v>
      </c>
      <c r="R4241" s="1203" t="s">
        <v>73</v>
      </c>
      <c r="S4241" s="1218">
        <f>VLOOKUP($D4241,'NI-Ric'!$B$1:$W$2048,12,FALSE)</f>
        <v>0</v>
      </c>
      <c r="T4241" s="1218">
        <f>VLOOKUP($D4241,'NI-Ric'!$B$1:$W$2048,13,FALSE)</f>
        <v>0</v>
      </c>
      <c r="U4241" s="1218">
        <f>VLOOKUP($D4241,'NI-Ric'!$B$1:$W$2048,16,FALSE)</f>
        <v>0</v>
      </c>
      <c r="V4241" s="1218">
        <f>VLOOKUP($D4241,'NI-Ric'!$B$1:$W$2048,17,FALSE)</f>
        <v>0</v>
      </c>
      <c r="W4241" s="1218">
        <f>VLOOKUP($D4241,'NI-Ric'!$B$1:$W$2048,18,FALSE)</f>
        <v>0</v>
      </c>
      <c r="X4241" s="1218">
        <f>VLOOKUP($D4241,'NI-Ric'!$B$1:$W$2048,19,FALSE)</f>
        <v>0</v>
      </c>
    </row>
    <row r="4242" spans="1:24" ht="27" hidden="1">
      <c r="A4242" s="509"/>
      <c r="B4242" s="509"/>
      <c r="C4242" s="509"/>
      <c r="D4242" s="1218" t="s">
        <v>1378</v>
      </c>
      <c r="E4242" s="1219" t="s">
        <v>3069</v>
      </c>
      <c r="F4242" s="1202"/>
      <c r="G4242" s="1202"/>
      <c r="H4242" s="1202" t="s">
        <v>1353</v>
      </c>
      <c r="I4242" s="1202" t="s">
        <v>53</v>
      </c>
      <c r="J4242" s="1202" t="s">
        <v>3071</v>
      </c>
      <c r="K4242" s="1202"/>
      <c r="L4242" s="1202"/>
      <c r="M4242" s="1202" t="s">
        <v>1354</v>
      </c>
      <c r="N4242" s="1203" t="s">
        <v>1379</v>
      </c>
      <c r="O4242" s="1203" t="s">
        <v>73</v>
      </c>
      <c r="P4242" s="1203" t="s">
        <v>73</v>
      </c>
      <c r="Q4242" s="1203" t="s">
        <v>73</v>
      </c>
      <c r="R4242" s="1203" t="s">
        <v>73</v>
      </c>
      <c r="S4242" s="1218">
        <f>VLOOKUP($D4242,'NI-Ric'!$B$1:$W$2048,12,FALSE)</f>
        <v>0</v>
      </c>
      <c r="T4242" s="1218">
        <f>VLOOKUP($D4242,'NI-Ric'!$B$1:$W$2048,13,FALSE)</f>
        <v>0</v>
      </c>
      <c r="U4242" s="1218">
        <f>VLOOKUP($D4242,'NI-Ric'!$B$1:$W$2048,16,FALSE)</f>
        <v>0</v>
      </c>
      <c r="V4242" s="1218">
        <f>VLOOKUP($D4242,'NI-Ric'!$B$1:$W$2048,17,FALSE)</f>
        <v>0</v>
      </c>
      <c r="W4242" s="1218">
        <f>VLOOKUP($D4242,'NI-Ric'!$B$1:$W$2048,18,FALSE)</f>
        <v>0</v>
      </c>
      <c r="X4242" s="1218">
        <f>VLOOKUP($D4242,'NI-Ric'!$B$1:$W$2048,19,FALSE)</f>
        <v>0</v>
      </c>
    </row>
    <row r="4243" spans="1:24" ht="40.5" hidden="1">
      <c r="A4243" s="509"/>
      <c r="B4243" s="509"/>
      <c r="C4243" s="509"/>
      <c r="D4243" s="1218" t="s">
        <v>1380</v>
      </c>
      <c r="E4243" s="1219" t="s">
        <v>3069</v>
      </c>
      <c r="F4243" s="1202"/>
      <c r="G4243" s="1202"/>
      <c r="H4243" s="1202" t="s">
        <v>1353</v>
      </c>
      <c r="I4243" s="1202" t="s">
        <v>53</v>
      </c>
      <c r="J4243" s="1202" t="s">
        <v>3071</v>
      </c>
      <c r="K4243" s="1202"/>
      <c r="L4243" s="1202"/>
      <c r="M4243" s="1202" t="s">
        <v>1354</v>
      </c>
      <c r="N4243" s="1203" t="s">
        <v>1381</v>
      </c>
      <c r="O4243" s="1203" t="s">
        <v>73</v>
      </c>
      <c r="P4243" s="1203" t="s">
        <v>73</v>
      </c>
      <c r="Q4243" s="1203" t="s">
        <v>73</v>
      </c>
      <c r="R4243" s="1203" t="s">
        <v>73</v>
      </c>
      <c r="S4243" s="1218">
        <f>VLOOKUP($D4243,'NI-Ric'!$B$1:$W$2048,12,FALSE)</f>
        <v>0</v>
      </c>
      <c r="T4243" s="1218">
        <f>VLOOKUP($D4243,'NI-Ric'!$B$1:$W$2048,13,FALSE)</f>
        <v>0</v>
      </c>
      <c r="U4243" s="1218">
        <f>VLOOKUP($D4243,'NI-Ric'!$B$1:$W$2048,16,FALSE)</f>
        <v>0</v>
      </c>
      <c r="V4243" s="1218">
        <f>VLOOKUP($D4243,'NI-Ric'!$B$1:$W$2048,17,FALSE)</f>
        <v>0</v>
      </c>
      <c r="W4243" s="1218">
        <f>VLOOKUP($D4243,'NI-Ric'!$B$1:$W$2048,18,FALSE)</f>
        <v>0</v>
      </c>
      <c r="X4243" s="1218">
        <f>VLOOKUP($D4243,'NI-Ric'!$B$1:$W$2048,19,FALSE)</f>
        <v>0</v>
      </c>
    </row>
    <row r="4244" spans="1:24" ht="40.5" hidden="1">
      <c r="A4244" s="509"/>
      <c r="B4244" s="509"/>
      <c r="C4244" s="509"/>
      <c r="D4244" s="1218" t="s">
        <v>1382</v>
      </c>
      <c r="E4244" s="1219" t="s">
        <v>3069</v>
      </c>
      <c r="F4244" s="1202"/>
      <c r="G4244" s="1202"/>
      <c r="H4244" s="1202" t="s">
        <v>1353</v>
      </c>
      <c r="I4244" s="1202" t="s">
        <v>53</v>
      </c>
      <c r="J4244" s="1202" t="s">
        <v>3071</v>
      </c>
      <c r="K4244" s="1202"/>
      <c r="L4244" s="1202"/>
      <c r="M4244" s="1202" t="s">
        <v>1354</v>
      </c>
      <c r="N4244" s="1203" t="s">
        <v>1383</v>
      </c>
      <c r="O4244" s="1203" t="s">
        <v>73</v>
      </c>
      <c r="P4244" s="1203" t="s">
        <v>73</v>
      </c>
      <c r="Q4244" s="1203" t="s">
        <v>73</v>
      </c>
      <c r="R4244" s="1203" t="s">
        <v>73</v>
      </c>
      <c r="S4244" s="1218">
        <f>VLOOKUP($D4244,'NI-Ric'!$B$1:$W$2048,12,FALSE)</f>
        <v>0</v>
      </c>
      <c r="T4244" s="1218">
        <f>VLOOKUP($D4244,'NI-Ric'!$B$1:$W$2048,13,FALSE)</f>
        <v>0</v>
      </c>
      <c r="U4244" s="1218">
        <f>VLOOKUP($D4244,'NI-Ric'!$B$1:$W$2048,16,FALSE)</f>
        <v>0</v>
      </c>
      <c r="V4244" s="1218">
        <f>VLOOKUP($D4244,'NI-Ric'!$B$1:$W$2048,17,FALSE)</f>
        <v>0</v>
      </c>
      <c r="W4244" s="1218">
        <f>VLOOKUP($D4244,'NI-Ric'!$B$1:$W$2048,18,FALSE)</f>
        <v>0</v>
      </c>
      <c r="X4244" s="1218">
        <f>VLOOKUP($D4244,'NI-Ric'!$B$1:$W$2048,19,FALSE)</f>
        <v>0</v>
      </c>
    </row>
    <row r="4245" spans="1:24" ht="40.5" hidden="1">
      <c r="A4245" s="509"/>
      <c r="B4245" s="509"/>
      <c r="C4245" s="509"/>
      <c r="D4245" s="1218" t="s">
        <v>1384</v>
      </c>
      <c r="E4245" s="1219" t="s">
        <v>3069</v>
      </c>
      <c r="F4245" s="1202"/>
      <c r="G4245" s="1202"/>
      <c r="H4245" s="1202" t="s">
        <v>1353</v>
      </c>
      <c r="I4245" s="1202" t="s">
        <v>53</v>
      </c>
      <c r="J4245" s="1202" t="s">
        <v>3071</v>
      </c>
      <c r="K4245" s="1202"/>
      <c r="L4245" s="1202"/>
      <c r="M4245" s="1202" t="s">
        <v>1354</v>
      </c>
      <c r="N4245" s="1203" t="s">
        <v>1385</v>
      </c>
      <c r="O4245" s="1203" t="s">
        <v>73</v>
      </c>
      <c r="P4245" s="1203" t="s">
        <v>73</v>
      </c>
      <c r="Q4245" s="1203" t="s">
        <v>73</v>
      </c>
      <c r="R4245" s="1203" t="s">
        <v>73</v>
      </c>
      <c r="S4245" s="1218">
        <f>VLOOKUP($D4245,'NI-Ric'!$B$1:$W$2048,12,FALSE)</f>
        <v>0</v>
      </c>
      <c r="T4245" s="1218">
        <f>VLOOKUP($D4245,'NI-Ric'!$B$1:$W$2048,13,FALSE)</f>
        <v>0</v>
      </c>
      <c r="U4245" s="1218">
        <f>VLOOKUP($D4245,'NI-Ric'!$B$1:$W$2048,16,FALSE)</f>
        <v>0</v>
      </c>
      <c r="V4245" s="1218">
        <f>VLOOKUP($D4245,'NI-Ric'!$B$1:$W$2048,17,FALSE)</f>
        <v>0</v>
      </c>
      <c r="W4245" s="1218">
        <f>VLOOKUP($D4245,'NI-Ric'!$B$1:$W$2048,18,FALSE)</f>
        <v>0</v>
      </c>
      <c r="X4245" s="1218">
        <f>VLOOKUP($D4245,'NI-Ric'!$B$1:$W$2048,19,FALSE)</f>
        <v>0</v>
      </c>
    </row>
    <row r="4246" spans="1:24" ht="27" hidden="1">
      <c r="A4246" s="509"/>
      <c r="B4246" s="509"/>
      <c r="C4246" s="509"/>
      <c r="D4246" s="1218" t="s">
        <v>1386</v>
      </c>
      <c r="E4246" s="1219" t="s">
        <v>3069</v>
      </c>
      <c r="F4246" s="1202"/>
      <c r="G4246" s="1202"/>
      <c r="H4246" s="1202" t="s">
        <v>1353</v>
      </c>
      <c r="I4246" s="1202" t="s">
        <v>53</v>
      </c>
      <c r="J4246" s="1202" t="s">
        <v>3071</v>
      </c>
      <c r="K4246" s="1202"/>
      <c r="L4246" s="1202"/>
      <c r="M4246" s="1202" t="s">
        <v>1354</v>
      </c>
      <c r="N4246" s="1203" t="s">
        <v>1387</v>
      </c>
      <c r="O4246" s="1203" t="s">
        <v>73</v>
      </c>
      <c r="P4246" s="1203" t="s">
        <v>73</v>
      </c>
      <c r="Q4246" s="1203" t="s">
        <v>73</v>
      </c>
      <c r="R4246" s="1203" t="s">
        <v>73</v>
      </c>
      <c r="S4246" s="1218">
        <f>VLOOKUP($D4246,'NI-Ric'!$B$1:$W$2048,12,FALSE)</f>
        <v>0</v>
      </c>
      <c r="T4246" s="1218">
        <f>VLOOKUP($D4246,'NI-Ric'!$B$1:$W$2048,13,FALSE)</f>
        <v>0</v>
      </c>
      <c r="U4246" s="1218">
        <f>VLOOKUP($D4246,'NI-Ric'!$B$1:$W$2048,16,FALSE)</f>
        <v>0</v>
      </c>
      <c r="V4246" s="1218">
        <f>VLOOKUP($D4246,'NI-Ric'!$B$1:$W$2048,17,FALSE)</f>
        <v>0</v>
      </c>
      <c r="W4246" s="1218">
        <f>VLOOKUP($D4246,'NI-Ric'!$B$1:$W$2048,18,FALSE)</f>
        <v>0</v>
      </c>
      <c r="X4246" s="1218">
        <f>VLOOKUP($D4246,'NI-Ric'!$B$1:$W$2048,19,FALSE)</f>
        <v>0</v>
      </c>
    </row>
    <row r="4247" spans="1:24" ht="27" hidden="1">
      <c r="A4247" s="509"/>
      <c r="B4247" s="509"/>
      <c r="C4247" s="509"/>
      <c r="D4247" s="1218" t="s">
        <v>1388</v>
      </c>
      <c r="E4247" s="1219" t="s">
        <v>3069</v>
      </c>
      <c r="F4247" s="1202"/>
      <c r="G4247" s="1202"/>
      <c r="H4247" s="1202" t="s">
        <v>1353</v>
      </c>
      <c r="I4247" s="1202" t="s">
        <v>53</v>
      </c>
      <c r="J4247" s="1202" t="s">
        <v>3071</v>
      </c>
      <c r="K4247" s="1202"/>
      <c r="L4247" s="1202"/>
      <c r="M4247" s="1202" t="s">
        <v>1354</v>
      </c>
      <c r="N4247" s="1203" t="s">
        <v>1389</v>
      </c>
      <c r="O4247" s="1203" t="s">
        <v>73</v>
      </c>
      <c r="P4247" s="1203" t="s">
        <v>73</v>
      </c>
      <c r="Q4247" s="1203" t="s">
        <v>73</v>
      </c>
      <c r="R4247" s="1203" t="s">
        <v>73</v>
      </c>
      <c r="S4247" s="1218">
        <f>VLOOKUP($D4247,'NI-Ric'!$B$1:$W$2048,12,FALSE)</f>
        <v>0</v>
      </c>
      <c r="T4247" s="1218">
        <f>VLOOKUP($D4247,'NI-Ric'!$B$1:$W$2048,13,FALSE)</f>
        <v>0</v>
      </c>
      <c r="U4247" s="1218">
        <f>VLOOKUP($D4247,'NI-Ric'!$B$1:$W$2048,16,FALSE)</f>
        <v>0</v>
      </c>
      <c r="V4247" s="1218">
        <f>VLOOKUP($D4247,'NI-Ric'!$B$1:$W$2048,17,FALSE)</f>
        <v>0</v>
      </c>
      <c r="W4247" s="1218">
        <f>VLOOKUP($D4247,'NI-Ric'!$B$1:$W$2048,18,FALSE)</f>
        <v>0</v>
      </c>
      <c r="X4247" s="1218">
        <f>VLOOKUP($D4247,'NI-Ric'!$B$1:$W$2048,19,FALSE)</f>
        <v>0</v>
      </c>
    </row>
    <row r="4248" spans="1:24" ht="27" hidden="1">
      <c r="A4248" s="509"/>
      <c r="B4248" s="509"/>
      <c r="C4248" s="509"/>
      <c r="D4248" s="1218" t="s">
        <v>1390</v>
      </c>
      <c r="E4248" s="1219" t="s">
        <v>3069</v>
      </c>
      <c r="F4248" s="1202"/>
      <c r="G4248" s="1202"/>
      <c r="H4248" s="1202" t="s">
        <v>1353</v>
      </c>
      <c r="I4248" s="1202" t="s">
        <v>53</v>
      </c>
      <c r="J4248" s="1202" t="s">
        <v>3071</v>
      </c>
      <c r="K4248" s="1202"/>
      <c r="L4248" s="1202"/>
      <c r="M4248" s="1202" t="s">
        <v>1354</v>
      </c>
      <c r="N4248" s="1203" t="s">
        <v>1391</v>
      </c>
      <c r="O4248" s="1203" t="s">
        <v>73</v>
      </c>
      <c r="P4248" s="1203" t="s">
        <v>73</v>
      </c>
      <c r="Q4248" s="1203" t="s">
        <v>73</v>
      </c>
      <c r="R4248" s="1203" t="s">
        <v>73</v>
      </c>
      <c r="S4248" s="1218">
        <f>VLOOKUP($D4248,'NI-Ric'!$B$1:$W$2048,12,FALSE)</f>
        <v>0</v>
      </c>
      <c r="T4248" s="1218">
        <f>VLOOKUP($D4248,'NI-Ric'!$B$1:$W$2048,13,FALSE)</f>
        <v>0</v>
      </c>
      <c r="U4248" s="1218">
        <f>VLOOKUP($D4248,'NI-Ric'!$B$1:$W$2048,16,FALSE)</f>
        <v>0</v>
      </c>
      <c r="V4248" s="1218">
        <f>VLOOKUP($D4248,'NI-Ric'!$B$1:$W$2048,17,FALSE)</f>
        <v>0</v>
      </c>
      <c r="W4248" s="1218">
        <f>VLOOKUP($D4248,'NI-Ric'!$B$1:$W$2048,18,FALSE)</f>
        <v>0</v>
      </c>
      <c r="X4248" s="1218">
        <f>VLOOKUP($D4248,'NI-Ric'!$B$1:$W$2048,19,FALSE)</f>
        <v>0</v>
      </c>
    </row>
    <row r="4249" spans="1:24" ht="27" hidden="1">
      <c r="A4249" s="509"/>
      <c r="B4249" s="509"/>
      <c r="C4249" s="509"/>
      <c r="D4249" s="1218" t="s">
        <v>1392</v>
      </c>
      <c r="E4249" s="1219" t="s">
        <v>3069</v>
      </c>
      <c r="F4249" s="1202"/>
      <c r="G4249" s="1202"/>
      <c r="H4249" s="1202" t="s">
        <v>1353</v>
      </c>
      <c r="I4249" s="1202" t="s">
        <v>53</v>
      </c>
      <c r="J4249" s="1202" t="s">
        <v>3071</v>
      </c>
      <c r="K4249" s="1202"/>
      <c r="L4249" s="1202"/>
      <c r="M4249" s="1202" t="s">
        <v>1354</v>
      </c>
      <c r="N4249" s="1203" t="s">
        <v>1393</v>
      </c>
      <c r="O4249" s="1203" t="s">
        <v>73</v>
      </c>
      <c r="P4249" s="1203" t="s">
        <v>73</v>
      </c>
      <c r="Q4249" s="1203" t="s">
        <v>73</v>
      </c>
      <c r="R4249" s="1203" t="s">
        <v>73</v>
      </c>
      <c r="S4249" s="1218">
        <f>VLOOKUP($D4249,'NI-Ric'!$B$1:$W$2048,12,FALSE)</f>
        <v>0</v>
      </c>
      <c r="T4249" s="1218">
        <f>VLOOKUP($D4249,'NI-Ric'!$B$1:$W$2048,13,FALSE)</f>
        <v>0</v>
      </c>
      <c r="U4249" s="1218">
        <f>VLOOKUP($D4249,'NI-Ric'!$B$1:$W$2048,16,FALSE)</f>
        <v>0</v>
      </c>
      <c r="V4249" s="1218">
        <f>VLOOKUP($D4249,'NI-Ric'!$B$1:$W$2048,17,FALSE)</f>
        <v>0</v>
      </c>
      <c r="W4249" s="1218">
        <f>VLOOKUP($D4249,'NI-Ric'!$B$1:$W$2048,18,FALSE)</f>
        <v>0</v>
      </c>
      <c r="X4249" s="1218">
        <f>VLOOKUP($D4249,'NI-Ric'!$B$1:$W$2048,19,FALSE)</f>
        <v>0</v>
      </c>
    </row>
    <row r="4250" spans="1:24" ht="40.5" hidden="1">
      <c r="A4250" s="509"/>
      <c r="B4250" s="509"/>
      <c r="C4250" s="509"/>
      <c r="D4250" s="1218" t="s">
        <v>1394</v>
      </c>
      <c r="E4250" s="1219" t="s">
        <v>3069</v>
      </c>
      <c r="F4250" s="1202"/>
      <c r="G4250" s="1202"/>
      <c r="H4250" s="1202" t="s">
        <v>1395</v>
      </c>
      <c r="I4250" s="1202" t="s">
        <v>53</v>
      </c>
      <c r="J4250" s="1202" t="s">
        <v>3071</v>
      </c>
      <c r="K4250" s="1202"/>
      <c r="L4250" s="1202"/>
      <c r="M4250" s="1202" t="s">
        <v>1354</v>
      </c>
      <c r="N4250" s="1203" t="s">
        <v>1396</v>
      </c>
      <c r="O4250" s="1203" t="s">
        <v>73</v>
      </c>
      <c r="P4250" s="1203" t="s">
        <v>73</v>
      </c>
      <c r="Q4250" s="1203" t="s">
        <v>73</v>
      </c>
      <c r="R4250" s="1203" t="s">
        <v>73</v>
      </c>
      <c r="S4250" s="1218">
        <f>VLOOKUP($D4250,'NI-Ric'!$B$1:$W$2048,12,FALSE)</f>
        <v>0</v>
      </c>
      <c r="T4250" s="1218">
        <f>VLOOKUP($D4250,'NI-Ric'!$B$1:$W$2048,13,FALSE)</f>
        <v>0</v>
      </c>
      <c r="U4250" s="1218">
        <f>VLOOKUP($D4250,'NI-Ric'!$B$1:$W$2048,16,FALSE)</f>
        <v>0</v>
      </c>
      <c r="V4250" s="1218">
        <f>VLOOKUP($D4250,'NI-Ric'!$B$1:$W$2048,17,FALSE)</f>
        <v>0</v>
      </c>
      <c r="W4250" s="1218">
        <f>VLOOKUP($D4250,'NI-Ric'!$B$1:$W$2048,18,FALSE)</f>
        <v>0</v>
      </c>
      <c r="X4250" s="1218">
        <f>VLOOKUP($D4250,'NI-Ric'!$B$1:$W$2048,19,FALSE)</f>
        <v>0</v>
      </c>
    </row>
    <row r="4251" spans="1:24" ht="27" hidden="1">
      <c r="A4251" s="509"/>
      <c r="B4251" s="509"/>
      <c r="C4251" s="509"/>
      <c r="D4251" s="1218" t="s">
        <v>1397</v>
      </c>
      <c r="E4251" s="1219" t="s">
        <v>3069</v>
      </c>
      <c r="F4251" s="1202"/>
      <c r="G4251" s="1202"/>
      <c r="H4251" s="1202" t="s">
        <v>1395</v>
      </c>
      <c r="I4251" s="1202" t="s">
        <v>53</v>
      </c>
      <c r="J4251" s="1202" t="s">
        <v>3071</v>
      </c>
      <c r="K4251" s="1202"/>
      <c r="L4251" s="1202"/>
      <c r="M4251" s="1202" t="s">
        <v>1354</v>
      </c>
      <c r="N4251" s="1203" t="s">
        <v>1398</v>
      </c>
      <c r="O4251" s="1203" t="s">
        <v>73</v>
      </c>
      <c r="P4251" s="1203" t="s">
        <v>73</v>
      </c>
      <c r="Q4251" s="1203" t="s">
        <v>73</v>
      </c>
      <c r="R4251" s="1203" t="s">
        <v>73</v>
      </c>
      <c r="S4251" s="1218">
        <f>VLOOKUP($D4251,'NI-Ric'!$B$1:$W$2048,12,FALSE)</f>
        <v>0</v>
      </c>
      <c r="T4251" s="1218">
        <f>VLOOKUP($D4251,'NI-Ric'!$B$1:$W$2048,13,FALSE)</f>
        <v>0</v>
      </c>
      <c r="U4251" s="1218">
        <f>VLOOKUP($D4251,'NI-Ric'!$B$1:$W$2048,16,FALSE)</f>
        <v>0</v>
      </c>
      <c r="V4251" s="1218">
        <f>VLOOKUP($D4251,'NI-Ric'!$B$1:$W$2048,17,FALSE)</f>
        <v>0</v>
      </c>
      <c r="W4251" s="1218">
        <f>VLOOKUP($D4251,'NI-Ric'!$B$1:$W$2048,18,FALSE)</f>
        <v>0</v>
      </c>
      <c r="X4251" s="1218">
        <f>VLOOKUP($D4251,'NI-Ric'!$B$1:$W$2048,19,FALSE)</f>
        <v>0</v>
      </c>
    </row>
    <row r="4252" spans="1:24" hidden="1">
      <c r="A4252" s="509"/>
      <c r="B4252" s="509"/>
      <c r="C4252" s="509"/>
      <c r="D4252" s="1218" t="s">
        <v>1399</v>
      </c>
      <c r="E4252" s="1219" t="s">
        <v>3069</v>
      </c>
      <c r="F4252" s="1202"/>
      <c r="G4252" s="1202"/>
      <c r="H4252" s="1202" t="s">
        <v>1353</v>
      </c>
      <c r="I4252" s="1202" t="s">
        <v>53</v>
      </c>
      <c r="J4252" s="1202" t="s">
        <v>3071</v>
      </c>
      <c r="K4252" s="1202"/>
      <c r="L4252" s="1202"/>
      <c r="M4252" s="1202" t="s">
        <v>1354</v>
      </c>
      <c r="N4252" s="1203" t="s">
        <v>1400</v>
      </c>
      <c r="O4252" s="1203" t="s">
        <v>73</v>
      </c>
      <c r="P4252" s="1203" t="s">
        <v>73</v>
      </c>
      <c r="Q4252" s="1203" t="s">
        <v>73</v>
      </c>
      <c r="R4252" s="1203" t="s">
        <v>73</v>
      </c>
      <c r="S4252" s="1218">
        <f>VLOOKUP($D4252,'NI-Ric'!$B$1:$W$2048,12,FALSE)</f>
        <v>0</v>
      </c>
      <c r="T4252" s="1218">
        <f>VLOOKUP($D4252,'NI-Ric'!$B$1:$W$2048,13,FALSE)</f>
        <v>0</v>
      </c>
      <c r="U4252" s="1218">
        <f>VLOOKUP($D4252,'NI-Ric'!$B$1:$W$2048,16,FALSE)</f>
        <v>0</v>
      </c>
      <c r="V4252" s="1218">
        <f>VLOOKUP($D4252,'NI-Ric'!$B$1:$W$2048,17,FALSE)</f>
        <v>0</v>
      </c>
      <c r="W4252" s="1218">
        <f>VLOOKUP($D4252,'NI-Ric'!$B$1:$W$2048,18,FALSE)</f>
        <v>0</v>
      </c>
      <c r="X4252" s="1218">
        <f>VLOOKUP($D4252,'NI-Ric'!$B$1:$W$2048,19,FALSE)</f>
        <v>0</v>
      </c>
    </row>
    <row r="4253" spans="1:24" ht="27" hidden="1">
      <c r="A4253" s="509"/>
      <c r="B4253" s="509"/>
      <c r="C4253" s="509"/>
      <c r="D4253" s="1218" t="s">
        <v>1401</v>
      </c>
      <c r="E4253" s="1219" t="s">
        <v>3069</v>
      </c>
      <c r="F4253" s="1202"/>
      <c r="G4253" s="1202"/>
      <c r="H4253" s="1202" t="s">
        <v>1353</v>
      </c>
      <c r="I4253" s="1202" t="s">
        <v>53</v>
      </c>
      <c r="J4253" s="1202" t="s">
        <v>3071</v>
      </c>
      <c r="K4253" s="1202"/>
      <c r="L4253" s="1202"/>
      <c r="M4253" s="1202" t="s">
        <v>1354</v>
      </c>
      <c r="N4253" s="1203" t="s">
        <v>1402</v>
      </c>
      <c r="O4253" s="1203" t="s">
        <v>73</v>
      </c>
      <c r="P4253" s="1203" t="s">
        <v>73</v>
      </c>
      <c r="Q4253" s="1203" t="s">
        <v>73</v>
      </c>
      <c r="R4253" s="1203" t="s">
        <v>73</v>
      </c>
      <c r="S4253" s="1218">
        <f>VLOOKUP($D4253,'NI-Ric'!$B$1:$W$2048,12,FALSE)</f>
        <v>0</v>
      </c>
      <c r="T4253" s="1218">
        <f>VLOOKUP($D4253,'NI-Ric'!$B$1:$W$2048,13,FALSE)</f>
        <v>0</v>
      </c>
      <c r="U4253" s="1218">
        <f>VLOOKUP($D4253,'NI-Ric'!$B$1:$W$2048,16,FALSE)</f>
        <v>0</v>
      </c>
      <c r="V4253" s="1218">
        <f>VLOOKUP($D4253,'NI-Ric'!$B$1:$W$2048,17,FALSE)</f>
        <v>0</v>
      </c>
      <c r="W4253" s="1218">
        <f>VLOOKUP($D4253,'NI-Ric'!$B$1:$W$2048,18,FALSE)</f>
        <v>0</v>
      </c>
      <c r="X4253" s="1218">
        <f>VLOOKUP($D4253,'NI-Ric'!$B$1:$W$2048,19,FALSE)</f>
        <v>0</v>
      </c>
    </row>
    <row r="4254" spans="1:24" hidden="1">
      <c r="A4254" s="509"/>
      <c r="B4254" s="509"/>
      <c r="C4254" s="509"/>
      <c r="D4254" s="1218" t="s">
        <v>1403</v>
      </c>
      <c r="E4254" s="1219" t="s">
        <v>3069</v>
      </c>
      <c r="F4254" s="1202"/>
      <c r="G4254" s="1202"/>
      <c r="H4254" s="1202"/>
      <c r="I4254" s="1202" t="s">
        <v>53</v>
      </c>
      <c r="J4254" s="1202" t="s">
        <v>3071</v>
      </c>
      <c r="K4254" s="1202"/>
      <c r="L4254" s="1202"/>
      <c r="M4254" s="1202" t="s">
        <v>1354</v>
      </c>
      <c r="N4254" s="1203" t="s">
        <v>1404</v>
      </c>
      <c r="O4254" s="1203" t="s">
        <v>73</v>
      </c>
      <c r="P4254" s="1203" t="s">
        <v>73</v>
      </c>
      <c r="Q4254" s="1203" t="s">
        <v>73</v>
      </c>
      <c r="R4254" s="1203" t="s">
        <v>73</v>
      </c>
      <c r="S4254" s="1218">
        <f>VLOOKUP($D4254,'NI-Ric'!$B$1:$W$2048,12,FALSE)</f>
        <v>0</v>
      </c>
      <c r="T4254" s="1218">
        <f>VLOOKUP($D4254,'NI-Ric'!$B$1:$W$2048,13,FALSE)</f>
        <v>0</v>
      </c>
      <c r="U4254" s="1218">
        <f>VLOOKUP($D4254,'NI-Ric'!$B$1:$W$2048,16,FALSE)</f>
        <v>0</v>
      </c>
      <c r="V4254" s="1218">
        <f>VLOOKUP($D4254,'NI-Ric'!$B$1:$W$2048,17,FALSE)</f>
        <v>0</v>
      </c>
      <c r="W4254" s="1218">
        <f>VLOOKUP($D4254,'NI-Ric'!$B$1:$W$2048,18,FALSE)</f>
        <v>0</v>
      </c>
      <c r="X4254" s="1218">
        <f>VLOOKUP($D4254,'NI-Ric'!$B$1:$W$2048,19,FALSE)</f>
        <v>0</v>
      </c>
    </row>
    <row r="4255" spans="1:24" hidden="1">
      <c r="A4255" s="509"/>
      <c r="B4255" s="509"/>
      <c r="C4255" s="509"/>
      <c r="D4255" s="1218" t="s">
        <v>1405</v>
      </c>
      <c r="E4255" s="1219" t="s">
        <v>3069</v>
      </c>
      <c r="F4255" s="1202" t="s">
        <v>157</v>
      </c>
      <c r="G4255" s="1202" t="str">
        <f>CONCATENATE(D4255,F4255)</f>
        <v>4.20.10.10.110.010.40.050CONS</v>
      </c>
      <c r="H4255" s="1202" t="s">
        <v>1406</v>
      </c>
      <c r="I4255" s="1202" t="s">
        <v>53</v>
      </c>
      <c r="J4255" s="1202" t="s">
        <v>3071</v>
      </c>
      <c r="K4255" s="1202"/>
      <c r="L4255" s="1202"/>
      <c r="M4255" s="1202" t="s">
        <v>1354</v>
      </c>
      <c r="N4255" s="1203" t="s">
        <v>1407</v>
      </c>
      <c r="O4255" s="1203" t="s">
        <v>73</v>
      </c>
      <c r="P4255" s="1203" t="s">
        <v>73</v>
      </c>
      <c r="Q4255" s="1203" t="s">
        <v>73</v>
      </c>
      <c r="R4255" s="1203" t="s">
        <v>73</v>
      </c>
      <c r="S4255" s="1218">
        <f>VLOOKUP($D4255,'NI-Ric'!$B$1:$W$2048,12,FALSE)</f>
        <v>0</v>
      </c>
      <c r="T4255" s="1218">
        <f>VLOOKUP($D4255,'NI-Ric'!$B$1:$W$2048,13,FALSE)</f>
        <v>0</v>
      </c>
      <c r="U4255" s="1218">
        <f>VLOOKUP($D4255,'NI-Ric'!$B$1:$W$2048,16,FALSE)</f>
        <v>0</v>
      </c>
      <c r="V4255" s="1218">
        <f>VLOOKUP($D4255,'NI-Ric'!$B$1:$W$2048,17,FALSE)</f>
        <v>0</v>
      </c>
      <c r="W4255" s="1218">
        <f>VLOOKUP($D4255,'NI-Ric'!$B$1:$W$2048,18,FALSE)</f>
        <v>0</v>
      </c>
      <c r="X4255" s="1218">
        <f>VLOOKUP($D4255,'NI-Ric'!$B$1:$W$2048,19,FALSE)</f>
        <v>0</v>
      </c>
    </row>
    <row r="4256" spans="1:24" ht="27" hidden="1">
      <c r="A4256" s="509"/>
      <c r="B4256" s="509"/>
      <c r="C4256" s="509"/>
      <c r="D4256" s="1218" t="s">
        <v>1408</v>
      </c>
      <c r="E4256" s="1219" t="s">
        <v>3069</v>
      </c>
      <c r="F4256" s="1202" t="s">
        <v>157</v>
      </c>
      <c r="G4256" s="1202" t="str">
        <f>CONCATENATE(D4256,F4256)</f>
        <v>4.20.10.10.110.010.80.010CONS</v>
      </c>
      <c r="H4256" s="1202" t="s">
        <v>1406</v>
      </c>
      <c r="I4256" s="1202" t="s">
        <v>53</v>
      </c>
      <c r="J4256" s="1202" t="s">
        <v>3071</v>
      </c>
      <c r="K4256" s="1202"/>
      <c r="L4256" s="1202"/>
      <c r="M4256" s="1202" t="s">
        <v>1354</v>
      </c>
      <c r="N4256" s="1203" t="s">
        <v>1409</v>
      </c>
      <c r="O4256" s="1203" t="s">
        <v>73</v>
      </c>
      <c r="P4256" s="1203" t="s">
        <v>73</v>
      </c>
      <c r="Q4256" s="1203" t="s">
        <v>73</v>
      </c>
      <c r="R4256" s="1203" t="s">
        <v>73</v>
      </c>
      <c r="S4256" s="1218">
        <f>VLOOKUP($D4256,'NI-Ric'!$B$1:$W$2048,12,FALSE)</f>
        <v>0</v>
      </c>
      <c r="T4256" s="1218">
        <f>VLOOKUP($D4256,'NI-Ric'!$B$1:$W$2048,13,FALSE)</f>
        <v>0</v>
      </c>
      <c r="U4256" s="1218">
        <f>VLOOKUP($D4256,'NI-Ric'!$B$1:$W$2048,16,FALSE)</f>
        <v>0</v>
      </c>
      <c r="V4256" s="1218">
        <f>VLOOKUP($D4256,'NI-Ric'!$B$1:$W$2048,17,FALSE)</f>
        <v>0</v>
      </c>
      <c r="W4256" s="1218">
        <f>VLOOKUP($D4256,'NI-Ric'!$B$1:$W$2048,18,FALSE)</f>
        <v>0</v>
      </c>
      <c r="X4256" s="1218">
        <f>VLOOKUP($D4256,'NI-Ric'!$B$1:$W$2048,19,FALSE)</f>
        <v>0</v>
      </c>
    </row>
    <row r="4257" spans="1:24" hidden="1">
      <c r="A4257" s="509"/>
      <c r="B4257" s="509"/>
      <c r="C4257" s="509"/>
      <c r="D4257" s="1218" t="s">
        <v>1410</v>
      </c>
      <c r="E4257" s="1219" t="s">
        <v>3069</v>
      </c>
      <c r="F4257" s="1202"/>
      <c r="G4257" s="1202"/>
      <c r="H4257" s="1202" t="s">
        <v>1353</v>
      </c>
      <c r="I4257" s="1202" t="s">
        <v>53</v>
      </c>
      <c r="J4257" s="1202" t="s">
        <v>3071</v>
      </c>
      <c r="K4257" s="1202"/>
      <c r="L4257" s="1202"/>
      <c r="M4257" s="1202" t="s">
        <v>1354</v>
      </c>
      <c r="N4257" s="1203" t="s">
        <v>1411</v>
      </c>
      <c r="O4257" s="1203" t="s">
        <v>73</v>
      </c>
      <c r="P4257" s="1203" t="s">
        <v>73</v>
      </c>
      <c r="Q4257" s="1203" t="s">
        <v>73</v>
      </c>
      <c r="R4257" s="1203" t="s">
        <v>73</v>
      </c>
      <c r="S4257" s="1218">
        <f>VLOOKUP($D4257,'NI-Ric'!$B$1:$W$2048,12,FALSE)</f>
        <v>0</v>
      </c>
      <c r="T4257" s="1218">
        <f>VLOOKUP($D4257,'NI-Ric'!$B$1:$W$2048,13,FALSE)</f>
        <v>0</v>
      </c>
      <c r="U4257" s="1218">
        <f>VLOOKUP($D4257,'NI-Ric'!$B$1:$W$2048,16,FALSE)</f>
        <v>0</v>
      </c>
      <c r="V4257" s="1218">
        <f>VLOOKUP($D4257,'NI-Ric'!$B$1:$W$2048,17,FALSE)</f>
        <v>0</v>
      </c>
      <c r="W4257" s="1218">
        <f>VLOOKUP($D4257,'NI-Ric'!$B$1:$W$2048,18,FALSE)</f>
        <v>0</v>
      </c>
      <c r="X4257" s="1218">
        <f>VLOOKUP($D4257,'NI-Ric'!$B$1:$W$2048,19,FALSE)</f>
        <v>0</v>
      </c>
    </row>
    <row r="4258" spans="1:24" ht="27" hidden="1">
      <c r="A4258" s="509"/>
      <c r="B4258" s="509"/>
      <c r="C4258" s="509"/>
      <c r="D4258" s="1218" t="s">
        <v>1412</v>
      </c>
      <c r="E4258" s="1219" t="s">
        <v>3069</v>
      </c>
      <c r="F4258" s="1202" t="s">
        <v>157</v>
      </c>
      <c r="G4258" s="1202" t="str">
        <f>CONCATENATE(D4258,F4258)</f>
        <v>4.20.10.10.110.010.80.110CONS</v>
      </c>
      <c r="H4258" s="1202"/>
      <c r="I4258" s="1202" t="s">
        <v>53</v>
      </c>
      <c r="J4258" s="1202" t="s">
        <v>3071</v>
      </c>
      <c r="K4258" s="1202"/>
      <c r="L4258" s="1202"/>
      <c r="M4258" s="1202" t="s">
        <v>1354</v>
      </c>
      <c r="N4258" s="1203" t="s">
        <v>1413</v>
      </c>
      <c r="O4258" s="1203" t="s">
        <v>73</v>
      </c>
      <c r="P4258" s="1203" t="s">
        <v>73</v>
      </c>
      <c r="Q4258" s="1203" t="s">
        <v>73</v>
      </c>
      <c r="R4258" s="1203" t="s">
        <v>73</v>
      </c>
      <c r="S4258" s="1218">
        <f>VLOOKUP($D4258,'NI-Ric'!$B$1:$W$2048,12,FALSE)</f>
        <v>0</v>
      </c>
      <c r="T4258" s="1218">
        <f>VLOOKUP($D4258,'NI-Ric'!$B$1:$W$2048,13,FALSE)</f>
        <v>0</v>
      </c>
      <c r="U4258" s="1218">
        <f>VLOOKUP($D4258,'NI-Ric'!$B$1:$W$2048,16,FALSE)</f>
        <v>0</v>
      </c>
      <c r="V4258" s="1218">
        <f>VLOOKUP($D4258,'NI-Ric'!$B$1:$W$2048,17,FALSE)</f>
        <v>0</v>
      </c>
      <c r="W4258" s="1218">
        <f>VLOOKUP($D4258,'NI-Ric'!$B$1:$W$2048,18,FALSE)</f>
        <v>0</v>
      </c>
      <c r="X4258" s="1218">
        <f>VLOOKUP($D4258,'NI-Ric'!$B$1:$W$2048,19,FALSE)</f>
        <v>0</v>
      </c>
    </row>
    <row r="4259" spans="1:24" hidden="1">
      <c r="A4259" s="509"/>
      <c r="B4259" s="509"/>
      <c r="C4259" s="509"/>
      <c r="D4259" s="1218" t="s">
        <v>1414</v>
      </c>
      <c r="E4259" s="1219" t="s">
        <v>3069</v>
      </c>
      <c r="F4259" s="1202"/>
      <c r="G4259" s="1202"/>
      <c r="H4259" s="1202"/>
      <c r="I4259" s="1202" t="s">
        <v>53</v>
      </c>
      <c r="J4259" s="1202" t="s">
        <v>3071</v>
      </c>
      <c r="K4259" s="1202"/>
      <c r="L4259" s="1202"/>
      <c r="M4259" s="1202" t="s">
        <v>1354</v>
      </c>
      <c r="N4259" s="1203" t="s">
        <v>1415</v>
      </c>
      <c r="O4259" s="1203" t="s">
        <v>73</v>
      </c>
      <c r="P4259" s="1203" t="s">
        <v>73</v>
      </c>
      <c r="Q4259" s="1203" t="s">
        <v>73</v>
      </c>
      <c r="R4259" s="1203" t="s">
        <v>73</v>
      </c>
      <c r="S4259" s="1218">
        <f>VLOOKUP($D4259,'NI-Ric'!$B$1:$W$2048,12,FALSE)</f>
        <v>0</v>
      </c>
      <c r="T4259" s="1218">
        <f>VLOOKUP($D4259,'NI-Ric'!$B$1:$W$2048,13,FALSE)</f>
        <v>0</v>
      </c>
      <c r="U4259" s="1218">
        <f>VLOOKUP($D4259,'NI-Ric'!$B$1:$W$2048,16,FALSE)</f>
        <v>0</v>
      </c>
      <c r="V4259" s="1218">
        <f>VLOOKUP($D4259,'NI-Ric'!$B$1:$W$2048,17,FALSE)</f>
        <v>0</v>
      </c>
      <c r="W4259" s="1218">
        <f>VLOOKUP($D4259,'NI-Ric'!$B$1:$W$2048,18,FALSE)</f>
        <v>0</v>
      </c>
      <c r="X4259" s="1218">
        <f>VLOOKUP($D4259,'NI-Ric'!$B$1:$W$2048,19,FALSE)</f>
        <v>0</v>
      </c>
    </row>
    <row r="4260" spans="1:24" ht="27" hidden="1">
      <c r="A4260" s="509"/>
      <c r="B4260" s="509"/>
      <c r="C4260" s="509"/>
      <c r="D4260" s="1218" t="s">
        <v>1416</v>
      </c>
      <c r="E4260" s="1219" t="s">
        <v>3069</v>
      </c>
      <c r="F4260" s="1202"/>
      <c r="G4260" s="1202"/>
      <c r="H4260" s="1205" t="s">
        <v>1417</v>
      </c>
      <c r="I4260" s="1202" t="s">
        <v>53</v>
      </c>
      <c r="J4260" s="1202" t="s">
        <v>3071</v>
      </c>
      <c r="K4260" s="1202"/>
      <c r="L4260" s="1202"/>
      <c r="M4260" s="1202" t="s">
        <v>1354</v>
      </c>
      <c r="N4260" s="1203" t="s">
        <v>1418</v>
      </c>
      <c r="O4260" s="1203" t="s">
        <v>73</v>
      </c>
      <c r="P4260" s="1203" t="s">
        <v>73</v>
      </c>
      <c r="Q4260" s="1203" t="s">
        <v>73</v>
      </c>
      <c r="R4260" s="1203" t="s">
        <v>73</v>
      </c>
      <c r="S4260" s="1218">
        <f>VLOOKUP($D4260,'NI-Ric'!$B$1:$W$2048,12,FALSE)</f>
        <v>0</v>
      </c>
      <c r="T4260" s="1218">
        <f>VLOOKUP($D4260,'NI-Ric'!$B$1:$W$2048,13,FALSE)</f>
        <v>0</v>
      </c>
      <c r="U4260" s="1218">
        <f>VLOOKUP($D4260,'NI-Ric'!$B$1:$W$2048,16,FALSE)</f>
        <v>0</v>
      </c>
      <c r="V4260" s="1218">
        <f>VLOOKUP($D4260,'NI-Ric'!$B$1:$W$2048,17,FALSE)</f>
        <v>0</v>
      </c>
      <c r="W4260" s="1218">
        <f>VLOOKUP($D4260,'NI-Ric'!$B$1:$W$2048,18,FALSE)</f>
        <v>0</v>
      </c>
      <c r="X4260" s="1218">
        <f>VLOOKUP($D4260,'NI-Ric'!$B$1:$W$2048,19,FALSE)</f>
        <v>0</v>
      </c>
    </row>
    <row r="4261" spans="1:24" ht="27" hidden="1">
      <c r="A4261" s="509"/>
      <c r="B4261" s="509"/>
      <c r="C4261" s="509"/>
      <c r="D4261" s="1218" t="s">
        <v>1419</v>
      </c>
      <c r="E4261" s="1219" t="s">
        <v>3069</v>
      </c>
      <c r="F4261" s="1202"/>
      <c r="G4261" s="1202"/>
      <c r="H4261" s="1205" t="s">
        <v>1417</v>
      </c>
      <c r="I4261" s="1202" t="s">
        <v>53</v>
      </c>
      <c r="J4261" s="1202" t="s">
        <v>3071</v>
      </c>
      <c r="K4261" s="1202"/>
      <c r="L4261" s="1202"/>
      <c r="M4261" s="1202" t="s">
        <v>1354</v>
      </c>
      <c r="N4261" s="1203" t="s">
        <v>1420</v>
      </c>
      <c r="O4261" s="1203" t="s">
        <v>73</v>
      </c>
      <c r="P4261" s="1203" t="s">
        <v>73</v>
      </c>
      <c r="Q4261" s="1203" t="s">
        <v>73</v>
      </c>
      <c r="R4261" s="1203" t="s">
        <v>73</v>
      </c>
      <c r="S4261" s="1218">
        <f>VLOOKUP($D4261,'NI-Ric'!$B$1:$W$2048,12,FALSE)</f>
        <v>0</v>
      </c>
      <c r="T4261" s="1218">
        <f>VLOOKUP($D4261,'NI-Ric'!$B$1:$W$2048,13,FALSE)</f>
        <v>0</v>
      </c>
      <c r="U4261" s="1218">
        <f>VLOOKUP($D4261,'NI-Ric'!$B$1:$W$2048,16,FALSE)</f>
        <v>0</v>
      </c>
      <c r="V4261" s="1218">
        <f>VLOOKUP($D4261,'NI-Ric'!$B$1:$W$2048,17,FALSE)</f>
        <v>0</v>
      </c>
      <c r="W4261" s="1218">
        <f>VLOOKUP($D4261,'NI-Ric'!$B$1:$W$2048,18,FALSE)</f>
        <v>0</v>
      </c>
      <c r="X4261" s="1218">
        <f>VLOOKUP($D4261,'NI-Ric'!$B$1:$W$2048,19,FALSE)</f>
        <v>0</v>
      </c>
    </row>
    <row r="4262" spans="1:24" ht="27" hidden="1">
      <c r="A4262" s="509"/>
      <c r="B4262" s="509"/>
      <c r="C4262" s="509"/>
      <c r="D4262" s="1218" t="s">
        <v>1421</v>
      </c>
      <c r="E4262" s="1219" t="s">
        <v>3069</v>
      </c>
      <c r="F4262" s="1202"/>
      <c r="G4262" s="1202"/>
      <c r="H4262" s="1205" t="s">
        <v>1417</v>
      </c>
      <c r="I4262" s="1202" t="s">
        <v>53</v>
      </c>
      <c r="J4262" s="1202" t="s">
        <v>3071</v>
      </c>
      <c r="K4262" s="1202"/>
      <c r="L4262" s="1202"/>
      <c r="M4262" s="1202" t="s">
        <v>1354</v>
      </c>
      <c r="N4262" s="1203" t="s">
        <v>1422</v>
      </c>
      <c r="O4262" s="1203" t="s">
        <v>73</v>
      </c>
      <c r="P4262" s="1203" t="s">
        <v>73</v>
      </c>
      <c r="Q4262" s="1203" t="s">
        <v>73</v>
      </c>
      <c r="R4262" s="1203" t="s">
        <v>73</v>
      </c>
      <c r="S4262" s="1218">
        <f>VLOOKUP($D4262,'NI-Ric'!$B$1:$W$2048,12,FALSE)</f>
        <v>0</v>
      </c>
      <c r="T4262" s="1218">
        <f>VLOOKUP($D4262,'NI-Ric'!$B$1:$W$2048,13,FALSE)</f>
        <v>0</v>
      </c>
      <c r="U4262" s="1218">
        <f>VLOOKUP($D4262,'NI-Ric'!$B$1:$W$2048,16,FALSE)</f>
        <v>0</v>
      </c>
      <c r="V4262" s="1218">
        <f>VLOOKUP($D4262,'NI-Ric'!$B$1:$W$2048,17,FALSE)</f>
        <v>0</v>
      </c>
      <c r="W4262" s="1218">
        <f>VLOOKUP($D4262,'NI-Ric'!$B$1:$W$2048,18,FALSE)</f>
        <v>0</v>
      </c>
      <c r="X4262" s="1218">
        <f>VLOOKUP($D4262,'NI-Ric'!$B$1:$W$2048,19,FALSE)</f>
        <v>0</v>
      </c>
    </row>
    <row r="4263" spans="1:24" ht="27" hidden="1">
      <c r="A4263" s="509"/>
      <c r="B4263" s="509"/>
      <c r="C4263" s="509"/>
      <c r="D4263" s="1218" t="s">
        <v>1423</v>
      </c>
      <c r="E4263" s="1219" t="s">
        <v>3069</v>
      </c>
      <c r="F4263" s="1202"/>
      <c r="G4263" s="1202"/>
      <c r="H4263" s="1205" t="s">
        <v>1417</v>
      </c>
      <c r="I4263" s="1202" t="s">
        <v>53</v>
      </c>
      <c r="J4263" s="1202" t="s">
        <v>3071</v>
      </c>
      <c r="K4263" s="1202"/>
      <c r="L4263" s="1202"/>
      <c r="M4263" s="1202" t="s">
        <v>1354</v>
      </c>
      <c r="N4263" s="1203" t="s">
        <v>1424</v>
      </c>
      <c r="O4263" s="1203" t="s">
        <v>73</v>
      </c>
      <c r="P4263" s="1203" t="s">
        <v>73</v>
      </c>
      <c r="Q4263" s="1203" t="s">
        <v>73</v>
      </c>
      <c r="R4263" s="1203" t="s">
        <v>73</v>
      </c>
      <c r="S4263" s="1218">
        <f>VLOOKUP($D4263,'NI-Ric'!$B$1:$W$2048,12,FALSE)</f>
        <v>0</v>
      </c>
      <c r="T4263" s="1218">
        <f>VLOOKUP($D4263,'NI-Ric'!$B$1:$W$2048,13,FALSE)</f>
        <v>0</v>
      </c>
      <c r="U4263" s="1218">
        <f>VLOOKUP($D4263,'NI-Ric'!$B$1:$W$2048,16,FALSE)</f>
        <v>0</v>
      </c>
      <c r="V4263" s="1218">
        <f>VLOOKUP($D4263,'NI-Ric'!$B$1:$W$2048,17,FALSE)</f>
        <v>0</v>
      </c>
      <c r="W4263" s="1218">
        <f>VLOOKUP($D4263,'NI-Ric'!$B$1:$W$2048,18,FALSE)</f>
        <v>0</v>
      </c>
      <c r="X4263" s="1218">
        <f>VLOOKUP($D4263,'NI-Ric'!$B$1:$W$2048,19,FALSE)</f>
        <v>0</v>
      </c>
    </row>
    <row r="4264" spans="1:24" ht="40.5" hidden="1">
      <c r="A4264" s="509"/>
      <c r="B4264" s="509"/>
      <c r="C4264" s="509"/>
      <c r="D4264" s="1218" t="s">
        <v>1425</v>
      </c>
      <c r="E4264" s="1219" t="s">
        <v>3069</v>
      </c>
      <c r="F4264" s="1202"/>
      <c r="G4264" s="1202"/>
      <c r="H4264" s="1205" t="s">
        <v>1417</v>
      </c>
      <c r="I4264" s="1202" t="s">
        <v>53</v>
      </c>
      <c r="J4264" s="1202" t="s">
        <v>3071</v>
      </c>
      <c r="K4264" s="1202"/>
      <c r="L4264" s="1202"/>
      <c r="M4264" s="1202" t="s">
        <v>1354</v>
      </c>
      <c r="N4264" s="1203" t="s">
        <v>1426</v>
      </c>
      <c r="O4264" s="1203" t="s">
        <v>73</v>
      </c>
      <c r="P4264" s="1203" t="s">
        <v>73</v>
      </c>
      <c r="Q4264" s="1203" t="s">
        <v>73</v>
      </c>
      <c r="R4264" s="1203" t="s">
        <v>73</v>
      </c>
      <c r="S4264" s="1218">
        <f>VLOOKUP($D4264,'NI-Ric'!$B$1:$W$2048,12,FALSE)</f>
        <v>0</v>
      </c>
      <c r="T4264" s="1218">
        <f>VLOOKUP($D4264,'NI-Ric'!$B$1:$W$2048,13,FALSE)</f>
        <v>0</v>
      </c>
      <c r="U4264" s="1218">
        <f>VLOOKUP($D4264,'NI-Ric'!$B$1:$W$2048,16,FALSE)</f>
        <v>0</v>
      </c>
      <c r="V4264" s="1218">
        <f>VLOOKUP($D4264,'NI-Ric'!$B$1:$W$2048,17,FALSE)</f>
        <v>0</v>
      </c>
      <c r="W4264" s="1218">
        <f>VLOOKUP($D4264,'NI-Ric'!$B$1:$W$2048,18,FALSE)</f>
        <v>0</v>
      </c>
      <c r="X4264" s="1218">
        <f>VLOOKUP($D4264,'NI-Ric'!$B$1:$W$2048,19,FALSE)</f>
        <v>0</v>
      </c>
    </row>
    <row r="4265" spans="1:24" ht="40.5" hidden="1">
      <c r="A4265" s="509"/>
      <c r="B4265" s="509"/>
      <c r="C4265" s="509"/>
      <c r="D4265" s="1218" t="s">
        <v>1427</v>
      </c>
      <c r="E4265" s="1219" t="s">
        <v>3069</v>
      </c>
      <c r="F4265" s="1202"/>
      <c r="G4265" s="1202"/>
      <c r="H4265" s="1205" t="s">
        <v>1417</v>
      </c>
      <c r="I4265" s="1202" t="s">
        <v>53</v>
      </c>
      <c r="J4265" s="1202" t="s">
        <v>3071</v>
      </c>
      <c r="K4265" s="1202"/>
      <c r="L4265" s="1202"/>
      <c r="M4265" s="1202" t="s">
        <v>1354</v>
      </c>
      <c r="N4265" s="1203" t="s">
        <v>1428</v>
      </c>
      <c r="O4265" s="1203" t="s">
        <v>73</v>
      </c>
      <c r="P4265" s="1203" t="s">
        <v>73</v>
      </c>
      <c r="Q4265" s="1203" t="s">
        <v>73</v>
      </c>
      <c r="R4265" s="1203" t="s">
        <v>73</v>
      </c>
      <c r="S4265" s="1218">
        <f>VLOOKUP($D4265,'NI-Ric'!$B$1:$W$2048,12,FALSE)</f>
        <v>0</v>
      </c>
      <c r="T4265" s="1218">
        <f>VLOOKUP($D4265,'NI-Ric'!$B$1:$W$2048,13,FALSE)</f>
        <v>0</v>
      </c>
      <c r="U4265" s="1218">
        <f>VLOOKUP($D4265,'NI-Ric'!$B$1:$W$2048,16,FALSE)</f>
        <v>0</v>
      </c>
      <c r="V4265" s="1218">
        <f>VLOOKUP($D4265,'NI-Ric'!$B$1:$W$2048,17,FALSE)</f>
        <v>0</v>
      </c>
      <c r="W4265" s="1218">
        <f>VLOOKUP($D4265,'NI-Ric'!$B$1:$W$2048,18,FALSE)</f>
        <v>0</v>
      </c>
      <c r="X4265" s="1218">
        <f>VLOOKUP($D4265,'NI-Ric'!$B$1:$W$2048,19,FALSE)</f>
        <v>0</v>
      </c>
    </row>
    <row r="4266" spans="1:24" ht="40.5" hidden="1">
      <c r="A4266" s="509"/>
      <c r="B4266" s="509"/>
      <c r="C4266" s="509"/>
      <c r="D4266" s="1218" t="s">
        <v>1429</v>
      </c>
      <c r="E4266" s="1219" t="s">
        <v>3069</v>
      </c>
      <c r="F4266" s="1202"/>
      <c r="G4266" s="1202"/>
      <c r="H4266" s="1205" t="s">
        <v>1417</v>
      </c>
      <c r="I4266" s="1202" t="s">
        <v>53</v>
      </c>
      <c r="J4266" s="1202" t="s">
        <v>3071</v>
      </c>
      <c r="K4266" s="1202"/>
      <c r="L4266" s="1202"/>
      <c r="M4266" s="1202" t="s">
        <v>1354</v>
      </c>
      <c r="N4266" s="1203" t="s">
        <v>1430</v>
      </c>
      <c r="O4266" s="1203" t="s">
        <v>73</v>
      </c>
      <c r="P4266" s="1203" t="s">
        <v>73</v>
      </c>
      <c r="Q4266" s="1203" t="s">
        <v>73</v>
      </c>
      <c r="R4266" s="1203" t="s">
        <v>73</v>
      </c>
      <c r="S4266" s="1218">
        <f>VLOOKUP($D4266,'NI-Ric'!$B$1:$W$2048,12,FALSE)</f>
        <v>0</v>
      </c>
      <c r="T4266" s="1218">
        <f>VLOOKUP($D4266,'NI-Ric'!$B$1:$W$2048,13,FALSE)</f>
        <v>0</v>
      </c>
      <c r="U4266" s="1218">
        <f>VLOOKUP($D4266,'NI-Ric'!$B$1:$W$2048,16,FALSE)</f>
        <v>0</v>
      </c>
      <c r="V4266" s="1218">
        <f>VLOOKUP($D4266,'NI-Ric'!$B$1:$W$2048,17,FALSE)</f>
        <v>0</v>
      </c>
      <c r="W4266" s="1218">
        <f>VLOOKUP($D4266,'NI-Ric'!$B$1:$W$2048,18,FALSE)</f>
        <v>0</v>
      </c>
      <c r="X4266" s="1218">
        <f>VLOOKUP($D4266,'NI-Ric'!$B$1:$W$2048,19,FALSE)</f>
        <v>0</v>
      </c>
    </row>
    <row r="4267" spans="1:24" ht="27" hidden="1">
      <c r="A4267" s="509"/>
      <c r="B4267" s="509"/>
      <c r="C4267" s="509"/>
      <c r="D4267" s="1218" t="s">
        <v>1431</v>
      </c>
      <c r="E4267" s="1219" t="s">
        <v>3069</v>
      </c>
      <c r="F4267" s="1202"/>
      <c r="G4267" s="1202"/>
      <c r="H4267" s="1205" t="s">
        <v>1417</v>
      </c>
      <c r="I4267" s="1202" t="s">
        <v>53</v>
      </c>
      <c r="J4267" s="1202" t="s">
        <v>3071</v>
      </c>
      <c r="K4267" s="1202"/>
      <c r="L4267" s="1202"/>
      <c r="M4267" s="1202" t="s">
        <v>1354</v>
      </c>
      <c r="N4267" s="1203" t="s">
        <v>1432</v>
      </c>
      <c r="O4267" s="1203" t="s">
        <v>73</v>
      </c>
      <c r="P4267" s="1203" t="s">
        <v>73</v>
      </c>
      <c r="Q4267" s="1203" t="s">
        <v>73</v>
      </c>
      <c r="R4267" s="1203" t="s">
        <v>73</v>
      </c>
      <c r="S4267" s="1218">
        <f>VLOOKUP($D4267,'NI-Ric'!$B$1:$W$2048,12,FALSE)</f>
        <v>0</v>
      </c>
      <c r="T4267" s="1218">
        <f>VLOOKUP($D4267,'NI-Ric'!$B$1:$W$2048,13,FALSE)</f>
        <v>0</v>
      </c>
      <c r="U4267" s="1218">
        <f>VLOOKUP($D4267,'NI-Ric'!$B$1:$W$2048,16,FALSE)</f>
        <v>0</v>
      </c>
      <c r="V4267" s="1218">
        <f>VLOOKUP($D4267,'NI-Ric'!$B$1:$W$2048,17,FALSE)</f>
        <v>0</v>
      </c>
      <c r="W4267" s="1218">
        <f>VLOOKUP($D4267,'NI-Ric'!$B$1:$W$2048,18,FALSE)</f>
        <v>0</v>
      </c>
      <c r="X4267" s="1218">
        <f>VLOOKUP($D4267,'NI-Ric'!$B$1:$W$2048,19,FALSE)</f>
        <v>0</v>
      </c>
    </row>
    <row r="4268" spans="1:24" ht="27" hidden="1">
      <c r="A4268" s="509"/>
      <c r="B4268" s="509"/>
      <c r="C4268" s="509"/>
      <c r="D4268" s="1218" t="s">
        <v>1433</v>
      </c>
      <c r="E4268" s="1219" t="s">
        <v>3069</v>
      </c>
      <c r="F4268" s="1202"/>
      <c r="G4268" s="1202"/>
      <c r="H4268" s="1205" t="s">
        <v>1417</v>
      </c>
      <c r="I4268" s="1202" t="s">
        <v>53</v>
      </c>
      <c r="J4268" s="1202" t="s">
        <v>3071</v>
      </c>
      <c r="K4268" s="1202"/>
      <c r="L4268" s="1202"/>
      <c r="M4268" s="1202" t="s">
        <v>1354</v>
      </c>
      <c r="N4268" s="1203" t="s">
        <v>1434</v>
      </c>
      <c r="O4268" s="1203" t="s">
        <v>73</v>
      </c>
      <c r="P4268" s="1203" t="s">
        <v>73</v>
      </c>
      <c r="Q4268" s="1203" t="s">
        <v>73</v>
      </c>
      <c r="R4268" s="1203" t="s">
        <v>73</v>
      </c>
      <c r="S4268" s="1218">
        <f>VLOOKUP($D4268,'NI-Ric'!$B$1:$W$2048,12,FALSE)</f>
        <v>0</v>
      </c>
      <c r="T4268" s="1218">
        <f>VLOOKUP($D4268,'NI-Ric'!$B$1:$W$2048,13,FALSE)</f>
        <v>0</v>
      </c>
      <c r="U4268" s="1218">
        <f>VLOOKUP($D4268,'NI-Ric'!$B$1:$W$2048,16,FALSE)</f>
        <v>0</v>
      </c>
      <c r="V4268" s="1218">
        <f>VLOOKUP($D4268,'NI-Ric'!$B$1:$W$2048,17,FALSE)</f>
        <v>0</v>
      </c>
      <c r="W4268" s="1218">
        <f>VLOOKUP($D4268,'NI-Ric'!$B$1:$W$2048,18,FALSE)</f>
        <v>0</v>
      </c>
      <c r="X4268" s="1218">
        <f>VLOOKUP($D4268,'NI-Ric'!$B$1:$W$2048,19,FALSE)</f>
        <v>0</v>
      </c>
    </row>
    <row r="4269" spans="1:24" ht="27" hidden="1">
      <c r="A4269" s="509"/>
      <c r="B4269" s="509"/>
      <c r="C4269" s="509"/>
      <c r="D4269" s="1218" t="s">
        <v>1435</v>
      </c>
      <c r="E4269" s="1219" t="s">
        <v>3069</v>
      </c>
      <c r="F4269" s="1202"/>
      <c r="G4269" s="1202"/>
      <c r="H4269" s="1205" t="s">
        <v>1417</v>
      </c>
      <c r="I4269" s="1202" t="s">
        <v>53</v>
      </c>
      <c r="J4269" s="1202" t="s">
        <v>3071</v>
      </c>
      <c r="K4269" s="1202"/>
      <c r="L4269" s="1202"/>
      <c r="M4269" s="1202" t="s">
        <v>1354</v>
      </c>
      <c r="N4269" s="1203" t="s">
        <v>1436</v>
      </c>
      <c r="O4269" s="1203" t="s">
        <v>73</v>
      </c>
      <c r="P4269" s="1203" t="s">
        <v>73</v>
      </c>
      <c r="Q4269" s="1203" t="s">
        <v>73</v>
      </c>
      <c r="R4269" s="1203" t="s">
        <v>73</v>
      </c>
      <c r="S4269" s="1218">
        <f>VLOOKUP($D4269,'NI-Ric'!$B$1:$W$2048,12,FALSE)</f>
        <v>0</v>
      </c>
      <c r="T4269" s="1218">
        <f>VLOOKUP($D4269,'NI-Ric'!$B$1:$W$2048,13,FALSE)</f>
        <v>0</v>
      </c>
      <c r="U4269" s="1218">
        <f>VLOOKUP($D4269,'NI-Ric'!$B$1:$W$2048,16,FALSE)</f>
        <v>0</v>
      </c>
      <c r="V4269" s="1218">
        <f>VLOOKUP($D4269,'NI-Ric'!$B$1:$W$2048,17,FALSE)</f>
        <v>0</v>
      </c>
      <c r="W4269" s="1218">
        <f>VLOOKUP($D4269,'NI-Ric'!$B$1:$W$2048,18,FALSE)</f>
        <v>0</v>
      </c>
      <c r="X4269" s="1218">
        <f>VLOOKUP($D4269,'NI-Ric'!$B$1:$W$2048,19,FALSE)</f>
        <v>0</v>
      </c>
    </row>
    <row r="4270" spans="1:24" ht="27" hidden="1">
      <c r="A4270" s="509"/>
      <c r="B4270" s="509"/>
      <c r="C4270" s="509"/>
      <c r="D4270" s="1218" t="s">
        <v>1437</v>
      </c>
      <c r="E4270" s="1219" t="s">
        <v>3069</v>
      </c>
      <c r="F4270" s="1202"/>
      <c r="G4270" s="1202"/>
      <c r="H4270" s="1205" t="s">
        <v>1417</v>
      </c>
      <c r="I4270" s="1202" t="s">
        <v>53</v>
      </c>
      <c r="J4270" s="1202" t="s">
        <v>3071</v>
      </c>
      <c r="K4270" s="1202"/>
      <c r="L4270" s="1202"/>
      <c r="M4270" s="1202" t="s">
        <v>1354</v>
      </c>
      <c r="N4270" s="1203" t="s">
        <v>1438</v>
      </c>
      <c r="O4270" s="1203" t="s">
        <v>73</v>
      </c>
      <c r="P4270" s="1203" t="s">
        <v>73</v>
      </c>
      <c r="Q4270" s="1203" t="s">
        <v>73</v>
      </c>
      <c r="R4270" s="1203" t="s">
        <v>73</v>
      </c>
      <c r="S4270" s="1218">
        <f>VLOOKUP($D4270,'NI-Ric'!$B$1:$W$2048,12,FALSE)</f>
        <v>0</v>
      </c>
      <c r="T4270" s="1218">
        <f>VLOOKUP($D4270,'NI-Ric'!$B$1:$W$2048,13,FALSE)</f>
        <v>0</v>
      </c>
      <c r="U4270" s="1218">
        <f>VLOOKUP($D4270,'NI-Ric'!$B$1:$W$2048,16,FALSE)</f>
        <v>0</v>
      </c>
      <c r="V4270" s="1218">
        <f>VLOOKUP($D4270,'NI-Ric'!$B$1:$W$2048,17,FALSE)</f>
        <v>0</v>
      </c>
      <c r="W4270" s="1218">
        <f>VLOOKUP($D4270,'NI-Ric'!$B$1:$W$2048,18,FALSE)</f>
        <v>0</v>
      </c>
      <c r="X4270" s="1218">
        <f>VLOOKUP($D4270,'NI-Ric'!$B$1:$W$2048,19,FALSE)</f>
        <v>0</v>
      </c>
    </row>
    <row r="4271" spans="1:24" ht="27" hidden="1">
      <c r="A4271" s="509"/>
      <c r="B4271" s="509"/>
      <c r="C4271" s="509"/>
      <c r="D4271" s="1218" t="s">
        <v>1439</v>
      </c>
      <c r="E4271" s="1219" t="s">
        <v>3069</v>
      </c>
      <c r="F4271" s="1202"/>
      <c r="G4271" s="1202"/>
      <c r="H4271" s="1205" t="s">
        <v>1417</v>
      </c>
      <c r="I4271" s="1202" t="s">
        <v>53</v>
      </c>
      <c r="J4271" s="1202" t="s">
        <v>3071</v>
      </c>
      <c r="K4271" s="1202"/>
      <c r="L4271" s="1202"/>
      <c r="M4271" s="1202" t="s">
        <v>1354</v>
      </c>
      <c r="N4271" s="1203" t="s">
        <v>1440</v>
      </c>
      <c r="O4271" s="1203" t="s">
        <v>73</v>
      </c>
      <c r="P4271" s="1203" t="s">
        <v>73</v>
      </c>
      <c r="Q4271" s="1203" t="s">
        <v>73</v>
      </c>
      <c r="R4271" s="1203" t="s">
        <v>73</v>
      </c>
      <c r="S4271" s="1218">
        <f>VLOOKUP($D4271,'NI-Ric'!$B$1:$W$2048,12,FALSE)</f>
        <v>0</v>
      </c>
      <c r="T4271" s="1218">
        <f>VLOOKUP($D4271,'NI-Ric'!$B$1:$W$2048,13,FALSE)</f>
        <v>0</v>
      </c>
      <c r="U4271" s="1218">
        <f>VLOOKUP($D4271,'NI-Ric'!$B$1:$W$2048,16,FALSE)</f>
        <v>0</v>
      </c>
      <c r="V4271" s="1218">
        <f>VLOOKUP($D4271,'NI-Ric'!$B$1:$W$2048,17,FALSE)</f>
        <v>0</v>
      </c>
      <c r="W4271" s="1218">
        <f>VLOOKUP($D4271,'NI-Ric'!$B$1:$W$2048,18,FALSE)</f>
        <v>0</v>
      </c>
      <c r="X4271" s="1218">
        <f>VLOOKUP($D4271,'NI-Ric'!$B$1:$W$2048,19,FALSE)</f>
        <v>0</v>
      </c>
    </row>
    <row r="4272" spans="1:24" ht="27" hidden="1">
      <c r="A4272" s="509"/>
      <c r="B4272" s="509"/>
      <c r="C4272" s="509"/>
      <c r="D4272" s="1218" t="s">
        <v>1441</v>
      </c>
      <c r="E4272" s="1219" t="s">
        <v>3069</v>
      </c>
      <c r="F4272" s="1202"/>
      <c r="G4272" s="1202"/>
      <c r="H4272" s="1205" t="s">
        <v>1417</v>
      </c>
      <c r="I4272" s="1202" t="s">
        <v>53</v>
      </c>
      <c r="J4272" s="1202" t="s">
        <v>3071</v>
      </c>
      <c r="K4272" s="1202"/>
      <c r="L4272" s="1202"/>
      <c r="M4272" s="1202" t="s">
        <v>1354</v>
      </c>
      <c r="N4272" s="1203" t="s">
        <v>1442</v>
      </c>
      <c r="O4272" s="1203" t="s">
        <v>73</v>
      </c>
      <c r="P4272" s="1203" t="s">
        <v>73</v>
      </c>
      <c r="Q4272" s="1203" t="s">
        <v>73</v>
      </c>
      <c r="R4272" s="1203" t="s">
        <v>73</v>
      </c>
      <c r="S4272" s="1218">
        <f>VLOOKUP($D4272,'NI-Ric'!$B$1:$W$2048,12,FALSE)</f>
        <v>0</v>
      </c>
      <c r="T4272" s="1218">
        <f>VLOOKUP($D4272,'NI-Ric'!$B$1:$W$2048,13,FALSE)</f>
        <v>0</v>
      </c>
      <c r="U4272" s="1218">
        <f>VLOOKUP($D4272,'NI-Ric'!$B$1:$W$2048,16,FALSE)</f>
        <v>0</v>
      </c>
      <c r="V4272" s="1218">
        <f>VLOOKUP($D4272,'NI-Ric'!$B$1:$W$2048,17,FALSE)</f>
        <v>0</v>
      </c>
      <c r="W4272" s="1218">
        <f>VLOOKUP($D4272,'NI-Ric'!$B$1:$W$2048,18,FALSE)</f>
        <v>0</v>
      </c>
      <c r="X4272" s="1218">
        <f>VLOOKUP($D4272,'NI-Ric'!$B$1:$W$2048,19,FALSE)</f>
        <v>0</v>
      </c>
    </row>
    <row r="4273" spans="1:24" ht="40.5" hidden="1">
      <c r="A4273" s="509"/>
      <c r="B4273" s="509"/>
      <c r="C4273" s="509"/>
      <c r="D4273" s="1218" t="s">
        <v>1443</v>
      </c>
      <c r="E4273" s="1219" t="s">
        <v>3069</v>
      </c>
      <c r="F4273" s="1202"/>
      <c r="G4273" s="1202"/>
      <c r="H4273" s="1205" t="s">
        <v>1417</v>
      </c>
      <c r="I4273" s="1202" t="s">
        <v>53</v>
      </c>
      <c r="J4273" s="1202" t="s">
        <v>3071</v>
      </c>
      <c r="K4273" s="1202"/>
      <c r="L4273" s="1202"/>
      <c r="M4273" s="1202" t="s">
        <v>1354</v>
      </c>
      <c r="N4273" s="1203" t="s">
        <v>1444</v>
      </c>
      <c r="O4273" s="1203" t="s">
        <v>73</v>
      </c>
      <c r="P4273" s="1203" t="s">
        <v>73</v>
      </c>
      <c r="Q4273" s="1203" t="s">
        <v>73</v>
      </c>
      <c r="R4273" s="1203" t="s">
        <v>73</v>
      </c>
      <c r="S4273" s="1218">
        <f>VLOOKUP($D4273,'NI-Ric'!$B$1:$W$2048,12,FALSE)</f>
        <v>0</v>
      </c>
      <c r="T4273" s="1218">
        <f>VLOOKUP($D4273,'NI-Ric'!$B$1:$W$2048,13,FALSE)</f>
        <v>0</v>
      </c>
      <c r="U4273" s="1218">
        <f>VLOOKUP($D4273,'NI-Ric'!$B$1:$W$2048,16,FALSE)</f>
        <v>0</v>
      </c>
      <c r="V4273" s="1218">
        <f>VLOOKUP($D4273,'NI-Ric'!$B$1:$W$2048,17,FALSE)</f>
        <v>0</v>
      </c>
      <c r="W4273" s="1218">
        <f>VLOOKUP($D4273,'NI-Ric'!$B$1:$W$2048,18,FALSE)</f>
        <v>0</v>
      </c>
      <c r="X4273" s="1218">
        <f>VLOOKUP($D4273,'NI-Ric'!$B$1:$W$2048,19,FALSE)</f>
        <v>0</v>
      </c>
    </row>
    <row r="4274" spans="1:24" ht="40.5" hidden="1">
      <c r="A4274" s="509"/>
      <c r="B4274" s="509"/>
      <c r="C4274" s="509"/>
      <c r="D4274" s="1218" t="s">
        <v>1445</v>
      </c>
      <c r="E4274" s="1219" t="s">
        <v>3069</v>
      </c>
      <c r="F4274" s="1202"/>
      <c r="G4274" s="1202"/>
      <c r="H4274" s="1205" t="s">
        <v>1417</v>
      </c>
      <c r="I4274" s="1202" t="s">
        <v>53</v>
      </c>
      <c r="J4274" s="1202" t="s">
        <v>3071</v>
      </c>
      <c r="K4274" s="1202"/>
      <c r="L4274" s="1202"/>
      <c r="M4274" s="1202" t="s">
        <v>1354</v>
      </c>
      <c r="N4274" s="1203" t="s">
        <v>1446</v>
      </c>
      <c r="O4274" s="1203" t="s">
        <v>73</v>
      </c>
      <c r="P4274" s="1203" t="s">
        <v>73</v>
      </c>
      <c r="Q4274" s="1203" t="s">
        <v>73</v>
      </c>
      <c r="R4274" s="1203" t="s">
        <v>73</v>
      </c>
      <c r="S4274" s="1218">
        <f>VLOOKUP($D4274,'NI-Ric'!$B$1:$W$2048,12,FALSE)</f>
        <v>0</v>
      </c>
      <c r="T4274" s="1218">
        <f>VLOOKUP($D4274,'NI-Ric'!$B$1:$W$2048,13,FALSE)</f>
        <v>0</v>
      </c>
      <c r="U4274" s="1218">
        <f>VLOOKUP($D4274,'NI-Ric'!$B$1:$W$2048,16,FALSE)</f>
        <v>0</v>
      </c>
      <c r="V4274" s="1218">
        <f>VLOOKUP($D4274,'NI-Ric'!$B$1:$W$2048,17,FALSE)</f>
        <v>0</v>
      </c>
      <c r="W4274" s="1218">
        <f>VLOOKUP($D4274,'NI-Ric'!$B$1:$W$2048,18,FALSE)</f>
        <v>0</v>
      </c>
      <c r="X4274" s="1218">
        <f>VLOOKUP($D4274,'NI-Ric'!$B$1:$W$2048,19,FALSE)</f>
        <v>0</v>
      </c>
    </row>
    <row r="4275" spans="1:24" ht="40.5" hidden="1">
      <c r="A4275" s="509"/>
      <c r="B4275" s="509"/>
      <c r="C4275" s="509"/>
      <c r="D4275" s="1218" t="s">
        <v>1447</v>
      </c>
      <c r="E4275" s="1219" t="s">
        <v>3069</v>
      </c>
      <c r="F4275" s="1202"/>
      <c r="G4275" s="1202"/>
      <c r="H4275" s="1205" t="s">
        <v>1417</v>
      </c>
      <c r="I4275" s="1202" t="s">
        <v>53</v>
      </c>
      <c r="J4275" s="1202" t="s">
        <v>3071</v>
      </c>
      <c r="K4275" s="1202"/>
      <c r="L4275" s="1202"/>
      <c r="M4275" s="1202" t="s">
        <v>1354</v>
      </c>
      <c r="N4275" s="1203" t="s">
        <v>1448</v>
      </c>
      <c r="O4275" s="1203" t="s">
        <v>73</v>
      </c>
      <c r="P4275" s="1203" t="s">
        <v>73</v>
      </c>
      <c r="Q4275" s="1203" t="s">
        <v>73</v>
      </c>
      <c r="R4275" s="1203" t="s">
        <v>73</v>
      </c>
      <c r="S4275" s="1218">
        <f>VLOOKUP($D4275,'NI-Ric'!$B$1:$W$2048,12,FALSE)</f>
        <v>0</v>
      </c>
      <c r="T4275" s="1218">
        <f>VLOOKUP($D4275,'NI-Ric'!$B$1:$W$2048,13,FALSE)</f>
        <v>0</v>
      </c>
      <c r="U4275" s="1218">
        <f>VLOOKUP($D4275,'NI-Ric'!$B$1:$W$2048,16,FALSE)</f>
        <v>0</v>
      </c>
      <c r="V4275" s="1218">
        <f>VLOOKUP($D4275,'NI-Ric'!$B$1:$W$2048,17,FALSE)</f>
        <v>0</v>
      </c>
      <c r="W4275" s="1218">
        <f>VLOOKUP($D4275,'NI-Ric'!$B$1:$W$2048,18,FALSE)</f>
        <v>0</v>
      </c>
      <c r="X4275" s="1218">
        <f>VLOOKUP($D4275,'NI-Ric'!$B$1:$W$2048,19,FALSE)</f>
        <v>0</v>
      </c>
    </row>
    <row r="4276" spans="1:24" ht="27" hidden="1">
      <c r="A4276" s="509"/>
      <c r="B4276" s="509"/>
      <c r="C4276" s="509"/>
      <c r="D4276" s="1218" t="s">
        <v>1449</v>
      </c>
      <c r="E4276" s="1219" t="s">
        <v>3069</v>
      </c>
      <c r="F4276" s="1202"/>
      <c r="G4276" s="1202"/>
      <c r="H4276" s="1205" t="s">
        <v>1417</v>
      </c>
      <c r="I4276" s="1202" t="s">
        <v>53</v>
      </c>
      <c r="J4276" s="1202" t="s">
        <v>3071</v>
      </c>
      <c r="K4276" s="1202"/>
      <c r="L4276" s="1202"/>
      <c r="M4276" s="1202" t="s">
        <v>1354</v>
      </c>
      <c r="N4276" s="1203" t="s">
        <v>1450</v>
      </c>
      <c r="O4276" s="1203" t="s">
        <v>73</v>
      </c>
      <c r="P4276" s="1203" t="s">
        <v>73</v>
      </c>
      <c r="Q4276" s="1203" t="s">
        <v>73</v>
      </c>
      <c r="R4276" s="1203" t="s">
        <v>73</v>
      </c>
      <c r="S4276" s="1218">
        <f>VLOOKUP($D4276,'NI-Ric'!$B$1:$W$2048,12,FALSE)</f>
        <v>0</v>
      </c>
      <c r="T4276" s="1218">
        <f>VLOOKUP($D4276,'NI-Ric'!$B$1:$W$2048,13,FALSE)</f>
        <v>0</v>
      </c>
      <c r="U4276" s="1218">
        <f>VLOOKUP($D4276,'NI-Ric'!$B$1:$W$2048,16,FALSE)</f>
        <v>0</v>
      </c>
      <c r="V4276" s="1218">
        <f>VLOOKUP($D4276,'NI-Ric'!$B$1:$W$2048,17,FALSE)</f>
        <v>0</v>
      </c>
      <c r="W4276" s="1218">
        <f>VLOOKUP($D4276,'NI-Ric'!$B$1:$W$2048,18,FALSE)</f>
        <v>0</v>
      </c>
      <c r="X4276" s="1218">
        <f>VLOOKUP($D4276,'NI-Ric'!$B$1:$W$2048,19,FALSE)</f>
        <v>0</v>
      </c>
    </row>
    <row r="4277" spans="1:24" ht="27" hidden="1">
      <c r="A4277" s="509"/>
      <c r="B4277" s="509"/>
      <c r="C4277" s="509"/>
      <c r="D4277" s="1218" t="s">
        <v>1451</v>
      </c>
      <c r="E4277" s="1219" t="s">
        <v>3069</v>
      </c>
      <c r="F4277" s="1202"/>
      <c r="G4277" s="1202"/>
      <c r="H4277" s="1205" t="s">
        <v>1417</v>
      </c>
      <c r="I4277" s="1202" t="s">
        <v>53</v>
      </c>
      <c r="J4277" s="1202" t="s">
        <v>3071</v>
      </c>
      <c r="K4277" s="1202"/>
      <c r="L4277" s="1202"/>
      <c r="M4277" s="1202" t="s">
        <v>1354</v>
      </c>
      <c r="N4277" s="1203" t="s">
        <v>1452</v>
      </c>
      <c r="O4277" s="1203" t="s">
        <v>73</v>
      </c>
      <c r="P4277" s="1203" t="s">
        <v>73</v>
      </c>
      <c r="Q4277" s="1203" t="s">
        <v>73</v>
      </c>
      <c r="R4277" s="1203" t="s">
        <v>73</v>
      </c>
      <c r="S4277" s="1218">
        <f>VLOOKUP($D4277,'NI-Ric'!$B$1:$W$2048,12,FALSE)</f>
        <v>0</v>
      </c>
      <c r="T4277" s="1218">
        <f>VLOOKUP($D4277,'NI-Ric'!$B$1:$W$2048,13,FALSE)</f>
        <v>0</v>
      </c>
      <c r="U4277" s="1218">
        <f>VLOOKUP($D4277,'NI-Ric'!$B$1:$W$2048,16,FALSE)</f>
        <v>0</v>
      </c>
      <c r="V4277" s="1218">
        <f>VLOOKUP($D4277,'NI-Ric'!$B$1:$W$2048,17,FALSE)</f>
        <v>0</v>
      </c>
      <c r="W4277" s="1218">
        <f>VLOOKUP($D4277,'NI-Ric'!$B$1:$W$2048,18,FALSE)</f>
        <v>0</v>
      </c>
      <c r="X4277" s="1218">
        <f>VLOOKUP($D4277,'NI-Ric'!$B$1:$W$2048,19,FALSE)</f>
        <v>0</v>
      </c>
    </row>
    <row r="4278" spans="1:24" ht="27" hidden="1">
      <c r="A4278" s="509"/>
      <c r="B4278" s="509"/>
      <c r="C4278" s="509"/>
      <c r="D4278" s="1218" t="s">
        <v>1453</v>
      </c>
      <c r="E4278" s="1219" t="s">
        <v>3069</v>
      </c>
      <c r="F4278" s="1202" t="s">
        <v>157</v>
      </c>
      <c r="G4278" s="1202" t="str">
        <f>CONCATENATE(D4278,F4278)</f>
        <v>4.20.10.10.110.020.20.120CONS</v>
      </c>
      <c r="H4278" s="1202" t="s">
        <v>1406</v>
      </c>
      <c r="I4278" s="1202" t="s">
        <v>53</v>
      </c>
      <c r="J4278" s="1202" t="s">
        <v>3071</v>
      </c>
      <c r="K4278" s="1202"/>
      <c r="L4278" s="1202"/>
      <c r="M4278" s="1202" t="s">
        <v>1354</v>
      </c>
      <c r="N4278" s="1203" t="s">
        <v>1454</v>
      </c>
      <c r="O4278" s="1203"/>
      <c r="P4278" s="1203"/>
      <c r="Q4278" s="1203"/>
      <c r="R4278" s="1203"/>
      <c r="S4278" s="1218">
        <f>VLOOKUP($D4278,'NI-Ric'!$B$1:$W$2048,12,FALSE)</f>
        <v>0</v>
      </c>
      <c r="T4278" s="1218">
        <f>VLOOKUP($D4278,'NI-Ric'!$B$1:$W$2048,13,FALSE)</f>
        <v>0</v>
      </c>
      <c r="U4278" s="1218">
        <f>VLOOKUP($D4278,'NI-Ric'!$B$1:$W$2048,16,FALSE)</f>
        <v>0</v>
      </c>
      <c r="V4278" s="1218">
        <f>VLOOKUP($D4278,'NI-Ric'!$B$1:$W$2048,17,FALSE)</f>
        <v>0</v>
      </c>
      <c r="W4278" s="1218">
        <f>VLOOKUP($D4278,'NI-Ric'!$B$1:$W$2048,18,FALSE)</f>
        <v>0</v>
      </c>
      <c r="X4278" s="1218">
        <f>VLOOKUP($D4278,'NI-Ric'!$B$1:$W$2048,19,FALSE)</f>
        <v>0</v>
      </c>
    </row>
    <row r="4279" spans="1:24" ht="27" hidden="1">
      <c r="A4279" s="509"/>
      <c r="B4279" s="509"/>
      <c r="C4279" s="509"/>
      <c r="D4279" s="1218" t="s">
        <v>1455</v>
      </c>
      <c r="E4279" s="1219" t="s">
        <v>3069</v>
      </c>
      <c r="F4279" s="1202" t="s">
        <v>157</v>
      </c>
      <c r="G4279" s="1202" t="str">
        <f>CONCATENATE(D4279,F4279)</f>
        <v>4.20.10.10.110.020.20.130CONS</v>
      </c>
      <c r="H4279" s="1202" t="s">
        <v>1406</v>
      </c>
      <c r="I4279" s="1202" t="s">
        <v>53</v>
      </c>
      <c r="J4279" s="1202" t="s">
        <v>3071</v>
      </c>
      <c r="K4279" s="1202"/>
      <c r="L4279" s="1202"/>
      <c r="M4279" s="1202" t="s">
        <v>1354</v>
      </c>
      <c r="N4279" s="1203" t="s">
        <v>1456</v>
      </c>
      <c r="O4279" s="1203"/>
      <c r="P4279" s="1203"/>
      <c r="Q4279" s="1203"/>
      <c r="R4279" s="1203"/>
      <c r="S4279" s="1218">
        <f>VLOOKUP($D4279,'NI-Ric'!$B$1:$W$2048,12,FALSE)</f>
        <v>0</v>
      </c>
      <c r="T4279" s="1218">
        <f>VLOOKUP($D4279,'NI-Ric'!$B$1:$W$2048,13,FALSE)</f>
        <v>0</v>
      </c>
      <c r="U4279" s="1218">
        <f>VLOOKUP($D4279,'NI-Ric'!$B$1:$W$2048,16,FALSE)</f>
        <v>0</v>
      </c>
      <c r="V4279" s="1218">
        <f>VLOOKUP($D4279,'NI-Ric'!$B$1:$W$2048,17,FALSE)</f>
        <v>0</v>
      </c>
      <c r="W4279" s="1218">
        <f>VLOOKUP($D4279,'NI-Ric'!$B$1:$W$2048,18,FALSE)</f>
        <v>0</v>
      </c>
      <c r="X4279" s="1218">
        <f>VLOOKUP($D4279,'NI-Ric'!$B$1:$W$2048,19,FALSE)</f>
        <v>0</v>
      </c>
    </row>
    <row r="4280" spans="1:24" ht="27" hidden="1">
      <c r="A4280" s="509"/>
      <c r="B4280" s="509"/>
      <c r="C4280" s="509"/>
      <c r="D4280" s="1218" t="s">
        <v>1457</v>
      </c>
      <c r="E4280" s="1219" t="s">
        <v>3069</v>
      </c>
      <c r="F4280" s="1202" t="s">
        <v>157</v>
      </c>
      <c r="G4280" s="1202" t="str">
        <f>CONCATENATE(D4280,F4280)</f>
        <v>4.20.10.10.110.020.20.140CONS</v>
      </c>
      <c r="H4280" s="1202" t="s">
        <v>1406</v>
      </c>
      <c r="I4280" s="1202" t="s">
        <v>53</v>
      </c>
      <c r="J4280" s="1202" t="s">
        <v>3071</v>
      </c>
      <c r="K4280" s="1202"/>
      <c r="L4280" s="1202"/>
      <c r="M4280" s="1202" t="s">
        <v>1354</v>
      </c>
      <c r="N4280" s="1203" t="s">
        <v>1458</v>
      </c>
      <c r="O4280" s="1203"/>
      <c r="P4280" s="1203"/>
      <c r="Q4280" s="1203"/>
      <c r="R4280" s="1203"/>
      <c r="S4280" s="1218">
        <f>VLOOKUP($D4280,'NI-Ric'!$B$1:$W$2048,12,FALSE)</f>
        <v>0</v>
      </c>
      <c r="T4280" s="1218">
        <f>VLOOKUP($D4280,'NI-Ric'!$B$1:$W$2048,13,FALSE)</f>
        <v>0</v>
      </c>
      <c r="U4280" s="1218">
        <f>VLOOKUP($D4280,'NI-Ric'!$B$1:$W$2048,16,FALSE)</f>
        <v>0</v>
      </c>
      <c r="V4280" s="1218">
        <f>VLOOKUP($D4280,'NI-Ric'!$B$1:$W$2048,17,FALSE)</f>
        <v>0</v>
      </c>
      <c r="W4280" s="1218">
        <f>VLOOKUP($D4280,'NI-Ric'!$B$1:$W$2048,18,FALSE)</f>
        <v>0</v>
      </c>
      <c r="X4280" s="1218">
        <f>VLOOKUP($D4280,'NI-Ric'!$B$1:$W$2048,19,FALSE)</f>
        <v>0</v>
      </c>
    </row>
    <row r="4281" spans="1:24" ht="27" hidden="1">
      <c r="A4281" s="509"/>
      <c r="B4281" s="509"/>
      <c r="C4281" s="509"/>
      <c r="D4281" s="1218" t="s">
        <v>1459</v>
      </c>
      <c r="E4281" s="1219" t="s">
        <v>3069</v>
      </c>
      <c r="F4281" s="1202" t="s">
        <v>157</v>
      </c>
      <c r="G4281" s="1202" t="str">
        <f>CONCATENATE(D4281,F4281)</f>
        <v>4.20.10.10.110.020.20.150CONS</v>
      </c>
      <c r="H4281" s="1202" t="s">
        <v>1406</v>
      </c>
      <c r="I4281" s="1202" t="s">
        <v>53</v>
      </c>
      <c r="J4281" s="1202" t="s">
        <v>3071</v>
      </c>
      <c r="K4281" s="1202"/>
      <c r="L4281" s="1202"/>
      <c r="M4281" s="1202" t="s">
        <v>1354</v>
      </c>
      <c r="N4281" s="1203" t="s">
        <v>1460</v>
      </c>
      <c r="O4281" s="1203"/>
      <c r="P4281" s="1203"/>
      <c r="Q4281" s="1203"/>
      <c r="R4281" s="1203"/>
      <c r="S4281" s="1218">
        <f>VLOOKUP($D4281,'NI-Ric'!$B$1:$W$2048,12,FALSE)</f>
        <v>0</v>
      </c>
      <c r="T4281" s="1218">
        <f>VLOOKUP($D4281,'NI-Ric'!$B$1:$W$2048,13,FALSE)</f>
        <v>0</v>
      </c>
      <c r="U4281" s="1218">
        <f>VLOOKUP($D4281,'NI-Ric'!$B$1:$W$2048,16,FALSE)</f>
        <v>0</v>
      </c>
      <c r="V4281" s="1218">
        <f>VLOOKUP($D4281,'NI-Ric'!$B$1:$W$2048,17,FALSE)</f>
        <v>0</v>
      </c>
      <c r="W4281" s="1218">
        <f>VLOOKUP($D4281,'NI-Ric'!$B$1:$W$2048,18,FALSE)</f>
        <v>0</v>
      </c>
      <c r="X4281" s="1218">
        <f>VLOOKUP($D4281,'NI-Ric'!$B$1:$W$2048,19,FALSE)</f>
        <v>0</v>
      </c>
    </row>
    <row r="4282" spans="1:24" ht="27" hidden="1">
      <c r="A4282" s="509"/>
      <c r="B4282" s="509"/>
      <c r="C4282" s="509"/>
      <c r="D4282" s="1218" t="s">
        <v>1461</v>
      </c>
      <c r="E4282" s="1219" t="s">
        <v>3069</v>
      </c>
      <c r="F4282" s="1202" t="s">
        <v>157</v>
      </c>
      <c r="G4282" s="1202" t="str">
        <f>CONCATENATE(D4282,F4282)</f>
        <v>4.20.10.10.110.020.20.160CONS</v>
      </c>
      <c r="H4282" s="1202" t="s">
        <v>1406</v>
      </c>
      <c r="I4282" s="1202" t="s">
        <v>53</v>
      </c>
      <c r="J4282" s="1202" t="s">
        <v>3071</v>
      </c>
      <c r="K4282" s="1202"/>
      <c r="L4282" s="1202"/>
      <c r="M4282" s="1202" t="s">
        <v>1354</v>
      </c>
      <c r="N4282" s="1203" t="s">
        <v>1462</v>
      </c>
      <c r="O4282" s="1203"/>
      <c r="P4282" s="1203"/>
      <c r="Q4282" s="1203"/>
      <c r="R4282" s="1203"/>
      <c r="S4282" s="1218">
        <f>VLOOKUP($D4282,'NI-Ric'!$B$1:$W$2048,12,FALSE)</f>
        <v>0</v>
      </c>
      <c r="T4282" s="1218">
        <f>VLOOKUP($D4282,'NI-Ric'!$B$1:$W$2048,13,FALSE)</f>
        <v>0</v>
      </c>
      <c r="U4282" s="1218">
        <f>VLOOKUP($D4282,'NI-Ric'!$B$1:$W$2048,16,FALSE)</f>
        <v>0</v>
      </c>
      <c r="V4282" s="1218">
        <f>VLOOKUP($D4282,'NI-Ric'!$B$1:$W$2048,17,FALSE)</f>
        <v>0</v>
      </c>
      <c r="W4282" s="1218">
        <f>VLOOKUP($D4282,'NI-Ric'!$B$1:$W$2048,18,FALSE)</f>
        <v>0</v>
      </c>
      <c r="X4282" s="1218">
        <f>VLOOKUP($D4282,'NI-Ric'!$B$1:$W$2048,19,FALSE)</f>
        <v>0</v>
      </c>
    </row>
    <row r="4283" spans="1:24" ht="27" hidden="1">
      <c r="A4283" s="509"/>
      <c r="B4283" s="509"/>
      <c r="C4283" s="509"/>
      <c r="D4283" s="1218" t="s">
        <v>1463</v>
      </c>
      <c r="E4283" s="1219" t="s">
        <v>3069</v>
      </c>
      <c r="F4283" s="1202"/>
      <c r="G4283" s="1202"/>
      <c r="H4283" s="1205" t="s">
        <v>1464</v>
      </c>
      <c r="I4283" s="1202" t="s">
        <v>53</v>
      </c>
      <c r="J4283" s="1202" t="s">
        <v>3071</v>
      </c>
      <c r="K4283" s="1202"/>
      <c r="L4283" s="1202"/>
      <c r="M4283" s="1202" t="s">
        <v>1354</v>
      </c>
      <c r="N4283" s="1203" t="s">
        <v>1465</v>
      </c>
      <c r="O4283" s="1203" t="s">
        <v>73</v>
      </c>
      <c r="P4283" s="1203" t="s">
        <v>73</v>
      </c>
      <c r="Q4283" s="1203" t="s">
        <v>73</v>
      </c>
      <c r="R4283" s="1203" t="s">
        <v>73</v>
      </c>
      <c r="S4283" s="1218">
        <f>VLOOKUP($D4283,'NI-Ric'!$B$1:$W$2048,12,FALSE)</f>
        <v>0</v>
      </c>
      <c r="T4283" s="1218">
        <f>VLOOKUP($D4283,'NI-Ric'!$B$1:$W$2048,13,FALSE)</f>
        <v>0</v>
      </c>
      <c r="U4283" s="1218">
        <f>VLOOKUP($D4283,'NI-Ric'!$B$1:$W$2048,16,FALSE)</f>
        <v>0</v>
      </c>
      <c r="V4283" s="1218">
        <f>VLOOKUP($D4283,'NI-Ric'!$B$1:$W$2048,17,FALSE)</f>
        <v>0</v>
      </c>
      <c r="W4283" s="1218">
        <f>VLOOKUP($D4283,'NI-Ric'!$B$1:$W$2048,18,FALSE)</f>
        <v>0</v>
      </c>
      <c r="X4283" s="1218">
        <f>VLOOKUP($D4283,'NI-Ric'!$B$1:$W$2048,19,FALSE)</f>
        <v>0</v>
      </c>
    </row>
    <row r="4284" spans="1:24" ht="27" hidden="1">
      <c r="A4284" s="509"/>
      <c r="B4284" s="509"/>
      <c r="C4284" s="509"/>
      <c r="D4284" s="1218" t="s">
        <v>1466</v>
      </c>
      <c r="E4284" s="1219" t="s">
        <v>3069</v>
      </c>
      <c r="F4284" s="1202"/>
      <c r="G4284" s="1202"/>
      <c r="H4284" s="1205" t="s">
        <v>1464</v>
      </c>
      <c r="I4284" s="1202" t="s">
        <v>53</v>
      </c>
      <c r="J4284" s="1202" t="s">
        <v>3071</v>
      </c>
      <c r="K4284" s="1202"/>
      <c r="L4284" s="1202"/>
      <c r="M4284" s="1202" t="s">
        <v>1354</v>
      </c>
      <c r="N4284" s="1203" t="s">
        <v>1467</v>
      </c>
      <c r="O4284" s="1203" t="s">
        <v>73</v>
      </c>
      <c r="P4284" s="1203" t="s">
        <v>73</v>
      </c>
      <c r="Q4284" s="1203" t="s">
        <v>73</v>
      </c>
      <c r="R4284" s="1203" t="s">
        <v>73</v>
      </c>
      <c r="S4284" s="1218">
        <f>VLOOKUP($D4284,'NI-Ric'!$B$1:$W$2048,12,FALSE)</f>
        <v>0</v>
      </c>
      <c r="T4284" s="1218">
        <f>VLOOKUP($D4284,'NI-Ric'!$B$1:$W$2048,13,FALSE)</f>
        <v>0</v>
      </c>
      <c r="U4284" s="1218">
        <f>VLOOKUP($D4284,'NI-Ric'!$B$1:$W$2048,16,FALSE)</f>
        <v>0</v>
      </c>
      <c r="V4284" s="1218">
        <f>VLOOKUP($D4284,'NI-Ric'!$B$1:$W$2048,17,FALSE)</f>
        <v>0</v>
      </c>
      <c r="W4284" s="1218">
        <f>VLOOKUP($D4284,'NI-Ric'!$B$1:$W$2048,18,FALSE)</f>
        <v>0</v>
      </c>
      <c r="X4284" s="1218">
        <f>VLOOKUP($D4284,'NI-Ric'!$B$1:$W$2048,19,FALSE)</f>
        <v>0</v>
      </c>
    </row>
    <row r="4285" spans="1:24" ht="27" hidden="1">
      <c r="A4285" s="509"/>
      <c r="B4285" s="509"/>
      <c r="C4285" s="509"/>
      <c r="D4285" s="1218" t="s">
        <v>1468</v>
      </c>
      <c r="E4285" s="1219" t="s">
        <v>3069</v>
      </c>
      <c r="F4285" s="1202"/>
      <c r="G4285" s="1202"/>
      <c r="H4285" s="1205" t="s">
        <v>1464</v>
      </c>
      <c r="I4285" s="1202" t="s">
        <v>53</v>
      </c>
      <c r="J4285" s="1202" t="s">
        <v>3071</v>
      </c>
      <c r="K4285" s="1202"/>
      <c r="L4285" s="1202"/>
      <c r="M4285" s="1202" t="s">
        <v>1354</v>
      </c>
      <c r="N4285" s="1203" t="s">
        <v>1469</v>
      </c>
      <c r="O4285" s="1203" t="s">
        <v>73</v>
      </c>
      <c r="P4285" s="1203" t="s">
        <v>73</v>
      </c>
      <c r="Q4285" s="1203" t="s">
        <v>73</v>
      </c>
      <c r="R4285" s="1203" t="s">
        <v>73</v>
      </c>
      <c r="S4285" s="1218">
        <f>VLOOKUP($D4285,'NI-Ric'!$B$1:$W$2048,12,FALSE)</f>
        <v>0</v>
      </c>
      <c r="T4285" s="1218">
        <f>VLOOKUP($D4285,'NI-Ric'!$B$1:$W$2048,13,FALSE)</f>
        <v>0</v>
      </c>
      <c r="U4285" s="1218">
        <f>VLOOKUP($D4285,'NI-Ric'!$B$1:$W$2048,16,FALSE)</f>
        <v>0</v>
      </c>
      <c r="V4285" s="1218">
        <f>VLOOKUP($D4285,'NI-Ric'!$B$1:$W$2048,17,FALSE)</f>
        <v>0</v>
      </c>
      <c r="W4285" s="1218">
        <f>VLOOKUP($D4285,'NI-Ric'!$B$1:$W$2048,18,FALSE)</f>
        <v>0</v>
      </c>
      <c r="X4285" s="1218">
        <f>VLOOKUP($D4285,'NI-Ric'!$B$1:$W$2048,19,FALSE)</f>
        <v>0</v>
      </c>
    </row>
    <row r="4286" spans="1:24" hidden="1">
      <c r="A4286" s="509"/>
      <c r="B4286" s="509"/>
      <c r="C4286" s="509"/>
      <c r="D4286" s="1218" t="s">
        <v>1470</v>
      </c>
      <c r="E4286" s="1219" t="s">
        <v>3069</v>
      </c>
      <c r="F4286" s="1202"/>
      <c r="G4286" s="1202"/>
      <c r="H4286" s="1205" t="s">
        <v>1417</v>
      </c>
      <c r="I4286" s="1202" t="s">
        <v>53</v>
      </c>
      <c r="J4286" s="1202" t="s">
        <v>3071</v>
      </c>
      <c r="K4286" s="1202"/>
      <c r="L4286" s="1202"/>
      <c r="M4286" s="1202" t="s">
        <v>1354</v>
      </c>
      <c r="N4286" s="1203" t="s">
        <v>1471</v>
      </c>
      <c r="O4286" s="1203" t="s">
        <v>73</v>
      </c>
      <c r="P4286" s="1203" t="s">
        <v>73</v>
      </c>
      <c r="Q4286" s="1203" t="s">
        <v>73</v>
      </c>
      <c r="R4286" s="1203" t="s">
        <v>73</v>
      </c>
      <c r="S4286" s="1218">
        <f>VLOOKUP($D4286,'NI-Ric'!$B$1:$W$2048,12,FALSE)</f>
        <v>0</v>
      </c>
      <c r="T4286" s="1218">
        <f>VLOOKUP($D4286,'NI-Ric'!$B$1:$W$2048,13,FALSE)</f>
        <v>0</v>
      </c>
      <c r="U4286" s="1218">
        <f>VLOOKUP($D4286,'NI-Ric'!$B$1:$W$2048,16,FALSE)</f>
        <v>0</v>
      </c>
      <c r="V4286" s="1218">
        <f>VLOOKUP($D4286,'NI-Ric'!$B$1:$W$2048,17,FALSE)</f>
        <v>0</v>
      </c>
      <c r="W4286" s="1218">
        <f>VLOOKUP($D4286,'NI-Ric'!$B$1:$W$2048,18,FALSE)</f>
        <v>0</v>
      </c>
      <c r="X4286" s="1218">
        <f>VLOOKUP($D4286,'NI-Ric'!$B$1:$W$2048,19,FALSE)</f>
        <v>0</v>
      </c>
    </row>
    <row r="4287" spans="1:24" ht="27" hidden="1">
      <c r="A4287" s="509"/>
      <c r="B4287" s="509"/>
      <c r="C4287" s="509"/>
      <c r="D4287" s="1218" t="s">
        <v>1472</v>
      </c>
      <c r="E4287" s="1219" t="s">
        <v>3069</v>
      </c>
      <c r="F4287" s="1202"/>
      <c r="G4287" s="1202"/>
      <c r="H4287" s="1205" t="s">
        <v>1417</v>
      </c>
      <c r="I4287" s="1202" t="s">
        <v>53</v>
      </c>
      <c r="J4287" s="1202" t="s">
        <v>3071</v>
      </c>
      <c r="K4287" s="1202"/>
      <c r="L4287" s="1202"/>
      <c r="M4287" s="1202" t="s">
        <v>1354</v>
      </c>
      <c r="N4287" s="1203" t="s">
        <v>1473</v>
      </c>
      <c r="O4287" s="1203" t="s">
        <v>73</v>
      </c>
      <c r="P4287" s="1203" t="s">
        <v>73</v>
      </c>
      <c r="Q4287" s="1203" t="s">
        <v>73</v>
      </c>
      <c r="R4287" s="1203" t="s">
        <v>73</v>
      </c>
      <c r="S4287" s="1218">
        <f>VLOOKUP($D4287,'NI-Ric'!$B$1:$W$2048,12,FALSE)</f>
        <v>0</v>
      </c>
      <c r="T4287" s="1218">
        <f>VLOOKUP($D4287,'NI-Ric'!$B$1:$W$2048,13,FALSE)</f>
        <v>0</v>
      </c>
      <c r="U4287" s="1218">
        <f>VLOOKUP($D4287,'NI-Ric'!$B$1:$W$2048,16,FALSE)</f>
        <v>0</v>
      </c>
      <c r="V4287" s="1218">
        <f>VLOOKUP($D4287,'NI-Ric'!$B$1:$W$2048,17,FALSE)</f>
        <v>0</v>
      </c>
      <c r="W4287" s="1218">
        <f>VLOOKUP($D4287,'NI-Ric'!$B$1:$W$2048,18,FALSE)</f>
        <v>0</v>
      </c>
      <c r="X4287" s="1218">
        <f>VLOOKUP($D4287,'NI-Ric'!$B$1:$W$2048,19,FALSE)</f>
        <v>0</v>
      </c>
    </row>
    <row r="4288" spans="1:24" ht="27" hidden="1">
      <c r="A4288" s="509"/>
      <c r="B4288" s="509"/>
      <c r="C4288" s="509"/>
      <c r="D4288" s="1218" t="s">
        <v>1474</v>
      </c>
      <c r="E4288" s="1219" t="s">
        <v>3069</v>
      </c>
      <c r="F4288" s="1202"/>
      <c r="G4288" s="1202"/>
      <c r="H4288" s="1205" t="s">
        <v>1417</v>
      </c>
      <c r="I4288" s="1202" t="s">
        <v>53</v>
      </c>
      <c r="J4288" s="1202" t="s">
        <v>3071</v>
      </c>
      <c r="K4288" s="1202"/>
      <c r="L4288" s="1202"/>
      <c r="M4288" s="1202" t="s">
        <v>1354</v>
      </c>
      <c r="N4288" s="1203" t="s">
        <v>1475</v>
      </c>
      <c r="O4288" s="1203" t="s">
        <v>73</v>
      </c>
      <c r="P4288" s="1203" t="s">
        <v>73</v>
      </c>
      <c r="Q4288" s="1203" t="s">
        <v>73</v>
      </c>
      <c r="R4288" s="1203" t="s">
        <v>73</v>
      </c>
      <c r="S4288" s="1218">
        <f>VLOOKUP($D4288,'NI-Ric'!$B$1:$W$2048,12,FALSE)</f>
        <v>0</v>
      </c>
      <c r="T4288" s="1218">
        <f>VLOOKUP($D4288,'NI-Ric'!$B$1:$W$2048,13,FALSE)</f>
        <v>0</v>
      </c>
      <c r="U4288" s="1218">
        <f>VLOOKUP($D4288,'NI-Ric'!$B$1:$W$2048,16,FALSE)</f>
        <v>0</v>
      </c>
      <c r="V4288" s="1218">
        <f>VLOOKUP($D4288,'NI-Ric'!$B$1:$W$2048,17,FALSE)</f>
        <v>0</v>
      </c>
      <c r="W4288" s="1218">
        <f>VLOOKUP($D4288,'NI-Ric'!$B$1:$W$2048,18,FALSE)</f>
        <v>0</v>
      </c>
      <c r="X4288" s="1218">
        <f>VLOOKUP($D4288,'NI-Ric'!$B$1:$W$2048,19,FALSE)</f>
        <v>0</v>
      </c>
    </row>
    <row r="4289" spans="1:24" ht="27" hidden="1">
      <c r="A4289" s="509"/>
      <c r="B4289" s="509"/>
      <c r="C4289" s="509"/>
      <c r="D4289" s="1218" t="s">
        <v>1476</v>
      </c>
      <c r="E4289" s="1219" t="s">
        <v>3069</v>
      </c>
      <c r="F4289" s="1202"/>
      <c r="G4289" s="1202"/>
      <c r="H4289" s="1205" t="s">
        <v>1417</v>
      </c>
      <c r="I4289" s="1202" t="s">
        <v>53</v>
      </c>
      <c r="J4289" s="1202" t="s">
        <v>3071</v>
      </c>
      <c r="K4289" s="1202"/>
      <c r="L4289" s="1202"/>
      <c r="M4289" s="1202" t="s">
        <v>1354</v>
      </c>
      <c r="N4289" s="1203" t="s">
        <v>1477</v>
      </c>
      <c r="O4289" s="1203" t="s">
        <v>73</v>
      </c>
      <c r="P4289" s="1203" t="s">
        <v>73</v>
      </c>
      <c r="Q4289" s="1203" t="s">
        <v>73</v>
      </c>
      <c r="R4289" s="1203" t="s">
        <v>73</v>
      </c>
      <c r="S4289" s="1218">
        <f>VLOOKUP($D4289,'NI-Ric'!$B$1:$W$2048,12,FALSE)</f>
        <v>0</v>
      </c>
      <c r="T4289" s="1218">
        <f>VLOOKUP($D4289,'NI-Ric'!$B$1:$W$2048,13,FALSE)</f>
        <v>0</v>
      </c>
      <c r="U4289" s="1218">
        <f>VLOOKUP($D4289,'NI-Ric'!$B$1:$W$2048,16,FALSE)</f>
        <v>0</v>
      </c>
      <c r="V4289" s="1218">
        <f>VLOOKUP($D4289,'NI-Ric'!$B$1:$W$2048,17,FALSE)</f>
        <v>0</v>
      </c>
      <c r="W4289" s="1218">
        <f>VLOOKUP($D4289,'NI-Ric'!$B$1:$W$2048,18,FALSE)</f>
        <v>0</v>
      </c>
      <c r="X4289" s="1218">
        <f>VLOOKUP($D4289,'NI-Ric'!$B$1:$W$2048,19,FALSE)</f>
        <v>0</v>
      </c>
    </row>
    <row r="4290" spans="1:24" ht="27" hidden="1">
      <c r="A4290" s="509"/>
      <c r="B4290" s="509"/>
      <c r="C4290" s="509"/>
      <c r="D4290" s="1218" t="s">
        <v>1478</v>
      </c>
      <c r="E4290" s="1219" t="s">
        <v>3069</v>
      </c>
      <c r="F4290" s="1202"/>
      <c r="G4290" s="1202"/>
      <c r="H4290" s="1205" t="s">
        <v>1464</v>
      </c>
      <c r="I4290" s="1202" t="s">
        <v>53</v>
      </c>
      <c r="J4290" s="1202" t="s">
        <v>3071</v>
      </c>
      <c r="K4290" s="1202"/>
      <c r="L4290" s="1202"/>
      <c r="M4290" s="1202" t="s">
        <v>1354</v>
      </c>
      <c r="N4290" s="1203" t="s">
        <v>1479</v>
      </c>
      <c r="O4290" s="1203" t="s">
        <v>73</v>
      </c>
      <c r="P4290" s="1203" t="s">
        <v>73</v>
      </c>
      <c r="Q4290" s="1203" t="s">
        <v>73</v>
      </c>
      <c r="R4290" s="1203" t="s">
        <v>73</v>
      </c>
      <c r="S4290" s="1218">
        <f>VLOOKUP($D4290,'NI-Ric'!$B$1:$W$2048,12,FALSE)</f>
        <v>0</v>
      </c>
      <c r="T4290" s="1218">
        <f>VLOOKUP($D4290,'NI-Ric'!$B$1:$W$2048,13,FALSE)</f>
        <v>0</v>
      </c>
      <c r="U4290" s="1218">
        <f>VLOOKUP($D4290,'NI-Ric'!$B$1:$W$2048,16,FALSE)</f>
        <v>0</v>
      </c>
      <c r="V4290" s="1218">
        <f>VLOOKUP($D4290,'NI-Ric'!$B$1:$W$2048,17,FALSE)</f>
        <v>0</v>
      </c>
      <c r="W4290" s="1218">
        <f>VLOOKUP($D4290,'NI-Ric'!$B$1:$W$2048,18,FALSE)</f>
        <v>0</v>
      </c>
      <c r="X4290" s="1218">
        <f>VLOOKUP($D4290,'NI-Ric'!$B$1:$W$2048,19,FALSE)</f>
        <v>0</v>
      </c>
    </row>
    <row r="4291" spans="1:24" ht="27" hidden="1">
      <c r="A4291" s="509"/>
      <c r="B4291" s="509"/>
      <c r="C4291" s="509"/>
      <c r="D4291" s="1218" t="s">
        <v>1480</v>
      </c>
      <c r="E4291" s="1219" t="s">
        <v>3069</v>
      </c>
      <c r="F4291" s="1202"/>
      <c r="G4291" s="1202"/>
      <c r="H4291" s="1205" t="s">
        <v>1417</v>
      </c>
      <c r="I4291" s="1202" t="s">
        <v>53</v>
      </c>
      <c r="J4291" s="1202" t="s">
        <v>3071</v>
      </c>
      <c r="K4291" s="1202"/>
      <c r="L4291" s="1202"/>
      <c r="M4291" s="1202" t="s">
        <v>1354</v>
      </c>
      <c r="N4291" s="1203" t="s">
        <v>1481</v>
      </c>
      <c r="O4291" s="1203" t="s">
        <v>73</v>
      </c>
      <c r="P4291" s="1203" t="s">
        <v>73</v>
      </c>
      <c r="Q4291" s="1203" t="s">
        <v>73</v>
      </c>
      <c r="R4291" s="1203" t="s">
        <v>73</v>
      </c>
      <c r="S4291" s="1218">
        <f>VLOOKUP($D4291,'NI-Ric'!$B$1:$W$2048,12,FALSE)</f>
        <v>0</v>
      </c>
      <c r="T4291" s="1218">
        <f>VLOOKUP($D4291,'NI-Ric'!$B$1:$W$2048,13,FALSE)</f>
        <v>0</v>
      </c>
      <c r="U4291" s="1218">
        <f>VLOOKUP($D4291,'NI-Ric'!$B$1:$W$2048,16,FALSE)</f>
        <v>0</v>
      </c>
      <c r="V4291" s="1218">
        <f>VLOOKUP($D4291,'NI-Ric'!$B$1:$W$2048,17,FALSE)</f>
        <v>0</v>
      </c>
      <c r="W4291" s="1218">
        <f>VLOOKUP($D4291,'NI-Ric'!$B$1:$W$2048,18,FALSE)</f>
        <v>0</v>
      </c>
      <c r="X4291" s="1218">
        <f>VLOOKUP($D4291,'NI-Ric'!$B$1:$W$2048,19,FALSE)</f>
        <v>0</v>
      </c>
    </row>
    <row r="4292" spans="1:24" ht="27" hidden="1">
      <c r="A4292" s="509"/>
      <c r="B4292" s="509"/>
      <c r="C4292" s="509"/>
      <c r="D4292" s="1218" t="s">
        <v>1482</v>
      </c>
      <c r="E4292" s="1219" t="s">
        <v>3069</v>
      </c>
      <c r="F4292" s="1202"/>
      <c r="G4292" s="1202"/>
      <c r="H4292" s="1205" t="s">
        <v>1417</v>
      </c>
      <c r="I4292" s="1202" t="s">
        <v>53</v>
      </c>
      <c r="J4292" s="1202" t="s">
        <v>3071</v>
      </c>
      <c r="K4292" s="1202"/>
      <c r="L4292" s="1202"/>
      <c r="M4292" s="1202" t="s">
        <v>1354</v>
      </c>
      <c r="N4292" s="1203" t="s">
        <v>1483</v>
      </c>
      <c r="O4292" s="1203" t="s">
        <v>73</v>
      </c>
      <c r="P4292" s="1203" t="s">
        <v>73</v>
      </c>
      <c r="Q4292" s="1203" t="s">
        <v>73</v>
      </c>
      <c r="R4292" s="1203" t="s">
        <v>73</v>
      </c>
      <c r="S4292" s="1218">
        <f>VLOOKUP($D4292,'NI-Ric'!$B$1:$W$2048,12,FALSE)</f>
        <v>0</v>
      </c>
      <c r="T4292" s="1218">
        <f>VLOOKUP($D4292,'NI-Ric'!$B$1:$W$2048,13,FALSE)</f>
        <v>0</v>
      </c>
      <c r="U4292" s="1218">
        <f>VLOOKUP($D4292,'NI-Ric'!$B$1:$W$2048,16,FALSE)</f>
        <v>0</v>
      </c>
      <c r="V4292" s="1218">
        <f>VLOOKUP($D4292,'NI-Ric'!$B$1:$W$2048,17,FALSE)</f>
        <v>0</v>
      </c>
      <c r="W4292" s="1218">
        <f>VLOOKUP($D4292,'NI-Ric'!$B$1:$W$2048,18,FALSE)</f>
        <v>0</v>
      </c>
      <c r="X4292" s="1218">
        <f>VLOOKUP($D4292,'NI-Ric'!$B$1:$W$2048,19,FALSE)</f>
        <v>0</v>
      </c>
    </row>
    <row r="4293" spans="1:24" ht="27" hidden="1">
      <c r="A4293" s="509"/>
      <c r="B4293" s="509"/>
      <c r="C4293" s="509"/>
      <c r="D4293" s="1218" t="s">
        <v>1484</v>
      </c>
      <c r="E4293" s="1219" t="s">
        <v>3069</v>
      </c>
      <c r="F4293" s="1202"/>
      <c r="G4293" s="1202"/>
      <c r="H4293" s="1205" t="s">
        <v>1417</v>
      </c>
      <c r="I4293" s="1202" t="s">
        <v>53</v>
      </c>
      <c r="J4293" s="1202" t="s">
        <v>3071</v>
      </c>
      <c r="K4293" s="1202"/>
      <c r="L4293" s="1202"/>
      <c r="M4293" s="1202" t="s">
        <v>1354</v>
      </c>
      <c r="N4293" s="1203" t="s">
        <v>1485</v>
      </c>
      <c r="O4293" s="1203" t="s">
        <v>73</v>
      </c>
      <c r="P4293" s="1203" t="s">
        <v>73</v>
      </c>
      <c r="Q4293" s="1203" t="s">
        <v>73</v>
      </c>
      <c r="R4293" s="1203" t="s">
        <v>73</v>
      </c>
      <c r="S4293" s="1218">
        <f>VLOOKUP($D4293,'NI-Ric'!$B$1:$W$2048,12,FALSE)</f>
        <v>0</v>
      </c>
      <c r="T4293" s="1218">
        <f>VLOOKUP($D4293,'NI-Ric'!$B$1:$W$2048,13,FALSE)</f>
        <v>0</v>
      </c>
      <c r="U4293" s="1218">
        <f>VLOOKUP($D4293,'NI-Ric'!$B$1:$W$2048,16,FALSE)</f>
        <v>0</v>
      </c>
      <c r="V4293" s="1218">
        <f>VLOOKUP($D4293,'NI-Ric'!$B$1:$W$2048,17,FALSE)</f>
        <v>0</v>
      </c>
      <c r="W4293" s="1218">
        <f>VLOOKUP($D4293,'NI-Ric'!$B$1:$W$2048,18,FALSE)</f>
        <v>0</v>
      </c>
      <c r="X4293" s="1218">
        <f>VLOOKUP($D4293,'NI-Ric'!$B$1:$W$2048,19,FALSE)</f>
        <v>0</v>
      </c>
    </row>
    <row r="4294" spans="1:24" ht="27" hidden="1">
      <c r="A4294" s="509"/>
      <c r="B4294" s="509"/>
      <c r="C4294" s="509"/>
      <c r="D4294" s="1218" t="s">
        <v>1486</v>
      </c>
      <c r="E4294" s="1219" t="s">
        <v>3069</v>
      </c>
      <c r="F4294" s="1202"/>
      <c r="G4294" s="1202"/>
      <c r="H4294" s="1205" t="s">
        <v>1417</v>
      </c>
      <c r="I4294" s="1202" t="s">
        <v>53</v>
      </c>
      <c r="J4294" s="1202" t="s">
        <v>3071</v>
      </c>
      <c r="K4294" s="1202"/>
      <c r="L4294" s="1202"/>
      <c r="M4294" s="1202" t="s">
        <v>1354</v>
      </c>
      <c r="N4294" s="1203" t="s">
        <v>1487</v>
      </c>
      <c r="O4294" s="1203" t="s">
        <v>73</v>
      </c>
      <c r="P4294" s="1203" t="s">
        <v>73</v>
      </c>
      <c r="Q4294" s="1203" t="s">
        <v>73</v>
      </c>
      <c r="R4294" s="1203" t="s">
        <v>73</v>
      </c>
      <c r="S4294" s="1218">
        <f>VLOOKUP($D4294,'NI-Ric'!$B$1:$W$2048,12,FALSE)</f>
        <v>0</v>
      </c>
      <c r="T4294" s="1218">
        <f>VLOOKUP($D4294,'NI-Ric'!$B$1:$W$2048,13,FALSE)</f>
        <v>0</v>
      </c>
      <c r="U4294" s="1218">
        <f>VLOOKUP($D4294,'NI-Ric'!$B$1:$W$2048,16,FALSE)</f>
        <v>0</v>
      </c>
      <c r="V4294" s="1218">
        <f>VLOOKUP($D4294,'NI-Ric'!$B$1:$W$2048,17,FALSE)</f>
        <v>0</v>
      </c>
      <c r="W4294" s="1218">
        <f>VLOOKUP($D4294,'NI-Ric'!$B$1:$W$2048,18,FALSE)</f>
        <v>0</v>
      </c>
      <c r="X4294" s="1218">
        <f>VLOOKUP($D4294,'NI-Ric'!$B$1:$W$2048,19,FALSE)</f>
        <v>0</v>
      </c>
    </row>
    <row r="4295" spans="1:24" ht="27" hidden="1">
      <c r="A4295" s="509"/>
      <c r="B4295" s="509"/>
      <c r="C4295" s="509"/>
      <c r="D4295" s="1218" t="s">
        <v>1488</v>
      </c>
      <c r="E4295" s="1219" t="s">
        <v>3069</v>
      </c>
      <c r="F4295" s="1202"/>
      <c r="G4295" s="1202"/>
      <c r="H4295" s="1205" t="s">
        <v>1417</v>
      </c>
      <c r="I4295" s="1202" t="s">
        <v>53</v>
      </c>
      <c r="J4295" s="1202" t="s">
        <v>3071</v>
      </c>
      <c r="K4295" s="1202"/>
      <c r="L4295" s="1202"/>
      <c r="M4295" s="1202" t="s">
        <v>1354</v>
      </c>
      <c r="N4295" s="1203" t="s">
        <v>1489</v>
      </c>
      <c r="O4295" s="1203" t="s">
        <v>73</v>
      </c>
      <c r="P4295" s="1203" t="s">
        <v>73</v>
      </c>
      <c r="Q4295" s="1203" t="s">
        <v>73</v>
      </c>
      <c r="R4295" s="1203" t="s">
        <v>73</v>
      </c>
      <c r="S4295" s="1218">
        <f>VLOOKUP($D4295,'NI-Ric'!$B$1:$W$2048,12,FALSE)</f>
        <v>0</v>
      </c>
      <c r="T4295" s="1218">
        <f>VLOOKUP($D4295,'NI-Ric'!$B$1:$W$2048,13,FALSE)</f>
        <v>0</v>
      </c>
      <c r="U4295" s="1218">
        <f>VLOOKUP($D4295,'NI-Ric'!$B$1:$W$2048,16,FALSE)</f>
        <v>0</v>
      </c>
      <c r="V4295" s="1218">
        <f>VLOOKUP($D4295,'NI-Ric'!$B$1:$W$2048,17,FALSE)</f>
        <v>0</v>
      </c>
      <c r="W4295" s="1218">
        <f>VLOOKUP($D4295,'NI-Ric'!$B$1:$W$2048,18,FALSE)</f>
        <v>0</v>
      </c>
      <c r="X4295" s="1218">
        <f>VLOOKUP($D4295,'NI-Ric'!$B$1:$W$2048,19,FALSE)</f>
        <v>0</v>
      </c>
    </row>
    <row r="4296" spans="1:24" ht="27" hidden="1">
      <c r="A4296" s="509"/>
      <c r="B4296" s="509"/>
      <c r="C4296" s="509"/>
      <c r="D4296" s="1218" t="s">
        <v>1490</v>
      </c>
      <c r="E4296" s="1219" t="s">
        <v>3069</v>
      </c>
      <c r="F4296" s="1202"/>
      <c r="G4296" s="1202"/>
      <c r="H4296" s="1202"/>
      <c r="I4296" s="1202" t="s">
        <v>71</v>
      </c>
      <c r="J4296" s="1202"/>
      <c r="K4296" s="1202"/>
      <c r="L4296" s="1202"/>
      <c r="M4296" s="1202"/>
      <c r="N4296" s="1203" t="s">
        <v>1491</v>
      </c>
      <c r="O4296" s="1203" t="s">
        <v>73</v>
      </c>
      <c r="P4296" s="1203" t="s">
        <v>73</v>
      </c>
      <c r="Q4296" s="1203" t="s">
        <v>73</v>
      </c>
      <c r="R4296" s="1203" t="s">
        <v>73</v>
      </c>
      <c r="S4296" s="1218">
        <f>VLOOKUP($D4296,'NI-Ric'!$B$1:$W$2048,12,FALSE)</f>
        <v>0</v>
      </c>
      <c r="T4296" s="1218">
        <f>VLOOKUP($D4296,'NI-Ric'!$B$1:$W$2048,13,FALSE)</f>
        <v>0</v>
      </c>
      <c r="U4296" s="1218">
        <f>VLOOKUP($D4296,'NI-Ric'!$B$1:$W$2048,16,FALSE)</f>
        <v>0</v>
      </c>
      <c r="V4296" s="1218">
        <f>VLOOKUP($D4296,'NI-Ric'!$B$1:$W$2048,17,FALSE)</f>
        <v>0</v>
      </c>
      <c r="W4296" s="1218">
        <f>VLOOKUP($D4296,'NI-Ric'!$B$1:$W$2048,18,FALSE)</f>
        <v>0</v>
      </c>
      <c r="X4296" s="1218">
        <f>VLOOKUP($D4296,'NI-Ric'!$B$1:$W$2048,19,FALSE)</f>
        <v>0</v>
      </c>
    </row>
    <row r="4297" spans="1:24" ht="27" hidden="1">
      <c r="A4297" s="509"/>
      <c r="B4297" s="509"/>
      <c r="C4297" s="509"/>
      <c r="D4297" s="1218" t="s">
        <v>1492</v>
      </c>
      <c r="E4297" s="1219" t="s">
        <v>3069</v>
      </c>
      <c r="F4297" s="1202"/>
      <c r="G4297" s="1202"/>
      <c r="H4297" s="1204" t="s">
        <v>1493</v>
      </c>
      <c r="I4297" s="1202" t="s">
        <v>53</v>
      </c>
      <c r="J4297" s="1202" t="s">
        <v>3071</v>
      </c>
      <c r="K4297" s="1202"/>
      <c r="L4297" s="1202" t="s">
        <v>1495</v>
      </c>
      <c r="M4297" s="1202" t="s">
        <v>1496</v>
      </c>
      <c r="N4297" s="1203" t="s">
        <v>1497</v>
      </c>
      <c r="O4297" s="1203" t="s">
        <v>73</v>
      </c>
      <c r="P4297" s="1203" t="s">
        <v>73</v>
      </c>
      <c r="Q4297" s="1203" t="s">
        <v>73</v>
      </c>
      <c r="R4297" s="1203" t="s">
        <v>73</v>
      </c>
      <c r="S4297" s="1218">
        <f>VLOOKUP($D4297,'NI-Ric'!$B$1:$W$2048,12,FALSE)</f>
        <v>0</v>
      </c>
      <c r="T4297" s="1218">
        <f>VLOOKUP($D4297,'NI-Ric'!$B$1:$W$2048,13,FALSE)</f>
        <v>0</v>
      </c>
      <c r="U4297" s="1218">
        <f>VLOOKUP($D4297,'NI-Ric'!$B$1:$W$2048,16,FALSE)</f>
        <v>0</v>
      </c>
      <c r="V4297" s="1218">
        <f>VLOOKUP($D4297,'NI-Ric'!$B$1:$W$2048,17,FALSE)</f>
        <v>0</v>
      </c>
      <c r="W4297" s="1218">
        <f>VLOOKUP($D4297,'NI-Ric'!$B$1:$W$2048,18,FALSE)</f>
        <v>0</v>
      </c>
      <c r="X4297" s="1218">
        <f>VLOOKUP($D4297,'NI-Ric'!$B$1:$W$2048,19,FALSE)</f>
        <v>0</v>
      </c>
    </row>
    <row r="4298" spans="1:24" ht="27" hidden="1">
      <c r="A4298" s="509"/>
      <c r="B4298" s="509"/>
      <c r="C4298" s="509"/>
      <c r="D4298" s="1218" t="s">
        <v>1498</v>
      </c>
      <c r="E4298" s="1219" t="s">
        <v>3069</v>
      </c>
      <c r="F4298" s="1202"/>
      <c r="G4298" s="1202"/>
      <c r="H4298" s="1204" t="s">
        <v>1499</v>
      </c>
      <c r="I4298" s="1202" t="s">
        <v>53</v>
      </c>
      <c r="J4298" s="1202" t="s">
        <v>3071</v>
      </c>
      <c r="K4298" s="1202"/>
      <c r="L4298" s="1202" t="s">
        <v>1495</v>
      </c>
      <c r="M4298" s="1202" t="s">
        <v>1496</v>
      </c>
      <c r="N4298" s="1203" t="s">
        <v>1500</v>
      </c>
      <c r="O4298" s="1203" t="s">
        <v>73</v>
      </c>
      <c r="P4298" s="1203" t="s">
        <v>73</v>
      </c>
      <c r="Q4298" s="1203" t="s">
        <v>73</v>
      </c>
      <c r="R4298" s="1203" t="s">
        <v>73</v>
      </c>
      <c r="S4298" s="1218">
        <f>VLOOKUP($D4298,'NI-Ric'!$B$1:$W$2048,12,FALSE)</f>
        <v>0</v>
      </c>
      <c r="T4298" s="1218">
        <f>VLOOKUP($D4298,'NI-Ric'!$B$1:$W$2048,13,FALSE)</f>
        <v>0</v>
      </c>
      <c r="U4298" s="1218">
        <f>VLOOKUP($D4298,'NI-Ric'!$B$1:$W$2048,16,FALSE)</f>
        <v>0</v>
      </c>
      <c r="V4298" s="1218">
        <f>VLOOKUP($D4298,'NI-Ric'!$B$1:$W$2048,17,FALSE)</f>
        <v>0</v>
      </c>
      <c r="W4298" s="1218">
        <f>VLOOKUP($D4298,'NI-Ric'!$B$1:$W$2048,18,FALSE)</f>
        <v>0</v>
      </c>
      <c r="X4298" s="1218">
        <f>VLOOKUP($D4298,'NI-Ric'!$B$1:$W$2048,19,FALSE)</f>
        <v>0</v>
      </c>
    </row>
    <row r="4299" spans="1:24" ht="27" hidden="1">
      <c r="A4299" s="509"/>
      <c r="B4299" s="509"/>
      <c r="C4299" s="509"/>
      <c r="D4299" s="1218" t="s">
        <v>1501</v>
      </c>
      <c r="E4299" s="1219" t="s">
        <v>3069</v>
      </c>
      <c r="F4299" s="1202"/>
      <c r="G4299" s="1202"/>
      <c r="H4299" s="1204" t="s">
        <v>1502</v>
      </c>
      <c r="I4299" s="1202" t="s">
        <v>53</v>
      </c>
      <c r="J4299" s="1202" t="s">
        <v>3071</v>
      </c>
      <c r="K4299" s="1202"/>
      <c r="L4299" s="1202" t="s">
        <v>1495</v>
      </c>
      <c r="M4299" s="1202" t="s">
        <v>1496</v>
      </c>
      <c r="N4299" s="1203" t="s">
        <v>1503</v>
      </c>
      <c r="O4299" s="1203" t="s">
        <v>73</v>
      </c>
      <c r="P4299" s="1203" t="s">
        <v>73</v>
      </c>
      <c r="Q4299" s="1203" t="s">
        <v>73</v>
      </c>
      <c r="R4299" s="1203" t="s">
        <v>73</v>
      </c>
      <c r="S4299" s="1218">
        <f>VLOOKUP($D4299,'NI-Ric'!$B$1:$W$2048,12,FALSE)</f>
        <v>0</v>
      </c>
      <c r="T4299" s="1218">
        <f>VLOOKUP($D4299,'NI-Ric'!$B$1:$W$2048,13,FALSE)</f>
        <v>0</v>
      </c>
      <c r="U4299" s="1218">
        <f>VLOOKUP($D4299,'NI-Ric'!$B$1:$W$2048,16,FALSE)</f>
        <v>0</v>
      </c>
      <c r="V4299" s="1218">
        <f>VLOOKUP($D4299,'NI-Ric'!$B$1:$W$2048,17,FALSE)</f>
        <v>0</v>
      </c>
      <c r="W4299" s="1218">
        <f>VLOOKUP($D4299,'NI-Ric'!$B$1:$W$2048,18,FALSE)</f>
        <v>0</v>
      </c>
      <c r="X4299" s="1218">
        <f>VLOOKUP($D4299,'NI-Ric'!$B$1:$W$2048,19,FALSE)</f>
        <v>0</v>
      </c>
    </row>
    <row r="4300" spans="1:24" ht="27" hidden="1">
      <c r="A4300" s="509"/>
      <c r="B4300" s="509"/>
      <c r="C4300" s="509"/>
      <c r="D4300" s="1218" t="s">
        <v>1504</v>
      </c>
      <c r="E4300" s="1219" t="s">
        <v>3069</v>
      </c>
      <c r="F4300" s="1202"/>
      <c r="G4300" s="1202"/>
      <c r="H4300" s="1205" t="s">
        <v>1505</v>
      </c>
      <c r="I4300" s="1202" t="s">
        <v>53</v>
      </c>
      <c r="J4300" s="1202" t="s">
        <v>3071</v>
      </c>
      <c r="K4300" s="1202"/>
      <c r="L4300" s="1202" t="s">
        <v>1495</v>
      </c>
      <c r="M4300" s="1202" t="s">
        <v>1496</v>
      </c>
      <c r="N4300" s="1203" t="s">
        <v>1506</v>
      </c>
      <c r="O4300" s="1203" t="s">
        <v>73</v>
      </c>
      <c r="P4300" s="1203" t="s">
        <v>73</v>
      </c>
      <c r="Q4300" s="1203" t="s">
        <v>73</v>
      </c>
      <c r="R4300" s="1203" t="s">
        <v>73</v>
      </c>
      <c r="S4300" s="1218">
        <f>VLOOKUP($D4300,'NI-Ric'!$B$1:$W$2048,12,FALSE)</f>
        <v>0</v>
      </c>
      <c r="T4300" s="1218">
        <f>VLOOKUP($D4300,'NI-Ric'!$B$1:$W$2048,13,FALSE)</f>
        <v>0</v>
      </c>
      <c r="U4300" s="1218">
        <f>VLOOKUP($D4300,'NI-Ric'!$B$1:$W$2048,16,FALSE)</f>
        <v>0</v>
      </c>
      <c r="V4300" s="1218">
        <f>VLOOKUP($D4300,'NI-Ric'!$B$1:$W$2048,17,FALSE)</f>
        <v>0</v>
      </c>
      <c r="W4300" s="1218">
        <f>VLOOKUP($D4300,'NI-Ric'!$B$1:$W$2048,18,FALSE)</f>
        <v>0</v>
      </c>
      <c r="X4300" s="1218">
        <f>VLOOKUP($D4300,'NI-Ric'!$B$1:$W$2048,19,FALSE)</f>
        <v>0</v>
      </c>
    </row>
    <row r="4301" spans="1:24" ht="27" hidden="1">
      <c r="A4301" s="509"/>
      <c r="B4301" s="509"/>
      <c r="C4301" s="509"/>
      <c r="D4301" s="1218" t="s">
        <v>1507</v>
      </c>
      <c r="E4301" s="1219" t="s">
        <v>3069</v>
      </c>
      <c r="F4301" s="1202" t="s">
        <v>157</v>
      </c>
      <c r="G4301" s="1202"/>
      <c r="H4301" s="1204" t="s">
        <v>1508</v>
      </c>
      <c r="I4301" s="1202" t="s">
        <v>53</v>
      </c>
      <c r="J4301" s="1202" t="s">
        <v>3071</v>
      </c>
      <c r="K4301" s="1202"/>
      <c r="L4301" s="1202" t="s">
        <v>1495</v>
      </c>
      <c r="M4301" s="1202" t="s">
        <v>1496</v>
      </c>
      <c r="N4301" s="1203" t="s">
        <v>1509</v>
      </c>
      <c r="O4301" s="1203" t="s">
        <v>73</v>
      </c>
      <c r="P4301" s="1203" t="s">
        <v>73</v>
      </c>
      <c r="Q4301" s="1203" t="s">
        <v>73</v>
      </c>
      <c r="R4301" s="1203" t="s">
        <v>73</v>
      </c>
      <c r="S4301" s="1218">
        <f>VLOOKUP($D4301,'NI-Ric'!$B$1:$W$2048,12,FALSE)</f>
        <v>0</v>
      </c>
      <c r="T4301" s="1218">
        <f>VLOOKUP($D4301,'NI-Ric'!$B$1:$W$2048,13,FALSE)</f>
        <v>0</v>
      </c>
      <c r="U4301" s="1218">
        <f>VLOOKUP($D4301,'NI-Ric'!$B$1:$W$2048,16,FALSE)</f>
        <v>0</v>
      </c>
      <c r="V4301" s="1218">
        <f>VLOOKUP($D4301,'NI-Ric'!$B$1:$W$2048,17,FALSE)</f>
        <v>0</v>
      </c>
      <c r="W4301" s="1218">
        <f>VLOOKUP($D4301,'NI-Ric'!$B$1:$W$2048,18,FALSE)</f>
        <v>0</v>
      </c>
      <c r="X4301" s="1218">
        <f>VLOOKUP($D4301,'NI-Ric'!$B$1:$W$2048,19,FALSE)</f>
        <v>0</v>
      </c>
    </row>
    <row r="4302" spans="1:24" hidden="1">
      <c r="A4302" s="509"/>
      <c r="B4302" s="509"/>
      <c r="C4302" s="509"/>
      <c r="D4302" s="1218" t="s">
        <v>1510</v>
      </c>
      <c r="E4302" s="1219" t="s">
        <v>3069</v>
      </c>
      <c r="F4302" s="1202"/>
      <c r="G4302" s="1202"/>
      <c r="H4302" s="1204" t="s">
        <v>1511</v>
      </c>
      <c r="I4302" s="1202" t="s">
        <v>53</v>
      </c>
      <c r="J4302" s="1202" t="s">
        <v>3071</v>
      </c>
      <c r="K4302" s="1202"/>
      <c r="L4302" s="1202" t="s">
        <v>1045</v>
      </c>
      <c r="M4302" s="1202" t="s">
        <v>1496</v>
      </c>
      <c r="N4302" s="1203" t="s">
        <v>1512</v>
      </c>
      <c r="O4302" s="1203" t="s">
        <v>73</v>
      </c>
      <c r="P4302" s="1203" t="s">
        <v>73</v>
      </c>
      <c r="Q4302" s="1203" t="s">
        <v>73</v>
      </c>
      <c r="R4302" s="1203" t="s">
        <v>73</v>
      </c>
      <c r="S4302" s="1218">
        <f>VLOOKUP($D4302,'NI-Ric'!$B$1:$W$2048,12,FALSE)</f>
        <v>0</v>
      </c>
      <c r="T4302" s="1218">
        <f>VLOOKUP($D4302,'NI-Ric'!$B$1:$W$2048,13,FALSE)</f>
        <v>0</v>
      </c>
      <c r="U4302" s="1218">
        <f>VLOOKUP($D4302,'NI-Ric'!$B$1:$W$2048,16,FALSE)</f>
        <v>0</v>
      </c>
      <c r="V4302" s="1218">
        <f>VLOOKUP($D4302,'NI-Ric'!$B$1:$W$2048,17,FALSE)</f>
        <v>0</v>
      </c>
      <c r="W4302" s="1218">
        <f>VLOOKUP($D4302,'NI-Ric'!$B$1:$W$2048,18,FALSE)</f>
        <v>0</v>
      </c>
      <c r="X4302" s="1218">
        <f>VLOOKUP($D4302,'NI-Ric'!$B$1:$W$2048,19,FALSE)</f>
        <v>0</v>
      </c>
    </row>
    <row r="4303" spans="1:24" ht="26.25" hidden="1" customHeight="1">
      <c r="A4303" s="509"/>
      <c r="B4303" s="509"/>
      <c r="C4303" s="509"/>
      <c r="D4303" s="1218" t="s">
        <v>1513</v>
      </c>
      <c r="E4303" s="1219" t="s">
        <v>3069</v>
      </c>
      <c r="F4303" s="1202" t="s">
        <v>157</v>
      </c>
      <c r="G4303" s="1202"/>
      <c r="H4303" s="1204" t="s">
        <v>1514</v>
      </c>
      <c r="I4303" s="1202" t="s">
        <v>53</v>
      </c>
      <c r="J4303" s="1202" t="s">
        <v>3071</v>
      </c>
      <c r="K4303" s="1202"/>
      <c r="L4303" s="1202" t="s">
        <v>1045</v>
      </c>
      <c r="M4303" s="1202" t="s">
        <v>1496</v>
      </c>
      <c r="N4303" s="1203" t="s">
        <v>1515</v>
      </c>
      <c r="O4303" s="1203" t="s">
        <v>73</v>
      </c>
      <c r="P4303" s="1203" t="s">
        <v>73</v>
      </c>
      <c r="Q4303" s="1203" t="s">
        <v>73</v>
      </c>
      <c r="R4303" s="1203" t="s">
        <v>73</v>
      </c>
      <c r="S4303" s="1218">
        <f>VLOOKUP($D4303,'NI-Ric'!$B$1:$W$2048,12,FALSE)</f>
        <v>0</v>
      </c>
      <c r="T4303" s="1218">
        <f>VLOOKUP($D4303,'NI-Ric'!$B$1:$W$2048,13,FALSE)</f>
        <v>0</v>
      </c>
      <c r="U4303" s="1218">
        <f>VLOOKUP($D4303,'NI-Ric'!$B$1:$W$2048,16,FALSE)</f>
        <v>0</v>
      </c>
      <c r="V4303" s="1218">
        <f>VLOOKUP($D4303,'NI-Ric'!$B$1:$W$2048,17,FALSE)</f>
        <v>0</v>
      </c>
      <c r="W4303" s="1218">
        <f>VLOOKUP($D4303,'NI-Ric'!$B$1:$W$2048,18,FALSE)</f>
        <v>0</v>
      </c>
      <c r="X4303" s="1218">
        <f>VLOOKUP($D4303,'NI-Ric'!$B$1:$W$2048,19,FALSE)</f>
        <v>0</v>
      </c>
    </row>
    <row r="4304" spans="1:24" ht="26.25" hidden="1" customHeight="1">
      <c r="A4304" s="509"/>
      <c r="B4304" s="509"/>
      <c r="C4304" s="509"/>
      <c r="D4304" s="1218" t="s">
        <v>1516</v>
      </c>
      <c r="E4304" s="1219" t="s">
        <v>3069</v>
      </c>
      <c r="F4304" s="1202" t="s">
        <v>157</v>
      </c>
      <c r="G4304" s="1202"/>
      <c r="H4304" s="1204" t="s">
        <v>1517</v>
      </c>
      <c r="I4304" s="1202" t="s">
        <v>53</v>
      </c>
      <c r="J4304" s="1202"/>
      <c r="K4304" s="1202"/>
      <c r="L4304" s="1202" t="s">
        <v>1495</v>
      </c>
      <c r="M4304" s="1202" t="s">
        <v>1496</v>
      </c>
      <c r="N4304" s="1203" t="s">
        <v>1518</v>
      </c>
      <c r="O4304" s="1203"/>
      <c r="P4304" s="1203"/>
      <c r="Q4304" s="1203"/>
      <c r="R4304" s="1203"/>
      <c r="S4304" s="1218">
        <f>VLOOKUP($D4304,'NI-Ric'!$B$1:$W$2048,12,FALSE)</f>
        <v>0</v>
      </c>
      <c r="T4304" s="1218">
        <f>VLOOKUP($D4304,'NI-Ric'!$B$1:$W$2048,13,FALSE)</f>
        <v>0</v>
      </c>
      <c r="U4304" s="1218">
        <f>VLOOKUP($D4304,'NI-Ric'!$B$1:$W$2048,16,FALSE)</f>
        <v>0</v>
      </c>
      <c r="V4304" s="1218"/>
      <c r="W4304" s="1218"/>
      <c r="X4304" s="1218"/>
    </row>
    <row r="4305" spans="1:24" hidden="1">
      <c r="A4305" s="509"/>
      <c r="B4305" s="509"/>
      <c r="C4305" s="509"/>
      <c r="D4305" s="1218" t="s">
        <v>1519</v>
      </c>
      <c r="E4305" s="1219" t="s">
        <v>3069</v>
      </c>
      <c r="F4305" s="1202"/>
      <c r="G4305" s="1202"/>
      <c r="H4305" s="1202"/>
      <c r="I4305" s="1202" t="s">
        <v>71</v>
      </c>
      <c r="J4305" s="1202"/>
      <c r="K4305" s="1202"/>
      <c r="L4305" s="1202"/>
      <c r="M4305" s="1202"/>
      <c r="N4305" s="1203" t="s">
        <v>1520</v>
      </c>
      <c r="O4305" s="1203" t="s">
        <v>73</v>
      </c>
      <c r="P4305" s="1203" t="s">
        <v>73</v>
      </c>
      <c r="Q4305" s="1203" t="s">
        <v>73</v>
      </c>
      <c r="R4305" s="1203" t="s">
        <v>73</v>
      </c>
      <c r="S4305" s="1218">
        <f>VLOOKUP($D4305,'NI-Ric'!$B$1:$W$2048,12,FALSE)</f>
        <v>0</v>
      </c>
      <c r="T4305" s="1218">
        <f>VLOOKUP($D4305,'NI-Ric'!$B$1:$W$2048,13,FALSE)</f>
        <v>0</v>
      </c>
      <c r="U4305" s="1218">
        <f>VLOOKUP($D4305,'NI-Ric'!$B$1:$W$2048,16,FALSE)</f>
        <v>0</v>
      </c>
      <c r="V4305" s="1218">
        <f>VLOOKUP($D4305,'NI-Ric'!$B$1:$W$2048,17,FALSE)</f>
        <v>0</v>
      </c>
      <c r="W4305" s="1218">
        <f>VLOOKUP($D4305,'NI-Ric'!$B$1:$W$2048,18,FALSE)</f>
        <v>0</v>
      </c>
      <c r="X4305" s="1218">
        <f>VLOOKUP($D4305,'NI-Ric'!$B$1:$W$2048,19,FALSE)</f>
        <v>0</v>
      </c>
    </row>
    <row r="4306" spans="1:24" ht="27" hidden="1">
      <c r="A4306" s="509"/>
      <c r="B4306" s="509"/>
      <c r="C4306" s="509"/>
      <c r="D4306" s="1218" t="s">
        <v>1521</v>
      </c>
      <c r="E4306" s="1219" t="s">
        <v>3069</v>
      </c>
      <c r="F4306" s="1202"/>
      <c r="G4306" s="1202"/>
      <c r="H4306" s="1202" t="s">
        <v>1522</v>
      </c>
      <c r="I4306" s="1202" t="s">
        <v>53</v>
      </c>
      <c r="J4306" s="1202" t="s">
        <v>3071</v>
      </c>
      <c r="K4306" s="1202"/>
      <c r="L4306" s="1202" t="s">
        <v>747</v>
      </c>
      <c r="M4306" s="1202" t="s">
        <v>1523</v>
      </c>
      <c r="N4306" s="1203" t="s">
        <v>1524</v>
      </c>
      <c r="O4306" s="1203" t="s">
        <v>750</v>
      </c>
      <c r="P4306" s="1203" t="s">
        <v>1525</v>
      </c>
      <c r="Q4306" s="1203" t="s">
        <v>750</v>
      </c>
      <c r="R4306" s="1203" t="s">
        <v>1526</v>
      </c>
      <c r="S4306" s="1218">
        <f>VLOOKUP($D4306,'NI-Ric'!$B$1:$W$2048,12,FALSE)</f>
        <v>0</v>
      </c>
      <c r="T4306" s="1218">
        <f>VLOOKUP($D4306,'NI-Ric'!$B$1:$W$2048,13,FALSE)</f>
        <v>0</v>
      </c>
      <c r="U4306" s="1218">
        <f>VLOOKUP($D4306,'NI-Ric'!$B$1:$W$2048,16,FALSE)</f>
        <v>0</v>
      </c>
      <c r="V4306" s="1218">
        <f>VLOOKUP($D4306,'NI-Ric'!$B$1:$W$2048,17,FALSE)</f>
        <v>0</v>
      </c>
      <c r="W4306" s="1218">
        <f>VLOOKUP($D4306,'NI-Ric'!$B$1:$W$2048,18,FALSE)</f>
        <v>0</v>
      </c>
      <c r="X4306" s="1218">
        <f>VLOOKUP($D4306,'NI-Ric'!$B$1:$W$2048,19,FALSE)</f>
        <v>0</v>
      </c>
    </row>
    <row r="4307" spans="1:24" ht="27" hidden="1">
      <c r="A4307" s="509"/>
      <c r="B4307" s="509"/>
      <c r="C4307" s="509"/>
      <c r="D4307" s="1218" t="s">
        <v>1527</v>
      </c>
      <c r="E4307" s="1219" t="s">
        <v>3069</v>
      </c>
      <c r="F4307" s="1202"/>
      <c r="G4307" s="1202"/>
      <c r="H4307" s="1202" t="s">
        <v>1528</v>
      </c>
      <c r="I4307" s="1202" t="s">
        <v>53</v>
      </c>
      <c r="J4307" s="1202" t="s">
        <v>3071</v>
      </c>
      <c r="K4307" s="1202"/>
      <c r="L4307" s="1202" t="s">
        <v>747</v>
      </c>
      <c r="M4307" s="1202" t="s">
        <v>1523</v>
      </c>
      <c r="N4307" s="1203" t="s">
        <v>1529</v>
      </c>
      <c r="O4307" s="1203" t="s">
        <v>750</v>
      </c>
      <c r="P4307" s="1203" t="s">
        <v>1525</v>
      </c>
      <c r="Q4307" s="1203" t="s">
        <v>750</v>
      </c>
      <c r="R4307" s="1203" t="s">
        <v>1526</v>
      </c>
      <c r="S4307" s="1218">
        <f>VLOOKUP($D4307,'NI-Ric'!$B$1:$W$2048,12,FALSE)</f>
        <v>0</v>
      </c>
      <c r="T4307" s="1218">
        <f>VLOOKUP($D4307,'NI-Ric'!$B$1:$W$2048,13,FALSE)</f>
        <v>0</v>
      </c>
      <c r="U4307" s="1218">
        <f>VLOOKUP($D4307,'NI-Ric'!$B$1:$W$2048,16,FALSE)</f>
        <v>0</v>
      </c>
      <c r="V4307" s="1218">
        <f>VLOOKUP($D4307,'NI-Ric'!$B$1:$W$2048,17,FALSE)</f>
        <v>0</v>
      </c>
      <c r="W4307" s="1218">
        <f>VLOOKUP($D4307,'NI-Ric'!$B$1:$W$2048,18,FALSE)</f>
        <v>0</v>
      </c>
      <c r="X4307" s="1218">
        <f>VLOOKUP($D4307,'NI-Ric'!$B$1:$W$2048,19,FALSE)</f>
        <v>0</v>
      </c>
    </row>
    <row r="4308" spans="1:24" ht="27" hidden="1">
      <c r="A4308" s="509"/>
      <c r="B4308" s="509"/>
      <c r="C4308" s="509"/>
      <c r="D4308" s="1218" t="s">
        <v>1530</v>
      </c>
      <c r="E4308" s="1219" t="s">
        <v>3069</v>
      </c>
      <c r="F4308" s="1202"/>
      <c r="G4308" s="1202"/>
      <c r="H4308" s="1202" t="s">
        <v>1531</v>
      </c>
      <c r="I4308" s="1202" t="s">
        <v>53</v>
      </c>
      <c r="J4308" s="1202" t="s">
        <v>3071</v>
      </c>
      <c r="K4308" s="1202"/>
      <c r="L4308" s="1202" t="s">
        <v>747</v>
      </c>
      <c r="M4308" s="1202" t="s">
        <v>1523</v>
      </c>
      <c r="N4308" s="1203" t="s">
        <v>1532</v>
      </c>
      <c r="O4308" s="1203" t="s">
        <v>750</v>
      </c>
      <c r="P4308" s="1203" t="s">
        <v>1525</v>
      </c>
      <c r="Q4308" s="1203" t="s">
        <v>750</v>
      </c>
      <c r="R4308" s="1203" t="s">
        <v>1526</v>
      </c>
      <c r="S4308" s="1218">
        <f>VLOOKUP($D4308,'NI-Ric'!$B$1:$W$2048,12,FALSE)</f>
        <v>0</v>
      </c>
      <c r="T4308" s="1218">
        <f>VLOOKUP($D4308,'NI-Ric'!$B$1:$W$2048,13,FALSE)</f>
        <v>0</v>
      </c>
      <c r="U4308" s="1218">
        <f>VLOOKUP($D4308,'NI-Ric'!$B$1:$W$2048,16,FALSE)</f>
        <v>0</v>
      </c>
      <c r="V4308" s="1218">
        <f>VLOOKUP($D4308,'NI-Ric'!$B$1:$W$2048,17,FALSE)</f>
        <v>0</v>
      </c>
      <c r="W4308" s="1218">
        <f>VLOOKUP($D4308,'NI-Ric'!$B$1:$W$2048,18,FALSE)</f>
        <v>0</v>
      </c>
      <c r="X4308" s="1218">
        <f>VLOOKUP($D4308,'NI-Ric'!$B$1:$W$2048,19,FALSE)</f>
        <v>0</v>
      </c>
    </row>
    <row r="4309" spans="1:24" hidden="1">
      <c r="A4309" s="509"/>
      <c r="B4309" s="509"/>
      <c r="C4309" s="509"/>
      <c r="D4309" s="1218" t="s">
        <v>1533</v>
      </c>
      <c r="E4309" s="1219" t="s">
        <v>3069</v>
      </c>
      <c r="F4309" s="1202"/>
      <c r="G4309" s="1202"/>
      <c r="H4309" s="1202" t="s">
        <v>1534</v>
      </c>
      <c r="I4309" s="1202" t="s">
        <v>53</v>
      </c>
      <c r="J4309" s="1202" t="s">
        <v>3071</v>
      </c>
      <c r="K4309" s="1202"/>
      <c r="L4309" s="1202" t="s">
        <v>1045</v>
      </c>
      <c r="M4309" s="1202" t="s">
        <v>1523</v>
      </c>
      <c r="N4309" s="1203" t="s">
        <v>1535</v>
      </c>
      <c r="O4309" s="1203" t="s">
        <v>73</v>
      </c>
      <c r="P4309" s="1203" t="s">
        <v>73</v>
      </c>
      <c r="Q4309" s="1203" t="s">
        <v>73</v>
      </c>
      <c r="R4309" s="1203" t="s">
        <v>73</v>
      </c>
      <c r="S4309" s="1218">
        <f>VLOOKUP($D4309,'NI-Ric'!$B$1:$W$2048,12,FALSE)</f>
        <v>0</v>
      </c>
      <c r="T4309" s="1218">
        <f>VLOOKUP($D4309,'NI-Ric'!$B$1:$W$2048,13,FALSE)</f>
        <v>0</v>
      </c>
      <c r="U4309" s="1218">
        <f>VLOOKUP($D4309,'NI-Ric'!$B$1:$W$2048,16,FALSE)</f>
        <v>0</v>
      </c>
      <c r="V4309" s="1218">
        <f>VLOOKUP($D4309,'NI-Ric'!$B$1:$W$2048,17,FALSE)</f>
        <v>0</v>
      </c>
      <c r="W4309" s="1218">
        <f>VLOOKUP($D4309,'NI-Ric'!$B$1:$W$2048,18,FALSE)</f>
        <v>0</v>
      </c>
      <c r="X4309" s="1218">
        <f>VLOOKUP($D4309,'NI-Ric'!$B$1:$W$2048,19,FALSE)</f>
        <v>0</v>
      </c>
    </row>
    <row r="4310" spans="1:24" ht="27" hidden="1">
      <c r="A4310" s="509"/>
      <c r="B4310" s="509"/>
      <c r="C4310" s="509"/>
      <c r="D4310" s="1218" t="s">
        <v>1536</v>
      </c>
      <c r="E4310" s="1219" t="s">
        <v>3069</v>
      </c>
      <c r="F4310" s="1202"/>
      <c r="G4310" s="1202"/>
      <c r="H4310" s="1202" t="s">
        <v>1531</v>
      </c>
      <c r="I4310" s="1202" t="s">
        <v>53</v>
      </c>
      <c r="J4310" s="1202" t="s">
        <v>3071</v>
      </c>
      <c r="K4310" s="1202"/>
      <c r="L4310" s="1202" t="s">
        <v>747</v>
      </c>
      <c r="M4310" s="1202" t="s">
        <v>1523</v>
      </c>
      <c r="N4310" s="1203" t="s">
        <v>1537</v>
      </c>
      <c r="O4310" s="1203" t="s">
        <v>750</v>
      </c>
      <c r="P4310" s="1203" t="s">
        <v>1525</v>
      </c>
      <c r="Q4310" s="1203" t="s">
        <v>750</v>
      </c>
      <c r="R4310" s="1203" t="s">
        <v>1526</v>
      </c>
      <c r="S4310" s="1218">
        <f>VLOOKUP($D4310,'NI-Ric'!$B$1:$W$2048,12,FALSE)</f>
        <v>0</v>
      </c>
      <c r="T4310" s="1218">
        <f>VLOOKUP($D4310,'NI-Ric'!$B$1:$W$2048,13,FALSE)</f>
        <v>0</v>
      </c>
      <c r="U4310" s="1218">
        <f>VLOOKUP($D4310,'NI-Ric'!$B$1:$W$2048,16,FALSE)</f>
        <v>0</v>
      </c>
      <c r="V4310" s="1218">
        <f>VLOOKUP($D4310,'NI-Ric'!$B$1:$W$2048,17,FALSE)</f>
        <v>0</v>
      </c>
      <c r="W4310" s="1218">
        <f>VLOOKUP($D4310,'NI-Ric'!$B$1:$W$2048,18,FALSE)</f>
        <v>0</v>
      </c>
      <c r="X4310" s="1218">
        <f>VLOOKUP($D4310,'NI-Ric'!$B$1:$W$2048,19,FALSE)</f>
        <v>0</v>
      </c>
    </row>
    <row r="4311" spans="1:24" ht="27" hidden="1">
      <c r="A4311" s="509"/>
      <c r="B4311" s="509"/>
      <c r="C4311" s="509"/>
      <c r="D4311" s="1218" t="s">
        <v>1538</v>
      </c>
      <c r="E4311" s="1219" t="s">
        <v>3069</v>
      </c>
      <c r="F4311" s="1202" t="s">
        <v>157</v>
      </c>
      <c r="G4311" s="1202"/>
      <c r="H4311" s="1202" t="s">
        <v>1539</v>
      </c>
      <c r="I4311" s="1202" t="s">
        <v>53</v>
      </c>
      <c r="J4311" s="1202" t="s">
        <v>3071</v>
      </c>
      <c r="K4311" s="1202"/>
      <c r="L4311" s="1202" t="s">
        <v>747</v>
      </c>
      <c r="M4311" s="1202" t="s">
        <v>1523</v>
      </c>
      <c r="N4311" s="1203" t="s">
        <v>1540</v>
      </c>
      <c r="O4311" s="1203" t="s">
        <v>750</v>
      </c>
      <c r="P4311" s="1203" t="s">
        <v>1525</v>
      </c>
      <c r="Q4311" s="1203" t="s">
        <v>750</v>
      </c>
      <c r="R4311" s="1203" t="s">
        <v>1526</v>
      </c>
      <c r="S4311" s="1218">
        <f>VLOOKUP($D4311,'NI-Ric'!$B$1:$W$2048,12,FALSE)</f>
        <v>0</v>
      </c>
      <c r="T4311" s="1218">
        <f>VLOOKUP($D4311,'NI-Ric'!$B$1:$W$2048,13,FALSE)</f>
        <v>0</v>
      </c>
      <c r="U4311" s="1218">
        <f>VLOOKUP($D4311,'NI-Ric'!$B$1:$W$2048,16,FALSE)</f>
        <v>0</v>
      </c>
      <c r="V4311" s="1218">
        <f>VLOOKUP($D4311,'NI-Ric'!$B$1:$W$2048,17,FALSE)</f>
        <v>0</v>
      </c>
      <c r="W4311" s="1218">
        <f>VLOOKUP($D4311,'NI-Ric'!$B$1:$W$2048,18,FALSE)</f>
        <v>0</v>
      </c>
      <c r="X4311" s="1218">
        <f>VLOOKUP($D4311,'NI-Ric'!$B$1:$W$2048,19,FALSE)</f>
        <v>0</v>
      </c>
    </row>
    <row r="4312" spans="1:24" ht="27" hidden="1">
      <c r="A4312" s="509"/>
      <c r="B4312" s="509"/>
      <c r="C4312" s="509"/>
      <c r="D4312" s="1218" t="s">
        <v>1541</v>
      </c>
      <c r="E4312" s="1219" t="s">
        <v>3069</v>
      </c>
      <c r="F4312" s="1202" t="s">
        <v>157</v>
      </c>
      <c r="G4312" s="1202"/>
      <c r="H4312" s="1202" t="s">
        <v>1539</v>
      </c>
      <c r="I4312" s="1202" t="s">
        <v>53</v>
      </c>
      <c r="J4312" s="1202" t="s">
        <v>3071</v>
      </c>
      <c r="K4312" s="1202"/>
      <c r="L4312" s="1202" t="s">
        <v>747</v>
      </c>
      <c r="M4312" s="1202" t="s">
        <v>1523</v>
      </c>
      <c r="N4312" s="1202" t="s">
        <v>1542</v>
      </c>
      <c r="O4312" s="1203" t="s">
        <v>750</v>
      </c>
      <c r="P4312" s="1203" t="s">
        <v>1525</v>
      </c>
      <c r="Q4312" s="1203" t="s">
        <v>750</v>
      </c>
      <c r="R4312" s="1203" t="s">
        <v>1526</v>
      </c>
      <c r="S4312" s="1218">
        <f>VLOOKUP($D4312,'NI-Ric'!$B$1:$W$2048,12,FALSE)</f>
        <v>0</v>
      </c>
      <c r="T4312" s="1218">
        <f>VLOOKUP($D4312,'NI-Ric'!$B$1:$W$2048,13,FALSE)</f>
        <v>0</v>
      </c>
      <c r="U4312" s="1218">
        <f>VLOOKUP($D4312,'NI-Ric'!$B$1:$W$2048,16,FALSE)</f>
        <v>0</v>
      </c>
      <c r="V4312" s="1218"/>
      <c r="W4312" s="1218"/>
      <c r="X4312" s="1218"/>
    </row>
    <row r="4313" spans="1:24" hidden="1">
      <c r="A4313" s="509"/>
      <c r="B4313" s="509"/>
      <c r="C4313" s="509"/>
      <c r="D4313" s="1218" t="s">
        <v>1543</v>
      </c>
      <c r="E4313" s="1219" t="s">
        <v>3069</v>
      </c>
      <c r="F4313" s="1202"/>
      <c r="G4313" s="1202"/>
      <c r="H4313" s="1202"/>
      <c r="I4313" s="1202" t="s">
        <v>53</v>
      </c>
      <c r="J4313" s="1202" t="s">
        <v>3071</v>
      </c>
      <c r="K4313" s="1202"/>
      <c r="L4313" s="1202"/>
      <c r="M4313" s="1202" t="s">
        <v>1523</v>
      </c>
      <c r="N4313" s="1203" t="s">
        <v>197</v>
      </c>
      <c r="O4313" s="1203" t="s">
        <v>73</v>
      </c>
      <c r="P4313" s="1203" t="s">
        <v>73</v>
      </c>
      <c r="Q4313" s="1203" t="s">
        <v>73</v>
      </c>
      <c r="R4313" s="1203" t="s">
        <v>73</v>
      </c>
      <c r="S4313" s="1218">
        <f>VLOOKUP($D4313,'NI-Ric'!$B$1:$W$2048,12,FALSE)</f>
        <v>0</v>
      </c>
      <c r="T4313" s="1218">
        <f>VLOOKUP($D4313,'NI-Ric'!$B$1:$W$2048,13,FALSE)</f>
        <v>0</v>
      </c>
      <c r="U4313" s="1218">
        <f>VLOOKUP($D4313,'NI-Ric'!$B$1:$W$2048,16,FALSE)</f>
        <v>0</v>
      </c>
      <c r="V4313" s="1218">
        <f>VLOOKUP($D4313,'NI-Ric'!$B$1:$W$2048,17,FALSE)</f>
        <v>0</v>
      </c>
      <c r="W4313" s="1218">
        <f>VLOOKUP($D4313,'NI-Ric'!$B$1:$W$2048,18,FALSE)</f>
        <v>0</v>
      </c>
      <c r="X4313" s="1218">
        <f>VLOOKUP($D4313,'NI-Ric'!$B$1:$W$2048,19,FALSE)</f>
        <v>0</v>
      </c>
    </row>
    <row r="4314" spans="1:24" hidden="1">
      <c r="A4314" s="509"/>
      <c r="B4314" s="509"/>
      <c r="C4314" s="509"/>
      <c r="D4314" s="1218" t="s">
        <v>1544</v>
      </c>
      <c r="E4314" s="1219" t="s">
        <v>3069</v>
      </c>
      <c r="F4314" s="1202"/>
      <c r="G4314" s="1202"/>
      <c r="H4314" s="1202"/>
      <c r="I4314" s="1202" t="s">
        <v>53</v>
      </c>
      <c r="J4314" s="1202" t="s">
        <v>3071</v>
      </c>
      <c r="K4314" s="1202"/>
      <c r="L4314" s="1202"/>
      <c r="M4314" s="1202" t="s">
        <v>1523</v>
      </c>
      <c r="N4314" s="1203" t="s">
        <v>1545</v>
      </c>
      <c r="O4314" s="1203" t="s">
        <v>73</v>
      </c>
      <c r="P4314" s="1203" t="s">
        <v>73</v>
      </c>
      <c r="Q4314" s="1203" t="s">
        <v>73</v>
      </c>
      <c r="R4314" s="1203" t="s">
        <v>73</v>
      </c>
      <c r="S4314" s="1218">
        <f>VLOOKUP($D4314,'NI-Ric'!$B$1:$W$2048,12,FALSE)</f>
        <v>0</v>
      </c>
      <c r="T4314" s="1218">
        <f>VLOOKUP($D4314,'NI-Ric'!$B$1:$W$2048,13,FALSE)</f>
        <v>0</v>
      </c>
      <c r="U4314" s="1218">
        <f>VLOOKUP($D4314,'NI-Ric'!$B$1:$W$2048,16,FALSE)</f>
        <v>0</v>
      </c>
      <c r="V4314" s="1218">
        <f>VLOOKUP($D4314,'NI-Ric'!$B$1:$W$2048,17,FALSE)</f>
        <v>0</v>
      </c>
      <c r="W4314" s="1218">
        <f>VLOOKUP($D4314,'NI-Ric'!$B$1:$W$2048,18,FALSE)</f>
        <v>0</v>
      </c>
      <c r="X4314" s="1218">
        <f>VLOOKUP($D4314,'NI-Ric'!$B$1:$W$2048,19,FALSE)</f>
        <v>0</v>
      </c>
    </row>
    <row r="4315" spans="1:24" ht="27" hidden="1">
      <c r="A4315" s="509"/>
      <c r="B4315" s="509"/>
      <c r="C4315" s="509"/>
      <c r="D4315" s="1218" t="s">
        <v>1546</v>
      </c>
      <c r="E4315" s="1219" t="s">
        <v>3069</v>
      </c>
      <c r="F4315" s="1202"/>
      <c r="G4315" s="1202"/>
      <c r="H4315" s="1202"/>
      <c r="I4315" s="1202" t="s">
        <v>53</v>
      </c>
      <c r="J4315" s="1202"/>
      <c r="K4315" s="1202"/>
      <c r="L4315" s="1202"/>
      <c r="M4315" s="1202" t="s">
        <v>1523</v>
      </c>
      <c r="N4315" s="1203" t="s">
        <v>205</v>
      </c>
      <c r="O4315" s="1203" t="s">
        <v>73</v>
      </c>
      <c r="P4315" s="1203" t="s">
        <v>73</v>
      </c>
      <c r="Q4315" s="1203" t="s">
        <v>73</v>
      </c>
      <c r="R4315" s="1203" t="s">
        <v>73</v>
      </c>
      <c r="S4315" s="1218">
        <f>VLOOKUP($D4315,'NI-Ric'!$B$1:$W$2048,12,FALSE)</f>
        <v>0</v>
      </c>
      <c r="T4315" s="1218">
        <f>VLOOKUP($D4315,'NI-Ric'!$B$1:$W$2048,13,FALSE)</f>
        <v>0</v>
      </c>
      <c r="U4315" s="1218">
        <f>VLOOKUP($D4315,'NI-Ric'!$B$1:$W$2048,16,FALSE)</f>
        <v>0</v>
      </c>
      <c r="V4315" s="1218">
        <f>VLOOKUP($D4315,'NI-Ric'!$B$1:$W$2048,17,FALSE)</f>
        <v>0</v>
      </c>
      <c r="W4315" s="1218">
        <f>VLOOKUP($D4315,'NI-Ric'!$B$1:$W$2048,18,FALSE)</f>
        <v>0</v>
      </c>
      <c r="X4315" s="1218">
        <f>VLOOKUP($D4315,'NI-Ric'!$B$1:$W$2048,19,FALSE)</f>
        <v>0</v>
      </c>
    </row>
    <row r="4316" spans="1:24" hidden="1">
      <c r="A4316" s="509"/>
      <c r="B4316" s="509"/>
      <c r="C4316" s="509"/>
      <c r="D4316" s="1218" t="s">
        <v>1547</v>
      </c>
      <c r="E4316" s="1219" t="s">
        <v>3069</v>
      </c>
      <c r="F4316" s="1202"/>
      <c r="G4316" s="1202"/>
      <c r="H4316" s="1202"/>
      <c r="I4316" s="1202" t="s">
        <v>53</v>
      </c>
      <c r="J4316" s="1202"/>
      <c r="K4316" s="1202"/>
      <c r="L4316" s="1202"/>
      <c r="M4316" s="1202" t="s">
        <v>1523</v>
      </c>
      <c r="N4316" s="1203" t="s">
        <v>215</v>
      </c>
      <c r="O4316" s="1203" t="s">
        <v>73</v>
      </c>
      <c r="P4316" s="1203" t="s">
        <v>73</v>
      </c>
      <c r="Q4316" s="1203" t="s">
        <v>73</v>
      </c>
      <c r="R4316" s="1203" t="s">
        <v>73</v>
      </c>
      <c r="S4316" s="1218">
        <f>VLOOKUP($D4316,'NI-Ric'!$B$1:$W$2048,12,FALSE)</f>
        <v>0</v>
      </c>
      <c r="T4316" s="1218">
        <f>VLOOKUP($D4316,'NI-Ric'!$B$1:$W$2048,13,FALSE)</f>
        <v>0</v>
      </c>
      <c r="U4316" s="1218">
        <f>VLOOKUP($D4316,'NI-Ric'!$B$1:$W$2048,16,FALSE)</f>
        <v>0</v>
      </c>
      <c r="V4316" s="1218">
        <f>VLOOKUP($D4316,'NI-Ric'!$B$1:$W$2048,17,FALSE)</f>
        <v>0</v>
      </c>
      <c r="W4316" s="1218">
        <f>VLOOKUP($D4316,'NI-Ric'!$B$1:$W$2048,18,FALSE)</f>
        <v>0</v>
      </c>
      <c r="X4316" s="1218">
        <f>VLOOKUP($D4316,'NI-Ric'!$B$1:$W$2048,19,FALSE)</f>
        <v>0</v>
      </c>
    </row>
    <row r="4317" spans="1:24" hidden="1">
      <c r="A4317" s="509"/>
      <c r="B4317" s="509"/>
      <c r="C4317" s="509"/>
      <c r="D4317" s="1218" t="s">
        <v>1549</v>
      </c>
      <c r="E4317" s="1219" t="s">
        <v>3069</v>
      </c>
      <c r="F4317" s="1202"/>
      <c r="G4317" s="1202"/>
      <c r="H4317" s="1202" t="s">
        <v>1550</v>
      </c>
      <c r="I4317" s="1202" t="s">
        <v>531</v>
      </c>
      <c r="J4317" s="1202"/>
      <c r="K4317" s="1202"/>
      <c r="L4317" s="1202"/>
      <c r="M4317" s="1202" t="s">
        <v>1523</v>
      </c>
      <c r="N4317" s="1203" t="s">
        <v>1551</v>
      </c>
      <c r="O4317" s="1203" t="s">
        <v>73</v>
      </c>
      <c r="P4317" s="1203" t="s">
        <v>73</v>
      </c>
      <c r="Q4317" s="1203" t="s">
        <v>73</v>
      </c>
      <c r="R4317" s="1203" t="s">
        <v>73</v>
      </c>
      <c r="S4317" s="1218">
        <f>VLOOKUP($D4317,'NI-Ric'!$B$1:$W$2048,12,FALSE)</f>
        <v>0</v>
      </c>
      <c r="T4317" s="1218">
        <f>VLOOKUP($D4317,'NI-Ric'!$B$1:$W$2048,13,FALSE)</f>
        <v>0</v>
      </c>
      <c r="U4317" s="1218">
        <f>VLOOKUP($D4317,'NI-Ric'!$B$1:$W$2048,16,FALSE)</f>
        <v>0</v>
      </c>
      <c r="V4317" s="1218">
        <f>VLOOKUP($D4317,'NI-Ric'!$B$1:$W$2048,17,FALSE)</f>
        <v>0</v>
      </c>
      <c r="W4317" s="1218">
        <f>VLOOKUP($D4317,'NI-Ric'!$B$1:$W$2048,18,FALSE)</f>
        <v>0</v>
      </c>
      <c r="X4317" s="1218">
        <f>VLOOKUP($D4317,'NI-Ric'!$B$1:$W$2048,19,FALSE)</f>
        <v>0</v>
      </c>
    </row>
    <row r="4318" spans="1:24" hidden="1">
      <c r="A4318" s="509"/>
      <c r="B4318" s="509"/>
      <c r="C4318" s="509"/>
      <c r="D4318" s="1218" t="s">
        <v>1552</v>
      </c>
      <c r="E4318" s="1219" t="s">
        <v>3069</v>
      </c>
      <c r="F4318" s="1202"/>
      <c r="G4318" s="1202"/>
      <c r="H4318" s="1202" t="s">
        <v>1550</v>
      </c>
      <c r="I4318" s="1202" t="s">
        <v>531</v>
      </c>
      <c r="J4318" s="1202"/>
      <c r="K4318" s="1202"/>
      <c r="L4318" s="1202"/>
      <c r="M4318" s="1202" t="s">
        <v>1523</v>
      </c>
      <c r="N4318" s="1203" t="s">
        <v>1553</v>
      </c>
      <c r="O4318" s="1203" t="s">
        <v>73</v>
      </c>
      <c r="P4318" s="1203" t="s">
        <v>73</v>
      </c>
      <c r="Q4318" s="1203" t="s">
        <v>73</v>
      </c>
      <c r="R4318" s="1203" t="s">
        <v>73</v>
      </c>
      <c r="S4318" s="1218">
        <f>VLOOKUP($D4318,'NI-Ric'!$B$1:$W$2048,12,FALSE)</f>
        <v>0</v>
      </c>
      <c r="T4318" s="1218">
        <f>VLOOKUP($D4318,'NI-Ric'!$B$1:$W$2048,13,FALSE)</f>
        <v>0</v>
      </c>
      <c r="U4318" s="1218">
        <f>VLOOKUP($D4318,'NI-Ric'!$B$1:$W$2048,16,FALSE)</f>
        <v>0</v>
      </c>
      <c r="V4318" s="1218">
        <f>VLOOKUP($D4318,'NI-Ric'!$B$1:$W$2048,17,FALSE)</f>
        <v>0</v>
      </c>
      <c r="W4318" s="1218">
        <f>VLOOKUP($D4318,'NI-Ric'!$B$1:$W$2048,18,FALSE)</f>
        <v>0</v>
      </c>
      <c r="X4318" s="1218">
        <f>VLOOKUP($D4318,'NI-Ric'!$B$1:$W$2048,19,FALSE)</f>
        <v>0</v>
      </c>
    </row>
    <row r="4319" spans="1:24" hidden="1">
      <c r="A4319" s="509"/>
      <c r="B4319" s="509"/>
      <c r="C4319" s="509"/>
      <c r="D4319" s="1218" t="s">
        <v>1554</v>
      </c>
      <c r="E4319" s="1219" t="s">
        <v>3069</v>
      </c>
      <c r="F4319" s="1202"/>
      <c r="G4319" s="1202"/>
      <c r="H4319" s="1202" t="s">
        <v>1531</v>
      </c>
      <c r="I4319" s="1202" t="s">
        <v>531</v>
      </c>
      <c r="J4319" s="1202"/>
      <c r="K4319" s="1202"/>
      <c r="L4319" s="1202"/>
      <c r="M4319" s="1202" t="s">
        <v>1523</v>
      </c>
      <c r="N4319" s="1203" t="s">
        <v>1555</v>
      </c>
      <c r="O4319" s="1203" t="s">
        <v>73</v>
      </c>
      <c r="P4319" s="1203" t="s">
        <v>73</v>
      </c>
      <c r="Q4319" s="1203" t="s">
        <v>73</v>
      </c>
      <c r="R4319" s="1203" t="s">
        <v>73</v>
      </c>
      <c r="S4319" s="1218">
        <f>VLOOKUP($D4319,'NI-Ric'!$B$1:$W$2048,12,FALSE)</f>
        <v>0</v>
      </c>
      <c r="T4319" s="1218">
        <f>VLOOKUP($D4319,'NI-Ric'!$B$1:$W$2048,13,FALSE)</f>
        <v>0</v>
      </c>
      <c r="U4319" s="1218">
        <f>VLOOKUP($D4319,'NI-Ric'!$B$1:$W$2048,16,FALSE)</f>
        <v>0</v>
      </c>
      <c r="V4319" s="1218">
        <f>VLOOKUP($D4319,'NI-Ric'!$B$1:$W$2048,17,FALSE)</f>
        <v>0</v>
      </c>
      <c r="W4319" s="1218">
        <f>VLOOKUP($D4319,'NI-Ric'!$B$1:$W$2048,18,FALSE)</f>
        <v>0</v>
      </c>
      <c r="X4319" s="1218">
        <f>VLOOKUP($D4319,'NI-Ric'!$B$1:$W$2048,19,FALSE)</f>
        <v>0</v>
      </c>
    </row>
    <row r="4320" spans="1:24" ht="27" hidden="1">
      <c r="A4320" s="509"/>
      <c r="B4320" s="509"/>
      <c r="C4320" s="509"/>
      <c r="D4320" s="1218" t="s">
        <v>1556</v>
      </c>
      <c r="E4320" s="1219" t="s">
        <v>3069</v>
      </c>
      <c r="F4320" s="1202"/>
      <c r="G4320" s="1202"/>
      <c r="H4320" s="1202"/>
      <c r="I4320" s="1202" t="s">
        <v>71</v>
      </c>
      <c r="J4320" s="1202"/>
      <c r="K4320" s="1202"/>
      <c r="L4320" s="1202"/>
      <c r="M4320" s="1202"/>
      <c r="N4320" s="1203" t="s">
        <v>1557</v>
      </c>
      <c r="O4320" s="1203" t="s">
        <v>73</v>
      </c>
      <c r="P4320" s="1203" t="s">
        <v>73</v>
      </c>
      <c r="Q4320" s="1203" t="s">
        <v>73</v>
      </c>
      <c r="R4320" s="1203" t="s">
        <v>73</v>
      </c>
      <c r="S4320" s="1218">
        <f>VLOOKUP($D4320,'NI-Ric'!$B$1:$W$2048,12,FALSE)</f>
        <v>0</v>
      </c>
      <c r="T4320" s="1218">
        <f>VLOOKUP($D4320,'NI-Ric'!$B$1:$W$2048,13,FALSE)</f>
        <v>0</v>
      </c>
      <c r="U4320" s="1218">
        <f>VLOOKUP($D4320,'NI-Ric'!$B$1:$W$2048,16,FALSE)</f>
        <v>0</v>
      </c>
      <c r="V4320" s="1218">
        <f>VLOOKUP($D4320,'NI-Ric'!$B$1:$W$2048,17,FALSE)</f>
        <v>0</v>
      </c>
      <c r="W4320" s="1218">
        <f>VLOOKUP($D4320,'NI-Ric'!$B$1:$W$2048,18,FALSE)</f>
        <v>0</v>
      </c>
      <c r="X4320" s="1218">
        <f>VLOOKUP($D4320,'NI-Ric'!$B$1:$W$2048,19,FALSE)</f>
        <v>0</v>
      </c>
    </row>
    <row r="4321" spans="1:83" ht="27" hidden="1">
      <c r="A4321" s="509"/>
      <c r="B4321" s="509"/>
      <c r="C4321" s="509"/>
      <c r="D4321" s="1218" t="s">
        <v>1558</v>
      </c>
      <c r="E4321" s="1219" t="s">
        <v>3069</v>
      </c>
      <c r="F4321" s="1202" t="s">
        <v>157</v>
      </c>
      <c r="G4321" s="1202"/>
      <c r="H4321" s="1202" t="s">
        <v>1514</v>
      </c>
      <c r="I4321" s="1202" t="s">
        <v>53</v>
      </c>
      <c r="J4321" s="1202" t="s">
        <v>3071</v>
      </c>
      <c r="K4321" s="1202"/>
      <c r="L4321" s="1202" t="s">
        <v>747</v>
      </c>
      <c r="M4321" s="1202" t="s">
        <v>1559</v>
      </c>
      <c r="N4321" s="1203" t="s">
        <v>1560</v>
      </c>
      <c r="O4321" s="1203" t="s">
        <v>1561</v>
      </c>
      <c r="P4321" s="1203" t="s">
        <v>1562</v>
      </c>
      <c r="Q4321" s="1203" t="s">
        <v>1561</v>
      </c>
      <c r="R4321" s="1203" t="s">
        <v>1563</v>
      </c>
      <c r="S4321" s="1218">
        <f>VLOOKUP($D4321,'NI-Ric'!$B$1:$W$2048,12,FALSE)</f>
        <v>0</v>
      </c>
      <c r="T4321" s="1218">
        <f>VLOOKUP($D4321,'NI-Ric'!$B$1:$W$2048,13,FALSE)</f>
        <v>0</v>
      </c>
      <c r="U4321" s="1218">
        <f>VLOOKUP($D4321,'NI-Ric'!$B$1:$W$2048,16,FALSE)</f>
        <v>0</v>
      </c>
      <c r="V4321" s="1218">
        <f>VLOOKUP($D4321,'NI-Ric'!$B$1:$W$2048,17,FALSE)</f>
        <v>0</v>
      </c>
      <c r="W4321" s="1218">
        <f>VLOOKUP($D4321,'NI-Ric'!$B$1:$W$2048,18,FALSE)</f>
        <v>0</v>
      </c>
      <c r="X4321" s="1218">
        <f>VLOOKUP($D4321,'NI-Ric'!$B$1:$W$2048,19,FALSE)</f>
        <v>0</v>
      </c>
    </row>
    <row r="4322" spans="1:83" hidden="1">
      <c r="A4322" s="509"/>
      <c r="B4322" s="509"/>
      <c r="C4322" s="509"/>
      <c r="D4322" s="1218" t="s">
        <v>1564</v>
      </c>
      <c r="E4322" s="1219" t="s">
        <v>3069</v>
      </c>
      <c r="F4322" s="1202" t="s">
        <v>157</v>
      </c>
      <c r="G4322" s="1202"/>
      <c r="H4322" s="1202" t="s">
        <v>1514</v>
      </c>
      <c r="I4322" s="1202" t="s">
        <v>53</v>
      </c>
      <c r="J4322" s="1202" t="s">
        <v>3071</v>
      </c>
      <c r="K4322" s="1202"/>
      <c r="L4322" s="1202" t="s">
        <v>747</v>
      </c>
      <c r="M4322" s="1202" t="s">
        <v>1559</v>
      </c>
      <c r="N4322" s="1203" t="s">
        <v>1565</v>
      </c>
      <c r="O4322" s="1203" t="s">
        <v>73</v>
      </c>
      <c r="P4322" s="1203" t="s">
        <v>73</v>
      </c>
      <c r="Q4322" s="1203" t="s">
        <v>73</v>
      </c>
      <c r="R4322" s="1203" t="s">
        <v>73</v>
      </c>
      <c r="S4322" s="1218">
        <f>VLOOKUP($D4322,'NI-Ric'!$B$1:$W$2048,12,FALSE)</f>
        <v>0</v>
      </c>
      <c r="T4322" s="1218">
        <f>VLOOKUP($D4322,'NI-Ric'!$B$1:$W$2048,13,FALSE)</f>
        <v>0</v>
      </c>
      <c r="U4322" s="1218">
        <f>VLOOKUP($D4322,'NI-Ric'!$B$1:$W$2048,16,FALSE)</f>
        <v>0</v>
      </c>
      <c r="V4322" s="1218">
        <f>VLOOKUP($D4322,'NI-Ric'!$B$1:$W$2048,17,FALSE)</f>
        <v>0</v>
      </c>
      <c r="W4322" s="1218">
        <f>VLOOKUP($D4322,'NI-Ric'!$B$1:$W$2048,18,FALSE)</f>
        <v>0</v>
      </c>
      <c r="X4322" s="1218">
        <f>VLOOKUP($D4322,'NI-Ric'!$B$1:$W$2048,19,FALSE)</f>
        <v>0</v>
      </c>
    </row>
    <row r="4323" spans="1:83" hidden="1">
      <c r="A4323" s="509"/>
      <c r="B4323" s="509"/>
      <c r="C4323" s="509"/>
      <c r="D4323" s="1218" t="s">
        <v>1566</v>
      </c>
      <c r="E4323" s="1219" t="s">
        <v>3069</v>
      </c>
      <c r="F4323" s="1202" t="s">
        <v>157</v>
      </c>
      <c r="G4323" s="1202"/>
      <c r="H4323" s="1202" t="s">
        <v>1514</v>
      </c>
      <c r="I4323" s="1202" t="s">
        <v>53</v>
      </c>
      <c r="J4323" s="1202" t="s">
        <v>3071</v>
      </c>
      <c r="K4323" s="1202"/>
      <c r="L4323" s="1202" t="s">
        <v>747</v>
      </c>
      <c r="M4323" s="1202" t="s">
        <v>1559</v>
      </c>
      <c r="N4323" s="1203" t="s">
        <v>1567</v>
      </c>
      <c r="O4323" s="1203" t="s">
        <v>73</v>
      </c>
      <c r="P4323" s="1203" t="s">
        <v>73</v>
      </c>
      <c r="Q4323" s="1203" t="s">
        <v>73</v>
      </c>
      <c r="R4323" s="1203" t="s">
        <v>73</v>
      </c>
      <c r="S4323" s="1218">
        <f>VLOOKUP($D4323,'NI-Ric'!$B$1:$W$2048,12,FALSE)</f>
        <v>0</v>
      </c>
      <c r="T4323" s="1218">
        <f>VLOOKUP($D4323,'NI-Ric'!$B$1:$W$2048,13,FALSE)</f>
        <v>0</v>
      </c>
      <c r="U4323" s="1218">
        <f>VLOOKUP($D4323,'NI-Ric'!$B$1:$W$2048,16,FALSE)</f>
        <v>0</v>
      </c>
      <c r="V4323" s="1218">
        <f>VLOOKUP($D4323,'NI-Ric'!$B$1:$W$2048,17,FALSE)</f>
        <v>0</v>
      </c>
      <c r="W4323" s="1218">
        <f>VLOOKUP($D4323,'NI-Ric'!$B$1:$W$2048,18,FALSE)</f>
        <v>0</v>
      </c>
      <c r="X4323" s="1218">
        <f>VLOOKUP($D4323,'NI-Ric'!$B$1:$W$2048,19,FALSE)</f>
        <v>0</v>
      </c>
    </row>
    <row r="4324" spans="1:83" ht="27" hidden="1">
      <c r="A4324" s="509"/>
      <c r="B4324" s="509"/>
      <c r="C4324" s="509"/>
      <c r="D4324" s="1218" t="s">
        <v>1568</v>
      </c>
      <c r="E4324" s="1219" t="s">
        <v>3069</v>
      </c>
      <c r="F4324" s="1202"/>
      <c r="G4324" s="1202"/>
      <c r="H4324" s="1202" t="s">
        <v>1569</v>
      </c>
      <c r="I4324" s="1202" t="s">
        <v>53</v>
      </c>
      <c r="J4324" s="1202" t="s">
        <v>3071</v>
      </c>
      <c r="K4324" s="1202"/>
      <c r="L4324" s="1202" t="s">
        <v>747</v>
      </c>
      <c r="M4324" s="1202" t="s">
        <v>1559</v>
      </c>
      <c r="N4324" s="1203" t="s">
        <v>1570</v>
      </c>
      <c r="O4324" s="1203" t="s">
        <v>1561</v>
      </c>
      <c r="P4324" s="1203" t="s">
        <v>1562</v>
      </c>
      <c r="Q4324" s="1203" t="s">
        <v>1561</v>
      </c>
      <c r="R4324" s="1203" t="s">
        <v>1563</v>
      </c>
      <c r="S4324" s="1218">
        <f>VLOOKUP($D4324,'NI-Ric'!$B$1:$W$2048,12,FALSE)</f>
        <v>0</v>
      </c>
      <c r="T4324" s="1218">
        <f>VLOOKUP($D4324,'NI-Ric'!$B$1:$W$2048,13,FALSE)</f>
        <v>0</v>
      </c>
      <c r="U4324" s="1218">
        <f>VLOOKUP($D4324,'NI-Ric'!$B$1:$W$2048,16,FALSE)</f>
        <v>0</v>
      </c>
      <c r="V4324" s="1218">
        <f>VLOOKUP($D4324,'NI-Ric'!$B$1:$W$2048,17,FALSE)</f>
        <v>0</v>
      </c>
      <c r="W4324" s="1218">
        <f>VLOOKUP($D4324,'NI-Ric'!$B$1:$W$2048,18,FALSE)</f>
        <v>0</v>
      </c>
      <c r="X4324" s="1218">
        <f>VLOOKUP($D4324,'NI-Ric'!$B$1:$W$2048,19,FALSE)</f>
        <v>0</v>
      </c>
    </row>
    <row r="4325" spans="1:83" hidden="1">
      <c r="A4325" s="509"/>
      <c r="B4325" s="509"/>
      <c r="C4325" s="509"/>
      <c r="D4325" s="1218" t="s">
        <v>1571</v>
      </c>
      <c r="E4325" s="1219" t="s">
        <v>3069</v>
      </c>
      <c r="F4325" s="1202"/>
      <c r="G4325" s="1202"/>
      <c r="H4325" s="1202" t="s">
        <v>1569</v>
      </c>
      <c r="I4325" s="1202" t="s">
        <v>53</v>
      </c>
      <c r="J4325" s="1202" t="s">
        <v>3071</v>
      </c>
      <c r="K4325" s="1202"/>
      <c r="L4325" s="1202" t="s">
        <v>747</v>
      </c>
      <c r="M4325" s="1202" t="s">
        <v>1559</v>
      </c>
      <c r="N4325" s="1203" t="s">
        <v>1572</v>
      </c>
      <c r="O4325" s="1203" t="s">
        <v>73</v>
      </c>
      <c r="P4325" s="1203" t="s">
        <v>73</v>
      </c>
      <c r="Q4325" s="1203" t="s">
        <v>73</v>
      </c>
      <c r="R4325" s="1203" t="s">
        <v>73</v>
      </c>
      <c r="S4325" s="1218">
        <f>VLOOKUP($D4325,'NI-Ric'!$B$1:$W$2048,12,FALSE)</f>
        <v>0</v>
      </c>
      <c r="T4325" s="1218">
        <f>VLOOKUP($D4325,'NI-Ric'!$B$1:$W$2048,13,FALSE)</f>
        <v>0</v>
      </c>
      <c r="U4325" s="1218">
        <f>VLOOKUP($D4325,'NI-Ric'!$B$1:$W$2048,16,FALSE)</f>
        <v>0</v>
      </c>
      <c r="V4325" s="1218">
        <f>VLOOKUP($D4325,'NI-Ric'!$B$1:$W$2048,17,FALSE)</f>
        <v>0</v>
      </c>
      <c r="W4325" s="1218">
        <f>VLOOKUP($D4325,'NI-Ric'!$B$1:$W$2048,18,FALSE)</f>
        <v>0</v>
      </c>
      <c r="X4325" s="1218">
        <f>VLOOKUP($D4325,'NI-Ric'!$B$1:$W$2048,19,FALSE)</f>
        <v>0</v>
      </c>
    </row>
    <row r="4326" spans="1:83" ht="27" hidden="1">
      <c r="A4326" s="509"/>
      <c r="B4326" s="509"/>
      <c r="C4326" s="509"/>
      <c r="D4326" s="1218" t="s">
        <v>1573</v>
      </c>
      <c r="E4326" s="1219" t="s">
        <v>3069</v>
      </c>
      <c r="F4326" s="1202"/>
      <c r="G4326" s="1202"/>
      <c r="H4326" s="1202" t="s">
        <v>1569</v>
      </c>
      <c r="I4326" s="1202" t="s">
        <v>53</v>
      </c>
      <c r="J4326" s="1202" t="s">
        <v>3071</v>
      </c>
      <c r="K4326" s="1202"/>
      <c r="L4326" s="1202" t="s">
        <v>747</v>
      </c>
      <c r="M4326" s="1202" t="s">
        <v>1559</v>
      </c>
      <c r="N4326" s="1203" t="s">
        <v>1574</v>
      </c>
      <c r="O4326" s="1203" t="s">
        <v>73</v>
      </c>
      <c r="P4326" s="1203" t="s">
        <v>73</v>
      </c>
      <c r="Q4326" s="1203" t="s">
        <v>73</v>
      </c>
      <c r="R4326" s="1203" t="s">
        <v>1785</v>
      </c>
      <c r="S4326" s="1218">
        <f>VLOOKUP($D4326,'NI-Ric'!$B$1:$W$2048,12,FALSE)</f>
        <v>0</v>
      </c>
      <c r="T4326" s="1218">
        <f>VLOOKUP($D4326,'NI-Ric'!$B$1:$W$2048,13,FALSE)</f>
        <v>0</v>
      </c>
      <c r="U4326" s="1218">
        <f>VLOOKUP($D4326,'NI-Ric'!$B$1:$W$2048,16,FALSE)</f>
        <v>0</v>
      </c>
      <c r="V4326" s="1218">
        <f>VLOOKUP($D4326,'NI-Ric'!$B$1:$W$2048,17,FALSE)</f>
        <v>0</v>
      </c>
      <c r="W4326" s="1218">
        <f>VLOOKUP($D4326,'NI-Ric'!$B$1:$W$2048,18,FALSE)</f>
        <v>0</v>
      </c>
      <c r="X4326" s="1218">
        <f>VLOOKUP($D4326,'NI-Ric'!$B$1:$W$2048,19,FALSE)</f>
        <v>0</v>
      </c>
    </row>
    <row r="4327" spans="1:83" ht="27" hidden="1">
      <c r="A4327" s="509"/>
      <c r="B4327" s="509"/>
      <c r="C4327" s="509"/>
      <c r="D4327" s="1218" t="s">
        <v>1575</v>
      </c>
      <c r="E4327" s="1219" t="s">
        <v>3069</v>
      </c>
      <c r="F4327" s="1202"/>
      <c r="G4327" s="1202"/>
      <c r="H4327" s="1202" t="s">
        <v>1511</v>
      </c>
      <c r="I4327" s="1202" t="s">
        <v>53</v>
      </c>
      <c r="J4327" s="1202" t="s">
        <v>3071</v>
      </c>
      <c r="K4327" s="1202"/>
      <c r="L4327" s="1202" t="s">
        <v>747</v>
      </c>
      <c r="M4327" s="1202" t="s">
        <v>1559</v>
      </c>
      <c r="N4327" s="1203" t="s">
        <v>1576</v>
      </c>
      <c r="O4327" s="1203" t="s">
        <v>1561</v>
      </c>
      <c r="P4327" s="1203" t="s">
        <v>1562</v>
      </c>
      <c r="Q4327" s="1203" t="s">
        <v>1561</v>
      </c>
      <c r="R4327" s="1203" t="s">
        <v>1563</v>
      </c>
      <c r="S4327" s="1218">
        <f>VLOOKUP($D4327,'NI-Ric'!$B$1:$W$2048,12,FALSE)</f>
        <v>0</v>
      </c>
      <c r="T4327" s="1218">
        <f>VLOOKUP($D4327,'NI-Ric'!$B$1:$W$2048,13,FALSE)</f>
        <v>0</v>
      </c>
      <c r="U4327" s="1218">
        <f>VLOOKUP($D4327,'NI-Ric'!$B$1:$W$2048,16,FALSE)</f>
        <v>0</v>
      </c>
      <c r="V4327" s="1218">
        <f>VLOOKUP($D4327,'NI-Ric'!$B$1:$W$2048,17,FALSE)</f>
        <v>0</v>
      </c>
      <c r="W4327" s="1218">
        <f>VLOOKUP($D4327,'NI-Ric'!$B$1:$W$2048,18,FALSE)</f>
        <v>0</v>
      </c>
      <c r="X4327" s="1218">
        <f>VLOOKUP($D4327,'NI-Ric'!$B$1:$W$2048,19,FALSE)</f>
        <v>0</v>
      </c>
    </row>
    <row r="4328" spans="1:83" s="744" customFormat="1" ht="27" hidden="1">
      <c r="A4328" s="509"/>
      <c r="B4328" s="509"/>
      <c r="C4328" s="509"/>
      <c r="D4328" s="1218" t="s">
        <v>1577</v>
      </c>
      <c r="E4328" s="1219" t="s">
        <v>3069</v>
      </c>
      <c r="F4328" s="1202"/>
      <c r="G4328" s="1202"/>
      <c r="H4328" s="1202" t="s">
        <v>1511</v>
      </c>
      <c r="I4328" s="1202" t="s">
        <v>53</v>
      </c>
      <c r="J4328" s="1202" t="s">
        <v>3071</v>
      </c>
      <c r="K4328" s="1202"/>
      <c r="L4328" s="1202" t="s">
        <v>747</v>
      </c>
      <c r="M4328" s="1202" t="s">
        <v>1559</v>
      </c>
      <c r="N4328" s="1203" t="s">
        <v>1578</v>
      </c>
      <c r="O4328" s="1203" t="s">
        <v>1561</v>
      </c>
      <c r="P4328" s="1203" t="s">
        <v>1562</v>
      </c>
      <c r="Q4328" s="1203" t="s">
        <v>1561</v>
      </c>
      <c r="R4328" s="1203" t="s">
        <v>1563</v>
      </c>
      <c r="S4328" s="1218">
        <f>VLOOKUP($D4328,'NI-Ric'!$B$1:$W$2048,12,FALSE)</f>
        <v>0</v>
      </c>
      <c r="T4328" s="1218">
        <f>VLOOKUP($D4328,'NI-Ric'!$B$1:$W$2048,13,FALSE)</f>
        <v>0</v>
      </c>
      <c r="U4328" s="1218">
        <f>VLOOKUP($D4328,'NI-Ric'!$B$1:$W$2048,16,FALSE)</f>
        <v>0</v>
      </c>
      <c r="V4328" s="1218">
        <f>VLOOKUP($D4328,'NI-Ric'!$B$1:$W$2048,17,FALSE)</f>
        <v>0</v>
      </c>
      <c r="W4328" s="1218">
        <f>VLOOKUP($D4328,'NI-Ric'!$B$1:$W$2048,18,FALSE)</f>
        <v>0</v>
      </c>
      <c r="X4328" s="1218">
        <f>VLOOKUP($D4328,'NI-Ric'!$B$1:$W$2048,19,FALSE)</f>
        <v>0</v>
      </c>
      <c r="Y4328" s="504"/>
      <c r="Z4328" s="504"/>
      <c r="AA4328" s="504"/>
      <c r="AB4328" s="504"/>
      <c r="AC4328" s="504"/>
      <c r="AD4328" s="504"/>
      <c r="AE4328" s="504"/>
      <c r="AF4328" s="504"/>
      <c r="AG4328" s="504"/>
      <c r="AH4328" s="504"/>
      <c r="AI4328" s="504"/>
      <c r="AJ4328" s="504"/>
      <c r="AK4328" s="504"/>
      <c r="AL4328" s="504"/>
      <c r="AM4328" s="504"/>
      <c r="AN4328" s="504"/>
      <c r="AO4328" s="504"/>
      <c r="AP4328" s="504"/>
      <c r="AQ4328" s="504"/>
      <c r="AR4328" s="504"/>
      <c r="AS4328" s="504"/>
      <c r="AT4328" s="504"/>
      <c r="AU4328" s="504"/>
      <c r="AV4328" s="504"/>
      <c r="AW4328" s="504"/>
      <c r="AX4328" s="504"/>
      <c r="AY4328" s="504"/>
      <c r="AZ4328" s="504"/>
      <c r="BA4328" s="504"/>
      <c r="BB4328" s="504"/>
      <c r="BC4328" s="504"/>
      <c r="BD4328" s="504"/>
      <c r="BE4328" s="504"/>
      <c r="BF4328" s="504"/>
      <c r="BG4328" s="504"/>
      <c r="BH4328" s="504"/>
      <c r="BI4328" s="504"/>
      <c r="BJ4328" s="504"/>
      <c r="BK4328" s="504"/>
      <c r="BL4328" s="504"/>
      <c r="BM4328" s="504"/>
      <c r="BN4328" s="504"/>
      <c r="BO4328" s="504"/>
      <c r="BP4328" s="504"/>
      <c r="BQ4328" s="504"/>
      <c r="BR4328" s="504"/>
      <c r="BS4328" s="504"/>
      <c r="BT4328" s="504"/>
      <c r="BU4328" s="504"/>
      <c r="BV4328" s="504"/>
      <c r="BW4328" s="504"/>
      <c r="BX4328" s="504"/>
      <c r="BY4328" s="504"/>
      <c r="BZ4328" s="504"/>
      <c r="CA4328" s="504"/>
      <c r="CB4328" s="504"/>
      <c r="CC4328" s="504"/>
      <c r="CD4328" s="504"/>
      <c r="CE4328" s="504"/>
    </row>
    <row r="4329" spans="1:83" hidden="1">
      <c r="A4329" s="509"/>
      <c r="B4329" s="509"/>
      <c r="C4329" s="509"/>
      <c r="D4329" s="1218" t="s">
        <v>1579</v>
      </c>
      <c r="E4329" s="1219" t="s">
        <v>3069</v>
      </c>
      <c r="F4329" s="1202"/>
      <c r="G4329" s="1202"/>
      <c r="H4329" s="1204" t="s">
        <v>1580</v>
      </c>
      <c r="I4329" s="1202" t="s">
        <v>53</v>
      </c>
      <c r="J4329" s="1202" t="s">
        <v>3071</v>
      </c>
      <c r="K4329" s="1202"/>
      <c r="L4329" s="1202" t="s">
        <v>747</v>
      </c>
      <c r="M4329" s="1202" t="s">
        <v>1559</v>
      </c>
      <c r="N4329" s="1203" t="s">
        <v>1581</v>
      </c>
      <c r="O4329" s="1203" t="s">
        <v>73</v>
      </c>
      <c r="P4329" s="1203" t="s">
        <v>73</v>
      </c>
      <c r="Q4329" s="1203" t="s">
        <v>73</v>
      </c>
      <c r="R4329" s="1203" t="s">
        <v>73</v>
      </c>
      <c r="S4329" s="1218">
        <f>VLOOKUP($D4329,'NI-Ric'!$B$1:$W$2048,12,FALSE)</f>
        <v>0</v>
      </c>
      <c r="T4329" s="1218">
        <f>VLOOKUP($D4329,'NI-Ric'!$B$1:$W$2048,13,FALSE)</f>
        <v>0</v>
      </c>
      <c r="U4329" s="1218">
        <f>VLOOKUP($D4329,'NI-Ric'!$B$1:$W$2048,16,FALSE)</f>
        <v>0</v>
      </c>
      <c r="V4329" s="1218">
        <f>VLOOKUP($D4329,'NI-Ric'!$B$1:$W$2048,17,FALSE)</f>
        <v>0</v>
      </c>
      <c r="W4329" s="1218">
        <f>VLOOKUP($D4329,'NI-Ric'!$B$1:$W$2048,18,FALSE)</f>
        <v>0</v>
      </c>
      <c r="X4329" s="1218">
        <f>VLOOKUP($D4329,'NI-Ric'!$B$1:$W$2048,19,FALSE)</f>
        <v>0</v>
      </c>
    </row>
    <row r="4330" spans="1:83" ht="27" hidden="1">
      <c r="A4330" s="509"/>
      <c r="B4330" s="509"/>
      <c r="C4330" s="509"/>
      <c r="D4330" s="1218" t="s">
        <v>1582</v>
      </c>
      <c r="E4330" s="1219" t="s">
        <v>3069</v>
      </c>
      <c r="F4330" s="1202"/>
      <c r="G4330" s="1202"/>
      <c r="H4330" s="1204" t="s">
        <v>1580</v>
      </c>
      <c r="I4330" s="1202" t="s">
        <v>53</v>
      </c>
      <c r="J4330" s="1202" t="s">
        <v>3071</v>
      </c>
      <c r="K4330" s="1202"/>
      <c r="L4330" s="1202" t="s">
        <v>747</v>
      </c>
      <c r="M4330" s="1202" t="s">
        <v>1559</v>
      </c>
      <c r="N4330" s="1203" t="s">
        <v>1583</v>
      </c>
      <c r="O4330" s="1203" t="s">
        <v>73</v>
      </c>
      <c r="P4330" s="1203" t="s">
        <v>73</v>
      </c>
      <c r="Q4330" s="1203" t="s">
        <v>73</v>
      </c>
      <c r="R4330" s="1203" t="s">
        <v>1785</v>
      </c>
      <c r="S4330" s="1218">
        <f>VLOOKUP($D4330,'NI-Ric'!$B$1:$W$2048,12,FALSE)</f>
        <v>0</v>
      </c>
      <c r="T4330" s="1218">
        <f>VLOOKUP($D4330,'NI-Ric'!$B$1:$W$2048,13,FALSE)</f>
        <v>0</v>
      </c>
      <c r="U4330" s="1218">
        <f>VLOOKUP($D4330,'NI-Ric'!$B$1:$W$2048,16,FALSE)</f>
        <v>0</v>
      </c>
      <c r="V4330" s="1218">
        <f>VLOOKUP($D4330,'NI-Ric'!$B$1:$W$2048,17,FALSE)</f>
        <v>0</v>
      </c>
      <c r="W4330" s="1218">
        <f>VLOOKUP($D4330,'NI-Ric'!$B$1:$W$2048,18,FALSE)</f>
        <v>0</v>
      </c>
      <c r="X4330" s="1218">
        <f>VLOOKUP($D4330,'NI-Ric'!$B$1:$W$2048,19,FALSE)</f>
        <v>0</v>
      </c>
    </row>
    <row r="4331" spans="1:83" ht="27" hidden="1">
      <c r="A4331" s="509"/>
      <c r="B4331" s="509"/>
      <c r="C4331" s="509"/>
      <c r="D4331" s="1218" t="s">
        <v>1584</v>
      </c>
      <c r="E4331" s="1219" t="s">
        <v>3069</v>
      </c>
      <c r="F4331" s="1202"/>
      <c r="G4331" s="1202"/>
      <c r="H4331" s="1202" t="s">
        <v>1585</v>
      </c>
      <c r="I4331" s="1202" t="s">
        <v>53</v>
      </c>
      <c r="J4331" s="1202" t="s">
        <v>3071</v>
      </c>
      <c r="K4331" s="1202"/>
      <c r="L4331" s="1202" t="s">
        <v>747</v>
      </c>
      <c r="M4331" s="1202" t="s">
        <v>1559</v>
      </c>
      <c r="N4331" s="1203" t="s">
        <v>1586</v>
      </c>
      <c r="O4331" s="1203" t="s">
        <v>1561</v>
      </c>
      <c r="P4331" s="1203" t="s">
        <v>1562</v>
      </c>
      <c r="Q4331" s="1203" t="s">
        <v>1561</v>
      </c>
      <c r="R4331" s="1203" t="s">
        <v>1563</v>
      </c>
      <c r="S4331" s="1218">
        <f>VLOOKUP($D4331,'NI-Ric'!$B$1:$W$2048,12,FALSE)</f>
        <v>0</v>
      </c>
      <c r="T4331" s="1218">
        <f>VLOOKUP($D4331,'NI-Ric'!$B$1:$W$2048,13,FALSE)</f>
        <v>0</v>
      </c>
      <c r="U4331" s="1218">
        <f>VLOOKUP($D4331,'NI-Ric'!$B$1:$W$2048,16,FALSE)</f>
        <v>0</v>
      </c>
      <c r="V4331" s="1218">
        <f>VLOOKUP($D4331,'NI-Ric'!$B$1:$W$2048,17,FALSE)</f>
        <v>0</v>
      </c>
      <c r="W4331" s="1218">
        <f>VLOOKUP($D4331,'NI-Ric'!$B$1:$W$2048,18,FALSE)</f>
        <v>0</v>
      </c>
      <c r="X4331" s="1218">
        <f>VLOOKUP($D4331,'NI-Ric'!$B$1:$W$2048,19,FALSE)</f>
        <v>0</v>
      </c>
    </row>
    <row r="4332" spans="1:83" hidden="1">
      <c r="A4332" s="509"/>
      <c r="B4332" s="509"/>
      <c r="C4332" s="509"/>
      <c r="D4332" s="1218" t="s">
        <v>1587</v>
      </c>
      <c r="E4332" s="1219" t="s">
        <v>3069</v>
      </c>
      <c r="F4332" s="1202"/>
      <c r="G4332" s="1202"/>
      <c r="H4332" s="1202" t="s">
        <v>1585</v>
      </c>
      <c r="I4332" s="1202" t="s">
        <v>53</v>
      </c>
      <c r="J4332" s="1202" t="s">
        <v>3071</v>
      </c>
      <c r="K4332" s="1202"/>
      <c r="L4332" s="1202" t="s">
        <v>747</v>
      </c>
      <c r="M4332" s="1202" t="s">
        <v>1559</v>
      </c>
      <c r="N4332" s="1203" t="s">
        <v>1588</v>
      </c>
      <c r="O4332" s="1203" t="s">
        <v>73</v>
      </c>
      <c r="P4332" s="1203" t="s">
        <v>73</v>
      </c>
      <c r="Q4332" s="1203" t="s">
        <v>73</v>
      </c>
      <c r="R4332" s="1203" t="s">
        <v>73</v>
      </c>
      <c r="S4332" s="1218">
        <f>VLOOKUP($D4332,'NI-Ric'!$B$1:$W$2048,12,FALSE)</f>
        <v>0</v>
      </c>
      <c r="T4332" s="1218">
        <f>VLOOKUP($D4332,'NI-Ric'!$B$1:$W$2048,13,FALSE)</f>
        <v>0</v>
      </c>
      <c r="U4332" s="1218">
        <f>VLOOKUP($D4332,'NI-Ric'!$B$1:$W$2048,16,FALSE)</f>
        <v>0</v>
      </c>
      <c r="V4332" s="1218">
        <f>VLOOKUP($D4332,'NI-Ric'!$B$1:$W$2048,17,FALSE)</f>
        <v>0</v>
      </c>
      <c r="W4332" s="1218">
        <f>VLOOKUP($D4332,'NI-Ric'!$B$1:$W$2048,18,FALSE)</f>
        <v>0</v>
      </c>
      <c r="X4332" s="1218">
        <f>VLOOKUP($D4332,'NI-Ric'!$B$1:$W$2048,19,FALSE)</f>
        <v>0</v>
      </c>
    </row>
    <row r="4333" spans="1:83" ht="27" hidden="1">
      <c r="A4333" s="509"/>
      <c r="B4333" s="509"/>
      <c r="C4333" s="509"/>
      <c r="D4333" s="1218" t="s">
        <v>1589</v>
      </c>
      <c r="E4333" s="1219" t="s">
        <v>3069</v>
      </c>
      <c r="F4333" s="1202"/>
      <c r="G4333" s="1202"/>
      <c r="H4333" s="1202" t="s">
        <v>1585</v>
      </c>
      <c r="I4333" s="1202" t="s">
        <v>53</v>
      </c>
      <c r="J4333" s="1202" t="s">
        <v>3071</v>
      </c>
      <c r="K4333" s="1202"/>
      <c r="L4333" s="1202" t="s">
        <v>747</v>
      </c>
      <c r="M4333" s="1202" t="s">
        <v>1559</v>
      </c>
      <c r="N4333" s="1203" t="s">
        <v>1590</v>
      </c>
      <c r="O4333" s="1203" t="s">
        <v>73</v>
      </c>
      <c r="P4333" s="1203" t="s">
        <v>73</v>
      </c>
      <c r="Q4333" s="1203" t="s">
        <v>73</v>
      </c>
      <c r="R4333" s="1203" t="s">
        <v>1785</v>
      </c>
      <c r="S4333" s="1218">
        <f>VLOOKUP($D4333,'NI-Ric'!$B$1:$W$2048,12,FALSE)</f>
        <v>0</v>
      </c>
      <c r="T4333" s="1218">
        <f>VLOOKUP($D4333,'NI-Ric'!$B$1:$W$2048,13,FALSE)</f>
        <v>0</v>
      </c>
      <c r="U4333" s="1218">
        <f>VLOOKUP($D4333,'NI-Ric'!$B$1:$W$2048,16,FALSE)</f>
        <v>0</v>
      </c>
      <c r="V4333" s="1218">
        <f>VLOOKUP($D4333,'NI-Ric'!$B$1:$W$2048,17,FALSE)</f>
        <v>0</v>
      </c>
      <c r="W4333" s="1218">
        <f>VLOOKUP($D4333,'NI-Ric'!$B$1:$W$2048,18,FALSE)</f>
        <v>0</v>
      </c>
      <c r="X4333" s="1218">
        <f>VLOOKUP($D4333,'NI-Ric'!$B$1:$W$2048,19,FALSE)</f>
        <v>0</v>
      </c>
    </row>
    <row r="4334" spans="1:83" hidden="1">
      <c r="A4334" s="509"/>
      <c r="B4334" s="509"/>
      <c r="C4334" s="509"/>
      <c r="D4334" s="1218" t="s">
        <v>1591</v>
      </c>
      <c r="E4334" s="1219" t="s">
        <v>3069</v>
      </c>
      <c r="F4334" s="1202"/>
      <c r="G4334" s="1202"/>
      <c r="H4334" s="1202"/>
      <c r="I4334" s="1202" t="s">
        <v>53</v>
      </c>
      <c r="J4334" s="1202" t="s">
        <v>3071</v>
      </c>
      <c r="K4334" s="1202"/>
      <c r="L4334" s="1202" t="s">
        <v>747</v>
      </c>
      <c r="M4334" s="1202" t="s">
        <v>1559</v>
      </c>
      <c r="N4334" s="1203" t="s">
        <v>1592</v>
      </c>
      <c r="O4334" s="1203" t="s">
        <v>73</v>
      </c>
      <c r="P4334" s="1203" t="s">
        <v>73</v>
      </c>
      <c r="Q4334" s="1203" t="s">
        <v>73</v>
      </c>
      <c r="R4334" s="1203" t="s">
        <v>73</v>
      </c>
      <c r="S4334" s="1218">
        <f>VLOOKUP($D4334,'NI-Ric'!$B$1:$W$2048,12,FALSE)</f>
        <v>0</v>
      </c>
      <c r="T4334" s="1218">
        <f>VLOOKUP($D4334,'NI-Ric'!$B$1:$W$2048,13,FALSE)</f>
        <v>0</v>
      </c>
      <c r="U4334" s="1218">
        <f>VLOOKUP($D4334,'NI-Ric'!$B$1:$W$2048,16,FALSE)</f>
        <v>0</v>
      </c>
      <c r="V4334" s="1218">
        <f>VLOOKUP($D4334,'NI-Ric'!$B$1:$W$2048,17,FALSE)</f>
        <v>0</v>
      </c>
      <c r="W4334" s="1218">
        <f>VLOOKUP($D4334,'NI-Ric'!$B$1:$W$2048,18,FALSE)</f>
        <v>0</v>
      </c>
      <c r="X4334" s="1218">
        <f>VLOOKUP($D4334,'NI-Ric'!$B$1:$W$2048,19,FALSE)</f>
        <v>0</v>
      </c>
    </row>
    <row r="4335" spans="1:83" hidden="1">
      <c r="A4335" s="509"/>
      <c r="B4335" s="509"/>
      <c r="C4335" s="509"/>
      <c r="D4335" s="1218" t="s">
        <v>1593</v>
      </c>
      <c r="E4335" s="1219" t="s">
        <v>3069</v>
      </c>
      <c r="F4335" s="1202"/>
      <c r="G4335" s="1202"/>
      <c r="H4335" s="1202" t="s">
        <v>1594</v>
      </c>
      <c r="I4335" s="1202" t="s">
        <v>53</v>
      </c>
      <c r="J4335" s="1202" t="s">
        <v>3071</v>
      </c>
      <c r="K4335" s="1202"/>
      <c r="L4335" s="1202" t="s">
        <v>1045</v>
      </c>
      <c r="M4335" s="1202" t="s">
        <v>1559</v>
      </c>
      <c r="N4335" s="1203" t="s">
        <v>1595</v>
      </c>
      <c r="O4335" s="1203" t="s">
        <v>73</v>
      </c>
      <c r="P4335" s="1203" t="s">
        <v>73</v>
      </c>
      <c r="Q4335" s="1203" t="s">
        <v>73</v>
      </c>
      <c r="R4335" s="1203" t="s">
        <v>73</v>
      </c>
      <c r="S4335" s="1218">
        <f>VLOOKUP($D4335,'NI-Ric'!$B$1:$W$2048,12,FALSE)</f>
        <v>0</v>
      </c>
      <c r="T4335" s="1218">
        <f>VLOOKUP($D4335,'NI-Ric'!$B$1:$W$2048,13,FALSE)</f>
        <v>0</v>
      </c>
      <c r="U4335" s="1218">
        <f>VLOOKUP($D4335,'NI-Ric'!$B$1:$W$2048,16,FALSE)</f>
        <v>0</v>
      </c>
      <c r="V4335" s="1218">
        <f>VLOOKUP($D4335,'NI-Ric'!$B$1:$W$2048,17,FALSE)</f>
        <v>0</v>
      </c>
      <c r="W4335" s="1218">
        <f>VLOOKUP($D4335,'NI-Ric'!$B$1:$W$2048,18,FALSE)</f>
        <v>0</v>
      </c>
      <c r="X4335" s="1218">
        <f>VLOOKUP($D4335,'NI-Ric'!$B$1:$W$2048,19,FALSE)</f>
        <v>0</v>
      </c>
    </row>
    <row r="4336" spans="1:83" ht="27" hidden="1">
      <c r="A4336" s="509"/>
      <c r="B4336" s="509"/>
      <c r="C4336" s="509"/>
      <c r="D4336" s="1218" t="s">
        <v>1596</v>
      </c>
      <c r="E4336" s="1219" t="s">
        <v>3069</v>
      </c>
      <c r="F4336" s="1202"/>
      <c r="G4336" s="1202"/>
      <c r="H4336" s="1202" t="s">
        <v>1597</v>
      </c>
      <c r="I4336" s="1202" t="s">
        <v>53</v>
      </c>
      <c r="J4336" s="1202" t="s">
        <v>3071</v>
      </c>
      <c r="K4336" s="1202"/>
      <c r="L4336" s="1202" t="s">
        <v>747</v>
      </c>
      <c r="M4336" s="1202" t="s">
        <v>1559</v>
      </c>
      <c r="N4336" s="1203" t="s">
        <v>1598</v>
      </c>
      <c r="O4336" s="1203" t="s">
        <v>1561</v>
      </c>
      <c r="P4336" s="1203" t="s">
        <v>1562</v>
      </c>
      <c r="Q4336" s="1203" t="s">
        <v>1561</v>
      </c>
      <c r="R4336" s="1203" t="s">
        <v>1563</v>
      </c>
      <c r="S4336" s="1218">
        <f>VLOOKUP($D4336,'NI-Ric'!$B$1:$W$2048,12,FALSE)</f>
        <v>0</v>
      </c>
      <c r="T4336" s="1218">
        <f>VLOOKUP($D4336,'NI-Ric'!$B$1:$W$2048,13,FALSE)</f>
        <v>0</v>
      </c>
      <c r="U4336" s="1218">
        <f>VLOOKUP($D4336,'NI-Ric'!$B$1:$W$2048,16,FALSE)</f>
        <v>0</v>
      </c>
      <c r="V4336" s="1218">
        <f>VLOOKUP($D4336,'NI-Ric'!$B$1:$W$2048,17,FALSE)</f>
        <v>0</v>
      </c>
      <c r="W4336" s="1218">
        <f>VLOOKUP($D4336,'NI-Ric'!$B$1:$W$2048,18,FALSE)</f>
        <v>0</v>
      </c>
      <c r="X4336" s="1218">
        <f>VLOOKUP($D4336,'NI-Ric'!$B$1:$W$2048,19,FALSE)</f>
        <v>0</v>
      </c>
    </row>
    <row r="4337" spans="1:83" hidden="1">
      <c r="A4337" s="509"/>
      <c r="B4337" s="509"/>
      <c r="C4337" s="509"/>
      <c r="D4337" s="1218" t="s">
        <v>1599</v>
      </c>
      <c r="E4337" s="1219" t="s">
        <v>3069</v>
      </c>
      <c r="F4337" s="1202"/>
      <c r="G4337" s="1202"/>
      <c r="H4337" s="1202" t="s">
        <v>1597</v>
      </c>
      <c r="I4337" s="1202" t="s">
        <v>53</v>
      </c>
      <c r="J4337" s="1202" t="s">
        <v>3071</v>
      </c>
      <c r="K4337" s="1202"/>
      <c r="L4337" s="1202" t="s">
        <v>747</v>
      </c>
      <c r="M4337" s="1202" t="s">
        <v>1559</v>
      </c>
      <c r="N4337" s="1203" t="s">
        <v>1600</v>
      </c>
      <c r="O4337" s="1203" t="s">
        <v>73</v>
      </c>
      <c r="P4337" s="1203" t="s">
        <v>73</v>
      </c>
      <c r="Q4337" s="1203" t="s">
        <v>73</v>
      </c>
      <c r="R4337" s="1203" t="s">
        <v>73</v>
      </c>
      <c r="S4337" s="1218">
        <f>VLOOKUP($D4337,'NI-Ric'!$B$1:$W$2048,12,FALSE)</f>
        <v>0</v>
      </c>
      <c r="T4337" s="1218">
        <f>VLOOKUP($D4337,'NI-Ric'!$B$1:$W$2048,13,FALSE)</f>
        <v>0</v>
      </c>
      <c r="U4337" s="1218">
        <f>VLOOKUP($D4337,'NI-Ric'!$B$1:$W$2048,16,FALSE)</f>
        <v>0</v>
      </c>
      <c r="V4337" s="1218">
        <f>VLOOKUP($D4337,'NI-Ric'!$B$1:$W$2048,17,FALSE)</f>
        <v>0</v>
      </c>
      <c r="W4337" s="1218">
        <f>VLOOKUP($D4337,'NI-Ric'!$B$1:$W$2048,18,FALSE)</f>
        <v>0</v>
      </c>
      <c r="X4337" s="1218">
        <f>VLOOKUP($D4337,'NI-Ric'!$B$1:$W$2048,19,FALSE)</f>
        <v>0</v>
      </c>
    </row>
    <row r="4338" spans="1:83" hidden="1">
      <c r="A4338" s="509"/>
      <c r="B4338" s="509"/>
      <c r="C4338" s="509"/>
      <c r="D4338" s="1218" t="s">
        <v>1601</v>
      </c>
      <c r="E4338" s="1219" t="s">
        <v>3069</v>
      </c>
      <c r="F4338" s="1202"/>
      <c r="G4338" s="1202"/>
      <c r="H4338" s="1202"/>
      <c r="I4338" s="1202" t="s">
        <v>53</v>
      </c>
      <c r="J4338" s="1202" t="s">
        <v>3071</v>
      </c>
      <c r="K4338" s="1202"/>
      <c r="L4338" s="1202" t="s">
        <v>747</v>
      </c>
      <c r="M4338" s="1202" t="s">
        <v>1559</v>
      </c>
      <c r="N4338" s="1203" t="s">
        <v>1602</v>
      </c>
      <c r="O4338" s="1203" t="s">
        <v>73</v>
      </c>
      <c r="P4338" s="1203" t="s">
        <v>73</v>
      </c>
      <c r="Q4338" s="1203" t="s">
        <v>73</v>
      </c>
      <c r="R4338" s="1203" t="s">
        <v>73</v>
      </c>
      <c r="S4338" s="1218">
        <f>VLOOKUP($D4338,'NI-Ric'!$B$1:$W$2048,12,FALSE)</f>
        <v>0</v>
      </c>
      <c r="T4338" s="1218">
        <f>VLOOKUP($D4338,'NI-Ric'!$B$1:$W$2048,13,FALSE)</f>
        <v>0</v>
      </c>
      <c r="U4338" s="1218">
        <f>VLOOKUP($D4338,'NI-Ric'!$B$1:$W$2048,16,FALSE)</f>
        <v>0</v>
      </c>
      <c r="V4338" s="1218">
        <f>VLOOKUP($D4338,'NI-Ric'!$B$1:$W$2048,17,FALSE)</f>
        <v>0</v>
      </c>
      <c r="W4338" s="1218">
        <f>VLOOKUP($D4338,'NI-Ric'!$B$1:$W$2048,18,FALSE)</f>
        <v>0</v>
      </c>
      <c r="X4338" s="1218">
        <f>VLOOKUP($D4338,'NI-Ric'!$B$1:$W$2048,19,FALSE)</f>
        <v>0</v>
      </c>
    </row>
    <row r="4339" spans="1:83" hidden="1">
      <c r="A4339" s="509"/>
      <c r="B4339" s="509"/>
      <c r="C4339" s="509"/>
      <c r="D4339" s="1218" t="s">
        <v>1603</v>
      </c>
      <c r="E4339" s="1219" t="s">
        <v>3069</v>
      </c>
      <c r="F4339" s="1202"/>
      <c r="G4339" s="1202"/>
      <c r="H4339" s="1202" t="s">
        <v>1597</v>
      </c>
      <c r="I4339" s="1202" t="s">
        <v>53</v>
      </c>
      <c r="J4339" s="1202" t="s">
        <v>3071</v>
      </c>
      <c r="K4339" s="1202"/>
      <c r="L4339" s="1202" t="s">
        <v>747</v>
      </c>
      <c r="M4339" s="1202" t="s">
        <v>1559</v>
      </c>
      <c r="N4339" s="1203" t="s">
        <v>1604</v>
      </c>
      <c r="O4339" s="1203" t="s">
        <v>73</v>
      </c>
      <c r="P4339" s="1203" t="s">
        <v>73</v>
      </c>
      <c r="Q4339" s="1203" t="s">
        <v>73</v>
      </c>
      <c r="R4339" s="1203" t="s">
        <v>73</v>
      </c>
      <c r="S4339" s="1218">
        <f>VLOOKUP($D4339,'NI-Ric'!$B$1:$W$2048,12,FALSE)</f>
        <v>0</v>
      </c>
      <c r="T4339" s="1218">
        <f>VLOOKUP($D4339,'NI-Ric'!$B$1:$W$2048,13,FALSE)</f>
        <v>0</v>
      </c>
      <c r="U4339" s="1218">
        <f>VLOOKUP($D4339,'NI-Ric'!$B$1:$W$2048,16,FALSE)</f>
        <v>0</v>
      </c>
      <c r="V4339" s="1218">
        <f>VLOOKUP($D4339,'NI-Ric'!$B$1:$W$2048,17,FALSE)</f>
        <v>0</v>
      </c>
      <c r="W4339" s="1218">
        <f>VLOOKUP($D4339,'NI-Ric'!$B$1:$W$2048,18,FALSE)</f>
        <v>0</v>
      </c>
      <c r="X4339" s="1218">
        <f>VLOOKUP($D4339,'NI-Ric'!$B$1:$W$2048,19,FALSE)</f>
        <v>0</v>
      </c>
    </row>
    <row r="4340" spans="1:83" ht="27" hidden="1">
      <c r="A4340" s="509"/>
      <c r="B4340" s="509"/>
      <c r="C4340" s="509"/>
      <c r="D4340" s="1218" t="s">
        <v>1605</v>
      </c>
      <c r="E4340" s="1219" t="s">
        <v>3069</v>
      </c>
      <c r="F4340" s="1202"/>
      <c r="G4340" s="1202"/>
      <c r="H4340" s="1202" t="s">
        <v>1606</v>
      </c>
      <c r="I4340" s="1202" t="s">
        <v>53</v>
      </c>
      <c r="J4340" s="1202" t="s">
        <v>3071</v>
      </c>
      <c r="K4340" s="1202"/>
      <c r="L4340" s="1202" t="s">
        <v>747</v>
      </c>
      <c r="M4340" s="1202" t="s">
        <v>1559</v>
      </c>
      <c r="N4340" s="1203" t="s">
        <v>1607</v>
      </c>
      <c r="O4340" s="1203" t="s">
        <v>1561</v>
      </c>
      <c r="P4340" s="1203" t="s">
        <v>1562</v>
      </c>
      <c r="Q4340" s="1203" t="s">
        <v>1561</v>
      </c>
      <c r="R4340" s="1203" t="s">
        <v>1563</v>
      </c>
      <c r="S4340" s="1218">
        <f>VLOOKUP($D4340,'NI-Ric'!$B$1:$W$2048,12,FALSE)</f>
        <v>0</v>
      </c>
      <c r="T4340" s="1218">
        <f>VLOOKUP($D4340,'NI-Ric'!$B$1:$W$2048,13,FALSE)</f>
        <v>0</v>
      </c>
      <c r="U4340" s="1218">
        <f>VLOOKUP($D4340,'NI-Ric'!$B$1:$W$2048,16,FALSE)</f>
        <v>0</v>
      </c>
      <c r="V4340" s="1218">
        <f>VLOOKUP($D4340,'NI-Ric'!$B$1:$W$2048,17,FALSE)</f>
        <v>0</v>
      </c>
      <c r="W4340" s="1218">
        <f>VLOOKUP($D4340,'NI-Ric'!$B$1:$W$2048,18,FALSE)</f>
        <v>0</v>
      </c>
      <c r="X4340" s="1218">
        <f>VLOOKUP($D4340,'NI-Ric'!$B$1:$W$2048,19,FALSE)</f>
        <v>0</v>
      </c>
    </row>
    <row r="4341" spans="1:83" ht="27" hidden="1">
      <c r="A4341" s="509"/>
      <c r="B4341" s="509"/>
      <c r="C4341" s="509"/>
      <c r="D4341" s="1218" t="s">
        <v>1608</v>
      </c>
      <c r="E4341" s="1219" t="s">
        <v>3069</v>
      </c>
      <c r="F4341" s="1202"/>
      <c r="G4341" s="1202"/>
      <c r="H4341" s="1202" t="s">
        <v>1606</v>
      </c>
      <c r="I4341" s="1202" t="s">
        <v>53</v>
      </c>
      <c r="J4341" s="1202" t="s">
        <v>3071</v>
      </c>
      <c r="K4341" s="1202"/>
      <c r="L4341" s="1202" t="s">
        <v>747</v>
      </c>
      <c r="M4341" s="1202" t="s">
        <v>1559</v>
      </c>
      <c r="N4341" s="1203" t="s">
        <v>1609</v>
      </c>
      <c r="O4341" s="1203" t="s">
        <v>73</v>
      </c>
      <c r="P4341" s="1203" t="s">
        <v>73</v>
      </c>
      <c r="Q4341" s="1203" t="s">
        <v>73</v>
      </c>
      <c r="R4341" s="1203" t="s">
        <v>73</v>
      </c>
      <c r="S4341" s="1218">
        <f>VLOOKUP($D4341,'NI-Ric'!$B$1:$W$2048,12,FALSE)</f>
        <v>0</v>
      </c>
      <c r="T4341" s="1218">
        <f>VLOOKUP($D4341,'NI-Ric'!$B$1:$W$2048,13,FALSE)</f>
        <v>0</v>
      </c>
      <c r="U4341" s="1218">
        <f>VLOOKUP($D4341,'NI-Ric'!$B$1:$W$2048,16,FALSE)</f>
        <v>0</v>
      </c>
      <c r="V4341" s="1218">
        <f>VLOOKUP($D4341,'NI-Ric'!$B$1:$W$2048,17,FALSE)</f>
        <v>0</v>
      </c>
      <c r="W4341" s="1218">
        <f>VLOOKUP($D4341,'NI-Ric'!$B$1:$W$2048,18,FALSE)</f>
        <v>0</v>
      </c>
      <c r="X4341" s="1218">
        <f>VLOOKUP($D4341,'NI-Ric'!$B$1:$W$2048,19,FALSE)</f>
        <v>0</v>
      </c>
    </row>
    <row r="4342" spans="1:83" hidden="1">
      <c r="A4342" s="509"/>
      <c r="B4342" s="509"/>
      <c r="C4342" s="509"/>
      <c r="D4342" s="1218" t="s">
        <v>1610</v>
      </c>
      <c r="E4342" s="1219" t="s">
        <v>3069</v>
      </c>
      <c r="F4342" s="1202"/>
      <c r="G4342" s="1202"/>
      <c r="H4342" s="1202"/>
      <c r="I4342" s="1202" t="s">
        <v>53</v>
      </c>
      <c r="J4342" s="1202" t="s">
        <v>3071</v>
      </c>
      <c r="K4342" s="1202"/>
      <c r="L4342" s="1202" t="s">
        <v>747</v>
      </c>
      <c r="M4342" s="1202" t="s">
        <v>1559</v>
      </c>
      <c r="N4342" s="1203" t="s">
        <v>1611</v>
      </c>
      <c r="O4342" s="1203" t="s">
        <v>73</v>
      </c>
      <c r="P4342" s="1203" t="s">
        <v>73</v>
      </c>
      <c r="Q4342" s="1203" t="s">
        <v>73</v>
      </c>
      <c r="R4342" s="1203" t="s">
        <v>73</v>
      </c>
      <c r="S4342" s="1218">
        <f>VLOOKUP($D4342,'NI-Ric'!$B$1:$W$2048,12,FALSE)</f>
        <v>0</v>
      </c>
      <c r="T4342" s="1218">
        <f>VLOOKUP($D4342,'NI-Ric'!$B$1:$W$2048,13,FALSE)</f>
        <v>0</v>
      </c>
      <c r="U4342" s="1218">
        <f>VLOOKUP($D4342,'NI-Ric'!$B$1:$W$2048,16,FALSE)</f>
        <v>0</v>
      </c>
      <c r="V4342" s="1218">
        <f>VLOOKUP($D4342,'NI-Ric'!$B$1:$W$2048,17,FALSE)</f>
        <v>0</v>
      </c>
      <c r="W4342" s="1218">
        <f>VLOOKUP($D4342,'NI-Ric'!$B$1:$W$2048,18,FALSE)</f>
        <v>0</v>
      </c>
      <c r="X4342" s="1218">
        <f>VLOOKUP($D4342,'NI-Ric'!$B$1:$W$2048,19,FALSE)</f>
        <v>0</v>
      </c>
    </row>
    <row r="4343" spans="1:83" ht="27" hidden="1">
      <c r="A4343" s="509"/>
      <c r="B4343" s="509"/>
      <c r="C4343" s="509"/>
      <c r="D4343" s="1218" t="s">
        <v>1612</v>
      </c>
      <c r="E4343" s="1219" t="s">
        <v>3069</v>
      </c>
      <c r="F4343" s="1202"/>
      <c r="G4343" s="1202"/>
      <c r="H4343" s="1202" t="s">
        <v>1606</v>
      </c>
      <c r="I4343" s="1202" t="s">
        <v>53</v>
      </c>
      <c r="J4343" s="1202" t="s">
        <v>3071</v>
      </c>
      <c r="K4343" s="1202"/>
      <c r="L4343" s="1202" t="s">
        <v>747</v>
      </c>
      <c r="M4343" s="1202" t="s">
        <v>1559</v>
      </c>
      <c r="N4343" s="1203" t="s">
        <v>1613</v>
      </c>
      <c r="O4343" s="1203" t="s">
        <v>73</v>
      </c>
      <c r="P4343" s="1203" t="s">
        <v>73</v>
      </c>
      <c r="Q4343" s="1203" t="s">
        <v>73</v>
      </c>
      <c r="R4343" s="1203" t="s">
        <v>1785</v>
      </c>
      <c r="S4343" s="1218">
        <f>VLOOKUP($D4343,'NI-Ric'!$B$1:$W$2048,12,FALSE)</f>
        <v>0</v>
      </c>
      <c r="T4343" s="1218">
        <f>VLOOKUP($D4343,'NI-Ric'!$B$1:$W$2048,13,FALSE)</f>
        <v>0</v>
      </c>
      <c r="U4343" s="1218">
        <f>VLOOKUP($D4343,'NI-Ric'!$B$1:$W$2048,16,FALSE)</f>
        <v>0</v>
      </c>
      <c r="V4343" s="1218">
        <f>VLOOKUP($D4343,'NI-Ric'!$B$1:$W$2048,17,FALSE)</f>
        <v>0</v>
      </c>
      <c r="W4343" s="1218">
        <f>VLOOKUP($D4343,'NI-Ric'!$B$1:$W$2048,18,FALSE)</f>
        <v>0</v>
      </c>
      <c r="X4343" s="1218">
        <f>VLOOKUP($D4343,'NI-Ric'!$B$1:$W$2048,19,FALSE)</f>
        <v>0</v>
      </c>
    </row>
    <row r="4344" spans="1:83" ht="40.5" hidden="1">
      <c r="A4344" s="509"/>
      <c r="B4344" s="509"/>
      <c r="C4344" s="509"/>
      <c r="D4344" s="1218" t="s">
        <v>1614</v>
      </c>
      <c r="E4344" s="1219" t="s">
        <v>3069</v>
      </c>
      <c r="F4344" s="1202" t="s">
        <v>157</v>
      </c>
      <c r="G4344" s="1202"/>
      <c r="H4344" s="1202" t="s">
        <v>1615</v>
      </c>
      <c r="I4344" s="1202" t="s">
        <v>53</v>
      </c>
      <c r="J4344" s="1202" t="s">
        <v>3071</v>
      </c>
      <c r="K4344" s="1202"/>
      <c r="L4344" s="1202" t="s">
        <v>747</v>
      </c>
      <c r="M4344" s="1202" t="s">
        <v>1559</v>
      </c>
      <c r="N4344" s="1203" t="s">
        <v>1616</v>
      </c>
      <c r="O4344" s="1203" t="s">
        <v>1561</v>
      </c>
      <c r="P4344" s="1203" t="s">
        <v>1617</v>
      </c>
      <c r="Q4344" s="1203" t="s">
        <v>1561</v>
      </c>
      <c r="R4344" s="1203" t="s">
        <v>1618</v>
      </c>
      <c r="S4344" s="1218">
        <f>VLOOKUP($D4344,'NI-Ric'!$B$1:$W$2048,12,FALSE)</f>
        <v>0</v>
      </c>
      <c r="T4344" s="1218">
        <f>VLOOKUP($D4344,'NI-Ric'!$B$1:$W$2048,13,FALSE)</f>
        <v>0</v>
      </c>
      <c r="U4344" s="1218">
        <f>VLOOKUP($D4344,'NI-Ric'!$B$1:$W$2048,16,FALSE)</f>
        <v>0</v>
      </c>
      <c r="V4344" s="1218">
        <f>VLOOKUP($D4344,'NI-Ric'!$B$1:$W$2048,17,FALSE)</f>
        <v>0</v>
      </c>
      <c r="W4344" s="1218">
        <f>VLOOKUP($D4344,'NI-Ric'!$B$1:$W$2048,18,FALSE)</f>
        <v>0</v>
      </c>
      <c r="X4344" s="1218">
        <f>VLOOKUP($D4344,'NI-Ric'!$B$1:$W$2048,19,FALSE)</f>
        <v>0</v>
      </c>
    </row>
    <row r="4345" spans="1:83" ht="40.5" hidden="1">
      <c r="A4345" s="509"/>
      <c r="B4345" s="509"/>
      <c r="C4345" s="509"/>
      <c r="D4345" s="1218" t="s">
        <v>1619</v>
      </c>
      <c r="E4345" s="1219" t="s">
        <v>3069</v>
      </c>
      <c r="F4345" s="1202"/>
      <c r="G4345" s="1202"/>
      <c r="H4345" s="1202" t="s">
        <v>1620</v>
      </c>
      <c r="I4345" s="1202" t="s">
        <v>53</v>
      </c>
      <c r="J4345" s="1202" t="s">
        <v>3071</v>
      </c>
      <c r="K4345" s="1202"/>
      <c r="L4345" s="1202" t="s">
        <v>747</v>
      </c>
      <c r="M4345" s="1202" t="s">
        <v>1559</v>
      </c>
      <c r="N4345" s="1203" t="s">
        <v>1621</v>
      </c>
      <c r="O4345" s="1203" t="s">
        <v>1561</v>
      </c>
      <c r="P4345" s="1203" t="s">
        <v>1617</v>
      </c>
      <c r="Q4345" s="1203" t="s">
        <v>1561</v>
      </c>
      <c r="R4345" s="1203" t="s">
        <v>1618</v>
      </c>
      <c r="S4345" s="1218">
        <f>VLOOKUP($D4345,'NI-Ric'!$B$1:$W$2048,12,FALSE)</f>
        <v>0</v>
      </c>
      <c r="T4345" s="1218">
        <f>VLOOKUP($D4345,'NI-Ric'!$B$1:$W$2048,13,FALSE)</f>
        <v>0</v>
      </c>
      <c r="U4345" s="1218">
        <f>VLOOKUP($D4345,'NI-Ric'!$B$1:$W$2048,16,FALSE)</f>
        <v>0</v>
      </c>
      <c r="V4345" s="1218">
        <f>VLOOKUP($D4345,'NI-Ric'!$B$1:$W$2048,17,FALSE)</f>
        <v>0</v>
      </c>
      <c r="W4345" s="1218">
        <f>VLOOKUP($D4345,'NI-Ric'!$B$1:$W$2048,18,FALSE)</f>
        <v>0</v>
      </c>
      <c r="X4345" s="1218">
        <f>VLOOKUP($D4345,'NI-Ric'!$B$1:$W$2048,19,FALSE)</f>
        <v>0</v>
      </c>
    </row>
    <row r="4346" spans="1:83" ht="27" hidden="1">
      <c r="A4346" s="509"/>
      <c r="B4346" s="509"/>
      <c r="C4346" s="509"/>
      <c r="D4346" s="1218" t="s">
        <v>1622</v>
      </c>
      <c r="E4346" s="1219" t="s">
        <v>3069</v>
      </c>
      <c r="F4346" s="1202"/>
      <c r="G4346" s="1202"/>
      <c r="H4346" s="1202" t="s">
        <v>1620</v>
      </c>
      <c r="I4346" s="1202" t="s">
        <v>53</v>
      </c>
      <c r="J4346" s="1202" t="s">
        <v>3071</v>
      </c>
      <c r="K4346" s="1202"/>
      <c r="L4346" s="1202" t="s">
        <v>747</v>
      </c>
      <c r="M4346" s="1202" t="s">
        <v>1559</v>
      </c>
      <c r="N4346" s="1203" t="s">
        <v>1623</v>
      </c>
      <c r="O4346" s="1203" t="s">
        <v>1561</v>
      </c>
      <c r="P4346" s="1203" t="s">
        <v>1617</v>
      </c>
      <c r="Q4346" s="1203" t="s">
        <v>1561</v>
      </c>
      <c r="R4346" s="1203" t="s">
        <v>1618</v>
      </c>
      <c r="S4346" s="1218">
        <f>VLOOKUP($D4346,'NI-Ric'!$B$1:$W$2048,12,FALSE)</f>
        <v>0</v>
      </c>
      <c r="T4346" s="1218">
        <f>VLOOKUP($D4346,'NI-Ric'!$B$1:$W$2048,13,FALSE)</f>
        <v>0</v>
      </c>
      <c r="U4346" s="1218">
        <f>VLOOKUP($D4346,'NI-Ric'!$B$1:$W$2048,16,FALSE)</f>
        <v>0</v>
      </c>
      <c r="V4346" s="1218">
        <f>VLOOKUP($D4346,'NI-Ric'!$B$1:$W$2048,17,FALSE)</f>
        <v>0</v>
      </c>
      <c r="W4346" s="1218">
        <f>VLOOKUP($D4346,'NI-Ric'!$B$1:$W$2048,18,FALSE)</f>
        <v>0</v>
      </c>
      <c r="X4346" s="1218">
        <f>VLOOKUP($D4346,'NI-Ric'!$B$1:$W$2048,19,FALSE)</f>
        <v>0</v>
      </c>
    </row>
    <row r="4347" spans="1:83" ht="27" hidden="1">
      <c r="A4347" s="509"/>
      <c r="B4347" s="509"/>
      <c r="C4347" s="509"/>
      <c r="D4347" s="1218" t="s">
        <v>1624</v>
      </c>
      <c r="E4347" s="1219" t="s">
        <v>3069</v>
      </c>
      <c r="F4347" s="1202"/>
      <c r="G4347" s="1202"/>
      <c r="H4347" s="1202" t="s">
        <v>1625</v>
      </c>
      <c r="I4347" s="1202" t="s">
        <v>53</v>
      </c>
      <c r="J4347" s="1202" t="s">
        <v>3071</v>
      </c>
      <c r="K4347" s="1202"/>
      <c r="L4347" s="1202" t="s">
        <v>747</v>
      </c>
      <c r="M4347" s="1202" t="s">
        <v>1559</v>
      </c>
      <c r="N4347" s="1203" t="s">
        <v>1626</v>
      </c>
      <c r="O4347" s="1203" t="s">
        <v>1561</v>
      </c>
      <c r="P4347" s="1203" t="s">
        <v>1617</v>
      </c>
      <c r="Q4347" s="1203" t="s">
        <v>1561</v>
      </c>
      <c r="R4347" s="1203" t="s">
        <v>1618</v>
      </c>
      <c r="S4347" s="1218">
        <f>VLOOKUP($D4347,'NI-Ric'!$B$1:$W$2048,12,FALSE)</f>
        <v>0</v>
      </c>
      <c r="T4347" s="1218">
        <f>VLOOKUP($D4347,'NI-Ric'!$B$1:$W$2048,13,FALSE)</f>
        <v>0</v>
      </c>
      <c r="U4347" s="1218">
        <f>VLOOKUP($D4347,'NI-Ric'!$B$1:$W$2048,16,FALSE)</f>
        <v>0</v>
      </c>
      <c r="V4347" s="1218">
        <f>VLOOKUP($D4347,'NI-Ric'!$B$1:$W$2048,17,FALSE)</f>
        <v>0</v>
      </c>
      <c r="W4347" s="1218">
        <f>VLOOKUP($D4347,'NI-Ric'!$B$1:$W$2048,18,FALSE)</f>
        <v>0</v>
      </c>
      <c r="X4347" s="1218">
        <f>VLOOKUP($D4347,'NI-Ric'!$B$1:$W$2048,19,FALSE)</f>
        <v>0</v>
      </c>
    </row>
    <row r="4348" spans="1:83" ht="27" hidden="1">
      <c r="A4348" s="509"/>
      <c r="B4348" s="509"/>
      <c r="C4348" s="509"/>
      <c r="D4348" s="1218" t="s">
        <v>1627</v>
      </c>
      <c r="E4348" s="1219" t="s">
        <v>3069</v>
      </c>
      <c r="F4348" s="1202"/>
      <c r="G4348" s="1202"/>
      <c r="H4348" s="1202" t="s">
        <v>1511</v>
      </c>
      <c r="I4348" s="1202" t="s">
        <v>531</v>
      </c>
      <c r="J4348" s="1202"/>
      <c r="K4348" s="1202"/>
      <c r="L4348" s="1202"/>
      <c r="M4348" s="1202" t="s">
        <v>1559</v>
      </c>
      <c r="N4348" s="1203" t="s">
        <v>1628</v>
      </c>
      <c r="O4348" s="1203" t="s">
        <v>73</v>
      </c>
      <c r="P4348" s="1203" t="s">
        <v>73</v>
      </c>
      <c r="Q4348" s="1203" t="s">
        <v>73</v>
      </c>
      <c r="R4348" s="1203" t="s">
        <v>73</v>
      </c>
      <c r="S4348" s="1218">
        <f>VLOOKUP($D4348,'NI-Ric'!$B$1:$W$2048,12,FALSE)</f>
        <v>0</v>
      </c>
      <c r="T4348" s="1218">
        <f>VLOOKUP($D4348,'NI-Ric'!$B$1:$W$2048,13,FALSE)</f>
        <v>0</v>
      </c>
      <c r="U4348" s="1218">
        <f>VLOOKUP($D4348,'NI-Ric'!$B$1:$W$2048,16,FALSE)</f>
        <v>0</v>
      </c>
      <c r="V4348" s="1218">
        <f>VLOOKUP($D4348,'NI-Ric'!$B$1:$W$2048,17,FALSE)</f>
        <v>0</v>
      </c>
      <c r="W4348" s="1218">
        <f>VLOOKUP($D4348,'NI-Ric'!$B$1:$W$2048,18,FALSE)</f>
        <v>0</v>
      </c>
      <c r="X4348" s="1218">
        <f>VLOOKUP($D4348,'NI-Ric'!$B$1:$W$2048,19,FALSE)</f>
        <v>0</v>
      </c>
    </row>
    <row r="4349" spans="1:83" ht="27" hidden="1">
      <c r="A4349" s="509"/>
      <c r="B4349" s="509"/>
      <c r="C4349" s="509"/>
      <c r="D4349" s="1218" t="s">
        <v>1629</v>
      </c>
      <c r="E4349" s="1219" t="s">
        <v>3069</v>
      </c>
      <c r="F4349" s="1202"/>
      <c r="G4349" s="1202"/>
      <c r="H4349" s="1202"/>
      <c r="I4349" s="1202" t="s">
        <v>71</v>
      </c>
      <c r="J4349" s="1202"/>
      <c r="K4349" s="1202"/>
      <c r="L4349" s="1202"/>
      <c r="M4349" s="1202"/>
      <c r="N4349" s="1203" t="s">
        <v>1630</v>
      </c>
      <c r="O4349" s="1203" t="s">
        <v>73</v>
      </c>
      <c r="P4349" s="1203" t="s">
        <v>73</v>
      </c>
      <c r="Q4349" s="1203" t="s">
        <v>73</v>
      </c>
      <c r="R4349" s="1203" t="s">
        <v>73</v>
      </c>
      <c r="S4349" s="1218">
        <f>VLOOKUP($D4349,'NI-Ric'!$B$1:$W$2048,12,FALSE)</f>
        <v>0</v>
      </c>
      <c r="T4349" s="1218">
        <f>VLOOKUP($D4349,'NI-Ric'!$B$1:$W$2048,13,FALSE)</f>
        <v>0</v>
      </c>
      <c r="U4349" s="1218">
        <f>VLOOKUP($D4349,'NI-Ric'!$B$1:$W$2048,16,FALSE)</f>
        <v>0</v>
      </c>
      <c r="V4349" s="1218">
        <f>VLOOKUP($D4349,'NI-Ric'!$B$1:$W$2048,17,FALSE)</f>
        <v>0</v>
      </c>
      <c r="W4349" s="1218">
        <f>VLOOKUP($D4349,'NI-Ric'!$B$1:$W$2048,18,FALSE)</f>
        <v>0</v>
      </c>
      <c r="X4349" s="1218">
        <f>VLOOKUP($D4349,'NI-Ric'!$B$1:$W$2048,19,FALSE)</f>
        <v>0</v>
      </c>
    </row>
    <row r="4350" spans="1:83" ht="27" hidden="1">
      <c r="A4350" s="509"/>
      <c r="B4350" s="509"/>
      <c r="C4350" s="509"/>
      <c r="D4350" s="1218" t="s">
        <v>1631</v>
      </c>
      <c r="E4350" s="1219" t="s">
        <v>3069</v>
      </c>
      <c r="F4350" s="1202" t="s">
        <v>157</v>
      </c>
      <c r="G4350" s="1202"/>
      <c r="H4350" s="1202" t="s">
        <v>1632</v>
      </c>
      <c r="I4350" s="1202" t="s">
        <v>53</v>
      </c>
      <c r="J4350" s="1202" t="s">
        <v>3071</v>
      </c>
      <c r="K4350" s="1202"/>
      <c r="L4350" s="1202" t="s">
        <v>747</v>
      </c>
      <c r="M4350" s="1202" t="s">
        <v>1633</v>
      </c>
      <c r="N4350" s="1203" t="s">
        <v>1634</v>
      </c>
      <c r="O4350" s="1203" t="s">
        <v>73</v>
      </c>
      <c r="P4350" s="1203" t="s">
        <v>73</v>
      </c>
      <c r="Q4350" s="1203" t="s">
        <v>750</v>
      </c>
      <c r="R4350" s="1203" t="s">
        <v>1635</v>
      </c>
      <c r="S4350" s="1218">
        <f>VLOOKUP($D4350,'NI-Ric'!$B$1:$W$2048,12,FALSE)</f>
        <v>0</v>
      </c>
      <c r="T4350" s="1218">
        <f>VLOOKUP($D4350,'NI-Ric'!$B$1:$W$2048,13,FALSE)</f>
        <v>0</v>
      </c>
      <c r="U4350" s="1218">
        <f>VLOOKUP($D4350,'NI-Ric'!$B$1:$W$2048,16,FALSE)</f>
        <v>0</v>
      </c>
      <c r="V4350" s="1218">
        <f>VLOOKUP($D4350,'NI-Ric'!$B$1:$W$2048,17,FALSE)</f>
        <v>0</v>
      </c>
      <c r="W4350" s="1218">
        <f>VLOOKUP($D4350,'NI-Ric'!$B$1:$W$2048,18,FALSE)</f>
        <v>0</v>
      </c>
      <c r="X4350" s="1218">
        <f>VLOOKUP($D4350,'NI-Ric'!$B$1:$W$2048,19,FALSE)</f>
        <v>0</v>
      </c>
    </row>
    <row r="4351" spans="1:83" ht="27" hidden="1">
      <c r="A4351" s="509"/>
      <c r="B4351" s="509"/>
      <c r="C4351" s="509"/>
      <c r="D4351" s="1218" t="s">
        <v>1636</v>
      </c>
      <c r="E4351" s="1219" t="s">
        <v>3069</v>
      </c>
      <c r="F4351" s="1202" t="s">
        <v>157</v>
      </c>
      <c r="G4351" s="1202"/>
      <c r="H4351" s="1202" t="s">
        <v>1632</v>
      </c>
      <c r="I4351" s="1202" t="s">
        <v>53</v>
      </c>
      <c r="J4351" s="1202" t="s">
        <v>3071</v>
      </c>
      <c r="K4351" s="1202"/>
      <c r="L4351" s="1202" t="s">
        <v>747</v>
      </c>
      <c r="M4351" s="1202" t="s">
        <v>1633</v>
      </c>
      <c r="N4351" s="1203" t="s">
        <v>1637</v>
      </c>
      <c r="O4351" s="1203" t="s">
        <v>73</v>
      </c>
      <c r="P4351" s="1203" t="s">
        <v>73</v>
      </c>
      <c r="Q4351" s="1203" t="s">
        <v>750</v>
      </c>
      <c r="R4351" s="1203" t="s">
        <v>1635</v>
      </c>
      <c r="S4351" s="1218">
        <f>VLOOKUP($D4351,'NI-Ric'!$B$1:$W$2048,12,FALSE)</f>
        <v>0</v>
      </c>
      <c r="T4351" s="1218">
        <f>VLOOKUP($D4351,'NI-Ric'!$B$1:$W$2048,13,FALSE)</f>
        <v>0</v>
      </c>
      <c r="U4351" s="1218">
        <f>VLOOKUP($D4351,'NI-Ric'!$B$1:$W$2048,16,FALSE)</f>
        <v>0</v>
      </c>
      <c r="V4351" s="1218">
        <f>VLOOKUP($D4351,'NI-Ric'!$B$1:$W$2048,17,FALSE)</f>
        <v>0</v>
      </c>
      <c r="W4351" s="1218">
        <f>VLOOKUP($D4351,'NI-Ric'!$B$1:$W$2048,18,FALSE)</f>
        <v>0</v>
      </c>
      <c r="X4351" s="1218">
        <f>VLOOKUP($D4351,'NI-Ric'!$B$1:$W$2048,19,FALSE)</f>
        <v>0</v>
      </c>
    </row>
    <row r="4352" spans="1:83" s="744" customFormat="1" ht="27" hidden="1">
      <c r="A4352" s="509"/>
      <c r="B4352" s="509"/>
      <c r="C4352" s="509"/>
      <c r="D4352" s="1218" t="s">
        <v>1638</v>
      </c>
      <c r="E4352" s="1219" t="s">
        <v>3069</v>
      </c>
      <c r="F4352" s="1202"/>
      <c r="G4352" s="1202"/>
      <c r="H4352" s="1202" t="s">
        <v>1632</v>
      </c>
      <c r="I4352" s="1202" t="s">
        <v>53</v>
      </c>
      <c r="J4352" s="1202" t="s">
        <v>3071</v>
      </c>
      <c r="K4352" s="1202"/>
      <c r="L4352" s="1202" t="s">
        <v>747</v>
      </c>
      <c r="M4352" s="1202" t="s">
        <v>1633</v>
      </c>
      <c r="N4352" s="1203" t="s">
        <v>1639</v>
      </c>
      <c r="O4352" s="1203" t="s">
        <v>73</v>
      </c>
      <c r="P4352" s="1203" t="s">
        <v>73</v>
      </c>
      <c r="Q4352" s="1203" t="s">
        <v>750</v>
      </c>
      <c r="R4352" s="1203" t="s">
        <v>1635</v>
      </c>
      <c r="S4352" s="1218">
        <f>VLOOKUP($D4352,'NI-Ric'!$B$1:$W$2048,12,FALSE)</f>
        <v>0</v>
      </c>
      <c r="T4352" s="1218">
        <f>VLOOKUP($D4352,'NI-Ric'!$B$1:$W$2048,13,FALSE)</f>
        <v>0</v>
      </c>
      <c r="U4352" s="1218">
        <f>VLOOKUP($D4352,'NI-Ric'!$B$1:$W$2048,16,FALSE)</f>
        <v>0</v>
      </c>
      <c r="V4352" s="1218">
        <f>VLOOKUP($D4352,'NI-Ric'!$B$1:$W$2048,17,FALSE)</f>
        <v>0</v>
      </c>
      <c r="W4352" s="1218">
        <f>VLOOKUP($D4352,'NI-Ric'!$B$1:$W$2048,18,FALSE)</f>
        <v>0</v>
      </c>
      <c r="X4352" s="1218">
        <f>VLOOKUP($D4352,'NI-Ric'!$B$1:$W$2048,19,FALSE)</f>
        <v>0</v>
      </c>
      <c r="Y4352" s="504"/>
      <c r="Z4352" s="504"/>
      <c r="AA4352" s="504"/>
      <c r="AB4352" s="504"/>
      <c r="AC4352" s="504"/>
      <c r="AD4352" s="504"/>
      <c r="AE4352" s="504"/>
      <c r="AF4352" s="504"/>
      <c r="AG4352" s="504"/>
      <c r="AH4352" s="504"/>
      <c r="AI4352" s="504"/>
      <c r="AJ4352" s="504"/>
      <c r="AK4352" s="504"/>
      <c r="AL4352" s="504"/>
      <c r="AM4352" s="504"/>
      <c r="AN4352" s="504"/>
      <c r="AO4352" s="504"/>
      <c r="AP4352" s="504"/>
      <c r="AQ4352" s="504"/>
      <c r="AR4352" s="504"/>
      <c r="AS4352" s="504"/>
      <c r="AT4352" s="504"/>
      <c r="AU4352" s="504"/>
      <c r="AV4352" s="504"/>
      <c r="AW4352" s="504"/>
      <c r="AX4352" s="504"/>
      <c r="AY4352" s="504"/>
      <c r="AZ4352" s="504"/>
      <c r="BA4352" s="504"/>
      <c r="BB4352" s="504"/>
      <c r="BC4352" s="504"/>
      <c r="BD4352" s="504"/>
      <c r="BE4352" s="504"/>
      <c r="BF4352" s="504"/>
      <c r="BG4352" s="504"/>
      <c r="BH4352" s="504"/>
      <c r="BI4352" s="504"/>
      <c r="BJ4352" s="504"/>
      <c r="BK4352" s="504"/>
      <c r="BL4352" s="504"/>
      <c r="BM4352" s="504"/>
      <c r="BN4352" s="504"/>
      <c r="BO4352" s="504"/>
      <c r="BP4352" s="504"/>
      <c r="BQ4352" s="504"/>
      <c r="BR4352" s="504"/>
      <c r="BS4352" s="504"/>
      <c r="BT4352" s="504"/>
      <c r="BU4352" s="504"/>
      <c r="BV4352" s="504"/>
      <c r="BW4352" s="504"/>
      <c r="BX4352" s="504"/>
      <c r="BY4352" s="504"/>
      <c r="BZ4352" s="504"/>
      <c r="CA4352" s="504"/>
      <c r="CB4352" s="504"/>
      <c r="CC4352" s="504"/>
      <c r="CD4352" s="504"/>
      <c r="CE4352" s="504"/>
    </row>
    <row r="4353" spans="1:24" ht="27" hidden="1">
      <c r="A4353" s="509"/>
      <c r="B4353" s="509"/>
      <c r="C4353" s="509"/>
      <c r="D4353" s="1218" t="s">
        <v>1640</v>
      </c>
      <c r="E4353" s="1219" t="s">
        <v>3069</v>
      </c>
      <c r="F4353" s="1202"/>
      <c r="G4353" s="1202"/>
      <c r="H4353" s="1202" t="s">
        <v>1641</v>
      </c>
      <c r="I4353" s="1202" t="s">
        <v>53</v>
      </c>
      <c r="J4353" s="1202" t="s">
        <v>3071</v>
      </c>
      <c r="K4353" s="1202"/>
      <c r="L4353" s="1202" t="s">
        <v>747</v>
      </c>
      <c r="M4353" s="1202" t="s">
        <v>1633</v>
      </c>
      <c r="N4353" s="1203" t="s">
        <v>1642</v>
      </c>
      <c r="O4353" s="1203" t="s">
        <v>73</v>
      </c>
      <c r="P4353" s="1203" t="s">
        <v>73</v>
      </c>
      <c r="Q4353" s="1203" t="s">
        <v>750</v>
      </c>
      <c r="R4353" s="1203" t="s">
        <v>1643</v>
      </c>
      <c r="S4353" s="1218">
        <f>VLOOKUP($D4353,'NI-Ric'!$B$1:$W$2048,12,FALSE)</f>
        <v>0</v>
      </c>
      <c r="T4353" s="1218">
        <f>VLOOKUP($D4353,'NI-Ric'!$B$1:$W$2048,13,FALSE)</f>
        <v>0</v>
      </c>
      <c r="U4353" s="1218">
        <f>VLOOKUP($D4353,'NI-Ric'!$B$1:$W$2048,16,FALSE)</f>
        <v>0</v>
      </c>
      <c r="V4353" s="1218">
        <f>VLOOKUP($D4353,'NI-Ric'!$B$1:$W$2048,17,FALSE)</f>
        <v>0</v>
      </c>
      <c r="W4353" s="1218">
        <f>VLOOKUP($D4353,'NI-Ric'!$B$1:$W$2048,18,FALSE)</f>
        <v>0</v>
      </c>
      <c r="X4353" s="1218">
        <f>VLOOKUP($D4353,'NI-Ric'!$B$1:$W$2048,19,FALSE)</f>
        <v>0</v>
      </c>
    </row>
    <row r="4354" spans="1:24" ht="27" hidden="1">
      <c r="A4354" s="509"/>
      <c r="B4354" s="509"/>
      <c r="C4354" s="509"/>
      <c r="D4354" s="1218" t="s">
        <v>1644</v>
      </c>
      <c r="E4354" s="1219" t="s">
        <v>3069</v>
      </c>
      <c r="F4354" s="1202"/>
      <c r="G4354" s="1202"/>
      <c r="H4354" s="1202" t="s">
        <v>1641</v>
      </c>
      <c r="I4354" s="1202" t="s">
        <v>53</v>
      </c>
      <c r="J4354" s="1202" t="s">
        <v>3071</v>
      </c>
      <c r="K4354" s="1202"/>
      <c r="L4354" s="1202" t="s">
        <v>747</v>
      </c>
      <c r="M4354" s="1202" t="s">
        <v>1633</v>
      </c>
      <c r="N4354" s="1203" t="s">
        <v>1645</v>
      </c>
      <c r="O4354" s="1203" t="s">
        <v>73</v>
      </c>
      <c r="P4354" s="1203" t="s">
        <v>73</v>
      </c>
      <c r="Q4354" s="1203" t="s">
        <v>750</v>
      </c>
      <c r="R4354" s="1203" t="s">
        <v>1643</v>
      </c>
      <c r="S4354" s="1218">
        <f>VLOOKUP($D4354,'NI-Ric'!$B$1:$W$2048,12,FALSE)</f>
        <v>0</v>
      </c>
      <c r="T4354" s="1218">
        <f>VLOOKUP($D4354,'NI-Ric'!$B$1:$W$2048,13,FALSE)</f>
        <v>0</v>
      </c>
      <c r="U4354" s="1218">
        <f>VLOOKUP($D4354,'NI-Ric'!$B$1:$W$2048,16,FALSE)</f>
        <v>0</v>
      </c>
      <c r="V4354" s="1218">
        <f>VLOOKUP($D4354,'NI-Ric'!$B$1:$W$2048,17,FALSE)</f>
        <v>0</v>
      </c>
      <c r="W4354" s="1218">
        <f>VLOOKUP($D4354,'NI-Ric'!$B$1:$W$2048,18,FALSE)</f>
        <v>0</v>
      </c>
      <c r="X4354" s="1218">
        <f>VLOOKUP($D4354,'NI-Ric'!$B$1:$W$2048,19,FALSE)</f>
        <v>0</v>
      </c>
    </row>
    <row r="4355" spans="1:24" ht="27" hidden="1">
      <c r="A4355" s="509"/>
      <c r="B4355" s="509"/>
      <c r="C4355" s="509"/>
      <c r="D4355" s="1218" t="s">
        <v>1646</v>
      </c>
      <c r="E4355" s="1219" t="s">
        <v>3069</v>
      </c>
      <c r="F4355" s="1202"/>
      <c r="G4355" s="1202"/>
      <c r="H4355" s="1202" t="s">
        <v>1641</v>
      </c>
      <c r="I4355" s="1202" t="s">
        <v>53</v>
      </c>
      <c r="J4355" s="1202" t="s">
        <v>3071</v>
      </c>
      <c r="K4355" s="1202"/>
      <c r="L4355" s="1202" t="s">
        <v>747</v>
      </c>
      <c r="M4355" s="1202" t="s">
        <v>1633</v>
      </c>
      <c r="N4355" s="1203" t="s">
        <v>1647</v>
      </c>
      <c r="O4355" s="1203" t="s">
        <v>73</v>
      </c>
      <c r="P4355" s="1203" t="s">
        <v>73</v>
      </c>
      <c r="Q4355" s="1203" t="s">
        <v>750</v>
      </c>
      <c r="R4355" s="1203" t="s">
        <v>1643</v>
      </c>
      <c r="S4355" s="1218">
        <f>VLOOKUP($D4355,'NI-Ric'!$B$1:$W$2048,12,FALSE)</f>
        <v>0</v>
      </c>
      <c r="T4355" s="1218">
        <f>VLOOKUP($D4355,'NI-Ric'!$B$1:$W$2048,13,FALSE)</f>
        <v>0</v>
      </c>
      <c r="U4355" s="1218">
        <f>VLOOKUP($D4355,'NI-Ric'!$B$1:$W$2048,16,FALSE)</f>
        <v>0</v>
      </c>
      <c r="V4355" s="1218">
        <f>VLOOKUP($D4355,'NI-Ric'!$B$1:$W$2048,17,FALSE)</f>
        <v>0</v>
      </c>
      <c r="W4355" s="1218">
        <f>VLOOKUP($D4355,'NI-Ric'!$B$1:$W$2048,18,FALSE)</f>
        <v>0</v>
      </c>
      <c r="X4355" s="1218">
        <f>VLOOKUP($D4355,'NI-Ric'!$B$1:$W$2048,19,FALSE)</f>
        <v>0</v>
      </c>
    </row>
    <row r="4356" spans="1:24" ht="27" hidden="1">
      <c r="A4356" s="509"/>
      <c r="B4356" s="509"/>
      <c r="C4356" s="509"/>
      <c r="D4356" s="1218" t="s">
        <v>1648</v>
      </c>
      <c r="E4356" s="1219" t="s">
        <v>3069</v>
      </c>
      <c r="F4356" s="1202"/>
      <c r="G4356" s="1202"/>
      <c r="H4356" s="1202" t="s">
        <v>1649</v>
      </c>
      <c r="I4356" s="1202" t="s">
        <v>53</v>
      </c>
      <c r="J4356" s="1202" t="s">
        <v>3071</v>
      </c>
      <c r="K4356" s="1202"/>
      <c r="L4356" s="1202" t="s">
        <v>747</v>
      </c>
      <c r="M4356" s="1202" t="s">
        <v>1633</v>
      </c>
      <c r="N4356" s="1203" t="s">
        <v>1650</v>
      </c>
      <c r="O4356" s="1203" t="s">
        <v>73</v>
      </c>
      <c r="P4356" s="1203" t="s">
        <v>73</v>
      </c>
      <c r="Q4356" s="1203" t="s">
        <v>750</v>
      </c>
      <c r="R4356" s="1203" t="s">
        <v>1341</v>
      </c>
      <c r="S4356" s="1218">
        <f>VLOOKUP($D4356,'NI-Ric'!$B$1:$W$2048,12,FALSE)</f>
        <v>0</v>
      </c>
      <c r="T4356" s="1218">
        <f>VLOOKUP($D4356,'NI-Ric'!$B$1:$W$2048,13,FALSE)</f>
        <v>0</v>
      </c>
      <c r="U4356" s="1218">
        <f>VLOOKUP($D4356,'NI-Ric'!$B$1:$W$2048,16,FALSE)</f>
        <v>0</v>
      </c>
      <c r="V4356" s="1218">
        <f>VLOOKUP($D4356,'NI-Ric'!$B$1:$W$2048,17,FALSE)</f>
        <v>0</v>
      </c>
      <c r="W4356" s="1218">
        <f>VLOOKUP($D4356,'NI-Ric'!$B$1:$W$2048,18,FALSE)</f>
        <v>0</v>
      </c>
      <c r="X4356" s="1218">
        <f>VLOOKUP($D4356,'NI-Ric'!$B$1:$W$2048,19,FALSE)</f>
        <v>0</v>
      </c>
    </row>
    <row r="4357" spans="1:24" ht="27" hidden="1">
      <c r="A4357" s="509"/>
      <c r="B4357" s="509"/>
      <c r="C4357" s="509"/>
      <c r="D4357" s="1218" t="s">
        <v>1651</v>
      </c>
      <c r="E4357" s="1219" t="s">
        <v>3069</v>
      </c>
      <c r="F4357" s="1202"/>
      <c r="G4357" s="1202"/>
      <c r="H4357" s="1202" t="s">
        <v>1649</v>
      </c>
      <c r="I4357" s="1202" t="s">
        <v>53</v>
      </c>
      <c r="J4357" s="1202" t="s">
        <v>3071</v>
      </c>
      <c r="K4357" s="1202"/>
      <c r="L4357" s="1202" t="s">
        <v>747</v>
      </c>
      <c r="M4357" s="1202" t="s">
        <v>1633</v>
      </c>
      <c r="N4357" s="1203" t="s">
        <v>1652</v>
      </c>
      <c r="O4357" s="1203" t="s">
        <v>73</v>
      </c>
      <c r="P4357" s="1203" t="s">
        <v>73</v>
      </c>
      <c r="Q4357" s="1203" t="s">
        <v>750</v>
      </c>
      <c r="R4357" s="1203" t="s">
        <v>1341</v>
      </c>
      <c r="S4357" s="1218">
        <f>VLOOKUP($D4357,'NI-Ric'!$B$1:$W$2048,12,FALSE)</f>
        <v>0</v>
      </c>
      <c r="T4357" s="1218">
        <f>VLOOKUP($D4357,'NI-Ric'!$B$1:$W$2048,13,FALSE)</f>
        <v>0</v>
      </c>
      <c r="U4357" s="1218">
        <f>VLOOKUP($D4357,'NI-Ric'!$B$1:$W$2048,16,FALSE)</f>
        <v>0</v>
      </c>
      <c r="V4357" s="1218">
        <f>VLOOKUP($D4357,'NI-Ric'!$B$1:$W$2048,17,FALSE)</f>
        <v>0</v>
      </c>
      <c r="W4357" s="1218">
        <f>VLOOKUP($D4357,'NI-Ric'!$B$1:$W$2048,18,FALSE)</f>
        <v>0</v>
      </c>
      <c r="X4357" s="1218">
        <f>VLOOKUP($D4357,'NI-Ric'!$B$1:$W$2048,19,FALSE)</f>
        <v>0</v>
      </c>
    </row>
    <row r="4358" spans="1:24" ht="27" hidden="1">
      <c r="A4358" s="509"/>
      <c r="B4358" s="509"/>
      <c r="C4358" s="509"/>
      <c r="D4358" s="1218" t="s">
        <v>1653</v>
      </c>
      <c r="E4358" s="1219" t="s">
        <v>3069</v>
      </c>
      <c r="F4358" s="1202"/>
      <c r="G4358" s="1202"/>
      <c r="H4358" s="1202" t="s">
        <v>1654</v>
      </c>
      <c r="I4358" s="1202" t="s">
        <v>53</v>
      </c>
      <c r="J4358" s="1202" t="s">
        <v>3071</v>
      </c>
      <c r="K4358" s="1202"/>
      <c r="L4358" s="1202" t="s">
        <v>747</v>
      </c>
      <c r="M4358" s="1202" t="s">
        <v>1633</v>
      </c>
      <c r="N4358" s="1203" t="s">
        <v>1655</v>
      </c>
      <c r="O4358" s="1203" t="s">
        <v>73</v>
      </c>
      <c r="P4358" s="1203" t="s">
        <v>73</v>
      </c>
      <c r="Q4358" s="1203" t="s">
        <v>750</v>
      </c>
      <c r="R4358" s="1203" t="s">
        <v>1656</v>
      </c>
      <c r="S4358" s="1218">
        <f>VLOOKUP($D4358,'NI-Ric'!$B$1:$W$2048,12,FALSE)</f>
        <v>0</v>
      </c>
      <c r="T4358" s="1218">
        <f>VLOOKUP($D4358,'NI-Ric'!$B$1:$W$2048,13,FALSE)</f>
        <v>0</v>
      </c>
      <c r="U4358" s="1218">
        <f>VLOOKUP($D4358,'NI-Ric'!$B$1:$W$2048,16,FALSE)</f>
        <v>0</v>
      </c>
      <c r="V4358" s="1218">
        <f>VLOOKUP($D4358,'NI-Ric'!$B$1:$W$2048,17,FALSE)</f>
        <v>0</v>
      </c>
      <c r="W4358" s="1218">
        <f>VLOOKUP($D4358,'NI-Ric'!$B$1:$W$2048,18,FALSE)</f>
        <v>0</v>
      </c>
      <c r="X4358" s="1218">
        <f>VLOOKUP($D4358,'NI-Ric'!$B$1:$W$2048,19,FALSE)</f>
        <v>0</v>
      </c>
    </row>
    <row r="4359" spans="1:24" ht="27" hidden="1">
      <c r="A4359" s="509"/>
      <c r="B4359" s="509"/>
      <c r="C4359" s="509"/>
      <c r="D4359" s="1218" t="s">
        <v>1657</v>
      </c>
      <c r="E4359" s="1219" t="s">
        <v>3069</v>
      </c>
      <c r="F4359" s="1202"/>
      <c r="G4359" s="1202"/>
      <c r="H4359" s="1202" t="s">
        <v>1654</v>
      </c>
      <c r="I4359" s="1202" t="s">
        <v>53</v>
      </c>
      <c r="J4359" s="1202" t="s">
        <v>3071</v>
      </c>
      <c r="K4359" s="1202"/>
      <c r="L4359" s="1202" t="s">
        <v>747</v>
      </c>
      <c r="M4359" s="1202" t="s">
        <v>1633</v>
      </c>
      <c r="N4359" s="1203" t="s">
        <v>1658</v>
      </c>
      <c r="O4359" s="1203" t="s">
        <v>73</v>
      </c>
      <c r="P4359" s="1203" t="s">
        <v>73</v>
      </c>
      <c r="Q4359" s="1203" t="s">
        <v>750</v>
      </c>
      <c r="R4359" s="1203" t="s">
        <v>1656</v>
      </c>
      <c r="S4359" s="1218">
        <f>VLOOKUP($D4359,'NI-Ric'!$B$1:$W$2048,12,FALSE)</f>
        <v>0</v>
      </c>
      <c r="T4359" s="1218">
        <f>VLOOKUP($D4359,'NI-Ric'!$B$1:$W$2048,13,FALSE)</f>
        <v>0</v>
      </c>
      <c r="U4359" s="1218">
        <f>VLOOKUP($D4359,'NI-Ric'!$B$1:$W$2048,16,FALSE)</f>
        <v>0</v>
      </c>
      <c r="V4359" s="1218">
        <f>VLOOKUP($D4359,'NI-Ric'!$B$1:$W$2048,17,FALSE)</f>
        <v>0</v>
      </c>
      <c r="W4359" s="1218">
        <f>VLOOKUP($D4359,'NI-Ric'!$B$1:$W$2048,18,FALSE)</f>
        <v>0</v>
      </c>
      <c r="X4359" s="1218">
        <f>VLOOKUP($D4359,'NI-Ric'!$B$1:$W$2048,19,FALSE)</f>
        <v>0</v>
      </c>
    </row>
    <row r="4360" spans="1:24" ht="27" hidden="1">
      <c r="A4360" s="509"/>
      <c r="B4360" s="509"/>
      <c r="C4360" s="509"/>
      <c r="D4360" s="1218" t="s">
        <v>1659</v>
      </c>
      <c r="E4360" s="1219" t="s">
        <v>3069</v>
      </c>
      <c r="F4360" s="1202"/>
      <c r="G4360" s="1202"/>
      <c r="H4360" s="1202" t="s">
        <v>1654</v>
      </c>
      <c r="I4360" s="1202" t="s">
        <v>53</v>
      </c>
      <c r="J4360" s="1202" t="s">
        <v>3071</v>
      </c>
      <c r="K4360" s="1202"/>
      <c r="L4360" s="1202" t="s">
        <v>747</v>
      </c>
      <c r="M4360" s="1202" t="s">
        <v>1633</v>
      </c>
      <c r="N4360" s="1203" t="s">
        <v>1660</v>
      </c>
      <c r="O4360" s="1203" t="s">
        <v>73</v>
      </c>
      <c r="P4360" s="1203" t="s">
        <v>73</v>
      </c>
      <c r="Q4360" s="1203" t="s">
        <v>750</v>
      </c>
      <c r="R4360" s="1203" t="s">
        <v>1656</v>
      </c>
      <c r="S4360" s="1218">
        <f>VLOOKUP($D4360,'NI-Ric'!$B$1:$W$2048,12,FALSE)</f>
        <v>0</v>
      </c>
      <c r="T4360" s="1218">
        <f>VLOOKUP($D4360,'NI-Ric'!$B$1:$W$2048,13,FALSE)</f>
        <v>0</v>
      </c>
      <c r="U4360" s="1218">
        <f>VLOOKUP($D4360,'NI-Ric'!$B$1:$W$2048,16,FALSE)</f>
        <v>0</v>
      </c>
      <c r="V4360" s="1218">
        <f>VLOOKUP($D4360,'NI-Ric'!$B$1:$W$2048,17,FALSE)</f>
        <v>0</v>
      </c>
      <c r="W4360" s="1218">
        <f>VLOOKUP($D4360,'NI-Ric'!$B$1:$W$2048,18,FALSE)</f>
        <v>0</v>
      </c>
      <c r="X4360" s="1218">
        <f>VLOOKUP($D4360,'NI-Ric'!$B$1:$W$2048,19,FALSE)</f>
        <v>0</v>
      </c>
    </row>
    <row r="4361" spans="1:24" hidden="1">
      <c r="A4361" s="509"/>
      <c r="B4361" s="509"/>
      <c r="C4361" s="509"/>
      <c r="D4361" s="1218" t="s">
        <v>1661</v>
      </c>
      <c r="E4361" s="1219" t="s">
        <v>3069</v>
      </c>
      <c r="F4361" s="1202"/>
      <c r="G4361" s="1202"/>
      <c r="H4361" s="1202"/>
      <c r="I4361" s="1202" t="s">
        <v>53</v>
      </c>
      <c r="J4361" s="1202"/>
      <c r="K4361" s="1202"/>
      <c r="L4361" s="1202"/>
      <c r="M4361" s="1202" t="s">
        <v>1633</v>
      </c>
      <c r="N4361" s="1203" t="s">
        <v>1662</v>
      </c>
      <c r="O4361" s="1203" t="s">
        <v>73</v>
      </c>
      <c r="P4361" s="1203" t="s">
        <v>73</v>
      </c>
      <c r="Q4361" s="1203" t="s">
        <v>73</v>
      </c>
      <c r="R4361" s="1203" t="s">
        <v>73</v>
      </c>
      <c r="S4361" s="1218">
        <f>VLOOKUP($D4361,'NI-Ric'!$B$1:$W$2048,12,FALSE)</f>
        <v>0</v>
      </c>
      <c r="T4361" s="1218">
        <f>VLOOKUP($D4361,'NI-Ric'!$B$1:$W$2048,13,FALSE)</f>
        <v>0</v>
      </c>
      <c r="U4361" s="1218">
        <f>VLOOKUP($D4361,'NI-Ric'!$B$1:$W$2048,16,FALSE)</f>
        <v>0</v>
      </c>
      <c r="V4361" s="1218">
        <f>VLOOKUP($D4361,'NI-Ric'!$B$1:$W$2048,17,FALSE)</f>
        <v>0</v>
      </c>
      <c r="W4361" s="1218">
        <f>VLOOKUP($D4361,'NI-Ric'!$B$1:$W$2048,18,FALSE)</f>
        <v>0</v>
      </c>
      <c r="X4361" s="1218">
        <f>VLOOKUP($D4361,'NI-Ric'!$B$1:$W$2048,19,FALSE)</f>
        <v>0</v>
      </c>
    </row>
    <row r="4362" spans="1:24" ht="27" hidden="1">
      <c r="A4362" s="509"/>
      <c r="B4362" s="509"/>
      <c r="C4362" s="509"/>
      <c r="D4362" s="1218" t="s">
        <v>1663</v>
      </c>
      <c r="E4362" s="1219" t="s">
        <v>3069</v>
      </c>
      <c r="F4362" s="1202"/>
      <c r="G4362" s="1202"/>
      <c r="H4362" s="1202" t="s">
        <v>1654</v>
      </c>
      <c r="I4362" s="1202" t="s">
        <v>53</v>
      </c>
      <c r="J4362" s="1202" t="s">
        <v>3071</v>
      </c>
      <c r="K4362" s="1202"/>
      <c r="L4362" s="1202" t="s">
        <v>747</v>
      </c>
      <c r="M4362" s="1202" t="s">
        <v>1633</v>
      </c>
      <c r="N4362" s="1203" t="s">
        <v>1664</v>
      </c>
      <c r="O4362" s="1203" t="s">
        <v>73</v>
      </c>
      <c r="P4362" s="1203" t="s">
        <v>73</v>
      </c>
      <c r="Q4362" s="1203" t="s">
        <v>750</v>
      </c>
      <c r="R4362" s="1203" t="s">
        <v>1665</v>
      </c>
      <c r="S4362" s="1218">
        <f>VLOOKUP($D4362,'NI-Ric'!$B$1:$W$2048,12,FALSE)</f>
        <v>0</v>
      </c>
      <c r="T4362" s="1218">
        <f>VLOOKUP($D4362,'NI-Ric'!$B$1:$W$2048,13,FALSE)</f>
        <v>0</v>
      </c>
      <c r="U4362" s="1218">
        <f>VLOOKUP($D4362,'NI-Ric'!$B$1:$W$2048,16,FALSE)</f>
        <v>0</v>
      </c>
      <c r="V4362" s="1218">
        <f>VLOOKUP($D4362,'NI-Ric'!$B$1:$W$2048,17,FALSE)</f>
        <v>0</v>
      </c>
      <c r="W4362" s="1218">
        <f>VLOOKUP($D4362,'NI-Ric'!$B$1:$W$2048,18,FALSE)</f>
        <v>0</v>
      </c>
      <c r="X4362" s="1218">
        <f>VLOOKUP($D4362,'NI-Ric'!$B$1:$W$2048,19,FALSE)</f>
        <v>0</v>
      </c>
    </row>
    <row r="4363" spans="1:24" hidden="1">
      <c r="A4363" s="509"/>
      <c r="B4363" s="509"/>
      <c r="C4363" s="509"/>
      <c r="D4363" s="1218" t="s">
        <v>1666</v>
      </c>
      <c r="E4363" s="1219" t="s">
        <v>3069</v>
      </c>
      <c r="F4363" s="1202"/>
      <c r="G4363" s="1202"/>
      <c r="H4363" s="1202" t="s">
        <v>1654</v>
      </c>
      <c r="I4363" s="1202" t="s">
        <v>53</v>
      </c>
      <c r="J4363" s="1202" t="s">
        <v>3071</v>
      </c>
      <c r="K4363" s="1202"/>
      <c r="L4363" s="1202" t="s">
        <v>1045</v>
      </c>
      <c r="M4363" s="1202" t="s">
        <v>1633</v>
      </c>
      <c r="N4363" s="1203" t="s">
        <v>1667</v>
      </c>
      <c r="O4363" s="1203" t="s">
        <v>73</v>
      </c>
      <c r="P4363" s="1203" t="s">
        <v>73</v>
      </c>
      <c r="Q4363" s="1203" t="s">
        <v>73</v>
      </c>
      <c r="R4363" s="1203" t="s">
        <v>73</v>
      </c>
      <c r="S4363" s="1218">
        <f>VLOOKUP($D4363,'NI-Ric'!$B$1:$W$2048,12,FALSE)</f>
        <v>0</v>
      </c>
      <c r="T4363" s="1218">
        <f>VLOOKUP($D4363,'NI-Ric'!$B$1:$W$2048,13,FALSE)</f>
        <v>0</v>
      </c>
      <c r="U4363" s="1218">
        <f>VLOOKUP($D4363,'NI-Ric'!$B$1:$W$2048,16,FALSE)</f>
        <v>0</v>
      </c>
      <c r="V4363" s="1218">
        <f>VLOOKUP($D4363,'NI-Ric'!$B$1:$W$2048,17,FALSE)</f>
        <v>0</v>
      </c>
      <c r="W4363" s="1218">
        <f>VLOOKUP($D4363,'NI-Ric'!$B$1:$W$2048,18,FALSE)</f>
        <v>0</v>
      </c>
      <c r="X4363" s="1218">
        <f>VLOOKUP($D4363,'NI-Ric'!$B$1:$W$2048,19,FALSE)</f>
        <v>0</v>
      </c>
    </row>
    <row r="4364" spans="1:24" ht="27" hidden="1">
      <c r="A4364" s="509"/>
      <c r="B4364" s="509"/>
      <c r="C4364" s="509"/>
      <c r="D4364" s="1218" t="s">
        <v>1668</v>
      </c>
      <c r="E4364" s="1219" t="s">
        <v>3069</v>
      </c>
      <c r="F4364" s="1202"/>
      <c r="G4364" s="1202"/>
      <c r="H4364" s="1204" t="s">
        <v>1669</v>
      </c>
      <c r="I4364" s="1202" t="s">
        <v>53</v>
      </c>
      <c r="J4364" s="1202" t="s">
        <v>3071</v>
      </c>
      <c r="K4364" s="1202"/>
      <c r="L4364" s="1202" t="s">
        <v>747</v>
      </c>
      <c r="M4364" s="1202" t="s">
        <v>1670</v>
      </c>
      <c r="N4364" s="1203" t="s">
        <v>1671</v>
      </c>
      <c r="O4364" s="1203" t="s">
        <v>750</v>
      </c>
      <c r="P4364" s="1203" t="s">
        <v>1672</v>
      </c>
      <c r="Q4364" s="1203" t="s">
        <v>750</v>
      </c>
      <c r="R4364" s="1203" t="s">
        <v>1673</v>
      </c>
      <c r="S4364" s="1218">
        <f>VLOOKUP($D4364,'NI-Ric'!$B$1:$W$2048,12,FALSE)</f>
        <v>0</v>
      </c>
      <c r="T4364" s="1218">
        <f>VLOOKUP($D4364,'NI-Ric'!$B$1:$W$2048,13,FALSE)</f>
        <v>0</v>
      </c>
      <c r="U4364" s="1218">
        <f>VLOOKUP($D4364,'NI-Ric'!$B$1:$W$2048,16,FALSE)</f>
        <v>0</v>
      </c>
      <c r="V4364" s="1218">
        <f>VLOOKUP($D4364,'NI-Ric'!$B$1:$W$2048,17,FALSE)</f>
        <v>0</v>
      </c>
      <c r="W4364" s="1218">
        <f>VLOOKUP($D4364,'NI-Ric'!$B$1:$W$2048,18,FALSE)</f>
        <v>0</v>
      </c>
      <c r="X4364" s="1218">
        <f>VLOOKUP($D4364,'NI-Ric'!$B$1:$W$2048,19,FALSE)</f>
        <v>0</v>
      </c>
    </row>
    <row r="4365" spans="1:24">
      <c r="A4365" s="509"/>
      <c r="B4365" s="509"/>
      <c r="C4365" s="509"/>
      <c r="D4365" s="1218" t="s">
        <v>1674</v>
      </c>
      <c r="E4365" s="1219" t="s">
        <v>3069</v>
      </c>
      <c r="F4365" s="1202" t="s">
        <v>295</v>
      </c>
      <c r="G4365" s="1202"/>
      <c r="H4365" s="1202" t="s">
        <v>1675</v>
      </c>
      <c r="I4365" s="1202" t="s">
        <v>531</v>
      </c>
      <c r="J4365" s="1202"/>
      <c r="K4365" s="1202"/>
      <c r="L4365" s="1202"/>
      <c r="M4365" s="1202" t="s">
        <v>1633</v>
      </c>
      <c r="N4365" s="1203" t="s">
        <v>1677</v>
      </c>
      <c r="O4365" s="1203" t="s">
        <v>73</v>
      </c>
      <c r="P4365" s="1203" t="s">
        <v>73</v>
      </c>
      <c r="Q4365" s="1203" t="s">
        <v>73</v>
      </c>
      <c r="R4365" s="1203" t="s">
        <v>73</v>
      </c>
      <c r="S4365" s="1218">
        <f>VLOOKUP($D4365,'NI-Ric'!$B$1:$W$2048,12,FALSE)</f>
        <v>0</v>
      </c>
      <c r="T4365" s="1218">
        <f>VLOOKUP($D4365,'NI-Ric'!$B$1:$W$2048,13,FALSE)</f>
        <v>0</v>
      </c>
      <c r="U4365" s="1218">
        <f>VLOOKUP($D4365,'NI-Ric'!$B$1:$W$2048,16,FALSE)</f>
        <v>0</v>
      </c>
      <c r="V4365" s="1218">
        <f>VLOOKUP($D4365,'NI-Ric'!$B$1:$W$2048,17,FALSE)</f>
        <v>0</v>
      </c>
      <c r="W4365" s="1218">
        <f>VLOOKUP($D4365,'NI-Ric'!$B$1:$W$2048,18,FALSE)</f>
        <v>0</v>
      </c>
      <c r="X4365" s="1218">
        <f>VLOOKUP($D4365,'NI-Ric'!$B$1:$W$2048,19,FALSE)</f>
        <v>0</v>
      </c>
    </row>
    <row r="4366" spans="1:24">
      <c r="A4366" s="509"/>
      <c r="B4366" s="509"/>
      <c r="C4366" s="509"/>
      <c r="D4366" s="1268" t="s">
        <v>1678</v>
      </c>
      <c r="E4366" s="1254" t="s">
        <v>3069</v>
      </c>
      <c r="F4366" s="1202" t="s">
        <v>295</v>
      </c>
      <c r="G4366" s="1202"/>
      <c r="H4366" s="1202" t="s">
        <v>1675</v>
      </c>
      <c r="I4366" s="1202" t="s">
        <v>531</v>
      </c>
      <c r="J4366" s="1202"/>
      <c r="K4366" s="1202"/>
      <c r="L4366" s="1202"/>
      <c r="M4366" s="1202" t="s">
        <v>1633</v>
      </c>
      <c r="N4366" s="1203" t="s">
        <v>1679</v>
      </c>
      <c r="O4366" s="1203"/>
      <c r="P4366" s="1203"/>
      <c r="Q4366" s="1203"/>
      <c r="R4366" s="1203"/>
      <c r="S4366" s="1218">
        <f>VLOOKUP($D4366,'NI-Ric'!$B$1:$W$2048,12,FALSE)</f>
        <v>0</v>
      </c>
      <c r="T4366" s="1218">
        <f>VLOOKUP($D4366,'NI-Ric'!$B$1:$W$2048,13,FALSE)</f>
        <v>0</v>
      </c>
      <c r="U4366" s="1218">
        <f>VLOOKUP($D4366,'NI-Ric'!$B$1:$W$2048,16,FALSE)</f>
        <v>0</v>
      </c>
      <c r="V4366" s="1218"/>
      <c r="W4366" s="1218"/>
      <c r="X4366" s="1218"/>
    </row>
    <row r="4367" spans="1:24">
      <c r="A4367" s="509"/>
      <c r="B4367" s="509"/>
      <c r="C4367" s="509"/>
      <c r="D4367" s="1268" t="s">
        <v>1680</v>
      </c>
      <c r="E4367" s="1254" t="s">
        <v>3069</v>
      </c>
      <c r="F4367" s="1202" t="s">
        <v>295</v>
      </c>
      <c r="G4367" s="1202"/>
      <c r="H4367" s="1202" t="s">
        <v>1675</v>
      </c>
      <c r="I4367" s="1202" t="s">
        <v>531</v>
      </c>
      <c r="J4367" s="1202"/>
      <c r="K4367" s="1202"/>
      <c r="L4367" s="1202"/>
      <c r="M4367" s="1202" t="s">
        <v>1633</v>
      </c>
      <c r="N4367" s="1203" t="s">
        <v>1681</v>
      </c>
      <c r="O4367" s="1203"/>
      <c r="P4367" s="1203"/>
      <c r="Q4367" s="1203"/>
      <c r="R4367" s="1203"/>
      <c r="S4367" s="1218">
        <f>VLOOKUP($D4367,'NI-Ric'!$B$1:$W$2048,12,FALSE)</f>
        <v>0</v>
      </c>
      <c r="T4367" s="1218">
        <f>VLOOKUP($D4367,'NI-Ric'!$B$1:$W$2048,13,FALSE)</f>
        <v>0</v>
      </c>
      <c r="U4367" s="1218">
        <f>VLOOKUP($D4367,'NI-Ric'!$B$1:$W$2048,16,FALSE)</f>
        <v>0</v>
      </c>
      <c r="V4367" s="1218"/>
      <c r="W4367" s="1218"/>
      <c r="X4367" s="1218"/>
    </row>
    <row r="4368" spans="1:24">
      <c r="A4368" s="509"/>
      <c r="B4368" s="509"/>
      <c r="C4368" s="509"/>
      <c r="D4368" s="1268" t="s">
        <v>1682</v>
      </c>
      <c r="E4368" s="1254" t="s">
        <v>3069</v>
      </c>
      <c r="F4368" s="1202" t="s">
        <v>295</v>
      </c>
      <c r="G4368" s="1202"/>
      <c r="H4368" s="1202" t="s">
        <v>1675</v>
      </c>
      <c r="I4368" s="1202" t="s">
        <v>531</v>
      </c>
      <c r="J4368" s="1202"/>
      <c r="K4368" s="1202"/>
      <c r="L4368" s="1202"/>
      <c r="M4368" s="1202" t="s">
        <v>1633</v>
      </c>
      <c r="N4368" s="1203" t="s">
        <v>1683</v>
      </c>
      <c r="O4368" s="1203"/>
      <c r="P4368" s="1203"/>
      <c r="Q4368" s="1203"/>
      <c r="R4368" s="1203"/>
      <c r="S4368" s="1218">
        <f>VLOOKUP($D4368,'NI-Ric'!$B$1:$W$2048,12,FALSE)</f>
        <v>0</v>
      </c>
      <c r="T4368" s="1218">
        <f>VLOOKUP($D4368,'NI-Ric'!$B$1:$W$2048,13,FALSE)</f>
        <v>0</v>
      </c>
      <c r="U4368" s="1218">
        <f>VLOOKUP($D4368,'NI-Ric'!$B$1:$W$2048,16,FALSE)</f>
        <v>0</v>
      </c>
      <c r="V4368" s="1218"/>
      <c r="W4368" s="1218"/>
      <c r="X4368" s="1218"/>
    </row>
    <row r="4369" spans="1:24" hidden="1">
      <c r="A4369" s="509"/>
      <c r="B4369" s="509"/>
      <c r="C4369" s="509"/>
      <c r="D4369" s="1218" t="s">
        <v>1684</v>
      </c>
      <c r="E4369" s="1219" t="s">
        <v>3069</v>
      </c>
      <c r="F4369" s="1202"/>
      <c r="G4369" s="1202"/>
      <c r="H4369" s="1202" t="s">
        <v>1654</v>
      </c>
      <c r="I4369" s="1202" t="s">
        <v>531</v>
      </c>
      <c r="J4369" s="1202"/>
      <c r="K4369" s="1202"/>
      <c r="L4369" s="1202"/>
      <c r="M4369" s="1202" t="s">
        <v>1633</v>
      </c>
      <c r="N4369" s="1203" t="s">
        <v>1685</v>
      </c>
      <c r="O4369" s="1203" t="s">
        <v>73</v>
      </c>
      <c r="P4369" s="1203" t="s">
        <v>73</v>
      </c>
      <c r="Q4369" s="1203" t="s">
        <v>73</v>
      </c>
      <c r="R4369" s="1203" t="s">
        <v>73</v>
      </c>
      <c r="S4369" s="1218">
        <f>VLOOKUP($D4369,'NI-Ric'!$B$1:$W$2048,12,FALSE)</f>
        <v>0</v>
      </c>
      <c r="T4369" s="1218">
        <f>VLOOKUP($D4369,'NI-Ric'!$B$1:$W$2048,13,FALSE)</f>
        <v>0</v>
      </c>
      <c r="U4369" s="1218">
        <f>VLOOKUP($D4369,'NI-Ric'!$B$1:$W$2048,16,FALSE)</f>
        <v>0</v>
      </c>
      <c r="V4369" s="1218">
        <f>VLOOKUP($D4369,'NI-Ric'!$B$1:$W$2048,17,FALSE)</f>
        <v>0</v>
      </c>
      <c r="W4369" s="1218">
        <f>VLOOKUP($D4369,'NI-Ric'!$B$1:$W$2048,18,FALSE)</f>
        <v>0</v>
      </c>
      <c r="X4369" s="1218">
        <f>VLOOKUP($D4369,'NI-Ric'!$B$1:$W$2048,19,FALSE)</f>
        <v>0</v>
      </c>
    </row>
    <row r="4370" spans="1:24" hidden="1">
      <c r="A4370" s="509"/>
      <c r="B4370" s="509"/>
      <c r="C4370" s="509"/>
      <c r="D4370" s="1218" t="s">
        <v>1686</v>
      </c>
      <c r="E4370" s="1219" t="s">
        <v>3069</v>
      </c>
      <c r="F4370" s="1202"/>
      <c r="G4370" s="1202"/>
      <c r="H4370" s="1202"/>
      <c r="I4370" s="1202" t="s">
        <v>71</v>
      </c>
      <c r="J4370" s="1202"/>
      <c r="K4370" s="1202"/>
      <c r="L4370" s="1202"/>
      <c r="M4370" s="1202"/>
      <c r="N4370" s="1203" t="s">
        <v>1687</v>
      </c>
      <c r="O4370" s="1203" t="s">
        <v>73</v>
      </c>
      <c r="P4370" s="1203" t="s">
        <v>73</v>
      </c>
      <c r="Q4370" s="1203" t="s">
        <v>73</v>
      </c>
      <c r="R4370" s="1203" t="s">
        <v>73</v>
      </c>
      <c r="S4370" s="1218">
        <f>VLOOKUP($D4370,'NI-Ric'!$B$1:$W$2048,12,FALSE)</f>
        <v>0</v>
      </c>
      <c r="T4370" s="1218">
        <f>VLOOKUP($D4370,'NI-Ric'!$B$1:$W$2048,13,FALSE)</f>
        <v>0</v>
      </c>
      <c r="U4370" s="1218">
        <f>VLOOKUP($D4370,'NI-Ric'!$B$1:$W$2048,16,FALSE)</f>
        <v>0</v>
      </c>
      <c r="V4370" s="1218">
        <f>VLOOKUP($D4370,'NI-Ric'!$B$1:$W$2048,17,FALSE)</f>
        <v>0</v>
      </c>
      <c r="W4370" s="1218">
        <f>VLOOKUP($D4370,'NI-Ric'!$B$1:$W$2048,18,FALSE)</f>
        <v>0</v>
      </c>
      <c r="X4370" s="1218">
        <f>VLOOKUP($D4370,'NI-Ric'!$B$1:$W$2048,19,FALSE)</f>
        <v>0</v>
      </c>
    </row>
    <row r="4371" spans="1:24" hidden="1">
      <c r="A4371" s="509"/>
      <c r="B4371" s="509"/>
      <c r="C4371" s="509"/>
      <c r="D4371" s="1218" t="s">
        <v>1688</v>
      </c>
      <c r="E4371" s="1219" t="s">
        <v>3069</v>
      </c>
      <c r="F4371" s="1202"/>
      <c r="G4371" s="1202"/>
      <c r="H4371" s="1202"/>
      <c r="I4371" s="1202" t="s">
        <v>71</v>
      </c>
      <c r="J4371" s="1202"/>
      <c r="K4371" s="1202"/>
      <c r="L4371" s="1202"/>
      <c r="M4371" s="1202"/>
      <c r="N4371" s="1203" t="s">
        <v>1689</v>
      </c>
      <c r="O4371" s="1203" t="s">
        <v>73</v>
      </c>
      <c r="P4371" s="1203" t="s">
        <v>73</v>
      </c>
      <c r="Q4371" s="1203" t="s">
        <v>73</v>
      </c>
      <c r="R4371" s="1203" t="s">
        <v>73</v>
      </c>
      <c r="S4371" s="1218">
        <f>VLOOKUP($D4371,'NI-Ric'!$B$1:$W$2048,12,FALSE)</f>
        <v>0</v>
      </c>
      <c r="T4371" s="1218">
        <f>VLOOKUP($D4371,'NI-Ric'!$B$1:$W$2048,13,FALSE)</f>
        <v>0</v>
      </c>
      <c r="U4371" s="1218">
        <f>VLOOKUP($D4371,'NI-Ric'!$B$1:$W$2048,16,FALSE)</f>
        <v>0</v>
      </c>
      <c r="V4371" s="1218">
        <f>VLOOKUP($D4371,'NI-Ric'!$B$1:$W$2048,17,FALSE)</f>
        <v>0</v>
      </c>
      <c r="W4371" s="1218">
        <f>VLOOKUP($D4371,'NI-Ric'!$B$1:$W$2048,18,FALSE)</f>
        <v>0</v>
      </c>
      <c r="X4371" s="1218">
        <f>VLOOKUP($D4371,'NI-Ric'!$B$1:$W$2048,19,FALSE)</f>
        <v>0</v>
      </c>
    </row>
    <row r="4372" spans="1:24" ht="27" hidden="1">
      <c r="A4372" s="509"/>
      <c r="B4372" s="509"/>
      <c r="C4372" s="509"/>
      <c r="D4372" s="1218" t="s">
        <v>1690</v>
      </c>
      <c r="E4372" s="1219" t="s">
        <v>3069</v>
      </c>
      <c r="F4372" s="1202"/>
      <c r="G4372" s="1202"/>
      <c r="H4372" s="1202" t="s">
        <v>1691</v>
      </c>
      <c r="I4372" s="1202" t="s">
        <v>53</v>
      </c>
      <c r="J4372" s="1202" t="s">
        <v>3071</v>
      </c>
      <c r="K4372" s="1202"/>
      <c r="L4372" s="1202" t="s">
        <v>747</v>
      </c>
      <c r="M4372" s="1202" t="s">
        <v>1692</v>
      </c>
      <c r="N4372" s="1203" t="s">
        <v>1693</v>
      </c>
      <c r="O4372" s="1203" t="s">
        <v>750</v>
      </c>
      <c r="P4372" s="1203" t="s">
        <v>1694</v>
      </c>
      <c r="Q4372" s="1203" t="s">
        <v>750</v>
      </c>
      <c r="R4372" s="1203" t="s">
        <v>1695</v>
      </c>
      <c r="S4372" s="1218">
        <f>VLOOKUP($D4372,'NI-Ric'!$B$1:$W$2048,12,FALSE)</f>
        <v>0</v>
      </c>
      <c r="T4372" s="1218">
        <f>VLOOKUP($D4372,'NI-Ric'!$B$1:$W$2048,13,FALSE)</f>
        <v>0</v>
      </c>
      <c r="U4372" s="1218">
        <f>VLOOKUP($D4372,'NI-Ric'!$B$1:$W$2048,16,FALSE)</f>
        <v>0</v>
      </c>
      <c r="V4372" s="1218">
        <f>VLOOKUP($D4372,'NI-Ric'!$B$1:$W$2048,17,FALSE)</f>
        <v>0</v>
      </c>
      <c r="W4372" s="1218">
        <f>VLOOKUP($D4372,'NI-Ric'!$B$1:$W$2048,18,FALSE)</f>
        <v>0</v>
      </c>
      <c r="X4372" s="1218">
        <f>VLOOKUP($D4372,'NI-Ric'!$B$1:$W$2048,19,FALSE)</f>
        <v>0</v>
      </c>
    </row>
    <row r="4373" spans="1:24" ht="27" hidden="1">
      <c r="A4373" s="509"/>
      <c r="B4373" s="509"/>
      <c r="C4373" s="509"/>
      <c r="D4373" s="1218" t="s">
        <v>1696</v>
      </c>
      <c r="E4373" s="1219" t="s">
        <v>3069</v>
      </c>
      <c r="F4373" s="1202"/>
      <c r="G4373" s="1202"/>
      <c r="H4373" s="1202" t="s">
        <v>1697</v>
      </c>
      <c r="I4373" s="1202" t="s">
        <v>53</v>
      </c>
      <c r="J4373" s="1202" t="s">
        <v>3071</v>
      </c>
      <c r="K4373" s="1202"/>
      <c r="L4373" s="1202" t="s">
        <v>747</v>
      </c>
      <c r="M4373" s="1202" t="s">
        <v>1692</v>
      </c>
      <c r="N4373" s="1203" t="s">
        <v>1698</v>
      </c>
      <c r="O4373" s="1203" t="s">
        <v>750</v>
      </c>
      <c r="P4373" s="1203" t="s">
        <v>1699</v>
      </c>
      <c r="Q4373" s="1203" t="s">
        <v>750</v>
      </c>
      <c r="R4373" s="1203" t="s">
        <v>1700</v>
      </c>
      <c r="S4373" s="1218">
        <f>VLOOKUP($D4373,'NI-Ric'!$B$1:$W$2048,12,FALSE)</f>
        <v>0</v>
      </c>
      <c r="T4373" s="1218">
        <f>VLOOKUP($D4373,'NI-Ric'!$B$1:$W$2048,13,FALSE)</f>
        <v>0</v>
      </c>
      <c r="U4373" s="1218">
        <f>VLOOKUP($D4373,'NI-Ric'!$B$1:$W$2048,16,FALSE)</f>
        <v>0</v>
      </c>
      <c r="V4373" s="1218">
        <f>VLOOKUP($D4373,'NI-Ric'!$B$1:$W$2048,17,FALSE)</f>
        <v>0</v>
      </c>
      <c r="W4373" s="1218">
        <f>VLOOKUP($D4373,'NI-Ric'!$B$1:$W$2048,18,FALSE)</f>
        <v>0</v>
      </c>
      <c r="X4373" s="1218">
        <f>VLOOKUP($D4373,'NI-Ric'!$B$1:$W$2048,19,FALSE)</f>
        <v>0</v>
      </c>
    </row>
    <row r="4374" spans="1:24" ht="27" hidden="1">
      <c r="A4374" s="509"/>
      <c r="B4374" s="509"/>
      <c r="C4374" s="509"/>
      <c r="D4374" s="1218" t="s">
        <v>1701</v>
      </c>
      <c r="E4374" s="1219" t="s">
        <v>3069</v>
      </c>
      <c r="F4374" s="1202"/>
      <c r="G4374" s="1202"/>
      <c r="H4374" s="1202" t="s">
        <v>1702</v>
      </c>
      <c r="I4374" s="1202" t="s">
        <v>53</v>
      </c>
      <c r="J4374" s="1202" t="s">
        <v>3071</v>
      </c>
      <c r="K4374" s="1202"/>
      <c r="L4374" s="1202" t="s">
        <v>747</v>
      </c>
      <c r="M4374" s="1202" t="s">
        <v>1692</v>
      </c>
      <c r="N4374" s="1203" t="s">
        <v>1703</v>
      </c>
      <c r="O4374" s="1203" t="s">
        <v>750</v>
      </c>
      <c r="P4374" s="1203" t="s">
        <v>1704</v>
      </c>
      <c r="Q4374" s="1203" t="s">
        <v>750</v>
      </c>
      <c r="R4374" s="1203" t="s">
        <v>1705</v>
      </c>
      <c r="S4374" s="1218">
        <f>VLOOKUP($D4374,'NI-Ric'!$B$1:$W$2048,12,FALSE)</f>
        <v>0</v>
      </c>
      <c r="T4374" s="1218">
        <f>VLOOKUP($D4374,'NI-Ric'!$B$1:$W$2048,13,FALSE)</f>
        <v>0</v>
      </c>
      <c r="U4374" s="1218">
        <f>VLOOKUP($D4374,'NI-Ric'!$B$1:$W$2048,16,FALSE)</f>
        <v>0</v>
      </c>
      <c r="V4374" s="1218">
        <f>VLOOKUP($D4374,'NI-Ric'!$B$1:$W$2048,17,FALSE)</f>
        <v>0</v>
      </c>
      <c r="W4374" s="1218">
        <f>VLOOKUP($D4374,'NI-Ric'!$B$1:$W$2048,18,FALSE)</f>
        <v>0</v>
      </c>
      <c r="X4374" s="1218">
        <f>VLOOKUP($D4374,'NI-Ric'!$B$1:$W$2048,19,FALSE)</f>
        <v>0</v>
      </c>
    </row>
    <row r="4375" spans="1:24" ht="27" hidden="1">
      <c r="A4375" s="509"/>
      <c r="B4375" s="509"/>
      <c r="C4375" s="509"/>
      <c r="D4375" s="1218" t="s">
        <v>1706</v>
      </c>
      <c r="E4375" s="1219" t="s">
        <v>3069</v>
      </c>
      <c r="F4375" s="1202"/>
      <c r="G4375" s="1202"/>
      <c r="H4375" s="1202" t="s">
        <v>1707</v>
      </c>
      <c r="I4375" s="1202" t="s">
        <v>53</v>
      </c>
      <c r="J4375" s="1202" t="s">
        <v>3071</v>
      </c>
      <c r="K4375" s="1202"/>
      <c r="L4375" s="1202" t="s">
        <v>747</v>
      </c>
      <c r="M4375" s="1202" t="s">
        <v>1692</v>
      </c>
      <c r="N4375" s="1203" t="s">
        <v>1708</v>
      </c>
      <c r="O4375" s="1203" t="s">
        <v>750</v>
      </c>
      <c r="P4375" s="1203" t="s">
        <v>1709</v>
      </c>
      <c r="Q4375" s="1203" t="s">
        <v>750</v>
      </c>
      <c r="R4375" s="1203" t="s">
        <v>1710</v>
      </c>
      <c r="S4375" s="1218">
        <f>VLOOKUP($D4375,'NI-Ric'!$B$1:$W$2048,12,FALSE)</f>
        <v>0</v>
      </c>
      <c r="T4375" s="1218">
        <f>VLOOKUP($D4375,'NI-Ric'!$B$1:$W$2048,13,FALSE)</f>
        <v>0</v>
      </c>
      <c r="U4375" s="1218">
        <f>VLOOKUP($D4375,'NI-Ric'!$B$1:$W$2048,16,FALSE)</f>
        <v>0</v>
      </c>
      <c r="V4375" s="1218">
        <f>VLOOKUP($D4375,'NI-Ric'!$B$1:$W$2048,17,FALSE)</f>
        <v>0</v>
      </c>
      <c r="W4375" s="1218">
        <f>VLOOKUP($D4375,'NI-Ric'!$B$1:$W$2048,18,FALSE)</f>
        <v>0</v>
      </c>
      <c r="X4375" s="1218">
        <f>VLOOKUP($D4375,'NI-Ric'!$B$1:$W$2048,19,FALSE)</f>
        <v>0</v>
      </c>
    </row>
    <row r="4376" spans="1:24" ht="27" hidden="1">
      <c r="A4376" s="509"/>
      <c r="B4376" s="509"/>
      <c r="C4376" s="509"/>
      <c r="D4376" s="1218" t="s">
        <v>1711</v>
      </c>
      <c r="E4376" s="1219" t="s">
        <v>3069</v>
      </c>
      <c r="F4376" s="1202"/>
      <c r="G4376" s="1202"/>
      <c r="H4376" s="1202" t="s">
        <v>1712</v>
      </c>
      <c r="I4376" s="1202" t="s">
        <v>53</v>
      </c>
      <c r="J4376" s="1202" t="s">
        <v>3071</v>
      </c>
      <c r="K4376" s="1202"/>
      <c r="L4376" s="1202" t="s">
        <v>747</v>
      </c>
      <c r="M4376" s="1202" t="s">
        <v>1692</v>
      </c>
      <c r="N4376" s="1203" t="s">
        <v>1713</v>
      </c>
      <c r="O4376" s="1203" t="s">
        <v>750</v>
      </c>
      <c r="P4376" s="1203" t="s">
        <v>1714</v>
      </c>
      <c r="Q4376" s="1203" t="s">
        <v>750</v>
      </c>
      <c r="R4376" s="1203" t="s">
        <v>1715</v>
      </c>
      <c r="S4376" s="1218">
        <f>VLOOKUP($D4376,'NI-Ric'!$B$1:$W$2048,12,FALSE)</f>
        <v>0</v>
      </c>
      <c r="T4376" s="1218">
        <f>VLOOKUP($D4376,'NI-Ric'!$B$1:$W$2048,13,FALSE)</f>
        <v>0</v>
      </c>
      <c r="U4376" s="1218">
        <f>VLOOKUP($D4376,'NI-Ric'!$B$1:$W$2048,16,FALSE)</f>
        <v>0</v>
      </c>
      <c r="V4376" s="1218">
        <f>VLOOKUP($D4376,'NI-Ric'!$B$1:$W$2048,17,FALSE)</f>
        <v>0</v>
      </c>
      <c r="W4376" s="1218">
        <f>VLOOKUP($D4376,'NI-Ric'!$B$1:$W$2048,18,FALSE)</f>
        <v>0</v>
      </c>
      <c r="X4376" s="1218">
        <f>VLOOKUP($D4376,'NI-Ric'!$B$1:$W$2048,19,FALSE)</f>
        <v>0</v>
      </c>
    </row>
    <row r="4377" spans="1:24" ht="27" hidden="1">
      <c r="A4377" s="509"/>
      <c r="B4377" s="509"/>
      <c r="C4377" s="509"/>
      <c r="D4377" s="1218" t="s">
        <v>1716</v>
      </c>
      <c r="E4377" s="1219" t="s">
        <v>3069</v>
      </c>
      <c r="F4377" s="1202"/>
      <c r="G4377" s="1202"/>
      <c r="H4377" s="1202" t="s">
        <v>1717</v>
      </c>
      <c r="I4377" s="1202" t="s">
        <v>53</v>
      </c>
      <c r="J4377" s="1202" t="s">
        <v>3071</v>
      </c>
      <c r="K4377" s="1202"/>
      <c r="L4377" s="1202" t="s">
        <v>747</v>
      </c>
      <c r="M4377" s="1202" t="s">
        <v>1692</v>
      </c>
      <c r="N4377" s="1203" t="s">
        <v>1718</v>
      </c>
      <c r="O4377" s="1203" t="s">
        <v>750</v>
      </c>
      <c r="P4377" s="1203" t="s">
        <v>1672</v>
      </c>
      <c r="Q4377" s="1203" t="s">
        <v>750</v>
      </c>
      <c r="R4377" s="1203" t="s">
        <v>1673</v>
      </c>
      <c r="S4377" s="1218">
        <f>VLOOKUP($D4377,'NI-Ric'!$B$1:$W$2048,12,FALSE)</f>
        <v>0</v>
      </c>
      <c r="T4377" s="1218">
        <f>VLOOKUP($D4377,'NI-Ric'!$B$1:$W$2048,13,FALSE)</f>
        <v>0</v>
      </c>
      <c r="U4377" s="1218">
        <f>VLOOKUP($D4377,'NI-Ric'!$B$1:$W$2048,16,FALSE)</f>
        <v>0</v>
      </c>
      <c r="V4377" s="1218">
        <f>VLOOKUP($D4377,'NI-Ric'!$B$1:$W$2048,17,FALSE)</f>
        <v>0</v>
      </c>
      <c r="W4377" s="1218">
        <f>VLOOKUP($D4377,'NI-Ric'!$B$1:$W$2048,18,FALSE)</f>
        <v>0</v>
      </c>
      <c r="X4377" s="1218">
        <f>VLOOKUP($D4377,'NI-Ric'!$B$1:$W$2048,19,FALSE)</f>
        <v>0</v>
      </c>
    </row>
    <row r="4378" spans="1:24" ht="27" hidden="1">
      <c r="A4378" s="509"/>
      <c r="B4378" s="509"/>
      <c r="C4378" s="509"/>
      <c r="D4378" s="1218" t="s">
        <v>1719</v>
      </c>
      <c r="E4378" s="1219" t="s">
        <v>3069</v>
      </c>
      <c r="F4378" s="1202"/>
      <c r="G4378" s="1202"/>
      <c r="H4378" s="1202" t="s">
        <v>1720</v>
      </c>
      <c r="I4378" s="1202" t="s">
        <v>53</v>
      </c>
      <c r="J4378" s="1202" t="s">
        <v>3071</v>
      </c>
      <c r="K4378" s="1202"/>
      <c r="L4378" s="1202" t="s">
        <v>747</v>
      </c>
      <c r="M4378" s="1202" t="s">
        <v>1692</v>
      </c>
      <c r="N4378" s="1203" t="s">
        <v>1721</v>
      </c>
      <c r="O4378" s="1203" t="s">
        <v>750</v>
      </c>
      <c r="P4378" s="1203" t="s">
        <v>1722</v>
      </c>
      <c r="Q4378" s="1203" t="s">
        <v>750</v>
      </c>
      <c r="R4378" s="1203" t="s">
        <v>1723</v>
      </c>
      <c r="S4378" s="1218">
        <f>VLOOKUP($D4378,'NI-Ric'!$B$1:$W$2048,12,FALSE)</f>
        <v>0</v>
      </c>
      <c r="T4378" s="1218">
        <f>VLOOKUP($D4378,'NI-Ric'!$B$1:$W$2048,13,FALSE)</f>
        <v>0</v>
      </c>
      <c r="U4378" s="1218">
        <f>VLOOKUP($D4378,'NI-Ric'!$B$1:$W$2048,16,FALSE)</f>
        <v>0</v>
      </c>
      <c r="V4378" s="1218">
        <f>VLOOKUP($D4378,'NI-Ric'!$B$1:$W$2048,17,FALSE)</f>
        <v>0</v>
      </c>
      <c r="W4378" s="1218">
        <f>VLOOKUP($D4378,'NI-Ric'!$B$1:$W$2048,18,FALSE)</f>
        <v>0</v>
      </c>
      <c r="X4378" s="1218">
        <f>VLOOKUP($D4378,'NI-Ric'!$B$1:$W$2048,19,FALSE)</f>
        <v>0</v>
      </c>
    </row>
    <row r="4379" spans="1:24" ht="27" hidden="1">
      <c r="A4379" s="509"/>
      <c r="B4379" s="509"/>
      <c r="C4379" s="509"/>
      <c r="D4379" s="1218" t="s">
        <v>1724</v>
      </c>
      <c r="E4379" s="1219" t="s">
        <v>3069</v>
      </c>
      <c r="F4379" s="1202"/>
      <c r="G4379" s="1202"/>
      <c r="H4379" s="1202" t="s">
        <v>1725</v>
      </c>
      <c r="I4379" s="1202" t="s">
        <v>53</v>
      </c>
      <c r="J4379" s="1202" t="s">
        <v>3071</v>
      </c>
      <c r="K4379" s="1202"/>
      <c r="L4379" s="1202" t="s">
        <v>747</v>
      </c>
      <c r="M4379" s="1202" t="s">
        <v>1692</v>
      </c>
      <c r="N4379" s="1203" t="s">
        <v>1726</v>
      </c>
      <c r="O4379" s="1203" t="s">
        <v>750</v>
      </c>
      <c r="P4379" s="1203" t="s">
        <v>1727</v>
      </c>
      <c r="Q4379" s="1203" t="s">
        <v>750</v>
      </c>
      <c r="R4379" s="1203" t="s">
        <v>1728</v>
      </c>
      <c r="S4379" s="1218">
        <f>VLOOKUP($D4379,'NI-Ric'!$B$1:$W$2048,12,FALSE)</f>
        <v>0</v>
      </c>
      <c r="T4379" s="1218">
        <f>VLOOKUP($D4379,'NI-Ric'!$B$1:$W$2048,13,FALSE)</f>
        <v>0</v>
      </c>
      <c r="U4379" s="1218">
        <f>VLOOKUP($D4379,'NI-Ric'!$B$1:$W$2048,16,FALSE)</f>
        <v>0</v>
      </c>
      <c r="V4379" s="1218">
        <f>VLOOKUP($D4379,'NI-Ric'!$B$1:$W$2048,17,FALSE)</f>
        <v>0</v>
      </c>
      <c r="W4379" s="1218">
        <f>VLOOKUP($D4379,'NI-Ric'!$B$1:$W$2048,18,FALSE)</f>
        <v>0</v>
      </c>
      <c r="X4379" s="1218">
        <f>VLOOKUP($D4379,'NI-Ric'!$B$1:$W$2048,19,FALSE)</f>
        <v>0</v>
      </c>
    </row>
    <row r="4380" spans="1:24" ht="27" hidden="1">
      <c r="A4380" s="509"/>
      <c r="B4380" s="509"/>
      <c r="C4380" s="509"/>
      <c r="D4380" s="1218" t="s">
        <v>1729</v>
      </c>
      <c r="E4380" s="1219" t="s">
        <v>3069</v>
      </c>
      <c r="F4380" s="1202"/>
      <c r="G4380" s="1202"/>
      <c r="H4380" s="1202" t="s">
        <v>1730</v>
      </c>
      <c r="I4380" s="1202" t="s">
        <v>53</v>
      </c>
      <c r="J4380" s="1202" t="s">
        <v>3071</v>
      </c>
      <c r="K4380" s="1202"/>
      <c r="L4380" s="1202" t="s">
        <v>747</v>
      </c>
      <c r="M4380" s="1202" t="s">
        <v>1692</v>
      </c>
      <c r="N4380" s="1203" t="s">
        <v>1731</v>
      </c>
      <c r="O4380" s="1203" t="s">
        <v>750</v>
      </c>
      <c r="P4380" s="1203" t="s">
        <v>1732</v>
      </c>
      <c r="Q4380" s="1203" t="s">
        <v>750</v>
      </c>
      <c r="R4380" s="1203" t="s">
        <v>1733</v>
      </c>
      <c r="S4380" s="1218">
        <f>VLOOKUP($D4380,'NI-Ric'!$B$1:$W$2048,12,FALSE)</f>
        <v>0</v>
      </c>
      <c r="T4380" s="1218">
        <f>VLOOKUP($D4380,'NI-Ric'!$B$1:$W$2048,13,FALSE)</f>
        <v>0</v>
      </c>
      <c r="U4380" s="1218">
        <f>VLOOKUP($D4380,'NI-Ric'!$B$1:$W$2048,16,FALSE)</f>
        <v>0</v>
      </c>
      <c r="V4380" s="1218">
        <f>VLOOKUP($D4380,'NI-Ric'!$B$1:$W$2048,17,FALSE)</f>
        <v>0</v>
      </c>
      <c r="W4380" s="1218">
        <f>VLOOKUP($D4380,'NI-Ric'!$B$1:$W$2048,18,FALSE)</f>
        <v>0</v>
      </c>
      <c r="X4380" s="1218">
        <f>VLOOKUP($D4380,'NI-Ric'!$B$1:$W$2048,19,FALSE)</f>
        <v>0</v>
      </c>
    </row>
    <row r="4381" spans="1:24" ht="27" hidden="1">
      <c r="A4381" s="509"/>
      <c r="B4381" s="509"/>
      <c r="C4381" s="509"/>
      <c r="D4381" s="1218" t="s">
        <v>1734</v>
      </c>
      <c r="E4381" s="1219" t="s">
        <v>3069</v>
      </c>
      <c r="F4381" s="1202"/>
      <c r="G4381" s="1202"/>
      <c r="H4381" s="1202" t="s">
        <v>1735</v>
      </c>
      <c r="I4381" s="1202" t="s">
        <v>53</v>
      </c>
      <c r="J4381" s="1202" t="s">
        <v>3071</v>
      </c>
      <c r="K4381" s="1202"/>
      <c r="L4381" s="1202" t="s">
        <v>747</v>
      </c>
      <c r="M4381" s="1202" t="s">
        <v>1692</v>
      </c>
      <c r="N4381" s="1203" t="s">
        <v>1736</v>
      </c>
      <c r="O4381" s="1203" t="s">
        <v>750</v>
      </c>
      <c r="P4381" s="1203" t="s">
        <v>1737</v>
      </c>
      <c r="Q4381" s="1203" t="s">
        <v>750</v>
      </c>
      <c r="R4381" s="1203" t="s">
        <v>1738</v>
      </c>
      <c r="S4381" s="1218">
        <f>VLOOKUP($D4381,'NI-Ric'!$B$1:$W$2048,12,FALSE)</f>
        <v>0</v>
      </c>
      <c r="T4381" s="1218">
        <f>VLOOKUP($D4381,'NI-Ric'!$B$1:$W$2048,13,FALSE)</f>
        <v>0</v>
      </c>
      <c r="U4381" s="1218">
        <f>VLOOKUP($D4381,'NI-Ric'!$B$1:$W$2048,16,FALSE)</f>
        <v>0</v>
      </c>
      <c r="V4381" s="1218">
        <f>VLOOKUP($D4381,'NI-Ric'!$B$1:$W$2048,17,FALSE)</f>
        <v>0</v>
      </c>
      <c r="W4381" s="1218">
        <f>VLOOKUP($D4381,'NI-Ric'!$B$1:$W$2048,18,FALSE)</f>
        <v>0</v>
      </c>
      <c r="X4381" s="1218">
        <f>VLOOKUP($D4381,'NI-Ric'!$B$1:$W$2048,19,FALSE)</f>
        <v>0</v>
      </c>
    </row>
    <row r="4382" spans="1:24" ht="27" hidden="1">
      <c r="A4382" s="509"/>
      <c r="B4382" s="509"/>
      <c r="C4382" s="509"/>
      <c r="D4382" s="1218" t="s">
        <v>1739</v>
      </c>
      <c r="E4382" s="1219" t="s">
        <v>3069</v>
      </c>
      <c r="F4382" s="1202"/>
      <c r="G4382" s="1202"/>
      <c r="H4382" s="1202" t="s">
        <v>1735</v>
      </c>
      <c r="I4382" s="1202" t="s">
        <v>53</v>
      </c>
      <c r="J4382" s="1202" t="s">
        <v>3071</v>
      </c>
      <c r="K4382" s="1202"/>
      <c r="L4382" s="1202" t="s">
        <v>747</v>
      </c>
      <c r="M4382" s="1202" t="s">
        <v>1692</v>
      </c>
      <c r="N4382" s="1203" t="s">
        <v>1740</v>
      </c>
      <c r="O4382" s="1203" t="s">
        <v>750</v>
      </c>
      <c r="P4382" s="1203" t="s">
        <v>1741</v>
      </c>
      <c r="Q4382" s="1203" t="s">
        <v>750</v>
      </c>
      <c r="R4382" s="1203" t="s">
        <v>1742</v>
      </c>
      <c r="S4382" s="1218">
        <f>VLOOKUP($D4382,'NI-Ric'!$B$1:$W$2048,12,FALSE)</f>
        <v>0</v>
      </c>
      <c r="T4382" s="1218">
        <f>VLOOKUP($D4382,'NI-Ric'!$B$1:$W$2048,13,FALSE)</f>
        <v>0</v>
      </c>
      <c r="U4382" s="1218">
        <f>VLOOKUP($D4382,'NI-Ric'!$B$1:$W$2048,16,FALSE)</f>
        <v>0</v>
      </c>
      <c r="V4382" s="1218">
        <f>VLOOKUP($D4382,'NI-Ric'!$B$1:$W$2048,17,FALSE)</f>
        <v>0</v>
      </c>
      <c r="W4382" s="1218">
        <f>VLOOKUP($D4382,'NI-Ric'!$B$1:$W$2048,18,FALSE)</f>
        <v>0</v>
      </c>
      <c r="X4382" s="1218">
        <f>VLOOKUP($D4382,'NI-Ric'!$B$1:$W$2048,19,FALSE)</f>
        <v>0</v>
      </c>
    </row>
    <row r="4383" spans="1:24" ht="27" hidden="1">
      <c r="A4383" s="509"/>
      <c r="B4383" s="509"/>
      <c r="C4383" s="509"/>
      <c r="D4383" s="1218" t="s">
        <v>1743</v>
      </c>
      <c r="E4383" s="1219" t="s">
        <v>3069</v>
      </c>
      <c r="F4383" s="1202"/>
      <c r="G4383" s="1202"/>
      <c r="H4383" s="1202" t="s">
        <v>1735</v>
      </c>
      <c r="I4383" s="1202" t="s">
        <v>53</v>
      </c>
      <c r="J4383" s="1202" t="s">
        <v>3071</v>
      </c>
      <c r="K4383" s="1202"/>
      <c r="L4383" s="1202" t="s">
        <v>747</v>
      </c>
      <c r="M4383" s="1202" t="s">
        <v>1692</v>
      </c>
      <c r="N4383" s="1203" t="s">
        <v>1744</v>
      </c>
      <c r="O4383" s="1203" t="s">
        <v>750</v>
      </c>
      <c r="P4383" s="1203" t="s">
        <v>1745</v>
      </c>
      <c r="Q4383" s="1203" t="s">
        <v>750</v>
      </c>
      <c r="R4383" s="1203" t="s">
        <v>1746</v>
      </c>
      <c r="S4383" s="1218">
        <f>VLOOKUP($D4383,'NI-Ric'!$B$1:$W$2048,12,FALSE)</f>
        <v>0</v>
      </c>
      <c r="T4383" s="1218">
        <f>VLOOKUP($D4383,'NI-Ric'!$B$1:$W$2048,13,FALSE)</f>
        <v>0</v>
      </c>
      <c r="U4383" s="1218">
        <f>VLOOKUP($D4383,'NI-Ric'!$B$1:$W$2048,16,FALSE)</f>
        <v>0</v>
      </c>
      <c r="V4383" s="1218">
        <f>VLOOKUP($D4383,'NI-Ric'!$B$1:$W$2048,17,FALSE)</f>
        <v>0</v>
      </c>
      <c r="W4383" s="1218">
        <f>VLOOKUP($D4383,'NI-Ric'!$B$1:$W$2048,18,FALSE)</f>
        <v>0</v>
      </c>
      <c r="X4383" s="1218">
        <f>VLOOKUP($D4383,'NI-Ric'!$B$1:$W$2048,19,FALSE)</f>
        <v>0</v>
      </c>
    </row>
    <row r="4384" spans="1:24" ht="27" hidden="1">
      <c r="A4384" s="509"/>
      <c r="B4384" s="509"/>
      <c r="C4384" s="509"/>
      <c r="D4384" s="1218" t="s">
        <v>1747</v>
      </c>
      <c r="E4384" s="1219" t="s">
        <v>3069</v>
      </c>
      <c r="F4384" s="1202"/>
      <c r="G4384" s="1202"/>
      <c r="H4384" s="1202" t="s">
        <v>1748</v>
      </c>
      <c r="I4384" s="1202" t="s">
        <v>53</v>
      </c>
      <c r="J4384" s="1202" t="s">
        <v>3071</v>
      </c>
      <c r="K4384" s="1202"/>
      <c r="L4384" s="1202" t="s">
        <v>747</v>
      </c>
      <c r="M4384" s="1202" t="s">
        <v>1692</v>
      </c>
      <c r="N4384" s="1203" t="s">
        <v>1749</v>
      </c>
      <c r="O4384" s="1203" t="s">
        <v>750</v>
      </c>
      <c r="P4384" s="1203" t="s">
        <v>1750</v>
      </c>
      <c r="Q4384" s="1203" t="s">
        <v>750</v>
      </c>
      <c r="R4384" s="1203" t="s">
        <v>1751</v>
      </c>
      <c r="S4384" s="1218">
        <f>VLOOKUP($D4384,'NI-Ric'!$B$1:$W$2048,12,FALSE)</f>
        <v>0</v>
      </c>
      <c r="T4384" s="1218">
        <f>VLOOKUP($D4384,'NI-Ric'!$B$1:$W$2048,13,FALSE)</f>
        <v>0</v>
      </c>
      <c r="U4384" s="1218">
        <f>VLOOKUP($D4384,'NI-Ric'!$B$1:$W$2048,16,FALSE)</f>
        <v>0</v>
      </c>
      <c r="V4384" s="1218">
        <f>VLOOKUP($D4384,'NI-Ric'!$B$1:$W$2048,17,FALSE)</f>
        <v>0</v>
      </c>
      <c r="W4384" s="1218">
        <f>VLOOKUP($D4384,'NI-Ric'!$B$1:$W$2048,18,FALSE)</f>
        <v>0</v>
      </c>
      <c r="X4384" s="1218">
        <f>VLOOKUP($D4384,'NI-Ric'!$B$1:$W$2048,19,FALSE)</f>
        <v>0</v>
      </c>
    </row>
    <row r="4385" spans="1:24" ht="27" hidden="1">
      <c r="A4385" s="509"/>
      <c r="B4385" s="509"/>
      <c r="C4385" s="509"/>
      <c r="D4385" s="1218" t="s">
        <v>1752</v>
      </c>
      <c r="E4385" s="1219" t="s">
        <v>3069</v>
      </c>
      <c r="F4385" s="1202"/>
      <c r="G4385" s="1202"/>
      <c r="H4385" s="1202" t="s">
        <v>1753</v>
      </c>
      <c r="I4385" s="1202" t="s">
        <v>53</v>
      </c>
      <c r="J4385" s="1202" t="s">
        <v>3071</v>
      </c>
      <c r="K4385" s="1202"/>
      <c r="L4385" s="1202" t="s">
        <v>747</v>
      </c>
      <c r="M4385" s="1202" t="s">
        <v>1692</v>
      </c>
      <c r="N4385" s="1203" t="s">
        <v>1754</v>
      </c>
      <c r="O4385" s="1203" t="s">
        <v>750</v>
      </c>
      <c r="P4385" s="1203" t="s">
        <v>1750</v>
      </c>
      <c r="Q4385" s="1203" t="s">
        <v>750</v>
      </c>
      <c r="R4385" s="1203" t="s">
        <v>1751</v>
      </c>
      <c r="S4385" s="1218">
        <f>VLOOKUP($D4385,'NI-Ric'!$B$1:$W$2048,12,FALSE)</f>
        <v>0</v>
      </c>
      <c r="T4385" s="1218">
        <f>VLOOKUP($D4385,'NI-Ric'!$B$1:$W$2048,13,FALSE)</f>
        <v>0</v>
      </c>
      <c r="U4385" s="1218">
        <f>VLOOKUP($D4385,'NI-Ric'!$B$1:$W$2048,16,FALSE)</f>
        <v>0</v>
      </c>
      <c r="V4385" s="1218">
        <f>VLOOKUP($D4385,'NI-Ric'!$B$1:$W$2048,17,FALSE)</f>
        <v>0</v>
      </c>
      <c r="W4385" s="1218">
        <f>VLOOKUP($D4385,'NI-Ric'!$B$1:$W$2048,18,FALSE)</f>
        <v>0</v>
      </c>
      <c r="X4385" s="1218">
        <f>VLOOKUP($D4385,'NI-Ric'!$B$1:$W$2048,19,FALSE)</f>
        <v>0</v>
      </c>
    </row>
    <row r="4386" spans="1:24" ht="27" hidden="1">
      <c r="A4386" s="509"/>
      <c r="B4386" s="509"/>
      <c r="C4386" s="509"/>
      <c r="D4386" s="1218" t="s">
        <v>1755</v>
      </c>
      <c r="E4386" s="1219" t="s">
        <v>3069</v>
      </c>
      <c r="F4386" s="1202" t="s">
        <v>157</v>
      </c>
      <c r="G4386" s="1202"/>
      <c r="H4386" s="1202" t="s">
        <v>1756</v>
      </c>
      <c r="I4386" s="1202" t="s">
        <v>53</v>
      </c>
      <c r="J4386" s="1202" t="s">
        <v>3071</v>
      </c>
      <c r="K4386" s="1202"/>
      <c r="L4386" s="1202" t="s">
        <v>747</v>
      </c>
      <c r="M4386" s="1202" t="s">
        <v>1692</v>
      </c>
      <c r="N4386" s="1203" t="s">
        <v>1757</v>
      </c>
      <c r="O4386" s="1203" t="s">
        <v>750</v>
      </c>
      <c r="P4386" s="1203" t="s">
        <v>1672</v>
      </c>
      <c r="Q4386" s="1203" t="s">
        <v>750</v>
      </c>
      <c r="R4386" s="1203" t="s">
        <v>1673</v>
      </c>
      <c r="S4386" s="1218">
        <f>VLOOKUP($D4386,'NI-Ric'!$B$1:$W$2048,12,FALSE)</f>
        <v>0</v>
      </c>
      <c r="T4386" s="1218">
        <f>VLOOKUP($D4386,'NI-Ric'!$B$1:$W$2048,13,FALSE)</f>
        <v>0</v>
      </c>
      <c r="U4386" s="1218">
        <f>VLOOKUP($D4386,'NI-Ric'!$B$1:$W$2048,16,FALSE)</f>
        <v>0</v>
      </c>
      <c r="V4386" s="1218">
        <f>VLOOKUP($D4386,'NI-Ric'!$B$1:$W$2048,17,FALSE)</f>
        <v>0</v>
      </c>
      <c r="W4386" s="1218">
        <f>VLOOKUP($D4386,'NI-Ric'!$B$1:$W$2048,18,FALSE)</f>
        <v>0</v>
      </c>
      <c r="X4386" s="1218">
        <f>VLOOKUP($D4386,'NI-Ric'!$B$1:$W$2048,19,FALSE)</f>
        <v>0</v>
      </c>
    </row>
    <row r="4387" spans="1:24" ht="27" hidden="1">
      <c r="A4387" s="509"/>
      <c r="B4387" s="509"/>
      <c r="C4387" s="509"/>
      <c r="D4387" s="1218" t="s">
        <v>1758</v>
      </c>
      <c r="E4387" s="1219" t="s">
        <v>3069</v>
      </c>
      <c r="F4387" s="1202"/>
      <c r="G4387" s="1202"/>
      <c r="H4387" s="1202" t="s">
        <v>1759</v>
      </c>
      <c r="I4387" s="1202" t="s">
        <v>53</v>
      </c>
      <c r="J4387" s="1202" t="s">
        <v>3071</v>
      </c>
      <c r="K4387" s="1202"/>
      <c r="L4387" s="1202" t="s">
        <v>747</v>
      </c>
      <c r="M4387" s="1202" t="s">
        <v>1692</v>
      </c>
      <c r="N4387" s="1203" t="s">
        <v>1760</v>
      </c>
      <c r="O4387" s="1203" t="s">
        <v>750</v>
      </c>
      <c r="P4387" s="1203" t="s">
        <v>1672</v>
      </c>
      <c r="Q4387" s="1203" t="s">
        <v>750</v>
      </c>
      <c r="R4387" s="1203" t="s">
        <v>1673</v>
      </c>
      <c r="S4387" s="1218">
        <f>VLOOKUP($D4387,'NI-Ric'!$B$1:$W$2048,12,FALSE)</f>
        <v>0</v>
      </c>
      <c r="T4387" s="1218">
        <f>VLOOKUP($D4387,'NI-Ric'!$B$1:$W$2048,13,FALSE)</f>
        <v>0</v>
      </c>
      <c r="U4387" s="1218">
        <f>VLOOKUP($D4387,'NI-Ric'!$B$1:$W$2048,16,FALSE)</f>
        <v>0</v>
      </c>
      <c r="V4387" s="1218">
        <f>VLOOKUP($D4387,'NI-Ric'!$B$1:$W$2048,17,FALSE)</f>
        <v>0</v>
      </c>
      <c r="W4387" s="1218">
        <f>VLOOKUP($D4387,'NI-Ric'!$B$1:$W$2048,18,FALSE)</f>
        <v>0</v>
      </c>
      <c r="X4387" s="1218">
        <f>VLOOKUP($D4387,'NI-Ric'!$B$1:$W$2048,19,FALSE)</f>
        <v>0</v>
      </c>
    </row>
    <row r="4388" spans="1:24" ht="27" hidden="1">
      <c r="A4388" s="509"/>
      <c r="B4388" s="509"/>
      <c r="C4388" s="509"/>
      <c r="D4388" s="1218" t="s">
        <v>1761</v>
      </c>
      <c r="E4388" s="1219" t="s">
        <v>3069</v>
      </c>
      <c r="F4388" s="1202"/>
      <c r="G4388" s="1202"/>
      <c r="H4388" s="1202" t="s">
        <v>1762</v>
      </c>
      <c r="I4388" s="1202" t="s">
        <v>53</v>
      </c>
      <c r="J4388" s="1202" t="s">
        <v>3071</v>
      </c>
      <c r="K4388" s="1202"/>
      <c r="L4388" s="1202" t="s">
        <v>747</v>
      </c>
      <c r="M4388" s="1202" t="s">
        <v>1692</v>
      </c>
      <c r="N4388" s="1203" t="s">
        <v>1763</v>
      </c>
      <c r="O4388" s="1203" t="s">
        <v>750</v>
      </c>
      <c r="P4388" s="1203" t="s">
        <v>1764</v>
      </c>
      <c r="Q4388" s="1203" t="s">
        <v>750</v>
      </c>
      <c r="R4388" s="1203" t="s">
        <v>1765</v>
      </c>
      <c r="S4388" s="1218">
        <f>VLOOKUP($D4388,'NI-Ric'!$B$1:$W$2048,12,FALSE)</f>
        <v>0</v>
      </c>
      <c r="T4388" s="1218">
        <f>VLOOKUP($D4388,'NI-Ric'!$B$1:$W$2048,13,FALSE)</f>
        <v>0</v>
      </c>
      <c r="U4388" s="1218">
        <f>VLOOKUP($D4388,'NI-Ric'!$B$1:$W$2048,16,FALSE)</f>
        <v>0</v>
      </c>
      <c r="V4388" s="1218">
        <f>VLOOKUP($D4388,'NI-Ric'!$B$1:$W$2048,17,FALSE)</f>
        <v>0</v>
      </c>
      <c r="W4388" s="1218">
        <f>VLOOKUP($D4388,'NI-Ric'!$B$1:$W$2048,18,FALSE)</f>
        <v>0</v>
      </c>
      <c r="X4388" s="1218">
        <f>VLOOKUP($D4388,'NI-Ric'!$B$1:$W$2048,19,FALSE)</f>
        <v>0</v>
      </c>
    </row>
    <row r="4389" spans="1:24" ht="27" hidden="1">
      <c r="A4389" s="509"/>
      <c r="B4389" s="509"/>
      <c r="C4389" s="509"/>
      <c r="D4389" s="1218" t="s">
        <v>1766</v>
      </c>
      <c r="E4389" s="1219" t="s">
        <v>3069</v>
      </c>
      <c r="F4389" s="1202"/>
      <c r="G4389" s="1202"/>
      <c r="H4389" s="1202" t="s">
        <v>1762</v>
      </c>
      <c r="I4389" s="1202" t="s">
        <v>53</v>
      </c>
      <c r="J4389" s="1202" t="s">
        <v>3071</v>
      </c>
      <c r="K4389" s="1202"/>
      <c r="L4389" s="1202" t="s">
        <v>747</v>
      </c>
      <c r="M4389" s="1202" t="s">
        <v>1692</v>
      </c>
      <c r="N4389" s="1203" t="s">
        <v>1767</v>
      </c>
      <c r="O4389" s="1203" t="s">
        <v>750</v>
      </c>
      <c r="P4389" s="1203" t="s">
        <v>1672</v>
      </c>
      <c r="Q4389" s="1203" t="s">
        <v>750</v>
      </c>
      <c r="R4389" s="1203" t="s">
        <v>1673</v>
      </c>
      <c r="S4389" s="1218">
        <f>VLOOKUP($D4389,'NI-Ric'!$B$1:$W$2048,12,FALSE)</f>
        <v>0</v>
      </c>
      <c r="T4389" s="1218">
        <f>VLOOKUP($D4389,'NI-Ric'!$B$1:$W$2048,13,FALSE)</f>
        <v>0</v>
      </c>
      <c r="U4389" s="1218">
        <f>VLOOKUP($D4389,'NI-Ric'!$B$1:$W$2048,16,FALSE)</f>
        <v>0</v>
      </c>
      <c r="V4389" s="1218">
        <f>VLOOKUP($D4389,'NI-Ric'!$B$1:$W$2048,17,FALSE)</f>
        <v>0</v>
      </c>
      <c r="W4389" s="1218">
        <f>VLOOKUP($D4389,'NI-Ric'!$B$1:$W$2048,18,FALSE)</f>
        <v>0</v>
      </c>
      <c r="X4389" s="1218">
        <f>VLOOKUP($D4389,'NI-Ric'!$B$1:$W$2048,19,FALSE)</f>
        <v>0</v>
      </c>
    </row>
    <row r="4390" spans="1:24" ht="27" hidden="1">
      <c r="A4390" s="509"/>
      <c r="B4390" s="509"/>
      <c r="C4390" s="509"/>
      <c r="D4390" s="1218" t="s">
        <v>1768</v>
      </c>
      <c r="E4390" s="1219" t="s">
        <v>3069</v>
      </c>
      <c r="F4390" s="1202"/>
      <c r="G4390" s="1202"/>
      <c r="H4390" s="1202" t="s">
        <v>1762</v>
      </c>
      <c r="I4390" s="1202" t="s">
        <v>53</v>
      </c>
      <c r="J4390" s="1202" t="s">
        <v>3071</v>
      </c>
      <c r="K4390" s="1202"/>
      <c r="L4390" s="1202" t="s">
        <v>747</v>
      </c>
      <c r="M4390" s="1202" t="s">
        <v>1692</v>
      </c>
      <c r="N4390" s="1203" t="s">
        <v>1769</v>
      </c>
      <c r="O4390" s="1203" t="s">
        <v>750</v>
      </c>
      <c r="P4390" s="1203" t="s">
        <v>1672</v>
      </c>
      <c r="Q4390" s="1203" t="s">
        <v>750</v>
      </c>
      <c r="R4390" s="1203" t="s">
        <v>1673</v>
      </c>
      <c r="S4390" s="1218">
        <f>VLOOKUP($D4390,'NI-Ric'!$B$1:$W$2048,12,FALSE)</f>
        <v>0</v>
      </c>
      <c r="T4390" s="1218">
        <f>VLOOKUP($D4390,'NI-Ric'!$B$1:$W$2048,13,FALSE)</f>
        <v>0</v>
      </c>
      <c r="U4390" s="1218">
        <f>VLOOKUP($D4390,'NI-Ric'!$B$1:$W$2048,16,FALSE)</f>
        <v>0</v>
      </c>
      <c r="V4390" s="1218">
        <f>VLOOKUP($D4390,'NI-Ric'!$B$1:$W$2048,17,FALSE)</f>
        <v>0</v>
      </c>
      <c r="W4390" s="1218">
        <f>VLOOKUP($D4390,'NI-Ric'!$B$1:$W$2048,18,FALSE)</f>
        <v>0</v>
      </c>
      <c r="X4390" s="1218">
        <f>VLOOKUP($D4390,'NI-Ric'!$B$1:$W$2048,19,FALSE)</f>
        <v>0</v>
      </c>
    </row>
    <row r="4391" spans="1:24" ht="27" hidden="1">
      <c r="A4391" s="509"/>
      <c r="B4391" s="509"/>
      <c r="C4391" s="509"/>
      <c r="D4391" s="1218" t="s">
        <v>1770</v>
      </c>
      <c r="E4391" s="1219" t="s">
        <v>3069</v>
      </c>
      <c r="F4391" s="1202"/>
      <c r="G4391" s="1202"/>
      <c r="H4391" s="1202" t="s">
        <v>1762</v>
      </c>
      <c r="I4391" s="1202" t="s">
        <v>53</v>
      </c>
      <c r="J4391" s="1202" t="s">
        <v>3071</v>
      </c>
      <c r="K4391" s="1202"/>
      <c r="L4391" s="1202" t="s">
        <v>747</v>
      </c>
      <c r="M4391" s="1202" t="s">
        <v>1692</v>
      </c>
      <c r="N4391" s="1203" t="s">
        <v>1771</v>
      </c>
      <c r="O4391" s="1203" t="s">
        <v>750</v>
      </c>
      <c r="P4391" s="1203" t="s">
        <v>1772</v>
      </c>
      <c r="Q4391" s="1203" t="s">
        <v>750</v>
      </c>
      <c r="R4391" s="1203" t="s">
        <v>1773</v>
      </c>
      <c r="S4391" s="1218">
        <f>VLOOKUP($D4391,'NI-Ric'!$B$1:$W$2048,12,FALSE)</f>
        <v>0</v>
      </c>
      <c r="T4391" s="1218">
        <f>VLOOKUP($D4391,'NI-Ric'!$B$1:$W$2048,13,FALSE)</f>
        <v>0</v>
      </c>
      <c r="U4391" s="1218">
        <f>VLOOKUP($D4391,'NI-Ric'!$B$1:$W$2048,16,FALSE)</f>
        <v>0</v>
      </c>
      <c r="V4391" s="1218">
        <f>VLOOKUP($D4391,'NI-Ric'!$B$1:$W$2048,17,FALSE)</f>
        <v>0</v>
      </c>
      <c r="W4391" s="1218">
        <f>VLOOKUP($D4391,'NI-Ric'!$B$1:$W$2048,18,FALSE)</f>
        <v>0</v>
      </c>
      <c r="X4391" s="1218">
        <f>VLOOKUP($D4391,'NI-Ric'!$B$1:$W$2048,19,FALSE)</f>
        <v>0</v>
      </c>
    </row>
    <row r="4392" spans="1:24" ht="27" hidden="1">
      <c r="A4392" s="509"/>
      <c r="B4392" s="509"/>
      <c r="C4392" s="509"/>
      <c r="D4392" s="1218" t="s">
        <v>1774</v>
      </c>
      <c r="E4392" s="1219" t="s">
        <v>3069</v>
      </c>
      <c r="F4392" s="1202"/>
      <c r="G4392" s="1202"/>
      <c r="H4392" s="1202" t="s">
        <v>1762</v>
      </c>
      <c r="I4392" s="1202" t="s">
        <v>53</v>
      </c>
      <c r="J4392" s="1202" t="s">
        <v>3071</v>
      </c>
      <c r="K4392" s="1202"/>
      <c r="L4392" s="1202" t="s">
        <v>747</v>
      </c>
      <c r="M4392" s="1202" t="s">
        <v>1692</v>
      </c>
      <c r="N4392" s="1203" t="s">
        <v>1775</v>
      </c>
      <c r="O4392" s="1203" t="s">
        <v>750</v>
      </c>
      <c r="P4392" s="1203" t="s">
        <v>1672</v>
      </c>
      <c r="Q4392" s="1203" t="s">
        <v>750</v>
      </c>
      <c r="R4392" s="1203" t="s">
        <v>1673</v>
      </c>
      <c r="S4392" s="1218">
        <f>VLOOKUP($D4392,'NI-Ric'!$B$1:$W$2048,12,FALSE)</f>
        <v>0</v>
      </c>
      <c r="T4392" s="1218">
        <f>VLOOKUP($D4392,'NI-Ric'!$B$1:$W$2048,13,FALSE)</f>
        <v>0</v>
      </c>
      <c r="U4392" s="1218">
        <f>VLOOKUP($D4392,'NI-Ric'!$B$1:$W$2048,16,FALSE)</f>
        <v>0</v>
      </c>
      <c r="V4392" s="1218">
        <f>VLOOKUP($D4392,'NI-Ric'!$B$1:$W$2048,17,FALSE)</f>
        <v>0</v>
      </c>
      <c r="W4392" s="1218">
        <f>VLOOKUP($D4392,'NI-Ric'!$B$1:$W$2048,18,FALSE)</f>
        <v>0</v>
      </c>
      <c r="X4392" s="1218">
        <f>VLOOKUP($D4392,'NI-Ric'!$B$1:$W$2048,19,FALSE)</f>
        <v>0</v>
      </c>
    </row>
    <row r="4393" spans="1:24" hidden="1">
      <c r="A4393" s="509"/>
      <c r="B4393" s="509"/>
      <c r="C4393" s="509"/>
      <c r="D4393" s="1218" t="s">
        <v>1776</v>
      </c>
      <c r="E4393" s="1219" t="s">
        <v>3069</v>
      </c>
      <c r="F4393" s="1202"/>
      <c r="G4393" s="1202"/>
      <c r="H4393" s="1202" t="s">
        <v>1762</v>
      </c>
      <c r="I4393" s="1202" t="s">
        <v>531</v>
      </c>
      <c r="J4393" s="1202"/>
      <c r="K4393" s="1202"/>
      <c r="L4393" s="1202"/>
      <c r="M4393" s="1202" t="s">
        <v>1692</v>
      </c>
      <c r="N4393" s="1203" t="s">
        <v>1777</v>
      </c>
      <c r="O4393" s="1203" t="s">
        <v>73</v>
      </c>
      <c r="P4393" s="1203" t="s">
        <v>73</v>
      </c>
      <c r="Q4393" s="1203" t="s">
        <v>73</v>
      </c>
      <c r="R4393" s="1203" t="s">
        <v>73</v>
      </c>
      <c r="S4393" s="1218">
        <f>VLOOKUP($D4393,'NI-Ric'!$B$1:$W$2048,12,FALSE)</f>
        <v>0</v>
      </c>
      <c r="T4393" s="1218">
        <f>VLOOKUP($D4393,'NI-Ric'!$B$1:$W$2048,13,FALSE)</f>
        <v>0</v>
      </c>
      <c r="U4393" s="1218">
        <f>VLOOKUP($D4393,'NI-Ric'!$B$1:$W$2048,16,FALSE)</f>
        <v>0</v>
      </c>
      <c r="V4393" s="1218">
        <f>VLOOKUP($D4393,'NI-Ric'!$B$1:$W$2048,17,FALSE)</f>
        <v>0</v>
      </c>
      <c r="W4393" s="1218">
        <f>VLOOKUP($D4393,'NI-Ric'!$B$1:$W$2048,18,FALSE)</f>
        <v>0</v>
      </c>
      <c r="X4393" s="1218">
        <f>VLOOKUP($D4393,'NI-Ric'!$B$1:$W$2048,19,FALSE)</f>
        <v>0</v>
      </c>
    </row>
    <row r="4394" spans="1:24" ht="27" hidden="1">
      <c r="A4394" s="509"/>
      <c r="B4394" s="509"/>
      <c r="C4394" s="509"/>
      <c r="D4394" s="1218" t="s">
        <v>1778</v>
      </c>
      <c r="E4394" s="1219" t="s">
        <v>3069</v>
      </c>
      <c r="F4394" s="1202"/>
      <c r="G4394" s="1202"/>
      <c r="H4394" s="1202"/>
      <c r="I4394" s="1202" t="s">
        <v>71</v>
      </c>
      <c r="J4394" s="1202"/>
      <c r="K4394" s="1202"/>
      <c r="L4394" s="1202"/>
      <c r="M4394" s="1202"/>
      <c r="N4394" s="1203" t="s">
        <v>1779</v>
      </c>
      <c r="O4394" s="1203" t="s">
        <v>73</v>
      </c>
      <c r="P4394" s="1203" t="s">
        <v>73</v>
      </c>
      <c r="Q4394" s="1203" t="s">
        <v>73</v>
      </c>
      <c r="R4394" s="1203" t="s">
        <v>73</v>
      </c>
      <c r="S4394" s="1218">
        <f>VLOOKUP($D4394,'NI-Ric'!$B$1:$W$2048,12,FALSE)</f>
        <v>0</v>
      </c>
      <c r="T4394" s="1218">
        <f>VLOOKUP($D4394,'NI-Ric'!$B$1:$W$2048,13,FALSE)</f>
        <v>0</v>
      </c>
      <c r="U4394" s="1218">
        <f>VLOOKUP($D4394,'NI-Ric'!$B$1:$W$2048,16,FALSE)</f>
        <v>0</v>
      </c>
      <c r="V4394" s="1218">
        <f>VLOOKUP($D4394,'NI-Ric'!$B$1:$W$2048,17,FALSE)</f>
        <v>0</v>
      </c>
      <c r="W4394" s="1218">
        <f>VLOOKUP($D4394,'NI-Ric'!$B$1:$W$2048,18,FALSE)</f>
        <v>0</v>
      </c>
      <c r="X4394" s="1218">
        <f>VLOOKUP($D4394,'NI-Ric'!$B$1:$W$2048,19,FALSE)</f>
        <v>0</v>
      </c>
    </row>
    <row r="4395" spans="1:24" ht="27" hidden="1">
      <c r="A4395" s="509"/>
      <c r="B4395" s="509"/>
      <c r="C4395" s="509"/>
      <c r="D4395" s="1218" t="s">
        <v>1780</v>
      </c>
      <c r="E4395" s="1219" t="s">
        <v>3069</v>
      </c>
      <c r="F4395" s="1202" t="s">
        <v>157</v>
      </c>
      <c r="G4395" s="1202" t="str">
        <f>CONCATENATE(D4395,F4395)</f>
        <v>4.20.10.20.020.010.10.010CONS</v>
      </c>
      <c r="H4395" s="1202" t="s">
        <v>1781</v>
      </c>
      <c r="I4395" s="1202" t="s">
        <v>53</v>
      </c>
      <c r="J4395" s="1202" t="s">
        <v>3071</v>
      </c>
      <c r="K4395" s="1202"/>
      <c r="L4395" s="1202" t="s">
        <v>747</v>
      </c>
      <c r="M4395" s="1202" t="s">
        <v>1782</v>
      </c>
      <c r="N4395" s="1203" t="s">
        <v>1783</v>
      </c>
      <c r="O4395" s="1203" t="s">
        <v>1561</v>
      </c>
      <c r="P4395" s="1203" t="s">
        <v>1784</v>
      </c>
      <c r="Q4395" s="1203" t="s">
        <v>1561</v>
      </c>
      <c r="R4395" s="1203" t="s">
        <v>1785</v>
      </c>
      <c r="S4395" s="1218">
        <f>VLOOKUP($D4395,'NI-Ric'!$B$1:$W$2048,12,FALSE)</f>
        <v>0</v>
      </c>
      <c r="T4395" s="1218">
        <f>VLOOKUP($D4395,'NI-Ric'!$B$1:$W$2048,13,FALSE)</f>
        <v>0</v>
      </c>
      <c r="U4395" s="1218">
        <f>VLOOKUP($D4395,'NI-Ric'!$B$1:$W$2048,16,FALSE)</f>
        <v>0</v>
      </c>
      <c r="V4395" s="1218">
        <f>VLOOKUP($D4395,'NI-Ric'!$B$1:$W$2048,17,FALSE)</f>
        <v>0</v>
      </c>
      <c r="W4395" s="1218">
        <f>VLOOKUP($D4395,'NI-Ric'!$B$1:$W$2048,18,FALSE)</f>
        <v>0</v>
      </c>
      <c r="X4395" s="1218">
        <f>VLOOKUP($D4395,'NI-Ric'!$B$1:$W$2048,19,FALSE)</f>
        <v>0</v>
      </c>
    </row>
    <row r="4396" spans="1:24" ht="27" hidden="1">
      <c r="A4396" s="509"/>
      <c r="B4396" s="509"/>
      <c r="C4396" s="509"/>
      <c r="D4396" s="1218" t="s">
        <v>1786</v>
      </c>
      <c r="E4396" s="1219" t="s">
        <v>3069</v>
      </c>
      <c r="F4396" s="1202"/>
      <c r="G4396" s="1202"/>
      <c r="H4396" s="1202" t="s">
        <v>1787</v>
      </c>
      <c r="I4396" s="1202" t="s">
        <v>53</v>
      </c>
      <c r="J4396" s="1202" t="s">
        <v>3071</v>
      </c>
      <c r="K4396" s="1202"/>
      <c r="L4396" s="1202" t="s">
        <v>747</v>
      </c>
      <c r="M4396" s="1202" t="s">
        <v>1782</v>
      </c>
      <c r="N4396" s="1203" t="s">
        <v>1788</v>
      </c>
      <c r="O4396" s="1203" t="s">
        <v>1561</v>
      </c>
      <c r="P4396" s="1203" t="s">
        <v>1784</v>
      </c>
      <c r="Q4396" s="1203" t="s">
        <v>1561</v>
      </c>
      <c r="R4396" s="1203" t="s">
        <v>1785</v>
      </c>
      <c r="S4396" s="1218">
        <f>VLOOKUP($D4396,'NI-Ric'!$B$1:$W$2048,12,FALSE)</f>
        <v>0</v>
      </c>
      <c r="T4396" s="1218">
        <f>VLOOKUP($D4396,'NI-Ric'!$B$1:$W$2048,13,FALSE)</f>
        <v>0</v>
      </c>
      <c r="U4396" s="1218">
        <f>VLOOKUP($D4396,'NI-Ric'!$B$1:$W$2048,16,FALSE)</f>
        <v>0</v>
      </c>
      <c r="V4396" s="1218">
        <f>VLOOKUP($D4396,'NI-Ric'!$B$1:$W$2048,17,FALSE)</f>
        <v>0</v>
      </c>
      <c r="W4396" s="1218">
        <f>VLOOKUP($D4396,'NI-Ric'!$B$1:$W$2048,18,FALSE)</f>
        <v>0</v>
      </c>
      <c r="X4396" s="1218">
        <f>VLOOKUP($D4396,'NI-Ric'!$B$1:$W$2048,19,FALSE)</f>
        <v>0</v>
      </c>
    </row>
    <row r="4397" spans="1:24" ht="27" hidden="1">
      <c r="A4397" s="509"/>
      <c r="B4397" s="509"/>
      <c r="C4397" s="509"/>
      <c r="D4397" s="1218" t="s">
        <v>1789</v>
      </c>
      <c r="E4397" s="1219" t="s">
        <v>3069</v>
      </c>
      <c r="F4397" s="1202"/>
      <c r="G4397" s="1202"/>
      <c r="H4397" s="1202" t="s">
        <v>1790</v>
      </c>
      <c r="I4397" s="1202" t="s">
        <v>53</v>
      </c>
      <c r="J4397" s="1202" t="s">
        <v>3071</v>
      </c>
      <c r="K4397" s="1202"/>
      <c r="L4397" s="1202" t="s">
        <v>747</v>
      </c>
      <c r="M4397" s="1202" t="s">
        <v>1782</v>
      </c>
      <c r="N4397" s="1203" t="s">
        <v>1791</v>
      </c>
      <c r="O4397" s="1203" t="s">
        <v>1561</v>
      </c>
      <c r="P4397" s="1203" t="s">
        <v>1784</v>
      </c>
      <c r="Q4397" s="1203" t="s">
        <v>1561</v>
      </c>
      <c r="R4397" s="1203" t="s">
        <v>1785</v>
      </c>
      <c r="S4397" s="1218">
        <f>VLOOKUP($D4397,'NI-Ric'!$B$1:$W$2048,12,FALSE)</f>
        <v>0</v>
      </c>
      <c r="T4397" s="1218">
        <f>VLOOKUP($D4397,'NI-Ric'!$B$1:$W$2048,13,FALSE)</f>
        <v>0</v>
      </c>
      <c r="U4397" s="1218">
        <f>VLOOKUP($D4397,'NI-Ric'!$B$1:$W$2048,16,FALSE)</f>
        <v>0</v>
      </c>
      <c r="V4397" s="1218">
        <f>VLOOKUP($D4397,'NI-Ric'!$B$1:$W$2048,17,FALSE)</f>
        <v>0</v>
      </c>
      <c r="W4397" s="1218">
        <f>VLOOKUP($D4397,'NI-Ric'!$B$1:$W$2048,18,FALSE)</f>
        <v>0</v>
      </c>
      <c r="X4397" s="1218">
        <f>VLOOKUP($D4397,'NI-Ric'!$B$1:$W$2048,19,FALSE)</f>
        <v>0</v>
      </c>
    </row>
    <row r="4398" spans="1:24" ht="27" hidden="1">
      <c r="A4398" s="509"/>
      <c r="B4398" s="509"/>
      <c r="C4398" s="509"/>
      <c r="D4398" s="1218" t="s">
        <v>1792</v>
      </c>
      <c r="E4398" s="1219" t="s">
        <v>3069</v>
      </c>
      <c r="F4398" s="1202"/>
      <c r="G4398" s="1202"/>
      <c r="H4398" s="1202" t="s">
        <v>1790</v>
      </c>
      <c r="I4398" s="1202" t="s">
        <v>53</v>
      </c>
      <c r="J4398" s="1202" t="s">
        <v>3071</v>
      </c>
      <c r="K4398" s="1202"/>
      <c r="L4398" s="1202" t="s">
        <v>747</v>
      </c>
      <c r="M4398" s="1202" t="s">
        <v>1782</v>
      </c>
      <c r="N4398" s="1203" t="s">
        <v>1793</v>
      </c>
      <c r="O4398" s="1203" t="s">
        <v>1561</v>
      </c>
      <c r="P4398" s="1203" t="s">
        <v>1784</v>
      </c>
      <c r="Q4398" s="1203" t="s">
        <v>1561</v>
      </c>
      <c r="R4398" s="1203" t="s">
        <v>1785</v>
      </c>
      <c r="S4398" s="1218">
        <f>VLOOKUP($D4398,'NI-Ric'!$B$1:$W$2048,12,FALSE)</f>
        <v>0</v>
      </c>
      <c r="T4398" s="1218">
        <f>VLOOKUP($D4398,'NI-Ric'!$B$1:$W$2048,13,FALSE)</f>
        <v>0</v>
      </c>
      <c r="U4398" s="1218">
        <f>VLOOKUP($D4398,'NI-Ric'!$B$1:$W$2048,16,FALSE)</f>
        <v>0</v>
      </c>
      <c r="V4398" s="1218">
        <f>VLOOKUP($D4398,'NI-Ric'!$B$1:$W$2048,17,FALSE)</f>
        <v>0</v>
      </c>
      <c r="W4398" s="1218">
        <f>VLOOKUP($D4398,'NI-Ric'!$B$1:$W$2048,18,FALSE)</f>
        <v>0</v>
      </c>
      <c r="X4398" s="1218">
        <f>VLOOKUP($D4398,'NI-Ric'!$B$1:$W$2048,19,FALSE)</f>
        <v>0</v>
      </c>
    </row>
    <row r="4399" spans="1:24" ht="27" hidden="1">
      <c r="A4399" s="509"/>
      <c r="B4399" s="509"/>
      <c r="C4399" s="509"/>
      <c r="D4399" s="1218" t="s">
        <v>1794</v>
      </c>
      <c r="E4399" s="1219" t="s">
        <v>3069</v>
      </c>
      <c r="F4399" s="1202"/>
      <c r="G4399" s="1202"/>
      <c r="H4399" s="1202" t="s">
        <v>1790</v>
      </c>
      <c r="I4399" s="1202" t="s">
        <v>53</v>
      </c>
      <c r="J4399" s="1202" t="s">
        <v>3071</v>
      </c>
      <c r="K4399" s="1202"/>
      <c r="L4399" s="1202" t="s">
        <v>747</v>
      </c>
      <c r="M4399" s="1202" t="s">
        <v>1782</v>
      </c>
      <c r="N4399" s="1203" t="s">
        <v>1795</v>
      </c>
      <c r="O4399" s="1203" t="s">
        <v>1561</v>
      </c>
      <c r="P4399" s="1203" t="s">
        <v>1784</v>
      </c>
      <c r="Q4399" s="1203" t="s">
        <v>1561</v>
      </c>
      <c r="R4399" s="1203" t="s">
        <v>1785</v>
      </c>
      <c r="S4399" s="1218">
        <f>VLOOKUP($D4399,'NI-Ric'!$B$1:$W$2048,12,FALSE)</f>
        <v>0</v>
      </c>
      <c r="T4399" s="1218">
        <f>VLOOKUP($D4399,'NI-Ric'!$B$1:$W$2048,13,FALSE)</f>
        <v>0</v>
      </c>
      <c r="U4399" s="1218">
        <f>VLOOKUP($D4399,'NI-Ric'!$B$1:$W$2048,16,FALSE)</f>
        <v>0</v>
      </c>
      <c r="V4399" s="1218">
        <f>VLOOKUP($D4399,'NI-Ric'!$B$1:$W$2048,17,FALSE)</f>
        <v>0</v>
      </c>
      <c r="W4399" s="1218">
        <f>VLOOKUP($D4399,'NI-Ric'!$B$1:$W$2048,18,FALSE)</f>
        <v>0</v>
      </c>
      <c r="X4399" s="1218">
        <f>VLOOKUP($D4399,'NI-Ric'!$B$1:$W$2048,19,FALSE)</f>
        <v>0</v>
      </c>
    </row>
    <row r="4400" spans="1:24" ht="27" hidden="1">
      <c r="A4400" s="509"/>
      <c r="B4400" s="509"/>
      <c r="C4400" s="509"/>
      <c r="D4400" s="1218" t="s">
        <v>1796</v>
      </c>
      <c r="E4400" s="1219" t="s">
        <v>3069</v>
      </c>
      <c r="F4400" s="1202"/>
      <c r="G4400" s="1202"/>
      <c r="H4400" s="1202" t="s">
        <v>1790</v>
      </c>
      <c r="I4400" s="1202" t="s">
        <v>53</v>
      </c>
      <c r="J4400" s="1202" t="s">
        <v>3071</v>
      </c>
      <c r="K4400" s="1202"/>
      <c r="L4400" s="1202" t="s">
        <v>747</v>
      </c>
      <c r="M4400" s="1202" t="s">
        <v>1782</v>
      </c>
      <c r="N4400" s="1203" t="s">
        <v>1797</v>
      </c>
      <c r="O4400" s="1203" t="s">
        <v>1561</v>
      </c>
      <c r="P4400" s="1203" t="s">
        <v>1784</v>
      </c>
      <c r="Q4400" s="1203" t="s">
        <v>1561</v>
      </c>
      <c r="R4400" s="1203" t="s">
        <v>1785</v>
      </c>
      <c r="S4400" s="1218">
        <f>VLOOKUP($D4400,'NI-Ric'!$B$1:$W$2048,12,FALSE)</f>
        <v>0</v>
      </c>
      <c r="T4400" s="1218">
        <f>VLOOKUP($D4400,'NI-Ric'!$B$1:$W$2048,13,FALSE)</f>
        <v>0</v>
      </c>
      <c r="U4400" s="1218">
        <f>VLOOKUP($D4400,'NI-Ric'!$B$1:$W$2048,16,FALSE)</f>
        <v>0</v>
      </c>
      <c r="V4400" s="1218">
        <f>VLOOKUP($D4400,'NI-Ric'!$B$1:$W$2048,17,FALSE)</f>
        <v>0</v>
      </c>
      <c r="W4400" s="1218">
        <f>VLOOKUP($D4400,'NI-Ric'!$B$1:$W$2048,18,FALSE)</f>
        <v>0</v>
      </c>
      <c r="X4400" s="1218">
        <f>VLOOKUP($D4400,'NI-Ric'!$B$1:$W$2048,19,FALSE)</f>
        <v>0</v>
      </c>
    </row>
    <row r="4401" spans="1:24" ht="27" hidden="1">
      <c r="A4401" s="509"/>
      <c r="B4401" s="509"/>
      <c r="C4401" s="509"/>
      <c r="D4401" s="1218" t="s">
        <v>1798</v>
      </c>
      <c r="E4401" s="1219" t="s">
        <v>3069</v>
      </c>
      <c r="F4401" s="1202"/>
      <c r="G4401" s="1202"/>
      <c r="H4401" s="1202" t="s">
        <v>1799</v>
      </c>
      <c r="I4401" s="1202" t="s">
        <v>53</v>
      </c>
      <c r="J4401" s="1202" t="s">
        <v>3071</v>
      </c>
      <c r="K4401" s="1202"/>
      <c r="L4401" s="1202" t="s">
        <v>747</v>
      </c>
      <c r="M4401" s="1202" t="s">
        <v>1782</v>
      </c>
      <c r="N4401" s="1203" t="s">
        <v>1800</v>
      </c>
      <c r="O4401" s="1203" t="s">
        <v>1561</v>
      </c>
      <c r="P4401" s="1203" t="s">
        <v>1784</v>
      </c>
      <c r="Q4401" s="1203" t="s">
        <v>1561</v>
      </c>
      <c r="R4401" s="1203" t="s">
        <v>1785</v>
      </c>
      <c r="S4401" s="1218">
        <f>VLOOKUP($D4401,'NI-Ric'!$B$1:$W$2048,12,FALSE)</f>
        <v>0</v>
      </c>
      <c r="T4401" s="1218">
        <f>VLOOKUP($D4401,'NI-Ric'!$B$1:$W$2048,13,FALSE)</f>
        <v>0</v>
      </c>
      <c r="U4401" s="1218">
        <f>VLOOKUP($D4401,'NI-Ric'!$B$1:$W$2048,16,FALSE)</f>
        <v>0</v>
      </c>
      <c r="V4401" s="1218">
        <f>VLOOKUP($D4401,'NI-Ric'!$B$1:$W$2048,17,FALSE)</f>
        <v>0</v>
      </c>
      <c r="W4401" s="1218">
        <f>VLOOKUP($D4401,'NI-Ric'!$B$1:$W$2048,18,FALSE)</f>
        <v>0</v>
      </c>
      <c r="X4401" s="1218">
        <f>VLOOKUP($D4401,'NI-Ric'!$B$1:$W$2048,19,FALSE)</f>
        <v>0</v>
      </c>
    </row>
    <row r="4402" spans="1:24" ht="27" hidden="1">
      <c r="A4402" s="509"/>
      <c r="B4402" s="509"/>
      <c r="C4402" s="509"/>
      <c r="D4402" s="1218" t="s">
        <v>1801</v>
      </c>
      <c r="E4402" s="1219" t="s">
        <v>3069</v>
      </c>
      <c r="F4402" s="1202"/>
      <c r="G4402" s="1202"/>
      <c r="H4402" s="1202" t="s">
        <v>1799</v>
      </c>
      <c r="I4402" s="1202" t="s">
        <v>53</v>
      </c>
      <c r="J4402" s="1202" t="s">
        <v>3071</v>
      </c>
      <c r="K4402" s="1202"/>
      <c r="L4402" s="1202" t="s">
        <v>747</v>
      </c>
      <c r="M4402" s="1202" t="s">
        <v>1782</v>
      </c>
      <c r="N4402" s="1203" t="s">
        <v>1802</v>
      </c>
      <c r="O4402" s="1203" t="s">
        <v>1561</v>
      </c>
      <c r="P4402" s="1203" t="s">
        <v>1784</v>
      </c>
      <c r="Q4402" s="1203" t="s">
        <v>1561</v>
      </c>
      <c r="R4402" s="1203" t="s">
        <v>1785</v>
      </c>
      <c r="S4402" s="1218">
        <f>VLOOKUP($D4402,'NI-Ric'!$B$1:$W$2048,12,FALSE)</f>
        <v>0</v>
      </c>
      <c r="T4402" s="1218">
        <f>VLOOKUP($D4402,'NI-Ric'!$B$1:$W$2048,13,FALSE)</f>
        <v>0</v>
      </c>
      <c r="U4402" s="1218">
        <f>VLOOKUP($D4402,'NI-Ric'!$B$1:$W$2048,16,FALSE)</f>
        <v>0</v>
      </c>
      <c r="V4402" s="1218">
        <f>VLOOKUP($D4402,'NI-Ric'!$B$1:$W$2048,17,FALSE)</f>
        <v>0</v>
      </c>
      <c r="W4402" s="1218">
        <f>VLOOKUP($D4402,'NI-Ric'!$B$1:$W$2048,18,FALSE)</f>
        <v>0</v>
      </c>
      <c r="X4402" s="1218">
        <f>VLOOKUP($D4402,'NI-Ric'!$B$1:$W$2048,19,FALSE)</f>
        <v>0</v>
      </c>
    </row>
    <row r="4403" spans="1:24" ht="27" hidden="1">
      <c r="A4403" s="509"/>
      <c r="B4403" s="509"/>
      <c r="C4403" s="509"/>
      <c r="D4403" s="1218" t="s">
        <v>1803</v>
      </c>
      <c r="E4403" s="1219" t="s">
        <v>3069</v>
      </c>
      <c r="F4403" s="1202"/>
      <c r="G4403" s="1202"/>
      <c r="H4403" s="1204" t="s">
        <v>1804</v>
      </c>
      <c r="I4403" s="1202" t="s">
        <v>53</v>
      </c>
      <c r="J4403" s="1202" t="s">
        <v>3071</v>
      </c>
      <c r="K4403" s="1202"/>
      <c r="L4403" s="1202" t="s">
        <v>747</v>
      </c>
      <c r="M4403" s="1202" t="s">
        <v>1782</v>
      </c>
      <c r="N4403" s="1203" t="s">
        <v>1805</v>
      </c>
      <c r="O4403" s="1203" t="s">
        <v>750</v>
      </c>
      <c r="P4403" s="1203" t="s">
        <v>1672</v>
      </c>
      <c r="Q4403" s="1203" t="s">
        <v>750</v>
      </c>
      <c r="R4403" s="1203" t="s">
        <v>1673</v>
      </c>
      <c r="S4403" s="1218">
        <f>VLOOKUP($D4403,'NI-Ric'!$B$1:$W$2048,12,FALSE)</f>
        <v>0</v>
      </c>
      <c r="T4403" s="1218">
        <f>VLOOKUP($D4403,'NI-Ric'!$B$1:$W$2048,13,FALSE)</f>
        <v>0</v>
      </c>
      <c r="U4403" s="1218">
        <f>VLOOKUP($D4403,'NI-Ric'!$B$1:$W$2048,16,FALSE)</f>
        <v>0</v>
      </c>
      <c r="V4403" s="1218">
        <f>VLOOKUP($D4403,'NI-Ric'!$B$1:$W$2048,17,FALSE)</f>
        <v>0</v>
      </c>
      <c r="W4403" s="1218">
        <f>VLOOKUP($D4403,'NI-Ric'!$B$1:$W$2048,18,FALSE)</f>
        <v>0</v>
      </c>
      <c r="X4403" s="1218">
        <f>VLOOKUP($D4403,'NI-Ric'!$B$1:$W$2048,19,FALSE)</f>
        <v>0</v>
      </c>
    </row>
    <row r="4404" spans="1:24" ht="27" hidden="1">
      <c r="A4404" s="509"/>
      <c r="B4404" s="509"/>
      <c r="C4404" s="509"/>
      <c r="D4404" s="1218" t="s">
        <v>1806</v>
      </c>
      <c r="E4404" s="1219" t="s">
        <v>3069</v>
      </c>
      <c r="F4404" s="1202"/>
      <c r="G4404" s="1202"/>
      <c r="H4404" s="1202" t="s">
        <v>1807</v>
      </c>
      <c r="I4404" s="1202" t="s">
        <v>53</v>
      </c>
      <c r="J4404" s="1202" t="s">
        <v>3071</v>
      </c>
      <c r="K4404" s="1202"/>
      <c r="L4404" s="1202" t="s">
        <v>747</v>
      </c>
      <c r="M4404" s="1202" t="s">
        <v>1782</v>
      </c>
      <c r="N4404" s="1203" t="s">
        <v>1808</v>
      </c>
      <c r="O4404" s="1203" t="s">
        <v>1561</v>
      </c>
      <c r="P4404" s="1203" t="s">
        <v>1784</v>
      </c>
      <c r="Q4404" s="1203" t="s">
        <v>1561</v>
      </c>
      <c r="R4404" s="1203" t="s">
        <v>1785</v>
      </c>
      <c r="S4404" s="1218">
        <f>VLOOKUP($D4404,'NI-Ric'!$B$1:$W$2048,12,FALSE)</f>
        <v>0</v>
      </c>
      <c r="T4404" s="1218">
        <f>VLOOKUP($D4404,'NI-Ric'!$B$1:$W$2048,13,FALSE)</f>
        <v>0</v>
      </c>
      <c r="U4404" s="1218">
        <f>VLOOKUP($D4404,'NI-Ric'!$B$1:$W$2048,16,FALSE)</f>
        <v>0</v>
      </c>
      <c r="V4404" s="1218">
        <f>VLOOKUP($D4404,'NI-Ric'!$B$1:$W$2048,17,FALSE)</f>
        <v>0</v>
      </c>
      <c r="W4404" s="1218">
        <f>VLOOKUP($D4404,'NI-Ric'!$B$1:$W$2048,18,FALSE)</f>
        <v>0</v>
      </c>
      <c r="X4404" s="1218">
        <f>VLOOKUP($D4404,'NI-Ric'!$B$1:$W$2048,19,FALSE)</f>
        <v>0</v>
      </c>
    </row>
    <row r="4405" spans="1:24" ht="27" hidden="1">
      <c r="A4405" s="509"/>
      <c r="B4405" s="509"/>
      <c r="C4405" s="509"/>
      <c r="D4405" s="1218" t="s">
        <v>1809</v>
      </c>
      <c r="E4405" s="1219" t="s">
        <v>3069</v>
      </c>
      <c r="F4405" s="1202"/>
      <c r="G4405" s="1202"/>
      <c r="H4405" s="1202" t="s">
        <v>1807</v>
      </c>
      <c r="I4405" s="1202" t="s">
        <v>53</v>
      </c>
      <c r="J4405" s="1202" t="s">
        <v>3071</v>
      </c>
      <c r="K4405" s="1202"/>
      <c r="L4405" s="1202" t="s">
        <v>747</v>
      </c>
      <c r="M4405" s="1202" t="s">
        <v>1782</v>
      </c>
      <c r="N4405" s="1203" t="s">
        <v>1810</v>
      </c>
      <c r="O4405" s="1203" t="s">
        <v>1561</v>
      </c>
      <c r="P4405" s="1203" t="s">
        <v>1784</v>
      </c>
      <c r="Q4405" s="1203" t="s">
        <v>1561</v>
      </c>
      <c r="R4405" s="1203" t="s">
        <v>1785</v>
      </c>
      <c r="S4405" s="1218">
        <f>VLOOKUP($D4405,'NI-Ric'!$B$1:$W$2048,12,FALSE)</f>
        <v>0</v>
      </c>
      <c r="T4405" s="1218">
        <f>VLOOKUP($D4405,'NI-Ric'!$B$1:$W$2048,13,FALSE)</f>
        <v>0</v>
      </c>
      <c r="U4405" s="1218">
        <f>VLOOKUP($D4405,'NI-Ric'!$B$1:$W$2048,16,FALSE)</f>
        <v>0</v>
      </c>
      <c r="V4405" s="1218">
        <f>VLOOKUP($D4405,'NI-Ric'!$B$1:$W$2048,17,FALSE)</f>
        <v>0</v>
      </c>
      <c r="W4405" s="1218">
        <f>VLOOKUP($D4405,'NI-Ric'!$B$1:$W$2048,18,FALSE)</f>
        <v>0</v>
      </c>
      <c r="X4405" s="1218">
        <f>VLOOKUP($D4405,'NI-Ric'!$B$1:$W$2048,19,FALSE)</f>
        <v>0</v>
      </c>
    </row>
    <row r="4406" spans="1:24" ht="27" hidden="1">
      <c r="A4406" s="509"/>
      <c r="B4406" s="509"/>
      <c r="C4406" s="509"/>
      <c r="D4406" s="1218" t="s">
        <v>1811</v>
      </c>
      <c r="E4406" s="1219" t="s">
        <v>3069</v>
      </c>
      <c r="F4406" s="1202"/>
      <c r="G4406" s="1202"/>
      <c r="H4406" s="1202" t="s">
        <v>1812</v>
      </c>
      <c r="I4406" s="1202" t="s">
        <v>53</v>
      </c>
      <c r="J4406" s="1202" t="s">
        <v>3071</v>
      </c>
      <c r="K4406" s="1202"/>
      <c r="L4406" s="1202" t="s">
        <v>747</v>
      </c>
      <c r="M4406" s="1202" t="s">
        <v>1782</v>
      </c>
      <c r="N4406" s="1203" t="s">
        <v>1813</v>
      </c>
      <c r="O4406" s="1203" t="s">
        <v>1561</v>
      </c>
      <c r="P4406" s="1203" t="s">
        <v>1784</v>
      </c>
      <c r="Q4406" s="1203" t="s">
        <v>1561</v>
      </c>
      <c r="R4406" s="1203" t="s">
        <v>1785</v>
      </c>
      <c r="S4406" s="1218">
        <f>VLOOKUP($D4406,'NI-Ric'!$B$1:$W$2048,12,FALSE)</f>
        <v>0</v>
      </c>
      <c r="T4406" s="1218">
        <f>VLOOKUP($D4406,'NI-Ric'!$B$1:$W$2048,13,FALSE)</f>
        <v>0</v>
      </c>
      <c r="U4406" s="1218">
        <f>VLOOKUP($D4406,'NI-Ric'!$B$1:$W$2048,16,FALSE)</f>
        <v>0</v>
      </c>
      <c r="V4406" s="1218">
        <f>VLOOKUP($D4406,'NI-Ric'!$B$1:$W$2048,17,FALSE)</f>
        <v>0</v>
      </c>
      <c r="W4406" s="1218">
        <f>VLOOKUP($D4406,'NI-Ric'!$B$1:$W$2048,18,FALSE)</f>
        <v>0</v>
      </c>
      <c r="X4406" s="1218">
        <f>VLOOKUP($D4406,'NI-Ric'!$B$1:$W$2048,19,FALSE)</f>
        <v>0</v>
      </c>
    </row>
    <row r="4407" spans="1:24" ht="27" hidden="1">
      <c r="A4407" s="509"/>
      <c r="B4407" s="509"/>
      <c r="C4407" s="509"/>
      <c r="D4407" s="1218" t="s">
        <v>1814</v>
      </c>
      <c r="E4407" s="1219" t="s">
        <v>3069</v>
      </c>
      <c r="F4407" s="1202"/>
      <c r="G4407" s="1202"/>
      <c r="H4407" s="1202" t="s">
        <v>1812</v>
      </c>
      <c r="I4407" s="1202" t="s">
        <v>53</v>
      </c>
      <c r="J4407" s="1202" t="s">
        <v>3071</v>
      </c>
      <c r="K4407" s="1202"/>
      <c r="L4407" s="1202" t="s">
        <v>747</v>
      </c>
      <c r="M4407" s="1202" t="s">
        <v>1782</v>
      </c>
      <c r="N4407" s="1203" t="s">
        <v>1815</v>
      </c>
      <c r="O4407" s="1203" t="s">
        <v>1561</v>
      </c>
      <c r="P4407" s="1203" t="s">
        <v>1784</v>
      </c>
      <c r="Q4407" s="1203" t="s">
        <v>1561</v>
      </c>
      <c r="R4407" s="1203" t="s">
        <v>1785</v>
      </c>
      <c r="S4407" s="1218">
        <f>VLOOKUP($D4407,'NI-Ric'!$B$1:$W$2048,12,FALSE)</f>
        <v>0</v>
      </c>
      <c r="T4407" s="1218">
        <f>VLOOKUP($D4407,'NI-Ric'!$B$1:$W$2048,13,FALSE)</f>
        <v>0</v>
      </c>
      <c r="U4407" s="1218">
        <f>VLOOKUP($D4407,'NI-Ric'!$B$1:$W$2048,16,FALSE)</f>
        <v>0</v>
      </c>
      <c r="V4407" s="1218">
        <f>VLOOKUP($D4407,'NI-Ric'!$B$1:$W$2048,17,FALSE)</f>
        <v>0</v>
      </c>
      <c r="W4407" s="1218">
        <f>VLOOKUP($D4407,'NI-Ric'!$B$1:$W$2048,18,FALSE)</f>
        <v>0</v>
      </c>
      <c r="X4407" s="1218">
        <f>VLOOKUP($D4407,'NI-Ric'!$B$1:$W$2048,19,FALSE)</f>
        <v>0</v>
      </c>
    </row>
    <row r="4408" spans="1:24" ht="40.5" hidden="1">
      <c r="A4408" s="509"/>
      <c r="B4408" s="509"/>
      <c r="C4408" s="509"/>
      <c r="D4408" s="1218" t="s">
        <v>1816</v>
      </c>
      <c r="E4408" s="1219" t="s">
        <v>3069</v>
      </c>
      <c r="F4408" s="1202" t="s">
        <v>157</v>
      </c>
      <c r="G4408" s="1202"/>
      <c r="H4408" s="1202" t="s">
        <v>1817</v>
      </c>
      <c r="I4408" s="1202" t="s">
        <v>53</v>
      </c>
      <c r="J4408" s="1202" t="s">
        <v>3071</v>
      </c>
      <c r="K4408" s="1202"/>
      <c r="L4408" s="1202" t="s">
        <v>747</v>
      </c>
      <c r="M4408" s="1202" t="s">
        <v>1782</v>
      </c>
      <c r="N4408" s="1203" t="s">
        <v>1818</v>
      </c>
      <c r="O4408" s="1203" t="s">
        <v>1561</v>
      </c>
      <c r="P4408" s="1203" t="s">
        <v>1819</v>
      </c>
      <c r="Q4408" s="1203" t="s">
        <v>1561</v>
      </c>
      <c r="R4408" s="1203" t="s">
        <v>1820</v>
      </c>
      <c r="S4408" s="1218">
        <f>VLOOKUP($D4408,'NI-Ric'!$B$1:$W$2048,12,FALSE)</f>
        <v>0</v>
      </c>
      <c r="T4408" s="1218">
        <f>VLOOKUP($D4408,'NI-Ric'!$B$1:$W$2048,13,FALSE)</f>
        <v>0</v>
      </c>
      <c r="U4408" s="1218">
        <f>VLOOKUP($D4408,'NI-Ric'!$B$1:$W$2048,16,FALSE)</f>
        <v>0</v>
      </c>
      <c r="V4408" s="1218">
        <f>VLOOKUP($D4408,'NI-Ric'!$B$1:$W$2048,17,FALSE)</f>
        <v>0</v>
      </c>
      <c r="W4408" s="1218">
        <f>VLOOKUP($D4408,'NI-Ric'!$B$1:$W$2048,18,FALSE)</f>
        <v>0</v>
      </c>
      <c r="X4408" s="1218">
        <f>VLOOKUP($D4408,'NI-Ric'!$B$1:$W$2048,19,FALSE)</f>
        <v>0</v>
      </c>
    </row>
    <row r="4409" spans="1:24" ht="40.5" hidden="1">
      <c r="A4409" s="509"/>
      <c r="B4409" s="509"/>
      <c r="C4409" s="509"/>
      <c r="D4409" s="1218" t="s">
        <v>1821</v>
      </c>
      <c r="E4409" s="1219" t="s">
        <v>3069</v>
      </c>
      <c r="F4409" s="1202"/>
      <c r="G4409" s="1202"/>
      <c r="H4409" s="1202" t="s">
        <v>1822</v>
      </c>
      <c r="I4409" s="1202" t="s">
        <v>53</v>
      </c>
      <c r="J4409" s="1202" t="s">
        <v>3071</v>
      </c>
      <c r="K4409" s="1202"/>
      <c r="L4409" s="1202" t="s">
        <v>747</v>
      </c>
      <c r="M4409" s="1202" t="s">
        <v>1782</v>
      </c>
      <c r="N4409" s="1203" t="s">
        <v>1823</v>
      </c>
      <c r="O4409" s="1203" t="s">
        <v>1561</v>
      </c>
      <c r="P4409" s="1203" t="s">
        <v>1819</v>
      </c>
      <c r="Q4409" s="1203" t="s">
        <v>1561</v>
      </c>
      <c r="R4409" s="1203" t="s">
        <v>1820</v>
      </c>
      <c r="S4409" s="1218">
        <f>VLOOKUP($D4409,'NI-Ric'!$B$1:$W$2048,12,FALSE)</f>
        <v>0</v>
      </c>
      <c r="T4409" s="1218">
        <f>VLOOKUP($D4409,'NI-Ric'!$B$1:$W$2048,13,FALSE)</f>
        <v>0</v>
      </c>
      <c r="U4409" s="1218">
        <f>VLOOKUP($D4409,'NI-Ric'!$B$1:$W$2048,16,FALSE)</f>
        <v>0</v>
      </c>
      <c r="V4409" s="1218">
        <f>VLOOKUP($D4409,'NI-Ric'!$B$1:$W$2048,17,FALSE)</f>
        <v>0</v>
      </c>
      <c r="W4409" s="1218">
        <f>VLOOKUP($D4409,'NI-Ric'!$B$1:$W$2048,18,FALSE)</f>
        <v>0</v>
      </c>
      <c r="X4409" s="1218">
        <f>VLOOKUP($D4409,'NI-Ric'!$B$1:$W$2048,19,FALSE)</f>
        <v>0</v>
      </c>
    </row>
    <row r="4410" spans="1:24" ht="27" hidden="1">
      <c r="A4410" s="509"/>
      <c r="B4410" s="509"/>
      <c r="C4410" s="509"/>
      <c r="D4410" s="1218" t="s">
        <v>1824</v>
      </c>
      <c r="E4410" s="1219" t="s">
        <v>3069</v>
      </c>
      <c r="F4410" s="1202"/>
      <c r="G4410" s="1202"/>
      <c r="H4410" s="1202" t="s">
        <v>1822</v>
      </c>
      <c r="I4410" s="1202" t="s">
        <v>53</v>
      </c>
      <c r="J4410" s="1202" t="s">
        <v>3071</v>
      </c>
      <c r="K4410" s="1202"/>
      <c r="L4410" s="1202" t="s">
        <v>747</v>
      </c>
      <c r="M4410" s="1202" t="s">
        <v>1782</v>
      </c>
      <c r="N4410" s="1203" t="s">
        <v>1825</v>
      </c>
      <c r="O4410" s="1203" t="s">
        <v>1561</v>
      </c>
      <c r="P4410" s="1203" t="s">
        <v>1819</v>
      </c>
      <c r="Q4410" s="1203" t="s">
        <v>1561</v>
      </c>
      <c r="R4410" s="1203" t="s">
        <v>1820</v>
      </c>
      <c r="S4410" s="1218">
        <f>VLOOKUP($D4410,'NI-Ric'!$B$1:$W$2048,12,FALSE)</f>
        <v>0</v>
      </c>
      <c r="T4410" s="1218">
        <f>VLOOKUP($D4410,'NI-Ric'!$B$1:$W$2048,13,FALSE)</f>
        <v>0</v>
      </c>
      <c r="U4410" s="1218">
        <f>VLOOKUP($D4410,'NI-Ric'!$B$1:$W$2048,16,FALSE)</f>
        <v>0</v>
      </c>
      <c r="V4410" s="1218">
        <f>VLOOKUP($D4410,'NI-Ric'!$B$1:$W$2048,17,FALSE)</f>
        <v>0</v>
      </c>
      <c r="W4410" s="1218">
        <f>VLOOKUP($D4410,'NI-Ric'!$B$1:$W$2048,18,FALSE)</f>
        <v>0</v>
      </c>
      <c r="X4410" s="1218">
        <f>VLOOKUP($D4410,'NI-Ric'!$B$1:$W$2048,19,FALSE)</f>
        <v>0</v>
      </c>
    </row>
    <row r="4411" spans="1:24" ht="27" hidden="1">
      <c r="A4411" s="509"/>
      <c r="B4411" s="509"/>
      <c r="C4411" s="509"/>
      <c r="D4411" s="1218" t="s">
        <v>1826</v>
      </c>
      <c r="E4411" s="1219" t="s">
        <v>3069</v>
      </c>
      <c r="F4411" s="1202"/>
      <c r="G4411" s="1202"/>
      <c r="H4411" s="1202" t="s">
        <v>1827</v>
      </c>
      <c r="I4411" s="1202" t="s">
        <v>53</v>
      </c>
      <c r="J4411" s="1202" t="s">
        <v>3071</v>
      </c>
      <c r="K4411" s="1202"/>
      <c r="L4411" s="1202" t="s">
        <v>747</v>
      </c>
      <c r="M4411" s="1202" t="s">
        <v>1782</v>
      </c>
      <c r="N4411" s="1203" t="s">
        <v>1828</v>
      </c>
      <c r="O4411" s="1203" t="s">
        <v>1561</v>
      </c>
      <c r="P4411" s="1203" t="s">
        <v>1819</v>
      </c>
      <c r="Q4411" s="1203" t="s">
        <v>1561</v>
      </c>
      <c r="R4411" s="1203" t="s">
        <v>1820</v>
      </c>
      <c r="S4411" s="1218">
        <f>VLOOKUP($D4411,'NI-Ric'!$B$1:$W$2048,12,FALSE)</f>
        <v>0</v>
      </c>
      <c r="T4411" s="1218">
        <f>VLOOKUP($D4411,'NI-Ric'!$B$1:$W$2048,13,FALSE)</f>
        <v>0</v>
      </c>
      <c r="U4411" s="1218">
        <f>VLOOKUP($D4411,'NI-Ric'!$B$1:$W$2048,16,FALSE)</f>
        <v>0</v>
      </c>
      <c r="V4411" s="1218">
        <f>VLOOKUP($D4411,'NI-Ric'!$B$1:$W$2048,17,FALSE)</f>
        <v>0</v>
      </c>
      <c r="W4411" s="1218">
        <f>VLOOKUP($D4411,'NI-Ric'!$B$1:$W$2048,18,FALSE)</f>
        <v>0</v>
      </c>
      <c r="X4411" s="1218">
        <f>VLOOKUP($D4411,'NI-Ric'!$B$1:$W$2048,19,FALSE)</f>
        <v>0</v>
      </c>
    </row>
    <row r="4412" spans="1:24" ht="27" hidden="1">
      <c r="A4412" s="509"/>
      <c r="B4412" s="509"/>
      <c r="C4412" s="509"/>
      <c r="D4412" s="1218" t="s">
        <v>1829</v>
      </c>
      <c r="E4412" s="1219" t="s">
        <v>3069</v>
      </c>
      <c r="F4412" s="1202"/>
      <c r="G4412" s="1202"/>
      <c r="H4412" s="1202" t="s">
        <v>1790</v>
      </c>
      <c r="I4412" s="1202" t="s">
        <v>531</v>
      </c>
      <c r="J4412" s="1202"/>
      <c r="K4412" s="1202"/>
      <c r="L4412" s="1202"/>
      <c r="M4412" s="1202" t="s">
        <v>1782</v>
      </c>
      <c r="N4412" s="1203" t="s">
        <v>1830</v>
      </c>
      <c r="O4412" s="1203" t="s">
        <v>73</v>
      </c>
      <c r="P4412" s="1203" t="s">
        <v>73</v>
      </c>
      <c r="Q4412" s="1203" t="s">
        <v>73</v>
      </c>
      <c r="R4412" s="1203" t="s">
        <v>73</v>
      </c>
      <c r="S4412" s="1218">
        <f>VLOOKUP($D4412,'NI-Ric'!$B$1:$W$2048,12,FALSE)</f>
        <v>0</v>
      </c>
      <c r="T4412" s="1218">
        <f>VLOOKUP($D4412,'NI-Ric'!$B$1:$W$2048,13,FALSE)</f>
        <v>0</v>
      </c>
      <c r="U4412" s="1218">
        <f>VLOOKUP($D4412,'NI-Ric'!$B$1:$W$2048,16,FALSE)</f>
        <v>0</v>
      </c>
      <c r="V4412" s="1218">
        <f>VLOOKUP($D4412,'NI-Ric'!$B$1:$W$2048,17,FALSE)</f>
        <v>0</v>
      </c>
      <c r="W4412" s="1218">
        <f>VLOOKUP($D4412,'NI-Ric'!$B$1:$W$2048,18,FALSE)</f>
        <v>0</v>
      </c>
      <c r="X4412" s="1218">
        <f>VLOOKUP($D4412,'NI-Ric'!$B$1:$W$2048,19,FALSE)</f>
        <v>0</v>
      </c>
    </row>
    <row r="4413" spans="1:24" hidden="1">
      <c r="A4413" s="509"/>
      <c r="B4413" s="509"/>
      <c r="C4413" s="509"/>
      <c r="D4413" s="1218" t="s">
        <v>1831</v>
      </c>
      <c r="E4413" s="1219" t="s">
        <v>3069</v>
      </c>
      <c r="F4413" s="1202"/>
      <c r="G4413" s="1202"/>
      <c r="H4413" s="1202"/>
      <c r="I4413" s="1202" t="s">
        <v>71</v>
      </c>
      <c r="J4413" s="1202"/>
      <c r="K4413" s="1202"/>
      <c r="L4413" s="1202"/>
      <c r="M4413" s="1202"/>
      <c r="N4413" s="1203" t="s">
        <v>1832</v>
      </c>
      <c r="O4413" s="1203" t="s">
        <v>73</v>
      </c>
      <c r="P4413" s="1203" t="s">
        <v>73</v>
      </c>
      <c r="Q4413" s="1203" t="s">
        <v>73</v>
      </c>
      <c r="R4413" s="1203" t="s">
        <v>73</v>
      </c>
      <c r="S4413" s="1218">
        <f>VLOOKUP($D4413,'NI-Ric'!$B$1:$W$2048,12,FALSE)</f>
        <v>0</v>
      </c>
      <c r="T4413" s="1218">
        <f>VLOOKUP($D4413,'NI-Ric'!$B$1:$W$2048,13,FALSE)</f>
        <v>0</v>
      </c>
      <c r="U4413" s="1218">
        <f>VLOOKUP($D4413,'NI-Ric'!$B$1:$W$2048,16,FALSE)</f>
        <v>0</v>
      </c>
      <c r="V4413" s="1218">
        <f>VLOOKUP($D4413,'NI-Ric'!$B$1:$W$2048,17,FALSE)</f>
        <v>0</v>
      </c>
      <c r="W4413" s="1218">
        <f>VLOOKUP($D4413,'NI-Ric'!$B$1:$W$2048,18,FALSE)</f>
        <v>0</v>
      </c>
      <c r="X4413" s="1218">
        <f>VLOOKUP($D4413,'NI-Ric'!$B$1:$W$2048,19,FALSE)</f>
        <v>0</v>
      </c>
    </row>
    <row r="4414" spans="1:24" ht="27" hidden="1">
      <c r="A4414" s="509"/>
      <c r="B4414" s="509"/>
      <c r="C4414" s="509"/>
      <c r="D4414" s="1218" t="s">
        <v>1833</v>
      </c>
      <c r="E4414" s="1219" t="s">
        <v>3069</v>
      </c>
      <c r="F4414" s="1202"/>
      <c r="G4414" s="1202"/>
      <c r="H4414" s="1202" t="s">
        <v>1834</v>
      </c>
      <c r="I4414" s="1202" t="s">
        <v>53</v>
      </c>
      <c r="J4414" s="1202" t="s">
        <v>3071</v>
      </c>
      <c r="K4414" s="1202"/>
      <c r="L4414" s="1202" t="s">
        <v>747</v>
      </c>
      <c r="M4414" s="1202" t="s">
        <v>1835</v>
      </c>
      <c r="N4414" s="1203" t="s">
        <v>1836</v>
      </c>
      <c r="O4414" s="1203" t="s">
        <v>750</v>
      </c>
      <c r="P4414" s="1203" t="s">
        <v>1837</v>
      </c>
      <c r="Q4414" s="1203" t="s">
        <v>750</v>
      </c>
      <c r="R4414" s="1203" t="s">
        <v>1838</v>
      </c>
      <c r="S4414" s="1218">
        <f>VLOOKUP($D4414,'NI-Ric'!$B$1:$W$2048,12,FALSE)</f>
        <v>0</v>
      </c>
      <c r="T4414" s="1218">
        <f>VLOOKUP($D4414,'NI-Ric'!$B$1:$W$2048,13,FALSE)</f>
        <v>0</v>
      </c>
      <c r="U4414" s="1218">
        <f>VLOOKUP($D4414,'NI-Ric'!$B$1:$W$2048,16,FALSE)</f>
        <v>0</v>
      </c>
      <c r="V4414" s="1218">
        <f>VLOOKUP($D4414,'NI-Ric'!$B$1:$W$2048,17,FALSE)</f>
        <v>0</v>
      </c>
      <c r="W4414" s="1218">
        <f>VLOOKUP($D4414,'NI-Ric'!$B$1:$W$2048,18,FALSE)</f>
        <v>0</v>
      </c>
      <c r="X4414" s="1218">
        <f>VLOOKUP($D4414,'NI-Ric'!$B$1:$W$2048,19,FALSE)</f>
        <v>0</v>
      </c>
    </row>
    <row r="4415" spans="1:24" ht="27" hidden="1">
      <c r="A4415" s="509"/>
      <c r="B4415" s="509"/>
      <c r="C4415" s="509"/>
      <c r="D4415" s="1218" t="s">
        <v>1839</v>
      </c>
      <c r="E4415" s="1219" t="s">
        <v>3069</v>
      </c>
      <c r="F4415" s="1202" t="s">
        <v>157</v>
      </c>
      <c r="G4415" s="1202"/>
      <c r="H4415" s="1202" t="s">
        <v>1756</v>
      </c>
      <c r="I4415" s="1202" t="s">
        <v>53</v>
      </c>
      <c r="J4415" s="1202" t="s">
        <v>3071</v>
      </c>
      <c r="K4415" s="1202"/>
      <c r="L4415" s="1202" t="s">
        <v>747</v>
      </c>
      <c r="M4415" s="1202" t="s">
        <v>1835</v>
      </c>
      <c r="N4415" s="1203" t="s">
        <v>1840</v>
      </c>
      <c r="O4415" s="1203" t="s">
        <v>750</v>
      </c>
      <c r="P4415" s="1203" t="s">
        <v>1837</v>
      </c>
      <c r="Q4415" s="1203" t="s">
        <v>750</v>
      </c>
      <c r="R4415" s="1203" t="s">
        <v>1838</v>
      </c>
      <c r="S4415" s="1218">
        <f>VLOOKUP($D4415,'NI-Ric'!$B$1:$W$2048,12,FALSE)</f>
        <v>0</v>
      </c>
      <c r="T4415" s="1218">
        <f>VLOOKUP($D4415,'NI-Ric'!$B$1:$W$2048,13,FALSE)</f>
        <v>0</v>
      </c>
      <c r="U4415" s="1218">
        <f>VLOOKUP($D4415,'NI-Ric'!$B$1:$W$2048,16,FALSE)</f>
        <v>0</v>
      </c>
      <c r="V4415" s="1218">
        <f>VLOOKUP($D4415,'NI-Ric'!$B$1:$W$2048,17,FALSE)</f>
        <v>0</v>
      </c>
      <c r="W4415" s="1218">
        <f>VLOOKUP($D4415,'NI-Ric'!$B$1:$W$2048,18,FALSE)</f>
        <v>0</v>
      </c>
      <c r="X4415" s="1218">
        <f>VLOOKUP($D4415,'NI-Ric'!$B$1:$W$2048,19,FALSE)</f>
        <v>0</v>
      </c>
    </row>
    <row r="4416" spans="1:24" ht="27" hidden="1">
      <c r="A4416" s="509"/>
      <c r="B4416" s="509"/>
      <c r="C4416" s="509"/>
      <c r="D4416" s="1218" t="s">
        <v>1841</v>
      </c>
      <c r="E4416" s="1219" t="s">
        <v>3069</v>
      </c>
      <c r="F4416" s="1202"/>
      <c r="G4416" s="1202"/>
      <c r="H4416" s="1202" t="s">
        <v>1842</v>
      </c>
      <c r="I4416" s="1202" t="s">
        <v>53</v>
      </c>
      <c r="J4416" s="1202" t="s">
        <v>3071</v>
      </c>
      <c r="K4416" s="1202"/>
      <c r="L4416" s="1202" t="s">
        <v>747</v>
      </c>
      <c r="M4416" s="1202" t="s">
        <v>1835</v>
      </c>
      <c r="N4416" s="1203" t="s">
        <v>1843</v>
      </c>
      <c r="O4416" s="1203" t="s">
        <v>750</v>
      </c>
      <c r="P4416" s="1203" t="s">
        <v>1837</v>
      </c>
      <c r="Q4416" s="1203" t="s">
        <v>750</v>
      </c>
      <c r="R4416" s="1203" t="s">
        <v>1838</v>
      </c>
      <c r="S4416" s="1218">
        <f>VLOOKUP($D4416,'NI-Ric'!$B$1:$W$2048,12,FALSE)</f>
        <v>0</v>
      </c>
      <c r="T4416" s="1218">
        <f>VLOOKUP($D4416,'NI-Ric'!$B$1:$W$2048,13,FALSE)</f>
        <v>0</v>
      </c>
      <c r="U4416" s="1218">
        <f>VLOOKUP($D4416,'NI-Ric'!$B$1:$W$2048,16,FALSE)</f>
        <v>0</v>
      </c>
      <c r="V4416" s="1218">
        <f>VLOOKUP($D4416,'NI-Ric'!$B$1:$W$2048,17,FALSE)</f>
        <v>0</v>
      </c>
      <c r="W4416" s="1218">
        <f>VLOOKUP($D4416,'NI-Ric'!$B$1:$W$2048,18,FALSE)</f>
        <v>0</v>
      </c>
      <c r="X4416" s="1218">
        <f>VLOOKUP($D4416,'NI-Ric'!$B$1:$W$2048,19,FALSE)</f>
        <v>0</v>
      </c>
    </row>
    <row r="4417" spans="1:24" ht="27" hidden="1">
      <c r="A4417" s="509"/>
      <c r="B4417" s="509"/>
      <c r="C4417" s="509"/>
      <c r="D4417" s="1218" t="s">
        <v>1844</v>
      </c>
      <c r="E4417" s="1219" t="s">
        <v>3069</v>
      </c>
      <c r="F4417" s="1202"/>
      <c r="G4417" s="1202"/>
      <c r="H4417" s="1202" t="s">
        <v>1842</v>
      </c>
      <c r="I4417" s="1202" t="s">
        <v>53</v>
      </c>
      <c r="J4417" s="1202" t="s">
        <v>3071</v>
      </c>
      <c r="K4417" s="1202"/>
      <c r="L4417" s="1202" t="s">
        <v>747</v>
      </c>
      <c r="M4417" s="1202" t="s">
        <v>1835</v>
      </c>
      <c r="N4417" s="1203" t="s">
        <v>1845</v>
      </c>
      <c r="O4417" s="1203" t="s">
        <v>750</v>
      </c>
      <c r="P4417" s="1203" t="s">
        <v>1837</v>
      </c>
      <c r="Q4417" s="1203" t="s">
        <v>750</v>
      </c>
      <c r="R4417" s="1203" t="s">
        <v>1838</v>
      </c>
      <c r="S4417" s="1218">
        <f>VLOOKUP($D4417,'NI-Ric'!$B$1:$W$2048,12,FALSE)</f>
        <v>0</v>
      </c>
      <c r="T4417" s="1218">
        <f>VLOOKUP($D4417,'NI-Ric'!$B$1:$W$2048,13,FALSE)</f>
        <v>0</v>
      </c>
      <c r="U4417" s="1218">
        <f>VLOOKUP($D4417,'NI-Ric'!$B$1:$W$2048,16,FALSE)</f>
        <v>0</v>
      </c>
      <c r="V4417" s="1218">
        <f>VLOOKUP($D4417,'NI-Ric'!$B$1:$W$2048,17,FALSE)</f>
        <v>0</v>
      </c>
      <c r="W4417" s="1218">
        <f>VLOOKUP($D4417,'NI-Ric'!$B$1:$W$2048,18,FALSE)</f>
        <v>0</v>
      </c>
      <c r="X4417" s="1218">
        <f>VLOOKUP($D4417,'NI-Ric'!$B$1:$W$2048,19,FALSE)</f>
        <v>0</v>
      </c>
    </row>
    <row r="4418" spans="1:24" hidden="1">
      <c r="A4418" s="509"/>
      <c r="B4418" s="509"/>
      <c r="C4418" s="509"/>
      <c r="D4418" s="1218" t="s">
        <v>1846</v>
      </c>
      <c r="E4418" s="1219" t="s">
        <v>3069</v>
      </c>
      <c r="F4418" s="1202"/>
      <c r="G4418" s="1202"/>
      <c r="H4418" s="1202" t="s">
        <v>1842</v>
      </c>
      <c r="I4418" s="1202" t="s">
        <v>531</v>
      </c>
      <c r="J4418" s="1202"/>
      <c r="K4418" s="1202"/>
      <c r="L4418" s="1202"/>
      <c r="M4418" s="1202" t="s">
        <v>1835</v>
      </c>
      <c r="N4418" s="1203" t="s">
        <v>1847</v>
      </c>
      <c r="O4418" s="1203" t="s">
        <v>73</v>
      </c>
      <c r="P4418" s="1203" t="s">
        <v>73</v>
      </c>
      <c r="Q4418" s="1203" t="s">
        <v>73</v>
      </c>
      <c r="R4418" s="1203" t="s">
        <v>73</v>
      </c>
      <c r="S4418" s="1218">
        <f>VLOOKUP($D4418,'NI-Ric'!$B$1:$W$2048,12,FALSE)</f>
        <v>0</v>
      </c>
      <c r="T4418" s="1218">
        <f>VLOOKUP($D4418,'NI-Ric'!$B$1:$W$2048,13,FALSE)</f>
        <v>0</v>
      </c>
      <c r="U4418" s="1218">
        <f>VLOOKUP($D4418,'NI-Ric'!$B$1:$W$2048,16,FALSE)</f>
        <v>0</v>
      </c>
      <c r="V4418" s="1218">
        <f>VLOOKUP($D4418,'NI-Ric'!$B$1:$W$2048,17,FALSE)</f>
        <v>0</v>
      </c>
      <c r="W4418" s="1218">
        <f>VLOOKUP($D4418,'NI-Ric'!$B$1:$W$2048,18,FALSE)</f>
        <v>0</v>
      </c>
      <c r="X4418" s="1218">
        <f>VLOOKUP($D4418,'NI-Ric'!$B$1:$W$2048,19,FALSE)</f>
        <v>0</v>
      </c>
    </row>
    <row r="4419" spans="1:24" hidden="1">
      <c r="A4419" s="509"/>
      <c r="B4419" s="509"/>
      <c r="C4419" s="509"/>
      <c r="D4419" s="1218" t="s">
        <v>1848</v>
      </c>
      <c r="E4419" s="1219" t="s">
        <v>3069</v>
      </c>
      <c r="F4419" s="1202"/>
      <c r="G4419" s="1202"/>
      <c r="H4419" s="1202"/>
      <c r="I4419" s="1202" t="s">
        <v>71</v>
      </c>
      <c r="J4419" s="1202"/>
      <c r="K4419" s="1202"/>
      <c r="L4419" s="1202"/>
      <c r="M4419" s="1202"/>
      <c r="N4419" s="1203" t="s">
        <v>1849</v>
      </c>
      <c r="O4419" s="1203" t="s">
        <v>73</v>
      </c>
      <c r="P4419" s="1203" t="s">
        <v>73</v>
      </c>
      <c r="Q4419" s="1203" t="s">
        <v>73</v>
      </c>
      <c r="R4419" s="1203" t="s">
        <v>73</v>
      </c>
      <c r="S4419" s="1218">
        <f>VLOOKUP($D4419,'NI-Ric'!$B$1:$W$2048,12,FALSE)</f>
        <v>0</v>
      </c>
      <c r="T4419" s="1218">
        <f>VLOOKUP($D4419,'NI-Ric'!$B$1:$W$2048,13,FALSE)</f>
        <v>0</v>
      </c>
      <c r="U4419" s="1218">
        <f>VLOOKUP($D4419,'NI-Ric'!$B$1:$W$2048,16,FALSE)</f>
        <v>0</v>
      </c>
      <c r="V4419" s="1218">
        <f>VLOOKUP($D4419,'NI-Ric'!$B$1:$W$2048,17,FALSE)</f>
        <v>0</v>
      </c>
      <c r="W4419" s="1218">
        <f>VLOOKUP($D4419,'NI-Ric'!$B$1:$W$2048,18,FALSE)</f>
        <v>0</v>
      </c>
      <c r="X4419" s="1218">
        <f>VLOOKUP($D4419,'NI-Ric'!$B$1:$W$2048,19,FALSE)</f>
        <v>0</v>
      </c>
    </row>
    <row r="4420" spans="1:24" ht="27" hidden="1">
      <c r="A4420" s="509"/>
      <c r="B4420" s="509"/>
      <c r="C4420" s="509"/>
      <c r="D4420" s="1218" t="s">
        <v>1850</v>
      </c>
      <c r="E4420" s="1219" t="s">
        <v>3069</v>
      </c>
      <c r="F4420" s="1202"/>
      <c r="G4420" s="1202"/>
      <c r="H4420" s="1202" t="s">
        <v>1851</v>
      </c>
      <c r="I4420" s="1202" t="s">
        <v>53</v>
      </c>
      <c r="J4420" s="1202" t="s">
        <v>3071</v>
      </c>
      <c r="K4420" s="1202"/>
      <c r="L4420" s="1202" t="s">
        <v>747</v>
      </c>
      <c r="M4420" s="1202" t="s">
        <v>1852</v>
      </c>
      <c r="N4420" s="1203" t="s">
        <v>1853</v>
      </c>
      <c r="O4420" s="1203" t="s">
        <v>750</v>
      </c>
      <c r="P4420" s="1203" t="s">
        <v>1854</v>
      </c>
      <c r="Q4420" s="1203" t="s">
        <v>750</v>
      </c>
      <c r="R4420" s="1203" t="s">
        <v>1855</v>
      </c>
      <c r="S4420" s="1218">
        <f>VLOOKUP($D4420,'NI-Ric'!$B$1:$W$2048,12,FALSE)</f>
        <v>0</v>
      </c>
      <c r="T4420" s="1218">
        <f>VLOOKUP($D4420,'NI-Ric'!$B$1:$W$2048,13,FALSE)</f>
        <v>0</v>
      </c>
      <c r="U4420" s="1218">
        <f>VLOOKUP($D4420,'NI-Ric'!$B$1:$W$2048,16,FALSE)</f>
        <v>0</v>
      </c>
      <c r="V4420" s="1218">
        <f>VLOOKUP($D4420,'NI-Ric'!$B$1:$W$2048,17,FALSE)</f>
        <v>0</v>
      </c>
      <c r="W4420" s="1218">
        <f>VLOOKUP($D4420,'NI-Ric'!$B$1:$W$2048,18,FALSE)</f>
        <v>0</v>
      </c>
      <c r="X4420" s="1218">
        <f>VLOOKUP($D4420,'NI-Ric'!$B$1:$W$2048,19,FALSE)</f>
        <v>0</v>
      </c>
    </row>
    <row r="4421" spans="1:24" ht="27" hidden="1">
      <c r="A4421" s="509"/>
      <c r="B4421" s="509"/>
      <c r="C4421" s="509"/>
      <c r="D4421" s="1218" t="s">
        <v>1856</v>
      </c>
      <c r="E4421" s="1219" t="s">
        <v>3069</v>
      </c>
      <c r="F4421" s="1202"/>
      <c r="G4421" s="1202"/>
      <c r="H4421" s="1204" t="s">
        <v>1857</v>
      </c>
      <c r="I4421" s="1202" t="s">
        <v>53</v>
      </c>
      <c r="J4421" s="1202" t="s">
        <v>3071</v>
      </c>
      <c r="K4421" s="1202"/>
      <c r="L4421" s="1202" t="s">
        <v>747</v>
      </c>
      <c r="M4421" s="1202" t="s">
        <v>1852</v>
      </c>
      <c r="N4421" s="1203" t="s">
        <v>1858</v>
      </c>
      <c r="O4421" s="1203" t="s">
        <v>750</v>
      </c>
      <c r="P4421" s="1203" t="s">
        <v>1859</v>
      </c>
      <c r="Q4421" s="1203" t="s">
        <v>750</v>
      </c>
      <c r="R4421" s="1203" t="s">
        <v>1860</v>
      </c>
      <c r="S4421" s="1218">
        <f>VLOOKUP($D4421,'NI-Ric'!$B$1:$W$2048,12,FALSE)</f>
        <v>0</v>
      </c>
      <c r="T4421" s="1218">
        <f>VLOOKUP($D4421,'NI-Ric'!$B$1:$W$2048,13,FALSE)</f>
        <v>0</v>
      </c>
      <c r="U4421" s="1218">
        <f>VLOOKUP($D4421,'NI-Ric'!$B$1:$W$2048,16,FALSE)</f>
        <v>0</v>
      </c>
      <c r="V4421" s="1218">
        <f>VLOOKUP($D4421,'NI-Ric'!$B$1:$W$2048,17,FALSE)</f>
        <v>0</v>
      </c>
      <c r="W4421" s="1218">
        <f>VLOOKUP($D4421,'NI-Ric'!$B$1:$W$2048,18,FALSE)</f>
        <v>0</v>
      </c>
      <c r="X4421" s="1218">
        <f>VLOOKUP($D4421,'NI-Ric'!$B$1:$W$2048,19,FALSE)</f>
        <v>0</v>
      </c>
    </row>
    <row r="4422" spans="1:24" hidden="1">
      <c r="A4422" s="509"/>
      <c r="B4422" s="509"/>
      <c r="C4422" s="509"/>
      <c r="D4422" s="1218" t="s">
        <v>1861</v>
      </c>
      <c r="E4422" s="1219" t="s">
        <v>3069</v>
      </c>
      <c r="F4422" s="1202"/>
      <c r="G4422" s="1202"/>
      <c r="H4422" s="1205" t="s">
        <v>1862</v>
      </c>
      <c r="I4422" s="1202" t="s">
        <v>53</v>
      </c>
      <c r="J4422" s="1202" t="s">
        <v>3071</v>
      </c>
      <c r="K4422" s="1202"/>
      <c r="L4422" s="1202" t="s">
        <v>747</v>
      </c>
      <c r="M4422" s="1202" t="s">
        <v>1852</v>
      </c>
      <c r="N4422" s="1203" t="s">
        <v>1863</v>
      </c>
      <c r="O4422" s="1203" t="s">
        <v>750</v>
      </c>
      <c r="P4422" s="1203" t="s">
        <v>1864</v>
      </c>
      <c r="Q4422" s="1203" t="s">
        <v>750</v>
      </c>
      <c r="R4422" s="1203" t="s">
        <v>1865</v>
      </c>
      <c r="S4422" s="1218">
        <f>VLOOKUP($D4422,'NI-Ric'!$B$1:$W$2048,12,FALSE)</f>
        <v>0</v>
      </c>
      <c r="T4422" s="1218">
        <f>VLOOKUP($D4422,'NI-Ric'!$B$1:$W$2048,13,FALSE)</f>
        <v>0</v>
      </c>
      <c r="U4422" s="1218">
        <f>VLOOKUP($D4422,'NI-Ric'!$B$1:$W$2048,16,FALSE)</f>
        <v>0</v>
      </c>
      <c r="V4422" s="1218">
        <f>VLOOKUP($D4422,'NI-Ric'!$B$1:$W$2048,17,FALSE)</f>
        <v>0</v>
      </c>
      <c r="W4422" s="1218">
        <f>VLOOKUP($D4422,'NI-Ric'!$B$1:$W$2048,18,FALSE)</f>
        <v>0</v>
      </c>
      <c r="X4422" s="1218">
        <f>VLOOKUP($D4422,'NI-Ric'!$B$1:$W$2048,19,FALSE)</f>
        <v>0</v>
      </c>
    </row>
    <row r="4423" spans="1:24" ht="27" hidden="1">
      <c r="A4423" s="509"/>
      <c r="B4423" s="509"/>
      <c r="C4423" s="509"/>
      <c r="D4423" s="1218" t="s">
        <v>1866</v>
      </c>
      <c r="E4423" s="1219" t="s">
        <v>3069</v>
      </c>
      <c r="F4423" s="1202"/>
      <c r="G4423" s="1202"/>
      <c r="H4423" s="1202" t="s">
        <v>1867</v>
      </c>
      <c r="I4423" s="1202" t="s">
        <v>53</v>
      </c>
      <c r="J4423" s="1202" t="s">
        <v>3071</v>
      </c>
      <c r="K4423" s="1202"/>
      <c r="L4423" s="1202" t="s">
        <v>747</v>
      </c>
      <c r="M4423" s="1202" t="s">
        <v>1852</v>
      </c>
      <c r="N4423" s="1203" t="s">
        <v>1868</v>
      </c>
      <c r="O4423" s="1203" t="s">
        <v>750</v>
      </c>
      <c r="P4423" s="1203" t="s">
        <v>1869</v>
      </c>
      <c r="Q4423" s="1203" t="s">
        <v>750</v>
      </c>
      <c r="R4423" s="1203" t="s">
        <v>1870</v>
      </c>
      <c r="S4423" s="1218">
        <f>VLOOKUP($D4423,'NI-Ric'!$B$1:$W$2048,12,FALSE)</f>
        <v>0</v>
      </c>
      <c r="T4423" s="1218">
        <f>VLOOKUP($D4423,'NI-Ric'!$B$1:$W$2048,13,FALSE)</f>
        <v>0</v>
      </c>
      <c r="U4423" s="1218">
        <f>VLOOKUP($D4423,'NI-Ric'!$B$1:$W$2048,16,FALSE)</f>
        <v>0</v>
      </c>
      <c r="V4423" s="1218">
        <f>VLOOKUP($D4423,'NI-Ric'!$B$1:$W$2048,17,FALSE)</f>
        <v>0</v>
      </c>
      <c r="W4423" s="1218">
        <f>VLOOKUP($D4423,'NI-Ric'!$B$1:$W$2048,18,FALSE)</f>
        <v>0</v>
      </c>
      <c r="X4423" s="1218">
        <f>VLOOKUP($D4423,'NI-Ric'!$B$1:$W$2048,19,FALSE)</f>
        <v>0</v>
      </c>
    </row>
    <row r="4424" spans="1:24" hidden="1">
      <c r="A4424" s="509"/>
      <c r="B4424" s="509"/>
      <c r="C4424" s="509"/>
      <c r="D4424" s="1218" t="s">
        <v>1871</v>
      </c>
      <c r="E4424" s="1219" t="s">
        <v>3069</v>
      </c>
      <c r="F4424" s="1202"/>
      <c r="G4424" s="1202"/>
      <c r="H4424" s="1202" t="s">
        <v>1872</v>
      </c>
      <c r="I4424" s="1202" t="s">
        <v>53</v>
      </c>
      <c r="J4424" s="1202" t="s">
        <v>3071</v>
      </c>
      <c r="K4424" s="1202"/>
      <c r="L4424" s="1202" t="s">
        <v>747</v>
      </c>
      <c r="M4424" s="1202" t="s">
        <v>1852</v>
      </c>
      <c r="N4424" s="1203" t="s">
        <v>1873</v>
      </c>
      <c r="O4424" s="1203" t="s">
        <v>750</v>
      </c>
      <c r="P4424" s="1203" t="s">
        <v>1864</v>
      </c>
      <c r="Q4424" s="1203" t="s">
        <v>750</v>
      </c>
      <c r="R4424" s="1203" t="s">
        <v>1865</v>
      </c>
      <c r="S4424" s="1218">
        <f>VLOOKUP($D4424,'NI-Ric'!$B$1:$W$2048,12,FALSE)</f>
        <v>0</v>
      </c>
      <c r="T4424" s="1218">
        <f>VLOOKUP($D4424,'NI-Ric'!$B$1:$W$2048,13,FALSE)</f>
        <v>0</v>
      </c>
      <c r="U4424" s="1218">
        <f>VLOOKUP($D4424,'NI-Ric'!$B$1:$W$2048,16,FALSE)</f>
        <v>0</v>
      </c>
      <c r="V4424" s="1218">
        <f>VLOOKUP($D4424,'NI-Ric'!$B$1:$W$2048,17,FALSE)</f>
        <v>0</v>
      </c>
      <c r="W4424" s="1218">
        <f>VLOOKUP($D4424,'NI-Ric'!$B$1:$W$2048,18,FALSE)</f>
        <v>0</v>
      </c>
      <c r="X4424" s="1218">
        <f>VLOOKUP($D4424,'NI-Ric'!$B$1:$W$2048,19,FALSE)</f>
        <v>0</v>
      </c>
    </row>
    <row r="4425" spans="1:24" ht="27" hidden="1">
      <c r="A4425" s="509"/>
      <c r="B4425" s="509"/>
      <c r="C4425" s="509"/>
      <c r="D4425" s="1218" t="s">
        <v>1874</v>
      </c>
      <c r="E4425" s="1219" t="s">
        <v>3069</v>
      </c>
      <c r="F4425" s="1202"/>
      <c r="G4425" s="1202"/>
      <c r="H4425" s="1202" t="s">
        <v>1872</v>
      </c>
      <c r="I4425" s="1202" t="s">
        <v>53</v>
      </c>
      <c r="J4425" s="1202" t="s">
        <v>3071</v>
      </c>
      <c r="K4425" s="1202"/>
      <c r="L4425" s="1202" t="s">
        <v>747</v>
      </c>
      <c r="M4425" s="1202" t="s">
        <v>1852</v>
      </c>
      <c r="N4425" s="1203" t="s">
        <v>1875</v>
      </c>
      <c r="O4425" s="1203" t="s">
        <v>750</v>
      </c>
      <c r="P4425" s="1203" t="s">
        <v>1864</v>
      </c>
      <c r="Q4425" s="1203" t="s">
        <v>750</v>
      </c>
      <c r="R4425" s="1203" t="s">
        <v>1865</v>
      </c>
      <c r="S4425" s="1218">
        <f>VLOOKUP($D4425,'NI-Ric'!$B$1:$W$2048,12,FALSE)</f>
        <v>0</v>
      </c>
      <c r="T4425" s="1218">
        <f>VLOOKUP($D4425,'NI-Ric'!$B$1:$W$2048,13,FALSE)</f>
        <v>0</v>
      </c>
      <c r="U4425" s="1218">
        <f>VLOOKUP($D4425,'NI-Ric'!$B$1:$W$2048,16,FALSE)</f>
        <v>0</v>
      </c>
      <c r="V4425" s="1218">
        <f>VLOOKUP($D4425,'NI-Ric'!$B$1:$W$2048,17,FALSE)</f>
        <v>0</v>
      </c>
      <c r="W4425" s="1218">
        <f>VLOOKUP($D4425,'NI-Ric'!$B$1:$W$2048,18,FALSE)</f>
        <v>0</v>
      </c>
      <c r="X4425" s="1218">
        <f>VLOOKUP($D4425,'NI-Ric'!$B$1:$W$2048,19,FALSE)</f>
        <v>0</v>
      </c>
    </row>
    <row r="4426" spans="1:24" hidden="1">
      <c r="A4426" s="509"/>
      <c r="B4426" s="509"/>
      <c r="C4426" s="509"/>
      <c r="D4426" s="1218" t="s">
        <v>1876</v>
      </c>
      <c r="E4426" s="1219" t="s">
        <v>3069</v>
      </c>
      <c r="F4426" s="1202"/>
      <c r="G4426" s="1202"/>
      <c r="H4426" s="1202" t="s">
        <v>1877</v>
      </c>
      <c r="I4426" s="1202" t="s">
        <v>53</v>
      </c>
      <c r="J4426" s="1202" t="s">
        <v>3071</v>
      </c>
      <c r="K4426" s="1202"/>
      <c r="L4426" s="1202" t="s">
        <v>747</v>
      </c>
      <c r="M4426" s="1202" t="s">
        <v>1852</v>
      </c>
      <c r="N4426" s="1203" t="s">
        <v>1878</v>
      </c>
      <c r="O4426" s="1203" t="s">
        <v>750</v>
      </c>
      <c r="P4426" s="1203" t="s">
        <v>1864</v>
      </c>
      <c r="Q4426" s="1203" t="s">
        <v>750</v>
      </c>
      <c r="R4426" s="1203" t="s">
        <v>1865</v>
      </c>
      <c r="S4426" s="1218">
        <f>VLOOKUP($D4426,'NI-Ric'!$B$1:$W$2048,12,FALSE)</f>
        <v>0</v>
      </c>
      <c r="T4426" s="1218">
        <f>VLOOKUP($D4426,'NI-Ric'!$B$1:$W$2048,13,FALSE)</f>
        <v>0</v>
      </c>
      <c r="U4426" s="1218">
        <f>VLOOKUP($D4426,'NI-Ric'!$B$1:$W$2048,16,FALSE)</f>
        <v>0</v>
      </c>
      <c r="V4426" s="1218">
        <f>VLOOKUP($D4426,'NI-Ric'!$B$1:$W$2048,17,FALSE)</f>
        <v>0</v>
      </c>
      <c r="W4426" s="1218">
        <f>VLOOKUP($D4426,'NI-Ric'!$B$1:$W$2048,18,FALSE)</f>
        <v>0</v>
      </c>
      <c r="X4426" s="1218">
        <f>VLOOKUP($D4426,'NI-Ric'!$B$1:$W$2048,19,FALSE)</f>
        <v>0</v>
      </c>
    </row>
    <row r="4427" spans="1:24" hidden="1">
      <c r="A4427" s="509"/>
      <c r="B4427" s="509"/>
      <c r="C4427" s="509"/>
      <c r="D4427" s="1218" t="s">
        <v>1879</v>
      </c>
      <c r="E4427" s="1219" t="s">
        <v>3069</v>
      </c>
      <c r="F4427" s="1202" t="s">
        <v>157</v>
      </c>
      <c r="G4427" s="1202"/>
      <c r="H4427" s="1202" t="s">
        <v>1880</v>
      </c>
      <c r="I4427" s="1202" t="s">
        <v>53</v>
      </c>
      <c r="J4427" s="1202" t="s">
        <v>3071</v>
      </c>
      <c r="K4427" s="1202"/>
      <c r="L4427" s="1202" t="s">
        <v>747</v>
      </c>
      <c r="M4427" s="1202" t="s">
        <v>1852</v>
      </c>
      <c r="N4427" s="1203" t="s">
        <v>1881</v>
      </c>
      <c r="O4427" s="1203" t="s">
        <v>750</v>
      </c>
      <c r="P4427" s="1203" t="s">
        <v>1864</v>
      </c>
      <c r="Q4427" s="1203" t="s">
        <v>750</v>
      </c>
      <c r="R4427" s="1203" t="s">
        <v>1865</v>
      </c>
      <c r="S4427" s="1218">
        <f>VLOOKUP($D4427,'NI-Ric'!$B$1:$W$2048,12,FALSE)</f>
        <v>0</v>
      </c>
      <c r="T4427" s="1218">
        <f>VLOOKUP($D4427,'NI-Ric'!$B$1:$W$2048,13,FALSE)</f>
        <v>0</v>
      </c>
      <c r="U4427" s="1218">
        <f>VLOOKUP($D4427,'NI-Ric'!$B$1:$W$2048,16,FALSE)</f>
        <v>0</v>
      </c>
      <c r="V4427" s="1218">
        <f>VLOOKUP($D4427,'NI-Ric'!$B$1:$W$2048,17,FALSE)</f>
        <v>0</v>
      </c>
      <c r="W4427" s="1218">
        <f>VLOOKUP($D4427,'NI-Ric'!$B$1:$W$2048,18,FALSE)</f>
        <v>0</v>
      </c>
      <c r="X4427" s="1218">
        <f>VLOOKUP($D4427,'NI-Ric'!$B$1:$W$2048,19,FALSE)</f>
        <v>0</v>
      </c>
    </row>
    <row r="4428" spans="1:24" hidden="1">
      <c r="A4428" s="509"/>
      <c r="B4428" s="509"/>
      <c r="C4428" s="509"/>
      <c r="D4428" s="1218" t="s">
        <v>1882</v>
      </c>
      <c r="E4428" s="1219" t="s">
        <v>3069</v>
      </c>
      <c r="F4428" s="1202"/>
      <c r="G4428" s="1202"/>
      <c r="H4428" s="1202"/>
      <c r="I4428" s="1202" t="s">
        <v>71</v>
      </c>
      <c r="J4428" s="1202"/>
      <c r="K4428" s="1202"/>
      <c r="L4428" s="1202"/>
      <c r="M4428" s="1202"/>
      <c r="N4428" s="1203" t="s">
        <v>1883</v>
      </c>
      <c r="O4428" s="1203" t="s">
        <v>73</v>
      </c>
      <c r="P4428" s="1203" t="s">
        <v>73</v>
      </c>
      <c r="Q4428" s="1203" t="s">
        <v>73</v>
      </c>
      <c r="R4428" s="1203" t="s">
        <v>73</v>
      </c>
      <c r="S4428" s="1218">
        <f>VLOOKUP($D4428,'NI-Ric'!$B$1:$W$2048,12,FALSE)</f>
        <v>0</v>
      </c>
      <c r="T4428" s="1218">
        <f>VLOOKUP($D4428,'NI-Ric'!$B$1:$W$2048,13,FALSE)</f>
        <v>0</v>
      </c>
      <c r="U4428" s="1218">
        <f>VLOOKUP($D4428,'NI-Ric'!$B$1:$W$2048,16,FALSE)</f>
        <v>0</v>
      </c>
      <c r="V4428" s="1218">
        <f>VLOOKUP($D4428,'NI-Ric'!$B$1:$W$2048,17,FALSE)</f>
        <v>0</v>
      </c>
      <c r="W4428" s="1218">
        <f>VLOOKUP($D4428,'NI-Ric'!$B$1:$W$2048,18,FALSE)</f>
        <v>0</v>
      </c>
      <c r="X4428" s="1218">
        <f>VLOOKUP($D4428,'NI-Ric'!$B$1:$W$2048,19,FALSE)</f>
        <v>0</v>
      </c>
    </row>
    <row r="4429" spans="1:24" ht="27" hidden="1">
      <c r="A4429" s="509"/>
      <c r="B4429" s="509"/>
      <c r="C4429" s="509"/>
      <c r="D4429" s="1218" t="s">
        <v>1884</v>
      </c>
      <c r="E4429" s="1219" t="s">
        <v>3069</v>
      </c>
      <c r="F4429" s="1202"/>
      <c r="G4429" s="1202"/>
      <c r="H4429" s="1202" t="s">
        <v>1885</v>
      </c>
      <c r="I4429" s="1202" t="s">
        <v>53</v>
      </c>
      <c r="J4429" s="1202" t="s">
        <v>3071</v>
      </c>
      <c r="K4429" s="1202"/>
      <c r="L4429" s="1202" t="s">
        <v>747</v>
      </c>
      <c r="M4429" s="1202" t="s">
        <v>1886</v>
      </c>
      <c r="N4429" s="1203" t="s">
        <v>1887</v>
      </c>
      <c r="O4429" s="1203" t="s">
        <v>750</v>
      </c>
      <c r="P4429" s="1203" t="s">
        <v>1888</v>
      </c>
      <c r="Q4429" s="1203" t="s">
        <v>750</v>
      </c>
      <c r="R4429" s="1203" t="s">
        <v>1889</v>
      </c>
      <c r="S4429" s="1218">
        <f>VLOOKUP($D4429,'NI-Ric'!$B$1:$W$2048,12,FALSE)</f>
        <v>0</v>
      </c>
      <c r="T4429" s="1218">
        <f>VLOOKUP($D4429,'NI-Ric'!$B$1:$W$2048,13,FALSE)</f>
        <v>0</v>
      </c>
      <c r="U4429" s="1218">
        <f>VLOOKUP($D4429,'NI-Ric'!$B$1:$W$2048,16,FALSE)</f>
        <v>0</v>
      </c>
      <c r="V4429" s="1218">
        <f>VLOOKUP($D4429,'NI-Ric'!$B$1:$W$2048,17,FALSE)</f>
        <v>0</v>
      </c>
      <c r="W4429" s="1218">
        <f>VLOOKUP($D4429,'NI-Ric'!$B$1:$W$2048,18,FALSE)</f>
        <v>0</v>
      </c>
      <c r="X4429" s="1218">
        <f>VLOOKUP($D4429,'NI-Ric'!$B$1:$W$2048,19,FALSE)</f>
        <v>0</v>
      </c>
    </row>
    <row r="4430" spans="1:24" ht="27" hidden="1">
      <c r="A4430" s="509"/>
      <c r="B4430" s="509"/>
      <c r="C4430" s="509"/>
      <c r="D4430" s="1218" t="s">
        <v>1890</v>
      </c>
      <c r="E4430" s="1219" t="s">
        <v>3069</v>
      </c>
      <c r="F4430" s="1202"/>
      <c r="G4430" s="1202"/>
      <c r="H4430" s="1202" t="s">
        <v>1885</v>
      </c>
      <c r="I4430" s="1202" t="s">
        <v>53</v>
      </c>
      <c r="J4430" s="1202" t="s">
        <v>3071</v>
      </c>
      <c r="K4430" s="1202"/>
      <c r="L4430" s="1202" t="s">
        <v>747</v>
      </c>
      <c r="M4430" s="1202" t="s">
        <v>1886</v>
      </c>
      <c r="N4430" s="1203" t="s">
        <v>1891</v>
      </c>
      <c r="O4430" s="1203" t="s">
        <v>750</v>
      </c>
      <c r="P4430" s="1203" t="s">
        <v>1888</v>
      </c>
      <c r="Q4430" s="1203" t="s">
        <v>750</v>
      </c>
      <c r="R4430" s="1203" t="s">
        <v>1889</v>
      </c>
      <c r="S4430" s="1218">
        <f>VLOOKUP($D4430,'NI-Ric'!$B$1:$W$2048,12,FALSE)</f>
        <v>0</v>
      </c>
      <c r="T4430" s="1218">
        <f>VLOOKUP($D4430,'NI-Ric'!$B$1:$W$2048,13,FALSE)</f>
        <v>0</v>
      </c>
      <c r="U4430" s="1218">
        <f>VLOOKUP($D4430,'NI-Ric'!$B$1:$W$2048,16,FALSE)</f>
        <v>0</v>
      </c>
      <c r="V4430" s="1218">
        <f>VLOOKUP($D4430,'NI-Ric'!$B$1:$W$2048,17,FALSE)</f>
        <v>0</v>
      </c>
      <c r="W4430" s="1218">
        <f>VLOOKUP($D4430,'NI-Ric'!$B$1:$W$2048,18,FALSE)</f>
        <v>0</v>
      </c>
      <c r="X4430" s="1218">
        <f>VLOOKUP($D4430,'NI-Ric'!$B$1:$W$2048,19,FALSE)</f>
        <v>0</v>
      </c>
    </row>
    <row r="4431" spans="1:24" ht="27" hidden="1">
      <c r="A4431" s="509"/>
      <c r="B4431" s="509"/>
      <c r="C4431" s="509"/>
      <c r="D4431" s="1218" t="s">
        <v>1892</v>
      </c>
      <c r="E4431" s="1219" t="s">
        <v>3069</v>
      </c>
      <c r="F4431" s="1202"/>
      <c r="G4431" s="1202"/>
      <c r="H4431" s="1202" t="s">
        <v>1893</v>
      </c>
      <c r="I4431" s="1202" t="s">
        <v>53</v>
      </c>
      <c r="J4431" s="1202" t="s">
        <v>3071</v>
      </c>
      <c r="K4431" s="1202"/>
      <c r="L4431" s="1202" t="s">
        <v>747</v>
      </c>
      <c r="M4431" s="1202" t="s">
        <v>1886</v>
      </c>
      <c r="N4431" s="1203" t="s">
        <v>1894</v>
      </c>
      <c r="O4431" s="1203" t="s">
        <v>750</v>
      </c>
      <c r="P4431" s="1203" t="s">
        <v>1895</v>
      </c>
      <c r="Q4431" s="1203" t="s">
        <v>750</v>
      </c>
      <c r="R4431" s="1203" t="s">
        <v>1896</v>
      </c>
      <c r="S4431" s="1218">
        <f>VLOOKUP($D4431,'NI-Ric'!$B$1:$W$2048,12,FALSE)</f>
        <v>0</v>
      </c>
      <c r="T4431" s="1218">
        <f>VLOOKUP($D4431,'NI-Ric'!$B$1:$W$2048,13,FALSE)</f>
        <v>0</v>
      </c>
      <c r="U4431" s="1218">
        <f>VLOOKUP($D4431,'NI-Ric'!$B$1:$W$2048,16,FALSE)</f>
        <v>0</v>
      </c>
      <c r="V4431" s="1218">
        <f>VLOOKUP($D4431,'NI-Ric'!$B$1:$W$2048,17,FALSE)</f>
        <v>0</v>
      </c>
      <c r="W4431" s="1218">
        <f>VLOOKUP($D4431,'NI-Ric'!$B$1:$W$2048,18,FALSE)</f>
        <v>0</v>
      </c>
      <c r="X4431" s="1218">
        <f>VLOOKUP($D4431,'NI-Ric'!$B$1:$W$2048,19,FALSE)</f>
        <v>0</v>
      </c>
    </row>
    <row r="4432" spans="1:24" ht="27" hidden="1">
      <c r="A4432" s="509"/>
      <c r="B4432" s="509"/>
      <c r="C4432" s="509"/>
      <c r="D4432" s="1218" t="s">
        <v>1897</v>
      </c>
      <c r="E4432" s="1219" t="s">
        <v>3069</v>
      </c>
      <c r="F4432" s="1202"/>
      <c r="G4432" s="1202"/>
      <c r="H4432" s="1202" t="s">
        <v>1893</v>
      </c>
      <c r="I4432" s="1202" t="s">
        <v>53</v>
      </c>
      <c r="J4432" s="1202" t="s">
        <v>3071</v>
      </c>
      <c r="K4432" s="1202"/>
      <c r="L4432" s="1202" t="s">
        <v>747</v>
      </c>
      <c r="M4432" s="1202" t="s">
        <v>1886</v>
      </c>
      <c r="N4432" s="1203" t="s">
        <v>1898</v>
      </c>
      <c r="O4432" s="1203" t="s">
        <v>73</v>
      </c>
      <c r="P4432" s="1203" t="s">
        <v>73</v>
      </c>
      <c r="Q4432" s="1203" t="s">
        <v>750</v>
      </c>
      <c r="R4432" s="1203" t="s">
        <v>1896</v>
      </c>
      <c r="S4432" s="1218">
        <f>VLOOKUP($D4432,'NI-Ric'!$B$1:$W$2048,12,FALSE)</f>
        <v>0</v>
      </c>
      <c r="T4432" s="1218">
        <f>VLOOKUP($D4432,'NI-Ric'!$B$1:$W$2048,13,FALSE)</f>
        <v>0</v>
      </c>
      <c r="U4432" s="1218">
        <f>VLOOKUP($D4432,'NI-Ric'!$B$1:$W$2048,16,FALSE)</f>
        <v>0</v>
      </c>
      <c r="V4432" s="1218">
        <f>VLOOKUP($D4432,'NI-Ric'!$B$1:$W$2048,17,FALSE)</f>
        <v>0</v>
      </c>
      <c r="W4432" s="1218">
        <f>VLOOKUP($D4432,'NI-Ric'!$B$1:$W$2048,18,FALSE)</f>
        <v>0</v>
      </c>
      <c r="X4432" s="1218">
        <f>VLOOKUP($D4432,'NI-Ric'!$B$1:$W$2048,19,FALSE)</f>
        <v>0</v>
      </c>
    </row>
    <row r="4433" spans="1:24" ht="27" hidden="1">
      <c r="A4433" s="509"/>
      <c r="B4433" s="509"/>
      <c r="C4433" s="509"/>
      <c r="D4433" s="1218" t="s">
        <v>1899</v>
      </c>
      <c r="E4433" s="1219" t="s">
        <v>3069</v>
      </c>
      <c r="F4433" s="1202"/>
      <c r="G4433" s="1202"/>
      <c r="H4433" s="1202" t="s">
        <v>1900</v>
      </c>
      <c r="I4433" s="1202" t="s">
        <v>53</v>
      </c>
      <c r="J4433" s="1202" t="s">
        <v>3071</v>
      </c>
      <c r="K4433" s="1202"/>
      <c r="L4433" s="1202" t="s">
        <v>747</v>
      </c>
      <c r="M4433" s="1202" t="s">
        <v>1886</v>
      </c>
      <c r="N4433" s="1203" t="s">
        <v>1901</v>
      </c>
      <c r="O4433" s="1203" t="s">
        <v>750</v>
      </c>
      <c r="P4433" s="1203" t="s">
        <v>1895</v>
      </c>
      <c r="Q4433" s="1203" t="s">
        <v>750</v>
      </c>
      <c r="R4433" s="1203" t="s">
        <v>1896</v>
      </c>
      <c r="S4433" s="1218">
        <f>VLOOKUP($D4433,'NI-Ric'!$B$1:$W$2048,12,FALSE)</f>
        <v>0</v>
      </c>
      <c r="T4433" s="1218">
        <f>VLOOKUP($D4433,'NI-Ric'!$B$1:$W$2048,13,FALSE)</f>
        <v>0</v>
      </c>
      <c r="U4433" s="1218">
        <f>VLOOKUP($D4433,'NI-Ric'!$B$1:$W$2048,16,FALSE)</f>
        <v>0</v>
      </c>
      <c r="V4433" s="1218">
        <f>VLOOKUP($D4433,'NI-Ric'!$B$1:$W$2048,17,FALSE)</f>
        <v>0</v>
      </c>
      <c r="W4433" s="1218">
        <f>VLOOKUP($D4433,'NI-Ric'!$B$1:$W$2048,18,FALSE)</f>
        <v>0</v>
      </c>
      <c r="X4433" s="1218">
        <f>VLOOKUP($D4433,'NI-Ric'!$B$1:$W$2048,19,FALSE)</f>
        <v>0</v>
      </c>
    </row>
    <row r="4434" spans="1:24" ht="27" hidden="1">
      <c r="A4434" s="509"/>
      <c r="B4434" s="509"/>
      <c r="C4434" s="509"/>
      <c r="D4434" s="1218" t="s">
        <v>1902</v>
      </c>
      <c r="E4434" s="1219" t="s">
        <v>3069</v>
      </c>
      <c r="F4434" s="1202"/>
      <c r="G4434" s="1202"/>
      <c r="H4434" s="1202" t="s">
        <v>1903</v>
      </c>
      <c r="I4434" s="1202" t="s">
        <v>53</v>
      </c>
      <c r="J4434" s="1202" t="s">
        <v>3071</v>
      </c>
      <c r="K4434" s="1202"/>
      <c r="L4434" s="1202" t="s">
        <v>747</v>
      </c>
      <c r="M4434" s="1202" t="s">
        <v>1886</v>
      </c>
      <c r="N4434" s="1203" t="s">
        <v>1904</v>
      </c>
      <c r="O4434" s="1203" t="s">
        <v>750</v>
      </c>
      <c r="P4434" s="1203" t="s">
        <v>1895</v>
      </c>
      <c r="Q4434" s="1203" t="s">
        <v>750</v>
      </c>
      <c r="R4434" s="1203" t="s">
        <v>1896</v>
      </c>
      <c r="S4434" s="1218">
        <f>VLOOKUP($D4434,'NI-Ric'!$B$1:$W$2048,12,FALSE)</f>
        <v>0</v>
      </c>
      <c r="T4434" s="1218">
        <f>VLOOKUP($D4434,'NI-Ric'!$B$1:$W$2048,13,FALSE)</f>
        <v>0</v>
      </c>
      <c r="U4434" s="1218">
        <f>VLOOKUP($D4434,'NI-Ric'!$B$1:$W$2048,16,FALSE)</f>
        <v>0</v>
      </c>
      <c r="V4434" s="1218">
        <f>VLOOKUP($D4434,'NI-Ric'!$B$1:$W$2048,17,FALSE)</f>
        <v>0</v>
      </c>
      <c r="W4434" s="1218">
        <f>VLOOKUP($D4434,'NI-Ric'!$B$1:$W$2048,18,FALSE)</f>
        <v>0</v>
      </c>
      <c r="X4434" s="1218">
        <f>VLOOKUP($D4434,'NI-Ric'!$B$1:$W$2048,19,FALSE)</f>
        <v>0</v>
      </c>
    </row>
    <row r="4435" spans="1:24" ht="27" hidden="1">
      <c r="A4435" s="509"/>
      <c r="B4435" s="509"/>
      <c r="C4435" s="509"/>
      <c r="D4435" s="1218" t="s">
        <v>1905</v>
      </c>
      <c r="E4435" s="1219" t="s">
        <v>3069</v>
      </c>
      <c r="F4435" s="1202"/>
      <c r="G4435" s="1202"/>
      <c r="H4435" s="1202" t="s">
        <v>1906</v>
      </c>
      <c r="I4435" s="1202" t="s">
        <v>53</v>
      </c>
      <c r="J4435" s="1202" t="s">
        <v>3071</v>
      </c>
      <c r="K4435" s="1202"/>
      <c r="L4435" s="1202" t="s">
        <v>747</v>
      </c>
      <c r="M4435" s="1202" t="s">
        <v>1886</v>
      </c>
      <c r="N4435" s="1203" t="s">
        <v>1907</v>
      </c>
      <c r="O4435" s="1203" t="s">
        <v>750</v>
      </c>
      <c r="P4435" s="1203" t="s">
        <v>1895</v>
      </c>
      <c r="Q4435" s="1203" t="s">
        <v>750</v>
      </c>
      <c r="R4435" s="1203" t="s">
        <v>1896</v>
      </c>
      <c r="S4435" s="1218">
        <f>VLOOKUP($D4435,'NI-Ric'!$B$1:$W$2048,12,FALSE)</f>
        <v>0</v>
      </c>
      <c r="T4435" s="1218">
        <f>VLOOKUP($D4435,'NI-Ric'!$B$1:$W$2048,13,FALSE)</f>
        <v>0</v>
      </c>
      <c r="U4435" s="1218">
        <f>VLOOKUP($D4435,'NI-Ric'!$B$1:$W$2048,16,FALSE)</f>
        <v>0</v>
      </c>
      <c r="V4435" s="1218">
        <f>VLOOKUP($D4435,'NI-Ric'!$B$1:$W$2048,17,FALSE)</f>
        <v>0</v>
      </c>
      <c r="W4435" s="1218">
        <f>VLOOKUP($D4435,'NI-Ric'!$B$1:$W$2048,18,FALSE)</f>
        <v>0</v>
      </c>
      <c r="X4435" s="1218">
        <f>VLOOKUP($D4435,'NI-Ric'!$B$1:$W$2048,19,FALSE)</f>
        <v>0</v>
      </c>
    </row>
    <row r="4436" spans="1:24" ht="27" hidden="1">
      <c r="A4436" s="509"/>
      <c r="B4436" s="509"/>
      <c r="C4436" s="509"/>
      <c r="D4436" s="1218" t="s">
        <v>1908</v>
      </c>
      <c r="E4436" s="1219" t="s">
        <v>3069</v>
      </c>
      <c r="F4436" s="1202" t="s">
        <v>157</v>
      </c>
      <c r="G4436" s="1202"/>
      <c r="H4436" s="1202" t="s">
        <v>1909</v>
      </c>
      <c r="I4436" s="1202" t="s">
        <v>53</v>
      </c>
      <c r="J4436" s="1202" t="s">
        <v>3071</v>
      </c>
      <c r="K4436" s="1202"/>
      <c r="L4436" s="1202" t="s">
        <v>747</v>
      </c>
      <c r="M4436" s="1202" t="s">
        <v>1886</v>
      </c>
      <c r="N4436" s="1203" t="s">
        <v>1910</v>
      </c>
      <c r="O4436" s="1203" t="s">
        <v>750</v>
      </c>
      <c r="P4436" s="1203" t="s">
        <v>1895</v>
      </c>
      <c r="Q4436" s="1203" t="s">
        <v>750</v>
      </c>
      <c r="R4436" s="1203" t="s">
        <v>1896</v>
      </c>
      <c r="S4436" s="1218">
        <f>VLOOKUP($D4436,'NI-Ric'!$B$1:$W$2048,12,FALSE)</f>
        <v>0</v>
      </c>
      <c r="T4436" s="1218">
        <f>VLOOKUP($D4436,'NI-Ric'!$B$1:$W$2048,13,FALSE)</f>
        <v>0</v>
      </c>
      <c r="U4436" s="1218">
        <f>VLOOKUP($D4436,'NI-Ric'!$B$1:$W$2048,16,FALSE)</f>
        <v>0</v>
      </c>
      <c r="V4436" s="1218">
        <f>VLOOKUP($D4436,'NI-Ric'!$B$1:$W$2048,17,FALSE)</f>
        <v>0</v>
      </c>
      <c r="W4436" s="1218">
        <f>VLOOKUP($D4436,'NI-Ric'!$B$1:$W$2048,18,FALSE)</f>
        <v>0</v>
      </c>
      <c r="X4436" s="1218">
        <f>VLOOKUP($D4436,'NI-Ric'!$B$1:$W$2048,19,FALSE)</f>
        <v>0</v>
      </c>
    </row>
    <row r="4437" spans="1:24" hidden="1">
      <c r="A4437" s="509"/>
      <c r="B4437" s="509"/>
      <c r="C4437" s="509"/>
      <c r="D4437" s="1218" t="s">
        <v>1911</v>
      </c>
      <c r="E4437" s="1219" t="s">
        <v>3069</v>
      </c>
      <c r="F4437" s="1202"/>
      <c r="G4437" s="1202"/>
      <c r="H4437" s="1202"/>
      <c r="I4437" s="1202" t="s">
        <v>71</v>
      </c>
      <c r="J4437" s="1202"/>
      <c r="K4437" s="1202"/>
      <c r="L4437" s="1202"/>
      <c r="M4437" s="1202"/>
      <c r="N4437" s="1203" t="s">
        <v>1912</v>
      </c>
      <c r="O4437" s="1203" t="s">
        <v>73</v>
      </c>
      <c r="P4437" s="1203" t="s">
        <v>73</v>
      </c>
      <c r="Q4437" s="1203" t="s">
        <v>73</v>
      </c>
      <c r="R4437" s="1203" t="s">
        <v>73</v>
      </c>
      <c r="S4437" s="1218">
        <f>VLOOKUP($D4437,'NI-Ric'!$B$1:$W$2048,12,FALSE)</f>
        <v>0</v>
      </c>
      <c r="T4437" s="1218">
        <f>VLOOKUP($D4437,'NI-Ric'!$B$1:$W$2048,13,FALSE)</f>
        <v>0</v>
      </c>
      <c r="U4437" s="1218">
        <f>VLOOKUP($D4437,'NI-Ric'!$B$1:$W$2048,16,FALSE)</f>
        <v>0</v>
      </c>
      <c r="V4437" s="1218">
        <f>VLOOKUP($D4437,'NI-Ric'!$B$1:$W$2048,17,FALSE)</f>
        <v>0</v>
      </c>
      <c r="W4437" s="1218">
        <f>VLOOKUP($D4437,'NI-Ric'!$B$1:$W$2048,18,FALSE)</f>
        <v>0</v>
      </c>
      <c r="X4437" s="1218">
        <f>VLOOKUP($D4437,'NI-Ric'!$B$1:$W$2048,19,FALSE)</f>
        <v>0</v>
      </c>
    </row>
    <row r="4438" spans="1:24" hidden="1">
      <c r="A4438" s="509"/>
      <c r="B4438" s="509"/>
      <c r="C4438" s="509"/>
      <c r="D4438" s="1218" t="s">
        <v>1913</v>
      </c>
      <c r="E4438" s="1219" t="s">
        <v>3069</v>
      </c>
      <c r="F4438" s="1202"/>
      <c r="G4438" s="1202"/>
      <c r="H4438" s="1202"/>
      <c r="I4438" s="1202" t="s">
        <v>71</v>
      </c>
      <c r="J4438" s="1202"/>
      <c r="K4438" s="1202"/>
      <c r="L4438" s="1202"/>
      <c r="M4438" s="1202"/>
      <c r="N4438" s="1203" t="s">
        <v>1914</v>
      </c>
      <c r="O4438" s="1203" t="s">
        <v>73</v>
      </c>
      <c r="P4438" s="1203" t="s">
        <v>73</v>
      </c>
      <c r="Q4438" s="1203" t="s">
        <v>73</v>
      </c>
      <c r="R4438" s="1203" t="s">
        <v>73</v>
      </c>
      <c r="S4438" s="1218">
        <f>VLOOKUP($D4438,'NI-Ric'!$B$1:$W$2048,12,FALSE)</f>
        <v>0</v>
      </c>
      <c r="T4438" s="1218">
        <f>VLOOKUP($D4438,'NI-Ric'!$B$1:$W$2048,13,FALSE)</f>
        <v>0</v>
      </c>
      <c r="U4438" s="1218">
        <f>VLOOKUP($D4438,'NI-Ric'!$B$1:$W$2048,16,FALSE)</f>
        <v>0</v>
      </c>
      <c r="V4438" s="1218">
        <f>VLOOKUP($D4438,'NI-Ric'!$B$1:$W$2048,17,FALSE)</f>
        <v>0</v>
      </c>
      <c r="W4438" s="1218">
        <f>VLOOKUP($D4438,'NI-Ric'!$B$1:$W$2048,18,FALSE)</f>
        <v>0</v>
      </c>
      <c r="X4438" s="1218">
        <f>VLOOKUP($D4438,'NI-Ric'!$B$1:$W$2048,19,FALSE)</f>
        <v>0</v>
      </c>
    </row>
    <row r="4439" spans="1:24" ht="27" hidden="1">
      <c r="A4439" s="509"/>
      <c r="B4439" s="509"/>
      <c r="C4439" s="509"/>
      <c r="D4439" s="1218" t="s">
        <v>1915</v>
      </c>
      <c r="E4439" s="1219" t="s">
        <v>3069</v>
      </c>
      <c r="F4439" s="1202"/>
      <c r="G4439" s="1202"/>
      <c r="H4439" s="1205" t="s">
        <v>1916</v>
      </c>
      <c r="I4439" s="1202" t="s">
        <v>53</v>
      </c>
      <c r="J4439" s="1202" t="s">
        <v>3071</v>
      </c>
      <c r="K4439" s="1202"/>
      <c r="L4439" s="1202" t="s">
        <v>1918</v>
      </c>
      <c r="M4439" s="1202" t="s">
        <v>1919</v>
      </c>
      <c r="N4439" s="1203" t="s">
        <v>1920</v>
      </c>
      <c r="O4439" s="1203" t="s">
        <v>73</v>
      </c>
      <c r="P4439" s="1203" t="s">
        <v>73</v>
      </c>
      <c r="Q4439" s="1203" t="s">
        <v>73</v>
      </c>
      <c r="R4439" s="1203" t="s">
        <v>73</v>
      </c>
      <c r="S4439" s="1218">
        <f>VLOOKUP($D4439,'NI-Ric'!$B$1:$W$2048,12,FALSE)</f>
        <v>0</v>
      </c>
      <c r="T4439" s="1218">
        <f>VLOOKUP($D4439,'NI-Ric'!$B$1:$W$2048,13,FALSE)</f>
        <v>0</v>
      </c>
      <c r="U4439" s="1218">
        <f>VLOOKUP($D4439,'NI-Ric'!$B$1:$W$2048,16,FALSE)</f>
        <v>0</v>
      </c>
      <c r="V4439" s="1218">
        <f>VLOOKUP($D4439,'NI-Ric'!$B$1:$W$2048,17,FALSE)</f>
        <v>0</v>
      </c>
      <c r="W4439" s="1218">
        <f>VLOOKUP($D4439,'NI-Ric'!$B$1:$W$2048,18,FALSE)</f>
        <v>0</v>
      </c>
      <c r="X4439" s="1218">
        <f>VLOOKUP($D4439,'NI-Ric'!$B$1:$W$2048,19,FALSE)</f>
        <v>0</v>
      </c>
    </row>
    <row r="4440" spans="1:24" ht="27" hidden="1">
      <c r="A4440" s="509"/>
      <c r="B4440" s="509"/>
      <c r="C4440" s="509"/>
      <c r="D4440" s="1218" t="s">
        <v>1921</v>
      </c>
      <c r="E4440" s="1219" t="s">
        <v>3069</v>
      </c>
      <c r="F4440" s="1202"/>
      <c r="G4440" s="1202"/>
      <c r="H4440" s="1205" t="s">
        <v>1916</v>
      </c>
      <c r="I4440" s="1202" t="s">
        <v>53</v>
      </c>
      <c r="J4440" s="1202" t="s">
        <v>3071</v>
      </c>
      <c r="K4440" s="1202"/>
      <c r="L4440" s="1202" t="s">
        <v>1918</v>
      </c>
      <c r="M4440" s="1202" t="s">
        <v>1919</v>
      </c>
      <c r="N4440" s="1203" t="s">
        <v>1922</v>
      </c>
      <c r="O4440" s="1203" t="s">
        <v>73</v>
      </c>
      <c r="P4440" s="1203" t="s">
        <v>73</v>
      </c>
      <c r="Q4440" s="1203" t="s">
        <v>73</v>
      </c>
      <c r="R4440" s="1203" t="s">
        <v>73</v>
      </c>
      <c r="S4440" s="1218">
        <f>VLOOKUP($D4440,'NI-Ric'!$B$1:$W$2048,12,FALSE)</f>
        <v>0</v>
      </c>
      <c r="T4440" s="1218">
        <f>VLOOKUP($D4440,'NI-Ric'!$B$1:$W$2048,13,FALSE)</f>
        <v>0</v>
      </c>
      <c r="U4440" s="1218">
        <f>VLOOKUP($D4440,'NI-Ric'!$B$1:$W$2048,16,FALSE)</f>
        <v>0</v>
      </c>
      <c r="V4440" s="1218">
        <f>VLOOKUP($D4440,'NI-Ric'!$B$1:$W$2048,17,FALSE)</f>
        <v>0</v>
      </c>
      <c r="W4440" s="1218">
        <f>VLOOKUP($D4440,'NI-Ric'!$B$1:$W$2048,18,FALSE)</f>
        <v>0</v>
      </c>
      <c r="X4440" s="1218">
        <f>VLOOKUP($D4440,'NI-Ric'!$B$1:$W$2048,19,FALSE)</f>
        <v>0</v>
      </c>
    </row>
    <row r="4441" spans="1:24" ht="27" hidden="1">
      <c r="A4441" s="509"/>
      <c r="B4441" s="509"/>
      <c r="C4441" s="509"/>
      <c r="D4441" s="1218" t="s">
        <v>1923</v>
      </c>
      <c r="E4441" s="1219" t="s">
        <v>3069</v>
      </c>
      <c r="F4441" s="1202"/>
      <c r="G4441" s="1202"/>
      <c r="H4441" s="1205" t="s">
        <v>1916</v>
      </c>
      <c r="I4441" s="1202" t="s">
        <v>53</v>
      </c>
      <c r="J4441" s="1202" t="s">
        <v>3071</v>
      </c>
      <c r="K4441" s="1202"/>
      <c r="L4441" s="1202" t="s">
        <v>1918</v>
      </c>
      <c r="M4441" s="1202" t="s">
        <v>1919</v>
      </c>
      <c r="N4441" s="1203" t="s">
        <v>1924</v>
      </c>
      <c r="O4441" s="1203" t="s">
        <v>73</v>
      </c>
      <c r="P4441" s="1203" t="s">
        <v>73</v>
      </c>
      <c r="Q4441" s="1203" t="s">
        <v>73</v>
      </c>
      <c r="R4441" s="1203" t="s">
        <v>73</v>
      </c>
      <c r="S4441" s="1218">
        <f>VLOOKUP($D4441,'NI-Ric'!$B$1:$W$2048,12,FALSE)</f>
        <v>0</v>
      </c>
      <c r="T4441" s="1218">
        <f>VLOOKUP($D4441,'NI-Ric'!$B$1:$W$2048,13,FALSE)</f>
        <v>0</v>
      </c>
      <c r="U4441" s="1218">
        <f>VLOOKUP($D4441,'NI-Ric'!$B$1:$W$2048,16,FALSE)</f>
        <v>0</v>
      </c>
      <c r="V4441" s="1218">
        <f>VLOOKUP($D4441,'NI-Ric'!$B$1:$W$2048,17,FALSE)</f>
        <v>0</v>
      </c>
      <c r="W4441" s="1218">
        <f>VLOOKUP($D4441,'NI-Ric'!$B$1:$W$2048,18,FALSE)</f>
        <v>0</v>
      </c>
      <c r="X4441" s="1218">
        <f>VLOOKUP($D4441,'NI-Ric'!$B$1:$W$2048,19,FALSE)</f>
        <v>0</v>
      </c>
    </row>
    <row r="4442" spans="1:24" ht="27" hidden="1">
      <c r="A4442" s="509"/>
      <c r="B4442" s="509"/>
      <c r="C4442" s="509"/>
      <c r="D4442" s="1218" t="s">
        <v>1925</v>
      </c>
      <c r="E4442" s="1219" t="s">
        <v>3069</v>
      </c>
      <c r="F4442" s="1202"/>
      <c r="G4442" s="1202"/>
      <c r="H4442" s="1205" t="s">
        <v>1916</v>
      </c>
      <c r="I4442" s="1202" t="s">
        <v>53</v>
      </c>
      <c r="J4442" s="1202" t="s">
        <v>3071</v>
      </c>
      <c r="K4442" s="1202"/>
      <c r="L4442" s="1202" t="s">
        <v>1918</v>
      </c>
      <c r="M4442" s="1202" t="s">
        <v>1919</v>
      </c>
      <c r="N4442" s="1203" t="s">
        <v>1926</v>
      </c>
      <c r="O4442" s="1203" t="s">
        <v>73</v>
      </c>
      <c r="P4442" s="1203" t="s">
        <v>73</v>
      </c>
      <c r="Q4442" s="1203" t="s">
        <v>73</v>
      </c>
      <c r="R4442" s="1203" t="s">
        <v>73</v>
      </c>
      <c r="S4442" s="1218">
        <f>VLOOKUP($D4442,'NI-Ric'!$B$1:$W$2048,12,FALSE)</f>
        <v>0</v>
      </c>
      <c r="T4442" s="1218">
        <f>VLOOKUP($D4442,'NI-Ric'!$B$1:$W$2048,13,FALSE)</f>
        <v>0</v>
      </c>
      <c r="U4442" s="1218">
        <f>VLOOKUP($D4442,'NI-Ric'!$B$1:$W$2048,16,FALSE)</f>
        <v>0</v>
      </c>
      <c r="V4442" s="1218">
        <f>VLOOKUP($D4442,'NI-Ric'!$B$1:$W$2048,17,FALSE)</f>
        <v>0</v>
      </c>
      <c r="W4442" s="1218">
        <f>VLOOKUP($D4442,'NI-Ric'!$B$1:$W$2048,18,FALSE)</f>
        <v>0</v>
      </c>
      <c r="X4442" s="1218">
        <f>VLOOKUP($D4442,'NI-Ric'!$B$1:$W$2048,19,FALSE)</f>
        <v>0</v>
      </c>
    </row>
    <row r="4443" spans="1:24" ht="27" hidden="1">
      <c r="A4443" s="509"/>
      <c r="B4443" s="509"/>
      <c r="C4443" s="509"/>
      <c r="D4443" s="1218" t="s">
        <v>1927</v>
      </c>
      <c r="E4443" s="1219" t="s">
        <v>3069</v>
      </c>
      <c r="F4443" s="1202"/>
      <c r="G4443" s="1202"/>
      <c r="H4443" s="1205" t="s">
        <v>1916</v>
      </c>
      <c r="I4443" s="1202" t="s">
        <v>53</v>
      </c>
      <c r="J4443" s="1202" t="s">
        <v>3071</v>
      </c>
      <c r="K4443" s="1202"/>
      <c r="L4443" s="1202" t="s">
        <v>1918</v>
      </c>
      <c r="M4443" s="1202" t="s">
        <v>1919</v>
      </c>
      <c r="N4443" s="1203" t="s">
        <v>1928</v>
      </c>
      <c r="O4443" s="1203" t="s">
        <v>73</v>
      </c>
      <c r="P4443" s="1203" t="s">
        <v>73</v>
      </c>
      <c r="Q4443" s="1203" t="s">
        <v>73</v>
      </c>
      <c r="R4443" s="1203" t="s">
        <v>73</v>
      </c>
      <c r="S4443" s="1218">
        <f>VLOOKUP($D4443,'NI-Ric'!$B$1:$W$2048,12,FALSE)</f>
        <v>0</v>
      </c>
      <c r="T4443" s="1218">
        <f>VLOOKUP($D4443,'NI-Ric'!$B$1:$W$2048,13,FALSE)</f>
        <v>0</v>
      </c>
      <c r="U4443" s="1218">
        <f>VLOOKUP($D4443,'NI-Ric'!$B$1:$W$2048,16,FALSE)</f>
        <v>0</v>
      </c>
      <c r="V4443" s="1218">
        <f>VLOOKUP($D4443,'NI-Ric'!$B$1:$W$2048,17,FALSE)</f>
        <v>0</v>
      </c>
      <c r="W4443" s="1218">
        <f>VLOOKUP($D4443,'NI-Ric'!$B$1:$W$2048,18,FALSE)</f>
        <v>0</v>
      </c>
      <c r="X4443" s="1218">
        <f>VLOOKUP($D4443,'NI-Ric'!$B$1:$W$2048,19,FALSE)</f>
        <v>0</v>
      </c>
    </row>
    <row r="4444" spans="1:24" ht="27" hidden="1">
      <c r="A4444" s="509"/>
      <c r="B4444" s="509"/>
      <c r="C4444" s="509"/>
      <c r="D4444" s="1218" t="s">
        <v>1929</v>
      </c>
      <c r="E4444" s="1219" t="s">
        <v>3069</v>
      </c>
      <c r="F4444" s="1202"/>
      <c r="G4444" s="1202"/>
      <c r="H4444" s="1205" t="s">
        <v>1916</v>
      </c>
      <c r="I4444" s="1202" t="s">
        <v>53</v>
      </c>
      <c r="J4444" s="1202" t="s">
        <v>3071</v>
      </c>
      <c r="K4444" s="1202"/>
      <c r="L4444" s="1202" t="s">
        <v>1918</v>
      </c>
      <c r="M4444" s="1202" t="s">
        <v>1919</v>
      </c>
      <c r="N4444" s="1203" t="s">
        <v>1930</v>
      </c>
      <c r="O4444" s="1203" t="s">
        <v>73</v>
      </c>
      <c r="P4444" s="1203" t="s">
        <v>73</v>
      </c>
      <c r="Q4444" s="1203" t="s">
        <v>73</v>
      </c>
      <c r="R4444" s="1203" t="s">
        <v>73</v>
      </c>
      <c r="S4444" s="1218">
        <f>VLOOKUP($D4444,'NI-Ric'!$B$1:$W$2048,12,FALSE)</f>
        <v>0</v>
      </c>
      <c r="T4444" s="1218">
        <f>VLOOKUP($D4444,'NI-Ric'!$B$1:$W$2048,13,FALSE)</f>
        <v>0</v>
      </c>
      <c r="U4444" s="1218">
        <f>VLOOKUP($D4444,'NI-Ric'!$B$1:$W$2048,16,FALSE)</f>
        <v>0</v>
      </c>
      <c r="V4444" s="1218">
        <f>VLOOKUP($D4444,'NI-Ric'!$B$1:$W$2048,17,FALSE)</f>
        <v>0</v>
      </c>
      <c r="W4444" s="1218">
        <f>VLOOKUP($D4444,'NI-Ric'!$B$1:$W$2048,18,FALSE)</f>
        <v>0</v>
      </c>
      <c r="X4444" s="1218">
        <f>VLOOKUP($D4444,'NI-Ric'!$B$1:$W$2048,19,FALSE)</f>
        <v>0</v>
      </c>
    </row>
    <row r="4445" spans="1:24" ht="27" hidden="1">
      <c r="A4445" s="509"/>
      <c r="B4445" s="509"/>
      <c r="C4445" s="509"/>
      <c r="D4445" s="1218" t="s">
        <v>1931</v>
      </c>
      <c r="E4445" s="1219" t="s">
        <v>3069</v>
      </c>
      <c r="F4445" s="1202"/>
      <c r="G4445" s="1202"/>
      <c r="H4445" s="1205" t="s">
        <v>1916</v>
      </c>
      <c r="I4445" s="1202" t="s">
        <v>53</v>
      </c>
      <c r="J4445" s="1202" t="s">
        <v>3071</v>
      </c>
      <c r="K4445" s="1202"/>
      <c r="L4445" s="1202" t="s">
        <v>1918</v>
      </c>
      <c r="M4445" s="1202" t="s">
        <v>1919</v>
      </c>
      <c r="N4445" s="1203" t="s">
        <v>1932</v>
      </c>
      <c r="O4445" s="1203" t="s">
        <v>73</v>
      </c>
      <c r="P4445" s="1203" t="s">
        <v>73</v>
      </c>
      <c r="Q4445" s="1203" t="s">
        <v>73</v>
      </c>
      <c r="R4445" s="1203" t="s">
        <v>73</v>
      </c>
      <c r="S4445" s="1218">
        <f>VLOOKUP($D4445,'NI-Ric'!$B$1:$W$2048,12,FALSE)</f>
        <v>0</v>
      </c>
      <c r="T4445" s="1218">
        <f>VLOOKUP($D4445,'NI-Ric'!$B$1:$W$2048,13,FALSE)</f>
        <v>0</v>
      </c>
      <c r="U4445" s="1218">
        <f>VLOOKUP($D4445,'NI-Ric'!$B$1:$W$2048,16,FALSE)</f>
        <v>0</v>
      </c>
      <c r="V4445" s="1218">
        <f>VLOOKUP($D4445,'NI-Ric'!$B$1:$W$2048,17,FALSE)</f>
        <v>0</v>
      </c>
      <c r="W4445" s="1218">
        <f>VLOOKUP($D4445,'NI-Ric'!$B$1:$W$2048,18,FALSE)</f>
        <v>0</v>
      </c>
      <c r="X4445" s="1218">
        <f>VLOOKUP($D4445,'NI-Ric'!$B$1:$W$2048,19,FALSE)</f>
        <v>0</v>
      </c>
    </row>
    <row r="4446" spans="1:24" ht="27" hidden="1">
      <c r="A4446" s="509"/>
      <c r="B4446" s="509"/>
      <c r="C4446" s="509"/>
      <c r="D4446" s="1218" t="s">
        <v>1933</v>
      </c>
      <c r="E4446" s="1219" t="s">
        <v>3069</v>
      </c>
      <c r="F4446" s="1202"/>
      <c r="G4446" s="1202"/>
      <c r="H4446" s="1205" t="s">
        <v>1916</v>
      </c>
      <c r="I4446" s="1202" t="s">
        <v>53</v>
      </c>
      <c r="J4446" s="1202" t="s">
        <v>3071</v>
      </c>
      <c r="K4446" s="1202"/>
      <c r="L4446" s="1202" t="s">
        <v>1918</v>
      </c>
      <c r="M4446" s="1202" t="s">
        <v>1919</v>
      </c>
      <c r="N4446" s="1203" t="s">
        <v>1934</v>
      </c>
      <c r="O4446" s="1203" t="s">
        <v>73</v>
      </c>
      <c r="P4446" s="1203" t="s">
        <v>73</v>
      </c>
      <c r="Q4446" s="1203" t="s">
        <v>73</v>
      </c>
      <c r="R4446" s="1203" t="s">
        <v>73</v>
      </c>
      <c r="S4446" s="1218">
        <f>VLOOKUP($D4446,'NI-Ric'!$B$1:$W$2048,12,FALSE)</f>
        <v>0</v>
      </c>
      <c r="T4446" s="1218">
        <f>VLOOKUP($D4446,'NI-Ric'!$B$1:$W$2048,13,FALSE)</f>
        <v>0</v>
      </c>
      <c r="U4446" s="1218">
        <f>VLOOKUP($D4446,'NI-Ric'!$B$1:$W$2048,16,FALSE)</f>
        <v>0</v>
      </c>
      <c r="V4446" s="1218">
        <f>VLOOKUP($D4446,'NI-Ric'!$B$1:$W$2048,17,FALSE)</f>
        <v>0</v>
      </c>
      <c r="W4446" s="1218">
        <f>VLOOKUP($D4446,'NI-Ric'!$B$1:$W$2048,18,FALSE)</f>
        <v>0</v>
      </c>
      <c r="X4446" s="1218">
        <f>VLOOKUP($D4446,'NI-Ric'!$B$1:$W$2048,19,FALSE)</f>
        <v>0</v>
      </c>
    </row>
    <row r="4447" spans="1:24" ht="27" hidden="1">
      <c r="A4447" s="509"/>
      <c r="B4447" s="509"/>
      <c r="C4447" s="509"/>
      <c r="D4447" s="1218" t="s">
        <v>1935</v>
      </c>
      <c r="E4447" s="1219" t="s">
        <v>3069</v>
      </c>
      <c r="F4447" s="1202"/>
      <c r="G4447" s="1202"/>
      <c r="H4447" s="1205" t="s">
        <v>1916</v>
      </c>
      <c r="I4447" s="1202" t="s">
        <v>53</v>
      </c>
      <c r="J4447" s="1202" t="s">
        <v>3071</v>
      </c>
      <c r="K4447" s="1202"/>
      <c r="L4447" s="1202" t="s">
        <v>1918</v>
      </c>
      <c r="M4447" s="1202" t="s">
        <v>1919</v>
      </c>
      <c r="N4447" s="1203" t="s">
        <v>1936</v>
      </c>
      <c r="O4447" s="1203" t="s">
        <v>73</v>
      </c>
      <c r="P4447" s="1203" t="s">
        <v>73</v>
      </c>
      <c r="Q4447" s="1203" t="s">
        <v>73</v>
      </c>
      <c r="R4447" s="1203" t="s">
        <v>73</v>
      </c>
      <c r="S4447" s="1218">
        <f>VLOOKUP($D4447,'NI-Ric'!$B$1:$W$2048,12,FALSE)</f>
        <v>0</v>
      </c>
      <c r="T4447" s="1218">
        <f>VLOOKUP($D4447,'NI-Ric'!$B$1:$W$2048,13,FALSE)</f>
        <v>0</v>
      </c>
      <c r="U4447" s="1218">
        <f>VLOOKUP($D4447,'NI-Ric'!$B$1:$W$2048,16,FALSE)</f>
        <v>0</v>
      </c>
      <c r="V4447" s="1218">
        <f>VLOOKUP($D4447,'NI-Ric'!$B$1:$W$2048,17,FALSE)</f>
        <v>0</v>
      </c>
      <c r="W4447" s="1218">
        <f>VLOOKUP($D4447,'NI-Ric'!$B$1:$W$2048,18,FALSE)</f>
        <v>0</v>
      </c>
      <c r="X4447" s="1218">
        <f>VLOOKUP($D4447,'NI-Ric'!$B$1:$W$2048,19,FALSE)</f>
        <v>0</v>
      </c>
    </row>
    <row r="4448" spans="1:24" ht="27" hidden="1">
      <c r="A4448" s="509"/>
      <c r="B4448" s="509"/>
      <c r="C4448" s="509"/>
      <c r="D4448" s="1218" t="s">
        <v>1937</v>
      </c>
      <c r="E4448" s="1219" t="s">
        <v>3069</v>
      </c>
      <c r="F4448" s="1202"/>
      <c r="G4448" s="1202"/>
      <c r="H4448" s="1205" t="s">
        <v>1916</v>
      </c>
      <c r="I4448" s="1202" t="s">
        <v>53</v>
      </c>
      <c r="J4448" s="1202" t="s">
        <v>3071</v>
      </c>
      <c r="K4448" s="1202"/>
      <c r="L4448" s="1202" t="s">
        <v>1918</v>
      </c>
      <c r="M4448" s="1202" t="s">
        <v>1919</v>
      </c>
      <c r="N4448" s="1203" t="s">
        <v>1938</v>
      </c>
      <c r="O4448" s="1203" t="s">
        <v>73</v>
      </c>
      <c r="P4448" s="1203" t="s">
        <v>73</v>
      </c>
      <c r="Q4448" s="1203" t="s">
        <v>73</v>
      </c>
      <c r="R4448" s="1203" t="s">
        <v>73</v>
      </c>
      <c r="S4448" s="1218">
        <f>VLOOKUP($D4448,'NI-Ric'!$B$1:$W$2048,12,FALSE)</f>
        <v>0</v>
      </c>
      <c r="T4448" s="1218">
        <f>VLOOKUP($D4448,'NI-Ric'!$B$1:$W$2048,13,FALSE)</f>
        <v>0</v>
      </c>
      <c r="U4448" s="1218">
        <f>VLOOKUP($D4448,'NI-Ric'!$B$1:$W$2048,16,FALSE)</f>
        <v>0</v>
      </c>
      <c r="V4448" s="1218">
        <f>VLOOKUP($D4448,'NI-Ric'!$B$1:$W$2048,17,FALSE)</f>
        <v>0</v>
      </c>
      <c r="W4448" s="1218">
        <f>VLOOKUP($D4448,'NI-Ric'!$B$1:$W$2048,18,FALSE)</f>
        <v>0</v>
      </c>
      <c r="X4448" s="1218">
        <f>VLOOKUP($D4448,'NI-Ric'!$B$1:$W$2048,19,FALSE)</f>
        <v>0</v>
      </c>
    </row>
    <row r="4449" spans="1:24" ht="27" hidden="1">
      <c r="A4449" s="509"/>
      <c r="B4449" s="509"/>
      <c r="C4449" s="509"/>
      <c r="D4449" s="1218" t="s">
        <v>1939</v>
      </c>
      <c r="E4449" s="1219" t="s">
        <v>3069</v>
      </c>
      <c r="F4449" s="1202"/>
      <c r="G4449" s="1202"/>
      <c r="H4449" s="1205" t="s">
        <v>1916</v>
      </c>
      <c r="I4449" s="1202" t="s">
        <v>53</v>
      </c>
      <c r="J4449" s="1202" t="s">
        <v>3071</v>
      </c>
      <c r="K4449" s="1202"/>
      <c r="L4449" s="1202" t="s">
        <v>1918</v>
      </c>
      <c r="M4449" s="1202" t="s">
        <v>1919</v>
      </c>
      <c r="N4449" s="1203" t="s">
        <v>1940</v>
      </c>
      <c r="O4449" s="1203" t="s">
        <v>73</v>
      </c>
      <c r="P4449" s="1203" t="s">
        <v>73</v>
      </c>
      <c r="Q4449" s="1203" t="s">
        <v>73</v>
      </c>
      <c r="R4449" s="1203" t="s">
        <v>73</v>
      </c>
      <c r="S4449" s="1218">
        <f>VLOOKUP($D4449,'NI-Ric'!$B$1:$W$2048,12,FALSE)</f>
        <v>0</v>
      </c>
      <c r="T4449" s="1218">
        <f>VLOOKUP($D4449,'NI-Ric'!$B$1:$W$2048,13,FALSE)</f>
        <v>0</v>
      </c>
      <c r="U4449" s="1218">
        <f>VLOOKUP($D4449,'NI-Ric'!$B$1:$W$2048,16,FALSE)</f>
        <v>0</v>
      </c>
      <c r="V4449" s="1218">
        <f>VLOOKUP($D4449,'NI-Ric'!$B$1:$W$2048,17,FALSE)</f>
        <v>0</v>
      </c>
      <c r="W4449" s="1218">
        <f>VLOOKUP($D4449,'NI-Ric'!$B$1:$W$2048,18,FALSE)</f>
        <v>0</v>
      </c>
      <c r="X4449" s="1218">
        <f>VLOOKUP($D4449,'NI-Ric'!$B$1:$W$2048,19,FALSE)</f>
        <v>0</v>
      </c>
    </row>
    <row r="4450" spans="1:24" ht="27" hidden="1">
      <c r="A4450" s="509"/>
      <c r="B4450" s="509"/>
      <c r="C4450" s="509"/>
      <c r="D4450" s="1218" t="s">
        <v>1941</v>
      </c>
      <c r="E4450" s="1219" t="s">
        <v>3069</v>
      </c>
      <c r="F4450" s="1202"/>
      <c r="G4450" s="1202"/>
      <c r="H4450" s="1205" t="s">
        <v>1916</v>
      </c>
      <c r="I4450" s="1202" t="s">
        <v>53</v>
      </c>
      <c r="J4450" s="1202" t="s">
        <v>3071</v>
      </c>
      <c r="K4450" s="1202"/>
      <c r="L4450" s="1202" t="s">
        <v>1918</v>
      </c>
      <c r="M4450" s="1202" t="s">
        <v>1919</v>
      </c>
      <c r="N4450" s="1203" t="s">
        <v>1942</v>
      </c>
      <c r="O4450" s="1203" t="s">
        <v>73</v>
      </c>
      <c r="P4450" s="1203" t="s">
        <v>73</v>
      </c>
      <c r="Q4450" s="1203" t="s">
        <v>73</v>
      </c>
      <c r="R4450" s="1203" t="s">
        <v>73</v>
      </c>
      <c r="S4450" s="1218">
        <f>VLOOKUP($D4450,'NI-Ric'!$B$1:$W$2048,12,FALSE)</f>
        <v>0</v>
      </c>
      <c r="T4450" s="1218">
        <f>VLOOKUP($D4450,'NI-Ric'!$B$1:$W$2048,13,FALSE)</f>
        <v>0</v>
      </c>
      <c r="U4450" s="1218">
        <f>VLOOKUP($D4450,'NI-Ric'!$B$1:$W$2048,16,FALSE)</f>
        <v>0</v>
      </c>
      <c r="V4450" s="1218">
        <f>VLOOKUP($D4450,'NI-Ric'!$B$1:$W$2048,17,FALSE)</f>
        <v>0</v>
      </c>
      <c r="W4450" s="1218">
        <f>VLOOKUP($D4450,'NI-Ric'!$B$1:$W$2048,18,FALSE)</f>
        <v>0</v>
      </c>
      <c r="X4450" s="1218">
        <f>VLOOKUP($D4450,'NI-Ric'!$B$1:$W$2048,19,FALSE)</f>
        <v>0</v>
      </c>
    </row>
    <row r="4451" spans="1:24" ht="27" hidden="1">
      <c r="A4451" s="509"/>
      <c r="B4451" s="509"/>
      <c r="C4451" s="509"/>
      <c r="D4451" s="1218" t="s">
        <v>1943</v>
      </c>
      <c r="E4451" s="1219" t="s">
        <v>3069</v>
      </c>
      <c r="F4451" s="1202"/>
      <c r="G4451" s="1202"/>
      <c r="H4451" s="1205" t="s">
        <v>1944</v>
      </c>
      <c r="I4451" s="1202" t="s">
        <v>53</v>
      </c>
      <c r="J4451" s="1202" t="s">
        <v>3071</v>
      </c>
      <c r="K4451" s="1202"/>
      <c r="L4451" s="1202" t="s">
        <v>1918</v>
      </c>
      <c r="M4451" s="1202" t="s">
        <v>1919</v>
      </c>
      <c r="N4451" s="1203" t="s">
        <v>1945</v>
      </c>
      <c r="O4451" s="1203" t="s">
        <v>73</v>
      </c>
      <c r="P4451" s="1203" t="s">
        <v>73</v>
      </c>
      <c r="Q4451" s="1203" t="s">
        <v>73</v>
      </c>
      <c r="R4451" s="1203" t="s">
        <v>73</v>
      </c>
      <c r="S4451" s="1218">
        <f>VLOOKUP($D4451,'NI-Ric'!$B$1:$W$2048,12,FALSE)</f>
        <v>0</v>
      </c>
      <c r="T4451" s="1218">
        <f>VLOOKUP($D4451,'NI-Ric'!$B$1:$W$2048,13,FALSE)</f>
        <v>0</v>
      </c>
      <c r="U4451" s="1218">
        <f>VLOOKUP($D4451,'NI-Ric'!$B$1:$W$2048,16,FALSE)</f>
        <v>0</v>
      </c>
      <c r="V4451" s="1218">
        <f>VLOOKUP($D4451,'NI-Ric'!$B$1:$W$2048,17,FALSE)</f>
        <v>0</v>
      </c>
      <c r="W4451" s="1218">
        <f>VLOOKUP($D4451,'NI-Ric'!$B$1:$W$2048,18,FALSE)</f>
        <v>0</v>
      </c>
      <c r="X4451" s="1218">
        <f>VLOOKUP($D4451,'NI-Ric'!$B$1:$W$2048,19,FALSE)</f>
        <v>0</v>
      </c>
    </row>
    <row r="4452" spans="1:24" ht="27" hidden="1">
      <c r="A4452" s="509"/>
      <c r="B4452" s="509"/>
      <c r="C4452" s="509"/>
      <c r="D4452" s="1218" t="s">
        <v>1946</v>
      </c>
      <c r="E4452" s="1219" t="s">
        <v>3069</v>
      </c>
      <c r="F4452" s="1202"/>
      <c r="G4452" s="1202"/>
      <c r="H4452" s="1205" t="s">
        <v>1944</v>
      </c>
      <c r="I4452" s="1202" t="s">
        <v>53</v>
      </c>
      <c r="J4452" s="1202" t="s">
        <v>3071</v>
      </c>
      <c r="K4452" s="1202"/>
      <c r="L4452" s="1202" t="s">
        <v>1918</v>
      </c>
      <c r="M4452" s="1202" t="s">
        <v>1919</v>
      </c>
      <c r="N4452" s="1203" t="s">
        <v>1947</v>
      </c>
      <c r="O4452" s="1203" t="s">
        <v>73</v>
      </c>
      <c r="P4452" s="1203" t="s">
        <v>73</v>
      </c>
      <c r="Q4452" s="1203" t="s">
        <v>73</v>
      </c>
      <c r="R4452" s="1203" t="s">
        <v>73</v>
      </c>
      <c r="S4452" s="1218">
        <f>VLOOKUP($D4452,'NI-Ric'!$B$1:$W$2048,12,FALSE)</f>
        <v>0</v>
      </c>
      <c r="T4452" s="1218">
        <f>VLOOKUP($D4452,'NI-Ric'!$B$1:$W$2048,13,FALSE)</f>
        <v>0</v>
      </c>
      <c r="U4452" s="1218">
        <f>VLOOKUP($D4452,'NI-Ric'!$B$1:$W$2048,16,FALSE)</f>
        <v>0</v>
      </c>
      <c r="V4452" s="1218">
        <f>VLOOKUP($D4452,'NI-Ric'!$B$1:$W$2048,17,FALSE)</f>
        <v>0</v>
      </c>
      <c r="W4452" s="1218">
        <f>VLOOKUP($D4452,'NI-Ric'!$B$1:$W$2048,18,FALSE)</f>
        <v>0</v>
      </c>
      <c r="X4452" s="1218">
        <f>VLOOKUP($D4452,'NI-Ric'!$B$1:$W$2048,19,FALSE)</f>
        <v>0</v>
      </c>
    </row>
    <row r="4453" spans="1:24" ht="27" hidden="1">
      <c r="A4453" s="509"/>
      <c r="B4453" s="509"/>
      <c r="C4453" s="509"/>
      <c r="D4453" s="1218" t="s">
        <v>1948</v>
      </c>
      <c r="E4453" s="1219" t="s">
        <v>3069</v>
      </c>
      <c r="F4453" s="1202"/>
      <c r="G4453" s="1202"/>
      <c r="H4453" s="1205" t="s">
        <v>1944</v>
      </c>
      <c r="I4453" s="1202" t="s">
        <v>53</v>
      </c>
      <c r="J4453" s="1202" t="s">
        <v>3071</v>
      </c>
      <c r="K4453" s="1202"/>
      <c r="L4453" s="1202" t="s">
        <v>1918</v>
      </c>
      <c r="M4453" s="1202" t="s">
        <v>1919</v>
      </c>
      <c r="N4453" s="1203" t="s">
        <v>1949</v>
      </c>
      <c r="O4453" s="1203" t="s">
        <v>73</v>
      </c>
      <c r="P4453" s="1203" t="s">
        <v>73</v>
      </c>
      <c r="Q4453" s="1203" t="s">
        <v>73</v>
      </c>
      <c r="R4453" s="1203" t="s">
        <v>73</v>
      </c>
      <c r="S4453" s="1218">
        <f>VLOOKUP($D4453,'NI-Ric'!$B$1:$W$2048,12,FALSE)</f>
        <v>0</v>
      </c>
      <c r="T4453" s="1218">
        <f>VLOOKUP($D4453,'NI-Ric'!$B$1:$W$2048,13,FALSE)</f>
        <v>0</v>
      </c>
      <c r="U4453" s="1218">
        <f>VLOOKUP($D4453,'NI-Ric'!$B$1:$W$2048,16,FALSE)</f>
        <v>0</v>
      </c>
      <c r="V4453" s="1218">
        <f>VLOOKUP($D4453,'NI-Ric'!$B$1:$W$2048,17,FALSE)</f>
        <v>0</v>
      </c>
      <c r="W4453" s="1218">
        <f>VLOOKUP($D4453,'NI-Ric'!$B$1:$W$2048,18,FALSE)</f>
        <v>0</v>
      </c>
      <c r="X4453" s="1218">
        <f>VLOOKUP($D4453,'NI-Ric'!$B$1:$W$2048,19,FALSE)</f>
        <v>0</v>
      </c>
    </row>
    <row r="4454" spans="1:24" ht="27" hidden="1">
      <c r="A4454" s="509"/>
      <c r="B4454" s="509"/>
      <c r="C4454" s="509"/>
      <c r="D4454" s="1218" t="s">
        <v>1950</v>
      </c>
      <c r="E4454" s="1219" t="s">
        <v>3069</v>
      </c>
      <c r="F4454" s="1202"/>
      <c r="G4454" s="1202"/>
      <c r="H4454" s="1205" t="s">
        <v>1944</v>
      </c>
      <c r="I4454" s="1202" t="s">
        <v>53</v>
      </c>
      <c r="J4454" s="1202" t="s">
        <v>3071</v>
      </c>
      <c r="K4454" s="1202"/>
      <c r="L4454" s="1202" t="s">
        <v>1918</v>
      </c>
      <c r="M4454" s="1202" t="s">
        <v>1919</v>
      </c>
      <c r="N4454" s="1203" t="s">
        <v>1951</v>
      </c>
      <c r="O4454" s="1203" t="s">
        <v>73</v>
      </c>
      <c r="P4454" s="1203" t="s">
        <v>73</v>
      </c>
      <c r="Q4454" s="1203" t="s">
        <v>73</v>
      </c>
      <c r="R4454" s="1203" t="s">
        <v>73</v>
      </c>
      <c r="S4454" s="1218">
        <f>VLOOKUP($D4454,'NI-Ric'!$B$1:$W$2048,12,FALSE)</f>
        <v>0</v>
      </c>
      <c r="T4454" s="1218">
        <f>VLOOKUP($D4454,'NI-Ric'!$B$1:$W$2048,13,FALSE)</f>
        <v>0</v>
      </c>
      <c r="U4454" s="1218">
        <f>VLOOKUP($D4454,'NI-Ric'!$B$1:$W$2048,16,FALSE)</f>
        <v>0</v>
      </c>
      <c r="V4454" s="1218">
        <f>VLOOKUP($D4454,'NI-Ric'!$B$1:$W$2048,17,FALSE)</f>
        <v>0</v>
      </c>
      <c r="W4454" s="1218">
        <f>VLOOKUP($D4454,'NI-Ric'!$B$1:$W$2048,18,FALSE)</f>
        <v>0</v>
      </c>
      <c r="X4454" s="1218">
        <f>VLOOKUP($D4454,'NI-Ric'!$B$1:$W$2048,19,FALSE)</f>
        <v>0</v>
      </c>
    </row>
    <row r="4455" spans="1:24" ht="27" hidden="1">
      <c r="A4455" s="509"/>
      <c r="B4455" s="509"/>
      <c r="C4455" s="509"/>
      <c r="D4455" s="1218" t="s">
        <v>1952</v>
      </c>
      <c r="E4455" s="1219" t="s">
        <v>3069</v>
      </c>
      <c r="F4455" s="1202"/>
      <c r="G4455" s="1202"/>
      <c r="H4455" s="1205" t="s">
        <v>1944</v>
      </c>
      <c r="I4455" s="1202" t="s">
        <v>53</v>
      </c>
      <c r="J4455" s="1202" t="s">
        <v>3071</v>
      </c>
      <c r="K4455" s="1202"/>
      <c r="L4455" s="1202" t="s">
        <v>1918</v>
      </c>
      <c r="M4455" s="1202" t="s">
        <v>1919</v>
      </c>
      <c r="N4455" s="1203" t="s">
        <v>1953</v>
      </c>
      <c r="O4455" s="1203" t="s">
        <v>73</v>
      </c>
      <c r="P4455" s="1203" t="s">
        <v>73</v>
      </c>
      <c r="Q4455" s="1203" t="s">
        <v>73</v>
      </c>
      <c r="R4455" s="1203" t="s">
        <v>73</v>
      </c>
      <c r="S4455" s="1218">
        <f>VLOOKUP($D4455,'NI-Ric'!$B$1:$W$2048,12,FALSE)</f>
        <v>0</v>
      </c>
      <c r="T4455" s="1218">
        <f>VLOOKUP($D4455,'NI-Ric'!$B$1:$W$2048,13,FALSE)</f>
        <v>0</v>
      </c>
      <c r="U4455" s="1218">
        <f>VLOOKUP($D4455,'NI-Ric'!$B$1:$W$2048,16,FALSE)</f>
        <v>0</v>
      </c>
      <c r="V4455" s="1218">
        <f>VLOOKUP($D4455,'NI-Ric'!$B$1:$W$2048,17,FALSE)</f>
        <v>0</v>
      </c>
      <c r="W4455" s="1218">
        <f>VLOOKUP($D4455,'NI-Ric'!$B$1:$W$2048,18,FALSE)</f>
        <v>0</v>
      </c>
      <c r="X4455" s="1218">
        <f>VLOOKUP($D4455,'NI-Ric'!$B$1:$W$2048,19,FALSE)</f>
        <v>0</v>
      </c>
    </row>
    <row r="4456" spans="1:24" ht="27" hidden="1">
      <c r="A4456" s="509"/>
      <c r="B4456" s="509"/>
      <c r="C4456" s="509"/>
      <c r="D4456" s="1218" t="s">
        <v>1954</v>
      </c>
      <c r="E4456" s="1219" t="s">
        <v>3069</v>
      </c>
      <c r="F4456" s="1202"/>
      <c r="G4456" s="1202"/>
      <c r="H4456" s="1205" t="s">
        <v>1944</v>
      </c>
      <c r="I4456" s="1202" t="s">
        <v>53</v>
      </c>
      <c r="J4456" s="1202" t="s">
        <v>3071</v>
      </c>
      <c r="K4456" s="1202"/>
      <c r="L4456" s="1202" t="s">
        <v>1918</v>
      </c>
      <c r="M4456" s="1202" t="s">
        <v>1919</v>
      </c>
      <c r="N4456" s="1203" t="s">
        <v>1955</v>
      </c>
      <c r="O4456" s="1203" t="s">
        <v>73</v>
      </c>
      <c r="P4456" s="1203" t="s">
        <v>73</v>
      </c>
      <c r="Q4456" s="1203" t="s">
        <v>73</v>
      </c>
      <c r="R4456" s="1203" t="s">
        <v>73</v>
      </c>
      <c r="S4456" s="1218">
        <f>VLOOKUP($D4456,'NI-Ric'!$B$1:$W$2048,12,FALSE)</f>
        <v>0</v>
      </c>
      <c r="T4456" s="1218">
        <f>VLOOKUP($D4456,'NI-Ric'!$B$1:$W$2048,13,FALSE)</f>
        <v>0</v>
      </c>
      <c r="U4456" s="1218">
        <f>VLOOKUP($D4456,'NI-Ric'!$B$1:$W$2048,16,FALSE)</f>
        <v>0</v>
      </c>
      <c r="V4456" s="1218">
        <f>VLOOKUP($D4456,'NI-Ric'!$B$1:$W$2048,17,FALSE)</f>
        <v>0</v>
      </c>
      <c r="W4456" s="1218">
        <f>VLOOKUP($D4456,'NI-Ric'!$B$1:$W$2048,18,FALSE)</f>
        <v>0</v>
      </c>
      <c r="X4456" s="1218">
        <f>VLOOKUP($D4456,'NI-Ric'!$B$1:$W$2048,19,FALSE)</f>
        <v>0</v>
      </c>
    </row>
    <row r="4457" spans="1:24" ht="27" hidden="1">
      <c r="A4457" s="509"/>
      <c r="B4457" s="509"/>
      <c r="C4457" s="509"/>
      <c r="D4457" s="1218" t="s">
        <v>1956</v>
      </c>
      <c r="E4457" s="1219" t="s">
        <v>3069</v>
      </c>
      <c r="F4457" s="1202"/>
      <c r="G4457" s="1202"/>
      <c r="H4457" s="1205" t="s">
        <v>1944</v>
      </c>
      <c r="I4457" s="1202" t="s">
        <v>53</v>
      </c>
      <c r="J4457" s="1202" t="s">
        <v>3071</v>
      </c>
      <c r="K4457" s="1202"/>
      <c r="L4457" s="1202" t="s">
        <v>1918</v>
      </c>
      <c r="M4457" s="1202" t="s">
        <v>1919</v>
      </c>
      <c r="N4457" s="1203" t="s">
        <v>1957</v>
      </c>
      <c r="O4457" s="1203" t="s">
        <v>73</v>
      </c>
      <c r="P4457" s="1203" t="s">
        <v>73</v>
      </c>
      <c r="Q4457" s="1203" t="s">
        <v>73</v>
      </c>
      <c r="R4457" s="1203" t="s">
        <v>73</v>
      </c>
      <c r="S4457" s="1218">
        <f>VLOOKUP($D4457,'NI-Ric'!$B$1:$W$2048,12,FALSE)</f>
        <v>0</v>
      </c>
      <c r="T4457" s="1218">
        <f>VLOOKUP($D4457,'NI-Ric'!$B$1:$W$2048,13,FALSE)</f>
        <v>0</v>
      </c>
      <c r="U4457" s="1218">
        <f>VLOOKUP($D4457,'NI-Ric'!$B$1:$W$2048,16,FALSE)</f>
        <v>0</v>
      </c>
      <c r="V4457" s="1218">
        <f>VLOOKUP($D4457,'NI-Ric'!$B$1:$W$2048,17,FALSE)</f>
        <v>0</v>
      </c>
      <c r="W4457" s="1218">
        <f>VLOOKUP($D4457,'NI-Ric'!$B$1:$W$2048,18,FALSE)</f>
        <v>0</v>
      </c>
      <c r="X4457" s="1218">
        <f>VLOOKUP($D4457,'NI-Ric'!$B$1:$W$2048,19,FALSE)</f>
        <v>0</v>
      </c>
    </row>
    <row r="4458" spans="1:24" ht="27" hidden="1">
      <c r="A4458" s="509"/>
      <c r="B4458" s="509"/>
      <c r="C4458" s="509"/>
      <c r="D4458" s="1218" t="s">
        <v>1958</v>
      </c>
      <c r="E4458" s="1219" t="s">
        <v>3069</v>
      </c>
      <c r="F4458" s="1202"/>
      <c r="G4458" s="1202"/>
      <c r="H4458" s="1205" t="s">
        <v>1944</v>
      </c>
      <c r="I4458" s="1202" t="s">
        <v>53</v>
      </c>
      <c r="J4458" s="1202" t="s">
        <v>3071</v>
      </c>
      <c r="K4458" s="1202"/>
      <c r="L4458" s="1202" t="s">
        <v>1918</v>
      </c>
      <c r="M4458" s="1202" t="s">
        <v>1919</v>
      </c>
      <c r="N4458" s="1203" t="s">
        <v>1959</v>
      </c>
      <c r="O4458" s="1203" t="s">
        <v>73</v>
      </c>
      <c r="P4458" s="1203" t="s">
        <v>73</v>
      </c>
      <c r="Q4458" s="1203" t="s">
        <v>73</v>
      </c>
      <c r="R4458" s="1203" t="s">
        <v>73</v>
      </c>
      <c r="S4458" s="1218">
        <f>VLOOKUP($D4458,'NI-Ric'!$B$1:$W$2048,12,FALSE)</f>
        <v>0</v>
      </c>
      <c r="T4458" s="1218">
        <f>VLOOKUP($D4458,'NI-Ric'!$B$1:$W$2048,13,FALSE)</f>
        <v>0</v>
      </c>
      <c r="U4458" s="1218">
        <f>VLOOKUP($D4458,'NI-Ric'!$B$1:$W$2048,16,FALSE)</f>
        <v>0</v>
      </c>
      <c r="V4458" s="1218">
        <f>VLOOKUP($D4458,'NI-Ric'!$B$1:$W$2048,17,FALSE)</f>
        <v>0</v>
      </c>
      <c r="W4458" s="1218">
        <f>VLOOKUP($D4458,'NI-Ric'!$B$1:$W$2048,18,FALSE)</f>
        <v>0</v>
      </c>
      <c r="X4458" s="1218">
        <f>VLOOKUP($D4458,'NI-Ric'!$B$1:$W$2048,19,FALSE)</f>
        <v>0</v>
      </c>
    </row>
    <row r="4459" spans="1:24" ht="27" hidden="1">
      <c r="A4459" s="509"/>
      <c r="B4459" s="509"/>
      <c r="C4459" s="509"/>
      <c r="D4459" s="1218" t="s">
        <v>1960</v>
      </c>
      <c r="E4459" s="1219" t="s">
        <v>3069</v>
      </c>
      <c r="F4459" s="1202"/>
      <c r="G4459" s="1202"/>
      <c r="H4459" s="1205" t="s">
        <v>1944</v>
      </c>
      <c r="I4459" s="1202" t="s">
        <v>53</v>
      </c>
      <c r="J4459" s="1202" t="s">
        <v>3071</v>
      </c>
      <c r="K4459" s="1202"/>
      <c r="L4459" s="1202" t="s">
        <v>1918</v>
      </c>
      <c r="M4459" s="1202" t="s">
        <v>1919</v>
      </c>
      <c r="N4459" s="1203" t="s">
        <v>1961</v>
      </c>
      <c r="O4459" s="1203" t="s">
        <v>73</v>
      </c>
      <c r="P4459" s="1203" t="s">
        <v>73</v>
      </c>
      <c r="Q4459" s="1203" t="s">
        <v>73</v>
      </c>
      <c r="R4459" s="1203" t="s">
        <v>73</v>
      </c>
      <c r="S4459" s="1218">
        <f>VLOOKUP($D4459,'NI-Ric'!$B$1:$W$2048,12,FALSE)</f>
        <v>0</v>
      </c>
      <c r="T4459" s="1218">
        <f>VLOOKUP($D4459,'NI-Ric'!$B$1:$W$2048,13,FALSE)</f>
        <v>0</v>
      </c>
      <c r="U4459" s="1218">
        <f>VLOOKUP($D4459,'NI-Ric'!$B$1:$W$2048,16,FALSE)</f>
        <v>0</v>
      </c>
      <c r="V4459" s="1218">
        <f>VLOOKUP($D4459,'NI-Ric'!$B$1:$W$2048,17,FALSE)</f>
        <v>0</v>
      </c>
      <c r="W4459" s="1218">
        <f>VLOOKUP($D4459,'NI-Ric'!$B$1:$W$2048,18,FALSE)</f>
        <v>0</v>
      </c>
      <c r="X4459" s="1218">
        <f>VLOOKUP($D4459,'NI-Ric'!$B$1:$W$2048,19,FALSE)</f>
        <v>0</v>
      </c>
    </row>
    <row r="4460" spans="1:24" ht="27" hidden="1">
      <c r="A4460" s="509"/>
      <c r="B4460" s="509"/>
      <c r="C4460" s="509"/>
      <c r="D4460" s="1218" t="s">
        <v>1962</v>
      </c>
      <c r="E4460" s="1219" t="s">
        <v>3069</v>
      </c>
      <c r="F4460" s="1202"/>
      <c r="G4460" s="1202"/>
      <c r="H4460" s="1205" t="s">
        <v>1944</v>
      </c>
      <c r="I4460" s="1202" t="s">
        <v>53</v>
      </c>
      <c r="J4460" s="1202" t="s">
        <v>3071</v>
      </c>
      <c r="K4460" s="1202"/>
      <c r="L4460" s="1202" t="s">
        <v>1918</v>
      </c>
      <c r="M4460" s="1202" t="s">
        <v>1919</v>
      </c>
      <c r="N4460" s="1203" t="s">
        <v>1963</v>
      </c>
      <c r="O4460" s="1203" t="s">
        <v>73</v>
      </c>
      <c r="P4460" s="1203" t="s">
        <v>73</v>
      </c>
      <c r="Q4460" s="1203" t="s">
        <v>73</v>
      </c>
      <c r="R4460" s="1203" t="s">
        <v>73</v>
      </c>
      <c r="S4460" s="1218">
        <f>VLOOKUP($D4460,'NI-Ric'!$B$1:$W$2048,12,FALSE)</f>
        <v>0</v>
      </c>
      <c r="T4460" s="1218">
        <f>VLOOKUP($D4460,'NI-Ric'!$B$1:$W$2048,13,FALSE)</f>
        <v>0</v>
      </c>
      <c r="U4460" s="1218">
        <f>VLOOKUP($D4460,'NI-Ric'!$B$1:$W$2048,16,FALSE)</f>
        <v>0</v>
      </c>
      <c r="V4460" s="1218">
        <f>VLOOKUP($D4460,'NI-Ric'!$B$1:$W$2048,17,FALSE)</f>
        <v>0</v>
      </c>
      <c r="W4460" s="1218">
        <f>VLOOKUP($D4460,'NI-Ric'!$B$1:$W$2048,18,FALSE)</f>
        <v>0</v>
      </c>
      <c r="X4460" s="1218">
        <f>VLOOKUP($D4460,'NI-Ric'!$B$1:$W$2048,19,FALSE)</f>
        <v>0</v>
      </c>
    </row>
    <row r="4461" spans="1:24" ht="27" hidden="1">
      <c r="A4461" s="509"/>
      <c r="B4461" s="509"/>
      <c r="C4461" s="509"/>
      <c r="D4461" s="1218" t="s">
        <v>1964</v>
      </c>
      <c r="E4461" s="1219" t="s">
        <v>3069</v>
      </c>
      <c r="F4461" s="1202"/>
      <c r="G4461" s="1202"/>
      <c r="H4461" s="1205" t="s">
        <v>1944</v>
      </c>
      <c r="I4461" s="1202" t="s">
        <v>53</v>
      </c>
      <c r="J4461" s="1202" t="s">
        <v>3071</v>
      </c>
      <c r="K4461" s="1202"/>
      <c r="L4461" s="1202" t="s">
        <v>1918</v>
      </c>
      <c r="M4461" s="1202" t="s">
        <v>1919</v>
      </c>
      <c r="N4461" s="1203" t="s">
        <v>1965</v>
      </c>
      <c r="O4461" s="1203" t="s">
        <v>73</v>
      </c>
      <c r="P4461" s="1203" t="s">
        <v>73</v>
      </c>
      <c r="Q4461" s="1203" t="s">
        <v>73</v>
      </c>
      <c r="R4461" s="1203" t="s">
        <v>73</v>
      </c>
      <c r="S4461" s="1218">
        <f>VLOOKUP($D4461,'NI-Ric'!$B$1:$W$2048,12,FALSE)</f>
        <v>0</v>
      </c>
      <c r="T4461" s="1218">
        <f>VLOOKUP($D4461,'NI-Ric'!$B$1:$W$2048,13,FALSE)</f>
        <v>0</v>
      </c>
      <c r="U4461" s="1218">
        <f>VLOOKUP($D4461,'NI-Ric'!$B$1:$W$2048,16,FALSE)</f>
        <v>0</v>
      </c>
      <c r="V4461" s="1218">
        <f>VLOOKUP($D4461,'NI-Ric'!$B$1:$W$2048,17,FALSE)</f>
        <v>0</v>
      </c>
      <c r="W4461" s="1218">
        <f>VLOOKUP($D4461,'NI-Ric'!$B$1:$W$2048,18,FALSE)</f>
        <v>0</v>
      </c>
      <c r="X4461" s="1218">
        <f>VLOOKUP($D4461,'NI-Ric'!$B$1:$W$2048,19,FALSE)</f>
        <v>0</v>
      </c>
    </row>
    <row r="4462" spans="1:24" ht="27" hidden="1">
      <c r="A4462" s="509"/>
      <c r="B4462" s="509"/>
      <c r="C4462" s="509"/>
      <c r="D4462" s="1218" t="s">
        <v>1966</v>
      </c>
      <c r="E4462" s="1219" t="s">
        <v>3069</v>
      </c>
      <c r="F4462" s="1202"/>
      <c r="G4462" s="1202"/>
      <c r="H4462" s="1205" t="s">
        <v>1944</v>
      </c>
      <c r="I4462" s="1202" t="s">
        <v>53</v>
      </c>
      <c r="J4462" s="1202" t="s">
        <v>3071</v>
      </c>
      <c r="K4462" s="1202"/>
      <c r="L4462" s="1202" t="s">
        <v>1918</v>
      </c>
      <c r="M4462" s="1202" t="s">
        <v>1919</v>
      </c>
      <c r="N4462" s="1203" t="s">
        <v>1967</v>
      </c>
      <c r="O4462" s="1203" t="s">
        <v>73</v>
      </c>
      <c r="P4462" s="1203" t="s">
        <v>73</v>
      </c>
      <c r="Q4462" s="1203" t="s">
        <v>73</v>
      </c>
      <c r="R4462" s="1203" t="s">
        <v>73</v>
      </c>
      <c r="S4462" s="1218">
        <f>VLOOKUP($D4462,'NI-Ric'!$B$1:$W$2048,12,FALSE)</f>
        <v>0</v>
      </c>
      <c r="T4462" s="1218">
        <f>VLOOKUP($D4462,'NI-Ric'!$B$1:$W$2048,13,FALSE)</f>
        <v>0</v>
      </c>
      <c r="U4462" s="1218">
        <f>VLOOKUP($D4462,'NI-Ric'!$B$1:$W$2048,16,FALSE)</f>
        <v>0</v>
      </c>
      <c r="V4462" s="1218">
        <f>VLOOKUP($D4462,'NI-Ric'!$B$1:$W$2048,17,FALSE)</f>
        <v>0</v>
      </c>
      <c r="W4462" s="1218">
        <f>VLOOKUP($D4462,'NI-Ric'!$B$1:$W$2048,18,FALSE)</f>
        <v>0</v>
      </c>
      <c r="X4462" s="1218">
        <f>VLOOKUP($D4462,'NI-Ric'!$B$1:$W$2048,19,FALSE)</f>
        <v>0</v>
      </c>
    </row>
    <row r="4463" spans="1:24" ht="27" hidden="1">
      <c r="A4463" s="509"/>
      <c r="B4463" s="509"/>
      <c r="C4463" s="509"/>
      <c r="D4463" s="1218" t="s">
        <v>1968</v>
      </c>
      <c r="E4463" s="1219" t="s">
        <v>3069</v>
      </c>
      <c r="F4463" s="1202"/>
      <c r="G4463" s="1202"/>
      <c r="H4463" s="1205" t="s">
        <v>1969</v>
      </c>
      <c r="I4463" s="1202" t="s">
        <v>53</v>
      </c>
      <c r="J4463" s="1202" t="s">
        <v>3071</v>
      </c>
      <c r="K4463" s="1202"/>
      <c r="L4463" s="1202" t="s">
        <v>1918</v>
      </c>
      <c r="M4463" s="1202" t="s">
        <v>1919</v>
      </c>
      <c r="N4463" s="1203" t="s">
        <v>1970</v>
      </c>
      <c r="O4463" s="1203" t="s">
        <v>73</v>
      </c>
      <c r="P4463" s="1203" t="s">
        <v>73</v>
      </c>
      <c r="Q4463" s="1203" t="s">
        <v>73</v>
      </c>
      <c r="R4463" s="1203" t="s">
        <v>73</v>
      </c>
      <c r="S4463" s="1218">
        <f>VLOOKUP($D4463,'NI-Ric'!$B$1:$W$2048,12,FALSE)</f>
        <v>0</v>
      </c>
      <c r="T4463" s="1218">
        <f>VLOOKUP($D4463,'NI-Ric'!$B$1:$W$2048,13,FALSE)</f>
        <v>0</v>
      </c>
      <c r="U4463" s="1218">
        <f>VLOOKUP($D4463,'NI-Ric'!$B$1:$W$2048,16,FALSE)</f>
        <v>0</v>
      </c>
      <c r="V4463" s="1218">
        <f>VLOOKUP($D4463,'NI-Ric'!$B$1:$W$2048,17,FALSE)</f>
        <v>0</v>
      </c>
      <c r="W4463" s="1218">
        <f>VLOOKUP($D4463,'NI-Ric'!$B$1:$W$2048,18,FALSE)</f>
        <v>0</v>
      </c>
      <c r="X4463" s="1218">
        <f>VLOOKUP($D4463,'NI-Ric'!$B$1:$W$2048,19,FALSE)</f>
        <v>0</v>
      </c>
    </row>
    <row r="4464" spans="1:24" ht="27" hidden="1">
      <c r="A4464" s="509"/>
      <c r="B4464" s="509"/>
      <c r="C4464" s="509"/>
      <c r="D4464" s="1218" t="s">
        <v>1971</v>
      </c>
      <c r="E4464" s="1219" t="s">
        <v>3069</v>
      </c>
      <c r="F4464" s="1202"/>
      <c r="G4464" s="1202"/>
      <c r="H4464" s="1205" t="s">
        <v>1969</v>
      </c>
      <c r="I4464" s="1202" t="s">
        <v>53</v>
      </c>
      <c r="J4464" s="1202" t="s">
        <v>3071</v>
      </c>
      <c r="K4464" s="1202"/>
      <c r="L4464" s="1202" t="s">
        <v>1918</v>
      </c>
      <c r="M4464" s="1202" t="s">
        <v>1919</v>
      </c>
      <c r="N4464" s="1203" t="s">
        <v>1972</v>
      </c>
      <c r="O4464" s="1203" t="s">
        <v>73</v>
      </c>
      <c r="P4464" s="1203" t="s">
        <v>73</v>
      </c>
      <c r="Q4464" s="1203" t="s">
        <v>73</v>
      </c>
      <c r="R4464" s="1203" t="s">
        <v>73</v>
      </c>
      <c r="S4464" s="1218">
        <f>VLOOKUP($D4464,'NI-Ric'!$B$1:$W$2048,12,FALSE)</f>
        <v>0</v>
      </c>
      <c r="T4464" s="1218">
        <f>VLOOKUP($D4464,'NI-Ric'!$B$1:$W$2048,13,FALSE)</f>
        <v>0</v>
      </c>
      <c r="U4464" s="1218">
        <f>VLOOKUP($D4464,'NI-Ric'!$B$1:$W$2048,16,FALSE)</f>
        <v>0</v>
      </c>
      <c r="V4464" s="1218">
        <f>VLOOKUP($D4464,'NI-Ric'!$B$1:$W$2048,17,FALSE)</f>
        <v>0</v>
      </c>
      <c r="W4464" s="1218">
        <f>VLOOKUP($D4464,'NI-Ric'!$B$1:$W$2048,18,FALSE)</f>
        <v>0</v>
      </c>
      <c r="X4464" s="1218">
        <f>VLOOKUP($D4464,'NI-Ric'!$B$1:$W$2048,19,FALSE)</f>
        <v>0</v>
      </c>
    </row>
    <row r="4465" spans="1:24" ht="27" hidden="1">
      <c r="A4465" s="509"/>
      <c r="B4465" s="509"/>
      <c r="C4465" s="509"/>
      <c r="D4465" s="1218" t="s">
        <v>1973</v>
      </c>
      <c r="E4465" s="1219" t="s">
        <v>3069</v>
      </c>
      <c r="F4465" s="1202"/>
      <c r="G4465" s="1202"/>
      <c r="H4465" s="1205" t="s">
        <v>1969</v>
      </c>
      <c r="I4465" s="1202" t="s">
        <v>53</v>
      </c>
      <c r="J4465" s="1202" t="s">
        <v>3071</v>
      </c>
      <c r="K4465" s="1202"/>
      <c r="L4465" s="1202" t="s">
        <v>1918</v>
      </c>
      <c r="M4465" s="1202" t="s">
        <v>1919</v>
      </c>
      <c r="N4465" s="1203" t="s">
        <v>1974</v>
      </c>
      <c r="O4465" s="1203" t="s">
        <v>73</v>
      </c>
      <c r="P4465" s="1203" t="s">
        <v>73</v>
      </c>
      <c r="Q4465" s="1203" t="s">
        <v>73</v>
      </c>
      <c r="R4465" s="1203" t="s">
        <v>73</v>
      </c>
      <c r="S4465" s="1218">
        <f>VLOOKUP($D4465,'NI-Ric'!$B$1:$W$2048,12,FALSE)</f>
        <v>0</v>
      </c>
      <c r="T4465" s="1218">
        <f>VLOOKUP($D4465,'NI-Ric'!$B$1:$W$2048,13,FALSE)</f>
        <v>0</v>
      </c>
      <c r="U4465" s="1218">
        <f>VLOOKUP($D4465,'NI-Ric'!$B$1:$W$2048,16,FALSE)</f>
        <v>0</v>
      </c>
      <c r="V4465" s="1218">
        <f>VLOOKUP($D4465,'NI-Ric'!$B$1:$W$2048,17,FALSE)</f>
        <v>0</v>
      </c>
      <c r="W4465" s="1218">
        <f>VLOOKUP($D4465,'NI-Ric'!$B$1:$W$2048,18,FALSE)</f>
        <v>0</v>
      </c>
      <c r="X4465" s="1218">
        <f>VLOOKUP($D4465,'NI-Ric'!$B$1:$W$2048,19,FALSE)</f>
        <v>0</v>
      </c>
    </row>
    <row r="4466" spans="1:24" ht="27" hidden="1">
      <c r="A4466" s="509"/>
      <c r="B4466" s="509"/>
      <c r="C4466" s="509"/>
      <c r="D4466" s="1218" t="s">
        <v>1975</v>
      </c>
      <c r="E4466" s="1219" t="s">
        <v>3069</v>
      </c>
      <c r="F4466" s="1202"/>
      <c r="G4466" s="1202"/>
      <c r="H4466" s="1205" t="s">
        <v>1969</v>
      </c>
      <c r="I4466" s="1202" t="s">
        <v>53</v>
      </c>
      <c r="J4466" s="1202" t="s">
        <v>3071</v>
      </c>
      <c r="K4466" s="1202"/>
      <c r="L4466" s="1202" t="s">
        <v>1918</v>
      </c>
      <c r="M4466" s="1202" t="s">
        <v>1919</v>
      </c>
      <c r="N4466" s="1203" t="s">
        <v>1976</v>
      </c>
      <c r="O4466" s="1203" t="s">
        <v>73</v>
      </c>
      <c r="P4466" s="1203" t="s">
        <v>73</v>
      </c>
      <c r="Q4466" s="1203" t="s">
        <v>73</v>
      </c>
      <c r="R4466" s="1203" t="s">
        <v>73</v>
      </c>
      <c r="S4466" s="1218">
        <f>VLOOKUP($D4466,'NI-Ric'!$B$1:$W$2048,12,FALSE)</f>
        <v>0</v>
      </c>
      <c r="T4466" s="1218">
        <f>VLOOKUP($D4466,'NI-Ric'!$B$1:$W$2048,13,FALSE)</f>
        <v>0</v>
      </c>
      <c r="U4466" s="1218">
        <f>VLOOKUP($D4466,'NI-Ric'!$B$1:$W$2048,16,FALSE)</f>
        <v>0</v>
      </c>
      <c r="V4466" s="1218">
        <f>VLOOKUP($D4466,'NI-Ric'!$B$1:$W$2048,17,FALSE)</f>
        <v>0</v>
      </c>
      <c r="W4466" s="1218">
        <f>VLOOKUP($D4466,'NI-Ric'!$B$1:$W$2048,18,FALSE)</f>
        <v>0</v>
      </c>
      <c r="X4466" s="1218">
        <f>VLOOKUP($D4466,'NI-Ric'!$B$1:$W$2048,19,FALSE)</f>
        <v>0</v>
      </c>
    </row>
    <row r="4467" spans="1:24" ht="27" hidden="1">
      <c r="A4467" s="509"/>
      <c r="B4467" s="509"/>
      <c r="C4467" s="509"/>
      <c r="D4467" s="1218" t="s">
        <v>1977</v>
      </c>
      <c r="E4467" s="1219" t="s">
        <v>3069</v>
      </c>
      <c r="F4467" s="1202"/>
      <c r="G4467" s="1202"/>
      <c r="H4467" s="1205" t="s">
        <v>1969</v>
      </c>
      <c r="I4467" s="1202" t="s">
        <v>53</v>
      </c>
      <c r="J4467" s="1202" t="s">
        <v>3071</v>
      </c>
      <c r="K4467" s="1202"/>
      <c r="L4467" s="1202" t="s">
        <v>1918</v>
      </c>
      <c r="M4467" s="1202" t="s">
        <v>1919</v>
      </c>
      <c r="N4467" s="1203" t="s">
        <v>1978</v>
      </c>
      <c r="O4467" s="1203" t="s">
        <v>73</v>
      </c>
      <c r="P4467" s="1203" t="s">
        <v>73</v>
      </c>
      <c r="Q4467" s="1203" t="s">
        <v>73</v>
      </c>
      <c r="R4467" s="1203" t="s">
        <v>73</v>
      </c>
      <c r="S4467" s="1218">
        <f>VLOOKUP($D4467,'NI-Ric'!$B$1:$W$2048,12,FALSE)</f>
        <v>0</v>
      </c>
      <c r="T4467" s="1218">
        <f>VLOOKUP($D4467,'NI-Ric'!$B$1:$W$2048,13,FALSE)</f>
        <v>0</v>
      </c>
      <c r="U4467" s="1218">
        <f>VLOOKUP($D4467,'NI-Ric'!$B$1:$W$2048,16,FALSE)</f>
        <v>0</v>
      </c>
      <c r="V4467" s="1218">
        <f>VLOOKUP($D4467,'NI-Ric'!$B$1:$W$2048,17,FALSE)</f>
        <v>0</v>
      </c>
      <c r="W4467" s="1218">
        <f>VLOOKUP($D4467,'NI-Ric'!$B$1:$W$2048,18,FALSE)</f>
        <v>0</v>
      </c>
      <c r="X4467" s="1218">
        <f>VLOOKUP($D4467,'NI-Ric'!$B$1:$W$2048,19,FALSE)</f>
        <v>0</v>
      </c>
    </row>
    <row r="4468" spans="1:24" ht="27" hidden="1">
      <c r="A4468" s="509"/>
      <c r="B4468" s="509"/>
      <c r="C4468" s="509"/>
      <c r="D4468" s="1218" t="s">
        <v>1979</v>
      </c>
      <c r="E4468" s="1219" t="s">
        <v>3069</v>
      </c>
      <c r="F4468" s="1202"/>
      <c r="G4468" s="1202"/>
      <c r="H4468" s="1205" t="s">
        <v>1969</v>
      </c>
      <c r="I4468" s="1202" t="s">
        <v>53</v>
      </c>
      <c r="J4468" s="1202" t="s">
        <v>3071</v>
      </c>
      <c r="K4468" s="1202"/>
      <c r="L4468" s="1202" t="s">
        <v>1918</v>
      </c>
      <c r="M4468" s="1202" t="s">
        <v>1919</v>
      </c>
      <c r="N4468" s="1203" t="s">
        <v>1980</v>
      </c>
      <c r="O4468" s="1203" t="s">
        <v>73</v>
      </c>
      <c r="P4468" s="1203" t="s">
        <v>73</v>
      </c>
      <c r="Q4468" s="1203" t="s">
        <v>73</v>
      </c>
      <c r="R4468" s="1203" t="s">
        <v>73</v>
      </c>
      <c r="S4468" s="1218">
        <f>VLOOKUP($D4468,'NI-Ric'!$B$1:$W$2048,12,FALSE)</f>
        <v>0</v>
      </c>
      <c r="T4468" s="1218">
        <f>VLOOKUP($D4468,'NI-Ric'!$B$1:$W$2048,13,FALSE)</f>
        <v>0</v>
      </c>
      <c r="U4468" s="1218">
        <f>VLOOKUP($D4468,'NI-Ric'!$B$1:$W$2048,16,FALSE)</f>
        <v>0</v>
      </c>
      <c r="V4468" s="1218">
        <f>VLOOKUP($D4468,'NI-Ric'!$B$1:$W$2048,17,FALSE)</f>
        <v>0</v>
      </c>
      <c r="W4468" s="1218">
        <f>VLOOKUP($D4468,'NI-Ric'!$B$1:$W$2048,18,FALSE)</f>
        <v>0</v>
      </c>
      <c r="X4468" s="1218">
        <f>VLOOKUP($D4468,'NI-Ric'!$B$1:$W$2048,19,FALSE)</f>
        <v>0</v>
      </c>
    </row>
    <row r="4469" spans="1:24" ht="27" hidden="1">
      <c r="A4469" s="509"/>
      <c r="B4469" s="509"/>
      <c r="C4469" s="509"/>
      <c r="D4469" s="1218" t="s">
        <v>1981</v>
      </c>
      <c r="E4469" s="1219" t="s">
        <v>3069</v>
      </c>
      <c r="F4469" s="1202"/>
      <c r="G4469" s="1202"/>
      <c r="H4469" s="1205" t="s">
        <v>1969</v>
      </c>
      <c r="I4469" s="1202" t="s">
        <v>53</v>
      </c>
      <c r="J4469" s="1202" t="s">
        <v>3071</v>
      </c>
      <c r="K4469" s="1202"/>
      <c r="L4469" s="1202" t="s">
        <v>1918</v>
      </c>
      <c r="M4469" s="1202" t="s">
        <v>1919</v>
      </c>
      <c r="N4469" s="1203" t="s">
        <v>1982</v>
      </c>
      <c r="O4469" s="1203" t="s">
        <v>73</v>
      </c>
      <c r="P4469" s="1203" t="s">
        <v>73</v>
      </c>
      <c r="Q4469" s="1203" t="s">
        <v>73</v>
      </c>
      <c r="R4469" s="1203" t="s">
        <v>73</v>
      </c>
      <c r="S4469" s="1218">
        <f>VLOOKUP($D4469,'NI-Ric'!$B$1:$W$2048,12,FALSE)</f>
        <v>0</v>
      </c>
      <c r="T4469" s="1218">
        <f>VLOOKUP($D4469,'NI-Ric'!$B$1:$W$2048,13,FALSE)</f>
        <v>0</v>
      </c>
      <c r="U4469" s="1218">
        <f>VLOOKUP($D4469,'NI-Ric'!$B$1:$W$2048,16,FALSE)</f>
        <v>0</v>
      </c>
      <c r="V4469" s="1218">
        <f>VLOOKUP($D4469,'NI-Ric'!$B$1:$W$2048,17,FALSE)</f>
        <v>0</v>
      </c>
      <c r="W4469" s="1218">
        <f>VLOOKUP($D4469,'NI-Ric'!$B$1:$W$2048,18,FALSE)</f>
        <v>0</v>
      </c>
      <c r="X4469" s="1218">
        <f>VLOOKUP($D4469,'NI-Ric'!$B$1:$W$2048,19,FALSE)</f>
        <v>0</v>
      </c>
    </row>
    <row r="4470" spans="1:24" ht="27" hidden="1">
      <c r="A4470" s="509"/>
      <c r="B4470" s="509"/>
      <c r="C4470" s="509"/>
      <c r="D4470" s="1218" t="s">
        <v>1983</v>
      </c>
      <c r="E4470" s="1219" t="s">
        <v>3069</v>
      </c>
      <c r="F4470" s="1202"/>
      <c r="G4470" s="1202"/>
      <c r="H4470" s="1205" t="s">
        <v>1969</v>
      </c>
      <c r="I4470" s="1202" t="s">
        <v>53</v>
      </c>
      <c r="J4470" s="1202" t="s">
        <v>3071</v>
      </c>
      <c r="K4470" s="1202"/>
      <c r="L4470" s="1202" t="s">
        <v>1918</v>
      </c>
      <c r="M4470" s="1202" t="s">
        <v>1919</v>
      </c>
      <c r="N4470" s="1203" t="s">
        <v>1984</v>
      </c>
      <c r="O4470" s="1203" t="s">
        <v>73</v>
      </c>
      <c r="P4470" s="1203" t="s">
        <v>73</v>
      </c>
      <c r="Q4470" s="1203" t="s">
        <v>73</v>
      </c>
      <c r="R4470" s="1203" t="s">
        <v>73</v>
      </c>
      <c r="S4470" s="1218">
        <f>VLOOKUP($D4470,'NI-Ric'!$B$1:$W$2048,12,FALSE)</f>
        <v>0</v>
      </c>
      <c r="T4470" s="1218">
        <f>VLOOKUP($D4470,'NI-Ric'!$B$1:$W$2048,13,FALSE)</f>
        <v>0</v>
      </c>
      <c r="U4470" s="1218">
        <f>VLOOKUP($D4470,'NI-Ric'!$B$1:$W$2048,16,FALSE)</f>
        <v>0</v>
      </c>
      <c r="V4470" s="1218">
        <f>VLOOKUP($D4470,'NI-Ric'!$B$1:$W$2048,17,FALSE)</f>
        <v>0</v>
      </c>
      <c r="W4470" s="1218">
        <f>VLOOKUP($D4470,'NI-Ric'!$B$1:$W$2048,18,FALSE)</f>
        <v>0</v>
      </c>
      <c r="X4470" s="1218">
        <f>VLOOKUP($D4470,'NI-Ric'!$B$1:$W$2048,19,FALSE)</f>
        <v>0</v>
      </c>
    </row>
    <row r="4471" spans="1:24" ht="27" hidden="1">
      <c r="A4471" s="509"/>
      <c r="B4471" s="509"/>
      <c r="C4471" s="509"/>
      <c r="D4471" s="1218" t="s">
        <v>1985</v>
      </c>
      <c r="E4471" s="1219" t="s">
        <v>3069</v>
      </c>
      <c r="F4471" s="1202"/>
      <c r="G4471" s="1202"/>
      <c r="H4471" s="1205" t="s">
        <v>1969</v>
      </c>
      <c r="I4471" s="1202" t="s">
        <v>53</v>
      </c>
      <c r="J4471" s="1202" t="s">
        <v>3071</v>
      </c>
      <c r="K4471" s="1202"/>
      <c r="L4471" s="1202" t="s">
        <v>1918</v>
      </c>
      <c r="M4471" s="1202" t="s">
        <v>1919</v>
      </c>
      <c r="N4471" s="1203" t="s">
        <v>1986</v>
      </c>
      <c r="O4471" s="1203" t="s">
        <v>73</v>
      </c>
      <c r="P4471" s="1203" t="s">
        <v>73</v>
      </c>
      <c r="Q4471" s="1203" t="s">
        <v>73</v>
      </c>
      <c r="R4471" s="1203" t="s">
        <v>73</v>
      </c>
      <c r="S4471" s="1218">
        <f>VLOOKUP($D4471,'NI-Ric'!$B$1:$W$2048,12,FALSE)</f>
        <v>0</v>
      </c>
      <c r="T4471" s="1218">
        <f>VLOOKUP($D4471,'NI-Ric'!$B$1:$W$2048,13,FALSE)</f>
        <v>0</v>
      </c>
      <c r="U4471" s="1218">
        <f>VLOOKUP($D4471,'NI-Ric'!$B$1:$W$2048,16,FALSE)</f>
        <v>0</v>
      </c>
      <c r="V4471" s="1218">
        <f>VLOOKUP($D4471,'NI-Ric'!$B$1:$W$2048,17,FALSE)</f>
        <v>0</v>
      </c>
      <c r="W4471" s="1218">
        <f>VLOOKUP($D4471,'NI-Ric'!$B$1:$W$2048,18,FALSE)</f>
        <v>0</v>
      </c>
      <c r="X4471" s="1218">
        <f>VLOOKUP($D4471,'NI-Ric'!$B$1:$W$2048,19,FALSE)</f>
        <v>0</v>
      </c>
    </row>
    <row r="4472" spans="1:24" ht="27" hidden="1">
      <c r="A4472" s="509"/>
      <c r="B4472" s="509"/>
      <c r="C4472" s="509"/>
      <c r="D4472" s="1218" t="s">
        <v>1987</v>
      </c>
      <c r="E4472" s="1219" t="s">
        <v>3069</v>
      </c>
      <c r="F4472" s="1202"/>
      <c r="G4472" s="1202"/>
      <c r="H4472" s="1205" t="s">
        <v>1969</v>
      </c>
      <c r="I4472" s="1202" t="s">
        <v>53</v>
      </c>
      <c r="J4472" s="1202" t="s">
        <v>3071</v>
      </c>
      <c r="K4472" s="1202"/>
      <c r="L4472" s="1202" t="s">
        <v>1918</v>
      </c>
      <c r="M4472" s="1202" t="s">
        <v>1919</v>
      </c>
      <c r="N4472" s="1203" t="s">
        <v>1988</v>
      </c>
      <c r="O4472" s="1203" t="s">
        <v>73</v>
      </c>
      <c r="P4472" s="1203" t="s">
        <v>73</v>
      </c>
      <c r="Q4472" s="1203" t="s">
        <v>73</v>
      </c>
      <c r="R4472" s="1203" t="s">
        <v>73</v>
      </c>
      <c r="S4472" s="1218">
        <f>VLOOKUP($D4472,'NI-Ric'!$B$1:$W$2048,12,FALSE)</f>
        <v>0</v>
      </c>
      <c r="T4472" s="1218">
        <f>VLOOKUP($D4472,'NI-Ric'!$B$1:$W$2048,13,FALSE)</f>
        <v>0</v>
      </c>
      <c r="U4472" s="1218">
        <f>VLOOKUP($D4472,'NI-Ric'!$B$1:$W$2048,16,FALSE)</f>
        <v>0</v>
      </c>
      <c r="V4472" s="1218">
        <f>VLOOKUP($D4472,'NI-Ric'!$B$1:$W$2048,17,FALSE)</f>
        <v>0</v>
      </c>
      <c r="W4472" s="1218">
        <f>VLOOKUP($D4472,'NI-Ric'!$B$1:$W$2048,18,FALSE)</f>
        <v>0</v>
      </c>
      <c r="X4472" s="1218">
        <f>VLOOKUP($D4472,'NI-Ric'!$B$1:$W$2048,19,FALSE)</f>
        <v>0</v>
      </c>
    </row>
    <row r="4473" spans="1:24" ht="27" hidden="1">
      <c r="A4473" s="509"/>
      <c r="B4473" s="509"/>
      <c r="C4473" s="509"/>
      <c r="D4473" s="1218" t="s">
        <v>1989</v>
      </c>
      <c r="E4473" s="1219" t="s">
        <v>3069</v>
      </c>
      <c r="F4473" s="1202"/>
      <c r="G4473" s="1202"/>
      <c r="H4473" s="1205" t="s">
        <v>1969</v>
      </c>
      <c r="I4473" s="1202" t="s">
        <v>53</v>
      </c>
      <c r="J4473" s="1202" t="s">
        <v>3071</v>
      </c>
      <c r="K4473" s="1202"/>
      <c r="L4473" s="1202" t="s">
        <v>1918</v>
      </c>
      <c r="M4473" s="1202" t="s">
        <v>1919</v>
      </c>
      <c r="N4473" s="1203" t="s">
        <v>1990</v>
      </c>
      <c r="O4473" s="1203" t="s">
        <v>73</v>
      </c>
      <c r="P4473" s="1203" t="s">
        <v>73</v>
      </c>
      <c r="Q4473" s="1203" t="s">
        <v>73</v>
      </c>
      <c r="R4473" s="1203" t="s">
        <v>73</v>
      </c>
      <c r="S4473" s="1218">
        <f>VLOOKUP($D4473,'NI-Ric'!$B$1:$W$2048,12,FALSE)</f>
        <v>0</v>
      </c>
      <c r="T4473" s="1218">
        <f>VLOOKUP($D4473,'NI-Ric'!$B$1:$W$2048,13,FALSE)</f>
        <v>0</v>
      </c>
      <c r="U4473" s="1218">
        <f>VLOOKUP($D4473,'NI-Ric'!$B$1:$W$2048,16,FALSE)</f>
        <v>0</v>
      </c>
      <c r="V4473" s="1218">
        <f>VLOOKUP($D4473,'NI-Ric'!$B$1:$W$2048,17,FALSE)</f>
        <v>0</v>
      </c>
      <c r="W4473" s="1218">
        <f>VLOOKUP($D4473,'NI-Ric'!$B$1:$W$2048,18,FALSE)</f>
        <v>0</v>
      </c>
      <c r="X4473" s="1218">
        <f>VLOOKUP($D4473,'NI-Ric'!$B$1:$W$2048,19,FALSE)</f>
        <v>0</v>
      </c>
    </row>
    <row r="4474" spans="1:24" ht="27" hidden="1">
      <c r="A4474" s="509"/>
      <c r="B4474" s="509"/>
      <c r="C4474" s="509"/>
      <c r="D4474" s="1218" t="s">
        <v>1991</v>
      </c>
      <c r="E4474" s="1219" t="s">
        <v>3069</v>
      </c>
      <c r="F4474" s="1202"/>
      <c r="G4474" s="1202"/>
      <c r="H4474" s="1205" t="s">
        <v>1969</v>
      </c>
      <c r="I4474" s="1202" t="s">
        <v>53</v>
      </c>
      <c r="J4474" s="1202" t="s">
        <v>3071</v>
      </c>
      <c r="K4474" s="1202"/>
      <c r="L4474" s="1202" t="s">
        <v>1918</v>
      </c>
      <c r="M4474" s="1202" t="s">
        <v>1919</v>
      </c>
      <c r="N4474" s="1203" t="s">
        <v>1992</v>
      </c>
      <c r="O4474" s="1203" t="s">
        <v>73</v>
      </c>
      <c r="P4474" s="1203" t="s">
        <v>73</v>
      </c>
      <c r="Q4474" s="1203" t="s">
        <v>73</v>
      </c>
      <c r="R4474" s="1203" t="s">
        <v>73</v>
      </c>
      <c r="S4474" s="1218">
        <f>VLOOKUP($D4474,'NI-Ric'!$B$1:$W$2048,12,FALSE)</f>
        <v>0</v>
      </c>
      <c r="T4474" s="1218">
        <f>VLOOKUP($D4474,'NI-Ric'!$B$1:$W$2048,13,FALSE)</f>
        <v>0</v>
      </c>
      <c r="U4474" s="1218">
        <f>VLOOKUP($D4474,'NI-Ric'!$B$1:$W$2048,16,FALSE)</f>
        <v>0</v>
      </c>
      <c r="V4474" s="1218">
        <f>VLOOKUP($D4474,'NI-Ric'!$B$1:$W$2048,17,FALSE)</f>
        <v>0</v>
      </c>
      <c r="W4474" s="1218">
        <f>VLOOKUP($D4474,'NI-Ric'!$B$1:$W$2048,18,FALSE)</f>
        <v>0</v>
      </c>
      <c r="X4474" s="1218">
        <f>VLOOKUP($D4474,'NI-Ric'!$B$1:$W$2048,19,FALSE)</f>
        <v>0</v>
      </c>
    </row>
    <row r="4475" spans="1:24" ht="27" hidden="1">
      <c r="A4475" s="509"/>
      <c r="B4475" s="509"/>
      <c r="C4475" s="509"/>
      <c r="D4475" s="1218" t="s">
        <v>1993</v>
      </c>
      <c r="E4475" s="1219" t="s">
        <v>3069</v>
      </c>
      <c r="F4475" s="1202"/>
      <c r="G4475" s="1202"/>
      <c r="H4475" s="1205" t="s">
        <v>1994</v>
      </c>
      <c r="I4475" s="1202" t="s">
        <v>53</v>
      </c>
      <c r="J4475" s="1202" t="s">
        <v>3071</v>
      </c>
      <c r="K4475" s="1202"/>
      <c r="L4475" s="1202" t="s">
        <v>1918</v>
      </c>
      <c r="M4475" s="1202" t="s">
        <v>1995</v>
      </c>
      <c r="N4475" s="1203" t="s">
        <v>1996</v>
      </c>
      <c r="O4475" s="1203" t="s">
        <v>73</v>
      </c>
      <c r="P4475" s="1203" t="s">
        <v>73</v>
      </c>
      <c r="Q4475" s="1203" t="s">
        <v>73</v>
      </c>
      <c r="R4475" s="1203" t="s">
        <v>73</v>
      </c>
      <c r="S4475" s="1218">
        <f>VLOOKUP($D4475,'NI-Ric'!$B$1:$W$2048,12,FALSE)</f>
        <v>0</v>
      </c>
      <c r="T4475" s="1218">
        <f>VLOOKUP($D4475,'NI-Ric'!$B$1:$W$2048,13,FALSE)</f>
        <v>0</v>
      </c>
      <c r="U4475" s="1218">
        <f>VLOOKUP($D4475,'NI-Ric'!$B$1:$W$2048,16,FALSE)</f>
        <v>0</v>
      </c>
      <c r="V4475" s="1218">
        <f>VLOOKUP($D4475,'NI-Ric'!$B$1:$W$2048,17,FALSE)</f>
        <v>0</v>
      </c>
      <c r="W4475" s="1218">
        <f>VLOOKUP($D4475,'NI-Ric'!$B$1:$W$2048,18,FALSE)</f>
        <v>0</v>
      </c>
      <c r="X4475" s="1218">
        <f>VLOOKUP($D4475,'NI-Ric'!$B$1:$W$2048,19,FALSE)</f>
        <v>0</v>
      </c>
    </row>
    <row r="4476" spans="1:24" ht="27" hidden="1">
      <c r="A4476" s="509"/>
      <c r="B4476" s="509"/>
      <c r="C4476" s="509"/>
      <c r="D4476" s="1218" t="s">
        <v>1997</v>
      </c>
      <c r="E4476" s="1219" t="s">
        <v>3069</v>
      </c>
      <c r="F4476" s="1202"/>
      <c r="G4476" s="1202"/>
      <c r="H4476" s="1205" t="s">
        <v>1994</v>
      </c>
      <c r="I4476" s="1202" t="s">
        <v>53</v>
      </c>
      <c r="J4476" s="1202" t="s">
        <v>3071</v>
      </c>
      <c r="K4476" s="1202"/>
      <c r="L4476" s="1202" t="s">
        <v>1918</v>
      </c>
      <c r="M4476" s="1202" t="s">
        <v>1995</v>
      </c>
      <c r="N4476" s="1203" t="s">
        <v>1998</v>
      </c>
      <c r="O4476" s="1203" t="s">
        <v>73</v>
      </c>
      <c r="P4476" s="1203" t="s">
        <v>73</v>
      </c>
      <c r="Q4476" s="1203" t="s">
        <v>73</v>
      </c>
      <c r="R4476" s="1203" t="s">
        <v>73</v>
      </c>
      <c r="S4476" s="1218">
        <f>VLOOKUP($D4476,'NI-Ric'!$B$1:$W$2048,12,FALSE)</f>
        <v>0</v>
      </c>
      <c r="T4476" s="1218">
        <f>VLOOKUP($D4476,'NI-Ric'!$B$1:$W$2048,13,FALSE)</f>
        <v>0</v>
      </c>
      <c r="U4476" s="1218">
        <f>VLOOKUP($D4476,'NI-Ric'!$B$1:$W$2048,16,FALSE)</f>
        <v>0</v>
      </c>
      <c r="V4476" s="1218">
        <f>VLOOKUP($D4476,'NI-Ric'!$B$1:$W$2048,17,FALSE)</f>
        <v>0</v>
      </c>
      <c r="W4476" s="1218">
        <f>VLOOKUP($D4476,'NI-Ric'!$B$1:$W$2048,18,FALSE)</f>
        <v>0</v>
      </c>
      <c r="X4476" s="1218">
        <f>VLOOKUP($D4476,'NI-Ric'!$B$1:$W$2048,19,FALSE)</f>
        <v>0</v>
      </c>
    </row>
    <row r="4477" spans="1:24" ht="27" hidden="1">
      <c r="A4477" s="509"/>
      <c r="B4477" s="509"/>
      <c r="C4477" s="509"/>
      <c r="D4477" s="1218" t="s">
        <v>1999</v>
      </c>
      <c r="E4477" s="1219" t="s">
        <v>3069</v>
      </c>
      <c r="F4477" s="1202"/>
      <c r="G4477" s="1202"/>
      <c r="H4477" s="1205" t="s">
        <v>1994</v>
      </c>
      <c r="I4477" s="1202" t="s">
        <v>53</v>
      </c>
      <c r="J4477" s="1202" t="s">
        <v>3071</v>
      </c>
      <c r="K4477" s="1202"/>
      <c r="L4477" s="1202" t="s">
        <v>1918</v>
      </c>
      <c r="M4477" s="1202" t="s">
        <v>1995</v>
      </c>
      <c r="N4477" s="1203" t="s">
        <v>2000</v>
      </c>
      <c r="O4477" s="1203" t="s">
        <v>73</v>
      </c>
      <c r="P4477" s="1203" t="s">
        <v>73</v>
      </c>
      <c r="Q4477" s="1203" t="s">
        <v>73</v>
      </c>
      <c r="R4477" s="1203" t="s">
        <v>73</v>
      </c>
      <c r="S4477" s="1218">
        <f>VLOOKUP($D4477,'NI-Ric'!$B$1:$W$2048,12,FALSE)</f>
        <v>0</v>
      </c>
      <c r="T4477" s="1218">
        <f>VLOOKUP($D4477,'NI-Ric'!$B$1:$W$2048,13,FALSE)</f>
        <v>0</v>
      </c>
      <c r="U4477" s="1218">
        <f>VLOOKUP($D4477,'NI-Ric'!$B$1:$W$2048,16,FALSE)</f>
        <v>0</v>
      </c>
      <c r="V4477" s="1218">
        <f>VLOOKUP($D4477,'NI-Ric'!$B$1:$W$2048,17,FALSE)</f>
        <v>0</v>
      </c>
      <c r="W4477" s="1218">
        <f>VLOOKUP($D4477,'NI-Ric'!$B$1:$W$2048,18,FALSE)</f>
        <v>0</v>
      </c>
      <c r="X4477" s="1218">
        <f>VLOOKUP($D4477,'NI-Ric'!$B$1:$W$2048,19,FALSE)</f>
        <v>0</v>
      </c>
    </row>
    <row r="4478" spans="1:24" ht="27" hidden="1">
      <c r="A4478" s="509"/>
      <c r="B4478" s="509"/>
      <c r="C4478" s="509"/>
      <c r="D4478" s="1218" t="s">
        <v>2001</v>
      </c>
      <c r="E4478" s="1219" t="s">
        <v>3069</v>
      </c>
      <c r="F4478" s="1202"/>
      <c r="G4478" s="1202"/>
      <c r="H4478" s="1205" t="s">
        <v>1994</v>
      </c>
      <c r="I4478" s="1202" t="s">
        <v>53</v>
      </c>
      <c r="J4478" s="1202" t="s">
        <v>3071</v>
      </c>
      <c r="K4478" s="1202"/>
      <c r="L4478" s="1202" t="s">
        <v>1918</v>
      </c>
      <c r="M4478" s="1202" t="s">
        <v>1995</v>
      </c>
      <c r="N4478" s="1203" t="s">
        <v>2002</v>
      </c>
      <c r="O4478" s="1203" t="s">
        <v>73</v>
      </c>
      <c r="P4478" s="1203" t="s">
        <v>73</v>
      </c>
      <c r="Q4478" s="1203" t="s">
        <v>73</v>
      </c>
      <c r="R4478" s="1203" t="s">
        <v>73</v>
      </c>
      <c r="S4478" s="1218">
        <f>VLOOKUP($D4478,'NI-Ric'!$B$1:$W$2048,12,FALSE)</f>
        <v>0</v>
      </c>
      <c r="T4478" s="1218">
        <f>VLOOKUP($D4478,'NI-Ric'!$B$1:$W$2048,13,FALSE)</f>
        <v>0</v>
      </c>
      <c r="U4478" s="1218">
        <f>VLOOKUP($D4478,'NI-Ric'!$B$1:$W$2048,16,FALSE)</f>
        <v>0</v>
      </c>
      <c r="V4478" s="1218">
        <f>VLOOKUP($D4478,'NI-Ric'!$B$1:$W$2048,17,FALSE)</f>
        <v>0</v>
      </c>
      <c r="W4478" s="1218">
        <f>VLOOKUP($D4478,'NI-Ric'!$B$1:$W$2048,18,FALSE)</f>
        <v>0</v>
      </c>
      <c r="X4478" s="1218">
        <f>VLOOKUP($D4478,'NI-Ric'!$B$1:$W$2048,19,FALSE)</f>
        <v>0</v>
      </c>
    </row>
    <row r="4479" spans="1:24" ht="27" hidden="1">
      <c r="A4479" s="509"/>
      <c r="B4479" s="509"/>
      <c r="C4479" s="509"/>
      <c r="D4479" s="1218" t="s">
        <v>2003</v>
      </c>
      <c r="E4479" s="1219" t="s">
        <v>3069</v>
      </c>
      <c r="F4479" s="1202"/>
      <c r="G4479" s="1202"/>
      <c r="H4479" s="1205" t="s">
        <v>1994</v>
      </c>
      <c r="I4479" s="1202" t="s">
        <v>53</v>
      </c>
      <c r="J4479" s="1202" t="s">
        <v>3071</v>
      </c>
      <c r="K4479" s="1202"/>
      <c r="L4479" s="1202" t="s">
        <v>1918</v>
      </c>
      <c r="M4479" s="1202" t="s">
        <v>1995</v>
      </c>
      <c r="N4479" s="1203" t="s">
        <v>2004</v>
      </c>
      <c r="O4479" s="1203" t="s">
        <v>73</v>
      </c>
      <c r="P4479" s="1203" t="s">
        <v>73</v>
      </c>
      <c r="Q4479" s="1203" t="s">
        <v>73</v>
      </c>
      <c r="R4479" s="1203" t="s">
        <v>73</v>
      </c>
      <c r="S4479" s="1218">
        <f>VLOOKUP($D4479,'NI-Ric'!$B$1:$W$2048,12,FALSE)</f>
        <v>0</v>
      </c>
      <c r="T4479" s="1218">
        <f>VLOOKUP($D4479,'NI-Ric'!$B$1:$W$2048,13,FALSE)</f>
        <v>0</v>
      </c>
      <c r="U4479" s="1218">
        <f>VLOOKUP($D4479,'NI-Ric'!$B$1:$W$2048,16,FALSE)</f>
        <v>0</v>
      </c>
      <c r="V4479" s="1218">
        <f>VLOOKUP($D4479,'NI-Ric'!$B$1:$W$2048,17,FALSE)</f>
        <v>0</v>
      </c>
      <c r="W4479" s="1218">
        <f>VLOOKUP($D4479,'NI-Ric'!$B$1:$W$2048,18,FALSE)</f>
        <v>0</v>
      </c>
      <c r="X4479" s="1218">
        <f>VLOOKUP($D4479,'NI-Ric'!$B$1:$W$2048,19,FALSE)</f>
        <v>0</v>
      </c>
    </row>
    <row r="4480" spans="1:24" ht="27" hidden="1">
      <c r="A4480" s="509"/>
      <c r="B4480" s="509"/>
      <c r="C4480" s="509"/>
      <c r="D4480" s="1218" t="s">
        <v>2005</v>
      </c>
      <c r="E4480" s="1219" t="s">
        <v>3069</v>
      </c>
      <c r="F4480" s="1202"/>
      <c r="G4480" s="1202"/>
      <c r="H4480" s="1205" t="s">
        <v>1994</v>
      </c>
      <c r="I4480" s="1202" t="s">
        <v>53</v>
      </c>
      <c r="J4480" s="1202" t="s">
        <v>3071</v>
      </c>
      <c r="K4480" s="1202"/>
      <c r="L4480" s="1202" t="s">
        <v>1918</v>
      </c>
      <c r="M4480" s="1202" t="s">
        <v>1995</v>
      </c>
      <c r="N4480" s="1203" t="s">
        <v>2006</v>
      </c>
      <c r="O4480" s="1203" t="s">
        <v>73</v>
      </c>
      <c r="P4480" s="1203" t="s">
        <v>73</v>
      </c>
      <c r="Q4480" s="1203" t="s">
        <v>73</v>
      </c>
      <c r="R4480" s="1203" t="s">
        <v>73</v>
      </c>
      <c r="S4480" s="1218">
        <f>VLOOKUP($D4480,'NI-Ric'!$B$1:$W$2048,12,FALSE)</f>
        <v>0</v>
      </c>
      <c r="T4480" s="1218">
        <f>VLOOKUP($D4480,'NI-Ric'!$B$1:$W$2048,13,FALSE)</f>
        <v>0</v>
      </c>
      <c r="U4480" s="1218">
        <f>VLOOKUP($D4480,'NI-Ric'!$B$1:$W$2048,16,FALSE)</f>
        <v>0</v>
      </c>
      <c r="V4480" s="1218">
        <f>VLOOKUP($D4480,'NI-Ric'!$B$1:$W$2048,17,FALSE)</f>
        <v>0</v>
      </c>
      <c r="W4480" s="1218">
        <f>VLOOKUP($D4480,'NI-Ric'!$B$1:$W$2048,18,FALSE)</f>
        <v>0</v>
      </c>
      <c r="X4480" s="1218">
        <f>VLOOKUP($D4480,'NI-Ric'!$B$1:$W$2048,19,FALSE)</f>
        <v>0</v>
      </c>
    </row>
    <row r="4481" spans="1:24" ht="27" hidden="1">
      <c r="A4481" s="509"/>
      <c r="B4481" s="509"/>
      <c r="C4481" s="509"/>
      <c r="D4481" s="1218" t="s">
        <v>2007</v>
      </c>
      <c r="E4481" s="1219" t="s">
        <v>3069</v>
      </c>
      <c r="F4481" s="1202"/>
      <c r="G4481" s="1202"/>
      <c r="H4481" s="1205" t="s">
        <v>1994</v>
      </c>
      <c r="I4481" s="1202" t="s">
        <v>53</v>
      </c>
      <c r="J4481" s="1202" t="s">
        <v>3071</v>
      </c>
      <c r="K4481" s="1202"/>
      <c r="L4481" s="1202" t="s">
        <v>1918</v>
      </c>
      <c r="M4481" s="1202" t="s">
        <v>1995</v>
      </c>
      <c r="N4481" s="1203" t="s">
        <v>2008</v>
      </c>
      <c r="O4481" s="1203" t="s">
        <v>73</v>
      </c>
      <c r="P4481" s="1203" t="s">
        <v>73</v>
      </c>
      <c r="Q4481" s="1203" t="s">
        <v>73</v>
      </c>
      <c r="R4481" s="1203" t="s">
        <v>73</v>
      </c>
      <c r="S4481" s="1218">
        <f>VLOOKUP($D4481,'NI-Ric'!$B$1:$W$2048,12,FALSE)</f>
        <v>0</v>
      </c>
      <c r="T4481" s="1218">
        <f>VLOOKUP($D4481,'NI-Ric'!$B$1:$W$2048,13,FALSE)</f>
        <v>0</v>
      </c>
      <c r="U4481" s="1218">
        <f>VLOOKUP($D4481,'NI-Ric'!$B$1:$W$2048,16,FALSE)</f>
        <v>0</v>
      </c>
      <c r="V4481" s="1218">
        <f>VLOOKUP($D4481,'NI-Ric'!$B$1:$W$2048,17,FALSE)</f>
        <v>0</v>
      </c>
      <c r="W4481" s="1218">
        <f>VLOOKUP($D4481,'NI-Ric'!$B$1:$W$2048,18,FALSE)</f>
        <v>0</v>
      </c>
      <c r="X4481" s="1218">
        <f>VLOOKUP($D4481,'NI-Ric'!$B$1:$W$2048,19,FALSE)</f>
        <v>0</v>
      </c>
    </row>
    <row r="4482" spans="1:24" ht="27" hidden="1">
      <c r="A4482" s="509"/>
      <c r="B4482" s="509"/>
      <c r="C4482" s="509"/>
      <c r="D4482" s="1218" t="s">
        <v>2009</v>
      </c>
      <c r="E4482" s="1219" t="s">
        <v>3069</v>
      </c>
      <c r="F4482" s="1202"/>
      <c r="G4482" s="1202"/>
      <c r="H4482" s="1205" t="s">
        <v>1994</v>
      </c>
      <c r="I4482" s="1202" t="s">
        <v>53</v>
      </c>
      <c r="J4482" s="1202" t="s">
        <v>3071</v>
      </c>
      <c r="K4482" s="1202"/>
      <c r="L4482" s="1202" t="s">
        <v>1918</v>
      </c>
      <c r="M4482" s="1202" t="s">
        <v>1995</v>
      </c>
      <c r="N4482" s="1203" t="s">
        <v>2010</v>
      </c>
      <c r="O4482" s="1203" t="s">
        <v>73</v>
      </c>
      <c r="P4482" s="1203" t="s">
        <v>73</v>
      </c>
      <c r="Q4482" s="1203" t="s">
        <v>73</v>
      </c>
      <c r="R4482" s="1203" t="s">
        <v>73</v>
      </c>
      <c r="S4482" s="1218">
        <f>VLOOKUP($D4482,'NI-Ric'!$B$1:$W$2048,12,FALSE)</f>
        <v>0</v>
      </c>
      <c r="T4482" s="1218">
        <f>VLOOKUP($D4482,'NI-Ric'!$B$1:$W$2048,13,FALSE)</f>
        <v>0</v>
      </c>
      <c r="U4482" s="1218">
        <f>VLOOKUP($D4482,'NI-Ric'!$B$1:$W$2048,16,FALSE)</f>
        <v>0</v>
      </c>
      <c r="V4482" s="1218">
        <f>VLOOKUP($D4482,'NI-Ric'!$B$1:$W$2048,17,FALSE)</f>
        <v>0</v>
      </c>
      <c r="W4482" s="1218">
        <f>VLOOKUP($D4482,'NI-Ric'!$B$1:$W$2048,18,FALSE)</f>
        <v>0</v>
      </c>
      <c r="X4482" s="1218">
        <f>VLOOKUP($D4482,'NI-Ric'!$B$1:$W$2048,19,FALSE)</f>
        <v>0</v>
      </c>
    </row>
    <row r="4483" spans="1:24" ht="27" hidden="1">
      <c r="A4483" s="509"/>
      <c r="B4483" s="509"/>
      <c r="C4483" s="509"/>
      <c r="D4483" s="1218" t="s">
        <v>2011</v>
      </c>
      <c r="E4483" s="1219" t="s">
        <v>3069</v>
      </c>
      <c r="F4483" s="1202"/>
      <c r="G4483" s="1202"/>
      <c r="H4483" s="1205" t="s">
        <v>1994</v>
      </c>
      <c r="I4483" s="1202" t="s">
        <v>53</v>
      </c>
      <c r="J4483" s="1202" t="s">
        <v>3071</v>
      </c>
      <c r="K4483" s="1202"/>
      <c r="L4483" s="1202" t="s">
        <v>1918</v>
      </c>
      <c r="M4483" s="1202" t="s">
        <v>1995</v>
      </c>
      <c r="N4483" s="1203" t="s">
        <v>2012</v>
      </c>
      <c r="O4483" s="1203" t="s">
        <v>73</v>
      </c>
      <c r="P4483" s="1203" t="s">
        <v>73</v>
      </c>
      <c r="Q4483" s="1203" t="s">
        <v>73</v>
      </c>
      <c r="R4483" s="1203" t="s">
        <v>73</v>
      </c>
      <c r="S4483" s="1218">
        <f>VLOOKUP($D4483,'NI-Ric'!$B$1:$W$2048,12,FALSE)</f>
        <v>0</v>
      </c>
      <c r="T4483" s="1218">
        <f>VLOOKUP($D4483,'NI-Ric'!$B$1:$W$2048,13,FALSE)</f>
        <v>0</v>
      </c>
      <c r="U4483" s="1218">
        <f>VLOOKUP($D4483,'NI-Ric'!$B$1:$W$2048,16,FALSE)</f>
        <v>0</v>
      </c>
      <c r="V4483" s="1218">
        <f>VLOOKUP($D4483,'NI-Ric'!$B$1:$W$2048,17,FALSE)</f>
        <v>0</v>
      </c>
      <c r="W4483" s="1218">
        <f>VLOOKUP($D4483,'NI-Ric'!$B$1:$W$2048,18,FALSE)</f>
        <v>0</v>
      </c>
      <c r="X4483" s="1218">
        <f>VLOOKUP($D4483,'NI-Ric'!$B$1:$W$2048,19,FALSE)</f>
        <v>0</v>
      </c>
    </row>
    <row r="4484" spans="1:24" ht="27" hidden="1">
      <c r="A4484" s="509"/>
      <c r="B4484" s="509"/>
      <c r="C4484" s="509"/>
      <c r="D4484" s="1218" t="s">
        <v>2013</v>
      </c>
      <c r="E4484" s="1219" t="s">
        <v>3069</v>
      </c>
      <c r="F4484" s="1202"/>
      <c r="G4484" s="1202"/>
      <c r="H4484" s="1205" t="s">
        <v>1994</v>
      </c>
      <c r="I4484" s="1202" t="s">
        <v>53</v>
      </c>
      <c r="J4484" s="1202" t="s">
        <v>3071</v>
      </c>
      <c r="K4484" s="1202"/>
      <c r="L4484" s="1202" t="s">
        <v>1918</v>
      </c>
      <c r="M4484" s="1202" t="s">
        <v>1995</v>
      </c>
      <c r="N4484" s="1203" t="s">
        <v>2014</v>
      </c>
      <c r="O4484" s="1203" t="s">
        <v>73</v>
      </c>
      <c r="P4484" s="1203" t="s">
        <v>73</v>
      </c>
      <c r="Q4484" s="1203" t="s">
        <v>73</v>
      </c>
      <c r="R4484" s="1203" t="s">
        <v>73</v>
      </c>
      <c r="S4484" s="1218">
        <f>VLOOKUP($D4484,'NI-Ric'!$B$1:$W$2048,12,FALSE)</f>
        <v>0</v>
      </c>
      <c r="T4484" s="1218">
        <f>VLOOKUP($D4484,'NI-Ric'!$B$1:$W$2048,13,FALSE)</f>
        <v>0</v>
      </c>
      <c r="U4484" s="1218">
        <f>VLOOKUP($D4484,'NI-Ric'!$B$1:$W$2048,16,FALSE)</f>
        <v>0</v>
      </c>
      <c r="V4484" s="1218">
        <f>VLOOKUP($D4484,'NI-Ric'!$B$1:$W$2048,17,FALSE)</f>
        <v>0</v>
      </c>
      <c r="W4484" s="1218">
        <f>VLOOKUP($D4484,'NI-Ric'!$B$1:$W$2048,18,FALSE)</f>
        <v>0</v>
      </c>
      <c r="X4484" s="1218">
        <f>VLOOKUP($D4484,'NI-Ric'!$B$1:$W$2048,19,FALSE)</f>
        <v>0</v>
      </c>
    </row>
    <row r="4485" spans="1:24" ht="27" hidden="1">
      <c r="A4485" s="509"/>
      <c r="B4485" s="509"/>
      <c r="C4485" s="509"/>
      <c r="D4485" s="1218" t="s">
        <v>2015</v>
      </c>
      <c r="E4485" s="1219" t="s">
        <v>3069</v>
      </c>
      <c r="F4485" s="1202"/>
      <c r="G4485" s="1202"/>
      <c r="H4485" s="1205" t="s">
        <v>1994</v>
      </c>
      <c r="I4485" s="1202" t="s">
        <v>53</v>
      </c>
      <c r="J4485" s="1202" t="s">
        <v>3071</v>
      </c>
      <c r="K4485" s="1202"/>
      <c r="L4485" s="1202" t="s">
        <v>1918</v>
      </c>
      <c r="M4485" s="1202" t="s">
        <v>1995</v>
      </c>
      <c r="N4485" s="1203" t="s">
        <v>2016</v>
      </c>
      <c r="O4485" s="1203" t="s">
        <v>73</v>
      </c>
      <c r="P4485" s="1203" t="s">
        <v>73</v>
      </c>
      <c r="Q4485" s="1203" t="s">
        <v>73</v>
      </c>
      <c r="R4485" s="1203" t="s">
        <v>73</v>
      </c>
      <c r="S4485" s="1218">
        <f>VLOOKUP($D4485,'NI-Ric'!$B$1:$W$2048,12,FALSE)</f>
        <v>0</v>
      </c>
      <c r="T4485" s="1218">
        <f>VLOOKUP($D4485,'NI-Ric'!$B$1:$W$2048,13,FALSE)</f>
        <v>0</v>
      </c>
      <c r="U4485" s="1218">
        <f>VLOOKUP($D4485,'NI-Ric'!$B$1:$W$2048,16,FALSE)</f>
        <v>0</v>
      </c>
      <c r="V4485" s="1218">
        <f>VLOOKUP($D4485,'NI-Ric'!$B$1:$W$2048,17,FALSE)</f>
        <v>0</v>
      </c>
      <c r="W4485" s="1218">
        <f>VLOOKUP($D4485,'NI-Ric'!$B$1:$W$2048,18,FALSE)</f>
        <v>0</v>
      </c>
      <c r="X4485" s="1218">
        <f>VLOOKUP($D4485,'NI-Ric'!$B$1:$W$2048,19,FALSE)</f>
        <v>0</v>
      </c>
    </row>
    <row r="4486" spans="1:24" ht="27" hidden="1">
      <c r="A4486" s="509"/>
      <c r="B4486" s="509"/>
      <c r="C4486" s="509"/>
      <c r="D4486" s="1218" t="s">
        <v>2017</v>
      </c>
      <c r="E4486" s="1219" t="s">
        <v>3069</v>
      </c>
      <c r="F4486" s="1202"/>
      <c r="G4486" s="1202"/>
      <c r="H4486" s="1205" t="s">
        <v>1994</v>
      </c>
      <c r="I4486" s="1202" t="s">
        <v>53</v>
      </c>
      <c r="J4486" s="1202" t="s">
        <v>3071</v>
      </c>
      <c r="K4486" s="1202"/>
      <c r="L4486" s="1202" t="s">
        <v>1918</v>
      </c>
      <c r="M4486" s="1202" t="s">
        <v>1995</v>
      </c>
      <c r="N4486" s="1203" t="s">
        <v>2018</v>
      </c>
      <c r="O4486" s="1203" t="s">
        <v>73</v>
      </c>
      <c r="P4486" s="1203" t="s">
        <v>73</v>
      </c>
      <c r="Q4486" s="1203" t="s">
        <v>73</v>
      </c>
      <c r="R4486" s="1203" t="s">
        <v>73</v>
      </c>
      <c r="S4486" s="1218">
        <f>VLOOKUP($D4486,'NI-Ric'!$B$1:$W$2048,12,FALSE)</f>
        <v>0</v>
      </c>
      <c r="T4486" s="1218">
        <f>VLOOKUP($D4486,'NI-Ric'!$B$1:$W$2048,13,FALSE)</f>
        <v>0</v>
      </c>
      <c r="U4486" s="1218">
        <f>VLOOKUP($D4486,'NI-Ric'!$B$1:$W$2048,16,FALSE)</f>
        <v>0</v>
      </c>
      <c r="V4486" s="1218">
        <f>VLOOKUP($D4486,'NI-Ric'!$B$1:$W$2048,17,FALSE)</f>
        <v>0</v>
      </c>
      <c r="W4486" s="1218">
        <f>VLOOKUP($D4486,'NI-Ric'!$B$1:$W$2048,18,FALSE)</f>
        <v>0</v>
      </c>
      <c r="X4486" s="1218">
        <f>VLOOKUP($D4486,'NI-Ric'!$B$1:$W$2048,19,FALSE)</f>
        <v>0</v>
      </c>
    </row>
    <row r="4487" spans="1:24" ht="27" hidden="1">
      <c r="A4487" s="509"/>
      <c r="B4487" s="509"/>
      <c r="C4487" s="509"/>
      <c r="D4487" s="1218" t="s">
        <v>2019</v>
      </c>
      <c r="E4487" s="1219" t="s">
        <v>3069</v>
      </c>
      <c r="F4487" s="1202"/>
      <c r="G4487" s="1202"/>
      <c r="H4487" s="1205" t="s">
        <v>2020</v>
      </c>
      <c r="I4487" s="1202" t="s">
        <v>53</v>
      </c>
      <c r="J4487" s="1202" t="s">
        <v>3071</v>
      </c>
      <c r="K4487" s="1202"/>
      <c r="L4487" s="1202" t="s">
        <v>1918</v>
      </c>
      <c r="M4487" s="1202" t="s">
        <v>1995</v>
      </c>
      <c r="N4487" s="1203" t="s">
        <v>2021</v>
      </c>
      <c r="O4487" s="1203" t="s">
        <v>73</v>
      </c>
      <c r="P4487" s="1203" t="s">
        <v>73</v>
      </c>
      <c r="Q4487" s="1203" t="s">
        <v>73</v>
      </c>
      <c r="R4487" s="1203" t="s">
        <v>73</v>
      </c>
      <c r="S4487" s="1218">
        <f>VLOOKUP($D4487,'NI-Ric'!$B$1:$W$2048,12,FALSE)</f>
        <v>0</v>
      </c>
      <c r="T4487" s="1218">
        <f>VLOOKUP($D4487,'NI-Ric'!$B$1:$W$2048,13,FALSE)</f>
        <v>0</v>
      </c>
      <c r="U4487" s="1218">
        <f>VLOOKUP($D4487,'NI-Ric'!$B$1:$W$2048,16,FALSE)</f>
        <v>0</v>
      </c>
      <c r="V4487" s="1218">
        <f>VLOOKUP($D4487,'NI-Ric'!$B$1:$W$2048,17,FALSE)</f>
        <v>0</v>
      </c>
      <c r="W4487" s="1218">
        <f>VLOOKUP($D4487,'NI-Ric'!$B$1:$W$2048,18,FALSE)</f>
        <v>0</v>
      </c>
      <c r="X4487" s="1218">
        <f>VLOOKUP($D4487,'NI-Ric'!$B$1:$W$2048,19,FALSE)</f>
        <v>0</v>
      </c>
    </row>
    <row r="4488" spans="1:24" ht="27" hidden="1">
      <c r="A4488" s="509"/>
      <c r="B4488" s="509"/>
      <c r="C4488" s="509"/>
      <c r="D4488" s="1218" t="s">
        <v>2022</v>
      </c>
      <c r="E4488" s="1219" t="s">
        <v>3069</v>
      </c>
      <c r="F4488" s="1202"/>
      <c r="G4488" s="1202"/>
      <c r="H4488" s="1205" t="s">
        <v>2020</v>
      </c>
      <c r="I4488" s="1202" t="s">
        <v>53</v>
      </c>
      <c r="J4488" s="1202" t="s">
        <v>3071</v>
      </c>
      <c r="K4488" s="1202"/>
      <c r="L4488" s="1202" t="s">
        <v>1918</v>
      </c>
      <c r="M4488" s="1202" t="s">
        <v>1995</v>
      </c>
      <c r="N4488" s="1203" t="s">
        <v>2023</v>
      </c>
      <c r="O4488" s="1203" t="s">
        <v>73</v>
      </c>
      <c r="P4488" s="1203" t="s">
        <v>73</v>
      </c>
      <c r="Q4488" s="1203" t="s">
        <v>73</v>
      </c>
      <c r="R4488" s="1203" t="s">
        <v>73</v>
      </c>
      <c r="S4488" s="1218">
        <f>VLOOKUP($D4488,'NI-Ric'!$B$1:$W$2048,12,FALSE)</f>
        <v>0</v>
      </c>
      <c r="T4488" s="1218">
        <f>VLOOKUP($D4488,'NI-Ric'!$B$1:$W$2048,13,FALSE)</f>
        <v>0</v>
      </c>
      <c r="U4488" s="1218">
        <f>VLOOKUP($D4488,'NI-Ric'!$B$1:$W$2048,16,FALSE)</f>
        <v>0</v>
      </c>
      <c r="V4488" s="1218">
        <f>VLOOKUP($D4488,'NI-Ric'!$B$1:$W$2048,17,FALSE)</f>
        <v>0</v>
      </c>
      <c r="W4488" s="1218">
        <f>VLOOKUP($D4488,'NI-Ric'!$B$1:$W$2048,18,FALSE)</f>
        <v>0</v>
      </c>
      <c r="X4488" s="1218">
        <f>VLOOKUP($D4488,'NI-Ric'!$B$1:$W$2048,19,FALSE)</f>
        <v>0</v>
      </c>
    </row>
    <row r="4489" spans="1:24" ht="27" hidden="1">
      <c r="A4489" s="509"/>
      <c r="B4489" s="509"/>
      <c r="C4489" s="509"/>
      <c r="D4489" s="1218" t="s">
        <v>2024</v>
      </c>
      <c r="E4489" s="1219" t="s">
        <v>3069</v>
      </c>
      <c r="F4489" s="1202"/>
      <c r="G4489" s="1202"/>
      <c r="H4489" s="1205" t="s">
        <v>2020</v>
      </c>
      <c r="I4489" s="1202" t="s">
        <v>53</v>
      </c>
      <c r="J4489" s="1202" t="s">
        <v>3071</v>
      </c>
      <c r="K4489" s="1202"/>
      <c r="L4489" s="1202" t="s">
        <v>1918</v>
      </c>
      <c r="M4489" s="1202" t="s">
        <v>1995</v>
      </c>
      <c r="N4489" s="1203" t="s">
        <v>2025</v>
      </c>
      <c r="O4489" s="1203" t="s">
        <v>73</v>
      </c>
      <c r="P4489" s="1203" t="s">
        <v>73</v>
      </c>
      <c r="Q4489" s="1203" t="s">
        <v>73</v>
      </c>
      <c r="R4489" s="1203" t="s">
        <v>73</v>
      </c>
      <c r="S4489" s="1218">
        <f>VLOOKUP($D4489,'NI-Ric'!$B$1:$W$2048,12,FALSE)</f>
        <v>0</v>
      </c>
      <c r="T4489" s="1218">
        <f>VLOOKUP($D4489,'NI-Ric'!$B$1:$W$2048,13,FALSE)</f>
        <v>0</v>
      </c>
      <c r="U4489" s="1218">
        <f>VLOOKUP($D4489,'NI-Ric'!$B$1:$W$2048,16,FALSE)</f>
        <v>0</v>
      </c>
      <c r="V4489" s="1218">
        <f>VLOOKUP($D4489,'NI-Ric'!$B$1:$W$2048,17,FALSE)</f>
        <v>0</v>
      </c>
      <c r="W4489" s="1218">
        <f>VLOOKUP($D4489,'NI-Ric'!$B$1:$W$2048,18,FALSE)</f>
        <v>0</v>
      </c>
      <c r="X4489" s="1218">
        <f>VLOOKUP($D4489,'NI-Ric'!$B$1:$W$2048,19,FALSE)</f>
        <v>0</v>
      </c>
    </row>
    <row r="4490" spans="1:24" ht="27" hidden="1">
      <c r="A4490" s="509"/>
      <c r="B4490" s="509"/>
      <c r="C4490" s="509"/>
      <c r="D4490" s="1218" t="s">
        <v>2026</v>
      </c>
      <c r="E4490" s="1219" t="s">
        <v>3069</v>
      </c>
      <c r="F4490" s="1202"/>
      <c r="G4490" s="1202"/>
      <c r="H4490" s="1205" t="s">
        <v>2020</v>
      </c>
      <c r="I4490" s="1202" t="s">
        <v>53</v>
      </c>
      <c r="J4490" s="1202" t="s">
        <v>3071</v>
      </c>
      <c r="K4490" s="1202"/>
      <c r="L4490" s="1202" t="s">
        <v>1918</v>
      </c>
      <c r="M4490" s="1202" t="s">
        <v>1995</v>
      </c>
      <c r="N4490" s="1203" t="s">
        <v>2027</v>
      </c>
      <c r="O4490" s="1203" t="s">
        <v>73</v>
      </c>
      <c r="P4490" s="1203" t="s">
        <v>73</v>
      </c>
      <c r="Q4490" s="1203" t="s">
        <v>73</v>
      </c>
      <c r="R4490" s="1203" t="s">
        <v>73</v>
      </c>
      <c r="S4490" s="1218">
        <f>VLOOKUP($D4490,'NI-Ric'!$B$1:$W$2048,12,FALSE)</f>
        <v>0</v>
      </c>
      <c r="T4490" s="1218">
        <f>VLOOKUP($D4490,'NI-Ric'!$B$1:$W$2048,13,FALSE)</f>
        <v>0</v>
      </c>
      <c r="U4490" s="1218">
        <f>VLOOKUP($D4490,'NI-Ric'!$B$1:$W$2048,16,FALSE)</f>
        <v>0</v>
      </c>
      <c r="V4490" s="1218">
        <f>VLOOKUP($D4490,'NI-Ric'!$B$1:$W$2048,17,FALSE)</f>
        <v>0</v>
      </c>
      <c r="W4490" s="1218">
        <f>VLOOKUP($D4490,'NI-Ric'!$B$1:$W$2048,18,FALSE)</f>
        <v>0</v>
      </c>
      <c r="X4490" s="1218">
        <f>VLOOKUP($D4490,'NI-Ric'!$B$1:$W$2048,19,FALSE)</f>
        <v>0</v>
      </c>
    </row>
    <row r="4491" spans="1:24" ht="27" hidden="1">
      <c r="A4491" s="509"/>
      <c r="B4491" s="509"/>
      <c r="C4491" s="509"/>
      <c r="D4491" s="1218" t="s">
        <v>2028</v>
      </c>
      <c r="E4491" s="1219" t="s">
        <v>3069</v>
      </c>
      <c r="F4491" s="1202"/>
      <c r="G4491" s="1202"/>
      <c r="H4491" s="1205" t="s">
        <v>2020</v>
      </c>
      <c r="I4491" s="1202" t="s">
        <v>53</v>
      </c>
      <c r="J4491" s="1202" t="s">
        <v>3071</v>
      </c>
      <c r="K4491" s="1202"/>
      <c r="L4491" s="1202" t="s">
        <v>1918</v>
      </c>
      <c r="M4491" s="1202" t="s">
        <v>1995</v>
      </c>
      <c r="N4491" s="1203" t="s">
        <v>2029</v>
      </c>
      <c r="O4491" s="1203" t="s">
        <v>73</v>
      </c>
      <c r="P4491" s="1203" t="s">
        <v>73</v>
      </c>
      <c r="Q4491" s="1203" t="s">
        <v>73</v>
      </c>
      <c r="R4491" s="1203" t="s">
        <v>73</v>
      </c>
      <c r="S4491" s="1218">
        <f>VLOOKUP($D4491,'NI-Ric'!$B$1:$W$2048,12,FALSE)</f>
        <v>0</v>
      </c>
      <c r="T4491" s="1218">
        <f>VLOOKUP($D4491,'NI-Ric'!$B$1:$W$2048,13,FALSE)</f>
        <v>0</v>
      </c>
      <c r="U4491" s="1218">
        <f>VLOOKUP($D4491,'NI-Ric'!$B$1:$W$2048,16,FALSE)</f>
        <v>0</v>
      </c>
      <c r="V4491" s="1218">
        <f>VLOOKUP($D4491,'NI-Ric'!$B$1:$W$2048,17,FALSE)</f>
        <v>0</v>
      </c>
      <c r="W4491" s="1218">
        <f>VLOOKUP($D4491,'NI-Ric'!$B$1:$W$2048,18,FALSE)</f>
        <v>0</v>
      </c>
      <c r="X4491" s="1218">
        <f>VLOOKUP($D4491,'NI-Ric'!$B$1:$W$2048,19,FALSE)</f>
        <v>0</v>
      </c>
    </row>
    <row r="4492" spans="1:24" ht="27" hidden="1">
      <c r="A4492" s="509"/>
      <c r="B4492" s="509"/>
      <c r="C4492" s="509"/>
      <c r="D4492" s="1218" t="s">
        <v>2030</v>
      </c>
      <c r="E4492" s="1219" t="s">
        <v>3069</v>
      </c>
      <c r="F4492" s="1202"/>
      <c r="G4492" s="1202"/>
      <c r="H4492" s="1205" t="s">
        <v>2020</v>
      </c>
      <c r="I4492" s="1202" t="s">
        <v>53</v>
      </c>
      <c r="J4492" s="1202" t="s">
        <v>3071</v>
      </c>
      <c r="K4492" s="1202"/>
      <c r="L4492" s="1202" t="s">
        <v>1918</v>
      </c>
      <c r="M4492" s="1202" t="s">
        <v>1995</v>
      </c>
      <c r="N4492" s="1203" t="s">
        <v>2031</v>
      </c>
      <c r="O4492" s="1203" t="s">
        <v>73</v>
      </c>
      <c r="P4492" s="1203" t="s">
        <v>73</v>
      </c>
      <c r="Q4492" s="1203" t="s">
        <v>73</v>
      </c>
      <c r="R4492" s="1203" t="s">
        <v>73</v>
      </c>
      <c r="S4492" s="1218">
        <f>VLOOKUP($D4492,'NI-Ric'!$B$1:$W$2048,12,FALSE)</f>
        <v>0</v>
      </c>
      <c r="T4492" s="1218">
        <f>VLOOKUP($D4492,'NI-Ric'!$B$1:$W$2048,13,FALSE)</f>
        <v>0</v>
      </c>
      <c r="U4492" s="1218">
        <f>VLOOKUP($D4492,'NI-Ric'!$B$1:$W$2048,16,FALSE)</f>
        <v>0</v>
      </c>
      <c r="V4492" s="1218">
        <f>VLOOKUP($D4492,'NI-Ric'!$B$1:$W$2048,17,FALSE)</f>
        <v>0</v>
      </c>
      <c r="W4492" s="1218">
        <f>VLOOKUP($D4492,'NI-Ric'!$B$1:$W$2048,18,FALSE)</f>
        <v>0</v>
      </c>
      <c r="X4492" s="1218">
        <f>VLOOKUP($D4492,'NI-Ric'!$B$1:$W$2048,19,FALSE)</f>
        <v>0</v>
      </c>
    </row>
    <row r="4493" spans="1:24" ht="27" hidden="1">
      <c r="A4493" s="509"/>
      <c r="B4493" s="509"/>
      <c r="C4493" s="509"/>
      <c r="D4493" s="1218" t="s">
        <v>2032</v>
      </c>
      <c r="E4493" s="1219" t="s">
        <v>3069</v>
      </c>
      <c r="F4493" s="1202"/>
      <c r="G4493" s="1202"/>
      <c r="H4493" s="1205" t="s">
        <v>2020</v>
      </c>
      <c r="I4493" s="1202" t="s">
        <v>53</v>
      </c>
      <c r="J4493" s="1202" t="s">
        <v>3071</v>
      </c>
      <c r="K4493" s="1202"/>
      <c r="L4493" s="1202" t="s">
        <v>1918</v>
      </c>
      <c r="M4493" s="1202" t="s">
        <v>1995</v>
      </c>
      <c r="N4493" s="1203" t="s">
        <v>2033</v>
      </c>
      <c r="O4493" s="1203" t="s">
        <v>73</v>
      </c>
      <c r="P4493" s="1203" t="s">
        <v>73</v>
      </c>
      <c r="Q4493" s="1203" t="s">
        <v>73</v>
      </c>
      <c r="R4493" s="1203" t="s">
        <v>73</v>
      </c>
      <c r="S4493" s="1218">
        <f>VLOOKUP($D4493,'NI-Ric'!$B$1:$W$2048,12,FALSE)</f>
        <v>0</v>
      </c>
      <c r="T4493" s="1218">
        <f>VLOOKUP($D4493,'NI-Ric'!$B$1:$W$2048,13,FALSE)</f>
        <v>0</v>
      </c>
      <c r="U4493" s="1218">
        <f>VLOOKUP($D4493,'NI-Ric'!$B$1:$W$2048,16,FALSE)</f>
        <v>0</v>
      </c>
      <c r="V4493" s="1218">
        <f>VLOOKUP($D4493,'NI-Ric'!$B$1:$W$2048,17,FALSE)</f>
        <v>0</v>
      </c>
      <c r="W4493" s="1218">
        <f>VLOOKUP($D4493,'NI-Ric'!$B$1:$W$2048,18,FALSE)</f>
        <v>0</v>
      </c>
      <c r="X4493" s="1218">
        <f>VLOOKUP($D4493,'NI-Ric'!$B$1:$W$2048,19,FALSE)</f>
        <v>0</v>
      </c>
    </row>
    <row r="4494" spans="1:24" ht="27" hidden="1">
      <c r="A4494" s="509"/>
      <c r="B4494" s="509"/>
      <c r="C4494" s="509"/>
      <c r="D4494" s="1218" t="s">
        <v>2034</v>
      </c>
      <c r="E4494" s="1219" t="s">
        <v>3069</v>
      </c>
      <c r="F4494" s="1202"/>
      <c r="G4494" s="1202"/>
      <c r="H4494" s="1205" t="s">
        <v>2020</v>
      </c>
      <c r="I4494" s="1202" t="s">
        <v>53</v>
      </c>
      <c r="J4494" s="1202" t="s">
        <v>3071</v>
      </c>
      <c r="K4494" s="1202"/>
      <c r="L4494" s="1202" t="s">
        <v>1918</v>
      </c>
      <c r="M4494" s="1202" t="s">
        <v>1995</v>
      </c>
      <c r="N4494" s="1203" t="s">
        <v>2035</v>
      </c>
      <c r="O4494" s="1203" t="s">
        <v>73</v>
      </c>
      <c r="P4494" s="1203" t="s">
        <v>73</v>
      </c>
      <c r="Q4494" s="1203" t="s">
        <v>73</v>
      </c>
      <c r="R4494" s="1203" t="s">
        <v>73</v>
      </c>
      <c r="S4494" s="1218">
        <f>VLOOKUP($D4494,'NI-Ric'!$B$1:$W$2048,12,FALSE)</f>
        <v>0</v>
      </c>
      <c r="T4494" s="1218">
        <f>VLOOKUP($D4494,'NI-Ric'!$B$1:$W$2048,13,FALSE)</f>
        <v>0</v>
      </c>
      <c r="U4494" s="1218">
        <f>VLOOKUP($D4494,'NI-Ric'!$B$1:$W$2048,16,FALSE)</f>
        <v>0</v>
      </c>
      <c r="V4494" s="1218">
        <f>VLOOKUP($D4494,'NI-Ric'!$B$1:$W$2048,17,FALSE)</f>
        <v>0</v>
      </c>
      <c r="W4494" s="1218">
        <f>VLOOKUP($D4494,'NI-Ric'!$B$1:$W$2048,18,FALSE)</f>
        <v>0</v>
      </c>
      <c r="X4494" s="1218">
        <f>VLOOKUP($D4494,'NI-Ric'!$B$1:$W$2048,19,FALSE)</f>
        <v>0</v>
      </c>
    </row>
    <row r="4495" spans="1:24" ht="27" hidden="1">
      <c r="A4495" s="509"/>
      <c r="B4495" s="509"/>
      <c r="C4495" s="509"/>
      <c r="D4495" s="1218" t="s">
        <v>2036</v>
      </c>
      <c r="E4495" s="1219" t="s">
        <v>3069</v>
      </c>
      <c r="F4495" s="1202"/>
      <c r="G4495" s="1202"/>
      <c r="H4495" s="1205" t="s">
        <v>2020</v>
      </c>
      <c r="I4495" s="1202" t="s">
        <v>53</v>
      </c>
      <c r="J4495" s="1202" t="s">
        <v>3071</v>
      </c>
      <c r="K4495" s="1202"/>
      <c r="L4495" s="1202" t="s">
        <v>1918</v>
      </c>
      <c r="M4495" s="1202" t="s">
        <v>1995</v>
      </c>
      <c r="N4495" s="1203" t="s">
        <v>2037</v>
      </c>
      <c r="O4495" s="1203" t="s">
        <v>73</v>
      </c>
      <c r="P4495" s="1203" t="s">
        <v>73</v>
      </c>
      <c r="Q4495" s="1203" t="s">
        <v>73</v>
      </c>
      <c r="R4495" s="1203" t="s">
        <v>73</v>
      </c>
      <c r="S4495" s="1218">
        <f>VLOOKUP($D4495,'NI-Ric'!$B$1:$W$2048,12,FALSE)</f>
        <v>0</v>
      </c>
      <c r="T4495" s="1218">
        <f>VLOOKUP($D4495,'NI-Ric'!$B$1:$W$2048,13,FALSE)</f>
        <v>0</v>
      </c>
      <c r="U4495" s="1218">
        <f>VLOOKUP($D4495,'NI-Ric'!$B$1:$W$2048,16,FALSE)</f>
        <v>0</v>
      </c>
      <c r="V4495" s="1218">
        <f>VLOOKUP($D4495,'NI-Ric'!$B$1:$W$2048,17,FALSE)</f>
        <v>0</v>
      </c>
      <c r="W4495" s="1218">
        <f>VLOOKUP($D4495,'NI-Ric'!$B$1:$W$2048,18,FALSE)</f>
        <v>0</v>
      </c>
      <c r="X4495" s="1218">
        <f>VLOOKUP($D4495,'NI-Ric'!$B$1:$W$2048,19,FALSE)</f>
        <v>0</v>
      </c>
    </row>
    <row r="4496" spans="1:24" ht="27" hidden="1">
      <c r="A4496" s="509"/>
      <c r="B4496" s="509"/>
      <c r="C4496" s="509"/>
      <c r="D4496" s="1218" t="s">
        <v>2038</v>
      </c>
      <c r="E4496" s="1219" t="s">
        <v>3069</v>
      </c>
      <c r="F4496" s="1202"/>
      <c r="G4496" s="1202"/>
      <c r="H4496" s="1205" t="s">
        <v>2020</v>
      </c>
      <c r="I4496" s="1202" t="s">
        <v>53</v>
      </c>
      <c r="J4496" s="1202" t="s">
        <v>3071</v>
      </c>
      <c r="K4496" s="1202"/>
      <c r="L4496" s="1202" t="s">
        <v>1918</v>
      </c>
      <c r="M4496" s="1202" t="s">
        <v>1995</v>
      </c>
      <c r="N4496" s="1203" t="s">
        <v>2039</v>
      </c>
      <c r="O4496" s="1203" t="s">
        <v>73</v>
      </c>
      <c r="P4496" s="1203" t="s">
        <v>73</v>
      </c>
      <c r="Q4496" s="1203" t="s">
        <v>73</v>
      </c>
      <c r="R4496" s="1203" t="s">
        <v>73</v>
      </c>
      <c r="S4496" s="1218">
        <f>VLOOKUP($D4496,'NI-Ric'!$B$1:$W$2048,12,FALSE)</f>
        <v>0</v>
      </c>
      <c r="T4496" s="1218">
        <f>VLOOKUP($D4496,'NI-Ric'!$B$1:$W$2048,13,FALSE)</f>
        <v>0</v>
      </c>
      <c r="U4496" s="1218">
        <f>VLOOKUP($D4496,'NI-Ric'!$B$1:$W$2048,16,FALSE)</f>
        <v>0</v>
      </c>
      <c r="V4496" s="1218">
        <f>VLOOKUP($D4496,'NI-Ric'!$B$1:$W$2048,17,FALSE)</f>
        <v>0</v>
      </c>
      <c r="W4496" s="1218">
        <f>VLOOKUP($D4496,'NI-Ric'!$B$1:$W$2048,18,FALSE)</f>
        <v>0</v>
      </c>
      <c r="X4496" s="1218">
        <f>VLOOKUP($D4496,'NI-Ric'!$B$1:$W$2048,19,FALSE)</f>
        <v>0</v>
      </c>
    </row>
    <row r="4497" spans="1:24" ht="27" hidden="1">
      <c r="A4497" s="509"/>
      <c r="B4497" s="509"/>
      <c r="C4497" s="509"/>
      <c r="D4497" s="1218" t="s">
        <v>2040</v>
      </c>
      <c r="E4497" s="1219" t="s">
        <v>3069</v>
      </c>
      <c r="F4497" s="1202"/>
      <c r="G4497" s="1202"/>
      <c r="H4497" s="1205" t="s">
        <v>2020</v>
      </c>
      <c r="I4497" s="1202" t="s">
        <v>53</v>
      </c>
      <c r="J4497" s="1202" t="s">
        <v>3071</v>
      </c>
      <c r="K4497" s="1202"/>
      <c r="L4497" s="1202" t="s">
        <v>1918</v>
      </c>
      <c r="M4497" s="1202" t="s">
        <v>1995</v>
      </c>
      <c r="N4497" s="1203" t="s">
        <v>2041</v>
      </c>
      <c r="O4497" s="1203" t="s">
        <v>73</v>
      </c>
      <c r="P4497" s="1203" t="s">
        <v>73</v>
      </c>
      <c r="Q4497" s="1203" t="s">
        <v>73</v>
      </c>
      <c r="R4497" s="1203" t="s">
        <v>73</v>
      </c>
      <c r="S4497" s="1218">
        <f>VLOOKUP($D4497,'NI-Ric'!$B$1:$W$2048,12,FALSE)</f>
        <v>0</v>
      </c>
      <c r="T4497" s="1218">
        <f>VLOOKUP($D4497,'NI-Ric'!$B$1:$W$2048,13,FALSE)</f>
        <v>0</v>
      </c>
      <c r="U4497" s="1218">
        <f>VLOOKUP($D4497,'NI-Ric'!$B$1:$W$2048,16,FALSE)</f>
        <v>0</v>
      </c>
      <c r="V4497" s="1218">
        <f>VLOOKUP($D4497,'NI-Ric'!$B$1:$W$2048,17,FALSE)</f>
        <v>0</v>
      </c>
      <c r="W4497" s="1218">
        <f>VLOOKUP($D4497,'NI-Ric'!$B$1:$W$2048,18,FALSE)</f>
        <v>0</v>
      </c>
      <c r="X4497" s="1218">
        <f>VLOOKUP($D4497,'NI-Ric'!$B$1:$W$2048,19,FALSE)</f>
        <v>0</v>
      </c>
    </row>
    <row r="4498" spans="1:24" ht="27" hidden="1">
      <c r="A4498" s="509"/>
      <c r="B4498" s="509"/>
      <c r="C4498" s="509"/>
      <c r="D4498" s="1218" t="s">
        <v>2042</v>
      </c>
      <c r="E4498" s="1219" t="s">
        <v>3069</v>
      </c>
      <c r="F4498" s="1202"/>
      <c r="G4498" s="1202"/>
      <c r="H4498" s="1205" t="s">
        <v>2020</v>
      </c>
      <c r="I4498" s="1202" t="s">
        <v>53</v>
      </c>
      <c r="J4498" s="1202" t="s">
        <v>3071</v>
      </c>
      <c r="K4498" s="1202"/>
      <c r="L4498" s="1202" t="s">
        <v>1918</v>
      </c>
      <c r="M4498" s="1202" t="s">
        <v>1995</v>
      </c>
      <c r="N4498" s="1203" t="s">
        <v>2043</v>
      </c>
      <c r="O4498" s="1203" t="s">
        <v>73</v>
      </c>
      <c r="P4498" s="1203" t="s">
        <v>73</v>
      </c>
      <c r="Q4498" s="1203" t="s">
        <v>73</v>
      </c>
      <c r="R4498" s="1203" t="s">
        <v>73</v>
      </c>
      <c r="S4498" s="1218">
        <f>VLOOKUP($D4498,'NI-Ric'!$B$1:$W$2048,12,FALSE)</f>
        <v>0</v>
      </c>
      <c r="T4498" s="1218">
        <f>VLOOKUP($D4498,'NI-Ric'!$B$1:$W$2048,13,FALSE)</f>
        <v>0</v>
      </c>
      <c r="U4498" s="1218">
        <f>VLOOKUP($D4498,'NI-Ric'!$B$1:$W$2048,16,FALSE)</f>
        <v>0</v>
      </c>
      <c r="V4498" s="1218">
        <f>VLOOKUP($D4498,'NI-Ric'!$B$1:$W$2048,17,FALSE)</f>
        <v>0</v>
      </c>
      <c r="W4498" s="1218">
        <f>VLOOKUP($D4498,'NI-Ric'!$B$1:$W$2048,18,FALSE)</f>
        <v>0</v>
      </c>
      <c r="X4498" s="1218">
        <f>VLOOKUP($D4498,'NI-Ric'!$B$1:$W$2048,19,FALSE)</f>
        <v>0</v>
      </c>
    </row>
    <row r="4499" spans="1:24" ht="27" hidden="1">
      <c r="A4499" s="509"/>
      <c r="B4499" s="509"/>
      <c r="C4499" s="509"/>
      <c r="D4499" s="1218" t="s">
        <v>2044</v>
      </c>
      <c r="E4499" s="1219" t="s">
        <v>3069</v>
      </c>
      <c r="F4499" s="1202"/>
      <c r="G4499" s="1202"/>
      <c r="H4499" s="1205" t="s">
        <v>2045</v>
      </c>
      <c r="I4499" s="1202" t="s">
        <v>53</v>
      </c>
      <c r="J4499" s="1202" t="s">
        <v>3071</v>
      </c>
      <c r="K4499" s="1202"/>
      <c r="L4499" s="1202" t="s">
        <v>1918</v>
      </c>
      <c r="M4499" s="1202" t="s">
        <v>1995</v>
      </c>
      <c r="N4499" s="1203" t="s">
        <v>2046</v>
      </c>
      <c r="O4499" s="1203" t="s">
        <v>73</v>
      </c>
      <c r="P4499" s="1203" t="s">
        <v>73</v>
      </c>
      <c r="Q4499" s="1203" t="s">
        <v>73</v>
      </c>
      <c r="R4499" s="1203" t="s">
        <v>73</v>
      </c>
      <c r="S4499" s="1218">
        <f>VLOOKUP($D4499,'NI-Ric'!$B$1:$W$2048,12,FALSE)</f>
        <v>0</v>
      </c>
      <c r="T4499" s="1218">
        <f>VLOOKUP($D4499,'NI-Ric'!$B$1:$W$2048,13,FALSE)</f>
        <v>0</v>
      </c>
      <c r="U4499" s="1218">
        <f>VLOOKUP($D4499,'NI-Ric'!$B$1:$W$2048,16,FALSE)</f>
        <v>0</v>
      </c>
      <c r="V4499" s="1218">
        <f>VLOOKUP($D4499,'NI-Ric'!$B$1:$W$2048,17,FALSE)</f>
        <v>0</v>
      </c>
      <c r="W4499" s="1218">
        <f>VLOOKUP($D4499,'NI-Ric'!$B$1:$W$2048,18,FALSE)</f>
        <v>0</v>
      </c>
      <c r="X4499" s="1218">
        <f>VLOOKUP($D4499,'NI-Ric'!$B$1:$W$2048,19,FALSE)</f>
        <v>0</v>
      </c>
    </row>
    <row r="4500" spans="1:24" hidden="1">
      <c r="A4500" s="509"/>
      <c r="B4500" s="509"/>
      <c r="C4500" s="509"/>
      <c r="D4500" s="1218" t="s">
        <v>2047</v>
      </c>
      <c r="E4500" s="1219" t="s">
        <v>3069</v>
      </c>
      <c r="F4500" s="1202"/>
      <c r="G4500" s="1202"/>
      <c r="H4500" s="1205" t="s">
        <v>2045</v>
      </c>
      <c r="I4500" s="1202" t="s">
        <v>53</v>
      </c>
      <c r="J4500" s="1202" t="s">
        <v>3071</v>
      </c>
      <c r="K4500" s="1202"/>
      <c r="L4500" s="1202" t="s">
        <v>1918</v>
      </c>
      <c r="M4500" s="1202" t="s">
        <v>1995</v>
      </c>
      <c r="N4500" s="1203" t="s">
        <v>2048</v>
      </c>
      <c r="O4500" s="1203" t="s">
        <v>73</v>
      </c>
      <c r="P4500" s="1203" t="s">
        <v>73</v>
      </c>
      <c r="Q4500" s="1203" t="s">
        <v>73</v>
      </c>
      <c r="R4500" s="1203" t="s">
        <v>73</v>
      </c>
      <c r="S4500" s="1218">
        <f>VLOOKUP($D4500,'NI-Ric'!$B$1:$W$2048,12,FALSE)</f>
        <v>0</v>
      </c>
      <c r="T4500" s="1218">
        <f>VLOOKUP($D4500,'NI-Ric'!$B$1:$W$2048,13,FALSE)</f>
        <v>0</v>
      </c>
      <c r="U4500" s="1218">
        <f>VLOOKUP($D4500,'NI-Ric'!$B$1:$W$2048,16,FALSE)</f>
        <v>0</v>
      </c>
      <c r="V4500" s="1218">
        <f>VLOOKUP($D4500,'NI-Ric'!$B$1:$W$2048,17,FALSE)</f>
        <v>0</v>
      </c>
      <c r="W4500" s="1218">
        <f>VLOOKUP($D4500,'NI-Ric'!$B$1:$W$2048,18,FALSE)</f>
        <v>0</v>
      </c>
      <c r="X4500" s="1218">
        <f>VLOOKUP($D4500,'NI-Ric'!$B$1:$W$2048,19,FALSE)</f>
        <v>0</v>
      </c>
    </row>
    <row r="4501" spans="1:24" ht="27" hidden="1">
      <c r="A4501" s="509"/>
      <c r="B4501" s="509"/>
      <c r="C4501" s="509"/>
      <c r="D4501" s="1218" t="s">
        <v>2049</v>
      </c>
      <c r="E4501" s="1219" t="s">
        <v>3069</v>
      </c>
      <c r="F4501" s="1202"/>
      <c r="G4501" s="1202"/>
      <c r="H4501" s="1205" t="s">
        <v>2045</v>
      </c>
      <c r="I4501" s="1202" t="s">
        <v>53</v>
      </c>
      <c r="J4501" s="1202" t="s">
        <v>3071</v>
      </c>
      <c r="K4501" s="1202"/>
      <c r="L4501" s="1202" t="s">
        <v>1918</v>
      </c>
      <c r="M4501" s="1202" t="s">
        <v>1995</v>
      </c>
      <c r="N4501" s="1203" t="s">
        <v>2050</v>
      </c>
      <c r="O4501" s="1203" t="s">
        <v>73</v>
      </c>
      <c r="P4501" s="1203" t="s">
        <v>73</v>
      </c>
      <c r="Q4501" s="1203" t="s">
        <v>73</v>
      </c>
      <c r="R4501" s="1203" t="s">
        <v>73</v>
      </c>
      <c r="S4501" s="1218">
        <f>VLOOKUP($D4501,'NI-Ric'!$B$1:$W$2048,12,FALSE)</f>
        <v>0</v>
      </c>
      <c r="T4501" s="1218">
        <f>VLOOKUP($D4501,'NI-Ric'!$B$1:$W$2048,13,FALSE)</f>
        <v>0</v>
      </c>
      <c r="U4501" s="1218">
        <f>VLOOKUP($D4501,'NI-Ric'!$B$1:$W$2048,16,FALSE)</f>
        <v>0</v>
      </c>
      <c r="V4501" s="1218">
        <f>VLOOKUP($D4501,'NI-Ric'!$B$1:$W$2048,17,FALSE)</f>
        <v>0</v>
      </c>
      <c r="W4501" s="1218">
        <f>VLOOKUP($D4501,'NI-Ric'!$B$1:$W$2048,18,FALSE)</f>
        <v>0</v>
      </c>
      <c r="X4501" s="1218">
        <f>VLOOKUP($D4501,'NI-Ric'!$B$1:$W$2048,19,FALSE)</f>
        <v>0</v>
      </c>
    </row>
    <row r="4502" spans="1:24" ht="27" hidden="1">
      <c r="A4502" s="509"/>
      <c r="B4502" s="509"/>
      <c r="C4502" s="509"/>
      <c r="D4502" s="1218" t="s">
        <v>2051</v>
      </c>
      <c r="E4502" s="1219" t="s">
        <v>3069</v>
      </c>
      <c r="F4502" s="1202"/>
      <c r="G4502" s="1202"/>
      <c r="H4502" s="1205" t="s">
        <v>2045</v>
      </c>
      <c r="I4502" s="1202" t="s">
        <v>53</v>
      </c>
      <c r="J4502" s="1202" t="s">
        <v>3071</v>
      </c>
      <c r="K4502" s="1202"/>
      <c r="L4502" s="1202" t="s">
        <v>1918</v>
      </c>
      <c r="M4502" s="1202" t="s">
        <v>1995</v>
      </c>
      <c r="N4502" s="1203" t="s">
        <v>2052</v>
      </c>
      <c r="O4502" s="1203" t="s">
        <v>73</v>
      </c>
      <c r="P4502" s="1203" t="s">
        <v>73</v>
      </c>
      <c r="Q4502" s="1203" t="s">
        <v>73</v>
      </c>
      <c r="R4502" s="1203" t="s">
        <v>73</v>
      </c>
      <c r="S4502" s="1218">
        <f>VLOOKUP($D4502,'NI-Ric'!$B$1:$W$2048,12,FALSE)</f>
        <v>0</v>
      </c>
      <c r="T4502" s="1218">
        <f>VLOOKUP($D4502,'NI-Ric'!$B$1:$W$2048,13,FALSE)</f>
        <v>0</v>
      </c>
      <c r="U4502" s="1218">
        <f>VLOOKUP($D4502,'NI-Ric'!$B$1:$W$2048,16,FALSE)</f>
        <v>0</v>
      </c>
      <c r="V4502" s="1218">
        <f>VLOOKUP($D4502,'NI-Ric'!$B$1:$W$2048,17,FALSE)</f>
        <v>0</v>
      </c>
      <c r="W4502" s="1218">
        <f>VLOOKUP($D4502,'NI-Ric'!$B$1:$W$2048,18,FALSE)</f>
        <v>0</v>
      </c>
      <c r="X4502" s="1218">
        <f>VLOOKUP($D4502,'NI-Ric'!$B$1:$W$2048,19,FALSE)</f>
        <v>0</v>
      </c>
    </row>
    <row r="4503" spans="1:24" ht="27" hidden="1">
      <c r="A4503" s="509"/>
      <c r="B4503" s="509"/>
      <c r="C4503" s="509"/>
      <c r="D4503" s="1218" t="s">
        <v>2053</v>
      </c>
      <c r="E4503" s="1219" t="s">
        <v>3069</v>
      </c>
      <c r="F4503" s="1202"/>
      <c r="G4503" s="1202"/>
      <c r="H4503" s="1205" t="s">
        <v>2045</v>
      </c>
      <c r="I4503" s="1202" t="s">
        <v>53</v>
      </c>
      <c r="J4503" s="1202" t="s">
        <v>3071</v>
      </c>
      <c r="K4503" s="1202"/>
      <c r="L4503" s="1202" t="s">
        <v>1918</v>
      </c>
      <c r="M4503" s="1202" t="s">
        <v>1995</v>
      </c>
      <c r="N4503" s="1203" t="s">
        <v>2054</v>
      </c>
      <c r="O4503" s="1203" t="s">
        <v>73</v>
      </c>
      <c r="P4503" s="1203" t="s">
        <v>73</v>
      </c>
      <c r="Q4503" s="1203" t="s">
        <v>73</v>
      </c>
      <c r="R4503" s="1203" t="s">
        <v>73</v>
      </c>
      <c r="S4503" s="1218">
        <f>VLOOKUP($D4503,'NI-Ric'!$B$1:$W$2048,12,FALSE)</f>
        <v>0</v>
      </c>
      <c r="T4503" s="1218">
        <f>VLOOKUP($D4503,'NI-Ric'!$B$1:$W$2048,13,FALSE)</f>
        <v>0</v>
      </c>
      <c r="U4503" s="1218">
        <f>VLOOKUP($D4503,'NI-Ric'!$B$1:$W$2048,16,FALSE)</f>
        <v>0</v>
      </c>
      <c r="V4503" s="1218">
        <f>VLOOKUP($D4503,'NI-Ric'!$B$1:$W$2048,17,FALSE)</f>
        <v>0</v>
      </c>
      <c r="W4503" s="1218">
        <f>VLOOKUP($D4503,'NI-Ric'!$B$1:$W$2048,18,FALSE)</f>
        <v>0</v>
      </c>
      <c r="X4503" s="1218">
        <f>VLOOKUP($D4503,'NI-Ric'!$B$1:$W$2048,19,FALSE)</f>
        <v>0</v>
      </c>
    </row>
    <row r="4504" spans="1:24" ht="27" hidden="1">
      <c r="A4504" s="509"/>
      <c r="B4504" s="509"/>
      <c r="C4504" s="509"/>
      <c r="D4504" s="1218" t="s">
        <v>2055</v>
      </c>
      <c r="E4504" s="1219" t="s">
        <v>3069</v>
      </c>
      <c r="F4504" s="1202"/>
      <c r="G4504" s="1202"/>
      <c r="H4504" s="1205" t="s">
        <v>2045</v>
      </c>
      <c r="I4504" s="1202" t="s">
        <v>53</v>
      </c>
      <c r="J4504" s="1202" t="s">
        <v>3071</v>
      </c>
      <c r="K4504" s="1202"/>
      <c r="L4504" s="1202" t="s">
        <v>1918</v>
      </c>
      <c r="M4504" s="1202" t="s">
        <v>1995</v>
      </c>
      <c r="N4504" s="1203" t="s">
        <v>2056</v>
      </c>
      <c r="O4504" s="1203" t="s">
        <v>73</v>
      </c>
      <c r="P4504" s="1203" t="s">
        <v>73</v>
      </c>
      <c r="Q4504" s="1203" t="s">
        <v>73</v>
      </c>
      <c r="R4504" s="1203" t="s">
        <v>73</v>
      </c>
      <c r="S4504" s="1218">
        <f>VLOOKUP($D4504,'NI-Ric'!$B$1:$W$2048,12,FALSE)</f>
        <v>0</v>
      </c>
      <c r="T4504" s="1218">
        <f>VLOOKUP($D4504,'NI-Ric'!$B$1:$W$2048,13,FALSE)</f>
        <v>0</v>
      </c>
      <c r="U4504" s="1218">
        <f>VLOOKUP($D4504,'NI-Ric'!$B$1:$W$2048,16,FALSE)</f>
        <v>0</v>
      </c>
      <c r="V4504" s="1218">
        <f>VLOOKUP($D4504,'NI-Ric'!$B$1:$W$2048,17,FALSE)</f>
        <v>0</v>
      </c>
      <c r="W4504" s="1218">
        <f>VLOOKUP($D4504,'NI-Ric'!$B$1:$W$2048,18,FALSE)</f>
        <v>0</v>
      </c>
      <c r="X4504" s="1218">
        <f>VLOOKUP($D4504,'NI-Ric'!$B$1:$W$2048,19,FALSE)</f>
        <v>0</v>
      </c>
    </row>
    <row r="4505" spans="1:24" ht="27" hidden="1">
      <c r="A4505" s="509"/>
      <c r="B4505" s="509"/>
      <c r="C4505" s="509"/>
      <c r="D4505" s="1218" t="s">
        <v>2057</v>
      </c>
      <c r="E4505" s="1219" t="s">
        <v>3069</v>
      </c>
      <c r="F4505" s="1202"/>
      <c r="G4505" s="1202"/>
      <c r="H4505" s="1205" t="s">
        <v>2045</v>
      </c>
      <c r="I4505" s="1202" t="s">
        <v>53</v>
      </c>
      <c r="J4505" s="1202" t="s">
        <v>3071</v>
      </c>
      <c r="K4505" s="1202"/>
      <c r="L4505" s="1202" t="s">
        <v>1918</v>
      </c>
      <c r="M4505" s="1202" t="s">
        <v>1995</v>
      </c>
      <c r="N4505" s="1203" t="s">
        <v>2058</v>
      </c>
      <c r="O4505" s="1203" t="s">
        <v>73</v>
      </c>
      <c r="P4505" s="1203" t="s">
        <v>73</v>
      </c>
      <c r="Q4505" s="1203" t="s">
        <v>73</v>
      </c>
      <c r="R4505" s="1203" t="s">
        <v>73</v>
      </c>
      <c r="S4505" s="1218">
        <f>VLOOKUP($D4505,'NI-Ric'!$B$1:$W$2048,12,FALSE)</f>
        <v>0</v>
      </c>
      <c r="T4505" s="1218">
        <f>VLOOKUP($D4505,'NI-Ric'!$B$1:$W$2048,13,FALSE)</f>
        <v>0</v>
      </c>
      <c r="U4505" s="1218">
        <f>VLOOKUP($D4505,'NI-Ric'!$B$1:$W$2048,16,FALSE)</f>
        <v>0</v>
      </c>
      <c r="V4505" s="1218">
        <f>VLOOKUP($D4505,'NI-Ric'!$B$1:$W$2048,17,FALSE)</f>
        <v>0</v>
      </c>
      <c r="W4505" s="1218">
        <f>VLOOKUP($D4505,'NI-Ric'!$B$1:$W$2048,18,FALSE)</f>
        <v>0</v>
      </c>
      <c r="X4505" s="1218">
        <f>VLOOKUP($D4505,'NI-Ric'!$B$1:$W$2048,19,FALSE)</f>
        <v>0</v>
      </c>
    </row>
    <row r="4506" spans="1:24" ht="27" hidden="1">
      <c r="A4506" s="509"/>
      <c r="B4506" s="509"/>
      <c r="C4506" s="509"/>
      <c r="D4506" s="1218" t="s">
        <v>2059</v>
      </c>
      <c r="E4506" s="1219" t="s">
        <v>3069</v>
      </c>
      <c r="F4506" s="1202"/>
      <c r="G4506" s="1202"/>
      <c r="H4506" s="1205" t="s">
        <v>2045</v>
      </c>
      <c r="I4506" s="1202" t="s">
        <v>53</v>
      </c>
      <c r="J4506" s="1202" t="s">
        <v>3071</v>
      </c>
      <c r="K4506" s="1202"/>
      <c r="L4506" s="1202" t="s">
        <v>1918</v>
      </c>
      <c r="M4506" s="1202" t="s">
        <v>1995</v>
      </c>
      <c r="N4506" s="1203" t="s">
        <v>2060</v>
      </c>
      <c r="O4506" s="1203" t="s">
        <v>73</v>
      </c>
      <c r="P4506" s="1203" t="s">
        <v>73</v>
      </c>
      <c r="Q4506" s="1203" t="s">
        <v>73</v>
      </c>
      <c r="R4506" s="1203" t="s">
        <v>73</v>
      </c>
      <c r="S4506" s="1218">
        <f>VLOOKUP($D4506,'NI-Ric'!$B$1:$W$2048,12,FALSE)</f>
        <v>0</v>
      </c>
      <c r="T4506" s="1218">
        <f>VLOOKUP($D4506,'NI-Ric'!$B$1:$W$2048,13,FALSE)</f>
        <v>0</v>
      </c>
      <c r="U4506" s="1218">
        <f>VLOOKUP($D4506,'NI-Ric'!$B$1:$W$2048,16,FALSE)</f>
        <v>0</v>
      </c>
      <c r="V4506" s="1218">
        <f>VLOOKUP($D4506,'NI-Ric'!$B$1:$W$2048,17,FALSE)</f>
        <v>0</v>
      </c>
      <c r="W4506" s="1218">
        <f>VLOOKUP($D4506,'NI-Ric'!$B$1:$W$2048,18,FALSE)</f>
        <v>0</v>
      </c>
      <c r="X4506" s="1218">
        <f>VLOOKUP($D4506,'NI-Ric'!$B$1:$W$2048,19,FALSE)</f>
        <v>0</v>
      </c>
    </row>
    <row r="4507" spans="1:24" ht="27" hidden="1">
      <c r="A4507" s="509"/>
      <c r="B4507" s="509"/>
      <c r="C4507" s="509"/>
      <c r="D4507" s="1218" t="s">
        <v>2061</v>
      </c>
      <c r="E4507" s="1219" t="s">
        <v>3069</v>
      </c>
      <c r="F4507" s="1202"/>
      <c r="G4507" s="1202"/>
      <c r="H4507" s="1205" t="s">
        <v>2045</v>
      </c>
      <c r="I4507" s="1202" t="s">
        <v>53</v>
      </c>
      <c r="J4507" s="1202" t="s">
        <v>3071</v>
      </c>
      <c r="K4507" s="1202"/>
      <c r="L4507" s="1202" t="s">
        <v>1918</v>
      </c>
      <c r="M4507" s="1202" t="s">
        <v>1995</v>
      </c>
      <c r="N4507" s="1203" t="s">
        <v>2062</v>
      </c>
      <c r="O4507" s="1203" t="s">
        <v>73</v>
      </c>
      <c r="P4507" s="1203" t="s">
        <v>73</v>
      </c>
      <c r="Q4507" s="1203" t="s">
        <v>73</v>
      </c>
      <c r="R4507" s="1203" t="s">
        <v>73</v>
      </c>
      <c r="S4507" s="1218">
        <f>VLOOKUP($D4507,'NI-Ric'!$B$1:$W$2048,12,FALSE)</f>
        <v>0</v>
      </c>
      <c r="T4507" s="1218">
        <f>VLOOKUP($D4507,'NI-Ric'!$B$1:$W$2048,13,FALSE)</f>
        <v>0</v>
      </c>
      <c r="U4507" s="1218">
        <f>VLOOKUP($D4507,'NI-Ric'!$B$1:$W$2048,16,FALSE)</f>
        <v>0</v>
      </c>
      <c r="V4507" s="1218">
        <f>VLOOKUP($D4507,'NI-Ric'!$B$1:$W$2048,17,FALSE)</f>
        <v>0</v>
      </c>
      <c r="W4507" s="1218">
        <f>VLOOKUP($D4507,'NI-Ric'!$B$1:$W$2048,18,FALSE)</f>
        <v>0</v>
      </c>
      <c r="X4507" s="1218">
        <f>VLOOKUP($D4507,'NI-Ric'!$B$1:$W$2048,19,FALSE)</f>
        <v>0</v>
      </c>
    </row>
    <row r="4508" spans="1:24" ht="27" hidden="1">
      <c r="A4508" s="509"/>
      <c r="B4508" s="509"/>
      <c r="C4508" s="509"/>
      <c r="D4508" s="1218" t="s">
        <v>2063</v>
      </c>
      <c r="E4508" s="1219" t="s">
        <v>3069</v>
      </c>
      <c r="F4508" s="1202"/>
      <c r="G4508" s="1202"/>
      <c r="H4508" s="1205" t="s">
        <v>2045</v>
      </c>
      <c r="I4508" s="1202" t="s">
        <v>53</v>
      </c>
      <c r="J4508" s="1202" t="s">
        <v>3071</v>
      </c>
      <c r="K4508" s="1202"/>
      <c r="L4508" s="1202" t="s">
        <v>1918</v>
      </c>
      <c r="M4508" s="1202" t="s">
        <v>1995</v>
      </c>
      <c r="N4508" s="1203" t="s">
        <v>2064</v>
      </c>
      <c r="O4508" s="1203" t="s">
        <v>73</v>
      </c>
      <c r="P4508" s="1203" t="s">
        <v>73</v>
      </c>
      <c r="Q4508" s="1203" t="s">
        <v>73</v>
      </c>
      <c r="R4508" s="1203" t="s">
        <v>73</v>
      </c>
      <c r="S4508" s="1218">
        <f>VLOOKUP($D4508,'NI-Ric'!$B$1:$W$2048,12,FALSE)</f>
        <v>0</v>
      </c>
      <c r="T4508" s="1218">
        <f>VLOOKUP($D4508,'NI-Ric'!$B$1:$W$2048,13,FALSE)</f>
        <v>0</v>
      </c>
      <c r="U4508" s="1218">
        <f>VLOOKUP($D4508,'NI-Ric'!$B$1:$W$2048,16,FALSE)</f>
        <v>0</v>
      </c>
      <c r="V4508" s="1218">
        <f>VLOOKUP($D4508,'NI-Ric'!$B$1:$W$2048,17,FALSE)</f>
        <v>0</v>
      </c>
      <c r="W4508" s="1218">
        <f>VLOOKUP($D4508,'NI-Ric'!$B$1:$W$2048,18,FALSE)</f>
        <v>0</v>
      </c>
      <c r="X4508" s="1218">
        <f>VLOOKUP($D4508,'NI-Ric'!$B$1:$W$2048,19,FALSE)</f>
        <v>0</v>
      </c>
    </row>
    <row r="4509" spans="1:24" ht="27" hidden="1">
      <c r="A4509" s="509"/>
      <c r="B4509" s="509"/>
      <c r="C4509" s="509"/>
      <c r="D4509" s="1218" t="s">
        <v>2065</v>
      </c>
      <c r="E4509" s="1219" t="s">
        <v>3069</v>
      </c>
      <c r="F4509" s="1202"/>
      <c r="G4509" s="1202"/>
      <c r="H4509" s="1205" t="s">
        <v>2045</v>
      </c>
      <c r="I4509" s="1202" t="s">
        <v>53</v>
      </c>
      <c r="J4509" s="1202" t="s">
        <v>3071</v>
      </c>
      <c r="K4509" s="1202"/>
      <c r="L4509" s="1202" t="s">
        <v>1918</v>
      </c>
      <c r="M4509" s="1202" t="s">
        <v>1995</v>
      </c>
      <c r="N4509" s="1203" t="s">
        <v>2066</v>
      </c>
      <c r="O4509" s="1203" t="s">
        <v>73</v>
      </c>
      <c r="P4509" s="1203" t="s">
        <v>73</v>
      </c>
      <c r="Q4509" s="1203" t="s">
        <v>73</v>
      </c>
      <c r="R4509" s="1203" t="s">
        <v>73</v>
      </c>
      <c r="S4509" s="1218">
        <f>VLOOKUP($D4509,'NI-Ric'!$B$1:$W$2048,12,FALSE)</f>
        <v>0</v>
      </c>
      <c r="T4509" s="1218">
        <f>VLOOKUP($D4509,'NI-Ric'!$B$1:$W$2048,13,FALSE)</f>
        <v>0</v>
      </c>
      <c r="U4509" s="1218">
        <f>VLOOKUP($D4509,'NI-Ric'!$B$1:$W$2048,16,FALSE)</f>
        <v>0</v>
      </c>
      <c r="V4509" s="1218">
        <f>VLOOKUP($D4509,'NI-Ric'!$B$1:$W$2048,17,FALSE)</f>
        <v>0</v>
      </c>
      <c r="W4509" s="1218">
        <f>VLOOKUP($D4509,'NI-Ric'!$B$1:$W$2048,18,FALSE)</f>
        <v>0</v>
      </c>
      <c r="X4509" s="1218">
        <f>VLOOKUP($D4509,'NI-Ric'!$B$1:$W$2048,19,FALSE)</f>
        <v>0</v>
      </c>
    </row>
    <row r="4510" spans="1:24" ht="27" hidden="1">
      <c r="A4510" s="509"/>
      <c r="B4510" s="509"/>
      <c r="C4510" s="509"/>
      <c r="D4510" s="1218" t="s">
        <v>2067</v>
      </c>
      <c r="E4510" s="1219" t="s">
        <v>3069</v>
      </c>
      <c r="F4510" s="1202"/>
      <c r="G4510" s="1202"/>
      <c r="H4510" s="1205" t="s">
        <v>2045</v>
      </c>
      <c r="I4510" s="1202" t="s">
        <v>53</v>
      </c>
      <c r="J4510" s="1202" t="s">
        <v>3071</v>
      </c>
      <c r="K4510" s="1202"/>
      <c r="L4510" s="1202" t="s">
        <v>1918</v>
      </c>
      <c r="M4510" s="1202" t="s">
        <v>1995</v>
      </c>
      <c r="N4510" s="1203" t="s">
        <v>2068</v>
      </c>
      <c r="O4510" s="1203" t="s">
        <v>73</v>
      </c>
      <c r="P4510" s="1203" t="s">
        <v>73</v>
      </c>
      <c r="Q4510" s="1203" t="s">
        <v>73</v>
      </c>
      <c r="R4510" s="1203" t="s">
        <v>73</v>
      </c>
      <c r="S4510" s="1218">
        <f>VLOOKUP($D4510,'NI-Ric'!$B$1:$W$2048,12,FALSE)</f>
        <v>0</v>
      </c>
      <c r="T4510" s="1218">
        <f>VLOOKUP($D4510,'NI-Ric'!$B$1:$W$2048,13,FALSE)</f>
        <v>0</v>
      </c>
      <c r="U4510" s="1218">
        <f>VLOOKUP($D4510,'NI-Ric'!$B$1:$W$2048,16,FALSE)</f>
        <v>0</v>
      </c>
      <c r="V4510" s="1218">
        <f>VLOOKUP($D4510,'NI-Ric'!$B$1:$W$2048,17,FALSE)</f>
        <v>0</v>
      </c>
      <c r="W4510" s="1218">
        <f>VLOOKUP($D4510,'NI-Ric'!$B$1:$W$2048,18,FALSE)</f>
        <v>0</v>
      </c>
      <c r="X4510" s="1218">
        <f>VLOOKUP($D4510,'NI-Ric'!$B$1:$W$2048,19,FALSE)</f>
        <v>0</v>
      </c>
    </row>
    <row r="4511" spans="1:24" hidden="1">
      <c r="A4511" s="509"/>
      <c r="B4511" s="509"/>
      <c r="C4511" s="509"/>
      <c r="D4511" s="1218" t="s">
        <v>2069</v>
      </c>
      <c r="E4511" s="1219" t="s">
        <v>3069</v>
      </c>
      <c r="F4511" s="1202"/>
      <c r="G4511" s="1202"/>
      <c r="H4511" s="1205" t="s">
        <v>2070</v>
      </c>
      <c r="I4511" s="1202" t="s">
        <v>53</v>
      </c>
      <c r="J4511" s="1202" t="s">
        <v>3071</v>
      </c>
      <c r="K4511" s="1202"/>
      <c r="L4511" s="1202" t="s">
        <v>1918</v>
      </c>
      <c r="M4511" s="1202" t="s">
        <v>2071</v>
      </c>
      <c r="N4511" s="1203" t="s">
        <v>2072</v>
      </c>
      <c r="O4511" s="1203" t="s">
        <v>73</v>
      </c>
      <c r="P4511" s="1203" t="s">
        <v>73</v>
      </c>
      <c r="Q4511" s="1203" t="s">
        <v>73</v>
      </c>
      <c r="R4511" s="1203" t="s">
        <v>73</v>
      </c>
      <c r="S4511" s="1218">
        <f>VLOOKUP($D4511,'NI-Ric'!$B$1:$W$2048,12,FALSE)</f>
        <v>0</v>
      </c>
      <c r="T4511" s="1218">
        <f>VLOOKUP($D4511,'NI-Ric'!$B$1:$W$2048,13,FALSE)</f>
        <v>0</v>
      </c>
      <c r="U4511" s="1218">
        <f>VLOOKUP($D4511,'NI-Ric'!$B$1:$W$2048,16,FALSE)</f>
        <v>0</v>
      </c>
      <c r="V4511" s="1218">
        <f>VLOOKUP($D4511,'NI-Ric'!$B$1:$W$2048,17,FALSE)</f>
        <v>0</v>
      </c>
      <c r="W4511" s="1218">
        <f>VLOOKUP($D4511,'NI-Ric'!$B$1:$W$2048,18,FALSE)</f>
        <v>0</v>
      </c>
      <c r="X4511" s="1218">
        <f>VLOOKUP($D4511,'NI-Ric'!$B$1:$W$2048,19,FALSE)</f>
        <v>0</v>
      </c>
    </row>
    <row r="4512" spans="1:24" hidden="1">
      <c r="A4512" s="509"/>
      <c r="B4512" s="509"/>
      <c r="C4512" s="509"/>
      <c r="D4512" s="1218" t="s">
        <v>2073</v>
      </c>
      <c r="E4512" s="1219" t="s">
        <v>3069</v>
      </c>
      <c r="F4512" s="1202"/>
      <c r="G4512" s="1202"/>
      <c r="H4512" s="1205" t="s">
        <v>2070</v>
      </c>
      <c r="I4512" s="1202" t="s">
        <v>53</v>
      </c>
      <c r="J4512" s="1202" t="s">
        <v>3071</v>
      </c>
      <c r="K4512" s="1202"/>
      <c r="L4512" s="1202" t="s">
        <v>1918</v>
      </c>
      <c r="M4512" s="1202" t="s">
        <v>2071</v>
      </c>
      <c r="N4512" s="1203" t="s">
        <v>2074</v>
      </c>
      <c r="O4512" s="1203" t="s">
        <v>73</v>
      </c>
      <c r="P4512" s="1203" t="s">
        <v>73</v>
      </c>
      <c r="Q4512" s="1203" t="s">
        <v>73</v>
      </c>
      <c r="R4512" s="1203" t="s">
        <v>73</v>
      </c>
      <c r="S4512" s="1218">
        <f>VLOOKUP($D4512,'NI-Ric'!$B$1:$W$2048,12,FALSE)</f>
        <v>0</v>
      </c>
      <c r="T4512" s="1218">
        <f>VLOOKUP($D4512,'NI-Ric'!$B$1:$W$2048,13,FALSE)</f>
        <v>0</v>
      </c>
      <c r="U4512" s="1218">
        <f>VLOOKUP($D4512,'NI-Ric'!$B$1:$W$2048,16,FALSE)</f>
        <v>0</v>
      </c>
      <c r="V4512" s="1218">
        <f>VLOOKUP($D4512,'NI-Ric'!$B$1:$W$2048,17,FALSE)</f>
        <v>0</v>
      </c>
      <c r="W4512" s="1218">
        <f>VLOOKUP($D4512,'NI-Ric'!$B$1:$W$2048,18,FALSE)</f>
        <v>0</v>
      </c>
      <c r="X4512" s="1218">
        <f>VLOOKUP($D4512,'NI-Ric'!$B$1:$W$2048,19,FALSE)</f>
        <v>0</v>
      </c>
    </row>
    <row r="4513" spans="1:24" hidden="1">
      <c r="A4513" s="509"/>
      <c r="B4513" s="509"/>
      <c r="C4513" s="509"/>
      <c r="D4513" s="1218" t="s">
        <v>2075</v>
      </c>
      <c r="E4513" s="1219" t="s">
        <v>3069</v>
      </c>
      <c r="F4513" s="1202"/>
      <c r="G4513" s="1202"/>
      <c r="H4513" s="1205" t="s">
        <v>2070</v>
      </c>
      <c r="I4513" s="1202" t="s">
        <v>53</v>
      </c>
      <c r="J4513" s="1202" t="s">
        <v>3071</v>
      </c>
      <c r="K4513" s="1202"/>
      <c r="L4513" s="1202" t="s">
        <v>1918</v>
      </c>
      <c r="M4513" s="1202" t="s">
        <v>2071</v>
      </c>
      <c r="N4513" s="1203" t="s">
        <v>2076</v>
      </c>
      <c r="O4513" s="1203" t="s">
        <v>73</v>
      </c>
      <c r="P4513" s="1203" t="s">
        <v>73</v>
      </c>
      <c r="Q4513" s="1203" t="s">
        <v>73</v>
      </c>
      <c r="R4513" s="1203" t="s">
        <v>73</v>
      </c>
      <c r="S4513" s="1218">
        <f>VLOOKUP($D4513,'NI-Ric'!$B$1:$W$2048,12,FALSE)</f>
        <v>0</v>
      </c>
      <c r="T4513" s="1218">
        <f>VLOOKUP($D4513,'NI-Ric'!$B$1:$W$2048,13,FALSE)</f>
        <v>0</v>
      </c>
      <c r="U4513" s="1218">
        <f>VLOOKUP($D4513,'NI-Ric'!$B$1:$W$2048,16,FALSE)</f>
        <v>0</v>
      </c>
      <c r="V4513" s="1218">
        <f>VLOOKUP($D4513,'NI-Ric'!$B$1:$W$2048,17,FALSE)</f>
        <v>0</v>
      </c>
      <c r="W4513" s="1218">
        <f>VLOOKUP($D4513,'NI-Ric'!$B$1:$W$2048,18,FALSE)</f>
        <v>0</v>
      </c>
      <c r="X4513" s="1218">
        <f>VLOOKUP($D4513,'NI-Ric'!$B$1:$W$2048,19,FALSE)</f>
        <v>0</v>
      </c>
    </row>
    <row r="4514" spans="1:24" ht="27" hidden="1">
      <c r="A4514" s="509"/>
      <c r="B4514" s="509"/>
      <c r="C4514" s="509"/>
      <c r="D4514" s="1218" t="s">
        <v>2077</v>
      </c>
      <c r="E4514" s="1219" t="s">
        <v>3069</v>
      </c>
      <c r="F4514" s="1202"/>
      <c r="G4514" s="1202"/>
      <c r="H4514" s="1205" t="s">
        <v>2070</v>
      </c>
      <c r="I4514" s="1202" t="s">
        <v>53</v>
      </c>
      <c r="J4514" s="1202" t="s">
        <v>3071</v>
      </c>
      <c r="K4514" s="1202"/>
      <c r="L4514" s="1202" t="s">
        <v>1918</v>
      </c>
      <c r="M4514" s="1202" t="s">
        <v>2071</v>
      </c>
      <c r="N4514" s="1203" t="s">
        <v>2078</v>
      </c>
      <c r="O4514" s="1203" t="s">
        <v>73</v>
      </c>
      <c r="P4514" s="1203" t="s">
        <v>73</v>
      </c>
      <c r="Q4514" s="1203" t="s">
        <v>73</v>
      </c>
      <c r="R4514" s="1203" t="s">
        <v>73</v>
      </c>
      <c r="S4514" s="1218">
        <f>VLOOKUP($D4514,'NI-Ric'!$B$1:$W$2048,12,FALSE)</f>
        <v>0</v>
      </c>
      <c r="T4514" s="1218">
        <f>VLOOKUP($D4514,'NI-Ric'!$B$1:$W$2048,13,FALSE)</f>
        <v>0</v>
      </c>
      <c r="U4514" s="1218">
        <f>VLOOKUP($D4514,'NI-Ric'!$B$1:$W$2048,16,FALSE)</f>
        <v>0</v>
      </c>
      <c r="V4514" s="1218">
        <f>VLOOKUP($D4514,'NI-Ric'!$B$1:$W$2048,17,FALSE)</f>
        <v>0</v>
      </c>
      <c r="W4514" s="1218">
        <f>VLOOKUP($D4514,'NI-Ric'!$B$1:$W$2048,18,FALSE)</f>
        <v>0</v>
      </c>
      <c r="X4514" s="1218">
        <f>VLOOKUP($D4514,'NI-Ric'!$B$1:$W$2048,19,FALSE)</f>
        <v>0</v>
      </c>
    </row>
    <row r="4515" spans="1:24" ht="27" hidden="1">
      <c r="A4515" s="509"/>
      <c r="B4515" s="509"/>
      <c r="C4515" s="509"/>
      <c r="D4515" s="1218" t="s">
        <v>2079</v>
      </c>
      <c r="E4515" s="1219" t="s">
        <v>3069</v>
      </c>
      <c r="F4515" s="1202"/>
      <c r="G4515" s="1202"/>
      <c r="H4515" s="1205" t="s">
        <v>2070</v>
      </c>
      <c r="I4515" s="1202" t="s">
        <v>53</v>
      </c>
      <c r="J4515" s="1202" t="s">
        <v>3071</v>
      </c>
      <c r="K4515" s="1202"/>
      <c r="L4515" s="1202" t="s">
        <v>1918</v>
      </c>
      <c r="M4515" s="1202" t="s">
        <v>2071</v>
      </c>
      <c r="N4515" s="1203" t="s">
        <v>2080</v>
      </c>
      <c r="O4515" s="1203" t="s">
        <v>73</v>
      </c>
      <c r="P4515" s="1203" t="s">
        <v>73</v>
      </c>
      <c r="Q4515" s="1203" t="s">
        <v>73</v>
      </c>
      <c r="R4515" s="1203" t="s">
        <v>73</v>
      </c>
      <c r="S4515" s="1218">
        <f>VLOOKUP($D4515,'NI-Ric'!$B$1:$W$2048,12,FALSE)</f>
        <v>0</v>
      </c>
      <c r="T4515" s="1218">
        <f>VLOOKUP($D4515,'NI-Ric'!$B$1:$W$2048,13,FALSE)</f>
        <v>0</v>
      </c>
      <c r="U4515" s="1218">
        <f>VLOOKUP($D4515,'NI-Ric'!$B$1:$W$2048,16,FALSE)</f>
        <v>0</v>
      </c>
      <c r="V4515" s="1218">
        <f>VLOOKUP($D4515,'NI-Ric'!$B$1:$W$2048,17,FALSE)</f>
        <v>0</v>
      </c>
      <c r="W4515" s="1218">
        <f>VLOOKUP($D4515,'NI-Ric'!$B$1:$W$2048,18,FALSE)</f>
        <v>0</v>
      </c>
      <c r="X4515" s="1218">
        <f>VLOOKUP($D4515,'NI-Ric'!$B$1:$W$2048,19,FALSE)</f>
        <v>0</v>
      </c>
    </row>
    <row r="4516" spans="1:24" ht="27" hidden="1">
      <c r="A4516" s="509"/>
      <c r="B4516" s="509"/>
      <c r="C4516" s="509"/>
      <c r="D4516" s="1218" t="s">
        <v>2081</v>
      </c>
      <c r="E4516" s="1219" t="s">
        <v>3069</v>
      </c>
      <c r="F4516" s="1202"/>
      <c r="G4516" s="1202"/>
      <c r="H4516" s="1205" t="s">
        <v>2070</v>
      </c>
      <c r="I4516" s="1202" t="s">
        <v>53</v>
      </c>
      <c r="J4516" s="1202" t="s">
        <v>3071</v>
      </c>
      <c r="K4516" s="1202"/>
      <c r="L4516" s="1202" t="s">
        <v>1918</v>
      </c>
      <c r="M4516" s="1202" t="s">
        <v>2071</v>
      </c>
      <c r="N4516" s="1203" t="s">
        <v>2082</v>
      </c>
      <c r="O4516" s="1203" t="s">
        <v>73</v>
      </c>
      <c r="P4516" s="1203" t="s">
        <v>73</v>
      </c>
      <c r="Q4516" s="1203" t="s">
        <v>73</v>
      </c>
      <c r="R4516" s="1203" t="s">
        <v>73</v>
      </c>
      <c r="S4516" s="1218">
        <f>VLOOKUP($D4516,'NI-Ric'!$B$1:$W$2048,12,FALSE)</f>
        <v>0</v>
      </c>
      <c r="T4516" s="1218">
        <f>VLOOKUP($D4516,'NI-Ric'!$B$1:$W$2048,13,FALSE)</f>
        <v>0</v>
      </c>
      <c r="U4516" s="1218">
        <f>VLOOKUP($D4516,'NI-Ric'!$B$1:$W$2048,16,FALSE)</f>
        <v>0</v>
      </c>
      <c r="V4516" s="1218">
        <f>VLOOKUP($D4516,'NI-Ric'!$B$1:$W$2048,17,FALSE)</f>
        <v>0</v>
      </c>
      <c r="W4516" s="1218">
        <f>VLOOKUP($D4516,'NI-Ric'!$B$1:$W$2048,18,FALSE)</f>
        <v>0</v>
      </c>
      <c r="X4516" s="1218">
        <f>VLOOKUP($D4516,'NI-Ric'!$B$1:$W$2048,19,FALSE)</f>
        <v>0</v>
      </c>
    </row>
    <row r="4517" spans="1:24" ht="27" hidden="1">
      <c r="A4517" s="509"/>
      <c r="B4517" s="509"/>
      <c r="C4517" s="509"/>
      <c r="D4517" s="1218" t="s">
        <v>2083</v>
      </c>
      <c r="E4517" s="1219" t="s">
        <v>3069</v>
      </c>
      <c r="F4517" s="1202"/>
      <c r="G4517" s="1202"/>
      <c r="H4517" s="1205" t="s">
        <v>2070</v>
      </c>
      <c r="I4517" s="1202" t="s">
        <v>53</v>
      </c>
      <c r="J4517" s="1202" t="s">
        <v>3071</v>
      </c>
      <c r="K4517" s="1202"/>
      <c r="L4517" s="1202" t="s">
        <v>1918</v>
      </c>
      <c r="M4517" s="1202" t="s">
        <v>2071</v>
      </c>
      <c r="N4517" s="1203" t="s">
        <v>2084</v>
      </c>
      <c r="O4517" s="1203" t="s">
        <v>73</v>
      </c>
      <c r="P4517" s="1203" t="s">
        <v>73</v>
      </c>
      <c r="Q4517" s="1203" t="s">
        <v>73</v>
      </c>
      <c r="R4517" s="1203" t="s">
        <v>73</v>
      </c>
      <c r="S4517" s="1218">
        <f>VLOOKUP($D4517,'NI-Ric'!$B$1:$W$2048,12,FALSE)</f>
        <v>0</v>
      </c>
      <c r="T4517" s="1218">
        <f>VLOOKUP($D4517,'NI-Ric'!$B$1:$W$2048,13,FALSE)</f>
        <v>0</v>
      </c>
      <c r="U4517" s="1218">
        <f>VLOOKUP($D4517,'NI-Ric'!$B$1:$W$2048,16,FALSE)</f>
        <v>0</v>
      </c>
      <c r="V4517" s="1218">
        <f>VLOOKUP($D4517,'NI-Ric'!$B$1:$W$2048,17,FALSE)</f>
        <v>0</v>
      </c>
      <c r="W4517" s="1218">
        <f>VLOOKUP($D4517,'NI-Ric'!$B$1:$W$2048,18,FALSE)</f>
        <v>0</v>
      </c>
      <c r="X4517" s="1218">
        <f>VLOOKUP($D4517,'NI-Ric'!$B$1:$W$2048,19,FALSE)</f>
        <v>0</v>
      </c>
    </row>
    <row r="4518" spans="1:24" hidden="1">
      <c r="A4518" s="509"/>
      <c r="B4518" s="509"/>
      <c r="C4518" s="509"/>
      <c r="D4518" s="1218" t="s">
        <v>2085</v>
      </c>
      <c r="E4518" s="1219" t="s">
        <v>3069</v>
      </c>
      <c r="F4518" s="1202"/>
      <c r="G4518" s="1202"/>
      <c r="H4518" s="1205" t="s">
        <v>2070</v>
      </c>
      <c r="I4518" s="1202" t="s">
        <v>53</v>
      </c>
      <c r="J4518" s="1202" t="s">
        <v>3071</v>
      </c>
      <c r="K4518" s="1202"/>
      <c r="L4518" s="1202" t="s">
        <v>1918</v>
      </c>
      <c r="M4518" s="1202" t="s">
        <v>2071</v>
      </c>
      <c r="N4518" s="1203" t="s">
        <v>2086</v>
      </c>
      <c r="O4518" s="1203" t="s">
        <v>73</v>
      </c>
      <c r="P4518" s="1203" t="s">
        <v>73</v>
      </c>
      <c r="Q4518" s="1203" t="s">
        <v>73</v>
      </c>
      <c r="R4518" s="1203" t="s">
        <v>73</v>
      </c>
      <c r="S4518" s="1218">
        <f>VLOOKUP($D4518,'NI-Ric'!$B$1:$W$2048,12,FALSE)</f>
        <v>0</v>
      </c>
      <c r="T4518" s="1218">
        <f>VLOOKUP($D4518,'NI-Ric'!$B$1:$W$2048,13,FALSE)</f>
        <v>0</v>
      </c>
      <c r="U4518" s="1218">
        <f>VLOOKUP($D4518,'NI-Ric'!$B$1:$W$2048,16,FALSE)</f>
        <v>0</v>
      </c>
      <c r="V4518" s="1218">
        <f>VLOOKUP($D4518,'NI-Ric'!$B$1:$W$2048,17,FALSE)</f>
        <v>0</v>
      </c>
      <c r="W4518" s="1218">
        <f>VLOOKUP($D4518,'NI-Ric'!$B$1:$W$2048,18,FALSE)</f>
        <v>0</v>
      </c>
      <c r="X4518" s="1218">
        <f>VLOOKUP($D4518,'NI-Ric'!$B$1:$W$2048,19,FALSE)</f>
        <v>0</v>
      </c>
    </row>
    <row r="4519" spans="1:24" ht="27" hidden="1">
      <c r="A4519" s="509"/>
      <c r="B4519" s="509"/>
      <c r="C4519" s="509"/>
      <c r="D4519" s="1218" t="s">
        <v>2087</v>
      </c>
      <c r="E4519" s="1219" t="s">
        <v>3069</v>
      </c>
      <c r="F4519" s="1202"/>
      <c r="G4519" s="1202"/>
      <c r="H4519" s="1205" t="s">
        <v>2070</v>
      </c>
      <c r="I4519" s="1202" t="s">
        <v>53</v>
      </c>
      <c r="J4519" s="1202" t="s">
        <v>3071</v>
      </c>
      <c r="K4519" s="1202"/>
      <c r="L4519" s="1202" t="s">
        <v>1918</v>
      </c>
      <c r="M4519" s="1202" t="s">
        <v>2071</v>
      </c>
      <c r="N4519" s="1203" t="s">
        <v>2088</v>
      </c>
      <c r="O4519" s="1203" t="s">
        <v>73</v>
      </c>
      <c r="P4519" s="1203" t="s">
        <v>73</v>
      </c>
      <c r="Q4519" s="1203" t="s">
        <v>73</v>
      </c>
      <c r="R4519" s="1203" t="s">
        <v>73</v>
      </c>
      <c r="S4519" s="1218">
        <f>VLOOKUP($D4519,'NI-Ric'!$B$1:$W$2048,12,FALSE)</f>
        <v>0</v>
      </c>
      <c r="T4519" s="1218">
        <f>VLOOKUP($D4519,'NI-Ric'!$B$1:$W$2048,13,FALSE)</f>
        <v>0</v>
      </c>
      <c r="U4519" s="1218">
        <f>VLOOKUP($D4519,'NI-Ric'!$B$1:$W$2048,16,FALSE)</f>
        <v>0</v>
      </c>
      <c r="V4519" s="1218">
        <f>VLOOKUP($D4519,'NI-Ric'!$B$1:$W$2048,17,FALSE)</f>
        <v>0</v>
      </c>
      <c r="W4519" s="1218">
        <f>VLOOKUP($D4519,'NI-Ric'!$B$1:$W$2048,18,FALSE)</f>
        <v>0</v>
      </c>
      <c r="X4519" s="1218">
        <f>VLOOKUP($D4519,'NI-Ric'!$B$1:$W$2048,19,FALSE)</f>
        <v>0</v>
      </c>
    </row>
    <row r="4520" spans="1:24" ht="27" hidden="1">
      <c r="A4520" s="509"/>
      <c r="B4520" s="509"/>
      <c r="C4520" s="509"/>
      <c r="D4520" s="1218" t="s">
        <v>2089</v>
      </c>
      <c r="E4520" s="1219" t="s">
        <v>3069</v>
      </c>
      <c r="F4520" s="1202"/>
      <c r="G4520" s="1202"/>
      <c r="H4520" s="1205" t="s">
        <v>2070</v>
      </c>
      <c r="I4520" s="1202" t="s">
        <v>53</v>
      </c>
      <c r="J4520" s="1202" t="s">
        <v>3071</v>
      </c>
      <c r="K4520" s="1202"/>
      <c r="L4520" s="1202" t="s">
        <v>1918</v>
      </c>
      <c r="M4520" s="1202" t="s">
        <v>2071</v>
      </c>
      <c r="N4520" s="1203" t="s">
        <v>2090</v>
      </c>
      <c r="O4520" s="1203" t="s">
        <v>73</v>
      </c>
      <c r="P4520" s="1203" t="s">
        <v>73</v>
      </c>
      <c r="Q4520" s="1203" t="s">
        <v>73</v>
      </c>
      <c r="R4520" s="1203" t="s">
        <v>73</v>
      </c>
      <c r="S4520" s="1218">
        <f>VLOOKUP($D4520,'NI-Ric'!$B$1:$W$2048,12,FALSE)</f>
        <v>0</v>
      </c>
      <c r="T4520" s="1218">
        <f>VLOOKUP($D4520,'NI-Ric'!$B$1:$W$2048,13,FALSE)</f>
        <v>0</v>
      </c>
      <c r="U4520" s="1218">
        <f>VLOOKUP($D4520,'NI-Ric'!$B$1:$W$2048,16,FALSE)</f>
        <v>0</v>
      </c>
      <c r="V4520" s="1218">
        <f>VLOOKUP($D4520,'NI-Ric'!$B$1:$W$2048,17,FALSE)</f>
        <v>0</v>
      </c>
      <c r="W4520" s="1218">
        <f>VLOOKUP($D4520,'NI-Ric'!$B$1:$W$2048,18,FALSE)</f>
        <v>0</v>
      </c>
      <c r="X4520" s="1218">
        <f>VLOOKUP($D4520,'NI-Ric'!$B$1:$W$2048,19,FALSE)</f>
        <v>0</v>
      </c>
    </row>
    <row r="4521" spans="1:24" ht="27" hidden="1">
      <c r="A4521" s="509"/>
      <c r="B4521" s="509"/>
      <c r="C4521" s="509"/>
      <c r="D4521" s="1218" t="s">
        <v>2091</v>
      </c>
      <c r="E4521" s="1219" t="s">
        <v>3069</v>
      </c>
      <c r="F4521" s="1202"/>
      <c r="G4521" s="1202"/>
      <c r="H4521" s="1205" t="s">
        <v>2070</v>
      </c>
      <c r="I4521" s="1202" t="s">
        <v>53</v>
      </c>
      <c r="J4521" s="1202" t="s">
        <v>3071</v>
      </c>
      <c r="K4521" s="1202"/>
      <c r="L4521" s="1202" t="s">
        <v>1918</v>
      </c>
      <c r="M4521" s="1202" t="s">
        <v>2071</v>
      </c>
      <c r="N4521" s="1203" t="s">
        <v>2092</v>
      </c>
      <c r="O4521" s="1203" t="s">
        <v>73</v>
      </c>
      <c r="P4521" s="1203" t="s">
        <v>73</v>
      </c>
      <c r="Q4521" s="1203" t="s">
        <v>73</v>
      </c>
      <c r="R4521" s="1203" t="s">
        <v>73</v>
      </c>
      <c r="S4521" s="1218">
        <f>VLOOKUP($D4521,'NI-Ric'!$B$1:$W$2048,12,FALSE)</f>
        <v>0</v>
      </c>
      <c r="T4521" s="1218">
        <f>VLOOKUP($D4521,'NI-Ric'!$B$1:$W$2048,13,FALSE)</f>
        <v>0</v>
      </c>
      <c r="U4521" s="1218">
        <f>VLOOKUP($D4521,'NI-Ric'!$B$1:$W$2048,16,FALSE)</f>
        <v>0</v>
      </c>
      <c r="V4521" s="1218">
        <f>VLOOKUP($D4521,'NI-Ric'!$B$1:$W$2048,17,FALSE)</f>
        <v>0</v>
      </c>
      <c r="W4521" s="1218">
        <f>VLOOKUP($D4521,'NI-Ric'!$B$1:$W$2048,18,FALSE)</f>
        <v>0</v>
      </c>
      <c r="X4521" s="1218">
        <f>VLOOKUP($D4521,'NI-Ric'!$B$1:$W$2048,19,FALSE)</f>
        <v>0</v>
      </c>
    </row>
    <row r="4522" spans="1:24" hidden="1">
      <c r="A4522" s="509"/>
      <c r="B4522" s="509"/>
      <c r="C4522" s="509"/>
      <c r="D4522" s="1218" t="s">
        <v>2093</v>
      </c>
      <c r="E4522" s="1219" t="s">
        <v>3069</v>
      </c>
      <c r="F4522" s="1202"/>
      <c r="G4522" s="1202"/>
      <c r="H4522" s="1205" t="s">
        <v>2094</v>
      </c>
      <c r="I4522" s="1202" t="s">
        <v>53</v>
      </c>
      <c r="J4522" s="1202" t="s">
        <v>3071</v>
      </c>
      <c r="K4522" s="1202"/>
      <c r="L4522" s="1202" t="s">
        <v>1918</v>
      </c>
      <c r="M4522" s="1202" t="s">
        <v>2071</v>
      </c>
      <c r="N4522" s="1203" t="s">
        <v>2095</v>
      </c>
      <c r="O4522" s="1203" t="s">
        <v>73</v>
      </c>
      <c r="P4522" s="1203" t="s">
        <v>73</v>
      </c>
      <c r="Q4522" s="1203" t="s">
        <v>73</v>
      </c>
      <c r="R4522" s="1203" t="s">
        <v>73</v>
      </c>
      <c r="S4522" s="1218">
        <f>VLOOKUP($D4522,'NI-Ric'!$B$1:$W$2048,12,FALSE)</f>
        <v>0</v>
      </c>
      <c r="T4522" s="1218">
        <f>VLOOKUP($D4522,'NI-Ric'!$B$1:$W$2048,13,FALSE)</f>
        <v>0</v>
      </c>
      <c r="U4522" s="1218">
        <f>VLOOKUP($D4522,'NI-Ric'!$B$1:$W$2048,16,FALSE)</f>
        <v>0</v>
      </c>
      <c r="V4522" s="1218">
        <f>VLOOKUP($D4522,'NI-Ric'!$B$1:$W$2048,17,FALSE)</f>
        <v>0</v>
      </c>
      <c r="W4522" s="1218">
        <f>VLOOKUP($D4522,'NI-Ric'!$B$1:$W$2048,18,FALSE)</f>
        <v>0</v>
      </c>
      <c r="X4522" s="1218">
        <f>VLOOKUP($D4522,'NI-Ric'!$B$1:$W$2048,19,FALSE)</f>
        <v>0</v>
      </c>
    </row>
    <row r="4523" spans="1:24" hidden="1">
      <c r="A4523" s="509"/>
      <c r="B4523" s="509"/>
      <c r="C4523" s="509"/>
      <c r="D4523" s="1218" t="s">
        <v>2096</v>
      </c>
      <c r="E4523" s="1219" t="s">
        <v>3069</v>
      </c>
      <c r="F4523" s="1202"/>
      <c r="G4523" s="1202"/>
      <c r="H4523" s="1205" t="s">
        <v>2094</v>
      </c>
      <c r="I4523" s="1202" t="s">
        <v>53</v>
      </c>
      <c r="J4523" s="1202" t="s">
        <v>3071</v>
      </c>
      <c r="K4523" s="1202"/>
      <c r="L4523" s="1202" t="s">
        <v>1918</v>
      </c>
      <c r="M4523" s="1202" t="s">
        <v>2071</v>
      </c>
      <c r="N4523" s="1203" t="s">
        <v>2097</v>
      </c>
      <c r="O4523" s="1203" t="s">
        <v>73</v>
      </c>
      <c r="P4523" s="1203" t="s">
        <v>73</v>
      </c>
      <c r="Q4523" s="1203" t="s">
        <v>73</v>
      </c>
      <c r="R4523" s="1203" t="s">
        <v>73</v>
      </c>
      <c r="S4523" s="1218">
        <f>VLOOKUP($D4523,'NI-Ric'!$B$1:$W$2048,12,FALSE)</f>
        <v>0</v>
      </c>
      <c r="T4523" s="1218">
        <f>VLOOKUP($D4523,'NI-Ric'!$B$1:$W$2048,13,FALSE)</f>
        <v>0</v>
      </c>
      <c r="U4523" s="1218">
        <f>VLOOKUP($D4523,'NI-Ric'!$B$1:$W$2048,16,FALSE)</f>
        <v>0</v>
      </c>
      <c r="V4523" s="1218">
        <f>VLOOKUP($D4523,'NI-Ric'!$B$1:$W$2048,17,FALSE)</f>
        <v>0</v>
      </c>
      <c r="W4523" s="1218">
        <f>VLOOKUP($D4523,'NI-Ric'!$B$1:$W$2048,18,FALSE)</f>
        <v>0</v>
      </c>
      <c r="X4523" s="1218">
        <f>VLOOKUP($D4523,'NI-Ric'!$B$1:$W$2048,19,FALSE)</f>
        <v>0</v>
      </c>
    </row>
    <row r="4524" spans="1:24" hidden="1">
      <c r="A4524" s="509"/>
      <c r="B4524" s="509"/>
      <c r="C4524" s="509"/>
      <c r="D4524" s="1218" t="s">
        <v>2098</v>
      </c>
      <c r="E4524" s="1219" t="s">
        <v>3069</v>
      </c>
      <c r="F4524" s="1202"/>
      <c r="G4524" s="1202"/>
      <c r="H4524" s="1205" t="s">
        <v>2094</v>
      </c>
      <c r="I4524" s="1202" t="s">
        <v>53</v>
      </c>
      <c r="J4524" s="1202" t="s">
        <v>3071</v>
      </c>
      <c r="K4524" s="1202"/>
      <c r="L4524" s="1202" t="s">
        <v>1918</v>
      </c>
      <c r="M4524" s="1202" t="s">
        <v>2071</v>
      </c>
      <c r="N4524" s="1203" t="s">
        <v>2099</v>
      </c>
      <c r="O4524" s="1203" t="s">
        <v>73</v>
      </c>
      <c r="P4524" s="1203" t="s">
        <v>73</v>
      </c>
      <c r="Q4524" s="1203" t="s">
        <v>73</v>
      </c>
      <c r="R4524" s="1203" t="s">
        <v>73</v>
      </c>
      <c r="S4524" s="1218">
        <f>VLOOKUP($D4524,'NI-Ric'!$B$1:$W$2048,12,FALSE)</f>
        <v>0</v>
      </c>
      <c r="T4524" s="1218">
        <f>VLOOKUP($D4524,'NI-Ric'!$B$1:$W$2048,13,FALSE)</f>
        <v>0</v>
      </c>
      <c r="U4524" s="1218">
        <f>VLOOKUP($D4524,'NI-Ric'!$B$1:$W$2048,16,FALSE)</f>
        <v>0</v>
      </c>
      <c r="V4524" s="1218">
        <f>VLOOKUP($D4524,'NI-Ric'!$B$1:$W$2048,17,FALSE)</f>
        <v>0</v>
      </c>
      <c r="W4524" s="1218">
        <f>VLOOKUP($D4524,'NI-Ric'!$B$1:$W$2048,18,FALSE)</f>
        <v>0</v>
      </c>
      <c r="X4524" s="1218">
        <f>VLOOKUP($D4524,'NI-Ric'!$B$1:$W$2048,19,FALSE)</f>
        <v>0</v>
      </c>
    </row>
    <row r="4525" spans="1:24" ht="27" hidden="1">
      <c r="A4525" s="509"/>
      <c r="B4525" s="509"/>
      <c r="C4525" s="509"/>
      <c r="D4525" s="1218" t="s">
        <v>2100</v>
      </c>
      <c r="E4525" s="1219" t="s">
        <v>3069</v>
      </c>
      <c r="F4525" s="1202"/>
      <c r="G4525" s="1202"/>
      <c r="H4525" s="1205" t="s">
        <v>2094</v>
      </c>
      <c r="I4525" s="1202" t="s">
        <v>53</v>
      </c>
      <c r="J4525" s="1202" t="s">
        <v>3071</v>
      </c>
      <c r="K4525" s="1202"/>
      <c r="L4525" s="1202" t="s">
        <v>1918</v>
      </c>
      <c r="M4525" s="1202" t="s">
        <v>2071</v>
      </c>
      <c r="N4525" s="1203" t="s">
        <v>2101</v>
      </c>
      <c r="O4525" s="1203" t="s">
        <v>73</v>
      </c>
      <c r="P4525" s="1203" t="s">
        <v>73</v>
      </c>
      <c r="Q4525" s="1203" t="s">
        <v>73</v>
      </c>
      <c r="R4525" s="1203" t="s">
        <v>73</v>
      </c>
      <c r="S4525" s="1218">
        <f>VLOOKUP($D4525,'NI-Ric'!$B$1:$W$2048,12,FALSE)</f>
        <v>0</v>
      </c>
      <c r="T4525" s="1218">
        <f>VLOOKUP($D4525,'NI-Ric'!$B$1:$W$2048,13,FALSE)</f>
        <v>0</v>
      </c>
      <c r="U4525" s="1218">
        <f>VLOOKUP($D4525,'NI-Ric'!$B$1:$W$2048,16,FALSE)</f>
        <v>0</v>
      </c>
      <c r="V4525" s="1218">
        <f>VLOOKUP($D4525,'NI-Ric'!$B$1:$W$2048,17,FALSE)</f>
        <v>0</v>
      </c>
      <c r="W4525" s="1218">
        <f>VLOOKUP($D4525,'NI-Ric'!$B$1:$W$2048,18,FALSE)</f>
        <v>0</v>
      </c>
      <c r="X4525" s="1218">
        <f>VLOOKUP($D4525,'NI-Ric'!$B$1:$W$2048,19,FALSE)</f>
        <v>0</v>
      </c>
    </row>
    <row r="4526" spans="1:24" ht="27" hidden="1">
      <c r="A4526" s="509"/>
      <c r="B4526" s="509"/>
      <c r="C4526" s="509"/>
      <c r="D4526" s="1218" t="s">
        <v>2102</v>
      </c>
      <c r="E4526" s="1219" t="s">
        <v>3069</v>
      </c>
      <c r="F4526" s="1202"/>
      <c r="G4526" s="1202"/>
      <c r="H4526" s="1205" t="s">
        <v>2094</v>
      </c>
      <c r="I4526" s="1202" t="s">
        <v>53</v>
      </c>
      <c r="J4526" s="1202" t="s">
        <v>3071</v>
      </c>
      <c r="K4526" s="1202"/>
      <c r="L4526" s="1202" t="s">
        <v>1918</v>
      </c>
      <c r="M4526" s="1202" t="s">
        <v>2071</v>
      </c>
      <c r="N4526" s="1203" t="s">
        <v>2103</v>
      </c>
      <c r="O4526" s="1203" t="s">
        <v>73</v>
      </c>
      <c r="P4526" s="1203" t="s">
        <v>73</v>
      </c>
      <c r="Q4526" s="1203" t="s">
        <v>73</v>
      </c>
      <c r="R4526" s="1203" t="s">
        <v>73</v>
      </c>
      <c r="S4526" s="1218">
        <f>VLOOKUP($D4526,'NI-Ric'!$B$1:$W$2048,12,FALSE)</f>
        <v>0</v>
      </c>
      <c r="T4526" s="1218">
        <f>VLOOKUP($D4526,'NI-Ric'!$B$1:$W$2048,13,FALSE)</f>
        <v>0</v>
      </c>
      <c r="U4526" s="1218">
        <f>VLOOKUP($D4526,'NI-Ric'!$B$1:$W$2048,16,FALSE)</f>
        <v>0</v>
      </c>
      <c r="V4526" s="1218">
        <f>VLOOKUP($D4526,'NI-Ric'!$B$1:$W$2048,17,FALSE)</f>
        <v>0</v>
      </c>
      <c r="W4526" s="1218">
        <f>VLOOKUP($D4526,'NI-Ric'!$B$1:$W$2048,18,FALSE)</f>
        <v>0</v>
      </c>
      <c r="X4526" s="1218">
        <f>VLOOKUP($D4526,'NI-Ric'!$B$1:$W$2048,19,FALSE)</f>
        <v>0</v>
      </c>
    </row>
    <row r="4527" spans="1:24" ht="27" hidden="1">
      <c r="A4527" s="509"/>
      <c r="B4527" s="509"/>
      <c r="C4527" s="509"/>
      <c r="D4527" s="1218" t="s">
        <v>2104</v>
      </c>
      <c r="E4527" s="1219" t="s">
        <v>3069</v>
      </c>
      <c r="F4527" s="1202"/>
      <c r="G4527" s="1202"/>
      <c r="H4527" s="1205" t="s">
        <v>2094</v>
      </c>
      <c r="I4527" s="1202" t="s">
        <v>53</v>
      </c>
      <c r="J4527" s="1202" t="s">
        <v>3071</v>
      </c>
      <c r="K4527" s="1202"/>
      <c r="L4527" s="1202" t="s">
        <v>1918</v>
      </c>
      <c r="M4527" s="1202" t="s">
        <v>2071</v>
      </c>
      <c r="N4527" s="1203" t="s">
        <v>2105</v>
      </c>
      <c r="O4527" s="1203" t="s">
        <v>73</v>
      </c>
      <c r="P4527" s="1203" t="s">
        <v>73</v>
      </c>
      <c r="Q4527" s="1203" t="s">
        <v>73</v>
      </c>
      <c r="R4527" s="1203" t="s">
        <v>73</v>
      </c>
      <c r="S4527" s="1218">
        <f>VLOOKUP($D4527,'NI-Ric'!$B$1:$W$2048,12,FALSE)</f>
        <v>0</v>
      </c>
      <c r="T4527" s="1218">
        <f>VLOOKUP($D4527,'NI-Ric'!$B$1:$W$2048,13,FALSE)</f>
        <v>0</v>
      </c>
      <c r="U4527" s="1218">
        <f>VLOOKUP($D4527,'NI-Ric'!$B$1:$W$2048,16,FALSE)</f>
        <v>0</v>
      </c>
      <c r="V4527" s="1218">
        <f>VLOOKUP($D4527,'NI-Ric'!$B$1:$W$2048,17,FALSE)</f>
        <v>0</v>
      </c>
      <c r="W4527" s="1218">
        <f>VLOOKUP($D4527,'NI-Ric'!$B$1:$W$2048,18,FALSE)</f>
        <v>0</v>
      </c>
      <c r="X4527" s="1218">
        <f>VLOOKUP($D4527,'NI-Ric'!$B$1:$W$2048,19,FALSE)</f>
        <v>0</v>
      </c>
    </row>
    <row r="4528" spans="1:24" ht="27" hidden="1">
      <c r="A4528" s="509"/>
      <c r="B4528" s="509"/>
      <c r="C4528" s="509"/>
      <c r="D4528" s="1218" t="s">
        <v>2106</v>
      </c>
      <c r="E4528" s="1219" t="s">
        <v>3069</v>
      </c>
      <c r="F4528" s="1202"/>
      <c r="G4528" s="1202"/>
      <c r="H4528" s="1205" t="s">
        <v>2094</v>
      </c>
      <c r="I4528" s="1202" t="s">
        <v>53</v>
      </c>
      <c r="J4528" s="1202" t="s">
        <v>3071</v>
      </c>
      <c r="K4528" s="1202"/>
      <c r="L4528" s="1202" t="s">
        <v>1918</v>
      </c>
      <c r="M4528" s="1202" t="s">
        <v>2071</v>
      </c>
      <c r="N4528" s="1203" t="s">
        <v>2107</v>
      </c>
      <c r="O4528" s="1203" t="s">
        <v>73</v>
      </c>
      <c r="P4528" s="1203" t="s">
        <v>73</v>
      </c>
      <c r="Q4528" s="1203" t="s">
        <v>73</v>
      </c>
      <c r="R4528" s="1203" t="s">
        <v>73</v>
      </c>
      <c r="S4528" s="1218">
        <f>VLOOKUP($D4528,'NI-Ric'!$B$1:$W$2048,12,FALSE)</f>
        <v>0</v>
      </c>
      <c r="T4528" s="1218">
        <f>VLOOKUP($D4528,'NI-Ric'!$B$1:$W$2048,13,FALSE)</f>
        <v>0</v>
      </c>
      <c r="U4528" s="1218">
        <f>VLOOKUP($D4528,'NI-Ric'!$B$1:$W$2048,16,FALSE)</f>
        <v>0</v>
      </c>
      <c r="V4528" s="1218">
        <f>VLOOKUP($D4528,'NI-Ric'!$B$1:$W$2048,17,FALSE)</f>
        <v>0</v>
      </c>
      <c r="W4528" s="1218">
        <f>VLOOKUP($D4528,'NI-Ric'!$B$1:$W$2048,18,FALSE)</f>
        <v>0</v>
      </c>
      <c r="X4528" s="1218">
        <f>VLOOKUP($D4528,'NI-Ric'!$B$1:$W$2048,19,FALSE)</f>
        <v>0</v>
      </c>
    </row>
    <row r="4529" spans="1:24" hidden="1">
      <c r="A4529" s="509"/>
      <c r="B4529" s="509"/>
      <c r="C4529" s="509"/>
      <c r="D4529" s="1218" t="s">
        <v>2108</v>
      </c>
      <c r="E4529" s="1219" t="s">
        <v>3069</v>
      </c>
      <c r="F4529" s="1202"/>
      <c r="G4529" s="1202"/>
      <c r="H4529" s="1205" t="s">
        <v>2094</v>
      </c>
      <c r="I4529" s="1202" t="s">
        <v>53</v>
      </c>
      <c r="J4529" s="1202" t="s">
        <v>3071</v>
      </c>
      <c r="K4529" s="1202"/>
      <c r="L4529" s="1202" t="s">
        <v>1918</v>
      </c>
      <c r="M4529" s="1202" t="s">
        <v>2071</v>
      </c>
      <c r="N4529" s="1203" t="s">
        <v>2109</v>
      </c>
      <c r="O4529" s="1203" t="s">
        <v>73</v>
      </c>
      <c r="P4529" s="1203" t="s">
        <v>73</v>
      </c>
      <c r="Q4529" s="1203" t="s">
        <v>73</v>
      </c>
      <c r="R4529" s="1203" t="s">
        <v>73</v>
      </c>
      <c r="S4529" s="1218">
        <f>VLOOKUP($D4529,'NI-Ric'!$B$1:$W$2048,12,FALSE)</f>
        <v>0</v>
      </c>
      <c r="T4529" s="1218">
        <f>VLOOKUP($D4529,'NI-Ric'!$B$1:$W$2048,13,FALSE)</f>
        <v>0</v>
      </c>
      <c r="U4529" s="1218">
        <f>VLOOKUP($D4529,'NI-Ric'!$B$1:$W$2048,16,FALSE)</f>
        <v>0</v>
      </c>
      <c r="V4529" s="1218">
        <f>VLOOKUP($D4529,'NI-Ric'!$B$1:$W$2048,17,FALSE)</f>
        <v>0</v>
      </c>
      <c r="W4529" s="1218">
        <f>VLOOKUP($D4529,'NI-Ric'!$B$1:$W$2048,18,FALSE)</f>
        <v>0</v>
      </c>
      <c r="X4529" s="1218">
        <f>VLOOKUP($D4529,'NI-Ric'!$B$1:$W$2048,19,FALSE)</f>
        <v>0</v>
      </c>
    </row>
    <row r="4530" spans="1:24" ht="27" hidden="1">
      <c r="A4530" s="509"/>
      <c r="B4530" s="509"/>
      <c r="C4530" s="509"/>
      <c r="D4530" s="1218" t="s">
        <v>2110</v>
      </c>
      <c r="E4530" s="1219" t="s">
        <v>3069</v>
      </c>
      <c r="F4530" s="1202"/>
      <c r="G4530" s="1202"/>
      <c r="H4530" s="1205" t="s">
        <v>2094</v>
      </c>
      <c r="I4530" s="1202" t="s">
        <v>53</v>
      </c>
      <c r="J4530" s="1202" t="s">
        <v>3071</v>
      </c>
      <c r="K4530" s="1202"/>
      <c r="L4530" s="1202" t="s">
        <v>1918</v>
      </c>
      <c r="M4530" s="1202" t="s">
        <v>2071</v>
      </c>
      <c r="N4530" s="1203" t="s">
        <v>2111</v>
      </c>
      <c r="O4530" s="1203" t="s">
        <v>73</v>
      </c>
      <c r="P4530" s="1203" t="s">
        <v>73</v>
      </c>
      <c r="Q4530" s="1203" t="s">
        <v>73</v>
      </c>
      <c r="R4530" s="1203" t="s">
        <v>73</v>
      </c>
      <c r="S4530" s="1218">
        <f>VLOOKUP($D4530,'NI-Ric'!$B$1:$W$2048,12,FALSE)</f>
        <v>0</v>
      </c>
      <c r="T4530" s="1218">
        <f>VLOOKUP($D4530,'NI-Ric'!$B$1:$W$2048,13,FALSE)</f>
        <v>0</v>
      </c>
      <c r="U4530" s="1218">
        <f>VLOOKUP($D4530,'NI-Ric'!$B$1:$W$2048,16,FALSE)</f>
        <v>0</v>
      </c>
      <c r="V4530" s="1218">
        <f>VLOOKUP($D4530,'NI-Ric'!$B$1:$W$2048,17,FALSE)</f>
        <v>0</v>
      </c>
      <c r="W4530" s="1218">
        <f>VLOOKUP($D4530,'NI-Ric'!$B$1:$W$2048,18,FALSE)</f>
        <v>0</v>
      </c>
      <c r="X4530" s="1218">
        <f>VLOOKUP($D4530,'NI-Ric'!$B$1:$W$2048,19,FALSE)</f>
        <v>0</v>
      </c>
    </row>
    <row r="4531" spans="1:24" ht="27" hidden="1">
      <c r="A4531" s="509"/>
      <c r="B4531" s="509"/>
      <c r="C4531" s="509"/>
      <c r="D4531" s="1218" t="s">
        <v>2112</v>
      </c>
      <c r="E4531" s="1219" t="s">
        <v>3069</v>
      </c>
      <c r="F4531" s="1202"/>
      <c r="G4531" s="1202"/>
      <c r="H4531" s="1205" t="s">
        <v>2094</v>
      </c>
      <c r="I4531" s="1202" t="s">
        <v>53</v>
      </c>
      <c r="J4531" s="1202" t="s">
        <v>3071</v>
      </c>
      <c r="K4531" s="1202"/>
      <c r="L4531" s="1202" t="s">
        <v>1918</v>
      </c>
      <c r="M4531" s="1202" t="s">
        <v>2071</v>
      </c>
      <c r="N4531" s="1203" t="s">
        <v>2113</v>
      </c>
      <c r="O4531" s="1203" t="s">
        <v>73</v>
      </c>
      <c r="P4531" s="1203" t="s">
        <v>73</v>
      </c>
      <c r="Q4531" s="1203" t="s">
        <v>73</v>
      </c>
      <c r="R4531" s="1203" t="s">
        <v>73</v>
      </c>
      <c r="S4531" s="1218">
        <f>VLOOKUP($D4531,'NI-Ric'!$B$1:$W$2048,12,FALSE)</f>
        <v>0</v>
      </c>
      <c r="T4531" s="1218">
        <f>VLOOKUP($D4531,'NI-Ric'!$B$1:$W$2048,13,FALSE)</f>
        <v>0</v>
      </c>
      <c r="U4531" s="1218">
        <f>VLOOKUP($D4531,'NI-Ric'!$B$1:$W$2048,16,FALSE)</f>
        <v>0</v>
      </c>
      <c r="V4531" s="1218">
        <f>VLOOKUP($D4531,'NI-Ric'!$B$1:$W$2048,17,FALSE)</f>
        <v>0</v>
      </c>
      <c r="W4531" s="1218">
        <f>VLOOKUP($D4531,'NI-Ric'!$B$1:$W$2048,18,FALSE)</f>
        <v>0</v>
      </c>
      <c r="X4531" s="1218">
        <f>VLOOKUP($D4531,'NI-Ric'!$B$1:$W$2048,19,FALSE)</f>
        <v>0</v>
      </c>
    </row>
    <row r="4532" spans="1:24" ht="27" hidden="1">
      <c r="A4532" s="509"/>
      <c r="B4532" s="509"/>
      <c r="C4532" s="509"/>
      <c r="D4532" s="1218" t="s">
        <v>2114</v>
      </c>
      <c r="E4532" s="1219" t="s">
        <v>3069</v>
      </c>
      <c r="F4532" s="1202"/>
      <c r="G4532" s="1202"/>
      <c r="H4532" s="1205" t="s">
        <v>2094</v>
      </c>
      <c r="I4532" s="1202" t="s">
        <v>53</v>
      </c>
      <c r="J4532" s="1202" t="s">
        <v>3071</v>
      </c>
      <c r="K4532" s="1202"/>
      <c r="L4532" s="1202" t="s">
        <v>1918</v>
      </c>
      <c r="M4532" s="1202" t="s">
        <v>2071</v>
      </c>
      <c r="N4532" s="1203" t="s">
        <v>2115</v>
      </c>
      <c r="O4532" s="1203" t="s">
        <v>73</v>
      </c>
      <c r="P4532" s="1203" t="s">
        <v>73</v>
      </c>
      <c r="Q4532" s="1203" t="s">
        <v>73</v>
      </c>
      <c r="R4532" s="1203" t="s">
        <v>73</v>
      </c>
      <c r="S4532" s="1218">
        <f>VLOOKUP($D4532,'NI-Ric'!$B$1:$W$2048,12,FALSE)</f>
        <v>0</v>
      </c>
      <c r="T4532" s="1218">
        <f>VLOOKUP($D4532,'NI-Ric'!$B$1:$W$2048,13,FALSE)</f>
        <v>0</v>
      </c>
      <c r="U4532" s="1218">
        <f>VLOOKUP($D4532,'NI-Ric'!$B$1:$W$2048,16,FALSE)</f>
        <v>0</v>
      </c>
      <c r="V4532" s="1218">
        <f>VLOOKUP($D4532,'NI-Ric'!$B$1:$W$2048,17,FALSE)</f>
        <v>0</v>
      </c>
      <c r="W4532" s="1218">
        <f>VLOOKUP($D4532,'NI-Ric'!$B$1:$W$2048,18,FALSE)</f>
        <v>0</v>
      </c>
      <c r="X4532" s="1218">
        <f>VLOOKUP($D4532,'NI-Ric'!$B$1:$W$2048,19,FALSE)</f>
        <v>0</v>
      </c>
    </row>
    <row r="4533" spans="1:24" hidden="1">
      <c r="A4533" s="509"/>
      <c r="B4533" s="509"/>
      <c r="C4533" s="509"/>
      <c r="D4533" s="1218" t="s">
        <v>2116</v>
      </c>
      <c r="E4533" s="1219" t="s">
        <v>3069</v>
      </c>
      <c r="F4533" s="1202"/>
      <c r="G4533" s="1202"/>
      <c r="H4533" s="1205" t="s">
        <v>2117</v>
      </c>
      <c r="I4533" s="1202" t="s">
        <v>53</v>
      </c>
      <c r="J4533" s="1202" t="s">
        <v>3071</v>
      </c>
      <c r="K4533" s="1202"/>
      <c r="L4533" s="1202" t="s">
        <v>1918</v>
      </c>
      <c r="M4533" s="1202" t="s">
        <v>2071</v>
      </c>
      <c r="N4533" s="1203" t="s">
        <v>2118</v>
      </c>
      <c r="O4533" s="1203" t="s">
        <v>73</v>
      </c>
      <c r="P4533" s="1203" t="s">
        <v>73</v>
      </c>
      <c r="Q4533" s="1203" t="s">
        <v>73</v>
      </c>
      <c r="R4533" s="1203" t="s">
        <v>73</v>
      </c>
      <c r="S4533" s="1218">
        <f>VLOOKUP($D4533,'NI-Ric'!$B$1:$W$2048,12,FALSE)</f>
        <v>0</v>
      </c>
      <c r="T4533" s="1218">
        <f>VLOOKUP($D4533,'NI-Ric'!$B$1:$W$2048,13,FALSE)</f>
        <v>0</v>
      </c>
      <c r="U4533" s="1218">
        <f>VLOOKUP($D4533,'NI-Ric'!$B$1:$W$2048,16,FALSE)</f>
        <v>0</v>
      </c>
      <c r="V4533" s="1218">
        <f>VLOOKUP($D4533,'NI-Ric'!$B$1:$W$2048,17,FALSE)</f>
        <v>0</v>
      </c>
      <c r="W4533" s="1218">
        <f>VLOOKUP($D4533,'NI-Ric'!$B$1:$W$2048,18,FALSE)</f>
        <v>0</v>
      </c>
      <c r="X4533" s="1218">
        <f>VLOOKUP($D4533,'NI-Ric'!$B$1:$W$2048,19,FALSE)</f>
        <v>0</v>
      </c>
    </row>
    <row r="4534" spans="1:24" hidden="1">
      <c r="A4534" s="509"/>
      <c r="B4534" s="509"/>
      <c r="C4534" s="509"/>
      <c r="D4534" s="1218" t="s">
        <v>2119</v>
      </c>
      <c r="E4534" s="1219" t="s">
        <v>3069</v>
      </c>
      <c r="F4534" s="1202"/>
      <c r="G4534" s="1202"/>
      <c r="H4534" s="1205" t="s">
        <v>2117</v>
      </c>
      <c r="I4534" s="1202" t="s">
        <v>53</v>
      </c>
      <c r="J4534" s="1202" t="s">
        <v>3071</v>
      </c>
      <c r="K4534" s="1202"/>
      <c r="L4534" s="1202" t="s">
        <v>1918</v>
      </c>
      <c r="M4534" s="1202" t="s">
        <v>2071</v>
      </c>
      <c r="N4534" s="1203" t="s">
        <v>2120</v>
      </c>
      <c r="O4534" s="1203" t="s">
        <v>73</v>
      </c>
      <c r="P4534" s="1203" t="s">
        <v>73</v>
      </c>
      <c r="Q4534" s="1203" t="s">
        <v>73</v>
      </c>
      <c r="R4534" s="1203" t="s">
        <v>73</v>
      </c>
      <c r="S4534" s="1218">
        <f>VLOOKUP($D4534,'NI-Ric'!$B$1:$W$2048,12,FALSE)</f>
        <v>0</v>
      </c>
      <c r="T4534" s="1218">
        <f>VLOOKUP($D4534,'NI-Ric'!$B$1:$W$2048,13,FALSE)</f>
        <v>0</v>
      </c>
      <c r="U4534" s="1218">
        <f>VLOOKUP($D4534,'NI-Ric'!$B$1:$W$2048,16,FALSE)</f>
        <v>0</v>
      </c>
      <c r="V4534" s="1218">
        <f>VLOOKUP($D4534,'NI-Ric'!$B$1:$W$2048,17,FALSE)</f>
        <v>0</v>
      </c>
      <c r="W4534" s="1218">
        <f>VLOOKUP($D4534,'NI-Ric'!$B$1:$W$2048,18,FALSE)</f>
        <v>0</v>
      </c>
      <c r="X4534" s="1218">
        <f>VLOOKUP($D4534,'NI-Ric'!$B$1:$W$2048,19,FALSE)</f>
        <v>0</v>
      </c>
    </row>
    <row r="4535" spans="1:24" hidden="1">
      <c r="A4535" s="509"/>
      <c r="B4535" s="509"/>
      <c r="C4535" s="509"/>
      <c r="D4535" s="1218" t="s">
        <v>2121</v>
      </c>
      <c r="E4535" s="1219" t="s">
        <v>3069</v>
      </c>
      <c r="F4535" s="1202"/>
      <c r="G4535" s="1202"/>
      <c r="H4535" s="1205" t="s">
        <v>2117</v>
      </c>
      <c r="I4535" s="1202" t="s">
        <v>53</v>
      </c>
      <c r="J4535" s="1202" t="s">
        <v>3071</v>
      </c>
      <c r="K4535" s="1202"/>
      <c r="L4535" s="1202" t="s">
        <v>1918</v>
      </c>
      <c r="M4535" s="1202" t="s">
        <v>2071</v>
      </c>
      <c r="N4535" s="1203" t="s">
        <v>2122</v>
      </c>
      <c r="O4535" s="1203" t="s">
        <v>73</v>
      </c>
      <c r="P4535" s="1203" t="s">
        <v>73</v>
      </c>
      <c r="Q4535" s="1203" t="s">
        <v>73</v>
      </c>
      <c r="R4535" s="1203" t="s">
        <v>73</v>
      </c>
      <c r="S4535" s="1218">
        <f>VLOOKUP($D4535,'NI-Ric'!$B$1:$W$2048,12,FALSE)</f>
        <v>0</v>
      </c>
      <c r="T4535" s="1218">
        <f>VLOOKUP($D4535,'NI-Ric'!$B$1:$W$2048,13,FALSE)</f>
        <v>0</v>
      </c>
      <c r="U4535" s="1218">
        <f>VLOOKUP($D4535,'NI-Ric'!$B$1:$W$2048,16,FALSE)</f>
        <v>0</v>
      </c>
      <c r="V4535" s="1218">
        <f>VLOOKUP($D4535,'NI-Ric'!$B$1:$W$2048,17,FALSE)</f>
        <v>0</v>
      </c>
      <c r="W4535" s="1218">
        <f>VLOOKUP($D4535,'NI-Ric'!$B$1:$W$2048,18,FALSE)</f>
        <v>0</v>
      </c>
      <c r="X4535" s="1218">
        <f>VLOOKUP($D4535,'NI-Ric'!$B$1:$W$2048,19,FALSE)</f>
        <v>0</v>
      </c>
    </row>
    <row r="4536" spans="1:24" ht="27" hidden="1">
      <c r="A4536" s="509"/>
      <c r="B4536" s="509"/>
      <c r="C4536" s="509"/>
      <c r="D4536" s="1218" t="s">
        <v>2123</v>
      </c>
      <c r="E4536" s="1219" t="s">
        <v>3069</v>
      </c>
      <c r="F4536" s="1202"/>
      <c r="G4536" s="1202"/>
      <c r="H4536" s="1205" t="s">
        <v>2117</v>
      </c>
      <c r="I4536" s="1202" t="s">
        <v>53</v>
      </c>
      <c r="J4536" s="1202" t="s">
        <v>3071</v>
      </c>
      <c r="K4536" s="1202"/>
      <c r="L4536" s="1202" t="s">
        <v>1918</v>
      </c>
      <c r="M4536" s="1202" t="s">
        <v>2071</v>
      </c>
      <c r="N4536" s="1203" t="s">
        <v>2124</v>
      </c>
      <c r="O4536" s="1203" t="s">
        <v>73</v>
      </c>
      <c r="P4536" s="1203" t="s">
        <v>73</v>
      </c>
      <c r="Q4536" s="1203" t="s">
        <v>73</v>
      </c>
      <c r="R4536" s="1203" t="s">
        <v>73</v>
      </c>
      <c r="S4536" s="1218">
        <f>VLOOKUP($D4536,'NI-Ric'!$B$1:$W$2048,12,FALSE)</f>
        <v>0</v>
      </c>
      <c r="T4536" s="1218">
        <f>VLOOKUP($D4536,'NI-Ric'!$B$1:$W$2048,13,FALSE)</f>
        <v>0</v>
      </c>
      <c r="U4536" s="1218">
        <f>VLOOKUP($D4536,'NI-Ric'!$B$1:$W$2048,16,FALSE)</f>
        <v>0</v>
      </c>
      <c r="V4536" s="1218">
        <f>VLOOKUP($D4536,'NI-Ric'!$B$1:$W$2048,17,FALSE)</f>
        <v>0</v>
      </c>
      <c r="W4536" s="1218">
        <f>VLOOKUP($D4536,'NI-Ric'!$B$1:$W$2048,18,FALSE)</f>
        <v>0</v>
      </c>
      <c r="X4536" s="1218">
        <f>VLOOKUP($D4536,'NI-Ric'!$B$1:$W$2048,19,FALSE)</f>
        <v>0</v>
      </c>
    </row>
    <row r="4537" spans="1:24" ht="27" hidden="1">
      <c r="A4537" s="509"/>
      <c r="B4537" s="509"/>
      <c r="C4537" s="509"/>
      <c r="D4537" s="1218" t="s">
        <v>2125</v>
      </c>
      <c r="E4537" s="1219" t="s">
        <v>3069</v>
      </c>
      <c r="F4537" s="1202"/>
      <c r="G4537" s="1202"/>
      <c r="H4537" s="1205" t="s">
        <v>2117</v>
      </c>
      <c r="I4537" s="1202" t="s">
        <v>53</v>
      </c>
      <c r="J4537" s="1202" t="s">
        <v>3071</v>
      </c>
      <c r="K4537" s="1202"/>
      <c r="L4537" s="1202" t="s">
        <v>1918</v>
      </c>
      <c r="M4537" s="1202" t="s">
        <v>2071</v>
      </c>
      <c r="N4537" s="1203" t="s">
        <v>2126</v>
      </c>
      <c r="O4537" s="1203" t="s">
        <v>73</v>
      </c>
      <c r="P4537" s="1203" t="s">
        <v>73</v>
      </c>
      <c r="Q4537" s="1203" t="s">
        <v>73</v>
      </c>
      <c r="R4537" s="1203" t="s">
        <v>73</v>
      </c>
      <c r="S4537" s="1218">
        <f>VLOOKUP($D4537,'NI-Ric'!$B$1:$W$2048,12,FALSE)</f>
        <v>0</v>
      </c>
      <c r="T4537" s="1218">
        <f>VLOOKUP($D4537,'NI-Ric'!$B$1:$W$2048,13,FALSE)</f>
        <v>0</v>
      </c>
      <c r="U4537" s="1218">
        <f>VLOOKUP($D4537,'NI-Ric'!$B$1:$W$2048,16,FALSE)</f>
        <v>0</v>
      </c>
      <c r="V4537" s="1218">
        <f>VLOOKUP($D4537,'NI-Ric'!$B$1:$W$2048,17,FALSE)</f>
        <v>0</v>
      </c>
      <c r="W4537" s="1218">
        <f>VLOOKUP($D4537,'NI-Ric'!$B$1:$W$2048,18,FALSE)</f>
        <v>0</v>
      </c>
      <c r="X4537" s="1218">
        <f>VLOOKUP($D4537,'NI-Ric'!$B$1:$W$2048,19,FALSE)</f>
        <v>0</v>
      </c>
    </row>
    <row r="4538" spans="1:24" ht="27" hidden="1">
      <c r="A4538" s="509"/>
      <c r="B4538" s="509"/>
      <c r="C4538" s="509"/>
      <c r="D4538" s="1218" t="s">
        <v>2127</v>
      </c>
      <c r="E4538" s="1219" t="s">
        <v>3069</v>
      </c>
      <c r="F4538" s="1202"/>
      <c r="G4538" s="1202"/>
      <c r="H4538" s="1205" t="s">
        <v>2117</v>
      </c>
      <c r="I4538" s="1202" t="s">
        <v>53</v>
      </c>
      <c r="J4538" s="1202" t="s">
        <v>3071</v>
      </c>
      <c r="K4538" s="1202"/>
      <c r="L4538" s="1202" t="s">
        <v>1918</v>
      </c>
      <c r="M4538" s="1202" t="s">
        <v>2071</v>
      </c>
      <c r="N4538" s="1203" t="s">
        <v>2128</v>
      </c>
      <c r="O4538" s="1203" t="s">
        <v>73</v>
      </c>
      <c r="P4538" s="1203" t="s">
        <v>73</v>
      </c>
      <c r="Q4538" s="1203" t="s">
        <v>73</v>
      </c>
      <c r="R4538" s="1203" t="s">
        <v>73</v>
      </c>
      <c r="S4538" s="1218">
        <f>VLOOKUP($D4538,'NI-Ric'!$B$1:$W$2048,12,FALSE)</f>
        <v>0</v>
      </c>
      <c r="T4538" s="1218">
        <f>VLOOKUP($D4538,'NI-Ric'!$B$1:$W$2048,13,FALSE)</f>
        <v>0</v>
      </c>
      <c r="U4538" s="1218">
        <f>VLOOKUP($D4538,'NI-Ric'!$B$1:$W$2048,16,FALSE)</f>
        <v>0</v>
      </c>
      <c r="V4538" s="1218">
        <f>VLOOKUP($D4538,'NI-Ric'!$B$1:$W$2048,17,FALSE)</f>
        <v>0</v>
      </c>
      <c r="W4538" s="1218">
        <f>VLOOKUP($D4538,'NI-Ric'!$B$1:$W$2048,18,FALSE)</f>
        <v>0</v>
      </c>
      <c r="X4538" s="1218">
        <f>VLOOKUP($D4538,'NI-Ric'!$B$1:$W$2048,19,FALSE)</f>
        <v>0</v>
      </c>
    </row>
    <row r="4539" spans="1:24" ht="27" hidden="1">
      <c r="A4539" s="509"/>
      <c r="B4539" s="509"/>
      <c r="C4539" s="509"/>
      <c r="D4539" s="1218" t="s">
        <v>2129</v>
      </c>
      <c r="E4539" s="1219" t="s">
        <v>3069</v>
      </c>
      <c r="F4539" s="1202"/>
      <c r="G4539" s="1202"/>
      <c r="H4539" s="1205" t="s">
        <v>2117</v>
      </c>
      <c r="I4539" s="1202" t="s">
        <v>53</v>
      </c>
      <c r="J4539" s="1202" t="s">
        <v>3071</v>
      </c>
      <c r="K4539" s="1202"/>
      <c r="L4539" s="1202" t="s">
        <v>1918</v>
      </c>
      <c r="M4539" s="1202" t="s">
        <v>2071</v>
      </c>
      <c r="N4539" s="1203" t="s">
        <v>2130</v>
      </c>
      <c r="O4539" s="1203" t="s">
        <v>73</v>
      </c>
      <c r="P4539" s="1203" t="s">
        <v>73</v>
      </c>
      <c r="Q4539" s="1203" t="s">
        <v>73</v>
      </c>
      <c r="R4539" s="1203" t="s">
        <v>73</v>
      </c>
      <c r="S4539" s="1218">
        <f>VLOOKUP($D4539,'NI-Ric'!$B$1:$W$2048,12,FALSE)</f>
        <v>0</v>
      </c>
      <c r="T4539" s="1218">
        <f>VLOOKUP($D4539,'NI-Ric'!$B$1:$W$2048,13,FALSE)</f>
        <v>0</v>
      </c>
      <c r="U4539" s="1218">
        <f>VLOOKUP($D4539,'NI-Ric'!$B$1:$W$2048,16,FALSE)</f>
        <v>0</v>
      </c>
      <c r="V4539" s="1218">
        <f>VLOOKUP($D4539,'NI-Ric'!$B$1:$W$2048,17,FALSE)</f>
        <v>0</v>
      </c>
      <c r="W4539" s="1218">
        <f>VLOOKUP($D4539,'NI-Ric'!$B$1:$W$2048,18,FALSE)</f>
        <v>0</v>
      </c>
      <c r="X4539" s="1218">
        <f>VLOOKUP($D4539,'NI-Ric'!$B$1:$W$2048,19,FALSE)</f>
        <v>0</v>
      </c>
    </row>
    <row r="4540" spans="1:24" hidden="1">
      <c r="A4540" s="509"/>
      <c r="B4540" s="509"/>
      <c r="C4540" s="509"/>
      <c r="D4540" s="1218" t="s">
        <v>2131</v>
      </c>
      <c r="E4540" s="1219" t="s">
        <v>3069</v>
      </c>
      <c r="F4540" s="1202"/>
      <c r="G4540" s="1202"/>
      <c r="H4540" s="1205" t="s">
        <v>2117</v>
      </c>
      <c r="I4540" s="1202" t="s">
        <v>53</v>
      </c>
      <c r="J4540" s="1202" t="s">
        <v>3071</v>
      </c>
      <c r="K4540" s="1202"/>
      <c r="L4540" s="1202" t="s">
        <v>1918</v>
      </c>
      <c r="M4540" s="1202" t="s">
        <v>2071</v>
      </c>
      <c r="N4540" s="1203" t="s">
        <v>2132</v>
      </c>
      <c r="O4540" s="1203" t="s">
        <v>73</v>
      </c>
      <c r="P4540" s="1203" t="s">
        <v>73</v>
      </c>
      <c r="Q4540" s="1203" t="s">
        <v>73</v>
      </c>
      <c r="R4540" s="1203" t="s">
        <v>73</v>
      </c>
      <c r="S4540" s="1218">
        <f>VLOOKUP($D4540,'NI-Ric'!$B$1:$W$2048,12,FALSE)</f>
        <v>0</v>
      </c>
      <c r="T4540" s="1218">
        <f>VLOOKUP($D4540,'NI-Ric'!$B$1:$W$2048,13,FALSE)</f>
        <v>0</v>
      </c>
      <c r="U4540" s="1218">
        <f>VLOOKUP($D4540,'NI-Ric'!$B$1:$W$2048,16,FALSE)</f>
        <v>0</v>
      </c>
      <c r="V4540" s="1218">
        <f>VLOOKUP($D4540,'NI-Ric'!$B$1:$W$2048,17,FALSE)</f>
        <v>0</v>
      </c>
      <c r="W4540" s="1218">
        <f>VLOOKUP($D4540,'NI-Ric'!$B$1:$W$2048,18,FALSE)</f>
        <v>0</v>
      </c>
      <c r="X4540" s="1218">
        <f>VLOOKUP($D4540,'NI-Ric'!$B$1:$W$2048,19,FALSE)</f>
        <v>0</v>
      </c>
    </row>
    <row r="4541" spans="1:24" hidden="1">
      <c r="A4541" s="509"/>
      <c r="B4541" s="509"/>
      <c r="C4541" s="509"/>
      <c r="D4541" s="1218" t="s">
        <v>2133</v>
      </c>
      <c r="E4541" s="1219" t="s">
        <v>3069</v>
      </c>
      <c r="F4541" s="1202"/>
      <c r="G4541" s="1202"/>
      <c r="H4541" s="1205" t="s">
        <v>2117</v>
      </c>
      <c r="I4541" s="1202" t="s">
        <v>53</v>
      </c>
      <c r="J4541" s="1202" t="s">
        <v>3071</v>
      </c>
      <c r="K4541" s="1202"/>
      <c r="L4541" s="1202" t="s">
        <v>1918</v>
      </c>
      <c r="M4541" s="1202" t="s">
        <v>2071</v>
      </c>
      <c r="N4541" s="1203" t="s">
        <v>2134</v>
      </c>
      <c r="O4541" s="1203" t="s">
        <v>73</v>
      </c>
      <c r="P4541" s="1203" t="s">
        <v>73</v>
      </c>
      <c r="Q4541" s="1203" t="s">
        <v>73</v>
      </c>
      <c r="R4541" s="1203" t="s">
        <v>73</v>
      </c>
      <c r="S4541" s="1218">
        <f>VLOOKUP($D4541,'NI-Ric'!$B$1:$W$2048,12,FALSE)</f>
        <v>0</v>
      </c>
      <c r="T4541" s="1218">
        <f>VLOOKUP($D4541,'NI-Ric'!$B$1:$W$2048,13,FALSE)</f>
        <v>0</v>
      </c>
      <c r="U4541" s="1218">
        <f>VLOOKUP($D4541,'NI-Ric'!$B$1:$W$2048,16,FALSE)</f>
        <v>0</v>
      </c>
      <c r="V4541" s="1218">
        <f>VLOOKUP($D4541,'NI-Ric'!$B$1:$W$2048,17,FALSE)</f>
        <v>0</v>
      </c>
      <c r="W4541" s="1218">
        <f>VLOOKUP($D4541,'NI-Ric'!$B$1:$W$2048,18,FALSE)</f>
        <v>0</v>
      </c>
      <c r="X4541" s="1218">
        <f>VLOOKUP($D4541,'NI-Ric'!$B$1:$W$2048,19,FALSE)</f>
        <v>0</v>
      </c>
    </row>
    <row r="4542" spans="1:24" ht="27" hidden="1">
      <c r="A4542" s="509"/>
      <c r="B4542" s="509"/>
      <c r="C4542" s="509"/>
      <c r="D4542" s="1218" t="s">
        <v>2135</v>
      </c>
      <c r="E4542" s="1219" t="s">
        <v>3069</v>
      </c>
      <c r="F4542" s="1202"/>
      <c r="G4542" s="1202"/>
      <c r="H4542" s="1205" t="s">
        <v>2117</v>
      </c>
      <c r="I4542" s="1202" t="s">
        <v>53</v>
      </c>
      <c r="J4542" s="1202" t="s">
        <v>3071</v>
      </c>
      <c r="K4542" s="1202"/>
      <c r="L4542" s="1202" t="s">
        <v>1918</v>
      </c>
      <c r="M4542" s="1202" t="s">
        <v>2071</v>
      </c>
      <c r="N4542" s="1203" t="s">
        <v>2136</v>
      </c>
      <c r="O4542" s="1203" t="s">
        <v>73</v>
      </c>
      <c r="P4542" s="1203" t="s">
        <v>73</v>
      </c>
      <c r="Q4542" s="1203" t="s">
        <v>73</v>
      </c>
      <c r="R4542" s="1203" t="s">
        <v>73</v>
      </c>
      <c r="S4542" s="1218">
        <f>VLOOKUP($D4542,'NI-Ric'!$B$1:$W$2048,12,FALSE)</f>
        <v>0</v>
      </c>
      <c r="T4542" s="1218">
        <f>VLOOKUP($D4542,'NI-Ric'!$B$1:$W$2048,13,FALSE)</f>
        <v>0</v>
      </c>
      <c r="U4542" s="1218">
        <f>VLOOKUP($D4542,'NI-Ric'!$B$1:$W$2048,16,FALSE)</f>
        <v>0</v>
      </c>
      <c r="V4542" s="1218">
        <f>VLOOKUP($D4542,'NI-Ric'!$B$1:$W$2048,17,FALSE)</f>
        <v>0</v>
      </c>
      <c r="W4542" s="1218">
        <f>VLOOKUP($D4542,'NI-Ric'!$B$1:$W$2048,18,FALSE)</f>
        <v>0</v>
      </c>
      <c r="X4542" s="1218">
        <f>VLOOKUP($D4542,'NI-Ric'!$B$1:$W$2048,19,FALSE)</f>
        <v>0</v>
      </c>
    </row>
    <row r="4543" spans="1:24" ht="27" hidden="1">
      <c r="A4543" s="509"/>
      <c r="B4543" s="509"/>
      <c r="C4543" s="509"/>
      <c r="D4543" s="1218" t="s">
        <v>2137</v>
      </c>
      <c r="E4543" s="1219" t="s">
        <v>3069</v>
      </c>
      <c r="F4543" s="1202"/>
      <c r="G4543" s="1202"/>
      <c r="H4543" s="1205" t="s">
        <v>2117</v>
      </c>
      <c r="I4543" s="1202" t="s">
        <v>53</v>
      </c>
      <c r="J4543" s="1202" t="s">
        <v>3071</v>
      </c>
      <c r="K4543" s="1202"/>
      <c r="L4543" s="1202" t="s">
        <v>1918</v>
      </c>
      <c r="M4543" s="1202" t="s">
        <v>2071</v>
      </c>
      <c r="N4543" s="1203" t="s">
        <v>2138</v>
      </c>
      <c r="O4543" s="1203" t="s">
        <v>73</v>
      </c>
      <c r="P4543" s="1203" t="s">
        <v>73</v>
      </c>
      <c r="Q4543" s="1203" t="s">
        <v>73</v>
      </c>
      <c r="R4543" s="1203" t="s">
        <v>73</v>
      </c>
      <c r="S4543" s="1218">
        <f>VLOOKUP($D4543,'NI-Ric'!$B$1:$W$2048,12,FALSE)</f>
        <v>0</v>
      </c>
      <c r="T4543" s="1218">
        <f>VLOOKUP($D4543,'NI-Ric'!$B$1:$W$2048,13,FALSE)</f>
        <v>0</v>
      </c>
      <c r="U4543" s="1218">
        <f>VLOOKUP($D4543,'NI-Ric'!$B$1:$W$2048,16,FALSE)</f>
        <v>0</v>
      </c>
      <c r="V4543" s="1218">
        <f>VLOOKUP($D4543,'NI-Ric'!$B$1:$W$2048,17,FALSE)</f>
        <v>0</v>
      </c>
      <c r="W4543" s="1218">
        <f>VLOOKUP($D4543,'NI-Ric'!$B$1:$W$2048,18,FALSE)</f>
        <v>0</v>
      </c>
      <c r="X4543" s="1218">
        <f>VLOOKUP($D4543,'NI-Ric'!$B$1:$W$2048,19,FALSE)</f>
        <v>0</v>
      </c>
    </row>
    <row r="4544" spans="1:24" hidden="1">
      <c r="A4544" s="509"/>
      <c r="B4544" s="509"/>
      <c r="C4544" s="509"/>
      <c r="D4544" s="1218" t="s">
        <v>2139</v>
      </c>
      <c r="E4544" s="1219" t="s">
        <v>3069</v>
      </c>
      <c r="F4544" s="1202"/>
      <c r="G4544" s="1202"/>
      <c r="H4544" s="1202"/>
      <c r="I4544" s="1202" t="s">
        <v>71</v>
      </c>
      <c r="J4544" s="1202"/>
      <c r="K4544" s="1202"/>
      <c r="L4544" s="1202"/>
      <c r="M4544" s="1202"/>
      <c r="N4544" s="1203" t="s">
        <v>2140</v>
      </c>
      <c r="O4544" s="1203" t="s">
        <v>73</v>
      </c>
      <c r="P4544" s="1203" t="s">
        <v>73</v>
      </c>
      <c r="Q4544" s="1203" t="s">
        <v>73</v>
      </c>
      <c r="R4544" s="1203" t="s">
        <v>73</v>
      </c>
      <c r="S4544" s="1218">
        <f>VLOOKUP($D4544,'NI-Ric'!$B$1:$W$2048,12,FALSE)</f>
        <v>0</v>
      </c>
      <c r="T4544" s="1218">
        <f>VLOOKUP($D4544,'NI-Ric'!$B$1:$W$2048,13,FALSE)</f>
        <v>0</v>
      </c>
      <c r="U4544" s="1218">
        <f>VLOOKUP($D4544,'NI-Ric'!$B$1:$W$2048,16,FALSE)</f>
        <v>0</v>
      </c>
      <c r="V4544" s="1218">
        <f>VLOOKUP($D4544,'NI-Ric'!$B$1:$W$2048,17,FALSE)</f>
        <v>0</v>
      </c>
      <c r="W4544" s="1218">
        <f>VLOOKUP($D4544,'NI-Ric'!$B$1:$W$2048,18,FALSE)</f>
        <v>0</v>
      </c>
      <c r="X4544" s="1218">
        <f>VLOOKUP($D4544,'NI-Ric'!$B$1:$W$2048,19,FALSE)</f>
        <v>0</v>
      </c>
    </row>
    <row r="4545" spans="1:24" ht="27" hidden="1">
      <c r="A4545" s="509"/>
      <c r="B4545" s="509"/>
      <c r="C4545" s="509"/>
      <c r="D4545" s="1218" t="s">
        <v>2141</v>
      </c>
      <c r="E4545" s="1219" t="s">
        <v>3069</v>
      </c>
      <c r="F4545" s="1202"/>
      <c r="G4545" s="1202"/>
      <c r="H4545" s="1205" t="s">
        <v>2142</v>
      </c>
      <c r="I4545" s="1202" t="s">
        <v>53</v>
      </c>
      <c r="J4545" s="1202" t="s">
        <v>3071</v>
      </c>
      <c r="K4545" s="1202"/>
      <c r="L4545" s="1202" t="s">
        <v>1918</v>
      </c>
      <c r="M4545" s="1202" t="s">
        <v>2143</v>
      </c>
      <c r="N4545" s="1203" t="s">
        <v>2144</v>
      </c>
      <c r="O4545" s="1203" t="s">
        <v>73</v>
      </c>
      <c r="P4545" s="1203" t="s">
        <v>73</v>
      </c>
      <c r="Q4545" s="1203" t="s">
        <v>73</v>
      </c>
      <c r="R4545" s="1203" t="s">
        <v>73</v>
      </c>
      <c r="S4545" s="1218">
        <f>VLOOKUP($D4545,'NI-Ric'!$B$1:$W$2048,12,FALSE)</f>
        <v>0</v>
      </c>
      <c r="T4545" s="1218">
        <f>VLOOKUP($D4545,'NI-Ric'!$B$1:$W$2048,13,FALSE)</f>
        <v>0</v>
      </c>
      <c r="U4545" s="1218">
        <f>VLOOKUP($D4545,'NI-Ric'!$B$1:$W$2048,16,FALSE)</f>
        <v>0</v>
      </c>
      <c r="V4545" s="1218">
        <f>VLOOKUP($D4545,'NI-Ric'!$B$1:$W$2048,17,FALSE)</f>
        <v>0</v>
      </c>
      <c r="W4545" s="1218">
        <f>VLOOKUP($D4545,'NI-Ric'!$B$1:$W$2048,18,FALSE)</f>
        <v>0</v>
      </c>
      <c r="X4545" s="1218">
        <f>VLOOKUP($D4545,'NI-Ric'!$B$1:$W$2048,19,FALSE)</f>
        <v>0</v>
      </c>
    </row>
    <row r="4546" spans="1:24" hidden="1">
      <c r="A4546" s="509"/>
      <c r="B4546" s="509"/>
      <c r="C4546" s="509"/>
      <c r="D4546" s="1218" t="s">
        <v>2145</v>
      </c>
      <c r="E4546" s="1219" t="s">
        <v>3069</v>
      </c>
      <c r="F4546" s="1202"/>
      <c r="G4546" s="1202"/>
      <c r="H4546" s="1205" t="s">
        <v>2142</v>
      </c>
      <c r="I4546" s="1202" t="s">
        <v>53</v>
      </c>
      <c r="J4546" s="1202" t="s">
        <v>3071</v>
      </c>
      <c r="K4546" s="1202"/>
      <c r="L4546" s="1202" t="s">
        <v>1918</v>
      </c>
      <c r="M4546" s="1202" t="s">
        <v>2143</v>
      </c>
      <c r="N4546" s="1203" t="s">
        <v>2146</v>
      </c>
      <c r="O4546" s="1203" t="s">
        <v>73</v>
      </c>
      <c r="P4546" s="1203" t="s">
        <v>73</v>
      </c>
      <c r="Q4546" s="1203" t="s">
        <v>73</v>
      </c>
      <c r="R4546" s="1203" t="s">
        <v>73</v>
      </c>
      <c r="S4546" s="1218">
        <f>VLOOKUP($D4546,'NI-Ric'!$B$1:$W$2048,12,FALSE)</f>
        <v>0</v>
      </c>
      <c r="T4546" s="1218">
        <f>VLOOKUP($D4546,'NI-Ric'!$B$1:$W$2048,13,FALSE)</f>
        <v>0</v>
      </c>
      <c r="U4546" s="1218">
        <f>VLOOKUP($D4546,'NI-Ric'!$B$1:$W$2048,16,FALSE)</f>
        <v>0</v>
      </c>
      <c r="V4546" s="1218">
        <f>VLOOKUP($D4546,'NI-Ric'!$B$1:$W$2048,17,FALSE)</f>
        <v>0</v>
      </c>
      <c r="W4546" s="1218">
        <f>VLOOKUP($D4546,'NI-Ric'!$B$1:$W$2048,18,FALSE)</f>
        <v>0</v>
      </c>
      <c r="X4546" s="1218">
        <f>VLOOKUP($D4546,'NI-Ric'!$B$1:$W$2048,19,FALSE)</f>
        <v>0</v>
      </c>
    </row>
    <row r="4547" spans="1:24" ht="27" hidden="1">
      <c r="A4547" s="509"/>
      <c r="B4547" s="509"/>
      <c r="C4547" s="509"/>
      <c r="D4547" s="1218" t="s">
        <v>2147</v>
      </c>
      <c r="E4547" s="1219" t="s">
        <v>3069</v>
      </c>
      <c r="F4547" s="1202"/>
      <c r="G4547" s="1202"/>
      <c r="H4547" s="1205" t="s">
        <v>2142</v>
      </c>
      <c r="I4547" s="1202" t="s">
        <v>53</v>
      </c>
      <c r="J4547" s="1202" t="s">
        <v>3071</v>
      </c>
      <c r="K4547" s="1202"/>
      <c r="L4547" s="1202" t="s">
        <v>1918</v>
      </c>
      <c r="M4547" s="1202" t="s">
        <v>2143</v>
      </c>
      <c r="N4547" s="1203" t="s">
        <v>2148</v>
      </c>
      <c r="O4547" s="1203" t="s">
        <v>73</v>
      </c>
      <c r="P4547" s="1203" t="s">
        <v>73</v>
      </c>
      <c r="Q4547" s="1203" t="s">
        <v>73</v>
      </c>
      <c r="R4547" s="1203" t="s">
        <v>73</v>
      </c>
      <c r="S4547" s="1218">
        <f>VLOOKUP($D4547,'NI-Ric'!$B$1:$W$2048,12,FALSE)</f>
        <v>0</v>
      </c>
      <c r="T4547" s="1218">
        <f>VLOOKUP($D4547,'NI-Ric'!$B$1:$W$2048,13,FALSE)</f>
        <v>0</v>
      </c>
      <c r="U4547" s="1218">
        <f>VLOOKUP($D4547,'NI-Ric'!$B$1:$W$2048,16,FALSE)</f>
        <v>0</v>
      </c>
      <c r="V4547" s="1218">
        <f>VLOOKUP($D4547,'NI-Ric'!$B$1:$W$2048,17,FALSE)</f>
        <v>0</v>
      </c>
      <c r="W4547" s="1218">
        <f>VLOOKUP($D4547,'NI-Ric'!$B$1:$W$2048,18,FALSE)</f>
        <v>0</v>
      </c>
      <c r="X4547" s="1218">
        <f>VLOOKUP($D4547,'NI-Ric'!$B$1:$W$2048,19,FALSE)</f>
        <v>0</v>
      </c>
    </row>
    <row r="4548" spans="1:24" ht="27" hidden="1">
      <c r="A4548" s="509"/>
      <c r="B4548" s="509"/>
      <c r="C4548" s="509"/>
      <c r="D4548" s="1218" t="s">
        <v>2149</v>
      </c>
      <c r="E4548" s="1219" t="s">
        <v>3069</v>
      </c>
      <c r="F4548" s="1202"/>
      <c r="G4548" s="1202"/>
      <c r="H4548" s="1205" t="s">
        <v>2142</v>
      </c>
      <c r="I4548" s="1202" t="s">
        <v>53</v>
      </c>
      <c r="J4548" s="1202" t="s">
        <v>3071</v>
      </c>
      <c r="K4548" s="1202"/>
      <c r="L4548" s="1202" t="s">
        <v>1918</v>
      </c>
      <c r="M4548" s="1202" t="s">
        <v>2143</v>
      </c>
      <c r="N4548" s="1203" t="s">
        <v>2150</v>
      </c>
      <c r="O4548" s="1203" t="s">
        <v>73</v>
      </c>
      <c r="P4548" s="1203" t="s">
        <v>73</v>
      </c>
      <c r="Q4548" s="1203" t="s">
        <v>73</v>
      </c>
      <c r="R4548" s="1203" t="s">
        <v>73</v>
      </c>
      <c r="S4548" s="1218">
        <f>VLOOKUP($D4548,'NI-Ric'!$B$1:$W$2048,12,FALSE)</f>
        <v>0</v>
      </c>
      <c r="T4548" s="1218">
        <f>VLOOKUP($D4548,'NI-Ric'!$B$1:$W$2048,13,FALSE)</f>
        <v>0</v>
      </c>
      <c r="U4548" s="1218">
        <f>VLOOKUP($D4548,'NI-Ric'!$B$1:$W$2048,16,FALSE)</f>
        <v>0</v>
      </c>
      <c r="V4548" s="1218">
        <f>VLOOKUP($D4548,'NI-Ric'!$B$1:$W$2048,17,FALSE)</f>
        <v>0</v>
      </c>
      <c r="W4548" s="1218">
        <f>VLOOKUP($D4548,'NI-Ric'!$B$1:$W$2048,18,FALSE)</f>
        <v>0</v>
      </c>
      <c r="X4548" s="1218">
        <f>VLOOKUP($D4548,'NI-Ric'!$B$1:$W$2048,19,FALSE)</f>
        <v>0</v>
      </c>
    </row>
    <row r="4549" spans="1:24" ht="27" hidden="1">
      <c r="A4549" s="509"/>
      <c r="B4549" s="509"/>
      <c r="C4549" s="509"/>
      <c r="D4549" s="1218" t="s">
        <v>2151</v>
      </c>
      <c r="E4549" s="1219" t="s">
        <v>3069</v>
      </c>
      <c r="F4549" s="1202"/>
      <c r="G4549" s="1202"/>
      <c r="H4549" s="1205" t="s">
        <v>2142</v>
      </c>
      <c r="I4549" s="1202" t="s">
        <v>53</v>
      </c>
      <c r="J4549" s="1202" t="s">
        <v>3071</v>
      </c>
      <c r="K4549" s="1202"/>
      <c r="L4549" s="1202" t="s">
        <v>1918</v>
      </c>
      <c r="M4549" s="1202" t="s">
        <v>2143</v>
      </c>
      <c r="N4549" s="1203" t="s">
        <v>2152</v>
      </c>
      <c r="O4549" s="1203" t="s">
        <v>73</v>
      </c>
      <c r="P4549" s="1203" t="s">
        <v>73</v>
      </c>
      <c r="Q4549" s="1203" t="s">
        <v>73</v>
      </c>
      <c r="R4549" s="1203" t="s">
        <v>73</v>
      </c>
      <c r="S4549" s="1218">
        <f>VLOOKUP($D4549,'NI-Ric'!$B$1:$W$2048,12,FALSE)</f>
        <v>0</v>
      </c>
      <c r="T4549" s="1218">
        <f>VLOOKUP($D4549,'NI-Ric'!$B$1:$W$2048,13,FALSE)</f>
        <v>0</v>
      </c>
      <c r="U4549" s="1218">
        <f>VLOOKUP($D4549,'NI-Ric'!$B$1:$W$2048,16,FALSE)</f>
        <v>0</v>
      </c>
      <c r="V4549" s="1218">
        <f>VLOOKUP($D4549,'NI-Ric'!$B$1:$W$2048,17,FALSE)</f>
        <v>0</v>
      </c>
      <c r="W4549" s="1218">
        <f>VLOOKUP($D4549,'NI-Ric'!$B$1:$W$2048,18,FALSE)</f>
        <v>0</v>
      </c>
      <c r="X4549" s="1218">
        <f>VLOOKUP($D4549,'NI-Ric'!$B$1:$W$2048,19,FALSE)</f>
        <v>0</v>
      </c>
    </row>
    <row r="4550" spans="1:24" ht="27" hidden="1">
      <c r="A4550" s="509"/>
      <c r="B4550" s="509"/>
      <c r="C4550" s="509"/>
      <c r="D4550" s="1218" t="s">
        <v>2153</v>
      </c>
      <c r="E4550" s="1219" t="s">
        <v>3069</v>
      </c>
      <c r="F4550" s="1202"/>
      <c r="G4550" s="1202"/>
      <c r="H4550" s="1205" t="s">
        <v>2142</v>
      </c>
      <c r="I4550" s="1202" t="s">
        <v>53</v>
      </c>
      <c r="J4550" s="1202" t="s">
        <v>3071</v>
      </c>
      <c r="K4550" s="1202"/>
      <c r="L4550" s="1202" t="s">
        <v>1918</v>
      </c>
      <c r="M4550" s="1202" t="s">
        <v>2143</v>
      </c>
      <c r="N4550" s="1203" t="s">
        <v>2154</v>
      </c>
      <c r="O4550" s="1203" t="s">
        <v>73</v>
      </c>
      <c r="P4550" s="1203" t="s">
        <v>73</v>
      </c>
      <c r="Q4550" s="1203" t="s">
        <v>73</v>
      </c>
      <c r="R4550" s="1203" t="s">
        <v>73</v>
      </c>
      <c r="S4550" s="1218">
        <f>VLOOKUP($D4550,'NI-Ric'!$B$1:$W$2048,12,FALSE)</f>
        <v>0</v>
      </c>
      <c r="T4550" s="1218">
        <f>VLOOKUP($D4550,'NI-Ric'!$B$1:$W$2048,13,FALSE)</f>
        <v>0</v>
      </c>
      <c r="U4550" s="1218">
        <f>VLOOKUP($D4550,'NI-Ric'!$B$1:$W$2048,16,FALSE)</f>
        <v>0</v>
      </c>
      <c r="V4550" s="1218">
        <f>VLOOKUP($D4550,'NI-Ric'!$B$1:$W$2048,17,FALSE)</f>
        <v>0</v>
      </c>
      <c r="W4550" s="1218">
        <f>VLOOKUP($D4550,'NI-Ric'!$B$1:$W$2048,18,FALSE)</f>
        <v>0</v>
      </c>
      <c r="X4550" s="1218">
        <f>VLOOKUP($D4550,'NI-Ric'!$B$1:$W$2048,19,FALSE)</f>
        <v>0</v>
      </c>
    </row>
    <row r="4551" spans="1:24" ht="27" hidden="1">
      <c r="A4551" s="509"/>
      <c r="B4551" s="509"/>
      <c r="C4551" s="509"/>
      <c r="D4551" s="1218" t="s">
        <v>2155</v>
      </c>
      <c r="E4551" s="1219" t="s">
        <v>3069</v>
      </c>
      <c r="F4551" s="1202"/>
      <c r="G4551" s="1202"/>
      <c r="H4551" s="1205" t="s">
        <v>2142</v>
      </c>
      <c r="I4551" s="1202" t="s">
        <v>53</v>
      </c>
      <c r="J4551" s="1202" t="s">
        <v>3071</v>
      </c>
      <c r="K4551" s="1202"/>
      <c r="L4551" s="1202" t="s">
        <v>1918</v>
      </c>
      <c r="M4551" s="1202" t="s">
        <v>2143</v>
      </c>
      <c r="N4551" s="1203" t="s">
        <v>2156</v>
      </c>
      <c r="O4551" s="1203" t="s">
        <v>73</v>
      </c>
      <c r="P4551" s="1203" t="s">
        <v>73</v>
      </c>
      <c r="Q4551" s="1203" t="s">
        <v>73</v>
      </c>
      <c r="R4551" s="1203" t="s">
        <v>73</v>
      </c>
      <c r="S4551" s="1218">
        <f>VLOOKUP($D4551,'NI-Ric'!$B$1:$W$2048,12,FALSE)</f>
        <v>0</v>
      </c>
      <c r="T4551" s="1218">
        <f>VLOOKUP($D4551,'NI-Ric'!$B$1:$W$2048,13,FALSE)</f>
        <v>0</v>
      </c>
      <c r="U4551" s="1218">
        <f>VLOOKUP($D4551,'NI-Ric'!$B$1:$W$2048,16,FALSE)</f>
        <v>0</v>
      </c>
      <c r="V4551" s="1218">
        <f>VLOOKUP($D4551,'NI-Ric'!$B$1:$W$2048,17,FALSE)</f>
        <v>0</v>
      </c>
      <c r="W4551" s="1218">
        <f>VLOOKUP($D4551,'NI-Ric'!$B$1:$W$2048,18,FALSE)</f>
        <v>0</v>
      </c>
      <c r="X4551" s="1218">
        <f>VLOOKUP($D4551,'NI-Ric'!$B$1:$W$2048,19,FALSE)</f>
        <v>0</v>
      </c>
    </row>
    <row r="4552" spans="1:24" ht="27" hidden="1">
      <c r="A4552" s="509"/>
      <c r="B4552" s="509"/>
      <c r="C4552" s="509"/>
      <c r="D4552" s="1218" t="s">
        <v>2157</v>
      </c>
      <c r="E4552" s="1219" t="s">
        <v>3069</v>
      </c>
      <c r="F4552" s="1202"/>
      <c r="G4552" s="1202"/>
      <c r="H4552" s="1205" t="s">
        <v>2142</v>
      </c>
      <c r="I4552" s="1202" t="s">
        <v>53</v>
      </c>
      <c r="J4552" s="1202" t="s">
        <v>3071</v>
      </c>
      <c r="K4552" s="1202"/>
      <c r="L4552" s="1202" t="s">
        <v>1918</v>
      </c>
      <c r="M4552" s="1202" t="s">
        <v>2143</v>
      </c>
      <c r="N4552" s="1203" t="s">
        <v>2158</v>
      </c>
      <c r="O4552" s="1203" t="s">
        <v>73</v>
      </c>
      <c r="P4552" s="1203" t="s">
        <v>73</v>
      </c>
      <c r="Q4552" s="1203" t="s">
        <v>73</v>
      </c>
      <c r="R4552" s="1203" t="s">
        <v>73</v>
      </c>
      <c r="S4552" s="1218">
        <f>VLOOKUP($D4552,'NI-Ric'!$B$1:$W$2048,12,FALSE)</f>
        <v>0</v>
      </c>
      <c r="T4552" s="1218">
        <f>VLOOKUP($D4552,'NI-Ric'!$B$1:$W$2048,13,FALSE)</f>
        <v>0</v>
      </c>
      <c r="U4552" s="1218">
        <f>VLOOKUP($D4552,'NI-Ric'!$B$1:$W$2048,16,FALSE)</f>
        <v>0</v>
      </c>
      <c r="V4552" s="1218">
        <f>VLOOKUP($D4552,'NI-Ric'!$B$1:$W$2048,17,FALSE)</f>
        <v>0</v>
      </c>
      <c r="W4552" s="1218">
        <f>VLOOKUP($D4552,'NI-Ric'!$B$1:$W$2048,18,FALSE)</f>
        <v>0</v>
      </c>
      <c r="X4552" s="1218">
        <f>VLOOKUP($D4552,'NI-Ric'!$B$1:$W$2048,19,FALSE)</f>
        <v>0</v>
      </c>
    </row>
    <row r="4553" spans="1:24" ht="27" hidden="1">
      <c r="A4553" s="509"/>
      <c r="B4553" s="509"/>
      <c r="C4553" s="509"/>
      <c r="D4553" s="1218" t="s">
        <v>2159</v>
      </c>
      <c r="E4553" s="1219" t="s">
        <v>3069</v>
      </c>
      <c r="F4553" s="1202"/>
      <c r="G4553" s="1202"/>
      <c r="H4553" s="1205" t="s">
        <v>2142</v>
      </c>
      <c r="I4553" s="1202" t="s">
        <v>53</v>
      </c>
      <c r="J4553" s="1202" t="s">
        <v>3071</v>
      </c>
      <c r="K4553" s="1202"/>
      <c r="L4553" s="1202" t="s">
        <v>1918</v>
      </c>
      <c r="M4553" s="1202" t="s">
        <v>2143</v>
      </c>
      <c r="N4553" s="1203" t="s">
        <v>2160</v>
      </c>
      <c r="O4553" s="1203" t="s">
        <v>73</v>
      </c>
      <c r="P4553" s="1203" t="s">
        <v>73</v>
      </c>
      <c r="Q4553" s="1203" t="s">
        <v>73</v>
      </c>
      <c r="R4553" s="1203" t="s">
        <v>73</v>
      </c>
      <c r="S4553" s="1218">
        <f>VLOOKUP($D4553,'NI-Ric'!$B$1:$W$2048,12,FALSE)</f>
        <v>0</v>
      </c>
      <c r="T4553" s="1218">
        <f>VLOOKUP($D4553,'NI-Ric'!$B$1:$W$2048,13,FALSE)</f>
        <v>0</v>
      </c>
      <c r="U4553" s="1218">
        <f>VLOOKUP($D4553,'NI-Ric'!$B$1:$W$2048,16,FALSE)</f>
        <v>0</v>
      </c>
      <c r="V4553" s="1218">
        <f>VLOOKUP($D4553,'NI-Ric'!$B$1:$W$2048,17,FALSE)</f>
        <v>0</v>
      </c>
      <c r="W4553" s="1218">
        <f>VLOOKUP($D4553,'NI-Ric'!$B$1:$W$2048,18,FALSE)</f>
        <v>0</v>
      </c>
      <c r="X4553" s="1218">
        <f>VLOOKUP($D4553,'NI-Ric'!$B$1:$W$2048,19,FALSE)</f>
        <v>0</v>
      </c>
    </row>
    <row r="4554" spans="1:24" ht="27" hidden="1">
      <c r="A4554" s="509"/>
      <c r="B4554" s="509"/>
      <c r="C4554" s="509"/>
      <c r="D4554" s="1218" t="s">
        <v>2161</v>
      </c>
      <c r="E4554" s="1219" t="s">
        <v>3069</v>
      </c>
      <c r="F4554" s="1202"/>
      <c r="G4554" s="1202"/>
      <c r="H4554" s="1205" t="s">
        <v>2142</v>
      </c>
      <c r="I4554" s="1202" t="s">
        <v>53</v>
      </c>
      <c r="J4554" s="1202" t="s">
        <v>3071</v>
      </c>
      <c r="K4554" s="1202"/>
      <c r="L4554" s="1202" t="s">
        <v>1918</v>
      </c>
      <c r="M4554" s="1202" t="s">
        <v>2143</v>
      </c>
      <c r="N4554" s="1203" t="s">
        <v>2162</v>
      </c>
      <c r="O4554" s="1203" t="s">
        <v>73</v>
      </c>
      <c r="P4554" s="1203" t="s">
        <v>73</v>
      </c>
      <c r="Q4554" s="1203" t="s">
        <v>73</v>
      </c>
      <c r="R4554" s="1203" t="s">
        <v>73</v>
      </c>
      <c r="S4554" s="1218">
        <f>VLOOKUP($D4554,'NI-Ric'!$B$1:$W$2048,12,FALSE)</f>
        <v>0</v>
      </c>
      <c r="T4554" s="1218">
        <f>VLOOKUP($D4554,'NI-Ric'!$B$1:$W$2048,13,FALSE)</f>
        <v>0</v>
      </c>
      <c r="U4554" s="1218">
        <f>VLOOKUP($D4554,'NI-Ric'!$B$1:$W$2048,16,FALSE)</f>
        <v>0</v>
      </c>
      <c r="V4554" s="1218">
        <f>VLOOKUP($D4554,'NI-Ric'!$B$1:$W$2048,17,FALSE)</f>
        <v>0</v>
      </c>
      <c r="W4554" s="1218">
        <f>VLOOKUP($D4554,'NI-Ric'!$B$1:$W$2048,18,FALSE)</f>
        <v>0</v>
      </c>
      <c r="X4554" s="1218">
        <f>VLOOKUP($D4554,'NI-Ric'!$B$1:$W$2048,19,FALSE)</f>
        <v>0</v>
      </c>
    </row>
    <row r="4555" spans="1:24" ht="27" hidden="1">
      <c r="A4555" s="509"/>
      <c r="B4555" s="509"/>
      <c r="C4555" s="509"/>
      <c r="D4555" s="1218" t="s">
        <v>2163</v>
      </c>
      <c r="E4555" s="1219" t="s">
        <v>3069</v>
      </c>
      <c r="F4555" s="1202"/>
      <c r="G4555" s="1202"/>
      <c r="H4555" s="1205" t="s">
        <v>2142</v>
      </c>
      <c r="I4555" s="1202" t="s">
        <v>53</v>
      </c>
      <c r="J4555" s="1202" t="s">
        <v>3071</v>
      </c>
      <c r="K4555" s="1202"/>
      <c r="L4555" s="1202" t="s">
        <v>1918</v>
      </c>
      <c r="M4555" s="1202" t="s">
        <v>2143</v>
      </c>
      <c r="N4555" s="1203" t="s">
        <v>2164</v>
      </c>
      <c r="O4555" s="1203" t="s">
        <v>73</v>
      </c>
      <c r="P4555" s="1203" t="s">
        <v>73</v>
      </c>
      <c r="Q4555" s="1203" t="s">
        <v>73</v>
      </c>
      <c r="R4555" s="1203" t="s">
        <v>73</v>
      </c>
      <c r="S4555" s="1218">
        <f>VLOOKUP($D4555,'NI-Ric'!$B$1:$W$2048,12,FALSE)</f>
        <v>0</v>
      </c>
      <c r="T4555" s="1218">
        <f>VLOOKUP($D4555,'NI-Ric'!$B$1:$W$2048,13,FALSE)</f>
        <v>0</v>
      </c>
      <c r="U4555" s="1218">
        <f>VLOOKUP($D4555,'NI-Ric'!$B$1:$W$2048,16,FALSE)</f>
        <v>0</v>
      </c>
      <c r="V4555" s="1218">
        <f>VLOOKUP($D4555,'NI-Ric'!$B$1:$W$2048,17,FALSE)</f>
        <v>0</v>
      </c>
      <c r="W4555" s="1218">
        <f>VLOOKUP($D4555,'NI-Ric'!$B$1:$W$2048,18,FALSE)</f>
        <v>0</v>
      </c>
      <c r="X4555" s="1218">
        <f>VLOOKUP($D4555,'NI-Ric'!$B$1:$W$2048,19,FALSE)</f>
        <v>0</v>
      </c>
    </row>
    <row r="4556" spans="1:24" ht="27" hidden="1">
      <c r="A4556" s="509"/>
      <c r="B4556" s="509"/>
      <c r="C4556" s="509"/>
      <c r="D4556" s="1218" t="s">
        <v>2165</v>
      </c>
      <c r="E4556" s="1219" t="s">
        <v>3069</v>
      </c>
      <c r="F4556" s="1202"/>
      <c r="G4556" s="1202"/>
      <c r="H4556" s="1205" t="s">
        <v>2142</v>
      </c>
      <c r="I4556" s="1202" t="s">
        <v>53</v>
      </c>
      <c r="J4556" s="1202" t="s">
        <v>3071</v>
      </c>
      <c r="K4556" s="1202"/>
      <c r="L4556" s="1202" t="s">
        <v>1918</v>
      </c>
      <c r="M4556" s="1202" t="s">
        <v>2143</v>
      </c>
      <c r="N4556" s="1203" t="s">
        <v>2166</v>
      </c>
      <c r="O4556" s="1203" t="s">
        <v>73</v>
      </c>
      <c r="P4556" s="1203" t="s">
        <v>73</v>
      </c>
      <c r="Q4556" s="1203" t="s">
        <v>73</v>
      </c>
      <c r="R4556" s="1203" t="s">
        <v>73</v>
      </c>
      <c r="S4556" s="1218">
        <f>VLOOKUP($D4556,'NI-Ric'!$B$1:$W$2048,12,FALSE)</f>
        <v>0</v>
      </c>
      <c r="T4556" s="1218">
        <f>VLOOKUP($D4556,'NI-Ric'!$B$1:$W$2048,13,FALSE)</f>
        <v>0</v>
      </c>
      <c r="U4556" s="1218">
        <f>VLOOKUP($D4556,'NI-Ric'!$B$1:$W$2048,16,FALSE)</f>
        <v>0</v>
      </c>
      <c r="V4556" s="1218">
        <f>VLOOKUP($D4556,'NI-Ric'!$B$1:$W$2048,17,FALSE)</f>
        <v>0</v>
      </c>
      <c r="W4556" s="1218">
        <f>VLOOKUP($D4556,'NI-Ric'!$B$1:$W$2048,18,FALSE)</f>
        <v>0</v>
      </c>
      <c r="X4556" s="1218">
        <f>VLOOKUP($D4556,'NI-Ric'!$B$1:$W$2048,19,FALSE)</f>
        <v>0</v>
      </c>
    </row>
    <row r="4557" spans="1:24" ht="27" hidden="1">
      <c r="A4557" s="509"/>
      <c r="B4557" s="509"/>
      <c r="C4557" s="509"/>
      <c r="D4557" s="1218" t="s">
        <v>2167</v>
      </c>
      <c r="E4557" s="1219" t="s">
        <v>3069</v>
      </c>
      <c r="F4557" s="1202"/>
      <c r="G4557" s="1202"/>
      <c r="H4557" s="1205" t="s">
        <v>2168</v>
      </c>
      <c r="I4557" s="1202" t="s">
        <v>53</v>
      </c>
      <c r="J4557" s="1202" t="s">
        <v>3071</v>
      </c>
      <c r="K4557" s="1202"/>
      <c r="L4557" s="1202" t="s">
        <v>1918</v>
      </c>
      <c r="M4557" s="1202" t="s">
        <v>2143</v>
      </c>
      <c r="N4557" s="1203" t="s">
        <v>2169</v>
      </c>
      <c r="O4557" s="1203" t="s">
        <v>73</v>
      </c>
      <c r="P4557" s="1203" t="s">
        <v>73</v>
      </c>
      <c r="Q4557" s="1203" t="s">
        <v>73</v>
      </c>
      <c r="R4557" s="1203" t="s">
        <v>73</v>
      </c>
      <c r="S4557" s="1218">
        <f>VLOOKUP($D4557,'NI-Ric'!$B$1:$W$2048,12,FALSE)</f>
        <v>0</v>
      </c>
      <c r="T4557" s="1218">
        <f>VLOOKUP($D4557,'NI-Ric'!$B$1:$W$2048,13,FALSE)</f>
        <v>0</v>
      </c>
      <c r="U4557" s="1218">
        <f>VLOOKUP($D4557,'NI-Ric'!$B$1:$W$2048,16,FALSE)</f>
        <v>0</v>
      </c>
      <c r="V4557" s="1218">
        <f>VLOOKUP($D4557,'NI-Ric'!$B$1:$W$2048,17,FALSE)</f>
        <v>0</v>
      </c>
      <c r="W4557" s="1218">
        <f>VLOOKUP($D4557,'NI-Ric'!$B$1:$W$2048,18,FALSE)</f>
        <v>0</v>
      </c>
      <c r="X4557" s="1218">
        <f>VLOOKUP($D4557,'NI-Ric'!$B$1:$W$2048,19,FALSE)</f>
        <v>0</v>
      </c>
    </row>
    <row r="4558" spans="1:24" hidden="1">
      <c r="A4558" s="509"/>
      <c r="B4558" s="509"/>
      <c r="C4558" s="509"/>
      <c r="D4558" s="1218" t="s">
        <v>2170</v>
      </c>
      <c r="E4558" s="1219" t="s">
        <v>3069</v>
      </c>
      <c r="F4558" s="1202"/>
      <c r="G4558" s="1202"/>
      <c r="H4558" s="1205" t="s">
        <v>2168</v>
      </c>
      <c r="I4558" s="1202" t="s">
        <v>53</v>
      </c>
      <c r="J4558" s="1202" t="s">
        <v>3071</v>
      </c>
      <c r="K4558" s="1202"/>
      <c r="L4558" s="1202" t="s">
        <v>1918</v>
      </c>
      <c r="M4558" s="1202" t="s">
        <v>2143</v>
      </c>
      <c r="N4558" s="1203" t="s">
        <v>2171</v>
      </c>
      <c r="O4558" s="1203" t="s">
        <v>73</v>
      </c>
      <c r="P4558" s="1203" t="s">
        <v>73</v>
      </c>
      <c r="Q4558" s="1203" t="s">
        <v>73</v>
      </c>
      <c r="R4558" s="1203" t="s">
        <v>73</v>
      </c>
      <c r="S4558" s="1218">
        <f>VLOOKUP($D4558,'NI-Ric'!$B$1:$W$2048,12,FALSE)</f>
        <v>0</v>
      </c>
      <c r="T4558" s="1218">
        <f>VLOOKUP($D4558,'NI-Ric'!$B$1:$W$2048,13,FALSE)</f>
        <v>0</v>
      </c>
      <c r="U4558" s="1218">
        <f>VLOOKUP($D4558,'NI-Ric'!$B$1:$W$2048,16,FALSE)</f>
        <v>0</v>
      </c>
      <c r="V4558" s="1218">
        <f>VLOOKUP($D4558,'NI-Ric'!$B$1:$W$2048,17,FALSE)</f>
        <v>0</v>
      </c>
      <c r="W4558" s="1218">
        <f>VLOOKUP($D4558,'NI-Ric'!$B$1:$W$2048,18,FALSE)</f>
        <v>0</v>
      </c>
      <c r="X4558" s="1218">
        <f>VLOOKUP($D4558,'NI-Ric'!$B$1:$W$2048,19,FALSE)</f>
        <v>0</v>
      </c>
    </row>
    <row r="4559" spans="1:24" hidden="1">
      <c r="A4559" s="509"/>
      <c r="B4559" s="509"/>
      <c r="C4559" s="509"/>
      <c r="D4559" s="1218" t="s">
        <v>2172</v>
      </c>
      <c r="E4559" s="1219" t="s">
        <v>3069</v>
      </c>
      <c r="F4559" s="1202"/>
      <c r="G4559" s="1202"/>
      <c r="H4559" s="1205" t="s">
        <v>2168</v>
      </c>
      <c r="I4559" s="1202" t="s">
        <v>53</v>
      </c>
      <c r="J4559" s="1202" t="s">
        <v>3071</v>
      </c>
      <c r="K4559" s="1202"/>
      <c r="L4559" s="1202" t="s">
        <v>1918</v>
      </c>
      <c r="M4559" s="1202" t="s">
        <v>2143</v>
      </c>
      <c r="N4559" s="1203" t="s">
        <v>2173</v>
      </c>
      <c r="O4559" s="1203" t="s">
        <v>73</v>
      </c>
      <c r="P4559" s="1203" t="s">
        <v>73</v>
      </c>
      <c r="Q4559" s="1203" t="s">
        <v>73</v>
      </c>
      <c r="R4559" s="1203" t="s">
        <v>73</v>
      </c>
      <c r="S4559" s="1218">
        <f>VLOOKUP($D4559,'NI-Ric'!$B$1:$W$2048,12,FALSE)</f>
        <v>0</v>
      </c>
      <c r="T4559" s="1218">
        <f>VLOOKUP($D4559,'NI-Ric'!$B$1:$W$2048,13,FALSE)</f>
        <v>0</v>
      </c>
      <c r="U4559" s="1218">
        <f>VLOOKUP($D4559,'NI-Ric'!$B$1:$W$2048,16,FALSE)</f>
        <v>0</v>
      </c>
      <c r="V4559" s="1218">
        <f>VLOOKUP($D4559,'NI-Ric'!$B$1:$W$2048,17,FALSE)</f>
        <v>0</v>
      </c>
      <c r="W4559" s="1218">
        <f>VLOOKUP($D4559,'NI-Ric'!$B$1:$W$2048,18,FALSE)</f>
        <v>0</v>
      </c>
      <c r="X4559" s="1218">
        <f>VLOOKUP($D4559,'NI-Ric'!$B$1:$W$2048,19,FALSE)</f>
        <v>0</v>
      </c>
    </row>
    <row r="4560" spans="1:24" hidden="1">
      <c r="A4560" s="509"/>
      <c r="B4560" s="509"/>
      <c r="C4560" s="509"/>
      <c r="D4560" s="1218" t="s">
        <v>2174</v>
      </c>
      <c r="E4560" s="1219" t="s">
        <v>3069</v>
      </c>
      <c r="F4560" s="1202"/>
      <c r="G4560" s="1202"/>
      <c r="H4560" s="1205" t="s">
        <v>2168</v>
      </c>
      <c r="I4560" s="1202" t="s">
        <v>53</v>
      </c>
      <c r="J4560" s="1202" t="s">
        <v>3071</v>
      </c>
      <c r="K4560" s="1202"/>
      <c r="L4560" s="1202" t="s">
        <v>1918</v>
      </c>
      <c r="M4560" s="1202" t="s">
        <v>2143</v>
      </c>
      <c r="N4560" s="1203" t="s">
        <v>2175</v>
      </c>
      <c r="O4560" s="1203" t="s">
        <v>73</v>
      </c>
      <c r="P4560" s="1203" t="s">
        <v>73</v>
      </c>
      <c r="Q4560" s="1203" t="s">
        <v>73</v>
      </c>
      <c r="R4560" s="1203" t="s">
        <v>73</v>
      </c>
      <c r="S4560" s="1218">
        <f>VLOOKUP($D4560,'NI-Ric'!$B$1:$W$2048,12,FALSE)</f>
        <v>0</v>
      </c>
      <c r="T4560" s="1218">
        <f>VLOOKUP($D4560,'NI-Ric'!$B$1:$W$2048,13,FALSE)</f>
        <v>0</v>
      </c>
      <c r="U4560" s="1218">
        <f>VLOOKUP($D4560,'NI-Ric'!$B$1:$W$2048,16,FALSE)</f>
        <v>0</v>
      </c>
      <c r="V4560" s="1218">
        <f>VLOOKUP($D4560,'NI-Ric'!$B$1:$W$2048,17,FALSE)</f>
        <v>0</v>
      </c>
      <c r="W4560" s="1218">
        <f>VLOOKUP($D4560,'NI-Ric'!$B$1:$W$2048,18,FALSE)</f>
        <v>0</v>
      </c>
      <c r="X4560" s="1218">
        <f>VLOOKUP($D4560,'NI-Ric'!$B$1:$W$2048,19,FALSE)</f>
        <v>0</v>
      </c>
    </row>
    <row r="4561" spans="1:24" ht="27" hidden="1">
      <c r="A4561" s="509"/>
      <c r="B4561" s="509"/>
      <c r="C4561" s="509"/>
      <c r="D4561" s="1218" t="s">
        <v>2176</v>
      </c>
      <c r="E4561" s="1219" t="s">
        <v>3069</v>
      </c>
      <c r="F4561" s="1202"/>
      <c r="G4561" s="1202"/>
      <c r="H4561" s="1205" t="s">
        <v>2168</v>
      </c>
      <c r="I4561" s="1202" t="s">
        <v>53</v>
      </c>
      <c r="J4561" s="1202" t="s">
        <v>3071</v>
      </c>
      <c r="K4561" s="1202"/>
      <c r="L4561" s="1202" t="s">
        <v>1918</v>
      </c>
      <c r="M4561" s="1202" t="s">
        <v>2143</v>
      </c>
      <c r="N4561" s="1203" t="s">
        <v>2177</v>
      </c>
      <c r="O4561" s="1203" t="s">
        <v>73</v>
      </c>
      <c r="P4561" s="1203" t="s">
        <v>73</v>
      </c>
      <c r="Q4561" s="1203" t="s">
        <v>73</v>
      </c>
      <c r="R4561" s="1203" t="s">
        <v>73</v>
      </c>
      <c r="S4561" s="1218">
        <f>VLOOKUP($D4561,'NI-Ric'!$B$1:$W$2048,12,FALSE)</f>
        <v>0</v>
      </c>
      <c r="T4561" s="1218">
        <f>VLOOKUP($D4561,'NI-Ric'!$B$1:$W$2048,13,FALSE)</f>
        <v>0</v>
      </c>
      <c r="U4561" s="1218">
        <f>VLOOKUP($D4561,'NI-Ric'!$B$1:$W$2048,16,FALSE)</f>
        <v>0</v>
      </c>
      <c r="V4561" s="1218">
        <f>VLOOKUP($D4561,'NI-Ric'!$B$1:$W$2048,17,FALSE)</f>
        <v>0</v>
      </c>
      <c r="W4561" s="1218">
        <f>VLOOKUP($D4561,'NI-Ric'!$B$1:$W$2048,18,FALSE)</f>
        <v>0</v>
      </c>
      <c r="X4561" s="1218">
        <f>VLOOKUP($D4561,'NI-Ric'!$B$1:$W$2048,19,FALSE)</f>
        <v>0</v>
      </c>
    </row>
    <row r="4562" spans="1:24" ht="27" hidden="1">
      <c r="A4562" s="509"/>
      <c r="B4562" s="509"/>
      <c r="C4562" s="509"/>
      <c r="D4562" s="1218" t="s">
        <v>2178</v>
      </c>
      <c r="E4562" s="1219" t="s">
        <v>3069</v>
      </c>
      <c r="F4562" s="1202"/>
      <c r="G4562" s="1202"/>
      <c r="H4562" s="1205" t="s">
        <v>2168</v>
      </c>
      <c r="I4562" s="1202" t="s">
        <v>53</v>
      </c>
      <c r="J4562" s="1202" t="s">
        <v>3071</v>
      </c>
      <c r="K4562" s="1202"/>
      <c r="L4562" s="1202" t="s">
        <v>1918</v>
      </c>
      <c r="M4562" s="1202" t="s">
        <v>2143</v>
      </c>
      <c r="N4562" s="1203" t="s">
        <v>2179</v>
      </c>
      <c r="O4562" s="1203" t="s">
        <v>73</v>
      </c>
      <c r="P4562" s="1203" t="s">
        <v>73</v>
      </c>
      <c r="Q4562" s="1203" t="s">
        <v>73</v>
      </c>
      <c r="R4562" s="1203" t="s">
        <v>73</v>
      </c>
      <c r="S4562" s="1218">
        <f>VLOOKUP($D4562,'NI-Ric'!$B$1:$W$2048,12,FALSE)</f>
        <v>0</v>
      </c>
      <c r="T4562" s="1218">
        <f>VLOOKUP($D4562,'NI-Ric'!$B$1:$W$2048,13,FALSE)</f>
        <v>0</v>
      </c>
      <c r="U4562" s="1218">
        <f>VLOOKUP($D4562,'NI-Ric'!$B$1:$W$2048,16,FALSE)</f>
        <v>0</v>
      </c>
      <c r="V4562" s="1218">
        <f>VLOOKUP($D4562,'NI-Ric'!$B$1:$W$2048,17,FALSE)</f>
        <v>0</v>
      </c>
      <c r="W4562" s="1218">
        <f>VLOOKUP($D4562,'NI-Ric'!$B$1:$W$2048,18,FALSE)</f>
        <v>0</v>
      </c>
      <c r="X4562" s="1218">
        <f>VLOOKUP($D4562,'NI-Ric'!$B$1:$W$2048,19,FALSE)</f>
        <v>0</v>
      </c>
    </row>
    <row r="4563" spans="1:24" ht="27" hidden="1">
      <c r="A4563" s="509"/>
      <c r="B4563" s="509"/>
      <c r="C4563" s="509"/>
      <c r="D4563" s="1218" t="s">
        <v>2180</v>
      </c>
      <c r="E4563" s="1219" t="s">
        <v>3069</v>
      </c>
      <c r="F4563" s="1202"/>
      <c r="G4563" s="1202"/>
      <c r="H4563" s="1205" t="s">
        <v>2168</v>
      </c>
      <c r="I4563" s="1202" t="s">
        <v>53</v>
      </c>
      <c r="J4563" s="1202" t="s">
        <v>3071</v>
      </c>
      <c r="K4563" s="1202"/>
      <c r="L4563" s="1202" t="s">
        <v>1918</v>
      </c>
      <c r="M4563" s="1202" t="s">
        <v>2143</v>
      </c>
      <c r="N4563" s="1203" t="s">
        <v>2181</v>
      </c>
      <c r="O4563" s="1203" t="s">
        <v>73</v>
      </c>
      <c r="P4563" s="1203" t="s">
        <v>73</v>
      </c>
      <c r="Q4563" s="1203" t="s">
        <v>73</v>
      </c>
      <c r="R4563" s="1203" t="s">
        <v>73</v>
      </c>
      <c r="S4563" s="1218">
        <f>VLOOKUP($D4563,'NI-Ric'!$B$1:$W$2048,12,FALSE)</f>
        <v>0</v>
      </c>
      <c r="T4563" s="1218">
        <f>VLOOKUP($D4563,'NI-Ric'!$B$1:$W$2048,13,FALSE)</f>
        <v>0</v>
      </c>
      <c r="U4563" s="1218">
        <f>VLOOKUP($D4563,'NI-Ric'!$B$1:$W$2048,16,FALSE)</f>
        <v>0</v>
      </c>
      <c r="V4563" s="1218">
        <f>VLOOKUP($D4563,'NI-Ric'!$B$1:$W$2048,17,FALSE)</f>
        <v>0</v>
      </c>
      <c r="W4563" s="1218">
        <f>VLOOKUP($D4563,'NI-Ric'!$B$1:$W$2048,18,FALSE)</f>
        <v>0</v>
      </c>
      <c r="X4563" s="1218">
        <f>VLOOKUP($D4563,'NI-Ric'!$B$1:$W$2048,19,FALSE)</f>
        <v>0</v>
      </c>
    </row>
    <row r="4564" spans="1:24" ht="27" hidden="1">
      <c r="A4564" s="509"/>
      <c r="B4564" s="509"/>
      <c r="C4564" s="509"/>
      <c r="D4564" s="1218" t="s">
        <v>2182</v>
      </c>
      <c r="E4564" s="1219" t="s">
        <v>3069</v>
      </c>
      <c r="F4564" s="1202"/>
      <c r="G4564" s="1202"/>
      <c r="H4564" s="1205" t="s">
        <v>2168</v>
      </c>
      <c r="I4564" s="1202" t="s">
        <v>53</v>
      </c>
      <c r="J4564" s="1202" t="s">
        <v>3071</v>
      </c>
      <c r="K4564" s="1202"/>
      <c r="L4564" s="1202" t="s">
        <v>1918</v>
      </c>
      <c r="M4564" s="1202" t="s">
        <v>2143</v>
      </c>
      <c r="N4564" s="1203" t="s">
        <v>2183</v>
      </c>
      <c r="O4564" s="1203" t="s">
        <v>73</v>
      </c>
      <c r="P4564" s="1203" t="s">
        <v>73</v>
      </c>
      <c r="Q4564" s="1203" t="s">
        <v>73</v>
      </c>
      <c r="R4564" s="1203" t="s">
        <v>73</v>
      </c>
      <c r="S4564" s="1218">
        <f>VLOOKUP($D4564,'NI-Ric'!$B$1:$W$2048,12,FALSE)</f>
        <v>0</v>
      </c>
      <c r="T4564" s="1218">
        <f>VLOOKUP($D4564,'NI-Ric'!$B$1:$W$2048,13,FALSE)</f>
        <v>0</v>
      </c>
      <c r="U4564" s="1218">
        <f>VLOOKUP($D4564,'NI-Ric'!$B$1:$W$2048,16,FALSE)</f>
        <v>0</v>
      </c>
      <c r="V4564" s="1218">
        <f>VLOOKUP($D4564,'NI-Ric'!$B$1:$W$2048,17,FALSE)</f>
        <v>0</v>
      </c>
      <c r="W4564" s="1218">
        <f>VLOOKUP($D4564,'NI-Ric'!$B$1:$W$2048,18,FALSE)</f>
        <v>0</v>
      </c>
      <c r="X4564" s="1218">
        <f>VLOOKUP($D4564,'NI-Ric'!$B$1:$W$2048,19,FALSE)</f>
        <v>0</v>
      </c>
    </row>
    <row r="4565" spans="1:24" hidden="1">
      <c r="A4565" s="509"/>
      <c r="B4565" s="509"/>
      <c r="C4565" s="509"/>
      <c r="D4565" s="1218" t="s">
        <v>2184</v>
      </c>
      <c r="E4565" s="1219" t="s">
        <v>3069</v>
      </c>
      <c r="F4565" s="1202"/>
      <c r="G4565" s="1202"/>
      <c r="H4565" s="1205" t="s">
        <v>2168</v>
      </c>
      <c r="I4565" s="1202" t="s">
        <v>53</v>
      </c>
      <c r="J4565" s="1202" t="s">
        <v>3071</v>
      </c>
      <c r="K4565" s="1202"/>
      <c r="L4565" s="1202" t="s">
        <v>1918</v>
      </c>
      <c r="M4565" s="1202" t="s">
        <v>2143</v>
      </c>
      <c r="N4565" s="1203" t="s">
        <v>2185</v>
      </c>
      <c r="O4565" s="1203" t="s">
        <v>73</v>
      </c>
      <c r="P4565" s="1203" t="s">
        <v>73</v>
      </c>
      <c r="Q4565" s="1203" t="s">
        <v>73</v>
      </c>
      <c r="R4565" s="1203" t="s">
        <v>73</v>
      </c>
      <c r="S4565" s="1218">
        <f>VLOOKUP($D4565,'NI-Ric'!$B$1:$W$2048,12,FALSE)</f>
        <v>0</v>
      </c>
      <c r="T4565" s="1218">
        <f>VLOOKUP($D4565,'NI-Ric'!$B$1:$W$2048,13,FALSE)</f>
        <v>0</v>
      </c>
      <c r="U4565" s="1218">
        <f>VLOOKUP($D4565,'NI-Ric'!$B$1:$W$2048,16,FALSE)</f>
        <v>0</v>
      </c>
      <c r="V4565" s="1218">
        <f>VLOOKUP($D4565,'NI-Ric'!$B$1:$W$2048,17,FALSE)</f>
        <v>0</v>
      </c>
      <c r="W4565" s="1218">
        <f>VLOOKUP($D4565,'NI-Ric'!$B$1:$W$2048,18,FALSE)</f>
        <v>0</v>
      </c>
      <c r="X4565" s="1218">
        <f>VLOOKUP($D4565,'NI-Ric'!$B$1:$W$2048,19,FALSE)</f>
        <v>0</v>
      </c>
    </row>
    <row r="4566" spans="1:24" ht="27" hidden="1">
      <c r="A4566" s="509"/>
      <c r="B4566" s="509"/>
      <c r="C4566" s="509"/>
      <c r="D4566" s="1218" t="s">
        <v>2186</v>
      </c>
      <c r="E4566" s="1219" t="s">
        <v>3069</v>
      </c>
      <c r="F4566" s="1202"/>
      <c r="G4566" s="1202"/>
      <c r="H4566" s="1205" t="s">
        <v>2168</v>
      </c>
      <c r="I4566" s="1202" t="s">
        <v>53</v>
      </c>
      <c r="J4566" s="1202" t="s">
        <v>3071</v>
      </c>
      <c r="K4566" s="1202"/>
      <c r="L4566" s="1202" t="s">
        <v>1918</v>
      </c>
      <c r="M4566" s="1202" t="s">
        <v>2143</v>
      </c>
      <c r="N4566" s="1203" t="s">
        <v>2187</v>
      </c>
      <c r="O4566" s="1203" t="s">
        <v>73</v>
      </c>
      <c r="P4566" s="1203" t="s">
        <v>73</v>
      </c>
      <c r="Q4566" s="1203" t="s">
        <v>73</v>
      </c>
      <c r="R4566" s="1203" t="s">
        <v>73</v>
      </c>
      <c r="S4566" s="1218">
        <f>VLOOKUP($D4566,'NI-Ric'!$B$1:$W$2048,12,FALSE)</f>
        <v>0</v>
      </c>
      <c r="T4566" s="1218">
        <f>VLOOKUP($D4566,'NI-Ric'!$B$1:$W$2048,13,FALSE)</f>
        <v>0</v>
      </c>
      <c r="U4566" s="1218">
        <f>VLOOKUP($D4566,'NI-Ric'!$B$1:$W$2048,16,FALSE)</f>
        <v>0</v>
      </c>
      <c r="V4566" s="1218">
        <f>VLOOKUP($D4566,'NI-Ric'!$B$1:$W$2048,17,FALSE)</f>
        <v>0</v>
      </c>
      <c r="W4566" s="1218">
        <f>VLOOKUP($D4566,'NI-Ric'!$B$1:$W$2048,18,FALSE)</f>
        <v>0</v>
      </c>
      <c r="X4566" s="1218">
        <f>VLOOKUP($D4566,'NI-Ric'!$B$1:$W$2048,19,FALSE)</f>
        <v>0</v>
      </c>
    </row>
    <row r="4567" spans="1:24" ht="27" hidden="1">
      <c r="A4567" s="509"/>
      <c r="B4567" s="509"/>
      <c r="C4567" s="509"/>
      <c r="D4567" s="1218" t="s">
        <v>2188</v>
      </c>
      <c r="E4567" s="1219" t="s">
        <v>3069</v>
      </c>
      <c r="F4567" s="1202"/>
      <c r="G4567" s="1202"/>
      <c r="H4567" s="1205" t="s">
        <v>2168</v>
      </c>
      <c r="I4567" s="1202" t="s">
        <v>53</v>
      </c>
      <c r="J4567" s="1202" t="s">
        <v>3071</v>
      </c>
      <c r="K4567" s="1202"/>
      <c r="L4567" s="1202" t="s">
        <v>1918</v>
      </c>
      <c r="M4567" s="1202" t="s">
        <v>2143</v>
      </c>
      <c r="N4567" s="1203" t="s">
        <v>2189</v>
      </c>
      <c r="O4567" s="1203" t="s">
        <v>73</v>
      </c>
      <c r="P4567" s="1203" t="s">
        <v>73</v>
      </c>
      <c r="Q4567" s="1203" t="s">
        <v>73</v>
      </c>
      <c r="R4567" s="1203" t="s">
        <v>73</v>
      </c>
      <c r="S4567" s="1218">
        <f>VLOOKUP($D4567,'NI-Ric'!$B$1:$W$2048,12,FALSE)</f>
        <v>0</v>
      </c>
      <c r="T4567" s="1218">
        <f>VLOOKUP($D4567,'NI-Ric'!$B$1:$W$2048,13,FALSE)</f>
        <v>0</v>
      </c>
      <c r="U4567" s="1218">
        <f>VLOOKUP($D4567,'NI-Ric'!$B$1:$W$2048,16,FALSE)</f>
        <v>0</v>
      </c>
      <c r="V4567" s="1218">
        <f>VLOOKUP($D4567,'NI-Ric'!$B$1:$W$2048,17,FALSE)</f>
        <v>0</v>
      </c>
      <c r="W4567" s="1218">
        <f>VLOOKUP($D4567,'NI-Ric'!$B$1:$W$2048,18,FALSE)</f>
        <v>0</v>
      </c>
      <c r="X4567" s="1218">
        <f>VLOOKUP($D4567,'NI-Ric'!$B$1:$W$2048,19,FALSE)</f>
        <v>0</v>
      </c>
    </row>
    <row r="4568" spans="1:24" ht="27" hidden="1">
      <c r="A4568" s="509"/>
      <c r="B4568" s="509"/>
      <c r="C4568" s="509"/>
      <c r="D4568" s="1218" t="s">
        <v>2190</v>
      </c>
      <c r="E4568" s="1219" t="s">
        <v>3069</v>
      </c>
      <c r="F4568" s="1202"/>
      <c r="G4568" s="1202"/>
      <c r="H4568" s="1205" t="s">
        <v>2168</v>
      </c>
      <c r="I4568" s="1202" t="s">
        <v>53</v>
      </c>
      <c r="J4568" s="1202" t="s">
        <v>3071</v>
      </c>
      <c r="K4568" s="1202"/>
      <c r="L4568" s="1202" t="s">
        <v>1918</v>
      </c>
      <c r="M4568" s="1202" t="s">
        <v>2143</v>
      </c>
      <c r="N4568" s="1203" t="s">
        <v>2191</v>
      </c>
      <c r="O4568" s="1203" t="s">
        <v>73</v>
      </c>
      <c r="P4568" s="1203" t="s">
        <v>73</v>
      </c>
      <c r="Q4568" s="1203" t="s">
        <v>73</v>
      </c>
      <c r="R4568" s="1203" t="s">
        <v>73</v>
      </c>
      <c r="S4568" s="1218">
        <f>VLOOKUP($D4568,'NI-Ric'!$B$1:$W$2048,12,FALSE)</f>
        <v>0</v>
      </c>
      <c r="T4568" s="1218">
        <f>VLOOKUP($D4568,'NI-Ric'!$B$1:$W$2048,13,FALSE)</f>
        <v>0</v>
      </c>
      <c r="U4568" s="1218">
        <f>VLOOKUP($D4568,'NI-Ric'!$B$1:$W$2048,16,FALSE)</f>
        <v>0</v>
      </c>
      <c r="V4568" s="1218">
        <f>VLOOKUP($D4568,'NI-Ric'!$B$1:$W$2048,17,FALSE)</f>
        <v>0</v>
      </c>
      <c r="W4568" s="1218">
        <f>VLOOKUP($D4568,'NI-Ric'!$B$1:$W$2048,18,FALSE)</f>
        <v>0</v>
      </c>
      <c r="X4568" s="1218">
        <f>VLOOKUP($D4568,'NI-Ric'!$B$1:$W$2048,19,FALSE)</f>
        <v>0</v>
      </c>
    </row>
    <row r="4569" spans="1:24" hidden="1">
      <c r="A4569" s="509"/>
      <c r="B4569" s="509"/>
      <c r="C4569" s="509"/>
      <c r="D4569" s="1218" t="s">
        <v>2192</v>
      </c>
      <c r="E4569" s="1219" t="s">
        <v>3069</v>
      </c>
      <c r="F4569" s="1202"/>
      <c r="G4569" s="1202"/>
      <c r="H4569" s="1205" t="s">
        <v>2193</v>
      </c>
      <c r="I4569" s="1202" t="s">
        <v>53</v>
      </c>
      <c r="J4569" s="1202" t="s">
        <v>3071</v>
      </c>
      <c r="K4569" s="1202"/>
      <c r="L4569" s="1202" t="s">
        <v>1918</v>
      </c>
      <c r="M4569" s="1202" t="s">
        <v>2143</v>
      </c>
      <c r="N4569" s="1203" t="s">
        <v>2194</v>
      </c>
      <c r="O4569" s="1203" t="s">
        <v>73</v>
      </c>
      <c r="P4569" s="1203" t="s">
        <v>73</v>
      </c>
      <c r="Q4569" s="1203" t="s">
        <v>73</v>
      </c>
      <c r="R4569" s="1203" t="s">
        <v>73</v>
      </c>
      <c r="S4569" s="1218">
        <f>VLOOKUP($D4569,'NI-Ric'!$B$1:$W$2048,12,FALSE)</f>
        <v>0</v>
      </c>
      <c r="T4569" s="1218">
        <f>VLOOKUP($D4569,'NI-Ric'!$B$1:$W$2048,13,FALSE)</f>
        <v>0</v>
      </c>
      <c r="U4569" s="1218">
        <f>VLOOKUP($D4569,'NI-Ric'!$B$1:$W$2048,16,FALSE)</f>
        <v>0</v>
      </c>
      <c r="V4569" s="1218">
        <f>VLOOKUP($D4569,'NI-Ric'!$B$1:$W$2048,17,FALSE)</f>
        <v>0</v>
      </c>
      <c r="W4569" s="1218">
        <f>VLOOKUP($D4569,'NI-Ric'!$B$1:$W$2048,18,FALSE)</f>
        <v>0</v>
      </c>
      <c r="X4569" s="1218">
        <f>VLOOKUP($D4569,'NI-Ric'!$B$1:$W$2048,19,FALSE)</f>
        <v>0</v>
      </c>
    </row>
    <row r="4570" spans="1:24" hidden="1">
      <c r="A4570" s="509"/>
      <c r="B4570" s="509"/>
      <c r="C4570" s="509"/>
      <c r="D4570" s="1218" t="s">
        <v>2195</v>
      </c>
      <c r="E4570" s="1219" t="s">
        <v>3069</v>
      </c>
      <c r="F4570" s="1202"/>
      <c r="G4570" s="1202"/>
      <c r="H4570" s="1205" t="s">
        <v>2193</v>
      </c>
      <c r="I4570" s="1202" t="s">
        <v>53</v>
      </c>
      <c r="J4570" s="1202" t="s">
        <v>3071</v>
      </c>
      <c r="K4570" s="1202"/>
      <c r="L4570" s="1202" t="s">
        <v>1918</v>
      </c>
      <c r="M4570" s="1202" t="s">
        <v>2143</v>
      </c>
      <c r="N4570" s="1203" t="s">
        <v>2196</v>
      </c>
      <c r="O4570" s="1203" t="s">
        <v>73</v>
      </c>
      <c r="P4570" s="1203" t="s">
        <v>73</v>
      </c>
      <c r="Q4570" s="1203" t="s">
        <v>73</v>
      </c>
      <c r="R4570" s="1203" t="s">
        <v>73</v>
      </c>
      <c r="S4570" s="1218">
        <f>VLOOKUP($D4570,'NI-Ric'!$B$1:$W$2048,12,FALSE)</f>
        <v>0</v>
      </c>
      <c r="T4570" s="1218">
        <f>VLOOKUP($D4570,'NI-Ric'!$B$1:$W$2048,13,FALSE)</f>
        <v>0</v>
      </c>
      <c r="U4570" s="1218">
        <f>VLOOKUP($D4570,'NI-Ric'!$B$1:$W$2048,16,FALSE)</f>
        <v>0</v>
      </c>
      <c r="V4570" s="1218">
        <f>VLOOKUP($D4570,'NI-Ric'!$B$1:$W$2048,17,FALSE)</f>
        <v>0</v>
      </c>
      <c r="W4570" s="1218">
        <f>VLOOKUP($D4570,'NI-Ric'!$B$1:$W$2048,18,FALSE)</f>
        <v>0</v>
      </c>
      <c r="X4570" s="1218">
        <f>VLOOKUP($D4570,'NI-Ric'!$B$1:$W$2048,19,FALSE)</f>
        <v>0</v>
      </c>
    </row>
    <row r="4571" spans="1:24" hidden="1">
      <c r="A4571" s="509"/>
      <c r="B4571" s="509"/>
      <c r="C4571" s="509"/>
      <c r="D4571" s="1218" t="s">
        <v>2197</v>
      </c>
      <c r="E4571" s="1219" t="s">
        <v>3069</v>
      </c>
      <c r="F4571" s="1202"/>
      <c r="G4571" s="1202"/>
      <c r="H4571" s="1205" t="s">
        <v>2193</v>
      </c>
      <c r="I4571" s="1202" t="s">
        <v>53</v>
      </c>
      <c r="J4571" s="1202" t="s">
        <v>3071</v>
      </c>
      <c r="K4571" s="1202"/>
      <c r="L4571" s="1202" t="s">
        <v>1918</v>
      </c>
      <c r="M4571" s="1202" t="s">
        <v>2143</v>
      </c>
      <c r="N4571" s="1203" t="s">
        <v>2198</v>
      </c>
      <c r="O4571" s="1203" t="s">
        <v>73</v>
      </c>
      <c r="P4571" s="1203" t="s">
        <v>73</v>
      </c>
      <c r="Q4571" s="1203" t="s">
        <v>73</v>
      </c>
      <c r="R4571" s="1203" t="s">
        <v>73</v>
      </c>
      <c r="S4571" s="1218">
        <f>VLOOKUP($D4571,'NI-Ric'!$B$1:$W$2048,12,FALSE)</f>
        <v>0</v>
      </c>
      <c r="T4571" s="1218">
        <f>VLOOKUP($D4571,'NI-Ric'!$B$1:$W$2048,13,FALSE)</f>
        <v>0</v>
      </c>
      <c r="U4571" s="1218">
        <f>VLOOKUP($D4571,'NI-Ric'!$B$1:$W$2048,16,FALSE)</f>
        <v>0</v>
      </c>
      <c r="V4571" s="1218">
        <f>VLOOKUP($D4571,'NI-Ric'!$B$1:$W$2048,17,FALSE)</f>
        <v>0</v>
      </c>
      <c r="W4571" s="1218">
        <f>VLOOKUP($D4571,'NI-Ric'!$B$1:$W$2048,18,FALSE)</f>
        <v>0</v>
      </c>
      <c r="X4571" s="1218">
        <f>VLOOKUP($D4571,'NI-Ric'!$B$1:$W$2048,19,FALSE)</f>
        <v>0</v>
      </c>
    </row>
    <row r="4572" spans="1:24" hidden="1">
      <c r="A4572" s="509"/>
      <c r="B4572" s="509"/>
      <c r="C4572" s="509"/>
      <c r="D4572" s="1218" t="s">
        <v>2199</v>
      </c>
      <c r="E4572" s="1219" t="s">
        <v>3069</v>
      </c>
      <c r="F4572" s="1202"/>
      <c r="G4572" s="1202"/>
      <c r="H4572" s="1205" t="s">
        <v>2193</v>
      </c>
      <c r="I4572" s="1202" t="s">
        <v>53</v>
      </c>
      <c r="J4572" s="1202" t="s">
        <v>3071</v>
      </c>
      <c r="K4572" s="1202"/>
      <c r="L4572" s="1202" t="s">
        <v>1918</v>
      </c>
      <c r="M4572" s="1202" t="s">
        <v>2143</v>
      </c>
      <c r="N4572" s="1203" t="s">
        <v>2200</v>
      </c>
      <c r="O4572" s="1203" t="s">
        <v>73</v>
      </c>
      <c r="P4572" s="1203" t="s">
        <v>73</v>
      </c>
      <c r="Q4572" s="1203" t="s">
        <v>73</v>
      </c>
      <c r="R4572" s="1203" t="s">
        <v>73</v>
      </c>
      <c r="S4572" s="1218">
        <f>VLOOKUP($D4572,'NI-Ric'!$B$1:$W$2048,12,FALSE)</f>
        <v>0</v>
      </c>
      <c r="T4572" s="1218">
        <f>VLOOKUP($D4572,'NI-Ric'!$B$1:$W$2048,13,FALSE)</f>
        <v>0</v>
      </c>
      <c r="U4572" s="1218">
        <f>VLOOKUP($D4572,'NI-Ric'!$B$1:$W$2048,16,FALSE)</f>
        <v>0</v>
      </c>
      <c r="V4572" s="1218">
        <f>VLOOKUP($D4572,'NI-Ric'!$B$1:$W$2048,17,FALSE)</f>
        <v>0</v>
      </c>
      <c r="W4572" s="1218">
        <f>VLOOKUP($D4572,'NI-Ric'!$B$1:$W$2048,18,FALSE)</f>
        <v>0</v>
      </c>
      <c r="X4572" s="1218">
        <f>VLOOKUP($D4572,'NI-Ric'!$B$1:$W$2048,19,FALSE)</f>
        <v>0</v>
      </c>
    </row>
    <row r="4573" spans="1:24" ht="27" hidden="1">
      <c r="A4573" s="509"/>
      <c r="B4573" s="509"/>
      <c r="C4573" s="509"/>
      <c r="D4573" s="1218" t="s">
        <v>2201</v>
      </c>
      <c r="E4573" s="1219" t="s">
        <v>3069</v>
      </c>
      <c r="F4573" s="1202"/>
      <c r="G4573" s="1202"/>
      <c r="H4573" s="1205" t="s">
        <v>2193</v>
      </c>
      <c r="I4573" s="1202" t="s">
        <v>53</v>
      </c>
      <c r="J4573" s="1202" t="s">
        <v>3071</v>
      </c>
      <c r="K4573" s="1202"/>
      <c r="L4573" s="1202" t="s">
        <v>1918</v>
      </c>
      <c r="M4573" s="1202" t="s">
        <v>2143</v>
      </c>
      <c r="N4573" s="1203" t="s">
        <v>2202</v>
      </c>
      <c r="O4573" s="1203" t="s">
        <v>73</v>
      </c>
      <c r="P4573" s="1203" t="s">
        <v>73</v>
      </c>
      <c r="Q4573" s="1203" t="s">
        <v>73</v>
      </c>
      <c r="R4573" s="1203" t="s">
        <v>73</v>
      </c>
      <c r="S4573" s="1218">
        <f>VLOOKUP($D4573,'NI-Ric'!$B$1:$W$2048,12,FALSE)</f>
        <v>0</v>
      </c>
      <c r="T4573" s="1218">
        <f>VLOOKUP($D4573,'NI-Ric'!$B$1:$W$2048,13,FALSE)</f>
        <v>0</v>
      </c>
      <c r="U4573" s="1218">
        <f>VLOOKUP($D4573,'NI-Ric'!$B$1:$W$2048,16,FALSE)</f>
        <v>0</v>
      </c>
      <c r="V4573" s="1218">
        <f>VLOOKUP($D4573,'NI-Ric'!$B$1:$W$2048,17,FALSE)</f>
        <v>0</v>
      </c>
      <c r="W4573" s="1218">
        <f>VLOOKUP($D4573,'NI-Ric'!$B$1:$W$2048,18,FALSE)</f>
        <v>0</v>
      </c>
      <c r="X4573" s="1218">
        <f>VLOOKUP($D4573,'NI-Ric'!$B$1:$W$2048,19,FALSE)</f>
        <v>0</v>
      </c>
    </row>
    <row r="4574" spans="1:24" ht="27" hidden="1">
      <c r="A4574" s="509"/>
      <c r="B4574" s="509"/>
      <c r="C4574" s="509"/>
      <c r="D4574" s="1218" t="s">
        <v>2203</v>
      </c>
      <c r="E4574" s="1219" t="s">
        <v>3069</v>
      </c>
      <c r="F4574" s="1202"/>
      <c r="G4574" s="1202"/>
      <c r="H4574" s="1205" t="s">
        <v>2193</v>
      </c>
      <c r="I4574" s="1202" t="s">
        <v>53</v>
      </c>
      <c r="J4574" s="1202" t="s">
        <v>3071</v>
      </c>
      <c r="K4574" s="1202"/>
      <c r="L4574" s="1202" t="s">
        <v>1918</v>
      </c>
      <c r="M4574" s="1202" t="s">
        <v>2143</v>
      </c>
      <c r="N4574" s="1203" t="s">
        <v>2204</v>
      </c>
      <c r="O4574" s="1203" t="s">
        <v>73</v>
      </c>
      <c r="P4574" s="1203" t="s">
        <v>73</v>
      </c>
      <c r="Q4574" s="1203" t="s">
        <v>73</v>
      </c>
      <c r="R4574" s="1203" t="s">
        <v>73</v>
      </c>
      <c r="S4574" s="1218">
        <f>VLOOKUP($D4574,'NI-Ric'!$B$1:$W$2048,12,FALSE)</f>
        <v>0</v>
      </c>
      <c r="T4574" s="1218">
        <f>VLOOKUP($D4574,'NI-Ric'!$B$1:$W$2048,13,FALSE)</f>
        <v>0</v>
      </c>
      <c r="U4574" s="1218">
        <f>VLOOKUP($D4574,'NI-Ric'!$B$1:$W$2048,16,FALSE)</f>
        <v>0</v>
      </c>
      <c r="V4574" s="1218">
        <f>VLOOKUP($D4574,'NI-Ric'!$B$1:$W$2048,17,FALSE)</f>
        <v>0</v>
      </c>
      <c r="W4574" s="1218">
        <f>VLOOKUP($D4574,'NI-Ric'!$B$1:$W$2048,18,FALSE)</f>
        <v>0</v>
      </c>
      <c r="X4574" s="1218">
        <f>VLOOKUP($D4574,'NI-Ric'!$B$1:$W$2048,19,FALSE)</f>
        <v>0</v>
      </c>
    </row>
    <row r="4575" spans="1:24" ht="27" hidden="1">
      <c r="A4575" s="509"/>
      <c r="B4575" s="509"/>
      <c r="C4575" s="509"/>
      <c r="D4575" s="1218" t="s">
        <v>2205</v>
      </c>
      <c r="E4575" s="1219" t="s">
        <v>3069</v>
      </c>
      <c r="F4575" s="1202"/>
      <c r="G4575" s="1202"/>
      <c r="H4575" s="1205" t="s">
        <v>2193</v>
      </c>
      <c r="I4575" s="1202" t="s">
        <v>53</v>
      </c>
      <c r="J4575" s="1202" t="s">
        <v>3071</v>
      </c>
      <c r="K4575" s="1202"/>
      <c r="L4575" s="1202" t="s">
        <v>1918</v>
      </c>
      <c r="M4575" s="1202" t="s">
        <v>2143</v>
      </c>
      <c r="N4575" s="1203" t="s">
        <v>2206</v>
      </c>
      <c r="O4575" s="1203" t="s">
        <v>73</v>
      </c>
      <c r="P4575" s="1203" t="s">
        <v>73</v>
      </c>
      <c r="Q4575" s="1203" t="s">
        <v>73</v>
      </c>
      <c r="R4575" s="1203" t="s">
        <v>73</v>
      </c>
      <c r="S4575" s="1218">
        <f>VLOOKUP($D4575,'NI-Ric'!$B$1:$W$2048,12,FALSE)</f>
        <v>0</v>
      </c>
      <c r="T4575" s="1218">
        <f>VLOOKUP($D4575,'NI-Ric'!$B$1:$W$2048,13,FALSE)</f>
        <v>0</v>
      </c>
      <c r="U4575" s="1218">
        <f>VLOOKUP($D4575,'NI-Ric'!$B$1:$W$2048,16,FALSE)</f>
        <v>0</v>
      </c>
      <c r="V4575" s="1218">
        <f>VLOOKUP($D4575,'NI-Ric'!$B$1:$W$2048,17,FALSE)</f>
        <v>0</v>
      </c>
      <c r="W4575" s="1218">
        <f>VLOOKUP($D4575,'NI-Ric'!$B$1:$W$2048,18,FALSE)</f>
        <v>0</v>
      </c>
      <c r="X4575" s="1218">
        <f>VLOOKUP($D4575,'NI-Ric'!$B$1:$W$2048,19,FALSE)</f>
        <v>0</v>
      </c>
    </row>
    <row r="4576" spans="1:24" ht="27" hidden="1">
      <c r="A4576" s="509"/>
      <c r="B4576" s="509"/>
      <c r="C4576" s="509"/>
      <c r="D4576" s="1218" t="s">
        <v>2207</v>
      </c>
      <c r="E4576" s="1219" t="s">
        <v>3069</v>
      </c>
      <c r="F4576" s="1202"/>
      <c r="G4576" s="1202"/>
      <c r="H4576" s="1205" t="s">
        <v>2193</v>
      </c>
      <c r="I4576" s="1202" t="s">
        <v>53</v>
      </c>
      <c r="J4576" s="1202" t="s">
        <v>3071</v>
      </c>
      <c r="K4576" s="1202"/>
      <c r="L4576" s="1202" t="s">
        <v>1918</v>
      </c>
      <c r="M4576" s="1202" t="s">
        <v>2143</v>
      </c>
      <c r="N4576" s="1203" t="s">
        <v>2208</v>
      </c>
      <c r="O4576" s="1203" t="s">
        <v>73</v>
      </c>
      <c r="P4576" s="1203" t="s">
        <v>73</v>
      </c>
      <c r="Q4576" s="1203" t="s">
        <v>73</v>
      </c>
      <c r="R4576" s="1203" t="s">
        <v>73</v>
      </c>
      <c r="S4576" s="1218">
        <f>VLOOKUP($D4576,'NI-Ric'!$B$1:$W$2048,12,FALSE)</f>
        <v>0</v>
      </c>
      <c r="T4576" s="1218">
        <f>VLOOKUP($D4576,'NI-Ric'!$B$1:$W$2048,13,FALSE)</f>
        <v>0</v>
      </c>
      <c r="U4576" s="1218">
        <f>VLOOKUP($D4576,'NI-Ric'!$B$1:$W$2048,16,FALSE)</f>
        <v>0</v>
      </c>
      <c r="V4576" s="1218">
        <f>VLOOKUP($D4576,'NI-Ric'!$B$1:$W$2048,17,FALSE)</f>
        <v>0</v>
      </c>
      <c r="W4576" s="1218">
        <f>VLOOKUP($D4576,'NI-Ric'!$B$1:$W$2048,18,FALSE)</f>
        <v>0</v>
      </c>
      <c r="X4576" s="1218">
        <f>VLOOKUP($D4576,'NI-Ric'!$B$1:$W$2048,19,FALSE)</f>
        <v>0</v>
      </c>
    </row>
    <row r="4577" spans="1:24" hidden="1">
      <c r="A4577" s="509"/>
      <c r="B4577" s="509"/>
      <c r="C4577" s="509"/>
      <c r="D4577" s="1218" t="s">
        <v>2209</v>
      </c>
      <c r="E4577" s="1219" t="s">
        <v>3069</v>
      </c>
      <c r="F4577" s="1202"/>
      <c r="G4577" s="1202"/>
      <c r="H4577" s="1205" t="s">
        <v>2193</v>
      </c>
      <c r="I4577" s="1202" t="s">
        <v>53</v>
      </c>
      <c r="J4577" s="1202" t="s">
        <v>3071</v>
      </c>
      <c r="K4577" s="1202"/>
      <c r="L4577" s="1202" t="s">
        <v>1918</v>
      </c>
      <c r="M4577" s="1202" t="s">
        <v>2143</v>
      </c>
      <c r="N4577" s="1203" t="s">
        <v>2210</v>
      </c>
      <c r="O4577" s="1203" t="s">
        <v>73</v>
      </c>
      <c r="P4577" s="1203" t="s">
        <v>73</v>
      </c>
      <c r="Q4577" s="1203" t="s">
        <v>73</v>
      </c>
      <c r="R4577" s="1203" t="s">
        <v>73</v>
      </c>
      <c r="S4577" s="1218">
        <f>VLOOKUP($D4577,'NI-Ric'!$B$1:$W$2048,12,FALSE)</f>
        <v>0</v>
      </c>
      <c r="T4577" s="1218">
        <f>VLOOKUP($D4577,'NI-Ric'!$B$1:$W$2048,13,FALSE)</f>
        <v>0</v>
      </c>
      <c r="U4577" s="1218">
        <f>VLOOKUP($D4577,'NI-Ric'!$B$1:$W$2048,16,FALSE)</f>
        <v>0</v>
      </c>
      <c r="V4577" s="1218">
        <f>VLOOKUP($D4577,'NI-Ric'!$B$1:$W$2048,17,FALSE)</f>
        <v>0</v>
      </c>
      <c r="W4577" s="1218">
        <f>VLOOKUP($D4577,'NI-Ric'!$B$1:$W$2048,18,FALSE)</f>
        <v>0</v>
      </c>
      <c r="X4577" s="1218">
        <f>VLOOKUP($D4577,'NI-Ric'!$B$1:$W$2048,19,FALSE)</f>
        <v>0</v>
      </c>
    </row>
    <row r="4578" spans="1:24" hidden="1">
      <c r="A4578" s="509"/>
      <c r="B4578" s="509"/>
      <c r="C4578" s="509"/>
      <c r="D4578" s="1218" t="s">
        <v>2211</v>
      </c>
      <c r="E4578" s="1219" t="s">
        <v>3069</v>
      </c>
      <c r="F4578" s="1202"/>
      <c r="G4578" s="1202"/>
      <c r="H4578" s="1205" t="s">
        <v>2193</v>
      </c>
      <c r="I4578" s="1202" t="s">
        <v>53</v>
      </c>
      <c r="J4578" s="1202" t="s">
        <v>3071</v>
      </c>
      <c r="K4578" s="1202"/>
      <c r="L4578" s="1202" t="s">
        <v>1918</v>
      </c>
      <c r="M4578" s="1202" t="s">
        <v>2143</v>
      </c>
      <c r="N4578" s="1203" t="s">
        <v>2212</v>
      </c>
      <c r="O4578" s="1203" t="s">
        <v>73</v>
      </c>
      <c r="P4578" s="1203" t="s">
        <v>73</v>
      </c>
      <c r="Q4578" s="1203" t="s">
        <v>73</v>
      </c>
      <c r="R4578" s="1203" t="s">
        <v>73</v>
      </c>
      <c r="S4578" s="1218">
        <f>VLOOKUP($D4578,'NI-Ric'!$B$1:$W$2048,12,FALSE)</f>
        <v>0</v>
      </c>
      <c r="T4578" s="1218">
        <f>VLOOKUP($D4578,'NI-Ric'!$B$1:$W$2048,13,FALSE)</f>
        <v>0</v>
      </c>
      <c r="U4578" s="1218">
        <f>VLOOKUP($D4578,'NI-Ric'!$B$1:$W$2048,16,FALSE)</f>
        <v>0</v>
      </c>
      <c r="V4578" s="1218">
        <f>VLOOKUP($D4578,'NI-Ric'!$B$1:$W$2048,17,FALSE)</f>
        <v>0</v>
      </c>
      <c r="W4578" s="1218">
        <f>VLOOKUP($D4578,'NI-Ric'!$B$1:$W$2048,18,FALSE)</f>
        <v>0</v>
      </c>
      <c r="X4578" s="1218">
        <f>VLOOKUP($D4578,'NI-Ric'!$B$1:$W$2048,19,FALSE)</f>
        <v>0</v>
      </c>
    </row>
    <row r="4579" spans="1:24" ht="27" hidden="1">
      <c r="A4579" s="509"/>
      <c r="B4579" s="509"/>
      <c r="C4579" s="509"/>
      <c r="D4579" s="1218" t="s">
        <v>2213</v>
      </c>
      <c r="E4579" s="1219" t="s">
        <v>3069</v>
      </c>
      <c r="F4579" s="1202"/>
      <c r="G4579" s="1202"/>
      <c r="H4579" s="1205" t="s">
        <v>2193</v>
      </c>
      <c r="I4579" s="1202" t="s">
        <v>53</v>
      </c>
      <c r="J4579" s="1202" t="s">
        <v>3071</v>
      </c>
      <c r="K4579" s="1202"/>
      <c r="L4579" s="1202" t="s">
        <v>1918</v>
      </c>
      <c r="M4579" s="1202" t="s">
        <v>2143</v>
      </c>
      <c r="N4579" s="1203" t="s">
        <v>2214</v>
      </c>
      <c r="O4579" s="1203" t="s">
        <v>73</v>
      </c>
      <c r="P4579" s="1203" t="s">
        <v>73</v>
      </c>
      <c r="Q4579" s="1203" t="s">
        <v>73</v>
      </c>
      <c r="R4579" s="1203" t="s">
        <v>73</v>
      </c>
      <c r="S4579" s="1218">
        <f>VLOOKUP($D4579,'NI-Ric'!$B$1:$W$2048,12,FALSE)</f>
        <v>0</v>
      </c>
      <c r="T4579" s="1218">
        <f>VLOOKUP($D4579,'NI-Ric'!$B$1:$W$2048,13,FALSE)</f>
        <v>0</v>
      </c>
      <c r="U4579" s="1218">
        <f>VLOOKUP($D4579,'NI-Ric'!$B$1:$W$2048,16,FALSE)</f>
        <v>0</v>
      </c>
      <c r="V4579" s="1218">
        <f>VLOOKUP($D4579,'NI-Ric'!$B$1:$W$2048,17,FALSE)</f>
        <v>0</v>
      </c>
      <c r="W4579" s="1218">
        <f>VLOOKUP($D4579,'NI-Ric'!$B$1:$W$2048,18,FALSE)</f>
        <v>0</v>
      </c>
      <c r="X4579" s="1218">
        <f>VLOOKUP($D4579,'NI-Ric'!$B$1:$W$2048,19,FALSE)</f>
        <v>0</v>
      </c>
    </row>
    <row r="4580" spans="1:24" ht="27" hidden="1">
      <c r="A4580" s="509"/>
      <c r="B4580" s="509"/>
      <c r="C4580" s="509"/>
      <c r="D4580" s="1218" t="s">
        <v>2215</v>
      </c>
      <c r="E4580" s="1219" t="s">
        <v>3069</v>
      </c>
      <c r="F4580" s="1202"/>
      <c r="G4580" s="1202"/>
      <c r="H4580" s="1205" t="s">
        <v>2193</v>
      </c>
      <c r="I4580" s="1202" t="s">
        <v>53</v>
      </c>
      <c r="J4580" s="1202" t="s">
        <v>3071</v>
      </c>
      <c r="K4580" s="1202"/>
      <c r="L4580" s="1202" t="s">
        <v>1918</v>
      </c>
      <c r="M4580" s="1202" t="s">
        <v>2143</v>
      </c>
      <c r="N4580" s="1203" t="s">
        <v>2216</v>
      </c>
      <c r="O4580" s="1203" t="s">
        <v>73</v>
      </c>
      <c r="P4580" s="1203" t="s">
        <v>73</v>
      </c>
      <c r="Q4580" s="1203" t="s">
        <v>73</v>
      </c>
      <c r="R4580" s="1203" t="s">
        <v>73</v>
      </c>
      <c r="S4580" s="1218">
        <f>VLOOKUP($D4580,'NI-Ric'!$B$1:$W$2048,12,FALSE)</f>
        <v>0</v>
      </c>
      <c r="T4580" s="1218">
        <f>VLOOKUP($D4580,'NI-Ric'!$B$1:$W$2048,13,FALSE)</f>
        <v>0</v>
      </c>
      <c r="U4580" s="1218">
        <f>VLOOKUP($D4580,'NI-Ric'!$B$1:$W$2048,16,FALSE)</f>
        <v>0</v>
      </c>
      <c r="V4580" s="1218">
        <f>VLOOKUP($D4580,'NI-Ric'!$B$1:$W$2048,17,FALSE)</f>
        <v>0</v>
      </c>
      <c r="W4580" s="1218">
        <f>VLOOKUP($D4580,'NI-Ric'!$B$1:$W$2048,18,FALSE)</f>
        <v>0</v>
      </c>
      <c r="X4580" s="1218">
        <f>VLOOKUP($D4580,'NI-Ric'!$B$1:$W$2048,19,FALSE)</f>
        <v>0</v>
      </c>
    </row>
    <row r="4581" spans="1:24" ht="27" hidden="1">
      <c r="A4581" s="509"/>
      <c r="B4581" s="509"/>
      <c r="C4581" s="509"/>
      <c r="D4581" s="1218" t="s">
        <v>2217</v>
      </c>
      <c r="E4581" s="1219" t="s">
        <v>3069</v>
      </c>
      <c r="F4581" s="1202"/>
      <c r="G4581" s="1202"/>
      <c r="H4581" s="1205" t="s">
        <v>2218</v>
      </c>
      <c r="I4581" s="1202" t="s">
        <v>53</v>
      </c>
      <c r="J4581" s="1202" t="s">
        <v>3071</v>
      </c>
      <c r="K4581" s="1202"/>
      <c r="L4581" s="1202" t="s">
        <v>1918</v>
      </c>
      <c r="M4581" s="1202" t="s">
        <v>2219</v>
      </c>
      <c r="N4581" s="1203" t="s">
        <v>2220</v>
      </c>
      <c r="O4581" s="1203" t="s">
        <v>73</v>
      </c>
      <c r="P4581" s="1203" t="s">
        <v>73</v>
      </c>
      <c r="Q4581" s="1203" t="s">
        <v>73</v>
      </c>
      <c r="R4581" s="1203" t="s">
        <v>73</v>
      </c>
      <c r="S4581" s="1218">
        <f>VLOOKUP($D4581,'NI-Ric'!$B$1:$W$2048,12,FALSE)</f>
        <v>0</v>
      </c>
      <c r="T4581" s="1218">
        <f>VLOOKUP($D4581,'NI-Ric'!$B$1:$W$2048,13,FALSE)</f>
        <v>0</v>
      </c>
      <c r="U4581" s="1218">
        <f>VLOOKUP($D4581,'NI-Ric'!$B$1:$W$2048,16,FALSE)</f>
        <v>0</v>
      </c>
      <c r="V4581" s="1218">
        <f>VLOOKUP($D4581,'NI-Ric'!$B$1:$W$2048,17,FALSE)</f>
        <v>0</v>
      </c>
      <c r="W4581" s="1218">
        <f>VLOOKUP($D4581,'NI-Ric'!$B$1:$W$2048,18,FALSE)</f>
        <v>0</v>
      </c>
      <c r="X4581" s="1218">
        <f>VLOOKUP($D4581,'NI-Ric'!$B$1:$W$2048,19,FALSE)</f>
        <v>0</v>
      </c>
    </row>
    <row r="4582" spans="1:24" hidden="1">
      <c r="A4582" s="509"/>
      <c r="B4582" s="509"/>
      <c r="C4582" s="509"/>
      <c r="D4582" s="1218" t="s">
        <v>2221</v>
      </c>
      <c r="E4582" s="1219" t="s">
        <v>3069</v>
      </c>
      <c r="F4582" s="1202"/>
      <c r="G4582" s="1202"/>
      <c r="H4582" s="1205" t="s">
        <v>2218</v>
      </c>
      <c r="I4582" s="1202" t="s">
        <v>53</v>
      </c>
      <c r="J4582" s="1202" t="s">
        <v>3071</v>
      </c>
      <c r="K4582" s="1202"/>
      <c r="L4582" s="1202" t="s">
        <v>1918</v>
      </c>
      <c r="M4582" s="1202" t="s">
        <v>2219</v>
      </c>
      <c r="N4582" s="1203" t="s">
        <v>2222</v>
      </c>
      <c r="O4582" s="1203" t="s">
        <v>73</v>
      </c>
      <c r="P4582" s="1203" t="s">
        <v>73</v>
      </c>
      <c r="Q4582" s="1203" t="s">
        <v>73</v>
      </c>
      <c r="R4582" s="1203" t="s">
        <v>73</v>
      </c>
      <c r="S4582" s="1218">
        <f>VLOOKUP($D4582,'NI-Ric'!$B$1:$W$2048,12,FALSE)</f>
        <v>0</v>
      </c>
      <c r="T4582" s="1218">
        <f>VLOOKUP($D4582,'NI-Ric'!$B$1:$W$2048,13,FALSE)</f>
        <v>0</v>
      </c>
      <c r="U4582" s="1218">
        <f>VLOOKUP($D4582,'NI-Ric'!$B$1:$W$2048,16,FALSE)</f>
        <v>0</v>
      </c>
      <c r="V4582" s="1218">
        <f>VLOOKUP($D4582,'NI-Ric'!$B$1:$W$2048,17,FALSE)</f>
        <v>0</v>
      </c>
      <c r="W4582" s="1218">
        <f>VLOOKUP($D4582,'NI-Ric'!$B$1:$W$2048,18,FALSE)</f>
        <v>0</v>
      </c>
      <c r="X4582" s="1218">
        <f>VLOOKUP($D4582,'NI-Ric'!$B$1:$W$2048,19,FALSE)</f>
        <v>0</v>
      </c>
    </row>
    <row r="4583" spans="1:24" ht="27" hidden="1">
      <c r="A4583" s="509"/>
      <c r="B4583" s="509"/>
      <c r="C4583" s="509"/>
      <c r="D4583" s="1218" t="s">
        <v>2223</v>
      </c>
      <c r="E4583" s="1219" t="s">
        <v>3069</v>
      </c>
      <c r="F4583" s="1202"/>
      <c r="G4583" s="1202"/>
      <c r="H4583" s="1205" t="s">
        <v>2218</v>
      </c>
      <c r="I4583" s="1202" t="s">
        <v>53</v>
      </c>
      <c r="J4583" s="1202" t="s">
        <v>3071</v>
      </c>
      <c r="K4583" s="1202"/>
      <c r="L4583" s="1202" t="s">
        <v>1918</v>
      </c>
      <c r="M4583" s="1202" t="s">
        <v>2219</v>
      </c>
      <c r="N4583" s="1203" t="s">
        <v>2224</v>
      </c>
      <c r="O4583" s="1203" t="s">
        <v>73</v>
      </c>
      <c r="P4583" s="1203" t="s">
        <v>73</v>
      </c>
      <c r="Q4583" s="1203" t="s">
        <v>73</v>
      </c>
      <c r="R4583" s="1203" t="s">
        <v>73</v>
      </c>
      <c r="S4583" s="1218">
        <f>VLOOKUP($D4583,'NI-Ric'!$B$1:$W$2048,12,FALSE)</f>
        <v>0</v>
      </c>
      <c r="T4583" s="1218">
        <f>VLOOKUP($D4583,'NI-Ric'!$B$1:$W$2048,13,FALSE)</f>
        <v>0</v>
      </c>
      <c r="U4583" s="1218">
        <f>VLOOKUP($D4583,'NI-Ric'!$B$1:$W$2048,16,FALSE)</f>
        <v>0</v>
      </c>
      <c r="V4583" s="1218">
        <f>VLOOKUP($D4583,'NI-Ric'!$B$1:$W$2048,17,FALSE)</f>
        <v>0</v>
      </c>
      <c r="W4583" s="1218">
        <f>VLOOKUP($D4583,'NI-Ric'!$B$1:$W$2048,18,FALSE)</f>
        <v>0</v>
      </c>
      <c r="X4583" s="1218">
        <f>VLOOKUP($D4583,'NI-Ric'!$B$1:$W$2048,19,FALSE)</f>
        <v>0</v>
      </c>
    </row>
    <row r="4584" spans="1:24" ht="27" hidden="1">
      <c r="A4584" s="509"/>
      <c r="B4584" s="509"/>
      <c r="C4584" s="509"/>
      <c r="D4584" s="1218" t="s">
        <v>2225</v>
      </c>
      <c r="E4584" s="1219" t="s">
        <v>3069</v>
      </c>
      <c r="F4584" s="1202"/>
      <c r="G4584" s="1202"/>
      <c r="H4584" s="1205" t="s">
        <v>2218</v>
      </c>
      <c r="I4584" s="1202" t="s">
        <v>53</v>
      </c>
      <c r="J4584" s="1202" t="s">
        <v>3071</v>
      </c>
      <c r="K4584" s="1202"/>
      <c r="L4584" s="1202" t="s">
        <v>1918</v>
      </c>
      <c r="M4584" s="1202" t="s">
        <v>2219</v>
      </c>
      <c r="N4584" s="1203" t="s">
        <v>2226</v>
      </c>
      <c r="O4584" s="1203" t="s">
        <v>73</v>
      </c>
      <c r="P4584" s="1203" t="s">
        <v>73</v>
      </c>
      <c r="Q4584" s="1203" t="s">
        <v>73</v>
      </c>
      <c r="R4584" s="1203" t="s">
        <v>73</v>
      </c>
      <c r="S4584" s="1218">
        <f>VLOOKUP($D4584,'NI-Ric'!$B$1:$W$2048,12,FALSE)</f>
        <v>0</v>
      </c>
      <c r="T4584" s="1218">
        <f>VLOOKUP($D4584,'NI-Ric'!$B$1:$W$2048,13,FALSE)</f>
        <v>0</v>
      </c>
      <c r="U4584" s="1218">
        <f>VLOOKUP($D4584,'NI-Ric'!$B$1:$W$2048,16,FALSE)</f>
        <v>0</v>
      </c>
      <c r="V4584" s="1218">
        <f>VLOOKUP($D4584,'NI-Ric'!$B$1:$W$2048,17,FALSE)</f>
        <v>0</v>
      </c>
      <c r="W4584" s="1218">
        <f>VLOOKUP($D4584,'NI-Ric'!$B$1:$W$2048,18,FALSE)</f>
        <v>0</v>
      </c>
      <c r="X4584" s="1218">
        <f>VLOOKUP($D4584,'NI-Ric'!$B$1:$W$2048,19,FALSE)</f>
        <v>0</v>
      </c>
    </row>
    <row r="4585" spans="1:24" ht="27" hidden="1">
      <c r="A4585" s="509"/>
      <c r="B4585" s="509"/>
      <c r="C4585" s="509"/>
      <c r="D4585" s="1218" t="s">
        <v>2227</v>
      </c>
      <c r="E4585" s="1219" t="s">
        <v>3069</v>
      </c>
      <c r="F4585" s="1202"/>
      <c r="G4585" s="1202"/>
      <c r="H4585" s="1205" t="s">
        <v>2218</v>
      </c>
      <c r="I4585" s="1202" t="s">
        <v>53</v>
      </c>
      <c r="J4585" s="1202" t="s">
        <v>3071</v>
      </c>
      <c r="K4585" s="1202"/>
      <c r="L4585" s="1202" t="s">
        <v>1918</v>
      </c>
      <c r="M4585" s="1202" t="s">
        <v>2219</v>
      </c>
      <c r="N4585" s="1203" t="s">
        <v>2228</v>
      </c>
      <c r="O4585" s="1203" t="s">
        <v>73</v>
      </c>
      <c r="P4585" s="1203" t="s">
        <v>73</v>
      </c>
      <c r="Q4585" s="1203" t="s">
        <v>73</v>
      </c>
      <c r="R4585" s="1203" t="s">
        <v>73</v>
      </c>
      <c r="S4585" s="1218">
        <f>VLOOKUP($D4585,'NI-Ric'!$B$1:$W$2048,12,FALSE)</f>
        <v>0</v>
      </c>
      <c r="T4585" s="1218">
        <f>VLOOKUP($D4585,'NI-Ric'!$B$1:$W$2048,13,FALSE)</f>
        <v>0</v>
      </c>
      <c r="U4585" s="1218">
        <f>VLOOKUP($D4585,'NI-Ric'!$B$1:$W$2048,16,FALSE)</f>
        <v>0</v>
      </c>
      <c r="V4585" s="1218">
        <f>VLOOKUP($D4585,'NI-Ric'!$B$1:$W$2048,17,FALSE)</f>
        <v>0</v>
      </c>
      <c r="W4585" s="1218">
        <f>VLOOKUP($D4585,'NI-Ric'!$B$1:$W$2048,18,FALSE)</f>
        <v>0</v>
      </c>
      <c r="X4585" s="1218">
        <f>VLOOKUP($D4585,'NI-Ric'!$B$1:$W$2048,19,FALSE)</f>
        <v>0</v>
      </c>
    </row>
    <row r="4586" spans="1:24" ht="27" hidden="1">
      <c r="A4586" s="509"/>
      <c r="B4586" s="509"/>
      <c r="C4586" s="509"/>
      <c r="D4586" s="1218" t="s">
        <v>2229</v>
      </c>
      <c r="E4586" s="1219" t="s">
        <v>3069</v>
      </c>
      <c r="F4586" s="1202"/>
      <c r="G4586" s="1202"/>
      <c r="H4586" s="1205" t="s">
        <v>2218</v>
      </c>
      <c r="I4586" s="1202" t="s">
        <v>53</v>
      </c>
      <c r="J4586" s="1202" t="s">
        <v>3071</v>
      </c>
      <c r="K4586" s="1202"/>
      <c r="L4586" s="1202" t="s">
        <v>1918</v>
      </c>
      <c r="M4586" s="1202" t="s">
        <v>2219</v>
      </c>
      <c r="N4586" s="1203" t="s">
        <v>2230</v>
      </c>
      <c r="O4586" s="1203" t="s">
        <v>73</v>
      </c>
      <c r="P4586" s="1203" t="s">
        <v>73</v>
      </c>
      <c r="Q4586" s="1203" t="s">
        <v>73</v>
      </c>
      <c r="R4586" s="1203" t="s">
        <v>73</v>
      </c>
      <c r="S4586" s="1218">
        <f>VLOOKUP($D4586,'NI-Ric'!$B$1:$W$2048,12,FALSE)</f>
        <v>0</v>
      </c>
      <c r="T4586" s="1218">
        <f>VLOOKUP($D4586,'NI-Ric'!$B$1:$W$2048,13,FALSE)</f>
        <v>0</v>
      </c>
      <c r="U4586" s="1218">
        <f>VLOOKUP($D4586,'NI-Ric'!$B$1:$W$2048,16,FALSE)</f>
        <v>0</v>
      </c>
      <c r="V4586" s="1218">
        <f>VLOOKUP($D4586,'NI-Ric'!$B$1:$W$2048,17,FALSE)</f>
        <v>0</v>
      </c>
      <c r="W4586" s="1218">
        <f>VLOOKUP($D4586,'NI-Ric'!$B$1:$W$2048,18,FALSE)</f>
        <v>0</v>
      </c>
      <c r="X4586" s="1218">
        <f>VLOOKUP($D4586,'NI-Ric'!$B$1:$W$2048,19,FALSE)</f>
        <v>0</v>
      </c>
    </row>
    <row r="4587" spans="1:24" ht="27" hidden="1">
      <c r="A4587" s="509"/>
      <c r="B4587" s="509"/>
      <c r="C4587" s="509"/>
      <c r="D4587" s="1218" t="s">
        <v>2231</v>
      </c>
      <c r="E4587" s="1219" t="s">
        <v>3069</v>
      </c>
      <c r="F4587" s="1202"/>
      <c r="G4587" s="1202"/>
      <c r="H4587" s="1205" t="s">
        <v>2218</v>
      </c>
      <c r="I4587" s="1202" t="s">
        <v>53</v>
      </c>
      <c r="J4587" s="1202" t="s">
        <v>3071</v>
      </c>
      <c r="K4587" s="1202"/>
      <c r="L4587" s="1202" t="s">
        <v>1918</v>
      </c>
      <c r="M4587" s="1202" t="s">
        <v>2219</v>
      </c>
      <c r="N4587" s="1203" t="s">
        <v>2232</v>
      </c>
      <c r="O4587" s="1203" t="s">
        <v>73</v>
      </c>
      <c r="P4587" s="1203" t="s">
        <v>73</v>
      </c>
      <c r="Q4587" s="1203" t="s">
        <v>73</v>
      </c>
      <c r="R4587" s="1203" t="s">
        <v>73</v>
      </c>
      <c r="S4587" s="1218">
        <f>VLOOKUP($D4587,'NI-Ric'!$B$1:$W$2048,12,FALSE)</f>
        <v>0</v>
      </c>
      <c r="T4587" s="1218">
        <f>VLOOKUP($D4587,'NI-Ric'!$B$1:$W$2048,13,FALSE)</f>
        <v>0</v>
      </c>
      <c r="U4587" s="1218">
        <f>VLOOKUP($D4587,'NI-Ric'!$B$1:$W$2048,16,FALSE)</f>
        <v>0</v>
      </c>
      <c r="V4587" s="1218">
        <f>VLOOKUP($D4587,'NI-Ric'!$B$1:$W$2048,17,FALSE)</f>
        <v>0</v>
      </c>
      <c r="W4587" s="1218">
        <f>VLOOKUP($D4587,'NI-Ric'!$B$1:$W$2048,18,FALSE)</f>
        <v>0</v>
      </c>
      <c r="X4587" s="1218">
        <f>VLOOKUP($D4587,'NI-Ric'!$B$1:$W$2048,19,FALSE)</f>
        <v>0</v>
      </c>
    </row>
    <row r="4588" spans="1:24" ht="27" hidden="1">
      <c r="A4588" s="509"/>
      <c r="B4588" s="509"/>
      <c r="C4588" s="509"/>
      <c r="D4588" s="1218" t="s">
        <v>2233</v>
      </c>
      <c r="E4588" s="1219" t="s">
        <v>3069</v>
      </c>
      <c r="F4588" s="1202"/>
      <c r="G4588" s="1202"/>
      <c r="H4588" s="1205" t="s">
        <v>2218</v>
      </c>
      <c r="I4588" s="1202" t="s">
        <v>53</v>
      </c>
      <c r="J4588" s="1202" t="s">
        <v>3071</v>
      </c>
      <c r="K4588" s="1202"/>
      <c r="L4588" s="1202" t="s">
        <v>1918</v>
      </c>
      <c r="M4588" s="1202" t="s">
        <v>2219</v>
      </c>
      <c r="N4588" s="1203" t="s">
        <v>2234</v>
      </c>
      <c r="O4588" s="1203" t="s">
        <v>73</v>
      </c>
      <c r="P4588" s="1203" t="s">
        <v>73</v>
      </c>
      <c r="Q4588" s="1203" t="s">
        <v>73</v>
      </c>
      <c r="R4588" s="1203" t="s">
        <v>73</v>
      </c>
      <c r="S4588" s="1218">
        <f>VLOOKUP($D4588,'NI-Ric'!$B$1:$W$2048,12,FALSE)</f>
        <v>0</v>
      </c>
      <c r="T4588" s="1218">
        <f>VLOOKUP($D4588,'NI-Ric'!$B$1:$W$2048,13,FALSE)</f>
        <v>0</v>
      </c>
      <c r="U4588" s="1218">
        <f>VLOOKUP($D4588,'NI-Ric'!$B$1:$W$2048,16,FALSE)</f>
        <v>0</v>
      </c>
      <c r="V4588" s="1218">
        <f>VLOOKUP($D4588,'NI-Ric'!$B$1:$W$2048,17,FALSE)</f>
        <v>0</v>
      </c>
      <c r="W4588" s="1218">
        <f>VLOOKUP($D4588,'NI-Ric'!$B$1:$W$2048,18,FALSE)</f>
        <v>0</v>
      </c>
      <c r="X4588" s="1218">
        <f>VLOOKUP($D4588,'NI-Ric'!$B$1:$W$2048,19,FALSE)</f>
        <v>0</v>
      </c>
    </row>
    <row r="4589" spans="1:24" ht="27" hidden="1">
      <c r="A4589" s="509"/>
      <c r="B4589" s="509"/>
      <c r="C4589" s="509"/>
      <c r="D4589" s="1218" t="s">
        <v>2235</v>
      </c>
      <c r="E4589" s="1219" t="s">
        <v>3069</v>
      </c>
      <c r="F4589" s="1202"/>
      <c r="G4589" s="1202"/>
      <c r="H4589" s="1205" t="s">
        <v>2218</v>
      </c>
      <c r="I4589" s="1202" t="s">
        <v>53</v>
      </c>
      <c r="J4589" s="1202" t="s">
        <v>3071</v>
      </c>
      <c r="K4589" s="1202"/>
      <c r="L4589" s="1202" t="s">
        <v>1918</v>
      </c>
      <c r="M4589" s="1202" t="s">
        <v>2219</v>
      </c>
      <c r="N4589" s="1203" t="s">
        <v>2236</v>
      </c>
      <c r="O4589" s="1203" t="s">
        <v>73</v>
      </c>
      <c r="P4589" s="1203" t="s">
        <v>73</v>
      </c>
      <c r="Q4589" s="1203" t="s">
        <v>73</v>
      </c>
      <c r="R4589" s="1203" t="s">
        <v>73</v>
      </c>
      <c r="S4589" s="1218">
        <f>VLOOKUP($D4589,'NI-Ric'!$B$1:$W$2048,12,FALSE)</f>
        <v>0</v>
      </c>
      <c r="T4589" s="1218">
        <f>VLOOKUP($D4589,'NI-Ric'!$B$1:$W$2048,13,FALSE)</f>
        <v>0</v>
      </c>
      <c r="U4589" s="1218">
        <f>VLOOKUP($D4589,'NI-Ric'!$B$1:$W$2048,16,FALSE)</f>
        <v>0</v>
      </c>
      <c r="V4589" s="1218">
        <f>VLOOKUP($D4589,'NI-Ric'!$B$1:$W$2048,17,FALSE)</f>
        <v>0</v>
      </c>
      <c r="W4589" s="1218">
        <f>VLOOKUP($D4589,'NI-Ric'!$B$1:$W$2048,18,FALSE)</f>
        <v>0</v>
      </c>
      <c r="X4589" s="1218">
        <f>VLOOKUP($D4589,'NI-Ric'!$B$1:$W$2048,19,FALSE)</f>
        <v>0</v>
      </c>
    </row>
    <row r="4590" spans="1:24" ht="27" hidden="1">
      <c r="A4590" s="509"/>
      <c r="B4590" s="509"/>
      <c r="C4590" s="509"/>
      <c r="D4590" s="1218" t="s">
        <v>2237</v>
      </c>
      <c r="E4590" s="1219" t="s">
        <v>3069</v>
      </c>
      <c r="F4590" s="1202"/>
      <c r="G4590" s="1202"/>
      <c r="H4590" s="1205" t="s">
        <v>2218</v>
      </c>
      <c r="I4590" s="1202" t="s">
        <v>53</v>
      </c>
      <c r="J4590" s="1202" t="s">
        <v>3071</v>
      </c>
      <c r="K4590" s="1202"/>
      <c r="L4590" s="1202" t="s">
        <v>1918</v>
      </c>
      <c r="M4590" s="1202" t="s">
        <v>2219</v>
      </c>
      <c r="N4590" s="1203" t="s">
        <v>2238</v>
      </c>
      <c r="O4590" s="1203" t="s">
        <v>73</v>
      </c>
      <c r="P4590" s="1203" t="s">
        <v>73</v>
      </c>
      <c r="Q4590" s="1203" t="s">
        <v>73</v>
      </c>
      <c r="R4590" s="1203" t="s">
        <v>73</v>
      </c>
      <c r="S4590" s="1218">
        <f>VLOOKUP($D4590,'NI-Ric'!$B$1:$W$2048,12,FALSE)</f>
        <v>0</v>
      </c>
      <c r="T4590" s="1218">
        <f>VLOOKUP($D4590,'NI-Ric'!$B$1:$W$2048,13,FALSE)</f>
        <v>0</v>
      </c>
      <c r="U4590" s="1218">
        <f>VLOOKUP($D4590,'NI-Ric'!$B$1:$W$2048,16,FALSE)</f>
        <v>0</v>
      </c>
      <c r="V4590" s="1218">
        <f>VLOOKUP($D4590,'NI-Ric'!$B$1:$W$2048,17,FALSE)</f>
        <v>0</v>
      </c>
      <c r="W4590" s="1218">
        <f>VLOOKUP($D4590,'NI-Ric'!$B$1:$W$2048,18,FALSE)</f>
        <v>0</v>
      </c>
      <c r="X4590" s="1218">
        <f>VLOOKUP($D4590,'NI-Ric'!$B$1:$W$2048,19,FALSE)</f>
        <v>0</v>
      </c>
    </row>
    <row r="4591" spans="1:24" ht="27" hidden="1">
      <c r="A4591" s="509"/>
      <c r="B4591" s="509"/>
      <c r="C4591" s="509"/>
      <c r="D4591" s="1218" t="s">
        <v>2239</v>
      </c>
      <c r="E4591" s="1219" t="s">
        <v>3069</v>
      </c>
      <c r="F4591" s="1202"/>
      <c r="G4591" s="1202"/>
      <c r="H4591" s="1205" t="s">
        <v>2218</v>
      </c>
      <c r="I4591" s="1202" t="s">
        <v>53</v>
      </c>
      <c r="J4591" s="1202" t="s">
        <v>3071</v>
      </c>
      <c r="K4591" s="1202"/>
      <c r="L4591" s="1202" t="s">
        <v>1918</v>
      </c>
      <c r="M4591" s="1202" t="s">
        <v>2219</v>
      </c>
      <c r="N4591" s="1203" t="s">
        <v>2240</v>
      </c>
      <c r="O4591" s="1203" t="s">
        <v>73</v>
      </c>
      <c r="P4591" s="1203" t="s">
        <v>73</v>
      </c>
      <c r="Q4591" s="1203" t="s">
        <v>73</v>
      </c>
      <c r="R4591" s="1203" t="s">
        <v>73</v>
      </c>
      <c r="S4591" s="1218">
        <f>VLOOKUP($D4591,'NI-Ric'!$B$1:$W$2048,12,FALSE)</f>
        <v>0</v>
      </c>
      <c r="T4591" s="1218">
        <f>VLOOKUP($D4591,'NI-Ric'!$B$1:$W$2048,13,FALSE)</f>
        <v>0</v>
      </c>
      <c r="U4591" s="1218">
        <f>VLOOKUP($D4591,'NI-Ric'!$B$1:$W$2048,16,FALSE)</f>
        <v>0</v>
      </c>
      <c r="V4591" s="1218">
        <f>VLOOKUP($D4591,'NI-Ric'!$B$1:$W$2048,17,FALSE)</f>
        <v>0</v>
      </c>
      <c r="W4591" s="1218">
        <f>VLOOKUP($D4591,'NI-Ric'!$B$1:$W$2048,18,FALSE)</f>
        <v>0</v>
      </c>
      <c r="X4591" s="1218">
        <f>VLOOKUP($D4591,'NI-Ric'!$B$1:$W$2048,19,FALSE)</f>
        <v>0</v>
      </c>
    </row>
    <row r="4592" spans="1:24" ht="27" hidden="1">
      <c r="A4592" s="509"/>
      <c r="B4592" s="509"/>
      <c r="C4592" s="509"/>
      <c r="D4592" s="1218" t="s">
        <v>2241</v>
      </c>
      <c r="E4592" s="1219" t="s">
        <v>3069</v>
      </c>
      <c r="F4592" s="1202"/>
      <c r="G4592" s="1202"/>
      <c r="H4592" s="1205" t="s">
        <v>2242</v>
      </c>
      <c r="I4592" s="1202" t="s">
        <v>53</v>
      </c>
      <c r="J4592" s="1202" t="s">
        <v>3071</v>
      </c>
      <c r="K4592" s="1202"/>
      <c r="L4592" s="1202" t="s">
        <v>1918</v>
      </c>
      <c r="M4592" s="1202" t="s">
        <v>2219</v>
      </c>
      <c r="N4592" s="1203" t="s">
        <v>2243</v>
      </c>
      <c r="O4592" s="1203" t="s">
        <v>73</v>
      </c>
      <c r="P4592" s="1203" t="s">
        <v>73</v>
      </c>
      <c r="Q4592" s="1203" t="s">
        <v>73</v>
      </c>
      <c r="R4592" s="1203" t="s">
        <v>73</v>
      </c>
      <c r="S4592" s="1218">
        <f>VLOOKUP($D4592,'NI-Ric'!$B$1:$W$2048,12,FALSE)</f>
        <v>0</v>
      </c>
      <c r="T4592" s="1218">
        <f>VLOOKUP($D4592,'NI-Ric'!$B$1:$W$2048,13,FALSE)</f>
        <v>0</v>
      </c>
      <c r="U4592" s="1218">
        <f>VLOOKUP($D4592,'NI-Ric'!$B$1:$W$2048,16,FALSE)</f>
        <v>0</v>
      </c>
      <c r="V4592" s="1218">
        <f>VLOOKUP($D4592,'NI-Ric'!$B$1:$W$2048,17,FALSE)</f>
        <v>0</v>
      </c>
      <c r="W4592" s="1218">
        <f>VLOOKUP($D4592,'NI-Ric'!$B$1:$W$2048,18,FALSE)</f>
        <v>0</v>
      </c>
      <c r="X4592" s="1218">
        <f>VLOOKUP($D4592,'NI-Ric'!$B$1:$W$2048,19,FALSE)</f>
        <v>0</v>
      </c>
    </row>
    <row r="4593" spans="1:24" hidden="1">
      <c r="A4593" s="509"/>
      <c r="B4593" s="509"/>
      <c r="C4593" s="509"/>
      <c r="D4593" s="1218" t="s">
        <v>2244</v>
      </c>
      <c r="E4593" s="1219" t="s">
        <v>3069</v>
      </c>
      <c r="F4593" s="1202"/>
      <c r="G4593" s="1202"/>
      <c r="H4593" s="1205" t="s">
        <v>2242</v>
      </c>
      <c r="I4593" s="1202" t="s">
        <v>53</v>
      </c>
      <c r="J4593" s="1202" t="s">
        <v>3071</v>
      </c>
      <c r="K4593" s="1202"/>
      <c r="L4593" s="1202" t="s">
        <v>1918</v>
      </c>
      <c r="M4593" s="1202" t="s">
        <v>2219</v>
      </c>
      <c r="N4593" s="1203" t="s">
        <v>2245</v>
      </c>
      <c r="O4593" s="1203" t="s">
        <v>73</v>
      </c>
      <c r="P4593" s="1203" t="s">
        <v>73</v>
      </c>
      <c r="Q4593" s="1203" t="s">
        <v>73</v>
      </c>
      <c r="R4593" s="1203" t="s">
        <v>73</v>
      </c>
      <c r="S4593" s="1218">
        <f>VLOOKUP($D4593,'NI-Ric'!$B$1:$W$2048,12,FALSE)</f>
        <v>0</v>
      </c>
      <c r="T4593" s="1218">
        <f>VLOOKUP($D4593,'NI-Ric'!$B$1:$W$2048,13,FALSE)</f>
        <v>0</v>
      </c>
      <c r="U4593" s="1218">
        <f>VLOOKUP($D4593,'NI-Ric'!$B$1:$W$2048,16,FALSE)</f>
        <v>0</v>
      </c>
      <c r="V4593" s="1218">
        <f>VLOOKUP($D4593,'NI-Ric'!$B$1:$W$2048,17,FALSE)</f>
        <v>0</v>
      </c>
      <c r="W4593" s="1218">
        <f>VLOOKUP($D4593,'NI-Ric'!$B$1:$W$2048,18,FALSE)</f>
        <v>0</v>
      </c>
      <c r="X4593" s="1218">
        <f>VLOOKUP($D4593,'NI-Ric'!$B$1:$W$2048,19,FALSE)</f>
        <v>0</v>
      </c>
    </row>
    <row r="4594" spans="1:24" hidden="1">
      <c r="A4594" s="509"/>
      <c r="B4594" s="509"/>
      <c r="C4594" s="509"/>
      <c r="D4594" s="1218" t="s">
        <v>2246</v>
      </c>
      <c r="E4594" s="1219" t="s">
        <v>3069</v>
      </c>
      <c r="F4594" s="1202"/>
      <c r="G4594" s="1202"/>
      <c r="H4594" s="1205" t="s">
        <v>2242</v>
      </c>
      <c r="I4594" s="1202" t="s">
        <v>53</v>
      </c>
      <c r="J4594" s="1202" t="s">
        <v>3071</v>
      </c>
      <c r="K4594" s="1202"/>
      <c r="L4594" s="1202" t="s">
        <v>1918</v>
      </c>
      <c r="M4594" s="1202" t="s">
        <v>2219</v>
      </c>
      <c r="N4594" s="1203" t="s">
        <v>2247</v>
      </c>
      <c r="O4594" s="1203" t="s">
        <v>73</v>
      </c>
      <c r="P4594" s="1203" t="s">
        <v>73</v>
      </c>
      <c r="Q4594" s="1203" t="s">
        <v>73</v>
      </c>
      <c r="R4594" s="1203" t="s">
        <v>73</v>
      </c>
      <c r="S4594" s="1218">
        <f>VLOOKUP($D4594,'NI-Ric'!$B$1:$W$2048,12,FALSE)</f>
        <v>0</v>
      </c>
      <c r="T4594" s="1218">
        <f>VLOOKUP($D4594,'NI-Ric'!$B$1:$W$2048,13,FALSE)</f>
        <v>0</v>
      </c>
      <c r="U4594" s="1218">
        <f>VLOOKUP($D4594,'NI-Ric'!$B$1:$W$2048,16,FALSE)</f>
        <v>0</v>
      </c>
      <c r="V4594" s="1218">
        <f>VLOOKUP($D4594,'NI-Ric'!$B$1:$W$2048,17,FALSE)</f>
        <v>0</v>
      </c>
      <c r="W4594" s="1218">
        <f>VLOOKUP($D4594,'NI-Ric'!$B$1:$W$2048,18,FALSE)</f>
        <v>0</v>
      </c>
      <c r="X4594" s="1218">
        <f>VLOOKUP($D4594,'NI-Ric'!$B$1:$W$2048,19,FALSE)</f>
        <v>0</v>
      </c>
    </row>
    <row r="4595" spans="1:24" ht="27" hidden="1">
      <c r="A4595" s="509"/>
      <c r="B4595" s="509"/>
      <c r="C4595" s="509"/>
      <c r="D4595" s="1218" t="s">
        <v>2248</v>
      </c>
      <c r="E4595" s="1219" t="s">
        <v>3069</v>
      </c>
      <c r="F4595" s="1202"/>
      <c r="G4595" s="1202"/>
      <c r="H4595" s="1205" t="s">
        <v>2242</v>
      </c>
      <c r="I4595" s="1202" t="s">
        <v>53</v>
      </c>
      <c r="J4595" s="1202" t="s">
        <v>3071</v>
      </c>
      <c r="K4595" s="1202"/>
      <c r="L4595" s="1202" t="s">
        <v>1918</v>
      </c>
      <c r="M4595" s="1202" t="s">
        <v>2219</v>
      </c>
      <c r="N4595" s="1203" t="s">
        <v>2249</v>
      </c>
      <c r="O4595" s="1203" t="s">
        <v>73</v>
      </c>
      <c r="P4595" s="1203" t="s">
        <v>73</v>
      </c>
      <c r="Q4595" s="1203" t="s">
        <v>73</v>
      </c>
      <c r="R4595" s="1203" t="s">
        <v>73</v>
      </c>
      <c r="S4595" s="1218">
        <f>VLOOKUP($D4595,'NI-Ric'!$B$1:$W$2048,12,FALSE)</f>
        <v>0</v>
      </c>
      <c r="T4595" s="1218">
        <f>VLOOKUP($D4595,'NI-Ric'!$B$1:$W$2048,13,FALSE)</f>
        <v>0</v>
      </c>
      <c r="U4595" s="1218">
        <f>VLOOKUP($D4595,'NI-Ric'!$B$1:$W$2048,16,FALSE)</f>
        <v>0</v>
      </c>
      <c r="V4595" s="1218">
        <f>VLOOKUP($D4595,'NI-Ric'!$B$1:$W$2048,17,FALSE)</f>
        <v>0</v>
      </c>
      <c r="W4595" s="1218">
        <f>VLOOKUP($D4595,'NI-Ric'!$B$1:$W$2048,18,FALSE)</f>
        <v>0</v>
      </c>
      <c r="X4595" s="1218">
        <f>VLOOKUP($D4595,'NI-Ric'!$B$1:$W$2048,19,FALSE)</f>
        <v>0</v>
      </c>
    </row>
    <row r="4596" spans="1:24" ht="27" hidden="1">
      <c r="A4596" s="509"/>
      <c r="B4596" s="509"/>
      <c r="C4596" s="509"/>
      <c r="D4596" s="1218" t="s">
        <v>2250</v>
      </c>
      <c r="E4596" s="1219" t="s">
        <v>3069</v>
      </c>
      <c r="F4596" s="1202"/>
      <c r="G4596" s="1202"/>
      <c r="H4596" s="1205" t="s">
        <v>2242</v>
      </c>
      <c r="I4596" s="1202" t="s">
        <v>53</v>
      </c>
      <c r="J4596" s="1202" t="s">
        <v>3071</v>
      </c>
      <c r="K4596" s="1202"/>
      <c r="L4596" s="1202" t="s">
        <v>1918</v>
      </c>
      <c r="M4596" s="1202" t="s">
        <v>2219</v>
      </c>
      <c r="N4596" s="1203" t="s">
        <v>2251</v>
      </c>
      <c r="O4596" s="1203" t="s">
        <v>73</v>
      </c>
      <c r="P4596" s="1203" t="s">
        <v>73</v>
      </c>
      <c r="Q4596" s="1203" t="s">
        <v>73</v>
      </c>
      <c r="R4596" s="1203" t="s">
        <v>73</v>
      </c>
      <c r="S4596" s="1218">
        <f>VLOOKUP($D4596,'NI-Ric'!$B$1:$W$2048,12,FALSE)</f>
        <v>0</v>
      </c>
      <c r="T4596" s="1218">
        <f>VLOOKUP($D4596,'NI-Ric'!$B$1:$W$2048,13,FALSE)</f>
        <v>0</v>
      </c>
      <c r="U4596" s="1218">
        <f>VLOOKUP($D4596,'NI-Ric'!$B$1:$W$2048,16,FALSE)</f>
        <v>0</v>
      </c>
      <c r="V4596" s="1218">
        <f>VLOOKUP($D4596,'NI-Ric'!$B$1:$W$2048,17,FALSE)</f>
        <v>0</v>
      </c>
      <c r="W4596" s="1218">
        <f>VLOOKUP($D4596,'NI-Ric'!$B$1:$W$2048,18,FALSE)</f>
        <v>0</v>
      </c>
      <c r="X4596" s="1218">
        <f>VLOOKUP($D4596,'NI-Ric'!$B$1:$W$2048,19,FALSE)</f>
        <v>0</v>
      </c>
    </row>
    <row r="4597" spans="1:24" ht="27" hidden="1">
      <c r="A4597" s="509"/>
      <c r="B4597" s="509"/>
      <c r="C4597" s="509"/>
      <c r="D4597" s="1218" t="s">
        <v>2252</v>
      </c>
      <c r="E4597" s="1219" t="s">
        <v>3069</v>
      </c>
      <c r="F4597" s="1202"/>
      <c r="G4597" s="1202"/>
      <c r="H4597" s="1205" t="s">
        <v>2242</v>
      </c>
      <c r="I4597" s="1202" t="s">
        <v>53</v>
      </c>
      <c r="J4597" s="1202" t="s">
        <v>3071</v>
      </c>
      <c r="K4597" s="1202"/>
      <c r="L4597" s="1202" t="s">
        <v>1918</v>
      </c>
      <c r="M4597" s="1202" t="s">
        <v>2219</v>
      </c>
      <c r="N4597" s="1203" t="s">
        <v>2253</v>
      </c>
      <c r="O4597" s="1203" t="s">
        <v>73</v>
      </c>
      <c r="P4597" s="1203" t="s">
        <v>73</v>
      </c>
      <c r="Q4597" s="1203" t="s">
        <v>73</v>
      </c>
      <c r="R4597" s="1203" t="s">
        <v>73</v>
      </c>
      <c r="S4597" s="1218">
        <f>VLOOKUP($D4597,'NI-Ric'!$B$1:$W$2048,12,FALSE)</f>
        <v>0</v>
      </c>
      <c r="T4597" s="1218">
        <f>VLOOKUP($D4597,'NI-Ric'!$B$1:$W$2048,13,FALSE)</f>
        <v>0</v>
      </c>
      <c r="U4597" s="1218">
        <f>VLOOKUP($D4597,'NI-Ric'!$B$1:$W$2048,16,FALSE)</f>
        <v>0</v>
      </c>
      <c r="V4597" s="1218">
        <f>VLOOKUP($D4597,'NI-Ric'!$B$1:$W$2048,17,FALSE)</f>
        <v>0</v>
      </c>
      <c r="W4597" s="1218">
        <f>VLOOKUP($D4597,'NI-Ric'!$B$1:$W$2048,18,FALSE)</f>
        <v>0</v>
      </c>
      <c r="X4597" s="1218">
        <f>VLOOKUP($D4597,'NI-Ric'!$B$1:$W$2048,19,FALSE)</f>
        <v>0</v>
      </c>
    </row>
    <row r="4598" spans="1:24" ht="27" hidden="1">
      <c r="A4598" s="509"/>
      <c r="B4598" s="509"/>
      <c r="C4598" s="509"/>
      <c r="D4598" s="1218" t="s">
        <v>2254</v>
      </c>
      <c r="E4598" s="1219" t="s">
        <v>3069</v>
      </c>
      <c r="F4598" s="1202"/>
      <c r="G4598" s="1202"/>
      <c r="H4598" s="1205" t="s">
        <v>2242</v>
      </c>
      <c r="I4598" s="1202" t="s">
        <v>53</v>
      </c>
      <c r="J4598" s="1202" t="s">
        <v>3071</v>
      </c>
      <c r="K4598" s="1202"/>
      <c r="L4598" s="1202" t="s">
        <v>1918</v>
      </c>
      <c r="M4598" s="1202" t="s">
        <v>2219</v>
      </c>
      <c r="N4598" s="1203" t="s">
        <v>2255</v>
      </c>
      <c r="O4598" s="1203" t="s">
        <v>73</v>
      </c>
      <c r="P4598" s="1203" t="s">
        <v>73</v>
      </c>
      <c r="Q4598" s="1203" t="s">
        <v>73</v>
      </c>
      <c r="R4598" s="1203" t="s">
        <v>73</v>
      </c>
      <c r="S4598" s="1218">
        <f>VLOOKUP($D4598,'NI-Ric'!$B$1:$W$2048,12,FALSE)</f>
        <v>0</v>
      </c>
      <c r="T4598" s="1218">
        <f>VLOOKUP($D4598,'NI-Ric'!$B$1:$W$2048,13,FALSE)</f>
        <v>0</v>
      </c>
      <c r="U4598" s="1218">
        <f>VLOOKUP($D4598,'NI-Ric'!$B$1:$W$2048,16,FALSE)</f>
        <v>0</v>
      </c>
      <c r="V4598" s="1218">
        <f>VLOOKUP($D4598,'NI-Ric'!$B$1:$W$2048,17,FALSE)</f>
        <v>0</v>
      </c>
      <c r="W4598" s="1218">
        <f>VLOOKUP($D4598,'NI-Ric'!$B$1:$W$2048,18,FALSE)</f>
        <v>0</v>
      </c>
      <c r="X4598" s="1218">
        <f>VLOOKUP($D4598,'NI-Ric'!$B$1:$W$2048,19,FALSE)</f>
        <v>0</v>
      </c>
    </row>
    <row r="4599" spans="1:24" hidden="1">
      <c r="A4599" s="509"/>
      <c r="B4599" s="509"/>
      <c r="C4599" s="509"/>
      <c r="D4599" s="1218" t="s">
        <v>2256</v>
      </c>
      <c r="E4599" s="1219" t="s">
        <v>3069</v>
      </c>
      <c r="F4599" s="1202"/>
      <c r="G4599" s="1202"/>
      <c r="H4599" s="1205" t="s">
        <v>2242</v>
      </c>
      <c r="I4599" s="1202" t="s">
        <v>53</v>
      </c>
      <c r="J4599" s="1202" t="s">
        <v>3071</v>
      </c>
      <c r="K4599" s="1202"/>
      <c r="L4599" s="1202" t="s">
        <v>1918</v>
      </c>
      <c r="M4599" s="1202" t="s">
        <v>2219</v>
      </c>
      <c r="N4599" s="1203" t="s">
        <v>2257</v>
      </c>
      <c r="O4599" s="1203" t="s">
        <v>73</v>
      </c>
      <c r="P4599" s="1203" t="s">
        <v>73</v>
      </c>
      <c r="Q4599" s="1203" t="s">
        <v>73</v>
      </c>
      <c r="R4599" s="1203" t="s">
        <v>73</v>
      </c>
      <c r="S4599" s="1218">
        <f>VLOOKUP($D4599,'NI-Ric'!$B$1:$W$2048,12,FALSE)</f>
        <v>0</v>
      </c>
      <c r="T4599" s="1218">
        <f>VLOOKUP($D4599,'NI-Ric'!$B$1:$W$2048,13,FALSE)</f>
        <v>0</v>
      </c>
      <c r="U4599" s="1218">
        <f>VLOOKUP($D4599,'NI-Ric'!$B$1:$W$2048,16,FALSE)</f>
        <v>0</v>
      </c>
      <c r="V4599" s="1218">
        <f>VLOOKUP($D4599,'NI-Ric'!$B$1:$W$2048,17,FALSE)</f>
        <v>0</v>
      </c>
      <c r="W4599" s="1218">
        <f>VLOOKUP($D4599,'NI-Ric'!$B$1:$W$2048,18,FALSE)</f>
        <v>0</v>
      </c>
      <c r="X4599" s="1218">
        <f>VLOOKUP($D4599,'NI-Ric'!$B$1:$W$2048,19,FALSE)</f>
        <v>0</v>
      </c>
    </row>
    <row r="4600" spans="1:24" ht="27" hidden="1">
      <c r="A4600" s="509"/>
      <c r="B4600" s="509"/>
      <c r="C4600" s="509"/>
      <c r="D4600" s="1218" t="s">
        <v>2258</v>
      </c>
      <c r="E4600" s="1219" t="s">
        <v>3069</v>
      </c>
      <c r="F4600" s="1202"/>
      <c r="G4600" s="1202"/>
      <c r="H4600" s="1205" t="s">
        <v>2242</v>
      </c>
      <c r="I4600" s="1202" t="s">
        <v>53</v>
      </c>
      <c r="J4600" s="1202" t="s">
        <v>3071</v>
      </c>
      <c r="K4600" s="1202"/>
      <c r="L4600" s="1202" t="s">
        <v>1918</v>
      </c>
      <c r="M4600" s="1202" t="s">
        <v>2219</v>
      </c>
      <c r="N4600" s="1203" t="s">
        <v>2259</v>
      </c>
      <c r="O4600" s="1203" t="s">
        <v>73</v>
      </c>
      <c r="P4600" s="1203" t="s">
        <v>73</v>
      </c>
      <c r="Q4600" s="1203" t="s">
        <v>73</v>
      </c>
      <c r="R4600" s="1203" t="s">
        <v>73</v>
      </c>
      <c r="S4600" s="1218">
        <f>VLOOKUP($D4600,'NI-Ric'!$B$1:$W$2048,12,FALSE)</f>
        <v>0</v>
      </c>
      <c r="T4600" s="1218">
        <f>VLOOKUP($D4600,'NI-Ric'!$B$1:$W$2048,13,FALSE)</f>
        <v>0</v>
      </c>
      <c r="U4600" s="1218">
        <f>VLOOKUP($D4600,'NI-Ric'!$B$1:$W$2048,16,FALSE)</f>
        <v>0</v>
      </c>
      <c r="V4600" s="1218">
        <f>VLOOKUP($D4600,'NI-Ric'!$B$1:$W$2048,17,FALSE)</f>
        <v>0</v>
      </c>
      <c r="W4600" s="1218">
        <f>VLOOKUP($D4600,'NI-Ric'!$B$1:$W$2048,18,FALSE)</f>
        <v>0</v>
      </c>
      <c r="X4600" s="1218">
        <f>VLOOKUP($D4600,'NI-Ric'!$B$1:$W$2048,19,FALSE)</f>
        <v>0</v>
      </c>
    </row>
    <row r="4601" spans="1:24" ht="27" hidden="1">
      <c r="A4601" s="509"/>
      <c r="B4601" s="509"/>
      <c r="C4601" s="509"/>
      <c r="D4601" s="1218" t="s">
        <v>2260</v>
      </c>
      <c r="E4601" s="1219" t="s">
        <v>3069</v>
      </c>
      <c r="F4601" s="1202"/>
      <c r="G4601" s="1202"/>
      <c r="H4601" s="1205" t="s">
        <v>2242</v>
      </c>
      <c r="I4601" s="1202" t="s">
        <v>53</v>
      </c>
      <c r="J4601" s="1202" t="s">
        <v>3071</v>
      </c>
      <c r="K4601" s="1202"/>
      <c r="L4601" s="1202" t="s">
        <v>1918</v>
      </c>
      <c r="M4601" s="1202" t="s">
        <v>2219</v>
      </c>
      <c r="N4601" s="1203" t="s">
        <v>2261</v>
      </c>
      <c r="O4601" s="1203" t="s">
        <v>73</v>
      </c>
      <c r="P4601" s="1203" t="s">
        <v>73</v>
      </c>
      <c r="Q4601" s="1203" t="s">
        <v>73</v>
      </c>
      <c r="R4601" s="1203" t="s">
        <v>73</v>
      </c>
      <c r="S4601" s="1218">
        <f>VLOOKUP($D4601,'NI-Ric'!$B$1:$W$2048,12,FALSE)</f>
        <v>0</v>
      </c>
      <c r="T4601" s="1218">
        <f>VLOOKUP($D4601,'NI-Ric'!$B$1:$W$2048,13,FALSE)</f>
        <v>0</v>
      </c>
      <c r="U4601" s="1218">
        <f>VLOOKUP($D4601,'NI-Ric'!$B$1:$W$2048,16,FALSE)</f>
        <v>0</v>
      </c>
      <c r="V4601" s="1218">
        <f>VLOOKUP($D4601,'NI-Ric'!$B$1:$W$2048,17,FALSE)</f>
        <v>0</v>
      </c>
      <c r="W4601" s="1218">
        <f>VLOOKUP($D4601,'NI-Ric'!$B$1:$W$2048,18,FALSE)</f>
        <v>0</v>
      </c>
      <c r="X4601" s="1218">
        <f>VLOOKUP($D4601,'NI-Ric'!$B$1:$W$2048,19,FALSE)</f>
        <v>0</v>
      </c>
    </row>
    <row r="4602" spans="1:24" ht="27" hidden="1">
      <c r="A4602" s="509"/>
      <c r="B4602" s="509"/>
      <c r="C4602" s="509"/>
      <c r="D4602" s="1218" t="s">
        <v>2262</v>
      </c>
      <c r="E4602" s="1219" t="s">
        <v>3069</v>
      </c>
      <c r="F4602" s="1202"/>
      <c r="G4602" s="1202"/>
      <c r="H4602" s="1205" t="s">
        <v>2242</v>
      </c>
      <c r="I4602" s="1202" t="s">
        <v>53</v>
      </c>
      <c r="J4602" s="1202" t="s">
        <v>3071</v>
      </c>
      <c r="K4602" s="1202"/>
      <c r="L4602" s="1202" t="s">
        <v>1918</v>
      </c>
      <c r="M4602" s="1202" t="s">
        <v>2219</v>
      </c>
      <c r="N4602" s="1203" t="s">
        <v>2263</v>
      </c>
      <c r="O4602" s="1203" t="s">
        <v>73</v>
      </c>
      <c r="P4602" s="1203" t="s">
        <v>73</v>
      </c>
      <c r="Q4602" s="1203" t="s">
        <v>73</v>
      </c>
      <c r="R4602" s="1203" t="s">
        <v>73</v>
      </c>
      <c r="S4602" s="1218">
        <f>VLOOKUP($D4602,'NI-Ric'!$B$1:$W$2048,12,FALSE)</f>
        <v>0</v>
      </c>
      <c r="T4602" s="1218">
        <f>VLOOKUP($D4602,'NI-Ric'!$B$1:$W$2048,13,FALSE)</f>
        <v>0</v>
      </c>
      <c r="U4602" s="1218">
        <f>VLOOKUP($D4602,'NI-Ric'!$B$1:$W$2048,16,FALSE)</f>
        <v>0</v>
      </c>
      <c r="V4602" s="1218">
        <f>VLOOKUP($D4602,'NI-Ric'!$B$1:$W$2048,17,FALSE)</f>
        <v>0</v>
      </c>
      <c r="W4602" s="1218">
        <f>VLOOKUP($D4602,'NI-Ric'!$B$1:$W$2048,18,FALSE)</f>
        <v>0</v>
      </c>
      <c r="X4602" s="1218">
        <f>VLOOKUP($D4602,'NI-Ric'!$B$1:$W$2048,19,FALSE)</f>
        <v>0</v>
      </c>
    </row>
    <row r="4603" spans="1:24" hidden="1">
      <c r="A4603" s="509"/>
      <c r="B4603" s="509"/>
      <c r="C4603" s="509"/>
      <c r="D4603" s="1218" t="s">
        <v>2264</v>
      </c>
      <c r="E4603" s="1219" t="s">
        <v>3069</v>
      </c>
      <c r="F4603" s="1202"/>
      <c r="G4603" s="1202"/>
      <c r="H4603" s="1205" t="s">
        <v>2265</v>
      </c>
      <c r="I4603" s="1202" t="s">
        <v>53</v>
      </c>
      <c r="J4603" s="1202" t="s">
        <v>3071</v>
      </c>
      <c r="K4603" s="1202"/>
      <c r="L4603" s="1202" t="s">
        <v>1918</v>
      </c>
      <c r="M4603" s="1202" t="s">
        <v>2219</v>
      </c>
      <c r="N4603" s="1203" t="s">
        <v>2266</v>
      </c>
      <c r="O4603" s="1203" t="s">
        <v>73</v>
      </c>
      <c r="P4603" s="1203" t="s">
        <v>73</v>
      </c>
      <c r="Q4603" s="1203" t="s">
        <v>73</v>
      </c>
      <c r="R4603" s="1203" t="s">
        <v>73</v>
      </c>
      <c r="S4603" s="1218">
        <f>VLOOKUP($D4603,'NI-Ric'!$B$1:$W$2048,12,FALSE)</f>
        <v>0</v>
      </c>
      <c r="T4603" s="1218">
        <f>VLOOKUP($D4603,'NI-Ric'!$B$1:$W$2048,13,FALSE)</f>
        <v>0</v>
      </c>
      <c r="U4603" s="1218">
        <f>VLOOKUP($D4603,'NI-Ric'!$B$1:$W$2048,16,FALSE)</f>
        <v>0</v>
      </c>
      <c r="V4603" s="1218">
        <f>VLOOKUP($D4603,'NI-Ric'!$B$1:$W$2048,17,FALSE)</f>
        <v>0</v>
      </c>
      <c r="W4603" s="1218">
        <f>VLOOKUP($D4603,'NI-Ric'!$B$1:$W$2048,18,FALSE)</f>
        <v>0</v>
      </c>
      <c r="X4603" s="1218">
        <f>VLOOKUP($D4603,'NI-Ric'!$B$1:$W$2048,19,FALSE)</f>
        <v>0</v>
      </c>
    </row>
    <row r="4604" spans="1:24" hidden="1">
      <c r="A4604" s="509"/>
      <c r="B4604" s="509"/>
      <c r="C4604" s="509"/>
      <c r="D4604" s="1218" t="s">
        <v>2267</v>
      </c>
      <c r="E4604" s="1219" t="s">
        <v>3069</v>
      </c>
      <c r="F4604" s="1202"/>
      <c r="G4604" s="1202"/>
      <c r="H4604" s="1205" t="s">
        <v>2265</v>
      </c>
      <c r="I4604" s="1202" t="s">
        <v>53</v>
      </c>
      <c r="J4604" s="1202" t="s">
        <v>3071</v>
      </c>
      <c r="K4604" s="1202"/>
      <c r="L4604" s="1202" t="s">
        <v>1918</v>
      </c>
      <c r="M4604" s="1202" t="s">
        <v>2219</v>
      </c>
      <c r="N4604" s="1203" t="s">
        <v>2268</v>
      </c>
      <c r="O4604" s="1203" t="s">
        <v>73</v>
      </c>
      <c r="P4604" s="1203" t="s">
        <v>73</v>
      </c>
      <c r="Q4604" s="1203" t="s">
        <v>73</v>
      </c>
      <c r="R4604" s="1203" t="s">
        <v>73</v>
      </c>
      <c r="S4604" s="1218">
        <f>VLOOKUP($D4604,'NI-Ric'!$B$1:$W$2048,12,FALSE)</f>
        <v>0</v>
      </c>
      <c r="T4604" s="1218">
        <f>VLOOKUP($D4604,'NI-Ric'!$B$1:$W$2048,13,FALSE)</f>
        <v>0</v>
      </c>
      <c r="U4604" s="1218">
        <f>VLOOKUP($D4604,'NI-Ric'!$B$1:$W$2048,16,FALSE)</f>
        <v>0</v>
      </c>
      <c r="V4604" s="1218">
        <f>VLOOKUP($D4604,'NI-Ric'!$B$1:$W$2048,17,FALSE)</f>
        <v>0</v>
      </c>
      <c r="W4604" s="1218">
        <f>VLOOKUP($D4604,'NI-Ric'!$B$1:$W$2048,18,FALSE)</f>
        <v>0</v>
      </c>
      <c r="X4604" s="1218">
        <f>VLOOKUP($D4604,'NI-Ric'!$B$1:$W$2048,19,FALSE)</f>
        <v>0</v>
      </c>
    </row>
    <row r="4605" spans="1:24" hidden="1">
      <c r="A4605" s="509"/>
      <c r="B4605" s="509"/>
      <c r="C4605" s="509"/>
      <c r="D4605" s="1218" t="s">
        <v>2269</v>
      </c>
      <c r="E4605" s="1219" t="s">
        <v>3069</v>
      </c>
      <c r="F4605" s="1202"/>
      <c r="G4605" s="1202"/>
      <c r="H4605" s="1205" t="s">
        <v>2265</v>
      </c>
      <c r="I4605" s="1202" t="s">
        <v>53</v>
      </c>
      <c r="J4605" s="1202" t="s">
        <v>3071</v>
      </c>
      <c r="K4605" s="1202"/>
      <c r="L4605" s="1202" t="s">
        <v>1918</v>
      </c>
      <c r="M4605" s="1202" t="s">
        <v>2219</v>
      </c>
      <c r="N4605" s="1203" t="s">
        <v>2270</v>
      </c>
      <c r="O4605" s="1203" t="s">
        <v>73</v>
      </c>
      <c r="P4605" s="1203" t="s">
        <v>73</v>
      </c>
      <c r="Q4605" s="1203" t="s">
        <v>73</v>
      </c>
      <c r="R4605" s="1203" t="s">
        <v>73</v>
      </c>
      <c r="S4605" s="1218">
        <f>VLOOKUP($D4605,'NI-Ric'!$B$1:$W$2048,12,FALSE)</f>
        <v>0</v>
      </c>
      <c r="T4605" s="1218">
        <f>VLOOKUP($D4605,'NI-Ric'!$B$1:$W$2048,13,FALSE)</f>
        <v>0</v>
      </c>
      <c r="U4605" s="1218">
        <f>VLOOKUP($D4605,'NI-Ric'!$B$1:$W$2048,16,FALSE)</f>
        <v>0</v>
      </c>
      <c r="V4605" s="1218">
        <f>VLOOKUP($D4605,'NI-Ric'!$B$1:$W$2048,17,FALSE)</f>
        <v>0</v>
      </c>
      <c r="W4605" s="1218">
        <f>VLOOKUP($D4605,'NI-Ric'!$B$1:$W$2048,18,FALSE)</f>
        <v>0</v>
      </c>
      <c r="X4605" s="1218">
        <f>VLOOKUP($D4605,'NI-Ric'!$B$1:$W$2048,19,FALSE)</f>
        <v>0</v>
      </c>
    </row>
    <row r="4606" spans="1:24" ht="27" hidden="1">
      <c r="A4606" s="509"/>
      <c r="B4606" s="509"/>
      <c r="C4606" s="509"/>
      <c r="D4606" s="1218" t="s">
        <v>2271</v>
      </c>
      <c r="E4606" s="1219" t="s">
        <v>3069</v>
      </c>
      <c r="F4606" s="1202"/>
      <c r="G4606" s="1202"/>
      <c r="H4606" s="1205" t="s">
        <v>2265</v>
      </c>
      <c r="I4606" s="1202" t="s">
        <v>53</v>
      </c>
      <c r="J4606" s="1202" t="s">
        <v>3071</v>
      </c>
      <c r="K4606" s="1202"/>
      <c r="L4606" s="1202" t="s">
        <v>1918</v>
      </c>
      <c r="M4606" s="1202" t="s">
        <v>2219</v>
      </c>
      <c r="N4606" s="1203" t="s">
        <v>2272</v>
      </c>
      <c r="O4606" s="1203" t="s">
        <v>73</v>
      </c>
      <c r="P4606" s="1203" t="s">
        <v>73</v>
      </c>
      <c r="Q4606" s="1203" t="s">
        <v>73</v>
      </c>
      <c r="R4606" s="1203" t="s">
        <v>73</v>
      </c>
      <c r="S4606" s="1218">
        <f>VLOOKUP($D4606,'NI-Ric'!$B$1:$W$2048,12,FALSE)</f>
        <v>0</v>
      </c>
      <c r="T4606" s="1218">
        <f>VLOOKUP($D4606,'NI-Ric'!$B$1:$W$2048,13,FALSE)</f>
        <v>0</v>
      </c>
      <c r="U4606" s="1218">
        <f>VLOOKUP($D4606,'NI-Ric'!$B$1:$W$2048,16,FALSE)</f>
        <v>0</v>
      </c>
      <c r="V4606" s="1218">
        <f>VLOOKUP($D4606,'NI-Ric'!$B$1:$W$2048,17,FALSE)</f>
        <v>0</v>
      </c>
      <c r="W4606" s="1218">
        <f>VLOOKUP($D4606,'NI-Ric'!$B$1:$W$2048,18,FALSE)</f>
        <v>0</v>
      </c>
      <c r="X4606" s="1218">
        <f>VLOOKUP($D4606,'NI-Ric'!$B$1:$W$2048,19,FALSE)</f>
        <v>0</v>
      </c>
    </row>
    <row r="4607" spans="1:24" ht="27" hidden="1">
      <c r="A4607" s="509"/>
      <c r="B4607" s="509"/>
      <c r="C4607" s="509"/>
      <c r="D4607" s="1218" t="s">
        <v>2273</v>
      </c>
      <c r="E4607" s="1219" t="s">
        <v>3069</v>
      </c>
      <c r="F4607" s="1202"/>
      <c r="G4607" s="1202"/>
      <c r="H4607" s="1205" t="s">
        <v>2265</v>
      </c>
      <c r="I4607" s="1202" t="s">
        <v>53</v>
      </c>
      <c r="J4607" s="1202" t="s">
        <v>3071</v>
      </c>
      <c r="K4607" s="1202"/>
      <c r="L4607" s="1202" t="s">
        <v>1918</v>
      </c>
      <c r="M4607" s="1202" t="s">
        <v>2219</v>
      </c>
      <c r="N4607" s="1203" t="s">
        <v>2274</v>
      </c>
      <c r="O4607" s="1203" t="s">
        <v>73</v>
      </c>
      <c r="P4607" s="1203" t="s">
        <v>73</v>
      </c>
      <c r="Q4607" s="1203" t="s">
        <v>73</v>
      </c>
      <c r="R4607" s="1203" t="s">
        <v>73</v>
      </c>
      <c r="S4607" s="1218">
        <f>VLOOKUP($D4607,'NI-Ric'!$B$1:$W$2048,12,FALSE)</f>
        <v>0</v>
      </c>
      <c r="T4607" s="1218">
        <f>VLOOKUP($D4607,'NI-Ric'!$B$1:$W$2048,13,FALSE)</f>
        <v>0</v>
      </c>
      <c r="U4607" s="1218">
        <f>VLOOKUP($D4607,'NI-Ric'!$B$1:$W$2048,16,FALSE)</f>
        <v>0</v>
      </c>
      <c r="V4607" s="1218">
        <f>VLOOKUP($D4607,'NI-Ric'!$B$1:$W$2048,17,FALSE)</f>
        <v>0</v>
      </c>
      <c r="W4607" s="1218">
        <f>VLOOKUP($D4607,'NI-Ric'!$B$1:$W$2048,18,FALSE)</f>
        <v>0</v>
      </c>
      <c r="X4607" s="1218">
        <f>VLOOKUP($D4607,'NI-Ric'!$B$1:$W$2048,19,FALSE)</f>
        <v>0</v>
      </c>
    </row>
    <row r="4608" spans="1:24" ht="27" hidden="1">
      <c r="A4608" s="509"/>
      <c r="B4608" s="509"/>
      <c r="C4608" s="509"/>
      <c r="D4608" s="1218" t="s">
        <v>2275</v>
      </c>
      <c r="E4608" s="1219" t="s">
        <v>3069</v>
      </c>
      <c r="F4608" s="1202"/>
      <c r="G4608" s="1202"/>
      <c r="H4608" s="1205" t="s">
        <v>2265</v>
      </c>
      <c r="I4608" s="1202" t="s">
        <v>53</v>
      </c>
      <c r="J4608" s="1202" t="s">
        <v>3071</v>
      </c>
      <c r="K4608" s="1202"/>
      <c r="L4608" s="1202" t="s">
        <v>1918</v>
      </c>
      <c r="M4608" s="1202" t="s">
        <v>2219</v>
      </c>
      <c r="N4608" s="1203" t="s">
        <v>2276</v>
      </c>
      <c r="O4608" s="1203" t="s">
        <v>73</v>
      </c>
      <c r="P4608" s="1203" t="s">
        <v>73</v>
      </c>
      <c r="Q4608" s="1203" t="s">
        <v>73</v>
      </c>
      <c r="R4608" s="1203" t="s">
        <v>73</v>
      </c>
      <c r="S4608" s="1218">
        <f>VLOOKUP($D4608,'NI-Ric'!$B$1:$W$2048,12,FALSE)</f>
        <v>0</v>
      </c>
      <c r="T4608" s="1218">
        <f>VLOOKUP($D4608,'NI-Ric'!$B$1:$W$2048,13,FALSE)</f>
        <v>0</v>
      </c>
      <c r="U4608" s="1218">
        <f>VLOOKUP($D4608,'NI-Ric'!$B$1:$W$2048,16,FALSE)</f>
        <v>0</v>
      </c>
      <c r="V4608" s="1218">
        <f>VLOOKUP($D4608,'NI-Ric'!$B$1:$W$2048,17,FALSE)</f>
        <v>0</v>
      </c>
      <c r="W4608" s="1218">
        <f>VLOOKUP($D4608,'NI-Ric'!$B$1:$W$2048,18,FALSE)</f>
        <v>0</v>
      </c>
      <c r="X4608" s="1218">
        <f>VLOOKUP($D4608,'NI-Ric'!$B$1:$W$2048,19,FALSE)</f>
        <v>0</v>
      </c>
    </row>
    <row r="4609" spans="1:24" ht="27" hidden="1">
      <c r="A4609" s="509"/>
      <c r="B4609" s="509"/>
      <c r="C4609" s="509"/>
      <c r="D4609" s="1218" t="s">
        <v>2277</v>
      </c>
      <c r="E4609" s="1219" t="s">
        <v>3069</v>
      </c>
      <c r="F4609" s="1202"/>
      <c r="G4609" s="1202"/>
      <c r="H4609" s="1205" t="s">
        <v>2265</v>
      </c>
      <c r="I4609" s="1202" t="s">
        <v>53</v>
      </c>
      <c r="J4609" s="1202" t="s">
        <v>3071</v>
      </c>
      <c r="K4609" s="1202"/>
      <c r="L4609" s="1202" t="s">
        <v>1918</v>
      </c>
      <c r="M4609" s="1202" t="s">
        <v>2219</v>
      </c>
      <c r="N4609" s="1203" t="s">
        <v>2278</v>
      </c>
      <c r="O4609" s="1203" t="s">
        <v>73</v>
      </c>
      <c r="P4609" s="1203" t="s">
        <v>73</v>
      </c>
      <c r="Q4609" s="1203" t="s">
        <v>73</v>
      </c>
      <c r="R4609" s="1203" t="s">
        <v>73</v>
      </c>
      <c r="S4609" s="1218">
        <f>VLOOKUP($D4609,'NI-Ric'!$B$1:$W$2048,12,FALSE)</f>
        <v>0</v>
      </c>
      <c r="T4609" s="1218">
        <f>VLOOKUP($D4609,'NI-Ric'!$B$1:$W$2048,13,FALSE)</f>
        <v>0</v>
      </c>
      <c r="U4609" s="1218">
        <f>VLOOKUP($D4609,'NI-Ric'!$B$1:$W$2048,16,FALSE)</f>
        <v>0</v>
      </c>
      <c r="V4609" s="1218">
        <f>VLOOKUP($D4609,'NI-Ric'!$B$1:$W$2048,17,FALSE)</f>
        <v>0</v>
      </c>
      <c r="W4609" s="1218">
        <f>VLOOKUP($D4609,'NI-Ric'!$B$1:$W$2048,18,FALSE)</f>
        <v>0</v>
      </c>
      <c r="X4609" s="1218">
        <f>VLOOKUP($D4609,'NI-Ric'!$B$1:$W$2048,19,FALSE)</f>
        <v>0</v>
      </c>
    </row>
    <row r="4610" spans="1:24" hidden="1">
      <c r="A4610" s="509"/>
      <c r="B4610" s="509"/>
      <c r="C4610" s="509"/>
      <c r="D4610" s="1218" t="s">
        <v>2279</v>
      </c>
      <c r="E4610" s="1219" t="s">
        <v>3069</v>
      </c>
      <c r="F4610" s="1202"/>
      <c r="G4610" s="1202"/>
      <c r="H4610" s="1205" t="s">
        <v>2265</v>
      </c>
      <c r="I4610" s="1202" t="s">
        <v>53</v>
      </c>
      <c r="J4610" s="1202" t="s">
        <v>3071</v>
      </c>
      <c r="K4610" s="1202"/>
      <c r="L4610" s="1202" t="s">
        <v>1918</v>
      </c>
      <c r="M4610" s="1202" t="s">
        <v>2219</v>
      </c>
      <c r="N4610" s="1203" t="s">
        <v>2280</v>
      </c>
      <c r="O4610" s="1203" t="s">
        <v>73</v>
      </c>
      <c r="P4610" s="1203" t="s">
        <v>73</v>
      </c>
      <c r="Q4610" s="1203" t="s">
        <v>73</v>
      </c>
      <c r="R4610" s="1203" t="s">
        <v>73</v>
      </c>
      <c r="S4610" s="1218">
        <f>VLOOKUP($D4610,'NI-Ric'!$B$1:$W$2048,12,FALSE)</f>
        <v>0</v>
      </c>
      <c r="T4610" s="1218">
        <f>VLOOKUP($D4610,'NI-Ric'!$B$1:$W$2048,13,FALSE)</f>
        <v>0</v>
      </c>
      <c r="U4610" s="1218">
        <f>VLOOKUP($D4610,'NI-Ric'!$B$1:$W$2048,16,FALSE)</f>
        <v>0</v>
      </c>
      <c r="V4610" s="1218">
        <f>VLOOKUP($D4610,'NI-Ric'!$B$1:$W$2048,17,FALSE)</f>
        <v>0</v>
      </c>
      <c r="W4610" s="1218">
        <f>VLOOKUP($D4610,'NI-Ric'!$B$1:$W$2048,18,FALSE)</f>
        <v>0</v>
      </c>
      <c r="X4610" s="1218">
        <f>VLOOKUP($D4610,'NI-Ric'!$B$1:$W$2048,19,FALSE)</f>
        <v>0</v>
      </c>
    </row>
    <row r="4611" spans="1:24" hidden="1">
      <c r="A4611" s="509"/>
      <c r="B4611" s="509"/>
      <c r="C4611" s="509"/>
      <c r="D4611" s="1218" t="s">
        <v>2281</v>
      </c>
      <c r="E4611" s="1219" t="s">
        <v>3069</v>
      </c>
      <c r="F4611" s="1202"/>
      <c r="G4611" s="1202"/>
      <c r="H4611" s="1205" t="s">
        <v>2265</v>
      </c>
      <c r="I4611" s="1202" t="s">
        <v>53</v>
      </c>
      <c r="J4611" s="1202" t="s">
        <v>3071</v>
      </c>
      <c r="K4611" s="1202"/>
      <c r="L4611" s="1202" t="s">
        <v>1918</v>
      </c>
      <c r="M4611" s="1202" t="s">
        <v>2219</v>
      </c>
      <c r="N4611" s="1203" t="s">
        <v>2282</v>
      </c>
      <c r="O4611" s="1203" t="s">
        <v>73</v>
      </c>
      <c r="P4611" s="1203" t="s">
        <v>73</v>
      </c>
      <c r="Q4611" s="1203" t="s">
        <v>73</v>
      </c>
      <c r="R4611" s="1203" t="s">
        <v>73</v>
      </c>
      <c r="S4611" s="1218">
        <f>VLOOKUP($D4611,'NI-Ric'!$B$1:$W$2048,12,FALSE)</f>
        <v>0</v>
      </c>
      <c r="T4611" s="1218">
        <f>VLOOKUP($D4611,'NI-Ric'!$B$1:$W$2048,13,FALSE)</f>
        <v>0</v>
      </c>
      <c r="U4611" s="1218">
        <f>VLOOKUP($D4611,'NI-Ric'!$B$1:$W$2048,16,FALSE)</f>
        <v>0</v>
      </c>
      <c r="V4611" s="1218">
        <f>VLOOKUP($D4611,'NI-Ric'!$B$1:$W$2048,17,FALSE)</f>
        <v>0</v>
      </c>
      <c r="W4611" s="1218">
        <f>VLOOKUP($D4611,'NI-Ric'!$B$1:$W$2048,18,FALSE)</f>
        <v>0</v>
      </c>
      <c r="X4611" s="1218">
        <f>VLOOKUP($D4611,'NI-Ric'!$B$1:$W$2048,19,FALSE)</f>
        <v>0</v>
      </c>
    </row>
    <row r="4612" spans="1:24" ht="27" hidden="1">
      <c r="A4612" s="509"/>
      <c r="B4612" s="509"/>
      <c r="C4612" s="509"/>
      <c r="D4612" s="1218" t="s">
        <v>2283</v>
      </c>
      <c r="E4612" s="1219" t="s">
        <v>3069</v>
      </c>
      <c r="F4612" s="1202"/>
      <c r="G4612" s="1202"/>
      <c r="H4612" s="1205" t="s">
        <v>2265</v>
      </c>
      <c r="I4612" s="1202" t="s">
        <v>53</v>
      </c>
      <c r="J4612" s="1202" t="s">
        <v>3071</v>
      </c>
      <c r="K4612" s="1202"/>
      <c r="L4612" s="1202" t="s">
        <v>1918</v>
      </c>
      <c r="M4612" s="1202" t="s">
        <v>2219</v>
      </c>
      <c r="N4612" s="1203" t="s">
        <v>2284</v>
      </c>
      <c r="O4612" s="1203" t="s">
        <v>73</v>
      </c>
      <c r="P4612" s="1203" t="s">
        <v>73</v>
      </c>
      <c r="Q4612" s="1203" t="s">
        <v>73</v>
      </c>
      <c r="R4612" s="1203" t="s">
        <v>73</v>
      </c>
      <c r="S4612" s="1218">
        <f>VLOOKUP($D4612,'NI-Ric'!$B$1:$W$2048,12,FALSE)</f>
        <v>0</v>
      </c>
      <c r="T4612" s="1218">
        <f>VLOOKUP($D4612,'NI-Ric'!$B$1:$W$2048,13,FALSE)</f>
        <v>0</v>
      </c>
      <c r="U4612" s="1218">
        <f>VLOOKUP($D4612,'NI-Ric'!$B$1:$W$2048,16,FALSE)</f>
        <v>0</v>
      </c>
      <c r="V4612" s="1218">
        <f>VLOOKUP($D4612,'NI-Ric'!$B$1:$W$2048,17,FALSE)</f>
        <v>0</v>
      </c>
      <c r="W4612" s="1218">
        <f>VLOOKUP($D4612,'NI-Ric'!$B$1:$W$2048,18,FALSE)</f>
        <v>0</v>
      </c>
      <c r="X4612" s="1218">
        <f>VLOOKUP($D4612,'NI-Ric'!$B$1:$W$2048,19,FALSE)</f>
        <v>0</v>
      </c>
    </row>
    <row r="4613" spans="1:24" ht="27" hidden="1">
      <c r="A4613" s="509"/>
      <c r="B4613" s="509"/>
      <c r="C4613" s="509"/>
      <c r="D4613" s="1218" t="s">
        <v>2285</v>
      </c>
      <c r="E4613" s="1219" t="s">
        <v>3069</v>
      </c>
      <c r="F4613" s="1202"/>
      <c r="G4613" s="1202"/>
      <c r="H4613" s="1205" t="s">
        <v>2265</v>
      </c>
      <c r="I4613" s="1202" t="s">
        <v>53</v>
      </c>
      <c r="J4613" s="1202" t="s">
        <v>3071</v>
      </c>
      <c r="K4613" s="1202"/>
      <c r="L4613" s="1202" t="s">
        <v>1918</v>
      </c>
      <c r="M4613" s="1202" t="s">
        <v>2219</v>
      </c>
      <c r="N4613" s="1203" t="s">
        <v>2286</v>
      </c>
      <c r="O4613" s="1203" t="s">
        <v>73</v>
      </c>
      <c r="P4613" s="1203" t="s">
        <v>73</v>
      </c>
      <c r="Q4613" s="1203" t="s">
        <v>73</v>
      </c>
      <c r="R4613" s="1203" t="s">
        <v>73</v>
      </c>
      <c r="S4613" s="1218">
        <f>VLOOKUP($D4613,'NI-Ric'!$B$1:$W$2048,12,FALSE)</f>
        <v>0</v>
      </c>
      <c r="T4613" s="1218">
        <f>VLOOKUP($D4613,'NI-Ric'!$B$1:$W$2048,13,FALSE)</f>
        <v>0</v>
      </c>
      <c r="U4613" s="1218">
        <f>VLOOKUP($D4613,'NI-Ric'!$B$1:$W$2048,16,FALSE)</f>
        <v>0</v>
      </c>
      <c r="V4613" s="1218">
        <f>VLOOKUP($D4613,'NI-Ric'!$B$1:$W$2048,17,FALSE)</f>
        <v>0</v>
      </c>
      <c r="W4613" s="1218">
        <f>VLOOKUP($D4613,'NI-Ric'!$B$1:$W$2048,18,FALSE)</f>
        <v>0</v>
      </c>
      <c r="X4613" s="1218">
        <f>VLOOKUP($D4613,'NI-Ric'!$B$1:$W$2048,19,FALSE)</f>
        <v>0</v>
      </c>
    </row>
    <row r="4614" spans="1:24" hidden="1">
      <c r="A4614" s="509"/>
      <c r="B4614" s="509"/>
      <c r="C4614" s="509"/>
      <c r="D4614" s="1218" t="s">
        <v>2287</v>
      </c>
      <c r="E4614" s="1219" t="s">
        <v>3069</v>
      </c>
      <c r="F4614" s="1202"/>
      <c r="G4614" s="1202"/>
      <c r="H4614" s="1202"/>
      <c r="I4614" s="1202" t="s">
        <v>71</v>
      </c>
      <c r="J4614" s="1202"/>
      <c r="K4614" s="1202"/>
      <c r="L4614" s="1202"/>
      <c r="M4614" s="1202"/>
      <c r="N4614" s="1203" t="s">
        <v>2288</v>
      </c>
      <c r="O4614" s="1203" t="s">
        <v>73</v>
      </c>
      <c r="P4614" s="1203" t="s">
        <v>73</v>
      </c>
      <c r="Q4614" s="1203" t="s">
        <v>73</v>
      </c>
      <c r="R4614" s="1203" t="s">
        <v>73</v>
      </c>
      <c r="S4614" s="1218">
        <f>VLOOKUP($D4614,'NI-Ric'!$B$1:$W$2048,12,FALSE)</f>
        <v>0</v>
      </c>
      <c r="T4614" s="1218">
        <f>VLOOKUP($D4614,'NI-Ric'!$B$1:$W$2048,13,FALSE)</f>
        <v>0</v>
      </c>
      <c r="U4614" s="1218">
        <f>VLOOKUP($D4614,'NI-Ric'!$B$1:$W$2048,16,FALSE)</f>
        <v>0</v>
      </c>
      <c r="V4614" s="1218">
        <f>VLOOKUP($D4614,'NI-Ric'!$B$1:$W$2048,17,FALSE)</f>
        <v>0</v>
      </c>
      <c r="W4614" s="1218">
        <f>VLOOKUP($D4614,'NI-Ric'!$B$1:$W$2048,18,FALSE)</f>
        <v>0</v>
      </c>
      <c r="X4614" s="1218">
        <f>VLOOKUP($D4614,'NI-Ric'!$B$1:$W$2048,19,FALSE)</f>
        <v>0</v>
      </c>
    </row>
    <row r="4615" spans="1:24" hidden="1">
      <c r="A4615" s="509"/>
      <c r="B4615" s="509"/>
      <c r="C4615" s="509"/>
      <c r="D4615" s="1218" t="s">
        <v>2289</v>
      </c>
      <c r="E4615" s="1219" t="s">
        <v>3069</v>
      </c>
      <c r="F4615" s="1202"/>
      <c r="G4615" s="1202"/>
      <c r="H4615" s="1205" t="s">
        <v>2290</v>
      </c>
      <c r="I4615" s="1202" t="s">
        <v>53</v>
      </c>
      <c r="J4615" s="1202" t="s">
        <v>3071</v>
      </c>
      <c r="K4615" s="1202"/>
      <c r="L4615" s="1202" t="s">
        <v>1918</v>
      </c>
      <c r="M4615" s="1202" t="s">
        <v>2143</v>
      </c>
      <c r="N4615" s="1203" t="s">
        <v>2291</v>
      </c>
      <c r="O4615" s="1203" t="s">
        <v>73</v>
      </c>
      <c r="P4615" s="1203" t="s">
        <v>73</v>
      </c>
      <c r="Q4615" s="1203" t="s">
        <v>73</v>
      </c>
      <c r="R4615" s="1203" t="s">
        <v>73</v>
      </c>
      <c r="S4615" s="1218">
        <f>VLOOKUP($D4615,'NI-Ric'!$B$1:$W$2048,12,FALSE)</f>
        <v>0</v>
      </c>
      <c r="T4615" s="1218">
        <f>VLOOKUP($D4615,'NI-Ric'!$B$1:$W$2048,13,FALSE)</f>
        <v>0</v>
      </c>
      <c r="U4615" s="1218">
        <f>VLOOKUP($D4615,'NI-Ric'!$B$1:$W$2048,16,FALSE)</f>
        <v>0</v>
      </c>
      <c r="V4615" s="1218">
        <f>VLOOKUP($D4615,'NI-Ric'!$B$1:$W$2048,17,FALSE)</f>
        <v>0</v>
      </c>
      <c r="W4615" s="1218">
        <f>VLOOKUP($D4615,'NI-Ric'!$B$1:$W$2048,18,FALSE)</f>
        <v>0</v>
      </c>
      <c r="X4615" s="1218">
        <f>VLOOKUP($D4615,'NI-Ric'!$B$1:$W$2048,19,FALSE)</f>
        <v>0</v>
      </c>
    </row>
    <row r="4616" spans="1:24" hidden="1">
      <c r="A4616" s="509"/>
      <c r="B4616" s="509"/>
      <c r="C4616" s="509"/>
      <c r="D4616" s="1218" t="s">
        <v>2292</v>
      </c>
      <c r="E4616" s="1219" t="s">
        <v>3069</v>
      </c>
      <c r="F4616" s="1202"/>
      <c r="G4616" s="1202"/>
      <c r="H4616" s="1205" t="s">
        <v>2290</v>
      </c>
      <c r="I4616" s="1202" t="s">
        <v>53</v>
      </c>
      <c r="J4616" s="1202" t="s">
        <v>3071</v>
      </c>
      <c r="K4616" s="1202"/>
      <c r="L4616" s="1202" t="s">
        <v>1918</v>
      </c>
      <c r="M4616" s="1202" t="s">
        <v>2143</v>
      </c>
      <c r="N4616" s="1203" t="s">
        <v>2293</v>
      </c>
      <c r="O4616" s="1203" t="s">
        <v>73</v>
      </c>
      <c r="P4616" s="1203" t="s">
        <v>73</v>
      </c>
      <c r="Q4616" s="1203" t="s">
        <v>73</v>
      </c>
      <c r="R4616" s="1203" t="s">
        <v>73</v>
      </c>
      <c r="S4616" s="1218">
        <f>VLOOKUP($D4616,'NI-Ric'!$B$1:$W$2048,12,FALSE)</f>
        <v>0</v>
      </c>
      <c r="T4616" s="1218">
        <f>VLOOKUP($D4616,'NI-Ric'!$B$1:$W$2048,13,FALSE)</f>
        <v>0</v>
      </c>
      <c r="U4616" s="1218">
        <f>VLOOKUP($D4616,'NI-Ric'!$B$1:$W$2048,16,FALSE)</f>
        <v>0</v>
      </c>
      <c r="V4616" s="1218">
        <f>VLOOKUP($D4616,'NI-Ric'!$B$1:$W$2048,17,FALSE)</f>
        <v>0</v>
      </c>
      <c r="W4616" s="1218">
        <f>VLOOKUP($D4616,'NI-Ric'!$B$1:$W$2048,18,FALSE)</f>
        <v>0</v>
      </c>
      <c r="X4616" s="1218">
        <f>VLOOKUP($D4616,'NI-Ric'!$B$1:$W$2048,19,FALSE)</f>
        <v>0</v>
      </c>
    </row>
    <row r="4617" spans="1:24" hidden="1">
      <c r="A4617" s="509"/>
      <c r="B4617" s="509"/>
      <c r="C4617" s="509"/>
      <c r="D4617" s="1218" t="s">
        <v>2294</v>
      </c>
      <c r="E4617" s="1219" t="s">
        <v>3069</v>
      </c>
      <c r="F4617" s="1202"/>
      <c r="G4617" s="1202"/>
      <c r="H4617" s="1205" t="s">
        <v>2290</v>
      </c>
      <c r="I4617" s="1202" t="s">
        <v>53</v>
      </c>
      <c r="J4617" s="1202" t="s">
        <v>3071</v>
      </c>
      <c r="K4617" s="1202"/>
      <c r="L4617" s="1202" t="s">
        <v>1918</v>
      </c>
      <c r="M4617" s="1202" t="s">
        <v>2143</v>
      </c>
      <c r="N4617" s="1203" t="s">
        <v>2295</v>
      </c>
      <c r="O4617" s="1203" t="s">
        <v>73</v>
      </c>
      <c r="P4617" s="1203" t="s">
        <v>73</v>
      </c>
      <c r="Q4617" s="1203" t="s">
        <v>73</v>
      </c>
      <c r="R4617" s="1203" t="s">
        <v>73</v>
      </c>
      <c r="S4617" s="1218">
        <f>VLOOKUP($D4617,'NI-Ric'!$B$1:$W$2048,12,FALSE)</f>
        <v>0</v>
      </c>
      <c r="T4617" s="1218">
        <f>VLOOKUP($D4617,'NI-Ric'!$B$1:$W$2048,13,FALSE)</f>
        <v>0</v>
      </c>
      <c r="U4617" s="1218">
        <f>VLOOKUP($D4617,'NI-Ric'!$B$1:$W$2048,16,FALSE)</f>
        <v>0</v>
      </c>
      <c r="V4617" s="1218">
        <f>VLOOKUP($D4617,'NI-Ric'!$B$1:$W$2048,17,FALSE)</f>
        <v>0</v>
      </c>
      <c r="W4617" s="1218">
        <f>VLOOKUP($D4617,'NI-Ric'!$B$1:$W$2048,18,FALSE)</f>
        <v>0</v>
      </c>
      <c r="X4617" s="1218">
        <f>VLOOKUP($D4617,'NI-Ric'!$B$1:$W$2048,19,FALSE)</f>
        <v>0</v>
      </c>
    </row>
    <row r="4618" spans="1:24" hidden="1">
      <c r="A4618" s="509"/>
      <c r="B4618" s="509"/>
      <c r="C4618" s="509"/>
      <c r="D4618" s="1218" t="s">
        <v>2296</v>
      </c>
      <c r="E4618" s="1219" t="s">
        <v>3069</v>
      </c>
      <c r="F4618" s="1202"/>
      <c r="G4618" s="1202"/>
      <c r="H4618" s="1205" t="s">
        <v>2290</v>
      </c>
      <c r="I4618" s="1202" t="s">
        <v>53</v>
      </c>
      <c r="J4618" s="1202" t="s">
        <v>3071</v>
      </c>
      <c r="K4618" s="1202"/>
      <c r="L4618" s="1202" t="s">
        <v>1918</v>
      </c>
      <c r="M4618" s="1202" t="s">
        <v>2143</v>
      </c>
      <c r="N4618" s="1203" t="s">
        <v>2297</v>
      </c>
      <c r="O4618" s="1203" t="s">
        <v>73</v>
      </c>
      <c r="P4618" s="1203" t="s">
        <v>73</v>
      </c>
      <c r="Q4618" s="1203" t="s">
        <v>73</v>
      </c>
      <c r="R4618" s="1203" t="s">
        <v>73</v>
      </c>
      <c r="S4618" s="1218">
        <f>VLOOKUP($D4618,'NI-Ric'!$B$1:$W$2048,12,FALSE)</f>
        <v>0</v>
      </c>
      <c r="T4618" s="1218">
        <f>VLOOKUP($D4618,'NI-Ric'!$B$1:$W$2048,13,FALSE)</f>
        <v>0</v>
      </c>
      <c r="U4618" s="1218">
        <f>VLOOKUP($D4618,'NI-Ric'!$B$1:$W$2048,16,FALSE)</f>
        <v>0</v>
      </c>
      <c r="V4618" s="1218">
        <f>VLOOKUP($D4618,'NI-Ric'!$B$1:$W$2048,17,FALSE)</f>
        <v>0</v>
      </c>
      <c r="W4618" s="1218">
        <f>VLOOKUP($D4618,'NI-Ric'!$B$1:$W$2048,18,FALSE)</f>
        <v>0</v>
      </c>
      <c r="X4618" s="1218">
        <f>VLOOKUP($D4618,'NI-Ric'!$B$1:$W$2048,19,FALSE)</f>
        <v>0</v>
      </c>
    </row>
    <row r="4619" spans="1:24" ht="27" hidden="1">
      <c r="A4619" s="509"/>
      <c r="B4619" s="509"/>
      <c r="C4619" s="509"/>
      <c r="D4619" s="1218" t="s">
        <v>2298</v>
      </c>
      <c r="E4619" s="1219" t="s">
        <v>3069</v>
      </c>
      <c r="F4619" s="1202"/>
      <c r="G4619" s="1202"/>
      <c r="H4619" s="1205" t="s">
        <v>2290</v>
      </c>
      <c r="I4619" s="1202" t="s">
        <v>53</v>
      </c>
      <c r="J4619" s="1202" t="s">
        <v>3071</v>
      </c>
      <c r="K4619" s="1202"/>
      <c r="L4619" s="1202" t="s">
        <v>1918</v>
      </c>
      <c r="M4619" s="1202" t="s">
        <v>2143</v>
      </c>
      <c r="N4619" s="1203" t="s">
        <v>2299</v>
      </c>
      <c r="O4619" s="1203" t="s">
        <v>73</v>
      </c>
      <c r="P4619" s="1203" t="s">
        <v>73</v>
      </c>
      <c r="Q4619" s="1203" t="s">
        <v>73</v>
      </c>
      <c r="R4619" s="1203" t="s">
        <v>73</v>
      </c>
      <c r="S4619" s="1218">
        <f>VLOOKUP($D4619,'NI-Ric'!$B$1:$W$2048,12,FALSE)</f>
        <v>0</v>
      </c>
      <c r="T4619" s="1218">
        <f>VLOOKUP($D4619,'NI-Ric'!$B$1:$W$2048,13,FALSE)</f>
        <v>0</v>
      </c>
      <c r="U4619" s="1218">
        <f>VLOOKUP($D4619,'NI-Ric'!$B$1:$W$2048,16,FALSE)</f>
        <v>0</v>
      </c>
      <c r="V4619" s="1218">
        <f>VLOOKUP($D4619,'NI-Ric'!$B$1:$W$2048,17,FALSE)</f>
        <v>0</v>
      </c>
      <c r="W4619" s="1218">
        <f>VLOOKUP($D4619,'NI-Ric'!$B$1:$W$2048,18,FALSE)</f>
        <v>0</v>
      </c>
      <c r="X4619" s="1218">
        <f>VLOOKUP($D4619,'NI-Ric'!$B$1:$W$2048,19,FALSE)</f>
        <v>0</v>
      </c>
    </row>
    <row r="4620" spans="1:24" ht="27" hidden="1">
      <c r="A4620" s="509"/>
      <c r="B4620" s="509"/>
      <c r="C4620" s="509"/>
      <c r="D4620" s="1218" t="s">
        <v>2300</v>
      </c>
      <c r="E4620" s="1219" t="s">
        <v>3069</v>
      </c>
      <c r="F4620" s="1202"/>
      <c r="G4620" s="1202"/>
      <c r="H4620" s="1205" t="s">
        <v>2290</v>
      </c>
      <c r="I4620" s="1202" t="s">
        <v>53</v>
      </c>
      <c r="J4620" s="1202" t="s">
        <v>3071</v>
      </c>
      <c r="K4620" s="1202"/>
      <c r="L4620" s="1202" t="s">
        <v>1918</v>
      </c>
      <c r="M4620" s="1202" t="s">
        <v>2143</v>
      </c>
      <c r="N4620" s="1203" t="s">
        <v>2301</v>
      </c>
      <c r="O4620" s="1203" t="s">
        <v>73</v>
      </c>
      <c r="P4620" s="1203" t="s">
        <v>73</v>
      </c>
      <c r="Q4620" s="1203" t="s">
        <v>73</v>
      </c>
      <c r="R4620" s="1203" t="s">
        <v>73</v>
      </c>
      <c r="S4620" s="1218">
        <f>VLOOKUP($D4620,'NI-Ric'!$B$1:$W$2048,12,FALSE)</f>
        <v>0</v>
      </c>
      <c r="T4620" s="1218">
        <f>VLOOKUP($D4620,'NI-Ric'!$B$1:$W$2048,13,FALSE)</f>
        <v>0</v>
      </c>
      <c r="U4620" s="1218">
        <f>VLOOKUP($D4620,'NI-Ric'!$B$1:$W$2048,16,FALSE)</f>
        <v>0</v>
      </c>
      <c r="V4620" s="1218">
        <f>VLOOKUP($D4620,'NI-Ric'!$B$1:$W$2048,17,FALSE)</f>
        <v>0</v>
      </c>
      <c r="W4620" s="1218">
        <f>VLOOKUP($D4620,'NI-Ric'!$B$1:$W$2048,18,FALSE)</f>
        <v>0</v>
      </c>
      <c r="X4620" s="1218">
        <f>VLOOKUP($D4620,'NI-Ric'!$B$1:$W$2048,19,FALSE)</f>
        <v>0</v>
      </c>
    </row>
    <row r="4621" spans="1:24" ht="27" hidden="1">
      <c r="A4621" s="509"/>
      <c r="B4621" s="509"/>
      <c r="C4621" s="509"/>
      <c r="D4621" s="1218" t="s">
        <v>2302</v>
      </c>
      <c r="E4621" s="1219" t="s">
        <v>3069</v>
      </c>
      <c r="F4621" s="1202"/>
      <c r="G4621" s="1202"/>
      <c r="H4621" s="1205" t="s">
        <v>2290</v>
      </c>
      <c r="I4621" s="1202" t="s">
        <v>53</v>
      </c>
      <c r="J4621" s="1202" t="s">
        <v>3071</v>
      </c>
      <c r="K4621" s="1202"/>
      <c r="L4621" s="1202" t="s">
        <v>1918</v>
      </c>
      <c r="M4621" s="1202" t="s">
        <v>2143</v>
      </c>
      <c r="N4621" s="1203" t="s">
        <v>2303</v>
      </c>
      <c r="O4621" s="1203" t="s">
        <v>73</v>
      </c>
      <c r="P4621" s="1203" t="s">
        <v>73</v>
      </c>
      <c r="Q4621" s="1203" t="s">
        <v>73</v>
      </c>
      <c r="R4621" s="1203" t="s">
        <v>73</v>
      </c>
      <c r="S4621" s="1218">
        <f>VLOOKUP($D4621,'NI-Ric'!$B$1:$W$2048,12,FALSE)</f>
        <v>0</v>
      </c>
      <c r="T4621" s="1218">
        <f>VLOOKUP($D4621,'NI-Ric'!$B$1:$W$2048,13,FALSE)</f>
        <v>0</v>
      </c>
      <c r="U4621" s="1218">
        <f>VLOOKUP($D4621,'NI-Ric'!$B$1:$W$2048,16,FALSE)</f>
        <v>0</v>
      </c>
      <c r="V4621" s="1218">
        <f>VLOOKUP($D4621,'NI-Ric'!$B$1:$W$2048,17,FALSE)</f>
        <v>0</v>
      </c>
      <c r="W4621" s="1218">
        <f>VLOOKUP($D4621,'NI-Ric'!$B$1:$W$2048,18,FALSE)</f>
        <v>0</v>
      </c>
      <c r="X4621" s="1218">
        <f>VLOOKUP($D4621,'NI-Ric'!$B$1:$W$2048,19,FALSE)</f>
        <v>0</v>
      </c>
    </row>
    <row r="4622" spans="1:24" ht="27" hidden="1">
      <c r="A4622" s="509"/>
      <c r="B4622" s="509"/>
      <c r="C4622" s="509"/>
      <c r="D4622" s="1218" t="s">
        <v>2304</v>
      </c>
      <c r="E4622" s="1219" t="s">
        <v>3069</v>
      </c>
      <c r="F4622" s="1202"/>
      <c r="G4622" s="1202"/>
      <c r="H4622" s="1205" t="s">
        <v>2290</v>
      </c>
      <c r="I4622" s="1202" t="s">
        <v>53</v>
      </c>
      <c r="J4622" s="1202" t="s">
        <v>3071</v>
      </c>
      <c r="K4622" s="1202"/>
      <c r="L4622" s="1202" t="s">
        <v>1918</v>
      </c>
      <c r="M4622" s="1202" t="s">
        <v>2143</v>
      </c>
      <c r="N4622" s="1203" t="s">
        <v>2305</v>
      </c>
      <c r="O4622" s="1203" t="s">
        <v>73</v>
      </c>
      <c r="P4622" s="1203" t="s">
        <v>73</v>
      </c>
      <c r="Q4622" s="1203" t="s">
        <v>73</v>
      </c>
      <c r="R4622" s="1203" t="s">
        <v>73</v>
      </c>
      <c r="S4622" s="1218">
        <f>VLOOKUP($D4622,'NI-Ric'!$B$1:$W$2048,12,FALSE)</f>
        <v>0</v>
      </c>
      <c r="T4622" s="1218">
        <f>VLOOKUP($D4622,'NI-Ric'!$B$1:$W$2048,13,FALSE)</f>
        <v>0</v>
      </c>
      <c r="U4622" s="1218">
        <f>VLOOKUP($D4622,'NI-Ric'!$B$1:$W$2048,16,FALSE)</f>
        <v>0</v>
      </c>
      <c r="V4622" s="1218">
        <f>VLOOKUP($D4622,'NI-Ric'!$B$1:$W$2048,17,FALSE)</f>
        <v>0</v>
      </c>
      <c r="W4622" s="1218">
        <f>VLOOKUP($D4622,'NI-Ric'!$B$1:$W$2048,18,FALSE)</f>
        <v>0</v>
      </c>
      <c r="X4622" s="1218">
        <f>VLOOKUP($D4622,'NI-Ric'!$B$1:$W$2048,19,FALSE)</f>
        <v>0</v>
      </c>
    </row>
    <row r="4623" spans="1:24" hidden="1">
      <c r="A4623" s="509"/>
      <c r="B4623" s="509"/>
      <c r="C4623" s="509"/>
      <c r="D4623" s="1218" t="s">
        <v>2306</v>
      </c>
      <c r="E4623" s="1219" t="s">
        <v>3069</v>
      </c>
      <c r="F4623" s="1202"/>
      <c r="G4623" s="1202"/>
      <c r="H4623" s="1205" t="s">
        <v>2290</v>
      </c>
      <c r="I4623" s="1202" t="s">
        <v>53</v>
      </c>
      <c r="J4623" s="1202" t="s">
        <v>3071</v>
      </c>
      <c r="K4623" s="1202"/>
      <c r="L4623" s="1202" t="s">
        <v>1918</v>
      </c>
      <c r="M4623" s="1202" t="s">
        <v>2143</v>
      </c>
      <c r="N4623" s="1203" t="s">
        <v>2307</v>
      </c>
      <c r="O4623" s="1203" t="s">
        <v>73</v>
      </c>
      <c r="P4623" s="1203" t="s">
        <v>73</v>
      </c>
      <c r="Q4623" s="1203" t="s">
        <v>73</v>
      </c>
      <c r="R4623" s="1203" t="s">
        <v>73</v>
      </c>
      <c r="S4623" s="1218">
        <f>VLOOKUP($D4623,'NI-Ric'!$B$1:$W$2048,12,FALSE)</f>
        <v>0</v>
      </c>
      <c r="T4623" s="1218">
        <f>VLOOKUP($D4623,'NI-Ric'!$B$1:$W$2048,13,FALSE)</f>
        <v>0</v>
      </c>
      <c r="U4623" s="1218">
        <f>VLOOKUP($D4623,'NI-Ric'!$B$1:$W$2048,16,FALSE)</f>
        <v>0</v>
      </c>
      <c r="V4623" s="1218">
        <f>VLOOKUP($D4623,'NI-Ric'!$B$1:$W$2048,17,FALSE)</f>
        <v>0</v>
      </c>
      <c r="W4623" s="1218">
        <f>VLOOKUP($D4623,'NI-Ric'!$B$1:$W$2048,18,FALSE)</f>
        <v>0</v>
      </c>
      <c r="X4623" s="1218">
        <f>VLOOKUP($D4623,'NI-Ric'!$B$1:$W$2048,19,FALSE)</f>
        <v>0</v>
      </c>
    </row>
    <row r="4624" spans="1:24" ht="27" hidden="1">
      <c r="A4624" s="509"/>
      <c r="B4624" s="509"/>
      <c r="C4624" s="509"/>
      <c r="D4624" s="1218" t="s">
        <v>2308</v>
      </c>
      <c r="E4624" s="1219" t="s">
        <v>3069</v>
      </c>
      <c r="F4624" s="1202"/>
      <c r="G4624" s="1202"/>
      <c r="H4624" s="1205" t="s">
        <v>2290</v>
      </c>
      <c r="I4624" s="1202" t="s">
        <v>53</v>
      </c>
      <c r="J4624" s="1202" t="s">
        <v>3071</v>
      </c>
      <c r="K4624" s="1202"/>
      <c r="L4624" s="1202" t="s">
        <v>1918</v>
      </c>
      <c r="M4624" s="1202" t="s">
        <v>2143</v>
      </c>
      <c r="N4624" s="1203" t="s">
        <v>2309</v>
      </c>
      <c r="O4624" s="1203" t="s">
        <v>73</v>
      </c>
      <c r="P4624" s="1203" t="s">
        <v>73</v>
      </c>
      <c r="Q4624" s="1203" t="s">
        <v>73</v>
      </c>
      <c r="R4624" s="1203" t="s">
        <v>73</v>
      </c>
      <c r="S4624" s="1218">
        <f>VLOOKUP($D4624,'NI-Ric'!$B$1:$W$2048,12,FALSE)</f>
        <v>0</v>
      </c>
      <c r="T4624" s="1218">
        <f>VLOOKUP($D4624,'NI-Ric'!$B$1:$W$2048,13,FALSE)</f>
        <v>0</v>
      </c>
      <c r="U4624" s="1218">
        <f>VLOOKUP($D4624,'NI-Ric'!$B$1:$W$2048,16,FALSE)</f>
        <v>0</v>
      </c>
      <c r="V4624" s="1218">
        <f>VLOOKUP($D4624,'NI-Ric'!$B$1:$W$2048,17,FALSE)</f>
        <v>0</v>
      </c>
      <c r="W4624" s="1218">
        <f>VLOOKUP($D4624,'NI-Ric'!$B$1:$W$2048,18,FALSE)</f>
        <v>0</v>
      </c>
      <c r="X4624" s="1218">
        <f>VLOOKUP($D4624,'NI-Ric'!$B$1:$W$2048,19,FALSE)</f>
        <v>0</v>
      </c>
    </row>
    <row r="4625" spans="1:24" ht="27" hidden="1">
      <c r="A4625" s="509"/>
      <c r="B4625" s="509"/>
      <c r="C4625" s="509"/>
      <c r="D4625" s="1218" t="s">
        <v>2310</v>
      </c>
      <c r="E4625" s="1219" t="s">
        <v>3069</v>
      </c>
      <c r="F4625" s="1202"/>
      <c r="G4625" s="1202"/>
      <c r="H4625" s="1205" t="s">
        <v>2290</v>
      </c>
      <c r="I4625" s="1202" t="s">
        <v>53</v>
      </c>
      <c r="J4625" s="1202" t="s">
        <v>3071</v>
      </c>
      <c r="K4625" s="1202"/>
      <c r="L4625" s="1202" t="s">
        <v>1918</v>
      </c>
      <c r="M4625" s="1202" t="s">
        <v>2143</v>
      </c>
      <c r="N4625" s="1203" t="s">
        <v>2311</v>
      </c>
      <c r="O4625" s="1203" t="s">
        <v>73</v>
      </c>
      <c r="P4625" s="1203" t="s">
        <v>73</v>
      </c>
      <c r="Q4625" s="1203" t="s">
        <v>73</v>
      </c>
      <c r="R4625" s="1203" t="s">
        <v>73</v>
      </c>
      <c r="S4625" s="1218">
        <f>VLOOKUP($D4625,'NI-Ric'!$B$1:$W$2048,12,FALSE)</f>
        <v>0</v>
      </c>
      <c r="T4625" s="1218">
        <f>VLOOKUP($D4625,'NI-Ric'!$B$1:$W$2048,13,FALSE)</f>
        <v>0</v>
      </c>
      <c r="U4625" s="1218">
        <f>VLOOKUP($D4625,'NI-Ric'!$B$1:$W$2048,16,FALSE)</f>
        <v>0</v>
      </c>
      <c r="V4625" s="1218">
        <f>VLOOKUP($D4625,'NI-Ric'!$B$1:$W$2048,17,FALSE)</f>
        <v>0</v>
      </c>
      <c r="W4625" s="1218">
        <f>VLOOKUP($D4625,'NI-Ric'!$B$1:$W$2048,18,FALSE)</f>
        <v>0</v>
      </c>
      <c r="X4625" s="1218">
        <f>VLOOKUP($D4625,'NI-Ric'!$B$1:$W$2048,19,FALSE)</f>
        <v>0</v>
      </c>
    </row>
    <row r="4626" spans="1:24" ht="27" hidden="1">
      <c r="A4626" s="509"/>
      <c r="B4626" s="509"/>
      <c r="C4626" s="509"/>
      <c r="D4626" s="1218" t="s">
        <v>2312</v>
      </c>
      <c r="E4626" s="1219" t="s">
        <v>3069</v>
      </c>
      <c r="F4626" s="1202"/>
      <c r="G4626" s="1202"/>
      <c r="H4626" s="1205" t="s">
        <v>2290</v>
      </c>
      <c r="I4626" s="1202" t="s">
        <v>53</v>
      </c>
      <c r="J4626" s="1202" t="s">
        <v>3071</v>
      </c>
      <c r="K4626" s="1202"/>
      <c r="L4626" s="1202" t="s">
        <v>1918</v>
      </c>
      <c r="M4626" s="1202" t="s">
        <v>2143</v>
      </c>
      <c r="N4626" s="1203" t="s">
        <v>2313</v>
      </c>
      <c r="O4626" s="1203" t="s">
        <v>73</v>
      </c>
      <c r="P4626" s="1203" t="s">
        <v>73</v>
      </c>
      <c r="Q4626" s="1203" t="s">
        <v>73</v>
      </c>
      <c r="R4626" s="1203" t="s">
        <v>73</v>
      </c>
      <c r="S4626" s="1218">
        <f>VLOOKUP($D4626,'NI-Ric'!$B$1:$W$2048,12,FALSE)</f>
        <v>0</v>
      </c>
      <c r="T4626" s="1218">
        <f>VLOOKUP($D4626,'NI-Ric'!$B$1:$W$2048,13,FALSE)</f>
        <v>0</v>
      </c>
      <c r="U4626" s="1218">
        <f>VLOOKUP($D4626,'NI-Ric'!$B$1:$W$2048,16,FALSE)</f>
        <v>0</v>
      </c>
      <c r="V4626" s="1218">
        <f>VLOOKUP($D4626,'NI-Ric'!$B$1:$W$2048,17,FALSE)</f>
        <v>0</v>
      </c>
      <c r="W4626" s="1218">
        <f>VLOOKUP($D4626,'NI-Ric'!$B$1:$W$2048,18,FALSE)</f>
        <v>0</v>
      </c>
      <c r="X4626" s="1218">
        <f>VLOOKUP($D4626,'NI-Ric'!$B$1:$W$2048,19,FALSE)</f>
        <v>0</v>
      </c>
    </row>
    <row r="4627" spans="1:24" hidden="1">
      <c r="A4627" s="509"/>
      <c r="B4627" s="509"/>
      <c r="C4627" s="509"/>
      <c r="D4627" s="1218" t="s">
        <v>2314</v>
      </c>
      <c r="E4627" s="1219" t="s">
        <v>3069</v>
      </c>
      <c r="F4627" s="1202"/>
      <c r="G4627" s="1202"/>
      <c r="H4627" s="1205" t="s">
        <v>2315</v>
      </c>
      <c r="I4627" s="1202" t="s">
        <v>53</v>
      </c>
      <c r="J4627" s="1202" t="s">
        <v>3071</v>
      </c>
      <c r="K4627" s="1202"/>
      <c r="L4627" s="1202" t="s">
        <v>1918</v>
      </c>
      <c r="M4627" s="1202" t="s">
        <v>2143</v>
      </c>
      <c r="N4627" s="1203" t="s">
        <v>2316</v>
      </c>
      <c r="O4627" s="1203" t="s">
        <v>73</v>
      </c>
      <c r="P4627" s="1203" t="s">
        <v>73</v>
      </c>
      <c r="Q4627" s="1203" t="s">
        <v>73</v>
      </c>
      <c r="R4627" s="1203" t="s">
        <v>73</v>
      </c>
      <c r="S4627" s="1218">
        <f>VLOOKUP($D4627,'NI-Ric'!$B$1:$W$2048,12,FALSE)</f>
        <v>0</v>
      </c>
      <c r="T4627" s="1218">
        <f>VLOOKUP($D4627,'NI-Ric'!$B$1:$W$2048,13,FALSE)</f>
        <v>0</v>
      </c>
      <c r="U4627" s="1218">
        <f>VLOOKUP($D4627,'NI-Ric'!$B$1:$W$2048,16,FALSE)</f>
        <v>0</v>
      </c>
      <c r="V4627" s="1218">
        <f>VLOOKUP($D4627,'NI-Ric'!$B$1:$W$2048,17,FALSE)</f>
        <v>0</v>
      </c>
      <c r="W4627" s="1218">
        <f>VLOOKUP($D4627,'NI-Ric'!$B$1:$W$2048,18,FALSE)</f>
        <v>0</v>
      </c>
      <c r="X4627" s="1218">
        <f>VLOOKUP($D4627,'NI-Ric'!$B$1:$W$2048,19,FALSE)</f>
        <v>0</v>
      </c>
    </row>
    <row r="4628" spans="1:24" hidden="1">
      <c r="A4628" s="509"/>
      <c r="B4628" s="509"/>
      <c r="C4628" s="509"/>
      <c r="D4628" s="1218" t="s">
        <v>2317</v>
      </c>
      <c r="E4628" s="1219" t="s">
        <v>3069</v>
      </c>
      <c r="F4628" s="1202"/>
      <c r="G4628" s="1202"/>
      <c r="H4628" s="1205" t="s">
        <v>2315</v>
      </c>
      <c r="I4628" s="1202" t="s">
        <v>53</v>
      </c>
      <c r="J4628" s="1202" t="s">
        <v>3071</v>
      </c>
      <c r="K4628" s="1202"/>
      <c r="L4628" s="1202" t="s">
        <v>1918</v>
      </c>
      <c r="M4628" s="1202" t="s">
        <v>2143</v>
      </c>
      <c r="N4628" s="1203" t="s">
        <v>2318</v>
      </c>
      <c r="O4628" s="1203" t="s">
        <v>73</v>
      </c>
      <c r="P4628" s="1203" t="s">
        <v>73</v>
      </c>
      <c r="Q4628" s="1203" t="s">
        <v>73</v>
      </c>
      <c r="R4628" s="1203" t="s">
        <v>73</v>
      </c>
      <c r="S4628" s="1218">
        <f>VLOOKUP($D4628,'NI-Ric'!$B$1:$W$2048,12,FALSE)</f>
        <v>0</v>
      </c>
      <c r="T4628" s="1218">
        <f>VLOOKUP($D4628,'NI-Ric'!$B$1:$W$2048,13,FALSE)</f>
        <v>0</v>
      </c>
      <c r="U4628" s="1218">
        <f>VLOOKUP($D4628,'NI-Ric'!$B$1:$W$2048,16,FALSE)</f>
        <v>0</v>
      </c>
      <c r="V4628" s="1218">
        <f>VLOOKUP($D4628,'NI-Ric'!$B$1:$W$2048,17,FALSE)</f>
        <v>0</v>
      </c>
      <c r="W4628" s="1218">
        <f>VLOOKUP($D4628,'NI-Ric'!$B$1:$W$2048,18,FALSE)</f>
        <v>0</v>
      </c>
      <c r="X4628" s="1218">
        <f>VLOOKUP($D4628,'NI-Ric'!$B$1:$W$2048,19,FALSE)</f>
        <v>0</v>
      </c>
    </row>
    <row r="4629" spans="1:24" hidden="1">
      <c r="A4629" s="509"/>
      <c r="B4629" s="509"/>
      <c r="C4629" s="509"/>
      <c r="D4629" s="1218" t="s">
        <v>2319</v>
      </c>
      <c r="E4629" s="1219" t="s">
        <v>3069</v>
      </c>
      <c r="F4629" s="1202"/>
      <c r="G4629" s="1202"/>
      <c r="H4629" s="1205" t="s">
        <v>2315</v>
      </c>
      <c r="I4629" s="1202" t="s">
        <v>53</v>
      </c>
      <c r="J4629" s="1202" t="s">
        <v>3071</v>
      </c>
      <c r="K4629" s="1202"/>
      <c r="L4629" s="1202" t="s">
        <v>1918</v>
      </c>
      <c r="M4629" s="1202" t="s">
        <v>2143</v>
      </c>
      <c r="N4629" s="1203" t="s">
        <v>2320</v>
      </c>
      <c r="O4629" s="1203" t="s">
        <v>73</v>
      </c>
      <c r="P4629" s="1203" t="s">
        <v>73</v>
      </c>
      <c r="Q4629" s="1203" t="s">
        <v>73</v>
      </c>
      <c r="R4629" s="1203" t="s">
        <v>73</v>
      </c>
      <c r="S4629" s="1218">
        <f>VLOOKUP($D4629,'NI-Ric'!$B$1:$W$2048,12,FALSE)</f>
        <v>0</v>
      </c>
      <c r="T4629" s="1218">
        <f>VLOOKUP($D4629,'NI-Ric'!$B$1:$W$2048,13,FALSE)</f>
        <v>0</v>
      </c>
      <c r="U4629" s="1218">
        <f>VLOOKUP($D4629,'NI-Ric'!$B$1:$W$2048,16,FALSE)</f>
        <v>0</v>
      </c>
      <c r="V4629" s="1218">
        <f>VLOOKUP($D4629,'NI-Ric'!$B$1:$W$2048,17,FALSE)</f>
        <v>0</v>
      </c>
      <c r="W4629" s="1218">
        <f>VLOOKUP($D4629,'NI-Ric'!$B$1:$W$2048,18,FALSE)</f>
        <v>0</v>
      </c>
      <c r="X4629" s="1218">
        <f>VLOOKUP($D4629,'NI-Ric'!$B$1:$W$2048,19,FALSE)</f>
        <v>0</v>
      </c>
    </row>
    <row r="4630" spans="1:24" hidden="1">
      <c r="A4630" s="509"/>
      <c r="B4630" s="509"/>
      <c r="C4630" s="509"/>
      <c r="D4630" s="1218" t="s">
        <v>2321</v>
      </c>
      <c r="E4630" s="1219" t="s">
        <v>3069</v>
      </c>
      <c r="F4630" s="1202"/>
      <c r="G4630" s="1202"/>
      <c r="H4630" s="1205" t="s">
        <v>2315</v>
      </c>
      <c r="I4630" s="1202" t="s">
        <v>53</v>
      </c>
      <c r="J4630" s="1202" t="s">
        <v>3071</v>
      </c>
      <c r="K4630" s="1202"/>
      <c r="L4630" s="1202" t="s">
        <v>1918</v>
      </c>
      <c r="M4630" s="1202" t="s">
        <v>2143</v>
      </c>
      <c r="N4630" s="1203" t="s">
        <v>2322</v>
      </c>
      <c r="O4630" s="1203" t="s">
        <v>73</v>
      </c>
      <c r="P4630" s="1203" t="s">
        <v>73</v>
      </c>
      <c r="Q4630" s="1203" t="s">
        <v>73</v>
      </c>
      <c r="R4630" s="1203" t="s">
        <v>73</v>
      </c>
      <c r="S4630" s="1218">
        <f>VLOOKUP($D4630,'NI-Ric'!$B$1:$W$2048,12,FALSE)</f>
        <v>0</v>
      </c>
      <c r="T4630" s="1218">
        <f>VLOOKUP($D4630,'NI-Ric'!$B$1:$W$2048,13,FALSE)</f>
        <v>0</v>
      </c>
      <c r="U4630" s="1218">
        <f>VLOOKUP($D4630,'NI-Ric'!$B$1:$W$2048,16,FALSE)</f>
        <v>0</v>
      </c>
      <c r="V4630" s="1218">
        <f>VLOOKUP($D4630,'NI-Ric'!$B$1:$W$2048,17,FALSE)</f>
        <v>0</v>
      </c>
      <c r="W4630" s="1218">
        <f>VLOOKUP($D4630,'NI-Ric'!$B$1:$W$2048,18,FALSE)</f>
        <v>0</v>
      </c>
      <c r="X4630" s="1218">
        <f>VLOOKUP($D4630,'NI-Ric'!$B$1:$W$2048,19,FALSE)</f>
        <v>0</v>
      </c>
    </row>
    <row r="4631" spans="1:24" ht="27" hidden="1">
      <c r="A4631" s="509"/>
      <c r="B4631" s="509"/>
      <c r="C4631" s="509"/>
      <c r="D4631" s="1218" t="s">
        <v>2323</v>
      </c>
      <c r="E4631" s="1219" t="s">
        <v>3069</v>
      </c>
      <c r="F4631" s="1202"/>
      <c r="G4631" s="1202"/>
      <c r="H4631" s="1205" t="s">
        <v>2315</v>
      </c>
      <c r="I4631" s="1202" t="s">
        <v>53</v>
      </c>
      <c r="J4631" s="1202" t="s">
        <v>3071</v>
      </c>
      <c r="K4631" s="1202"/>
      <c r="L4631" s="1202" t="s">
        <v>1918</v>
      </c>
      <c r="M4631" s="1202" t="s">
        <v>2143</v>
      </c>
      <c r="N4631" s="1203" t="s">
        <v>2324</v>
      </c>
      <c r="O4631" s="1203" t="s">
        <v>73</v>
      </c>
      <c r="P4631" s="1203" t="s">
        <v>73</v>
      </c>
      <c r="Q4631" s="1203" t="s">
        <v>73</v>
      </c>
      <c r="R4631" s="1203" t="s">
        <v>73</v>
      </c>
      <c r="S4631" s="1218">
        <f>VLOOKUP($D4631,'NI-Ric'!$B$1:$W$2048,12,FALSE)</f>
        <v>0</v>
      </c>
      <c r="T4631" s="1218">
        <f>VLOOKUP($D4631,'NI-Ric'!$B$1:$W$2048,13,FALSE)</f>
        <v>0</v>
      </c>
      <c r="U4631" s="1218">
        <f>VLOOKUP($D4631,'NI-Ric'!$B$1:$W$2048,16,FALSE)</f>
        <v>0</v>
      </c>
      <c r="V4631" s="1218">
        <f>VLOOKUP($D4631,'NI-Ric'!$B$1:$W$2048,17,FALSE)</f>
        <v>0</v>
      </c>
      <c r="W4631" s="1218">
        <f>VLOOKUP($D4631,'NI-Ric'!$B$1:$W$2048,18,FALSE)</f>
        <v>0</v>
      </c>
      <c r="X4631" s="1218">
        <f>VLOOKUP($D4631,'NI-Ric'!$B$1:$W$2048,19,FALSE)</f>
        <v>0</v>
      </c>
    </row>
    <row r="4632" spans="1:24" ht="27" hidden="1">
      <c r="A4632" s="509"/>
      <c r="B4632" s="509"/>
      <c r="C4632" s="509"/>
      <c r="D4632" s="1218" t="s">
        <v>2325</v>
      </c>
      <c r="E4632" s="1219" t="s">
        <v>3069</v>
      </c>
      <c r="F4632" s="1202"/>
      <c r="G4632" s="1202"/>
      <c r="H4632" s="1205" t="s">
        <v>2315</v>
      </c>
      <c r="I4632" s="1202" t="s">
        <v>53</v>
      </c>
      <c r="J4632" s="1202" t="s">
        <v>3071</v>
      </c>
      <c r="K4632" s="1202"/>
      <c r="L4632" s="1202" t="s">
        <v>1918</v>
      </c>
      <c r="M4632" s="1202" t="s">
        <v>2143</v>
      </c>
      <c r="N4632" s="1203" t="s">
        <v>2326</v>
      </c>
      <c r="O4632" s="1203" t="s">
        <v>73</v>
      </c>
      <c r="P4632" s="1203" t="s">
        <v>73</v>
      </c>
      <c r="Q4632" s="1203" t="s">
        <v>73</v>
      </c>
      <c r="R4632" s="1203" t="s">
        <v>73</v>
      </c>
      <c r="S4632" s="1218">
        <f>VLOOKUP($D4632,'NI-Ric'!$B$1:$W$2048,12,FALSE)</f>
        <v>0</v>
      </c>
      <c r="T4632" s="1218">
        <f>VLOOKUP($D4632,'NI-Ric'!$B$1:$W$2048,13,FALSE)</f>
        <v>0</v>
      </c>
      <c r="U4632" s="1218">
        <f>VLOOKUP($D4632,'NI-Ric'!$B$1:$W$2048,16,FALSE)</f>
        <v>0</v>
      </c>
      <c r="V4632" s="1218">
        <f>VLOOKUP($D4632,'NI-Ric'!$B$1:$W$2048,17,FALSE)</f>
        <v>0</v>
      </c>
      <c r="W4632" s="1218">
        <f>VLOOKUP($D4632,'NI-Ric'!$B$1:$W$2048,18,FALSE)</f>
        <v>0</v>
      </c>
      <c r="X4632" s="1218">
        <f>VLOOKUP($D4632,'NI-Ric'!$B$1:$W$2048,19,FALSE)</f>
        <v>0</v>
      </c>
    </row>
    <row r="4633" spans="1:24" ht="27" hidden="1">
      <c r="A4633" s="509"/>
      <c r="B4633" s="509"/>
      <c r="C4633" s="509"/>
      <c r="D4633" s="1218" t="s">
        <v>2327</v>
      </c>
      <c r="E4633" s="1219" t="s">
        <v>3069</v>
      </c>
      <c r="F4633" s="1202"/>
      <c r="G4633" s="1202"/>
      <c r="H4633" s="1205" t="s">
        <v>2315</v>
      </c>
      <c r="I4633" s="1202" t="s">
        <v>53</v>
      </c>
      <c r="J4633" s="1202" t="s">
        <v>3071</v>
      </c>
      <c r="K4633" s="1202"/>
      <c r="L4633" s="1202" t="s">
        <v>1918</v>
      </c>
      <c r="M4633" s="1202" t="s">
        <v>2143</v>
      </c>
      <c r="N4633" s="1203" t="s">
        <v>2328</v>
      </c>
      <c r="O4633" s="1203" t="s">
        <v>73</v>
      </c>
      <c r="P4633" s="1203" t="s">
        <v>73</v>
      </c>
      <c r="Q4633" s="1203" t="s">
        <v>73</v>
      </c>
      <c r="R4633" s="1203" t="s">
        <v>73</v>
      </c>
      <c r="S4633" s="1218">
        <f>VLOOKUP($D4633,'NI-Ric'!$B$1:$W$2048,12,FALSE)</f>
        <v>0</v>
      </c>
      <c r="T4633" s="1218">
        <f>VLOOKUP($D4633,'NI-Ric'!$B$1:$W$2048,13,FALSE)</f>
        <v>0</v>
      </c>
      <c r="U4633" s="1218">
        <f>VLOOKUP($D4633,'NI-Ric'!$B$1:$W$2048,16,FALSE)</f>
        <v>0</v>
      </c>
      <c r="V4633" s="1218">
        <f>VLOOKUP($D4633,'NI-Ric'!$B$1:$W$2048,17,FALSE)</f>
        <v>0</v>
      </c>
      <c r="W4633" s="1218">
        <f>VLOOKUP($D4633,'NI-Ric'!$B$1:$W$2048,18,FALSE)</f>
        <v>0</v>
      </c>
      <c r="X4633" s="1218">
        <f>VLOOKUP($D4633,'NI-Ric'!$B$1:$W$2048,19,FALSE)</f>
        <v>0</v>
      </c>
    </row>
    <row r="4634" spans="1:24" ht="27" hidden="1">
      <c r="A4634" s="509"/>
      <c r="B4634" s="509"/>
      <c r="C4634" s="509"/>
      <c r="D4634" s="1218" t="s">
        <v>2329</v>
      </c>
      <c r="E4634" s="1219" t="s">
        <v>3069</v>
      </c>
      <c r="F4634" s="1202"/>
      <c r="G4634" s="1202"/>
      <c r="H4634" s="1205" t="s">
        <v>2315</v>
      </c>
      <c r="I4634" s="1202" t="s">
        <v>53</v>
      </c>
      <c r="J4634" s="1202" t="s">
        <v>3071</v>
      </c>
      <c r="K4634" s="1202"/>
      <c r="L4634" s="1202" t="s">
        <v>1918</v>
      </c>
      <c r="M4634" s="1202" t="s">
        <v>2143</v>
      </c>
      <c r="N4634" s="1203" t="s">
        <v>2330</v>
      </c>
      <c r="O4634" s="1203" t="s">
        <v>73</v>
      </c>
      <c r="P4634" s="1203" t="s">
        <v>73</v>
      </c>
      <c r="Q4634" s="1203" t="s">
        <v>73</v>
      </c>
      <c r="R4634" s="1203" t="s">
        <v>73</v>
      </c>
      <c r="S4634" s="1218">
        <f>VLOOKUP($D4634,'NI-Ric'!$B$1:$W$2048,12,FALSE)</f>
        <v>0</v>
      </c>
      <c r="T4634" s="1218">
        <f>VLOOKUP($D4634,'NI-Ric'!$B$1:$W$2048,13,FALSE)</f>
        <v>0</v>
      </c>
      <c r="U4634" s="1218">
        <f>VLOOKUP($D4634,'NI-Ric'!$B$1:$W$2048,16,FALSE)</f>
        <v>0</v>
      </c>
      <c r="V4634" s="1218">
        <f>VLOOKUP($D4634,'NI-Ric'!$B$1:$W$2048,17,FALSE)</f>
        <v>0</v>
      </c>
      <c r="W4634" s="1218">
        <f>VLOOKUP($D4634,'NI-Ric'!$B$1:$W$2048,18,FALSE)</f>
        <v>0</v>
      </c>
      <c r="X4634" s="1218">
        <f>VLOOKUP($D4634,'NI-Ric'!$B$1:$W$2048,19,FALSE)</f>
        <v>0</v>
      </c>
    </row>
    <row r="4635" spans="1:24" hidden="1">
      <c r="A4635" s="509"/>
      <c r="B4635" s="509"/>
      <c r="C4635" s="509"/>
      <c r="D4635" s="1218" t="s">
        <v>2331</v>
      </c>
      <c r="E4635" s="1219" t="s">
        <v>3069</v>
      </c>
      <c r="F4635" s="1202"/>
      <c r="G4635" s="1202"/>
      <c r="H4635" s="1205" t="s">
        <v>2315</v>
      </c>
      <c r="I4635" s="1202" t="s">
        <v>53</v>
      </c>
      <c r="J4635" s="1202" t="s">
        <v>3071</v>
      </c>
      <c r="K4635" s="1202"/>
      <c r="L4635" s="1202" t="s">
        <v>1918</v>
      </c>
      <c r="M4635" s="1202" t="s">
        <v>2143</v>
      </c>
      <c r="N4635" s="1203" t="s">
        <v>2332</v>
      </c>
      <c r="O4635" s="1203" t="s">
        <v>73</v>
      </c>
      <c r="P4635" s="1203" t="s">
        <v>73</v>
      </c>
      <c r="Q4635" s="1203" t="s">
        <v>73</v>
      </c>
      <c r="R4635" s="1203" t="s">
        <v>73</v>
      </c>
      <c r="S4635" s="1218">
        <f>VLOOKUP($D4635,'NI-Ric'!$B$1:$W$2048,12,FALSE)</f>
        <v>0</v>
      </c>
      <c r="T4635" s="1218">
        <f>VLOOKUP($D4635,'NI-Ric'!$B$1:$W$2048,13,FALSE)</f>
        <v>0</v>
      </c>
      <c r="U4635" s="1218">
        <f>VLOOKUP($D4635,'NI-Ric'!$B$1:$W$2048,16,FALSE)</f>
        <v>0</v>
      </c>
      <c r="V4635" s="1218">
        <f>VLOOKUP($D4635,'NI-Ric'!$B$1:$W$2048,17,FALSE)</f>
        <v>0</v>
      </c>
      <c r="W4635" s="1218">
        <f>VLOOKUP($D4635,'NI-Ric'!$B$1:$W$2048,18,FALSE)</f>
        <v>0</v>
      </c>
      <c r="X4635" s="1218">
        <f>VLOOKUP($D4635,'NI-Ric'!$B$1:$W$2048,19,FALSE)</f>
        <v>0</v>
      </c>
    </row>
    <row r="4636" spans="1:24" ht="27" hidden="1">
      <c r="A4636" s="509"/>
      <c r="B4636" s="509"/>
      <c r="C4636" s="509"/>
      <c r="D4636" s="1218" t="s">
        <v>2333</v>
      </c>
      <c r="E4636" s="1219" t="s">
        <v>3069</v>
      </c>
      <c r="F4636" s="1202"/>
      <c r="G4636" s="1202"/>
      <c r="H4636" s="1205" t="s">
        <v>2315</v>
      </c>
      <c r="I4636" s="1202" t="s">
        <v>53</v>
      </c>
      <c r="J4636" s="1202" t="s">
        <v>3071</v>
      </c>
      <c r="K4636" s="1202"/>
      <c r="L4636" s="1202" t="s">
        <v>1918</v>
      </c>
      <c r="M4636" s="1202" t="s">
        <v>2143</v>
      </c>
      <c r="N4636" s="1203" t="s">
        <v>2334</v>
      </c>
      <c r="O4636" s="1203" t="s">
        <v>73</v>
      </c>
      <c r="P4636" s="1203" t="s">
        <v>73</v>
      </c>
      <c r="Q4636" s="1203" t="s">
        <v>73</v>
      </c>
      <c r="R4636" s="1203" t="s">
        <v>73</v>
      </c>
      <c r="S4636" s="1218">
        <f>VLOOKUP($D4636,'NI-Ric'!$B$1:$W$2048,12,FALSE)</f>
        <v>0</v>
      </c>
      <c r="T4636" s="1218">
        <f>VLOOKUP($D4636,'NI-Ric'!$B$1:$W$2048,13,FALSE)</f>
        <v>0</v>
      </c>
      <c r="U4636" s="1218">
        <f>VLOOKUP($D4636,'NI-Ric'!$B$1:$W$2048,16,FALSE)</f>
        <v>0</v>
      </c>
      <c r="V4636" s="1218">
        <f>VLOOKUP($D4636,'NI-Ric'!$B$1:$W$2048,17,FALSE)</f>
        <v>0</v>
      </c>
      <c r="W4636" s="1218">
        <f>VLOOKUP($D4636,'NI-Ric'!$B$1:$W$2048,18,FALSE)</f>
        <v>0</v>
      </c>
      <c r="X4636" s="1218">
        <f>VLOOKUP($D4636,'NI-Ric'!$B$1:$W$2048,19,FALSE)</f>
        <v>0</v>
      </c>
    </row>
    <row r="4637" spans="1:24" ht="27" hidden="1">
      <c r="A4637" s="509"/>
      <c r="B4637" s="509"/>
      <c r="C4637" s="509"/>
      <c r="D4637" s="1218" t="s">
        <v>2335</v>
      </c>
      <c r="E4637" s="1219" t="s">
        <v>3069</v>
      </c>
      <c r="F4637" s="1202"/>
      <c r="G4637" s="1202"/>
      <c r="H4637" s="1205" t="s">
        <v>2315</v>
      </c>
      <c r="I4637" s="1202" t="s">
        <v>53</v>
      </c>
      <c r="J4637" s="1202" t="s">
        <v>3071</v>
      </c>
      <c r="K4637" s="1202"/>
      <c r="L4637" s="1202" t="s">
        <v>1918</v>
      </c>
      <c r="M4637" s="1202" t="s">
        <v>2143</v>
      </c>
      <c r="N4637" s="1203" t="s">
        <v>2336</v>
      </c>
      <c r="O4637" s="1203" t="s">
        <v>73</v>
      </c>
      <c r="P4637" s="1203" t="s">
        <v>73</v>
      </c>
      <c r="Q4637" s="1203" t="s">
        <v>73</v>
      </c>
      <c r="R4637" s="1203" t="s">
        <v>73</v>
      </c>
      <c r="S4637" s="1218">
        <f>VLOOKUP($D4637,'NI-Ric'!$B$1:$W$2048,12,FALSE)</f>
        <v>0</v>
      </c>
      <c r="T4637" s="1218">
        <f>VLOOKUP($D4637,'NI-Ric'!$B$1:$W$2048,13,FALSE)</f>
        <v>0</v>
      </c>
      <c r="U4637" s="1218">
        <f>VLOOKUP($D4637,'NI-Ric'!$B$1:$W$2048,16,FALSE)</f>
        <v>0</v>
      </c>
      <c r="V4637" s="1218">
        <f>VLOOKUP($D4637,'NI-Ric'!$B$1:$W$2048,17,FALSE)</f>
        <v>0</v>
      </c>
      <c r="W4637" s="1218">
        <f>VLOOKUP($D4637,'NI-Ric'!$B$1:$W$2048,18,FALSE)</f>
        <v>0</v>
      </c>
      <c r="X4637" s="1218">
        <f>VLOOKUP($D4637,'NI-Ric'!$B$1:$W$2048,19,FALSE)</f>
        <v>0</v>
      </c>
    </row>
    <row r="4638" spans="1:24" ht="27" hidden="1">
      <c r="A4638" s="509"/>
      <c r="B4638" s="509"/>
      <c r="C4638" s="509"/>
      <c r="D4638" s="1218" t="s">
        <v>2337</v>
      </c>
      <c r="E4638" s="1219" t="s">
        <v>3069</v>
      </c>
      <c r="F4638" s="1202"/>
      <c r="G4638" s="1202"/>
      <c r="H4638" s="1205" t="s">
        <v>2315</v>
      </c>
      <c r="I4638" s="1202" t="s">
        <v>53</v>
      </c>
      <c r="J4638" s="1202" t="s">
        <v>3071</v>
      </c>
      <c r="K4638" s="1202"/>
      <c r="L4638" s="1202" t="s">
        <v>1918</v>
      </c>
      <c r="M4638" s="1202" t="s">
        <v>2143</v>
      </c>
      <c r="N4638" s="1203" t="s">
        <v>2338</v>
      </c>
      <c r="O4638" s="1203" t="s">
        <v>73</v>
      </c>
      <c r="P4638" s="1203" t="s">
        <v>73</v>
      </c>
      <c r="Q4638" s="1203" t="s">
        <v>73</v>
      </c>
      <c r="R4638" s="1203" t="s">
        <v>73</v>
      </c>
      <c r="S4638" s="1218">
        <f>VLOOKUP($D4638,'NI-Ric'!$B$1:$W$2048,12,FALSE)</f>
        <v>0</v>
      </c>
      <c r="T4638" s="1218">
        <f>VLOOKUP($D4638,'NI-Ric'!$B$1:$W$2048,13,FALSE)</f>
        <v>0</v>
      </c>
      <c r="U4638" s="1218">
        <f>VLOOKUP($D4638,'NI-Ric'!$B$1:$W$2048,16,FALSE)</f>
        <v>0</v>
      </c>
      <c r="V4638" s="1218">
        <f>VLOOKUP($D4638,'NI-Ric'!$B$1:$W$2048,17,FALSE)</f>
        <v>0</v>
      </c>
      <c r="W4638" s="1218">
        <f>VLOOKUP($D4638,'NI-Ric'!$B$1:$W$2048,18,FALSE)</f>
        <v>0</v>
      </c>
      <c r="X4638" s="1218">
        <f>VLOOKUP($D4638,'NI-Ric'!$B$1:$W$2048,19,FALSE)</f>
        <v>0</v>
      </c>
    </row>
    <row r="4639" spans="1:24" hidden="1">
      <c r="A4639" s="509"/>
      <c r="B4639" s="509"/>
      <c r="C4639" s="509"/>
      <c r="D4639" s="1218" t="s">
        <v>2339</v>
      </c>
      <c r="E4639" s="1219" t="s">
        <v>3069</v>
      </c>
      <c r="F4639" s="1202"/>
      <c r="G4639" s="1202"/>
      <c r="H4639" s="1205" t="s">
        <v>2340</v>
      </c>
      <c r="I4639" s="1202" t="s">
        <v>53</v>
      </c>
      <c r="J4639" s="1202" t="s">
        <v>3071</v>
      </c>
      <c r="K4639" s="1202"/>
      <c r="L4639" s="1202" t="s">
        <v>1918</v>
      </c>
      <c r="M4639" s="1202" t="s">
        <v>2219</v>
      </c>
      <c r="N4639" s="1203" t="s">
        <v>2341</v>
      </c>
      <c r="O4639" s="1203" t="s">
        <v>73</v>
      </c>
      <c r="P4639" s="1203" t="s">
        <v>73</v>
      </c>
      <c r="Q4639" s="1203" t="s">
        <v>73</v>
      </c>
      <c r="R4639" s="1203" t="s">
        <v>73</v>
      </c>
      <c r="S4639" s="1218">
        <f>VLOOKUP($D4639,'NI-Ric'!$B$1:$W$2048,12,FALSE)</f>
        <v>0</v>
      </c>
      <c r="T4639" s="1218">
        <f>VLOOKUP($D4639,'NI-Ric'!$B$1:$W$2048,13,FALSE)</f>
        <v>0</v>
      </c>
      <c r="U4639" s="1218">
        <f>VLOOKUP($D4639,'NI-Ric'!$B$1:$W$2048,16,FALSE)</f>
        <v>0</v>
      </c>
      <c r="V4639" s="1218">
        <f>VLOOKUP($D4639,'NI-Ric'!$B$1:$W$2048,17,FALSE)</f>
        <v>0</v>
      </c>
      <c r="W4639" s="1218">
        <f>VLOOKUP($D4639,'NI-Ric'!$B$1:$W$2048,18,FALSE)</f>
        <v>0</v>
      </c>
      <c r="X4639" s="1218">
        <f>VLOOKUP($D4639,'NI-Ric'!$B$1:$W$2048,19,FALSE)</f>
        <v>0</v>
      </c>
    </row>
    <row r="4640" spans="1:24" hidden="1">
      <c r="A4640" s="509"/>
      <c r="B4640" s="509"/>
      <c r="C4640" s="509"/>
      <c r="D4640" s="1218" t="s">
        <v>2342</v>
      </c>
      <c r="E4640" s="1219" t="s">
        <v>3069</v>
      </c>
      <c r="F4640" s="1202"/>
      <c r="G4640" s="1202"/>
      <c r="H4640" s="1205" t="s">
        <v>2340</v>
      </c>
      <c r="I4640" s="1202" t="s">
        <v>53</v>
      </c>
      <c r="J4640" s="1202" t="s">
        <v>3071</v>
      </c>
      <c r="K4640" s="1202"/>
      <c r="L4640" s="1202" t="s">
        <v>1918</v>
      </c>
      <c r="M4640" s="1202" t="s">
        <v>2219</v>
      </c>
      <c r="N4640" s="1203" t="s">
        <v>2343</v>
      </c>
      <c r="O4640" s="1203" t="s">
        <v>73</v>
      </c>
      <c r="P4640" s="1203" t="s">
        <v>73</v>
      </c>
      <c r="Q4640" s="1203" t="s">
        <v>73</v>
      </c>
      <c r="R4640" s="1203" t="s">
        <v>73</v>
      </c>
      <c r="S4640" s="1218">
        <f>VLOOKUP($D4640,'NI-Ric'!$B$1:$W$2048,12,FALSE)</f>
        <v>0</v>
      </c>
      <c r="T4640" s="1218">
        <f>VLOOKUP($D4640,'NI-Ric'!$B$1:$W$2048,13,FALSE)</f>
        <v>0</v>
      </c>
      <c r="U4640" s="1218">
        <f>VLOOKUP($D4640,'NI-Ric'!$B$1:$W$2048,16,FALSE)</f>
        <v>0</v>
      </c>
      <c r="V4640" s="1218">
        <f>VLOOKUP($D4640,'NI-Ric'!$B$1:$W$2048,17,FALSE)</f>
        <v>0</v>
      </c>
      <c r="W4640" s="1218">
        <f>VLOOKUP($D4640,'NI-Ric'!$B$1:$W$2048,18,FALSE)</f>
        <v>0</v>
      </c>
      <c r="X4640" s="1218">
        <f>VLOOKUP($D4640,'NI-Ric'!$B$1:$W$2048,19,FALSE)</f>
        <v>0</v>
      </c>
    </row>
    <row r="4641" spans="1:24" hidden="1">
      <c r="A4641" s="509"/>
      <c r="B4641" s="509"/>
      <c r="C4641" s="509"/>
      <c r="D4641" s="1218" t="s">
        <v>2344</v>
      </c>
      <c r="E4641" s="1219" t="s">
        <v>3069</v>
      </c>
      <c r="F4641" s="1202"/>
      <c r="G4641" s="1202"/>
      <c r="H4641" s="1205" t="s">
        <v>2340</v>
      </c>
      <c r="I4641" s="1202" t="s">
        <v>53</v>
      </c>
      <c r="J4641" s="1202" t="s">
        <v>3071</v>
      </c>
      <c r="K4641" s="1202"/>
      <c r="L4641" s="1202" t="s">
        <v>1918</v>
      </c>
      <c r="M4641" s="1202" t="s">
        <v>2219</v>
      </c>
      <c r="N4641" s="1203" t="s">
        <v>2345</v>
      </c>
      <c r="O4641" s="1203" t="s">
        <v>73</v>
      </c>
      <c r="P4641" s="1203" t="s">
        <v>73</v>
      </c>
      <c r="Q4641" s="1203" t="s">
        <v>73</v>
      </c>
      <c r="R4641" s="1203" t="s">
        <v>73</v>
      </c>
      <c r="S4641" s="1218">
        <f>VLOOKUP($D4641,'NI-Ric'!$B$1:$W$2048,12,FALSE)</f>
        <v>0</v>
      </c>
      <c r="T4641" s="1218">
        <f>VLOOKUP($D4641,'NI-Ric'!$B$1:$W$2048,13,FALSE)</f>
        <v>0</v>
      </c>
      <c r="U4641" s="1218">
        <f>VLOOKUP($D4641,'NI-Ric'!$B$1:$W$2048,16,FALSE)</f>
        <v>0</v>
      </c>
      <c r="V4641" s="1218">
        <f>VLOOKUP($D4641,'NI-Ric'!$B$1:$W$2048,17,FALSE)</f>
        <v>0</v>
      </c>
      <c r="W4641" s="1218">
        <f>VLOOKUP($D4641,'NI-Ric'!$B$1:$W$2048,18,FALSE)</f>
        <v>0</v>
      </c>
      <c r="X4641" s="1218">
        <f>VLOOKUP($D4641,'NI-Ric'!$B$1:$W$2048,19,FALSE)</f>
        <v>0</v>
      </c>
    </row>
    <row r="4642" spans="1:24" hidden="1">
      <c r="A4642" s="509"/>
      <c r="B4642" s="509"/>
      <c r="C4642" s="509"/>
      <c r="D4642" s="1218" t="s">
        <v>2346</v>
      </c>
      <c r="E4642" s="1219" t="s">
        <v>3069</v>
      </c>
      <c r="F4642" s="1202"/>
      <c r="G4642" s="1202"/>
      <c r="H4642" s="1205" t="s">
        <v>2340</v>
      </c>
      <c r="I4642" s="1202" t="s">
        <v>53</v>
      </c>
      <c r="J4642" s="1202" t="s">
        <v>3071</v>
      </c>
      <c r="K4642" s="1202"/>
      <c r="L4642" s="1202" t="s">
        <v>1918</v>
      </c>
      <c r="M4642" s="1202" t="s">
        <v>2219</v>
      </c>
      <c r="N4642" s="1203" t="s">
        <v>2347</v>
      </c>
      <c r="O4642" s="1203" t="s">
        <v>73</v>
      </c>
      <c r="P4642" s="1203" t="s">
        <v>73</v>
      </c>
      <c r="Q4642" s="1203" t="s">
        <v>73</v>
      </c>
      <c r="R4642" s="1203" t="s">
        <v>73</v>
      </c>
      <c r="S4642" s="1218">
        <f>VLOOKUP($D4642,'NI-Ric'!$B$1:$W$2048,12,FALSE)</f>
        <v>0</v>
      </c>
      <c r="T4642" s="1218">
        <f>VLOOKUP($D4642,'NI-Ric'!$B$1:$W$2048,13,FALSE)</f>
        <v>0</v>
      </c>
      <c r="U4642" s="1218">
        <f>VLOOKUP($D4642,'NI-Ric'!$B$1:$W$2048,16,FALSE)</f>
        <v>0</v>
      </c>
      <c r="V4642" s="1218">
        <f>VLOOKUP($D4642,'NI-Ric'!$B$1:$W$2048,17,FALSE)</f>
        <v>0</v>
      </c>
      <c r="W4642" s="1218">
        <f>VLOOKUP($D4642,'NI-Ric'!$B$1:$W$2048,18,FALSE)</f>
        <v>0</v>
      </c>
      <c r="X4642" s="1218">
        <f>VLOOKUP($D4642,'NI-Ric'!$B$1:$W$2048,19,FALSE)</f>
        <v>0</v>
      </c>
    </row>
    <row r="4643" spans="1:24" ht="27" hidden="1">
      <c r="A4643" s="509"/>
      <c r="B4643" s="509"/>
      <c r="C4643" s="509"/>
      <c r="D4643" s="1218" t="s">
        <v>2348</v>
      </c>
      <c r="E4643" s="1219" t="s">
        <v>3069</v>
      </c>
      <c r="F4643" s="1202"/>
      <c r="G4643" s="1202"/>
      <c r="H4643" s="1205" t="s">
        <v>2340</v>
      </c>
      <c r="I4643" s="1202" t="s">
        <v>53</v>
      </c>
      <c r="J4643" s="1202" t="s">
        <v>3071</v>
      </c>
      <c r="K4643" s="1202"/>
      <c r="L4643" s="1202" t="s">
        <v>1918</v>
      </c>
      <c r="M4643" s="1202" t="s">
        <v>2219</v>
      </c>
      <c r="N4643" s="1203" t="s">
        <v>2349</v>
      </c>
      <c r="O4643" s="1203" t="s">
        <v>73</v>
      </c>
      <c r="P4643" s="1203" t="s">
        <v>73</v>
      </c>
      <c r="Q4643" s="1203" t="s">
        <v>73</v>
      </c>
      <c r="R4643" s="1203" t="s">
        <v>73</v>
      </c>
      <c r="S4643" s="1218">
        <f>VLOOKUP($D4643,'NI-Ric'!$B$1:$W$2048,12,FALSE)</f>
        <v>0</v>
      </c>
      <c r="T4643" s="1218">
        <f>VLOOKUP($D4643,'NI-Ric'!$B$1:$W$2048,13,FALSE)</f>
        <v>0</v>
      </c>
      <c r="U4643" s="1218">
        <f>VLOOKUP($D4643,'NI-Ric'!$B$1:$W$2048,16,FALSE)</f>
        <v>0</v>
      </c>
      <c r="V4643" s="1218">
        <f>VLOOKUP($D4643,'NI-Ric'!$B$1:$W$2048,17,FALSE)</f>
        <v>0</v>
      </c>
      <c r="W4643" s="1218">
        <f>VLOOKUP($D4643,'NI-Ric'!$B$1:$W$2048,18,FALSE)</f>
        <v>0</v>
      </c>
      <c r="X4643" s="1218">
        <f>VLOOKUP($D4643,'NI-Ric'!$B$1:$W$2048,19,FALSE)</f>
        <v>0</v>
      </c>
    </row>
    <row r="4644" spans="1:24" ht="27" hidden="1">
      <c r="A4644" s="509"/>
      <c r="B4644" s="509"/>
      <c r="C4644" s="509"/>
      <c r="D4644" s="1218" t="s">
        <v>2350</v>
      </c>
      <c r="E4644" s="1219" t="s">
        <v>3069</v>
      </c>
      <c r="F4644" s="1202"/>
      <c r="G4644" s="1202"/>
      <c r="H4644" s="1205" t="s">
        <v>2340</v>
      </c>
      <c r="I4644" s="1202" t="s">
        <v>53</v>
      </c>
      <c r="J4644" s="1202" t="s">
        <v>3071</v>
      </c>
      <c r="K4644" s="1202"/>
      <c r="L4644" s="1202" t="s">
        <v>1918</v>
      </c>
      <c r="M4644" s="1202" t="s">
        <v>2219</v>
      </c>
      <c r="N4644" s="1203" t="s">
        <v>2351</v>
      </c>
      <c r="O4644" s="1203" t="s">
        <v>73</v>
      </c>
      <c r="P4644" s="1203" t="s">
        <v>73</v>
      </c>
      <c r="Q4644" s="1203" t="s">
        <v>73</v>
      </c>
      <c r="R4644" s="1203" t="s">
        <v>73</v>
      </c>
      <c r="S4644" s="1218">
        <f>VLOOKUP($D4644,'NI-Ric'!$B$1:$W$2048,12,FALSE)</f>
        <v>0</v>
      </c>
      <c r="T4644" s="1218">
        <f>VLOOKUP($D4644,'NI-Ric'!$B$1:$W$2048,13,FALSE)</f>
        <v>0</v>
      </c>
      <c r="U4644" s="1218">
        <f>VLOOKUP($D4644,'NI-Ric'!$B$1:$W$2048,16,FALSE)</f>
        <v>0</v>
      </c>
      <c r="V4644" s="1218">
        <f>VLOOKUP($D4644,'NI-Ric'!$B$1:$W$2048,17,FALSE)</f>
        <v>0</v>
      </c>
      <c r="W4644" s="1218">
        <f>VLOOKUP($D4644,'NI-Ric'!$B$1:$W$2048,18,FALSE)</f>
        <v>0</v>
      </c>
      <c r="X4644" s="1218">
        <f>VLOOKUP($D4644,'NI-Ric'!$B$1:$W$2048,19,FALSE)</f>
        <v>0</v>
      </c>
    </row>
    <row r="4645" spans="1:24" ht="27" hidden="1">
      <c r="A4645" s="509"/>
      <c r="B4645" s="509"/>
      <c r="C4645" s="509"/>
      <c r="D4645" s="1218" t="s">
        <v>2352</v>
      </c>
      <c r="E4645" s="1219" t="s">
        <v>3069</v>
      </c>
      <c r="F4645" s="1202"/>
      <c r="G4645" s="1202"/>
      <c r="H4645" s="1205" t="s">
        <v>2340</v>
      </c>
      <c r="I4645" s="1202" t="s">
        <v>53</v>
      </c>
      <c r="J4645" s="1202" t="s">
        <v>3071</v>
      </c>
      <c r="K4645" s="1202"/>
      <c r="L4645" s="1202" t="s">
        <v>1918</v>
      </c>
      <c r="M4645" s="1202" t="s">
        <v>2219</v>
      </c>
      <c r="N4645" s="1203" t="s">
        <v>2353</v>
      </c>
      <c r="O4645" s="1203" t="s">
        <v>73</v>
      </c>
      <c r="P4645" s="1203" t="s">
        <v>73</v>
      </c>
      <c r="Q4645" s="1203" t="s">
        <v>73</v>
      </c>
      <c r="R4645" s="1203" t="s">
        <v>73</v>
      </c>
      <c r="S4645" s="1218">
        <f>VLOOKUP($D4645,'NI-Ric'!$B$1:$W$2048,12,FALSE)</f>
        <v>0</v>
      </c>
      <c r="T4645" s="1218">
        <f>VLOOKUP($D4645,'NI-Ric'!$B$1:$W$2048,13,FALSE)</f>
        <v>0</v>
      </c>
      <c r="U4645" s="1218">
        <f>VLOOKUP($D4645,'NI-Ric'!$B$1:$W$2048,16,FALSE)</f>
        <v>0</v>
      </c>
      <c r="V4645" s="1218">
        <f>VLOOKUP($D4645,'NI-Ric'!$B$1:$W$2048,17,FALSE)</f>
        <v>0</v>
      </c>
      <c r="W4645" s="1218">
        <f>VLOOKUP($D4645,'NI-Ric'!$B$1:$W$2048,18,FALSE)</f>
        <v>0</v>
      </c>
      <c r="X4645" s="1218">
        <f>VLOOKUP($D4645,'NI-Ric'!$B$1:$W$2048,19,FALSE)</f>
        <v>0</v>
      </c>
    </row>
    <row r="4646" spans="1:24" ht="27" hidden="1">
      <c r="A4646" s="509"/>
      <c r="B4646" s="509"/>
      <c r="C4646" s="509"/>
      <c r="D4646" s="1218" t="s">
        <v>2354</v>
      </c>
      <c r="E4646" s="1219" t="s">
        <v>3069</v>
      </c>
      <c r="F4646" s="1202"/>
      <c r="G4646" s="1202"/>
      <c r="H4646" s="1205" t="s">
        <v>2340</v>
      </c>
      <c r="I4646" s="1202" t="s">
        <v>53</v>
      </c>
      <c r="J4646" s="1202" t="s">
        <v>3071</v>
      </c>
      <c r="K4646" s="1202"/>
      <c r="L4646" s="1202" t="s">
        <v>1918</v>
      </c>
      <c r="M4646" s="1202" t="s">
        <v>2219</v>
      </c>
      <c r="N4646" s="1203" t="s">
        <v>2355</v>
      </c>
      <c r="O4646" s="1203" t="s">
        <v>73</v>
      </c>
      <c r="P4646" s="1203" t="s">
        <v>73</v>
      </c>
      <c r="Q4646" s="1203" t="s">
        <v>73</v>
      </c>
      <c r="R4646" s="1203" t="s">
        <v>73</v>
      </c>
      <c r="S4646" s="1218">
        <f>VLOOKUP($D4646,'NI-Ric'!$B$1:$W$2048,12,FALSE)</f>
        <v>0</v>
      </c>
      <c r="T4646" s="1218">
        <f>VLOOKUP($D4646,'NI-Ric'!$B$1:$W$2048,13,FALSE)</f>
        <v>0</v>
      </c>
      <c r="U4646" s="1218">
        <f>VLOOKUP($D4646,'NI-Ric'!$B$1:$W$2048,16,FALSE)</f>
        <v>0</v>
      </c>
      <c r="V4646" s="1218">
        <f>VLOOKUP($D4646,'NI-Ric'!$B$1:$W$2048,17,FALSE)</f>
        <v>0</v>
      </c>
      <c r="W4646" s="1218">
        <f>VLOOKUP($D4646,'NI-Ric'!$B$1:$W$2048,18,FALSE)</f>
        <v>0</v>
      </c>
      <c r="X4646" s="1218">
        <f>VLOOKUP($D4646,'NI-Ric'!$B$1:$W$2048,19,FALSE)</f>
        <v>0</v>
      </c>
    </row>
    <row r="4647" spans="1:24" hidden="1">
      <c r="A4647" s="509"/>
      <c r="B4647" s="509"/>
      <c r="C4647" s="509"/>
      <c r="D4647" s="1218" t="s">
        <v>2356</v>
      </c>
      <c r="E4647" s="1219" t="s">
        <v>3069</v>
      </c>
      <c r="F4647" s="1202"/>
      <c r="G4647" s="1202"/>
      <c r="H4647" s="1205" t="s">
        <v>2340</v>
      </c>
      <c r="I4647" s="1202" t="s">
        <v>53</v>
      </c>
      <c r="J4647" s="1202" t="s">
        <v>3071</v>
      </c>
      <c r="K4647" s="1202"/>
      <c r="L4647" s="1202" t="s">
        <v>1918</v>
      </c>
      <c r="M4647" s="1202" t="s">
        <v>2219</v>
      </c>
      <c r="N4647" s="1203" t="s">
        <v>2357</v>
      </c>
      <c r="O4647" s="1203" t="s">
        <v>73</v>
      </c>
      <c r="P4647" s="1203" t="s">
        <v>73</v>
      </c>
      <c r="Q4647" s="1203" t="s">
        <v>73</v>
      </c>
      <c r="R4647" s="1203" t="s">
        <v>73</v>
      </c>
      <c r="S4647" s="1218">
        <f>VLOOKUP($D4647,'NI-Ric'!$B$1:$W$2048,12,FALSE)</f>
        <v>0</v>
      </c>
      <c r="T4647" s="1218">
        <f>VLOOKUP($D4647,'NI-Ric'!$B$1:$W$2048,13,FALSE)</f>
        <v>0</v>
      </c>
      <c r="U4647" s="1218">
        <f>VLOOKUP($D4647,'NI-Ric'!$B$1:$W$2048,16,FALSE)</f>
        <v>0</v>
      </c>
      <c r="V4647" s="1218">
        <f>VLOOKUP($D4647,'NI-Ric'!$B$1:$W$2048,17,FALSE)</f>
        <v>0</v>
      </c>
      <c r="W4647" s="1218">
        <f>VLOOKUP($D4647,'NI-Ric'!$B$1:$W$2048,18,FALSE)</f>
        <v>0</v>
      </c>
      <c r="X4647" s="1218">
        <f>VLOOKUP($D4647,'NI-Ric'!$B$1:$W$2048,19,FALSE)</f>
        <v>0</v>
      </c>
    </row>
    <row r="4648" spans="1:24" hidden="1">
      <c r="A4648" s="509"/>
      <c r="B4648" s="509"/>
      <c r="C4648" s="509"/>
      <c r="D4648" s="1218" t="s">
        <v>2358</v>
      </c>
      <c r="E4648" s="1219" t="s">
        <v>3069</v>
      </c>
      <c r="F4648" s="1202"/>
      <c r="G4648" s="1202"/>
      <c r="H4648" s="1205" t="s">
        <v>2340</v>
      </c>
      <c r="I4648" s="1202" t="s">
        <v>53</v>
      </c>
      <c r="J4648" s="1202" t="s">
        <v>3071</v>
      </c>
      <c r="K4648" s="1202"/>
      <c r="L4648" s="1202" t="s">
        <v>1918</v>
      </c>
      <c r="M4648" s="1202" t="s">
        <v>2219</v>
      </c>
      <c r="N4648" s="1203" t="s">
        <v>2359</v>
      </c>
      <c r="O4648" s="1203" t="s">
        <v>73</v>
      </c>
      <c r="P4648" s="1203" t="s">
        <v>73</v>
      </c>
      <c r="Q4648" s="1203" t="s">
        <v>73</v>
      </c>
      <c r="R4648" s="1203" t="s">
        <v>73</v>
      </c>
      <c r="S4648" s="1218">
        <f>VLOOKUP($D4648,'NI-Ric'!$B$1:$W$2048,12,FALSE)</f>
        <v>0</v>
      </c>
      <c r="T4648" s="1218">
        <f>VLOOKUP($D4648,'NI-Ric'!$B$1:$W$2048,13,FALSE)</f>
        <v>0</v>
      </c>
      <c r="U4648" s="1218">
        <f>VLOOKUP($D4648,'NI-Ric'!$B$1:$W$2048,16,FALSE)</f>
        <v>0</v>
      </c>
      <c r="V4648" s="1218">
        <f>VLOOKUP($D4648,'NI-Ric'!$B$1:$W$2048,17,FALSE)</f>
        <v>0</v>
      </c>
      <c r="W4648" s="1218">
        <f>VLOOKUP($D4648,'NI-Ric'!$B$1:$W$2048,18,FALSE)</f>
        <v>0</v>
      </c>
      <c r="X4648" s="1218">
        <f>VLOOKUP($D4648,'NI-Ric'!$B$1:$W$2048,19,FALSE)</f>
        <v>0</v>
      </c>
    </row>
    <row r="4649" spans="1:24" ht="27" hidden="1">
      <c r="A4649" s="509"/>
      <c r="B4649" s="509"/>
      <c r="C4649" s="509"/>
      <c r="D4649" s="1218" t="s">
        <v>2360</v>
      </c>
      <c r="E4649" s="1219" t="s">
        <v>3069</v>
      </c>
      <c r="F4649" s="1202"/>
      <c r="G4649" s="1202"/>
      <c r="H4649" s="1205" t="s">
        <v>2340</v>
      </c>
      <c r="I4649" s="1202" t="s">
        <v>53</v>
      </c>
      <c r="J4649" s="1202" t="s">
        <v>3071</v>
      </c>
      <c r="K4649" s="1202"/>
      <c r="L4649" s="1202" t="s">
        <v>1918</v>
      </c>
      <c r="M4649" s="1202" t="s">
        <v>2219</v>
      </c>
      <c r="N4649" s="1203" t="s">
        <v>2361</v>
      </c>
      <c r="O4649" s="1203" t="s">
        <v>73</v>
      </c>
      <c r="P4649" s="1203" t="s">
        <v>73</v>
      </c>
      <c r="Q4649" s="1203" t="s">
        <v>73</v>
      </c>
      <c r="R4649" s="1203" t="s">
        <v>73</v>
      </c>
      <c r="S4649" s="1218">
        <f>VLOOKUP($D4649,'NI-Ric'!$B$1:$W$2048,12,FALSE)</f>
        <v>0</v>
      </c>
      <c r="T4649" s="1218">
        <f>VLOOKUP($D4649,'NI-Ric'!$B$1:$W$2048,13,FALSE)</f>
        <v>0</v>
      </c>
      <c r="U4649" s="1218">
        <f>VLOOKUP($D4649,'NI-Ric'!$B$1:$W$2048,16,FALSE)</f>
        <v>0</v>
      </c>
      <c r="V4649" s="1218">
        <f>VLOOKUP($D4649,'NI-Ric'!$B$1:$W$2048,17,FALSE)</f>
        <v>0</v>
      </c>
      <c r="W4649" s="1218">
        <f>VLOOKUP($D4649,'NI-Ric'!$B$1:$W$2048,18,FALSE)</f>
        <v>0</v>
      </c>
      <c r="X4649" s="1218">
        <f>VLOOKUP($D4649,'NI-Ric'!$B$1:$W$2048,19,FALSE)</f>
        <v>0</v>
      </c>
    </row>
    <row r="4650" spans="1:24" ht="27" hidden="1">
      <c r="A4650" s="509"/>
      <c r="B4650" s="509"/>
      <c r="C4650" s="509"/>
      <c r="D4650" s="1218" t="s">
        <v>2362</v>
      </c>
      <c r="E4650" s="1219" t="s">
        <v>3069</v>
      </c>
      <c r="F4650" s="1202"/>
      <c r="G4650" s="1202"/>
      <c r="H4650" s="1205" t="s">
        <v>2340</v>
      </c>
      <c r="I4650" s="1202" t="s">
        <v>53</v>
      </c>
      <c r="J4650" s="1202" t="s">
        <v>3071</v>
      </c>
      <c r="K4650" s="1202"/>
      <c r="L4650" s="1202" t="s">
        <v>1918</v>
      </c>
      <c r="M4650" s="1202" t="s">
        <v>2219</v>
      </c>
      <c r="N4650" s="1203" t="s">
        <v>2363</v>
      </c>
      <c r="O4650" s="1203" t="s">
        <v>73</v>
      </c>
      <c r="P4650" s="1203" t="s">
        <v>73</v>
      </c>
      <c r="Q4650" s="1203" t="s">
        <v>73</v>
      </c>
      <c r="R4650" s="1203" t="s">
        <v>73</v>
      </c>
      <c r="S4650" s="1218">
        <f>VLOOKUP($D4650,'NI-Ric'!$B$1:$W$2048,12,FALSE)</f>
        <v>0</v>
      </c>
      <c r="T4650" s="1218">
        <f>VLOOKUP($D4650,'NI-Ric'!$B$1:$W$2048,13,FALSE)</f>
        <v>0</v>
      </c>
      <c r="U4650" s="1218">
        <f>VLOOKUP($D4650,'NI-Ric'!$B$1:$W$2048,16,FALSE)</f>
        <v>0</v>
      </c>
      <c r="V4650" s="1218">
        <f>VLOOKUP($D4650,'NI-Ric'!$B$1:$W$2048,17,FALSE)</f>
        <v>0</v>
      </c>
      <c r="W4650" s="1218">
        <f>VLOOKUP($D4650,'NI-Ric'!$B$1:$W$2048,18,FALSE)</f>
        <v>0</v>
      </c>
      <c r="X4650" s="1218">
        <f>VLOOKUP($D4650,'NI-Ric'!$B$1:$W$2048,19,FALSE)</f>
        <v>0</v>
      </c>
    </row>
    <row r="4651" spans="1:24" hidden="1">
      <c r="A4651" s="509"/>
      <c r="B4651" s="509"/>
      <c r="C4651" s="509"/>
      <c r="D4651" s="1218" t="s">
        <v>2364</v>
      </c>
      <c r="E4651" s="1219" t="s">
        <v>3069</v>
      </c>
      <c r="F4651" s="1202"/>
      <c r="G4651" s="1202"/>
      <c r="H4651" s="1205" t="s">
        <v>2365</v>
      </c>
      <c r="I4651" s="1202" t="s">
        <v>53</v>
      </c>
      <c r="J4651" s="1202" t="s">
        <v>3071</v>
      </c>
      <c r="K4651" s="1202"/>
      <c r="L4651" s="1202" t="s">
        <v>1918</v>
      </c>
      <c r="M4651" s="1202" t="s">
        <v>2219</v>
      </c>
      <c r="N4651" s="1203" t="s">
        <v>2366</v>
      </c>
      <c r="O4651" s="1203" t="s">
        <v>73</v>
      </c>
      <c r="P4651" s="1203" t="s">
        <v>73</v>
      </c>
      <c r="Q4651" s="1203" t="s">
        <v>73</v>
      </c>
      <c r="R4651" s="1203" t="s">
        <v>73</v>
      </c>
      <c r="S4651" s="1218">
        <f>VLOOKUP($D4651,'NI-Ric'!$B$1:$W$2048,12,FALSE)</f>
        <v>0</v>
      </c>
      <c r="T4651" s="1218">
        <f>VLOOKUP($D4651,'NI-Ric'!$B$1:$W$2048,13,FALSE)</f>
        <v>0</v>
      </c>
      <c r="U4651" s="1218">
        <f>VLOOKUP($D4651,'NI-Ric'!$B$1:$W$2048,16,FALSE)</f>
        <v>0</v>
      </c>
      <c r="V4651" s="1218">
        <f>VLOOKUP($D4651,'NI-Ric'!$B$1:$W$2048,17,FALSE)</f>
        <v>0</v>
      </c>
      <c r="W4651" s="1218">
        <f>VLOOKUP($D4651,'NI-Ric'!$B$1:$W$2048,18,FALSE)</f>
        <v>0</v>
      </c>
      <c r="X4651" s="1218">
        <f>VLOOKUP($D4651,'NI-Ric'!$B$1:$W$2048,19,FALSE)</f>
        <v>0</v>
      </c>
    </row>
    <row r="4652" spans="1:24" hidden="1">
      <c r="A4652" s="509"/>
      <c r="B4652" s="509"/>
      <c r="C4652" s="509"/>
      <c r="D4652" s="1218" t="s">
        <v>2367</v>
      </c>
      <c r="E4652" s="1219" t="s">
        <v>3069</v>
      </c>
      <c r="F4652" s="1202"/>
      <c r="G4652" s="1202"/>
      <c r="H4652" s="1205" t="s">
        <v>2365</v>
      </c>
      <c r="I4652" s="1202" t="s">
        <v>53</v>
      </c>
      <c r="J4652" s="1202" t="s">
        <v>3071</v>
      </c>
      <c r="K4652" s="1202"/>
      <c r="L4652" s="1202" t="s">
        <v>1918</v>
      </c>
      <c r="M4652" s="1202" t="s">
        <v>2219</v>
      </c>
      <c r="N4652" s="1203" t="s">
        <v>2368</v>
      </c>
      <c r="O4652" s="1203" t="s">
        <v>73</v>
      </c>
      <c r="P4652" s="1203" t="s">
        <v>73</v>
      </c>
      <c r="Q4652" s="1203" t="s">
        <v>73</v>
      </c>
      <c r="R4652" s="1203" t="s">
        <v>73</v>
      </c>
      <c r="S4652" s="1218">
        <f>VLOOKUP($D4652,'NI-Ric'!$B$1:$W$2048,12,FALSE)</f>
        <v>0</v>
      </c>
      <c r="T4652" s="1218">
        <f>VLOOKUP($D4652,'NI-Ric'!$B$1:$W$2048,13,FALSE)</f>
        <v>0</v>
      </c>
      <c r="U4652" s="1218">
        <f>VLOOKUP($D4652,'NI-Ric'!$B$1:$W$2048,16,FALSE)</f>
        <v>0</v>
      </c>
      <c r="V4652" s="1218">
        <f>VLOOKUP($D4652,'NI-Ric'!$B$1:$W$2048,17,FALSE)</f>
        <v>0</v>
      </c>
      <c r="W4652" s="1218">
        <f>VLOOKUP($D4652,'NI-Ric'!$B$1:$W$2048,18,FALSE)</f>
        <v>0</v>
      </c>
      <c r="X4652" s="1218">
        <f>VLOOKUP($D4652,'NI-Ric'!$B$1:$W$2048,19,FALSE)</f>
        <v>0</v>
      </c>
    </row>
    <row r="4653" spans="1:24" hidden="1">
      <c r="A4653" s="509"/>
      <c r="B4653" s="509"/>
      <c r="C4653" s="509"/>
      <c r="D4653" s="1218" t="s">
        <v>2369</v>
      </c>
      <c r="E4653" s="1219" t="s">
        <v>3069</v>
      </c>
      <c r="F4653" s="1202"/>
      <c r="G4653" s="1202"/>
      <c r="H4653" s="1205" t="s">
        <v>2365</v>
      </c>
      <c r="I4653" s="1202" t="s">
        <v>53</v>
      </c>
      <c r="J4653" s="1202" t="s">
        <v>3071</v>
      </c>
      <c r="K4653" s="1202"/>
      <c r="L4653" s="1202" t="s">
        <v>1918</v>
      </c>
      <c r="M4653" s="1202" t="s">
        <v>2219</v>
      </c>
      <c r="N4653" s="1203" t="s">
        <v>2370</v>
      </c>
      <c r="O4653" s="1203" t="s">
        <v>73</v>
      </c>
      <c r="P4653" s="1203" t="s">
        <v>73</v>
      </c>
      <c r="Q4653" s="1203" t="s">
        <v>73</v>
      </c>
      <c r="R4653" s="1203" t="s">
        <v>73</v>
      </c>
      <c r="S4653" s="1218">
        <f>VLOOKUP($D4653,'NI-Ric'!$B$1:$W$2048,12,FALSE)</f>
        <v>0</v>
      </c>
      <c r="T4653" s="1218">
        <f>VLOOKUP($D4653,'NI-Ric'!$B$1:$W$2048,13,FALSE)</f>
        <v>0</v>
      </c>
      <c r="U4653" s="1218">
        <f>VLOOKUP($D4653,'NI-Ric'!$B$1:$W$2048,16,FALSE)</f>
        <v>0</v>
      </c>
      <c r="V4653" s="1218">
        <f>VLOOKUP($D4653,'NI-Ric'!$B$1:$W$2048,17,FALSE)</f>
        <v>0</v>
      </c>
      <c r="W4653" s="1218">
        <f>VLOOKUP($D4653,'NI-Ric'!$B$1:$W$2048,18,FALSE)</f>
        <v>0</v>
      </c>
      <c r="X4653" s="1218">
        <f>VLOOKUP($D4653,'NI-Ric'!$B$1:$W$2048,19,FALSE)</f>
        <v>0</v>
      </c>
    </row>
    <row r="4654" spans="1:24" ht="27" hidden="1">
      <c r="A4654" s="509"/>
      <c r="B4654" s="509"/>
      <c r="C4654" s="509"/>
      <c r="D4654" s="1218" t="s">
        <v>2371</v>
      </c>
      <c r="E4654" s="1219" t="s">
        <v>3069</v>
      </c>
      <c r="F4654" s="1202"/>
      <c r="G4654" s="1202"/>
      <c r="H4654" s="1205" t="s">
        <v>2365</v>
      </c>
      <c r="I4654" s="1202" t="s">
        <v>53</v>
      </c>
      <c r="J4654" s="1202" t="s">
        <v>3071</v>
      </c>
      <c r="K4654" s="1202"/>
      <c r="L4654" s="1202" t="s">
        <v>1918</v>
      </c>
      <c r="M4654" s="1202" t="s">
        <v>2219</v>
      </c>
      <c r="N4654" s="1203" t="s">
        <v>2372</v>
      </c>
      <c r="O4654" s="1203" t="s">
        <v>73</v>
      </c>
      <c r="P4654" s="1203" t="s">
        <v>73</v>
      </c>
      <c r="Q4654" s="1203" t="s">
        <v>73</v>
      </c>
      <c r="R4654" s="1203" t="s">
        <v>73</v>
      </c>
      <c r="S4654" s="1218">
        <f>VLOOKUP($D4654,'NI-Ric'!$B$1:$W$2048,12,FALSE)</f>
        <v>0</v>
      </c>
      <c r="T4654" s="1218">
        <f>VLOOKUP($D4654,'NI-Ric'!$B$1:$W$2048,13,FALSE)</f>
        <v>0</v>
      </c>
      <c r="U4654" s="1218">
        <f>VLOOKUP($D4654,'NI-Ric'!$B$1:$W$2048,16,FALSE)</f>
        <v>0</v>
      </c>
      <c r="V4654" s="1218">
        <f>VLOOKUP($D4654,'NI-Ric'!$B$1:$W$2048,17,FALSE)</f>
        <v>0</v>
      </c>
      <c r="W4654" s="1218">
        <f>VLOOKUP($D4654,'NI-Ric'!$B$1:$W$2048,18,FALSE)</f>
        <v>0</v>
      </c>
      <c r="X4654" s="1218">
        <f>VLOOKUP($D4654,'NI-Ric'!$B$1:$W$2048,19,FALSE)</f>
        <v>0</v>
      </c>
    </row>
    <row r="4655" spans="1:24" ht="27" hidden="1">
      <c r="A4655" s="509"/>
      <c r="B4655" s="509"/>
      <c r="C4655" s="509"/>
      <c r="D4655" s="1218" t="s">
        <v>2373</v>
      </c>
      <c r="E4655" s="1219" t="s">
        <v>3069</v>
      </c>
      <c r="F4655" s="1202"/>
      <c r="G4655" s="1202"/>
      <c r="H4655" s="1205" t="s">
        <v>2365</v>
      </c>
      <c r="I4655" s="1202" t="s">
        <v>53</v>
      </c>
      <c r="J4655" s="1202" t="s">
        <v>3071</v>
      </c>
      <c r="K4655" s="1202"/>
      <c r="L4655" s="1202" t="s">
        <v>1918</v>
      </c>
      <c r="M4655" s="1202" t="s">
        <v>2219</v>
      </c>
      <c r="N4655" s="1203" t="s">
        <v>2374</v>
      </c>
      <c r="O4655" s="1203" t="s">
        <v>73</v>
      </c>
      <c r="P4655" s="1203" t="s">
        <v>73</v>
      </c>
      <c r="Q4655" s="1203" t="s">
        <v>73</v>
      </c>
      <c r="R4655" s="1203" t="s">
        <v>73</v>
      </c>
      <c r="S4655" s="1218">
        <f>VLOOKUP($D4655,'NI-Ric'!$B$1:$W$2048,12,FALSE)</f>
        <v>0</v>
      </c>
      <c r="T4655" s="1218">
        <f>VLOOKUP($D4655,'NI-Ric'!$B$1:$W$2048,13,FALSE)</f>
        <v>0</v>
      </c>
      <c r="U4655" s="1218">
        <f>VLOOKUP($D4655,'NI-Ric'!$B$1:$W$2048,16,FALSE)</f>
        <v>0</v>
      </c>
      <c r="V4655" s="1218">
        <f>VLOOKUP($D4655,'NI-Ric'!$B$1:$W$2048,17,FALSE)</f>
        <v>0</v>
      </c>
      <c r="W4655" s="1218">
        <f>VLOOKUP($D4655,'NI-Ric'!$B$1:$W$2048,18,FALSE)</f>
        <v>0</v>
      </c>
      <c r="X4655" s="1218">
        <f>VLOOKUP($D4655,'NI-Ric'!$B$1:$W$2048,19,FALSE)</f>
        <v>0</v>
      </c>
    </row>
    <row r="4656" spans="1:24" ht="27" hidden="1">
      <c r="A4656" s="509"/>
      <c r="B4656" s="509"/>
      <c r="C4656" s="509"/>
      <c r="D4656" s="1218" t="s">
        <v>2375</v>
      </c>
      <c r="E4656" s="1219" t="s">
        <v>3069</v>
      </c>
      <c r="F4656" s="1202"/>
      <c r="G4656" s="1202"/>
      <c r="H4656" s="1205" t="s">
        <v>2365</v>
      </c>
      <c r="I4656" s="1202" t="s">
        <v>53</v>
      </c>
      <c r="J4656" s="1202" t="s">
        <v>3071</v>
      </c>
      <c r="K4656" s="1202"/>
      <c r="L4656" s="1202" t="s">
        <v>1918</v>
      </c>
      <c r="M4656" s="1202" t="s">
        <v>2219</v>
      </c>
      <c r="N4656" s="1203" t="s">
        <v>2376</v>
      </c>
      <c r="O4656" s="1203" t="s">
        <v>73</v>
      </c>
      <c r="P4656" s="1203" t="s">
        <v>73</v>
      </c>
      <c r="Q4656" s="1203" t="s">
        <v>73</v>
      </c>
      <c r="R4656" s="1203" t="s">
        <v>73</v>
      </c>
      <c r="S4656" s="1218">
        <f>VLOOKUP($D4656,'NI-Ric'!$B$1:$W$2048,12,FALSE)</f>
        <v>0</v>
      </c>
      <c r="T4656" s="1218">
        <f>VLOOKUP($D4656,'NI-Ric'!$B$1:$W$2048,13,FALSE)</f>
        <v>0</v>
      </c>
      <c r="U4656" s="1218">
        <f>VLOOKUP($D4656,'NI-Ric'!$B$1:$W$2048,16,FALSE)</f>
        <v>0</v>
      </c>
      <c r="V4656" s="1218">
        <f>VLOOKUP($D4656,'NI-Ric'!$B$1:$W$2048,17,FALSE)</f>
        <v>0</v>
      </c>
      <c r="W4656" s="1218">
        <f>VLOOKUP($D4656,'NI-Ric'!$B$1:$W$2048,18,FALSE)</f>
        <v>0</v>
      </c>
      <c r="X4656" s="1218">
        <f>VLOOKUP($D4656,'NI-Ric'!$B$1:$W$2048,19,FALSE)</f>
        <v>0</v>
      </c>
    </row>
    <row r="4657" spans="1:24" ht="27" hidden="1">
      <c r="A4657" s="509"/>
      <c r="B4657" s="509"/>
      <c r="C4657" s="509"/>
      <c r="D4657" s="1218" t="s">
        <v>2377</v>
      </c>
      <c r="E4657" s="1219" t="s">
        <v>3069</v>
      </c>
      <c r="F4657" s="1202"/>
      <c r="G4657" s="1202"/>
      <c r="H4657" s="1205" t="s">
        <v>2365</v>
      </c>
      <c r="I4657" s="1202" t="s">
        <v>53</v>
      </c>
      <c r="J4657" s="1202" t="s">
        <v>3071</v>
      </c>
      <c r="K4657" s="1202"/>
      <c r="L4657" s="1202" t="s">
        <v>1918</v>
      </c>
      <c r="M4657" s="1202" t="s">
        <v>2219</v>
      </c>
      <c r="N4657" s="1203" t="s">
        <v>2378</v>
      </c>
      <c r="O4657" s="1203" t="s">
        <v>73</v>
      </c>
      <c r="P4657" s="1203" t="s">
        <v>73</v>
      </c>
      <c r="Q4657" s="1203" t="s">
        <v>73</v>
      </c>
      <c r="R4657" s="1203" t="s">
        <v>73</v>
      </c>
      <c r="S4657" s="1218">
        <f>VLOOKUP($D4657,'NI-Ric'!$B$1:$W$2048,12,FALSE)</f>
        <v>0</v>
      </c>
      <c r="T4657" s="1218">
        <f>VLOOKUP($D4657,'NI-Ric'!$B$1:$W$2048,13,FALSE)</f>
        <v>0</v>
      </c>
      <c r="U4657" s="1218">
        <f>VLOOKUP($D4657,'NI-Ric'!$B$1:$W$2048,16,FALSE)</f>
        <v>0</v>
      </c>
      <c r="V4657" s="1218">
        <f>VLOOKUP($D4657,'NI-Ric'!$B$1:$W$2048,17,FALSE)</f>
        <v>0</v>
      </c>
      <c r="W4657" s="1218">
        <f>VLOOKUP($D4657,'NI-Ric'!$B$1:$W$2048,18,FALSE)</f>
        <v>0</v>
      </c>
      <c r="X4657" s="1218">
        <f>VLOOKUP($D4657,'NI-Ric'!$B$1:$W$2048,19,FALSE)</f>
        <v>0</v>
      </c>
    </row>
    <row r="4658" spans="1:24" hidden="1">
      <c r="A4658" s="509"/>
      <c r="B4658" s="509"/>
      <c r="C4658" s="509"/>
      <c r="D4658" s="1218" t="s">
        <v>2379</v>
      </c>
      <c r="E4658" s="1219" t="s">
        <v>3069</v>
      </c>
      <c r="F4658" s="1202"/>
      <c r="G4658" s="1202"/>
      <c r="H4658" s="1205" t="s">
        <v>2365</v>
      </c>
      <c r="I4658" s="1202" t="s">
        <v>53</v>
      </c>
      <c r="J4658" s="1202" t="s">
        <v>3071</v>
      </c>
      <c r="K4658" s="1202"/>
      <c r="L4658" s="1202" t="s">
        <v>1918</v>
      </c>
      <c r="M4658" s="1202" t="s">
        <v>2219</v>
      </c>
      <c r="N4658" s="1203" t="s">
        <v>2380</v>
      </c>
      <c r="O4658" s="1203" t="s">
        <v>73</v>
      </c>
      <c r="P4658" s="1203" t="s">
        <v>73</v>
      </c>
      <c r="Q4658" s="1203" t="s">
        <v>73</v>
      </c>
      <c r="R4658" s="1203" t="s">
        <v>73</v>
      </c>
      <c r="S4658" s="1218">
        <f>VLOOKUP($D4658,'NI-Ric'!$B$1:$W$2048,12,FALSE)</f>
        <v>0</v>
      </c>
      <c r="T4658" s="1218">
        <f>VLOOKUP($D4658,'NI-Ric'!$B$1:$W$2048,13,FALSE)</f>
        <v>0</v>
      </c>
      <c r="U4658" s="1218">
        <f>VLOOKUP($D4658,'NI-Ric'!$B$1:$W$2048,16,FALSE)</f>
        <v>0</v>
      </c>
      <c r="V4658" s="1218">
        <f>VLOOKUP($D4658,'NI-Ric'!$B$1:$W$2048,17,FALSE)</f>
        <v>0</v>
      </c>
      <c r="W4658" s="1218">
        <f>VLOOKUP($D4658,'NI-Ric'!$B$1:$W$2048,18,FALSE)</f>
        <v>0</v>
      </c>
      <c r="X4658" s="1218">
        <f>VLOOKUP($D4658,'NI-Ric'!$B$1:$W$2048,19,FALSE)</f>
        <v>0</v>
      </c>
    </row>
    <row r="4659" spans="1:24" ht="27" hidden="1">
      <c r="A4659" s="509"/>
      <c r="B4659" s="509"/>
      <c r="C4659" s="509"/>
      <c r="D4659" s="1218" t="s">
        <v>2381</v>
      </c>
      <c r="E4659" s="1219" t="s">
        <v>3069</v>
      </c>
      <c r="F4659" s="1202"/>
      <c r="G4659" s="1202"/>
      <c r="H4659" s="1205" t="s">
        <v>2365</v>
      </c>
      <c r="I4659" s="1202" t="s">
        <v>53</v>
      </c>
      <c r="J4659" s="1202" t="s">
        <v>3071</v>
      </c>
      <c r="K4659" s="1202"/>
      <c r="L4659" s="1202" t="s">
        <v>1918</v>
      </c>
      <c r="M4659" s="1202" t="s">
        <v>2219</v>
      </c>
      <c r="N4659" s="1203" t="s">
        <v>2382</v>
      </c>
      <c r="O4659" s="1203" t="s">
        <v>73</v>
      </c>
      <c r="P4659" s="1203" t="s">
        <v>73</v>
      </c>
      <c r="Q4659" s="1203" t="s">
        <v>73</v>
      </c>
      <c r="R4659" s="1203" t="s">
        <v>73</v>
      </c>
      <c r="S4659" s="1218">
        <f>VLOOKUP($D4659,'NI-Ric'!$B$1:$W$2048,12,FALSE)</f>
        <v>0</v>
      </c>
      <c r="T4659" s="1218">
        <f>VLOOKUP($D4659,'NI-Ric'!$B$1:$W$2048,13,FALSE)</f>
        <v>0</v>
      </c>
      <c r="U4659" s="1218">
        <f>VLOOKUP($D4659,'NI-Ric'!$B$1:$W$2048,16,FALSE)</f>
        <v>0</v>
      </c>
      <c r="V4659" s="1218">
        <f>VLOOKUP($D4659,'NI-Ric'!$B$1:$W$2048,17,FALSE)</f>
        <v>0</v>
      </c>
      <c r="W4659" s="1218">
        <f>VLOOKUP($D4659,'NI-Ric'!$B$1:$W$2048,18,FALSE)</f>
        <v>0</v>
      </c>
      <c r="X4659" s="1218">
        <f>VLOOKUP($D4659,'NI-Ric'!$B$1:$W$2048,19,FALSE)</f>
        <v>0</v>
      </c>
    </row>
    <row r="4660" spans="1:24" ht="27" hidden="1">
      <c r="A4660" s="509"/>
      <c r="B4660" s="509"/>
      <c r="C4660" s="509"/>
      <c r="D4660" s="1218" t="s">
        <v>2383</v>
      </c>
      <c r="E4660" s="1219" t="s">
        <v>3069</v>
      </c>
      <c r="F4660" s="1202"/>
      <c r="G4660" s="1202"/>
      <c r="H4660" s="1205" t="s">
        <v>2365</v>
      </c>
      <c r="I4660" s="1202" t="s">
        <v>53</v>
      </c>
      <c r="J4660" s="1202" t="s">
        <v>3071</v>
      </c>
      <c r="K4660" s="1202"/>
      <c r="L4660" s="1202" t="s">
        <v>1918</v>
      </c>
      <c r="M4660" s="1202" t="s">
        <v>2219</v>
      </c>
      <c r="N4660" s="1203" t="s">
        <v>2384</v>
      </c>
      <c r="O4660" s="1203" t="s">
        <v>73</v>
      </c>
      <c r="P4660" s="1203" t="s">
        <v>73</v>
      </c>
      <c r="Q4660" s="1203" t="s">
        <v>73</v>
      </c>
      <c r="R4660" s="1203" t="s">
        <v>73</v>
      </c>
      <c r="S4660" s="1218">
        <f>VLOOKUP($D4660,'NI-Ric'!$B$1:$W$2048,12,FALSE)</f>
        <v>0</v>
      </c>
      <c r="T4660" s="1218">
        <f>VLOOKUP($D4660,'NI-Ric'!$B$1:$W$2048,13,FALSE)</f>
        <v>0</v>
      </c>
      <c r="U4660" s="1218">
        <f>VLOOKUP($D4660,'NI-Ric'!$B$1:$W$2048,16,FALSE)</f>
        <v>0</v>
      </c>
      <c r="V4660" s="1218">
        <f>VLOOKUP($D4660,'NI-Ric'!$B$1:$W$2048,17,FALSE)</f>
        <v>0</v>
      </c>
      <c r="W4660" s="1218">
        <f>VLOOKUP($D4660,'NI-Ric'!$B$1:$W$2048,18,FALSE)</f>
        <v>0</v>
      </c>
      <c r="X4660" s="1218">
        <f>VLOOKUP($D4660,'NI-Ric'!$B$1:$W$2048,19,FALSE)</f>
        <v>0</v>
      </c>
    </row>
    <row r="4661" spans="1:24" ht="27" hidden="1">
      <c r="A4661" s="509"/>
      <c r="B4661" s="509"/>
      <c r="C4661" s="509"/>
      <c r="D4661" s="1218" t="s">
        <v>2385</v>
      </c>
      <c r="E4661" s="1219" t="s">
        <v>3069</v>
      </c>
      <c r="F4661" s="1202"/>
      <c r="G4661" s="1202"/>
      <c r="H4661" s="1205" t="s">
        <v>2365</v>
      </c>
      <c r="I4661" s="1202" t="s">
        <v>53</v>
      </c>
      <c r="J4661" s="1202" t="s">
        <v>3071</v>
      </c>
      <c r="K4661" s="1202"/>
      <c r="L4661" s="1202" t="s">
        <v>1918</v>
      </c>
      <c r="M4661" s="1202" t="s">
        <v>2219</v>
      </c>
      <c r="N4661" s="1203" t="s">
        <v>2386</v>
      </c>
      <c r="O4661" s="1203" t="s">
        <v>73</v>
      </c>
      <c r="P4661" s="1203" t="s">
        <v>73</v>
      </c>
      <c r="Q4661" s="1203" t="s">
        <v>73</v>
      </c>
      <c r="R4661" s="1203" t="s">
        <v>73</v>
      </c>
      <c r="S4661" s="1218">
        <f>VLOOKUP($D4661,'NI-Ric'!$B$1:$W$2048,12,FALSE)</f>
        <v>0</v>
      </c>
      <c r="T4661" s="1218">
        <f>VLOOKUP($D4661,'NI-Ric'!$B$1:$W$2048,13,FALSE)</f>
        <v>0</v>
      </c>
      <c r="U4661" s="1218">
        <f>VLOOKUP($D4661,'NI-Ric'!$B$1:$W$2048,16,FALSE)</f>
        <v>0</v>
      </c>
      <c r="V4661" s="1218">
        <f>VLOOKUP($D4661,'NI-Ric'!$B$1:$W$2048,17,FALSE)</f>
        <v>0</v>
      </c>
      <c r="W4661" s="1218">
        <f>VLOOKUP($D4661,'NI-Ric'!$B$1:$W$2048,18,FALSE)</f>
        <v>0</v>
      </c>
      <c r="X4661" s="1218">
        <f>VLOOKUP($D4661,'NI-Ric'!$B$1:$W$2048,19,FALSE)</f>
        <v>0</v>
      </c>
    </row>
    <row r="4662" spans="1:24" hidden="1">
      <c r="A4662" s="509"/>
      <c r="B4662" s="509"/>
      <c r="C4662" s="509"/>
      <c r="D4662" s="1218" t="s">
        <v>2387</v>
      </c>
      <c r="E4662" s="1219" t="s">
        <v>3069</v>
      </c>
      <c r="F4662" s="1202"/>
      <c r="G4662" s="1202"/>
      <c r="H4662" s="1205" t="s">
        <v>2388</v>
      </c>
      <c r="I4662" s="1202" t="s">
        <v>53</v>
      </c>
      <c r="J4662" s="1202" t="s">
        <v>3071</v>
      </c>
      <c r="K4662" s="1202"/>
      <c r="L4662" s="1202" t="s">
        <v>1918</v>
      </c>
      <c r="M4662" s="1202" t="s">
        <v>2219</v>
      </c>
      <c r="N4662" s="1203" t="s">
        <v>2389</v>
      </c>
      <c r="O4662" s="1203" t="s">
        <v>73</v>
      </c>
      <c r="P4662" s="1203" t="s">
        <v>73</v>
      </c>
      <c r="Q4662" s="1203" t="s">
        <v>73</v>
      </c>
      <c r="R4662" s="1203" t="s">
        <v>73</v>
      </c>
      <c r="S4662" s="1218">
        <f>VLOOKUP($D4662,'NI-Ric'!$B$1:$W$2048,12,FALSE)</f>
        <v>0</v>
      </c>
      <c r="T4662" s="1218">
        <f>VLOOKUP($D4662,'NI-Ric'!$B$1:$W$2048,13,FALSE)</f>
        <v>0</v>
      </c>
      <c r="U4662" s="1218">
        <f>VLOOKUP($D4662,'NI-Ric'!$B$1:$W$2048,16,FALSE)</f>
        <v>0</v>
      </c>
      <c r="V4662" s="1218">
        <f>VLOOKUP($D4662,'NI-Ric'!$B$1:$W$2048,17,FALSE)</f>
        <v>0</v>
      </c>
      <c r="W4662" s="1218">
        <f>VLOOKUP($D4662,'NI-Ric'!$B$1:$W$2048,18,FALSE)</f>
        <v>0</v>
      </c>
      <c r="X4662" s="1218">
        <f>VLOOKUP($D4662,'NI-Ric'!$B$1:$W$2048,19,FALSE)</f>
        <v>0</v>
      </c>
    </row>
    <row r="4663" spans="1:24" hidden="1">
      <c r="A4663" s="509"/>
      <c r="B4663" s="509"/>
      <c r="C4663" s="509"/>
      <c r="D4663" s="1218" t="s">
        <v>2390</v>
      </c>
      <c r="E4663" s="1219" t="s">
        <v>3069</v>
      </c>
      <c r="F4663" s="1202"/>
      <c r="G4663" s="1202"/>
      <c r="H4663" s="1205" t="s">
        <v>2388</v>
      </c>
      <c r="I4663" s="1202" t="s">
        <v>53</v>
      </c>
      <c r="J4663" s="1202" t="s">
        <v>3071</v>
      </c>
      <c r="K4663" s="1202"/>
      <c r="L4663" s="1202" t="s">
        <v>1918</v>
      </c>
      <c r="M4663" s="1202" t="s">
        <v>2219</v>
      </c>
      <c r="N4663" s="1203" t="s">
        <v>2391</v>
      </c>
      <c r="O4663" s="1203" t="s">
        <v>73</v>
      </c>
      <c r="P4663" s="1203" t="s">
        <v>73</v>
      </c>
      <c r="Q4663" s="1203" t="s">
        <v>73</v>
      </c>
      <c r="R4663" s="1203" t="s">
        <v>73</v>
      </c>
      <c r="S4663" s="1218">
        <f>VLOOKUP($D4663,'NI-Ric'!$B$1:$W$2048,12,FALSE)</f>
        <v>0</v>
      </c>
      <c r="T4663" s="1218">
        <f>VLOOKUP($D4663,'NI-Ric'!$B$1:$W$2048,13,FALSE)</f>
        <v>0</v>
      </c>
      <c r="U4663" s="1218">
        <f>VLOOKUP($D4663,'NI-Ric'!$B$1:$W$2048,16,FALSE)</f>
        <v>0</v>
      </c>
      <c r="V4663" s="1218">
        <f>VLOOKUP($D4663,'NI-Ric'!$B$1:$W$2048,17,FALSE)</f>
        <v>0</v>
      </c>
      <c r="W4663" s="1218">
        <f>VLOOKUP($D4663,'NI-Ric'!$B$1:$W$2048,18,FALSE)</f>
        <v>0</v>
      </c>
      <c r="X4663" s="1218">
        <f>VLOOKUP($D4663,'NI-Ric'!$B$1:$W$2048,19,FALSE)</f>
        <v>0</v>
      </c>
    </row>
    <row r="4664" spans="1:24" hidden="1">
      <c r="A4664" s="509"/>
      <c r="B4664" s="509"/>
      <c r="C4664" s="509"/>
      <c r="D4664" s="1218" t="s">
        <v>2392</v>
      </c>
      <c r="E4664" s="1219" t="s">
        <v>3069</v>
      </c>
      <c r="F4664" s="1202"/>
      <c r="G4664" s="1202"/>
      <c r="H4664" s="1205" t="s">
        <v>2388</v>
      </c>
      <c r="I4664" s="1202" t="s">
        <v>53</v>
      </c>
      <c r="J4664" s="1202" t="s">
        <v>3071</v>
      </c>
      <c r="K4664" s="1202"/>
      <c r="L4664" s="1202" t="s">
        <v>1918</v>
      </c>
      <c r="M4664" s="1202" t="s">
        <v>2219</v>
      </c>
      <c r="N4664" s="1203" t="s">
        <v>2393</v>
      </c>
      <c r="O4664" s="1203" t="s">
        <v>73</v>
      </c>
      <c r="P4664" s="1203" t="s">
        <v>73</v>
      </c>
      <c r="Q4664" s="1203" t="s">
        <v>73</v>
      </c>
      <c r="R4664" s="1203" t="s">
        <v>73</v>
      </c>
      <c r="S4664" s="1218">
        <f>VLOOKUP($D4664,'NI-Ric'!$B$1:$W$2048,12,FALSE)</f>
        <v>0</v>
      </c>
      <c r="T4664" s="1218">
        <f>VLOOKUP($D4664,'NI-Ric'!$B$1:$W$2048,13,FALSE)</f>
        <v>0</v>
      </c>
      <c r="U4664" s="1218">
        <f>VLOOKUP($D4664,'NI-Ric'!$B$1:$W$2048,16,FALSE)</f>
        <v>0</v>
      </c>
      <c r="V4664" s="1218">
        <f>VLOOKUP($D4664,'NI-Ric'!$B$1:$W$2048,17,FALSE)</f>
        <v>0</v>
      </c>
      <c r="W4664" s="1218">
        <f>VLOOKUP($D4664,'NI-Ric'!$B$1:$W$2048,18,FALSE)</f>
        <v>0</v>
      </c>
      <c r="X4664" s="1218">
        <f>VLOOKUP($D4664,'NI-Ric'!$B$1:$W$2048,19,FALSE)</f>
        <v>0</v>
      </c>
    </row>
    <row r="4665" spans="1:24" ht="27" hidden="1">
      <c r="A4665" s="509"/>
      <c r="B4665" s="509"/>
      <c r="C4665" s="509"/>
      <c r="D4665" s="1218" t="s">
        <v>2394</v>
      </c>
      <c r="E4665" s="1219" t="s">
        <v>3069</v>
      </c>
      <c r="F4665" s="1202"/>
      <c r="G4665" s="1202"/>
      <c r="H4665" s="1205" t="s">
        <v>2388</v>
      </c>
      <c r="I4665" s="1202" t="s">
        <v>53</v>
      </c>
      <c r="J4665" s="1202" t="s">
        <v>3071</v>
      </c>
      <c r="K4665" s="1202"/>
      <c r="L4665" s="1202" t="s">
        <v>1918</v>
      </c>
      <c r="M4665" s="1202" t="s">
        <v>2219</v>
      </c>
      <c r="N4665" s="1203" t="s">
        <v>2395</v>
      </c>
      <c r="O4665" s="1203" t="s">
        <v>73</v>
      </c>
      <c r="P4665" s="1203" t="s">
        <v>73</v>
      </c>
      <c r="Q4665" s="1203" t="s">
        <v>73</v>
      </c>
      <c r="R4665" s="1203" t="s">
        <v>73</v>
      </c>
      <c r="S4665" s="1218">
        <f>VLOOKUP($D4665,'NI-Ric'!$B$1:$W$2048,12,FALSE)</f>
        <v>0</v>
      </c>
      <c r="T4665" s="1218">
        <f>VLOOKUP($D4665,'NI-Ric'!$B$1:$W$2048,13,FALSE)</f>
        <v>0</v>
      </c>
      <c r="U4665" s="1218">
        <f>VLOOKUP($D4665,'NI-Ric'!$B$1:$W$2048,16,FALSE)</f>
        <v>0</v>
      </c>
      <c r="V4665" s="1218">
        <f>VLOOKUP($D4665,'NI-Ric'!$B$1:$W$2048,17,FALSE)</f>
        <v>0</v>
      </c>
      <c r="W4665" s="1218">
        <f>VLOOKUP($D4665,'NI-Ric'!$B$1:$W$2048,18,FALSE)</f>
        <v>0</v>
      </c>
      <c r="X4665" s="1218">
        <f>VLOOKUP($D4665,'NI-Ric'!$B$1:$W$2048,19,FALSE)</f>
        <v>0</v>
      </c>
    </row>
    <row r="4666" spans="1:24" ht="27" hidden="1">
      <c r="A4666" s="509"/>
      <c r="B4666" s="509"/>
      <c r="C4666" s="509"/>
      <c r="D4666" s="1218" t="s">
        <v>2396</v>
      </c>
      <c r="E4666" s="1219" t="s">
        <v>3069</v>
      </c>
      <c r="F4666" s="1202"/>
      <c r="G4666" s="1202"/>
      <c r="H4666" s="1205" t="s">
        <v>2388</v>
      </c>
      <c r="I4666" s="1202" t="s">
        <v>53</v>
      </c>
      <c r="J4666" s="1202" t="s">
        <v>3071</v>
      </c>
      <c r="K4666" s="1202"/>
      <c r="L4666" s="1202" t="s">
        <v>1918</v>
      </c>
      <c r="M4666" s="1202" t="s">
        <v>2219</v>
      </c>
      <c r="N4666" s="1203" t="s">
        <v>2397</v>
      </c>
      <c r="O4666" s="1203" t="s">
        <v>73</v>
      </c>
      <c r="P4666" s="1203" t="s">
        <v>73</v>
      </c>
      <c r="Q4666" s="1203" t="s">
        <v>73</v>
      </c>
      <c r="R4666" s="1203" t="s">
        <v>73</v>
      </c>
      <c r="S4666" s="1218">
        <f>VLOOKUP($D4666,'NI-Ric'!$B$1:$W$2048,12,FALSE)</f>
        <v>0</v>
      </c>
      <c r="T4666" s="1218">
        <f>VLOOKUP($D4666,'NI-Ric'!$B$1:$W$2048,13,FALSE)</f>
        <v>0</v>
      </c>
      <c r="U4666" s="1218">
        <f>VLOOKUP($D4666,'NI-Ric'!$B$1:$W$2048,16,FALSE)</f>
        <v>0</v>
      </c>
      <c r="V4666" s="1218">
        <f>VLOOKUP($D4666,'NI-Ric'!$B$1:$W$2048,17,FALSE)</f>
        <v>0</v>
      </c>
      <c r="W4666" s="1218">
        <f>VLOOKUP($D4666,'NI-Ric'!$B$1:$W$2048,18,FALSE)</f>
        <v>0</v>
      </c>
      <c r="X4666" s="1218">
        <f>VLOOKUP($D4666,'NI-Ric'!$B$1:$W$2048,19,FALSE)</f>
        <v>0</v>
      </c>
    </row>
    <row r="4667" spans="1:24" ht="27" hidden="1">
      <c r="A4667" s="509"/>
      <c r="B4667" s="509"/>
      <c r="C4667" s="509"/>
      <c r="D4667" s="1218" t="s">
        <v>2398</v>
      </c>
      <c r="E4667" s="1219" t="s">
        <v>3069</v>
      </c>
      <c r="F4667" s="1202"/>
      <c r="G4667" s="1202"/>
      <c r="H4667" s="1205" t="s">
        <v>2388</v>
      </c>
      <c r="I4667" s="1202" t="s">
        <v>53</v>
      </c>
      <c r="J4667" s="1202" t="s">
        <v>3071</v>
      </c>
      <c r="K4667" s="1202"/>
      <c r="L4667" s="1202" t="s">
        <v>1918</v>
      </c>
      <c r="M4667" s="1202" t="s">
        <v>2219</v>
      </c>
      <c r="N4667" s="1203" t="s">
        <v>2399</v>
      </c>
      <c r="O4667" s="1203" t="s">
        <v>73</v>
      </c>
      <c r="P4667" s="1203" t="s">
        <v>73</v>
      </c>
      <c r="Q4667" s="1203" t="s">
        <v>73</v>
      </c>
      <c r="R4667" s="1203" t="s">
        <v>73</v>
      </c>
      <c r="S4667" s="1218">
        <f>VLOOKUP($D4667,'NI-Ric'!$B$1:$W$2048,12,FALSE)</f>
        <v>0</v>
      </c>
      <c r="T4667" s="1218">
        <f>VLOOKUP($D4667,'NI-Ric'!$B$1:$W$2048,13,FALSE)</f>
        <v>0</v>
      </c>
      <c r="U4667" s="1218">
        <f>VLOOKUP($D4667,'NI-Ric'!$B$1:$W$2048,16,FALSE)</f>
        <v>0</v>
      </c>
      <c r="V4667" s="1218">
        <f>VLOOKUP($D4667,'NI-Ric'!$B$1:$W$2048,17,FALSE)</f>
        <v>0</v>
      </c>
      <c r="W4667" s="1218">
        <f>VLOOKUP($D4667,'NI-Ric'!$B$1:$W$2048,18,FALSE)</f>
        <v>0</v>
      </c>
      <c r="X4667" s="1218">
        <f>VLOOKUP($D4667,'NI-Ric'!$B$1:$W$2048,19,FALSE)</f>
        <v>0</v>
      </c>
    </row>
    <row r="4668" spans="1:24" ht="27" hidden="1">
      <c r="A4668" s="509"/>
      <c r="B4668" s="509"/>
      <c r="C4668" s="509"/>
      <c r="D4668" s="1218" t="s">
        <v>2400</v>
      </c>
      <c r="E4668" s="1219" t="s">
        <v>3069</v>
      </c>
      <c r="F4668" s="1202"/>
      <c r="G4668" s="1202"/>
      <c r="H4668" s="1205" t="s">
        <v>2388</v>
      </c>
      <c r="I4668" s="1202" t="s">
        <v>53</v>
      </c>
      <c r="J4668" s="1202" t="s">
        <v>3071</v>
      </c>
      <c r="K4668" s="1202"/>
      <c r="L4668" s="1202" t="s">
        <v>1918</v>
      </c>
      <c r="M4668" s="1202" t="s">
        <v>2219</v>
      </c>
      <c r="N4668" s="1203" t="s">
        <v>2401</v>
      </c>
      <c r="O4668" s="1203" t="s">
        <v>73</v>
      </c>
      <c r="P4668" s="1203" t="s">
        <v>73</v>
      </c>
      <c r="Q4668" s="1203" t="s">
        <v>73</v>
      </c>
      <c r="R4668" s="1203" t="s">
        <v>73</v>
      </c>
      <c r="S4668" s="1218">
        <f>VLOOKUP($D4668,'NI-Ric'!$B$1:$W$2048,12,FALSE)</f>
        <v>0</v>
      </c>
      <c r="T4668" s="1218">
        <f>VLOOKUP($D4668,'NI-Ric'!$B$1:$W$2048,13,FALSE)</f>
        <v>0</v>
      </c>
      <c r="U4668" s="1218">
        <f>VLOOKUP($D4668,'NI-Ric'!$B$1:$W$2048,16,FALSE)</f>
        <v>0</v>
      </c>
      <c r="V4668" s="1218">
        <f>VLOOKUP($D4668,'NI-Ric'!$B$1:$W$2048,17,FALSE)</f>
        <v>0</v>
      </c>
      <c r="W4668" s="1218">
        <f>VLOOKUP($D4668,'NI-Ric'!$B$1:$W$2048,18,FALSE)</f>
        <v>0</v>
      </c>
      <c r="X4668" s="1218">
        <f>VLOOKUP($D4668,'NI-Ric'!$B$1:$W$2048,19,FALSE)</f>
        <v>0</v>
      </c>
    </row>
    <row r="4669" spans="1:24" hidden="1">
      <c r="A4669" s="509"/>
      <c r="B4669" s="509"/>
      <c r="C4669" s="509"/>
      <c r="D4669" s="1218" t="s">
        <v>2402</v>
      </c>
      <c r="E4669" s="1219" t="s">
        <v>3069</v>
      </c>
      <c r="F4669" s="1202"/>
      <c r="G4669" s="1202"/>
      <c r="H4669" s="1205" t="s">
        <v>2388</v>
      </c>
      <c r="I4669" s="1202" t="s">
        <v>53</v>
      </c>
      <c r="J4669" s="1202" t="s">
        <v>3071</v>
      </c>
      <c r="K4669" s="1202"/>
      <c r="L4669" s="1202" t="s">
        <v>1918</v>
      </c>
      <c r="M4669" s="1202" t="s">
        <v>2219</v>
      </c>
      <c r="N4669" s="1203" t="s">
        <v>2403</v>
      </c>
      <c r="O4669" s="1203" t="s">
        <v>73</v>
      </c>
      <c r="P4669" s="1203" t="s">
        <v>73</v>
      </c>
      <c r="Q4669" s="1203" t="s">
        <v>73</v>
      </c>
      <c r="R4669" s="1203" t="s">
        <v>73</v>
      </c>
      <c r="S4669" s="1218">
        <f>VLOOKUP($D4669,'NI-Ric'!$B$1:$W$2048,12,FALSE)</f>
        <v>0</v>
      </c>
      <c r="T4669" s="1218">
        <f>VLOOKUP($D4669,'NI-Ric'!$B$1:$W$2048,13,FALSE)</f>
        <v>0</v>
      </c>
      <c r="U4669" s="1218">
        <f>VLOOKUP($D4669,'NI-Ric'!$B$1:$W$2048,16,FALSE)</f>
        <v>0</v>
      </c>
      <c r="V4669" s="1218">
        <f>VLOOKUP($D4669,'NI-Ric'!$B$1:$W$2048,17,FALSE)</f>
        <v>0</v>
      </c>
      <c r="W4669" s="1218">
        <f>VLOOKUP($D4669,'NI-Ric'!$B$1:$W$2048,18,FALSE)</f>
        <v>0</v>
      </c>
      <c r="X4669" s="1218">
        <f>VLOOKUP($D4669,'NI-Ric'!$B$1:$W$2048,19,FALSE)</f>
        <v>0</v>
      </c>
    </row>
    <row r="4670" spans="1:24" ht="27" hidden="1">
      <c r="A4670" s="509"/>
      <c r="B4670" s="509"/>
      <c r="C4670" s="509"/>
      <c r="D4670" s="1218" t="s">
        <v>2404</v>
      </c>
      <c r="E4670" s="1219" t="s">
        <v>3069</v>
      </c>
      <c r="F4670" s="1202"/>
      <c r="G4670" s="1202"/>
      <c r="H4670" s="1205" t="s">
        <v>2388</v>
      </c>
      <c r="I4670" s="1202" t="s">
        <v>53</v>
      </c>
      <c r="J4670" s="1202" t="s">
        <v>3071</v>
      </c>
      <c r="K4670" s="1202"/>
      <c r="L4670" s="1202" t="s">
        <v>1918</v>
      </c>
      <c r="M4670" s="1202" t="s">
        <v>2219</v>
      </c>
      <c r="N4670" s="1203" t="s">
        <v>2405</v>
      </c>
      <c r="O4670" s="1203" t="s">
        <v>73</v>
      </c>
      <c r="P4670" s="1203" t="s">
        <v>73</v>
      </c>
      <c r="Q4670" s="1203" t="s">
        <v>73</v>
      </c>
      <c r="R4670" s="1203" t="s">
        <v>73</v>
      </c>
      <c r="S4670" s="1218">
        <f>VLOOKUP($D4670,'NI-Ric'!$B$1:$W$2048,12,FALSE)</f>
        <v>0</v>
      </c>
      <c r="T4670" s="1218">
        <f>VLOOKUP($D4670,'NI-Ric'!$B$1:$W$2048,13,FALSE)</f>
        <v>0</v>
      </c>
      <c r="U4670" s="1218">
        <f>VLOOKUP($D4670,'NI-Ric'!$B$1:$W$2048,16,FALSE)</f>
        <v>0</v>
      </c>
      <c r="V4670" s="1218">
        <f>VLOOKUP($D4670,'NI-Ric'!$B$1:$W$2048,17,FALSE)</f>
        <v>0</v>
      </c>
      <c r="W4670" s="1218">
        <f>VLOOKUP($D4670,'NI-Ric'!$B$1:$W$2048,18,FALSE)</f>
        <v>0</v>
      </c>
      <c r="X4670" s="1218">
        <f>VLOOKUP($D4670,'NI-Ric'!$B$1:$W$2048,19,FALSE)</f>
        <v>0</v>
      </c>
    </row>
    <row r="4671" spans="1:24" ht="27" hidden="1">
      <c r="A4671" s="509"/>
      <c r="B4671" s="509"/>
      <c r="C4671" s="509"/>
      <c r="D4671" s="1218" t="s">
        <v>2406</v>
      </c>
      <c r="E4671" s="1219" t="s">
        <v>3069</v>
      </c>
      <c r="F4671" s="1202"/>
      <c r="G4671" s="1202"/>
      <c r="H4671" s="1205" t="s">
        <v>2388</v>
      </c>
      <c r="I4671" s="1202" t="s">
        <v>53</v>
      </c>
      <c r="J4671" s="1202" t="s">
        <v>3071</v>
      </c>
      <c r="K4671" s="1202"/>
      <c r="L4671" s="1202" t="s">
        <v>1918</v>
      </c>
      <c r="M4671" s="1202" t="s">
        <v>2219</v>
      </c>
      <c r="N4671" s="1203" t="s">
        <v>2407</v>
      </c>
      <c r="O4671" s="1203" t="s">
        <v>73</v>
      </c>
      <c r="P4671" s="1203" t="s">
        <v>73</v>
      </c>
      <c r="Q4671" s="1203" t="s">
        <v>73</v>
      </c>
      <c r="R4671" s="1203" t="s">
        <v>73</v>
      </c>
      <c r="S4671" s="1218">
        <f>VLOOKUP($D4671,'NI-Ric'!$B$1:$W$2048,12,FALSE)</f>
        <v>0</v>
      </c>
      <c r="T4671" s="1218">
        <f>VLOOKUP($D4671,'NI-Ric'!$B$1:$W$2048,13,FALSE)</f>
        <v>0</v>
      </c>
      <c r="U4671" s="1218">
        <f>VLOOKUP($D4671,'NI-Ric'!$B$1:$W$2048,16,FALSE)</f>
        <v>0</v>
      </c>
      <c r="V4671" s="1218">
        <f>VLOOKUP($D4671,'NI-Ric'!$B$1:$W$2048,17,FALSE)</f>
        <v>0</v>
      </c>
      <c r="W4671" s="1218">
        <f>VLOOKUP($D4671,'NI-Ric'!$B$1:$W$2048,18,FALSE)</f>
        <v>0</v>
      </c>
      <c r="X4671" s="1218">
        <f>VLOOKUP($D4671,'NI-Ric'!$B$1:$W$2048,19,FALSE)</f>
        <v>0</v>
      </c>
    </row>
    <row r="4672" spans="1:24" ht="27" hidden="1">
      <c r="A4672" s="509"/>
      <c r="B4672" s="509"/>
      <c r="C4672" s="509"/>
      <c r="D4672" s="1218" t="s">
        <v>2408</v>
      </c>
      <c r="E4672" s="1219" t="s">
        <v>3069</v>
      </c>
      <c r="F4672" s="1202"/>
      <c r="G4672" s="1202"/>
      <c r="H4672" s="1205" t="s">
        <v>2388</v>
      </c>
      <c r="I4672" s="1202" t="s">
        <v>53</v>
      </c>
      <c r="J4672" s="1202" t="s">
        <v>3071</v>
      </c>
      <c r="K4672" s="1202"/>
      <c r="L4672" s="1202" t="s">
        <v>1918</v>
      </c>
      <c r="M4672" s="1202" t="s">
        <v>2219</v>
      </c>
      <c r="N4672" s="1203" t="s">
        <v>2409</v>
      </c>
      <c r="O4672" s="1203" t="s">
        <v>73</v>
      </c>
      <c r="P4672" s="1203" t="s">
        <v>73</v>
      </c>
      <c r="Q4672" s="1203" t="s">
        <v>73</v>
      </c>
      <c r="R4672" s="1203" t="s">
        <v>73</v>
      </c>
      <c r="S4672" s="1218">
        <f>VLOOKUP($D4672,'NI-Ric'!$B$1:$W$2048,12,FALSE)</f>
        <v>0</v>
      </c>
      <c r="T4672" s="1218">
        <f>VLOOKUP($D4672,'NI-Ric'!$B$1:$W$2048,13,FALSE)</f>
        <v>0</v>
      </c>
      <c r="U4672" s="1218">
        <f>VLOOKUP($D4672,'NI-Ric'!$B$1:$W$2048,16,FALSE)</f>
        <v>0</v>
      </c>
      <c r="V4672" s="1218">
        <f>VLOOKUP($D4672,'NI-Ric'!$B$1:$W$2048,17,FALSE)</f>
        <v>0</v>
      </c>
      <c r="W4672" s="1218">
        <f>VLOOKUP($D4672,'NI-Ric'!$B$1:$W$2048,18,FALSE)</f>
        <v>0</v>
      </c>
      <c r="X4672" s="1218">
        <f>VLOOKUP($D4672,'NI-Ric'!$B$1:$W$2048,19,FALSE)</f>
        <v>0</v>
      </c>
    </row>
    <row r="4673" spans="1:24" hidden="1">
      <c r="A4673" s="509"/>
      <c r="B4673" s="509"/>
      <c r="C4673" s="509"/>
      <c r="D4673" s="1218" t="s">
        <v>2410</v>
      </c>
      <c r="E4673" s="1219" t="s">
        <v>3069</v>
      </c>
      <c r="F4673" s="1202"/>
      <c r="G4673" s="1202"/>
      <c r="H4673" s="1205" t="s">
        <v>2411</v>
      </c>
      <c r="I4673" s="1202" t="s">
        <v>53</v>
      </c>
      <c r="J4673" s="1202" t="s">
        <v>3071</v>
      </c>
      <c r="K4673" s="1202"/>
      <c r="L4673" s="1202" t="s">
        <v>1918</v>
      </c>
      <c r="M4673" s="1202" t="s">
        <v>2219</v>
      </c>
      <c r="N4673" s="1203" t="s">
        <v>2412</v>
      </c>
      <c r="O4673" s="1203" t="s">
        <v>73</v>
      </c>
      <c r="P4673" s="1203" t="s">
        <v>73</v>
      </c>
      <c r="Q4673" s="1203" t="s">
        <v>73</v>
      </c>
      <c r="R4673" s="1203" t="s">
        <v>73</v>
      </c>
      <c r="S4673" s="1218">
        <f>VLOOKUP($D4673,'NI-Ric'!$B$1:$W$2048,12,FALSE)</f>
        <v>0</v>
      </c>
      <c r="T4673" s="1218">
        <f>VLOOKUP($D4673,'NI-Ric'!$B$1:$W$2048,13,FALSE)</f>
        <v>0</v>
      </c>
      <c r="U4673" s="1218">
        <f>VLOOKUP($D4673,'NI-Ric'!$B$1:$W$2048,16,FALSE)</f>
        <v>0</v>
      </c>
      <c r="V4673" s="1218">
        <f>VLOOKUP($D4673,'NI-Ric'!$B$1:$W$2048,17,FALSE)</f>
        <v>0</v>
      </c>
      <c r="W4673" s="1218">
        <f>VLOOKUP($D4673,'NI-Ric'!$B$1:$W$2048,18,FALSE)</f>
        <v>0</v>
      </c>
      <c r="X4673" s="1218">
        <f>VLOOKUP($D4673,'NI-Ric'!$B$1:$W$2048,19,FALSE)</f>
        <v>0</v>
      </c>
    </row>
    <row r="4674" spans="1:24" hidden="1">
      <c r="A4674" s="509"/>
      <c r="B4674" s="509"/>
      <c r="C4674" s="509"/>
      <c r="D4674" s="1218" t="s">
        <v>2413</v>
      </c>
      <c r="E4674" s="1219" t="s">
        <v>3069</v>
      </c>
      <c r="F4674" s="1202"/>
      <c r="G4674" s="1202"/>
      <c r="H4674" s="1205" t="s">
        <v>2411</v>
      </c>
      <c r="I4674" s="1202" t="s">
        <v>53</v>
      </c>
      <c r="J4674" s="1202" t="s">
        <v>3071</v>
      </c>
      <c r="K4674" s="1202"/>
      <c r="L4674" s="1202" t="s">
        <v>1918</v>
      </c>
      <c r="M4674" s="1202" t="s">
        <v>2219</v>
      </c>
      <c r="N4674" s="1203" t="s">
        <v>2414</v>
      </c>
      <c r="O4674" s="1203" t="s">
        <v>73</v>
      </c>
      <c r="P4674" s="1203" t="s">
        <v>73</v>
      </c>
      <c r="Q4674" s="1203" t="s">
        <v>73</v>
      </c>
      <c r="R4674" s="1203" t="s">
        <v>73</v>
      </c>
      <c r="S4674" s="1218">
        <f>VLOOKUP($D4674,'NI-Ric'!$B$1:$W$2048,12,FALSE)</f>
        <v>0</v>
      </c>
      <c r="T4674" s="1218">
        <f>VLOOKUP($D4674,'NI-Ric'!$B$1:$W$2048,13,FALSE)</f>
        <v>0</v>
      </c>
      <c r="U4674" s="1218">
        <f>VLOOKUP($D4674,'NI-Ric'!$B$1:$W$2048,16,FALSE)</f>
        <v>0</v>
      </c>
      <c r="V4674" s="1218">
        <f>VLOOKUP($D4674,'NI-Ric'!$B$1:$W$2048,17,FALSE)</f>
        <v>0</v>
      </c>
      <c r="W4674" s="1218">
        <f>VLOOKUP($D4674,'NI-Ric'!$B$1:$W$2048,18,FALSE)</f>
        <v>0</v>
      </c>
      <c r="X4674" s="1218">
        <f>VLOOKUP($D4674,'NI-Ric'!$B$1:$W$2048,19,FALSE)</f>
        <v>0</v>
      </c>
    </row>
    <row r="4675" spans="1:24" hidden="1">
      <c r="A4675" s="509"/>
      <c r="B4675" s="509"/>
      <c r="C4675" s="509"/>
      <c r="D4675" s="1218" t="s">
        <v>2415</v>
      </c>
      <c r="E4675" s="1219" t="s">
        <v>3069</v>
      </c>
      <c r="F4675" s="1202"/>
      <c r="G4675" s="1202"/>
      <c r="H4675" s="1205" t="s">
        <v>2411</v>
      </c>
      <c r="I4675" s="1202" t="s">
        <v>53</v>
      </c>
      <c r="J4675" s="1202" t="s">
        <v>3071</v>
      </c>
      <c r="K4675" s="1202"/>
      <c r="L4675" s="1202" t="s">
        <v>1918</v>
      </c>
      <c r="M4675" s="1202" t="s">
        <v>2219</v>
      </c>
      <c r="N4675" s="1203" t="s">
        <v>2416</v>
      </c>
      <c r="O4675" s="1203" t="s">
        <v>73</v>
      </c>
      <c r="P4675" s="1203" t="s">
        <v>73</v>
      </c>
      <c r="Q4675" s="1203" t="s">
        <v>73</v>
      </c>
      <c r="R4675" s="1203" t="s">
        <v>73</v>
      </c>
      <c r="S4675" s="1218">
        <f>VLOOKUP($D4675,'NI-Ric'!$B$1:$W$2048,12,FALSE)</f>
        <v>0</v>
      </c>
      <c r="T4675" s="1218">
        <f>VLOOKUP($D4675,'NI-Ric'!$B$1:$W$2048,13,FALSE)</f>
        <v>0</v>
      </c>
      <c r="U4675" s="1218">
        <f>VLOOKUP($D4675,'NI-Ric'!$B$1:$W$2048,16,FALSE)</f>
        <v>0</v>
      </c>
      <c r="V4675" s="1218">
        <f>VLOOKUP($D4675,'NI-Ric'!$B$1:$W$2048,17,FALSE)</f>
        <v>0</v>
      </c>
      <c r="W4675" s="1218">
        <f>VLOOKUP($D4675,'NI-Ric'!$B$1:$W$2048,18,FALSE)</f>
        <v>0</v>
      </c>
      <c r="X4675" s="1218">
        <f>VLOOKUP($D4675,'NI-Ric'!$B$1:$W$2048,19,FALSE)</f>
        <v>0</v>
      </c>
    </row>
    <row r="4676" spans="1:24" ht="27" hidden="1">
      <c r="A4676" s="509"/>
      <c r="B4676" s="509"/>
      <c r="C4676" s="509"/>
      <c r="D4676" s="1218" t="s">
        <v>2417</v>
      </c>
      <c r="E4676" s="1219" t="s">
        <v>3069</v>
      </c>
      <c r="F4676" s="1202"/>
      <c r="G4676" s="1202"/>
      <c r="H4676" s="1205" t="s">
        <v>2411</v>
      </c>
      <c r="I4676" s="1202" t="s">
        <v>53</v>
      </c>
      <c r="J4676" s="1202" t="s">
        <v>3071</v>
      </c>
      <c r="K4676" s="1202"/>
      <c r="L4676" s="1202" t="s">
        <v>1918</v>
      </c>
      <c r="M4676" s="1202" t="s">
        <v>2219</v>
      </c>
      <c r="N4676" s="1203" t="s">
        <v>2418</v>
      </c>
      <c r="O4676" s="1203" t="s">
        <v>73</v>
      </c>
      <c r="P4676" s="1203" t="s">
        <v>73</v>
      </c>
      <c r="Q4676" s="1203" t="s">
        <v>73</v>
      </c>
      <c r="R4676" s="1203" t="s">
        <v>73</v>
      </c>
      <c r="S4676" s="1218">
        <f>VLOOKUP($D4676,'NI-Ric'!$B$1:$W$2048,12,FALSE)</f>
        <v>0</v>
      </c>
      <c r="T4676" s="1218">
        <f>VLOOKUP($D4676,'NI-Ric'!$B$1:$W$2048,13,FALSE)</f>
        <v>0</v>
      </c>
      <c r="U4676" s="1218">
        <f>VLOOKUP($D4676,'NI-Ric'!$B$1:$W$2048,16,FALSE)</f>
        <v>0</v>
      </c>
      <c r="V4676" s="1218">
        <f>VLOOKUP($D4676,'NI-Ric'!$B$1:$W$2048,17,FALSE)</f>
        <v>0</v>
      </c>
      <c r="W4676" s="1218">
        <f>VLOOKUP($D4676,'NI-Ric'!$B$1:$W$2048,18,FALSE)</f>
        <v>0</v>
      </c>
      <c r="X4676" s="1218">
        <f>VLOOKUP($D4676,'NI-Ric'!$B$1:$W$2048,19,FALSE)</f>
        <v>0</v>
      </c>
    </row>
    <row r="4677" spans="1:24" ht="27" hidden="1">
      <c r="A4677" s="509"/>
      <c r="B4677" s="509"/>
      <c r="C4677" s="509"/>
      <c r="D4677" s="1218" t="s">
        <v>2419</v>
      </c>
      <c r="E4677" s="1219" t="s">
        <v>3069</v>
      </c>
      <c r="F4677" s="1202"/>
      <c r="G4677" s="1202"/>
      <c r="H4677" s="1205" t="s">
        <v>2411</v>
      </c>
      <c r="I4677" s="1202" t="s">
        <v>53</v>
      </c>
      <c r="J4677" s="1202" t="s">
        <v>3071</v>
      </c>
      <c r="K4677" s="1202"/>
      <c r="L4677" s="1202" t="s">
        <v>1918</v>
      </c>
      <c r="M4677" s="1202" t="s">
        <v>2219</v>
      </c>
      <c r="N4677" s="1203" t="s">
        <v>2420</v>
      </c>
      <c r="O4677" s="1203" t="s">
        <v>73</v>
      </c>
      <c r="P4677" s="1203" t="s">
        <v>73</v>
      </c>
      <c r="Q4677" s="1203" t="s">
        <v>73</v>
      </c>
      <c r="R4677" s="1203" t="s">
        <v>73</v>
      </c>
      <c r="S4677" s="1218">
        <f>VLOOKUP($D4677,'NI-Ric'!$B$1:$W$2048,12,FALSE)</f>
        <v>0</v>
      </c>
      <c r="T4677" s="1218">
        <f>VLOOKUP($D4677,'NI-Ric'!$B$1:$W$2048,13,FALSE)</f>
        <v>0</v>
      </c>
      <c r="U4677" s="1218">
        <f>VLOOKUP($D4677,'NI-Ric'!$B$1:$W$2048,16,FALSE)</f>
        <v>0</v>
      </c>
      <c r="V4677" s="1218">
        <f>VLOOKUP($D4677,'NI-Ric'!$B$1:$W$2048,17,FALSE)</f>
        <v>0</v>
      </c>
      <c r="W4677" s="1218">
        <f>VLOOKUP($D4677,'NI-Ric'!$B$1:$W$2048,18,FALSE)</f>
        <v>0</v>
      </c>
      <c r="X4677" s="1218">
        <f>VLOOKUP($D4677,'NI-Ric'!$B$1:$W$2048,19,FALSE)</f>
        <v>0</v>
      </c>
    </row>
    <row r="4678" spans="1:24" ht="27" hidden="1">
      <c r="A4678" s="509"/>
      <c r="B4678" s="509"/>
      <c r="C4678" s="509"/>
      <c r="D4678" s="1218" t="s">
        <v>2421</v>
      </c>
      <c r="E4678" s="1219" t="s">
        <v>3069</v>
      </c>
      <c r="F4678" s="1202"/>
      <c r="G4678" s="1202"/>
      <c r="H4678" s="1205" t="s">
        <v>2411</v>
      </c>
      <c r="I4678" s="1202" t="s">
        <v>53</v>
      </c>
      <c r="J4678" s="1202" t="s">
        <v>3071</v>
      </c>
      <c r="K4678" s="1202"/>
      <c r="L4678" s="1202" t="s">
        <v>1918</v>
      </c>
      <c r="M4678" s="1202" t="s">
        <v>2219</v>
      </c>
      <c r="N4678" s="1203" t="s">
        <v>2422</v>
      </c>
      <c r="O4678" s="1203" t="s">
        <v>73</v>
      </c>
      <c r="P4678" s="1203" t="s">
        <v>73</v>
      </c>
      <c r="Q4678" s="1203" t="s">
        <v>73</v>
      </c>
      <c r="R4678" s="1203" t="s">
        <v>73</v>
      </c>
      <c r="S4678" s="1218">
        <f>VLOOKUP($D4678,'NI-Ric'!$B$1:$W$2048,12,FALSE)</f>
        <v>0</v>
      </c>
      <c r="T4678" s="1218">
        <f>VLOOKUP($D4678,'NI-Ric'!$B$1:$W$2048,13,FALSE)</f>
        <v>0</v>
      </c>
      <c r="U4678" s="1218">
        <f>VLOOKUP($D4678,'NI-Ric'!$B$1:$W$2048,16,FALSE)</f>
        <v>0</v>
      </c>
      <c r="V4678" s="1218">
        <f>VLOOKUP($D4678,'NI-Ric'!$B$1:$W$2048,17,FALSE)</f>
        <v>0</v>
      </c>
      <c r="W4678" s="1218">
        <f>VLOOKUP($D4678,'NI-Ric'!$B$1:$W$2048,18,FALSE)</f>
        <v>0</v>
      </c>
      <c r="X4678" s="1218">
        <f>VLOOKUP($D4678,'NI-Ric'!$B$1:$W$2048,19,FALSE)</f>
        <v>0</v>
      </c>
    </row>
    <row r="4679" spans="1:24" ht="27" hidden="1">
      <c r="A4679" s="509"/>
      <c r="B4679" s="509"/>
      <c r="C4679" s="509"/>
      <c r="D4679" s="1218" t="s">
        <v>2423</v>
      </c>
      <c r="E4679" s="1219" t="s">
        <v>3069</v>
      </c>
      <c r="F4679" s="1202"/>
      <c r="G4679" s="1202"/>
      <c r="H4679" s="1205" t="s">
        <v>2411</v>
      </c>
      <c r="I4679" s="1202" t="s">
        <v>53</v>
      </c>
      <c r="J4679" s="1202" t="s">
        <v>3071</v>
      </c>
      <c r="K4679" s="1202"/>
      <c r="L4679" s="1202" t="s">
        <v>1918</v>
      </c>
      <c r="M4679" s="1202" t="s">
        <v>2219</v>
      </c>
      <c r="N4679" s="1203" t="s">
        <v>2424</v>
      </c>
      <c r="O4679" s="1203" t="s">
        <v>73</v>
      </c>
      <c r="P4679" s="1203" t="s">
        <v>73</v>
      </c>
      <c r="Q4679" s="1203" t="s">
        <v>73</v>
      </c>
      <c r="R4679" s="1203" t="s">
        <v>73</v>
      </c>
      <c r="S4679" s="1218">
        <f>VLOOKUP($D4679,'NI-Ric'!$B$1:$W$2048,12,FALSE)</f>
        <v>0</v>
      </c>
      <c r="T4679" s="1218">
        <f>VLOOKUP($D4679,'NI-Ric'!$B$1:$W$2048,13,FALSE)</f>
        <v>0</v>
      </c>
      <c r="U4679" s="1218">
        <f>VLOOKUP($D4679,'NI-Ric'!$B$1:$W$2048,16,FALSE)</f>
        <v>0</v>
      </c>
      <c r="V4679" s="1218">
        <f>VLOOKUP($D4679,'NI-Ric'!$B$1:$W$2048,17,FALSE)</f>
        <v>0</v>
      </c>
      <c r="W4679" s="1218">
        <f>VLOOKUP($D4679,'NI-Ric'!$B$1:$W$2048,18,FALSE)</f>
        <v>0</v>
      </c>
      <c r="X4679" s="1218">
        <f>VLOOKUP($D4679,'NI-Ric'!$B$1:$W$2048,19,FALSE)</f>
        <v>0</v>
      </c>
    </row>
    <row r="4680" spans="1:24" hidden="1">
      <c r="A4680" s="509"/>
      <c r="B4680" s="509"/>
      <c r="C4680" s="509"/>
      <c r="D4680" s="1218" t="s">
        <v>2425</v>
      </c>
      <c r="E4680" s="1219" t="s">
        <v>3069</v>
      </c>
      <c r="F4680" s="1202"/>
      <c r="G4680" s="1202"/>
      <c r="H4680" s="1205" t="s">
        <v>2411</v>
      </c>
      <c r="I4680" s="1202" t="s">
        <v>53</v>
      </c>
      <c r="J4680" s="1202" t="s">
        <v>3071</v>
      </c>
      <c r="K4680" s="1202"/>
      <c r="L4680" s="1202" t="s">
        <v>1918</v>
      </c>
      <c r="M4680" s="1202" t="s">
        <v>2219</v>
      </c>
      <c r="N4680" s="1203" t="s">
        <v>2426</v>
      </c>
      <c r="O4680" s="1203" t="s">
        <v>73</v>
      </c>
      <c r="P4680" s="1203" t="s">
        <v>73</v>
      </c>
      <c r="Q4680" s="1203" t="s">
        <v>73</v>
      </c>
      <c r="R4680" s="1203" t="s">
        <v>73</v>
      </c>
      <c r="S4680" s="1218">
        <f>VLOOKUP($D4680,'NI-Ric'!$B$1:$W$2048,12,FALSE)</f>
        <v>0</v>
      </c>
      <c r="T4680" s="1218">
        <f>VLOOKUP($D4680,'NI-Ric'!$B$1:$W$2048,13,FALSE)</f>
        <v>0</v>
      </c>
      <c r="U4680" s="1218">
        <f>VLOOKUP($D4680,'NI-Ric'!$B$1:$W$2048,16,FALSE)</f>
        <v>0</v>
      </c>
      <c r="V4680" s="1218">
        <f>VLOOKUP($D4680,'NI-Ric'!$B$1:$W$2048,17,FALSE)</f>
        <v>0</v>
      </c>
      <c r="W4680" s="1218">
        <f>VLOOKUP($D4680,'NI-Ric'!$B$1:$W$2048,18,FALSE)</f>
        <v>0</v>
      </c>
      <c r="X4680" s="1218">
        <f>VLOOKUP($D4680,'NI-Ric'!$B$1:$W$2048,19,FALSE)</f>
        <v>0</v>
      </c>
    </row>
    <row r="4681" spans="1:24" hidden="1">
      <c r="A4681" s="509"/>
      <c r="B4681" s="509"/>
      <c r="C4681" s="509"/>
      <c r="D4681" s="1218" t="s">
        <v>2427</v>
      </c>
      <c r="E4681" s="1219" t="s">
        <v>3069</v>
      </c>
      <c r="F4681" s="1202"/>
      <c r="G4681" s="1202"/>
      <c r="H4681" s="1205" t="s">
        <v>2411</v>
      </c>
      <c r="I4681" s="1202" t="s">
        <v>53</v>
      </c>
      <c r="J4681" s="1202" t="s">
        <v>3071</v>
      </c>
      <c r="K4681" s="1202"/>
      <c r="L4681" s="1202" t="s">
        <v>1918</v>
      </c>
      <c r="M4681" s="1202" t="s">
        <v>2219</v>
      </c>
      <c r="N4681" s="1203" t="s">
        <v>2428</v>
      </c>
      <c r="O4681" s="1203" t="s">
        <v>73</v>
      </c>
      <c r="P4681" s="1203" t="s">
        <v>73</v>
      </c>
      <c r="Q4681" s="1203" t="s">
        <v>73</v>
      </c>
      <c r="R4681" s="1203" t="s">
        <v>73</v>
      </c>
      <c r="S4681" s="1218">
        <f>VLOOKUP($D4681,'NI-Ric'!$B$1:$W$2048,12,FALSE)</f>
        <v>0</v>
      </c>
      <c r="T4681" s="1218">
        <f>VLOOKUP($D4681,'NI-Ric'!$B$1:$W$2048,13,FALSE)</f>
        <v>0</v>
      </c>
      <c r="U4681" s="1218">
        <f>VLOOKUP($D4681,'NI-Ric'!$B$1:$W$2048,16,FALSE)</f>
        <v>0</v>
      </c>
      <c r="V4681" s="1218">
        <f>VLOOKUP($D4681,'NI-Ric'!$B$1:$W$2048,17,FALSE)</f>
        <v>0</v>
      </c>
      <c r="W4681" s="1218">
        <f>VLOOKUP($D4681,'NI-Ric'!$B$1:$W$2048,18,FALSE)</f>
        <v>0</v>
      </c>
      <c r="X4681" s="1218">
        <f>VLOOKUP($D4681,'NI-Ric'!$B$1:$W$2048,19,FALSE)</f>
        <v>0</v>
      </c>
    </row>
    <row r="4682" spans="1:24" ht="27" hidden="1">
      <c r="A4682" s="509"/>
      <c r="B4682" s="509"/>
      <c r="C4682" s="509"/>
      <c r="D4682" s="1218" t="s">
        <v>2429</v>
      </c>
      <c r="E4682" s="1219" t="s">
        <v>3069</v>
      </c>
      <c r="F4682" s="1202"/>
      <c r="G4682" s="1202"/>
      <c r="H4682" s="1205" t="s">
        <v>2411</v>
      </c>
      <c r="I4682" s="1202" t="s">
        <v>53</v>
      </c>
      <c r="J4682" s="1202" t="s">
        <v>3071</v>
      </c>
      <c r="K4682" s="1202"/>
      <c r="L4682" s="1202" t="s">
        <v>1918</v>
      </c>
      <c r="M4682" s="1202" t="s">
        <v>2219</v>
      </c>
      <c r="N4682" s="1203" t="s">
        <v>2430</v>
      </c>
      <c r="O4682" s="1203" t="s">
        <v>73</v>
      </c>
      <c r="P4682" s="1203" t="s">
        <v>73</v>
      </c>
      <c r="Q4682" s="1203" t="s">
        <v>73</v>
      </c>
      <c r="R4682" s="1203" t="s">
        <v>73</v>
      </c>
      <c r="S4682" s="1218">
        <f>VLOOKUP($D4682,'NI-Ric'!$B$1:$W$2048,12,FALSE)</f>
        <v>0</v>
      </c>
      <c r="T4682" s="1218">
        <f>VLOOKUP($D4682,'NI-Ric'!$B$1:$W$2048,13,FALSE)</f>
        <v>0</v>
      </c>
      <c r="U4682" s="1218">
        <f>VLOOKUP($D4682,'NI-Ric'!$B$1:$W$2048,16,FALSE)</f>
        <v>0</v>
      </c>
      <c r="V4682" s="1218">
        <f>VLOOKUP($D4682,'NI-Ric'!$B$1:$W$2048,17,FALSE)</f>
        <v>0</v>
      </c>
      <c r="W4682" s="1218">
        <f>VLOOKUP($D4682,'NI-Ric'!$B$1:$W$2048,18,FALSE)</f>
        <v>0</v>
      </c>
      <c r="X4682" s="1218">
        <f>VLOOKUP($D4682,'NI-Ric'!$B$1:$W$2048,19,FALSE)</f>
        <v>0</v>
      </c>
    </row>
    <row r="4683" spans="1:24" hidden="1">
      <c r="A4683" s="509"/>
      <c r="B4683" s="509"/>
      <c r="C4683" s="509"/>
      <c r="D4683" s="1218" t="s">
        <v>2431</v>
      </c>
      <c r="E4683" s="1219" t="s">
        <v>3069</v>
      </c>
      <c r="F4683" s="1202"/>
      <c r="G4683" s="1202"/>
      <c r="H4683" s="1205" t="s">
        <v>2411</v>
      </c>
      <c r="I4683" s="1202" t="s">
        <v>53</v>
      </c>
      <c r="J4683" s="1202" t="s">
        <v>3071</v>
      </c>
      <c r="K4683" s="1202"/>
      <c r="L4683" s="1202" t="s">
        <v>1918</v>
      </c>
      <c r="M4683" s="1202" t="s">
        <v>2219</v>
      </c>
      <c r="N4683" s="1203" t="s">
        <v>2432</v>
      </c>
      <c r="O4683" s="1203" t="s">
        <v>73</v>
      </c>
      <c r="P4683" s="1203" t="s">
        <v>73</v>
      </c>
      <c r="Q4683" s="1203" t="s">
        <v>73</v>
      </c>
      <c r="R4683" s="1203" t="s">
        <v>73</v>
      </c>
      <c r="S4683" s="1218">
        <f>VLOOKUP($D4683,'NI-Ric'!$B$1:$W$2048,12,FALSE)</f>
        <v>0</v>
      </c>
      <c r="T4683" s="1218">
        <f>VLOOKUP($D4683,'NI-Ric'!$B$1:$W$2048,13,FALSE)</f>
        <v>0</v>
      </c>
      <c r="U4683" s="1218">
        <f>VLOOKUP($D4683,'NI-Ric'!$B$1:$W$2048,16,FALSE)</f>
        <v>0</v>
      </c>
      <c r="V4683" s="1218">
        <f>VLOOKUP($D4683,'NI-Ric'!$B$1:$W$2048,17,FALSE)</f>
        <v>0</v>
      </c>
      <c r="W4683" s="1218">
        <f>VLOOKUP($D4683,'NI-Ric'!$B$1:$W$2048,18,FALSE)</f>
        <v>0</v>
      </c>
      <c r="X4683" s="1218">
        <f>VLOOKUP($D4683,'NI-Ric'!$B$1:$W$2048,19,FALSE)</f>
        <v>0</v>
      </c>
    </row>
    <row r="4684" spans="1:24" hidden="1">
      <c r="A4684" s="509"/>
      <c r="B4684" s="509"/>
      <c r="C4684" s="509"/>
      <c r="D4684" s="1218" t="s">
        <v>2433</v>
      </c>
      <c r="E4684" s="1219" t="s">
        <v>3069</v>
      </c>
      <c r="F4684" s="1202"/>
      <c r="G4684" s="1202"/>
      <c r="H4684" s="1202"/>
      <c r="I4684" s="1202" t="s">
        <v>71</v>
      </c>
      <c r="J4684" s="1202"/>
      <c r="K4684" s="1202"/>
      <c r="L4684" s="1202"/>
      <c r="M4684" s="1202"/>
      <c r="N4684" s="1203" t="s">
        <v>2434</v>
      </c>
      <c r="O4684" s="1203" t="s">
        <v>73</v>
      </c>
      <c r="P4684" s="1203" t="s">
        <v>73</v>
      </c>
      <c r="Q4684" s="1203" t="s">
        <v>73</v>
      </c>
      <c r="R4684" s="1203" t="s">
        <v>73</v>
      </c>
      <c r="S4684" s="1218">
        <f>VLOOKUP($D4684,'NI-Ric'!$B$1:$W$2048,12,FALSE)</f>
        <v>0</v>
      </c>
      <c r="T4684" s="1218">
        <f>VLOOKUP($D4684,'NI-Ric'!$B$1:$W$2048,13,FALSE)</f>
        <v>0</v>
      </c>
      <c r="U4684" s="1218">
        <f>VLOOKUP($D4684,'NI-Ric'!$B$1:$W$2048,16,FALSE)</f>
        <v>0</v>
      </c>
      <c r="V4684" s="1218">
        <f>VLOOKUP($D4684,'NI-Ric'!$B$1:$W$2048,17,FALSE)</f>
        <v>0</v>
      </c>
      <c r="W4684" s="1218">
        <f>VLOOKUP($D4684,'NI-Ric'!$B$1:$W$2048,18,FALSE)</f>
        <v>0</v>
      </c>
      <c r="X4684" s="1218">
        <f>VLOOKUP($D4684,'NI-Ric'!$B$1:$W$2048,19,FALSE)</f>
        <v>0</v>
      </c>
    </row>
    <row r="4685" spans="1:24" ht="27" hidden="1">
      <c r="A4685" s="509"/>
      <c r="B4685" s="509"/>
      <c r="C4685" s="509"/>
      <c r="D4685" s="1218" t="s">
        <v>2435</v>
      </c>
      <c r="E4685" s="1219" t="s">
        <v>3069</v>
      </c>
      <c r="F4685" s="1202"/>
      <c r="G4685" s="1202"/>
      <c r="H4685" s="1205" t="s">
        <v>2436</v>
      </c>
      <c r="I4685" s="1202" t="s">
        <v>53</v>
      </c>
      <c r="J4685" s="1202" t="s">
        <v>3071</v>
      </c>
      <c r="K4685" s="1202"/>
      <c r="L4685" s="1202" t="s">
        <v>1918</v>
      </c>
      <c r="M4685" s="1202" t="s">
        <v>2143</v>
      </c>
      <c r="N4685" s="1203" t="s">
        <v>2437</v>
      </c>
      <c r="O4685" s="1203" t="s">
        <v>73</v>
      </c>
      <c r="P4685" s="1203" t="s">
        <v>73</v>
      </c>
      <c r="Q4685" s="1203" t="s">
        <v>73</v>
      </c>
      <c r="R4685" s="1203" t="s">
        <v>73</v>
      </c>
      <c r="S4685" s="1218">
        <f>VLOOKUP($D4685,'NI-Ric'!$B$1:$W$2048,12,FALSE)</f>
        <v>0</v>
      </c>
      <c r="T4685" s="1218">
        <f>VLOOKUP($D4685,'NI-Ric'!$B$1:$W$2048,13,FALSE)</f>
        <v>0</v>
      </c>
      <c r="U4685" s="1218">
        <f>VLOOKUP($D4685,'NI-Ric'!$B$1:$W$2048,16,FALSE)</f>
        <v>0</v>
      </c>
      <c r="V4685" s="1218">
        <f>VLOOKUP($D4685,'NI-Ric'!$B$1:$W$2048,17,FALSE)</f>
        <v>0</v>
      </c>
      <c r="W4685" s="1218">
        <f>VLOOKUP($D4685,'NI-Ric'!$B$1:$W$2048,18,FALSE)</f>
        <v>0</v>
      </c>
      <c r="X4685" s="1218">
        <f>VLOOKUP($D4685,'NI-Ric'!$B$1:$W$2048,19,FALSE)</f>
        <v>0</v>
      </c>
    </row>
    <row r="4686" spans="1:24" ht="27" hidden="1">
      <c r="A4686" s="509"/>
      <c r="B4686" s="509"/>
      <c r="C4686" s="509"/>
      <c r="D4686" s="1218" t="s">
        <v>2438</v>
      </c>
      <c r="E4686" s="1219" t="s">
        <v>3069</v>
      </c>
      <c r="F4686" s="1202"/>
      <c r="G4686" s="1202"/>
      <c r="H4686" s="1205" t="s">
        <v>2436</v>
      </c>
      <c r="I4686" s="1202" t="s">
        <v>53</v>
      </c>
      <c r="J4686" s="1202" t="s">
        <v>3071</v>
      </c>
      <c r="K4686" s="1202"/>
      <c r="L4686" s="1202" t="s">
        <v>1918</v>
      </c>
      <c r="M4686" s="1202" t="s">
        <v>2143</v>
      </c>
      <c r="N4686" s="1203" t="s">
        <v>2439</v>
      </c>
      <c r="O4686" s="1203" t="s">
        <v>73</v>
      </c>
      <c r="P4686" s="1203" t="s">
        <v>73</v>
      </c>
      <c r="Q4686" s="1203" t="s">
        <v>73</v>
      </c>
      <c r="R4686" s="1203" t="s">
        <v>73</v>
      </c>
      <c r="S4686" s="1218">
        <f>VLOOKUP($D4686,'NI-Ric'!$B$1:$W$2048,12,FALSE)</f>
        <v>0</v>
      </c>
      <c r="T4686" s="1218">
        <f>VLOOKUP($D4686,'NI-Ric'!$B$1:$W$2048,13,FALSE)</f>
        <v>0</v>
      </c>
      <c r="U4686" s="1218">
        <f>VLOOKUP($D4686,'NI-Ric'!$B$1:$W$2048,16,FALSE)</f>
        <v>0</v>
      </c>
      <c r="V4686" s="1218">
        <f>VLOOKUP($D4686,'NI-Ric'!$B$1:$W$2048,17,FALSE)</f>
        <v>0</v>
      </c>
      <c r="W4686" s="1218">
        <f>VLOOKUP($D4686,'NI-Ric'!$B$1:$W$2048,18,FALSE)</f>
        <v>0</v>
      </c>
      <c r="X4686" s="1218">
        <f>VLOOKUP($D4686,'NI-Ric'!$B$1:$W$2048,19,FALSE)</f>
        <v>0</v>
      </c>
    </row>
    <row r="4687" spans="1:24" ht="27" hidden="1">
      <c r="A4687" s="509"/>
      <c r="B4687" s="509"/>
      <c r="C4687" s="509"/>
      <c r="D4687" s="1218" t="s">
        <v>2440</v>
      </c>
      <c r="E4687" s="1219" t="s">
        <v>3069</v>
      </c>
      <c r="F4687" s="1202"/>
      <c r="G4687" s="1202"/>
      <c r="H4687" s="1205" t="s">
        <v>2436</v>
      </c>
      <c r="I4687" s="1202" t="s">
        <v>53</v>
      </c>
      <c r="J4687" s="1202" t="s">
        <v>3071</v>
      </c>
      <c r="K4687" s="1202"/>
      <c r="L4687" s="1202" t="s">
        <v>1918</v>
      </c>
      <c r="M4687" s="1202" t="s">
        <v>2143</v>
      </c>
      <c r="N4687" s="1203" t="s">
        <v>2441</v>
      </c>
      <c r="O4687" s="1203" t="s">
        <v>73</v>
      </c>
      <c r="P4687" s="1203" t="s">
        <v>73</v>
      </c>
      <c r="Q4687" s="1203" t="s">
        <v>73</v>
      </c>
      <c r="R4687" s="1203" t="s">
        <v>73</v>
      </c>
      <c r="S4687" s="1218">
        <f>VLOOKUP($D4687,'NI-Ric'!$B$1:$W$2048,12,FALSE)</f>
        <v>0</v>
      </c>
      <c r="T4687" s="1218">
        <f>VLOOKUP($D4687,'NI-Ric'!$B$1:$W$2048,13,FALSE)</f>
        <v>0</v>
      </c>
      <c r="U4687" s="1218">
        <f>VLOOKUP($D4687,'NI-Ric'!$B$1:$W$2048,16,FALSE)</f>
        <v>0</v>
      </c>
      <c r="V4687" s="1218">
        <f>VLOOKUP($D4687,'NI-Ric'!$B$1:$W$2048,17,FALSE)</f>
        <v>0</v>
      </c>
      <c r="W4687" s="1218">
        <f>VLOOKUP($D4687,'NI-Ric'!$B$1:$W$2048,18,FALSE)</f>
        <v>0</v>
      </c>
      <c r="X4687" s="1218">
        <f>VLOOKUP($D4687,'NI-Ric'!$B$1:$W$2048,19,FALSE)</f>
        <v>0</v>
      </c>
    </row>
    <row r="4688" spans="1:24" ht="27" hidden="1">
      <c r="A4688" s="509"/>
      <c r="B4688" s="509"/>
      <c r="C4688" s="509"/>
      <c r="D4688" s="1218" t="s">
        <v>2442</v>
      </c>
      <c r="E4688" s="1219" t="s">
        <v>3069</v>
      </c>
      <c r="F4688" s="1202"/>
      <c r="G4688" s="1202"/>
      <c r="H4688" s="1205" t="s">
        <v>2436</v>
      </c>
      <c r="I4688" s="1202" t="s">
        <v>53</v>
      </c>
      <c r="J4688" s="1202" t="s">
        <v>3071</v>
      </c>
      <c r="K4688" s="1202"/>
      <c r="L4688" s="1202" t="s">
        <v>1918</v>
      </c>
      <c r="M4688" s="1202" t="s">
        <v>2143</v>
      </c>
      <c r="N4688" s="1203" t="s">
        <v>2443</v>
      </c>
      <c r="O4688" s="1203" t="s">
        <v>73</v>
      </c>
      <c r="P4688" s="1203" t="s">
        <v>73</v>
      </c>
      <c r="Q4688" s="1203" t="s">
        <v>73</v>
      </c>
      <c r="R4688" s="1203" t="s">
        <v>73</v>
      </c>
      <c r="S4688" s="1218">
        <f>VLOOKUP($D4688,'NI-Ric'!$B$1:$W$2048,12,FALSE)</f>
        <v>0</v>
      </c>
      <c r="T4688" s="1218">
        <f>VLOOKUP($D4688,'NI-Ric'!$B$1:$W$2048,13,FALSE)</f>
        <v>0</v>
      </c>
      <c r="U4688" s="1218">
        <f>VLOOKUP($D4688,'NI-Ric'!$B$1:$W$2048,16,FALSE)</f>
        <v>0</v>
      </c>
      <c r="V4688" s="1218">
        <f>VLOOKUP($D4688,'NI-Ric'!$B$1:$W$2048,17,FALSE)</f>
        <v>0</v>
      </c>
      <c r="W4688" s="1218">
        <f>VLOOKUP($D4688,'NI-Ric'!$B$1:$W$2048,18,FALSE)</f>
        <v>0</v>
      </c>
      <c r="X4688" s="1218">
        <f>VLOOKUP($D4688,'NI-Ric'!$B$1:$W$2048,19,FALSE)</f>
        <v>0</v>
      </c>
    </row>
    <row r="4689" spans="1:24" ht="27" hidden="1">
      <c r="A4689" s="509"/>
      <c r="B4689" s="509"/>
      <c r="C4689" s="509"/>
      <c r="D4689" s="1218" t="s">
        <v>2444</v>
      </c>
      <c r="E4689" s="1219" t="s">
        <v>3069</v>
      </c>
      <c r="F4689" s="1202"/>
      <c r="G4689" s="1202"/>
      <c r="H4689" s="1205" t="s">
        <v>2436</v>
      </c>
      <c r="I4689" s="1202" t="s">
        <v>53</v>
      </c>
      <c r="J4689" s="1202" t="s">
        <v>3071</v>
      </c>
      <c r="K4689" s="1202"/>
      <c r="L4689" s="1202" t="s">
        <v>1918</v>
      </c>
      <c r="M4689" s="1202" t="s">
        <v>2143</v>
      </c>
      <c r="N4689" s="1203" t="s">
        <v>2445</v>
      </c>
      <c r="O4689" s="1203" t="s">
        <v>73</v>
      </c>
      <c r="P4689" s="1203" t="s">
        <v>73</v>
      </c>
      <c r="Q4689" s="1203" t="s">
        <v>73</v>
      </c>
      <c r="R4689" s="1203" t="s">
        <v>73</v>
      </c>
      <c r="S4689" s="1218">
        <f>VLOOKUP($D4689,'NI-Ric'!$B$1:$W$2048,12,FALSE)</f>
        <v>0</v>
      </c>
      <c r="T4689" s="1218">
        <f>VLOOKUP($D4689,'NI-Ric'!$B$1:$W$2048,13,FALSE)</f>
        <v>0</v>
      </c>
      <c r="U4689" s="1218">
        <f>VLOOKUP($D4689,'NI-Ric'!$B$1:$W$2048,16,FALSE)</f>
        <v>0</v>
      </c>
      <c r="V4689" s="1218">
        <f>VLOOKUP($D4689,'NI-Ric'!$B$1:$W$2048,17,FALSE)</f>
        <v>0</v>
      </c>
      <c r="W4689" s="1218">
        <f>VLOOKUP($D4689,'NI-Ric'!$B$1:$W$2048,18,FALSE)</f>
        <v>0</v>
      </c>
      <c r="X4689" s="1218">
        <f>VLOOKUP($D4689,'NI-Ric'!$B$1:$W$2048,19,FALSE)</f>
        <v>0</v>
      </c>
    </row>
    <row r="4690" spans="1:24" ht="27" hidden="1">
      <c r="A4690" s="509"/>
      <c r="B4690" s="509"/>
      <c r="C4690" s="509"/>
      <c r="D4690" s="1218" t="s">
        <v>2446</v>
      </c>
      <c r="E4690" s="1219" t="s">
        <v>3069</v>
      </c>
      <c r="F4690" s="1202"/>
      <c r="G4690" s="1202"/>
      <c r="H4690" s="1205" t="s">
        <v>2436</v>
      </c>
      <c r="I4690" s="1202" t="s">
        <v>53</v>
      </c>
      <c r="J4690" s="1202" t="s">
        <v>3071</v>
      </c>
      <c r="K4690" s="1202"/>
      <c r="L4690" s="1202" t="s">
        <v>1918</v>
      </c>
      <c r="M4690" s="1202" t="s">
        <v>2143</v>
      </c>
      <c r="N4690" s="1203" t="s">
        <v>2447</v>
      </c>
      <c r="O4690" s="1203" t="s">
        <v>73</v>
      </c>
      <c r="P4690" s="1203" t="s">
        <v>73</v>
      </c>
      <c r="Q4690" s="1203" t="s">
        <v>73</v>
      </c>
      <c r="R4690" s="1203" t="s">
        <v>73</v>
      </c>
      <c r="S4690" s="1218">
        <f>VLOOKUP($D4690,'NI-Ric'!$B$1:$W$2048,12,FALSE)</f>
        <v>0</v>
      </c>
      <c r="T4690" s="1218">
        <f>VLOOKUP($D4690,'NI-Ric'!$B$1:$W$2048,13,FALSE)</f>
        <v>0</v>
      </c>
      <c r="U4690" s="1218">
        <f>VLOOKUP($D4690,'NI-Ric'!$B$1:$W$2048,16,FALSE)</f>
        <v>0</v>
      </c>
      <c r="V4690" s="1218">
        <f>VLOOKUP($D4690,'NI-Ric'!$B$1:$W$2048,17,FALSE)</f>
        <v>0</v>
      </c>
      <c r="W4690" s="1218">
        <f>VLOOKUP($D4690,'NI-Ric'!$B$1:$W$2048,18,FALSE)</f>
        <v>0</v>
      </c>
      <c r="X4690" s="1218">
        <f>VLOOKUP($D4690,'NI-Ric'!$B$1:$W$2048,19,FALSE)</f>
        <v>0</v>
      </c>
    </row>
    <row r="4691" spans="1:24" ht="27" hidden="1">
      <c r="A4691" s="509"/>
      <c r="B4691" s="509"/>
      <c r="C4691" s="509"/>
      <c r="D4691" s="1218" t="s">
        <v>2448</v>
      </c>
      <c r="E4691" s="1219" t="s">
        <v>3069</v>
      </c>
      <c r="F4691" s="1202"/>
      <c r="G4691" s="1202"/>
      <c r="H4691" s="1205" t="s">
        <v>2436</v>
      </c>
      <c r="I4691" s="1202" t="s">
        <v>53</v>
      </c>
      <c r="J4691" s="1202" t="s">
        <v>3071</v>
      </c>
      <c r="K4691" s="1202"/>
      <c r="L4691" s="1202" t="s">
        <v>1918</v>
      </c>
      <c r="M4691" s="1202" t="s">
        <v>2143</v>
      </c>
      <c r="N4691" s="1203" t="s">
        <v>2449</v>
      </c>
      <c r="O4691" s="1203" t="s">
        <v>73</v>
      </c>
      <c r="P4691" s="1203" t="s">
        <v>73</v>
      </c>
      <c r="Q4691" s="1203" t="s">
        <v>73</v>
      </c>
      <c r="R4691" s="1203" t="s">
        <v>73</v>
      </c>
      <c r="S4691" s="1218">
        <f>VLOOKUP($D4691,'NI-Ric'!$B$1:$W$2048,12,FALSE)</f>
        <v>0</v>
      </c>
      <c r="T4691" s="1218">
        <f>VLOOKUP($D4691,'NI-Ric'!$B$1:$W$2048,13,FALSE)</f>
        <v>0</v>
      </c>
      <c r="U4691" s="1218">
        <f>VLOOKUP($D4691,'NI-Ric'!$B$1:$W$2048,16,FALSE)</f>
        <v>0</v>
      </c>
      <c r="V4691" s="1218">
        <f>VLOOKUP($D4691,'NI-Ric'!$B$1:$W$2048,17,FALSE)</f>
        <v>0</v>
      </c>
      <c r="W4691" s="1218">
        <f>VLOOKUP($D4691,'NI-Ric'!$B$1:$W$2048,18,FALSE)</f>
        <v>0</v>
      </c>
      <c r="X4691" s="1218">
        <f>VLOOKUP($D4691,'NI-Ric'!$B$1:$W$2048,19,FALSE)</f>
        <v>0</v>
      </c>
    </row>
    <row r="4692" spans="1:24" ht="27" hidden="1">
      <c r="A4692" s="509"/>
      <c r="B4692" s="509"/>
      <c r="C4692" s="509"/>
      <c r="D4692" s="1218" t="s">
        <v>2450</v>
      </c>
      <c r="E4692" s="1219" t="s">
        <v>3069</v>
      </c>
      <c r="F4692" s="1202"/>
      <c r="G4692" s="1202"/>
      <c r="H4692" s="1205" t="s">
        <v>2436</v>
      </c>
      <c r="I4692" s="1202" t="s">
        <v>53</v>
      </c>
      <c r="J4692" s="1202" t="s">
        <v>3071</v>
      </c>
      <c r="K4692" s="1202"/>
      <c r="L4692" s="1202" t="s">
        <v>1918</v>
      </c>
      <c r="M4692" s="1202" t="s">
        <v>2143</v>
      </c>
      <c r="N4692" s="1203" t="s">
        <v>2451</v>
      </c>
      <c r="O4692" s="1203" t="s">
        <v>73</v>
      </c>
      <c r="P4692" s="1203" t="s">
        <v>73</v>
      </c>
      <c r="Q4692" s="1203" t="s">
        <v>73</v>
      </c>
      <c r="R4692" s="1203" t="s">
        <v>73</v>
      </c>
      <c r="S4692" s="1218">
        <f>VLOOKUP($D4692,'NI-Ric'!$B$1:$W$2048,12,FALSE)</f>
        <v>0</v>
      </c>
      <c r="T4692" s="1218">
        <f>VLOOKUP($D4692,'NI-Ric'!$B$1:$W$2048,13,FALSE)</f>
        <v>0</v>
      </c>
      <c r="U4692" s="1218">
        <f>VLOOKUP($D4692,'NI-Ric'!$B$1:$W$2048,16,FALSE)</f>
        <v>0</v>
      </c>
      <c r="V4692" s="1218">
        <f>VLOOKUP($D4692,'NI-Ric'!$B$1:$W$2048,17,FALSE)</f>
        <v>0</v>
      </c>
      <c r="W4692" s="1218">
        <f>VLOOKUP($D4692,'NI-Ric'!$B$1:$W$2048,18,FALSE)</f>
        <v>0</v>
      </c>
      <c r="X4692" s="1218">
        <f>VLOOKUP($D4692,'NI-Ric'!$B$1:$W$2048,19,FALSE)</f>
        <v>0</v>
      </c>
    </row>
    <row r="4693" spans="1:24" ht="27" hidden="1">
      <c r="A4693" s="509"/>
      <c r="B4693" s="509"/>
      <c r="C4693" s="509"/>
      <c r="D4693" s="1218" t="s">
        <v>2452</v>
      </c>
      <c r="E4693" s="1219" t="s">
        <v>3069</v>
      </c>
      <c r="F4693" s="1202"/>
      <c r="G4693" s="1202"/>
      <c r="H4693" s="1205" t="s">
        <v>2436</v>
      </c>
      <c r="I4693" s="1202" t="s">
        <v>53</v>
      </c>
      <c r="J4693" s="1202" t="s">
        <v>3071</v>
      </c>
      <c r="K4693" s="1202"/>
      <c r="L4693" s="1202" t="s">
        <v>1918</v>
      </c>
      <c r="M4693" s="1202" t="s">
        <v>2143</v>
      </c>
      <c r="N4693" s="1203" t="s">
        <v>2453</v>
      </c>
      <c r="O4693" s="1203" t="s">
        <v>73</v>
      </c>
      <c r="P4693" s="1203" t="s">
        <v>73</v>
      </c>
      <c r="Q4693" s="1203" t="s">
        <v>73</v>
      </c>
      <c r="R4693" s="1203" t="s">
        <v>73</v>
      </c>
      <c r="S4693" s="1218">
        <f>VLOOKUP($D4693,'NI-Ric'!$B$1:$W$2048,12,FALSE)</f>
        <v>0</v>
      </c>
      <c r="T4693" s="1218">
        <f>VLOOKUP($D4693,'NI-Ric'!$B$1:$W$2048,13,FALSE)</f>
        <v>0</v>
      </c>
      <c r="U4693" s="1218">
        <f>VLOOKUP($D4693,'NI-Ric'!$B$1:$W$2048,16,FALSE)</f>
        <v>0</v>
      </c>
      <c r="V4693" s="1218">
        <f>VLOOKUP($D4693,'NI-Ric'!$B$1:$W$2048,17,FALSE)</f>
        <v>0</v>
      </c>
      <c r="W4693" s="1218">
        <f>VLOOKUP($D4693,'NI-Ric'!$B$1:$W$2048,18,FALSE)</f>
        <v>0</v>
      </c>
      <c r="X4693" s="1218">
        <f>VLOOKUP($D4693,'NI-Ric'!$B$1:$W$2048,19,FALSE)</f>
        <v>0</v>
      </c>
    </row>
    <row r="4694" spans="1:24" ht="27" hidden="1">
      <c r="A4694" s="509"/>
      <c r="B4694" s="509"/>
      <c r="C4694" s="509"/>
      <c r="D4694" s="1218" t="s">
        <v>2454</v>
      </c>
      <c r="E4694" s="1219" t="s">
        <v>3069</v>
      </c>
      <c r="F4694" s="1202"/>
      <c r="G4694" s="1202"/>
      <c r="H4694" s="1205" t="s">
        <v>2436</v>
      </c>
      <c r="I4694" s="1202" t="s">
        <v>53</v>
      </c>
      <c r="J4694" s="1202" t="s">
        <v>3071</v>
      </c>
      <c r="K4694" s="1202"/>
      <c r="L4694" s="1202" t="s">
        <v>1918</v>
      </c>
      <c r="M4694" s="1202" t="s">
        <v>2143</v>
      </c>
      <c r="N4694" s="1203" t="s">
        <v>2455</v>
      </c>
      <c r="O4694" s="1203" t="s">
        <v>73</v>
      </c>
      <c r="P4694" s="1203" t="s">
        <v>73</v>
      </c>
      <c r="Q4694" s="1203" t="s">
        <v>73</v>
      </c>
      <c r="R4694" s="1203" t="s">
        <v>73</v>
      </c>
      <c r="S4694" s="1218">
        <f>VLOOKUP($D4694,'NI-Ric'!$B$1:$W$2048,12,FALSE)</f>
        <v>0</v>
      </c>
      <c r="T4694" s="1218">
        <f>VLOOKUP($D4694,'NI-Ric'!$B$1:$W$2048,13,FALSE)</f>
        <v>0</v>
      </c>
      <c r="U4694" s="1218">
        <f>VLOOKUP($D4694,'NI-Ric'!$B$1:$W$2048,16,FALSE)</f>
        <v>0</v>
      </c>
      <c r="V4694" s="1218">
        <f>VLOOKUP($D4694,'NI-Ric'!$B$1:$W$2048,17,FALSE)</f>
        <v>0</v>
      </c>
      <c r="W4694" s="1218">
        <f>VLOOKUP($D4694,'NI-Ric'!$B$1:$W$2048,18,FALSE)</f>
        <v>0</v>
      </c>
      <c r="X4694" s="1218">
        <f>VLOOKUP($D4694,'NI-Ric'!$B$1:$W$2048,19,FALSE)</f>
        <v>0</v>
      </c>
    </row>
    <row r="4695" spans="1:24" ht="27" hidden="1">
      <c r="A4695" s="509"/>
      <c r="B4695" s="509"/>
      <c r="C4695" s="509"/>
      <c r="D4695" s="1218" t="s">
        <v>2456</v>
      </c>
      <c r="E4695" s="1219" t="s">
        <v>3069</v>
      </c>
      <c r="F4695" s="1202"/>
      <c r="G4695" s="1202"/>
      <c r="H4695" s="1205" t="s">
        <v>2436</v>
      </c>
      <c r="I4695" s="1202" t="s">
        <v>53</v>
      </c>
      <c r="J4695" s="1202" t="s">
        <v>3071</v>
      </c>
      <c r="K4695" s="1202"/>
      <c r="L4695" s="1202" t="s">
        <v>1918</v>
      </c>
      <c r="M4695" s="1202" t="s">
        <v>2143</v>
      </c>
      <c r="N4695" s="1203" t="s">
        <v>2457</v>
      </c>
      <c r="O4695" s="1203" t="s">
        <v>73</v>
      </c>
      <c r="P4695" s="1203" t="s">
        <v>73</v>
      </c>
      <c r="Q4695" s="1203" t="s">
        <v>73</v>
      </c>
      <c r="R4695" s="1203" t="s">
        <v>73</v>
      </c>
      <c r="S4695" s="1218">
        <f>VLOOKUP($D4695,'NI-Ric'!$B$1:$W$2048,12,FALSE)</f>
        <v>0</v>
      </c>
      <c r="T4695" s="1218">
        <f>VLOOKUP($D4695,'NI-Ric'!$B$1:$W$2048,13,FALSE)</f>
        <v>0</v>
      </c>
      <c r="U4695" s="1218">
        <f>VLOOKUP($D4695,'NI-Ric'!$B$1:$W$2048,16,FALSE)</f>
        <v>0</v>
      </c>
      <c r="V4695" s="1218">
        <f>VLOOKUP($D4695,'NI-Ric'!$B$1:$W$2048,17,FALSE)</f>
        <v>0</v>
      </c>
      <c r="W4695" s="1218">
        <f>VLOOKUP($D4695,'NI-Ric'!$B$1:$W$2048,18,FALSE)</f>
        <v>0</v>
      </c>
      <c r="X4695" s="1218">
        <f>VLOOKUP($D4695,'NI-Ric'!$B$1:$W$2048,19,FALSE)</f>
        <v>0</v>
      </c>
    </row>
    <row r="4696" spans="1:24" ht="27" hidden="1">
      <c r="A4696" s="509"/>
      <c r="B4696" s="509"/>
      <c r="C4696" s="509"/>
      <c r="D4696" s="1218" t="s">
        <v>2458</v>
      </c>
      <c r="E4696" s="1219" t="s">
        <v>3069</v>
      </c>
      <c r="F4696" s="1202"/>
      <c r="G4696" s="1202"/>
      <c r="H4696" s="1205" t="s">
        <v>2436</v>
      </c>
      <c r="I4696" s="1202" t="s">
        <v>53</v>
      </c>
      <c r="J4696" s="1202" t="s">
        <v>3071</v>
      </c>
      <c r="K4696" s="1202"/>
      <c r="L4696" s="1202" t="s">
        <v>1918</v>
      </c>
      <c r="M4696" s="1202" t="s">
        <v>2143</v>
      </c>
      <c r="N4696" s="1203" t="s">
        <v>2459</v>
      </c>
      <c r="O4696" s="1203" t="s">
        <v>73</v>
      </c>
      <c r="P4696" s="1203" t="s">
        <v>73</v>
      </c>
      <c r="Q4696" s="1203" t="s">
        <v>73</v>
      </c>
      <c r="R4696" s="1203" t="s">
        <v>73</v>
      </c>
      <c r="S4696" s="1218">
        <f>VLOOKUP($D4696,'NI-Ric'!$B$1:$W$2048,12,FALSE)</f>
        <v>0</v>
      </c>
      <c r="T4696" s="1218">
        <f>VLOOKUP($D4696,'NI-Ric'!$B$1:$W$2048,13,FALSE)</f>
        <v>0</v>
      </c>
      <c r="U4696" s="1218">
        <f>VLOOKUP($D4696,'NI-Ric'!$B$1:$W$2048,16,FALSE)</f>
        <v>0</v>
      </c>
      <c r="V4696" s="1218">
        <f>VLOOKUP($D4696,'NI-Ric'!$B$1:$W$2048,17,FALSE)</f>
        <v>0</v>
      </c>
      <c r="W4696" s="1218">
        <f>VLOOKUP($D4696,'NI-Ric'!$B$1:$W$2048,18,FALSE)</f>
        <v>0</v>
      </c>
      <c r="X4696" s="1218">
        <f>VLOOKUP($D4696,'NI-Ric'!$B$1:$W$2048,19,FALSE)</f>
        <v>0</v>
      </c>
    </row>
    <row r="4697" spans="1:24" ht="27" hidden="1">
      <c r="A4697" s="509"/>
      <c r="B4697" s="509"/>
      <c r="C4697" s="509"/>
      <c r="D4697" s="1218" t="s">
        <v>2460</v>
      </c>
      <c r="E4697" s="1219" t="s">
        <v>3069</v>
      </c>
      <c r="F4697" s="1202"/>
      <c r="G4697" s="1202"/>
      <c r="H4697" s="1205" t="s">
        <v>2461</v>
      </c>
      <c r="I4697" s="1202" t="s">
        <v>53</v>
      </c>
      <c r="J4697" s="1202" t="s">
        <v>3071</v>
      </c>
      <c r="K4697" s="1202"/>
      <c r="L4697" s="1202" t="s">
        <v>1918</v>
      </c>
      <c r="M4697" s="1202" t="s">
        <v>2143</v>
      </c>
      <c r="N4697" s="1203" t="s">
        <v>2462</v>
      </c>
      <c r="O4697" s="1203" t="s">
        <v>73</v>
      </c>
      <c r="P4697" s="1203" t="s">
        <v>73</v>
      </c>
      <c r="Q4697" s="1203" t="s">
        <v>73</v>
      </c>
      <c r="R4697" s="1203" t="s">
        <v>73</v>
      </c>
      <c r="S4697" s="1218">
        <f>VLOOKUP($D4697,'NI-Ric'!$B$1:$W$2048,12,FALSE)</f>
        <v>0</v>
      </c>
      <c r="T4697" s="1218">
        <f>VLOOKUP($D4697,'NI-Ric'!$B$1:$W$2048,13,FALSE)</f>
        <v>0</v>
      </c>
      <c r="U4697" s="1218">
        <f>VLOOKUP($D4697,'NI-Ric'!$B$1:$W$2048,16,FALSE)</f>
        <v>0</v>
      </c>
      <c r="V4697" s="1218">
        <f>VLOOKUP($D4697,'NI-Ric'!$B$1:$W$2048,17,FALSE)</f>
        <v>0</v>
      </c>
      <c r="W4697" s="1218">
        <f>VLOOKUP($D4697,'NI-Ric'!$B$1:$W$2048,18,FALSE)</f>
        <v>0</v>
      </c>
      <c r="X4697" s="1218">
        <f>VLOOKUP($D4697,'NI-Ric'!$B$1:$W$2048,19,FALSE)</f>
        <v>0</v>
      </c>
    </row>
    <row r="4698" spans="1:24" hidden="1">
      <c r="A4698" s="509"/>
      <c r="B4698" s="509"/>
      <c r="C4698" s="509"/>
      <c r="D4698" s="1218" t="s">
        <v>2463</v>
      </c>
      <c r="E4698" s="1219" t="s">
        <v>3069</v>
      </c>
      <c r="F4698" s="1202"/>
      <c r="G4698" s="1202"/>
      <c r="H4698" s="1205" t="s">
        <v>2461</v>
      </c>
      <c r="I4698" s="1202" t="s">
        <v>53</v>
      </c>
      <c r="J4698" s="1202" t="s">
        <v>3071</v>
      </c>
      <c r="K4698" s="1202"/>
      <c r="L4698" s="1202" t="s">
        <v>1918</v>
      </c>
      <c r="M4698" s="1202" t="s">
        <v>2143</v>
      </c>
      <c r="N4698" s="1203" t="s">
        <v>2464</v>
      </c>
      <c r="O4698" s="1203" t="s">
        <v>73</v>
      </c>
      <c r="P4698" s="1203" t="s">
        <v>73</v>
      </c>
      <c r="Q4698" s="1203" t="s">
        <v>73</v>
      </c>
      <c r="R4698" s="1203" t="s">
        <v>73</v>
      </c>
      <c r="S4698" s="1218">
        <f>VLOOKUP($D4698,'NI-Ric'!$B$1:$W$2048,12,FALSE)</f>
        <v>0</v>
      </c>
      <c r="T4698" s="1218">
        <f>VLOOKUP($D4698,'NI-Ric'!$B$1:$W$2048,13,FALSE)</f>
        <v>0</v>
      </c>
      <c r="U4698" s="1218">
        <f>VLOOKUP($D4698,'NI-Ric'!$B$1:$W$2048,16,FALSE)</f>
        <v>0</v>
      </c>
      <c r="V4698" s="1218">
        <f>VLOOKUP($D4698,'NI-Ric'!$B$1:$W$2048,17,FALSE)</f>
        <v>0</v>
      </c>
      <c r="W4698" s="1218">
        <f>VLOOKUP($D4698,'NI-Ric'!$B$1:$W$2048,18,FALSE)</f>
        <v>0</v>
      </c>
      <c r="X4698" s="1218">
        <f>VLOOKUP($D4698,'NI-Ric'!$B$1:$W$2048,19,FALSE)</f>
        <v>0</v>
      </c>
    </row>
    <row r="4699" spans="1:24" ht="27" hidden="1">
      <c r="A4699" s="509"/>
      <c r="B4699" s="509"/>
      <c r="C4699" s="509"/>
      <c r="D4699" s="1218" t="s">
        <v>2465</v>
      </c>
      <c r="E4699" s="1219" t="s">
        <v>3069</v>
      </c>
      <c r="F4699" s="1202"/>
      <c r="G4699" s="1202"/>
      <c r="H4699" s="1205" t="s">
        <v>2461</v>
      </c>
      <c r="I4699" s="1202" t="s">
        <v>53</v>
      </c>
      <c r="J4699" s="1202" t="s">
        <v>3071</v>
      </c>
      <c r="K4699" s="1202"/>
      <c r="L4699" s="1202" t="s">
        <v>1918</v>
      </c>
      <c r="M4699" s="1202" t="s">
        <v>2143</v>
      </c>
      <c r="N4699" s="1203" t="s">
        <v>2466</v>
      </c>
      <c r="O4699" s="1203" t="s">
        <v>73</v>
      </c>
      <c r="P4699" s="1203" t="s">
        <v>73</v>
      </c>
      <c r="Q4699" s="1203" t="s">
        <v>73</v>
      </c>
      <c r="R4699" s="1203" t="s">
        <v>73</v>
      </c>
      <c r="S4699" s="1218">
        <f>VLOOKUP($D4699,'NI-Ric'!$B$1:$W$2048,12,FALSE)</f>
        <v>0</v>
      </c>
      <c r="T4699" s="1218">
        <f>VLOOKUP($D4699,'NI-Ric'!$B$1:$W$2048,13,FALSE)</f>
        <v>0</v>
      </c>
      <c r="U4699" s="1218">
        <f>VLOOKUP($D4699,'NI-Ric'!$B$1:$W$2048,16,FALSE)</f>
        <v>0</v>
      </c>
      <c r="V4699" s="1218">
        <f>VLOOKUP($D4699,'NI-Ric'!$B$1:$W$2048,17,FALSE)</f>
        <v>0</v>
      </c>
      <c r="W4699" s="1218">
        <f>VLOOKUP($D4699,'NI-Ric'!$B$1:$W$2048,18,FALSE)</f>
        <v>0</v>
      </c>
      <c r="X4699" s="1218">
        <f>VLOOKUP($D4699,'NI-Ric'!$B$1:$W$2048,19,FALSE)</f>
        <v>0</v>
      </c>
    </row>
    <row r="4700" spans="1:24" ht="27" hidden="1">
      <c r="A4700" s="509"/>
      <c r="B4700" s="509"/>
      <c r="C4700" s="509"/>
      <c r="D4700" s="1218" t="s">
        <v>2467</v>
      </c>
      <c r="E4700" s="1219" t="s">
        <v>3069</v>
      </c>
      <c r="F4700" s="1202"/>
      <c r="G4700" s="1202"/>
      <c r="H4700" s="1205" t="s">
        <v>2461</v>
      </c>
      <c r="I4700" s="1202" t="s">
        <v>53</v>
      </c>
      <c r="J4700" s="1202" t="s">
        <v>3071</v>
      </c>
      <c r="K4700" s="1202"/>
      <c r="L4700" s="1202" t="s">
        <v>1918</v>
      </c>
      <c r="M4700" s="1202" t="s">
        <v>2143</v>
      </c>
      <c r="N4700" s="1203" t="s">
        <v>2468</v>
      </c>
      <c r="O4700" s="1203" t="s">
        <v>73</v>
      </c>
      <c r="P4700" s="1203" t="s">
        <v>73</v>
      </c>
      <c r="Q4700" s="1203" t="s">
        <v>73</v>
      </c>
      <c r="R4700" s="1203" t="s">
        <v>73</v>
      </c>
      <c r="S4700" s="1218">
        <f>VLOOKUP($D4700,'NI-Ric'!$B$1:$W$2048,12,FALSE)</f>
        <v>0</v>
      </c>
      <c r="T4700" s="1218">
        <f>VLOOKUP($D4700,'NI-Ric'!$B$1:$W$2048,13,FALSE)</f>
        <v>0</v>
      </c>
      <c r="U4700" s="1218">
        <f>VLOOKUP($D4700,'NI-Ric'!$B$1:$W$2048,16,FALSE)</f>
        <v>0</v>
      </c>
      <c r="V4700" s="1218">
        <f>VLOOKUP($D4700,'NI-Ric'!$B$1:$W$2048,17,FALSE)</f>
        <v>0</v>
      </c>
      <c r="W4700" s="1218">
        <f>VLOOKUP($D4700,'NI-Ric'!$B$1:$W$2048,18,FALSE)</f>
        <v>0</v>
      </c>
      <c r="X4700" s="1218">
        <f>VLOOKUP($D4700,'NI-Ric'!$B$1:$W$2048,19,FALSE)</f>
        <v>0</v>
      </c>
    </row>
    <row r="4701" spans="1:24" ht="27" hidden="1">
      <c r="A4701" s="509"/>
      <c r="B4701" s="509"/>
      <c r="C4701" s="509"/>
      <c r="D4701" s="1218" t="s">
        <v>2469</v>
      </c>
      <c r="E4701" s="1219" t="s">
        <v>3069</v>
      </c>
      <c r="F4701" s="1202"/>
      <c r="G4701" s="1202"/>
      <c r="H4701" s="1205" t="s">
        <v>2461</v>
      </c>
      <c r="I4701" s="1202" t="s">
        <v>53</v>
      </c>
      <c r="J4701" s="1202" t="s">
        <v>3071</v>
      </c>
      <c r="K4701" s="1202"/>
      <c r="L4701" s="1202" t="s">
        <v>1918</v>
      </c>
      <c r="M4701" s="1202" t="s">
        <v>2143</v>
      </c>
      <c r="N4701" s="1203" t="s">
        <v>2470</v>
      </c>
      <c r="O4701" s="1203" t="s">
        <v>73</v>
      </c>
      <c r="P4701" s="1203" t="s">
        <v>73</v>
      </c>
      <c r="Q4701" s="1203" t="s">
        <v>73</v>
      </c>
      <c r="R4701" s="1203" t="s">
        <v>73</v>
      </c>
      <c r="S4701" s="1218">
        <f>VLOOKUP($D4701,'NI-Ric'!$B$1:$W$2048,12,FALSE)</f>
        <v>0</v>
      </c>
      <c r="T4701" s="1218">
        <f>VLOOKUP($D4701,'NI-Ric'!$B$1:$W$2048,13,FALSE)</f>
        <v>0</v>
      </c>
      <c r="U4701" s="1218">
        <f>VLOOKUP($D4701,'NI-Ric'!$B$1:$W$2048,16,FALSE)</f>
        <v>0</v>
      </c>
      <c r="V4701" s="1218">
        <f>VLOOKUP($D4701,'NI-Ric'!$B$1:$W$2048,17,FALSE)</f>
        <v>0</v>
      </c>
      <c r="W4701" s="1218">
        <f>VLOOKUP($D4701,'NI-Ric'!$B$1:$W$2048,18,FALSE)</f>
        <v>0</v>
      </c>
      <c r="X4701" s="1218">
        <f>VLOOKUP($D4701,'NI-Ric'!$B$1:$W$2048,19,FALSE)</f>
        <v>0</v>
      </c>
    </row>
    <row r="4702" spans="1:24" ht="27" hidden="1">
      <c r="A4702" s="509"/>
      <c r="B4702" s="509"/>
      <c r="C4702" s="509"/>
      <c r="D4702" s="1218" t="s">
        <v>2471</v>
      </c>
      <c r="E4702" s="1219" t="s">
        <v>3069</v>
      </c>
      <c r="F4702" s="1202"/>
      <c r="G4702" s="1202"/>
      <c r="H4702" s="1205" t="s">
        <v>2461</v>
      </c>
      <c r="I4702" s="1202" t="s">
        <v>53</v>
      </c>
      <c r="J4702" s="1202" t="s">
        <v>3071</v>
      </c>
      <c r="K4702" s="1202"/>
      <c r="L4702" s="1202" t="s">
        <v>1918</v>
      </c>
      <c r="M4702" s="1202" t="s">
        <v>2143</v>
      </c>
      <c r="N4702" s="1203" t="s">
        <v>2472</v>
      </c>
      <c r="O4702" s="1203" t="s">
        <v>73</v>
      </c>
      <c r="P4702" s="1203" t="s">
        <v>73</v>
      </c>
      <c r="Q4702" s="1203" t="s">
        <v>73</v>
      </c>
      <c r="R4702" s="1203" t="s">
        <v>73</v>
      </c>
      <c r="S4702" s="1218">
        <f>VLOOKUP($D4702,'NI-Ric'!$B$1:$W$2048,12,FALSE)</f>
        <v>0</v>
      </c>
      <c r="T4702" s="1218">
        <f>VLOOKUP($D4702,'NI-Ric'!$B$1:$W$2048,13,FALSE)</f>
        <v>0</v>
      </c>
      <c r="U4702" s="1218">
        <f>VLOOKUP($D4702,'NI-Ric'!$B$1:$W$2048,16,FALSE)</f>
        <v>0</v>
      </c>
      <c r="V4702" s="1218">
        <f>VLOOKUP($D4702,'NI-Ric'!$B$1:$W$2048,17,FALSE)</f>
        <v>0</v>
      </c>
      <c r="W4702" s="1218">
        <f>VLOOKUP($D4702,'NI-Ric'!$B$1:$W$2048,18,FALSE)</f>
        <v>0</v>
      </c>
      <c r="X4702" s="1218">
        <f>VLOOKUP($D4702,'NI-Ric'!$B$1:$W$2048,19,FALSE)</f>
        <v>0</v>
      </c>
    </row>
    <row r="4703" spans="1:24" ht="27" hidden="1">
      <c r="A4703" s="509"/>
      <c r="B4703" s="509"/>
      <c r="C4703" s="509"/>
      <c r="D4703" s="1218" t="s">
        <v>2473</v>
      </c>
      <c r="E4703" s="1219" t="s">
        <v>3069</v>
      </c>
      <c r="F4703" s="1202"/>
      <c r="G4703" s="1202"/>
      <c r="H4703" s="1205" t="s">
        <v>2461</v>
      </c>
      <c r="I4703" s="1202" t="s">
        <v>53</v>
      </c>
      <c r="J4703" s="1202" t="s">
        <v>3071</v>
      </c>
      <c r="K4703" s="1202"/>
      <c r="L4703" s="1202" t="s">
        <v>1918</v>
      </c>
      <c r="M4703" s="1202" t="s">
        <v>2143</v>
      </c>
      <c r="N4703" s="1203" t="s">
        <v>2474</v>
      </c>
      <c r="O4703" s="1203" t="s">
        <v>73</v>
      </c>
      <c r="P4703" s="1203" t="s">
        <v>73</v>
      </c>
      <c r="Q4703" s="1203" t="s">
        <v>73</v>
      </c>
      <c r="R4703" s="1203" t="s">
        <v>73</v>
      </c>
      <c r="S4703" s="1218">
        <f>VLOOKUP($D4703,'NI-Ric'!$B$1:$W$2048,12,FALSE)</f>
        <v>0</v>
      </c>
      <c r="T4703" s="1218">
        <f>VLOOKUP($D4703,'NI-Ric'!$B$1:$W$2048,13,FALSE)</f>
        <v>0</v>
      </c>
      <c r="U4703" s="1218">
        <f>VLOOKUP($D4703,'NI-Ric'!$B$1:$W$2048,16,FALSE)</f>
        <v>0</v>
      </c>
      <c r="V4703" s="1218">
        <f>VLOOKUP($D4703,'NI-Ric'!$B$1:$W$2048,17,FALSE)</f>
        <v>0</v>
      </c>
      <c r="W4703" s="1218">
        <f>VLOOKUP($D4703,'NI-Ric'!$B$1:$W$2048,18,FALSE)</f>
        <v>0</v>
      </c>
      <c r="X4703" s="1218">
        <f>VLOOKUP($D4703,'NI-Ric'!$B$1:$W$2048,19,FALSE)</f>
        <v>0</v>
      </c>
    </row>
    <row r="4704" spans="1:24" ht="27" hidden="1">
      <c r="A4704" s="509"/>
      <c r="B4704" s="509"/>
      <c r="C4704" s="509"/>
      <c r="D4704" s="1218" t="s">
        <v>2475</v>
      </c>
      <c r="E4704" s="1219" t="s">
        <v>3069</v>
      </c>
      <c r="F4704" s="1202"/>
      <c r="G4704" s="1202"/>
      <c r="H4704" s="1205" t="s">
        <v>2461</v>
      </c>
      <c r="I4704" s="1202" t="s">
        <v>53</v>
      </c>
      <c r="J4704" s="1202" t="s">
        <v>3071</v>
      </c>
      <c r="K4704" s="1202"/>
      <c r="L4704" s="1202" t="s">
        <v>1918</v>
      </c>
      <c r="M4704" s="1202" t="s">
        <v>2143</v>
      </c>
      <c r="N4704" s="1203" t="s">
        <v>2476</v>
      </c>
      <c r="O4704" s="1203" t="s">
        <v>73</v>
      </c>
      <c r="P4704" s="1203" t="s">
        <v>73</v>
      </c>
      <c r="Q4704" s="1203" t="s">
        <v>73</v>
      </c>
      <c r="R4704" s="1203" t="s">
        <v>73</v>
      </c>
      <c r="S4704" s="1218">
        <f>VLOOKUP($D4704,'NI-Ric'!$B$1:$W$2048,12,FALSE)</f>
        <v>0</v>
      </c>
      <c r="T4704" s="1218">
        <f>VLOOKUP($D4704,'NI-Ric'!$B$1:$W$2048,13,FALSE)</f>
        <v>0</v>
      </c>
      <c r="U4704" s="1218">
        <f>VLOOKUP($D4704,'NI-Ric'!$B$1:$W$2048,16,FALSE)</f>
        <v>0</v>
      </c>
      <c r="V4704" s="1218">
        <f>VLOOKUP($D4704,'NI-Ric'!$B$1:$W$2048,17,FALSE)</f>
        <v>0</v>
      </c>
      <c r="W4704" s="1218">
        <f>VLOOKUP($D4704,'NI-Ric'!$B$1:$W$2048,18,FALSE)</f>
        <v>0</v>
      </c>
      <c r="X4704" s="1218">
        <f>VLOOKUP($D4704,'NI-Ric'!$B$1:$W$2048,19,FALSE)</f>
        <v>0</v>
      </c>
    </row>
    <row r="4705" spans="1:24" ht="27" hidden="1">
      <c r="A4705" s="509"/>
      <c r="B4705" s="509"/>
      <c r="C4705" s="509"/>
      <c r="D4705" s="1218" t="s">
        <v>2477</v>
      </c>
      <c r="E4705" s="1219" t="s">
        <v>3069</v>
      </c>
      <c r="F4705" s="1202"/>
      <c r="G4705" s="1202"/>
      <c r="H4705" s="1205" t="s">
        <v>2461</v>
      </c>
      <c r="I4705" s="1202" t="s">
        <v>53</v>
      </c>
      <c r="J4705" s="1202" t="s">
        <v>3071</v>
      </c>
      <c r="K4705" s="1202"/>
      <c r="L4705" s="1202" t="s">
        <v>1918</v>
      </c>
      <c r="M4705" s="1202" t="s">
        <v>2143</v>
      </c>
      <c r="N4705" s="1203" t="s">
        <v>2478</v>
      </c>
      <c r="O4705" s="1203" t="s">
        <v>73</v>
      </c>
      <c r="P4705" s="1203" t="s">
        <v>73</v>
      </c>
      <c r="Q4705" s="1203" t="s">
        <v>73</v>
      </c>
      <c r="R4705" s="1203" t="s">
        <v>73</v>
      </c>
      <c r="S4705" s="1218">
        <f>VLOOKUP($D4705,'NI-Ric'!$B$1:$W$2048,12,FALSE)</f>
        <v>0</v>
      </c>
      <c r="T4705" s="1218">
        <f>VLOOKUP($D4705,'NI-Ric'!$B$1:$W$2048,13,FALSE)</f>
        <v>0</v>
      </c>
      <c r="U4705" s="1218">
        <f>VLOOKUP($D4705,'NI-Ric'!$B$1:$W$2048,16,FALSE)</f>
        <v>0</v>
      </c>
      <c r="V4705" s="1218">
        <f>VLOOKUP($D4705,'NI-Ric'!$B$1:$W$2048,17,FALSE)</f>
        <v>0</v>
      </c>
      <c r="W4705" s="1218">
        <f>VLOOKUP($D4705,'NI-Ric'!$B$1:$W$2048,18,FALSE)</f>
        <v>0</v>
      </c>
      <c r="X4705" s="1218">
        <f>VLOOKUP($D4705,'NI-Ric'!$B$1:$W$2048,19,FALSE)</f>
        <v>0</v>
      </c>
    </row>
    <row r="4706" spans="1:24" ht="27" hidden="1">
      <c r="A4706" s="509"/>
      <c r="B4706" s="509"/>
      <c r="C4706" s="509"/>
      <c r="D4706" s="1218" t="s">
        <v>2479</v>
      </c>
      <c r="E4706" s="1219" t="s">
        <v>3069</v>
      </c>
      <c r="F4706" s="1202"/>
      <c r="G4706" s="1202"/>
      <c r="H4706" s="1205" t="s">
        <v>2461</v>
      </c>
      <c r="I4706" s="1202" t="s">
        <v>53</v>
      </c>
      <c r="J4706" s="1202" t="s">
        <v>3071</v>
      </c>
      <c r="K4706" s="1202"/>
      <c r="L4706" s="1202" t="s">
        <v>1918</v>
      </c>
      <c r="M4706" s="1202" t="s">
        <v>2143</v>
      </c>
      <c r="N4706" s="1203" t="s">
        <v>2480</v>
      </c>
      <c r="O4706" s="1203" t="s">
        <v>73</v>
      </c>
      <c r="P4706" s="1203" t="s">
        <v>73</v>
      </c>
      <c r="Q4706" s="1203" t="s">
        <v>73</v>
      </c>
      <c r="R4706" s="1203" t="s">
        <v>73</v>
      </c>
      <c r="S4706" s="1218">
        <f>VLOOKUP($D4706,'NI-Ric'!$B$1:$W$2048,12,FALSE)</f>
        <v>0</v>
      </c>
      <c r="T4706" s="1218">
        <f>VLOOKUP($D4706,'NI-Ric'!$B$1:$W$2048,13,FALSE)</f>
        <v>0</v>
      </c>
      <c r="U4706" s="1218">
        <f>VLOOKUP($D4706,'NI-Ric'!$B$1:$W$2048,16,FALSE)</f>
        <v>0</v>
      </c>
      <c r="V4706" s="1218">
        <f>VLOOKUP($D4706,'NI-Ric'!$B$1:$W$2048,17,FALSE)</f>
        <v>0</v>
      </c>
      <c r="W4706" s="1218">
        <f>VLOOKUP($D4706,'NI-Ric'!$B$1:$W$2048,18,FALSE)</f>
        <v>0</v>
      </c>
      <c r="X4706" s="1218">
        <f>VLOOKUP($D4706,'NI-Ric'!$B$1:$W$2048,19,FALSE)</f>
        <v>0</v>
      </c>
    </row>
    <row r="4707" spans="1:24" ht="27" hidden="1">
      <c r="A4707" s="509"/>
      <c r="B4707" s="509"/>
      <c r="C4707" s="509"/>
      <c r="D4707" s="1218" t="s">
        <v>2481</v>
      </c>
      <c r="E4707" s="1219" t="s">
        <v>3069</v>
      </c>
      <c r="F4707" s="1202"/>
      <c r="G4707" s="1202"/>
      <c r="H4707" s="1205" t="s">
        <v>2461</v>
      </c>
      <c r="I4707" s="1202" t="s">
        <v>53</v>
      </c>
      <c r="J4707" s="1202" t="s">
        <v>3071</v>
      </c>
      <c r="K4707" s="1202"/>
      <c r="L4707" s="1202" t="s">
        <v>1918</v>
      </c>
      <c r="M4707" s="1202" t="s">
        <v>2143</v>
      </c>
      <c r="N4707" s="1203" t="s">
        <v>2482</v>
      </c>
      <c r="O4707" s="1203" t="s">
        <v>73</v>
      </c>
      <c r="P4707" s="1203" t="s">
        <v>73</v>
      </c>
      <c r="Q4707" s="1203" t="s">
        <v>73</v>
      </c>
      <c r="R4707" s="1203" t="s">
        <v>73</v>
      </c>
      <c r="S4707" s="1218">
        <f>VLOOKUP($D4707,'NI-Ric'!$B$1:$W$2048,12,FALSE)</f>
        <v>0</v>
      </c>
      <c r="T4707" s="1218">
        <f>VLOOKUP($D4707,'NI-Ric'!$B$1:$W$2048,13,FALSE)</f>
        <v>0</v>
      </c>
      <c r="U4707" s="1218">
        <f>VLOOKUP($D4707,'NI-Ric'!$B$1:$W$2048,16,FALSE)</f>
        <v>0</v>
      </c>
      <c r="V4707" s="1218">
        <f>VLOOKUP($D4707,'NI-Ric'!$B$1:$W$2048,17,FALSE)</f>
        <v>0</v>
      </c>
      <c r="W4707" s="1218">
        <f>VLOOKUP($D4707,'NI-Ric'!$B$1:$W$2048,18,FALSE)</f>
        <v>0</v>
      </c>
      <c r="X4707" s="1218">
        <f>VLOOKUP($D4707,'NI-Ric'!$B$1:$W$2048,19,FALSE)</f>
        <v>0</v>
      </c>
    </row>
    <row r="4708" spans="1:24" ht="27" hidden="1">
      <c r="A4708" s="509"/>
      <c r="B4708" s="509"/>
      <c r="C4708" s="509"/>
      <c r="D4708" s="1218" t="s">
        <v>2483</v>
      </c>
      <c r="E4708" s="1219" t="s">
        <v>3069</v>
      </c>
      <c r="F4708" s="1202"/>
      <c r="G4708" s="1202"/>
      <c r="H4708" s="1205" t="s">
        <v>2461</v>
      </c>
      <c r="I4708" s="1202" t="s">
        <v>53</v>
      </c>
      <c r="J4708" s="1202" t="s">
        <v>3071</v>
      </c>
      <c r="K4708" s="1202"/>
      <c r="L4708" s="1202" t="s">
        <v>1918</v>
      </c>
      <c r="M4708" s="1202" t="s">
        <v>2143</v>
      </c>
      <c r="N4708" s="1203" t="s">
        <v>2484</v>
      </c>
      <c r="O4708" s="1203" t="s">
        <v>73</v>
      </c>
      <c r="P4708" s="1203" t="s">
        <v>73</v>
      </c>
      <c r="Q4708" s="1203" t="s">
        <v>73</v>
      </c>
      <c r="R4708" s="1203" t="s">
        <v>73</v>
      </c>
      <c r="S4708" s="1218">
        <f>VLOOKUP($D4708,'NI-Ric'!$B$1:$W$2048,12,FALSE)</f>
        <v>0</v>
      </c>
      <c r="T4708" s="1218">
        <f>VLOOKUP($D4708,'NI-Ric'!$B$1:$W$2048,13,FALSE)</f>
        <v>0</v>
      </c>
      <c r="U4708" s="1218">
        <f>VLOOKUP($D4708,'NI-Ric'!$B$1:$W$2048,16,FALSE)</f>
        <v>0</v>
      </c>
      <c r="V4708" s="1218">
        <f>VLOOKUP($D4708,'NI-Ric'!$B$1:$W$2048,17,FALSE)</f>
        <v>0</v>
      </c>
      <c r="W4708" s="1218">
        <f>VLOOKUP($D4708,'NI-Ric'!$B$1:$W$2048,18,FALSE)</f>
        <v>0</v>
      </c>
      <c r="X4708" s="1218">
        <f>VLOOKUP($D4708,'NI-Ric'!$B$1:$W$2048,19,FALSE)</f>
        <v>0</v>
      </c>
    </row>
    <row r="4709" spans="1:24" hidden="1">
      <c r="A4709" s="509"/>
      <c r="B4709" s="509"/>
      <c r="C4709" s="509"/>
      <c r="D4709" s="1218" t="s">
        <v>2485</v>
      </c>
      <c r="E4709" s="1219" t="s">
        <v>3069</v>
      </c>
      <c r="F4709" s="1202"/>
      <c r="G4709" s="1202"/>
      <c r="H4709" s="1205" t="s">
        <v>2486</v>
      </c>
      <c r="I4709" s="1202" t="s">
        <v>53</v>
      </c>
      <c r="J4709" s="1202" t="s">
        <v>3071</v>
      </c>
      <c r="K4709" s="1202"/>
      <c r="L4709" s="1202" t="s">
        <v>1918</v>
      </c>
      <c r="M4709" s="1202" t="s">
        <v>2143</v>
      </c>
      <c r="N4709" s="1203" t="s">
        <v>2487</v>
      </c>
      <c r="O4709" s="1203" t="s">
        <v>73</v>
      </c>
      <c r="P4709" s="1203" t="s">
        <v>73</v>
      </c>
      <c r="Q4709" s="1203" t="s">
        <v>73</v>
      </c>
      <c r="R4709" s="1203" t="s">
        <v>73</v>
      </c>
      <c r="S4709" s="1218">
        <f>VLOOKUP($D4709,'NI-Ric'!$B$1:$W$2048,12,FALSE)</f>
        <v>0</v>
      </c>
      <c r="T4709" s="1218">
        <f>VLOOKUP($D4709,'NI-Ric'!$B$1:$W$2048,13,FALSE)</f>
        <v>0</v>
      </c>
      <c r="U4709" s="1218">
        <f>VLOOKUP($D4709,'NI-Ric'!$B$1:$W$2048,16,FALSE)</f>
        <v>0</v>
      </c>
      <c r="V4709" s="1218">
        <f>VLOOKUP($D4709,'NI-Ric'!$B$1:$W$2048,17,FALSE)</f>
        <v>0</v>
      </c>
      <c r="W4709" s="1218">
        <f>VLOOKUP($D4709,'NI-Ric'!$B$1:$W$2048,18,FALSE)</f>
        <v>0</v>
      </c>
      <c r="X4709" s="1218">
        <f>VLOOKUP($D4709,'NI-Ric'!$B$1:$W$2048,19,FALSE)</f>
        <v>0</v>
      </c>
    </row>
    <row r="4710" spans="1:24" hidden="1">
      <c r="A4710" s="509"/>
      <c r="B4710" s="509"/>
      <c r="C4710" s="509"/>
      <c r="D4710" s="1218" t="s">
        <v>2488</v>
      </c>
      <c r="E4710" s="1219" t="s">
        <v>3069</v>
      </c>
      <c r="F4710" s="1202"/>
      <c r="G4710" s="1202"/>
      <c r="H4710" s="1205" t="s">
        <v>2486</v>
      </c>
      <c r="I4710" s="1202" t="s">
        <v>53</v>
      </c>
      <c r="J4710" s="1202" t="s">
        <v>3071</v>
      </c>
      <c r="K4710" s="1202"/>
      <c r="L4710" s="1202" t="s">
        <v>1918</v>
      </c>
      <c r="M4710" s="1202" t="s">
        <v>2143</v>
      </c>
      <c r="N4710" s="1203" t="s">
        <v>2489</v>
      </c>
      <c r="O4710" s="1203" t="s">
        <v>73</v>
      </c>
      <c r="P4710" s="1203" t="s">
        <v>73</v>
      </c>
      <c r="Q4710" s="1203" t="s">
        <v>73</v>
      </c>
      <c r="R4710" s="1203" t="s">
        <v>73</v>
      </c>
      <c r="S4710" s="1218">
        <f>VLOOKUP($D4710,'NI-Ric'!$B$1:$W$2048,12,FALSE)</f>
        <v>0</v>
      </c>
      <c r="T4710" s="1218">
        <f>VLOOKUP($D4710,'NI-Ric'!$B$1:$W$2048,13,FALSE)</f>
        <v>0</v>
      </c>
      <c r="U4710" s="1218">
        <f>VLOOKUP($D4710,'NI-Ric'!$B$1:$W$2048,16,FALSE)</f>
        <v>0</v>
      </c>
      <c r="V4710" s="1218">
        <f>VLOOKUP($D4710,'NI-Ric'!$B$1:$W$2048,17,FALSE)</f>
        <v>0</v>
      </c>
      <c r="W4710" s="1218">
        <f>VLOOKUP($D4710,'NI-Ric'!$B$1:$W$2048,18,FALSE)</f>
        <v>0</v>
      </c>
      <c r="X4710" s="1218">
        <f>VLOOKUP($D4710,'NI-Ric'!$B$1:$W$2048,19,FALSE)</f>
        <v>0</v>
      </c>
    </row>
    <row r="4711" spans="1:24" hidden="1">
      <c r="A4711" s="509"/>
      <c r="B4711" s="509"/>
      <c r="C4711" s="509"/>
      <c r="D4711" s="1218" t="s">
        <v>2490</v>
      </c>
      <c r="E4711" s="1219" t="s">
        <v>3069</v>
      </c>
      <c r="F4711" s="1202"/>
      <c r="G4711" s="1202"/>
      <c r="H4711" s="1205" t="s">
        <v>2486</v>
      </c>
      <c r="I4711" s="1202" t="s">
        <v>53</v>
      </c>
      <c r="J4711" s="1202" t="s">
        <v>3071</v>
      </c>
      <c r="K4711" s="1202"/>
      <c r="L4711" s="1202" t="s">
        <v>1918</v>
      </c>
      <c r="M4711" s="1202" t="s">
        <v>2143</v>
      </c>
      <c r="N4711" s="1203" t="s">
        <v>2491</v>
      </c>
      <c r="O4711" s="1203" t="s">
        <v>73</v>
      </c>
      <c r="P4711" s="1203" t="s">
        <v>73</v>
      </c>
      <c r="Q4711" s="1203" t="s">
        <v>73</v>
      </c>
      <c r="R4711" s="1203" t="s">
        <v>73</v>
      </c>
      <c r="S4711" s="1218">
        <f>VLOOKUP($D4711,'NI-Ric'!$B$1:$W$2048,12,FALSE)</f>
        <v>0</v>
      </c>
      <c r="T4711" s="1218">
        <f>VLOOKUP($D4711,'NI-Ric'!$B$1:$W$2048,13,FALSE)</f>
        <v>0</v>
      </c>
      <c r="U4711" s="1218">
        <f>VLOOKUP($D4711,'NI-Ric'!$B$1:$W$2048,16,FALSE)</f>
        <v>0</v>
      </c>
      <c r="V4711" s="1218">
        <f>VLOOKUP($D4711,'NI-Ric'!$B$1:$W$2048,17,FALSE)</f>
        <v>0</v>
      </c>
      <c r="W4711" s="1218">
        <f>VLOOKUP($D4711,'NI-Ric'!$B$1:$W$2048,18,FALSE)</f>
        <v>0</v>
      </c>
      <c r="X4711" s="1218">
        <f>VLOOKUP($D4711,'NI-Ric'!$B$1:$W$2048,19,FALSE)</f>
        <v>0</v>
      </c>
    </row>
    <row r="4712" spans="1:24" hidden="1">
      <c r="A4712" s="509"/>
      <c r="B4712" s="509"/>
      <c r="C4712" s="509"/>
      <c r="D4712" s="1218" t="s">
        <v>2492</v>
      </c>
      <c r="E4712" s="1219" t="s">
        <v>3069</v>
      </c>
      <c r="F4712" s="1202"/>
      <c r="G4712" s="1202"/>
      <c r="H4712" s="1205" t="s">
        <v>2486</v>
      </c>
      <c r="I4712" s="1202" t="s">
        <v>53</v>
      </c>
      <c r="J4712" s="1202" t="s">
        <v>3071</v>
      </c>
      <c r="K4712" s="1202"/>
      <c r="L4712" s="1202" t="s">
        <v>1918</v>
      </c>
      <c r="M4712" s="1202" t="s">
        <v>2143</v>
      </c>
      <c r="N4712" s="1203" t="s">
        <v>2493</v>
      </c>
      <c r="O4712" s="1203" t="s">
        <v>73</v>
      </c>
      <c r="P4712" s="1203" t="s">
        <v>73</v>
      </c>
      <c r="Q4712" s="1203" t="s">
        <v>73</v>
      </c>
      <c r="R4712" s="1203" t="s">
        <v>73</v>
      </c>
      <c r="S4712" s="1218">
        <f>VLOOKUP($D4712,'NI-Ric'!$B$1:$W$2048,12,FALSE)</f>
        <v>0</v>
      </c>
      <c r="T4712" s="1218">
        <f>VLOOKUP($D4712,'NI-Ric'!$B$1:$W$2048,13,FALSE)</f>
        <v>0</v>
      </c>
      <c r="U4712" s="1218">
        <f>VLOOKUP($D4712,'NI-Ric'!$B$1:$W$2048,16,FALSE)</f>
        <v>0</v>
      </c>
      <c r="V4712" s="1218">
        <f>VLOOKUP($D4712,'NI-Ric'!$B$1:$W$2048,17,FALSE)</f>
        <v>0</v>
      </c>
      <c r="W4712" s="1218">
        <f>VLOOKUP($D4712,'NI-Ric'!$B$1:$W$2048,18,FALSE)</f>
        <v>0</v>
      </c>
      <c r="X4712" s="1218">
        <f>VLOOKUP($D4712,'NI-Ric'!$B$1:$W$2048,19,FALSE)</f>
        <v>0</v>
      </c>
    </row>
    <row r="4713" spans="1:24" ht="27" hidden="1">
      <c r="A4713" s="509"/>
      <c r="B4713" s="509"/>
      <c r="C4713" s="509"/>
      <c r="D4713" s="1218" t="s">
        <v>2494</v>
      </c>
      <c r="E4713" s="1219" t="s">
        <v>3069</v>
      </c>
      <c r="F4713" s="1202"/>
      <c r="G4713" s="1202"/>
      <c r="H4713" s="1205" t="s">
        <v>2486</v>
      </c>
      <c r="I4713" s="1202" t="s">
        <v>53</v>
      </c>
      <c r="J4713" s="1202" t="s">
        <v>3071</v>
      </c>
      <c r="K4713" s="1202"/>
      <c r="L4713" s="1202" t="s">
        <v>1918</v>
      </c>
      <c r="M4713" s="1202" t="s">
        <v>2143</v>
      </c>
      <c r="N4713" s="1203" t="s">
        <v>2495</v>
      </c>
      <c r="O4713" s="1203" t="s">
        <v>73</v>
      </c>
      <c r="P4713" s="1203" t="s">
        <v>73</v>
      </c>
      <c r="Q4713" s="1203" t="s">
        <v>73</v>
      </c>
      <c r="R4713" s="1203" t="s">
        <v>73</v>
      </c>
      <c r="S4713" s="1218">
        <f>VLOOKUP($D4713,'NI-Ric'!$B$1:$W$2048,12,FALSE)</f>
        <v>0</v>
      </c>
      <c r="T4713" s="1218">
        <f>VLOOKUP($D4713,'NI-Ric'!$B$1:$W$2048,13,FALSE)</f>
        <v>0</v>
      </c>
      <c r="U4713" s="1218">
        <f>VLOOKUP($D4713,'NI-Ric'!$B$1:$W$2048,16,FALSE)</f>
        <v>0</v>
      </c>
      <c r="V4713" s="1218">
        <f>VLOOKUP($D4713,'NI-Ric'!$B$1:$W$2048,17,FALSE)</f>
        <v>0</v>
      </c>
      <c r="W4713" s="1218">
        <f>VLOOKUP($D4713,'NI-Ric'!$B$1:$W$2048,18,FALSE)</f>
        <v>0</v>
      </c>
      <c r="X4713" s="1218">
        <f>VLOOKUP($D4713,'NI-Ric'!$B$1:$W$2048,19,FALSE)</f>
        <v>0</v>
      </c>
    </row>
    <row r="4714" spans="1:24" ht="27" hidden="1">
      <c r="A4714" s="509"/>
      <c r="B4714" s="509"/>
      <c r="C4714" s="509"/>
      <c r="D4714" s="1218" t="s">
        <v>2496</v>
      </c>
      <c r="E4714" s="1219" t="s">
        <v>3069</v>
      </c>
      <c r="F4714" s="1202"/>
      <c r="G4714" s="1202"/>
      <c r="H4714" s="1205" t="s">
        <v>2486</v>
      </c>
      <c r="I4714" s="1202" t="s">
        <v>53</v>
      </c>
      <c r="J4714" s="1202" t="s">
        <v>3071</v>
      </c>
      <c r="K4714" s="1202"/>
      <c r="L4714" s="1202" t="s">
        <v>1918</v>
      </c>
      <c r="M4714" s="1202" t="s">
        <v>2143</v>
      </c>
      <c r="N4714" s="1203" t="s">
        <v>2497</v>
      </c>
      <c r="O4714" s="1203" t="s">
        <v>73</v>
      </c>
      <c r="P4714" s="1203" t="s">
        <v>73</v>
      </c>
      <c r="Q4714" s="1203" t="s">
        <v>73</v>
      </c>
      <c r="R4714" s="1203" t="s">
        <v>73</v>
      </c>
      <c r="S4714" s="1218">
        <f>VLOOKUP($D4714,'NI-Ric'!$B$1:$W$2048,12,FALSE)</f>
        <v>0</v>
      </c>
      <c r="T4714" s="1218">
        <f>VLOOKUP($D4714,'NI-Ric'!$B$1:$W$2048,13,FALSE)</f>
        <v>0</v>
      </c>
      <c r="U4714" s="1218">
        <f>VLOOKUP($D4714,'NI-Ric'!$B$1:$W$2048,16,FALSE)</f>
        <v>0</v>
      </c>
      <c r="V4714" s="1218">
        <f>VLOOKUP($D4714,'NI-Ric'!$B$1:$W$2048,17,FALSE)</f>
        <v>0</v>
      </c>
      <c r="W4714" s="1218">
        <f>VLOOKUP($D4714,'NI-Ric'!$B$1:$W$2048,18,FALSE)</f>
        <v>0</v>
      </c>
      <c r="X4714" s="1218">
        <f>VLOOKUP($D4714,'NI-Ric'!$B$1:$W$2048,19,FALSE)</f>
        <v>0</v>
      </c>
    </row>
    <row r="4715" spans="1:24" ht="27" hidden="1">
      <c r="A4715" s="509"/>
      <c r="B4715" s="509"/>
      <c r="C4715" s="509"/>
      <c r="D4715" s="1218" t="s">
        <v>2498</v>
      </c>
      <c r="E4715" s="1219" t="s">
        <v>3069</v>
      </c>
      <c r="F4715" s="1202"/>
      <c r="G4715" s="1202"/>
      <c r="H4715" s="1205" t="s">
        <v>2486</v>
      </c>
      <c r="I4715" s="1202" t="s">
        <v>53</v>
      </c>
      <c r="J4715" s="1202" t="s">
        <v>3071</v>
      </c>
      <c r="K4715" s="1202"/>
      <c r="L4715" s="1202" t="s">
        <v>1918</v>
      </c>
      <c r="M4715" s="1202" t="s">
        <v>2143</v>
      </c>
      <c r="N4715" s="1203" t="s">
        <v>2499</v>
      </c>
      <c r="O4715" s="1203" t="s">
        <v>73</v>
      </c>
      <c r="P4715" s="1203" t="s">
        <v>73</v>
      </c>
      <c r="Q4715" s="1203" t="s">
        <v>73</v>
      </c>
      <c r="R4715" s="1203" t="s">
        <v>73</v>
      </c>
      <c r="S4715" s="1218">
        <f>VLOOKUP($D4715,'NI-Ric'!$B$1:$W$2048,12,FALSE)</f>
        <v>0</v>
      </c>
      <c r="T4715" s="1218">
        <f>VLOOKUP($D4715,'NI-Ric'!$B$1:$W$2048,13,FALSE)</f>
        <v>0</v>
      </c>
      <c r="U4715" s="1218">
        <f>VLOOKUP($D4715,'NI-Ric'!$B$1:$W$2048,16,FALSE)</f>
        <v>0</v>
      </c>
      <c r="V4715" s="1218">
        <f>VLOOKUP($D4715,'NI-Ric'!$B$1:$W$2048,17,FALSE)</f>
        <v>0</v>
      </c>
      <c r="W4715" s="1218">
        <f>VLOOKUP($D4715,'NI-Ric'!$B$1:$W$2048,18,FALSE)</f>
        <v>0</v>
      </c>
      <c r="X4715" s="1218">
        <f>VLOOKUP($D4715,'NI-Ric'!$B$1:$W$2048,19,FALSE)</f>
        <v>0</v>
      </c>
    </row>
    <row r="4716" spans="1:24" ht="27" hidden="1">
      <c r="A4716" s="509"/>
      <c r="B4716" s="509"/>
      <c r="C4716" s="509"/>
      <c r="D4716" s="1218" t="s">
        <v>2500</v>
      </c>
      <c r="E4716" s="1219" t="s">
        <v>3069</v>
      </c>
      <c r="F4716" s="1202"/>
      <c r="G4716" s="1202"/>
      <c r="H4716" s="1205" t="s">
        <v>2486</v>
      </c>
      <c r="I4716" s="1202" t="s">
        <v>53</v>
      </c>
      <c r="J4716" s="1202" t="s">
        <v>3071</v>
      </c>
      <c r="K4716" s="1202"/>
      <c r="L4716" s="1202" t="s">
        <v>1918</v>
      </c>
      <c r="M4716" s="1202" t="s">
        <v>2143</v>
      </c>
      <c r="N4716" s="1203" t="s">
        <v>2501</v>
      </c>
      <c r="O4716" s="1203" t="s">
        <v>73</v>
      </c>
      <c r="P4716" s="1203" t="s">
        <v>73</v>
      </c>
      <c r="Q4716" s="1203" t="s">
        <v>73</v>
      </c>
      <c r="R4716" s="1203" t="s">
        <v>73</v>
      </c>
      <c r="S4716" s="1218">
        <f>VLOOKUP($D4716,'NI-Ric'!$B$1:$W$2048,12,FALSE)</f>
        <v>0</v>
      </c>
      <c r="T4716" s="1218">
        <f>VLOOKUP($D4716,'NI-Ric'!$B$1:$W$2048,13,FALSE)</f>
        <v>0</v>
      </c>
      <c r="U4716" s="1218">
        <f>VLOOKUP($D4716,'NI-Ric'!$B$1:$W$2048,16,FALSE)</f>
        <v>0</v>
      </c>
      <c r="V4716" s="1218">
        <f>VLOOKUP($D4716,'NI-Ric'!$B$1:$W$2048,17,FALSE)</f>
        <v>0</v>
      </c>
      <c r="W4716" s="1218">
        <f>VLOOKUP($D4716,'NI-Ric'!$B$1:$W$2048,18,FALSE)</f>
        <v>0</v>
      </c>
      <c r="X4716" s="1218">
        <f>VLOOKUP($D4716,'NI-Ric'!$B$1:$W$2048,19,FALSE)</f>
        <v>0</v>
      </c>
    </row>
    <row r="4717" spans="1:24" hidden="1">
      <c r="A4717" s="509"/>
      <c r="B4717" s="509"/>
      <c r="C4717" s="509"/>
      <c r="D4717" s="1218" t="s">
        <v>2502</v>
      </c>
      <c r="E4717" s="1219" t="s">
        <v>3069</v>
      </c>
      <c r="F4717" s="1202"/>
      <c r="G4717" s="1202"/>
      <c r="H4717" s="1205" t="s">
        <v>2486</v>
      </c>
      <c r="I4717" s="1202" t="s">
        <v>53</v>
      </c>
      <c r="J4717" s="1202" t="s">
        <v>3071</v>
      </c>
      <c r="K4717" s="1202"/>
      <c r="L4717" s="1202" t="s">
        <v>1918</v>
      </c>
      <c r="M4717" s="1202" t="s">
        <v>2143</v>
      </c>
      <c r="N4717" s="1203" t="s">
        <v>2503</v>
      </c>
      <c r="O4717" s="1203" t="s">
        <v>73</v>
      </c>
      <c r="P4717" s="1203" t="s">
        <v>73</v>
      </c>
      <c r="Q4717" s="1203" t="s">
        <v>73</v>
      </c>
      <c r="R4717" s="1203" t="s">
        <v>73</v>
      </c>
      <c r="S4717" s="1218">
        <f>VLOOKUP($D4717,'NI-Ric'!$B$1:$W$2048,12,FALSE)</f>
        <v>0</v>
      </c>
      <c r="T4717" s="1218">
        <f>VLOOKUP($D4717,'NI-Ric'!$B$1:$W$2048,13,FALSE)</f>
        <v>0</v>
      </c>
      <c r="U4717" s="1218">
        <f>VLOOKUP($D4717,'NI-Ric'!$B$1:$W$2048,16,FALSE)</f>
        <v>0</v>
      </c>
      <c r="V4717" s="1218">
        <f>VLOOKUP($D4717,'NI-Ric'!$B$1:$W$2048,17,FALSE)</f>
        <v>0</v>
      </c>
      <c r="W4717" s="1218">
        <f>VLOOKUP($D4717,'NI-Ric'!$B$1:$W$2048,18,FALSE)</f>
        <v>0</v>
      </c>
      <c r="X4717" s="1218">
        <f>VLOOKUP($D4717,'NI-Ric'!$B$1:$W$2048,19,FALSE)</f>
        <v>0</v>
      </c>
    </row>
    <row r="4718" spans="1:24" hidden="1">
      <c r="A4718" s="509"/>
      <c r="B4718" s="509"/>
      <c r="C4718" s="509"/>
      <c r="D4718" s="1218" t="s">
        <v>2504</v>
      </c>
      <c r="E4718" s="1219" t="s">
        <v>3069</v>
      </c>
      <c r="F4718" s="1202"/>
      <c r="G4718" s="1202"/>
      <c r="H4718" s="1205" t="s">
        <v>2486</v>
      </c>
      <c r="I4718" s="1202" t="s">
        <v>53</v>
      </c>
      <c r="J4718" s="1202" t="s">
        <v>3071</v>
      </c>
      <c r="K4718" s="1202"/>
      <c r="L4718" s="1202" t="s">
        <v>1918</v>
      </c>
      <c r="M4718" s="1202" t="s">
        <v>2143</v>
      </c>
      <c r="N4718" s="1203" t="s">
        <v>2505</v>
      </c>
      <c r="O4718" s="1203" t="s">
        <v>73</v>
      </c>
      <c r="P4718" s="1203" t="s">
        <v>73</v>
      </c>
      <c r="Q4718" s="1203" t="s">
        <v>73</v>
      </c>
      <c r="R4718" s="1203" t="s">
        <v>73</v>
      </c>
      <c r="S4718" s="1218">
        <f>VLOOKUP($D4718,'NI-Ric'!$B$1:$W$2048,12,FALSE)</f>
        <v>0</v>
      </c>
      <c r="T4718" s="1218">
        <f>VLOOKUP($D4718,'NI-Ric'!$B$1:$W$2048,13,FALSE)</f>
        <v>0</v>
      </c>
      <c r="U4718" s="1218">
        <f>VLOOKUP($D4718,'NI-Ric'!$B$1:$W$2048,16,FALSE)</f>
        <v>0</v>
      </c>
      <c r="V4718" s="1218">
        <f>VLOOKUP($D4718,'NI-Ric'!$B$1:$W$2048,17,FALSE)</f>
        <v>0</v>
      </c>
      <c r="W4718" s="1218">
        <f>VLOOKUP($D4718,'NI-Ric'!$B$1:$W$2048,18,FALSE)</f>
        <v>0</v>
      </c>
      <c r="X4718" s="1218">
        <f>VLOOKUP($D4718,'NI-Ric'!$B$1:$W$2048,19,FALSE)</f>
        <v>0</v>
      </c>
    </row>
    <row r="4719" spans="1:24" ht="27" hidden="1">
      <c r="A4719" s="509"/>
      <c r="B4719" s="509"/>
      <c r="C4719" s="509"/>
      <c r="D4719" s="1218" t="s">
        <v>2506</v>
      </c>
      <c r="E4719" s="1219" t="s">
        <v>3069</v>
      </c>
      <c r="F4719" s="1202"/>
      <c r="G4719" s="1202"/>
      <c r="H4719" s="1205" t="s">
        <v>2486</v>
      </c>
      <c r="I4719" s="1202" t="s">
        <v>53</v>
      </c>
      <c r="J4719" s="1202" t="s">
        <v>3071</v>
      </c>
      <c r="K4719" s="1202"/>
      <c r="L4719" s="1202" t="s">
        <v>1918</v>
      </c>
      <c r="M4719" s="1202" t="s">
        <v>2143</v>
      </c>
      <c r="N4719" s="1203" t="s">
        <v>2507</v>
      </c>
      <c r="O4719" s="1203" t="s">
        <v>73</v>
      </c>
      <c r="P4719" s="1203" t="s">
        <v>73</v>
      </c>
      <c r="Q4719" s="1203" t="s">
        <v>73</v>
      </c>
      <c r="R4719" s="1203" t="s">
        <v>73</v>
      </c>
      <c r="S4719" s="1218">
        <f>VLOOKUP($D4719,'NI-Ric'!$B$1:$W$2048,12,FALSE)</f>
        <v>0</v>
      </c>
      <c r="T4719" s="1218">
        <f>VLOOKUP($D4719,'NI-Ric'!$B$1:$W$2048,13,FALSE)</f>
        <v>0</v>
      </c>
      <c r="U4719" s="1218">
        <f>VLOOKUP($D4719,'NI-Ric'!$B$1:$W$2048,16,FALSE)</f>
        <v>0</v>
      </c>
      <c r="V4719" s="1218">
        <f>VLOOKUP($D4719,'NI-Ric'!$B$1:$W$2048,17,FALSE)</f>
        <v>0</v>
      </c>
      <c r="W4719" s="1218">
        <f>VLOOKUP($D4719,'NI-Ric'!$B$1:$W$2048,18,FALSE)</f>
        <v>0</v>
      </c>
      <c r="X4719" s="1218">
        <f>VLOOKUP($D4719,'NI-Ric'!$B$1:$W$2048,19,FALSE)</f>
        <v>0</v>
      </c>
    </row>
    <row r="4720" spans="1:24" ht="27" hidden="1">
      <c r="A4720" s="509"/>
      <c r="B4720" s="509"/>
      <c r="C4720" s="509"/>
      <c r="D4720" s="1218" t="s">
        <v>2508</v>
      </c>
      <c r="E4720" s="1219" t="s">
        <v>3069</v>
      </c>
      <c r="F4720" s="1202"/>
      <c r="G4720" s="1202"/>
      <c r="H4720" s="1205" t="s">
        <v>2486</v>
      </c>
      <c r="I4720" s="1202" t="s">
        <v>53</v>
      </c>
      <c r="J4720" s="1202" t="s">
        <v>3071</v>
      </c>
      <c r="K4720" s="1202"/>
      <c r="L4720" s="1202" t="s">
        <v>1918</v>
      </c>
      <c r="M4720" s="1202" t="s">
        <v>2143</v>
      </c>
      <c r="N4720" s="1203" t="s">
        <v>2509</v>
      </c>
      <c r="O4720" s="1203" t="s">
        <v>73</v>
      </c>
      <c r="P4720" s="1203" t="s">
        <v>73</v>
      </c>
      <c r="Q4720" s="1203" t="s">
        <v>73</v>
      </c>
      <c r="R4720" s="1203" t="s">
        <v>73</v>
      </c>
      <c r="S4720" s="1218">
        <f>VLOOKUP($D4720,'NI-Ric'!$B$1:$W$2048,12,FALSE)</f>
        <v>0</v>
      </c>
      <c r="T4720" s="1218">
        <f>VLOOKUP($D4720,'NI-Ric'!$B$1:$W$2048,13,FALSE)</f>
        <v>0</v>
      </c>
      <c r="U4720" s="1218">
        <f>VLOOKUP($D4720,'NI-Ric'!$B$1:$W$2048,16,FALSE)</f>
        <v>0</v>
      </c>
      <c r="V4720" s="1218">
        <f>VLOOKUP($D4720,'NI-Ric'!$B$1:$W$2048,17,FALSE)</f>
        <v>0</v>
      </c>
      <c r="W4720" s="1218">
        <f>VLOOKUP($D4720,'NI-Ric'!$B$1:$W$2048,18,FALSE)</f>
        <v>0</v>
      </c>
      <c r="X4720" s="1218">
        <f>VLOOKUP($D4720,'NI-Ric'!$B$1:$W$2048,19,FALSE)</f>
        <v>0</v>
      </c>
    </row>
    <row r="4721" spans="1:24" ht="27" hidden="1">
      <c r="A4721" s="509"/>
      <c r="B4721" s="509"/>
      <c r="C4721" s="509"/>
      <c r="D4721" s="1218" t="s">
        <v>2510</v>
      </c>
      <c r="E4721" s="1219" t="s">
        <v>3069</v>
      </c>
      <c r="F4721" s="1202"/>
      <c r="G4721" s="1202"/>
      <c r="H4721" s="1205" t="s">
        <v>2511</v>
      </c>
      <c r="I4721" s="1202" t="s">
        <v>53</v>
      </c>
      <c r="J4721" s="1202" t="s">
        <v>3071</v>
      </c>
      <c r="K4721" s="1202"/>
      <c r="L4721" s="1202" t="s">
        <v>1918</v>
      </c>
      <c r="M4721" s="1202" t="s">
        <v>2219</v>
      </c>
      <c r="N4721" s="1203" t="s">
        <v>2512</v>
      </c>
      <c r="O4721" s="1203" t="s">
        <v>73</v>
      </c>
      <c r="P4721" s="1203" t="s">
        <v>73</v>
      </c>
      <c r="Q4721" s="1203" t="s">
        <v>73</v>
      </c>
      <c r="R4721" s="1203" t="s">
        <v>73</v>
      </c>
      <c r="S4721" s="1218">
        <f>VLOOKUP($D4721,'NI-Ric'!$B$1:$W$2048,12,FALSE)</f>
        <v>0</v>
      </c>
      <c r="T4721" s="1218">
        <f>VLOOKUP($D4721,'NI-Ric'!$B$1:$W$2048,13,FALSE)</f>
        <v>0</v>
      </c>
      <c r="U4721" s="1218">
        <f>VLOOKUP($D4721,'NI-Ric'!$B$1:$W$2048,16,FALSE)</f>
        <v>0</v>
      </c>
      <c r="V4721" s="1218">
        <f>VLOOKUP($D4721,'NI-Ric'!$B$1:$W$2048,17,FALSE)</f>
        <v>0</v>
      </c>
      <c r="W4721" s="1218">
        <f>VLOOKUP($D4721,'NI-Ric'!$B$1:$W$2048,18,FALSE)</f>
        <v>0</v>
      </c>
      <c r="X4721" s="1218">
        <f>VLOOKUP($D4721,'NI-Ric'!$B$1:$W$2048,19,FALSE)</f>
        <v>0</v>
      </c>
    </row>
    <row r="4722" spans="1:24" ht="27" hidden="1">
      <c r="A4722" s="509"/>
      <c r="B4722" s="509"/>
      <c r="C4722" s="509"/>
      <c r="D4722" s="1218" t="s">
        <v>2513</v>
      </c>
      <c r="E4722" s="1219" t="s">
        <v>3069</v>
      </c>
      <c r="F4722" s="1202"/>
      <c r="G4722" s="1202"/>
      <c r="H4722" s="1205" t="s">
        <v>2511</v>
      </c>
      <c r="I4722" s="1202" t="s">
        <v>53</v>
      </c>
      <c r="J4722" s="1202" t="s">
        <v>3071</v>
      </c>
      <c r="K4722" s="1202"/>
      <c r="L4722" s="1202" t="s">
        <v>1918</v>
      </c>
      <c r="M4722" s="1202" t="s">
        <v>2219</v>
      </c>
      <c r="N4722" s="1203" t="s">
        <v>2514</v>
      </c>
      <c r="O4722" s="1203" t="s">
        <v>73</v>
      </c>
      <c r="P4722" s="1203" t="s">
        <v>73</v>
      </c>
      <c r="Q4722" s="1203" t="s">
        <v>73</v>
      </c>
      <c r="R4722" s="1203" t="s">
        <v>73</v>
      </c>
      <c r="S4722" s="1218">
        <f>VLOOKUP($D4722,'NI-Ric'!$B$1:$W$2048,12,FALSE)</f>
        <v>0</v>
      </c>
      <c r="T4722" s="1218">
        <f>VLOOKUP($D4722,'NI-Ric'!$B$1:$W$2048,13,FALSE)</f>
        <v>0</v>
      </c>
      <c r="U4722" s="1218">
        <f>VLOOKUP($D4722,'NI-Ric'!$B$1:$W$2048,16,FALSE)</f>
        <v>0</v>
      </c>
      <c r="V4722" s="1218">
        <f>VLOOKUP($D4722,'NI-Ric'!$B$1:$W$2048,17,FALSE)</f>
        <v>0</v>
      </c>
      <c r="W4722" s="1218">
        <f>VLOOKUP($D4722,'NI-Ric'!$B$1:$W$2048,18,FALSE)</f>
        <v>0</v>
      </c>
      <c r="X4722" s="1218">
        <f>VLOOKUP($D4722,'NI-Ric'!$B$1:$W$2048,19,FALSE)</f>
        <v>0</v>
      </c>
    </row>
    <row r="4723" spans="1:24" ht="27" hidden="1">
      <c r="A4723" s="509"/>
      <c r="B4723" s="509"/>
      <c r="C4723" s="509"/>
      <c r="D4723" s="1218" t="s">
        <v>2515</v>
      </c>
      <c r="E4723" s="1219" t="s">
        <v>3069</v>
      </c>
      <c r="F4723" s="1202"/>
      <c r="G4723" s="1202"/>
      <c r="H4723" s="1205" t="s">
        <v>2511</v>
      </c>
      <c r="I4723" s="1202" t="s">
        <v>53</v>
      </c>
      <c r="J4723" s="1202" t="s">
        <v>3071</v>
      </c>
      <c r="K4723" s="1202"/>
      <c r="L4723" s="1202" t="s">
        <v>1918</v>
      </c>
      <c r="M4723" s="1202" t="s">
        <v>2219</v>
      </c>
      <c r="N4723" s="1203" t="s">
        <v>2516</v>
      </c>
      <c r="O4723" s="1203" t="s">
        <v>73</v>
      </c>
      <c r="P4723" s="1203" t="s">
        <v>73</v>
      </c>
      <c r="Q4723" s="1203" t="s">
        <v>73</v>
      </c>
      <c r="R4723" s="1203" t="s">
        <v>73</v>
      </c>
      <c r="S4723" s="1218">
        <f>VLOOKUP($D4723,'NI-Ric'!$B$1:$W$2048,12,FALSE)</f>
        <v>0</v>
      </c>
      <c r="T4723" s="1218">
        <f>VLOOKUP($D4723,'NI-Ric'!$B$1:$W$2048,13,FALSE)</f>
        <v>0</v>
      </c>
      <c r="U4723" s="1218">
        <f>VLOOKUP($D4723,'NI-Ric'!$B$1:$W$2048,16,FALSE)</f>
        <v>0</v>
      </c>
      <c r="V4723" s="1218">
        <f>VLOOKUP($D4723,'NI-Ric'!$B$1:$W$2048,17,FALSE)</f>
        <v>0</v>
      </c>
      <c r="W4723" s="1218">
        <f>VLOOKUP($D4723,'NI-Ric'!$B$1:$W$2048,18,FALSE)</f>
        <v>0</v>
      </c>
      <c r="X4723" s="1218">
        <f>VLOOKUP($D4723,'NI-Ric'!$B$1:$W$2048,19,FALSE)</f>
        <v>0</v>
      </c>
    </row>
    <row r="4724" spans="1:24" ht="27" hidden="1">
      <c r="A4724" s="509"/>
      <c r="B4724" s="509"/>
      <c r="C4724" s="509"/>
      <c r="D4724" s="1218" t="s">
        <v>2517</v>
      </c>
      <c r="E4724" s="1219" t="s">
        <v>3069</v>
      </c>
      <c r="F4724" s="1202"/>
      <c r="G4724" s="1202"/>
      <c r="H4724" s="1205" t="s">
        <v>2511</v>
      </c>
      <c r="I4724" s="1202" t="s">
        <v>53</v>
      </c>
      <c r="J4724" s="1202" t="s">
        <v>3071</v>
      </c>
      <c r="K4724" s="1202"/>
      <c r="L4724" s="1202" t="s">
        <v>1918</v>
      </c>
      <c r="M4724" s="1202" t="s">
        <v>2219</v>
      </c>
      <c r="N4724" s="1203" t="s">
        <v>2518</v>
      </c>
      <c r="O4724" s="1203" t="s">
        <v>73</v>
      </c>
      <c r="P4724" s="1203" t="s">
        <v>73</v>
      </c>
      <c r="Q4724" s="1203" t="s">
        <v>73</v>
      </c>
      <c r="R4724" s="1203" t="s">
        <v>73</v>
      </c>
      <c r="S4724" s="1218">
        <f>VLOOKUP($D4724,'NI-Ric'!$B$1:$W$2048,12,FALSE)</f>
        <v>0</v>
      </c>
      <c r="T4724" s="1218">
        <f>VLOOKUP($D4724,'NI-Ric'!$B$1:$W$2048,13,FALSE)</f>
        <v>0</v>
      </c>
      <c r="U4724" s="1218">
        <f>VLOOKUP($D4724,'NI-Ric'!$B$1:$W$2048,16,FALSE)</f>
        <v>0</v>
      </c>
      <c r="V4724" s="1218">
        <f>VLOOKUP($D4724,'NI-Ric'!$B$1:$W$2048,17,FALSE)</f>
        <v>0</v>
      </c>
      <c r="W4724" s="1218">
        <f>VLOOKUP($D4724,'NI-Ric'!$B$1:$W$2048,18,FALSE)</f>
        <v>0</v>
      </c>
      <c r="X4724" s="1218">
        <f>VLOOKUP($D4724,'NI-Ric'!$B$1:$W$2048,19,FALSE)</f>
        <v>0</v>
      </c>
    </row>
    <row r="4725" spans="1:24" ht="27" hidden="1">
      <c r="A4725" s="509"/>
      <c r="B4725" s="509"/>
      <c r="C4725" s="509"/>
      <c r="D4725" s="1218" t="s">
        <v>2519</v>
      </c>
      <c r="E4725" s="1219" t="s">
        <v>3069</v>
      </c>
      <c r="F4725" s="1202"/>
      <c r="G4725" s="1202"/>
      <c r="H4725" s="1205" t="s">
        <v>2511</v>
      </c>
      <c r="I4725" s="1202" t="s">
        <v>53</v>
      </c>
      <c r="J4725" s="1202" t="s">
        <v>3071</v>
      </c>
      <c r="K4725" s="1202"/>
      <c r="L4725" s="1202" t="s">
        <v>1918</v>
      </c>
      <c r="M4725" s="1202" t="s">
        <v>2219</v>
      </c>
      <c r="N4725" s="1203" t="s">
        <v>2520</v>
      </c>
      <c r="O4725" s="1203" t="s">
        <v>73</v>
      </c>
      <c r="P4725" s="1203" t="s">
        <v>73</v>
      </c>
      <c r="Q4725" s="1203" t="s">
        <v>73</v>
      </c>
      <c r="R4725" s="1203" t="s">
        <v>73</v>
      </c>
      <c r="S4725" s="1218">
        <f>VLOOKUP($D4725,'NI-Ric'!$B$1:$W$2048,12,FALSE)</f>
        <v>0</v>
      </c>
      <c r="T4725" s="1218">
        <f>VLOOKUP($D4725,'NI-Ric'!$B$1:$W$2048,13,FALSE)</f>
        <v>0</v>
      </c>
      <c r="U4725" s="1218">
        <f>VLOOKUP($D4725,'NI-Ric'!$B$1:$W$2048,16,FALSE)</f>
        <v>0</v>
      </c>
      <c r="V4725" s="1218">
        <f>VLOOKUP($D4725,'NI-Ric'!$B$1:$W$2048,17,FALSE)</f>
        <v>0</v>
      </c>
      <c r="W4725" s="1218">
        <f>VLOOKUP($D4725,'NI-Ric'!$B$1:$W$2048,18,FALSE)</f>
        <v>0</v>
      </c>
      <c r="X4725" s="1218">
        <f>VLOOKUP($D4725,'NI-Ric'!$B$1:$W$2048,19,FALSE)</f>
        <v>0</v>
      </c>
    </row>
    <row r="4726" spans="1:24" ht="27" hidden="1">
      <c r="A4726" s="509"/>
      <c r="B4726" s="509"/>
      <c r="C4726" s="509"/>
      <c r="D4726" s="1218" t="s">
        <v>2521</v>
      </c>
      <c r="E4726" s="1219" t="s">
        <v>3069</v>
      </c>
      <c r="F4726" s="1202"/>
      <c r="G4726" s="1202"/>
      <c r="H4726" s="1205" t="s">
        <v>2511</v>
      </c>
      <c r="I4726" s="1202" t="s">
        <v>53</v>
      </c>
      <c r="J4726" s="1202" t="s">
        <v>3071</v>
      </c>
      <c r="K4726" s="1202"/>
      <c r="L4726" s="1202" t="s">
        <v>1918</v>
      </c>
      <c r="M4726" s="1202" t="s">
        <v>2219</v>
      </c>
      <c r="N4726" s="1203" t="s">
        <v>2522</v>
      </c>
      <c r="O4726" s="1203" t="s">
        <v>73</v>
      </c>
      <c r="P4726" s="1203" t="s">
        <v>73</v>
      </c>
      <c r="Q4726" s="1203" t="s">
        <v>73</v>
      </c>
      <c r="R4726" s="1203" t="s">
        <v>73</v>
      </c>
      <c r="S4726" s="1218">
        <f>VLOOKUP($D4726,'NI-Ric'!$B$1:$W$2048,12,FALSE)</f>
        <v>0</v>
      </c>
      <c r="T4726" s="1218">
        <f>VLOOKUP($D4726,'NI-Ric'!$B$1:$W$2048,13,FALSE)</f>
        <v>0</v>
      </c>
      <c r="U4726" s="1218">
        <f>VLOOKUP($D4726,'NI-Ric'!$B$1:$W$2048,16,FALSE)</f>
        <v>0</v>
      </c>
      <c r="V4726" s="1218">
        <f>VLOOKUP($D4726,'NI-Ric'!$B$1:$W$2048,17,FALSE)</f>
        <v>0</v>
      </c>
      <c r="W4726" s="1218">
        <f>VLOOKUP($D4726,'NI-Ric'!$B$1:$W$2048,18,FALSE)</f>
        <v>0</v>
      </c>
      <c r="X4726" s="1218">
        <f>VLOOKUP($D4726,'NI-Ric'!$B$1:$W$2048,19,FALSE)</f>
        <v>0</v>
      </c>
    </row>
    <row r="4727" spans="1:24" ht="27" hidden="1">
      <c r="A4727" s="509"/>
      <c r="B4727" s="509"/>
      <c r="C4727" s="509"/>
      <c r="D4727" s="1218" t="s">
        <v>2523</v>
      </c>
      <c r="E4727" s="1219" t="s">
        <v>3069</v>
      </c>
      <c r="F4727" s="1202"/>
      <c r="G4727" s="1202"/>
      <c r="H4727" s="1205" t="s">
        <v>2511</v>
      </c>
      <c r="I4727" s="1202" t="s">
        <v>53</v>
      </c>
      <c r="J4727" s="1202" t="s">
        <v>3071</v>
      </c>
      <c r="K4727" s="1202"/>
      <c r="L4727" s="1202" t="s">
        <v>1918</v>
      </c>
      <c r="M4727" s="1202" t="s">
        <v>2219</v>
      </c>
      <c r="N4727" s="1203" t="s">
        <v>2524</v>
      </c>
      <c r="O4727" s="1203" t="s">
        <v>73</v>
      </c>
      <c r="P4727" s="1203" t="s">
        <v>73</v>
      </c>
      <c r="Q4727" s="1203" t="s">
        <v>73</v>
      </c>
      <c r="R4727" s="1203" t="s">
        <v>73</v>
      </c>
      <c r="S4727" s="1218">
        <f>VLOOKUP($D4727,'NI-Ric'!$B$1:$W$2048,12,FALSE)</f>
        <v>0</v>
      </c>
      <c r="T4727" s="1218">
        <f>VLOOKUP($D4727,'NI-Ric'!$B$1:$W$2048,13,FALSE)</f>
        <v>0</v>
      </c>
      <c r="U4727" s="1218">
        <f>VLOOKUP($D4727,'NI-Ric'!$B$1:$W$2048,16,FALSE)</f>
        <v>0</v>
      </c>
      <c r="V4727" s="1218">
        <f>VLOOKUP($D4727,'NI-Ric'!$B$1:$W$2048,17,FALSE)</f>
        <v>0</v>
      </c>
      <c r="W4727" s="1218">
        <f>VLOOKUP($D4727,'NI-Ric'!$B$1:$W$2048,18,FALSE)</f>
        <v>0</v>
      </c>
      <c r="X4727" s="1218">
        <f>VLOOKUP($D4727,'NI-Ric'!$B$1:$W$2048,19,FALSE)</f>
        <v>0</v>
      </c>
    </row>
    <row r="4728" spans="1:24" ht="27" hidden="1">
      <c r="A4728" s="509"/>
      <c r="B4728" s="509"/>
      <c r="C4728" s="509"/>
      <c r="D4728" s="1218" t="s">
        <v>2525</v>
      </c>
      <c r="E4728" s="1219" t="s">
        <v>3069</v>
      </c>
      <c r="F4728" s="1202"/>
      <c r="G4728" s="1202"/>
      <c r="H4728" s="1205" t="s">
        <v>2511</v>
      </c>
      <c r="I4728" s="1202" t="s">
        <v>53</v>
      </c>
      <c r="J4728" s="1202" t="s">
        <v>3071</v>
      </c>
      <c r="K4728" s="1202"/>
      <c r="L4728" s="1202" t="s">
        <v>1918</v>
      </c>
      <c r="M4728" s="1202" t="s">
        <v>2219</v>
      </c>
      <c r="N4728" s="1203" t="s">
        <v>2526</v>
      </c>
      <c r="O4728" s="1203" t="s">
        <v>73</v>
      </c>
      <c r="P4728" s="1203" t="s">
        <v>73</v>
      </c>
      <c r="Q4728" s="1203" t="s">
        <v>73</v>
      </c>
      <c r="R4728" s="1203" t="s">
        <v>73</v>
      </c>
      <c r="S4728" s="1218">
        <f>VLOOKUP($D4728,'NI-Ric'!$B$1:$W$2048,12,FALSE)</f>
        <v>0</v>
      </c>
      <c r="T4728" s="1218">
        <f>VLOOKUP($D4728,'NI-Ric'!$B$1:$W$2048,13,FALSE)</f>
        <v>0</v>
      </c>
      <c r="U4728" s="1218">
        <f>VLOOKUP($D4728,'NI-Ric'!$B$1:$W$2048,16,FALSE)</f>
        <v>0</v>
      </c>
      <c r="V4728" s="1218">
        <f>VLOOKUP($D4728,'NI-Ric'!$B$1:$W$2048,17,FALSE)</f>
        <v>0</v>
      </c>
      <c r="W4728" s="1218">
        <f>VLOOKUP($D4728,'NI-Ric'!$B$1:$W$2048,18,FALSE)</f>
        <v>0</v>
      </c>
      <c r="X4728" s="1218">
        <f>VLOOKUP($D4728,'NI-Ric'!$B$1:$W$2048,19,FALSE)</f>
        <v>0</v>
      </c>
    </row>
    <row r="4729" spans="1:24" ht="27" hidden="1">
      <c r="A4729" s="509"/>
      <c r="B4729" s="509"/>
      <c r="C4729" s="509"/>
      <c r="D4729" s="1218" t="s">
        <v>2527</v>
      </c>
      <c r="E4729" s="1219" t="s">
        <v>3069</v>
      </c>
      <c r="F4729" s="1202"/>
      <c r="G4729" s="1202"/>
      <c r="H4729" s="1205" t="s">
        <v>2511</v>
      </c>
      <c r="I4729" s="1202" t="s">
        <v>53</v>
      </c>
      <c r="J4729" s="1202" t="s">
        <v>3071</v>
      </c>
      <c r="K4729" s="1202"/>
      <c r="L4729" s="1202" t="s">
        <v>1918</v>
      </c>
      <c r="M4729" s="1202" t="s">
        <v>2219</v>
      </c>
      <c r="N4729" s="1203" t="s">
        <v>2528</v>
      </c>
      <c r="O4729" s="1203" t="s">
        <v>73</v>
      </c>
      <c r="P4729" s="1203" t="s">
        <v>73</v>
      </c>
      <c r="Q4729" s="1203" t="s">
        <v>73</v>
      </c>
      <c r="R4729" s="1203" t="s">
        <v>73</v>
      </c>
      <c r="S4729" s="1218">
        <f>VLOOKUP($D4729,'NI-Ric'!$B$1:$W$2048,12,FALSE)</f>
        <v>0</v>
      </c>
      <c r="T4729" s="1218">
        <f>VLOOKUP($D4729,'NI-Ric'!$B$1:$W$2048,13,FALSE)</f>
        <v>0</v>
      </c>
      <c r="U4729" s="1218">
        <f>VLOOKUP($D4729,'NI-Ric'!$B$1:$W$2048,16,FALSE)</f>
        <v>0</v>
      </c>
      <c r="V4729" s="1218">
        <f>VLOOKUP($D4729,'NI-Ric'!$B$1:$W$2048,17,FALSE)</f>
        <v>0</v>
      </c>
      <c r="W4729" s="1218">
        <f>VLOOKUP($D4729,'NI-Ric'!$B$1:$W$2048,18,FALSE)</f>
        <v>0</v>
      </c>
      <c r="X4729" s="1218">
        <f>VLOOKUP($D4729,'NI-Ric'!$B$1:$W$2048,19,FALSE)</f>
        <v>0</v>
      </c>
    </row>
    <row r="4730" spans="1:24" ht="27" hidden="1">
      <c r="A4730" s="509"/>
      <c r="B4730" s="509"/>
      <c r="C4730" s="509"/>
      <c r="D4730" s="1218" t="s">
        <v>2529</v>
      </c>
      <c r="E4730" s="1219" t="s">
        <v>3069</v>
      </c>
      <c r="F4730" s="1202"/>
      <c r="G4730" s="1202"/>
      <c r="H4730" s="1205" t="s">
        <v>2511</v>
      </c>
      <c r="I4730" s="1202" t="s">
        <v>53</v>
      </c>
      <c r="J4730" s="1202" t="s">
        <v>3071</v>
      </c>
      <c r="K4730" s="1202"/>
      <c r="L4730" s="1202" t="s">
        <v>1918</v>
      </c>
      <c r="M4730" s="1202" t="s">
        <v>2219</v>
      </c>
      <c r="N4730" s="1203" t="s">
        <v>2530</v>
      </c>
      <c r="O4730" s="1203" t="s">
        <v>73</v>
      </c>
      <c r="P4730" s="1203" t="s">
        <v>73</v>
      </c>
      <c r="Q4730" s="1203" t="s">
        <v>73</v>
      </c>
      <c r="R4730" s="1203" t="s">
        <v>73</v>
      </c>
      <c r="S4730" s="1218">
        <f>VLOOKUP($D4730,'NI-Ric'!$B$1:$W$2048,12,FALSE)</f>
        <v>0</v>
      </c>
      <c r="T4730" s="1218">
        <f>VLOOKUP($D4730,'NI-Ric'!$B$1:$W$2048,13,FALSE)</f>
        <v>0</v>
      </c>
      <c r="U4730" s="1218">
        <f>VLOOKUP($D4730,'NI-Ric'!$B$1:$W$2048,16,FALSE)</f>
        <v>0</v>
      </c>
      <c r="V4730" s="1218">
        <f>VLOOKUP($D4730,'NI-Ric'!$B$1:$W$2048,17,FALSE)</f>
        <v>0</v>
      </c>
      <c r="W4730" s="1218">
        <f>VLOOKUP($D4730,'NI-Ric'!$B$1:$W$2048,18,FALSE)</f>
        <v>0</v>
      </c>
      <c r="X4730" s="1218">
        <f>VLOOKUP($D4730,'NI-Ric'!$B$1:$W$2048,19,FALSE)</f>
        <v>0</v>
      </c>
    </row>
    <row r="4731" spans="1:24" ht="27" hidden="1">
      <c r="A4731" s="509"/>
      <c r="B4731" s="509"/>
      <c r="C4731" s="509"/>
      <c r="D4731" s="1218" t="s">
        <v>2531</v>
      </c>
      <c r="E4731" s="1219" t="s">
        <v>3069</v>
      </c>
      <c r="F4731" s="1202"/>
      <c r="G4731" s="1202"/>
      <c r="H4731" s="1205" t="s">
        <v>2511</v>
      </c>
      <c r="I4731" s="1202" t="s">
        <v>53</v>
      </c>
      <c r="J4731" s="1202" t="s">
        <v>3071</v>
      </c>
      <c r="K4731" s="1202"/>
      <c r="L4731" s="1202" t="s">
        <v>1918</v>
      </c>
      <c r="M4731" s="1202" t="s">
        <v>2219</v>
      </c>
      <c r="N4731" s="1203" t="s">
        <v>2532</v>
      </c>
      <c r="O4731" s="1203" t="s">
        <v>73</v>
      </c>
      <c r="P4731" s="1203" t="s">
        <v>73</v>
      </c>
      <c r="Q4731" s="1203" t="s">
        <v>73</v>
      </c>
      <c r="R4731" s="1203" t="s">
        <v>73</v>
      </c>
      <c r="S4731" s="1218">
        <f>VLOOKUP($D4731,'NI-Ric'!$B$1:$W$2048,12,FALSE)</f>
        <v>0</v>
      </c>
      <c r="T4731" s="1218">
        <f>VLOOKUP($D4731,'NI-Ric'!$B$1:$W$2048,13,FALSE)</f>
        <v>0</v>
      </c>
      <c r="U4731" s="1218">
        <f>VLOOKUP($D4731,'NI-Ric'!$B$1:$W$2048,16,FALSE)</f>
        <v>0</v>
      </c>
      <c r="V4731" s="1218">
        <f>VLOOKUP($D4731,'NI-Ric'!$B$1:$W$2048,17,FALSE)</f>
        <v>0</v>
      </c>
      <c r="W4731" s="1218">
        <f>VLOOKUP($D4731,'NI-Ric'!$B$1:$W$2048,18,FALSE)</f>
        <v>0</v>
      </c>
      <c r="X4731" s="1218">
        <f>VLOOKUP($D4731,'NI-Ric'!$B$1:$W$2048,19,FALSE)</f>
        <v>0</v>
      </c>
    </row>
    <row r="4732" spans="1:24" ht="27" hidden="1">
      <c r="A4732" s="509"/>
      <c r="B4732" s="509"/>
      <c r="C4732" s="509"/>
      <c r="D4732" s="1218" t="s">
        <v>2533</v>
      </c>
      <c r="E4732" s="1219" t="s">
        <v>3069</v>
      </c>
      <c r="F4732" s="1202"/>
      <c r="G4732" s="1202"/>
      <c r="H4732" s="1205" t="s">
        <v>2534</v>
      </c>
      <c r="I4732" s="1202" t="s">
        <v>53</v>
      </c>
      <c r="J4732" s="1202" t="s">
        <v>3071</v>
      </c>
      <c r="K4732" s="1202"/>
      <c r="L4732" s="1202" t="s">
        <v>1918</v>
      </c>
      <c r="M4732" s="1202" t="s">
        <v>2219</v>
      </c>
      <c r="N4732" s="1203" t="s">
        <v>2535</v>
      </c>
      <c r="O4732" s="1203" t="s">
        <v>73</v>
      </c>
      <c r="P4732" s="1203" t="s">
        <v>73</v>
      </c>
      <c r="Q4732" s="1203" t="s">
        <v>73</v>
      </c>
      <c r="R4732" s="1203" t="s">
        <v>73</v>
      </c>
      <c r="S4732" s="1218">
        <f>VLOOKUP($D4732,'NI-Ric'!$B$1:$W$2048,12,FALSE)</f>
        <v>0</v>
      </c>
      <c r="T4732" s="1218">
        <f>VLOOKUP($D4732,'NI-Ric'!$B$1:$W$2048,13,FALSE)</f>
        <v>0</v>
      </c>
      <c r="U4732" s="1218">
        <f>VLOOKUP($D4732,'NI-Ric'!$B$1:$W$2048,16,FALSE)</f>
        <v>0</v>
      </c>
      <c r="V4732" s="1218">
        <f>VLOOKUP($D4732,'NI-Ric'!$B$1:$W$2048,17,FALSE)</f>
        <v>0</v>
      </c>
      <c r="W4732" s="1218">
        <f>VLOOKUP($D4732,'NI-Ric'!$B$1:$W$2048,18,FALSE)</f>
        <v>0</v>
      </c>
      <c r="X4732" s="1218">
        <f>VLOOKUP($D4732,'NI-Ric'!$B$1:$W$2048,19,FALSE)</f>
        <v>0</v>
      </c>
    </row>
    <row r="4733" spans="1:24" hidden="1">
      <c r="A4733" s="509"/>
      <c r="B4733" s="509"/>
      <c r="C4733" s="509"/>
      <c r="D4733" s="1218" t="s">
        <v>2536</v>
      </c>
      <c r="E4733" s="1219" t="s">
        <v>3069</v>
      </c>
      <c r="F4733" s="1202"/>
      <c r="G4733" s="1202"/>
      <c r="H4733" s="1205" t="s">
        <v>2534</v>
      </c>
      <c r="I4733" s="1202" t="s">
        <v>53</v>
      </c>
      <c r="J4733" s="1202" t="s">
        <v>3071</v>
      </c>
      <c r="K4733" s="1202"/>
      <c r="L4733" s="1202" t="s">
        <v>1918</v>
      </c>
      <c r="M4733" s="1202" t="s">
        <v>2219</v>
      </c>
      <c r="N4733" s="1203" t="s">
        <v>2537</v>
      </c>
      <c r="O4733" s="1203" t="s">
        <v>73</v>
      </c>
      <c r="P4733" s="1203" t="s">
        <v>73</v>
      </c>
      <c r="Q4733" s="1203" t="s">
        <v>73</v>
      </c>
      <c r="R4733" s="1203" t="s">
        <v>73</v>
      </c>
      <c r="S4733" s="1218">
        <f>VLOOKUP($D4733,'NI-Ric'!$B$1:$W$2048,12,FALSE)</f>
        <v>0</v>
      </c>
      <c r="T4733" s="1218">
        <f>VLOOKUP($D4733,'NI-Ric'!$B$1:$W$2048,13,FALSE)</f>
        <v>0</v>
      </c>
      <c r="U4733" s="1218">
        <f>VLOOKUP($D4733,'NI-Ric'!$B$1:$W$2048,16,FALSE)</f>
        <v>0</v>
      </c>
      <c r="V4733" s="1218">
        <f>VLOOKUP($D4733,'NI-Ric'!$B$1:$W$2048,17,FALSE)</f>
        <v>0</v>
      </c>
      <c r="W4733" s="1218">
        <f>VLOOKUP($D4733,'NI-Ric'!$B$1:$W$2048,18,FALSE)</f>
        <v>0</v>
      </c>
      <c r="X4733" s="1218">
        <f>VLOOKUP($D4733,'NI-Ric'!$B$1:$W$2048,19,FALSE)</f>
        <v>0</v>
      </c>
    </row>
    <row r="4734" spans="1:24" ht="27" hidden="1">
      <c r="A4734" s="509"/>
      <c r="B4734" s="509"/>
      <c r="C4734" s="509"/>
      <c r="D4734" s="1218" t="s">
        <v>2538</v>
      </c>
      <c r="E4734" s="1219" t="s">
        <v>3069</v>
      </c>
      <c r="F4734" s="1202"/>
      <c r="G4734" s="1202"/>
      <c r="H4734" s="1205" t="s">
        <v>2534</v>
      </c>
      <c r="I4734" s="1202" t="s">
        <v>53</v>
      </c>
      <c r="J4734" s="1202" t="s">
        <v>3071</v>
      </c>
      <c r="K4734" s="1202"/>
      <c r="L4734" s="1202" t="s">
        <v>1918</v>
      </c>
      <c r="M4734" s="1202" t="s">
        <v>2219</v>
      </c>
      <c r="N4734" s="1203" t="s">
        <v>2539</v>
      </c>
      <c r="O4734" s="1203" t="s">
        <v>73</v>
      </c>
      <c r="P4734" s="1203" t="s">
        <v>73</v>
      </c>
      <c r="Q4734" s="1203" t="s">
        <v>73</v>
      </c>
      <c r="R4734" s="1203" t="s">
        <v>73</v>
      </c>
      <c r="S4734" s="1218">
        <f>VLOOKUP($D4734,'NI-Ric'!$B$1:$W$2048,12,FALSE)</f>
        <v>0</v>
      </c>
      <c r="T4734" s="1218">
        <f>VLOOKUP($D4734,'NI-Ric'!$B$1:$W$2048,13,FALSE)</f>
        <v>0</v>
      </c>
      <c r="U4734" s="1218">
        <f>VLOOKUP($D4734,'NI-Ric'!$B$1:$W$2048,16,FALSE)</f>
        <v>0</v>
      </c>
      <c r="V4734" s="1218">
        <f>VLOOKUP($D4734,'NI-Ric'!$B$1:$W$2048,17,FALSE)</f>
        <v>0</v>
      </c>
      <c r="W4734" s="1218">
        <f>VLOOKUP($D4734,'NI-Ric'!$B$1:$W$2048,18,FALSE)</f>
        <v>0</v>
      </c>
      <c r="X4734" s="1218">
        <f>VLOOKUP($D4734,'NI-Ric'!$B$1:$W$2048,19,FALSE)</f>
        <v>0</v>
      </c>
    </row>
    <row r="4735" spans="1:24" ht="27" hidden="1">
      <c r="A4735" s="509"/>
      <c r="B4735" s="509"/>
      <c r="C4735" s="509"/>
      <c r="D4735" s="1218" t="s">
        <v>2540</v>
      </c>
      <c r="E4735" s="1219" t="s">
        <v>3069</v>
      </c>
      <c r="F4735" s="1202"/>
      <c r="G4735" s="1202"/>
      <c r="H4735" s="1205" t="s">
        <v>2534</v>
      </c>
      <c r="I4735" s="1202" t="s">
        <v>53</v>
      </c>
      <c r="J4735" s="1202" t="s">
        <v>3071</v>
      </c>
      <c r="K4735" s="1202"/>
      <c r="L4735" s="1202" t="s">
        <v>1918</v>
      </c>
      <c r="M4735" s="1202" t="s">
        <v>2219</v>
      </c>
      <c r="N4735" s="1203" t="s">
        <v>2541</v>
      </c>
      <c r="O4735" s="1203" t="s">
        <v>73</v>
      </c>
      <c r="P4735" s="1203" t="s">
        <v>73</v>
      </c>
      <c r="Q4735" s="1203" t="s">
        <v>73</v>
      </c>
      <c r="R4735" s="1203" t="s">
        <v>73</v>
      </c>
      <c r="S4735" s="1218">
        <f>VLOOKUP($D4735,'NI-Ric'!$B$1:$W$2048,12,FALSE)</f>
        <v>0</v>
      </c>
      <c r="T4735" s="1218">
        <f>VLOOKUP($D4735,'NI-Ric'!$B$1:$W$2048,13,FALSE)</f>
        <v>0</v>
      </c>
      <c r="U4735" s="1218">
        <f>VLOOKUP($D4735,'NI-Ric'!$B$1:$W$2048,16,FALSE)</f>
        <v>0</v>
      </c>
      <c r="V4735" s="1218">
        <f>VLOOKUP($D4735,'NI-Ric'!$B$1:$W$2048,17,FALSE)</f>
        <v>0</v>
      </c>
      <c r="W4735" s="1218">
        <f>VLOOKUP($D4735,'NI-Ric'!$B$1:$W$2048,18,FALSE)</f>
        <v>0</v>
      </c>
      <c r="X4735" s="1218">
        <f>VLOOKUP($D4735,'NI-Ric'!$B$1:$W$2048,19,FALSE)</f>
        <v>0</v>
      </c>
    </row>
    <row r="4736" spans="1:24" ht="27" hidden="1">
      <c r="A4736" s="509"/>
      <c r="B4736" s="509"/>
      <c r="C4736" s="509"/>
      <c r="D4736" s="1218" t="s">
        <v>2542</v>
      </c>
      <c r="E4736" s="1219" t="s">
        <v>3069</v>
      </c>
      <c r="F4736" s="1202"/>
      <c r="G4736" s="1202"/>
      <c r="H4736" s="1205" t="s">
        <v>2534</v>
      </c>
      <c r="I4736" s="1202" t="s">
        <v>53</v>
      </c>
      <c r="J4736" s="1202" t="s">
        <v>3071</v>
      </c>
      <c r="K4736" s="1202"/>
      <c r="L4736" s="1202" t="s">
        <v>1918</v>
      </c>
      <c r="M4736" s="1202" t="s">
        <v>2219</v>
      </c>
      <c r="N4736" s="1203" t="s">
        <v>2543</v>
      </c>
      <c r="O4736" s="1203" t="s">
        <v>73</v>
      </c>
      <c r="P4736" s="1203" t="s">
        <v>73</v>
      </c>
      <c r="Q4736" s="1203" t="s">
        <v>73</v>
      </c>
      <c r="R4736" s="1203" t="s">
        <v>73</v>
      </c>
      <c r="S4736" s="1218">
        <f>VLOOKUP($D4736,'NI-Ric'!$B$1:$W$2048,12,FALSE)</f>
        <v>0</v>
      </c>
      <c r="T4736" s="1218">
        <f>VLOOKUP($D4736,'NI-Ric'!$B$1:$W$2048,13,FALSE)</f>
        <v>0</v>
      </c>
      <c r="U4736" s="1218">
        <f>VLOOKUP($D4736,'NI-Ric'!$B$1:$W$2048,16,FALSE)</f>
        <v>0</v>
      </c>
      <c r="V4736" s="1218">
        <f>VLOOKUP($D4736,'NI-Ric'!$B$1:$W$2048,17,FALSE)</f>
        <v>0</v>
      </c>
      <c r="W4736" s="1218">
        <f>VLOOKUP($D4736,'NI-Ric'!$B$1:$W$2048,18,FALSE)</f>
        <v>0</v>
      </c>
      <c r="X4736" s="1218">
        <f>VLOOKUP($D4736,'NI-Ric'!$B$1:$W$2048,19,FALSE)</f>
        <v>0</v>
      </c>
    </row>
    <row r="4737" spans="1:24" ht="27" hidden="1">
      <c r="A4737" s="509"/>
      <c r="B4737" s="509"/>
      <c r="C4737" s="509"/>
      <c r="D4737" s="1218" t="s">
        <v>2544</v>
      </c>
      <c r="E4737" s="1219" t="s">
        <v>3069</v>
      </c>
      <c r="F4737" s="1202"/>
      <c r="G4737" s="1202"/>
      <c r="H4737" s="1205" t="s">
        <v>2534</v>
      </c>
      <c r="I4737" s="1202" t="s">
        <v>53</v>
      </c>
      <c r="J4737" s="1202" t="s">
        <v>3071</v>
      </c>
      <c r="K4737" s="1202"/>
      <c r="L4737" s="1202" t="s">
        <v>1918</v>
      </c>
      <c r="M4737" s="1202" t="s">
        <v>2219</v>
      </c>
      <c r="N4737" s="1203" t="s">
        <v>2545</v>
      </c>
      <c r="O4737" s="1203" t="s">
        <v>73</v>
      </c>
      <c r="P4737" s="1203" t="s">
        <v>73</v>
      </c>
      <c r="Q4737" s="1203" t="s">
        <v>73</v>
      </c>
      <c r="R4737" s="1203" t="s">
        <v>73</v>
      </c>
      <c r="S4737" s="1218">
        <f>VLOOKUP($D4737,'NI-Ric'!$B$1:$W$2048,12,FALSE)</f>
        <v>0</v>
      </c>
      <c r="T4737" s="1218">
        <f>VLOOKUP($D4737,'NI-Ric'!$B$1:$W$2048,13,FALSE)</f>
        <v>0</v>
      </c>
      <c r="U4737" s="1218">
        <f>VLOOKUP($D4737,'NI-Ric'!$B$1:$W$2048,16,FALSE)</f>
        <v>0</v>
      </c>
      <c r="V4737" s="1218">
        <f>VLOOKUP($D4737,'NI-Ric'!$B$1:$W$2048,17,FALSE)</f>
        <v>0</v>
      </c>
      <c r="W4737" s="1218">
        <f>VLOOKUP($D4737,'NI-Ric'!$B$1:$W$2048,18,FALSE)</f>
        <v>0</v>
      </c>
      <c r="X4737" s="1218">
        <f>VLOOKUP($D4737,'NI-Ric'!$B$1:$W$2048,19,FALSE)</f>
        <v>0</v>
      </c>
    </row>
    <row r="4738" spans="1:24" ht="27" hidden="1">
      <c r="A4738" s="509"/>
      <c r="B4738" s="509"/>
      <c r="C4738" s="509"/>
      <c r="D4738" s="1218" t="s">
        <v>2546</v>
      </c>
      <c r="E4738" s="1219" t="s">
        <v>3069</v>
      </c>
      <c r="F4738" s="1202"/>
      <c r="G4738" s="1202"/>
      <c r="H4738" s="1205" t="s">
        <v>2534</v>
      </c>
      <c r="I4738" s="1202" t="s">
        <v>53</v>
      </c>
      <c r="J4738" s="1202" t="s">
        <v>3071</v>
      </c>
      <c r="K4738" s="1202"/>
      <c r="L4738" s="1202" t="s">
        <v>1918</v>
      </c>
      <c r="M4738" s="1202" t="s">
        <v>2219</v>
      </c>
      <c r="N4738" s="1203" t="s">
        <v>2547</v>
      </c>
      <c r="O4738" s="1203" t="s">
        <v>73</v>
      </c>
      <c r="P4738" s="1203" t="s">
        <v>73</v>
      </c>
      <c r="Q4738" s="1203" t="s">
        <v>73</v>
      </c>
      <c r="R4738" s="1203" t="s">
        <v>73</v>
      </c>
      <c r="S4738" s="1218">
        <f>VLOOKUP($D4738,'NI-Ric'!$B$1:$W$2048,12,FALSE)</f>
        <v>0</v>
      </c>
      <c r="T4738" s="1218">
        <f>VLOOKUP($D4738,'NI-Ric'!$B$1:$W$2048,13,FALSE)</f>
        <v>0</v>
      </c>
      <c r="U4738" s="1218">
        <f>VLOOKUP($D4738,'NI-Ric'!$B$1:$W$2048,16,FALSE)</f>
        <v>0</v>
      </c>
      <c r="V4738" s="1218">
        <f>VLOOKUP($D4738,'NI-Ric'!$B$1:$W$2048,17,FALSE)</f>
        <v>0</v>
      </c>
      <c r="W4738" s="1218">
        <f>VLOOKUP($D4738,'NI-Ric'!$B$1:$W$2048,18,FALSE)</f>
        <v>0</v>
      </c>
      <c r="X4738" s="1218">
        <f>VLOOKUP($D4738,'NI-Ric'!$B$1:$W$2048,19,FALSE)</f>
        <v>0</v>
      </c>
    </row>
    <row r="4739" spans="1:24" hidden="1">
      <c r="A4739" s="509"/>
      <c r="B4739" s="509"/>
      <c r="C4739" s="509"/>
      <c r="D4739" s="1218" t="s">
        <v>2548</v>
      </c>
      <c r="E4739" s="1219" t="s">
        <v>3069</v>
      </c>
      <c r="F4739" s="1202"/>
      <c r="G4739" s="1202"/>
      <c r="H4739" s="1205" t="s">
        <v>2534</v>
      </c>
      <c r="I4739" s="1202" t="s">
        <v>53</v>
      </c>
      <c r="J4739" s="1202" t="s">
        <v>3071</v>
      </c>
      <c r="K4739" s="1202"/>
      <c r="L4739" s="1202" t="s">
        <v>1918</v>
      </c>
      <c r="M4739" s="1202" t="s">
        <v>2219</v>
      </c>
      <c r="N4739" s="1203" t="s">
        <v>2549</v>
      </c>
      <c r="O4739" s="1203" t="s">
        <v>73</v>
      </c>
      <c r="P4739" s="1203" t="s">
        <v>73</v>
      </c>
      <c r="Q4739" s="1203" t="s">
        <v>73</v>
      </c>
      <c r="R4739" s="1203" t="s">
        <v>73</v>
      </c>
      <c r="S4739" s="1218">
        <f>VLOOKUP($D4739,'NI-Ric'!$B$1:$W$2048,12,FALSE)</f>
        <v>0</v>
      </c>
      <c r="T4739" s="1218">
        <f>VLOOKUP($D4739,'NI-Ric'!$B$1:$W$2048,13,FALSE)</f>
        <v>0</v>
      </c>
      <c r="U4739" s="1218">
        <f>VLOOKUP($D4739,'NI-Ric'!$B$1:$W$2048,16,FALSE)</f>
        <v>0</v>
      </c>
      <c r="V4739" s="1218">
        <f>VLOOKUP($D4739,'NI-Ric'!$B$1:$W$2048,17,FALSE)</f>
        <v>0</v>
      </c>
      <c r="W4739" s="1218">
        <f>VLOOKUP($D4739,'NI-Ric'!$B$1:$W$2048,18,FALSE)</f>
        <v>0</v>
      </c>
      <c r="X4739" s="1218">
        <f>VLOOKUP($D4739,'NI-Ric'!$B$1:$W$2048,19,FALSE)</f>
        <v>0</v>
      </c>
    </row>
    <row r="4740" spans="1:24" ht="27" hidden="1">
      <c r="A4740" s="509"/>
      <c r="B4740" s="509"/>
      <c r="C4740" s="509"/>
      <c r="D4740" s="1218" t="s">
        <v>2550</v>
      </c>
      <c r="E4740" s="1219" t="s">
        <v>3069</v>
      </c>
      <c r="F4740" s="1202"/>
      <c r="G4740" s="1202"/>
      <c r="H4740" s="1205" t="s">
        <v>2534</v>
      </c>
      <c r="I4740" s="1202" t="s">
        <v>53</v>
      </c>
      <c r="J4740" s="1202" t="s">
        <v>3071</v>
      </c>
      <c r="K4740" s="1202"/>
      <c r="L4740" s="1202" t="s">
        <v>1918</v>
      </c>
      <c r="M4740" s="1202" t="s">
        <v>2219</v>
      </c>
      <c r="N4740" s="1203" t="s">
        <v>2551</v>
      </c>
      <c r="O4740" s="1203" t="s">
        <v>73</v>
      </c>
      <c r="P4740" s="1203" t="s">
        <v>73</v>
      </c>
      <c r="Q4740" s="1203" t="s">
        <v>73</v>
      </c>
      <c r="R4740" s="1203" t="s">
        <v>73</v>
      </c>
      <c r="S4740" s="1218">
        <f>VLOOKUP($D4740,'NI-Ric'!$B$1:$W$2048,12,FALSE)</f>
        <v>0</v>
      </c>
      <c r="T4740" s="1218">
        <f>VLOOKUP($D4740,'NI-Ric'!$B$1:$W$2048,13,FALSE)</f>
        <v>0</v>
      </c>
      <c r="U4740" s="1218">
        <f>VLOOKUP($D4740,'NI-Ric'!$B$1:$W$2048,16,FALSE)</f>
        <v>0</v>
      </c>
      <c r="V4740" s="1218">
        <f>VLOOKUP($D4740,'NI-Ric'!$B$1:$W$2048,17,FALSE)</f>
        <v>0</v>
      </c>
      <c r="W4740" s="1218">
        <f>VLOOKUP($D4740,'NI-Ric'!$B$1:$W$2048,18,FALSE)</f>
        <v>0</v>
      </c>
      <c r="X4740" s="1218">
        <f>VLOOKUP($D4740,'NI-Ric'!$B$1:$W$2048,19,FALSE)</f>
        <v>0</v>
      </c>
    </row>
    <row r="4741" spans="1:24" ht="27" hidden="1">
      <c r="A4741" s="509"/>
      <c r="B4741" s="509"/>
      <c r="C4741" s="509"/>
      <c r="D4741" s="1218" t="s">
        <v>2552</v>
      </c>
      <c r="E4741" s="1219" t="s">
        <v>3069</v>
      </c>
      <c r="F4741" s="1202"/>
      <c r="G4741" s="1202"/>
      <c r="H4741" s="1205" t="s">
        <v>2534</v>
      </c>
      <c r="I4741" s="1202" t="s">
        <v>53</v>
      </c>
      <c r="J4741" s="1202" t="s">
        <v>3071</v>
      </c>
      <c r="K4741" s="1202"/>
      <c r="L4741" s="1202" t="s">
        <v>1918</v>
      </c>
      <c r="M4741" s="1202" t="s">
        <v>2219</v>
      </c>
      <c r="N4741" s="1203" t="s">
        <v>2553</v>
      </c>
      <c r="O4741" s="1203" t="s">
        <v>73</v>
      </c>
      <c r="P4741" s="1203" t="s">
        <v>73</v>
      </c>
      <c r="Q4741" s="1203" t="s">
        <v>73</v>
      </c>
      <c r="R4741" s="1203" t="s">
        <v>73</v>
      </c>
      <c r="S4741" s="1218">
        <f>VLOOKUP($D4741,'NI-Ric'!$B$1:$W$2048,12,FALSE)</f>
        <v>0</v>
      </c>
      <c r="T4741" s="1218">
        <f>VLOOKUP($D4741,'NI-Ric'!$B$1:$W$2048,13,FALSE)</f>
        <v>0</v>
      </c>
      <c r="U4741" s="1218">
        <f>VLOOKUP($D4741,'NI-Ric'!$B$1:$W$2048,16,FALSE)</f>
        <v>0</v>
      </c>
      <c r="V4741" s="1218">
        <f>VLOOKUP($D4741,'NI-Ric'!$B$1:$W$2048,17,FALSE)</f>
        <v>0</v>
      </c>
      <c r="W4741" s="1218">
        <f>VLOOKUP($D4741,'NI-Ric'!$B$1:$W$2048,18,FALSE)</f>
        <v>0</v>
      </c>
      <c r="X4741" s="1218">
        <f>VLOOKUP($D4741,'NI-Ric'!$B$1:$W$2048,19,FALSE)</f>
        <v>0</v>
      </c>
    </row>
    <row r="4742" spans="1:24" ht="27" hidden="1">
      <c r="A4742" s="509"/>
      <c r="B4742" s="509"/>
      <c r="C4742" s="509"/>
      <c r="D4742" s="1218" t="s">
        <v>2554</v>
      </c>
      <c r="E4742" s="1219" t="s">
        <v>3069</v>
      </c>
      <c r="F4742" s="1202"/>
      <c r="G4742" s="1202"/>
      <c r="H4742" s="1205" t="s">
        <v>2534</v>
      </c>
      <c r="I4742" s="1202" t="s">
        <v>53</v>
      </c>
      <c r="J4742" s="1202" t="s">
        <v>3071</v>
      </c>
      <c r="K4742" s="1202"/>
      <c r="L4742" s="1202" t="s">
        <v>1918</v>
      </c>
      <c r="M4742" s="1202" t="s">
        <v>2219</v>
      </c>
      <c r="N4742" s="1203" t="s">
        <v>2555</v>
      </c>
      <c r="O4742" s="1203" t="s">
        <v>73</v>
      </c>
      <c r="P4742" s="1203" t="s">
        <v>73</v>
      </c>
      <c r="Q4742" s="1203" t="s">
        <v>73</v>
      </c>
      <c r="R4742" s="1203" t="s">
        <v>73</v>
      </c>
      <c r="S4742" s="1218">
        <f>VLOOKUP($D4742,'NI-Ric'!$B$1:$W$2048,12,FALSE)</f>
        <v>0</v>
      </c>
      <c r="T4742" s="1218">
        <f>VLOOKUP($D4742,'NI-Ric'!$B$1:$W$2048,13,FALSE)</f>
        <v>0</v>
      </c>
      <c r="U4742" s="1218">
        <f>VLOOKUP($D4742,'NI-Ric'!$B$1:$W$2048,16,FALSE)</f>
        <v>0</v>
      </c>
      <c r="V4742" s="1218">
        <f>VLOOKUP($D4742,'NI-Ric'!$B$1:$W$2048,17,FALSE)</f>
        <v>0</v>
      </c>
      <c r="W4742" s="1218">
        <f>VLOOKUP($D4742,'NI-Ric'!$B$1:$W$2048,18,FALSE)</f>
        <v>0</v>
      </c>
      <c r="X4742" s="1218">
        <f>VLOOKUP($D4742,'NI-Ric'!$B$1:$W$2048,19,FALSE)</f>
        <v>0</v>
      </c>
    </row>
    <row r="4743" spans="1:24" hidden="1">
      <c r="A4743" s="509"/>
      <c r="B4743" s="509"/>
      <c r="C4743" s="509"/>
      <c r="D4743" s="1218" t="s">
        <v>2556</v>
      </c>
      <c r="E4743" s="1219" t="s">
        <v>3069</v>
      </c>
      <c r="F4743" s="1202"/>
      <c r="G4743" s="1202"/>
      <c r="H4743" s="1205" t="s">
        <v>2557</v>
      </c>
      <c r="I4743" s="1202" t="s">
        <v>53</v>
      </c>
      <c r="J4743" s="1202" t="s">
        <v>3071</v>
      </c>
      <c r="K4743" s="1202"/>
      <c r="L4743" s="1202" t="s">
        <v>1918</v>
      </c>
      <c r="M4743" s="1202" t="s">
        <v>2219</v>
      </c>
      <c r="N4743" s="1203" t="s">
        <v>2558</v>
      </c>
      <c r="O4743" s="1203" t="s">
        <v>73</v>
      </c>
      <c r="P4743" s="1203" t="s">
        <v>73</v>
      </c>
      <c r="Q4743" s="1203" t="s">
        <v>73</v>
      </c>
      <c r="R4743" s="1203" t="s">
        <v>73</v>
      </c>
      <c r="S4743" s="1218">
        <f>VLOOKUP($D4743,'NI-Ric'!$B$1:$W$2048,12,FALSE)</f>
        <v>0</v>
      </c>
      <c r="T4743" s="1218">
        <f>VLOOKUP($D4743,'NI-Ric'!$B$1:$W$2048,13,FALSE)</f>
        <v>0</v>
      </c>
      <c r="U4743" s="1218">
        <f>VLOOKUP($D4743,'NI-Ric'!$B$1:$W$2048,16,FALSE)</f>
        <v>0</v>
      </c>
      <c r="V4743" s="1218">
        <f>VLOOKUP($D4743,'NI-Ric'!$B$1:$W$2048,17,FALSE)</f>
        <v>0</v>
      </c>
      <c r="W4743" s="1218">
        <f>VLOOKUP($D4743,'NI-Ric'!$B$1:$W$2048,18,FALSE)</f>
        <v>0</v>
      </c>
      <c r="X4743" s="1218">
        <f>VLOOKUP($D4743,'NI-Ric'!$B$1:$W$2048,19,FALSE)</f>
        <v>0</v>
      </c>
    </row>
    <row r="4744" spans="1:24" hidden="1">
      <c r="A4744" s="509"/>
      <c r="B4744" s="509"/>
      <c r="C4744" s="509"/>
      <c r="D4744" s="1218" t="s">
        <v>2559</v>
      </c>
      <c r="E4744" s="1219" t="s">
        <v>3069</v>
      </c>
      <c r="F4744" s="1202"/>
      <c r="G4744" s="1202"/>
      <c r="H4744" s="1205" t="s">
        <v>2557</v>
      </c>
      <c r="I4744" s="1202" t="s">
        <v>53</v>
      </c>
      <c r="J4744" s="1202" t="s">
        <v>3071</v>
      </c>
      <c r="K4744" s="1202"/>
      <c r="L4744" s="1202" t="s">
        <v>1918</v>
      </c>
      <c r="M4744" s="1202" t="s">
        <v>2219</v>
      </c>
      <c r="N4744" s="1203" t="s">
        <v>2560</v>
      </c>
      <c r="O4744" s="1203" t="s">
        <v>73</v>
      </c>
      <c r="P4744" s="1203" t="s">
        <v>73</v>
      </c>
      <c r="Q4744" s="1203" t="s">
        <v>73</v>
      </c>
      <c r="R4744" s="1203" t="s">
        <v>73</v>
      </c>
      <c r="S4744" s="1218">
        <f>VLOOKUP($D4744,'NI-Ric'!$B$1:$W$2048,12,FALSE)</f>
        <v>0</v>
      </c>
      <c r="T4744" s="1218">
        <f>VLOOKUP($D4744,'NI-Ric'!$B$1:$W$2048,13,FALSE)</f>
        <v>0</v>
      </c>
      <c r="U4744" s="1218">
        <f>VLOOKUP($D4744,'NI-Ric'!$B$1:$W$2048,16,FALSE)</f>
        <v>0</v>
      </c>
      <c r="V4744" s="1218">
        <f>VLOOKUP($D4744,'NI-Ric'!$B$1:$W$2048,17,FALSE)</f>
        <v>0</v>
      </c>
      <c r="W4744" s="1218">
        <f>VLOOKUP($D4744,'NI-Ric'!$B$1:$W$2048,18,FALSE)</f>
        <v>0</v>
      </c>
      <c r="X4744" s="1218">
        <f>VLOOKUP($D4744,'NI-Ric'!$B$1:$W$2048,19,FALSE)</f>
        <v>0</v>
      </c>
    </row>
    <row r="4745" spans="1:24" hidden="1">
      <c r="A4745" s="509"/>
      <c r="B4745" s="509"/>
      <c r="C4745" s="509"/>
      <c r="D4745" s="1218" t="s">
        <v>2561</v>
      </c>
      <c r="E4745" s="1219" t="s">
        <v>3069</v>
      </c>
      <c r="F4745" s="1202"/>
      <c r="G4745" s="1202"/>
      <c r="H4745" s="1205" t="s">
        <v>2557</v>
      </c>
      <c r="I4745" s="1202" t="s">
        <v>53</v>
      </c>
      <c r="J4745" s="1202" t="s">
        <v>3071</v>
      </c>
      <c r="K4745" s="1202"/>
      <c r="L4745" s="1202" t="s">
        <v>1918</v>
      </c>
      <c r="M4745" s="1202" t="s">
        <v>2219</v>
      </c>
      <c r="N4745" s="1203" t="s">
        <v>2562</v>
      </c>
      <c r="O4745" s="1203" t="s">
        <v>73</v>
      </c>
      <c r="P4745" s="1203" t="s">
        <v>73</v>
      </c>
      <c r="Q4745" s="1203" t="s">
        <v>73</v>
      </c>
      <c r="R4745" s="1203" t="s">
        <v>73</v>
      </c>
      <c r="S4745" s="1218">
        <f>VLOOKUP($D4745,'NI-Ric'!$B$1:$W$2048,12,FALSE)</f>
        <v>0</v>
      </c>
      <c r="T4745" s="1218">
        <f>VLOOKUP($D4745,'NI-Ric'!$B$1:$W$2048,13,FALSE)</f>
        <v>0</v>
      </c>
      <c r="U4745" s="1218">
        <f>VLOOKUP($D4745,'NI-Ric'!$B$1:$W$2048,16,FALSE)</f>
        <v>0</v>
      </c>
      <c r="V4745" s="1218">
        <f>VLOOKUP($D4745,'NI-Ric'!$B$1:$W$2048,17,FALSE)</f>
        <v>0</v>
      </c>
      <c r="W4745" s="1218">
        <f>VLOOKUP($D4745,'NI-Ric'!$B$1:$W$2048,18,FALSE)</f>
        <v>0</v>
      </c>
      <c r="X4745" s="1218">
        <f>VLOOKUP($D4745,'NI-Ric'!$B$1:$W$2048,19,FALSE)</f>
        <v>0</v>
      </c>
    </row>
    <row r="4746" spans="1:24" ht="27" hidden="1">
      <c r="A4746" s="509"/>
      <c r="B4746" s="509"/>
      <c r="C4746" s="509"/>
      <c r="D4746" s="1218" t="s">
        <v>2563</v>
      </c>
      <c r="E4746" s="1219" t="s">
        <v>3069</v>
      </c>
      <c r="F4746" s="1202"/>
      <c r="G4746" s="1202"/>
      <c r="H4746" s="1205" t="s">
        <v>2557</v>
      </c>
      <c r="I4746" s="1202" t="s">
        <v>53</v>
      </c>
      <c r="J4746" s="1202" t="s">
        <v>3071</v>
      </c>
      <c r="K4746" s="1202"/>
      <c r="L4746" s="1202" t="s">
        <v>1918</v>
      </c>
      <c r="M4746" s="1202" t="s">
        <v>2219</v>
      </c>
      <c r="N4746" s="1203" t="s">
        <v>2564</v>
      </c>
      <c r="O4746" s="1203" t="s">
        <v>73</v>
      </c>
      <c r="P4746" s="1203" t="s">
        <v>73</v>
      </c>
      <c r="Q4746" s="1203" t="s">
        <v>73</v>
      </c>
      <c r="R4746" s="1203" t="s">
        <v>73</v>
      </c>
      <c r="S4746" s="1218">
        <f>VLOOKUP($D4746,'NI-Ric'!$B$1:$W$2048,12,FALSE)</f>
        <v>0</v>
      </c>
      <c r="T4746" s="1218">
        <f>VLOOKUP($D4746,'NI-Ric'!$B$1:$W$2048,13,FALSE)</f>
        <v>0</v>
      </c>
      <c r="U4746" s="1218">
        <f>VLOOKUP($D4746,'NI-Ric'!$B$1:$W$2048,16,FALSE)</f>
        <v>0</v>
      </c>
      <c r="V4746" s="1218">
        <f>VLOOKUP($D4746,'NI-Ric'!$B$1:$W$2048,17,FALSE)</f>
        <v>0</v>
      </c>
      <c r="W4746" s="1218">
        <f>VLOOKUP($D4746,'NI-Ric'!$B$1:$W$2048,18,FALSE)</f>
        <v>0</v>
      </c>
      <c r="X4746" s="1218">
        <f>VLOOKUP($D4746,'NI-Ric'!$B$1:$W$2048,19,FALSE)</f>
        <v>0</v>
      </c>
    </row>
    <row r="4747" spans="1:24" ht="27" hidden="1">
      <c r="A4747" s="509"/>
      <c r="B4747" s="509"/>
      <c r="C4747" s="509"/>
      <c r="D4747" s="1218" t="s">
        <v>2565</v>
      </c>
      <c r="E4747" s="1219" t="s">
        <v>3069</v>
      </c>
      <c r="F4747" s="1202"/>
      <c r="G4747" s="1202"/>
      <c r="H4747" s="1205" t="s">
        <v>2557</v>
      </c>
      <c r="I4747" s="1202" t="s">
        <v>53</v>
      </c>
      <c r="J4747" s="1202" t="s">
        <v>3071</v>
      </c>
      <c r="K4747" s="1202"/>
      <c r="L4747" s="1202" t="s">
        <v>1918</v>
      </c>
      <c r="M4747" s="1202" t="s">
        <v>2219</v>
      </c>
      <c r="N4747" s="1203" t="s">
        <v>2566</v>
      </c>
      <c r="O4747" s="1203" t="s">
        <v>73</v>
      </c>
      <c r="P4747" s="1203" t="s">
        <v>73</v>
      </c>
      <c r="Q4747" s="1203" t="s">
        <v>73</v>
      </c>
      <c r="R4747" s="1203" t="s">
        <v>73</v>
      </c>
      <c r="S4747" s="1218">
        <f>VLOOKUP($D4747,'NI-Ric'!$B$1:$W$2048,12,FALSE)</f>
        <v>0</v>
      </c>
      <c r="T4747" s="1218">
        <f>VLOOKUP($D4747,'NI-Ric'!$B$1:$W$2048,13,FALSE)</f>
        <v>0</v>
      </c>
      <c r="U4747" s="1218">
        <f>VLOOKUP($D4747,'NI-Ric'!$B$1:$W$2048,16,FALSE)</f>
        <v>0</v>
      </c>
      <c r="V4747" s="1218">
        <f>VLOOKUP($D4747,'NI-Ric'!$B$1:$W$2048,17,FALSE)</f>
        <v>0</v>
      </c>
      <c r="W4747" s="1218">
        <f>VLOOKUP($D4747,'NI-Ric'!$B$1:$W$2048,18,FALSE)</f>
        <v>0</v>
      </c>
      <c r="X4747" s="1218">
        <f>VLOOKUP($D4747,'NI-Ric'!$B$1:$W$2048,19,FALSE)</f>
        <v>0</v>
      </c>
    </row>
    <row r="4748" spans="1:24" ht="27" hidden="1">
      <c r="A4748" s="509"/>
      <c r="B4748" s="509"/>
      <c r="C4748" s="509"/>
      <c r="D4748" s="1218" t="s">
        <v>2567</v>
      </c>
      <c r="E4748" s="1219" t="s">
        <v>3069</v>
      </c>
      <c r="F4748" s="1202"/>
      <c r="G4748" s="1202"/>
      <c r="H4748" s="1205" t="s">
        <v>2557</v>
      </c>
      <c r="I4748" s="1202" t="s">
        <v>53</v>
      </c>
      <c r="J4748" s="1202" t="s">
        <v>3071</v>
      </c>
      <c r="K4748" s="1202"/>
      <c r="L4748" s="1202" t="s">
        <v>1918</v>
      </c>
      <c r="M4748" s="1202" t="s">
        <v>2219</v>
      </c>
      <c r="N4748" s="1203" t="s">
        <v>2568</v>
      </c>
      <c r="O4748" s="1203" t="s">
        <v>73</v>
      </c>
      <c r="P4748" s="1203" t="s">
        <v>73</v>
      </c>
      <c r="Q4748" s="1203" t="s">
        <v>73</v>
      </c>
      <c r="R4748" s="1203" t="s">
        <v>73</v>
      </c>
      <c r="S4748" s="1218">
        <f>VLOOKUP($D4748,'NI-Ric'!$B$1:$W$2048,12,FALSE)</f>
        <v>0</v>
      </c>
      <c r="T4748" s="1218">
        <f>VLOOKUP($D4748,'NI-Ric'!$B$1:$W$2048,13,FALSE)</f>
        <v>0</v>
      </c>
      <c r="U4748" s="1218">
        <f>VLOOKUP($D4748,'NI-Ric'!$B$1:$W$2048,16,FALSE)</f>
        <v>0</v>
      </c>
      <c r="V4748" s="1218">
        <f>VLOOKUP($D4748,'NI-Ric'!$B$1:$W$2048,17,FALSE)</f>
        <v>0</v>
      </c>
      <c r="W4748" s="1218">
        <f>VLOOKUP($D4748,'NI-Ric'!$B$1:$W$2048,18,FALSE)</f>
        <v>0</v>
      </c>
      <c r="X4748" s="1218">
        <f>VLOOKUP($D4748,'NI-Ric'!$B$1:$W$2048,19,FALSE)</f>
        <v>0</v>
      </c>
    </row>
    <row r="4749" spans="1:24" ht="27" hidden="1">
      <c r="A4749" s="509"/>
      <c r="B4749" s="509"/>
      <c r="C4749" s="509"/>
      <c r="D4749" s="1218" t="s">
        <v>2569</v>
      </c>
      <c r="E4749" s="1219" t="s">
        <v>3069</v>
      </c>
      <c r="F4749" s="1202"/>
      <c r="G4749" s="1202"/>
      <c r="H4749" s="1205" t="s">
        <v>2557</v>
      </c>
      <c r="I4749" s="1202" t="s">
        <v>53</v>
      </c>
      <c r="J4749" s="1202" t="s">
        <v>3071</v>
      </c>
      <c r="K4749" s="1202"/>
      <c r="L4749" s="1202" t="s">
        <v>1918</v>
      </c>
      <c r="M4749" s="1202" t="s">
        <v>2219</v>
      </c>
      <c r="N4749" s="1203" t="s">
        <v>2570</v>
      </c>
      <c r="O4749" s="1203" t="s">
        <v>73</v>
      </c>
      <c r="P4749" s="1203" t="s">
        <v>73</v>
      </c>
      <c r="Q4749" s="1203" t="s">
        <v>73</v>
      </c>
      <c r="R4749" s="1203" t="s">
        <v>73</v>
      </c>
      <c r="S4749" s="1218">
        <f>VLOOKUP($D4749,'NI-Ric'!$B$1:$W$2048,12,FALSE)</f>
        <v>0</v>
      </c>
      <c r="T4749" s="1218">
        <f>VLOOKUP($D4749,'NI-Ric'!$B$1:$W$2048,13,FALSE)</f>
        <v>0</v>
      </c>
      <c r="U4749" s="1218">
        <f>VLOOKUP($D4749,'NI-Ric'!$B$1:$W$2048,16,FALSE)</f>
        <v>0</v>
      </c>
      <c r="V4749" s="1218">
        <f>VLOOKUP($D4749,'NI-Ric'!$B$1:$W$2048,17,FALSE)</f>
        <v>0</v>
      </c>
      <c r="W4749" s="1218">
        <f>VLOOKUP($D4749,'NI-Ric'!$B$1:$W$2048,18,FALSE)</f>
        <v>0</v>
      </c>
      <c r="X4749" s="1218">
        <f>VLOOKUP($D4749,'NI-Ric'!$B$1:$W$2048,19,FALSE)</f>
        <v>0</v>
      </c>
    </row>
    <row r="4750" spans="1:24" hidden="1">
      <c r="A4750" s="509"/>
      <c r="B4750" s="509"/>
      <c r="C4750" s="509"/>
      <c r="D4750" s="1218" t="s">
        <v>2571</v>
      </c>
      <c r="E4750" s="1219" t="s">
        <v>3069</v>
      </c>
      <c r="F4750" s="1202"/>
      <c r="G4750" s="1202"/>
      <c r="H4750" s="1205" t="s">
        <v>2557</v>
      </c>
      <c r="I4750" s="1202" t="s">
        <v>53</v>
      </c>
      <c r="J4750" s="1202" t="s">
        <v>3071</v>
      </c>
      <c r="K4750" s="1202"/>
      <c r="L4750" s="1202" t="s">
        <v>1918</v>
      </c>
      <c r="M4750" s="1202" t="s">
        <v>2219</v>
      </c>
      <c r="N4750" s="1203" t="s">
        <v>2572</v>
      </c>
      <c r="O4750" s="1203" t="s">
        <v>73</v>
      </c>
      <c r="P4750" s="1203" t="s">
        <v>73</v>
      </c>
      <c r="Q4750" s="1203" t="s">
        <v>73</v>
      </c>
      <c r="R4750" s="1203" t="s">
        <v>73</v>
      </c>
      <c r="S4750" s="1218">
        <f>VLOOKUP($D4750,'NI-Ric'!$B$1:$W$2048,12,FALSE)</f>
        <v>0</v>
      </c>
      <c r="T4750" s="1218">
        <f>VLOOKUP($D4750,'NI-Ric'!$B$1:$W$2048,13,FALSE)</f>
        <v>0</v>
      </c>
      <c r="U4750" s="1218">
        <f>VLOOKUP($D4750,'NI-Ric'!$B$1:$W$2048,16,FALSE)</f>
        <v>0</v>
      </c>
      <c r="V4750" s="1218">
        <f>VLOOKUP($D4750,'NI-Ric'!$B$1:$W$2048,17,FALSE)</f>
        <v>0</v>
      </c>
      <c r="W4750" s="1218">
        <f>VLOOKUP($D4750,'NI-Ric'!$B$1:$W$2048,18,FALSE)</f>
        <v>0</v>
      </c>
      <c r="X4750" s="1218">
        <f>VLOOKUP($D4750,'NI-Ric'!$B$1:$W$2048,19,FALSE)</f>
        <v>0</v>
      </c>
    </row>
    <row r="4751" spans="1:24" hidden="1">
      <c r="A4751" s="509"/>
      <c r="B4751" s="509"/>
      <c r="C4751" s="509"/>
      <c r="D4751" s="1218" t="s">
        <v>2573</v>
      </c>
      <c r="E4751" s="1219" t="s">
        <v>3069</v>
      </c>
      <c r="F4751" s="1202"/>
      <c r="G4751" s="1202"/>
      <c r="H4751" s="1205" t="s">
        <v>2557</v>
      </c>
      <c r="I4751" s="1202" t="s">
        <v>53</v>
      </c>
      <c r="J4751" s="1202" t="s">
        <v>3071</v>
      </c>
      <c r="K4751" s="1202"/>
      <c r="L4751" s="1202" t="s">
        <v>1918</v>
      </c>
      <c r="M4751" s="1202" t="s">
        <v>2219</v>
      </c>
      <c r="N4751" s="1203" t="s">
        <v>2574</v>
      </c>
      <c r="O4751" s="1203" t="s">
        <v>73</v>
      </c>
      <c r="P4751" s="1203" t="s">
        <v>73</v>
      </c>
      <c r="Q4751" s="1203" t="s">
        <v>73</v>
      </c>
      <c r="R4751" s="1203" t="s">
        <v>73</v>
      </c>
      <c r="S4751" s="1218">
        <f>VLOOKUP($D4751,'NI-Ric'!$B$1:$W$2048,12,FALSE)</f>
        <v>0</v>
      </c>
      <c r="T4751" s="1218">
        <f>VLOOKUP($D4751,'NI-Ric'!$B$1:$W$2048,13,FALSE)</f>
        <v>0</v>
      </c>
      <c r="U4751" s="1218">
        <f>VLOOKUP($D4751,'NI-Ric'!$B$1:$W$2048,16,FALSE)</f>
        <v>0</v>
      </c>
      <c r="V4751" s="1218">
        <f>VLOOKUP($D4751,'NI-Ric'!$B$1:$W$2048,17,FALSE)</f>
        <v>0</v>
      </c>
      <c r="W4751" s="1218">
        <f>VLOOKUP($D4751,'NI-Ric'!$B$1:$W$2048,18,FALSE)</f>
        <v>0</v>
      </c>
      <c r="X4751" s="1218">
        <f>VLOOKUP($D4751,'NI-Ric'!$B$1:$W$2048,19,FALSE)</f>
        <v>0</v>
      </c>
    </row>
    <row r="4752" spans="1:24" ht="27" hidden="1">
      <c r="A4752" s="509"/>
      <c r="B4752" s="509"/>
      <c r="C4752" s="509"/>
      <c r="D4752" s="1218" t="s">
        <v>2575</v>
      </c>
      <c r="E4752" s="1219" t="s">
        <v>3069</v>
      </c>
      <c r="F4752" s="1202"/>
      <c r="G4752" s="1202"/>
      <c r="H4752" s="1205" t="s">
        <v>2557</v>
      </c>
      <c r="I4752" s="1202" t="s">
        <v>53</v>
      </c>
      <c r="J4752" s="1202" t="s">
        <v>3071</v>
      </c>
      <c r="K4752" s="1202"/>
      <c r="L4752" s="1202" t="s">
        <v>1918</v>
      </c>
      <c r="M4752" s="1202" t="s">
        <v>2219</v>
      </c>
      <c r="N4752" s="1203" t="s">
        <v>2576</v>
      </c>
      <c r="O4752" s="1203" t="s">
        <v>73</v>
      </c>
      <c r="P4752" s="1203" t="s">
        <v>73</v>
      </c>
      <c r="Q4752" s="1203" t="s">
        <v>73</v>
      </c>
      <c r="R4752" s="1203" t="s">
        <v>73</v>
      </c>
      <c r="S4752" s="1218">
        <f>VLOOKUP($D4752,'NI-Ric'!$B$1:$W$2048,12,FALSE)</f>
        <v>0</v>
      </c>
      <c r="T4752" s="1218">
        <f>VLOOKUP($D4752,'NI-Ric'!$B$1:$W$2048,13,FALSE)</f>
        <v>0</v>
      </c>
      <c r="U4752" s="1218">
        <f>VLOOKUP($D4752,'NI-Ric'!$B$1:$W$2048,16,FALSE)</f>
        <v>0</v>
      </c>
      <c r="V4752" s="1218">
        <f>VLOOKUP($D4752,'NI-Ric'!$B$1:$W$2048,17,FALSE)</f>
        <v>0</v>
      </c>
      <c r="W4752" s="1218">
        <f>VLOOKUP($D4752,'NI-Ric'!$B$1:$W$2048,18,FALSE)</f>
        <v>0</v>
      </c>
      <c r="X4752" s="1218">
        <f>VLOOKUP($D4752,'NI-Ric'!$B$1:$W$2048,19,FALSE)</f>
        <v>0</v>
      </c>
    </row>
    <row r="4753" spans="1:24" ht="27" hidden="1">
      <c r="A4753" s="509"/>
      <c r="B4753" s="509"/>
      <c r="C4753" s="509"/>
      <c r="D4753" s="1218" t="s">
        <v>2577</v>
      </c>
      <c r="E4753" s="1219" t="s">
        <v>3069</v>
      </c>
      <c r="F4753" s="1202"/>
      <c r="G4753" s="1202"/>
      <c r="H4753" s="1205" t="s">
        <v>2557</v>
      </c>
      <c r="I4753" s="1202" t="s">
        <v>53</v>
      </c>
      <c r="J4753" s="1202" t="s">
        <v>3071</v>
      </c>
      <c r="K4753" s="1202"/>
      <c r="L4753" s="1202" t="s">
        <v>1918</v>
      </c>
      <c r="M4753" s="1202" t="s">
        <v>2219</v>
      </c>
      <c r="N4753" s="1203" t="s">
        <v>2578</v>
      </c>
      <c r="O4753" s="1203" t="s">
        <v>73</v>
      </c>
      <c r="P4753" s="1203" t="s">
        <v>73</v>
      </c>
      <c r="Q4753" s="1203" t="s">
        <v>73</v>
      </c>
      <c r="R4753" s="1203" t="s">
        <v>73</v>
      </c>
      <c r="S4753" s="1218">
        <f>VLOOKUP($D4753,'NI-Ric'!$B$1:$W$2048,12,FALSE)</f>
        <v>0</v>
      </c>
      <c r="T4753" s="1218">
        <f>VLOOKUP($D4753,'NI-Ric'!$B$1:$W$2048,13,FALSE)</f>
        <v>0</v>
      </c>
      <c r="U4753" s="1218">
        <f>VLOOKUP($D4753,'NI-Ric'!$B$1:$W$2048,16,FALSE)</f>
        <v>0</v>
      </c>
      <c r="V4753" s="1218">
        <f>VLOOKUP($D4753,'NI-Ric'!$B$1:$W$2048,17,FALSE)</f>
        <v>0</v>
      </c>
      <c r="W4753" s="1218">
        <f>VLOOKUP($D4753,'NI-Ric'!$B$1:$W$2048,18,FALSE)</f>
        <v>0</v>
      </c>
      <c r="X4753" s="1218">
        <f>VLOOKUP($D4753,'NI-Ric'!$B$1:$W$2048,19,FALSE)</f>
        <v>0</v>
      </c>
    </row>
    <row r="4754" spans="1:24" hidden="1">
      <c r="A4754" s="509"/>
      <c r="B4754" s="509"/>
      <c r="C4754" s="509"/>
      <c r="D4754" s="1218" t="s">
        <v>2579</v>
      </c>
      <c r="E4754" s="1219" t="s">
        <v>3069</v>
      </c>
      <c r="F4754" s="1202"/>
      <c r="G4754" s="1202"/>
      <c r="H4754" s="1202"/>
      <c r="I4754" s="1202" t="s">
        <v>71</v>
      </c>
      <c r="J4754" s="1202"/>
      <c r="K4754" s="1202"/>
      <c r="L4754" s="1202"/>
      <c r="M4754" s="1202"/>
      <c r="N4754" s="1203" t="s">
        <v>2580</v>
      </c>
      <c r="O4754" s="1203" t="s">
        <v>73</v>
      </c>
      <c r="P4754" s="1203" t="s">
        <v>73</v>
      </c>
      <c r="Q4754" s="1203" t="s">
        <v>73</v>
      </c>
      <c r="R4754" s="1203" t="s">
        <v>73</v>
      </c>
      <c r="S4754" s="1218">
        <f>VLOOKUP($D4754,'NI-Ric'!$B$1:$W$2048,12,FALSE)</f>
        <v>0</v>
      </c>
      <c r="T4754" s="1218">
        <f>VLOOKUP($D4754,'NI-Ric'!$B$1:$W$2048,13,FALSE)</f>
        <v>0</v>
      </c>
      <c r="U4754" s="1218">
        <f>VLOOKUP($D4754,'NI-Ric'!$B$1:$W$2048,16,FALSE)</f>
        <v>0</v>
      </c>
      <c r="V4754" s="1218">
        <f>VLOOKUP($D4754,'NI-Ric'!$B$1:$W$2048,17,FALSE)</f>
        <v>0</v>
      </c>
      <c r="W4754" s="1218">
        <f>VLOOKUP($D4754,'NI-Ric'!$B$1:$W$2048,18,FALSE)</f>
        <v>0</v>
      </c>
      <c r="X4754" s="1218">
        <f>VLOOKUP($D4754,'NI-Ric'!$B$1:$W$2048,19,FALSE)</f>
        <v>0</v>
      </c>
    </row>
    <row r="4755" spans="1:24" hidden="1">
      <c r="A4755" s="509"/>
      <c r="B4755" s="509"/>
      <c r="C4755" s="509"/>
      <c r="D4755" s="1218" t="s">
        <v>2581</v>
      </c>
      <c r="E4755" s="1219" t="s">
        <v>3069</v>
      </c>
      <c r="F4755" s="1202"/>
      <c r="G4755" s="1202"/>
      <c r="H4755" s="1202" t="s">
        <v>2582</v>
      </c>
      <c r="I4755" s="1202" t="s">
        <v>53</v>
      </c>
      <c r="J4755" s="1202" t="s">
        <v>3071</v>
      </c>
      <c r="K4755" s="1202"/>
      <c r="L4755" s="1202" t="s">
        <v>1045</v>
      </c>
      <c r="M4755" s="1202" t="s">
        <v>2583</v>
      </c>
      <c r="N4755" s="1203" t="s">
        <v>2584</v>
      </c>
      <c r="O4755" s="1203" t="s">
        <v>73</v>
      </c>
      <c r="P4755" s="1203" t="s">
        <v>73</v>
      </c>
      <c r="Q4755" s="1203" t="s">
        <v>73</v>
      </c>
      <c r="R4755" s="1203" t="s">
        <v>73</v>
      </c>
      <c r="S4755" s="1218">
        <f>VLOOKUP($D4755,'NI-Ric'!$B$1:$W$2048,12,FALSE)</f>
        <v>0</v>
      </c>
      <c r="T4755" s="1218">
        <f>VLOOKUP($D4755,'NI-Ric'!$B$1:$W$2048,13,FALSE)</f>
        <v>0</v>
      </c>
      <c r="U4755" s="1218">
        <f>VLOOKUP($D4755,'NI-Ric'!$B$1:$W$2048,16,FALSE)</f>
        <v>0</v>
      </c>
      <c r="V4755" s="1218">
        <f>VLOOKUP($D4755,'NI-Ric'!$B$1:$W$2048,17,FALSE)</f>
        <v>0</v>
      </c>
      <c r="W4755" s="1218">
        <f>VLOOKUP($D4755,'NI-Ric'!$B$1:$W$2048,18,FALSE)</f>
        <v>0</v>
      </c>
      <c r="X4755" s="1218">
        <f>VLOOKUP($D4755,'NI-Ric'!$B$1:$W$2048,19,FALSE)</f>
        <v>0</v>
      </c>
    </row>
    <row r="4756" spans="1:24" hidden="1">
      <c r="A4756" s="509"/>
      <c r="B4756" s="509"/>
      <c r="C4756" s="509"/>
      <c r="D4756" s="1218" t="s">
        <v>2585</v>
      </c>
      <c r="E4756" s="1219" t="s">
        <v>3069</v>
      </c>
      <c r="F4756" s="1202"/>
      <c r="G4756" s="1202"/>
      <c r="H4756" s="1202" t="s">
        <v>2586</v>
      </c>
      <c r="I4756" s="1202" t="s">
        <v>53</v>
      </c>
      <c r="J4756" s="1202" t="s">
        <v>3071</v>
      </c>
      <c r="K4756" s="1202"/>
      <c r="L4756" s="1202" t="s">
        <v>1045</v>
      </c>
      <c r="M4756" s="1202" t="s">
        <v>2583</v>
      </c>
      <c r="N4756" s="1203" t="s">
        <v>2587</v>
      </c>
      <c r="O4756" s="1203" t="s">
        <v>73</v>
      </c>
      <c r="P4756" s="1203" t="s">
        <v>73</v>
      </c>
      <c r="Q4756" s="1203" t="s">
        <v>73</v>
      </c>
      <c r="R4756" s="1203" t="s">
        <v>73</v>
      </c>
      <c r="S4756" s="1218">
        <f>VLOOKUP($D4756,'NI-Ric'!$B$1:$W$2048,12,FALSE)</f>
        <v>0</v>
      </c>
      <c r="T4756" s="1218">
        <f>VLOOKUP($D4756,'NI-Ric'!$B$1:$W$2048,13,FALSE)</f>
        <v>0</v>
      </c>
      <c r="U4756" s="1218">
        <f>VLOOKUP($D4756,'NI-Ric'!$B$1:$W$2048,16,FALSE)</f>
        <v>0</v>
      </c>
      <c r="V4756" s="1218">
        <f>VLOOKUP($D4756,'NI-Ric'!$B$1:$W$2048,17,FALSE)</f>
        <v>0</v>
      </c>
      <c r="W4756" s="1218">
        <f>VLOOKUP($D4756,'NI-Ric'!$B$1:$W$2048,18,FALSE)</f>
        <v>0</v>
      </c>
      <c r="X4756" s="1218">
        <f>VLOOKUP($D4756,'NI-Ric'!$B$1:$W$2048,19,FALSE)</f>
        <v>0</v>
      </c>
    </row>
    <row r="4757" spans="1:24" hidden="1">
      <c r="A4757" s="509"/>
      <c r="B4757" s="509"/>
      <c r="C4757" s="509"/>
      <c r="D4757" s="1218" t="s">
        <v>2588</v>
      </c>
      <c r="E4757" s="1219" t="s">
        <v>3069</v>
      </c>
      <c r="F4757" s="1202"/>
      <c r="G4757" s="1202"/>
      <c r="H4757" s="1202" t="s">
        <v>2589</v>
      </c>
      <c r="I4757" s="1202" t="s">
        <v>53</v>
      </c>
      <c r="J4757" s="1202" t="s">
        <v>3071</v>
      </c>
      <c r="K4757" s="1202"/>
      <c r="L4757" s="1202" t="s">
        <v>1045</v>
      </c>
      <c r="M4757" s="1202" t="s">
        <v>2583</v>
      </c>
      <c r="N4757" s="1203" t="s">
        <v>2590</v>
      </c>
      <c r="O4757" s="1203" t="s">
        <v>73</v>
      </c>
      <c r="P4757" s="1203" t="s">
        <v>73</v>
      </c>
      <c r="Q4757" s="1203" t="s">
        <v>73</v>
      </c>
      <c r="R4757" s="1203" t="s">
        <v>73</v>
      </c>
      <c r="S4757" s="1218">
        <f>VLOOKUP($D4757,'NI-Ric'!$B$1:$W$2048,12,FALSE)</f>
        <v>0</v>
      </c>
      <c r="T4757" s="1218">
        <f>VLOOKUP($D4757,'NI-Ric'!$B$1:$W$2048,13,FALSE)</f>
        <v>0</v>
      </c>
      <c r="U4757" s="1218">
        <f>VLOOKUP($D4757,'NI-Ric'!$B$1:$W$2048,16,FALSE)</f>
        <v>0</v>
      </c>
      <c r="V4757" s="1218">
        <f>VLOOKUP($D4757,'NI-Ric'!$B$1:$W$2048,17,FALSE)</f>
        <v>0</v>
      </c>
      <c r="W4757" s="1218">
        <f>VLOOKUP($D4757,'NI-Ric'!$B$1:$W$2048,18,FALSE)</f>
        <v>0</v>
      </c>
      <c r="X4757" s="1218">
        <f>VLOOKUP($D4757,'NI-Ric'!$B$1:$W$2048,19,FALSE)</f>
        <v>0</v>
      </c>
    </row>
    <row r="4758" spans="1:24" ht="40.5" hidden="1">
      <c r="A4758" s="509"/>
      <c r="B4758" s="509"/>
      <c r="C4758" s="509"/>
      <c r="D4758" s="1218" t="s">
        <v>2591</v>
      </c>
      <c r="E4758" s="1219" t="s">
        <v>3069</v>
      </c>
      <c r="F4758" s="1202"/>
      <c r="G4758" s="1202"/>
      <c r="H4758" s="1202" t="s">
        <v>2589</v>
      </c>
      <c r="I4758" s="1202" t="s">
        <v>53</v>
      </c>
      <c r="J4758" s="1202" t="s">
        <v>3071</v>
      </c>
      <c r="K4758" s="1202"/>
      <c r="L4758" s="1202" t="s">
        <v>1045</v>
      </c>
      <c r="M4758" s="1202" t="s">
        <v>2583</v>
      </c>
      <c r="N4758" s="1203" t="s">
        <v>2592</v>
      </c>
      <c r="O4758" s="1203" t="s">
        <v>73</v>
      </c>
      <c r="P4758" s="1203" t="s">
        <v>73</v>
      </c>
      <c r="Q4758" s="1203" t="s">
        <v>73</v>
      </c>
      <c r="R4758" s="1203" t="s">
        <v>73</v>
      </c>
      <c r="S4758" s="1218">
        <f>VLOOKUP($D4758,'NI-Ric'!$B$1:$W$2048,12,FALSE)</f>
        <v>0</v>
      </c>
      <c r="T4758" s="1218">
        <f>VLOOKUP($D4758,'NI-Ric'!$B$1:$W$2048,13,FALSE)</f>
        <v>0</v>
      </c>
      <c r="U4758" s="1218">
        <f>VLOOKUP($D4758,'NI-Ric'!$B$1:$W$2048,16,FALSE)</f>
        <v>0</v>
      </c>
      <c r="V4758" s="1218">
        <f>VLOOKUP($D4758,'NI-Ric'!$B$1:$W$2048,17,FALSE)</f>
        <v>0</v>
      </c>
      <c r="W4758" s="1218">
        <f>VLOOKUP($D4758,'NI-Ric'!$B$1:$W$2048,18,FALSE)</f>
        <v>0</v>
      </c>
      <c r="X4758" s="1218">
        <f>VLOOKUP($D4758,'NI-Ric'!$B$1:$W$2048,19,FALSE)</f>
        <v>0</v>
      </c>
    </row>
    <row r="4759" spans="1:24" ht="40.5" hidden="1">
      <c r="A4759" s="509"/>
      <c r="B4759" s="509"/>
      <c r="C4759" s="509"/>
      <c r="D4759" s="1218" t="s">
        <v>2593</v>
      </c>
      <c r="E4759" s="1219" t="s">
        <v>3069</v>
      </c>
      <c r="F4759" s="1202" t="s">
        <v>157</v>
      </c>
      <c r="G4759" s="1202"/>
      <c r="H4759" s="1202" t="s">
        <v>1817</v>
      </c>
      <c r="I4759" s="1202" t="s">
        <v>53</v>
      </c>
      <c r="J4759" s="1202" t="s">
        <v>3071</v>
      </c>
      <c r="K4759" s="1202"/>
      <c r="L4759" s="1202" t="s">
        <v>1045</v>
      </c>
      <c r="M4759" s="1202" t="s">
        <v>2583</v>
      </c>
      <c r="N4759" s="1203" t="s">
        <v>3072</v>
      </c>
      <c r="O4759" s="1203" t="s">
        <v>73</v>
      </c>
      <c r="P4759" s="1203" t="s">
        <v>73</v>
      </c>
      <c r="Q4759" s="1203" t="s">
        <v>73</v>
      </c>
      <c r="R4759" s="1203" t="s">
        <v>73</v>
      </c>
      <c r="S4759" s="1218">
        <f>VLOOKUP($D4759,'NI-Ric'!$B$1:$W$2048,12,FALSE)</f>
        <v>0</v>
      </c>
      <c r="T4759" s="1218">
        <f>VLOOKUP($D4759,'NI-Ric'!$B$1:$W$2048,13,FALSE)</f>
        <v>0</v>
      </c>
      <c r="U4759" s="1218">
        <f>VLOOKUP($D4759,'NI-Ric'!$B$1:$W$2048,16,FALSE)</f>
        <v>0</v>
      </c>
      <c r="V4759" s="1218">
        <f>VLOOKUP($D4759,'NI-Ric'!$B$1:$W$2048,17,FALSE)</f>
        <v>0</v>
      </c>
      <c r="W4759" s="1218">
        <f>VLOOKUP($D4759,'NI-Ric'!$B$1:$W$2048,18,FALSE)</f>
        <v>0</v>
      </c>
      <c r="X4759" s="1218">
        <f>VLOOKUP($D4759,'NI-Ric'!$B$1:$W$2048,19,FALSE)</f>
        <v>0</v>
      </c>
    </row>
    <row r="4760" spans="1:24" ht="27" hidden="1">
      <c r="A4760" s="509"/>
      <c r="B4760" s="509"/>
      <c r="C4760" s="509"/>
      <c r="D4760" s="1218" t="s">
        <v>2595</v>
      </c>
      <c r="E4760" s="1219" t="s">
        <v>3069</v>
      </c>
      <c r="F4760" s="1202"/>
      <c r="G4760" s="1202"/>
      <c r="H4760" s="1202" t="s">
        <v>2589</v>
      </c>
      <c r="I4760" s="1202" t="s">
        <v>53</v>
      </c>
      <c r="J4760" s="1202" t="s">
        <v>3071</v>
      </c>
      <c r="K4760" s="1202"/>
      <c r="L4760" s="1202" t="s">
        <v>1045</v>
      </c>
      <c r="M4760" s="1202" t="s">
        <v>2583</v>
      </c>
      <c r="N4760" s="1203" t="s">
        <v>2596</v>
      </c>
      <c r="O4760" s="1203" t="s">
        <v>73</v>
      </c>
      <c r="P4760" s="1203" t="s">
        <v>73</v>
      </c>
      <c r="Q4760" s="1203" t="s">
        <v>73</v>
      </c>
      <c r="R4760" s="1203" t="s">
        <v>73</v>
      </c>
      <c r="S4760" s="1218">
        <f>VLOOKUP($D4760,'NI-Ric'!$B$1:$W$2048,12,FALSE)</f>
        <v>0</v>
      </c>
      <c r="T4760" s="1218">
        <f>VLOOKUP($D4760,'NI-Ric'!$B$1:$W$2048,13,FALSE)</f>
        <v>0</v>
      </c>
      <c r="U4760" s="1218">
        <f>VLOOKUP($D4760,'NI-Ric'!$B$1:$W$2048,16,FALSE)</f>
        <v>0</v>
      </c>
      <c r="V4760" s="1218">
        <f>VLOOKUP($D4760,'NI-Ric'!$B$1:$W$2048,17,FALSE)</f>
        <v>0</v>
      </c>
      <c r="W4760" s="1218">
        <f>VLOOKUP($D4760,'NI-Ric'!$B$1:$W$2048,18,FALSE)</f>
        <v>0</v>
      </c>
      <c r="X4760" s="1218">
        <f>VLOOKUP($D4760,'NI-Ric'!$B$1:$W$2048,19,FALSE)</f>
        <v>0</v>
      </c>
    </row>
    <row r="4761" spans="1:24" ht="27" hidden="1">
      <c r="A4761" s="509"/>
      <c r="B4761" s="509"/>
      <c r="C4761" s="509"/>
      <c r="D4761" s="1218" t="s">
        <v>2597</v>
      </c>
      <c r="E4761" s="1219" t="s">
        <v>3069</v>
      </c>
      <c r="F4761" s="1202"/>
      <c r="G4761" s="1202"/>
      <c r="H4761" s="1202" t="s">
        <v>2589</v>
      </c>
      <c r="I4761" s="1202" t="s">
        <v>53</v>
      </c>
      <c r="J4761" s="1202" t="s">
        <v>3071</v>
      </c>
      <c r="K4761" s="1202"/>
      <c r="L4761" s="1202" t="s">
        <v>1045</v>
      </c>
      <c r="M4761" s="1202" t="s">
        <v>2583</v>
      </c>
      <c r="N4761" s="1203" t="s">
        <v>2598</v>
      </c>
      <c r="O4761" s="1203" t="s">
        <v>73</v>
      </c>
      <c r="P4761" s="1203" t="s">
        <v>73</v>
      </c>
      <c r="Q4761" s="1203" t="s">
        <v>73</v>
      </c>
      <c r="R4761" s="1203" t="s">
        <v>73</v>
      </c>
      <c r="S4761" s="1218">
        <f>VLOOKUP($D4761,'NI-Ric'!$B$1:$W$2048,12,FALSE)</f>
        <v>0</v>
      </c>
      <c r="T4761" s="1218">
        <f>VLOOKUP($D4761,'NI-Ric'!$B$1:$W$2048,13,FALSE)</f>
        <v>0</v>
      </c>
      <c r="U4761" s="1218">
        <f>VLOOKUP($D4761,'NI-Ric'!$B$1:$W$2048,16,FALSE)</f>
        <v>0</v>
      </c>
      <c r="V4761" s="1218">
        <f>VLOOKUP($D4761,'NI-Ric'!$B$1:$W$2048,17,FALSE)</f>
        <v>0</v>
      </c>
      <c r="W4761" s="1218">
        <f>VLOOKUP($D4761,'NI-Ric'!$B$1:$W$2048,18,FALSE)</f>
        <v>0</v>
      </c>
      <c r="X4761" s="1218">
        <f>VLOOKUP($D4761,'NI-Ric'!$B$1:$W$2048,19,FALSE)</f>
        <v>0</v>
      </c>
    </row>
    <row r="4762" spans="1:24" ht="27" hidden="1">
      <c r="A4762" s="509"/>
      <c r="B4762" s="509"/>
      <c r="C4762" s="509"/>
      <c r="D4762" s="1218" t="s">
        <v>2599</v>
      </c>
      <c r="E4762" s="1219" t="s">
        <v>3069</v>
      </c>
      <c r="F4762" s="1202"/>
      <c r="G4762" s="1202"/>
      <c r="H4762" s="1202" t="s">
        <v>2589</v>
      </c>
      <c r="I4762" s="1202" t="s">
        <v>53</v>
      </c>
      <c r="J4762" s="1202" t="s">
        <v>3071</v>
      </c>
      <c r="K4762" s="1202"/>
      <c r="L4762" s="1202" t="s">
        <v>1045</v>
      </c>
      <c r="M4762" s="1202" t="s">
        <v>2583</v>
      </c>
      <c r="N4762" s="1203" t="s">
        <v>2600</v>
      </c>
      <c r="O4762" s="1203" t="s">
        <v>73</v>
      </c>
      <c r="P4762" s="1203" t="s">
        <v>73</v>
      </c>
      <c r="Q4762" s="1203" t="s">
        <v>73</v>
      </c>
      <c r="R4762" s="1203" t="s">
        <v>73</v>
      </c>
      <c r="S4762" s="1218">
        <f>VLOOKUP($D4762,'NI-Ric'!$B$1:$W$2048,12,FALSE)</f>
        <v>0</v>
      </c>
      <c r="T4762" s="1218">
        <f>VLOOKUP($D4762,'NI-Ric'!$B$1:$W$2048,13,FALSE)</f>
        <v>0</v>
      </c>
      <c r="U4762" s="1218">
        <f>VLOOKUP($D4762,'NI-Ric'!$B$1:$W$2048,16,FALSE)</f>
        <v>0</v>
      </c>
      <c r="V4762" s="1218">
        <f>VLOOKUP($D4762,'NI-Ric'!$B$1:$W$2048,17,FALSE)</f>
        <v>0</v>
      </c>
      <c r="W4762" s="1218">
        <f>VLOOKUP($D4762,'NI-Ric'!$B$1:$W$2048,18,FALSE)</f>
        <v>0</v>
      </c>
      <c r="X4762" s="1218">
        <f>VLOOKUP($D4762,'NI-Ric'!$B$1:$W$2048,19,FALSE)</f>
        <v>0</v>
      </c>
    </row>
    <row r="4763" spans="1:24" ht="27" hidden="1">
      <c r="A4763" s="509"/>
      <c r="B4763" s="509"/>
      <c r="C4763" s="509"/>
      <c r="D4763" s="1218" t="s">
        <v>2601</v>
      </c>
      <c r="E4763" s="1219" t="s">
        <v>3069</v>
      </c>
      <c r="F4763" s="1202"/>
      <c r="G4763" s="1202"/>
      <c r="H4763" s="1202" t="s">
        <v>2589</v>
      </c>
      <c r="I4763" s="1202" t="s">
        <v>53</v>
      </c>
      <c r="J4763" s="1202" t="s">
        <v>3071</v>
      </c>
      <c r="K4763" s="1202"/>
      <c r="L4763" s="1202" t="s">
        <v>1045</v>
      </c>
      <c r="M4763" s="1202" t="s">
        <v>2583</v>
      </c>
      <c r="N4763" s="1203" t="s">
        <v>2602</v>
      </c>
      <c r="O4763" s="1203" t="s">
        <v>73</v>
      </c>
      <c r="P4763" s="1203" t="s">
        <v>73</v>
      </c>
      <c r="Q4763" s="1203" t="s">
        <v>73</v>
      </c>
      <c r="R4763" s="1203" t="s">
        <v>73</v>
      </c>
      <c r="S4763" s="1218">
        <f>VLOOKUP($D4763,'NI-Ric'!$B$1:$W$2048,12,FALSE)</f>
        <v>0</v>
      </c>
      <c r="T4763" s="1218">
        <f>VLOOKUP($D4763,'NI-Ric'!$B$1:$W$2048,13,FALSE)</f>
        <v>0</v>
      </c>
      <c r="U4763" s="1218">
        <f>VLOOKUP($D4763,'NI-Ric'!$B$1:$W$2048,16,FALSE)</f>
        <v>0</v>
      </c>
      <c r="V4763" s="1218">
        <f>VLOOKUP($D4763,'NI-Ric'!$B$1:$W$2048,17,FALSE)</f>
        <v>0</v>
      </c>
      <c r="W4763" s="1218">
        <f>VLOOKUP($D4763,'NI-Ric'!$B$1:$W$2048,18,FALSE)</f>
        <v>0</v>
      </c>
      <c r="X4763" s="1218">
        <f>VLOOKUP($D4763,'NI-Ric'!$B$1:$W$2048,19,FALSE)</f>
        <v>0</v>
      </c>
    </row>
    <row r="4764" spans="1:24" hidden="1">
      <c r="A4764" s="509"/>
      <c r="B4764" s="509"/>
      <c r="C4764" s="509"/>
      <c r="D4764" s="1218" t="s">
        <v>2603</v>
      </c>
      <c r="E4764" s="1219" t="s">
        <v>3069</v>
      </c>
      <c r="F4764" s="1202"/>
      <c r="G4764" s="1202"/>
      <c r="H4764" s="1202" t="s">
        <v>2604</v>
      </c>
      <c r="I4764" s="1202" t="s">
        <v>53</v>
      </c>
      <c r="J4764" s="1202" t="s">
        <v>3071</v>
      </c>
      <c r="K4764" s="1202"/>
      <c r="L4764" s="1202" t="s">
        <v>1045</v>
      </c>
      <c r="M4764" s="1202" t="s">
        <v>2583</v>
      </c>
      <c r="N4764" s="1203" t="s">
        <v>2605</v>
      </c>
      <c r="O4764" s="1203" t="s">
        <v>73</v>
      </c>
      <c r="P4764" s="1203" t="s">
        <v>73</v>
      </c>
      <c r="Q4764" s="1203" t="s">
        <v>73</v>
      </c>
      <c r="R4764" s="1203" t="s">
        <v>73</v>
      </c>
      <c r="S4764" s="1218">
        <f>VLOOKUP($D4764,'NI-Ric'!$B$1:$W$2048,12,FALSE)</f>
        <v>0</v>
      </c>
      <c r="T4764" s="1218">
        <f>VLOOKUP($D4764,'NI-Ric'!$B$1:$W$2048,13,FALSE)</f>
        <v>0</v>
      </c>
      <c r="U4764" s="1218">
        <f>VLOOKUP($D4764,'NI-Ric'!$B$1:$W$2048,16,FALSE)</f>
        <v>0</v>
      </c>
      <c r="V4764" s="1218">
        <f>VLOOKUP($D4764,'NI-Ric'!$B$1:$W$2048,17,FALSE)</f>
        <v>0</v>
      </c>
      <c r="W4764" s="1218">
        <f>VLOOKUP($D4764,'NI-Ric'!$B$1:$W$2048,18,FALSE)</f>
        <v>0</v>
      </c>
      <c r="X4764" s="1218">
        <f>VLOOKUP($D4764,'NI-Ric'!$B$1:$W$2048,19,FALSE)</f>
        <v>0</v>
      </c>
    </row>
    <row r="4765" spans="1:24" hidden="1">
      <c r="A4765" s="509"/>
      <c r="B4765" s="509"/>
      <c r="C4765" s="509"/>
      <c r="D4765" s="1218" t="s">
        <v>2606</v>
      </c>
      <c r="E4765" s="1219" t="s">
        <v>3069</v>
      </c>
      <c r="F4765" s="1202" t="s">
        <v>157</v>
      </c>
      <c r="G4765" s="1202"/>
      <c r="H4765" s="1202" t="s">
        <v>1756</v>
      </c>
      <c r="I4765" s="1202" t="s">
        <v>53</v>
      </c>
      <c r="J4765" s="1202" t="s">
        <v>3071</v>
      </c>
      <c r="K4765" s="1202"/>
      <c r="L4765" s="1202" t="s">
        <v>1045</v>
      </c>
      <c r="M4765" s="1202" t="s">
        <v>2583</v>
      </c>
      <c r="N4765" s="1203" t="s">
        <v>2607</v>
      </c>
      <c r="O4765" s="1203" t="s">
        <v>73</v>
      </c>
      <c r="P4765" s="1203" t="s">
        <v>73</v>
      </c>
      <c r="Q4765" s="1203" t="s">
        <v>73</v>
      </c>
      <c r="R4765" s="1203" t="s">
        <v>73</v>
      </c>
      <c r="S4765" s="1218">
        <f>VLOOKUP($D4765,'NI-Ric'!$B$1:$W$2048,12,FALSE)</f>
        <v>0</v>
      </c>
      <c r="T4765" s="1218">
        <f>VLOOKUP($D4765,'NI-Ric'!$B$1:$W$2048,13,FALSE)</f>
        <v>0</v>
      </c>
      <c r="U4765" s="1218">
        <f>VLOOKUP($D4765,'NI-Ric'!$B$1:$W$2048,16,FALSE)</f>
        <v>0</v>
      </c>
      <c r="V4765" s="1218">
        <f>VLOOKUP($D4765,'NI-Ric'!$B$1:$W$2048,17,FALSE)</f>
        <v>0</v>
      </c>
      <c r="W4765" s="1218">
        <f>VLOOKUP($D4765,'NI-Ric'!$B$1:$W$2048,18,FALSE)</f>
        <v>0</v>
      </c>
      <c r="X4765" s="1218">
        <f>VLOOKUP($D4765,'NI-Ric'!$B$1:$W$2048,19,FALSE)</f>
        <v>0</v>
      </c>
    </row>
    <row r="4766" spans="1:24" ht="27" hidden="1">
      <c r="A4766" s="509"/>
      <c r="B4766" s="509"/>
      <c r="C4766" s="509"/>
      <c r="D4766" s="1218" t="s">
        <v>2608</v>
      </c>
      <c r="E4766" s="1219" t="s">
        <v>3069</v>
      </c>
      <c r="F4766" s="1202"/>
      <c r="G4766" s="1202"/>
      <c r="H4766" s="1202" t="s">
        <v>2604</v>
      </c>
      <c r="I4766" s="1202" t="s">
        <v>53</v>
      </c>
      <c r="J4766" s="1202" t="s">
        <v>3071</v>
      </c>
      <c r="K4766" s="1202"/>
      <c r="L4766" s="1202" t="s">
        <v>747</v>
      </c>
      <c r="M4766" s="1202" t="s">
        <v>2583</v>
      </c>
      <c r="N4766" s="1203" t="s">
        <v>2609</v>
      </c>
      <c r="O4766" s="1203" t="s">
        <v>750</v>
      </c>
      <c r="P4766" s="1203" t="s">
        <v>2610</v>
      </c>
      <c r="Q4766" s="1203" t="s">
        <v>750</v>
      </c>
      <c r="R4766" s="1203" t="s">
        <v>2611</v>
      </c>
      <c r="S4766" s="1218">
        <f>VLOOKUP($D4766,'NI-Ric'!$B$1:$W$2048,12,FALSE)</f>
        <v>0</v>
      </c>
      <c r="T4766" s="1218">
        <f>VLOOKUP($D4766,'NI-Ric'!$B$1:$W$2048,13,FALSE)</f>
        <v>0</v>
      </c>
      <c r="U4766" s="1218">
        <f>VLOOKUP($D4766,'NI-Ric'!$B$1:$W$2048,16,FALSE)</f>
        <v>0</v>
      </c>
      <c r="V4766" s="1218">
        <f>VLOOKUP($D4766,'NI-Ric'!$B$1:$W$2048,17,FALSE)</f>
        <v>0</v>
      </c>
      <c r="W4766" s="1218">
        <f>VLOOKUP($D4766,'NI-Ric'!$B$1:$W$2048,18,FALSE)</f>
        <v>0</v>
      </c>
      <c r="X4766" s="1218">
        <f>VLOOKUP($D4766,'NI-Ric'!$B$1:$W$2048,19,FALSE)</f>
        <v>0</v>
      </c>
    </row>
    <row r="4767" spans="1:24" ht="27" hidden="1">
      <c r="A4767" s="509"/>
      <c r="B4767" s="509"/>
      <c r="C4767" s="509"/>
      <c r="D4767" s="1218" t="s">
        <v>2612</v>
      </c>
      <c r="E4767" s="1219" t="s">
        <v>3069</v>
      </c>
      <c r="F4767" s="1202"/>
      <c r="G4767" s="1202"/>
      <c r="H4767" s="1202" t="s">
        <v>2604</v>
      </c>
      <c r="I4767" s="1202" t="s">
        <v>53</v>
      </c>
      <c r="J4767" s="1202" t="s">
        <v>3071</v>
      </c>
      <c r="K4767" s="1202"/>
      <c r="L4767" s="1202" t="s">
        <v>747</v>
      </c>
      <c r="M4767" s="1202" t="s">
        <v>2583</v>
      </c>
      <c r="N4767" s="1203" t="s">
        <v>2613</v>
      </c>
      <c r="O4767" s="1203" t="s">
        <v>750</v>
      </c>
      <c r="P4767" s="1203" t="s">
        <v>2610</v>
      </c>
      <c r="Q4767" s="1203" t="s">
        <v>750</v>
      </c>
      <c r="R4767" s="1203" t="s">
        <v>2611</v>
      </c>
      <c r="S4767" s="1218">
        <f>VLOOKUP($D4767,'NI-Ric'!$B$1:$W$2048,12,FALSE)</f>
        <v>0</v>
      </c>
      <c r="T4767" s="1218">
        <f>VLOOKUP($D4767,'NI-Ric'!$B$1:$W$2048,13,FALSE)</f>
        <v>0</v>
      </c>
      <c r="U4767" s="1218">
        <f>VLOOKUP($D4767,'NI-Ric'!$B$1:$W$2048,16,FALSE)</f>
        <v>0</v>
      </c>
      <c r="V4767" s="1218">
        <f>VLOOKUP($D4767,'NI-Ric'!$B$1:$W$2048,17,FALSE)</f>
        <v>0</v>
      </c>
      <c r="W4767" s="1218">
        <f>VLOOKUP($D4767,'NI-Ric'!$B$1:$W$2048,18,FALSE)</f>
        <v>0</v>
      </c>
      <c r="X4767" s="1218">
        <f>VLOOKUP($D4767,'NI-Ric'!$B$1:$W$2048,19,FALSE)</f>
        <v>0</v>
      </c>
    </row>
    <row r="4768" spans="1:24" ht="27" hidden="1">
      <c r="A4768" s="509"/>
      <c r="B4768" s="509"/>
      <c r="C4768" s="509"/>
      <c r="D4768" s="1218" t="s">
        <v>2614</v>
      </c>
      <c r="E4768" s="1219" t="s">
        <v>3069</v>
      </c>
      <c r="F4768" s="1202"/>
      <c r="G4768" s="1202"/>
      <c r="H4768" s="1202" t="s">
        <v>2604</v>
      </c>
      <c r="I4768" s="1202" t="s">
        <v>53</v>
      </c>
      <c r="J4768" s="1202" t="s">
        <v>3071</v>
      </c>
      <c r="K4768" s="1202"/>
      <c r="L4768" s="1202" t="s">
        <v>747</v>
      </c>
      <c r="M4768" s="1202" t="s">
        <v>2583</v>
      </c>
      <c r="N4768" s="1203" t="s">
        <v>2615</v>
      </c>
      <c r="O4768" s="1203" t="s">
        <v>750</v>
      </c>
      <c r="P4768" s="1203" t="s">
        <v>2610</v>
      </c>
      <c r="Q4768" s="1203" t="s">
        <v>750</v>
      </c>
      <c r="R4768" s="1203" t="s">
        <v>2611</v>
      </c>
      <c r="S4768" s="1218">
        <f>VLOOKUP($D4768,'NI-Ric'!$B$1:$W$2048,12,FALSE)</f>
        <v>0</v>
      </c>
      <c r="T4768" s="1218">
        <f>VLOOKUP($D4768,'NI-Ric'!$B$1:$W$2048,13,FALSE)</f>
        <v>0</v>
      </c>
      <c r="U4768" s="1218">
        <f>VLOOKUP($D4768,'NI-Ric'!$B$1:$W$2048,16,FALSE)</f>
        <v>0</v>
      </c>
      <c r="V4768" s="1218">
        <f>VLOOKUP($D4768,'NI-Ric'!$B$1:$W$2048,17,FALSE)</f>
        <v>0</v>
      </c>
      <c r="W4768" s="1218">
        <f>VLOOKUP($D4768,'NI-Ric'!$B$1:$W$2048,18,FALSE)</f>
        <v>0</v>
      </c>
      <c r="X4768" s="1218">
        <f>VLOOKUP($D4768,'NI-Ric'!$B$1:$W$2048,19,FALSE)</f>
        <v>0</v>
      </c>
    </row>
    <row r="4769" spans="1:83" ht="27" hidden="1">
      <c r="A4769" s="509"/>
      <c r="B4769" s="509"/>
      <c r="C4769" s="509"/>
      <c r="D4769" s="1218" t="s">
        <v>2616</v>
      </c>
      <c r="E4769" s="1219" t="s">
        <v>3069</v>
      </c>
      <c r="F4769" s="1202"/>
      <c r="G4769" s="1202"/>
      <c r="H4769" s="1202" t="s">
        <v>2604</v>
      </c>
      <c r="I4769" s="1202" t="s">
        <v>53</v>
      </c>
      <c r="J4769" s="1202" t="s">
        <v>3071</v>
      </c>
      <c r="K4769" s="1202"/>
      <c r="L4769" s="1202" t="s">
        <v>747</v>
      </c>
      <c r="M4769" s="1202" t="s">
        <v>2583</v>
      </c>
      <c r="N4769" s="1203" t="s">
        <v>2617</v>
      </c>
      <c r="O4769" s="1203" t="s">
        <v>750</v>
      </c>
      <c r="P4769" s="1203" t="s">
        <v>2610</v>
      </c>
      <c r="Q4769" s="1203" t="s">
        <v>750</v>
      </c>
      <c r="R4769" s="1203" t="s">
        <v>2611</v>
      </c>
      <c r="S4769" s="1218">
        <f>VLOOKUP($D4769,'NI-Ric'!$B$1:$W$2048,12,FALSE)</f>
        <v>0</v>
      </c>
      <c r="T4769" s="1218">
        <f>VLOOKUP($D4769,'NI-Ric'!$B$1:$W$2048,13,FALSE)</f>
        <v>0</v>
      </c>
      <c r="U4769" s="1218">
        <f>VLOOKUP($D4769,'NI-Ric'!$B$1:$W$2048,16,FALSE)</f>
        <v>0</v>
      </c>
      <c r="V4769" s="1218">
        <f>VLOOKUP($D4769,'NI-Ric'!$B$1:$W$2048,17,FALSE)</f>
        <v>0</v>
      </c>
      <c r="W4769" s="1218">
        <f>VLOOKUP($D4769,'NI-Ric'!$B$1:$W$2048,18,FALSE)</f>
        <v>0</v>
      </c>
      <c r="X4769" s="1218">
        <f>VLOOKUP($D4769,'NI-Ric'!$B$1:$W$2048,19,FALSE)</f>
        <v>0</v>
      </c>
    </row>
    <row r="4770" spans="1:83" s="744" customFormat="1" ht="27" hidden="1">
      <c r="A4770" s="509"/>
      <c r="B4770" s="509"/>
      <c r="C4770" s="509"/>
      <c r="D4770" s="1218" t="s">
        <v>2618</v>
      </c>
      <c r="E4770" s="1219" t="s">
        <v>3069</v>
      </c>
      <c r="F4770" s="1202"/>
      <c r="G4770" s="1202"/>
      <c r="H4770" s="1202" t="s">
        <v>2604</v>
      </c>
      <c r="I4770" s="1202" t="s">
        <v>53</v>
      </c>
      <c r="J4770" s="1202" t="s">
        <v>3071</v>
      </c>
      <c r="K4770" s="1202"/>
      <c r="L4770" s="1202" t="s">
        <v>747</v>
      </c>
      <c r="M4770" s="1202" t="s">
        <v>2583</v>
      </c>
      <c r="N4770" s="1203" t="s">
        <v>2619</v>
      </c>
      <c r="O4770" s="1203" t="s">
        <v>750</v>
      </c>
      <c r="P4770" s="1203" t="s">
        <v>2610</v>
      </c>
      <c r="Q4770" s="1203" t="s">
        <v>750</v>
      </c>
      <c r="R4770" s="1203" t="s">
        <v>2611</v>
      </c>
      <c r="S4770" s="1218">
        <f>VLOOKUP($D4770,'NI-Ric'!$B$1:$W$2048,12,FALSE)</f>
        <v>0</v>
      </c>
      <c r="T4770" s="1218">
        <f>VLOOKUP($D4770,'NI-Ric'!$B$1:$W$2048,13,FALSE)</f>
        <v>0</v>
      </c>
      <c r="U4770" s="1218">
        <f>VLOOKUP($D4770,'NI-Ric'!$B$1:$W$2048,16,FALSE)</f>
        <v>0</v>
      </c>
      <c r="V4770" s="1218">
        <f>VLOOKUP($D4770,'NI-Ric'!$B$1:$W$2048,17,FALSE)</f>
        <v>0</v>
      </c>
      <c r="W4770" s="1218">
        <f>VLOOKUP($D4770,'NI-Ric'!$B$1:$W$2048,18,FALSE)</f>
        <v>0</v>
      </c>
      <c r="X4770" s="1218">
        <f>VLOOKUP($D4770,'NI-Ric'!$B$1:$W$2048,19,FALSE)</f>
        <v>0</v>
      </c>
      <c r="Y4770" s="504"/>
      <c r="Z4770" s="504"/>
      <c r="AA4770" s="504"/>
      <c r="AB4770" s="504"/>
      <c r="AC4770" s="504"/>
      <c r="AD4770" s="504"/>
      <c r="AE4770" s="504"/>
      <c r="AF4770" s="504"/>
      <c r="AG4770" s="504"/>
      <c r="AH4770" s="504"/>
      <c r="AI4770" s="504"/>
      <c r="AJ4770" s="504"/>
      <c r="AK4770" s="504"/>
      <c r="AL4770" s="504"/>
      <c r="AM4770" s="504"/>
      <c r="AN4770" s="504"/>
      <c r="AO4770" s="504"/>
      <c r="AP4770" s="504"/>
      <c r="AQ4770" s="504"/>
      <c r="AR4770" s="504"/>
      <c r="AS4770" s="504"/>
      <c r="AT4770" s="504"/>
      <c r="AU4770" s="504"/>
      <c r="AV4770" s="504"/>
      <c r="AW4770" s="504"/>
      <c r="AX4770" s="504"/>
      <c r="AY4770" s="504"/>
      <c r="AZ4770" s="504"/>
      <c r="BA4770" s="504"/>
      <c r="BB4770" s="504"/>
      <c r="BC4770" s="504"/>
      <c r="BD4770" s="504"/>
      <c r="BE4770" s="504"/>
      <c r="BF4770" s="504"/>
      <c r="BG4770" s="504"/>
      <c r="BH4770" s="504"/>
      <c r="BI4770" s="504"/>
      <c r="BJ4770" s="504"/>
      <c r="BK4770" s="504"/>
      <c r="BL4770" s="504"/>
      <c r="BM4770" s="504"/>
      <c r="BN4770" s="504"/>
      <c r="BO4770" s="504"/>
      <c r="BP4770" s="504"/>
      <c r="BQ4770" s="504"/>
      <c r="BR4770" s="504"/>
      <c r="BS4770" s="504"/>
      <c r="BT4770" s="504"/>
      <c r="BU4770" s="504"/>
      <c r="BV4770" s="504"/>
      <c r="BW4770" s="504"/>
      <c r="BX4770" s="504"/>
      <c r="BY4770" s="504"/>
      <c r="BZ4770" s="504"/>
      <c r="CA4770" s="504"/>
      <c r="CB4770" s="504"/>
      <c r="CC4770" s="504"/>
      <c r="CD4770" s="504"/>
      <c r="CE4770" s="504"/>
    </row>
    <row r="4771" spans="1:83" hidden="1">
      <c r="A4771" s="509"/>
      <c r="B4771" s="509"/>
      <c r="C4771" s="509"/>
      <c r="D4771" s="1218" t="s">
        <v>2620</v>
      </c>
      <c r="E4771" s="1219" t="s">
        <v>3069</v>
      </c>
      <c r="F4771" s="1202"/>
      <c r="G4771" s="1202"/>
      <c r="H4771" s="1202" t="s">
        <v>2604</v>
      </c>
      <c r="I4771" s="1202" t="s">
        <v>531</v>
      </c>
      <c r="J4771" s="1202"/>
      <c r="K4771" s="1202"/>
      <c r="L4771" s="1202"/>
      <c r="M4771" s="1202" t="s">
        <v>2583</v>
      </c>
      <c r="N4771" s="1203" t="s">
        <v>2621</v>
      </c>
      <c r="O4771" s="1203" t="s">
        <v>73</v>
      </c>
      <c r="P4771" s="1203" t="s">
        <v>73</v>
      </c>
      <c r="Q4771" s="1203" t="s">
        <v>73</v>
      </c>
      <c r="R4771" s="1203" t="s">
        <v>73</v>
      </c>
      <c r="S4771" s="1218">
        <f>VLOOKUP($D4771,'NI-Ric'!$B$1:$W$2048,12,FALSE)</f>
        <v>0</v>
      </c>
      <c r="T4771" s="1218">
        <f>VLOOKUP($D4771,'NI-Ric'!$B$1:$W$2048,13,FALSE)</f>
        <v>0</v>
      </c>
      <c r="U4771" s="1218">
        <f>VLOOKUP($D4771,'NI-Ric'!$B$1:$W$2048,16,FALSE)</f>
        <v>0</v>
      </c>
      <c r="V4771" s="1218">
        <f>VLOOKUP($D4771,'NI-Ric'!$B$1:$W$2048,17,FALSE)</f>
        <v>0</v>
      </c>
      <c r="W4771" s="1218">
        <f>VLOOKUP($D4771,'NI-Ric'!$B$1:$W$2048,18,FALSE)</f>
        <v>0</v>
      </c>
      <c r="X4771" s="1218">
        <f>VLOOKUP($D4771,'NI-Ric'!$B$1:$W$2048,19,FALSE)</f>
        <v>0</v>
      </c>
    </row>
    <row r="4772" spans="1:83" hidden="1">
      <c r="A4772" s="509"/>
      <c r="B4772" s="509"/>
      <c r="C4772" s="509"/>
      <c r="D4772" s="1218" t="s">
        <v>2622</v>
      </c>
      <c r="E4772" s="1219" t="s">
        <v>3069</v>
      </c>
      <c r="F4772" s="1202"/>
      <c r="G4772" s="1202"/>
      <c r="H4772" s="1202"/>
      <c r="I4772" s="1202" t="s">
        <v>71</v>
      </c>
      <c r="J4772" s="1202"/>
      <c r="K4772" s="1202"/>
      <c r="L4772" s="1202"/>
      <c r="M4772" s="1202"/>
      <c r="N4772" s="1203" t="s">
        <v>2623</v>
      </c>
      <c r="O4772" s="1203" t="s">
        <v>73</v>
      </c>
      <c r="P4772" s="1203" t="s">
        <v>73</v>
      </c>
      <c r="Q4772" s="1203" t="s">
        <v>73</v>
      </c>
      <c r="R4772" s="1203" t="s">
        <v>73</v>
      </c>
      <c r="S4772" s="1218">
        <f>VLOOKUP($D4772,'NI-Ric'!$B$1:$W$2048,12,FALSE)</f>
        <v>0</v>
      </c>
      <c r="T4772" s="1218">
        <f>VLOOKUP($D4772,'NI-Ric'!$B$1:$W$2048,13,FALSE)</f>
        <v>0</v>
      </c>
      <c r="U4772" s="1218">
        <f>VLOOKUP($D4772,'NI-Ric'!$B$1:$W$2048,16,FALSE)</f>
        <v>0</v>
      </c>
      <c r="V4772" s="1218">
        <f>VLOOKUP($D4772,'NI-Ric'!$B$1:$W$2048,17,FALSE)</f>
        <v>0</v>
      </c>
      <c r="W4772" s="1218">
        <f>VLOOKUP($D4772,'NI-Ric'!$B$1:$W$2048,18,FALSE)</f>
        <v>0</v>
      </c>
      <c r="X4772" s="1218">
        <f>VLOOKUP($D4772,'NI-Ric'!$B$1:$W$2048,19,FALSE)</f>
        <v>0</v>
      </c>
    </row>
    <row r="4773" spans="1:83" hidden="1">
      <c r="A4773" s="509"/>
      <c r="B4773" s="509"/>
      <c r="C4773" s="509"/>
      <c r="D4773" s="1218" t="s">
        <v>2624</v>
      </c>
      <c r="E4773" s="1219" t="s">
        <v>3069</v>
      </c>
      <c r="F4773" s="1202"/>
      <c r="G4773" s="1202"/>
      <c r="H4773" s="1202"/>
      <c r="I4773" s="1202" t="s">
        <v>71</v>
      </c>
      <c r="J4773" s="1202"/>
      <c r="K4773" s="1202"/>
      <c r="L4773" s="1202"/>
      <c r="M4773" s="1202"/>
      <c r="N4773" s="1203" t="s">
        <v>2625</v>
      </c>
      <c r="O4773" s="1203" t="s">
        <v>73</v>
      </c>
      <c r="P4773" s="1203" t="s">
        <v>73</v>
      </c>
      <c r="Q4773" s="1203" t="s">
        <v>73</v>
      </c>
      <c r="R4773" s="1203" t="s">
        <v>73</v>
      </c>
      <c r="S4773" s="1218">
        <f>VLOOKUP($D4773,'NI-Ric'!$B$1:$W$2048,12,FALSE)</f>
        <v>0</v>
      </c>
      <c r="T4773" s="1218">
        <f>VLOOKUP($D4773,'NI-Ric'!$B$1:$W$2048,13,FALSE)</f>
        <v>0</v>
      </c>
      <c r="U4773" s="1218">
        <f>VLOOKUP($D4773,'NI-Ric'!$B$1:$W$2048,16,FALSE)</f>
        <v>0</v>
      </c>
      <c r="V4773" s="1218">
        <f>VLOOKUP($D4773,'NI-Ric'!$B$1:$W$2048,17,FALSE)</f>
        <v>0</v>
      </c>
      <c r="W4773" s="1218">
        <f>VLOOKUP($D4773,'NI-Ric'!$B$1:$W$2048,18,FALSE)</f>
        <v>0</v>
      </c>
      <c r="X4773" s="1218">
        <f>VLOOKUP($D4773,'NI-Ric'!$B$1:$W$2048,19,FALSE)</f>
        <v>0</v>
      </c>
    </row>
    <row r="4774" spans="1:83" hidden="1">
      <c r="A4774" s="509"/>
      <c r="B4774" s="509"/>
      <c r="C4774" s="509"/>
      <c r="D4774" s="1218" t="s">
        <v>2626</v>
      </c>
      <c r="E4774" s="1219" t="s">
        <v>3069</v>
      </c>
      <c r="F4774" s="1202"/>
      <c r="G4774" s="1202"/>
      <c r="H4774" s="1202"/>
      <c r="I4774" s="1202" t="s">
        <v>71</v>
      </c>
      <c r="J4774" s="1202"/>
      <c r="K4774" s="1202"/>
      <c r="L4774" s="1202"/>
      <c r="M4774" s="1202"/>
      <c r="N4774" s="1203" t="s">
        <v>2627</v>
      </c>
      <c r="O4774" s="1203" t="s">
        <v>73</v>
      </c>
      <c r="P4774" s="1203" t="s">
        <v>73</v>
      </c>
      <c r="Q4774" s="1203" t="s">
        <v>73</v>
      </c>
      <c r="R4774" s="1203" t="s">
        <v>73</v>
      </c>
      <c r="S4774" s="1218">
        <f>VLOOKUP($D4774,'NI-Ric'!$B$1:$W$2048,12,FALSE)</f>
        <v>0</v>
      </c>
      <c r="T4774" s="1218">
        <f>VLOOKUP($D4774,'NI-Ric'!$B$1:$W$2048,13,FALSE)</f>
        <v>0</v>
      </c>
      <c r="U4774" s="1218">
        <f>VLOOKUP($D4774,'NI-Ric'!$B$1:$W$2048,16,FALSE)</f>
        <v>0</v>
      </c>
      <c r="V4774" s="1218">
        <f>VLOOKUP($D4774,'NI-Ric'!$B$1:$W$2048,17,FALSE)</f>
        <v>0</v>
      </c>
      <c r="W4774" s="1218">
        <f>VLOOKUP($D4774,'NI-Ric'!$B$1:$W$2048,18,FALSE)</f>
        <v>0</v>
      </c>
      <c r="X4774" s="1218">
        <f>VLOOKUP($D4774,'NI-Ric'!$B$1:$W$2048,19,FALSE)</f>
        <v>0</v>
      </c>
    </row>
    <row r="4775" spans="1:83" hidden="1">
      <c r="A4775" s="509"/>
      <c r="B4775" s="509"/>
      <c r="C4775" s="509"/>
      <c r="D4775" s="1218" t="s">
        <v>2628</v>
      </c>
      <c r="E4775" s="1219" t="s">
        <v>3069</v>
      </c>
      <c r="F4775" s="1202"/>
      <c r="G4775" s="1202"/>
      <c r="H4775" s="1202" t="s">
        <v>2629</v>
      </c>
      <c r="I4775" s="1202" t="s">
        <v>53</v>
      </c>
      <c r="J4775" s="1202" t="s">
        <v>3071</v>
      </c>
      <c r="K4775" s="1202"/>
      <c r="L4775" s="1202" t="s">
        <v>2631</v>
      </c>
      <c r="M4775" s="1202" t="s">
        <v>2632</v>
      </c>
      <c r="N4775" s="1203" t="s">
        <v>2633</v>
      </c>
      <c r="O4775" s="1203" t="s">
        <v>73</v>
      </c>
      <c r="P4775" s="1203" t="s">
        <v>73</v>
      </c>
      <c r="Q4775" s="1203" t="s">
        <v>73</v>
      </c>
      <c r="R4775" s="1203" t="s">
        <v>73</v>
      </c>
      <c r="S4775" s="1218">
        <f>VLOOKUP($D4775,'NI-Ric'!$B$1:$W$2048,12,FALSE)</f>
        <v>0</v>
      </c>
      <c r="T4775" s="1218">
        <f>VLOOKUP($D4775,'NI-Ric'!$B$1:$W$2048,13,FALSE)</f>
        <v>0</v>
      </c>
      <c r="U4775" s="1218">
        <f>VLOOKUP($D4775,'NI-Ric'!$B$1:$W$2048,16,FALSE)</f>
        <v>0</v>
      </c>
      <c r="V4775" s="1218">
        <f>VLOOKUP($D4775,'NI-Ric'!$B$1:$W$2048,17,FALSE)</f>
        <v>0</v>
      </c>
      <c r="W4775" s="1218">
        <f>VLOOKUP($D4775,'NI-Ric'!$B$1:$W$2048,18,FALSE)</f>
        <v>0</v>
      </c>
      <c r="X4775" s="1218">
        <f>VLOOKUP($D4775,'NI-Ric'!$B$1:$W$2048,19,FALSE)</f>
        <v>0</v>
      </c>
    </row>
    <row r="4776" spans="1:83" hidden="1">
      <c r="A4776" s="509"/>
      <c r="B4776" s="509"/>
      <c r="C4776" s="509"/>
      <c r="D4776" s="1218" t="s">
        <v>2634</v>
      </c>
      <c r="E4776" s="1219" t="s">
        <v>3069</v>
      </c>
      <c r="F4776" s="1202"/>
      <c r="G4776" s="1202"/>
      <c r="H4776" s="1202"/>
      <c r="I4776" s="1202" t="s">
        <v>71</v>
      </c>
      <c r="J4776" s="1202"/>
      <c r="K4776" s="1202"/>
      <c r="L4776" s="1202"/>
      <c r="M4776" s="1202"/>
      <c r="N4776" s="1203" t="s">
        <v>2635</v>
      </c>
      <c r="O4776" s="1203" t="s">
        <v>73</v>
      </c>
      <c r="P4776" s="1203" t="s">
        <v>73</v>
      </c>
      <c r="Q4776" s="1203" t="s">
        <v>73</v>
      </c>
      <c r="R4776" s="1203" t="s">
        <v>73</v>
      </c>
      <c r="S4776" s="1218">
        <f>VLOOKUP($D4776,'NI-Ric'!$B$1:$W$2048,12,FALSE)</f>
        <v>0</v>
      </c>
      <c r="T4776" s="1218">
        <f>VLOOKUP($D4776,'NI-Ric'!$B$1:$W$2048,13,FALSE)</f>
        <v>0</v>
      </c>
      <c r="U4776" s="1218">
        <f>VLOOKUP($D4776,'NI-Ric'!$B$1:$W$2048,16,FALSE)</f>
        <v>0</v>
      </c>
      <c r="V4776" s="1218">
        <f>VLOOKUP($D4776,'NI-Ric'!$B$1:$W$2048,17,FALSE)</f>
        <v>0</v>
      </c>
      <c r="W4776" s="1218">
        <f>VLOOKUP($D4776,'NI-Ric'!$B$1:$W$2048,18,FALSE)</f>
        <v>0</v>
      </c>
      <c r="X4776" s="1218">
        <f>VLOOKUP($D4776,'NI-Ric'!$B$1:$W$2048,19,FALSE)</f>
        <v>0</v>
      </c>
    </row>
    <row r="4777" spans="1:83" hidden="1">
      <c r="A4777" s="509"/>
      <c r="B4777" s="509"/>
      <c r="C4777" s="509"/>
      <c r="D4777" s="1218" t="s">
        <v>2636</v>
      </c>
      <c r="E4777" s="1219" t="s">
        <v>3069</v>
      </c>
      <c r="F4777" s="1202"/>
      <c r="G4777" s="1202"/>
      <c r="H4777" s="1205" t="s">
        <v>2637</v>
      </c>
      <c r="I4777" s="1202" t="s">
        <v>53</v>
      </c>
      <c r="J4777" s="1202" t="s">
        <v>3071</v>
      </c>
      <c r="K4777" s="1202"/>
      <c r="L4777" s="1202" t="s">
        <v>1045</v>
      </c>
      <c r="M4777" s="1202" t="s">
        <v>2632</v>
      </c>
      <c r="N4777" s="1203" t="s">
        <v>2638</v>
      </c>
      <c r="O4777" s="1203" t="s">
        <v>73</v>
      </c>
      <c r="P4777" s="1203" t="s">
        <v>73</v>
      </c>
      <c r="Q4777" s="1203" t="s">
        <v>73</v>
      </c>
      <c r="R4777" s="1203" t="s">
        <v>73</v>
      </c>
      <c r="S4777" s="1218">
        <f>VLOOKUP($D4777,'NI-Ric'!$B$1:$W$2048,12,FALSE)</f>
        <v>0</v>
      </c>
      <c r="T4777" s="1218">
        <f>VLOOKUP($D4777,'NI-Ric'!$B$1:$W$2048,13,FALSE)</f>
        <v>0</v>
      </c>
      <c r="U4777" s="1218">
        <f>VLOOKUP($D4777,'NI-Ric'!$B$1:$W$2048,16,FALSE)</f>
        <v>0</v>
      </c>
      <c r="V4777" s="1218">
        <f>VLOOKUP($D4777,'NI-Ric'!$B$1:$W$2048,17,FALSE)</f>
        <v>0</v>
      </c>
      <c r="W4777" s="1218">
        <f>VLOOKUP($D4777,'NI-Ric'!$B$1:$W$2048,18,FALSE)</f>
        <v>0</v>
      </c>
      <c r="X4777" s="1218">
        <f>VLOOKUP($D4777,'NI-Ric'!$B$1:$W$2048,19,FALSE)</f>
        <v>0</v>
      </c>
    </row>
    <row r="4778" spans="1:83" hidden="1">
      <c r="A4778" s="509"/>
      <c r="B4778" s="509"/>
      <c r="C4778" s="509"/>
      <c r="D4778" s="1218" t="s">
        <v>2639</v>
      </c>
      <c r="E4778" s="1219" t="s">
        <v>3069</v>
      </c>
      <c r="F4778" s="1202"/>
      <c r="G4778" s="1202"/>
      <c r="H4778" s="1202"/>
      <c r="I4778" s="1202" t="s">
        <v>71</v>
      </c>
      <c r="J4778" s="1202"/>
      <c r="K4778" s="1202"/>
      <c r="L4778" s="1202"/>
      <c r="M4778" s="1202"/>
      <c r="N4778" s="1203" t="s">
        <v>2640</v>
      </c>
      <c r="O4778" s="1203" t="s">
        <v>73</v>
      </c>
      <c r="P4778" s="1203" t="s">
        <v>73</v>
      </c>
      <c r="Q4778" s="1203" t="s">
        <v>73</v>
      </c>
      <c r="R4778" s="1203" t="s">
        <v>73</v>
      </c>
      <c r="S4778" s="1218">
        <f>VLOOKUP($D4778,'NI-Ric'!$B$1:$W$2048,12,FALSE)</f>
        <v>0</v>
      </c>
      <c r="T4778" s="1218">
        <f>VLOOKUP($D4778,'NI-Ric'!$B$1:$W$2048,13,FALSE)</f>
        <v>0</v>
      </c>
      <c r="U4778" s="1218">
        <f>VLOOKUP($D4778,'NI-Ric'!$B$1:$W$2048,16,FALSE)</f>
        <v>0</v>
      </c>
      <c r="V4778" s="1218">
        <f>VLOOKUP($D4778,'NI-Ric'!$B$1:$W$2048,17,FALSE)</f>
        <v>0</v>
      </c>
      <c r="W4778" s="1218">
        <f>VLOOKUP($D4778,'NI-Ric'!$B$1:$W$2048,18,FALSE)</f>
        <v>0</v>
      </c>
      <c r="X4778" s="1218">
        <f>VLOOKUP($D4778,'NI-Ric'!$B$1:$W$2048,19,FALSE)</f>
        <v>0</v>
      </c>
    </row>
    <row r="4779" spans="1:83" hidden="1">
      <c r="A4779" s="509"/>
      <c r="B4779" s="509"/>
      <c r="C4779" s="509"/>
      <c r="D4779" s="1218" t="s">
        <v>2641</v>
      </c>
      <c r="E4779" s="1219" t="s">
        <v>3069</v>
      </c>
      <c r="F4779" s="1202"/>
      <c r="G4779" s="1202"/>
      <c r="H4779" s="1202"/>
      <c r="I4779" s="1202" t="s">
        <v>71</v>
      </c>
      <c r="J4779" s="1202"/>
      <c r="K4779" s="1202"/>
      <c r="L4779" s="1202"/>
      <c r="M4779" s="1202"/>
      <c r="N4779" s="1203" t="s">
        <v>2642</v>
      </c>
      <c r="O4779" s="1203" t="s">
        <v>73</v>
      </c>
      <c r="P4779" s="1203" t="s">
        <v>73</v>
      </c>
      <c r="Q4779" s="1203" t="s">
        <v>73</v>
      </c>
      <c r="R4779" s="1203" t="s">
        <v>73</v>
      </c>
      <c r="S4779" s="1218">
        <f>VLOOKUP($D4779,'NI-Ric'!$B$1:$W$2048,12,FALSE)</f>
        <v>0</v>
      </c>
      <c r="T4779" s="1218">
        <f>VLOOKUP($D4779,'NI-Ric'!$B$1:$W$2048,13,FALSE)</f>
        <v>0</v>
      </c>
      <c r="U4779" s="1218">
        <f>VLOOKUP($D4779,'NI-Ric'!$B$1:$W$2048,16,FALSE)</f>
        <v>0</v>
      </c>
      <c r="V4779" s="1218">
        <f>VLOOKUP($D4779,'NI-Ric'!$B$1:$W$2048,17,FALSE)</f>
        <v>0</v>
      </c>
      <c r="W4779" s="1218">
        <f>VLOOKUP($D4779,'NI-Ric'!$B$1:$W$2048,18,FALSE)</f>
        <v>0</v>
      </c>
      <c r="X4779" s="1218">
        <f>VLOOKUP($D4779,'NI-Ric'!$B$1:$W$2048,19,FALSE)</f>
        <v>0</v>
      </c>
    </row>
    <row r="4780" spans="1:83" hidden="1">
      <c r="A4780" s="509"/>
      <c r="B4780" s="509"/>
      <c r="C4780" s="509"/>
      <c r="D4780" s="1218" t="s">
        <v>2643</v>
      </c>
      <c r="E4780" s="1219" t="s">
        <v>3069</v>
      </c>
      <c r="F4780" s="1202"/>
      <c r="G4780" s="1202"/>
      <c r="H4780" s="1202" t="s">
        <v>2644</v>
      </c>
      <c r="I4780" s="1202" t="s">
        <v>53</v>
      </c>
      <c r="J4780" s="1202" t="s">
        <v>3071</v>
      </c>
      <c r="K4780" s="1202"/>
      <c r="L4780" s="1202" t="s">
        <v>2631</v>
      </c>
      <c r="M4780" s="1202" t="s">
        <v>2645</v>
      </c>
      <c r="N4780" s="1203" t="s">
        <v>2646</v>
      </c>
      <c r="O4780" s="1203" t="s">
        <v>73</v>
      </c>
      <c r="P4780" s="1203" t="s">
        <v>73</v>
      </c>
      <c r="Q4780" s="1203" t="s">
        <v>73</v>
      </c>
      <c r="R4780" s="1203" t="s">
        <v>73</v>
      </c>
      <c r="S4780" s="1218">
        <f>VLOOKUP($D4780,'NI-Ric'!$B$1:$W$2048,12,FALSE)</f>
        <v>0</v>
      </c>
      <c r="T4780" s="1218">
        <f>VLOOKUP($D4780,'NI-Ric'!$B$1:$W$2048,13,FALSE)</f>
        <v>0</v>
      </c>
      <c r="U4780" s="1218">
        <f>VLOOKUP($D4780,'NI-Ric'!$B$1:$W$2048,16,FALSE)</f>
        <v>0</v>
      </c>
      <c r="V4780" s="1218">
        <f>VLOOKUP($D4780,'NI-Ric'!$B$1:$W$2048,17,FALSE)</f>
        <v>0</v>
      </c>
      <c r="W4780" s="1218">
        <f>VLOOKUP($D4780,'NI-Ric'!$B$1:$W$2048,18,FALSE)</f>
        <v>0</v>
      </c>
      <c r="X4780" s="1218">
        <f>VLOOKUP($D4780,'NI-Ric'!$B$1:$W$2048,19,FALSE)</f>
        <v>0</v>
      </c>
    </row>
    <row r="4781" spans="1:83" hidden="1">
      <c r="A4781" s="509"/>
      <c r="B4781" s="509"/>
      <c r="C4781" s="509"/>
      <c r="D4781" s="1218" t="s">
        <v>2647</v>
      </c>
      <c r="E4781" s="1219" t="s">
        <v>3069</v>
      </c>
      <c r="F4781" s="1202"/>
      <c r="G4781" s="1202"/>
      <c r="H4781" s="1202" t="s">
        <v>2648</v>
      </c>
      <c r="I4781" s="1202" t="s">
        <v>53</v>
      </c>
      <c r="J4781" s="1202" t="s">
        <v>3071</v>
      </c>
      <c r="K4781" s="1202"/>
      <c r="L4781" s="1202" t="s">
        <v>2631</v>
      </c>
      <c r="M4781" s="1202" t="s">
        <v>2645</v>
      </c>
      <c r="N4781" s="1203" t="s">
        <v>2649</v>
      </c>
      <c r="O4781" s="1203" t="s">
        <v>73</v>
      </c>
      <c r="P4781" s="1203" t="s">
        <v>73</v>
      </c>
      <c r="Q4781" s="1203" t="s">
        <v>73</v>
      </c>
      <c r="R4781" s="1203" t="s">
        <v>73</v>
      </c>
      <c r="S4781" s="1218">
        <f>VLOOKUP($D4781,'NI-Ric'!$B$1:$W$2048,12,FALSE)</f>
        <v>0</v>
      </c>
      <c r="T4781" s="1218">
        <f>VLOOKUP($D4781,'NI-Ric'!$B$1:$W$2048,13,FALSE)</f>
        <v>0</v>
      </c>
      <c r="U4781" s="1218">
        <f>VLOOKUP($D4781,'NI-Ric'!$B$1:$W$2048,16,FALSE)</f>
        <v>0</v>
      </c>
      <c r="V4781" s="1218">
        <f>VLOOKUP($D4781,'NI-Ric'!$B$1:$W$2048,17,FALSE)</f>
        <v>0</v>
      </c>
      <c r="W4781" s="1218">
        <f>VLOOKUP($D4781,'NI-Ric'!$B$1:$W$2048,18,FALSE)</f>
        <v>0</v>
      </c>
      <c r="X4781" s="1218">
        <f>VLOOKUP($D4781,'NI-Ric'!$B$1:$W$2048,19,FALSE)</f>
        <v>0</v>
      </c>
    </row>
    <row r="4782" spans="1:83" hidden="1">
      <c r="A4782" s="509"/>
      <c r="B4782" s="509"/>
      <c r="C4782" s="509"/>
      <c r="D4782" s="1218" t="s">
        <v>2650</v>
      </c>
      <c r="E4782" s="1219" t="s">
        <v>3069</v>
      </c>
      <c r="F4782" s="1202"/>
      <c r="G4782" s="1202"/>
      <c r="H4782" s="1202"/>
      <c r="I4782" s="1202" t="s">
        <v>71</v>
      </c>
      <c r="J4782" s="1202"/>
      <c r="K4782" s="1202"/>
      <c r="L4782" s="1202"/>
      <c r="M4782" s="1202"/>
      <c r="N4782" s="1203" t="s">
        <v>2651</v>
      </c>
      <c r="O4782" s="1203" t="s">
        <v>73</v>
      </c>
      <c r="P4782" s="1203" t="s">
        <v>73</v>
      </c>
      <c r="Q4782" s="1203" t="s">
        <v>73</v>
      </c>
      <c r="R4782" s="1203" t="s">
        <v>73</v>
      </c>
      <c r="S4782" s="1218">
        <f>VLOOKUP($D4782,'NI-Ric'!$B$1:$W$2048,12,FALSE)</f>
        <v>0</v>
      </c>
      <c r="T4782" s="1218">
        <f>VLOOKUP($D4782,'NI-Ric'!$B$1:$W$2048,13,FALSE)</f>
        <v>0</v>
      </c>
      <c r="U4782" s="1218">
        <f>VLOOKUP($D4782,'NI-Ric'!$B$1:$W$2048,16,FALSE)</f>
        <v>0</v>
      </c>
      <c r="V4782" s="1218">
        <f>VLOOKUP($D4782,'NI-Ric'!$B$1:$W$2048,17,FALSE)</f>
        <v>0</v>
      </c>
      <c r="W4782" s="1218">
        <f>VLOOKUP($D4782,'NI-Ric'!$B$1:$W$2048,18,FALSE)</f>
        <v>0</v>
      </c>
      <c r="X4782" s="1218">
        <f>VLOOKUP($D4782,'NI-Ric'!$B$1:$W$2048,19,FALSE)</f>
        <v>0</v>
      </c>
    </row>
    <row r="4783" spans="1:83" hidden="1">
      <c r="A4783" s="509"/>
      <c r="B4783" s="509"/>
      <c r="C4783" s="509"/>
      <c r="D4783" s="1218" t="s">
        <v>2652</v>
      </c>
      <c r="E4783" s="1219" t="s">
        <v>3069</v>
      </c>
      <c r="F4783" s="1202"/>
      <c r="G4783" s="1202"/>
      <c r="H4783" s="1205" t="s">
        <v>2637</v>
      </c>
      <c r="I4783" s="1202" t="s">
        <v>53</v>
      </c>
      <c r="J4783" s="1202" t="s">
        <v>3071</v>
      </c>
      <c r="K4783" s="1202"/>
      <c r="L4783" s="1202" t="s">
        <v>1045</v>
      </c>
      <c r="M4783" s="1202" t="s">
        <v>2645</v>
      </c>
      <c r="N4783" s="1203" t="s">
        <v>2653</v>
      </c>
      <c r="O4783" s="1203" t="s">
        <v>73</v>
      </c>
      <c r="P4783" s="1203" t="s">
        <v>73</v>
      </c>
      <c r="Q4783" s="1203" t="s">
        <v>73</v>
      </c>
      <c r="R4783" s="1203" t="s">
        <v>73</v>
      </c>
      <c r="S4783" s="1218">
        <f>VLOOKUP($D4783,'NI-Ric'!$B$1:$W$2048,12,FALSE)</f>
        <v>0</v>
      </c>
      <c r="T4783" s="1218">
        <f>VLOOKUP($D4783,'NI-Ric'!$B$1:$W$2048,13,FALSE)</f>
        <v>0</v>
      </c>
      <c r="U4783" s="1218">
        <f>VLOOKUP($D4783,'NI-Ric'!$B$1:$W$2048,16,FALSE)</f>
        <v>0</v>
      </c>
      <c r="V4783" s="1218">
        <f>VLOOKUP($D4783,'NI-Ric'!$B$1:$W$2048,17,FALSE)</f>
        <v>0</v>
      </c>
      <c r="W4783" s="1218">
        <f>VLOOKUP($D4783,'NI-Ric'!$B$1:$W$2048,18,FALSE)</f>
        <v>0</v>
      </c>
      <c r="X4783" s="1218">
        <f>VLOOKUP($D4783,'NI-Ric'!$B$1:$W$2048,19,FALSE)</f>
        <v>0</v>
      </c>
    </row>
    <row r="4784" spans="1:83" hidden="1">
      <c r="A4784" s="509"/>
      <c r="B4784" s="509"/>
      <c r="C4784" s="509"/>
      <c r="D4784" s="1218" t="s">
        <v>2654</v>
      </c>
      <c r="E4784" s="1219" t="s">
        <v>3069</v>
      </c>
      <c r="F4784" s="1202"/>
      <c r="G4784" s="1202"/>
      <c r="H4784" s="1205" t="s">
        <v>2637</v>
      </c>
      <c r="I4784" s="1202" t="s">
        <v>53</v>
      </c>
      <c r="J4784" s="1202" t="s">
        <v>3071</v>
      </c>
      <c r="K4784" s="1202"/>
      <c r="L4784" s="1202" t="s">
        <v>1045</v>
      </c>
      <c r="M4784" s="1202" t="s">
        <v>2645</v>
      </c>
      <c r="N4784" s="1203" t="s">
        <v>2655</v>
      </c>
      <c r="O4784" s="1203" t="s">
        <v>73</v>
      </c>
      <c r="P4784" s="1203" t="s">
        <v>73</v>
      </c>
      <c r="Q4784" s="1203" t="s">
        <v>73</v>
      </c>
      <c r="R4784" s="1203" t="s">
        <v>73</v>
      </c>
      <c r="S4784" s="1218">
        <f>VLOOKUP($D4784,'NI-Ric'!$B$1:$W$2048,12,FALSE)</f>
        <v>0</v>
      </c>
      <c r="T4784" s="1218">
        <f>VLOOKUP($D4784,'NI-Ric'!$B$1:$W$2048,13,FALSE)</f>
        <v>0</v>
      </c>
      <c r="U4784" s="1218">
        <f>VLOOKUP($D4784,'NI-Ric'!$B$1:$W$2048,16,FALSE)</f>
        <v>0</v>
      </c>
      <c r="V4784" s="1218">
        <f>VLOOKUP($D4784,'NI-Ric'!$B$1:$W$2048,17,FALSE)</f>
        <v>0</v>
      </c>
      <c r="W4784" s="1218">
        <f>VLOOKUP($D4784,'NI-Ric'!$B$1:$W$2048,18,FALSE)</f>
        <v>0</v>
      </c>
      <c r="X4784" s="1218">
        <f>VLOOKUP($D4784,'NI-Ric'!$B$1:$W$2048,19,FALSE)</f>
        <v>0</v>
      </c>
    </row>
    <row r="4785" spans="1:24" hidden="1">
      <c r="A4785" s="509"/>
      <c r="B4785" s="509"/>
      <c r="C4785" s="509"/>
      <c r="D4785" s="1218" t="s">
        <v>2656</v>
      </c>
      <c r="E4785" s="1219" t="s">
        <v>3069</v>
      </c>
      <c r="F4785" s="1202"/>
      <c r="G4785" s="1202"/>
      <c r="H4785" s="1202"/>
      <c r="I4785" s="1202" t="s">
        <v>71</v>
      </c>
      <c r="J4785" s="1202"/>
      <c r="K4785" s="1202"/>
      <c r="L4785" s="1202"/>
      <c r="M4785" s="1202"/>
      <c r="N4785" s="1203" t="s">
        <v>2657</v>
      </c>
      <c r="O4785" s="1203" t="s">
        <v>73</v>
      </c>
      <c r="P4785" s="1203" t="s">
        <v>73</v>
      </c>
      <c r="Q4785" s="1203" t="s">
        <v>73</v>
      </c>
      <c r="R4785" s="1203" t="s">
        <v>73</v>
      </c>
      <c r="S4785" s="1218">
        <f>VLOOKUP($D4785,'NI-Ric'!$B$1:$W$2048,12,FALSE)</f>
        <v>0</v>
      </c>
      <c r="T4785" s="1218">
        <f>VLOOKUP($D4785,'NI-Ric'!$B$1:$W$2048,13,FALSE)</f>
        <v>0</v>
      </c>
      <c r="U4785" s="1218">
        <f>VLOOKUP($D4785,'NI-Ric'!$B$1:$W$2048,16,FALSE)</f>
        <v>0</v>
      </c>
      <c r="V4785" s="1218">
        <f>VLOOKUP($D4785,'NI-Ric'!$B$1:$W$2048,17,FALSE)</f>
        <v>0</v>
      </c>
      <c r="W4785" s="1218">
        <f>VLOOKUP($D4785,'NI-Ric'!$B$1:$W$2048,18,FALSE)</f>
        <v>0</v>
      </c>
      <c r="X4785" s="1218">
        <f>VLOOKUP($D4785,'NI-Ric'!$B$1:$W$2048,19,FALSE)</f>
        <v>0</v>
      </c>
    </row>
    <row r="4786" spans="1:24" hidden="1">
      <c r="A4786" s="509"/>
      <c r="B4786" s="509"/>
      <c r="C4786" s="509"/>
      <c r="D4786" s="1218" t="s">
        <v>2658</v>
      </c>
      <c r="E4786" s="1219" t="s">
        <v>3069</v>
      </c>
      <c r="F4786" s="1202"/>
      <c r="G4786" s="1202"/>
      <c r="H4786" s="1202"/>
      <c r="I4786" s="1202" t="s">
        <v>71</v>
      </c>
      <c r="J4786" s="1202"/>
      <c r="K4786" s="1202"/>
      <c r="L4786" s="1202"/>
      <c r="M4786" s="1202"/>
      <c r="N4786" s="1203" t="s">
        <v>2659</v>
      </c>
      <c r="O4786" s="1203" t="s">
        <v>73</v>
      </c>
      <c r="P4786" s="1203" t="s">
        <v>73</v>
      </c>
      <c r="Q4786" s="1203" t="s">
        <v>73</v>
      </c>
      <c r="R4786" s="1203" t="s">
        <v>73</v>
      </c>
      <c r="S4786" s="1218">
        <f>VLOOKUP($D4786,'NI-Ric'!$B$1:$W$2048,12,FALSE)</f>
        <v>0</v>
      </c>
      <c r="T4786" s="1218">
        <f>VLOOKUP($D4786,'NI-Ric'!$B$1:$W$2048,13,FALSE)</f>
        <v>0</v>
      </c>
      <c r="U4786" s="1218">
        <f>VLOOKUP($D4786,'NI-Ric'!$B$1:$W$2048,16,FALSE)</f>
        <v>0</v>
      </c>
      <c r="V4786" s="1218">
        <f>VLOOKUP($D4786,'NI-Ric'!$B$1:$W$2048,17,FALSE)</f>
        <v>0</v>
      </c>
      <c r="W4786" s="1218">
        <f>VLOOKUP($D4786,'NI-Ric'!$B$1:$W$2048,18,FALSE)</f>
        <v>0</v>
      </c>
      <c r="X4786" s="1218">
        <f>VLOOKUP($D4786,'NI-Ric'!$B$1:$W$2048,19,FALSE)</f>
        <v>0</v>
      </c>
    </row>
    <row r="4787" spans="1:24" hidden="1">
      <c r="A4787" s="509"/>
      <c r="B4787" s="509"/>
      <c r="C4787" s="509"/>
      <c r="D4787" s="1218" t="s">
        <v>2660</v>
      </c>
      <c r="E4787" s="1219" t="s">
        <v>3069</v>
      </c>
      <c r="F4787" s="1202"/>
      <c r="G4787" s="1202"/>
      <c r="H4787" s="1202" t="s">
        <v>2661</v>
      </c>
      <c r="I4787" s="1202" t="s">
        <v>53</v>
      </c>
      <c r="J4787" s="1202" t="s">
        <v>3071</v>
      </c>
      <c r="K4787" s="1202"/>
      <c r="L4787" s="1202" t="s">
        <v>2631</v>
      </c>
      <c r="M4787" s="1202" t="s">
        <v>2662</v>
      </c>
      <c r="N4787" s="1203" t="s">
        <v>2663</v>
      </c>
      <c r="O4787" s="1203" t="s">
        <v>73</v>
      </c>
      <c r="P4787" s="1203" t="s">
        <v>73</v>
      </c>
      <c r="Q4787" s="1203" t="s">
        <v>73</v>
      </c>
      <c r="R4787" s="1203" t="s">
        <v>73</v>
      </c>
      <c r="S4787" s="1218">
        <f>VLOOKUP($D4787,'NI-Ric'!$B$1:$W$2048,12,FALSE)</f>
        <v>0</v>
      </c>
      <c r="T4787" s="1218">
        <f>VLOOKUP($D4787,'NI-Ric'!$B$1:$W$2048,13,FALSE)</f>
        <v>0</v>
      </c>
      <c r="U4787" s="1218">
        <f>VLOOKUP($D4787,'NI-Ric'!$B$1:$W$2048,16,FALSE)</f>
        <v>0</v>
      </c>
      <c r="V4787" s="1218">
        <f>VLOOKUP($D4787,'NI-Ric'!$B$1:$W$2048,17,FALSE)</f>
        <v>0</v>
      </c>
      <c r="W4787" s="1218">
        <f>VLOOKUP($D4787,'NI-Ric'!$B$1:$W$2048,18,FALSE)</f>
        <v>0</v>
      </c>
      <c r="X4787" s="1218">
        <f>VLOOKUP($D4787,'NI-Ric'!$B$1:$W$2048,19,FALSE)</f>
        <v>0</v>
      </c>
    </row>
    <row r="4788" spans="1:24" hidden="1">
      <c r="A4788" s="509"/>
      <c r="B4788" s="509"/>
      <c r="C4788" s="509"/>
      <c r="D4788" s="1218" t="s">
        <v>2664</v>
      </c>
      <c r="E4788" s="1219" t="s">
        <v>3069</v>
      </c>
      <c r="F4788" s="1202"/>
      <c r="G4788" s="1202"/>
      <c r="H4788" s="1202" t="s">
        <v>2661</v>
      </c>
      <c r="I4788" s="1202" t="s">
        <v>53</v>
      </c>
      <c r="J4788" s="1202" t="s">
        <v>3071</v>
      </c>
      <c r="K4788" s="1202"/>
      <c r="L4788" s="1202" t="s">
        <v>2631</v>
      </c>
      <c r="M4788" s="1202" t="s">
        <v>2662</v>
      </c>
      <c r="N4788" s="1203" t="s">
        <v>2665</v>
      </c>
      <c r="O4788" s="1203" t="s">
        <v>73</v>
      </c>
      <c r="P4788" s="1203" t="s">
        <v>73</v>
      </c>
      <c r="Q4788" s="1203" t="s">
        <v>73</v>
      </c>
      <c r="R4788" s="1203" t="s">
        <v>73</v>
      </c>
      <c r="S4788" s="1218">
        <f>VLOOKUP($D4788,'NI-Ric'!$B$1:$W$2048,12,FALSE)</f>
        <v>0</v>
      </c>
      <c r="T4788" s="1218">
        <f>VLOOKUP($D4788,'NI-Ric'!$B$1:$W$2048,13,FALSE)</f>
        <v>0</v>
      </c>
      <c r="U4788" s="1218">
        <f>VLOOKUP($D4788,'NI-Ric'!$B$1:$W$2048,16,FALSE)</f>
        <v>0</v>
      </c>
      <c r="V4788" s="1218">
        <f>VLOOKUP($D4788,'NI-Ric'!$B$1:$W$2048,17,FALSE)</f>
        <v>0</v>
      </c>
      <c r="W4788" s="1218">
        <f>VLOOKUP($D4788,'NI-Ric'!$B$1:$W$2048,18,FALSE)</f>
        <v>0</v>
      </c>
      <c r="X4788" s="1218">
        <f>VLOOKUP($D4788,'NI-Ric'!$B$1:$W$2048,19,FALSE)</f>
        <v>0</v>
      </c>
    </row>
    <row r="4789" spans="1:24" hidden="1">
      <c r="A4789" s="509"/>
      <c r="B4789" s="509"/>
      <c r="C4789" s="509"/>
      <c r="D4789" s="1218" t="s">
        <v>2666</v>
      </c>
      <c r="E4789" s="1219" t="s">
        <v>3069</v>
      </c>
      <c r="F4789" s="1202"/>
      <c r="G4789" s="1202"/>
      <c r="H4789" s="1202"/>
      <c r="I4789" s="1202" t="s">
        <v>71</v>
      </c>
      <c r="J4789" s="1202"/>
      <c r="K4789" s="1202"/>
      <c r="L4789" s="1202"/>
      <c r="M4789" s="1202"/>
      <c r="N4789" s="1203" t="s">
        <v>2667</v>
      </c>
      <c r="O4789" s="1203" t="s">
        <v>73</v>
      </c>
      <c r="P4789" s="1203" t="s">
        <v>73</v>
      </c>
      <c r="Q4789" s="1203" t="s">
        <v>73</v>
      </c>
      <c r="R4789" s="1203" t="s">
        <v>73</v>
      </c>
      <c r="S4789" s="1218">
        <f>VLOOKUP($D4789,'NI-Ric'!$B$1:$W$2048,12,FALSE)</f>
        <v>0</v>
      </c>
      <c r="T4789" s="1218">
        <f>VLOOKUP($D4789,'NI-Ric'!$B$1:$W$2048,13,FALSE)</f>
        <v>0</v>
      </c>
      <c r="U4789" s="1218">
        <f>VLOOKUP($D4789,'NI-Ric'!$B$1:$W$2048,16,FALSE)</f>
        <v>0</v>
      </c>
      <c r="V4789" s="1218">
        <f>VLOOKUP($D4789,'NI-Ric'!$B$1:$W$2048,17,FALSE)</f>
        <v>0</v>
      </c>
      <c r="W4789" s="1218">
        <f>VLOOKUP($D4789,'NI-Ric'!$B$1:$W$2048,18,FALSE)</f>
        <v>0</v>
      </c>
      <c r="X4789" s="1218">
        <f>VLOOKUP($D4789,'NI-Ric'!$B$1:$W$2048,19,FALSE)</f>
        <v>0</v>
      </c>
    </row>
    <row r="4790" spans="1:24" hidden="1">
      <c r="A4790" s="509"/>
      <c r="B4790" s="509"/>
      <c r="C4790" s="509"/>
      <c r="D4790" s="1218" t="s">
        <v>2668</v>
      </c>
      <c r="E4790" s="1219" t="s">
        <v>3069</v>
      </c>
      <c r="F4790" s="1202"/>
      <c r="G4790" s="1202"/>
      <c r="H4790" s="1205" t="s">
        <v>2637</v>
      </c>
      <c r="I4790" s="1202" t="s">
        <v>53</v>
      </c>
      <c r="J4790" s="1202" t="s">
        <v>3071</v>
      </c>
      <c r="K4790" s="1202"/>
      <c r="L4790" s="1202" t="s">
        <v>1045</v>
      </c>
      <c r="M4790" s="1202" t="s">
        <v>2662</v>
      </c>
      <c r="N4790" s="1203" t="s">
        <v>2669</v>
      </c>
      <c r="O4790" s="1203" t="s">
        <v>73</v>
      </c>
      <c r="P4790" s="1203" t="s">
        <v>73</v>
      </c>
      <c r="Q4790" s="1203" t="s">
        <v>73</v>
      </c>
      <c r="R4790" s="1203" t="s">
        <v>73</v>
      </c>
      <c r="S4790" s="1218">
        <f>VLOOKUP($D4790,'NI-Ric'!$B$1:$W$2048,12,FALSE)</f>
        <v>0</v>
      </c>
      <c r="T4790" s="1218">
        <f>VLOOKUP($D4790,'NI-Ric'!$B$1:$W$2048,13,FALSE)</f>
        <v>0</v>
      </c>
      <c r="U4790" s="1218">
        <f>VLOOKUP($D4790,'NI-Ric'!$B$1:$W$2048,16,FALSE)</f>
        <v>0</v>
      </c>
      <c r="V4790" s="1218">
        <f>VLOOKUP($D4790,'NI-Ric'!$B$1:$W$2048,17,FALSE)</f>
        <v>0</v>
      </c>
      <c r="W4790" s="1218">
        <f>VLOOKUP($D4790,'NI-Ric'!$B$1:$W$2048,18,FALSE)</f>
        <v>0</v>
      </c>
      <c r="X4790" s="1218">
        <f>VLOOKUP($D4790,'NI-Ric'!$B$1:$W$2048,19,FALSE)</f>
        <v>0</v>
      </c>
    </row>
    <row r="4791" spans="1:24" hidden="1">
      <c r="A4791" s="509"/>
      <c r="B4791" s="509"/>
      <c r="C4791" s="509"/>
      <c r="D4791" s="1218" t="s">
        <v>2670</v>
      </c>
      <c r="E4791" s="1219" t="s">
        <v>3069</v>
      </c>
      <c r="F4791" s="1202"/>
      <c r="G4791" s="1202"/>
      <c r="H4791" s="1205" t="s">
        <v>2637</v>
      </c>
      <c r="I4791" s="1202" t="s">
        <v>53</v>
      </c>
      <c r="J4791" s="1202" t="s">
        <v>3071</v>
      </c>
      <c r="K4791" s="1202"/>
      <c r="L4791" s="1202" t="s">
        <v>1045</v>
      </c>
      <c r="M4791" s="1202" t="s">
        <v>2662</v>
      </c>
      <c r="N4791" s="1203" t="s">
        <v>2671</v>
      </c>
      <c r="O4791" s="1203" t="s">
        <v>73</v>
      </c>
      <c r="P4791" s="1203" t="s">
        <v>73</v>
      </c>
      <c r="Q4791" s="1203" t="s">
        <v>73</v>
      </c>
      <c r="R4791" s="1203" t="s">
        <v>73</v>
      </c>
      <c r="S4791" s="1218">
        <f>VLOOKUP($D4791,'NI-Ric'!$B$1:$W$2048,12,FALSE)</f>
        <v>0</v>
      </c>
      <c r="T4791" s="1218">
        <f>VLOOKUP($D4791,'NI-Ric'!$B$1:$W$2048,13,FALSE)</f>
        <v>0</v>
      </c>
      <c r="U4791" s="1218">
        <f>VLOOKUP($D4791,'NI-Ric'!$B$1:$W$2048,16,FALSE)</f>
        <v>0</v>
      </c>
      <c r="V4791" s="1218">
        <f>VLOOKUP($D4791,'NI-Ric'!$B$1:$W$2048,17,FALSE)</f>
        <v>0</v>
      </c>
      <c r="W4791" s="1218">
        <f>VLOOKUP($D4791,'NI-Ric'!$B$1:$W$2048,18,FALSE)</f>
        <v>0</v>
      </c>
      <c r="X4791" s="1218">
        <f>VLOOKUP($D4791,'NI-Ric'!$B$1:$W$2048,19,FALSE)</f>
        <v>0</v>
      </c>
    </row>
    <row r="4792" spans="1:24" hidden="1">
      <c r="A4792" s="509"/>
      <c r="B4792" s="509"/>
      <c r="C4792" s="509"/>
      <c r="D4792" s="1218" t="s">
        <v>2672</v>
      </c>
      <c r="E4792" s="1219" t="s">
        <v>3069</v>
      </c>
      <c r="F4792" s="1202"/>
      <c r="G4792" s="1202"/>
      <c r="H4792" s="1202"/>
      <c r="I4792" s="1202" t="s">
        <v>71</v>
      </c>
      <c r="J4792" s="1202"/>
      <c r="K4792" s="1202"/>
      <c r="L4792" s="1202"/>
      <c r="M4792" s="1202"/>
      <c r="N4792" s="1203" t="s">
        <v>2673</v>
      </c>
      <c r="O4792" s="1203" t="s">
        <v>73</v>
      </c>
      <c r="P4792" s="1203" t="s">
        <v>73</v>
      </c>
      <c r="Q4792" s="1203" t="s">
        <v>73</v>
      </c>
      <c r="R4792" s="1203" t="s">
        <v>73</v>
      </c>
      <c r="S4792" s="1218">
        <f>VLOOKUP($D4792,'NI-Ric'!$B$1:$W$2048,12,FALSE)</f>
        <v>0</v>
      </c>
      <c r="T4792" s="1218">
        <f>VLOOKUP($D4792,'NI-Ric'!$B$1:$W$2048,13,FALSE)</f>
        <v>0</v>
      </c>
      <c r="U4792" s="1218">
        <f>VLOOKUP($D4792,'NI-Ric'!$B$1:$W$2048,16,FALSE)</f>
        <v>0</v>
      </c>
      <c r="V4792" s="1218">
        <f>VLOOKUP($D4792,'NI-Ric'!$B$1:$W$2048,17,FALSE)</f>
        <v>0</v>
      </c>
      <c r="W4792" s="1218">
        <f>VLOOKUP($D4792,'NI-Ric'!$B$1:$W$2048,18,FALSE)</f>
        <v>0</v>
      </c>
      <c r="X4792" s="1218">
        <f>VLOOKUP($D4792,'NI-Ric'!$B$1:$W$2048,19,FALSE)</f>
        <v>0</v>
      </c>
    </row>
    <row r="4793" spans="1:24" hidden="1">
      <c r="A4793" s="509"/>
      <c r="B4793" s="509"/>
      <c r="C4793" s="509"/>
      <c r="D4793" s="1218" t="s">
        <v>2674</v>
      </c>
      <c r="E4793" s="1219" t="s">
        <v>3069</v>
      </c>
      <c r="F4793" s="1202"/>
      <c r="G4793" s="1202"/>
      <c r="H4793" s="1202" t="s">
        <v>2675</v>
      </c>
      <c r="I4793" s="1202" t="s">
        <v>53</v>
      </c>
      <c r="J4793" s="1202" t="s">
        <v>3071</v>
      </c>
      <c r="K4793" s="1202"/>
      <c r="L4793" s="1202" t="s">
        <v>1045</v>
      </c>
      <c r="M4793" s="1202" t="s">
        <v>2676</v>
      </c>
      <c r="N4793" s="1203" t="s">
        <v>2677</v>
      </c>
      <c r="O4793" s="1203" t="s">
        <v>73</v>
      </c>
      <c r="P4793" s="1203" t="s">
        <v>73</v>
      </c>
      <c r="Q4793" s="1203" t="s">
        <v>73</v>
      </c>
      <c r="R4793" s="1203" t="s">
        <v>73</v>
      </c>
      <c r="S4793" s="1218">
        <f>VLOOKUP($D4793,'NI-Ric'!$B$1:$W$2048,12,FALSE)</f>
        <v>0</v>
      </c>
      <c r="T4793" s="1218">
        <f>VLOOKUP($D4793,'NI-Ric'!$B$1:$W$2048,13,FALSE)</f>
        <v>0</v>
      </c>
      <c r="U4793" s="1218">
        <f>VLOOKUP($D4793,'NI-Ric'!$B$1:$W$2048,16,FALSE)</f>
        <v>0</v>
      </c>
      <c r="V4793" s="1218">
        <f>VLOOKUP($D4793,'NI-Ric'!$B$1:$W$2048,17,FALSE)</f>
        <v>0</v>
      </c>
      <c r="W4793" s="1218">
        <f>VLOOKUP($D4793,'NI-Ric'!$B$1:$W$2048,18,FALSE)</f>
        <v>0</v>
      </c>
      <c r="X4793" s="1218">
        <f>VLOOKUP($D4793,'NI-Ric'!$B$1:$W$2048,19,FALSE)</f>
        <v>0</v>
      </c>
    </row>
    <row r="4794" spans="1:24" hidden="1">
      <c r="A4794" s="509"/>
      <c r="B4794" s="509"/>
      <c r="C4794" s="509"/>
      <c r="D4794" s="1218" t="s">
        <v>2678</v>
      </c>
      <c r="E4794" s="1219" t="s">
        <v>3069</v>
      </c>
      <c r="F4794" s="1202"/>
      <c r="G4794" s="1202"/>
      <c r="H4794" s="1202"/>
      <c r="I4794" s="1202" t="s">
        <v>71</v>
      </c>
      <c r="J4794" s="1202"/>
      <c r="K4794" s="1202"/>
      <c r="L4794" s="1202"/>
      <c r="M4794" s="1202"/>
      <c r="N4794" s="1203" t="s">
        <v>2679</v>
      </c>
      <c r="O4794" s="1203" t="s">
        <v>73</v>
      </c>
      <c r="P4794" s="1203" t="s">
        <v>73</v>
      </c>
      <c r="Q4794" s="1203" t="s">
        <v>73</v>
      </c>
      <c r="R4794" s="1203" t="s">
        <v>73</v>
      </c>
      <c r="S4794" s="1218">
        <f>VLOOKUP($D4794,'NI-Ric'!$B$1:$W$2048,12,FALSE)</f>
        <v>0</v>
      </c>
      <c r="T4794" s="1218">
        <f>VLOOKUP($D4794,'NI-Ric'!$B$1:$W$2048,13,FALSE)</f>
        <v>0</v>
      </c>
      <c r="U4794" s="1218">
        <f>VLOOKUP($D4794,'NI-Ric'!$B$1:$W$2048,16,FALSE)</f>
        <v>0</v>
      </c>
      <c r="V4794" s="1218">
        <f>VLOOKUP($D4794,'NI-Ric'!$B$1:$W$2048,17,FALSE)</f>
        <v>0</v>
      </c>
      <c r="W4794" s="1218">
        <f>VLOOKUP($D4794,'NI-Ric'!$B$1:$W$2048,18,FALSE)</f>
        <v>0</v>
      </c>
      <c r="X4794" s="1218">
        <f>VLOOKUP($D4794,'NI-Ric'!$B$1:$W$2048,19,FALSE)</f>
        <v>0</v>
      </c>
    </row>
    <row r="4795" spans="1:24" hidden="1">
      <c r="A4795" s="509"/>
      <c r="B4795" s="509"/>
      <c r="C4795" s="509"/>
      <c r="D4795" s="1218" t="s">
        <v>2680</v>
      </c>
      <c r="E4795" s="1219" t="s">
        <v>3069</v>
      </c>
      <c r="F4795" s="1202"/>
      <c r="G4795" s="1202"/>
      <c r="H4795" s="1202"/>
      <c r="I4795" s="1202" t="s">
        <v>71</v>
      </c>
      <c r="J4795" s="1202"/>
      <c r="K4795" s="1202"/>
      <c r="L4795" s="1202"/>
      <c r="M4795" s="1202"/>
      <c r="N4795" s="1203" t="s">
        <v>2681</v>
      </c>
      <c r="O4795" s="1203" t="s">
        <v>73</v>
      </c>
      <c r="P4795" s="1203" t="s">
        <v>73</v>
      </c>
      <c r="Q4795" s="1203" t="s">
        <v>73</v>
      </c>
      <c r="R4795" s="1203" t="s">
        <v>73</v>
      </c>
      <c r="S4795" s="1218">
        <f>VLOOKUP($D4795,'NI-Ric'!$B$1:$W$2048,12,FALSE)</f>
        <v>0</v>
      </c>
      <c r="T4795" s="1218">
        <f>VLOOKUP($D4795,'NI-Ric'!$B$1:$W$2048,13,FALSE)</f>
        <v>0</v>
      </c>
      <c r="U4795" s="1218">
        <f>VLOOKUP($D4795,'NI-Ric'!$B$1:$W$2048,16,FALSE)</f>
        <v>0</v>
      </c>
      <c r="V4795" s="1218">
        <f>VLOOKUP($D4795,'NI-Ric'!$B$1:$W$2048,17,FALSE)</f>
        <v>0</v>
      </c>
      <c r="W4795" s="1218">
        <f>VLOOKUP($D4795,'NI-Ric'!$B$1:$W$2048,18,FALSE)</f>
        <v>0</v>
      </c>
      <c r="X4795" s="1218">
        <f>VLOOKUP($D4795,'NI-Ric'!$B$1:$W$2048,19,FALSE)</f>
        <v>0</v>
      </c>
    </row>
    <row r="4796" spans="1:24" hidden="1">
      <c r="A4796" s="509"/>
      <c r="B4796" s="509"/>
      <c r="C4796" s="509"/>
      <c r="D4796" s="1218" t="s">
        <v>2682</v>
      </c>
      <c r="E4796" s="1219" t="s">
        <v>3069</v>
      </c>
      <c r="F4796" s="1202"/>
      <c r="G4796" s="1202"/>
      <c r="H4796" s="1202"/>
      <c r="I4796" s="1202" t="s">
        <v>71</v>
      </c>
      <c r="J4796" s="1202"/>
      <c r="K4796" s="1202"/>
      <c r="L4796" s="1202"/>
      <c r="M4796" s="1202"/>
      <c r="N4796" s="1203" t="s">
        <v>744</v>
      </c>
      <c r="O4796" s="1203"/>
      <c r="P4796" s="1203"/>
      <c r="Q4796" s="1203"/>
      <c r="R4796" s="1203"/>
      <c r="S4796" s="1218">
        <f>VLOOKUP($D4796,'NI-Ric'!$B$1:$W$2048,12,FALSE)</f>
        <v>0</v>
      </c>
      <c r="T4796" s="1218">
        <f>VLOOKUP($D4796,'NI-Ric'!$B$1:$W$2048,13,FALSE)</f>
        <v>0</v>
      </c>
      <c r="U4796" s="1218">
        <f>VLOOKUP($D4796,'NI-Ric'!$B$1:$W$2048,16,FALSE)</f>
        <v>0</v>
      </c>
      <c r="V4796" s="1218">
        <f>VLOOKUP($D4796,'NI-Ric'!$B$1:$W$2048,17,FALSE)</f>
        <v>0</v>
      </c>
      <c r="W4796" s="1218">
        <f>VLOOKUP($D4796,'NI-Ric'!$B$1:$W$2048,18,FALSE)</f>
        <v>0</v>
      </c>
      <c r="X4796" s="1218">
        <f>VLOOKUP($D4796,'NI-Ric'!$B$1:$W$2048,19,FALSE)</f>
        <v>0</v>
      </c>
    </row>
    <row r="4797" spans="1:24" hidden="1">
      <c r="A4797" s="509"/>
      <c r="B4797" s="509"/>
      <c r="C4797" s="509"/>
      <c r="D4797" s="1218" t="s">
        <v>2683</v>
      </c>
      <c r="E4797" s="1219" t="s">
        <v>3069</v>
      </c>
      <c r="F4797" s="1202"/>
      <c r="G4797" s="1202"/>
      <c r="H4797" s="1202"/>
      <c r="I4797" s="1202" t="s">
        <v>71</v>
      </c>
      <c r="J4797" s="1202" t="s">
        <v>3071</v>
      </c>
      <c r="K4797" s="1202"/>
      <c r="L4797" s="1202" t="s">
        <v>747</v>
      </c>
      <c r="M4797" s="1202" t="s">
        <v>2684</v>
      </c>
      <c r="N4797" s="1203" t="s">
        <v>749</v>
      </c>
      <c r="O4797" s="1203" t="s">
        <v>750</v>
      </c>
      <c r="P4797" s="1203" t="s">
        <v>751</v>
      </c>
      <c r="Q4797" s="1203" t="s">
        <v>752</v>
      </c>
      <c r="R4797" s="1203" t="s">
        <v>753</v>
      </c>
      <c r="S4797" s="1218">
        <f>VLOOKUP($D4797,'NI-Ric'!$B$1:$W$2048,12,FALSE)</f>
        <v>0</v>
      </c>
      <c r="T4797" s="1218">
        <f>VLOOKUP($D4797,'NI-Ric'!$B$1:$W$2048,13,FALSE)</f>
        <v>0</v>
      </c>
      <c r="U4797" s="1218">
        <f>VLOOKUP($D4797,'NI-Ric'!$B$1:$W$2048,16,FALSE)</f>
        <v>0</v>
      </c>
      <c r="V4797" s="1218">
        <f>VLOOKUP($D4797,'NI-Ric'!$B$1:$W$2048,17,FALSE)</f>
        <v>0</v>
      </c>
      <c r="W4797" s="1218">
        <f>VLOOKUP($D4797,'NI-Ric'!$B$1:$W$2048,18,FALSE)</f>
        <v>0</v>
      </c>
      <c r="X4797" s="1218">
        <f>VLOOKUP($D4797,'NI-Ric'!$B$1:$W$2048,19,FALSE)</f>
        <v>0</v>
      </c>
    </row>
    <row r="4798" spans="1:24" hidden="1">
      <c r="A4798" s="509"/>
      <c r="B4798" s="509"/>
      <c r="C4798" s="509"/>
      <c r="D4798" s="1220" t="s">
        <v>2685</v>
      </c>
      <c r="E4798" s="1221" t="s">
        <v>3069</v>
      </c>
      <c r="F4798" s="1202"/>
      <c r="G4798" s="1202"/>
      <c r="H4798" s="1202" t="s">
        <v>2686</v>
      </c>
      <c r="I4798" s="1202" t="s">
        <v>53</v>
      </c>
      <c r="J4798" s="1202" t="s">
        <v>3071</v>
      </c>
      <c r="K4798" s="1202"/>
      <c r="L4798" s="1202" t="s">
        <v>747</v>
      </c>
      <c r="M4798" s="1202" t="s">
        <v>2684</v>
      </c>
      <c r="N4798" s="1202" t="s">
        <v>756</v>
      </c>
      <c r="O4798" s="1203" t="s">
        <v>750</v>
      </c>
      <c r="P4798" s="1203" t="s">
        <v>751</v>
      </c>
      <c r="Q4798" s="1203" t="s">
        <v>752</v>
      </c>
      <c r="R4798" s="1203" t="s">
        <v>753</v>
      </c>
      <c r="S4798" s="1218">
        <f>VLOOKUP($D4798,'NI-Ric'!$B$1:$W$2048,12,FALSE)</f>
        <v>0</v>
      </c>
      <c r="T4798" s="1218">
        <f>VLOOKUP($D4798,'NI-Ric'!$B$1:$W$2048,13,FALSE)</f>
        <v>0</v>
      </c>
      <c r="U4798" s="1218">
        <f>VLOOKUP($D4798,'NI-Ric'!$B$1:$W$2048,16,FALSE)</f>
        <v>0</v>
      </c>
      <c r="V4798" s="1218"/>
      <c r="W4798" s="1218"/>
      <c r="X4798" s="1218"/>
    </row>
    <row r="4799" spans="1:24" hidden="1">
      <c r="A4799" s="509"/>
      <c r="B4799" s="509"/>
      <c r="C4799" s="509"/>
      <c r="D4799" s="1220" t="s">
        <v>2687</v>
      </c>
      <c r="E4799" s="1221" t="s">
        <v>3069</v>
      </c>
      <c r="F4799" s="1202"/>
      <c r="G4799" s="1202"/>
      <c r="H4799" s="1202" t="s">
        <v>2686</v>
      </c>
      <c r="I4799" s="1202" t="s">
        <v>53</v>
      </c>
      <c r="J4799" s="1202" t="s">
        <v>3071</v>
      </c>
      <c r="K4799" s="1202"/>
      <c r="L4799" s="1202" t="s">
        <v>747</v>
      </c>
      <c r="M4799" s="1202" t="s">
        <v>2684</v>
      </c>
      <c r="N4799" s="1202" t="s">
        <v>758</v>
      </c>
      <c r="O4799" s="1203" t="s">
        <v>750</v>
      </c>
      <c r="P4799" s="1203" t="s">
        <v>751</v>
      </c>
      <c r="Q4799" s="1203" t="s">
        <v>752</v>
      </c>
      <c r="R4799" s="1203" t="s">
        <v>753</v>
      </c>
      <c r="S4799" s="1218">
        <f>VLOOKUP($D4799,'NI-Ric'!$B$1:$W$2048,12,FALSE)</f>
        <v>0</v>
      </c>
      <c r="T4799" s="1218">
        <f>VLOOKUP($D4799,'NI-Ric'!$B$1:$W$2048,13,FALSE)</f>
        <v>0</v>
      </c>
      <c r="U4799" s="1218">
        <f>VLOOKUP($D4799,'NI-Ric'!$B$1:$W$2048,16,FALSE)</f>
        <v>0</v>
      </c>
      <c r="V4799" s="1218"/>
      <c r="W4799" s="1218"/>
      <c r="X4799" s="1218"/>
    </row>
    <row r="4800" spans="1:24" hidden="1">
      <c r="A4800" s="509"/>
      <c r="B4800" s="509"/>
      <c r="C4800" s="509"/>
      <c r="D4800" s="1218" t="s">
        <v>2688</v>
      </c>
      <c r="E4800" s="1219" t="s">
        <v>3069</v>
      </c>
      <c r="F4800" s="1202"/>
      <c r="G4800" s="1202"/>
      <c r="H4800" s="1202" t="s">
        <v>2686</v>
      </c>
      <c r="I4800" s="1202" t="s">
        <v>53</v>
      </c>
      <c r="J4800" s="1202" t="s">
        <v>3071</v>
      </c>
      <c r="K4800" s="1202"/>
      <c r="L4800" s="1202" t="s">
        <v>747</v>
      </c>
      <c r="M4800" s="1202" t="s">
        <v>2684</v>
      </c>
      <c r="N4800" s="1203" t="s">
        <v>760</v>
      </c>
      <c r="O4800" s="1203" t="s">
        <v>750</v>
      </c>
      <c r="P4800" s="1203" t="s">
        <v>751</v>
      </c>
      <c r="Q4800" s="1203" t="s">
        <v>752</v>
      </c>
      <c r="R4800" s="1203" t="s">
        <v>753</v>
      </c>
      <c r="S4800" s="1218">
        <f>VLOOKUP($D4800,'NI-Ric'!$B$1:$W$2048,12,FALSE)</f>
        <v>0</v>
      </c>
      <c r="T4800" s="1218">
        <f>VLOOKUP($D4800,'NI-Ric'!$B$1:$W$2048,13,FALSE)</f>
        <v>0</v>
      </c>
      <c r="U4800" s="1218">
        <f>VLOOKUP($D4800,'NI-Ric'!$B$1:$W$2048,16,FALSE)</f>
        <v>0</v>
      </c>
      <c r="V4800" s="1218">
        <f>VLOOKUP($D4800,'NI-Ric'!$B$1:$W$2048,17,FALSE)</f>
        <v>0</v>
      </c>
      <c r="W4800" s="1218">
        <f>VLOOKUP($D4800,'NI-Ric'!$B$1:$W$2048,18,FALSE)</f>
        <v>0</v>
      </c>
      <c r="X4800" s="1218">
        <f>VLOOKUP($D4800,'NI-Ric'!$B$1:$W$2048,19,FALSE)</f>
        <v>0</v>
      </c>
    </row>
    <row r="4801" spans="1:24" hidden="1">
      <c r="A4801" s="509"/>
      <c r="B4801" s="509"/>
      <c r="C4801" s="509"/>
      <c r="D4801" s="1218" t="s">
        <v>2689</v>
      </c>
      <c r="E4801" s="1219" t="s">
        <v>3069</v>
      </c>
      <c r="F4801" s="1202"/>
      <c r="G4801" s="1202"/>
      <c r="H4801" s="1202" t="s">
        <v>2686</v>
      </c>
      <c r="I4801" s="1202" t="s">
        <v>53</v>
      </c>
      <c r="J4801" s="1202" t="s">
        <v>3071</v>
      </c>
      <c r="K4801" s="1202"/>
      <c r="L4801" s="1202" t="s">
        <v>747</v>
      </c>
      <c r="M4801" s="1202" t="s">
        <v>2684</v>
      </c>
      <c r="N4801" s="1203" t="s">
        <v>763</v>
      </c>
      <c r="O4801" s="1203" t="s">
        <v>73</v>
      </c>
      <c r="P4801" s="1203" t="s">
        <v>73</v>
      </c>
      <c r="Q4801" s="1203" t="s">
        <v>752</v>
      </c>
      <c r="R4801" s="1203" t="s">
        <v>753</v>
      </c>
      <c r="S4801" s="1218">
        <f>VLOOKUP($D4801,'NI-Ric'!$B$1:$W$2048,12,FALSE)</f>
        <v>0</v>
      </c>
      <c r="T4801" s="1218">
        <f>VLOOKUP($D4801,'NI-Ric'!$B$1:$W$2048,13,FALSE)</f>
        <v>0</v>
      </c>
      <c r="U4801" s="1218">
        <f>VLOOKUP($D4801,'NI-Ric'!$B$1:$W$2048,16,FALSE)</f>
        <v>0</v>
      </c>
      <c r="V4801" s="1218">
        <f>VLOOKUP($D4801,'NI-Ric'!$B$1:$W$2048,17,FALSE)</f>
        <v>0</v>
      </c>
      <c r="W4801" s="1218">
        <f>VLOOKUP($D4801,'NI-Ric'!$B$1:$W$2048,18,FALSE)</f>
        <v>0</v>
      </c>
      <c r="X4801" s="1218">
        <f>VLOOKUP($D4801,'NI-Ric'!$B$1:$W$2048,19,FALSE)</f>
        <v>0</v>
      </c>
    </row>
    <row r="4802" spans="1:24" ht="27" hidden="1">
      <c r="A4802" s="509"/>
      <c r="B4802" s="509"/>
      <c r="C4802" s="509"/>
      <c r="D4802" s="1218" t="s">
        <v>2690</v>
      </c>
      <c r="E4802" s="1219" t="s">
        <v>3069</v>
      </c>
      <c r="F4802" s="1202"/>
      <c r="G4802" s="1202"/>
      <c r="H4802" s="1202" t="s">
        <v>2686</v>
      </c>
      <c r="I4802" s="1202" t="s">
        <v>53</v>
      </c>
      <c r="J4802" s="1202" t="s">
        <v>3071</v>
      </c>
      <c r="K4802" s="1202"/>
      <c r="L4802" s="1202" t="s">
        <v>747</v>
      </c>
      <c r="M4802" s="1202" t="s">
        <v>2684</v>
      </c>
      <c r="N4802" s="1203" t="s">
        <v>765</v>
      </c>
      <c r="O4802" s="1203" t="s">
        <v>73</v>
      </c>
      <c r="P4802" s="1203" t="s">
        <v>73</v>
      </c>
      <c r="Q4802" s="1203" t="s">
        <v>752</v>
      </c>
      <c r="R4802" s="1203" t="s">
        <v>753</v>
      </c>
      <c r="S4802" s="1218">
        <f>VLOOKUP($D4802,'NI-Ric'!$B$1:$W$2048,12,FALSE)</f>
        <v>0</v>
      </c>
      <c r="T4802" s="1218">
        <f>VLOOKUP($D4802,'NI-Ric'!$B$1:$W$2048,13,FALSE)</f>
        <v>0</v>
      </c>
      <c r="U4802" s="1218">
        <f>VLOOKUP($D4802,'NI-Ric'!$B$1:$W$2048,16,FALSE)</f>
        <v>0</v>
      </c>
      <c r="V4802" s="1218">
        <f>VLOOKUP($D4802,'NI-Ric'!$B$1:$W$2048,17,FALSE)</f>
        <v>0</v>
      </c>
      <c r="W4802" s="1218">
        <f>VLOOKUP($D4802,'NI-Ric'!$B$1:$W$2048,18,FALSE)</f>
        <v>0</v>
      </c>
      <c r="X4802" s="1218">
        <f>VLOOKUP($D4802,'NI-Ric'!$B$1:$W$2048,19,FALSE)</f>
        <v>0</v>
      </c>
    </row>
    <row r="4803" spans="1:24" hidden="1">
      <c r="A4803" s="509"/>
      <c r="B4803" s="509"/>
      <c r="C4803" s="509"/>
      <c r="D4803" s="1218" t="s">
        <v>2691</v>
      </c>
      <c r="E4803" s="1219" t="s">
        <v>3069</v>
      </c>
      <c r="F4803" s="1202"/>
      <c r="G4803" s="1202"/>
      <c r="H4803" s="1202" t="s">
        <v>2686</v>
      </c>
      <c r="I4803" s="1202" t="s">
        <v>53</v>
      </c>
      <c r="J4803" s="1202" t="s">
        <v>3071</v>
      </c>
      <c r="K4803" s="1202"/>
      <c r="L4803" s="1202" t="s">
        <v>747</v>
      </c>
      <c r="M4803" s="1202" t="s">
        <v>2684</v>
      </c>
      <c r="N4803" s="1203" t="s">
        <v>772</v>
      </c>
      <c r="O4803" s="1203" t="s">
        <v>750</v>
      </c>
      <c r="P4803" s="1203" t="s">
        <v>751</v>
      </c>
      <c r="Q4803" s="1203" t="s">
        <v>752</v>
      </c>
      <c r="R4803" s="1203" t="s">
        <v>753</v>
      </c>
      <c r="S4803" s="1218">
        <f>VLOOKUP($D4803,'NI-Ric'!$B$1:$W$2048,12,FALSE)</f>
        <v>0</v>
      </c>
      <c r="T4803" s="1218">
        <f>VLOOKUP($D4803,'NI-Ric'!$B$1:$W$2048,13,FALSE)</f>
        <v>0</v>
      </c>
      <c r="U4803" s="1218">
        <f>VLOOKUP($D4803,'NI-Ric'!$B$1:$W$2048,16,FALSE)</f>
        <v>0</v>
      </c>
      <c r="V4803" s="1218">
        <f>VLOOKUP($D4803,'NI-Ric'!$B$1:$W$2048,17,FALSE)</f>
        <v>0</v>
      </c>
      <c r="W4803" s="1218">
        <f>VLOOKUP($D4803,'NI-Ric'!$B$1:$W$2048,18,FALSE)</f>
        <v>0</v>
      </c>
      <c r="X4803" s="1218">
        <f>VLOOKUP($D4803,'NI-Ric'!$B$1:$W$2048,19,FALSE)</f>
        <v>0</v>
      </c>
    </row>
    <row r="4804" spans="1:24" hidden="1">
      <c r="A4804" s="509"/>
      <c r="B4804" s="509"/>
      <c r="C4804" s="509"/>
      <c r="D4804" s="1218" t="s">
        <v>2692</v>
      </c>
      <c r="E4804" s="1219" t="s">
        <v>3069</v>
      </c>
      <c r="F4804" s="1202"/>
      <c r="G4804" s="1202"/>
      <c r="H4804" s="1202" t="s">
        <v>2686</v>
      </c>
      <c r="I4804" s="1202" t="s">
        <v>53</v>
      </c>
      <c r="J4804" s="1202" t="s">
        <v>3071</v>
      </c>
      <c r="K4804" s="1202"/>
      <c r="L4804" s="1202" t="s">
        <v>747</v>
      </c>
      <c r="M4804" s="1202" t="s">
        <v>2684</v>
      </c>
      <c r="N4804" s="1203" t="s">
        <v>774</v>
      </c>
      <c r="O4804" s="1203" t="s">
        <v>73</v>
      </c>
      <c r="P4804" s="1203" t="s">
        <v>73</v>
      </c>
      <c r="Q4804" s="1203" t="s">
        <v>752</v>
      </c>
      <c r="R4804" s="1203" t="s">
        <v>753</v>
      </c>
      <c r="S4804" s="1218">
        <f>VLOOKUP($D4804,'NI-Ric'!$B$1:$W$2048,12,FALSE)</f>
        <v>0</v>
      </c>
      <c r="T4804" s="1218">
        <f>VLOOKUP($D4804,'NI-Ric'!$B$1:$W$2048,13,FALSE)</f>
        <v>0</v>
      </c>
      <c r="U4804" s="1218">
        <f>VLOOKUP($D4804,'NI-Ric'!$B$1:$W$2048,16,FALSE)</f>
        <v>0</v>
      </c>
      <c r="V4804" s="1218">
        <f>VLOOKUP($D4804,'NI-Ric'!$B$1:$W$2048,17,FALSE)</f>
        <v>0</v>
      </c>
      <c r="W4804" s="1218">
        <f>VLOOKUP($D4804,'NI-Ric'!$B$1:$W$2048,18,FALSE)</f>
        <v>0</v>
      </c>
      <c r="X4804" s="1218">
        <f>VLOOKUP($D4804,'NI-Ric'!$B$1:$W$2048,19,FALSE)</f>
        <v>0</v>
      </c>
    </row>
    <row r="4805" spans="1:24" hidden="1">
      <c r="A4805" s="509"/>
      <c r="B4805" s="509"/>
      <c r="C4805" s="509"/>
      <c r="D4805" s="1218" t="s">
        <v>2693</v>
      </c>
      <c r="E4805" s="1219" t="s">
        <v>3069</v>
      </c>
      <c r="F4805" s="1202"/>
      <c r="G4805" s="1202"/>
      <c r="H4805" s="1202" t="s">
        <v>2686</v>
      </c>
      <c r="I4805" s="1202" t="s">
        <v>53</v>
      </c>
      <c r="J4805" s="1202" t="s">
        <v>3071</v>
      </c>
      <c r="K4805" s="1202"/>
      <c r="L4805" s="1202" t="s">
        <v>747</v>
      </c>
      <c r="M4805" s="1202" t="s">
        <v>2684</v>
      </c>
      <c r="N4805" s="1203" t="s">
        <v>781</v>
      </c>
      <c r="O4805" s="1203" t="s">
        <v>73</v>
      </c>
      <c r="P4805" s="1203" t="s">
        <v>73</v>
      </c>
      <c r="Q4805" s="1203" t="s">
        <v>752</v>
      </c>
      <c r="R4805" s="1203" t="s">
        <v>753</v>
      </c>
      <c r="S4805" s="1218">
        <f>VLOOKUP($D4805,'NI-Ric'!$B$1:$W$2048,12,FALSE)</f>
        <v>0</v>
      </c>
      <c r="T4805" s="1218">
        <f>VLOOKUP($D4805,'NI-Ric'!$B$1:$W$2048,13,FALSE)</f>
        <v>0</v>
      </c>
      <c r="U4805" s="1218">
        <f>VLOOKUP($D4805,'NI-Ric'!$B$1:$W$2048,16,FALSE)</f>
        <v>0</v>
      </c>
      <c r="V4805" s="1218">
        <f>VLOOKUP($D4805,'NI-Ric'!$B$1:$W$2048,17,FALSE)</f>
        <v>0</v>
      </c>
      <c r="W4805" s="1218">
        <f>VLOOKUP($D4805,'NI-Ric'!$B$1:$W$2048,18,FALSE)</f>
        <v>0</v>
      </c>
      <c r="X4805" s="1218">
        <f>VLOOKUP($D4805,'NI-Ric'!$B$1:$W$2048,19,FALSE)</f>
        <v>0</v>
      </c>
    </row>
    <row r="4806" spans="1:24" hidden="1">
      <c r="A4806" s="509"/>
      <c r="B4806" s="509"/>
      <c r="C4806" s="509"/>
      <c r="D4806" s="1218" t="s">
        <v>2694</v>
      </c>
      <c r="E4806" s="1219" t="s">
        <v>3069</v>
      </c>
      <c r="F4806" s="1202"/>
      <c r="G4806" s="1202"/>
      <c r="H4806" s="1202" t="s">
        <v>2686</v>
      </c>
      <c r="I4806" s="1202" t="s">
        <v>53</v>
      </c>
      <c r="J4806" s="1202" t="s">
        <v>3071</v>
      </c>
      <c r="K4806" s="1202"/>
      <c r="L4806" s="1202" t="s">
        <v>747</v>
      </c>
      <c r="M4806" s="1202" t="s">
        <v>2684</v>
      </c>
      <c r="N4806" s="1203" t="s">
        <v>783</v>
      </c>
      <c r="O4806" s="1203" t="s">
        <v>73</v>
      </c>
      <c r="P4806" s="1203" t="s">
        <v>73</v>
      </c>
      <c r="Q4806" s="1203" t="s">
        <v>752</v>
      </c>
      <c r="R4806" s="1203" t="s">
        <v>753</v>
      </c>
      <c r="S4806" s="1218">
        <f>VLOOKUP($D4806,'NI-Ric'!$B$1:$W$2048,12,FALSE)</f>
        <v>0</v>
      </c>
      <c r="T4806" s="1218">
        <f>VLOOKUP($D4806,'NI-Ric'!$B$1:$W$2048,13,FALSE)</f>
        <v>0</v>
      </c>
      <c r="U4806" s="1218">
        <f>VLOOKUP($D4806,'NI-Ric'!$B$1:$W$2048,16,FALSE)</f>
        <v>0</v>
      </c>
      <c r="V4806" s="1218">
        <f>VLOOKUP($D4806,'NI-Ric'!$B$1:$W$2048,17,FALSE)</f>
        <v>0</v>
      </c>
      <c r="W4806" s="1218">
        <f>VLOOKUP($D4806,'NI-Ric'!$B$1:$W$2048,18,FALSE)</f>
        <v>0</v>
      </c>
      <c r="X4806" s="1218">
        <f>VLOOKUP($D4806,'NI-Ric'!$B$1:$W$2048,19,FALSE)</f>
        <v>0</v>
      </c>
    </row>
    <row r="4807" spans="1:24" hidden="1">
      <c r="A4807" s="509"/>
      <c r="B4807" s="509"/>
      <c r="C4807" s="509"/>
      <c r="D4807" s="1218" t="s">
        <v>2695</v>
      </c>
      <c r="E4807" s="1219" t="s">
        <v>3069</v>
      </c>
      <c r="F4807" s="1202"/>
      <c r="G4807" s="1202"/>
      <c r="H4807" s="1202" t="s">
        <v>2686</v>
      </c>
      <c r="I4807" s="1202" t="s">
        <v>53</v>
      </c>
      <c r="J4807" s="1202" t="s">
        <v>3071</v>
      </c>
      <c r="K4807" s="1202"/>
      <c r="L4807" s="1202" t="s">
        <v>747</v>
      </c>
      <c r="M4807" s="1202" t="s">
        <v>2684</v>
      </c>
      <c r="N4807" s="1203" t="s">
        <v>785</v>
      </c>
      <c r="O4807" s="1203" t="s">
        <v>73</v>
      </c>
      <c r="P4807" s="1203" t="s">
        <v>73</v>
      </c>
      <c r="Q4807" s="1203" t="s">
        <v>752</v>
      </c>
      <c r="R4807" s="1203" t="s">
        <v>753</v>
      </c>
      <c r="S4807" s="1218">
        <f>VLOOKUP($D4807,'NI-Ric'!$B$1:$W$2048,12,FALSE)</f>
        <v>0</v>
      </c>
      <c r="T4807" s="1218">
        <f>VLOOKUP($D4807,'NI-Ric'!$B$1:$W$2048,13,FALSE)</f>
        <v>0</v>
      </c>
      <c r="U4807" s="1218">
        <f>VLOOKUP($D4807,'NI-Ric'!$B$1:$W$2048,16,FALSE)</f>
        <v>0</v>
      </c>
      <c r="V4807" s="1218">
        <f>VLOOKUP($D4807,'NI-Ric'!$B$1:$W$2048,17,FALSE)</f>
        <v>0</v>
      </c>
      <c r="W4807" s="1218">
        <f>VLOOKUP($D4807,'NI-Ric'!$B$1:$W$2048,18,FALSE)</f>
        <v>0</v>
      </c>
      <c r="X4807" s="1218">
        <f>VLOOKUP($D4807,'NI-Ric'!$B$1:$W$2048,19,FALSE)</f>
        <v>0</v>
      </c>
    </row>
    <row r="4808" spans="1:24" hidden="1">
      <c r="A4808" s="509"/>
      <c r="B4808" s="509"/>
      <c r="C4808" s="509"/>
      <c r="D4808" s="1218" t="s">
        <v>2696</v>
      </c>
      <c r="E4808" s="1219" t="s">
        <v>3069</v>
      </c>
      <c r="F4808" s="1202"/>
      <c r="G4808" s="1202"/>
      <c r="H4808" s="1202" t="s">
        <v>2686</v>
      </c>
      <c r="I4808" s="1202" t="s">
        <v>53</v>
      </c>
      <c r="J4808" s="1202" t="s">
        <v>3071</v>
      </c>
      <c r="K4808" s="1202"/>
      <c r="L4808" s="1202" t="s">
        <v>747</v>
      </c>
      <c r="M4808" s="1202" t="s">
        <v>2684</v>
      </c>
      <c r="N4808" s="1203" t="s">
        <v>2697</v>
      </c>
      <c r="O4808" s="319" t="s">
        <v>750</v>
      </c>
      <c r="P4808" s="319" t="s">
        <v>751</v>
      </c>
      <c r="Q4808" s="319" t="s">
        <v>752</v>
      </c>
      <c r="R4808" s="319" t="s">
        <v>753</v>
      </c>
      <c r="S4808" s="1218">
        <f>VLOOKUP($D4808,'NI-Ric'!$B$1:$W$2048,12,FALSE)</f>
        <v>0</v>
      </c>
      <c r="T4808" s="1218">
        <f>VLOOKUP($D4808,'NI-Ric'!$B$1:$W$2048,13,FALSE)</f>
        <v>0</v>
      </c>
      <c r="U4808" s="1218">
        <f>VLOOKUP($D4808,'NI-Ric'!$B$1:$W$2048,16,FALSE)</f>
        <v>0</v>
      </c>
      <c r="V4808" s="1218">
        <f>VLOOKUP($D4808,'NI-Ric'!$B$1:$W$2048,17,FALSE)</f>
        <v>0</v>
      </c>
      <c r="W4808" s="1218">
        <f>VLOOKUP($D4808,'NI-Ric'!$B$1:$W$2048,18,FALSE)</f>
        <v>0</v>
      </c>
      <c r="X4808" s="1218">
        <f>VLOOKUP($D4808,'NI-Ric'!$B$1:$W$2048,19,FALSE)</f>
        <v>0</v>
      </c>
    </row>
    <row r="4809" spans="1:24" ht="27" hidden="1">
      <c r="A4809" s="509"/>
      <c r="B4809" s="509"/>
      <c r="C4809" s="509"/>
      <c r="D4809" s="1218" t="s">
        <v>2698</v>
      </c>
      <c r="E4809" s="1219" t="s">
        <v>3069</v>
      </c>
      <c r="F4809" s="1202"/>
      <c r="G4809" s="1202"/>
      <c r="H4809" s="1202" t="s">
        <v>2686</v>
      </c>
      <c r="I4809" s="1202" t="s">
        <v>53</v>
      </c>
      <c r="J4809" s="1202" t="s">
        <v>3071</v>
      </c>
      <c r="K4809" s="1202"/>
      <c r="L4809" s="1202" t="s">
        <v>747</v>
      </c>
      <c r="M4809" s="1202" t="s">
        <v>2684</v>
      </c>
      <c r="N4809" s="1203" t="s">
        <v>2699</v>
      </c>
      <c r="O4809" s="319" t="s">
        <v>750</v>
      </c>
      <c r="P4809" s="319" t="s">
        <v>751</v>
      </c>
      <c r="Q4809" s="319" t="s">
        <v>752</v>
      </c>
      <c r="R4809" s="319" t="s">
        <v>753</v>
      </c>
      <c r="S4809" s="1218">
        <f>VLOOKUP($D4809,'NI-Ric'!$B$1:$W$2048,12,FALSE)</f>
        <v>0</v>
      </c>
      <c r="T4809" s="1218">
        <f>VLOOKUP($D4809,'NI-Ric'!$B$1:$W$2048,13,FALSE)</f>
        <v>0</v>
      </c>
      <c r="U4809" s="1218">
        <f>VLOOKUP($D4809,'NI-Ric'!$B$1:$W$2048,16,FALSE)</f>
        <v>0</v>
      </c>
      <c r="V4809" s="1218">
        <f>VLOOKUP($D4809,'NI-Ric'!$B$1:$W$2048,17,FALSE)</f>
        <v>0</v>
      </c>
      <c r="W4809" s="1218">
        <f>VLOOKUP($D4809,'NI-Ric'!$B$1:$W$2048,18,FALSE)</f>
        <v>0</v>
      </c>
      <c r="X4809" s="1218">
        <f>VLOOKUP($D4809,'NI-Ric'!$B$1:$W$2048,19,FALSE)</f>
        <v>0</v>
      </c>
    </row>
    <row r="4810" spans="1:24" hidden="1">
      <c r="A4810" s="509"/>
      <c r="B4810" s="509"/>
      <c r="C4810" s="509"/>
      <c r="D4810" s="1218" t="s">
        <v>2700</v>
      </c>
      <c r="E4810" s="1219" t="s">
        <v>3069</v>
      </c>
      <c r="F4810" s="1202"/>
      <c r="G4810" s="1202"/>
      <c r="H4810" s="1202" t="s">
        <v>2686</v>
      </c>
      <c r="I4810" s="1202" t="s">
        <v>53</v>
      </c>
      <c r="J4810" s="1202" t="s">
        <v>3071</v>
      </c>
      <c r="K4810" s="1202"/>
      <c r="L4810" s="1202" t="s">
        <v>747</v>
      </c>
      <c r="M4810" s="1202" t="s">
        <v>2684</v>
      </c>
      <c r="N4810" s="1203" t="s">
        <v>791</v>
      </c>
      <c r="O4810" s="1203" t="s">
        <v>73</v>
      </c>
      <c r="P4810" s="1203" t="s">
        <v>73</v>
      </c>
      <c r="Q4810" s="1203" t="s">
        <v>752</v>
      </c>
      <c r="R4810" s="1203" t="s">
        <v>753</v>
      </c>
      <c r="S4810" s="1218">
        <f>VLOOKUP($D4810,'NI-Ric'!$B$1:$W$2048,12,FALSE)</f>
        <v>0</v>
      </c>
      <c r="T4810" s="1218">
        <f>VLOOKUP($D4810,'NI-Ric'!$B$1:$W$2048,13,FALSE)</f>
        <v>0</v>
      </c>
      <c r="U4810" s="1218">
        <f>VLOOKUP($D4810,'NI-Ric'!$B$1:$W$2048,16,FALSE)</f>
        <v>0</v>
      </c>
      <c r="V4810" s="1218">
        <f>VLOOKUP($D4810,'NI-Ric'!$B$1:$W$2048,17,FALSE)</f>
        <v>0</v>
      </c>
      <c r="W4810" s="1218">
        <f>VLOOKUP($D4810,'NI-Ric'!$B$1:$W$2048,18,FALSE)</f>
        <v>0</v>
      </c>
      <c r="X4810" s="1218">
        <f>VLOOKUP($D4810,'NI-Ric'!$B$1:$W$2048,19,FALSE)</f>
        <v>0</v>
      </c>
    </row>
    <row r="4811" spans="1:24" hidden="1">
      <c r="A4811" s="509"/>
      <c r="B4811" s="509"/>
      <c r="C4811" s="509"/>
      <c r="D4811" s="1218" t="s">
        <v>2701</v>
      </c>
      <c r="E4811" s="1219" t="s">
        <v>3069</v>
      </c>
      <c r="F4811" s="1202"/>
      <c r="G4811" s="1202"/>
      <c r="H4811" s="1202" t="s">
        <v>2686</v>
      </c>
      <c r="I4811" s="1202" t="s">
        <v>53</v>
      </c>
      <c r="J4811" s="1202" t="s">
        <v>3071</v>
      </c>
      <c r="K4811" s="1202"/>
      <c r="L4811" s="1202" t="s">
        <v>747</v>
      </c>
      <c r="M4811" s="1202" t="s">
        <v>2684</v>
      </c>
      <c r="N4811" s="1203" t="s">
        <v>802</v>
      </c>
      <c r="O4811" s="1203" t="s">
        <v>750</v>
      </c>
      <c r="P4811" s="1203" t="s">
        <v>751</v>
      </c>
      <c r="Q4811" s="1203" t="s">
        <v>752</v>
      </c>
      <c r="R4811" s="1203" t="s">
        <v>753</v>
      </c>
      <c r="S4811" s="1218">
        <f>VLOOKUP($D4811,'NI-Ric'!$B$1:$W$2048,12,FALSE)</f>
        <v>0</v>
      </c>
      <c r="T4811" s="1218">
        <f>VLOOKUP($D4811,'NI-Ric'!$B$1:$W$2048,13,FALSE)</f>
        <v>0</v>
      </c>
      <c r="U4811" s="1218">
        <f>VLOOKUP($D4811,'NI-Ric'!$B$1:$W$2048,16,FALSE)</f>
        <v>0</v>
      </c>
      <c r="V4811" s="1218">
        <f>VLOOKUP($D4811,'NI-Ric'!$B$1:$W$2048,17,FALSE)</f>
        <v>0</v>
      </c>
      <c r="W4811" s="1218">
        <f>VLOOKUP($D4811,'NI-Ric'!$B$1:$W$2048,18,FALSE)</f>
        <v>0</v>
      </c>
      <c r="X4811" s="1218">
        <f>VLOOKUP($D4811,'NI-Ric'!$B$1:$W$2048,19,FALSE)</f>
        <v>0</v>
      </c>
    </row>
    <row r="4812" spans="1:24" hidden="1">
      <c r="A4812" s="509"/>
      <c r="B4812" s="509"/>
      <c r="C4812" s="509"/>
      <c r="D4812" s="1218" t="s">
        <v>2702</v>
      </c>
      <c r="E4812" s="1219" t="s">
        <v>3069</v>
      </c>
      <c r="F4812" s="1202"/>
      <c r="G4812" s="1202"/>
      <c r="H4812" s="1202" t="s">
        <v>2686</v>
      </c>
      <c r="I4812" s="1202" t="s">
        <v>53</v>
      </c>
      <c r="J4812" s="1202" t="s">
        <v>3071</v>
      </c>
      <c r="K4812" s="1202"/>
      <c r="L4812" s="1202" t="s">
        <v>747</v>
      </c>
      <c r="M4812" s="1202" t="s">
        <v>2684</v>
      </c>
      <c r="N4812" s="1203" t="s">
        <v>806</v>
      </c>
      <c r="O4812" s="1203" t="s">
        <v>73</v>
      </c>
      <c r="P4812" s="1203" t="s">
        <v>73</v>
      </c>
      <c r="Q4812" s="1203" t="s">
        <v>752</v>
      </c>
      <c r="R4812" s="1203" t="s">
        <v>807</v>
      </c>
      <c r="S4812" s="1218">
        <f>VLOOKUP($D4812,'NI-Ric'!$B$1:$W$2048,12,FALSE)</f>
        <v>0</v>
      </c>
      <c r="T4812" s="1218">
        <f>VLOOKUP($D4812,'NI-Ric'!$B$1:$W$2048,13,FALSE)</f>
        <v>0</v>
      </c>
      <c r="U4812" s="1218">
        <f>VLOOKUP($D4812,'NI-Ric'!$B$1:$W$2048,16,FALSE)</f>
        <v>0</v>
      </c>
      <c r="V4812" s="1218">
        <f>VLOOKUP($D4812,'NI-Ric'!$B$1:$W$2048,17,FALSE)</f>
        <v>0</v>
      </c>
      <c r="W4812" s="1218">
        <f>VLOOKUP($D4812,'NI-Ric'!$B$1:$W$2048,18,FALSE)</f>
        <v>0</v>
      </c>
      <c r="X4812" s="1218">
        <f>VLOOKUP($D4812,'NI-Ric'!$B$1:$W$2048,19,FALSE)</f>
        <v>0</v>
      </c>
    </row>
    <row r="4813" spans="1:24" hidden="1">
      <c r="A4813" s="509"/>
      <c r="B4813" s="509"/>
      <c r="C4813" s="509"/>
      <c r="D4813" s="1218" t="s">
        <v>2703</v>
      </c>
      <c r="E4813" s="1219" t="s">
        <v>3069</v>
      </c>
      <c r="F4813" s="1202"/>
      <c r="G4813" s="1202"/>
      <c r="H4813" s="1202" t="s">
        <v>2686</v>
      </c>
      <c r="I4813" s="1202" t="s">
        <v>53</v>
      </c>
      <c r="J4813" s="1202" t="s">
        <v>3071</v>
      </c>
      <c r="K4813" s="1202"/>
      <c r="L4813" s="1202" t="s">
        <v>747</v>
      </c>
      <c r="M4813" s="1202" t="s">
        <v>2684</v>
      </c>
      <c r="N4813" s="1202" t="s">
        <v>810</v>
      </c>
      <c r="O4813" s="1203" t="s">
        <v>750</v>
      </c>
      <c r="P4813" s="1203" t="s">
        <v>811</v>
      </c>
      <c r="Q4813" s="1203" t="s">
        <v>812</v>
      </c>
      <c r="R4813" s="1203" t="s">
        <v>813</v>
      </c>
      <c r="S4813" s="1218">
        <f>VLOOKUP($D4813,'NI-Ric'!$B$1:$W$2048,12,FALSE)</f>
        <v>0</v>
      </c>
      <c r="T4813" s="1218">
        <f>VLOOKUP($D4813,'NI-Ric'!$B$1:$W$2048,13,FALSE)</f>
        <v>0</v>
      </c>
      <c r="U4813" s="1218">
        <f>VLOOKUP($D4813,'NI-Ric'!$B$1:$W$2048,16,FALSE)</f>
        <v>0</v>
      </c>
      <c r="V4813" s="1218">
        <f>VLOOKUP($D4813,'NI-Ric'!$B$1:$W$2048,17,FALSE)</f>
        <v>0</v>
      </c>
      <c r="W4813" s="1218">
        <f>VLOOKUP($D4813,'NI-Ric'!$B$1:$W$2048,18,FALSE)</f>
        <v>0</v>
      </c>
      <c r="X4813" s="1218">
        <f>VLOOKUP($D4813,'NI-Ric'!$B$1:$W$2048,19,FALSE)</f>
        <v>0</v>
      </c>
    </row>
    <row r="4814" spans="1:24" hidden="1">
      <c r="A4814" s="509"/>
      <c r="B4814" s="509"/>
      <c r="C4814" s="509"/>
      <c r="D4814" s="1218" t="s">
        <v>2704</v>
      </c>
      <c r="E4814" s="1219" t="s">
        <v>3069</v>
      </c>
      <c r="F4814" s="1202"/>
      <c r="G4814" s="1202"/>
      <c r="H4814" s="1202" t="s">
        <v>2686</v>
      </c>
      <c r="I4814" s="1202" t="s">
        <v>53</v>
      </c>
      <c r="J4814" s="1202" t="s">
        <v>3071</v>
      </c>
      <c r="K4814" s="1202"/>
      <c r="L4814" s="1202" t="s">
        <v>747</v>
      </c>
      <c r="M4814" s="1202" t="s">
        <v>2684</v>
      </c>
      <c r="N4814" s="1202" t="s">
        <v>816</v>
      </c>
      <c r="O4814" s="1203" t="s">
        <v>750</v>
      </c>
      <c r="P4814" s="1203" t="s">
        <v>811</v>
      </c>
      <c r="Q4814" s="1203" t="s">
        <v>812</v>
      </c>
      <c r="R4814" s="1203" t="s">
        <v>813</v>
      </c>
      <c r="S4814" s="1218">
        <f>VLOOKUP($D4814,'NI-Ric'!$B$1:$W$2048,12,FALSE)</f>
        <v>0</v>
      </c>
      <c r="T4814" s="1218">
        <f>VLOOKUP($D4814,'NI-Ric'!$B$1:$W$2048,13,FALSE)</f>
        <v>0</v>
      </c>
      <c r="U4814" s="1218">
        <f>VLOOKUP($D4814,'NI-Ric'!$B$1:$W$2048,16,FALSE)</f>
        <v>0</v>
      </c>
      <c r="V4814" s="1218">
        <f>VLOOKUP($D4814,'NI-Ric'!$B$1:$W$2048,17,FALSE)</f>
        <v>0</v>
      </c>
      <c r="W4814" s="1218">
        <f>VLOOKUP($D4814,'NI-Ric'!$B$1:$W$2048,18,FALSE)</f>
        <v>0</v>
      </c>
      <c r="X4814" s="1218">
        <f>VLOOKUP($D4814,'NI-Ric'!$B$1:$W$2048,19,FALSE)</f>
        <v>0</v>
      </c>
    </row>
    <row r="4815" spans="1:24" hidden="1">
      <c r="A4815" s="509"/>
      <c r="B4815" s="509"/>
      <c r="C4815" s="509"/>
      <c r="D4815" s="1218" t="s">
        <v>2705</v>
      </c>
      <c r="E4815" s="1219" t="s">
        <v>3069</v>
      </c>
      <c r="F4815" s="1202"/>
      <c r="G4815" s="1202"/>
      <c r="H4815" s="1202" t="s">
        <v>2686</v>
      </c>
      <c r="I4815" s="1202" t="s">
        <v>53</v>
      </c>
      <c r="J4815" s="1202" t="s">
        <v>3071</v>
      </c>
      <c r="K4815" s="1202"/>
      <c r="L4815" s="1202" t="s">
        <v>747</v>
      </c>
      <c r="M4815" s="1202" t="s">
        <v>2684</v>
      </c>
      <c r="N4815" s="1203" t="s">
        <v>819</v>
      </c>
      <c r="O4815" s="1203" t="s">
        <v>750</v>
      </c>
      <c r="P4815" s="1203" t="s">
        <v>820</v>
      </c>
      <c r="Q4815" s="1203" t="s">
        <v>752</v>
      </c>
      <c r="R4815" s="1203" t="s">
        <v>821</v>
      </c>
      <c r="S4815" s="1218">
        <f>VLOOKUP($D4815,'NI-Ric'!$B$1:$W$2048,12,FALSE)</f>
        <v>0</v>
      </c>
      <c r="T4815" s="1218">
        <f>VLOOKUP($D4815,'NI-Ric'!$B$1:$W$2048,13,FALSE)</f>
        <v>0</v>
      </c>
      <c r="U4815" s="1218">
        <f>VLOOKUP($D4815,'NI-Ric'!$B$1:$W$2048,16,FALSE)</f>
        <v>0</v>
      </c>
      <c r="V4815" s="1218">
        <f>VLOOKUP($D4815,'NI-Ric'!$B$1:$W$2048,17,FALSE)</f>
        <v>0</v>
      </c>
      <c r="W4815" s="1218">
        <f>VLOOKUP($D4815,'NI-Ric'!$B$1:$W$2048,18,FALSE)</f>
        <v>0</v>
      </c>
      <c r="X4815" s="1218">
        <f>VLOOKUP($D4815,'NI-Ric'!$B$1:$W$2048,19,FALSE)</f>
        <v>0</v>
      </c>
    </row>
    <row r="4816" spans="1:24" ht="40.5" hidden="1">
      <c r="A4816" s="509"/>
      <c r="B4816" s="509"/>
      <c r="C4816" s="509"/>
      <c r="D4816" s="1218" t="s">
        <v>2706</v>
      </c>
      <c r="E4816" s="1219" t="s">
        <v>3069</v>
      </c>
      <c r="F4816" s="1202"/>
      <c r="G4816" s="1202"/>
      <c r="H4816" s="1202" t="s">
        <v>2686</v>
      </c>
      <c r="I4816" s="1202" t="s">
        <v>53</v>
      </c>
      <c r="J4816" s="1202" t="s">
        <v>3071</v>
      </c>
      <c r="K4816" s="1202"/>
      <c r="L4816" s="1202" t="s">
        <v>747</v>
      </c>
      <c r="M4816" s="1202" t="s">
        <v>2684</v>
      </c>
      <c r="N4816" s="1203" t="s">
        <v>823</v>
      </c>
      <c r="O4816" s="1203" t="s">
        <v>750</v>
      </c>
      <c r="P4816" s="1203" t="s">
        <v>811</v>
      </c>
      <c r="Q4816" s="1203" t="s">
        <v>812</v>
      </c>
      <c r="R4816" s="1203" t="s">
        <v>813</v>
      </c>
      <c r="S4816" s="1218">
        <f>VLOOKUP($D4816,'NI-Ric'!$B$1:$W$2048,12,FALSE)</f>
        <v>0</v>
      </c>
      <c r="T4816" s="1218">
        <f>VLOOKUP($D4816,'NI-Ric'!$B$1:$W$2048,13,FALSE)</f>
        <v>0</v>
      </c>
      <c r="U4816" s="1218">
        <f>VLOOKUP($D4816,'NI-Ric'!$B$1:$W$2048,16,FALSE)</f>
        <v>0</v>
      </c>
      <c r="V4816" s="1218">
        <f>VLOOKUP($D4816,'NI-Ric'!$B$1:$W$2048,17,FALSE)</f>
        <v>0</v>
      </c>
      <c r="W4816" s="1218">
        <f>VLOOKUP($D4816,'NI-Ric'!$B$1:$W$2048,18,FALSE)</f>
        <v>0</v>
      </c>
      <c r="X4816" s="1218">
        <f>VLOOKUP($D4816,'NI-Ric'!$B$1:$W$2048,19,FALSE)</f>
        <v>0</v>
      </c>
    </row>
    <row r="4817" spans="1:24" ht="27" hidden="1">
      <c r="A4817" s="509"/>
      <c r="B4817" s="509"/>
      <c r="C4817" s="509"/>
      <c r="D4817" s="1218" t="s">
        <v>2707</v>
      </c>
      <c r="E4817" s="1219" t="s">
        <v>3069</v>
      </c>
      <c r="F4817" s="1202"/>
      <c r="G4817" s="1202"/>
      <c r="H4817" s="1202" t="s">
        <v>2686</v>
      </c>
      <c r="I4817" s="1202" t="s">
        <v>53</v>
      </c>
      <c r="J4817" s="1202" t="s">
        <v>3071</v>
      </c>
      <c r="K4817" s="1202"/>
      <c r="L4817" s="1202" t="s">
        <v>747</v>
      </c>
      <c r="M4817" s="1202" t="s">
        <v>2684</v>
      </c>
      <c r="N4817" s="1203" t="s">
        <v>825</v>
      </c>
      <c r="O4817" s="1203" t="s">
        <v>750</v>
      </c>
      <c r="P4817" s="1203" t="s">
        <v>811</v>
      </c>
      <c r="Q4817" s="1203" t="s">
        <v>812</v>
      </c>
      <c r="R4817" s="1203" t="s">
        <v>813</v>
      </c>
      <c r="S4817" s="1218">
        <f>VLOOKUP($D4817,'NI-Ric'!$B$1:$W$2048,12,FALSE)</f>
        <v>0</v>
      </c>
      <c r="T4817" s="1218">
        <f>VLOOKUP($D4817,'NI-Ric'!$B$1:$W$2048,13,FALSE)</f>
        <v>0</v>
      </c>
      <c r="U4817" s="1218">
        <f>VLOOKUP($D4817,'NI-Ric'!$B$1:$W$2048,16,FALSE)</f>
        <v>0</v>
      </c>
      <c r="V4817" s="1218">
        <f>VLOOKUP($D4817,'NI-Ric'!$B$1:$W$2048,17,FALSE)</f>
        <v>0</v>
      </c>
      <c r="W4817" s="1218">
        <f>VLOOKUP($D4817,'NI-Ric'!$B$1:$W$2048,18,FALSE)</f>
        <v>0</v>
      </c>
      <c r="X4817" s="1218">
        <f>VLOOKUP($D4817,'NI-Ric'!$B$1:$W$2048,19,FALSE)</f>
        <v>0</v>
      </c>
    </row>
    <row r="4818" spans="1:24" hidden="1">
      <c r="A4818" s="509"/>
      <c r="B4818" s="509"/>
      <c r="C4818" s="509"/>
      <c r="D4818" s="1218" t="s">
        <v>2708</v>
      </c>
      <c r="E4818" s="1219" t="s">
        <v>3069</v>
      </c>
      <c r="F4818" s="1202"/>
      <c r="G4818" s="1202"/>
      <c r="H4818" s="1202" t="s">
        <v>2686</v>
      </c>
      <c r="I4818" s="1202" t="s">
        <v>53</v>
      </c>
      <c r="J4818" s="1202" t="s">
        <v>3071</v>
      </c>
      <c r="K4818" s="1202"/>
      <c r="L4818" s="1202" t="s">
        <v>747</v>
      </c>
      <c r="M4818" s="1202" t="s">
        <v>2684</v>
      </c>
      <c r="N4818" s="1203" t="s">
        <v>827</v>
      </c>
      <c r="O4818" s="1203" t="s">
        <v>750</v>
      </c>
      <c r="P4818" s="1203" t="s">
        <v>811</v>
      </c>
      <c r="Q4818" s="1203" t="s">
        <v>812</v>
      </c>
      <c r="R4818" s="1203" t="s">
        <v>813</v>
      </c>
      <c r="S4818" s="1218">
        <f>VLOOKUP($D4818,'NI-Ric'!$B$1:$W$2048,12,FALSE)</f>
        <v>0</v>
      </c>
      <c r="T4818" s="1218">
        <f>VLOOKUP($D4818,'NI-Ric'!$B$1:$W$2048,13,FALSE)</f>
        <v>0</v>
      </c>
      <c r="U4818" s="1218">
        <f>VLOOKUP($D4818,'NI-Ric'!$B$1:$W$2048,16,FALSE)</f>
        <v>0</v>
      </c>
      <c r="V4818" s="1218">
        <f>VLOOKUP($D4818,'NI-Ric'!$B$1:$W$2048,17,FALSE)</f>
        <v>0</v>
      </c>
      <c r="W4818" s="1218">
        <f>VLOOKUP($D4818,'NI-Ric'!$B$1:$W$2048,18,FALSE)</f>
        <v>0</v>
      </c>
      <c r="X4818" s="1218">
        <f>VLOOKUP($D4818,'NI-Ric'!$B$1:$W$2048,19,FALSE)</f>
        <v>0</v>
      </c>
    </row>
    <row r="4819" spans="1:24" hidden="1">
      <c r="A4819" s="509"/>
      <c r="B4819" s="509"/>
      <c r="C4819" s="509"/>
      <c r="D4819" s="1218" t="s">
        <v>2709</v>
      </c>
      <c r="E4819" s="1219" t="s">
        <v>3069</v>
      </c>
      <c r="F4819" s="1202"/>
      <c r="G4819" s="1202"/>
      <c r="H4819" s="1202" t="s">
        <v>2686</v>
      </c>
      <c r="I4819" s="1202" t="s">
        <v>53</v>
      </c>
      <c r="J4819" s="1202" t="s">
        <v>3071</v>
      </c>
      <c r="K4819" s="1202"/>
      <c r="L4819" s="1202" t="s">
        <v>747</v>
      </c>
      <c r="M4819" s="1202" t="s">
        <v>2684</v>
      </c>
      <c r="N4819" s="1203" t="s">
        <v>829</v>
      </c>
      <c r="O4819" s="1203" t="s">
        <v>750</v>
      </c>
      <c r="P4819" s="1203" t="s">
        <v>811</v>
      </c>
      <c r="Q4819" s="1203" t="s">
        <v>812</v>
      </c>
      <c r="R4819" s="1203" t="s">
        <v>813</v>
      </c>
      <c r="S4819" s="1218">
        <f>VLOOKUP($D4819,'NI-Ric'!$B$1:$W$2048,12,FALSE)</f>
        <v>0</v>
      </c>
      <c r="T4819" s="1218">
        <f>VLOOKUP($D4819,'NI-Ric'!$B$1:$W$2048,13,FALSE)</f>
        <v>0</v>
      </c>
      <c r="U4819" s="1218">
        <f>VLOOKUP($D4819,'NI-Ric'!$B$1:$W$2048,16,FALSE)</f>
        <v>0</v>
      </c>
      <c r="V4819" s="1218">
        <f>VLOOKUP($D4819,'NI-Ric'!$B$1:$W$2048,17,FALSE)</f>
        <v>0</v>
      </c>
      <c r="W4819" s="1218">
        <f>VLOOKUP($D4819,'NI-Ric'!$B$1:$W$2048,18,FALSE)</f>
        <v>0</v>
      </c>
      <c r="X4819" s="1218">
        <f>VLOOKUP($D4819,'NI-Ric'!$B$1:$W$2048,19,FALSE)</f>
        <v>0</v>
      </c>
    </row>
    <row r="4820" spans="1:24" ht="27" hidden="1">
      <c r="A4820" s="509"/>
      <c r="B4820" s="509"/>
      <c r="C4820" s="509"/>
      <c r="D4820" s="1218" t="s">
        <v>2710</v>
      </c>
      <c r="E4820" s="1219" t="s">
        <v>3069</v>
      </c>
      <c r="F4820" s="1202"/>
      <c r="G4820" s="1202"/>
      <c r="H4820" s="1202" t="s">
        <v>2686</v>
      </c>
      <c r="I4820" s="1202" t="s">
        <v>53</v>
      </c>
      <c r="J4820" s="1202" t="s">
        <v>3071</v>
      </c>
      <c r="K4820" s="1202"/>
      <c r="L4820" s="1202" t="s">
        <v>747</v>
      </c>
      <c r="M4820" s="1202" t="s">
        <v>2684</v>
      </c>
      <c r="N4820" s="1203" t="s">
        <v>831</v>
      </c>
      <c r="O4820" s="1203" t="s">
        <v>750</v>
      </c>
      <c r="P4820" s="1203" t="s">
        <v>811</v>
      </c>
      <c r="Q4820" s="1203" t="s">
        <v>812</v>
      </c>
      <c r="R4820" s="1203" t="s">
        <v>813</v>
      </c>
      <c r="S4820" s="1218">
        <f>VLOOKUP($D4820,'NI-Ric'!$B$1:$W$2048,12,FALSE)</f>
        <v>0</v>
      </c>
      <c r="T4820" s="1218">
        <f>VLOOKUP($D4820,'NI-Ric'!$B$1:$W$2048,13,FALSE)</f>
        <v>0</v>
      </c>
      <c r="U4820" s="1218">
        <f>VLOOKUP($D4820,'NI-Ric'!$B$1:$W$2048,16,FALSE)</f>
        <v>0</v>
      </c>
      <c r="V4820" s="1218">
        <f>VLOOKUP($D4820,'NI-Ric'!$B$1:$W$2048,17,FALSE)</f>
        <v>0</v>
      </c>
      <c r="W4820" s="1218">
        <f>VLOOKUP($D4820,'NI-Ric'!$B$1:$W$2048,18,FALSE)</f>
        <v>0</v>
      </c>
      <c r="X4820" s="1218">
        <f>VLOOKUP($D4820,'NI-Ric'!$B$1:$W$2048,19,FALSE)</f>
        <v>0</v>
      </c>
    </row>
    <row r="4821" spans="1:24" ht="27" hidden="1">
      <c r="A4821" s="509"/>
      <c r="B4821" s="509"/>
      <c r="C4821" s="509"/>
      <c r="D4821" s="1218" t="s">
        <v>2711</v>
      </c>
      <c r="E4821" s="1219" t="s">
        <v>3069</v>
      </c>
      <c r="F4821" s="1202"/>
      <c r="G4821" s="1202"/>
      <c r="H4821" s="1202" t="s">
        <v>2686</v>
      </c>
      <c r="I4821" s="1202" t="s">
        <v>53</v>
      </c>
      <c r="J4821" s="1202" t="s">
        <v>3071</v>
      </c>
      <c r="K4821" s="1202"/>
      <c r="L4821" s="1202" t="s">
        <v>747</v>
      </c>
      <c r="M4821" s="1202" t="s">
        <v>2684</v>
      </c>
      <c r="N4821" s="1203" t="s">
        <v>833</v>
      </c>
      <c r="O4821" s="1203" t="s">
        <v>750</v>
      </c>
      <c r="P4821" s="1203" t="s">
        <v>811</v>
      </c>
      <c r="Q4821" s="1203" t="s">
        <v>812</v>
      </c>
      <c r="R4821" s="1203" t="s">
        <v>813</v>
      </c>
      <c r="S4821" s="1218">
        <f>VLOOKUP($D4821,'NI-Ric'!$B$1:$W$2048,12,FALSE)</f>
        <v>0</v>
      </c>
      <c r="T4821" s="1218">
        <f>VLOOKUP($D4821,'NI-Ric'!$B$1:$W$2048,13,FALSE)</f>
        <v>0</v>
      </c>
      <c r="U4821" s="1218">
        <f>VLOOKUP($D4821,'NI-Ric'!$B$1:$W$2048,16,FALSE)</f>
        <v>0</v>
      </c>
      <c r="V4821" s="1218">
        <f>VLOOKUP($D4821,'NI-Ric'!$B$1:$W$2048,17,FALSE)</f>
        <v>0</v>
      </c>
      <c r="W4821" s="1218">
        <f>VLOOKUP($D4821,'NI-Ric'!$B$1:$W$2048,18,FALSE)</f>
        <v>0</v>
      </c>
      <c r="X4821" s="1218">
        <f>VLOOKUP($D4821,'NI-Ric'!$B$1:$W$2048,19,FALSE)</f>
        <v>0</v>
      </c>
    </row>
    <row r="4822" spans="1:24" hidden="1">
      <c r="A4822" s="509"/>
      <c r="B4822" s="509"/>
      <c r="C4822" s="509"/>
      <c r="D4822" s="1218" t="s">
        <v>2712</v>
      </c>
      <c r="E4822" s="1219" t="s">
        <v>3069</v>
      </c>
      <c r="F4822" s="1202"/>
      <c r="G4822" s="1202"/>
      <c r="H4822" s="1202" t="s">
        <v>2686</v>
      </c>
      <c r="I4822" s="1202" t="s">
        <v>53</v>
      </c>
      <c r="J4822" s="1202" t="s">
        <v>3071</v>
      </c>
      <c r="K4822" s="1202"/>
      <c r="L4822" s="1202" t="s">
        <v>747</v>
      </c>
      <c r="M4822" s="1202" t="s">
        <v>2684</v>
      </c>
      <c r="N4822" s="1203" t="s">
        <v>835</v>
      </c>
      <c r="O4822" s="1203" t="s">
        <v>750</v>
      </c>
      <c r="P4822" s="1203" t="s">
        <v>811</v>
      </c>
      <c r="Q4822" s="1203" t="s">
        <v>812</v>
      </c>
      <c r="R4822" s="1203" t="s">
        <v>813</v>
      </c>
      <c r="S4822" s="1218">
        <f>VLOOKUP($D4822,'NI-Ric'!$B$1:$W$2048,12,FALSE)</f>
        <v>0</v>
      </c>
      <c r="T4822" s="1218">
        <f>VLOOKUP($D4822,'NI-Ric'!$B$1:$W$2048,13,FALSE)</f>
        <v>0</v>
      </c>
      <c r="U4822" s="1218">
        <f>VLOOKUP($D4822,'NI-Ric'!$B$1:$W$2048,16,FALSE)</f>
        <v>0</v>
      </c>
      <c r="V4822" s="1218">
        <f>VLOOKUP($D4822,'NI-Ric'!$B$1:$W$2048,17,FALSE)</f>
        <v>0</v>
      </c>
      <c r="W4822" s="1218">
        <f>VLOOKUP($D4822,'NI-Ric'!$B$1:$W$2048,18,FALSE)</f>
        <v>0</v>
      </c>
      <c r="X4822" s="1218">
        <f>VLOOKUP($D4822,'NI-Ric'!$B$1:$W$2048,19,FALSE)</f>
        <v>0</v>
      </c>
    </row>
    <row r="4823" spans="1:24" ht="27" hidden="1">
      <c r="A4823" s="509"/>
      <c r="B4823" s="509"/>
      <c r="C4823" s="509"/>
      <c r="D4823" s="1218" t="s">
        <v>2713</v>
      </c>
      <c r="E4823" s="1219" t="s">
        <v>3069</v>
      </c>
      <c r="F4823" s="1202"/>
      <c r="G4823" s="1202"/>
      <c r="H4823" s="1202" t="s">
        <v>2686</v>
      </c>
      <c r="I4823" s="1202" t="s">
        <v>53</v>
      </c>
      <c r="J4823" s="1202" t="s">
        <v>3071</v>
      </c>
      <c r="K4823" s="1202"/>
      <c r="L4823" s="1202" t="s">
        <v>747</v>
      </c>
      <c r="M4823" s="1202" t="s">
        <v>2684</v>
      </c>
      <c r="N4823" s="1203" t="s">
        <v>837</v>
      </c>
      <c r="O4823" s="1203" t="s">
        <v>750</v>
      </c>
      <c r="P4823" s="1203" t="s">
        <v>811</v>
      </c>
      <c r="Q4823" s="1203" t="s">
        <v>812</v>
      </c>
      <c r="R4823" s="1203" t="s">
        <v>813</v>
      </c>
      <c r="S4823" s="1218">
        <f>VLOOKUP($D4823,'NI-Ric'!$B$1:$W$2048,12,FALSE)</f>
        <v>0</v>
      </c>
      <c r="T4823" s="1218">
        <f>VLOOKUP($D4823,'NI-Ric'!$B$1:$W$2048,13,FALSE)</f>
        <v>0</v>
      </c>
      <c r="U4823" s="1218">
        <f>VLOOKUP($D4823,'NI-Ric'!$B$1:$W$2048,16,FALSE)</f>
        <v>0</v>
      </c>
      <c r="V4823" s="1218">
        <f>VLOOKUP($D4823,'NI-Ric'!$B$1:$W$2048,17,FALSE)</f>
        <v>0</v>
      </c>
      <c r="W4823" s="1218">
        <f>VLOOKUP($D4823,'NI-Ric'!$B$1:$W$2048,18,FALSE)</f>
        <v>0</v>
      </c>
      <c r="X4823" s="1218">
        <f>VLOOKUP($D4823,'NI-Ric'!$B$1:$W$2048,19,FALSE)</f>
        <v>0</v>
      </c>
    </row>
    <row r="4824" spans="1:24" ht="27" hidden="1">
      <c r="A4824" s="509"/>
      <c r="B4824" s="509"/>
      <c r="C4824" s="509"/>
      <c r="D4824" s="1218" t="s">
        <v>2714</v>
      </c>
      <c r="E4824" s="1219" t="s">
        <v>3069</v>
      </c>
      <c r="F4824" s="1202"/>
      <c r="G4824" s="1202"/>
      <c r="H4824" s="1202" t="s">
        <v>2686</v>
      </c>
      <c r="I4824" s="1202" t="s">
        <v>53</v>
      </c>
      <c r="J4824" s="1202" t="s">
        <v>3071</v>
      </c>
      <c r="K4824" s="1202"/>
      <c r="L4824" s="1202" t="s">
        <v>747</v>
      </c>
      <c r="M4824" s="1202" t="s">
        <v>2684</v>
      </c>
      <c r="N4824" s="1203" t="s">
        <v>839</v>
      </c>
      <c r="O4824" s="1203" t="s">
        <v>750</v>
      </c>
      <c r="P4824" s="1203" t="s">
        <v>811</v>
      </c>
      <c r="Q4824" s="1203" t="s">
        <v>812</v>
      </c>
      <c r="R4824" s="1203" t="s">
        <v>813</v>
      </c>
      <c r="S4824" s="1218">
        <f>VLOOKUP($D4824,'NI-Ric'!$B$1:$W$2048,12,FALSE)</f>
        <v>0</v>
      </c>
      <c r="T4824" s="1218">
        <f>VLOOKUP($D4824,'NI-Ric'!$B$1:$W$2048,13,FALSE)</f>
        <v>0</v>
      </c>
      <c r="U4824" s="1218">
        <f>VLOOKUP($D4824,'NI-Ric'!$B$1:$W$2048,16,FALSE)</f>
        <v>0</v>
      </c>
      <c r="V4824" s="1218">
        <f>VLOOKUP($D4824,'NI-Ric'!$B$1:$W$2048,17,FALSE)</f>
        <v>0</v>
      </c>
      <c r="W4824" s="1218">
        <f>VLOOKUP($D4824,'NI-Ric'!$B$1:$W$2048,18,FALSE)</f>
        <v>0</v>
      </c>
      <c r="X4824" s="1218">
        <f>VLOOKUP($D4824,'NI-Ric'!$B$1:$W$2048,19,FALSE)</f>
        <v>0</v>
      </c>
    </row>
    <row r="4825" spans="1:24" hidden="1">
      <c r="A4825" s="509"/>
      <c r="B4825" s="509"/>
      <c r="C4825" s="509"/>
      <c r="D4825" s="1218" t="s">
        <v>2715</v>
      </c>
      <c r="E4825" s="1219" t="s">
        <v>3069</v>
      </c>
      <c r="F4825" s="1202"/>
      <c r="G4825" s="1202"/>
      <c r="H4825" s="1202" t="s">
        <v>2686</v>
      </c>
      <c r="I4825" s="1202" t="s">
        <v>53</v>
      </c>
      <c r="J4825" s="1202" t="s">
        <v>3071</v>
      </c>
      <c r="K4825" s="1202"/>
      <c r="L4825" s="1202" t="s">
        <v>747</v>
      </c>
      <c r="M4825" s="1202" t="s">
        <v>2684</v>
      </c>
      <c r="N4825" s="1202" t="s">
        <v>841</v>
      </c>
      <c r="O4825" s="1203" t="s">
        <v>750</v>
      </c>
      <c r="P4825" s="1203" t="s">
        <v>811</v>
      </c>
      <c r="Q4825" s="1203" t="s">
        <v>812</v>
      </c>
      <c r="R4825" s="1203" t="s">
        <v>813</v>
      </c>
      <c r="S4825" s="1218">
        <f>VLOOKUP($D4825,'NI-Ric'!$B$1:$W$2048,12,FALSE)</f>
        <v>0</v>
      </c>
      <c r="T4825" s="1218">
        <f>VLOOKUP($D4825,'NI-Ric'!$B$1:$W$2048,13,FALSE)</f>
        <v>0</v>
      </c>
      <c r="U4825" s="1218">
        <f>VLOOKUP($D4825,'NI-Ric'!$B$1:$W$2048,16,FALSE)</f>
        <v>0</v>
      </c>
      <c r="V4825" s="1218">
        <f>VLOOKUP($D4825,'NI-Ric'!$B$1:$W$2048,17,FALSE)</f>
        <v>0</v>
      </c>
      <c r="W4825" s="1218">
        <f>VLOOKUP($D4825,'NI-Ric'!$B$1:$W$2048,18,FALSE)</f>
        <v>0</v>
      </c>
      <c r="X4825" s="1218">
        <f>VLOOKUP($D4825,'NI-Ric'!$B$1:$W$2048,19,FALSE)</f>
        <v>0</v>
      </c>
    </row>
    <row r="4826" spans="1:24" hidden="1">
      <c r="A4826" s="509"/>
      <c r="B4826" s="509"/>
      <c r="C4826" s="509"/>
      <c r="D4826" s="1218" t="s">
        <v>2716</v>
      </c>
      <c r="E4826" s="1219" t="s">
        <v>3069</v>
      </c>
      <c r="F4826" s="1202"/>
      <c r="G4826" s="1202"/>
      <c r="H4826" s="1202" t="s">
        <v>2686</v>
      </c>
      <c r="I4826" s="1202" t="s">
        <v>53</v>
      </c>
      <c r="J4826" s="1202" t="s">
        <v>3071</v>
      </c>
      <c r="K4826" s="1202"/>
      <c r="L4826" s="1202" t="s">
        <v>747</v>
      </c>
      <c r="M4826" s="1202" t="s">
        <v>2684</v>
      </c>
      <c r="N4826" s="1202" t="s">
        <v>843</v>
      </c>
      <c r="O4826" s="1207" t="s">
        <v>750</v>
      </c>
      <c r="P4826" s="1207" t="s">
        <v>811</v>
      </c>
      <c r="Q4826" s="1207" t="s">
        <v>812</v>
      </c>
      <c r="R4826" s="1207" t="s">
        <v>813</v>
      </c>
      <c r="S4826" s="1218">
        <f>VLOOKUP($D4826,'NI-Ric'!$B$1:$W$2048,12,FALSE)</f>
        <v>0</v>
      </c>
      <c r="T4826" s="1218">
        <f>VLOOKUP($D4826,'NI-Ric'!$B$1:$W$2048,13,FALSE)</f>
        <v>0</v>
      </c>
      <c r="U4826" s="1218">
        <f>VLOOKUP($D4826,'NI-Ric'!$B$1:$W$2048,16,FALSE)</f>
        <v>0</v>
      </c>
      <c r="V4826" s="1218">
        <f>VLOOKUP($D4826,'NI-Ric'!$B$1:$W$2048,17,FALSE)</f>
        <v>0</v>
      </c>
      <c r="W4826" s="1218">
        <f>VLOOKUP($D4826,'NI-Ric'!$B$1:$W$2048,18,FALSE)</f>
        <v>0</v>
      </c>
      <c r="X4826" s="1218">
        <f>VLOOKUP($D4826,'NI-Ric'!$B$1:$W$2048,19,FALSE)</f>
        <v>0</v>
      </c>
    </row>
    <row r="4827" spans="1:24" hidden="1">
      <c r="A4827" s="509"/>
      <c r="B4827" s="509"/>
      <c r="C4827" s="509"/>
      <c r="D4827" s="1218" t="s">
        <v>2717</v>
      </c>
      <c r="E4827" s="1219" t="s">
        <v>3069</v>
      </c>
      <c r="F4827" s="1202"/>
      <c r="G4827" s="1202"/>
      <c r="H4827" s="1202" t="s">
        <v>2686</v>
      </c>
      <c r="I4827" s="1202" t="s">
        <v>53</v>
      </c>
      <c r="J4827" s="1202" t="s">
        <v>3071</v>
      </c>
      <c r="K4827" s="1202"/>
      <c r="L4827" s="1202" t="s">
        <v>747</v>
      </c>
      <c r="M4827" s="1202" t="s">
        <v>2684</v>
      </c>
      <c r="N4827" s="1202" t="s">
        <v>845</v>
      </c>
      <c r="O4827" s="1207" t="s">
        <v>750</v>
      </c>
      <c r="P4827" s="1207" t="s">
        <v>811</v>
      </c>
      <c r="Q4827" s="1207" t="s">
        <v>812</v>
      </c>
      <c r="R4827" s="1207" t="s">
        <v>813</v>
      </c>
      <c r="S4827" s="1218">
        <f>VLOOKUP($D4827,'NI-Ric'!$B$1:$W$2048,12,FALSE)</f>
        <v>0</v>
      </c>
      <c r="T4827" s="1218">
        <f>VLOOKUP($D4827,'NI-Ric'!$B$1:$W$2048,13,FALSE)</f>
        <v>0</v>
      </c>
      <c r="U4827" s="1218">
        <f>VLOOKUP($D4827,'NI-Ric'!$B$1:$W$2048,16,FALSE)</f>
        <v>0</v>
      </c>
      <c r="V4827" s="1218">
        <f>VLOOKUP($D4827,'NI-Ric'!$B$1:$W$2048,17,FALSE)</f>
        <v>0</v>
      </c>
      <c r="W4827" s="1218">
        <f>VLOOKUP($D4827,'NI-Ric'!$B$1:$W$2048,18,FALSE)</f>
        <v>0</v>
      </c>
      <c r="X4827" s="1218">
        <f>VLOOKUP($D4827,'NI-Ric'!$B$1:$W$2048,19,FALSE)</f>
        <v>0</v>
      </c>
    </row>
    <row r="4828" spans="1:24" hidden="1">
      <c r="A4828" s="509"/>
      <c r="B4828" s="509"/>
      <c r="C4828" s="509"/>
      <c r="D4828" s="1218" t="s">
        <v>2718</v>
      </c>
      <c r="E4828" s="1219" t="s">
        <v>3069</v>
      </c>
      <c r="F4828" s="1202"/>
      <c r="G4828" s="1202"/>
      <c r="H4828" s="1202" t="s">
        <v>2686</v>
      </c>
      <c r="I4828" s="1202" t="s">
        <v>53</v>
      </c>
      <c r="J4828" s="1202" t="s">
        <v>3071</v>
      </c>
      <c r="K4828" s="1202"/>
      <c r="L4828" s="1202" t="s">
        <v>747</v>
      </c>
      <c r="M4828" s="1202" t="s">
        <v>2684</v>
      </c>
      <c r="N4828" s="1203" t="s">
        <v>2719</v>
      </c>
      <c r="O4828" s="1203" t="s">
        <v>750</v>
      </c>
      <c r="P4828" s="1203" t="s">
        <v>820</v>
      </c>
      <c r="Q4828" s="1203" t="s">
        <v>752</v>
      </c>
      <c r="R4828" s="1203" t="s">
        <v>807</v>
      </c>
      <c r="S4828" s="1218">
        <f>VLOOKUP($D4828,'NI-Ric'!$B$1:$W$2048,12,FALSE)</f>
        <v>0</v>
      </c>
      <c r="T4828" s="1218">
        <f>VLOOKUP($D4828,'NI-Ric'!$B$1:$W$2048,13,FALSE)</f>
        <v>0</v>
      </c>
      <c r="U4828" s="1218">
        <f>VLOOKUP($D4828,'NI-Ric'!$B$1:$W$2048,16,FALSE)</f>
        <v>0</v>
      </c>
      <c r="V4828" s="1218">
        <f>VLOOKUP($D4828,'NI-Ric'!$B$1:$W$2048,17,FALSE)</f>
        <v>0</v>
      </c>
      <c r="W4828" s="1218">
        <f>VLOOKUP($D4828,'NI-Ric'!$B$1:$W$2048,18,FALSE)</f>
        <v>0</v>
      </c>
      <c r="X4828" s="1218">
        <f>VLOOKUP($D4828,'NI-Ric'!$B$1:$W$2048,19,FALSE)</f>
        <v>0</v>
      </c>
    </row>
    <row r="4829" spans="1:24" hidden="1">
      <c r="A4829" s="509"/>
      <c r="B4829" s="509"/>
      <c r="C4829" s="509"/>
      <c r="D4829" s="1218" t="s">
        <v>2720</v>
      </c>
      <c r="E4829" s="1219" t="s">
        <v>3069</v>
      </c>
      <c r="F4829" s="1202"/>
      <c r="G4829" s="1202"/>
      <c r="H4829" s="1202" t="s">
        <v>2686</v>
      </c>
      <c r="I4829" s="1202" t="s">
        <v>53</v>
      </c>
      <c r="J4829" s="1202" t="s">
        <v>3071</v>
      </c>
      <c r="K4829" s="1202"/>
      <c r="L4829" s="1202" t="s">
        <v>747</v>
      </c>
      <c r="M4829" s="1202" t="s">
        <v>2684</v>
      </c>
      <c r="N4829" s="1203" t="s">
        <v>2721</v>
      </c>
      <c r="O4829" s="1203" t="s">
        <v>73</v>
      </c>
      <c r="P4829" s="1203" t="s">
        <v>73</v>
      </c>
      <c r="Q4829" s="1203" t="s">
        <v>812</v>
      </c>
      <c r="R4829" s="1203" t="s">
        <v>813</v>
      </c>
      <c r="S4829" s="1218">
        <f>VLOOKUP($D4829,'NI-Ric'!$B$1:$W$2048,12,FALSE)</f>
        <v>0</v>
      </c>
      <c r="T4829" s="1218">
        <f>VLOOKUP($D4829,'NI-Ric'!$B$1:$W$2048,13,FALSE)</f>
        <v>0</v>
      </c>
      <c r="U4829" s="1218">
        <f>VLOOKUP($D4829,'NI-Ric'!$B$1:$W$2048,16,FALSE)</f>
        <v>0</v>
      </c>
      <c r="V4829" s="1218">
        <f>VLOOKUP($D4829,'NI-Ric'!$B$1:$W$2048,17,FALSE)</f>
        <v>0</v>
      </c>
      <c r="W4829" s="1218">
        <f>VLOOKUP($D4829,'NI-Ric'!$B$1:$W$2048,18,FALSE)</f>
        <v>0</v>
      </c>
      <c r="X4829" s="1218">
        <f>VLOOKUP($D4829,'NI-Ric'!$B$1:$W$2048,19,FALSE)</f>
        <v>0</v>
      </c>
    </row>
    <row r="4830" spans="1:24" hidden="1">
      <c r="A4830" s="509"/>
      <c r="B4830" s="509"/>
      <c r="C4830" s="509"/>
      <c r="D4830" s="1218" t="s">
        <v>2722</v>
      </c>
      <c r="E4830" s="1219" t="s">
        <v>3069</v>
      </c>
      <c r="F4830" s="1202"/>
      <c r="G4830" s="1202"/>
      <c r="H4830" s="1202" t="s">
        <v>2686</v>
      </c>
      <c r="I4830" s="1202" t="s">
        <v>53</v>
      </c>
      <c r="J4830" s="1202" t="s">
        <v>3071</v>
      </c>
      <c r="K4830" s="1202"/>
      <c r="L4830" s="1202" t="s">
        <v>747</v>
      </c>
      <c r="M4830" s="1202" t="s">
        <v>2684</v>
      </c>
      <c r="N4830" s="1203" t="s">
        <v>2723</v>
      </c>
      <c r="O4830" s="1203" t="s">
        <v>73</v>
      </c>
      <c r="P4830" s="1203" t="s">
        <v>73</v>
      </c>
      <c r="Q4830" s="1203" t="s">
        <v>812</v>
      </c>
      <c r="R4830" s="1203" t="s">
        <v>813</v>
      </c>
      <c r="S4830" s="1218">
        <f>VLOOKUP($D4830,'NI-Ric'!$B$1:$W$2048,12,FALSE)</f>
        <v>0</v>
      </c>
      <c r="T4830" s="1218">
        <f>VLOOKUP($D4830,'NI-Ric'!$B$1:$W$2048,13,FALSE)</f>
        <v>0</v>
      </c>
      <c r="U4830" s="1218">
        <f>VLOOKUP($D4830,'NI-Ric'!$B$1:$W$2048,16,FALSE)</f>
        <v>0</v>
      </c>
      <c r="V4830" s="1218">
        <f>VLOOKUP($D4830,'NI-Ric'!$B$1:$W$2048,17,FALSE)</f>
        <v>0</v>
      </c>
      <c r="W4830" s="1218">
        <f>VLOOKUP($D4830,'NI-Ric'!$B$1:$W$2048,18,FALSE)</f>
        <v>0</v>
      </c>
      <c r="X4830" s="1218">
        <f>VLOOKUP($D4830,'NI-Ric'!$B$1:$W$2048,19,FALSE)</f>
        <v>0</v>
      </c>
    </row>
    <row r="4831" spans="1:24" hidden="1">
      <c r="A4831" s="509"/>
      <c r="B4831" s="509"/>
      <c r="C4831" s="509"/>
      <c r="D4831" s="1218" t="s">
        <v>2724</v>
      </c>
      <c r="E4831" s="1219" t="s">
        <v>3069</v>
      </c>
      <c r="F4831" s="1202"/>
      <c r="G4831" s="1202"/>
      <c r="H4831" s="1202" t="s">
        <v>2686</v>
      </c>
      <c r="I4831" s="1202" t="s">
        <v>53</v>
      </c>
      <c r="J4831" s="1202" t="s">
        <v>3071</v>
      </c>
      <c r="K4831" s="1202"/>
      <c r="L4831" s="1202" t="s">
        <v>747</v>
      </c>
      <c r="M4831" s="1202" t="s">
        <v>2684</v>
      </c>
      <c r="N4831" s="1202" t="s">
        <v>855</v>
      </c>
      <c r="O4831" s="1203" t="s">
        <v>750</v>
      </c>
      <c r="P4831" s="1203" t="s">
        <v>811</v>
      </c>
      <c r="Q4831" s="1203" t="s">
        <v>812</v>
      </c>
      <c r="R4831" s="1203" t="s">
        <v>813</v>
      </c>
      <c r="S4831" s="1218">
        <f>VLOOKUP($D4831,'NI-Ric'!$B$1:$W$2048,12,FALSE)</f>
        <v>0</v>
      </c>
      <c r="T4831" s="1218">
        <f>VLOOKUP($D4831,'NI-Ric'!$B$1:$W$2048,13,FALSE)</f>
        <v>0</v>
      </c>
      <c r="U4831" s="1218">
        <f>VLOOKUP($D4831,'NI-Ric'!$B$1:$W$2048,16,FALSE)</f>
        <v>0</v>
      </c>
      <c r="V4831" s="1218">
        <f>VLOOKUP($D4831,'NI-Ric'!$B$1:$W$2048,17,FALSE)</f>
        <v>0</v>
      </c>
      <c r="W4831" s="1218">
        <f>VLOOKUP($D4831,'NI-Ric'!$B$1:$W$2048,18,FALSE)</f>
        <v>0</v>
      </c>
      <c r="X4831" s="1218">
        <f>VLOOKUP($D4831,'NI-Ric'!$B$1:$W$2048,19,FALSE)</f>
        <v>0</v>
      </c>
    </row>
    <row r="4832" spans="1:24" hidden="1">
      <c r="A4832" s="509"/>
      <c r="B4832" s="509"/>
      <c r="C4832" s="509"/>
      <c r="D4832" s="1218" t="s">
        <v>2725</v>
      </c>
      <c r="E4832" s="1219" t="s">
        <v>3069</v>
      </c>
      <c r="F4832" s="1202"/>
      <c r="G4832" s="1202"/>
      <c r="H4832" s="1202" t="s">
        <v>2686</v>
      </c>
      <c r="I4832" s="1202" t="s">
        <v>53</v>
      </c>
      <c r="J4832" s="1202" t="s">
        <v>3071</v>
      </c>
      <c r="K4832" s="1202"/>
      <c r="L4832" s="1202" t="s">
        <v>747</v>
      </c>
      <c r="M4832" s="1202" t="s">
        <v>2684</v>
      </c>
      <c r="N4832" s="1202" t="s">
        <v>857</v>
      </c>
      <c r="O4832" s="1203" t="s">
        <v>750</v>
      </c>
      <c r="P4832" s="1203" t="s">
        <v>811</v>
      </c>
      <c r="Q4832" s="1203" t="s">
        <v>812</v>
      </c>
      <c r="R4832" s="1203" t="s">
        <v>813</v>
      </c>
      <c r="S4832" s="1218">
        <f>VLOOKUP($D4832,'NI-Ric'!$B$1:$W$2048,12,FALSE)</f>
        <v>0</v>
      </c>
      <c r="T4832" s="1218">
        <f>VLOOKUP($D4832,'NI-Ric'!$B$1:$W$2048,13,FALSE)</f>
        <v>0</v>
      </c>
      <c r="U4832" s="1218">
        <f>VLOOKUP($D4832,'NI-Ric'!$B$1:$W$2048,16,FALSE)</f>
        <v>0</v>
      </c>
      <c r="V4832" s="1218">
        <f>VLOOKUP($D4832,'NI-Ric'!$B$1:$W$2048,17,FALSE)</f>
        <v>0</v>
      </c>
      <c r="W4832" s="1218">
        <f>VLOOKUP($D4832,'NI-Ric'!$B$1:$W$2048,18,FALSE)</f>
        <v>0</v>
      </c>
      <c r="X4832" s="1218">
        <f>VLOOKUP($D4832,'NI-Ric'!$B$1:$W$2048,19,FALSE)</f>
        <v>0</v>
      </c>
    </row>
    <row r="4833" spans="1:24" hidden="1">
      <c r="A4833" s="509"/>
      <c r="B4833" s="509"/>
      <c r="C4833" s="509"/>
      <c r="D4833" s="1218" t="s">
        <v>2726</v>
      </c>
      <c r="E4833" s="1219" t="s">
        <v>3069</v>
      </c>
      <c r="F4833" s="1202"/>
      <c r="G4833" s="1202"/>
      <c r="H4833" s="1202" t="s">
        <v>2686</v>
      </c>
      <c r="I4833" s="1202" t="s">
        <v>53</v>
      </c>
      <c r="J4833" s="1202" t="s">
        <v>3071</v>
      </c>
      <c r="K4833" s="1202"/>
      <c r="L4833" s="1202" t="s">
        <v>747</v>
      </c>
      <c r="M4833" s="1202" t="s">
        <v>2684</v>
      </c>
      <c r="N4833" s="1202" t="s">
        <v>859</v>
      </c>
      <c r="O4833" s="1203" t="s">
        <v>750</v>
      </c>
      <c r="P4833" s="1203" t="s">
        <v>811</v>
      </c>
      <c r="Q4833" s="1203" t="s">
        <v>812</v>
      </c>
      <c r="R4833" s="1203" t="s">
        <v>813</v>
      </c>
      <c r="S4833" s="1218">
        <f>VLOOKUP($D4833,'NI-Ric'!$B$1:$W$2048,12,FALSE)</f>
        <v>0</v>
      </c>
      <c r="T4833" s="1218">
        <f>VLOOKUP($D4833,'NI-Ric'!$B$1:$W$2048,13,FALSE)</f>
        <v>0</v>
      </c>
      <c r="U4833" s="1218">
        <f>VLOOKUP($D4833,'NI-Ric'!$B$1:$W$2048,16,FALSE)</f>
        <v>0</v>
      </c>
      <c r="V4833" s="1218">
        <f>VLOOKUP($D4833,'NI-Ric'!$B$1:$W$2048,17,FALSE)</f>
        <v>0</v>
      </c>
      <c r="W4833" s="1218">
        <f>VLOOKUP($D4833,'NI-Ric'!$B$1:$W$2048,18,FALSE)</f>
        <v>0</v>
      </c>
      <c r="X4833" s="1218">
        <f>VLOOKUP($D4833,'NI-Ric'!$B$1:$W$2048,19,FALSE)</f>
        <v>0</v>
      </c>
    </row>
    <row r="4834" spans="1:24" hidden="1">
      <c r="A4834" s="509"/>
      <c r="B4834" s="509"/>
      <c r="C4834" s="509"/>
      <c r="D4834" s="1218" t="s">
        <v>2727</v>
      </c>
      <c r="E4834" s="1219" t="s">
        <v>3069</v>
      </c>
      <c r="F4834" s="1202"/>
      <c r="G4834" s="1202"/>
      <c r="H4834" s="1202" t="s">
        <v>2686</v>
      </c>
      <c r="I4834" s="1202" t="s">
        <v>53</v>
      </c>
      <c r="J4834" s="1202" t="s">
        <v>3071</v>
      </c>
      <c r="K4834" s="1202"/>
      <c r="L4834" s="1202" t="s">
        <v>747</v>
      </c>
      <c r="M4834" s="1202" t="s">
        <v>2684</v>
      </c>
      <c r="N4834" s="1203" t="s">
        <v>862</v>
      </c>
      <c r="O4834" s="1203" t="s">
        <v>750</v>
      </c>
      <c r="P4834" s="1203" t="s">
        <v>820</v>
      </c>
      <c r="Q4834" s="1203" t="s">
        <v>752</v>
      </c>
      <c r="R4834" s="1203" t="s">
        <v>807</v>
      </c>
      <c r="S4834" s="1218">
        <f>VLOOKUP($D4834,'NI-Ric'!$B$1:$W$2048,12,FALSE)</f>
        <v>0</v>
      </c>
      <c r="T4834" s="1218">
        <f>VLOOKUP($D4834,'NI-Ric'!$B$1:$W$2048,13,FALSE)</f>
        <v>0</v>
      </c>
      <c r="U4834" s="1218">
        <f>VLOOKUP($D4834,'NI-Ric'!$B$1:$W$2048,16,FALSE)</f>
        <v>0</v>
      </c>
      <c r="V4834" s="1218">
        <f>VLOOKUP($D4834,'NI-Ric'!$B$1:$W$2048,17,FALSE)</f>
        <v>0</v>
      </c>
      <c r="W4834" s="1218">
        <f>VLOOKUP($D4834,'NI-Ric'!$B$1:$W$2048,18,FALSE)</f>
        <v>0</v>
      </c>
      <c r="X4834" s="1218">
        <f>VLOOKUP($D4834,'NI-Ric'!$B$1:$W$2048,19,FALSE)</f>
        <v>0</v>
      </c>
    </row>
    <row r="4835" spans="1:24" hidden="1">
      <c r="A4835" s="509"/>
      <c r="B4835" s="509"/>
      <c r="C4835" s="509"/>
      <c r="D4835" s="1218" t="s">
        <v>2728</v>
      </c>
      <c r="E4835" s="1219" t="s">
        <v>3069</v>
      </c>
      <c r="F4835" s="1202"/>
      <c r="G4835" s="1202"/>
      <c r="H4835" s="1202" t="s">
        <v>2686</v>
      </c>
      <c r="I4835" s="1202" t="s">
        <v>53</v>
      </c>
      <c r="J4835" s="1202" t="s">
        <v>3071</v>
      </c>
      <c r="K4835" s="1202"/>
      <c r="L4835" s="1202" t="s">
        <v>747</v>
      </c>
      <c r="M4835" s="1202" t="s">
        <v>2684</v>
      </c>
      <c r="N4835" s="1203" t="s">
        <v>864</v>
      </c>
      <c r="O4835" s="1203" t="s">
        <v>750</v>
      </c>
      <c r="P4835" s="1203" t="s">
        <v>865</v>
      </c>
      <c r="Q4835" s="1203" t="s">
        <v>752</v>
      </c>
      <c r="R4835" s="1203" t="s">
        <v>807</v>
      </c>
      <c r="S4835" s="1218">
        <f>VLOOKUP($D4835,'NI-Ric'!$B$1:$W$2048,12,FALSE)</f>
        <v>0</v>
      </c>
      <c r="T4835" s="1218">
        <f>VLOOKUP($D4835,'NI-Ric'!$B$1:$W$2048,13,FALSE)</f>
        <v>0</v>
      </c>
      <c r="U4835" s="1218">
        <f>VLOOKUP($D4835,'NI-Ric'!$B$1:$W$2048,16,FALSE)</f>
        <v>0</v>
      </c>
      <c r="V4835" s="1218">
        <f>VLOOKUP($D4835,'NI-Ric'!$B$1:$W$2048,17,FALSE)</f>
        <v>0</v>
      </c>
      <c r="W4835" s="1218">
        <f>VLOOKUP($D4835,'NI-Ric'!$B$1:$W$2048,18,FALSE)</f>
        <v>0</v>
      </c>
      <c r="X4835" s="1218">
        <f>VLOOKUP($D4835,'NI-Ric'!$B$1:$W$2048,19,FALSE)</f>
        <v>0</v>
      </c>
    </row>
    <row r="4836" spans="1:24" hidden="1">
      <c r="A4836" s="509"/>
      <c r="B4836" s="509"/>
      <c r="C4836" s="509"/>
      <c r="D4836" s="1218" t="s">
        <v>2729</v>
      </c>
      <c r="E4836" s="1219" t="s">
        <v>3069</v>
      </c>
      <c r="F4836" s="1202"/>
      <c r="G4836" s="1202"/>
      <c r="H4836" s="1202" t="s">
        <v>2686</v>
      </c>
      <c r="I4836" s="1202" t="s">
        <v>53</v>
      </c>
      <c r="J4836" s="1202" t="s">
        <v>3071</v>
      </c>
      <c r="K4836" s="1202"/>
      <c r="L4836" s="1202" t="s">
        <v>747</v>
      </c>
      <c r="M4836" s="1202" t="s">
        <v>2684</v>
      </c>
      <c r="N4836" s="1203" t="s">
        <v>867</v>
      </c>
      <c r="O4836" s="1203" t="s">
        <v>750</v>
      </c>
      <c r="P4836" s="1203" t="s">
        <v>820</v>
      </c>
      <c r="Q4836" s="1203" t="s">
        <v>752</v>
      </c>
      <c r="R4836" s="1203" t="s">
        <v>807</v>
      </c>
      <c r="S4836" s="1218">
        <f>VLOOKUP($D4836,'NI-Ric'!$B$1:$W$2048,12,FALSE)</f>
        <v>0</v>
      </c>
      <c r="T4836" s="1218">
        <f>VLOOKUP($D4836,'NI-Ric'!$B$1:$W$2048,13,FALSE)</f>
        <v>0</v>
      </c>
      <c r="U4836" s="1218">
        <f>VLOOKUP($D4836,'NI-Ric'!$B$1:$W$2048,16,FALSE)</f>
        <v>0</v>
      </c>
      <c r="V4836" s="1218">
        <f>VLOOKUP($D4836,'NI-Ric'!$B$1:$W$2048,17,FALSE)</f>
        <v>0</v>
      </c>
      <c r="W4836" s="1218">
        <f>VLOOKUP($D4836,'NI-Ric'!$B$1:$W$2048,18,FALSE)</f>
        <v>0</v>
      </c>
      <c r="X4836" s="1218">
        <f>VLOOKUP($D4836,'NI-Ric'!$B$1:$W$2048,19,FALSE)</f>
        <v>0</v>
      </c>
    </row>
    <row r="4837" spans="1:24" hidden="1">
      <c r="A4837" s="509"/>
      <c r="B4837" s="509"/>
      <c r="C4837" s="509"/>
      <c r="D4837" s="1218" t="s">
        <v>2730</v>
      </c>
      <c r="E4837" s="1219" t="s">
        <v>3069</v>
      </c>
      <c r="F4837" s="1202"/>
      <c r="G4837" s="1202"/>
      <c r="H4837" s="1202" t="s">
        <v>2686</v>
      </c>
      <c r="I4837" s="1202" t="s">
        <v>53</v>
      </c>
      <c r="J4837" s="1202" t="s">
        <v>3071</v>
      </c>
      <c r="K4837" s="1202"/>
      <c r="L4837" s="1202" t="s">
        <v>747</v>
      </c>
      <c r="M4837" s="1202" t="s">
        <v>2684</v>
      </c>
      <c r="N4837" s="1203" t="s">
        <v>870</v>
      </c>
      <c r="O4837" s="1203" t="s">
        <v>750</v>
      </c>
      <c r="P4837" s="1203" t="s">
        <v>751</v>
      </c>
      <c r="Q4837" s="1203" t="s">
        <v>752</v>
      </c>
      <c r="R4837" s="1203" t="s">
        <v>753</v>
      </c>
      <c r="S4837" s="1218">
        <f>VLOOKUP($D4837,'NI-Ric'!$B$1:$W$2048,12,FALSE)</f>
        <v>0</v>
      </c>
      <c r="T4837" s="1218">
        <f>VLOOKUP($D4837,'NI-Ric'!$B$1:$W$2048,13,FALSE)</f>
        <v>0</v>
      </c>
      <c r="U4837" s="1218">
        <f>VLOOKUP($D4837,'NI-Ric'!$B$1:$W$2048,16,FALSE)</f>
        <v>0</v>
      </c>
      <c r="V4837" s="1218">
        <f>VLOOKUP($D4837,'NI-Ric'!$B$1:$W$2048,17,FALSE)</f>
        <v>0</v>
      </c>
      <c r="W4837" s="1218">
        <f>VLOOKUP($D4837,'NI-Ric'!$B$1:$W$2048,18,FALSE)</f>
        <v>0</v>
      </c>
      <c r="X4837" s="1218">
        <f>VLOOKUP($D4837,'NI-Ric'!$B$1:$W$2048,19,FALSE)</f>
        <v>0</v>
      </c>
    </row>
    <row r="4838" spans="1:24" hidden="1">
      <c r="A4838" s="509"/>
      <c r="B4838" s="509"/>
      <c r="C4838" s="509"/>
      <c r="D4838" s="1218" t="s">
        <v>2731</v>
      </c>
      <c r="E4838" s="1219" t="s">
        <v>3069</v>
      </c>
      <c r="F4838" s="1202"/>
      <c r="G4838" s="1202"/>
      <c r="H4838" s="1202" t="s">
        <v>2686</v>
      </c>
      <c r="I4838" s="1202" t="s">
        <v>53</v>
      </c>
      <c r="J4838" s="1202" t="s">
        <v>3071</v>
      </c>
      <c r="K4838" s="1202"/>
      <c r="L4838" s="1202" t="s">
        <v>747</v>
      </c>
      <c r="M4838" s="1202" t="s">
        <v>2684</v>
      </c>
      <c r="N4838" s="1203" t="s">
        <v>873</v>
      </c>
      <c r="O4838" s="1203" t="s">
        <v>750</v>
      </c>
      <c r="P4838" s="1203" t="s">
        <v>751</v>
      </c>
      <c r="Q4838" s="1203" t="s">
        <v>752</v>
      </c>
      <c r="R4838" s="1203" t="s">
        <v>753</v>
      </c>
      <c r="S4838" s="1218">
        <f>VLOOKUP($D4838,'NI-Ric'!$B$1:$W$2048,12,FALSE)</f>
        <v>0</v>
      </c>
      <c r="T4838" s="1218">
        <f>VLOOKUP($D4838,'NI-Ric'!$B$1:$W$2048,13,FALSE)</f>
        <v>0</v>
      </c>
      <c r="U4838" s="1218">
        <f>VLOOKUP($D4838,'NI-Ric'!$B$1:$W$2048,16,FALSE)</f>
        <v>0</v>
      </c>
      <c r="V4838" s="1218">
        <f>VLOOKUP($D4838,'NI-Ric'!$B$1:$W$2048,17,FALSE)</f>
        <v>0</v>
      </c>
      <c r="W4838" s="1218">
        <f>VLOOKUP($D4838,'NI-Ric'!$B$1:$W$2048,18,FALSE)</f>
        <v>0</v>
      </c>
      <c r="X4838" s="1218">
        <f>VLOOKUP($D4838,'NI-Ric'!$B$1:$W$2048,19,FALSE)</f>
        <v>0</v>
      </c>
    </row>
    <row r="4839" spans="1:24" hidden="1">
      <c r="A4839" s="509"/>
      <c r="B4839" s="509"/>
      <c r="C4839" s="509"/>
      <c r="D4839" s="1218" t="s">
        <v>2732</v>
      </c>
      <c r="E4839" s="1219" t="s">
        <v>3069</v>
      </c>
      <c r="F4839" s="1202"/>
      <c r="G4839" s="1202"/>
      <c r="H4839" s="1202" t="s">
        <v>2686</v>
      </c>
      <c r="I4839" s="1202" t="s">
        <v>53</v>
      </c>
      <c r="J4839" s="1202" t="s">
        <v>3071</v>
      </c>
      <c r="K4839" s="1202"/>
      <c r="L4839" s="1202" t="s">
        <v>747</v>
      </c>
      <c r="M4839" s="1202" t="s">
        <v>2684</v>
      </c>
      <c r="N4839" s="1202" t="s">
        <v>879</v>
      </c>
      <c r="O4839" s="1203" t="s">
        <v>750</v>
      </c>
      <c r="P4839" s="1203" t="s">
        <v>820</v>
      </c>
      <c r="Q4839" s="1203" t="s">
        <v>752</v>
      </c>
      <c r="R4839" s="1203" t="s">
        <v>807</v>
      </c>
      <c r="S4839" s="1218">
        <f>VLOOKUP($D4839,'NI-Ric'!$B$1:$W$2048,12,FALSE)</f>
        <v>0</v>
      </c>
      <c r="T4839" s="1218">
        <f>VLOOKUP($D4839,'NI-Ric'!$B$1:$W$2048,13,FALSE)</f>
        <v>0</v>
      </c>
      <c r="U4839" s="1218">
        <f>VLOOKUP($D4839,'NI-Ric'!$B$1:$W$2048,16,FALSE)</f>
        <v>0</v>
      </c>
      <c r="V4839" s="1218">
        <f>VLOOKUP($D4839,'NI-Ric'!$B$1:$W$2048,17,FALSE)</f>
        <v>0</v>
      </c>
      <c r="W4839" s="1218">
        <f>VLOOKUP($D4839,'NI-Ric'!$B$1:$W$2048,18,FALSE)</f>
        <v>0</v>
      </c>
      <c r="X4839" s="1218">
        <f>VLOOKUP($D4839,'NI-Ric'!$B$1:$W$2048,19,FALSE)</f>
        <v>0</v>
      </c>
    </row>
    <row r="4840" spans="1:24" hidden="1">
      <c r="A4840" s="509"/>
      <c r="B4840" s="509"/>
      <c r="C4840" s="509"/>
      <c r="D4840" s="1218" t="s">
        <v>2733</v>
      </c>
      <c r="E4840" s="1219" t="s">
        <v>3069</v>
      </c>
      <c r="F4840" s="1202"/>
      <c r="G4840" s="1202"/>
      <c r="H4840" s="1202"/>
      <c r="I4840" s="1202" t="s">
        <v>71</v>
      </c>
      <c r="J4840" s="1202"/>
      <c r="K4840" s="1202"/>
      <c r="L4840" s="1202"/>
      <c r="M4840" s="1202"/>
      <c r="N4840" s="1203" t="s">
        <v>2734</v>
      </c>
      <c r="O4840" s="1203" t="s">
        <v>73</v>
      </c>
      <c r="P4840" s="1203" t="s">
        <v>73</v>
      </c>
      <c r="Q4840" s="1203" t="s">
        <v>73</v>
      </c>
      <c r="R4840" s="1203" t="s">
        <v>73</v>
      </c>
      <c r="S4840" s="1218">
        <f>VLOOKUP($D4840,'NI-Ric'!$B$1:$W$2048,12,FALSE)</f>
        <v>0</v>
      </c>
      <c r="T4840" s="1218">
        <f>VLOOKUP($D4840,'NI-Ric'!$B$1:$W$2048,13,FALSE)</f>
        <v>0</v>
      </c>
      <c r="U4840" s="1218">
        <f>VLOOKUP($D4840,'NI-Ric'!$B$1:$W$2048,16,FALSE)</f>
        <v>0</v>
      </c>
      <c r="V4840" s="1218">
        <f>VLOOKUP($D4840,'NI-Ric'!$B$1:$W$2048,17,FALSE)</f>
        <v>0</v>
      </c>
      <c r="W4840" s="1218">
        <f>VLOOKUP($D4840,'NI-Ric'!$B$1:$W$2048,18,FALSE)</f>
        <v>0</v>
      </c>
      <c r="X4840" s="1218">
        <f>VLOOKUP($D4840,'NI-Ric'!$B$1:$W$2048,19,FALSE)</f>
        <v>0</v>
      </c>
    </row>
    <row r="4841" spans="1:24" ht="27" hidden="1">
      <c r="A4841" s="509"/>
      <c r="B4841" s="509"/>
      <c r="C4841" s="509"/>
      <c r="D4841" s="1218" t="s">
        <v>2735</v>
      </c>
      <c r="E4841" s="1219" t="s">
        <v>3069</v>
      </c>
      <c r="F4841" s="1202"/>
      <c r="G4841" s="1202"/>
      <c r="H4841" s="1202" t="s">
        <v>2736</v>
      </c>
      <c r="I4841" s="1202" t="s">
        <v>53</v>
      </c>
      <c r="J4841" s="1202" t="s">
        <v>3071</v>
      </c>
      <c r="K4841" s="1202"/>
      <c r="L4841" s="1202" t="s">
        <v>747</v>
      </c>
      <c r="M4841" s="1202" t="s">
        <v>2737</v>
      </c>
      <c r="N4841" s="1203" t="s">
        <v>887</v>
      </c>
      <c r="O4841" s="1203" t="s">
        <v>750</v>
      </c>
      <c r="P4841" s="1203" t="s">
        <v>888</v>
      </c>
      <c r="Q4841" s="1203" t="s">
        <v>750</v>
      </c>
      <c r="R4841" s="1203" t="s">
        <v>889</v>
      </c>
      <c r="S4841" s="1218">
        <f>VLOOKUP($D4841,'NI-Ric'!$B$1:$W$2048,12,FALSE)</f>
        <v>0</v>
      </c>
      <c r="T4841" s="1218">
        <f>VLOOKUP($D4841,'NI-Ric'!$B$1:$W$2048,13,FALSE)</f>
        <v>0</v>
      </c>
      <c r="U4841" s="1218">
        <f>VLOOKUP($D4841,'NI-Ric'!$B$1:$W$2048,16,FALSE)</f>
        <v>0</v>
      </c>
      <c r="V4841" s="1218">
        <f>VLOOKUP($D4841,'NI-Ric'!$B$1:$W$2048,17,FALSE)</f>
        <v>0</v>
      </c>
      <c r="W4841" s="1218">
        <f>VLOOKUP($D4841,'NI-Ric'!$B$1:$W$2048,18,FALSE)</f>
        <v>0</v>
      </c>
      <c r="X4841" s="1218">
        <f>VLOOKUP($D4841,'NI-Ric'!$B$1:$W$2048,19,FALSE)</f>
        <v>0</v>
      </c>
    </row>
    <row r="4842" spans="1:24" ht="27" hidden="1">
      <c r="A4842" s="509"/>
      <c r="B4842" s="509"/>
      <c r="C4842" s="509"/>
      <c r="D4842" s="1218" t="s">
        <v>2738</v>
      </c>
      <c r="E4842" s="1219" t="s">
        <v>3069</v>
      </c>
      <c r="F4842" s="1202"/>
      <c r="G4842" s="1202"/>
      <c r="H4842" s="1202" t="s">
        <v>2736</v>
      </c>
      <c r="I4842" s="1202" t="s">
        <v>53</v>
      </c>
      <c r="J4842" s="1202" t="s">
        <v>3071</v>
      </c>
      <c r="K4842" s="1202"/>
      <c r="L4842" s="1202" t="s">
        <v>747</v>
      </c>
      <c r="M4842" s="1202" t="s">
        <v>2737</v>
      </c>
      <c r="N4842" s="1203" t="s">
        <v>892</v>
      </c>
      <c r="O4842" s="1203" t="s">
        <v>750</v>
      </c>
      <c r="P4842" s="1203" t="s">
        <v>893</v>
      </c>
      <c r="Q4842" s="1203" t="s">
        <v>750</v>
      </c>
      <c r="R4842" s="1203" t="s">
        <v>894</v>
      </c>
      <c r="S4842" s="1218">
        <f>VLOOKUP($D4842,'NI-Ric'!$B$1:$W$2048,12,FALSE)</f>
        <v>0</v>
      </c>
      <c r="T4842" s="1218">
        <f>VLOOKUP($D4842,'NI-Ric'!$B$1:$W$2048,13,FALSE)</f>
        <v>0</v>
      </c>
      <c r="U4842" s="1218">
        <f>VLOOKUP($D4842,'NI-Ric'!$B$1:$W$2048,16,FALSE)</f>
        <v>0</v>
      </c>
      <c r="V4842" s="1218">
        <f>VLOOKUP($D4842,'NI-Ric'!$B$1:$W$2048,17,FALSE)</f>
        <v>0</v>
      </c>
      <c r="W4842" s="1218">
        <f>VLOOKUP($D4842,'NI-Ric'!$B$1:$W$2048,18,FALSE)</f>
        <v>0</v>
      </c>
      <c r="X4842" s="1218">
        <f>VLOOKUP($D4842,'NI-Ric'!$B$1:$W$2048,19,FALSE)</f>
        <v>0</v>
      </c>
    </row>
    <row r="4843" spans="1:24" ht="27" hidden="1">
      <c r="A4843" s="509"/>
      <c r="B4843" s="509"/>
      <c r="C4843" s="509"/>
      <c r="D4843" s="1218" t="s">
        <v>2739</v>
      </c>
      <c r="E4843" s="1219" t="s">
        <v>3069</v>
      </c>
      <c r="F4843" s="1202"/>
      <c r="G4843" s="1202"/>
      <c r="H4843" s="1202" t="s">
        <v>2736</v>
      </c>
      <c r="I4843" s="1202" t="s">
        <v>53</v>
      </c>
      <c r="J4843" s="1202" t="s">
        <v>3071</v>
      </c>
      <c r="K4843" s="1202"/>
      <c r="L4843" s="1202" t="s">
        <v>747</v>
      </c>
      <c r="M4843" s="1202" t="s">
        <v>2737</v>
      </c>
      <c r="N4843" s="1203" t="s">
        <v>2740</v>
      </c>
      <c r="O4843" s="1203" t="s">
        <v>750</v>
      </c>
      <c r="P4843" s="1203" t="s">
        <v>898</v>
      </c>
      <c r="Q4843" s="1203" t="s">
        <v>750</v>
      </c>
      <c r="R4843" s="1203" t="s">
        <v>899</v>
      </c>
      <c r="S4843" s="1218">
        <f>VLOOKUP($D4843,'NI-Ric'!$B$1:$W$2048,12,FALSE)</f>
        <v>0</v>
      </c>
      <c r="T4843" s="1218">
        <f>VLOOKUP($D4843,'NI-Ric'!$B$1:$W$2048,13,FALSE)</f>
        <v>0</v>
      </c>
      <c r="U4843" s="1218">
        <f>VLOOKUP($D4843,'NI-Ric'!$B$1:$W$2048,16,FALSE)</f>
        <v>0</v>
      </c>
      <c r="V4843" s="1218">
        <f>VLOOKUP($D4843,'NI-Ric'!$B$1:$W$2048,17,FALSE)</f>
        <v>0</v>
      </c>
      <c r="W4843" s="1218">
        <f>VLOOKUP($D4843,'NI-Ric'!$B$1:$W$2048,18,FALSE)</f>
        <v>0</v>
      </c>
      <c r="X4843" s="1218">
        <f>VLOOKUP($D4843,'NI-Ric'!$B$1:$W$2048,19,FALSE)</f>
        <v>0</v>
      </c>
    </row>
    <row r="4844" spans="1:24" ht="27" hidden="1">
      <c r="A4844" s="509"/>
      <c r="B4844" s="509"/>
      <c r="C4844" s="509"/>
      <c r="D4844" s="1218" t="s">
        <v>2741</v>
      </c>
      <c r="E4844" s="1219" t="s">
        <v>3069</v>
      </c>
      <c r="F4844" s="1202"/>
      <c r="G4844" s="1202"/>
      <c r="H4844" s="1202" t="s">
        <v>2736</v>
      </c>
      <c r="I4844" s="1202" t="s">
        <v>53</v>
      </c>
      <c r="J4844" s="1202" t="s">
        <v>3071</v>
      </c>
      <c r="K4844" s="1202"/>
      <c r="L4844" s="1202" t="s">
        <v>747</v>
      </c>
      <c r="M4844" s="1202" t="s">
        <v>2737</v>
      </c>
      <c r="N4844" s="1203" t="s">
        <v>901</v>
      </c>
      <c r="O4844" s="1203" t="s">
        <v>750</v>
      </c>
      <c r="P4844" s="1203" t="s">
        <v>902</v>
      </c>
      <c r="Q4844" s="1203" t="s">
        <v>750</v>
      </c>
      <c r="R4844" s="1203" t="s">
        <v>903</v>
      </c>
      <c r="S4844" s="1218">
        <f>VLOOKUP($D4844,'NI-Ric'!$B$1:$W$2048,12,FALSE)</f>
        <v>0</v>
      </c>
      <c r="T4844" s="1218">
        <f>VLOOKUP($D4844,'NI-Ric'!$B$1:$W$2048,13,FALSE)</f>
        <v>0</v>
      </c>
      <c r="U4844" s="1218">
        <f>VLOOKUP($D4844,'NI-Ric'!$B$1:$W$2048,16,FALSE)</f>
        <v>0</v>
      </c>
      <c r="V4844" s="1218">
        <f>VLOOKUP($D4844,'NI-Ric'!$B$1:$W$2048,17,FALSE)</f>
        <v>0</v>
      </c>
      <c r="W4844" s="1218">
        <f>VLOOKUP($D4844,'NI-Ric'!$B$1:$W$2048,18,FALSE)</f>
        <v>0</v>
      </c>
      <c r="X4844" s="1218">
        <f>VLOOKUP($D4844,'NI-Ric'!$B$1:$W$2048,19,FALSE)</f>
        <v>0</v>
      </c>
    </row>
    <row r="4845" spans="1:24" ht="27" hidden="1">
      <c r="A4845" s="509"/>
      <c r="B4845" s="509"/>
      <c r="C4845" s="509"/>
      <c r="D4845" s="1218" t="s">
        <v>2742</v>
      </c>
      <c r="E4845" s="1219" t="s">
        <v>3069</v>
      </c>
      <c r="F4845" s="1202"/>
      <c r="G4845" s="1202"/>
      <c r="H4845" s="1202" t="s">
        <v>2736</v>
      </c>
      <c r="I4845" s="1202" t="s">
        <v>53</v>
      </c>
      <c r="J4845" s="1202" t="s">
        <v>3071</v>
      </c>
      <c r="K4845" s="1202"/>
      <c r="L4845" s="1202" t="s">
        <v>747</v>
      </c>
      <c r="M4845" s="1202" t="s">
        <v>2737</v>
      </c>
      <c r="N4845" s="1203" t="s">
        <v>906</v>
      </c>
      <c r="O4845" s="1203" t="s">
        <v>750</v>
      </c>
      <c r="P4845" s="1203" t="s">
        <v>907</v>
      </c>
      <c r="Q4845" s="1203" t="s">
        <v>750</v>
      </c>
      <c r="R4845" s="1203" t="s">
        <v>908</v>
      </c>
      <c r="S4845" s="1218">
        <f>VLOOKUP($D4845,'NI-Ric'!$B$1:$W$2048,12,FALSE)</f>
        <v>0</v>
      </c>
      <c r="T4845" s="1218">
        <f>VLOOKUP($D4845,'NI-Ric'!$B$1:$W$2048,13,FALSE)</f>
        <v>0</v>
      </c>
      <c r="U4845" s="1218">
        <f>VLOOKUP($D4845,'NI-Ric'!$B$1:$W$2048,16,FALSE)</f>
        <v>0</v>
      </c>
      <c r="V4845" s="1218">
        <f>VLOOKUP($D4845,'NI-Ric'!$B$1:$W$2048,17,FALSE)</f>
        <v>0</v>
      </c>
      <c r="W4845" s="1218">
        <f>VLOOKUP($D4845,'NI-Ric'!$B$1:$W$2048,18,FALSE)</f>
        <v>0</v>
      </c>
      <c r="X4845" s="1218">
        <f>VLOOKUP($D4845,'NI-Ric'!$B$1:$W$2048,19,FALSE)</f>
        <v>0</v>
      </c>
    </row>
    <row r="4846" spans="1:24" ht="27" hidden="1">
      <c r="A4846" s="509"/>
      <c r="B4846" s="509"/>
      <c r="C4846" s="509"/>
      <c r="D4846" s="1218" t="s">
        <v>2743</v>
      </c>
      <c r="E4846" s="1219" t="s">
        <v>3069</v>
      </c>
      <c r="F4846" s="1202"/>
      <c r="G4846" s="1202"/>
      <c r="H4846" s="1202" t="s">
        <v>2736</v>
      </c>
      <c r="I4846" s="1202" t="s">
        <v>53</v>
      </c>
      <c r="J4846" s="1202" t="s">
        <v>3071</v>
      </c>
      <c r="K4846" s="1202"/>
      <c r="L4846" s="1202" t="s">
        <v>747</v>
      </c>
      <c r="M4846" s="1202" t="s">
        <v>2737</v>
      </c>
      <c r="N4846" s="1203" t="s">
        <v>2744</v>
      </c>
      <c r="O4846" s="1203" t="s">
        <v>750</v>
      </c>
      <c r="P4846" s="1203" t="s">
        <v>911</v>
      </c>
      <c r="Q4846" s="1203" t="s">
        <v>750</v>
      </c>
      <c r="R4846" s="1203" t="s">
        <v>912</v>
      </c>
      <c r="S4846" s="1218">
        <f>VLOOKUP($D4846,'NI-Ric'!$B$1:$W$2048,12,FALSE)</f>
        <v>0</v>
      </c>
      <c r="T4846" s="1218">
        <f>VLOOKUP($D4846,'NI-Ric'!$B$1:$W$2048,13,FALSE)</f>
        <v>0</v>
      </c>
      <c r="U4846" s="1218">
        <f>VLOOKUP($D4846,'NI-Ric'!$B$1:$W$2048,16,FALSE)</f>
        <v>0</v>
      </c>
      <c r="V4846" s="1218">
        <f>VLOOKUP($D4846,'NI-Ric'!$B$1:$W$2048,17,FALSE)</f>
        <v>0</v>
      </c>
      <c r="W4846" s="1218">
        <f>VLOOKUP($D4846,'NI-Ric'!$B$1:$W$2048,18,FALSE)</f>
        <v>0</v>
      </c>
      <c r="X4846" s="1218">
        <f>VLOOKUP($D4846,'NI-Ric'!$B$1:$W$2048,19,FALSE)</f>
        <v>0</v>
      </c>
    </row>
    <row r="4847" spans="1:24" hidden="1">
      <c r="A4847" s="509"/>
      <c r="B4847" s="509"/>
      <c r="C4847" s="509"/>
      <c r="D4847" s="1218" t="s">
        <v>2745</v>
      </c>
      <c r="E4847" s="1219" t="s">
        <v>3069</v>
      </c>
      <c r="F4847" s="1202"/>
      <c r="G4847" s="1202"/>
      <c r="H4847" s="1202" t="s">
        <v>2736</v>
      </c>
      <c r="I4847" s="1202" t="s">
        <v>53</v>
      </c>
      <c r="J4847" s="1202" t="s">
        <v>3071</v>
      </c>
      <c r="K4847" s="1202"/>
      <c r="L4847" s="1202" t="s">
        <v>747</v>
      </c>
      <c r="M4847" s="1202" t="s">
        <v>2737</v>
      </c>
      <c r="N4847" s="1203" t="s">
        <v>2746</v>
      </c>
      <c r="O4847" s="1203" t="s">
        <v>750</v>
      </c>
      <c r="P4847" s="1203" t="s">
        <v>916</v>
      </c>
      <c r="Q4847" s="1203" t="s">
        <v>750</v>
      </c>
      <c r="R4847" s="1203" t="s">
        <v>917</v>
      </c>
      <c r="S4847" s="1218">
        <f>VLOOKUP($D4847,'NI-Ric'!$B$1:$W$2048,12,FALSE)</f>
        <v>0</v>
      </c>
      <c r="T4847" s="1218">
        <f>VLOOKUP($D4847,'NI-Ric'!$B$1:$W$2048,13,FALSE)</f>
        <v>0</v>
      </c>
      <c r="U4847" s="1218">
        <f>VLOOKUP($D4847,'NI-Ric'!$B$1:$W$2048,16,FALSE)</f>
        <v>0</v>
      </c>
      <c r="V4847" s="1218">
        <f>VLOOKUP($D4847,'NI-Ric'!$B$1:$W$2048,17,FALSE)</f>
        <v>0</v>
      </c>
      <c r="W4847" s="1218">
        <f>VLOOKUP($D4847,'NI-Ric'!$B$1:$W$2048,18,FALSE)</f>
        <v>0</v>
      </c>
      <c r="X4847" s="1218">
        <f>VLOOKUP($D4847,'NI-Ric'!$B$1:$W$2048,19,FALSE)</f>
        <v>0</v>
      </c>
    </row>
    <row r="4848" spans="1:24" hidden="1">
      <c r="A4848" s="509"/>
      <c r="B4848" s="509"/>
      <c r="C4848" s="509"/>
      <c r="D4848" s="1218" t="s">
        <v>2747</v>
      </c>
      <c r="E4848" s="1219" t="s">
        <v>3069</v>
      </c>
      <c r="F4848" s="1202"/>
      <c r="G4848" s="1202"/>
      <c r="H4848" s="1202" t="s">
        <v>2736</v>
      </c>
      <c r="I4848" s="1202" t="s">
        <v>53</v>
      </c>
      <c r="J4848" s="1202" t="s">
        <v>3071</v>
      </c>
      <c r="K4848" s="1202"/>
      <c r="L4848" s="1202" t="s">
        <v>747</v>
      </c>
      <c r="M4848" s="1202" t="s">
        <v>2737</v>
      </c>
      <c r="N4848" s="1203" t="s">
        <v>919</v>
      </c>
      <c r="O4848" s="1203" t="s">
        <v>750</v>
      </c>
      <c r="P4848" s="1203" t="s">
        <v>916</v>
      </c>
      <c r="Q4848" s="1203" t="s">
        <v>750</v>
      </c>
      <c r="R4848" s="1203" t="s">
        <v>917</v>
      </c>
      <c r="S4848" s="1218">
        <f>VLOOKUP($D4848,'NI-Ric'!$B$1:$W$2048,12,FALSE)</f>
        <v>0</v>
      </c>
      <c r="T4848" s="1218">
        <f>VLOOKUP($D4848,'NI-Ric'!$B$1:$W$2048,13,FALSE)</f>
        <v>0</v>
      </c>
      <c r="U4848" s="1218">
        <f>VLOOKUP($D4848,'NI-Ric'!$B$1:$W$2048,16,FALSE)</f>
        <v>0</v>
      </c>
      <c r="V4848" s="1218">
        <f>VLOOKUP($D4848,'NI-Ric'!$B$1:$W$2048,17,FALSE)</f>
        <v>0</v>
      </c>
      <c r="W4848" s="1218">
        <f>VLOOKUP($D4848,'NI-Ric'!$B$1:$W$2048,18,FALSE)</f>
        <v>0</v>
      </c>
      <c r="X4848" s="1218">
        <f>VLOOKUP($D4848,'NI-Ric'!$B$1:$W$2048,19,FALSE)</f>
        <v>0</v>
      </c>
    </row>
    <row r="4849" spans="1:24" hidden="1">
      <c r="A4849" s="509"/>
      <c r="B4849" s="509"/>
      <c r="C4849" s="509"/>
      <c r="D4849" s="1218" t="s">
        <v>2748</v>
      </c>
      <c r="E4849" s="1219" t="s">
        <v>3069</v>
      </c>
      <c r="F4849" s="1202"/>
      <c r="G4849" s="1202"/>
      <c r="H4849" s="1202" t="s">
        <v>2736</v>
      </c>
      <c r="I4849" s="1202" t="s">
        <v>53</v>
      </c>
      <c r="J4849" s="1202" t="s">
        <v>3071</v>
      </c>
      <c r="K4849" s="1202"/>
      <c r="L4849" s="1202" t="s">
        <v>747</v>
      </c>
      <c r="M4849" s="1202" t="s">
        <v>2737</v>
      </c>
      <c r="N4849" s="1203" t="s">
        <v>2749</v>
      </c>
      <c r="O4849" s="1203" t="s">
        <v>750</v>
      </c>
      <c r="P4849" s="1203" t="s">
        <v>916</v>
      </c>
      <c r="Q4849" s="1203" t="s">
        <v>750</v>
      </c>
      <c r="R4849" s="1203" t="s">
        <v>917</v>
      </c>
      <c r="S4849" s="1218">
        <f>VLOOKUP($D4849,'NI-Ric'!$B$1:$W$2048,12,FALSE)</f>
        <v>0</v>
      </c>
      <c r="T4849" s="1218">
        <f>VLOOKUP($D4849,'NI-Ric'!$B$1:$W$2048,13,FALSE)</f>
        <v>0</v>
      </c>
      <c r="U4849" s="1218">
        <f>VLOOKUP($D4849,'NI-Ric'!$B$1:$W$2048,16,FALSE)</f>
        <v>0</v>
      </c>
      <c r="V4849" s="1218">
        <f>VLOOKUP($D4849,'NI-Ric'!$B$1:$W$2048,17,FALSE)</f>
        <v>0</v>
      </c>
      <c r="W4849" s="1218">
        <f>VLOOKUP($D4849,'NI-Ric'!$B$1:$W$2048,18,FALSE)</f>
        <v>0</v>
      </c>
      <c r="X4849" s="1218">
        <f>VLOOKUP($D4849,'NI-Ric'!$B$1:$W$2048,19,FALSE)</f>
        <v>0</v>
      </c>
    </row>
    <row r="4850" spans="1:24" hidden="1">
      <c r="A4850" s="509"/>
      <c r="B4850" s="509"/>
      <c r="C4850" s="509"/>
      <c r="D4850" s="1218" t="s">
        <v>2750</v>
      </c>
      <c r="E4850" s="1219" t="s">
        <v>3069</v>
      </c>
      <c r="F4850" s="1202"/>
      <c r="G4850" s="1202"/>
      <c r="H4850" s="1202" t="s">
        <v>2736</v>
      </c>
      <c r="I4850" s="1202" t="s">
        <v>53</v>
      </c>
      <c r="J4850" s="1202" t="s">
        <v>3071</v>
      </c>
      <c r="K4850" s="1202"/>
      <c r="L4850" s="1202" t="s">
        <v>747</v>
      </c>
      <c r="M4850" s="1202" t="s">
        <v>2737</v>
      </c>
      <c r="N4850" s="1203" t="s">
        <v>2751</v>
      </c>
      <c r="O4850" s="1203" t="s">
        <v>750</v>
      </c>
      <c r="P4850" s="1203" t="s">
        <v>916</v>
      </c>
      <c r="Q4850" s="1203" t="s">
        <v>750</v>
      </c>
      <c r="R4850" s="1203" t="s">
        <v>917</v>
      </c>
      <c r="S4850" s="1218">
        <f>VLOOKUP($D4850,'NI-Ric'!$B$1:$W$2048,12,FALSE)</f>
        <v>0</v>
      </c>
      <c r="T4850" s="1218">
        <f>VLOOKUP($D4850,'NI-Ric'!$B$1:$W$2048,13,FALSE)</f>
        <v>0</v>
      </c>
      <c r="U4850" s="1218">
        <f>VLOOKUP($D4850,'NI-Ric'!$B$1:$W$2048,16,FALSE)</f>
        <v>0</v>
      </c>
      <c r="V4850" s="1218">
        <f>VLOOKUP($D4850,'NI-Ric'!$B$1:$W$2048,17,FALSE)</f>
        <v>0</v>
      </c>
      <c r="W4850" s="1218">
        <f>VLOOKUP($D4850,'NI-Ric'!$B$1:$W$2048,18,FALSE)</f>
        <v>0</v>
      </c>
      <c r="X4850" s="1218">
        <f>VLOOKUP($D4850,'NI-Ric'!$B$1:$W$2048,19,FALSE)</f>
        <v>0</v>
      </c>
    </row>
    <row r="4851" spans="1:24" hidden="1">
      <c r="A4851" s="509"/>
      <c r="B4851" s="509"/>
      <c r="C4851" s="509"/>
      <c r="D4851" s="1218" t="s">
        <v>2752</v>
      </c>
      <c r="E4851" s="1219" t="s">
        <v>3069</v>
      </c>
      <c r="F4851" s="1202"/>
      <c r="G4851" s="1202"/>
      <c r="H4851" s="1202" t="s">
        <v>2736</v>
      </c>
      <c r="I4851" s="1202" t="s">
        <v>53</v>
      </c>
      <c r="J4851" s="1202" t="s">
        <v>3071</v>
      </c>
      <c r="K4851" s="1202"/>
      <c r="L4851" s="1202" t="s">
        <v>747</v>
      </c>
      <c r="M4851" s="1202" t="s">
        <v>2737</v>
      </c>
      <c r="N4851" s="1203" t="s">
        <v>2753</v>
      </c>
      <c r="O4851" s="1203" t="s">
        <v>750</v>
      </c>
      <c r="P4851" s="1203" t="s">
        <v>916</v>
      </c>
      <c r="Q4851" s="1203" t="s">
        <v>750</v>
      </c>
      <c r="R4851" s="1203" t="s">
        <v>917</v>
      </c>
      <c r="S4851" s="1218">
        <f>VLOOKUP($D4851,'NI-Ric'!$B$1:$W$2048,12,FALSE)</f>
        <v>0</v>
      </c>
      <c r="T4851" s="1218">
        <f>VLOOKUP($D4851,'NI-Ric'!$B$1:$W$2048,13,FALSE)</f>
        <v>0</v>
      </c>
      <c r="U4851" s="1218">
        <f>VLOOKUP($D4851,'NI-Ric'!$B$1:$W$2048,16,FALSE)</f>
        <v>0</v>
      </c>
      <c r="V4851" s="1218">
        <f>VLOOKUP($D4851,'NI-Ric'!$B$1:$W$2048,17,FALSE)</f>
        <v>0</v>
      </c>
      <c r="W4851" s="1218">
        <f>VLOOKUP($D4851,'NI-Ric'!$B$1:$W$2048,18,FALSE)</f>
        <v>0</v>
      </c>
      <c r="X4851" s="1218">
        <f>VLOOKUP($D4851,'NI-Ric'!$B$1:$W$2048,19,FALSE)</f>
        <v>0</v>
      </c>
    </row>
    <row r="4852" spans="1:24" ht="27" hidden="1">
      <c r="A4852" s="509"/>
      <c r="B4852" s="509"/>
      <c r="C4852" s="509"/>
      <c r="D4852" s="1218" t="s">
        <v>2754</v>
      </c>
      <c r="E4852" s="1219" t="s">
        <v>3069</v>
      </c>
      <c r="F4852" s="1202"/>
      <c r="G4852" s="1202"/>
      <c r="H4852" s="1202" t="s">
        <v>2736</v>
      </c>
      <c r="I4852" s="1202" t="s">
        <v>53</v>
      </c>
      <c r="J4852" s="1202" t="s">
        <v>3071</v>
      </c>
      <c r="K4852" s="1202"/>
      <c r="L4852" s="1202" t="s">
        <v>747</v>
      </c>
      <c r="M4852" s="1202" t="s">
        <v>2737</v>
      </c>
      <c r="N4852" s="1203" t="s">
        <v>2755</v>
      </c>
      <c r="O4852" s="1203" t="s">
        <v>750</v>
      </c>
      <c r="P4852" s="1203" t="s">
        <v>931</v>
      </c>
      <c r="Q4852" s="1203" t="s">
        <v>750</v>
      </c>
      <c r="R4852" s="1203" t="s">
        <v>932</v>
      </c>
      <c r="S4852" s="1218">
        <f>VLOOKUP($D4852,'NI-Ric'!$B$1:$W$2048,12,FALSE)</f>
        <v>0</v>
      </c>
      <c r="T4852" s="1218">
        <f>VLOOKUP($D4852,'NI-Ric'!$B$1:$W$2048,13,FALSE)</f>
        <v>0</v>
      </c>
      <c r="U4852" s="1218">
        <f>VLOOKUP($D4852,'NI-Ric'!$B$1:$W$2048,16,FALSE)</f>
        <v>0</v>
      </c>
      <c r="V4852" s="1218">
        <f>VLOOKUP($D4852,'NI-Ric'!$B$1:$W$2048,17,FALSE)</f>
        <v>0</v>
      </c>
      <c r="W4852" s="1218">
        <f>VLOOKUP($D4852,'NI-Ric'!$B$1:$W$2048,18,FALSE)</f>
        <v>0</v>
      </c>
      <c r="X4852" s="1218">
        <f>VLOOKUP($D4852,'NI-Ric'!$B$1:$W$2048,19,FALSE)</f>
        <v>0</v>
      </c>
    </row>
    <row r="4853" spans="1:24" hidden="1">
      <c r="A4853" s="509"/>
      <c r="B4853" s="509"/>
      <c r="C4853" s="509"/>
      <c r="D4853" s="1218" t="s">
        <v>2756</v>
      </c>
      <c r="E4853" s="1219" t="s">
        <v>3069</v>
      </c>
      <c r="F4853" s="1202"/>
      <c r="G4853" s="1202"/>
      <c r="H4853" s="1202"/>
      <c r="I4853" s="1202" t="s">
        <v>71</v>
      </c>
      <c r="J4853" s="1202"/>
      <c r="K4853" s="1202"/>
      <c r="L4853" s="1202"/>
      <c r="M4853" s="1202"/>
      <c r="N4853" s="1203" t="s">
        <v>2757</v>
      </c>
      <c r="O4853" s="1203" t="s">
        <v>73</v>
      </c>
      <c r="P4853" s="1203" t="s">
        <v>73</v>
      </c>
      <c r="Q4853" s="1203" t="s">
        <v>73</v>
      </c>
      <c r="R4853" s="1203" t="s">
        <v>73</v>
      </c>
      <c r="S4853" s="1218">
        <f>VLOOKUP($D4853,'NI-Ric'!$B$1:$W$2048,12,FALSE)</f>
        <v>0</v>
      </c>
      <c r="T4853" s="1218">
        <f>VLOOKUP($D4853,'NI-Ric'!$B$1:$W$2048,13,FALSE)</f>
        <v>0</v>
      </c>
      <c r="U4853" s="1218">
        <f>VLOOKUP($D4853,'NI-Ric'!$B$1:$W$2048,16,FALSE)</f>
        <v>0</v>
      </c>
      <c r="V4853" s="1218">
        <f>VLOOKUP($D4853,'NI-Ric'!$B$1:$W$2048,17,FALSE)</f>
        <v>0</v>
      </c>
      <c r="W4853" s="1218">
        <f>VLOOKUP($D4853,'NI-Ric'!$B$1:$W$2048,18,FALSE)</f>
        <v>0</v>
      </c>
      <c r="X4853" s="1218">
        <f>VLOOKUP($D4853,'NI-Ric'!$B$1:$W$2048,19,FALSE)</f>
        <v>0</v>
      </c>
    </row>
    <row r="4854" spans="1:24" hidden="1">
      <c r="A4854" s="509"/>
      <c r="B4854" s="509"/>
      <c r="C4854" s="509"/>
      <c r="D4854" s="1218" t="s">
        <v>2758</v>
      </c>
      <c r="E4854" s="1219" t="s">
        <v>3069</v>
      </c>
      <c r="F4854" s="1202"/>
      <c r="G4854" s="1202"/>
      <c r="H4854" s="1202" t="s">
        <v>2759</v>
      </c>
      <c r="I4854" s="1202" t="s">
        <v>53</v>
      </c>
      <c r="J4854" s="1202" t="s">
        <v>3071</v>
      </c>
      <c r="K4854" s="1202"/>
      <c r="L4854" s="1202" t="s">
        <v>2761</v>
      </c>
      <c r="M4854" s="1202" t="s">
        <v>2762</v>
      </c>
      <c r="N4854" s="1203" t="s">
        <v>2763</v>
      </c>
      <c r="O4854" s="1203" t="s">
        <v>73</v>
      </c>
      <c r="P4854" s="1203" t="s">
        <v>73</v>
      </c>
      <c r="Q4854" s="1203" t="s">
        <v>73</v>
      </c>
      <c r="R4854" s="1203" t="s">
        <v>73</v>
      </c>
      <c r="S4854" s="1218">
        <f>VLOOKUP($D4854,'NI-Ric'!$B$1:$W$2048,12,FALSE)</f>
        <v>0</v>
      </c>
      <c r="T4854" s="1218">
        <f>VLOOKUP($D4854,'NI-Ric'!$B$1:$W$2048,13,FALSE)</f>
        <v>0</v>
      </c>
      <c r="U4854" s="1218">
        <f>VLOOKUP($D4854,'NI-Ric'!$B$1:$W$2048,16,FALSE)</f>
        <v>0</v>
      </c>
      <c r="V4854" s="1218">
        <f>VLOOKUP($D4854,'NI-Ric'!$B$1:$W$2048,17,FALSE)</f>
        <v>0</v>
      </c>
      <c r="W4854" s="1218">
        <f>VLOOKUP($D4854,'NI-Ric'!$B$1:$W$2048,18,FALSE)</f>
        <v>0</v>
      </c>
      <c r="X4854" s="1218">
        <f>VLOOKUP($D4854,'NI-Ric'!$B$1:$W$2048,19,FALSE)</f>
        <v>0</v>
      </c>
    </row>
    <row r="4855" spans="1:24" hidden="1">
      <c r="A4855" s="509"/>
      <c r="B4855" s="509"/>
      <c r="C4855" s="509"/>
      <c r="D4855" s="1218" t="s">
        <v>2764</v>
      </c>
      <c r="E4855" s="1219" t="s">
        <v>3069</v>
      </c>
      <c r="F4855" s="1202"/>
      <c r="G4855" s="1202"/>
      <c r="H4855" s="1202" t="s">
        <v>2765</v>
      </c>
      <c r="I4855" s="1202" t="s">
        <v>53</v>
      </c>
      <c r="J4855" s="1202" t="s">
        <v>3071</v>
      </c>
      <c r="K4855" s="1202"/>
      <c r="L4855" s="1202" t="s">
        <v>2761</v>
      </c>
      <c r="M4855" s="1202" t="s">
        <v>2762</v>
      </c>
      <c r="N4855" s="1203" t="s">
        <v>2766</v>
      </c>
      <c r="O4855" s="1203" t="s">
        <v>73</v>
      </c>
      <c r="P4855" s="1203" t="s">
        <v>73</v>
      </c>
      <c r="Q4855" s="1203" t="s">
        <v>73</v>
      </c>
      <c r="R4855" s="1203" t="s">
        <v>73</v>
      </c>
      <c r="S4855" s="1218">
        <f>VLOOKUP($D4855,'NI-Ric'!$B$1:$W$2048,12,FALSE)</f>
        <v>0</v>
      </c>
      <c r="T4855" s="1218">
        <f>VLOOKUP($D4855,'NI-Ric'!$B$1:$W$2048,13,FALSE)</f>
        <v>0</v>
      </c>
      <c r="U4855" s="1218">
        <f>VLOOKUP($D4855,'NI-Ric'!$B$1:$W$2048,16,FALSE)</f>
        <v>0</v>
      </c>
      <c r="V4855" s="1218">
        <f>VLOOKUP($D4855,'NI-Ric'!$B$1:$W$2048,17,FALSE)</f>
        <v>0</v>
      </c>
      <c r="W4855" s="1218">
        <f>VLOOKUP($D4855,'NI-Ric'!$B$1:$W$2048,18,FALSE)</f>
        <v>0</v>
      </c>
      <c r="X4855" s="1218">
        <f>VLOOKUP($D4855,'NI-Ric'!$B$1:$W$2048,19,FALSE)</f>
        <v>0</v>
      </c>
    </row>
    <row r="4856" spans="1:24" ht="27" hidden="1">
      <c r="A4856" s="509"/>
      <c r="B4856" s="509"/>
      <c r="C4856" s="509"/>
      <c r="D4856" s="1218" t="s">
        <v>2767</v>
      </c>
      <c r="E4856" s="1219" t="s">
        <v>3069</v>
      </c>
      <c r="F4856" s="1202"/>
      <c r="G4856" s="1202"/>
      <c r="H4856" s="1204" t="s">
        <v>2768</v>
      </c>
      <c r="I4856" s="1202" t="s">
        <v>53</v>
      </c>
      <c r="J4856" s="1202" t="s">
        <v>3071</v>
      </c>
      <c r="K4856" s="1202"/>
      <c r="L4856" s="1202" t="s">
        <v>2761</v>
      </c>
      <c r="M4856" s="1202" t="s">
        <v>2762</v>
      </c>
      <c r="N4856" s="1203" t="s">
        <v>2769</v>
      </c>
      <c r="O4856" s="1203" t="s">
        <v>73</v>
      </c>
      <c r="P4856" s="1203" t="s">
        <v>73</v>
      </c>
      <c r="Q4856" s="1203" t="s">
        <v>73</v>
      </c>
      <c r="R4856" s="1203" t="s">
        <v>73</v>
      </c>
      <c r="S4856" s="1218">
        <f>VLOOKUP($D4856,'NI-Ric'!$B$1:$W$2048,12,FALSE)</f>
        <v>0</v>
      </c>
      <c r="T4856" s="1218">
        <f>VLOOKUP($D4856,'NI-Ric'!$B$1:$W$2048,13,FALSE)</f>
        <v>0</v>
      </c>
      <c r="U4856" s="1218">
        <f>VLOOKUP($D4856,'NI-Ric'!$B$1:$W$2048,16,FALSE)</f>
        <v>0</v>
      </c>
      <c r="V4856" s="1218">
        <f>VLOOKUP($D4856,'NI-Ric'!$B$1:$W$2048,17,FALSE)</f>
        <v>0</v>
      </c>
      <c r="W4856" s="1218">
        <f>VLOOKUP($D4856,'NI-Ric'!$B$1:$W$2048,18,FALSE)</f>
        <v>0</v>
      </c>
      <c r="X4856" s="1218">
        <f>VLOOKUP($D4856,'NI-Ric'!$B$1:$W$2048,19,FALSE)</f>
        <v>0</v>
      </c>
    </row>
    <row r="4857" spans="1:24" hidden="1">
      <c r="A4857" s="509"/>
      <c r="B4857" s="509"/>
      <c r="C4857" s="509"/>
      <c r="D4857" s="1218" t="s">
        <v>2770</v>
      </c>
      <c r="E4857" s="1219" t="s">
        <v>3069</v>
      </c>
      <c r="F4857" s="1202"/>
      <c r="G4857" s="1202"/>
      <c r="H4857" s="1204" t="s">
        <v>2771</v>
      </c>
      <c r="I4857" s="1202" t="s">
        <v>53</v>
      </c>
      <c r="J4857" s="1202" t="s">
        <v>3071</v>
      </c>
      <c r="K4857" s="1202"/>
      <c r="L4857" s="1202" t="s">
        <v>2761</v>
      </c>
      <c r="M4857" s="1202" t="s">
        <v>2762</v>
      </c>
      <c r="N4857" s="1203" t="s">
        <v>2772</v>
      </c>
      <c r="O4857" s="1203" t="s">
        <v>73</v>
      </c>
      <c r="P4857" s="1203" t="s">
        <v>73</v>
      </c>
      <c r="Q4857" s="1203" t="s">
        <v>73</v>
      </c>
      <c r="R4857" s="1203" t="s">
        <v>73</v>
      </c>
      <c r="S4857" s="1218">
        <f>VLOOKUP($D4857,'NI-Ric'!$B$1:$W$2048,12,FALSE)</f>
        <v>0</v>
      </c>
      <c r="T4857" s="1218">
        <f>VLOOKUP($D4857,'NI-Ric'!$B$1:$W$2048,13,FALSE)</f>
        <v>0</v>
      </c>
      <c r="U4857" s="1218">
        <f>VLOOKUP($D4857,'NI-Ric'!$B$1:$W$2048,16,FALSE)</f>
        <v>0</v>
      </c>
      <c r="V4857" s="1218">
        <f>VLOOKUP($D4857,'NI-Ric'!$B$1:$W$2048,17,FALSE)</f>
        <v>0</v>
      </c>
      <c r="W4857" s="1218">
        <f>VLOOKUP($D4857,'NI-Ric'!$B$1:$W$2048,18,FALSE)</f>
        <v>0</v>
      </c>
      <c r="X4857" s="1218">
        <f>VLOOKUP($D4857,'NI-Ric'!$B$1:$W$2048,19,FALSE)</f>
        <v>0</v>
      </c>
    </row>
    <row r="4858" spans="1:24" hidden="1">
      <c r="A4858" s="509"/>
      <c r="B4858" s="509"/>
      <c r="C4858" s="509"/>
      <c r="D4858" s="1218" t="s">
        <v>2773</v>
      </c>
      <c r="E4858" s="1219" t="s">
        <v>3069</v>
      </c>
      <c r="F4858" s="1202"/>
      <c r="G4858" s="1202"/>
      <c r="H4858" s="1202" t="s">
        <v>2774</v>
      </c>
      <c r="I4858" s="1202" t="s">
        <v>53</v>
      </c>
      <c r="J4858" s="1202" t="s">
        <v>3071</v>
      </c>
      <c r="K4858" s="1202"/>
      <c r="L4858" s="1202" t="s">
        <v>2761</v>
      </c>
      <c r="M4858" s="1202" t="s">
        <v>2762</v>
      </c>
      <c r="N4858" s="1203" t="s">
        <v>2775</v>
      </c>
      <c r="O4858" s="1203" t="s">
        <v>73</v>
      </c>
      <c r="P4858" s="1203" t="s">
        <v>73</v>
      </c>
      <c r="Q4858" s="1203" t="s">
        <v>73</v>
      </c>
      <c r="R4858" s="1203" t="s">
        <v>73</v>
      </c>
      <c r="S4858" s="1218">
        <f>VLOOKUP($D4858,'NI-Ric'!$B$1:$W$2048,12,FALSE)</f>
        <v>0</v>
      </c>
      <c r="T4858" s="1218">
        <f>VLOOKUP($D4858,'NI-Ric'!$B$1:$W$2048,13,FALSE)</f>
        <v>0</v>
      </c>
      <c r="U4858" s="1218">
        <f>VLOOKUP($D4858,'NI-Ric'!$B$1:$W$2048,16,FALSE)</f>
        <v>0</v>
      </c>
      <c r="V4858" s="1218">
        <f>VLOOKUP($D4858,'NI-Ric'!$B$1:$W$2048,17,FALSE)</f>
        <v>0</v>
      </c>
      <c r="W4858" s="1218">
        <f>VLOOKUP($D4858,'NI-Ric'!$B$1:$W$2048,18,FALSE)</f>
        <v>0</v>
      </c>
      <c r="X4858" s="1218">
        <f>VLOOKUP($D4858,'NI-Ric'!$B$1:$W$2048,19,FALSE)</f>
        <v>0</v>
      </c>
    </row>
    <row r="4859" spans="1:24" hidden="1">
      <c r="A4859" s="509"/>
      <c r="B4859" s="509"/>
      <c r="C4859" s="509"/>
      <c r="D4859" s="1218" t="s">
        <v>2776</v>
      </c>
      <c r="E4859" s="1219" t="s">
        <v>3069</v>
      </c>
      <c r="F4859" s="1202"/>
      <c r="G4859" s="1202"/>
      <c r="H4859" s="1202" t="s">
        <v>2777</v>
      </c>
      <c r="I4859" s="1202" t="s">
        <v>53</v>
      </c>
      <c r="J4859" s="1202" t="s">
        <v>3071</v>
      </c>
      <c r="K4859" s="1202"/>
      <c r="L4859" s="1202" t="s">
        <v>2761</v>
      </c>
      <c r="M4859" s="1202" t="s">
        <v>2778</v>
      </c>
      <c r="N4859" s="1203" t="s">
        <v>2779</v>
      </c>
      <c r="O4859" s="1203" t="s">
        <v>73</v>
      </c>
      <c r="P4859" s="1203" t="s">
        <v>73</v>
      </c>
      <c r="Q4859" s="1203" t="s">
        <v>73</v>
      </c>
      <c r="R4859" s="1203" t="s">
        <v>73</v>
      </c>
      <c r="S4859" s="1218">
        <f>VLOOKUP($D4859,'NI-Ric'!$B$1:$W$2048,12,FALSE)</f>
        <v>0</v>
      </c>
      <c r="T4859" s="1218">
        <f>VLOOKUP($D4859,'NI-Ric'!$B$1:$W$2048,13,FALSE)</f>
        <v>0</v>
      </c>
      <c r="U4859" s="1218">
        <f>VLOOKUP($D4859,'NI-Ric'!$B$1:$W$2048,16,FALSE)</f>
        <v>0</v>
      </c>
      <c r="V4859" s="1218">
        <f>VLOOKUP($D4859,'NI-Ric'!$B$1:$W$2048,17,FALSE)</f>
        <v>0</v>
      </c>
      <c r="W4859" s="1218">
        <f>VLOOKUP($D4859,'NI-Ric'!$B$1:$W$2048,18,FALSE)</f>
        <v>0</v>
      </c>
      <c r="X4859" s="1218">
        <f>VLOOKUP($D4859,'NI-Ric'!$B$1:$W$2048,19,FALSE)</f>
        <v>0</v>
      </c>
    </row>
    <row r="4860" spans="1:24" hidden="1">
      <c r="A4860" s="509"/>
      <c r="B4860" s="509"/>
      <c r="C4860" s="509"/>
      <c r="D4860" s="1218" t="s">
        <v>2780</v>
      </c>
      <c r="E4860" s="1219" t="s">
        <v>3069</v>
      </c>
      <c r="F4860" s="1202"/>
      <c r="G4860" s="1202"/>
      <c r="H4860" s="1202" t="s">
        <v>2781</v>
      </c>
      <c r="I4860" s="1202" t="s">
        <v>53</v>
      </c>
      <c r="J4860" s="1202" t="s">
        <v>3071</v>
      </c>
      <c r="K4860" s="1202"/>
      <c r="L4860" s="1202" t="s">
        <v>2761</v>
      </c>
      <c r="M4860" s="1202" t="s">
        <v>2762</v>
      </c>
      <c r="N4860" s="1203" t="s">
        <v>2782</v>
      </c>
      <c r="O4860" s="1203" t="s">
        <v>73</v>
      </c>
      <c r="P4860" s="1203" t="s">
        <v>73</v>
      </c>
      <c r="Q4860" s="1203" t="s">
        <v>73</v>
      </c>
      <c r="R4860" s="1203" t="s">
        <v>73</v>
      </c>
      <c r="S4860" s="1218">
        <f>VLOOKUP($D4860,'NI-Ric'!$B$1:$W$2048,12,FALSE)</f>
        <v>0</v>
      </c>
      <c r="T4860" s="1218">
        <f>VLOOKUP($D4860,'NI-Ric'!$B$1:$W$2048,13,FALSE)</f>
        <v>0</v>
      </c>
      <c r="U4860" s="1218">
        <f>VLOOKUP($D4860,'NI-Ric'!$B$1:$W$2048,16,FALSE)</f>
        <v>0</v>
      </c>
      <c r="V4860" s="1218">
        <f>VLOOKUP($D4860,'NI-Ric'!$B$1:$W$2048,17,FALSE)</f>
        <v>0</v>
      </c>
      <c r="W4860" s="1218">
        <f>VLOOKUP($D4860,'NI-Ric'!$B$1:$W$2048,18,FALSE)</f>
        <v>0</v>
      </c>
      <c r="X4860" s="1218">
        <f>VLOOKUP($D4860,'NI-Ric'!$B$1:$W$2048,19,FALSE)</f>
        <v>0</v>
      </c>
    </row>
    <row r="4861" spans="1:24" hidden="1">
      <c r="A4861" s="509"/>
      <c r="B4861" s="509"/>
      <c r="C4861" s="509"/>
      <c r="D4861" s="1218" t="s">
        <v>2783</v>
      </c>
      <c r="E4861" s="1219" t="s">
        <v>3069</v>
      </c>
      <c r="F4861" s="1202"/>
      <c r="G4861" s="1202"/>
      <c r="H4861" s="1202" t="s">
        <v>2784</v>
      </c>
      <c r="I4861" s="1202" t="s">
        <v>53</v>
      </c>
      <c r="J4861" s="1202" t="s">
        <v>3071</v>
      </c>
      <c r="K4861" s="1202"/>
      <c r="L4861" s="1202" t="s">
        <v>2761</v>
      </c>
      <c r="M4861" s="1202" t="s">
        <v>2762</v>
      </c>
      <c r="N4861" s="1203" t="s">
        <v>2785</v>
      </c>
      <c r="O4861" s="1203" t="s">
        <v>73</v>
      </c>
      <c r="P4861" s="1203" t="s">
        <v>73</v>
      </c>
      <c r="Q4861" s="1203" t="s">
        <v>73</v>
      </c>
      <c r="R4861" s="1203" t="s">
        <v>73</v>
      </c>
      <c r="S4861" s="1218">
        <f>VLOOKUP($D4861,'NI-Ric'!$B$1:$W$2048,12,FALSE)</f>
        <v>0</v>
      </c>
      <c r="T4861" s="1218">
        <f>VLOOKUP($D4861,'NI-Ric'!$B$1:$W$2048,13,FALSE)</f>
        <v>0</v>
      </c>
      <c r="U4861" s="1218">
        <f>VLOOKUP($D4861,'NI-Ric'!$B$1:$W$2048,16,FALSE)</f>
        <v>0</v>
      </c>
      <c r="V4861" s="1218">
        <f>VLOOKUP($D4861,'NI-Ric'!$B$1:$W$2048,17,FALSE)</f>
        <v>0</v>
      </c>
      <c r="W4861" s="1218">
        <f>VLOOKUP($D4861,'NI-Ric'!$B$1:$W$2048,18,FALSE)</f>
        <v>0</v>
      </c>
      <c r="X4861" s="1218">
        <f>VLOOKUP($D4861,'NI-Ric'!$B$1:$W$2048,19,FALSE)</f>
        <v>0</v>
      </c>
    </row>
    <row r="4862" spans="1:24" hidden="1">
      <c r="A4862" s="509"/>
      <c r="B4862" s="509"/>
      <c r="C4862" s="509"/>
      <c r="D4862" s="1218" t="s">
        <v>2786</v>
      </c>
      <c r="E4862" s="1219" t="s">
        <v>3069</v>
      </c>
      <c r="F4862" s="1202"/>
      <c r="G4862" s="1202"/>
      <c r="H4862" s="1202" t="s">
        <v>2787</v>
      </c>
      <c r="I4862" s="1202" t="s">
        <v>53</v>
      </c>
      <c r="J4862" s="1202" t="s">
        <v>3071</v>
      </c>
      <c r="K4862" s="1202"/>
      <c r="L4862" s="1202" t="s">
        <v>2761</v>
      </c>
      <c r="M4862" s="1202" t="s">
        <v>2762</v>
      </c>
      <c r="N4862" s="1203" t="s">
        <v>2788</v>
      </c>
      <c r="O4862" s="1203" t="s">
        <v>73</v>
      </c>
      <c r="P4862" s="1203" t="s">
        <v>73</v>
      </c>
      <c r="Q4862" s="1203" t="s">
        <v>73</v>
      </c>
      <c r="R4862" s="1203" t="s">
        <v>73</v>
      </c>
      <c r="S4862" s="1218">
        <f>VLOOKUP($D4862,'NI-Ric'!$B$1:$W$2048,12,FALSE)</f>
        <v>0</v>
      </c>
      <c r="T4862" s="1218">
        <f>VLOOKUP($D4862,'NI-Ric'!$B$1:$W$2048,13,FALSE)</f>
        <v>0</v>
      </c>
      <c r="U4862" s="1218">
        <f>VLOOKUP($D4862,'NI-Ric'!$B$1:$W$2048,16,FALSE)</f>
        <v>0</v>
      </c>
      <c r="V4862" s="1218">
        <f>VLOOKUP($D4862,'NI-Ric'!$B$1:$W$2048,17,FALSE)</f>
        <v>0</v>
      </c>
      <c r="W4862" s="1218">
        <f>VLOOKUP($D4862,'NI-Ric'!$B$1:$W$2048,18,FALSE)</f>
        <v>0</v>
      </c>
      <c r="X4862" s="1218">
        <f>VLOOKUP($D4862,'NI-Ric'!$B$1:$W$2048,19,FALSE)</f>
        <v>0</v>
      </c>
    </row>
    <row r="4863" spans="1:24" hidden="1">
      <c r="A4863" s="509"/>
      <c r="B4863" s="509"/>
      <c r="C4863" s="509"/>
      <c r="D4863" s="1218" t="s">
        <v>2789</v>
      </c>
      <c r="E4863" s="1219" t="s">
        <v>3069</v>
      </c>
      <c r="F4863" s="1202"/>
      <c r="G4863" s="1202"/>
      <c r="H4863" s="1202" t="s">
        <v>2790</v>
      </c>
      <c r="I4863" s="1202" t="s">
        <v>53</v>
      </c>
      <c r="J4863" s="1202" t="s">
        <v>3071</v>
      </c>
      <c r="K4863" s="1202"/>
      <c r="L4863" s="1202" t="s">
        <v>2761</v>
      </c>
      <c r="M4863" s="1202" t="s">
        <v>2762</v>
      </c>
      <c r="N4863" s="1203" t="s">
        <v>2791</v>
      </c>
      <c r="O4863" s="1203" t="s">
        <v>73</v>
      </c>
      <c r="P4863" s="1203" t="s">
        <v>73</v>
      </c>
      <c r="Q4863" s="1203" t="s">
        <v>73</v>
      </c>
      <c r="R4863" s="1203" t="s">
        <v>73</v>
      </c>
      <c r="S4863" s="1218">
        <f>VLOOKUP($D4863,'NI-Ric'!$B$1:$W$2048,12,FALSE)</f>
        <v>0</v>
      </c>
      <c r="T4863" s="1218">
        <f>VLOOKUP($D4863,'NI-Ric'!$B$1:$W$2048,13,FALSE)</f>
        <v>0</v>
      </c>
      <c r="U4863" s="1218">
        <f>VLOOKUP($D4863,'NI-Ric'!$B$1:$W$2048,16,FALSE)</f>
        <v>0</v>
      </c>
      <c r="V4863" s="1218">
        <f>VLOOKUP($D4863,'NI-Ric'!$B$1:$W$2048,17,FALSE)</f>
        <v>0</v>
      </c>
      <c r="W4863" s="1218">
        <f>VLOOKUP($D4863,'NI-Ric'!$B$1:$W$2048,18,FALSE)</f>
        <v>0</v>
      </c>
      <c r="X4863" s="1218">
        <f>VLOOKUP($D4863,'NI-Ric'!$B$1:$W$2048,19,FALSE)</f>
        <v>0</v>
      </c>
    </row>
    <row r="4864" spans="1:24" hidden="1">
      <c r="A4864" s="509"/>
      <c r="B4864" s="509"/>
      <c r="C4864" s="509"/>
      <c r="D4864" s="1218" t="s">
        <v>2792</v>
      </c>
      <c r="E4864" s="1219" t="s">
        <v>3069</v>
      </c>
      <c r="F4864" s="1202"/>
      <c r="G4864" s="1202"/>
      <c r="H4864" s="1202" t="s">
        <v>2793</v>
      </c>
      <c r="I4864" s="1202" t="s">
        <v>53</v>
      </c>
      <c r="J4864" s="1202" t="s">
        <v>3071</v>
      </c>
      <c r="K4864" s="1202"/>
      <c r="L4864" s="1202" t="s">
        <v>2761</v>
      </c>
      <c r="M4864" s="1202" t="s">
        <v>2762</v>
      </c>
      <c r="N4864" s="1203" t="s">
        <v>2794</v>
      </c>
      <c r="O4864" s="1203" t="s">
        <v>73</v>
      </c>
      <c r="P4864" s="1203" t="s">
        <v>73</v>
      </c>
      <c r="Q4864" s="1203" t="s">
        <v>73</v>
      </c>
      <c r="R4864" s="1203" t="s">
        <v>73</v>
      </c>
      <c r="S4864" s="1218">
        <f>VLOOKUP($D4864,'NI-Ric'!$B$1:$W$2048,12,FALSE)</f>
        <v>0</v>
      </c>
      <c r="T4864" s="1218">
        <f>VLOOKUP($D4864,'NI-Ric'!$B$1:$W$2048,13,FALSE)</f>
        <v>0</v>
      </c>
      <c r="U4864" s="1218">
        <f>VLOOKUP($D4864,'NI-Ric'!$B$1:$W$2048,16,FALSE)</f>
        <v>0</v>
      </c>
      <c r="V4864" s="1218">
        <f>VLOOKUP($D4864,'NI-Ric'!$B$1:$W$2048,17,FALSE)</f>
        <v>0</v>
      </c>
      <c r="W4864" s="1218">
        <f>VLOOKUP($D4864,'NI-Ric'!$B$1:$W$2048,18,FALSE)</f>
        <v>0</v>
      </c>
      <c r="X4864" s="1218">
        <f>VLOOKUP($D4864,'NI-Ric'!$B$1:$W$2048,19,FALSE)</f>
        <v>0</v>
      </c>
    </row>
    <row r="4865" spans="1:83" hidden="1">
      <c r="A4865" s="509"/>
      <c r="B4865" s="509"/>
      <c r="C4865" s="509"/>
      <c r="D4865" s="1218" t="s">
        <v>2795</v>
      </c>
      <c r="E4865" s="1219" t="s">
        <v>3069</v>
      </c>
      <c r="F4865" s="1202"/>
      <c r="G4865" s="1202"/>
      <c r="H4865" s="1204" t="s">
        <v>2796</v>
      </c>
      <c r="I4865" s="1202" t="s">
        <v>53</v>
      </c>
      <c r="J4865" s="1202" t="s">
        <v>3071</v>
      </c>
      <c r="K4865" s="1202"/>
      <c r="L4865" s="1202" t="s">
        <v>2761</v>
      </c>
      <c r="M4865" s="1202" t="s">
        <v>2778</v>
      </c>
      <c r="N4865" s="1203" t="s">
        <v>2797</v>
      </c>
      <c r="O4865" s="1203" t="s">
        <v>73</v>
      </c>
      <c r="P4865" s="1203" t="s">
        <v>73</v>
      </c>
      <c r="Q4865" s="1203" t="s">
        <v>73</v>
      </c>
      <c r="R4865" s="1203" t="s">
        <v>73</v>
      </c>
      <c r="S4865" s="1218">
        <f>VLOOKUP($D4865,'NI-Ric'!$B$1:$W$2048,12,FALSE)</f>
        <v>0</v>
      </c>
      <c r="T4865" s="1218">
        <f>VLOOKUP($D4865,'NI-Ric'!$B$1:$W$2048,13,FALSE)</f>
        <v>0</v>
      </c>
      <c r="U4865" s="1218">
        <f>VLOOKUP($D4865,'NI-Ric'!$B$1:$W$2048,16,FALSE)</f>
        <v>0</v>
      </c>
      <c r="V4865" s="1218">
        <f>VLOOKUP($D4865,'NI-Ric'!$B$1:$W$2048,17,FALSE)</f>
        <v>0</v>
      </c>
      <c r="W4865" s="1218">
        <f>VLOOKUP($D4865,'NI-Ric'!$B$1:$W$2048,18,FALSE)</f>
        <v>0</v>
      </c>
      <c r="X4865" s="1218">
        <f>VLOOKUP($D4865,'NI-Ric'!$B$1:$W$2048,19,FALSE)</f>
        <v>0</v>
      </c>
    </row>
    <row r="4866" spans="1:83" ht="27" hidden="1">
      <c r="A4866" s="509"/>
      <c r="B4866" s="509"/>
      <c r="C4866" s="509"/>
      <c r="D4866" s="1218" t="s">
        <v>2798</v>
      </c>
      <c r="E4866" s="1219" t="s">
        <v>3069</v>
      </c>
      <c r="F4866" s="1202"/>
      <c r="G4866" s="1202"/>
      <c r="H4866" s="1204" t="s">
        <v>2799</v>
      </c>
      <c r="I4866" s="1202" t="s">
        <v>53</v>
      </c>
      <c r="J4866" s="1202" t="s">
        <v>3071</v>
      </c>
      <c r="K4866" s="1202"/>
      <c r="L4866" s="1202" t="s">
        <v>2761</v>
      </c>
      <c r="M4866" s="1202" t="s">
        <v>2800</v>
      </c>
      <c r="N4866" s="1203" t="s">
        <v>2801</v>
      </c>
      <c r="O4866" s="1203" t="s">
        <v>73</v>
      </c>
      <c r="P4866" s="1203" t="s">
        <v>73</v>
      </c>
      <c r="Q4866" s="1203" t="s">
        <v>73</v>
      </c>
      <c r="R4866" s="1203" t="s">
        <v>73</v>
      </c>
      <c r="S4866" s="1218">
        <f>VLOOKUP($D4866,'NI-Ric'!$B$1:$W$2048,12,FALSE)</f>
        <v>0</v>
      </c>
      <c r="T4866" s="1218">
        <f>VLOOKUP($D4866,'NI-Ric'!$B$1:$W$2048,13,FALSE)</f>
        <v>0</v>
      </c>
      <c r="U4866" s="1218">
        <f>VLOOKUP($D4866,'NI-Ric'!$B$1:$W$2048,16,FALSE)</f>
        <v>0</v>
      </c>
      <c r="V4866" s="1218">
        <f>VLOOKUP($D4866,'NI-Ric'!$B$1:$W$2048,17,FALSE)</f>
        <v>0</v>
      </c>
      <c r="W4866" s="1218">
        <f>VLOOKUP($D4866,'NI-Ric'!$B$1:$W$2048,18,FALSE)</f>
        <v>0</v>
      </c>
      <c r="X4866" s="1218">
        <f>VLOOKUP($D4866,'NI-Ric'!$B$1:$W$2048,19,FALSE)</f>
        <v>0</v>
      </c>
    </row>
    <row r="4867" spans="1:83" ht="27" hidden="1">
      <c r="A4867" s="509"/>
      <c r="B4867" s="509"/>
      <c r="C4867" s="509"/>
      <c r="D4867" s="1218" t="s">
        <v>2802</v>
      </c>
      <c r="E4867" s="1219" t="s">
        <v>3069</v>
      </c>
      <c r="F4867" s="1202"/>
      <c r="G4867" s="1202"/>
      <c r="H4867" s="1204" t="s">
        <v>2799</v>
      </c>
      <c r="I4867" s="1202" t="s">
        <v>53</v>
      </c>
      <c r="J4867" s="1202" t="s">
        <v>3071</v>
      </c>
      <c r="K4867" s="1202"/>
      <c r="L4867" s="1202" t="s">
        <v>2761</v>
      </c>
      <c r="M4867" s="1202" t="s">
        <v>2800</v>
      </c>
      <c r="N4867" s="1203" t="s">
        <v>2803</v>
      </c>
      <c r="O4867" s="1203" t="s">
        <v>73</v>
      </c>
      <c r="P4867" s="1203" t="s">
        <v>73</v>
      </c>
      <c r="Q4867" s="1203" t="s">
        <v>73</v>
      </c>
      <c r="R4867" s="1203" t="s">
        <v>73</v>
      </c>
      <c r="S4867" s="1218">
        <f>VLOOKUP($D4867,'NI-Ric'!$B$1:$W$2048,12,FALSE)</f>
        <v>0</v>
      </c>
      <c r="T4867" s="1218">
        <f>VLOOKUP($D4867,'NI-Ric'!$B$1:$W$2048,13,FALSE)</f>
        <v>0</v>
      </c>
      <c r="U4867" s="1218">
        <f>VLOOKUP($D4867,'NI-Ric'!$B$1:$W$2048,16,FALSE)</f>
        <v>0</v>
      </c>
      <c r="V4867" s="1218">
        <f>VLOOKUP($D4867,'NI-Ric'!$B$1:$W$2048,17,FALSE)</f>
        <v>0</v>
      </c>
      <c r="W4867" s="1218">
        <f>VLOOKUP($D4867,'NI-Ric'!$B$1:$W$2048,18,FALSE)</f>
        <v>0</v>
      </c>
      <c r="X4867" s="1218">
        <f>VLOOKUP($D4867,'NI-Ric'!$B$1:$W$2048,19,FALSE)</f>
        <v>0</v>
      </c>
    </row>
    <row r="4868" spans="1:83" s="744" customFormat="1" ht="40.5" hidden="1">
      <c r="A4868" s="509"/>
      <c r="B4868" s="509"/>
      <c r="C4868" s="509"/>
      <c r="D4868" s="1218" t="s">
        <v>2804</v>
      </c>
      <c r="E4868" s="1219" t="s">
        <v>3069</v>
      </c>
      <c r="F4868" s="1202"/>
      <c r="G4868" s="1202"/>
      <c r="H4868" s="1204" t="s">
        <v>2799</v>
      </c>
      <c r="I4868" s="1202" t="s">
        <v>53</v>
      </c>
      <c r="J4868" s="1202" t="s">
        <v>3071</v>
      </c>
      <c r="K4868" s="1202"/>
      <c r="L4868" s="1202" t="s">
        <v>2761</v>
      </c>
      <c r="M4868" s="1202" t="s">
        <v>2800</v>
      </c>
      <c r="N4868" s="1203" t="s">
        <v>2805</v>
      </c>
      <c r="O4868" s="1203"/>
      <c r="P4868" s="1203"/>
      <c r="Q4868" s="1203"/>
      <c r="R4868" s="1203"/>
      <c r="S4868" s="1218">
        <f>VLOOKUP($D4868,'NI-Ric'!$B$1:$W$2048,12,FALSE)</f>
        <v>0</v>
      </c>
      <c r="T4868" s="1218">
        <f>VLOOKUP($D4868,'NI-Ric'!$B$1:$W$2048,13,FALSE)</f>
        <v>0</v>
      </c>
      <c r="U4868" s="1218">
        <f>VLOOKUP($D4868,'NI-Ric'!$B$1:$W$2048,16,FALSE)</f>
        <v>0</v>
      </c>
      <c r="V4868" s="1218">
        <f>VLOOKUP($D4868,'NI-Ric'!$B$1:$W$2048,17,FALSE)</f>
        <v>0</v>
      </c>
      <c r="W4868" s="1218">
        <f>VLOOKUP($D4868,'NI-Ric'!$B$1:$W$2048,18,FALSE)</f>
        <v>0</v>
      </c>
      <c r="X4868" s="1218">
        <f>VLOOKUP($D4868,'NI-Ric'!$B$1:$W$2048,19,FALSE)</f>
        <v>0</v>
      </c>
      <c r="Y4868" s="504"/>
      <c r="Z4868" s="504"/>
      <c r="AA4868" s="504"/>
      <c r="AB4868" s="504"/>
      <c r="AC4868" s="504"/>
      <c r="AD4868" s="504"/>
      <c r="AE4868" s="504"/>
      <c r="AF4868" s="504"/>
      <c r="AG4868" s="504"/>
      <c r="AH4868" s="504"/>
      <c r="AI4868" s="504"/>
      <c r="AJ4868" s="504"/>
      <c r="AK4868" s="504"/>
      <c r="AL4868" s="504"/>
      <c r="AM4868" s="504"/>
      <c r="AN4868" s="504"/>
      <c r="AO4868" s="504"/>
      <c r="AP4868" s="504"/>
      <c r="AQ4868" s="504"/>
      <c r="AR4868" s="504"/>
      <c r="AS4868" s="504"/>
      <c r="AT4868" s="504"/>
      <c r="AU4868" s="504"/>
      <c r="AV4868" s="504"/>
      <c r="AW4868" s="504"/>
      <c r="AX4868" s="504"/>
      <c r="AY4868" s="504"/>
      <c r="AZ4868" s="504"/>
      <c r="BA4868" s="504"/>
      <c r="BB4868" s="504"/>
      <c r="BC4868" s="504"/>
      <c r="BD4868" s="504"/>
      <c r="BE4868" s="504"/>
      <c r="BF4868" s="504"/>
      <c r="BG4868" s="504"/>
      <c r="BH4868" s="504"/>
      <c r="BI4868" s="504"/>
      <c r="BJ4868" s="504"/>
      <c r="BK4868" s="504"/>
      <c r="BL4868" s="504"/>
      <c r="BM4868" s="504"/>
      <c r="BN4868" s="504"/>
      <c r="BO4868" s="504"/>
      <c r="BP4868" s="504"/>
      <c r="BQ4868" s="504"/>
      <c r="BR4868" s="504"/>
      <c r="BS4868" s="504"/>
      <c r="BT4868" s="504"/>
      <c r="BU4868" s="504"/>
      <c r="BV4868" s="504"/>
      <c r="BW4868" s="504"/>
      <c r="BX4868" s="504"/>
      <c r="BY4868" s="504"/>
      <c r="BZ4868" s="504"/>
      <c r="CA4868" s="504"/>
      <c r="CB4868" s="504"/>
      <c r="CC4868" s="504"/>
      <c r="CD4868" s="504"/>
      <c r="CE4868" s="504"/>
    </row>
    <row r="4869" spans="1:83" ht="27" hidden="1">
      <c r="A4869" s="509"/>
      <c r="B4869" s="509"/>
      <c r="C4869" s="509"/>
      <c r="D4869" s="1218" t="s">
        <v>2806</v>
      </c>
      <c r="E4869" s="1219" t="s">
        <v>3069</v>
      </c>
      <c r="F4869" s="1202"/>
      <c r="G4869" s="1202"/>
      <c r="H4869" s="1204" t="s">
        <v>2799</v>
      </c>
      <c r="I4869" s="1202" t="s">
        <v>53</v>
      </c>
      <c r="J4869" s="1202" t="s">
        <v>3071</v>
      </c>
      <c r="K4869" s="1202"/>
      <c r="L4869" s="1202" t="s">
        <v>2761</v>
      </c>
      <c r="M4869" s="1202" t="s">
        <v>2800</v>
      </c>
      <c r="N4869" s="1203" t="s">
        <v>2807</v>
      </c>
      <c r="O4869" s="1203" t="s">
        <v>73</v>
      </c>
      <c r="P4869" s="1203" t="s">
        <v>73</v>
      </c>
      <c r="Q4869" s="1203" t="s">
        <v>73</v>
      </c>
      <c r="R4869" s="1203" t="s">
        <v>73</v>
      </c>
      <c r="S4869" s="1218">
        <f>VLOOKUP($D4869,'NI-Ric'!$B$1:$W$2048,12,FALSE)</f>
        <v>0</v>
      </c>
      <c r="T4869" s="1218">
        <f>VLOOKUP($D4869,'NI-Ric'!$B$1:$W$2048,13,FALSE)</f>
        <v>0</v>
      </c>
      <c r="U4869" s="1218">
        <f>VLOOKUP($D4869,'NI-Ric'!$B$1:$W$2048,16,FALSE)</f>
        <v>0</v>
      </c>
      <c r="V4869" s="1218">
        <f>VLOOKUP($D4869,'NI-Ric'!$B$1:$W$2048,17,FALSE)</f>
        <v>0</v>
      </c>
      <c r="W4869" s="1218">
        <f>VLOOKUP($D4869,'NI-Ric'!$B$1:$W$2048,18,FALSE)</f>
        <v>0</v>
      </c>
      <c r="X4869" s="1218">
        <f>VLOOKUP($D4869,'NI-Ric'!$B$1:$W$2048,19,FALSE)</f>
        <v>0</v>
      </c>
    </row>
    <row r="4870" spans="1:83" ht="27" hidden="1">
      <c r="A4870" s="509"/>
      <c r="B4870" s="509"/>
      <c r="C4870" s="509"/>
      <c r="D4870" s="1218" t="s">
        <v>2808</v>
      </c>
      <c r="E4870" s="1219" t="s">
        <v>3069</v>
      </c>
      <c r="F4870" s="1202"/>
      <c r="G4870" s="1202"/>
      <c r="H4870" s="1204" t="s">
        <v>2799</v>
      </c>
      <c r="I4870" s="1202" t="s">
        <v>53</v>
      </c>
      <c r="J4870" s="1202" t="s">
        <v>3071</v>
      </c>
      <c r="K4870" s="1202"/>
      <c r="L4870" s="1202" t="s">
        <v>2761</v>
      </c>
      <c r="M4870" s="1202" t="s">
        <v>2800</v>
      </c>
      <c r="N4870" s="1203" t="s">
        <v>2809</v>
      </c>
      <c r="O4870" s="1203" t="s">
        <v>73</v>
      </c>
      <c r="P4870" s="1203" t="s">
        <v>73</v>
      </c>
      <c r="Q4870" s="1203" t="s">
        <v>73</v>
      </c>
      <c r="R4870" s="1203" t="s">
        <v>73</v>
      </c>
      <c r="S4870" s="1218">
        <f>VLOOKUP($D4870,'NI-Ric'!$B$1:$W$2048,12,FALSE)</f>
        <v>0</v>
      </c>
      <c r="T4870" s="1218">
        <f>VLOOKUP($D4870,'NI-Ric'!$B$1:$W$2048,13,FALSE)</f>
        <v>0</v>
      </c>
      <c r="U4870" s="1218">
        <f>VLOOKUP($D4870,'NI-Ric'!$B$1:$W$2048,16,FALSE)</f>
        <v>0</v>
      </c>
      <c r="V4870" s="1218">
        <f>VLOOKUP($D4870,'NI-Ric'!$B$1:$W$2048,17,FALSE)</f>
        <v>0</v>
      </c>
      <c r="W4870" s="1218">
        <f>VLOOKUP($D4870,'NI-Ric'!$B$1:$W$2048,18,FALSE)</f>
        <v>0</v>
      </c>
      <c r="X4870" s="1218">
        <f>VLOOKUP($D4870,'NI-Ric'!$B$1:$W$2048,19,FALSE)</f>
        <v>0</v>
      </c>
    </row>
    <row r="4871" spans="1:83" ht="27" hidden="1">
      <c r="A4871" s="509"/>
      <c r="B4871" s="509"/>
      <c r="C4871" s="509"/>
      <c r="D4871" s="1218" t="s">
        <v>2810</v>
      </c>
      <c r="E4871" s="1219" t="s">
        <v>3069</v>
      </c>
      <c r="F4871" s="1202"/>
      <c r="G4871" s="1202"/>
      <c r="H4871" s="1204" t="s">
        <v>2811</v>
      </c>
      <c r="I4871" s="1202" t="s">
        <v>53</v>
      </c>
      <c r="J4871" s="1202" t="s">
        <v>3071</v>
      </c>
      <c r="K4871" s="1202"/>
      <c r="L4871" s="1202" t="s">
        <v>2761</v>
      </c>
      <c r="M4871" s="1202" t="s">
        <v>2800</v>
      </c>
      <c r="N4871" s="1203" t="s">
        <v>2812</v>
      </c>
      <c r="O4871" s="1203" t="s">
        <v>73</v>
      </c>
      <c r="P4871" s="1203" t="s">
        <v>73</v>
      </c>
      <c r="Q4871" s="1203" t="s">
        <v>73</v>
      </c>
      <c r="R4871" s="1203" t="s">
        <v>73</v>
      </c>
      <c r="S4871" s="1218">
        <f>VLOOKUP($D4871,'NI-Ric'!$B$1:$W$2048,12,FALSE)</f>
        <v>0</v>
      </c>
      <c r="T4871" s="1218">
        <f>VLOOKUP($D4871,'NI-Ric'!$B$1:$W$2048,13,FALSE)</f>
        <v>0</v>
      </c>
      <c r="U4871" s="1218">
        <f>VLOOKUP($D4871,'NI-Ric'!$B$1:$W$2048,16,FALSE)</f>
        <v>0</v>
      </c>
      <c r="V4871" s="1218">
        <f>VLOOKUP($D4871,'NI-Ric'!$B$1:$W$2048,17,FALSE)</f>
        <v>0</v>
      </c>
      <c r="W4871" s="1218">
        <f>VLOOKUP($D4871,'NI-Ric'!$B$1:$W$2048,18,FALSE)</f>
        <v>0</v>
      </c>
      <c r="X4871" s="1218">
        <f>VLOOKUP($D4871,'NI-Ric'!$B$1:$W$2048,19,FALSE)</f>
        <v>0</v>
      </c>
    </row>
    <row r="4872" spans="1:83" ht="27" hidden="1">
      <c r="A4872" s="509"/>
      <c r="B4872" s="509"/>
      <c r="C4872" s="509"/>
      <c r="D4872" s="1218" t="s">
        <v>2813</v>
      </c>
      <c r="E4872" s="1219" t="s">
        <v>3069</v>
      </c>
      <c r="F4872" s="1202"/>
      <c r="G4872" s="1202"/>
      <c r="H4872" s="1204" t="s">
        <v>2814</v>
      </c>
      <c r="I4872" s="1202" t="s">
        <v>53</v>
      </c>
      <c r="J4872" s="1202" t="s">
        <v>3071</v>
      </c>
      <c r="K4872" s="1202"/>
      <c r="L4872" s="1202" t="s">
        <v>2761</v>
      </c>
      <c r="M4872" s="1202" t="s">
        <v>2800</v>
      </c>
      <c r="N4872" s="1203" t="s">
        <v>2815</v>
      </c>
      <c r="O4872" s="1203" t="s">
        <v>73</v>
      </c>
      <c r="P4872" s="1203" t="s">
        <v>73</v>
      </c>
      <c r="Q4872" s="1203" t="s">
        <v>73</v>
      </c>
      <c r="R4872" s="1203" t="s">
        <v>73</v>
      </c>
      <c r="S4872" s="1218">
        <f>VLOOKUP($D4872,'NI-Ric'!$B$1:$W$2048,12,FALSE)</f>
        <v>0</v>
      </c>
      <c r="T4872" s="1218">
        <f>VLOOKUP($D4872,'NI-Ric'!$B$1:$W$2048,13,FALSE)</f>
        <v>0</v>
      </c>
      <c r="U4872" s="1218">
        <f>VLOOKUP($D4872,'NI-Ric'!$B$1:$W$2048,16,FALSE)</f>
        <v>0</v>
      </c>
      <c r="V4872" s="1218">
        <f>VLOOKUP($D4872,'NI-Ric'!$B$1:$W$2048,17,FALSE)</f>
        <v>0</v>
      </c>
      <c r="W4872" s="1218">
        <f>VLOOKUP($D4872,'NI-Ric'!$B$1:$W$2048,18,FALSE)</f>
        <v>0</v>
      </c>
      <c r="X4872" s="1218">
        <f>VLOOKUP($D4872,'NI-Ric'!$B$1:$W$2048,19,FALSE)</f>
        <v>0</v>
      </c>
    </row>
    <row r="4873" spans="1:83" ht="27" hidden="1">
      <c r="A4873" s="509"/>
      <c r="B4873" s="509"/>
      <c r="C4873" s="509"/>
      <c r="D4873" s="1218" t="s">
        <v>2816</v>
      </c>
      <c r="E4873" s="1219" t="s">
        <v>3069</v>
      </c>
      <c r="F4873" s="1202"/>
      <c r="G4873" s="1202"/>
      <c r="H4873" s="1204" t="s">
        <v>2814</v>
      </c>
      <c r="I4873" s="1202" t="s">
        <v>53</v>
      </c>
      <c r="J4873" s="1202" t="s">
        <v>3071</v>
      </c>
      <c r="K4873" s="1202"/>
      <c r="L4873" s="1202" t="s">
        <v>2761</v>
      </c>
      <c r="M4873" s="1202" t="s">
        <v>2800</v>
      </c>
      <c r="N4873" s="1203" t="s">
        <v>2817</v>
      </c>
      <c r="O4873" s="1203" t="s">
        <v>73</v>
      </c>
      <c r="P4873" s="1203" t="s">
        <v>73</v>
      </c>
      <c r="Q4873" s="1203" t="s">
        <v>73</v>
      </c>
      <c r="R4873" s="1203" t="s">
        <v>73</v>
      </c>
      <c r="S4873" s="1218">
        <f>VLOOKUP($D4873,'NI-Ric'!$B$1:$W$2048,12,FALSE)</f>
        <v>0</v>
      </c>
      <c r="T4873" s="1218">
        <f>VLOOKUP($D4873,'NI-Ric'!$B$1:$W$2048,13,FALSE)</f>
        <v>0</v>
      </c>
      <c r="U4873" s="1218">
        <f>VLOOKUP($D4873,'NI-Ric'!$B$1:$W$2048,16,FALSE)</f>
        <v>0</v>
      </c>
      <c r="V4873" s="1218">
        <f>VLOOKUP($D4873,'NI-Ric'!$B$1:$W$2048,17,FALSE)</f>
        <v>0</v>
      </c>
      <c r="W4873" s="1218">
        <f>VLOOKUP($D4873,'NI-Ric'!$B$1:$W$2048,18,FALSE)</f>
        <v>0</v>
      </c>
      <c r="X4873" s="1218">
        <f>VLOOKUP($D4873,'NI-Ric'!$B$1:$W$2048,19,FALSE)</f>
        <v>0</v>
      </c>
    </row>
    <row r="4874" spans="1:83" ht="27" hidden="1">
      <c r="A4874" s="509"/>
      <c r="B4874" s="509"/>
      <c r="C4874" s="509"/>
      <c r="D4874" s="1218" t="s">
        <v>2818</v>
      </c>
      <c r="E4874" s="1219" t="s">
        <v>3069</v>
      </c>
      <c r="F4874" s="1202"/>
      <c r="G4874" s="1202"/>
      <c r="H4874" s="1204" t="s">
        <v>2814</v>
      </c>
      <c r="I4874" s="1202" t="s">
        <v>53</v>
      </c>
      <c r="J4874" s="1202" t="s">
        <v>3071</v>
      </c>
      <c r="K4874" s="1202"/>
      <c r="L4874" s="1202" t="s">
        <v>2761</v>
      </c>
      <c r="M4874" s="1202" t="s">
        <v>2800</v>
      </c>
      <c r="N4874" s="1203" t="s">
        <v>2819</v>
      </c>
      <c r="O4874" s="1203" t="s">
        <v>73</v>
      </c>
      <c r="P4874" s="1203" t="s">
        <v>73</v>
      </c>
      <c r="Q4874" s="1203" t="s">
        <v>73</v>
      </c>
      <c r="R4874" s="1203" t="s">
        <v>73</v>
      </c>
      <c r="S4874" s="1218">
        <f>VLOOKUP($D4874,'NI-Ric'!$B$1:$W$2048,12,FALSE)</f>
        <v>0</v>
      </c>
      <c r="T4874" s="1218">
        <f>VLOOKUP($D4874,'NI-Ric'!$B$1:$W$2048,13,FALSE)</f>
        <v>0</v>
      </c>
      <c r="U4874" s="1218">
        <f>VLOOKUP($D4874,'NI-Ric'!$B$1:$W$2048,16,FALSE)</f>
        <v>0</v>
      </c>
      <c r="V4874" s="1218">
        <f>VLOOKUP($D4874,'NI-Ric'!$B$1:$W$2048,17,FALSE)</f>
        <v>0</v>
      </c>
      <c r="W4874" s="1218">
        <f>VLOOKUP($D4874,'NI-Ric'!$B$1:$W$2048,18,FALSE)</f>
        <v>0</v>
      </c>
      <c r="X4874" s="1218">
        <f>VLOOKUP($D4874,'NI-Ric'!$B$1:$W$2048,19,FALSE)</f>
        <v>0</v>
      </c>
    </row>
    <row r="4875" spans="1:83" ht="27" hidden="1">
      <c r="A4875" s="509"/>
      <c r="B4875" s="509"/>
      <c r="C4875" s="509"/>
      <c r="D4875" s="1218" t="s">
        <v>2820</v>
      </c>
      <c r="E4875" s="1219" t="s">
        <v>3069</v>
      </c>
      <c r="F4875" s="1202"/>
      <c r="G4875" s="1202"/>
      <c r="H4875" s="1204" t="s">
        <v>2814</v>
      </c>
      <c r="I4875" s="1202" t="s">
        <v>53</v>
      </c>
      <c r="J4875" s="1202" t="s">
        <v>3071</v>
      </c>
      <c r="K4875" s="1202"/>
      <c r="L4875" s="1202" t="s">
        <v>2761</v>
      </c>
      <c r="M4875" s="1202" t="s">
        <v>2800</v>
      </c>
      <c r="N4875" s="1203" t="s">
        <v>2821</v>
      </c>
      <c r="O4875" s="1203" t="s">
        <v>73</v>
      </c>
      <c r="P4875" s="1203" t="s">
        <v>73</v>
      </c>
      <c r="Q4875" s="1203" t="s">
        <v>73</v>
      </c>
      <c r="R4875" s="1203" t="s">
        <v>73</v>
      </c>
      <c r="S4875" s="1218">
        <f>VLOOKUP($D4875,'NI-Ric'!$B$1:$W$2048,12,FALSE)</f>
        <v>0</v>
      </c>
      <c r="T4875" s="1218">
        <f>VLOOKUP($D4875,'NI-Ric'!$B$1:$W$2048,13,FALSE)</f>
        <v>0</v>
      </c>
      <c r="U4875" s="1218">
        <f>VLOOKUP($D4875,'NI-Ric'!$B$1:$W$2048,16,FALSE)</f>
        <v>0</v>
      </c>
      <c r="V4875" s="1218">
        <f>VLOOKUP($D4875,'NI-Ric'!$B$1:$W$2048,17,FALSE)</f>
        <v>0</v>
      </c>
      <c r="W4875" s="1218">
        <f>VLOOKUP($D4875,'NI-Ric'!$B$1:$W$2048,18,FALSE)</f>
        <v>0</v>
      </c>
      <c r="X4875" s="1218">
        <f>VLOOKUP($D4875,'NI-Ric'!$B$1:$W$2048,19,FALSE)</f>
        <v>0</v>
      </c>
    </row>
    <row r="4876" spans="1:83" ht="27" hidden="1">
      <c r="A4876" s="509"/>
      <c r="B4876" s="509"/>
      <c r="C4876" s="509"/>
      <c r="D4876" s="1218" t="s">
        <v>2822</v>
      </c>
      <c r="E4876" s="1219" t="s">
        <v>3069</v>
      </c>
      <c r="F4876" s="1202"/>
      <c r="G4876" s="1202"/>
      <c r="H4876" s="1204" t="s">
        <v>2823</v>
      </c>
      <c r="I4876" s="1202" t="s">
        <v>53</v>
      </c>
      <c r="J4876" s="1202" t="s">
        <v>3071</v>
      </c>
      <c r="K4876" s="1202"/>
      <c r="L4876" s="1202" t="s">
        <v>2761</v>
      </c>
      <c r="M4876" s="1202" t="s">
        <v>2800</v>
      </c>
      <c r="N4876" s="1203" t="s">
        <v>2824</v>
      </c>
      <c r="O4876" s="1203" t="s">
        <v>73</v>
      </c>
      <c r="P4876" s="1203" t="s">
        <v>73</v>
      </c>
      <c r="Q4876" s="1203" t="s">
        <v>73</v>
      </c>
      <c r="R4876" s="1203" t="s">
        <v>73</v>
      </c>
      <c r="S4876" s="1218">
        <f>VLOOKUP($D4876,'NI-Ric'!$B$1:$W$2048,12,FALSE)</f>
        <v>0</v>
      </c>
      <c r="T4876" s="1218">
        <f>VLOOKUP($D4876,'NI-Ric'!$B$1:$W$2048,13,FALSE)</f>
        <v>0</v>
      </c>
      <c r="U4876" s="1218">
        <f>VLOOKUP($D4876,'NI-Ric'!$B$1:$W$2048,16,FALSE)</f>
        <v>0</v>
      </c>
      <c r="V4876" s="1218">
        <f>VLOOKUP($D4876,'NI-Ric'!$B$1:$W$2048,17,FALSE)</f>
        <v>0</v>
      </c>
      <c r="W4876" s="1218">
        <f>VLOOKUP($D4876,'NI-Ric'!$B$1:$W$2048,18,FALSE)</f>
        <v>0</v>
      </c>
      <c r="X4876" s="1218">
        <f>VLOOKUP($D4876,'NI-Ric'!$B$1:$W$2048,19,FALSE)</f>
        <v>0</v>
      </c>
    </row>
    <row r="4877" spans="1:83" ht="27" hidden="1">
      <c r="A4877" s="509"/>
      <c r="B4877" s="509"/>
      <c r="C4877" s="509"/>
      <c r="D4877" s="1218" t="s">
        <v>2825</v>
      </c>
      <c r="E4877" s="1219" t="s">
        <v>3069</v>
      </c>
      <c r="F4877" s="1202"/>
      <c r="G4877" s="1202"/>
      <c r="H4877" s="1204" t="s">
        <v>2814</v>
      </c>
      <c r="I4877" s="1202" t="s">
        <v>53</v>
      </c>
      <c r="J4877" s="1202" t="s">
        <v>3071</v>
      </c>
      <c r="K4877" s="1202"/>
      <c r="L4877" s="1202" t="s">
        <v>2761</v>
      </c>
      <c r="M4877" s="1202" t="s">
        <v>2800</v>
      </c>
      <c r="N4877" s="1203" t="s">
        <v>2826</v>
      </c>
      <c r="O4877" s="1203" t="s">
        <v>73</v>
      </c>
      <c r="P4877" s="1203" t="s">
        <v>73</v>
      </c>
      <c r="Q4877" s="1203" t="s">
        <v>73</v>
      </c>
      <c r="R4877" s="1203" t="s">
        <v>73</v>
      </c>
      <c r="S4877" s="1218">
        <f>VLOOKUP($D4877,'NI-Ric'!$B$1:$W$2048,12,FALSE)</f>
        <v>0</v>
      </c>
      <c r="T4877" s="1218">
        <f>VLOOKUP($D4877,'NI-Ric'!$B$1:$W$2048,13,FALSE)</f>
        <v>0</v>
      </c>
      <c r="U4877" s="1218">
        <f>VLOOKUP($D4877,'NI-Ric'!$B$1:$W$2048,16,FALSE)</f>
        <v>0</v>
      </c>
      <c r="V4877" s="1218">
        <f>VLOOKUP($D4877,'NI-Ric'!$B$1:$W$2048,17,FALSE)</f>
        <v>0</v>
      </c>
      <c r="W4877" s="1218">
        <f>VLOOKUP($D4877,'NI-Ric'!$B$1:$W$2048,18,FALSE)</f>
        <v>0</v>
      </c>
      <c r="X4877" s="1218">
        <f>VLOOKUP($D4877,'NI-Ric'!$B$1:$W$2048,19,FALSE)</f>
        <v>0</v>
      </c>
    </row>
    <row r="4878" spans="1:83" hidden="1">
      <c r="A4878" s="509"/>
      <c r="B4878" s="509"/>
      <c r="C4878" s="509"/>
      <c r="D4878" s="1218" t="s">
        <v>2827</v>
      </c>
      <c r="E4878" s="1219" t="s">
        <v>3069</v>
      </c>
      <c r="F4878" s="1202"/>
      <c r="G4878" s="1202"/>
      <c r="H4878" s="1202" t="s">
        <v>2828</v>
      </c>
      <c r="I4878" s="1202" t="s">
        <v>53</v>
      </c>
      <c r="J4878" s="1202" t="s">
        <v>3071</v>
      </c>
      <c r="K4878" s="1202"/>
      <c r="L4878" s="1202" t="s">
        <v>2761</v>
      </c>
      <c r="M4878" s="1202" t="s">
        <v>2829</v>
      </c>
      <c r="N4878" s="1203" t="s">
        <v>2830</v>
      </c>
      <c r="O4878" s="1203" t="s">
        <v>73</v>
      </c>
      <c r="P4878" s="1203" t="s">
        <v>73</v>
      </c>
      <c r="Q4878" s="1203" t="s">
        <v>73</v>
      </c>
      <c r="R4878" s="1203" t="s">
        <v>73</v>
      </c>
      <c r="S4878" s="1218">
        <f>VLOOKUP($D4878,'NI-Ric'!$B$1:$W$2048,12,FALSE)</f>
        <v>0</v>
      </c>
      <c r="T4878" s="1218">
        <f>VLOOKUP($D4878,'NI-Ric'!$B$1:$W$2048,13,FALSE)</f>
        <v>0</v>
      </c>
      <c r="U4878" s="1218">
        <f>VLOOKUP($D4878,'NI-Ric'!$B$1:$W$2048,16,FALSE)</f>
        <v>0</v>
      </c>
      <c r="V4878" s="1218">
        <f>VLOOKUP($D4878,'NI-Ric'!$B$1:$W$2048,17,FALSE)</f>
        <v>0</v>
      </c>
      <c r="W4878" s="1218">
        <f>VLOOKUP($D4878,'NI-Ric'!$B$1:$W$2048,18,FALSE)</f>
        <v>0</v>
      </c>
      <c r="X4878" s="1218">
        <f>VLOOKUP($D4878,'NI-Ric'!$B$1:$W$2048,19,FALSE)</f>
        <v>0</v>
      </c>
    </row>
    <row r="4879" spans="1:83" hidden="1">
      <c r="A4879" s="509"/>
      <c r="B4879" s="509"/>
      <c r="C4879" s="509"/>
      <c r="D4879" s="1218" t="s">
        <v>2831</v>
      </c>
      <c r="E4879" s="1219" t="s">
        <v>3069</v>
      </c>
      <c r="F4879" s="1202"/>
      <c r="G4879" s="1202"/>
      <c r="H4879" s="1202" t="s">
        <v>2828</v>
      </c>
      <c r="I4879" s="1202" t="s">
        <v>53</v>
      </c>
      <c r="J4879" s="1202" t="s">
        <v>3071</v>
      </c>
      <c r="K4879" s="1202"/>
      <c r="L4879" s="1202" t="s">
        <v>2761</v>
      </c>
      <c r="M4879" s="1202" t="s">
        <v>2829</v>
      </c>
      <c r="N4879" s="1203" t="s">
        <v>2832</v>
      </c>
      <c r="O4879" s="1203" t="s">
        <v>73</v>
      </c>
      <c r="P4879" s="1203" t="s">
        <v>73</v>
      </c>
      <c r="Q4879" s="1203" t="s">
        <v>73</v>
      </c>
      <c r="R4879" s="1203" t="s">
        <v>73</v>
      </c>
      <c r="S4879" s="1218">
        <f>VLOOKUP($D4879,'NI-Ric'!$B$1:$W$2048,12,FALSE)</f>
        <v>0</v>
      </c>
      <c r="T4879" s="1218">
        <f>VLOOKUP($D4879,'NI-Ric'!$B$1:$W$2048,13,FALSE)</f>
        <v>0</v>
      </c>
      <c r="U4879" s="1218">
        <f>VLOOKUP($D4879,'NI-Ric'!$B$1:$W$2048,16,FALSE)</f>
        <v>0</v>
      </c>
      <c r="V4879" s="1218">
        <f>VLOOKUP($D4879,'NI-Ric'!$B$1:$W$2048,17,FALSE)</f>
        <v>0</v>
      </c>
      <c r="W4879" s="1218">
        <f>VLOOKUP($D4879,'NI-Ric'!$B$1:$W$2048,18,FALSE)</f>
        <v>0</v>
      </c>
      <c r="X4879" s="1218">
        <f>VLOOKUP($D4879,'NI-Ric'!$B$1:$W$2048,19,FALSE)</f>
        <v>0</v>
      </c>
    </row>
    <row r="4880" spans="1:83" hidden="1">
      <c r="A4880" s="509"/>
      <c r="B4880" s="509"/>
      <c r="C4880" s="509"/>
      <c r="D4880" s="1218" t="s">
        <v>2833</v>
      </c>
      <c r="E4880" s="1219" t="s">
        <v>3069</v>
      </c>
      <c r="F4880" s="1202"/>
      <c r="G4880" s="1202"/>
      <c r="H4880" s="1202" t="s">
        <v>2828</v>
      </c>
      <c r="I4880" s="1202" t="s">
        <v>53</v>
      </c>
      <c r="J4880" s="1202" t="s">
        <v>3071</v>
      </c>
      <c r="K4880" s="1202"/>
      <c r="L4880" s="1202" t="s">
        <v>2761</v>
      </c>
      <c r="M4880" s="1202" t="s">
        <v>2829</v>
      </c>
      <c r="N4880" s="1203" t="s">
        <v>2834</v>
      </c>
      <c r="O4880" s="1203" t="s">
        <v>73</v>
      </c>
      <c r="P4880" s="1203" t="s">
        <v>73</v>
      </c>
      <c r="Q4880" s="1203" t="s">
        <v>73</v>
      </c>
      <c r="R4880" s="1203" t="s">
        <v>73</v>
      </c>
      <c r="S4880" s="1218">
        <f>VLOOKUP($D4880,'NI-Ric'!$B$1:$W$2048,12,FALSE)</f>
        <v>0</v>
      </c>
      <c r="T4880" s="1218">
        <f>VLOOKUP($D4880,'NI-Ric'!$B$1:$W$2048,13,FALSE)</f>
        <v>0</v>
      </c>
      <c r="U4880" s="1218">
        <f>VLOOKUP($D4880,'NI-Ric'!$B$1:$W$2048,16,FALSE)</f>
        <v>0</v>
      </c>
      <c r="V4880" s="1218">
        <f>VLOOKUP($D4880,'NI-Ric'!$B$1:$W$2048,17,FALSE)</f>
        <v>0</v>
      </c>
      <c r="W4880" s="1218">
        <f>VLOOKUP($D4880,'NI-Ric'!$B$1:$W$2048,18,FALSE)</f>
        <v>0</v>
      </c>
      <c r="X4880" s="1218">
        <f>VLOOKUP($D4880,'NI-Ric'!$B$1:$W$2048,19,FALSE)</f>
        <v>0</v>
      </c>
    </row>
    <row r="4881" spans="1:83" s="744" customFormat="1" hidden="1">
      <c r="A4881" s="509"/>
      <c r="B4881" s="509"/>
      <c r="C4881" s="509"/>
      <c r="D4881" s="1218" t="s">
        <v>2835</v>
      </c>
      <c r="E4881" s="1219" t="s">
        <v>3069</v>
      </c>
      <c r="F4881" s="1202"/>
      <c r="G4881" s="1202"/>
      <c r="H4881" s="1202" t="s">
        <v>2828</v>
      </c>
      <c r="I4881" s="1202" t="s">
        <v>53</v>
      </c>
      <c r="J4881" s="1202" t="s">
        <v>3071</v>
      </c>
      <c r="K4881" s="1202"/>
      <c r="L4881" s="1202" t="s">
        <v>2761</v>
      </c>
      <c r="M4881" s="1202" t="s">
        <v>2829</v>
      </c>
      <c r="N4881" s="1203" t="s">
        <v>2836</v>
      </c>
      <c r="O4881" s="1203" t="s">
        <v>73</v>
      </c>
      <c r="P4881" s="1203" t="s">
        <v>73</v>
      </c>
      <c r="Q4881" s="1203" t="s">
        <v>73</v>
      </c>
      <c r="R4881" s="1203" t="s">
        <v>73</v>
      </c>
      <c r="S4881" s="1218">
        <f>VLOOKUP($D4881,'NI-Ric'!$B$1:$W$2048,12,FALSE)</f>
        <v>0</v>
      </c>
      <c r="T4881" s="1218">
        <f>VLOOKUP($D4881,'NI-Ric'!$B$1:$W$2048,13,FALSE)</f>
        <v>0</v>
      </c>
      <c r="U4881" s="1218">
        <f>VLOOKUP($D4881,'NI-Ric'!$B$1:$W$2048,16,FALSE)</f>
        <v>0</v>
      </c>
      <c r="V4881" s="1218">
        <f>VLOOKUP($D4881,'NI-Ric'!$B$1:$W$2048,17,FALSE)</f>
        <v>0</v>
      </c>
      <c r="W4881" s="1218">
        <f>VLOOKUP($D4881,'NI-Ric'!$B$1:$W$2048,18,FALSE)</f>
        <v>0</v>
      </c>
      <c r="X4881" s="1218">
        <f>VLOOKUP($D4881,'NI-Ric'!$B$1:$W$2048,19,FALSE)</f>
        <v>0</v>
      </c>
      <c r="Y4881" s="504"/>
      <c r="Z4881" s="504"/>
      <c r="AA4881" s="504"/>
      <c r="AB4881" s="504"/>
      <c r="AC4881" s="504"/>
      <c r="AD4881" s="504"/>
      <c r="AE4881" s="504"/>
      <c r="AF4881" s="504"/>
      <c r="AG4881" s="504"/>
      <c r="AH4881" s="504"/>
      <c r="AI4881" s="504"/>
      <c r="AJ4881" s="504"/>
      <c r="AK4881" s="504"/>
      <c r="AL4881" s="504"/>
      <c r="AM4881" s="504"/>
      <c r="AN4881" s="504"/>
      <c r="AO4881" s="504"/>
      <c r="AP4881" s="504"/>
      <c r="AQ4881" s="504"/>
      <c r="AR4881" s="504"/>
      <c r="AS4881" s="504"/>
      <c r="AT4881" s="504"/>
      <c r="AU4881" s="504"/>
      <c r="AV4881" s="504"/>
      <c r="AW4881" s="504"/>
      <c r="AX4881" s="504"/>
      <c r="AY4881" s="504"/>
      <c r="AZ4881" s="504"/>
      <c r="BA4881" s="504"/>
      <c r="BB4881" s="504"/>
      <c r="BC4881" s="504"/>
      <c r="BD4881" s="504"/>
      <c r="BE4881" s="504"/>
      <c r="BF4881" s="504"/>
      <c r="BG4881" s="504"/>
      <c r="BH4881" s="504"/>
      <c r="BI4881" s="504"/>
      <c r="BJ4881" s="504"/>
      <c r="BK4881" s="504"/>
      <c r="BL4881" s="504"/>
      <c r="BM4881" s="504"/>
      <c r="BN4881" s="504"/>
      <c r="BO4881" s="504"/>
      <c r="BP4881" s="504"/>
      <c r="BQ4881" s="504"/>
      <c r="BR4881" s="504"/>
      <c r="BS4881" s="504"/>
      <c r="BT4881" s="504"/>
      <c r="BU4881" s="504"/>
      <c r="BV4881" s="504"/>
      <c r="BW4881" s="504"/>
      <c r="BX4881" s="504"/>
      <c r="BY4881" s="504"/>
      <c r="BZ4881" s="504"/>
      <c r="CA4881" s="504"/>
      <c r="CB4881" s="504"/>
      <c r="CC4881" s="504"/>
      <c r="CD4881" s="504"/>
      <c r="CE4881" s="504"/>
    </row>
    <row r="4882" spans="1:83" hidden="1">
      <c r="A4882" s="509"/>
      <c r="B4882" s="509"/>
      <c r="C4882" s="509"/>
      <c r="D4882" s="1218" t="s">
        <v>2837</v>
      </c>
      <c r="E4882" s="1219" t="s">
        <v>3069</v>
      </c>
      <c r="F4882" s="1202"/>
      <c r="G4882" s="1202"/>
      <c r="H4882" s="1202"/>
      <c r="I4882" s="1202" t="s">
        <v>71</v>
      </c>
      <c r="J4882" s="1202"/>
      <c r="K4882" s="1202"/>
      <c r="L4882" s="1202"/>
      <c r="M4882" s="1202"/>
      <c r="N4882" s="1203" t="s">
        <v>2838</v>
      </c>
      <c r="O4882" s="1203" t="s">
        <v>73</v>
      </c>
      <c r="P4882" s="1203" t="s">
        <v>73</v>
      </c>
      <c r="Q4882" s="1203" t="s">
        <v>73</v>
      </c>
      <c r="R4882" s="1203" t="s">
        <v>73</v>
      </c>
      <c r="S4882" s="1218">
        <f>VLOOKUP($D4882,'NI-Ric'!$B$1:$W$2048,12,FALSE)</f>
        <v>0</v>
      </c>
      <c r="T4882" s="1218">
        <f>VLOOKUP($D4882,'NI-Ric'!$B$1:$W$2048,13,FALSE)</f>
        <v>0</v>
      </c>
      <c r="U4882" s="1218">
        <f>VLOOKUP($D4882,'NI-Ric'!$B$1:$W$2048,16,FALSE)</f>
        <v>0</v>
      </c>
      <c r="V4882" s="1218">
        <f>VLOOKUP($D4882,'NI-Ric'!$B$1:$W$2048,17,FALSE)</f>
        <v>0</v>
      </c>
      <c r="W4882" s="1218">
        <f>VLOOKUP($D4882,'NI-Ric'!$B$1:$W$2048,18,FALSE)</f>
        <v>0</v>
      </c>
      <c r="X4882" s="1218">
        <f>VLOOKUP($D4882,'NI-Ric'!$B$1:$W$2048,19,FALSE)</f>
        <v>0</v>
      </c>
    </row>
    <row r="4883" spans="1:83" hidden="1">
      <c r="A4883" s="509"/>
      <c r="B4883" s="509"/>
      <c r="C4883" s="509"/>
      <c r="D4883" s="1218" t="s">
        <v>2839</v>
      </c>
      <c r="E4883" s="1219" t="s">
        <v>3069</v>
      </c>
      <c r="F4883" s="1202"/>
      <c r="G4883" s="1202"/>
      <c r="H4883" s="1202"/>
      <c r="I4883" s="1202" t="s">
        <v>71</v>
      </c>
      <c r="J4883" s="1202"/>
      <c r="K4883" s="1202"/>
      <c r="L4883" s="1202"/>
      <c r="M4883" s="1202"/>
      <c r="N4883" s="1203" t="s">
        <v>2840</v>
      </c>
      <c r="O4883" s="1203" t="s">
        <v>73</v>
      </c>
      <c r="P4883" s="1203" t="s">
        <v>73</v>
      </c>
      <c r="Q4883" s="1203" t="s">
        <v>73</v>
      </c>
      <c r="R4883" s="1203" t="s">
        <v>73</v>
      </c>
      <c r="S4883" s="1218">
        <f>VLOOKUP($D4883,'NI-Ric'!$B$1:$W$2048,12,FALSE)</f>
        <v>0</v>
      </c>
      <c r="T4883" s="1218">
        <f>VLOOKUP($D4883,'NI-Ric'!$B$1:$W$2048,13,FALSE)</f>
        <v>0</v>
      </c>
      <c r="U4883" s="1218">
        <f>VLOOKUP($D4883,'NI-Ric'!$B$1:$W$2048,16,FALSE)</f>
        <v>0</v>
      </c>
      <c r="V4883" s="1218">
        <f>VLOOKUP($D4883,'NI-Ric'!$B$1:$W$2048,17,FALSE)</f>
        <v>0</v>
      </c>
      <c r="W4883" s="1218">
        <f>VLOOKUP($D4883,'NI-Ric'!$B$1:$W$2048,18,FALSE)</f>
        <v>0</v>
      </c>
      <c r="X4883" s="1218">
        <f>VLOOKUP($D4883,'NI-Ric'!$B$1:$W$2048,19,FALSE)</f>
        <v>0</v>
      </c>
    </row>
    <row r="4884" spans="1:83" hidden="1">
      <c r="A4884" s="509"/>
      <c r="B4884" s="509"/>
      <c r="C4884" s="509"/>
      <c r="D4884" s="1218" t="s">
        <v>2841</v>
      </c>
      <c r="E4884" s="1219" t="s">
        <v>3069</v>
      </c>
      <c r="F4884" s="1202"/>
      <c r="G4884" s="1202"/>
      <c r="H4884" s="1202"/>
      <c r="I4884" s="1202" t="s">
        <v>71</v>
      </c>
      <c r="J4884" s="1202"/>
      <c r="K4884" s="1202"/>
      <c r="L4884" s="1202"/>
      <c r="M4884" s="1202"/>
      <c r="N4884" s="1203" t="s">
        <v>2842</v>
      </c>
      <c r="O4884" s="1203" t="s">
        <v>73</v>
      </c>
      <c r="P4884" s="1203" t="s">
        <v>73</v>
      </c>
      <c r="Q4884" s="1203" t="s">
        <v>73</v>
      </c>
      <c r="R4884" s="1203" t="s">
        <v>73</v>
      </c>
      <c r="S4884" s="1218">
        <f>VLOOKUP($D4884,'NI-Ric'!$B$1:$W$2048,12,FALSE)</f>
        <v>0</v>
      </c>
      <c r="T4884" s="1218">
        <f>VLOOKUP($D4884,'NI-Ric'!$B$1:$W$2048,13,FALSE)</f>
        <v>0</v>
      </c>
      <c r="U4884" s="1218">
        <f>VLOOKUP($D4884,'NI-Ric'!$B$1:$W$2048,16,FALSE)</f>
        <v>0</v>
      </c>
      <c r="V4884" s="1218">
        <f>VLOOKUP($D4884,'NI-Ric'!$B$1:$W$2048,17,FALSE)</f>
        <v>0</v>
      </c>
      <c r="W4884" s="1218">
        <f>VLOOKUP($D4884,'NI-Ric'!$B$1:$W$2048,18,FALSE)</f>
        <v>0</v>
      </c>
      <c r="X4884" s="1218">
        <f>VLOOKUP($D4884,'NI-Ric'!$B$1:$W$2048,19,FALSE)</f>
        <v>0</v>
      </c>
    </row>
    <row r="4885" spans="1:83" hidden="1">
      <c r="A4885" s="509"/>
      <c r="B4885" s="509"/>
      <c r="C4885" s="509"/>
      <c r="D4885" s="1218" t="s">
        <v>2843</v>
      </c>
      <c r="E4885" s="1219" t="s">
        <v>3069</v>
      </c>
      <c r="F4885" s="1202"/>
      <c r="G4885" s="1202"/>
      <c r="H4885" s="1202" t="s">
        <v>2844</v>
      </c>
      <c r="I4885" s="1202" t="s">
        <v>53</v>
      </c>
      <c r="J4885" s="1202" t="s">
        <v>3070</v>
      </c>
      <c r="K4885" s="1202"/>
      <c r="L4885" s="1202" t="s">
        <v>2846</v>
      </c>
      <c r="M4885" s="1202" t="s">
        <v>2847</v>
      </c>
      <c r="N4885" s="1203" t="s">
        <v>2848</v>
      </c>
      <c r="O4885" s="1203" t="s">
        <v>73</v>
      </c>
      <c r="P4885" s="1203" t="s">
        <v>73</v>
      </c>
      <c r="Q4885" s="1203" t="s">
        <v>73</v>
      </c>
      <c r="R4885" s="1203" t="s">
        <v>73</v>
      </c>
      <c r="S4885" s="1218">
        <f>VLOOKUP($D4885,'NI-Ric'!$B$1:$W$2048,12,FALSE)</f>
        <v>0</v>
      </c>
      <c r="T4885" s="1218">
        <f>VLOOKUP($D4885,'NI-Ric'!$B$1:$W$2048,13,FALSE)</f>
        <v>0</v>
      </c>
      <c r="U4885" s="1218">
        <f>VLOOKUP($D4885,'NI-Ric'!$B$1:$W$2048,16,FALSE)</f>
        <v>0</v>
      </c>
      <c r="V4885" s="1218">
        <f>VLOOKUP($D4885,'NI-Ric'!$B$1:$W$2048,17,FALSE)</f>
        <v>0</v>
      </c>
      <c r="W4885" s="1218">
        <f>VLOOKUP($D4885,'NI-Ric'!$B$1:$W$2048,18,FALSE)</f>
        <v>0</v>
      </c>
      <c r="X4885" s="1218">
        <f>VLOOKUP($D4885,'NI-Ric'!$B$1:$W$2048,19,FALSE)</f>
        <v>0</v>
      </c>
    </row>
    <row r="4886" spans="1:83" hidden="1">
      <c r="A4886" s="509"/>
      <c r="B4886" s="509"/>
      <c r="C4886" s="509"/>
      <c r="D4886" s="1218" t="s">
        <v>2849</v>
      </c>
      <c r="E4886" s="1219" t="s">
        <v>3069</v>
      </c>
      <c r="F4886" s="1202"/>
      <c r="G4886" s="1202"/>
      <c r="H4886" s="1202" t="s">
        <v>2850</v>
      </c>
      <c r="I4886" s="1202" t="s">
        <v>53</v>
      </c>
      <c r="J4886" s="1202" t="s">
        <v>3070</v>
      </c>
      <c r="K4886" s="1202"/>
      <c r="L4886" s="1202" t="s">
        <v>2846</v>
      </c>
      <c r="M4886" s="1202" t="s">
        <v>2847</v>
      </c>
      <c r="N4886" s="1203" t="s">
        <v>2851</v>
      </c>
      <c r="O4886" s="1203" t="s">
        <v>73</v>
      </c>
      <c r="P4886" s="1203" t="s">
        <v>73</v>
      </c>
      <c r="Q4886" s="1203" t="s">
        <v>73</v>
      </c>
      <c r="R4886" s="1203" t="s">
        <v>73</v>
      </c>
      <c r="S4886" s="1218">
        <f>VLOOKUP($D4886,'NI-Ric'!$B$1:$W$2048,12,FALSE)</f>
        <v>0</v>
      </c>
      <c r="T4886" s="1218">
        <f>VLOOKUP($D4886,'NI-Ric'!$B$1:$W$2048,13,FALSE)</f>
        <v>0</v>
      </c>
      <c r="U4886" s="1218">
        <f>VLOOKUP($D4886,'NI-Ric'!$B$1:$W$2048,16,FALSE)</f>
        <v>0</v>
      </c>
      <c r="V4886" s="1218">
        <f>VLOOKUP($D4886,'NI-Ric'!$B$1:$W$2048,17,FALSE)</f>
        <v>0</v>
      </c>
      <c r="W4886" s="1218">
        <f>VLOOKUP($D4886,'NI-Ric'!$B$1:$W$2048,18,FALSE)</f>
        <v>0</v>
      </c>
      <c r="X4886" s="1218">
        <f>VLOOKUP($D4886,'NI-Ric'!$B$1:$W$2048,19,FALSE)</f>
        <v>0</v>
      </c>
    </row>
    <row r="4887" spans="1:83" hidden="1">
      <c r="A4887" s="509"/>
      <c r="B4887" s="509"/>
      <c r="C4887" s="509"/>
      <c r="D4887" s="1218" t="s">
        <v>2852</v>
      </c>
      <c r="E4887" s="1219" t="s">
        <v>3069</v>
      </c>
      <c r="F4887" s="1202"/>
      <c r="G4887" s="1202"/>
      <c r="H4887" s="1202" t="s">
        <v>2850</v>
      </c>
      <c r="I4887" s="1202" t="s">
        <v>53</v>
      </c>
      <c r="J4887" s="1202" t="s">
        <v>3070</v>
      </c>
      <c r="K4887" s="1202"/>
      <c r="L4887" s="1202" t="s">
        <v>2846</v>
      </c>
      <c r="M4887" s="1202" t="s">
        <v>2847</v>
      </c>
      <c r="N4887" s="1203" t="s">
        <v>2853</v>
      </c>
      <c r="O4887" s="1203" t="s">
        <v>73</v>
      </c>
      <c r="P4887" s="1203" t="s">
        <v>73</v>
      </c>
      <c r="Q4887" s="1203" t="s">
        <v>73</v>
      </c>
      <c r="R4887" s="1203" t="s">
        <v>73</v>
      </c>
      <c r="S4887" s="1218">
        <f>VLOOKUP($D4887,'NI-Ric'!$B$1:$W$2048,12,FALSE)</f>
        <v>0</v>
      </c>
      <c r="T4887" s="1218">
        <f>VLOOKUP($D4887,'NI-Ric'!$B$1:$W$2048,13,FALSE)</f>
        <v>0</v>
      </c>
      <c r="U4887" s="1218">
        <f>VLOOKUP($D4887,'NI-Ric'!$B$1:$W$2048,16,FALSE)</f>
        <v>0</v>
      </c>
      <c r="V4887" s="1218">
        <f>VLOOKUP($D4887,'NI-Ric'!$B$1:$W$2048,17,FALSE)</f>
        <v>0</v>
      </c>
      <c r="W4887" s="1218">
        <f>VLOOKUP($D4887,'NI-Ric'!$B$1:$W$2048,18,FALSE)</f>
        <v>0</v>
      </c>
      <c r="X4887" s="1218">
        <f>VLOOKUP($D4887,'NI-Ric'!$B$1:$W$2048,19,FALSE)</f>
        <v>0</v>
      </c>
    </row>
    <row r="4888" spans="1:83" hidden="1">
      <c r="A4888" s="509"/>
      <c r="B4888" s="509"/>
      <c r="C4888" s="509"/>
      <c r="D4888" s="1218" t="s">
        <v>2854</v>
      </c>
      <c r="E4888" s="1219" t="s">
        <v>3069</v>
      </c>
      <c r="F4888" s="1202"/>
      <c r="G4888" s="1202"/>
      <c r="H4888" s="1202" t="s">
        <v>2855</v>
      </c>
      <c r="I4888" s="1202" t="s">
        <v>53</v>
      </c>
      <c r="J4888" s="1202" t="s">
        <v>3070</v>
      </c>
      <c r="K4888" s="1202"/>
      <c r="L4888" s="1202" t="s">
        <v>2846</v>
      </c>
      <c r="M4888" s="1202" t="s">
        <v>2847</v>
      </c>
      <c r="N4888" s="1203" t="s">
        <v>2856</v>
      </c>
      <c r="O4888" s="1203" t="s">
        <v>73</v>
      </c>
      <c r="P4888" s="1203" t="s">
        <v>73</v>
      </c>
      <c r="Q4888" s="1203" t="s">
        <v>73</v>
      </c>
      <c r="R4888" s="1203" t="s">
        <v>73</v>
      </c>
      <c r="S4888" s="1218">
        <f>VLOOKUP($D4888,'NI-Ric'!$B$1:$W$2048,12,FALSE)</f>
        <v>0</v>
      </c>
      <c r="T4888" s="1218">
        <f>VLOOKUP($D4888,'NI-Ric'!$B$1:$W$2048,13,FALSE)</f>
        <v>0</v>
      </c>
      <c r="U4888" s="1218">
        <f>VLOOKUP($D4888,'NI-Ric'!$B$1:$W$2048,16,FALSE)</f>
        <v>0</v>
      </c>
      <c r="V4888" s="1218">
        <f>VLOOKUP($D4888,'NI-Ric'!$B$1:$W$2048,17,FALSE)</f>
        <v>0</v>
      </c>
      <c r="W4888" s="1218">
        <f>VLOOKUP($D4888,'NI-Ric'!$B$1:$W$2048,18,FALSE)</f>
        <v>0</v>
      </c>
      <c r="X4888" s="1218">
        <f>VLOOKUP($D4888,'NI-Ric'!$B$1:$W$2048,19,FALSE)</f>
        <v>0</v>
      </c>
    </row>
    <row r="4889" spans="1:83" hidden="1">
      <c r="A4889" s="509"/>
      <c r="B4889" s="509"/>
      <c r="C4889" s="509"/>
      <c r="D4889" s="1218" t="s">
        <v>2857</v>
      </c>
      <c r="E4889" s="1219" t="s">
        <v>3069</v>
      </c>
      <c r="F4889" s="1202"/>
      <c r="G4889" s="1202"/>
      <c r="H4889" s="1202" t="s">
        <v>2855</v>
      </c>
      <c r="I4889" s="1202" t="s">
        <v>53</v>
      </c>
      <c r="J4889" s="1202" t="s">
        <v>3070</v>
      </c>
      <c r="K4889" s="1202"/>
      <c r="L4889" s="1202" t="s">
        <v>2846</v>
      </c>
      <c r="M4889" s="1202" t="s">
        <v>2847</v>
      </c>
      <c r="N4889" s="1203" t="s">
        <v>2858</v>
      </c>
      <c r="O4889" s="1203" t="s">
        <v>73</v>
      </c>
      <c r="P4889" s="1203" t="s">
        <v>73</v>
      </c>
      <c r="Q4889" s="1203" t="s">
        <v>73</v>
      </c>
      <c r="R4889" s="1203" t="s">
        <v>73</v>
      </c>
      <c r="S4889" s="1218">
        <f>VLOOKUP($D4889,'NI-Ric'!$B$1:$W$2048,12,FALSE)</f>
        <v>0</v>
      </c>
      <c r="T4889" s="1218">
        <f>VLOOKUP($D4889,'NI-Ric'!$B$1:$W$2048,13,FALSE)</f>
        <v>0</v>
      </c>
      <c r="U4889" s="1218">
        <f>VLOOKUP($D4889,'NI-Ric'!$B$1:$W$2048,16,FALSE)</f>
        <v>0</v>
      </c>
      <c r="V4889" s="1218">
        <f>VLOOKUP($D4889,'NI-Ric'!$B$1:$W$2048,17,FALSE)</f>
        <v>0</v>
      </c>
      <c r="W4889" s="1218">
        <f>VLOOKUP($D4889,'NI-Ric'!$B$1:$W$2048,18,FALSE)</f>
        <v>0</v>
      </c>
      <c r="X4889" s="1218">
        <f>VLOOKUP($D4889,'NI-Ric'!$B$1:$W$2048,19,FALSE)</f>
        <v>0</v>
      </c>
    </row>
    <row r="4890" spans="1:83" hidden="1">
      <c r="A4890" s="509"/>
      <c r="B4890" s="509"/>
      <c r="C4890" s="509"/>
      <c r="D4890" s="1218" t="s">
        <v>2859</v>
      </c>
      <c r="E4890" s="1219" t="s">
        <v>3069</v>
      </c>
      <c r="F4890" s="1202"/>
      <c r="G4890" s="1202"/>
      <c r="H4890" s="1202" t="s">
        <v>2855</v>
      </c>
      <c r="I4890" s="1202" t="s">
        <v>53</v>
      </c>
      <c r="J4890" s="1202" t="s">
        <v>3070</v>
      </c>
      <c r="K4890" s="1202"/>
      <c r="L4890" s="1202" t="s">
        <v>2846</v>
      </c>
      <c r="M4890" s="1202" t="s">
        <v>2847</v>
      </c>
      <c r="N4890" s="1203" t="s">
        <v>2860</v>
      </c>
      <c r="O4890" s="1203" t="s">
        <v>73</v>
      </c>
      <c r="P4890" s="1203" t="s">
        <v>73</v>
      </c>
      <c r="Q4890" s="1203" t="s">
        <v>73</v>
      </c>
      <c r="R4890" s="1203" t="s">
        <v>73</v>
      </c>
      <c r="S4890" s="1218">
        <f>VLOOKUP($D4890,'NI-Ric'!$B$1:$W$2048,12,FALSE)</f>
        <v>0</v>
      </c>
      <c r="T4890" s="1218">
        <f>VLOOKUP($D4890,'NI-Ric'!$B$1:$W$2048,13,FALSE)</f>
        <v>0</v>
      </c>
      <c r="U4890" s="1218">
        <f>VLOOKUP($D4890,'NI-Ric'!$B$1:$W$2048,16,FALSE)</f>
        <v>0</v>
      </c>
      <c r="V4890" s="1218">
        <f>VLOOKUP($D4890,'NI-Ric'!$B$1:$W$2048,17,FALSE)</f>
        <v>0</v>
      </c>
      <c r="W4890" s="1218">
        <f>VLOOKUP($D4890,'NI-Ric'!$B$1:$W$2048,18,FALSE)</f>
        <v>0</v>
      </c>
      <c r="X4890" s="1218">
        <f>VLOOKUP($D4890,'NI-Ric'!$B$1:$W$2048,19,FALSE)</f>
        <v>0</v>
      </c>
    </row>
    <row r="4891" spans="1:83" hidden="1">
      <c r="A4891" s="509"/>
      <c r="B4891" s="509"/>
      <c r="C4891" s="509"/>
      <c r="D4891" s="1218" t="s">
        <v>2861</v>
      </c>
      <c r="E4891" s="1219" t="s">
        <v>3069</v>
      </c>
      <c r="F4891" s="1202" t="s">
        <v>157</v>
      </c>
      <c r="G4891" s="1202"/>
      <c r="H4891" s="1202" t="s">
        <v>577</v>
      </c>
      <c r="I4891" s="1202" t="s">
        <v>53</v>
      </c>
      <c r="J4891" s="1202" t="s">
        <v>3070</v>
      </c>
      <c r="K4891" s="1202"/>
      <c r="L4891" s="1202" t="s">
        <v>2846</v>
      </c>
      <c r="M4891" s="1202" t="s">
        <v>2847</v>
      </c>
      <c r="N4891" s="1203" t="s">
        <v>2862</v>
      </c>
      <c r="O4891" s="1203" t="s">
        <v>73</v>
      </c>
      <c r="P4891" s="1203" t="s">
        <v>73</v>
      </c>
      <c r="Q4891" s="1203" t="s">
        <v>73</v>
      </c>
      <c r="R4891" s="1203" t="s">
        <v>73</v>
      </c>
      <c r="S4891" s="1218">
        <f>VLOOKUP($D4891,'NI-Ric'!$B$1:$W$2048,12,FALSE)</f>
        <v>0</v>
      </c>
      <c r="T4891" s="1218">
        <f>VLOOKUP($D4891,'NI-Ric'!$B$1:$W$2048,13,FALSE)</f>
        <v>0</v>
      </c>
      <c r="U4891" s="1218">
        <f>VLOOKUP($D4891,'NI-Ric'!$B$1:$W$2048,16,FALSE)</f>
        <v>0</v>
      </c>
      <c r="V4891" s="1218">
        <f>VLOOKUP($D4891,'NI-Ric'!$B$1:$W$2048,17,FALSE)</f>
        <v>0</v>
      </c>
      <c r="W4891" s="1218">
        <f>VLOOKUP($D4891,'NI-Ric'!$B$1:$W$2048,18,FALSE)</f>
        <v>0</v>
      </c>
      <c r="X4891" s="1218">
        <f>VLOOKUP($D4891,'NI-Ric'!$B$1:$W$2048,19,FALSE)</f>
        <v>0</v>
      </c>
    </row>
    <row r="4892" spans="1:83" hidden="1">
      <c r="A4892" s="509"/>
      <c r="B4892" s="509"/>
      <c r="C4892" s="509"/>
      <c r="D4892" s="1218" t="s">
        <v>2863</v>
      </c>
      <c r="E4892" s="1219" t="s">
        <v>3069</v>
      </c>
      <c r="F4892" s="1202"/>
      <c r="G4892" s="1202"/>
      <c r="H4892" s="1202"/>
      <c r="I4892" s="1202" t="s">
        <v>71</v>
      </c>
      <c r="J4892" s="1202"/>
      <c r="K4892" s="1202"/>
      <c r="L4892" s="1202"/>
      <c r="M4892" s="1202"/>
      <c r="N4892" s="1203" t="s">
        <v>2864</v>
      </c>
      <c r="O4892" s="1203" t="s">
        <v>73</v>
      </c>
      <c r="P4892" s="1203" t="s">
        <v>73</v>
      </c>
      <c r="Q4892" s="1203" t="s">
        <v>73</v>
      </c>
      <c r="R4892" s="1203" t="s">
        <v>73</v>
      </c>
      <c r="S4892" s="1218">
        <f>VLOOKUP($D4892,'NI-Ric'!$B$1:$W$2048,12,FALSE)</f>
        <v>0</v>
      </c>
      <c r="T4892" s="1218">
        <f>VLOOKUP($D4892,'NI-Ric'!$B$1:$W$2048,13,FALSE)</f>
        <v>0</v>
      </c>
      <c r="U4892" s="1218">
        <f>VLOOKUP($D4892,'NI-Ric'!$B$1:$W$2048,16,FALSE)</f>
        <v>0</v>
      </c>
      <c r="V4892" s="1218">
        <f>VLOOKUP($D4892,'NI-Ric'!$B$1:$W$2048,17,FALSE)</f>
        <v>0</v>
      </c>
      <c r="W4892" s="1218">
        <f>VLOOKUP($D4892,'NI-Ric'!$B$1:$W$2048,18,FALSE)</f>
        <v>0</v>
      </c>
      <c r="X4892" s="1218">
        <f>VLOOKUP($D4892,'NI-Ric'!$B$1:$W$2048,19,FALSE)</f>
        <v>0</v>
      </c>
    </row>
    <row r="4893" spans="1:83" hidden="1">
      <c r="A4893" s="509"/>
      <c r="B4893" s="509"/>
      <c r="C4893" s="509"/>
      <c r="D4893" s="1218" t="s">
        <v>2865</v>
      </c>
      <c r="E4893" s="1219" t="s">
        <v>3069</v>
      </c>
      <c r="F4893" s="1202"/>
      <c r="G4893" s="1202"/>
      <c r="H4893" s="1202" t="s">
        <v>2866</v>
      </c>
      <c r="I4893" s="1202" t="s">
        <v>53</v>
      </c>
      <c r="J4893" s="1202" t="s">
        <v>3070</v>
      </c>
      <c r="K4893" s="1202"/>
      <c r="L4893" s="1202" t="s">
        <v>2846</v>
      </c>
      <c r="M4893" s="1202" t="s">
        <v>2847</v>
      </c>
      <c r="N4893" s="1203" t="s">
        <v>2867</v>
      </c>
      <c r="O4893" s="1203" t="s">
        <v>73</v>
      </c>
      <c r="P4893" s="1203" t="s">
        <v>73</v>
      </c>
      <c r="Q4893" s="1203" t="s">
        <v>73</v>
      </c>
      <c r="R4893" s="1203" t="s">
        <v>73</v>
      </c>
      <c r="S4893" s="1218">
        <f>VLOOKUP($D4893,'NI-Ric'!$B$1:$W$2048,12,FALSE)</f>
        <v>0</v>
      </c>
      <c r="T4893" s="1218">
        <f>VLOOKUP($D4893,'NI-Ric'!$B$1:$W$2048,13,FALSE)</f>
        <v>0</v>
      </c>
      <c r="U4893" s="1218">
        <f>VLOOKUP($D4893,'NI-Ric'!$B$1:$W$2048,16,FALSE)</f>
        <v>0</v>
      </c>
      <c r="V4893" s="1218">
        <f>VLOOKUP($D4893,'NI-Ric'!$B$1:$W$2048,17,FALSE)</f>
        <v>0</v>
      </c>
      <c r="W4893" s="1218">
        <f>VLOOKUP($D4893,'NI-Ric'!$B$1:$W$2048,18,FALSE)</f>
        <v>0</v>
      </c>
      <c r="X4893" s="1218">
        <f>VLOOKUP($D4893,'NI-Ric'!$B$1:$W$2048,19,FALSE)</f>
        <v>0</v>
      </c>
    </row>
    <row r="4894" spans="1:83" hidden="1">
      <c r="A4894" s="509"/>
      <c r="B4894" s="509"/>
      <c r="C4894" s="509"/>
      <c r="D4894" s="1218" t="s">
        <v>2868</v>
      </c>
      <c r="E4894" s="1219" t="s">
        <v>3069</v>
      </c>
      <c r="F4894" s="1202"/>
      <c r="G4894" s="1202"/>
      <c r="H4894" s="1202" t="s">
        <v>2869</v>
      </c>
      <c r="I4894" s="1202" t="s">
        <v>53</v>
      </c>
      <c r="J4894" s="1202" t="s">
        <v>3070</v>
      </c>
      <c r="K4894" s="1202"/>
      <c r="L4894" s="1202" t="s">
        <v>2846</v>
      </c>
      <c r="M4894" s="1202" t="s">
        <v>2847</v>
      </c>
      <c r="N4894" s="1203" t="s">
        <v>2870</v>
      </c>
      <c r="O4894" s="1203" t="s">
        <v>73</v>
      </c>
      <c r="P4894" s="1203" t="s">
        <v>73</v>
      </c>
      <c r="Q4894" s="1203" t="s">
        <v>73</v>
      </c>
      <c r="R4894" s="1203" t="s">
        <v>73</v>
      </c>
      <c r="S4894" s="1218">
        <f>VLOOKUP($D4894,'NI-Ric'!$B$1:$W$2048,12,FALSE)</f>
        <v>0</v>
      </c>
      <c r="T4894" s="1218">
        <f>VLOOKUP($D4894,'NI-Ric'!$B$1:$W$2048,13,FALSE)</f>
        <v>0</v>
      </c>
      <c r="U4894" s="1218">
        <f>VLOOKUP($D4894,'NI-Ric'!$B$1:$W$2048,16,FALSE)</f>
        <v>0</v>
      </c>
      <c r="V4894" s="1218">
        <f>VLOOKUP($D4894,'NI-Ric'!$B$1:$W$2048,17,FALSE)</f>
        <v>0</v>
      </c>
      <c r="W4894" s="1218">
        <f>VLOOKUP($D4894,'NI-Ric'!$B$1:$W$2048,18,FALSE)</f>
        <v>0</v>
      </c>
      <c r="X4894" s="1218">
        <f>VLOOKUP($D4894,'NI-Ric'!$B$1:$W$2048,19,FALSE)</f>
        <v>0</v>
      </c>
    </row>
    <row r="4895" spans="1:83" hidden="1">
      <c r="A4895" s="509"/>
      <c r="B4895" s="509"/>
      <c r="C4895" s="509"/>
      <c r="D4895" s="1218" t="s">
        <v>2871</v>
      </c>
      <c r="E4895" s="1219" t="s">
        <v>3069</v>
      </c>
      <c r="F4895" s="1202"/>
      <c r="G4895" s="1202"/>
      <c r="H4895" s="1202" t="s">
        <v>2872</v>
      </c>
      <c r="I4895" s="1202" t="s">
        <v>53</v>
      </c>
      <c r="J4895" s="1202" t="s">
        <v>3070</v>
      </c>
      <c r="K4895" s="1202"/>
      <c r="L4895" s="1202" t="s">
        <v>2846</v>
      </c>
      <c r="M4895" s="1202" t="s">
        <v>2847</v>
      </c>
      <c r="N4895" s="1203" t="s">
        <v>2873</v>
      </c>
      <c r="O4895" s="1203" t="s">
        <v>73</v>
      </c>
      <c r="P4895" s="1203" t="s">
        <v>73</v>
      </c>
      <c r="Q4895" s="1203" t="s">
        <v>73</v>
      </c>
      <c r="R4895" s="1203" t="s">
        <v>73</v>
      </c>
      <c r="S4895" s="1218">
        <f>VLOOKUP($D4895,'NI-Ric'!$B$1:$W$2048,12,FALSE)</f>
        <v>0</v>
      </c>
      <c r="T4895" s="1218">
        <f>VLOOKUP($D4895,'NI-Ric'!$B$1:$W$2048,13,FALSE)</f>
        <v>0</v>
      </c>
      <c r="U4895" s="1218">
        <f>VLOOKUP($D4895,'NI-Ric'!$B$1:$W$2048,16,FALSE)</f>
        <v>0</v>
      </c>
      <c r="V4895" s="1218">
        <f>VLOOKUP($D4895,'NI-Ric'!$B$1:$W$2048,17,FALSE)</f>
        <v>0</v>
      </c>
      <c r="W4895" s="1218">
        <f>VLOOKUP($D4895,'NI-Ric'!$B$1:$W$2048,18,FALSE)</f>
        <v>0</v>
      </c>
      <c r="X4895" s="1218">
        <f>VLOOKUP($D4895,'NI-Ric'!$B$1:$W$2048,19,FALSE)</f>
        <v>0</v>
      </c>
    </row>
    <row r="4896" spans="1:83" hidden="1">
      <c r="A4896" s="509"/>
      <c r="B4896" s="509"/>
      <c r="C4896" s="509"/>
      <c r="D4896" s="1218" t="s">
        <v>2874</v>
      </c>
      <c r="E4896" s="1219" t="s">
        <v>3069</v>
      </c>
      <c r="F4896" s="1202"/>
      <c r="G4896" s="1202"/>
      <c r="H4896" s="1202" t="s">
        <v>2875</v>
      </c>
      <c r="I4896" s="1202" t="s">
        <v>53</v>
      </c>
      <c r="J4896" s="1202" t="s">
        <v>3070</v>
      </c>
      <c r="K4896" s="1202"/>
      <c r="L4896" s="1202" t="s">
        <v>2846</v>
      </c>
      <c r="M4896" s="1202" t="s">
        <v>2847</v>
      </c>
      <c r="N4896" s="1203" t="s">
        <v>2876</v>
      </c>
      <c r="O4896" s="1203" t="s">
        <v>73</v>
      </c>
      <c r="P4896" s="1203" t="s">
        <v>73</v>
      </c>
      <c r="Q4896" s="1203" t="s">
        <v>73</v>
      </c>
      <c r="R4896" s="1203" t="s">
        <v>73</v>
      </c>
      <c r="S4896" s="1218">
        <f>VLOOKUP($D4896,'NI-Ric'!$B$1:$W$2048,12,FALSE)</f>
        <v>0</v>
      </c>
      <c r="T4896" s="1218">
        <f>VLOOKUP($D4896,'NI-Ric'!$B$1:$W$2048,13,FALSE)</f>
        <v>0</v>
      </c>
      <c r="U4896" s="1218">
        <f>VLOOKUP($D4896,'NI-Ric'!$B$1:$W$2048,16,FALSE)</f>
        <v>0</v>
      </c>
      <c r="V4896" s="1218">
        <f>VLOOKUP($D4896,'NI-Ric'!$B$1:$W$2048,17,FALSE)</f>
        <v>0</v>
      </c>
      <c r="W4896" s="1218">
        <f>VLOOKUP($D4896,'NI-Ric'!$B$1:$W$2048,18,FALSE)</f>
        <v>0</v>
      </c>
      <c r="X4896" s="1218">
        <f>VLOOKUP($D4896,'NI-Ric'!$B$1:$W$2048,19,FALSE)</f>
        <v>0</v>
      </c>
    </row>
    <row r="4897" spans="1:24" hidden="1">
      <c r="A4897" s="509"/>
      <c r="B4897" s="509"/>
      <c r="C4897" s="509"/>
      <c r="D4897" s="1218" t="s">
        <v>2877</v>
      </c>
      <c r="E4897" s="1219" t="s">
        <v>3069</v>
      </c>
      <c r="F4897" s="1202"/>
      <c r="G4897" s="1202"/>
      <c r="H4897" s="1202" t="s">
        <v>2878</v>
      </c>
      <c r="I4897" s="1202" t="s">
        <v>53</v>
      </c>
      <c r="J4897" s="1202" t="s">
        <v>3070</v>
      </c>
      <c r="K4897" s="1202"/>
      <c r="L4897" s="1202" t="s">
        <v>2846</v>
      </c>
      <c r="M4897" s="1202" t="s">
        <v>2847</v>
      </c>
      <c r="N4897" s="1203" t="s">
        <v>2879</v>
      </c>
      <c r="O4897" s="1203" t="s">
        <v>73</v>
      </c>
      <c r="P4897" s="1203" t="s">
        <v>73</v>
      </c>
      <c r="Q4897" s="1203" t="s">
        <v>73</v>
      </c>
      <c r="R4897" s="1203" t="s">
        <v>73</v>
      </c>
      <c r="S4897" s="1218">
        <f>VLOOKUP($D4897,'NI-Ric'!$B$1:$W$2048,12,FALSE)</f>
        <v>0</v>
      </c>
      <c r="T4897" s="1218">
        <f>VLOOKUP($D4897,'NI-Ric'!$B$1:$W$2048,13,FALSE)</f>
        <v>0</v>
      </c>
      <c r="U4897" s="1218">
        <f>VLOOKUP($D4897,'NI-Ric'!$B$1:$W$2048,16,FALSE)</f>
        <v>0</v>
      </c>
      <c r="V4897" s="1218">
        <f>VLOOKUP($D4897,'NI-Ric'!$B$1:$W$2048,17,FALSE)</f>
        <v>0</v>
      </c>
      <c r="W4897" s="1218">
        <f>VLOOKUP($D4897,'NI-Ric'!$B$1:$W$2048,18,FALSE)</f>
        <v>0</v>
      </c>
      <c r="X4897" s="1218">
        <f>VLOOKUP($D4897,'NI-Ric'!$B$1:$W$2048,19,FALSE)</f>
        <v>0</v>
      </c>
    </row>
    <row r="4898" spans="1:24" hidden="1">
      <c r="A4898" s="509"/>
      <c r="B4898" s="509"/>
      <c r="C4898" s="509"/>
      <c r="D4898" s="1218" t="s">
        <v>2880</v>
      </c>
      <c r="E4898" s="1219" t="s">
        <v>3069</v>
      </c>
      <c r="F4898" s="1202"/>
      <c r="G4898" s="1202"/>
      <c r="H4898" s="1202"/>
      <c r="I4898" s="1202" t="s">
        <v>71</v>
      </c>
      <c r="J4898" s="1202"/>
      <c r="K4898" s="1202"/>
      <c r="L4898" s="1202"/>
      <c r="M4898" s="1202"/>
      <c r="N4898" s="1203" t="s">
        <v>2881</v>
      </c>
      <c r="O4898" s="1203" t="s">
        <v>73</v>
      </c>
      <c r="P4898" s="1203" t="s">
        <v>73</v>
      </c>
      <c r="Q4898" s="1203" t="s">
        <v>73</v>
      </c>
      <c r="R4898" s="1203" t="s">
        <v>73</v>
      </c>
      <c r="S4898" s="1218">
        <f>VLOOKUP($D4898,'NI-Ric'!$B$1:$W$2048,12,FALSE)</f>
        <v>0</v>
      </c>
      <c r="T4898" s="1218">
        <f>VLOOKUP($D4898,'NI-Ric'!$B$1:$W$2048,13,FALSE)</f>
        <v>0</v>
      </c>
      <c r="U4898" s="1218">
        <f>VLOOKUP($D4898,'NI-Ric'!$B$1:$W$2048,16,FALSE)</f>
        <v>0</v>
      </c>
      <c r="V4898" s="1218">
        <f>VLOOKUP($D4898,'NI-Ric'!$B$1:$W$2048,17,FALSE)</f>
        <v>0</v>
      </c>
      <c r="W4898" s="1218">
        <f>VLOOKUP($D4898,'NI-Ric'!$B$1:$W$2048,18,FALSE)</f>
        <v>0</v>
      </c>
      <c r="X4898" s="1218">
        <f>VLOOKUP($D4898,'NI-Ric'!$B$1:$W$2048,19,FALSE)</f>
        <v>0</v>
      </c>
    </row>
    <row r="4899" spans="1:24" hidden="1">
      <c r="A4899" s="509"/>
      <c r="B4899" s="509"/>
      <c r="C4899" s="509"/>
      <c r="D4899" s="1218" t="s">
        <v>2882</v>
      </c>
      <c r="E4899" s="1219" t="s">
        <v>3069</v>
      </c>
      <c r="F4899" s="1202"/>
      <c r="G4899" s="1202"/>
      <c r="H4899" s="1202"/>
      <c r="I4899" s="1202" t="s">
        <v>71</v>
      </c>
      <c r="J4899" s="1202"/>
      <c r="K4899" s="1202"/>
      <c r="L4899" s="1202"/>
      <c r="M4899" s="1202"/>
      <c r="N4899" s="1203" t="s">
        <v>2883</v>
      </c>
      <c r="O4899" s="1203" t="s">
        <v>73</v>
      </c>
      <c r="P4899" s="1203" t="s">
        <v>73</v>
      </c>
      <c r="Q4899" s="1203" t="s">
        <v>73</v>
      </c>
      <c r="R4899" s="1203" t="s">
        <v>73</v>
      </c>
      <c r="S4899" s="1218">
        <f>VLOOKUP($D4899,'NI-Ric'!$B$1:$W$2048,12,FALSE)</f>
        <v>0</v>
      </c>
      <c r="T4899" s="1218">
        <f>VLOOKUP($D4899,'NI-Ric'!$B$1:$W$2048,13,FALSE)</f>
        <v>0</v>
      </c>
      <c r="U4899" s="1218">
        <f>VLOOKUP($D4899,'NI-Ric'!$B$1:$W$2048,16,FALSE)</f>
        <v>0</v>
      </c>
      <c r="V4899" s="1218">
        <f>VLOOKUP($D4899,'NI-Ric'!$B$1:$W$2048,17,FALSE)</f>
        <v>0</v>
      </c>
      <c r="W4899" s="1218">
        <f>VLOOKUP($D4899,'NI-Ric'!$B$1:$W$2048,18,FALSE)</f>
        <v>0</v>
      </c>
      <c r="X4899" s="1218">
        <f>VLOOKUP($D4899,'NI-Ric'!$B$1:$W$2048,19,FALSE)</f>
        <v>0</v>
      </c>
    </row>
    <row r="4900" spans="1:24" hidden="1">
      <c r="A4900" s="509"/>
      <c r="B4900" s="509"/>
      <c r="C4900" s="509"/>
      <c r="D4900" s="1218" t="s">
        <v>2884</v>
      </c>
      <c r="E4900" s="1219" t="s">
        <v>3069</v>
      </c>
      <c r="F4900" s="1202"/>
      <c r="G4900" s="1202"/>
      <c r="H4900" s="1202" t="s">
        <v>2885</v>
      </c>
      <c r="I4900" s="1202" t="s">
        <v>53</v>
      </c>
      <c r="J4900" s="1202" t="s">
        <v>3071</v>
      </c>
      <c r="K4900" s="1202"/>
      <c r="L4900" s="1202" t="s">
        <v>2887</v>
      </c>
      <c r="M4900" s="1202" t="s">
        <v>2888</v>
      </c>
      <c r="N4900" s="1203" t="s">
        <v>2889</v>
      </c>
      <c r="O4900" s="1203" t="s">
        <v>73</v>
      </c>
      <c r="P4900" s="1203" t="s">
        <v>73</v>
      </c>
      <c r="Q4900" s="1203" t="s">
        <v>73</v>
      </c>
      <c r="R4900" s="1203" t="s">
        <v>73</v>
      </c>
      <c r="S4900" s="1218">
        <f>VLOOKUP($D4900,'NI-Ric'!$B$1:$W$2048,12,FALSE)</f>
        <v>0</v>
      </c>
      <c r="T4900" s="1218">
        <f>VLOOKUP($D4900,'NI-Ric'!$B$1:$W$2048,13,FALSE)</f>
        <v>0</v>
      </c>
      <c r="U4900" s="1218">
        <f>VLOOKUP($D4900,'NI-Ric'!$B$1:$W$2048,16,FALSE)</f>
        <v>0</v>
      </c>
      <c r="V4900" s="1218">
        <f>VLOOKUP($D4900,'NI-Ric'!$B$1:$W$2048,17,FALSE)</f>
        <v>0</v>
      </c>
      <c r="W4900" s="1218">
        <f>VLOOKUP($D4900,'NI-Ric'!$B$1:$W$2048,18,FALSE)</f>
        <v>0</v>
      </c>
      <c r="X4900" s="1218">
        <f>VLOOKUP($D4900,'NI-Ric'!$B$1:$W$2048,19,FALSE)</f>
        <v>0</v>
      </c>
    </row>
    <row r="4901" spans="1:24" hidden="1">
      <c r="A4901" s="509"/>
      <c r="B4901" s="509"/>
      <c r="C4901" s="509"/>
      <c r="D4901" s="1218" t="s">
        <v>2890</v>
      </c>
      <c r="E4901" s="1219" t="s">
        <v>3069</v>
      </c>
      <c r="F4901" s="1202"/>
      <c r="G4901" s="1202"/>
      <c r="H4901" s="1202" t="s">
        <v>2891</v>
      </c>
      <c r="I4901" s="1202" t="s">
        <v>53</v>
      </c>
      <c r="J4901" s="1202" t="s">
        <v>3071</v>
      </c>
      <c r="K4901" s="1202"/>
      <c r="L4901" s="1202" t="s">
        <v>2887</v>
      </c>
      <c r="M4901" s="1202" t="s">
        <v>2888</v>
      </c>
      <c r="N4901" s="1203" t="s">
        <v>2892</v>
      </c>
      <c r="O4901" s="1203" t="s">
        <v>73</v>
      </c>
      <c r="P4901" s="1203" t="s">
        <v>73</v>
      </c>
      <c r="Q4901" s="1203" t="s">
        <v>73</v>
      </c>
      <c r="R4901" s="1203" t="s">
        <v>73</v>
      </c>
      <c r="S4901" s="1218">
        <f>VLOOKUP($D4901,'NI-Ric'!$B$1:$W$2048,12,FALSE)</f>
        <v>0</v>
      </c>
      <c r="T4901" s="1218">
        <f>VLOOKUP($D4901,'NI-Ric'!$B$1:$W$2048,13,FALSE)</f>
        <v>0</v>
      </c>
      <c r="U4901" s="1218">
        <f>VLOOKUP($D4901,'NI-Ric'!$B$1:$W$2048,16,FALSE)</f>
        <v>0</v>
      </c>
      <c r="V4901" s="1218">
        <f>VLOOKUP($D4901,'NI-Ric'!$B$1:$W$2048,17,FALSE)</f>
        <v>0</v>
      </c>
      <c r="W4901" s="1218">
        <f>VLOOKUP($D4901,'NI-Ric'!$B$1:$W$2048,18,FALSE)</f>
        <v>0</v>
      </c>
      <c r="X4901" s="1218">
        <f>VLOOKUP($D4901,'NI-Ric'!$B$1:$W$2048,19,FALSE)</f>
        <v>0</v>
      </c>
    </row>
    <row r="4902" spans="1:24" hidden="1">
      <c r="A4902" s="509"/>
      <c r="B4902" s="509"/>
      <c r="C4902" s="509"/>
      <c r="D4902" s="1218" t="s">
        <v>2893</v>
      </c>
      <c r="E4902" s="1219" t="s">
        <v>3069</v>
      </c>
      <c r="F4902" s="1202"/>
      <c r="G4902" s="1202"/>
      <c r="H4902" s="1202" t="s">
        <v>2891</v>
      </c>
      <c r="I4902" s="1202" t="s">
        <v>53</v>
      </c>
      <c r="J4902" s="1202" t="s">
        <v>3071</v>
      </c>
      <c r="K4902" s="1202"/>
      <c r="L4902" s="1202" t="s">
        <v>2887</v>
      </c>
      <c r="M4902" s="1202" t="s">
        <v>2888</v>
      </c>
      <c r="N4902" s="1203" t="s">
        <v>2894</v>
      </c>
      <c r="O4902" s="1203" t="s">
        <v>73</v>
      </c>
      <c r="P4902" s="1203" t="s">
        <v>73</v>
      </c>
      <c r="Q4902" s="1203" t="s">
        <v>73</v>
      </c>
      <c r="R4902" s="1203" t="s">
        <v>73</v>
      </c>
      <c r="S4902" s="1218">
        <f>VLOOKUP($D4902,'NI-Ric'!$B$1:$W$2048,12,FALSE)</f>
        <v>0</v>
      </c>
      <c r="T4902" s="1218">
        <f>VLOOKUP($D4902,'NI-Ric'!$B$1:$W$2048,13,FALSE)</f>
        <v>0</v>
      </c>
      <c r="U4902" s="1218">
        <f>VLOOKUP($D4902,'NI-Ric'!$B$1:$W$2048,16,FALSE)</f>
        <v>0</v>
      </c>
      <c r="V4902" s="1218">
        <f>VLOOKUP($D4902,'NI-Ric'!$B$1:$W$2048,17,FALSE)</f>
        <v>0</v>
      </c>
      <c r="W4902" s="1218">
        <f>VLOOKUP($D4902,'NI-Ric'!$B$1:$W$2048,18,FALSE)</f>
        <v>0</v>
      </c>
      <c r="X4902" s="1218">
        <f>VLOOKUP($D4902,'NI-Ric'!$B$1:$W$2048,19,FALSE)</f>
        <v>0</v>
      </c>
    </row>
    <row r="4903" spans="1:24" hidden="1">
      <c r="A4903" s="509"/>
      <c r="B4903" s="509"/>
      <c r="C4903" s="509"/>
      <c r="D4903" s="1218" t="s">
        <v>2895</v>
      </c>
      <c r="E4903" s="1219" t="s">
        <v>3069</v>
      </c>
      <c r="F4903" s="1202"/>
      <c r="G4903" s="1202"/>
      <c r="H4903" s="1202" t="s">
        <v>2896</v>
      </c>
      <c r="I4903" s="1202" t="s">
        <v>53</v>
      </c>
      <c r="J4903" s="1202" t="s">
        <v>3071</v>
      </c>
      <c r="K4903" s="1202"/>
      <c r="L4903" s="1202" t="s">
        <v>2887</v>
      </c>
      <c r="M4903" s="1202" t="s">
        <v>2888</v>
      </c>
      <c r="N4903" s="1203" t="s">
        <v>2897</v>
      </c>
      <c r="O4903" s="1203" t="s">
        <v>73</v>
      </c>
      <c r="P4903" s="1203" t="s">
        <v>73</v>
      </c>
      <c r="Q4903" s="1203" t="s">
        <v>73</v>
      </c>
      <c r="R4903" s="1203" t="s">
        <v>73</v>
      </c>
      <c r="S4903" s="1218">
        <f>VLOOKUP($D4903,'NI-Ric'!$B$1:$W$2048,12,FALSE)</f>
        <v>0</v>
      </c>
      <c r="T4903" s="1218">
        <f>VLOOKUP($D4903,'NI-Ric'!$B$1:$W$2048,13,FALSE)</f>
        <v>0</v>
      </c>
      <c r="U4903" s="1218">
        <f>VLOOKUP($D4903,'NI-Ric'!$B$1:$W$2048,16,FALSE)</f>
        <v>0</v>
      </c>
      <c r="V4903" s="1218">
        <f>VLOOKUP($D4903,'NI-Ric'!$B$1:$W$2048,17,FALSE)</f>
        <v>0</v>
      </c>
      <c r="W4903" s="1218">
        <f>VLOOKUP($D4903,'NI-Ric'!$B$1:$W$2048,18,FALSE)</f>
        <v>0</v>
      </c>
      <c r="X4903" s="1218">
        <f>VLOOKUP($D4903,'NI-Ric'!$B$1:$W$2048,19,FALSE)</f>
        <v>0</v>
      </c>
    </row>
    <row r="4904" spans="1:24" hidden="1">
      <c r="A4904" s="509"/>
      <c r="B4904" s="509"/>
      <c r="C4904" s="509"/>
      <c r="D4904" s="1218" t="s">
        <v>2898</v>
      </c>
      <c r="E4904" s="1219" t="s">
        <v>3069</v>
      </c>
      <c r="F4904" s="1202"/>
      <c r="G4904" s="1202"/>
      <c r="H4904" s="1202" t="s">
        <v>2896</v>
      </c>
      <c r="I4904" s="1202" t="s">
        <v>53</v>
      </c>
      <c r="J4904" s="1202" t="s">
        <v>3071</v>
      </c>
      <c r="K4904" s="1202"/>
      <c r="L4904" s="1202" t="s">
        <v>2887</v>
      </c>
      <c r="M4904" s="1202" t="s">
        <v>2888</v>
      </c>
      <c r="N4904" s="1203" t="s">
        <v>2899</v>
      </c>
      <c r="O4904" s="1203" t="s">
        <v>73</v>
      </c>
      <c r="P4904" s="1203" t="s">
        <v>73</v>
      </c>
      <c r="Q4904" s="1203" t="s">
        <v>73</v>
      </c>
      <c r="R4904" s="1203" t="s">
        <v>73</v>
      </c>
      <c r="S4904" s="1218">
        <f>VLOOKUP($D4904,'NI-Ric'!$B$1:$W$2048,12,FALSE)</f>
        <v>0</v>
      </c>
      <c r="T4904" s="1218">
        <f>VLOOKUP($D4904,'NI-Ric'!$B$1:$W$2048,13,FALSE)</f>
        <v>0</v>
      </c>
      <c r="U4904" s="1218">
        <f>VLOOKUP($D4904,'NI-Ric'!$B$1:$W$2048,16,FALSE)</f>
        <v>0</v>
      </c>
      <c r="V4904" s="1218">
        <f>VLOOKUP($D4904,'NI-Ric'!$B$1:$W$2048,17,FALSE)</f>
        <v>0</v>
      </c>
      <c r="W4904" s="1218">
        <f>VLOOKUP($D4904,'NI-Ric'!$B$1:$W$2048,18,FALSE)</f>
        <v>0</v>
      </c>
      <c r="X4904" s="1218">
        <f>VLOOKUP($D4904,'NI-Ric'!$B$1:$W$2048,19,FALSE)</f>
        <v>0</v>
      </c>
    </row>
    <row r="4905" spans="1:24" hidden="1">
      <c r="A4905" s="509"/>
      <c r="B4905" s="509"/>
      <c r="C4905" s="509"/>
      <c r="D4905" s="1218" t="s">
        <v>2900</v>
      </c>
      <c r="E4905" s="1219" t="s">
        <v>3069</v>
      </c>
      <c r="F4905" s="1202"/>
      <c r="G4905" s="1202"/>
      <c r="H4905" s="1202" t="s">
        <v>2896</v>
      </c>
      <c r="I4905" s="1202" t="s">
        <v>53</v>
      </c>
      <c r="J4905" s="1202" t="s">
        <v>3071</v>
      </c>
      <c r="K4905" s="1202"/>
      <c r="L4905" s="1202" t="s">
        <v>2887</v>
      </c>
      <c r="M4905" s="1202" t="s">
        <v>2888</v>
      </c>
      <c r="N4905" s="1203" t="s">
        <v>2901</v>
      </c>
      <c r="O4905" s="1203" t="s">
        <v>73</v>
      </c>
      <c r="P4905" s="1203" t="s">
        <v>73</v>
      </c>
      <c r="Q4905" s="1203" t="s">
        <v>73</v>
      </c>
      <c r="R4905" s="1203" t="s">
        <v>73</v>
      </c>
      <c r="S4905" s="1218">
        <f>VLOOKUP($D4905,'NI-Ric'!$B$1:$W$2048,12,FALSE)</f>
        <v>0</v>
      </c>
      <c r="T4905" s="1218">
        <f>VLOOKUP($D4905,'NI-Ric'!$B$1:$W$2048,13,FALSE)</f>
        <v>0</v>
      </c>
      <c r="U4905" s="1218">
        <f>VLOOKUP($D4905,'NI-Ric'!$B$1:$W$2048,16,FALSE)</f>
        <v>0</v>
      </c>
      <c r="V4905" s="1218">
        <f>VLOOKUP($D4905,'NI-Ric'!$B$1:$W$2048,17,FALSE)</f>
        <v>0</v>
      </c>
      <c r="W4905" s="1218">
        <f>VLOOKUP($D4905,'NI-Ric'!$B$1:$W$2048,18,FALSE)</f>
        <v>0</v>
      </c>
      <c r="X4905" s="1218">
        <f>VLOOKUP($D4905,'NI-Ric'!$B$1:$W$2048,19,FALSE)</f>
        <v>0</v>
      </c>
    </row>
    <row r="4906" spans="1:24" hidden="1">
      <c r="A4906" s="509"/>
      <c r="B4906" s="509"/>
      <c r="C4906" s="509"/>
      <c r="D4906" s="1218" t="s">
        <v>2902</v>
      </c>
      <c r="E4906" s="1219" t="s">
        <v>3069</v>
      </c>
      <c r="F4906" s="1202"/>
      <c r="G4906" s="1202"/>
      <c r="H4906" s="1202" t="s">
        <v>2896</v>
      </c>
      <c r="I4906" s="1202" t="s">
        <v>53</v>
      </c>
      <c r="J4906" s="1202" t="s">
        <v>3071</v>
      </c>
      <c r="K4906" s="1202"/>
      <c r="L4906" s="1202" t="s">
        <v>2887</v>
      </c>
      <c r="M4906" s="1202" t="s">
        <v>2888</v>
      </c>
      <c r="N4906" s="1203" t="s">
        <v>2903</v>
      </c>
      <c r="O4906" s="1203" t="s">
        <v>73</v>
      </c>
      <c r="P4906" s="1203" t="s">
        <v>73</v>
      </c>
      <c r="Q4906" s="1203" t="s">
        <v>73</v>
      </c>
      <c r="R4906" s="1203" t="s">
        <v>73</v>
      </c>
      <c r="S4906" s="1218">
        <f>VLOOKUP($D4906,'NI-Ric'!$B$1:$W$2048,12,FALSE)</f>
        <v>0</v>
      </c>
      <c r="T4906" s="1218">
        <f>VLOOKUP($D4906,'NI-Ric'!$B$1:$W$2048,13,FALSE)</f>
        <v>0</v>
      </c>
      <c r="U4906" s="1218">
        <f>VLOOKUP($D4906,'NI-Ric'!$B$1:$W$2048,16,FALSE)</f>
        <v>0</v>
      </c>
      <c r="V4906" s="1218">
        <f>VLOOKUP($D4906,'NI-Ric'!$B$1:$W$2048,17,FALSE)</f>
        <v>0</v>
      </c>
      <c r="W4906" s="1218">
        <f>VLOOKUP($D4906,'NI-Ric'!$B$1:$W$2048,18,FALSE)</f>
        <v>0</v>
      </c>
      <c r="X4906" s="1218">
        <f>VLOOKUP($D4906,'NI-Ric'!$B$1:$W$2048,19,FALSE)</f>
        <v>0</v>
      </c>
    </row>
    <row r="4907" spans="1:24" hidden="1">
      <c r="A4907" s="509"/>
      <c r="B4907" s="509"/>
      <c r="C4907" s="509"/>
      <c r="D4907" s="1218" t="s">
        <v>2904</v>
      </c>
      <c r="E4907" s="1219" t="s">
        <v>3069</v>
      </c>
      <c r="F4907" s="1202" t="s">
        <v>157</v>
      </c>
      <c r="G4907" s="1202"/>
      <c r="H4907" s="1202" t="s">
        <v>1539</v>
      </c>
      <c r="I4907" s="1202" t="s">
        <v>53</v>
      </c>
      <c r="J4907" s="1202" t="s">
        <v>3071</v>
      </c>
      <c r="K4907" s="1202"/>
      <c r="L4907" s="1202" t="s">
        <v>2887</v>
      </c>
      <c r="M4907" s="1202" t="s">
        <v>2888</v>
      </c>
      <c r="N4907" s="1203" t="s">
        <v>2905</v>
      </c>
      <c r="O4907" s="1203" t="s">
        <v>73</v>
      </c>
      <c r="P4907" s="1203" t="s">
        <v>73</v>
      </c>
      <c r="Q4907" s="1203" t="s">
        <v>73</v>
      </c>
      <c r="R4907" s="1203" t="s">
        <v>73</v>
      </c>
      <c r="S4907" s="1218">
        <f>VLOOKUP($D4907,'NI-Ric'!$B$1:$W$2048,12,FALSE)</f>
        <v>0</v>
      </c>
      <c r="T4907" s="1218">
        <f>VLOOKUP($D4907,'NI-Ric'!$B$1:$W$2048,13,FALSE)</f>
        <v>0</v>
      </c>
      <c r="U4907" s="1218">
        <f>VLOOKUP($D4907,'NI-Ric'!$B$1:$W$2048,16,FALSE)</f>
        <v>0</v>
      </c>
      <c r="V4907" s="1218">
        <f>VLOOKUP($D4907,'NI-Ric'!$B$1:$W$2048,17,FALSE)</f>
        <v>0</v>
      </c>
      <c r="W4907" s="1218">
        <f>VLOOKUP($D4907,'NI-Ric'!$B$1:$W$2048,18,FALSE)</f>
        <v>0</v>
      </c>
      <c r="X4907" s="1218">
        <f>VLOOKUP($D4907,'NI-Ric'!$B$1:$W$2048,19,FALSE)</f>
        <v>0</v>
      </c>
    </row>
    <row r="4908" spans="1:24" hidden="1">
      <c r="A4908" s="509"/>
      <c r="B4908" s="509"/>
      <c r="C4908" s="509"/>
      <c r="D4908" s="1218" t="s">
        <v>2906</v>
      </c>
      <c r="E4908" s="1219" t="s">
        <v>3069</v>
      </c>
      <c r="F4908" s="1202"/>
      <c r="G4908" s="1202"/>
      <c r="H4908" s="1202"/>
      <c r="I4908" s="1202" t="s">
        <v>71</v>
      </c>
      <c r="J4908" s="1202"/>
      <c r="K4908" s="1202"/>
      <c r="L4908" s="1202"/>
      <c r="M4908" s="1202"/>
      <c r="N4908" s="1203" t="s">
        <v>2907</v>
      </c>
      <c r="O4908" s="1203" t="s">
        <v>73</v>
      </c>
      <c r="P4908" s="1203" t="s">
        <v>73</v>
      </c>
      <c r="Q4908" s="1203" t="s">
        <v>73</v>
      </c>
      <c r="R4908" s="1203" t="s">
        <v>73</v>
      </c>
      <c r="S4908" s="1218">
        <f>VLOOKUP($D4908,'NI-Ric'!$B$1:$W$2048,12,FALSE)</f>
        <v>0</v>
      </c>
      <c r="T4908" s="1218">
        <f>VLOOKUP($D4908,'NI-Ric'!$B$1:$W$2048,13,FALSE)</f>
        <v>0</v>
      </c>
      <c r="U4908" s="1218">
        <f>VLOOKUP($D4908,'NI-Ric'!$B$1:$W$2048,16,FALSE)</f>
        <v>0</v>
      </c>
      <c r="V4908" s="1218">
        <f>VLOOKUP($D4908,'NI-Ric'!$B$1:$W$2048,17,FALSE)</f>
        <v>0</v>
      </c>
      <c r="W4908" s="1218">
        <f>VLOOKUP($D4908,'NI-Ric'!$B$1:$W$2048,18,FALSE)</f>
        <v>0</v>
      </c>
      <c r="X4908" s="1218">
        <f>VLOOKUP($D4908,'NI-Ric'!$B$1:$W$2048,19,FALSE)</f>
        <v>0</v>
      </c>
    </row>
    <row r="4909" spans="1:24" hidden="1">
      <c r="A4909" s="509"/>
      <c r="B4909" s="509"/>
      <c r="C4909" s="509"/>
      <c r="D4909" s="1218" t="s">
        <v>2908</v>
      </c>
      <c r="E4909" s="1219" t="s">
        <v>3069</v>
      </c>
      <c r="F4909" s="1202"/>
      <c r="G4909" s="1202"/>
      <c r="H4909" s="1202" t="s">
        <v>2909</v>
      </c>
      <c r="I4909" s="1202" t="s">
        <v>53</v>
      </c>
      <c r="J4909" s="1202" t="s">
        <v>3071</v>
      </c>
      <c r="K4909" s="1202"/>
      <c r="L4909" s="1202" t="s">
        <v>2887</v>
      </c>
      <c r="M4909" s="1202" t="s">
        <v>2888</v>
      </c>
      <c r="N4909" s="1203" t="s">
        <v>2910</v>
      </c>
      <c r="O4909" s="1203" t="s">
        <v>73</v>
      </c>
      <c r="P4909" s="1203" t="s">
        <v>73</v>
      </c>
      <c r="Q4909" s="1203" t="s">
        <v>73</v>
      </c>
      <c r="R4909" s="1203" t="s">
        <v>73</v>
      </c>
      <c r="S4909" s="1218">
        <f>VLOOKUP($D4909,'NI-Ric'!$B$1:$W$2048,12,FALSE)</f>
        <v>0</v>
      </c>
      <c r="T4909" s="1218">
        <f>VLOOKUP($D4909,'NI-Ric'!$B$1:$W$2048,13,FALSE)</f>
        <v>0</v>
      </c>
      <c r="U4909" s="1218">
        <f>VLOOKUP($D4909,'NI-Ric'!$B$1:$W$2048,16,FALSE)</f>
        <v>0</v>
      </c>
      <c r="V4909" s="1218">
        <f>VLOOKUP($D4909,'NI-Ric'!$B$1:$W$2048,17,FALSE)</f>
        <v>0</v>
      </c>
      <c r="W4909" s="1218">
        <f>VLOOKUP($D4909,'NI-Ric'!$B$1:$W$2048,18,FALSE)</f>
        <v>0</v>
      </c>
      <c r="X4909" s="1218">
        <f>VLOOKUP($D4909,'NI-Ric'!$B$1:$W$2048,19,FALSE)</f>
        <v>0</v>
      </c>
    </row>
    <row r="4910" spans="1:24" hidden="1">
      <c r="A4910" s="509"/>
      <c r="B4910" s="509"/>
      <c r="C4910" s="509"/>
      <c r="D4910" s="1218" t="s">
        <v>2911</v>
      </c>
      <c r="E4910" s="1219" t="s">
        <v>3069</v>
      </c>
      <c r="F4910" s="1202"/>
      <c r="G4910" s="1202"/>
      <c r="H4910" s="1202" t="s">
        <v>2912</v>
      </c>
      <c r="I4910" s="1202" t="s">
        <v>53</v>
      </c>
      <c r="J4910" s="1202" t="s">
        <v>3071</v>
      </c>
      <c r="K4910" s="1202"/>
      <c r="L4910" s="1202" t="s">
        <v>2887</v>
      </c>
      <c r="M4910" s="1202" t="s">
        <v>2888</v>
      </c>
      <c r="N4910" s="1203" t="s">
        <v>2913</v>
      </c>
      <c r="O4910" s="1203" t="s">
        <v>73</v>
      </c>
      <c r="P4910" s="1203" t="s">
        <v>73</v>
      </c>
      <c r="Q4910" s="1203" t="s">
        <v>73</v>
      </c>
      <c r="R4910" s="1203" t="s">
        <v>73</v>
      </c>
      <c r="S4910" s="1218">
        <f>VLOOKUP($D4910,'NI-Ric'!$B$1:$W$2048,12,FALSE)</f>
        <v>0</v>
      </c>
      <c r="T4910" s="1218">
        <f>VLOOKUP($D4910,'NI-Ric'!$B$1:$W$2048,13,FALSE)</f>
        <v>0</v>
      </c>
      <c r="U4910" s="1218">
        <f>VLOOKUP($D4910,'NI-Ric'!$B$1:$W$2048,16,FALSE)</f>
        <v>0</v>
      </c>
      <c r="V4910" s="1218">
        <f>VLOOKUP($D4910,'NI-Ric'!$B$1:$W$2048,17,FALSE)</f>
        <v>0</v>
      </c>
      <c r="W4910" s="1218">
        <f>VLOOKUP($D4910,'NI-Ric'!$B$1:$W$2048,18,FALSE)</f>
        <v>0</v>
      </c>
      <c r="X4910" s="1218">
        <f>VLOOKUP($D4910,'NI-Ric'!$B$1:$W$2048,19,FALSE)</f>
        <v>0</v>
      </c>
    </row>
    <row r="4911" spans="1:24" hidden="1">
      <c r="A4911" s="509"/>
      <c r="B4911" s="509"/>
      <c r="C4911" s="509"/>
      <c r="D4911" s="1218" t="s">
        <v>2914</v>
      </c>
      <c r="E4911" s="1219" t="s">
        <v>3069</v>
      </c>
      <c r="F4911" s="1202"/>
      <c r="G4911" s="1202"/>
      <c r="H4911" s="1202"/>
      <c r="I4911" s="1202" t="s">
        <v>71</v>
      </c>
      <c r="J4911" s="1202"/>
      <c r="K4911" s="1202"/>
      <c r="L4911" s="1202"/>
      <c r="M4911" s="1202"/>
      <c r="N4911" s="1203" t="s">
        <v>2915</v>
      </c>
      <c r="O4911" s="1203" t="s">
        <v>73</v>
      </c>
      <c r="P4911" s="1203" t="s">
        <v>73</v>
      </c>
      <c r="Q4911" s="1203" t="s">
        <v>73</v>
      </c>
      <c r="R4911" s="1203" t="s">
        <v>73</v>
      </c>
      <c r="S4911" s="1218">
        <f>VLOOKUP($D4911,'NI-Ric'!$B$1:$W$2048,12,FALSE)</f>
        <v>0</v>
      </c>
      <c r="T4911" s="1218">
        <f>VLOOKUP($D4911,'NI-Ric'!$B$1:$W$2048,13,FALSE)</f>
        <v>0</v>
      </c>
      <c r="U4911" s="1218">
        <f>VLOOKUP($D4911,'NI-Ric'!$B$1:$W$2048,16,FALSE)</f>
        <v>0</v>
      </c>
      <c r="V4911" s="1218">
        <f>VLOOKUP($D4911,'NI-Ric'!$B$1:$W$2048,17,FALSE)</f>
        <v>0</v>
      </c>
      <c r="W4911" s="1218">
        <f>VLOOKUP($D4911,'NI-Ric'!$B$1:$W$2048,18,FALSE)</f>
        <v>0</v>
      </c>
      <c r="X4911" s="1218">
        <f>VLOOKUP($D4911,'NI-Ric'!$B$1:$W$2048,19,FALSE)</f>
        <v>0</v>
      </c>
    </row>
    <row r="4912" spans="1:24" hidden="1">
      <c r="A4912" s="509"/>
      <c r="B4912" s="509"/>
      <c r="C4912" s="509"/>
      <c r="D4912" s="1218" t="s">
        <v>2916</v>
      </c>
      <c r="E4912" s="1219" t="s">
        <v>3069</v>
      </c>
      <c r="F4912" s="1202"/>
      <c r="G4912" s="1202"/>
      <c r="H4912" s="1202"/>
      <c r="I4912" s="1202" t="s">
        <v>71</v>
      </c>
      <c r="J4912" s="1202"/>
      <c r="K4912" s="1202"/>
      <c r="L4912" s="1202"/>
      <c r="M4912" s="1202"/>
      <c r="N4912" s="1203" t="s">
        <v>2917</v>
      </c>
      <c r="O4912" s="1203" t="s">
        <v>73</v>
      </c>
      <c r="P4912" s="1203" t="s">
        <v>73</v>
      </c>
      <c r="Q4912" s="1203" t="s">
        <v>73</v>
      </c>
      <c r="R4912" s="1203" t="s">
        <v>73</v>
      </c>
      <c r="S4912" s="1218">
        <f>VLOOKUP($D4912,'NI-Ric'!$B$1:$W$2048,12,FALSE)</f>
        <v>0</v>
      </c>
      <c r="T4912" s="1218">
        <f>VLOOKUP($D4912,'NI-Ric'!$B$1:$W$2048,13,FALSE)</f>
        <v>0</v>
      </c>
      <c r="U4912" s="1218">
        <f>VLOOKUP($D4912,'NI-Ric'!$B$1:$W$2048,16,FALSE)</f>
        <v>0</v>
      </c>
      <c r="V4912" s="1218">
        <f>VLOOKUP($D4912,'NI-Ric'!$B$1:$W$2048,17,FALSE)</f>
        <v>0</v>
      </c>
      <c r="W4912" s="1218">
        <f>VLOOKUP($D4912,'NI-Ric'!$B$1:$W$2048,18,FALSE)</f>
        <v>0</v>
      </c>
      <c r="X4912" s="1218">
        <f>VLOOKUP($D4912,'NI-Ric'!$B$1:$W$2048,19,FALSE)</f>
        <v>0</v>
      </c>
    </row>
    <row r="4913" spans="1:24" hidden="1">
      <c r="A4913" s="509"/>
      <c r="B4913" s="509"/>
      <c r="C4913" s="509"/>
      <c r="D4913" s="1218" t="s">
        <v>2918</v>
      </c>
      <c r="E4913" s="1219" t="s">
        <v>3069</v>
      </c>
      <c r="F4913" s="1202"/>
      <c r="G4913" s="1202"/>
      <c r="H4913" s="1202" t="s">
        <v>2919</v>
      </c>
      <c r="I4913" s="1202" t="s">
        <v>53</v>
      </c>
      <c r="J4913" s="1202" t="s">
        <v>3070</v>
      </c>
      <c r="K4913" s="1202"/>
      <c r="L4913" s="1202" t="s">
        <v>448</v>
      </c>
      <c r="M4913" s="1202" t="s">
        <v>2920</v>
      </c>
      <c r="N4913" s="1203" t="s">
        <v>2921</v>
      </c>
      <c r="O4913" s="1203" t="s">
        <v>73</v>
      </c>
      <c r="P4913" s="1203" t="s">
        <v>73</v>
      </c>
      <c r="Q4913" s="1203" t="s">
        <v>73</v>
      </c>
      <c r="R4913" s="1203" t="s">
        <v>73</v>
      </c>
      <c r="S4913" s="1218">
        <f>VLOOKUP($D4913,'NI-Ric'!$B$1:$W$2048,12,FALSE)</f>
        <v>0</v>
      </c>
      <c r="T4913" s="1218">
        <f>VLOOKUP($D4913,'NI-Ric'!$B$1:$W$2048,13,FALSE)</f>
        <v>0</v>
      </c>
      <c r="U4913" s="1218">
        <f>VLOOKUP($D4913,'NI-Ric'!$B$1:$W$2048,16,FALSE)</f>
        <v>0</v>
      </c>
      <c r="V4913" s="1218">
        <f>VLOOKUP($D4913,'NI-Ric'!$B$1:$W$2048,17,FALSE)</f>
        <v>0</v>
      </c>
      <c r="W4913" s="1218">
        <f>VLOOKUP($D4913,'NI-Ric'!$B$1:$W$2048,18,FALSE)</f>
        <v>0</v>
      </c>
      <c r="X4913" s="1218">
        <f>VLOOKUP($D4913,'NI-Ric'!$B$1:$W$2048,19,FALSE)</f>
        <v>0</v>
      </c>
    </row>
    <row r="4914" spans="1:24" hidden="1">
      <c r="A4914" s="509"/>
      <c r="B4914" s="509"/>
      <c r="C4914" s="509"/>
      <c r="D4914" s="1218" t="s">
        <v>2922</v>
      </c>
      <c r="E4914" s="1219" t="s">
        <v>3069</v>
      </c>
      <c r="F4914" s="1202"/>
      <c r="G4914" s="1202"/>
      <c r="H4914" s="1202" t="s">
        <v>2919</v>
      </c>
      <c r="I4914" s="1202" t="s">
        <v>53</v>
      </c>
      <c r="J4914" s="1202" t="s">
        <v>3070</v>
      </c>
      <c r="K4914" s="1202"/>
      <c r="L4914" s="1202" t="s">
        <v>448</v>
      </c>
      <c r="M4914" s="1202" t="s">
        <v>2920</v>
      </c>
      <c r="N4914" s="1203" t="s">
        <v>2923</v>
      </c>
      <c r="O4914" s="1203" t="s">
        <v>73</v>
      </c>
      <c r="P4914" s="1203" t="s">
        <v>73</v>
      </c>
      <c r="Q4914" s="1203" t="s">
        <v>73</v>
      </c>
      <c r="R4914" s="1203" t="s">
        <v>73</v>
      </c>
      <c r="S4914" s="1218">
        <f>VLOOKUP($D4914,'NI-Ric'!$B$1:$W$2048,12,FALSE)</f>
        <v>0</v>
      </c>
      <c r="T4914" s="1218">
        <f>VLOOKUP($D4914,'NI-Ric'!$B$1:$W$2048,13,FALSE)</f>
        <v>0</v>
      </c>
      <c r="U4914" s="1218">
        <f>VLOOKUP($D4914,'NI-Ric'!$B$1:$W$2048,16,FALSE)</f>
        <v>0</v>
      </c>
      <c r="V4914" s="1218">
        <f>VLOOKUP($D4914,'NI-Ric'!$B$1:$W$2048,17,FALSE)</f>
        <v>0</v>
      </c>
      <c r="W4914" s="1218">
        <f>VLOOKUP($D4914,'NI-Ric'!$B$1:$W$2048,18,FALSE)</f>
        <v>0</v>
      </c>
      <c r="X4914" s="1218">
        <f>VLOOKUP($D4914,'NI-Ric'!$B$1:$W$2048,19,FALSE)</f>
        <v>0</v>
      </c>
    </row>
    <row r="4915" spans="1:24" hidden="1">
      <c r="A4915" s="509"/>
      <c r="B4915" s="509"/>
      <c r="C4915" s="509"/>
      <c r="D4915" s="1218" t="s">
        <v>2924</v>
      </c>
      <c r="E4915" s="1219" t="s">
        <v>3069</v>
      </c>
      <c r="F4915" s="1202"/>
      <c r="G4915" s="1202"/>
      <c r="H4915" s="1202" t="s">
        <v>2919</v>
      </c>
      <c r="I4915" s="1202" t="s">
        <v>53</v>
      </c>
      <c r="J4915" s="1202" t="s">
        <v>3070</v>
      </c>
      <c r="K4915" s="1202"/>
      <c r="L4915" s="1202" t="s">
        <v>448</v>
      </c>
      <c r="M4915" s="1202" t="s">
        <v>2920</v>
      </c>
      <c r="N4915" s="1203" t="s">
        <v>2925</v>
      </c>
      <c r="O4915" s="1203" t="s">
        <v>73</v>
      </c>
      <c r="P4915" s="1203" t="s">
        <v>73</v>
      </c>
      <c r="Q4915" s="1203" t="s">
        <v>73</v>
      </c>
      <c r="R4915" s="1203" t="s">
        <v>73</v>
      </c>
      <c r="S4915" s="1218">
        <f>VLOOKUP($D4915,'NI-Ric'!$B$1:$W$2048,12,FALSE)</f>
        <v>0</v>
      </c>
      <c r="T4915" s="1218">
        <f>VLOOKUP($D4915,'NI-Ric'!$B$1:$W$2048,13,FALSE)</f>
        <v>0</v>
      </c>
      <c r="U4915" s="1218">
        <f>VLOOKUP($D4915,'NI-Ric'!$B$1:$W$2048,16,FALSE)</f>
        <v>0</v>
      </c>
      <c r="V4915" s="1218">
        <f>VLOOKUP($D4915,'NI-Ric'!$B$1:$W$2048,17,FALSE)</f>
        <v>0</v>
      </c>
      <c r="W4915" s="1218">
        <f>VLOOKUP($D4915,'NI-Ric'!$B$1:$W$2048,18,FALSE)</f>
        <v>0</v>
      </c>
      <c r="X4915" s="1218">
        <f>VLOOKUP($D4915,'NI-Ric'!$B$1:$W$2048,19,FALSE)</f>
        <v>0</v>
      </c>
    </row>
    <row r="4916" spans="1:24" hidden="1">
      <c r="A4916" s="509"/>
      <c r="B4916" s="509"/>
      <c r="C4916" s="509"/>
      <c r="D4916" s="1218" t="s">
        <v>2926</v>
      </c>
      <c r="E4916" s="1219" t="s">
        <v>3069</v>
      </c>
      <c r="F4916" s="1202"/>
      <c r="G4916" s="1202"/>
      <c r="H4916" s="1202"/>
      <c r="I4916" s="1202" t="s">
        <v>71</v>
      </c>
      <c r="J4916" s="1202"/>
      <c r="K4916" s="1202"/>
      <c r="L4916" s="1202"/>
      <c r="M4916" s="1202"/>
      <c r="N4916" s="1203" t="s">
        <v>2927</v>
      </c>
      <c r="O4916" s="1203" t="s">
        <v>73</v>
      </c>
      <c r="P4916" s="1203" t="s">
        <v>73</v>
      </c>
      <c r="Q4916" s="1203" t="s">
        <v>73</v>
      </c>
      <c r="R4916" s="1203" t="s">
        <v>73</v>
      </c>
      <c r="S4916" s="1218">
        <f>VLOOKUP($D4916,'NI-Ric'!$B$1:$W$2048,12,FALSE)</f>
        <v>0</v>
      </c>
      <c r="T4916" s="1218">
        <f>VLOOKUP($D4916,'NI-Ric'!$B$1:$W$2048,13,FALSE)</f>
        <v>0</v>
      </c>
      <c r="U4916" s="1218">
        <f>VLOOKUP($D4916,'NI-Ric'!$B$1:$W$2048,16,FALSE)</f>
        <v>0</v>
      </c>
      <c r="V4916" s="1218">
        <f>VLOOKUP($D4916,'NI-Ric'!$B$1:$W$2048,17,FALSE)</f>
        <v>0</v>
      </c>
      <c r="W4916" s="1218">
        <f>VLOOKUP($D4916,'NI-Ric'!$B$1:$W$2048,18,FALSE)</f>
        <v>0</v>
      </c>
      <c r="X4916" s="1218">
        <f>VLOOKUP($D4916,'NI-Ric'!$B$1:$W$2048,19,FALSE)</f>
        <v>0</v>
      </c>
    </row>
    <row r="4917" spans="1:24" hidden="1">
      <c r="A4917" s="509"/>
      <c r="B4917" s="509"/>
      <c r="C4917" s="509"/>
      <c r="D4917" s="1218" t="s">
        <v>2928</v>
      </c>
      <c r="E4917" s="1219" t="s">
        <v>3069</v>
      </c>
      <c r="F4917" s="1202"/>
      <c r="G4917" s="1202"/>
      <c r="H4917" s="1202" t="s">
        <v>2929</v>
      </c>
      <c r="I4917" s="1202" t="s">
        <v>53</v>
      </c>
      <c r="J4917" s="1202" t="s">
        <v>3071</v>
      </c>
      <c r="K4917" s="1202"/>
      <c r="L4917" s="1202" t="s">
        <v>1045</v>
      </c>
      <c r="M4917" s="1202" t="s">
        <v>2930</v>
      </c>
      <c r="N4917" s="1203" t="s">
        <v>2921</v>
      </c>
      <c r="O4917" s="1203" t="s">
        <v>73</v>
      </c>
      <c r="P4917" s="1203" t="s">
        <v>73</v>
      </c>
      <c r="Q4917" s="1203" t="s">
        <v>73</v>
      </c>
      <c r="R4917" s="1203" t="s">
        <v>73</v>
      </c>
      <c r="S4917" s="1218">
        <f>VLOOKUP($D4917,'NI-Ric'!$B$1:$W$2048,12,FALSE)</f>
        <v>0</v>
      </c>
      <c r="T4917" s="1218">
        <f>VLOOKUP($D4917,'NI-Ric'!$B$1:$W$2048,13,FALSE)</f>
        <v>0</v>
      </c>
      <c r="U4917" s="1218">
        <f>VLOOKUP($D4917,'NI-Ric'!$B$1:$W$2048,16,FALSE)</f>
        <v>0</v>
      </c>
      <c r="V4917" s="1218">
        <f>VLOOKUP($D4917,'NI-Ric'!$B$1:$W$2048,17,FALSE)</f>
        <v>0</v>
      </c>
      <c r="W4917" s="1218">
        <f>VLOOKUP($D4917,'NI-Ric'!$B$1:$W$2048,18,FALSE)</f>
        <v>0</v>
      </c>
      <c r="X4917" s="1218">
        <f>VLOOKUP($D4917,'NI-Ric'!$B$1:$W$2048,19,FALSE)</f>
        <v>0</v>
      </c>
    </row>
    <row r="4918" spans="1:24" hidden="1">
      <c r="A4918" s="509"/>
      <c r="B4918" s="509"/>
      <c r="C4918" s="509"/>
      <c r="D4918" s="1218" t="s">
        <v>2931</v>
      </c>
      <c r="E4918" s="1219" t="s">
        <v>3069</v>
      </c>
      <c r="F4918" s="1202"/>
      <c r="G4918" s="1202"/>
      <c r="H4918" s="1202" t="s">
        <v>2929</v>
      </c>
      <c r="I4918" s="1202" t="s">
        <v>53</v>
      </c>
      <c r="J4918" s="1202" t="s">
        <v>3071</v>
      </c>
      <c r="K4918" s="1202"/>
      <c r="L4918" s="1202" t="s">
        <v>1045</v>
      </c>
      <c r="M4918" s="1202" t="s">
        <v>2930</v>
      </c>
      <c r="N4918" s="1203" t="s">
        <v>2923</v>
      </c>
      <c r="O4918" s="1203" t="s">
        <v>73</v>
      </c>
      <c r="P4918" s="1203" t="s">
        <v>73</v>
      </c>
      <c r="Q4918" s="1203" t="s">
        <v>73</v>
      </c>
      <c r="R4918" s="1203" t="s">
        <v>73</v>
      </c>
      <c r="S4918" s="1218">
        <f>VLOOKUP($D4918,'NI-Ric'!$B$1:$W$2048,12,FALSE)</f>
        <v>0</v>
      </c>
      <c r="T4918" s="1218">
        <f>VLOOKUP($D4918,'NI-Ric'!$B$1:$W$2048,13,FALSE)</f>
        <v>0</v>
      </c>
      <c r="U4918" s="1218">
        <f>VLOOKUP($D4918,'NI-Ric'!$B$1:$W$2048,16,FALSE)</f>
        <v>0</v>
      </c>
      <c r="V4918" s="1218">
        <f>VLOOKUP($D4918,'NI-Ric'!$B$1:$W$2048,17,FALSE)</f>
        <v>0</v>
      </c>
      <c r="W4918" s="1218">
        <f>VLOOKUP($D4918,'NI-Ric'!$B$1:$W$2048,18,FALSE)</f>
        <v>0</v>
      </c>
      <c r="X4918" s="1218">
        <f>VLOOKUP($D4918,'NI-Ric'!$B$1:$W$2048,19,FALSE)</f>
        <v>0</v>
      </c>
    </row>
    <row r="4919" spans="1:24" hidden="1">
      <c r="A4919" s="509"/>
      <c r="B4919" s="509"/>
      <c r="C4919" s="509"/>
      <c r="D4919" s="1218" t="s">
        <v>2932</v>
      </c>
      <c r="E4919" s="1219" t="s">
        <v>3069</v>
      </c>
      <c r="F4919" s="1202"/>
      <c r="G4919" s="1202"/>
      <c r="H4919" s="1202" t="s">
        <v>2929</v>
      </c>
      <c r="I4919" s="1202" t="s">
        <v>53</v>
      </c>
      <c r="J4919" s="1202" t="s">
        <v>3071</v>
      </c>
      <c r="K4919" s="1202"/>
      <c r="L4919" s="1202" t="s">
        <v>1045</v>
      </c>
      <c r="M4919" s="1202" t="s">
        <v>2930</v>
      </c>
      <c r="N4919" s="1203" t="s">
        <v>2925</v>
      </c>
      <c r="O4919" s="1203" t="s">
        <v>73</v>
      </c>
      <c r="P4919" s="1203" t="s">
        <v>73</v>
      </c>
      <c r="Q4919" s="1203" t="s">
        <v>73</v>
      </c>
      <c r="R4919" s="1203" t="s">
        <v>73</v>
      </c>
      <c r="S4919" s="1218">
        <f>VLOOKUP($D4919,'NI-Ric'!$B$1:$W$2048,12,FALSE)</f>
        <v>0</v>
      </c>
      <c r="T4919" s="1218">
        <f>VLOOKUP($D4919,'NI-Ric'!$B$1:$W$2048,13,FALSE)</f>
        <v>0</v>
      </c>
      <c r="U4919" s="1218">
        <f>VLOOKUP($D4919,'NI-Ric'!$B$1:$W$2048,16,FALSE)</f>
        <v>0</v>
      </c>
      <c r="V4919" s="1218">
        <f>VLOOKUP($D4919,'NI-Ric'!$B$1:$W$2048,17,FALSE)</f>
        <v>0</v>
      </c>
      <c r="W4919" s="1218">
        <f>VLOOKUP($D4919,'NI-Ric'!$B$1:$W$2048,18,FALSE)</f>
        <v>0</v>
      </c>
      <c r="X4919" s="1218">
        <f>VLOOKUP($D4919,'NI-Ric'!$B$1:$W$2048,19,FALSE)</f>
        <v>0</v>
      </c>
    </row>
    <row r="4920" spans="1:24" hidden="1">
      <c r="A4920" s="509"/>
      <c r="B4920" s="509"/>
      <c r="C4920" s="509"/>
      <c r="D4920" s="1218" t="s">
        <v>2933</v>
      </c>
      <c r="E4920" s="1219" t="s">
        <v>3069</v>
      </c>
      <c r="F4920" s="1202"/>
      <c r="G4920" s="1202"/>
      <c r="H4920" s="1202"/>
      <c r="I4920" s="1202" t="s">
        <v>71</v>
      </c>
      <c r="J4920" s="1202"/>
      <c r="K4920" s="1202"/>
      <c r="L4920" s="1202"/>
      <c r="M4920" s="1202"/>
      <c r="N4920" s="1203" t="s">
        <v>2934</v>
      </c>
      <c r="O4920" s="1203" t="s">
        <v>73</v>
      </c>
      <c r="P4920" s="1203" t="s">
        <v>73</v>
      </c>
      <c r="Q4920" s="1203" t="s">
        <v>73</v>
      </c>
      <c r="R4920" s="1203" t="s">
        <v>73</v>
      </c>
      <c r="S4920" s="1218">
        <f>VLOOKUP($D4920,'NI-Ric'!$B$1:$W$2048,12,FALSE)</f>
        <v>0</v>
      </c>
      <c r="T4920" s="1218">
        <f>VLOOKUP($D4920,'NI-Ric'!$B$1:$W$2048,13,FALSE)</f>
        <v>0</v>
      </c>
      <c r="U4920" s="1218">
        <f>VLOOKUP($D4920,'NI-Ric'!$B$1:$W$2048,16,FALSE)</f>
        <v>0</v>
      </c>
      <c r="V4920" s="1218">
        <f>VLOOKUP($D4920,'NI-Ric'!$B$1:$W$2048,17,FALSE)</f>
        <v>0</v>
      </c>
      <c r="W4920" s="1218">
        <f>VLOOKUP($D4920,'NI-Ric'!$B$1:$W$2048,18,FALSE)</f>
        <v>0</v>
      </c>
      <c r="X4920" s="1218">
        <f>VLOOKUP($D4920,'NI-Ric'!$B$1:$W$2048,19,FALSE)</f>
        <v>0</v>
      </c>
    </row>
    <row r="4921" spans="1:24" hidden="1">
      <c r="A4921" s="509"/>
      <c r="B4921" s="509"/>
      <c r="C4921" s="509"/>
      <c r="D4921" s="1218" t="s">
        <v>2935</v>
      </c>
      <c r="E4921" s="1219" t="s">
        <v>3069</v>
      </c>
      <c r="F4921" s="1202"/>
      <c r="G4921" s="1202"/>
      <c r="H4921" s="1202"/>
      <c r="I4921" s="1202" t="s">
        <v>71</v>
      </c>
      <c r="J4921" s="1202"/>
      <c r="K4921" s="1202"/>
      <c r="L4921" s="1202"/>
      <c r="M4921" s="1202"/>
      <c r="N4921" s="1203" t="s">
        <v>2936</v>
      </c>
      <c r="O4921" s="1203" t="s">
        <v>73</v>
      </c>
      <c r="P4921" s="1203" t="s">
        <v>73</v>
      </c>
      <c r="Q4921" s="1203" t="s">
        <v>73</v>
      </c>
      <c r="R4921" s="1203" t="s">
        <v>73</v>
      </c>
      <c r="S4921" s="1218">
        <f>VLOOKUP($D4921,'NI-Ric'!$B$1:$W$2048,12,FALSE)</f>
        <v>0</v>
      </c>
      <c r="T4921" s="1218">
        <f>VLOOKUP($D4921,'NI-Ric'!$B$1:$W$2048,13,FALSE)</f>
        <v>0</v>
      </c>
      <c r="U4921" s="1218">
        <f>VLOOKUP($D4921,'NI-Ric'!$B$1:$W$2048,16,FALSE)</f>
        <v>0</v>
      </c>
      <c r="V4921" s="1218">
        <f>VLOOKUP($D4921,'NI-Ric'!$B$1:$W$2048,17,FALSE)</f>
        <v>0</v>
      </c>
      <c r="W4921" s="1218">
        <f>VLOOKUP($D4921,'NI-Ric'!$B$1:$W$2048,18,FALSE)</f>
        <v>0</v>
      </c>
      <c r="X4921" s="1218">
        <f>VLOOKUP($D4921,'NI-Ric'!$B$1:$W$2048,19,FALSE)</f>
        <v>0</v>
      </c>
    </row>
    <row r="4922" spans="1:24" hidden="1">
      <c r="A4922" s="509"/>
      <c r="B4922" s="509"/>
      <c r="C4922" s="509"/>
      <c r="D4922" s="1218" t="s">
        <v>2937</v>
      </c>
      <c r="E4922" s="1219" t="s">
        <v>3069</v>
      </c>
      <c r="F4922" s="1202"/>
      <c r="G4922" s="1202"/>
      <c r="H4922" s="1202" t="s">
        <v>2938</v>
      </c>
      <c r="I4922" s="1202" t="s">
        <v>53</v>
      </c>
      <c r="J4922" s="1202" t="s">
        <v>3070</v>
      </c>
      <c r="K4922" s="1202"/>
      <c r="L4922" s="1202" t="s">
        <v>2846</v>
      </c>
      <c r="M4922" s="1202" t="s">
        <v>2939</v>
      </c>
      <c r="N4922" s="1203" t="s">
        <v>2940</v>
      </c>
      <c r="O4922" s="1203" t="s">
        <v>73</v>
      </c>
      <c r="P4922" s="1203" t="s">
        <v>73</v>
      </c>
      <c r="Q4922" s="1203" t="s">
        <v>73</v>
      </c>
      <c r="R4922" s="1203" t="s">
        <v>73</v>
      </c>
      <c r="S4922" s="1218">
        <f>VLOOKUP($D4922,'NI-Ric'!$B$1:$W$2048,12,FALSE)</f>
        <v>0</v>
      </c>
      <c r="T4922" s="1218">
        <f>VLOOKUP($D4922,'NI-Ric'!$B$1:$W$2048,13,FALSE)</f>
        <v>0</v>
      </c>
      <c r="U4922" s="1218">
        <f>VLOOKUP($D4922,'NI-Ric'!$B$1:$W$2048,16,FALSE)</f>
        <v>0</v>
      </c>
      <c r="V4922" s="1218">
        <f>VLOOKUP($D4922,'NI-Ric'!$B$1:$W$2048,17,FALSE)</f>
        <v>0</v>
      </c>
      <c r="W4922" s="1218">
        <f>VLOOKUP($D4922,'NI-Ric'!$B$1:$W$2048,18,FALSE)</f>
        <v>0</v>
      </c>
      <c r="X4922" s="1218">
        <f>VLOOKUP($D4922,'NI-Ric'!$B$1:$W$2048,19,FALSE)</f>
        <v>0</v>
      </c>
    </row>
    <row r="4923" spans="1:24" hidden="1">
      <c r="A4923" s="509"/>
      <c r="B4923" s="509"/>
      <c r="C4923" s="509"/>
      <c r="D4923" s="1218" t="s">
        <v>2941</v>
      </c>
      <c r="E4923" s="1219" t="s">
        <v>3069</v>
      </c>
      <c r="F4923" s="1202" t="s">
        <v>157</v>
      </c>
      <c r="G4923" s="1202"/>
      <c r="H4923" s="1202" t="s">
        <v>2942</v>
      </c>
      <c r="I4923" s="1202" t="s">
        <v>53</v>
      </c>
      <c r="J4923" s="1202" t="s">
        <v>3070</v>
      </c>
      <c r="K4923" s="1202"/>
      <c r="L4923" s="1202" t="s">
        <v>2846</v>
      </c>
      <c r="M4923" s="1202" t="s">
        <v>2939</v>
      </c>
      <c r="N4923" s="1203" t="s">
        <v>2943</v>
      </c>
      <c r="O4923" s="1203" t="s">
        <v>73</v>
      </c>
      <c r="P4923" s="1203" t="s">
        <v>73</v>
      </c>
      <c r="Q4923" s="1203" t="s">
        <v>73</v>
      </c>
      <c r="R4923" s="1203" t="s">
        <v>73</v>
      </c>
      <c r="S4923" s="1218">
        <f>VLOOKUP($D4923,'NI-Ric'!$B$1:$W$2048,12,FALSE)</f>
        <v>0</v>
      </c>
      <c r="T4923" s="1218">
        <f>VLOOKUP($D4923,'NI-Ric'!$B$1:$W$2048,13,FALSE)</f>
        <v>0</v>
      </c>
      <c r="U4923" s="1218">
        <f>VLOOKUP($D4923,'NI-Ric'!$B$1:$W$2048,16,FALSE)</f>
        <v>0</v>
      </c>
      <c r="V4923" s="1218">
        <f>VLOOKUP($D4923,'NI-Ric'!$B$1:$W$2048,17,FALSE)</f>
        <v>0</v>
      </c>
      <c r="W4923" s="1218">
        <f>VLOOKUP($D4923,'NI-Ric'!$B$1:$W$2048,18,FALSE)</f>
        <v>0</v>
      </c>
      <c r="X4923" s="1218">
        <f>VLOOKUP($D4923,'NI-Ric'!$B$1:$W$2048,19,FALSE)</f>
        <v>0</v>
      </c>
    </row>
    <row r="4924" spans="1:24" hidden="1">
      <c r="A4924" s="509"/>
      <c r="B4924" s="509"/>
      <c r="C4924" s="509"/>
      <c r="D4924" s="1218" t="s">
        <v>2944</v>
      </c>
      <c r="E4924" s="1219" t="s">
        <v>3069</v>
      </c>
      <c r="F4924" s="1202"/>
      <c r="G4924" s="1202"/>
      <c r="H4924" s="1202" t="s">
        <v>2938</v>
      </c>
      <c r="I4924" s="1202" t="s">
        <v>53</v>
      </c>
      <c r="J4924" s="1202" t="s">
        <v>3070</v>
      </c>
      <c r="K4924" s="1202"/>
      <c r="L4924" s="1202" t="s">
        <v>2846</v>
      </c>
      <c r="M4924" s="1202" t="s">
        <v>2939</v>
      </c>
      <c r="N4924" s="1203" t="s">
        <v>2945</v>
      </c>
      <c r="O4924" s="1203" t="s">
        <v>73</v>
      </c>
      <c r="P4924" s="1203" t="s">
        <v>73</v>
      </c>
      <c r="Q4924" s="1203" t="s">
        <v>73</v>
      </c>
      <c r="R4924" s="1203" t="s">
        <v>73</v>
      </c>
      <c r="S4924" s="1218">
        <f>VLOOKUP($D4924,'NI-Ric'!$B$1:$W$2048,12,FALSE)</f>
        <v>0</v>
      </c>
      <c r="T4924" s="1218">
        <f>VLOOKUP($D4924,'NI-Ric'!$B$1:$W$2048,13,FALSE)</f>
        <v>0</v>
      </c>
      <c r="U4924" s="1218">
        <f>VLOOKUP($D4924,'NI-Ric'!$B$1:$W$2048,16,FALSE)</f>
        <v>0</v>
      </c>
      <c r="V4924" s="1218">
        <f>VLOOKUP($D4924,'NI-Ric'!$B$1:$W$2048,17,FALSE)</f>
        <v>0</v>
      </c>
      <c r="W4924" s="1218">
        <f>VLOOKUP($D4924,'NI-Ric'!$B$1:$W$2048,18,FALSE)</f>
        <v>0</v>
      </c>
      <c r="X4924" s="1218">
        <f>VLOOKUP($D4924,'NI-Ric'!$B$1:$W$2048,19,FALSE)</f>
        <v>0</v>
      </c>
    </row>
    <row r="4925" spans="1:24" hidden="1">
      <c r="A4925" s="509"/>
      <c r="B4925" s="509"/>
      <c r="C4925" s="509"/>
      <c r="D4925" s="1218" t="s">
        <v>2946</v>
      </c>
      <c r="E4925" s="1219" t="s">
        <v>3069</v>
      </c>
      <c r="F4925" s="1202"/>
      <c r="G4925" s="1202"/>
      <c r="H4925" s="1202" t="s">
        <v>2947</v>
      </c>
      <c r="I4925" s="1202" t="s">
        <v>53</v>
      </c>
      <c r="J4925" s="1202" t="s">
        <v>3070</v>
      </c>
      <c r="K4925" s="1202"/>
      <c r="L4925" s="1202" t="s">
        <v>2846</v>
      </c>
      <c r="M4925" s="1202" t="s">
        <v>2948</v>
      </c>
      <c r="N4925" s="1203" t="s">
        <v>2949</v>
      </c>
      <c r="O4925" s="1203" t="s">
        <v>73</v>
      </c>
      <c r="P4925" s="1203" t="s">
        <v>73</v>
      </c>
      <c r="Q4925" s="1203" t="s">
        <v>73</v>
      </c>
      <c r="R4925" s="1203" t="s">
        <v>73</v>
      </c>
      <c r="S4925" s="1218">
        <f>VLOOKUP($D4925,'NI-Ric'!$B$1:$W$2048,12,FALSE)</f>
        <v>0</v>
      </c>
      <c r="T4925" s="1218">
        <f>VLOOKUP($D4925,'NI-Ric'!$B$1:$W$2048,13,FALSE)</f>
        <v>0</v>
      </c>
      <c r="U4925" s="1218">
        <f>VLOOKUP($D4925,'NI-Ric'!$B$1:$W$2048,16,FALSE)</f>
        <v>0</v>
      </c>
      <c r="V4925" s="1218">
        <f>VLOOKUP($D4925,'NI-Ric'!$B$1:$W$2048,17,FALSE)</f>
        <v>0</v>
      </c>
      <c r="W4925" s="1218">
        <f>VLOOKUP($D4925,'NI-Ric'!$B$1:$W$2048,18,FALSE)</f>
        <v>0</v>
      </c>
      <c r="X4925" s="1218">
        <f>VLOOKUP($D4925,'NI-Ric'!$B$1:$W$2048,19,FALSE)</f>
        <v>0</v>
      </c>
    </row>
    <row r="4926" spans="1:24" ht="27" hidden="1">
      <c r="A4926" s="509"/>
      <c r="B4926" s="509"/>
      <c r="C4926" s="509"/>
      <c r="D4926" s="1218" t="s">
        <v>2950</v>
      </c>
      <c r="E4926" s="1219" t="s">
        <v>3069</v>
      </c>
      <c r="F4926" s="1202" t="s">
        <v>157</v>
      </c>
      <c r="G4926" s="1202"/>
      <c r="H4926" s="1202" t="s">
        <v>2942</v>
      </c>
      <c r="I4926" s="1202" t="s">
        <v>53</v>
      </c>
      <c r="J4926" s="1202" t="s">
        <v>3070</v>
      </c>
      <c r="K4926" s="1202"/>
      <c r="L4926" s="1202" t="s">
        <v>2846</v>
      </c>
      <c r="M4926" s="1202" t="s">
        <v>2948</v>
      </c>
      <c r="N4926" s="1203" t="s">
        <v>2951</v>
      </c>
      <c r="O4926" s="1203" t="s">
        <v>73</v>
      </c>
      <c r="P4926" s="1203" t="s">
        <v>73</v>
      </c>
      <c r="Q4926" s="1203" t="s">
        <v>73</v>
      </c>
      <c r="R4926" s="1203" t="s">
        <v>73</v>
      </c>
      <c r="S4926" s="1218">
        <f>VLOOKUP($D4926,'NI-Ric'!$B$1:$W$2048,12,FALSE)</f>
        <v>0</v>
      </c>
      <c r="T4926" s="1218">
        <f>VLOOKUP($D4926,'NI-Ric'!$B$1:$W$2048,13,FALSE)</f>
        <v>0</v>
      </c>
      <c r="U4926" s="1218">
        <f>VLOOKUP($D4926,'NI-Ric'!$B$1:$W$2048,16,FALSE)</f>
        <v>0</v>
      </c>
      <c r="V4926" s="1218">
        <f>VLOOKUP($D4926,'NI-Ric'!$B$1:$W$2048,17,FALSE)</f>
        <v>0</v>
      </c>
      <c r="W4926" s="1218">
        <f>VLOOKUP($D4926,'NI-Ric'!$B$1:$W$2048,18,FALSE)</f>
        <v>0</v>
      </c>
      <c r="X4926" s="1218">
        <f>VLOOKUP($D4926,'NI-Ric'!$B$1:$W$2048,19,FALSE)</f>
        <v>0</v>
      </c>
    </row>
    <row r="4927" spans="1:24" ht="27">
      <c r="A4927" s="509"/>
      <c r="B4927" s="509"/>
      <c r="C4927" s="509"/>
      <c r="D4927" s="1218" t="s">
        <v>2952</v>
      </c>
      <c r="E4927" s="1219" t="s">
        <v>3069</v>
      </c>
      <c r="F4927" s="1202"/>
      <c r="G4927" s="1202"/>
      <c r="H4927" s="1202" t="s">
        <v>2953</v>
      </c>
      <c r="I4927" s="1202" t="s">
        <v>53</v>
      </c>
      <c r="J4927" s="1202" t="s">
        <v>3070</v>
      </c>
      <c r="K4927" s="1202"/>
      <c r="L4927" s="1202" t="s">
        <v>2846</v>
      </c>
      <c r="M4927" s="1202" t="s">
        <v>2948</v>
      </c>
      <c r="N4927" s="1203" t="s">
        <v>2954</v>
      </c>
      <c r="O4927" s="1203" t="s">
        <v>73</v>
      </c>
      <c r="P4927" s="1203" t="s">
        <v>73</v>
      </c>
      <c r="Q4927" s="1203" t="s">
        <v>73</v>
      </c>
      <c r="R4927" s="1203" t="s">
        <v>73</v>
      </c>
      <c r="S4927" s="1218">
        <f>VLOOKUP($D4927,'NI-Ric'!$B$1:$W$2048,12,FALSE)</f>
        <v>0</v>
      </c>
      <c r="T4927" s="1218">
        <f>VLOOKUP($D4927,'NI-Ric'!$B$1:$W$2048,13,FALSE)</f>
        <v>0</v>
      </c>
      <c r="U4927" s="1218">
        <f>VLOOKUP($D4927,'NI-Ric'!$B$1:$W$2048,16,FALSE)</f>
        <v>0</v>
      </c>
      <c r="V4927" s="1218">
        <f>VLOOKUP($D4927,'NI-Ric'!$B$1:$W$2048,17,FALSE)</f>
        <v>0</v>
      </c>
      <c r="W4927" s="1218">
        <f>VLOOKUP($D4927,'NI-Ric'!$B$1:$W$2048,18,FALSE)</f>
        <v>0</v>
      </c>
      <c r="X4927" s="1218">
        <f>VLOOKUP($D4927,'NI-Ric'!$B$1:$W$2048,19,FALSE)</f>
        <v>0</v>
      </c>
    </row>
    <row r="4928" spans="1:24" hidden="1">
      <c r="A4928" s="509"/>
      <c r="B4928" s="509"/>
      <c r="C4928" s="509"/>
      <c r="D4928" s="1218" t="s">
        <v>2955</v>
      </c>
      <c r="E4928" s="1219" t="s">
        <v>3069</v>
      </c>
      <c r="F4928" s="1202"/>
      <c r="G4928" s="1202"/>
      <c r="H4928" s="1202" t="s">
        <v>2956</v>
      </c>
      <c r="I4928" s="1202" t="s">
        <v>53</v>
      </c>
      <c r="J4928" s="1202" t="s">
        <v>3070</v>
      </c>
      <c r="K4928" s="1202"/>
      <c r="L4928" s="1202" t="s">
        <v>2846</v>
      </c>
      <c r="M4928" s="1202" t="s">
        <v>2948</v>
      </c>
      <c r="N4928" s="1203" t="s">
        <v>2957</v>
      </c>
      <c r="O4928" s="1203" t="s">
        <v>73</v>
      </c>
      <c r="P4928" s="1203" t="s">
        <v>73</v>
      </c>
      <c r="Q4928" s="1203" t="s">
        <v>73</v>
      </c>
      <c r="R4928" s="1203" t="s">
        <v>73</v>
      </c>
      <c r="S4928" s="1218">
        <f>VLOOKUP($D4928,'NI-Ric'!$B$1:$W$2048,12,FALSE)</f>
        <v>0</v>
      </c>
      <c r="T4928" s="1218">
        <f>VLOOKUP($D4928,'NI-Ric'!$B$1:$W$2048,13,FALSE)</f>
        <v>0</v>
      </c>
      <c r="U4928" s="1218">
        <f>VLOOKUP($D4928,'NI-Ric'!$B$1:$W$2048,16,FALSE)</f>
        <v>0</v>
      </c>
      <c r="V4928" s="1218">
        <f>VLOOKUP($D4928,'NI-Ric'!$B$1:$W$2048,17,FALSE)</f>
        <v>0</v>
      </c>
      <c r="W4928" s="1218">
        <f>VLOOKUP($D4928,'NI-Ric'!$B$1:$W$2048,18,FALSE)</f>
        <v>0</v>
      </c>
      <c r="X4928" s="1218">
        <f>VLOOKUP($D4928,'NI-Ric'!$B$1:$W$2048,19,FALSE)</f>
        <v>0</v>
      </c>
    </row>
    <row r="4929" spans="1:24" ht="27" hidden="1">
      <c r="A4929" s="509"/>
      <c r="B4929" s="509"/>
      <c r="C4929" s="509"/>
      <c r="D4929" s="1218" t="s">
        <v>2958</v>
      </c>
      <c r="E4929" s="1219" t="s">
        <v>3069</v>
      </c>
      <c r="F4929" s="1202"/>
      <c r="G4929" s="1202"/>
      <c r="H4929" s="1202" t="s">
        <v>2959</v>
      </c>
      <c r="I4929" s="1202" t="s">
        <v>53</v>
      </c>
      <c r="J4929" s="1202" t="s">
        <v>3070</v>
      </c>
      <c r="K4929" s="1202"/>
      <c r="L4929" s="1202" t="s">
        <v>2846</v>
      </c>
      <c r="M4929" s="1202" t="s">
        <v>2948</v>
      </c>
      <c r="N4929" s="1203" t="s">
        <v>2960</v>
      </c>
      <c r="O4929" s="1203" t="s">
        <v>73</v>
      </c>
      <c r="P4929" s="1203" t="s">
        <v>73</v>
      </c>
      <c r="Q4929" s="1203" t="s">
        <v>73</v>
      </c>
      <c r="R4929" s="1203" t="s">
        <v>73</v>
      </c>
      <c r="S4929" s="1218">
        <f>VLOOKUP($D4929,'NI-Ric'!$B$1:$W$2048,12,FALSE)</f>
        <v>0</v>
      </c>
      <c r="T4929" s="1218">
        <f>VLOOKUP($D4929,'NI-Ric'!$B$1:$W$2048,13,FALSE)</f>
        <v>0</v>
      </c>
      <c r="U4929" s="1218">
        <f>VLOOKUP($D4929,'NI-Ric'!$B$1:$W$2048,16,FALSE)</f>
        <v>0</v>
      </c>
      <c r="V4929" s="1218">
        <f>VLOOKUP($D4929,'NI-Ric'!$B$1:$W$2048,17,FALSE)</f>
        <v>0</v>
      </c>
      <c r="W4929" s="1218">
        <f>VLOOKUP($D4929,'NI-Ric'!$B$1:$W$2048,18,FALSE)</f>
        <v>0</v>
      </c>
      <c r="X4929" s="1218">
        <f>VLOOKUP($D4929,'NI-Ric'!$B$1:$W$2048,19,FALSE)</f>
        <v>0</v>
      </c>
    </row>
    <row r="4930" spans="1:24" ht="27" hidden="1">
      <c r="A4930" s="509"/>
      <c r="B4930" s="509"/>
      <c r="C4930" s="509"/>
      <c r="D4930" s="1218" t="s">
        <v>2961</v>
      </c>
      <c r="E4930" s="1219" t="s">
        <v>3069</v>
      </c>
      <c r="F4930" s="1202"/>
      <c r="G4930" s="1202"/>
      <c r="H4930" s="1202" t="s">
        <v>2962</v>
      </c>
      <c r="I4930" s="1202" t="s">
        <v>53</v>
      </c>
      <c r="J4930" s="1202" t="s">
        <v>3070</v>
      </c>
      <c r="K4930" s="1202"/>
      <c r="L4930" s="1202" t="s">
        <v>2846</v>
      </c>
      <c r="M4930" s="1202" t="s">
        <v>2948</v>
      </c>
      <c r="N4930" s="1203" t="s">
        <v>2963</v>
      </c>
      <c r="O4930" s="1203" t="s">
        <v>73</v>
      </c>
      <c r="P4930" s="1203" t="s">
        <v>73</v>
      </c>
      <c r="Q4930" s="1203" t="s">
        <v>73</v>
      </c>
      <c r="R4930" s="1203" t="s">
        <v>73</v>
      </c>
      <c r="S4930" s="1218">
        <f>VLOOKUP($D4930,'NI-Ric'!$B$1:$W$2048,12,FALSE)</f>
        <v>0</v>
      </c>
      <c r="T4930" s="1218">
        <f>VLOOKUP($D4930,'NI-Ric'!$B$1:$W$2048,13,FALSE)</f>
        <v>0</v>
      </c>
      <c r="U4930" s="1218">
        <f>VLOOKUP($D4930,'NI-Ric'!$B$1:$W$2048,16,FALSE)</f>
        <v>0</v>
      </c>
      <c r="V4930" s="1218">
        <f>VLOOKUP($D4930,'NI-Ric'!$B$1:$W$2048,17,FALSE)</f>
        <v>0</v>
      </c>
      <c r="W4930" s="1218">
        <f>VLOOKUP($D4930,'NI-Ric'!$B$1:$W$2048,18,FALSE)</f>
        <v>0</v>
      </c>
      <c r="X4930" s="1218">
        <f>VLOOKUP($D4930,'NI-Ric'!$B$1:$W$2048,19,FALSE)</f>
        <v>0</v>
      </c>
    </row>
    <row r="4931" spans="1:24" ht="27" hidden="1">
      <c r="A4931" s="509"/>
      <c r="B4931" s="509"/>
      <c r="C4931" s="509"/>
      <c r="D4931" s="1218" t="s">
        <v>2964</v>
      </c>
      <c r="E4931" s="1219" t="s">
        <v>3069</v>
      </c>
      <c r="F4931" s="1202"/>
      <c r="G4931" s="1202"/>
      <c r="H4931" s="1202" t="s">
        <v>2965</v>
      </c>
      <c r="I4931" s="1202" t="s">
        <v>53</v>
      </c>
      <c r="J4931" s="1202" t="s">
        <v>3070</v>
      </c>
      <c r="K4931" s="1202"/>
      <c r="L4931" s="1202" t="s">
        <v>2846</v>
      </c>
      <c r="M4931" s="1202" t="s">
        <v>2948</v>
      </c>
      <c r="N4931" s="1203" t="s">
        <v>2966</v>
      </c>
      <c r="O4931" s="1203" t="s">
        <v>73</v>
      </c>
      <c r="P4931" s="1203" t="s">
        <v>73</v>
      </c>
      <c r="Q4931" s="1203" t="s">
        <v>73</v>
      </c>
      <c r="R4931" s="1203" t="s">
        <v>73</v>
      </c>
      <c r="S4931" s="1218">
        <f>VLOOKUP($D4931,'NI-Ric'!$B$1:$W$2048,12,FALSE)</f>
        <v>0</v>
      </c>
      <c r="T4931" s="1218">
        <f>VLOOKUP($D4931,'NI-Ric'!$B$1:$W$2048,13,FALSE)</f>
        <v>0</v>
      </c>
      <c r="U4931" s="1218">
        <f>VLOOKUP($D4931,'NI-Ric'!$B$1:$W$2048,16,FALSE)</f>
        <v>0</v>
      </c>
      <c r="V4931" s="1218">
        <f>VLOOKUP($D4931,'NI-Ric'!$B$1:$W$2048,17,FALSE)</f>
        <v>0</v>
      </c>
      <c r="W4931" s="1218">
        <f>VLOOKUP($D4931,'NI-Ric'!$B$1:$W$2048,18,FALSE)</f>
        <v>0</v>
      </c>
      <c r="X4931" s="1218">
        <f>VLOOKUP($D4931,'NI-Ric'!$B$1:$W$2048,19,FALSE)</f>
        <v>0</v>
      </c>
    </row>
    <row r="4932" spans="1:24" ht="27" hidden="1">
      <c r="A4932" s="509"/>
      <c r="B4932" s="509"/>
      <c r="C4932" s="509"/>
      <c r="D4932" s="1218" t="s">
        <v>2967</v>
      </c>
      <c r="E4932" s="1219" t="s">
        <v>3069</v>
      </c>
      <c r="F4932" s="1202"/>
      <c r="G4932" s="1202"/>
      <c r="H4932" s="1202" t="s">
        <v>2968</v>
      </c>
      <c r="I4932" s="1202" t="s">
        <v>53</v>
      </c>
      <c r="J4932" s="1202" t="s">
        <v>3070</v>
      </c>
      <c r="K4932" s="1202"/>
      <c r="L4932" s="1202" t="s">
        <v>2846</v>
      </c>
      <c r="M4932" s="1202" t="s">
        <v>2948</v>
      </c>
      <c r="N4932" s="1203" t="s">
        <v>2969</v>
      </c>
      <c r="O4932" s="1203" t="s">
        <v>73</v>
      </c>
      <c r="P4932" s="1203" t="s">
        <v>73</v>
      </c>
      <c r="Q4932" s="1203" t="s">
        <v>73</v>
      </c>
      <c r="R4932" s="1203" t="s">
        <v>73</v>
      </c>
      <c r="S4932" s="1218">
        <f>VLOOKUP($D4932,'NI-Ric'!$B$1:$W$2048,12,FALSE)</f>
        <v>0</v>
      </c>
      <c r="T4932" s="1218">
        <f>VLOOKUP($D4932,'NI-Ric'!$B$1:$W$2048,13,FALSE)</f>
        <v>0</v>
      </c>
      <c r="U4932" s="1218">
        <f>VLOOKUP($D4932,'NI-Ric'!$B$1:$W$2048,16,FALSE)</f>
        <v>0</v>
      </c>
      <c r="V4932" s="1218">
        <f>VLOOKUP($D4932,'NI-Ric'!$B$1:$W$2048,17,FALSE)</f>
        <v>0</v>
      </c>
      <c r="W4932" s="1218">
        <f>VLOOKUP($D4932,'NI-Ric'!$B$1:$W$2048,18,FALSE)</f>
        <v>0</v>
      </c>
      <c r="X4932" s="1218">
        <f>VLOOKUP($D4932,'NI-Ric'!$B$1:$W$2048,19,FALSE)</f>
        <v>0</v>
      </c>
    </row>
    <row r="4933" spans="1:24" hidden="1">
      <c r="A4933" s="509"/>
      <c r="B4933" s="509"/>
      <c r="C4933" s="509"/>
      <c r="D4933" s="1218" t="s">
        <v>2970</v>
      </c>
      <c r="E4933" s="1219" t="s">
        <v>3069</v>
      </c>
      <c r="F4933" s="1202"/>
      <c r="G4933" s="1202"/>
      <c r="H4933" s="1202" t="s">
        <v>2971</v>
      </c>
      <c r="I4933" s="1202" t="s">
        <v>53</v>
      </c>
      <c r="J4933" s="1202" t="s">
        <v>3070</v>
      </c>
      <c r="K4933" s="1202"/>
      <c r="L4933" s="1202" t="s">
        <v>2846</v>
      </c>
      <c r="M4933" s="1202" t="s">
        <v>2948</v>
      </c>
      <c r="N4933" s="1203" t="s">
        <v>2972</v>
      </c>
      <c r="O4933" s="1203" t="s">
        <v>73</v>
      </c>
      <c r="P4933" s="1203" t="s">
        <v>73</v>
      </c>
      <c r="Q4933" s="1203" t="s">
        <v>73</v>
      </c>
      <c r="R4933" s="1203" t="s">
        <v>73</v>
      </c>
      <c r="S4933" s="1218">
        <f>VLOOKUP($D4933,'NI-Ric'!$B$1:$W$2048,12,FALSE)</f>
        <v>0</v>
      </c>
      <c r="T4933" s="1218">
        <f>VLOOKUP($D4933,'NI-Ric'!$B$1:$W$2048,13,FALSE)</f>
        <v>0</v>
      </c>
      <c r="U4933" s="1218">
        <f>VLOOKUP($D4933,'NI-Ric'!$B$1:$W$2048,16,FALSE)</f>
        <v>0</v>
      </c>
      <c r="V4933" s="1218">
        <f>VLOOKUP($D4933,'NI-Ric'!$B$1:$W$2048,17,FALSE)</f>
        <v>0</v>
      </c>
      <c r="W4933" s="1218">
        <f>VLOOKUP($D4933,'NI-Ric'!$B$1:$W$2048,18,FALSE)</f>
        <v>0</v>
      </c>
      <c r="X4933" s="1218">
        <f>VLOOKUP($D4933,'NI-Ric'!$B$1:$W$2048,19,FALSE)</f>
        <v>0</v>
      </c>
    </row>
    <row r="4934" spans="1:24" hidden="1">
      <c r="A4934" s="509"/>
      <c r="B4934" s="509"/>
      <c r="C4934" s="509"/>
      <c r="D4934" s="1218" t="s">
        <v>2973</v>
      </c>
      <c r="E4934" s="1219" t="s">
        <v>3069</v>
      </c>
      <c r="F4934" s="1202"/>
      <c r="G4934" s="1202"/>
      <c r="H4934" s="1202" t="s">
        <v>2974</v>
      </c>
      <c r="I4934" s="1202" t="s">
        <v>53</v>
      </c>
      <c r="J4934" s="1202" t="s">
        <v>3070</v>
      </c>
      <c r="K4934" s="1202"/>
      <c r="L4934" s="1202" t="s">
        <v>2846</v>
      </c>
      <c r="M4934" s="1202" t="s">
        <v>2948</v>
      </c>
      <c r="N4934" s="1203" t="s">
        <v>2975</v>
      </c>
      <c r="O4934" s="1203" t="s">
        <v>73</v>
      </c>
      <c r="P4934" s="1203" t="s">
        <v>73</v>
      </c>
      <c r="Q4934" s="1203" t="s">
        <v>73</v>
      </c>
      <c r="R4934" s="1203" t="s">
        <v>73</v>
      </c>
      <c r="S4934" s="1218">
        <f>VLOOKUP($D4934,'NI-Ric'!$B$1:$W$2048,12,FALSE)</f>
        <v>0</v>
      </c>
      <c r="T4934" s="1218">
        <f>VLOOKUP($D4934,'NI-Ric'!$B$1:$W$2048,13,FALSE)</f>
        <v>0</v>
      </c>
      <c r="U4934" s="1218">
        <f>VLOOKUP($D4934,'NI-Ric'!$B$1:$W$2048,16,FALSE)</f>
        <v>0</v>
      </c>
      <c r="V4934" s="1218">
        <f>VLOOKUP($D4934,'NI-Ric'!$B$1:$W$2048,17,FALSE)</f>
        <v>0</v>
      </c>
      <c r="W4934" s="1218">
        <f>VLOOKUP($D4934,'NI-Ric'!$B$1:$W$2048,18,FALSE)</f>
        <v>0</v>
      </c>
      <c r="X4934" s="1218">
        <f>VLOOKUP($D4934,'NI-Ric'!$B$1:$W$2048,19,FALSE)</f>
        <v>0</v>
      </c>
    </row>
    <row r="4935" spans="1:24" hidden="1">
      <c r="A4935" s="509"/>
      <c r="B4935" s="509"/>
      <c r="C4935" s="509"/>
      <c r="D4935" s="1218" t="s">
        <v>2976</v>
      </c>
      <c r="E4935" s="1219" t="s">
        <v>3069</v>
      </c>
      <c r="F4935" s="1202"/>
      <c r="G4935" s="1202"/>
      <c r="H4935" s="1202" t="s">
        <v>2974</v>
      </c>
      <c r="I4935" s="1202" t="s">
        <v>53</v>
      </c>
      <c r="J4935" s="1202" t="s">
        <v>3070</v>
      </c>
      <c r="K4935" s="1202"/>
      <c r="L4935" s="1202" t="s">
        <v>2846</v>
      </c>
      <c r="M4935" s="1202" t="s">
        <v>2948</v>
      </c>
      <c r="N4935" s="1203" t="s">
        <v>2977</v>
      </c>
      <c r="O4935" s="1203" t="s">
        <v>73</v>
      </c>
      <c r="P4935" s="1203" t="s">
        <v>73</v>
      </c>
      <c r="Q4935" s="1203" t="s">
        <v>73</v>
      </c>
      <c r="R4935" s="1203" t="s">
        <v>73</v>
      </c>
      <c r="S4935" s="1218">
        <f>VLOOKUP($D4935,'NI-Ric'!$B$1:$W$2048,12,FALSE)</f>
        <v>0</v>
      </c>
      <c r="T4935" s="1218">
        <f>VLOOKUP($D4935,'NI-Ric'!$B$1:$W$2048,13,FALSE)</f>
        <v>0</v>
      </c>
      <c r="U4935" s="1218">
        <f>VLOOKUP($D4935,'NI-Ric'!$B$1:$W$2048,16,FALSE)</f>
        <v>0</v>
      </c>
      <c r="V4935" s="1218">
        <f>VLOOKUP($D4935,'NI-Ric'!$B$1:$W$2048,17,FALSE)</f>
        <v>0</v>
      </c>
      <c r="W4935" s="1218">
        <f>VLOOKUP($D4935,'NI-Ric'!$B$1:$W$2048,18,FALSE)</f>
        <v>0</v>
      </c>
      <c r="X4935" s="1218">
        <f>VLOOKUP($D4935,'NI-Ric'!$B$1:$W$2048,19,FALSE)</f>
        <v>0</v>
      </c>
    </row>
    <row r="4936" spans="1:24" hidden="1">
      <c r="A4936" s="509"/>
      <c r="B4936" s="509"/>
      <c r="C4936" s="509"/>
      <c r="D4936" s="1218" t="s">
        <v>2978</v>
      </c>
      <c r="E4936" s="1219" t="s">
        <v>3069</v>
      </c>
      <c r="F4936" s="1202"/>
      <c r="G4936" s="1202"/>
      <c r="H4936" s="1202"/>
      <c r="I4936" s="1202" t="s">
        <v>71</v>
      </c>
      <c r="J4936" s="1202"/>
      <c r="K4936" s="1202"/>
      <c r="L4936" s="1202"/>
      <c r="M4936" s="1202"/>
      <c r="N4936" s="1203" t="s">
        <v>2979</v>
      </c>
      <c r="O4936" s="1203" t="s">
        <v>73</v>
      </c>
      <c r="P4936" s="1203" t="s">
        <v>73</v>
      </c>
      <c r="Q4936" s="1203" t="s">
        <v>73</v>
      </c>
      <c r="R4936" s="1203" t="s">
        <v>73</v>
      </c>
      <c r="S4936" s="1218">
        <f>VLOOKUP($D4936,'NI-Ric'!$B$1:$W$2048,12,FALSE)</f>
        <v>0</v>
      </c>
      <c r="T4936" s="1218">
        <f>VLOOKUP($D4936,'NI-Ric'!$B$1:$W$2048,13,FALSE)</f>
        <v>0</v>
      </c>
      <c r="U4936" s="1218">
        <f>VLOOKUP($D4936,'NI-Ric'!$B$1:$W$2048,16,FALSE)</f>
        <v>0</v>
      </c>
      <c r="V4936" s="1218">
        <f>VLOOKUP($D4936,'NI-Ric'!$B$1:$W$2048,17,FALSE)</f>
        <v>0</v>
      </c>
      <c r="W4936" s="1218">
        <f>VLOOKUP($D4936,'NI-Ric'!$B$1:$W$2048,18,FALSE)</f>
        <v>0</v>
      </c>
      <c r="X4936" s="1218">
        <f>VLOOKUP($D4936,'NI-Ric'!$B$1:$W$2048,19,FALSE)</f>
        <v>0</v>
      </c>
    </row>
    <row r="4937" spans="1:24" hidden="1">
      <c r="A4937" s="509"/>
      <c r="B4937" s="509"/>
      <c r="C4937" s="509"/>
      <c r="D4937" s="1218" t="s">
        <v>2980</v>
      </c>
      <c r="E4937" s="1219" t="s">
        <v>3069</v>
      </c>
      <c r="F4937" s="1202"/>
      <c r="G4937" s="1202"/>
      <c r="H4937" s="1202" t="s">
        <v>2981</v>
      </c>
      <c r="I4937" s="1202" t="s">
        <v>53</v>
      </c>
      <c r="J4937" s="1202" t="s">
        <v>3071</v>
      </c>
      <c r="K4937" s="1202"/>
      <c r="L4937" s="1202" t="s">
        <v>2887</v>
      </c>
      <c r="M4937" s="1202" t="s">
        <v>2982</v>
      </c>
      <c r="N4937" s="1203" t="s">
        <v>2983</v>
      </c>
      <c r="O4937" s="1203" t="s">
        <v>73</v>
      </c>
      <c r="P4937" s="1203" t="s">
        <v>73</v>
      </c>
      <c r="Q4937" s="1203" t="s">
        <v>73</v>
      </c>
      <c r="R4937" s="1203" t="s">
        <v>73</v>
      </c>
      <c r="S4937" s="1218">
        <f>VLOOKUP($D4937,'NI-Ric'!$B$1:$W$2048,12,FALSE)</f>
        <v>0</v>
      </c>
      <c r="T4937" s="1218">
        <f>VLOOKUP($D4937,'NI-Ric'!$B$1:$W$2048,13,FALSE)</f>
        <v>0</v>
      </c>
      <c r="U4937" s="1218">
        <f>VLOOKUP($D4937,'NI-Ric'!$B$1:$W$2048,16,FALSE)</f>
        <v>0</v>
      </c>
      <c r="V4937" s="1218">
        <f>VLOOKUP($D4937,'NI-Ric'!$B$1:$W$2048,17,FALSE)</f>
        <v>0</v>
      </c>
      <c r="W4937" s="1218">
        <f>VLOOKUP($D4937,'NI-Ric'!$B$1:$W$2048,18,FALSE)</f>
        <v>0</v>
      </c>
      <c r="X4937" s="1218">
        <f>VLOOKUP($D4937,'NI-Ric'!$B$1:$W$2048,19,FALSE)</f>
        <v>0</v>
      </c>
    </row>
    <row r="4938" spans="1:24" hidden="1">
      <c r="A4938" s="509"/>
      <c r="B4938" s="509"/>
      <c r="C4938" s="509"/>
      <c r="D4938" s="1218" t="s">
        <v>2984</v>
      </c>
      <c r="E4938" s="1219" t="s">
        <v>3069</v>
      </c>
      <c r="F4938" s="1202" t="s">
        <v>157</v>
      </c>
      <c r="G4938" s="1202"/>
      <c r="H4938" s="1202" t="s">
        <v>2981</v>
      </c>
      <c r="I4938" s="1202" t="s">
        <v>53</v>
      </c>
      <c r="J4938" s="1202" t="s">
        <v>3071</v>
      </c>
      <c r="K4938" s="1202"/>
      <c r="L4938" s="1202" t="s">
        <v>2887</v>
      </c>
      <c r="M4938" s="1202" t="s">
        <v>2982</v>
      </c>
      <c r="N4938" s="1203" t="s">
        <v>2985</v>
      </c>
      <c r="O4938" s="1203" t="s">
        <v>73</v>
      </c>
      <c r="P4938" s="1203" t="s">
        <v>73</v>
      </c>
      <c r="Q4938" s="1203" t="s">
        <v>73</v>
      </c>
      <c r="R4938" s="1203" t="s">
        <v>73</v>
      </c>
      <c r="S4938" s="1218">
        <f>VLOOKUP($D4938,'NI-Ric'!$B$1:$W$2048,12,FALSE)</f>
        <v>0</v>
      </c>
      <c r="T4938" s="1218">
        <f>VLOOKUP($D4938,'NI-Ric'!$B$1:$W$2048,13,FALSE)</f>
        <v>0</v>
      </c>
      <c r="U4938" s="1218">
        <f>VLOOKUP($D4938,'NI-Ric'!$B$1:$W$2048,16,FALSE)</f>
        <v>0</v>
      </c>
      <c r="V4938" s="1218">
        <f>VLOOKUP($D4938,'NI-Ric'!$B$1:$W$2048,17,FALSE)</f>
        <v>0</v>
      </c>
      <c r="W4938" s="1218">
        <f>VLOOKUP($D4938,'NI-Ric'!$B$1:$W$2048,18,FALSE)</f>
        <v>0</v>
      </c>
      <c r="X4938" s="1218">
        <f>VLOOKUP($D4938,'NI-Ric'!$B$1:$W$2048,19,FALSE)</f>
        <v>0</v>
      </c>
    </row>
    <row r="4939" spans="1:24" hidden="1">
      <c r="A4939" s="509"/>
      <c r="B4939" s="509"/>
      <c r="C4939" s="509"/>
      <c r="D4939" s="1218" t="s">
        <v>2986</v>
      </c>
      <c r="E4939" s="1219" t="s">
        <v>3069</v>
      </c>
      <c r="F4939" s="1202"/>
      <c r="G4939" s="1202"/>
      <c r="H4939" s="1202" t="s">
        <v>2987</v>
      </c>
      <c r="I4939" s="1202" t="s">
        <v>53</v>
      </c>
      <c r="J4939" s="1202" t="s">
        <v>3071</v>
      </c>
      <c r="K4939" s="1202"/>
      <c r="L4939" s="1202" t="s">
        <v>2887</v>
      </c>
      <c r="M4939" s="1202" t="s">
        <v>2988</v>
      </c>
      <c r="N4939" s="1203" t="s">
        <v>2989</v>
      </c>
      <c r="O4939" s="1203" t="s">
        <v>73</v>
      </c>
      <c r="P4939" s="1203" t="s">
        <v>73</v>
      </c>
      <c r="Q4939" s="1203" t="s">
        <v>73</v>
      </c>
      <c r="R4939" s="1203" t="s">
        <v>73</v>
      </c>
      <c r="S4939" s="1218">
        <f>VLOOKUP($D4939,'NI-Ric'!$B$1:$W$2048,12,FALSE)</f>
        <v>0</v>
      </c>
      <c r="T4939" s="1218">
        <f>VLOOKUP($D4939,'NI-Ric'!$B$1:$W$2048,13,FALSE)</f>
        <v>0</v>
      </c>
      <c r="U4939" s="1218">
        <f>VLOOKUP($D4939,'NI-Ric'!$B$1:$W$2048,16,FALSE)</f>
        <v>0</v>
      </c>
      <c r="V4939" s="1218">
        <f>VLOOKUP($D4939,'NI-Ric'!$B$1:$W$2048,17,FALSE)</f>
        <v>0</v>
      </c>
      <c r="W4939" s="1218">
        <f>VLOOKUP($D4939,'NI-Ric'!$B$1:$W$2048,18,FALSE)</f>
        <v>0</v>
      </c>
      <c r="X4939" s="1218">
        <f>VLOOKUP($D4939,'NI-Ric'!$B$1:$W$2048,19,FALSE)</f>
        <v>0</v>
      </c>
    </row>
    <row r="4940" spans="1:24" hidden="1">
      <c r="A4940" s="509"/>
      <c r="B4940" s="509"/>
      <c r="C4940" s="509"/>
      <c r="D4940" s="1218" t="s">
        <v>2990</v>
      </c>
      <c r="E4940" s="1219" t="s">
        <v>3069</v>
      </c>
      <c r="F4940" s="1202"/>
      <c r="G4940" s="1202"/>
      <c r="H4940" s="1202" t="s">
        <v>2991</v>
      </c>
      <c r="I4940" s="1202" t="s">
        <v>53</v>
      </c>
      <c r="J4940" s="1202" t="s">
        <v>3071</v>
      </c>
      <c r="K4940" s="1202"/>
      <c r="L4940" s="1202" t="s">
        <v>2887</v>
      </c>
      <c r="M4940" s="1202" t="s">
        <v>2988</v>
      </c>
      <c r="N4940" s="1203" t="s">
        <v>2992</v>
      </c>
      <c r="O4940" s="1203" t="s">
        <v>73</v>
      </c>
      <c r="P4940" s="1203" t="s">
        <v>73</v>
      </c>
      <c r="Q4940" s="1203" t="s">
        <v>73</v>
      </c>
      <c r="R4940" s="1203" t="s">
        <v>73</v>
      </c>
      <c r="S4940" s="1218">
        <f>VLOOKUP($D4940,'NI-Ric'!$B$1:$W$2048,12,FALSE)</f>
        <v>0</v>
      </c>
      <c r="T4940" s="1218">
        <f>VLOOKUP($D4940,'NI-Ric'!$B$1:$W$2048,13,FALSE)</f>
        <v>0</v>
      </c>
      <c r="U4940" s="1218">
        <f>VLOOKUP($D4940,'NI-Ric'!$B$1:$W$2048,16,FALSE)</f>
        <v>0</v>
      </c>
      <c r="V4940" s="1218">
        <f>VLOOKUP($D4940,'NI-Ric'!$B$1:$W$2048,17,FALSE)</f>
        <v>0</v>
      </c>
      <c r="W4940" s="1218">
        <f>VLOOKUP($D4940,'NI-Ric'!$B$1:$W$2048,18,FALSE)</f>
        <v>0</v>
      </c>
      <c r="X4940" s="1218">
        <f>VLOOKUP($D4940,'NI-Ric'!$B$1:$W$2048,19,FALSE)</f>
        <v>0</v>
      </c>
    </row>
    <row r="4941" spans="1:24" ht="27">
      <c r="A4941" s="509"/>
      <c r="B4941" s="509"/>
      <c r="C4941" s="509"/>
      <c r="D4941" s="1218" t="s">
        <v>2993</v>
      </c>
      <c r="E4941" s="1219" t="s">
        <v>3069</v>
      </c>
      <c r="F4941" s="1202" t="s">
        <v>157</v>
      </c>
      <c r="G4941" s="1202"/>
      <c r="H4941" s="1202" t="s">
        <v>2994</v>
      </c>
      <c r="I4941" s="1202" t="s">
        <v>53</v>
      </c>
      <c r="J4941" s="1202" t="s">
        <v>3071</v>
      </c>
      <c r="K4941" s="1202"/>
      <c r="L4941" s="1202" t="s">
        <v>2887</v>
      </c>
      <c r="M4941" s="1202" t="s">
        <v>2988</v>
      </c>
      <c r="N4941" s="1203" t="s">
        <v>2995</v>
      </c>
      <c r="O4941" s="1203" t="s">
        <v>73</v>
      </c>
      <c r="P4941" s="1203" t="s">
        <v>73</v>
      </c>
      <c r="Q4941" s="1203" t="s">
        <v>73</v>
      </c>
      <c r="R4941" s="1203" t="s">
        <v>73</v>
      </c>
      <c r="S4941" s="1218">
        <f>VLOOKUP($D4941,'NI-Ric'!$B$1:$W$2048,12,FALSE)</f>
        <v>0</v>
      </c>
      <c r="T4941" s="1218">
        <f>VLOOKUP($D4941,'NI-Ric'!$B$1:$W$2048,13,FALSE)</f>
        <v>0</v>
      </c>
      <c r="U4941" s="1218">
        <f>VLOOKUP($D4941,'NI-Ric'!$B$1:$W$2048,16,FALSE)</f>
        <v>0</v>
      </c>
      <c r="V4941" s="1218">
        <f>VLOOKUP($D4941,'NI-Ric'!$B$1:$W$2048,17,FALSE)</f>
        <v>0</v>
      </c>
      <c r="W4941" s="1218">
        <f>VLOOKUP($D4941,'NI-Ric'!$B$1:$W$2048,18,FALSE)</f>
        <v>0</v>
      </c>
      <c r="X4941" s="1218">
        <f>VLOOKUP($D4941,'NI-Ric'!$B$1:$W$2048,19,FALSE)</f>
        <v>0</v>
      </c>
    </row>
    <row r="4942" spans="1:24" ht="27" hidden="1">
      <c r="A4942" s="509"/>
      <c r="B4942" s="509"/>
      <c r="C4942" s="509"/>
      <c r="D4942" s="1218" t="s">
        <v>2996</v>
      </c>
      <c r="E4942" s="1219" t="s">
        <v>3069</v>
      </c>
      <c r="F4942" s="1202" t="s">
        <v>157</v>
      </c>
      <c r="G4942" s="1202"/>
      <c r="H4942" s="1202" t="s">
        <v>2997</v>
      </c>
      <c r="I4942" s="1202" t="s">
        <v>53</v>
      </c>
      <c r="J4942" s="1202" t="s">
        <v>3071</v>
      </c>
      <c r="K4942" s="1202"/>
      <c r="L4942" s="1202" t="s">
        <v>2887</v>
      </c>
      <c r="M4942" s="1202" t="s">
        <v>2988</v>
      </c>
      <c r="N4942" s="1203" t="s">
        <v>2998</v>
      </c>
      <c r="O4942" s="1203" t="s">
        <v>73</v>
      </c>
      <c r="P4942" s="1203" t="s">
        <v>73</v>
      </c>
      <c r="Q4942" s="1203" t="s">
        <v>73</v>
      </c>
      <c r="R4942" s="1203" t="s">
        <v>73</v>
      </c>
      <c r="S4942" s="1218">
        <f>VLOOKUP($D4942,'NI-Ric'!$B$1:$W$2048,12,FALSE)</f>
        <v>0</v>
      </c>
      <c r="T4942" s="1218">
        <f>VLOOKUP($D4942,'NI-Ric'!$B$1:$W$2048,13,FALSE)</f>
        <v>0</v>
      </c>
      <c r="U4942" s="1218">
        <f>VLOOKUP($D4942,'NI-Ric'!$B$1:$W$2048,16,FALSE)</f>
        <v>0</v>
      </c>
      <c r="V4942" s="1218">
        <f>VLOOKUP($D4942,'NI-Ric'!$B$1:$W$2048,17,FALSE)</f>
        <v>0</v>
      </c>
      <c r="W4942" s="1218">
        <f>VLOOKUP($D4942,'NI-Ric'!$B$1:$W$2048,18,FALSE)</f>
        <v>0</v>
      </c>
      <c r="X4942" s="1218">
        <f>VLOOKUP($D4942,'NI-Ric'!$B$1:$W$2048,19,FALSE)</f>
        <v>0</v>
      </c>
    </row>
    <row r="4943" spans="1:24" ht="27">
      <c r="A4943" s="509"/>
      <c r="B4943" s="509"/>
      <c r="C4943" s="509"/>
      <c r="D4943" s="1218" t="s">
        <v>2999</v>
      </c>
      <c r="E4943" s="1219" t="s">
        <v>3069</v>
      </c>
      <c r="F4943" s="1202"/>
      <c r="G4943" s="1202"/>
      <c r="H4943" s="1202" t="s">
        <v>3000</v>
      </c>
      <c r="I4943" s="1202" t="s">
        <v>53</v>
      </c>
      <c r="J4943" s="1202" t="s">
        <v>3071</v>
      </c>
      <c r="K4943" s="1202"/>
      <c r="L4943" s="1202" t="s">
        <v>2887</v>
      </c>
      <c r="M4943" s="1202" t="s">
        <v>2988</v>
      </c>
      <c r="N4943" s="1203" t="s">
        <v>3001</v>
      </c>
      <c r="O4943" s="1203" t="s">
        <v>73</v>
      </c>
      <c r="P4943" s="1203" t="s">
        <v>73</v>
      </c>
      <c r="Q4943" s="1203" t="s">
        <v>73</v>
      </c>
      <c r="R4943" s="1203" t="s">
        <v>73</v>
      </c>
      <c r="S4943" s="1218">
        <f>VLOOKUP($D4943,'NI-Ric'!$B$1:$W$2048,12,FALSE)</f>
        <v>0</v>
      </c>
      <c r="T4943" s="1218">
        <f>VLOOKUP($D4943,'NI-Ric'!$B$1:$W$2048,13,FALSE)</f>
        <v>0</v>
      </c>
      <c r="U4943" s="1218">
        <f>VLOOKUP($D4943,'NI-Ric'!$B$1:$W$2048,16,FALSE)</f>
        <v>0</v>
      </c>
      <c r="V4943" s="1218">
        <f>VLOOKUP($D4943,'NI-Ric'!$B$1:$W$2048,17,FALSE)</f>
        <v>0</v>
      </c>
      <c r="W4943" s="1218">
        <f>VLOOKUP($D4943,'NI-Ric'!$B$1:$W$2048,18,FALSE)</f>
        <v>0</v>
      </c>
      <c r="X4943" s="1218">
        <f>VLOOKUP($D4943,'NI-Ric'!$B$1:$W$2048,19,FALSE)</f>
        <v>0</v>
      </c>
    </row>
    <row r="4944" spans="1:24" ht="27" hidden="1">
      <c r="A4944" s="509"/>
      <c r="B4944" s="509"/>
      <c r="C4944" s="509"/>
      <c r="D4944" s="1218" t="s">
        <v>3002</v>
      </c>
      <c r="E4944" s="1219" t="s">
        <v>3069</v>
      </c>
      <c r="F4944" s="1202"/>
      <c r="G4944" s="1202"/>
      <c r="H4944" s="1202" t="s">
        <v>3003</v>
      </c>
      <c r="I4944" s="1202" t="s">
        <v>53</v>
      </c>
      <c r="J4944" s="1202" t="s">
        <v>3071</v>
      </c>
      <c r="K4944" s="1202"/>
      <c r="L4944" s="1202" t="s">
        <v>2887</v>
      </c>
      <c r="M4944" s="1202" t="s">
        <v>2988</v>
      </c>
      <c r="N4944" s="1203" t="s">
        <v>3004</v>
      </c>
      <c r="O4944" s="1203" t="s">
        <v>73</v>
      </c>
      <c r="P4944" s="1203" t="s">
        <v>73</v>
      </c>
      <c r="Q4944" s="1203" t="s">
        <v>73</v>
      </c>
      <c r="R4944" s="1203" t="s">
        <v>73</v>
      </c>
      <c r="S4944" s="1218">
        <f>VLOOKUP($D4944,'NI-Ric'!$B$1:$W$2048,12,FALSE)</f>
        <v>0</v>
      </c>
      <c r="T4944" s="1218">
        <f>VLOOKUP($D4944,'NI-Ric'!$B$1:$W$2048,13,FALSE)</f>
        <v>0</v>
      </c>
      <c r="U4944" s="1218">
        <f>VLOOKUP($D4944,'NI-Ric'!$B$1:$W$2048,16,FALSE)</f>
        <v>0</v>
      </c>
      <c r="V4944" s="1218">
        <f>VLOOKUP($D4944,'NI-Ric'!$B$1:$W$2048,17,FALSE)</f>
        <v>0</v>
      </c>
      <c r="W4944" s="1218">
        <f>VLOOKUP($D4944,'NI-Ric'!$B$1:$W$2048,18,FALSE)</f>
        <v>0</v>
      </c>
      <c r="X4944" s="1218">
        <f>VLOOKUP($D4944,'NI-Ric'!$B$1:$W$2048,19,FALSE)</f>
        <v>0</v>
      </c>
    </row>
    <row r="4945" spans="1:24" ht="27" hidden="1">
      <c r="A4945" s="509"/>
      <c r="B4945" s="509"/>
      <c r="C4945" s="509"/>
      <c r="D4945" s="1218" t="s">
        <v>3005</v>
      </c>
      <c r="E4945" s="1219" t="s">
        <v>3069</v>
      </c>
      <c r="F4945" s="1202"/>
      <c r="G4945" s="1202"/>
      <c r="H4945" s="1202" t="s">
        <v>3006</v>
      </c>
      <c r="I4945" s="1202" t="s">
        <v>53</v>
      </c>
      <c r="J4945" s="1202" t="s">
        <v>3071</v>
      </c>
      <c r="K4945" s="1202"/>
      <c r="L4945" s="1202" t="s">
        <v>2887</v>
      </c>
      <c r="M4945" s="1202" t="s">
        <v>2988</v>
      </c>
      <c r="N4945" s="1203" t="s">
        <v>3007</v>
      </c>
      <c r="O4945" s="1203" t="s">
        <v>73</v>
      </c>
      <c r="P4945" s="1203" t="s">
        <v>73</v>
      </c>
      <c r="Q4945" s="1203" t="s">
        <v>73</v>
      </c>
      <c r="R4945" s="1203" t="s">
        <v>73</v>
      </c>
      <c r="S4945" s="1218">
        <f>VLOOKUP($D4945,'NI-Ric'!$B$1:$W$2048,12,FALSE)</f>
        <v>0</v>
      </c>
      <c r="T4945" s="1218">
        <f>VLOOKUP($D4945,'NI-Ric'!$B$1:$W$2048,13,FALSE)</f>
        <v>0</v>
      </c>
      <c r="U4945" s="1218">
        <f>VLOOKUP($D4945,'NI-Ric'!$B$1:$W$2048,16,FALSE)</f>
        <v>0</v>
      </c>
      <c r="V4945" s="1218">
        <f>VLOOKUP($D4945,'NI-Ric'!$B$1:$W$2048,17,FALSE)</f>
        <v>0</v>
      </c>
      <c r="W4945" s="1218">
        <f>VLOOKUP($D4945,'NI-Ric'!$B$1:$W$2048,18,FALSE)</f>
        <v>0</v>
      </c>
      <c r="X4945" s="1218">
        <f>VLOOKUP($D4945,'NI-Ric'!$B$1:$W$2048,19,FALSE)</f>
        <v>0</v>
      </c>
    </row>
    <row r="4946" spans="1:24" ht="27" hidden="1">
      <c r="A4946" s="509"/>
      <c r="B4946" s="509"/>
      <c r="C4946" s="509"/>
      <c r="D4946" s="1218" t="s">
        <v>3008</v>
      </c>
      <c r="E4946" s="1219" t="s">
        <v>3069</v>
      </c>
      <c r="F4946" s="1202"/>
      <c r="G4946" s="1202"/>
      <c r="H4946" s="1202" t="s">
        <v>3009</v>
      </c>
      <c r="I4946" s="1202" t="s">
        <v>53</v>
      </c>
      <c r="J4946" s="1202" t="s">
        <v>3071</v>
      </c>
      <c r="K4946" s="1202"/>
      <c r="L4946" s="1202" t="s">
        <v>2887</v>
      </c>
      <c r="M4946" s="1202" t="s">
        <v>2988</v>
      </c>
      <c r="N4946" s="1203" t="s">
        <v>3010</v>
      </c>
      <c r="O4946" s="1203" t="s">
        <v>73</v>
      </c>
      <c r="P4946" s="1203" t="s">
        <v>73</v>
      </c>
      <c r="Q4946" s="1203" t="s">
        <v>73</v>
      </c>
      <c r="R4946" s="1203" t="s">
        <v>73</v>
      </c>
      <c r="S4946" s="1218">
        <f>VLOOKUP($D4946,'NI-Ric'!$B$1:$W$2048,12,FALSE)</f>
        <v>0</v>
      </c>
      <c r="T4946" s="1218">
        <f>VLOOKUP($D4946,'NI-Ric'!$B$1:$W$2048,13,FALSE)</f>
        <v>0</v>
      </c>
      <c r="U4946" s="1218">
        <f>VLOOKUP($D4946,'NI-Ric'!$B$1:$W$2048,16,FALSE)</f>
        <v>0</v>
      </c>
      <c r="V4946" s="1218">
        <f>VLOOKUP($D4946,'NI-Ric'!$B$1:$W$2048,17,FALSE)</f>
        <v>0</v>
      </c>
      <c r="W4946" s="1218">
        <f>VLOOKUP($D4946,'NI-Ric'!$B$1:$W$2048,18,FALSE)</f>
        <v>0</v>
      </c>
      <c r="X4946" s="1218">
        <f>VLOOKUP($D4946,'NI-Ric'!$B$1:$W$2048,19,FALSE)</f>
        <v>0</v>
      </c>
    </row>
    <row r="4947" spans="1:24" ht="27" hidden="1">
      <c r="A4947" s="509"/>
      <c r="B4947" s="509"/>
      <c r="C4947" s="509"/>
      <c r="D4947" s="1218" t="s">
        <v>3011</v>
      </c>
      <c r="E4947" s="1219" t="s">
        <v>3069</v>
      </c>
      <c r="F4947" s="1202"/>
      <c r="G4947" s="1202"/>
      <c r="H4947" s="1202" t="s">
        <v>3012</v>
      </c>
      <c r="I4947" s="1202" t="s">
        <v>53</v>
      </c>
      <c r="J4947" s="1202" t="s">
        <v>3071</v>
      </c>
      <c r="K4947" s="1202"/>
      <c r="L4947" s="1202" t="s">
        <v>2887</v>
      </c>
      <c r="M4947" s="1202" t="s">
        <v>2988</v>
      </c>
      <c r="N4947" s="1203" t="s">
        <v>3013</v>
      </c>
      <c r="O4947" s="1203" t="s">
        <v>73</v>
      </c>
      <c r="P4947" s="1203" t="s">
        <v>73</v>
      </c>
      <c r="Q4947" s="1203" t="s">
        <v>73</v>
      </c>
      <c r="R4947" s="1203" t="s">
        <v>73</v>
      </c>
      <c r="S4947" s="1218">
        <f>VLOOKUP($D4947,'NI-Ric'!$B$1:$W$2048,12,FALSE)</f>
        <v>0</v>
      </c>
      <c r="T4947" s="1218">
        <f>VLOOKUP($D4947,'NI-Ric'!$B$1:$W$2048,13,FALSE)</f>
        <v>0</v>
      </c>
      <c r="U4947" s="1218">
        <f>VLOOKUP($D4947,'NI-Ric'!$B$1:$W$2048,16,FALSE)</f>
        <v>0</v>
      </c>
      <c r="V4947" s="1218">
        <f>VLOOKUP($D4947,'NI-Ric'!$B$1:$W$2048,17,FALSE)</f>
        <v>0</v>
      </c>
      <c r="W4947" s="1218">
        <f>VLOOKUP($D4947,'NI-Ric'!$B$1:$W$2048,18,FALSE)</f>
        <v>0</v>
      </c>
      <c r="X4947" s="1218">
        <f>VLOOKUP($D4947,'NI-Ric'!$B$1:$W$2048,19,FALSE)</f>
        <v>0</v>
      </c>
    </row>
    <row r="4948" spans="1:24" ht="27" hidden="1">
      <c r="A4948" s="509"/>
      <c r="B4948" s="509"/>
      <c r="C4948" s="509"/>
      <c r="D4948" s="1218" t="s">
        <v>3014</v>
      </c>
      <c r="E4948" s="1219" t="s">
        <v>3069</v>
      </c>
      <c r="F4948" s="1202"/>
      <c r="G4948" s="1202"/>
      <c r="H4948" s="1202" t="s">
        <v>3015</v>
      </c>
      <c r="I4948" s="1202" t="s">
        <v>53</v>
      </c>
      <c r="J4948" s="1202" t="s">
        <v>3071</v>
      </c>
      <c r="K4948" s="1202"/>
      <c r="L4948" s="1202" t="s">
        <v>2887</v>
      </c>
      <c r="M4948" s="1202" t="s">
        <v>2988</v>
      </c>
      <c r="N4948" s="1203" t="s">
        <v>3016</v>
      </c>
      <c r="O4948" s="1203" t="s">
        <v>73</v>
      </c>
      <c r="P4948" s="1203" t="s">
        <v>73</v>
      </c>
      <c r="Q4948" s="1203" t="s">
        <v>73</v>
      </c>
      <c r="R4948" s="1203" t="s">
        <v>73</v>
      </c>
      <c r="S4948" s="1218">
        <f>VLOOKUP($D4948,'NI-Ric'!$B$1:$W$2048,12,FALSE)</f>
        <v>0</v>
      </c>
      <c r="T4948" s="1218">
        <f>VLOOKUP($D4948,'NI-Ric'!$B$1:$W$2048,13,FALSE)</f>
        <v>0</v>
      </c>
      <c r="U4948" s="1218">
        <f>VLOOKUP($D4948,'NI-Ric'!$B$1:$W$2048,16,FALSE)</f>
        <v>0</v>
      </c>
      <c r="V4948" s="1218">
        <f>VLOOKUP($D4948,'NI-Ric'!$B$1:$W$2048,17,FALSE)</f>
        <v>0</v>
      </c>
      <c r="W4948" s="1218">
        <f>VLOOKUP($D4948,'NI-Ric'!$B$1:$W$2048,18,FALSE)</f>
        <v>0</v>
      </c>
      <c r="X4948" s="1218">
        <f>VLOOKUP($D4948,'NI-Ric'!$B$1:$W$2048,19,FALSE)</f>
        <v>0</v>
      </c>
    </row>
    <row r="4949" spans="1:24" ht="27" hidden="1">
      <c r="A4949" s="509"/>
      <c r="B4949" s="509"/>
      <c r="C4949" s="509"/>
      <c r="D4949" s="1218" t="s">
        <v>3017</v>
      </c>
      <c r="E4949" s="1219" t="s">
        <v>3069</v>
      </c>
      <c r="F4949" s="1202"/>
      <c r="G4949" s="1202"/>
      <c r="H4949" s="1202" t="s">
        <v>3018</v>
      </c>
      <c r="I4949" s="1202" t="s">
        <v>53</v>
      </c>
      <c r="J4949" s="1202" t="s">
        <v>3071</v>
      </c>
      <c r="K4949" s="1202"/>
      <c r="L4949" s="1202" t="s">
        <v>2887</v>
      </c>
      <c r="M4949" s="1202" t="s">
        <v>2988</v>
      </c>
      <c r="N4949" s="1203" t="s">
        <v>3019</v>
      </c>
      <c r="O4949" s="1203" t="s">
        <v>73</v>
      </c>
      <c r="P4949" s="1203" t="s">
        <v>73</v>
      </c>
      <c r="Q4949" s="1203" t="s">
        <v>73</v>
      </c>
      <c r="R4949" s="1203" t="s">
        <v>73</v>
      </c>
      <c r="S4949" s="1218">
        <f>VLOOKUP($D4949,'NI-Ric'!$B$1:$W$2048,12,FALSE)</f>
        <v>0</v>
      </c>
      <c r="T4949" s="1218">
        <f>VLOOKUP($D4949,'NI-Ric'!$B$1:$W$2048,13,FALSE)</f>
        <v>0</v>
      </c>
      <c r="U4949" s="1218">
        <f>VLOOKUP($D4949,'NI-Ric'!$B$1:$W$2048,16,FALSE)</f>
        <v>0</v>
      </c>
      <c r="V4949" s="1218">
        <f>VLOOKUP($D4949,'NI-Ric'!$B$1:$W$2048,17,FALSE)</f>
        <v>0</v>
      </c>
      <c r="W4949" s="1218">
        <f>VLOOKUP($D4949,'NI-Ric'!$B$1:$W$2048,18,FALSE)</f>
        <v>0</v>
      </c>
      <c r="X4949" s="1218">
        <f>VLOOKUP($D4949,'NI-Ric'!$B$1:$W$2048,19,FALSE)</f>
        <v>0</v>
      </c>
    </row>
    <row r="4950" spans="1:24" ht="27" hidden="1">
      <c r="A4950" s="509"/>
      <c r="B4950" s="509"/>
      <c r="C4950" s="509"/>
      <c r="D4950" s="1218" t="s">
        <v>3020</v>
      </c>
      <c r="E4950" s="1219" t="s">
        <v>3069</v>
      </c>
      <c r="F4950" s="1202"/>
      <c r="G4950" s="1202"/>
      <c r="H4950" s="1202" t="s">
        <v>3021</v>
      </c>
      <c r="I4950" s="1202" t="s">
        <v>53</v>
      </c>
      <c r="J4950" s="1202" t="s">
        <v>3071</v>
      </c>
      <c r="K4950" s="1202"/>
      <c r="L4950" s="1202" t="s">
        <v>2887</v>
      </c>
      <c r="M4950" s="1202" t="s">
        <v>2988</v>
      </c>
      <c r="N4950" s="1203" t="s">
        <v>3022</v>
      </c>
      <c r="O4950" s="1203" t="s">
        <v>73</v>
      </c>
      <c r="P4950" s="1203" t="s">
        <v>73</v>
      </c>
      <c r="Q4950" s="1203" t="s">
        <v>73</v>
      </c>
      <c r="R4950" s="1203" t="s">
        <v>73</v>
      </c>
      <c r="S4950" s="1218">
        <f>VLOOKUP($D4950,'NI-Ric'!$B$1:$W$2048,12,FALSE)</f>
        <v>0</v>
      </c>
      <c r="T4950" s="1218">
        <f>VLOOKUP($D4950,'NI-Ric'!$B$1:$W$2048,13,FALSE)</f>
        <v>0</v>
      </c>
      <c r="U4950" s="1218">
        <f>VLOOKUP($D4950,'NI-Ric'!$B$1:$W$2048,16,FALSE)</f>
        <v>0</v>
      </c>
      <c r="V4950" s="1218">
        <f>VLOOKUP($D4950,'NI-Ric'!$B$1:$W$2048,17,FALSE)</f>
        <v>0</v>
      </c>
      <c r="W4950" s="1218">
        <f>VLOOKUP($D4950,'NI-Ric'!$B$1:$W$2048,18,FALSE)</f>
        <v>0</v>
      </c>
      <c r="X4950" s="1218">
        <f>VLOOKUP($D4950,'NI-Ric'!$B$1:$W$2048,19,FALSE)</f>
        <v>0</v>
      </c>
    </row>
    <row r="4951" spans="1:24" hidden="1">
      <c r="A4951" s="509"/>
      <c r="B4951" s="509"/>
      <c r="C4951" s="509"/>
      <c r="D4951" s="1218" t="s">
        <v>3023</v>
      </c>
      <c r="E4951" s="1219" t="s">
        <v>3069</v>
      </c>
      <c r="F4951" s="1202"/>
      <c r="G4951" s="1202"/>
      <c r="H4951" s="1202" t="s">
        <v>3024</v>
      </c>
      <c r="I4951" s="1202" t="s">
        <v>53</v>
      </c>
      <c r="J4951" s="1202" t="s">
        <v>3071</v>
      </c>
      <c r="K4951" s="1202"/>
      <c r="L4951" s="1202" t="s">
        <v>2887</v>
      </c>
      <c r="M4951" s="1202" t="s">
        <v>2988</v>
      </c>
      <c r="N4951" s="1203" t="s">
        <v>3025</v>
      </c>
      <c r="O4951" s="1203" t="s">
        <v>73</v>
      </c>
      <c r="P4951" s="1203" t="s">
        <v>73</v>
      </c>
      <c r="Q4951" s="1203" t="s">
        <v>73</v>
      </c>
      <c r="R4951" s="1203" t="s">
        <v>73</v>
      </c>
      <c r="S4951" s="1218">
        <f>VLOOKUP($D4951,'NI-Ric'!$B$1:$W$2048,12,FALSE)</f>
        <v>0</v>
      </c>
      <c r="T4951" s="1218">
        <f>VLOOKUP($D4951,'NI-Ric'!$B$1:$W$2048,13,FALSE)</f>
        <v>0</v>
      </c>
      <c r="U4951" s="1218">
        <f>VLOOKUP($D4951,'NI-Ric'!$B$1:$W$2048,16,FALSE)</f>
        <v>0</v>
      </c>
      <c r="V4951" s="1218">
        <f>VLOOKUP($D4951,'NI-Ric'!$B$1:$W$2048,17,FALSE)</f>
        <v>0</v>
      </c>
      <c r="W4951" s="1218">
        <f>VLOOKUP($D4951,'NI-Ric'!$B$1:$W$2048,18,FALSE)</f>
        <v>0</v>
      </c>
      <c r="X4951" s="1218">
        <f>VLOOKUP($D4951,'NI-Ric'!$B$1:$W$2048,19,FALSE)</f>
        <v>0</v>
      </c>
    </row>
    <row r="4952" spans="1:24" hidden="1">
      <c r="A4952" s="509"/>
      <c r="B4952" s="509"/>
      <c r="C4952" s="509"/>
      <c r="D4952" s="1218" t="s">
        <v>3026</v>
      </c>
      <c r="E4952" s="1219" t="s">
        <v>3069</v>
      </c>
      <c r="F4952" s="1202"/>
      <c r="G4952" s="1202"/>
      <c r="H4952" s="1202" t="s">
        <v>3027</v>
      </c>
      <c r="I4952" s="1202" t="s">
        <v>53</v>
      </c>
      <c r="J4952" s="1202" t="s">
        <v>3071</v>
      </c>
      <c r="K4952" s="1202"/>
      <c r="L4952" s="1202" t="s">
        <v>2887</v>
      </c>
      <c r="M4952" s="1202" t="s">
        <v>2988</v>
      </c>
      <c r="N4952" s="1203" t="s">
        <v>3028</v>
      </c>
      <c r="O4952" s="1203" t="s">
        <v>73</v>
      </c>
      <c r="P4952" s="1203" t="s">
        <v>73</v>
      </c>
      <c r="Q4952" s="1203" t="s">
        <v>73</v>
      </c>
      <c r="R4952" s="1203" t="s">
        <v>73</v>
      </c>
      <c r="S4952" s="1218">
        <f>VLOOKUP($D4952,'NI-Ric'!$B$1:$W$2048,12,FALSE)</f>
        <v>0</v>
      </c>
      <c r="T4952" s="1218">
        <f>VLOOKUP($D4952,'NI-Ric'!$B$1:$W$2048,13,FALSE)</f>
        <v>0</v>
      </c>
      <c r="U4952" s="1218">
        <f>VLOOKUP($D4952,'NI-Ric'!$B$1:$W$2048,16,FALSE)</f>
        <v>0</v>
      </c>
      <c r="V4952" s="1218">
        <f>VLOOKUP($D4952,'NI-Ric'!$B$1:$W$2048,17,FALSE)</f>
        <v>0</v>
      </c>
      <c r="W4952" s="1218">
        <f>VLOOKUP($D4952,'NI-Ric'!$B$1:$W$2048,18,FALSE)</f>
        <v>0</v>
      </c>
      <c r="X4952" s="1218">
        <f>VLOOKUP($D4952,'NI-Ric'!$B$1:$W$2048,19,FALSE)</f>
        <v>0</v>
      </c>
    </row>
    <row r="4953" spans="1:24" hidden="1">
      <c r="A4953" s="509"/>
      <c r="B4953" s="509"/>
      <c r="C4953" s="509"/>
      <c r="D4953" s="1218" t="s">
        <v>3029</v>
      </c>
      <c r="E4953" s="1219" t="s">
        <v>3069</v>
      </c>
      <c r="F4953" s="1202"/>
      <c r="G4953" s="1202"/>
      <c r="H4953" s="1202"/>
      <c r="I4953" s="1202" t="s">
        <v>71</v>
      </c>
      <c r="J4953" s="1202"/>
      <c r="K4953" s="1202"/>
      <c r="L4953" s="1202"/>
      <c r="M4953" s="1202"/>
      <c r="N4953" s="1203" t="s">
        <v>3030</v>
      </c>
      <c r="O4953" s="1203" t="s">
        <v>73</v>
      </c>
      <c r="P4953" s="1203" t="s">
        <v>73</v>
      </c>
      <c r="Q4953" s="1203" t="s">
        <v>73</v>
      </c>
      <c r="R4953" s="1203" t="s">
        <v>73</v>
      </c>
      <c r="S4953" s="1218">
        <f>VLOOKUP($D4953,'NI-Ric'!$B$1:$W$2048,12,FALSE)</f>
        <v>0</v>
      </c>
      <c r="T4953" s="1218">
        <f>VLOOKUP($D4953,'NI-Ric'!$B$1:$W$2048,13,FALSE)</f>
        <v>0</v>
      </c>
      <c r="U4953" s="1218">
        <f>VLOOKUP($D4953,'NI-Ric'!$B$1:$W$2048,16,FALSE)</f>
        <v>0</v>
      </c>
      <c r="V4953" s="1218">
        <f>VLOOKUP($D4953,'NI-Ric'!$B$1:$W$2048,17,FALSE)</f>
        <v>0</v>
      </c>
      <c r="W4953" s="1218">
        <f>VLOOKUP($D4953,'NI-Ric'!$B$1:$W$2048,18,FALSE)</f>
        <v>0</v>
      </c>
      <c r="X4953" s="1218">
        <f>VLOOKUP($D4953,'NI-Ric'!$B$1:$W$2048,19,FALSE)</f>
        <v>0</v>
      </c>
    </row>
    <row r="4954" spans="1:24" hidden="1">
      <c r="A4954" s="509"/>
      <c r="B4954" s="509"/>
      <c r="C4954" s="509"/>
      <c r="D4954" s="1218" t="s">
        <v>3031</v>
      </c>
      <c r="E4954" s="1219" t="s">
        <v>3069</v>
      </c>
      <c r="F4954" s="1202"/>
      <c r="G4954" s="1202"/>
      <c r="H4954" s="1202" t="s">
        <v>3032</v>
      </c>
      <c r="I4954" s="1202" t="s">
        <v>53</v>
      </c>
      <c r="J4954" s="1202" t="s">
        <v>3071</v>
      </c>
      <c r="K4954" s="1202"/>
      <c r="L4954" s="1202" t="s">
        <v>3034</v>
      </c>
      <c r="M4954" s="1202" t="s">
        <v>3035</v>
      </c>
      <c r="N4954" s="1203" t="s">
        <v>3036</v>
      </c>
      <c r="O4954" s="1203" t="s">
        <v>73</v>
      </c>
      <c r="P4954" s="1203" t="s">
        <v>73</v>
      </c>
      <c r="Q4954" s="1203" t="s">
        <v>73</v>
      </c>
      <c r="R4954" s="1203" t="s">
        <v>73</v>
      </c>
      <c r="S4954" s="1218">
        <f>VLOOKUP($D4954,'NI-Ric'!$B$1:$W$2048,12,FALSE)</f>
        <v>0</v>
      </c>
      <c r="T4954" s="1218">
        <f>VLOOKUP($D4954,'NI-Ric'!$B$1:$W$2048,13,FALSE)</f>
        <v>0</v>
      </c>
      <c r="U4954" s="1218">
        <f>VLOOKUP($D4954,'NI-Ric'!$B$1:$W$2048,16,FALSE)</f>
        <v>0</v>
      </c>
      <c r="V4954" s="1218">
        <f>VLOOKUP($D4954,'NI-Ric'!$B$1:$W$2048,17,FALSE)</f>
        <v>0</v>
      </c>
      <c r="W4954" s="1218">
        <f>VLOOKUP($D4954,'NI-Ric'!$B$1:$W$2048,18,FALSE)</f>
        <v>0</v>
      </c>
      <c r="X4954" s="1218">
        <f>VLOOKUP($D4954,'NI-Ric'!$B$1:$W$2048,19,FALSE)</f>
        <v>0</v>
      </c>
    </row>
    <row r="4955" spans="1:24" hidden="1">
      <c r="A4955" s="509"/>
      <c r="B4955" s="509"/>
      <c r="C4955" s="509"/>
      <c r="D4955" s="1218" t="s">
        <v>3037</v>
      </c>
      <c r="E4955" s="1219" t="s">
        <v>3069</v>
      </c>
      <c r="F4955" s="1202"/>
      <c r="G4955" s="1202"/>
      <c r="H4955" s="1202" t="s">
        <v>3038</v>
      </c>
      <c r="I4955" s="1202" t="s">
        <v>53</v>
      </c>
      <c r="J4955" s="1202" t="s">
        <v>3071</v>
      </c>
      <c r="K4955" s="1202"/>
      <c r="L4955" s="1202" t="s">
        <v>1045</v>
      </c>
      <c r="M4955" s="1202" t="s">
        <v>3039</v>
      </c>
      <c r="N4955" s="1203" t="s">
        <v>3040</v>
      </c>
      <c r="O4955" s="1203" t="s">
        <v>73</v>
      </c>
      <c r="P4955" s="1203" t="s">
        <v>73</v>
      </c>
      <c r="Q4955" s="1203" t="s">
        <v>73</v>
      </c>
      <c r="R4955" s="1203" t="s">
        <v>73</v>
      </c>
      <c r="S4955" s="1218">
        <f>VLOOKUP($D4955,'NI-Ric'!$B$1:$W$2048,12,FALSE)</f>
        <v>0</v>
      </c>
      <c r="T4955" s="1218">
        <f>VLOOKUP($D4955,'NI-Ric'!$B$1:$W$2048,13,FALSE)</f>
        <v>0</v>
      </c>
      <c r="U4955" s="1218">
        <f>VLOOKUP($D4955,'NI-Ric'!$B$1:$W$2048,16,FALSE)</f>
        <v>0</v>
      </c>
      <c r="V4955" s="1218">
        <f>VLOOKUP($D4955,'NI-Ric'!$B$1:$W$2048,17,FALSE)</f>
        <v>0</v>
      </c>
      <c r="W4955" s="1218">
        <f>VLOOKUP($D4955,'NI-Ric'!$B$1:$W$2048,18,FALSE)</f>
        <v>0</v>
      </c>
      <c r="X4955" s="1218">
        <f>VLOOKUP($D4955,'NI-Ric'!$B$1:$W$2048,19,FALSE)</f>
        <v>0</v>
      </c>
    </row>
    <row r="4956" spans="1:24" hidden="1">
      <c r="A4956" s="509"/>
      <c r="B4956" s="509"/>
      <c r="C4956" s="509"/>
      <c r="D4956" s="1218" t="s">
        <v>3041</v>
      </c>
      <c r="E4956" s="1219" t="s">
        <v>3069</v>
      </c>
      <c r="F4956" s="1202"/>
      <c r="G4956" s="1202"/>
      <c r="H4956" s="1202" t="s">
        <v>3042</v>
      </c>
      <c r="I4956" s="1202" t="s">
        <v>53</v>
      </c>
      <c r="J4956" s="1202" t="s">
        <v>3071</v>
      </c>
      <c r="K4956" s="1202"/>
      <c r="L4956" s="1202" t="s">
        <v>1495</v>
      </c>
      <c r="M4956" s="1202" t="s">
        <v>3043</v>
      </c>
      <c r="N4956" s="1203" t="s">
        <v>3044</v>
      </c>
      <c r="O4956" s="1203" t="s">
        <v>73</v>
      </c>
      <c r="P4956" s="1203" t="s">
        <v>73</v>
      </c>
      <c r="Q4956" s="1203" t="s">
        <v>73</v>
      </c>
      <c r="R4956" s="1203" t="s">
        <v>73</v>
      </c>
      <c r="S4956" s="1218">
        <f>VLOOKUP($D4956,'NI-Ric'!$B$1:$W$2048,12,FALSE)</f>
        <v>0</v>
      </c>
      <c r="T4956" s="1218">
        <f>VLOOKUP($D4956,'NI-Ric'!$B$1:$W$2048,13,FALSE)</f>
        <v>0</v>
      </c>
      <c r="U4956" s="1218">
        <f>VLOOKUP($D4956,'NI-Ric'!$B$1:$W$2048,16,FALSE)</f>
        <v>0</v>
      </c>
      <c r="V4956" s="1218">
        <f>VLOOKUP($D4956,'NI-Ric'!$B$1:$W$2048,17,FALSE)</f>
        <v>0</v>
      </c>
      <c r="W4956" s="1218">
        <f>VLOOKUP($D4956,'NI-Ric'!$B$1:$W$2048,18,FALSE)</f>
        <v>0</v>
      </c>
      <c r="X4956" s="1218">
        <f>VLOOKUP($D4956,'NI-Ric'!$B$1:$W$2048,19,FALSE)</f>
        <v>0</v>
      </c>
    </row>
    <row r="4957" spans="1:24" hidden="1">
      <c r="A4957" s="509"/>
      <c r="B4957" s="509"/>
      <c r="C4957" s="509"/>
      <c r="D4957" s="1218" t="s">
        <v>3045</v>
      </c>
      <c r="E4957" s="1219" t="s">
        <v>3069</v>
      </c>
      <c r="F4957" s="1202"/>
      <c r="G4957" s="1202"/>
      <c r="H4957" s="1202" t="s">
        <v>3046</v>
      </c>
      <c r="I4957" s="1202" t="s">
        <v>53</v>
      </c>
      <c r="J4957" s="1202" t="s">
        <v>3071</v>
      </c>
      <c r="K4957" s="1202"/>
      <c r="L4957" s="1202" t="s">
        <v>1045</v>
      </c>
      <c r="M4957" s="1202" t="s">
        <v>3047</v>
      </c>
      <c r="N4957" s="1203" t="s">
        <v>3048</v>
      </c>
      <c r="O4957" s="1203" t="s">
        <v>73</v>
      </c>
      <c r="P4957" s="1203" t="s">
        <v>73</v>
      </c>
      <c r="Q4957" s="1203" t="s">
        <v>73</v>
      </c>
      <c r="R4957" s="1203" t="s">
        <v>73</v>
      </c>
      <c r="S4957" s="1218">
        <f>VLOOKUP($D4957,'NI-Ric'!$B$1:$W$2048,12,FALSE)</f>
        <v>0</v>
      </c>
      <c r="T4957" s="1218">
        <f>VLOOKUP($D4957,'NI-Ric'!$B$1:$W$2048,13,FALSE)</f>
        <v>0</v>
      </c>
      <c r="U4957" s="1218">
        <f>VLOOKUP($D4957,'NI-Ric'!$B$1:$W$2048,16,FALSE)</f>
        <v>0</v>
      </c>
      <c r="V4957" s="1218">
        <f>VLOOKUP($D4957,'NI-Ric'!$B$1:$W$2048,17,FALSE)</f>
        <v>0</v>
      </c>
      <c r="W4957" s="1218">
        <f>VLOOKUP($D4957,'NI-Ric'!$B$1:$W$2048,18,FALSE)</f>
        <v>0</v>
      </c>
      <c r="X4957" s="1218">
        <f>VLOOKUP($D4957,'NI-Ric'!$B$1:$W$2048,19,FALSE)</f>
        <v>0</v>
      </c>
    </row>
    <row r="4958" spans="1:24" hidden="1">
      <c r="A4958" s="509"/>
      <c r="B4958" s="509"/>
      <c r="C4958" s="509"/>
      <c r="D4958" s="1218" t="s">
        <v>3049</v>
      </c>
      <c r="E4958" s="1219" t="s">
        <v>3069</v>
      </c>
      <c r="F4958" s="1202"/>
      <c r="G4958" s="1202"/>
      <c r="H4958" s="1202" t="s">
        <v>3050</v>
      </c>
      <c r="I4958" s="1202" t="s">
        <v>53</v>
      </c>
      <c r="J4958" s="1202" t="s">
        <v>3071</v>
      </c>
      <c r="K4958" s="1202"/>
      <c r="L4958" s="1202" t="s">
        <v>1045</v>
      </c>
      <c r="M4958" s="1202" t="s">
        <v>3051</v>
      </c>
      <c r="N4958" s="1203" t="s">
        <v>3052</v>
      </c>
      <c r="O4958" s="1203" t="s">
        <v>73</v>
      </c>
      <c r="P4958" s="1203" t="s">
        <v>73</v>
      </c>
      <c r="Q4958" s="1203" t="s">
        <v>73</v>
      </c>
      <c r="R4958" s="1203" t="s">
        <v>73</v>
      </c>
      <c r="S4958" s="1218">
        <f>VLOOKUP($D4958,'NI-Ric'!$B$1:$W$2048,12,FALSE)</f>
        <v>0</v>
      </c>
      <c r="T4958" s="1218">
        <f>VLOOKUP($D4958,'NI-Ric'!$B$1:$W$2048,13,FALSE)</f>
        <v>0</v>
      </c>
      <c r="U4958" s="1218">
        <f>VLOOKUP($D4958,'NI-Ric'!$B$1:$W$2048,16,FALSE)</f>
        <v>0</v>
      </c>
      <c r="V4958" s="1218">
        <f>VLOOKUP($D4958,'NI-Ric'!$B$1:$W$2048,17,FALSE)</f>
        <v>0</v>
      </c>
      <c r="W4958" s="1218">
        <f>VLOOKUP($D4958,'NI-Ric'!$B$1:$W$2048,18,FALSE)</f>
        <v>0</v>
      </c>
      <c r="X4958" s="1218">
        <f>VLOOKUP($D4958,'NI-Ric'!$B$1:$W$2048,19,FALSE)</f>
        <v>0</v>
      </c>
    </row>
    <row r="4959" spans="1:24" hidden="1">
      <c r="A4959" s="509"/>
      <c r="B4959" s="509"/>
      <c r="C4959" s="509"/>
      <c r="D4959" s="1218" t="s">
        <v>3053</v>
      </c>
      <c r="E4959" s="1219" t="s">
        <v>3069</v>
      </c>
      <c r="F4959" s="1202"/>
      <c r="G4959" s="1202"/>
      <c r="H4959" s="1202" t="s">
        <v>3054</v>
      </c>
      <c r="I4959" s="1202" t="s">
        <v>53</v>
      </c>
      <c r="J4959" s="1202" t="s">
        <v>3071</v>
      </c>
      <c r="K4959" s="1202"/>
      <c r="L4959" s="1202" t="s">
        <v>1045</v>
      </c>
      <c r="M4959" s="1202" t="s">
        <v>3051</v>
      </c>
      <c r="N4959" s="1203" t="s">
        <v>3055</v>
      </c>
      <c r="O4959" s="1203" t="s">
        <v>73</v>
      </c>
      <c r="P4959" s="1203" t="s">
        <v>73</v>
      </c>
      <c r="Q4959" s="1203" t="s">
        <v>73</v>
      </c>
      <c r="R4959" s="1203" t="s">
        <v>73</v>
      </c>
      <c r="S4959" s="1218">
        <f>VLOOKUP($D4959,'NI-Ric'!$B$1:$W$2048,12,FALSE)</f>
        <v>0</v>
      </c>
      <c r="T4959" s="1218">
        <f>VLOOKUP($D4959,'NI-Ric'!$B$1:$W$2048,13,FALSE)</f>
        <v>0</v>
      </c>
      <c r="U4959" s="1218">
        <f>VLOOKUP($D4959,'NI-Ric'!$B$1:$W$2048,16,FALSE)</f>
        <v>0</v>
      </c>
      <c r="V4959" s="1218">
        <f>VLOOKUP($D4959,'NI-Ric'!$B$1:$W$2048,17,FALSE)</f>
        <v>0</v>
      </c>
      <c r="W4959" s="1218">
        <f>VLOOKUP($D4959,'NI-Ric'!$B$1:$W$2048,18,FALSE)</f>
        <v>0</v>
      </c>
      <c r="X4959" s="1218">
        <f>VLOOKUP($D4959,'NI-Ric'!$B$1:$W$2048,19,FALSE)</f>
        <v>0</v>
      </c>
    </row>
    <row r="4960" spans="1:24" hidden="1">
      <c r="A4960" s="509"/>
      <c r="B4960" s="509"/>
      <c r="C4960" s="509"/>
      <c r="D4960" s="1218" t="s">
        <v>3056</v>
      </c>
      <c r="E4960" s="1219" t="s">
        <v>3069</v>
      </c>
      <c r="F4960" s="1202"/>
      <c r="G4960" s="1202"/>
      <c r="H4960" s="1202" t="s">
        <v>3057</v>
      </c>
      <c r="I4960" s="1202" t="s">
        <v>53</v>
      </c>
      <c r="J4960" s="1202" t="s">
        <v>3071</v>
      </c>
      <c r="K4960" s="1202"/>
      <c r="L4960" s="1202" t="s">
        <v>1045</v>
      </c>
      <c r="M4960" s="1202" t="s">
        <v>3058</v>
      </c>
      <c r="N4960" s="1203" t="s">
        <v>3059</v>
      </c>
      <c r="O4960" s="1203" t="s">
        <v>73</v>
      </c>
      <c r="P4960" s="1203" t="s">
        <v>73</v>
      </c>
      <c r="Q4960" s="1203" t="s">
        <v>73</v>
      </c>
      <c r="R4960" s="1203" t="s">
        <v>73</v>
      </c>
      <c r="S4960" s="1218">
        <f>VLOOKUP($D4960,'NI-Ric'!$B$1:$W$2048,12,FALSE)</f>
        <v>0</v>
      </c>
      <c r="T4960" s="1218">
        <f>VLOOKUP($D4960,'NI-Ric'!$B$1:$W$2048,13,FALSE)</f>
        <v>0</v>
      </c>
      <c r="U4960" s="1218">
        <f>VLOOKUP($D4960,'NI-Ric'!$B$1:$W$2048,16,FALSE)</f>
        <v>0</v>
      </c>
      <c r="V4960" s="1218">
        <f>VLOOKUP($D4960,'NI-Ric'!$B$1:$W$2048,17,FALSE)</f>
        <v>0</v>
      </c>
      <c r="W4960" s="1218">
        <f>VLOOKUP($D4960,'NI-Ric'!$B$1:$W$2048,18,FALSE)</f>
        <v>0</v>
      </c>
      <c r="X4960" s="1218">
        <f>VLOOKUP($D4960,'NI-Ric'!$B$1:$W$2048,19,FALSE)</f>
        <v>0</v>
      </c>
    </row>
    <row r="4961" spans="1:24" hidden="1">
      <c r="A4961" s="509"/>
      <c r="B4961" s="509"/>
      <c r="C4961" s="509"/>
      <c r="D4961" s="1218" t="s">
        <v>3060</v>
      </c>
      <c r="E4961" s="1219" t="s">
        <v>3069</v>
      </c>
      <c r="F4961" s="1202"/>
      <c r="G4961" s="1202"/>
      <c r="H4961" s="1202"/>
      <c r="I4961" s="1202" t="s">
        <v>71</v>
      </c>
      <c r="J4961" s="1202"/>
      <c r="K4961" s="1202"/>
      <c r="L4961" s="1202"/>
      <c r="M4961" s="1202"/>
      <c r="N4961" s="1203" t="s">
        <v>3061</v>
      </c>
      <c r="O4961" s="1203" t="s">
        <v>73</v>
      </c>
      <c r="P4961" s="1203" t="s">
        <v>73</v>
      </c>
      <c r="Q4961" s="1203" t="s">
        <v>73</v>
      </c>
      <c r="R4961" s="1203" t="s">
        <v>73</v>
      </c>
      <c r="S4961" s="1218">
        <f>VLOOKUP($D4961,'NI-Ric'!$B$1:$W$2048,12,FALSE)</f>
        <v>0</v>
      </c>
      <c r="T4961" s="1218">
        <f>VLOOKUP($D4961,'NI-Ric'!$B$1:$W$2048,13,FALSE)</f>
        <v>0</v>
      </c>
      <c r="U4961" s="1218">
        <f>VLOOKUP($D4961,'NI-Ric'!$B$1:$W$2048,16,FALSE)</f>
        <v>0</v>
      </c>
      <c r="V4961" s="1218">
        <f>VLOOKUP($D4961,'NI-Ric'!$B$1:$W$2048,17,FALSE)</f>
        <v>0</v>
      </c>
      <c r="W4961" s="1218">
        <f>VLOOKUP($D4961,'NI-Ric'!$B$1:$W$2048,18,FALSE)</f>
        <v>0</v>
      </c>
      <c r="X4961" s="1218">
        <f>VLOOKUP($D4961,'NI-Ric'!$B$1:$W$2048,19,FALSE)</f>
        <v>0</v>
      </c>
    </row>
    <row r="4962" spans="1:24" ht="15" hidden="1">
      <c r="A4962" s="761"/>
      <c r="B4962" s="761"/>
      <c r="C4962" s="762"/>
      <c r="D4962" s="1222" t="s">
        <v>69</v>
      </c>
      <c r="E4962" s="1223">
        <v>118</v>
      </c>
      <c r="F4962" s="1211"/>
      <c r="G4962" s="1211"/>
      <c r="H4962" s="1202"/>
      <c r="I4962" s="1202" t="s">
        <v>71</v>
      </c>
      <c r="J4962" s="1203"/>
      <c r="K4962" s="1203"/>
      <c r="L4962" s="1203"/>
      <c r="M4962" s="1202"/>
      <c r="N4962" s="1203" t="s">
        <v>72</v>
      </c>
      <c r="O4962" s="1203" t="s">
        <v>73</v>
      </c>
      <c r="P4962" s="1203" t="s">
        <v>73</v>
      </c>
      <c r="Q4962" s="1203" t="s">
        <v>73</v>
      </c>
      <c r="R4962" s="1203" t="s">
        <v>73</v>
      </c>
      <c r="S4962" s="1224">
        <f>VLOOKUP($D4962,'NI-118'!$B$1:$W$2048,12,FALSE)</f>
        <v>0</v>
      </c>
      <c r="T4962" s="1224">
        <f>VLOOKUP($D4962,'NI-118'!$B$1:$W$2048,13,FALSE)</f>
        <v>0</v>
      </c>
      <c r="U4962" s="1224">
        <f>VLOOKUP($D4962,'NI-118'!$B$1:$W$2048,16,FALSE)</f>
        <v>37660</v>
      </c>
      <c r="V4962" s="1224">
        <f>VLOOKUP($D4962,'NI-118'!$B$1:$W$2048,17,FALSE)</f>
        <v>0</v>
      </c>
      <c r="W4962" s="1224">
        <f>VLOOKUP($D4962,'NI-118'!$B$1:$W$2048,18,FALSE)</f>
        <v>0</v>
      </c>
      <c r="X4962" s="1224">
        <f>VLOOKUP($D4962,'NI-118'!$B$1:$W$2048,19,FALSE)</f>
        <v>0</v>
      </c>
    </row>
    <row r="4963" spans="1:24" hidden="1">
      <c r="A4963" s="762"/>
      <c r="B4963" s="762"/>
      <c r="C4963" s="762"/>
      <c r="D4963" s="1222" t="s">
        <v>74</v>
      </c>
      <c r="E4963" s="1223">
        <v>118</v>
      </c>
      <c r="F4963" s="1202"/>
      <c r="G4963" s="1202"/>
      <c r="H4963" s="1202"/>
      <c r="I4963" s="1202" t="s">
        <v>71</v>
      </c>
      <c r="J4963" s="1203"/>
      <c r="K4963" s="1203"/>
      <c r="L4963" s="1203"/>
      <c r="M4963" s="1202"/>
      <c r="N4963" s="1203" t="s">
        <v>75</v>
      </c>
      <c r="O4963" s="1203" t="s">
        <v>73</v>
      </c>
      <c r="P4963" s="1203" t="s">
        <v>73</v>
      </c>
      <c r="Q4963" s="1203" t="s">
        <v>73</v>
      </c>
      <c r="R4963" s="1203" t="s">
        <v>73</v>
      </c>
      <c r="S4963" s="1224">
        <f>VLOOKUP($D4963,'NI-118'!$B$1:$W$2048,12,FALSE)</f>
        <v>0</v>
      </c>
      <c r="T4963" s="1224">
        <f>VLOOKUP($D4963,'NI-118'!$B$1:$W$2048,13,FALSE)</f>
        <v>0</v>
      </c>
      <c r="U4963" s="1224">
        <f>VLOOKUP($D4963,'NI-118'!$B$1:$W$2048,16,FALSE)</f>
        <v>37655</v>
      </c>
      <c r="V4963" s="1224">
        <f>VLOOKUP($D4963,'NI-118'!$B$1:$W$2048,17,FALSE)</f>
        <v>0</v>
      </c>
      <c r="W4963" s="1224">
        <f>VLOOKUP($D4963,'NI-118'!$B$1:$W$2048,18,FALSE)</f>
        <v>0</v>
      </c>
      <c r="X4963" s="1224">
        <f>VLOOKUP($D4963,'NI-118'!$B$1:$W$2048,19,FALSE)</f>
        <v>0</v>
      </c>
    </row>
    <row r="4964" spans="1:24" hidden="1">
      <c r="A4964" s="762"/>
      <c r="B4964" s="762"/>
      <c r="C4964" s="762"/>
      <c r="D4964" s="1222" t="s">
        <v>76</v>
      </c>
      <c r="E4964" s="1223">
        <v>118</v>
      </c>
      <c r="F4964" s="1202"/>
      <c r="G4964" s="1202"/>
      <c r="H4964" s="1202"/>
      <c r="I4964" s="1202" t="s">
        <v>71</v>
      </c>
      <c r="J4964" s="1203"/>
      <c r="K4964" s="1203"/>
      <c r="L4964" s="1203"/>
      <c r="M4964" s="1202"/>
      <c r="N4964" s="1203" t="s">
        <v>77</v>
      </c>
      <c r="O4964" s="1203" t="s">
        <v>73</v>
      </c>
      <c r="P4964" s="1203" t="s">
        <v>73</v>
      </c>
      <c r="Q4964" s="1203" t="s">
        <v>73</v>
      </c>
      <c r="R4964" s="1203" t="s">
        <v>73</v>
      </c>
      <c r="S4964" s="1224">
        <f>VLOOKUP($D4964,'NI-118'!$B$1:$W$2048,12,FALSE)</f>
        <v>0</v>
      </c>
      <c r="T4964" s="1224">
        <f>VLOOKUP($D4964,'NI-118'!$B$1:$W$2048,13,FALSE)</f>
        <v>0</v>
      </c>
      <c r="U4964" s="1224">
        <f>VLOOKUP($D4964,'NI-118'!$B$1:$W$2048,16,FALSE)</f>
        <v>0</v>
      </c>
      <c r="V4964" s="1224">
        <f>VLOOKUP($D4964,'NI-118'!$B$1:$W$2048,17,FALSE)</f>
        <v>0</v>
      </c>
      <c r="W4964" s="1224">
        <f>VLOOKUP($D4964,'NI-118'!$B$1:$W$2048,18,FALSE)</f>
        <v>0</v>
      </c>
      <c r="X4964" s="1224">
        <f>VLOOKUP($D4964,'NI-118'!$B$1:$W$2048,19,FALSE)</f>
        <v>0</v>
      </c>
    </row>
    <row r="4965" spans="1:24" hidden="1">
      <c r="A4965" s="762"/>
      <c r="B4965" s="762"/>
      <c r="C4965" s="762"/>
      <c r="D4965" s="1222" t="s">
        <v>78</v>
      </c>
      <c r="E4965" s="1223">
        <v>118</v>
      </c>
      <c r="F4965" s="1202"/>
      <c r="G4965" s="1202"/>
      <c r="H4965" s="1202" t="s">
        <v>79</v>
      </c>
      <c r="I4965" s="1202" t="s">
        <v>53</v>
      </c>
      <c r="J4965" s="1202" t="s">
        <v>80</v>
      </c>
      <c r="K4965" s="1202" t="s">
        <v>80</v>
      </c>
      <c r="L4965" s="1202" t="s">
        <v>81</v>
      </c>
      <c r="M4965" s="1202" t="s">
        <v>82</v>
      </c>
      <c r="N4965" s="1203" t="s">
        <v>83</v>
      </c>
      <c r="O4965" s="1203" t="s">
        <v>73</v>
      </c>
      <c r="P4965" s="1203" t="s">
        <v>73</v>
      </c>
      <c r="Q4965" s="1203" t="s">
        <v>73</v>
      </c>
      <c r="R4965" s="1203" t="s">
        <v>73</v>
      </c>
      <c r="S4965" s="1224">
        <f>VLOOKUP($D4965,'NI-118'!$B$1:$W$2048,12,FALSE)</f>
        <v>0</v>
      </c>
      <c r="T4965" s="1224">
        <f>VLOOKUP($D4965,'NI-118'!$B$1:$W$2048,13,FALSE)</f>
        <v>0</v>
      </c>
      <c r="U4965" s="1224">
        <f>VLOOKUP($D4965,'NI-118'!$B$1:$W$2048,16,FALSE)</f>
        <v>0</v>
      </c>
      <c r="V4965" s="1224">
        <f>VLOOKUP($D4965,'NI-118'!$B$1:$W$2048,17,FALSE)</f>
        <v>0</v>
      </c>
      <c r="W4965" s="1224">
        <f>VLOOKUP($D4965,'NI-118'!$B$1:$W$2048,18,FALSE)</f>
        <v>0</v>
      </c>
      <c r="X4965" s="1224">
        <f>VLOOKUP($D4965,'NI-118'!$B$1:$W$2048,19,FALSE)</f>
        <v>0</v>
      </c>
    </row>
    <row r="4966" spans="1:24" hidden="1">
      <c r="A4966" s="762"/>
      <c r="B4966" s="762"/>
      <c r="C4966" s="762"/>
      <c r="D4966" s="1222" t="s">
        <v>84</v>
      </c>
      <c r="E4966" s="1223">
        <v>118</v>
      </c>
      <c r="F4966" s="1202"/>
      <c r="G4966" s="1202"/>
      <c r="H4966" s="1202" t="s">
        <v>79</v>
      </c>
      <c r="I4966" s="1202" t="s">
        <v>53</v>
      </c>
      <c r="J4966" s="1202" t="s">
        <v>80</v>
      </c>
      <c r="K4966" s="1202" t="s">
        <v>80</v>
      </c>
      <c r="L4966" s="1202" t="s">
        <v>81</v>
      </c>
      <c r="M4966" s="1202" t="s">
        <v>82</v>
      </c>
      <c r="N4966" s="1203" t="s">
        <v>3068</v>
      </c>
      <c r="O4966" s="1203" t="s">
        <v>73</v>
      </c>
      <c r="P4966" s="1203" t="s">
        <v>73</v>
      </c>
      <c r="Q4966" s="1203" t="s">
        <v>73</v>
      </c>
      <c r="R4966" s="1203" t="s">
        <v>73</v>
      </c>
      <c r="S4966" s="1224">
        <f>VLOOKUP($D4966,'NI-118'!$B$1:$W$2048,12,FALSE)</f>
        <v>0</v>
      </c>
      <c r="T4966" s="1224">
        <f>VLOOKUP($D4966,'NI-118'!$B$1:$W$2048,13,FALSE)</f>
        <v>0</v>
      </c>
      <c r="U4966" s="1224">
        <f>VLOOKUP($D4966,'NI-118'!$B$1:$W$2048,16,FALSE)</f>
        <v>0</v>
      </c>
      <c r="V4966" s="1224">
        <f>VLOOKUP($D4966,'NI-118'!$B$1:$W$2048,17,FALSE)</f>
        <v>0</v>
      </c>
      <c r="W4966" s="1224">
        <f>VLOOKUP($D4966,'NI-118'!$B$1:$W$2048,18,FALSE)</f>
        <v>0</v>
      </c>
      <c r="X4966" s="1224">
        <f>VLOOKUP($D4966,'NI-118'!$B$1:$W$2048,19,FALSE)</f>
        <v>0</v>
      </c>
    </row>
    <row r="4967" spans="1:24" ht="27" hidden="1">
      <c r="A4967" s="762"/>
      <c r="B4967" s="762"/>
      <c r="C4967" s="762"/>
      <c r="D4967" s="1222" t="s">
        <v>87</v>
      </c>
      <c r="E4967" s="1223">
        <v>118</v>
      </c>
      <c r="F4967" s="1202"/>
      <c r="G4967" s="1202"/>
      <c r="H4967" s="1202" t="s">
        <v>79</v>
      </c>
      <c r="I4967" s="1202" t="s">
        <v>53</v>
      </c>
      <c r="J4967" s="1202" t="s">
        <v>80</v>
      </c>
      <c r="K4967" s="1202" t="s">
        <v>80</v>
      </c>
      <c r="L4967" s="1202" t="s">
        <v>81</v>
      </c>
      <c r="M4967" s="1202" t="s">
        <v>82</v>
      </c>
      <c r="N4967" s="1203" t="s">
        <v>88</v>
      </c>
      <c r="O4967" s="1203" t="s">
        <v>73</v>
      </c>
      <c r="P4967" s="1203" t="s">
        <v>73</v>
      </c>
      <c r="Q4967" s="1203" t="s">
        <v>73</v>
      </c>
      <c r="R4967" s="1203" t="s">
        <v>73</v>
      </c>
      <c r="S4967" s="1224">
        <f>VLOOKUP($D4967,'NI-118'!$B$1:$W$2048,12,FALSE)</f>
        <v>0</v>
      </c>
      <c r="T4967" s="1224">
        <f>VLOOKUP($D4967,'NI-118'!$B$1:$W$2048,13,FALSE)</f>
        <v>0</v>
      </c>
      <c r="U4967" s="1224">
        <f>VLOOKUP($D4967,'NI-118'!$B$1:$W$2048,16,FALSE)</f>
        <v>0</v>
      </c>
      <c r="V4967" s="1224">
        <f>VLOOKUP($D4967,'NI-118'!$B$1:$W$2048,17,FALSE)</f>
        <v>0</v>
      </c>
      <c r="W4967" s="1224">
        <f>VLOOKUP($D4967,'NI-118'!$B$1:$W$2048,18,FALSE)</f>
        <v>0</v>
      </c>
      <c r="X4967" s="1224">
        <f>VLOOKUP($D4967,'NI-118'!$B$1:$W$2048,19,FALSE)</f>
        <v>0</v>
      </c>
    </row>
    <row r="4968" spans="1:24" hidden="1">
      <c r="A4968" s="762"/>
      <c r="B4968" s="762"/>
      <c r="C4968" s="762"/>
      <c r="D4968" s="1222" t="s">
        <v>89</v>
      </c>
      <c r="E4968" s="1223">
        <v>118</v>
      </c>
      <c r="F4968" s="1202"/>
      <c r="G4968" s="1202"/>
      <c r="H4968" s="1202" t="s">
        <v>79</v>
      </c>
      <c r="I4968" s="1202" t="s">
        <v>53</v>
      </c>
      <c r="J4968" s="1202" t="s">
        <v>90</v>
      </c>
      <c r="K4968" s="1202" t="s">
        <v>90</v>
      </c>
      <c r="L4968" s="1202" t="s">
        <v>91</v>
      </c>
      <c r="M4968" s="1202" t="s">
        <v>82</v>
      </c>
      <c r="N4968" s="1203" t="s">
        <v>92</v>
      </c>
      <c r="O4968" s="1203" t="s">
        <v>73</v>
      </c>
      <c r="P4968" s="1203" t="s">
        <v>73</v>
      </c>
      <c r="Q4968" s="1203" t="s">
        <v>73</v>
      </c>
      <c r="R4968" s="1203" t="s">
        <v>73</v>
      </c>
      <c r="S4968" s="1224">
        <f>VLOOKUP($D4968,'NI-118'!$B$1:$W$2048,12,FALSE)</f>
        <v>0</v>
      </c>
      <c r="T4968" s="1224">
        <f>VLOOKUP($D4968,'NI-118'!$B$1:$W$2048,13,FALSE)</f>
        <v>0</v>
      </c>
      <c r="U4968" s="1224">
        <f>VLOOKUP($D4968,'NI-118'!$B$1:$W$2048,16,FALSE)</f>
        <v>0</v>
      </c>
      <c r="V4968" s="1224">
        <f>VLOOKUP($D4968,'NI-118'!$B$1:$W$2048,17,FALSE)</f>
        <v>0</v>
      </c>
      <c r="W4968" s="1224">
        <f>VLOOKUP($D4968,'NI-118'!$B$1:$W$2048,18,FALSE)</f>
        <v>0</v>
      </c>
      <c r="X4968" s="1224">
        <f>VLOOKUP($D4968,'NI-118'!$B$1:$W$2048,19,FALSE)</f>
        <v>0</v>
      </c>
    </row>
    <row r="4969" spans="1:24" hidden="1">
      <c r="A4969" s="762"/>
      <c r="B4969" s="762"/>
      <c r="C4969" s="762"/>
      <c r="D4969" s="1222" t="s">
        <v>93</v>
      </c>
      <c r="E4969" s="1223">
        <v>118</v>
      </c>
      <c r="F4969" s="1202"/>
      <c r="G4969" s="1202"/>
      <c r="H4969" s="1202" t="s">
        <v>79</v>
      </c>
      <c r="I4969" s="1202" t="s">
        <v>53</v>
      </c>
      <c r="J4969" s="1202" t="s">
        <v>90</v>
      </c>
      <c r="K4969" s="1202" t="s">
        <v>90</v>
      </c>
      <c r="L4969" s="1202" t="s">
        <v>91</v>
      </c>
      <c r="M4969" s="1202" t="s">
        <v>82</v>
      </c>
      <c r="N4969" s="1203" t="s">
        <v>94</v>
      </c>
      <c r="O4969" s="1203" t="s">
        <v>73</v>
      </c>
      <c r="P4969" s="1203" t="s">
        <v>73</v>
      </c>
      <c r="Q4969" s="1203" t="s">
        <v>73</v>
      </c>
      <c r="R4969" s="1203" t="s">
        <v>73</v>
      </c>
      <c r="S4969" s="1224">
        <f>VLOOKUP($D4969,'NI-118'!$B$1:$W$2048,12,FALSE)</f>
        <v>0</v>
      </c>
      <c r="T4969" s="1224">
        <f>VLOOKUP($D4969,'NI-118'!$B$1:$W$2048,13,FALSE)</f>
        <v>0</v>
      </c>
      <c r="U4969" s="1224">
        <f>VLOOKUP($D4969,'NI-118'!$B$1:$W$2048,16,FALSE)</f>
        <v>0</v>
      </c>
      <c r="V4969" s="1224">
        <f>VLOOKUP($D4969,'NI-118'!$B$1:$W$2048,17,FALSE)</f>
        <v>0</v>
      </c>
      <c r="W4969" s="1224">
        <f>VLOOKUP($D4969,'NI-118'!$B$1:$W$2048,18,FALSE)</f>
        <v>0</v>
      </c>
      <c r="X4969" s="1224">
        <f>VLOOKUP($D4969,'NI-118'!$B$1:$W$2048,19,FALSE)</f>
        <v>0</v>
      </c>
    </row>
    <row r="4970" spans="1:24" hidden="1">
      <c r="A4970" s="762"/>
      <c r="B4970" s="762"/>
      <c r="C4970" s="762"/>
      <c r="D4970" s="1222" t="s">
        <v>95</v>
      </c>
      <c r="E4970" s="1223">
        <v>118</v>
      </c>
      <c r="F4970" s="1202"/>
      <c r="G4970" s="1202"/>
      <c r="H4970" s="1202" t="s">
        <v>79</v>
      </c>
      <c r="I4970" s="1202" t="s">
        <v>53</v>
      </c>
      <c r="J4970" s="1202" t="s">
        <v>85</v>
      </c>
      <c r="K4970" s="1202" t="s">
        <v>85</v>
      </c>
      <c r="L4970" s="1202" t="s">
        <v>81</v>
      </c>
      <c r="M4970" s="1202" t="s">
        <v>82</v>
      </c>
      <c r="N4970" s="1203" t="s">
        <v>96</v>
      </c>
      <c r="O4970" s="1203" t="s">
        <v>73</v>
      </c>
      <c r="P4970" s="1203" t="s">
        <v>73</v>
      </c>
      <c r="Q4970" s="1203" t="s">
        <v>73</v>
      </c>
      <c r="R4970" s="1203" t="s">
        <v>73</v>
      </c>
      <c r="S4970" s="1224">
        <f>VLOOKUP($D4970,'NI-118'!$B$1:$W$2048,12,FALSE)</f>
        <v>0</v>
      </c>
      <c r="T4970" s="1224">
        <f>VLOOKUP($D4970,'NI-118'!$B$1:$W$2048,13,FALSE)</f>
        <v>0</v>
      </c>
      <c r="U4970" s="1224">
        <f>VLOOKUP($D4970,'NI-118'!$B$1:$W$2048,16,FALSE)</f>
        <v>0</v>
      </c>
      <c r="V4970" s="1224">
        <f>VLOOKUP($D4970,'NI-118'!$B$1:$W$2048,17,FALSE)</f>
        <v>0</v>
      </c>
      <c r="W4970" s="1224">
        <f>VLOOKUP($D4970,'NI-118'!$B$1:$W$2048,18,FALSE)</f>
        <v>0</v>
      </c>
      <c r="X4970" s="1224">
        <f>VLOOKUP($D4970,'NI-118'!$B$1:$W$2048,19,FALSE)</f>
        <v>0</v>
      </c>
    </row>
    <row r="4971" spans="1:24" ht="40.5" hidden="1">
      <c r="A4971" s="762"/>
      <c r="B4971" s="762"/>
      <c r="C4971" s="762"/>
      <c r="D4971" s="1222" t="s">
        <v>97</v>
      </c>
      <c r="E4971" s="1223">
        <v>118</v>
      </c>
      <c r="F4971" s="1202"/>
      <c r="G4971" s="1202"/>
      <c r="H4971" s="1202" t="s">
        <v>79</v>
      </c>
      <c r="I4971" s="1202" t="s">
        <v>53</v>
      </c>
      <c r="J4971" s="1202" t="s">
        <v>98</v>
      </c>
      <c r="K4971" s="1202" t="s">
        <v>98</v>
      </c>
      <c r="L4971" s="1202" t="s">
        <v>99</v>
      </c>
      <c r="M4971" s="1202" t="s">
        <v>82</v>
      </c>
      <c r="N4971" s="1203" t="s">
        <v>100</v>
      </c>
      <c r="O4971" s="1203" t="s">
        <v>73</v>
      </c>
      <c r="P4971" s="1203" t="s">
        <v>73</v>
      </c>
      <c r="Q4971" s="1203" t="s">
        <v>73</v>
      </c>
      <c r="R4971" s="1203" t="s">
        <v>73</v>
      </c>
      <c r="S4971" s="1224">
        <f>VLOOKUP($D4971,'NI-118'!$B$1:$W$2048,12,FALSE)</f>
        <v>0</v>
      </c>
      <c r="T4971" s="1224">
        <f>VLOOKUP($D4971,'NI-118'!$B$1:$W$2048,13,FALSE)</f>
        <v>0</v>
      </c>
      <c r="U4971" s="1224">
        <f>VLOOKUP($D4971,'NI-118'!$B$1:$W$2048,16,FALSE)</f>
        <v>0</v>
      </c>
      <c r="V4971" s="1224">
        <f>VLOOKUP($D4971,'NI-118'!$B$1:$W$2048,17,FALSE)</f>
        <v>0</v>
      </c>
      <c r="W4971" s="1224">
        <f>VLOOKUP($D4971,'NI-118'!$B$1:$W$2048,18,FALSE)</f>
        <v>0</v>
      </c>
      <c r="X4971" s="1224">
        <f>VLOOKUP($D4971,'NI-118'!$B$1:$W$2048,19,FALSE)</f>
        <v>0</v>
      </c>
    </row>
    <row r="4972" spans="1:24" ht="27" hidden="1">
      <c r="A4972" s="762"/>
      <c r="B4972" s="762"/>
      <c r="C4972" s="762"/>
      <c r="D4972" s="1222" t="s">
        <v>101</v>
      </c>
      <c r="E4972" s="1223">
        <v>118</v>
      </c>
      <c r="F4972" s="1202"/>
      <c r="G4972" s="1202"/>
      <c r="H4972" s="1202" t="s">
        <v>79</v>
      </c>
      <c r="I4972" s="1202" t="s">
        <v>53</v>
      </c>
      <c r="J4972" s="1202" t="s">
        <v>85</v>
      </c>
      <c r="K4972" s="1202" t="s">
        <v>85</v>
      </c>
      <c r="L4972" s="1202" t="s">
        <v>81</v>
      </c>
      <c r="M4972" s="1202" t="s">
        <v>82</v>
      </c>
      <c r="N4972" s="1203" t="s">
        <v>102</v>
      </c>
      <c r="O4972" s="1203" t="s">
        <v>73</v>
      </c>
      <c r="P4972" s="1203" t="s">
        <v>73</v>
      </c>
      <c r="Q4972" s="1203" t="s">
        <v>73</v>
      </c>
      <c r="R4972" s="1203" t="s">
        <v>73</v>
      </c>
      <c r="S4972" s="1224">
        <f>VLOOKUP($D4972,'NI-118'!$B$1:$W$2048,12,FALSE)</f>
        <v>0</v>
      </c>
      <c r="T4972" s="1224">
        <f>VLOOKUP($D4972,'NI-118'!$B$1:$W$2048,13,FALSE)</f>
        <v>0</v>
      </c>
      <c r="U4972" s="1224">
        <f>VLOOKUP($D4972,'NI-118'!$B$1:$W$2048,16,FALSE)</f>
        <v>0</v>
      </c>
      <c r="V4972" s="1224">
        <f>VLOOKUP($D4972,'NI-118'!$B$1:$W$2048,17,FALSE)</f>
        <v>0</v>
      </c>
      <c r="W4972" s="1224">
        <f>VLOOKUP($D4972,'NI-118'!$B$1:$W$2048,18,FALSE)</f>
        <v>0</v>
      </c>
      <c r="X4972" s="1224">
        <f>VLOOKUP($D4972,'NI-118'!$B$1:$W$2048,19,FALSE)</f>
        <v>0</v>
      </c>
    </row>
    <row r="4973" spans="1:24" hidden="1">
      <c r="A4973" s="762"/>
      <c r="B4973" s="762"/>
      <c r="C4973" s="762"/>
      <c r="D4973" s="1222" t="s">
        <v>103</v>
      </c>
      <c r="E4973" s="1223">
        <v>118</v>
      </c>
      <c r="F4973" s="1202"/>
      <c r="G4973" s="1202"/>
      <c r="H4973" s="1202" t="s">
        <v>79</v>
      </c>
      <c r="I4973" s="1202" t="s">
        <v>53</v>
      </c>
      <c r="J4973" s="1202" t="s">
        <v>104</v>
      </c>
      <c r="K4973" s="1202" t="s">
        <v>104</v>
      </c>
      <c r="L4973" s="1202" t="s">
        <v>105</v>
      </c>
      <c r="M4973" s="1202" t="s">
        <v>82</v>
      </c>
      <c r="N4973" s="1203" t="s">
        <v>106</v>
      </c>
      <c r="O4973" s="1203" t="s">
        <v>73</v>
      </c>
      <c r="P4973" s="1203" t="s">
        <v>73</v>
      </c>
      <c r="Q4973" s="1203" t="s">
        <v>73</v>
      </c>
      <c r="R4973" s="1203" t="s">
        <v>73</v>
      </c>
      <c r="S4973" s="1224">
        <f>VLOOKUP($D4973,'NI-118'!$B$1:$W$2048,12,FALSE)</f>
        <v>0</v>
      </c>
      <c r="T4973" s="1224">
        <f>VLOOKUP($D4973,'NI-118'!$B$1:$W$2048,13,FALSE)</f>
        <v>0</v>
      </c>
      <c r="U4973" s="1224">
        <f>VLOOKUP($D4973,'NI-118'!$B$1:$W$2048,16,FALSE)</f>
        <v>0</v>
      </c>
      <c r="V4973" s="1224">
        <f>VLOOKUP($D4973,'NI-118'!$B$1:$W$2048,17,FALSE)</f>
        <v>0</v>
      </c>
      <c r="W4973" s="1224">
        <f>VLOOKUP($D4973,'NI-118'!$B$1:$W$2048,18,FALSE)</f>
        <v>0</v>
      </c>
      <c r="X4973" s="1224">
        <f>VLOOKUP($D4973,'NI-118'!$B$1:$W$2048,19,FALSE)</f>
        <v>0</v>
      </c>
    </row>
    <row r="4974" spans="1:24" hidden="1">
      <c r="A4974" s="762"/>
      <c r="B4974" s="762"/>
      <c r="C4974" s="762"/>
      <c r="D4974" s="1222" t="s">
        <v>107</v>
      </c>
      <c r="E4974" s="1223">
        <v>118</v>
      </c>
      <c r="F4974" s="1202"/>
      <c r="G4974" s="1202"/>
      <c r="H4974" s="1202" t="s">
        <v>79</v>
      </c>
      <c r="I4974" s="1202" t="s">
        <v>53</v>
      </c>
      <c r="J4974" s="1202" t="s">
        <v>85</v>
      </c>
      <c r="K4974" s="1202" t="s">
        <v>85</v>
      </c>
      <c r="L4974" s="1202" t="s">
        <v>81</v>
      </c>
      <c r="M4974" s="1202" t="s">
        <v>82</v>
      </c>
      <c r="N4974" s="1203" t="s">
        <v>108</v>
      </c>
      <c r="O4974" s="1203" t="s">
        <v>73</v>
      </c>
      <c r="P4974" s="1203" t="s">
        <v>73</v>
      </c>
      <c r="Q4974" s="1203" t="s">
        <v>73</v>
      </c>
      <c r="R4974" s="1203" t="s">
        <v>73</v>
      </c>
      <c r="S4974" s="1224">
        <f>VLOOKUP($D4974,'NI-118'!$B$1:$W$2048,12,FALSE)</f>
        <v>0</v>
      </c>
      <c r="T4974" s="1224">
        <f>VLOOKUP($D4974,'NI-118'!$B$1:$W$2048,13,FALSE)</f>
        <v>0</v>
      </c>
      <c r="U4974" s="1224">
        <f>VLOOKUP($D4974,'NI-118'!$B$1:$W$2048,16,FALSE)</f>
        <v>0</v>
      </c>
      <c r="V4974" s="1224">
        <f>VLOOKUP($D4974,'NI-118'!$B$1:$W$2048,17,FALSE)</f>
        <v>0</v>
      </c>
      <c r="W4974" s="1224">
        <f>VLOOKUP($D4974,'NI-118'!$B$1:$W$2048,18,FALSE)</f>
        <v>0</v>
      </c>
      <c r="X4974" s="1224">
        <f>VLOOKUP($D4974,'NI-118'!$B$1:$W$2048,19,FALSE)</f>
        <v>0</v>
      </c>
    </row>
    <row r="4975" spans="1:24" ht="27" hidden="1">
      <c r="A4975" s="762"/>
      <c r="B4975" s="762"/>
      <c r="C4975" s="762"/>
      <c r="D4975" s="1222" t="s">
        <v>109</v>
      </c>
      <c r="E4975" s="1223">
        <v>118</v>
      </c>
      <c r="F4975" s="1202"/>
      <c r="G4975" s="1202"/>
      <c r="H4975" s="1202" t="s">
        <v>79</v>
      </c>
      <c r="I4975" s="1202" t="s">
        <v>53</v>
      </c>
      <c r="J4975" s="1202" t="s">
        <v>85</v>
      </c>
      <c r="K4975" s="1202" t="s">
        <v>85</v>
      </c>
      <c r="L4975" s="1202" t="s">
        <v>81</v>
      </c>
      <c r="M4975" s="1202" t="s">
        <v>82</v>
      </c>
      <c r="N4975" s="1203" t="s">
        <v>110</v>
      </c>
      <c r="O4975" s="1203" t="s">
        <v>73</v>
      </c>
      <c r="P4975" s="1203" t="s">
        <v>73</v>
      </c>
      <c r="Q4975" s="1203" t="s">
        <v>73</v>
      </c>
      <c r="R4975" s="1203" t="s">
        <v>73</v>
      </c>
      <c r="S4975" s="1224">
        <f>VLOOKUP($D4975,'NI-118'!$B$1:$W$2048,12,FALSE)</f>
        <v>0</v>
      </c>
      <c r="T4975" s="1224">
        <f>VLOOKUP($D4975,'NI-118'!$B$1:$W$2048,13,FALSE)</f>
        <v>0</v>
      </c>
      <c r="U4975" s="1224">
        <f>VLOOKUP($D4975,'NI-118'!$B$1:$W$2048,16,FALSE)</f>
        <v>0</v>
      </c>
      <c r="V4975" s="1224">
        <f>VLOOKUP($D4975,'NI-118'!$B$1:$W$2048,17,FALSE)</f>
        <v>0</v>
      </c>
      <c r="W4975" s="1224">
        <f>VLOOKUP($D4975,'NI-118'!$B$1:$W$2048,18,FALSE)</f>
        <v>0</v>
      </c>
      <c r="X4975" s="1224">
        <f>VLOOKUP($D4975,'NI-118'!$B$1:$W$2048,19,FALSE)</f>
        <v>0</v>
      </c>
    </row>
    <row r="4976" spans="1:24" hidden="1">
      <c r="A4976" s="762"/>
      <c r="B4976" s="762"/>
      <c r="C4976" s="762"/>
      <c r="D4976" s="1222" t="s">
        <v>111</v>
      </c>
      <c r="E4976" s="1223">
        <v>118</v>
      </c>
      <c r="F4976" s="1202"/>
      <c r="G4976" s="1202"/>
      <c r="H4976" s="1202" t="s">
        <v>112</v>
      </c>
      <c r="I4976" s="1202" t="s">
        <v>53</v>
      </c>
      <c r="J4976" s="1202" t="s">
        <v>85</v>
      </c>
      <c r="K4976" s="1202" t="s">
        <v>85</v>
      </c>
      <c r="L4976" s="1202" t="s">
        <v>81</v>
      </c>
      <c r="M4976" s="1202" t="s">
        <v>82</v>
      </c>
      <c r="N4976" s="1203" t="s">
        <v>113</v>
      </c>
      <c r="O4976" s="1203" t="s">
        <v>73</v>
      </c>
      <c r="P4976" s="1203" t="s">
        <v>73</v>
      </c>
      <c r="Q4976" s="1203" t="s">
        <v>73</v>
      </c>
      <c r="R4976" s="1203" t="s">
        <v>73</v>
      </c>
      <c r="S4976" s="1224">
        <f>VLOOKUP($D4976,'NI-118'!$B$1:$W$2048,12,FALSE)</f>
        <v>0</v>
      </c>
      <c r="T4976" s="1224">
        <f>VLOOKUP($D4976,'NI-118'!$B$1:$W$2048,13,FALSE)</f>
        <v>0</v>
      </c>
      <c r="U4976" s="1224">
        <f>VLOOKUP($D4976,'NI-118'!$B$1:$W$2048,16,FALSE)</f>
        <v>0</v>
      </c>
      <c r="V4976" s="1224">
        <f>VLOOKUP($D4976,'NI-118'!$B$1:$W$2048,17,FALSE)</f>
        <v>0</v>
      </c>
      <c r="W4976" s="1224">
        <f>VLOOKUP($D4976,'NI-118'!$B$1:$W$2048,18,FALSE)</f>
        <v>0</v>
      </c>
      <c r="X4976" s="1224">
        <f>VLOOKUP($D4976,'NI-118'!$B$1:$W$2048,19,FALSE)</f>
        <v>0</v>
      </c>
    </row>
    <row r="4977" spans="1:24" ht="27" hidden="1">
      <c r="A4977" s="762"/>
      <c r="B4977" s="762"/>
      <c r="C4977" s="762"/>
      <c r="D4977" s="1222" t="s">
        <v>114</v>
      </c>
      <c r="E4977" s="1223">
        <v>118</v>
      </c>
      <c r="F4977" s="1202"/>
      <c r="G4977" s="1202"/>
      <c r="H4977" s="1202" t="s">
        <v>79</v>
      </c>
      <c r="I4977" s="1202" t="s">
        <v>53</v>
      </c>
      <c r="J4977" s="1202"/>
      <c r="K4977" s="1202"/>
      <c r="L4977" s="1202"/>
      <c r="M4977" s="1202" t="s">
        <v>82</v>
      </c>
      <c r="N4977" s="1203" t="s">
        <v>115</v>
      </c>
      <c r="O4977" s="1203" t="s">
        <v>73</v>
      </c>
      <c r="P4977" s="1203" t="s">
        <v>73</v>
      </c>
      <c r="Q4977" s="1203" t="s">
        <v>73</v>
      </c>
      <c r="R4977" s="1203" t="s">
        <v>73</v>
      </c>
      <c r="S4977" s="1224">
        <f>VLOOKUP($D4977,'NI-118'!$B$1:$W$2048,12,FALSE)</f>
        <v>0</v>
      </c>
      <c r="T4977" s="1224">
        <f>VLOOKUP($D4977,'NI-118'!$B$1:$W$2048,13,FALSE)</f>
        <v>0</v>
      </c>
      <c r="U4977" s="1224">
        <f>VLOOKUP($D4977,'NI-118'!$B$1:$W$2048,16,FALSE)</f>
        <v>0</v>
      </c>
      <c r="V4977" s="1224">
        <f>VLOOKUP($D4977,'NI-118'!$B$1:$W$2048,17,FALSE)</f>
        <v>0</v>
      </c>
      <c r="W4977" s="1224">
        <f>VLOOKUP($D4977,'NI-118'!$B$1:$W$2048,18,FALSE)</f>
        <v>0</v>
      </c>
      <c r="X4977" s="1224">
        <f>VLOOKUP($D4977,'NI-118'!$B$1:$W$2048,19,FALSE)</f>
        <v>0</v>
      </c>
    </row>
    <row r="4978" spans="1:24" hidden="1">
      <c r="A4978" s="762"/>
      <c r="B4978" s="762"/>
      <c r="C4978" s="762"/>
      <c r="D4978" s="1222" t="s">
        <v>116</v>
      </c>
      <c r="E4978" s="1223">
        <v>118</v>
      </c>
      <c r="F4978" s="1202"/>
      <c r="G4978" s="1202"/>
      <c r="H4978" s="1202"/>
      <c r="I4978" s="1202" t="s">
        <v>71</v>
      </c>
      <c r="J4978" s="1202"/>
      <c r="K4978" s="1202"/>
      <c r="L4978" s="1202"/>
      <c r="M4978" s="1202"/>
      <c r="N4978" s="1203" t="s">
        <v>117</v>
      </c>
      <c r="O4978" s="1203" t="s">
        <v>73</v>
      </c>
      <c r="P4978" s="1203" t="s">
        <v>73</v>
      </c>
      <c r="Q4978" s="1203" t="s">
        <v>73</v>
      </c>
      <c r="R4978" s="1203" t="s">
        <v>73</v>
      </c>
      <c r="S4978" s="1224">
        <f>VLOOKUP($D4978,'NI-118'!$B$1:$W$2048,12,FALSE)</f>
        <v>0</v>
      </c>
      <c r="T4978" s="1224">
        <f>VLOOKUP($D4978,'NI-118'!$B$1:$W$2048,13,FALSE)</f>
        <v>0</v>
      </c>
      <c r="U4978" s="1224">
        <f>VLOOKUP($D4978,'NI-118'!$B$1:$W$2048,16,FALSE)</f>
        <v>37655</v>
      </c>
      <c r="V4978" s="1224">
        <f>VLOOKUP($D4978,'NI-118'!$B$1:$W$2048,17,FALSE)</f>
        <v>0</v>
      </c>
      <c r="W4978" s="1224">
        <f>VLOOKUP($D4978,'NI-118'!$B$1:$W$2048,18,FALSE)</f>
        <v>0</v>
      </c>
      <c r="X4978" s="1224">
        <f>VLOOKUP($D4978,'NI-118'!$B$1:$W$2048,19,FALSE)</f>
        <v>0</v>
      </c>
    </row>
    <row r="4979" spans="1:24" hidden="1">
      <c r="A4979" s="762"/>
      <c r="B4979" s="762"/>
      <c r="C4979" s="762"/>
      <c r="D4979" s="1222" t="s">
        <v>118</v>
      </c>
      <c r="E4979" s="1223">
        <v>118</v>
      </c>
      <c r="F4979" s="1202"/>
      <c r="G4979" s="1202"/>
      <c r="H4979" s="1202" t="s">
        <v>119</v>
      </c>
      <c r="I4979" s="1202" t="s">
        <v>53</v>
      </c>
      <c r="J4979" s="1202" t="s">
        <v>85</v>
      </c>
      <c r="K4979" s="1202" t="s">
        <v>85</v>
      </c>
      <c r="L4979" s="1202" t="s">
        <v>81</v>
      </c>
      <c r="M4979" s="1202" t="s">
        <v>120</v>
      </c>
      <c r="N4979" s="1203" t="s">
        <v>121</v>
      </c>
      <c r="O4979" s="1203" t="s">
        <v>73</v>
      </c>
      <c r="P4979" s="1203" t="s">
        <v>73</v>
      </c>
      <c r="Q4979" s="1203" t="s">
        <v>73</v>
      </c>
      <c r="R4979" s="1203" t="s">
        <v>73</v>
      </c>
      <c r="S4979" s="1224">
        <f>VLOOKUP($D4979,'NI-118'!$B$1:$W$2048,12,FALSE)</f>
        <v>0</v>
      </c>
      <c r="T4979" s="1224">
        <f>VLOOKUP($D4979,'NI-118'!$B$1:$W$2048,13,FALSE)</f>
        <v>0</v>
      </c>
      <c r="U4979" s="1224">
        <f>VLOOKUP($D4979,'NI-118'!$B$1:$W$2048,16,FALSE)</f>
        <v>0</v>
      </c>
      <c r="V4979" s="1224">
        <f>VLOOKUP($D4979,'NI-118'!$B$1:$W$2048,17,FALSE)</f>
        <v>0</v>
      </c>
      <c r="W4979" s="1224">
        <f>VLOOKUP($D4979,'NI-118'!$B$1:$W$2048,18,FALSE)</f>
        <v>0</v>
      </c>
      <c r="X4979" s="1224">
        <f>VLOOKUP($D4979,'NI-118'!$B$1:$W$2048,19,FALSE)</f>
        <v>0</v>
      </c>
    </row>
    <row r="4980" spans="1:24" ht="27" hidden="1">
      <c r="A4980" s="762"/>
      <c r="B4980" s="762"/>
      <c r="C4980" s="762"/>
      <c r="D4980" s="1222" t="s">
        <v>122</v>
      </c>
      <c r="E4980" s="1223">
        <v>118</v>
      </c>
      <c r="F4980" s="1202"/>
      <c r="G4980" s="1202"/>
      <c r="H4980" s="1202" t="s">
        <v>123</v>
      </c>
      <c r="I4980" s="1202" t="s">
        <v>53</v>
      </c>
      <c r="J4980" s="1202" t="s">
        <v>85</v>
      </c>
      <c r="K4980" s="1202" t="s">
        <v>85</v>
      </c>
      <c r="L4980" s="1202" t="s">
        <v>81</v>
      </c>
      <c r="M4980" s="1202" t="s">
        <v>124</v>
      </c>
      <c r="N4980" s="1203" t="s">
        <v>125</v>
      </c>
      <c r="O4980" s="1203" t="s">
        <v>73</v>
      </c>
      <c r="P4980" s="1203" t="s">
        <v>73</v>
      </c>
      <c r="Q4980" s="1203" t="s">
        <v>73</v>
      </c>
      <c r="R4980" s="1203" t="s">
        <v>73</v>
      </c>
      <c r="S4980" s="1224">
        <f>VLOOKUP($D4980,'NI-118'!$B$1:$W$2048,12,FALSE)</f>
        <v>0</v>
      </c>
      <c r="T4980" s="1224">
        <f>VLOOKUP($D4980,'NI-118'!$B$1:$W$2048,13,FALSE)</f>
        <v>0</v>
      </c>
      <c r="U4980" s="1224">
        <f>VLOOKUP($D4980,'NI-118'!$B$1:$W$2048,16,FALSE)</f>
        <v>0</v>
      </c>
      <c r="V4980" s="1224">
        <f>VLOOKUP($D4980,'NI-118'!$B$1:$W$2048,17,FALSE)</f>
        <v>0</v>
      </c>
      <c r="W4980" s="1224">
        <f>VLOOKUP($D4980,'NI-118'!$B$1:$W$2048,18,FALSE)</f>
        <v>0</v>
      </c>
      <c r="X4980" s="1224">
        <f>VLOOKUP($D4980,'NI-118'!$B$1:$W$2048,19,FALSE)</f>
        <v>0</v>
      </c>
    </row>
    <row r="4981" spans="1:24" ht="27" hidden="1">
      <c r="A4981" s="762"/>
      <c r="B4981" s="762"/>
      <c r="C4981" s="762"/>
      <c r="D4981" s="1222" t="s">
        <v>126</v>
      </c>
      <c r="E4981" s="1223">
        <v>118</v>
      </c>
      <c r="F4981" s="1202"/>
      <c r="G4981" s="1202"/>
      <c r="H4981" s="1202" t="s">
        <v>123</v>
      </c>
      <c r="I4981" s="1202" t="s">
        <v>53</v>
      </c>
      <c r="J4981" s="1202" t="s">
        <v>85</v>
      </c>
      <c r="K4981" s="1202" t="s">
        <v>85</v>
      </c>
      <c r="L4981" s="1202" t="s">
        <v>81</v>
      </c>
      <c r="M4981" s="1202" t="s">
        <v>124</v>
      </c>
      <c r="N4981" s="1203" t="s">
        <v>127</v>
      </c>
      <c r="O4981" s="1203" t="s">
        <v>73</v>
      </c>
      <c r="P4981" s="1203" t="s">
        <v>73</v>
      </c>
      <c r="Q4981" s="1203" t="s">
        <v>73</v>
      </c>
      <c r="R4981" s="1203" t="s">
        <v>73</v>
      </c>
      <c r="S4981" s="1224">
        <f>VLOOKUP($D4981,'NI-118'!$B$1:$W$2048,12,FALSE)</f>
        <v>0</v>
      </c>
      <c r="T4981" s="1224">
        <f>VLOOKUP($D4981,'NI-118'!$B$1:$W$2048,13,FALSE)</f>
        <v>0</v>
      </c>
      <c r="U4981" s="1224">
        <f>VLOOKUP($D4981,'NI-118'!$B$1:$W$2048,16,FALSE)</f>
        <v>0</v>
      </c>
      <c r="V4981" s="1224">
        <f>VLOOKUP($D4981,'NI-118'!$B$1:$W$2048,17,FALSE)</f>
        <v>0</v>
      </c>
      <c r="W4981" s="1224">
        <f>VLOOKUP($D4981,'NI-118'!$B$1:$W$2048,18,FALSE)</f>
        <v>0</v>
      </c>
      <c r="X4981" s="1224">
        <f>VLOOKUP($D4981,'NI-118'!$B$1:$W$2048,19,FALSE)</f>
        <v>0</v>
      </c>
    </row>
    <row r="4982" spans="1:24" hidden="1">
      <c r="A4982" s="762"/>
      <c r="B4982" s="762"/>
      <c r="C4982" s="762"/>
      <c r="D4982" s="1222" t="s">
        <v>128</v>
      </c>
      <c r="E4982" s="1223">
        <v>118</v>
      </c>
      <c r="F4982" s="1202"/>
      <c r="G4982" s="1202"/>
      <c r="H4982" s="1202" t="s">
        <v>119</v>
      </c>
      <c r="I4982" s="1202" t="s">
        <v>53</v>
      </c>
      <c r="J4982" s="1202" t="s">
        <v>85</v>
      </c>
      <c r="K4982" s="1202" t="s">
        <v>85</v>
      </c>
      <c r="L4982" s="1202" t="s">
        <v>81</v>
      </c>
      <c r="M4982" s="1202" t="s">
        <v>120</v>
      </c>
      <c r="N4982" s="1203" t="s">
        <v>129</v>
      </c>
      <c r="O4982" s="1203" t="s">
        <v>73</v>
      </c>
      <c r="P4982" s="1203" t="s">
        <v>73</v>
      </c>
      <c r="Q4982" s="1203" t="s">
        <v>73</v>
      </c>
      <c r="R4982" s="1203" t="s">
        <v>73</v>
      </c>
      <c r="S4982" s="1224">
        <f>VLOOKUP($D4982,'NI-118'!$B$1:$W$2048,12,FALSE)</f>
        <v>0</v>
      </c>
      <c r="T4982" s="1224">
        <f>VLOOKUP($D4982,'NI-118'!$B$1:$W$2048,13,FALSE)</f>
        <v>0</v>
      </c>
      <c r="U4982" s="1224">
        <f>VLOOKUP($D4982,'NI-118'!$B$1:$W$2048,16,FALSE)</f>
        <v>0</v>
      </c>
      <c r="V4982" s="1224">
        <f>VLOOKUP($D4982,'NI-118'!$B$1:$W$2048,17,FALSE)</f>
        <v>0</v>
      </c>
      <c r="W4982" s="1224">
        <f>VLOOKUP($D4982,'NI-118'!$B$1:$W$2048,18,FALSE)</f>
        <v>0</v>
      </c>
      <c r="X4982" s="1224">
        <f>VLOOKUP($D4982,'NI-118'!$B$1:$W$2048,19,FALSE)</f>
        <v>0</v>
      </c>
    </row>
    <row r="4983" spans="1:24" ht="27" hidden="1">
      <c r="A4983" s="762"/>
      <c r="B4983" s="762"/>
      <c r="C4983" s="762"/>
      <c r="D4983" s="1222" t="s">
        <v>130</v>
      </c>
      <c r="E4983" s="1223">
        <v>118</v>
      </c>
      <c r="F4983" s="1202"/>
      <c r="G4983" s="1202"/>
      <c r="H4983" s="1202" t="s">
        <v>119</v>
      </c>
      <c r="I4983" s="1202" t="s">
        <v>53</v>
      </c>
      <c r="J4983" s="1202" t="s">
        <v>85</v>
      </c>
      <c r="K4983" s="1202" t="s">
        <v>85</v>
      </c>
      <c r="L4983" s="1202" t="s">
        <v>81</v>
      </c>
      <c r="M4983" s="1202" t="s">
        <v>120</v>
      </c>
      <c r="N4983" s="1203" t="s">
        <v>131</v>
      </c>
      <c r="O4983" s="1203" t="s">
        <v>73</v>
      </c>
      <c r="P4983" s="1203" t="s">
        <v>73</v>
      </c>
      <c r="Q4983" s="1203" t="s">
        <v>73</v>
      </c>
      <c r="R4983" s="1203" t="s">
        <v>73</v>
      </c>
      <c r="S4983" s="1224">
        <f>VLOOKUP($D4983,'NI-118'!$B$1:$W$2048,12,FALSE)</f>
        <v>0</v>
      </c>
      <c r="T4983" s="1224">
        <f>VLOOKUP($D4983,'NI-118'!$B$1:$W$2048,13,FALSE)</f>
        <v>0</v>
      </c>
      <c r="U4983" s="1224">
        <f>VLOOKUP($D4983,'NI-118'!$B$1:$W$2048,16,FALSE)</f>
        <v>0</v>
      </c>
      <c r="V4983" s="1224">
        <f>VLOOKUP($D4983,'NI-118'!$B$1:$W$2048,17,FALSE)</f>
        <v>0</v>
      </c>
      <c r="W4983" s="1224">
        <f>VLOOKUP($D4983,'NI-118'!$B$1:$W$2048,18,FALSE)</f>
        <v>0</v>
      </c>
      <c r="X4983" s="1224">
        <f>VLOOKUP($D4983,'NI-118'!$B$1:$W$2048,19,FALSE)</f>
        <v>0</v>
      </c>
    </row>
    <row r="4984" spans="1:24" ht="27" hidden="1">
      <c r="A4984" s="762"/>
      <c r="B4984" s="762"/>
      <c r="C4984" s="762"/>
      <c r="D4984" s="1222" t="s">
        <v>132</v>
      </c>
      <c r="E4984" s="1223">
        <v>118</v>
      </c>
      <c r="F4984" s="1202"/>
      <c r="G4984" s="1202"/>
      <c r="H4984" s="1202" t="s">
        <v>133</v>
      </c>
      <c r="I4984" s="1202" t="s">
        <v>53</v>
      </c>
      <c r="J4984" s="1202" t="s">
        <v>85</v>
      </c>
      <c r="K4984" s="1202" t="s">
        <v>85</v>
      </c>
      <c r="L4984" s="1202" t="s">
        <v>81</v>
      </c>
      <c r="M4984" s="1202" t="s">
        <v>134</v>
      </c>
      <c r="N4984" s="1203" t="s">
        <v>135</v>
      </c>
      <c r="O4984" s="1203" t="s">
        <v>73</v>
      </c>
      <c r="P4984" s="1203" t="s">
        <v>73</v>
      </c>
      <c r="Q4984" s="1203" t="s">
        <v>73</v>
      </c>
      <c r="R4984" s="1203" t="s">
        <v>73</v>
      </c>
      <c r="S4984" s="1224">
        <f>VLOOKUP($D4984,'NI-118'!$B$1:$W$2048,12,FALSE)</f>
        <v>0</v>
      </c>
      <c r="T4984" s="1224">
        <f>VLOOKUP($D4984,'NI-118'!$B$1:$W$2048,13,FALSE)</f>
        <v>0</v>
      </c>
      <c r="U4984" s="1224">
        <f>VLOOKUP($D4984,'NI-118'!$B$1:$W$2048,16,FALSE)</f>
        <v>0</v>
      </c>
      <c r="V4984" s="1224">
        <f>VLOOKUP($D4984,'NI-118'!$B$1:$W$2048,17,FALSE)</f>
        <v>0</v>
      </c>
      <c r="W4984" s="1224">
        <f>VLOOKUP($D4984,'NI-118'!$B$1:$W$2048,18,FALSE)</f>
        <v>0</v>
      </c>
      <c r="X4984" s="1224">
        <f>VLOOKUP($D4984,'NI-118'!$B$1:$W$2048,19,FALSE)</f>
        <v>0</v>
      </c>
    </row>
    <row r="4985" spans="1:24" ht="27" hidden="1">
      <c r="A4985" s="762"/>
      <c r="B4985" s="762"/>
      <c r="C4985" s="762"/>
      <c r="D4985" s="1222" t="s">
        <v>136</v>
      </c>
      <c r="E4985" s="1223">
        <v>118</v>
      </c>
      <c r="F4985" s="1202"/>
      <c r="G4985" s="1202"/>
      <c r="H4985" s="1202" t="s">
        <v>137</v>
      </c>
      <c r="I4985" s="1202" t="s">
        <v>53</v>
      </c>
      <c r="J4985" s="1202" t="s">
        <v>85</v>
      </c>
      <c r="K4985" s="1202" t="s">
        <v>85</v>
      </c>
      <c r="L4985" s="1202" t="s">
        <v>81</v>
      </c>
      <c r="M4985" s="1202" t="s">
        <v>138</v>
      </c>
      <c r="N4985" s="1203" t="s">
        <v>139</v>
      </c>
      <c r="O4985" s="1203" t="s">
        <v>73</v>
      </c>
      <c r="P4985" s="1203" t="s">
        <v>73</v>
      </c>
      <c r="Q4985" s="1203" t="s">
        <v>73</v>
      </c>
      <c r="R4985" s="1203" t="s">
        <v>73</v>
      </c>
      <c r="S4985" s="1224">
        <f>VLOOKUP($D4985,'NI-118'!$B$1:$W$2048,12,FALSE)</f>
        <v>0</v>
      </c>
      <c r="T4985" s="1224">
        <f>VLOOKUP($D4985,'NI-118'!$B$1:$W$2048,13,FALSE)</f>
        <v>0</v>
      </c>
      <c r="U4985" s="1224">
        <f>VLOOKUP($D4985,'NI-118'!$B$1:$W$2048,16,FALSE)</f>
        <v>0</v>
      </c>
      <c r="V4985" s="1224">
        <f>VLOOKUP($D4985,'NI-118'!$B$1:$W$2048,17,FALSE)</f>
        <v>0</v>
      </c>
      <c r="W4985" s="1224">
        <f>VLOOKUP($D4985,'NI-118'!$B$1:$W$2048,18,FALSE)</f>
        <v>0</v>
      </c>
      <c r="X4985" s="1224">
        <f>VLOOKUP($D4985,'NI-118'!$B$1:$W$2048,19,FALSE)</f>
        <v>0</v>
      </c>
    </row>
    <row r="4986" spans="1:24" hidden="1">
      <c r="A4986" s="762"/>
      <c r="B4986" s="762"/>
      <c r="C4986" s="762"/>
      <c r="D4986" s="1222" t="s">
        <v>140</v>
      </c>
      <c r="E4986" s="1223">
        <v>118</v>
      </c>
      <c r="F4986" s="1202"/>
      <c r="G4986" s="1202"/>
      <c r="H4986" s="1202" t="s">
        <v>141</v>
      </c>
      <c r="I4986" s="1202" t="s">
        <v>53</v>
      </c>
      <c r="J4986" s="1202" t="s">
        <v>142</v>
      </c>
      <c r="K4986" s="1202" t="s">
        <v>142</v>
      </c>
      <c r="L4986" s="1202" t="s">
        <v>143</v>
      </c>
      <c r="M4986" s="1202" t="s">
        <v>144</v>
      </c>
      <c r="N4986" s="1203" t="s">
        <v>145</v>
      </c>
      <c r="O4986" s="1203" t="s">
        <v>73</v>
      </c>
      <c r="P4986" s="1203" t="s">
        <v>73</v>
      </c>
      <c r="Q4986" s="1203" t="s">
        <v>73</v>
      </c>
      <c r="R4986" s="1203" t="s">
        <v>73</v>
      </c>
      <c r="S4986" s="1224">
        <f>VLOOKUP($D4986,'NI-118'!$B$1:$W$2048,12,FALSE)</f>
        <v>0</v>
      </c>
      <c r="T4986" s="1224">
        <f>VLOOKUP($D4986,'NI-118'!$B$1:$W$2048,13,FALSE)</f>
        <v>0</v>
      </c>
      <c r="U4986" s="1224">
        <f>VLOOKUP($D4986,'NI-118'!$B$1:$W$2048,16,FALSE)</f>
        <v>0</v>
      </c>
      <c r="V4986" s="1224">
        <f>VLOOKUP($D4986,'NI-118'!$B$1:$W$2048,17,FALSE)</f>
        <v>0</v>
      </c>
      <c r="W4986" s="1224">
        <f>VLOOKUP($D4986,'NI-118'!$B$1:$W$2048,18,FALSE)</f>
        <v>0</v>
      </c>
      <c r="X4986" s="1224">
        <f>VLOOKUP($D4986,'NI-118'!$B$1:$W$2048,19,FALSE)</f>
        <v>0</v>
      </c>
    </row>
    <row r="4987" spans="1:24" hidden="1">
      <c r="A4987" s="762"/>
      <c r="B4987" s="762"/>
      <c r="C4987" s="762"/>
      <c r="D4987" s="1222" t="s">
        <v>146</v>
      </c>
      <c r="E4987" s="1223">
        <v>118</v>
      </c>
      <c r="F4987" s="1202"/>
      <c r="G4987" s="1202"/>
      <c r="H4987" s="1202" t="s">
        <v>141</v>
      </c>
      <c r="I4987" s="1202" t="s">
        <v>53</v>
      </c>
      <c r="J4987" s="1202" t="s">
        <v>142</v>
      </c>
      <c r="K4987" s="1202" t="s">
        <v>142</v>
      </c>
      <c r="L4987" s="1202" t="s">
        <v>143</v>
      </c>
      <c r="M4987" s="1202" t="s">
        <v>144</v>
      </c>
      <c r="N4987" s="1203" t="s">
        <v>147</v>
      </c>
      <c r="O4987" s="1203" t="s">
        <v>73</v>
      </c>
      <c r="P4987" s="1203" t="s">
        <v>73</v>
      </c>
      <c r="Q4987" s="1203" t="s">
        <v>73</v>
      </c>
      <c r="R4987" s="1203" t="s">
        <v>73</v>
      </c>
      <c r="S4987" s="1224">
        <f>VLOOKUP($D4987,'NI-118'!$B$1:$W$2048,12,FALSE)</f>
        <v>0</v>
      </c>
      <c r="T4987" s="1224">
        <f>VLOOKUP($D4987,'NI-118'!$B$1:$W$2048,13,FALSE)</f>
        <v>0</v>
      </c>
      <c r="U4987" s="1224">
        <f>VLOOKUP($D4987,'NI-118'!$B$1:$W$2048,16,FALSE)</f>
        <v>0</v>
      </c>
      <c r="V4987" s="1224">
        <f>VLOOKUP($D4987,'NI-118'!$B$1:$W$2048,17,FALSE)</f>
        <v>0</v>
      </c>
      <c r="W4987" s="1224">
        <f>VLOOKUP($D4987,'NI-118'!$B$1:$W$2048,18,FALSE)</f>
        <v>0</v>
      </c>
      <c r="X4987" s="1224">
        <f>VLOOKUP($D4987,'NI-118'!$B$1:$W$2048,19,FALSE)</f>
        <v>0</v>
      </c>
    </row>
    <row r="4988" spans="1:24" hidden="1">
      <c r="A4988" s="762"/>
      <c r="B4988" s="762"/>
      <c r="C4988" s="762"/>
      <c r="D4988" s="1222" t="s">
        <v>148</v>
      </c>
      <c r="E4988" s="1223">
        <v>118</v>
      </c>
      <c r="F4988" s="1202"/>
      <c r="G4988" s="1202"/>
      <c r="H4988" s="1202" t="s">
        <v>141</v>
      </c>
      <c r="I4988" s="1202" t="s">
        <v>53</v>
      </c>
      <c r="J4988" s="1202" t="s">
        <v>142</v>
      </c>
      <c r="K4988" s="1202" t="s">
        <v>142</v>
      </c>
      <c r="L4988" s="1202" t="s">
        <v>143</v>
      </c>
      <c r="M4988" s="1202" t="s">
        <v>144</v>
      </c>
      <c r="N4988" s="1203" t="s">
        <v>149</v>
      </c>
      <c r="O4988" s="1203" t="s">
        <v>73</v>
      </c>
      <c r="P4988" s="1203" t="s">
        <v>73</v>
      </c>
      <c r="Q4988" s="1203" t="s">
        <v>73</v>
      </c>
      <c r="R4988" s="1203" t="s">
        <v>73</v>
      </c>
      <c r="S4988" s="1224">
        <f>VLOOKUP($D4988,'NI-118'!$B$1:$W$2048,12,FALSE)</f>
        <v>0</v>
      </c>
      <c r="T4988" s="1224">
        <f>VLOOKUP($D4988,'NI-118'!$B$1:$W$2048,13,FALSE)</f>
        <v>0</v>
      </c>
      <c r="U4988" s="1224">
        <f>VLOOKUP($D4988,'NI-118'!$B$1:$W$2048,16,FALSE)</f>
        <v>0</v>
      </c>
      <c r="V4988" s="1224">
        <f>VLOOKUP($D4988,'NI-118'!$B$1:$W$2048,17,FALSE)</f>
        <v>0</v>
      </c>
      <c r="W4988" s="1224">
        <f>VLOOKUP($D4988,'NI-118'!$B$1:$W$2048,18,FALSE)</f>
        <v>0</v>
      </c>
      <c r="X4988" s="1224">
        <f>VLOOKUP($D4988,'NI-118'!$B$1:$W$2048,19,FALSE)</f>
        <v>0</v>
      </c>
    </row>
    <row r="4989" spans="1:24" hidden="1">
      <c r="A4989" s="762"/>
      <c r="B4989" s="762"/>
      <c r="C4989" s="762"/>
      <c r="D4989" s="1222" t="s">
        <v>150</v>
      </c>
      <c r="E4989" s="1223">
        <v>118</v>
      </c>
      <c r="F4989" s="1202"/>
      <c r="G4989" s="1202"/>
      <c r="H4989" s="1202" t="s">
        <v>151</v>
      </c>
      <c r="I4989" s="1202" t="s">
        <v>53</v>
      </c>
      <c r="J4989" s="1202" t="s">
        <v>142</v>
      </c>
      <c r="K4989" s="1202" t="s">
        <v>142</v>
      </c>
      <c r="L4989" s="1202" t="s">
        <v>143</v>
      </c>
      <c r="M4989" s="1202" t="s">
        <v>144</v>
      </c>
      <c r="N4989" s="1203" t="s">
        <v>152</v>
      </c>
      <c r="O4989" s="1203" t="s">
        <v>73</v>
      </c>
      <c r="P4989" s="1203" t="s">
        <v>73</v>
      </c>
      <c r="Q4989" s="1203" t="s">
        <v>73</v>
      </c>
      <c r="R4989" s="1203" t="s">
        <v>73</v>
      </c>
      <c r="S4989" s="1224">
        <f>VLOOKUP($D4989,'NI-118'!$B$1:$W$2048,12,FALSE)</f>
        <v>0</v>
      </c>
      <c r="T4989" s="1224">
        <f>VLOOKUP($D4989,'NI-118'!$B$1:$W$2048,13,FALSE)</f>
        <v>0</v>
      </c>
      <c r="U4989" s="1224">
        <f>VLOOKUP($D4989,'NI-118'!$B$1:$W$2048,16,FALSE)</f>
        <v>0</v>
      </c>
      <c r="V4989" s="1224">
        <f>VLOOKUP($D4989,'NI-118'!$B$1:$W$2048,17,FALSE)</f>
        <v>0</v>
      </c>
      <c r="W4989" s="1224">
        <f>VLOOKUP($D4989,'NI-118'!$B$1:$W$2048,18,FALSE)</f>
        <v>0</v>
      </c>
      <c r="X4989" s="1224">
        <f>VLOOKUP($D4989,'NI-118'!$B$1:$W$2048,19,FALSE)</f>
        <v>0</v>
      </c>
    </row>
    <row r="4990" spans="1:24" hidden="1">
      <c r="A4990" s="762"/>
      <c r="B4990" s="762"/>
      <c r="C4990" s="762"/>
      <c r="D4990" s="1222" t="s">
        <v>153</v>
      </c>
      <c r="E4990" s="1223">
        <v>118</v>
      </c>
      <c r="F4990" s="1202"/>
      <c r="G4990" s="1202"/>
      <c r="H4990" s="1205" t="s">
        <v>154</v>
      </c>
      <c r="I4990" s="1202" t="s">
        <v>53</v>
      </c>
      <c r="J4990" s="1202" t="s">
        <v>142</v>
      </c>
      <c r="K4990" s="1202" t="s">
        <v>142</v>
      </c>
      <c r="L4990" s="1202" t="s">
        <v>143</v>
      </c>
      <c r="M4990" s="1202" t="s">
        <v>144</v>
      </c>
      <c r="N4990" s="1203" t="s">
        <v>155</v>
      </c>
      <c r="O4990" s="1203" t="s">
        <v>73</v>
      </c>
      <c r="P4990" s="1203" t="s">
        <v>73</v>
      </c>
      <c r="Q4990" s="1203" t="s">
        <v>73</v>
      </c>
      <c r="R4990" s="1203" t="s">
        <v>73</v>
      </c>
      <c r="S4990" s="1224">
        <f>VLOOKUP($D4990,'NI-118'!$B$1:$W$2048,12,FALSE)</f>
        <v>0</v>
      </c>
      <c r="T4990" s="1224">
        <f>VLOOKUP($D4990,'NI-118'!$B$1:$W$2048,13,FALSE)</f>
        <v>0</v>
      </c>
      <c r="U4990" s="1224">
        <f>VLOOKUP($D4990,'NI-118'!$B$1:$W$2048,16,FALSE)</f>
        <v>0</v>
      </c>
      <c r="V4990" s="1224">
        <f>VLOOKUP($D4990,'NI-118'!$B$1:$W$2048,17,FALSE)</f>
        <v>0</v>
      </c>
      <c r="W4990" s="1224">
        <f>VLOOKUP($D4990,'NI-118'!$B$1:$W$2048,18,FALSE)</f>
        <v>0</v>
      </c>
      <c r="X4990" s="1224">
        <f>VLOOKUP($D4990,'NI-118'!$B$1:$W$2048,19,FALSE)</f>
        <v>0</v>
      </c>
    </row>
    <row r="4991" spans="1:24" hidden="1">
      <c r="A4991" s="762"/>
      <c r="B4991" s="762"/>
      <c r="C4991" s="762"/>
      <c r="D4991" s="1222" t="s">
        <v>156</v>
      </c>
      <c r="E4991" s="1223">
        <v>118</v>
      </c>
      <c r="F4991" s="1202" t="s">
        <v>157</v>
      </c>
      <c r="G4991" s="1202"/>
      <c r="H4991" s="1202" t="s">
        <v>158</v>
      </c>
      <c r="I4991" s="1202" t="s">
        <v>53</v>
      </c>
      <c r="J4991" s="1202" t="s">
        <v>142</v>
      </c>
      <c r="K4991" s="1202" t="s">
        <v>142</v>
      </c>
      <c r="L4991" s="1202" t="s">
        <v>143</v>
      </c>
      <c r="M4991" s="1202" t="s">
        <v>159</v>
      </c>
      <c r="N4991" s="1203" t="s">
        <v>160</v>
      </c>
      <c r="O4991" s="1203" t="s">
        <v>73</v>
      </c>
      <c r="P4991" s="1203" t="s">
        <v>73</v>
      </c>
      <c r="Q4991" s="1203" t="s">
        <v>73</v>
      </c>
      <c r="R4991" s="1203" t="s">
        <v>73</v>
      </c>
      <c r="S4991" s="1224">
        <f>VLOOKUP($D4991,'NI-118'!$B$1:$W$2048,12,FALSE)</f>
        <v>0</v>
      </c>
      <c r="T4991" s="1224">
        <f>VLOOKUP($D4991,'NI-118'!$B$1:$W$2048,13,FALSE)</f>
        <v>0</v>
      </c>
      <c r="U4991" s="1224">
        <f>VLOOKUP($D4991,'NI-118'!$B$1:$W$2048,16,FALSE)</f>
        <v>37655</v>
      </c>
      <c r="V4991" s="1224">
        <f>VLOOKUP($D4991,'NI-118'!$B$1:$W$2048,17,FALSE)</f>
        <v>0</v>
      </c>
      <c r="W4991" s="1224">
        <f>VLOOKUP($D4991,'NI-118'!$B$1:$W$2048,18,FALSE)</f>
        <v>0</v>
      </c>
      <c r="X4991" s="1224">
        <f>VLOOKUP($D4991,'NI-118'!$B$1:$W$2048,19,FALSE)</f>
        <v>0</v>
      </c>
    </row>
    <row r="4992" spans="1:24" hidden="1">
      <c r="A4992" s="762"/>
      <c r="B4992" s="762"/>
      <c r="C4992" s="762"/>
      <c r="D4992" s="1222" t="s">
        <v>161</v>
      </c>
      <c r="E4992" s="1223">
        <v>118</v>
      </c>
      <c r="F4992" s="1202" t="s">
        <v>157</v>
      </c>
      <c r="G4992" s="1202"/>
      <c r="H4992" s="1202" t="s">
        <v>162</v>
      </c>
      <c r="I4992" s="1202" t="s">
        <v>53</v>
      </c>
      <c r="J4992" s="1202" t="s">
        <v>142</v>
      </c>
      <c r="K4992" s="1202" t="s">
        <v>142</v>
      </c>
      <c r="L4992" s="1202" t="s">
        <v>143</v>
      </c>
      <c r="M4992" s="1202" t="s">
        <v>159</v>
      </c>
      <c r="N4992" s="1203" t="s">
        <v>163</v>
      </c>
      <c r="O4992" s="1203" t="s">
        <v>73</v>
      </c>
      <c r="P4992" s="1203" t="s">
        <v>73</v>
      </c>
      <c r="Q4992" s="1203" t="s">
        <v>73</v>
      </c>
      <c r="R4992" s="1203" t="s">
        <v>73</v>
      </c>
      <c r="S4992" s="1224">
        <f>VLOOKUP($D4992,'NI-118'!$B$1:$W$2048,12,FALSE)</f>
        <v>0</v>
      </c>
      <c r="T4992" s="1224">
        <f>VLOOKUP($D4992,'NI-118'!$B$1:$W$2048,13,FALSE)</f>
        <v>0</v>
      </c>
      <c r="U4992" s="1224">
        <f>VLOOKUP($D4992,'NI-118'!$B$1:$W$2048,16,FALSE)</f>
        <v>0</v>
      </c>
      <c r="V4992" s="1224">
        <f>VLOOKUP($D4992,'NI-118'!$B$1:$W$2048,17,FALSE)</f>
        <v>0</v>
      </c>
      <c r="W4992" s="1224">
        <f>VLOOKUP($D4992,'NI-118'!$B$1:$W$2048,18,FALSE)</f>
        <v>0</v>
      </c>
      <c r="X4992" s="1224">
        <f>VLOOKUP($D4992,'NI-118'!$B$1:$W$2048,19,FALSE)</f>
        <v>0</v>
      </c>
    </row>
    <row r="4993" spans="1:24" hidden="1">
      <c r="A4993" s="762"/>
      <c r="B4993" s="762"/>
      <c r="C4993" s="762"/>
      <c r="D4993" s="1222" t="s">
        <v>164</v>
      </c>
      <c r="E4993" s="1223">
        <v>118</v>
      </c>
      <c r="F4993" s="1202"/>
      <c r="G4993" s="1202"/>
      <c r="H4993" s="1202" t="s">
        <v>165</v>
      </c>
      <c r="I4993" s="1202" t="s">
        <v>53</v>
      </c>
      <c r="J4993" s="1202" t="s">
        <v>142</v>
      </c>
      <c r="K4993" s="1202" t="s">
        <v>142</v>
      </c>
      <c r="L4993" s="1202" t="s">
        <v>143</v>
      </c>
      <c r="M4993" s="1202" t="s">
        <v>166</v>
      </c>
      <c r="N4993" s="1203" t="s">
        <v>167</v>
      </c>
      <c r="O4993" s="1203" t="s">
        <v>73</v>
      </c>
      <c r="P4993" s="1203" t="s">
        <v>73</v>
      </c>
      <c r="Q4993" s="1203" t="s">
        <v>73</v>
      </c>
      <c r="R4993" s="1203" t="s">
        <v>73</v>
      </c>
      <c r="S4993" s="1224">
        <f>VLOOKUP($D4993,'NI-118'!$B$1:$W$2048,12,FALSE)</f>
        <v>0</v>
      </c>
      <c r="T4993" s="1224">
        <f>VLOOKUP($D4993,'NI-118'!$B$1:$W$2048,13,FALSE)</f>
        <v>0</v>
      </c>
      <c r="U4993" s="1224">
        <f>VLOOKUP($D4993,'NI-118'!$B$1:$W$2048,16,FALSE)</f>
        <v>0</v>
      </c>
      <c r="V4993" s="1224">
        <f>VLOOKUP($D4993,'NI-118'!$B$1:$W$2048,17,FALSE)</f>
        <v>0</v>
      </c>
      <c r="W4993" s="1224">
        <f>VLOOKUP($D4993,'NI-118'!$B$1:$W$2048,18,FALSE)</f>
        <v>0</v>
      </c>
      <c r="X4993" s="1224">
        <f>VLOOKUP($D4993,'NI-118'!$B$1:$W$2048,19,FALSE)</f>
        <v>0</v>
      </c>
    </row>
    <row r="4994" spans="1:24" hidden="1">
      <c r="A4994" s="762"/>
      <c r="B4994" s="762"/>
      <c r="C4994" s="762"/>
      <c r="D4994" s="1222" t="s">
        <v>168</v>
      </c>
      <c r="E4994" s="1223">
        <v>118</v>
      </c>
      <c r="F4994" s="1202"/>
      <c r="G4994" s="1202"/>
      <c r="H4994" s="1202" t="s">
        <v>169</v>
      </c>
      <c r="I4994" s="1202" t="s">
        <v>53</v>
      </c>
      <c r="J4994" s="1202" t="s">
        <v>85</v>
      </c>
      <c r="K4994" s="1202" t="s">
        <v>85</v>
      </c>
      <c r="L4994" s="1202" t="s">
        <v>81</v>
      </c>
      <c r="M4994" s="1202" t="s">
        <v>170</v>
      </c>
      <c r="N4994" s="1203" t="s">
        <v>171</v>
      </c>
      <c r="O4994" s="1203" t="s">
        <v>73</v>
      </c>
      <c r="P4994" s="1203" t="s">
        <v>73</v>
      </c>
      <c r="Q4994" s="1203" t="s">
        <v>73</v>
      </c>
      <c r="R4994" s="1203" t="s">
        <v>73</v>
      </c>
      <c r="S4994" s="1224">
        <f>VLOOKUP($D4994,'NI-118'!$B$1:$W$2048,12,FALSE)</f>
        <v>0</v>
      </c>
      <c r="T4994" s="1224">
        <f>VLOOKUP($D4994,'NI-118'!$B$1:$W$2048,13,FALSE)</f>
        <v>0</v>
      </c>
      <c r="U4994" s="1224">
        <f>VLOOKUP($D4994,'NI-118'!$B$1:$W$2048,16,FALSE)</f>
        <v>0</v>
      </c>
      <c r="V4994" s="1224">
        <f>VLOOKUP($D4994,'NI-118'!$B$1:$W$2048,17,FALSE)</f>
        <v>0</v>
      </c>
      <c r="W4994" s="1224">
        <f>VLOOKUP($D4994,'NI-118'!$B$1:$W$2048,18,FALSE)</f>
        <v>0</v>
      </c>
      <c r="X4994" s="1224">
        <f>VLOOKUP($D4994,'NI-118'!$B$1:$W$2048,19,FALSE)</f>
        <v>0</v>
      </c>
    </row>
    <row r="4995" spans="1:24" hidden="1">
      <c r="A4995" s="762"/>
      <c r="B4995" s="762"/>
      <c r="C4995" s="762"/>
      <c r="D4995" s="1222" t="s">
        <v>172</v>
      </c>
      <c r="E4995" s="1223">
        <v>118</v>
      </c>
      <c r="F4995" s="1202"/>
      <c r="G4995" s="1202"/>
      <c r="H4995" s="1202" t="s">
        <v>169</v>
      </c>
      <c r="I4995" s="1202" t="s">
        <v>53</v>
      </c>
      <c r="J4995" s="1202" t="s">
        <v>142</v>
      </c>
      <c r="K4995" s="1202" t="s">
        <v>142</v>
      </c>
      <c r="L4995" s="1202" t="s">
        <v>143</v>
      </c>
      <c r="M4995" s="1202" t="s">
        <v>170</v>
      </c>
      <c r="N4995" s="1203" t="s">
        <v>173</v>
      </c>
      <c r="O4995" s="1203" t="s">
        <v>73</v>
      </c>
      <c r="P4995" s="1203" t="s">
        <v>73</v>
      </c>
      <c r="Q4995" s="1203" t="s">
        <v>73</v>
      </c>
      <c r="R4995" s="1203" t="s">
        <v>73</v>
      </c>
      <c r="S4995" s="1224">
        <f>VLOOKUP($D4995,'NI-118'!$B$1:$W$2048,12,FALSE)</f>
        <v>0</v>
      </c>
      <c r="T4995" s="1224">
        <f>VLOOKUP($D4995,'NI-118'!$B$1:$W$2048,13,FALSE)</f>
        <v>0</v>
      </c>
      <c r="U4995" s="1224">
        <f>VLOOKUP($D4995,'NI-118'!$B$1:$W$2048,16,FALSE)</f>
        <v>0</v>
      </c>
      <c r="V4995" s="1224">
        <f>VLOOKUP($D4995,'NI-118'!$B$1:$W$2048,17,FALSE)</f>
        <v>0</v>
      </c>
      <c r="W4995" s="1224">
        <f>VLOOKUP($D4995,'NI-118'!$B$1:$W$2048,18,FALSE)</f>
        <v>0</v>
      </c>
      <c r="X4995" s="1224">
        <f>VLOOKUP($D4995,'NI-118'!$B$1:$W$2048,19,FALSE)</f>
        <v>0</v>
      </c>
    </row>
    <row r="4996" spans="1:24" hidden="1">
      <c r="A4996" s="762"/>
      <c r="B4996" s="762"/>
      <c r="C4996" s="762"/>
      <c r="D4996" s="1222" t="s">
        <v>174</v>
      </c>
      <c r="E4996" s="1223">
        <v>118</v>
      </c>
      <c r="F4996" s="1202"/>
      <c r="G4996" s="1202"/>
      <c r="H4996" s="1202" t="s">
        <v>175</v>
      </c>
      <c r="I4996" s="1202" t="s">
        <v>53</v>
      </c>
      <c r="J4996" s="1202" t="s">
        <v>142</v>
      </c>
      <c r="K4996" s="1202" t="s">
        <v>142</v>
      </c>
      <c r="L4996" s="1202" t="s">
        <v>143</v>
      </c>
      <c r="M4996" s="1202" t="s">
        <v>176</v>
      </c>
      <c r="N4996" s="1203" t="s">
        <v>177</v>
      </c>
      <c r="O4996" s="1203" t="s">
        <v>73</v>
      </c>
      <c r="P4996" s="1203" t="s">
        <v>73</v>
      </c>
      <c r="Q4996" s="1203" t="s">
        <v>73</v>
      </c>
      <c r="R4996" s="1203" t="s">
        <v>73</v>
      </c>
      <c r="S4996" s="1224">
        <f>VLOOKUP($D4996,'NI-118'!$B$1:$W$2048,12,FALSE)</f>
        <v>0</v>
      </c>
      <c r="T4996" s="1224">
        <f>VLOOKUP($D4996,'NI-118'!$B$1:$W$2048,13,FALSE)</f>
        <v>0</v>
      </c>
      <c r="U4996" s="1224">
        <f>VLOOKUP($D4996,'NI-118'!$B$1:$W$2048,16,FALSE)</f>
        <v>0</v>
      </c>
      <c r="V4996" s="1224">
        <f>VLOOKUP($D4996,'NI-118'!$B$1:$W$2048,17,FALSE)</f>
        <v>0</v>
      </c>
      <c r="W4996" s="1224">
        <f>VLOOKUP($D4996,'NI-118'!$B$1:$W$2048,18,FALSE)</f>
        <v>0</v>
      </c>
      <c r="X4996" s="1224">
        <f>VLOOKUP($D4996,'NI-118'!$B$1:$W$2048,19,FALSE)</f>
        <v>0</v>
      </c>
    </row>
    <row r="4997" spans="1:24" hidden="1">
      <c r="A4997" s="762"/>
      <c r="B4997" s="762"/>
      <c r="C4997" s="762"/>
      <c r="D4997" s="1222" t="s">
        <v>178</v>
      </c>
      <c r="E4997" s="1223">
        <v>118</v>
      </c>
      <c r="F4997" s="1202"/>
      <c r="G4997" s="1202"/>
      <c r="H4997" s="1202" t="s">
        <v>169</v>
      </c>
      <c r="I4997" s="1202" t="s">
        <v>53</v>
      </c>
      <c r="J4997" s="1202" t="s">
        <v>85</v>
      </c>
      <c r="K4997" s="1202" t="s">
        <v>85</v>
      </c>
      <c r="L4997" s="1202" t="s">
        <v>81</v>
      </c>
      <c r="M4997" s="1202" t="s">
        <v>170</v>
      </c>
      <c r="N4997" s="1203" t="s">
        <v>179</v>
      </c>
      <c r="O4997" s="1203" t="s">
        <v>73</v>
      </c>
      <c r="P4997" s="1203" t="s">
        <v>73</v>
      </c>
      <c r="Q4997" s="1203" t="s">
        <v>73</v>
      </c>
      <c r="R4997" s="1203" t="s">
        <v>73</v>
      </c>
      <c r="S4997" s="1224">
        <f>VLOOKUP($D4997,'NI-118'!$B$1:$W$2048,12,FALSE)</f>
        <v>0</v>
      </c>
      <c r="T4997" s="1224">
        <f>VLOOKUP($D4997,'NI-118'!$B$1:$W$2048,13,FALSE)</f>
        <v>0</v>
      </c>
      <c r="U4997" s="1224">
        <f>VLOOKUP($D4997,'NI-118'!$B$1:$W$2048,16,FALSE)</f>
        <v>0</v>
      </c>
      <c r="V4997" s="1224">
        <f>VLOOKUP($D4997,'NI-118'!$B$1:$W$2048,17,FALSE)</f>
        <v>0</v>
      </c>
      <c r="W4997" s="1224">
        <f>VLOOKUP($D4997,'NI-118'!$B$1:$W$2048,18,FALSE)</f>
        <v>0</v>
      </c>
      <c r="X4997" s="1224">
        <f>VLOOKUP($D4997,'NI-118'!$B$1:$W$2048,19,FALSE)</f>
        <v>0</v>
      </c>
    </row>
    <row r="4998" spans="1:24" hidden="1">
      <c r="A4998" s="762"/>
      <c r="B4998" s="762"/>
      <c r="C4998" s="762"/>
      <c r="D4998" s="1222" t="s">
        <v>180</v>
      </c>
      <c r="E4998" s="1223">
        <v>118</v>
      </c>
      <c r="F4998" s="1202"/>
      <c r="G4998" s="1202"/>
      <c r="H4998" s="1205" t="s">
        <v>169</v>
      </c>
      <c r="I4998" s="1202" t="s">
        <v>53</v>
      </c>
      <c r="J4998" s="1202" t="s">
        <v>142</v>
      </c>
      <c r="K4998" s="1202" t="s">
        <v>142</v>
      </c>
      <c r="L4998" s="1202" t="s">
        <v>143</v>
      </c>
      <c r="M4998" s="1202" t="s">
        <v>170</v>
      </c>
      <c r="N4998" s="1203" t="s">
        <v>181</v>
      </c>
      <c r="O4998" s="1203" t="s">
        <v>73</v>
      </c>
      <c r="P4998" s="1203" t="s">
        <v>73</v>
      </c>
      <c r="Q4998" s="1203" t="s">
        <v>73</v>
      </c>
      <c r="R4998" s="1203" t="s">
        <v>73</v>
      </c>
      <c r="S4998" s="1224">
        <f>VLOOKUP($D4998,'NI-118'!$B$1:$W$2048,12,FALSE)</f>
        <v>0</v>
      </c>
      <c r="T4998" s="1224">
        <f>VLOOKUP($D4998,'NI-118'!$B$1:$W$2048,13,FALSE)</f>
        <v>0</v>
      </c>
      <c r="U4998" s="1224">
        <f>VLOOKUP($D4998,'NI-118'!$B$1:$W$2048,16,FALSE)</f>
        <v>0</v>
      </c>
      <c r="V4998" s="1224">
        <f>VLOOKUP($D4998,'NI-118'!$B$1:$W$2048,17,FALSE)</f>
        <v>0</v>
      </c>
      <c r="W4998" s="1224">
        <f>VLOOKUP($D4998,'NI-118'!$B$1:$W$2048,18,FALSE)</f>
        <v>0</v>
      </c>
      <c r="X4998" s="1224">
        <f>VLOOKUP($D4998,'NI-118'!$B$1:$W$2048,19,FALSE)</f>
        <v>0</v>
      </c>
    </row>
    <row r="4999" spans="1:24" hidden="1">
      <c r="A4999" s="762"/>
      <c r="B4999" s="762"/>
      <c r="C4999" s="762"/>
      <c r="D4999" s="1222" t="s">
        <v>182</v>
      </c>
      <c r="E4999" s="1223">
        <v>118</v>
      </c>
      <c r="F4999" s="1202"/>
      <c r="G4999" s="1202"/>
      <c r="H4999" s="1205"/>
      <c r="I4999" s="1202" t="s">
        <v>53</v>
      </c>
      <c r="J4999" s="1202"/>
      <c r="K4999" s="1202"/>
      <c r="L4999" s="1202"/>
      <c r="M4999" s="1202" t="s">
        <v>124</v>
      </c>
      <c r="N4999" s="1203" t="s">
        <v>183</v>
      </c>
      <c r="O4999" s="1203" t="s">
        <v>73</v>
      </c>
      <c r="P4999" s="1203" t="s">
        <v>73</v>
      </c>
      <c r="Q4999" s="1203" t="s">
        <v>73</v>
      </c>
      <c r="R4999" s="1203" t="s">
        <v>73</v>
      </c>
      <c r="S4999" s="1224">
        <f>VLOOKUP($D4999,'NI-118'!$B$1:$W$2048,12,FALSE)</f>
        <v>0</v>
      </c>
      <c r="T4999" s="1224">
        <f>VLOOKUP($D4999,'NI-118'!$B$1:$W$2048,13,FALSE)</f>
        <v>0</v>
      </c>
      <c r="U4999" s="1224">
        <f>VLOOKUP($D4999,'NI-118'!$B$1:$W$2048,16,FALSE)</f>
        <v>0</v>
      </c>
      <c r="V4999" s="1224">
        <f>VLOOKUP($D4999,'NI-118'!$B$1:$W$2048,17,FALSE)</f>
        <v>0</v>
      </c>
      <c r="W4999" s="1224">
        <f>VLOOKUP($D4999,'NI-118'!$B$1:$W$2048,18,FALSE)</f>
        <v>0</v>
      </c>
      <c r="X4999" s="1224">
        <f>VLOOKUP($D4999,'NI-118'!$B$1:$W$2048,19,FALSE)</f>
        <v>0</v>
      </c>
    </row>
    <row r="5000" spans="1:24" hidden="1">
      <c r="A5000" s="762"/>
      <c r="B5000" s="762"/>
      <c r="C5000" s="762"/>
      <c r="D5000" s="1222" t="s">
        <v>184</v>
      </c>
      <c r="E5000" s="1223">
        <v>118</v>
      </c>
      <c r="F5000" s="1202"/>
      <c r="G5000" s="1202"/>
      <c r="H5000" s="1205"/>
      <c r="I5000" s="1202" t="s">
        <v>53</v>
      </c>
      <c r="J5000" s="1202"/>
      <c r="K5000" s="1202"/>
      <c r="L5000" s="1202"/>
      <c r="M5000" s="1202" t="s">
        <v>124</v>
      </c>
      <c r="N5000" s="1203" t="s">
        <v>185</v>
      </c>
      <c r="O5000" s="1203" t="s">
        <v>73</v>
      </c>
      <c r="P5000" s="1203" t="s">
        <v>73</v>
      </c>
      <c r="Q5000" s="1203" t="s">
        <v>73</v>
      </c>
      <c r="R5000" s="1203" t="s">
        <v>73</v>
      </c>
      <c r="S5000" s="1224">
        <f>VLOOKUP($D5000,'NI-118'!$B$1:$W$2048,12,FALSE)</f>
        <v>0</v>
      </c>
      <c r="T5000" s="1224">
        <f>VLOOKUP($D5000,'NI-118'!$B$1:$W$2048,13,FALSE)</f>
        <v>0</v>
      </c>
      <c r="U5000" s="1224">
        <f>VLOOKUP($D5000,'NI-118'!$B$1:$W$2048,16,FALSE)</f>
        <v>0</v>
      </c>
      <c r="V5000" s="1224">
        <f>VLOOKUP($D5000,'NI-118'!$B$1:$W$2048,17,FALSE)</f>
        <v>0</v>
      </c>
      <c r="W5000" s="1224">
        <f>VLOOKUP($D5000,'NI-118'!$B$1:$W$2048,18,FALSE)</f>
        <v>0</v>
      </c>
      <c r="X5000" s="1224">
        <f>VLOOKUP($D5000,'NI-118'!$B$1:$W$2048,19,FALSE)</f>
        <v>0</v>
      </c>
    </row>
    <row r="5001" spans="1:24" hidden="1">
      <c r="A5001" s="762"/>
      <c r="B5001" s="762"/>
      <c r="C5001" s="762"/>
      <c r="D5001" s="1222" t="s">
        <v>186</v>
      </c>
      <c r="E5001" s="1223">
        <v>118</v>
      </c>
      <c r="F5001" s="1202"/>
      <c r="G5001" s="1202"/>
      <c r="H5001" s="1205"/>
      <c r="I5001" s="1202" t="s">
        <v>53</v>
      </c>
      <c r="J5001" s="1202"/>
      <c r="K5001" s="1202"/>
      <c r="L5001" s="1202"/>
      <c r="M5001" s="1202" t="s">
        <v>124</v>
      </c>
      <c r="N5001" s="1203" t="s">
        <v>187</v>
      </c>
      <c r="O5001" s="1203" t="s">
        <v>73</v>
      </c>
      <c r="P5001" s="1203" t="s">
        <v>73</v>
      </c>
      <c r="Q5001" s="1203" t="s">
        <v>73</v>
      </c>
      <c r="R5001" s="1203" t="s">
        <v>73</v>
      </c>
      <c r="S5001" s="1224">
        <f>VLOOKUP($D5001,'NI-118'!$B$1:$W$2048,12,FALSE)</f>
        <v>0</v>
      </c>
      <c r="T5001" s="1224">
        <f>VLOOKUP($D5001,'NI-118'!$B$1:$W$2048,13,FALSE)</f>
        <v>0</v>
      </c>
      <c r="U5001" s="1224">
        <f>VLOOKUP($D5001,'NI-118'!$B$1:$W$2048,16,FALSE)</f>
        <v>0</v>
      </c>
      <c r="V5001" s="1224">
        <f>VLOOKUP($D5001,'NI-118'!$B$1:$W$2048,17,FALSE)</f>
        <v>0</v>
      </c>
      <c r="W5001" s="1224">
        <f>VLOOKUP($D5001,'NI-118'!$B$1:$W$2048,18,FALSE)</f>
        <v>0</v>
      </c>
      <c r="X5001" s="1224">
        <f>VLOOKUP($D5001,'NI-118'!$B$1:$W$2048,19,FALSE)</f>
        <v>0</v>
      </c>
    </row>
    <row r="5002" spans="1:24" ht="27" hidden="1">
      <c r="A5002" s="762"/>
      <c r="B5002" s="762"/>
      <c r="C5002" s="762"/>
      <c r="D5002" s="1222" t="s">
        <v>188</v>
      </c>
      <c r="E5002" s="1223">
        <v>118</v>
      </c>
      <c r="F5002" s="1202"/>
      <c r="G5002" s="1202"/>
      <c r="H5002" s="1205"/>
      <c r="I5002" s="1202" t="s">
        <v>53</v>
      </c>
      <c r="J5002" s="1202"/>
      <c r="K5002" s="1202"/>
      <c r="L5002" s="1202"/>
      <c r="M5002" s="1202" t="s">
        <v>124</v>
      </c>
      <c r="N5002" s="1203" t="s">
        <v>189</v>
      </c>
      <c r="O5002" s="1203" t="s">
        <v>73</v>
      </c>
      <c r="P5002" s="1203" t="s">
        <v>73</v>
      </c>
      <c r="Q5002" s="1203" t="s">
        <v>73</v>
      </c>
      <c r="R5002" s="1203" t="s">
        <v>73</v>
      </c>
      <c r="S5002" s="1224">
        <f>VLOOKUP($D5002,'NI-118'!$B$1:$W$2048,12,FALSE)</f>
        <v>0</v>
      </c>
      <c r="T5002" s="1224">
        <f>VLOOKUP($D5002,'NI-118'!$B$1:$W$2048,13,FALSE)</f>
        <v>0</v>
      </c>
      <c r="U5002" s="1224">
        <f>VLOOKUP($D5002,'NI-118'!$B$1:$W$2048,16,FALSE)</f>
        <v>0</v>
      </c>
      <c r="V5002" s="1224">
        <f>VLOOKUP($D5002,'NI-118'!$B$1:$W$2048,17,FALSE)</f>
        <v>0</v>
      </c>
      <c r="W5002" s="1224">
        <f>VLOOKUP($D5002,'NI-118'!$B$1:$W$2048,18,FALSE)</f>
        <v>0</v>
      </c>
      <c r="X5002" s="1224">
        <f>VLOOKUP($D5002,'NI-118'!$B$1:$W$2048,19,FALSE)</f>
        <v>0</v>
      </c>
    </row>
    <row r="5003" spans="1:24" hidden="1">
      <c r="A5003" s="762"/>
      <c r="B5003" s="762"/>
      <c r="C5003" s="762"/>
      <c r="D5003" s="1222" t="s">
        <v>190</v>
      </c>
      <c r="E5003" s="1223">
        <v>118</v>
      </c>
      <c r="F5003" s="1202"/>
      <c r="G5003" s="1202"/>
      <c r="H5003" s="1205"/>
      <c r="I5003" s="1202" t="s">
        <v>53</v>
      </c>
      <c r="J5003" s="1202"/>
      <c r="K5003" s="1202"/>
      <c r="L5003" s="1202"/>
      <c r="M5003" s="1202" t="s">
        <v>124</v>
      </c>
      <c r="N5003" s="1203" t="s">
        <v>191</v>
      </c>
      <c r="O5003" s="1203" t="s">
        <v>73</v>
      </c>
      <c r="P5003" s="1203" t="s">
        <v>73</v>
      </c>
      <c r="Q5003" s="1203" t="s">
        <v>73</v>
      </c>
      <c r="R5003" s="1203" t="s">
        <v>73</v>
      </c>
      <c r="S5003" s="1224">
        <f>VLOOKUP($D5003,'NI-118'!$B$1:$W$2048,12,FALSE)</f>
        <v>0</v>
      </c>
      <c r="T5003" s="1224">
        <f>VLOOKUP($D5003,'NI-118'!$B$1:$W$2048,13,FALSE)</f>
        <v>0</v>
      </c>
      <c r="U5003" s="1224">
        <f>VLOOKUP($D5003,'NI-118'!$B$1:$W$2048,16,FALSE)</f>
        <v>0</v>
      </c>
      <c r="V5003" s="1224">
        <f>VLOOKUP($D5003,'NI-118'!$B$1:$W$2048,17,FALSE)</f>
        <v>0</v>
      </c>
      <c r="W5003" s="1224">
        <f>VLOOKUP($D5003,'NI-118'!$B$1:$W$2048,18,FALSE)</f>
        <v>0</v>
      </c>
      <c r="X5003" s="1224">
        <f>VLOOKUP($D5003,'NI-118'!$B$1:$W$2048,19,FALSE)</f>
        <v>0</v>
      </c>
    </row>
    <row r="5004" spans="1:24" ht="27" hidden="1">
      <c r="A5004" s="762"/>
      <c r="B5004" s="762"/>
      <c r="C5004" s="762"/>
      <c r="D5004" s="1222" t="s">
        <v>192</v>
      </c>
      <c r="E5004" s="1223">
        <v>118</v>
      </c>
      <c r="F5004" s="1202"/>
      <c r="G5004" s="1202"/>
      <c r="H5004" s="1205"/>
      <c r="I5004" s="1202" t="s">
        <v>53</v>
      </c>
      <c r="J5004" s="1202"/>
      <c r="K5004" s="1202"/>
      <c r="L5004" s="1202"/>
      <c r="M5004" s="1202" t="s">
        <v>124</v>
      </c>
      <c r="N5004" s="1203" t="s">
        <v>193</v>
      </c>
      <c r="O5004" s="1203" t="s">
        <v>73</v>
      </c>
      <c r="P5004" s="1203" t="s">
        <v>73</v>
      </c>
      <c r="Q5004" s="1203" t="s">
        <v>73</v>
      </c>
      <c r="R5004" s="1203" t="s">
        <v>73</v>
      </c>
      <c r="S5004" s="1224">
        <f>VLOOKUP($D5004,'NI-118'!$B$1:$W$2048,12,FALSE)</f>
        <v>0</v>
      </c>
      <c r="T5004" s="1224">
        <f>VLOOKUP($D5004,'NI-118'!$B$1:$W$2048,13,FALSE)</f>
        <v>0</v>
      </c>
      <c r="U5004" s="1224">
        <f>VLOOKUP($D5004,'NI-118'!$B$1:$W$2048,16,FALSE)</f>
        <v>0</v>
      </c>
      <c r="V5004" s="1224">
        <f>VLOOKUP($D5004,'NI-118'!$B$1:$W$2048,17,FALSE)</f>
        <v>0</v>
      </c>
      <c r="W5004" s="1224">
        <f>VLOOKUP($D5004,'NI-118'!$B$1:$W$2048,18,FALSE)</f>
        <v>0</v>
      </c>
      <c r="X5004" s="1224">
        <f>VLOOKUP($D5004,'NI-118'!$B$1:$W$2048,19,FALSE)</f>
        <v>0</v>
      </c>
    </row>
    <row r="5005" spans="1:24" hidden="1">
      <c r="A5005" s="762"/>
      <c r="B5005" s="762"/>
      <c r="C5005" s="762"/>
      <c r="D5005" s="1222" t="s">
        <v>194</v>
      </c>
      <c r="E5005" s="1223">
        <v>118</v>
      </c>
      <c r="F5005" s="1202"/>
      <c r="G5005" s="1202"/>
      <c r="H5005" s="1205"/>
      <c r="I5005" s="1202" t="s">
        <v>53</v>
      </c>
      <c r="J5005" s="1202"/>
      <c r="K5005" s="1202"/>
      <c r="L5005" s="1202"/>
      <c r="M5005" s="1202" t="s">
        <v>124</v>
      </c>
      <c r="N5005" s="1203" t="s">
        <v>195</v>
      </c>
      <c r="O5005" s="1203" t="s">
        <v>73</v>
      </c>
      <c r="P5005" s="1203" t="s">
        <v>73</v>
      </c>
      <c r="Q5005" s="1203" t="s">
        <v>73</v>
      </c>
      <c r="R5005" s="1203" t="s">
        <v>73</v>
      </c>
      <c r="S5005" s="1224">
        <f>VLOOKUP($D5005,'NI-118'!$B$1:$W$2048,12,FALSE)</f>
        <v>0</v>
      </c>
      <c r="T5005" s="1224">
        <f>VLOOKUP($D5005,'NI-118'!$B$1:$W$2048,13,FALSE)</f>
        <v>0</v>
      </c>
      <c r="U5005" s="1224">
        <f>VLOOKUP($D5005,'NI-118'!$B$1:$W$2048,16,FALSE)</f>
        <v>0</v>
      </c>
      <c r="V5005" s="1224">
        <f>VLOOKUP($D5005,'NI-118'!$B$1:$W$2048,17,FALSE)</f>
        <v>0</v>
      </c>
      <c r="W5005" s="1224">
        <f>VLOOKUP($D5005,'NI-118'!$B$1:$W$2048,18,FALSE)</f>
        <v>0</v>
      </c>
      <c r="X5005" s="1224">
        <f>VLOOKUP($D5005,'NI-118'!$B$1:$W$2048,19,FALSE)</f>
        <v>0</v>
      </c>
    </row>
    <row r="5006" spans="1:24" hidden="1">
      <c r="A5006" s="762"/>
      <c r="B5006" s="762"/>
      <c r="C5006" s="762"/>
      <c r="D5006" s="1222" t="s">
        <v>196</v>
      </c>
      <c r="E5006" s="1223">
        <v>118</v>
      </c>
      <c r="F5006" s="1202"/>
      <c r="G5006" s="1202"/>
      <c r="H5006" s="1205"/>
      <c r="I5006" s="1202" t="s">
        <v>53</v>
      </c>
      <c r="J5006" s="1202"/>
      <c r="K5006" s="1202"/>
      <c r="L5006" s="1202"/>
      <c r="M5006" s="1202" t="s">
        <v>120</v>
      </c>
      <c r="N5006" s="1203" t="s">
        <v>197</v>
      </c>
      <c r="O5006" s="1203" t="s">
        <v>73</v>
      </c>
      <c r="P5006" s="1203" t="s">
        <v>73</v>
      </c>
      <c r="Q5006" s="1203" t="s">
        <v>73</v>
      </c>
      <c r="R5006" s="1203" t="s">
        <v>73</v>
      </c>
      <c r="S5006" s="1224">
        <f>VLOOKUP($D5006,'NI-118'!$B$1:$W$2048,12,FALSE)</f>
        <v>0</v>
      </c>
      <c r="T5006" s="1224">
        <f>VLOOKUP($D5006,'NI-118'!$B$1:$W$2048,13,FALSE)</f>
        <v>0</v>
      </c>
      <c r="U5006" s="1224">
        <f>VLOOKUP($D5006,'NI-118'!$B$1:$W$2048,16,FALSE)</f>
        <v>0</v>
      </c>
      <c r="V5006" s="1224">
        <f>VLOOKUP($D5006,'NI-118'!$B$1:$W$2048,17,FALSE)</f>
        <v>0</v>
      </c>
      <c r="W5006" s="1224">
        <f>VLOOKUP($D5006,'NI-118'!$B$1:$W$2048,18,FALSE)</f>
        <v>0</v>
      </c>
      <c r="X5006" s="1224">
        <f>VLOOKUP($D5006,'NI-118'!$B$1:$W$2048,19,FALSE)</f>
        <v>0</v>
      </c>
    </row>
    <row r="5007" spans="1:24" ht="27" hidden="1">
      <c r="A5007" s="762"/>
      <c r="B5007" s="762"/>
      <c r="C5007" s="762"/>
      <c r="D5007" s="1222" t="s">
        <v>198</v>
      </c>
      <c r="E5007" s="1223">
        <v>118</v>
      </c>
      <c r="F5007" s="1202"/>
      <c r="G5007" s="1202"/>
      <c r="H5007" s="1205"/>
      <c r="I5007" s="1202" t="s">
        <v>53</v>
      </c>
      <c r="J5007" s="1202"/>
      <c r="K5007" s="1202"/>
      <c r="L5007" s="1202"/>
      <c r="M5007" s="1202" t="s">
        <v>120</v>
      </c>
      <c r="N5007" s="1203" t="s">
        <v>199</v>
      </c>
      <c r="O5007" s="1203" t="s">
        <v>73</v>
      </c>
      <c r="P5007" s="1203" t="s">
        <v>73</v>
      </c>
      <c r="Q5007" s="1203" t="s">
        <v>73</v>
      </c>
      <c r="R5007" s="1203" t="s">
        <v>73</v>
      </c>
      <c r="S5007" s="1224">
        <f>VLOOKUP($D5007,'NI-118'!$B$1:$W$2048,12,FALSE)</f>
        <v>0</v>
      </c>
      <c r="T5007" s="1224">
        <f>VLOOKUP($D5007,'NI-118'!$B$1:$W$2048,13,FALSE)</f>
        <v>0</v>
      </c>
      <c r="U5007" s="1224">
        <f>VLOOKUP($D5007,'NI-118'!$B$1:$W$2048,16,FALSE)</f>
        <v>0</v>
      </c>
      <c r="V5007" s="1224">
        <f>VLOOKUP($D5007,'NI-118'!$B$1:$W$2048,17,FALSE)</f>
        <v>0</v>
      </c>
      <c r="W5007" s="1224">
        <f>VLOOKUP($D5007,'NI-118'!$B$1:$W$2048,18,FALSE)</f>
        <v>0</v>
      </c>
      <c r="X5007" s="1224">
        <f>VLOOKUP($D5007,'NI-118'!$B$1:$W$2048,19,FALSE)</f>
        <v>0</v>
      </c>
    </row>
    <row r="5008" spans="1:24" ht="27" hidden="1">
      <c r="A5008" s="762"/>
      <c r="B5008" s="762"/>
      <c r="C5008" s="762"/>
      <c r="D5008" s="1222" t="s">
        <v>200</v>
      </c>
      <c r="E5008" s="1223">
        <v>118</v>
      </c>
      <c r="F5008" s="1202"/>
      <c r="G5008" s="1202"/>
      <c r="H5008" s="1205"/>
      <c r="I5008" s="1202" t="s">
        <v>53</v>
      </c>
      <c r="J5008" s="1202"/>
      <c r="K5008" s="1202"/>
      <c r="L5008" s="1202"/>
      <c r="M5008" s="1202" t="s">
        <v>120</v>
      </c>
      <c r="N5008" s="1203" t="s">
        <v>201</v>
      </c>
      <c r="O5008" s="1203" t="s">
        <v>73</v>
      </c>
      <c r="P5008" s="1203" t="s">
        <v>73</v>
      </c>
      <c r="Q5008" s="1203" t="s">
        <v>73</v>
      </c>
      <c r="R5008" s="1203" t="s">
        <v>73</v>
      </c>
      <c r="S5008" s="1224">
        <f>VLOOKUP($D5008,'NI-118'!$B$1:$W$2048,12,FALSE)</f>
        <v>0</v>
      </c>
      <c r="T5008" s="1224">
        <f>VLOOKUP($D5008,'NI-118'!$B$1:$W$2048,13,FALSE)</f>
        <v>0</v>
      </c>
      <c r="U5008" s="1224">
        <f>VLOOKUP($D5008,'NI-118'!$B$1:$W$2048,16,FALSE)</f>
        <v>0</v>
      </c>
      <c r="V5008" s="1224">
        <f>VLOOKUP($D5008,'NI-118'!$B$1:$W$2048,17,FALSE)</f>
        <v>0</v>
      </c>
      <c r="W5008" s="1224">
        <f>VLOOKUP($D5008,'NI-118'!$B$1:$W$2048,18,FALSE)</f>
        <v>0</v>
      </c>
      <c r="X5008" s="1224">
        <f>VLOOKUP($D5008,'NI-118'!$B$1:$W$2048,19,FALSE)</f>
        <v>0</v>
      </c>
    </row>
    <row r="5009" spans="1:24" ht="27" hidden="1">
      <c r="A5009" s="762"/>
      <c r="B5009" s="762"/>
      <c r="C5009" s="762"/>
      <c r="D5009" s="1222" t="s">
        <v>202</v>
      </c>
      <c r="E5009" s="1223">
        <v>118</v>
      </c>
      <c r="F5009" s="1202"/>
      <c r="G5009" s="1202"/>
      <c r="H5009" s="1205"/>
      <c r="I5009" s="1202" t="s">
        <v>53</v>
      </c>
      <c r="J5009" s="1202"/>
      <c r="K5009" s="1202"/>
      <c r="L5009" s="1202"/>
      <c r="M5009" s="1202" t="s">
        <v>120</v>
      </c>
      <c r="N5009" s="1203" t="s">
        <v>203</v>
      </c>
      <c r="O5009" s="1203" t="s">
        <v>73</v>
      </c>
      <c r="P5009" s="1203" t="s">
        <v>73</v>
      </c>
      <c r="Q5009" s="1203" t="s">
        <v>73</v>
      </c>
      <c r="R5009" s="1203" t="s">
        <v>73</v>
      </c>
      <c r="S5009" s="1224">
        <f>VLOOKUP($D5009,'NI-118'!$B$1:$W$2048,12,FALSE)</f>
        <v>0</v>
      </c>
      <c r="T5009" s="1224">
        <f>VLOOKUP($D5009,'NI-118'!$B$1:$W$2048,13,FALSE)</f>
        <v>0</v>
      </c>
      <c r="U5009" s="1224">
        <f>VLOOKUP($D5009,'NI-118'!$B$1:$W$2048,16,FALSE)</f>
        <v>0</v>
      </c>
      <c r="V5009" s="1224">
        <f>VLOOKUP($D5009,'NI-118'!$B$1:$W$2048,17,FALSE)</f>
        <v>0</v>
      </c>
      <c r="W5009" s="1224">
        <f>VLOOKUP($D5009,'NI-118'!$B$1:$W$2048,18,FALSE)</f>
        <v>0</v>
      </c>
      <c r="X5009" s="1224">
        <f>VLOOKUP($D5009,'NI-118'!$B$1:$W$2048,19,FALSE)</f>
        <v>0</v>
      </c>
    </row>
    <row r="5010" spans="1:24" ht="27" hidden="1">
      <c r="A5010" s="762"/>
      <c r="B5010" s="762"/>
      <c r="C5010" s="762"/>
      <c r="D5010" s="1222" t="s">
        <v>204</v>
      </c>
      <c r="E5010" s="1223">
        <v>118</v>
      </c>
      <c r="F5010" s="1202"/>
      <c r="G5010" s="1202"/>
      <c r="H5010" s="1205"/>
      <c r="I5010" s="1202" t="s">
        <v>53</v>
      </c>
      <c r="J5010" s="1202"/>
      <c r="K5010" s="1202"/>
      <c r="L5010" s="1202"/>
      <c r="M5010" s="1202" t="s">
        <v>120</v>
      </c>
      <c r="N5010" s="1203" t="s">
        <v>205</v>
      </c>
      <c r="O5010" s="1203" t="s">
        <v>73</v>
      </c>
      <c r="P5010" s="1203" t="s">
        <v>73</v>
      </c>
      <c r="Q5010" s="1203" t="s">
        <v>73</v>
      </c>
      <c r="R5010" s="1203" t="s">
        <v>73</v>
      </c>
      <c r="S5010" s="1224">
        <f>VLOOKUP($D5010,'NI-118'!$B$1:$W$2048,12,FALSE)</f>
        <v>0</v>
      </c>
      <c r="T5010" s="1224">
        <f>VLOOKUP($D5010,'NI-118'!$B$1:$W$2048,13,FALSE)</f>
        <v>0</v>
      </c>
      <c r="U5010" s="1224">
        <f>VLOOKUP($D5010,'NI-118'!$B$1:$W$2048,16,FALSE)</f>
        <v>0</v>
      </c>
      <c r="V5010" s="1224">
        <f>VLOOKUP($D5010,'NI-118'!$B$1:$W$2048,17,FALSE)</f>
        <v>0</v>
      </c>
      <c r="W5010" s="1224">
        <f>VLOOKUP($D5010,'NI-118'!$B$1:$W$2048,18,FALSE)</f>
        <v>0</v>
      </c>
      <c r="X5010" s="1224">
        <f>VLOOKUP($D5010,'NI-118'!$B$1:$W$2048,19,FALSE)</f>
        <v>0</v>
      </c>
    </row>
    <row r="5011" spans="1:24" hidden="1">
      <c r="A5011" s="762"/>
      <c r="B5011" s="762"/>
      <c r="C5011" s="762"/>
      <c r="D5011" s="1222" t="s">
        <v>206</v>
      </c>
      <c r="E5011" s="1223">
        <v>118</v>
      </c>
      <c r="F5011" s="1202"/>
      <c r="G5011" s="1202"/>
      <c r="H5011" s="1205"/>
      <c r="I5011" s="1202" t="s">
        <v>53</v>
      </c>
      <c r="J5011" s="1202"/>
      <c r="K5011" s="1202"/>
      <c r="L5011" s="1202"/>
      <c r="M5011" s="1202" t="s">
        <v>120</v>
      </c>
      <c r="N5011" s="1203" t="s">
        <v>207</v>
      </c>
      <c r="O5011" s="1203" t="s">
        <v>73</v>
      </c>
      <c r="P5011" s="1203" t="s">
        <v>73</v>
      </c>
      <c r="Q5011" s="1203" t="s">
        <v>73</v>
      </c>
      <c r="R5011" s="1203" t="s">
        <v>73</v>
      </c>
      <c r="S5011" s="1224">
        <f>VLOOKUP($D5011,'NI-118'!$B$1:$W$2048,12,FALSE)</f>
        <v>0</v>
      </c>
      <c r="T5011" s="1224">
        <f>VLOOKUP($D5011,'NI-118'!$B$1:$W$2048,13,FALSE)</f>
        <v>0</v>
      </c>
      <c r="U5011" s="1224">
        <f>VLOOKUP($D5011,'NI-118'!$B$1:$W$2048,16,FALSE)</f>
        <v>0</v>
      </c>
      <c r="V5011" s="1224">
        <f>VLOOKUP($D5011,'NI-118'!$B$1:$W$2048,17,FALSE)</f>
        <v>0</v>
      </c>
      <c r="W5011" s="1224">
        <f>VLOOKUP($D5011,'NI-118'!$B$1:$W$2048,18,FALSE)</f>
        <v>0</v>
      </c>
      <c r="X5011" s="1224">
        <f>VLOOKUP($D5011,'NI-118'!$B$1:$W$2048,19,FALSE)</f>
        <v>0</v>
      </c>
    </row>
    <row r="5012" spans="1:24" hidden="1">
      <c r="A5012" s="762"/>
      <c r="B5012" s="762"/>
      <c r="C5012" s="762"/>
      <c r="D5012" s="1222" t="s">
        <v>208</v>
      </c>
      <c r="E5012" s="1223">
        <v>118</v>
      </c>
      <c r="F5012" s="1202"/>
      <c r="G5012" s="1202"/>
      <c r="H5012" s="1205"/>
      <c r="I5012" s="1202" t="s">
        <v>53</v>
      </c>
      <c r="J5012" s="1202"/>
      <c r="K5012" s="1202"/>
      <c r="L5012" s="1202"/>
      <c r="M5012" s="1202" t="s">
        <v>144</v>
      </c>
      <c r="N5012" s="1203" t="s">
        <v>209</v>
      </c>
      <c r="O5012" s="1203" t="s">
        <v>73</v>
      </c>
      <c r="P5012" s="1203" t="s">
        <v>73</v>
      </c>
      <c r="Q5012" s="1203" t="s">
        <v>73</v>
      </c>
      <c r="R5012" s="1203" t="s">
        <v>73</v>
      </c>
      <c r="S5012" s="1224">
        <f>VLOOKUP($D5012,'NI-118'!$B$1:$W$2048,12,FALSE)</f>
        <v>0</v>
      </c>
      <c r="T5012" s="1224">
        <f>VLOOKUP($D5012,'NI-118'!$B$1:$W$2048,13,FALSE)</f>
        <v>0</v>
      </c>
      <c r="U5012" s="1224">
        <f>VLOOKUP($D5012,'NI-118'!$B$1:$W$2048,16,FALSE)</f>
        <v>0</v>
      </c>
      <c r="V5012" s="1224">
        <f>VLOOKUP($D5012,'NI-118'!$B$1:$W$2048,17,FALSE)</f>
        <v>0</v>
      </c>
      <c r="W5012" s="1224">
        <f>VLOOKUP($D5012,'NI-118'!$B$1:$W$2048,18,FALSE)</f>
        <v>0</v>
      </c>
      <c r="X5012" s="1224">
        <f>VLOOKUP($D5012,'NI-118'!$B$1:$W$2048,19,FALSE)</f>
        <v>0</v>
      </c>
    </row>
    <row r="5013" spans="1:24" hidden="1">
      <c r="A5013" s="762"/>
      <c r="B5013" s="762"/>
      <c r="C5013" s="762"/>
      <c r="D5013" s="1222" t="s">
        <v>210</v>
      </c>
      <c r="E5013" s="1223">
        <v>118</v>
      </c>
      <c r="F5013" s="1202"/>
      <c r="G5013" s="1202"/>
      <c r="H5013" s="1205"/>
      <c r="I5013" s="1202" t="s">
        <v>53</v>
      </c>
      <c r="J5013" s="1202"/>
      <c r="K5013" s="1202"/>
      <c r="L5013" s="1202"/>
      <c r="M5013" s="1202" t="s">
        <v>144</v>
      </c>
      <c r="N5013" s="1203" t="s">
        <v>211</v>
      </c>
      <c r="O5013" s="1203" t="s">
        <v>73</v>
      </c>
      <c r="P5013" s="1203" t="s">
        <v>73</v>
      </c>
      <c r="Q5013" s="1203" t="s">
        <v>73</v>
      </c>
      <c r="R5013" s="1203" t="s">
        <v>73</v>
      </c>
      <c r="S5013" s="1224">
        <f>VLOOKUP($D5013,'NI-118'!$B$1:$W$2048,12,FALSE)</f>
        <v>0</v>
      </c>
      <c r="T5013" s="1224">
        <f>VLOOKUP($D5013,'NI-118'!$B$1:$W$2048,13,FALSE)</f>
        <v>0</v>
      </c>
      <c r="U5013" s="1224">
        <f>VLOOKUP($D5013,'NI-118'!$B$1:$W$2048,16,FALSE)</f>
        <v>0</v>
      </c>
      <c r="V5013" s="1224">
        <f>VLOOKUP($D5013,'NI-118'!$B$1:$W$2048,17,FALSE)</f>
        <v>0</v>
      </c>
      <c r="W5013" s="1224">
        <f>VLOOKUP($D5013,'NI-118'!$B$1:$W$2048,18,FALSE)</f>
        <v>0</v>
      </c>
      <c r="X5013" s="1224">
        <f>VLOOKUP($D5013,'NI-118'!$B$1:$W$2048,19,FALSE)</f>
        <v>0</v>
      </c>
    </row>
    <row r="5014" spans="1:24" hidden="1">
      <c r="A5014" s="762"/>
      <c r="B5014" s="762"/>
      <c r="C5014" s="762"/>
      <c r="D5014" s="1222" t="s">
        <v>212</v>
      </c>
      <c r="E5014" s="1223">
        <v>118</v>
      </c>
      <c r="F5014" s="1202"/>
      <c r="G5014" s="1202"/>
      <c r="H5014" s="1205"/>
      <c r="I5014" s="1202" t="s">
        <v>53</v>
      </c>
      <c r="J5014" s="1202"/>
      <c r="K5014" s="1202"/>
      <c r="L5014" s="1202"/>
      <c r="M5014" s="1202" t="s">
        <v>144</v>
      </c>
      <c r="N5014" s="1203" t="s">
        <v>213</v>
      </c>
      <c r="O5014" s="1203" t="s">
        <v>73</v>
      </c>
      <c r="P5014" s="1203" t="s">
        <v>73</v>
      </c>
      <c r="Q5014" s="1203" t="s">
        <v>73</v>
      </c>
      <c r="R5014" s="1203" t="s">
        <v>73</v>
      </c>
      <c r="S5014" s="1224">
        <f>VLOOKUP($D5014,'NI-118'!$B$1:$W$2048,12,FALSE)</f>
        <v>0</v>
      </c>
      <c r="T5014" s="1224">
        <f>VLOOKUP($D5014,'NI-118'!$B$1:$W$2048,13,FALSE)</f>
        <v>0</v>
      </c>
      <c r="U5014" s="1224">
        <f>VLOOKUP($D5014,'NI-118'!$B$1:$W$2048,16,FALSE)</f>
        <v>0</v>
      </c>
      <c r="V5014" s="1224">
        <f>VLOOKUP($D5014,'NI-118'!$B$1:$W$2048,17,FALSE)</f>
        <v>0</v>
      </c>
      <c r="W5014" s="1224">
        <f>VLOOKUP($D5014,'NI-118'!$B$1:$W$2048,18,FALSE)</f>
        <v>0</v>
      </c>
      <c r="X5014" s="1224">
        <f>VLOOKUP($D5014,'NI-118'!$B$1:$W$2048,19,FALSE)</f>
        <v>0</v>
      </c>
    </row>
    <row r="5015" spans="1:24" hidden="1">
      <c r="A5015" s="762"/>
      <c r="B5015" s="762"/>
      <c r="C5015" s="762"/>
      <c r="D5015" s="1222" t="s">
        <v>214</v>
      </c>
      <c r="E5015" s="1223">
        <v>118</v>
      </c>
      <c r="F5015" s="1202"/>
      <c r="G5015" s="1202"/>
      <c r="H5015" s="1205"/>
      <c r="I5015" s="1202" t="s">
        <v>53</v>
      </c>
      <c r="J5015" s="1202"/>
      <c r="K5015" s="1202"/>
      <c r="L5015" s="1202"/>
      <c r="M5015" s="1202" t="s">
        <v>144</v>
      </c>
      <c r="N5015" s="1203" t="s">
        <v>215</v>
      </c>
      <c r="O5015" s="1203" t="s">
        <v>73</v>
      </c>
      <c r="P5015" s="1203" t="s">
        <v>73</v>
      </c>
      <c r="Q5015" s="1203" t="s">
        <v>73</v>
      </c>
      <c r="R5015" s="1203" t="s">
        <v>73</v>
      </c>
      <c r="S5015" s="1224">
        <f>VLOOKUP($D5015,'NI-118'!$B$1:$W$2048,12,FALSE)</f>
        <v>0</v>
      </c>
      <c r="T5015" s="1224">
        <f>VLOOKUP($D5015,'NI-118'!$B$1:$W$2048,13,FALSE)</f>
        <v>0</v>
      </c>
      <c r="U5015" s="1224">
        <f>VLOOKUP($D5015,'NI-118'!$B$1:$W$2048,16,FALSE)</f>
        <v>0</v>
      </c>
      <c r="V5015" s="1224">
        <f>VLOOKUP($D5015,'NI-118'!$B$1:$W$2048,17,FALSE)</f>
        <v>0</v>
      </c>
      <c r="W5015" s="1224">
        <f>VLOOKUP($D5015,'NI-118'!$B$1:$W$2048,18,FALSE)</f>
        <v>0</v>
      </c>
      <c r="X5015" s="1224">
        <f>VLOOKUP($D5015,'NI-118'!$B$1:$W$2048,19,FALSE)</f>
        <v>0</v>
      </c>
    </row>
    <row r="5016" spans="1:24" hidden="1">
      <c r="A5016" s="762"/>
      <c r="B5016" s="762"/>
      <c r="C5016" s="762"/>
      <c r="D5016" s="1222" t="s">
        <v>216</v>
      </c>
      <c r="E5016" s="1223">
        <v>118</v>
      </c>
      <c r="F5016" s="1202"/>
      <c r="G5016" s="1202"/>
      <c r="H5016" s="1202"/>
      <c r="I5016" s="1202" t="s">
        <v>71</v>
      </c>
      <c r="J5016" s="1202"/>
      <c r="K5016" s="1202"/>
      <c r="L5016" s="1202"/>
      <c r="M5016" s="1202"/>
      <c r="N5016" s="1203" t="s">
        <v>217</v>
      </c>
      <c r="O5016" s="1203" t="s">
        <v>73</v>
      </c>
      <c r="P5016" s="1203" t="s">
        <v>73</v>
      </c>
      <c r="Q5016" s="1203" t="s">
        <v>73</v>
      </c>
      <c r="R5016" s="1203" t="s">
        <v>73</v>
      </c>
      <c r="S5016" s="1224">
        <f>VLOOKUP($D5016,'NI-118'!$B$1:$W$2048,12,FALSE)</f>
        <v>0</v>
      </c>
      <c r="T5016" s="1224">
        <f>VLOOKUP($D5016,'NI-118'!$B$1:$W$2048,13,FALSE)</f>
        <v>0</v>
      </c>
      <c r="U5016" s="1224">
        <f>VLOOKUP($D5016,'NI-118'!$B$1:$W$2048,16,FALSE)</f>
        <v>0</v>
      </c>
      <c r="V5016" s="1224">
        <f>VLOOKUP($D5016,'NI-118'!$B$1:$W$2048,17,FALSE)</f>
        <v>0</v>
      </c>
      <c r="W5016" s="1224">
        <f>VLOOKUP($D5016,'NI-118'!$B$1:$W$2048,18,FALSE)</f>
        <v>0</v>
      </c>
      <c r="X5016" s="1224">
        <f>VLOOKUP($D5016,'NI-118'!$B$1:$W$2048,19,FALSE)</f>
        <v>0</v>
      </c>
    </row>
    <row r="5017" spans="1:24" hidden="1">
      <c r="A5017" s="762"/>
      <c r="B5017" s="762"/>
      <c r="C5017" s="762"/>
      <c r="D5017" s="1222" t="s">
        <v>218</v>
      </c>
      <c r="E5017" s="1223">
        <v>118</v>
      </c>
      <c r="F5017" s="1202"/>
      <c r="G5017" s="1202"/>
      <c r="H5017" s="1202" t="s">
        <v>219</v>
      </c>
      <c r="I5017" s="1202" t="s">
        <v>53</v>
      </c>
      <c r="J5017" s="1202" t="s">
        <v>142</v>
      </c>
      <c r="K5017" s="1202" t="s">
        <v>142</v>
      </c>
      <c r="L5017" s="1202" t="s">
        <v>143</v>
      </c>
      <c r="M5017" s="1202" t="s">
        <v>220</v>
      </c>
      <c r="N5017" s="1203" t="s">
        <v>221</v>
      </c>
      <c r="O5017" s="1203" t="s">
        <v>73</v>
      </c>
      <c r="P5017" s="1203" t="s">
        <v>73</v>
      </c>
      <c r="Q5017" s="1203" t="s">
        <v>73</v>
      </c>
      <c r="R5017" s="1203" t="s">
        <v>73</v>
      </c>
      <c r="S5017" s="1224">
        <f>VLOOKUP($D5017,'NI-118'!$B$1:$W$2048,12,FALSE)</f>
        <v>0</v>
      </c>
      <c r="T5017" s="1224">
        <f>VLOOKUP($D5017,'NI-118'!$B$1:$W$2048,13,FALSE)</f>
        <v>0</v>
      </c>
      <c r="U5017" s="1224">
        <f>VLOOKUP($D5017,'NI-118'!$B$1:$W$2048,16,FALSE)</f>
        <v>0</v>
      </c>
      <c r="V5017" s="1224">
        <f>VLOOKUP($D5017,'NI-118'!$B$1:$W$2048,17,FALSE)</f>
        <v>0</v>
      </c>
      <c r="W5017" s="1224">
        <f>VLOOKUP($D5017,'NI-118'!$B$1:$W$2048,18,FALSE)</f>
        <v>0</v>
      </c>
      <c r="X5017" s="1224">
        <f>VLOOKUP($D5017,'NI-118'!$B$1:$W$2048,19,FALSE)</f>
        <v>0</v>
      </c>
    </row>
    <row r="5018" spans="1:24" hidden="1">
      <c r="A5018" s="762"/>
      <c r="B5018" s="762"/>
      <c r="C5018" s="762"/>
      <c r="D5018" s="1222" t="s">
        <v>222</v>
      </c>
      <c r="E5018" s="1223">
        <v>118</v>
      </c>
      <c r="F5018" s="1202"/>
      <c r="G5018" s="1202"/>
      <c r="H5018" s="1202" t="s">
        <v>219</v>
      </c>
      <c r="I5018" s="1202" t="s">
        <v>53</v>
      </c>
      <c r="J5018" s="1202" t="s">
        <v>142</v>
      </c>
      <c r="K5018" s="1202" t="s">
        <v>142</v>
      </c>
      <c r="L5018" s="1202" t="s">
        <v>143</v>
      </c>
      <c r="M5018" s="1202" t="s">
        <v>220</v>
      </c>
      <c r="N5018" s="1203" t="s">
        <v>223</v>
      </c>
      <c r="O5018" s="1203" t="s">
        <v>73</v>
      </c>
      <c r="P5018" s="1203" t="s">
        <v>73</v>
      </c>
      <c r="Q5018" s="1203" t="s">
        <v>73</v>
      </c>
      <c r="R5018" s="1203" t="s">
        <v>73</v>
      </c>
      <c r="S5018" s="1224">
        <f>VLOOKUP($D5018,'NI-118'!$B$1:$W$2048,12,FALSE)</f>
        <v>0</v>
      </c>
      <c r="T5018" s="1224">
        <f>VLOOKUP($D5018,'NI-118'!$B$1:$W$2048,13,FALSE)</f>
        <v>0</v>
      </c>
      <c r="U5018" s="1224">
        <f>VLOOKUP($D5018,'NI-118'!$B$1:$W$2048,16,FALSE)</f>
        <v>0</v>
      </c>
      <c r="V5018" s="1224">
        <f>VLOOKUP($D5018,'NI-118'!$B$1:$W$2048,17,FALSE)</f>
        <v>0</v>
      </c>
      <c r="W5018" s="1224">
        <f>VLOOKUP($D5018,'NI-118'!$B$1:$W$2048,18,FALSE)</f>
        <v>0</v>
      </c>
      <c r="X5018" s="1224">
        <f>VLOOKUP($D5018,'NI-118'!$B$1:$W$2048,19,FALSE)</f>
        <v>0</v>
      </c>
    </row>
    <row r="5019" spans="1:24" hidden="1">
      <c r="A5019" s="762"/>
      <c r="B5019" s="762"/>
      <c r="C5019" s="762"/>
      <c r="D5019" s="1222" t="s">
        <v>224</v>
      </c>
      <c r="E5019" s="1223">
        <v>118</v>
      </c>
      <c r="F5019" s="1202"/>
      <c r="G5019" s="1202"/>
      <c r="H5019" s="1202" t="s">
        <v>219</v>
      </c>
      <c r="I5019" s="1202" t="s">
        <v>53</v>
      </c>
      <c r="J5019" s="1202" t="s">
        <v>142</v>
      </c>
      <c r="K5019" s="1202" t="s">
        <v>142</v>
      </c>
      <c r="L5019" s="1202" t="s">
        <v>143</v>
      </c>
      <c r="M5019" s="1202" t="s">
        <v>220</v>
      </c>
      <c r="N5019" s="1203" t="s">
        <v>225</v>
      </c>
      <c r="O5019" s="1203" t="s">
        <v>73</v>
      </c>
      <c r="P5019" s="1203" t="s">
        <v>73</v>
      </c>
      <c r="Q5019" s="1203" t="s">
        <v>73</v>
      </c>
      <c r="R5019" s="1203" t="s">
        <v>73</v>
      </c>
      <c r="S5019" s="1224">
        <f>VLOOKUP($D5019,'NI-118'!$B$1:$W$2048,12,FALSE)</f>
        <v>0</v>
      </c>
      <c r="T5019" s="1224">
        <f>VLOOKUP($D5019,'NI-118'!$B$1:$W$2048,13,FALSE)</f>
        <v>0</v>
      </c>
      <c r="U5019" s="1224">
        <f>VLOOKUP($D5019,'NI-118'!$B$1:$W$2048,16,FALSE)</f>
        <v>0</v>
      </c>
      <c r="V5019" s="1224">
        <f>VLOOKUP($D5019,'NI-118'!$B$1:$W$2048,17,FALSE)</f>
        <v>0</v>
      </c>
      <c r="W5019" s="1224">
        <f>VLOOKUP($D5019,'NI-118'!$B$1:$W$2048,18,FALSE)</f>
        <v>0</v>
      </c>
      <c r="X5019" s="1224">
        <f>VLOOKUP($D5019,'NI-118'!$B$1:$W$2048,19,FALSE)</f>
        <v>0</v>
      </c>
    </row>
    <row r="5020" spans="1:24" hidden="1">
      <c r="A5020" s="762"/>
      <c r="B5020" s="762"/>
      <c r="C5020" s="762"/>
      <c r="D5020" s="1222" t="s">
        <v>226</v>
      </c>
      <c r="E5020" s="1223">
        <v>118</v>
      </c>
      <c r="F5020" s="1202"/>
      <c r="G5020" s="1202"/>
      <c r="H5020" s="1202" t="s">
        <v>219</v>
      </c>
      <c r="I5020" s="1202" t="s">
        <v>53</v>
      </c>
      <c r="J5020" s="1202" t="s">
        <v>142</v>
      </c>
      <c r="K5020" s="1202" t="s">
        <v>142</v>
      </c>
      <c r="L5020" s="1202" t="s">
        <v>143</v>
      </c>
      <c r="M5020" s="1202" t="s">
        <v>220</v>
      </c>
      <c r="N5020" s="1203" t="s">
        <v>227</v>
      </c>
      <c r="O5020" s="1203" t="s">
        <v>73</v>
      </c>
      <c r="P5020" s="1203" t="s">
        <v>73</v>
      </c>
      <c r="Q5020" s="1203" t="s">
        <v>73</v>
      </c>
      <c r="R5020" s="1203" t="s">
        <v>73</v>
      </c>
      <c r="S5020" s="1224">
        <f>VLOOKUP($D5020,'NI-118'!$B$1:$W$2048,12,FALSE)</f>
        <v>0</v>
      </c>
      <c r="T5020" s="1224">
        <f>VLOOKUP($D5020,'NI-118'!$B$1:$W$2048,13,FALSE)</f>
        <v>0</v>
      </c>
      <c r="U5020" s="1224">
        <f>VLOOKUP($D5020,'NI-118'!$B$1:$W$2048,16,FALSE)</f>
        <v>0</v>
      </c>
      <c r="V5020" s="1224">
        <f>VLOOKUP($D5020,'NI-118'!$B$1:$W$2048,17,FALSE)</f>
        <v>0</v>
      </c>
      <c r="W5020" s="1224">
        <f>VLOOKUP($D5020,'NI-118'!$B$1:$W$2048,18,FALSE)</f>
        <v>0</v>
      </c>
      <c r="X5020" s="1224">
        <f>VLOOKUP($D5020,'NI-118'!$B$1:$W$2048,19,FALSE)</f>
        <v>0</v>
      </c>
    </row>
    <row r="5021" spans="1:24" hidden="1">
      <c r="A5021" s="762"/>
      <c r="B5021" s="762"/>
      <c r="C5021" s="762"/>
      <c r="D5021" s="1222" t="s">
        <v>228</v>
      </c>
      <c r="E5021" s="1223">
        <v>118</v>
      </c>
      <c r="F5021" s="1202"/>
      <c r="G5021" s="1202"/>
      <c r="H5021" s="1205" t="s">
        <v>229</v>
      </c>
      <c r="I5021" s="1202" t="s">
        <v>53</v>
      </c>
      <c r="J5021" s="1202" t="s">
        <v>142</v>
      </c>
      <c r="K5021" s="1202" t="s">
        <v>142</v>
      </c>
      <c r="L5021" s="1202" t="s">
        <v>143</v>
      </c>
      <c r="M5021" s="1202" t="s">
        <v>230</v>
      </c>
      <c r="N5021" s="1203" t="s">
        <v>231</v>
      </c>
      <c r="O5021" s="1203" t="s">
        <v>73</v>
      </c>
      <c r="P5021" s="1203" t="s">
        <v>73</v>
      </c>
      <c r="Q5021" s="1203" t="s">
        <v>73</v>
      </c>
      <c r="R5021" s="1203" t="s">
        <v>73</v>
      </c>
      <c r="S5021" s="1224">
        <f>VLOOKUP($D5021,'NI-118'!$B$1:$W$2048,12,FALSE)</f>
        <v>0</v>
      </c>
      <c r="T5021" s="1224">
        <f>VLOOKUP($D5021,'NI-118'!$B$1:$W$2048,13,FALSE)</f>
        <v>0</v>
      </c>
      <c r="U5021" s="1224">
        <f>VLOOKUP($D5021,'NI-118'!$B$1:$W$2048,16,FALSE)</f>
        <v>0</v>
      </c>
      <c r="V5021" s="1224">
        <f>VLOOKUP($D5021,'NI-118'!$B$1:$W$2048,17,FALSE)</f>
        <v>0</v>
      </c>
      <c r="W5021" s="1224">
        <f>VLOOKUP($D5021,'NI-118'!$B$1:$W$2048,18,FALSE)</f>
        <v>0</v>
      </c>
      <c r="X5021" s="1224">
        <f>VLOOKUP($D5021,'NI-118'!$B$1:$W$2048,19,FALSE)</f>
        <v>0</v>
      </c>
    </row>
    <row r="5022" spans="1:24" hidden="1">
      <c r="A5022" s="762"/>
      <c r="B5022" s="762"/>
      <c r="C5022" s="762"/>
      <c r="D5022" s="1222" t="s">
        <v>232</v>
      </c>
      <c r="E5022" s="1223">
        <v>118</v>
      </c>
      <c r="F5022" s="1202"/>
      <c r="G5022" s="1202"/>
      <c r="H5022" s="1205" t="s">
        <v>229</v>
      </c>
      <c r="I5022" s="1202" t="s">
        <v>53</v>
      </c>
      <c r="J5022" s="1202" t="s">
        <v>142</v>
      </c>
      <c r="K5022" s="1202" t="s">
        <v>142</v>
      </c>
      <c r="L5022" s="1202" t="s">
        <v>143</v>
      </c>
      <c r="M5022" s="1202" t="s">
        <v>230</v>
      </c>
      <c r="N5022" s="1203" t="s">
        <v>233</v>
      </c>
      <c r="O5022" s="1203" t="s">
        <v>73</v>
      </c>
      <c r="P5022" s="1203" t="s">
        <v>73</v>
      </c>
      <c r="Q5022" s="1203" t="s">
        <v>73</v>
      </c>
      <c r="R5022" s="1203" t="s">
        <v>73</v>
      </c>
      <c r="S5022" s="1224">
        <f>VLOOKUP($D5022,'NI-118'!$B$1:$W$2048,12,FALSE)</f>
        <v>0</v>
      </c>
      <c r="T5022" s="1224">
        <f>VLOOKUP($D5022,'NI-118'!$B$1:$W$2048,13,FALSE)</f>
        <v>0</v>
      </c>
      <c r="U5022" s="1224">
        <f>VLOOKUP($D5022,'NI-118'!$B$1:$W$2048,16,FALSE)</f>
        <v>0</v>
      </c>
      <c r="V5022" s="1224">
        <f>VLOOKUP($D5022,'NI-118'!$B$1:$W$2048,17,FALSE)</f>
        <v>0</v>
      </c>
      <c r="W5022" s="1224">
        <f>VLOOKUP($D5022,'NI-118'!$B$1:$W$2048,18,FALSE)</f>
        <v>0</v>
      </c>
      <c r="X5022" s="1224">
        <f>VLOOKUP($D5022,'NI-118'!$B$1:$W$2048,19,FALSE)</f>
        <v>0</v>
      </c>
    </row>
    <row r="5023" spans="1:24" ht="27" hidden="1">
      <c r="A5023" s="762"/>
      <c r="B5023" s="762"/>
      <c r="C5023" s="762"/>
      <c r="D5023" s="1222" t="s">
        <v>234</v>
      </c>
      <c r="E5023" s="1223">
        <v>118</v>
      </c>
      <c r="F5023" s="1202"/>
      <c r="G5023" s="1202"/>
      <c r="H5023" s="1205"/>
      <c r="I5023" s="1202" t="s">
        <v>71</v>
      </c>
      <c r="J5023" s="1202"/>
      <c r="K5023" s="1202"/>
      <c r="L5023" s="1202"/>
      <c r="M5023" s="1202"/>
      <c r="N5023" s="1203" t="s">
        <v>235</v>
      </c>
      <c r="O5023" s="1203" t="s">
        <v>73</v>
      </c>
      <c r="P5023" s="1203" t="s">
        <v>73</v>
      </c>
      <c r="Q5023" s="1203" t="s">
        <v>73</v>
      </c>
      <c r="R5023" s="1203" t="s">
        <v>73</v>
      </c>
      <c r="S5023" s="1224">
        <f>VLOOKUP($D5023,'NI-118'!$B$1:$W$2048,12,FALSE)</f>
        <v>0</v>
      </c>
      <c r="T5023" s="1224">
        <f>VLOOKUP($D5023,'NI-118'!$B$1:$W$2048,13,FALSE)</f>
        <v>0</v>
      </c>
      <c r="U5023" s="1224">
        <f>VLOOKUP($D5023,'NI-118'!$B$1:$W$2048,16,FALSE)</f>
        <v>0</v>
      </c>
      <c r="V5023" s="1224">
        <f>VLOOKUP($D5023,'NI-118'!$B$1:$W$2048,17,FALSE)</f>
        <v>0</v>
      </c>
      <c r="W5023" s="1224">
        <f>VLOOKUP($D5023,'NI-118'!$B$1:$W$2048,18,FALSE)</f>
        <v>0</v>
      </c>
      <c r="X5023" s="1224">
        <f>VLOOKUP($D5023,'NI-118'!$B$1:$W$2048,19,FALSE)</f>
        <v>0</v>
      </c>
    </row>
    <row r="5024" spans="1:24" ht="27" hidden="1">
      <c r="A5024" s="762"/>
      <c r="B5024" s="762"/>
      <c r="C5024" s="762"/>
      <c r="D5024" s="1222" t="s">
        <v>236</v>
      </c>
      <c r="E5024" s="1223">
        <v>118</v>
      </c>
      <c r="F5024" s="1202"/>
      <c r="G5024" s="1202"/>
      <c r="H5024" s="1205"/>
      <c r="I5024" s="1202" t="s">
        <v>71</v>
      </c>
      <c r="J5024" s="1202"/>
      <c r="K5024" s="1202"/>
      <c r="L5024" s="1202"/>
      <c r="M5024" s="1202"/>
      <c r="N5024" s="1203" t="s">
        <v>237</v>
      </c>
      <c r="O5024" s="1203" t="s">
        <v>73</v>
      </c>
      <c r="P5024" s="1203" t="s">
        <v>73</v>
      </c>
      <c r="Q5024" s="1203" t="s">
        <v>73</v>
      </c>
      <c r="R5024" s="1203" t="s">
        <v>73</v>
      </c>
      <c r="S5024" s="1224">
        <f>VLOOKUP($D5024,'NI-118'!$B$1:$W$2048,12,FALSE)</f>
        <v>0</v>
      </c>
      <c r="T5024" s="1224">
        <f>VLOOKUP($D5024,'NI-118'!$B$1:$W$2048,13,FALSE)</f>
        <v>0</v>
      </c>
      <c r="U5024" s="1224">
        <f>VLOOKUP($D5024,'NI-118'!$B$1:$W$2048,16,FALSE)</f>
        <v>0</v>
      </c>
      <c r="V5024" s="1224">
        <f>VLOOKUP($D5024,'NI-118'!$B$1:$W$2048,17,FALSE)</f>
        <v>0</v>
      </c>
      <c r="W5024" s="1224">
        <f>VLOOKUP($D5024,'NI-118'!$B$1:$W$2048,18,FALSE)</f>
        <v>0</v>
      </c>
      <c r="X5024" s="1224">
        <f>VLOOKUP($D5024,'NI-118'!$B$1:$W$2048,19,FALSE)</f>
        <v>0</v>
      </c>
    </row>
    <row r="5025" spans="1:24" ht="27" hidden="1">
      <c r="A5025" s="762"/>
      <c r="B5025" s="762"/>
      <c r="C5025" s="762"/>
      <c r="D5025" s="1222" t="s">
        <v>238</v>
      </c>
      <c r="E5025" s="1223">
        <v>118</v>
      </c>
      <c r="F5025" s="1202"/>
      <c r="G5025" s="1202"/>
      <c r="H5025" s="1205" t="s">
        <v>239</v>
      </c>
      <c r="I5025" s="1202" t="s">
        <v>53</v>
      </c>
      <c r="J5025" s="1202"/>
      <c r="K5025" s="1202"/>
      <c r="L5025" s="1202"/>
      <c r="M5025" s="1202" t="s">
        <v>240</v>
      </c>
      <c r="N5025" s="1203" t="s">
        <v>241</v>
      </c>
      <c r="O5025" s="1207" t="s">
        <v>73</v>
      </c>
      <c r="P5025" s="1207" t="s">
        <v>73</v>
      </c>
      <c r="Q5025" s="1207" t="s">
        <v>73</v>
      </c>
      <c r="R5025" s="1207" t="s">
        <v>73</v>
      </c>
      <c r="S5025" s="1224">
        <f>VLOOKUP($D5025,'NI-118'!$B$1:$W$2048,12,FALSE)</f>
        <v>0</v>
      </c>
      <c r="T5025" s="1224">
        <f>VLOOKUP($D5025,'NI-118'!$B$1:$W$2048,13,FALSE)</f>
        <v>0</v>
      </c>
      <c r="U5025" s="1224">
        <f>VLOOKUP($D5025,'NI-118'!$B$1:$W$2048,16,FALSE)</f>
        <v>0</v>
      </c>
      <c r="V5025" s="1224">
        <f>VLOOKUP($D5025,'NI-118'!$B$1:$W$2048,17,FALSE)</f>
        <v>0</v>
      </c>
      <c r="W5025" s="1224">
        <f>VLOOKUP($D5025,'NI-118'!$B$1:$W$2048,18,FALSE)</f>
        <v>0</v>
      </c>
      <c r="X5025" s="1224">
        <f>VLOOKUP($D5025,'NI-118'!$B$1:$W$2048,19,FALSE)</f>
        <v>0</v>
      </c>
    </row>
    <row r="5026" spans="1:24" ht="27" hidden="1">
      <c r="A5026" s="762"/>
      <c r="B5026" s="762"/>
      <c r="C5026" s="762"/>
      <c r="D5026" s="1222" t="s">
        <v>242</v>
      </c>
      <c r="E5026" s="1223">
        <v>118</v>
      </c>
      <c r="F5026" s="1202"/>
      <c r="G5026" s="1202"/>
      <c r="H5026" s="1205" t="s">
        <v>239</v>
      </c>
      <c r="I5026" s="1202" t="s">
        <v>53</v>
      </c>
      <c r="J5026" s="1202"/>
      <c r="K5026" s="1202"/>
      <c r="L5026" s="1202"/>
      <c r="M5026" s="1202" t="s">
        <v>240</v>
      </c>
      <c r="N5026" s="1203" t="s">
        <v>243</v>
      </c>
      <c r="O5026" s="1207" t="s">
        <v>73</v>
      </c>
      <c r="P5026" s="1207" t="s">
        <v>73</v>
      </c>
      <c r="Q5026" s="1207" t="s">
        <v>73</v>
      </c>
      <c r="R5026" s="1207" t="s">
        <v>73</v>
      </c>
      <c r="S5026" s="1224">
        <f>VLOOKUP($D5026,'NI-118'!$B$1:$W$2048,12,FALSE)</f>
        <v>0</v>
      </c>
      <c r="T5026" s="1224">
        <f>VLOOKUP($D5026,'NI-118'!$B$1:$W$2048,13,FALSE)</f>
        <v>0</v>
      </c>
      <c r="U5026" s="1224">
        <f>VLOOKUP($D5026,'NI-118'!$B$1:$W$2048,16,FALSE)</f>
        <v>0</v>
      </c>
      <c r="V5026" s="1224">
        <f>VLOOKUP($D5026,'NI-118'!$B$1:$W$2048,17,FALSE)</f>
        <v>0</v>
      </c>
      <c r="W5026" s="1224">
        <f>VLOOKUP($D5026,'NI-118'!$B$1:$W$2048,18,FALSE)</f>
        <v>0</v>
      </c>
      <c r="X5026" s="1224">
        <f>VLOOKUP($D5026,'NI-118'!$B$1:$W$2048,19,FALSE)</f>
        <v>0</v>
      </c>
    </row>
    <row r="5027" spans="1:24" ht="27" hidden="1">
      <c r="A5027" s="762"/>
      <c r="B5027" s="762"/>
      <c r="C5027" s="762"/>
      <c r="D5027" s="1222" t="s">
        <v>244</v>
      </c>
      <c r="E5027" s="1223">
        <v>118</v>
      </c>
      <c r="F5027" s="1202"/>
      <c r="G5027" s="1202"/>
      <c r="H5027" s="1205" t="s">
        <v>245</v>
      </c>
      <c r="I5027" s="1202" t="s">
        <v>53</v>
      </c>
      <c r="J5027" s="1202"/>
      <c r="K5027" s="1202"/>
      <c r="L5027" s="1202"/>
      <c r="M5027" s="1202" t="s">
        <v>240</v>
      </c>
      <c r="N5027" s="1203" t="s">
        <v>246</v>
      </c>
      <c r="O5027" s="1203" t="s">
        <v>73</v>
      </c>
      <c r="P5027" s="1203" t="s">
        <v>73</v>
      </c>
      <c r="Q5027" s="1203" t="s">
        <v>73</v>
      </c>
      <c r="R5027" s="1203" t="s">
        <v>73</v>
      </c>
      <c r="S5027" s="1224">
        <f>VLOOKUP($D5027,'NI-118'!$B$1:$W$2048,12,FALSE)</f>
        <v>0</v>
      </c>
      <c r="T5027" s="1224">
        <f>VLOOKUP($D5027,'NI-118'!$B$1:$W$2048,13,FALSE)</f>
        <v>0</v>
      </c>
      <c r="U5027" s="1224">
        <f>VLOOKUP($D5027,'NI-118'!$B$1:$W$2048,16,FALSE)</f>
        <v>0</v>
      </c>
      <c r="V5027" s="1224">
        <f>VLOOKUP($D5027,'NI-118'!$B$1:$W$2048,17,FALSE)</f>
        <v>0</v>
      </c>
      <c r="W5027" s="1224">
        <f>VLOOKUP($D5027,'NI-118'!$B$1:$W$2048,18,FALSE)</f>
        <v>0</v>
      </c>
      <c r="X5027" s="1224">
        <f>VLOOKUP($D5027,'NI-118'!$B$1:$W$2048,19,FALSE)</f>
        <v>0</v>
      </c>
    </row>
    <row r="5028" spans="1:24" ht="27" hidden="1">
      <c r="A5028" s="762"/>
      <c r="B5028" s="762"/>
      <c r="C5028" s="762"/>
      <c r="D5028" s="1222" t="s">
        <v>247</v>
      </c>
      <c r="E5028" s="1223">
        <v>118</v>
      </c>
      <c r="F5028" s="1202"/>
      <c r="G5028" s="1202"/>
      <c r="H5028" s="1205"/>
      <c r="I5028" s="1202" t="s">
        <v>71</v>
      </c>
      <c r="J5028" s="1202"/>
      <c r="K5028" s="1202"/>
      <c r="L5028" s="1202"/>
      <c r="M5028" s="1202"/>
      <c r="N5028" s="1203" t="s">
        <v>248</v>
      </c>
      <c r="O5028" s="1203" t="s">
        <v>73</v>
      </c>
      <c r="P5028" s="1203" t="s">
        <v>73</v>
      </c>
      <c r="Q5028" s="1203" t="s">
        <v>73</v>
      </c>
      <c r="R5028" s="1203" t="s">
        <v>73</v>
      </c>
      <c r="S5028" s="1224">
        <f>VLOOKUP($D5028,'NI-118'!$B$1:$W$2048,12,FALSE)</f>
        <v>0</v>
      </c>
      <c r="T5028" s="1224">
        <f>VLOOKUP($D5028,'NI-118'!$B$1:$W$2048,13,FALSE)</f>
        <v>0</v>
      </c>
      <c r="U5028" s="1224">
        <f>VLOOKUP($D5028,'NI-118'!$B$1:$W$2048,16,FALSE)</f>
        <v>0</v>
      </c>
      <c r="V5028" s="1224">
        <f>VLOOKUP($D5028,'NI-118'!$B$1:$W$2048,17,FALSE)</f>
        <v>0</v>
      </c>
      <c r="W5028" s="1224">
        <f>VLOOKUP($D5028,'NI-118'!$B$1:$W$2048,18,FALSE)</f>
        <v>0</v>
      </c>
      <c r="X5028" s="1224">
        <f>VLOOKUP($D5028,'NI-118'!$B$1:$W$2048,19,FALSE)</f>
        <v>0</v>
      </c>
    </row>
    <row r="5029" spans="1:24" ht="27" hidden="1">
      <c r="A5029" s="762"/>
      <c r="B5029" s="762"/>
      <c r="C5029" s="762"/>
      <c r="D5029" s="1222" t="s">
        <v>249</v>
      </c>
      <c r="E5029" s="1223">
        <v>118</v>
      </c>
      <c r="F5029" s="1202"/>
      <c r="G5029" s="1202"/>
      <c r="H5029" s="1205"/>
      <c r="I5029" s="1202" t="s">
        <v>71</v>
      </c>
      <c r="J5029" s="1202"/>
      <c r="K5029" s="1202"/>
      <c r="L5029" s="1202"/>
      <c r="M5029" s="1202"/>
      <c r="N5029" s="1203" t="s">
        <v>250</v>
      </c>
      <c r="O5029" s="1203" t="s">
        <v>73</v>
      </c>
      <c r="P5029" s="1203" t="s">
        <v>73</v>
      </c>
      <c r="Q5029" s="1203" t="s">
        <v>73</v>
      </c>
      <c r="R5029" s="1203" t="s">
        <v>73</v>
      </c>
      <c r="S5029" s="1224">
        <f>VLOOKUP($D5029,'NI-118'!$B$1:$W$2048,12,FALSE)</f>
        <v>0</v>
      </c>
      <c r="T5029" s="1224">
        <f>VLOOKUP($D5029,'NI-118'!$B$1:$W$2048,13,FALSE)</f>
        <v>0</v>
      </c>
      <c r="U5029" s="1224">
        <f>VLOOKUP($D5029,'NI-118'!$B$1:$W$2048,16,FALSE)</f>
        <v>0</v>
      </c>
      <c r="V5029" s="1224">
        <f>VLOOKUP($D5029,'NI-118'!$B$1:$W$2048,17,FALSE)</f>
        <v>0</v>
      </c>
      <c r="W5029" s="1224">
        <f>VLOOKUP($D5029,'NI-118'!$B$1:$W$2048,18,FALSE)</f>
        <v>0</v>
      </c>
      <c r="X5029" s="1224">
        <f>VLOOKUP($D5029,'NI-118'!$B$1:$W$2048,19,FALSE)</f>
        <v>0</v>
      </c>
    </row>
    <row r="5030" spans="1:24" ht="27" hidden="1">
      <c r="A5030" s="762"/>
      <c r="B5030" s="762"/>
      <c r="C5030" s="762"/>
      <c r="D5030" s="1222" t="s">
        <v>251</v>
      </c>
      <c r="E5030" s="1223">
        <v>118</v>
      </c>
      <c r="F5030" s="1202"/>
      <c r="G5030" s="1202"/>
      <c r="H5030" s="1205" t="s">
        <v>252</v>
      </c>
      <c r="I5030" s="1202" t="s">
        <v>53</v>
      </c>
      <c r="J5030" s="1202" t="s">
        <v>104</v>
      </c>
      <c r="K5030" s="1202" t="s">
        <v>104</v>
      </c>
      <c r="L5030" s="1202" t="s">
        <v>105</v>
      </c>
      <c r="M5030" s="1202" t="s">
        <v>253</v>
      </c>
      <c r="N5030" s="1203" t="s">
        <v>254</v>
      </c>
      <c r="O5030" s="1203" t="s">
        <v>73</v>
      </c>
      <c r="P5030" s="1203" t="s">
        <v>73</v>
      </c>
      <c r="Q5030" s="1203" t="s">
        <v>73</v>
      </c>
      <c r="R5030" s="1203" t="s">
        <v>73</v>
      </c>
      <c r="S5030" s="1224">
        <f>VLOOKUP($D5030,'NI-118'!$B$1:$W$2048,12,FALSE)</f>
        <v>0</v>
      </c>
      <c r="T5030" s="1224">
        <f>VLOOKUP($D5030,'NI-118'!$B$1:$W$2048,13,FALSE)</f>
        <v>0</v>
      </c>
      <c r="U5030" s="1224">
        <f>VLOOKUP($D5030,'NI-118'!$B$1:$W$2048,16,FALSE)</f>
        <v>0</v>
      </c>
      <c r="V5030" s="1224">
        <f>VLOOKUP($D5030,'NI-118'!$B$1:$W$2048,17,FALSE)</f>
        <v>0</v>
      </c>
      <c r="W5030" s="1224">
        <f>VLOOKUP($D5030,'NI-118'!$B$1:$W$2048,18,FALSE)</f>
        <v>0</v>
      </c>
      <c r="X5030" s="1224">
        <f>VLOOKUP($D5030,'NI-118'!$B$1:$W$2048,19,FALSE)</f>
        <v>0</v>
      </c>
    </row>
    <row r="5031" spans="1:24" ht="27" hidden="1">
      <c r="A5031" s="762"/>
      <c r="B5031" s="762"/>
      <c r="C5031" s="762"/>
      <c r="D5031" s="1222" t="s">
        <v>255</v>
      </c>
      <c r="E5031" s="1223">
        <v>118</v>
      </c>
      <c r="F5031" s="1202"/>
      <c r="G5031" s="1202"/>
      <c r="H5031" s="1205" t="s">
        <v>252</v>
      </c>
      <c r="I5031" s="1202" t="s">
        <v>53</v>
      </c>
      <c r="J5031" s="1202" t="s">
        <v>104</v>
      </c>
      <c r="K5031" s="1202" t="s">
        <v>104</v>
      </c>
      <c r="L5031" s="1202" t="s">
        <v>105</v>
      </c>
      <c r="M5031" s="1202" t="s">
        <v>253</v>
      </c>
      <c r="N5031" s="1203" t="s">
        <v>256</v>
      </c>
      <c r="O5031" s="1203" t="s">
        <v>73</v>
      </c>
      <c r="P5031" s="1203" t="s">
        <v>73</v>
      </c>
      <c r="Q5031" s="1203" t="s">
        <v>73</v>
      </c>
      <c r="R5031" s="1203" t="s">
        <v>73</v>
      </c>
      <c r="S5031" s="1224">
        <f>VLOOKUP($D5031,'NI-118'!$B$1:$W$2048,12,FALSE)</f>
        <v>0</v>
      </c>
      <c r="T5031" s="1224">
        <f>VLOOKUP($D5031,'NI-118'!$B$1:$W$2048,13,FALSE)</f>
        <v>0</v>
      </c>
      <c r="U5031" s="1224">
        <f>VLOOKUP($D5031,'NI-118'!$B$1:$W$2048,16,FALSE)</f>
        <v>0</v>
      </c>
      <c r="V5031" s="1224">
        <f>VLOOKUP($D5031,'NI-118'!$B$1:$W$2048,17,FALSE)</f>
        <v>0</v>
      </c>
      <c r="W5031" s="1224">
        <f>VLOOKUP($D5031,'NI-118'!$B$1:$W$2048,18,FALSE)</f>
        <v>0</v>
      </c>
      <c r="X5031" s="1224">
        <f>VLOOKUP($D5031,'NI-118'!$B$1:$W$2048,19,FALSE)</f>
        <v>0</v>
      </c>
    </row>
    <row r="5032" spans="1:24" ht="40.5" hidden="1">
      <c r="A5032" s="762"/>
      <c r="B5032" s="762"/>
      <c r="C5032" s="762"/>
      <c r="D5032" s="1222" t="s">
        <v>257</v>
      </c>
      <c r="E5032" s="1223">
        <v>118</v>
      </c>
      <c r="F5032" s="1202"/>
      <c r="G5032" s="1202"/>
      <c r="H5032" s="1205" t="s">
        <v>252</v>
      </c>
      <c r="I5032" s="1202" t="s">
        <v>53</v>
      </c>
      <c r="J5032" s="1202" t="s">
        <v>104</v>
      </c>
      <c r="K5032" s="1202" t="s">
        <v>104</v>
      </c>
      <c r="L5032" s="1202" t="s">
        <v>105</v>
      </c>
      <c r="M5032" s="1202" t="s">
        <v>253</v>
      </c>
      <c r="N5032" s="1203" t="s">
        <v>258</v>
      </c>
      <c r="O5032" s="1203" t="s">
        <v>73</v>
      </c>
      <c r="P5032" s="1203" t="s">
        <v>73</v>
      </c>
      <c r="Q5032" s="1203" t="s">
        <v>73</v>
      </c>
      <c r="R5032" s="1203" t="s">
        <v>73</v>
      </c>
      <c r="S5032" s="1224">
        <f>VLOOKUP($D5032,'NI-118'!$B$1:$W$2048,12,FALSE)</f>
        <v>0</v>
      </c>
      <c r="T5032" s="1224">
        <f>VLOOKUP($D5032,'NI-118'!$B$1:$W$2048,13,FALSE)</f>
        <v>0</v>
      </c>
      <c r="U5032" s="1224">
        <f>VLOOKUP($D5032,'NI-118'!$B$1:$W$2048,16,FALSE)</f>
        <v>0</v>
      </c>
      <c r="V5032" s="1224">
        <f>VLOOKUP($D5032,'NI-118'!$B$1:$W$2048,17,FALSE)</f>
        <v>0</v>
      </c>
      <c r="W5032" s="1224">
        <f>VLOOKUP($D5032,'NI-118'!$B$1:$W$2048,18,FALSE)</f>
        <v>0</v>
      </c>
      <c r="X5032" s="1224">
        <f>VLOOKUP($D5032,'NI-118'!$B$1:$W$2048,19,FALSE)</f>
        <v>0</v>
      </c>
    </row>
    <row r="5033" spans="1:24" ht="27" hidden="1">
      <c r="A5033" s="762"/>
      <c r="B5033" s="762"/>
      <c r="C5033" s="762"/>
      <c r="D5033" s="1222" t="s">
        <v>259</v>
      </c>
      <c r="E5033" s="1223">
        <v>118</v>
      </c>
      <c r="F5033" s="1202"/>
      <c r="G5033" s="1202"/>
      <c r="H5033" s="1205" t="s">
        <v>252</v>
      </c>
      <c r="I5033" s="1202" t="s">
        <v>53</v>
      </c>
      <c r="J5033" s="1202" t="s">
        <v>104</v>
      </c>
      <c r="K5033" s="1202" t="s">
        <v>104</v>
      </c>
      <c r="L5033" s="1202" t="s">
        <v>105</v>
      </c>
      <c r="M5033" s="1202" t="s">
        <v>253</v>
      </c>
      <c r="N5033" s="1203" t="s">
        <v>260</v>
      </c>
      <c r="O5033" s="1203" t="s">
        <v>73</v>
      </c>
      <c r="P5033" s="1203" t="s">
        <v>73</v>
      </c>
      <c r="Q5033" s="1203" t="s">
        <v>73</v>
      </c>
      <c r="R5033" s="1203" t="s">
        <v>73</v>
      </c>
      <c r="S5033" s="1224">
        <f>VLOOKUP($D5033,'NI-118'!$B$1:$W$2048,12,FALSE)</f>
        <v>0</v>
      </c>
      <c r="T5033" s="1224">
        <f>VLOOKUP($D5033,'NI-118'!$B$1:$W$2048,13,FALSE)</f>
        <v>0</v>
      </c>
      <c r="U5033" s="1224">
        <f>VLOOKUP($D5033,'NI-118'!$B$1:$W$2048,16,FALSE)</f>
        <v>0</v>
      </c>
      <c r="V5033" s="1224">
        <f>VLOOKUP($D5033,'NI-118'!$B$1:$W$2048,17,FALSE)</f>
        <v>0</v>
      </c>
      <c r="W5033" s="1224">
        <f>VLOOKUP($D5033,'NI-118'!$B$1:$W$2048,18,FALSE)</f>
        <v>0</v>
      </c>
      <c r="X5033" s="1224">
        <f>VLOOKUP($D5033,'NI-118'!$B$1:$W$2048,19,FALSE)</f>
        <v>0</v>
      </c>
    </row>
    <row r="5034" spans="1:24" ht="27" hidden="1">
      <c r="A5034" s="762"/>
      <c r="B5034" s="762"/>
      <c r="C5034" s="762"/>
      <c r="D5034" s="1222" t="s">
        <v>261</v>
      </c>
      <c r="E5034" s="1223">
        <v>118</v>
      </c>
      <c r="F5034" s="1202"/>
      <c r="G5034" s="1202"/>
      <c r="H5034" s="1205" t="s">
        <v>252</v>
      </c>
      <c r="I5034" s="1202" t="s">
        <v>53</v>
      </c>
      <c r="J5034" s="1202" t="s">
        <v>104</v>
      </c>
      <c r="K5034" s="1202" t="s">
        <v>104</v>
      </c>
      <c r="L5034" s="1202" t="s">
        <v>105</v>
      </c>
      <c r="M5034" s="1202" t="s">
        <v>253</v>
      </c>
      <c r="N5034" s="1203" t="s">
        <v>262</v>
      </c>
      <c r="O5034" s="1203" t="s">
        <v>73</v>
      </c>
      <c r="P5034" s="1203" t="s">
        <v>73</v>
      </c>
      <c r="Q5034" s="1203" t="s">
        <v>73</v>
      </c>
      <c r="R5034" s="1203" t="s">
        <v>73</v>
      </c>
      <c r="S5034" s="1224">
        <f>VLOOKUP($D5034,'NI-118'!$B$1:$W$2048,12,FALSE)</f>
        <v>0</v>
      </c>
      <c r="T5034" s="1224">
        <f>VLOOKUP($D5034,'NI-118'!$B$1:$W$2048,13,FALSE)</f>
        <v>0</v>
      </c>
      <c r="U5034" s="1224">
        <f>VLOOKUP($D5034,'NI-118'!$B$1:$W$2048,16,FALSE)</f>
        <v>0</v>
      </c>
      <c r="V5034" s="1224">
        <f>VLOOKUP($D5034,'NI-118'!$B$1:$W$2048,17,FALSE)</f>
        <v>0</v>
      </c>
      <c r="W5034" s="1224">
        <f>VLOOKUP($D5034,'NI-118'!$B$1:$W$2048,18,FALSE)</f>
        <v>0</v>
      </c>
      <c r="X5034" s="1224">
        <f>VLOOKUP($D5034,'NI-118'!$B$1:$W$2048,19,FALSE)</f>
        <v>0</v>
      </c>
    </row>
    <row r="5035" spans="1:24" ht="27" hidden="1">
      <c r="A5035" s="762"/>
      <c r="B5035" s="762"/>
      <c r="C5035" s="762"/>
      <c r="D5035" s="1222" t="s">
        <v>263</v>
      </c>
      <c r="E5035" s="1223">
        <v>118</v>
      </c>
      <c r="F5035" s="1202"/>
      <c r="G5035" s="1202"/>
      <c r="H5035" s="1205" t="s">
        <v>264</v>
      </c>
      <c r="I5035" s="1202" t="s">
        <v>53</v>
      </c>
      <c r="J5035" s="1202" t="s">
        <v>104</v>
      </c>
      <c r="K5035" s="1202" t="s">
        <v>104</v>
      </c>
      <c r="L5035" s="1202" t="s">
        <v>105</v>
      </c>
      <c r="M5035" s="1202" t="s">
        <v>253</v>
      </c>
      <c r="N5035" s="1203" t="s">
        <v>265</v>
      </c>
      <c r="O5035" s="1203" t="s">
        <v>73</v>
      </c>
      <c r="P5035" s="1203" t="s">
        <v>73</v>
      </c>
      <c r="Q5035" s="1203" t="s">
        <v>73</v>
      </c>
      <c r="R5035" s="1203" t="s">
        <v>73</v>
      </c>
      <c r="S5035" s="1224">
        <f>VLOOKUP($D5035,'NI-118'!$B$1:$W$2048,12,FALSE)</f>
        <v>0</v>
      </c>
      <c r="T5035" s="1224">
        <f>VLOOKUP($D5035,'NI-118'!$B$1:$W$2048,13,FALSE)</f>
        <v>0</v>
      </c>
      <c r="U5035" s="1224">
        <f>VLOOKUP($D5035,'NI-118'!$B$1:$W$2048,16,FALSE)</f>
        <v>0</v>
      </c>
      <c r="V5035" s="1224">
        <f>VLOOKUP($D5035,'NI-118'!$B$1:$W$2048,17,FALSE)</f>
        <v>0</v>
      </c>
      <c r="W5035" s="1224">
        <f>VLOOKUP($D5035,'NI-118'!$B$1:$W$2048,18,FALSE)</f>
        <v>0</v>
      </c>
      <c r="X5035" s="1224">
        <f>VLOOKUP($D5035,'NI-118'!$B$1:$W$2048,19,FALSE)</f>
        <v>0</v>
      </c>
    </row>
    <row r="5036" spans="1:24" ht="27" hidden="1">
      <c r="A5036" s="762"/>
      <c r="B5036" s="762"/>
      <c r="C5036" s="762"/>
      <c r="D5036" s="1222" t="s">
        <v>266</v>
      </c>
      <c r="E5036" s="1223">
        <v>118</v>
      </c>
      <c r="F5036" s="1202"/>
      <c r="G5036" s="1202"/>
      <c r="H5036" s="1205" t="s">
        <v>264</v>
      </c>
      <c r="I5036" s="1202" t="s">
        <v>53</v>
      </c>
      <c r="J5036" s="1202" t="s">
        <v>104</v>
      </c>
      <c r="K5036" s="1202" t="s">
        <v>104</v>
      </c>
      <c r="L5036" s="1202" t="s">
        <v>105</v>
      </c>
      <c r="M5036" s="1202" t="s">
        <v>253</v>
      </c>
      <c r="N5036" s="1203" t="s">
        <v>267</v>
      </c>
      <c r="O5036" s="1203" t="s">
        <v>73</v>
      </c>
      <c r="P5036" s="1203" t="s">
        <v>73</v>
      </c>
      <c r="Q5036" s="1203" t="s">
        <v>73</v>
      </c>
      <c r="R5036" s="1203" t="s">
        <v>73</v>
      </c>
      <c r="S5036" s="1224">
        <f>VLOOKUP($D5036,'NI-118'!$B$1:$W$2048,12,FALSE)</f>
        <v>0</v>
      </c>
      <c r="T5036" s="1224">
        <f>VLOOKUP($D5036,'NI-118'!$B$1:$W$2048,13,FALSE)</f>
        <v>0</v>
      </c>
      <c r="U5036" s="1224">
        <f>VLOOKUP($D5036,'NI-118'!$B$1:$W$2048,16,FALSE)</f>
        <v>0</v>
      </c>
      <c r="V5036" s="1224">
        <f>VLOOKUP($D5036,'NI-118'!$B$1:$W$2048,17,FALSE)</f>
        <v>0</v>
      </c>
      <c r="W5036" s="1224">
        <f>VLOOKUP($D5036,'NI-118'!$B$1:$W$2048,18,FALSE)</f>
        <v>0</v>
      </c>
      <c r="X5036" s="1224">
        <f>VLOOKUP($D5036,'NI-118'!$B$1:$W$2048,19,FALSE)</f>
        <v>0</v>
      </c>
    </row>
    <row r="5037" spans="1:24" ht="27" hidden="1">
      <c r="A5037" s="762"/>
      <c r="B5037" s="762"/>
      <c r="C5037" s="762"/>
      <c r="D5037" s="1222" t="s">
        <v>268</v>
      </c>
      <c r="E5037" s="1223">
        <v>118</v>
      </c>
      <c r="F5037" s="1202"/>
      <c r="G5037" s="1202"/>
      <c r="H5037" s="1205" t="s">
        <v>269</v>
      </c>
      <c r="I5037" s="1202" t="s">
        <v>53</v>
      </c>
      <c r="J5037" s="1202" t="s">
        <v>104</v>
      </c>
      <c r="K5037" s="1202" t="s">
        <v>104</v>
      </c>
      <c r="L5037" s="1202" t="s">
        <v>105</v>
      </c>
      <c r="M5037" s="1202" t="s">
        <v>253</v>
      </c>
      <c r="N5037" s="1203" t="s">
        <v>270</v>
      </c>
      <c r="O5037" s="1203" t="s">
        <v>73</v>
      </c>
      <c r="P5037" s="1203" t="s">
        <v>73</v>
      </c>
      <c r="Q5037" s="1203" t="s">
        <v>73</v>
      </c>
      <c r="R5037" s="1203" t="s">
        <v>73</v>
      </c>
      <c r="S5037" s="1224">
        <f>VLOOKUP($D5037,'NI-118'!$B$1:$W$2048,12,FALSE)</f>
        <v>0</v>
      </c>
      <c r="T5037" s="1224">
        <f>VLOOKUP($D5037,'NI-118'!$B$1:$W$2048,13,FALSE)</f>
        <v>0</v>
      </c>
      <c r="U5037" s="1224">
        <f>VLOOKUP($D5037,'NI-118'!$B$1:$W$2048,16,FALSE)</f>
        <v>0</v>
      </c>
      <c r="V5037" s="1224">
        <f>VLOOKUP($D5037,'NI-118'!$B$1:$W$2048,17,FALSE)</f>
        <v>0</v>
      </c>
      <c r="W5037" s="1224">
        <f>VLOOKUP($D5037,'NI-118'!$B$1:$W$2048,18,FALSE)</f>
        <v>0</v>
      </c>
      <c r="X5037" s="1224">
        <f>VLOOKUP($D5037,'NI-118'!$B$1:$W$2048,19,FALSE)</f>
        <v>0</v>
      </c>
    </row>
    <row r="5038" spans="1:24" ht="27" hidden="1">
      <c r="A5038" s="762"/>
      <c r="B5038" s="762"/>
      <c r="C5038" s="762"/>
      <c r="D5038" s="1222" t="s">
        <v>271</v>
      </c>
      <c r="E5038" s="1223">
        <v>118</v>
      </c>
      <c r="F5038" s="1202"/>
      <c r="G5038" s="1202"/>
      <c r="H5038" s="1205" t="s">
        <v>269</v>
      </c>
      <c r="I5038" s="1202" t="s">
        <v>53</v>
      </c>
      <c r="J5038" s="1202" t="s">
        <v>104</v>
      </c>
      <c r="K5038" s="1202" t="s">
        <v>104</v>
      </c>
      <c r="L5038" s="1202" t="s">
        <v>105</v>
      </c>
      <c r="M5038" s="1202" t="s">
        <v>253</v>
      </c>
      <c r="N5038" s="1203" t="s">
        <v>272</v>
      </c>
      <c r="O5038" s="1203" t="s">
        <v>73</v>
      </c>
      <c r="P5038" s="1203" t="s">
        <v>73</v>
      </c>
      <c r="Q5038" s="1203" t="s">
        <v>73</v>
      </c>
      <c r="R5038" s="1203" t="s">
        <v>73</v>
      </c>
      <c r="S5038" s="1224">
        <f>VLOOKUP($D5038,'NI-118'!$B$1:$W$2048,12,FALSE)</f>
        <v>0</v>
      </c>
      <c r="T5038" s="1224">
        <f>VLOOKUP($D5038,'NI-118'!$B$1:$W$2048,13,FALSE)</f>
        <v>0</v>
      </c>
      <c r="U5038" s="1224">
        <f>VLOOKUP($D5038,'NI-118'!$B$1:$W$2048,16,FALSE)</f>
        <v>0</v>
      </c>
      <c r="V5038" s="1224">
        <f>VLOOKUP($D5038,'NI-118'!$B$1:$W$2048,17,FALSE)</f>
        <v>0</v>
      </c>
      <c r="W5038" s="1224">
        <f>VLOOKUP($D5038,'NI-118'!$B$1:$W$2048,18,FALSE)</f>
        <v>0</v>
      </c>
      <c r="X5038" s="1224">
        <f>VLOOKUP($D5038,'NI-118'!$B$1:$W$2048,19,FALSE)</f>
        <v>0</v>
      </c>
    </row>
    <row r="5039" spans="1:24" ht="27" hidden="1">
      <c r="A5039" s="762"/>
      <c r="B5039" s="762"/>
      <c r="C5039" s="762"/>
      <c r="D5039" s="1222" t="s">
        <v>273</v>
      </c>
      <c r="E5039" s="1223">
        <v>118</v>
      </c>
      <c r="F5039" s="1202"/>
      <c r="G5039" s="1202"/>
      <c r="H5039" s="1205" t="s">
        <v>269</v>
      </c>
      <c r="I5039" s="1202" t="s">
        <v>53</v>
      </c>
      <c r="J5039" s="1202" t="s">
        <v>104</v>
      </c>
      <c r="K5039" s="1202" t="s">
        <v>104</v>
      </c>
      <c r="L5039" s="1202" t="s">
        <v>105</v>
      </c>
      <c r="M5039" s="1202" t="s">
        <v>253</v>
      </c>
      <c r="N5039" s="1203" t="s">
        <v>274</v>
      </c>
      <c r="O5039" s="1203" t="s">
        <v>73</v>
      </c>
      <c r="P5039" s="1203" t="s">
        <v>73</v>
      </c>
      <c r="Q5039" s="1203" t="s">
        <v>73</v>
      </c>
      <c r="R5039" s="1203" t="s">
        <v>73</v>
      </c>
      <c r="S5039" s="1224">
        <f>VLOOKUP($D5039,'NI-118'!$B$1:$W$2048,12,FALSE)</f>
        <v>0</v>
      </c>
      <c r="T5039" s="1224">
        <f>VLOOKUP($D5039,'NI-118'!$B$1:$W$2048,13,FALSE)</f>
        <v>0</v>
      </c>
      <c r="U5039" s="1224">
        <f>VLOOKUP($D5039,'NI-118'!$B$1:$W$2048,16,FALSE)</f>
        <v>0</v>
      </c>
      <c r="V5039" s="1224">
        <f>VLOOKUP($D5039,'NI-118'!$B$1:$W$2048,17,FALSE)</f>
        <v>0</v>
      </c>
      <c r="W5039" s="1224">
        <f>VLOOKUP($D5039,'NI-118'!$B$1:$W$2048,18,FALSE)</f>
        <v>0</v>
      </c>
      <c r="X5039" s="1224">
        <f>VLOOKUP($D5039,'NI-118'!$B$1:$W$2048,19,FALSE)</f>
        <v>0</v>
      </c>
    </row>
    <row r="5040" spans="1:24" ht="27" hidden="1">
      <c r="A5040" s="762"/>
      <c r="B5040" s="762"/>
      <c r="C5040" s="762"/>
      <c r="D5040" s="1222" t="s">
        <v>275</v>
      </c>
      <c r="E5040" s="1223">
        <v>118</v>
      </c>
      <c r="F5040" s="1202"/>
      <c r="G5040" s="1202"/>
      <c r="H5040" s="1205" t="s">
        <v>269</v>
      </c>
      <c r="I5040" s="1202" t="s">
        <v>53</v>
      </c>
      <c r="J5040" s="1202" t="s">
        <v>104</v>
      </c>
      <c r="K5040" s="1202" t="s">
        <v>104</v>
      </c>
      <c r="L5040" s="1202" t="s">
        <v>105</v>
      </c>
      <c r="M5040" s="1202" t="s">
        <v>253</v>
      </c>
      <c r="N5040" s="1203" t="s">
        <v>276</v>
      </c>
      <c r="O5040" s="1203" t="s">
        <v>73</v>
      </c>
      <c r="P5040" s="1203" t="s">
        <v>73</v>
      </c>
      <c r="Q5040" s="1203" t="s">
        <v>73</v>
      </c>
      <c r="R5040" s="1203" t="s">
        <v>73</v>
      </c>
      <c r="S5040" s="1224">
        <f>VLOOKUP($D5040,'NI-118'!$B$1:$W$2048,12,FALSE)</f>
        <v>0</v>
      </c>
      <c r="T5040" s="1224">
        <f>VLOOKUP($D5040,'NI-118'!$B$1:$W$2048,13,FALSE)</f>
        <v>0</v>
      </c>
      <c r="U5040" s="1224">
        <f>VLOOKUP($D5040,'NI-118'!$B$1:$W$2048,16,FALSE)</f>
        <v>0</v>
      </c>
      <c r="V5040" s="1224">
        <f>VLOOKUP($D5040,'NI-118'!$B$1:$W$2048,17,FALSE)</f>
        <v>0</v>
      </c>
      <c r="W5040" s="1224">
        <f>VLOOKUP($D5040,'NI-118'!$B$1:$W$2048,18,FALSE)</f>
        <v>0</v>
      </c>
      <c r="X5040" s="1224">
        <f>VLOOKUP($D5040,'NI-118'!$B$1:$W$2048,19,FALSE)</f>
        <v>0</v>
      </c>
    </row>
    <row r="5041" spans="1:24" ht="27" hidden="1">
      <c r="A5041" s="762"/>
      <c r="B5041" s="762"/>
      <c r="C5041" s="762"/>
      <c r="D5041" s="1222" t="s">
        <v>277</v>
      </c>
      <c r="E5041" s="1223">
        <v>118</v>
      </c>
      <c r="F5041" s="1202"/>
      <c r="G5041" s="1202"/>
      <c r="H5041" s="1205" t="s">
        <v>278</v>
      </c>
      <c r="I5041" s="1202" t="s">
        <v>53</v>
      </c>
      <c r="J5041" s="1202" t="s">
        <v>104</v>
      </c>
      <c r="K5041" s="1202" t="s">
        <v>104</v>
      </c>
      <c r="L5041" s="1202" t="s">
        <v>105</v>
      </c>
      <c r="M5041" s="1202" t="s">
        <v>253</v>
      </c>
      <c r="N5041" s="1203" t="s">
        <v>279</v>
      </c>
      <c r="O5041" s="1203" t="s">
        <v>73</v>
      </c>
      <c r="P5041" s="1203" t="s">
        <v>73</v>
      </c>
      <c r="Q5041" s="1203" t="s">
        <v>73</v>
      </c>
      <c r="R5041" s="1203" t="s">
        <v>73</v>
      </c>
      <c r="S5041" s="1224">
        <f>VLOOKUP($D5041,'NI-118'!$B$1:$W$2048,12,FALSE)</f>
        <v>0</v>
      </c>
      <c r="T5041" s="1224">
        <f>VLOOKUP($D5041,'NI-118'!$B$1:$W$2048,13,FALSE)</f>
        <v>0</v>
      </c>
      <c r="U5041" s="1224">
        <f>VLOOKUP($D5041,'NI-118'!$B$1:$W$2048,16,FALSE)</f>
        <v>0</v>
      </c>
      <c r="V5041" s="1224">
        <f>VLOOKUP($D5041,'NI-118'!$B$1:$W$2048,17,FALSE)</f>
        <v>0</v>
      </c>
      <c r="W5041" s="1224">
        <f>VLOOKUP($D5041,'NI-118'!$B$1:$W$2048,18,FALSE)</f>
        <v>0</v>
      </c>
      <c r="X5041" s="1224">
        <f>VLOOKUP($D5041,'NI-118'!$B$1:$W$2048,19,FALSE)</f>
        <v>0</v>
      </c>
    </row>
    <row r="5042" spans="1:24" ht="27" hidden="1">
      <c r="A5042" s="762"/>
      <c r="B5042" s="762"/>
      <c r="C5042" s="762"/>
      <c r="D5042" s="1222" t="s">
        <v>280</v>
      </c>
      <c r="E5042" s="1223">
        <v>118</v>
      </c>
      <c r="F5042" s="1202"/>
      <c r="G5042" s="1202"/>
      <c r="H5042" s="1205" t="s">
        <v>269</v>
      </c>
      <c r="I5042" s="1202" t="s">
        <v>53</v>
      </c>
      <c r="J5042" s="1202" t="s">
        <v>104</v>
      </c>
      <c r="K5042" s="1202" t="s">
        <v>104</v>
      </c>
      <c r="L5042" s="1202" t="s">
        <v>105</v>
      </c>
      <c r="M5042" s="1202" t="s">
        <v>253</v>
      </c>
      <c r="N5042" s="1203" t="s">
        <v>281</v>
      </c>
      <c r="O5042" s="1203" t="s">
        <v>73</v>
      </c>
      <c r="P5042" s="1203" t="s">
        <v>73</v>
      </c>
      <c r="Q5042" s="1203" t="s">
        <v>73</v>
      </c>
      <c r="R5042" s="1203" t="s">
        <v>73</v>
      </c>
      <c r="S5042" s="1224">
        <f>VLOOKUP($D5042,'NI-118'!$B$1:$W$2048,12,FALSE)</f>
        <v>0</v>
      </c>
      <c r="T5042" s="1224">
        <f>VLOOKUP($D5042,'NI-118'!$B$1:$W$2048,13,FALSE)</f>
        <v>0</v>
      </c>
      <c r="U5042" s="1224">
        <f>VLOOKUP($D5042,'NI-118'!$B$1:$W$2048,16,FALSE)</f>
        <v>0</v>
      </c>
      <c r="V5042" s="1224">
        <f>VLOOKUP($D5042,'NI-118'!$B$1:$W$2048,17,FALSE)</f>
        <v>0</v>
      </c>
      <c r="W5042" s="1224">
        <f>VLOOKUP($D5042,'NI-118'!$B$1:$W$2048,18,FALSE)</f>
        <v>0</v>
      </c>
      <c r="X5042" s="1224">
        <f>VLOOKUP($D5042,'NI-118'!$B$1:$W$2048,19,FALSE)</f>
        <v>0</v>
      </c>
    </row>
    <row r="5043" spans="1:24" hidden="1">
      <c r="A5043" s="762"/>
      <c r="B5043" s="762"/>
      <c r="C5043" s="762"/>
      <c r="D5043" s="1222" t="s">
        <v>282</v>
      </c>
      <c r="E5043" s="1223">
        <v>118</v>
      </c>
      <c r="F5043" s="1202"/>
      <c r="G5043" s="1202"/>
      <c r="H5043" s="1205"/>
      <c r="I5043" s="1202" t="s">
        <v>71</v>
      </c>
      <c r="J5043" s="1202"/>
      <c r="K5043" s="1202"/>
      <c r="L5043" s="1202"/>
      <c r="M5043" s="1202"/>
      <c r="N5043" s="1203" t="s">
        <v>283</v>
      </c>
      <c r="O5043" s="1203" t="s">
        <v>73</v>
      </c>
      <c r="P5043" s="1203" t="s">
        <v>73</v>
      </c>
      <c r="Q5043" s="1203" t="s">
        <v>73</v>
      </c>
      <c r="R5043" s="1203" t="s">
        <v>73</v>
      </c>
      <c r="S5043" s="1224">
        <f>VLOOKUP($D5043,'NI-118'!$B$1:$W$2048,12,FALSE)</f>
        <v>0</v>
      </c>
      <c r="T5043" s="1224">
        <f>VLOOKUP($D5043,'NI-118'!$B$1:$W$2048,13,FALSE)</f>
        <v>0</v>
      </c>
      <c r="U5043" s="1224">
        <f>VLOOKUP($D5043,'NI-118'!$B$1:$W$2048,16,FALSE)</f>
        <v>0</v>
      </c>
      <c r="V5043" s="1224">
        <f>VLOOKUP($D5043,'NI-118'!$B$1:$W$2048,17,FALSE)</f>
        <v>0</v>
      </c>
      <c r="W5043" s="1224">
        <f>VLOOKUP($D5043,'NI-118'!$B$1:$W$2048,18,FALSE)</f>
        <v>0</v>
      </c>
      <c r="X5043" s="1224">
        <f>VLOOKUP($D5043,'NI-118'!$B$1:$W$2048,19,FALSE)</f>
        <v>0</v>
      </c>
    </row>
    <row r="5044" spans="1:24" ht="27" hidden="1">
      <c r="A5044" s="762"/>
      <c r="B5044" s="762"/>
      <c r="C5044" s="762"/>
      <c r="D5044" s="1222" t="s">
        <v>284</v>
      </c>
      <c r="E5044" s="1223">
        <v>118</v>
      </c>
      <c r="F5044" s="1202"/>
      <c r="G5044" s="1202"/>
      <c r="H5044" s="1205"/>
      <c r="I5044" s="1202" t="s">
        <v>71</v>
      </c>
      <c r="J5044" s="1202"/>
      <c r="K5044" s="1202"/>
      <c r="L5044" s="1202"/>
      <c r="M5044" s="1202"/>
      <c r="N5044" s="1203" t="s">
        <v>285</v>
      </c>
      <c r="O5044" s="1203" t="s">
        <v>73</v>
      </c>
      <c r="P5044" s="1203" t="s">
        <v>73</v>
      </c>
      <c r="Q5044" s="1203" t="s">
        <v>73</v>
      </c>
      <c r="R5044" s="1203" t="s">
        <v>73</v>
      </c>
      <c r="S5044" s="1224">
        <f>VLOOKUP($D5044,'NI-118'!$B$1:$W$2048,12,FALSE)</f>
        <v>0</v>
      </c>
      <c r="T5044" s="1224">
        <f>VLOOKUP($D5044,'NI-118'!$B$1:$W$2048,13,FALSE)</f>
        <v>0</v>
      </c>
      <c r="U5044" s="1224">
        <f>VLOOKUP($D5044,'NI-118'!$B$1:$W$2048,16,FALSE)</f>
        <v>0</v>
      </c>
      <c r="V5044" s="1224">
        <f>VLOOKUP($D5044,'NI-118'!$B$1:$W$2048,17,FALSE)</f>
        <v>0</v>
      </c>
      <c r="W5044" s="1224">
        <f>VLOOKUP($D5044,'NI-118'!$B$1:$W$2048,18,FALSE)</f>
        <v>0</v>
      </c>
      <c r="X5044" s="1224">
        <f>VLOOKUP($D5044,'NI-118'!$B$1:$W$2048,19,FALSE)</f>
        <v>0</v>
      </c>
    </row>
    <row r="5045" spans="1:24" hidden="1">
      <c r="A5045" s="762"/>
      <c r="B5045" s="762"/>
      <c r="C5045" s="762"/>
      <c r="D5045" s="1222" t="s">
        <v>286</v>
      </c>
      <c r="E5045" s="1223">
        <v>118</v>
      </c>
      <c r="F5045" s="1202" t="s">
        <v>157</v>
      </c>
      <c r="G5045" s="1202"/>
      <c r="H5045" s="1205" t="s">
        <v>287</v>
      </c>
      <c r="I5045" s="1202" t="s">
        <v>53</v>
      </c>
      <c r="J5045" s="1202" t="s">
        <v>288</v>
      </c>
      <c r="K5045" s="1202" t="s">
        <v>288</v>
      </c>
      <c r="L5045" s="1202" t="s">
        <v>289</v>
      </c>
      <c r="M5045" s="1202" t="s">
        <v>290</v>
      </c>
      <c r="N5045" s="1203" t="s">
        <v>291</v>
      </c>
      <c r="O5045" s="1203" t="s">
        <v>73</v>
      </c>
      <c r="P5045" s="1203" t="s">
        <v>73</v>
      </c>
      <c r="Q5045" s="1203" t="s">
        <v>73</v>
      </c>
      <c r="R5045" s="1203" t="s">
        <v>73</v>
      </c>
      <c r="S5045" s="1224">
        <f>VLOOKUP($D5045,'NI-118'!$B$1:$W$2048,12,FALSE)</f>
        <v>0</v>
      </c>
      <c r="T5045" s="1224">
        <f>VLOOKUP($D5045,'NI-118'!$B$1:$W$2048,13,FALSE)</f>
        <v>0</v>
      </c>
      <c r="U5045" s="1224">
        <f>VLOOKUP($D5045,'NI-118'!$B$1:$W$2048,16,FALSE)</f>
        <v>0</v>
      </c>
      <c r="V5045" s="1224">
        <f>VLOOKUP($D5045,'NI-118'!$B$1:$W$2048,17,FALSE)</f>
        <v>0</v>
      </c>
      <c r="W5045" s="1224">
        <f>VLOOKUP($D5045,'NI-118'!$B$1:$W$2048,18,FALSE)</f>
        <v>0</v>
      </c>
      <c r="X5045" s="1224">
        <f>VLOOKUP($D5045,'NI-118'!$B$1:$W$2048,19,FALSE)</f>
        <v>0</v>
      </c>
    </row>
    <row r="5046" spans="1:24" hidden="1">
      <c r="A5046" s="762"/>
      <c r="B5046" s="762"/>
      <c r="C5046" s="762"/>
      <c r="D5046" s="1222" t="s">
        <v>292</v>
      </c>
      <c r="E5046" s="1223">
        <v>118</v>
      </c>
      <c r="F5046" s="1202" t="s">
        <v>157</v>
      </c>
      <c r="G5046" s="1202"/>
      <c r="H5046" s="1205" t="s">
        <v>287</v>
      </c>
      <c r="I5046" s="1202" t="s">
        <v>53</v>
      </c>
      <c r="J5046" s="1202" t="s">
        <v>288</v>
      </c>
      <c r="K5046" s="1202" t="s">
        <v>288</v>
      </c>
      <c r="L5046" s="1202" t="s">
        <v>289</v>
      </c>
      <c r="M5046" s="1202" t="s">
        <v>290</v>
      </c>
      <c r="N5046" s="1203" t="s">
        <v>293</v>
      </c>
      <c r="O5046" s="1203" t="s">
        <v>73</v>
      </c>
      <c r="P5046" s="1203" t="s">
        <v>73</v>
      </c>
      <c r="Q5046" s="1203" t="s">
        <v>73</v>
      </c>
      <c r="R5046" s="1203" t="s">
        <v>73</v>
      </c>
      <c r="S5046" s="1224">
        <f>VLOOKUP($D5046,'NI-118'!$B$1:$W$2048,12,FALSE)</f>
        <v>0</v>
      </c>
      <c r="T5046" s="1224">
        <f>VLOOKUP($D5046,'NI-118'!$B$1:$W$2048,13,FALSE)</f>
        <v>0</v>
      </c>
      <c r="U5046" s="1224">
        <f>VLOOKUP($D5046,'NI-118'!$B$1:$W$2048,16,FALSE)</f>
        <v>0</v>
      </c>
      <c r="V5046" s="1224">
        <f>VLOOKUP($D5046,'NI-118'!$B$1:$W$2048,17,FALSE)</f>
        <v>0</v>
      </c>
      <c r="W5046" s="1224">
        <f>VLOOKUP($D5046,'NI-118'!$B$1:$W$2048,18,FALSE)</f>
        <v>0</v>
      </c>
      <c r="X5046" s="1224">
        <f>VLOOKUP($D5046,'NI-118'!$B$1:$W$2048,19,FALSE)</f>
        <v>0</v>
      </c>
    </row>
    <row r="5047" spans="1:24" ht="27">
      <c r="A5047" s="762"/>
      <c r="B5047" s="762"/>
      <c r="C5047" s="762"/>
      <c r="D5047" s="1222" t="s">
        <v>294</v>
      </c>
      <c r="E5047" s="1223">
        <v>118</v>
      </c>
      <c r="F5047" s="1202" t="s">
        <v>295</v>
      </c>
      <c r="G5047" s="1202"/>
      <c r="H5047" s="1205" t="s">
        <v>296</v>
      </c>
      <c r="I5047" s="1202" t="s">
        <v>53</v>
      </c>
      <c r="J5047" s="1202" t="s">
        <v>288</v>
      </c>
      <c r="K5047" s="1202" t="s">
        <v>288</v>
      </c>
      <c r="L5047" s="1202" t="s">
        <v>289</v>
      </c>
      <c r="M5047" s="1202" t="s">
        <v>290</v>
      </c>
      <c r="N5047" s="1203" t="s">
        <v>297</v>
      </c>
      <c r="O5047" s="1203" t="s">
        <v>73</v>
      </c>
      <c r="P5047" s="1203" t="s">
        <v>73</v>
      </c>
      <c r="Q5047" s="1203" t="s">
        <v>73</v>
      </c>
      <c r="R5047" s="1203" t="s">
        <v>73</v>
      </c>
      <c r="S5047" s="1224">
        <f>VLOOKUP($D5047,'NI-118'!$B$1:$W$2048,12,FALSE)</f>
        <v>0</v>
      </c>
      <c r="T5047" s="1224">
        <f>VLOOKUP($D5047,'NI-118'!$B$1:$W$2048,13,FALSE)</f>
        <v>0</v>
      </c>
      <c r="U5047" s="1224">
        <f>VLOOKUP($D5047,'NI-118'!$B$1:$W$2048,16,FALSE)</f>
        <v>0</v>
      </c>
      <c r="V5047" s="1224">
        <f>VLOOKUP($D5047,'NI-118'!$B$1:$W$2048,17,FALSE)</f>
        <v>0</v>
      </c>
      <c r="W5047" s="1224">
        <f>VLOOKUP($D5047,'NI-118'!$B$1:$W$2048,18,FALSE)</f>
        <v>0</v>
      </c>
      <c r="X5047" s="1224">
        <f>VLOOKUP($D5047,'NI-118'!$B$1:$W$2048,19,FALSE)</f>
        <v>0</v>
      </c>
    </row>
    <row r="5048" spans="1:24" hidden="1">
      <c r="A5048" s="762"/>
      <c r="B5048" s="762"/>
      <c r="C5048" s="762"/>
      <c r="D5048" s="1222" t="s">
        <v>298</v>
      </c>
      <c r="E5048" s="1223">
        <v>118</v>
      </c>
      <c r="F5048" s="1202"/>
      <c r="G5048" s="1202"/>
      <c r="H5048" s="1205"/>
      <c r="I5048" s="1202" t="s">
        <v>71</v>
      </c>
      <c r="J5048" s="1202"/>
      <c r="K5048" s="1202"/>
      <c r="L5048" s="1202"/>
      <c r="M5048" s="1202"/>
      <c r="N5048" s="1203" t="s">
        <v>299</v>
      </c>
      <c r="O5048" s="1203" t="s">
        <v>73</v>
      </c>
      <c r="P5048" s="1203" t="s">
        <v>73</v>
      </c>
      <c r="Q5048" s="1203" t="s">
        <v>73</v>
      </c>
      <c r="R5048" s="1203" t="s">
        <v>73</v>
      </c>
      <c r="S5048" s="1224">
        <f>VLOOKUP($D5048,'NI-118'!$B$1:$W$2048,12,FALSE)</f>
        <v>0</v>
      </c>
      <c r="T5048" s="1224">
        <f>VLOOKUP($D5048,'NI-118'!$B$1:$W$2048,13,FALSE)</f>
        <v>0</v>
      </c>
      <c r="U5048" s="1224">
        <f>VLOOKUP($D5048,'NI-118'!$B$1:$W$2048,16,FALSE)</f>
        <v>0</v>
      </c>
      <c r="V5048" s="1224">
        <f>VLOOKUP($D5048,'NI-118'!$B$1:$W$2048,17,FALSE)</f>
        <v>0</v>
      </c>
      <c r="W5048" s="1224">
        <f>VLOOKUP($D5048,'NI-118'!$B$1:$W$2048,18,FALSE)</f>
        <v>0</v>
      </c>
      <c r="X5048" s="1224">
        <f>VLOOKUP($D5048,'NI-118'!$B$1:$W$2048,19,FALSE)</f>
        <v>0</v>
      </c>
    </row>
    <row r="5049" spans="1:24" hidden="1">
      <c r="A5049" s="762"/>
      <c r="B5049" s="762"/>
      <c r="C5049" s="762"/>
      <c r="D5049" s="1222" t="s">
        <v>300</v>
      </c>
      <c r="E5049" s="1223">
        <v>118</v>
      </c>
      <c r="F5049" s="1202"/>
      <c r="G5049" s="1202"/>
      <c r="H5049" s="1205" t="s">
        <v>301</v>
      </c>
      <c r="I5049" s="1202" t="s">
        <v>53</v>
      </c>
      <c r="J5049" s="1202" t="s">
        <v>288</v>
      </c>
      <c r="K5049" s="1202" t="s">
        <v>288</v>
      </c>
      <c r="L5049" s="1202" t="s">
        <v>289</v>
      </c>
      <c r="M5049" s="1202" t="s">
        <v>290</v>
      </c>
      <c r="N5049" s="1203" t="s">
        <v>302</v>
      </c>
      <c r="O5049" s="1203" t="s">
        <v>73</v>
      </c>
      <c r="P5049" s="1203" t="s">
        <v>73</v>
      </c>
      <c r="Q5049" s="1203" t="s">
        <v>73</v>
      </c>
      <c r="R5049" s="1203" t="s">
        <v>73</v>
      </c>
      <c r="S5049" s="1224">
        <f>VLOOKUP($D5049,'NI-118'!$B$1:$W$2048,12,FALSE)</f>
        <v>0</v>
      </c>
      <c r="T5049" s="1224">
        <f>VLOOKUP($D5049,'NI-118'!$B$1:$W$2048,13,FALSE)</f>
        <v>0</v>
      </c>
      <c r="U5049" s="1224">
        <f>VLOOKUP($D5049,'NI-118'!$B$1:$W$2048,16,FALSE)</f>
        <v>0</v>
      </c>
      <c r="V5049" s="1224">
        <f>VLOOKUP($D5049,'NI-118'!$B$1:$W$2048,17,FALSE)</f>
        <v>0</v>
      </c>
      <c r="W5049" s="1224">
        <f>VLOOKUP($D5049,'NI-118'!$B$1:$W$2048,18,FALSE)</f>
        <v>0</v>
      </c>
      <c r="X5049" s="1224">
        <f>VLOOKUP($D5049,'NI-118'!$B$1:$W$2048,19,FALSE)</f>
        <v>0</v>
      </c>
    </row>
    <row r="5050" spans="1:24" hidden="1">
      <c r="A5050" s="762"/>
      <c r="B5050" s="762"/>
      <c r="C5050" s="762"/>
      <c r="D5050" s="1222" t="s">
        <v>303</v>
      </c>
      <c r="E5050" s="1223">
        <v>118</v>
      </c>
      <c r="F5050" s="1202"/>
      <c r="G5050" s="1202"/>
      <c r="H5050" s="1205" t="s">
        <v>301</v>
      </c>
      <c r="I5050" s="1202" t="s">
        <v>53</v>
      </c>
      <c r="J5050" s="1202" t="s">
        <v>288</v>
      </c>
      <c r="K5050" s="1202" t="s">
        <v>288</v>
      </c>
      <c r="L5050" s="1202" t="s">
        <v>289</v>
      </c>
      <c r="M5050" s="1202" t="s">
        <v>290</v>
      </c>
      <c r="N5050" s="1203" t="s">
        <v>304</v>
      </c>
      <c r="O5050" s="1203" t="s">
        <v>73</v>
      </c>
      <c r="P5050" s="1203" t="s">
        <v>73</v>
      </c>
      <c r="Q5050" s="1203" t="s">
        <v>73</v>
      </c>
      <c r="R5050" s="1203" t="s">
        <v>73</v>
      </c>
      <c r="S5050" s="1224">
        <f>VLOOKUP($D5050,'NI-118'!$B$1:$W$2048,12,FALSE)</f>
        <v>0</v>
      </c>
      <c r="T5050" s="1224">
        <f>VLOOKUP($D5050,'NI-118'!$B$1:$W$2048,13,FALSE)</f>
        <v>0</v>
      </c>
      <c r="U5050" s="1224">
        <f>VLOOKUP($D5050,'NI-118'!$B$1:$W$2048,16,FALSE)</f>
        <v>0</v>
      </c>
      <c r="V5050" s="1224">
        <f>VLOOKUP($D5050,'NI-118'!$B$1:$W$2048,17,FALSE)</f>
        <v>0</v>
      </c>
      <c r="W5050" s="1224">
        <f>VLOOKUP($D5050,'NI-118'!$B$1:$W$2048,18,FALSE)</f>
        <v>0</v>
      </c>
      <c r="X5050" s="1224">
        <f>VLOOKUP($D5050,'NI-118'!$B$1:$W$2048,19,FALSE)</f>
        <v>0</v>
      </c>
    </row>
    <row r="5051" spans="1:24" hidden="1">
      <c r="A5051" s="762"/>
      <c r="B5051" s="762"/>
      <c r="C5051" s="762"/>
      <c r="D5051" s="1222" t="s">
        <v>305</v>
      </c>
      <c r="E5051" s="1223">
        <v>118</v>
      </c>
      <c r="F5051" s="1202"/>
      <c r="G5051" s="1202"/>
      <c r="H5051" s="1205" t="s">
        <v>301</v>
      </c>
      <c r="I5051" s="1202" t="s">
        <v>53</v>
      </c>
      <c r="J5051" s="1202" t="s">
        <v>288</v>
      </c>
      <c r="K5051" s="1202" t="s">
        <v>288</v>
      </c>
      <c r="L5051" s="1202" t="s">
        <v>289</v>
      </c>
      <c r="M5051" s="1202" t="s">
        <v>290</v>
      </c>
      <c r="N5051" s="1203" t="s">
        <v>306</v>
      </c>
      <c r="O5051" s="1203" t="s">
        <v>73</v>
      </c>
      <c r="P5051" s="1203" t="s">
        <v>73</v>
      </c>
      <c r="Q5051" s="1203" t="s">
        <v>73</v>
      </c>
      <c r="R5051" s="1203" t="s">
        <v>73</v>
      </c>
      <c r="S5051" s="1224">
        <f>VLOOKUP($D5051,'NI-118'!$B$1:$W$2048,12,FALSE)</f>
        <v>0</v>
      </c>
      <c r="T5051" s="1224">
        <f>VLOOKUP($D5051,'NI-118'!$B$1:$W$2048,13,FALSE)</f>
        <v>0</v>
      </c>
      <c r="U5051" s="1224">
        <f>VLOOKUP($D5051,'NI-118'!$B$1:$W$2048,16,FALSE)</f>
        <v>0</v>
      </c>
      <c r="V5051" s="1224">
        <f>VLOOKUP($D5051,'NI-118'!$B$1:$W$2048,17,FALSE)</f>
        <v>0</v>
      </c>
      <c r="W5051" s="1224">
        <f>VLOOKUP($D5051,'NI-118'!$B$1:$W$2048,18,FALSE)</f>
        <v>0</v>
      </c>
      <c r="X5051" s="1224">
        <f>VLOOKUP($D5051,'NI-118'!$B$1:$W$2048,19,FALSE)</f>
        <v>0</v>
      </c>
    </row>
    <row r="5052" spans="1:24" hidden="1">
      <c r="A5052" s="762"/>
      <c r="B5052" s="762"/>
      <c r="C5052" s="762"/>
      <c r="D5052" s="1222" t="s">
        <v>307</v>
      </c>
      <c r="E5052" s="1223">
        <v>118</v>
      </c>
      <c r="F5052" s="1202" t="s">
        <v>157</v>
      </c>
      <c r="G5052" s="1202"/>
      <c r="H5052" s="1205" t="s">
        <v>308</v>
      </c>
      <c r="I5052" s="1202" t="s">
        <v>53</v>
      </c>
      <c r="J5052" s="1202" t="s">
        <v>288</v>
      </c>
      <c r="K5052" s="1202" t="s">
        <v>288</v>
      </c>
      <c r="L5052" s="1202" t="s">
        <v>309</v>
      </c>
      <c r="M5052" s="1202" t="s">
        <v>290</v>
      </c>
      <c r="N5052" s="1203" t="s">
        <v>310</v>
      </c>
      <c r="O5052" s="1203" t="s">
        <v>73</v>
      </c>
      <c r="P5052" s="1203" t="s">
        <v>73</v>
      </c>
      <c r="Q5052" s="1203" t="s">
        <v>73</v>
      </c>
      <c r="R5052" s="1203" t="s">
        <v>73</v>
      </c>
      <c r="S5052" s="1224">
        <f>VLOOKUP($D5052,'NI-118'!$B$1:$W$2048,12,FALSE)</f>
        <v>0</v>
      </c>
      <c r="T5052" s="1224">
        <f>VLOOKUP($D5052,'NI-118'!$B$1:$W$2048,13,FALSE)</f>
        <v>0</v>
      </c>
      <c r="U5052" s="1224">
        <f>VLOOKUP($D5052,'NI-118'!$B$1:$W$2048,16,FALSE)</f>
        <v>0</v>
      </c>
      <c r="V5052" s="1224">
        <f>VLOOKUP($D5052,'NI-118'!$B$1:$W$2048,17,FALSE)</f>
        <v>0</v>
      </c>
      <c r="W5052" s="1224">
        <f>VLOOKUP($D5052,'NI-118'!$B$1:$W$2048,18,FALSE)</f>
        <v>0</v>
      </c>
      <c r="X5052" s="1224">
        <f>VLOOKUP($D5052,'NI-118'!$B$1:$W$2048,19,FALSE)</f>
        <v>0</v>
      </c>
    </row>
    <row r="5053" spans="1:24" hidden="1">
      <c r="A5053" s="762"/>
      <c r="B5053" s="762"/>
      <c r="C5053" s="762"/>
      <c r="D5053" s="1222" t="s">
        <v>311</v>
      </c>
      <c r="E5053" s="1223">
        <v>118</v>
      </c>
      <c r="F5053" s="1202" t="s">
        <v>157</v>
      </c>
      <c r="G5053" s="1202"/>
      <c r="H5053" s="1205" t="s">
        <v>308</v>
      </c>
      <c r="I5053" s="1202" t="s">
        <v>53</v>
      </c>
      <c r="J5053" s="1202" t="s">
        <v>288</v>
      </c>
      <c r="K5053" s="1202" t="s">
        <v>288</v>
      </c>
      <c r="L5053" s="1202" t="s">
        <v>309</v>
      </c>
      <c r="M5053" s="1202" t="s">
        <v>290</v>
      </c>
      <c r="N5053" s="1203" t="s">
        <v>312</v>
      </c>
      <c r="O5053" s="1203" t="s">
        <v>73</v>
      </c>
      <c r="P5053" s="1203" t="s">
        <v>73</v>
      </c>
      <c r="Q5053" s="1203" t="s">
        <v>73</v>
      </c>
      <c r="R5053" s="1203" t="s">
        <v>73</v>
      </c>
      <c r="S5053" s="1224">
        <f>VLOOKUP($D5053,'NI-118'!$B$1:$W$2048,12,FALSE)</f>
        <v>0</v>
      </c>
      <c r="T5053" s="1224">
        <f>VLOOKUP($D5053,'NI-118'!$B$1:$W$2048,13,FALSE)</f>
        <v>0</v>
      </c>
      <c r="U5053" s="1224">
        <f>VLOOKUP($D5053,'NI-118'!$B$1:$W$2048,16,FALSE)</f>
        <v>0</v>
      </c>
      <c r="V5053" s="1224">
        <f>VLOOKUP($D5053,'NI-118'!$B$1:$W$2048,17,FALSE)</f>
        <v>0</v>
      </c>
      <c r="W5053" s="1224">
        <f>VLOOKUP($D5053,'NI-118'!$B$1:$W$2048,18,FALSE)</f>
        <v>0</v>
      </c>
      <c r="X5053" s="1224">
        <f>VLOOKUP($D5053,'NI-118'!$B$1:$W$2048,19,FALSE)</f>
        <v>0</v>
      </c>
    </row>
    <row r="5054" spans="1:24" ht="27">
      <c r="A5054" s="762"/>
      <c r="B5054" s="762"/>
      <c r="C5054" s="762"/>
      <c r="D5054" s="1222" t="s">
        <v>313</v>
      </c>
      <c r="E5054" s="1223">
        <v>118</v>
      </c>
      <c r="F5054" s="1202" t="s">
        <v>295</v>
      </c>
      <c r="G5054" s="1202"/>
      <c r="H5054" s="1205" t="s">
        <v>314</v>
      </c>
      <c r="I5054" s="1202" t="s">
        <v>53</v>
      </c>
      <c r="J5054" s="1202" t="s">
        <v>288</v>
      </c>
      <c r="K5054" s="1202" t="s">
        <v>288</v>
      </c>
      <c r="L5054" s="1202" t="s">
        <v>309</v>
      </c>
      <c r="M5054" s="1202" t="s">
        <v>290</v>
      </c>
      <c r="N5054" s="1203" t="s">
        <v>315</v>
      </c>
      <c r="O5054" s="1203" t="s">
        <v>73</v>
      </c>
      <c r="P5054" s="1203" t="s">
        <v>73</v>
      </c>
      <c r="Q5054" s="1203" t="s">
        <v>73</v>
      </c>
      <c r="R5054" s="1203" t="s">
        <v>73</v>
      </c>
      <c r="S5054" s="1224">
        <f>VLOOKUP($D5054,'NI-118'!$B$1:$W$2048,12,FALSE)</f>
        <v>0</v>
      </c>
      <c r="T5054" s="1224">
        <f>VLOOKUP($D5054,'NI-118'!$B$1:$W$2048,13,FALSE)</f>
        <v>0</v>
      </c>
      <c r="U5054" s="1224">
        <f>VLOOKUP($D5054,'NI-118'!$B$1:$W$2048,16,FALSE)</f>
        <v>0</v>
      </c>
      <c r="V5054" s="1224">
        <f>VLOOKUP($D5054,'NI-118'!$B$1:$W$2048,17,FALSE)</f>
        <v>0</v>
      </c>
      <c r="W5054" s="1224">
        <f>VLOOKUP($D5054,'NI-118'!$B$1:$W$2048,18,FALSE)</f>
        <v>0</v>
      </c>
      <c r="X5054" s="1224">
        <f>VLOOKUP($D5054,'NI-118'!$B$1:$W$2048,19,FALSE)</f>
        <v>0</v>
      </c>
    </row>
    <row r="5055" spans="1:24" hidden="1">
      <c r="A5055" s="762"/>
      <c r="B5055" s="762"/>
      <c r="C5055" s="762"/>
      <c r="D5055" s="1222" t="s">
        <v>316</v>
      </c>
      <c r="E5055" s="1223">
        <v>118</v>
      </c>
      <c r="F5055" s="1202"/>
      <c r="G5055" s="1202"/>
      <c r="H5055" s="1205"/>
      <c r="I5055" s="1202" t="s">
        <v>71</v>
      </c>
      <c r="J5055" s="1202"/>
      <c r="K5055" s="1202"/>
      <c r="L5055" s="1202"/>
      <c r="M5055" s="1202"/>
      <c r="N5055" s="1203" t="s">
        <v>317</v>
      </c>
      <c r="O5055" s="1203" t="s">
        <v>73</v>
      </c>
      <c r="P5055" s="1203" t="s">
        <v>73</v>
      </c>
      <c r="Q5055" s="1203" t="s">
        <v>73</v>
      </c>
      <c r="R5055" s="1203" t="s">
        <v>73</v>
      </c>
      <c r="S5055" s="1224">
        <f>VLOOKUP($D5055,'NI-118'!$B$1:$W$2048,12,FALSE)</f>
        <v>0</v>
      </c>
      <c r="T5055" s="1224">
        <f>VLOOKUP($D5055,'NI-118'!$B$1:$W$2048,13,FALSE)</f>
        <v>0</v>
      </c>
      <c r="U5055" s="1224">
        <f>VLOOKUP($D5055,'NI-118'!$B$1:$W$2048,16,FALSE)</f>
        <v>0</v>
      </c>
      <c r="V5055" s="1224">
        <f>VLOOKUP($D5055,'NI-118'!$B$1:$W$2048,17,FALSE)</f>
        <v>0</v>
      </c>
      <c r="W5055" s="1224">
        <f>VLOOKUP($D5055,'NI-118'!$B$1:$W$2048,18,FALSE)</f>
        <v>0</v>
      </c>
      <c r="X5055" s="1224">
        <f>VLOOKUP($D5055,'NI-118'!$B$1:$W$2048,19,FALSE)</f>
        <v>0</v>
      </c>
    </row>
    <row r="5056" spans="1:24" ht="27" hidden="1">
      <c r="A5056" s="762"/>
      <c r="B5056" s="762"/>
      <c r="C5056" s="762"/>
      <c r="D5056" s="1222" t="s">
        <v>318</v>
      </c>
      <c r="E5056" s="1223">
        <v>118</v>
      </c>
      <c r="F5056" s="1202"/>
      <c r="G5056" s="1202"/>
      <c r="H5056" s="1205" t="s">
        <v>301</v>
      </c>
      <c r="I5056" s="1202" t="s">
        <v>53</v>
      </c>
      <c r="J5056" s="1202" t="s">
        <v>288</v>
      </c>
      <c r="K5056" s="1202" t="s">
        <v>288</v>
      </c>
      <c r="L5056" s="1202" t="s">
        <v>309</v>
      </c>
      <c r="M5056" s="1202" t="s">
        <v>290</v>
      </c>
      <c r="N5056" s="1203" t="s">
        <v>319</v>
      </c>
      <c r="O5056" s="1203" t="s">
        <v>73</v>
      </c>
      <c r="P5056" s="1203" t="s">
        <v>73</v>
      </c>
      <c r="Q5056" s="1203" t="s">
        <v>73</v>
      </c>
      <c r="R5056" s="1203" t="s">
        <v>73</v>
      </c>
      <c r="S5056" s="1224">
        <f>VLOOKUP($D5056,'NI-118'!$B$1:$W$2048,12,FALSE)</f>
        <v>0</v>
      </c>
      <c r="T5056" s="1224">
        <f>VLOOKUP($D5056,'NI-118'!$B$1:$W$2048,13,FALSE)</f>
        <v>0</v>
      </c>
      <c r="U5056" s="1224">
        <f>VLOOKUP($D5056,'NI-118'!$B$1:$W$2048,16,FALSE)</f>
        <v>0</v>
      </c>
      <c r="V5056" s="1224">
        <f>VLOOKUP($D5056,'NI-118'!$B$1:$W$2048,17,FALSE)</f>
        <v>0</v>
      </c>
      <c r="W5056" s="1224">
        <f>VLOOKUP($D5056,'NI-118'!$B$1:$W$2048,18,FALSE)</f>
        <v>0</v>
      </c>
      <c r="X5056" s="1224">
        <f>VLOOKUP($D5056,'NI-118'!$B$1:$W$2048,19,FALSE)</f>
        <v>0</v>
      </c>
    </row>
    <row r="5057" spans="1:24" ht="27" hidden="1">
      <c r="A5057" s="762"/>
      <c r="B5057" s="762"/>
      <c r="C5057" s="762"/>
      <c r="D5057" s="1222" t="s">
        <v>320</v>
      </c>
      <c r="E5057" s="1223">
        <v>118</v>
      </c>
      <c r="F5057" s="1202"/>
      <c r="G5057" s="1202"/>
      <c r="H5057" s="1205" t="s">
        <v>301</v>
      </c>
      <c r="I5057" s="1202" t="s">
        <v>53</v>
      </c>
      <c r="J5057" s="1202" t="s">
        <v>288</v>
      </c>
      <c r="K5057" s="1202" t="s">
        <v>288</v>
      </c>
      <c r="L5057" s="1202" t="s">
        <v>309</v>
      </c>
      <c r="M5057" s="1202" t="s">
        <v>290</v>
      </c>
      <c r="N5057" s="1203" t="s">
        <v>321</v>
      </c>
      <c r="O5057" s="1203" t="s">
        <v>73</v>
      </c>
      <c r="P5057" s="1203" t="s">
        <v>73</v>
      </c>
      <c r="Q5057" s="1203" t="s">
        <v>73</v>
      </c>
      <c r="R5057" s="1203" t="s">
        <v>73</v>
      </c>
      <c r="S5057" s="1224">
        <f>VLOOKUP($D5057,'NI-118'!$B$1:$W$2048,12,FALSE)</f>
        <v>0</v>
      </c>
      <c r="T5057" s="1224">
        <f>VLOOKUP($D5057,'NI-118'!$B$1:$W$2048,13,FALSE)</f>
        <v>0</v>
      </c>
      <c r="U5057" s="1224">
        <f>VLOOKUP($D5057,'NI-118'!$B$1:$W$2048,16,FALSE)</f>
        <v>0</v>
      </c>
      <c r="V5057" s="1224">
        <f>VLOOKUP($D5057,'NI-118'!$B$1:$W$2048,17,FALSE)</f>
        <v>0</v>
      </c>
      <c r="W5057" s="1224">
        <f>VLOOKUP($D5057,'NI-118'!$B$1:$W$2048,18,FALSE)</f>
        <v>0</v>
      </c>
      <c r="X5057" s="1224">
        <f>VLOOKUP($D5057,'NI-118'!$B$1:$W$2048,19,FALSE)</f>
        <v>0</v>
      </c>
    </row>
    <row r="5058" spans="1:24" ht="27" hidden="1">
      <c r="A5058" s="762"/>
      <c r="B5058" s="762"/>
      <c r="C5058" s="762"/>
      <c r="D5058" s="1222" t="s">
        <v>322</v>
      </c>
      <c r="E5058" s="1223">
        <v>118</v>
      </c>
      <c r="F5058" s="1202"/>
      <c r="G5058" s="1202"/>
      <c r="H5058" s="1205" t="s">
        <v>301</v>
      </c>
      <c r="I5058" s="1202" t="s">
        <v>53</v>
      </c>
      <c r="J5058" s="1202" t="s">
        <v>288</v>
      </c>
      <c r="K5058" s="1202" t="s">
        <v>288</v>
      </c>
      <c r="L5058" s="1202" t="s">
        <v>309</v>
      </c>
      <c r="M5058" s="1202" t="s">
        <v>290</v>
      </c>
      <c r="N5058" s="1203" t="s">
        <v>323</v>
      </c>
      <c r="O5058" s="1203" t="s">
        <v>73</v>
      </c>
      <c r="P5058" s="1203" t="s">
        <v>73</v>
      </c>
      <c r="Q5058" s="1203" t="s">
        <v>73</v>
      </c>
      <c r="R5058" s="1203" t="s">
        <v>73</v>
      </c>
      <c r="S5058" s="1224">
        <f>VLOOKUP($D5058,'NI-118'!$B$1:$W$2048,12,FALSE)</f>
        <v>0</v>
      </c>
      <c r="T5058" s="1224">
        <f>VLOOKUP($D5058,'NI-118'!$B$1:$W$2048,13,FALSE)</f>
        <v>0</v>
      </c>
      <c r="U5058" s="1224">
        <f>VLOOKUP($D5058,'NI-118'!$B$1:$W$2048,16,FALSE)</f>
        <v>0</v>
      </c>
      <c r="V5058" s="1224">
        <f>VLOOKUP($D5058,'NI-118'!$B$1:$W$2048,17,FALSE)</f>
        <v>0</v>
      </c>
      <c r="W5058" s="1224">
        <f>VLOOKUP($D5058,'NI-118'!$B$1:$W$2048,18,FALSE)</f>
        <v>0</v>
      </c>
      <c r="X5058" s="1224">
        <f>VLOOKUP($D5058,'NI-118'!$B$1:$W$2048,19,FALSE)</f>
        <v>0</v>
      </c>
    </row>
    <row r="5059" spans="1:24" hidden="1">
      <c r="A5059" s="762"/>
      <c r="B5059" s="762"/>
      <c r="C5059" s="762"/>
      <c r="D5059" s="1222" t="s">
        <v>324</v>
      </c>
      <c r="E5059" s="1223">
        <v>118</v>
      </c>
      <c r="F5059" s="1202"/>
      <c r="G5059" s="1202"/>
      <c r="H5059" s="1202" t="s">
        <v>301</v>
      </c>
      <c r="I5059" s="1202" t="s">
        <v>53</v>
      </c>
      <c r="J5059" s="1202" t="s">
        <v>288</v>
      </c>
      <c r="K5059" s="1202" t="s">
        <v>288</v>
      </c>
      <c r="L5059" s="1202" t="s">
        <v>309</v>
      </c>
      <c r="M5059" s="1202" t="s">
        <v>290</v>
      </c>
      <c r="N5059" s="1203" t="s">
        <v>325</v>
      </c>
      <c r="O5059" s="1203" t="s">
        <v>73</v>
      </c>
      <c r="P5059" s="1203" t="s">
        <v>73</v>
      </c>
      <c r="Q5059" s="1203" t="s">
        <v>73</v>
      </c>
      <c r="R5059" s="1203" t="s">
        <v>73</v>
      </c>
      <c r="S5059" s="1224">
        <f>VLOOKUP($D5059,'NI-118'!$B$1:$W$2048,12,FALSE)</f>
        <v>0</v>
      </c>
      <c r="T5059" s="1224">
        <f>VLOOKUP($D5059,'NI-118'!$B$1:$W$2048,13,FALSE)</f>
        <v>0</v>
      </c>
      <c r="U5059" s="1224">
        <f>VLOOKUP($D5059,'NI-118'!$B$1:$W$2048,16,FALSE)</f>
        <v>0</v>
      </c>
      <c r="V5059" s="1224">
        <f>VLOOKUP($D5059,'NI-118'!$B$1:$W$2048,17,FALSE)</f>
        <v>0</v>
      </c>
      <c r="W5059" s="1224">
        <f>VLOOKUP($D5059,'NI-118'!$B$1:$W$2048,18,FALSE)</f>
        <v>0</v>
      </c>
      <c r="X5059" s="1224">
        <f>VLOOKUP($D5059,'NI-118'!$B$1:$W$2048,19,FALSE)</f>
        <v>0</v>
      </c>
    </row>
    <row r="5060" spans="1:24" hidden="1">
      <c r="A5060" s="762"/>
      <c r="B5060" s="762"/>
      <c r="C5060" s="762"/>
      <c r="D5060" s="1222" t="s">
        <v>326</v>
      </c>
      <c r="E5060" s="1223">
        <v>118</v>
      </c>
      <c r="F5060" s="1202" t="s">
        <v>157</v>
      </c>
      <c r="G5060" s="1202"/>
      <c r="H5060" s="1205" t="s">
        <v>308</v>
      </c>
      <c r="I5060" s="1202" t="s">
        <v>53</v>
      </c>
      <c r="J5060" s="1202" t="s">
        <v>288</v>
      </c>
      <c r="K5060" s="1202" t="s">
        <v>288</v>
      </c>
      <c r="L5060" s="1202" t="s">
        <v>327</v>
      </c>
      <c r="M5060" s="1202" t="s">
        <v>290</v>
      </c>
      <c r="N5060" s="1203" t="s">
        <v>328</v>
      </c>
      <c r="O5060" s="1203" t="s">
        <v>73</v>
      </c>
      <c r="P5060" s="1203" t="s">
        <v>73</v>
      </c>
      <c r="Q5060" s="1203" t="s">
        <v>73</v>
      </c>
      <c r="R5060" s="1203" t="s">
        <v>73</v>
      </c>
      <c r="S5060" s="1224">
        <f>VLOOKUP($D5060,'NI-118'!$B$1:$W$2048,12,FALSE)</f>
        <v>0</v>
      </c>
      <c r="T5060" s="1224">
        <f>VLOOKUP($D5060,'NI-118'!$B$1:$W$2048,13,FALSE)</f>
        <v>0</v>
      </c>
      <c r="U5060" s="1224">
        <f>VLOOKUP($D5060,'NI-118'!$B$1:$W$2048,16,FALSE)</f>
        <v>0</v>
      </c>
      <c r="V5060" s="1224">
        <f>VLOOKUP($D5060,'NI-118'!$B$1:$W$2048,17,FALSE)</f>
        <v>0</v>
      </c>
      <c r="W5060" s="1224">
        <f>VLOOKUP($D5060,'NI-118'!$B$1:$W$2048,18,FALSE)</f>
        <v>0</v>
      </c>
      <c r="X5060" s="1224">
        <f>VLOOKUP($D5060,'NI-118'!$B$1:$W$2048,19,FALSE)</f>
        <v>0</v>
      </c>
    </row>
    <row r="5061" spans="1:24" hidden="1">
      <c r="A5061" s="762"/>
      <c r="B5061" s="762"/>
      <c r="C5061" s="762"/>
      <c r="D5061" s="1222" t="s">
        <v>329</v>
      </c>
      <c r="E5061" s="1223">
        <v>118</v>
      </c>
      <c r="F5061" s="1202" t="s">
        <v>157</v>
      </c>
      <c r="G5061" s="1202"/>
      <c r="H5061" s="1205" t="s">
        <v>308</v>
      </c>
      <c r="I5061" s="1202" t="s">
        <v>53</v>
      </c>
      <c r="J5061" s="1202" t="s">
        <v>288</v>
      </c>
      <c r="K5061" s="1202" t="s">
        <v>288</v>
      </c>
      <c r="L5061" s="1202" t="s">
        <v>327</v>
      </c>
      <c r="M5061" s="1202" t="s">
        <v>290</v>
      </c>
      <c r="N5061" s="1203" t="s">
        <v>330</v>
      </c>
      <c r="O5061" s="1203" t="s">
        <v>73</v>
      </c>
      <c r="P5061" s="1203" t="s">
        <v>73</v>
      </c>
      <c r="Q5061" s="1203" t="s">
        <v>73</v>
      </c>
      <c r="R5061" s="1203" t="s">
        <v>73</v>
      </c>
      <c r="S5061" s="1224">
        <f>VLOOKUP($D5061,'NI-118'!$B$1:$W$2048,12,FALSE)</f>
        <v>0</v>
      </c>
      <c r="T5061" s="1224">
        <f>VLOOKUP($D5061,'NI-118'!$B$1:$W$2048,13,FALSE)</f>
        <v>0</v>
      </c>
      <c r="U5061" s="1224">
        <f>VLOOKUP($D5061,'NI-118'!$B$1:$W$2048,16,FALSE)</f>
        <v>0</v>
      </c>
      <c r="V5061" s="1224">
        <f>VLOOKUP($D5061,'NI-118'!$B$1:$W$2048,17,FALSE)</f>
        <v>0</v>
      </c>
      <c r="W5061" s="1224">
        <f>VLOOKUP($D5061,'NI-118'!$B$1:$W$2048,18,FALSE)</f>
        <v>0</v>
      </c>
      <c r="X5061" s="1224">
        <f>VLOOKUP($D5061,'NI-118'!$B$1:$W$2048,19,FALSE)</f>
        <v>0</v>
      </c>
    </row>
    <row r="5062" spans="1:24" ht="27">
      <c r="A5062" s="762"/>
      <c r="B5062" s="762"/>
      <c r="C5062" s="762"/>
      <c r="D5062" s="1222" t="s">
        <v>331</v>
      </c>
      <c r="E5062" s="1223">
        <v>118</v>
      </c>
      <c r="F5062" s="1202" t="s">
        <v>295</v>
      </c>
      <c r="G5062" s="1202"/>
      <c r="H5062" s="1205" t="s">
        <v>314</v>
      </c>
      <c r="I5062" s="1202" t="s">
        <v>53</v>
      </c>
      <c r="J5062" s="1202" t="s">
        <v>288</v>
      </c>
      <c r="K5062" s="1202" t="s">
        <v>288</v>
      </c>
      <c r="L5062" s="1202" t="s">
        <v>327</v>
      </c>
      <c r="M5062" s="1202" t="s">
        <v>290</v>
      </c>
      <c r="N5062" s="1203" t="s">
        <v>332</v>
      </c>
      <c r="O5062" s="1203" t="s">
        <v>73</v>
      </c>
      <c r="P5062" s="1203" t="s">
        <v>73</v>
      </c>
      <c r="Q5062" s="1203" t="s">
        <v>73</v>
      </c>
      <c r="R5062" s="1203" t="s">
        <v>73</v>
      </c>
      <c r="S5062" s="1224">
        <f>VLOOKUP($D5062,'NI-118'!$B$1:$W$2048,12,FALSE)</f>
        <v>0</v>
      </c>
      <c r="T5062" s="1224">
        <f>VLOOKUP($D5062,'NI-118'!$B$1:$W$2048,13,FALSE)</f>
        <v>0</v>
      </c>
      <c r="U5062" s="1224">
        <f>VLOOKUP($D5062,'NI-118'!$B$1:$W$2048,16,FALSE)</f>
        <v>0</v>
      </c>
      <c r="V5062" s="1224">
        <f>VLOOKUP($D5062,'NI-118'!$B$1:$W$2048,17,FALSE)</f>
        <v>0</v>
      </c>
      <c r="W5062" s="1224">
        <f>VLOOKUP($D5062,'NI-118'!$B$1:$W$2048,18,FALSE)</f>
        <v>0</v>
      </c>
      <c r="X5062" s="1224">
        <f>VLOOKUP($D5062,'NI-118'!$B$1:$W$2048,19,FALSE)</f>
        <v>0</v>
      </c>
    </row>
    <row r="5063" spans="1:24" hidden="1">
      <c r="A5063" s="762"/>
      <c r="B5063" s="762"/>
      <c r="C5063" s="762"/>
      <c r="D5063" s="1222" t="s">
        <v>333</v>
      </c>
      <c r="E5063" s="1223">
        <v>118</v>
      </c>
      <c r="F5063" s="1202"/>
      <c r="G5063" s="1202"/>
      <c r="H5063" s="1205" t="s">
        <v>301</v>
      </c>
      <c r="I5063" s="1202" t="s">
        <v>53</v>
      </c>
      <c r="J5063" s="1202" t="s">
        <v>288</v>
      </c>
      <c r="K5063" s="1202" t="s">
        <v>288</v>
      </c>
      <c r="L5063" s="1202" t="s">
        <v>327</v>
      </c>
      <c r="M5063" s="1202" t="s">
        <v>290</v>
      </c>
      <c r="N5063" s="1203" t="s">
        <v>334</v>
      </c>
      <c r="O5063" s="1203" t="s">
        <v>73</v>
      </c>
      <c r="P5063" s="1203" t="s">
        <v>73</v>
      </c>
      <c r="Q5063" s="1203" t="s">
        <v>73</v>
      </c>
      <c r="R5063" s="1203" t="s">
        <v>73</v>
      </c>
      <c r="S5063" s="1224">
        <f>VLOOKUP($D5063,'NI-118'!$B$1:$W$2048,12,FALSE)</f>
        <v>0</v>
      </c>
      <c r="T5063" s="1224">
        <f>VLOOKUP($D5063,'NI-118'!$B$1:$W$2048,13,FALSE)</f>
        <v>0</v>
      </c>
      <c r="U5063" s="1224">
        <f>VLOOKUP($D5063,'NI-118'!$B$1:$W$2048,16,FALSE)</f>
        <v>0</v>
      </c>
      <c r="V5063" s="1224">
        <f>VLOOKUP($D5063,'NI-118'!$B$1:$W$2048,17,FALSE)</f>
        <v>0</v>
      </c>
      <c r="W5063" s="1224">
        <f>VLOOKUP($D5063,'NI-118'!$B$1:$W$2048,18,FALSE)</f>
        <v>0</v>
      </c>
      <c r="X5063" s="1224">
        <f>VLOOKUP($D5063,'NI-118'!$B$1:$W$2048,19,FALSE)</f>
        <v>0</v>
      </c>
    </row>
    <row r="5064" spans="1:24" hidden="1">
      <c r="A5064" s="762"/>
      <c r="B5064" s="762"/>
      <c r="C5064" s="762"/>
      <c r="D5064" s="1222" t="s">
        <v>335</v>
      </c>
      <c r="E5064" s="1223">
        <v>118</v>
      </c>
      <c r="F5064" s="1202" t="s">
        <v>157</v>
      </c>
      <c r="G5064" s="1202"/>
      <c r="H5064" s="1205" t="s">
        <v>308</v>
      </c>
      <c r="I5064" s="1202" t="s">
        <v>53</v>
      </c>
      <c r="J5064" s="1202" t="s">
        <v>288</v>
      </c>
      <c r="K5064" s="1202" t="s">
        <v>288</v>
      </c>
      <c r="L5064" s="1202" t="s">
        <v>336</v>
      </c>
      <c r="M5064" s="1202" t="s">
        <v>290</v>
      </c>
      <c r="N5064" s="1203" t="s">
        <v>337</v>
      </c>
      <c r="O5064" s="1203" t="s">
        <v>73</v>
      </c>
      <c r="P5064" s="1203" t="s">
        <v>73</v>
      </c>
      <c r="Q5064" s="1203" t="s">
        <v>73</v>
      </c>
      <c r="R5064" s="1203" t="s">
        <v>73</v>
      </c>
      <c r="S5064" s="1224">
        <f>VLOOKUP($D5064,'NI-118'!$B$1:$W$2048,12,FALSE)</f>
        <v>0</v>
      </c>
      <c r="T5064" s="1224">
        <f>VLOOKUP($D5064,'NI-118'!$B$1:$W$2048,13,FALSE)</f>
        <v>0</v>
      </c>
      <c r="U5064" s="1224">
        <f>VLOOKUP($D5064,'NI-118'!$B$1:$W$2048,16,FALSE)</f>
        <v>0</v>
      </c>
      <c r="V5064" s="1224">
        <f>VLOOKUP($D5064,'NI-118'!$B$1:$W$2048,17,FALSE)</f>
        <v>0</v>
      </c>
      <c r="W5064" s="1224">
        <f>VLOOKUP($D5064,'NI-118'!$B$1:$W$2048,18,FALSE)</f>
        <v>0</v>
      </c>
      <c r="X5064" s="1224">
        <f>VLOOKUP($D5064,'NI-118'!$B$1:$W$2048,19,FALSE)</f>
        <v>0</v>
      </c>
    </row>
    <row r="5065" spans="1:24" hidden="1">
      <c r="A5065" s="762"/>
      <c r="B5065" s="762"/>
      <c r="C5065" s="762"/>
      <c r="D5065" s="1222" t="s">
        <v>338</v>
      </c>
      <c r="E5065" s="1223">
        <v>118</v>
      </c>
      <c r="F5065" s="1202" t="s">
        <v>157</v>
      </c>
      <c r="G5065" s="1202"/>
      <c r="H5065" s="1205" t="s">
        <v>308</v>
      </c>
      <c r="I5065" s="1202" t="s">
        <v>53</v>
      </c>
      <c r="J5065" s="1202" t="s">
        <v>288</v>
      </c>
      <c r="K5065" s="1202" t="s">
        <v>288</v>
      </c>
      <c r="L5065" s="1202" t="s">
        <v>336</v>
      </c>
      <c r="M5065" s="1202" t="s">
        <v>290</v>
      </c>
      <c r="N5065" s="1203" t="s">
        <v>339</v>
      </c>
      <c r="O5065" s="1203" t="s">
        <v>73</v>
      </c>
      <c r="P5065" s="1203" t="s">
        <v>73</v>
      </c>
      <c r="Q5065" s="1203" t="s">
        <v>73</v>
      </c>
      <c r="R5065" s="1203" t="s">
        <v>73</v>
      </c>
      <c r="S5065" s="1224">
        <f>VLOOKUP($D5065,'NI-118'!$B$1:$W$2048,12,FALSE)</f>
        <v>0</v>
      </c>
      <c r="T5065" s="1224">
        <f>VLOOKUP($D5065,'NI-118'!$B$1:$W$2048,13,FALSE)</f>
        <v>0</v>
      </c>
      <c r="U5065" s="1224">
        <f>VLOOKUP($D5065,'NI-118'!$B$1:$W$2048,16,FALSE)</f>
        <v>0</v>
      </c>
      <c r="V5065" s="1224">
        <f>VLOOKUP($D5065,'NI-118'!$B$1:$W$2048,17,FALSE)</f>
        <v>0</v>
      </c>
      <c r="W5065" s="1224">
        <f>VLOOKUP($D5065,'NI-118'!$B$1:$W$2048,18,FALSE)</f>
        <v>0</v>
      </c>
      <c r="X5065" s="1224">
        <f>VLOOKUP($D5065,'NI-118'!$B$1:$W$2048,19,FALSE)</f>
        <v>0</v>
      </c>
    </row>
    <row r="5066" spans="1:24" ht="27">
      <c r="A5066" s="762"/>
      <c r="B5066" s="762"/>
      <c r="C5066" s="762"/>
      <c r="D5066" s="1222" t="s">
        <v>340</v>
      </c>
      <c r="E5066" s="1223">
        <v>118</v>
      </c>
      <c r="F5066" s="1202" t="s">
        <v>295</v>
      </c>
      <c r="G5066" s="1202"/>
      <c r="H5066" s="1205" t="s">
        <v>314</v>
      </c>
      <c r="I5066" s="1202" t="s">
        <v>53</v>
      </c>
      <c r="J5066" s="1202" t="s">
        <v>288</v>
      </c>
      <c r="K5066" s="1202" t="s">
        <v>288</v>
      </c>
      <c r="L5066" s="1202" t="s">
        <v>336</v>
      </c>
      <c r="M5066" s="1202" t="s">
        <v>290</v>
      </c>
      <c r="N5066" s="1203" t="s">
        <v>341</v>
      </c>
      <c r="O5066" s="1203" t="s">
        <v>73</v>
      </c>
      <c r="P5066" s="1203" t="s">
        <v>73</v>
      </c>
      <c r="Q5066" s="1203" t="s">
        <v>73</v>
      </c>
      <c r="R5066" s="1203" t="s">
        <v>73</v>
      </c>
      <c r="S5066" s="1224">
        <f>VLOOKUP($D5066,'NI-118'!$B$1:$W$2048,12,FALSE)</f>
        <v>0</v>
      </c>
      <c r="T5066" s="1224">
        <f>VLOOKUP($D5066,'NI-118'!$B$1:$W$2048,13,FALSE)</f>
        <v>0</v>
      </c>
      <c r="U5066" s="1224">
        <f>VLOOKUP($D5066,'NI-118'!$B$1:$W$2048,16,FALSE)</f>
        <v>0</v>
      </c>
      <c r="V5066" s="1224">
        <f>VLOOKUP($D5066,'NI-118'!$B$1:$W$2048,17,FALSE)</f>
        <v>0</v>
      </c>
      <c r="W5066" s="1224">
        <f>VLOOKUP($D5066,'NI-118'!$B$1:$W$2048,18,FALSE)</f>
        <v>0</v>
      </c>
      <c r="X5066" s="1224">
        <f>VLOOKUP($D5066,'NI-118'!$B$1:$W$2048,19,FALSE)</f>
        <v>0</v>
      </c>
    </row>
    <row r="5067" spans="1:24" hidden="1">
      <c r="A5067" s="762"/>
      <c r="B5067" s="762"/>
      <c r="C5067" s="762"/>
      <c r="D5067" s="1222" t="s">
        <v>342</v>
      </c>
      <c r="E5067" s="1223">
        <v>118</v>
      </c>
      <c r="F5067" s="1202"/>
      <c r="G5067" s="1202"/>
      <c r="H5067" s="1205"/>
      <c r="I5067" s="1202" t="s">
        <v>71</v>
      </c>
      <c r="J5067" s="1202"/>
      <c r="K5067" s="1202"/>
      <c r="L5067" s="1202"/>
      <c r="M5067" s="1202"/>
      <c r="N5067" s="1203" t="s">
        <v>343</v>
      </c>
      <c r="O5067" s="1203" t="s">
        <v>73</v>
      </c>
      <c r="P5067" s="1203" t="s">
        <v>73</v>
      </c>
      <c r="Q5067" s="1203" t="s">
        <v>73</v>
      </c>
      <c r="R5067" s="1203" t="s">
        <v>73</v>
      </c>
      <c r="S5067" s="1224">
        <f>VLOOKUP($D5067,'NI-118'!$B$1:$W$2048,12,FALSE)</f>
        <v>0</v>
      </c>
      <c r="T5067" s="1224">
        <f>VLOOKUP($D5067,'NI-118'!$B$1:$W$2048,13,FALSE)</f>
        <v>0</v>
      </c>
      <c r="U5067" s="1224">
        <f>VLOOKUP($D5067,'NI-118'!$B$1:$W$2048,16,FALSE)</f>
        <v>0</v>
      </c>
      <c r="V5067" s="1224">
        <f>VLOOKUP($D5067,'NI-118'!$B$1:$W$2048,17,FALSE)</f>
        <v>0</v>
      </c>
      <c r="W5067" s="1224">
        <f>VLOOKUP($D5067,'NI-118'!$B$1:$W$2048,18,FALSE)</f>
        <v>0</v>
      </c>
      <c r="X5067" s="1224">
        <f>VLOOKUP($D5067,'NI-118'!$B$1:$W$2048,19,FALSE)</f>
        <v>0</v>
      </c>
    </row>
    <row r="5068" spans="1:24" ht="27" hidden="1">
      <c r="A5068" s="762"/>
      <c r="B5068" s="762"/>
      <c r="C5068" s="762"/>
      <c r="D5068" s="1222" t="s">
        <v>344</v>
      </c>
      <c r="E5068" s="1223">
        <v>118</v>
      </c>
      <c r="F5068" s="1202"/>
      <c r="G5068" s="1202"/>
      <c r="H5068" s="1205" t="s">
        <v>301</v>
      </c>
      <c r="I5068" s="1202" t="s">
        <v>53</v>
      </c>
      <c r="J5068" s="1202" t="s">
        <v>288</v>
      </c>
      <c r="K5068" s="1202" t="s">
        <v>288</v>
      </c>
      <c r="L5068" s="1202" t="s">
        <v>336</v>
      </c>
      <c r="M5068" s="1202" t="s">
        <v>290</v>
      </c>
      <c r="N5068" s="1203" t="s">
        <v>345</v>
      </c>
      <c r="O5068" s="1203" t="s">
        <v>73</v>
      </c>
      <c r="P5068" s="1203" t="s">
        <v>73</v>
      </c>
      <c r="Q5068" s="1203" t="s">
        <v>73</v>
      </c>
      <c r="R5068" s="1203" t="s">
        <v>73</v>
      </c>
      <c r="S5068" s="1224">
        <f>VLOOKUP($D5068,'NI-118'!$B$1:$W$2048,12,FALSE)</f>
        <v>0</v>
      </c>
      <c r="T5068" s="1224">
        <f>VLOOKUP($D5068,'NI-118'!$B$1:$W$2048,13,FALSE)</f>
        <v>0</v>
      </c>
      <c r="U5068" s="1224">
        <f>VLOOKUP($D5068,'NI-118'!$B$1:$W$2048,16,FALSE)</f>
        <v>0</v>
      </c>
      <c r="V5068" s="1224">
        <f>VLOOKUP($D5068,'NI-118'!$B$1:$W$2048,17,FALSE)</f>
        <v>0</v>
      </c>
      <c r="W5068" s="1224">
        <f>VLOOKUP($D5068,'NI-118'!$B$1:$W$2048,18,FALSE)</f>
        <v>0</v>
      </c>
      <c r="X5068" s="1224">
        <f>VLOOKUP($D5068,'NI-118'!$B$1:$W$2048,19,FALSE)</f>
        <v>0</v>
      </c>
    </row>
    <row r="5069" spans="1:24" ht="27" hidden="1">
      <c r="A5069" s="762"/>
      <c r="B5069" s="762"/>
      <c r="C5069" s="762"/>
      <c r="D5069" s="1222" t="s">
        <v>346</v>
      </c>
      <c r="E5069" s="1223">
        <v>118</v>
      </c>
      <c r="F5069" s="1202"/>
      <c r="G5069" s="1202"/>
      <c r="H5069" s="1205" t="s">
        <v>301</v>
      </c>
      <c r="I5069" s="1202" t="s">
        <v>53</v>
      </c>
      <c r="J5069" s="1202" t="s">
        <v>288</v>
      </c>
      <c r="K5069" s="1202" t="s">
        <v>288</v>
      </c>
      <c r="L5069" s="1202" t="s">
        <v>336</v>
      </c>
      <c r="M5069" s="1202" t="s">
        <v>290</v>
      </c>
      <c r="N5069" s="1203" t="s">
        <v>347</v>
      </c>
      <c r="O5069" s="1203" t="s">
        <v>73</v>
      </c>
      <c r="P5069" s="1203" t="s">
        <v>73</v>
      </c>
      <c r="Q5069" s="1203" t="s">
        <v>73</v>
      </c>
      <c r="R5069" s="1203" t="s">
        <v>73</v>
      </c>
      <c r="S5069" s="1224">
        <f>VLOOKUP($D5069,'NI-118'!$B$1:$W$2048,12,FALSE)</f>
        <v>0</v>
      </c>
      <c r="T5069" s="1224">
        <f>VLOOKUP($D5069,'NI-118'!$B$1:$W$2048,13,FALSE)</f>
        <v>0</v>
      </c>
      <c r="U5069" s="1224">
        <f>VLOOKUP($D5069,'NI-118'!$B$1:$W$2048,16,FALSE)</f>
        <v>0</v>
      </c>
      <c r="V5069" s="1224">
        <f>VLOOKUP($D5069,'NI-118'!$B$1:$W$2048,17,FALSE)</f>
        <v>0</v>
      </c>
      <c r="W5069" s="1224">
        <f>VLOOKUP($D5069,'NI-118'!$B$1:$W$2048,18,FALSE)</f>
        <v>0</v>
      </c>
      <c r="X5069" s="1224">
        <f>VLOOKUP($D5069,'NI-118'!$B$1:$W$2048,19,FALSE)</f>
        <v>0</v>
      </c>
    </row>
    <row r="5070" spans="1:24" ht="27" hidden="1">
      <c r="A5070" s="762"/>
      <c r="B5070" s="762"/>
      <c r="C5070" s="762"/>
      <c r="D5070" s="1222" t="s">
        <v>348</v>
      </c>
      <c r="E5070" s="1223">
        <v>118</v>
      </c>
      <c r="F5070" s="1202"/>
      <c r="G5070" s="1202"/>
      <c r="H5070" s="1205" t="s">
        <v>301</v>
      </c>
      <c r="I5070" s="1202" t="s">
        <v>53</v>
      </c>
      <c r="J5070" s="1202" t="s">
        <v>288</v>
      </c>
      <c r="K5070" s="1202" t="s">
        <v>288</v>
      </c>
      <c r="L5070" s="1202" t="s">
        <v>336</v>
      </c>
      <c r="M5070" s="1202" t="s">
        <v>290</v>
      </c>
      <c r="N5070" s="1203" t="s">
        <v>349</v>
      </c>
      <c r="O5070" s="1203" t="s">
        <v>73</v>
      </c>
      <c r="P5070" s="1203" t="s">
        <v>73</v>
      </c>
      <c r="Q5070" s="1203" t="s">
        <v>73</v>
      </c>
      <c r="R5070" s="1203" t="s">
        <v>73</v>
      </c>
      <c r="S5070" s="1224">
        <f>VLOOKUP($D5070,'NI-118'!$B$1:$W$2048,12,FALSE)</f>
        <v>0</v>
      </c>
      <c r="T5070" s="1224">
        <f>VLOOKUP($D5070,'NI-118'!$B$1:$W$2048,13,FALSE)</f>
        <v>0</v>
      </c>
      <c r="U5070" s="1224">
        <f>VLOOKUP($D5070,'NI-118'!$B$1:$W$2048,16,FALSE)</f>
        <v>0</v>
      </c>
      <c r="V5070" s="1224">
        <f>VLOOKUP($D5070,'NI-118'!$B$1:$W$2048,17,FALSE)</f>
        <v>0</v>
      </c>
      <c r="W5070" s="1224">
        <f>VLOOKUP($D5070,'NI-118'!$B$1:$W$2048,18,FALSE)</f>
        <v>0</v>
      </c>
      <c r="X5070" s="1224">
        <f>VLOOKUP($D5070,'NI-118'!$B$1:$W$2048,19,FALSE)</f>
        <v>0</v>
      </c>
    </row>
    <row r="5071" spans="1:24" ht="27" hidden="1">
      <c r="A5071" s="762"/>
      <c r="B5071" s="762"/>
      <c r="C5071" s="762"/>
      <c r="D5071" s="1222" t="s">
        <v>350</v>
      </c>
      <c r="E5071" s="1223">
        <v>118</v>
      </c>
      <c r="F5071" s="1202" t="s">
        <v>157</v>
      </c>
      <c r="G5071" s="1202"/>
      <c r="H5071" s="1205" t="s">
        <v>351</v>
      </c>
      <c r="I5071" s="1202" t="s">
        <v>53</v>
      </c>
      <c r="J5071" s="1202" t="s">
        <v>288</v>
      </c>
      <c r="K5071" s="1202" t="s">
        <v>288</v>
      </c>
      <c r="L5071" s="1202" t="s">
        <v>352</v>
      </c>
      <c r="M5071" s="1202" t="s">
        <v>290</v>
      </c>
      <c r="N5071" s="1203" t="s">
        <v>353</v>
      </c>
      <c r="O5071" s="1203" t="s">
        <v>73</v>
      </c>
      <c r="P5071" s="1203" t="s">
        <v>73</v>
      </c>
      <c r="Q5071" s="1203" t="s">
        <v>73</v>
      </c>
      <c r="R5071" s="1203" t="s">
        <v>73</v>
      </c>
      <c r="S5071" s="1224">
        <f>VLOOKUP($D5071,'NI-118'!$B$1:$W$2048,12,FALSE)</f>
        <v>0</v>
      </c>
      <c r="T5071" s="1224">
        <f>VLOOKUP($D5071,'NI-118'!$B$1:$W$2048,13,FALSE)</f>
        <v>0</v>
      </c>
      <c r="U5071" s="1224">
        <f>VLOOKUP($D5071,'NI-118'!$B$1:$W$2048,16,FALSE)</f>
        <v>0</v>
      </c>
      <c r="V5071" s="1224">
        <f>VLOOKUP($D5071,'NI-118'!$B$1:$W$2048,17,FALSE)</f>
        <v>0</v>
      </c>
      <c r="W5071" s="1224">
        <f>VLOOKUP($D5071,'NI-118'!$B$1:$W$2048,18,FALSE)</f>
        <v>0</v>
      </c>
      <c r="X5071" s="1224">
        <f>VLOOKUP($D5071,'NI-118'!$B$1:$W$2048,19,FALSE)</f>
        <v>0</v>
      </c>
    </row>
    <row r="5072" spans="1:24" hidden="1">
      <c r="A5072" s="762"/>
      <c r="B5072" s="762"/>
      <c r="C5072" s="762"/>
      <c r="D5072" s="1222" t="s">
        <v>354</v>
      </c>
      <c r="E5072" s="1223">
        <v>118</v>
      </c>
      <c r="F5072" s="1202" t="s">
        <v>157</v>
      </c>
      <c r="G5072" s="1202"/>
      <c r="H5072" s="1205" t="s">
        <v>351</v>
      </c>
      <c r="I5072" s="1202" t="s">
        <v>53</v>
      </c>
      <c r="J5072" s="1202" t="s">
        <v>288</v>
      </c>
      <c r="K5072" s="1202" t="s">
        <v>288</v>
      </c>
      <c r="L5072" s="1202" t="s">
        <v>352</v>
      </c>
      <c r="M5072" s="1202" t="s">
        <v>290</v>
      </c>
      <c r="N5072" s="1203" t="s">
        <v>355</v>
      </c>
      <c r="O5072" s="1203" t="s">
        <v>73</v>
      </c>
      <c r="P5072" s="1203" t="s">
        <v>73</v>
      </c>
      <c r="Q5072" s="1203" t="s">
        <v>73</v>
      </c>
      <c r="R5072" s="1203" t="s">
        <v>73</v>
      </c>
      <c r="S5072" s="1224">
        <f>VLOOKUP($D5072,'NI-118'!$B$1:$W$2048,12,FALSE)</f>
        <v>0</v>
      </c>
      <c r="T5072" s="1224">
        <f>VLOOKUP($D5072,'NI-118'!$B$1:$W$2048,13,FALSE)</f>
        <v>0</v>
      </c>
      <c r="U5072" s="1224">
        <f>VLOOKUP($D5072,'NI-118'!$B$1:$W$2048,16,FALSE)</f>
        <v>0</v>
      </c>
      <c r="V5072" s="1224">
        <f>VLOOKUP($D5072,'NI-118'!$B$1:$W$2048,17,FALSE)</f>
        <v>0</v>
      </c>
      <c r="W5072" s="1224">
        <f>VLOOKUP($D5072,'NI-118'!$B$1:$W$2048,18,FALSE)</f>
        <v>0</v>
      </c>
      <c r="X5072" s="1224">
        <f>VLOOKUP($D5072,'NI-118'!$B$1:$W$2048,19,FALSE)</f>
        <v>0</v>
      </c>
    </row>
    <row r="5073" spans="1:24" ht="27">
      <c r="A5073" s="762"/>
      <c r="B5073" s="762"/>
      <c r="C5073" s="762"/>
      <c r="D5073" s="1222" t="s">
        <v>356</v>
      </c>
      <c r="E5073" s="1223">
        <v>118</v>
      </c>
      <c r="F5073" s="1202"/>
      <c r="G5073" s="1202"/>
      <c r="H5073" s="1205" t="s">
        <v>357</v>
      </c>
      <c r="I5073" s="1202" t="s">
        <v>53</v>
      </c>
      <c r="J5073" s="1202" t="s">
        <v>288</v>
      </c>
      <c r="K5073" s="1202" t="s">
        <v>288</v>
      </c>
      <c r="L5073" s="1202" t="s">
        <v>352</v>
      </c>
      <c r="M5073" s="1202" t="s">
        <v>290</v>
      </c>
      <c r="N5073" s="1203" t="s">
        <v>358</v>
      </c>
      <c r="O5073" s="1203" t="s">
        <v>73</v>
      </c>
      <c r="P5073" s="1203" t="s">
        <v>73</v>
      </c>
      <c r="Q5073" s="1203" t="s">
        <v>73</v>
      </c>
      <c r="R5073" s="1203" t="s">
        <v>73</v>
      </c>
      <c r="S5073" s="1224">
        <f>VLOOKUP($D5073,'NI-118'!$B$1:$W$2048,12,FALSE)</f>
        <v>0</v>
      </c>
      <c r="T5073" s="1224">
        <f>VLOOKUP($D5073,'NI-118'!$B$1:$W$2048,13,FALSE)</f>
        <v>0</v>
      </c>
      <c r="U5073" s="1224">
        <f>VLOOKUP($D5073,'NI-118'!$B$1:$W$2048,16,FALSE)</f>
        <v>0</v>
      </c>
      <c r="V5073" s="1224">
        <f>VLOOKUP($D5073,'NI-118'!$B$1:$W$2048,17,FALSE)</f>
        <v>0</v>
      </c>
      <c r="W5073" s="1224">
        <f>VLOOKUP($D5073,'NI-118'!$B$1:$W$2048,18,FALSE)</f>
        <v>0</v>
      </c>
      <c r="X5073" s="1224">
        <f>VLOOKUP($D5073,'NI-118'!$B$1:$W$2048,19,FALSE)</f>
        <v>0</v>
      </c>
    </row>
    <row r="5074" spans="1:24" hidden="1">
      <c r="A5074" s="762"/>
      <c r="B5074" s="762"/>
      <c r="C5074" s="762"/>
      <c r="D5074" s="1222" t="s">
        <v>359</v>
      </c>
      <c r="E5074" s="1223">
        <v>118</v>
      </c>
      <c r="F5074" s="1202"/>
      <c r="G5074" s="1202"/>
      <c r="H5074" s="1205" t="s">
        <v>301</v>
      </c>
      <c r="I5074" s="1202" t="s">
        <v>53</v>
      </c>
      <c r="J5074" s="1202" t="s">
        <v>288</v>
      </c>
      <c r="K5074" s="1202" t="s">
        <v>288</v>
      </c>
      <c r="L5074" s="1202" t="s">
        <v>352</v>
      </c>
      <c r="M5074" s="1202" t="s">
        <v>290</v>
      </c>
      <c r="N5074" s="1203" t="s">
        <v>360</v>
      </c>
      <c r="O5074" s="1203" t="s">
        <v>73</v>
      </c>
      <c r="P5074" s="1203" t="s">
        <v>73</v>
      </c>
      <c r="Q5074" s="1203" t="s">
        <v>73</v>
      </c>
      <c r="R5074" s="1203" t="s">
        <v>73</v>
      </c>
      <c r="S5074" s="1224">
        <f>VLOOKUP($D5074,'NI-118'!$B$1:$W$2048,12,FALSE)</f>
        <v>0</v>
      </c>
      <c r="T5074" s="1224">
        <f>VLOOKUP($D5074,'NI-118'!$B$1:$W$2048,13,FALSE)</f>
        <v>0</v>
      </c>
      <c r="U5074" s="1224">
        <f>VLOOKUP($D5074,'NI-118'!$B$1:$W$2048,16,FALSE)</f>
        <v>0</v>
      </c>
      <c r="V5074" s="1224">
        <f>VLOOKUP($D5074,'NI-118'!$B$1:$W$2048,17,FALSE)</f>
        <v>0</v>
      </c>
      <c r="W5074" s="1224">
        <f>VLOOKUP($D5074,'NI-118'!$B$1:$W$2048,18,FALSE)</f>
        <v>0</v>
      </c>
      <c r="X5074" s="1224">
        <f>VLOOKUP($D5074,'NI-118'!$B$1:$W$2048,19,FALSE)</f>
        <v>0</v>
      </c>
    </row>
    <row r="5075" spans="1:24" hidden="1">
      <c r="A5075" s="762"/>
      <c r="B5075" s="762"/>
      <c r="C5075" s="762"/>
      <c r="D5075" s="1222" t="s">
        <v>361</v>
      </c>
      <c r="E5075" s="1223">
        <v>118</v>
      </c>
      <c r="F5075" s="1202" t="s">
        <v>157</v>
      </c>
      <c r="G5075" s="1202"/>
      <c r="H5075" s="1205"/>
      <c r="I5075" s="1202" t="s">
        <v>71</v>
      </c>
      <c r="J5075" s="1202" t="s">
        <v>288</v>
      </c>
      <c r="K5075" s="1202" t="s">
        <v>288</v>
      </c>
      <c r="L5075" s="1202" t="s">
        <v>362</v>
      </c>
      <c r="M5075" s="1202" t="s">
        <v>290</v>
      </c>
      <c r="N5075" s="1203" t="s">
        <v>363</v>
      </c>
      <c r="O5075" s="1203" t="s">
        <v>73</v>
      </c>
      <c r="P5075" s="1203" t="s">
        <v>73</v>
      </c>
      <c r="Q5075" s="1203" t="s">
        <v>73</v>
      </c>
      <c r="R5075" s="1203" t="s">
        <v>73</v>
      </c>
      <c r="S5075" s="1224">
        <f>VLOOKUP($D5075,'NI-118'!$B$1:$W$2048,12,FALSE)</f>
        <v>0</v>
      </c>
      <c r="T5075" s="1224">
        <f>VLOOKUP($D5075,'NI-118'!$B$1:$W$2048,13,FALSE)</f>
        <v>0</v>
      </c>
      <c r="U5075" s="1224">
        <f>VLOOKUP($D5075,'NI-118'!$B$1:$W$2048,16,FALSE)</f>
        <v>0</v>
      </c>
      <c r="V5075" s="1224">
        <f>VLOOKUP($D5075,'NI-118'!$B$1:$W$2048,17,FALSE)</f>
        <v>0</v>
      </c>
      <c r="W5075" s="1224">
        <f>VLOOKUP($D5075,'NI-118'!$B$1:$W$2048,18,FALSE)</f>
        <v>0</v>
      </c>
      <c r="X5075" s="1224">
        <f>VLOOKUP($D5075,'NI-118'!$B$1:$W$2048,19,FALSE)</f>
        <v>0</v>
      </c>
    </row>
    <row r="5076" spans="1:24" hidden="1">
      <c r="A5076" s="762"/>
      <c r="B5076" s="762"/>
      <c r="C5076" s="762"/>
      <c r="D5076" s="1225" t="s">
        <v>364</v>
      </c>
      <c r="E5076" s="1226">
        <v>118</v>
      </c>
      <c r="F5076" s="1202" t="s">
        <v>157</v>
      </c>
      <c r="G5076" s="1202"/>
      <c r="H5076" s="1205" t="s">
        <v>365</v>
      </c>
      <c r="I5076" s="1202" t="s">
        <v>53</v>
      </c>
      <c r="J5076" s="1202" t="s">
        <v>288</v>
      </c>
      <c r="K5076" s="1202" t="s">
        <v>288</v>
      </c>
      <c r="L5076" s="1202" t="s">
        <v>362</v>
      </c>
      <c r="M5076" s="1202" t="s">
        <v>290</v>
      </c>
      <c r="N5076" s="1203" t="s">
        <v>366</v>
      </c>
      <c r="O5076" s="1203"/>
      <c r="P5076" s="1203"/>
      <c r="Q5076" s="1203"/>
      <c r="R5076" s="1203"/>
      <c r="S5076" s="1224">
        <f>VLOOKUP($D5076,'NI-118'!$B$1:$W$2048,12,FALSE)</f>
        <v>0</v>
      </c>
      <c r="T5076" s="1224">
        <f>VLOOKUP($D5076,'NI-118'!$B$1:$W$2048,13,FALSE)</f>
        <v>0</v>
      </c>
      <c r="U5076" s="1224">
        <f>VLOOKUP($D5076,'NI-118'!$B$1:$W$2048,16,FALSE)</f>
        <v>0</v>
      </c>
      <c r="V5076" s="1224"/>
      <c r="W5076" s="1224"/>
      <c r="X5076" s="1224"/>
    </row>
    <row r="5077" spans="1:24" hidden="1">
      <c r="A5077" s="762"/>
      <c r="B5077" s="762"/>
      <c r="C5077" s="762"/>
      <c r="D5077" s="1225" t="s">
        <v>367</v>
      </c>
      <c r="E5077" s="1226">
        <v>118</v>
      </c>
      <c r="F5077" s="1202" t="s">
        <v>157</v>
      </c>
      <c r="G5077" s="1202"/>
      <c r="H5077" s="1205" t="s">
        <v>365</v>
      </c>
      <c r="I5077" s="1202" t="s">
        <v>53</v>
      </c>
      <c r="J5077" s="1202" t="s">
        <v>288</v>
      </c>
      <c r="K5077" s="1202" t="s">
        <v>288</v>
      </c>
      <c r="L5077" s="1202" t="s">
        <v>362</v>
      </c>
      <c r="M5077" s="1202" t="s">
        <v>290</v>
      </c>
      <c r="N5077" s="1203" t="s">
        <v>368</v>
      </c>
      <c r="O5077" s="1203"/>
      <c r="P5077" s="1203"/>
      <c r="Q5077" s="1203"/>
      <c r="R5077" s="1203"/>
      <c r="S5077" s="1224">
        <f>VLOOKUP($D5077,'NI-118'!$B$1:$W$2048,12,FALSE)</f>
        <v>0</v>
      </c>
      <c r="T5077" s="1224">
        <f>VLOOKUP($D5077,'NI-118'!$B$1:$W$2048,13,FALSE)</f>
        <v>0</v>
      </c>
      <c r="U5077" s="1224">
        <f>VLOOKUP($D5077,'NI-118'!$B$1:$W$2048,16,FALSE)</f>
        <v>0</v>
      </c>
      <c r="V5077" s="1224"/>
      <c r="W5077" s="1224"/>
      <c r="X5077" s="1224"/>
    </row>
    <row r="5078" spans="1:24" hidden="1">
      <c r="A5078" s="762"/>
      <c r="B5078" s="762"/>
      <c r="C5078" s="762"/>
      <c r="D5078" s="1222" t="s">
        <v>369</v>
      </c>
      <c r="E5078" s="1223">
        <v>118</v>
      </c>
      <c r="F5078" s="1202" t="s">
        <v>157</v>
      </c>
      <c r="G5078" s="1202"/>
      <c r="H5078" s="1205"/>
      <c r="I5078" s="1202" t="s">
        <v>71</v>
      </c>
      <c r="J5078" s="1202" t="s">
        <v>288</v>
      </c>
      <c r="K5078" s="1202" t="s">
        <v>288</v>
      </c>
      <c r="L5078" s="1202" t="s">
        <v>362</v>
      </c>
      <c r="M5078" s="1202" t="s">
        <v>290</v>
      </c>
      <c r="N5078" s="1203" t="s">
        <v>370</v>
      </c>
      <c r="O5078" s="1203" t="s">
        <v>73</v>
      </c>
      <c r="P5078" s="1203" t="s">
        <v>73</v>
      </c>
      <c r="Q5078" s="1203" t="s">
        <v>73</v>
      </c>
      <c r="R5078" s="1203" t="s">
        <v>73</v>
      </c>
      <c r="S5078" s="1224">
        <f>VLOOKUP($D5078,'NI-118'!$B$1:$W$2048,12,FALSE)</f>
        <v>0</v>
      </c>
      <c r="T5078" s="1224">
        <f>VLOOKUP($D5078,'NI-118'!$B$1:$W$2048,13,FALSE)</f>
        <v>0</v>
      </c>
      <c r="U5078" s="1224">
        <f>VLOOKUP($D5078,'NI-118'!$B$1:$W$2048,16,FALSE)</f>
        <v>0</v>
      </c>
      <c r="V5078" s="1224">
        <f>VLOOKUP($D5078,'NI-118'!$B$1:$W$2048,17,FALSE)</f>
        <v>0</v>
      </c>
      <c r="W5078" s="1224">
        <f>VLOOKUP($D5078,'NI-118'!$B$1:$W$2048,18,FALSE)</f>
        <v>0</v>
      </c>
      <c r="X5078" s="1224">
        <f>VLOOKUP($D5078,'NI-118'!$B$1:$W$2048,19,FALSE)</f>
        <v>0</v>
      </c>
    </row>
    <row r="5079" spans="1:24" hidden="1">
      <c r="A5079" s="762"/>
      <c r="B5079" s="762"/>
      <c r="C5079" s="762"/>
      <c r="D5079" s="1225" t="s">
        <v>371</v>
      </c>
      <c r="E5079" s="1226">
        <v>118</v>
      </c>
      <c r="F5079" s="1202" t="s">
        <v>157</v>
      </c>
      <c r="G5079" s="1202"/>
      <c r="H5079" s="1205" t="s">
        <v>365</v>
      </c>
      <c r="I5079" s="1202" t="s">
        <v>53</v>
      </c>
      <c r="J5079" s="1202" t="s">
        <v>288</v>
      </c>
      <c r="K5079" s="1202" t="s">
        <v>288</v>
      </c>
      <c r="L5079" s="1202" t="s">
        <v>362</v>
      </c>
      <c r="M5079" s="1202" t="s">
        <v>290</v>
      </c>
      <c r="N5079" s="1203" t="s">
        <v>372</v>
      </c>
      <c r="O5079" s="1203"/>
      <c r="P5079" s="1203"/>
      <c r="Q5079" s="1203"/>
      <c r="R5079" s="1203"/>
      <c r="S5079" s="1224">
        <f>VLOOKUP($D5079,'NI-118'!$B$1:$W$2048,12,FALSE)</f>
        <v>0</v>
      </c>
      <c r="T5079" s="1224">
        <f>VLOOKUP($D5079,'NI-118'!$B$1:$W$2048,13,FALSE)</f>
        <v>0</v>
      </c>
      <c r="U5079" s="1224">
        <f>VLOOKUP($D5079,'NI-118'!$B$1:$W$2048,16,FALSE)</f>
        <v>0</v>
      </c>
      <c r="V5079" s="1224"/>
      <c r="W5079" s="1224"/>
      <c r="X5079" s="1224"/>
    </row>
    <row r="5080" spans="1:24" hidden="1">
      <c r="A5080" s="762"/>
      <c r="B5080" s="762"/>
      <c r="C5080" s="762"/>
      <c r="D5080" s="1225" t="s">
        <v>373</v>
      </c>
      <c r="E5080" s="1226">
        <v>118</v>
      </c>
      <c r="F5080" s="1202" t="s">
        <v>157</v>
      </c>
      <c r="G5080" s="1202"/>
      <c r="H5080" s="1205" t="s">
        <v>365</v>
      </c>
      <c r="I5080" s="1202" t="s">
        <v>53</v>
      </c>
      <c r="J5080" s="1202" t="s">
        <v>288</v>
      </c>
      <c r="K5080" s="1202" t="s">
        <v>288</v>
      </c>
      <c r="L5080" s="1202" t="s">
        <v>362</v>
      </c>
      <c r="M5080" s="1202" t="s">
        <v>290</v>
      </c>
      <c r="N5080" s="1203" t="s">
        <v>374</v>
      </c>
      <c r="O5080" s="1203"/>
      <c r="P5080" s="1203"/>
      <c r="Q5080" s="1203"/>
      <c r="R5080" s="1203"/>
      <c r="S5080" s="1224">
        <f>VLOOKUP($D5080,'NI-118'!$B$1:$W$2048,12,FALSE)</f>
        <v>0</v>
      </c>
      <c r="T5080" s="1224">
        <f>VLOOKUP($D5080,'NI-118'!$B$1:$W$2048,13,FALSE)</f>
        <v>0</v>
      </c>
      <c r="U5080" s="1224">
        <f>VLOOKUP($D5080,'NI-118'!$B$1:$W$2048,16,FALSE)</f>
        <v>0</v>
      </c>
      <c r="V5080" s="1224"/>
      <c r="W5080" s="1224"/>
      <c r="X5080" s="1224"/>
    </row>
    <row r="5081" spans="1:24" ht="27">
      <c r="A5081" s="762"/>
      <c r="B5081" s="762"/>
      <c r="C5081" s="762"/>
      <c r="D5081" s="1222" t="s">
        <v>375</v>
      </c>
      <c r="E5081" s="1223">
        <v>118</v>
      </c>
      <c r="F5081" s="1202" t="s">
        <v>295</v>
      </c>
      <c r="G5081" s="1202"/>
      <c r="H5081" s="1205"/>
      <c r="I5081" s="1202" t="s">
        <v>71</v>
      </c>
      <c r="J5081" s="1202" t="s">
        <v>288</v>
      </c>
      <c r="K5081" s="1202" t="s">
        <v>288</v>
      </c>
      <c r="L5081" s="1202" t="s">
        <v>362</v>
      </c>
      <c r="M5081" s="1202" t="s">
        <v>290</v>
      </c>
      <c r="N5081" s="1203" t="s">
        <v>376</v>
      </c>
      <c r="O5081" s="1203" t="s">
        <v>73</v>
      </c>
      <c r="P5081" s="1203" t="s">
        <v>73</v>
      </c>
      <c r="Q5081" s="1203" t="s">
        <v>73</v>
      </c>
      <c r="R5081" s="1203" t="s">
        <v>73</v>
      </c>
      <c r="S5081" s="1224">
        <f>VLOOKUP($D5081,'NI-118'!$B$1:$W$2048,12,FALSE)</f>
        <v>0</v>
      </c>
      <c r="T5081" s="1224">
        <f>VLOOKUP($D5081,'NI-118'!$B$1:$W$2048,13,FALSE)</f>
        <v>0</v>
      </c>
      <c r="U5081" s="1224">
        <f>VLOOKUP($D5081,'NI-118'!$B$1:$W$2048,16,FALSE)</f>
        <v>0</v>
      </c>
      <c r="V5081" s="1224">
        <f>VLOOKUP($D5081,'NI-118'!$B$1:$W$2048,17,FALSE)</f>
        <v>0</v>
      </c>
      <c r="W5081" s="1224">
        <f>VLOOKUP($D5081,'NI-118'!$B$1:$W$2048,18,FALSE)</f>
        <v>0</v>
      </c>
      <c r="X5081" s="1224">
        <f>VLOOKUP($D5081,'NI-118'!$B$1:$W$2048,19,FALSE)</f>
        <v>0</v>
      </c>
    </row>
    <row r="5082" spans="1:24" ht="27">
      <c r="A5082" s="762"/>
      <c r="B5082" s="762"/>
      <c r="C5082" s="762"/>
      <c r="D5082" s="1225" t="s">
        <v>377</v>
      </c>
      <c r="E5082" s="1226">
        <v>118</v>
      </c>
      <c r="F5082" s="1202" t="s">
        <v>295</v>
      </c>
      <c r="G5082" s="1202"/>
      <c r="H5082" s="1205" t="s">
        <v>378</v>
      </c>
      <c r="I5082" s="1202" t="s">
        <v>53</v>
      </c>
      <c r="J5082" s="1202" t="s">
        <v>288</v>
      </c>
      <c r="K5082" s="1202" t="s">
        <v>288</v>
      </c>
      <c r="L5082" s="1202" t="s">
        <v>362</v>
      </c>
      <c r="M5082" s="1202" t="s">
        <v>290</v>
      </c>
      <c r="N5082" s="1203" t="s">
        <v>379</v>
      </c>
      <c r="O5082" s="1203"/>
      <c r="P5082" s="1203"/>
      <c r="Q5082" s="1203"/>
      <c r="R5082" s="1203"/>
      <c r="S5082" s="1224">
        <f>VLOOKUP($D5082,'NI-118'!$B$1:$W$2048,12,FALSE)</f>
        <v>0</v>
      </c>
      <c r="T5082" s="1224">
        <f>VLOOKUP($D5082,'NI-118'!$B$1:$W$2048,13,FALSE)</f>
        <v>0</v>
      </c>
      <c r="U5082" s="1224">
        <f>VLOOKUP($D5082,'NI-118'!$B$1:$W$2048,16,FALSE)</f>
        <v>0</v>
      </c>
      <c r="V5082" s="1224"/>
      <c r="W5082" s="1224"/>
      <c r="X5082" s="1224"/>
    </row>
    <row r="5083" spans="1:24">
      <c r="A5083" s="762"/>
      <c r="B5083" s="762"/>
      <c r="C5083" s="762"/>
      <c r="D5083" s="1225" t="s">
        <v>380</v>
      </c>
      <c r="E5083" s="1226">
        <v>118</v>
      </c>
      <c r="F5083" s="1202" t="s">
        <v>295</v>
      </c>
      <c r="G5083" s="1202"/>
      <c r="H5083" s="1205" t="s">
        <v>378</v>
      </c>
      <c r="I5083" s="1202" t="s">
        <v>53</v>
      </c>
      <c r="J5083" s="1202" t="s">
        <v>288</v>
      </c>
      <c r="K5083" s="1202" t="s">
        <v>288</v>
      </c>
      <c r="L5083" s="1202" t="s">
        <v>362</v>
      </c>
      <c r="M5083" s="1202" t="s">
        <v>290</v>
      </c>
      <c r="N5083" s="1203" t="s">
        <v>381</v>
      </c>
      <c r="O5083" s="1203"/>
      <c r="P5083" s="1203"/>
      <c r="Q5083" s="1203"/>
      <c r="R5083" s="1203"/>
      <c r="S5083" s="1224">
        <f>VLOOKUP($D5083,'NI-118'!$B$1:$W$2048,12,FALSE)</f>
        <v>0</v>
      </c>
      <c r="T5083" s="1224">
        <f>VLOOKUP($D5083,'NI-118'!$B$1:$W$2048,13,FALSE)</f>
        <v>0</v>
      </c>
      <c r="U5083" s="1224">
        <f>VLOOKUP($D5083,'NI-118'!$B$1:$W$2048,16,FALSE)</f>
        <v>0</v>
      </c>
      <c r="V5083" s="1224"/>
      <c r="W5083" s="1224"/>
      <c r="X5083" s="1224"/>
    </row>
    <row r="5084" spans="1:24" hidden="1">
      <c r="A5084" s="762"/>
      <c r="B5084" s="762"/>
      <c r="C5084" s="762"/>
      <c r="D5084" s="1222" t="s">
        <v>382</v>
      </c>
      <c r="E5084" s="1223">
        <v>118</v>
      </c>
      <c r="F5084" s="1202"/>
      <c r="G5084" s="1202"/>
      <c r="H5084" s="1205"/>
      <c r="I5084" s="1202" t="s">
        <v>71</v>
      </c>
      <c r="J5084" s="1202" t="s">
        <v>288</v>
      </c>
      <c r="K5084" s="1202" t="s">
        <v>288</v>
      </c>
      <c r="L5084" s="1202" t="s">
        <v>362</v>
      </c>
      <c r="M5084" s="1202" t="s">
        <v>290</v>
      </c>
      <c r="N5084" s="1203" t="s">
        <v>383</v>
      </c>
      <c r="O5084" s="1203" t="s">
        <v>73</v>
      </c>
      <c r="P5084" s="1203" t="s">
        <v>73</v>
      </c>
      <c r="Q5084" s="1203" t="s">
        <v>73</v>
      </c>
      <c r="R5084" s="1203" t="s">
        <v>73</v>
      </c>
      <c r="S5084" s="1224">
        <f>VLOOKUP($D5084,'NI-118'!$B$1:$W$2048,12,FALSE)</f>
        <v>0</v>
      </c>
      <c r="T5084" s="1224">
        <f>VLOOKUP($D5084,'NI-118'!$B$1:$W$2048,13,FALSE)</f>
        <v>0</v>
      </c>
      <c r="U5084" s="1224">
        <f>VLOOKUP($D5084,'NI-118'!$B$1:$W$2048,16,FALSE)</f>
        <v>0</v>
      </c>
      <c r="V5084" s="1224">
        <f>VLOOKUP($D5084,'NI-118'!$B$1:$W$2048,17,FALSE)</f>
        <v>0</v>
      </c>
      <c r="W5084" s="1224">
        <f>VLOOKUP($D5084,'NI-118'!$B$1:$W$2048,18,FALSE)</f>
        <v>0</v>
      </c>
      <c r="X5084" s="1224">
        <f>VLOOKUP($D5084,'NI-118'!$B$1:$W$2048,19,FALSE)</f>
        <v>0</v>
      </c>
    </row>
    <row r="5085" spans="1:24" hidden="1">
      <c r="A5085" s="762"/>
      <c r="B5085" s="762"/>
      <c r="C5085" s="762"/>
      <c r="D5085" s="1225" t="s">
        <v>384</v>
      </c>
      <c r="E5085" s="1226">
        <v>118</v>
      </c>
      <c r="F5085" s="1202"/>
      <c r="G5085" s="1202"/>
      <c r="H5085" s="1205" t="s">
        <v>301</v>
      </c>
      <c r="I5085" s="1202" t="s">
        <v>53</v>
      </c>
      <c r="J5085" s="1202" t="s">
        <v>288</v>
      </c>
      <c r="K5085" s="1202" t="s">
        <v>288</v>
      </c>
      <c r="L5085" s="1202" t="s">
        <v>362</v>
      </c>
      <c r="M5085" s="1202" t="s">
        <v>290</v>
      </c>
      <c r="N5085" s="1203" t="s">
        <v>385</v>
      </c>
      <c r="O5085" s="1203"/>
      <c r="P5085" s="1203"/>
      <c r="Q5085" s="1203"/>
      <c r="R5085" s="1203"/>
      <c r="S5085" s="1224">
        <f>VLOOKUP($D5085,'NI-118'!$B$1:$W$2048,12,FALSE)</f>
        <v>0</v>
      </c>
      <c r="T5085" s="1224">
        <f>VLOOKUP($D5085,'NI-118'!$B$1:$W$2048,13,FALSE)</f>
        <v>0</v>
      </c>
      <c r="U5085" s="1224">
        <f>VLOOKUP($D5085,'NI-118'!$B$1:$W$2048,16,FALSE)</f>
        <v>0</v>
      </c>
      <c r="V5085" s="1224"/>
      <c r="W5085" s="1224"/>
      <c r="X5085" s="1224"/>
    </row>
    <row r="5086" spans="1:24" hidden="1">
      <c r="A5086" s="762"/>
      <c r="B5086" s="762"/>
      <c r="C5086" s="762"/>
      <c r="D5086" s="1225" t="s">
        <v>386</v>
      </c>
      <c r="E5086" s="1226">
        <v>118</v>
      </c>
      <c r="F5086" s="1202"/>
      <c r="G5086" s="1202"/>
      <c r="H5086" s="1205" t="s">
        <v>301</v>
      </c>
      <c r="I5086" s="1202" t="s">
        <v>53</v>
      </c>
      <c r="J5086" s="1202" t="s">
        <v>288</v>
      </c>
      <c r="K5086" s="1202" t="s">
        <v>288</v>
      </c>
      <c r="L5086" s="1202" t="s">
        <v>362</v>
      </c>
      <c r="M5086" s="1202" t="s">
        <v>290</v>
      </c>
      <c r="N5086" s="1203" t="s">
        <v>387</v>
      </c>
      <c r="O5086" s="1203"/>
      <c r="P5086" s="1203"/>
      <c r="Q5086" s="1203"/>
      <c r="R5086" s="1203"/>
      <c r="S5086" s="1224">
        <f>VLOOKUP($D5086,'NI-118'!$B$1:$W$2048,12,FALSE)</f>
        <v>0</v>
      </c>
      <c r="T5086" s="1224">
        <f>VLOOKUP($D5086,'NI-118'!$B$1:$W$2048,13,FALSE)</f>
        <v>0</v>
      </c>
      <c r="U5086" s="1224">
        <f>VLOOKUP($D5086,'NI-118'!$B$1:$W$2048,16,FALSE)</f>
        <v>0</v>
      </c>
      <c r="V5086" s="1224"/>
      <c r="W5086" s="1224"/>
      <c r="X5086" s="1224"/>
    </row>
    <row r="5087" spans="1:24" ht="27" hidden="1">
      <c r="A5087" s="762"/>
      <c r="B5087" s="762"/>
      <c r="C5087" s="762"/>
      <c r="D5087" s="1222" t="s">
        <v>388</v>
      </c>
      <c r="E5087" s="1223">
        <v>118</v>
      </c>
      <c r="F5087" s="1202" t="s">
        <v>157</v>
      </c>
      <c r="G5087" s="1202"/>
      <c r="H5087" s="1205"/>
      <c r="I5087" s="1202" t="s">
        <v>71</v>
      </c>
      <c r="J5087" s="1202" t="s">
        <v>288</v>
      </c>
      <c r="K5087" s="1202" t="s">
        <v>288</v>
      </c>
      <c r="L5087" s="1202" t="s">
        <v>362</v>
      </c>
      <c r="M5087" s="1202" t="s">
        <v>290</v>
      </c>
      <c r="N5087" s="1203" t="s">
        <v>389</v>
      </c>
      <c r="O5087" s="1203" t="s">
        <v>73</v>
      </c>
      <c r="P5087" s="1203" t="s">
        <v>73</v>
      </c>
      <c r="Q5087" s="1203" t="s">
        <v>73</v>
      </c>
      <c r="R5087" s="1203" t="s">
        <v>73</v>
      </c>
      <c r="S5087" s="1224">
        <f>VLOOKUP($D5087,'NI-118'!$B$1:$W$2048,12,FALSE)</f>
        <v>0</v>
      </c>
      <c r="T5087" s="1224">
        <f>VLOOKUP($D5087,'NI-118'!$B$1:$W$2048,13,FALSE)</f>
        <v>0</v>
      </c>
      <c r="U5087" s="1224">
        <f>VLOOKUP($D5087,'NI-118'!$B$1:$W$2048,16,FALSE)</f>
        <v>0</v>
      </c>
      <c r="V5087" s="1224">
        <f>VLOOKUP($D5087,'NI-118'!$B$1:$W$2048,17,FALSE)</f>
        <v>0</v>
      </c>
      <c r="W5087" s="1224">
        <f>VLOOKUP($D5087,'NI-118'!$B$1:$W$2048,18,FALSE)</f>
        <v>0</v>
      </c>
      <c r="X5087" s="1224">
        <f>VLOOKUP($D5087,'NI-118'!$B$1:$W$2048,19,FALSE)</f>
        <v>0</v>
      </c>
    </row>
    <row r="5088" spans="1:24" ht="27" hidden="1">
      <c r="A5088" s="762"/>
      <c r="B5088" s="762"/>
      <c r="C5088" s="762"/>
      <c r="D5088" s="1225" t="s">
        <v>390</v>
      </c>
      <c r="E5088" s="1226">
        <v>118</v>
      </c>
      <c r="F5088" s="1202" t="s">
        <v>157</v>
      </c>
      <c r="G5088" s="1202"/>
      <c r="H5088" s="1205" t="s">
        <v>365</v>
      </c>
      <c r="I5088" s="1202" t="s">
        <v>53</v>
      </c>
      <c r="J5088" s="1202" t="s">
        <v>288</v>
      </c>
      <c r="K5088" s="1202" t="s">
        <v>288</v>
      </c>
      <c r="L5088" s="1202" t="s">
        <v>362</v>
      </c>
      <c r="M5088" s="1202" t="s">
        <v>290</v>
      </c>
      <c r="N5088" s="1203" t="s">
        <v>391</v>
      </c>
      <c r="O5088" s="1203"/>
      <c r="P5088" s="1203"/>
      <c r="Q5088" s="1203"/>
      <c r="R5088" s="1203"/>
      <c r="S5088" s="1224">
        <f>VLOOKUP($D5088,'NI-118'!$B$1:$W$2048,12,FALSE)</f>
        <v>0</v>
      </c>
      <c r="T5088" s="1224">
        <f>VLOOKUP($D5088,'NI-118'!$B$1:$W$2048,13,FALSE)</f>
        <v>0</v>
      </c>
      <c r="U5088" s="1224">
        <f>VLOOKUP($D5088,'NI-118'!$B$1:$W$2048,16,FALSE)</f>
        <v>0</v>
      </c>
      <c r="V5088" s="1224"/>
      <c r="W5088" s="1224"/>
      <c r="X5088" s="1224"/>
    </row>
    <row r="5089" spans="1:24" hidden="1">
      <c r="A5089" s="762"/>
      <c r="B5089" s="762"/>
      <c r="C5089" s="762"/>
      <c r="D5089" s="1225" t="s">
        <v>392</v>
      </c>
      <c r="E5089" s="1226">
        <v>118</v>
      </c>
      <c r="F5089" s="1202" t="s">
        <v>157</v>
      </c>
      <c r="G5089" s="1202"/>
      <c r="H5089" s="1205" t="s">
        <v>365</v>
      </c>
      <c r="I5089" s="1202" t="s">
        <v>53</v>
      </c>
      <c r="J5089" s="1202" t="s">
        <v>288</v>
      </c>
      <c r="K5089" s="1202" t="s">
        <v>288</v>
      </c>
      <c r="L5089" s="1202" t="s">
        <v>362</v>
      </c>
      <c r="M5089" s="1202" t="s">
        <v>290</v>
      </c>
      <c r="N5089" s="1203" t="s">
        <v>393</v>
      </c>
      <c r="O5089" s="1203"/>
      <c r="P5089" s="1203"/>
      <c r="Q5089" s="1203"/>
      <c r="R5089" s="1203"/>
      <c r="S5089" s="1224">
        <f>VLOOKUP($D5089,'NI-118'!$B$1:$W$2048,12,FALSE)</f>
        <v>0</v>
      </c>
      <c r="T5089" s="1224">
        <f>VLOOKUP($D5089,'NI-118'!$B$1:$W$2048,13,FALSE)</f>
        <v>0</v>
      </c>
      <c r="U5089" s="1224">
        <f>VLOOKUP($D5089,'NI-118'!$B$1:$W$2048,16,FALSE)</f>
        <v>0</v>
      </c>
      <c r="V5089" s="1224"/>
      <c r="W5089" s="1224"/>
      <c r="X5089" s="1224"/>
    </row>
    <row r="5090" spans="1:24" hidden="1">
      <c r="A5090" s="762"/>
      <c r="B5090" s="762"/>
      <c r="C5090" s="762"/>
      <c r="D5090" s="1222" t="s">
        <v>394</v>
      </c>
      <c r="E5090" s="1223">
        <v>118</v>
      </c>
      <c r="F5090" s="1202" t="s">
        <v>157</v>
      </c>
      <c r="G5090" s="1202"/>
      <c r="H5090" s="1205" t="s">
        <v>365</v>
      </c>
      <c r="I5090" s="1202" t="s">
        <v>53</v>
      </c>
      <c r="J5090" s="1202" t="s">
        <v>395</v>
      </c>
      <c r="K5090" s="1202" t="s">
        <v>395</v>
      </c>
      <c r="L5090" s="1202" t="s">
        <v>396</v>
      </c>
      <c r="M5090" s="1202" t="s">
        <v>290</v>
      </c>
      <c r="N5090" s="1203" t="s">
        <v>397</v>
      </c>
      <c r="O5090" s="1203" t="s">
        <v>73</v>
      </c>
      <c r="P5090" s="1203" t="s">
        <v>73</v>
      </c>
      <c r="Q5090" s="1203" t="s">
        <v>73</v>
      </c>
      <c r="R5090" s="1203" t="s">
        <v>73</v>
      </c>
      <c r="S5090" s="1224">
        <f>VLOOKUP($D5090,'NI-118'!$B$1:$W$2048,12,FALSE)</f>
        <v>0</v>
      </c>
      <c r="T5090" s="1224">
        <f>VLOOKUP($D5090,'NI-118'!$B$1:$W$2048,13,FALSE)</f>
        <v>0</v>
      </c>
      <c r="U5090" s="1224">
        <f>VLOOKUP($D5090,'NI-118'!$B$1:$W$2048,16,FALSE)</f>
        <v>0</v>
      </c>
      <c r="V5090" s="1224">
        <f>VLOOKUP($D5090,'NI-118'!$B$1:$W$2048,17,FALSE)</f>
        <v>0</v>
      </c>
      <c r="W5090" s="1224">
        <f>VLOOKUP($D5090,'NI-118'!$B$1:$W$2048,18,FALSE)</f>
        <v>0</v>
      </c>
      <c r="X5090" s="1224">
        <f>VLOOKUP($D5090,'NI-118'!$B$1:$W$2048,19,FALSE)</f>
        <v>0</v>
      </c>
    </row>
    <row r="5091" spans="1:24" hidden="1">
      <c r="A5091" s="762"/>
      <c r="B5091" s="762"/>
      <c r="C5091" s="762"/>
      <c r="D5091" s="1222" t="s">
        <v>398</v>
      </c>
      <c r="E5091" s="1223">
        <v>118</v>
      </c>
      <c r="F5091" s="1202" t="s">
        <v>157</v>
      </c>
      <c r="G5091" s="1202"/>
      <c r="H5091" s="1205" t="s">
        <v>365</v>
      </c>
      <c r="I5091" s="1202" t="s">
        <v>53</v>
      </c>
      <c r="J5091" s="1202" t="s">
        <v>395</v>
      </c>
      <c r="K5091" s="1202" t="s">
        <v>395</v>
      </c>
      <c r="L5091" s="1202" t="s">
        <v>396</v>
      </c>
      <c r="M5091" s="1202" t="s">
        <v>290</v>
      </c>
      <c r="N5091" s="1203" t="s">
        <v>399</v>
      </c>
      <c r="O5091" s="1203" t="s">
        <v>73</v>
      </c>
      <c r="P5091" s="1203" t="s">
        <v>73</v>
      </c>
      <c r="Q5091" s="1203" t="s">
        <v>73</v>
      </c>
      <c r="R5091" s="1203" t="s">
        <v>73</v>
      </c>
      <c r="S5091" s="1224">
        <f>VLOOKUP($D5091,'NI-118'!$B$1:$W$2048,12,FALSE)</f>
        <v>0</v>
      </c>
      <c r="T5091" s="1224">
        <f>VLOOKUP($D5091,'NI-118'!$B$1:$W$2048,13,FALSE)</f>
        <v>0</v>
      </c>
      <c r="U5091" s="1224">
        <f>VLOOKUP($D5091,'NI-118'!$B$1:$W$2048,16,FALSE)</f>
        <v>0</v>
      </c>
      <c r="V5091" s="1224">
        <f>VLOOKUP($D5091,'NI-118'!$B$1:$W$2048,17,FALSE)</f>
        <v>0</v>
      </c>
      <c r="W5091" s="1224">
        <f>VLOOKUP($D5091,'NI-118'!$B$1:$W$2048,18,FALSE)</f>
        <v>0</v>
      </c>
      <c r="X5091" s="1224">
        <f>VLOOKUP($D5091,'NI-118'!$B$1:$W$2048,19,FALSE)</f>
        <v>0</v>
      </c>
    </row>
    <row r="5092" spans="1:24" ht="27">
      <c r="A5092" s="762"/>
      <c r="B5092" s="762"/>
      <c r="C5092" s="762"/>
      <c r="D5092" s="1222" t="s">
        <v>400</v>
      </c>
      <c r="E5092" s="1223">
        <v>118</v>
      </c>
      <c r="F5092" s="1202" t="s">
        <v>295</v>
      </c>
      <c r="G5092" s="1202"/>
      <c r="H5092" s="1205" t="s">
        <v>378</v>
      </c>
      <c r="I5092" s="1202" t="s">
        <v>53</v>
      </c>
      <c r="J5092" s="1202" t="s">
        <v>395</v>
      </c>
      <c r="K5092" s="1202" t="s">
        <v>395</v>
      </c>
      <c r="L5092" s="1202" t="s">
        <v>396</v>
      </c>
      <c r="M5092" s="1202" t="s">
        <v>290</v>
      </c>
      <c r="N5092" s="1203" t="s">
        <v>401</v>
      </c>
      <c r="O5092" s="1203" t="s">
        <v>73</v>
      </c>
      <c r="P5092" s="1203" t="s">
        <v>73</v>
      </c>
      <c r="Q5092" s="1203" t="s">
        <v>73</v>
      </c>
      <c r="R5092" s="1203" t="s">
        <v>73</v>
      </c>
      <c r="S5092" s="1224">
        <f>VLOOKUP($D5092,'NI-118'!$B$1:$W$2048,12,FALSE)</f>
        <v>0</v>
      </c>
      <c r="T5092" s="1224">
        <f>VLOOKUP($D5092,'NI-118'!$B$1:$W$2048,13,FALSE)</f>
        <v>0</v>
      </c>
      <c r="U5092" s="1224">
        <f>VLOOKUP($D5092,'NI-118'!$B$1:$W$2048,16,FALSE)</f>
        <v>0</v>
      </c>
      <c r="V5092" s="1224">
        <f>VLOOKUP($D5092,'NI-118'!$B$1:$W$2048,17,FALSE)</f>
        <v>0</v>
      </c>
      <c r="W5092" s="1224">
        <f>VLOOKUP($D5092,'NI-118'!$B$1:$W$2048,18,FALSE)</f>
        <v>0</v>
      </c>
      <c r="X5092" s="1224">
        <f>VLOOKUP($D5092,'NI-118'!$B$1:$W$2048,19,FALSE)</f>
        <v>0</v>
      </c>
    </row>
    <row r="5093" spans="1:24" hidden="1">
      <c r="A5093" s="762"/>
      <c r="B5093" s="762"/>
      <c r="C5093" s="762"/>
      <c r="D5093" s="1222" t="s">
        <v>402</v>
      </c>
      <c r="E5093" s="1223">
        <v>118</v>
      </c>
      <c r="F5093" s="1202"/>
      <c r="G5093" s="1202"/>
      <c r="H5093" s="1205" t="s">
        <v>301</v>
      </c>
      <c r="I5093" s="1202" t="s">
        <v>53</v>
      </c>
      <c r="J5093" s="1202" t="s">
        <v>395</v>
      </c>
      <c r="K5093" s="1202" t="s">
        <v>395</v>
      </c>
      <c r="L5093" s="1202" t="s">
        <v>396</v>
      </c>
      <c r="M5093" s="1202" t="s">
        <v>290</v>
      </c>
      <c r="N5093" s="1203" t="s">
        <v>403</v>
      </c>
      <c r="O5093" s="1203" t="s">
        <v>73</v>
      </c>
      <c r="P5093" s="1203" t="s">
        <v>73</v>
      </c>
      <c r="Q5093" s="1203" t="s">
        <v>73</v>
      </c>
      <c r="R5093" s="1203" t="s">
        <v>73</v>
      </c>
      <c r="S5093" s="1224">
        <f>VLOOKUP($D5093,'NI-118'!$B$1:$W$2048,12,FALSE)</f>
        <v>0</v>
      </c>
      <c r="T5093" s="1224">
        <f>VLOOKUP($D5093,'NI-118'!$B$1:$W$2048,13,FALSE)</f>
        <v>0</v>
      </c>
      <c r="U5093" s="1224">
        <f>VLOOKUP($D5093,'NI-118'!$B$1:$W$2048,16,FALSE)</f>
        <v>0</v>
      </c>
      <c r="V5093" s="1224">
        <f>VLOOKUP($D5093,'NI-118'!$B$1:$W$2048,17,FALSE)</f>
        <v>0</v>
      </c>
      <c r="W5093" s="1224">
        <f>VLOOKUP($D5093,'NI-118'!$B$1:$W$2048,18,FALSE)</f>
        <v>0</v>
      </c>
      <c r="X5093" s="1224">
        <f>VLOOKUP($D5093,'NI-118'!$B$1:$W$2048,19,FALSE)</f>
        <v>0</v>
      </c>
    </row>
    <row r="5094" spans="1:24" hidden="1">
      <c r="A5094" s="762"/>
      <c r="B5094" s="762"/>
      <c r="C5094" s="762"/>
      <c r="D5094" s="1222" t="s">
        <v>404</v>
      </c>
      <c r="E5094" s="1223">
        <v>118</v>
      </c>
      <c r="F5094" s="1202" t="s">
        <v>157</v>
      </c>
      <c r="G5094" s="1202"/>
      <c r="H5094" s="1205" t="s">
        <v>365</v>
      </c>
      <c r="I5094" s="1202" t="s">
        <v>53</v>
      </c>
      <c r="J5094" s="1202" t="s">
        <v>395</v>
      </c>
      <c r="K5094" s="1202" t="s">
        <v>395</v>
      </c>
      <c r="L5094" s="1202" t="s">
        <v>396</v>
      </c>
      <c r="M5094" s="1202" t="s">
        <v>290</v>
      </c>
      <c r="N5094" s="1203" t="s">
        <v>405</v>
      </c>
      <c r="O5094" s="1203" t="s">
        <v>73</v>
      </c>
      <c r="P5094" s="1203" t="s">
        <v>73</v>
      </c>
      <c r="Q5094" s="1203" t="s">
        <v>73</v>
      </c>
      <c r="R5094" s="1203" t="s">
        <v>73</v>
      </c>
      <c r="S5094" s="1224">
        <f>VLOOKUP($D5094,'NI-118'!$B$1:$W$2048,12,FALSE)</f>
        <v>0</v>
      </c>
      <c r="T5094" s="1224">
        <f>VLOOKUP($D5094,'NI-118'!$B$1:$W$2048,13,FALSE)</f>
        <v>0</v>
      </c>
      <c r="U5094" s="1224">
        <f>VLOOKUP($D5094,'NI-118'!$B$1:$W$2048,16,FALSE)</f>
        <v>0</v>
      </c>
      <c r="V5094" s="1224">
        <f>VLOOKUP($D5094,'NI-118'!$B$1:$W$2048,17,FALSE)</f>
        <v>0</v>
      </c>
      <c r="W5094" s="1224">
        <f>VLOOKUP($D5094,'NI-118'!$B$1:$W$2048,18,FALSE)</f>
        <v>0</v>
      </c>
      <c r="X5094" s="1224">
        <f>VLOOKUP($D5094,'NI-118'!$B$1:$W$2048,19,FALSE)</f>
        <v>0</v>
      </c>
    </row>
    <row r="5095" spans="1:24" hidden="1">
      <c r="A5095" s="762"/>
      <c r="B5095" s="762"/>
      <c r="C5095" s="762"/>
      <c r="D5095" s="1222" t="s">
        <v>406</v>
      </c>
      <c r="E5095" s="1223">
        <v>118</v>
      </c>
      <c r="F5095" s="1202" t="s">
        <v>157</v>
      </c>
      <c r="G5095" s="1202"/>
      <c r="H5095" s="1205" t="s">
        <v>365</v>
      </c>
      <c r="I5095" s="1202" t="s">
        <v>53</v>
      </c>
      <c r="J5095" s="1202" t="s">
        <v>395</v>
      </c>
      <c r="K5095" s="1202" t="s">
        <v>395</v>
      </c>
      <c r="L5095" s="1202" t="s">
        <v>396</v>
      </c>
      <c r="M5095" s="1202" t="s">
        <v>290</v>
      </c>
      <c r="N5095" s="1203" t="s">
        <v>407</v>
      </c>
      <c r="O5095" s="1203" t="s">
        <v>73</v>
      </c>
      <c r="P5095" s="1203" t="s">
        <v>73</v>
      </c>
      <c r="Q5095" s="1203" t="s">
        <v>73</v>
      </c>
      <c r="R5095" s="1203" t="s">
        <v>73</v>
      </c>
      <c r="S5095" s="1224">
        <f>VLOOKUP($D5095,'NI-118'!$B$1:$W$2048,12,FALSE)</f>
        <v>0</v>
      </c>
      <c r="T5095" s="1224">
        <f>VLOOKUP($D5095,'NI-118'!$B$1:$W$2048,13,FALSE)</f>
        <v>0</v>
      </c>
      <c r="U5095" s="1224">
        <f>VLOOKUP($D5095,'NI-118'!$B$1:$W$2048,16,FALSE)</f>
        <v>0</v>
      </c>
      <c r="V5095" s="1224">
        <f>VLOOKUP($D5095,'NI-118'!$B$1:$W$2048,17,FALSE)</f>
        <v>0</v>
      </c>
      <c r="W5095" s="1224">
        <f>VLOOKUP($D5095,'NI-118'!$B$1:$W$2048,18,FALSE)</f>
        <v>0</v>
      </c>
      <c r="X5095" s="1224">
        <f>VLOOKUP($D5095,'NI-118'!$B$1:$W$2048,19,FALSE)</f>
        <v>0</v>
      </c>
    </row>
    <row r="5096" spans="1:24" ht="27">
      <c r="A5096" s="762"/>
      <c r="B5096" s="762"/>
      <c r="C5096" s="762"/>
      <c r="D5096" s="1222" t="s">
        <v>408</v>
      </c>
      <c r="E5096" s="1223">
        <v>118</v>
      </c>
      <c r="F5096" s="1202" t="s">
        <v>295</v>
      </c>
      <c r="G5096" s="1202"/>
      <c r="H5096" s="1205" t="s">
        <v>378</v>
      </c>
      <c r="I5096" s="1202" t="s">
        <v>53</v>
      </c>
      <c r="J5096" s="1202" t="s">
        <v>395</v>
      </c>
      <c r="K5096" s="1202" t="s">
        <v>395</v>
      </c>
      <c r="L5096" s="1202" t="s">
        <v>396</v>
      </c>
      <c r="M5096" s="1202" t="s">
        <v>290</v>
      </c>
      <c r="N5096" s="1203" t="s">
        <v>409</v>
      </c>
      <c r="O5096" s="1203" t="s">
        <v>73</v>
      </c>
      <c r="P5096" s="1203" t="s">
        <v>73</v>
      </c>
      <c r="Q5096" s="1203" t="s">
        <v>73</v>
      </c>
      <c r="R5096" s="1203" t="s">
        <v>73</v>
      </c>
      <c r="S5096" s="1224">
        <f>VLOOKUP($D5096,'NI-118'!$B$1:$W$2048,12,FALSE)</f>
        <v>0</v>
      </c>
      <c r="T5096" s="1224">
        <f>VLOOKUP($D5096,'NI-118'!$B$1:$W$2048,13,FALSE)</f>
        <v>0</v>
      </c>
      <c r="U5096" s="1224">
        <f>VLOOKUP($D5096,'NI-118'!$B$1:$W$2048,16,FALSE)</f>
        <v>0</v>
      </c>
      <c r="V5096" s="1224">
        <f>VLOOKUP($D5096,'NI-118'!$B$1:$W$2048,17,FALSE)</f>
        <v>0</v>
      </c>
      <c r="W5096" s="1224">
        <f>VLOOKUP($D5096,'NI-118'!$B$1:$W$2048,18,FALSE)</f>
        <v>0</v>
      </c>
      <c r="X5096" s="1224">
        <f>VLOOKUP($D5096,'NI-118'!$B$1:$W$2048,19,FALSE)</f>
        <v>0</v>
      </c>
    </row>
    <row r="5097" spans="1:24" hidden="1">
      <c r="A5097" s="762"/>
      <c r="B5097" s="762"/>
      <c r="C5097" s="762"/>
      <c r="D5097" s="1222" t="s">
        <v>410</v>
      </c>
      <c r="E5097" s="1223">
        <v>118</v>
      </c>
      <c r="F5097" s="1202"/>
      <c r="G5097" s="1202"/>
      <c r="H5097" s="1205" t="s">
        <v>301</v>
      </c>
      <c r="I5097" s="1202" t="s">
        <v>53</v>
      </c>
      <c r="J5097" s="1202" t="s">
        <v>395</v>
      </c>
      <c r="K5097" s="1202" t="s">
        <v>395</v>
      </c>
      <c r="L5097" s="1202" t="s">
        <v>396</v>
      </c>
      <c r="M5097" s="1202" t="s">
        <v>290</v>
      </c>
      <c r="N5097" s="1203" t="s">
        <v>411</v>
      </c>
      <c r="O5097" s="1203" t="s">
        <v>73</v>
      </c>
      <c r="P5097" s="1203" t="s">
        <v>73</v>
      </c>
      <c r="Q5097" s="1203" t="s">
        <v>73</v>
      </c>
      <c r="R5097" s="1203" t="s">
        <v>73</v>
      </c>
      <c r="S5097" s="1224">
        <f>VLOOKUP($D5097,'NI-118'!$B$1:$W$2048,12,FALSE)</f>
        <v>0</v>
      </c>
      <c r="T5097" s="1224">
        <f>VLOOKUP($D5097,'NI-118'!$B$1:$W$2048,13,FALSE)</f>
        <v>0</v>
      </c>
      <c r="U5097" s="1224">
        <f>VLOOKUP($D5097,'NI-118'!$B$1:$W$2048,16,FALSE)</f>
        <v>0</v>
      </c>
      <c r="V5097" s="1224">
        <f>VLOOKUP($D5097,'NI-118'!$B$1:$W$2048,17,FALSE)</f>
        <v>0</v>
      </c>
      <c r="W5097" s="1224">
        <f>VLOOKUP($D5097,'NI-118'!$B$1:$W$2048,18,FALSE)</f>
        <v>0</v>
      </c>
      <c r="X5097" s="1224">
        <f>VLOOKUP($D5097,'NI-118'!$B$1:$W$2048,19,FALSE)</f>
        <v>0</v>
      </c>
    </row>
    <row r="5098" spans="1:24" ht="27" hidden="1">
      <c r="A5098" s="762"/>
      <c r="B5098" s="762"/>
      <c r="C5098" s="762"/>
      <c r="D5098" s="1222" t="s">
        <v>412</v>
      </c>
      <c r="E5098" s="1223">
        <v>118</v>
      </c>
      <c r="F5098" s="1202"/>
      <c r="G5098" s="1202"/>
      <c r="H5098" s="1205" t="s">
        <v>413</v>
      </c>
      <c r="I5098" s="1202" t="s">
        <v>53</v>
      </c>
      <c r="J5098" s="1202" t="s">
        <v>395</v>
      </c>
      <c r="K5098" s="1202" t="s">
        <v>395</v>
      </c>
      <c r="L5098" s="1202" t="s">
        <v>396</v>
      </c>
      <c r="M5098" s="1202" t="s">
        <v>290</v>
      </c>
      <c r="N5098" s="1203" t="s">
        <v>414</v>
      </c>
      <c r="O5098" s="1203" t="s">
        <v>73</v>
      </c>
      <c r="P5098" s="1203" t="s">
        <v>73</v>
      </c>
      <c r="Q5098" s="1203" t="s">
        <v>73</v>
      </c>
      <c r="R5098" s="1203" t="s">
        <v>73</v>
      </c>
      <c r="S5098" s="1224">
        <f>VLOOKUP($D5098,'NI-118'!$B$1:$W$2048,12,FALSE)</f>
        <v>0</v>
      </c>
      <c r="T5098" s="1224">
        <f>VLOOKUP($D5098,'NI-118'!$B$1:$W$2048,13,FALSE)</f>
        <v>0</v>
      </c>
      <c r="U5098" s="1224">
        <f>VLOOKUP($D5098,'NI-118'!$B$1:$W$2048,16,FALSE)</f>
        <v>0</v>
      </c>
      <c r="V5098" s="1224">
        <f>VLOOKUP($D5098,'NI-118'!$B$1:$W$2048,17,FALSE)</f>
        <v>0</v>
      </c>
      <c r="W5098" s="1224">
        <f>VLOOKUP($D5098,'NI-118'!$B$1:$W$2048,18,FALSE)</f>
        <v>0</v>
      </c>
      <c r="X5098" s="1224">
        <f>VLOOKUP($D5098,'NI-118'!$B$1:$W$2048,19,FALSE)</f>
        <v>0</v>
      </c>
    </row>
    <row r="5099" spans="1:24" ht="27" hidden="1">
      <c r="A5099" s="762"/>
      <c r="B5099" s="762"/>
      <c r="C5099" s="762"/>
      <c r="D5099" s="1222" t="s">
        <v>415</v>
      </c>
      <c r="E5099" s="1223">
        <v>118</v>
      </c>
      <c r="F5099" s="1202"/>
      <c r="G5099" s="1202"/>
      <c r="H5099" s="1205" t="s">
        <v>413</v>
      </c>
      <c r="I5099" s="1202" t="s">
        <v>53</v>
      </c>
      <c r="J5099" s="1202" t="s">
        <v>395</v>
      </c>
      <c r="K5099" s="1202" t="s">
        <v>395</v>
      </c>
      <c r="L5099" s="1202" t="s">
        <v>396</v>
      </c>
      <c r="M5099" s="1202" t="s">
        <v>290</v>
      </c>
      <c r="N5099" s="1203" t="s">
        <v>416</v>
      </c>
      <c r="O5099" s="1203" t="s">
        <v>73</v>
      </c>
      <c r="P5099" s="1203" t="s">
        <v>73</v>
      </c>
      <c r="Q5099" s="1203" t="s">
        <v>73</v>
      </c>
      <c r="R5099" s="1203" t="s">
        <v>73</v>
      </c>
      <c r="S5099" s="1224">
        <f>VLOOKUP($D5099,'NI-118'!$B$1:$W$2048,12,FALSE)</f>
        <v>0</v>
      </c>
      <c r="T5099" s="1224">
        <f>VLOOKUP($D5099,'NI-118'!$B$1:$W$2048,13,FALSE)</f>
        <v>0</v>
      </c>
      <c r="U5099" s="1224">
        <f>VLOOKUP($D5099,'NI-118'!$B$1:$W$2048,16,FALSE)</f>
        <v>0</v>
      </c>
      <c r="V5099" s="1224">
        <f>VLOOKUP($D5099,'NI-118'!$B$1:$W$2048,17,FALSE)</f>
        <v>0</v>
      </c>
      <c r="W5099" s="1224">
        <f>VLOOKUP($D5099,'NI-118'!$B$1:$W$2048,18,FALSE)</f>
        <v>0</v>
      </c>
      <c r="X5099" s="1224">
        <f>VLOOKUP($D5099,'NI-118'!$B$1:$W$2048,19,FALSE)</f>
        <v>0</v>
      </c>
    </row>
    <row r="5100" spans="1:24" hidden="1">
      <c r="A5100" s="762"/>
      <c r="B5100" s="762"/>
      <c r="C5100" s="762"/>
      <c r="D5100" s="1222" t="s">
        <v>417</v>
      </c>
      <c r="E5100" s="1223">
        <v>118</v>
      </c>
      <c r="F5100" s="1202"/>
      <c r="G5100" s="1202"/>
      <c r="H5100" s="1205" t="s">
        <v>418</v>
      </c>
      <c r="I5100" s="1202" t="s">
        <v>53</v>
      </c>
      <c r="J5100" s="1202" t="s">
        <v>395</v>
      </c>
      <c r="K5100" s="1202" t="s">
        <v>395</v>
      </c>
      <c r="L5100" s="1202" t="s">
        <v>396</v>
      </c>
      <c r="M5100" s="1202" t="s">
        <v>290</v>
      </c>
      <c r="N5100" s="1203" t="s">
        <v>419</v>
      </c>
      <c r="O5100" s="1203" t="s">
        <v>73</v>
      </c>
      <c r="P5100" s="1203" t="s">
        <v>73</v>
      </c>
      <c r="Q5100" s="1203" t="s">
        <v>73</v>
      </c>
      <c r="R5100" s="1203" t="s">
        <v>73</v>
      </c>
      <c r="S5100" s="1224">
        <f>VLOOKUP($D5100,'NI-118'!$B$1:$W$2048,12,FALSE)</f>
        <v>0</v>
      </c>
      <c r="T5100" s="1224">
        <f>VLOOKUP($D5100,'NI-118'!$B$1:$W$2048,13,FALSE)</f>
        <v>0</v>
      </c>
      <c r="U5100" s="1224">
        <f>VLOOKUP($D5100,'NI-118'!$B$1:$W$2048,16,FALSE)</f>
        <v>0</v>
      </c>
      <c r="V5100" s="1224">
        <f>VLOOKUP($D5100,'NI-118'!$B$1:$W$2048,17,FALSE)</f>
        <v>0</v>
      </c>
      <c r="W5100" s="1224">
        <f>VLOOKUP($D5100,'NI-118'!$B$1:$W$2048,18,FALSE)</f>
        <v>0</v>
      </c>
      <c r="X5100" s="1224">
        <f>VLOOKUP($D5100,'NI-118'!$B$1:$W$2048,19,FALSE)</f>
        <v>0</v>
      </c>
    </row>
    <row r="5101" spans="1:24" hidden="1">
      <c r="A5101" s="762"/>
      <c r="B5101" s="762"/>
      <c r="C5101" s="762"/>
      <c r="D5101" s="1222" t="s">
        <v>420</v>
      </c>
      <c r="E5101" s="1223">
        <v>118</v>
      </c>
      <c r="F5101" s="1202"/>
      <c r="G5101" s="1202"/>
      <c r="H5101" s="1205" t="s">
        <v>418</v>
      </c>
      <c r="I5101" s="1202" t="s">
        <v>53</v>
      </c>
      <c r="J5101" s="1202" t="s">
        <v>395</v>
      </c>
      <c r="K5101" s="1202" t="s">
        <v>395</v>
      </c>
      <c r="L5101" s="1202" t="s">
        <v>396</v>
      </c>
      <c r="M5101" s="1202" t="s">
        <v>290</v>
      </c>
      <c r="N5101" s="1203" t="s">
        <v>421</v>
      </c>
      <c r="O5101" s="1203" t="s">
        <v>73</v>
      </c>
      <c r="P5101" s="1203" t="s">
        <v>73</v>
      </c>
      <c r="Q5101" s="1203" t="s">
        <v>73</v>
      </c>
      <c r="R5101" s="1203" t="s">
        <v>73</v>
      </c>
      <c r="S5101" s="1224">
        <f>VLOOKUP($D5101,'NI-118'!$B$1:$W$2048,12,FALSE)</f>
        <v>0</v>
      </c>
      <c r="T5101" s="1224">
        <f>VLOOKUP($D5101,'NI-118'!$B$1:$W$2048,13,FALSE)</f>
        <v>0</v>
      </c>
      <c r="U5101" s="1224">
        <f>VLOOKUP($D5101,'NI-118'!$B$1:$W$2048,16,FALSE)</f>
        <v>0</v>
      </c>
      <c r="V5101" s="1224">
        <f>VLOOKUP($D5101,'NI-118'!$B$1:$W$2048,17,FALSE)</f>
        <v>0</v>
      </c>
      <c r="W5101" s="1224">
        <f>VLOOKUP($D5101,'NI-118'!$B$1:$W$2048,18,FALSE)</f>
        <v>0</v>
      </c>
      <c r="X5101" s="1224">
        <f>VLOOKUP($D5101,'NI-118'!$B$1:$W$2048,19,FALSE)</f>
        <v>0</v>
      </c>
    </row>
    <row r="5102" spans="1:24" hidden="1">
      <c r="A5102" s="762"/>
      <c r="B5102" s="762"/>
      <c r="C5102" s="762"/>
      <c r="D5102" s="1222" t="s">
        <v>422</v>
      </c>
      <c r="E5102" s="1223">
        <v>118</v>
      </c>
      <c r="F5102" s="1202"/>
      <c r="G5102" s="1202"/>
      <c r="H5102" s="1205" t="s">
        <v>423</v>
      </c>
      <c r="I5102" s="1202" t="s">
        <v>53</v>
      </c>
      <c r="J5102" s="1202" t="s">
        <v>395</v>
      </c>
      <c r="K5102" s="1202" t="s">
        <v>395</v>
      </c>
      <c r="L5102" s="1202" t="s">
        <v>396</v>
      </c>
      <c r="M5102" s="1202" t="s">
        <v>290</v>
      </c>
      <c r="N5102" s="1203" t="s">
        <v>424</v>
      </c>
      <c r="O5102" s="1203" t="s">
        <v>73</v>
      </c>
      <c r="P5102" s="1203" t="s">
        <v>73</v>
      </c>
      <c r="Q5102" s="1203" t="s">
        <v>73</v>
      </c>
      <c r="R5102" s="1203" t="s">
        <v>73</v>
      </c>
      <c r="S5102" s="1224">
        <f>VLOOKUP($D5102,'NI-118'!$B$1:$W$2048,12,FALSE)</f>
        <v>0</v>
      </c>
      <c r="T5102" s="1224">
        <f>VLOOKUP($D5102,'NI-118'!$B$1:$W$2048,13,FALSE)</f>
        <v>0</v>
      </c>
      <c r="U5102" s="1224">
        <f>VLOOKUP($D5102,'NI-118'!$B$1:$W$2048,16,FALSE)</f>
        <v>0</v>
      </c>
      <c r="V5102" s="1224">
        <f>VLOOKUP($D5102,'NI-118'!$B$1:$W$2048,17,FALSE)</f>
        <v>0</v>
      </c>
      <c r="W5102" s="1224">
        <f>VLOOKUP($D5102,'NI-118'!$B$1:$W$2048,18,FALSE)</f>
        <v>0</v>
      </c>
      <c r="X5102" s="1224">
        <f>VLOOKUP($D5102,'NI-118'!$B$1:$W$2048,19,FALSE)</f>
        <v>0</v>
      </c>
    </row>
    <row r="5103" spans="1:24" hidden="1">
      <c r="A5103" s="762"/>
      <c r="B5103" s="762"/>
      <c r="C5103" s="762"/>
      <c r="D5103" s="1222" t="s">
        <v>425</v>
      </c>
      <c r="E5103" s="1223">
        <v>118</v>
      </c>
      <c r="F5103" s="1202"/>
      <c r="G5103" s="1202"/>
      <c r="H5103" s="1205" t="s">
        <v>423</v>
      </c>
      <c r="I5103" s="1202" t="s">
        <v>53</v>
      </c>
      <c r="J5103" s="1202" t="s">
        <v>395</v>
      </c>
      <c r="K5103" s="1202" t="s">
        <v>395</v>
      </c>
      <c r="L5103" s="1202" t="s">
        <v>396</v>
      </c>
      <c r="M5103" s="1202" t="s">
        <v>290</v>
      </c>
      <c r="N5103" s="1203" t="s">
        <v>426</v>
      </c>
      <c r="O5103" s="1203" t="s">
        <v>73</v>
      </c>
      <c r="P5103" s="1203" t="s">
        <v>73</v>
      </c>
      <c r="Q5103" s="1203" t="s">
        <v>73</v>
      </c>
      <c r="R5103" s="1203" t="s">
        <v>73</v>
      </c>
      <c r="S5103" s="1224">
        <f>VLOOKUP($D5103,'NI-118'!$B$1:$W$2048,12,FALSE)</f>
        <v>0</v>
      </c>
      <c r="T5103" s="1224">
        <f>VLOOKUP($D5103,'NI-118'!$B$1:$W$2048,13,FALSE)</f>
        <v>0</v>
      </c>
      <c r="U5103" s="1224">
        <f>VLOOKUP($D5103,'NI-118'!$B$1:$W$2048,16,FALSE)</f>
        <v>0</v>
      </c>
      <c r="V5103" s="1224">
        <f>VLOOKUP($D5103,'NI-118'!$B$1:$W$2048,17,FALSE)</f>
        <v>0</v>
      </c>
      <c r="W5103" s="1224">
        <f>VLOOKUP($D5103,'NI-118'!$B$1:$W$2048,18,FALSE)</f>
        <v>0</v>
      </c>
      <c r="X5103" s="1224">
        <f>VLOOKUP($D5103,'NI-118'!$B$1:$W$2048,19,FALSE)</f>
        <v>0</v>
      </c>
    </row>
    <row r="5104" spans="1:24" hidden="1">
      <c r="A5104" s="762"/>
      <c r="B5104" s="762"/>
      <c r="C5104" s="762"/>
      <c r="D5104" s="1222" t="s">
        <v>427</v>
      </c>
      <c r="E5104" s="1223">
        <v>118</v>
      </c>
      <c r="F5104" s="1202" t="s">
        <v>157</v>
      </c>
      <c r="G5104" s="1202"/>
      <c r="H5104" s="1205" t="s">
        <v>428</v>
      </c>
      <c r="I5104" s="1202" t="s">
        <v>53</v>
      </c>
      <c r="J5104" s="1202" t="s">
        <v>395</v>
      </c>
      <c r="K5104" s="1202" t="s">
        <v>395</v>
      </c>
      <c r="L5104" s="1202" t="s">
        <v>396</v>
      </c>
      <c r="M5104" s="1202" t="s">
        <v>290</v>
      </c>
      <c r="N5104" s="1203" t="s">
        <v>429</v>
      </c>
      <c r="O5104" s="1203" t="s">
        <v>73</v>
      </c>
      <c r="P5104" s="1203" t="s">
        <v>73</v>
      </c>
      <c r="Q5104" s="1203" t="s">
        <v>73</v>
      </c>
      <c r="R5104" s="1203" t="s">
        <v>73</v>
      </c>
      <c r="S5104" s="1224">
        <f>VLOOKUP($D5104,'NI-118'!$B$1:$W$2048,12,FALSE)</f>
        <v>0</v>
      </c>
      <c r="T5104" s="1224">
        <f>VLOOKUP($D5104,'NI-118'!$B$1:$W$2048,13,FALSE)</f>
        <v>0</v>
      </c>
      <c r="U5104" s="1224">
        <f>VLOOKUP($D5104,'NI-118'!$B$1:$W$2048,16,FALSE)</f>
        <v>0</v>
      </c>
      <c r="V5104" s="1224">
        <f>VLOOKUP($D5104,'NI-118'!$B$1:$W$2048,17,FALSE)</f>
        <v>0</v>
      </c>
      <c r="W5104" s="1224">
        <f>VLOOKUP($D5104,'NI-118'!$B$1:$W$2048,18,FALSE)</f>
        <v>0</v>
      </c>
      <c r="X5104" s="1224">
        <f>VLOOKUP($D5104,'NI-118'!$B$1:$W$2048,19,FALSE)</f>
        <v>0</v>
      </c>
    </row>
    <row r="5105" spans="1:24" ht="27" hidden="1">
      <c r="A5105" s="762"/>
      <c r="B5105" s="762"/>
      <c r="C5105" s="762"/>
      <c r="D5105" s="1222" t="s">
        <v>430</v>
      </c>
      <c r="E5105" s="1223">
        <v>118</v>
      </c>
      <c r="F5105" s="1202" t="s">
        <v>157</v>
      </c>
      <c r="G5105" s="1202"/>
      <c r="H5105" s="1205" t="s">
        <v>428</v>
      </c>
      <c r="I5105" s="1202" t="s">
        <v>53</v>
      </c>
      <c r="J5105" s="1202" t="s">
        <v>395</v>
      </c>
      <c r="K5105" s="1202" t="s">
        <v>395</v>
      </c>
      <c r="L5105" s="1202" t="s">
        <v>396</v>
      </c>
      <c r="M5105" s="1202" t="s">
        <v>290</v>
      </c>
      <c r="N5105" s="1203" t="s">
        <v>431</v>
      </c>
      <c r="O5105" s="304" t="s">
        <v>73</v>
      </c>
      <c r="P5105" s="304" t="s">
        <v>73</v>
      </c>
      <c r="Q5105" s="304" t="s">
        <v>73</v>
      </c>
      <c r="R5105" s="304" t="s">
        <v>73</v>
      </c>
      <c r="S5105" s="1224">
        <f>VLOOKUP($D5105,'NI-118'!$B$1:$W$2048,12,FALSE)</f>
        <v>0</v>
      </c>
      <c r="T5105" s="1224">
        <f>VLOOKUP($D5105,'NI-118'!$B$1:$W$2048,13,FALSE)</f>
        <v>0</v>
      </c>
      <c r="U5105" s="1224">
        <f>VLOOKUP($D5105,'NI-118'!$B$1:$W$2048,16,FALSE)</f>
        <v>0</v>
      </c>
      <c r="V5105" s="1224">
        <f>VLOOKUP($D5105,'NI-118'!$B$1:$W$2048,17,FALSE)</f>
        <v>0</v>
      </c>
      <c r="W5105" s="1224">
        <f>VLOOKUP($D5105,'NI-118'!$B$1:$W$2048,18,FALSE)</f>
        <v>0</v>
      </c>
      <c r="X5105" s="1224">
        <f>VLOOKUP($D5105,'NI-118'!$B$1:$W$2048,19,FALSE)</f>
        <v>0</v>
      </c>
    </row>
    <row r="5106" spans="1:24" ht="27">
      <c r="A5106" s="762"/>
      <c r="B5106" s="762"/>
      <c r="C5106" s="762"/>
      <c r="D5106" s="1222" t="s">
        <v>432</v>
      </c>
      <c r="E5106" s="1223">
        <v>118</v>
      </c>
      <c r="F5106" s="1202" t="s">
        <v>295</v>
      </c>
      <c r="G5106" s="1202"/>
      <c r="H5106" s="1205" t="s">
        <v>433</v>
      </c>
      <c r="I5106" s="1202" t="s">
        <v>53</v>
      </c>
      <c r="J5106" s="1202" t="s">
        <v>395</v>
      </c>
      <c r="K5106" s="1202" t="s">
        <v>395</v>
      </c>
      <c r="L5106" s="1202" t="s">
        <v>396</v>
      </c>
      <c r="M5106" s="1202" t="s">
        <v>290</v>
      </c>
      <c r="N5106" s="1203" t="s">
        <v>434</v>
      </c>
      <c r="O5106" s="1203" t="s">
        <v>73</v>
      </c>
      <c r="P5106" s="1203" t="s">
        <v>73</v>
      </c>
      <c r="Q5106" s="1203" t="s">
        <v>73</v>
      </c>
      <c r="R5106" s="1203" t="s">
        <v>73</v>
      </c>
      <c r="S5106" s="1224">
        <f>VLOOKUP($D5106,'NI-118'!$B$1:$W$2048,12,FALSE)</f>
        <v>0</v>
      </c>
      <c r="T5106" s="1224">
        <f>VLOOKUP($D5106,'NI-118'!$B$1:$W$2048,13,FALSE)</f>
        <v>0</v>
      </c>
      <c r="U5106" s="1224">
        <f>VLOOKUP($D5106,'NI-118'!$B$1:$W$2048,16,FALSE)</f>
        <v>0</v>
      </c>
      <c r="V5106" s="1224">
        <f>VLOOKUP($D5106,'NI-118'!$B$1:$W$2048,17,FALSE)</f>
        <v>0</v>
      </c>
      <c r="W5106" s="1224">
        <f>VLOOKUP($D5106,'NI-118'!$B$1:$W$2048,18,FALSE)</f>
        <v>0</v>
      </c>
      <c r="X5106" s="1224">
        <f>VLOOKUP($D5106,'NI-118'!$B$1:$W$2048,19,FALSE)</f>
        <v>0</v>
      </c>
    </row>
    <row r="5107" spans="1:24" hidden="1">
      <c r="A5107" s="762"/>
      <c r="B5107" s="762"/>
      <c r="C5107" s="762"/>
      <c r="D5107" s="1222" t="s">
        <v>435</v>
      </c>
      <c r="E5107" s="1223">
        <v>118</v>
      </c>
      <c r="F5107" s="1202" t="s">
        <v>157</v>
      </c>
      <c r="G5107" s="1202"/>
      <c r="H5107" s="1205" t="s">
        <v>436</v>
      </c>
      <c r="I5107" s="1202" t="s">
        <v>53</v>
      </c>
      <c r="J5107" s="1202" t="s">
        <v>395</v>
      </c>
      <c r="K5107" s="1202" t="s">
        <v>395</v>
      </c>
      <c r="L5107" s="1202" t="s">
        <v>396</v>
      </c>
      <c r="M5107" s="1202" t="s">
        <v>290</v>
      </c>
      <c r="N5107" s="1203" t="s">
        <v>437</v>
      </c>
      <c r="O5107" s="1203" t="s">
        <v>73</v>
      </c>
      <c r="P5107" s="1203" t="s">
        <v>73</v>
      </c>
      <c r="Q5107" s="1203" t="s">
        <v>73</v>
      </c>
      <c r="R5107" s="1203" t="s">
        <v>73</v>
      </c>
      <c r="S5107" s="1224">
        <f>VLOOKUP($D5107,'NI-118'!$B$1:$W$2048,12,FALSE)</f>
        <v>0</v>
      </c>
      <c r="T5107" s="1224">
        <f>VLOOKUP($D5107,'NI-118'!$B$1:$W$2048,13,FALSE)</f>
        <v>0</v>
      </c>
      <c r="U5107" s="1224">
        <f>VLOOKUP($D5107,'NI-118'!$B$1:$W$2048,16,FALSE)</f>
        <v>0</v>
      </c>
      <c r="V5107" s="1224">
        <f>VLOOKUP($D5107,'NI-118'!$B$1:$W$2048,17,FALSE)</f>
        <v>0</v>
      </c>
      <c r="W5107" s="1224">
        <f>VLOOKUP($D5107,'NI-118'!$B$1:$W$2048,18,FALSE)</f>
        <v>0</v>
      </c>
      <c r="X5107" s="1224">
        <f>VLOOKUP($D5107,'NI-118'!$B$1:$W$2048,19,FALSE)</f>
        <v>0</v>
      </c>
    </row>
    <row r="5108" spans="1:24" hidden="1">
      <c r="A5108" s="762"/>
      <c r="B5108" s="762"/>
      <c r="C5108" s="762"/>
      <c r="D5108" s="1222" t="s">
        <v>438</v>
      </c>
      <c r="E5108" s="1223">
        <v>118</v>
      </c>
      <c r="F5108" s="1202" t="s">
        <v>157</v>
      </c>
      <c r="G5108" s="1202"/>
      <c r="H5108" s="1205" t="s">
        <v>436</v>
      </c>
      <c r="I5108" s="1202" t="s">
        <v>53</v>
      </c>
      <c r="J5108" s="1202" t="s">
        <v>395</v>
      </c>
      <c r="K5108" s="1202" t="s">
        <v>395</v>
      </c>
      <c r="L5108" s="1202" t="s">
        <v>396</v>
      </c>
      <c r="M5108" s="1202" t="s">
        <v>290</v>
      </c>
      <c r="N5108" s="1203" t="s">
        <v>439</v>
      </c>
      <c r="O5108" s="1203" t="s">
        <v>73</v>
      </c>
      <c r="P5108" s="1203" t="s">
        <v>73</v>
      </c>
      <c r="Q5108" s="1203" t="s">
        <v>73</v>
      </c>
      <c r="R5108" s="1203" t="s">
        <v>73</v>
      </c>
      <c r="S5108" s="1224">
        <f>VLOOKUP($D5108,'NI-118'!$B$1:$W$2048,12,FALSE)</f>
        <v>0</v>
      </c>
      <c r="T5108" s="1224">
        <f>VLOOKUP($D5108,'NI-118'!$B$1:$W$2048,13,FALSE)</f>
        <v>0</v>
      </c>
      <c r="U5108" s="1224">
        <f>VLOOKUP($D5108,'NI-118'!$B$1:$W$2048,16,FALSE)</f>
        <v>0</v>
      </c>
      <c r="V5108" s="1224">
        <f>VLOOKUP($D5108,'NI-118'!$B$1:$W$2048,17,FALSE)</f>
        <v>0</v>
      </c>
      <c r="W5108" s="1224">
        <f>VLOOKUP($D5108,'NI-118'!$B$1:$W$2048,18,FALSE)</f>
        <v>0</v>
      </c>
      <c r="X5108" s="1224">
        <f>VLOOKUP($D5108,'NI-118'!$B$1:$W$2048,19,FALSE)</f>
        <v>0</v>
      </c>
    </row>
    <row r="5109" spans="1:24" hidden="1">
      <c r="A5109" s="762"/>
      <c r="B5109" s="762"/>
      <c r="C5109" s="762"/>
      <c r="D5109" s="1222" t="s">
        <v>440</v>
      </c>
      <c r="E5109" s="1223">
        <v>118</v>
      </c>
      <c r="F5109" s="1202"/>
      <c r="G5109" s="1202"/>
      <c r="H5109" s="1205" t="s">
        <v>301</v>
      </c>
      <c r="I5109" s="1202" t="s">
        <v>53</v>
      </c>
      <c r="J5109" s="1202" t="s">
        <v>395</v>
      </c>
      <c r="K5109" s="1202" t="s">
        <v>395</v>
      </c>
      <c r="L5109" s="1202" t="s">
        <v>396</v>
      </c>
      <c r="M5109" s="1202" t="s">
        <v>290</v>
      </c>
      <c r="N5109" s="1203" t="s">
        <v>441</v>
      </c>
      <c r="O5109" s="1203" t="s">
        <v>73</v>
      </c>
      <c r="P5109" s="1203" t="s">
        <v>73</v>
      </c>
      <c r="Q5109" s="1203" t="s">
        <v>73</v>
      </c>
      <c r="R5109" s="1203" t="s">
        <v>73</v>
      </c>
      <c r="S5109" s="1224">
        <f>VLOOKUP($D5109,'NI-118'!$B$1:$W$2048,12,FALSE)</f>
        <v>0</v>
      </c>
      <c r="T5109" s="1224">
        <f>VLOOKUP($D5109,'NI-118'!$B$1:$W$2048,13,FALSE)</f>
        <v>0</v>
      </c>
      <c r="U5109" s="1224">
        <f>VLOOKUP($D5109,'NI-118'!$B$1:$W$2048,16,FALSE)</f>
        <v>0</v>
      </c>
      <c r="V5109" s="1224">
        <f>VLOOKUP($D5109,'NI-118'!$B$1:$W$2048,17,FALSE)</f>
        <v>0</v>
      </c>
      <c r="W5109" s="1224">
        <f>VLOOKUP($D5109,'NI-118'!$B$1:$W$2048,18,FALSE)</f>
        <v>0</v>
      </c>
      <c r="X5109" s="1224">
        <f>VLOOKUP($D5109,'NI-118'!$B$1:$W$2048,19,FALSE)</f>
        <v>0</v>
      </c>
    </row>
    <row r="5110" spans="1:24" ht="27" hidden="1">
      <c r="A5110" s="762"/>
      <c r="B5110" s="762"/>
      <c r="C5110" s="762"/>
      <c r="D5110" s="1222" t="s">
        <v>442</v>
      </c>
      <c r="E5110" s="1223">
        <v>118</v>
      </c>
      <c r="F5110" s="1202" t="s">
        <v>295</v>
      </c>
      <c r="G5110" s="1202"/>
      <c r="H5110" s="1205" t="s">
        <v>443</v>
      </c>
      <c r="I5110" s="1202" t="s">
        <v>53</v>
      </c>
      <c r="J5110" s="1202" t="s">
        <v>444</v>
      </c>
      <c r="K5110" s="1202" t="s">
        <v>444</v>
      </c>
      <c r="L5110" s="1202" t="s">
        <v>396</v>
      </c>
      <c r="M5110" s="1202" t="s">
        <v>290</v>
      </c>
      <c r="N5110" s="1203" t="s">
        <v>445</v>
      </c>
      <c r="O5110" s="1203" t="s">
        <v>73</v>
      </c>
      <c r="P5110" s="1203" t="s">
        <v>73</v>
      </c>
      <c r="Q5110" s="1203" t="s">
        <v>73</v>
      </c>
      <c r="R5110" s="1203" t="s">
        <v>73</v>
      </c>
      <c r="S5110" s="1224">
        <f>VLOOKUP($D5110,'NI-118'!$B$1:$W$2048,12,FALSE)</f>
        <v>0</v>
      </c>
      <c r="T5110" s="1224">
        <f>VLOOKUP($D5110,'NI-118'!$B$1:$W$2048,13,FALSE)</f>
        <v>0</v>
      </c>
      <c r="U5110" s="1224">
        <f>VLOOKUP($D5110,'NI-118'!$B$1:$W$2048,16,FALSE)</f>
        <v>0</v>
      </c>
      <c r="V5110" s="1224">
        <f>VLOOKUP($D5110,'NI-118'!$B$1:$W$2048,17,FALSE)</f>
        <v>0</v>
      </c>
      <c r="W5110" s="1224">
        <f>VLOOKUP($D5110,'NI-118'!$B$1:$W$2048,18,FALSE)</f>
        <v>0</v>
      </c>
      <c r="X5110" s="1224">
        <f>VLOOKUP($D5110,'NI-118'!$B$1:$W$2048,19,FALSE)</f>
        <v>0</v>
      </c>
    </row>
    <row r="5111" spans="1:24" ht="27" hidden="1">
      <c r="A5111" s="762"/>
      <c r="B5111" s="762"/>
      <c r="C5111" s="762"/>
      <c r="D5111" s="1222" t="s">
        <v>446</v>
      </c>
      <c r="E5111" s="1223">
        <v>118</v>
      </c>
      <c r="F5111" s="1202"/>
      <c r="G5111" s="1202"/>
      <c r="H5111" s="1205" t="s">
        <v>447</v>
      </c>
      <c r="I5111" s="1202" t="s">
        <v>53</v>
      </c>
      <c r="J5111" s="1202" t="s">
        <v>444</v>
      </c>
      <c r="K5111" s="1202" t="s">
        <v>444</v>
      </c>
      <c r="L5111" s="1202" t="s">
        <v>448</v>
      </c>
      <c r="M5111" s="1202" t="s">
        <v>290</v>
      </c>
      <c r="N5111" s="1203" t="s">
        <v>449</v>
      </c>
      <c r="O5111" s="1203" t="s">
        <v>73</v>
      </c>
      <c r="P5111" s="1203" t="s">
        <v>73</v>
      </c>
      <c r="Q5111" s="1203" t="s">
        <v>73</v>
      </c>
      <c r="R5111" s="1203" t="s">
        <v>73</v>
      </c>
      <c r="S5111" s="1224">
        <f>VLOOKUP($D5111,'NI-118'!$B$1:$W$2048,12,FALSE)</f>
        <v>0</v>
      </c>
      <c r="T5111" s="1224">
        <f>VLOOKUP($D5111,'NI-118'!$B$1:$W$2048,13,FALSE)</f>
        <v>0</v>
      </c>
      <c r="U5111" s="1224">
        <f>VLOOKUP($D5111,'NI-118'!$B$1:$W$2048,16,FALSE)</f>
        <v>0</v>
      </c>
      <c r="V5111" s="1224">
        <f>VLOOKUP($D5111,'NI-118'!$B$1:$W$2048,17,FALSE)</f>
        <v>0</v>
      </c>
      <c r="W5111" s="1224">
        <f>VLOOKUP($D5111,'NI-118'!$B$1:$W$2048,18,FALSE)</f>
        <v>0</v>
      </c>
      <c r="X5111" s="1224">
        <f>VLOOKUP($D5111,'NI-118'!$B$1:$W$2048,19,FALSE)</f>
        <v>0</v>
      </c>
    </row>
    <row r="5112" spans="1:24" hidden="1">
      <c r="A5112" s="762"/>
      <c r="B5112" s="762"/>
      <c r="C5112" s="762"/>
      <c r="D5112" s="1222" t="s">
        <v>450</v>
      </c>
      <c r="E5112" s="1223">
        <v>118</v>
      </c>
      <c r="F5112" s="1202" t="s">
        <v>157</v>
      </c>
      <c r="G5112" s="1202"/>
      <c r="H5112" s="1205" t="s">
        <v>436</v>
      </c>
      <c r="I5112" s="1202" t="s">
        <v>53</v>
      </c>
      <c r="J5112" s="1202" t="s">
        <v>444</v>
      </c>
      <c r="K5112" s="1202" t="s">
        <v>444</v>
      </c>
      <c r="L5112" s="1202" t="s">
        <v>396</v>
      </c>
      <c r="M5112" s="1202" t="s">
        <v>290</v>
      </c>
      <c r="N5112" s="1203" t="s">
        <v>451</v>
      </c>
      <c r="O5112" s="1203" t="s">
        <v>73</v>
      </c>
      <c r="P5112" s="1203" t="s">
        <v>73</v>
      </c>
      <c r="Q5112" s="1203" t="s">
        <v>73</v>
      </c>
      <c r="R5112" s="1203" t="s">
        <v>73</v>
      </c>
      <c r="S5112" s="1224">
        <f>VLOOKUP($D5112,'NI-118'!$B$1:$W$2048,12,FALSE)</f>
        <v>0</v>
      </c>
      <c r="T5112" s="1224">
        <f>VLOOKUP($D5112,'NI-118'!$B$1:$W$2048,13,FALSE)</f>
        <v>0</v>
      </c>
      <c r="U5112" s="1224">
        <f>VLOOKUP($D5112,'NI-118'!$B$1:$W$2048,16,FALSE)</f>
        <v>0</v>
      </c>
      <c r="V5112" s="1224">
        <f>VLOOKUP($D5112,'NI-118'!$B$1:$W$2048,17,FALSE)</f>
        <v>0</v>
      </c>
      <c r="W5112" s="1224">
        <f>VLOOKUP($D5112,'NI-118'!$B$1:$W$2048,18,FALSE)</f>
        <v>0</v>
      </c>
      <c r="X5112" s="1224">
        <f>VLOOKUP($D5112,'NI-118'!$B$1:$W$2048,19,FALSE)</f>
        <v>0</v>
      </c>
    </row>
    <row r="5113" spans="1:24" hidden="1">
      <c r="A5113" s="762"/>
      <c r="B5113" s="762"/>
      <c r="C5113" s="762"/>
      <c r="D5113" s="1222" t="s">
        <v>452</v>
      </c>
      <c r="E5113" s="1223">
        <v>118</v>
      </c>
      <c r="F5113" s="1202" t="s">
        <v>157</v>
      </c>
      <c r="G5113" s="1202"/>
      <c r="H5113" s="1205" t="s">
        <v>436</v>
      </c>
      <c r="I5113" s="1202" t="s">
        <v>53</v>
      </c>
      <c r="J5113" s="1202" t="s">
        <v>444</v>
      </c>
      <c r="K5113" s="1202" t="s">
        <v>444</v>
      </c>
      <c r="L5113" s="1202" t="s">
        <v>396</v>
      </c>
      <c r="M5113" s="1202" t="s">
        <v>290</v>
      </c>
      <c r="N5113" s="1203" t="s">
        <v>453</v>
      </c>
      <c r="O5113" s="1203" t="s">
        <v>73</v>
      </c>
      <c r="P5113" s="1203" t="s">
        <v>73</v>
      </c>
      <c r="Q5113" s="1203" t="s">
        <v>73</v>
      </c>
      <c r="R5113" s="1203" t="s">
        <v>73</v>
      </c>
      <c r="S5113" s="1224">
        <f>VLOOKUP($D5113,'NI-118'!$B$1:$W$2048,12,FALSE)</f>
        <v>0</v>
      </c>
      <c r="T5113" s="1224">
        <f>VLOOKUP($D5113,'NI-118'!$B$1:$W$2048,13,FALSE)</f>
        <v>0</v>
      </c>
      <c r="U5113" s="1224">
        <f>VLOOKUP($D5113,'NI-118'!$B$1:$W$2048,16,FALSE)</f>
        <v>0</v>
      </c>
      <c r="V5113" s="1224">
        <f>VLOOKUP($D5113,'NI-118'!$B$1:$W$2048,17,FALSE)</f>
        <v>0</v>
      </c>
      <c r="W5113" s="1224">
        <f>VLOOKUP($D5113,'NI-118'!$B$1:$W$2048,18,FALSE)</f>
        <v>0</v>
      </c>
      <c r="X5113" s="1224">
        <f>VLOOKUP($D5113,'NI-118'!$B$1:$W$2048,19,FALSE)</f>
        <v>0</v>
      </c>
    </row>
    <row r="5114" spans="1:24" hidden="1">
      <c r="A5114" s="762"/>
      <c r="B5114" s="762"/>
      <c r="C5114" s="762"/>
      <c r="D5114" s="1222" t="s">
        <v>454</v>
      </c>
      <c r="E5114" s="1223">
        <v>118</v>
      </c>
      <c r="F5114" s="1202" t="s">
        <v>157</v>
      </c>
      <c r="G5114" s="1202"/>
      <c r="H5114" s="1205" t="s">
        <v>436</v>
      </c>
      <c r="I5114" s="1202" t="s">
        <v>53</v>
      </c>
      <c r="J5114" s="1202" t="s">
        <v>444</v>
      </c>
      <c r="K5114" s="1202" t="s">
        <v>444</v>
      </c>
      <c r="L5114" s="1202" t="s">
        <v>396</v>
      </c>
      <c r="M5114" s="1202" t="s">
        <v>290</v>
      </c>
      <c r="N5114" s="1203" t="s">
        <v>455</v>
      </c>
      <c r="O5114" s="1203" t="s">
        <v>73</v>
      </c>
      <c r="P5114" s="1203" t="s">
        <v>73</v>
      </c>
      <c r="Q5114" s="1203" t="s">
        <v>73</v>
      </c>
      <c r="R5114" s="1203" t="s">
        <v>73</v>
      </c>
      <c r="S5114" s="1224">
        <f>VLOOKUP($D5114,'NI-118'!$B$1:$W$2048,12,FALSE)</f>
        <v>0</v>
      </c>
      <c r="T5114" s="1224">
        <f>VLOOKUP($D5114,'NI-118'!$B$1:$W$2048,13,FALSE)</f>
        <v>0</v>
      </c>
      <c r="U5114" s="1224">
        <f>VLOOKUP($D5114,'NI-118'!$B$1:$W$2048,16,FALSE)</f>
        <v>0</v>
      </c>
      <c r="V5114" s="1224">
        <f>VLOOKUP($D5114,'NI-118'!$B$1:$W$2048,17,FALSE)</f>
        <v>0</v>
      </c>
      <c r="W5114" s="1224">
        <f>VLOOKUP($D5114,'NI-118'!$B$1:$W$2048,18,FALSE)</f>
        <v>0</v>
      </c>
      <c r="X5114" s="1224">
        <f>VLOOKUP($D5114,'NI-118'!$B$1:$W$2048,19,FALSE)</f>
        <v>0</v>
      </c>
    </row>
    <row r="5115" spans="1:24" hidden="1">
      <c r="A5115" s="762"/>
      <c r="B5115" s="762"/>
      <c r="C5115" s="762"/>
      <c r="D5115" s="1222" t="s">
        <v>456</v>
      </c>
      <c r="E5115" s="1223">
        <v>118</v>
      </c>
      <c r="F5115" s="1202"/>
      <c r="G5115" s="1202"/>
      <c r="H5115" s="1205" t="s">
        <v>301</v>
      </c>
      <c r="I5115" s="1202" t="s">
        <v>53</v>
      </c>
      <c r="J5115" s="1202" t="s">
        <v>444</v>
      </c>
      <c r="K5115" s="1202" t="s">
        <v>444</v>
      </c>
      <c r="L5115" s="1202" t="s">
        <v>448</v>
      </c>
      <c r="M5115" s="1202" t="s">
        <v>290</v>
      </c>
      <c r="N5115" s="1203" t="s">
        <v>457</v>
      </c>
      <c r="O5115" s="1203" t="s">
        <v>73</v>
      </c>
      <c r="P5115" s="1203" t="s">
        <v>73</v>
      </c>
      <c r="Q5115" s="1203" t="s">
        <v>73</v>
      </c>
      <c r="R5115" s="1203" t="s">
        <v>73</v>
      </c>
      <c r="S5115" s="1224">
        <f>VLOOKUP($D5115,'NI-118'!$B$1:$W$2048,12,FALSE)</f>
        <v>0</v>
      </c>
      <c r="T5115" s="1224">
        <f>VLOOKUP($D5115,'NI-118'!$B$1:$W$2048,13,FALSE)</f>
        <v>0</v>
      </c>
      <c r="U5115" s="1224">
        <f>VLOOKUP($D5115,'NI-118'!$B$1:$W$2048,16,FALSE)</f>
        <v>0</v>
      </c>
      <c r="V5115" s="1224">
        <f>VLOOKUP($D5115,'NI-118'!$B$1:$W$2048,17,FALSE)</f>
        <v>0</v>
      </c>
      <c r="W5115" s="1224">
        <f>VLOOKUP($D5115,'NI-118'!$B$1:$W$2048,18,FALSE)</f>
        <v>0</v>
      </c>
      <c r="X5115" s="1224">
        <f>VLOOKUP($D5115,'NI-118'!$B$1:$W$2048,19,FALSE)</f>
        <v>0</v>
      </c>
    </row>
    <row r="5116" spans="1:24" ht="27" hidden="1">
      <c r="A5116" s="762"/>
      <c r="B5116" s="762"/>
      <c r="C5116" s="762"/>
      <c r="D5116" s="1222" t="s">
        <v>458</v>
      </c>
      <c r="E5116" s="1223">
        <v>118</v>
      </c>
      <c r="F5116" s="1202"/>
      <c r="G5116" s="1202"/>
      <c r="H5116" s="1205" t="s">
        <v>447</v>
      </c>
      <c r="I5116" s="1202" t="s">
        <v>53</v>
      </c>
      <c r="J5116" s="1202" t="s">
        <v>444</v>
      </c>
      <c r="K5116" s="1202" t="s">
        <v>444</v>
      </c>
      <c r="L5116" s="1202" t="s">
        <v>448</v>
      </c>
      <c r="M5116" s="1202" t="s">
        <v>290</v>
      </c>
      <c r="N5116" s="1203" t="s">
        <v>459</v>
      </c>
      <c r="O5116" s="1203" t="s">
        <v>73</v>
      </c>
      <c r="P5116" s="1203" t="s">
        <v>73</v>
      </c>
      <c r="Q5116" s="1203" t="s">
        <v>73</v>
      </c>
      <c r="R5116" s="1203" t="s">
        <v>73</v>
      </c>
      <c r="S5116" s="1224">
        <f>VLOOKUP($D5116,'NI-118'!$B$1:$W$2048,12,FALSE)</f>
        <v>0</v>
      </c>
      <c r="T5116" s="1224">
        <f>VLOOKUP($D5116,'NI-118'!$B$1:$W$2048,13,FALSE)</f>
        <v>0</v>
      </c>
      <c r="U5116" s="1224">
        <f>VLOOKUP($D5116,'NI-118'!$B$1:$W$2048,16,FALSE)</f>
        <v>0</v>
      </c>
      <c r="V5116" s="1224">
        <f>VLOOKUP($D5116,'NI-118'!$B$1:$W$2048,17,FALSE)</f>
        <v>0</v>
      </c>
      <c r="W5116" s="1224">
        <f>VLOOKUP($D5116,'NI-118'!$B$1:$W$2048,18,FALSE)</f>
        <v>0</v>
      </c>
      <c r="X5116" s="1224">
        <f>VLOOKUP($D5116,'NI-118'!$B$1:$W$2048,19,FALSE)</f>
        <v>0</v>
      </c>
    </row>
    <row r="5117" spans="1:24" ht="27" hidden="1">
      <c r="A5117" s="762"/>
      <c r="B5117" s="762"/>
      <c r="C5117" s="762"/>
      <c r="D5117" s="1222" t="s">
        <v>460</v>
      </c>
      <c r="E5117" s="1223">
        <v>118</v>
      </c>
      <c r="F5117" s="1202"/>
      <c r="G5117" s="1202"/>
      <c r="H5117" s="1205" t="s">
        <v>461</v>
      </c>
      <c r="I5117" s="1202" t="s">
        <v>53</v>
      </c>
      <c r="J5117" s="1202" t="s">
        <v>444</v>
      </c>
      <c r="K5117" s="1202" t="s">
        <v>444</v>
      </c>
      <c r="L5117" s="1202" t="s">
        <v>448</v>
      </c>
      <c r="M5117" s="1202" t="s">
        <v>290</v>
      </c>
      <c r="N5117" s="1203" t="s">
        <v>462</v>
      </c>
      <c r="O5117" s="1203" t="s">
        <v>73</v>
      </c>
      <c r="P5117" s="1203" t="s">
        <v>73</v>
      </c>
      <c r="Q5117" s="1203" t="s">
        <v>73</v>
      </c>
      <c r="R5117" s="1203" t="s">
        <v>73</v>
      </c>
      <c r="S5117" s="1224">
        <f>VLOOKUP($D5117,'NI-118'!$B$1:$W$2048,12,FALSE)</f>
        <v>0</v>
      </c>
      <c r="T5117" s="1224">
        <f>VLOOKUP($D5117,'NI-118'!$B$1:$W$2048,13,FALSE)</f>
        <v>0</v>
      </c>
      <c r="U5117" s="1224">
        <f>VLOOKUP($D5117,'NI-118'!$B$1:$W$2048,16,FALSE)</f>
        <v>0</v>
      </c>
      <c r="V5117" s="1224">
        <f>VLOOKUP($D5117,'NI-118'!$B$1:$W$2048,17,FALSE)</f>
        <v>0</v>
      </c>
      <c r="W5117" s="1224">
        <f>VLOOKUP($D5117,'NI-118'!$B$1:$W$2048,18,FALSE)</f>
        <v>0</v>
      </c>
      <c r="X5117" s="1224">
        <f>VLOOKUP($D5117,'NI-118'!$B$1:$W$2048,19,FALSE)</f>
        <v>0</v>
      </c>
    </row>
    <row r="5118" spans="1:24" hidden="1">
      <c r="A5118" s="762"/>
      <c r="B5118" s="762"/>
      <c r="C5118" s="762"/>
      <c r="D5118" s="1222" t="s">
        <v>463</v>
      </c>
      <c r="E5118" s="1223">
        <v>118</v>
      </c>
      <c r="F5118" s="1202" t="s">
        <v>157</v>
      </c>
      <c r="G5118" s="1202"/>
      <c r="H5118" s="1205" t="s">
        <v>436</v>
      </c>
      <c r="I5118" s="1202" t="s">
        <v>53</v>
      </c>
      <c r="J5118" s="1202" t="s">
        <v>444</v>
      </c>
      <c r="K5118" s="1202" t="s">
        <v>444</v>
      </c>
      <c r="L5118" s="1202" t="s">
        <v>448</v>
      </c>
      <c r="M5118" s="1202" t="s">
        <v>290</v>
      </c>
      <c r="N5118" s="1203" t="s">
        <v>464</v>
      </c>
      <c r="O5118" s="1203" t="s">
        <v>73</v>
      </c>
      <c r="P5118" s="1203" t="s">
        <v>73</v>
      </c>
      <c r="Q5118" s="1203" t="s">
        <v>73</v>
      </c>
      <c r="R5118" s="1203" t="s">
        <v>73</v>
      </c>
      <c r="S5118" s="1224">
        <f>VLOOKUP($D5118,'NI-118'!$B$1:$W$2048,12,FALSE)</f>
        <v>0</v>
      </c>
      <c r="T5118" s="1224">
        <f>VLOOKUP($D5118,'NI-118'!$B$1:$W$2048,13,FALSE)</f>
        <v>0</v>
      </c>
      <c r="U5118" s="1224">
        <f>VLOOKUP($D5118,'NI-118'!$B$1:$W$2048,16,FALSE)</f>
        <v>0</v>
      </c>
      <c r="V5118" s="1224">
        <f>VLOOKUP($D5118,'NI-118'!$B$1:$W$2048,17,FALSE)</f>
        <v>0</v>
      </c>
      <c r="W5118" s="1224">
        <f>VLOOKUP($D5118,'NI-118'!$B$1:$W$2048,18,FALSE)</f>
        <v>0</v>
      </c>
      <c r="X5118" s="1224">
        <f>VLOOKUP($D5118,'NI-118'!$B$1:$W$2048,19,FALSE)</f>
        <v>0</v>
      </c>
    </row>
    <row r="5119" spans="1:24" hidden="1">
      <c r="A5119" s="762"/>
      <c r="B5119" s="762"/>
      <c r="C5119" s="762"/>
      <c r="D5119" s="1222" t="s">
        <v>465</v>
      </c>
      <c r="E5119" s="1223">
        <v>118</v>
      </c>
      <c r="F5119" s="1202" t="s">
        <v>157</v>
      </c>
      <c r="G5119" s="1202"/>
      <c r="H5119" s="1205" t="s">
        <v>436</v>
      </c>
      <c r="I5119" s="1202" t="s">
        <v>53</v>
      </c>
      <c r="J5119" s="1202" t="s">
        <v>444</v>
      </c>
      <c r="K5119" s="1202" t="s">
        <v>444</v>
      </c>
      <c r="L5119" s="1202" t="s">
        <v>448</v>
      </c>
      <c r="M5119" s="1202" t="s">
        <v>290</v>
      </c>
      <c r="N5119" s="1203" t="s">
        <v>466</v>
      </c>
      <c r="O5119" s="1203" t="s">
        <v>73</v>
      </c>
      <c r="P5119" s="1203" t="s">
        <v>73</v>
      </c>
      <c r="Q5119" s="1203" t="s">
        <v>73</v>
      </c>
      <c r="R5119" s="1203" t="s">
        <v>73</v>
      </c>
      <c r="S5119" s="1224">
        <f>VLOOKUP($D5119,'NI-118'!$B$1:$W$2048,12,FALSE)</f>
        <v>0</v>
      </c>
      <c r="T5119" s="1224">
        <f>VLOOKUP($D5119,'NI-118'!$B$1:$W$2048,13,FALSE)</f>
        <v>0</v>
      </c>
      <c r="U5119" s="1224">
        <f>VLOOKUP($D5119,'NI-118'!$B$1:$W$2048,16,FALSE)</f>
        <v>0</v>
      </c>
      <c r="V5119" s="1224">
        <f>VLOOKUP($D5119,'NI-118'!$B$1:$W$2048,17,FALSE)</f>
        <v>0</v>
      </c>
      <c r="W5119" s="1224">
        <f>VLOOKUP($D5119,'NI-118'!$B$1:$W$2048,18,FALSE)</f>
        <v>0</v>
      </c>
      <c r="X5119" s="1224">
        <f>VLOOKUP($D5119,'NI-118'!$B$1:$W$2048,19,FALSE)</f>
        <v>0</v>
      </c>
    </row>
    <row r="5120" spans="1:24" hidden="1">
      <c r="A5120" s="762"/>
      <c r="B5120" s="762"/>
      <c r="C5120" s="762"/>
      <c r="D5120" s="1222" t="s">
        <v>467</v>
      </c>
      <c r="E5120" s="1223">
        <v>118</v>
      </c>
      <c r="F5120" s="1202"/>
      <c r="G5120" s="1202"/>
      <c r="H5120" s="1205" t="s">
        <v>301</v>
      </c>
      <c r="I5120" s="1202" t="s">
        <v>53</v>
      </c>
      <c r="J5120" s="1202" t="s">
        <v>444</v>
      </c>
      <c r="K5120" s="1202" t="s">
        <v>444</v>
      </c>
      <c r="L5120" s="1202" t="s">
        <v>448</v>
      </c>
      <c r="M5120" s="1202" t="s">
        <v>468</v>
      </c>
      <c r="N5120" s="1203" t="s">
        <v>469</v>
      </c>
      <c r="O5120" s="1203" t="s">
        <v>73</v>
      </c>
      <c r="P5120" s="1203" t="s">
        <v>73</v>
      </c>
      <c r="Q5120" s="1203" t="s">
        <v>73</v>
      </c>
      <c r="R5120" s="1203" t="s">
        <v>73</v>
      </c>
      <c r="S5120" s="1224">
        <f>VLOOKUP($D5120,'NI-118'!$B$1:$W$2048,12,FALSE)</f>
        <v>0</v>
      </c>
      <c r="T5120" s="1224">
        <f>VLOOKUP($D5120,'NI-118'!$B$1:$W$2048,13,FALSE)</f>
        <v>0</v>
      </c>
      <c r="U5120" s="1224">
        <f>VLOOKUP($D5120,'NI-118'!$B$1:$W$2048,16,FALSE)</f>
        <v>0</v>
      </c>
      <c r="V5120" s="1224">
        <f>VLOOKUP($D5120,'NI-118'!$B$1:$W$2048,17,FALSE)</f>
        <v>0</v>
      </c>
      <c r="W5120" s="1224">
        <f>VLOOKUP($D5120,'NI-118'!$B$1:$W$2048,18,FALSE)</f>
        <v>0</v>
      </c>
      <c r="X5120" s="1224">
        <f>VLOOKUP($D5120,'NI-118'!$B$1:$W$2048,19,FALSE)</f>
        <v>0</v>
      </c>
    </row>
    <row r="5121" spans="1:24" ht="27" hidden="1">
      <c r="A5121" s="762"/>
      <c r="B5121" s="762"/>
      <c r="C5121" s="762"/>
      <c r="D5121" s="1222" t="s">
        <v>470</v>
      </c>
      <c r="E5121" s="1223">
        <v>118</v>
      </c>
      <c r="F5121" s="1202"/>
      <c r="G5121" s="1202"/>
      <c r="H5121" s="1205" t="s">
        <v>447</v>
      </c>
      <c r="I5121" s="1202" t="s">
        <v>53</v>
      </c>
      <c r="J5121" s="1202" t="s">
        <v>444</v>
      </c>
      <c r="K5121" s="1202" t="s">
        <v>444</v>
      </c>
      <c r="L5121" s="1202" t="s">
        <v>448</v>
      </c>
      <c r="M5121" s="1202" t="s">
        <v>468</v>
      </c>
      <c r="N5121" s="1203" t="s">
        <v>471</v>
      </c>
      <c r="O5121" s="1203" t="s">
        <v>73</v>
      </c>
      <c r="P5121" s="1203" t="s">
        <v>73</v>
      </c>
      <c r="Q5121" s="1203" t="s">
        <v>73</v>
      </c>
      <c r="R5121" s="1203" t="s">
        <v>73</v>
      </c>
      <c r="S5121" s="1224">
        <f>VLOOKUP($D5121,'NI-118'!$B$1:$W$2048,12,FALSE)</f>
        <v>0</v>
      </c>
      <c r="T5121" s="1224">
        <f>VLOOKUP($D5121,'NI-118'!$B$1:$W$2048,13,FALSE)</f>
        <v>0</v>
      </c>
      <c r="U5121" s="1224">
        <f>VLOOKUP($D5121,'NI-118'!$B$1:$W$2048,16,FALSE)</f>
        <v>0</v>
      </c>
      <c r="V5121" s="1224">
        <f>VLOOKUP($D5121,'NI-118'!$B$1:$W$2048,17,FALSE)</f>
        <v>0</v>
      </c>
      <c r="W5121" s="1224">
        <f>VLOOKUP($D5121,'NI-118'!$B$1:$W$2048,18,FALSE)</f>
        <v>0</v>
      </c>
      <c r="X5121" s="1224">
        <f>VLOOKUP($D5121,'NI-118'!$B$1:$W$2048,19,FALSE)</f>
        <v>0</v>
      </c>
    </row>
    <row r="5122" spans="1:24" hidden="1">
      <c r="A5122" s="762"/>
      <c r="B5122" s="762"/>
      <c r="C5122" s="762"/>
      <c r="D5122" s="1222" t="s">
        <v>472</v>
      </c>
      <c r="E5122" s="1223">
        <v>118</v>
      </c>
      <c r="F5122" s="1202"/>
      <c r="G5122" s="1202"/>
      <c r="H5122" s="1205" t="s">
        <v>473</v>
      </c>
      <c r="I5122" s="1202" t="s">
        <v>53</v>
      </c>
      <c r="J5122" s="1202" t="s">
        <v>444</v>
      </c>
      <c r="K5122" s="1202" t="s">
        <v>444</v>
      </c>
      <c r="L5122" s="1202" t="s">
        <v>448</v>
      </c>
      <c r="M5122" s="1202" t="s">
        <v>468</v>
      </c>
      <c r="N5122" s="1203" t="s">
        <v>474</v>
      </c>
      <c r="O5122" s="1203" t="s">
        <v>73</v>
      </c>
      <c r="P5122" s="1203" t="s">
        <v>73</v>
      </c>
      <c r="Q5122" s="1203" t="s">
        <v>73</v>
      </c>
      <c r="R5122" s="1203" t="s">
        <v>73</v>
      </c>
      <c r="S5122" s="1224">
        <f>VLOOKUP($D5122,'NI-118'!$B$1:$W$2048,12,FALSE)</f>
        <v>0</v>
      </c>
      <c r="T5122" s="1224">
        <f>VLOOKUP($D5122,'NI-118'!$B$1:$W$2048,13,FALSE)</f>
        <v>0</v>
      </c>
      <c r="U5122" s="1224">
        <f>VLOOKUP($D5122,'NI-118'!$B$1:$W$2048,16,FALSE)</f>
        <v>0</v>
      </c>
      <c r="V5122" s="1224">
        <f>VLOOKUP($D5122,'NI-118'!$B$1:$W$2048,17,FALSE)</f>
        <v>0</v>
      </c>
      <c r="W5122" s="1224">
        <f>VLOOKUP($D5122,'NI-118'!$B$1:$W$2048,18,FALSE)</f>
        <v>0</v>
      </c>
      <c r="X5122" s="1224">
        <f>VLOOKUP($D5122,'NI-118'!$B$1:$W$2048,19,FALSE)</f>
        <v>0</v>
      </c>
    </row>
    <row r="5123" spans="1:24" hidden="1">
      <c r="A5123" s="762"/>
      <c r="B5123" s="762"/>
      <c r="C5123" s="762"/>
      <c r="D5123" s="1222" t="s">
        <v>475</v>
      </c>
      <c r="E5123" s="1223">
        <v>118</v>
      </c>
      <c r="F5123" s="1202"/>
      <c r="G5123" s="1202"/>
      <c r="H5123" s="1205" t="s">
        <v>473</v>
      </c>
      <c r="I5123" s="1202" t="s">
        <v>53</v>
      </c>
      <c r="J5123" s="1202" t="s">
        <v>444</v>
      </c>
      <c r="K5123" s="1202" t="s">
        <v>444</v>
      </c>
      <c r="L5123" s="1202" t="s">
        <v>448</v>
      </c>
      <c r="M5123" s="1202" t="s">
        <v>468</v>
      </c>
      <c r="N5123" s="1203" t="s">
        <v>476</v>
      </c>
      <c r="O5123" s="1203" t="s">
        <v>73</v>
      </c>
      <c r="P5123" s="1203" t="s">
        <v>73</v>
      </c>
      <c r="Q5123" s="1203" t="s">
        <v>73</v>
      </c>
      <c r="R5123" s="1203" t="s">
        <v>73</v>
      </c>
      <c r="S5123" s="1224">
        <f>VLOOKUP($D5123,'NI-118'!$B$1:$W$2048,12,FALSE)</f>
        <v>0</v>
      </c>
      <c r="T5123" s="1224">
        <f>VLOOKUP($D5123,'NI-118'!$B$1:$W$2048,13,FALSE)</f>
        <v>0</v>
      </c>
      <c r="U5123" s="1224">
        <f>VLOOKUP($D5123,'NI-118'!$B$1:$W$2048,16,FALSE)</f>
        <v>0</v>
      </c>
      <c r="V5123" s="1224">
        <f>VLOOKUP($D5123,'NI-118'!$B$1:$W$2048,17,FALSE)</f>
        <v>0</v>
      </c>
      <c r="W5123" s="1224">
        <f>VLOOKUP($D5123,'NI-118'!$B$1:$W$2048,18,FALSE)</f>
        <v>0</v>
      </c>
      <c r="X5123" s="1224">
        <f>VLOOKUP($D5123,'NI-118'!$B$1:$W$2048,19,FALSE)</f>
        <v>0</v>
      </c>
    </row>
    <row r="5124" spans="1:24" hidden="1">
      <c r="A5124" s="762"/>
      <c r="B5124" s="762"/>
      <c r="C5124" s="762"/>
      <c r="D5124" s="1222" t="s">
        <v>477</v>
      </c>
      <c r="E5124" s="1223">
        <v>118</v>
      </c>
      <c r="F5124" s="1202"/>
      <c r="G5124" s="1202"/>
      <c r="H5124" s="1205" t="s">
        <v>473</v>
      </c>
      <c r="I5124" s="1202" t="s">
        <v>53</v>
      </c>
      <c r="J5124" s="1202" t="s">
        <v>444</v>
      </c>
      <c r="K5124" s="1202" t="s">
        <v>444</v>
      </c>
      <c r="L5124" s="1202" t="s">
        <v>448</v>
      </c>
      <c r="M5124" s="1202" t="s">
        <v>468</v>
      </c>
      <c r="N5124" s="1203" t="s">
        <v>478</v>
      </c>
      <c r="O5124" s="1203" t="s">
        <v>73</v>
      </c>
      <c r="P5124" s="1203" t="s">
        <v>73</v>
      </c>
      <c r="Q5124" s="1203" t="s">
        <v>73</v>
      </c>
      <c r="R5124" s="1203" t="s">
        <v>73</v>
      </c>
      <c r="S5124" s="1224">
        <f>VLOOKUP($D5124,'NI-118'!$B$1:$W$2048,12,FALSE)</f>
        <v>0</v>
      </c>
      <c r="T5124" s="1224">
        <f>VLOOKUP($D5124,'NI-118'!$B$1:$W$2048,13,FALSE)</f>
        <v>0</v>
      </c>
      <c r="U5124" s="1224">
        <f>VLOOKUP($D5124,'NI-118'!$B$1:$W$2048,16,FALSE)</f>
        <v>0</v>
      </c>
      <c r="V5124" s="1224">
        <f>VLOOKUP($D5124,'NI-118'!$B$1:$W$2048,17,FALSE)</f>
        <v>0</v>
      </c>
      <c r="W5124" s="1224">
        <f>VLOOKUP($D5124,'NI-118'!$B$1:$W$2048,18,FALSE)</f>
        <v>0</v>
      </c>
      <c r="X5124" s="1224">
        <f>VLOOKUP($D5124,'NI-118'!$B$1:$W$2048,19,FALSE)</f>
        <v>0</v>
      </c>
    </row>
    <row r="5125" spans="1:24" ht="27" hidden="1">
      <c r="A5125" s="762"/>
      <c r="B5125" s="762"/>
      <c r="C5125" s="762"/>
      <c r="D5125" s="1222" t="s">
        <v>479</v>
      </c>
      <c r="E5125" s="1223">
        <v>118</v>
      </c>
      <c r="F5125" s="1202"/>
      <c r="G5125" s="1202"/>
      <c r="H5125" s="1205" t="s">
        <v>480</v>
      </c>
      <c r="I5125" s="1202" t="s">
        <v>53</v>
      </c>
      <c r="J5125" s="1202" t="s">
        <v>481</v>
      </c>
      <c r="K5125" s="1202" t="s">
        <v>481</v>
      </c>
      <c r="L5125" s="1202" t="s">
        <v>482</v>
      </c>
      <c r="M5125" s="1202" t="s">
        <v>483</v>
      </c>
      <c r="N5125" s="1203" t="s">
        <v>484</v>
      </c>
      <c r="O5125" s="1203" t="s">
        <v>73</v>
      </c>
      <c r="P5125" s="1203" t="s">
        <v>73</v>
      </c>
      <c r="Q5125" s="1203" t="s">
        <v>73</v>
      </c>
      <c r="R5125" s="1203" t="s">
        <v>73</v>
      </c>
      <c r="S5125" s="1224">
        <f>VLOOKUP($D5125,'NI-118'!$B$1:$W$2048,12,FALSE)</f>
        <v>0</v>
      </c>
      <c r="T5125" s="1224">
        <f>VLOOKUP($D5125,'NI-118'!$B$1:$W$2048,13,FALSE)</f>
        <v>0</v>
      </c>
      <c r="U5125" s="1224">
        <f>VLOOKUP($D5125,'NI-118'!$B$1:$W$2048,16,FALSE)</f>
        <v>0</v>
      </c>
      <c r="V5125" s="1224">
        <f>VLOOKUP($D5125,'NI-118'!$B$1:$W$2048,17,FALSE)</f>
        <v>0</v>
      </c>
      <c r="W5125" s="1224">
        <f>VLOOKUP($D5125,'NI-118'!$B$1:$W$2048,18,FALSE)</f>
        <v>0</v>
      </c>
      <c r="X5125" s="1224">
        <f>VLOOKUP($D5125,'NI-118'!$B$1:$W$2048,19,FALSE)</f>
        <v>0</v>
      </c>
    </row>
    <row r="5126" spans="1:24" ht="27" hidden="1">
      <c r="A5126" s="762"/>
      <c r="B5126" s="762"/>
      <c r="C5126" s="762"/>
      <c r="D5126" s="1222" t="s">
        <v>485</v>
      </c>
      <c r="E5126" s="1223">
        <v>118</v>
      </c>
      <c r="F5126" s="1202"/>
      <c r="G5126" s="1202"/>
      <c r="H5126" s="1205" t="s">
        <v>486</v>
      </c>
      <c r="I5126" s="1202" t="s">
        <v>53</v>
      </c>
      <c r="J5126" s="1202" t="s">
        <v>481</v>
      </c>
      <c r="K5126" s="1202" t="s">
        <v>481</v>
      </c>
      <c r="L5126" s="1202" t="s">
        <v>482</v>
      </c>
      <c r="M5126" s="1202" t="s">
        <v>483</v>
      </c>
      <c r="N5126" s="1203" t="s">
        <v>487</v>
      </c>
      <c r="O5126" s="1203" t="s">
        <v>73</v>
      </c>
      <c r="P5126" s="1203" t="s">
        <v>73</v>
      </c>
      <c r="Q5126" s="1203" t="s">
        <v>73</v>
      </c>
      <c r="R5126" s="1203" t="s">
        <v>73</v>
      </c>
      <c r="S5126" s="1224">
        <f>VLOOKUP($D5126,'NI-118'!$B$1:$W$2048,12,FALSE)</f>
        <v>0</v>
      </c>
      <c r="T5126" s="1224">
        <f>VLOOKUP($D5126,'NI-118'!$B$1:$W$2048,13,FALSE)</f>
        <v>0</v>
      </c>
      <c r="U5126" s="1224">
        <f>VLOOKUP($D5126,'NI-118'!$B$1:$W$2048,16,FALSE)</f>
        <v>0</v>
      </c>
      <c r="V5126" s="1224">
        <f>VLOOKUP($D5126,'NI-118'!$B$1:$W$2048,17,FALSE)</f>
        <v>0</v>
      </c>
      <c r="W5126" s="1224">
        <f>VLOOKUP($D5126,'NI-118'!$B$1:$W$2048,18,FALSE)</f>
        <v>0</v>
      </c>
      <c r="X5126" s="1224">
        <f>VLOOKUP($D5126,'NI-118'!$B$1:$W$2048,19,FALSE)</f>
        <v>0</v>
      </c>
    </row>
    <row r="5127" spans="1:24" ht="27" hidden="1">
      <c r="A5127" s="762"/>
      <c r="B5127" s="762"/>
      <c r="C5127" s="762"/>
      <c r="D5127" s="1222" t="s">
        <v>488</v>
      </c>
      <c r="E5127" s="1223">
        <v>118</v>
      </c>
      <c r="F5127" s="1202"/>
      <c r="G5127" s="1202"/>
      <c r="H5127" s="1205" t="s">
        <v>489</v>
      </c>
      <c r="I5127" s="1202" t="s">
        <v>53</v>
      </c>
      <c r="J5127" s="1202" t="s">
        <v>481</v>
      </c>
      <c r="K5127" s="1202" t="s">
        <v>481</v>
      </c>
      <c r="L5127" s="1202" t="s">
        <v>482</v>
      </c>
      <c r="M5127" s="1202" t="s">
        <v>483</v>
      </c>
      <c r="N5127" s="1203" t="s">
        <v>490</v>
      </c>
      <c r="O5127" s="1203" t="s">
        <v>73</v>
      </c>
      <c r="P5127" s="1203" t="s">
        <v>73</v>
      </c>
      <c r="Q5127" s="1203" t="s">
        <v>73</v>
      </c>
      <c r="R5127" s="1203" t="s">
        <v>73</v>
      </c>
      <c r="S5127" s="1224">
        <f>VLOOKUP($D5127,'NI-118'!$B$1:$W$2048,12,FALSE)</f>
        <v>0</v>
      </c>
      <c r="T5127" s="1224">
        <f>VLOOKUP($D5127,'NI-118'!$B$1:$W$2048,13,FALSE)</f>
        <v>0</v>
      </c>
      <c r="U5127" s="1224">
        <f>VLOOKUP($D5127,'NI-118'!$B$1:$W$2048,16,FALSE)</f>
        <v>0</v>
      </c>
      <c r="V5127" s="1224">
        <f>VLOOKUP($D5127,'NI-118'!$B$1:$W$2048,17,FALSE)</f>
        <v>0</v>
      </c>
      <c r="W5127" s="1224">
        <f>VLOOKUP($D5127,'NI-118'!$B$1:$W$2048,18,FALSE)</f>
        <v>0</v>
      </c>
      <c r="X5127" s="1224">
        <f>VLOOKUP($D5127,'NI-118'!$B$1:$W$2048,19,FALSE)</f>
        <v>0</v>
      </c>
    </row>
    <row r="5128" spans="1:24" ht="27" hidden="1">
      <c r="A5128" s="762"/>
      <c r="B5128" s="762"/>
      <c r="C5128" s="762"/>
      <c r="D5128" s="1222" t="s">
        <v>491</v>
      </c>
      <c r="E5128" s="1223">
        <v>118</v>
      </c>
      <c r="F5128" s="1202"/>
      <c r="G5128" s="1202"/>
      <c r="H5128" s="1205" t="s">
        <v>492</v>
      </c>
      <c r="I5128" s="1202" t="s">
        <v>53</v>
      </c>
      <c r="J5128" s="1202" t="s">
        <v>481</v>
      </c>
      <c r="K5128" s="1202" t="s">
        <v>481</v>
      </c>
      <c r="L5128" s="1202" t="s">
        <v>482</v>
      </c>
      <c r="M5128" s="1202" t="s">
        <v>483</v>
      </c>
      <c r="N5128" s="1203" t="s">
        <v>493</v>
      </c>
      <c r="O5128" s="1203" t="s">
        <v>73</v>
      </c>
      <c r="P5128" s="1203" t="s">
        <v>73</v>
      </c>
      <c r="Q5128" s="1203" t="s">
        <v>73</v>
      </c>
      <c r="R5128" s="1203" t="s">
        <v>73</v>
      </c>
      <c r="S5128" s="1224">
        <f>VLOOKUP($D5128,'NI-118'!$B$1:$W$2048,12,FALSE)</f>
        <v>0</v>
      </c>
      <c r="T5128" s="1224">
        <f>VLOOKUP($D5128,'NI-118'!$B$1:$W$2048,13,FALSE)</f>
        <v>0</v>
      </c>
      <c r="U5128" s="1224">
        <f>VLOOKUP($D5128,'NI-118'!$B$1:$W$2048,16,FALSE)</f>
        <v>0</v>
      </c>
      <c r="V5128" s="1224">
        <f>VLOOKUP($D5128,'NI-118'!$B$1:$W$2048,17,FALSE)</f>
        <v>0</v>
      </c>
      <c r="W5128" s="1224">
        <f>VLOOKUP($D5128,'NI-118'!$B$1:$W$2048,18,FALSE)</f>
        <v>0</v>
      </c>
      <c r="X5128" s="1224">
        <f>VLOOKUP($D5128,'NI-118'!$B$1:$W$2048,19,FALSE)</f>
        <v>0</v>
      </c>
    </row>
    <row r="5129" spans="1:24" ht="40.5" hidden="1">
      <c r="A5129" s="762"/>
      <c r="B5129" s="762"/>
      <c r="C5129" s="762"/>
      <c r="D5129" s="1222" t="s">
        <v>494</v>
      </c>
      <c r="E5129" s="1223">
        <v>118</v>
      </c>
      <c r="F5129" s="1202" t="s">
        <v>157</v>
      </c>
      <c r="G5129" s="1202"/>
      <c r="H5129" s="1205" t="s">
        <v>495</v>
      </c>
      <c r="I5129" s="1202" t="s">
        <v>53</v>
      </c>
      <c r="J5129" s="1202" t="s">
        <v>481</v>
      </c>
      <c r="K5129" s="1202" t="s">
        <v>481</v>
      </c>
      <c r="L5129" s="1202" t="s">
        <v>482</v>
      </c>
      <c r="M5129" s="1202" t="s">
        <v>483</v>
      </c>
      <c r="N5129" s="1203" t="s">
        <v>496</v>
      </c>
      <c r="O5129" s="1203" t="s">
        <v>73</v>
      </c>
      <c r="P5129" s="1203" t="s">
        <v>73</v>
      </c>
      <c r="Q5129" s="1203" t="s">
        <v>73</v>
      </c>
      <c r="R5129" s="1203" t="s">
        <v>73</v>
      </c>
      <c r="S5129" s="1224">
        <f>VLOOKUP($D5129,'NI-118'!$B$1:$W$2048,12,FALSE)</f>
        <v>0</v>
      </c>
      <c r="T5129" s="1224">
        <f>VLOOKUP($D5129,'NI-118'!$B$1:$W$2048,13,FALSE)</f>
        <v>0</v>
      </c>
      <c r="U5129" s="1224">
        <f>VLOOKUP($D5129,'NI-118'!$B$1:$W$2048,16,FALSE)</f>
        <v>0</v>
      </c>
      <c r="V5129" s="1224">
        <f>VLOOKUP($D5129,'NI-118'!$B$1:$W$2048,17,FALSE)</f>
        <v>0</v>
      </c>
      <c r="W5129" s="1224">
        <f>VLOOKUP($D5129,'NI-118'!$B$1:$W$2048,18,FALSE)</f>
        <v>0</v>
      </c>
      <c r="X5129" s="1224">
        <f>VLOOKUP($D5129,'NI-118'!$B$1:$W$2048,19,FALSE)</f>
        <v>0</v>
      </c>
    </row>
    <row r="5130" spans="1:24" hidden="1">
      <c r="A5130" s="762"/>
      <c r="B5130" s="762"/>
      <c r="C5130" s="762"/>
      <c r="D5130" s="1222" t="s">
        <v>497</v>
      </c>
      <c r="E5130" s="1223">
        <v>118</v>
      </c>
      <c r="F5130" s="1202"/>
      <c r="G5130" s="1202"/>
      <c r="H5130" s="1205" t="s">
        <v>498</v>
      </c>
      <c r="I5130" s="1202" t="s">
        <v>53</v>
      </c>
      <c r="J5130" s="1202" t="s">
        <v>481</v>
      </c>
      <c r="K5130" s="1202" t="s">
        <v>481</v>
      </c>
      <c r="L5130" s="1202" t="s">
        <v>482</v>
      </c>
      <c r="M5130" s="1202" t="s">
        <v>483</v>
      </c>
      <c r="N5130" s="1203" t="s">
        <v>499</v>
      </c>
      <c r="O5130" s="1203" t="s">
        <v>73</v>
      </c>
      <c r="P5130" s="1203" t="s">
        <v>73</v>
      </c>
      <c r="Q5130" s="1203" t="s">
        <v>73</v>
      </c>
      <c r="R5130" s="1203" t="s">
        <v>73</v>
      </c>
      <c r="S5130" s="1224">
        <f>VLOOKUP($D5130,'NI-118'!$B$1:$W$2048,12,FALSE)</f>
        <v>0</v>
      </c>
      <c r="T5130" s="1224">
        <f>VLOOKUP($D5130,'NI-118'!$B$1:$W$2048,13,FALSE)</f>
        <v>0</v>
      </c>
      <c r="U5130" s="1224">
        <f>VLOOKUP($D5130,'NI-118'!$B$1:$W$2048,16,FALSE)</f>
        <v>0</v>
      </c>
      <c r="V5130" s="1224">
        <f>VLOOKUP($D5130,'NI-118'!$B$1:$W$2048,17,FALSE)</f>
        <v>0</v>
      </c>
      <c r="W5130" s="1224">
        <f>VLOOKUP($D5130,'NI-118'!$B$1:$W$2048,18,FALSE)</f>
        <v>0</v>
      </c>
      <c r="X5130" s="1224">
        <f>VLOOKUP($D5130,'NI-118'!$B$1:$W$2048,19,FALSE)</f>
        <v>0</v>
      </c>
    </row>
    <row r="5131" spans="1:24" ht="27" hidden="1">
      <c r="A5131" s="762"/>
      <c r="B5131" s="762"/>
      <c r="C5131" s="762"/>
      <c r="D5131" s="1222" t="s">
        <v>500</v>
      </c>
      <c r="E5131" s="1223">
        <v>118</v>
      </c>
      <c r="F5131" s="1202" t="s">
        <v>157</v>
      </c>
      <c r="G5131" s="1202"/>
      <c r="H5131" s="1205" t="s">
        <v>501</v>
      </c>
      <c r="I5131" s="1202" t="s">
        <v>53</v>
      </c>
      <c r="J5131" s="1202" t="s">
        <v>481</v>
      </c>
      <c r="K5131" s="1202" t="s">
        <v>481</v>
      </c>
      <c r="L5131" s="1202" t="s">
        <v>482</v>
      </c>
      <c r="M5131" s="1202" t="s">
        <v>483</v>
      </c>
      <c r="N5131" s="1203" t="s">
        <v>502</v>
      </c>
      <c r="O5131" s="1203" t="s">
        <v>73</v>
      </c>
      <c r="P5131" s="1203" t="s">
        <v>73</v>
      </c>
      <c r="Q5131" s="1203" t="s">
        <v>73</v>
      </c>
      <c r="R5131" s="1203" t="s">
        <v>73</v>
      </c>
      <c r="S5131" s="1224">
        <f>VLOOKUP($D5131,'NI-118'!$B$1:$W$2048,12,FALSE)</f>
        <v>0</v>
      </c>
      <c r="T5131" s="1224">
        <f>VLOOKUP($D5131,'NI-118'!$B$1:$W$2048,13,FALSE)</f>
        <v>0</v>
      </c>
      <c r="U5131" s="1224">
        <f>VLOOKUP($D5131,'NI-118'!$B$1:$W$2048,16,FALSE)</f>
        <v>0</v>
      </c>
      <c r="V5131" s="1224">
        <f>VLOOKUP($D5131,'NI-118'!$B$1:$W$2048,17,FALSE)</f>
        <v>0</v>
      </c>
      <c r="W5131" s="1224">
        <f>VLOOKUP($D5131,'NI-118'!$B$1:$W$2048,18,FALSE)</f>
        <v>0</v>
      </c>
      <c r="X5131" s="1224">
        <f>VLOOKUP($D5131,'NI-118'!$B$1:$W$2048,19,FALSE)</f>
        <v>0</v>
      </c>
    </row>
    <row r="5132" spans="1:24" ht="27" hidden="1">
      <c r="A5132" s="762"/>
      <c r="B5132" s="762"/>
      <c r="C5132" s="762"/>
      <c r="D5132" s="1222" t="s">
        <v>503</v>
      </c>
      <c r="E5132" s="1223">
        <v>118</v>
      </c>
      <c r="F5132" s="1202"/>
      <c r="G5132" s="1202"/>
      <c r="H5132" s="1205" t="s">
        <v>473</v>
      </c>
      <c r="I5132" s="1202" t="s">
        <v>53</v>
      </c>
      <c r="J5132" s="1202" t="s">
        <v>444</v>
      </c>
      <c r="K5132" s="1202" t="s">
        <v>444</v>
      </c>
      <c r="L5132" s="1202" t="s">
        <v>448</v>
      </c>
      <c r="M5132" s="1202" t="s">
        <v>468</v>
      </c>
      <c r="N5132" s="1203" t="s">
        <v>504</v>
      </c>
      <c r="O5132" s="1203" t="s">
        <v>73</v>
      </c>
      <c r="P5132" s="1203" t="s">
        <v>73</v>
      </c>
      <c r="Q5132" s="1203" t="s">
        <v>73</v>
      </c>
      <c r="R5132" s="1203" t="s">
        <v>73</v>
      </c>
      <c r="S5132" s="1224">
        <f>VLOOKUP($D5132,'NI-118'!$B$1:$W$2048,12,FALSE)</f>
        <v>0</v>
      </c>
      <c r="T5132" s="1224">
        <f>VLOOKUP($D5132,'NI-118'!$B$1:$W$2048,13,FALSE)</f>
        <v>0</v>
      </c>
      <c r="U5132" s="1224">
        <f>VLOOKUP($D5132,'NI-118'!$B$1:$W$2048,16,FALSE)</f>
        <v>0</v>
      </c>
      <c r="V5132" s="1224">
        <f>VLOOKUP($D5132,'NI-118'!$B$1:$W$2048,17,FALSE)</f>
        <v>0</v>
      </c>
      <c r="W5132" s="1224">
        <f>VLOOKUP($D5132,'NI-118'!$B$1:$W$2048,18,FALSE)</f>
        <v>0</v>
      </c>
      <c r="X5132" s="1224">
        <f>VLOOKUP($D5132,'NI-118'!$B$1:$W$2048,19,FALSE)</f>
        <v>0</v>
      </c>
    </row>
    <row r="5133" spans="1:24" ht="27" hidden="1">
      <c r="A5133" s="762"/>
      <c r="B5133" s="762"/>
      <c r="C5133" s="762"/>
      <c r="D5133" s="1222" t="s">
        <v>505</v>
      </c>
      <c r="E5133" s="1223">
        <v>118</v>
      </c>
      <c r="F5133" s="1202"/>
      <c r="G5133" s="1202"/>
      <c r="H5133" s="1205" t="s">
        <v>473</v>
      </c>
      <c r="I5133" s="1202" t="s">
        <v>53</v>
      </c>
      <c r="J5133" s="1202" t="s">
        <v>444</v>
      </c>
      <c r="K5133" s="1202" t="s">
        <v>444</v>
      </c>
      <c r="L5133" s="1202" t="s">
        <v>448</v>
      </c>
      <c r="M5133" s="1202" t="s">
        <v>468</v>
      </c>
      <c r="N5133" s="1203" t="s">
        <v>506</v>
      </c>
      <c r="O5133" s="1203" t="s">
        <v>73</v>
      </c>
      <c r="P5133" s="1203" t="s">
        <v>73</v>
      </c>
      <c r="Q5133" s="1203" t="s">
        <v>73</v>
      </c>
      <c r="R5133" s="1203" t="s">
        <v>73</v>
      </c>
      <c r="S5133" s="1224">
        <f>VLOOKUP($D5133,'NI-118'!$B$1:$W$2048,12,FALSE)</f>
        <v>0</v>
      </c>
      <c r="T5133" s="1224">
        <f>VLOOKUP($D5133,'NI-118'!$B$1:$W$2048,13,FALSE)</f>
        <v>0</v>
      </c>
      <c r="U5133" s="1224">
        <f>VLOOKUP($D5133,'NI-118'!$B$1:$W$2048,16,FALSE)</f>
        <v>0</v>
      </c>
      <c r="V5133" s="1224">
        <f>VLOOKUP($D5133,'NI-118'!$B$1:$W$2048,17,FALSE)</f>
        <v>0</v>
      </c>
      <c r="W5133" s="1224">
        <f>VLOOKUP($D5133,'NI-118'!$B$1:$W$2048,18,FALSE)</f>
        <v>0</v>
      </c>
      <c r="X5133" s="1224">
        <f>VLOOKUP($D5133,'NI-118'!$B$1:$W$2048,19,FALSE)</f>
        <v>0</v>
      </c>
    </row>
    <row r="5134" spans="1:24" ht="27" hidden="1">
      <c r="A5134" s="762"/>
      <c r="B5134" s="762"/>
      <c r="C5134" s="762"/>
      <c r="D5134" s="1222" t="s">
        <v>507</v>
      </c>
      <c r="E5134" s="1223">
        <v>118</v>
      </c>
      <c r="F5134" s="1202"/>
      <c r="G5134" s="1202"/>
      <c r="H5134" s="1205" t="s">
        <v>473</v>
      </c>
      <c r="I5134" s="1202" t="s">
        <v>53</v>
      </c>
      <c r="J5134" s="1202" t="s">
        <v>444</v>
      </c>
      <c r="K5134" s="1202" t="s">
        <v>444</v>
      </c>
      <c r="L5134" s="1202" t="s">
        <v>448</v>
      </c>
      <c r="M5134" s="1202" t="s">
        <v>468</v>
      </c>
      <c r="N5134" s="1203" t="s">
        <v>508</v>
      </c>
      <c r="O5134" s="1203" t="s">
        <v>73</v>
      </c>
      <c r="P5134" s="1203" t="s">
        <v>73</v>
      </c>
      <c r="Q5134" s="1203" t="s">
        <v>73</v>
      </c>
      <c r="R5134" s="1203" t="s">
        <v>73</v>
      </c>
      <c r="S5134" s="1224">
        <f>VLOOKUP($D5134,'NI-118'!$B$1:$W$2048,12,FALSE)</f>
        <v>0</v>
      </c>
      <c r="T5134" s="1224">
        <f>VLOOKUP($D5134,'NI-118'!$B$1:$W$2048,13,FALSE)</f>
        <v>0</v>
      </c>
      <c r="U5134" s="1224">
        <f>VLOOKUP($D5134,'NI-118'!$B$1:$W$2048,16,FALSE)</f>
        <v>0</v>
      </c>
      <c r="V5134" s="1224">
        <f>VLOOKUP($D5134,'NI-118'!$B$1:$W$2048,17,FALSE)</f>
        <v>0</v>
      </c>
      <c r="W5134" s="1224">
        <f>VLOOKUP($D5134,'NI-118'!$B$1:$W$2048,18,FALSE)</f>
        <v>0</v>
      </c>
      <c r="X5134" s="1224">
        <f>VLOOKUP($D5134,'NI-118'!$B$1:$W$2048,19,FALSE)</f>
        <v>0</v>
      </c>
    </row>
    <row r="5135" spans="1:24" hidden="1">
      <c r="A5135" s="762"/>
      <c r="B5135" s="762"/>
      <c r="C5135" s="762"/>
      <c r="D5135" s="1222" t="s">
        <v>509</v>
      </c>
      <c r="E5135" s="1223">
        <v>118</v>
      </c>
      <c r="F5135" s="1202"/>
      <c r="G5135" s="1202"/>
      <c r="H5135" s="1205" t="s">
        <v>473</v>
      </c>
      <c r="I5135" s="1202" t="s">
        <v>53</v>
      </c>
      <c r="J5135" s="1202" t="s">
        <v>444</v>
      </c>
      <c r="K5135" s="1202" t="s">
        <v>444</v>
      </c>
      <c r="L5135" s="1202" t="s">
        <v>448</v>
      </c>
      <c r="M5135" s="1202" t="s">
        <v>468</v>
      </c>
      <c r="N5135" s="1203" t="s">
        <v>510</v>
      </c>
      <c r="O5135" s="1203" t="s">
        <v>73</v>
      </c>
      <c r="P5135" s="1203" t="s">
        <v>73</v>
      </c>
      <c r="Q5135" s="1203" t="s">
        <v>73</v>
      </c>
      <c r="R5135" s="1203" t="s">
        <v>73</v>
      </c>
      <c r="S5135" s="1224">
        <f>VLOOKUP($D5135,'NI-118'!$B$1:$W$2048,12,FALSE)</f>
        <v>0</v>
      </c>
      <c r="T5135" s="1224">
        <f>VLOOKUP($D5135,'NI-118'!$B$1:$W$2048,13,FALSE)</f>
        <v>0</v>
      </c>
      <c r="U5135" s="1224">
        <f>VLOOKUP($D5135,'NI-118'!$B$1:$W$2048,16,FALSE)</f>
        <v>0</v>
      </c>
      <c r="V5135" s="1224">
        <f>VLOOKUP($D5135,'NI-118'!$B$1:$W$2048,17,FALSE)</f>
        <v>0</v>
      </c>
      <c r="W5135" s="1224">
        <f>VLOOKUP($D5135,'NI-118'!$B$1:$W$2048,18,FALSE)</f>
        <v>0</v>
      </c>
      <c r="X5135" s="1224">
        <f>VLOOKUP($D5135,'NI-118'!$B$1:$W$2048,19,FALSE)</f>
        <v>0</v>
      </c>
    </row>
    <row r="5136" spans="1:24" ht="27" hidden="1">
      <c r="A5136" s="762"/>
      <c r="B5136" s="762"/>
      <c r="C5136" s="762"/>
      <c r="D5136" s="1222" t="s">
        <v>511</v>
      </c>
      <c r="E5136" s="1223">
        <v>118</v>
      </c>
      <c r="F5136" s="1202"/>
      <c r="G5136" s="1202"/>
      <c r="H5136" s="1205" t="s">
        <v>473</v>
      </c>
      <c r="I5136" s="1202" t="s">
        <v>53</v>
      </c>
      <c r="J5136" s="1202" t="s">
        <v>444</v>
      </c>
      <c r="K5136" s="1202" t="s">
        <v>444</v>
      </c>
      <c r="L5136" s="1202" t="s">
        <v>448</v>
      </c>
      <c r="M5136" s="1202" t="s">
        <v>468</v>
      </c>
      <c r="N5136" s="1203" t="s">
        <v>512</v>
      </c>
      <c r="O5136" s="1203" t="s">
        <v>73</v>
      </c>
      <c r="P5136" s="1203" t="s">
        <v>73</v>
      </c>
      <c r="Q5136" s="1203" t="s">
        <v>73</v>
      </c>
      <c r="R5136" s="1203" t="s">
        <v>73</v>
      </c>
      <c r="S5136" s="1224">
        <f>VLOOKUP($D5136,'NI-118'!$B$1:$W$2048,12,FALSE)</f>
        <v>0</v>
      </c>
      <c r="T5136" s="1224">
        <f>VLOOKUP($D5136,'NI-118'!$B$1:$W$2048,13,FALSE)</f>
        <v>0</v>
      </c>
      <c r="U5136" s="1224">
        <f>VLOOKUP($D5136,'NI-118'!$B$1:$W$2048,16,FALSE)</f>
        <v>0</v>
      </c>
      <c r="V5136" s="1224">
        <f>VLOOKUP($D5136,'NI-118'!$B$1:$W$2048,17,FALSE)</f>
        <v>0</v>
      </c>
      <c r="W5136" s="1224">
        <f>VLOOKUP($D5136,'NI-118'!$B$1:$W$2048,18,FALSE)</f>
        <v>0</v>
      </c>
      <c r="X5136" s="1224">
        <f>VLOOKUP($D5136,'NI-118'!$B$1:$W$2048,19,FALSE)</f>
        <v>0</v>
      </c>
    </row>
    <row r="5137" spans="1:24" hidden="1">
      <c r="A5137" s="762"/>
      <c r="B5137" s="762"/>
      <c r="C5137" s="762"/>
      <c r="D5137" s="1222" t="s">
        <v>513</v>
      </c>
      <c r="E5137" s="1223">
        <v>118</v>
      </c>
      <c r="F5137" s="1202"/>
      <c r="G5137" s="1202"/>
      <c r="H5137" s="1205" t="s">
        <v>473</v>
      </c>
      <c r="I5137" s="1202" t="s">
        <v>53</v>
      </c>
      <c r="J5137" s="1202" t="s">
        <v>444</v>
      </c>
      <c r="K5137" s="1202" t="s">
        <v>444</v>
      </c>
      <c r="L5137" s="1202" t="s">
        <v>448</v>
      </c>
      <c r="M5137" s="1202" t="s">
        <v>468</v>
      </c>
      <c r="N5137" s="1203" t="s">
        <v>514</v>
      </c>
      <c r="O5137" s="1203" t="s">
        <v>73</v>
      </c>
      <c r="P5137" s="1203" t="s">
        <v>73</v>
      </c>
      <c r="Q5137" s="1203" t="s">
        <v>73</v>
      </c>
      <c r="R5137" s="1203" t="s">
        <v>73</v>
      </c>
      <c r="S5137" s="1224">
        <f>VLOOKUP($D5137,'NI-118'!$B$1:$W$2048,12,FALSE)</f>
        <v>0</v>
      </c>
      <c r="T5137" s="1224">
        <f>VLOOKUP($D5137,'NI-118'!$B$1:$W$2048,13,FALSE)</f>
        <v>0</v>
      </c>
      <c r="U5137" s="1224">
        <f>VLOOKUP($D5137,'NI-118'!$B$1:$W$2048,16,FALSE)</f>
        <v>0</v>
      </c>
      <c r="V5137" s="1224">
        <f>VLOOKUP($D5137,'NI-118'!$B$1:$W$2048,17,FALSE)</f>
        <v>0</v>
      </c>
      <c r="W5137" s="1224">
        <f>VLOOKUP($D5137,'NI-118'!$B$1:$W$2048,18,FALSE)</f>
        <v>0</v>
      </c>
      <c r="X5137" s="1224">
        <f>VLOOKUP($D5137,'NI-118'!$B$1:$W$2048,19,FALSE)</f>
        <v>0</v>
      </c>
    </row>
    <row r="5138" spans="1:24" hidden="1">
      <c r="A5138" s="762"/>
      <c r="B5138" s="762"/>
      <c r="C5138" s="762"/>
      <c r="D5138" s="1222" t="s">
        <v>515</v>
      </c>
      <c r="E5138" s="1223">
        <v>118</v>
      </c>
      <c r="F5138" s="1202"/>
      <c r="G5138" s="1202"/>
      <c r="H5138" s="1205" t="s">
        <v>473</v>
      </c>
      <c r="I5138" s="1202" t="s">
        <v>53</v>
      </c>
      <c r="J5138" s="1202" t="s">
        <v>444</v>
      </c>
      <c r="K5138" s="1202" t="s">
        <v>444</v>
      </c>
      <c r="L5138" s="1202" t="s">
        <v>448</v>
      </c>
      <c r="M5138" s="1202" t="s">
        <v>468</v>
      </c>
      <c r="N5138" s="1203" t="s">
        <v>516</v>
      </c>
      <c r="O5138" s="1203" t="s">
        <v>73</v>
      </c>
      <c r="P5138" s="1203" t="s">
        <v>73</v>
      </c>
      <c r="Q5138" s="1203" t="s">
        <v>73</v>
      </c>
      <c r="R5138" s="1203" t="s">
        <v>73</v>
      </c>
      <c r="S5138" s="1224">
        <f>VLOOKUP($D5138,'NI-118'!$B$1:$W$2048,12,FALSE)</f>
        <v>0</v>
      </c>
      <c r="T5138" s="1224">
        <f>VLOOKUP($D5138,'NI-118'!$B$1:$W$2048,13,FALSE)</f>
        <v>0</v>
      </c>
      <c r="U5138" s="1224">
        <f>VLOOKUP($D5138,'NI-118'!$B$1:$W$2048,16,FALSE)</f>
        <v>0</v>
      </c>
      <c r="V5138" s="1224">
        <f>VLOOKUP($D5138,'NI-118'!$B$1:$W$2048,17,FALSE)</f>
        <v>0</v>
      </c>
      <c r="W5138" s="1224">
        <f>VLOOKUP($D5138,'NI-118'!$B$1:$W$2048,18,FALSE)</f>
        <v>0</v>
      </c>
      <c r="X5138" s="1224">
        <f>VLOOKUP($D5138,'NI-118'!$B$1:$W$2048,19,FALSE)</f>
        <v>0</v>
      </c>
    </row>
    <row r="5139" spans="1:24" hidden="1">
      <c r="A5139" s="762"/>
      <c r="B5139" s="762"/>
      <c r="C5139" s="762"/>
      <c r="D5139" s="1222" t="s">
        <v>517</v>
      </c>
      <c r="E5139" s="1223">
        <v>118</v>
      </c>
      <c r="F5139" s="1202"/>
      <c r="G5139" s="1202"/>
      <c r="H5139" s="1205" t="s">
        <v>473</v>
      </c>
      <c r="I5139" s="1202" t="s">
        <v>53</v>
      </c>
      <c r="J5139" s="1202" t="s">
        <v>444</v>
      </c>
      <c r="K5139" s="1202" t="s">
        <v>444</v>
      </c>
      <c r="L5139" s="1202" t="s">
        <v>448</v>
      </c>
      <c r="M5139" s="1202" t="s">
        <v>468</v>
      </c>
      <c r="N5139" s="1203" t="s">
        <v>518</v>
      </c>
      <c r="O5139" s="1203" t="s">
        <v>73</v>
      </c>
      <c r="P5139" s="1203" t="s">
        <v>73</v>
      </c>
      <c r="Q5139" s="1203" t="s">
        <v>73</v>
      </c>
      <c r="R5139" s="1203" t="s">
        <v>73</v>
      </c>
      <c r="S5139" s="1224">
        <f>VLOOKUP($D5139,'NI-118'!$B$1:$W$2048,12,FALSE)</f>
        <v>0</v>
      </c>
      <c r="T5139" s="1224">
        <f>VLOOKUP($D5139,'NI-118'!$B$1:$W$2048,13,FALSE)</f>
        <v>0</v>
      </c>
      <c r="U5139" s="1224">
        <f>VLOOKUP($D5139,'NI-118'!$B$1:$W$2048,16,FALSE)</f>
        <v>0</v>
      </c>
      <c r="V5139" s="1224">
        <f>VLOOKUP($D5139,'NI-118'!$B$1:$W$2048,17,FALSE)</f>
        <v>0</v>
      </c>
      <c r="W5139" s="1224">
        <f>VLOOKUP($D5139,'NI-118'!$B$1:$W$2048,18,FALSE)</f>
        <v>0</v>
      </c>
      <c r="X5139" s="1224">
        <f>VLOOKUP($D5139,'NI-118'!$B$1:$W$2048,19,FALSE)</f>
        <v>0</v>
      </c>
    </row>
    <row r="5140" spans="1:24" hidden="1">
      <c r="A5140" s="762"/>
      <c r="B5140" s="762"/>
      <c r="C5140" s="762"/>
      <c r="D5140" s="1222" t="s">
        <v>519</v>
      </c>
      <c r="E5140" s="1223">
        <v>118</v>
      </c>
      <c r="F5140" s="1202"/>
      <c r="G5140" s="1202"/>
      <c r="H5140" s="1205" t="s">
        <v>301</v>
      </c>
      <c r="I5140" s="1202" t="s">
        <v>53</v>
      </c>
      <c r="J5140" s="1202" t="s">
        <v>444</v>
      </c>
      <c r="K5140" s="1202" t="s">
        <v>444</v>
      </c>
      <c r="L5140" s="1202" t="s">
        <v>448</v>
      </c>
      <c r="M5140" s="1202" t="s">
        <v>468</v>
      </c>
      <c r="N5140" s="1203" t="s">
        <v>520</v>
      </c>
      <c r="O5140" s="1203" t="s">
        <v>73</v>
      </c>
      <c r="P5140" s="1203" t="s">
        <v>73</v>
      </c>
      <c r="Q5140" s="1203" t="s">
        <v>73</v>
      </c>
      <c r="R5140" s="1203" t="s">
        <v>73</v>
      </c>
      <c r="S5140" s="1224">
        <f>VLOOKUP($D5140,'NI-118'!$B$1:$W$2048,12,FALSE)</f>
        <v>0</v>
      </c>
      <c r="T5140" s="1224">
        <f>VLOOKUP($D5140,'NI-118'!$B$1:$W$2048,13,FALSE)</f>
        <v>0</v>
      </c>
      <c r="U5140" s="1224">
        <f>VLOOKUP($D5140,'NI-118'!$B$1:$W$2048,16,FALSE)</f>
        <v>0</v>
      </c>
      <c r="V5140" s="1224">
        <f>VLOOKUP($D5140,'NI-118'!$B$1:$W$2048,17,FALSE)</f>
        <v>0</v>
      </c>
      <c r="W5140" s="1224">
        <f>VLOOKUP($D5140,'NI-118'!$B$1:$W$2048,18,FALSE)</f>
        <v>0</v>
      </c>
      <c r="X5140" s="1224">
        <f>VLOOKUP($D5140,'NI-118'!$B$1:$W$2048,19,FALSE)</f>
        <v>0</v>
      </c>
    </row>
    <row r="5141" spans="1:24" ht="27" hidden="1">
      <c r="A5141" s="762"/>
      <c r="B5141" s="762"/>
      <c r="C5141" s="762"/>
      <c r="D5141" s="1222" t="s">
        <v>521</v>
      </c>
      <c r="E5141" s="1223">
        <v>118</v>
      </c>
      <c r="F5141" s="1202" t="s">
        <v>157</v>
      </c>
      <c r="G5141" s="1202"/>
      <c r="H5141" s="1205" t="s">
        <v>436</v>
      </c>
      <c r="I5141" s="1202" t="s">
        <v>53</v>
      </c>
      <c r="J5141" s="1202" t="s">
        <v>444</v>
      </c>
      <c r="K5141" s="1202" t="s">
        <v>444</v>
      </c>
      <c r="L5141" s="1202" t="s">
        <v>448</v>
      </c>
      <c r="M5141" s="1202" t="s">
        <v>290</v>
      </c>
      <c r="N5141" s="1203" t="s">
        <v>522</v>
      </c>
      <c r="O5141" s="1203" t="s">
        <v>73</v>
      </c>
      <c r="P5141" s="1203" t="s">
        <v>73</v>
      </c>
      <c r="Q5141" s="1203" t="s">
        <v>73</v>
      </c>
      <c r="R5141" s="1203" t="s">
        <v>73</v>
      </c>
      <c r="S5141" s="1224">
        <f>VLOOKUP($D5141,'NI-118'!$B$1:$W$2048,12,FALSE)</f>
        <v>0</v>
      </c>
      <c r="T5141" s="1224">
        <f>VLOOKUP($D5141,'NI-118'!$B$1:$W$2048,13,FALSE)</f>
        <v>0</v>
      </c>
      <c r="U5141" s="1224">
        <f>VLOOKUP($D5141,'NI-118'!$B$1:$W$2048,16,FALSE)</f>
        <v>0</v>
      </c>
      <c r="V5141" s="1224">
        <f>VLOOKUP($D5141,'NI-118'!$B$1:$W$2048,17,FALSE)</f>
        <v>0</v>
      </c>
      <c r="W5141" s="1224">
        <f>VLOOKUP($D5141,'NI-118'!$B$1:$W$2048,18,FALSE)</f>
        <v>0</v>
      </c>
      <c r="X5141" s="1224">
        <f>VLOOKUP($D5141,'NI-118'!$B$1:$W$2048,19,FALSE)</f>
        <v>0</v>
      </c>
    </row>
    <row r="5142" spans="1:24" ht="27" hidden="1">
      <c r="A5142" s="762"/>
      <c r="B5142" s="762"/>
      <c r="C5142" s="762"/>
      <c r="D5142" s="1222" t="s">
        <v>523</v>
      </c>
      <c r="E5142" s="1223">
        <v>118</v>
      </c>
      <c r="F5142" s="1202"/>
      <c r="G5142" s="1202"/>
      <c r="H5142" s="1205" t="s">
        <v>473</v>
      </c>
      <c r="I5142" s="1202" t="s">
        <v>53</v>
      </c>
      <c r="J5142" s="1202" t="s">
        <v>444</v>
      </c>
      <c r="K5142" s="1202" t="s">
        <v>444</v>
      </c>
      <c r="L5142" s="1202" t="s">
        <v>448</v>
      </c>
      <c r="M5142" s="1202" t="s">
        <v>468</v>
      </c>
      <c r="N5142" s="1203" t="s">
        <v>524</v>
      </c>
      <c r="O5142" s="1203" t="s">
        <v>73</v>
      </c>
      <c r="P5142" s="1203" t="s">
        <v>73</v>
      </c>
      <c r="Q5142" s="1203" t="s">
        <v>73</v>
      </c>
      <c r="R5142" s="1203" t="s">
        <v>73</v>
      </c>
      <c r="S5142" s="1224">
        <f>VLOOKUP($D5142,'NI-118'!$B$1:$W$2048,12,FALSE)</f>
        <v>0</v>
      </c>
      <c r="T5142" s="1224">
        <f>VLOOKUP($D5142,'NI-118'!$B$1:$W$2048,13,FALSE)</f>
        <v>0</v>
      </c>
      <c r="U5142" s="1224">
        <f>VLOOKUP($D5142,'NI-118'!$B$1:$W$2048,16,FALSE)</f>
        <v>0</v>
      </c>
      <c r="V5142" s="1224">
        <f>VLOOKUP($D5142,'NI-118'!$B$1:$W$2048,17,FALSE)</f>
        <v>0</v>
      </c>
      <c r="W5142" s="1224">
        <f>VLOOKUP($D5142,'NI-118'!$B$1:$W$2048,18,FALSE)</f>
        <v>0</v>
      </c>
      <c r="X5142" s="1224">
        <f>VLOOKUP($D5142,'NI-118'!$B$1:$W$2048,19,FALSE)</f>
        <v>0</v>
      </c>
    </row>
    <row r="5143" spans="1:24" ht="27" hidden="1">
      <c r="A5143" s="762"/>
      <c r="B5143" s="762"/>
      <c r="C5143" s="762"/>
      <c r="D5143" s="1222" t="s">
        <v>525</v>
      </c>
      <c r="E5143" s="1223">
        <v>118</v>
      </c>
      <c r="F5143" s="1202" t="s">
        <v>157</v>
      </c>
      <c r="G5143" s="1202"/>
      <c r="H5143" s="1205" t="s">
        <v>436</v>
      </c>
      <c r="I5143" s="1202" t="s">
        <v>53</v>
      </c>
      <c r="J5143" s="1202" t="s">
        <v>444</v>
      </c>
      <c r="K5143" s="1202" t="s">
        <v>444</v>
      </c>
      <c r="L5143" s="1202" t="s">
        <v>448</v>
      </c>
      <c r="M5143" s="1202" t="s">
        <v>290</v>
      </c>
      <c r="N5143" s="1203" t="s">
        <v>526</v>
      </c>
      <c r="O5143" s="1203" t="s">
        <v>73</v>
      </c>
      <c r="P5143" s="1203" t="s">
        <v>73</v>
      </c>
      <c r="Q5143" s="1203" t="s">
        <v>73</v>
      </c>
      <c r="R5143" s="1203" t="s">
        <v>73</v>
      </c>
      <c r="S5143" s="1224">
        <f>VLOOKUP($D5143,'NI-118'!$B$1:$W$2048,12,FALSE)</f>
        <v>0</v>
      </c>
      <c r="T5143" s="1224">
        <f>VLOOKUP($D5143,'NI-118'!$B$1:$W$2048,13,FALSE)</f>
        <v>0</v>
      </c>
      <c r="U5143" s="1224">
        <f>VLOOKUP($D5143,'NI-118'!$B$1:$W$2048,16,FALSE)</f>
        <v>0</v>
      </c>
      <c r="V5143" s="1224">
        <f>VLOOKUP($D5143,'NI-118'!$B$1:$W$2048,17,FALSE)</f>
        <v>0</v>
      </c>
      <c r="W5143" s="1224">
        <f>VLOOKUP($D5143,'NI-118'!$B$1:$W$2048,18,FALSE)</f>
        <v>0</v>
      </c>
      <c r="X5143" s="1224">
        <f>VLOOKUP($D5143,'NI-118'!$B$1:$W$2048,19,FALSE)</f>
        <v>0</v>
      </c>
    </row>
    <row r="5144" spans="1:24" hidden="1">
      <c r="A5144" s="762"/>
      <c r="B5144" s="762"/>
      <c r="C5144" s="762"/>
      <c r="D5144" s="1222" t="s">
        <v>527</v>
      </c>
      <c r="E5144" s="1223">
        <v>118</v>
      </c>
      <c r="F5144" s="1202"/>
      <c r="G5144" s="1202"/>
      <c r="H5144" s="1205" t="s">
        <v>473</v>
      </c>
      <c r="I5144" s="1202" t="s">
        <v>53</v>
      </c>
      <c r="J5144" s="1202" t="s">
        <v>444</v>
      </c>
      <c r="K5144" s="1202" t="s">
        <v>444</v>
      </c>
      <c r="L5144" s="1202" t="s">
        <v>448</v>
      </c>
      <c r="M5144" s="1202" t="s">
        <v>468</v>
      </c>
      <c r="N5144" s="1203" t="s">
        <v>528</v>
      </c>
      <c r="O5144" s="1203" t="s">
        <v>73</v>
      </c>
      <c r="P5144" s="1203" t="s">
        <v>73</v>
      </c>
      <c r="Q5144" s="1203" t="s">
        <v>73</v>
      </c>
      <c r="R5144" s="1203" t="s">
        <v>73</v>
      </c>
      <c r="S5144" s="1224">
        <f>VLOOKUP($D5144,'NI-118'!$B$1:$W$2048,12,FALSE)</f>
        <v>0</v>
      </c>
      <c r="T5144" s="1224">
        <f>VLOOKUP($D5144,'NI-118'!$B$1:$W$2048,13,FALSE)</f>
        <v>0</v>
      </c>
      <c r="U5144" s="1224">
        <f>VLOOKUP($D5144,'NI-118'!$B$1:$W$2048,16,FALSE)</f>
        <v>0</v>
      </c>
      <c r="V5144" s="1224">
        <f>VLOOKUP($D5144,'NI-118'!$B$1:$W$2048,17,FALSE)</f>
        <v>0</v>
      </c>
      <c r="W5144" s="1224">
        <f>VLOOKUP($D5144,'NI-118'!$B$1:$W$2048,18,FALSE)</f>
        <v>0</v>
      </c>
      <c r="X5144" s="1224">
        <f>VLOOKUP($D5144,'NI-118'!$B$1:$W$2048,19,FALSE)</f>
        <v>0</v>
      </c>
    </row>
    <row r="5145" spans="1:24" ht="27">
      <c r="A5145" s="762"/>
      <c r="B5145" s="762"/>
      <c r="C5145" s="762"/>
      <c r="D5145" s="1222" t="s">
        <v>529</v>
      </c>
      <c r="E5145" s="1223">
        <v>118</v>
      </c>
      <c r="F5145" s="1202" t="s">
        <v>295</v>
      </c>
      <c r="G5145" s="1202"/>
      <c r="H5145" s="1205" t="s">
        <v>530</v>
      </c>
      <c r="I5145" s="1202" t="s">
        <v>531</v>
      </c>
      <c r="J5145" s="1202"/>
      <c r="K5145" s="1202"/>
      <c r="L5145" s="1202"/>
      <c r="M5145" s="1202" t="s">
        <v>290</v>
      </c>
      <c r="N5145" s="1203" t="s">
        <v>533</v>
      </c>
      <c r="O5145" s="1203" t="s">
        <v>73</v>
      </c>
      <c r="P5145" s="1203" t="s">
        <v>73</v>
      </c>
      <c r="Q5145" s="1203" t="s">
        <v>73</v>
      </c>
      <c r="R5145" s="1203" t="s">
        <v>73</v>
      </c>
      <c r="S5145" s="1224">
        <f>VLOOKUP($D5145,'NI-118'!$B$1:$W$2048,12,FALSE)</f>
        <v>0</v>
      </c>
      <c r="T5145" s="1224">
        <f>VLOOKUP($D5145,'NI-118'!$B$1:$W$2048,13,FALSE)</f>
        <v>0</v>
      </c>
      <c r="U5145" s="1224">
        <f>VLOOKUP($D5145,'NI-118'!$B$1:$W$2048,16,FALSE)</f>
        <v>0</v>
      </c>
      <c r="V5145" s="1224">
        <f>VLOOKUP($D5145,'NI-118'!$B$1:$W$2048,17,FALSE)</f>
        <v>0</v>
      </c>
      <c r="W5145" s="1224">
        <f>VLOOKUP($D5145,'NI-118'!$B$1:$W$2048,18,FALSE)</f>
        <v>0</v>
      </c>
      <c r="X5145" s="1224">
        <f>VLOOKUP($D5145,'NI-118'!$B$1:$W$2048,19,FALSE)</f>
        <v>0</v>
      </c>
    </row>
    <row r="5146" spans="1:24" ht="27">
      <c r="A5146" s="762"/>
      <c r="B5146" s="762"/>
      <c r="C5146" s="762"/>
      <c r="D5146" s="1222" t="s">
        <v>534</v>
      </c>
      <c r="E5146" s="1223">
        <v>118</v>
      </c>
      <c r="F5146" s="1202" t="s">
        <v>295</v>
      </c>
      <c r="G5146" s="1202"/>
      <c r="H5146" s="1205" t="s">
        <v>535</v>
      </c>
      <c r="I5146" s="1202" t="s">
        <v>531</v>
      </c>
      <c r="J5146" s="1202"/>
      <c r="K5146" s="1202"/>
      <c r="L5146" s="1202"/>
      <c r="M5146" s="1202" t="s">
        <v>290</v>
      </c>
      <c r="N5146" s="1203" t="s">
        <v>536</v>
      </c>
      <c r="O5146" s="1203" t="s">
        <v>73</v>
      </c>
      <c r="P5146" s="1203" t="s">
        <v>73</v>
      </c>
      <c r="Q5146" s="1203" t="s">
        <v>73</v>
      </c>
      <c r="R5146" s="1203" t="s">
        <v>73</v>
      </c>
      <c r="S5146" s="1224">
        <f>VLOOKUP($D5146,'NI-118'!$B$1:$W$2048,12,FALSE)</f>
        <v>0</v>
      </c>
      <c r="T5146" s="1224">
        <f>VLOOKUP($D5146,'NI-118'!$B$1:$W$2048,13,FALSE)</f>
        <v>0</v>
      </c>
      <c r="U5146" s="1224">
        <f>VLOOKUP($D5146,'NI-118'!$B$1:$W$2048,16,FALSE)</f>
        <v>0</v>
      </c>
      <c r="V5146" s="1224">
        <f>VLOOKUP($D5146,'NI-118'!$B$1:$W$2048,17,FALSE)</f>
        <v>0</v>
      </c>
      <c r="W5146" s="1224">
        <f>VLOOKUP($D5146,'NI-118'!$B$1:$W$2048,18,FALSE)</f>
        <v>0</v>
      </c>
      <c r="X5146" s="1224">
        <f>VLOOKUP($D5146,'NI-118'!$B$1:$W$2048,19,FALSE)</f>
        <v>0</v>
      </c>
    </row>
    <row r="5147" spans="1:24" ht="27">
      <c r="A5147" s="762"/>
      <c r="B5147" s="762"/>
      <c r="C5147" s="762"/>
      <c r="D5147" s="1222" t="s">
        <v>537</v>
      </c>
      <c r="E5147" s="1223">
        <v>118</v>
      </c>
      <c r="F5147" s="1202" t="s">
        <v>295</v>
      </c>
      <c r="G5147" s="1202"/>
      <c r="H5147" s="1205" t="s">
        <v>538</v>
      </c>
      <c r="I5147" s="1202" t="s">
        <v>531</v>
      </c>
      <c r="J5147" s="1202"/>
      <c r="K5147" s="1202"/>
      <c r="L5147" s="1202"/>
      <c r="M5147" s="1202" t="s">
        <v>290</v>
      </c>
      <c r="N5147" s="1203" t="s">
        <v>539</v>
      </c>
      <c r="O5147" s="1203" t="s">
        <v>73</v>
      </c>
      <c r="P5147" s="1203" t="s">
        <v>73</v>
      </c>
      <c r="Q5147" s="1203" t="s">
        <v>73</v>
      </c>
      <c r="R5147" s="1203" t="s">
        <v>73</v>
      </c>
      <c r="S5147" s="1224">
        <f>VLOOKUP($D5147,'NI-118'!$B$1:$W$2048,12,FALSE)</f>
        <v>0</v>
      </c>
      <c r="T5147" s="1224">
        <f>VLOOKUP($D5147,'NI-118'!$B$1:$W$2048,13,FALSE)</f>
        <v>0</v>
      </c>
      <c r="U5147" s="1224">
        <f>VLOOKUP($D5147,'NI-118'!$B$1:$W$2048,16,FALSE)</f>
        <v>0</v>
      </c>
      <c r="V5147" s="1224">
        <f>VLOOKUP($D5147,'NI-118'!$B$1:$W$2048,17,FALSE)</f>
        <v>0</v>
      </c>
      <c r="W5147" s="1224">
        <f>VLOOKUP($D5147,'NI-118'!$B$1:$W$2048,18,FALSE)</f>
        <v>0</v>
      </c>
      <c r="X5147" s="1224">
        <f>VLOOKUP($D5147,'NI-118'!$B$1:$W$2048,19,FALSE)</f>
        <v>0</v>
      </c>
    </row>
    <row r="5148" spans="1:24">
      <c r="A5148" s="762"/>
      <c r="B5148" s="762"/>
      <c r="C5148" s="762"/>
      <c r="D5148" s="1222" t="s">
        <v>540</v>
      </c>
      <c r="E5148" s="1223">
        <v>118</v>
      </c>
      <c r="F5148" s="1202" t="s">
        <v>295</v>
      </c>
      <c r="G5148" s="1202"/>
      <c r="H5148" s="1205" t="s">
        <v>541</v>
      </c>
      <c r="I5148" s="1202" t="s">
        <v>531</v>
      </c>
      <c r="J5148" s="1202"/>
      <c r="K5148" s="1202"/>
      <c r="L5148" s="1202"/>
      <c r="M5148" s="1202" t="s">
        <v>290</v>
      </c>
      <c r="N5148" s="1203" t="s">
        <v>543</v>
      </c>
      <c r="O5148" s="1203" t="s">
        <v>73</v>
      </c>
      <c r="P5148" s="1203" t="s">
        <v>73</v>
      </c>
      <c r="Q5148" s="1203" t="s">
        <v>73</v>
      </c>
      <c r="R5148" s="1203" t="s">
        <v>73</v>
      </c>
      <c r="S5148" s="1224">
        <f>VLOOKUP($D5148,'NI-118'!$B$1:$W$2048,12,FALSE)</f>
        <v>0</v>
      </c>
      <c r="T5148" s="1224">
        <f>VLOOKUP($D5148,'NI-118'!$B$1:$W$2048,13,FALSE)</f>
        <v>0</v>
      </c>
      <c r="U5148" s="1224">
        <f>VLOOKUP($D5148,'NI-118'!$B$1:$W$2048,16,FALSE)</f>
        <v>0</v>
      </c>
      <c r="V5148" s="1224">
        <f>VLOOKUP($D5148,'NI-118'!$B$1:$W$2048,17,FALSE)</f>
        <v>0</v>
      </c>
      <c r="W5148" s="1224">
        <f>VLOOKUP($D5148,'NI-118'!$B$1:$W$2048,18,FALSE)</f>
        <v>0</v>
      </c>
      <c r="X5148" s="1224">
        <f>VLOOKUP($D5148,'NI-118'!$B$1:$W$2048,19,FALSE)</f>
        <v>0</v>
      </c>
    </row>
    <row r="5149" spans="1:24">
      <c r="A5149" s="762"/>
      <c r="B5149" s="762"/>
      <c r="C5149" s="762"/>
      <c r="D5149" s="1252" t="s">
        <v>544</v>
      </c>
      <c r="E5149" s="1253">
        <v>118</v>
      </c>
      <c r="F5149" s="1202" t="s">
        <v>295</v>
      </c>
      <c r="G5149" s="1202"/>
      <c r="H5149" s="1205" t="s">
        <v>541</v>
      </c>
      <c r="I5149" s="1202" t="s">
        <v>531</v>
      </c>
      <c r="J5149" s="1202"/>
      <c r="K5149" s="1202"/>
      <c r="L5149" s="1202"/>
      <c r="M5149" s="1202" t="s">
        <v>290</v>
      </c>
      <c r="N5149" s="1203" t="s">
        <v>545</v>
      </c>
      <c r="O5149" s="1203"/>
      <c r="P5149" s="1203"/>
      <c r="Q5149" s="1203"/>
      <c r="R5149" s="1203"/>
      <c r="S5149" s="1224">
        <f>VLOOKUP($D5149,'NI-118'!$B$1:$W$2048,12,FALSE)</f>
        <v>0</v>
      </c>
      <c r="T5149" s="1224">
        <f>VLOOKUP($D5149,'NI-118'!$B$1:$W$2048,13,FALSE)</f>
        <v>0</v>
      </c>
      <c r="U5149" s="1224">
        <f>VLOOKUP($D5149,'NI-118'!$B$1:$W$2048,16,FALSE)</f>
        <v>0</v>
      </c>
      <c r="V5149" s="1224"/>
      <c r="W5149" s="1224"/>
      <c r="X5149" s="1224"/>
    </row>
    <row r="5150" spans="1:24">
      <c r="A5150" s="762"/>
      <c r="B5150" s="762"/>
      <c r="C5150" s="762"/>
      <c r="D5150" s="1252" t="s">
        <v>546</v>
      </c>
      <c r="E5150" s="1253">
        <v>118</v>
      </c>
      <c r="F5150" s="1202" t="s">
        <v>295</v>
      </c>
      <c r="G5150" s="1202"/>
      <c r="H5150" s="1205" t="s">
        <v>541</v>
      </c>
      <c r="I5150" s="1202" t="s">
        <v>531</v>
      </c>
      <c r="J5150" s="1202"/>
      <c r="K5150" s="1202"/>
      <c r="L5150" s="1202"/>
      <c r="M5150" s="1202" t="s">
        <v>290</v>
      </c>
      <c r="N5150" s="1203" t="s">
        <v>547</v>
      </c>
      <c r="O5150" s="1203"/>
      <c r="P5150" s="1203"/>
      <c r="Q5150" s="1203"/>
      <c r="R5150" s="1203"/>
      <c r="S5150" s="1224">
        <f>VLOOKUP($D5150,'NI-118'!$B$1:$W$2048,12,FALSE)</f>
        <v>0</v>
      </c>
      <c r="T5150" s="1224">
        <f>VLOOKUP($D5150,'NI-118'!$B$1:$W$2048,13,FALSE)</f>
        <v>0</v>
      </c>
      <c r="U5150" s="1224">
        <f>VLOOKUP($D5150,'NI-118'!$B$1:$W$2048,16,FALSE)</f>
        <v>0</v>
      </c>
      <c r="V5150" s="1224"/>
      <c r="W5150" s="1224"/>
      <c r="X5150" s="1224"/>
    </row>
    <row r="5151" spans="1:24">
      <c r="A5151" s="762"/>
      <c r="B5151" s="762"/>
      <c r="C5151" s="762"/>
      <c r="D5151" s="1252" t="s">
        <v>548</v>
      </c>
      <c r="E5151" s="1253">
        <v>118</v>
      </c>
      <c r="F5151" s="1202" t="s">
        <v>295</v>
      </c>
      <c r="G5151" s="1202"/>
      <c r="H5151" s="1205" t="s">
        <v>541</v>
      </c>
      <c r="I5151" s="1202" t="s">
        <v>531</v>
      </c>
      <c r="J5151" s="1202"/>
      <c r="K5151" s="1202"/>
      <c r="L5151" s="1202"/>
      <c r="M5151" s="1202" t="s">
        <v>290</v>
      </c>
      <c r="N5151" s="1203" t="s">
        <v>549</v>
      </c>
      <c r="O5151" s="1203"/>
      <c r="P5151" s="1203"/>
      <c r="Q5151" s="1203"/>
      <c r="R5151" s="1203"/>
      <c r="S5151" s="1224">
        <f>VLOOKUP($D5151,'NI-118'!$B$1:$W$2048,12,FALSE)</f>
        <v>0</v>
      </c>
      <c r="T5151" s="1224">
        <f>VLOOKUP($D5151,'NI-118'!$B$1:$W$2048,13,FALSE)</f>
        <v>0</v>
      </c>
      <c r="U5151" s="1224">
        <f>VLOOKUP($D5151,'NI-118'!$B$1:$W$2048,16,FALSE)</f>
        <v>0</v>
      </c>
      <c r="V5151" s="1224"/>
      <c r="W5151" s="1224"/>
      <c r="X5151" s="1224"/>
    </row>
    <row r="5152" spans="1:24" ht="27">
      <c r="A5152" s="762"/>
      <c r="B5152" s="762"/>
      <c r="C5152" s="762"/>
      <c r="D5152" s="1222" t="s">
        <v>550</v>
      </c>
      <c r="E5152" s="1223">
        <v>118</v>
      </c>
      <c r="F5152" s="1202" t="s">
        <v>295</v>
      </c>
      <c r="G5152" s="1202"/>
      <c r="H5152" s="1205" t="s">
        <v>551</v>
      </c>
      <c r="I5152" s="1202" t="s">
        <v>531</v>
      </c>
      <c r="J5152" s="1202"/>
      <c r="K5152" s="1202"/>
      <c r="L5152" s="1202"/>
      <c r="M5152" s="1202" t="s">
        <v>290</v>
      </c>
      <c r="N5152" s="1203" t="s">
        <v>552</v>
      </c>
      <c r="O5152" s="1203" t="s">
        <v>73</v>
      </c>
      <c r="P5152" s="1203" t="s">
        <v>73</v>
      </c>
      <c r="Q5152" s="1203" t="s">
        <v>73</v>
      </c>
      <c r="R5152" s="1203" t="s">
        <v>73</v>
      </c>
      <c r="S5152" s="1224">
        <f>VLOOKUP($D5152,'NI-118'!$B$1:$W$2048,12,FALSE)</f>
        <v>0</v>
      </c>
      <c r="T5152" s="1224">
        <f>VLOOKUP($D5152,'NI-118'!$B$1:$W$2048,13,FALSE)</f>
        <v>0</v>
      </c>
      <c r="U5152" s="1224">
        <f>VLOOKUP($D5152,'NI-118'!$B$1:$W$2048,16,FALSE)</f>
        <v>0</v>
      </c>
      <c r="V5152" s="1224">
        <f>VLOOKUP($D5152,'NI-118'!$B$1:$W$2048,17,FALSE)</f>
        <v>0</v>
      </c>
      <c r="W5152" s="1224">
        <f>VLOOKUP($D5152,'NI-118'!$B$1:$W$2048,18,FALSE)</f>
        <v>0</v>
      </c>
      <c r="X5152" s="1224">
        <f>VLOOKUP($D5152,'NI-118'!$B$1:$W$2048,19,FALSE)</f>
        <v>0</v>
      </c>
    </row>
    <row r="5153" spans="1:24" ht="27">
      <c r="A5153" s="762"/>
      <c r="B5153" s="762"/>
      <c r="C5153" s="762"/>
      <c r="D5153" s="1222" t="s">
        <v>553</v>
      </c>
      <c r="E5153" s="1223">
        <v>118</v>
      </c>
      <c r="F5153" s="1202" t="s">
        <v>295</v>
      </c>
      <c r="G5153" s="1202"/>
      <c r="H5153" s="1205" t="s">
        <v>554</v>
      </c>
      <c r="I5153" s="1202" t="s">
        <v>531</v>
      </c>
      <c r="J5153" s="1202"/>
      <c r="K5153" s="1202"/>
      <c r="L5153" s="1202"/>
      <c r="M5153" s="1202" t="s">
        <v>290</v>
      </c>
      <c r="N5153" s="1203" t="s">
        <v>555</v>
      </c>
      <c r="O5153" s="1203" t="s">
        <v>73</v>
      </c>
      <c r="P5153" s="1203" t="s">
        <v>73</v>
      </c>
      <c r="Q5153" s="1203" t="s">
        <v>73</v>
      </c>
      <c r="R5153" s="1203" t="s">
        <v>73</v>
      </c>
      <c r="S5153" s="1224">
        <f>VLOOKUP($D5153,'NI-118'!$B$1:$W$2048,12,FALSE)</f>
        <v>0</v>
      </c>
      <c r="T5153" s="1224">
        <f>VLOOKUP($D5153,'NI-118'!$B$1:$W$2048,13,FALSE)</f>
        <v>0</v>
      </c>
      <c r="U5153" s="1224">
        <f>VLOOKUP($D5153,'NI-118'!$B$1:$W$2048,16,FALSE)</f>
        <v>0</v>
      </c>
      <c r="V5153" s="1224">
        <f>VLOOKUP($D5153,'NI-118'!$B$1:$W$2048,17,FALSE)</f>
        <v>0</v>
      </c>
      <c r="W5153" s="1224">
        <f>VLOOKUP($D5153,'NI-118'!$B$1:$W$2048,18,FALSE)</f>
        <v>0</v>
      </c>
      <c r="X5153" s="1224">
        <f>VLOOKUP($D5153,'NI-118'!$B$1:$W$2048,19,FALSE)</f>
        <v>0</v>
      </c>
    </row>
    <row r="5154" spans="1:24" ht="27">
      <c r="A5154" s="762"/>
      <c r="B5154" s="762"/>
      <c r="C5154" s="762"/>
      <c r="D5154" s="1222" t="s">
        <v>556</v>
      </c>
      <c r="E5154" s="1223">
        <v>118</v>
      </c>
      <c r="F5154" s="1202" t="s">
        <v>295</v>
      </c>
      <c r="G5154" s="1202"/>
      <c r="H5154" s="1205" t="s">
        <v>557</v>
      </c>
      <c r="I5154" s="1202" t="s">
        <v>531</v>
      </c>
      <c r="J5154" s="1202"/>
      <c r="K5154" s="1202"/>
      <c r="L5154" s="1202"/>
      <c r="M5154" s="1202" t="s">
        <v>290</v>
      </c>
      <c r="N5154" s="1203" t="s">
        <v>558</v>
      </c>
      <c r="O5154" s="1203" t="s">
        <v>73</v>
      </c>
      <c r="P5154" s="1203" t="s">
        <v>73</v>
      </c>
      <c r="Q5154" s="1203" t="s">
        <v>73</v>
      </c>
      <c r="R5154" s="1203" t="s">
        <v>73</v>
      </c>
      <c r="S5154" s="1224">
        <f>VLOOKUP($D5154,'NI-118'!$B$1:$W$2048,12,FALSE)</f>
        <v>0</v>
      </c>
      <c r="T5154" s="1224">
        <f>VLOOKUP($D5154,'NI-118'!$B$1:$W$2048,13,FALSE)</f>
        <v>0</v>
      </c>
      <c r="U5154" s="1224">
        <f>VLOOKUP($D5154,'NI-118'!$B$1:$W$2048,16,FALSE)</f>
        <v>0</v>
      </c>
      <c r="V5154" s="1224">
        <f>VLOOKUP($D5154,'NI-118'!$B$1:$W$2048,17,FALSE)</f>
        <v>0</v>
      </c>
      <c r="W5154" s="1224">
        <f>VLOOKUP($D5154,'NI-118'!$B$1:$W$2048,18,FALSE)</f>
        <v>0</v>
      </c>
      <c r="X5154" s="1224">
        <f>VLOOKUP($D5154,'NI-118'!$B$1:$W$2048,19,FALSE)</f>
        <v>0</v>
      </c>
    </row>
    <row r="5155" spans="1:24" ht="27">
      <c r="A5155" s="762"/>
      <c r="B5155" s="762"/>
      <c r="C5155" s="762"/>
      <c r="D5155" s="1222" t="s">
        <v>559</v>
      </c>
      <c r="E5155" s="1223">
        <v>118</v>
      </c>
      <c r="F5155" s="1202" t="s">
        <v>295</v>
      </c>
      <c r="G5155" s="1202"/>
      <c r="H5155" s="1205" t="s">
        <v>560</v>
      </c>
      <c r="I5155" s="1202" t="s">
        <v>531</v>
      </c>
      <c r="J5155" s="1202"/>
      <c r="K5155" s="1202"/>
      <c r="L5155" s="1202"/>
      <c r="M5155" s="1202" t="s">
        <v>290</v>
      </c>
      <c r="N5155" s="1203" t="s">
        <v>561</v>
      </c>
      <c r="O5155" s="1203" t="s">
        <v>73</v>
      </c>
      <c r="P5155" s="1203" t="s">
        <v>73</v>
      </c>
      <c r="Q5155" s="1203" t="s">
        <v>73</v>
      </c>
      <c r="R5155" s="1203" t="s">
        <v>73</v>
      </c>
      <c r="S5155" s="1224">
        <f>VLOOKUP($D5155,'NI-118'!$B$1:$W$2048,12,FALSE)</f>
        <v>0</v>
      </c>
      <c r="T5155" s="1224">
        <f>VLOOKUP($D5155,'NI-118'!$B$1:$W$2048,13,FALSE)</f>
        <v>0</v>
      </c>
      <c r="U5155" s="1224">
        <f>VLOOKUP($D5155,'NI-118'!$B$1:$W$2048,16,FALSE)</f>
        <v>0</v>
      </c>
      <c r="V5155" s="1224">
        <f>VLOOKUP($D5155,'NI-118'!$B$1:$W$2048,17,FALSE)</f>
        <v>0</v>
      </c>
      <c r="W5155" s="1224">
        <f>VLOOKUP($D5155,'NI-118'!$B$1:$W$2048,18,FALSE)</f>
        <v>0</v>
      </c>
      <c r="X5155" s="1224">
        <f>VLOOKUP($D5155,'NI-118'!$B$1:$W$2048,19,FALSE)</f>
        <v>0</v>
      </c>
    </row>
    <row r="5156" spans="1:24" hidden="1">
      <c r="A5156" s="762"/>
      <c r="B5156" s="762"/>
      <c r="C5156" s="762"/>
      <c r="D5156" s="1222" t="s">
        <v>562</v>
      </c>
      <c r="E5156" s="1223">
        <v>118</v>
      </c>
      <c r="F5156" s="1202"/>
      <c r="G5156" s="1202"/>
      <c r="H5156" s="1205"/>
      <c r="I5156" s="1202" t="s">
        <v>71</v>
      </c>
      <c r="J5156" s="1202"/>
      <c r="K5156" s="1202"/>
      <c r="L5156" s="1202"/>
      <c r="M5156" s="1202"/>
      <c r="N5156" s="1203" t="s">
        <v>563</v>
      </c>
      <c r="O5156" s="1203" t="s">
        <v>73</v>
      </c>
      <c r="P5156" s="1203" t="s">
        <v>73</v>
      </c>
      <c r="Q5156" s="1203" t="s">
        <v>73</v>
      </c>
      <c r="R5156" s="1203" t="s">
        <v>73</v>
      </c>
      <c r="S5156" s="1224">
        <f>VLOOKUP($D5156,'NI-118'!$B$1:$W$2048,12,FALSE)</f>
        <v>0</v>
      </c>
      <c r="T5156" s="1224">
        <f>VLOOKUP($D5156,'NI-118'!$B$1:$W$2048,13,FALSE)</f>
        <v>0</v>
      </c>
      <c r="U5156" s="1224">
        <f>VLOOKUP($D5156,'NI-118'!$B$1:$W$2048,16,FALSE)</f>
        <v>0</v>
      </c>
      <c r="V5156" s="1224">
        <f>VLOOKUP($D5156,'NI-118'!$B$1:$W$2048,17,FALSE)</f>
        <v>0</v>
      </c>
      <c r="W5156" s="1224">
        <f>VLOOKUP($D5156,'NI-118'!$B$1:$W$2048,18,FALSE)</f>
        <v>0</v>
      </c>
      <c r="X5156" s="1224">
        <f>VLOOKUP($D5156,'NI-118'!$B$1:$W$2048,19,FALSE)</f>
        <v>0</v>
      </c>
    </row>
    <row r="5157" spans="1:24" hidden="1">
      <c r="A5157" s="762"/>
      <c r="B5157" s="762"/>
      <c r="C5157" s="762"/>
      <c r="D5157" s="1222" t="s">
        <v>564</v>
      </c>
      <c r="E5157" s="1223">
        <v>118</v>
      </c>
      <c r="F5157" s="1202"/>
      <c r="G5157" s="1202"/>
      <c r="H5157" s="1205" t="s">
        <v>565</v>
      </c>
      <c r="I5157" s="1202" t="s">
        <v>53</v>
      </c>
      <c r="J5157" s="1202" t="s">
        <v>444</v>
      </c>
      <c r="K5157" s="1202" t="s">
        <v>444</v>
      </c>
      <c r="L5157" s="1202" t="s">
        <v>448</v>
      </c>
      <c r="M5157" s="1202" t="s">
        <v>566</v>
      </c>
      <c r="N5157" s="1203" t="s">
        <v>567</v>
      </c>
      <c r="O5157" s="1203" t="s">
        <v>73</v>
      </c>
      <c r="P5157" s="1203" t="s">
        <v>73</v>
      </c>
      <c r="Q5157" s="1203" t="s">
        <v>73</v>
      </c>
      <c r="R5157" s="1203" t="s">
        <v>73</v>
      </c>
      <c r="S5157" s="1224">
        <f>VLOOKUP($D5157,'NI-118'!$B$1:$W$2048,12,FALSE)</f>
        <v>0</v>
      </c>
      <c r="T5157" s="1224">
        <f>VLOOKUP($D5157,'NI-118'!$B$1:$W$2048,13,FALSE)</f>
        <v>0</v>
      </c>
      <c r="U5157" s="1224">
        <f>VLOOKUP($D5157,'NI-118'!$B$1:$W$2048,16,FALSE)</f>
        <v>0</v>
      </c>
      <c r="V5157" s="1224">
        <f>VLOOKUP($D5157,'NI-118'!$B$1:$W$2048,17,FALSE)</f>
        <v>0</v>
      </c>
      <c r="W5157" s="1224">
        <f>VLOOKUP($D5157,'NI-118'!$B$1:$W$2048,18,FALSE)</f>
        <v>0</v>
      </c>
      <c r="X5157" s="1224">
        <f>VLOOKUP($D5157,'NI-118'!$B$1:$W$2048,19,FALSE)</f>
        <v>0</v>
      </c>
    </row>
    <row r="5158" spans="1:24" hidden="1">
      <c r="A5158" s="762"/>
      <c r="B5158" s="762"/>
      <c r="C5158" s="762"/>
      <c r="D5158" s="1222" t="s">
        <v>568</v>
      </c>
      <c r="E5158" s="1223">
        <v>118</v>
      </c>
      <c r="F5158" s="1202"/>
      <c r="G5158" s="1202"/>
      <c r="H5158" s="1205" t="s">
        <v>565</v>
      </c>
      <c r="I5158" s="1202" t="s">
        <v>53</v>
      </c>
      <c r="J5158" s="1202" t="s">
        <v>444</v>
      </c>
      <c r="K5158" s="1202" t="s">
        <v>444</v>
      </c>
      <c r="L5158" s="1202" t="s">
        <v>448</v>
      </c>
      <c r="M5158" s="1202" t="s">
        <v>566</v>
      </c>
      <c r="N5158" s="1203" t="s">
        <v>569</v>
      </c>
      <c r="O5158" s="1203" t="s">
        <v>73</v>
      </c>
      <c r="P5158" s="1203" t="s">
        <v>73</v>
      </c>
      <c r="Q5158" s="1203" t="s">
        <v>73</v>
      </c>
      <c r="R5158" s="1203" t="s">
        <v>73</v>
      </c>
      <c r="S5158" s="1224">
        <f>VLOOKUP($D5158,'NI-118'!$B$1:$W$2048,12,FALSE)</f>
        <v>0</v>
      </c>
      <c r="T5158" s="1224">
        <f>VLOOKUP($D5158,'NI-118'!$B$1:$W$2048,13,FALSE)</f>
        <v>0</v>
      </c>
      <c r="U5158" s="1224">
        <f>VLOOKUP($D5158,'NI-118'!$B$1:$W$2048,16,FALSE)</f>
        <v>0</v>
      </c>
      <c r="V5158" s="1224">
        <f>VLOOKUP($D5158,'NI-118'!$B$1:$W$2048,17,FALSE)</f>
        <v>0</v>
      </c>
      <c r="W5158" s="1224">
        <f>VLOOKUP($D5158,'NI-118'!$B$1:$W$2048,18,FALSE)</f>
        <v>0</v>
      </c>
      <c r="X5158" s="1224">
        <f>VLOOKUP($D5158,'NI-118'!$B$1:$W$2048,19,FALSE)</f>
        <v>0</v>
      </c>
    </row>
    <row r="5159" spans="1:24" hidden="1">
      <c r="A5159" s="762"/>
      <c r="B5159" s="762"/>
      <c r="C5159" s="762"/>
      <c r="D5159" s="1222" t="s">
        <v>570</v>
      </c>
      <c r="E5159" s="1223">
        <v>118</v>
      </c>
      <c r="F5159" s="1202"/>
      <c r="G5159" s="1202"/>
      <c r="H5159" s="1205" t="s">
        <v>565</v>
      </c>
      <c r="I5159" s="1202" t="s">
        <v>53</v>
      </c>
      <c r="J5159" s="1202" t="s">
        <v>444</v>
      </c>
      <c r="K5159" s="1202" t="s">
        <v>444</v>
      </c>
      <c r="L5159" s="1202" t="s">
        <v>448</v>
      </c>
      <c r="M5159" s="1202" t="s">
        <v>566</v>
      </c>
      <c r="N5159" s="1203" t="s">
        <v>571</v>
      </c>
      <c r="O5159" s="1203" t="s">
        <v>73</v>
      </c>
      <c r="P5159" s="1203" t="s">
        <v>73</v>
      </c>
      <c r="Q5159" s="1203" t="s">
        <v>73</v>
      </c>
      <c r="R5159" s="1203" t="s">
        <v>73</v>
      </c>
      <c r="S5159" s="1224">
        <f>VLOOKUP($D5159,'NI-118'!$B$1:$W$2048,12,FALSE)</f>
        <v>0</v>
      </c>
      <c r="T5159" s="1224">
        <f>VLOOKUP($D5159,'NI-118'!$B$1:$W$2048,13,FALSE)</f>
        <v>0</v>
      </c>
      <c r="U5159" s="1224">
        <f>VLOOKUP($D5159,'NI-118'!$B$1:$W$2048,16,FALSE)</f>
        <v>0</v>
      </c>
      <c r="V5159" s="1224">
        <f>VLOOKUP($D5159,'NI-118'!$B$1:$W$2048,17,FALSE)</f>
        <v>0</v>
      </c>
      <c r="W5159" s="1224">
        <f>VLOOKUP($D5159,'NI-118'!$B$1:$W$2048,18,FALSE)</f>
        <v>0</v>
      </c>
      <c r="X5159" s="1224">
        <f>VLOOKUP($D5159,'NI-118'!$B$1:$W$2048,19,FALSE)</f>
        <v>0</v>
      </c>
    </row>
    <row r="5160" spans="1:24" hidden="1">
      <c r="A5160" s="762"/>
      <c r="B5160" s="762"/>
      <c r="C5160" s="762"/>
      <c r="D5160" s="1222" t="s">
        <v>572</v>
      </c>
      <c r="E5160" s="1223">
        <v>118</v>
      </c>
      <c r="F5160" s="1202"/>
      <c r="G5160" s="1202"/>
      <c r="H5160" s="1205" t="s">
        <v>565</v>
      </c>
      <c r="I5160" s="1202" t="s">
        <v>53</v>
      </c>
      <c r="J5160" s="1202" t="s">
        <v>444</v>
      </c>
      <c r="K5160" s="1202" t="s">
        <v>444</v>
      </c>
      <c r="L5160" s="1202" t="s">
        <v>448</v>
      </c>
      <c r="M5160" s="1202" t="s">
        <v>566</v>
      </c>
      <c r="N5160" s="1203" t="s">
        <v>573</v>
      </c>
      <c r="O5160" s="1203" t="s">
        <v>73</v>
      </c>
      <c r="P5160" s="1203" t="s">
        <v>73</v>
      </c>
      <c r="Q5160" s="1203" t="s">
        <v>73</v>
      </c>
      <c r="R5160" s="1203" t="s">
        <v>73</v>
      </c>
      <c r="S5160" s="1224">
        <f>VLOOKUP($D5160,'NI-118'!$B$1:$W$2048,12,FALSE)</f>
        <v>0</v>
      </c>
      <c r="T5160" s="1224">
        <f>VLOOKUP($D5160,'NI-118'!$B$1:$W$2048,13,FALSE)</f>
        <v>0</v>
      </c>
      <c r="U5160" s="1224">
        <f>VLOOKUP($D5160,'NI-118'!$B$1:$W$2048,16,FALSE)</f>
        <v>0</v>
      </c>
      <c r="V5160" s="1224">
        <f>VLOOKUP($D5160,'NI-118'!$B$1:$W$2048,17,FALSE)</f>
        <v>0</v>
      </c>
      <c r="W5160" s="1224">
        <f>VLOOKUP($D5160,'NI-118'!$B$1:$W$2048,18,FALSE)</f>
        <v>0</v>
      </c>
      <c r="X5160" s="1224">
        <f>VLOOKUP($D5160,'NI-118'!$B$1:$W$2048,19,FALSE)</f>
        <v>0</v>
      </c>
    </row>
    <row r="5161" spans="1:24" hidden="1">
      <c r="A5161" s="762"/>
      <c r="B5161" s="762"/>
      <c r="C5161" s="762"/>
      <c r="D5161" s="1222" t="s">
        <v>574</v>
      </c>
      <c r="E5161" s="1223">
        <v>118</v>
      </c>
      <c r="F5161" s="1202"/>
      <c r="G5161" s="1202"/>
      <c r="H5161" s="1205" t="s">
        <v>565</v>
      </c>
      <c r="I5161" s="1202" t="s">
        <v>53</v>
      </c>
      <c r="J5161" s="1202" t="s">
        <v>444</v>
      </c>
      <c r="K5161" s="1202" t="s">
        <v>444</v>
      </c>
      <c r="L5161" s="1202" t="s">
        <v>448</v>
      </c>
      <c r="M5161" s="1202" t="s">
        <v>566</v>
      </c>
      <c r="N5161" s="1203" t="s">
        <v>575</v>
      </c>
      <c r="O5161" s="1203" t="s">
        <v>73</v>
      </c>
      <c r="P5161" s="1203" t="s">
        <v>73</v>
      </c>
      <c r="Q5161" s="1203" t="s">
        <v>73</v>
      </c>
      <c r="R5161" s="1203" t="s">
        <v>73</v>
      </c>
      <c r="S5161" s="1224">
        <f>VLOOKUP($D5161,'NI-118'!$B$1:$W$2048,12,FALSE)</f>
        <v>0</v>
      </c>
      <c r="T5161" s="1224">
        <f>VLOOKUP($D5161,'NI-118'!$B$1:$W$2048,13,FALSE)</f>
        <v>0</v>
      </c>
      <c r="U5161" s="1224">
        <f>VLOOKUP($D5161,'NI-118'!$B$1:$W$2048,16,FALSE)</f>
        <v>0</v>
      </c>
      <c r="V5161" s="1224">
        <f>VLOOKUP($D5161,'NI-118'!$B$1:$W$2048,17,FALSE)</f>
        <v>0</v>
      </c>
      <c r="W5161" s="1224">
        <f>VLOOKUP($D5161,'NI-118'!$B$1:$W$2048,18,FALSE)</f>
        <v>0</v>
      </c>
      <c r="X5161" s="1224">
        <f>VLOOKUP($D5161,'NI-118'!$B$1:$W$2048,19,FALSE)</f>
        <v>0</v>
      </c>
    </row>
    <row r="5162" spans="1:24" hidden="1">
      <c r="A5162" s="762"/>
      <c r="B5162" s="762"/>
      <c r="C5162" s="762"/>
      <c r="D5162" s="1222" t="s">
        <v>576</v>
      </c>
      <c r="E5162" s="1223">
        <v>118</v>
      </c>
      <c r="F5162" s="1202" t="s">
        <v>157</v>
      </c>
      <c r="G5162" s="1202"/>
      <c r="H5162" s="1205" t="s">
        <v>577</v>
      </c>
      <c r="I5162" s="1202" t="s">
        <v>53</v>
      </c>
      <c r="J5162" s="1202" t="s">
        <v>444</v>
      </c>
      <c r="K5162" s="1202" t="s">
        <v>444</v>
      </c>
      <c r="L5162" s="1202" t="s">
        <v>448</v>
      </c>
      <c r="M5162" s="1202" t="s">
        <v>566</v>
      </c>
      <c r="N5162" s="1203" t="s">
        <v>578</v>
      </c>
      <c r="O5162" s="1203" t="s">
        <v>73</v>
      </c>
      <c r="P5162" s="1203" t="s">
        <v>73</v>
      </c>
      <c r="Q5162" s="1203" t="s">
        <v>73</v>
      </c>
      <c r="R5162" s="1203" t="s">
        <v>73</v>
      </c>
      <c r="S5162" s="1224">
        <f>VLOOKUP($D5162,'NI-118'!$B$1:$W$2048,12,FALSE)</f>
        <v>0</v>
      </c>
      <c r="T5162" s="1224">
        <f>VLOOKUP($D5162,'NI-118'!$B$1:$W$2048,13,FALSE)</f>
        <v>0</v>
      </c>
      <c r="U5162" s="1224">
        <f>VLOOKUP($D5162,'NI-118'!$B$1:$W$2048,16,FALSE)</f>
        <v>0</v>
      </c>
      <c r="V5162" s="1224">
        <f>VLOOKUP($D5162,'NI-118'!$B$1:$W$2048,17,FALSE)</f>
        <v>0</v>
      </c>
      <c r="W5162" s="1224">
        <f>VLOOKUP($D5162,'NI-118'!$B$1:$W$2048,18,FALSE)</f>
        <v>0</v>
      </c>
      <c r="X5162" s="1224">
        <f>VLOOKUP($D5162,'NI-118'!$B$1:$W$2048,19,FALSE)</f>
        <v>0</v>
      </c>
    </row>
    <row r="5163" spans="1:24" hidden="1">
      <c r="A5163" s="762"/>
      <c r="B5163" s="762"/>
      <c r="C5163" s="762"/>
      <c r="D5163" s="1222" t="s">
        <v>579</v>
      </c>
      <c r="E5163" s="1223">
        <v>118</v>
      </c>
      <c r="F5163" s="1202"/>
      <c r="G5163" s="1202"/>
      <c r="H5163" s="1205" t="s">
        <v>565</v>
      </c>
      <c r="I5163" s="1202" t="s">
        <v>53</v>
      </c>
      <c r="J5163" s="1202" t="s">
        <v>444</v>
      </c>
      <c r="K5163" s="1202" t="s">
        <v>444</v>
      </c>
      <c r="L5163" s="1202" t="s">
        <v>448</v>
      </c>
      <c r="M5163" s="1202" t="s">
        <v>566</v>
      </c>
      <c r="N5163" s="1203" t="s">
        <v>580</v>
      </c>
      <c r="O5163" s="1203" t="s">
        <v>73</v>
      </c>
      <c r="P5163" s="1203" t="s">
        <v>73</v>
      </c>
      <c r="Q5163" s="1203" t="s">
        <v>73</v>
      </c>
      <c r="R5163" s="1203" t="s">
        <v>73</v>
      </c>
      <c r="S5163" s="1224">
        <f>VLOOKUP($D5163,'NI-118'!$B$1:$W$2048,12,FALSE)</f>
        <v>0</v>
      </c>
      <c r="T5163" s="1224">
        <f>VLOOKUP($D5163,'NI-118'!$B$1:$W$2048,13,FALSE)</f>
        <v>0</v>
      </c>
      <c r="U5163" s="1224">
        <f>VLOOKUP($D5163,'NI-118'!$B$1:$W$2048,16,FALSE)</f>
        <v>0</v>
      </c>
      <c r="V5163" s="1224">
        <f>VLOOKUP($D5163,'NI-118'!$B$1:$W$2048,17,FALSE)</f>
        <v>0</v>
      </c>
      <c r="W5163" s="1224">
        <f>VLOOKUP($D5163,'NI-118'!$B$1:$W$2048,18,FALSE)</f>
        <v>0</v>
      </c>
      <c r="X5163" s="1224">
        <f>VLOOKUP($D5163,'NI-118'!$B$1:$W$2048,19,FALSE)</f>
        <v>0</v>
      </c>
    </row>
    <row r="5164" spans="1:24" ht="27" hidden="1">
      <c r="A5164" s="762"/>
      <c r="B5164" s="762"/>
      <c r="C5164" s="762"/>
      <c r="D5164" s="1222" t="s">
        <v>581</v>
      </c>
      <c r="E5164" s="1223">
        <v>118</v>
      </c>
      <c r="F5164" s="1202" t="s">
        <v>157</v>
      </c>
      <c r="G5164" s="1202"/>
      <c r="H5164" s="1205" t="s">
        <v>577</v>
      </c>
      <c r="I5164" s="1202" t="s">
        <v>53</v>
      </c>
      <c r="J5164" s="1202" t="s">
        <v>444</v>
      </c>
      <c r="K5164" s="1202" t="s">
        <v>444</v>
      </c>
      <c r="L5164" s="1202" t="s">
        <v>448</v>
      </c>
      <c r="M5164" s="1202" t="s">
        <v>566</v>
      </c>
      <c r="N5164" s="1203" t="s">
        <v>582</v>
      </c>
      <c r="O5164" s="1203" t="s">
        <v>73</v>
      </c>
      <c r="P5164" s="1203" t="s">
        <v>73</v>
      </c>
      <c r="Q5164" s="1203" t="s">
        <v>73</v>
      </c>
      <c r="R5164" s="1203" t="s">
        <v>73</v>
      </c>
      <c r="S5164" s="1224">
        <f>VLOOKUP($D5164,'NI-118'!$B$1:$W$2048,12,FALSE)</f>
        <v>0</v>
      </c>
      <c r="T5164" s="1224">
        <f>VLOOKUP($D5164,'NI-118'!$B$1:$W$2048,13,FALSE)</f>
        <v>0</v>
      </c>
      <c r="U5164" s="1224">
        <f>VLOOKUP($D5164,'NI-118'!$B$1:$W$2048,16,FALSE)</f>
        <v>0</v>
      </c>
      <c r="V5164" s="1224">
        <f>VLOOKUP($D5164,'NI-118'!$B$1:$W$2048,17,FALSE)</f>
        <v>0</v>
      </c>
      <c r="W5164" s="1224">
        <f>VLOOKUP($D5164,'NI-118'!$B$1:$W$2048,18,FALSE)</f>
        <v>0</v>
      </c>
      <c r="X5164" s="1224">
        <f>VLOOKUP($D5164,'NI-118'!$B$1:$W$2048,19,FALSE)</f>
        <v>0</v>
      </c>
    </row>
    <row r="5165" spans="1:24" hidden="1">
      <c r="A5165" s="762"/>
      <c r="B5165" s="762"/>
      <c r="C5165" s="762"/>
      <c r="D5165" s="1222" t="s">
        <v>583</v>
      </c>
      <c r="E5165" s="1223">
        <v>118</v>
      </c>
      <c r="F5165" s="1202"/>
      <c r="G5165" s="1202"/>
      <c r="H5165" s="1205" t="s">
        <v>565</v>
      </c>
      <c r="I5165" s="1202" t="s">
        <v>53</v>
      </c>
      <c r="J5165" s="1202" t="s">
        <v>444</v>
      </c>
      <c r="K5165" s="1202" t="s">
        <v>444</v>
      </c>
      <c r="L5165" s="1202" t="s">
        <v>448</v>
      </c>
      <c r="M5165" s="1202" t="s">
        <v>566</v>
      </c>
      <c r="N5165" s="1203" t="s">
        <v>584</v>
      </c>
      <c r="O5165" s="1203" t="s">
        <v>73</v>
      </c>
      <c r="P5165" s="1203" t="s">
        <v>73</v>
      </c>
      <c r="Q5165" s="1203" t="s">
        <v>73</v>
      </c>
      <c r="R5165" s="1203" t="s">
        <v>73</v>
      </c>
      <c r="S5165" s="1224">
        <f>VLOOKUP($D5165,'NI-118'!$B$1:$W$2048,12,FALSE)</f>
        <v>0</v>
      </c>
      <c r="T5165" s="1224">
        <f>VLOOKUP($D5165,'NI-118'!$B$1:$W$2048,13,FALSE)</f>
        <v>0</v>
      </c>
      <c r="U5165" s="1224">
        <f>VLOOKUP($D5165,'NI-118'!$B$1:$W$2048,16,FALSE)</f>
        <v>0</v>
      </c>
      <c r="V5165" s="1224">
        <f>VLOOKUP($D5165,'NI-118'!$B$1:$W$2048,17,FALSE)</f>
        <v>0</v>
      </c>
      <c r="W5165" s="1224">
        <f>VLOOKUP($D5165,'NI-118'!$B$1:$W$2048,18,FALSE)</f>
        <v>0</v>
      </c>
      <c r="X5165" s="1224">
        <f>VLOOKUP($D5165,'NI-118'!$B$1:$W$2048,19,FALSE)</f>
        <v>0</v>
      </c>
    </row>
    <row r="5166" spans="1:24" hidden="1">
      <c r="A5166" s="762"/>
      <c r="B5166" s="762"/>
      <c r="C5166" s="762"/>
      <c r="D5166" s="1222" t="s">
        <v>585</v>
      </c>
      <c r="E5166" s="1223">
        <v>118</v>
      </c>
      <c r="F5166" s="1202"/>
      <c r="G5166" s="1202"/>
      <c r="H5166" s="1205" t="s">
        <v>565</v>
      </c>
      <c r="I5166" s="1202" t="s">
        <v>53</v>
      </c>
      <c r="J5166" s="1202" t="s">
        <v>444</v>
      </c>
      <c r="K5166" s="1202" t="s">
        <v>444</v>
      </c>
      <c r="L5166" s="1202" t="s">
        <v>448</v>
      </c>
      <c r="M5166" s="1202" t="s">
        <v>566</v>
      </c>
      <c r="N5166" s="1203" t="s">
        <v>586</v>
      </c>
      <c r="O5166" s="1203" t="s">
        <v>73</v>
      </c>
      <c r="P5166" s="1203" t="s">
        <v>73</v>
      </c>
      <c r="Q5166" s="1203" t="s">
        <v>73</v>
      </c>
      <c r="R5166" s="1203" t="s">
        <v>73</v>
      </c>
      <c r="S5166" s="1224">
        <f>VLOOKUP($D5166,'NI-118'!$B$1:$W$2048,12,FALSE)</f>
        <v>0</v>
      </c>
      <c r="T5166" s="1224">
        <f>VLOOKUP($D5166,'NI-118'!$B$1:$W$2048,13,FALSE)</f>
        <v>0</v>
      </c>
      <c r="U5166" s="1224">
        <f>VLOOKUP($D5166,'NI-118'!$B$1:$W$2048,16,FALSE)</f>
        <v>0</v>
      </c>
      <c r="V5166" s="1224">
        <f>VLOOKUP($D5166,'NI-118'!$B$1:$W$2048,17,FALSE)</f>
        <v>0</v>
      </c>
      <c r="W5166" s="1224">
        <f>VLOOKUP($D5166,'NI-118'!$B$1:$W$2048,18,FALSE)</f>
        <v>0</v>
      </c>
      <c r="X5166" s="1224">
        <f>VLOOKUP($D5166,'NI-118'!$B$1:$W$2048,19,FALSE)</f>
        <v>0</v>
      </c>
    </row>
    <row r="5167" spans="1:24" hidden="1">
      <c r="A5167" s="762"/>
      <c r="B5167" s="762"/>
      <c r="C5167" s="762"/>
      <c r="D5167" s="1222" t="s">
        <v>587</v>
      </c>
      <c r="E5167" s="1223">
        <v>118</v>
      </c>
      <c r="F5167" s="1202"/>
      <c r="G5167" s="1202"/>
      <c r="H5167" s="1205"/>
      <c r="I5167" s="1202" t="s">
        <v>71</v>
      </c>
      <c r="J5167" s="1202"/>
      <c r="K5167" s="1202"/>
      <c r="L5167" s="1202"/>
      <c r="M5167" s="1202"/>
      <c r="N5167" s="1203" t="s">
        <v>588</v>
      </c>
      <c r="O5167" s="1203" t="s">
        <v>73</v>
      </c>
      <c r="P5167" s="1203" t="s">
        <v>73</v>
      </c>
      <c r="Q5167" s="1203" t="s">
        <v>73</v>
      </c>
      <c r="R5167" s="1203" t="s">
        <v>73</v>
      </c>
      <c r="S5167" s="1224">
        <f>VLOOKUP($D5167,'NI-118'!$B$1:$W$2048,12,FALSE)</f>
        <v>0</v>
      </c>
      <c r="T5167" s="1224">
        <f>VLOOKUP($D5167,'NI-118'!$B$1:$W$2048,13,FALSE)</f>
        <v>0</v>
      </c>
      <c r="U5167" s="1224">
        <f>VLOOKUP($D5167,'NI-118'!$B$1:$W$2048,16,FALSE)</f>
        <v>0</v>
      </c>
      <c r="V5167" s="1224">
        <f>VLOOKUP($D5167,'NI-118'!$B$1:$W$2048,17,FALSE)</f>
        <v>0</v>
      </c>
      <c r="W5167" s="1224">
        <f>VLOOKUP($D5167,'NI-118'!$B$1:$W$2048,18,FALSE)</f>
        <v>0</v>
      </c>
      <c r="X5167" s="1224">
        <f>VLOOKUP($D5167,'NI-118'!$B$1:$W$2048,19,FALSE)</f>
        <v>0</v>
      </c>
    </row>
    <row r="5168" spans="1:24" hidden="1">
      <c r="A5168" s="762"/>
      <c r="B5168" s="762"/>
      <c r="C5168" s="762"/>
      <c r="D5168" s="1222" t="s">
        <v>589</v>
      </c>
      <c r="E5168" s="1223">
        <v>118</v>
      </c>
      <c r="F5168" s="1202"/>
      <c r="G5168" s="1202"/>
      <c r="H5168" s="1205" t="s">
        <v>590</v>
      </c>
      <c r="I5168" s="1202" t="s">
        <v>53</v>
      </c>
      <c r="J5168" s="1202" t="s">
        <v>444</v>
      </c>
      <c r="K5168" s="1202" t="s">
        <v>444</v>
      </c>
      <c r="L5168" s="1202" t="s">
        <v>448</v>
      </c>
      <c r="M5168" s="1202" t="s">
        <v>566</v>
      </c>
      <c r="N5168" s="1203" t="s">
        <v>591</v>
      </c>
      <c r="O5168" s="1203" t="s">
        <v>73</v>
      </c>
      <c r="P5168" s="1203" t="s">
        <v>73</v>
      </c>
      <c r="Q5168" s="1203" t="s">
        <v>73</v>
      </c>
      <c r="R5168" s="1203" t="s">
        <v>73</v>
      </c>
      <c r="S5168" s="1224">
        <f>VLOOKUP($D5168,'NI-118'!$B$1:$W$2048,12,FALSE)</f>
        <v>0</v>
      </c>
      <c r="T5168" s="1224">
        <f>VLOOKUP($D5168,'NI-118'!$B$1:$W$2048,13,FALSE)</f>
        <v>0</v>
      </c>
      <c r="U5168" s="1224">
        <f>VLOOKUP($D5168,'NI-118'!$B$1:$W$2048,16,FALSE)</f>
        <v>0</v>
      </c>
      <c r="V5168" s="1224">
        <f>VLOOKUP($D5168,'NI-118'!$B$1:$W$2048,17,FALSE)</f>
        <v>0</v>
      </c>
      <c r="W5168" s="1224">
        <f>VLOOKUP($D5168,'NI-118'!$B$1:$W$2048,18,FALSE)</f>
        <v>0</v>
      </c>
      <c r="X5168" s="1224">
        <f>VLOOKUP($D5168,'NI-118'!$B$1:$W$2048,19,FALSE)</f>
        <v>0</v>
      </c>
    </row>
    <row r="5169" spans="1:24" hidden="1">
      <c r="A5169" s="762"/>
      <c r="B5169" s="762"/>
      <c r="C5169" s="762"/>
      <c r="D5169" s="1222" t="s">
        <v>592</v>
      </c>
      <c r="E5169" s="1223">
        <v>118</v>
      </c>
      <c r="F5169" s="1202"/>
      <c r="G5169" s="1202"/>
      <c r="H5169" s="1205" t="s">
        <v>590</v>
      </c>
      <c r="I5169" s="1202" t="s">
        <v>53</v>
      </c>
      <c r="J5169" s="1202" t="s">
        <v>444</v>
      </c>
      <c r="K5169" s="1202" t="s">
        <v>444</v>
      </c>
      <c r="L5169" s="1202" t="s">
        <v>448</v>
      </c>
      <c r="M5169" s="1202" t="s">
        <v>566</v>
      </c>
      <c r="N5169" s="1203" t="s">
        <v>593</v>
      </c>
      <c r="O5169" s="1203" t="s">
        <v>73</v>
      </c>
      <c r="P5169" s="1203" t="s">
        <v>73</v>
      </c>
      <c r="Q5169" s="1203" t="s">
        <v>73</v>
      </c>
      <c r="R5169" s="1203" t="s">
        <v>73</v>
      </c>
      <c r="S5169" s="1224">
        <f>VLOOKUP($D5169,'NI-118'!$B$1:$W$2048,12,FALSE)</f>
        <v>0</v>
      </c>
      <c r="T5169" s="1224">
        <f>VLOOKUP($D5169,'NI-118'!$B$1:$W$2048,13,FALSE)</f>
        <v>0</v>
      </c>
      <c r="U5169" s="1224">
        <f>VLOOKUP($D5169,'NI-118'!$B$1:$W$2048,16,FALSE)</f>
        <v>0</v>
      </c>
      <c r="V5169" s="1224">
        <f>VLOOKUP($D5169,'NI-118'!$B$1:$W$2048,17,FALSE)</f>
        <v>0</v>
      </c>
      <c r="W5169" s="1224">
        <f>VLOOKUP($D5169,'NI-118'!$B$1:$W$2048,18,FALSE)</f>
        <v>0</v>
      </c>
      <c r="X5169" s="1224">
        <f>VLOOKUP($D5169,'NI-118'!$B$1:$W$2048,19,FALSE)</f>
        <v>0</v>
      </c>
    </row>
    <row r="5170" spans="1:24" hidden="1">
      <c r="A5170" s="762"/>
      <c r="B5170" s="762"/>
      <c r="C5170" s="762"/>
      <c r="D5170" s="1222" t="s">
        <v>594</v>
      </c>
      <c r="E5170" s="1223">
        <v>118</v>
      </c>
      <c r="F5170" s="1202"/>
      <c r="G5170" s="1202"/>
      <c r="H5170" s="1205" t="s">
        <v>590</v>
      </c>
      <c r="I5170" s="1202" t="s">
        <v>53</v>
      </c>
      <c r="J5170" s="1202" t="s">
        <v>444</v>
      </c>
      <c r="K5170" s="1202" t="s">
        <v>444</v>
      </c>
      <c r="L5170" s="1202" t="s">
        <v>448</v>
      </c>
      <c r="M5170" s="1202" t="s">
        <v>566</v>
      </c>
      <c r="N5170" s="1203" t="s">
        <v>595</v>
      </c>
      <c r="O5170" s="1203" t="s">
        <v>73</v>
      </c>
      <c r="P5170" s="1203" t="s">
        <v>73</v>
      </c>
      <c r="Q5170" s="1203" t="s">
        <v>73</v>
      </c>
      <c r="R5170" s="1203" t="s">
        <v>73</v>
      </c>
      <c r="S5170" s="1224">
        <f>VLOOKUP($D5170,'NI-118'!$B$1:$W$2048,12,FALSE)</f>
        <v>0</v>
      </c>
      <c r="T5170" s="1224">
        <f>VLOOKUP($D5170,'NI-118'!$B$1:$W$2048,13,FALSE)</f>
        <v>0</v>
      </c>
      <c r="U5170" s="1224">
        <f>VLOOKUP($D5170,'NI-118'!$B$1:$W$2048,16,FALSE)</f>
        <v>0</v>
      </c>
      <c r="V5170" s="1224">
        <f>VLOOKUP($D5170,'NI-118'!$B$1:$W$2048,17,FALSE)</f>
        <v>0</v>
      </c>
      <c r="W5170" s="1224">
        <f>VLOOKUP($D5170,'NI-118'!$B$1:$W$2048,18,FALSE)</f>
        <v>0</v>
      </c>
      <c r="X5170" s="1224">
        <f>VLOOKUP($D5170,'NI-118'!$B$1:$W$2048,19,FALSE)</f>
        <v>0</v>
      </c>
    </row>
    <row r="5171" spans="1:24" hidden="1">
      <c r="A5171" s="762"/>
      <c r="B5171" s="762"/>
      <c r="C5171" s="762"/>
      <c r="D5171" s="1222" t="s">
        <v>596</v>
      </c>
      <c r="E5171" s="1223">
        <v>118</v>
      </c>
      <c r="F5171" s="1202" t="s">
        <v>157</v>
      </c>
      <c r="G5171" s="1202"/>
      <c r="H5171" s="1205" t="s">
        <v>577</v>
      </c>
      <c r="I5171" s="1202" t="s">
        <v>53</v>
      </c>
      <c r="J5171" s="1202" t="s">
        <v>444</v>
      </c>
      <c r="K5171" s="1202" t="s">
        <v>444</v>
      </c>
      <c r="L5171" s="1202" t="s">
        <v>448</v>
      </c>
      <c r="M5171" s="1202" t="s">
        <v>566</v>
      </c>
      <c r="N5171" s="1203" t="s">
        <v>597</v>
      </c>
      <c r="O5171" s="1203" t="s">
        <v>73</v>
      </c>
      <c r="P5171" s="1203" t="s">
        <v>73</v>
      </c>
      <c r="Q5171" s="1203" t="s">
        <v>73</v>
      </c>
      <c r="R5171" s="1203" t="s">
        <v>73</v>
      </c>
      <c r="S5171" s="1224">
        <f>VLOOKUP($D5171,'NI-118'!$B$1:$W$2048,12,FALSE)</f>
        <v>0</v>
      </c>
      <c r="T5171" s="1224">
        <f>VLOOKUP($D5171,'NI-118'!$B$1:$W$2048,13,FALSE)</f>
        <v>0</v>
      </c>
      <c r="U5171" s="1224">
        <f>VLOOKUP($D5171,'NI-118'!$B$1:$W$2048,16,FALSE)</f>
        <v>0</v>
      </c>
      <c r="V5171" s="1224">
        <f>VLOOKUP($D5171,'NI-118'!$B$1:$W$2048,17,FALSE)</f>
        <v>0</v>
      </c>
      <c r="W5171" s="1224">
        <f>VLOOKUP($D5171,'NI-118'!$B$1:$W$2048,18,FALSE)</f>
        <v>0</v>
      </c>
      <c r="X5171" s="1224">
        <f>VLOOKUP($D5171,'NI-118'!$B$1:$W$2048,19,FALSE)</f>
        <v>0</v>
      </c>
    </row>
    <row r="5172" spans="1:24" hidden="1">
      <c r="A5172" s="762"/>
      <c r="B5172" s="762"/>
      <c r="C5172" s="762"/>
      <c r="D5172" s="1222" t="s">
        <v>598</v>
      </c>
      <c r="E5172" s="1223">
        <v>118</v>
      </c>
      <c r="F5172" s="1202"/>
      <c r="G5172" s="1202"/>
      <c r="H5172" s="1205" t="s">
        <v>599</v>
      </c>
      <c r="I5172" s="1202" t="s">
        <v>53</v>
      </c>
      <c r="J5172" s="1202" t="s">
        <v>444</v>
      </c>
      <c r="K5172" s="1202" t="s">
        <v>444</v>
      </c>
      <c r="L5172" s="1202" t="s">
        <v>448</v>
      </c>
      <c r="M5172" s="1202" t="s">
        <v>566</v>
      </c>
      <c r="N5172" s="1203" t="s">
        <v>600</v>
      </c>
      <c r="O5172" s="1203" t="s">
        <v>73</v>
      </c>
      <c r="P5172" s="1203" t="s">
        <v>73</v>
      </c>
      <c r="Q5172" s="1203" t="s">
        <v>73</v>
      </c>
      <c r="R5172" s="1203" t="s">
        <v>73</v>
      </c>
      <c r="S5172" s="1224">
        <f>VLOOKUP($D5172,'NI-118'!$B$1:$W$2048,12,FALSE)</f>
        <v>0</v>
      </c>
      <c r="T5172" s="1224">
        <f>VLOOKUP($D5172,'NI-118'!$B$1:$W$2048,13,FALSE)</f>
        <v>0</v>
      </c>
      <c r="U5172" s="1224">
        <f>VLOOKUP($D5172,'NI-118'!$B$1:$W$2048,16,FALSE)</f>
        <v>0</v>
      </c>
      <c r="V5172" s="1224">
        <f>VLOOKUP($D5172,'NI-118'!$B$1:$W$2048,17,FALSE)</f>
        <v>0</v>
      </c>
      <c r="W5172" s="1224">
        <f>VLOOKUP($D5172,'NI-118'!$B$1:$W$2048,18,FALSE)</f>
        <v>0</v>
      </c>
      <c r="X5172" s="1224">
        <f>VLOOKUP($D5172,'NI-118'!$B$1:$W$2048,19,FALSE)</f>
        <v>0</v>
      </c>
    </row>
    <row r="5173" spans="1:24" hidden="1">
      <c r="A5173" s="762"/>
      <c r="B5173" s="762"/>
      <c r="C5173" s="762"/>
      <c r="D5173" s="1222" t="s">
        <v>601</v>
      </c>
      <c r="E5173" s="1223">
        <v>118</v>
      </c>
      <c r="F5173" s="1202"/>
      <c r="G5173" s="1202"/>
      <c r="H5173" s="1205" t="s">
        <v>599</v>
      </c>
      <c r="I5173" s="1202" t="s">
        <v>53</v>
      </c>
      <c r="J5173" s="1202" t="s">
        <v>444</v>
      </c>
      <c r="K5173" s="1202" t="s">
        <v>444</v>
      </c>
      <c r="L5173" s="1202" t="s">
        <v>448</v>
      </c>
      <c r="M5173" s="1202" t="s">
        <v>566</v>
      </c>
      <c r="N5173" s="1203" t="s">
        <v>602</v>
      </c>
      <c r="O5173" s="1203" t="s">
        <v>73</v>
      </c>
      <c r="P5173" s="1203" t="s">
        <v>73</v>
      </c>
      <c r="Q5173" s="1203" t="s">
        <v>73</v>
      </c>
      <c r="R5173" s="1203" t="s">
        <v>73</v>
      </c>
      <c r="S5173" s="1224">
        <f>VLOOKUP($D5173,'NI-118'!$B$1:$W$2048,12,FALSE)</f>
        <v>0</v>
      </c>
      <c r="T5173" s="1224">
        <f>VLOOKUP($D5173,'NI-118'!$B$1:$W$2048,13,FALSE)</f>
        <v>0</v>
      </c>
      <c r="U5173" s="1224">
        <f>VLOOKUP($D5173,'NI-118'!$B$1:$W$2048,16,FALSE)</f>
        <v>0</v>
      </c>
      <c r="V5173" s="1224">
        <f>VLOOKUP($D5173,'NI-118'!$B$1:$W$2048,17,FALSE)</f>
        <v>0</v>
      </c>
      <c r="W5173" s="1224">
        <f>VLOOKUP($D5173,'NI-118'!$B$1:$W$2048,18,FALSE)</f>
        <v>0</v>
      </c>
      <c r="X5173" s="1224">
        <f>VLOOKUP($D5173,'NI-118'!$B$1:$W$2048,19,FALSE)</f>
        <v>0</v>
      </c>
    </row>
    <row r="5174" spans="1:24" hidden="1">
      <c r="A5174" s="762"/>
      <c r="B5174" s="762"/>
      <c r="C5174" s="762"/>
      <c r="D5174" s="1222" t="s">
        <v>603</v>
      </c>
      <c r="E5174" s="1223">
        <v>118</v>
      </c>
      <c r="F5174" s="1202"/>
      <c r="G5174" s="1202"/>
      <c r="H5174" s="1205"/>
      <c r="I5174" s="1202" t="s">
        <v>71</v>
      </c>
      <c r="J5174" s="1202"/>
      <c r="K5174" s="1202"/>
      <c r="L5174" s="1202"/>
      <c r="M5174" s="1202"/>
      <c r="N5174" s="1203" t="s">
        <v>604</v>
      </c>
      <c r="O5174" s="1203" t="s">
        <v>73</v>
      </c>
      <c r="P5174" s="1203" t="s">
        <v>73</v>
      </c>
      <c r="Q5174" s="1203" t="s">
        <v>73</v>
      </c>
      <c r="R5174" s="1203" t="s">
        <v>73</v>
      </c>
      <c r="S5174" s="1224">
        <f>VLOOKUP($D5174,'NI-118'!$B$1:$W$2048,12,FALSE)</f>
        <v>0</v>
      </c>
      <c r="T5174" s="1224">
        <f>VLOOKUP($D5174,'NI-118'!$B$1:$W$2048,13,FALSE)</f>
        <v>0</v>
      </c>
      <c r="U5174" s="1224">
        <f>VLOOKUP($D5174,'NI-118'!$B$1:$W$2048,16,FALSE)</f>
        <v>5</v>
      </c>
      <c r="V5174" s="1224">
        <f>VLOOKUP($D5174,'NI-118'!$B$1:$W$2048,17,FALSE)</f>
        <v>0</v>
      </c>
      <c r="W5174" s="1224">
        <f>VLOOKUP($D5174,'NI-118'!$B$1:$W$2048,18,FALSE)</f>
        <v>0</v>
      </c>
      <c r="X5174" s="1224">
        <f>VLOOKUP($D5174,'NI-118'!$B$1:$W$2048,19,FALSE)</f>
        <v>0</v>
      </c>
    </row>
    <row r="5175" spans="1:24" hidden="1">
      <c r="A5175" s="762"/>
      <c r="B5175" s="762"/>
      <c r="C5175" s="762"/>
      <c r="D5175" s="1222" t="s">
        <v>605</v>
      </c>
      <c r="E5175" s="1223">
        <v>118</v>
      </c>
      <c r="F5175" s="1202"/>
      <c r="G5175" s="1202"/>
      <c r="H5175" s="1205"/>
      <c r="I5175" s="1202" t="s">
        <v>71</v>
      </c>
      <c r="J5175" s="1202"/>
      <c r="K5175" s="1202"/>
      <c r="L5175" s="1202"/>
      <c r="M5175" s="1202"/>
      <c r="N5175" s="1203" t="s">
        <v>606</v>
      </c>
      <c r="O5175" s="1203" t="s">
        <v>73</v>
      </c>
      <c r="P5175" s="1203" t="s">
        <v>73</v>
      </c>
      <c r="Q5175" s="1203" t="s">
        <v>73</v>
      </c>
      <c r="R5175" s="1203" t="s">
        <v>73</v>
      </c>
      <c r="S5175" s="1224">
        <f>VLOOKUP($D5175,'NI-118'!$B$1:$W$2048,12,FALSE)</f>
        <v>0</v>
      </c>
      <c r="T5175" s="1224">
        <f>VLOOKUP($D5175,'NI-118'!$B$1:$W$2048,13,FALSE)</f>
        <v>0</v>
      </c>
      <c r="U5175" s="1224">
        <f>VLOOKUP($D5175,'NI-118'!$B$1:$W$2048,16,FALSE)</f>
        <v>0</v>
      </c>
      <c r="V5175" s="1224">
        <f>VLOOKUP($D5175,'NI-118'!$B$1:$W$2048,17,FALSE)</f>
        <v>0</v>
      </c>
      <c r="W5175" s="1224">
        <f>VLOOKUP($D5175,'NI-118'!$B$1:$W$2048,18,FALSE)</f>
        <v>0</v>
      </c>
      <c r="X5175" s="1224">
        <f>VLOOKUP($D5175,'NI-118'!$B$1:$W$2048,19,FALSE)</f>
        <v>0</v>
      </c>
    </row>
    <row r="5176" spans="1:24" hidden="1">
      <c r="A5176" s="762"/>
      <c r="B5176" s="762"/>
      <c r="C5176" s="762"/>
      <c r="D5176" s="1222" t="s">
        <v>607</v>
      </c>
      <c r="E5176" s="1223">
        <v>118</v>
      </c>
      <c r="F5176" s="1202"/>
      <c r="G5176" s="1202"/>
      <c r="H5176" s="1205" t="s">
        <v>608</v>
      </c>
      <c r="I5176" s="1202" t="s">
        <v>53</v>
      </c>
      <c r="J5176" s="1202" t="s">
        <v>444</v>
      </c>
      <c r="K5176" s="1202" t="s">
        <v>444</v>
      </c>
      <c r="L5176" s="1202" t="s">
        <v>448</v>
      </c>
      <c r="M5176" s="1202" t="s">
        <v>609</v>
      </c>
      <c r="N5176" s="1203" t="s">
        <v>610</v>
      </c>
      <c r="O5176" s="1203" t="s">
        <v>73</v>
      </c>
      <c r="P5176" s="1203" t="s">
        <v>73</v>
      </c>
      <c r="Q5176" s="1203" t="s">
        <v>73</v>
      </c>
      <c r="R5176" s="1203" t="s">
        <v>73</v>
      </c>
      <c r="S5176" s="1224">
        <f>VLOOKUP($D5176,'NI-118'!$B$1:$W$2048,12,FALSE)</f>
        <v>0</v>
      </c>
      <c r="T5176" s="1224">
        <f>VLOOKUP($D5176,'NI-118'!$B$1:$W$2048,13,FALSE)</f>
        <v>0</v>
      </c>
      <c r="U5176" s="1224">
        <f>VLOOKUP($D5176,'NI-118'!$B$1:$W$2048,16,FALSE)</f>
        <v>0</v>
      </c>
      <c r="V5176" s="1224">
        <f>VLOOKUP($D5176,'NI-118'!$B$1:$W$2048,17,FALSE)</f>
        <v>0</v>
      </c>
      <c r="W5176" s="1224">
        <f>VLOOKUP($D5176,'NI-118'!$B$1:$W$2048,18,FALSE)</f>
        <v>0</v>
      </c>
      <c r="X5176" s="1224">
        <f>VLOOKUP($D5176,'NI-118'!$B$1:$W$2048,19,FALSE)</f>
        <v>0</v>
      </c>
    </row>
    <row r="5177" spans="1:24" hidden="1">
      <c r="A5177" s="762"/>
      <c r="B5177" s="762"/>
      <c r="C5177" s="762"/>
      <c r="D5177" s="1222" t="s">
        <v>611</v>
      </c>
      <c r="E5177" s="1223">
        <v>118</v>
      </c>
      <c r="F5177" s="1202"/>
      <c r="G5177" s="1202"/>
      <c r="H5177" s="1205"/>
      <c r="I5177" s="1202" t="s">
        <v>71</v>
      </c>
      <c r="J5177" s="1202"/>
      <c r="K5177" s="1202"/>
      <c r="L5177" s="1202"/>
      <c r="M5177" s="1202"/>
      <c r="N5177" s="1203" t="s">
        <v>612</v>
      </c>
      <c r="O5177" s="1203" t="s">
        <v>73</v>
      </c>
      <c r="P5177" s="1203" t="s">
        <v>73</v>
      </c>
      <c r="Q5177" s="1203" t="s">
        <v>73</v>
      </c>
      <c r="R5177" s="1203" t="s">
        <v>73</v>
      </c>
      <c r="S5177" s="1224">
        <f>VLOOKUP($D5177,'NI-118'!$B$1:$W$2048,12,FALSE)</f>
        <v>0</v>
      </c>
      <c r="T5177" s="1224">
        <f>VLOOKUP($D5177,'NI-118'!$B$1:$W$2048,13,FALSE)</f>
        <v>0</v>
      </c>
      <c r="U5177" s="1224">
        <f>VLOOKUP($D5177,'NI-118'!$B$1:$W$2048,16,FALSE)</f>
        <v>5</v>
      </c>
      <c r="V5177" s="1224">
        <f>VLOOKUP($D5177,'NI-118'!$B$1:$W$2048,17,FALSE)</f>
        <v>0</v>
      </c>
      <c r="W5177" s="1224">
        <f>VLOOKUP($D5177,'NI-118'!$B$1:$W$2048,18,FALSE)</f>
        <v>0</v>
      </c>
      <c r="X5177" s="1224">
        <f>VLOOKUP($D5177,'NI-118'!$B$1:$W$2048,19,FALSE)</f>
        <v>0</v>
      </c>
    </row>
    <row r="5178" spans="1:24" ht="27" hidden="1">
      <c r="A5178" s="762"/>
      <c r="B5178" s="762"/>
      <c r="C5178" s="762"/>
      <c r="D5178" s="1222" t="s">
        <v>613</v>
      </c>
      <c r="E5178" s="1223">
        <v>118</v>
      </c>
      <c r="F5178" s="1202" t="s">
        <v>157</v>
      </c>
      <c r="G5178" s="1202"/>
      <c r="H5178" s="1205" t="s">
        <v>614</v>
      </c>
      <c r="I5178" s="1202" t="s">
        <v>53</v>
      </c>
      <c r="J5178" s="1202" t="s">
        <v>444</v>
      </c>
      <c r="K5178" s="1202" t="s">
        <v>444</v>
      </c>
      <c r="L5178" s="1202" t="s">
        <v>448</v>
      </c>
      <c r="M5178" s="1202" t="s">
        <v>609</v>
      </c>
      <c r="N5178" s="1203" t="s">
        <v>615</v>
      </c>
      <c r="O5178" s="1203" t="s">
        <v>73</v>
      </c>
      <c r="P5178" s="1203" t="s">
        <v>73</v>
      </c>
      <c r="Q5178" s="1203" t="s">
        <v>73</v>
      </c>
      <c r="R5178" s="1203" t="s">
        <v>73</v>
      </c>
      <c r="S5178" s="1224">
        <f>VLOOKUP($D5178,'NI-118'!$B$1:$W$2048,12,FALSE)</f>
        <v>0</v>
      </c>
      <c r="T5178" s="1224">
        <f>VLOOKUP($D5178,'NI-118'!$B$1:$W$2048,13,FALSE)</f>
        <v>0</v>
      </c>
      <c r="U5178" s="1224">
        <f>VLOOKUP($D5178,'NI-118'!$B$1:$W$2048,16,FALSE)</f>
        <v>0</v>
      </c>
      <c r="V5178" s="1224">
        <f>VLOOKUP($D5178,'NI-118'!$B$1:$W$2048,17,FALSE)</f>
        <v>0</v>
      </c>
      <c r="W5178" s="1224">
        <f>VLOOKUP($D5178,'NI-118'!$B$1:$W$2048,18,FALSE)</f>
        <v>0</v>
      </c>
      <c r="X5178" s="1224">
        <f>VLOOKUP($D5178,'NI-118'!$B$1:$W$2048,19,FALSE)</f>
        <v>0</v>
      </c>
    </row>
    <row r="5179" spans="1:24" hidden="1">
      <c r="A5179" s="762"/>
      <c r="B5179" s="762"/>
      <c r="C5179" s="762"/>
      <c r="D5179" s="1222" t="s">
        <v>616</v>
      </c>
      <c r="E5179" s="1223">
        <v>118</v>
      </c>
      <c r="F5179" s="1202"/>
      <c r="G5179" s="1202"/>
      <c r="H5179" s="1205" t="s">
        <v>617</v>
      </c>
      <c r="I5179" s="1202" t="s">
        <v>53</v>
      </c>
      <c r="J5179" s="1202" t="s">
        <v>444</v>
      </c>
      <c r="K5179" s="1202" t="s">
        <v>444</v>
      </c>
      <c r="L5179" s="1202" t="s">
        <v>448</v>
      </c>
      <c r="M5179" s="1202" t="s">
        <v>609</v>
      </c>
      <c r="N5179" s="1203" t="s">
        <v>618</v>
      </c>
      <c r="O5179" s="1203" t="s">
        <v>73</v>
      </c>
      <c r="P5179" s="1203" t="s">
        <v>73</v>
      </c>
      <c r="Q5179" s="1203" t="s">
        <v>73</v>
      </c>
      <c r="R5179" s="1203" t="s">
        <v>73</v>
      </c>
      <c r="S5179" s="1224">
        <f>VLOOKUP($D5179,'NI-118'!$B$1:$W$2048,12,FALSE)</f>
        <v>0</v>
      </c>
      <c r="T5179" s="1224">
        <f>VLOOKUP($D5179,'NI-118'!$B$1:$W$2048,13,FALSE)</f>
        <v>0</v>
      </c>
      <c r="U5179" s="1224">
        <f>VLOOKUP($D5179,'NI-118'!$B$1:$W$2048,16,FALSE)</f>
        <v>0</v>
      </c>
      <c r="V5179" s="1224">
        <f>VLOOKUP($D5179,'NI-118'!$B$1:$W$2048,17,FALSE)</f>
        <v>0</v>
      </c>
      <c r="W5179" s="1224">
        <f>VLOOKUP($D5179,'NI-118'!$B$1:$W$2048,18,FALSE)</f>
        <v>0</v>
      </c>
      <c r="X5179" s="1224">
        <f>VLOOKUP($D5179,'NI-118'!$B$1:$W$2048,19,FALSE)</f>
        <v>0</v>
      </c>
    </row>
    <row r="5180" spans="1:24" hidden="1">
      <c r="A5180" s="762"/>
      <c r="B5180" s="762"/>
      <c r="C5180" s="762"/>
      <c r="D5180" s="1222" t="s">
        <v>619</v>
      </c>
      <c r="E5180" s="1223">
        <v>118</v>
      </c>
      <c r="F5180" s="1202"/>
      <c r="G5180" s="1202"/>
      <c r="H5180" s="1205" t="s">
        <v>620</v>
      </c>
      <c r="I5180" s="1202" t="s">
        <v>53</v>
      </c>
      <c r="J5180" s="1202" t="s">
        <v>444</v>
      </c>
      <c r="K5180" s="1202" t="s">
        <v>444</v>
      </c>
      <c r="L5180" s="1202" t="s">
        <v>448</v>
      </c>
      <c r="M5180" s="1202" t="s">
        <v>609</v>
      </c>
      <c r="N5180" s="1203" t="s">
        <v>621</v>
      </c>
      <c r="O5180" s="1203" t="s">
        <v>73</v>
      </c>
      <c r="P5180" s="1203" t="s">
        <v>73</v>
      </c>
      <c r="Q5180" s="1203" t="s">
        <v>73</v>
      </c>
      <c r="R5180" s="1203" t="s">
        <v>73</v>
      </c>
      <c r="S5180" s="1224">
        <f>VLOOKUP($D5180,'NI-118'!$B$1:$W$2048,12,FALSE)</f>
        <v>0</v>
      </c>
      <c r="T5180" s="1224">
        <f>VLOOKUP($D5180,'NI-118'!$B$1:$W$2048,13,FALSE)</f>
        <v>0</v>
      </c>
      <c r="U5180" s="1224">
        <f>VLOOKUP($D5180,'NI-118'!$B$1:$W$2048,16,FALSE)</f>
        <v>0</v>
      </c>
      <c r="V5180" s="1224">
        <f>VLOOKUP($D5180,'NI-118'!$B$1:$W$2048,17,FALSE)</f>
        <v>0</v>
      </c>
      <c r="W5180" s="1224">
        <f>VLOOKUP($D5180,'NI-118'!$B$1:$W$2048,18,FALSE)</f>
        <v>0</v>
      </c>
      <c r="X5180" s="1224">
        <f>VLOOKUP($D5180,'NI-118'!$B$1:$W$2048,19,FALSE)</f>
        <v>0</v>
      </c>
    </row>
    <row r="5181" spans="1:24" ht="27" hidden="1">
      <c r="A5181" s="762"/>
      <c r="B5181" s="762"/>
      <c r="C5181" s="762"/>
      <c r="D5181" s="1222" t="s">
        <v>622</v>
      </c>
      <c r="E5181" s="1223">
        <v>118</v>
      </c>
      <c r="F5181" s="1202" t="s">
        <v>157</v>
      </c>
      <c r="G5181" s="1202"/>
      <c r="H5181" s="1205" t="s">
        <v>623</v>
      </c>
      <c r="I5181" s="1202" t="s">
        <v>53</v>
      </c>
      <c r="J5181" s="1202" t="s">
        <v>444</v>
      </c>
      <c r="K5181" s="1202" t="s">
        <v>444</v>
      </c>
      <c r="L5181" s="1202" t="s">
        <v>448</v>
      </c>
      <c r="M5181" s="1202" t="s">
        <v>609</v>
      </c>
      <c r="N5181" s="1203" t="s">
        <v>624</v>
      </c>
      <c r="O5181" s="304" t="s">
        <v>73</v>
      </c>
      <c r="P5181" s="304" t="s">
        <v>73</v>
      </c>
      <c r="Q5181" s="304" t="s">
        <v>73</v>
      </c>
      <c r="R5181" s="304" t="s">
        <v>73</v>
      </c>
      <c r="S5181" s="1224">
        <f>VLOOKUP($D5181,'NI-118'!$B$1:$W$2048,12,FALSE)</f>
        <v>0</v>
      </c>
      <c r="T5181" s="1224">
        <f>VLOOKUP($D5181,'NI-118'!$B$1:$W$2048,13,FALSE)</f>
        <v>0</v>
      </c>
      <c r="U5181" s="1224">
        <f>VLOOKUP($D5181,'NI-118'!$B$1:$W$2048,16,FALSE)</f>
        <v>0</v>
      </c>
      <c r="V5181" s="1224">
        <f>VLOOKUP($D5181,'NI-118'!$B$1:$W$2048,17,FALSE)</f>
        <v>0</v>
      </c>
      <c r="W5181" s="1224">
        <f>VLOOKUP($D5181,'NI-118'!$B$1:$W$2048,18,FALSE)</f>
        <v>0</v>
      </c>
      <c r="X5181" s="1224">
        <f>VLOOKUP($D5181,'NI-118'!$B$1:$W$2048,19,FALSE)</f>
        <v>0</v>
      </c>
    </row>
    <row r="5182" spans="1:24" ht="27" hidden="1">
      <c r="A5182" s="762"/>
      <c r="B5182" s="762"/>
      <c r="C5182" s="762"/>
      <c r="D5182" s="1222" t="s">
        <v>625</v>
      </c>
      <c r="E5182" s="1223">
        <v>118</v>
      </c>
      <c r="F5182" s="1202" t="s">
        <v>157</v>
      </c>
      <c r="G5182" s="1202"/>
      <c r="H5182" s="1205" t="s">
        <v>623</v>
      </c>
      <c r="I5182" s="1202" t="s">
        <v>53</v>
      </c>
      <c r="J5182" s="1202" t="s">
        <v>444</v>
      </c>
      <c r="K5182" s="1202" t="s">
        <v>444</v>
      </c>
      <c r="L5182" s="1202" t="s">
        <v>448</v>
      </c>
      <c r="M5182" s="1202" t="s">
        <v>609</v>
      </c>
      <c r="N5182" s="1203" t="s">
        <v>626</v>
      </c>
      <c r="O5182" s="304" t="s">
        <v>73</v>
      </c>
      <c r="P5182" s="304" t="s">
        <v>73</v>
      </c>
      <c r="Q5182" s="304" t="s">
        <v>73</v>
      </c>
      <c r="R5182" s="304" t="s">
        <v>73</v>
      </c>
      <c r="S5182" s="1224">
        <f>VLOOKUP($D5182,'NI-118'!$B$1:$W$2048,12,FALSE)</f>
        <v>0</v>
      </c>
      <c r="T5182" s="1224">
        <f>VLOOKUP($D5182,'NI-118'!$B$1:$W$2048,13,FALSE)</f>
        <v>0</v>
      </c>
      <c r="U5182" s="1224">
        <f>VLOOKUP($D5182,'NI-118'!$B$1:$W$2048,16,FALSE)</f>
        <v>0</v>
      </c>
      <c r="V5182" s="1224">
        <f>VLOOKUP($D5182,'NI-118'!$B$1:$W$2048,17,FALSE)</f>
        <v>0</v>
      </c>
      <c r="W5182" s="1224">
        <f>VLOOKUP($D5182,'NI-118'!$B$1:$W$2048,18,FALSE)</f>
        <v>0</v>
      </c>
      <c r="X5182" s="1224">
        <f>VLOOKUP($D5182,'NI-118'!$B$1:$W$2048,19,FALSE)</f>
        <v>0</v>
      </c>
    </row>
    <row r="5183" spans="1:24" ht="40.5" hidden="1">
      <c r="A5183" s="762"/>
      <c r="B5183" s="762"/>
      <c r="C5183" s="762"/>
      <c r="D5183" s="1222" t="s">
        <v>627</v>
      </c>
      <c r="E5183" s="1223">
        <v>118</v>
      </c>
      <c r="F5183" s="1202"/>
      <c r="G5183" s="1202"/>
      <c r="H5183" s="1205" t="s">
        <v>447</v>
      </c>
      <c r="I5183" s="1202" t="s">
        <v>53</v>
      </c>
      <c r="J5183" s="1202" t="s">
        <v>444</v>
      </c>
      <c r="K5183" s="1202" t="s">
        <v>444</v>
      </c>
      <c r="L5183" s="1202" t="s">
        <v>448</v>
      </c>
      <c r="M5183" s="1202" t="s">
        <v>609</v>
      </c>
      <c r="N5183" s="1203" t="s">
        <v>628</v>
      </c>
      <c r="O5183" s="304" t="s">
        <v>73</v>
      </c>
      <c r="P5183" s="304" t="s">
        <v>73</v>
      </c>
      <c r="Q5183" s="304" t="s">
        <v>73</v>
      </c>
      <c r="R5183" s="304" t="s">
        <v>73</v>
      </c>
      <c r="S5183" s="1224">
        <f>VLOOKUP($D5183,'NI-118'!$B$1:$W$2048,12,FALSE)</f>
        <v>0</v>
      </c>
      <c r="T5183" s="1224">
        <f>VLOOKUP($D5183,'NI-118'!$B$1:$W$2048,13,FALSE)</f>
        <v>0</v>
      </c>
      <c r="U5183" s="1224">
        <f>VLOOKUP($D5183,'NI-118'!$B$1:$W$2048,16,FALSE)</f>
        <v>0</v>
      </c>
      <c r="V5183" s="1224">
        <f>VLOOKUP($D5183,'NI-118'!$B$1:$W$2048,17,FALSE)</f>
        <v>0</v>
      </c>
      <c r="W5183" s="1224">
        <f>VLOOKUP($D5183,'NI-118'!$B$1:$W$2048,18,FALSE)</f>
        <v>0</v>
      </c>
      <c r="X5183" s="1224">
        <f>VLOOKUP($D5183,'NI-118'!$B$1:$W$2048,19,FALSE)</f>
        <v>0</v>
      </c>
    </row>
    <row r="5184" spans="1:24" hidden="1">
      <c r="A5184" s="762"/>
      <c r="B5184" s="762"/>
      <c r="C5184" s="762"/>
      <c r="D5184" s="1222" t="s">
        <v>629</v>
      </c>
      <c r="E5184" s="1223">
        <v>118</v>
      </c>
      <c r="F5184" s="1202"/>
      <c r="G5184" s="1202"/>
      <c r="H5184" s="1205" t="s">
        <v>630</v>
      </c>
      <c r="I5184" s="1202" t="s">
        <v>53</v>
      </c>
      <c r="J5184" s="1202" t="s">
        <v>444</v>
      </c>
      <c r="K5184" s="1202" t="s">
        <v>444</v>
      </c>
      <c r="L5184" s="1202" t="s">
        <v>448</v>
      </c>
      <c r="M5184" s="1202" t="s">
        <v>609</v>
      </c>
      <c r="N5184" s="1203" t="s">
        <v>631</v>
      </c>
      <c r="O5184" s="1203" t="s">
        <v>73</v>
      </c>
      <c r="P5184" s="1203" t="s">
        <v>73</v>
      </c>
      <c r="Q5184" s="1203" t="s">
        <v>73</v>
      </c>
      <c r="R5184" s="1203" t="s">
        <v>73</v>
      </c>
      <c r="S5184" s="1224">
        <f>VLOOKUP($D5184,'NI-118'!$B$1:$W$2048,12,FALSE)</f>
        <v>0</v>
      </c>
      <c r="T5184" s="1224">
        <f>VLOOKUP($D5184,'NI-118'!$B$1:$W$2048,13,FALSE)</f>
        <v>0</v>
      </c>
      <c r="U5184" s="1224">
        <f>VLOOKUP($D5184,'NI-118'!$B$1:$W$2048,16,FALSE)</f>
        <v>0</v>
      </c>
      <c r="V5184" s="1224">
        <f>VLOOKUP($D5184,'NI-118'!$B$1:$W$2048,17,FALSE)</f>
        <v>0</v>
      </c>
      <c r="W5184" s="1224">
        <f>VLOOKUP($D5184,'NI-118'!$B$1:$W$2048,18,FALSE)</f>
        <v>0</v>
      </c>
      <c r="X5184" s="1224">
        <f>VLOOKUP($D5184,'NI-118'!$B$1:$W$2048,19,FALSE)</f>
        <v>0</v>
      </c>
    </row>
    <row r="5185" spans="1:24" ht="27" hidden="1">
      <c r="A5185" s="762"/>
      <c r="B5185" s="762"/>
      <c r="C5185" s="762"/>
      <c r="D5185" s="1222" t="s">
        <v>632</v>
      </c>
      <c r="E5185" s="1223">
        <v>118</v>
      </c>
      <c r="F5185" s="1202"/>
      <c r="G5185" s="1202"/>
      <c r="H5185" s="1205" t="s">
        <v>633</v>
      </c>
      <c r="I5185" s="1202" t="s">
        <v>53</v>
      </c>
      <c r="J5185" s="1202" t="s">
        <v>444</v>
      </c>
      <c r="K5185" s="1202" t="s">
        <v>444</v>
      </c>
      <c r="L5185" s="1202" t="s">
        <v>448</v>
      </c>
      <c r="M5185" s="1202" t="s">
        <v>609</v>
      </c>
      <c r="N5185" s="1203" t="s">
        <v>634</v>
      </c>
      <c r="O5185" s="304" t="s">
        <v>73</v>
      </c>
      <c r="P5185" s="304" t="s">
        <v>73</v>
      </c>
      <c r="Q5185" s="304" t="s">
        <v>73</v>
      </c>
      <c r="R5185" s="304" t="s">
        <v>73</v>
      </c>
      <c r="S5185" s="1224">
        <f>VLOOKUP($D5185,'NI-118'!$B$1:$W$2048,12,FALSE)</f>
        <v>0</v>
      </c>
      <c r="T5185" s="1224">
        <f>VLOOKUP($D5185,'NI-118'!$B$1:$W$2048,13,FALSE)</f>
        <v>0</v>
      </c>
      <c r="U5185" s="1224">
        <f>VLOOKUP($D5185,'NI-118'!$B$1:$W$2048,16,FALSE)</f>
        <v>0</v>
      </c>
      <c r="V5185" s="1224">
        <f>VLOOKUP($D5185,'NI-118'!$B$1:$W$2048,17,FALSE)</f>
        <v>0</v>
      </c>
      <c r="W5185" s="1224">
        <f>VLOOKUP($D5185,'NI-118'!$B$1:$W$2048,18,FALSE)</f>
        <v>0</v>
      </c>
      <c r="X5185" s="1224">
        <f>VLOOKUP($D5185,'NI-118'!$B$1:$W$2048,19,FALSE)</f>
        <v>0</v>
      </c>
    </row>
    <row r="5186" spans="1:24" ht="27" hidden="1">
      <c r="A5186" s="762"/>
      <c r="B5186" s="762"/>
      <c r="C5186" s="762"/>
      <c r="D5186" s="1222" t="s">
        <v>635</v>
      </c>
      <c r="E5186" s="1223">
        <v>118</v>
      </c>
      <c r="F5186" s="1202"/>
      <c r="G5186" s="1202"/>
      <c r="H5186" s="1205" t="s">
        <v>633</v>
      </c>
      <c r="I5186" s="1202" t="s">
        <v>53</v>
      </c>
      <c r="J5186" s="1202" t="s">
        <v>444</v>
      </c>
      <c r="K5186" s="1202" t="s">
        <v>444</v>
      </c>
      <c r="L5186" s="1202" t="s">
        <v>448</v>
      </c>
      <c r="M5186" s="1202" t="s">
        <v>609</v>
      </c>
      <c r="N5186" s="1203" t="s">
        <v>636</v>
      </c>
      <c r="O5186" s="304" t="s">
        <v>73</v>
      </c>
      <c r="P5186" s="304" t="s">
        <v>73</v>
      </c>
      <c r="Q5186" s="304" t="s">
        <v>73</v>
      </c>
      <c r="R5186" s="304" t="s">
        <v>73</v>
      </c>
      <c r="S5186" s="1224">
        <f>VLOOKUP($D5186,'NI-118'!$B$1:$W$2048,12,FALSE)</f>
        <v>0</v>
      </c>
      <c r="T5186" s="1224">
        <f>VLOOKUP($D5186,'NI-118'!$B$1:$W$2048,13,FALSE)</f>
        <v>0</v>
      </c>
      <c r="U5186" s="1224">
        <f>VLOOKUP($D5186,'NI-118'!$B$1:$W$2048,16,FALSE)</f>
        <v>0</v>
      </c>
      <c r="V5186" s="1224">
        <f>VLOOKUP($D5186,'NI-118'!$B$1:$W$2048,17,FALSE)</f>
        <v>0</v>
      </c>
      <c r="W5186" s="1224">
        <f>VLOOKUP($D5186,'NI-118'!$B$1:$W$2048,18,FALSE)</f>
        <v>0</v>
      </c>
      <c r="X5186" s="1224">
        <f>VLOOKUP($D5186,'NI-118'!$B$1:$W$2048,19,FALSE)</f>
        <v>0</v>
      </c>
    </row>
    <row r="5187" spans="1:24" ht="27" hidden="1">
      <c r="A5187" s="762"/>
      <c r="B5187" s="762"/>
      <c r="C5187" s="762"/>
      <c r="D5187" s="1222" t="s">
        <v>637</v>
      </c>
      <c r="E5187" s="1223">
        <v>118</v>
      </c>
      <c r="F5187" s="1202" t="s">
        <v>157</v>
      </c>
      <c r="G5187" s="1202"/>
      <c r="H5187" s="1205" t="s">
        <v>623</v>
      </c>
      <c r="I5187" s="1202" t="s">
        <v>53</v>
      </c>
      <c r="J5187" s="1202" t="s">
        <v>444</v>
      </c>
      <c r="K5187" s="1202" t="s">
        <v>444</v>
      </c>
      <c r="L5187" s="1202" t="s">
        <v>448</v>
      </c>
      <c r="M5187" s="1202" t="s">
        <v>609</v>
      </c>
      <c r="N5187" s="1203" t="s">
        <v>638</v>
      </c>
      <c r="O5187" s="1203" t="s">
        <v>73</v>
      </c>
      <c r="P5187" s="1203" t="s">
        <v>73</v>
      </c>
      <c r="Q5187" s="1203" t="s">
        <v>73</v>
      </c>
      <c r="R5187" s="1203" t="s">
        <v>73</v>
      </c>
      <c r="S5187" s="1224">
        <f>VLOOKUP($D5187,'NI-118'!$B$1:$W$2048,12,FALSE)</f>
        <v>0</v>
      </c>
      <c r="T5187" s="1224">
        <f>VLOOKUP($D5187,'NI-118'!$B$1:$W$2048,13,FALSE)</f>
        <v>0</v>
      </c>
      <c r="U5187" s="1224">
        <f>VLOOKUP($D5187,'NI-118'!$B$1:$W$2048,16,FALSE)</f>
        <v>0</v>
      </c>
      <c r="V5187" s="1224">
        <f>VLOOKUP($D5187,'NI-118'!$B$1:$W$2048,17,FALSE)</f>
        <v>0</v>
      </c>
      <c r="W5187" s="1224">
        <f>VLOOKUP($D5187,'NI-118'!$B$1:$W$2048,18,FALSE)</f>
        <v>0</v>
      </c>
      <c r="X5187" s="1224">
        <f>VLOOKUP($D5187,'NI-118'!$B$1:$W$2048,19,FALSE)</f>
        <v>0</v>
      </c>
    </row>
    <row r="5188" spans="1:24" hidden="1">
      <c r="A5188" s="762"/>
      <c r="B5188" s="762"/>
      <c r="C5188" s="762"/>
      <c r="D5188" s="1222" t="s">
        <v>639</v>
      </c>
      <c r="E5188" s="1223">
        <v>118</v>
      </c>
      <c r="F5188" s="1202"/>
      <c r="G5188" s="1202"/>
      <c r="H5188" s="1205" t="s">
        <v>630</v>
      </c>
      <c r="I5188" s="1202" t="s">
        <v>53</v>
      </c>
      <c r="J5188" s="1202" t="s">
        <v>444</v>
      </c>
      <c r="K5188" s="1202" t="s">
        <v>444</v>
      </c>
      <c r="L5188" s="1202" t="s">
        <v>448</v>
      </c>
      <c r="M5188" s="1202" t="s">
        <v>609</v>
      </c>
      <c r="N5188" s="1203" t="s">
        <v>640</v>
      </c>
      <c r="O5188" s="1203" t="s">
        <v>73</v>
      </c>
      <c r="P5188" s="1203" t="s">
        <v>73</v>
      </c>
      <c r="Q5188" s="1203" t="s">
        <v>73</v>
      </c>
      <c r="R5188" s="1203" t="s">
        <v>73</v>
      </c>
      <c r="S5188" s="1224">
        <f>VLOOKUP($D5188,'NI-118'!$B$1:$W$2048,12,FALSE)</f>
        <v>0</v>
      </c>
      <c r="T5188" s="1224">
        <f>VLOOKUP($D5188,'NI-118'!$B$1:$W$2048,13,FALSE)</f>
        <v>0</v>
      </c>
      <c r="U5188" s="1224">
        <f>VLOOKUP($D5188,'NI-118'!$B$1:$W$2048,16,FALSE)</f>
        <v>0</v>
      </c>
      <c r="V5188" s="1224">
        <f>VLOOKUP($D5188,'NI-118'!$B$1:$W$2048,17,FALSE)</f>
        <v>0</v>
      </c>
      <c r="W5188" s="1224">
        <f>VLOOKUP($D5188,'NI-118'!$B$1:$W$2048,18,FALSE)</f>
        <v>0</v>
      </c>
      <c r="X5188" s="1224">
        <f>VLOOKUP($D5188,'NI-118'!$B$1:$W$2048,19,FALSE)</f>
        <v>0</v>
      </c>
    </row>
    <row r="5189" spans="1:24" hidden="1">
      <c r="A5189" s="762"/>
      <c r="B5189" s="762"/>
      <c r="C5189" s="762"/>
      <c r="D5189" s="1222" t="s">
        <v>641</v>
      </c>
      <c r="E5189" s="1223">
        <v>118</v>
      </c>
      <c r="F5189" s="1202"/>
      <c r="G5189" s="1202"/>
      <c r="H5189" s="1205" t="s">
        <v>642</v>
      </c>
      <c r="I5189" s="1202" t="s">
        <v>53</v>
      </c>
      <c r="J5189" s="1202" t="s">
        <v>444</v>
      </c>
      <c r="K5189" s="1202" t="s">
        <v>444</v>
      </c>
      <c r="L5189" s="1202" t="s">
        <v>448</v>
      </c>
      <c r="M5189" s="1202" t="s">
        <v>290</v>
      </c>
      <c r="N5189" s="1203" t="s">
        <v>643</v>
      </c>
      <c r="O5189" s="1203" t="s">
        <v>73</v>
      </c>
      <c r="P5189" s="1203" t="s">
        <v>73</v>
      </c>
      <c r="Q5189" s="1203" t="s">
        <v>73</v>
      </c>
      <c r="R5189" s="1203" t="s">
        <v>73</v>
      </c>
      <c r="S5189" s="1224">
        <f>VLOOKUP($D5189,'NI-118'!$B$1:$W$2048,12,FALSE)</f>
        <v>0</v>
      </c>
      <c r="T5189" s="1224">
        <f>VLOOKUP($D5189,'NI-118'!$B$1:$W$2048,13,FALSE)</f>
        <v>0</v>
      </c>
      <c r="U5189" s="1224">
        <f>VLOOKUP($D5189,'NI-118'!$B$1:$W$2048,16,FALSE)</f>
        <v>0</v>
      </c>
      <c r="V5189" s="1224">
        <f>VLOOKUP($D5189,'NI-118'!$B$1:$W$2048,17,FALSE)</f>
        <v>0</v>
      </c>
      <c r="W5189" s="1224">
        <f>VLOOKUP($D5189,'NI-118'!$B$1:$W$2048,18,FALSE)</f>
        <v>0</v>
      </c>
      <c r="X5189" s="1224">
        <f>VLOOKUP($D5189,'NI-118'!$B$1:$W$2048,19,FALSE)</f>
        <v>0</v>
      </c>
    </row>
    <row r="5190" spans="1:24" hidden="1">
      <c r="A5190" s="762"/>
      <c r="B5190" s="762"/>
      <c r="C5190" s="762"/>
      <c r="D5190" s="1222" t="s">
        <v>644</v>
      </c>
      <c r="E5190" s="1223">
        <v>118</v>
      </c>
      <c r="F5190" s="1202"/>
      <c r="G5190" s="1202"/>
      <c r="H5190" s="1205" t="s">
        <v>633</v>
      </c>
      <c r="I5190" s="1202" t="s">
        <v>53</v>
      </c>
      <c r="J5190" s="1202" t="s">
        <v>444</v>
      </c>
      <c r="K5190" s="1202" t="s">
        <v>444</v>
      </c>
      <c r="L5190" s="1202" t="s">
        <v>448</v>
      </c>
      <c r="M5190" s="1202" t="s">
        <v>609</v>
      </c>
      <c r="N5190" s="1203" t="s">
        <v>645</v>
      </c>
      <c r="O5190" s="1203" t="s">
        <v>73</v>
      </c>
      <c r="P5190" s="1203" t="s">
        <v>73</v>
      </c>
      <c r="Q5190" s="1203" t="s">
        <v>73</v>
      </c>
      <c r="R5190" s="1203" t="s">
        <v>73</v>
      </c>
      <c r="S5190" s="1224">
        <f>VLOOKUP($D5190,'NI-118'!$B$1:$W$2048,12,FALSE)</f>
        <v>0</v>
      </c>
      <c r="T5190" s="1224">
        <f>VLOOKUP($D5190,'NI-118'!$B$1:$W$2048,13,FALSE)</f>
        <v>0</v>
      </c>
      <c r="U5190" s="1224">
        <f>VLOOKUP($D5190,'NI-118'!$B$1:$W$2048,16,FALSE)</f>
        <v>0</v>
      </c>
      <c r="V5190" s="1224">
        <f>VLOOKUP($D5190,'NI-118'!$B$1:$W$2048,17,FALSE)</f>
        <v>0</v>
      </c>
      <c r="W5190" s="1224">
        <f>VLOOKUP($D5190,'NI-118'!$B$1:$W$2048,18,FALSE)</f>
        <v>0</v>
      </c>
      <c r="X5190" s="1224">
        <f>VLOOKUP($D5190,'NI-118'!$B$1:$W$2048,19,FALSE)</f>
        <v>0</v>
      </c>
    </row>
    <row r="5191" spans="1:24" hidden="1">
      <c r="A5191" s="762"/>
      <c r="B5191" s="762"/>
      <c r="C5191" s="762"/>
      <c r="D5191" s="1222" t="s">
        <v>646</v>
      </c>
      <c r="E5191" s="1223">
        <v>118</v>
      </c>
      <c r="F5191" s="1202"/>
      <c r="G5191" s="1202"/>
      <c r="H5191" s="1205" t="s">
        <v>633</v>
      </c>
      <c r="I5191" s="1202" t="s">
        <v>53</v>
      </c>
      <c r="J5191" s="1202" t="s">
        <v>444</v>
      </c>
      <c r="K5191" s="1202" t="s">
        <v>444</v>
      </c>
      <c r="L5191" s="1202" t="s">
        <v>448</v>
      </c>
      <c r="M5191" s="1202" t="s">
        <v>609</v>
      </c>
      <c r="N5191" s="1203" t="s">
        <v>647</v>
      </c>
      <c r="O5191" s="1203" t="s">
        <v>73</v>
      </c>
      <c r="P5191" s="1203" t="s">
        <v>73</v>
      </c>
      <c r="Q5191" s="1203" t="s">
        <v>73</v>
      </c>
      <c r="R5191" s="1203" t="s">
        <v>73</v>
      </c>
      <c r="S5191" s="1224">
        <f>VLOOKUP($D5191,'NI-118'!$B$1:$W$2048,12,FALSE)</f>
        <v>0</v>
      </c>
      <c r="T5191" s="1224">
        <f>VLOOKUP($D5191,'NI-118'!$B$1:$W$2048,13,FALSE)</f>
        <v>0</v>
      </c>
      <c r="U5191" s="1224">
        <f>VLOOKUP($D5191,'NI-118'!$B$1:$W$2048,16,FALSE)</f>
        <v>0</v>
      </c>
      <c r="V5191" s="1224">
        <f>VLOOKUP($D5191,'NI-118'!$B$1:$W$2048,17,FALSE)</f>
        <v>0</v>
      </c>
      <c r="W5191" s="1224">
        <f>VLOOKUP($D5191,'NI-118'!$B$1:$W$2048,18,FALSE)</f>
        <v>0</v>
      </c>
      <c r="X5191" s="1224">
        <f>VLOOKUP($D5191,'NI-118'!$B$1:$W$2048,19,FALSE)</f>
        <v>0</v>
      </c>
    </row>
    <row r="5192" spans="1:24" ht="27" hidden="1">
      <c r="A5192" s="762"/>
      <c r="B5192" s="762"/>
      <c r="C5192" s="762"/>
      <c r="D5192" s="1222" t="s">
        <v>648</v>
      </c>
      <c r="E5192" s="1223">
        <v>118</v>
      </c>
      <c r="F5192" s="1202" t="s">
        <v>157</v>
      </c>
      <c r="G5192" s="1202"/>
      <c r="H5192" s="1205" t="s">
        <v>623</v>
      </c>
      <c r="I5192" s="1202" t="s">
        <v>53</v>
      </c>
      <c r="J5192" s="1202" t="s">
        <v>444</v>
      </c>
      <c r="K5192" s="1202" t="s">
        <v>444</v>
      </c>
      <c r="L5192" s="1202" t="s">
        <v>448</v>
      </c>
      <c r="M5192" s="1202" t="s">
        <v>609</v>
      </c>
      <c r="N5192" s="1203" t="s">
        <v>649</v>
      </c>
      <c r="O5192" s="1203" t="s">
        <v>73</v>
      </c>
      <c r="P5192" s="1203" t="s">
        <v>73</v>
      </c>
      <c r="Q5192" s="1203" t="s">
        <v>73</v>
      </c>
      <c r="R5192" s="1203" t="s">
        <v>73</v>
      </c>
      <c r="S5192" s="1224">
        <f>VLOOKUP($D5192,'NI-118'!$B$1:$W$2048,12,FALSE)</f>
        <v>0</v>
      </c>
      <c r="T5192" s="1224">
        <f>VLOOKUP($D5192,'NI-118'!$B$1:$W$2048,13,FALSE)</f>
        <v>0</v>
      </c>
      <c r="U5192" s="1224">
        <f>VLOOKUP($D5192,'NI-118'!$B$1:$W$2048,16,FALSE)</f>
        <v>0</v>
      </c>
      <c r="V5192" s="1224">
        <f>VLOOKUP($D5192,'NI-118'!$B$1:$W$2048,17,FALSE)</f>
        <v>0</v>
      </c>
      <c r="W5192" s="1224">
        <f>VLOOKUP($D5192,'NI-118'!$B$1:$W$2048,18,FALSE)</f>
        <v>0</v>
      </c>
      <c r="X5192" s="1224">
        <f>VLOOKUP($D5192,'NI-118'!$B$1:$W$2048,19,FALSE)</f>
        <v>0</v>
      </c>
    </row>
    <row r="5193" spans="1:24" hidden="1">
      <c r="A5193" s="762"/>
      <c r="B5193" s="762"/>
      <c r="C5193" s="762"/>
      <c r="D5193" s="1222" t="s">
        <v>650</v>
      </c>
      <c r="E5193" s="1223">
        <v>118</v>
      </c>
      <c r="F5193" s="1202"/>
      <c r="G5193" s="1202"/>
      <c r="H5193" s="1205" t="s">
        <v>630</v>
      </c>
      <c r="I5193" s="1202" t="s">
        <v>53</v>
      </c>
      <c r="J5193" s="1202" t="s">
        <v>444</v>
      </c>
      <c r="K5193" s="1202" t="s">
        <v>444</v>
      </c>
      <c r="L5193" s="1202" t="s">
        <v>448</v>
      </c>
      <c r="M5193" s="1202" t="s">
        <v>609</v>
      </c>
      <c r="N5193" s="1203" t="s">
        <v>651</v>
      </c>
      <c r="O5193" s="1203" t="s">
        <v>73</v>
      </c>
      <c r="P5193" s="1203" t="s">
        <v>73</v>
      </c>
      <c r="Q5193" s="1203" t="s">
        <v>73</v>
      </c>
      <c r="R5193" s="1203" t="s">
        <v>73</v>
      </c>
      <c r="S5193" s="1224">
        <f>VLOOKUP($D5193,'NI-118'!$B$1:$W$2048,12,FALSE)</f>
        <v>0</v>
      </c>
      <c r="T5193" s="1224">
        <f>VLOOKUP($D5193,'NI-118'!$B$1:$W$2048,13,FALSE)</f>
        <v>0</v>
      </c>
      <c r="U5193" s="1224">
        <f>VLOOKUP($D5193,'NI-118'!$B$1:$W$2048,16,FALSE)</f>
        <v>0</v>
      </c>
      <c r="V5193" s="1224">
        <f>VLOOKUP($D5193,'NI-118'!$B$1:$W$2048,17,FALSE)</f>
        <v>0</v>
      </c>
      <c r="W5193" s="1224">
        <f>VLOOKUP($D5193,'NI-118'!$B$1:$W$2048,18,FALSE)</f>
        <v>0</v>
      </c>
      <c r="X5193" s="1224">
        <f>VLOOKUP($D5193,'NI-118'!$B$1:$W$2048,19,FALSE)</f>
        <v>0</v>
      </c>
    </row>
    <row r="5194" spans="1:24" hidden="1">
      <c r="A5194" s="762"/>
      <c r="B5194" s="762"/>
      <c r="C5194" s="762"/>
      <c r="D5194" s="1222" t="s">
        <v>652</v>
      </c>
      <c r="E5194" s="1223">
        <v>118</v>
      </c>
      <c r="F5194" s="1202"/>
      <c r="G5194" s="1202"/>
      <c r="H5194" s="1205" t="s">
        <v>633</v>
      </c>
      <c r="I5194" s="1202" t="s">
        <v>53</v>
      </c>
      <c r="J5194" s="1202" t="s">
        <v>444</v>
      </c>
      <c r="K5194" s="1202" t="s">
        <v>444</v>
      </c>
      <c r="L5194" s="1202" t="s">
        <v>448</v>
      </c>
      <c r="M5194" s="1202" t="s">
        <v>609</v>
      </c>
      <c r="N5194" s="1203" t="s">
        <v>653</v>
      </c>
      <c r="O5194" s="1203" t="s">
        <v>73</v>
      </c>
      <c r="P5194" s="1203" t="s">
        <v>73</v>
      </c>
      <c r="Q5194" s="1203" t="s">
        <v>73</v>
      </c>
      <c r="R5194" s="1203" t="s">
        <v>73</v>
      </c>
      <c r="S5194" s="1224">
        <f>VLOOKUP($D5194,'NI-118'!$B$1:$W$2048,12,FALSE)</f>
        <v>0</v>
      </c>
      <c r="T5194" s="1224">
        <f>VLOOKUP($D5194,'NI-118'!$B$1:$W$2048,13,FALSE)</f>
        <v>0</v>
      </c>
      <c r="U5194" s="1224">
        <f>VLOOKUP($D5194,'NI-118'!$B$1:$W$2048,16,FALSE)</f>
        <v>0</v>
      </c>
      <c r="V5194" s="1224">
        <f>VLOOKUP($D5194,'NI-118'!$B$1:$W$2048,17,FALSE)</f>
        <v>0</v>
      </c>
      <c r="W5194" s="1224">
        <f>VLOOKUP($D5194,'NI-118'!$B$1:$W$2048,18,FALSE)</f>
        <v>0</v>
      </c>
      <c r="X5194" s="1224">
        <f>VLOOKUP($D5194,'NI-118'!$B$1:$W$2048,19,FALSE)</f>
        <v>0</v>
      </c>
    </row>
    <row r="5195" spans="1:24" ht="27" hidden="1">
      <c r="A5195" s="762"/>
      <c r="B5195" s="762"/>
      <c r="C5195" s="762"/>
      <c r="D5195" s="1222" t="s">
        <v>654</v>
      </c>
      <c r="E5195" s="1223">
        <v>118</v>
      </c>
      <c r="F5195" s="1202" t="s">
        <v>157</v>
      </c>
      <c r="G5195" s="1202"/>
      <c r="H5195" s="1205" t="s">
        <v>577</v>
      </c>
      <c r="I5195" s="1202" t="s">
        <v>53</v>
      </c>
      <c r="J5195" s="1202" t="s">
        <v>444</v>
      </c>
      <c r="K5195" s="1202" t="s">
        <v>444</v>
      </c>
      <c r="L5195" s="1202" t="s">
        <v>448</v>
      </c>
      <c r="M5195" s="1202" t="s">
        <v>609</v>
      </c>
      <c r="N5195" s="1203" t="s">
        <v>655</v>
      </c>
      <c r="O5195" s="1203" t="s">
        <v>73</v>
      </c>
      <c r="P5195" s="1203" t="s">
        <v>73</v>
      </c>
      <c r="Q5195" s="1203" t="s">
        <v>73</v>
      </c>
      <c r="R5195" s="1203" t="s">
        <v>73</v>
      </c>
      <c r="S5195" s="1224">
        <f>VLOOKUP($D5195,'NI-118'!$B$1:$W$2048,12,FALSE)</f>
        <v>0</v>
      </c>
      <c r="T5195" s="1224">
        <f>VLOOKUP($D5195,'NI-118'!$B$1:$W$2048,13,FALSE)</f>
        <v>0</v>
      </c>
      <c r="U5195" s="1224">
        <f>VLOOKUP($D5195,'NI-118'!$B$1:$W$2048,16,FALSE)</f>
        <v>0</v>
      </c>
      <c r="V5195" s="1224">
        <f>VLOOKUP($D5195,'NI-118'!$B$1:$W$2048,17,FALSE)</f>
        <v>0</v>
      </c>
      <c r="W5195" s="1224">
        <f>VLOOKUP($D5195,'NI-118'!$B$1:$W$2048,18,FALSE)</f>
        <v>0</v>
      </c>
      <c r="X5195" s="1224">
        <f>VLOOKUP($D5195,'NI-118'!$B$1:$W$2048,19,FALSE)</f>
        <v>0</v>
      </c>
    </row>
    <row r="5196" spans="1:24" ht="27" hidden="1">
      <c r="A5196" s="762"/>
      <c r="B5196" s="762"/>
      <c r="C5196" s="762"/>
      <c r="D5196" s="1222" t="s">
        <v>656</v>
      </c>
      <c r="E5196" s="1223">
        <v>118</v>
      </c>
      <c r="F5196" s="1202"/>
      <c r="G5196" s="1202"/>
      <c r="H5196" s="1205" t="s">
        <v>657</v>
      </c>
      <c r="I5196" s="1202" t="s">
        <v>53</v>
      </c>
      <c r="J5196" s="1202" t="s">
        <v>444</v>
      </c>
      <c r="K5196" s="1202" t="s">
        <v>444</v>
      </c>
      <c r="L5196" s="1202" t="s">
        <v>448</v>
      </c>
      <c r="M5196" s="1202" t="s">
        <v>609</v>
      </c>
      <c r="N5196" s="1203" t="s">
        <v>658</v>
      </c>
      <c r="O5196" s="1203" t="s">
        <v>73</v>
      </c>
      <c r="P5196" s="1203" t="s">
        <v>73</v>
      </c>
      <c r="Q5196" s="1203" t="s">
        <v>73</v>
      </c>
      <c r="R5196" s="1203" t="s">
        <v>73</v>
      </c>
      <c r="S5196" s="1224">
        <f>VLOOKUP($D5196,'NI-118'!$B$1:$W$2048,12,FALSE)</f>
        <v>0</v>
      </c>
      <c r="T5196" s="1224">
        <f>VLOOKUP($D5196,'NI-118'!$B$1:$W$2048,13,FALSE)</f>
        <v>0</v>
      </c>
      <c r="U5196" s="1224">
        <f>VLOOKUP($D5196,'NI-118'!$B$1:$W$2048,16,FALSE)</f>
        <v>0</v>
      </c>
      <c r="V5196" s="1224">
        <f>VLOOKUP($D5196,'NI-118'!$B$1:$W$2048,17,FALSE)</f>
        <v>0</v>
      </c>
      <c r="W5196" s="1224">
        <f>VLOOKUP($D5196,'NI-118'!$B$1:$W$2048,18,FALSE)</f>
        <v>0</v>
      </c>
      <c r="X5196" s="1224">
        <f>VLOOKUP($D5196,'NI-118'!$B$1:$W$2048,19,FALSE)</f>
        <v>0</v>
      </c>
    </row>
    <row r="5197" spans="1:24" ht="27" hidden="1">
      <c r="A5197" s="762"/>
      <c r="B5197" s="762"/>
      <c r="C5197" s="762"/>
      <c r="D5197" s="1222" t="s">
        <v>659</v>
      </c>
      <c r="E5197" s="1223">
        <v>118</v>
      </c>
      <c r="F5197" s="1202"/>
      <c r="G5197" s="1202"/>
      <c r="H5197" s="1205" t="s">
        <v>660</v>
      </c>
      <c r="I5197" s="1202" t="s">
        <v>53</v>
      </c>
      <c r="J5197" s="1202" t="s">
        <v>444</v>
      </c>
      <c r="K5197" s="1202" t="s">
        <v>444</v>
      </c>
      <c r="L5197" s="1202" t="s">
        <v>448</v>
      </c>
      <c r="M5197" s="1202" t="s">
        <v>609</v>
      </c>
      <c r="N5197" s="1203" t="s">
        <v>661</v>
      </c>
      <c r="O5197" s="1203" t="s">
        <v>73</v>
      </c>
      <c r="P5197" s="1203" t="s">
        <v>73</v>
      </c>
      <c r="Q5197" s="1203" t="s">
        <v>73</v>
      </c>
      <c r="R5197" s="1203" t="s">
        <v>73</v>
      </c>
      <c r="S5197" s="1224">
        <f>VLOOKUP($D5197,'NI-118'!$B$1:$W$2048,12,FALSE)</f>
        <v>0</v>
      </c>
      <c r="T5197" s="1224">
        <f>VLOOKUP($D5197,'NI-118'!$B$1:$W$2048,13,FALSE)</f>
        <v>0</v>
      </c>
      <c r="U5197" s="1224">
        <f>VLOOKUP($D5197,'NI-118'!$B$1:$W$2048,16,FALSE)</f>
        <v>0</v>
      </c>
      <c r="V5197" s="1224">
        <f>VLOOKUP($D5197,'NI-118'!$B$1:$W$2048,17,FALSE)</f>
        <v>0</v>
      </c>
      <c r="W5197" s="1224">
        <f>VLOOKUP($D5197,'NI-118'!$B$1:$W$2048,18,FALSE)</f>
        <v>0</v>
      </c>
      <c r="X5197" s="1224">
        <f>VLOOKUP($D5197,'NI-118'!$B$1:$W$2048,19,FALSE)</f>
        <v>0</v>
      </c>
    </row>
    <row r="5198" spans="1:24" hidden="1">
      <c r="A5198" s="762"/>
      <c r="B5198" s="762"/>
      <c r="C5198" s="762"/>
      <c r="D5198" s="1222" t="s">
        <v>662</v>
      </c>
      <c r="E5198" s="1223">
        <v>118</v>
      </c>
      <c r="F5198" s="1202"/>
      <c r="G5198" s="1202"/>
      <c r="H5198" s="1205" t="s">
        <v>663</v>
      </c>
      <c r="I5198" s="1202" t="s">
        <v>53</v>
      </c>
      <c r="J5198" s="1202" t="s">
        <v>444</v>
      </c>
      <c r="K5198" s="1202" t="s">
        <v>444</v>
      </c>
      <c r="L5198" s="1202" t="s">
        <v>448</v>
      </c>
      <c r="M5198" s="1202" t="s">
        <v>290</v>
      </c>
      <c r="N5198" s="1203" t="s">
        <v>664</v>
      </c>
      <c r="O5198" s="1203" t="s">
        <v>73</v>
      </c>
      <c r="P5198" s="1203" t="s">
        <v>73</v>
      </c>
      <c r="Q5198" s="1203" t="s">
        <v>73</v>
      </c>
      <c r="R5198" s="1203" t="s">
        <v>73</v>
      </c>
      <c r="S5198" s="1224">
        <f>VLOOKUP($D5198,'NI-118'!$B$1:$W$2048,12,FALSE)</f>
        <v>0</v>
      </c>
      <c r="T5198" s="1224">
        <f>VLOOKUP($D5198,'NI-118'!$B$1:$W$2048,13,FALSE)</f>
        <v>0</v>
      </c>
      <c r="U5198" s="1224">
        <f>VLOOKUP($D5198,'NI-118'!$B$1:$W$2048,16,FALSE)</f>
        <v>0</v>
      </c>
      <c r="V5198" s="1224">
        <f>VLOOKUP($D5198,'NI-118'!$B$1:$W$2048,17,FALSE)</f>
        <v>0</v>
      </c>
      <c r="W5198" s="1224">
        <f>VLOOKUP($D5198,'NI-118'!$B$1:$W$2048,18,FALSE)</f>
        <v>0</v>
      </c>
      <c r="X5198" s="1224">
        <f>VLOOKUP($D5198,'NI-118'!$B$1:$W$2048,19,FALSE)</f>
        <v>0</v>
      </c>
    </row>
    <row r="5199" spans="1:24" hidden="1">
      <c r="A5199" s="762"/>
      <c r="B5199" s="762"/>
      <c r="C5199" s="762"/>
      <c r="D5199" s="1222" t="s">
        <v>665</v>
      </c>
      <c r="E5199" s="1223">
        <v>118</v>
      </c>
      <c r="F5199" s="1202"/>
      <c r="G5199" s="1202"/>
      <c r="H5199" s="1205" t="s">
        <v>633</v>
      </c>
      <c r="I5199" s="1202" t="s">
        <v>53</v>
      </c>
      <c r="J5199" s="1202" t="s">
        <v>444</v>
      </c>
      <c r="K5199" s="1202" t="s">
        <v>444</v>
      </c>
      <c r="L5199" s="1202" t="s">
        <v>448</v>
      </c>
      <c r="M5199" s="1202" t="s">
        <v>609</v>
      </c>
      <c r="N5199" s="1203" t="s">
        <v>666</v>
      </c>
      <c r="O5199" s="1203" t="s">
        <v>73</v>
      </c>
      <c r="P5199" s="1203" t="s">
        <v>73</v>
      </c>
      <c r="Q5199" s="1203" t="s">
        <v>73</v>
      </c>
      <c r="R5199" s="1203" t="s">
        <v>73</v>
      </c>
      <c r="S5199" s="1224">
        <f>VLOOKUP($D5199,'NI-118'!$B$1:$W$2048,12,FALSE)</f>
        <v>0</v>
      </c>
      <c r="T5199" s="1224">
        <f>VLOOKUP($D5199,'NI-118'!$B$1:$W$2048,13,FALSE)</f>
        <v>0</v>
      </c>
      <c r="U5199" s="1224">
        <f>VLOOKUP($D5199,'NI-118'!$B$1:$W$2048,16,FALSE)</f>
        <v>0</v>
      </c>
      <c r="V5199" s="1224">
        <f>VLOOKUP($D5199,'NI-118'!$B$1:$W$2048,17,FALSE)</f>
        <v>0</v>
      </c>
      <c r="W5199" s="1224">
        <f>VLOOKUP($D5199,'NI-118'!$B$1:$W$2048,18,FALSE)</f>
        <v>0</v>
      </c>
      <c r="X5199" s="1224">
        <f>VLOOKUP($D5199,'NI-118'!$B$1:$W$2048,19,FALSE)</f>
        <v>0</v>
      </c>
    </row>
    <row r="5200" spans="1:24" ht="27" hidden="1">
      <c r="A5200" s="762"/>
      <c r="B5200" s="762"/>
      <c r="C5200" s="762"/>
      <c r="D5200" s="1222" t="s">
        <v>667</v>
      </c>
      <c r="E5200" s="1223">
        <v>118</v>
      </c>
      <c r="F5200" s="1202"/>
      <c r="G5200" s="1202"/>
      <c r="H5200" s="1205" t="s">
        <v>633</v>
      </c>
      <c r="I5200" s="1202" t="s">
        <v>53</v>
      </c>
      <c r="J5200" s="1202" t="s">
        <v>444</v>
      </c>
      <c r="K5200" s="1202" t="s">
        <v>444</v>
      </c>
      <c r="L5200" s="1202" t="s">
        <v>448</v>
      </c>
      <c r="M5200" s="1202" t="s">
        <v>609</v>
      </c>
      <c r="N5200" s="1203" t="s">
        <v>668</v>
      </c>
      <c r="O5200" s="1203" t="s">
        <v>73</v>
      </c>
      <c r="P5200" s="1203" t="s">
        <v>73</v>
      </c>
      <c r="Q5200" s="1203" t="s">
        <v>73</v>
      </c>
      <c r="R5200" s="1203" t="s">
        <v>73</v>
      </c>
      <c r="S5200" s="1224">
        <f>VLOOKUP($D5200,'NI-118'!$B$1:$W$2048,12,FALSE)</f>
        <v>0</v>
      </c>
      <c r="T5200" s="1224">
        <f>VLOOKUP($D5200,'NI-118'!$B$1:$W$2048,13,FALSE)</f>
        <v>0</v>
      </c>
      <c r="U5200" s="1224">
        <f>VLOOKUP($D5200,'NI-118'!$B$1:$W$2048,16,FALSE)</f>
        <v>0</v>
      </c>
      <c r="V5200" s="1224">
        <f>VLOOKUP($D5200,'NI-118'!$B$1:$W$2048,17,FALSE)</f>
        <v>0</v>
      </c>
      <c r="W5200" s="1224">
        <f>VLOOKUP($D5200,'NI-118'!$B$1:$W$2048,18,FALSE)</f>
        <v>0</v>
      </c>
      <c r="X5200" s="1224">
        <f>VLOOKUP($D5200,'NI-118'!$B$1:$W$2048,19,FALSE)</f>
        <v>0</v>
      </c>
    </row>
    <row r="5201" spans="1:24" hidden="1">
      <c r="A5201" s="762"/>
      <c r="B5201" s="762"/>
      <c r="C5201" s="762"/>
      <c r="D5201" s="1222" t="s">
        <v>669</v>
      </c>
      <c r="E5201" s="1223">
        <v>118</v>
      </c>
      <c r="F5201" s="1202"/>
      <c r="G5201" s="1202"/>
      <c r="H5201" s="1205" t="s">
        <v>633</v>
      </c>
      <c r="I5201" s="1202" t="s">
        <v>53</v>
      </c>
      <c r="J5201" s="1202" t="s">
        <v>444</v>
      </c>
      <c r="K5201" s="1202" t="s">
        <v>444</v>
      </c>
      <c r="L5201" s="1202" t="s">
        <v>448</v>
      </c>
      <c r="M5201" s="1202" t="s">
        <v>609</v>
      </c>
      <c r="N5201" s="1203" t="s">
        <v>670</v>
      </c>
      <c r="O5201" s="1203" t="s">
        <v>73</v>
      </c>
      <c r="P5201" s="1203" t="s">
        <v>73</v>
      </c>
      <c r="Q5201" s="1203" t="s">
        <v>73</v>
      </c>
      <c r="R5201" s="1203" t="s">
        <v>73</v>
      </c>
      <c r="S5201" s="1224">
        <f>VLOOKUP($D5201,'NI-118'!$B$1:$W$2048,12,FALSE)</f>
        <v>0</v>
      </c>
      <c r="T5201" s="1224">
        <f>VLOOKUP($D5201,'NI-118'!$B$1:$W$2048,13,FALSE)</f>
        <v>0</v>
      </c>
      <c r="U5201" s="1224">
        <f>VLOOKUP($D5201,'NI-118'!$B$1:$W$2048,16,FALSE)</f>
        <v>0</v>
      </c>
      <c r="V5201" s="1224">
        <f>VLOOKUP($D5201,'NI-118'!$B$1:$W$2048,17,FALSE)</f>
        <v>0</v>
      </c>
      <c r="W5201" s="1224">
        <f>VLOOKUP($D5201,'NI-118'!$B$1:$W$2048,18,FALSE)</f>
        <v>0</v>
      </c>
      <c r="X5201" s="1224">
        <f>VLOOKUP($D5201,'NI-118'!$B$1:$W$2048,19,FALSE)</f>
        <v>0</v>
      </c>
    </row>
    <row r="5202" spans="1:24" hidden="1">
      <c r="A5202" s="762"/>
      <c r="B5202" s="762"/>
      <c r="C5202" s="762"/>
      <c r="D5202" s="1222" t="s">
        <v>671</v>
      </c>
      <c r="E5202" s="1223">
        <v>118</v>
      </c>
      <c r="F5202" s="1202"/>
      <c r="G5202" s="1202"/>
      <c r="H5202" s="1205" t="s">
        <v>633</v>
      </c>
      <c r="I5202" s="1202" t="s">
        <v>53</v>
      </c>
      <c r="J5202" s="1202" t="s">
        <v>444</v>
      </c>
      <c r="K5202" s="1202" t="s">
        <v>444</v>
      </c>
      <c r="L5202" s="1202" t="s">
        <v>448</v>
      </c>
      <c r="M5202" s="1202" t="s">
        <v>609</v>
      </c>
      <c r="N5202" s="1203" t="s">
        <v>672</v>
      </c>
      <c r="O5202" s="1203" t="s">
        <v>73</v>
      </c>
      <c r="P5202" s="1203" t="s">
        <v>73</v>
      </c>
      <c r="Q5202" s="1203" t="s">
        <v>73</v>
      </c>
      <c r="R5202" s="1203" t="s">
        <v>73</v>
      </c>
      <c r="S5202" s="1224">
        <f>VLOOKUP($D5202,'NI-118'!$B$1:$W$2048,12,FALSE)</f>
        <v>0</v>
      </c>
      <c r="T5202" s="1224">
        <f>VLOOKUP($D5202,'NI-118'!$B$1:$W$2048,13,FALSE)</f>
        <v>0</v>
      </c>
      <c r="U5202" s="1224">
        <f>VLOOKUP($D5202,'NI-118'!$B$1:$W$2048,16,FALSE)</f>
        <v>0</v>
      </c>
      <c r="V5202" s="1224">
        <f>VLOOKUP($D5202,'NI-118'!$B$1:$W$2048,17,FALSE)</f>
        <v>0</v>
      </c>
      <c r="W5202" s="1224">
        <f>VLOOKUP($D5202,'NI-118'!$B$1:$W$2048,18,FALSE)</f>
        <v>0</v>
      </c>
      <c r="X5202" s="1224">
        <f>VLOOKUP($D5202,'NI-118'!$B$1:$W$2048,19,FALSE)</f>
        <v>0</v>
      </c>
    </row>
    <row r="5203" spans="1:24" hidden="1">
      <c r="A5203" s="762"/>
      <c r="B5203" s="762"/>
      <c r="C5203" s="762"/>
      <c r="D5203" s="1222" t="s">
        <v>673</v>
      </c>
      <c r="E5203" s="1223">
        <v>118</v>
      </c>
      <c r="F5203" s="1202"/>
      <c r="G5203" s="1202"/>
      <c r="H5203" s="1205"/>
      <c r="I5203" s="1202" t="s">
        <v>53</v>
      </c>
      <c r="J5203" s="1202"/>
      <c r="K5203" s="1202"/>
      <c r="L5203" s="1202"/>
      <c r="M5203" s="1202" t="s">
        <v>609</v>
      </c>
      <c r="N5203" s="1203" t="s">
        <v>674</v>
      </c>
      <c r="O5203" s="1203" t="s">
        <v>73</v>
      </c>
      <c r="P5203" s="1203" t="s">
        <v>73</v>
      </c>
      <c r="Q5203" s="1203" t="s">
        <v>73</v>
      </c>
      <c r="R5203" s="1203" t="s">
        <v>73</v>
      </c>
      <c r="S5203" s="1224">
        <f>VLOOKUP($D5203,'NI-118'!$B$1:$W$2048,12,FALSE)</f>
        <v>0</v>
      </c>
      <c r="T5203" s="1224">
        <f>VLOOKUP($D5203,'NI-118'!$B$1:$W$2048,13,FALSE)</f>
        <v>0</v>
      </c>
      <c r="U5203" s="1224">
        <f>VLOOKUP($D5203,'NI-118'!$B$1:$W$2048,16,FALSE)</f>
        <v>0</v>
      </c>
      <c r="V5203" s="1224">
        <f>VLOOKUP($D5203,'NI-118'!$B$1:$W$2048,17,FALSE)</f>
        <v>0</v>
      </c>
      <c r="W5203" s="1224">
        <f>VLOOKUP($D5203,'NI-118'!$B$1:$W$2048,18,FALSE)</f>
        <v>0</v>
      </c>
      <c r="X5203" s="1224">
        <f>VLOOKUP($D5203,'NI-118'!$B$1:$W$2048,19,FALSE)</f>
        <v>0</v>
      </c>
    </row>
    <row r="5204" spans="1:24" hidden="1">
      <c r="A5204" s="762"/>
      <c r="B5204" s="762"/>
      <c r="C5204" s="762"/>
      <c r="D5204" s="1222" t="s">
        <v>675</v>
      </c>
      <c r="E5204" s="1223">
        <v>118</v>
      </c>
      <c r="F5204" s="1202"/>
      <c r="G5204" s="1202"/>
      <c r="H5204" s="1205" t="s">
        <v>633</v>
      </c>
      <c r="I5204" s="1202" t="s">
        <v>53</v>
      </c>
      <c r="J5204" s="1202" t="s">
        <v>444</v>
      </c>
      <c r="K5204" s="1202" t="s">
        <v>444</v>
      </c>
      <c r="L5204" s="1202" t="s">
        <v>448</v>
      </c>
      <c r="M5204" s="1202" t="s">
        <v>609</v>
      </c>
      <c r="N5204" s="1203" t="s">
        <v>676</v>
      </c>
      <c r="O5204" s="1203" t="s">
        <v>73</v>
      </c>
      <c r="P5204" s="1203" t="s">
        <v>73</v>
      </c>
      <c r="Q5204" s="1203" t="s">
        <v>73</v>
      </c>
      <c r="R5204" s="1203" t="s">
        <v>73</v>
      </c>
      <c r="S5204" s="1224">
        <f>VLOOKUP($D5204,'NI-118'!$B$1:$W$2048,12,FALSE)</f>
        <v>0</v>
      </c>
      <c r="T5204" s="1224">
        <f>VLOOKUP($D5204,'NI-118'!$B$1:$W$2048,13,FALSE)</f>
        <v>0</v>
      </c>
      <c r="U5204" s="1224">
        <f>VLOOKUP($D5204,'NI-118'!$B$1:$W$2048,16,FALSE)</f>
        <v>0</v>
      </c>
      <c r="V5204" s="1224">
        <f>VLOOKUP($D5204,'NI-118'!$B$1:$W$2048,17,FALSE)</f>
        <v>0</v>
      </c>
      <c r="W5204" s="1224">
        <f>VLOOKUP($D5204,'NI-118'!$B$1:$W$2048,18,FALSE)</f>
        <v>0</v>
      </c>
      <c r="X5204" s="1224">
        <f>VLOOKUP($D5204,'NI-118'!$B$1:$W$2048,19,FALSE)</f>
        <v>0</v>
      </c>
    </row>
    <row r="5205" spans="1:24" hidden="1">
      <c r="A5205" s="762"/>
      <c r="B5205" s="762"/>
      <c r="C5205" s="762"/>
      <c r="D5205" s="1222" t="s">
        <v>677</v>
      </c>
      <c r="E5205" s="1223">
        <v>118</v>
      </c>
      <c r="F5205" s="1202"/>
      <c r="G5205" s="1202"/>
      <c r="H5205" s="1205" t="s">
        <v>657</v>
      </c>
      <c r="I5205" s="1202" t="s">
        <v>53</v>
      </c>
      <c r="J5205" s="1202" t="s">
        <v>444</v>
      </c>
      <c r="K5205" s="1202" t="s">
        <v>444</v>
      </c>
      <c r="L5205" s="1202" t="s">
        <v>448</v>
      </c>
      <c r="M5205" s="1202" t="s">
        <v>609</v>
      </c>
      <c r="N5205" s="1203" t="s">
        <v>678</v>
      </c>
      <c r="O5205" s="1203" t="s">
        <v>73</v>
      </c>
      <c r="P5205" s="1203" t="s">
        <v>73</v>
      </c>
      <c r="Q5205" s="1203" t="s">
        <v>73</v>
      </c>
      <c r="R5205" s="1203" t="s">
        <v>73</v>
      </c>
      <c r="S5205" s="1224">
        <f>VLOOKUP($D5205,'NI-118'!$B$1:$W$2048,12,FALSE)</f>
        <v>0</v>
      </c>
      <c r="T5205" s="1224">
        <f>VLOOKUP($D5205,'NI-118'!$B$1:$W$2048,13,FALSE)</f>
        <v>0</v>
      </c>
      <c r="U5205" s="1224">
        <f>VLOOKUP($D5205,'NI-118'!$B$1:$W$2048,16,FALSE)</f>
        <v>0</v>
      </c>
      <c r="V5205" s="1224">
        <f>VLOOKUP($D5205,'NI-118'!$B$1:$W$2048,17,FALSE)</f>
        <v>0</v>
      </c>
      <c r="W5205" s="1224">
        <f>VLOOKUP($D5205,'NI-118'!$B$1:$W$2048,18,FALSE)</f>
        <v>0</v>
      </c>
      <c r="X5205" s="1224">
        <f>VLOOKUP($D5205,'NI-118'!$B$1:$W$2048,19,FALSE)</f>
        <v>0</v>
      </c>
    </row>
    <row r="5206" spans="1:24" ht="27" hidden="1">
      <c r="A5206" s="762"/>
      <c r="B5206" s="762"/>
      <c r="C5206" s="762"/>
      <c r="D5206" s="1222" t="s">
        <v>679</v>
      </c>
      <c r="E5206" s="1223">
        <v>118</v>
      </c>
      <c r="F5206" s="1202"/>
      <c r="G5206" s="1202"/>
      <c r="H5206" s="1205" t="s">
        <v>657</v>
      </c>
      <c r="I5206" s="1202" t="s">
        <v>53</v>
      </c>
      <c r="J5206" s="1202" t="s">
        <v>444</v>
      </c>
      <c r="K5206" s="1202" t="s">
        <v>444</v>
      </c>
      <c r="L5206" s="1202" t="s">
        <v>448</v>
      </c>
      <c r="M5206" s="1202" t="s">
        <v>609</v>
      </c>
      <c r="N5206" s="1203" t="s">
        <v>680</v>
      </c>
      <c r="O5206" s="1203" t="s">
        <v>73</v>
      </c>
      <c r="P5206" s="1203" t="s">
        <v>73</v>
      </c>
      <c r="Q5206" s="1203" t="s">
        <v>73</v>
      </c>
      <c r="R5206" s="1203" t="s">
        <v>73</v>
      </c>
      <c r="S5206" s="1224">
        <f>VLOOKUP($D5206,'NI-118'!$B$1:$W$2048,12,FALSE)</f>
        <v>0</v>
      </c>
      <c r="T5206" s="1224">
        <f>VLOOKUP($D5206,'NI-118'!$B$1:$W$2048,13,FALSE)</f>
        <v>0</v>
      </c>
      <c r="U5206" s="1224">
        <f>VLOOKUP($D5206,'NI-118'!$B$1:$W$2048,16,FALSE)</f>
        <v>0</v>
      </c>
      <c r="V5206" s="1224">
        <f>VLOOKUP($D5206,'NI-118'!$B$1:$W$2048,17,FALSE)</f>
        <v>0</v>
      </c>
      <c r="W5206" s="1224">
        <f>VLOOKUP($D5206,'NI-118'!$B$1:$W$2048,18,FALSE)</f>
        <v>0</v>
      </c>
      <c r="X5206" s="1224">
        <f>VLOOKUP($D5206,'NI-118'!$B$1:$W$2048,19,FALSE)</f>
        <v>0</v>
      </c>
    </row>
    <row r="5207" spans="1:24" ht="27" hidden="1">
      <c r="A5207" s="762"/>
      <c r="B5207" s="762"/>
      <c r="C5207" s="762"/>
      <c r="D5207" s="1222" t="s">
        <v>681</v>
      </c>
      <c r="E5207" s="1223">
        <v>118</v>
      </c>
      <c r="F5207" s="1202"/>
      <c r="G5207" s="1202"/>
      <c r="H5207" s="1205" t="s">
        <v>633</v>
      </c>
      <c r="I5207" s="1202" t="s">
        <v>53</v>
      </c>
      <c r="J5207" s="1202" t="s">
        <v>444</v>
      </c>
      <c r="K5207" s="1202" t="s">
        <v>444</v>
      </c>
      <c r="L5207" s="1202" t="s">
        <v>448</v>
      </c>
      <c r="M5207" s="1202" t="s">
        <v>609</v>
      </c>
      <c r="N5207" s="1203" t="s">
        <v>682</v>
      </c>
      <c r="O5207" s="1203" t="s">
        <v>73</v>
      </c>
      <c r="P5207" s="1203" t="s">
        <v>73</v>
      </c>
      <c r="Q5207" s="1203" t="s">
        <v>73</v>
      </c>
      <c r="R5207" s="1203" t="s">
        <v>73</v>
      </c>
      <c r="S5207" s="1224">
        <f>VLOOKUP($D5207,'NI-118'!$B$1:$W$2048,12,FALSE)</f>
        <v>0</v>
      </c>
      <c r="T5207" s="1224">
        <f>VLOOKUP($D5207,'NI-118'!$B$1:$W$2048,13,FALSE)</f>
        <v>0</v>
      </c>
      <c r="U5207" s="1224">
        <f>VLOOKUP($D5207,'NI-118'!$B$1:$W$2048,16,FALSE)</f>
        <v>0</v>
      </c>
      <c r="V5207" s="1224">
        <f>VLOOKUP($D5207,'NI-118'!$B$1:$W$2048,17,FALSE)</f>
        <v>0</v>
      </c>
      <c r="W5207" s="1224">
        <f>VLOOKUP($D5207,'NI-118'!$B$1:$W$2048,18,FALSE)</f>
        <v>0</v>
      </c>
      <c r="X5207" s="1224">
        <f>VLOOKUP($D5207,'NI-118'!$B$1:$W$2048,19,FALSE)</f>
        <v>0</v>
      </c>
    </row>
    <row r="5208" spans="1:24" hidden="1">
      <c r="A5208" s="762"/>
      <c r="B5208" s="762"/>
      <c r="C5208" s="762"/>
      <c r="D5208" s="1222" t="s">
        <v>683</v>
      </c>
      <c r="E5208" s="1223">
        <v>118</v>
      </c>
      <c r="F5208" s="1202"/>
      <c r="G5208" s="1202"/>
      <c r="H5208" s="1205" t="s">
        <v>633</v>
      </c>
      <c r="I5208" s="1202" t="s">
        <v>53</v>
      </c>
      <c r="J5208" s="1202" t="s">
        <v>444</v>
      </c>
      <c r="K5208" s="1202" t="s">
        <v>444</v>
      </c>
      <c r="L5208" s="1202" t="s">
        <v>448</v>
      </c>
      <c r="M5208" s="1202" t="s">
        <v>609</v>
      </c>
      <c r="N5208" s="1203" t="s">
        <v>684</v>
      </c>
      <c r="O5208" s="1203" t="s">
        <v>73</v>
      </c>
      <c r="P5208" s="1203" t="s">
        <v>73</v>
      </c>
      <c r="Q5208" s="1203" t="s">
        <v>73</v>
      </c>
      <c r="R5208" s="1203" t="s">
        <v>73</v>
      </c>
      <c r="S5208" s="1224">
        <f>VLOOKUP($D5208,'NI-118'!$B$1:$W$2048,12,FALSE)</f>
        <v>0</v>
      </c>
      <c r="T5208" s="1224">
        <f>VLOOKUP($D5208,'NI-118'!$B$1:$W$2048,13,FALSE)</f>
        <v>0</v>
      </c>
      <c r="U5208" s="1224">
        <f>VLOOKUP($D5208,'NI-118'!$B$1:$W$2048,16,FALSE)</f>
        <v>0</v>
      </c>
      <c r="V5208" s="1224">
        <f>VLOOKUP($D5208,'NI-118'!$B$1:$W$2048,17,FALSE)</f>
        <v>0</v>
      </c>
      <c r="W5208" s="1224">
        <f>VLOOKUP($D5208,'NI-118'!$B$1:$W$2048,18,FALSE)</f>
        <v>0</v>
      </c>
      <c r="X5208" s="1224">
        <f>VLOOKUP($D5208,'NI-118'!$B$1:$W$2048,19,FALSE)</f>
        <v>0</v>
      </c>
    </row>
    <row r="5209" spans="1:24" hidden="1">
      <c r="A5209" s="762"/>
      <c r="B5209" s="762"/>
      <c r="C5209" s="762"/>
      <c r="D5209" s="1222" t="s">
        <v>685</v>
      </c>
      <c r="E5209" s="1223">
        <v>118</v>
      </c>
      <c r="F5209" s="1202"/>
      <c r="G5209" s="1202"/>
      <c r="H5209" s="1205" t="s">
        <v>633</v>
      </c>
      <c r="I5209" s="1202" t="s">
        <v>53</v>
      </c>
      <c r="J5209" s="1202" t="s">
        <v>444</v>
      </c>
      <c r="K5209" s="1202" t="s">
        <v>444</v>
      </c>
      <c r="L5209" s="1202" t="s">
        <v>448</v>
      </c>
      <c r="M5209" s="1202" t="s">
        <v>609</v>
      </c>
      <c r="N5209" s="1203" t="s">
        <v>686</v>
      </c>
      <c r="O5209" s="1203" t="s">
        <v>73</v>
      </c>
      <c r="P5209" s="1203" t="s">
        <v>73</v>
      </c>
      <c r="Q5209" s="1203" t="s">
        <v>73</v>
      </c>
      <c r="R5209" s="1203" t="s">
        <v>73</v>
      </c>
      <c r="S5209" s="1224">
        <f>VLOOKUP($D5209,'NI-118'!$B$1:$W$2048,12,FALSE)</f>
        <v>0</v>
      </c>
      <c r="T5209" s="1224">
        <f>VLOOKUP($D5209,'NI-118'!$B$1:$W$2048,13,FALSE)</f>
        <v>0</v>
      </c>
      <c r="U5209" s="1224">
        <f>VLOOKUP($D5209,'NI-118'!$B$1:$W$2048,16,FALSE)</f>
        <v>5</v>
      </c>
      <c r="V5209" s="1224">
        <f>VLOOKUP($D5209,'NI-118'!$B$1:$W$2048,17,FALSE)</f>
        <v>0</v>
      </c>
      <c r="W5209" s="1224">
        <f>VLOOKUP($D5209,'NI-118'!$B$1:$W$2048,18,FALSE)</f>
        <v>0</v>
      </c>
      <c r="X5209" s="1224">
        <f>VLOOKUP($D5209,'NI-118'!$B$1:$W$2048,19,FALSE)</f>
        <v>0</v>
      </c>
    </row>
    <row r="5210" spans="1:24" ht="27" hidden="1">
      <c r="A5210" s="762"/>
      <c r="B5210" s="762"/>
      <c r="C5210" s="762"/>
      <c r="D5210" s="1222" t="s">
        <v>687</v>
      </c>
      <c r="E5210" s="1223">
        <v>118</v>
      </c>
      <c r="F5210" s="1202"/>
      <c r="G5210" s="1202"/>
      <c r="H5210" s="1205" t="s">
        <v>688</v>
      </c>
      <c r="I5210" s="1202" t="s">
        <v>531</v>
      </c>
      <c r="J5210" s="1202"/>
      <c r="K5210" s="1202"/>
      <c r="L5210" s="1202"/>
      <c r="M5210" s="1202" t="s">
        <v>609</v>
      </c>
      <c r="N5210" s="1203" t="s">
        <v>689</v>
      </c>
      <c r="O5210" s="1203" t="s">
        <v>73</v>
      </c>
      <c r="P5210" s="1203" t="s">
        <v>73</v>
      </c>
      <c r="Q5210" s="1203" t="s">
        <v>73</v>
      </c>
      <c r="R5210" s="1203" t="s">
        <v>73</v>
      </c>
      <c r="S5210" s="1224">
        <f>VLOOKUP($D5210,'NI-118'!$B$1:$W$2048,12,FALSE)</f>
        <v>0</v>
      </c>
      <c r="T5210" s="1224">
        <f>VLOOKUP($D5210,'NI-118'!$B$1:$W$2048,13,FALSE)</f>
        <v>0</v>
      </c>
      <c r="U5210" s="1224">
        <f>VLOOKUP($D5210,'NI-118'!$B$1:$W$2048,16,FALSE)</f>
        <v>0</v>
      </c>
      <c r="V5210" s="1224">
        <f>VLOOKUP($D5210,'NI-118'!$B$1:$W$2048,17,FALSE)</f>
        <v>0</v>
      </c>
      <c r="W5210" s="1224">
        <f>VLOOKUP($D5210,'NI-118'!$B$1:$W$2048,18,FALSE)</f>
        <v>0</v>
      </c>
      <c r="X5210" s="1224">
        <f>VLOOKUP($D5210,'NI-118'!$B$1:$W$2048,19,FALSE)</f>
        <v>0</v>
      </c>
    </row>
    <row r="5211" spans="1:24" ht="27" hidden="1">
      <c r="A5211" s="762"/>
      <c r="B5211" s="762"/>
      <c r="C5211" s="762"/>
      <c r="D5211" s="1222" t="s">
        <v>690</v>
      </c>
      <c r="E5211" s="1223">
        <v>118</v>
      </c>
      <c r="F5211" s="1202"/>
      <c r="G5211" s="1202"/>
      <c r="H5211" s="1205" t="s">
        <v>691</v>
      </c>
      <c r="I5211" s="1202" t="s">
        <v>531</v>
      </c>
      <c r="J5211" s="1202"/>
      <c r="K5211" s="1202"/>
      <c r="L5211" s="1202"/>
      <c r="M5211" s="1202" t="s">
        <v>609</v>
      </c>
      <c r="N5211" s="1203" t="s">
        <v>692</v>
      </c>
      <c r="O5211" s="1203" t="s">
        <v>73</v>
      </c>
      <c r="P5211" s="1203" t="s">
        <v>73</v>
      </c>
      <c r="Q5211" s="1203" t="s">
        <v>73</v>
      </c>
      <c r="R5211" s="1203" t="s">
        <v>73</v>
      </c>
      <c r="S5211" s="1224">
        <f>VLOOKUP($D5211,'NI-118'!$B$1:$W$2048,12,FALSE)</f>
        <v>0</v>
      </c>
      <c r="T5211" s="1224">
        <f>VLOOKUP($D5211,'NI-118'!$B$1:$W$2048,13,FALSE)</f>
        <v>0</v>
      </c>
      <c r="U5211" s="1224">
        <f>VLOOKUP($D5211,'NI-118'!$B$1:$W$2048,16,FALSE)</f>
        <v>0</v>
      </c>
      <c r="V5211" s="1224">
        <f>VLOOKUP($D5211,'NI-118'!$B$1:$W$2048,17,FALSE)</f>
        <v>0</v>
      </c>
      <c r="W5211" s="1224">
        <f>VLOOKUP($D5211,'NI-118'!$B$1:$W$2048,18,FALSE)</f>
        <v>0</v>
      </c>
      <c r="X5211" s="1224">
        <f>VLOOKUP($D5211,'NI-118'!$B$1:$W$2048,19,FALSE)</f>
        <v>0</v>
      </c>
    </row>
    <row r="5212" spans="1:24" hidden="1">
      <c r="A5212" s="762"/>
      <c r="B5212" s="762"/>
      <c r="C5212" s="762"/>
      <c r="D5212" s="1222" t="s">
        <v>693</v>
      </c>
      <c r="E5212" s="1223">
        <v>118</v>
      </c>
      <c r="F5212" s="1202"/>
      <c r="G5212" s="1202"/>
      <c r="H5212" s="1205" t="s">
        <v>694</v>
      </c>
      <c r="I5212" s="1202" t="s">
        <v>531</v>
      </c>
      <c r="J5212" s="1202"/>
      <c r="K5212" s="1202"/>
      <c r="L5212" s="1202"/>
      <c r="M5212" s="1202" t="s">
        <v>609</v>
      </c>
      <c r="N5212" s="1203" t="s">
        <v>695</v>
      </c>
      <c r="O5212" s="1203" t="s">
        <v>73</v>
      </c>
      <c r="P5212" s="1203" t="s">
        <v>73</v>
      </c>
      <c r="Q5212" s="1203" t="s">
        <v>73</v>
      </c>
      <c r="R5212" s="1203" t="s">
        <v>73</v>
      </c>
      <c r="S5212" s="1224">
        <f>VLOOKUP($D5212,'NI-118'!$B$1:$W$2048,12,FALSE)</f>
        <v>0</v>
      </c>
      <c r="T5212" s="1224">
        <f>VLOOKUP($D5212,'NI-118'!$B$1:$W$2048,13,FALSE)</f>
        <v>0</v>
      </c>
      <c r="U5212" s="1224">
        <f>VLOOKUP($D5212,'NI-118'!$B$1:$W$2048,16,FALSE)</f>
        <v>0</v>
      </c>
      <c r="V5212" s="1224">
        <f>VLOOKUP($D5212,'NI-118'!$B$1:$W$2048,17,FALSE)</f>
        <v>0</v>
      </c>
      <c r="W5212" s="1224">
        <f>VLOOKUP($D5212,'NI-118'!$B$1:$W$2048,18,FALSE)</f>
        <v>0</v>
      </c>
      <c r="X5212" s="1224">
        <f>VLOOKUP($D5212,'NI-118'!$B$1:$W$2048,19,FALSE)</f>
        <v>0</v>
      </c>
    </row>
    <row r="5213" spans="1:24" hidden="1">
      <c r="A5213" s="762"/>
      <c r="B5213" s="762"/>
      <c r="C5213" s="762"/>
      <c r="D5213" s="1222" t="s">
        <v>696</v>
      </c>
      <c r="E5213" s="1223">
        <v>118</v>
      </c>
      <c r="F5213" s="1202"/>
      <c r="G5213" s="1202"/>
      <c r="H5213" s="1205"/>
      <c r="I5213" s="1202" t="s">
        <v>71</v>
      </c>
      <c r="J5213" s="1202"/>
      <c r="K5213" s="1202"/>
      <c r="L5213" s="1202"/>
      <c r="M5213" s="1202"/>
      <c r="N5213" s="1203" t="s">
        <v>697</v>
      </c>
      <c r="O5213" s="1203" t="s">
        <v>73</v>
      </c>
      <c r="P5213" s="1203" t="s">
        <v>73</v>
      </c>
      <c r="Q5213" s="1203" t="s">
        <v>73</v>
      </c>
      <c r="R5213" s="1203" t="s">
        <v>73</v>
      </c>
      <c r="S5213" s="1224">
        <f>VLOOKUP($D5213,'NI-118'!$B$1:$W$2048,12,FALSE)</f>
        <v>0</v>
      </c>
      <c r="T5213" s="1224">
        <f>VLOOKUP($D5213,'NI-118'!$B$1:$W$2048,13,FALSE)</f>
        <v>0</v>
      </c>
      <c r="U5213" s="1224">
        <f>VLOOKUP($D5213,'NI-118'!$B$1:$W$2048,16,FALSE)</f>
        <v>0</v>
      </c>
      <c r="V5213" s="1224">
        <f>VLOOKUP($D5213,'NI-118'!$B$1:$W$2048,17,FALSE)</f>
        <v>0</v>
      </c>
      <c r="W5213" s="1224">
        <f>VLOOKUP($D5213,'NI-118'!$B$1:$W$2048,18,FALSE)</f>
        <v>0</v>
      </c>
      <c r="X5213" s="1224">
        <f>VLOOKUP($D5213,'NI-118'!$B$1:$W$2048,19,FALSE)</f>
        <v>0</v>
      </c>
    </row>
    <row r="5214" spans="1:24" hidden="1">
      <c r="A5214" s="762"/>
      <c r="B5214" s="762"/>
      <c r="C5214" s="762"/>
      <c r="D5214" s="1222" t="s">
        <v>698</v>
      </c>
      <c r="E5214" s="1223">
        <v>118</v>
      </c>
      <c r="F5214" s="1202"/>
      <c r="G5214" s="1202"/>
      <c r="H5214" s="1205" t="s">
        <v>699</v>
      </c>
      <c r="I5214" s="1202" t="s">
        <v>53</v>
      </c>
      <c r="J5214" s="1202" t="s">
        <v>444</v>
      </c>
      <c r="K5214" s="1202" t="s">
        <v>444</v>
      </c>
      <c r="L5214" s="1202" t="s">
        <v>448</v>
      </c>
      <c r="M5214" s="1202" t="s">
        <v>700</v>
      </c>
      <c r="N5214" s="1203" t="s">
        <v>701</v>
      </c>
      <c r="O5214" s="1203" t="s">
        <v>73</v>
      </c>
      <c r="P5214" s="1203" t="s">
        <v>73</v>
      </c>
      <c r="Q5214" s="1203" t="s">
        <v>73</v>
      </c>
      <c r="R5214" s="1203" t="s">
        <v>73</v>
      </c>
      <c r="S5214" s="1224">
        <f>VLOOKUP($D5214,'NI-118'!$B$1:$W$2048,12,FALSE)</f>
        <v>0</v>
      </c>
      <c r="T5214" s="1224">
        <f>VLOOKUP($D5214,'NI-118'!$B$1:$W$2048,13,FALSE)</f>
        <v>0</v>
      </c>
      <c r="U5214" s="1224">
        <f>VLOOKUP($D5214,'NI-118'!$B$1:$W$2048,16,FALSE)</f>
        <v>0</v>
      </c>
      <c r="V5214" s="1224">
        <f>VLOOKUP($D5214,'NI-118'!$B$1:$W$2048,17,FALSE)</f>
        <v>0</v>
      </c>
      <c r="W5214" s="1224">
        <f>VLOOKUP($D5214,'NI-118'!$B$1:$W$2048,18,FALSE)</f>
        <v>0</v>
      </c>
      <c r="X5214" s="1224">
        <f>VLOOKUP($D5214,'NI-118'!$B$1:$W$2048,19,FALSE)</f>
        <v>0</v>
      </c>
    </row>
    <row r="5215" spans="1:24" hidden="1">
      <c r="A5215" s="762"/>
      <c r="B5215" s="762"/>
      <c r="C5215" s="762"/>
      <c r="D5215" s="1222" t="s">
        <v>702</v>
      </c>
      <c r="E5215" s="1223">
        <v>118</v>
      </c>
      <c r="F5215" s="1202"/>
      <c r="G5215" s="1202"/>
      <c r="H5215" s="1205" t="s">
        <v>703</v>
      </c>
      <c r="I5215" s="1202" t="s">
        <v>53</v>
      </c>
      <c r="J5215" s="1202" t="s">
        <v>444</v>
      </c>
      <c r="K5215" s="1202" t="s">
        <v>444</v>
      </c>
      <c r="L5215" s="1202" t="s">
        <v>448</v>
      </c>
      <c r="M5215" s="1202" t="s">
        <v>700</v>
      </c>
      <c r="N5215" s="1203" t="s">
        <v>704</v>
      </c>
      <c r="O5215" s="1203" t="s">
        <v>73</v>
      </c>
      <c r="P5215" s="1203" t="s">
        <v>73</v>
      </c>
      <c r="Q5215" s="1203" t="s">
        <v>73</v>
      </c>
      <c r="R5215" s="1203" t="s">
        <v>73</v>
      </c>
      <c r="S5215" s="1224">
        <f>VLOOKUP($D5215,'NI-118'!$B$1:$W$2048,12,FALSE)</f>
        <v>0</v>
      </c>
      <c r="T5215" s="1224">
        <f>VLOOKUP($D5215,'NI-118'!$B$1:$W$2048,13,FALSE)</f>
        <v>0</v>
      </c>
      <c r="U5215" s="1224">
        <f>VLOOKUP($D5215,'NI-118'!$B$1:$W$2048,16,FALSE)</f>
        <v>0</v>
      </c>
      <c r="V5215" s="1224">
        <f>VLOOKUP($D5215,'NI-118'!$B$1:$W$2048,17,FALSE)</f>
        <v>0</v>
      </c>
      <c r="W5215" s="1224">
        <f>VLOOKUP($D5215,'NI-118'!$B$1:$W$2048,18,FALSE)</f>
        <v>0</v>
      </c>
      <c r="X5215" s="1224">
        <f>VLOOKUP($D5215,'NI-118'!$B$1:$W$2048,19,FALSE)</f>
        <v>0</v>
      </c>
    </row>
    <row r="5216" spans="1:24" hidden="1">
      <c r="A5216" s="762"/>
      <c r="B5216" s="762"/>
      <c r="C5216" s="762"/>
      <c r="D5216" s="1222" t="s">
        <v>705</v>
      </c>
      <c r="E5216" s="1223">
        <v>118</v>
      </c>
      <c r="F5216" s="1202"/>
      <c r="G5216" s="1202"/>
      <c r="H5216" s="1205" t="s">
        <v>706</v>
      </c>
      <c r="I5216" s="1202" t="s">
        <v>53</v>
      </c>
      <c r="J5216" s="1202" t="s">
        <v>444</v>
      </c>
      <c r="K5216" s="1202" t="s">
        <v>444</v>
      </c>
      <c r="L5216" s="1202" t="s">
        <v>448</v>
      </c>
      <c r="M5216" s="1202" t="s">
        <v>700</v>
      </c>
      <c r="N5216" s="1203" t="s">
        <v>707</v>
      </c>
      <c r="O5216" s="1203" t="s">
        <v>73</v>
      </c>
      <c r="P5216" s="1203" t="s">
        <v>73</v>
      </c>
      <c r="Q5216" s="1203" t="s">
        <v>73</v>
      </c>
      <c r="R5216" s="1203" t="s">
        <v>73</v>
      </c>
      <c r="S5216" s="1224">
        <f>VLOOKUP($D5216,'NI-118'!$B$1:$W$2048,12,FALSE)</f>
        <v>0</v>
      </c>
      <c r="T5216" s="1224">
        <f>VLOOKUP($D5216,'NI-118'!$B$1:$W$2048,13,FALSE)</f>
        <v>0</v>
      </c>
      <c r="U5216" s="1224">
        <f>VLOOKUP($D5216,'NI-118'!$B$1:$W$2048,16,FALSE)</f>
        <v>0</v>
      </c>
      <c r="V5216" s="1224">
        <f>VLOOKUP($D5216,'NI-118'!$B$1:$W$2048,17,FALSE)</f>
        <v>0</v>
      </c>
      <c r="W5216" s="1224">
        <f>VLOOKUP($D5216,'NI-118'!$B$1:$W$2048,18,FALSE)</f>
        <v>0</v>
      </c>
      <c r="X5216" s="1224">
        <f>VLOOKUP($D5216,'NI-118'!$B$1:$W$2048,19,FALSE)</f>
        <v>0</v>
      </c>
    </row>
    <row r="5217" spans="1:24" hidden="1">
      <c r="A5217" s="762"/>
      <c r="B5217" s="762"/>
      <c r="C5217" s="762"/>
      <c r="D5217" s="1222" t="s">
        <v>708</v>
      </c>
      <c r="E5217" s="1223">
        <v>118</v>
      </c>
      <c r="F5217" s="1202"/>
      <c r="G5217" s="1202"/>
      <c r="H5217" s="1205"/>
      <c r="I5217" s="1202" t="s">
        <v>71</v>
      </c>
      <c r="J5217" s="1202"/>
      <c r="K5217" s="1202"/>
      <c r="L5217" s="1202"/>
      <c r="M5217" s="1202"/>
      <c r="N5217" s="1203" t="s">
        <v>709</v>
      </c>
      <c r="O5217" s="1203" t="s">
        <v>73</v>
      </c>
      <c r="P5217" s="1203" t="s">
        <v>73</v>
      </c>
      <c r="Q5217" s="1203" t="s">
        <v>73</v>
      </c>
      <c r="R5217" s="1203" t="s">
        <v>73</v>
      </c>
      <c r="S5217" s="1224">
        <f>VLOOKUP($D5217,'NI-118'!$B$1:$W$2048,12,FALSE)</f>
        <v>0</v>
      </c>
      <c r="T5217" s="1224">
        <f>VLOOKUP($D5217,'NI-118'!$B$1:$W$2048,13,FALSE)</f>
        <v>0</v>
      </c>
      <c r="U5217" s="1224">
        <f>VLOOKUP($D5217,'NI-118'!$B$1:$W$2048,16,FALSE)</f>
        <v>0</v>
      </c>
      <c r="V5217" s="1224">
        <f>VLOOKUP($D5217,'NI-118'!$B$1:$W$2048,17,FALSE)</f>
        <v>0</v>
      </c>
      <c r="W5217" s="1224">
        <f>VLOOKUP($D5217,'NI-118'!$B$1:$W$2048,18,FALSE)</f>
        <v>0</v>
      </c>
      <c r="X5217" s="1224">
        <f>VLOOKUP($D5217,'NI-118'!$B$1:$W$2048,19,FALSE)</f>
        <v>0</v>
      </c>
    </row>
    <row r="5218" spans="1:24" ht="27" hidden="1">
      <c r="A5218" s="762"/>
      <c r="B5218" s="762"/>
      <c r="C5218" s="762"/>
      <c r="D5218" s="1222" t="s">
        <v>710</v>
      </c>
      <c r="E5218" s="1223">
        <v>118</v>
      </c>
      <c r="F5218" s="1202"/>
      <c r="G5218" s="1202"/>
      <c r="H5218" s="1205" t="s">
        <v>711</v>
      </c>
      <c r="I5218" s="1202" t="s">
        <v>53</v>
      </c>
      <c r="J5218" s="1202"/>
      <c r="K5218" s="1202"/>
      <c r="L5218" s="1202"/>
      <c r="M5218" s="1202" t="s">
        <v>712</v>
      </c>
      <c r="N5218" s="1203" t="s">
        <v>713</v>
      </c>
      <c r="O5218" s="1203" t="s">
        <v>73</v>
      </c>
      <c r="P5218" s="1203" t="s">
        <v>73</v>
      </c>
      <c r="Q5218" s="1203" t="s">
        <v>73</v>
      </c>
      <c r="R5218" s="1203" t="s">
        <v>73</v>
      </c>
      <c r="S5218" s="1224">
        <f>VLOOKUP($D5218,'NI-118'!$B$1:$W$2048,12,FALSE)</f>
        <v>0</v>
      </c>
      <c r="T5218" s="1224">
        <f>VLOOKUP($D5218,'NI-118'!$B$1:$W$2048,13,FALSE)</f>
        <v>0</v>
      </c>
      <c r="U5218" s="1224">
        <f>VLOOKUP($D5218,'NI-118'!$B$1:$W$2048,16,FALSE)</f>
        <v>0</v>
      </c>
      <c r="V5218" s="1224">
        <f>VLOOKUP($D5218,'NI-118'!$B$1:$W$2048,17,FALSE)</f>
        <v>0</v>
      </c>
      <c r="W5218" s="1224">
        <f>VLOOKUP($D5218,'NI-118'!$B$1:$W$2048,18,FALSE)</f>
        <v>0</v>
      </c>
      <c r="X5218" s="1224">
        <f>VLOOKUP($D5218,'NI-118'!$B$1:$W$2048,19,FALSE)</f>
        <v>0</v>
      </c>
    </row>
    <row r="5219" spans="1:24" ht="27" hidden="1">
      <c r="A5219" s="762"/>
      <c r="B5219" s="762"/>
      <c r="C5219" s="762"/>
      <c r="D5219" s="1222" t="s">
        <v>714</v>
      </c>
      <c r="E5219" s="1223">
        <v>118</v>
      </c>
      <c r="F5219" s="1202"/>
      <c r="G5219" s="1202"/>
      <c r="H5219" s="1205" t="s">
        <v>715</v>
      </c>
      <c r="I5219" s="1202" t="s">
        <v>53</v>
      </c>
      <c r="J5219" s="1202"/>
      <c r="K5219" s="1202"/>
      <c r="L5219" s="1202"/>
      <c r="M5219" s="1202" t="s">
        <v>712</v>
      </c>
      <c r="N5219" s="1203" t="s">
        <v>716</v>
      </c>
      <c r="O5219" s="1203" t="s">
        <v>73</v>
      </c>
      <c r="P5219" s="1203" t="s">
        <v>73</v>
      </c>
      <c r="Q5219" s="1203" t="s">
        <v>73</v>
      </c>
      <c r="R5219" s="1203" t="s">
        <v>73</v>
      </c>
      <c r="S5219" s="1224">
        <f>VLOOKUP($D5219,'NI-118'!$B$1:$W$2048,12,FALSE)</f>
        <v>0</v>
      </c>
      <c r="T5219" s="1224">
        <f>VLOOKUP($D5219,'NI-118'!$B$1:$W$2048,13,FALSE)</f>
        <v>0</v>
      </c>
      <c r="U5219" s="1224">
        <f>VLOOKUP($D5219,'NI-118'!$B$1:$W$2048,16,FALSE)</f>
        <v>0</v>
      </c>
      <c r="V5219" s="1224">
        <f>VLOOKUP($D5219,'NI-118'!$B$1:$W$2048,17,FALSE)</f>
        <v>0</v>
      </c>
      <c r="W5219" s="1224">
        <f>VLOOKUP($D5219,'NI-118'!$B$1:$W$2048,18,FALSE)</f>
        <v>0</v>
      </c>
      <c r="X5219" s="1224">
        <f>VLOOKUP($D5219,'NI-118'!$B$1:$W$2048,19,FALSE)</f>
        <v>0</v>
      </c>
    </row>
    <row r="5220" spans="1:24" ht="27" hidden="1">
      <c r="A5220" s="762"/>
      <c r="B5220" s="762"/>
      <c r="C5220" s="762"/>
      <c r="D5220" s="1222" t="s">
        <v>717</v>
      </c>
      <c r="E5220" s="1223">
        <v>118</v>
      </c>
      <c r="F5220" s="1202"/>
      <c r="G5220" s="1202"/>
      <c r="H5220" s="1205" t="s">
        <v>718</v>
      </c>
      <c r="I5220" s="1202" t="s">
        <v>53</v>
      </c>
      <c r="J5220" s="1202"/>
      <c r="K5220" s="1202"/>
      <c r="L5220" s="1202"/>
      <c r="M5220" s="1202" t="s">
        <v>712</v>
      </c>
      <c r="N5220" s="1203" t="s">
        <v>719</v>
      </c>
      <c r="O5220" s="1203" t="s">
        <v>73</v>
      </c>
      <c r="P5220" s="1203" t="s">
        <v>73</v>
      </c>
      <c r="Q5220" s="1203" t="s">
        <v>73</v>
      </c>
      <c r="R5220" s="1203" t="s">
        <v>73</v>
      </c>
      <c r="S5220" s="1224">
        <f>VLOOKUP($D5220,'NI-118'!$B$1:$W$2048,12,FALSE)</f>
        <v>0</v>
      </c>
      <c r="T5220" s="1224">
        <f>VLOOKUP($D5220,'NI-118'!$B$1:$W$2048,13,FALSE)</f>
        <v>0</v>
      </c>
      <c r="U5220" s="1224">
        <f>VLOOKUP($D5220,'NI-118'!$B$1:$W$2048,16,FALSE)</f>
        <v>0</v>
      </c>
      <c r="V5220" s="1224">
        <f>VLOOKUP($D5220,'NI-118'!$B$1:$W$2048,17,FALSE)</f>
        <v>0</v>
      </c>
      <c r="W5220" s="1224">
        <f>VLOOKUP($D5220,'NI-118'!$B$1:$W$2048,18,FALSE)</f>
        <v>0</v>
      </c>
      <c r="X5220" s="1224">
        <f>VLOOKUP($D5220,'NI-118'!$B$1:$W$2048,19,FALSE)</f>
        <v>0</v>
      </c>
    </row>
    <row r="5221" spans="1:24" hidden="1">
      <c r="A5221" s="762"/>
      <c r="B5221" s="762"/>
      <c r="C5221" s="762"/>
      <c r="D5221" s="1222" t="s">
        <v>720</v>
      </c>
      <c r="E5221" s="1223">
        <v>118</v>
      </c>
      <c r="F5221" s="1202"/>
      <c r="G5221" s="1202"/>
      <c r="H5221" s="1205" t="s">
        <v>721</v>
      </c>
      <c r="I5221" s="1202" t="s">
        <v>53</v>
      </c>
      <c r="J5221" s="1202"/>
      <c r="K5221" s="1202"/>
      <c r="L5221" s="1202"/>
      <c r="M5221" s="1202" t="s">
        <v>712</v>
      </c>
      <c r="N5221" s="1203" t="s">
        <v>722</v>
      </c>
      <c r="O5221" s="1203" t="s">
        <v>73</v>
      </c>
      <c r="P5221" s="1203" t="s">
        <v>73</v>
      </c>
      <c r="Q5221" s="1203" t="s">
        <v>73</v>
      </c>
      <c r="R5221" s="1203" t="s">
        <v>73</v>
      </c>
      <c r="S5221" s="1224">
        <f>VLOOKUP($D5221,'NI-118'!$B$1:$W$2048,12,FALSE)</f>
        <v>0</v>
      </c>
      <c r="T5221" s="1224">
        <f>VLOOKUP($D5221,'NI-118'!$B$1:$W$2048,13,FALSE)</f>
        <v>0</v>
      </c>
      <c r="U5221" s="1224">
        <f>VLOOKUP($D5221,'NI-118'!$B$1:$W$2048,16,FALSE)</f>
        <v>0</v>
      </c>
      <c r="V5221" s="1224">
        <f>VLOOKUP($D5221,'NI-118'!$B$1:$W$2048,17,FALSE)</f>
        <v>0</v>
      </c>
      <c r="W5221" s="1224">
        <f>VLOOKUP($D5221,'NI-118'!$B$1:$W$2048,18,FALSE)</f>
        <v>0</v>
      </c>
      <c r="X5221" s="1224">
        <f>VLOOKUP($D5221,'NI-118'!$B$1:$W$2048,19,FALSE)</f>
        <v>0</v>
      </c>
    </row>
    <row r="5222" spans="1:24" hidden="1">
      <c r="A5222" s="762"/>
      <c r="B5222" s="762"/>
      <c r="C5222" s="762"/>
      <c r="D5222" s="1222" t="s">
        <v>723</v>
      </c>
      <c r="E5222" s="1223">
        <v>118</v>
      </c>
      <c r="F5222" s="1202"/>
      <c r="G5222" s="1202"/>
      <c r="H5222" s="1205" t="s">
        <v>724</v>
      </c>
      <c r="I5222" s="1202" t="s">
        <v>53</v>
      </c>
      <c r="J5222" s="1202"/>
      <c r="K5222" s="1202"/>
      <c r="L5222" s="1202"/>
      <c r="M5222" s="1202" t="s">
        <v>712</v>
      </c>
      <c r="N5222" s="1203" t="s">
        <v>725</v>
      </c>
      <c r="O5222" s="1203" t="s">
        <v>73</v>
      </c>
      <c r="P5222" s="1203" t="s">
        <v>73</v>
      </c>
      <c r="Q5222" s="1203" t="s">
        <v>73</v>
      </c>
      <c r="R5222" s="1203" t="s">
        <v>73</v>
      </c>
      <c r="S5222" s="1224">
        <f>VLOOKUP($D5222,'NI-118'!$B$1:$W$2048,12,FALSE)</f>
        <v>0</v>
      </c>
      <c r="T5222" s="1224">
        <f>VLOOKUP($D5222,'NI-118'!$B$1:$W$2048,13,FALSE)</f>
        <v>0</v>
      </c>
      <c r="U5222" s="1224">
        <f>VLOOKUP($D5222,'NI-118'!$B$1:$W$2048,16,FALSE)</f>
        <v>0</v>
      </c>
      <c r="V5222" s="1224">
        <f>VLOOKUP($D5222,'NI-118'!$B$1:$W$2048,17,FALSE)</f>
        <v>0</v>
      </c>
      <c r="W5222" s="1224">
        <f>VLOOKUP($D5222,'NI-118'!$B$1:$W$2048,18,FALSE)</f>
        <v>0</v>
      </c>
      <c r="X5222" s="1224">
        <f>VLOOKUP($D5222,'NI-118'!$B$1:$W$2048,19,FALSE)</f>
        <v>0</v>
      </c>
    </row>
    <row r="5223" spans="1:24" hidden="1">
      <c r="A5223" s="762"/>
      <c r="B5223" s="762"/>
      <c r="C5223" s="762"/>
      <c r="D5223" s="1222" t="s">
        <v>726</v>
      </c>
      <c r="E5223" s="1223">
        <v>118</v>
      </c>
      <c r="F5223" s="1202"/>
      <c r="G5223" s="1202"/>
      <c r="H5223" s="1205" t="s">
        <v>727</v>
      </c>
      <c r="I5223" s="1202" t="s">
        <v>53</v>
      </c>
      <c r="J5223" s="1202"/>
      <c r="K5223" s="1202"/>
      <c r="L5223" s="1202"/>
      <c r="M5223" s="1202" t="s">
        <v>712</v>
      </c>
      <c r="N5223" s="1203" t="s">
        <v>728</v>
      </c>
      <c r="O5223" s="1203" t="s">
        <v>73</v>
      </c>
      <c r="P5223" s="1203" t="s">
        <v>73</v>
      </c>
      <c r="Q5223" s="1203" t="s">
        <v>73</v>
      </c>
      <c r="R5223" s="1203" t="s">
        <v>73</v>
      </c>
      <c r="S5223" s="1224">
        <f>VLOOKUP($D5223,'NI-118'!$B$1:$W$2048,12,FALSE)</f>
        <v>0</v>
      </c>
      <c r="T5223" s="1224">
        <f>VLOOKUP($D5223,'NI-118'!$B$1:$W$2048,13,FALSE)</f>
        <v>0</v>
      </c>
      <c r="U5223" s="1224">
        <f>VLOOKUP($D5223,'NI-118'!$B$1:$W$2048,16,FALSE)</f>
        <v>0</v>
      </c>
      <c r="V5223" s="1224">
        <f>VLOOKUP($D5223,'NI-118'!$B$1:$W$2048,17,FALSE)</f>
        <v>0</v>
      </c>
      <c r="W5223" s="1224">
        <f>VLOOKUP($D5223,'NI-118'!$B$1:$W$2048,18,FALSE)</f>
        <v>0</v>
      </c>
      <c r="X5223" s="1224">
        <f>VLOOKUP($D5223,'NI-118'!$B$1:$W$2048,19,FALSE)</f>
        <v>0</v>
      </c>
    </row>
    <row r="5224" spans="1:24" hidden="1">
      <c r="A5224" s="762"/>
      <c r="B5224" s="762"/>
      <c r="C5224" s="762"/>
      <c r="D5224" s="1222" t="s">
        <v>729</v>
      </c>
      <c r="E5224" s="1223">
        <v>118</v>
      </c>
      <c r="F5224" s="1202"/>
      <c r="G5224" s="1202"/>
      <c r="H5224" s="1205" t="s">
        <v>727</v>
      </c>
      <c r="I5224" s="1202" t="s">
        <v>53</v>
      </c>
      <c r="J5224" s="1202"/>
      <c r="K5224" s="1202"/>
      <c r="L5224" s="1202"/>
      <c r="M5224" s="1202" t="s">
        <v>712</v>
      </c>
      <c r="N5224" s="1203" t="s">
        <v>730</v>
      </c>
      <c r="O5224" s="1203" t="s">
        <v>73</v>
      </c>
      <c r="P5224" s="1203" t="s">
        <v>73</v>
      </c>
      <c r="Q5224" s="1203" t="s">
        <v>73</v>
      </c>
      <c r="R5224" s="1203" t="s">
        <v>73</v>
      </c>
      <c r="S5224" s="1224">
        <f>VLOOKUP($D5224,'NI-118'!$B$1:$W$2048,12,FALSE)</f>
        <v>0</v>
      </c>
      <c r="T5224" s="1224">
        <f>VLOOKUP($D5224,'NI-118'!$B$1:$W$2048,13,FALSE)</f>
        <v>0</v>
      </c>
      <c r="U5224" s="1224">
        <f>VLOOKUP($D5224,'NI-118'!$B$1:$W$2048,16,FALSE)</f>
        <v>0</v>
      </c>
      <c r="V5224" s="1224">
        <f>VLOOKUP($D5224,'NI-118'!$B$1:$W$2048,17,FALSE)</f>
        <v>0</v>
      </c>
      <c r="W5224" s="1224">
        <f>VLOOKUP($D5224,'NI-118'!$B$1:$W$2048,18,FALSE)</f>
        <v>0</v>
      </c>
      <c r="X5224" s="1224">
        <f>VLOOKUP($D5224,'NI-118'!$B$1:$W$2048,19,FALSE)</f>
        <v>0</v>
      </c>
    </row>
    <row r="5225" spans="1:24" hidden="1">
      <c r="A5225" s="762"/>
      <c r="B5225" s="762"/>
      <c r="C5225" s="762"/>
      <c r="D5225" s="1222" t="s">
        <v>731</v>
      </c>
      <c r="E5225" s="1223">
        <v>118</v>
      </c>
      <c r="F5225" s="1202"/>
      <c r="G5225" s="1202"/>
      <c r="H5225" s="1205" t="s">
        <v>727</v>
      </c>
      <c r="I5225" s="1202" t="s">
        <v>53</v>
      </c>
      <c r="J5225" s="1202"/>
      <c r="K5225" s="1202"/>
      <c r="L5225" s="1202"/>
      <c r="M5225" s="1202" t="s">
        <v>712</v>
      </c>
      <c r="N5225" s="1203" t="s">
        <v>732</v>
      </c>
      <c r="O5225" s="1203" t="s">
        <v>73</v>
      </c>
      <c r="P5225" s="1203" t="s">
        <v>73</v>
      </c>
      <c r="Q5225" s="1203" t="s">
        <v>73</v>
      </c>
      <c r="R5225" s="1203" t="s">
        <v>73</v>
      </c>
      <c r="S5225" s="1224">
        <f>VLOOKUP($D5225,'NI-118'!$B$1:$W$2048,12,FALSE)</f>
        <v>0</v>
      </c>
      <c r="T5225" s="1224">
        <f>VLOOKUP($D5225,'NI-118'!$B$1:$W$2048,13,FALSE)</f>
        <v>0</v>
      </c>
      <c r="U5225" s="1224">
        <f>VLOOKUP($D5225,'NI-118'!$B$1:$W$2048,16,FALSE)</f>
        <v>0</v>
      </c>
      <c r="V5225" s="1224">
        <f>VLOOKUP($D5225,'NI-118'!$B$1:$W$2048,17,FALSE)</f>
        <v>0</v>
      </c>
      <c r="W5225" s="1224">
        <f>VLOOKUP($D5225,'NI-118'!$B$1:$W$2048,18,FALSE)</f>
        <v>0</v>
      </c>
      <c r="X5225" s="1224">
        <f>VLOOKUP($D5225,'NI-118'!$B$1:$W$2048,19,FALSE)</f>
        <v>0</v>
      </c>
    </row>
    <row r="5226" spans="1:24" hidden="1">
      <c r="A5226" s="762"/>
      <c r="B5226" s="762"/>
      <c r="C5226" s="762"/>
      <c r="D5226" s="1222" t="s">
        <v>733</v>
      </c>
      <c r="E5226" s="1223">
        <v>118</v>
      </c>
      <c r="F5226" s="1202"/>
      <c r="G5226" s="1202"/>
      <c r="H5226" s="1205" t="s">
        <v>734</v>
      </c>
      <c r="I5226" s="1202" t="s">
        <v>53</v>
      </c>
      <c r="J5226" s="1202"/>
      <c r="K5226" s="1202"/>
      <c r="L5226" s="1202"/>
      <c r="M5226" s="1202" t="s">
        <v>735</v>
      </c>
      <c r="N5226" s="1203" t="s">
        <v>736</v>
      </c>
      <c r="O5226" s="1203" t="s">
        <v>73</v>
      </c>
      <c r="P5226" s="1203" t="s">
        <v>73</v>
      </c>
      <c r="Q5226" s="1203" t="s">
        <v>73</v>
      </c>
      <c r="R5226" s="1203" t="s">
        <v>73</v>
      </c>
      <c r="S5226" s="1224">
        <f>VLOOKUP($D5226,'NI-118'!$B$1:$W$2048,12,FALSE)</f>
        <v>0</v>
      </c>
      <c r="T5226" s="1224">
        <f>VLOOKUP($D5226,'NI-118'!$B$1:$W$2048,13,FALSE)</f>
        <v>0</v>
      </c>
      <c r="U5226" s="1224">
        <f>VLOOKUP($D5226,'NI-118'!$B$1:$W$2048,16,FALSE)</f>
        <v>0</v>
      </c>
      <c r="V5226" s="1224">
        <f>VLOOKUP($D5226,'NI-118'!$B$1:$W$2048,17,FALSE)</f>
        <v>0</v>
      </c>
      <c r="W5226" s="1224">
        <f>VLOOKUP($D5226,'NI-118'!$B$1:$W$2048,18,FALSE)</f>
        <v>0</v>
      </c>
      <c r="X5226" s="1224">
        <f>VLOOKUP($D5226,'NI-118'!$B$1:$W$2048,19,FALSE)</f>
        <v>0</v>
      </c>
    </row>
    <row r="5227" spans="1:24" hidden="1">
      <c r="A5227" s="762"/>
      <c r="B5227" s="762"/>
      <c r="C5227" s="762"/>
      <c r="D5227" s="1222" t="s">
        <v>737</v>
      </c>
      <c r="E5227" s="1223">
        <v>118</v>
      </c>
      <c r="F5227" s="1202"/>
      <c r="G5227" s="1202"/>
      <c r="H5227" s="1205"/>
      <c r="I5227" s="1202" t="s">
        <v>71</v>
      </c>
      <c r="J5227" s="1202"/>
      <c r="K5227" s="1202"/>
      <c r="L5227" s="1202"/>
      <c r="M5227" s="1202"/>
      <c r="N5227" s="1203" t="s">
        <v>738</v>
      </c>
      <c r="O5227" s="1203" t="s">
        <v>73</v>
      </c>
      <c r="P5227" s="1203" t="s">
        <v>73</v>
      </c>
      <c r="Q5227" s="1203" t="s">
        <v>73</v>
      </c>
      <c r="R5227" s="1203" t="s">
        <v>73</v>
      </c>
      <c r="S5227" s="1224">
        <f>VLOOKUP($D5227,'NI-118'!$B$1:$W$2048,12,FALSE)</f>
        <v>0</v>
      </c>
      <c r="T5227" s="1224">
        <f>VLOOKUP($D5227,'NI-118'!$B$1:$W$2048,13,FALSE)</f>
        <v>0</v>
      </c>
      <c r="U5227" s="1224">
        <f>VLOOKUP($D5227,'NI-118'!$B$1:$W$2048,16,FALSE)</f>
        <v>37036</v>
      </c>
      <c r="V5227" s="1224">
        <f>VLOOKUP($D5227,'NI-118'!$B$1:$W$2048,17,FALSE)</f>
        <v>0</v>
      </c>
      <c r="W5227" s="1224">
        <f>VLOOKUP($D5227,'NI-118'!$B$1:$W$2048,18,FALSE)</f>
        <v>0</v>
      </c>
      <c r="X5227" s="1224">
        <f>VLOOKUP($D5227,'NI-118'!$B$1:$W$2048,19,FALSE)</f>
        <v>0</v>
      </c>
    </row>
    <row r="5228" spans="1:24" hidden="1">
      <c r="A5228" s="762"/>
      <c r="B5228" s="762"/>
      <c r="C5228" s="762"/>
      <c r="D5228" s="1222" t="s">
        <v>739</v>
      </c>
      <c r="E5228" s="1223">
        <v>118</v>
      </c>
      <c r="F5228" s="1202"/>
      <c r="G5228" s="1202"/>
      <c r="H5228" s="1205"/>
      <c r="I5228" s="1202" t="s">
        <v>71</v>
      </c>
      <c r="J5228" s="1202"/>
      <c r="K5228" s="1202"/>
      <c r="L5228" s="1202"/>
      <c r="M5228" s="1202"/>
      <c r="N5228" s="1203" t="s">
        <v>740</v>
      </c>
      <c r="O5228" s="1203" t="s">
        <v>73</v>
      </c>
      <c r="P5228" s="1203" t="s">
        <v>73</v>
      </c>
      <c r="Q5228" s="1203" t="s">
        <v>73</v>
      </c>
      <c r="R5228" s="1203" t="s">
        <v>73</v>
      </c>
      <c r="S5228" s="1224">
        <f>VLOOKUP($D5228,'NI-118'!$B$1:$W$2048,12,FALSE)</f>
        <v>0</v>
      </c>
      <c r="T5228" s="1224">
        <f>VLOOKUP($D5228,'NI-118'!$B$1:$W$2048,13,FALSE)</f>
        <v>0</v>
      </c>
      <c r="U5228" s="1224">
        <f>VLOOKUP($D5228,'NI-118'!$B$1:$W$2048,16,FALSE)</f>
        <v>104</v>
      </c>
      <c r="V5228" s="1224">
        <f>VLOOKUP($D5228,'NI-118'!$B$1:$W$2048,17,FALSE)</f>
        <v>0</v>
      </c>
      <c r="W5228" s="1224">
        <f>VLOOKUP($D5228,'NI-118'!$B$1:$W$2048,18,FALSE)</f>
        <v>0</v>
      </c>
      <c r="X5228" s="1224">
        <f>VLOOKUP($D5228,'NI-118'!$B$1:$W$2048,19,FALSE)</f>
        <v>0</v>
      </c>
    </row>
    <row r="5229" spans="1:24" hidden="1">
      <c r="A5229" s="762"/>
      <c r="B5229" s="762"/>
      <c r="C5229" s="762"/>
      <c r="D5229" s="1222" t="s">
        <v>741</v>
      </c>
      <c r="E5229" s="1223">
        <v>118</v>
      </c>
      <c r="F5229" s="1202"/>
      <c r="G5229" s="1202"/>
      <c r="H5229" s="1205"/>
      <c r="I5229" s="1202" t="s">
        <v>71</v>
      </c>
      <c r="J5229" s="1202"/>
      <c r="K5229" s="1202"/>
      <c r="L5229" s="1202"/>
      <c r="M5229" s="1202"/>
      <c r="N5229" s="1203" t="s">
        <v>742</v>
      </c>
      <c r="O5229" s="1203" t="s">
        <v>73</v>
      </c>
      <c r="P5229" s="1203" t="s">
        <v>73</v>
      </c>
      <c r="Q5229" s="1203" t="s">
        <v>73</v>
      </c>
      <c r="R5229" s="1203" t="s">
        <v>73</v>
      </c>
      <c r="S5229" s="1224">
        <f>VLOOKUP($D5229,'NI-118'!$B$1:$W$2048,12,FALSE)</f>
        <v>0</v>
      </c>
      <c r="T5229" s="1224">
        <f>VLOOKUP($D5229,'NI-118'!$B$1:$W$2048,13,FALSE)</f>
        <v>0</v>
      </c>
      <c r="U5229" s="1224">
        <f>VLOOKUP($D5229,'NI-118'!$B$1:$W$2048,16,FALSE)</f>
        <v>78</v>
      </c>
      <c r="V5229" s="1224">
        <f>VLOOKUP($D5229,'NI-118'!$B$1:$W$2048,17,FALSE)</f>
        <v>0</v>
      </c>
      <c r="W5229" s="1224">
        <f>VLOOKUP($D5229,'NI-118'!$B$1:$W$2048,18,FALSE)</f>
        <v>0</v>
      </c>
      <c r="X5229" s="1224">
        <f>VLOOKUP($D5229,'NI-118'!$B$1:$W$2048,19,FALSE)</f>
        <v>0</v>
      </c>
    </row>
    <row r="5230" spans="1:24" hidden="1">
      <c r="A5230" s="762"/>
      <c r="B5230" s="762"/>
      <c r="C5230" s="762"/>
      <c r="D5230" s="1222" t="s">
        <v>743</v>
      </c>
      <c r="E5230" s="1223">
        <v>118</v>
      </c>
      <c r="F5230" s="1202"/>
      <c r="G5230" s="1202"/>
      <c r="H5230" s="1205"/>
      <c r="I5230" s="1202" t="s">
        <v>71</v>
      </c>
      <c r="J5230" s="1202"/>
      <c r="K5230" s="1202"/>
      <c r="L5230" s="1202"/>
      <c r="M5230" s="1202"/>
      <c r="N5230" s="1203" t="s">
        <v>744</v>
      </c>
      <c r="O5230" s="1203"/>
      <c r="P5230" s="1203"/>
      <c r="Q5230" s="1203"/>
      <c r="R5230" s="1203"/>
      <c r="S5230" s="1224">
        <f>VLOOKUP($D5230,'NI-118'!$B$1:$W$2048,12,FALSE)</f>
        <v>0</v>
      </c>
      <c r="T5230" s="1224">
        <f>VLOOKUP($D5230,'NI-118'!$B$1:$W$2048,13,FALSE)</f>
        <v>0</v>
      </c>
      <c r="U5230" s="1224">
        <f>VLOOKUP($D5230,'NI-118'!$B$1:$W$2048,16,FALSE)</f>
        <v>0</v>
      </c>
      <c r="V5230" s="1224">
        <f>VLOOKUP($D5230,'NI-118'!$B$1:$W$2048,17,FALSE)</f>
        <v>0</v>
      </c>
      <c r="W5230" s="1224">
        <f>VLOOKUP($D5230,'NI-118'!$B$1:$W$2048,18,FALSE)</f>
        <v>0</v>
      </c>
      <c r="X5230" s="1224">
        <f>VLOOKUP($D5230,'NI-118'!$B$1:$W$2048,19,FALSE)</f>
        <v>0</v>
      </c>
    </row>
    <row r="5231" spans="1:24" hidden="1">
      <c r="A5231" s="762"/>
      <c r="B5231" s="762"/>
      <c r="C5231" s="762"/>
      <c r="D5231" s="1222" t="s">
        <v>745</v>
      </c>
      <c r="E5231" s="1223">
        <v>118</v>
      </c>
      <c r="F5231" s="1202"/>
      <c r="G5231" s="1202"/>
      <c r="H5231" s="1205"/>
      <c r="I5231" s="1202" t="s">
        <v>71</v>
      </c>
      <c r="J5231" s="1202" t="s">
        <v>746</v>
      </c>
      <c r="K5231" s="1202" t="s">
        <v>746</v>
      </c>
      <c r="L5231" s="1202" t="s">
        <v>747</v>
      </c>
      <c r="M5231" s="1202" t="s">
        <v>748</v>
      </c>
      <c r="N5231" s="1203" t="s">
        <v>749</v>
      </c>
      <c r="O5231" s="1203" t="s">
        <v>750</v>
      </c>
      <c r="P5231" s="1203" t="s">
        <v>751</v>
      </c>
      <c r="Q5231" s="1203" t="s">
        <v>752</v>
      </c>
      <c r="R5231" s="1203" t="s">
        <v>753</v>
      </c>
      <c r="S5231" s="1224">
        <f>VLOOKUP($D5231,'NI-118'!$B$1:$W$2048,12,FALSE)</f>
        <v>0</v>
      </c>
      <c r="T5231" s="1224">
        <f>VLOOKUP($D5231,'NI-118'!$B$1:$W$2048,13,FALSE)</f>
        <v>0</v>
      </c>
      <c r="U5231" s="1224">
        <f>VLOOKUP($D5231,'NI-118'!$B$1:$W$2048,16,FALSE)</f>
        <v>0</v>
      </c>
      <c r="V5231" s="1224">
        <f>VLOOKUP($D5231,'NI-118'!$B$1:$W$2048,17,FALSE)</f>
        <v>0</v>
      </c>
      <c r="W5231" s="1224">
        <f>VLOOKUP($D5231,'NI-118'!$B$1:$W$2048,18,FALSE)</f>
        <v>0</v>
      </c>
      <c r="X5231" s="1224">
        <f>VLOOKUP($D5231,'NI-118'!$B$1:$W$2048,19,FALSE)</f>
        <v>0</v>
      </c>
    </row>
    <row r="5232" spans="1:24" hidden="1">
      <c r="A5232" s="762"/>
      <c r="B5232" s="762"/>
      <c r="C5232" s="762"/>
      <c r="D5232" s="1225" t="s">
        <v>754</v>
      </c>
      <c r="E5232" s="1226">
        <v>118</v>
      </c>
      <c r="F5232" s="1202"/>
      <c r="G5232" s="1202"/>
      <c r="H5232" s="1205" t="s">
        <v>755</v>
      </c>
      <c r="I5232" s="1202" t="s">
        <v>53</v>
      </c>
      <c r="J5232" s="1202" t="s">
        <v>746</v>
      </c>
      <c r="K5232" s="1202" t="s">
        <v>746</v>
      </c>
      <c r="L5232" s="1202" t="s">
        <v>747</v>
      </c>
      <c r="M5232" s="1202" t="s">
        <v>748</v>
      </c>
      <c r="N5232" s="1203" t="s">
        <v>756</v>
      </c>
      <c r="O5232" s="1203" t="s">
        <v>750</v>
      </c>
      <c r="P5232" s="1203" t="s">
        <v>751</v>
      </c>
      <c r="Q5232" s="1203" t="s">
        <v>752</v>
      </c>
      <c r="R5232" s="1203" t="s">
        <v>753</v>
      </c>
      <c r="S5232" s="1224">
        <f>VLOOKUP($D5232,'NI-118'!$B$1:$W$2048,12,FALSE)</f>
        <v>0</v>
      </c>
      <c r="T5232" s="1224">
        <f>VLOOKUP($D5232,'NI-118'!$B$1:$W$2048,13,FALSE)</f>
        <v>0</v>
      </c>
      <c r="U5232" s="1224">
        <f>VLOOKUP($D5232,'NI-118'!$B$1:$W$2048,16,FALSE)</f>
        <v>0</v>
      </c>
      <c r="V5232" s="1224"/>
      <c r="W5232" s="1224"/>
      <c r="X5232" s="1224"/>
    </row>
    <row r="5233" spans="1:24" hidden="1">
      <c r="A5233" s="762"/>
      <c r="B5233" s="762"/>
      <c r="C5233" s="762"/>
      <c r="D5233" s="1225" t="s">
        <v>757</v>
      </c>
      <c r="E5233" s="1226">
        <v>118</v>
      </c>
      <c r="F5233" s="1202"/>
      <c r="G5233" s="1202"/>
      <c r="H5233" s="1205" t="s">
        <v>755</v>
      </c>
      <c r="I5233" s="1202" t="s">
        <v>53</v>
      </c>
      <c r="J5233" s="1202" t="s">
        <v>746</v>
      </c>
      <c r="K5233" s="1202" t="s">
        <v>746</v>
      </c>
      <c r="L5233" s="1202" t="s">
        <v>747</v>
      </c>
      <c r="M5233" s="1202" t="s">
        <v>748</v>
      </c>
      <c r="N5233" s="1203" t="s">
        <v>758</v>
      </c>
      <c r="O5233" s="1203" t="s">
        <v>750</v>
      </c>
      <c r="P5233" s="1203" t="s">
        <v>751</v>
      </c>
      <c r="Q5233" s="1203" t="s">
        <v>752</v>
      </c>
      <c r="R5233" s="1203" t="s">
        <v>753</v>
      </c>
      <c r="S5233" s="1224">
        <f>VLOOKUP($D5233,'NI-118'!$B$1:$W$2048,12,FALSE)</f>
        <v>0</v>
      </c>
      <c r="T5233" s="1224">
        <f>VLOOKUP($D5233,'NI-118'!$B$1:$W$2048,13,FALSE)</f>
        <v>0</v>
      </c>
      <c r="U5233" s="1224">
        <f>VLOOKUP($D5233,'NI-118'!$B$1:$W$2048,16,FALSE)</f>
        <v>0</v>
      </c>
      <c r="V5233" s="1224"/>
      <c r="W5233" s="1224"/>
      <c r="X5233" s="1224"/>
    </row>
    <row r="5234" spans="1:24" hidden="1">
      <c r="A5234" s="762"/>
      <c r="B5234" s="762"/>
      <c r="C5234" s="762"/>
      <c r="D5234" s="1222" t="s">
        <v>759</v>
      </c>
      <c r="E5234" s="1223">
        <v>118</v>
      </c>
      <c r="F5234" s="1202"/>
      <c r="G5234" s="1202"/>
      <c r="H5234" s="1205" t="s">
        <v>755</v>
      </c>
      <c r="I5234" s="1202" t="s">
        <v>53</v>
      </c>
      <c r="J5234" s="1202" t="s">
        <v>746</v>
      </c>
      <c r="K5234" s="1202" t="s">
        <v>746</v>
      </c>
      <c r="L5234" s="1202" t="s">
        <v>747</v>
      </c>
      <c r="M5234" s="1202" t="s">
        <v>748</v>
      </c>
      <c r="N5234" s="1203" t="s">
        <v>760</v>
      </c>
      <c r="O5234" s="1203" t="s">
        <v>750</v>
      </c>
      <c r="P5234" s="1203" t="s">
        <v>751</v>
      </c>
      <c r="Q5234" s="1203" t="s">
        <v>752</v>
      </c>
      <c r="R5234" s="1203" t="s">
        <v>753</v>
      </c>
      <c r="S5234" s="1224">
        <f>VLOOKUP($D5234,'NI-118'!$B$1:$W$2048,12,FALSE)</f>
        <v>0</v>
      </c>
      <c r="T5234" s="1224">
        <f>VLOOKUP($D5234,'NI-118'!$B$1:$W$2048,13,FALSE)</f>
        <v>0</v>
      </c>
      <c r="U5234" s="1224">
        <f>VLOOKUP($D5234,'NI-118'!$B$1:$W$2048,16,FALSE)</f>
        <v>8</v>
      </c>
      <c r="V5234" s="1224">
        <f>VLOOKUP($D5234,'NI-118'!$B$1:$W$2048,17,FALSE)</f>
        <v>0</v>
      </c>
      <c r="W5234" s="1224">
        <f>VLOOKUP($D5234,'NI-118'!$B$1:$W$2048,18,FALSE)</f>
        <v>0</v>
      </c>
      <c r="X5234" s="1224">
        <f>VLOOKUP($D5234,'NI-118'!$B$1:$W$2048,19,FALSE)</f>
        <v>0</v>
      </c>
    </row>
    <row r="5235" spans="1:24" hidden="1">
      <c r="A5235" s="762"/>
      <c r="B5235" s="762"/>
      <c r="C5235" s="762"/>
      <c r="D5235" s="1222" t="s">
        <v>761</v>
      </c>
      <c r="E5235" s="1223">
        <v>118</v>
      </c>
      <c r="F5235" s="1202"/>
      <c r="G5235" s="1202"/>
      <c r="H5235" s="1205" t="s">
        <v>755</v>
      </c>
      <c r="I5235" s="1202" t="s">
        <v>53</v>
      </c>
      <c r="J5235" s="1202" t="s">
        <v>762</v>
      </c>
      <c r="K5235" s="1202" t="s">
        <v>762</v>
      </c>
      <c r="L5235" s="1202" t="s">
        <v>747</v>
      </c>
      <c r="M5235" s="1202" t="s">
        <v>748</v>
      </c>
      <c r="N5235" s="1203" t="s">
        <v>763</v>
      </c>
      <c r="O5235" s="1203" t="s">
        <v>73</v>
      </c>
      <c r="P5235" s="1203" t="s">
        <v>73</v>
      </c>
      <c r="Q5235" s="1203" t="s">
        <v>752</v>
      </c>
      <c r="R5235" s="1203" t="s">
        <v>753</v>
      </c>
      <c r="S5235" s="1224">
        <f>VLOOKUP($D5235,'NI-118'!$B$1:$W$2048,12,FALSE)</f>
        <v>0</v>
      </c>
      <c r="T5235" s="1224">
        <f>VLOOKUP($D5235,'NI-118'!$B$1:$W$2048,13,FALSE)</f>
        <v>0</v>
      </c>
      <c r="U5235" s="1224">
        <f>VLOOKUP($D5235,'NI-118'!$B$1:$W$2048,16,FALSE)</f>
        <v>0</v>
      </c>
      <c r="V5235" s="1224">
        <f>VLOOKUP($D5235,'NI-118'!$B$1:$W$2048,17,FALSE)</f>
        <v>0</v>
      </c>
      <c r="W5235" s="1224">
        <f>VLOOKUP($D5235,'NI-118'!$B$1:$W$2048,18,FALSE)</f>
        <v>0</v>
      </c>
      <c r="X5235" s="1224">
        <f>VLOOKUP($D5235,'NI-118'!$B$1:$W$2048,19,FALSE)</f>
        <v>0</v>
      </c>
    </row>
    <row r="5236" spans="1:24" ht="27" hidden="1">
      <c r="A5236" s="762"/>
      <c r="B5236" s="762"/>
      <c r="C5236" s="762"/>
      <c r="D5236" s="1222" t="s">
        <v>764</v>
      </c>
      <c r="E5236" s="1223">
        <v>118</v>
      </c>
      <c r="F5236" s="1202"/>
      <c r="G5236" s="1202"/>
      <c r="H5236" s="1205" t="s">
        <v>755</v>
      </c>
      <c r="I5236" s="1202" t="s">
        <v>53</v>
      </c>
      <c r="J5236" s="1202" t="s">
        <v>762</v>
      </c>
      <c r="K5236" s="1202" t="s">
        <v>762</v>
      </c>
      <c r="L5236" s="1202" t="s">
        <v>747</v>
      </c>
      <c r="M5236" s="1202" t="s">
        <v>748</v>
      </c>
      <c r="N5236" s="1203" t="s">
        <v>765</v>
      </c>
      <c r="O5236" s="1203" t="s">
        <v>73</v>
      </c>
      <c r="P5236" s="1203" t="s">
        <v>73</v>
      </c>
      <c r="Q5236" s="1203" t="s">
        <v>752</v>
      </c>
      <c r="R5236" s="1203" t="s">
        <v>753</v>
      </c>
      <c r="S5236" s="1224">
        <f>VLOOKUP($D5236,'NI-118'!$B$1:$W$2048,12,FALSE)</f>
        <v>0</v>
      </c>
      <c r="T5236" s="1224">
        <f>VLOOKUP($D5236,'NI-118'!$B$1:$W$2048,13,FALSE)</f>
        <v>0</v>
      </c>
      <c r="U5236" s="1224">
        <f>VLOOKUP($D5236,'NI-118'!$B$1:$W$2048,16,FALSE)</f>
        <v>0</v>
      </c>
      <c r="V5236" s="1224">
        <f>VLOOKUP($D5236,'NI-118'!$B$1:$W$2048,17,FALSE)</f>
        <v>0</v>
      </c>
      <c r="W5236" s="1224">
        <f>VLOOKUP($D5236,'NI-118'!$B$1:$W$2048,18,FALSE)</f>
        <v>0</v>
      </c>
      <c r="X5236" s="1224">
        <f>VLOOKUP($D5236,'NI-118'!$B$1:$W$2048,19,FALSE)</f>
        <v>0</v>
      </c>
    </row>
    <row r="5237" spans="1:24" hidden="1">
      <c r="A5237" s="762"/>
      <c r="B5237" s="762"/>
      <c r="C5237" s="762"/>
      <c r="D5237" s="1222" t="s">
        <v>766</v>
      </c>
      <c r="E5237" s="1223">
        <v>118</v>
      </c>
      <c r="F5237" s="1202" t="s">
        <v>157</v>
      </c>
      <c r="G5237" s="1202"/>
      <c r="H5237" s="1205" t="s">
        <v>767</v>
      </c>
      <c r="I5237" s="1202" t="s">
        <v>53</v>
      </c>
      <c r="J5237" s="1202" t="s">
        <v>746</v>
      </c>
      <c r="K5237" s="1202" t="s">
        <v>746</v>
      </c>
      <c r="L5237" s="1202" t="s">
        <v>747</v>
      </c>
      <c r="M5237" s="1202" t="s">
        <v>748</v>
      </c>
      <c r="N5237" s="1203" t="s">
        <v>768</v>
      </c>
      <c r="O5237" s="1203" t="s">
        <v>750</v>
      </c>
      <c r="P5237" s="1203" t="s">
        <v>751</v>
      </c>
      <c r="Q5237" s="1203" t="s">
        <v>752</v>
      </c>
      <c r="R5237" s="1203" t="s">
        <v>753</v>
      </c>
      <c r="S5237" s="1224">
        <f>VLOOKUP($D5237,'NI-118'!$B$1:$W$2048,12,FALSE)</f>
        <v>0</v>
      </c>
      <c r="T5237" s="1224">
        <f>VLOOKUP($D5237,'NI-118'!$B$1:$W$2048,13,FALSE)</f>
        <v>0</v>
      </c>
      <c r="U5237" s="1224">
        <f>VLOOKUP($D5237,'NI-118'!$B$1:$W$2048,16,FALSE)</f>
        <v>0</v>
      </c>
      <c r="V5237" s="1224">
        <f>VLOOKUP($D5237,'NI-118'!$B$1:$W$2048,17,FALSE)</f>
        <v>0</v>
      </c>
      <c r="W5237" s="1224">
        <f>VLOOKUP($D5237,'NI-118'!$B$1:$W$2048,18,FALSE)</f>
        <v>0</v>
      </c>
      <c r="X5237" s="1224">
        <f>VLOOKUP($D5237,'NI-118'!$B$1:$W$2048,19,FALSE)</f>
        <v>0</v>
      </c>
    </row>
    <row r="5238" spans="1:24" ht="27" hidden="1">
      <c r="A5238" s="762"/>
      <c r="B5238" s="762"/>
      <c r="C5238" s="762"/>
      <c r="D5238" s="1222" t="s">
        <v>769</v>
      </c>
      <c r="E5238" s="1223">
        <v>118</v>
      </c>
      <c r="F5238" s="1202" t="s">
        <v>157</v>
      </c>
      <c r="G5238" s="1202"/>
      <c r="H5238" s="1205" t="s">
        <v>767</v>
      </c>
      <c r="I5238" s="1202" t="s">
        <v>53</v>
      </c>
      <c r="J5238" s="1202" t="s">
        <v>762</v>
      </c>
      <c r="K5238" s="1202" t="s">
        <v>762</v>
      </c>
      <c r="L5238" s="1202" t="s">
        <v>747</v>
      </c>
      <c r="M5238" s="1202" t="s">
        <v>748</v>
      </c>
      <c r="N5238" s="1203" t="s">
        <v>770</v>
      </c>
      <c r="O5238" s="1203" t="s">
        <v>73</v>
      </c>
      <c r="P5238" s="1203" t="s">
        <v>73</v>
      </c>
      <c r="Q5238" s="1203" t="s">
        <v>752</v>
      </c>
      <c r="R5238" s="1203" t="s">
        <v>753</v>
      </c>
      <c r="S5238" s="1224">
        <f>VLOOKUP($D5238,'NI-118'!$B$1:$W$2048,12,FALSE)</f>
        <v>0</v>
      </c>
      <c r="T5238" s="1224">
        <f>VLOOKUP($D5238,'NI-118'!$B$1:$W$2048,13,FALSE)</f>
        <v>0</v>
      </c>
      <c r="U5238" s="1224">
        <f>VLOOKUP($D5238,'NI-118'!$B$1:$W$2048,16,FALSE)</f>
        <v>0</v>
      </c>
      <c r="V5238" s="1224">
        <f>VLOOKUP($D5238,'NI-118'!$B$1:$W$2048,17,FALSE)</f>
        <v>0</v>
      </c>
      <c r="W5238" s="1224">
        <f>VLOOKUP($D5238,'NI-118'!$B$1:$W$2048,18,FALSE)</f>
        <v>0</v>
      </c>
      <c r="X5238" s="1224">
        <f>VLOOKUP($D5238,'NI-118'!$B$1:$W$2048,19,FALSE)</f>
        <v>0</v>
      </c>
    </row>
    <row r="5239" spans="1:24" hidden="1">
      <c r="A5239" s="762"/>
      <c r="B5239" s="762"/>
      <c r="C5239" s="762"/>
      <c r="D5239" s="1222" t="s">
        <v>771</v>
      </c>
      <c r="E5239" s="1223">
        <v>118</v>
      </c>
      <c r="F5239" s="1202"/>
      <c r="G5239" s="1202"/>
      <c r="H5239" s="1205" t="s">
        <v>755</v>
      </c>
      <c r="I5239" s="1202" t="s">
        <v>53</v>
      </c>
      <c r="J5239" s="1202" t="s">
        <v>746</v>
      </c>
      <c r="K5239" s="1202" t="s">
        <v>746</v>
      </c>
      <c r="L5239" s="1202" t="s">
        <v>747</v>
      </c>
      <c r="M5239" s="1202" t="s">
        <v>748</v>
      </c>
      <c r="N5239" s="1203" t="s">
        <v>772</v>
      </c>
      <c r="O5239" s="1203" t="s">
        <v>750</v>
      </c>
      <c r="P5239" s="1203" t="s">
        <v>751</v>
      </c>
      <c r="Q5239" s="1203" t="s">
        <v>752</v>
      </c>
      <c r="R5239" s="1203" t="s">
        <v>753</v>
      </c>
      <c r="S5239" s="1224">
        <f>VLOOKUP($D5239,'NI-118'!$B$1:$W$2048,12,FALSE)</f>
        <v>0</v>
      </c>
      <c r="T5239" s="1224">
        <f>VLOOKUP($D5239,'NI-118'!$B$1:$W$2048,13,FALSE)</f>
        <v>0</v>
      </c>
      <c r="U5239" s="1224">
        <f>VLOOKUP($D5239,'NI-118'!$B$1:$W$2048,16,FALSE)</f>
        <v>6</v>
      </c>
      <c r="V5239" s="1224">
        <f>VLOOKUP($D5239,'NI-118'!$B$1:$W$2048,17,FALSE)</f>
        <v>0</v>
      </c>
      <c r="W5239" s="1224">
        <f>VLOOKUP($D5239,'NI-118'!$B$1:$W$2048,18,FALSE)</f>
        <v>0</v>
      </c>
      <c r="X5239" s="1224">
        <f>VLOOKUP($D5239,'NI-118'!$B$1:$W$2048,19,FALSE)</f>
        <v>0</v>
      </c>
    </row>
    <row r="5240" spans="1:24" hidden="1">
      <c r="A5240" s="762"/>
      <c r="B5240" s="762"/>
      <c r="C5240" s="762"/>
      <c r="D5240" s="1222" t="s">
        <v>773</v>
      </c>
      <c r="E5240" s="1223">
        <v>118</v>
      </c>
      <c r="F5240" s="1202"/>
      <c r="G5240" s="1202"/>
      <c r="H5240" s="1205" t="s">
        <v>755</v>
      </c>
      <c r="I5240" s="1202" t="s">
        <v>53</v>
      </c>
      <c r="J5240" s="1202" t="s">
        <v>762</v>
      </c>
      <c r="K5240" s="1202" t="s">
        <v>762</v>
      </c>
      <c r="L5240" s="1202" t="s">
        <v>747</v>
      </c>
      <c r="M5240" s="1202" t="s">
        <v>748</v>
      </c>
      <c r="N5240" s="1203" t="s">
        <v>774</v>
      </c>
      <c r="O5240" s="1203" t="s">
        <v>73</v>
      </c>
      <c r="P5240" s="1203" t="s">
        <v>73</v>
      </c>
      <c r="Q5240" s="1203" t="s">
        <v>752</v>
      </c>
      <c r="R5240" s="1203" t="s">
        <v>753</v>
      </c>
      <c r="S5240" s="1224">
        <f>VLOOKUP($D5240,'NI-118'!$B$1:$W$2048,12,FALSE)</f>
        <v>0</v>
      </c>
      <c r="T5240" s="1224">
        <f>VLOOKUP($D5240,'NI-118'!$B$1:$W$2048,13,FALSE)</f>
        <v>0</v>
      </c>
      <c r="U5240" s="1224">
        <f>VLOOKUP($D5240,'NI-118'!$B$1:$W$2048,16,FALSE)</f>
        <v>0</v>
      </c>
      <c r="V5240" s="1224">
        <f>VLOOKUP($D5240,'NI-118'!$B$1:$W$2048,17,FALSE)</f>
        <v>0</v>
      </c>
      <c r="W5240" s="1224">
        <f>VLOOKUP($D5240,'NI-118'!$B$1:$W$2048,18,FALSE)</f>
        <v>0</v>
      </c>
      <c r="X5240" s="1224">
        <f>VLOOKUP($D5240,'NI-118'!$B$1:$W$2048,19,FALSE)</f>
        <v>0</v>
      </c>
    </row>
    <row r="5241" spans="1:24" hidden="1">
      <c r="A5241" s="762"/>
      <c r="B5241" s="762"/>
      <c r="C5241" s="762"/>
      <c r="D5241" s="1222" t="s">
        <v>775</v>
      </c>
      <c r="E5241" s="1223">
        <v>118</v>
      </c>
      <c r="F5241" s="1202" t="s">
        <v>157</v>
      </c>
      <c r="G5241" s="1202"/>
      <c r="H5241" s="1205" t="s">
        <v>767</v>
      </c>
      <c r="I5241" s="1202" t="s">
        <v>53</v>
      </c>
      <c r="J5241" s="1202" t="s">
        <v>746</v>
      </c>
      <c r="K5241" s="1202" t="s">
        <v>746</v>
      </c>
      <c r="L5241" s="1202" t="s">
        <v>747</v>
      </c>
      <c r="M5241" s="1202" t="s">
        <v>748</v>
      </c>
      <c r="N5241" s="1203" t="s">
        <v>776</v>
      </c>
      <c r="O5241" s="1203" t="s">
        <v>750</v>
      </c>
      <c r="P5241" s="1203" t="s">
        <v>751</v>
      </c>
      <c r="Q5241" s="1203" t="s">
        <v>752</v>
      </c>
      <c r="R5241" s="1203" t="s">
        <v>753</v>
      </c>
      <c r="S5241" s="1224">
        <f>VLOOKUP($D5241,'NI-118'!$B$1:$W$2048,12,FALSE)</f>
        <v>0</v>
      </c>
      <c r="T5241" s="1224">
        <f>VLOOKUP($D5241,'NI-118'!$B$1:$W$2048,13,FALSE)</f>
        <v>0</v>
      </c>
      <c r="U5241" s="1224">
        <f>VLOOKUP($D5241,'NI-118'!$B$1:$W$2048,16,FALSE)</f>
        <v>0</v>
      </c>
      <c r="V5241" s="1224">
        <f>VLOOKUP($D5241,'NI-118'!$B$1:$W$2048,17,FALSE)</f>
        <v>0</v>
      </c>
      <c r="W5241" s="1224">
        <f>VLOOKUP($D5241,'NI-118'!$B$1:$W$2048,18,FALSE)</f>
        <v>0</v>
      </c>
      <c r="X5241" s="1224">
        <f>VLOOKUP($D5241,'NI-118'!$B$1:$W$2048,19,FALSE)</f>
        <v>0</v>
      </c>
    </row>
    <row r="5242" spans="1:24" ht="27" hidden="1">
      <c r="A5242" s="762"/>
      <c r="B5242" s="762"/>
      <c r="C5242" s="762"/>
      <c r="D5242" s="1222" t="s">
        <v>777</v>
      </c>
      <c r="E5242" s="1223">
        <v>118</v>
      </c>
      <c r="F5242" s="1202" t="s">
        <v>157</v>
      </c>
      <c r="G5242" s="1202"/>
      <c r="H5242" s="1205" t="s">
        <v>767</v>
      </c>
      <c r="I5242" s="1202" t="s">
        <v>53</v>
      </c>
      <c r="J5242" s="1202" t="s">
        <v>762</v>
      </c>
      <c r="K5242" s="1202" t="s">
        <v>762</v>
      </c>
      <c r="L5242" s="1202" t="s">
        <v>747</v>
      </c>
      <c r="M5242" s="1202" t="s">
        <v>748</v>
      </c>
      <c r="N5242" s="1203" t="s">
        <v>778</v>
      </c>
      <c r="O5242" s="1203" t="s">
        <v>73</v>
      </c>
      <c r="P5242" s="1203" t="s">
        <v>73</v>
      </c>
      <c r="Q5242" s="1203" t="s">
        <v>752</v>
      </c>
      <c r="R5242" s="1203" t="s">
        <v>753</v>
      </c>
      <c r="S5242" s="1224">
        <f>VLOOKUP($D5242,'NI-118'!$B$1:$W$2048,12,FALSE)</f>
        <v>0</v>
      </c>
      <c r="T5242" s="1224">
        <f>VLOOKUP($D5242,'NI-118'!$B$1:$W$2048,13,FALSE)</f>
        <v>0</v>
      </c>
      <c r="U5242" s="1224">
        <f>VLOOKUP($D5242,'NI-118'!$B$1:$W$2048,16,FALSE)</f>
        <v>0</v>
      </c>
      <c r="V5242" s="1224">
        <f>VLOOKUP($D5242,'NI-118'!$B$1:$W$2048,17,FALSE)</f>
        <v>0</v>
      </c>
      <c r="W5242" s="1224">
        <f>VLOOKUP($D5242,'NI-118'!$B$1:$W$2048,18,FALSE)</f>
        <v>0</v>
      </c>
      <c r="X5242" s="1224">
        <f>VLOOKUP($D5242,'NI-118'!$B$1:$W$2048,19,FALSE)</f>
        <v>0</v>
      </c>
    </row>
    <row r="5243" spans="1:24" hidden="1">
      <c r="A5243" s="762"/>
      <c r="B5243" s="762"/>
      <c r="C5243" s="762"/>
      <c r="D5243" s="1222" t="s">
        <v>779</v>
      </c>
      <c r="E5243" s="1223">
        <v>118</v>
      </c>
      <c r="F5243" s="1202"/>
      <c r="G5243" s="1202"/>
      <c r="H5243" s="1205" t="s">
        <v>780</v>
      </c>
      <c r="I5243" s="1202" t="s">
        <v>53</v>
      </c>
      <c r="J5243" s="1202" t="s">
        <v>746</v>
      </c>
      <c r="K5243" s="1202" t="s">
        <v>746</v>
      </c>
      <c r="L5243" s="1202" t="s">
        <v>747</v>
      </c>
      <c r="M5243" s="1202" t="s">
        <v>748</v>
      </c>
      <c r="N5243" s="1203" t="s">
        <v>781</v>
      </c>
      <c r="O5243" s="1203" t="s">
        <v>750</v>
      </c>
      <c r="P5243" s="1203" t="s">
        <v>751</v>
      </c>
      <c r="Q5243" s="1203" t="s">
        <v>752</v>
      </c>
      <c r="R5243" s="1203" t="s">
        <v>753</v>
      </c>
      <c r="S5243" s="1224">
        <f>VLOOKUP($D5243,'NI-118'!$B$1:$W$2048,12,FALSE)</f>
        <v>0</v>
      </c>
      <c r="T5243" s="1224">
        <f>VLOOKUP($D5243,'NI-118'!$B$1:$W$2048,13,FALSE)</f>
        <v>0</v>
      </c>
      <c r="U5243" s="1224">
        <f>VLOOKUP($D5243,'NI-118'!$B$1:$W$2048,16,FALSE)</f>
        <v>0</v>
      </c>
      <c r="V5243" s="1224">
        <f>VLOOKUP($D5243,'NI-118'!$B$1:$W$2048,17,FALSE)</f>
        <v>0</v>
      </c>
      <c r="W5243" s="1224">
        <f>VLOOKUP($D5243,'NI-118'!$B$1:$W$2048,18,FALSE)</f>
        <v>0</v>
      </c>
      <c r="X5243" s="1224">
        <f>VLOOKUP($D5243,'NI-118'!$B$1:$W$2048,19,FALSE)</f>
        <v>0</v>
      </c>
    </row>
    <row r="5244" spans="1:24" hidden="1">
      <c r="A5244" s="762"/>
      <c r="B5244" s="762"/>
      <c r="C5244" s="762"/>
      <c r="D5244" s="1222" t="s">
        <v>782</v>
      </c>
      <c r="E5244" s="1223">
        <v>118</v>
      </c>
      <c r="F5244" s="1202"/>
      <c r="G5244" s="1202"/>
      <c r="H5244" s="1205" t="s">
        <v>780</v>
      </c>
      <c r="I5244" s="1202" t="s">
        <v>53</v>
      </c>
      <c r="J5244" s="1202" t="s">
        <v>746</v>
      </c>
      <c r="K5244" s="1202" t="s">
        <v>746</v>
      </c>
      <c r="L5244" s="1202" t="s">
        <v>747</v>
      </c>
      <c r="M5244" s="1202" t="s">
        <v>748</v>
      </c>
      <c r="N5244" s="1203" t="s">
        <v>783</v>
      </c>
      <c r="O5244" s="1203" t="s">
        <v>750</v>
      </c>
      <c r="P5244" s="1203" t="s">
        <v>751</v>
      </c>
      <c r="Q5244" s="1203" t="s">
        <v>752</v>
      </c>
      <c r="R5244" s="1203" t="s">
        <v>753</v>
      </c>
      <c r="S5244" s="1224">
        <f>VLOOKUP($D5244,'NI-118'!$B$1:$W$2048,12,FALSE)</f>
        <v>0</v>
      </c>
      <c r="T5244" s="1224">
        <f>VLOOKUP($D5244,'NI-118'!$B$1:$W$2048,13,FALSE)</f>
        <v>0</v>
      </c>
      <c r="U5244" s="1224">
        <f>VLOOKUP($D5244,'NI-118'!$B$1:$W$2048,16,FALSE)</f>
        <v>0</v>
      </c>
      <c r="V5244" s="1224">
        <f>VLOOKUP($D5244,'NI-118'!$B$1:$W$2048,17,FALSE)</f>
        <v>0</v>
      </c>
      <c r="W5244" s="1224">
        <f>VLOOKUP($D5244,'NI-118'!$B$1:$W$2048,18,FALSE)</f>
        <v>0</v>
      </c>
      <c r="X5244" s="1224">
        <f>VLOOKUP($D5244,'NI-118'!$B$1:$W$2048,19,FALSE)</f>
        <v>0</v>
      </c>
    </row>
    <row r="5245" spans="1:24" hidden="1">
      <c r="A5245" s="762"/>
      <c r="B5245" s="762"/>
      <c r="C5245" s="762"/>
      <c r="D5245" s="1222" t="s">
        <v>784</v>
      </c>
      <c r="E5245" s="1223">
        <v>118</v>
      </c>
      <c r="F5245" s="1202"/>
      <c r="G5245" s="1202"/>
      <c r="H5245" s="1205" t="s">
        <v>780</v>
      </c>
      <c r="I5245" s="1202" t="s">
        <v>53</v>
      </c>
      <c r="J5245" s="1202" t="s">
        <v>746</v>
      </c>
      <c r="K5245" s="1202" t="s">
        <v>746</v>
      </c>
      <c r="L5245" s="1202" t="s">
        <v>747</v>
      </c>
      <c r="M5245" s="1202" t="s">
        <v>748</v>
      </c>
      <c r="N5245" s="1203" t="s">
        <v>785</v>
      </c>
      <c r="O5245" s="1203" t="s">
        <v>750</v>
      </c>
      <c r="P5245" s="1203" t="s">
        <v>751</v>
      </c>
      <c r="Q5245" s="1203" t="s">
        <v>752</v>
      </c>
      <c r="R5245" s="1203" t="s">
        <v>753</v>
      </c>
      <c r="S5245" s="1224">
        <f>VLOOKUP($D5245,'NI-118'!$B$1:$W$2048,12,FALSE)</f>
        <v>0</v>
      </c>
      <c r="T5245" s="1224">
        <f>VLOOKUP($D5245,'NI-118'!$B$1:$W$2048,13,FALSE)</f>
        <v>0</v>
      </c>
      <c r="U5245" s="1224">
        <f>VLOOKUP($D5245,'NI-118'!$B$1:$W$2048,16,FALSE)</f>
        <v>0</v>
      </c>
      <c r="V5245" s="1224">
        <f>VLOOKUP($D5245,'NI-118'!$B$1:$W$2048,17,FALSE)</f>
        <v>0</v>
      </c>
      <c r="W5245" s="1224">
        <f>VLOOKUP($D5245,'NI-118'!$B$1:$W$2048,18,FALSE)</f>
        <v>0</v>
      </c>
      <c r="X5245" s="1224">
        <f>VLOOKUP($D5245,'NI-118'!$B$1:$W$2048,19,FALSE)</f>
        <v>0</v>
      </c>
    </row>
    <row r="5246" spans="1:24" hidden="1">
      <c r="A5246" s="762"/>
      <c r="B5246" s="762"/>
      <c r="C5246" s="762"/>
      <c r="D5246" s="1222" t="s">
        <v>786</v>
      </c>
      <c r="E5246" s="1223">
        <v>118</v>
      </c>
      <c r="F5246" s="1202"/>
      <c r="G5246" s="1202"/>
      <c r="H5246" s="1205" t="s">
        <v>755</v>
      </c>
      <c r="I5246" s="1202" t="s">
        <v>53</v>
      </c>
      <c r="J5246" s="1202" t="s">
        <v>746</v>
      </c>
      <c r="K5246" s="1202" t="s">
        <v>746</v>
      </c>
      <c r="L5246" s="1202" t="s">
        <v>747</v>
      </c>
      <c r="M5246" s="1202" t="s">
        <v>748</v>
      </c>
      <c r="N5246" s="1203" t="s">
        <v>787</v>
      </c>
      <c r="O5246" s="1203" t="s">
        <v>750</v>
      </c>
      <c r="P5246" s="1203" t="s">
        <v>751</v>
      </c>
      <c r="Q5246" s="1203" t="s">
        <v>752</v>
      </c>
      <c r="R5246" s="1203" t="s">
        <v>753</v>
      </c>
      <c r="S5246" s="1224">
        <f>VLOOKUP($D5246,'NI-118'!$B$1:$W$2048,12,FALSE)</f>
        <v>0</v>
      </c>
      <c r="T5246" s="1224">
        <f>VLOOKUP($D5246,'NI-118'!$B$1:$W$2048,13,FALSE)</f>
        <v>0</v>
      </c>
      <c r="U5246" s="1224">
        <f>VLOOKUP($D5246,'NI-118'!$B$1:$W$2048,16,FALSE)</f>
        <v>0</v>
      </c>
      <c r="V5246" s="1224">
        <f>VLOOKUP($D5246,'NI-118'!$B$1:$W$2048,17,FALSE)</f>
        <v>0</v>
      </c>
      <c r="W5246" s="1224">
        <f>VLOOKUP($D5246,'NI-118'!$B$1:$W$2048,18,FALSE)</f>
        <v>0</v>
      </c>
      <c r="X5246" s="1224">
        <f>VLOOKUP($D5246,'NI-118'!$B$1:$W$2048,19,FALSE)</f>
        <v>0</v>
      </c>
    </row>
    <row r="5247" spans="1:24" ht="27" hidden="1">
      <c r="A5247" s="762"/>
      <c r="B5247" s="762"/>
      <c r="C5247" s="762"/>
      <c r="D5247" s="1222" t="s">
        <v>788</v>
      </c>
      <c r="E5247" s="1223">
        <v>118</v>
      </c>
      <c r="F5247" s="1202"/>
      <c r="G5247" s="1202"/>
      <c r="H5247" s="1205" t="s">
        <v>755</v>
      </c>
      <c r="I5247" s="1202" t="s">
        <v>53</v>
      </c>
      <c r="J5247" s="1202" t="s">
        <v>746</v>
      </c>
      <c r="K5247" s="1202" t="s">
        <v>746</v>
      </c>
      <c r="L5247" s="1202" t="s">
        <v>747</v>
      </c>
      <c r="M5247" s="1202" t="s">
        <v>748</v>
      </c>
      <c r="N5247" s="1203" t="s">
        <v>789</v>
      </c>
      <c r="O5247" s="319" t="s">
        <v>750</v>
      </c>
      <c r="P5247" s="319" t="s">
        <v>751</v>
      </c>
      <c r="Q5247" s="319" t="s">
        <v>752</v>
      </c>
      <c r="R5247" s="319" t="s">
        <v>753</v>
      </c>
      <c r="S5247" s="1224">
        <f>VLOOKUP($D5247,'NI-118'!$B$1:$W$2048,12,FALSE)</f>
        <v>0</v>
      </c>
      <c r="T5247" s="1224">
        <f>VLOOKUP($D5247,'NI-118'!$B$1:$W$2048,13,FALSE)</f>
        <v>0</v>
      </c>
      <c r="U5247" s="1224">
        <f>VLOOKUP($D5247,'NI-118'!$B$1:$W$2048,16,FALSE)</f>
        <v>0</v>
      </c>
      <c r="V5247" s="1224">
        <f>VLOOKUP($D5247,'NI-118'!$B$1:$W$2048,17,FALSE)</f>
        <v>0</v>
      </c>
      <c r="W5247" s="1224">
        <f>VLOOKUP($D5247,'NI-118'!$B$1:$W$2048,18,FALSE)</f>
        <v>0</v>
      </c>
      <c r="X5247" s="1224">
        <f>VLOOKUP($D5247,'NI-118'!$B$1:$W$2048,19,FALSE)</f>
        <v>0</v>
      </c>
    </row>
    <row r="5248" spans="1:24" hidden="1">
      <c r="A5248" s="762"/>
      <c r="B5248" s="762"/>
      <c r="C5248" s="762"/>
      <c r="D5248" s="1222" t="s">
        <v>790</v>
      </c>
      <c r="E5248" s="1223">
        <v>118</v>
      </c>
      <c r="F5248" s="1202"/>
      <c r="G5248" s="1202"/>
      <c r="H5248" s="1205" t="s">
        <v>755</v>
      </c>
      <c r="I5248" s="1202" t="s">
        <v>53</v>
      </c>
      <c r="J5248" s="1202" t="s">
        <v>762</v>
      </c>
      <c r="K5248" s="1202" t="s">
        <v>762</v>
      </c>
      <c r="L5248" s="1202" t="s">
        <v>747</v>
      </c>
      <c r="M5248" s="1202" t="s">
        <v>748</v>
      </c>
      <c r="N5248" s="1203" t="s">
        <v>791</v>
      </c>
      <c r="O5248" s="1203" t="s">
        <v>73</v>
      </c>
      <c r="P5248" s="1203" t="s">
        <v>73</v>
      </c>
      <c r="Q5248" s="1203" t="s">
        <v>752</v>
      </c>
      <c r="R5248" s="1203" t="s">
        <v>753</v>
      </c>
      <c r="S5248" s="1224">
        <f>VLOOKUP($D5248,'NI-118'!$B$1:$W$2048,12,FALSE)</f>
        <v>0</v>
      </c>
      <c r="T5248" s="1224">
        <f>VLOOKUP($D5248,'NI-118'!$B$1:$W$2048,13,FALSE)</f>
        <v>0</v>
      </c>
      <c r="U5248" s="1224">
        <f>VLOOKUP($D5248,'NI-118'!$B$1:$W$2048,16,FALSE)</f>
        <v>0</v>
      </c>
      <c r="V5248" s="1224">
        <f>VLOOKUP($D5248,'NI-118'!$B$1:$W$2048,17,FALSE)</f>
        <v>0</v>
      </c>
      <c r="W5248" s="1224">
        <f>VLOOKUP($D5248,'NI-118'!$B$1:$W$2048,18,FALSE)</f>
        <v>0</v>
      </c>
      <c r="X5248" s="1224">
        <f>VLOOKUP($D5248,'NI-118'!$B$1:$W$2048,19,FALSE)</f>
        <v>0</v>
      </c>
    </row>
    <row r="5249" spans="1:24" ht="27" hidden="1">
      <c r="A5249" s="762"/>
      <c r="B5249" s="762"/>
      <c r="C5249" s="762"/>
      <c r="D5249" s="1222" t="s">
        <v>792</v>
      </c>
      <c r="E5249" s="1223">
        <v>118</v>
      </c>
      <c r="F5249" s="1202" t="s">
        <v>157</v>
      </c>
      <c r="G5249" s="1202"/>
      <c r="H5249" s="1205" t="s">
        <v>755</v>
      </c>
      <c r="I5249" s="1202" t="s">
        <v>53</v>
      </c>
      <c r="J5249" s="1202" t="s">
        <v>746</v>
      </c>
      <c r="K5249" s="1202" t="s">
        <v>746</v>
      </c>
      <c r="L5249" s="1202" t="s">
        <v>747</v>
      </c>
      <c r="M5249" s="1202" t="s">
        <v>748</v>
      </c>
      <c r="N5249" s="1203" t="s">
        <v>793</v>
      </c>
      <c r="O5249" s="319" t="s">
        <v>750</v>
      </c>
      <c r="P5249" s="319" t="s">
        <v>751</v>
      </c>
      <c r="Q5249" s="319" t="s">
        <v>752</v>
      </c>
      <c r="R5249" s="319" t="s">
        <v>753</v>
      </c>
      <c r="S5249" s="1224">
        <f>VLOOKUP($D5249,'NI-118'!$B$1:$W$2048,12,FALSE)</f>
        <v>0</v>
      </c>
      <c r="T5249" s="1224">
        <f>VLOOKUP($D5249,'NI-118'!$B$1:$W$2048,13,FALSE)</f>
        <v>0</v>
      </c>
      <c r="U5249" s="1224">
        <f>VLOOKUP($D5249,'NI-118'!$B$1:$W$2048,16,FALSE)</f>
        <v>0</v>
      </c>
      <c r="V5249" s="1224">
        <f>VLOOKUP($D5249,'NI-118'!$B$1:$W$2048,17,FALSE)</f>
        <v>0</v>
      </c>
      <c r="W5249" s="1224">
        <f>VLOOKUP($D5249,'NI-118'!$B$1:$W$2048,18,FALSE)</f>
        <v>0</v>
      </c>
      <c r="X5249" s="1224">
        <f>VLOOKUP($D5249,'NI-118'!$B$1:$W$2048,19,FALSE)</f>
        <v>0</v>
      </c>
    </row>
    <row r="5250" spans="1:24" ht="27" hidden="1">
      <c r="A5250" s="762"/>
      <c r="B5250" s="762"/>
      <c r="C5250" s="762"/>
      <c r="D5250" s="1222" t="s">
        <v>794</v>
      </c>
      <c r="E5250" s="1223">
        <v>118</v>
      </c>
      <c r="F5250" s="1202" t="s">
        <v>157</v>
      </c>
      <c r="G5250" s="1202"/>
      <c r="H5250" s="1202" t="s">
        <v>755</v>
      </c>
      <c r="I5250" s="1202" t="s">
        <v>53</v>
      </c>
      <c r="J5250" s="1202" t="s">
        <v>746</v>
      </c>
      <c r="K5250" s="1202" t="s">
        <v>746</v>
      </c>
      <c r="L5250" s="1202" t="s">
        <v>747</v>
      </c>
      <c r="M5250" s="1202" t="s">
        <v>748</v>
      </c>
      <c r="N5250" s="1203" t="s">
        <v>795</v>
      </c>
      <c r="O5250" s="319" t="s">
        <v>750</v>
      </c>
      <c r="P5250" s="319" t="s">
        <v>751</v>
      </c>
      <c r="Q5250" s="319" t="s">
        <v>752</v>
      </c>
      <c r="R5250" s="319" t="s">
        <v>753</v>
      </c>
      <c r="S5250" s="1224">
        <f>VLOOKUP($D5250,'NI-118'!$B$1:$W$2048,12,FALSE)</f>
        <v>0</v>
      </c>
      <c r="T5250" s="1224">
        <f>VLOOKUP($D5250,'NI-118'!$B$1:$W$2048,13,FALSE)</f>
        <v>0</v>
      </c>
      <c r="U5250" s="1224">
        <f>VLOOKUP($D5250,'NI-118'!$B$1:$W$2048,16,FALSE)</f>
        <v>0</v>
      </c>
      <c r="V5250" s="1224">
        <f>VLOOKUP($D5250,'NI-118'!$B$1:$W$2048,17,FALSE)</f>
        <v>0</v>
      </c>
      <c r="W5250" s="1224">
        <f>VLOOKUP($D5250,'NI-118'!$B$1:$W$2048,18,FALSE)</f>
        <v>0</v>
      </c>
      <c r="X5250" s="1224">
        <f>VLOOKUP($D5250,'NI-118'!$B$1:$W$2048,19,FALSE)</f>
        <v>0</v>
      </c>
    </row>
    <row r="5251" spans="1:24" ht="27" hidden="1">
      <c r="A5251" s="762"/>
      <c r="B5251" s="762"/>
      <c r="C5251" s="762"/>
      <c r="D5251" s="1222" t="s">
        <v>796</v>
      </c>
      <c r="E5251" s="1223">
        <v>118</v>
      </c>
      <c r="F5251" s="1202"/>
      <c r="G5251" s="1202"/>
      <c r="H5251" s="1205" t="s">
        <v>755</v>
      </c>
      <c r="I5251" s="1202" t="s">
        <v>53</v>
      </c>
      <c r="J5251" s="1202" t="s">
        <v>746</v>
      </c>
      <c r="K5251" s="1202" t="s">
        <v>746</v>
      </c>
      <c r="L5251" s="1202" t="s">
        <v>747</v>
      </c>
      <c r="M5251" s="1202" t="s">
        <v>748</v>
      </c>
      <c r="N5251" s="1203" t="s">
        <v>797</v>
      </c>
      <c r="O5251" s="319" t="s">
        <v>750</v>
      </c>
      <c r="P5251" s="319" t="s">
        <v>751</v>
      </c>
      <c r="Q5251" s="319" t="s">
        <v>752</v>
      </c>
      <c r="R5251" s="319" t="s">
        <v>753</v>
      </c>
      <c r="S5251" s="1224">
        <f>VLOOKUP($D5251,'NI-118'!$B$1:$W$2048,12,FALSE)</f>
        <v>0</v>
      </c>
      <c r="T5251" s="1224">
        <f>VLOOKUP($D5251,'NI-118'!$B$1:$W$2048,13,FALSE)</f>
        <v>0</v>
      </c>
      <c r="U5251" s="1224">
        <f>VLOOKUP($D5251,'NI-118'!$B$1:$W$2048,16,FALSE)</f>
        <v>0</v>
      </c>
      <c r="V5251" s="1224">
        <f>VLOOKUP($D5251,'NI-118'!$B$1:$W$2048,17,FALSE)</f>
        <v>0</v>
      </c>
      <c r="W5251" s="1224">
        <f>VLOOKUP($D5251,'NI-118'!$B$1:$W$2048,18,FALSE)</f>
        <v>0</v>
      </c>
      <c r="X5251" s="1224">
        <f>VLOOKUP($D5251,'NI-118'!$B$1:$W$2048,19,FALSE)</f>
        <v>0</v>
      </c>
    </row>
    <row r="5252" spans="1:24" ht="27" hidden="1">
      <c r="A5252" s="762"/>
      <c r="B5252" s="762"/>
      <c r="C5252" s="762"/>
      <c r="D5252" s="1222" t="s">
        <v>798</v>
      </c>
      <c r="E5252" s="1223">
        <v>118</v>
      </c>
      <c r="F5252" s="1202" t="s">
        <v>157</v>
      </c>
      <c r="G5252" s="1202"/>
      <c r="H5252" s="1202" t="s">
        <v>755</v>
      </c>
      <c r="I5252" s="1202" t="s">
        <v>53</v>
      </c>
      <c r="J5252" s="1202" t="s">
        <v>762</v>
      </c>
      <c r="K5252" s="1202" t="s">
        <v>762</v>
      </c>
      <c r="L5252" s="1202" t="s">
        <v>747</v>
      </c>
      <c r="M5252" s="1202" t="s">
        <v>748</v>
      </c>
      <c r="N5252" s="1203" t="s">
        <v>799</v>
      </c>
      <c r="O5252" s="1203" t="s">
        <v>73</v>
      </c>
      <c r="P5252" s="1203" t="s">
        <v>73</v>
      </c>
      <c r="Q5252" s="1203" t="s">
        <v>752</v>
      </c>
      <c r="R5252" s="1203" t="s">
        <v>753</v>
      </c>
      <c r="S5252" s="1224">
        <f>VLOOKUP($D5252,'NI-118'!$B$1:$W$2048,12,FALSE)</f>
        <v>0</v>
      </c>
      <c r="T5252" s="1224">
        <f>VLOOKUP($D5252,'NI-118'!$B$1:$W$2048,13,FALSE)</f>
        <v>0</v>
      </c>
      <c r="U5252" s="1224">
        <f>VLOOKUP($D5252,'NI-118'!$B$1:$W$2048,16,FALSE)</f>
        <v>0</v>
      </c>
      <c r="V5252" s="1224">
        <f>VLOOKUP($D5252,'NI-118'!$B$1:$W$2048,17,FALSE)</f>
        <v>0</v>
      </c>
      <c r="W5252" s="1224">
        <f>VLOOKUP($D5252,'NI-118'!$B$1:$W$2048,18,FALSE)</f>
        <v>0</v>
      </c>
      <c r="X5252" s="1224">
        <f>VLOOKUP($D5252,'NI-118'!$B$1:$W$2048,19,FALSE)</f>
        <v>0</v>
      </c>
    </row>
    <row r="5253" spans="1:24" hidden="1">
      <c r="A5253" s="762"/>
      <c r="B5253" s="762"/>
      <c r="C5253" s="762"/>
      <c r="D5253" s="1222" t="s">
        <v>800</v>
      </c>
      <c r="E5253" s="1223">
        <v>118</v>
      </c>
      <c r="F5253" s="1202"/>
      <c r="G5253" s="1202"/>
      <c r="H5253" s="1205" t="s">
        <v>801</v>
      </c>
      <c r="I5253" s="1202" t="s">
        <v>53</v>
      </c>
      <c r="J5253" s="1202" t="s">
        <v>746</v>
      </c>
      <c r="K5253" s="1202" t="s">
        <v>746</v>
      </c>
      <c r="L5253" s="1202" t="s">
        <v>747</v>
      </c>
      <c r="M5253" s="1202" t="s">
        <v>748</v>
      </c>
      <c r="N5253" s="1203" t="s">
        <v>802</v>
      </c>
      <c r="O5253" s="1203" t="s">
        <v>750</v>
      </c>
      <c r="P5253" s="1203" t="s">
        <v>751</v>
      </c>
      <c r="Q5253" s="1203" t="s">
        <v>752</v>
      </c>
      <c r="R5253" s="1203" t="s">
        <v>753</v>
      </c>
      <c r="S5253" s="1224">
        <f>VLOOKUP($D5253,'NI-118'!$B$1:$W$2048,12,FALSE)</f>
        <v>0</v>
      </c>
      <c r="T5253" s="1224">
        <f>VLOOKUP($D5253,'NI-118'!$B$1:$W$2048,13,FALSE)</f>
        <v>0</v>
      </c>
      <c r="U5253" s="1224">
        <f>VLOOKUP($D5253,'NI-118'!$B$1:$W$2048,16,FALSE)</f>
        <v>0</v>
      </c>
      <c r="V5253" s="1224">
        <f>VLOOKUP($D5253,'NI-118'!$B$1:$W$2048,17,FALSE)</f>
        <v>0</v>
      </c>
      <c r="W5253" s="1224">
        <f>VLOOKUP($D5253,'NI-118'!$B$1:$W$2048,18,FALSE)</f>
        <v>0</v>
      </c>
      <c r="X5253" s="1224">
        <f>VLOOKUP($D5253,'NI-118'!$B$1:$W$2048,19,FALSE)</f>
        <v>0</v>
      </c>
    </row>
    <row r="5254" spans="1:24" hidden="1">
      <c r="A5254" s="762"/>
      <c r="B5254" s="762"/>
      <c r="C5254" s="762"/>
      <c r="D5254" s="1222" t="s">
        <v>803</v>
      </c>
      <c r="E5254" s="1223">
        <v>118</v>
      </c>
      <c r="F5254" s="1202"/>
      <c r="G5254" s="1202"/>
      <c r="H5254" s="1205" t="s">
        <v>804</v>
      </c>
      <c r="I5254" s="1202" t="s">
        <v>53</v>
      </c>
      <c r="J5254" s="1202" t="s">
        <v>805</v>
      </c>
      <c r="K5254" s="1202" t="s">
        <v>805</v>
      </c>
      <c r="L5254" s="1202" t="s">
        <v>3063</v>
      </c>
      <c r="M5254" s="1202" t="s">
        <v>748</v>
      </c>
      <c r="N5254" s="1203" t="s">
        <v>806</v>
      </c>
      <c r="O5254" s="1203" t="s">
        <v>73</v>
      </c>
      <c r="P5254" s="1203" t="s">
        <v>73</v>
      </c>
      <c r="Q5254" s="1203" t="s">
        <v>752</v>
      </c>
      <c r="R5254" s="1203"/>
      <c r="S5254" s="1224">
        <f>VLOOKUP($D5254,'NI-118'!$B$1:$W$2048,12,FALSE)</f>
        <v>0</v>
      </c>
      <c r="T5254" s="1224">
        <f>VLOOKUP($D5254,'NI-118'!$B$1:$W$2048,13,FALSE)</f>
        <v>0</v>
      </c>
      <c r="U5254" s="1224">
        <f>VLOOKUP($D5254,'NI-118'!$B$1:$W$2048,16,FALSE)</f>
        <v>0</v>
      </c>
      <c r="V5254" s="1224">
        <f>VLOOKUP($D5254,'NI-118'!$B$1:$W$2048,17,FALSE)</f>
        <v>0</v>
      </c>
      <c r="W5254" s="1224">
        <f>VLOOKUP($D5254,'NI-118'!$B$1:$W$2048,18,FALSE)</f>
        <v>0</v>
      </c>
      <c r="X5254" s="1224">
        <f>VLOOKUP($D5254,'NI-118'!$B$1:$W$2048,19,FALSE)</f>
        <v>0</v>
      </c>
    </row>
    <row r="5255" spans="1:24" hidden="1">
      <c r="A5255" s="762"/>
      <c r="B5255" s="762"/>
      <c r="C5255" s="762"/>
      <c r="D5255" s="1222" t="s">
        <v>808</v>
      </c>
      <c r="E5255" s="1223">
        <v>118</v>
      </c>
      <c r="F5255" s="1202"/>
      <c r="G5255" s="1202"/>
      <c r="H5255" s="1205" t="s">
        <v>809</v>
      </c>
      <c r="I5255" s="1202" t="s">
        <v>53</v>
      </c>
      <c r="J5255" s="1202" t="s">
        <v>746</v>
      </c>
      <c r="K5255" s="1202" t="s">
        <v>746</v>
      </c>
      <c r="L5255" s="1202" t="s">
        <v>747</v>
      </c>
      <c r="M5255" s="1202" t="s">
        <v>748</v>
      </c>
      <c r="N5255" s="1202" t="s">
        <v>810</v>
      </c>
      <c r="O5255" s="1203" t="s">
        <v>750</v>
      </c>
      <c r="P5255" s="1203" t="s">
        <v>811</v>
      </c>
      <c r="Q5255" s="1203" t="s">
        <v>812</v>
      </c>
      <c r="R5255" s="1203" t="s">
        <v>813</v>
      </c>
      <c r="S5255" s="1224">
        <f>VLOOKUP($D5255,'NI-118'!$B$1:$W$2048,12,FALSE)</f>
        <v>0</v>
      </c>
      <c r="T5255" s="1224">
        <f>VLOOKUP($D5255,'NI-118'!$B$1:$W$2048,13,FALSE)</f>
        <v>0</v>
      </c>
      <c r="U5255" s="1224">
        <f>VLOOKUP($D5255,'NI-118'!$B$1:$W$2048,16,FALSE)</f>
        <v>0</v>
      </c>
      <c r="V5255" s="1224">
        <f>VLOOKUP($D5255,'NI-118'!$B$1:$W$2048,17,FALSE)</f>
        <v>0</v>
      </c>
      <c r="W5255" s="1224">
        <f>VLOOKUP($D5255,'NI-118'!$B$1:$W$2048,18,FALSE)</f>
        <v>0</v>
      </c>
      <c r="X5255" s="1224">
        <f>VLOOKUP($D5255,'NI-118'!$B$1:$W$2048,19,FALSE)</f>
        <v>0</v>
      </c>
    </row>
    <row r="5256" spans="1:24" hidden="1">
      <c r="A5256" s="762"/>
      <c r="B5256" s="762"/>
      <c r="C5256" s="762"/>
      <c r="D5256" s="1222" t="s">
        <v>814</v>
      </c>
      <c r="E5256" s="1223">
        <v>118</v>
      </c>
      <c r="F5256" s="1202"/>
      <c r="G5256" s="1202"/>
      <c r="H5256" s="1205" t="s">
        <v>815</v>
      </c>
      <c r="I5256" s="1202" t="s">
        <v>53</v>
      </c>
      <c r="J5256" s="1202" t="s">
        <v>746</v>
      </c>
      <c r="K5256" s="1202" t="s">
        <v>746</v>
      </c>
      <c r="L5256" s="1202" t="s">
        <v>747</v>
      </c>
      <c r="M5256" s="1202" t="s">
        <v>748</v>
      </c>
      <c r="N5256" s="1202" t="s">
        <v>816</v>
      </c>
      <c r="O5256" s="1203" t="s">
        <v>750</v>
      </c>
      <c r="P5256" s="1203" t="s">
        <v>811</v>
      </c>
      <c r="Q5256" s="1203" t="s">
        <v>812</v>
      </c>
      <c r="R5256" s="1203" t="s">
        <v>813</v>
      </c>
      <c r="S5256" s="1224">
        <f>VLOOKUP($D5256,'NI-118'!$B$1:$W$2048,12,FALSE)</f>
        <v>0</v>
      </c>
      <c r="T5256" s="1224">
        <f>VLOOKUP($D5256,'NI-118'!$B$1:$W$2048,13,FALSE)</f>
        <v>0</v>
      </c>
      <c r="U5256" s="1224">
        <f>VLOOKUP($D5256,'NI-118'!$B$1:$W$2048,16,FALSE)</f>
        <v>0</v>
      </c>
      <c r="V5256" s="1224">
        <f>VLOOKUP($D5256,'NI-118'!$B$1:$W$2048,17,FALSE)</f>
        <v>0</v>
      </c>
      <c r="W5256" s="1224">
        <f>VLOOKUP($D5256,'NI-118'!$B$1:$W$2048,18,FALSE)</f>
        <v>0</v>
      </c>
      <c r="X5256" s="1224">
        <f>VLOOKUP($D5256,'NI-118'!$B$1:$W$2048,19,FALSE)</f>
        <v>0</v>
      </c>
    </row>
    <row r="5257" spans="1:24" hidden="1">
      <c r="A5257" s="762"/>
      <c r="B5257" s="762"/>
      <c r="C5257" s="762"/>
      <c r="D5257" s="1222" t="s">
        <v>817</v>
      </c>
      <c r="E5257" s="1223">
        <v>118</v>
      </c>
      <c r="F5257" s="1202"/>
      <c r="G5257" s="1202"/>
      <c r="H5257" s="1205" t="s">
        <v>818</v>
      </c>
      <c r="I5257" s="1202" t="s">
        <v>53</v>
      </c>
      <c r="J5257" s="1202" t="s">
        <v>746</v>
      </c>
      <c r="K5257" s="1202" t="s">
        <v>746</v>
      </c>
      <c r="L5257" s="1202" t="s">
        <v>747</v>
      </c>
      <c r="M5257" s="1202" t="s">
        <v>748</v>
      </c>
      <c r="N5257" s="1203" t="s">
        <v>819</v>
      </c>
      <c r="O5257" s="1203" t="s">
        <v>750</v>
      </c>
      <c r="P5257" s="1203" t="s">
        <v>820</v>
      </c>
      <c r="Q5257" s="1203" t="s">
        <v>752</v>
      </c>
      <c r="R5257" s="1203" t="s">
        <v>821</v>
      </c>
      <c r="S5257" s="1224">
        <f>VLOOKUP($D5257,'NI-118'!$B$1:$W$2048,12,FALSE)</f>
        <v>0</v>
      </c>
      <c r="T5257" s="1224">
        <f>VLOOKUP($D5257,'NI-118'!$B$1:$W$2048,13,FALSE)</f>
        <v>0</v>
      </c>
      <c r="U5257" s="1224">
        <f>VLOOKUP($D5257,'NI-118'!$B$1:$W$2048,16,FALSE)</f>
        <v>0</v>
      </c>
      <c r="V5257" s="1224">
        <f>VLOOKUP($D5257,'NI-118'!$B$1:$W$2048,17,FALSE)</f>
        <v>0</v>
      </c>
      <c r="W5257" s="1224">
        <f>VLOOKUP($D5257,'NI-118'!$B$1:$W$2048,18,FALSE)</f>
        <v>0</v>
      </c>
      <c r="X5257" s="1224">
        <f>VLOOKUP($D5257,'NI-118'!$B$1:$W$2048,19,FALSE)</f>
        <v>0</v>
      </c>
    </row>
    <row r="5258" spans="1:24" ht="40.5" hidden="1">
      <c r="A5258" s="762"/>
      <c r="B5258" s="762"/>
      <c r="C5258" s="762"/>
      <c r="D5258" s="1222" t="s">
        <v>822</v>
      </c>
      <c r="E5258" s="1223">
        <v>118</v>
      </c>
      <c r="F5258" s="1202"/>
      <c r="G5258" s="1202"/>
      <c r="H5258" s="1205" t="s">
        <v>815</v>
      </c>
      <c r="I5258" s="1202" t="s">
        <v>53</v>
      </c>
      <c r="J5258" s="1202" t="s">
        <v>746</v>
      </c>
      <c r="K5258" s="1202" t="s">
        <v>746</v>
      </c>
      <c r="L5258" s="1202" t="s">
        <v>747</v>
      </c>
      <c r="M5258" s="1202" t="s">
        <v>748</v>
      </c>
      <c r="N5258" s="1203" t="s">
        <v>823</v>
      </c>
      <c r="O5258" s="1203" t="s">
        <v>750</v>
      </c>
      <c r="P5258" s="1203" t="s">
        <v>811</v>
      </c>
      <c r="Q5258" s="1203" t="s">
        <v>812</v>
      </c>
      <c r="R5258" s="1203" t="s">
        <v>813</v>
      </c>
      <c r="S5258" s="1224">
        <f>VLOOKUP($D5258,'NI-118'!$B$1:$W$2048,12,FALSE)</f>
        <v>0</v>
      </c>
      <c r="T5258" s="1224">
        <f>VLOOKUP($D5258,'NI-118'!$B$1:$W$2048,13,FALSE)</f>
        <v>0</v>
      </c>
      <c r="U5258" s="1224">
        <f>VLOOKUP($D5258,'NI-118'!$B$1:$W$2048,16,FALSE)</f>
        <v>0</v>
      </c>
      <c r="V5258" s="1224">
        <f>VLOOKUP($D5258,'NI-118'!$B$1:$W$2048,17,FALSE)</f>
        <v>0</v>
      </c>
      <c r="W5258" s="1224">
        <f>VLOOKUP($D5258,'NI-118'!$B$1:$W$2048,18,FALSE)</f>
        <v>0</v>
      </c>
      <c r="X5258" s="1224">
        <f>VLOOKUP($D5258,'NI-118'!$B$1:$W$2048,19,FALSE)</f>
        <v>0</v>
      </c>
    </row>
    <row r="5259" spans="1:24" ht="27" hidden="1">
      <c r="A5259" s="762"/>
      <c r="B5259" s="762"/>
      <c r="C5259" s="762"/>
      <c r="D5259" s="1222" t="s">
        <v>824</v>
      </c>
      <c r="E5259" s="1223">
        <v>118</v>
      </c>
      <c r="F5259" s="1202"/>
      <c r="G5259" s="1202"/>
      <c r="H5259" s="1205" t="s">
        <v>815</v>
      </c>
      <c r="I5259" s="1202" t="s">
        <v>53</v>
      </c>
      <c r="J5259" s="1202" t="s">
        <v>746</v>
      </c>
      <c r="K5259" s="1202" t="s">
        <v>746</v>
      </c>
      <c r="L5259" s="1202" t="s">
        <v>747</v>
      </c>
      <c r="M5259" s="1202" t="s">
        <v>748</v>
      </c>
      <c r="N5259" s="1203" t="s">
        <v>825</v>
      </c>
      <c r="O5259" s="1203" t="s">
        <v>750</v>
      </c>
      <c r="P5259" s="1203" t="s">
        <v>811</v>
      </c>
      <c r="Q5259" s="1203" t="s">
        <v>812</v>
      </c>
      <c r="R5259" s="1203" t="s">
        <v>813</v>
      </c>
      <c r="S5259" s="1224">
        <f>VLOOKUP($D5259,'NI-118'!$B$1:$W$2048,12,FALSE)</f>
        <v>0</v>
      </c>
      <c r="T5259" s="1224">
        <f>VLOOKUP($D5259,'NI-118'!$B$1:$W$2048,13,FALSE)</f>
        <v>0</v>
      </c>
      <c r="U5259" s="1224">
        <f>VLOOKUP($D5259,'NI-118'!$B$1:$W$2048,16,FALSE)</f>
        <v>62</v>
      </c>
      <c r="V5259" s="1224">
        <f>VLOOKUP($D5259,'NI-118'!$B$1:$W$2048,17,FALSE)</f>
        <v>0</v>
      </c>
      <c r="W5259" s="1224">
        <f>VLOOKUP($D5259,'NI-118'!$B$1:$W$2048,18,FALSE)</f>
        <v>0</v>
      </c>
      <c r="X5259" s="1224">
        <f>VLOOKUP($D5259,'NI-118'!$B$1:$W$2048,19,FALSE)</f>
        <v>0</v>
      </c>
    </row>
    <row r="5260" spans="1:24" hidden="1">
      <c r="A5260" s="762"/>
      <c r="B5260" s="762"/>
      <c r="C5260" s="762"/>
      <c r="D5260" s="1222" t="s">
        <v>826</v>
      </c>
      <c r="E5260" s="1223">
        <v>118</v>
      </c>
      <c r="F5260" s="1202"/>
      <c r="G5260" s="1202"/>
      <c r="H5260" s="1205" t="s">
        <v>815</v>
      </c>
      <c r="I5260" s="1202" t="s">
        <v>53</v>
      </c>
      <c r="J5260" s="1202" t="s">
        <v>746</v>
      </c>
      <c r="K5260" s="1202" t="s">
        <v>746</v>
      </c>
      <c r="L5260" s="1202" t="s">
        <v>747</v>
      </c>
      <c r="M5260" s="1202" t="s">
        <v>748</v>
      </c>
      <c r="N5260" s="1203" t="s">
        <v>827</v>
      </c>
      <c r="O5260" s="1203" t="s">
        <v>750</v>
      </c>
      <c r="P5260" s="1203" t="s">
        <v>811</v>
      </c>
      <c r="Q5260" s="1203" t="s">
        <v>812</v>
      </c>
      <c r="R5260" s="1203" t="s">
        <v>813</v>
      </c>
      <c r="S5260" s="1224">
        <f>VLOOKUP($D5260,'NI-118'!$B$1:$W$2048,12,FALSE)</f>
        <v>0</v>
      </c>
      <c r="T5260" s="1224">
        <f>VLOOKUP($D5260,'NI-118'!$B$1:$W$2048,13,FALSE)</f>
        <v>0</v>
      </c>
      <c r="U5260" s="1224">
        <f>VLOOKUP($D5260,'NI-118'!$B$1:$W$2048,16,FALSE)</f>
        <v>0</v>
      </c>
      <c r="V5260" s="1224">
        <f>VLOOKUP($D5260,'NI-118'!$B$1:$W$2048,17,FALSE)</f>
        <v>0</v>
      </c>
      <c r="W5260" s="1224">
        <f>VLOOKUP($D5260,'NI-118'!$B$1:$W$2048,18,FALSE)</f>
        <v>0</v>
      </c>
      <c r="X5260" s="1224">
        <f>VLOOKUP($D5260,'NI-118'!$B$1:$W$2048,19,FALSE)</f>
        <v>0</v>
      </c>
    </row>
    <row r="5261" spans="1:24" hidden="1">
      <c r="A5261" s="762"/>
      <c r="B5261" s="762"/>
      <c r="C5261" s="762"/>
      <c r="D5261" s="1222" t="s">
        <v>828</v>
      </c>
      <c r="E5261" s="1223">
        <v>118</v>
      </c>
      <c r="F5261" s="1202"/>
      <c r="G5261" s="1202"/>
      <c r="H5261" s="1205" t="s">
        <v>815</v>
      </c>
      <c r="I5261" s="1202" t="s">
        <v>53</v>
      </c>
      <c r="J5261" s="1202" t="s">
        <v>746</v>
      </c>
      <c r="K5261" s="1202" t="s">
        <v>746</v>
      </c>
      <c r="L5261" s="1202" t="s">
        <v>747</v>
      </c>
      <c r="M5261" s="1202" t="s">
        <v>748</v>
      </c>
      <c r="N5261" s="1203" t="s">
        <v>829</v>
      </c>
      <c r="O5261" s="1203" t="s">
        <v>750</v>
      </c>
      <c r="P5261" s="1203" t="s">
        <v>811</v>
      </c>
      <c r="Q5261" s="1203" t="s">
        <v>812</v>
      </c>
      <c r="R5261" s="1203" t="s">
        <v>813</v>
      </c>
      <c r="S5261" s="1224">
        <f>VLOOKUP($D5261,'NI-118'!$B$1:$W$2048,12,FALSE)</f>
        <v>0</v>
      </c>
      <c r="T5261" s="1224">
        <f>VLOOKUP($D5261,'NI-118'!$B$1:$W$2048,13,FALSE)</f>
        <v>0</v>
      </c>
      <c r="U5261" s="1224">
        <f>VLOOKUP($D5261,'NI-118'!$B$1:$W$2048,16,FALSE)</f>
        <v>0</v>
      </c>
      <c r="V5261" s="1224">
        <f>VLOOKUP($D5261,'NI-118'!$B$1:$W$2048,17,FALSE)</f>
        <v>0</v>
      </c>
      <c r="W5261" s="1224">
        <f>VLOOKUP($D5261,'NI-118'!$B$1:$W$2048,18,FALSE)</f>
        <v>0</v>
      </c>
      <c r="X5261" s="1224">
        <f>VLOOKUP($D5261,'NI-118'!$B$1:$W$2048,19,FALSE)</f>
        <v>0</v>
      </c>
    </row>
    <row r="5262" spans="1:24" ht="27" hidden="1">
      <c r="A5262" s="762"/>
      <c r="B5262" s="762"/>
      <c r="C5262" s="762"/>
      <c r="D5262" s="1222" t="s">
        <v>830</v>
      </c>
      <c r="E5262" s="1223">
        <v>118</v>
      </c>
      <c r="F5262" s="1202"/>
      <c r="G5262" s="1202"/>
      <c r="H5262" s="1205" t="s">
        <v>815</v>
      </c>
      <c r="I5262" s="1202" t="s">
        <v>53</v>
      </c>
      <c r="J5262" s="1202" t="s">
        <v>746</v>
      </c>
      <c r="K5262" s="1202" t="s">
        <v>746</v>
      </c>
      <c r="L5262" s="1202" t="s">
        <v>747</v>
      </c>
      <c r="M5262" s="1202" t="s">
        <v>748</v>
      </c>
      <c r="N5262" s="1203" t="s">
        <v>831</v>
      </c>
      <c r="O5262" s="1203" t="s">
        <v>750</v>
      </c>
      <c r="P5262" s="1203" t="s">
        <v>811</v>
      </c>
      <c r="Q5262" s="1203" t="s">
        <v>812</v>
      </c>
      <c r="R5262" s="1203" t="s">
        <v>813</v>
      </c>
      <c r="S5262" s="1224">
        <f>VLOOKUP($D5262,'NI-118'!$B$1:$W$2048,12,FALSE)</f>
        <v>0</v>
      </c>
      <c r="T5262" s="1224">
        <f>VLOOKUP($D5262,'NI-118'!$B$1:$W$2048,13,FALSE)</f>
        <v>0</v>
      </c>
      <c r="U5262" s="1224">
        <f>VLOOKUP($D5262,'NI-118'!$B$1:$W$2048,16,FALSE)</f>
        <v>0</v>
      </c>
      <c r="V5262" s="1224">
        <f>VLOOKUP($D5262,'NI-118'!$B$1:$W$2048,17,FALSE)</f>
        <v>0</v>
      </c>
      <c r="W5262" s="1224">
        <f>VLOOKUP($D5262,'NI-118'!$B$1:$W$2048,18,FALSE)</f>
        <v>0</v>
      </c>
      <c r="X5262" s="1224">
        <f>VLOOKUP($D5262,'NI-118'!$B$1:$W$2048,19,FALSE)</f>
        <v>0</v>
      </c>
    </row>
    <row r="5263" spans="1:24" ht="27" hidden="1">
      <c r="A5263" s="762"/>
      <c r="B5263" s="762"/>
      <c r="C5263" s="762"/>
      <c r="D5263" s="1222" t="s">
        <v>832</v>
      </c>
      <c r="E5263" s="1223">
        <v>118</v>
      </c>
      <c r="F5263" s="1202"/>
      <c r="G5263" s="1202"/>
      <c r="H5263" s="1205" t="s">
        <v>815</v>
      </c>
      <c r="I5263" s="1202" t="s">
        <v>53</v>
      </c>
      <c r="J5263" s="1202" t="s">
        <v>746</v>
      </c>
      <c r="K5263" s="1202" t="s">
        <v>746</v>
      </c>
      <c r="L5263" s="1202" t="s">
        <v>747</v>
      </c>
      <c r="M5263" s="1202" t="s">
        <v>748</v>
      </c>
      <c r="N5263" s="1203" t="s">
        <v>833</v>
      </c>
      <c r="O5263" s="1203" t="s">
        <v>750</v>
      </c>
      <c r="P5263" s="1203" t="s">
        <v>811</v>
      </c>
      <c r="Q5263" s="1203" t="s">
        <v>812</v>
      </c>
      <c r="R5263" s="1203" t="s">
        <v>813</v>
      </c>
      <c r="S5263" s="1224">
        <f>VLOOKUP($D5263,'NI-118'!$B$1:$W$2048,12,FALSE)</f>
        <v>0</v>
      </c>
      <c r="T5263" s="1224">
        <f>VLOOKUP($D5263,'NI-118'!$B$1:$W$2048,13,FALSE)</f>
        <v>0</v>
      </c>
      <c r="U5263" s="1224">
        <f>VLOOKUP($D5263,'NI-118'!$B$1:$W$2048,16,FALSE)</f>
        <v>0</v>
      </c>
      <c r="V5263" s="1224">
        <f>VLOOKUP($D5263,'NI-118'!$B$1:$W$2048,17,FALSE)</f>
        <v>0</v>
      </c>
      <c r="W5263" s="1224">
        <f>VLOOKUP($D5263,'NI-118'!$B$1:$W$2048,18,FALSE)</f>
        <v>0</v>
      </c>
      <c r="X5263" s="1224">
        <f>VLOOKUP($D5263,'NI-118'!$B$1:$W$2048,19,FALSE)</f>
        <v>0</v>
      </c>
    </row>
    <row r="5264" spans="1:24" hidden="1">
      <c r="A5264" s="762"/>
      <c r="B5264" s="762"/>
      <c r="C5264" s="762"/>
      <c r="D5264" s="1222" t="s">
        <v>834</v>
      </c>
      <c r="E5264" s="1223">
        <v>118</v>
      </c>
      <c r="F5264" s="1202"/>
      <c r="G5264" s="1202"/>
      <c r="H5264" s="1205" t="s">
        <v>815</v>
      </c>
      <c r="I5264" s="1202" t="s">
        <v>53</v>
      </c>
      <c r="J5264" s="1202" t="s">
        <v>746</v>
      </c>
      <c r="K5264" s="1202" t="s">
        <v>746</v>
      </c>
      <c r="L5264" s="1202" t="s">
        <v>747</v>
      </c>
      <c r="M5264" s="1202" t="s">
        <v>748</v>
      </c>
      <c r="N5264" s="1203" t="s">
        <v>835</v>
      </c>
      <c r="O5264" s="1203" t="s">
        <v>750</v>
      </c>
      <c r="P5264" s="1203" t="s">
        <v>811</v>
      </c>
      <c r="Q5264" s="1203" t="s">
        <v>812</v>
      </c>
      <c r="R5264" s="1203" t="s">
        <v>813</v>
      </c>
      <c r="S5264" s="1224">
        <f>VLOOKUP($D5264,'NI-118'!$B$1:$W$2048,12,FALSE)</f>
        <v>0</v>
      </c>
      <c r="T5264" s="1224">
        <f>VLOOKUP($D5264,'NI-118'!$B$1:$W$2048,13,FALSE)</f>
        <v>0</v>
      </c>
      <c r="U5264" s="1224">
        <f>VLOOKUP($D5264,'NI-118'!$B$1:$W$2048,16,FALSE)</f>
        <v>0</v>
      </c>
      <c r="V5264" s="1224">
        <f>VLOOKUP($D5264,'NI-118'!$B$1:$W$2048,17,FALSE)</f>
        <v>0</v>
      </c>
      <c r="W5264" s="1224">
        <f>VLOOKUP($D5264,'NI-118'!$B$1:$W$2048,18,FALSE)</f>
        <v>0</v>
      </c>
      <c r="X5264" s="1224">
        <f>VLOOKUP($D5264,'NI-118'!$B$1:$W$2048,19,FALSE)</f>
        <v>0</v>
      </c>
    </row>
    <row r="5265" spans="1:24" ht="27" hidden="1">
      <c r="A5265" s="762"/>
      <c r="B5265" s="762"/>
      <c r="C5265" s="762"/>
      <c r="D5265" s="1222" t="s">
        <v>836</v>
      </c>
      <c r="E5265" s="1223">
        <v>118</v>
      </c>
      <c r="F5265" s="1202"/>
      <c r="G5265" s="1202"/>
      <c r="H5265" s="1205" t="s">
        <v>815</v>
      </c>
      <c r="I5265" s="1202" t="s">
        <v>53</v>
      </c>
      <c r="J5265" s="1202" t="s">
        <v>746</v>
      </c>
      <c r="K5265" s="1202" t="s">
        <v>746</v>
      </c>
      <c r="L5265" s="1202" t="s">
        <v>747</v>
      </c>
      <c r="M5265" s="1202" t="s">
        <v>748</v>
      </c>
      <c r="N5265" s="1203" t="s">
        <v>837</v>
      </c>
      <c r="O5265" s="1203" t="s">
        <v>750</v>
      </c>
      <c r="P5265" s="1203" t="s">
        <v>811</v>
      </c>
      <c r="Q5265" s="1203" t="s">
        <v>812</v>
      </c>
      <c r="R5265" s="1203" t="s">
        <v>813</v>
      </c>
      <c r="S5265" s="1224">
        <f>VLOOKUP($D5265,'NI-118'!$B$1:$W$2048,12,FALSE)</f>
        <v>0</v>
      </c>
      <c r="T5265" s="1224">
        <f>VLOOKUP($D5265,'NI-118'!$B$1:$W$2048,13,FALSE)</f>
        <v>0</v>
      </c>
      <c r="U5265" s="1224">
        <f>VLOOKUP($D5265,'NI-118'!$B$1:$W$2048,16,FALSE)</f>
        <v>0</v>
      </c>
      <c r="V5265" s="1224">
        <f>VLOOKUP($D5265,'NI-118'!$B$1:$W$2048,17,FALSE)</f>
        <v>0</v>
      </c>
      <c r="W5265" s="1224">
        <f>VLOOKUP($D5265,'NI-118'!$B$1:$W$2048,18,FALSE)</f>
        <v>0</v>
      </c>
      <c r="X5265" s="1224">
        <f>VLOOKUP($D5265,'NI-118'!$B$1:$W$2048,19,FALSE)</f>
        <v>0</v>
      </c>
    </row>
    <row r="5266" spans="1:24" ht="27" hidden="1">
      <c r="A5266" s="762"/>
      <c r="B5266" s="762"/>
      <c r="C5266" s="762"/>
      <c r="D5266" s="1222" t="s">
        <v>838</v>
      </c>
      <c r="E5266" s="1223">
        <v>118</v>
      </c>
      <c r="F5266" s="1202"/>
      <c r="G5266" s="1202"/>
      <c r="H5266" s="1205" t="s">
        <v>815</v>
      </c>
      <c r="I5266" s="1202" t="s">
        <v>53</v>
      </c>
      <c r="J5266" s="1202" t="s">
        <v>746</v>
      </c>
      <c r="K5266" s="1202" t="s">
        <v>746</v>
      </c>
      <c r="L5266" s="1202" t="s">
        <v>747</v>
      </c>
      <c r="M5266" s="1202" t="s">
        <v>748</v>
      </c>
      <c r="N5266" s="1203" t="s">
        <v>839</v>
      </c>
      <c r="O5266" s="1203" t="s">
        <v>750</v>
      </c>
      <c r="P5266" s="1203" t="s">
        <v>811</v>
      </c>
      <c r="Q5266" s="1203" t="s">
        <v>812</v>
      </c>
      <c r="R5266" s="1203" t="s">
        <v>813</v>
      </c>
      <c r="S5266" s="1224">
        <f>VLOOKUP($D5266,'NI-118'!$B$1:$W$2048,12,FALSE)</f>
        <v>0</v>
      </c>
      <c r="T5266" s="1224">
        <f>VLOOKUP($D5266,'NI-118'!$B$1:$W$2048,13,FALSE)</f>
        <v>0</v>
      </c>
      <c r="U5266" s="1224">
        <f>VLOOKUP($D5266,'NI-118'!$B$1:$W$2048,16,FALSE)</f>
        <v>0</v>
      </c>
      <c r="V5266" s="1224">
        <f>VLOOKUP($D5266,'NI-118'!$B$1:$W$2048,17,FALSE)</f>
        <v>0</v>
      </c>
      <c r="W5266" s="1224">
        <f>VLOOKUP($D5266,'NI-118'!$B$1:$W$2048,18,FALSE)</f>
        <v>0</v>
      </c>
      <c r="X5266" s="1224">
        <f>VLOOKUP($D5266,'NI-118'!$B$1:$W$2048,19,FALSE)</f>
        <v>0</v>
      </c>
    </row>
    <row r="5267" spans="1:24" hidden="1">
      <c r="A5267" s="762"/>
      <c r="B5267" s="762"/>
      <c r="C5267" s="762"/>
      <c r="D5267" s="1222" t="s">
        <v>840</v>
      </c>
      <c r="E5267" s="1223">
        <v>118</v>
      </c>
      <c r="F5267" s="1202"/>
      <c r="G5267" s="1202"/>
      <c r="H5267" s="1205" t="s">
        <v>815</v>
      </c>
      <c r="I5267" s="1202" t="s">
        <v>53</v>
      </c>
      <c r="J5267" s="1202" t="s">
        <v>746</v>
      </c>
      <c r="K5267" s="1202" t="s">
        <v>746</v>
      </c>
      <c r="L5267" s="1202" t="s">
        <v>747</v>
      </c>
      <c r="M5267" s="1202" t="s">
        <v>748</v>
      </c>
      <c r="N5267" s="1202" t="s">
        <v>841</v>
      </c>
      <c r="O5267" s="1203" t="s">
        <v>750</v>
      </c>
      <c r="P5267" s="1203" t="s">
        <v>811</v>
      </c>
      <c r="Q5267" s="1203" t="s">
        <v>812</v>
      </c>
      <c r="R5267" s="1203" t="s">
        <v>813</v>
      </c>
      <c r="S5267" s="1224">
        <f>VLOOKUP($D5267,'NI-118'!$B$1:$W$2048,12,FALSE)</f>
        <v>0</v>
      </c>
      <c r="T5267" s="1224">
        <f>VLOOKUP($D5267,'NI-118'!$B$1:$W$2048,13,FALSE)</f>
        <v>0</v>
      </c>
      <c r="U5267" s="1224">
        <f>VLOOKUP($D5267,'NI-118'!$B$1:$W$2048,16,FALSE)</f>
        <v>0</v>
      </c>
      <c r="V5267" s="1224">
        <f>VLOOKUP($D5267,'NI-118'!$B$1:$W$2048,17,FALSE)</f>
        <v>0</v>
      </c>
      <c r="W5267" s="1224">
        <f>VLOOKUP($D5267,'NI-118'!$B$1:$W$2048,18,FALSE)</f>
        <v>0</v>
      </c>
      <c r="X5267" s="1224">
        <f>VLOOKUP($D5267,'NI-118'!$B$1:$W$2048,19,FALSE)</f>
        <v>0</v>
      </c>
    </row>
    <row r="5268" spans="1:24" hidden="1">
      <c r="A5268" s="762"/>
      <c r="B5268" s="762"/>
      <c r="C5268" s="762"/>
      <c r="D5268" s="1222" t="s">
        <v>842</v>
      </c>
      <c r="E5268" s="1223">
        <v>118</v>
      </c>
      <c r="F5268" s="1202"/>
      <c r="G5268" s="1202"/>
      <c r="H5268" s="1205" t="s">
        <v>815</v>
      </c>
      <c r="I5268" s="1202" t="s">
        <v>53</v>
      </c>
      <c r="J5268" s="1202" t="s">
        <v>746</v>
      </c>
      <c r="K5268" s="1202" t="s">
        <v>746</v>
      </c>
      <c r="L5268" s="1202" t="s">
        <v>747</v>
      </c>
      <c r="M5268" s="1202" t="s">
        <v>748</v>
      </c>
      <c r="N5268" s="1202" t="s">
        <v>843</v>
      </c>
      <c r="O5268" s="1207" t="s">
        <v>750</v>
      </c>
      <c r="P5268" s="1207" t="s">
        <v>811</v>
      </c>
      <c r="Q5268" s="1207" t="s">
        <v>812</v>
      </c>
      <c r="R5268" s="1207" t="s">
        <v>813</v>
      </c>
      <c r="S5268" s="1224">
        <f>VLOOKUP($D5268,'NI-118'!$B$1:$W$2048,12,FALSE)</f>
        <v>0</v>
      </c>
      <c r="T5268" s="1224">
        <f>VLOOKUP($D5268,'NI-118'!$B$1:$W$2048,13,FALSE)</f>
        <v>0</v>
      </c>
      <c r="U5268" s="1224">
        <f>VLOOKUP($D5268,'NI-118'!$B$1:$W$2048,16,FALSE)</f>
        <v>0</v>
      </c>
      <c r="V5268" s="1224">
        <f>VLOOKUP($D5268,'NI-118'!$B$1:$W$2048,17,FALSE)</f>
        <v>0</v>
      </c>
      <c r="W5268" s="1224">
        <f>VLOOKUP($D5268,'NI-118'!$B$1:$W$2048,18,FALSE)</f>
        <v>0</v>
      </c>
      <c r="X5268" s="1224">
        <f>VLOOKUP($D5268,'NI-118'!$B$1:$W$2048,19,FALSE)</f>
        <v>0</v>
      </c>
    </row>
    <row r="5269" spans="1:24" hidden="1">
      <c r="A5269" s="762"/>
      <c r="B5269" s="762"/>
      <c r="C5269" s="762"/>
      <c r="D5269" s="1222" t="s">
        <v>844</v>
      </c>
      <c r="E5269" s="1223">
        <v>118</v>
      </c>
      <c r="F5269" s="1202"/>
      <c r="G5269" s="1202"/>
      <c r="H5269" s="1205" t="s">
        <v>815</v>
      </c>
      <c r="I5269" s="1202" t="s">
        <v>53</v>
      </c>
      <c r="J5269" s="1202" t="s">
        <v>746</v>
      </c>
      <c r="K5269" s="1202" t="s">
        <v>746</v>
      </c>
      <c r="L5269" s="1202" t="s">
        <v>747</v>
      </c>
      <c r="M5269" s="1202" t="s">
        <v>748</v>
      </c>
      <c r="N5269" s="1202" t="s">
        <v>845</v>
      </c>
      <c r="O5269" s="1207" t="s">
        <v>750</v>
      </c>
      <c r="P5269" s="1207" t="s">
        <v>811</v>
      </c>
      <c r="Q5269" s="1207" t="s">
        <v>812</v>
      </c>
      <c r="R5269" s="1207" t="s">
        <v>813</v>
      </c>
      <c r="S5269" s="1224">
        <f>VLOOKUP($D5269,'NI-118'!$B$1:$W$2048,12,FALSE)</f>
        <v>0</v>
      </c>
      <c r="T5269" s="1224">
        <f>VLOOKUP($D5269,'NI-118'!$B$1:$W$2048,13,FALSE)</f>
        <v>0</v>
      </c>
      <c r="U5269" s="1224">
        <f>VLOOKUP($D5269,'NI-118'!$B$1:$W$2048,16,FALSE)</f>
        <v>0</v>
      </c>
      <c r="V5269" s="1224">
        <f>VLOOKUP($D5269,'NI-118'!$B$1:$W$2048,17,FALSE)</f>
        <v>0</v>
      </c>
      <c r="W5269" s="1224">
        <f>VLOOKUP($D5269,'NI-118'!$B$1:$W$2048,18,FALSE)</f>
        <v>0</v>
      </c>
      <c r="X5269" s="1224">
        <f>VLOOKUP($D5269,'NI-118'!$B$1:$W$2048,19,FALSE)</f>
        <v>0</v>
      </c>
    </row>
    <row r="5270" spans="1:24" hidden="1">
      <c r="A5270" s="762"/>
      <c r="B5270" s="762"/>
      <c r="C5270" s="762"/>
      <c r="D5270" s="1222" t="s">
        <v>846</v>
      </c>
      <c r="E5270" s="1223">
        <v>118</v>
      </c>
      <c r="F5270" s="1202"/>
      <c r="G5270" s="1202"/>
      <c r="H5270" s="1205" t="s">
        <v>847</v>
      </c>
      <c r="I5270" s="1202" t="s">
        <v>53</v>
      </c>
      <c r="J5270" s="1202" t="s">
        <v>746</v>
      </c>
      <c r="K5270" s="1202" t="s">
        <v>746</v>
      </c>
      <c r="L5270" s="1202" t="s">
        <v>747</v>
      </c>
      <c r="M5270" s="1202" t="s">
        <v>748</v>
      </c>
      <c r="N5270" s="1203" t="s">
        <v>848</v>
      </c>
      <c r="O5270" s="1203" t="s">
        <v>750</v>
      </c>
      <c r="P5270" s="1203" t="s">
        <v>820</v>
      </c>
      <c r="Q5270" s="1203" t="s">
        <v>752</v>
      </c>
      <c r="R5270" s="1203" t="s">
        <v>807</v>
      </c>
      <c r="S5270" s="1224">
        <f>VLOOKUP($D5270,'NI-118'!$B$1:$W$2048,12,FALSE)</f>
        <v>0</v>
      </c>
      <c r="T5270" s="1224">
        <f>VLOOKUP($D5270,'NI-118'!$B$1:$W$2048,13,FALSE)</f>
        <v>0</v>
      </c>
      <c r="U5270" s="1224">
        <f>VLOOKUP($D5270,'NI-118'!$B$1:$W$2048,16,FALSE)</f>
        <v>0</v>
      </c>
      <c r="V5270" s="1224">
        <f>VLOOKUP($D5270,'NI-118'!$B$1:$W$2048,17,FALSE)</f>
        <v>0</v>
      </c>
      <c r="W5270" s="1224">
        <f>VLOOKUP($D5270,'NI-118'!$B$1:$W$2048,18,FALSE)</f>
        <v>0</v>
      </c>
      <c r="X5270" s="1224">
        <f>VLOOKUP($D5270,'NI-118'!$B$1:$W$2048,19,FALSE)</f>
        <v>0</v>
      </c>
    </row>
    <row r="5271" spans="1:24" hidden="1">
      <c r="A5271" s="762"/>
      <c r="B5271" s="762"/>
      <c r="C5271" s="762"/>
      <c r="D5271" s="1222" t="s">
        <v>849</v>
      </c>
      <c r="E5271" s="1223">
        <v>118</v>
      </c>
      <c r="F5271" s="1202"/>
      <c r="G5271" s="1202"/>
      <c r="H5271" s="1205" t="s">
        <v>815</v>
      </c>
      <c r="I5271" s="1202" t="s">
        <v>53</v>
      </c>
      <c r="J5271" s="1202" t="s">
        <v>805</v>
      </c>
      <c r="K5271" s="1202" t="s">
        <v>805</v>
      </c>
      <c r="L5271" s="1202" t="s">
        <v>3063</v>
      </c>
      <c r="M5271" s="1202" t="s">
        <v>748</v>
      </c>
      <c r="N5271" s="1203" t="s">
        <v>850</v>
      </c>
      <c r="O5271" s="1203" t="s">
        <v>73</v>
      </c>
      <c r="P5271" s="1203" t="s">
        <v>73</v>
      </c>
      <c r="Q5271" s="1203" t="s">
        <v>812</v>
      </c>
      <c r="R5271" s="1203"/>
      <c r="S5271" s="1224">
        <f>VLOOKUP($D5271,'NI-118'!$B$1:$W$2048,12,FALSE)</f>
        <v>0</v>
      </c>
      <c r="T5271" s="1224">
        <f>VLOOKUP($D5271,'NI-118'!$B$1:$W$2048,13,FALSE)</f>
        <v>0</v>
      </c>
      <c r="U5271" s="1224">
        <f>VLOOKUP($D5271,'NI-118'!$B$1:$W$2048,16,FALSE)</f>
        <v>0</v>
      </c>
      <c r="V5271" s="1224">
        <f>VLOOKUP($D5271,'NI-118'!$B$1:$W$2048,17,FALSE)</f>
        <v>0</v>
      </c>
      <c r="W5271" s="1224">
        <f>VLOOKUP($D5271,'NI-118'!$B$1:$W$2048,18,FALSE)</f>
        <v>0</v>
      </c>
      <c r="X5271" s="1224">
        <f>VLOOKUP($D5271,'NI-118'!$B$1:$W$2048,19,FALSE)</f>
        <v>0</v>
      </c>
    </row>
    <row r="5272" spans="1:24" hidden="1">
      <c r="A5272" s="762"/>
      <c r="B5272" s="762"/>
      <c r="C5272" s="762"/>
      <c r="D5272" s="1222" t="s">
        <v>851</v>
      </c>
      <c r="E5272" s="1223">
        <v>118</v>
      </c>
      <c r="F5272" s="1202"/>
      <c r="G5272" s="1202"/>
      <c r="H5272" s="1205" t="s">
        <v>815</v>
      </c>
      <c r="I5272" s="1202" t="s">
        <v>53</v>
      </c>
      <c r="J5272" s="1202" t="s">
        <v>805</v>
      </c>
      <c r="K5272" s="1202" t="s">
        <v>805</v>
      </c>
      <c r="L5272" s="1202" t="s">
        <v>3063</v>
      </c>
      <c r="M5272" s="1202" t="s">
        <v>748</v>
      </c>
      <c r="N5272" s="1203" t="s">
        <v>852</v>
      </c>
      <c r="O5272" s="1203" t="s">
        <v>73</v>
      </c>
      <c r="P5272" s="1203" t="s">
        <v>73</v>
      </c>
      <c r="Q5272" s="1203" t="s">
        <v>812</v>
      </c>
      <c r="R5272" s="1203"/>
      <c r="S5272" s="1224">
        <f>VLOOKUP($D5272,'NI-118'!$B$1:$W$2048,12,FALSE)</f>
        <v>0</v>
      </c>
      <c r="T5272" s="1224">
        <f>VLOOKUP($D5272,'NI-118'!$B$1:$W$2048,13,FALSE)</f>
        <v>0</v>
      </c>
      <c r="U5272" s="1224">
        <f>VLOOKUP($D5272,'NI-118'!$B$1:$W$2048,16,FALSE)</f>
        <v>0</v>
      </c>
      <c r="V5272" s="1224">
        <f>VLOOKUP($D5272,'NI-118'!$B$1:$W$2048,17,FALSE)</f>
        <v>0</v>
      </c>
      <c r="W5272" s="1224">
        <f>VLOOKUP($D5272,'NI-118'!$B$1:$W$2048,18,FALSE)</f>
        <v>0</v>
      </c>
      <c r="X5272" s="1224">
        <f>VLOOKUP($D5272,'NI-118'!$B$1:$W$2048,19,FALSE)</f>
        <v>0</v>
      </c>
    </row>
    <row r="5273" spans="1:24" hidden="1">
      <c r="A5273" s="762"/>
      <c r="B5273" s="762"/>
      <c r="C5273" s="762"/>
      <c r="D5273" s="1222" t="s">
        <v>853</v>
      </c>
      <c r="E5273" s="1223">
        <v>118</v>
      </c>
      <c r="F5273" s="1202"/>
      <c r="G5273" s="1202"/>
      <c r="H5273" s="1205" t="s">
        <v>854</v>
      </c>
      <c r="I5273" s="1202" t="s">
        <v>53</v>
      </c>
      <c r="J5273" s="1202" t="s">
        <v>746</v>
      </c>
      <c r="K5273" s="1202" t="s">
        <v>746</v>
      </c>
      <c r="L5273" s="1202" t="s">
        <v>747</v>
      </c>
      <c r="M5273" s="1202" t="s">
        <v>748</v>
      </c>
      <c r="N5273" s="1202" t="s">
        <v>855</v>
      </c>
      <c r="O5273" s="1203" t="s">
        <v>750</v>
      </c>
      <c r="P5273" s="1203" t="s">
        <v>811</v>
      </c>
      <c r="Q5273" s="1203" t="s">
        <v>812</v>
      </c>
      <c r="R5273" s="1203" t="s">
        <v>813</v>
      </c>
      <c r="S5273" s="1224">
        <f>VLOOKUP($D5273,'NI-118'!$B$1:$W$2048,12,FALSE)</f>
        <v>0</v>
      </c>
      <c r="T5273" s="1224">
        <f>VLOOKUP($D5273,'NI-118'!$B$1:$W$2048,13,FALSE)</f>
        <v>0</v>
      </c>
      <c r="U5273" s="1224">
        <f>VLOOKUP($D5273,'NI-118'!$B$1:$W$2048,16,FALSE)</f>
        <v>0</v>
      </c>
      <c r="V5273" s="1224">
        <f>VLOOKUP($D5273,'NI-118'!$B$1:$W$2048,17,FALSE)</f>
        <v>0</v>
      </c>
      <c r="W5273" s="1224">
        <f>VLOOKUP($D5273,'NI-118'!$B$1:$W$2048,18,FALSE)</f>
        <v>0</v>
      </c>
      <c r="X5273" s="1224">
        <f>VLOOKUP($D5273,'NI-118'!$B$1:$W$2048,19,FALSE)</f>
        <v>0</v>
      </c>
    </row>
    <row r="5274" spans="1:24" hidden="1">
      <c r="A5274" s="762"/>
      <c r="B5274" s="762"/>
      <c r="C5274" s="762"/>
      <c r="D5274" s="1222" t="s">
        <v>856</v>
      </c>
      <c r="E5274" s="1223">
        <v>118</v>
      </c>
      <c r="F5274" s="1202"/>
      <c r="G5274" s="1202"/>
      <c r="H5274" s="1205" t="s">
        <v>815</v>
      </c>
      <c r="I5274" s="1202" t="s">
        <v>53</v>
      </c>
      <c r="J5274" s="1202" t="s">
        <v>746</v>
      </c>
      <c r="K5274" s="1202" t="s">
        <v>746</v>
      </c>
      <c r="L5274" s="1202" t="s">
        <v>747</v>
      </c>
      <c r="M5274" s="1202" t="s">
        <v>748</v>
      </c>
      <c r="N5274" s="1202" t="s">
        <v>857</v>
      </c>
      <c r="O5274" s="1203" t="s">
        <v>750</v>
      </c>
      <c r="P5274" s="1203" t="s">
        <v>811</v>
      </c>
      <c r="Q5274" s="1203" t="s">
        <v>812</v>
      </c>
      <c r="R5274" s="1203" t="s">
        <v>813</v>
      </c>
      <c r="S5274" s="1224">
        <f>VLOOKUP($D5274,'NI-118'!$B$1:$W$2048,12,FALSE)</f>
        <v>0</v>
      </c>
      <c r="T5274" s="1224">
        <f>VLOOKUP($D5274,'NI-118'!$B$1:$W$2048,13,FALSE)</f>
        <v>0</v>
      </c>
      <c r="U5274" s="1224">
        <f>VLOOKUP($D5274,'NI-118'!$B$1:$W$2048,16,FALSE)</f>
        <v>0</v>
      </c>
      <c r="V5274" s="1224">
        <f>VLOOKUP($D5274,'NI-118'!$B$1:$W$2048,17,FALSE)</f>
        <v>0</v>
      </c>
      <c r="W5274" s="1224">
        <f>VLOOKUP($D5274,'NI-118'!$B$1:$W$2048,18,FALSE)</f>
        <v>0</v>
      </c>
      <c r="X5274" s="1224">
        <f>VLOOKUP($D5274,'NI-118'!$B$1:$W$2048,19,FALSE)</f>
        <v>0</v>
      </c>
    </row>
    <row r="5275" spans="1:24" hidden="1">
      <c r="A5275" s="762"/>
      <c r="B5275" s="762"/>
      <c r="C5275" s="762"/>
      <c r="D5275" s="1222" t="s">
        <v>858</v>
      </c>
      <c r="E5275" s="1223">
        <v>118</v>
      </c>
      <c r="F5275" s="1202"/>
      <c r="G5275" s="1202"/>
      <c r="H5275" s="1205" t="s">
        <v>815</v>
      </c>
      <c r="I5275" s="1202" t="s">
        <v>53</v>
      </c>
      <c r="J5275" s="1202" t="s">
        <v>746</v>
      </c>
      <c r="K5275" s="1202" t="s">
        <v>746</v>
      </c>
      <c r="L5275" s="1202" t="s">
        <v>747</v>
      </c>
      <c r="M5275" s="1202" t="s">
        <v>748</v>
      </c>
      <c r="N5275" s="1202" t="s">
        <v>859</v>
      </c>
      <c r="O5275" s="1203" t="s">
        <v>750</v>
      </c>
      <c r="P5275" s="1203" t="s">
        <v>811</v>
      </c>
      <c r="Q5275" s="1203" t="s">
        <v>812</v>
      </c>
      <c r="R5275" s="1203" t="s">
        <v>813</v>
      </c>
      <c r="S5275" s="1224">
        <f>VLOOKUP($D5275,'NI-118'!$B$1:$W$2048,12,FALSE)</f>
        <v>0</v>
      </c>
      <c r="T5275" s="1224">
        <f>VLOOKUP($D5275,'NI-118'!$B$1:$W$2048,13,FALSE)</f>
        <v>0</v>
      </c>
      <c r="U5275" s="1224">
        <f>VLOOKUP($D5275,'NI-118'!$B$1:$W$2048,16,FALSE)</f>
        <v>0</v>
      </c>
      <c r="V5275" s="1224">
        <f>VLOOKUP($D5275,'NI-118'!$B$1:$W$2048,17,FALSE)</f>
        <v>0</v>
      </c>
      <c r="W5275" s="1224">
        <f>VLOOKUP($D5275,'NI-118'!$B$1:$W$2048,18,FALSE)</f>
        <v>0</v>
      </c>
      <c r="X5275" s="1224">
        <f>VLOOKUP($D5275,'NI-118'!$B$1:$W$2048,19,FALSE)</f>
        <v>0</v>
      </c>
    </row>
    <row r="5276" spans="1:24" hidden="1">
      <c r="A5276" s="762"/>
      <c r="B5276" s="762"/>
      <c r="C5276" s="762"/>
      <c r="D5276" s="1222" t="s">
        <v>860</v>
      </c>
      <c r="E5276" s="1223">
        <v>118</v>
      </c>
      <c r="F5276" s="1202"/>
      <c r="G5276" s="1202"/>
      <c r="H5276" s="1205" t="s">
        <v>861</v>
      </c>
      <c r="I5276" s="1202" t="s">
        <v>53</v>
      </c>
      <c r="J5276" s="1202" t="s">
        <v>746</v>
      </c>
      <c r="K5276" s="1202" t="s">
        <v>746</v>
      </c>
      <c r="L5276" s="1202" t="s">
        <v>747</v>
      </c>
      <c r="M5276" s="1202" t="s">
        <v>748</v>
      </c>
      <c r="N5276" s="1203" t="s">
        <v>862</v>
      </c>
      <c r="O5276" s="1203" t="s">
        <v>750</v>
      </c>
      <c r="P5276" s="1203" t="s">
        <v>820</v>
      </c>
      <c r="Q5276" s="1203" t="s">
        <v>752</v>
      </c>
      <c r="R5276" s="1203" t="s">
        <v>807</v>
      </c>
      <c r="S5276" s="1224">
        <f>VLOOKUP($D5276,'NI-118'!$B$1:$W$2048,12,FALSE)</f>
        <v>0</v>
      </c>
      <c r="T5276" s="1224">
        <f>VLOOKUP($D5276,'NI-118'!$B$1:$W$2048,13,FALSE)</f>
        <v>0</v>
      </c>
      <c r="U5276" s="1224">
        <f>VLOOKUP($D5276,'NI-118'!$B$1:$W$2048,16,FALSE)</f>
        <v>2</v>
      </c>
      <c r="V5276" s="1224">
        <f>VLOOKUP($D5276,'NI-118'!$B$1:$W$2048,17,FALSE)</f>
        <v>0</v>
      </c>
      <c r="W5276" s="1224">
        <f>VLOOKUP($D5276,'NI-118'!$B$1:$W$2048,18,FALSE)</f>
        <v>0</v>
      </c>
      <c r="X5276" s="1224">
        <f>VLOOKUP($D5276,'NI-118'!$B$1:$W$2048,19,FALSE)</f>
        <v>0</v>
      </c>
    </row>
    <row r="5277" spans="1:24" hidden="1">
      <c r="A5277" s="762"/>
      <c r="B5277" s="762"/>
      <c r="C5277" s="762"/>
      <c r="D5277" s="1222" t="s">
        <v>863</v>
      </c>
      <c r="E5277" s="1223">
        <v>118</v>
      </c>
      <c r="F5277" s="1202"/>
      <c r="G5277" s="1202"/>
      <c r="H5277" s="1205" t="s">
        <v>861</v>
      </c>
      <c r="I5277" s="1202" t="s">
        <v>53</v>
      </c>
      <c r="J5277" s="1202" t="s">
        <v>746</v>
      </c>
      <c r="K5277" s="1202" t="s">
        <v>746</v>
      </c>
      <c r="L5277" s="1202" t="s">
        <v>747</v>
      </c>
      <c r="M5277" s="1202" t="s">
        <v>748</v>
      </c>
      <c r="N5277" s="1203" t="s">
        <v>864</v>
      </c>
      <c r="O5277" s="1203" t="s">
        <v>750</v>
      </c>
      <c r="P5277" s="1203" t="s">
        <v>865</v>
      </c>
      <c r="Q5277" s="1203" t="s">
        <v>752</v>
      </c>
      <c r="R5277" s="1203" t="s">
        <v>807</v>
      </c>
      <c r="S5277" s="1224">
        <f>VLOOKUP($D5277,'NI-118'!$B$1:$W$2048,12,FALSE)</f>
        <v>0</v>
      </c>
      <c r="T5277" s="1224">
        <f>VLOOKUP($D5277,'NI-118'!$B$1:$W$2048,13,FALSE)</f>
        <v>0</v>
      </c>
      <c r="U5277" s="1224">
        <f>VLOOKUP($D5277,'NI-118'!$B$1:$W$2048,16,FALSE)</f>
        <v>0</v>
      </c>
      <c r="V5277" s="1224">
        <f>VLOOKUP($D5277,'NI-118'!$B$1:$W$2048,17,FALSE)</f>
        <v>0</v>
      </c>
      <c r="W5277" s="1224">
        <f>VLOOKUP($D5277,'NI-118'!$B$1:$W$2048,18,FALSE)</f>
        <v>0</v>
      </c>
      <c r="X5277" s="1224">
        <f>VLOOKUP($D5277,'NI-118'!$B$1:$W$2048,19,FALSE)</f>
        <v>0</v>
      </c>
    </row>
    <row r="5278" spans="1:24" hidden="1">
      <c r="A5278" s="762"/>
      <c r="B5278" s="762"/>
      <c r="C5278" s="762"/>
      <c r="D5278" s="1222" t="s">
        <v>866</v>
      </c>
      <c r="E5278" s="1223">
        <v>118</v>
      </c>
      <c r="F5278" s="1202"/>
      <c r="G5278" s="1202"/>
      <c r="H5278" s="1205" t="s">
        <v>847</v>
      </c>
      <c r="I5278" s="1202" t="s">
        <v>53</v>
      </c>
      <c r="J5278" s="1202" t="s">
        <v>746</v>
      </c>
      <c r="K5278" s="1202" t="s">
        <v>746</v>
      </c>
      <c r="L5278" s="1202" t="s">
        <v>747</v>
      </c>
      <c r="M5278" s="1202" t="s">
        <v>748</v>
      </c>
      <c r="N5278" s="1203" t="s">
        <v>867</v>
      </c>
      <c r="O5278" s="1203" t="s">
        <v>750</v>
      </c>
      <c r="P5278" s="1203" t="s">
        <v>820</v>
      </c>
      <c r="Q5278" s="1203" t="s">
        <v>752</v>
      </c>
      <c r="R5278" s="1203" t="s">
        <v>807</v>
      </c>
      <c r="S5278" s="1224">
        <f>VLOOKUP($D5278,'NI-118'!$B$1:$W$2048,12,FALSE)</f>
        <v>0</v>
      </c>
      <c r="T5278" s="1224">
        <f>VLOOKUP($D5278,'NI-118'!$B$1:$W$2048,13,FALSE)</f>
        <v>0</v>
      </c>
      <c r="U5278" s="1224">
        <f>VLOOKUP($D5278,'NI-118'!$B$1:$W$2048,16,FALSE)</f>
        <v>0</v>
      </c>
      <c r="V5278" s="1224">
        <f>VLOOKUP($D5278,'NI-118'!$B$1:$W$2048,17,FALSE)</f>
        <v>0</v>
      </c>
      <c r="W5278" s="1224">
        <f>VLOOKUP($D5278,'NI-118'!$B$1:$W$2048,18,FALSE)</f>
        <v>0</v>
      </c>
      <c r="X5278" s="1224">
        <f>VLOOKUP($D5278,'NI-118'!$B$1:$W$2048,19,FALSE)</f>
        <v>0</v>
      </c>
    </row>
    <row r="5279" spans="1:24" hidden="1">
      <c r="A5279" s="762"/>
      <c r="B5279" s="762"/>
      <c r="C5279" s="762"/>
      <c r="D5279" s="1222" t="s">
        <v>868</v>
      </c>
      <c r="E5279" s="1223">
        <v>118</v>
      </c>
      <c r="F5279" s="1202"/>
      <c r="G5279" s="1202"/>
      <c r="H5279" s="1205" t="s">
        <v>869</v>
      </c>
      <c r="I5279" s="1202" t="s">
        <v>53</v>
      </c>
      <c r="J5279" s="1202" t="s">
        <v>746</v>
      </c>
      <c r="K5279" s="1202" t="s">
        <v>746</v>
      </c>
      <c r="L5279" s="1202" t="s">
        <v>747</v>
      </c>
      <c r="M5279" s="1202" t="s">
        <v>748</v>
      </c>
      <c r="N5279" s="1203" t="s">
        <v>870</v>
      </c>
      <c r="O5279" s="1203" t="s">
        <v>750</v>
      </c>
      <c r="P5279" s="1203" t="s">
        <v>751</v>
      </c>
      <c r="Q5279" s="1203" t="s">
        <v>752</v>
      </c>
      <c r="R5279" s="1203" t="s">
        <v>753</v>
      </c>
      <c r="S5279" s="1224">
        <f>VLOOKUP($D5279,'NI-118'!$B$1:$W$2048,12,FALSE)</f>
        <v>0</v>
      </c>
      <c r="T5279" s="1224">
        <f>VLOOKUP($D5279,'NI-118'!$B$1:$W$2048,13,FALSE)</f>
        <v>0</v>
      </c>
      <c r="U5279" s="1224">
        <f>VLOOKUP($D5279,'NI-118'!$B$1:$W$2048,16,FALSE)</f>
        <v>0</v>
      </c>
      <c r="V5279" s="1224">
        <f>VLOOKUP($D5279,'NI-118'!$B$1:$W$2048,17,FALSE)</f>
        <v>0</v>
      </c>
      <c r="W5279" s="1224">
        <f>VLOOKUP($D5279,'NI-118'!$B$1:$W$2048,18,FALSE)</f>
        <v>0</v>
      </c>
      <c r="X5279" s="1224">
        <f>VLOOKUP($D5279,'NI-118'!$B$1:$W$2048,19,FALSE)</f>
        <v>0</v>
      </c>
    </row>
    <row r="5280" spans="1:24" hidden="1">
      <c r="A5280" s="762"/>
      <c r="B5280" s="762"/>
      <c r="C5280" s="762"/>
      <c r="D5280" s="1222" t="s">
        <v>871</v>
      </c>
      <c r="E5280" s="1223">
        <v>118</v>
      </c>
      <c r="F5280" s="1202"/>
      <c r="G5280" s="1202"/>
      <c r="H5280" s="1205" t="s">
        <v>872</v>
      </c>
      <c r="I5280" s="1202" t="s">
        <v>53</v>
      </c>
      <c r="J5280" s="1202" t="s">
        <v>746</v>
      </c>
      <c r="K5280" s="1202" t="s">
        <v>746</v>
      </c>
      <c r="L5280" s="1202" t="s">
        <v>747</v>
      </c>
      <c r="M5280" s="1202" t="s">
        <v>748</v>
      </c>
      <c r="N5280" s="1203" t="s">
        <v>873</v>
      </c>
      <c r="O5280" s="1203" t="s">
        <v>750</v>
      </c>
      <c r="P5280" s="1203" t="s">
        <v>751</v>
      </c>
      <c r="Q5280" s="1203" t="s">
        <v>752</v>
      </c>
      <c r="R5280" s="1203" t="s">
        <v>753</v>
      </c>
      <c r="S5280" s="1224">
        <f>VLOOKUP($D5280,'NI-118'!$B$1:$W$2048,12,FALSE)</f>
        <v>0</v>
      </c>
      <c r="T5280" s="1224">
        <f>VLOOKUP($D5280,'NI-118'!$B$1:$W$2048,13,FALSE)</f>
        <v>0</v>
      </c>
      <c r="U5280" s="1224">
        <f>VLOOKUP($D5280,'NI-118'!$B$1:$W$2048,16,FALSE)</f>
        <v>0</v>
      </c>
      <c r="V5280" s="1224">
        <f>VLOOKUP($D5280,'NI-118'!$B$1:$W$2048,17,FALSE)</f>
        <v>0</v>
      </c>
      <c r="W5280" s="1224">
        <f>VLOOKUP($D5280,'NI-118'!$B$1:$W$2048,18,FALSE)</f>
        <v>0</v>
      </c>
      <c r="X5280" s="1224">
        <f>VLOOKUP($D5280,'NI-118'!$B$1:$W$2048,19,FALSE)</f>
        <v>0</v>
      </c>
    </row>
    <row r="5281" spans="1:24" hidden="1">
      <c r="A5281" s="762"/>
      <c r="B5281" s="762"/>
      <c r="C5281" s="762"/>
      <c r="D5281" s="1222" t="s">
        <v>874</v>
      </c>
      <c r="E5281" s="1223">
        <v>118</v>
      </c>
      <c r="F5281" s="1202" t="s">
        <v>157</v>
      </c>
      <c r="G5281" s="1202"/>
      <c r="H5281" s="1205" t="s">
        <v>875</v>
      </c>
      <c r="I5281" s="1202" t="s">
        <v>53</v>
      </c>
      <c r="J5281" s="1202" t="s">
        <v>746</v>
      </c>
      <c r="K5281" s="1202" t="s">
        <v>746</v>
      </c>
      <c r="L5281" s="1202" t="s">
        <v>747</v>
      </c>
      <c r="M5281" s="1202" t="s">
        <v>748</v>
      </c>
      <c r="N5281" s="1203" t="s">
        <v>876</v>
      </c>
      <c r="O5281" s="1203" t="s">
        <v>750</v>
      </c>
      <c r="P5281" s="1203" t="s">
        <v>751</v>
      </c>
      <c r="Q5281" s="1203" t="s">
        <v>752</v>
      </c>
      <c r="R5281" s="1203" t="s">
        <v>753</v>
      </c>
      <c r="S5281" s="1224">
        <f>VLOOKUP($D5281,'NI-118'!$B$1:$W$2048,12,FALSE)</f>
        <v>0</v>
      </c>
      <c r="T5281" s="1224">
        <f>VLOOKUP($D5281,'NI-118'!$B$1:$W$2048,13,FALSE)</f>
        <v>0</v>
      </c>
      <c r="U5281" s="1224">
        <f>VLOOKUP($D5281,'NI-118'!$B$1:$W$2048,16,FALSE)</f>
        <v>0</v>
      </c>
      <c r="V5281" s="1224">
        <f>VLOOKUP($D5281,'NI-118'!$B$1:$W$2048,17,FALSE)</f>
        <v>0</v>
      </c>
      <c r="W5281" s="1224">
        <f>VLOOKUP($D5281,'NI-118'!$B$1:$W$2048,18,FALSE)</f>
        <v>0</v>
      </c>
      <c r="X5281" s="1224">
        <f>VLOOKUP($D5281,'NI-118'!$B$1:$W$2048,19,FALSE)</f>
        <v>0</v>
      </c>
    </row>
    <row r="5282" spans="1:24" hidden="1">
      <c r="A5282" s="762"/>
      <c r="B5282" s="762"/>
      <c r="C5282" s="762"/>
      <c r="D5282" s="1222" t="s">
        <v>877</v>
      </c>
      <c r="E5282" s="1223">
        <v>118</v>
      </c>
      <c r="F5282" s="1202"/>
      <c r="G5282" s="1202"/>
      <c r="H5282" s="1205" t="s">
        <v>878</v>
      </c>
      <c r="I5282" s="1202" t="s">
        <v>53</v>
      </c>
      <c r="J5282" s="1202" t="s">
        <v>746</v>
      </c>
      <c r="K5282" s="1202" t="s">
        <v>746</v>
      </c>
      <c r="L5282" s="1202" t="s">
        <v>747</v>
      </c>
      <c r="M5282" s="1202" t="s">
        <v>748</v>
      </c>
      <c r="N5282" s="1203" t="s">
        <v>879</v>
      </c>
      <c r="O5282" s="1203" t="s">
        <v>750</v>
      </c>
      <c r="P5282" s="1203" t="s">
        <v>820</v>
      </c>
      <c r="Q5282" s="1203" t="s">
        <v>752</v>
      </c>
      <c r="R5282" s="1203" t="s">
        <v>807</v>
      </c>
      <c r="S5282" s="1224">
        <f>VLOOKUP($D5282,'NI-118'!$B$1:$W$2048,12,FALSE)</f>
        <v>0</v>
      </c>
      <c r="T5282" s="1224">
        <f>VLOOKUP($D5282,'NI-118'!$B$1:$W$2048,13,FALSE)</f>
        <v>0</v>
      </c>
      <c r="U5282" s="1224">
        <f>VLOOKUP($D5282,'NI-118'!$B$1:$W$2048,16,FALSE)</f>
        <v>0</v>
      </c>
      <c r="V5282" s="1224">
        <f>VLOOKUP($D5282,'NI-118'!$B$1:$W$2048,17,FALSE)</f>
        <v>0</v>
      </c>
      <c r="W5282" s="1224">
        <f>VLOOKUP($D5282,'NI-118'!$B$1:$W$2048,18,FALSE)</f>
        <v>0</v>
      </c>
      <c r="X5282" s="1224">
        <f>VLOOKUP($D5282,'NI-118'!$B$1:$W$2048,19,FALSE)</f>
        <v>0</v>
      </c>
    </row>
    <row r="5283" spans="1:24" ht="27" hidden="1">
      <c r="A5283" s="762"/>
      <c r="B5283" s="762"/>
      <c r="C5283" s="762"/>
      <c r="D5283" s="1222" t="s">
        <v>880</v>
      </c>
      <c r="E5283" s="1223">
        <v>118</v>
      </c>
      <c r="F5283" s="1202" t="s">
        <v>157</v>
      </c>
      <c r="G5283" s="1202"/>
      <c r="H5283" s="1205" t="s">
        <v>767</v>
      </c>
      <c r="I5283" s="1202" t="s">
        <v>53</v>
      </c>
      <c r="J5283" s="1202" t="s">
        <v>746</v>
      </c>
      <c r="K5283" s="1202" t="s">
        <v>746</v>
      </c>
      <c r="L5283" s="1202" t="s">
        <v>747</v>
      </c>
      <c r="M5283" s="1202" t="s">
        <v>748</v>
      </c>
      <c r="N5283" s="1203" t="s">
        <v>881</v>
      </c>
      <c r="O5283" s="1203" t="s">
        <v>750</v>
      </c>
      <c r="P5283" s="1203" t="s">
        <v>820</v>
      </c>
      <c r="Q5283" s="1203" t="s">
        <v>752</v>
      </c>
      <c r="R5283" s="1203" t="s">
        <v>807</v>
      </c>
      <c r="S5283" s="1224">
        <f>VLOOKUP($D5283,'NI-118'!$B$1:$W$2048,12,FALSE)</f>
        <v>0</v>
      </c>
      <c r="T5283" s="1224">
        <f>VLOOKUP($D5283,'NI-118'!$B$1:$W$2048,13,FALSE)</f>
        <v>0</v>
      </c>
      <c r="U5283" s="1224">
        <f>VLOOKUP($D5283,'NI-118'!$B$1:$W$2048,16,FALSE)</f>
        <v>0</v>
      </c>
      <c r="V5283" s="1224">
        <f>VLOOKUP($D5283,'NI-118'!$B$1:$W$2048,17,FALSE)</f>
        <v>0</v>
      </c>
      <c r="W5283" s="1224">
        <f>VLOOKUP($D5283,'NI-118'!$B$1:$W$2048,18,FALSE)</f>
        <v>0</v>
      </c>
      <c r="X5283" s="1224">
        <f>VLOOKUP($D5283,'NI-118'!$B$1:$W$2048,19,FALSE)</f>
        <v>0</v>
      </c>
    </row>
    <row r="5284" spans="1:24" hidden="1">
      <c r="A5284" s="762"/>
      <c r="B5284" s="762"/>
      <c r="C5284" s="762"/>
      <c r="D5284" s="1222" t="s">
        <v>882</v>
      </c>
      <c r="E5284" s="1223">
        <v>118</v>
      </c>
      <c r="F5284" s="1202"/>
      <c r="G5284" s="1202"/>
      <c r="H5284" s="1205"/>
      <c r="I5284" s="1202" t="s">
        <v>71</v>
      </c>
      <c r="J5284" s="1202"/>
      <c r="K5284" s="1202"/>
      <c r="L5284" s="1202"/>
      <c r="M5284" s="1202"/>
      <c r="N5284" s="1203" t="s">
        <v>883</v>
      </c>
      <c r="O5284" s="1203" t="s">
        <v>73</v>
      </c>
      <c r="P5284" s="1203" t="s">
        <v>73</v>
      </c>
      <c r="Q5284" s="1203" t="s">
        <v>73</v>
      </c>
      <c r="R5284" s="1203" t="s">
        <v>73</v>
      </c>
      <c r="S5284" s="1224">
        <f>VLOOKUP($D5284,'NI-118'!$B$1:$W$2048,12,FALSE)</f>
        <v>0</v>
      </c>
      <c r="T5284" s="1224">
        <f>VLOOKUP($D5284,'NI-118'!$B$1:$W$2048,13,FALSE)</f>
        <v>0</v>
      </c>
      <c r="U5284" s="1224">
        <f>VLOOKUP($D5284,'NI-118'!$B$1:$W$2048,16,FALSE)</f>
        <v>26</v>
      </c>
      <c r="V5284" s="1224">
        <f>VLOOKUP($D5284,'NI-118'!$B$1:$W$2048,17,FALSE)</f>
        <v>0</v>
      </c>
      <c r="W5284" s="1224">
        <f>VLOOKUP($D5284,'NI-118'!$B$1:$W$2048,18,FALSE)</f>
        <v>0</v>
      </c>
      <c r="X5284" s="1224">
        <f>VLOOKUP($D5284,'NI-118'!$B$1:$W$2048,19,FALSE)</f>
        <v>0</v>
      </c>
    </row>
    <row r="5285" spans="1:24" ht="27" hidden="1">
      <c r="A5285" s="762"/>
      <c r="B5285" s="762"/>
      <c r="C5285" s="762"/>
      <c r="D5285" s="1222" t="s">
        <v>884</v>
      </c>
      <c r="E5285" s="1223">
        <v>118</v>
      </c>
      <c r="F5285" s="1202"/>
      <c r="G5285" s="1202"/>
      <c r="H5285" s="1205" t="s">
        <v>885</v>
      </c>
      <c r="I5285" s="1202" t="s">
        <v>53</v>
      </c>
      <c r="J5285" s="1202" t="s">
        <v>746</v>
      </c>
      <c r="K5285" s="1202" t="s">
        <v>746</v>
      </c>
      <c r="L5285" s="1202" t="s">
        <v>747</v>
      </c>
      <c r="M5285" s="1202" t="s">
        <v>886</v>
      </c>
      <c r="N5285" s="1203" t="s">
        <v>887</v>
      </c>
      <c r="O5285" s="1203" t="s">
        <v>750</v>
      </c>
      <c r="P5285" s="1203" t="s">
        <v>888</v>
      </c>
      <c r="Q5285" s="1203" t="s">
        <v>750</v>
      </c>
      <c r="R5285" s="1203" t="s">
        <v>889</v>
      </c>
      <c r="S5285" s="1224">
        <f>VLOOKUP($D5285,'NI-118'!$B$1:$W$2048,12,FALSE)</f>
        <v>0</v>
      </c>
      <c r="T5285" s="1224">
        <f>VLOOKUP($D5285,'NI-118'!$B$1:$W$2048,13,FALSE)</f>
        <v>0</v>
      </c>
      <c r="U5285" s="1224">
        <f>VLOOKUP($D5285,'NI-118'!$B$1:$W$2048,16,FALSE)</f>
        <v>0</v>
      </c>
      <c r="V5285" s="1224">
        <f>VLOOKUP($D5285,'NI-118'!$B$1:$W$2048,17,FALSE)</f>
        <v>0</v>
      </c>
      <c r="W5285" s="1224">
        <f>VLOOKUP($D5285,'NI-118'!$B$1:$W$2048,18,FALSE)</f>
        <v>0</v>
      </c>
      <c r="X5285" s="1224">
        <f>VLOOKUP($D5285,'NI-118'!$B$1:$W$2048,19,FALSE)</f>
        <v>0</v>
      </c>
    </row>
    <row r="5286" spans="1:24" ht="27" hidden="1">
      <c r="A5286" s="762"/>
      <c r="B5286" s="762"/>
      <c r="C5286" s="762"/>
      <c r="D5286" s="1222" t="s">
        <v>890</v>
      </c>
      <c r="E5286" s="1223">
        <v>118</v>
      </c>
      <c r="F5286" s="1202"/>
      <c r="G5286" s="1202"/>
      <c r="H5286" s="1205" t="s">
        <v>891</v>
      </c>
      <c r="I5286" s="1202" t="s">
        <v>53</v>
      </c>
      <c r="J5286" s="1202" t="s">
        <v>746</v>
      </c>
      <c r="K5286" s="1202" t="s">
        <v>746</v>
      </c>
      <c r="L5286" s="1202" t="s">
        <v>747</v>
      </c>
      <c r="M5286" s="1202" t="s">
        <v>886</v>
      </c>
      <c r="N5286" s="1203" t="s">
        <v>892</v>
      </c>
      <c r="O5286" s="1203" t="s">
        <v>750</v>
      </c>
      <c r="P5286" s="1203" t="s">
        <v>893</v>
      </c>
      <c r="Q5286" s="1203" t="s">
        <v>750</v>
      </c>
      <c r="R5286" s="1203" t="s">
        <v>894</v>
      </c>
      <c r="S5286" s="1224">
        <f>VLOOKUP($D5286,'NI-118'!$B$1:$W$2048,12,FALSE)</f>
        <v>0</v>
      </c>
      <c r="T5286" s="1224">
        <f>VLOOKUP($D5286,'NI-118'!$B$1:$W$2048,13,FALSE)</f>
        <v>0</v>
      </c>
      <c r="U5286" s="1224">
        <f>VLOOKUP($D5286,'NI-118'!$B$1:$W$2048,16,FALSE)</f>
        <v>0</v>
      </c>
      <c r="V5286" s="1224">
        <f>VLOOKUP($D5286,'NI-118'!$B$1:$W$2048,17,FALSE)</f>
        <v>0</v>
      </c>
      <c r="W5286" s="1224">
        <f>VLOOKUP($D5286,'NI-118'!$B$1:$W$2048,18,FALSE)</f>
        <v>0</v>
      </c>
      <c r="X5286" s="1224">
        <f>VLOOKUP($D5286,'NI-118'!$B$1:$W$2048,19,FALSE)</f>
        <v>0</v>
      </c>
    </row>
    <row r="5287" spans="1:24" ht="27" hidden="1">
      <c r="A5287" s="762"/>
      <c r="B5287" s="762"/>
      <c r="C5287" s="762"/>
      <c r="D5287" s="1222" t="s">
        <v>895</v>
      </c>
      <c r="E5287" s="1223">
        <v>118</v>
      </c>
      <c r="F5287" s="1202"/>
      <c r="G5287" s="1202"/>
      <c r="H5287" s="1205" t="s">
        <v>896</v>
      </c>
      <c r="I5287" s="1202" t="s">
        <v>53</v>
      </c>
      <c r="J5287" s="1202" t="s">
        <v>746</v>
      </c>
      <c r="K5287" s="1202" t="s">
        <v>746</v>
      </c>
      <c r="L5287" s="1202" t="s">
        <v>747</v>
      </c>
      <c r="M5287" s="1202" t="s">
        <v>886</v>
      </c>
      <c r="N5287" s="1203" t="s">
        <v>897</v>
      </c>
      <c r="O5287" s="1203" t="s">
        <v>750</v>
      </c>
      <c r="P5287" s="1203" t="s">
        <v>898</v>
      </c>
      <c r="Q5287" s="1203" t="s">
        <v>750</v>
      </c>
      <c r="R5287" s="1203" t="s">
        <v>899</v>
      </c>
      <c r="S5287" s="1224">
        <f>VLOOKUP($D5287,'NI-118'!$B$1:$W$2048,12,FALSE)</f>
        <v>0</v>
      </c>
      <c r="T5287" s="1224">
        <f>VLOOKUP($D5287,'NI-118'!$B$1:$W$2048,13,FALSE)</f>
        <v>0</v>
      </c>
      <c r="U5287" s="1224">
        <f>VLOOKUP($D5287,'NI-118'!$B$1:$W$2048,16,FALSE)</f>
        <v>0</v>
      </c>
      <c r="V5287" s="1224">
        <f>VLOOKUP($D5287,'NI-118'!$B$1:$W$2048,17,FALSE)</f>
        <v>0</v>
      </c>
      <c r="W5287" s="1224">
        <f>VLOOKUP($D5287,'NI-118'!$B$1:$W$2048,18,FALSE)</f>
        <v>0</v>
      </c>
      <c r="X5287" s="1224">
        <f>VLOOKUP($D5287,'NI-118'!$B$1:$W$2048,19,FALSE)</f>
        <v>0</v>
      </c>
    </row>
    <row r="5288" spans="1:24" ht="27" hidden="1">
      <c r="A5288" s="762"/>
      <c r="B5288" s="762"/>
      <c r="C5288" s="762"/>
      <c r="D5288" s="1222" t="s">
        <v>900</v>
      </c>
      <c r="E5288" s="1223">
        <v>118</v>
      </c>
      <c r="F5288" s="1202"/>
      <c r="G5288" s="1202"/>
      <c r="H5288" s="1205" t="s">
        <v>896</v>
      </c>
      <c r="I5288" s="1202" t="s">
        <v>53</v>
      </c>
      <c r="J5288" s="1202" t="s">
        <v>746</v>
      </c>
      <c r="K5288" s="1202" t="s">
        <v>746</v>
      </c>
      <c r="L5288" s="1202" t="s">
        <v>747</v>
      </c>
      <c r="M5288" s="1202" t="s">
        <v>886</v>
      </c>
      <c r="N5288" s="1203" t="s">
        <v>901</v>
      </c>
      <c r="O5288" s="1203" t="s">
        <v>750</v>
      </c>
      <c r="P5288" s="1203" t="s">
        <v>902</v>
      </c>
      <c r="Q5288" s="1203" t="s">
        <v>750</v>
      </c>
      <c r="R5288" s="1203" t="s">
        <v>903</v>
      </c>
      <c r="S5288" s="1224">
        <f>VLOOKUP($D5288,'NI-118'!$B$1:$W$2048,12,FALSE)</f>
        <v>0</v>
      </c>
      <c r="T5288" s="1224">
        <f>VLOOKUP($D5288,'NI-118'!$B$1:$W$2048,13,FALSE)</f>
        <v>0</v>
      </c>
      <c r="U5288" s="1224">
        <f>VLOOKUP($D5288,'NI-118'!$B$1:$W$2048,16,FALSE)</f>
        <v>0</v>
      </c>
      <c r="V5288" s="1224">
        <f>VLOOKUP($D5288,'NI-118'!$B$1:$W$2048,17,FALSE)</f>
        <v>0</v>
      </c>
      <c r="W5288" s="1224">
        <f>VLOOKUP($D5288,'NI-118'!$B$1:$W$2048,18,FALSE)</f>
        <v>0</v>
      </c>
      <c r="X5288" s="1224">
        <f>VLOOKUP($D5288,'NI-118'!$B$1:$W$2048,19,FALSE)</f>
        <v>0</v>
      </c>
    </row>
    <row r="5289" spans="1:24" ht="27" hidden="1">
      <c r="A5289" s="762"/>
      <c r="B5289" s="762"/>
      <c r="C5289" s="762"/>
      <c r="D5289" s="1222" t="s">
        <v>904</v>
      </c>
      <c r="E5289" s="1223">
        <v>118</v>
      </c>
      <c r="F5289" s="1202"/>
      <c r="G5289" s="1202"/>
      <c r="H5289" s="1205" t="s">
        <v>905</v>
      </c>
      <c r="I5289" s="1202" t="s">
        <v>53</v>
      </c>
      <c r="J5289" s="1202" t="s">
        <v>746</v>
      </c>
      <c r="K5289" s="1202" t="s">
        <v>746</v>
      </c>
      <c r="L5289" s="1202" t="s">
        <v>747</v>
      </c>
      <c r="M5289" s="1202" t="s">
        <v>886</v>
      </c>
      <c r="N5289" s="1203" t="s">
        <v>906</v>
      </c>
      <c r="O5289" s="1203" t="s">
        <v>750</v>
      </c>
      <c r="P5289" s="1203" t="s">
        <v>907</v>
      </c>
      <c r="Q5289" s="1203" t="s">
        <v>750</v>
      </c>
      <c r="R5289" s="1203" t="s">
        <v>908</v>
      </c>
      <c r="S5289" s="1224">
        <f>VLOOKUP($D5289,'NI-118'!$B$1:$W$2048,12,FALSE)</f>
        <v>0</v>
      </c>
      <c r="T5289" s="1224">
        <f>VLOOKUP($D5289,'NI-118'!$B$1:$W$2048,13,FALSE)</f>
        <v>0</v>
      </c>
      <c r="U5289" s="1224">
        <f>VLOOKUP($D5289,'NI-118'!$B$1:$W$2048,16,FALSE)</f>
        <v>2</v>
      </c>
      <c r="V5289" s="1224">
        <f>VLOOKUP($D5289,'NI-118'!$B$1:$W$2048,17,FALSE)</f>
        <v>0</v>
      </c>
      <c r="W5289" s="1224">
        <f>VLOOKUP($D5289,'NI-118'!$B$1:$W$2048,18,FALSE)</f>
        <v>0</v>
      </c>
      <c r="X5289" s="1224">
        <f>VLOOKUP($D5289,'NI-118'!$B$1:$W$2048,19,FALSE)</f>
        <v>0</v>
      </c>
    </row>
    <row r="5290" spans="1:24" ht="27" hidden="1">
      <c r="A5290" s="762"/>
      <c r="B5290" s="762"/>
      <c r="C5290" s="762"/>
      <c r="D5290" s="1222" t="s">
        <v>909</v>
      </c>
      <c r="E5290" s="1223">
        <v>118</v>
      </c>
      <c r="F5290" s="1202"/>
      <c r="G5290" s="1202"/>
      <c r="H5290" s="1205" t="s">
        <v>905</v>
      </c>
      <c r="I5290" s="1202" t="s">
        <v>53</v>
      </c>
      <c r="J5290" s="1202" t="s">
        <v>746</v>
      </c>
      <c r="K5290" s="1202" t="s">
        <v>746</v>
      </c>
      <c r="L5290" s="1202" t="s">
        <v>747</v>
      </c>
      <c r="M5290" s="1202" t="s">
        <v>886</v>
      </c>
      <c r="N5290" s="1203" t="s">
        <v>910</v>
      </c>
      <c r="O5290" s="1203" t="s">
        <v>750</v>
      </c>
      <c r="P5290" s="1203" t="s">
        <v>911</v>
      </c>
      <c r="Q5290" s="1203" t="s">
        <v>750</v>
      </c>
      <c r="R5290" s="1203" t="s">
        <v>912</v>
      </c>
      <c r="S5290" s="1224">
        <f>VLOOKUP($D5290,'NI-118'!$B$1:$W$2048,12,FALSE)</f>
        <v>0</v>
      </c>
      <c r="T5290" s="1224">
        <f>VLOOKUP($D5290,'NI-118'!$B$1:$W$2048,13,FALSE)</f>
        <v>0</v>
      </c>
      <c r="U5290" s="1224">
        <f>VLOOKUP($D5290,'NI-118'!$B$1:$W$2048,16,FALSE)</f>
        <v>0</v>
      </c>
      <c r="V5290" s="1224">
        <f>VLOOKUP($D5290,'NI-118'!$B$1:$W$2048,17,FALSE)</f>
        <v>0</v>
      </c>
      <c r="W5290" s="1224">
        <f>VLOOKUP($D5290,'NI-118'!$B$1:$W$2048,18,FALSE)</f>
        <v>0</v>
      </c>
      <c r="X5290" s="1224">
        <f>VLOOKUP($D5290,'NI-118'!$B$1:$W$2048,19,FALSE)</f>
        <v>0</v>
      </c>
    </row>
    <row r="5291" spans="1:24" hidden="1">
      <c r="A5291" s="762"/>
      <c r="B5291" s="762"/>
      <c r="C5291" s="762"/>
      <c r="D5291" s="1222" t="s">
        <v>913</v>
      </c>
      <c r="E5291" s="1223">
        <v>118</v>
      </c>
      <c r="F5291" s="1202"/>
      <c r="G5291" s="1202"/>
      <c r="H5291" s="1205" t="s">
        <v>914</v>
      </c>
      <c r="I5291" s="1202" t="s">
        <v>53</v>
      </c>
      <c r="J5291" s="1202" t="s">
        <v>746</v>
      </c>
      <c r="K5291" s="1202" t="s">
        <v>746</v>
      </c>
      <c r="L5291" s="1202" t="s">
        <v>747</v>
      </c>
      <c r="M5291" s="1202" t="s">
        <v>886</v>
      </c>
      <c r="N5291" s="1203" t="s">
        <v>915</v>
      </c>
      <c r="O5291" s="1203" t="s">
        <v>750</v>
      </c>
      <c r="P5291" s="1203" t="s">
        <v>916</v>
      </c>
      <c r="Q5291" s="1203" t="s">
        <v>750</v>
      </c>
      <c r="R5291" s="1203" t="s">
        <v>917</v>
      </c>
      <c r="S5291" s="1224">
        <f>VLOOKUP($D5291,'NI-118'!$B$1:$W$2048,12,FALSE)</f>
        <v>0</v>
      </c>
      <c r="T5291" s="1224">
        <f>VLOOKUP($D5291,'NI-118'!$B$1:$W$2048,13,FALSE)</f>
        <v>0</v>
      </c>
      <c r="U5291" s="1224">
        <f>VLOOKUP($D5291,'NI-118'!$B$1:$W$2048,16,FALSE)</f>
        <v>0</v>
      </c>
      <c r="V5291" s="1224">
        <f>VLOOKUP($D5291,'NI-118'!$B$1:$W$2048,17,FALSE)</f>
        <v>0</v>
      </c>
      <c r="W5291" s="1224">
        <f>VLOOKUP($D5291,'NI-118'!$B$1:$W$2048,18,FALSE)</f>
        <v>0</v>
      </c>
      <c r="X5291" s="1224">
        <f>VLOOKUP($D5291,'NI-118'!$B$1:$W$2048,19,FALSE)</f>
        <v>0</v>
      </c>
    </row>
    <row r="5292" spans="1:24" hidden="1">
      <c r="A5292" s="762"/>
      <c r="B5292" s="762"/>
      <c r="C5292" s="762"/>
      <c r="D5292" s="1222" t="s">
        <v>918</v>
      </c>
      <c r="E5292" s="1223">
        <v>118</v>
      </c>
      <c r="F5292" s="1202"/>
      <c r="G5292" s="1202"/>
      <c r="H5292" s="1205" t="s">
        <v>914</v>
      </c>
      <c r="I5292" s="1202" t="s">
        <v>53</v>
      </c>
      <c r="J5292" s="1202" t="s">
        <v>746</v>
      </c>
      <c r="K5292" s="1202" t="s">
        <v>746</v>
      </c>
      <c r="L5292" s="1202" t="s">
        <v>747</v>
      </c>
      <c r="M5292" s="1202" t="s">
        <v>886</v>
      </c>
      <c r="N5292" s="1203" t="s">
        <v>919</v>
      </c>
      <c r="O5292" s="1203" t="s">
        <v>750</v>
      </c>
      <c r="P5292" s="1203" t="s">
        <v>916</v>
      </c>
      <c r="Q5292" s="1203" t="s">
        <v>750</v>
      </c>
      <c r="R5292" s="1203" t="s">
        <v>917</v>
      </c>
      <c r="S5292" s="1224">
        <f>VLOOKUP($D5292,'NI-118'!$B$1:$W$2048,12,FALSE)</f>
        <v>0</v>
      </c>
      <c r="T5292" s="1224">
        <f>VLOOKUP($D5292,'NI-118'!$B$1:$W$2048,13,FALSE)</f>
        <v>0</v>
      </c>
      <c r="U5292" s="1224">
        <f>VLOOKUP($D5292,'NI-118'!$B$1:$W$2048,16,FALSE)</f>
        <v>22</v>
      </c>
      <c r="V5292" s="1224">
        <f>VLOOKUP($D5292,'NI-118'!$B$1:$W$2048,17,FALSE)</f>
        <v>0</v>
      </c>
      <c r="W5292" s="1224">
        <f>VLOOKUP($D5292,'NI-118'!$B$1:$W$2048,18,FALSE)</f>
        <v>0</v>
      </c>
      <c r="X5292" s="1224">
        <f>VLOOKUP($D5292,'NI-118'!$B$1:$W$2048,19,FALSE)</f>
        <v>0</v>
      </c>
    </row>
    <row r="5293" spans="1:24" ht="27" hidden="1">
      <c r="A5293" s="762"/>
      <c r="B5293" s="762"/>
      <c r="C5293" s="762"/>
      <c r="D5293" s="1222" t="s">
        <v>920</v>
      </c>
      <c r="E5293" s="1223">
        <v>118</v>
      </c>
      <c r="F5293" s="1202"/>
      <c r="G5293" s="1202"/>
      <c r="H5293" s="1205" t="s">
        <v>914</v>
      </c>
      <c r="I5293" s="1202" t="s">
        <v>53</v>
      </c>
      <c r="J5293" s="1202" t="s">
        <v>746</v>
      </c>
      <c r="K5293" s="1202" t="s">
        <v>746</v>
      </c>
      <c r="L5293" s="1202" t="s">
        <v>747</v>
      </c>
      <c r="M5293" s="1202" t="s">
        <v>886</v>
      </c>
      <c r="N5293" s="1203" t="s">
        <v>921</v>
      </c>
      <c r="O5293" s="1203" t="s">
        <v>750</v>
      </c>
      <c r="P5293" s="1203" t="s">
        <v>916</v>
      </c>
      <c r="Q5293" s="1203" t="s">
        <v>750</v>
      </c>
      <c r="R5293" s="1203" t="s">
        <v>917</v>
      </c>
      <c r="S5293" s="1224">
        <f>VLOOKUP($D5293,'NI-118'!$B$1:$W$2048,12,FALSE)</f>
        <v>0</v>
      </c>
      <c r="T5293" s="1224">
        <f>VLOOKUP($D5293,'NI-118'!$B$1:$W$2048,13,FALSE)</f>
        <v>0</v>
      </c>
      <c r="U5293" s="1224">
        <f>VLOOKUP($D5293,'NI-118'!$B$1:$W$2048,16,FALSE)</f>
        <v>0</v>
      </c>
      <c r="V5293" s="1224">
        <f>VLOOKUP($D5293,'NI-118'!$B$1:$W$2048,17,FALSE)</f>
        <v>0</v>
      </c>
      <c r="W5293" s="1224">
        <f>VLOOKUP($D5293,'NI-118'!$B$1:$W$2048,18,FALSE)</f>
        <v>0</v>
      </c>
      <c r="X5293" s="1224">
        <f>VLOOKUP($D5293,'NI-118'!$B$1:$W$2048,19,FALSE)</f>
        <v>0</v>
      </c>
    </row>
    <row r="5294" spans="1:24" hidden="1">
      <c r="A5294" s="762"/>
      <c r="B5294" s="762"/>
      <c r="C5294" s="762"/>
      <c r="D5294" s="1222" t="s">
        <v>922</v>
      </c>
      <c r="E5294" s="1223">
        <v>118</v>
      </c>
      <c r="F5294" s="1202"/>
      <c r="G5294" s="1202"/>
      <c r="H5294" s="1205" t="s">
        <v>914</v>
      </c>
      <c r="I5294" s="1202" t="s">
        <v>53</v>
      </c>
      <c r="J5294" s="1202" t="s">
        <v>746</v>
      </c>
      <c r="K5294" s="1202" t="s">
        <v>746</v>
      </c>
      <c r="L5294" s="1202" t="s">
        <v>747</v>
      </c>
      <c r="M5294" s="1202" t="s">
        <v>886</v>
      </c>
      <c r="N5294" s="1203" t="s">
        <v>923</v>
      </c>
      <c r="O5294" s="1203" t="s">
        <v>750</v>
      </c>
      <c r="P5294" s="1203" t="s">
        <v>916</v>
      </c>
      <c r="Q5294" s="1203" t="s">
        <v>750</v>
      </c>
      <c r="R5294" s="1203" t="s">
        <v>917</v>
      </c>
      <c r="S5294" s="1224">
        <f>VLOOKUP($D5294,'NI-118'!$B$1:$W$2048,12,FALSE)</f>
        <v>0</v>
      </c>
      <c r="T5294" s="1224">
        <f>VLOOKUP($D5294,'NI-118'!$B$1:$W$2048,13,FALSE)</f>
        <v>0</v>
      </c>
      <c r="U5294" s="1224">
        <f>VLOOKUP($D5294,'NI-118'!$B$1:$W$2048,16,FALSE)</f>
        <v>0</v>
      </c>
      <c r="V5294" s="1224">
        <f>VLOOKUP($D5294,'NI-118'!$B$1:$W$2048,17,FALSE)</f>
        <v>0</v>
      </c>
      <c r="W5294" s="1224">
        <f>VLOOKUP($D5294,'NI-118'!$B$1:$W$2048,18,FALSE)</f>
        <v>0</v>
      </c>
      <c r="X5294" s="1224">
        <f>VLOOKUP($D5294,'NI-118'!$B$1:$W$2048,19,FALSE)</f>
        <v>0</v>
      </c>
    </row>
    <row r="5295" spans="1:24" hidden="1">
      <c r="A5295" s="762"/>
      <c r="B5295" s="762"/>
      <c r="C5295" s="762"/>
      <c r="D5295" s="1222" t="s">
        <v>924</v>
      </c>
      <c r="E5295" s="1223">
        <v>118</v>
      </c>
      <c r="F5295" s="1202"/>
      <c r="G5295" s="1202"/>
      <c r="H5295" s="1205" t="s">
        <v>914</v>
      </c>
      <c r="I5295" s="1202" t="s">
        <v>53</v>
      </c>
      <c r="J5295" s="1202" t="s">
        <v>746</v>
      </c>
      <c r="K5295" s="1202" t="s">
        <v>746</v>
      </c>
      <c r="L5295" s="1202" t="s">
        <v>747</v>
      </c>
      <c r="M5295" s="1202" t="s">
        <v>886</v>
      </c>
      <c r="N5295" s="1203" t="s">
        <v>925</v>
      </c>
      <c r="O5295" s="1203" t="s">
        <v>750</v>
      </c>
      <c r="P5295" s="1203" t="s">
        <v>916</v>
      </c>
      <c r="Q5295" s="1203" t="s">
        <v>750</v>
      </c>
      <c r="R5295" s="1203" t="s">
        <v>917</v>
      </c>
      <c r="S5295" s="1224">
        <f>VLOOKUP($D5295,'NI-118'!$B$1:$W$2048,12,FALSE)</f>
        <v>0</v>
      </c>
      <c r="T5295" s="1224">
        <f>VLOOKUP($D5295,'NI-118'!$B$1:$W$2048,13,FALSE)</f>
        <v>0</v>
      </c>
      <c r="U5295" s="1224">
        <f>VLOOKUP($D5295,'NI-118'!$B$1:$W$2048,16,FALSE)</f>
        <v>0</v>
      </c>
      <c r="V5295" s="1224">
        <f>VLOOKUP($D5295,'NI-118'!$B$1:$W$2048,17,FALSE)</f>
        <v>0</v>
      </c>
      <c r="W5295" s="1224">
        <f>VLOOKUP($D5295,'NI-118'!$B$1:$W$2048,18,FALSE)</f>
        <v>0</v>
      </c>
      <c r="X5295" s="1224">
        <f>VLOOKUP($D5295,'NI-118'!$B$1:$W$2048,19,FALSE)</f>
        <v>0</v>
      </c>
    </row>
    <row r="5296" spans="1:24" hidden="1">
      <c r="A5296" s="762"/>
      <c r="B5296" s="762"/>
      <c r="C5296" s="762"/>
      <c r="D5296" s="1222" t="s">
        <v>926</v>
      </c>
      <c r="E5296" s="1223">
        <v>118</v>
      </c>
      <c r="F5296" s="1202"/>
      <c r="G5296" s="1202"/>
      <c r="H5296" s="1205" t="s">
        <v>914</v>
      </c>
      <c r="I5296" s="1202" t="s">
        <v>53</v>
      </c>
      <c r="J5296" s="1202" t="s">
        <v>746</v>
      </c>
      <c r="K5296" s="1202" t="s">
        <v>746</v>
      </c>
      <c r="L5296" s="1202" t="s">
        <v>747</v>
      </c>
      <c r="M5296" s="1202" t="s">
        <v>886</v>
      </c>
      <c r="N5296" s="1203" t="s">
        <v>927</v>
      </c>
      <c r="O5296" s="1203" t="s">
        <v>750</v>
      </c>
      <c r="P5296" s="1203" t="s">
        <v>916</v>
      </c>
      <c r="Q5296" s="1203" t="s">
        <v>750</v>
      </c>
      <c r="R5296" s="1203" t="s">
        <v>917</v>
      </c>
      <c r="S5296" s="1224">
        <f>VLOOKUP($D5296,'NI-118'!$B$1:$W$2048,12,FALSE)</f>
        <v>0</v>
      </c>
      <c r="T5296" s="1224">
        <f>VLOOKUP($D5296,'NI-118'!$B$1:$W$2048,13,FALSE)</f>
        <v>0</v>
      </c>
      <c r="U5296" s="1224">
        <f>VLOOKUP($D5296,'NI-118'!$B$1:$W$2048,16,FALSE)</f>
        <v>0</v>
      </c>
      <c r="V5296" s="1224">
        <f>VLOOKUP($D5296,'NI-118'!$B$1:$W$2048,17,FALSE)</f>
        <v>0</v>
      </c>
      <c r="W5296" s="1224">
        <f>VLOOKUP($D5296,'NI-118'!$B$1:$W$2048,18,FALSE)</f>
        <v>0</v>
      </c>
      <c r="X5296" s="1224">
        <f>VLOOKUP($D5296,'NI-118'!$B$1:$W$2048,19,FALSE)</f>
        <v>0</v>
      </c>
    </row>
    <row r="5297" spans="1:24" ht="27" hidden="1">
      <c r="A5297" s="762"/>
      <c r="B5297" s="762"/>
      <c r="C5297" s="762"/>
      <c r="D5297" s="1222" t="s">
        <v>928</v>
      </c>
      <c r="E5297" s="1223">
        <v>118</v>
      </c>
      <c r="F5297" s="1202"/>
      <c r="G5297" s="1202"/>
      <c r="H5297" s="1205" t="s">
        <v>929</v>
      </c>
      <c r="I5297" s="1202" t="s">
        <v>53</v>
      </c>
      <c r="J5297" s="1202" t="s">
        <v>746</v>
      </c>
      <c r="K5297" s="1202" t="s">
        <v>746</v>
      </c>
      <c r="L5297" s="1202" t="s">
        <v>747</v>
      </c>
      <c r="M5297" s="1202" t="s">
        <v>886</v>
      </c>
      <c r="N5297" s="1203" t="s">
        <v>930</v>
      </c>
      <c r="O5297" s="1203" t="s">
        <v>750</v>
      </c>
      <c r="P5297" s="1203" t="s">
        <v>931</v>
      </c>
      <c r="Q5297" s="1203" t="s">
        <v>750</v>
      </c>
      <c r="R5297" s="1203" t="s">
        <v>932</v>
      </c>
      <c r="S5297" s="1224">
        <f>VLOOKUP($D5297,'NI-118'!$B$1:$W$2048,12,FALSE)</f>
        <v>0</v>
      </c>
      <c r="T5297" s="1224">
        <f>VLOOKUP($D5297,'NI-118'!$B$1:$W$2048,13,FALSE)</f>
        <v>0</v>
      </c>
      <c r="U5297" s="1224">
        <f>VLOOKUP($D5297,'NI-118'!$B$1:$W$2048,16,FALSE)</f>
        <v>2</v>
      </c>
      <c r="V5297" s="1224">
        <f>VLOOKUP($D5297,'NI-118'!$B$1:$W$2048,17,FALSE)</f>
        <v>0</v>
      </c>
      <c r="W5297" s="1224">
        <f>VLOOKUP($D5297,'NI-118'!$B$1:$W$2048,18,FALSE)</f>
        <v>0</v>
      </c>
      <c r="X5297" s="1224">
        <f>VLOOKUP($D5297,'NI-118'!$B$1:$W$2048,19,FALSE)</f>
        <v>0</v>
      </c>
    </row>
    <row r="5298" spans="1:24" ht="27" hidden="1">
      <c r="A5298" s="762"/>
      <c r="B5298" s="762"/>
      <c r="C5298" s="762"/>
      <c r="D5298" s="1222" t="s">
        <v>933</v>
      </c>
      <c r="E5298" s="1223">
        <v>118</v>
      </c>
      <c r="F5298" s="1202" t="s">
        <v>157</v>
      </c>
      <c r="G5298" s="1202"/>
      <c r="H5298" s="1205" t="s">
        <v>934</v>
      </c>
      <c r="I5298" s="1202" t="s">
        <v>53</v>
      </c>
      <c r="J5298" s="1202" t="s">
        <v>746</v>
      </c>
      <c r="K5298" s="1202" t="s">
        <v>746</v>
      </c>
      <c r="L5298" s="1202" t="s">
        <v>747</v>
      </c>
      <c r="M5298" s="1202" t="s">
        <v>886</v>
      </c>
      <c r="N5298" s="1203" t="s">
        <v>935</v>
      </c>
      <c r="O5298" s="1203" t="s">
        <v>750</v>
      </c>
      <c r="P5298" s="1203" t="s">
        <v>931</v>
      </c>
      <c r="Q5298" s="1203" t="s">
        <v>750</v>
      </c>
      <c r="R5298" s="1203" t="s">
        <v>932</v>
      </c>
      <c r="S5298" s="1224">
        <f>VLOOKUP($D5298,'NI-118'!$B$1:$W$2048,12,FALSE)</f>
        <v>0</v>
      </c>
      <c r="T5298" s="1224">
        <f>VLOOKUP($D5298,'NI-118'!$B$1:$W$2048,13,FALSE)</f>
        <v>0</v>
      </c>
      <c r="U5298" s="1224">
        <f>VLOOKUP($D5298,'NI-118'!$B$1:$W$2048,16,FALSE)</f>
        <v>0</v>
      </c>
      <c r="V5298" s="1224">
        <f>VLOOKUP($D5298,'NI-118'!$B$1:$W$2048,17,FALSE)</f>
        <v>0</v>
      </c>
      <c r="W5298" s="1224">
        <f>VLOOKUP($D5298,'NI-118'!$B$1:$W$2048,18,FALSE)</f>
        <v>0</v>
      </c>
      <c r="X5298" s="1224">
        <f>VLOOKUP($D5298,'NI-118'!$B$1:$W$2048,19,FALSE)</f>
        <v>0</v>
      </c>
    </row>
    <row r="5299" spans="1:24" hidden="1">
      <c r="A5299" s="762"/>
      <c r="B5299" s="762"/>
      <c r="C5299" s="762"/>
      <c r="D5299" s="1222" t="s">
        <v>936</v>
      </c>
      <c r="E5299" s="1223">
        <v>118</v>
      </c>
      <c r="F5299" s="1202"/>
      <c r="G5299" s="1202"/>
      <c r="H5299" s="1205" t="s">
        <v>929</v>
      </c>
      <c r="I5299" s="1202" t="s">
        <v>531</v>
      </c>
      <c r="J5299" s="1202"/>
      <c r="K5299" s="1202"/>
      <c r="L5299" s="1202"/>
      <c r="M5299" s="1202" t="s">
        <v>886</v>
      </c>
      <c r="N5299" s="1203" t="s">
        <v>937</v>
      </c>
      <c r="O5299" s="1203" t="s">
        <v>73</v>
      </c>
      <c r="P5299" s="1203" t="s">
        <v>73</v>
      </c>
      <c r="Q5299" s="1203" t="s">
        <v>73</v>
      </c>
      <c r="R5299" s="1203" t="s">
        <v>73</v>
      </c>
      <c r="S5299" s="1224">
        <f>VLOOKUP($D5299,'NI-118'!$B$1:$W$2048,12,FALSE)</f>
        <v>0</v>
      </c>
      <c r="T5299" s="1224">
        <f>VLOOKUP($D5299,'NI-118'!$B$1:$W$2048,13,FALSE)</f>
        <v>0</v>
      </c>
      <c r="U5299" s="1224">
        <f>VLOOKUP($D5299,'NI-118'!$B$1:$W$2048,16,FALSE)</f>
        <v>0</v>
      </c>
      <c r="V5299" s="1224">
        <f>VLOOKUP($D5299,'NI-118'!$B$1:$W$2048,17,FALSE)</f>
        <v>0</v>
      </c>
      <c r="W5299" s="1224">
        <f>VLOOKUP($D5299,'NI-118'!$B$1:$W$2048,18,FALSE)</f>
        <v>0</v>
      </c>
      <c r="X5299" s="1224">
        <f>VLOOKUP($D5299,'NI-118'!$B$1:$W$2048,19,FALSE)</f>
        <v>0</v>
      </c>
    </row>
    <row r="5300" spans="1:24" hidden="1">
      <c r="A5300" s="762"/>
      <c r="B5300" s="762"/>
      <c r="C5300" s="762"/>
      <c r="D5300" s="1222" t="s">
        <v>938</v>
      </c>
      <c r="E5300" s="1223">
        <v>118</v>
      </c>
      <c r="F5300" s="1202"/>
      <c r="G5300" s="1202"/>
      <c r="H5300" s="1205"/>
      <c r="I5300" s="1202" t="s">
        <v>71</v>
      </c>
      <c r="J5300" s="1202"/>
      <c r="K5300" s="1202"/>
      <c r="L5300" s="1202"/>
      <c r="M5300" s="1202"/>
      <c r="N5300" s="1203" t="s">
        <v>939</v>
      </c>
      <c r="O5300" s="1203" t="s">
        <v>73</v>
      </c>
      <c r="P5300" s="1203" t="s">
        <v>73</v>
      </c>
      <c r="Q5300" s="1203" t="s">
        <v>73</v>
      </c>
      <c r="R5300" s="1203" t="s">
        <v>73</v>
      </c>
      <c r="S5300" s="1224">
        <f>VLOOKUP($D5300,'NI-118'!$B$1:$W$2048,12,FALSE)</f>
        <v>0</v>
      </c>
      <c r="T5300" s="1224">
        <f>VLOOKUP($D5300,'NI-118'!$B$1:$W$2048,13,FALSE)</f>
        <v>0</v>
      </c>
      <c r="U5300" s="1224">
        <f>VLOOKUP($D5300,'NI-118'!$B$1:$W$2048,16,FALSE)</f>
        <v>29183</v>
      </c>
      <c r="V5300" s="1224">
        <f>VLOOKUP($D5300,'NI-118'!$B$1:$W$2048,17,FALSE)</f>
        <v>0</v>
      </c>
      <c r="W5300" s="1224">
        <f>VLOOKUP($D5300,'NI-118'!$B$1:$W$2048,18,FALSE)</f>
        <v>0</v>
      </c>
      <c r="X5300" s="1224">
        <f>VLOOKUP($D5300,'NI-118'!$B$1:$W$2048,19,FALSE)</f>
        <v>0</v>
      </c>
    </row>
    <row r="5301" spans="1:24" hidden="1">
      <c r="A5301" s="762"/>
      <c r="B5301" s="762"/>
      <c r="C5301" s="762"/>
      <c r="D5301" s="1222" t="s">
        <v>940</v>
      </c>
      <c r="E5301" s="1223">
        <v>118</v>
      </c>
      <c r="F5301" s="1202"/>
      <c r="G5301" s="1202"/>
      <c r="H5301" s="1205"/>
      <c r="I5301" s="1202" t="s">
        <v>71</v>
      </c>
      <c r="J5301" s="1202"/>
      <c r="K5301" s="1202"/>
      <c r="L5301" s="1202"/>
      <c r="M5301" s="1202"/>
      <c r="N5301" s="1203" t="s">
        <v>941</v>
      </c>
      <c r="O5301" s="1203" t="s">
        <v>73</v>
      </c>
      <c r="P5301" s="1203" t="s">
        <v>73</v>
      </c>
      <c r="Q5301" s="1203" t="s">
        <v>73</v>
      </c>
      <c r="R5301" s="1203" t="s">
        <v>73</v>
      </c>
      <c r="S5301" s="1224">
        <f>VLOOKUP($D5301,'NI-118'!$B$1:$W$2048,12,FALSE)</f>
        <v>0</v>
      </c>
      <c r="T5301" s="1224">
        <f>VLOOKUP($D5301,'NI-118'!$B$1:$W$2048,13,FALSE)</f>
        <v>0</v>
      </c>
      <c r="U5301" s="1224">
        <f>VLOOKUP($D5301,'NI-118'!$B$1:$W$2048,16,FALSE)</f>
        <v>28673</v>
      </c>
      <c r="V5301" s="1224">
        <f>VLOOKUP($D5301,'NI-118'!$B$1:$W$2048,17,FALSE)</f>
        <v>0</v>
      </c>
      <c r="W5301" s="1224">
        <f>VLOOKUP($D5301,'NI-118'!$B$1:$W$2048,18,FALSE)</f>
        <v>0</v>
      </c>
      <c r="X5301" s="1224">
        <f>VLOOKUP($D5301,'NI-118'!$B$1:$W$2048,19,FALSE)</f>
        <v>0</v>
      </c>
    </row>
    <row r="5302" spans="1:24" hidden="1">
      <c r="A5302" s="762"/>
      <c r="B5302" s="762"/>
      <c r="C5302" s="762"/>
      <c r="D5302" s="1222" t="s">
        <v>942</v>
      </c>
      <c r="E5302" s="1223">
        <v>118</v>
      </c>
      <c r="F5302" s="1202"/>
      <c r="G5302" s="1202"/>
      <c r="H5302" s="1205"/>
      <c r="I5302" s="1202" t="s">
        <v>71</v>
      </c>
      <c r="J5302" s="1202"/>
      <c r="K5302" s="1202"/>
      <c r="L5302" s="1202"/>
      <c r="M5302" s="1202"/>
      <c r="N5302" s="1203" t="s">
        <v>943</v>
      </c>
      <c r="O5302" s="1203" t="s">
        <v>73</v>
      </c>
      <c r="P5302" s="1203" t="s">
        <v>73</v>
      </c>
      <c r="Q5302" s="1203" t="s">
        <v>73</v>
      </c>
      <c r="R5302" s="1203" t="s">
        <v>73</v>
      </c>
      <c r="S5302" s="1224">
        <f>VLOOKUP($D5302,'NI-118'!$B$1:$W$2048,12,FALSE)</f>
        <v>0</v>
      </c>
      <c r="T5302" s="1224">
        <f>VLOOKUP($D5302,'NI-118'!$B$1:$W$2048,13,FALSE)</f>
        <v>0</v>
      </c>
      <c r="U5302" s="1224">
        <f>VLOOKUP($D5302,'NI-118'!$B$1:$W$2048,16,FALSE)</f>
        <v>0</v>
      </c>
      <c r="V5302" s="1224">
        <f>VLOOKUP($D5302,'NI-118'!$B$1:$W$2048,17,FALSE)</f>
        <v>0</v>
      </c>
      <c r="W5302" s="1224">
        <f>VLOOKUP($D5302,'NI-118'!$B$1:$W$2048,18,FALSE)</f>
        <v>0</v>
      </c>
      <c r="X5302" s="1224">
        <f>VLOOKUP($D5302,'NI-118'!$B$1:$W$2048,19,FALSE)</f>
        <v>0</v>
      </c>
    </row>
    <row r="5303" spans="1:24" ht="27" hidden="1">
      <c r="A5303" s="762"/>
      <c r="B5303" s="762"/>
      <c r="C5303" s="762"/>
      <c r="D5303" s="1222" t="s">
        <v>944</v>
      </c>
      <c r="E5303" s="1223">
        <v>118</v>
      </c>
      <c r="F5303" s="1202"/>
      <c r="G5303" s="1202"/>
      <c r="H5303" s="1205" t="s">
        <v>945</v>
      </c>
      <c r="I5303" s="1202" t="s">
        <v>53</v>
      </c>
      <c r="J5303" s="1202" t="s">
        <v>946</v>
      </c>
      <c r="K5303" s="1202" t="s">
        <v>946</v>
      </c>
      <c r="L5303" s="1202" t="s">
        <v>747</v>
      </c>
      <c r="M5303" s="1202" t="s">
        <v>947</v>
      </c>
      <c r="N5303" s="1203" t="s">
        <v>948</v>
      </c>
      <c r="O5303" s="1203" t="s">
        <v>73</v>
      </c>
      <c r="P5303" s="1203" t="s">
        <v>73</v>
      </c>
      <c r="Q5303" s="1203" t="s">
        <v>750</v>
      </c>
      <c r="R5303" s="1203" t="s">
        <v>949</v>
      </c>
      <c r="S5303" s="1224">
        <f>VLOOKUP($D5303,'NI-118'!$B$1:$W$2048,12,FALSE)</f>
        <v>0</v>
      </c>
      <c r="T5303" s="1224">
        <f>VLOOKUP($D5303,'NI-118'!$B$1:$W$2048,13,FALSE)</f>
        <v>0</v>
      </c>
      <c r="U5303" s="1224">
        <f>VLOOKUP($D5303,'NI-118'!$B$1:$W$2048,16,FALSE)</f>
        <v>0</v>
      </c>
      <c r="V5303" s="1224">
        <f>VLOOKUP($D5303,'NI-118'!$B$1:$W$2048,17,FALSE)</f>
        <v>0</v>
      </c>
      <c r="W5303" s="1224">
        <f>VLOOKUP($D5303,'NI-118'!$B$1:$W$2048,18,FALSE)</f>
        <v>0</v>
      </c>
      <c r="X5303" s="1224">
        <f>VLOOKUP($D5303,'NI-118'!$B$1:$W$2048,19,FALSE)</f>
        <v>0</v>
      </c>
    </row>
    <row r="5304" spans="1:24" ht="27" hidden="1">
      <c r="A5304" s="762"/>
      <c r="B5304" s="762"/>
      <c r="C5304" s="762"/>
      <c r="D5304" s="1222" t="s">
        <v>950</v>
      </c>
      <c r="E5304" s="1223">
        <v>118</v>
      </c>
      <c r="F5304" s="1202"/>
      <c r="G5304" s="1202"/>
      <c r="H5304" s="1205" t="s">
        <v>951</v>
      </c>
      <c r="I5304" s="1202" t="s">
        <v>53</v>
      </c>
      <c r="J5304" s="1202" t="s">
        <v>946</v>
      </c>
      <c r="K5304" s="1202" t="s">
        <v>946</v>
      </c>
      <c r="L5304" s="1202" t="s">
        <v>747</v>
      </c>
      <c r="M5304" s="1202" t="s">
        <v>947</v>
      </c>
      <c r="N5304" s="1203" t="s">
        <v>952</v>
      </c>
      <c r="O5304" s="1203" t="s">
        <v>73</v>
      </c>
      <c r="P5304" s="1203" t="s">
        <v>73</v>
      </c>
      <c r="Q5304" s="1203" t="s">
        <v>750</v>
      </c>
      <c r="R5304" s="1203" t="s">
        <v>949</v>
      </c>
      <c r="S5304" s="1224">
        <f>VLOOKUP($D5304,'NI-118'!$B$1:$W$2048,12,FALSE)</f>
        <v>0</v>
      </c>
      <c r="T5304" s="1224">
        <f>VLOOKUP($D5304,'NI-118'!$B$1:$W$2048,13,FALSE)</f>
        <v>0</v>
      </c>
      <c r="U5304" s="1224">
        <f>VLOOKUP($D5304,'NI-118'!$B$1:$W$2048,16,FALSE)</f>
        <v>0</v>
      </c>
      <c r="V5304" s="1224">
        <f>VLOOKUP($D5304,'NI-118'!$B$1:$W$2048,17,FALSE)</f>
        <v>0</v>
      </c>
      <c r="W5304" s="1224">
        <f>VLOOKUP($D5304,'NI-118'!$B$1:$W$2048,18,FALSE)</f>
        <v>0</v>
      </c>
      <c r="X5304" s="1224">
        <f>VLOOKUP($D5304,'NI-118'!$B$1:$W$2048,19,FALSE)</f>
        <v>0</v>
      </c>
    </row>
    <row r="5305" spans="1:24" ht="27" hidden="1">
      <c r="A5305" s="762"/>
      <c r="B5305" s="762"/>
      <c r="C5305" s="762"/>
      <c r="D5305" s="1222" t="s">
        <v>953</v>
      </c>
      <c r="E5305" s="1223">
        <v>118</v>
      </c>
      <c r="F5305" s="1202"/>
      <c r="G5305" s="1202"/>
      <c r="H5305" s="1205" t="s">
        <v>954</v>
      </c>
      <c r="I5305" s="1202" t="s">
        <v>53</v>
      </c>
      <c r="J5305" s="1202" t="s">
        <v>946</v>
      </c>
      <c r="K5305" s="1202" t="s">
        <v>946</v>
      </c>
      <c r="L5305" s="1202" t="s">
        <v>747</v>
      </c>
      <c r="M5305" s="1202" t="s">
        <v>947</v>
      </c>
      <c r="N5305" s="1203" t="s">
        <v>955</v>
      </c>
      <c r="O5305" s="1203" t="s">
        <v>73</v>
      </c>
      <c r="P5305" s="1203" t="s">
        <v>73</v>
      </c>
      <c r="Q5305" s="1203" t="s">
        <v>750</v>
      </c>
      <c r="R5305" s="1203" t="s">
        <v>949</v>
      </c>
      <c r="S5305" s="1224">
        <f>VLOOKUP($D5305,'NI-118'!$B$1:$W$2048,12,FALSE)</f>
        <v>0</v>
      </c>
      <c r="T5305" s="1224">
        <f>VLOOKUP($D5305,'NI-118'!$B$1:$W$2048,13,FALSE)</f>
        <v>0</v>
      </c>
      <c r="U5305" s="1224">
        <f>VLOOKUP($D5305,'NI-118'!$B$1:$W$2048,16,FALSE)</f>
        <v>0</v>
      </c>
      <c r="V5305" s="1224">
        <f>VLOOKUP($D5305,'NI-118'!$B$1:$W$2048,17,FALSE)</f>
        <v>0</v>
      </c>
      <c r="W5305" s="1224">
        <f>VLOOKUP($D5305,'NI-118'!$B$1:$W$2048,18,FALSE)</f>
        <v>0</v>
      </c>
      <c r="X5305" s="1224">
        <f>VLOOKUP($D5305,'NI-118'!$B$1:$W$2048,19,FALSE)</f>
        <v>0</v>
      </c>
    </row>
    <row r="5306" spans="1:24" ht="27" hidden="1">
      <c r="A5306" s="762"/>
      <c r="B5306" s="762"/>
      <c r="C5306" s="762"/>
      <c r="D5306" s="1222" t="s">
        <v>956</v>
      </c>
      <c r="E5306" s="1223">
        <v>118</v>
      </c>
      <c r="F5306" s="1202"/>
      <c r="G5306" s="1202"/>
      <c r="H5306" s="1205" t="s">
        <v>957</v>
      </c>
      <c r="I5306" s="1202" t="s">
        <v>53</v>
      </c>
      <c r="J5306" s="1202" t="s">
        <v>958</v>
      </c>
      <c r="K5306" s="1202" t="s">
        <v>958</v>
      </c>
      <c r="L5306" s="1202" t="s">
        <v>747</v>
      </c>
      <c r="M5306" s="1202" t="s">
        <v>947</v>
      </c>
      <c r="N5306" s="1203" t="s">
        <v>959</v>
      </c>
      <c r="O5306" s="1203" t="s">
        <v>73</v>
      </c>
      <c r="P5306" s="1203" t="s">
        <v>73</v>
      </c>
      <c r="Q5306" s="1203" t="s">
        <v>750</v>
      </c>
      <c r="R5306" s="1203" t="s">
        <v>949</v>
      </c>
      <c r="S5306" s="1224">
        <f>VLOOKUP($D5306,'NI-118'!$B$1:$W$2048,12,FALSE)</f>
        <v>0</v>
      </c>
      <c r="T5306" s="1224">
        <f>VLOOKUP($D5306,'NI-118'!$B$1:$W$2048,13,FALSE)</f>
        <v>0</v>
      </c>
      <c r="U5306" s="1224">
        <f>VLOOKUP($D5306,'NI-118'!$B$1:$W$2048,16,FALSE)</f>
        <v>0</v>
      </c>
      <c r="V5306" s="1224">
        <f>VLOOKUP($D5306,'NI-118'!$B$1:$W$2048,17,FALSE)</f>
        <v>0</v>
      </c>
      <c r="W5306" s="1224">
        <f>VLOOKUP($D5306,'NI-118'!$B$1:$W$2048,18,FALSE)</f>
        <v>0</v>
      </c>
      <c r="X5306" s="1224">
        <f>VLOOKUP($D5306,'NI-118'!$B$1:$W$2048,19,FALSE)</f>
        <v>0</v>
      </c>
    </row>
    <row r="5307" spans="1:24" ht="27" hidden="1">
      <c r="A5307" s="762"/>
      <c r="B5307" s="762"/>
      <c r="C5307" s="762"/>
      <c r="D5307" s="1222" t="s">
        <v>960</v>
      </c>
      <c r="E5307" s="1223">
        <v>118</v>
      </c>
      <c r="F5307" s="1202"/>
      <c r="G5307" s="1202"/>
      <c r="H5307" s="1205" t="s">
        <v>957</v>
      </c>
      <c r="I5307" s="1202" t="s">
        <v>53</v>
      </c>
      <c r="J5307" s="1202" t="s">
        <v>958</v>
      </c>
      <c r="K5307" s="1202" t="s">
        <v>958</v>
      </c>
      <c r="L5307" s="1202" t="s">
        <v>747</v>
      </c>
      <c r="M5307" s="1202" t="s">
        <v>947</v>
      </c>
      <c r="N5307" s="1203" t="s">
        <v>961</v>
      </c>
      <c r="O5307" s="1203" t="s">
        <v>73</v>
      </c>
      <c r="P5307" s="1203" t="s">
        <v>73</v>
      </c>
      <c r="Q5307" s="1203" t="s">
        <v>750</v>
      </c>
      <c r="R5307" s="1203" t="s">
        <v>949</v>
      </c>
      <c r="S5307" s="1224">
        <f>VLOOKUP($D5307,'NI-118'!$B$1:$W$2048,12,FALSE)</f>
        <v>0</v>
      </c>
      <c r="T5307" s="1224">
        <f>VLOOKUP($D5307,'NI-118'!$B$1:$W$2048,13,FALSE)</f>
        <v>0</v>
      </c>
      <c r="U5307" s="1224">
        <f>VLOOKUP($D5307,'NI-118'!$B$1:$W$2048,16,FALSE)</f>
        <v>0</v>
      </c>
      <c r="V5307" s="1224">
        <f>VLOOKUP($D5307,'NI-118'!$B$1:$W$2048,17,FALSE)</f>
        <v>0</v>
      </c>
      <c r="W5307" s="1224">
        <f>VLOOKUP($D5307,'NI-118'!$B$1:$W$2048,18,FALSE)</f>
        <v>0</v>
      </c>
      <c r="X5307" s="1224">
        <f>VLOOKUP($D5307,'NI-118'!$B$1:$W$2048,19,FALSE)</f>
        <v>0</v>
      </c>
    </row>
    <row r="5308" spans="1:24" ht="27" hidden="1">
      <c r="A5308" s="762"/>
      <c r="B5308" s="762"/>
      <c r="C5308" s="762"/>
      <c r="D5308" s="1222" t="s">
        <v>962</v>
      </c>
      <c r="E5308" s="1223">
        <v>118</v>
      </c>
      <c r="F5308" s="1202"/>
      <c r="G5308" s="1202"/>
      <c r="H5308" s="1205" t="s">
        <v>957</v>
      </c>
      <c r="I5308" s="1202" t="s">
        <v>53</v>
      </c>
      <c r="J5308" s="1202" t="s">
        <v>958</v>
      </c>
      <c r="K5308" s="1202" t="s">
        <v>958</v>
      </c>
      <c r="L5308" s="1202" t="s">
        <v>747</v>
      </c>
      <c r="M5308" s="1202" t="s">
        <v>947</v>
      </c>
      <c r="N5308" s="1203" t="s">
        <v>963</v>
      </c>
      <c r="O5308" s="1203" t="s">
        <v>73</v>
      </c>
      <c r="P5308" s="1203" t="s">
        <v>73</v>
      </c>
      <c r="Q5308" s="1203" t="s">
        <v>750</v>
      </c>
      <c r="R5308" s="1203" t="s">
        <v>949</v>
      </c>
      <c r="S5308" s="1224">
        <f>VLOOKUP($D5308,'NI-118'!$B$1:$W$2048,12,FALSE)</f>
        <v>0</v>
      </c>
      <c r="T5308" s="1224">
        <f>VLOOKUP($D5308,'NI-118'!$B$1:$W$2048,13,FALSE)</f>
        <v>0</v>
      </c>
      <c r="U5308" s="1224">
        <f>VLOOKUP($D5308,'NI-118'!$B$1:$W$2048,16,FALSE)</f>
        <v>0</v>
      </c>
      <c r="V5308" s="1224">
        <f>VLOOKUP($D5308,'NI-118'!$B$1:$W$2048,17,FALSE)</f>
        <v>0</v>
      </c>
      <c r="W5308" s="1224">
        <f>VLOOKUP($D5308,'NI-118'!$B$1:$W$2048,18,FALSE)</f>
        <v>0</v>
      </c>
      <c r="X5308" s="1224">
        <f>VLOOKUP($D5308,'NI-118'!$B$1:$W$2048,19,FALSE)</f>
        <v>0</v>
      </c>
    </row>
    <row r="5309" spans="1:24" ht="27" hidden="1">
      <c r="A5309" s="762"/>
      <c r="B5309" s="762"/>
      <c r="C5309" s="762"/>
      <c r="D5309" s="1222" t="s">
        <v>964</v>
      </c>
      <c r="E5309" s="1223">
        <v>118</v>
      </c>
      <c r="F5309" s="1202"/>
      <c r="G5309" s="1202"/>
      <c r="H5309" s="1205" t="s">
        <v>957</v>
      </c>
      <c r="I5309" s="1202" t="s">
        <v>53</v>
      </c>
      <c r="J5309" s="1202" t="s">
        <v>946</v>
      </c>
      <c r="K5309" s="1202" t="s">
        <v>946</v>
      </c>
      <c r="L5309" s="1202" t="s">
        <v>747</v>
      </c>
      <c r="M5309" s="1202" t="s">
        <v>947</v>
      </c>
      <c r="N5309" s="1203" t="s">
        <v>965</v>
      </c>
      <c r="O5309" s="1203" t="s">
        <v>73</v>
      </c>
      <c r="P5309" s="1203" t="s">
        <v>73</v>
      </c>
      <c r="Q5309" s="1203" t="s">
        <v>750</v>
      </c>
      <c r="R5309" s="1203" t="s">
        <v>966</v>
      </c>
      <c r="S5309" s="1224">
        <f>VLOOKUP($D5309,'NI-118'!$B$1:$W$2048,12,FALSE)</f>
        <v>0</v>
      </c>
      <c r="T5309" s="1224">
        <f>VLOOKUP($D5309,'NI-118'!$B$1:$W$2048,13,FALSE)</f>
        <v>0</v>
      </c>
      <c r="U5309" s="1224">
        <f>VLOOKUP($D5309,'NI-118'!$B$1:$W$2048,16,FALSE)</f>
        <v>0</v>
      </c>
      <c r="V5309" s="1224">
        <f>VLOOKUP($D5309,'NI-118'!$B$1:$W$2048,17,FALSE)</f>
        <v>0</v>
      </c>
      <c r="W5309" s="1224">
        <f>VLOOKUP($D5309,'NI-118'!$B$1:$W$2048,18,FALSE)</f>
        <v>0</v>
      </c>
      <c r="X5309" s="1224">
        <f>VLOOKUP($D5309,'NI-118'!$B$1:$W$2048,19,FALSE)</f>
        <v>0</v>
      </c>
    </row>
    <row r="5310" spans="1:24" ht="27">
      <c r="A5310" s="762"/>
      <c r="B5310" s="762"/>
      <c r="C5310" s="762"/>
      <c r="D5310" s="1222" t="s">
        <v>967</v>
      </c>
      <c r="E5310" s="1223">
        <v>118</v>
      </c>
      <c r="F5310" s="1202" t="s">
        <v>295</v>
      </c>
      <c r="G5310" s="1202"/>
      <c r="H5310" s="1205" t="s">
        <v>968</v>
      </c>
      <c r="I5310" s="1202" t="s">
        <v>53</v>
      </c>
      <c r="J5310" s="1202" t="s">
        <v>946</v>
      </c>
      <c r="K5310" s="1202" t="s">
        <v>946</v>
      </c>
      <c r="L5310" s="1202" t="s">
        <v>747</v>
      </c>
      <c r="M5310" s="1202" t="s">
        <v>947</v>
      </c>
      <c r="N5310" s="1203" t="s">
        <v>969</v>
      </c>
      <c r="O5310" s="1203" t="s">
        <v>73</v>
      </c>
      <c r="P5310" s="1203" t="s">
        <v>73</v>
      </c>
      <c r="Q5310" s="1203" t="s">
        <v>750</v>
      </c>
      <c r="R5310" s="1203" t="s">
        <v>966</v>
      </c>
      <c r="S5310" s="1224">
        <f>VLOOKUP($D5310,'NI-118'!$B$1:$W$2048,12,FALSE)</f>
        <v>0</v>
      </c>
      <c r="T5310" s="1224">
        <f>VLOOKUP($D5310,'NI-118'!$B$1:$W$2048,13,FALSE)</f>
        <v>0</v>
      </c>
      <c r="U5310" s="1224">
        <f>VLOOKUP($D5310,'NI-118'!$B$1:$W$2048,16,FALSE)</f>
        <v>0</v>
      </c>
      <c r="V5310" s="1224">
        <f>VLOOKUP($D5310,'NI-118'!$B$1:$W$2048,17,FALSE)</f>
        <v>0</v>
      </c>
      <c r="W5310" s="1224">
        <f>VLOOKUP($D5310,'NI-118'!$B$1:$W$2048,18,FALSE)</f>
        <v>0</v>
      </c>
      <c r="X5310" s="1224">
        <f>VLOOKUP($D5310,'NI-118'!$B$1:$W$2048,19,FALSE)</f>
        <v>0</v>
      </c>
    </row>
    <row r="5311" spans="1:24">
      <c r="A5311" s="762"/>
      <c r="B5311" s="762"/>
      <c r="C5311" s="762"/>
      <c r="D5311" s="1222" t="s">
        <v>970</v>
      </c>
      <c r="E5311" s="1223">
        <v>118</v>
      </c>
      <c r="F5311" s="1202" t="s">
        <v>295</v>
      </c>
      <c r="G5311" s="1202"/>
      <c r="H5311" s="1205" t="s">
        <v>945</v>
      </c>
      <c r="I5311" s="1202" t="s">
        <v>531</v>
      </c>
      <c r="J5311" s="1202"/>
      <c r="K5311" s="1202"/>
      <c r="L5311" s="1202"/>
      <c r="M5311" s="1202" t="s">
        <v>947</v>
      </c>
      <c r="N5311" s="1203" t="s">
        <v>972</v>
      </c>
      <c r="O5311" s="1203" t="s">
        <v>73</v>
      </c>
      <c r="P5311" s="1203" t="s">
        <v>73</v>
      </c>
      <c r="Q5311" s="1203" t="s">
        <v>73</v>
      </c>
      <c r="R5311" s="1203" t="s">
        <v>73</v>
      </c>
      <c r="S5311" s="1224">
        <f>VLOOKUP($D5311,'NI-118'!$B$1:$W$2048,12,FALSE)</f>
        <v>0</v>
      </c>
      <c r="T5311" s="1224">
        <f>VLOOKUP($D5311,'NI-118'!$B$1:$W$2048,13,FALSE)</f>
        <v>0</v>
      </c>
      <c r="U5311" s="1224">
        <f>VLOOKUP($D5311,'NI-118'!$B$1:$W$2048,16,FALSE)</f>
        <v>0</v>
      </c>
      <c r="V5311" s="1224">
        <f>VLOOKUP($D5311,'NI-118'!$B$1:$W$2048,17,FALSE)</f>
        <v>0</v>
      </c>
      <c r="W5311" s="1224">
        <f>VLOOKUP($D5311,'NI-118'!$B$1:$W$2048,18,FALSE)</f>
        <v>0</v>
      </c>
      <c r="X5311" s="1224">
        <f>VLOOKUP($D5311,'NI-118'!$B$1:$W$2048,19,FALSE)</f>
        <v>0</v>
      </c>
    </row>
    <row r="5312" spans="1:24" hidden="1">
      <c r="A5312" s="762"/>
      <c r="B5312" s="762"/>
      <c r="C5312" s="762"/>
      <c r="D5312" s="1222" t="s">
        <v>973</v>
      </c>
      <c r="E5312" s="1223">
        <v>118</v>
      </c>
      <c r="F5312" s="1202"/>
      <c r="G5312" s="1202"/>
      <c r="H5312" s="1205"/>
      <c r="I5312" s="1202" t="s">
        <v>71</v>
      </c>
      <c r="J5312" s="1202"/>
      <c r="K5312" s="1202"/>
      <c r="L5312" s="1202"/>
      <c r="M5312" s="1202"/>
      <c r="N5312" s="1203" t="s">
        <v>974</v>
      </c>
      <c r="O5312" s="1203" t="s">
        <v>73</v>
      </c>
      <c r="P5312" s="1203" t="s">
        <v>73</v>
      </c>
      <c r="Q5312" s="1203" t="s">
        <v>73</v>
      </c>
      <c r="R5312" s="1203" t="s">
        <v>73</v>
      </c>
      <c r="S5312" s="1224">
        <f>VLOOKUP($D5312,'NI-118'!$B$1:$W$2048,12,FALSE)</f>
        <v>0</v>
      </c>
      <c r="T5312" s="1224">
        <f>VLOOKUP($D5312,'NI-118'!$B$1:$W$2048,13,FALSE)</f>
        <v>0</v>
      </c>
      <c r="U5312" s="1224">
        <f>VLOOKUP($D5312,'NI-118'!$B$1:$W$2048,16,FALSE)</f>
        <v>0</v>
      </c>
      <c r="V5312" s="1224">
        <f>VLOOKUP($D5312,'NI-118'!$B$1:$W$2048,17,FALSE)</f>
        <v>0</v>
      </c>
      <c r="W5312" s="1224">
        <f>VLOOKUP($D5312,'NI-118'!$B$1:$W$2048,18,FALSE)</f>
        <v>0</v>
      </c>
      <c r="X5312" s="1224">
        <f>VLOOKUP($D5312,'NI-118'!$B$1:$W$2048,19,FALSE)</f>
        <v>0</v>
      </c>
    </row>
    <row r="5313" spans="1:24" ht="40.5" hidden="1">
      <c r="A5313" s="762"/>
      <c r="B5313" s="762"/>
      <c r="C5313" s="762"/>
      <c r="D5313" s="1222" t="s">
        <v>975</v>
      </c>
      <c r="E5313" s="1223">
        <v>118</v>
      </c>
      <c r="F5313" s="1202"/>
      <c r="G5313" s="1202"/>
      <c r="H5313" s="1205" t="s">
        <v>976</v>
      </c>
      <c r="I5313" s="1202" t="s">
        <v>53</v>
      </c>
      <c r="J5313" s="1202" t="s">
        <v>762</v>
      </c>
      <c r="K5313" s="1202" t="s">
        <v>762</v>
      </c>
      <c r="L5313" s="1202" t="s">
        <v>747</v>
      </c>
      <c r="M5313" s="1202" t="s">
        <v>977</v>
      </c>
      <c r="N5313" s="1203" t="s">
        <v>978</v>
      </c>
      <c r="O5313" s="1203" t="s">
        <v>73</v>
      </c>
      <c r="P5313" s="1203" t="s">
        <v>73</v>
      </c>
      <c r="Q5313" s="1203" t="s">
        <v>750</v>
      </c>
      <c r="R5313" s="1203" t="s">
        <v>966</v>
      </c>
      <c r="S5313" s="1224">
        <f>VLOOKUP($D5313,'NI-118'!$B$1:$W$2048,12,FALSE)</f>
        <v>0</v>
      </c>
      <c r="T5313" s="1224">
        <f>VLOOKUP($D5313,'NI-118'!$B$1:$W$2048,13,FALSE)</f>
        <v>0</v>
      </c>
      <c r="U5313" s="1224">
        <f>VLOOKUP($D5313,'NI-118'!$B$1:$W$2048,16,FALSE)</f>
        <v>0</v>
      </c>
      <c r="V5313" s="1224">
        <f>VLOOKUP($D5313,'NI-118'!$B$1:$W$2048,17,FALSE)</f>
        <v>0</v>
      </c>
      <c r="W5313" s="1224">
        <f>VLOOKUP($D5313,'NI-118'!$B$1:$W$2048,18,FALSE)</f>
        <v>0</v>
      </c>
      <c r="X5313" s="1224">
        <f>VLOOKUP($D5313,'NI-118'!$B$1:$W$2048,19,FALSE)</f>
        <v>0</v>
      </c>
    </row>
    <row r="5314" spans="1:24" ht="40.5" hidden="1">
      <c r="A5314" s="762"/>
      <c r="B5314" s="762"/>
      <c r="C5314" s="762"/>
      <c r="D5314" s="1222" t="s">
        <v>979</v>
      </c>
      <c r="E5314" s="1223">
        <v>118</v>
      </c>
      <c r="F5314" s="1202"/>
      <c r="G5314" s="1202"/>
      <c r="H5314" s="1205" t="s">
        <v>976</v>
      </c>
      <c r="I5314" s="1202" t="s">
        <v>53</v>
      </c>
      <c r="J5314" s="1202" t="s">
        <v>762</v>
      </c>
      <c r="K5314" s="1202" t="s">
        <v>762</v>
      </c>
      <c r="L5314" s="1202" t="s">
        <v>747</v>
      </c>
      <c r="M5314" s="1202" t="s">
        <v>977</v>
      </c>
      <c r="N5314" s="1203" t="s">
        <v>980</v>
      </c>
      <c r="O5314" s="1203" t="s">
        <v>73</v>
      </c>
      <c r="P5314" s="1203" t="s">
        <v>73</v>
      </c>
      <c r="Q5314" s="1203" t="s">
        <v>750</v>
      </c>
      <c r="R5314" s="1203" t="s">
        <v>966</v>
      </c>
      <c r="S5314" s="1224">
        <f>VLOOKUP($D5314,'NI-118'!$B$1:$W$2048,12,FALSE)</f>
        <v>0</v>
      </c>
      <c r="T5314" s="1224">
        <f>VLOOKUP($D5314,'NI-118'!$B$1:$W$2048,13,FALSE)</f>
        <v>0</v>
      </c>
      <c r="U5314" s="1224">
        <f>VLOOKUP($D5314,'NI-118'!$B$1:$W$2048,16,FALSE)</f>
        <v>0</v>
      </c>
      <c r="V5314" s="1224">
        <f>VLOOKUP($D5314,'NI-118'!$B$1:$W$2048,17,FALSE)</f>
        <v>0</v>
      </c>
      <c r="W5314" s="1224">
        <f>VLOOKUP($D5314,'NI-118'!$B$1:$W$2048,18,FALSE)</f>
        <v>0</v>
      </c>
      <c r="X5314" s="1224">
        <f>VLOOKUP($D5314,'NI-118'!$B$1:$W$2048,19,FALSE)</f>
        <v>0</v>
      </c>
    </row>
    <row r="5315" spans="1:24" ht="40.5">
      <c r="A5315" s="762"/>
      <c r="B5315" s="762"/>
      <c r="C5315" s="762"/>
      <c r="D5315" s="1222" t="s">
        <v>981</v>
      </c>
      <c r="E5315" s="1223">
        <v>118</v>
      </c>
      <c r="F5315" s="1202" t="s">
        <v>295</v>
      </c>
      <c r="G5315" s="1202"/>
      <c r="H5315" s="1205" t="s">
        <v>982</v>
      </c>
      <c r="I5315" s="1202" t="s">
        <v>53</v>
      </c>
      <c r="J5315" s="1202" t="s">
        <v>762</v>
      </c>
      <c r="K5315" s="1202" t="s">
        <v>762</v>
      </c>
      <c r="L5315" s="1202" t="s">
        <v>747</v>
      </c>
      <c r="M5315" s="1202" t="s">
        <v>977</v>
      </c>
      <c r="N5315" s="1203" t="s">
        <v>983</v>
      </c>
      <c r="O5315" s="1203" t="s">
        <v>73</v>
      </c>
      <c r="P5315" s="1203" t="s">
        <v>73</v>
      </c>
      <c r="Q5315" s="1203" t="s">
        <v>750</v>
      </c>
      <c r="R5315" s="1203" t="s">
        <v>966</v>
      </c>
      <c r="S5315" s="1224">
        <f>VLOOKUP($D5315,'NI-118'!$B$1:$W$2048,12,FALSE)</f>
        <v>0</v>
      </c>
      <c r="T5315" s="1224">
        <f>VLOOKUP($D5315,'NI-118'!$B$1:$W$2048,13,FALSE)</f>
        <v>0</v>
      </c>
      <c r="U5315" s="1224">
        <f>VLOOKUP($D5315,'NI-118'!$B$1:$W$2048,16,FALSE)</f>
        <v>0</v>
      </c>
      <c r="V5315" s="1224">
        <f>VLOOKUP($D5315,'NI-118'!$B$1:$W$2048,17,FALSE)</f>
        <v>0</v>
      </c>
      <c r="W5315" s="1224">
        <f>VLOOKUP($D5315,'NI-118'!$B$1:$W$2048,18,FALSE)</f>
        <v>0</v>
      </c>
      <c r="X5315" s="1224">
        <f>VLOOKUP($D5315,'NI-118'!$B$1:$W$2048,19,FALSE)</f>
        <v>0</v>
      </c>
    </row>
    <row r="5316" spans="1:24" ht="40.5" hidden="1">
      <c r="A5316" s="762"/>
      <c r="B5316" s="762"/>
      <c r="C5316" s="762"/>
      <c r="D5316" s="1222" t="s">
        <v>984</v>
      </c>
      <c r="E5316" s="1223">
        <v>118</v>
      </c>
      <c r="F5316" s="1202"/>
      <c r="G5316" s="1202"/>
      <c r="H5316" s="1205" t="s">
        <v>976</v>
      </c>
      <c r="I5316" s="1202" t="s">
        <v>53</v>
      </c>
      <c r="J5316" s="1202" t="s">
        <v>762</v>
      </c>
      <c r="K5316" s="1202" t="s">
        <v>762</v>
      </c>
      <c r="L5316" s="1202" t="s">
        <v>747</v>
      </c>
      <c r="M5316" s="1202" t="s">
        <v>977</v>
      </c>
      <c r="N5316" s="1203" t="s">
        <v>985</v>
      </c>
      <c r="O5316" s="1203" t="s">
        <v>73</v>
      </c>
      <c r="P5316" s="1203" t="s">
        <v>73</v>
      </c>
      <c r="Q5316" s="1203" t="s">
        <v>750</v>
      </c>
      <c r="R5316" s="1203" t="s">
        <v>966</v>
      </c>
      <c r="S5316" s="1224">
        <f>VLOOKUP($D5316,'NI-118'!$B$1:$W$2048,12,FALSE)</f>
        <v>0</v>
      </c>
      <c r="T5316" s="1224">
        <f>VLOOKUP($D5316,'NI-118'!$B$1:$W$2048,13,FALSE)</f>
        <v>0</v>
      </c>
      <c r="U5316" s="1224">
        <f>VLOOKUP($D5316,'NI-118'!$B$1:$W$2048,16,FALSE)</f>
        <v>0</v>
      </c>
      <c r="V5316" s="1224">
        <f>VLOOKUP($D5316,'NI-118'!$B$1:$W$2048,17,FALSE)</f>
        <v>0</v>
      </c>
      <c r="W5316" s="1224">
        <f>VLOOKUP($D5316,'NI-118'!$B$1:$W$2048,18,FALSE)</f>
        <v>0</v>
      </c>
      <c r="X5316" s="1224">
        <f>VLOOKUP($D5316,'NI-118'!$B$1:$W$2048,19,FALSE)</f>
        <v>0</v>
      </c>
    </row>
    <row r="5317" spans="1:24" ht="40.5" hidden="1">
      <c r="A5317" s="762"/>
      <c r="B5317" s="762"/>
      <c r="C5317" s="762"/>
      <c r="D5317" s="1222" t="s">
        <v>986</v>
      </c>
      <c r="E5317" s="1223">
        <v>118</v>
      </c>
      <c r="F5317" s="1202"/>
      <c r="G5317" s="1202"/>
      <c r="H5317" s="1205" t="s">
        <v>976</v>
      </c>
      <c r="I5317" s="1202" t="s">
        <v>53</v>
      </c>
      <c r="J5317" s="1202" t="s">
        <v>762</v>
      </c>
      <c r="K5317" s="1202" t="s">
        <v>762</v>
      </c>
      <c r="L5317" s="1202" t="s">
        <v>747</v>
      </c>
      <c r="M5317" s="1202" t="s">
        <v>977</v>
      </c>
      <c r="N5317" s="1203" t="s">
        <v>987</v>
      </c>
      <c r="O5317" s="1203" t="s">
        <v>73</v>
      </c>
      <c r="P5317" s="1203" t="s">
        <v>73</v>
      </c>
      <c r="Q5317" s="1203" t="s">
        <v>750</v>
      </c>
      <c r="R5317" s="1203" t="s">
        <v>966</v>
      </c>
      <c r="S5317" s="1224">
        <f>VLOOKUP($D5317,'NI-118'!$B$1:$W$2048,12,FALSE)</f>
        <v>0</v>
      </c>
      <c r="T5317" s="1224">
        <f>VLOOKUP($D5317,'NI-118'!$B$1:$W$2048,13,FALSE)</f>
        <v>0</v>
      </c>
      <c r="U5317" s="1224">
        <f>VLOOKUP($D5317,'NI-118'!$B$1:$W$2048,16,FALSE)</f>
        <v>0</v>
      </c>
      <c r="V5317" s="1224">
        <f>VLOOKUP($D5317,'NI-118'!$B$1:$W$2048,17,FALSE)</f>
        <v>0</v>
      </c>
      <c r="W5317" s="1224">
        <f>VLOOKUP($D5317,'NI-118'!$B$1:$W$2048,18,FALSE)</f>
        <v>0</v>
      </c>
      <c r="X5317" s="1224">
        <f>VLOOKUP($D5317,'NI-118'!$B$1:$W$2048,19,FALSE)</f>
        <v>0</v>
      </c>
    </row>
    <row r="5318" spans="1:24" ht="40.5">
      <c r="A5318" s="762"/>
      <c r="B5318" s="762"/>
      <c r="C5318" s="762"/>
      <c r="D5318" s="1222" t="s">
        <v>988</v>
      </c>
      <c r="E5318" s="1223">
        <v>118</v>
      </c>
      <c r="F5318" s="1202"/>
      <c r="G5318" s="1202"/>
      <c r="H5318" s="1205" t="s">
        <v>982</v>
      </c>
      <c r="I5318" s="1202" t="s">
        <v>53</v>
      </c>
      <c r="J5318" s="1202" t="s">
        <v>762</v>
      </c>
      <c r="K5318" s="1202" t="s">
        <v>762</v>
      </c>
      <c r="L5318" s="1202" t="s">
        <v>747</v>
      </c>
      <c r="M5318" s="1202" t="s">
        <v>977</v>
      </c>
      <c r="N5318" s="1203" t="s">
        <v>989</v>
      </c>
      <c r="O5318" s="1203" t="s">
        <v>73</v>
      </c>
      <c r="P5318" s="1203" t="s">
        <v>73</v>
      </c>
      <c r="Q5318" s="1203" t="s">
        <v>750</v>
      </c>
      <c r="R5318" s="1203" t="s">
        <v>966</v>
      </c>
      <c r="S5318" s="1224">
        <f>VLOOKUP($D5318,'NI-118'!$B$1:$W$2048,12,FALSE)</f>
        <v>0</v>
      </c>
      <c r="T5318" s="1224">
        <f>VLOOKUP($D5318,'NI-118'!$B$1:$W$2048,13,FALSE)</f>
        <v>0</v>
      </c>
      <c r="U5318" s="1224">
        <f>VLOOKUP($D5318,'NI-118'!$B$1:$W$2048,16,FALSE)</f>
        <v>0</v>
      </c>
      <c r="V5318" s="1224">
        <f>VLOOKUP($D5318,'NI-118'!$B$1:$W$2048,17,FALSE)</f>
        <v>0</v>
      </c>
      <c r="W5318" s="1224">
        <f>VLOOKUP($D5318,'NI-118'!$B$1:$W$2048,18,FALSE)</f>
        <v>0</v>
      </c>
      <c r="X5318" s="1224">
        <f>VLOOKUP($D5318,'NI-118'!$B$1:$W$2048,19,FALSE)</f>
        <v>0</v>
      </c>
    </row>
    <row r="5319" spans="1:24" ht="40.5" hidden="1">
      <c r="A5319" s="762"/>
      <c r="B5319" s="762"/>
      <c r="C5319" s="762"/>
      <c r="D5319" s="1222" t="s">
        <v>990</v>
      </c>
      <c r="E5319" s="1223">
        <v>118</v>
      </c>
      <c r="F5319" s="1202"/>
      <c r="G5319" s="1202"/>
      <c r="H5319" s="1205" t="s">
        <v>976</v>
      </c>
      <c r="I5319" s="1202" t="s">
        <v>53</v>
      </c>
      <c r="J5319" s="1202" t="s">
        <v>762</v>
      </c>
      <c r="K5319" s="1202" t="s">
        <v>762</v>
      </c>
      <c r="L5319" s="1202" t="s">
        <v>747</v>
      </c>
      <c r="M5319" s="1202" t="s">
        <v>977</v>
      </c>
      <c r="N5319" s="1203" t="s">
        <v>991</v>
      </c>
      <c r="O5319" s="1203" t="s">
        <v>73</v>
      </c>
      <c r="P5319" s="1203" t="s">
        <v>73</v>
      </c>
      <c r="Q5319" s="1203" t="s">
        <v>750</v>
      </c>
      <c r="R5319" s="1203" t="s">
        <v>966</v>
      </c>
      <c r="S5319" s="1224">
        <f>VLOOKUP($D5319,'NI-118'!$B$1:$W$2048,12,FALSE)</f>
        <v>0</v>
      </c>
      <c r="T5319" s="1224">
        <f>VLOOKUP($D5319,'NI-118'!$B$1:$W$2048,13,FALSE)</f>
        <v>0</v>
      </c>
      <c r="U5319" s="1224">
        <f>VLOOKUP($D5319,'NI-118'!$B$1:$W$2048,16,FALSE)</f>
        <v>0</v>
      </c>
      <c r="V5319" s="1224">
        <f>VLOOKUP($D5319,'NI-118'!$B$1:$W$2048,17,FALSE)</f>
        <v>0</v>
      </c>
      <c r="W5319" s="1224">
        <f>VLOOKUP($D5319,'NI-118'!$B$1:$W$2048,18,FALSE)</f>
        <v>0</v>
      </c>
      <c r="X5319" s="1224">
        <f>VLOOKUP($D5319,'NI-118'!$B$1:$W$2048,19,FALSE)</f>
        <v>0</v>
      </c>
    </row>
    <row r="5320" spans="1:24" ht="40.5" hidden="1">
      <c r="A5320" s="762"/>
      <c r="B5320" s="762"/>
      <c r="C5320" s="762"/>
      <c r="D5320" s="1222" t="s">
        <v>992</v>
      </c>
      <c r="E5320" s="1223">
        <v>118</v>
      </c>
      <c r="F5320" s="1202"/>
      <c r="G5320" s="1202"/>
      <c r="H5320" s="1205" t="s">
        <v>976</v>
      </c>
      <c r="I5320" s="1202" t="s">
        <v>53</v>
      </c>
      <c r="J5320" s="1202" t="s">
        <v>762</v>
      </c>
      <c r="K5320" s="1202" t="s">
        <v>762</v>
      </c>
      <c r="L5320" s="1202" t="s">
        <v>747</v>
      </c>
      <c r="M5320" s="1202" t="s">
        <v>977</v>
      </c>
      <c r="N5320" s="1203" t="s">
        <v>993</v>
      </c>
      <c r="O5320" s="1203" t="s">
        <v>73</v>
      </c>
      <c r="P5320" s="1203" t="s">
        <v>73</v>
      </c>
      <c r="Q5320" s="1203" t="s">
        <v>750</v>
      </c>
      <c r="R5320" s="1203" t="s">
        <v>966</v>
      </c>
      <c r="S5320" s="1224">
        <f>VLOOKUP($D5320,'NI-118'!$B$1:$W$2048,12,FALSE)</f>
        <v>0</v>
      </c>
      <c r="T5320" s="1224">
        <f>VLOOKUP($D5320,'NI-118'!$B$1:$W$2048,13,FALSE)</f>
        <v>0</v>
      </c>
      <c r="U5320" s="1224">
        <f>VLOOKUP($D5320,'NI-118'!$B$1:$W$2048,16,FALSE)</f>
        <v>0</v>
      </c>
      <c r="V5320" s="1224">
        <f>VLOOKUP($D5320,'NI-118'!$B$1:$W$2048,17,FALSE)</f>
        <v>0</v>
      </c>
      <c r="W5320" s="1224">
        <f>VLOOKUP($D5320,'NI-118'!$B$1:$W$2048,18,FALSE)</f>
        <v>0</v>
      </c>
      <c r="X5320" s="1224">
        <f>VLOOKUP($D5320,'NI-118'!$B$1:$W$2048,19,FALSE)</f>
        <v>0</v>
      </c>
    </row>
    <row r="5321" spans="1:24" ht="40.5">
      <c r="A5321" s="762"/>
      <c r="B5321" s="762"/>
      <c r="C5321" s="762"/>
      <c r="D5321" s="1222" t="s">
        <v>994</v>
      </c>
      <c r="E5321" s="1223">
        <v>118</v>
      </c>
      <c r="F5321" s="1202" t="s">
        <v>295</v>
      </c>
      <c r="G5321" s="1202"/>
      <c r="H5321" s="1205" t="s">
        <v>982</v>
      </c>
      <c r="I5321" s="1202" t="s">
        <v>53</v>
      </c>
      <c r="J5321" s="1202" t="s">
        <v>762</v>
      </c>
      <c r="K5321" s="1202" t="s">
        <v>762</v>
      </c>
      <c r="L5321" s="1202" t="s">
        <v>747</v>
      </c>
      <c r="M5321" s="1202" t="s">
        <v>977</v>
      </c>
      <c r="N5321" s="1203" t="s">
        <v>995</v>
      </c>
      <c r="O5321" s="1203" t="s">
        <v>73</v>
      </c>
      <c r="P5321" s="1203" t="s">
        <v>73</v>
      </c>
      <c r="Q5321" s="1203" t="s">
        <v>750</v>
      </c>
      <c r="R5321" s="1203" t="s">
        <v>966</v>
      </c>
      <c r="S5321" s="1224">
        <f>VLOOKUP($D5321,'NI-118'!$B$1:$W$2048,12,FALSE)</f>
        <v>0</v>
      </c>
      <c r="T5321" s="1224">
        <f>VLOOKUP($D5321,'NI-118'!$B$1:$W$2048,13,FALSE)</f>
        <v>0</v>
      </c>
      <c r="U5321" s="1224">
        <f>VLOOKUP($D5321,'NI-118'!$B$1:$W$2048,16,FALSE)</f>
        <v>0</v>
      </c>
      <c r="V5321" s="1224">
        <f>VLOOKUP($D5321,'NI-118'!$B$1:$W$2048,17,FALSE)</f>
        <v>0</v>
      </c>
      <c r="W5321" s="1224">
        <f>VLOOKUP($D5321,'NI-118'!$B$1:$W$2048,18,FALSE)</f>
        <v>0</v>
      </c>
      <c r="X5321" s="1224">
        <f>VLOOKUP($D5321,'NI-118'!$B$1:$W$2048,19,FALSE)</f>
        <v>0</v>
      </c>
    </row>
    <row r="5322" spans="1:24" ht="27" hidden="1">
      <c r="A5322" s="762"/>
      <c r="B5322" s="762"/>
      <c r="C5322" s="762"/>
      <c r="D5322" s="1222" t="s">
        <v>996</v>
      </c>
      <c r="E5322" s="1223">
        <v>118</v>
      </c>
      <c r="F5322" s="1202"/>
      <c r="G5322" s="1202"/>
      <c r="H5322" s="1205" t="s">
        <v>976</v>
      </c>
      <c r="I5322" s="1202" t="s">
        <v>53</v>
      </c>
      <c r="J5322" s="1202" t="s">
        <v>762</v>
      </c>
      <c r="K5322" s="1202" t="s">
        <v>762</v>
      </c>
      <c r="L5322" s="1202" t="s">
        <v>747</v>
      </c>
      <c r="M5322" s="1202" t="s">
        <v>977</v>
      </c>
      <c r="N5322" s="1203" t="s">
        <v>997</v>
      </c>
      <c r="O5322" s="1203" t="s">
        <v>73</v>
      </c>
      <c r="P5322" s="1203" t="s">
        <v>73</v>
      </c>
      <c r="Q5322" s="1203" t="s">
        <v>750</v>
      </c>
      <c r="R5322" s="1203" t="s">
        <v>966</v>
      </c>
      <c r="S5322" s="1224">
        <f>VLOOKUP($D5322,'NI-118'!$B$1:$W$2048,12,FALSE)</f>
        <v>0</v>
      </c>
      <c r="T5322" s="1224">
        <f>VLOOKUP($D5322,'NI-118'!$B$1:$W$2048,13,FALSE)</f>
        <v>0</v>
      </c>
      <c r="U5322" s="1224">
        <f>VLOOKUP($D5322,'NI-118'!$B$1:$W$2048,16,FALSE)</f>
        <v>0</v>
      </c>
      <c r="V5322" s="1224">
        <f>VLOOKUP($D5322,'NI-118'!$B$1:$W$2048,17,FALSE)</f>
        <v>0</v>
      </c>
      <c r="W5322" s="1224">
        <f>VLOOKUP($D5322,'NI-118'!$B$1:$W$2048,18,FALSE)</f>
        <v>0</v>
      </c>
      <c r="X5322" s="1224">
        <f>VLOOKUP($D5322,'NI-118'!$B$1:$W$2048,19,FALSE)</f>
        <v>0</v>
      </c>
    </row>
    <row r="5323" spans="1:24" ht="27" hidden="1">
      <c r="A5323" s="762"/>
      <c r="B5323" s="762"/>
      <c r="C5323" s="762"/>
      <c r="D5323" s="1222" t="s">
        <v>998</v>
      </c>
      <c r="E5323" s="1223">
        <v>118</v>
      </c>
      <c r="F5323" s="1202"/>
      <c r="G5323" s="1202"/>
      <c r="H5323" s="1205" t="s">
        <v>976</v>
      </c>
      <c r="I5323" s="1202" t="s">
        <v>53</v>
      </c>
      <c r="J5323" s="1202" t="s">
        <v>762</v>
      </c>
      <c r="K5323" s="1202" t="s">
        <v>762</v>
      </c>
      <c r="L5323" s="1202" t="s">
        <v>747</v>
      </c>
      <c r="M5323" s="1202" t="s">
        <v>977</v>
      </c>
      <c r="N5323" s="1203" t="s">
        <v>999</v>
      </c>
      <c r="O5323" s="1203" t="s">
        <v>73</v>
      </c>
      <c r="P5323" s="1203" t="s">
        <v>73</v>
      </c>
      <c r="Q5323" s="1203" t="s">
        <v>750</v>
      </c>
      <c r="R5323" s="1203" t="s">
        <v>966</v>
      </c>
      <c r="S5323" s="1224">
        <f>VLOOKUP($D5323,'NI-118'!$B$1:$W$2048,12,FALSE)</f>
        <v>0</v>
      </c>
      <c r="T5323" s="1224">
        <f>VLOOKUP($D5323,'NI-118'!$B$1:$W$2048,13,FALSE)</f>
        <v>0</v>
      </c>
      <c r="U5323" s="1224">
        <f>VLOOKUP($D5323,'NI-118'!$B$1:$W$2048,16,FALSE)</f>
        <v>0</v>
      </c>
      <c r="V5323" s="1224">
        <f>VLOOKUP($D5323,'NI-118'!$B$1:$W$2048,17,FALSE)</f>
        <v>0</v>
      </c>
      <c r="W5323" s="1224">
        <f>VLOOKUP($D5323,'NI-118'!$B$1:$W$2048,18,FALSE)</f>
        <v>0</v>
      </c>
      <c r="X5323" s="1224">
        <f>VLOOKUP($D5323,'NI-118'!$B$1:$W$2048,19,FALSE)</f>
        <v>0</v>
      </c>
    </row>
    <row r="5324" spans="1:24" ht="27" hidden="1">
      <c r="A5324" s="762"/>
      <c r="B5324" s="762"/>
      <c r="C5324" s="762"/>
      <c r="D5324" s="1222" t="s">
        <v>1000</v>
      </c>
      <c r="E5324" s="1223">
        <v>118</v>
      </c>
      <c r="F5324" s="1202"/>
      <c r="G5324" s="1202"/>
      <c r="H5324" s="1205" t="s">
        <v>976</v>
      </c>
      <c r="I5324" s="1202" t="s">
        <v>53</v>
      </c>
      <c r="J5324" s="1202" t="s">
        <v>762</v>
      </c>
      <c r="K5324" s="1202" t="s">
        <v>762</v>
      </c>
      <c r="L5324" s="1202" t="s">
        <v>747</v>
      </c>
      <c r="M5324" s="1202" t="s">
        <v>977</v>
      </c>
      <c r="N5324" s="1203" t="s">
        <v>1001</v>
      </c>
      <c r="O5324" s="1203" t="s">
        <v>73</v>
      </c>
      <c r="P5324" s="1203" t="s">
        <v>73</v>
      </c>
      <c r="Q5324" s="1203" t="s">
        <v>750</v>
      </c>
      <c r="R5324" s="1203" t="s">
        <v>966</v>
      </c>
      <c r="S5324" s="1224">
        <f>VLOOKUP($D5324,'NI-118'!$B$1:$W$2048,12,FALSE)</f>
        <v>0</v>
      </c>
      <c r="T5324" s="1224">
        <f>VLOOKUP($D5324,'NI-118'!$B$1:$W$2048,13,FALSE)</f>
        <v>0</v>
      </c>
      <c r="U5324" s="1224">
        <f>VLOOKUP($D5324,'NI-118'!$B$1:$W$2048,16,FALSE)</f>
        <v>0</v>
      </c>
      <c r="V5324" s="1224">
        <f>VLOOKUP($D5324,'NI-118'!$B$1:$W$2048,17,FALSE)</f>
        <v>0</v>
      </c>
      <c r="W5324" s="1224">
        <f>VLOOKUP($D5324,'NI-118'!$B$1:$W$2048,18,FALSE)</f>
        <v>0</v>
      </c>
      <c r="X5324" s="1224">
        <f>VLOOKUP($D5324,'NI-118'!$B$1:$W$2048,19,FALSE)</f>
        <v>0</v>
      </c>
    </row>
    <row r="5325" spans="1:24" ht="27" hidden="1">
      <c r="A5325" s="762"/>
      <c r="B5325" s="762"/>
      <c r="C5325" s="762"/>
      <c r="D5325" s="1222" t="s">
        <v>1002</v>
      </c>
      <c r="E5325" s="1223">
        <v>118</v>
      </c>
      <c r="F5325" s="1202"/>
      <c r="G5325" s="1202"/>
      <c r="H5325" s="1205" t="s">
        <v>976</v>
      </c>
      <c r="I5325" s="1202" t="s">
        <v>53</v>
      </c>
      <c r="J5325" s="1202" t="s">
        <v>762</v>
      </c>
      <c r="K5325" s="1202" t="s">
        <v>762</v>
      </c>
      <c r="L5325" s="1202" t="s">
        <v>747</v>
      </c>
      <c r="M5325" s="1202" t="s">
        <v>977</v>
      </c>
      <c r="N5325" s="1203" t="s">
        <v>1003</v>
      </c>
      <c r="O5325" s="1203" t="s">
        <v>73</v>
      </c>
      <c r="P5325" s="1203" t="s">
        <v>73</v>
      </c>
      <c r="Q5325" s="1203" t="s">
        <v>750</v>
      </c>
      <c r="R5325" s="1203" t="s">
        <v>966</v>
      </c>
      <c r="S5325" s="1224">
        <f>VLOOKUP($D5325,'NI-118'!$B$1:$W$2048,12,FALSE)</f>
        <v>0</v>
      </c>
      <c r="T5325" s="1224">
        <f>VLOOKUP($D5325,'NI-118'!$B$1:$W$2048,13,FALSE)</f>
        <v>0</v>
      </c>
      <c r="U5325" s="1224">
        <f>VLOOKUP($D5325,'NI-118'!$B$1:$W$2048,16,FALSE)</f>
        <v>0</v>
      </c>
      <c r="V5325" s="1224">
        <f>VLOOKUP($D5325,'NI-118'!$B$1:$W$2048,17,FALSE)</f>
        <v>0</v>
      </c>
      <c r="W5325" s="1224">
        <f>VLOOKUP($D5325,'NI-118'!$B$1:$W$2048,18,FALSE)</f>
        <v>0</v>
      </c>
      <c r="X5325" s="1224">
        <f>VLOOKUP($D5325,'NI-118'!$B$1:$W$2048,19,FALSE)</f>
        <v>0</v>
      </c>
    </row>
    <row r="5326" spans="1:24">
      <c r="A5326" s="762"/>
      <c r="B5326" s="762"/>
      <c r="C5326" s="762"/>
      <c r="D5326" s="1222" t="s">
        <v>1004</v>
      </c>
      <c r="E5326" s="1223">
        <v>118</v>
      </c>
      <c r="F5326" s="1202" t="s">
        <v>295</v>
      </c>
      <c r="G5326" s="1202"/>
      <c r="H5326" s="1205" t="s">
        <v>976</v>
      </c>
      <c r="I5326" s="1202" t="s">
        <v>531</v>
      </c>
      <c r="J5326" s="1202"/>
      <c r="K5326" s="1202"/>
      <c r="L5326" s="1202"/>
      <c r="M5326" s="1202" t="s">
        <v>977</v>
      </c>
      <c r="N5326" s="1203" t="s">
        <v>1005</v>
      </c>
      <c r="O5326" s="1203" t="s">
        <v>73</v>
      </c>
      <c r="P5326" s="1203" t="s">
        <v>73</v>
      </c>
      <c r="Q5326" s="1203" t="s">
        <v>73</v>
      </c>
      <c r="R5326" s="1203" t="s">
        <v>73</v>
      </c>
      <c r="S5326" s="1224">
        <f>VLOOKUP($D5326,'NI-118'!$B$1:$W$2048,12,FALSE)</f>
        <v>0</v>
      </c>
      <c r="T5326" s="1224">
        <f>VLOOKUP($D5326,'NI-118'!$B$1:$W$2048,13,FALSE)</f>
        <v>0</v>
      </c>
      <c r="U5326" s="1224">
        <f>VLOOKUP($D5326,'NI-118'!$B$1:$W$2048,16,FALSE)</f>
        <v>0</v>
      </c>
      <c r="V5326" s="1224">
        <f>VLOOKUP($D5326,'NI-118'!$B$1:$W$2048,17,FALSE)</f>
        <v>0</v>
      </c>
      <c r="W5326" s="1224">
        <f>VLOOKUP($D5326,'NI-118'!$B$1:$W$2048,18,FALSE)</f>
        <v>0</v>
      </c>
      <c r="X5326" s="1224">
        <f>VLOOKUP($D5326,'NI-118'!$B$1:$W$2048,19,FALSE)</f>
        <v>0</v>
      </c>
    </row>
    <row r="5327" spans="1:24" ht="27" hidden="1">
      <c r="A5327" s="762"/>
      <c r="B5327" s="762"/>
      <c r="C5327" s="762"/>
      <c r="D5327" s="1222" t="s">
        <v>1006</v>
      </c>
      <c r="E5327" s="1223">
        <v>118</v>
      </c>
      <c r="F5327" s="1202"/>
      <c r="G5327" s="1202"/>
      <c r="H5327" s="1205"/>
      <c r="I5327" s="1202" t="s">
        <v>71</v>
      </c>
      <c r="J5327" s="1202"/>
      <c r="K5327" s="1202"/>
      <c r="L5327" s="1202"/>
      <c r="M5327" s="1202"/>
      <c r="N5327" s="1203" t="s">
        <v>1007</v>
      </c>
      <c r="O5327" s="1203" t="s">
        <v>73</v>
      </c>
      <c r="P5327" s="1203" t="s">
        <v>73</v>
      </c>
      <c r="Q5327" s="1203" t="s">
        <v>73</v>
      </c>
      <c r="R5327" s="1203" t="s">
        <v>73</v>
      </c>
      <c r="S5327" s="1224">
        <f>VLOOKUP($D5327,'NI-118'!$B$1:$W$2048,12,FALSE)</f>
        <v>0</v>
      </c>
      <c r="T5327" s="1224">
        <f>VLOOKUP($D5327,'NI-118'!$B$1:$W$2048,13,FALSE)</f>
        <v>0</v>
      </c>
      <c r="U5327" s="1224">
        <f>VLOOKUP($D5327,'NI-118'!$B$1:$W$2048,16,FALSE)</f>
        <v>0</v>
      </c>
      <c r="V5327" s="1224">
        <f>VLOOKUP($D5327,'NI-118'!$B$1:$W$2048,17,FALSE)</f>
        <v>0</v>
      </c>
      <c r="W5327" s="1224">
        <f>VLOOKUP($D5327,'NI-118'!$B$1:$W$2048,18,FALSE)</f>
        <v>0</v>
      </c>
      <c r="X5327" s="1224">
        <f>VLOOKUP($D5327,'NI-118'!$B$1:$W$2048,19,FALSE)</f>
        <v>0</v>
      </c>
    </row>
    <row r="5328" spans="1:24" ht="27" hidden="1">
      <c r="A5328" s="762"/>
      <c r="B5328" s="762"/>
      <c r="C5328" s="762"/>
      <c r="D5328" s="1222" t="s">
        <v>1008</v>
      </c>
      <c r="E5328" s="1223">
        <v>118</v>
      </c>
      <c r="F5328" s="1202" t="s">
        <v>157</v>
      </c>
      <c r="G5328" s="1202" t="str">
        <f>CONCATENATE(D5328,F5328)</f>
        <v>4.20.10.10.030.010.10.010CONS</v>
      </c>
      <c r="H5328" s="1205" t="s">
        <v>1009</v>
      </c>
      <c r="I5328" s="1202" t="s">
        <v>53</v>
      </c>
      <c r="J5328" s="1202" t="s">
        <v>1010</v>
      </c>
      <c r="K5328" s="1202" t="s">
        <v>1010</v>
      </c>
      <c r="L5328" s="1202" t="s">
        <v>747</v>
      </c>
      <c r="M5328" s="1202" t="s">
        <v>1011</v>
      </c>
      <c r="N5328" s="1203" t="s">
        <v>1012</v>
      </c>
      <c r="O5328" s="1203" t="s">
        <v>73</v>
      </c>
      <c r="P5328" s="1203" t="s">
        <v>73</v>
      </c>
      <c r="Q5328" s="1203" t="s">
        <v>750</v>
      </c>
      <c r="R5328" s="1203" t="s">
        <v>966</v>
      </c>
      <c r="S5328" s="1224">
        <f>VLOOKUP($D5328,'NI-118'!$B$1:$W$2048,12,FALSE)</f>
        <v>0</v>
      </c>
      <c r="T5328" s="1224">
        <f>VLOOKUP($D5328,'NI-118'!$B$1:$W$2048,13,FALSE)</f>
        <v>0</v>
      </c>
      <c r="U5328" s="1224">
        <f>VLOOKUP($D5328,'NI-118'!$B$1:$W$2048,16,FALSE)</f>
        <v>0</v>
      </c>
      <c r="V5328" s="1224">
        <f>VLOOKUP($D5328,'NI-118'!$B$1:$W$2048,17,FALSE)</f>
        <v>0</v>
      </c>
      <c r="W5328" s="1224">
        <f>VLOOKUP($D5328,'NI-118'!$B$1:$W$2048,18,FALSE)</f>
        <v>0</v>
      </c>
      <c r="X5328" s="1224">
        <f>VLOOKUP($D5328,'NI-118'!$B$1:$W$2048,19,FALSE)</f>
        <v>0</v>
      </c>
    </row>
    <row r="5329" spans="1:24" ht="27" hidden="1">
      <c r="A5329" s="762"/>
      <c r="B5329" s="762"/>
      <c r="C5329" s="762"/>
      <c r="D5329" s="1222" t="s">
        <v>1013</v>
      </c>
      <c r="E5329" s="1223">
        <v>118</v>
      </c>
      <c r="F5329" s="1202"/>
      <c r="G5329" s="1202"/>
      <c r="H5329" s="1205" t="s">
        <v>1014</v>
      </c>
      <c r="I5329" s="1202" t="s">
        <v>53</v>
      </c>
      <c r="J5329" s="1202" t="s">
        <v>1010</v>
      </c>
      <c r="K5329" s="1202" t="s">
        <v>1010</v>
      </c>
      <c r="L5329" s="1202" t="s">
        <v>747</v>
      </c>
      <c r="M5329" s="1202" t="s">
        <v>1011</v>
      </c>
      <c r="N5329" s="1203" t="s">
        <v>1015</v>
      </c>
      <c r="O5329" s="1203" t="s">
        <v>73</v>
      </c>
      <c r="P5329" s="1203" t="s">
        <v>73</v>
      </c>
      <c r="Q5329" s="1203" t="s">
        <v>750</v>
      </c>
      <c r="R5329" s="1203" t="s">
        <v>966</v>
      </c>
      <c r="S5329" s="1224">
        <f>VLOOKUP($D5329,'NI-118'!$B$1:$W$2048,12,FALSE)</f>
        <v>0</v>
      </c>
      <c r="T5329" s="1224">
        <f>VLOOKUP($D5329,'NI-118'!$B$1:$W$2048,13,FALSE)</f>
        <v>0</v>
      </c>
      <c r="U5329" s="1224">
        <f>VLOOKUP($D5329,'NI-118'!$B$1:$W$2048,16,FALSE)</f>
        <v>0</v>
      </c>
      <c r="V5329" s="1224">
        <f>VLOOKUP($D5329,'NI-118'!$B$1:$W$2048,17,FALSE)</f>
        <v>0</v>
      </c>
      <c r="W5329" s="1224">
        <f>VLOOKUP($D5329,'NI-118'!$B$1:$W$2048,18,FALSE)</f>
        <v>0</v>
      </c>
      <c r="X5329" s="1224">
        <f>VLOOKUP($D5329,'NI-118'!$B$1:$W$2048,19,FALSE)</f>
        <v>0</v>
      </c>
    </row>
    <row r="5330" spans="1:24" ht="27" hidden="1">
      <c r="A5330" s="762"/>
      <c r="B5330" s="762"/>
      <c r="C5330" s="762"/>
      <c r="D5330" s="1222" t="s">
        <v>1016</v>
      </c>
      <c r="E5330" s="1223">
        <v>118</v>
      </c>
      <c r="F5330" s="1202" t="s">
        <v>157</v>
      </c>
      <c r="G5330" s="1202" t="str">
        <f>CONCATENATE(D5330,F5330)</f>
        <v>4.20.10.10.030.010.10.030CONS</v>
      </c>
      <c r="H5330" s="1205" t="s">
        <v>1009</v>
      </c>
      <c r="I5330" s="1202" t="s">
        <v>53</v>
      </c>
      <c r="J5330" s="1202" t="s">
        <v>1010</v>
      </c>
      <c r="K5330" s="1202" t="s">
        <v>1010</v>
      </c>
      <c r="L5330" s="1202" t="s">
        <v>747</v>
      </c>
      <c r="M5330" s="1202" t="s">
        <v>1011</v>
      </c>
      <c r="N5330" s="1203" t="s">
        <v>1017</v>
      </c>
      <c r="O5330" s="1203" t="s">
        <v>73</v>
      </c>
      <c r="P5330" s="1203" t="s">
        <v>73</v>
      </c>
      <c r="Q5330" s="1203" t="s">
        <v>750</v>
      </c>
      <c r="R5330" s="1203" t="s">
        <v>966</v>
      </c>
      <c r="S5330" s="1224">
        <f>VLOOKUP($D5330,'NI-118'!$B$1:$W$2048,12,FALSE)</f>
        <v>0</v>
      </c>
      <c r="T5330" s="1224">
        <f>VLOOKUP($D5330,'NI-118'!$B$1:$W$2048,13,FALSE)</f>
        <v>0</v>
      </c>
      <c r="U5330" s="1224">
        <f>VLOOKUP($D5330,'NI-118'!$B$1:$W$2048,16,FALSE)</f>
        <v>0</v>
      </c>
      <c r="V5330" s="1224">
        <f>VLOOKUP($D5330,'NI-118'!$B$1:$W$2048,17,FALSE)</f>
        <v>0</v>
      </c>
      <c r="W5330" s="1224">
        <f>VLOOKUP($D5330,'NI-118'!$B$1:$W$2048,18,FALSE)</f>
        <v>0</v>
      </c>
      <c r="X5330" s="1224">
        <f>VLOOKUP($D5330,'NI-118'!$B$1:$W$2048,19,FALSE)</f>
        <v>0</v>
      </c>
    </row>
    <row r="5331" spans="1:24" ht="27" hidden="1">
      <c r="A5331" s="762"/>
      <c r="B5331" s="762"/>
      <c r="C5331" s="762"/>
      <c r="D5331" s="1222" t="s">
        <v>1018</v>
      </c>
      <c r="E5331" s="1223">
        <v>118</v>
      </c>
      <c r="F5331" s="1202"/>
      <c r="G5331" s="1202"/>
      <c r="H5331" s="1205" t="s">
        <v>1014</v>
      </c>
      <c r="I5331" s="1202" t="s">
        <v>53</v>
      </c>
      <c r="J5331" s="1202" t="s">
        <v>1010</v>
      </c>
      <c r="K5331" s="1202" t="s">
        <v>1010</v>
      </c>
      <c r="L5331" s="1202" t="s">
        <v>747</v>
      </c>
      <c r="M5331" s="1202" t="s">
        <v>1011</v>
      </c>
      <c r="N5331" s="1203" t="s">
        <v>1019</v>
      </c>
      <c r="O5331" s="1203" t="s">
        <v>73</v>
      </c>
      <c r="P5331" s="1203" t="s">
        <v>73</v>
      </c>
      <c r="Q5331" s="1203" t="s">
        <v>750</v>
      </c>
      <c r="R5331" s="1203" t="s">
        <v>966</v>
      </c>
      <c r="S5331" s="1224">
        <f>VLOOKUP($D5331,'NI-118'!$B$1:$W$2048,12,FALSE)</f>
        <v>0</v>
      </c>
      <c r="T5331" s="1224">
        <f>VLOOKUP($D5331,'NI-118'!$B$1:$W$2048,13,FALSE)</f>
        <v>0</v>
      </c>
      <c r="U5331" s="1224">
        <f>VLOOKUP($D5331,'NI-118'!$B$1:$W$2048,16,FALSE)</f>
        <v>0</v>
      </c>
      <c r="V5331" s="1224">
        <f>VLOOKUP($D5331,'NI-118'!$B$1:$W$2048,17,FALSE)</f>
        <v>0</v>
      </c>
      <c r="W5331" s="1224">
        <f>VLOOKUP($D5331,'NI-118'!$B$1:$W$2048,18,FALSE)</f>
        <v>0</v>
      </c>
      <c r="X5331" s="1224">
        <f>VLOOKUP($D5331,'NI-118'!$B$1:$W$2048,19,FALSE)</f>
        <v>0</v>
      </c>
    </row>
    <row r="5332" spans="1:24" ht="27" hidden="1">
      <c r="A5332" s="762"/>
      <c r="B5332" s="762"/>
      <c r="C5332" s="762"/>
      <c r="D5332" s="1222" t="s">
        <v>1020</v>
      </c>
      <c r="E5332" s="1223">
        <v>118</v>
      </c>
      <c r="F5332" s="1202"/>
      <c r="G5332" s="1202"/>
      <c r="H5332" s="1205" t="s">
        <v>1021</v>
      </c>
      <c r="I5332" s="1202" t="s">
        <v>53</v>
      </c>
      <c r="J5332" s="1202" t="s">
        <v>1010</v>
      </c>
      <c r="K5332" s="1202" t="s">
        <v>1010</v>
      </c>
      <c r="L5332" s="1202" t="s">
        <v>747</v>
      </c>
      <c r="M5332" s="1202" t="s">
        <v>1011</v>
      </c>
      <c r="N5332" s="1203" t="s">
        <v>1022</v>
      </c>
      <c r="O5332" s="1203" t="s">
        <v>73</v>
      </c>
      <c r="P5332" s="1203" t="s">
        <v>73</v>
      </c>
      <c r="Q5332" s="1203" t="s">
        <v>750</v>
      </c>
      <c r="R5332" s="1203" t="s">
        <v>966</v>
      </c>
      <c r="S5332" s="1224">
        <f>VLOOKUP($D5332,'NI-118'!$B$1:$W$2048,12,FALSE)</f>
        <v>0</v>
      </c>
      <c r="T5332" s="1224">
        <f>VLOOKUP($D5332,'NI-118'!$B$1:$W$2048,13,FALSE)</f>
        <v>0</v>
      </c>
      <c r="U5332" s="1224">
        <f>VLOOKUP($D5332,'NI-118'!$B$1:$W$2048,16,FALSE)</f>
        <v>0</v>
      </c>
      <c r="V5332" s="1224">
        <f>VLOOKUP($D5332,'NI-118'!$B$1:$W$2048,17,FALSE)</f>
        <v>0</v>
      </c>
      <c r="W5332" s="1224">
        <f>VLOOKUP($D5332,'NI-118'!$B$1:$W$2048,18,FALSE)</f>
        <v>0</v>
      </c>
      <c r="X5332" s="1224">
        <f>VLOOKUP($D5332,'NI-118'!$B$1:$W$2048,19,FALSE)</f>
        <v>0</v>
      </c>
    </row>
    <row r="5333" spans="1:24" ht="27" hidden="1">
      <c r="A5333" s="762"/>
      <c r="B5333" s="762"/>
      <c r="C5333" s="762"/>
      <c r="D5333" s="1222" t="s">
        <v>1023</v>
      </c>
      <c r="E5333" s="1223">
        <v>118</v>
      </c>
      <c r="F5333" s="1202"/>
      <c r="G5333" s="1202"/>
      <c r="H5333" s="1205" t="s">
        <v>1024</v>
      </c>
      <c r="I5333" s="1202" t="s">
        <v>53</v>
      </c>
      <c r="J5333" s="1202" t="s">
        <v>1010</v>
      </c>
      <c r="K5333" s="1202" t="s">
        <v>1010</v>
      </c>
      <c r="L5333" s="1202" t="s">
        <v>747</v>
      </c>
      <c r="M5333" s="1202" t="s">
        <v>1011</v>
      </c>
      <c r="N5333" s="1203" t="s">
        <v>1025</v>
      </c>
      <c r="O5333" s="1203" t="s">
        <v>73</v>
      </c>
      <c r="P5333" s="1203" t="s">
        <v>73</v>
      </c>
      <c r="Q5333" s="1203" t="s">
        <v>750</v>
      </c>
      <c r="R5333" s="1203" t="s">
        <v>966</v>
      </c>
      <c r="S5333" s="1224">
        <f>VLOOKUP($D5333,'NI-118'!$B$1:$W$2048,12,FALSE)</f>
        <v>0</v>
      </c>
      <c r="T5333" s="1224">
        <f>VLOOKUP($D5333,'NI-118'!$B$1:$W$2048,13,FALSE)</f>
        <v>0</v>
      </c>
      <c r="U5333" s="1224">
        <f>VLOOKUP($D5333,'NI-118'!$B$1:$W$2048,16,FALSE)</f>
        <v>0</v>
      </c>
      <c r="V5333" s="1224">
        <f>VLOOKUP($D5333,'NI-118'!$B$1:$W$2048,17,FALSE)</f>
        <v>0</v>
      </c>
      <c r="W5333" s="1224">
        <f>VLOOKUP($D5333,'NI-118'!$B$1:$W$2048,18,FALSE)</f>
        <v>0</v>
      </c>
      <c r="X5333" s="1224">
        <f>VLOOKUP($D5333,'NI-118'!$B$1:$W$2048,19,FALSE)</f>
        <v>0</v>
      </c>
    </row>
    <row r="5334" spans="1:24" ht="27" hidden="1">
      <c r="A5334" s="762"/>
      <c r="B5334" s="762"/>
      <c r="C5334" s="762"/>
      <c r="D5334" s="1222" t="s">
        <v>1026</v>
      </c>
      <c r="E5334" s="1223">
        <v>118</v>
      </c>
      <c r="F5334" s="1202"/>
      <c r="G5334" s="1202"/>
      <c r="H5334" s="1205" t="s">
        <v>1027</v>
      </c>
      <c r="I5334" s="1202" t="s">
        <v>53</v>
      </c>
      <c r="J5334" s="1202" t="s">
        <v>1010</v>
      </c>
      <c r="K5334" s="1202" t="s">
        <v>1010</v>
      </c>
      <c r="L5334" s="1202" t="s">
        <v>747</v>
      </c>
      <c r="M5334" s="1202" t="s">
        <v>1011</v>
      </c>
      <c r="N5334" s="1203" t="s">
        <v>1028</v>
      </c>
      <c r="O5334" s="1203" t="s">
        <v>73</v>
      </c>
      <c r="P5334" s="1203" t="s">
        <v>73</v>
      </c>
      <c r="Q5334" s="1203" t="s">
        <v>750</v>
      </c>
      <c r="R5334" s="1203" t="s">
        <v>966</v>
      </c>
      <c r="S5334" s="1224">
        <f>VLOOKUP($D5334,'NI-118'!$B$1:$W$2048,12,FALSE)</f>
        <v>0</v>
      </c>
      <c r="T5334" s="1224">
        <f>VLOOKUP($D5334,'NI-118'!$B$1:$W$2048,13,FALSE)</f>
        <v>0</v>
      </c>
      <c r="U5334" s="1224">
        <f>VLOOKUP($D5334,'NI-118'!$B$1:$W$2048,16,FALSE)</f>
        <v>0</v>
      </c>
      <c r="V5334" s="1224">
        <f>VLOOKUP($D5334,'NI-118'!$B$1:$W$2048,17,FALSE)</f>
        <v>0</v>
      </c>
      <c r="W5334" s="1224">
        <f>VLOOKUP($D5334,'NI-118'!$B$1:$W$2048,18,FALSE)</f>
        <v>0</v>
      </c>
      <c r="X5334" s="1224">
        <f>VLOOKUP($D5334,'NI-118'!$B$1:$W$2048,19,FALSE)</f>
        <v>0</v>
      </c>
    </row>
    <row r="5335" spans="1:24" ht="27" hidden="1">
      <c r="A5335" s="762"/>
      <c r="B5335" s="762"/>
      <c r="C5335" s="762"/>
      <c r="D5335" s="1222" t="s">
        <v>1029</v>
      </c>
      <c r="E5335" s="1223">
        <v>118</v>
      </c>
      <c r="F5335" s="1202"/>
      <c r="G5335" s="1202"/>
      <c r="H5335" s="1205" t="s">
        <v>1030</v>
      </c>
      <c r="I5335" s="1202" t="s">
        <v>53</v>
      </c>
      <c r="J5335" s="1202" t="s">
        <v>1010</v>
      </c>
      <c r="K5335" s="1202" t="s">
        <v>1010</v>
      </c>
      <c r="L5335" s="1202" t="s">
        <v>747</v>
      </c>
      <c r="M5335" s="1202" t="s">
        <v>1011</v>
      </c>
      <c r="N5335" s="1203" t="s">
        <v>1031</v>
      </c>
      <c r="O5335" s="1203" t="s">
        <v>73</v>
      </c>
      <c r="P5335" s="1203" t="s">
        <v>73</v>
      </c>
      <c r="Q5335" s="1203" t="s">
        <v>750</v>
      </c>
      <c r="R5335" s="1203" t="s">
        <v>966</v>
      </c>
      <c r="S5335" s="1224">
        <f>VLOOKUP($D5335,'NI-118'!$B$1:$W$2048,12,FALSE)</f>
        <v>0</v>
      </c>
      <c r="T5335" s="1224">
        <f>VLOOKUP($D5335,'NI-118'!$B$1:$W$2048,13,FALSE)</f>
        <v>0</v>
      </c>
      <c r="U5335" s="1224">
        <f>VLOOKUP($D5335,'NI-118'!$B$1:$W$2048,16,FALSE)</f>
        <v>0</v>
      </c>
      <c r="V5335" s="1224">
        <f>VLOOKUP($D5335,'NI-118'!$B$1:$W$2048,17,FALSE)</f>
        <v>0</v>
      </c>
      <c r="W5335" s="1224">
        <f>VLOOKUP($D5335,'NI-118'!$B$1:$W$2048,18,FALSE)</f>
        <v>0</v>
      </c>
      <c r="X5335" s="1224">
        <f>VLOOKUP($D5335,'NI-118'!$B$1:$W$2048,19,FALSE)</f>
        <v>0</v>
      </c>
    </row>
    <row r="5336" spans="1:24" ht="27" hidden="1">
      <c r="A5336" s="762"/>
      <c r="B5336" s="762"/>
      <c r="C5336" s="762"/>
      <c r="D5336" s="1222" t="s">
        <v>1032</v>
      </c>
      <c r="E5336" s="1223">
        <v>118</v>
      </c>
      <c r="F5336" s="1202"/>
      <c r="G5336" s="1202"/>
      <c r="H5336" s="1205" t="s">
        <v>1021</v>
      </c>
      <c r="I5336" s="1202" t="s">
        <v>53</v>
      </c>
      <c r="J5336" s="1202" t="s">
        <v>1010</v>
      </c>
      <c r="K5336" s="1202" t="s">
        <v>1010</v>
      </c>
      <c r="L5336" s="1202" t="s">
        <v>747</v>
      </c>
      <c r="M5336" s="1202" t="s">
        <v>1011</v>
      </c>
      <c r="N5336" s="1203" t="s">
        <v>1033</v>
      </c>
      <c r="O5336" s="1203" t="s">
        <v>73</v>
      </c>
      <c r="P5336" s="1203" t="s">
        <v>73</v>
      </c>
      <c r="Q5336" s="1203" t="s">
        <v>750</v>
      </c>
      <c r="R5336" s="1203" t="s">
        <v>966</v>
      </c>
      <c r="S5336" s="1224">
        <f>VLOOKUP($D5336,'NI-118'!$B$1:$W$2048,12,FALSE)</f>
        <v>0</v>
      </c>
      <c r="T5336" s="1224">
        <f>VLOOKUP($D5336,'NI-118'!$B$1:$W$2048,13,FALSE)</f>
        <v>0</v>
      </c>
      <c r="U5336" s="1224">
        <f>VLOOKUP($D5336,'NI-118'!$B$1:$W$2048,16,FALSE)</f>
        <v>0</v>
      </c>
      <c r="V5336" s="1224">
        <f>VLOOKUP($D5336,'NI-118'!$B$1:$W$2048,17,FALSE)</f>
        <v>0</v>
      </c>
      <c r="W5336" s="1224">
        <f>VLOOKUP($D5336,'NI-118'!$B$1:$W$2048,18,FALSE)</f>
        <v>0</v>
      </c>
      <c r="X5336" s="1224">
        <f>VLOOKUP($D5336,'NI-118'!$B$1:$W$2048,19,FALSE)</f>
        <v>0</v>
      </c>
    </row>
    <row r="5337" spans="1:24" ht="27" hidden="1">
      <c r="A5337" s="762"/>
      <c r="B5337" s="762"/>
      <c r="C5337" s="762"/>
      <c r="D5337" s="1222" t="s">
        <v>1034</v>
      </c>
      <c r="E5337" s="1223">
        <v>118</v>
      </c>
      <c r="F5337" s="1202"/>
      <c r="G5337" s="1202"/>
      <c r="H5337" s="1205" t="s">
        <v>1024</v>
      </c>
      <c r="I5337" s="1202" t="s">
        <v>53</v>
      </c>
      <c r="J5337" s="1202" t="s">
        <v>1010</v>
      </c>
      <c r="K5337" s="1202" t="s">
        <v>1010</v>
      </c>
      <c r="L5337" s="1202" t="s">
        <v>747</v>
      </c>
      <c r="M5337" s="1202" t="s">
        <v>1011</v>
      </c>
      <c r="N5337" s="1203" t="s">
        <v>1035</v>
      </c>
      <c r="O5337" s="1203" t="s">
        <v>73</v>
      </c>
      <c r="P5337" s="1203" t="s">
        <v>73</v>
      </c>
      <c r="Q5337" s="1203" t="s">
        <v>750</v>
      </c>
      <c r="R5337" s="1203" t="s">
        <v>966</v>
      </c>
      <c r="S5337" s="1224">
        <f>VLOOKUP($D5337,'NI-118'!$B$1:$W$2048,12,FALSE)</f>
        <v>0</v>
      </c>
      <c r="T5337" s="1224">
        <f>VLOOKUP($D5337,'NI-118'!$B$1:$W$2048,13,FALSE)</f>
        <v>0</v>
      </c>
      <c r="U5337" s="1224">
        <f>VLOOKUP($D5337,'NI-118'!$B$1:$W$2048,16,FALSE)</f>
        <v>0</v>
      </c>
      <c r="V5337" s="1224">
        <f>VLOOKUP($D5337,'NI-118'!$B$1:$W$2048,17,FALSE)</f>
        <v>0</v>
      </c>
      <c r="W5337" s="1224">
        <f>VLOOKUP($D5337,'NI-118'!$B$1:$W$2048,18,FALSE)</f>
        <v>0</v>
      </c>
      <c r="X5337" s="1224">
        <f>VLOOKUP($D5337,'NI-118'!$B$1:$W$2048,19,FALSE)</f>
        <v>0</v>
      </c>
    </row>
    <row r="5338" spans="1:24" ht="27" hidden="1">
      <c r="A5338" s="762"/>
      <c r="B5338" s="762"/>
      <c r="C5338" s="762"/>
      <c r="D5338" s="1222" t="s">
        <v>1036</v>
      </c>
      <c r="E5338" s="1223">
        <v>118</v>
      </c>
      <c r="F5338" s="1202"/>
      <c r="G5338" s="1202"/>
      <c r="H5338" s="1205" t="s">
        <v>1027</v>
      </c>
      <c r="I5338" s="1202" t="s">
        <v>53</v>
      </c>
      <c r="J5338" s="1202" t="s">
        <v>1010</v>
      </c>
      <c r="K5338" s="1202" t="s">
        <v>1010</v>
      </c>
      <c r="L5338" s="1202" t="s">
        <v>747</v>
      </c>
      <c r="M5338" s="1202" t="s">
        <v>1011</v>
      </c>
      <c r="N5338" s="1203" t="s">
        <v>1037</v>
      </c>
      <c r="O5338" s="1203" t="s">
        <v>73</v>
      </c>
      <c r="P5338" s="1203" t="s">
        <v>73</v>
      </c>
      <c r="Q5338" s="1203" t="s">
        <v>750</v>
      </c>
      <c r="R5338" s="1203" t="s">
        <v>966</v>
      </c>
      <c r="S5338" s="1224">
        <f>VLOOKUP($D5338,'NI-118'!$B$1:$W$2048,12,FALSE)</f>
        <v>0</v>
      </c>
      <c r="T5338" s="1224">
        <f>VLOOKUP($D5338,'NI-118'!$B$1:$W$2048,13,FALSE)</f>
        <v>0</v>
      </c>
      <c r="U5338" s="1224">
        <f>VLOOKUP($D5338,'NI-118'!$B$1:$W$2048,16,FALSE)</f>
        <v>0</v>
      </c>
      <c r="V5338" s="1224">
        <f>VLOOKUP($D5338,'NI-118'!$B$1:$W$2048,17,FALSE)</f>
        <v>0</v>
      </c>
      <c r="W5338" s="1224">
        <f>VLOOKUP($D5338,'NI-118'!$B$1:$W$2048,18,FALSE)</f>
        <v>0</v>
      </c>
      <c r="X5338" s="1224">
        <f>VLOOKUP($D5338,'NI-118'!$B$1:$W$2048,19,FALSE)</f>
        <v>0</v>
      </c>
    </row>
    <row r="5339" spans="1:24" ht="27" hidden="1">
      <c r="A5339" s="762"/>
      <c r="B5339" s="762"/>
      <c r="C5339" s="762"/>
      <c r="D5339" s="1222" t="s">
        <v>1038</v>
      </c>
      <c r="E5339" s="1223">
        <v>118</v>
      </c>
      <c r="F5339" s="1202"/>
      <c r="G5339" s="1202"/>
      <c r="H5339" s="1205" t="s">
        <v>1030</v>
      </c>
      <c r="I5339" s="1202" t="s">
        <v>53</v>
      </c>
      <c r="J5339" s="1202" t="s">
        <v>1010</v>
      </c>
      <c r="K5339" s="1202" t="s">
        <v>1010</v>
      </c>
      <c r="L5339" s="1202" t="s">
        <v>747</v>
      </c>
      <c r="M5339" s="1202" t="s">
        <v>1011</v>
      </c>
      <c r="N5339" s="1203" t="s">
        <v>1039</v>
      </c>
      <c r="O5339" s="1203" t="s">
        <v>73</v>
      </c>
      <c r="P5339" s="1203" t="s">
        <v>73</v>
      </c>
      <c r="Q5339" s="1203" t="s">
        <v>750</v>
      </c>
      <c r="R5339" s="1203" t="s">
        <v>966</v>
      </c>
      <c r="S5339" s="1224">
        <f>VLOOKUP($D5339,'NI-118'!$B$1:$W$2048,12,FALSE)</f>
        <v>0</v>
      </c>
      <c r="T5339" s="1224">
        <f>VLOOKUP($D5339,'NI-118'!$B$1:$W$2048,13,FALSE)</f>
        <v>0</v>
      </c>
      <c r="U5339" s="1224">
        <f>VLOOKUP($D5339,'NI-118'!$B$1:$W$2048,16,FALSE)</f>
        <v>0</v>
      </c>
      <c r="V5339" s="1224">
        <f>VLOOKUP($D5339,'NI-118'!$B$1:$W$2048,17,FALSE)</f>
        <v>0</v>
      </c>
      <c r="W5339" s="1224">
        <f>VLOOKUP($D5339,'NI-118'!$B$1:$W$2048,18,FALSE)</f>
        <v>0</v>
      </c>
      <c r="X5339" s="1224">
        <f>VLOOKUP($D5339,'NI-118'!$B$1:$W$2048,19,FALSE)</f>
        <v>0</v>
      </c>
    </row>
    <row r="5340" spans="1:24" ht="27">
      <c r="A5340" s="762"/>
      <c r="B5340" s="762"/>
      <c r="C5340" s="762"/>
      <c r="D5340" s="1222" t="s">
        <v>1040</v>
      </c>
      <c r="E5340" s="1223">
        <v>118</v>
      </c>
      <c r="F5340" s="1202" t="s">
        <v>295</v>
      </c>
      <c r="G5340" s="1202"/>
      <c r="H5340" s="1205" t="s">
        <v>1041</v>
      </c>
      <c r="I5340" s="1202" t="s">
        <v>53</v>
      </c>
      <c r="J5340" s="1202" t="s">
        <v>1010</v>
      </c>
      <c r="K5340" s="1202" t="s">
        <v>1010</v>
      </c>
      <c r="L5340" s="1202" t="s">
        <v>747</v>
      </c>
      <c r="M5340" s="1202" t="s">
        <v>1011</v>
      </c>
      <c r="N5340" s="1203" t="s">
        <v>1042</v>
      </c>
      <c r="O5340" s="1203" t="s">
        <v>73</v>
      </c>
      <c r="P5340" s="1203" t="s">
        <v>73</v>
      </c>
      <c r="Q5340" s="1203" t="s">
        <v>750</v>
      </c>
      <c r="R5340" s="1203" t="s">
        <v>966</v>
      </c>
      <c r="S5340" s="1224">
        <f>VLOOKUP($D5340,'NI-118'!$B$1:$W$2048,12,FALSE)</f>
        <v>0</v>
      </c>
      <c r="T5340" s="1224">
        <f>VLOOKUP($D5340,'NI-118'!$B$1:$W$2048,13,FALSE)</f>
        <v>0</v>
      </c>
      <c r="U5340" s="1224">
        <f>VLOOKUP($D5340,'NI-118'!$B$1:$W$2048,16,FALSE)</f>
        <v>0</v>
      </c>
      <c r="V5340" s="1224">
        <f>VLOOKUP($D5340,'NI-118'!$B$1:$W$2048,17,FALSE)</f>
        <v>0</v>
      </c>
      <c r="W5340" s="1224">
        <f>VLOOKUP($D5340,'NI-118'!$B$1:$W$2048,18,FALSE)</f>
        <v>0</v>
      </c>
      <c r="X5340" s="1224">
        <f>VLOOKUP($D5340,'NI-118'!$B$1:$W$2048,19,FALSE)</f>
        <v>0</v>
      </c>
    </row>
    <row r="5341" spans="1:24" hidden="1">
      <c r="A5341" s="762"/>
      <c r="B5341" s="762"/>
      <c r="C5341" s="762"/>
      <c r="D5341" s="1222" t="s">
        <v>1043</v>
      </c>
      <c r="E5341" s="1223">
        <v>118</v>
      </c>
      <c r="F5341" s="1202"/>
      <c r="G5341" s="1202"/>
      <c r="H5341" s="1205" t="s">
        <v>1044</v>
      </c>
      <c r="I5341" s="1202" t="s">
        <v>53</v>
      </c>
      <c r="J5341" s="1202" t="s">
        <v>958</v>
      </c>
      <c r="K5341" s="1202" t="s">
        <v>958</v>
      </c>
      <c r="L5341" s="1202" t="s">
        <v>1045</v>
      </c>
      <c r="M5341" s="1202" t="s">
        <v>1011</v>
      </c>
      <c r="N5341" s="1203" t="s">
        <v>1046</v>
      </c>
      <c r="O5341" s="1203" t="s">
        <v>73</v>
      </c>
      <c r="P5341" s="1203" t="s">
        <v>73</v>
      </c>
      <c r="Q5341" s="1203" t="s">
        <v>73</v>
      </c>
      <c r="R5341" s="1203" t="s">
        <v>73</v>
      </c>
      <c r="S5341" s="1224">
        <f>VLOOKUP($D5341,'NI-118'!$B$1:$W$2048,12,FALSE)</f>
        <v>0</v>
      </c>
      <c r="T5341" s="1224">
        <f>VLOOKUP($D5341,'NI-118'!$B$1:$W$2048,13,FALSE)</f>
        <v>0</v>
      </c>
      <c r="U5341" s="1224">
        <f>VLOOKUP($D5341,'NI-118'!$B$1:$W$2048,16,FALSE)</f>
        <v>0</v>
      </c>
      <c r="V5341" s="1224">
        <f>VLOOKUP($D5341,'NI-118'!$B$1:$W$2048,17,FALSE)</f>
        <v>0</v>
      </c>
      <c r="W5341" s="1224">
        <f>VLOOKUP($D5341,'NI-118'!$B$1:$W$2048,18,FALSE)</f>
        <v>0</v>
      </c>
      <c r="X5341" s="1224">
        <f>VLOOKUP($D5341,'NI-118'!$B$1:$W$2048,19,FALSE)</f>
        <v>0</v>
      </c>
    </row>
    <row r="5342" spans="1:24" ht="27" hidden="1">
      <c r="A5342" s="762"/>
      <c r="B5342" s="762"/>
      <c r="C5342" s="762"/>
      <c r="D5342" s="1222" t="s">
        <v>1047</v>
      </c>
      <c r="E5342" s="1223">
        <v>118</v>
      </c>
      <c r="F5342" s="1202" t="s">
        <v>157</v>
      </c>
      <c r="G5342" s="1202" t="str">
        <f>CONCATENATE(D5342,F5342)</f>
        <v>4.20.10.10.030.030.10.010CONS</v>
      </c>
      <c r="H5342" s="1205" t="s">
        <v>1009</v>
      </c>
      <c r="I5342" s="1202" t="s">
        <v>53</v>
      </c>
      <c r="J5342" s="1202" t="s">
        <v>1048</v>
      </c>
      <c r="K5342" s="1202" t="s">
        <v>1048</v>
      </c>
      <c r="L5342" s="1202" t="s">
        <v>747</v>
      </c>
      <c r="M5342" s="1202" t="s">
        <v>1011</v>
      </c>
      <c r="N5342" s="1203" t="s">
        <v>1049</v>
      </c>
      <c r="O5342" s="1203" t="s">
        <v>73</v>
      </c>
      <c r="P5342" s="1203" t="s">
        <v>73</v>
      </c>
      <c r="Q5342" s="1203" t="s">
        <v>750</v>
      </c>
      <c r="R5342" s="1203" t="s">
        <v>966</v>
      </c>
      <c r="S5342" s="1224">
        <f>VLOOKUP($D5342,'NI-118'!$B$1:$W$2048,12,FALSE)</f>
        <v>0</v>
      </c>
      <c r="T5342" s="1224">
        <f>VLOOKUP($D5342,'NI-118'!$B$1:$W$2048,13,FALSE)</f>
        <v>0</v>
      </c>
      <c r="U5342" s="1224">
        <f>VLOOKUP($D5342,'NI-118'!$B$1:$W$2048,16,FALSE)</f>
        <v>0</v>
      </c>
      <c r="V5342" s="1224">
        <f>VLOOKUP($D5342,'NI-118'!$B$1:$W$2048,17,FALSE)</f>
        <v>0</v>
      </c>
      <c r="W5342" s="1224">
        <f>VLOOKUP($D5342,'NI-118'!$B$1:$W$2048,18,FALSE)</f>
        <v>0</v>
      </c>
      <c r="X5342" s="1224">
        <f>VLOOKUP($D5342,'NI-118'!$B$1:$W$2048,19,FALSE)</f>
        <v>0</v>
      </c>
    </row>
    <row r="5343" spans="1:24" ht="27" hidden="1">
      <c r="A5343" s="762"/>
      <c r="B5343" s="762"/>
      <c r="C5343" s="762"/>
      <c r="D5343" s="1222" t="s">
        <v>1050</v>
      </c>
      <c r="E5343" s="1223">
        <v>118</v>
      </c>
      <c r="F5343" s="1202"/>
      <c r="G5343" s="1202"/>
      <c r="H5343" s="1205" t="s">
        <v>1014</v>
      </c>
      <c r="I5343" s="1202" t="s">
        <v>53</v>
      </c>
      <c r="J5343" s="1202" t="s">
        <v>1048</v>
      </c>
      <c r="K5343" s="1202" t="s">
        <v>1048</v>
      </c>
      <c r="L5343" s="1202" t="s">
        <v>747</v>
      </c>
      <c r="M5343" s="1202" t="s">
        <v>1011</v>
      </c>
      <c r="N5343" s="1203" t="s">
        <v>1051</v>
      </c>
      <c r="O5343" s="1203" t="s">
        <v>73</v>
      </c>
      <c r="P5343" s="1203" t="s">
        <v>73</v>
      </c>
      <c r="Q5343" s="1203" t="s">
        <v>750</v>
      </c>
      <c r="R5343" s="1203" t="s">
        <v>966</v>
      </c>
      <c r="S5343" s="1224">
        <f>VLOOKUP($D5343,'NI-118'!$B$1:$W$2048,12,FALSE)</f>
        <v>0</v>
      </c>
      <c r="T5343" s="1224">
        <f>VLOOKUP($D5343,'NI-118'!$B$1:$W$2048,13,FALSE)</f>
        <v>0</v>
      </c>
      <c r="U5343" s="1224">
        <f>VLOOKUP($D5343,'NI-118'!$B$1:$W$2048,16,FALSE)</f>
        <v>0</v>
      </c>
      <c r="V5343" s="1224">
        <f>VLOOKUP($D5343,'NI-118'!$B$1:$W$2048,17,FALSE)</f>
        <v>0</v>
      </c>
      <c r="W5343" s="1224">
        <f>VLOOKUP($D5343,'NI-118'!$B$1:$W$2048,18,FALSE)</f>
        <v>0</v>
      </c>
      <c r="X5343" s="1224">
        <f>VLOOKUP($D5343,'NI-118'!$B$1:$W$2048,19,FALSE)</f>
        <v>0</v>
      </c>
    </row>
    <row r="5344" spans="1:24" ht="27" hidden="1">
      <c r="A5344" s="762"/>
      <c r="B5344" s="762"/>
      <c r="C5344" s="762"/>
      <c r="D5344" s="1222" t="s">
        <v>1052</v>
      </c>
      <c r="E5344" s="1223">
        <v>118</v>
      </c>
      <c r="F5344" s="1202" t="s">
        <v>157</v>
      </c>
      <c r="G5344" s="1202" t="str">
        <f>CONCATENATE(D5344,F5344)</f>
        <v>4.20.10.10.030.030.10.030CONS</v>
      </c>
      <c r="H5344" s="1205" t="s">
        <v>1009</v>
      </c>
      <c r="I5344" s="1202" t="s">
        <v>53</v>
      </c>
      <c r="J5344" s="1202" t="s">
        <v>1048</v>
      </c>
      <c r="K5344" s="1202" t="s">
        <v>1048</v>
      </c>
      <c r="L5344" s="1202" t="s">
        <v>747</v>
      </c>
      <c r="M5344" s="1202" t="s">
        <v>1011</v>
      </c>
      <c r="N5344" s="1203" t="s">
        <v>1053</v>
      </c>
      <c r="O5344" s="1203" t="s">
        <v>73</v>
      </c>
      <c r="P5344" s="1203" t="s">
        <v>73</v>
      </c>
      <c r="Q5344" s="1203" t="s">
        <v>750</v>
      </c>
      <c r="R5344" s="1203" t="s">
        <v>966</v>
      </c>
      <c r="S5344" s="1224">
        <f>VLOOKUP($D5344,'NI-118'!$B$1:$W$2048,12,FALSE)</f>
        <v>0</v>
      </c>
      <c r="T5344" s="1224">
        <f>VLOOKUP($D5344,'NI-118'!$B$1:$W$2048,13,FALSE)</f>
        <v>0</v>
      </c>
      <c r="U5344" s="1224">
        <f>VLOOKUP($D5344,'NI-118'!$B$1:$W$2048,16,FALSE)</f>
        <v>0</v>
      </c>
      <c r="V5344" s="1224">
        <f>VLOOKUP($D5344,'NI-118'!$B$1:$W$2048,17,FALSE)</f>
        <v>0</v>
      </c>
      <c r="W5344" s="1224">
        <f>VLOOKUP($D5344,'NI-118'!$B$1:$W$2048,18,FALSE)</f>
        <v>0</v>
      </c>
      <c r="X5344" s="1224">
        <f>VLOOKUP($D5344,'NI-118'!$B$1:$W$2048,19,FALSE)</f>
        <v>0</v>
      </c>
    </row>
    <row r="5345" spans="1:24" ht="27" hidden="1">
      <c r="A5345" s="762"/>
      <c r="B5345" s="762"/>
      <c r="C5345" s="762"/>
      <c r="D5345" s="1222" t="s">
        <v>1054</v>
      </c>
      <c r="E5345" s="1223">
        <v>118</v>
      </c>
      <c r="F5345" s="1202"/>
      <c r="G5345" s="1202"/>
      <c r="H5345" s="1205" t="s">
        <v>1014</v>
      </c>
      <c r="I5345" s="1202" t="s">
        <v>53</v>
      </c>
      <c r="J5345" s="1202" t="s">
        <v>1048</v>
      </c>
      <c r="K5345" s="1202" t="s">
        <v>1048</v>
      </c>
      <c r="L5345" s="1202" t="s">
        <v>747</v>
      </c>
      <c r="M5345" s="1202" t="s">
        <v>1011</v>
      </c>
      <c r="N5345" s="1203" t="s">
        <v>1055</v>
      </c>
      <c r="O5345" s="1203" t="s">
        <v>73</v>
      </c>
      <c r="P5345" s="1203" t="s">
        <v>73</v>
      </c>
      <c r="Q5345" s="1203" t="s">
        <v>750</v>
      </c>
      <c r="R5345" s="1203" t="s">
        <v>966</v>
      </c>
      <c r="S5345" s="1224">
        <f>VLOOKUP($D5345,'NI-118'!$B$1:$W$2048,12,FALSE)</f>
        <v>0</v>
      </c>
      <c r="T5345" s="1224">
        <f>VLOOKUP($D5345,'NI-118'!$B$1:$W$2048,13,FALSE)</f>
        <v>0</v>
      </c>
      <c r="U5345" s="1224">
        <f>VLOOKUP($D5345,'NI-118'!$B$1:$W$2048,16,FALSE)</f>
        <v>0</v>
      </c>
      <c r="V5345" s="1224">
        <f>VLOOKUP($D5345,'NI-118'!$B$1:$W$2048,17,FALSE)</f>
        <v>0</v>
      </c>
      <c r="W5345" s="1224">
        <f>VLOOKUP($D5345,'NI-118'!$B$1:$W$2048,18,FALSE)</f>
        <v>0</v>
      </c>
      <c r="X5345" s="1224">
        <f>VLOOKUP($D5345,'NI-118'!$B$1:$W$2048,19,FALSE)</f>
        <v>0</v>
      </c>
    </row>
    <row r="5346" spans="1:24" ht="27" hidden="1">
      <c r="A5346" s="762"/>
      <c r="B5346" s="762"/>
      <c r="C5346" s="762"/>
      <c r="D5346" s="1222" t="s">
        <v>1056</v>
      </c>
      <c r="E5346" s="1223">
        <v>118</v>
      </c>
      <c r="F5346" s="1202"/>
      <c r="G5346" s="1202"/>
      <c r="H5346" s="1205" t="s">
        <v>1021</v>
      </c>
      <c r="I5346" s="1202" t="s">
        <v>53</v>
      </c>
      <c r="J5346" s="1202" t="s">
        <v>1048</v>
      </c>
      <c r="K5346" s="1202" t="s">
        <v>1048</v>
      </c>
      <c r="L5346" s="1202" t="s">
        <v>747</v>
      </c>
      <c r="M5346" s="1202" t="s">
        <v>1011</v>
      </c>
      <c r="N5346" s="1203" t="s">
        <v>1057</v>
      </c>
      <c r="O5346" s="1203" t="s">
        <v>73</v>
      </c>
      <c r="P5346" s="1203" t="s">
        <v>73</v>
      </c>
      <c r="Q5346" s="1203" t="s">
        <v>750</v>
      </c>
      <c r="R5346" s="1203" t="s">
        <v>966</v>
      </c>
      <c r="S5346" s="1224">
        <f>VLOOKUP($D5346,'NI-118'!$B$1:$W$2048,12,FALSE)</f>
        <v>0</v>
      </c>
      <c r="T5346" s="1224">
        <f>VLOOKUP($D5346,'NI-118'!$B$1:$W$2048,13,FALSE)</f>
        <v>0</v>
      </c>
      <c r="U5346" s="1224">
        <f>VLOOKUP($D5346,'NI-118'!$B$1:$W$2048,16,FALSE)</f>
        <v>0</v>
      </c>
      <c r="V5346" s="1224">
        <f>VLOOKUP($D5346,'NI-118'!$B$1:$W$2048,17,FALSE)</f>
        <v>0</v>
      </c>
      <c r="W5346" s="1224">
        <f>VLOOKUP($D5346,'NI-118'!$B$1:$W$2048,18,FALSE)</f>
        <v>0</v>
      </c>
      <c r="X5346" s="1224">
        <f>VLOOKUP($D5346,'NI-118'!$B$1:$W$2048,19,FALSE)</f>
        <v>0</v>
      </c>
    </row>
    <row r="5347" spans="1:24" ht="27" hidden="1">
      <c r="A5347" s="762"/>
      <c r="B5347" s="762"/>
      <c r="C5347" s="762"/>
      <c r="D5347" s="1222" t="s">
        <v>1058</v>
      </c>
      <c r="E5347" s="1223">
        <v>118</v>
      </c>
      <c r="F5347" s="1202"/>
      <c r="G5347" s="1202"/>
      <c r="H5347" s="1205" t="s">
        <v>1024</v>
      </c>
      <c r="I5347" s="1202" t="s">
        <v>53</v>
      </c>
      <c r="J5347" s="1202" t="s">
        <v>1048</v>
      </c>
      <c r="K5347" s="1202" t="s">
        <v>1048</v>
      </c>
      <c r="L5347" s="1202" t="s">
        <v>747</v>
      </c>
      <c r="M5347" s="1202" t="s">
        <v>1011</v>
      </c>
      <c r="N5347" s="1203" t="s">
        <v>1059</v>
      </c>
      <c r="O5347" s="1203" t="s">
        <v>73</v>
      </c>
      <c r="P5347" s="1203" t="s">
        <v>73</v>
      </c>
      <c r="Q5347" s="1203" t="s">
        <v>750</v>
      </c>
      <c r="R5347" s="1203" t="s">
        <v>966</v>
      </c>
      <c r="S5347" s="1224">
        <f>VLOOKUP($D5347,'NI-118'!$B$1:$W$2048,12,FALSE)</f>
        <v>0</v>
      </c>
      <c r="T5347" s="1224">
        <f>VLOOKUP($D5347,'NI-118'!$B$1:$W$2048,13,FALSE)</f>
        <v>0</v>
      </c>
      <c r="U5347" s="1224">
        <f>VLOOKUP($D5347,'NI-118'!$B$1:$W$2048,16,FALSE)</f>
        <v>0</v>
      </c>
      <c r="V5347" s="1224">
        <f>VLOOKUP($D5347,'NI-118'!$B$1:$W$2048,17,FALSE)</f>
        <v>0</v>
      </c>
      <c r="W5347" s="1224">
        <f>VLOOKUP($D5347,'NI-118'!$B$1:$W$2048,18,FALSE)</f>
        <v>0</v>
      </c>
      <c r="X5347" s="1224">
        <f>VLOOKUP($D5347,'NI-118'!$B$1:$W$2048,19,FALSE)</f>
        <v>0</v>
      </c>
    </row>
    <row r="5348" spans="1:24" ht="27" hidden="1">
      <c r="A5348" s="762"/>
      <c r="B5348" s="762"/>
      <c r="C5348" s="762"/>
      <c r="D5348" s="1222" t="s">
        <v>1060</v>
      </c>
      <c r="E5348" s="1223">
        <v>118</v>
      </c>
      <c r="F5348" s="1202"/>
      <c r="G5348" s="1202"/>
      <c r="H5348" s="1205" t="s">
        <v>1027</v>
      </c>
      <c r="I5348" s="1202" t="s">
        <v>53</v>
      </c>
      <c r="J5348" s="1202" t="s">
        <v>1048</v>
      </c>
      <c r="K5348" s="1202" t="s">
        <v>1048</v>
      </c>
      <c r="L5348" s="1202" t="s">
        <v>747</v>
      </c>
      <c r="M5348" s="1202" t="s">
        <v>1011</v>
      </c>
      <c r="N5348" s="1203" t="s">
        <v>1061</v>
      </c>
      <c r="O5348" s="1203" t="s">
        <v>73</v>
      </c>
      <c r="P5348" s="1203" t="s">
        <v>73</v>
      </c>
      <c r="Q5348" s="1203" t="s">
        <v>750</v>
      </c>
      <c r="R5348" s="1203" t="s">
        <v>966</v>
      </c>
      <c r="S5348" s="1224">
        <f>VLOOKUP($D5348,'NI-118'!$B$1:$W$2048,12,FALSE)</f>
        <v>0</v>
      </c>
      <c r="T5348" s="1224">
        <f>VLOOKUP($D5348,'NI-118'!$B$1:$W$2048,13,FALSE)</f>
        <v>0</v>
      </c>
      <c r="U5348" s="1224">
        <f>VLOOKUP($D5348,'NI-118'!$B$1:$W$2048,16,FALSE)</f>
        <v>0</v>
      </c>
      <c r="V5348" s="1224">
        <f>VLOOKUP($D5348,'NI-118'!$B$1:$W$2048,17,FALSE)</f>
        <v>0</v>
      </c>
      <c r="W5348" s="1224">
        <f>VLOOKUP($D5348,'NI-118'!$B$1:$W$2048,18,FALSE)</f>
        <v>0</v>
      </c>
      <c r="X5348" s="1224">
        <f>VLOOKUP($D5348,'NI-118'!$B$1:$W$2048,19,FALSE)</f>
        <v>0</v>
      </c>
    </row>
    <row r="5349" spans="1:24" ht="27" hidden="1">
      <c r="A5349" s="762"/>
      <c r="B5349" s="762"/>
      <c r="C5349" s="762"/>
      <c r="D5349" s="1222" t="s">
        <v>1062</v>
      </c>
      <c r="E5349" s="1223">
        <v>118</v>
      </c>
      <c r="F5349" s="1202"/>
      <c r="G5349" s="1202"/>
      <c r="H5349" s="1205" t="s">
        <v>1030</v>
      </c>
      <c r="I5349" s="1202" t="s">
        <v>53</v>
      </c>
      <c r="J5349" s="1202" t="s">
        <v>1048</v>
      </c>
      <c r="K5349" s="1202" t="s">
        <v>1048</v>
      </c>
      <c r="L5349" s="1202" t="s">
        <v>747</v>
      </c>
      <c r="M5349" s="1202" t="s">
        <v>1011</v>
      </c>
      <c r="N5349" s="1203" t="s">
        <v>1063</v>
      </c>
      <c r="O5349" s="1203" t="s">
        <v>73</v>
      </c>
      <c r="P5349" s="1203" t="s">
        <v>73</v>
      </c>
      <c r="Q5349" s="1203" t="s">
        <v>750</v>
      </c>
      <c r="R5349" s="1203" t="s">
        <v>966</v>
      </c>
      <c r="S5349" s="1224">
        <f>VLOOKUP($D5349,'NI-118'!$B$1:$W$2048,12,FALSE)</f>
        <v>0</v>
      </c>
      <c r="T5349" s="1224">
        <f>VLOOKUP($D5349,'NI-118'!$B$1:$W$2048,13,FALSE)</f>
        <v>0</v>
      </c>
      <c r="U5349" s="1224">
        <f>VLOOKUP($D5349,'NI-118'!$B$1:$W$2048,16,FALSE)</f>
        <v>0</v>
      </c>
      <c r="V5349" s="1224">
        <f>VLOOKUP($D5349,'NI-118'!$B$1:$W$2048,17,FALSE)</f>
        <v>0</v>
      </c>
      <c r="W5349" s="1224">
        <f>VLOOKUP($D5349,'NI-118'!$B$1:$W$2048,18,FALSE)</f>
        <v>0</v>
      </c>
      <c r="X5349" s="1224">
        <f>VLOOKUP($D5349,'NI-118'!$B$1:$W$2048,19,FALSE)</f>
        <v>0</v>
      </c>
    </row>
    <row r="5350" spans="1:24" ht="27" hidden="1">
      <c r="A5350" s="762"/>
      <c r="B5350" s="762"/>
      <c r="C5350" s="762"/>
      <c r="D5350" s="1222" t="s">
        <v>1064</v>
      </c>
      <c r="E5350" s="1223">
        <v>118</v>
      </c>
      <c r="F5350" s="1202"/>
      <c r="G5350" s="1202"/>
      <c r="H5350" s="1205" t="s">
        <v>1021</v>
      </c>
      <c r="I5350" s="1202" t="s">
        <v>53</v>
      </c>
      <c r="J5350" s="1202" t="s">
        <v>1048</v>
      </c>
      <c r="K5350" s="1202" t="s">
        <v>1048</v>
      </c>
      <c r="L5350" s="1202" t="s">
        <v>747</v>
      </c>
      <c r="M5350" s="1202" t="s">
        <v>1011</v>
      </c>
      <c r="N5350" s="1203" t="s">
        <v>1065</v>
      </c>
      <c r="O5350" s="1203" t="s">
        <v>73</v>
      </c>
      <c r="P5350" s="1203" t="s">
        <v>73</v>
      </c>
      <c r="Q5350" s="1203" t="s">
        <v>750</v>
      </c>
      <c r="R5350" s="1203" t="s">
        <v>966</v>
      </c>
      <c r="S5350" s="1224">
        <f>VLOOKUP($D5350,'NI-118'!$B$1:$W$2048,12,FALSE)</f>
        <v>0</v>
      </c>
      <c r="T5350" s="1224">
        <f>VLOOKUP($D5350,'NI-118'!$B$1:$W$2048,13,FALSE)</f>
        <v>0</v>
      </c>
      <c r="U5350" s="1224">
        <f>VLOOKUP($D5350,'NI-118'!$B$1:$W$2048,16,FALSE)</f>
        <v>0</v>
      </c>
      <c r="V5350" s="1224">
        <f>VLOOKUP($D5350,'NI-118'!$B$1:$W$2048,17,FALSE)</f>
        <v>0</v>
      </c>
      <c r="W5350" s="1224">
        <f>VLOOKUP($D5350,'NI-118'!$B$1:$W$2048,18,FALSE)</f>
        <v>0</v>
      </c>
      <c r="X5350" s="1224">
        <f>VLOOKUP($D5350,'NI-118'!$B$1:$W$2048,19,FALSE)</f>
        <v>0</v>
      </c>
    </row>
    <row r="5351" spans="1:24" ht="27" hidden="1">
      <c r="A5351" s="762"/>
      <c r="B5351" s="762"/>
      <c r="C5351" s="762"/>
      <c r="D5351" s="1222" t="s">
        <v>1066</v>
      </c>
      <c r="E5351" s="1223">
        <v>118</v>
      </c>
      <c r="F5351" s="1202"/>
      <c r="G5351" s="1202"/>
      <c r="H5351" s="1205" t="s">
        <v>1024</v>
      </c>
      <c r="I5351" s="1202" t="s">
        <v>53</v>
      </c>
      <c r="J5351" s="1202" t="s">
        <v>1048</v>
      </c>
      <c r="K5351" s="1202" t="s">
        <v>1048</v>
      </c>
      <c r="L5351" s="1202" t="s">
        <v>747</v>
      </c>
      <c r="M5351" s="1202" t="s">
        <v>1011</v>
      </c>
      <c r="N5351" s="1203" t="s">
        <v>1067</v>
      </c>
      <c r="O5351" s="1203" t="s">
        <v>73</v>
      </c>
      <c r="P5351" s="1203" t="s">
        <v>73</v>
      </c>
      <c r="Q5351" s="1203" t="s">
        <v>750</v>
      </c>
      <c r="R5351" s="1203" t="s">
        <v>966</v>
      </c>
      <c r="S5351" s="1224">
        <f>VLOOKUP($D5351,'NI-118'!$B$1:$W$2048,12,FALSE)</f>
        <v>0</v>
      </c>
      <c r="T5351" s="1224">
        <f>VLOOKUP($D5351,'NI-118'!$B$1:$W$2048,13,FALSE)</f>
        <v>0</v>
      </c>
      <c r="U5351" s="1224">
        <f>VLOOKUP($D5351,'NI-118'!$B$1:$W$2048,16,FALSE)</f>
        <v>0</v>
      </c>
      <c r="V5351" s="1224">
        <f>VLOOKUP($D5351,'NI-118'!$B$1:$W$2048,17,FALSE)</f>
        <v>0</v>
      </c>
      <c r="W5351" s="1224">
        <f>VLOOKUP($D5351,'NI-118'!$B$1:$W$2048,18,FALSE)</f>
        <v>0</v>
      </c>
      <c r="X5351" s="1224">
        <f>VLOOKUP($D5351,'NI-118'!$B$1:$W$2048,19,FALSE)</f>
        <v>0</v>
      </c>
    </row>
    <row r="5352" spans="1:24" ht="27" hidden="1">
      <c r="A5352" s="762"/>
      <c r="B5352" s="762"/>
      <c r="C5352" s="762"/>
      <c r="D5352" s="1222" t="s">
        <v>1068</v>
      </c>
      <c r="E5352" s="1223">
        <v>118</v>
      </c>
      <c r="F5352" s="1202"/>
      <c r="G5352" s="1202"/>
      <c r="H5352" s="1205" t="s">
        <v>1027</v>
      </c>
      <c r="I5352" s="1202" t="s">
        <v>53</v>
      </c>
      <c r="J5352" s="1202" t="s">
        <v>1048</v>
      </c>
      <c r="K5352" s="1202" t="s">
        <v>1048</v>
      </c>
      <c r="L5352" s="1202" t="s">
        <v>747</v>
      </c>
      <c r="M5352" s="1202" t="s">
        <v>1011</v>
      </c>
      <c r="N5352" s="1203" t="s">
        <v>1069</v>
      </c>
      <c r="O5352" s="1203" t="s">
        <v>73</v>
      </c>
      <c r="P5352" s="1203" t="s">
        <v>73</v>
      </c>
      <c r="Q5352" s="1203" t="s">
        <v>750</v>
      </c>
      <c r="R5352" s="1203" t="s">
        <v>966</v>
      </c>
      <c r="S5352" s="1224">
        <f>VLOOKUP($D5352,'NI-118'!$B$1:$W$2048,12,FALSE)</f>
        <v>0</v>
      </c>
      <c r="T5352" s="1224">
        <f>VLOOKUP($D5352,'NI-118'!$B$1:$W$2048,13,FALSE)</f>
        <v>0</v>
      </c>
      <c r="U5352" s="1224">
        <f>VLOOKUP($D5352,'NI-118'!$B$1:$W$2048,16,FALSE)</f>
        <v>0</v>
      </c>
      <c r="V5352" s="1224">
        <f>VLOOKUP($D5352,'NI-118'!$B$1:$W$2048,17,FALSE)</f>
        <v>0</v>
      </c>
      <c r="W5352" s="1224">
        <f>VLOOKUP($D5352,'NI-118'!$B$1:$W$2048,18,FALSE)</f>
        <v>0</v>
      </c>
      <c r="X5352" s="1224">
        <f>VLOOKUP($D5352,'NI-118'!$B$1:$W$2048,19,FALSE)</f>
        <v>0</v>
      </c>
    </row>
    <row r="5353" spans="1:24" ht="27" hidden="1">
      <c r="A5353" s="762"/>
      <c r="B5353" s="762"/>
      <c r="C5353" s="762"/>
      <c r="D5353" s="1222" t="s">
        <v>1070</v>
      </c>
      <c r="E5353" s="1223">
        <v>118</v>
      </c>
      <c r="F5353" s="1202"/>
      <c r="G5353" s="1202"/>
      <c r="H5353" s="1205" t="s">
        <v>1030</v>
      </c>
      <c r="I5353" s="1202" t="s">
        <v>53</v>
      </c>
      <c r="J5353" s="1202" t="s">
        <v>1048</v>
      </c>
      <c r="K5353" s="1202" t="s">
        <v>1048</v>
      </c>
      <c r="L5353" s="1202" t="s">
        <v>747</v>
      </c>
      <c r="M5353" s="1202" t="s">
        <v>1011</v>
      </c>
      <c r="N5353" s="1203" t="s">
        <v>1071</v>
      </c>
      <c r="O5353" s="1203" t="s">
        <v>73</v>
      </c>
      <c r="P5353" s="1203" t="s">
        <v>73</v>
      </c>
      <c r="Q5353" s="1203" t="s">
        <v>750</v>
      </c>
      <c r="R5353" s="1203" t="s">
        <v>966</v>
      </c>
      <c r="S5353" s="1224">
        <f>VLOOKUP($D5353,'NI-118'!$B$1:$W$2048,12,FALSE)</f>
        <v>0</v>
      </c>
      <c r="T5353" s="1224">
        <f>VLOOKUP($D5353,'NI-118'!$B$1:$W$2048,13,FALSE)</f>
        <v>0</v>
      </c>
      <c r="U5353" s="1224">
        <f>VLOOKUP($D5353,'NI-118'!$B$1:$W$2048,16,FALSE)</f>
        <v>0</v>
      </c>
      <c r="V5353" s="1224">
        <f>VLOOKUP($D5353,'NI-118'!$B$1:$W$2048,17,FALSE)</f>
        <v>0</v>
      </c>
      <c r="W5353" s="1224">
        <f>VLOOKUP($D5353,'NI-118'!$B$1:$W$2048,18,FALSE)</f>
        <v>0</v>
      </c>
      <c r="X5353" s="1224">
        <f>VLOOKUP($D5353,'NI-118'!$B$1:$W$2048,19,FALSE)</f>
        <v>0</v>
      </c>
    </row>
    <row r="5354" spans="1:24" ht="27">
      <c r="A5354" s="762"/>
      <c r="B5354" s="762"/>
      <c r="C5354" s="762"/>
      <c r="D5354" s="1222" t="s">
        <v>1072</v>
      </c>
      <c r="E5354" s="1223">
        <v>118</v>
      </c>
      <c r="F5354" s="1202" t="s">
        <v>295</v>
      </c>
      <c r="G5354" s="1202"/>
      <c r="H5354" s="1205" t="s">
        <v>1041</v>
      </c>
      <c r="I5354" s="1202" t="s">
        <v>53</v>
      </c>
      <c r="J5354" s="1202" t="s">
        <v>1048</v>
      </c>
      <c r="K5354" s="1202" t="s">
        <v>1048</v>
      </c>
      <c r="L5354" s="1202" t="s">
        <v>747</v>
      </c>
      <c r="M5354" s="1202" t="s">
        <v>1011</v>
      </c>
      <c r="N5354" s="1203" t="s">
        <v>1073</v>
      </c>
      <c r="O5354" s="1203" t="s">
        <v>73</v>
      </c>
      <c r="P5354" s="1203" t="s">
        <v>73</v>
      </c>
      <c r="Q5354" s="1203" t="s">
        <v>750</v>
      </c>
      <c r="R5354" s="1203" t="s">
        <v>966</v>
      </c>
      <c r="S5354" s="1224">
        <f>VLOOKUP($D5354,'NI-118'!$B$1:$W$2048,12,FALSE)</f>
        <v>0</v>
      </c>
      <c r="T5354" s="1224">
        <f>VLOOKUP($D5354,'NI-118'!$B$1:$W$2048,13,FALSE)</f>
        <v>0</v>
      </c>
      <c r="U5354" s="1224">
        <f>VLOOKUP($D5354,'NI-118'!$B$1:$W$2048,16,FALSE)</f>
        <v>0</v>
      </c>
      <c r="V5354" s="1224">
        <f>VLOOKUP($D5354,'NI-118'!$B$1:$W$2048,17,FALSE)</f>
        <v>0</v>
      </c>
      <c r="W5354" s="1224">
        <f>VLOOKUP($D5354,'NI-118'!$B$1:$W$2048,18,FALSE)</f>
        <v>0</v>
      </c>
      <c r="X5354" s="1224">
        <f>VLOOKUP($D5354,'NI-118'!$B$1:$W$2048,19,FALSE)</f>
        <v>0</v>
      </c>
    </row>
    <row r="5355" spans="1:24" ht="40.5" hidden="1">
      <c r="A5355" s="762"/>
      <c r="B5355" s="762"/>
      <c r="C5355" s="762"/>
      <c r="D5355" s="1222" t="s">
        <v>1074</v>
      </c>
      <c r="E5355" s="1223">
        <v>118</v>
      </c>
      <c r="F5355" s="1202" t="s">
        <v>157</v>
      </c>
      <c r="G5355" s="1202" t="str">
        <f>CONCATENATE(D5355,F5355)</f>
        <v>4.20.10.10.030.040.10.010CONS</v>
      </c>
      <c r="H5355" s="1205" t="s">
        <v>1009</v>
      </c>
      <c r="I5355" s="1202" t="s">
        <v>53</v>
      </c>
      <c r="J5355" s="1202" t="s">
        <v>1075</v>
      </c>
      <c r="K5355" s="1202" t="s">
        <v>1075</v>
      </c>
      <c r="L5355" s="1202" t="s">
        <v>747</v>
      </c>
      <c r="M5355" s="1202" t="s">
        <v>1011</v>
      </c>
      <c r="N5355" s="1203" t="s">
        <v>1076</v>
      </c>
      <c r="O5355" s="1203" t="s">
        <v>73</v>
      </c>
      <c r="P5355" s="1203" t="s">
        <v>73</v>
      </c>
      <c r="Q5355" s="1203" t="s">
        <v>750</v>
      </c>
      <c r="R5355" s="1203" t="s">
        <v>966</v>
      </c>
      <c r="S5355" s="1224">
        <f>VLOOKUP($D5355,'NI-118'!$B$1:$W$2048,12,FALSE)</f>
        <v>0</v>
      </c>
      <c r="T5355" s="1224">
        <f>VLOOKUP($D5355,'NI-118'!$B$1:$W$2048,13,FALSE)</f>
        <v>0</v>
      </c>
      <c r="U5355" s="1224">
        <f>VLOOKUP($D5355,'NI-118'!$B$1:$W$2048,16,FALSE)</f>
        <v>0</v>
      </c>
      <c r="V5355" s="1224">
        <f>VLOOKUP($D5355,'NI-118'!$B$1:$W$2048,17,FALSE)</f>
        <v>0</v>
      </c>
      <c r="W5355" s="1224">
        <f>VLOOKUP($D5355,'NI-118'!$B$1:$W$2048,18,FALSE)</f>
        <v>0</v>
      </c>
      <c r="X5355" s="1224">
        <f>VLOOKUP($D5355,'NI-118'!$B$1:$W$2048,19,FALSE)</f>
        <v>0</v>
      </c>
    </row>
    <row r="5356" spans="1:24" ht="40.5" hidden="1">
      <c r="A5356" s="762"/>
      <c r="B5356" s="762"/>
      <c r="C5356" s="762"/>
      <c r="D5356" s="1222" t="s">
        <v>1077</v>
      </c>
      <c r="E5356" s="1223">
        <v>118</v>
      </c>
      <c r="F5356" s="1202"/>
      <c r="G5356" s="1202"/>
      <c r="H5356" s="1205" t="s">
        <v>1014</v>
      </c>
      <c r="I5356" s="1202" t="s">
        <v>53</v>
      </c>
      <c r="J5356" s="1202" t="s">
        <v>1075</v>
      </c>
      <c r="K5356" s="1202" t="s">
        <v>1075</v>
      </c>
      <c r="L5356" s="1202" t="s">
        <v>747</v>
      </c>
      <c r="M5356" s="1202" t="s">
        <v>1011</v>
      </c>
      <c r="N5356" s="1203" t="s">
        <v>1078</v>
      </c>
      <c r="O5356" s="1203" t="s">
        <v>73</v>
      </c>
      <c r="P5356" s="1203" t="s">
        <v>73</v>
      </c>
      <c r="Q5356" s="1203" t="s">
        <v>750</v>
      </c>
      <c r="R5356" s="1203" t="s">
        <v>966</v>
      </c>
      <c r="S5356" s="1224">
        <f>VLOOKUP($D5356,'NI-118'!$B$1:$W$2048,12,FALSE)</f>
        <v>0</v>
      </c>
      <c r="T5356" s="1224">
        <f>VLOOKUP($D5356,'NI-118'!$B$1:$W$2048,13,FALSE)</f>
        <v>0</v>
      </c>
      <c r="U5356" s="1224">
        <f>VLOOKUP($D5356,'NI-118'!$B$1:$W$2048,16,FALSE)</f>
        <v>0</v>
      </c>
      <c r="V5356" s="1224">
        <f>VLOOKUP($D5356,'NI-118'!$B$1:$W$2048,17,FALSE)</f>
        <v>0</v>
      </c>
      <c r="W5356" s="1224">
        <f>VLOOKUP($D5356,'NI-118'!$B$1:$W$2048,18,FALSE)</f>
        <v>0</v>
      </c>
      <c r="X5356" s="1224">
        <f>VLOOKUP($D5356,'NI-118'!$B$1:$W$2048,19,FALSE)</f>
        <v>0</v>
      </c>
    </row>
    <row r="5357" spans="1:24" ht="40.5" hidden="1">
      <c r="A5357" s="762"/>
      <c r="B5357" s="762"/>
      <c r="C5357" s="762"/>
      <c r="D5357" s="1222" t="s">
        <v>1079</v>
      </c>
      <c r="E5357" s="1223">
        <v>118</v>
      </c>
      <c r="F5357" s="1202" t="s">
        <v>157</v>
      </c>
      <c r="G5357" s="1202" t="str">
        <f>CONCATENATE(D5357,F5357)</f>
        <v>4.20.10.10.030.040.10.030CONS</v>
      </c>
      <c r="H5357" s="1205" t="s">
        <v>1009</v>
      </c>
      <c r="I5357" s="1202" t="s">
        <v>53</v>
      </c>
      <c r="J5357" s="1202" t="s">
        <v>1075</v>
      </c>
      <c r="K5357" s="1202" t="s">
        <v>1075</v>
      </c>
      <c r="L5357" s="1202" t="s">
        <v>747</v>
      </c>
      <c r="M5357" s="1202" t="s">
        <v>1011</v>
      </c>
      <c r="N5357" s="1203" t="s">
        <v>1080</v>
      </c>
      <c r="O5357" s="1203" t="s">
        <v>73</v>
      </c>
      <c r="P5357" s="1203" t="s">
        <v>73</v>
      </c>
      <c r="Q5357" s="1203" t="s">
        <v>750</v>
      </c>
      <c r="R5357" s="1203" t="s">
        <v>966</v>
      </c>
      <c r="S5357" s="1224">
        <f>VLOOKUP($D5357,'NI-118'!$B$1:$W$2048,12,FALSE)</f>
        <v>0</v>
      </c>
      <c r="T5357" s="1224">
        <f>VLOOKUP($D5357,'NI-118'!$B$1:$W$2048,13,FALSE)</f>
        <v>0</v>
      </c>
      <c r="U5357" s="1224">
        <f>VLOOKUP($D5357,'NI-118'!$B$1:$W$2048,16,FALSE)</f>
        <v>0</v>
      </c>
      <c r="V5357" s="1224">
        <f>VLOOKUP($D5357,'NI-118'!$B$1:$W$2048,17,FALSE)</f>
        <v>0</v>
      </c>
      <c r="W5357" s="1224">
        <f>VLOOKUP($D5357,'NI-118'!$B$1:$W$2048,18,FALSE)</f>
        <v>0</v>
      </c>
      <c r="X5357" s="1224">
        <f>VLOOKUP($D5357,'NI-118'!$B$1:$W$2048,19,FALSE)</f>
        <v>0</v>
      </c>
    </row>
    <row r="5358" spans="1:24" ht="40.5" hidden="1">
      <c r="A5358" s="762"/>
      <c r="B5358" s="762"/>
      <c r="C5358" s="762"/>
      <c r="D5358" s="1222" t="s">
        <v>1081</v>
      </c>
      <c r="E5358" s="1223">
        <v>118</v>
      </c>
      <c r="F5358" s="1202"/>
      <c r="G5358" s="1202"/>
      <c r="H5358" s="1205" t="s">
        <v>1014</v>
      </c>
      <c r="I5358" s="1202" t="s">
        <v>53</v>
      </c>
      <c r="J5358" s="1202" t="s">
        <v>1075</v>
      </c>
      <c r="K5358" s="1202" t="s">
        <v>1075</v>
      </c>
      <c r="L5358" s="1202" t="s">
        <v>747</v>
      </c>
      <c r="M5358" s="1202" t="s">
        <v>1011</v>
      </c>
      <c r="N5358" s="1203" t="s">
        <v>1082</v>
      </c>
      <c r="O5358" s="1203" t="s">
        <v>73</v>
      </c>
      <c r="P5358" s="1203" t="s">
        <v>73</v>
      </c>
      <c r="Q5358" s="1203" t="s">
        <v>750</v>
      </c>
      <c r="R5358" s="1203" t="s">
        <v>966</v>
      </c>
      <c r="S5358" s="1224">
        <f>VLOOKUP($D5358,'NI-118'!$B$1:$W$2048,12,FALSE)</f>
        <v>0</v>
      </c>
      <c r="T5358" s="1224">
        <f>VLOOKUP($D5358,'NI-118'!$B$1:$W$2048,13,FALSE)</f>
        <v>0</v>
      </c>
      <c r="U5358" s="1224">
        <f>VLOOKUP($D5358,'NI-118'!$B$1:$W$2048,16,FALSE)</f>
        <v>0</v>
      </c>
      <c r="V5358" s="1224">
        <f>VLOOKUP($D5358,'NI-118'!$B$1:$W$2048,17,FALSE)</f>
        <v>0</v>
      </c>
      <c r="W5358" s="1224">
        <f>VLOOKUP($D5358,'NI-118'!$B$1:$W$2048,18,FALSE)</f>
        <v>0</v>
      </c>
      <c r="X5358" s="1224">
        <f>VLOOKUP($D5358,'NI-118'!$B$1:$W$2048,19,FALSE)</f>
        <v>0</v>
      </c>
    </row>
    <row r="5359" spans="1:24" ht="27" hidden="1">
      <c r="A5359" s="762"/>
      <c r="B5359" s="762"/>
      <c r="C5359" s="762"/>
      <c r="D5359" s="1222" t="s">
        <v>1083</v>
      </c>
      <c r="E5359" s="1223">
        <v>118</v>
      </c>
      <c r="F5359" s="1202"/>
      <c r="G5359" s="1202"/>
      <c r="H5359" s="1205" t="s">
        <v>1021</v>
      </c>
      <c r="I5359" s="1202" t="s">
        <v>53</v>
      </c>
      <c r="J5359" s="1202" t="s">
        <v>1075</v>
      </c>
      <c r="K5359" s="1202" t="s">
        <v>1075</v>
      </c>
      <c r="L5359" s="1202" t="s">
        <v>747</v>
      </c>
      <c r="M5359" s="1202" t="s">
        <v>1011</v>
      </c>
      <c r="N5359" s="1203" t="s">
        <v>1084</v>
      </c>
      <c r="O5359" s="1203" t="s">
        <v>73</v>
      </c>
      <c r="P5359" s="1203" t="s">
        <v>73</v>
      </c>
      <c r="Q5359" s="1203" t="s">
        <v>750</v>
      </c>
      <c r="R5359" s="1203" t="s">
        <v>966</v>
      </c>
      <c r="S5359" s="1224">
        <f>VLOOKUP($D5359,'NI-118'!$B$1:$W$2048,12,FALSE)</f>
        <v>0</v>
      </c>
      <c r="T5359" s="1224">
        <f>VLOOKUP($D5359,'NI-118'!$B$1:$W$2048,13,FALSE)</f>
        <v>0</v>
      </c>
      <c r="U5359" s="1224">
        <f>VLOOKUP($D5359,'NI-118'!$B$1:$W$2048,16,FALSE)</f>
        <v>0</v>
      </c>
      <c r="V5359" s="1224">
        <f>VLOOKUP($D5359,'NI-118'!$B$1:$W$2048,17,FALSE)</f>
        <v>0</v>
      </c>
      <c r="W5359" s="1224">
        <f>VLOOKUP($D5359,'NI-118'!$B$1:$W$2048,18,FALSE)</f>
        <v>0</v>
      </c>
      <c r="X5359" s="1224">
        <f>VLOOKUP($D5359,'NI-118'!$B$1:$W$2048,19,FALSE)</f>
        <v>0</v>
      </c>
    </row>
    <row r="5360" spans="1:24" ht="27" hidden="1">
      <c r="A5360" s="762"/>
      <c r="B5360" s="762"/>
      <c r="C5360" s="762"/>
      <c r="D5360" s="1222" t="s">
        <v>1085</v>
      </c>
      <c r="E5360" s="1223">
        <v>118</v>
      </c>
      <c r="F5360" s="1202"/>
      <c r="G5360" s="1202"/>
      <c r="H5360" s="1205" t="s">
        <v>1024</v>
      </c>
      <c r="I5360" s="1202" t="s">
        <v>53</v>
      </c>
      <c r="J5360" s="1202" t="s">
        <v>1075</v>
      </c>
      <c r="K5360" s="1202" t="s">
        <v>1075</v>
      </c>
      <c r="L5360" s="1202" t="s">
        <v>747</v>
      </c>
      <c r="M5360" s="1202" t="s">
        <v>1011</v>
      </c>
      <c r="N5360" s="1203" t="s">
        <v>1086</v>
      </c>
      <c r="O5360" s="1203" t="s">
        <v>73</v>
      </c>
      <c r="P5360" s="1203" t="s">
        <v>73</v>
      </c>
      <c r="Q5360" s="1203" t="s">
        <v>750</v>
      </c>
      <c r="R5360" s="1203" t="s">
        <v>966</v>
      </c>
      <c r="S5360" s="1224">
        <f>VLOOKUP($D5360,'NI-118'!$B$1:$W$2048,12,FALSE)</f>
        <v>0</v>
      </c>
      <c r="T5360" s="1224">
        <f>VLOOKUP($D5360,'NI-118'!$B$1:$W$2048,13,FALSE)</f>
        <v>0</v>
      </c>
      <c r="U5360" s="1224">
        <f>VLOOKUP($D5360,'NI-118'!$B$1:$W$2048,16,FALSE)</f>
        <v>0</v>
      </c>
      <c r="V5360" s="1224">
        <f>VLOOKUP($D5360,'NI-118'!$B$1:$W$2048,17,FALSE)</f>
        <v>0</v>
      </c>
      <c r="W5360" s="1224">
        <f>VLOOKUP($D5360,'NI-118'!$B$1:$W$2048,18,FALSE)</f>
        <v>0</v>
      </c>
      <c r="X5360" s="1224">
        <f>VLOOKUP($D5360,'NI-118'!$B$1:$W$2048,19,FALSE)</f>
        <v>0</v>
      </c>
    </row>
    <row r="5361" spans="1:24" ht="27" hidden="1">
      <c r="A5361" s="762"/>
      <c r="B5361" s="762"/>
      <c r="C5361" s="762"/>
      <c r="D5361" s="1222" t="s">
        <v>1087</v>
      </c>
      <c r="E5361" s="1223">
        <v>118</v>
      </c>
      <c r="F5361" s="1202"/>
      <c r="G5361" s="1202"/>
      <c r="H5361" s="1205" t="s">
        <v>1027</v>
      </c>
      <c r="I5361" s="1202" t="s">
        <v>53</v>
      </c>
      <c r="J5361" s="1202" t="s">
        <v>1075</v>
      </c>
      <c r="K5361" s="1202" t="s">
        <v>1075</v>
      </c>
      <c r="L5361" s="1202" t="s">
        <v>747</v>
      </c>
      <c r="M5361" s="1202" t="s">
        <v>1011</v>
      </c>
      <c r="N5361" s="1203" t="s">
        <v>1088</v>
      </c>
      <c r="O5361" s="1203" t="s">
        <v>73</v>
      </c>
      <c r="P5361" s="1203" t="s">
        <v>73</v>
      </c>
      <c r="Q5361" s="1203" t="s">
        <v>750</v>
      </c>
      <c r="R5361" s="1203" t="s">
        <v>966</v>
      </c>
      <c r="S5361" s="1224">
        <f>VLOOKUP($D5361,'NI-118'!$B$1:$W$2048,12,FALSE)</f>
        <v>0</v>
      </c>
      <c r="T5361" s="1224">
        <f>VLOOKUP($D5361,'NI-118'!$B$1:$W$2048,13,FALSE)</f>
        <v>0</v>
      </c>
      <c r="U5361" s="1224">
        <f>VLOOKUP($D5361,'NI-118'!$B$1:$W$2048,16,FALSE)</f>
        <v>0</v>
      </c>
      <c r="V5361" s="1224">
        <f>VLOOKUP($D5361,'NI-118'!$B$1:$W$2048,17,FALSE)</f>
        <v>0</v>
      </c>
      <c r="W5361" s="1224">
        <f>VLOOKUP($D5361,'NI-118'!$B$1:$W$2048,18,FALSE)</f>
        <v>0</v>
      </c>
      <c r="X5361" s="1224">
        <f>VLOOKUP($D5361,'NI-118'!$B$1:$W$2048,19,FALSE)</f>
        <v>0</v>
      </c>
    </row>
    <row r="5362" spans="1:24" ht="27" hidden="1">
      <c r="A5362" s="762"/>
      <c r="B5362" s="762"/>
      <c r="C5362" s="762"/>
      <c r="D5362" s="1222" t="s">
        <v>1089</v>
      </c>
      <c r="E5362" s="1223">
        <v>118</v>
      </c>
      <c r="F5362" s="1202"/>
      <c r="G5362" s="1202"/>
      <c r="H5362" s="1205" t="s">
        <v>1030</v>
      </c>
      <c r="I5362" s="1202" t="s">
        <v>53</v>
      </c>
      <c r="J5362" s="1202" t="s">
        <v>1075</v>
      </c>
      <c r="K5362" s="1202" t="s">
        <v>1075</v>
      </c>
      <c r="L5362" s="1202" t="s">
        <v>747</v>
      </c>
      <c r="M5362" s="1202" t="s">
        <v>1011</v>
      </c>
      <c r="N5362" s="1203" t="s">
        <v>1090</v>
      </c>
      <c r="O5362" s="1203" t="s">
        <v>73</v>
      </c>
      <c r="P5362" s="1203" t="s">
        <v>73</v>
      </c>
      <c r="Q5362" s="1203" t="s">
        <v>750</v>
      </c>
      <c r="R5362" s="1203" t="s">
        <v>966</v>
      </c>
      <c r="S5362" s="1224">
        <f>VLOOKUP($D5362,'NI-118'!$B$1:$W$2048,12,FALSE)</f>
        <v>0</v>
      </c>
      <c r="T5362" s="1224">
        <f>VLOOKUP($D5362,'NI-118'!$B$1:$W$2048,13,FALSE)</f>
        <v>0</v>
      </c>
      <c r="U5362" s="1224">
        <f>VLOOKUP($D5362,'NI-118'!$B$1:$W$2048,16,FALSE)</f>
        <v>0</v>
      </c>
      <c r="V5362" s="1224">
        <f>VLOOKUP($D5362,'NI-118'!$B$1:$W$2048,17,FALSE)</f>
        <v>0</v>
      </c>
      <c r="W5362" s="1224">
        <f>VLOOKUP($D5362,'NI-118'!$B$1:$W$2048,18,FALSE)</f>
        <v>0</v>
      </c>
      <c r="X5362" s="1224">
        <f>VLOOKUP($D5362,'NI-118'!$B$1:$W$2048,19,FALSE)</f>
        <v>0</v>
      </c>
    </row>
    <row r="5363" spans="1:24" ht="27" hidden="1">
      <c r="A5363" s="762"/>
      <c r="B5363" s="762"/>
      <c r="C5363" s="762"/>
      <c r="D5363" s="1222" t="s">
        <v>1091</v>
      </c>
      <c r="E5363" s="1223">
        <v>118</v>
      </c>
      <c r="F5363" s="1202"/>
      <c r="G5363" s="1202"/>
      <c r="H5363" s="1205" t="s">
        <v>1021</v>
      </c>
      <c r="I5363" s="1202" t="s">
        <v>53</v>
      </c>
      <c r="J5363" s="1202" t="s">
        <v>1075</v>
      </c>
      <c r="K5363" s="1202" t="s">
        <v>1075</v>
      </c>
      <c r="L5363" s="1202" t="s">
        <v>747</v>
      </c>
      <c r="M5363" s="1202" t="s">
        <v>1011</v>
      </c>
      <c r="N5363" s="1203" t="s">
        <v>1092</v>
      </c>
      <c r="O5363" s="1203" t="s">
        <v>73</v>
      </c>
      <c r="P5363" s="1203" t="s">
        <v>73</v>
      </c>
      <c r="Q5363" s="1203" t="s">
        <v>750</v>
      </c>
      <c r="R5363" s="1203" t="s">
        <v>966</v>
      </c>
      <c r="S5363" s="1224">
        <f>VLOOKUP($D5363,'NI-118'!$B$1:$W$2048,12,FALSE)</f>
        <v>0</v>
      </c>
      <c r="T5363" s="1224">
        <f>VLOOKUP($D5363,'NI-118'!$B$1:$W$2048,13,FALSE)</f>
        <v>0</v>
      </c>
      <c r="U5363" s="1224">
        <f>VLOOKUP($D5363,'NI-118'!$B$1:$W$2048,16,FALSE)</f>
        <v>0</v>
      </c>
      <c r="V5363" s="1224">
        <f>VLOOKUP($D5363,'NI-118'!$B$1:$W$2048,17,FALSE)</f>
        <v>0</v>
      </c>
      <c r="W5363" s="1224">
        <f>VLOOKUP($D5363,'NI-118'!$B$1:$W$2048,18,FALSE)</f>
        <v>0</v>
      </c>
      <c r="X5363" s="1224">
        <f>VLOOKUP($D5363,'NI-118'!$B$1:$W$2048,19,FALSE)</f>
        <v>0</v>
      </c>
    </row>
    <row r="5364" spans="1:24" ht="40.5" hidden="1">
      <c r="A5364" s="762"/>
      <c r="B5364" s="762"/>
      <c r="C5364" s="762"/>
      <c r="D5364" s="1222" t="s">
        <v>1093</v>
      </c>
      <c r="E5364" s="1223">
        <v>118</v>
      </c>
      <c r="F5364" s="1202"/>
      <c r="G5364" s="1202"/>
      <c r="H5364" s="1205" t="s">
        <v>1024</v>
      </c>
      <c r="I5364" s="1202" t="s">
        <v>53</v>
      </c>
      <c r="J5364" s="1202" t="s">
        <v>1075</v>
      </c>
      <c r="K5364" s="1202" t="s">
        <v>1075</v>
      </c>
      <c r="L5364" s="1202" t="s">
        <v>747</v>
      </c>
      <c r="M5364" s="1202" t="s">
        <v>1011</v>
      </c>
      <c r="N5364" s="1203" t="s">
        <v>1094</v>
      </c>
      <c r="O5364" s="1203" t="s">
        <v>73</v>
      </c>
      <c r="P5364" s="1203" t="s">
        <v>73</v>
      </c>
      <c r="Q5364" s="1203" t="s">
        <v>750</v>
      </c>
      <c r="R5364" s="1203" t="s">
        <v>966</v>
      </c>
      <c r="S5364" s="1224">
        <f>VLOOKUP($D5364,'NI-118'!$B$1:$W$2048,12,FALSE)</f>
        <v>0</v>
      </c>
      <c r="T5364" s="1224">
        <f>VLOOKUP($D5364,'NI-118'!$B$1:$W$2048,13,FALSE)</f>
        <v>0</v>
      </c>
      <c r="U5364" s="1224">
        <f>VLOOKUP($D5364,'NI-118'!$B$1:$W$2048,16,FALSE)</f>
        <v>0</v>
      </c>
      <c r="V5364" s="1224">
        <f>VLOOKUP($D5364,'NI-118'!$B$1:$W$2048,17,FALSE)</f>
        <v>0</v>
      </c>
      <c r="W5364" s="1224">
        <f>VLOOKUP($D5364,'NI-118'!$B$1:$W$2048,18,FALSE)</f>
        <v>0</v>
      </c>
      <c r="X5364" s="1224">
        <f>VLOOKUP($D5364,'NI-118'!$B$1:$W$2048,19,FALSE)</f>
        <v>0</v>
      </c>
    </row>
    <row r="5365" spans="1:24" ht="27" hidden="1">
      <c r="A5365" s="762"/>
      <c r="B5365" s="762"/>
      <c r="C5365" s="762"/>
      <c r="D5365" s="1222" t="s">
        <v>1095</v>
      </c>
      <c r="E5365" s="1223">
        <v>118</v>
      </c>
      <c r="F5365" s="1202"/>
      <c r="G5365" s="1202"/>
      <c r="H5365" s="1205" t="s">
        <v>1027</v>
      </c>
      <c r="I5365" s="1202" t="s">
        <v>53</v>
      </c>
      <c r="J5365" s="1202" t="s">
        <v>1075</v>
      </c>
      <c r="K5365" s="1202" t="s">
        <v>1075</v>
      </c>
      <c r="L5365" s="1202" t="s">
        <v>747</v>
      </c>
      <c r="M5365" s="1202" t="s">
        <v>1011</v>
      </c>
      <c r="N5365" s="1203" t="s">
        <v>1096</v>
      </c>
      <c r="O5365" s="1203" t="s">
        <v>73</v>
      </c>
      <c r="P5365" s="1203" t="s">
        <v>73</v>
      </c>
      <c r="Q5365" s="1203" t="s">
        <v>750</v>
      </c>
      <c r="R5365" s="1203" t="s">
        <v>966</v>
      </c>
      <c r="S5365" s="1224">
        <f>VLOOKUP($D5365,'NI-118'!$B$1:$W$2048,12,FALSE)</f>
        <v>0</v>
      </c>
      <c r="T5365" s="1224">
        <f>VLOOKUP($D5365,'NI-118'!$B$1:$W$2048,13,FALSE)</f>
        <v>0</v>
      </c>
      <c r="U5365" s="1224">
        <f>VLOOKUP($D5365,'NI-118'!$B$1:$W$2048,16,FALSE)</f>
        <v>0</v>
      </c>
      <c r="V5365" s="1224">
        <f>VLOOKUP($D5365,'NI-118'!$B$1:$W$2048,17,FALSE)</f>
        <v>0</v>
      </c>
      <c r="W5365" s="1224">
        <f>VLOOKUP($D5365,'NI-118'!$B$1:$W$2048,18,FALSE)</f>
        <v>0</v>
      </c>
      <c r="X5365" s="1224">
        <f>VLOOKUP($D5365,'NI-118'!$B$1:$W$2048,19,FALSE)</f>
        <v>0</v>
      </c>
    </row>
    <row r="5366" spans="1:24" ht="40.5" hidden="1">
      <c r="A5366" s="762"/>
      <c r="B5366" s="762"/>
      <c r="C5366" s="762"/>
      <c r="D5366" s="1222" t="s">
        <v>1097</v>
      </c>
      <c r="E5366" s="1223">
        <v>118</v>
      </c>
      <c r="F5366" s="1202"/>
      <c r="G5366" s="1202"/>
      <c r="H5366" s="1205" t="s">
        <v>1030</v>
      </c>
      <c r="I5366" s="1202" t="s">
        <v>53</v>
      </c>
      <c r="J5366" s="1202" t="s">
        <v>1075</v>
      </c>
      <c r="K5366" s="1202" t="s">
        <v>1075</v>
      </c>
      <c r="L5366" s="1202" t="s">
        <v>747</v>
      </c>
      <c r="M5366" s="1202" t="s">
        <v>1011</v>
      </c>
      <c r="N5366" s="1203" t="s">
        <v>1098</v>
      </c>
      <c r="O5366" s="1203" t="s">
        <v>73</v>
      </c>
      <c r="P5366" s="1203" t="s">
        <v>73</v>
      </c>
      <c r="Q5366" s="1203" t="s">
        <v>750</v>
      </c>
      <c r="R5366" s="1203" t="s">
        <v>966</v>
      </c>
      <c r="S5366" s="1224">
        <f>VLOOKUP($D5366,'NI-118'!$B$1:$W$2048,12,FALSE)</f>
        <v>0</v>
      </c>
      <c r="T5366" s="1224">
        <f>VLOOKUP($D5366,'NI-118'!$B$1:$W$2048,13,FALSE)</f>
        <v>0</v>
      </c>
      <c r="U5366" s="1224">
        <f>VLOOKUP($D5366,'NI-118'!$B$1:$W$2048,16,FALSE)</f>
        <v>0</v>
      </c>
      <c r="V5366" s="1224">
        <f>VLOOKUP($D5366,'NI-118'!$B$1:$W$2048,17,FALSE)</f>
        <v>0</v>
      </c>
      <c r="W5366" s="1224">
        <f>VLOOKUP($D5366,'NI-118'!$B$1:$W$2048,18,FALSE)</f>
        <v>0</v>
      </c>
      <c r="X5366" s="1224">
        <f>VLOOKUP($D5366,'NI-118'!$B$1:$W$2048,19,FALSE)</f>
        <v>0</v>
      </c>
    </row>
    <row r="5367" spans="1:24" ht="40.5">
      <c r="A5367" s="762"/>
      <c r="B5367" s="762"/>
      <c r="C5367" s="762"/>
      <c r="D5367" s="1222" t="s">
        <v>1099</v>
      </c>
      <c r="E5367" s="1223">
        <v>118</v>
      </c>
      <c r="F5367" s="1202"/>
      <c r="G5367" s="1202"/>
      <c r="H5367" s="1205" t="s">
        <v>1030</v>
      </c>
      <c r="I5367" s="1202" t="s">
        <v>53</v>
      </c>
      <c r="J5367" s="1202" t="s">
        <v>1075</v>
      </c>
      <c r="K5367" s="1202" t="s">
        <v>1075</v>
      </c>
      <c r="L5367" s="1202" t="s">
        <v>747</v>
      </c>
      <c r="M5367" s="1202" t="s">
        <v>1011</v>
      </c>
      <c r="N5367" s="1203" t="s">
        <v>1100</v>
      </c>
      <c r="O5367" s="1203" t="s">
        <v>73</v>
      </c>
      <c r="P5367" s="1203" t="s">
        <v>73</v>
      </c>
      <c r="Q5367" s="1203" t="s">
        <v>750</v>
      </c>
      <c r="R5367" s="1203" t="s">
        <v>966</v>
      </c>
      <c r="S5367" s="1224">
        <f>VLOOKUP($D5367,'NI-118'!$B$1:$W$2048,12,FALSE)</f>
        <v>0</v>
      </c>
      <c r="T5367" s="1224">
        <f>VLOOKUP($D5367,'NI-118'!$B$1:$W$2048,13,FALSE)</f>
        <v>0</v>
      </c>
      <c r="U5367" s="1224">
        <f>VLOOKUP($D5367,'NI-118'!$B$1:$W$2048,16,FALSE)</f>
        <v>0</v>
      </c>
      <c r="V5367" s="1224">
        <f>VLOOKUP($D5367,'NI-118'!$B$1:$W$2048,17,FALSE)</f>
        <v>0</v>
      </c>
      <c r="W5367" s="1224">
        <f>VLOOKUP($D5367,'NI-118'!$B$1:$W$2048,18,FALSE)</f>
        <v>0</v>
      </c>
      <c r="X5367" s="1224">
        <f>VLOOKUP($D5367,'NI-118'!$B$1:$W$2048,19,FALSE)</f>
        <v>0</v>
      </c>
    </row>
    <row r="5368" spans="1:24" ht="27">
      <c r="A5368" s="762"/>
      <c r="B5368" s="762"/>
      <c r="C5368" s="762"/>
      <c r="D5368" s="1222" t="s">
        <v>1101</v>
      </c>
      <c r="E5368" s="1223">
        <v>118</v>
      </c>
      <c r="F5368" s="1202" t="s">
        <v>295</v>
      </c>
      <c r="G5368" s="1202"/>
      <c r="H5368" s="1205" t="s">
        <v>1102</v>
      </c>
      <c r="I5368" s="1202" t="s">
        <v>531</v>
      </c>
      <c r="J5368" s="1202"/>
      <c r="K5368" s="1202"/>
      <c r="L5368" s="1202"/>
      <c r="M5368" s="1202" t="s">
        <v>1011</v>
      </c>
      <c r="N5368" s="1203" t="s">
        <v>1103</v>
      </c>
      <c r="O5368" s="1203" t="s">
        <v>73</v>
      </c>
      <c r="P5368" s="1203" t="s">
        <v>73</v>
      </c>
      <c r="Q5368" s="1203" t="s">
        <v>73</v>
      </c>
      <c r="R5368" s="1203" t="s">
        <v>73</v>
      </c>
      <c r="S5368" s="1224">
        <f>VLOOKUP($D5368,'NI-118'!$B$1:$W$2048,12,FALSE)</f>
        <v>0</v>
      </c>
      <c r="T5368" s="1224">
        <f>VLOOKUP($D5368,'NI-118'!$B$1:$W$2048,13,FALSE)</f>
        <v>0</v>
      </c>
      <c r="U5368" s="1224">
        <f>VLOOKUP($D5368,'NI-118'!$B$1:$W$2048,16,FALSE)</f>
        <v>0</v>
      </c>
      <c r="V5368" s="1224">
        <f>VLOOKUP($D5368,'NI-118'!$B$1:$W$2048,17,FALSE)</f>
        <v>0</v>
      </c>
      <c r="W5368" s="1224">
        <f>VLOOKUP($D5368,'NI-118'!$B$1:$W$2048,18,FALSE)</f>
        <v>0</v>
      </c>
      <c r="X5368" s="1224">
        <f>VLOOKUP($D5368,'NI-118'!$B$1:$W$2048,19,FALSE)</f>
        <v>0</v>
      </c>
    </row>
    <row r="5369" spans="1:24" hidden="1">
      <c r="A5369" s="762"/>
      <c r="B5369" s="762"/>
      <c r="C5369" s="762"/>
      <c r="D5369" s="1222" t="s">
        <v>1104</v>
      </c>
      <c r="E5369" s="1223">
        <v>118</v>
      </c>
      <c r="F5369" s="1202"/>
      <c r="G5369" s="1202"/>
      <c r="H5369" s="1205" t="s">
        <v>1021</v>
      </c>
      <c r="I5369" s="1202" t="s">
        <v>531</v>
      </c>
      <c r="J5369" s="1202"/>
      <c r="K5369" s="1202"/>
      <c r="L5369" s="1202"/>
      <c r="M5369" s="1202" t="s">
        <v>1011</v>
      </c>
      <c r="N5369" s="1203" t="s">
        <v>1105</v>
      </c>
      <c r="O5369" s="1203" t="s">
        <v>73</v>
      </c>
      <c r="P5369" s="1203" t="s">
        <v>73</v>
      </c>
      <c r="Q5369" s="1203" t="s">
        <v>73</v>
      </c>
      <c r="R5369" s="1203" t="s">
        <v>73</v>
      </c>
      <c r="S5369" s="1224">
        <f>VLOOKUP($D5369,'NI-118'!$B$1:$W$2048,12,FALSE)</f>
        <v>0</v>
      </c>
      <c r="T5369" s="1224">
        <f>VLOOKUP($D5369,'NI-118'!$B$1:$W$2048,13,FALSE)</f>
        <v>0</v>
      </c>
      <c r="U5369" s="1224">
        <f>VLOOKUP($D5369,'NI-118'!$B$1:$W$2048,16,FALSE)</f>
        <v>0</v>
      </c>
      <c r="V5369" s="1224">
        <f>VLOOKUP($D5369,'NI-118'!$B$1:$W$2048,17,FALSE)</f>
        <v>0</v>
      </c>
      <c r="W5369" s="1224">
        <f>VLOOKUP($D5369,'NI-118'!$B$1:$W$2048,18,FALSE)</f>
        <v>0</v>
      </c>
      <c r="X5369" s="1224">
        <f>VLOOKUP($D5369,'NI-118'!$B$1:$W$2048,19,FALSE)</f>
        <v>0</v>
      </c>
    </row>
    <row r="5370" spans="1:24" ht="27" hidden="1">
      <c r="A5370" s="762"/>
      <c r="B5370" s="762"/>
      <c r="C5370" s="762"/>
      <c r="D5370" s="1222" t="s">
        <v>1106</v>
      </c>
      <c r="E5370" s="1223">
        <v>118</v>
      </c>
      <c r="F5370" s="1202"/>
      <c r="G5370" s="1202"/>
      <c r="H5370" s="1205" t="s">
        <v>1024</v>
      </c>
      <c r="I5370" s="1202" t="s">
        <v>531</v>
      </c>
      <c r="J5370" s="1202"/>
      <c r="K5370" s="1202"/>
      <c r="L5370" s="1202"/>
      <c r="M5370" s="1202" t="s">
        <v>1011</v>
      </c>
      <c r="N5370" s="1203" t="s">
        <v>1107</v>
      </c>
      <c r="O5370" s="1203" t="s">
        <v>73</v>
      </c>
      <c r="P5370" s="1203" t="s">
        <v>73</v>
      </c>
      <c r="Q5370" s="1203" t="s">
        <v>73</v>
      </c>
      <c r="R5370" s="1203" t="s">
        <v>73</v>
      </c>
      <c r="S5370" s="1224">
        <f>VLOOKUP($D5370,'NI-118'!$B$1:$W$2048,12,FALSE)</f>
        <v>0</v>
      </c>
      <c r="T5370" s="1224">
        <f>VLOOKUP($D5370,'NI-118'!$B$1:$W$2048,13,FALSE)</f>
        <v>0</v>
      </c>
      <c r="U5370" s="1224">
        <f>VLOOKUP($D5370,'NI-118'!$B$1:$W$2048,16,FALSE)</f>
        <v>0</v>
      </c>
      <c r="V5370" s="1224">
        <f>VLOOKUP($D5370,'NI-118'!$B$1:$W$2048,17,FALSE)</f>
        <v>0</v>
      </c>
      <c r="W5370" s="1224">
        <f>VLOOKUP($D5370,'NI-118'!$B$1:$W$2048,18,FALSE)</f>
        <v>0</v>
      </c>
      <c r="X5370" s="1224">
        <f>VLOOKUP($D5370,'NI-118'!$B$1:$W$2048,19,FALSE)</f>
        <v>0</v>
      </c>
    </row>
    <row r="5371" spans="1:24" ht="27" hidden="1">
      <c r="A5371" s="762"/>
      <c r="B5371" s="762"/>
      <c r="C5371" s="762"/>
      <c r="D5371" s="1222" t="s">
        <v>1108</v>
      </c>
      <c r="E5371" s="1223">
        <v>118</v>
      </c>
      <c r="F5371" s="1202"/>
      <c r="G5371" s="1202"/>
      <c r="H5371" s="1205" t="s">
        <v>1027</v>
      </c>
      <c r="I5371" s="1202" t="s">
        <v>531</v>
      </c>
      <c r="J5371" s="1202"/>
      <c r="K5371" s="1202"/>
      <c r="L5371" s="1202"/>
      <c r="M5371" s="1202" t="s">
        <v>1011</v>
      </c>
      <c r="N5371" s="1203" t="s">
        <v>1109</v>
      </c>
      <c r="O5371" s="1203" t="s">
        <v>73</v>
      </c>
      <c r="P5371" s="1203" t="s">
        <v>73</v>
      </c>
      <c r="Q5371" s="1203" t="s">
        <v>73</v>
      </c>
      <c r="R5371" s="1203" t="s">
        <v>73</v>
      </c>
      <c r="S5371" s="1224">
        <f>VLOOKUP($D5371,'NI-118'!$B$1:$W$2048,12,FALSE)</f>
        <v>0</v>
      </c>
      <c r="T5371" s="1224">
        <f>VLOOKUP($D5371,'NI-118'!$B$1:$W$2048,13,FALSE)</f>
        <v>0</v>
      </c>
      <c r="U5371" s="1224">
        <f>VLOOKUP($D5371,'NI-118'!$B$1:$W$2048,16,FALSE)</f>
        <v>0</v>
      </c>
      <c r="V5371" s="1224">
        <f>VLOOKUP($D5371,'NI-118'!$B$1:$W$2048,17,FALSE)</f>
        <v>0</v>
      </c>
      <c r="W5371" s="1224">
        <f>VLOOKUP($D5371,'NI-118'!$B$1:$W$2048,18,FALSE)</f>
        <v>0</v>
      </c>
      <c r="X5371" s="1224">
        <f>VLOOKUP($D5371,'NI-118'!$B$1:$W$2048,19,FALSE)</f>
        <v>0</v>
      </c>
    </row>
    <row r="5372" spans="1:24" ht="27" hidden="1">
      <c r="A5372" s="762"/>
      <c r="B5372" s="762"/>
      <c r="C5372" s="762"/>
      <c r="D5372" s="1222" t="s">
        <v>1110</v>
      </c>
      <c r="E5372" s="1223">
        <v>118</v>
      </c>
      <c r="F5372" s="1202"/>
      <c r="G5372" s="1202"/>
      <c r="H5372" s="1205"/>
      <c r="I5372" s="1202" t="s">
        <v>71</v>
      </c>
      <c r="J5372" s="1202"/>
      <c r="K5372" s="1202"/>
      <c r="L5372" s="1202"/>
      <c r="M5372" s="1202"/>
      <c r="N5372" s="1203" t="s">
        <v>1111</v>
      </c>
      <c r="O5372" s="1203" t="s">
        <v>73</v>
      </c>
      <c r="P5372" s="1203" t="s">
        <v>73</v>
      </c>
      <c r="Q5372" s="1203" t="s">
        <v>73</v>
      </c>
      <c r="R5372" s="1203" t="s">
        <v>73</v>
      </c>
      <c r="S5372" s="1224">
        <f>VLOOKUP($D5372,'NI-118'!$B$1:$W$2048,12,FALSE)</f>
        <v>0</v>
      </c>
      <c r="T5372" s="1224">
        <f>VLOOKUP($D5372,'NI-118'!$B$1:$W$2048,13,FALSE)</f>
        <v>0</v>
      </c>
      <c r="U5372" s="1224">
        <f>VLOOKUP($D5372,'NI-118'!$B$1:$W$2048,16,FALSE)</f>
        <v>0</v>
      </c>
      <c r="V5372" s="1224">
        <f>VLOOKUP($D5372,'NI-118'!$B$1:$W$2048,17,FALSE)</f>
        <v>0</v>
      </c>
      <c r="W5372" s="1224">
        <f>VLOOKUP($D5372,'NI-118'!$B$1:$W$2048,18,FALSE)</f>
        <v>0</v>
      </c>
      <c r="X5372" s="1224">
        <f>VLOOKUP($D5372,'NI-118'!$B$1:$W$2048,19,FALSE)</f>
        <v>0</v>
      </c>
    </row>
    <row r="5373" spans="1:24" ht="40.5" hidden="1">
      <c r="A5373" s="762"/>
      <c r="B5373" s="762"/>
      <c r="C5373" s="762"/>
      <c r="D5373" s="1222" t="s">
        <v>1112</v>
      </c>
      <c r="E5373" s="1223">
        <v>118</v>
      </c>
      <c r="F5373" s="1202"/>
      <c r="G5373" s="1202"/>
      <c r="H5373" s="1205" t="s">
        <v>1113</v>
      </c>
      <c r="I5373" s="1202" t="s">
        <v>53</v>
      </c>
      <c r="J5373" s="1202"/>
      <c r="K5373" s="1202"/>
      <c r="L5373" s="1202"/>
      <c r="M5373" s="1202" t="s">
        <v>1115</v>
      </c>
      <c r="N5373" s="1203" t="s">
        <v>1116</v>
      </c>
      <c r="O5373" s="1203" t="s">
        <v>73</v>
      </c>
      <c r="P5373" s="1203" t="s">
        <v>73</v>
      </c>
      <c r="Q5373" s="1203" t="s">
        <v>73</v>
      </c>
      <c r="R5373" s="1203" t="s">
        <v>73</v>
      </c>
      <c r="S5373" s="1224">
        <f>VLOOKUP($D5373,'NI-118'!$B$1:$W$2048,12,FALSE)</f>
        <v>0</v>
      </c>
      <c r="T5373" s="1224">
        <f>VLOOKUP($D5373,'NI-118'!$B$1:$W$2048,13,FALSE)</f>
        <v>0</v>
      </c>
      <c r="U5373" s="1224">
        <f>VLOOKUP($D5373,'NI-118'!$B$1:$W$2048,16,FALSE)</f>
        <v>0</v>
      </c>
      <c r="V5373" s="1224">
        <f>VLOOKUP($D5373,'NI-118'!$B$1:$W$2048,17,FALSE)</f>
        <v>0</v>
      </c>
      <c r="W5373" s="1224">
        <f>VLOOKUP($D5373,'NI-118'!$B$1:$W$2048,18,FALSE)</f>
        <v>0</v>
      </c>
      <c r="X5373" s="1224">
        <f>VLOOKUP($D5373,'NI-118'!$B$1:$W$2048,19,FALSE)</f>
        <v>0</v>
      </c>
    </row>
    <row r="5374" spans="1:24" ht="40.5" hidden="1">
      <c r="A5374" s="762"/>
      <c r="B5374" s="762"/>
      <c r="C5374" s="762"/>
      <c r="D5374" s="1222" t="s">
        <v>1117</v>
      </c>
      <c r="E5374" s="1223">
        <v>118</v>
      </c>
      <c r="F5374" s="1202"/>
      <c r="G5374" s="1202"/>
      <c r="H5374" s="1205" t="s">
        <v>1113</v>
      </c>
      <c r="I5374" s="1202" t="s">
        <v>53</v>
      </c>
      <c r="J5374" s="1202"/>
      <c r="K5374" s="1202"/>
      <c r="L5374" s="1202"/>
      <c r="M5374" s="1202" t="s">
        <v>1115</v>
      </c>
      <c r="N5374" s="1203" t="s">
        <v>1118</v>
      </c>
      <c r="O5374" s="1203" t="s">
        <v>73</v>
      </c>
      <c r="P5374" s="1203" t="s">
        <v>73</v>
      </c>
      <c r="Q5374" s="1203" t="s">
        <v>73</v>
      </c>
      <c r="R5374" s="1203" t="s">
        <v>73</v>
      </c>
      <c r="S5374" s="1224">
        <f>VLOOKUP($D5374,'NI-118'!$B$1:$W$2048,12,FALSE)</f>
        <v>0</v>
      </c>
      <c r="T5374" s="1224">
        <f>VLOOKUP($D5374,'NI-118'!$B$1:$W$2048,13,FALSE)</f>
        <v>0</v>
      </c>
      <c r="U5374" s="1224">
        <f>VLOOKUP($D5374,'NI-118'!$B$1:$W$2048,16,FALSE)</f>
        <v>0</v>
      </c>
      <c r="V5374" s="1224">
        <f>VLOOKUP($D5374,'NI-118'!$B$1:$W$2048,17,FALSE)</f>
        <v>0</v>
      </c>
      <c r="W5374" s="1224">
        <f>VLOOKUP($D5374,'NI-118'!$B$1:$W$2048,18,FALSE)</f>
        <v>0</v>
      </c>
      <c r="X5374" s="1224">
        <f>VLOOKUP($D5374,'NI-118'!$B$1:$W$2048,19,FALSE)</f>
        <v>0</v>
      </c>
    </row>
    <row r="5375" spans="1:24" ht="40.5" hidden="1">
      <c r="A5375" s="762"/>
      <c r="B5375" s="762"/>
      <c r="C5375" s="762"/>
      <c r="D5375" s="1222" t="s">
        <v>1119</v>
      </c>
      <c r="E5375" s="1223">
        <v>118</v>
      </c>
      <c r="F5375" s="1202"/>
      <c r="G5375" s="1202"/>
      <c r="H5375" s="1205" t="s">
        <v>1120</v>
      </c>
      <c r="I5375" s="1202" t="s">
        <v>53</v>
      </c>
      <c r="J5375" s="1202"/>
      <c r="K5375" s="1202"/>
      <c r="L5375" s="1202"/>
      <c r="M5375" s="1202" t="s">
        <v>1115</v>
      </c>
      <c r="N5375" s="1203" t="s">
        <v>1121</v>
      </c>
      <c r="O5375" s="1203" t="s">
        <v>73</v>
      </c>
      <c r="P5375" s="1203" t="s">
        <v>73</v>
      </c>
      <c r="Q5375" s="1203" t="s">
        <v>73</v>
      </c>
      <c r="R5375" s="1203" t="s">
        <v>73</v>
      </c>
      <c r="S5375" s="1224">
        <f>VLOOKUP($D5375,'NI-118'!$B$1:$W$2048,12,FALSE)</f>
        <v>0</v>
      </c>
      <c r="T5375" s="1224">
        <f>VLOOKUP($D5375,'NI-118'!$B$1:$W$2048,13,FALSE)</f>
        <v>0</v>
      </c>
      <c r="U5375" s="1224">
        <f>VLOOKUP($D5375,'NI-118'!$B$1:$W$2048,16,FALSE)</f>
        <v>0</v>
      </c>
      <c r="V5375" s="1224">
        <f>VLOOKUP($D5375,'NI-118'!$B$1:$W$2048,17,FALSE)</f>
        <v>0</v>
      </c>
      <c r="W5375" s="1224">
        <f>VLOOKUP($D5375,'NI-118'!$B$1:$W$2048,18,FALSE)</f>
        <v>0</v>
      </c>
      <c r="X5375" s="1224">
        <f>VLOOKUP($D5375,'NI-118'!$B$1:$W$2048,19,FALSE)</f>
        <v>0</v>
      </c>
    </row>
    <row r="5376" spans="1:24" ht="40.5" hidden="1">
      <c r="A5376" s="762"/>
      <c r="B5376" s="762"/>
      <c r="C5376" s="762"/>
      <c r="D5376" s="1222" t="s">
        <v>1122</v>
      </c>
      <c r="E5376" s="1223">
        <v>118</v>
      </c>
      <c r="F5376" s="1202"/>
      <c r="G5376" s="1202"/>
      <c r="H5376" s="1205" t="s">
        <v>1123</v>
      </c>
      <c r="I5376" s="1202" t="s">
        <v>53</v>
      </c>
      <c r="J5376" s="1202"/>
      <c r="K5376" s="1202"/>
      <c r="L5376" s="1202"/>
      <c r="M5376" s="1202" t="s">
        <v>1115</v>
      </c>
      <c r="N5376" s="1203" t="s">
        <v>1124</v>
      </c>
      <c r="O5376" s="1203" t="s">
        <v>73</v>
      </c>
      <c r="P5376" s="1203" t="s">
        <v>73</v>
      </c>
      <c r="Q5376" s="1203" t="s">
        <v>73</v>
      </c>
      <c r="R5376" s="1203" t="s">
        <v>73</v>
      </c>
      <c r="S5376" s="1224">
        <f>VLOOKUP($D5376,'NI-118'!$B$1:$W$2048,12,FALSE)</f>
        <v>0</v>
      </c>
      <c r="T5376" s="1224">
        <f>VLOOKUP($D5376,'NI-118'!$B$1:$W$2048,13,FALSE)</f>
        <v>0</v>
      </c>
      <c r="U5376" s="1224">
        <f>VLOOKUP($D5376,'NI-118'!$B$1:$W$2048,16,FALSE)</f>
        <v>0</v>
      </c>
      <c r="V5376" s="1224">
        <f>VLOOKUP($D5376,'NI-118'!$B$1:$W$2048,17,FALSE)</f>
        <v>0</v>
      </c>
      <c r="W5376" s="1224">
        <f>VLOOKUP($D5376,'NI-118'!$B$1:$W$2048,18,FALSE)</f>
        <v>0</v>
      </c>
      <c r="X5376" s="1224">
        <f>VLOOKUP($D5376,'NI-118'!$B$1:$W$2048,19,FALSE)</f>
        <v>0</v>
      </c>
    </row>
    <row r="5377" spans="1:24" ht="40.5" hidden="1">
      <c r="A5377" s="762"/>
      <c r="B5377" s="762"/>
      <c r="C5377" s="762"/>
      <c r="D5377" s="1222" t="s">
        <v>1125</v>
      </c>
      <c r="E5377" s="1223">
        <v>118</v>
      </c>
      <c r="F5377" s="1202"/>
      <c r="G5377" s="1202"/>
      <c r="H5377" s="1205" t="s">
        <v>1123</v>
      </c>
      <c r="I5377" s="1202" t="s">
        <v>53</v>
      </c>
      <c r="J5377" s="1202"/>
      <c r="K5377" s="1202"/>
      <c r="L5377" s="1202"/>
      <c r="M5377" s="1202" t="s">
        <v>1115</v>
      </c>
      <c r="N5377" s="1203" t="s">
        <v>1126</v>
      </c>
      <c r="O5377" s="1203" t="s">
        <v>73</v>
      </c>
      <c r="P5377" s="1203" t="s">
        <v>73</v>
      </c>
      <c r="Q5377" s="1203" t="s">
        <v>73</v>
      </c>
      <c r="R5377" s="1203" t="s">
        <v>73</v>
      </c>
      <c r="S5377" s="1224">
        <f>VLOOKUP($D5377,'NI-118'!$B$1:$W$2048,12,FALSE)</f>
        <v>0</v>
      </c>
      <c r="T5377" s="1224">
        <f>VLOOKUP($D5377,'NI-118'!$B$1:$W$2048,13,FALSE)</f>
        <v>0</v>
      </c>
      <c r="U5377" s="1224">
        <f>VLOOKUP($D5377,'NI-118'!$B$1:$W$2048,16,FALSE)</f>
        <v>0</v>
      </c>
      <c r="V5377" s="1224">
        <f>VLOOKUP($D5377,'NI-118'!$B$1:$W$2048,17,FALSE)</f>
        <v>0</v>
      </c>
      <c r="W5377" s="1224">
        <f>VLOOKUP($D5377,'NI-118'!$B$1:$W$2048,18,FALSE)</f>
        <v>0</v>
      </c>
      <c r="X5377" s="1224">
        <f>VLOOKUP($D5377,'NI-118'!$B$1:$W$2048,19,FALSE)</f>
        <v>0</v>
      </c>
    </row>
    <row r="5378" spans="1:24" ht="27" hidden="1">
      <c r="A5378" s="762"/>
      <c r="B5378" s="762"/>
      <c r="C5378" s="762"/>
      <c r="D5378" s="1222" t="s">
        <v>1127</v>
      </c>
      <c r="E5378" s="1223">
        <v>118</v>
      </c>
      <c r="F5378" s="1202"/>
      <c r="G5378" s="1202"/>
      <c r="H5378" s="1205" t="s">
        <v>1128</v>
      </c>
      <c r="I5378" s="1202" t="s">
        <v>53</v>
      </c>
      <c r="J5378" s="1202"/>
      <c r="K5378" s="1202"/>
      <c r="L5378" s="1202"/>
      <c r="M5378" s="1202" t="s">
        <v>1115</v>
      </c>
      <c r="N5378" s="1203" t="s">
        <v>1129</v>
      </c>
      <c r="O5378" s="1203" t="s">
        <v>73</v>
      </c>
      <c r="P5378" s="1203" t="s">
        <v>73</v>
      </c>
      <c r="Q5378" s="1203" t="s">
        <v>73</v>
      </c>
      <c r="R5378" s="1203" t="s">
        <v>73</v>
      </c>
      <c r="S5378" s="1224">
        <f>VLOOKUP($D5378,'NI-118'!$B$1:$W$2048,12,FALSE)</f>
        <v>0</v>
      </c>
      <c r="T5378" s="1224">
        <f>VLOOKUP($D5378,'NI-118'!$B$1:$W$2048,13,FALSE)</f>
        <v>0</v>
      </c>
      <c r="U5378" s="1224">
        <f>VLOOKUP($D5378,'NI-118'!$B$1:$W$2048,16,FALSE)</f>
        <v>0</v>
      </c>
      <c r="V5378" s="1224">
        <f>VLOOKUP($D5378,'NI-118'!$B$1:$W$2048,17,FALSE)</f>
        <v>0</v>
      </c>
      <c r="W5378" s="1224">
        <f>VLOOKUP($D5378,'NI-118'!$B$1:$W$2048,18,FALSE)</f>
        <v>0</v>
      </c>
      <c r="X5378" s="1224">
        <f>VLOOKUP($D5378,'NI-118'!$B$1:$W$2048,19,FALSE)</f>
        <v>0</v>
      </c>
    </row>
    <row r="5379" spans="1:24" ht="27" hidden="1">
      <c r="A5379" s="762"/>
      <c r="B5379" s="762"/>
      <c r="C5379" s="762"/>
      <c r="D5379" s="1222" t="s">
        <v>1130</v>
      </c>
      <c r="E5379" s="1223">
        <v>118</v>
      </c>
      <c r="F5379" s="1202"/>
      <c r="G5379" s="1202"/>
      <c r="H5379" s="1205"/>
      <c r="I5379" s="1202" t="s">
        <v>71</v>
      </c>
      <c r="J5379" s="1202"/>
      <c r="K5379" s="1202"/>
      <c r="L5379" s="1202"/>
      <c r="M5379" s="1202"/>
      <c r="N5379" s="1203" t="s">
        <v>1131</v>
      </c>
      <c r="O5379" s="1203" t="s">
        <v>73</v>
      </c>
      <c r="P5379" s="1203" t="s">
        <v>73</v>
      </c>
      <c r="Q5379" s="1203" t="s">
        <v>73</v>
      </c>
      <c r="R5379" s="1203" t="s">
        <v>73</v>
      </c>
      <c r="S5379" s="1224">
        <f>VLOOKUP($D5379,'NI-118'!$B$1:$W$2048,12,FALSE)</f>
        <v>0</v>
      </c>
      <c r="T5379" s="1224">
        <f>VLOOKUP($D5379,'NI-118'!$B$1:$W$2048,13,FALSE)</f>
        <v>0</v>
      </c>
      <c r="U5379" s="1224">
        <f>VLOOKUP($D5379,'NI-118'!$B$1:$W$2048,16,FALSE)</f>
        <v>0</v>
      </c>
      <c r="V5379" s="1224">
        <f>VLOOKUP($D5379,'NI-118'!$B$1:$W$2048,17,FALSE)</f>
        <v>0</v>
      </c>
      <c r="W5379" s="1224">
        <f>VLOOKUP($D5379,'NI-118'!$B$1:$W$2048,18,FALSE)</f>
        <v>0</v>
      </c>
      <c r="X5379" s="1224">
        <f>VLOOKUP($D5379,'NI-118'!$B$1:$W$2048,19,FALSE)</f>
        <v>0</v>
      </c>
    </row>
    <row r="5380" spans="1:24" ht="40.5" hidden="1">
      <c r="A5380" s="762"/>
      <c r="B5380" s="762"/>
      <c r="C5380" s="762"/>
      <c r="D5380" s="1222" t="s">
        <v>1132</v>
      </c>
      <c r="E5380" s="1223">
        <v>118</v>
      </c>
      <c r="F5380" s="1202"/>
      <c r="G5380" s="1202"/>
      <c r="H5380" s="1205" t="s">
        <v>1133</v>
      </c>
      <c r="I5380" s="1202" t="s">
        <v>53</v>
      </c>
      <c r="J5380" s="1202" t="s">
        <v>1134</v>
      </c>
      <c r="K5380" s="1202" t="s">
        <v>1134</v>
      </c>
      <c r="L5380" s="1202" t="s">
        <v>747</v>
      </c>
      <c r="M5380" s="1202" t="s">
        <v>1135</v>
      </c>
      <c r="N5380" s="1203" t="s">
        <v>1136</v>
      </c>
      <c r="O5380" s="1203" t="s">
        <v>73</v>
      </c>
      <c r="P5380" s="1203" t="s">
        <v>73</v>
      </c>
      <c r="Q5380" s="1203" t="s">
        <v>750</v>
      </c>
      <c r="R5380" s="1203" t="s">
        <v>966</v>
      </c>
      <c r="S5380" s="1224">
        <f>VLOOKUP($D5380,'NI-118'!$B$1:$W$2048,12,FALSE)</f>
        <v>0</v>
      </c>
      <c r="T5380" s="1224">
        <f>VLOOKUP($D5380,'NI-118'!$B$1:$W$2048,13,FALSE)</f>
        <v>0</v>
      </c>
      <c r="U5380" s="1224">
        <f>VLOOKUP($D5380,'NI-118'!$B$1:$W$2048,16,FALSE)</f>
        <v>0</v>
      </c>
      <c r="V5380" s="1224">
        <f>VLOOKUP($D5380,'NI-118'!$B$1:$W$2048,17,FALSE)</f>
        <v>0</v>
      </c>
      <c r="W5380" s="1224">
        <f>VLOOKUP($D5380,'NI-118'!$B$1:$W$2048,18,FALSE)</f>
        <v>0</v>
      </c>
      <c r="X5380" s="1224">
        <f>VLOOKUP($D5380,'NI-118'!$B$1:$W$2048,19,FALSE)</f>
        <v>0</v>
      </c>
    </row>
    <row r="5381" spans="1:24" ht="40.5" hidden="1">
      <c r="A5381" s="762"/>
      <c r="B5381" s="762"/>
      <c r="C5381" s="762"/>
      <c r="D5381" s="1222" t="s">
        <v>1137</v>
      </c>
      <c r="E5381" s="1223">
        <v>118</v>
      </c>
      <c r="F5381" s="1202"/>
      <c r="G5381" s="1202"/>
      <c r="H5381" s="1205" t="s">
        <v>1133</v>
      </c>
      <c r="I5381" s="1202" t="s">
        <v>53</v>
      </c>
      <c r="J5381" s="1202" t="s">
        <v>1134</v>
      </c>
      <c r="K5381" s="1202" t="s">
        <v>1134</v>
      </c>
      <c r="L5381" s="1202" t="s">
        <v>747</v>
      </c>
      <c r="M5381" s="1202" t="s">
        <v>1135</v>
      </c>
      <c r="N5381" s="1203" t="s">
        <v>1138</v>
      </c>
      <c r="O5381" s="1203" t="s">
        <v>73</v>
      </c>
      <c r="P5381" s="1203" t="s">
        <v>73</v>
      </c>
      <c r="Q5381" s="1203" t="s">
        <v>750</v>
      </c>
      <c r="R5381" s="1203" t="s">
        <v>966</v>
      </c>
      <c r="S5381" s="1224">
        <f>VLOOKUP($D5381,'NI-118'!$B$1:$W$2048,12,FALSE)</f>
        <v>0</v>
      </c>
      <c r="T5381" s="1224">
        <f>VLOOKUP($D5381,'NI-118'!$B$1:$W$2048,13,FALSE)</f>
        <v>0</v>
      </c>
      <c r="U5381" s="1224">
        <f>VLOOKUP($D5381,'NI-118'!$B$1:$W$2048,16,FALSE)</f>
        <v>0</v>
      </c>
      <c r="V5381" s="1224">
        <f>VLOOKUP($D5381,'NI-118'!$B$1:$W$2048,17,FALSE)</f>
        <v>0</v>
      </c>
      <c r="W5381" s="1224">
        <f>VLOOKUP($D5381,'NI-118'!$B$1:$W$2048,18,FALSE)</f>
        <v>0</v>
      </c>
      <c r="X5381" s="1224">
        <f>VLOOKUP($D5381,'NI-118'!$B$1:$W$2048,19,FALSE)</f>
        <v>0</v>
      </c>
    </row>
    <row r="5382" spans="1:24" ht="27" hidden="1">
      <c r="A5382" s="762"/>
      <c r="B5382" s="762"/>
      <c r="C5382" s="762"/>
      <c r="D5382" s="1222" t="s">
        <v>1139</v>
      </c>
      <c r="E5382" s="1223">
        <v>118</v>
      </c>
      <c r="F5382" s="1202" t="s">
        <v>295</v>
      </c>
      <c r="G5382" s="1202"/>
      <c r="H5382" s="1205" t="s">
        <v>1133</v>
      </c>
      <c r="I5382" s="1202" t="s">
        <v>53</v>
      </c>
      <c r="J5382" s="1202" t="s">
        <v>1134</v>
      </c>
      <c r="K5382" s="1202" t="s">
        <v>1134</v>
      </c>
      <c r="L5382" s="1202" t="s">
        <v>747</v>
      </c>
      <c r="M5382" s="1202" t="s">
        <v>1135</v>
      </c>
      <c r="N5382" s="1203" t="s">
        <v>1140</v>
      </c>
      <c r="O5382" s="1203" t="s">
        <v>73</v>
      </c>
      <c r="P5382" s="1203" t="s">
        <v>73</v>
      </c>
      <c r="Q5382" s="1203" t="s">
        <v>750</v>
      </c>
      <c r="R5382" s="1203" t="s">
        <v>966</v>
      </c>
      <c r="S5382" s="1224">
        <f>VLOOKUP($D5382,'NI-118'!$B$1:$W$2048,12,FALSE)</f>
        <v>0</v>
      </c>
      <c r="T5382" s="1224">
        <f>VLOOKUP($D5382,'NI-118'!$B$1:$W$2048,13,FALSE)</f>
        <v>0</v>
      </c>
      <c r="U5382" s="1224">
        <f>VLOOKUP($D5382,'NI-118'!$B$1:$W$2048,16,FALSE)</f>
        <v>0</v>
      </c>
      <c r="V5382" s="1224">
        <f>VLOOKUP($D5382,'NI-118'!$B$1:$W$2048,17,FALSE)</f>
        <v>0</v>
      </c>
      <c r="W5382" s="1224">
        <f>VLOOKUP($D5382,'NI-118'!$B$1:$W$2048,18,FALSE)</f>
        <v>0</v>
      </c>
      <c r="X5382" s="1224">
        <f>VLOOKUP($D5382,'NI-118'!$B$1:$W$2048,19,FALSE)</f>
        <v>0</v>
      </c>
    </row>
    <row r="5383" spans="1:24" ht="40.5" hidden="1">
      <c r="A5383" s="762"/>
      <c r="B5383" s="762"/>
      <c r="C5383" s="762"/>
      <c r="D5383" s="1222" t="s">
        <v>1141</v>
      </c>
      <c r="E5383" s="1223">
        <v>118</v>
      </c>
      <c r="F5383" s="1202"/>
      <c r="G5383" s="1202"/>
      <c r="H5383" s="1205" t="s">
        <v>1142</v>
      </c>
      <c r="I5383" s="1202" t="s">
        <v>53</v>
      </c>
      <c r="J5383" s="1202" t="s">
        <v>1134</v>
      </c>
      <c r="K5383" s="1202" t="s">
        <v>1134</v>
      </c>
      <c r="L5383" s="1202" t="s">
        <v>747</v>
      </c>
      <c r="M5383" s="1202" t="s">
        <v>1143</v>
      </c>
      <c r="N5383" s="1203" t="s">
        <v>1144</v>
      </c>
      <c r="O5383" s="1203" t="s">
        <v>73</v>
      </c>
      <c r="P5383" s="1203" t="s">
        <v>73</v>
      </c>
      <c r="Q5383" s="1203" t="s">
        <v>750</v>
      </c>
      <c r="R5383" s="1203" t="s">
        <v>966</v>
      </c>
      <c r="S5383" s="1224">
        <f>VLOOKUP($D5383,'NI-118'!$B$1:$W$2048,12,FALSE)</f>
        <v>0</v>
      </c>
      <c r="T5383" s="1224">
        <f>VLOOKUP($D5383,'NI-118'!$B$1:$W$2048,13,FALSE)</f>
        <v>0</v>
      </c>
      <c r="U5383" s="1224">
        <f>VLOOKUP($D5383,'NI-118'!$B$1:$W$2048,16,FALSE)</f>
        <v>0</v>
      </c>
      <c r="V5383" s="1224">
        <f>VLOOKUP($D5383,'NI-118'!$B$1:$W$2048,17,FALSE)</f>
        <v>0</v>
      </c>
      <c r="W5383" s="1224">
        <f>VLOOKUP($D5383,'NI-118'!$B$1:$W$2048,18,FALSE)</f>
        <v>0</v>
      </c>
      <c r="X5383" s="1224">
        <f>VLOOKUP($D5383,'NI-118'!$B$1:$W$2048,19,FALSE)</f>
        <v>0</v>
      </c>
    </row>
    <row r="5384" spans="1:24" ht="40.5" hidden="1">
      <c r="A5384" s="762"/>
      <c r="B5384" s="762"/>
      <c r="C5384" s="762"/>
      <c r="D5384" s="1222" t="s">
        <v>1145</v>
      </c>
      <c r="E5384" s="1223">
        <v>118</v>
      </c>
      <c r="F5384" s="1202"/>
      <c r="G5384" s="1202"/>
      <c r="H5384" s="1205" t="s">
        <v>1142</v>
      </c>
      <c r="I5384" s="1202" t="s">
        <v>53</v>
      </c>
      <c r="J5384" s="1202" t="s">
        <v>1134</v>
      </c>
      <c r="K5384" s="1202" t="s">
        <v>1134</v>
      </c>
      <c r="L5384" s="1202" t="s">
        <v>747</v>
      </c>
      <c r="M5384" s="1202" t="s">
        <v>1143</v>
      </c>
      <c r="N5384" s="1203" t="s">
        <v>1146</v>
      </c>
      <c r="O5384" s="1203" t="s">
        <v>73</v>
      </c>
      <c r="P5384" s="1203" t="s">
        <v>73</v>
      </c>
      <c r="Q5384" s="1203" t="s">
        <v>750</v>
      </c>
      <c r="R5384" s="1203" t="s">
        <v>966</v>
      </c>
      <c r="S5384" s="1224">
        <f>VLOOKUP($D5384,'NI-118'!$B$1:$W$2048,12,FALSE)</f>
        <v>0</v>
      </c>
      <c r="T5384" s="1224">
        <f>VLOOKUP($D5384,'NI-118'!$B$1:$W$2048,13,FALSE)</f>
        <v>0</v>
      </c>
      <c r="U5384" s="1224">
        <f>VLOOKUP($D5384,'NI-118'!$B$1:$W$2048,16,FALSE)</f>
        <v>0</v>
      </c>
      <c r="V5384" s="1224">
        <f>VLOOKUP($D5384,'NI-118'!$B$1:$W$2048,17,FALSE)</f>
        <v>0</v>
      </c>
      <c r="W5384" s="1224">
        <f>VLOOKUP($D5384,'NI-118'!$B$1:$W$2048,18,FALSE)</f>
        <v>0</v>
      </c>
      <c r="X5384" s="1224">
        <f>VLOOKUP($D5384,'NI-118'!$B$1:$W$2048,19,FALSE)</f>
        <v>0</v>
      </c>
    </row>
    <row r="5385" spans="1:24" ht="27" hidden="1">
      <c r="A5385" s="762"/>
      <c r="B5385" s="762"/>
      <c r="C5385" s="762"/>
      <c r="D5385" s="1222" t="s">
        <v>1147</v>
      </c>
      <c r="E5385" s="1223">
        <v>118</v>
      </c>
      <c r="F5385" s="1202" t="s">
        <v>295</v>
      </c>
      <c r="G5385" s="1202"/>
      <c r="H5385" s="1205" t="s">
        <v>1142</v>
      </c>
      <c r="I5385" s="1202" t="s">
        <v>53</v>
      </c>
      <c r="J5385" s="1202" t="s">
        <v>1134</v>
      </c>
      <c r="K5385" s="1202" t="s">
        <v>1134</v>
      </c>
      <c r="L5385" s="1202" t="s">
        <v>747</v>
      </c>
      <c r="M5385" s="1202" t="s">
        <v>1143</v>
      </c>
      <c r="N5385" s="1203" t="s">
        <v>1148</v>
      </c>
      <c r="O5385" s="1203" t="s">
        <v>73</v>
      </c>
      <c r="P5385" s="1203" t="s">
        <v>73</v>
      </c>
      <c r="Q5385" s="1203" t="s">
        <v>750</v>
      </c>
      <c r="R5385" s="1203" t="s">
        <v>966</v>
      </c>
      <c r="S5385" s="1224">
        <f>VLOOKUP($D5385,'NI-118'!$B$1:$W$2048,12,FALSE)</f>
        <v>0</v>
      </c>
      <c r="T5385" s="1224">
        <f>VLOOKUP($D5385,'NI-118'!$B$1:$W$2048,13,FALSE)</f>
        <v>0</v>
      </c>
      <c r="U5385" s="1224">
        <f>VLOOKUP($D5385,'NI-118'!$B$1:$W$2048,16,FALSE)</f>
        <v>0</v>
      </c>
      <c r="V5385" s="1224">
        <f>VLOOKUP($D5385,'NI-118'!$B$1:$W$2048,17,FALSE)</f>
        <v>0</v>
      </c>
      <c r="W5385" s="1224">
        <f>VLOOKUP($D5385,'NI-118'!$B$1:$W$2048,18,FALSE)</f>
        <v>0</v>
      </c>
      <c r="X5385" s="1224">
        <f>VLOOKUP($D5385,'NI-118'!$B$1:$W$2048,19,FALSE)</f>
        <v>0</v>
      </c>
    </row>
    <row r="5386" spans="1:24" ht="40.5" hidden="1">
      <c r="A5386" s="762"/>
      <c r="B5386" s="762"/>
      <c r="C5386" s="762"/>
      <c r="D5386" s="1222" t="s">
        <v>1149</v>
      </c>
      <c r="E5386" s="1223">
        <v>118</v>
      </c>
      <c r="F5386" s="1202"/>
      <c r="G5386" s="1202"/>
      <c r="H5386" s="1205" t="s">
        <v>1142</v>
      </c>
      <c r="I5386" s="1202" t="s">
        <v>53</v>
      </c>
      <c r="J5386" s="1202" t="s">
        <v>1134</v>
      </c>
      <c r="K5386" s="1202" t="s">
        <v>1134</v>
      </c>
      <c r="L5386" s="1202" t="s">
        <v>747</v>
      </c>
      <c r="M5386" s="1202" t="s">
        <v>1143</v>
      </c>
      <c r="N5386" s="1203" t="s">
        <v>1150</v>
      </c>
      <c r="O5386" s="1203" t="s">
        <v>73</v>
      </c>
      <c r="P5386" s="1203" t="s">
        <v>73</v>
      </c>
      <c r="Q5386" s="1203" t="s">
        <v>750</v>
      </c>
      <c r="R5386" s="1203" t="s">
        <v>966</v>
      </c>
      <c r="S5386" s="1224">
        <f>VLOOKUP($D5386,'NI-118'!$B$1:$W$2048,12,FALSE)</f>
        <v>0</v>
      </c>
      <c r="T5386" s="1224">
        <f>VLOOKUP($D5386,'NI-118'!$B$1:$W$2048,13,FALSE)</f>
        <v>0</v>
      </c>
      <c r="U5386" s="1224">
        <f>VLOOKUP($D5386,'NI-118'!$B$1:$W$2048,16,FALSE)</f>
        <v>0</v>
      </c>
      <c r="V5386" s="1224">
        <f>VLOOKUP($D5386,'NI-118'!$B$1:$W$2048,17,FALSE)</f>
        <v>0</v>
      </c>
      <c r="W5386" s="1224">
        <f>VLOOKUP($D5386,'NI-118'!$B$1:$W$2048,18,FALSE)</f>
        <v>0</v>
      </c>
      <c r="X5386" s="1224">
        <f>VLOOKUP($D5386,'NI-118'!$B$1:$W$2048,19,FALSE)</f>
        <v>0</v>
      </c>
    </row>
    <row r="5387" spans="1:24" ht="40.5" hidden="1">
      <c r="A5387" s="762"/>
      <c r="B5387" s="762"/>
      <c r="C5387" s="762"/>
      <c r="D5387" s="1222" t="s">
        <v>1151</v>
      </c>
      <c r="E5387" s="1223">
        <v>118</v>
      </c>
      <c r="F5387" s="1202"/>
      <c r="G5387" s="1202"/>
      <c r="H5387" s="1205" t="s">
        <v>1142</v>
      </c>
      <c r="I5387" s="1202" t="s">
        <v>53</v>
      </c>
      <c r="J5387" s="1202" t="s">
        <v>1134</v>
      </c>
      <c r="K5387" s="1202" t="s">
        <v>1134</v>
      </c>
      <c r="L5387" s="1202" t="s">
        <v>747</v>
      </c>
      <c r="M5387" s="1202" t="s">
        <v>1143</v>
      </c>
      <c r="N5387" s="1203" t="s">
        <v>1152</v>
      </c>
      <c r="O5387" s="1203" t="s">
        <v>73</v>
      </c>
      <c r="P5387" s="1203" t="s">
        <v>73</v>
      </c>
      <c r="Q5387" s="1203" t="s">
        <v>750</v>
      </c>
      <c r="R5387" s="1203" t="s">
        <v>966</v>
      </c>
      <c r="S5387" s="1224">
        <f>VLOOKUP($D5387,'NI-118'!$B$1:$W$2048,12,FALSE)</f>
        <v>0</v>
      </c>
      <c r="T5387" s="1224">
        <f>VLOOKUP($D5387,'NI-118'!$B$1:$W$2048,13,FALSE)</f>
        <v>0</v>
      </c>
      <c r="U5387" s="1224">
        <f>VLOOKUP($D5387,'NI-118'!$B$1:$W$2048,16,FALSE)</f>
        <v>0</v>
      </c>
      <c r="V5387" s="1224">
        <f>VLOOKUP($D5387,'NI-118'!$B$1:$W$2048,17,FALSE)</f>
        <v>0</v>
      </c>
      <c r="W5387" s="1224">
        <f>VLOOKUP($D5387,'NI-118'!$B$1:$W$2048,18,FALSE)</f>
        <v>0</v>
      </c>
      <c r="X5387" s="1224">
        <f>VLOOKUP($D5387,'NI-118'!$B$1:$W$2048,19,FALSE)</f>
        <v>0</v>
      </c>
    </row>
    <row r="5388" spans="1:24" ht="27" hidden="1">
      <c r="A5388" s="762"/>
      <c r="B5388" s="762"/>
      <c r="C5388" s="762"/>
      <c r="D5388" s="1222" t="s">
        <v>1153</v>
      </c>
      <c r="E5388" s="1223">
        <v>118</v>
      </c>
      <c r="F5388" s="1202"/>
      <c r="G5388" s="1202"/>
      <c r="H5388" s="1205" t="s">
        <v>1142</v>
      </c>
      <c r="I5388" s="1202" t="s">
        <v>53</v>
      </c>
      <c r="J5388" s="1202" t="s">
        <v>1134</v>
      </c>
      <c r="K5388" s="1202" t="s">
        <v>1134</v>
      </c>
      <c r="L5388" s="1202" t="s">
        <v>747</v>
      </c>
      <c r="M5388" s="1202" t="s">
        <v>1143</v>
      </c>
      <c r="N5388" s="1203" t="s">
        <v>1154</v>
      </c>
      <c r="O5388" s="1203" t="s">
        <v>73</v>
      </c>
      <c r="P5388" s="1203" t="s">
        <v>73</v>
      </c>
      <c r="Q5388" s="1203" t="s">
        <v>750</v>
      </c>
      <c r="R5388" s="1203" t="s">
        <v>966</v>
      </c>
      <c r="S5388" s="1224">
        <f>VLOOKUP($D5388,'NI-118'!$B$1:$W$2048,12,FALSE)</f>
        <v>0</v>
      </c>
      <c r="T5388" s="1224">
        <f>VLOOKUP($D5388,'NI-118'!$B$1:$W$2048,13,FALSE)</f>
        <v>0</v>
      </c>
      <c r="U5388" s="1224">
        <f>VLOOKUP($D5388,'NI-118'!$B$1:$W$2048,16,FALSE)</f>
        <v>0</v>
      </c>
      <c r="V5388" s="1224">
        <f>VLOOKUP($D5388,'NI-118'!$B$1:$W$2048,17,FALSE)</f>
        <v>0</v>
      </c>
      <c r="W5388" s="1224">
        <f>VLOOKUP($D5388,'NI-118'!$B$1:$W$2048,18,FALSE)</f>
        <v>0</v>
      </c>
      <c r="X5388" s="1224">
        <f>VLOOKUP($D5388,'NI-118'!$B$1:$W$2048,19,FALSE)</f>
        <v>0</v>
      </c>
    </row>
    <row r="5389" spans="1:24" ht="27" hidden="1">
      <c r="A5389" s="762"/>
      <c r="B5389" s="762"/>
      <c r="C5389" s="762"/>
      <c r="D5389" s="1222" t="s">
        <v>1155</v>
      </c>
      <c r="E5389" s="1223">
        <v>118</v>
      </c>
      <c r="F5389" s="1202"/>
      <c r="G5389" s="1202"/>
      <c r="H5389" s="1205" t="s">
        <v>1142</v>
      </c>
      <c r="I5389" s="1202" t="s">
        <v>53</v>
      </c>
      <c r="J5389" s="1202" t="s">
        <v>805</v>
      </c>
      <c r="K5389" s="1202" t="s">
        <v>805</v>
      </c>
      <c r="L5389" s="1202" t="s">
        <v>3063</v>
      </c>
      <c r="M5389" s="1202" t="s">
        <v>1143</v>
      </c>
      <c r="N5389" s="1203" t="s">
        <v>1156</v>
      </c>
      <c r="O5389" s="1203" t="s">
        <v>73</v>
      </c>
      <c r="P5389" s="1203" t="s">
        <v>73</v>
      </c>
      <c r="Q5389" s="1203" t="s">
        <v>750</v>
      </c>
      <c r="R5389" s="1203"/>
      <c r="S5389" s="1224">
        <f>VLOOKUP($D5389,'NI-118'!$B$1:$W$2048,12,FALSE)</f>
        <v>0</v>
      </c>
      <c r="T5389" s="1224">
        <f>VLOOKUP($D5389,'NI-118'!$B$1:$W$2048,13,FALSE)</f>
        <v>0</v>
      </c>
      <c r="U5389" s="1224">
        <f>VLOOKUP($D5389,'NI-118'!$B$1:$W$2048,16,FALSE)</f>
        <v>0</v>
      </c>
      <c r="V5389" s="1224">
        <f>VLOOKUP($D5389,'NI-118'!$B$1:$W$2048,17,FALSE)</f>
        <v>0</v>
      </c>
      <c r="W5389" s="1224">
        <f>VLOOKUP($D5389,'NI-118'!$B$1:$W$2048,18,FALSE)</f>
        <v>0</v>
      </c>
      <c r="X5389" s="1224">
        <f>VLOOKUP($D5389,'NI-118'!$B$1:$W$2048,19,FALSE)</f>
        <v>0</v>
      </c>
    </row>
    <row r="5390" spans="1:24" ht="27" hidden="1">
      <c r="A5390" s="762"/>
      <c r="B5390" s="762"/>
      <c r="C5390" s="762"/>
      <c r="D5390" s="1222" t="s">
        <v>1157</v>
      </c>
      <c r="E5390" s="1223">
        <v>118</v>
      </c>
      <c r="F5390" s="1202"/>
      <c r="G5390" s="1202"/>
      <c r="H5390" s="1205" t="s">
        <v>1142</v>
      </c>
      <c r="I5390" s="1202" t="s">
        <v>53</v>
      </c>
      <c r="J5390" s="1202" t="s">
        <v>805</v>
      </c>
      <c r="K5390" s="1202" t="s">
        <v>805</v>
      </c>
      <c r="L5390" s="1202" t="s">
        <v>3063</v>
      </c>
      <c r="M5390" s="1202" t="s">
        <v>1143</v>
      </c>
      <c r="N5390" s="1203" t="s">
        <v>1158</v>
      </c>
      <c r="O5390" s="1203" t="s">
        <v>73</v>
      </c>
      <c r="P5390" s="1203" t="s">
        <v>73</v>
      </c>
      <c r="Q5390" s="1203" t="s">
        <v>750</v>
      </c>
      <c r="R5390" s="1203"/>
      <c r="S5390" s="1224">
        <f>VLOOKUP($D5390,'NI-118'!$B$1:$W$2048,12,FALSE)</f>
        <v>0</v>
      </c>
      <c r="T5390" s="1224">
        <f>VLOOKUP($D5390,'NI-118'!$B$1:$W$2048,13,FALSE)</f>
        <v>0</v>
      </c>
      <c r="U5390" s="1224">
        <f>VLOOKUP($D5390,'NI-118'!$B$1:$W$2048,16,FALSE)</f>
        <v>0</v>
      </c>
      <c r="V5390" s="1224">
        <f>VLOOKUP($D5390,'NI-118'!$B$1:$W$2048,17,FALSE)</f>
        <v>0</v>
      </c>
      <c r="W5390" s="1224">
        <f>VLOOKUP($D5390,'NI-118'!$B$1:$W$2048,18,FALSE)</f>
        <v>0</v>
      </c>
      <c r="X5390" s="1224">
        <f>VLOOKUP($D5390,'NI-118'!$B$1:$W$2048,19,FALSE)</f>
        <v>0</v>
      </c>
    </row>
    <row r="5391" spans="1:24" ht="27" hidden="1">
      <c r="A5391" s="762"/>
      <c r="B5391" s="762"/>
      <c r="C5391" s="762"/>
      <c r="D5391" s="1222" t="s">
        <v>1159</v>
      </c>
      <c r="E5391" s="1223">
        <v>118</v>
      </c>
      <c r="F5391" s="1202"/>
      <c r="G5391" s="1202"/>
      <c r="H5391" s="1205" t="s">
        <v>1142</v>
      </c>
      <c r="I5391" s="1202" t="s">
        <v>53</v>
      </c>
      <c r="J5391" s="1202" t="s">
        <v>805</v>
      </c>
      <c r="K5391" s="1202" t="s">
        <v>805</v>
      </c>
      <c r="L5391" s="1202" t="s">
        <v>3063</v>
      </c>
      <c r="M5391" s="1202" t="s">
        <v>1143</v>
      </c>
      <c r="N5391" s="1203" t="s">
        <v>1160</v>
      </c>
      <c r="O5391" s="1203" t="s">
        <v>73</v>
      </c>
      <c r="P5391" s="1203" t="s">
        <v>73</v>
      </c>
      <c r="Q5391" s="1203" t="s">
        <v>750</v>
      </c>
      <c r="R5391" s="1203"/>
      <c r="S5391" s="1224">
        <f>VLOOKUP($D5391,'NI-118'!$B$1:$W$2048,12,FALSE)</f>
        <v>0</v>
      </c>
      <c r="T5391" s="1224">
        <f>VLOOKUP($D5391,'NI-118'!$B$1:$W$2048,13,FALSE)</f>
        <v>0</v>
      </c>
      <c r="U5391" s="1224">
        <f>VLOOKUP($D5391,'NI-118'!$B$1:$W$2048,16,FALSE)</f>
        <v>0</v>
      </c>
      <c r="V5391" s="1224">
        <f>VLOOKUP($D5391,'NI-118'!$B$1:$W$2048,17,FALSE)</f>
        <v>0</v>
      </c>
      <c r="W5391" s="1224">
        <f>VLOOKUP($D5391,'NI-118'!$B$1:$W$2048,18,FALSE)</f>
        <v>0</v>
      </c>
      <c r="X5391" s="1224">
        <f>VLOOKUP($D5391,'NI-118'!$B$1:$W$2048,19,FALSE)</f>
        <v>0</v>
      </c>
    </row>
    <row r="5392" spans="1:24" ht="27" hidden="1">
      <c r="A5392" s="762"/>
      <c r="B5392" s="762"/>
      <c r="C5392" s="762"/>
      <c r="D5392" s="1222" t="s">
        <v>1161</v>
      </c>
      <c r="E5392" s="1223">
        <v>118</v>
      </c>
      <c r="F5392" s="1202"/>
      <c r="G5392" s="1202"/>
      <c r="H5392" s="1205" t="s">
        <v>1133</v>
      </c>
      <c r="I5392" s="1202" t="s">
        <v>53</v>
      </c>
      <c r="J5392" s="1202" t="s">
        <v>805</v>
      </c>
      <c r="K5392" s="1202" t="s">
        <v>805</v>
      </c>
      <c r="L5392" s="1202" t="s">
        <v>3063</v>
      </c>
      <c r="M5392" s="1202" t="s">
        <v>1135</v>
      </c>
      <c r="N5392" s="1203" t="s">
        <v>1162</v>
      </c>
      <c r="O5392" s="1203" t="s">
        <v>73</v>
      </c>
      <c r="P5392" s="1203" t="s">
        <v>73</v>
      </c>
      <c r="Q5392" s="1203" t="s">
        <v>750</v>
      </c>
      <c r="R5392" s="1203"/>
      <c r="S5392" s="1224">
        <f>VLOOKUP($D5392,'NI-118'!$B$1:$W$2048,12,FALSE)</f>
        <v>0</v>
      </c>
      <c r="T5392" s="1224">
        <f>VLOOKUP($D5392,'NI-118'!$B$1:$W$2048,13,FALSE)</f>
        <v>0</v>
      </c>
      <c r="U5392" s="1224">
        <f>VLOOKUP($D5392,'NI-118'!$B$1:$W$2048,16,FALSE)</f>
        <v>0</v>
      </c>
      <c r="V5392" s="1224">
        <f>VLOOKUP($D5392,'NI-118'!$B$1:$W$2048,17,FALSE)</f>
        <v>0</v>
      </c>
      <c r="W5392" s="1224">
        <f>VLOOKUP($D5392,'NI-118'!$B$1:$W$2048,18,FALSE)</f>
        <v>0</v>
      </c>
      <c r="X5392" s="1224">
        <f>VLOOKUP($D5392,'NI-118'!$B$1:$W$2048,19,FALSE)</f>
        <v>0</v>
      </c>
    </row>
    <row r="5393" spans="1:24" ht="27" hidden="1">
      <c r="A5393" s="762"/>
      <c r="B5393" s="762"/>
      <c r="C5393" s="762"/>
      <c r="D5393" s="1222" t="s">
        <v>1163</v>
      </c>
      <c r="E5393" s="1223">
        <v>118</v>
      </c>
      <c r="F5393" s="1202"/>
      <c r="G5393" s="1202"/>
      <c r="H5393" s="1205" t="s">
        <v>1133</v>
      </c>
      <c r="I5393" s="1202" t="s">
        <v>53</v>
      </c>
      <c r="J5393" s="1202" t="s">
        <v>805</v>
      </c>
      <c r="K5393" s="1202" t="s">
        <v>805</v>
      </c>
      <c r="L5393" s="1202" t="s">
        <v>3063</v>
      </c>
      <c r="M5393" s="1202" t="s">
        <v>1135</v>
      </c>
      <c r="N5393" s="1203" t="s">
        <v>1164</v>
      </c>
      <c r="O5393" s="1203" t="s">
        <v>73</v>
      </c>
      <c r="P5393" s="1203" t="s">
        <v>73</v>
      </c>
      <c r="Q5393" s="1203" t="s">
        <v>750</v>
      </c>
      <c r="R5393" s="1203"/>
      <c r="S5393" s="1224">
        <f>VLOOKUP($D5393,'NI-118'!$B$1:$W$2048,12,FALSE)</f>
        <v>0</v>
      </c>
      <c r="T5393" s="1224">
        <f>VLOOKUP($D5393,'NI-118'!$B$1:$W$2048,13,FALSE)</f>
        <v>0</v>
      </c>
      <c r="U5393" s="1224">
        <f>VLOOKUP($D5393,'NI-118'!$B$1:$W$2048,16,FALSE)</f>
        <v>0</v>
      </c>
      <c r="V5393" s="1224">
        <f>VLOOKUP($D5393,'NI-118'!$B$1:$W$2048,17,FALSE)</f>
        <v>0</v>
      </c>
      <c r="W5393" s="1224">
        <f>VLOOKUP($D5393,'NI-118'!$B$1:$W$2048,18,FALSE)</f>
        <v>0</v>
      </c>
      <c r="X5393" s="1224">
        <f>VLOOKUP($D5393,'NI-118'!$B$1:$W$2048,19,FALSE)</f>
        <v>0</v>
      </c>
    </row>
    <row r="5394" spans="1:24" ht="27" hidden="1">
      <c r="A5394" s="762"/>
      <c r="B5394" s="762"/>
      <c r="C5394" s="762"/>
      <c r="D5394" s="1222" t="s">
        <v>1165</v>
      </c>
      <c r="E5394" s="1223">
        <v>118</v>
      </c>
      <c r="F5394" s="1202"/>
      <c r="G5394" s="1202"/>
      <c r="H5394" s="1205" t="s">
        <v>1133</v>
      </c>
      <c r="I5394" s="1202" t="s">
        <v>53</v>
      </c>
      <c r="J5394" s="1202" t="s">
        <v>805</v>
      </c>
      <c r="K5394" s="1202" t="s">
        <v>805</v>
      </c>
      <c r="L5394" s="1202" t="s">
        <v>3063</v>
      </c>
      <c r="M5394" s="1202" t="s">
        <v>1135</v>
      </c>
      <c r="N5394" s="1203" t="s">
        <v>1166</v>
      </c>
      <c r="O5394" s="1203" t="s">
        <v>73</v>
      </c>
      <c r="P5394" s="1203" t="s">
        <v>73</v>
      </c>
      <c r="Q5394" s="1203" t="s">
        <v>750</v>
      </c>
      <c r="R5394" s="1203"/>
      <c r="S5394" s="1224">
        <f>VLOOKUP($D5394,'NI-118'!$B$1:$W$2048,12,FALSE)</f>
        <v>0</v>
      </c>
      <c r="T5394" s="1224">
        <f>VLOOKUP($D5394,'NI-118'!$B$1:$W$2048,13,FALSE)</f>
        <v>0</v>
      </c>
      <c r="U5394" s="1224">
        <f>VLOOKUP($D5394,'NI-118'!$B$1:$W$2048,16,FALSE)</f>
        <v>0</v>
      </c>
      <c r="V5394" s="1224">
        <f>VLOOKUP($D5394,'NI-118'!$B$1:$W$2048,17,FALSE)</f>
        <v>0</v>
      </c>
      <c r="W5394" s="1224">
        <f>VLOOKUP($D5394,'NI-118'!$B$1:$W$2048,18,FALSE)</f>
        <v>0</v>
      </c>
      <c r="X5394" s="1224">
        <f>VLOOKUP($D5394,'NI-118'!$B$1:$W$2048,19,FALSE)</f>
        <v>0</v>
      </c>
    </row>
    <row r="5395" spans="1:24" ht="27" hidden="1">
      <c r="A5395" s="762"/>
      <c r="B5395" s="762"/>
      <c r="C5395" s="762"/>
      <c r="D5395" s="1222" t="s">
        <v>1167</v>
      </c>
      <c r="E5395" s="1223">
        <v>118</v>
      </c>
      <c r="F5395" s="1202"/>
      <c r="G5395" s="1202"/>
      <c r="H5395" s="1205" t="s">
        <v>1142</v>
      </c>
      <c r="I5395" s="1202" t="s">
        <v>53</v>
      </c>
      <c r="J5395" s="1202" t="s">
        <v>805</v>
      </c>
      <c r="K5395" s="1202" t="s">
        <v>805</v>
      </c>
      <c r="L5395" s="1202" t="s">
        <v>3063</v>
      </c>
      <c r="M5395" s="1202" t="s">
        <v>1143</v>
      </c>
      <c r="N5395" s="1203" t="s">
        <v>1168</v>
      </c>
      <c r="O5395" s="1203" t="s">
        <v>73</v>
      </c>
      <c r="P5395" s="1203" t="s">
        <v>73</v>
      </c>
      <c r="Q5395" s="1203" t="s">
        <v>750</v>
      </c>
      <c r="R5395" s="1203"/>
      <c r="S5395" s="1224">
        <f>VLOOKUP($D5395,'NI-118'!$B$1:$W$2048,12,FALSE)</f>
        <v>0</v>
      </c>
      <c r="T5395" s="1224">
        <f>VLOOKUP($D5395,'NI-118'!$B$1:$W$2048,13,FALSE)</f>
        <v>0</v>
      </c>
      <c r="U5395" s="1224">
        <f>VLOOKUP($D5395,'NI-118'!$B$1:$W$2048,16,FALSE)</f>
        <v>0</v>
      </c>
      <c r="V5395" s="1224">
        <f>VLOOKUP($D5395,'NI-118'!$B$1:$W$2048,17,FALSE)</f>
        <v>0</v>
      </c>
      <c r="W5395" s="1224">
        <f>VLOOKUP($D5395,'NI-118'!$B$1:$W$2048,18,FALSE)</f>
        <v>0</v>
      </c>
      <c r="X5395" s="1224">
        <f>VLOOKUP($D5395,'NI-118'!$B$1:$W$2048,19,FALSE)</f>
        <v>0</v>
      </c>
    </row>
    <row r="5396" spans="1:24" ht="27" hidden="1">
      <c r="A5396" s="762"/>
      <c r="B5396" s="762"/>
      <c r="C5396" s="762"/>
      <c r="D5396" s="1222" t="s">
        <v>1169</v>
      </c>
      <c r="E5396" s="1223">
        <v>118</v>
      </c>
      <c r="F5396" s="1202"/>
      <c r="G5396" s="1202"/>
      <c r="H5396" s="1205" t="s">
        <v>1142</v>
      </c>
      <c r="I5396" s="1202" t="s">
        <v>53</v>
      </c>
      <c r="J5396" s="1202" t="s">
        <v>805</v>
      </c>
      <c r="K5396" s="1202" t="s">
        <v>805</v>
      </c>
      <c r="L5396" s="1202" t="s">
        <v>3063</v>
      </c>
      <c r="M5396" s="1202" t="s">
        <v>1143</v>
      </c>
      <c r="N5396" s="1203" t="s">
        <v>1170</v>
      </c>
      <c r="O5396" s="1203" t="s">
        <v>73</v>
      </c>
      <c r="P5396" s="1203" t="s">
        <v>73</v>
      </c>
      <c r="Q5396" s="1203" t="s">
        <v>750</v>
      </c>
      <c r="R5396" s="1203"/>
      <c r="S5396" s="1224">
        <f>VLOOKUP($D5396,'NI-118'!$B$1:$W$2048,12,FALSE)</f>
        <v>0</v>
      </c>
      <c r="T5396" s="1224">
        <f>VLOOKUP($D5396,'NI-118'!$B$1:$W$2048,13,FALSE)</f>
        <v>0</v>
      </c>
      <c r="U5396" s="1224">
        <f>VLOOKUP($D5396,'NI-118'!$B$1:$W$2048,16,FALSE)</f>
        <v>0</v>
      </c>
      <c r="V5396" s="1224">
        <f>VLOOKUP($D5396,'NI-118'!$B$1:$W$2048,17,FALSE)</f>
        <v>0</v>
      </c>
      <c r="W5396" s="1224">
        <f>VLOOKUP($D5396,'NI-118'!$B$1:$W$2048,18,FALSE)</f>
        <v>0</v>
      </c>
      <c r="X5396" s="1224">
        <f>VLOOKUP($D5396,'NI-118'!$B$1:$W$2048,19,FALSE)</f>
        <v>0</v>
      </c>
    </row>
    <row r="5397" spans="1:24" ht="27" hidden="1">
      <c r="A5397" s="762"/>
      <c r="B5397" s="762"/>
      <c r="C5397" s="762"/>
      <c r="D5397" s="1222" t="s">
        <v>1171</v>
      </c>
      <c r="E5397" s="1223">
        <v>118</v>
      </c>
      <c r="F5397" s="1202"/>
      <c r="G5397" s="1202"/>
      <c r="H5397" s="1205" t="s">
        <v>1133</v>
      </c>
      <c r="I5397" s="1202" t="s">
        <v>53</v>
      </c>
      <c r="J5397" s="1202" t="s">
        <v>805</v>
      </c>
      <c r="K5397" s="1202" t="s">
        <v>805</v>
      </c>
      <c r="L5397" s="1202" t="s">
        <v>3063</v>
      </c>
      <c r="M5397" s="1202" t="s">
        <v>1135</v>
      </c>
      <c r="N5397" s="1203" t="s">
        <v>1172</v>
      </c>
      <c r="O5397" s="1203" t="s">
        <v>73</v>
      </c>
      <c r="P5397" s="1203" t="s">
        <v>73</v>
      </c>
      <c r="Q5397" s="1203" t="s">
        <v>750</v>
      </c>
      <c r="R5397" s="1203"/>
      <c r="S5397" s="1224">
        <f>VLOOKUP($D5397,'NI-118'!$B$1:$W$2048,12,FALSE)</f>
        <v>0</v>
      </c>
      <c r="T5397" s="1224">
        <f>VLOOKUP($D5397,'NI-118'!$B$1:$W$2048,13,FALSE)</f>
        <v>0</v>
      </c>
      <c r="U5397" s="1224">
        <f>VLOOKUP($D5397,'NI-118'!$B$1:$W$2048,16,FALSE)</f>
        <v>0</v>
      </c>
      <c r="V5397" s="1224">
        <f>VLOOKUP($D5397,'NI-118'!$B$1:$W$2048,17,FALSE)</f>
        <v>0</v>
      </c>
      <c r="W5397" s="1224">
        <f>VLOOKUP($D5397,'NI-118'!$B$1:$W$2048,18,FALSE)</f>
        <v>0</v>
      </c>
      <c r="X5397" s="1224">
        <f>VLOOKUP($D5397,'NI-118'!$B$1:$W$2048,19,FALSE)</f>
        <v>0</v>
      </c>
    </row>
    <row r="5398" spans="1:24" hidden="1">
      <c r="A5398" s="762"/>
      <c r="B5398" s="762"/>
      <c r="C5398" s="762"/>
      <c r="D5398" s="1222" t="s">
        <v>1173</v>
      </c>
      <c r="E5398" s="1223">
        <v>118</v>
      </c>
      <c r="F5398" s="1202"/>
      <c r="G5398" s="1202"/>
      <c r="H5398" s="1205" t="s">
        <v>1133</v>
      </c>
      <c r="I5398" s="1202" t="s">
        <v>53</v>
      </c>
      <c r="J5398" s="1202" t="s">
        <v>805</v>
      </c>
      <c r="K5398" s="1202" t="s">
        <v>805</v>
      </c>
      <c r="L5398" s="1202" t="s">
        <v>3063</v>
      </c>
      <c r="M5398" s="1202" t="s">
        <v>1135</v>
      </c>
      <c r="N5398" s="1203" t="s">
        <v>1174</v>
      </c>
      <c r="O5398" s="1203" t="s">
        <v>73</v>
      </c>
      <c r="P5398" s="1203" t="s">
        <v>73</v>
      </c>
      <c r="Q5398" s="1203" t="s">
        <v>750</v>
      </c>
      <c r="R5398" s="1203"/>
      <c r="S5398" s="1224">
        <f>VLOOKUP($D5398,'NI-118'!$B$1:$W$2048,12,FALSE)</f>
        <v>0</v>
      </c>
      <c r="T5398" s="1224">
        <f>VLOOKUP($D5398,'NI-118'!$B$1:$W$2048,13,FALSE)</f>
        <v>0</v>
      </c>
      <c r="U5398" s="1224">
        <f>VLOOKUP($D5398,'NI-118'!$B$1:$W$2048,16,FALSE)</f>
        <v>0</v>
      </c>
      <c r="V5398" s="1224">
        <f>VLOOKUP($D5398,'NI-118'!$B$1:$W$2048,17,FALSE)</f>
        <v>0</v>
      </c>
      <c r="W5398" s="1224">
        <f>VLOOKUP($D5398,'NI-118'!$B$1:$W$2048,18,FALSE)</f>
        <v>0</v>
      </c>
      <c r="X5398" s="1224">
        <f>VLOOKUP($D5398,'NI-118'!$B$1:$W$2048,19,FALSE)</f>
        <v>0</v>
      </c>
    </row>
    <row r="5399" spans="1:24" hidden="1">
      <c r="A5399" s="762"/>
      <c r="B5399" s="762"/>
      <c r="C5399" s="762"/>
      <c r="D5399" s="1222" t="s">
        <v>1175</v>
      </c>
      <c r="E5399" s="1223">
        <v>118</v>
      </c>
      <c r="F5399" s="1202"/>
      <c r="G5399" s="1202"/>
      <c r="H5399" s="1205" t="s">
        <v>1142</v>
      </c>
      <c r="I5399" s="1202" t="s">
        <v>53</v>
      </c>
      <c r="J5399" s="1202" t="s">
        <v>805</v>
      </c>
      <c r="K5399" s="1202" t="s">
        <v>805</v>
      </c>
      <c r="L5399" s="1202" t="s">
        <v>3063</v>
      </c>
      <c r="M5399" s="1202" t="s">
        <v>1143</v>
      </c>
      <c r="N5399" s="1203" t="s">
        <v>1176</v>
      </c>
      <c r="O5399" s="1203" t="s">
        <v>73</v>
      </c>
      <c r="P5399" s="1203" t="s">
        <v>73</v>
      </c>
      <c r="Q5399" s="1203" t="s">
        <v>750</v>
      </c>
      <c r="R5399" s="1203"/>
      <c r="S5399" s="1224">
        <f>VLOOKUP($D5399,'NI-118'!$B$1:$W$2048,12,FALSE)</f>
        <v>0</v>
      </c>
      <c r="T5399" s="1224">
        <f>VLOOKUP($D5399,'NI-118'!$B$1:$W$2048,13,FALSE)</f>
        <v>0</v>
      </c>
      <c r="U5399" s="1224">
        <f>VLOOKUP($D5399,'NI-118'!$B$1:$W$2048,16,FALSE)</f>
        <v>0</v>
      </c>
      <c r="V5399" s="1224">
        <f>VLOOKUP($D5399,'NI-118'!$B$1:$W$2048,17,FALSE)</f>
        <v>0</v>
      </c>
      <c r="W5399" s="1224">
        <f>VLOOKUP($D5399,'NI-118'!$B$1:$W$2048,18,FALSE)</f>
        <v>0</v>
      </c>
      <c r="X5399" s="1224">
        <f>VLOOKUP($D5399,'NI-118'!$B$1:$W$2048,19,FALSE)</f>
        <v>0</v>
      </c>
    </row>
    <row r="5400" spans="1:24" ht="27" hidden="1">
      <c r="A5400" s="762"/>
      <c r="B5400" s="762"/>
      <c r="C5400" s="762"/>
      <c r="D5400" s="1222" t="s">
        <v>1177</v>
      </c>
      <c r="E5400" s="1223">
        <v>118</v>
      </c>
      <c r="F5400" s="1202"/>
      <c r="G5400" s="1202"/>
      <c r="H5400" s="1205"/>
      <c r="I5400" s="1202" t="s">
        <v>53</v>
      </c>
      <c r="J5400" s="1202"/>
      <c r="K5400" s="1202"/>
      <c r="L5400" s="1202"/>
      <c r="M5400" s="1202"/>
      <c r="N5400" s="1203" t="s">
        <v>1178</v>
      </c>
      <c r="O5400" s="1203" t="s">
        <v>73</v>
      </c>
      <c r="P5400" s="1203" t="s">
        <v>73</v>
      </c>
      <c r="Q5400" s="1203" t="s">
        <v>73</v>
      </c>
      <c r="R5400" s="1203" t="s">
        <v>73</v>
      </c>
      <c r="S5400" s="1224">
        <f>VLOOKUP($D5400,'NI-118'!$B$1:$W$2048,12,FALSE)</f>
        <v>0</v>
      </c>
      <c r="T5400" s="1224">
        <f>VLOOKUP($D5400,'NI-118'!$B$1:$W$2048,13,FALSE)</f>
        <v>0</v>
      </c>
      <c r="U5400" s="1224">
        <f>VLOOKUP($D5400,'NI-118'!$B$1:$W$2048,16,FALSE)</f>
        <v>0</v>
      </c>
      <c r="V5400" s="1224">
        <f>VLOOKUP($D5400,'NI-118'!$B$1:$W$2048,17,FALSE)</f>
        <v>0</v>
      </c>
      <c r="W5400" s="1224">
        <f>VLOOKUP($D5400,'NI-118'!$B$1:$W$2048,18,FALSE)</f>
        <v>0</v>
      </c>
      <c r="X5400" s="1224">
        <f>VLOOKUP($D5400,'NI-118'!$B$1:$W$2048,19,FALSE)</f>
        <v>0</v>
      </c>
    </row>
    <row r="5401" spans="1:24" hidden="1">
      <c r="A5401" s="762"/>
      <c r="B5401" s="762"/>
      <c r="C5401" s="762"/>
      <c r="D5401" s="1222" t="s">
        <v>1179</v>
      </c>
      <c r="E5401" s="1223">
        <v>118</v>
      </c>
      <c r="F5401" s="1202"/>
      <c r="G5401" s="1202"/>
      <c r="H5401" s="1205"/>
      <c r="I5401" s="1202" t="s">
        <v>71</v>
      </c>
      <c r="J5401" s="1202"/>
      <c r="K5401" s="1202"/>
      <c r="L5401" s="1202"/>
      <c r="M5401" s="1202"/>
      <c r="N5401" s="1203" t="s">
        <v>1180</v>
      </c>
      <c r="O5401" s="1203" t="s">
        <v>73</v>
      </c>
      <c r="P5401" s="1203" t="s">
        <v>73</v>
      </c>
      <c r="Q5401" s="1203" t="s">
        <v>73</v>
      </c>
      <c r="R5401" s="1203" t="s">
        <v>73</v>
      </c>
      <c r="S5401" s="1224">
        <f>VLOOKUP($D5401,'NI-118'!$B$1:$W$2048,12,FALSE)</f>
        <v>0</v>
      </c>
      <c r="T5401" s="1224">
        <f>VLOOKUP($D5401,'NI-118'!$B$1:$W$2048,13,FALSE)</f>
        <v>0</v>
      </c>
      <c r="U5401" s="1224">
        <f>VLOOKUP($D5401,'NI-118'!$B$1:$W$2048,16,FALSE)</f>
        <v>0</v>
      </c>
      <c r="V5401" s="1224">
        <f>VLOOKUP($D5401,'NI-118'!$B$1:$W$2048,17,FALSE)</f>
        <v>0</v>
      </c>
      <c r="W5401" s="1224">
        <f>VLOOKUP($D5401,'NI-118'!$B$1:$W$2048,18,FALSE)</f>
        <v>0</v>
      </c>
      <c r="X5401" s="1224">
        <f>VLOOKUP($D5401,'NI-118'!$B$1:$W$2048,19,FALSE)</f>
        <v>0</v>
      </c>
    </row>
    <row r="5402" spans="1:24" ht="27" hidden="1">
      <c r="A5402" s="762"/>
      <c r="B5402" s="762"/>
      <c r="C5402" s="762"/>
      <c r="D5402" s="1222" t="s">
        <v>1181</v>
      </c>
      <c r="E5402" s="1223">
        <v>118</v>
      </c>
      <c r="F5402" s="1202" t="s">
        <v>157</v>
      </c>
      <c r="G5402" s="1202"/>
      <c r="H5402" s="1205" t="s">
        <v>1182</v>
      </c>
      <c r="I5402" s="1202" t="s">
        <v>53</v>
      </c>
      <c r="J5402" s="1202" t="s">
        <v>1183</v>
      </c>
      <c r="K5402" s="1202" t="s">
        <v>1183</v>
      </c>
      <c r="L5402" s="1202" t="s">
        <v>747</v>
      </c>
      <c r="M5402" s="1202" t="s">
        <v>1184</v>
      </c>
      <c r="N5402" s="1203" t="s">
        <v>1185</v>
      </c>
      <c r="O5402" s="1203" t="s">
        <v>73</v>
      </c>
      <c r="P5402" s="1203" t="s">
        <v>73</v>
      </c>
      <c r="Q5402" s="1203" t="s">
        <v>750</v>
      </c>
      <c r="R5402" s="1203" t="s">
        <v>966</v>
      </c>
      <c r="S5402" s="1224">
        <f>VLOOKUP($D5402,'NI-118'!$B$1:$W$2048,12,FALSE)</f>
        <v>0</v>
      </c>
      <c r="T5402" s="1224">
        <f>VLOOKUP($D5402,'NI-118'!$B$1:$W$2048,13,FALSE)</f>
        <v>0</v>
      </c>
      <c r="U5402" s="1224">
        <f>VLOOKUP($D5402,'NI-118'!$B$1:$W$2048,16,FALSE)</f>
        <v>0</v>
      </c>
      <c r="V5402" s="1224">
        <f>VLOOKUP($D5402,'NI-118'!$B$1:$W$2048,17,FALSE)</f>
        <v>0</v>
      </c>
      <c r="W5402" s="1224">
        <f>VLOOKUP($D5402,'NI-118'!$B$1:$W$2048,18,FALSE)</f>
        <v>0</v>
      </c>
      <c r="X5402" s="1224">
        <f>VLOOKUP($D5402,'NI-118'!$B$1:$W$2048,19,FALSE)</f>
        <v>0</v>
      </c>
    </row>
    <row r="5403" spans="1:24" ht="27" hidden="1">
      <c r="A5403" s="762"/>
      <c r="B5403" s="762"/>
      <c r="C5403" s="762"/>
      <c r="D5403" s="1222" t="s">
        <v>1186</v>
      </c>
      <c r="E5403" s="1223">
        <v>118</v>
      </c>
      <c r="F5403" s="1202"/>
      <c r="G5403" s="1202"/>
      <c r="H5403" s="1205" t="s">
        <v>1187</v>
      </c>
      <c r="I5403" s="1202" t="s">
        <v>53</v>
      </c>
      <c r="J5403" s="1202" t="s">
        <v>1183</v>
      </c>
      <c r="K5403" s="1202" t="s">
        <v>1183</v>
      </c>
      <c r="L5403" s="1202" t="s">
        <v>747</v>
      </c>
      <c r="M5403" s="1202" t="s">
        <v>1184</v>
      </c>
      <c r="N5403" s="1203" t="s">
        <v>1188</v>
      </c>
      <c r="O5403" s="1203" t="s">
        <v>73</v>
      </c>
      <c r="P5403" s="1203" t="s">
        <v>73</v>
      </c>
      <c r="Q5403" s="1203" t="s">
        <v>750</v>
      </c>
      <c r="R5403" s="1203" t="s">
        <v>966</v>
      </c>
      <c r="S5403" s="1224">
        <f>VLOOKUP($D5403,'NI-118'!$B$1:$W$2048,12,FALSE)</f>
        <v>0</v>
      </c>
      <c r="T5403" s="1224">
        <f>VLOOKUP($D5403,'NI-118'!$B$1:$W$2048,13,FALSE)</f>
        <v>0</v>
      </c>
      <c r="U5403" s="1224">
        <f>VLOOKUP($D5403,'NI-118'!$B$1:$W$2048,16,FALSE)</f>
        <v>0</v>
      </c>
      <c r="V5403" s="1224">
        <f>VLOOKUP($D5403,'NI-118'!$B$1:$W$2048,17,FALSE)</f>
        <v>0</v>
      </c>
      <c r="W5403" s="1224">
        <f>VLOOKUP($D5403,'NI-118'!$B$1:$W$2048,18,FALSE)</f>
        <v>0</v>
      </c>
      <c r="X5403" s="1224">
        <f>VLOOKUP($D5403,'NI-118'!$B$1:$W$2048,19,FALSE)</f>
        <v>0</v>
      </c>
    </row>
    <row r="5404" spans="1:24" ht="27" hidden="1">
      <c r="A5404" s="762"/>
      <c r="B5404" s="762"/>
      <c r="C5404" s="762"/>
      <c r="D5404" s="1222" t="s">
        <v>1189</v>
      </c>
      <c r="E5404" s="1223">
        <v>118</v>
      </c>
      <c r="F5404" s="1202" t="s">
        <v>157</v>
      </c>
      <c r="G5404" s="1202"/>
      <c r="H5404" s="1205" t="s">
        <v>1182</v>
      </c>
      <c r="I5404" s="1202" t="s">
        <v>53</v>
      </c>
      <c r="J5404" s="1202" t="s">
        <v>1183</v>
      </c>
      <c r="K5404" s="1202" t="s">
        <v>1183</v>
      </c>
      <c r="L5404" s="1202" t="s">
        <v>747</v>
      </c>
      <c r="M5404" s="1202" t="s">
        <v>1184</v>
      </c>
      <c r="N5404" s="1203" t="s">
        <v>1190</v>
      </c>
      <c r="O5404" s="1203" t="s">
        <v>73</v>
      </c>
      <c r="P5404" s="1203" t="s">
        <v>73</v>
      </c>
      <c r="Q5404" s="1203" t="s">
        <v>750</v>
      </c>
      <c r="R5404" s="1203" t="s">
        <v>966</v>
      </c>
      <c r="S5404" s="1224">
        <f>VLOOKUP($D5404,'NI-118'!$B$1:$W$2048,12,FALSE)</f>
        <v>0</v>
      </c>
      <c r="T5404" s="1224">
        <f>VLOOKUP($D5404,'NI-118'!$B$1:$W$2048,13,FALSE)</f>
        <v>0</v>
      </c>
      <c r="U5404" s="1224">
        <f>VLOOKUP($D5404,'NI-118'!$B$1:$W$2048,16,FALSE)</f>
        <v>0</v>
      </c>
      <c r="V5404" s="1224">
        <f>VLOOKUP($D5404,'NI-118'!$B$1:$W$2048,17,FALSE)</f>
        <v>0</v>
      </c>
      <c r="W5404" s="1224">
        <f>VLOOKUP($D5404,'NI-118'!$B$1:$W$2048,18,FALSE)</f>
        <v>0</v>
      </c>
      <c r="X5404" s="1224">
        <f>VLOOKUP($D5404,'NI-118'!$B$1:$W$2048,19,FALSE)</f>
        <v>0</v>
      </c>
    </row>
    <row r="5405" spans="1:24" ht="27" hidden="1">
      <c r="A5405" s="762"/>
      <c r="B5405" s="762"/>
      <c r="C5405" s="762"/>
      <c r="D5405" s="1222" t="s">
        <v>1191</v>
      </c>
      <c r="E5405" s="1223">
        <v>118</v>
      </c>
      <c r="F5405" s="1202"/>
      <c r="G5405" s="1202"/>
      <c r="H5405" s="1205" t="s">
        <v>1187</v>
      </c>
      <c r="I5405" s="1202" t="s">
        <v>53</v>
      </c>
      <c r="J5405" s="1202" t="s">
        <v>1183</v>
      </c>
      <c r="K5405" s="1202" t="s">
        <v>1183</v>
      </c>
      <c r="L5405" s="1202" t="s">
        <v>747</v>
      </c>
      <c r="M5405" s="1202" t="s">
        <v>1184</v>
      </c>
      <c r="N5405" s="1203" t="s">
        <v>1192</v>
      </c>
      <c r="O5405" s="1203" t="s">
        <v>73</v>
      </c>
      <c r="P5405" s="1203" t="s">
        <v>73</v>
      </c>
      <c r="Q5405" s="1203" t="s">
        <v>750</v>
      </c>
      <c r="R5405" s="1203" t="s">
        <v>966</v>
      </c>
      <c r="S5405" s="1224">
        <f>VLOOKUP($D5405,'NI-118'!$B$1:$W$2048,12,FALSE)</f>
        <v>0</v>
      </c>
      <c r="T5405" s="1224">
        <f>VLOOKUP($D5405,'NI-118'!$B$1:$W$2048,13,FALSE)</f>
        <v>0</v>
      </c>
      <c r="U5405" s="1224">
        <f>VLOOKUP($D5405,'NI-118'!$B$1:$W$2048,16,FALSE)</f>
        <v>0</v>
      </c>
      <c r="V5405" s="1224">
        <f>VLOOKUP($D5405,'NI-118'!$B$1:$W$2048,17,FALSE)</f>
        <v>0</v>
      </c>
      <c r="W5405" s="1224">
        <f>VLOOKUP($D5405,'NI-118'!$B$1:$W$2048,18,FALSE)</f>
        <v>0</v>
      </c>
      <c r="X5405" s="1224">
        <f>VLOOKUP($D5405,'NI-118'!$B$1:$W$2048,19,FALSE)</f>
        <v>0</v>
      </c>
    </row>
    <row r="5406" spans="1:24" ht="27">
      <c r="A5406" s="762"/>
      <c r="B5406" s="762"/>
      <c r="C5406" s="762"/>
      <c r="D5406" s="1222" t="s">
        <v>1193</v>
      </c>
      <c r="E5406" s="1223">
        <v>118</v>
      </c>
      <c r="F5406" s="1202" t="s">
        <v>295</v>
      </c>
      <c r="G5406" s="1202"/>
      <c r="H5406" s="1205" t="s">
        <v>1194</v>
      </c>
      <c r="I5406" s="1202" t="s">
        <v>53</v>
      </c>
      <c r="J5406" s="1202" t="s">
        <v>1183</v>
      </c>
      <c r="K5406" s="1202" t="s">
        <v>1183</v>
      </c>
      <c r="L5406" s="1202" t="s">
        <v>747</v>
      </c>
      <c r="M5406" s="1202" t="s">
        <v>1184</v>
      </c>
      <c r="N5406" s="1203" t="s">
        <v>1195</v>
      </c>
      <c r="O5406" s="1203" t="s">
        <v>73</v>
      </c>
      <c r="P5406" s="1203" t="s">
        <v>73</v>
      </c>
      <c r="Q5406" s="1203" t="s">
        <v>750</v>
      </c>
      <c r="R5406" s="1203" t="s">
        <v>966</v>
      </c>
      <c r="S5406" s="1224">
        <f>VLOOKUP($D5406,'NI-118'!$B$1:$W$2048,12,FALSE)</f>
        <v>0</v>
      </c>
      <c r="T5406" s="1224">
        <f>VLOOKUP($D5406,'NI-118'!$B$1:$W$2048,13,FALSE)</f>
        <v>0</v>
      </c>
      <c r="U5406" s="1224">
        <f>VLOOKUP($D5406,'NI-118'!$B$1:$W$2048,16,FALSE)</f>
        <v>0</v>
      </c>
      <c r="V5406" s="1224">
        <f>VLOOKUP($D5406,'NI-118'!$B$1:$W$2048,17,FALSE)</f>
        <v>0</v>
      </c>
      <c r="W5406" s="1224">
        <f>VLOOKUP($D5406,'NI-118'!$B$1:$W$2048,18,FALSE)</f>
        <v>0</v>
      </c>
      <c r="X5406" s="1224">
        <f>VLOOKUP($D5406,'NI-118'!$B$1:$W$2048,19,FALSE)</f>
        <v>0</v>
      </c>
    </row>
    <row r="5407" spans="1:24" ht="27" hidden="1">
      <c r="A5407" s="762"/>
      <c r="B5407" s="762"/>
      <c r="C5407" s="762"/>
      <c r="D5407" s="1222" t="s">
        <v>1196</v>
      </c>
      <c r="E5407" s="1223">
        <v>118</v>
      </c>
      <c r="F5407" s="1202"/>
      <c r="G5407" s="1202"/>
      <c r="H5407" s="1205" t="s">
        <v>1197</v>
      </c>
      <c r="I5407" s="1202" t="s">
        <v>53</v>
      </c>
      <c r="J5407" s="1202" t="s">
        <v>1183</v>
      </c>
      <c r="K5407" s="1202" t="s">
        <v>1183</v>
      </c>
      <c r="L5407" s="1202" t="s">
        <v>747</v>
      </c>
      <c r="M5407" s="1202" t="s">
        <v>1184</v>
      </c>
      <c r="N5407" s="1203" t="s">
        <v>1198</v>
      </c>
      <c r="O5407" s="1203" t="s">
        <v>73</v>
      </c>
      <c r="P5407" s="1203" t="s">
        <v>73</v>
      </c>
      <c r="Q5407" s="1203" t="s">
        <v>750</v>
      </c>
      <c r="R5407" s="1203" t="s">
        <v>966</v>
      </c>
      <c r="S5407" s="1224">
        <f>VLOOKUP($D5407,'NI-118'!$B$1:$W$2048,12,FALSE)</f>
        <v>0</v>
      </c>
      <c r="T5407" s="1224">
        <f>VLOOKUP($D5407,'NI-118'!$B$1:$W$2048,13,FALSE)</f>
        <v>0</v>
      </c>
      <c r="U5407" s="1224">
        <f>VLOOKUP($D5407,'NI-118'!$B$1:$W$2048,16,FALSE)</f>
        <v>0</v>
      </c>
      <c r="V5407" s="1224">
        <f>VLOOKUP($D5407,'NI-118'!$B$1:$W$2048,17,FALSE)</f>
        <v>0</v>
      </c>
      <c r="W5407" s="1224">
        <f>VLOOKUP($D5407,'NI-118'!$B$1:$W$2048,18,FALSE)</f>
        <v>0</v>
      </c>
      <c r="X5407" s="1224">
        <f>VLOOKUP($D5407,'NI-118'!$B$1:$W$2048,19,FALSE)</f>
        <v>0</v>
      </c>
    </row>
    <row r="5408" spans="1:24" ht="27" hidden="1">
      <c r="A5408" s="762"/>
      <c r="B5408" s="762"/>
      <c r="C5408" s="762"/>
      <c r="D5408" s="1222" t="s">
        <v>1199</v>
      </c>
      <c r="E5408" s="1223">
        <v>118</v>
      </c>
      <c r="F5408" s="1202"/>
      <c r="G5408" s="1202"/>
      <c r="H5408" s="1205" t="s">
        <v>1200</v>
      </c>
      <c r="I5408" s="1202" t="s">
        <v>53</v>
      </c>
      <c r="J5408" s="1202" t="s">
        <v>1183</v>
      </c>
      <c r="K5408" s="1202" t="s">
        <v>1183</v>
      </c>
      <c r="L5408" s="1202" t="s">
        <v>747</v>
      </c>
      <c r="M5408" s="1202" t="s">
        <v>1184</v>
      </c>
      <c r="N5408" s="1203" t="s">
        <v>1201</v>
      </c>
      <c r="O5408" s="1203" t="s">
        <v>73</v>
      </c>
      <c r="P5408" s="1203" t="s">
        <v>73</v>
      </c>
      <c r="Q5408" s="1203" t="s">
        <v>750</v>
      </c>
      <c r="R5408" s="1203" t="s">
        <v>966</v>
      </c>
      <c r="S5408" s="1224">
        <f>VLOOKUP($D5408,'NI-118'!$B$1:$W$2048,12,FALSE)</f>
        <v>0</v>
      </c>
      <c r="T5408" s="1224">
        <f>VLOOKUP($D5408,'NI-118'!$B$1:$W$2048,13,FALSE)</f>
        <v>0</v>
      </c>
      <c r="U5408" s="1224">
        <f>VLOOKUP($D5408,'NI-118'!$B$1:$W$2048,16,FALSE)</f>
        <v>0</v>
      </c>
      <c r="V5408" s="1224">
        <f>VLOOKUP($D5408,'NI-118'!$B$1:$W$2048,17,FALSE)</f>
        <v>0</v>
      </c>
      <c r="W5408" s="1224">
        <f>VLOOKUP($D5408,'NI-118'!$B$1:$W$2048,18,FALSE)</f>
        <v>0</v>
      </c>
      <c r="X5408" s="1224">
        <f>VLOOKUP($D5408,'NI-118'!$B$1:$W$2048,19,FALSE)</f>
        <v>0</v>
      </c>
    </row>
    <row r="5409" spans="1:24" ht="27" hidden="1">
      <c r="A5409" s="762"/>
      <c r="B5409" s="762"/>
      <c r="C5409" s="762"/>
      <c r="D5409" s="1222" t="s">
        <v>1202</v>
      </c>
      <c r="E5409" s="1223">
        <v>118</v>
      </c>
      <c r="F5409" s="1202"/>
      <c r="G5409" s="1202"/>
      <c r="H5409" s="1205" t="s">
        <v>1203</v>
      </c>
      <c r="I5409" s="1202" t="s">
        <v>53</v>
      </c>
      <c r="J5409" s="1202" t="s">
        <v>1183</v>
      </c>
      <c r="K5409" s="1202" t="s">
        <v>1183</v>
      </c>
      <c r="L5409" s="1202" t="s">
        <v>747</v>
      </c>
      <c r="M5409" s="1202" t="s">
        <v>1184</v>
      </c>
      <c r="N5409" s="1203" t="s">
        <v>1204</v>
      </c>
      <c r="O5409" s="1203" t="s">
        <v>73</v>
      </c>
      <c r="P5409" s="1203" t="s">
        <v>73</v>
      </c>
      <c r="Q5409" s="1203" t="s">
        <v>750</v>
      </c>
      <c r="R5409" s="1203" t="s">
        <v>966</v>
      </c>
      <c r="S5409" s="1224">
        <f>VLOOKUP($D5409,'NI-118'!$B$1:$W$2048,12,FALSE)</f>
        <v>0</v>
      </c>
      <c r="T5409" s="1224">
        <f>VLOOKUP($D5409,'NI-118'!$B$1:$W$2048,13,FALSE)</f>
        <v>0</v>
      </c>
      <c r="U5409" s="1224">
        <f>VLOOKUP($D5409,'NI-118'!$B$1:$W$2048,16,FALSE)</f>
        <v>0</v>
      </c>
      <c r="V5409" s="1224">
        <f>VLOOKUP($D5409,'NI-118'!$B$1:$W$2048,17,FALSE)</f>
        <v>0</v>
      </c>
      <c r="W5409" s="1224">
        <f>VLOOKUP($D5409,'NI-118'!$B$1:$W$2048,18,FALSE)</f>
        <v>0</v>
      </c>
      <c r="X5409" s="1224">
        <f>VLOOKUP($D5409,'NI-118'!$B$1:$W$2048,19,FALSE)</f>
        <v>0</v>
      </c>
    </row>
    <row r="5410" spans="1:24" ht="27" hidden="1">
      <c r="A5410" s="762"/>
      <c r="B5410" s="762"/>
      <c r="C5410" s="762"/>
      <c r="D5410" s="1222" t="s">
        <v>1205</v>
      </c>
      <c r="E5410" s="1223">
        <v>118</v>
      </c>
      <c r="F5410" s="1202"/>
      <c r="G5410" s="1202"/>
      <c r="H5410" s="1205" t="s">
        <v>1197</v>
      </c>
      <c r="I5410" s="1202" t="s">
        <v>53</v>
      </c>
      <c r="J5410" s="1202" t="s">
        <v>1183</v>
      </c>
      <c r="K5410" s="1202" t="s">
        <v>1183</v>
      </c>
      <c r="L5410" s="1202" t="s">
        <v>747</v>
      </c>
      <c r="M5410" s="1202" t="s">
        <v>1184</v>
      </c>
      <c r="N5410" s="1203" t="s">
        <v>1206</v>
      </c>
      <c r="O5410" s="1203" t="s">
        <v>73</v>
      </c>
      <c r="P5410" s="1203" t="s">
        <v>73</v>
      </c>
      <c r="Q5410" s="1203" t="s">
        <v>750</v>
      </c>
      <c r="R5410" s="1203" t="s">
        <v>966</v>
      </c>
      <c r="S5410" s="1224">
        <f>VLOOKUP($D5410,'NI-118'!$B$1:$W$2048,12,FALSE)</f>
        <v>0</v>
      </c>
      <c r="T5410" s="1224">
        <f>VLOOKUP($D5410,'NI-118'!$B$1:$W$2048,13,FALSE)</f>
        <v>0</v>
      </c>
      <c r="U5410" s="1224">
        <f>VLOOKUP($D5410,'NI-118'!$B$1:$W$2048,16,FALSE)</f>
        <v>0</v>
      </c>
      <c r="V5410" s="1224">
        <f>VLOOKUP($D5410,'NI-118'!$B$1:$W$2048,17,FALSE)</f>
        <v>0</v>
      </c>
      <c r="W5410" s="1224">
        <f>VLOOKUP($D5410,'NI-118'!$B$1:$W$2048,18,FALSE)</f>
        <v>0</v>
      </c>
      <c r="X5410" s="1224">
        <f>VLOOKUP($D5410,'NI-118'!$B$1:$W$2048,19,FALSE)</f>
        <v>0</v>
      </c>
    </row>
    <row r="5411" spans="1:24" ht="27" hidden="1">
      <c r="A5411" s="762"/>
      <c r="B5411" s="762"/>
      <c r="C5411" s="762"/>
      <c r="D5411" s="1222" t="s">
        <v>1207</v>
      </c>
      <c r="E5411" s="1223">
        <v>118</v>
      </c>
      <c r="F5411" s="1202"/>
      <c r="G5411" s="1202"/>
      <c r="H5411" s="1205" t="s">
        <v>1200</v>
      </c>
      <c r="I5411" s="1202" t="s">
        <v>53</v>
      </c>
      <c r="J5411" s="1202" t="s">
        <v>1183</v>
      </c>
      <c r="K5411" s="1202" t="s">
        <v>1183</v>
      </c>
      <c r="L5411" s="1202" t="s">
        <v>747</v>
      </c>
      <c r="M5411" s="1202" t="s">
        <v>1184</v>
      </c>
      <c r="N5411" s="1203" t="s">
        <v>1208</v>
      </c>
      <c r="O5411" s="1203" t="s">
        <v>73</v>
      </c>
      <c r="P5411" s="1203" t="s">
        <v>73</v>
      </c>
      <c r="Q5411" s="1203" t="s">
        <v>750</v>
      </c>
      <c r="R5411" s="1203" t="s">
        <v>966</v>
      </c>
      <c r="S5411" s="1224">
        <f>VLOOKUP($D5411,'NI-118'!$B$1:$W$2048,12,FALSE)</f>
        <v>0</v>
      </c>
      <c r="T5411" s="1224">
        <f>VLOOKUP($D5411,'NI-118'!$B$1:$W$2048,13,FALSE)</f>
        <v>0</v>
      </c>
      <c r="U5411" s="1224">
        <f>VLOOKUP($D5411,'NI-118'!$B$1:$W$2048,16,FALSE)</f>
        <v>0</v>
      </c>
      <c r="V5411" s="1224">
        <f>VLOOKUP($D5411,'NI-118'!$B$1:$W$2048,17,FALSE)</f>
        <v>0</v>
      </c>
      <c r="W5411" s="1224">
        <f>VLOOKUP($D5411,'NI-118'!$B$1:$W$2048,18,FALSE)</f>
        <v>0</v>
      </c>
      <c r="X5411" s="1224">
        <f>VLOOKUP($D5411,'NI-118'!$B$1:$W$2048,19,FALSE)</f>
        <v>0</v>
      </c>
    </row>
    <row r="5412" spans="1:24" ht="27" hidden="1">
      <c r="A5412" s="762"/>
      <c r="B5412" s="762"/>
      <c r="C5412" s="762"/>
      <c r="D5412" s="1222" t="s">
        <v>1209</v>
      </c>
      <c r="E5412" s="1223">
        <v>118</v>
      </c>
      <c r="F5412" s="1202"/>
      <c r="G5412" s="1202"/>
      <c r="H5412" s="1205" t="s">
        <v>1203</v>
      </c>
      <c r="I5412" s="1202" t="s">
        <v>53</v>
      </c>
      <c r="J5412" s="1202" t="s">
        <v>1183</v>
      </c>
      <c r="K5412" s="1202" t="s">
        <v>1183</v>
      </c>
      <c r="L5412" s="1202" t="s">
        <v>747</v>
      </c>
      <c r="M5412" s="1202" t="s">
        <v>1184</v>
      </c>
      <c r="N5412" s="1203" t="s">
        <v>1210</v>
      </c>
      <c r="O5412" s="1203" t="s">
        <v>73</v>
      </c>
      <c r="P5412" s="1203" t="s">
        <v>73</v>
      </c>
      <c r="Q5412" s="1203" t="s">
        <v>750</v>
      </c>
      <c r="R5412" s="1203" t="s">
        <v>966</v>
      </c>
      <c r="S5412" s="1224">
        <f>VLOOKUP($D5412,'NI-118'!$B$1:$W$2048,12,FALSE)</f>
        <v>0</v>
      </c>
      <c r="T5412" s="1224">
        <f>VLOOKUP($D5412,'NI-118'!$B$1:$W$2048,13,FALSE)</f>
        <v>0</v>
      </c>
      <c r="U5412" s="1224">
        <f>VLOOKUP($D5412,'NI-118'!$B$1:$W$2048,16,FALSE)</f>
        <v>0</v>
      </c>
      <c r="V5412" s="1224">
        <f>VLOOKUP($D5412,'NI-118'!$B$1:$W$2048,17,FALSE)</f>
        <v>0</v>
      </c>
      <c r="W5412" s="1224">
        <f>VLOOKUP($D5412,'NI-118'!$B$1:$W$2048,18,FALSE)</f>
        <v>0</v>
      </c>
      <c r="X5412" s="1224">
        <f>VLOOKUP($D5412,'NI-118'!$B$1:$W$2048,19,FALSE)</f>
        <v>0</v>
      </c>
    </row>
    <row r="5413" spans="1:24">
      <c r="A5413" s="762"/>
      <c r="B5413" s="762"/>
      <c r="C5413" s="762"/>
      <c r="D5413" s="1222" t="s">
        <v>1211</v>
      </c>
      <c r="E5413" s="1223">
        <v>118</v>
      </c>
      <c r="F5413" s="1202" t="s">
        <v>295</v>
      </c>
      <c r="G5413" s="1202"/>
      <c r="H5413" s="1205" t="s">
        <v>1212</v>
      </c>
      <c r="I5413" s="1202" t="s">
        <v>531</v>
      </c>
      <c r="J5413" s="1202"/>
      <c r="K5413" s="1202"/>
      <c r="L5413" s="1202"/>
      <c r="M5413" s="1202" t="s">
        <v>1184</v>
      </c>
      <c r="N5413" s="1203" t="s">
        <v>1213</v>
      </c>
      <c r="O5413" s="1203" t="s">
        <v>73</v>
      </c>
      <c r="P5413" s="1203" t="s">
        <v>73</v>
      </c>
      <c r="Q5413" s="1203" t="s">
        <v>73</v>
      </c>
      <c r="R5413" s="1203" t="s">
        <v>73</v>
      </c>
      <c r="S5413" s="1224">
        <f>VLOOKUP($D5413,'NI-118'!$B$1:$W$2048,12,FALSE)</f>
        <v>0</v>
      </c>
      <c r="T5413" s="1224">
        <f>VLOOKUP($D5413,'NI-118'!$B$1:$W$2048,13,FALSE)</f>
        <v>0</v>
      </c>
      <c r="U5413" s="1224">
        <f>VLOOKUP($D5413,'NI-118'!$B$1:$W$2048,16,FALSE)</f>
        <v>0</v>
      </c>
      <c r="V5413" s="1224">
        <f>VLOOKUP($D5413,'NI-118'!$B$1:$W$2048,17,FALSE)</f>
        <v>0</v>
      </c>
      <c r="W5413" s="1224">
        <f>VLOOKUP($D5413,'NI-118'!$B$1:$W$2048,18,FALSE)</f>
        <v>0</v>
      </c>
      <c r="X5413" s="1224">
        <f>VLOOKUP($D5413,'NI-118'!$B$1:$W$2048,19,FALSE)</f>
        <v>0</v>
      </c>
    </row>
    <row r="5414" spans="1:24" hidden="1">
      <c r="A5414" s="762"/>
      <c r="B5414" s="762"/>
      <c r="C5414" s="762"/>
      <c r="D5414" s="1222" t="s">
        <v>1214</v>
      </c>
      <c r="E5414" s="1223">
        <v>118</v>
      </c>
      <c r="F5414" s="1202"/>
      <c r="G5414" s="1202"/>
      <c r="H5414" s="1205" t="s">
        <v>1197</v>
      </c>
      <c r="I5414" s="1202" t="s">
        <v>531</v>
      </c>
      <c r="J5414" s="1202"/>
      <c r="K5414" s="1202"/>
      <c r="L5414" s="1202"/>
      <c r="M5414" s="1202" t="s">
        <v>1184</v>
      </c>
      <c r="N5414" s="1203" t="s">
        <v>1215</v>
      </c>
      <c r="O5414" s="1203" t="s">
        <v>73</v>
      </c>
      <c r="P5414" s="1203" t="s">
        <v>73</v>
      </c>
      <c r="Q5414" s="1203" t="s">
        <v>73</v>
      </c>
      <c r="R5414" s="1203" t="s">
        <v>73</v>
      </c>
      <c r="S5414" s="1224">
        <f>VLOOKUP($D5414,'NI-118'!$B$1:$W$2048,12,FALSE)</f>
        <v>0</v>
      </c>
      <c r="T5414" s="1224">
        <f>VLOOKUP($D5414,'NI-118'!$B$1:$W$2048,13,FALSE)</f>
        <v>0</v>
      </c>
      <c r="U5414" s="1224">
        <f>VLOOKUP($D5414,'NI-118'!$B$1:$W$2048,16,FALSE)</f>
        <v>0</v>
      </c>
      <c r="V5414" s="1224">
        <f>VLOOKUP($D5414,'NI-118'!$B$1:$W$2048,17,FALSE)</f>
        <v>0</v>
      </c>
      <c r="W5414" s="1224">
        <f>VLOOKUP($D5414,'NI-118'!$B$1:$W$2048,18,FALSE)</f>
        <v>0</v>
      </c>
      <c r="X5414" s="1224">
        <f>VLOOKUP($D5414,'NI-118'!$B$1:$W$2048,19,FALSE)</f>
        <v>0</v>
      </c>
    </row>
    <row r="5415" spans="1:24" hidden="1">
      <c r="A5415" s="762"/>
      <c r="B5415" s="762"/>
      <c r="C5415" s="762"/>
      <c r="D5415" s="1222" t="s">
        <v>1216</v>
      </c>
      <c r="E5415" s="1223">
        <v>118</v>
      </c>
      <c r="F5415" s="1202"/>
      <c r="G5415" s="1202"/>
      <c r="H5415" s="1205" t="s">
        <v>1200</v>
      </c>
      <c r="I5415" s="1202" t="s">
        <v>531</v>
      </c>
      <c r="J5415" s="1202"/>
      <c r="K5415" s="1202"/>
      <c r="L5415" s="1202"/>
      <c r="M5415" s="1202" t="s">
        <v>1184</v>
      </c>
      <c r="N5415" s="1203" t="s">
        <v>1217</v>
      </c>
      <c r="O5415" s="1203" t="s">
        <v>73</v>
      </c>
      <c r="P5415" s="1203" t="s">
        <v>73</v>
      </c>
      <c r="Q5415" s="1203" t="s">
        <v>73</v>
      </c>
      <c r="R5415" s="1203" t="s">
        <v>73</v>
      </c>
      <c r="S5415" s="1224">
        <f>VLOOKUP($D5415,'NI-118'!$B$1:$W$2048,12,FALSE)</f>
        <v>0</v>
      </c>
      <c r="T5415" s="1224">
        <f>VLOOKUP($D5415,'NI-118'!$B$1:$W$2048,13,FALSE)</f>
        <v>0</v>
      </c>
      <c r="U5415" s="1224">
        <f>VLOOKUP($D5415,'NI-118'!$B$1:$W$2048,16,FALSE)</f>
        <v>0</v>
      </c>
      <c r="V5415" s="1224">
        <f>VLOOKUP($D5415,'NI-118'!$B$1:$W$2048,17,FALSE)</f>
        <v>0</v>
      </c>
      <c r="W5415" s="1224">
        <f>VLOOKUP($D5415,'NI-118'!$B$1:$W$2048,18,FALSE)</f>
        <v>0</v>
      </c>
      <c r="X5415" s="1224">
        <f>VLOOKUP($D5415,'NI-118'!$B$1:$W$2048,19,FALSE)</f>
        <v>0</v>
      </c>
    </row>
    <row r="5416" spans="1:24" hidden="1">
      <c r="A5416" s="762"/>
      <c r="B5416" s="762"/>
      <c r="C5416" s="762"/>
      <c r="D5416" s="1222" t="s">
        <v>1218</v>
      </c>
      <c r="E5416" s="1223">
        <v>118</v>
      </c>
      <c r="F5416" s="1202"/>
      <c r="G5416" s="1202"/>
      <c r="H5416" s="1205" t="s">
        <v>1203</v>
      </c>
      <c r="I5416" s="1202" t="s">
        <v>531</v>
      </c>
      <c r="J5416" s="1202"/>
      <c r="K5416" s="1202"/>
      <c r="L5416" s="1202"/>
      <c r="M5416" s="1202" t="s">
        <v>1184</v>
      </c>
      <c r="N5416" s="1203" t="s">
        <v>1219</v>
      </c>
      <c r="O5416" s="1203" t="s">
        <v>73</v>
      </c>
      <c r="P5416" s="1203" t="s">
        <v>73</v>
      </c>
      <c r="Q5416" s="1203" t="s">
        <v>73</v>
      </c>
      <c r="R5416" s="1203" t="s">
        <v>73</v>
      </c>
      <c r="S5416" s="1224">
        <f>VLOOKUP($D5416,'NI-118'!$B$1:$W$2048,12,FALSE)</f>
        <v>0</v>
      </c>
      <c r="T5416" s="1224">
        <f>VLOOKUP($D5416,'NI-118'!$B$1:$W$2048,13,FALSE)</f>
        <v>0</v>
      </c>
      <c r="U5416" s="1224">
        <f>VLOOKUP($D5416,'NI-118'!$B$1:$W$2048,16,FALSE)</f>
        <v>0</v>
      </c>
      <c r="V5416" s="1224">
        <f>VLOOKUP($D5416,'NI-118'!$B$1:$W$2048,17,FALSE)</f>
        <v>0</v>
      </c>
      <c r="W5416" s="1224">
        <f>VLOOKUP($D5416,'NI-118'!$B$1:$W$2048,18,FALSE)</f>
        <v>0</v>
      </c>
      <c r="X5416" s="1224">
        <f>VLOOKUP($D5416,'NI-118'!$B$1:$W$2048,19,FALSE)</f>
        <v>0</v>
      </c>
    </row>
    <row r="5417" spans="1:24" ht="27" hidden="1">
      <c r="A5417" s="762"/>
      <c r="B5417" s="762"/>
      <c r="C5417" s="762"/>
      <c r="D5417" s="1222" t="s">
        <v>1220</v>
      </c>
      <c r="E5417" s="1223">
        <v>118</v>
      </c>
      <c r="F5417" s="1202"/>
      <c r="G5417" s="1202"/>
      <c r="H5417" s="1205"/>
      <c r="I5417" s="1202" t="s">
        <v>71</v>
      </c>
      <c r="J5417" s="1202"/>
      <c r="K5417" s="1202"/>
      <c r="L5417" s="1202"/>
      <c r="M5417" s="1202"/>
      <c r="N5417" s="1203" t="s">
        <v>1221</v>
      </c>
      <c r="O5417" s="1203" t="s">
        <v>73</v>
      </c>
      <c r="P5417" s="1203" t="s">
        <v>73</v>
      </c>
      <c r="Q5417" s="1203" t="s">
        <v>73</v>
      </c>
      <c r="R5417" s="1203" t="s">
        <v>73</v>
      </c>
      <c r="S5417" s="1224">
        <f>VLOOKUP($D5417,'NI-118'!$B$1:$W$2048,12,FALSE)</f>
        <v>0</v>
      </c>
      <c r="T5417" s="1224">
        <f>VLOOKUP($D5417,'NI-118'!$B$1:$W$2048,13,FALSE)</f>
        <v>0</v>
      </c>
      <c r="U5417" s="1224">
        <f>VLOOKUP($D5417,'NI-118'!$B$1:$W$2048,16,FALSE)</f>
        <v>0</v>
      </c>
      <c r="V5417" s="1224">
        <f>VLOOKUP($D5417,'NI-118'!$B$1:$W$2048,17,FALSE)</f>
        <v>0</v>
      </c>
      <c r="W5417" s="1224">
        <f>VLOOKUP($D5417,'NI-118'!$B$1:$W$2048,18,FALSE)</f>
        <v>0</v>
      </c>
      <c r="X5417" s="1224">
        <f>VLOOKUP($D5417,'NI-118'!$B$1:$W$2048,19,FALSE)</f>
        <v>0</v>
      </c>
    </row>
    <row r="5418" spans="1:24" ht="27" hidden="1">
      <c r="A5418" s="762"/>
      <c r="B5418" s="762"/>
      <c r="C5418" s="762"/>
      <c r="D5418" s="1222" t="s">
        <v>1222</v>
      </c>
      <c r="E5418" s="1223">
        <v>118</v>
      </c>
      <c r="F5418" s="1202" t="s">
        <v>157</v>
      </c>
      <c r="G5418" s="1202"/>
      <c r="H5418" s="1205" t="s">
        <v>1223</v>
      </c>
      <c r="I5418" s="1202" t="s">
        <v>53</v>
      </c>
      <c r="J5418" s="1202" t="s">
        <v>1224</v>
      </c>
      <c r="K5418" s="1202" t="s">
        <v>1224</v>
      </c>
      <c r="L5418" s="1202" t="s">
        <v>747</v>
      </c>
      <c r="M5418" s="1202" t="s">
        <v>1225</v>
      </c>
      <c r="N5418" s="1203" t="s">
        <v>1226</v>
      </c>
      <c r="O5418" s="1203" t="s">
        <v>73</v>
      </c>
      <c r="P5418" s="1203" t="s">
        <v>73</v>
      </c>
      <c r="Q5418" s="1203" t="s">
        <v>750</v>
      </c>
      <c r="R5418" s="1203" t="s">
        <v>966</v>
      </c>
      <c r="S5418" s="1224">
        <f>VLOOKUP($D5418,'NI-118'!$B$1:$W$2048,12,FALSE)</f>
        <v>0</v>
      </c>
      <c r="T5418" s="1224">
        <f>VLOOKUP($D5418,'NI-118'!$B$1:$W$2048,13,FALSE)</f>
        <v>0</v>
      </c>
      <c r="U5418" s="1224">
        <f>VLOOKUP($D5418,'NI-118'!$B$1:$W$2048,16,FALSE)</f>
        <v>0</v>
      </c>
      <c r="V5418" s="1224">
        <f>VLOOKUP($D5418,'NI-118'!$B$1:$W$2048,17,FALSE)</f>
        <v>0</v>
      </c>
      <c r="W5418" s="1224">
        <f>VLOOKUP($D5418,'NI-118'!$B$1:$W$2048,18,FALSE)</f>
        <v>0</v>
      </c>
      <c r="X5418" s="1224">
        <f>VLOOKUP($D5418,'NI-118'!$B$1:$W$2048,19,FALSE)</f>
        <v>0</v>
      </c>
    </row>
    <row r="5419" spans="1:24" ht="27" hidden="1">
      <c r="A5419" s="762"/>
      <c r="B5419" s="762"/>
      <c r="C5419" s="762"/>
      <c r="D5419" s="1222" t="s">
        <v>1227</v>
      </c>
      <c r="E5419" s="1223">
        <v>118</v>
      </c>
      <c r="F5419" s="1202"/>
      <c r="G5419" s="1202"/>
      <c r="H5419" s="1205" t="s">
        <v>1228</v>
      </c>
      <c r="I5419" s="1202" t="s">
        <v>53</v>
      </c>
      <c r="J5419" s="1202" t="s">
        <v>1224</v>
      </c>
      <c r="K5419" s="1202" t="s">
        <v>1224</v>
      </c>
      <c r="L5419" s="1202" t="s">
        <v>747</v>
      </c>
      <c r="M5419" s="1202" t="s">
        <v>1225</v>
      </c>
      <c r="N5419" s="1203" t="s">
        <v>1229</v>
      </c>
      <c r="O5419" s="1203" t="s">
        <v>73</v>
      </c>
      <c r="P5419" s="1203" t="s">
        <v>73</v>
      </c>
      <c r="Q5419" s="1203" t="s">
        <v>750</v>
      </c>
      <c r="R5419" s="1203" t="s">
        <v>966</v>
      </c>
      <c r="S5419" s="1224">
        <f>VLOOKUP($D5419,'NI-118'!$B$1:$W$2048,12,FALSE)</f>
        <v>0</v>
      </c>
      <c r="T5419" s="1224">
        <f>VLOOKUP($D5419,'NI-118'!$B$1:$W$2048,13,FALSE)</f>
        <v>0</v>
      </c>
      <c r="U5419" s="1224">
        <f>VLOOKUP($D5419,'NI-118'!$B$1:$W$2048,16,FALSE)</f>
        <v>0</v>
      </c>
      <c r="V5419" s="1224">
        <f>VLOOKUP($D5419,'NI-118'!$B$1:$W$2048,17,FALSE)</f>
        <v>0</v>
      </c>
      <c r="W5419" s="1224">
        <f>VLOOKUP($D5419,'NI-118'!$B$1:$W$2048,18,FALSE)</f>
        <v>0</v>
      </c>
      <c r="X5419" s="1224">
        <f>VLOOKUP($D5419,'NI-118'!$B$1:$W$2048,19,FALSE)</f>
        <v>0</v>
      </c>
    </row>
    <row r="5420" spans="1:24" ht="27" hidden="1">
      <c r="A5420" s="762"/>
      <c r="B5420" s="762"/>
      <c r="C5420" s="762"/>
      <c r="D5420" s="1222" t="s">
        <v>1230</v>
      </c>
      <c r="E5420" s="1223">
        <v>118</v>
      </c>
      <c r="F5420" s="1202" t="s">
        <v>157</v>
      </c>
      <c r="G5420" s="1202"/>
      <c r="H5420" s="1205" t="s">
        <v>1223</v>
      </c>
      <c r="I5420" s="1202" t="s">
        <v>53</v>
      </c>
      <c r="J5420" s="1202" t="s">
        <v>1224</v>
      </c>
      <c r="K5420" s="1202" t="s">
        <v>1224</v>
      </c>
      <c r="L5420" s="1202" t="s">
        <v>747</v>
      </c>
      <c r="M5420" s="1202" t="s">
        <v>1225</v>
      </c>
      <c r="N5420" s="1203" t="s">
        <v>1231</v>
      </c>
      <c r="O5420" s="1203" t="s">
        <v>73</v>
      </c>
      <c r="P5420" s="1203" t="s">
        <v>73</v>
      </c>
      <c r="Q5420" s="1203" t="s">
        <v>750</v>
      </c>
      <c r="R5420" s="1203" t="s">
        <v>966</v>
      </c>
      <c r="S5420" s="1224">
        <f>VLOOKUP($D5420,'NI-118'!$B$1:$W$2048,12,FALSE)</f>
        <v>0</v>
      </c>
      <c r="T5420" s="1224">
        <f>VLOOKUP($D5420,'NI-118'!$B$1:$W$2048,13,FALSE)</f>
        <v>0</v>
      </c>
      <c r="U5420" s="1224">
        <f>VLOOKUP($D5420,'NI-118'!$B$1:$W$2048,16,FALSE)</f>
        <v>0</v>
      </c>
      <c r="V5420" s="1224">
        <f>VLOOKUP($D5420,'NI-118'!$B$1:$W$2048,17,FALSE)</f>
        <v>0</v>
      </c>
      <c r="W5420" s="1224">
        <f>VLOOKUP($D5420,'NI-118'!$B$1:$W$2048,18,FALSE)</f>
        <v>0</v>
      </c>
      <c r="X5420" s="1224">
        <f>VLOOKUP($D5420,'NI-118'!$B$1:$W$2048,19,FALSE)</f>
        <v>0</v>
      </c>
    </row>
    <row r="5421" spans="1:24" ht="27" hidden="1">
      <c r="A5421" s="762"/>
      <c r="B5421" s="762"/>
      <c r="C5421" s="762"/>
      <c r="D5421" s="1222" t="s">
        <v>1232</v>
      </c>
      <c r="E5421" s="1223">
        <v>118</v>
      </c>
      <c r="F5421" s="1202"/>
      <c r="G5421" s="1202"/>
      <c r="H5421" s="1205" t="s">
        <v>1228</v>
      </c>
      <c r="I5421" s="1202" t="s">
        <v>53</v>
      </c>
      <c r="J5421" s="1202" t="s">
        <v>1224</v>
      </c>
      <c r="K5421" s="1202" t="s">
        <v>1224</v>
      </c>
      <c r="L5421" s="1202" t="s">
        <v>747</v>
      </c>
      <c r="M5421" s="1202" t="s">
        <v>1225</v>
      </c>
      <c r="N5421" s="1203" t="s">
        <v>1233</v>
      </c>
      <c r="O5421" s="1203" t="s">
        <v>73</v>
      </c>
      <c r="P5421" s="1203" t="s">
        <v>73</v>
      </c>
      <c r="Q5421" s="1203" t="s">
        <v>750</v>
      </c>
      <c r="R5421" s="1203" t="s">
        <v>966</v>
      </c>
      <c r="S5421" s="1224">
        <f>VLOOKUP($D5421,'NI-118'!$B$1:$W$2048,12,FALSE)</f>
        <v>0</v>
      </c>
      <c r="T5421" s="1224">
        <f>VLOOKUP($D5421,'NI-118'!$B$1:$W$2048,13,FALSE)</f>
        <v>0</v>
      </c>
      <c r="U5421" s="1224">
        <f>VLOOKUP($D5421,'NI-118'!$B$1:$W$2048,16,FALSE)</f>
        <v>0</v>
      </c>
      <c r="V5421" s="1224">
        <f>VLOOKUP($D5421,'NI-118'!$B$1:$W$2048,17,FALSE)</f>
        <v>0</v>
      </c>
      <c r="W5421" s="1224">
        <f>VLOOKUP($D5421,'NI-118'!$B$1:$W$2048,18,FALSE)</f>
        <v>0</v>
      </c>
      <c r="X5421" s="1224">
        <f>VLOOKUP($D5421,'NI-118'!$B$1:$W$2048,19,FALSE)</f>
        <v>0</v>
      </c>
    </row>
    <row r="5422" spans="1:24" ht="27">
      <c r="A5422" s="762"/>
      <c r="B5422" s="762"/>
      <c r="C5422" s="762"/>
      <c r="D5422" s="1222" t="s">
        <v>1234</v>
      </c>
      <c r="E5422" s="1223">
        <v>118</v>
      </c>
      <c r="F5422" s="1202"/>
      <c r="G5422" s="1202"/>
      <c r="H5422" s="1205" t="s">
        <v>1235</v>
      </c>
      <c r="I5422" s="1202" t="s">
        <v>53</v>
      </c>
      <c r="J5422" s="1202" t="s">
        <v>1224</v>
      </c>
      <c r="K5422" s="1202" t="s">
        <v>1224</v>
      </c>
      <c r="L5422" s="1202" t="s">
        <v>747</v>
      </c>
      <c r="M5422" s="1202" t="s">
        <v>1225</v>
      </c>
      <c r="N5422" s="1203" t="s">
        <v>1236</v>
      </c>
      <c r="O5422" s="1203" t="s">
        <v>73</v>
      </c>
      <c r="P5422" s="1203" t="s">
        <v>73</v>
      </c>
      <c r="Q5422" s="1203" t="s">
        <v>750</v>
      </c>
      <c r="R5422" s="1203" t="s">
        <v>966</v>
      </c>
      <c r="S5422" s="1224">
        <f>VLOOKUP($D5422,'NI-118'!$B$1:$W$2048,12,FALSE)</f>
        <v>0</v>
      </c>
      <c r="T5422" s="1224">
        <f>VLOOKUP($D5422,'NI-118'!$B$1:$W$2048,13,FALSE)</f>
        <v>0</v>
      </c>
      <c r="U5422" s="1224">
        <f>VLOOKUP($D5422,'NI-118'!$B$1:$W$2048,16,FALSE)</f>
        <v>0</v>
      </c>
      <c r="V5422" s="1224">
        <f>VLOOKUP($D5422,'NI-118'!$B$1:$W$2048,17,FALSE)</f>
        <v>0</v>
      </c>
      <c r="W5422" s="1224">
        <f>VLOOKUP($D5422,'NI-118'!$B$1:$W$2048,18,FALSE)</f>
        <v>0</v>
      </c>
      <c r="X5422" s="1224">
        <f>VLOOKUP($D5422,'NI-118'!$B$1:$W$2048,19,FALSE)</f>
        <v>0</v>
      </c>
    </row>
    <row r="5423" spans="1:24" ht="27" hidden="1">
      <c r="A5423" s="762"/>
      <c r="B5423" s="762"/>
      <c r="C5423" s="762"/>
      <c r="D5423" s="1222" t="s">
        <v>1237</v>
      </c>
      <c r="E5423" s="1223">
        <v>118</v>
      </c>
      <c r="F5423" s="1202"/>
      <c r="G5423" s="1202"/>
      <c r="H5423" s="1205" t="s">
        <v>1238</v>
      </c>
      <c r="I5423" s="1202" t="s">
        <v>53</v>
      </c>
      <c r="J5423" s="1202" t="s">
        <v>1224</v>
      </c>
      <c r="K5423" s="1202" t="s">
        <v>1224</v>
      </c>
      <c r="L5423" s="1202" t="s">
        <v>747</v>
      </c>
      <c r="M5423" s="1202" t="s">
        <v>1225</v>
      </c>
      <c r="N5423" s="1203" t="s">
        <v>1239</v>
      </c>
      <c r="O5423" s="1203" t="s">
        <v>73</v>
      </c>
      <c r="P5423" s="1203" t="s">
        <v>73</v>
      </c>
      <c r="Q5423" s="1203" t="s">
        <v>750</v>
      </c>
      <c r="R5423" s="1203" t="s">
        <v>966</v>
      </c>
      <c r="S5423" s="1224">
        <f>VLOOKUP($D5423,'NI-118'!$B$1:$W$2048,12,FALSE)</f>
        <v>0</v>
      </c>
      <c r="T5423" s="1224">
        <f>VLOOKUP($D5423,'NI-118'!$B$1:$W$2048,13,FALSE)</f>
        <v>0</v>
      </c>
      <c r="U5423" s="1224">
        <f>VLOOKUP($D5423,'NI-118'!$B$1:$W$2048,16,FALSE)</f>
        <v>0</v>
      </c>
      <c r="V5423" s="1224">
        <f>VLOOKUP($D5423,'NI-118'!$B$1:$W$2048,17,FALSE)</f>
        <v>0</v>
      </c>
      <c r="W5423" s="1224">
        <f>VLOOKUP($D5423,'NI-118'!$B$1:$W$2048,18,FALSE)</f>
        <v>0</v>
      </c>
      <c r="X5423" s="1224">
        <f>VLOOKUP($D5423,'NI-118'!$B$1:$W$2048,19,FALSE)</f>
        <v>0</v>
      </c>
    </row>
    <row r="5424" spans="1:24" ht="27" hidden="1">
      <c r="A5424" s="762"/>
      <c r="B5424" s="762"/>
      <c r="C5424" s="762"/>
      <c r="D5424" s="1222" t="s">
        <v>1240</v>
      </c>
      <c r="E5424" s="1223">
        <v>118</v>
      </c>
      <c r="F5424" s="1202"/>
      <c r="G5424" s="1202"/>
      <c r="H5424" s="1205" t="s">
        <v>1238</v>
      </c>
      <c r="I5424" s="1202" t="s">
        <v>53</v>
      </c>
      <c r="J5424" s="1202" t="s">
        <v>1224</v>
      </c>
      <c r="K5424" s="1202" t="s">
        <v>1224</v>
      </c>
      <c r="L5424" s="1202" t="s">
        <v>747</v>
      </c>
      <c r="M5424" s="1202" t="s">
        <v>1225</v>
      </c>
      <c r="N5424" s="1203" t="s">
        <v>1241</v>
      </c>
      <c r="O5424" s="1203" t="s">
        <v>73</v>
      </c>
      <c r="P5424" s="1203" t="s">
        <v>73</v>
      </c>
      <c r="Q5424" s="1203" t="s">
        <v>750</v>
      </c>
      <c r="R5424" s="1203" t="s">
        <v>966</v>
      </c>
      <c r="S5424" s="1224">
        <f>VLOOKUP($D5424,'NI-118'!$B$1:$W$2048,12,FALSE)</f>
        <v>0</v>
      </c>
      <c r="T5424" s="1224">
        <f>VLOOKUP($D5424,'NI-118'!$B$1:$W$2048,13,FALSE)</f>
        <v>0</v>
      </c>
      <c r="U5424" s="1224">
        <f>VLOOKUP($D5424,'NI-118'!$B$1:$W$2048,16,FALSE)</f>
        <v>0</v>
      </c>
      <c r="V5424" s="1224">
        <f>VLOOKUP($D5424,'NI-118'!$B$1:$W$2048,17,FALSE)</f>
        <v>0</v>
      </c>
      <c r="W5424" s="1224">
        <f>VLOOKUP($D5424,'NI-118'!$B$1:$W$2048,18,FALSE)</f>
        <v>0</v>
      </c>
      <c r="X5424" s="1224">
        <f>VLOOKUP($D5424,'NI-118'!$B$1:$W$2048,19,FALSE)</f>
        <v>0</v>
      </c>
    </row>
    <row r="5425" spans="1:24" ht="27" hidden="1">
      <c r="A5425" s="762"/>
      <c r="B5425" s="762"/>
      <c r="C5425" s="762"/>
      <c r="D5425" s="1222" t="s">
        <v>1242</v>
      </c>
      <c r="E5425" s="1223">
        <v>118</v>
      </c>
      <c r="F5425" s="1202"/>
      <c r="G5425" s="1202"/>
      <c r="H5425" s="1205" t="s">
        <v>1238</v>
      </c>
      <c r="I5425" s="1202" t="s">
        <v>53</v>
      </c>
      <c r="J5425" s="1202" t="s">
        <v>1224</v>
      </c>
      <c r="K5425" s="1202" t="s">
        <v>1224</v>
      </c>
      <c r="L5425" s="1202" t="s">
        <v>747</v>
      </c>
      <c r="M5425" s="1202" t="s">
        <v>1225</v>
      </c>
      <c r="N5425" s="1203" t="s">
        <v>1243</v>
      </c>
      <c r="O5425" s="1203" t="s">
        <v>73</v>
      </c>
      <c r="P5425" s="1203" t="s">
        <v>73</v>
      </c>
      <c r="Q5425" s="1203" t="s">
        <v>750</v>
      </c>
      <c r="R5425" s="1203" t="s">
        <v>966</v>
      </c>
      <c r="S5425" s="1224">
        <f>VLOOKUP($D5425,'NI-118'!$B$1:$W$2048,12,FALSE)</f>
        <v>0</v>
      </c>
      <c r="T5425" s="1224">
        <f>VLOOKUP($D5425,'NI-118'!$B$1:$W$2048,13,FALSE)</f>
        <v>0</v>
      </c>
      <c r="U5425" s="1224">
        <f>VLOOKUP($D5425,'NI-118'!$B$1:$W$2048,16,FALSE)</f>
        <v>0</v>
      </c>
      <c r="V5425" s="1224">
        <f>VLOOKUP($D5425,'NI-118'!$B$1:$W$2048,17,FALSE)</f>
        <v>0</v>
      </c>
      <c r="W5425" s="1224">
        <f>VLOOKUP($D5425,'NI-118'!$B$1:$W$2048,18,FALSE)</f>
        <v>0</v>
      </c>
      <c r="X5425" s="1224">
        <f>VLOOKUP($D5425,'NI-118'!$B$1:$W$2048,19,FALSE)</f>
        <v>0</v>
      </c>
    </row>
    <row r="5426" spans="1:24" ht="27" hidden="1">
      <c r="A5426" s="762"/>
      <c r="B5426" s="762"/>
      <c r="C5426" s="762"/>
      <c r="D5426" s="1222" t="s">
        <v>1244</v>
      </c>
      <c r="E5426" s="1223">
        <v>118</v>
      </c>
      <c r="F5426" s="1202"/>
      <c r="G5426" s="1202"/>
      <c r="H5426" s="1205" t="s">
        <v>1238</v>
      </c>
      <c r="I5426" s="1202" t="s">
        <v>53</v>
      </c>
      <c r="J5426" s="1202" t="s">
        <v>1224</v>
      </c>
      <c r="K5426" s="1202" t="s">
        <v>1224</v>
      </c>
      <c r="L5426" s="1202" t="s">
        <v>747</v>
      </c>
      <c r="M5426" s="1202" t="s">
        <v>1225</v>
      </c>
      <c r="N5426" s="1203" t="s">
        <v>1245</v>
      </c>
      <c r="O5426" s="1203" t="s">
        <v>73</v>
      </c>
      <c r="P5426" s="1203" t="s">
        <v>73</v>
      </c>
      <c r="Q5426" s="1203" t="s">
        <v>750</v>
      </c>
      <c r="R5426" s="1203" t="s">
        <v>966</v>
      </c>
      <c r="S5426" s="1224">
        <f>VLOOKUP($D5426,'NI-118'!$B$1:$W$2048,12,FALSE)</f>
        <v>0</v>
      </c>
      <c r="T5426" s="1224">
        <f>VLOOKUP($D5426,'NI-118'!$B$1:$W$2048,13,FALSE)</f>
        <v>0</v>
      </c>
      <c r="U5426" s="1224">
        <f>VLOOKUP($D5426,'NI-118'!$B$1:$W$2048,16,FALSE)</f>
        <v>0</v>
      </c>
      <c r="V5426" s="1224">
        <f>VLOOKUP($D5426,'NI-118'!$B$1:$W$2048,17,FALSE)</f>
        <v>0</v>
      </c>
      <c r="W5426" s="1224">
        <f>VLOOKUP($D5426,'NI-118'!$B$1:$W$2048,18,FALSE)</f>
        <v>0</v>
      </c>
      <c r="X5426" s="1224">
        <f>VLOOKUP($D5426,'NI-118'!$B$1:$W$2048,19,FALSE)</f>
        <v>0</v>
      </c>
    </row>
    <row r="5427" spans="1:24" ht="27">
      <c r="A5427" s="762"/>
      <c r="B5427" s="762"/>
      <c r="C5427" s="762"/>
      <c r="D5427" s="1222" t="s">
        <v>1246</v>
      </c>
      <c r="E5427" s="1223">
        <v>118</v>
      </c>
      <c r="F5427" s="1202"/>
      <c r="G5427" s="1202"/>
      <c r="H5427" s="1205" t="s">
        <v>1247</v>
      </c>
      <c r="I5427" s="1202" t="s">
        <v>53</v>
      </c>
      <c r="J5427" s="1202" t="s">
        <v>1224</v>
      </c>
      <c r="K5427" s="1202" t="s">
        <v>1224</v>
      </c>
      <c r="L5427" s="1202" t="s">
        <v>747</v>
      </c>
      <c r="M5427" s="1202" t="s">
        <v>1225</v>
      </c>
      <c r="N5427" s="1203" t="s">
        <v>1248</v>
      </c>
      <c r="O5427" s="1203" t="s">
        <v>73</v>
      </c>
      <c r="P5427" s="1203" t="s">
        <v>73</v>
      </c>
      <c r="Q5427" s="1203" t="s">
        <v>750</v>
      </c>
      <c r="R5427" s="1203" t="s">
        <v>966</v>
      </c>
      <c r="S5427" s="1224">
        <f>VLOOKUP($D5427,'NI-118'!$B$1:$W$2048,12,FALSE)</f>
        <v>0</v>
      </c>
      <c r="T5427" s="1224">
        <f>VLOOKUP($D5427,'NI-118'!$B$1:$W$2048,13,FALSE)</f>
        <v>0</v>
      </c>
      <c r="U5427" s="1224">
        <f>VLOOKUP($D5427,'NI-118'!$B$1:$W$2048,16,FALSE)</f>
        <v>0</v>
      </c>
      <c r="V5427" s="1224">
        <f>VLOOKUP($D5427,'NI-118'!$B$1:$W$2048,17,FALSE)</f>
        <v>0</v>
      </c>
      <c r="W5427" s="1224">
        <f>VLOOKUP($D5427,'NI-118'!$B$1:$W$2048,18,FALSE)</f>
        <v>0</v>
      </c>
      <c r="X5427" s="1224">
        <f>VLOOKUP($D5427,'NI-118'!$B$1:$W$2048,19,FALSE)</f>
        <v>0</v>
      </c>
    </row>
    <row r="5428" spans="1:24" hidden="1">
      <c r="A5428" s="762"/>
      <c r="B5428" s="762"/>
      <c r="C5428" s="762"/>
      <c r="D5428" s="1222" t="s">
        <v>1249</v>
      </c>
      <c r="E5428" s="1223">
        <v>118</v>
      </c>
      <c r="F5428" s="1202"/>
      <c r="G5428" s="1202"/>
      <c r="H5428" s="1205"/>
      <c r="I5428" s="1202" t="s">
        <v>71</v>
      </c>
      <c r="J5428" s="1202"/>
      <c r="K5428" s="1202"/>
      <c r="L5428" s="1202"/>
      <c r="M5428" s="1202"/>
      <c r="N5428" s="1203" t="s">
        <v>1250</v>
      </c>
      <c r="O5428" s="1203" t="s">
        <v>73</v>
      </c>
      <c r="P5428" s="1203" t="s">
        <v>73</v>
      </c>
      <c r="Q5428" s="1203" t="s">
        <v>73</v>
      </c>
      <c r="R5428" s="1203" t="s">
        <v>73</v>
      </c>
      <c r="S5428" s="1224">
        <f>VLOOKUP($D5428,'NI-118'!$B$1:$W$2048,12,FALSE)</f>
        <v>0</v>
      </c>
      <c r="T5428" s="1224">
        <f>VLOOKUP($D5428,'NI-118'!$B$1:$W$2048,13,FALSE)</f>
        <v>0</v>
      </c>
      <c r="U5428" s="1224">
        <f>VLOOKUP($D5428,'NI-118'!$B$1:$W$2048,16,FALSE)</f>
        <v>0</v>
      </c>
      <c r="V5428" s="1224">
        <f>VLOOKUP($D5428,'NI-118'!$B$1:$W$2048,17,FALSE)</f>
        <v>0</v>
      </c>
      <c r="W5428" s="1224">
        <f>VLOOKUP($D5428,'NI-118'!$B$1:$W$2048,18,FALSE)</f>
        <v>0</v>
      </c>
      <c r="X5428" s="1224">
        <f>VLOOKUP($D5428,'NI-118'!$B$1:$W$2048,19,FALSE)</f>
        <v>0</v>
      </c>
    </row>
    <row r="5429" spans="1:24" ht="27" hidden="1">
      <c r="A5429" s="762"/>
      <c r="B5429" s="762"/>
      <c r="C5429" s="762"/>
      <c r="D5429" s="1222" t="s">
        <v>1251</v>
      </c>
      <c r="E5429" s="1223">
        <v>118</v>
      </c>
      <c r="F5429" s="1202" t="s">
        <v>157</v>
      </c>
      <c r="G5429" s="1202"/>
      <c r="H5429" s="1205" t="s">
        <v>1252</v>
      </c>
      <c r="I5429" s="1202" t="s">
        <v>53</v>
      </c>
      <c r="J5429" s="1202" t="s">
        <v>1253</v>
      </c>
      <c r="K5429" s="1202" t="s">
        <v>1253</v>
      </c>
      <c r="L5429" s="1202" t="s">
        <v>747</v>
      </c>
      <c r="M5429" s="1202" t="s">
        <v>1254</v>
      </c>
      <c r="N5429" s="1203" t="s">
        <v>1255</v>
      </c>
      <c r="O5429" s="1203" t="s">
        <v>73</v>
      </c>
      <c r="P5429" s="1203" t="s">
        <v>73</v>
      </c>
      <c r="Q5429" s="1203" t="s">
        <v>750</v>
      </c>
      <c r="R5429" s="1203" t="s">
        <v>966</v>
      </c>
      <c r="S5429" s="1224">
        <f>VLOOKUP($D5429,'NI-118'!$B$1:$W$2048,12,FALSE)</f>
        <v>0</v>
      </c>
      <c r="T5429" s="1224">
        <f>VLOOKUP($D5429,'NI-118'!$B$1:$W$2048,13,FALSE)</f>
        <v>0</v>
      </c>
      <c r="U5429" s="1224">
        <f>VLOOKUP($D5429,'NI-118'!$B$1:$W$2048,16,FALSE)</f>
        <v>0</v>
      </c>
      <c r="V5429" s="1224">
        <f>VLOOKUP($D5429,'NI-118'!$B$1:$W$2048,17,FALSE)</f>
        <v>0</v>
      </c>
      <c r="W5429" s="1224">
        <f>VLOOKUP($D5429,'NI-118'!$B$1:$W$2048,18,FALSE)</f>
        <v>0</v>
      </c>
      <c r="X5429" s="1224">
        <f>VLOOKUP($D5429,'NI-118'!$B$1:$W$2048,19,FALSE)</f>
        <v>0</v>
      </c>
    </row>
    <row r="5430" spans="1:24" ht="27" hidden="1">
      <c r="A5430" s="762"/>
      <c r="B5430" s="762"/>
      <c r="C5430" s="762"/>
      <c r="D5430" s="1222" t="s">
        <v>1256</v>
      </c>
      <c r="E5430" s="1223">
        <v>118</v>
      </c>
      <c r="F5430" s="1202"/>
      <c r="G5430" s="1202"/>
      <c r="H5430" s="1205" t="s">
        <v>1257</v>
      </c>
      <c r="I5430" s="1202" t="s">
        <v>53</v>
      </c>
      <c r="J5430" s="1202" t="s">
        <v>1253</v>
      </c>
      <c r="K5430" s="1202" t="s">
        <v>1253</v>
      </c>
      <c r="L5430" s="1202" t="s">
        <v>747</v>
      </c>
      <c r="M5430" s="1202" t="s">
        <v>1254</v>
      </c>
      <c r="N5430" s="1203" t="s">
        <v>1258</v>
      </c>
      <c r="O5430" s="1203" t="s">
        <v>73</v>
      </c>
      <c r="P5430" s="1203" t="s">
        <v>73</v>
      </c>
      <c r="Q5430" s="1203" t="s">
        <v>750</v>
      </c>
      <c r="R5430" s="1203" t="s">
        <v>966</v>
      </c>
      <c r="S5430" s="1224">
        <f>VLOOKUP($D5430,'NI-118'!$B$1:$W$2048,12,FALSE)</f>
        <v>0</v>
      </c>
      <c r="T5430" s="1224">
        <f>VLOOKUP($D5430,'NI-118'!$B$1:$W$2048,13,FALSE)</f>
        <v>0</v>
      </c>
      <c r="U5430" s="1224">
        <f>VLOOKUP($D5430,'NI-118'!$B$1:$W$2048,16,FALSE)</f>
        <v>0</v>
      </c>
      <c r="V5430" s="1224">
        <f>VLOOKUP($D5430,'NI-118'!$B$1:$W$2048,17,FALSE)</f>
        <v>0</v>
      </c>
      <c r="W5430" s="1224">
        <f>VLOOKUP($D5430,'NI-118'!$B$1:$W$2048,18,FALSE)</f>
        <v>0</v>
      </c>
      <c r="X5430" s="1224">
        <f>VLOOKUP($D5430,'NI-118'!$B$1:$W$2048,19,FALSE)</f>
        <v>0</v>
      </c>
    </row>
    <row r="5431" spans="1:24" ht="27" hidden="1">
      <c r="A5431" s="762"/>
      <c r="B5431" s="762"/>
      <c r="C5431" s="762"/>
      <c r="D5431" s="1222" t="s">
        <v>1259</v>
      </c>
      <c r="E5431" s="1223">
        <v>118</v>
      </c>
      <c r="F5431" s="1202" t="s">
        <v>157</v>
      </c>
      <c r="G5431" s="1202"/>
      <c r="H5431" s="1205" t="s">
        <v>1252</v>
      </c>
      <c r="I5431" s="1202" t="s">
        <v>53</v>
      </c>
      <c r="J5431" s="1202" t="s">
        <v>1253</v>
      </c>
      <c r="K5431" s="1202" t="s">
        <v>1253</v>
      </c>
      <c r="L5431" s="1202" t="s">
        <v>747</v>
      </c>
      <c r="M5431" s="1202" t="s">
        <v>1254</v>
      </c>
      <c r="N5431" s="1203" t="s">
        <v>1260</v>
      </c>
      <c r="O5431" s="1203" t="s">
        <v>73</v>
      </c>
      <c r="P5431" s="1203" t="s">
        <v>73</v>
      </c>
      <c r="Q5431" s="1203" t="s">
        <v>750</v>
      </c>
      <c r="R5431" s="1203" t="s">
        <v>966</v>
      </c>
      <c r="S5431" s="1224">
        <f>VLOOKUP($D5431,'NI-118'!$B$1:$W$2048,12,FALSE)</f>
        <v>0</v>
      </c>
      <c r="T5431" s="1224">
        <f>VLOOKUP($D5431,'NI-118'!$B$1:$W$2048,13,FALSE)</f>
        <v>0</v>
      </c>
      <c r="U5431" s="1224">
        <f>VLOOKUP($D5431,'NI-118'!$B$1:$W$2048,16,FALSE)</f>
        <v>0</v>
      </c>
      <c r="V5431" s="1224">
        <f>VLOOKUP($D5431,'NI-118'!$B$1:$W$2048,17,FALSE)</f>
        <v>0</v>
      </c>
      <c r="W5431" s="1224">
        <f>VLOOKUP($D5431,'NI-118'!$B$1:$W$2048,18,FALSE)</f>
        <v>0</v>
      </c>
      <c r="X5431" s="1224">
        <f>VLOOKUP($D5431,'NI-118'!$B$1:$W$2048,19,FALSE)</f>
        <v>0</v>
      </c>
    </row>
    <row r="5432" spans="1:24" ht="27" hidden="1">
      <c r="A5432" s="762"/>
      <c r="B5432" s="762"/>
      <c r="C5432" s="762"/>
      <c r="D5432" s="1222" t="s">
        <v>1261</v>
      </c>
      <c r="E5432" s="1223">
        <v>118</v>
      </c>
      <c r="F5432" s="1202"/>
      <c r="G5432" s="1202"/>
      <c r="H5432" s="1205" t="s">
        <v>1257</v>
      </c>
      <c r="I5432" s="1202" t="s">
        <v>53</v>
      </c>
      <c r="J5432" s="1202" t="s">
        <v>1253</v>
      </c>
      <c r="K5432" s="1202" t="s">
        <v>1253</v>
      </c>
      <c r="L5432" s="1202" t="s">
        <v>747</v>
      </c>
      <c r="M5432" s="1202" t="s">
        <v>1254</v>
      </c>
      <c r="N5432" s="1203" t="s">
        <v>1262</v>
      </c>
      <c r="O5432" s="1203" t="s">
        <v>73</v>
      </c>
      <c r="P5432" s="1203" t="s">
        <v>73</v>
      </c>
      <c r="Q5432" s="1203" t="s">
        <v>750</v>
      </c>
      <c r="R5432" s="1203" t="s">
        <v>966</v>
      </c>
      <c r="S5432" s="1224">
        <f>VLOOKUP($D5432,'NI-118'!$B$1:$W$2048,12,FALSE)</f>
        <v>0</v>
      </c>
      <c r="T5432" s="1224">
        <f>VLOOKUP($D5432,'NI-118'!$B$1:$W$2048,13,FALSE)</f>
        <v>0</v>
      </c>
      <c r="U5432" s="1224">
        <f>VLOOKUP($D5432,'NI-118'!$B$1:$W$2048,16,FALSE)</f>
        <v>0</v>
      </c>
      <c r="V5432" s="1224">
        <f>VLOOKUP($D5432,'NI-118'!$B$1:$W$2048,17,FALSE)</f>
        <v>0</v>
      </c>
      <c r="W5432" s="1224">
        <f>VLOOKUP($D5432,'NI-118'!$B$1:$W$2048,18,FALSE)</f>
        <v>0</v>
      </c>
      <c r="X5432" s="1224">
        <f>VLOOKUP($D5432,'NI-118'!$B$1:$W$2048,19,FALSE)</f>
        <v>0</v>
      </c>
    </row>
    <row r="5433" spans="1:24" ht="27" hidden="1">
      <c r="A5433" s="762"/>
      <c r="B5433" s="762"/>
      <c r="C5433" s="762"/>
      <c r="D5433" s="1222" t="s">
        <v>1263</v>
      </c>
      <c r="E5433" s="1223">
        <v>118</v>
      </c>
      <c r="F5433" s="1202" t="s">
        <v>157</v>
      </c>
      <c r="G5433" s="1202"/>
      <c r="H5433" s="1205" t="s">
        <v>1252</v>
      </c>
      <c r="I5433" s="1202" t="s">
        <v>53</v>
      </c>
      <c r="J5433" s="1202" t="s">
        <v>1253</v>
      </c>
      <c r="K5433" s="1202" t="s">
        <v>1253</v>
      </c>
      <c r="L5433" s="1202" t="s">
        <v>747</v>
      </c>
      <c r="M5433" s="1202" t="s">
        <v>1254</v>
      </c>
      <c r="N5433" s="1203" t="s">
        <v>1264</v>
      </c>
      <c r="O5433" s="1203" t="s">
        <v>73</v>
      </c>
      <c r="P5433" s="1203" t="s">
        <v>73</v>
      </c>
      <c r="Q5433" s="1203" t="s">
        <v>750</v>
      </c>
      <c r="R5433" s="1203" t="s">
        <v>966</v>
      </c>
      <c r="S5433" s="1224">
        <f>VLOOKUP($D5433,'NI-118'!$B$1:$W$2048,12,FALSE)</f>
        <v>0</v>
      </c>
      <c r="T5433" s="1224">
        <f>VLOOKUP($D5433,'NI-118'!$B$1:$W$2048,13,FALSE)</f>
        <v>0</v>
      </c>
      <c r="U5433" s="1224">
        <f>VLOOKUP($D5433,'NI-118'!$B$1:$W$2048,16,FALSE)</f>
        <v>0</v>
      </c>
      <c r="V5433" s="1224">
        <f>VLOOKUP($D5433,'NI-118'!$B$1:$W$2048,17,FALSE)</f>
        <v>0</v>
      </c>
      <c r="W5433" s="1224">
        <f>VLOOKUP($D5433,'NI-118'!$B$1:$W$2048,18,FALSE)</f>
        <v>0</v>
      </c>
      <c r="X5433" s="1224">
        <f>VLOOKUP($D5433,'NI-118'!$B$1:$W$2048,19,FALSE)</f>
        <v>0</v>
      </c>
    </row>
    <row r="5434" spans="1:24" ht="27">
      <c r="A5434" s="762"/>
      <c r="B5434" s="762"/>
      <c r="C5434" s="762"/>
      <c r="D5434" s="1222" t="s">
        <v>1265</v>
      </c>
      <c r="E5434" s="1223">
        <v>118</v>
      </c>
      <c r="F5434" s="1202" t="s">
        <v>295</v>
      </c>
      <c r="G5434" s="1202"/>
      <c r="H5434" s="1205" t="s">
        <v>1266</v>
      </c>
      <c r="I5434" s="1202" t="s">
        <v>53</v>
      </c>
      <c r="J5434" s="1202" t="s">
        <v>1253</v>
      </c>
      <c r="K5434" s="1202" t="s">
        <v>1253</v>
      </c>
      <c r="L5434" s="1202" t="s">
        <v>747</v>
      </c>
      <c r="M5434" s="1202" t="s">
        <v>1254</v>
      </c>
      <c r="N5434" s="1203" t="s">
        <v>1267</v>
      </c>
      <c r="O5434" s="1203" t="s">
        <v>73</v>
      </c>
      <c r="P5434" s="1203" t="s">
        <v>73</v>
      </c>
      <c r="Q5434" s="1203" t="s">
        <v>750</v>
      </c>
      <c r="R5434" s="1203" t="s">
        <v>966</v>
      </c>
      <c r="S5434" s="1224">
        <f>VLOOKUP($D5434,'NI-118'!$B$1:$W$2048,12,FALSE)</f>
        <v>0</v>
      </c>
      <c r="T5434" s="1224">
        <f>VLOOKUP($D5434,'NI-118'!$B$1:$W$2048,13,FALSE)</f>
        <v>0</v>
      </c>
      <c r="U5434" s="1224">
        <f>VLOOKUP($D5434,'NI-118'!$B$1:$W$2048,16,FALSE)</f>
        <v>0</v>
      </c>
      <c r="V5434" s="1224">
        <f>VLOOKUP($D5434,'NI-118'!$B$1:$W$2048,17,FALSE)</f>
        <v>0</v>
      </c>
      <c r="W5434" s="1224">
        <f>VLOOKUP($D5434,'NI-118'!$B$1:$W$2048,18,FALSE)</f>
        <v>0</v>
      </c>
      <c r="X5434" s="1224">
        <f>VLOOKUP($D5434,'NI-118'!$B$1:$W$2048,19,FALSE)</f>
        <v>0</v>
      </c>
    </row>
    <row r="5435" spans="1:24" ht="27" hidden="1">
      <c r="A5435" s="762"/>
      <c r="B5435" s="762"/>
      <c r="C5435" s="762"/>
      <c r="D5435" s="1222" t="s">
        <v>1268</v>
      </c>
      <c r="E5435" s="1223">
        <v>118</v>
      </c>
      <c r="F5435" s="1202"/>
      <c r="G5435" s="1202"/>
      <c r="H5435" s="1205" t="s">
        <v>1269</v>
      </c>
      <c r="I5435" s="1202" t="s">
        <v>53</v>
      </c>
      <c r="J5435" s="1202" t="s">
        <v>1253</v>
      </c>
      <c r="K5435" s="1202" t="s">
        <v>1253</v>
      </c>
      <c r="L5435" s="1202" t="s">
        <v>747</v>
      </c>
      <c r="M5435" s="1202" t="s">
        <v>1254</v>
      </c>
      <c r="N5435" s="1203" t="s">
        <v>1270</v>
      </c>
      <c r="O5435" s="1203" t="s">
        <v>73</v>
      </c>
      <c r="P5435" s="1203" t="s">
        <v>73</v>
      </c>
      <c r="Q5435" s="1203" t="s">
        <v>750</v>
      </c>
      <c r="R5435" s="1203" t="s">
        <v>966</v>
      </c>
      <c r="S5435" s="1224">
        <f>VLOOKUP($D5435,'NI-118'!$B$1:$W$2048,12,FALSE)</f>
        <v>0</v>
      </c>
      <c r="T5435" s="1224">
        <f>VLOOKUP($D5435,'NI-118'!$B$1:$W$2048,13,FALSE)</f>
        <v>0</v>
      </c>
      <c r="U5435" s="1224">
        <f>VLOOKUP($D5435,'NI-118'!$B$1:$W$2048,16,FALSE)</f>
        <v>0</v>
      </c>
      <c r="V5435" s="1224">
        <f>VLOOKUP($D5435,'NI-118'!$B$1:$W$2048,17,FALSE)</f>
        <v>0</v>
      </c>
      <c r="W5435" s="1224">
        <f>VLOOKUP($D5435,'NI-118'!$B$1:$W$2048,18,FALSE)</f>
        <v>0</v>
      </c>
      <c r="X5435" s="1224">
        <f>VLOOKUP($D5435,'NI-118'!$B$1:$W$2048,19,FALSE)</f>
        <v>0</v>
      </c>
    </row>
    <row r="5436" spans="1:24" ht="27" hidden="1">
      <c r="A5436" s="762"/>
      <c r="B5436" s="762"/>
      <c r="C5436" s="762"/>
      <c r="D5436" s="1222" t="s">
        <v>1271</v>
      </c>
      <c r="E5436" s="1223">
        <v>118</v>
      </c>
      <c r="F5436" s="1202"/>
      <c r="G5436" s="1202"/>
      <c r="H5436" s="1205" t="s">
        <v>1269</v>
      </c>
      <c r="I5436" s="1202" t="s">
        <v>53</v>
      </c>
      <c r="J5436" s="1202" t="s">
        <v>1253</v>
      </c>
      <c r="K5436" s="1202" t="s">
        <v>1253</v>
      </c>
      <c r="L5436" s="1202" t="s">
        <v>747</v>
      </c>
      <c r="M5436" s="1202" t="s">
        <v>1254</v>
      </c>
      <c r="N5436" s="1203" t="s">
        <v>1272</v>
      </c>
      <c r="O5436" s="1203" t="s">
        <v>73</v>
      </c>
      <c r="P5436" s="1203" t="s">
        <v>73</v>
      </c>
      <c r="Q5436" s="1203" t="s">
        <v>750</v>
      </c>
      <c r="R5436" s="1203" t="s">
        <v>966</v>
      </c>
      <c r="S5436" s="1224">
        <f>VLOOKUP($D5436,'NI-118'!$B$1:$W$2048,12,FALSE)</f>
        <v>0</v>
      </c>
      <c r="T5436" s="1224">
        <f>VLOOKUP($D5436,'NI-118'!$B$1:$W$2048,13,FALSE)</f>
        <v>0</v>
      </c>
      <c r="U5436" s="1224">
        <f>VLOOKUP($D5436,'NI-118'!$B$1:$W$2048,16,FALSE)</f>
        <v>0</v>
      </c>
      <c r="V5436" s="1224">
        <f>VLOOKUP($D5436,'NI-118'!$B$1:$W$2048,17,FALSE)</f>
        <v>0</v>
      </c>
      <c r="W5436" s="1224">
        <f>VLOOKUP($D5436,'NI-118'!$B$1:$W$2048,18,FALSE)</f>
        <v>0</v>
      </c>
      <c r="X5436" s="1224">
        <f>VLOOKUP($D5436,'NI-118'!$B$1:$W$2048,19,FALSE)</f>
        <v>0</v>
      </c>
    </row>
    <row r="5437" spans="1:24" ht="27" hidden="1">
      <c r="A5437" s="762"/>
      <c r="B5437" s="762"/>
      <c r="C5437" s="762"/>
      <c r="D5437" s="1222" t="s">
        <v>1273</v>
      </c>
      <c r="E5437" s="1223">
        <v>118</v>
      </c>
      <c r="F5437" s="1202"/>
      <c r="G5437" s="1202"/>
      <c r="H5437" s="1205" t="s">
        <v>1269</v>
      </c>
      <c r="I5437" s="1202" t="s">
        <v>53</v>
      </c>
      <c r="J5437" s="1202" t="s">
        <v>1253</v>
      </c>
      <c r="K5437" s="1202" t="s">
        <v>1253</v>
      </c>
      <c r="L5437" s="1202" t="s">
        <v>747</v>
      </c>
      <c r="M5437" s="1202" t="s">
        <v>1254</v>
      </c>
      <c r="N5437" s="1203" t="s">
        <v>1274</v>
      </c>
      <c r="O5437" s="1203" t="s">
        <v>73</v>
      </c>
      <c r="P5437" s="1203" t="s">
        <v>73</v>
      </c>
      <c r="Q5437" s="1203" t="s">
        <v>750</v>
      </c>
      <c r="R5437" s="1203" t="s">
        <v>966</v>
      </c>
      <c r="S5437" s="1224">
        <f>VLOOKUP($D5437,'NI-118'!$B$1:$W$2048,12,FALSE)</f>
        <v>0</v>
      </c>
      <c r="T5437" s="1224">
        <f>VLOOKUP($D5437,'NI-118'!$B$1:$W$2048,13,FALSE)</f>
        <v>0</v>
      </c>
      <c r="U5437" s="1224">
        <f>VLOOKUP($D5437,'NI-118'!$B$1:$W$2048,16,FALSE)</f>
        <v>0</v>
      </c>
      <c r="V5437" s="1224">
        <f>VLOOKUP($D5437,'NI-118'!$B$1:$W$2048,17,FALSE)</f>
        <v>0</v>
      </c>
      <c r="W5437" s="1224">
        <f>VLOOKUP($D5437,'NI-118'!$B$1:$W$2048,18,FALSE)</f>
        <v>0</v>
      </c>
      <c r="X5437" s="1224">
        <f>VLOOKUP($D5437,'NI-118'!$B$1:$W$2048,19,FALSE)</f>
        <v>0</v>
      </c>
    </row>
    <row r="5438" spans="1:24" ht="27" hidden="1">
      <c r="A5438" s="762"/>
      <c r="B5438" s="762"/>
      <c r="C5438" s="762"/>
      <c r="D5438" s="1222" t="s">
        <v>1275</v>
      </c>
      <c r="E5438" s="1223">
        <v>118</v>
      </c>
      <c r="F5438" s="1202"/>
      <c r="G5438" s="1202"/>
      <c r="H5438" s="1205" t="s">
        <v>1269</v>
      </c>
      <c r="I5438" s="1202" t="s">
        <v>53</v>
      </c>
      <c r="J5438" s="1202" t="s">
        <v>1253</v>
      </c>
      <c r="K5438" s="1202" t="s">
        <v>1253</v>
      </c>
      <c r="L5438" s="1202" t="s">
        <v>747</v>
      </c>
      <c r="M5438" s="1202" t="s">
        <v>1254</v>
      </c>
      <c r="N5438" s="1203" t="s">
        <v>1276</v>
      </c>
      <c r="O5438" s="1203" t="s">
        <v>73</v>
      </c>
      <c r="P5438" s="1203" t="s">
        <v>73</v>
      </c>
      <c r="Q5438" s="1203" t="s">
        <v>750</v>
      </c>
      <c r="R5438" s="1203" t="s">
        <v>966</v>
      </c>
      <c r="S5438" s="1224">
        <f>VLOOKUP($D5438,'NI-118'!$B$1:$W$2048,12,FALSE)</f>
        <v>0</v>
      </c>
      <c r="T5438" s="1224">
        <f>VLOOKUP($D5438,'NI-118'!$B$1:$W$2048,13,FALSE)</f>
        <v>0</v>
      </c>
      <c r="U5438" s="1224">
        <f>VLOOKUP($D5438,'NI-118'!$B$1:$W$2048,16,FALSE)</f>
        <v>0</v>
      </c>
      <c r="V5438" s="1224">
        <f>VLOOKUP($D5438,'NI-118'!$B$1:$W$2048,17,FALSE)</f>
        <v>0</v>
      </c>
      <c r="W5438" s="1224">
        <f>VLOOKUP($D5438,'NI-118'!$B$1:$W$2048,18,FALSE)</f>
        <v>0</v>
      </c>
      <c r="X5438" s="1224">
        <f>VLOOKUP($D5438,'NI-118'!$B$1:$W$2048,19,FALSE)</f>
        <v>0</v>
      </c>
    </row>
    <row r="5439" spans="1:24" ht="27" hidden="1">
      <c r="A5439" s="762"/>
      <c r="B5439" s="762"/>
      <c r="C5439" s="762"/>
      <c r="D5439" s="1222" t="s">
        <v>1277</v>
      </c>
      <c r="E5439" s="1223">
        <v>118</v>
      </c>
      <c r="F5439" s="1202"/>
      <c r="G5439" s="1202"/>
      <c r="H5439" s="1205" t="s">
        <v>1269</v>
      </c>
      <c r="I5439" s="1202" t="s">
        <v>53</v>
      </c>
      <c r="J5439" s="1202" t="s">
        <v>1253</v>
      </c>
      <c r="K5439" s="1202" t="s">
        <v>1253</v>
      </c>
      <c r="L5439" s="1202" t="s">
        <v>747</v>
      </c>
      <c r="M5439" s="1202" t="s">
        <v>1254</v>
      </c>
      <c r="N5439" s="1203" t="s">
        <v>1278</v>
      </c>
      <c r="O5439" s="1203" t="s">
        <v>73</v>
      </c>
      <c r="P5439" s="1203" t="s">
        <v>73</v>
      </c>
      <c r="Q5439" s="1203" t="s">
        <v>750</v>
      </c>
      <c r="R5439" s="1203" t="s">
        <v>966</v>
      </c>
      <c r="S5439" s="1224">
        <f>VLOOKUP($D5439,'NI-118'!$B$1:$W$2048,12,FALSE)</f>
        <v>0</v>
      </c>
      <c r="T5439" s="1224">
        <f>VLOOKUP($D5439,'NI-118'!$B$1:$W$2048,13,FALSE)</f>
        <v>0</v>
      </c>
      <c r="U5439" s="1224">
        <f>VLOOKUP($D5439,'NI-118'!$B$1:$W$2048,16,FALSE)</f>
        <v>0</v>
      </c>
      <c r="V5439" s="1224">
        <f>VLOOKUP($D5439,'NI-118'!$B$1:$W$2048,17,FALSE)</f>
        <v>0</v>
      </c>
      <c r="W5439" s="1224">
        <f>VLOOKUP($D5439,'NI-118'!$B$1:$W$2048,18,FALSE)</f>
        <v>0</v>
      </c>
      <c r="X5439" s="1224">
        <f>VLOOKUP($D5439,'NI-118'!$B$1:$W$2048,19,FALSE)</f>
        <v>0</v>
      </c>
    </row>
    <row r="5440" spans="1:24" ht="27" hidden="1">
      <c r="A5440" s="762"/>
      <c r="B5440" s="762"/>
      <c r="C5440" s="762"/>
      <c r="D5440" s="1222" t="s">
        <v>1279</v>
      </c>
      <c r="E5440" s="1223">
        <v>118</v>
      </c>
      <c r="F5440" s="1202"/>
      <c r="G5440" s="1202"/>
      <c r="H5440" s="1205" t="s">
        <v>1269</v>
      </c>
      <c r="I5440" s="1202" t="s">
        <v>53</v>
      </c>
      <c r="J5440" s="1202" t="s">
        <v>1253</v>
      </c>
      <c r="K5440" s="1202" t="s">
        <v>1253</v>
      </c>
      <c r="L5440" s="1202" t="s">
        <v>747</v>
      </c>
      <c r="M5440" s="1202" t="s">
        <v>1254</v>
      </c>
      <c r="N5440" s="1203" t="s">
        <v>1280</v>
      </c>
      <c r="O5440" s="1203" t="s">
        <v>73</v>
      </c>
      <c r="P5440" s="1203" t="s">
        <v>73</v>
      </c>
      <c r="Q5440" s="1203" t="s">
        <v>750</v>
      </c>
      <c r="R5440" s="1203" t="s">
        <v>966</v>
      </c>
      <c r="S5440" s="1224">
        <f>VLOOKUP($D5440,'NI-118'!$B$1:$W$2048,12,FALSE)</f>
        <v>0</v>
      </c>
      <c r="T5440" s="1224">
        <f>VLOOKUP($D5440,'NI-118'!$B$1:$W$2048,13,FALSE)</f>
        <v>0</v>
      </c>
      <c r="U5440" s="1224">
        <f>VLOOKUP($D5440,'NI-118'!$B$1:$W$2048,16,FALSE)</f>
        <v>0</v>
      </c>
      <c r="V5440" s="1224">
        <f>VLOOKUP($D5440,'NI-118'!$B$1:$W$2048,17,FALSE)</f>
        <v>0</v>
      </c>
      <c r="W5440" s="1224">
        <f>VLOOKUP($D5440,'NI-118'!$B$1:$W$2048,18,FALSE)</f>
        <v>0</v>
      </c>
      <c r="X5440" s="1224">
        <f>VLOOKUP($D5440,'NI-118'!$B$1:$W$2048,19,FALSE)</f>
        <v>0</v>
      </c>
    </row>
    <row r="5441" spans="1:24" ht="40.5" hidden="1">
      <c r="A5441" s="762"/>
      <c r="B5441" s="762"/>
      <c r="C5441" s="762"/>
      <c r="D5441" s="1222" t="s">
        <v>1281</v>
      </c>
      <c r="E5441" s="1223">
        <v>118</v>
      </c>
      <c r="F5441" s="1202" t="s">
        <v>157</v>
      </c>
      <c r="G5441" s="1202"/>
      <c r="H5441" s="1205" t="s">
        <v>1252</v>
      </c>
      <c r="I5441" s="1202" t="s">
        <v>53</v>
      </c>
      <c r="J5441" s="1202" t="s">
        <v>762</v>
      </c>
      <c r="K5441" s="1202" t="s">
        <v>762</v>
      </c>
      <c r="L5441" s="1202" t="s">
        <v>747</v>
      </c>
      <c r="M5441" s="1202" t="s">
        <v>1254</v>
      </c>
      <c r="N5441" s="1203" t="s">
        <v>1282</v>
      </c>
      <c r="O5441" s="1203" t="s">
        <v>73</v>
      </c>
      <c r="P5441" s="1203" t="s">
        <v>73</v>
      </c>
      <c r="Q5441" s="1203" t="s">
        <v>750</v>
      </c>
      <c r="R5441" s="1203" t="s">
        <v>966</v>
      </c>
      <c r="S5441" s="1224">
        <f>VLOOKUP($D5441,'NI-118'!$B$1:$W$2048,12,FALSE)</f>
        <v>0</v>
      </c>
      <c r="T5441" s="1224">
        <f>VLOOKUP($D5441,'NI-118'!$B$1:$W$2048,13,FALSE)</f>
        <v>0</v>
      </c>
      <c r="U5441" s="1224">
        <f>VLOOKUP($D5441,'NI-118'!$B$1:$W$2048,16,FALSE)</f>
        <v>0</v>
      </c>
      <c r="V5441" s="1224">
        <f>VLOOKUP($D5441,'NI-118'!$B$1:$W$2048,17,FALSE)</f>
        <v>0</v>
      </c>
      <c r="W5441" s="1224">
        <f>VLOOKUP($D5441,'NI-118'!$B$1:$W$2048,18,FALSE)</f>
        <v>0</v>
      </c>
      <c r="X5441" s="1224">
        <f>VLOOKUP($D5441,'NI-118'!$B$1:$W$2048,19,FALSE)</f>
        <v>0</v>
      </c>
    </row>
    <row r="5442" spans="1:24" ht="40.5" hidden="1">
      <c r="A5442" s="762"/>
      <c r="B5442" s="762"/>
      <c r="C5442" s="762"/>
      <c r="D5442" s="1222" t="s">
        <v>1283</v>
      </c>
      <c r="E5442" s="1223">
        <v>118</v>
      </c>
      <c r="F5442" s="1202"/>
      <c r="G5442" s="1202"/>
      <c r="H5442" s="1205" t="s">
        <v>1257</v>
      </c>
      <c r="I5442" s="1202" t="s">
        <v>53</v>
      </c>
      <c r="J5442" s="1202" t="s">
        <v>762</v>
      </c>
      <c r="K5442" s="1202" t="s">
        <v>762</v>
      </c>
      <c r="L5442" s="1202" t="s">
        <v>747</v>
      </c>
      <c r="M5442" s="1202" t="s">
        <v>1254</v>
      </c>
      <c r="N5442" s="1203" t="s">
        <v>1284</v>
      </c>
      <c r="O5442" s="1203" t="s">
        <v>73</v>
      </c>
      <c r="P5442" s="1203" t="s">
        <v>73</v>
      </c>
      <c r="Q5442" s="1203" t="s">
        <v>750</v>
      </c>
      <c r="R5442" s="1203" t="s">
        <v>966</v>
      </c>
      <c r="S5442" s="1224">
        <f>VLOOKUP($D5442,'NI-118'!$B$1:$W$2048,12,FALSE)</f>
        <v>0</v>
      </c>
      <c r="T5442" s="1224">
        <f>VLOOKUP($D5442,'NI-118'!$B$1:$W$2048,13,FALSE)</f>
        <v>0</v>
      </c>
      <c r="U5442" s="1224">
        <f>VLOOKUP($D5442,'NI-118'!$B$1:$W$2048,16,FALSE)</f>
        <v>0</v>
      </c>
      <c r="V5442" s="1224">
        <f>VLOOKUP($D5442,'NI-118'!$B$1:$W$2048,17,FALSE)</f>
        <v>0</v>
      </c>
      <c r="W5442" s="1224">
        <f>VLOOKUP($D5442,'NI-118'!$B$1:$W$2048,18,FALSE)</f>
        <v>0</v>
      </c>
      <c r="X5442" s="1224">
        <f>VLOOKUP($D5442,'NI-118'!$B$1:$W$2048,19,FALSE)</f>
        <v>0</v>
      </c>
    </row>
    <row r="5443" spans="1:24" ht="40.5" hidden="1">
      <c r="A5443" s="762"/>
      <c r="B5443" s="762"/>
      <c r="C5443" s="762"/>
      <c r="D5443" s="1222" t="s">
        <v>1285</v>
      </c>
      <c r="E5443" s="1223">
        <v>118</v>
      </c>
      <c r="F5443" s="1202" t="s">
        <v>157</v>
      </c>
      <c r="G5443" s="1202"/>
      <c r="H5443" s="1205" t="s">
        <v>1252</v>
      </c>
      <c r="I5443" s="1202" t="s">
        <v>53</v>
      </c>
      <c r="J5443" s="1202" t="s">
        <v>762</v>
      </c>
      <c r="K5443" s="1202" t="s">
        <v>762</v>
      </c>
      <c r="L5443" s="1202" t="s">
        <v>747</v>
      </c>
      <c r="M5443" s="1202" t="s">
        <v>1254</v>
      </c>
      <c r="N5443" s="1203" t="s">
        <v>1286</v>
      </c>
      <c r="O5443" s="1203" t="s">
        <v>73</v>
      </c>
      <c r="P5443" s="1203" t="s">
        <v>73</v>
      </c>
      <c r="Q5443" s="1203" t="s">
        <v>750</v>
      </c>
      <c r="R5443" s="1203" t="s">
        <v>966</v>
      </c>
      <c r="S5443" s="1224">
        <f>VLOOKUP($D5443,'NI-118'!$B$1:$W$2048,12,FALSE)</f>
        <v>0</v>
      </c>
      <c r="T5443" s="1224">
        <f>VLOOKUP($D5443,'NI-118'!$B$1:$W$2048,13,FALSE)</f>
        <v>0</v>
      </c>
      <c r="U5443" s="1224">
        <f>VLOOKUP($D5443,'NI-118'!$B$1:$W$2048,16,FALSE)</f>
        <v>0</v>
      </c>
      <c r="V5443" s="1224">
        <f>VLOOKUP($D5443,'NI-118'!$B$1:$W$2048,17,FALSE)</f>
        <v>0</v>
      </c>
      <c r="W5443" s="1224">
        <f>VLOOKUP($D5443,'NI-118'!$B$1:$W$2048,18,FALSE)</f>
        <v>0</v>
      </c>
      <c r="X5443" s="1224">
        <f>VLOOKUP($D5443,'NI-118'!$B$1:$W$2048,19,FALSE)</f>
        <v>0</v>
      </c>
    </row>
    <row r="5444" spans="1:24" ht="40.5" hidden="1">
      <c r="A5444" s="762"/>
      <c r="B5444" s="762"/>
      <c r="C5444" s="762"/>
      <c r="D5444" s="1222" t="s">
        <v>1287</v>
      </c>
      <c r="E5444" s="1223">
        <v>118</v>
      </c>
      <c r="F5444" s="1202"/>
      <c r="G5444" s="1202"/>
      <c r="H5444" s="1205" t="s">
        <v>1257</v>
      </c>
      <c r="I5444" s="1202" t="s">
        <v>53</v>
      </c>
      <c r="J5444" s="1202" t="s">
        <v>762</v>
      </c>
      <c r="K5444" s="1202" t="s">
        <v>762</v>
      </c>
      <c r="L5444" s="1202" t="s">
        <v>747</v>
      </c>
      <c r="M5444" s="1202" t="s">
        <v>1254</v>
      </c>
      <c r="N5444" s="1203" t="s">
        <v>1288</v>
      </c>
      <c r="O5444" s="1203" t="s">
        <v>73</v>
      </c>
      <c r="P5444" s="1203" t="s">
        <v>73</v>
      </c>
      <c r="Q5444" s="1203" t="s">
        <v>750</v>
      </c>
      <c r="R5444" s="1203" t="s">
        <v>966</v>
      </c>
      <c r="S5444" s="1224">
        <f>VLOOKUP($D5444,'NI-118'!$B$1:$W$2048,12,FALSE)</f>
        <v>0</v>
      </c>
      <c r="T5444" s="1224">
        <f>VLOOKUP($D5444,'NI-118'!$B$1:$W$2048,13,FALSE)</f>
        <v>0</v>
      </c>
      <c r="U5444" s="1224">
        <f>VLOOKUP($D5444,'NI-118'!$B$1:$W$2048,16,FALSE)</f>
        <v>0</v>
      </c>
      <c r="V5444" s="1224">
        <f>VLOOKUP($D5444,'NI-118'!$B$1:$W$2048,17,FALSE)</f>
        <v>0</v>
      </c>
      <c r="W5444" s="1224">
        <f>VLOOKUP($D5444,'NI-118'!$B$1:$W$2048,18,FALSE)</f>
        <v>0</v>
      </c>
      <c r="X5444" s="1224">
        <f>VLOOKUP($D5444,'NI-118'!$B$1:$W$2048,19,FALSE)</f>
        <v>0</v>
      </c>
    </row>
    <row r="5445" spans="1:24" ht="27">
      <c r="A5445" s="762"/>
      <c r="B5445" s="762"/>
      <c r="C5445" s="762"/>
      <c r="D5445" s="1222" t="s">
        <v>1289</v>
      </c>
      <c r="E5445" s="1223">
        <v>118</v>
      </c>
      <c r="F5445" s="1202" t="s">
        <v>295</v>
      </c>
      <c r="G5445" s="1202"/>
      <c r="H5445" s="1205" t="s">
        <v>1266</v>
      </c>
      <c r="I5445" s="1202" t="s">
        <v>53</v>
      </c>
      <c r="J5445" s="1202" t="s">
        <v>762</v>
      </c>
      <c r="K5445" s="1202" t="s">
        <v>762</v>
      </c>
      <c r="L5445" s="1202" t="s">
        <v>747</v>
      </c>
      <c r="M5445" s="1202" t="s">
        <v>1254</v>
      </c>
      <c r="N5445" s="1203" t="s">
        <v>1290</v>
      </c>
      <c r="O5445" s="1203" t="s">
        <v>73</v>
      </c>
      <c r="P5445" s="1203" t="s">
        <v>73</v>
      </c>
      <c r="Q5445" s="1203" t="s">
        <v>750</v>
      </c>
      <c r="R5445" s="1203" t="s">
        <v>966</v>
      </c>
      <c r="S5445" s="1224">
        <f>VLOOKUP($D5445,'NI-118'!$B$1:$W$2048,12,FALSE)</f>
        <v>0</v>
      </c>
      <c r="T5445" s="1224">
        <f>VLOOKUP($D5445,'NI-118'!$B$1:$W$2048,13,FALSE)</f>
        <v>0</v>
      </c>
      <c r="U5445" s="1224">
        <f>VLOOKUP($D5445,'NI-118'!$B$1:$W$2048,16,FALSE)</f>
        <v>0</v>
      </c>
      <c r="V5445" s="1224">
        <f>VLOOKUP($D5445,'NI-118'!$B$1:$W$2048,17,FALSE)</f>
        <v>0</v>
      </c>
      <c r="W5445" s="1224">
        <f>VLOOKUP($D5445,'NI-118'!$B$1:$W$2048,18,FALSE)</f>
        <v>0</v>
      </c>
      <c r="X5445" s="1224">
        <f>VLOOKUP($D5445,'NI-118'!$B$1:$W$2048,19,FALSE)</f>
        <v>0</v>
      </c>
    </row>
    <row r="5446" spans="1:24" ht="27" hidden="1">
      <c r="A5446" s="762"/>
      <c r="B5446" s="762"/>
      <c r="C5446" s="762"/>
      <c r="D5446" s="1222" t="s">
        <v>1291</v>
      </c>
      <c r="E5446" s="1223">
        <v>118</v>
      </c>
      <c r="F5446" s="1202"/>
      <c r="G5446" s="1202"/>
      <c r="H5446" s="1205" t="s">
        <v>1269</v>
      </c>
      <c r="I5446" s="1202" t="s">
        <v>53</v>
      </c>
      <c r="J5446" s="1202" t="s">
        <v>762</v>
      </c>
      <c r="K5446" s="1202" t="s">
        <v>762</v>
      </c>
      <c r="L5446" s="1202" t="s">
        <v>747</v>
      </c>
      <c r="M5446" s="1202" t="s">
        <v>1254</v>
      </c>
      <c r="N5446" s="1203" t="s">
        <v>1292</v>
      </c>
      <c r="O5446" s="1203" t="s">
        <v>73</v>
      </c>
      <c r="P5446" s="1203" t="s">
        <v>73</v>
      </c>
      <c r="Q5446" s="1203" t="s">
        <v>750</v>
      </c>
      <c r="R5446" s="1203" t="s">
        <v>966</v>
      </c>
      <c r="S5446" s="1224">
        <f>VLOOKUP($D5446,'NI-118'!$B$1:$W$2048,12,FALSE)</f>
        <v>0</v>
      </c>
      <c r="T5446" s="1224">
        <f>VLOOKUP($D5446,'NI-118'!$B$1:$W$2048,13,FALSE)</f>
        <v>0</v>
      </c>
      <c r="U5446" s="1224">
        <f>VLOOKUP($D5446,'NI-118'!$B$1:$W$2048,16,FALSE)</f>
        <v>0</v>
      </c>
      <c r="V5446" s="1224">
        <f>VLOOKUP($D5446,'NI-118'!$B$1:$W$2048,17,FALSE)</f>
        <v>0</v>
      </c>
      <c r="W5446" s="1224">
        <f>VLOOKUP($D5446,'NI-118'!$B$1:$W$2048,18,FALSE)</f>
        <v>0</v>
      </c>
      <c r="X5446" s="1224">
        <f>VLOOKUP($D5446,'NI-118'!$B$1:$W$2048,19,FALSE)</f>
        <v>0</v>
      </c>
    </row>
    <row r="5447" spans="1:24" ht="27" hidden="1">
      <c r="A5447" s="762"/>
      <c r="B5447" s="762"/>
      <c r="C5447" s="762"/>
      <c r="D5447" s="1222" t="s">
        <v>1293</v>
      </c>
      <c r="E5447" s="1223">
        <v>118</v>
      </c>
      <c r="F5447" s="1202"/>
      <c r="G5447" s="1202"/>
      <c r="H5447" s="1205" t="s">
        <v>1269</v>
      </c>
      <c r="I5447" s="1202" t="s">
        <v>53</v>
      </c>
      <c r="J5447" s="1202" t="s">
        <v>762</v>
      </c>
      <c r="K5447" s="1202" t="s">
        <v>762</v>
      </c>
      <c r="L5447" s="1202" t="s">
        <v>747</v>
      </c>
      <c r="M5447" s="1202" t="s">
        <v>1254</v>
      </c>
      <c r="N5447" s="1203" t="s">
        <v>1294</v>
      </c>
      <c r="O5447" s="1203" t="s">
        <v>73</v>
      </c>
      <c r="P5447" s="1203" t="s">
        <v>73</v>
      </c>
      <c r="Q5447" s="1203" t="s">
        <v>750</v>
      </c>
      <c r="R5447" s="1203" t="s">
        <v>966</v>
      </c>
      <c r="S5447" s="1224">
        <f>VLOOKUP($D5447,'NI-118'!$B$1:$W$2048,12,FALSE)</f>
        <v>0</v>
      </c>
      <c r="T5447" s="1224">
        <f>VLOOKUP($D5447,'NI-118'!$B$1:$W$2048,13,FALSE)</f>
        <v>0</v>
      </c>
      <c r="U5447" s="1224">
        <f>VLOOKUP($D5447,'NI-118'!$B$1:$W$2048,16,FALSE)</f>
        <v>0</v>
      </c>
      <c r="V5447" s="1224">
        <f>VLOOKUP($D5447,'NI-118'!$B$1:$W$2048,17,FALSE)</f>
        <v>0</v>
      </c>
      <c r="W5447" s="1224">
        <f>VLOOKUP($D5447,'NI-118'!$B$1:$W$2048,18,FALSE)</f>
        <v>0</v>
      </c>
      <c r="X5447" s="1224">
        <f>VLOOKUP($D5447,'NI-118'!$B$1:$W$2048,19,FALSE)</f>
        <v>0</v>
      </c>
    </row>
    <row r="5448" spans="1:24" ht="27" hidden="1">
      <c r="A5448" s="762"/>
      <c r="B5448" s="762"/>
      <c r="C5448" s="762"/>
      <c r="D5448" s="1222" t="s">
        <v>1295</v>
      </c>
      <c r="E5448" s="1223">
        <v>118</v>
      </c>
      <c r="F5448" s="1202"/>
      <c r="G5448" s="1202"/>
      <c r="H5448" s="1205" t="s">
        <v>1269</v>
      </c>
      <c r="I5448" s="1202" t="s">
        <v>53</v>
      </c>
      <c r="J5448" s="1202" t="s">
        <v>762</v>
      </c>
      <c r="K5448" s="1202" t="s">
        <v>762</v>
      </c>
      <c r="L5448" s="1202" t="s">
        <v>747</v>
      </c>
      <c r="M5448" s="1202" t="s">
        <v>1254</v>
      </c>
      <c r="N5448" s="1203" t="s">
        <v>1296</v>
      </c>
      <c r="O5448" s="1203" t="s">
        <v>73</v>
      </c>
      <c r="P5448" s="1203" t="s">
        <v>73</v>
      </c>
      <c r="Q5448" s="1203" t="s">
        <v>750</v>
      </c>
      <c r="R5448" s="1203" t="s">
        <v>966</v>
      </c>
      <c r="S5448" s="1224">
        <f>VLOOKUP($D5448,'NI-118'!$B$1:$W$2048,12,FALSE)</f>
        <v>0</v>
      </c>
      <c r="T5448" s="1224">
        <f>VLOOKUP($D5448,'NI-118'!$B$1:$W$2048,13,FALSE)</f>
        <v>0</v>
      </c>
      <c r="U5448" s="1224">
        <f>VLOOKUP($D5448,'NI-118'!$B$1:$W$2048,16,FALSE)</f>
        <v>0</v>
      </c>
      <c r="V5448" s="1224">
        <f>VLOOKUP($D5448,'NI-118'!$B$1:$W$2048,17,FALSE)</f>
        <v>0</v>
      </c>
      <c r="W5448" s="1224">
        <f>VLOOKUP($D5448,'NI-118'!$B$1:$W$2048,18,FALSE)</f>
        <v>0</v>
      </c>
      <c r="X5448" s="1224">
        <f>VLOOKUP($D5448,'NI-118'!$B$1:$W$2048,19,FALSE)</f>
        <v>0</v>
      </c>
    </row>
    <row r="5449" spans="1:24" ht="27" hidden="1">
      <c r="A5449" s="762"/>
      <c r="B5449" s="762"/>
      <c r="C5449" s="762"/>
      <c r="D5449" s="1222" t="s">
        <v>1297</v>
      </c>
      <c r="E5449" s="1223">
        <v>118</v>
      </c>
      <c r="F5449" s="1202" t="s">
        <v>157</v>
      </c>
      <c r="G5449" s="1202"/>
      <c r="H5449" s="1205" t="s">
        <v>1252</v>
      </c>
      <c r="I5449" s="1202" t="s">
        <v>53</v>
      </c>
      <c r="J5449" s="1202" t="s">
        <v>762</v>
      </c>
      <c r="K5449" s="1202" t="s">
        <v>762</v>
      </c>
      <c r="L5449" s="1202" t="s">
        <v>747</v>
      </c>
      <c r="M5449" s="1202" t="s">
        <v>1254</v>
      </c>
      <c r="N5449" s="1203" t="s">
        <v>1298</v>
      </c>
      <c r="O5449" s="1203" t="s">
        <v>73</v>
      </c>
      <c r="P5449" s="1203" t="s">
        <v>73</v>
      </c>
      <c r="Q5449" s="1203" t="s">
        <v>750</v>
      </c>
      <c r="R5449" s="1203" t="s">
        <v>966</v>
      </c>
      <c r="S5449" s="1224">
        <f>VLOOKUP($D5449,'NI-118'!$B$1:$W$2048,12,FALSE)</f>
        <v>0</v>
      </c>
      <c r="T5449" s="1224">
        <f>VLOOKUP($D5449,'NI-118'!$B$1:$W$2048,13,FALSE)</f>
        <v>0</v>
      </c>
      <c r="U5449" s="1224">
        <f>VLOOKUP($D5449,'NI-118'!$B$1:$W$2048,16,FALSE)</f>
        <v>0</v>
      </c>
      <c r="V5449" s="1224">
        <f>VLOOKUP($D5449,'NI-118'!$B$1:$W$2048,17,FALSE)</f>
        <v>0</v>
      </c>
      <c r="W5449" s="1224">
        <f>VLOOKUP($D5449,'NI-118'!$B$1:$W$2048,18,FALSE)</f>
        <v>0</v>
      </c>
      <c r="X5449" s="1224">
        <f>VLOOKUP($D5449,'NI-118'!$B$1:$W$2048,19,FALSE)</f>
        <v>0</v>
      </c>
    </row>
    <row r="5450" spans="1:24" ht="27" hidden="1">
      <c r="A5450" s="762"/>
      <c r="B5450" s="762"/>
      <c r="C5450" s="762"/>
      <c r="D5450" s="1222" t="s">
        <v>1299</v>
      </c>
      <c r="E5450" s="1223">
        <v>118</v>
      </c>
      <c r="F5450" s="1202"/>
      <c r="G5450" s="1202"/>
      <c r="H5450" s="1205" t="s">
        <v>1257</v>
      </c>
      <c r="I5450" s="1202" t="s">
        <v>53</v>
      </c>
      <c r="J5450" s="1202" t="s">
        <v>762</v>
      </c>
      <c r="K5450" s="1202" t="s">
        <v>762</v>
      </c>
      <c r="L5450" s="1202" t="s">
        <v>747</v>
      </c>
      <c r="M5450" s="1202" t="s">
        <v>1254</v>
      </c>
      <c r="N5450" s="1203" t="s">
        <v>1300</v>
      </c>
      <c r="O5450" s="1203" t="s">
        <v>73</v>
      </c>
      <c r="P5450" s="1203" t="s">
        <v>73</v>
      </c>
      <c r="Q5450" s="1203" t="s">
        <v>750</v>
      </c>
      <c r="R5450" s="1203" t="s">
        <v>966</v>
      </c>
      <c r="S5450" s="1224">
        <f>VLOOKUP($D5450,'NI-118'!$B$1:$W$2048,12,FALSE)</f>
        <v>0</v>
      </c>
      <c r="T5450" s="1224">
        <f>VLOOKUP($D5450,'NI-118'!$B$1:$W$2048,13,FALSE)</f>
        <v>0</v>
      </c>
      <c r="U5450" s="1224">
        <f>VLOOKUP($D5450,'NI-118'!$B$1:$W$2048,16,FALSE)</f>
        <v>0</v>
      </c>
      <c r="V5450" s="1224">
        <f>VLOOKUP($D5450,'NI-118'!$B$1:$W$2048,17,FALSE)</f>
        <v>0</v>
      </c>
      <c r="W5450" s="1224">
        <f>VLOOKUP($D5450,'NI-118'!$B$1:$W$2048,18,FALSE)</f>
        <v>0</v>
      </c>
      <c r="X5450" s="1224">
        <f>VLOOKUP($D5450,'NI-118'!$B$1:$W$2048,19,FALSE)</f>
        <v>0</v>
      </c>
    </row>
    <row r="5451" spans="1:24" ht="27" hidden="1">
      <c r="A5451" s="762"/>
      <c r="B5451" s="762"/>
      <c r="C5451" s="762"/>
      <c r="D5451" s="1222" t="s">
        <v>1301</v>
      </c>
      <c r="E5451" s="1223">
        <v>118</v>
      </c>
      <c r="F5451" s="1202" t="s">
        <v>157</v>
      </c>
      <c r="G5451" s="1202"/>
      <c r="H5451" s="1205" t="s">
        <v>1252</v>
      </c>
      <c r="I5451" s="1202" t="s">
        <v>53</v>
      </c>
      <c r="J5451" s="1202" t="s">
        <v>762</v>
      </c>
      <c r="K5451" s="1202" t="s">
        <v>762</v>
      </c>
      <c r="L5451" s="1202" t="s">
        <v>747</v>
      </c>
      <c r="M5451" s="1202" t="s">
        <v>1254</v>
      </c>
      <c r="N5451" s="1203" t="s">
        <v>1302</v>
      </c>
      <c r="O5451" s="1203" t="s">
        <v>73</v>
      </c>
      <c r="P5451" s="1203" t="s">
        <v>73</v>
      </c>
      <c r="Q5451" s="1203" t="s">
        <v>750</v>
      </c>
      <c r="R5451" s="1203" t="s">
        <v>966</v>
      </c>
      <c r="S5451" s="1224">
        <f>VLOOKUP($D5451,'NI-118'!$B$1:$W$2048,12,FALSE)</f>
        <v>0</v>
      </c>
      <c r="T5451" s="1224">
        <f>VLOOKUP($D5451,'NI-118'!$B$1:$W$2048,13,FALSE)</f>
        <v>0</v>
      </c>
      <c r="U5451" s="1224">
        <f>VLOOKUP($D5451,'NI-118'!$B$1:$W$2048,16,FALSE)</f>
        <v>0</v>
      </c>
      <c r="V5451" s="1224">
        <f>VLOOKUP($D5451,'NI-118'!$B$1:$W$2048,17,FALSE)</f>
        <v>0</v>
      </c>
      <c r="W5451" s="1224">
        <f>VLOOKUP($D5451,'NI-118'!$B$1:$W$2048,18,FALSE)</f>
        <v>0</v>
      </c>
      <c r="X5451" s="1224">
        <f>VLOOKUP($D5451,'NI-118'!$B$1:$W$2048,19,FALSE)</f>
        <v>0</v>
      </c>
    </row>
    <row r="5452" spans="1:24" ht="27" hidden="1">
      <c r="A5452" s="762"/>
      <c r="B5452" s="762"/>
      <c r="C5452" s="762"/>
      <c r="D5452" s="1222" t="s">
        <v>1303</v>
      </c>
      <c r="E5452" s="1223">
        <v>118</v>
      </c>
      <c r="F5452" s="1202"/>
      <c r="G5452" s="1202"/>
      <c r="H5452" s="1205" t="s">
        <v>1257</v>
      </c>
      <c r="I5452" s="1202" t="s">
        <v>53</v>
      </c>
      <c r="J5452" s="1202" t="s">
        <v>762</v>
      </c>
      <c r="K5452" s="1202" t="s">
        <v>762</v>
      </c>
      <c r="L5452" s="1202" t="s">
        <v>747</v>
      </c>
      <c r="M5452" s="1202" t="s">
        <v>1254</v>
      </c>
      <c r="N5452" s="1203" t="s">
        <v>1304</v>
      </c>
      <c r="O5452" s="1203" t="s">
        <v>73</v>
      </c>
      <c r="P5452" s="1203" t="s">
        <v>73</v>
      </c>
      <c r="Q5452" s="1203" t="s">
        <v>750</v>
      </c>
      <c r="R5452" s="1203" t="s">
        <v>966</v>
      </c>
      <c r="S5452" s="1224">
        <f>VLOOKUP($D5452,'NI-118'!$B$1:$W$2048,12,FALSE)</f>
        <v>0</v>
      </c>
      <c r="T5452" s="1224">
        <f>VLOOKUP($D5452,'NI-118'!$B$1:$W$2048,13,FALSE)</f>
        <v>0</v>
      </c>
      <c r="U5452" s="1224">
        <f>VLOOKUP($D5452,'NI-118'!$B$1:$W$2048,16,FALSE)</f>
        <v>0</v>
      </c>
      <c r="V5452" s="1224">
        <f>VLOOKUP($D5452,'NI-118'!$B$1:$W$2048,17,FALSE)</f>
        <v>0</v>
      </c>
      <c r="W5452" s="1224">
        <f>VLOOKUP($D5452,'NI-118'!$B$1:$W$2048,18,FALSE)</f>
        <v>0</v>
      </c>
      <c r="X5452" s="1224">
        <f>VLOOKUP($D5452,'NI-118'!$B$1:$W$2048,19,FALSE)</f>
        <v>0</v>
      </c>
    </row>
    <row r="5453" spans="1:24" ht="27">
      <c r="A5453" s="762"/>
      <c r="B5453" s="762"/>
      <c r="C5453" s="762"/>
      <c r="D5453" s="1222" t="s">
        <v>1305</v>
      </c>
      <c r="E5453" s="1223">
        <v>118</v>
      </c>
      <c r="F5453" s="1202" t="s">
        <v>295</v>
      </c>
      <c r="G5453" s="1202"/>
      <c r="H5453" s="1205" t="s">
        <v>1266</v>
      </c>
      <c r="I5453" s="1202" t="s">
        <v>53</v>
      </c>
      <c r="J5453" s="1202" t="s">
        <v>762</v>
      </c>
      <c r="K5453" s="1202" t="s">
        <v>762</v>
      </c>
      <c r="L5453" s="1202" t="s">
        <v>747</v>
      </c>
      <c r="M5453" s="1202" t="s">
        <v>1254</v>
      </c>
      <c r="N5453" s="1203" t="s">
        <v>1306</v>
      </c>
      <c r="O5453" s="1203" t="s">
        <v>73</v>
      </c>
      <c r="P5453" s="1203" t="s">
        <v>73</v>
      </c>
      <c r="Q5453" s="1203" t="s">
        <v>750</v>
      </c>
      <c r="R5453" s="1203" t="s">
        <v>966</v>
      </c>
      <c r="S5453" s="1224">
        <f>VLOOKUP($D5453,'NI-118'!$B$1:$W$2048,12,FALSE)</f>
        <v>0</v>
      </c>
      <c r="T5453" s="1224">
        <f>VLOOKUP($D5453,'NI-118'!$B$1:$W$2048,13,FALSE)</f>
        <v>0</v>
      </c>
      <c r="U5453" s="1224">
        <f>VLOOKUP($D5453,'NI-118'!$B$1:$W$2048,16,FALSE)</f>
        <v>0</v>
      </c>
      <c r="V5453" s="1224">
        <f>VLOOKUP($D5453,'NI-118'!$B$1:$W$2048,17,FALSE)</f>
        <v>0</v>
      </c>
      <c r="W5453" s="1224">
        <f>VLOOKUP($D5453,'NI-118'!$B$1:$W$2048,18,FALSE)</f>
        <v>0</v>
      </c>
      <c r="X5453" s="1224">
        <f>VLOOKUP($D5453,'NI-118'!$B$1:$W$2048,19,FALSE)</f>
        <v>0</v>
      </c>
    </row>
    <row r="5454" spans="1:24" ht="27" hidden="1">
      <c r="A5454" s="762"/>
      <c r="B5454" s="762"/>
      <c r="C5454" s="762"/>
      <c r="D5454" s="1222" t="s">
        <v>1307</v>
      </c>
      <c r="E5454" s="1223">
        <v>118</v>
      </c>
      <c r="F5454" s="1202"/>
      <c r="G5454" s="1202"/>
      <c r="H5454" s="1205" t="s">
        <v>1269</v>
      </c>
      <c r="I5454" s="1202" t="s">
        <v>53</v>
      </c>
      <c r="J5454" s="1202" t="s">
        <v>762</v>
      </c>
      <c r="K5454" s="1202" t="s">
        <v>762</v>
      </c>
      <c r="L5454" s="1202" t="s">
        <v>747</v>
      </c>
      <c r="M5454" s="1202" t="s">
        <v>1254</v>
      </c>
      <c r="N5454" s="1203" t="s">
        <v>1308</v>
      </c>
      <c r="O5454" s="1203" t="s">
        <v>73</v>
      </c>
      <c r="P5454" s="1203" t="s">
        <v>73</v>
      </c>
      <c r="Q5454" s="1203" t="s">
        <v>750</v>
      </c>
      <c r="R5454" s="1203" t="s">
        <v>966</v>
      </c>
      <c r="S5454" s="1224">
        <f>VLOOKUP($D5454,'NI-118'!$B$1:$W$2048,12,FALSE)</f>
        <v>0</v>
      </c>
      <c r="T5454" s="1224">
        <f>VLOOKUP($D5454,'NI-118'!$B$1:$W$2048,13,FALSE)</f>
        <v>0</v>
      </c>
      <c r="U5454" s="1224">
        <f>VLOOKUP($D5454,'NI-118'!$B$1:$W$2048,16,FALSE)</f>
        <v>0</v>
      </c>
      <c r="V5454" s="1224">
        <f>VLOOKUP($D5454,'NI-118'!$B$1:$W$2048,17,FALSE)</f>
        <v>0</v>
      </c>
      <c r="W5454" s="1224">
        <f>VLOOKUP($D5454,'NI-118'!$B$1:$W$2048,18,FALSE)</f>
        <v>0</v>
      </c>
      <c r="X5454" s="1224">
        <f>VLOOKUP($D5454,'NI-118'!$B$1:$W$2048,19,FALSE)</f>
        <v>0</v>
      </c>
    </row>
    <row r="5455" spans="1:24" ht="27" hidden="1">
      <c r="A5455" s="762"/>
      <c r="B5455" s="762"/>
      <c r="C5455" s="762"/>
      <c r="D5455" s="1222" t="s">
        <v>1309</v>
      </c>
      <c r="E5455" s="1223">
        <v>118</v>
      </c>
      <c r="F5455" s="1202"/>
      <c r="G5455" s="1202"/>
      <c r="H5455" s="1205" t="s">
        <v>1269</v>
      </c>
      <c r="I5455" s="1202" t="s">
        <v>53</v>
      </c>
      <c r="J5455" s="1202" t="s">
        <v>762</v>
      </c>
      <c r="K5455" s="1202" t="s">
        <v>762</v>
      </c>
      <c r="L5455" s="1202" t="s">
        <v>747</v>
      </c>
      <c r="M5455" s="1202" t="s">
        <v>1254</v>
      </c>
      <c r="N5455" s="1203" t="s">
        <v>1310</v>
      </c>
      <c r="O5455" s="1203" t="s">
        <v>73</v>
      </c>
      <c r="P5455" s="1203" t="s">
        <v>73</v>
      </c>
      <c r="Q5455" s="1203" t="s">
        <v>750</v>
      </c>
      <c r="R5455" s="1203" t="s">
        <v>966</v>
      </c>
      <c r="S5455" s="1224">
        <f>VLOOKUP($D5455,'NI-118'!$B$1:$W$2048,12,FALSE)</f>
        <v>0</v>
      </c>
      <c r="T5455" s="1224">
        <f>VLOOKUP($D5455,'NI-118'!$B$1:$W$2048,13,FALSE)</f>
        <v>0</v>
      </c>
      <c r="U5455" s="1224">
        <f>VLOOKUP($D5455,'NI-118'!$B$1:$W$2048,16,FALSE)</f>
        <v>0</v>
      </c>
      <c r="V5455" s="1224">
        <f>VLOOKUP($D5455,'NI-118'!$B$1:$W$2048,17,FALSE)</f>
        <v>0</v>
      </c>
      <c r="W5455" s="1224">
        <f>VLOOKUP($D5455,'NI-118'!$B$1:$W$2048,18,FALSE)</f>
        <v>0</v>
      </c>
      <c r="X5455" s="1224">
        <f>VLOOKUP($D5455,'NI-118'!$B$1:$W$2048,19,FALSE)</f>
        <v>0</v>
      </c>
    </row>
    <row r="5456" spans="1:24" ht="27">
      <c r="A5456" s="762"/>
      <c r="B5456" s="762"/>
      <c r="C5456" s="762"/>
      <c r="D5456" s="1222" t="s">
        <v>1311</v>
      </c>
      <c r="E5456" s="1223">
        <v>118</v>
      </c>
      <c r="F5456" s="1202" t="s">
        <v>295</v>
      </c>
      <c r="G5456" s="1202"/>
      <c r="H5456" s="1205" t="s">
        <v>1312</v>
      </c>
      <c r="I5456" s="1202" t="s">
        <v>531</v>
      </c>
      <c r="J5456" s="1202"/>
      <c r="K5456" s="1202"/>
      <c r="L5456" s="1202"/>
      <c r="M5456" s="1202" t="s">
        <v>1254</v>
      </c>
      <c r="N5456" s="1203" t="s">
        <v>1313</v>
      </c>
      <c r="O5456" s="1203" t="s">
        <v>73</v>
      </c>
      <c r="P5456" s="1203" t="s">
        <v>73</v>
      </c>
      <c r="Q5456" s="1203" t="s">
        <v>73</v>
      </c>
      <c r="R5456" s="1203" t="s">
        <v>73</v>
      </c>
      <c r="S5456" s="1224">
        <f>VLOOKUP($D5456,'NI-118'!$B$1:$W$2048,12,FALSE)</f>
        <v>0</v>
      </c>
      <c r="T5456" s="1224">
        <f>VLOOKUP($D5456,'NI-118'!$B$1:$W$2048,13,FALSE)</f>
        <v>0</v>
      </c>
      <c r="U5456" s="1224">
        <f>VLOOKUP($D5456,'NI-118'!$B$1:$W$2048,16,FALSE)</f>
        <v>0</v>
      </c>
      <c r="V5456" s="1224">
        <f>VLOOKUP($D5456,'NI-118'!$B$1:$W$2048,17,FALSE)</f>
        <v>0</v>
      </c>
      <c r="W5456" s="1224">
        <f>VLOOKUP($D5456,'NI-118'!$B$1:$W$2048,18,FALSE)</f>
        <v>0</v>
      </c>
      <c r="X5456" s="1224">
        <f>VLOOKUP($D5456,'NI-118'!$B$1:$W$2048,19,FALSE)</f>
        <v>0</v>
      </c>
    </row>
    <row r="5457" spans="1:24" hidden="1">
      <c r="A5457" s="762"/>
      <c r="B5457" s="762"/>
      <c r="C5457" s="762"/>
      <c r="D5457" s="1222" t="s">
        <v>1314</v>
      </c>
      <c r="E5457" s="1223">
        <v>118</v>
      </c>
      <c r="F5457" s="1202"/>
      <c r="G5457" s="1202"/>
      <c r="H5457" s="1205"/>
      <c r="I5457" s="1202" t="s">
        <v>71</v>
      </c>
      <c r="J5457" s="1202"/>
      <c r="K5457" s="1202"/>
      <c r="L5457" s="1202"/>
      <c r="M5457" s="1202"/>
      <c r="N5457" s="1203" t="s">
        <v>1315</v>
      </c>
      <c r="O5457" s="1203" t="s">
        <v>73</v>
      </c>
      <c r="P5457" s="1203" t="s">
        <v>73</v>
      </c>
      <c r="Q5457" s="1203" t="s">
        <v>73</v>
      </c>
      <c r="R5457" s="1203" t="s">
        <v>73</v>
      </c>
      <c r="S5457" s="1224">
        <f>VLOOKUP($D5457,'NI-118'!$B$1:$W$2048,12,FALSE)</f>
        <v>0</v>
      </c>
      <c r="T5457" s="1224">
        <f>VLOOKUP($D5457,'NI-118'!$B$1:$W$2048,13,FALSE)</f>
        <v>0</v>
      </c>
      <c r="U5457" s="1224">
        <f>VLOOKUP($D5457,'NI-118'!$B$1:$W$2048,16,FALSE)</f>
        <v>0</v>
      </c>
      <c r="V5457" s="1224">
        <f>VLOOKUP($D5457,'NI-118'!$B$1:$W$2048,17,FALSE)</f>
        <v>0</v>
      </c>
      <c r="W5457" s="1224">
        <f>VLOOKUP($D5457,'NI-118'!$B$1:$W$2048,18,FALSE)</f>
        <v>0</v>
      </c>
      <c r="X5457" s="1224">
        <f>VLOOKUP($D5457,'NI-118'!$B$1:$W$2048,19,FALSE)</f>
        <v>0</v>
      </c>
    </row>
    <row r="5458" spans="1:24" ht="27" hidden="1">
      <c r="A5458" s="762"/>
      <c r="B5458" s="762"/>
      <c r="C5458" s="762"/>
      <c r="D5458" s="1222" t="s">
        <v>1316</v>
      </c>
      <c r="E5458" s="1223">
        <v>118</v>
      </c>
      <c r="F5458" s="1202"/>
      <c r="G5458" s="1202"/>
      <c r="H5458" s="1205" t="s">
        <v>1317</v>
      </c>
      <c r="I5458" s="1202" t="s">
        <v>53</v>
      </c>
      <c r="J5458" s="1202" t="s">
        <v>1318</v>
      </c>
      <c r="K5458" s="1202" t="s">
        <v>1318</v>
      </c>
      <c r="L5458" s="1202" t="s">
        <v>747</v>
      </c>
      <c r="M5458" s="1202" t="s">
        <v>1319</v>
      </c>
      <c r="N5458" s="1203" t="s">
        <v>1320</v>
      </c>
      <c r="O5458" s="1203" t="s">
        <v>73</v>
      </c>
      <c r="P5458" s="1203" t="s">
        <v>73</v>
      </c>
      <c r="Q5458" s="1203" t="s">
        <v>750</v>
      </c>
      <c r="R5458" s="1203" t="s">
        <v>966</v>
      </c>
      <c r="S5458" s="1224">
        <f>VLOOKUP($D5458,'NI-118'!$B$1:$W$2048,12,FALSE)</f>
        <v>0</v>
      </c>
      <c r="T5458" s="1224">
        <f>VLOOKUP($D5458,'NI-118'!$B$1:$W$2048,13,FALSE)</f>
        <v>0</v>
      </c>
      <c r="U5458" s="1224">
        <f>VLOOKUP($D5458,'NI-118'!$B$1:$W$2048,16,FALSE)</f>
        <v>0</v>
      </c>
      <c r="V5458" s="1224">
        <f>VLOOKUP($D5458,'NI-118'!$B$1:$W$2048,17,FALSE)</f>
        <v>0</v>
      </c>
      <c r="W5458" s="1224">
        <f>VLOOKUP($D5458,'NI-118'!$B$1:$W$2048,18,FALSE)</f>
        <v>0</v>
      </c>
      <c r="X5458" s="1224">
        <f>VLOOKUP($D5458,'NI-118'!$B$1:$W$2048,19,FALSE)</f>
        <v>0</v>
      </c>
    </row>
    <row r="5459" spans="1:24" ht="27" hidden="1">
      <c r="A5459" s="762"/>
      <c r="B5459" s="762"/>
      <c r="C5459" s="762"/>
      <c r="D5459" s="1222" t="s">
        <v>1321</v>
      </c>
      <c r="E5459" s="1223">
        <v>118</v>
      </c>
      <c r="F5459" s="1202"/>
      <c r="G5459" s="1202"/>
      <c r="H5459" s="1205" t="s">
        <v>1317</v>
      </c>
      <c r="I5459" s="1202" t="s">
        <v>53</v>
      </c>
      <c r="J5459" s="1202" t="s">
        <v>1318</v>
      </c>
      <c r="K5459" s="1202" t="s">
        <v>1318</v>
      </c>
      <c r="L5459" s="1202" t="s">
        <v>747</v>
      </c>
      <c r="M5459" s="1202" t="s">
        <v>1319</v>
      </c>
      <c r="N5459" s="1203" t="s">
        <v>1322</v>
      </c>
      <c r="O5459" s="1203" t="s">
        <v>73</v>
      </c>
      <c r="P5459" s="1203" t="s">
        <v>73</v>
      </c>
      <c r="Q5459" s="1203" t="s">
        <v>750</v>
      </c>
      <c r="R5459" s="1203" t="s">
        <v>966</v>
      </c>
      <c r="S5459" s="1224">
        <f>VLOOKUP($D5459,'NI-118'!$B$1:$W$2048,12,FALSE)</f>
        <v>0</v>
      </c>
      <c r="T5459" s="1224">
        <f>VLOOKUP($D5459,'NI-118'!$B$1:$W$2048,13,FALSE)</f>
        <v>0</v>
      </c>
      <c r="U5459" s="1224">
        <f>VLOOKUP($D5459,'NI-118'!$B$1:$W$2048,16,FALSE)</f>
        <v>0</v>
      </c>
      <c r="V5459" s="1224">
        <f>VLOOKUP($D5459,'NI-118'!$B$1:$W$2048,17,FALSE)</f>
        <v>0</v>
      </c>
      <c r="W5459" s="1224">
        <f>VLOOKUP($D5459,'NI-118'!$B$1:$W$2048,18,FALSE)</f>
        <v>0</v>
      </c>
      <c r="X5459" s="1224">
        <f>VLOOKUP($D5459,'NI-118'!$B$1:$W$2048,19,FALSE)</f>
        <v>0</v>
      </c>
    </row>
    <row r="5460" spans="1:24" ht="27">
      <c r="A5460" s="762"/>
      <c r="B5460" s="762"/>
      <c r="C5460" s="762"/>
      <c r="D5460" s="1222" t="s">
        <v>1323</v>
      </c>
      <c r="E5460" s="1223">
        <v>118</v>
      </c>
      <c r="F5460" s="1202" t="s">
        <v>295</v>
      </c>
      <c r="G5460" s="1202"/>
      <c r="H5460" s="1205" t="s">
        <v>1324</v>
      </c>
      <c r="I5460" s="1202" t="s">
        <v>53</v>
      </c>
      <c r="J5460" s="1202" t="s">
        <v>1318</v>
      </c>
      <c r="K5460" s="1202" t="s">
        <v>1318</v>
      </c>
      <c r="L5460" s="1202" t="s">
        <v>747</v>
      </c>
      <c r="M5460" s="1202" t="s">
        <v>1319</v>
      </c>
      <c r="N5460" s="1203" t="s">
        <v>1325</v>
      </c>
      <c r="O5460" s="1203" t="s">
        <v>73</v>
      </c>
      <c r="P5460" s="1203" t="s">
        <v>73</v>
      </c>
      <c r="Q5460" s="1203" t="s">
        <v>750</v>
      </c>
      <c r="R5460" s="1203" t="s">
        <v>966</v>
      </c>
      <c r="S5460" s="1224">
        <f>VLOOKUP($D5460,'NI-118'!$B$1:$W$2048,12,FALSE)</f>
        <v>0</v>
      </c>
      <c r="T5460" s="1224">
        <f>VLOOKUP($D5460,'NI-118'!$B$1:$W$2048,13,FALSE)</f>
        <v>0</v>
      </c>
      <c r="U5460" s="1224">
        <f>VLOOKUP($D5460,'NI-118'!$B$1:$W$2048,16,FALSE)</f>
        <v>0</v>
      </c>
      <c r="V5460" s="1224">
        <f>VLOOKUP($D5460,'NI-118'!$B$1:$W$2048,17,FALSE)</f>
        <v>0</v>
      </c>
      <c r="W5460" s="1224">
        <f>VLOOKUP($D5460,'NI-118'!$B$1:$W$2048,18,FALSE)</f>
        <v>0</v>
      </c>
      <c r="X5460" s="1224">
        <f>VLOOKUP($D5460,'NI-118'!$B$1:$W$2048,19,FALSE)</f>
        <v>0</v>
      </c>
    </row>
    <row r="5461" spans="1:24" ht="27">
      <c r="A5461" s="762"/>
      <c r="B5461" s="762"/>
      <c r="C5461" s="762"/>
      <c r="D5461" s="1222" t="s">
        <v>1326</v>
      </c>
      <c r="E5461" s="1223">
        <v>118</v>
      </c>
      <c r="F5461" s="1202" t="s">
        <v>295</v>
      </c>
      <c r="G5461" s="1202"/>
      <c r="H5461" s="1205" t="s">
        <v>1327</v>
      </c>
      <c r="I5461" s="1202" t="s">
        <v>531</v>
      </c>
      <c r="J5461" s="1202"/>
      <c r="K5461" s="1202"/>
      <c r="L5461" s="1202"/>
      <c r="M5461" s="1202" t="s">
        <v>1319</v>
      </c>
      <c r="N5461" s="1203" t="s">
        <v>1328</v>
      </c>
      <c r="O5461" s="1203" t="s">
        <v>73</v>
      </c>
      <c r="P5461" s="1203" t="s">
        <v>73</v>
      </c>
      <c r="Q5461" s="1203" t="s">
        <v>73</v>
      </c>
      <c r="R5461" s="1203" t="s">
        <v>73</v>
      </c>
      <c r="S5461" s="1224">
        <f>VLOOKUP($D5461,'NI-118'!$B$1:$W$2048,12,FALSE)</f>
        <v>0</v>
      </c>
      <c r="T5461" s="1224">
        <f>VLOOKUP($D5461,'NI-118'!$B$1:$W$2048,13,FALSE)</f>
        <v>0</v>
      </c>
      <c r="U5461" s="1224">
        <f>VLOOKUP($D5461,'NI-118'!$B$1:$W$2048,16,FALSE)</f>
        <v>0</v>
      </c>
      <c r="V5461" s="1224">
        <f>VLOOKUP($D5461,'NI-118'!$B$1:$W$2048,17,FALSE)</f>
        <v>0</v>
      </c>
      <c r="W5461" s="1224">
        <f>VLOOKUP($D5461,'NI-118'!$B$1:$W$2048,18,FALSE)</f>
        <v>0</v>
      </c>
      <c r="X5461" s="1224">
        <f>VLOOKUP($D5461,'NI-118'!$B$1:$W$2048,19,FALSE)</f>
        <v>0</v>
      </c>
    </row>
    <row r="5462" spans="1:24" hidden="1">
      <c r="A5462" s="762"/>
      <c r="B5462" s="762"/>
      <c r="C5462" s="762"/>
      <c r="D5462" s="1222" t="s">
        <v>1329</v>
      </c>
      <c r="E5462" s="1223">
        <v>118</v>
      </c>
      <c r="F5462" s="1202"/>
      <c r="G5462" s="1202"/>
      <c r="H5462" s="1205"/>
      <c r="I5462" s="1202" t="s">
        <v>71</v>
      </c>
      <c r="J5462" s="1202"/>
      <c r="K5462" s="1202"/>
      <c r="L5462" s="1202"/>
      <c r="M5462" s="1202"/>
      <c r="N5462" s="1203" t="s">
        <v>1330</v>
      </c>
      <c r="O5462" s="1203" t="s">
        <v>73</v>
      </c>
      <c r="P5462" s="1203" t="s">
        <v>73</v>
      </c>
      <c r="Q5462" s="1203" t="s">
        <v>73</v>
      </c>
      <c r="R5462" s="1203" t="s">
        <v>73</v>
      </c>
      <c r="S5462" s="1224">
        <f>VLOOKUP($D5462,'NI-118'!$B$1:$W$2048,12,FALSE)</f>
        <v>0</v>
      </c>
      <c r="T5462" s="1224">
        <f>VLOOKUP($D5462,'NI-118'!$B$1:$W$2048,13,FALSE)</f>
        <v>0</v>
      </c>
      <c r="U5462" s="1224">
        <f>VLOOKUP($D5462,'NI-118'!$B$1:$W$2048,16,FALSE)</f>
        <v>28575</v>
      </c>
      <c r="V5462" s="1224">
        <f>VLOOKUP($D5462,'NI-118'!$B$1:$W$2048,17,FALSE)</f>
        <v>0</v>
      </c>
      <c r="W5462" s="1224">
        <f>VLOOKUP($D5462,'NI-118'!$B$1:$W$2048,18,FALSE)</f>
        <v>0</v>
      </c>
      <c r="X5462" s="1224">
        <f>VLOOKUP($D5462,'NI-118'!$B$1:$W$2048,19,FALSE)</f>
        <v>0</v>
      </c>
    </row>
    <row r="5463" spans="1:24" hidden="1">
      <c r="A5463" s="762"/>
      <c r="B5463" s="762"/>
      <c r="C5463" s="762"/>
      <c r="D5463" s="1222" t="s">
        <v>1331</v>
      </c>
      <c r="E5463" s="1223">
        <v>118</v>
      </c>
      <c r="F5463" s="1202"/>
      <c r="G5463" s="1202"/>
      <c r="H5463" s="1205" t="s">
        <v>1332</v>
      </c>
      <c r="I5463" s="1202" t="s">
        <v>53</v>
      </c>
      <c r="J5463" s="1202" t="s">
        <v>958</v>
      </c>
      <c r="K5463" s="1202" t="s">
        <v>958</v>
      </c>
      <c r="L5463" s="1202" t="s">
        <v>1045</v>
      </c>
      <c r="M5463" s="1202" t="s">
        <v>1333</v>
      </c>
      <c r="N5463" s="1203" t="s">
        <v>1334</v>
      </c>
      <c r="O5463" s="1203" t="s">
        <v>73</v>
      </c>
      <c r="P5463" s="1203" t="s">
        <v>73</v>
      </c>
      <c r="Q5463" s="1203" t="s">
        <v>73</v>
      </c>
      <c r="R5463" s="1203" t="s">
        <v>73</v>
      </c>
      <c r="S5463" s="1224">
        <f>VLOOKUP($D5463,'NI-118'!$B$1:$W$2048,12,FALSE)</f>
        <v>0</v>
      </c>
      <c r="T5463" s="1224">
        <f>VLOOKUP($D5463,'NI-118'!$B$1:$W$2048,13,FALSE)</f>
        <v>0</v>
      </c>
      <c r="U5463" s="1224">
        <f>VLOOKUP($D5463,'NI-118'!$B$1:$W$2048,16,FALSE)</f>
        <v>0</v>
      </c>
      <c r="V5463" s="1224">
        <f>VLOOKUP($D5463,'NI-118'!$B$1:$W$2048,17,FALSE)</f>
        <v>0</v>
      </c>
      <c r="W5463" s="1224">
        <f>VLOOKUP($D5463,'NI-118'!$B$1:$W$2048,18,FALSE)</f>
        <v>0</v>
      </c>
      <c r="X5463" s="1224">
        <f>VLOOKUP($D5463,'NI-118'!$B$1:$W$2048,19,FALSE)</f>
        <v>0</v>
      </c>
    </row>
    <row r="5464" spans="1:24" ht="27" hidden="1">
      <c r="A5464" s="762"/>
      <c r="B5464" s="762"/>
      <c r="C5464" s="762"/>
      <c r="D5464" s="1222" t="s">
        <v>1335</v>
      </c>
      <c r="E5464" s="1223">
        <v>118</v>
      </c>
      <c r="F5464" s="1202"/>
      <c r="G5464" s="1202"/>
      <c r="H5464" s="1205" t="s">
        <v>1332</v>
      </c>
      <c r="I5464" s="1202" t="s">
        <v>53</v>
      </c>
      <c r="J5464" s="1202" t="s">
        <v>1318</v>
      </c>
      <c r="K5464" s="1202" t="s">
        <v>1318</v>
      </c>
      <c r="L5464" s="1202" t="s">
        <v>747</v>
      </c>
      <c r="M5464" s="1202" t="s">
        <v>1333</v>
      </c>
      <c r="N5464" s="1203" t="s">
        <v>1336</v>
      </c>
      <c r="O5464" s="1203" t="s">
        <v>73</v>
      </c>
      <c r="P5464" s="1203" t="s">
        <v>73</v>
      </c>
      <c r="Q5464" s="1203" t="s">
        <v>750</v>
      </c>
      <c r="R5464" s="1203" t="s">
        <v>1337</v>
      </c>
      <c r="S5464" s="1224">
        <f>VLOOKUP($D5464,'NI-118'!$B$1:$W$2048,12,FALSE)</f>
        <v>0</v>
      </c>
      <c r="T5464" s="1224">
        <f>VLOOKUP($D5464,'NI-118'!$B$1:$W$2048,13,FALSE)</f>
        <v>0</v>
      </c>
      <c r="U5464" s="1224">
        <f>VLOOKUP($D5464,'NI-118'!$B$1:$W$2048,16,FALSE)</f>
        <v>0</v>
      </c>
      <c r="V5464" s="1224">
        <f>VLOOKUP($D5464,'NI-118'!$B$1:$W$2048,17,FALSE)</f>
        <v>0</v>
      </c>
      <c r="W5464" s="1224">
        <f>VLOOKUP($D5464,'NI-118'!$B$1:$W$2048,18,FALSE)</f>
        <v>0</v>
      </c>
      <c r="X5464" s="1224">
        <f>VLOOKUP($D5464,'NI-118'!$B$1:$W$2048,19,FALSE)</f>
        <v>0</v>
      </c>
    </row>
    <row r="5465" spans="1:24" ht="27">
      <c r="A5465" s="762"/>
      <c r="B5465" s="762"/>
      <c r="C5465" s="762"/>
      <c r="D5465" s="1222" t="s">
        <v>1338</v>
      </c>
      <c r="E5465" s="1223">
        <v>118</v>
      </c>
      <c r="F5465" s="1202" t="s">
        <v>295</v>
      </c>
      <c r="G5465" s="1202"/>
      <c r="H5465" s="1205" t="s">
        <v>1339</v>
      </c>
      <c r="I5465" s="1202" t="s">
        <v>53</v>
      </c>
      <c r="J5465" s="1202" t="s">
        <v>1318</v>
      </c>
      <c r="K5465" s="1202" t="s">
        <v>1318</v>
      </c>
      <c r="L5465" s="1202" t="s">
        <v>747</v>
      </c>
      <c r="M5465" s="1202" t="s">
        <v>1333</v>
      </c>
      <c r="N5465" s="1203" t="s">
        <v>1340</v>
      </c>
      <c r="O5465" s="1203" t="s">
        <v>73</v>
      </c>
      <c r="P5465" s="1203" t="s">
        <v>73</v>
      </c>
      <c r="Q5465" s="1203" t="s">
        <v>750</v>
      </c>
      <c r="R5465" s="1203" t="s">
        <v>1341</v>
      </c>
      <c r="S5465" s="1224">
        <f>VLOOKUP($D5465,'NI-118'!$B$1:$W$2048,12,FALSE)</f>
        <v>0</v>
      </c>
      <c r="T5465" s="1224">
        <f>VLOOKUP($D5465,'NI-118'!$B$1:$W$2048,13,FALSE)</f>
        <v>0</v>
      </c>
      <c r="U5465" s="1224">
        <f>VLOOKUP($D5465,'NI-118'!$B$1:$W$2048,16,FALSE)</f>
        <v>0</v>
      </c>
      <c r="V5465" s="1224">
        <f>VLOOKUP($D5465,'NI-118'!$B$1:$W$2048,17,FALSE)</f>
        <v>0</v>
      </c>
      <c r="W5465" s="1224">
        <f>VLOOKUP($D5465,'NI-118'!$B$1:$W$2048,18,FALSE)</f>
        <v>0</v>
      </c>
      <c r="X5465" s="1224">
        <f>VLOOKUP($D5465,'NI-118'!$B$1:$W$2048,19,FALSE)</f>
        <v>0</v>
      </c>
    </row>
    <row r="5466" spans="1:24" hidden="1">
      <c r="A5466" s="762"/>
      <c r="B5466" s="762"/>
      <c r="C5466" s="762"/>
      <c r="D5466" s="1222" t="s">
        <v>1342</v>
      </c>
      <c r="E5466" s="1223">
        <v>118</v>
      </c>
      <c r="F5466" s="1202"/>
      <c r="G5466" s="1202"/>
      <c r="H5466" s="1205" t="s">
        <v>1343</v>
      </c>
      <c r="I5466" s="1202" t="s">
        <v>53</v>
      </c>
      <c r="J5466" s="1202" t="s">
        <v>958</v>
      </c>
      <c r="K5466" s="1202" t="s">
        <v>958</v>
      </c>
      <c r="L5466" s="1202" t="s">
        <v>1045</v>
      </c>
      <c r="M5466" s="1202" t="s">
        <v>1333</v>
      </c>
      <c r="N5466" s="1203" t="s">
        <v>1344</v>
      </c>
      <c r="O5466" s="1203" t="s">
        <v>73</v>
      </c>
      <c r="P5466" s="1203" t="s">
        <v>73</v>
      </c>
      <c r="Q5466" s="1203" t="s">
        <v>73</v>
      </c>
      <c r="R5466" s="1203" t="s">
        <v>73</v>
      </c>
      <c r="S5466" s="1224">
        <f>VLOOKUP($D5466,'NI-118'!$B$1:$W$2048,12,FALSE)</f>
        <v>0</v>
      </c>
      <c r="T5466" s="1224">
        <f>VLOOKUP($D5466,'NI-118'!$B$1:$W$2048,13,FALSE)</f>
        <v>0</v>
      </c>
      <c r="U5466" s="1224">
        <f>VLOOKUP($D5466,'NI-118'!$B$1:$W$2048,16,FALSE)</f>
        <v>28575</v>
      </c>
      <c r="V5466" s="1224">
        <f>VLOOKUP($D5466,'NI-118'!$B$1:$W$2048,17,FALSE)</f>
        <v>0</v>
      </c>
      <c r="W5466" s="1224">
        <f>VLOOKUP($D5466,'NI-118'!$B$1:$W$2048,18,FALSE)</f>
        <v>0</v>
      </c>
      <c r="X5466" s="1224">
        <f>VLOOKUP($D5466,'NI-118'!$B$1:$W$2048,19,FALSE)</f>
        <v>0</v>
      </c>
    </row>
    <row r="5467" spans="1:24" ht="27" hidden="1">
      <c r="A5467" s="762"/>
      <c r="B5467" s="762"/>
      <c r="C5467" s="762"/>
      <c r="D5467" s="1222" t="s">
        <v>1345</v>
      </c>
      <c r="E5467" s="1223">
        <v>118</v>
      </c>
      <c r="F5467" s="1202"/>
      <c r="G5467" s="1202"/>
      <c r="H5467" s="1205" t="s">
        <v>1343</v>
      </c>
      <c r="I5467" s="1202" t="s">
        <v>53</v>
      </c>
      <c r="J5467" s="1202" t="s">
        <v>1318</v>
      </c>
      <c r="K5467" s="1202" t="s">
        <v>1318</v>
      </c>
      <c r="L5467" s="1202" t="s">
        <v>747</v>
      </c>
      <c r="M5467" s="1202" t="s">
        <v>1333</v>
      </c>
      <c r="N5467" s="1203" t="s">
        <v>1346</v>
      </c>
      <c r="O5467" s="1203" t="s">
        <v>73</v>
      </c>
      <c r="P5467" s="1203" t="s">
        <v>73</v>
      </c>
      <c r="Q5467" s="1203" t="s">
        <v>750</v>
      </c>
      <c r="R5467" s="1203" t="s">
        <v>1347</v>
      </c>
      <c r="S5467" s="1224">
        <f>VLOOKUP($D5467,'NI-118'!$B$1:$W$2048,12,FALSE)</f>
        <v>0</v>
      </c>
      <c r="T5467" s="1224">
        <f>VLOOKUP($D5467,'NI-118'!$B$1:$W$2048,13,FALSE)</f>
        <v>0</v>
      </c>
      <c r="U5467" s="1224">
        <f>VLOOKUP($D5467,'NI-118'!$B$1:$W$2048,16,FALSE)</f>
        <v>0</v>
      </c>
      <c r="V5467" s="1224">
        <f>VLOOKUP($D5467,'NI-118'!$B$1:$W$2048,17,FALSE)</f>
        <v>0</v>
      </c>
      <c r="W5467" s="1224">
        <f>VLOOKUP($D5467,'NI-118'!$B$1:$W$2048,18,FALSE)</f>
        <v>0</v>
      </c>
      <c r="X5467" s="1224">
        <f>VLOOKUP($D5467,'NI-118'!$B$1:$W$2048,19,FALSE)</f>
        <v>0</v>
      </c>
    </row>
    <row r="5468" spans="1:24" ht="27">
      <c r="A5468" s="762"/>
      <c r="B5468" s="762"/>
      <c r="C5468" s="762"/>
      <c r="D5468" s="1222" t="s">
        <v>1348</v>
      </c>
      <c r="E5468" s="1223">
        <v>118</v>
      </c>
      <c r="F5468" s="1202" t="s">
        <v>295</v>
      </c>
      <c r="G5468" s="1202"/>
      <c r="H5468" s="1205" t="s">
        <v>1343</v>
      </c>
      <c r="I5468" s="1202" t="s">
        <v>531</v>
      </c>
      <c r="J5468" s="1202"/>
      <c r="K5468" s="1202"/>
      <c r="L5468" s="1202"/>
      <c r="M5468" s="1202" t="s">
        <v>1333</v>
      </c>
      <c r="N5468" s="1203" t="s">
        <v>1349</v>
      </c>
      <c r="O5468" s="1203" t="s">
        <v>73</v>
      </c>
      <c r="P5468" s="1203" t="s">
        <v>73</v>
      </c>
      <c r="Q5468" s="1203" t="s">
        <v>73</v>
      </c>
      <c r="R5468" s="1203" t="s">
        <v>73</v>
      </c>
      <c r="S5468" s="1224">
        <f>VLOOKUP($D5468,'NI-118'!$B$1:$W$2048,12,FALSE)</f>
        <v>0</v>
      </c>
      <c r="T5468" s="1224">
        <f>VLOOKUP($D5468,'NI-118'!$B$1:$W$2048,13,FALSE)</f>
        <v>0</v>
      </c>
      <c r="U5468" s="1224">
        <f>VLOOKUP($D5468,'NI-118'!$B$1:$W$2048,16,FALSE)</f>
        <v>0</v>
      </c>
      <c r="V5468" s="1224">
        <f>VLOOKUP($D5468,'NI-118'!$B$1:$W$2048,17,FALSE)</f>
        <v>0</v>
      </c>
      <c r="W5468" s="1224">
        <f>VLOOKUP($D5468,'NI-118'!$B$1:$W$2048,18,FALSE)</f>
        <v>0</v>
      </c>
      <c r="X5468" s="1224">
        <f>VLOOKUP($D5468,'NI-118'!$B$1:$W$2048,19,FALSE)</f>
        <v>0</v>
      </c>
    </row>
    <row r="5469" spans="1:24" ht="27" hidden="1">
      <c r="A5469" s="762"/>
      <c r="B5469" s="762"/>
      <c r="C5469" s="762"/>
      <c r="D5469" s="1222" t="s">
        <v>1350</v>
      </c>
      <c r="E5469" s="1223">
        <v>118</v>
      </c>
      <c r="F5469" s="1202"/>
      <c r="G5469" s="1202"/>
      <c r="H5469" s="1205"/>
      <c r="I5469" s="1202" t="s">
        <v>71</v>
      </c>
      <c r="J5469" s="1202"/>
      <c r="K5469" s="1202"/>
      <c r="L5469" s="1202"/>
      <c r="M5469" s="1202"/>
      <c r="N5469" s="1203" t="s">
        <v>1351</v>
      </c>
      <c r="O5469" s="1203" t="s">
        <v>73</v>
      </c>
      <c r="P5469" s="1203" t="s">
        <v>73</v>
      </c>
      <c r="Q5469" s="1203" t="s">
        <v>73</v>
      </c>
      <c r="R5469" s="1203" t="s">
        <v>73</v>
      </c>
      <c r="S5469" s="1224">
        <f>VLOOKUP($D5469,'NI-118'!$B$1:$W$2048,12,FALSE)</f>
        <v>0</v>
      </c>
      <c r="T5469" s="1224">
        <f>VLOOKUP($D5469,'NI-118'!$B$1:$W$2048,13,FALSE)</f>
        <v>0</v>
      </c>
      <c r="U5469" s="1224">
        <f>VLOOKUP($D5469,'NI-118'!$B$1:$W$2048,16,FALSE)</f>
        <v>0</v>
      </c>
      <c r="V5469" s="1224">
        <f>VLOOKUP($D5469,'NI-118'!$B$1:$W$2048,17,FALSE)</f>
        <v>0</v>
      </c>
      <c r="W5469" s="1224">
        <f>VLOOKUP($D5469,'NI-118'!$B$1:$W$2048,18,FALSE)</f>
        <v>0</v>
      </c>
      <c r="X5469" s="1224">
        <f>VLOOKUP($D5469,'NI-118'!$B$1:$W$2048,19,FALSE)</f>
        <v>0</v>
      </c>
    </row>
    <row r="5470" spans="1:24" ht="27" hidden="1">
      <c r="A5470" s="762"/>
      <c r="B5470" s="762"/>
      <c r="C5470" s="762"/>
      <c r="D5470" s="1222" t="s">
        <v>1352</v>
      </c>
      <c r="E5470" s="1223">
        <v>118</v>
      </c>
      <c r="F5470" s="1202"/>
      <c r="G5470" s="1202"/>
      <c r="H5470" s="1205" t="s">
        <v>1353</v>
      </c>
      <c r="I5470" s="1202" t="s">
        <v>53</v>
      </c>
      <c r="J5470" s="1202"/>
      <c r="K5470" s="1202"/>
      <c r="L5470" s="1202"/>
      <c r="M5470" s="1202" t="s">
        <v>1354</v>
      </c>
      <c r="N5470" s="1203" t="s">
        <v>1355</v>
      </c>
      <c r="O5470" s="1203" t="s">
        <v>73</v>
      </c>
      <c r="P5470" s="1203" t="s">
        <v>73</v>
      </c>
      <c r="Q5470" s="1203" t="s">
        <v>73</v>
      </c>
      <c r="R5470" s="1203" t="s">
        <v>73</v>
      </c>
      <c r="S5470" s="1224">
        <f>VLOOKUP($D5470,'NI-118'!$B$1:$W$2048,12,FALSE)</f>
        <v>0</v>
      </c>
      <c r="T5470" s="1224">
        <f>VLOOKUP($D5470,'NI-118'!$B$1:$W$2048,13,FALSE)</f>
        <v>0</v>
      </c>
      <c r="U5470" s="1224">
        <f>VLOOKUP($D5470,'NI-118'!$B$1:$W$2048,16,FALSE)</f>
        <v>0</v>
      </c>
      <c r="V5470" s="1224">
        <f>VLOOKUP($D5470,'NI-118'!$B$1:$W$2048,17,FALSE)</f>
        <v>0</v>
      </c>
      <c r="W5470" s="1224">
        <f>VLOOKUP($D5470,'NI-118'!$B$1:$W$2048,18,FALSE)</f>
        <v>0</v>
      </c>
      <c r="X5470" s="1224">
        <f>VLOOKUP($D5470,'NI-118'!$B$1:$W$2048,19,FALSE)</f>
        <v>0</v>
      </c>
    </row>
    <row r="5471" spans="1:24" ht="27" hidden="1">
      <c r="A5471" s="762"/>
      <c r="B5471" s="762"/>
      <c r="C5471" s="762"/>
      <c r="D5471" s="1222" t="s">
        <v>1356</v>
      </c>
      <c r="E5471" s="1223">
        <v>118</v>
      </c>
      <c r="F5471" s="1202"/>
      <c r="G5471" s="1202"/>
      <c r="H5471" s="1205" t="s">
        <v>1353</v>
      </c>
      <c r="I5471" s="1202" t="s">
        <v>53</v>
      </c>
      <c r="J5471" s="1202"/>
      <c r="K5471" s="1202"/>
      <c r="L5471" s="1202"/>
      <c r="M5471" s="1202" t="s">
        <v>1354</v>
      </c>
      <c r="N5471" s="1203" t="s">
        <v>1357</v>
      </c>
      <c r="O5471" s="1203" t="s">
        <v>73</v>
      </c>
      <c r="P5471" s="1203" t="s">
        <v>73</v>
      </c>
      <c r="Q5471" s="1203" t="s">
        <v>73</v>
      </c>
      <c r="R5471" s="1203" t="s">
        <v>73</v>
      </c>
      <c r="S5471" s="1224">
        <f>VLOOKUP($D5471,'NI-118'!$B$1:$W$2048,12,FALSE)</f>
        <v>0</v>
      </c>
      <c r="T5471" s="1224">
        <f>VLOOKUP($D5471,'NI-118'!$B$1:$W$2048,13,FALSE)</f>
        <v>0</v>
      </c>
      <c r="U5471" s="1224">
        <f>VLOOKUP($D5471,'NI-118'!$B$1:$W$2048,16,FALSE)</f>
        <v>0</v>
      </c>
      <c r="V5471" s="1224">
        <f>VLOOKUP($D5471,'NI-118'!$B$1:$W$2048,17,FALSE)</f>
        <v>0</v>
      </c>
      <c r="W5471" s="1224">
        <f>VLOOKUP($D5471,'NI-118'!$B$1:$W$2048,18,FALSE)</f>
        <v>0</v>
      </c>
      <c r="X5471" s="1224">
        <f>VLOOKUP($D5471,'NI-118'!$B$1:$W$2048,19,FALSE)</f>
        <v>0</v>
      </c>
    </row>
    <row r="5472" spans="1:24" ht="27" hidden="1">
      <c r="A5472" s="762"/>
      <c r="B5472" s="762"/>
      <c r="C5472" s="762"/>
      <c r="D5472" s="1222" t="s">
        <v>1358</v>
      </c>
      <c r="E5472" s="1223">
        <v>118</v>
      </c>
      <c r="F5472" s="1202"/>
      <c r="G5472" s="1202"/>
      <c r="H5472" s="1205" t="s">
        <v>1353</v>
      </c>
      <c r="I5472" s="1202" t="s">
        <v>53</v>
      </c>
      <c r="J5472" s="1202"/>
      <c r="K5472" s="1202"/>
      <c r="L5472" s="1202"/>
      <c r="M5472" s="1202" t="s">
        <v>1354</v>
      </c>
      <c r="N5472" s="1203" t="s">
        <v>1359</v>
      </c>
      <c r="O5472" s="1203" t="s">
        <v>73</v>
      </c>
      <c r="P5472" s="1203" t="s">
        <v>73</v>
      </c>
      <c r="Q5472" s="1203" t="s">
        <v>73</v>
      </c>
      <c r="R5472" s="1203" t="s">
        <v>73</v>
      </c>
      <c r="S5472" s="1224">
        <f>VLOOKUP($D5472,'NI-118'!$B$1:$W$2048,12,FALSE)</f>
        <v>0</v>
      </c>
      <c r="T5472" s="1224">
        <f>VLOOKUP($D5472,'NI-118'!$B$1:$W$2048,13,FALSE)</f>
        <v>0</v>
      </c>
      <c r="U5472" s="1224">
        <f>VLOOKUP($D5472,'NI-118'!$B$1:$W$2048,16,FALSE)</f>
        <v>0</v>
      </c>
      <c r="V5472" s="1224">
        <f>VLOOKUP($D5472,'NI-118'!$B$1:$W$2048,17,FALSE)</f>
        <v>0</v>
      </c>
      <c r="W5472" s="1224">
        <f>VLOOKUP($D5472,'NI-118'!$B$1:$W$2048,18,FALSE)</f>
        <v>0</v>
      </c>
      <c r="X5472" s="1224">
        <f>VLOOKUP($D5472,'NI-118'!$B$1:$W$2048,19,FALSE)</f>
        <v>0</v>
      </c>
    </row>
    <row r="5473" spans="1:24" ht="27" hidden="1">
      <c r="A5473" s="762"/>
      <c r="B5473" s="762"/>
      <c r="C5473" s="762"/>
      <c r="D5473" s="1222" t="s">
        <v>1360</v>
      </c>
      <c r="E5473" s="1223">
        <v>118</v>
      </c>
      <c r="F5473" s="1202"/>
      <c r="G5473" s="1202"/>
      <c r="H5473" s="1205" t="s">
        <v>1353</v>
      </c>
      <c r="I5473" s="1202" t="s">
        <v>53</v>
      </c>
      <c r="J5473" s="1202"/>
      <c r="K5473" s="1202"/>
      <c r="L5473" s="1202"/>
      <c r="M5473" s="1202" t="s">
        <v>1354</v>
      </c>
      <c r="N5473" s="1203" t="s">
        <v>1361</v>
      </c>
      <c r="O5473" s="1203" t="s">
        <v>73</v>
      </c>
      <c r="P5473" s="1203" t="s">
        <v>73</v>
      </c>
      <c r="Q5473" s="1203" t="s">
        <v>73</v>
      </c>
      <c r="R5473" s="1203" t="s">
        <v>73</v>
      </c>
      <c r="S5473" s="1224">
        <f>VLOOKUP($D5473,'NI-118'!$B$1:$W$2048,12,FALSE)</f>
        <v>0</v>
      </c>
      <c r="T5473" s="1224">
        <f>VLOOKUP($D5473,'NI-118'!$B$1:$W$2048,13,FALSE)</f>
        <v>0</v>
      </c>
      <c r="U5473" s="1224">
        <f>VLOOKUP($D5473,'NI-118'!$B$1:$W$2048,16,FALSE)</f>
        <v>0</v>
      </c>
      <c r="V5473" s="1224">
        <f>VLOOKUP($D5473,'NI-118'!$B$1:$W$2048,17,FALSE)</f>
        <v>0</v>
      </c>
      <c r="W5473" s="1224">
        <f>VLOOKUP($D5473,'NI-118'!$B$1:$W$2048,18,FALSE)</f>
        <v>0</v>
      </c>
      <c r="X5473" s="1224">
        <f>VLOOKUP($D5473,'NI-118'!$B$1:$W$2048,19,FALSE)</f>
        <v>0</v>
      </c>
    </row>
    <row r="5474" spans="1:24" ht="40.5" hidden="1">
      <c r="A5474" s="762"/>
      <c r="B5474" s="762"/>
      <c r="C5474" s="762"/>
      <c r="D5474" s="1222" t="s">
        <v>1362</v>
      </c>
      <c r="E5474" s="1223">
        <v>118</v>
      </c>
      <c r="F5474" s="1202"/>
      <c r="G5474" s="1202"/>
      <c r="H5474" s="1205" t="s">
        <v>1353</v>
      </c>
      <c r="I5474" s="1202" t="s">
        <v>53</v>
      </c>
      <c r="J5474" s="1202"/>
      <c r="K5474" s="1202"/>
      <c r="L5474" s="1202"/>
      <c r="M5474" s="1202" t="s">
        <v>1354</v>
      </c>
      <c r="N5474" s="1203" t="s">
        <v>1363</v>
      </c>
      <c r="O5474" s="1203" t="s">
        <v>73</v>
      </c>
      <c r="P5474" s="1203" t="s">
        <v>73</v>
      </c>
      <c r="Q5474" s="1203" t="s">
        <v>73</v>
      </c>
      <c r="R5474" s="1203" t="s">
        <v>73</v>
      </c>
      <c r="S5474" s="1224">
        <f>VLOOKUP($D5474,'NI-118'!$B$1:$W$2048,12,FALSE)</f>
        <v>0</v>
      </c>
      <c r="T5474" s="1224">
        <f>VLOOKUP($D5474,'NI-118'!$B$1:$W$2048,13,FALSE)</f>
        <v>0</v>
      </c>
      <c r="U5474" s="1224">
        <f>VLOOKUP($D5474,'NI-118'!$B$1:$W$2048,16,FALSE)</f>
        <v>0</v>
      </c>
      <c r="V5474" s="1224">
        <f>VLOOKUP($D5474,'NI-118'!$B$1:$W$2048,17,FALSE)</f>
        <v>0</v>
      </c>
      <c r="W5474" s="1224">
        <f>VLOOKUP($D5474,'NI-118'!$B$1:$W$2048,18,FALSE)</f>
        <v>0</v>
      </c>
      <c r="X5474" s="1224">
        <f>VLOOKUP($D5474,'NI-118'!$B$1:$W$2048,19,FALSE)</f>
        <v>0</v>
      </c>
    </row>
    <row r="5475" spans="1:24" ht="40.5" hidden="1">
      <c r="A5475" s="762"/>
      <c r="B5475" s="762"/>
      <c r="C5475" s="762"/>
      <c r="D5475" s="1222" t="s">
        <v>1364</v>
      </c>
      <c r="E5475" s="1223">
        <v>118</v>
      </c>
      <c r="F5475" s="1202"/>
      <c r="G5475" s="1202"/>
      <c r="H5475" s="1205" t="s">
        <v>1353</v>
      </c>
      <c r="I5475" s="1202" t="s">
        <v>53</v>
      </c>
      <c r="J5475" s="1202"/>
      <c r="K5475" s="1202"/>
      <c r="L5475" s="1202"/>
      <c r="M5475" s="1202" t="s">
        <v>1354</v>
      </c>
      <c r="N5475" s="1203" t="s">
        <v>1365</v>
      </c>
      <c r="O5475" s="1203" t="s">
        <v>73</v>
      </c>
      <c r="P5475" s="1203" t="s">
        <v>73</v>
      </c>
      <c r="Q5475" s="1203" t="s">
        <v>73</v>
      </c>
      <c r="R5475" s="1203" t="s">
        <v>73</v>
      </c>
      <c r="S5475" s="1224">
        <f>VLOOKUP($D5475,'NI-118'!$B$1:$W$2048,12,FALSE)</f>
        <v>0</v>
      </c>
      <c r="T5475" s="1224">
        <f>VLOOKUP($D5475,'NI-118'!$B$1:$W$2048,13,FALSE)</f>
        <v>0</v>
      </c>
      <c r="U5475" s="1224">
        <f>VLOOKUP($D5475,'NI-118'!$B$1:$W$2048,16,FALSE)</f>
        <v>0</v>
      </c>
      <c r="V5475" s="1224">
        <f>VLOOKUP($D5475,'NI-118'!$B$1:$W$2048,17,FALSE)</f>
        <v>0</v>
      </c>
      <c r="W5475" s="1224">
        <f>VLOOKUP($D5475,'NI-118'!$B$1:$W$2048,18,FALSE)</f>
        <v>0</v>
      </c>
      <c r="X5475" s="1224">
        <f>VLOOKUP($D5475,'NI-118'!$B$1:$W$2048,19,FALSE)</f>
        <v>0</v>
      </c>
    </row>
    <row r="5476" spans="1:24" ht="40.5" hidden="1">
      <c r="A5476" s="762"/>
      <c r="B5476" s="762"/>
      <c r="C5476" s="762"/>
      <c r="D5476" s="1222" t="s">
        <v>1366</v>
      </c>
      <c r="E5476" s="1223">
        <v>118</v>
      </c>
      <c r="F5476" s="1202"/>
      <c r="G5476" s="1202"/>
      <c r="H5476" s="1205" t="s">
        <v>1353</v>
      </c>
      <c r="I5476" s="1202" t="s">
        <v>53</v>
      </c>
      <c r="J5476" s="1202"/>
      <c r="K5476" s="1202"/>
      <c r="L5476" s="1202"/>
      <c r="M5476" s="1202" t="s">
        <v>1354</v>
      </c>
      <c r="N5476" s="1203" t="s">
        <v>1367</v>
      </c>
      <c r="O5476" s="1203" t="s">
        <v>73</v>
      </c>
      <c r="P5476" s="1203" t="s">
        <v>73</v>
      </c>
      <c r="Q5476" s="1203" t="s">
        <v>73</v>
      </c>
      <c r="R5476" s="1203" t="s">
        <v>73</v>
      </c>
      <c r="S5476" s="1224">
        <f>VLOOKUP($D5476,'NI-118'!$B$1:$W$2048,12,FALSE)</f>
        <v>0</v>
      </c>
      <c r="T5476" s="1224">
        <f>VLOOKUP($D5476,'NI-118'!$B$1:$W$2048,13,FALSE)</f>
        <v>0</v>
      </c>
      <c r="U5476" s="1224">
        <f>VLOOKUP($D5476,'NI-118'!$B$1:$W$2048,16,FALSE)</f>
        <v>0</v>
      </c>
      <c r="V5476" s="1224">
        <f>VLOOKUP($D5476,'NI-118'!$B$1:$W$2048,17,FALSE)</f>
        <v>0</v>
      </c>
      <c r="W5476" s="1224">
        <f>VLOOKUP($D5476,'NI-118'!$B$1:$W$2048,18,FALSE)</f>
        <v>0</v>
      </c>
      <c r="X5476" s="1224">
        <f>VLOOKUP($D5476,'NI-118'!$B$1:$W$2048,19,FALSE)</f>
        <v>0</v>
      </c>
    </row>
    <row r="5477" spans="1:24" ht="27" hidden="1">
      <c r="A5477" s="762"/>
      <c r="B5477" s="762"/>
      <c r="C5477" s="762"/>
      <c r="D5477" s="1222" t="s">
        <v>1368</v>
      </c>
      <c r="E5477" s="1223">
        <v>118</v>
      </c>
      <c r="F5477" s="1202"/>
      <c r="G5477" s="1202"/>
      <c r="H5477" s="1205" t="s">
        <v>1353</v>
      </c>
      <c r="I5477" s="1202" t="s">
        <v>53</v>
      </c>
      <c r="J5477" s="1202"/>
      <c r="K5477" s="1202"/>
      <c r="L5477" s="1202"/>
      <c r="M5477" s="1202" t="s">
        <v>1354</v>
      </c>
      <c r="N5477" s="1203" t="s">
        <v>1369</v>
      </c>
      <c r="O5477" s="1203" t="s">
        <v>73</v>
      </c>
      <c r="P5477" s="1203" t="s">
        <v>73</v>
      </c>
      <c r="Q5477" s="1203" t="s">
        <v>73</v>
      </c>
      <c r="R5477" s="1203" t="s">
        <v>73</v>
      </c>
      <c r="S5477" s="1224">
        <f>VLOOKUP($D5477,'NI-118'!$B$1:$W$2048,12,FALSE)</f>
        <v>0</v>
      </c>
      <c r="T5477" s="1224">
        <f>VLOOKUP($D5477,'NI-118'!$B$1:$W$2048,13,FALSE)</f>
        <v>0</v>
      </c>
      <c r="U5477" s="1224">
        <f>VLOOKUP($D5477,'NI-118'!$B$1:$W$2048,16,FALSE)</f>
        <v>0</v>
      </c>
      <c r="V5477" s="1224">
        <f>VLOOKUP($D5477,'NI-118'!$B$1:$W$2048,17,FALSE)</f>
        <v>0</v>
      </c>
      <c r="W5477" s="1224">
        <f>VLOOKUP($D5477,'NI-118'!$B$1:$W$2048,18,FALSE)</f>
        <v>0</v>
      </c>
      <c r="X5477" s="1224">
        <f>VLOOKUP($D5477,'NI-118'!$B$1:$W$2048,19,FALSE)</f>
        <v>0</v>
      </c>
    </row>
    <row r="5478" spans="1:24" ht="27" hidden="1">
      <c r="A5478" s="762"/>
      <c r="B5478" s="762"/>
      <c r="C5478" s="762"/>
      <c r="D5478" s="1222" t="s">
        <v>1370</v>
      </c>
      <c r="E5478" s="1223">
        <v>118</v>
      </c>
      <c r="F5478" s="1202"/>
      <c r="G5478" s="1202"/>
      <c r="H5478" s="1205" t="s">
        <v>1353</v>
      </c>
      <c r="I5478" s="1202" t="s">
        <v>53</v>
      </c>
      <c r="J5478" s="1202"/>
      <c r="K5478" s="1202"/>
      <c r="L5478" s="1202"/>
      <c r="M5478" s="1202" t="s">
        <v>1354</v>
      </c>
      <c r="N5478" s="1203" t="s">
        <v>1371</v>
      </c>
      <c r="O5478" s="1203" t="s">
        <v>73</v>
      </c>
      <c r="P5478" s="1203" t="s">
        <v>73</v>
      </c>
      <c r="Q5478" s="1203" t="s">
        <v>73</v>
      </c>
      <c r="R5478" s="1203" t="s">
        <v>73</v>
      </c>
      <c r="S5478" s="1224">
        <f>VLOOKUP($D5478,'NI-118'!$B$1:$W$2048,12,FALSE)</f>
        <v>0</v>
      </c>
      <c r="T5478" s="1224">
        <f>VLOOKUP($D5478,'NI-118'!$B$1:$W$2048,13,FALSE)</f>
        <v>0</v>
      </c>
      <c r="U5478" s="1224">
        <f>VLOOKUP($D5478,'NI-118'!$B$1:$W$2048,16,FALSE)</f>
        <v>0</v>
      </c>
      <c r="V5478" s="1224">
        <f>VLOOKUP($D5478,'NI-118'!$B$1:$W$2048,17,FALSE)</f>
        <v>0</v>
      </c>
      <c r="W5478" s="1224">
        <f>VLOOKUP($D5478,'NI-118'!$B$1:$W$2048,18,FALSE)</f>
        <v>0</v>
      </c>
      <c r="X5478" s="1224">
        <f>VLOOKUP($D5478,'NI-118'!$B$1:$W$2048,19,FALSE)</f>
        <v>0</v>
      </c>
    </row>
    <row r="5479" spans="1:24" ht="27" hidden="1">
      <c r="A5479" s="762"/>
      <c r="B5479" s="762"/>
      <c r="C5479" s="762"/>
      <c r="D5479" s="1222" t="s">
        <v>1372</v>
      </c>
      <c r="E5479" s="1223">
        <v>118</v>
      </c>
      <c r="F5479" s="1202"/>
      <c r="G5479" s="1202"/>
      <c r="H5479" s="1205" t="s">
        <v>1353</v>
      </c>
      <c r="I5479" s="1202" t="s">
        <v>53</v>
      </c>
      <c r="J5479" s="1202"/>
      <c r="K5479" s="1202"/>
      <c r="L5479" s="1202"/>
      <c r="M5479" s="1202" t="s">
        <v>1354</v>
      </c>
      <c r="N5479" s="1203" t="s">
        <v>1373</v>
      </c>
      <c r="O5479" s="1203" t="s">
        <v>73</v>
      </c>
      <c r="P5479" s="1203" t="s">
        <v>73</v>
      </c>
      <c r="Q5479" s="1203" t="s">
        <v>73</v>
      </c>
      <c r="R5479" s="1203" t="s">
        <v>73</v>
      </c>
      <c r="S5479" s="1224">
        <f>VLOOKUP($D5479,'NI-118'!$B$1:$W$2048,12,FALSE)</f>
        <v>0</v>
      </c>
      <c r="T5479" s="1224">
        <f>VLOOKUP($D5479,'NI-118'!$B$1:$W$2048,13,FALSE)</f>
        <v>0</v>
      </c>
      <c r="U5479" s="1224">
        <f>VLOOKUP($D5479,'NI-118'!$B$1:$W$2048,16,FALSE)</f>
        <v>0</v>
      </c>
      <c r="V5479" s="1224">
        <f>VLOOKUP($D5479,'NI-118'!$B$1:$W$2048,17,FALSE)</f>
        <v>0</v>
      </c>
      <c r="W5479" s="1224">
        <f>VLOOKUP($D5479,'NI-118'!$B$1:$W$2048,18,FALSE)</f>
        <v>0</v>
      </c>
      <c r="X5479" s="1224">
        <f>VLOOKUP($D5479,'NI-118'!$B$1:$W$2048,19,FALSE)</f>
        <v>0</v>
      </c>
    </row>
    <row r="5480" spans="1:24" ht="27" hidden="1">
      <c r="A5480" s="762"/>
      <c r="B5480" s="762"/>
      <c r="C5480" s="762"/>
      <c r="D5480" s="1222" t="s">
        <v>1374</v>
      </c>
      <c r="E5480" s="1223">
        <v>118</v>
      </c>
      <c r="F5480" s="1202"/>
      <c r="G5480" s="1202"/>
      <c r="H5480" s="1205" t="s">
        <v>1353</v>
      </c>
      <c r="I5480" s="1202" t="s">
        <v>53</v>
      </c>
      <c r="J5480" s="1202"/>
      <c r="K5480" s="1202"/>
      <c r="L5480" s="1202"/>
      <c r="M5480" s="1202" t="s">
        <v>1354</v>
      </c>
      <c r="N5480" s="1203" t="s">
        <v>1375</v>
      </c>
      <c r="O5480" s="1203" t="s">
        <v>73</v>
      </c>
      <c r="P5480" s="1203" t="s">
        <v>73</v>
      </c>
      <c r="Q5480" s="1203" t="s">
        <v>73</v>
      </c>
      <c r="R5480" s="1203" t="s">
        <v>73</v>
      </c>
      <c r="S5480" s="1224">
        <f>VLOOKUP($D5480,'NI-118'!$B$1:$W$2048,12,FALSE)</f>
        <v>0</v>
      </c>
      <c r="T5480" s="1224">
        <f>VLOOKUP($D5480,'NI-118'!$B$1:$W$2048,13,FALSE)</f>
        <v>0</v>
      </c>
      <c r="U5480" s="1224">
        <f>VLOOKUP($D5480,'NI-118'!$B$1:$W$2048,16,FALSE)</f>
        <v>0</v>
      </c>
      <c r="V5480" s="1224">
        <f>VLOOKUP($D5480,'NI-118'!$B$1:$W$2048,17,FALSE)</f>
        <v>0</v>
      </c>
      <c r="W5480" s="1224">
        <f>VLOOKUP($D5480,'NI-118'!$B$1:$W$2048,18,FALSE)</f>
        <v>0</v>
      </c>
      <c r="X5480" s="1224">
        <f>VLOOKUP($D5480,'NI-118'!$B$1:$W$2048,19,FALSE)</f>
        <v>0</v>
      </c>
    </row>
    <row r="5481" spans="1:24" ht="27" hidden="1">
      <c r="A5481" s="762"/>
      <c r="B5481" s="762"/>
      <c r="C5481" s="762"/>
      <c r="D5481" s="1222" t="s">
        <v>1376</v>
      </c>
      <c r="E5481" s="1223">
        <v>118</v>
      </c>
      <c r="F5481" s="1202"/>
      <c r="G5481" s="1202"/>
      <c r="H5481" s="1205" t="s">
        <v>1353</v>
      </c>
      <c r="I5481" s="1202" t="s">
        <v>53</v>
      </c>
      <c r="J5481" s="1202"/>
      <c r="K5481" s="1202"/>
      <c r="L5481" s="1202"/>
      <c r="M5481" s="1202" t="s">
        <v>1354</v>
      </c>
      <c r="N5481" s="1203" t="s">
        <v>1377</v>
      </c>
      <c r="O5481" s="1203" t="s">
        <v>73</v>
      </c>
      <c r="P5481" s="1203" t="s">
        <v>73</v>
      </c>
      <c r="Q5481" s="1203" t="s">
        <v>73</v>
      </c>
      <c r="R5481" s="1203" t="s">
        <v>73</v>
      </c>
      <c r="S5481" s="1224">
        <f>VLOOKUP($D5481,'NI-118'!$B$1:$W$2048,12,FALSE)</f>
        <v>0</v>
      </c>
      <c r="T5481" s="1224">
        <f>VLOOKUP($D5481,'NI-118'!$B$1:$W$2048,13,FALSE)</f>
        <v>0</v>
      </c>
      <c r="U5481" s="1224">
        <f>VLOOKUP($D5481,'NI-118'!$B$1:$W$2048,16,FALSE)</f>
        <v>0</v>
      </c>
      <c r="V5481" s="1224">
        <f>VLOOKUP($D5481,'NI-118'!$B$1:$W$2048,17,FALSE)</f>
        <v>0</v>
      </c>
      <c r="W5481" s="1224">
        <f>VLOOKUP($D5481,'NI-118'!$B$1:$W$2048,18,FALSE)</f>
        <v>0</v>
      </c>
      <c r="X5481" s="1224">
        <f>VLOOKUP($D5481,'NI-118'!$B$1:$W$2048,19,FALSE)</f>
        <v>0</v>
      </c>
    </row>
    <row r="5482" spans="1:24" ht="27" hidden="1">
      <c r="A5482" s="762"/>
      <c r="B5482" s="762"/>
      <c r="C5482" s="762"/>
      <c r="D5482" s="1222" t="s">
        <v>1378</v>
      </c>
      <c r="E5482" s="1223">
        <v>118</v>
      </c>
      <c r="F5482" s="1202"/>
      <c r="G5482" s="1202"/>
      <c r="H5482" s="1205" t="s">
        <v>1353</v>
      </c>
      <c r="I5482" s="1202" t="s">
        <v>53</v>
      </c>
      <c r="J5482" s="1202"/>
      <c r="K5482" s="1202"/>
      <c r="L5482" s="1202"/>
      <c r="M5482" s="1202" t="s">
        <v>1354</v>
      </c>
      <c r="N5482" s="1203" t="s">
        <v>1379</v>
      </c>
      <c r="O5482" s="1203" t="s">
        <v>73</v>
      </c>
      <c r="P5482" s="1203" t="s">
        <v>73</v>
      </c>
      <c r="Q5482" s="1203" t="s">
        <v>73</v>
      </c>
      <c r="R5482" s="1203" t="s">
        <v>73</v>
      </c>
      <c r="S5482" s="1224">
        <f>VLOOKUP($D5482,'NI-118'!$B$1:$W$2048,12,FALSE)</f>
        <v>0</v>
      </c>
      <c r="T5482" s="1224">
        <f>VLOOKUP($D5482,'NI-118'!$B$1:$W$2048,13,FALSE)</f>
        <v>0</v>
      </c>
      <c r="U5482" s="1224">
        <f>VLOOKUP($D5482,'NI-118'!$B$1:$W$2048,16,FALSE)</f>
        <v>0</v>
      </c>
      <c r="V5482" s="1224">
        <f>VLOOKUP($D5482,'NI-118'!$B$1:$W$2048,17,FALSE)</f>
        <v>0</v>
      </c>
      <c r="W5482" s="1224">
        <f>VLOOKUP($D5482,'NI-118'!$B$1:$W$2048,18,FALSE)</f>
        <v>0</v>
      </c>
      <c r="X5482" s="1224">
        <f>VLOOKUP($D5482,'NI-118'!$B$1:$W$2048,19,FALSE)</f>
        <v>0</v>
      </c>
    </row>
    <row r="5483" spans="1:24" ht="40.5" hidden="1">
      <c r="A5483" s="762"/>
      <c r="B5483" s="762"/>
      <c r="C5483" s="762"/>
      <c r="D5483" s="1222" t="s">
        <v>1380</v>
      </c>
      <c r="E5483" s="1223">
        <v>118</v>
      </c>
      <c r="F5483" s="1202"/>
      <c r="G5483" s="1202"/>
      <c r="H5483" s="1205" t="s">
        <v>1353</v>
      </c>
      <c r="I5483" s="1202" t="s">
        <v>53</v>
      </c>
      <c r="J5483" s="1202"/>
      <c r="K5483" s="1202"/>
      <c r="L5483" s="1202"/>
      <c r="M5483" s="1202" t="s">
        <v>1354</v>
      </c>
      <c r="N5483" s="1203" t="s">
        <v>1381</v>
      </c>
      <c r="O5483" s="1203" t="s">
        <v>73</v>
      </c>
      <c r="P5483" s="1203" t="s">
        <v>73</v>
      </c>
      <c r="Q5483" s="1203" t="s">
        <v>73</v>
      </c>
      <c r="R5483" s="1203" t="s">
        <v>73</v>
      </c>
      <c r="S5483" s="1224">
        <f>VLOOKUP($D5483,'NI-118'!$B$1:$W$2048,12,FALSE)</f>
        <v>0</v>
      </c>
      <c r="T5483" s="1224">
        <f>VLOOKUP($D5483,'NI-118'!$B$1:$W$2048,13,FALSE)</f>
        <v>0</v>
      </c>
      <c r="U5483" s="1224">
        <f>VLOOKUP($D5483,'NI-118'!$B$1:$W$2048,16,FALSE)</f>
        <v>0</v>
      </c>
      <c r="V5483" s="1224">
        <f>VLOOKUP($D5483,'NI-118'!$B$1:$W$2048,17,FALSE)</f>
        <v>0</v>
      </c>
      <c r="W5483" s="1224">
        <f>VLOOKUP($D5483,'NI-118'!$B$1:$W$2048,18,FALSE)</f>
        <v>0</v>
      </c>
      <c r="X5483" s="1224">
        <f>VLOOKUP($D5483,'NI-118'!$B$1:$W$2048,19,FALSE)</f>
        <v>0</v>
      </c>
    </row>
    <row r="5484" spans="1:24" ht="40.5" hidden="1">
      <c r="A5484" s="762"/>
      <c r="B5484" s="762"/>
      <c r="C5484" s="762"/>
      <c r="D5484" s="1222" t="s">
        <v>1382</v>
      </c>
      <c r="E5484" s="1223">
        <v>118</v>
      </c>
      <c r="F5484" s="1202"/>
      <c r="G5484" s="1202"/>
      <c r="H5484" s="1205" t="s">
        <v>1353</v>
      </c>
      <c r="I5484" s="1202" t="s">
        <v>53</v>
      </c>
      <c r="J5484" s="1202"/>
      <c r="K5484" s="1202"/>
      <c r="L5484" s="1202"/>
      <c r="M5484" s="1202" t="s">
        <v>1354</v>
      </c>
      <c r="N5484" s="1203" t="s">
        <v>1383</v>
      </c>
      <c r="O5484" s="1203" t="s">
        <v>73</v>
      </c>
      <c r="P5484" s="1203" t="s">
        <v>73</v>
      </c>
      <c r="Q5484" s="1203" t="s">
        <v>73</v>
      </c>
      <c r="R5484" s="1203" t="s">
        <v>73</v>
      </c>
      <c r="S5484" s="1224">
        <f>VLOOKUP($D5484,'NI-118'!$B$1:$W$2048,12,FALSE)</f>
        <v>0</v>
      </c>
      <c r="T5484" s="1224">
        <f>VLOOKUP($D5484,'NI-118'!$B$1:$W$2048,13,FALSE)</f>
        <v>0</v>
      </c>
      <c r="U5484" s="1224">
        <f>VLOOKUP($D5484,'NI-118'!$B$1:$W$2048,16,FALSE)</f>
        <v>0</v>
      </c>
      <c r="V5484" s="1224">
        <f>VLOOKUP($D5484,'NI-118'!$B$1:$W$2048,17,FALSE)</f>
        <v>0</v>
      </c>
      <c r="W5484" s="1224">
        <f>VLOOKUP($D5484,'NI-118'!$B$1:$W$2048,18,FALSE)</f>
        <v>0</v>
      </c>
      <c r="X5484" s="1224">
        <f>VLOOKUP($D5484,'NI-118'!$B$1:$W$2048,19,FALSE)</f>
        <v>0</v>
      </c>
    </row>
    <row r="5485" spans="1:24" ht="40.5" hidden="1">
      <c r="A5485" s="762"/>
      <c r="B5485" s="762"/>
      <c r="C5485" s="762"/>
      <c r="D5485" s="1222" t="s">
        <v>1384</v>
      </c>
      <c r="E5485" s="1223">
        <v>118</v>
      </c>
      <c r="F5485" s="1202"/>
      <c r="G5485" s="1202"/>
      <c r="H5485" s="1205" t="s">
        <v>1353</v>
      </c>
      <c r="I5485" s="1202" t="s">
        <v>53</v>
      </c>
      <c r="J5485" s="1202"/>
      <c r="K5485" s="1202"/>
      <c r="L5485" s="1202"/>
      <c r="M5485" s="1202" t="s">
        <v>1354</v>
      </c>
      <c r="N5485" s="1203" t="s">
        <v>1385</v>
      </c>
      <c r="O5485" s="1203" t="s">
        <v>73</v>
      </c>
      <c r="P5485" s="1203" t="s">
        <v>73</v>
      </c>
      <c r="Q5485" s="1203" t="s">
        <v>73</v>
      </c>
      <c r="R5485" s="1203" t="s">
        <v>73</v>
      </c>
      <c r="S5485" s="1224">
        <f>VLOOKUP($D5485,'NI-118'!$B$1:$W$2048,12,FALSE)</f>
        <v>0</v>
      </c>
      <c r="T5485" s="1224">
        <f>VLOOKUP($D5485,'NI-118'!$B$1:$W$2048,13,FALSE)</f>
        <v>0</v>
      </c>
      <c r="U5485" s="1224">
        <f>VLOOKUP($D5485,'NI-118'!$B$1:$W$2048,16,FALSE)</f>
        <v>0</v>
      </c>
      <c r="V5485" s="1224">
        <f>VLOOKUP($D5485,'NI-118'!$B$1:$W$2048,17,FALSE)</f>
        <v>0</v>
      </c>
      <c r="W5485" s="1224">
        <f>VLOOKUP($D5485,'NI-118'!$B$1:$W$2048,18,FALSE)</f>
        <v>0</v>
      </c>
      <c r="X5485" s="1224">
        <f>VLOOKUP($D5485,'NI-118'!$B$1:$W$2048,19,FALSE)</f>
        <v>0</v>
      </c>
    </row>
    <row r="5486" spans="1:24" ht="27" hidden="1">
      <c r="A5486" s="762"/>
      <c r="B5486" s="762"/>
      <c r="C5486" s="762"/>
      <c r="D5486" s="1222" t="s">
        <v>1386</v>
      </c>
      <c r="E5486" s="1223">
        <v>118</v>
      </c>
      <c r="F5486" s="1202"/>
      <c r="G5486" s="1202"/>
      <c r="H5486" s="1205" t="s">
        <v>1353</v>
      </c>
      <c r="I5486" s="1202" t="s">
        <v>53</v>
      </c>
      <c r="J5486" s="1202"/>
      <c r="K5486" s="1202"/>
      <c r="L5486" s="1202"/>
      <c r="M5486" s="1202" t="s">
        <v>1354</v>
      </c>
      <c r="N5486" s="1203" t="s">
        <v>1387</v>
      </c>
      <c r="O5486" s="1203" t="s">
        <v>73</v>
      </c>
      <c r="P5486" s="1203" t="s">
        <v>73</v>
      </c>
      <c r="Q5486" s="1203" t="s">
        <v>73</v>
      </c>
      <c r="R5486" s="1203" t="s">
        <v>73</v>
      </c>
      <c r="S5486" s="1224">
        <f>VLOOKUP($D5486,'NI-118'!$B$1:$W$2048,12,FALSE)</f>
        <v>0</v>
      </c>
      <c r="T5486" s="1224">
        <f>VLOOKUP($D5486,'NI-118'!$B$1:$W$2048,13,FALSE)</f>
        <v>0</v>
      </c>
      <c r="U5486" s="1224">
        <f>VLOOKUP($D5486,'NI-118'!$B$1:$W$2048,16,FALSE)</f>
        <v>0</v>
      </c>
      <c r="V5486" s="1224">
        <f>VLOOKUP($D5486,'NI-118'!$B$1:$W$2048,17,FALSE)</f>
        <v>0</v>
      </c>
      <c r="W5486" s="1224">
        <f>VLOOKUP($D5486,'NI-118'!$B$1:$W$2048,18,FALSE)</f>
        <v>0</v>
      </c>
      <c r="X5486" s="1224">
        <f>VLOOKUP($D5486,'NI-118'!$B$1:$W$2048,19,FALSE)</f>
        <v>0</v>
      </c>
    </row>
    <row r="5487" spans="1:24" ht="27" hidden="1">
      <c r="A5487" s="762"/>
      <c r="B5487" s="762"/>
      <c r="C5487" s="762"/>
      <c r="D5487" s="1222" t="s">
        <v>1388</v>
      </c>
      <c r="E5487" s="1223">
        <v>118</v>
      </c>
      <c r="F5487" s="1202"/>
      <c r="G5487" s="1202"/>
      <c r="H5487" s="1205" t="s">
        <v>1353</v>
      </c>
      <c r="I5487" s="1202" t="s">
        <v>53</v>
      </c>
      <c r="J5487" s="1202"/>
      <c r="K5487" s="1202"/>
      <c r="L5487" s="1202"/>
      <c r="M5487" s="1202" t="s">
        <v>1354</v>
      </c>
      <c r="N5487" s="1203" t="s">
        <v>1389</v>
      </c>
      <c r="O5487" s="1203" t="s">
        <v>73</v>
      </c>
      <c r="P5487" s="1203" t="s">
        <v>73</v>
      </c>
      <c r="Q5487" s="1203" t="s">
        <v>73</v>
      </c>
      <c r="R5487" s="1203" t="s">
        <v>73</v>
      </c>
      <c r="S5487" s="1224">
        <f>VLOOKUP($D5487,'NI-118'!$B$1:$W$2048,12,FALSE)</f>
        <v>0</v>
      </c>
      <c r="T5487" s="1224">
        <f>VLOOKUP($D5487,'NI-118'!$B$1:$W$2048,13,FALSE)</f>
        <v>0</v>
      </c>
      <c r="U5487" s="1224">
        <f>VLOOKUP($D5487,'NI-118'!$B$1:$W$2048,16,FALSE)</f>
        <v>0</v>
      </c>
      <c r="V5487" s="1224">
        <f>VLOOKUP($D5487,'NI-118'!$B$1:$W$2048,17,FALSE)</f>
        <v>0</v>
      </c>
      <c r="W5487" s="1224">
        <f>VLOOKUP($D5487,'NI-118'!$B$1:$W$2048,18,FALSE)</f>
        <v>0</v>
      </c>
      <c r="X5487" s="1224">
        <f>VLOOKUP($D5487,'NI-118'!$B$1:$W$2048,19,FALSE)</f>
        <v>0</v>
      </c>
    </row>
    <row r="5488" spans="1:24" ht="27" hidden="1">
      <c r="A5488" s="762"/>
      <c r="B5488" s="762"/>
      <c r="C5488" s="762"/>
      <c r="D5488" s="1222" t="s">
        <v>1390</v>
      </c>
      <c r="E5488" s="1223">
        <v>118</v>
      </c>
      <c r="F5488" s="1202"/>
      <c r="G5488" s="1202"/>
      <c r="H5488" s="1205" t="s">
        <v>1353</v>
      </c>
      <c r="I5488" s="1202" t="s">
        <v>53</v>
      </c>
      <c r="J5488" s="1202"/>
      <c r="K5488" s="1202"/>
      <c r="L5488" s="1202"/>
      <c r="M5488" s="1202" t="s">
        <v>1354</v>
      </c>
      <c r="N5488" s="1203" t="s">
        <v>1391</v>
      </c>
      <c r="O5488" s="1203" t="s">
        <v>73</v>
      </c>
      <c r="P5488" s="1203" t="s">
        <v>73</v>
      </c>
      <c r="Q5488" s="1203" t="s">
        <v>73</v>
      </c>
      <c r="R5488" s="1203" t="s">
        <v>73</v>
      </c>
      <c r="S5488" s="1224">
        <f>VLOOKUP($D5488,'NI-118'!$B$1:$W$2048,12,FALSE)</f>
        <v>0</v>
      </c>
      <c r="T5488" s="1224">
        <f>VLOOKUP($D5488,'NI-118'!$B$1:$W$2048,13,FALSE)</f>
        <v>0</v>
      </c>
      <c r="U5488" s="1224">
        <f>VLOOKUP($D5488,'NI-118'!$B$1:$W$2048,16,FALSE)</f>
        <v>0</v>
      </c>
      <c r="V5488" s="1224">
        <f>VLOOKUP($D5488,'NI-118'!$B$1:$W$2048,17,FALSE)</f>
        <v>0</v>
      </c>
      <c r="W5488" s="1224">
        <f>VLOOKUP($D5488,'NI-118'!$B$1:$W$2048,18,FALSE)</f>
        <v>0</v>
      </c>
      <c r="X5488" s="1224">
        <f>VLOOKUP($D5488,'NI-118'!$B$1:$W$2048,19,FALSE)</f>
        <v>0</v>
      </c>
    </row>
    <row r="5489" spans="1:24" ht="27" hidden="1">
      <c r="A5489" s="762"/>
      <c r="B5489" s="762"/>
      <c r="C5489" s="762"/>
      <c r="D5489" s="1222" t="s">
        <v>1392</v>
      </c>
      <c r="E5489" s="1223">
        <v>118</v>
      </c>
      <c r="F5489" s="1202"/>
      <c r="G5489" s="1202"/>
      <c r="H5489" s="1205" t="s">
        <v>1353</v>
      </c>
      <c r="I5489" s="1202" t="s">
        <v>53</v>
      </c>
      <c r="J5489" s="1202"/>
      <c r="K5489" s="1202"/>
      <c r="L5489" s="1202"/>
      <c r="M5489" s="1202" t="s">
        <v>1354</v>
      </c>
      <c r="N5489" s="1203" t="s">
        <v>1393</v>
      </c>
      <c r="O5489" s="1203" t="s">
        <v>73</v>
      </c>
      <c r="P5489" s="1203" t="s">
        <v>73</v>
      </c>
      <c r="Q5489" s="1203" t="s">
        <v>73</v>
      </c>
      <c r="R5489" s="1203" t="s">
        <v>73</v>
      </c>
      <c r="S5489" s="1224">
        <f>VLOOKUP($D5489,'NI-118'!$B$1:$W$2048,12,FALSE)</f>
        <v>0</v>
      </c>
      <c r="T5489" s="1224">
        <f>VLOOKUP($D5489,'NI-118'!$B$1:$W$2048,13,FALSE)</f>
        <v>0</v>
      </c>
      <c r="U5489" s="1224">
        <f>VLOOKUP($D5489,'NI-118'!$B$1:$W$2048,16,FALSE)</f>
        <v>0</v>
      </c>
      <c r="V5489" s="1224">
        <f>VLOOKUP($D5489,'NI-118'!$B$1:$W$2048,17,FALSE)</f>
        <v>0</v>
      </c>
      <c r="W5489" s="1224">
        <f>VLOOKUP($D5489,'NI-118'!$B$1:$W$2048,18,FALSE)</f>
        <v>0</v>
      </c>
      <c r="X5489" s="1224">
        <f>VLOOKUP($D5489,'NI-118'!$B$1:$W$2048,19,FALSE)</f>
        <v>0</v>
      </c>
    </row>
    <row r="5490" spans="1:24" ht="40.5" hidden="1">
      <c r="A5490" s="762"/>
      <c r="B5490" s="762"/>
      <c r="C5490" s="762"/>
      <c r="D5490" s="1222" t="s">
        <v>1394</v>
      </c>
      <c r="E5490" s="1223">
        <v>118</v>
      </c>
      <c r="F5490" s="1202"/>
      <c r="G5490" s="1202"/>
      <c r="H5490" s="1205" t="s">
        <v>1395</v>
      </c>
      <c r="I5490" s="1202" t="s">
        <v>53</v>
      </c>
      <c r="J5490" s="1202"/>
      <c r="K5490" s="1202"/>
      <c r="L5490" s="1202"/>
      <c r="M5490" s="1202" t="s">
        <v>1354</v>
      </c>
      <c r="N5490" s="1203" t="s">
        <v>1396</v>
      </c>
      <c r="O5490" s="1203" t="s">
        <v>73</v>
      </c>
      <c r="P5490" s="1203" t="s">
        <v>73</v>
      </c>
      <c r="Q5490" s="1203" t="s">
        <v>73</v>
      </c>
      <c r="R5490" s="1203" t="s">
        <v>73</v>
      </c>
      <c r="S5490" s="1224">
        <f>VLOOKUP($D5490,'NI-118'!$B$1:$W$2048,12,FALSE)</f>
        <v>0</v>
      </c>
      <c r="T5490" s="1224">
        <f>VLOOKUP($D5490,'NI-118'!$B$1:$W$2048,13,FALSE)</f>
        <v>0</v>
      </c>
      <c r="U5490" s="1224">
        <f>VLOOKUP($D5490,'NI-118'!$B$1:$W$2048,16,FALSE)</f>
        <v>0</v>
      </c>
      <c r="V5490" s="1224">
        <f>VLOOKUP($D5490,'NI-118'!$B$1:$W$2048,17,FALSE)</f>
        <v>0</v>
      </c>
      <c r="W5490" s="1224">
        <f>VLOOKUP($D5490,'NI-118'!$B$1:$W$2048,18,FALSE)</f>
        <v>0</v>
      </c>
      <c r="X5490" s="1224">
        <f>VLOOKUP($D5490,'NI-118'!$B$1:$W$2048,19,FALSE)</f>
        <v>0</v>
      </c>
    </row>
    <row r="5491" spans="1:24" ht="27" hidden="1">
      <c r="A5491" s="762"/>
      <c r="B5491" s="762"/>
      <c r="C5491" s="762"/>
      <c r="D5491" s="1222" t="s">
        <v>1397</v>
      </c>
      <c r="E5491" s="1223">
        <v>118</v>
      </c>
      <c r="F5491" s="1202"/>
      <c r="G5491" s="1202"/>
      <c r="H5491" s="1205" t="s">
        <v>1395</v>
      </c>
      <c r="I5491" s="1202" t="s">
        <v>53</v>
      </c>
      <c r="J5491" s="1202"/>
      <c r="K5491" s="1202"/>
      <c r="L5491" s="1202"/>
      <c r="M5491" s="1202" t="s">
        <v>1354</v>
      </c>
      <c r="N5491" s="1203" t="s">
        <v>1398</v>
      </c>
      <c r="O5491" s="1203" t="s">
        <v>73</v>
      </c>
      <c r="P5491" s="1203" t="s">
        <v>73</v>
      </c>
      <c r="Q5491" s="1203" t="s">
        <v>73</v>
      </c>
      <c r="R5491" s="1203" t="s">
        <v>73</v>
      </c>
      <c r="S5491" s="1224">
        <f>VLOOKUP($D5491,'NI-118'!$B$1:$W$2048,12,FALSE)</f>
        <v>0</v>
      </c>
      <c r="T5491" s="1224">
        <f>VLOOKUP($D5491,'NI-118'!$B$1:$W$2048,13,FALSE)</f>
        <v>0</v>
      </c>
      <c r="U5491" s="1224">
        <f>VLOOKUP($D5491,'NI-118'!$B$1:$W$2048,16,FALSE)</f>
        <v>0</v>
      </c>
      <c r="V5491" s="1224">
        <f>VLOOKUP($D5491,'NI-118'!$B$1:$W$2048,17,FALSE)</f>
        <v>0</v>
      </c>
      <c r="W5491" s="1224">
        <f>VLOOKUP($D5491,'NI-118'!$B$1:$W$2048,18,FALSE)</f>
        <v>0</v>
      </c>
      <c r="X5491" s="1224">
        <f>VLOOKUP($D5491,'NI-118'!$B$1:$W$2048,19,FALSE)</f>
        <v>0</v>
      </c>
    </row>
    <row r="5492" spans="1:24" hidden="1">
      <c r="A5492" s="762"/>
      <c r="B5492" s="762"/>
      <c r="C5492" s="762"/>
      <c r="D5492" s="1222" t="s">
        <v>1399</v>
      </c>
      <c r="E5492" s="1223">
        <v>118</v>
      </c>
      <c r="F5492" s="1202"/>
      <c r="G5492" s="1202"/>
      <c r="H5492" s="1205" t="s">
        <v>1353</v>
      </c>
      <c r="I5492" s="1202" t="s">
        <v>53</v>
      </c>
      <c r="J5492" s="1202"/>
      <c r="K5492" s="1202"/>
      <c r="L5492" s="1202"/>
      <c r="M5492" s="1202" t="s">
        <v>1354</v>
      </c>
      <c r="N5492" s="1203" t="s">
        <v>1400</v>
      </c>
      <c r="O5492" s="1203" t="s">
        <v>73</v>
      </c>
      <c r="P5492" s="1203" t="s">
        <v>73</v>
      </c>
      <c r="Q5492" s="1203" t="s">
        <v>73</v>
      </c>
      <c r="R5492" s="1203" t="s">
        <v>73</v>
      </c>
      <c r="S5492" s="1224">
        <f>VLOOKUP($D5492,'NI-118'!$B$1:$W$2048,12,FALSE)</f>
        <v>0</v>
      </c>
      <c r="T5492" s="1224">
        <f>VLOOKUP($D5492,'NI-118'!$B$1:$W$2048,13,FALSE)</f>
        <v>0</v>
      </c>
      <c r="U5492" s="1224">
        <f>VLOOKUP($D5492,'NI-118'!$B$1:$W$2048,16,FALSE)</f>
        <v>0</v>
      </c>
      <c r="V5492" s="1224">
        <f>VLOOKUP($D5492,'NI-118'!$B$1:$W$2048,17,FALSE)</f>
        <v>0</v>
      </c>
      <c r="W5492" s="1224">
        <f>VLOOKUP($D5492,'NI-118'!$B$1:$W$2048,18,FALSE)</f>
        <v>0</v>
      </c>
      <c r="X5492" s="1224">
        <f>VLOOKUP($D5492,'NI-118'!$B$1:$W$2048,19,FALSE)</f>
        <v>0</v>
      </c>
    </row>
    <row r="5493" spans="1:24" ht="27" hidden="1">
      <c r="A5493" s="762"/>
      <c r="B5493" s="762"/>
      <c r="C5493" s="762"/>
      <c r="D5493" s="1222" t="s">
        <v>1401</v>
      </c>
      <c r="E5493" s="1223">
        <v>118</v>
      </c>
      <c r="F5493" s="1202"/>
      <c r="G5493" s="1202"/>
      <c r="H5493" s="1205" t="s">
        <v>1353</v>
      </c>
      <c r="I5493" s="1202" t="s">
        <v>53</v>
      </c>
      <c r="J5493" s="1202"/>
      <c r="K5493" s="1202"/>
      <c r="L5493" s="1202"/>
      <c r="M5493" s="1202" t="s">
        <v>1354</v>
      </c>
      <c r="N5493" s="1203" t="s">
        <v>1402</v>
      </c>
      <c r="O5493" s="1203" t="s">
        <v>73</v>
      </c>
      <c r="P5493" s="1203" t="s">
        <v>73</v>
      </c>
      <c r="Q5493" s="1203" t="s">
        <v>73</v>
      </c>
      <c r="R5493" s="1203" t="s">
        <v>73</v>
      </c>
      <c r="S5493" s="1224">
        <f>VLOOKUP($D5493,'NI-118'!$B$1:$W$2048,12,FALSE)</f>
        <v>0</v>
      </c>
      <c r="T5493" s="1224">
        <f>VLOOKUP($D5493,'NI-118'!$B$1:$W$2048,13,FALSE)</f>
        <v>0</v>
      </c>
      <c r="U5493" s="1224">
        <f>VLOOKUP($D5493,'NI-118'!$B$1:$W$2048,16,FALSE)</f>
        <v>0</v>
      </c>
      <c r="V5493" s="1224">
        <f>VLOOKUP($D5493,'NI-118'!$B$1:$W$2048,17,FALSE)</f>
        <v>0</v>
      </c>
      <c r="W5493" s="1224">
        <f>VLOOKUP($D5493,'NI-118'!$B$1:$W$2048,18,FALSE)</f>
        <v>0</v>
      </c>
      <c r="X5493" s="1224">
        <f>VLOOKUP($D5493,'NI-118'!$B$1:$W$2048,19,FALSE)</f>
        <v>0</v>
      </c>
    </row>
    <row r="5494" spans="1:24" hidden="1">
      <c r="A5494" s="762"/>
      <c r="B5494" s="762"/>
      <c r="C5494" s="762"/>
      <c r="D5494" s="1222" t="s">
        <v>1403</v>
      </c>
      <c r="E5494" s="1223">
        <v>118</v>
      </c>
      <c r="F5494" s="1202"/>
      <c r="G5494" s="1202"/>
      <c r="H5494" s="1205"/>
      <c r="I5494" s="1202" t="s">
        <v>53</v>
      </c>
      <c r="J5494" s="1202"/>
      <c r="K5494" s="1202"/>
      <c r="L5494" s="1202"/>
      <c r="M5494" s="1202" t="s">
        <v>1354</v>
      </c>
      <c r="N5494" s="1203" t="s">
        <v>1404</v>
      </c>
      <c r="O5494" s="1203" t="s">
        <v>73</v>
      </c>
      <c r="P5494" s="1203" t="s">
        <v>73</v>
      </c>
      <c r="Q5494" s="1203" t="s">
        <v>73</v>
      </c>
      <c r="R5494" s="1203" t="s">
        <v>73</v>
      </c>
      <c r="S5494" s="1224">
        <f>VLOOKUP($D5494,'NI-118'!$B$1:$W$2048,12,FALSE)</f>
        <v>0</v>
      </c>
      <c r="T5494" s="1224">
        <f>VLOOKUP($D5494,'NI-118'!$B$1:$W$2048,13,FALSE)</f>
        <v>0</v>
      </c>
      <c r="U5494" s="1224">
        <f>VLOOKUP($D5494,'NI-118'!$B$1:$W$2048,16,FALSE)</f>
        <v>0</v>
      </c>
      <c r="V5494" s="1224">
        <f>VLOOKUP($D5494,'NI-118'!$B$1:$W$2048,17,FALSE)</f>
        <v>0</v>
      </c>
      <c r="W5494" s="1224">
        <f>VLOOKUP($D5494,'NI-118'!$B$1:$W$2048,18,FALSE)</f>
        <v>0</v>
      </c>
      <c r="X5494" s="1224">
        <f>VLOOKUP($D5494,'NI-118'!$B$1:$W$2048,19,FALSE)</f>
        <v>0</v>
      </c>
    </row>
    <row r="5495" spans="1:24" hidden="1">
      <c r="A5495" s="762"/>
      <c r="B5495" s="762"/>
      <c r="C5495" s="762"/>
      <c r="D5495" s="1222" t="s">
        <v>1405</v>
      </c>
      <c r="E5495" s="1223">
        <v>118</v>
      </c>
      <c r="F5495" s="1202" t="s">
        <v>157</v>
      </c>
      <c r="G5495" s="1202" t="str">
        <f>CONCATENATE(D5495,F5495)</f>
        <v>4.20.10.10.110.010.40.050CONS</v>
      </c>
      <c r="H5495" s="1205" t="s">
        <v>1406</v>
      </c>
      <c r="I5495" s="1202" t="s">
        <v>53</v>
      </c>
      <c r="J5495" s="1202"/>
      <c r="K5495" s="1202"/>
      <c r="L5495" s="1202"/>
      <c r="M5495" s="1202" t="s">
        <v>1354</v>
      </c>
      <c r="N5495" s="1203" t="s">
        <v>1407</v>
      </c>
      <c r="O5495" s="1203" t="s">
        <v>73</v>
      </c>
      <c r="P5495" s="1203" t="s">
        <v>73</v>
      </c>
      <c r="Q5495" s="1203" t="s">
        <v>73</v>
      </c>
      <c r="R5495" s="1203" t="s">
        <v>73</v>
      </c>
      <c r="S5495" s="1224">
        <f>VLOOKUP($D5495,'NI-118'!$B$1:$W$2048,12,FALSE)</f>
        <v>0</v>
      </c>
      <c r="T5495" s="1224">
        <f>VLOOKUP($D5495,'NI-118'!$B$1:$W$2048,13,FALSE)</f>
        <v>0</v>
      </c>
      <c r="U5495" s="1224">
        <f>VLOOKUP($D5495,'NI-118'!$B$1:$W$2048,16,FALSE)</f>
        <v>0</v>
      </c>
      <c r="V5495" s="1224">
        <f>VLOOKUP($D5495,'NI-118'!$B$1:$W$2048,17,FALSE)</f>
        <v>0</v>
      </c>
      <c r="W5495" s="1224">
        <f>VLOOKUP($D5495,'NI-118'!$B$1:$W$2048,18,FALSE)</f>
        <v>0</v>
      </c>
      <c r="X5495" s="1224">
        <f>VLOOKUP($D5495,'NI-118'!$B$1:$W$2048,19,FALSE)</f>
        <v>0</v>
      </c>
    </row>
    <row r="5496" spans="1:24" ht="27" hidden="1">
      <c r="A5496" s="762"/>
      <c r="B5496" s="762"/>
      <c r="C5496" s="762"/>
      <c r="D5496" s="1222" t="s">
        <v>1408</v>
      </c>
      <c r="E5496" s="1223">
        <v>118</v>
      </c>
      <c r="F5496" s="1202" t="s">
        <v>157</v>
      </c>
      <c r="G5496" s="1202" t="str">
        <f>CONCATENATE(D5496,F5496)</f>
        <v>4.20.10.10.110.010.80.010CONS</v>
      </c>
      <c r="H5496" s="1205" t="s">
        <v>1406</v>
      </c>
      <c r="I5496" s="1202" t="s">
        <v>53</v>
      </c>
      <c r="J5496" s="1202"/>
      <c r="K5496" s="1202"/>
      <c r="L5496" s="1202"/>
      <c r="M5496" s="1202" t="s">
        <v>1354</v>
      </c>
      <c r="N5496" s="1203" t="s">
        <v>1409</v>
      </c>
      <c r="O5496" s="1203" t="s">
        <v>73</v>
      </c>
      <c r="P5496" s="1203" t="s">
        <v>73</v>
      </c>
      <c r="Q5496" s="1203" t="s">
        <v>73</v>
      </c>
      <c r="R5496" s="1203" t="s">
        <v>73</v>
      </c>
      <c r="S5496" s="1224">
        <f>VLOOKUP($D5496,'NI-118'!$B$1:$W$2048,12,FALSE)</f>
        <v>0</v>
      </c>
      <c r="T5496" s="1224">
        <f>VLOOKUP($D5496,'NI-118'!$B$1:$W$2048,13,FALSE)</f>
        <v>0</v>
      </c>
      <c r="U5496" s="1224">
        <f>VLOOKUP($D5496,'NI-118'!$B$1:$W$2048,16,FALSE)</f>
        <v>0</v>
      </c>
      <c r="V5496" s="1224">
        <f>VLOOKUP($D5496,'NI-118'!$B$1:$W$2048,17,FALSE)</f>
        <v>0</v>
      </c>
      <c r="W5496" s="1224">
        <f>VLOOKUP($D5496,'NI-118'!$B$1:$W$2048,18,FALSE)</f>
        <v>0</v>
      </c>
      <c r="X5496" s="1224">
        <f>VLOOKUP($D5496,'NI-118'!$B$1:$W$2048,19,FALSE)</f>
        <v>0</v>
      </c>
    </row>
    <row r="5497" spans="1:24" hidden="1">
      <c r="A5497" s="762"/>
      <c r="B5497" s="762"/>
      <c r="C5497" s="762"/>
      <c r="D5497" s="1222" t="s">
        <v>1410</v>
      </c>
      <c r="E5497" s="1223">
        <v>118</v>
      </c>
      <c r="F5497" s="1202"/>
      <c r="G5497" s="1202"/>
      <c r="H5497" s="1205" t="s">
        <v>1353</v>
      </c>
      <c r="I5497" s="1202" t="s">
        <v>53</v>
      </c>
      <c r="J5497" s="1202"/>
      <c r="K5497" s="1202"/>
      <c r="L5497" s="1202"/>
      <c r="M5497" s="1202" t="s">
        <v>1354</v>
      </c>
      <c r="N5497" s="1203" t="s">
        <v>1411</v>
      </c>
      <c r="O5497" s="1203" t="s">
        <v>73</v>
      </c>
      <c r="P5497" s="1203" t="s">
        <v>73</v>
      </c>
      <c r="Q5497" s="1203" t="s">
        <v>73</v>
      </c>
      <c r="R5497" s="1203" t="s">
        <v>73</v>
      </c>
      <c r="S5497" s="1224">
        <f>VLOOKUP($D5497,'NI-118'!$B$1:$W$2048,12,FALSE)</f>
        <v>0</v>
      </c>
      <c r="T5497" s="1224">
        <f>VLOOKUP($D5497,'NI-118'!$B$1:$W$2048,13,FALSE)</f>
        <v>0</v>
      </c>
      <c r="U5497" s="1224">
        <f>VLOOKUP($D5497,'NI-118'!$B$1:$W$2048,16,FALSE)</f>
        <v>0</v>
      </c>
      <c r="V5497" s="1224">
        <f>VLOOKUP($D5497,'NI-118'!$B$1:$W$2048,17,FALSE)</f>
        <v>0</v>
      </c>
      <c r="W5497" s="1224">
        <f>VLOOKUP($D5497,'NI-118'!$B$1:$W$2048,18,FALSE)</f>
        <v>0</v>
      </c>
      <c r="X5497" s="1224">
        <f>VLOOKUP($D5497,'NI-118'!$B$1:$W$2048,19,FALSE)</f>
        <v>0</v>
      </c>
    </row>
    <row r="5498" spans="1:24" ht="27" hidden="1">
      <c r="A5498" s="762"/>
      <c r="B5498" s="762"/>
      <c r="C5498" s="762"/>
      <c r="D5498" s="1222" t="s">
        <v>1412</v>
      </c>
      <c r="E5498" s="1223">
        <v>118</v>
      </c>
      <c r="F5498" s="1202" t="s">
        <v>157</v>
      </c>
      <c r="G5498" s="1202"/>
      <c r="H5498" s="1205"/>
      <c r="I5498" s="1202" t="s">
        <v>53</v>
      </c>
      <c r="J5498" s="1202"/>
      <c r="K5498" s="1202"/>
      <c r="L5498" s="1202"/>
      <c r="M5498" s="1202" t="s">
        <v>1354</v>
      </c>
      <c r="N5498" s="1203" t="s">
        <v>1413</v>
      </c>
      <c r="O5498" s="1203" t="s">
        <v>73</v>
      </c>
      <c r="P5498" s="1203" t="s">
        <v>73</v>
      </c>
      <c r="Q5498" s="1203" t="s">
        <v>73</v>
      </c>
      <c r="R5498" s="1203" t="s">
        <v>73</v>
      </c>
      <c r="S5498" s="1224">
        <f>VLOOKUP($D5498,'NI-118'!$B$1:$W$2048,12,FALSE)</f>
        <v>0</v>
      </c>
      <c r="T5498" s="1224">
        <f>VLOOKUP($D5498,'NI-118'!$B$1:$W$2048,13,FALSE)</f>
        <v>0</v>
      </c>
      <c r="U5498" s="1224">
        <f>VLOOKUP($D5498,'NI-118'!$B$1:$W$2048,16,FALSE)</f>
        <v>0</v>
      </c>
      <c r="V5498" s="1224">
        <f>VLOOKUP($D5498,'NI-118'!$B$1:$W$2048,17,FALSE)</f>
        <v>0</v>
      </c>
      <c r="W5498" s="1224">
        <f>VLOOKUP($D5498,'NI-118'!$B$1:$W$2048,18,FALSE)</f>
        <v>0</v>
      </c>
      <c r="X5498" s="1224">
        <f>VLOOKUP($D5498,'NI-118'!$B$1:$W$2048,19,FALSE)</f>
        <v>0</v>
      </c>
    </row>
    <row r="5499" spans="1:24" hidden="1">
      <c r="A5499" s="762"/>
      <c r="B5499" s="762"/>
      <c r="C5499" s="762"/>
      <c r="D5499" s="1222" t="s">
        <v>1414</v>
      </c>
      <c r="E5499" s="1223">
        <v>118</v>
      </c>
      <c r="F5499" s="1202"/>
      <c r="G5499" s="1202"/>
      <c r="H5499" s="1205"/>
      <c r="I5499" s="1202" t="s">
        <v>53</v>
      </c>
      <c r="J5499" s="1202"/>
      <c r="K5499" s="1202"/>
      <c r="L5499" s="1202"/>
      <c r="M5499" s="1202" t="s">
        <v>1354</v>
      </c>
      <c r="N5499" s="1203" t="s">
        <v>1415</v>
      </c>
      <c r="O5499" s="1203" t="s">
        <v>73</v>
      </c>
      <c r="P5499" s="1203" t="s">
        <v>73</v>
      </c>
      <c r="Q5499" s="1203" t="s">
        <v>73</v>
      </c>
      <c r="R5499" s="1203" t="s">
        <v>73</v>
      </c>
      <c r="S5499" s="1224">
        <f>VLOOKUP($D5499,'NI-118'!$B$1:$W$2048,12,FALSE)</f>
        <v>0</v>
      </c>
      <c r="T5499" s="1224">
        <f>VLOOKUP($D5499,'NI-118'!$B$1:$W$2048,13,FALSE)</f>
        <v>0</v>
      </c>
      <c r="U5499" s="1224">
        <f>VLOOKUP($D5499,'NI-118'!$B$1:$W$2048,16,FALSE)</f>
        <v>0</v>
      </c>
      <c r="V5499" s="1224">
        <f>VLOOKUP($D5499,'NI-118'!$B$1:$W$2048,17,FALSE)</f>
        <v>0</v>
      </c>
      <c r="W5499" s="1224">
        <f>VLOOKUP($D5499,'NI-118'!$B$1:$W$2048,18,FALSE)</f>
        <v>0</v>
      </c>
      <c r="X5499" s="1224">
        <f>VLOOKUP($D5499,'NI-118'!$B$1:$W$2048,19,FALSE)</f>
        <v>0</v>
      </c>
    </row>
    <row r="5500" spans="1:24" ht="27" hidden="1">
      <c r="A5500" s="762"/>
      <c r="B5500" s="762"/>
      <c r="C5500" s="762"/>
      <c r="D5500" s="1222" t="s">
        <v>1416</v>
      </c>
      <c r="E5500" s="1223">
        <v>118</v>
      </c>
      <c r="F5500" s="1202"/>
      <c r="G5500" s="1202"/>
      <c r="H5500" s="1205" t="s">
        <v>1417</v>
      </c>
      <c r="I5500" s="1202" t="s">
        <v>53</v>
      </c>
      <c r="J5500" s="1202"/>
      <c r="K5500" s="1202"/>
      <c r="L5500" s="1202"/>
      <c r="M5500" s="1202" t="s">
        <v>1354</v>
      </c>
      <c r="N5500" s="1203" t="s">
        <v>1418</v>
      </c>
      <c r="O5500" s="1203" t="s">
        <v>73</v>
      </c>
      <c r="P5500" s="1203" t="s">
        <v>73</v>
      </c>
      <c r="Q5500" s="1203" t="s">
        <v>73</v>
      </c>
      <c r="R5500" s="1203" t="s">
        <v>73</v>
      </c>
      <c r="S5500" s="1224">
        <f>VLOOKUP($D5500,'NI-118'!$B$1:$W$2048,12,FALSE)</f>
        <v>0</v>
      </c>
      <c r="T5500" s="1224">
        <f>VLOOKUP($D5500,'NI-118'!$B$1:$W$2048,13,FALSE)</f>
        <v>0</v>
      </c>
      <c r="U5500" s="1224">
        <f>VLOOKUP($D5500,'NI-118'!$B$1:$W$2048,16,FALSE)</f>
        <v>0</v>
      </c>
      <c r="V5500" s="1224">
        <f>VLOOKUP($D5500,'NI-118'!$B$1:$W$2048,17,FALSE)</f>
        <v>0</v>
      </c>
      <c r="W5500" s="1224">
        <f>VLOOKUP($D5500,'NI-118'!$B$1:$W$2048,18,FALSE)</f>
        <v>0</v>
      </c>
      <c r="X5500" s="1224">
        <f>VLOOKUP($D5500,'NI-118'!$B$1:$W$2048,19,FALSE)</f>
        <v>0</v>
      </c>
    </row>
    <row r="5501" spans="1:24" ht="27" hidden="1">
      <c r="A5501" s="762"/>
      <c r="B5501" s="762"/>
      <c r="C5501" s="762"/>
      <c r="D5501" s="1222" t="s">
        <v>1419</v>
      </c>
      <c r="E5501" s="1223">
        <v>118</v>
      </c>
      <c r="F5501" s="1202"/>
      <c r="G5501" s="1202"/>
      <c r="H5501" s="1205" t="s">
        <v>1417</v>
      </c>
      <c r="I5501" s="1202" t="s">
        <v>53</v>
      </c>
      <c r="J5501" s="1202"/>
      <c r="K5501" s="1202"/>
      <c r="L5501" s="1202"/>
      <c r="M5501" s="1202" t="s">
        <v>1354</v>
      </c>
      <c r="N5501" s="1203" t="s">
        <v>1420</v>
      </c>
      <c r="O5501" s="1203" t="s">
        <v>73</v>
      </c>
      <c r="P5501" s="1203" t="s">
        <v>73</v>
      </c>
      <c r="Q5501" s="1203" t="s">
        <v>73</v>
      </c>
      <c r="R5501" s="1203" t="s">
        <v>73</v>
      </c>
      <c r="S5501" s="1224">
        <f>VLOOKUP($D5501,'NI-118'!$B$1:$W$2048,12,FALSE)</f>
        <v>0</v>
      </c>
      <c r="T5501" s="1224">
        <f>VLOOKUP($D5501,'NI-118'!$B$1:$W$2048,13,FALSE)</f>
        <v>0</v>
      </c>
      <c r="U5501" s="1224">
        <f>VLOOKUP($D5501,'NI-118'!$B$1:$W$2048,16,FALSE)</f>
        <v>0</v>
      </c>
      <c r="V5501" s="1224">
        <f>VLOOKUP($D5501,'NI-118'!$B$1:$W$2048,17,FALSE)</f>
        <v>0</v>
      </c>
      <c r="W5501" s="1224">
        <f>VLOOKUP($D5501,'NI-118'!$B$1:$W$2048,18,FALSE)</f>
        <v>0</v>
      </c>
      <c r="X5501" s="1224">
        <f>VLOOKUP($D5501,'NI-118'!$B$1:$W$2048,19,FALSE)</f>
        <v>0</v>
      </c>
    </row>
    <row r="5502" spans="1:24" ht="27" hidden="1">
      <c r="A5502" s="762"/>
      <c r="B5502" s="762"/>
      <c r="C5502" s="762"/>
      <c r="D5502" s="1222" t="s">
        <v>1421</v>
      </c>
      <c r="E5502" s="1223">
        <v>118</v>
      </c>
      <c r="F5502" s="1202"/>
      <c r="G5502" s="1202"/>
      <c r="H5502" s="1205" t="s">
        <v>1417</v>
      </c>
      <c r="I5502" s="1202" t="s">
        <v>53</v>
      </c>
      <c r="J5502" s="1202"/>
      <c r="K5502" s="1202"/>
      <c r="L5502" s="1202"/>
      <c r="M5502" s="1202" t="s">
        <v>1354</v>
      </c>
      <c r="N5502" s="1203" t="s">
        <v>1422</v>
      </c>
      <c r="O5502" s="1203" t="s">
        <v>73</v>
      </c>
      <c r="P5502" s="1203" t="s">
        <v>73</v>
      </c>
      <c r="Q5502" s="1203" t="s">
        <v>73</v>
      </c>
      <c r="R5502" s="1203" t="s">
        <v>73</v>
      </c>
      <c r="S5502" s="1224">
        <f>VLOOKUP($D5502,'NI-118'!$B$1:$W$2048,12,FALSE)</f>
        <v>0</v>
      </c>
      <c r="T5502" s="1224">
        <f>VLOOKUP($D5502,'NI-118'!$B$1:$W$2048,13,FALSE)</f>
        <v>0</v>
      </c>
      <c r="U5502" s="1224">
        <f>VLOOKUP($D5502,'NI-118'!$B$1:$W$2048,16,FALSE)</f>
        <v>0</v>
      </c>
      <c r="V5502" s="1224">
        <f>VLOOKUP($D5502,'NI-118'!$B$1:$W$2048,17,FALSE)</f>
        <v>0</v>
      </c>
      <c r="W5502" s="1224">
        <f>VLOOKUP($D5502,'NI-118'!$B$1:$W$2048,18,FALSE)</f>
        <v>0</v>
      </c>
      <c r="X5502" s="1224">
        <f>VLOOKUP($D5502,'NI-118'!$B$1:$W$2048,19,FALSE)</f>
        <v>0</v>
      </c>
    </row>
    <row r="5503" spans="1:24" ht="27" hidden="1">
      <c r="A5503" s="762"/>
      <c r="B5503" s="762"/>
      <c r="C5503" s="762"/>
      <c r="D5503" s="1222" t="s">
        <v>1423</v>
      </c>
      <c r="E5503" s="1223">
        <v>118</v>
      </c>
      <c r="F5503" s="1202"/>
      <c r="G5503" s="1202"/>
      <c r="H5503" s="1205" t="s">
        <v>1417</v>
      </c>
      <c r="I5503" s="1202" t="s">
        <v>53</v>
      </c>
      <c r="J5503" s="1202"/>
      <c r="K5503" s="1202"/>
      <c r="L5503" s="1202"/>
      <c r="M5503" s="1202" t="s">
        <v>1354</v>
      </c>
      <c r="N5503" s="1203" t="s">
        <v>1424</v>
      </c>
      <c r="O5503" s="1203" t="s">
        <v>73</v>
      </c>
      <c r="P5503" s="1203" t="s">
        <v>73</v>
      </c>
      <c r="Q5503" s="1203" t="s">
        <v>73</v>
      </c>
      <c r="R5503" s="1203" t="s">
        <v>73</v>
      </c>
      <c r="S5503" s="1224">
        <f>VLOOKUP($D5503,'NI-118'!$B$1:$W$2048,12,FALSE)</f>
        <v>0</v>
      </c>
      <c r="T5503" s="1224">
        <f>VLOOKUP($D5503,'NI-118'!$B$1:$W$2048,13,FALSE)</f>
        <v>0</v>
      </c>
      <c r="U5503" s="1224">
        <f>VLOOKUP($D5503,'NI-118'!$B$1:$W$2048,16,FALSE)</f>
        <v>0</v>
      </c>
      <c r="V5503" s="1224">
        <f>VLOOKUP($D5503,'NI-118'!$B$1:$W$2048,17,FALSE)</f>
        <v>0</v>
      </c>
      <c r="W5503" s="1224">
        <f>VLOOKUP($D5503,'NI-118'!$B$1:$W$2048,18,FALSE)</f>
        <v>0</v>
      </c>
      <c r="X5503" s="1224">
        <f>VLOOKUP($D5503,'NI-118'!$B$1:$W$2048,19,FALSE)</f>
        <v>0</v>
      </c>
    </row>
    <row r="5504" spans="1:24" ht="40.5" hidden="1">
      <c r="A5504" s="762"/>
      <c r="B5504" s="762"/>
      <c r="C5504" s="762"/>
      <c r="D5504" s="1222" t="s">
        <v>1425</v>
      </c>
      <c r="E5504" s="1223">
        <v>118</v>
      </c>
      <c r="F5504" s="1202"/>
      <c r="G5504" s="1202"/>
      <c r="H5504" s="1205" t="s">
        <v>1417</v>
      </c>
      <c r="I5504" s="1202" t="s">
        <v>53</v>
      </c>
      <c r="J5504" s="1202"/>
      <c r="K5504" s="1202"/>
      <c r="L5504" s="1202"/>
      <c r="M5504" s="1202" t="s">
        <v>1354</v>
      </c>
      <c r="N5504" s="1203" t="s">
        <v>1426</v>
      </c>
      <c r="O5504" s="1203" t="s">
        <v>73</v>
      </c>
      <c r="P5504" s="1203" t="s">
        <v>73</v>
      </c>
      <c r="Q5504" s="1203" t="s">
        <v>73</v>
      </c>
      <c r="R5504" s="1203" t="s">
        <v>73</v>
      </c>
      <c r="S5504" s="1224">
        <f>VLOOKUP($D5504,'NI-118'!$B$1:$W$2048,12,FALSE)</f>
        <v>0</v>
      </c>
      <c r="T5504" s="1224">
        <f>VLOOKUP($D5504,'NI-118'!$B$1:$W$2048,13,FALSE)</f>
        <v>0</v>
      </c>
      <c r="U5504" s="1224">
        <f>VLOOKUP($D5504,'NI-118'!$B$1:$W$2048,16,FALSE)</f>
        <v>0</v>
      </c>
      <c r="V5504" s="1224">
        <f>VLOOKUP($D5504,'NI-118'!$B$1:$W$2048,17,FALSE)</f>
        <v>0</v>
      </c>
      <c r="W5504" s="1224">
        <f>VLOOKUP($D5504,'NI-118'!$B$1:$W$2048,18,FALSE)</f>
        <v>0</v>
      </c>
      <c r="X5504" s="1224">
        <f>VLOOKUP($D5504,'NI-118'!$B$1:$W$2048,19,FALSE)</f>
        <v>0</v>
      </c>
    </row>
    <row r="5505" spans="1:24" ht="40.5" hidden="1">
      <c r="A5505" s="762"/>
      <c r="B5505" s="762"/>
      <c r="C5505" s="762"/>
      <c r="D5505" s="1222" t="s">
        <v>1427</v>
      </c>
      <c r="E5505" s="1223">
        <v>118</v>
      </c>
      <c r="F5505" s="1202"/>
      <c r="G5505" s="1202"/>
      <c r="H5505" s="1205" t="s">
        <v>1417</v>
      </c>
      <c r="I5505" s="1202" t="s">
        <v>53</v>
      </c>
      <c r="J5505" s="1202"/>
      <c r="K5505" s="1202"/>
      <c r="L5505" s="1202"/>
      <c r="M5505" s="1202" t="s">
        <v>1354</v>
      </c>
      <c r="N5505" s="1203" t="s">
        <v>1428</v>
      </c>
      <c r="O5505" s="1203" t="s">
        <v>73</v>
      </c>
      <c r="P5505" s="1203" t="s">
        <v>73</v>
      </c>
      <c r="Q5505" s="1203" t="s">
        <v>73</v>
      </c>
      <c r="R5505" s="1203" t="s">
        <v>73</v>
      </c>
      <c r="S5505" s="1224">
        <f>VLOOKUP($D5505,'NI-118'!$B$1:$W$2048,12,FALSE)</f>
        <v>0</v>
      </c>
      <c r="T5505" s="1224">
        <f>VLOOKUP($D5505,'NI-118'!$B$1:$W$2048,13,FALSE)</f>
        <v>0</v>
      </c>
      <c r="U5505" s="1224">
        <f>VLOOKUP($D5505,'NI-118'!$B$1:$W$2048,16,FALSE)</f>
        <v>0</v>
      </c>
      <c r="V5505" s="1224">
        <f>VLOOKUP($D5505,'NI-118'!$B$1:$W$2048,17,FALSE)</f>
        <v>0</v>
      </c>
      <c r="W5505" s="1224">
        <f>VLOOKUP($D5505,'NI-118'!$B$1:$W$2048,18,FALSE)</f>
        <v>0</v>
      </c>
      <c r="X5505" s="1224">
        <f>VLOOKUP($D5505,'NI-118'!$B$1:$W$2048,19,FALSE)</f>
        <v>0</v>
      </c>
    </row>
    <row r="5506" spans="1:24" ht="40.5" hidden="1">
      <c r="A5506" s="762"/>
      <c r="B5506" s="762"/>
      <c r="C5506" s="762"/>
      <c r="D5506" s="1222" t="s">
        <v>1429</v>
      </c>
      <c r="E5506" s="1223">
        <v>118</v>
      </c>
      <c r="F5506" s="1202"/>
      <c r="G5506" s="1202"/>
      <c r="H5506" s="1205" t="s">
        <v>1417</v>
      </c>
      <c r="I5506" s="1202" t="s">
        <v>53</v>
      </c>
      <c r="J5506" s="1202"/>
      <c r="K5506" s="1202"/>
      <c r="L5506" s="1202"/>
      <c r="M5506" s="1202" t="s">
        <v>1354</v>
      </c>
      <c r="N5506" s="1203" t="s">
        <v>1430</v>
      </c>
      <c r="O5506" s="1203" t="s">
        <v>73</v>
      </c>
      <c r="P5506" s="1203" t="s">
        <v>73</v>
      </c>
      <c r="Q5506" s="1203" t="s">
        <v>73</v>
      </c>
      <c r="R5506" s="1203" t="s">
        <v>73</v>
      </c>
      <c r="S5506" s="1224">
        <f>VLOOKUP($D5506,'NI-118'!$B$1:$W$2048,12,FALSE)</f>
        <v>0</v>
      </c>
      <c r="T5506" s="1224">
        <f>VLOOKUP($D5506,'NI-118'!$B$1:$W$2048,13,FALSE)</f>
        <v>0</v>
      </c>
      <c r="U5506" s="1224">
        <f>VLOOKUP($D5506,'NI-118'!$B$1:$W$2048,16,FALSE)</f>
        <v>0</v>
      </c>
      <c r="V5506" s="1224">
        <f>VLOOKUP($D5506,'NI-118'!$B$1:$W$2048,17,FALSE)</f>
        <v>0</v>
      </c>
      <c r="W5506" s="1224">
        <f>VLOOKUP($D5506,'NI-118'!$B$1:$W$2048,18,FALSE)</f>
        <v>0</v>
      </c>
      <c r="X5506" s="1224">
        <f>VLOOKUP($D5506,'NI-118'!$B$1:$W$2048,19,FALSE)</f>
        <v>0</v>
      </c>
    </row>
    <row r="5507" spans="1:24" ht="27" hidden="1">
      <c r="A5507" s="762"/>
      <c r="B5507" s="762"/>
      <c r="C5507" s="762"/>
      <c r="D5507" s="1222" t="s">
        <v>1431</v>
      </c>
      <c r="E5507" s="1223">
        <v>118</v>
      </c>
      <c r="F5507" s="1202"/>
      <c r="G5507" s="1202"/>
      <c r="H5507" s="1205" t="s">
        <v>1417</v>
      </c>
      <c r="I5507" s="1202" t="s">
        <v>53</v>
      </c>
      <c r="J5507" s="1202"/>
      <c r="K5507" s="1202"/>
      <c r="L5507" s="1202"/>
      <c r="M5507" s="1202" t="s">
        <v>1354</v>
      </c>
      <c r="N5507" s="1203" t="s">
        <v>1432</v>
      </c>
      <c r="O5507" s="1203" t="s">
        <v>73</v>
      </c>
      <c r="P5507" s="1203" t="s">
        <v>73</v>
      </c>
      <c r="Q5507" s="1203" t="s">
        <v>73</v>
      </c>
      <c r="R5507" s="1203" t="s">
        <v>73</v>
      </c>
      <c r="S5507" s="1224">
        <f>VLOOKUP($D5507,'NI-118'!$B$1:$W$2048,12,FALSE)</f>
        <v>0</v>
      </c>
      <c r="T5507" s="1224">
        <f>VLOOKUP($D5507,'NI-118'!$B$1:$W$2048,13,FALSE)</f>
        <v>0</v>
      </c>
      <c r="U5507" s="1224">
        <f>VLOOKUP($D5507,'NI-118'!$B$1:$W$2048,16,FALSE)</f>
        <v>0</v>
      </c>
      <c r="V5507" s="1224">
        <f>VLOOKUP($D5507,'NI-118'!$B$1:$W$2048,17,FALSE)</f>
        <v>0</v>
      </c>
      <c r="W5507" s="1224">
        <f>VLOOKUP($D5507,'NI-118'!$B$1:$W$2048,18,FALSE)</f>
        <v>0</v>
      </c>
      <c r="X5507" s="1224">
        <f>VLOOKUP($D5507,'NI-118'!$B$1:$W$2048,19,FALSE)</f>
        <v>0</v>
      </c>
    </row>
    <row r="5508" spans="1:24" ht="27" hidden="1">
      <c r="A5508" s="762"/>
      <c r="B5508" s="762"/>
      <c r="C5508" s="762"/>
      <c r="D5508" s="1222" t="s">
        <v>1433</v>
      </c>
      <c r="E5508" s="1223">
        <v>118</v>
      </c>
      <c r="F5508" s="1202"/>
      <c r="G5508" s="1202"/>
      <c r="H5508" s="1205" t="s">
        <v>1417</v>
      </c>
      <c r="I5508" s="1202" t="s">
        <v>53</v>
      </c>
      <c r="J5508" s="1202"/>
      <c r="K5508" s="1202"/>
      <c r="L5508" s="1202"/>
      <c r="M5508" s="1202" t="s">
        <v>1354</v>
      </c>
      <c r="N5508" s="1203" t="s">
        <v>1434</v>
      </c>
      <c r="O5508" s="1203" t="s">
        <v>73</v>
      </c>
      <c r="P5508" s="1203" t="s">
        <v>73</v>
      </c>
      <c r="Q5508" s="1203" t="s">
        <v>73</v>
      </c>
      <c r="R5508" s="1203" t="s">
        <v>73</v>
      </c>
      <c r="S5508" s="1224">
        <f>VLOOKUP($D5508,'NI-118'!$B$1:$W$2048,12,FALSE)</f>
        <v>0</v>
      </c>
      <c r="T5508" s="1224">
        <f>VLOOKUP($D5508,'NI-118'!$B$1:$W$2048,13,FALSE)</f>
        <v>0</v>
      </c>
      <c r="U5508" s="1224">
        <f>VLOOKUP($D5508,'NI-118'!$B$1:$W$2048,16,FALSE)</f>
        <v>0</v>
      </c>
      <c r="V5508" s="1224">
        <f>VLOOKUP($D5508,'NI-118'!$B$1:$W$2048,17,FALSE)</f>
        <v>0</v>
      </c>
      <c r="W5508" s="1224">
        <f>VLOOKUP($D5508,'NI-118'!$B$1:$W$2048,18,FALSE)</f>
        <v>0</v>
      </c>
      <c r="X5508" s="1224">
        <f>VLOOKUP($D5508,'NI-118'!$B$1:$W$2048,19,FALSE)</f>
        <v>0</v>
      </c>
    </row>
    <row r="5509" spans="1:24" ht="27" hidden="1">
      <c r="A5509" s="762"/>
      <c r="B5509" s="762"/>
      <c r="C5509" s="762"/>
      <c r="D5509" s="1222" t="s">
        <v>1435</v>
      </c>
      <c r="E5509" s="1223">
        <v>118</v>
      </c>
      <c r="F5509" s="1202"/>
      <c r="G5509" s="1202"/>
      <c r="H5509" s="1205" t="s">
        <v>1417</v>
      </c>
      <c r="I5509" s="1202" t="s">
        <v>53</v>
      </c>
      <c r="J5509" s="1202"/>
      <c r="K5509" s="1202"/>
      <c r="L5509" s="1202"/>
      <c r="M5509" s="1202" t="s">
        <v>1354</v>
      </c>
      <c r="N5509" s="1203" t="s">
        <v>1436</v>
      </c>
      <c r="O5509" s="1203" t="s">
        <v>73</v>
      </c>
      <c r="P5509" s="1203" t="s">
        <v>73</v>
      </c>
      <c r="Q5509" s="1203" t="s">
        <v>73</v>
      </c>
      <c r="R5509" s="1203" t="s">
        <v>73</v>
      </c>
      <c r="S5509" s="1224">
        <f>VLOOKUP($D5509,'NI-118'!$B$1:$W$2048,12,FALSE)</f>
        <v>0</v>
      </c>
      <c r="T5509" s="1224">
        <f>VLOOKUP($D5509,'NI-118'!$B$1:$W$2048,13,FALSE)</f>
        <v>0</v>
      </c>
      <c r="U5509" s="1224">
        <f>VLOOKUP($D5509,'NI-118'!$B$1:$W$2048,16,FALSE)</f>
        <v>0</v>
      </c>
      <c r="V5509" s="1224">
        <f>VLOOKUP($D5509,'NI-118'!$B$1:$W$2048,17,FALSE)</f>
        <v>0</v>
      </c>
      <c r="W5509" s="1224">
        <f>VLOOKUP($D5509,'NI-118'!$B$1:$W$2048,18,FALSE)</f>
        <v>0</v>
      </c>
      <c r="X5509" s="1224">
        <f>VLOOKUP($D5509,'NI-118'!$B$1:$W$2048,19,FALSE)</f>
        <v>0</v>
      </c>
    </row>
    <row r="5510" spans="1:24" ht="27" hidden="1">
      <c r="A5510" s="762"/>
      <c r="B5510" s="762"/>
      <c r="C5510" s="762"/>
      <c r="D5510" s="1222" t="s">
        <v>1437</v>
      </c>
      <c r="E5510" s="1223">
        <v>118</v>
      </c>
      <c r="F5510" s="1202"/>
      <c r="G5510" s="1202"/>
      <c r="H5510" s="1205" t="s">
        <v>1417</v>
      </c>
      <c r="I5510" s="1202" t="s">
        <v>53</v>
      </c>
      <c r="J5510" s="1202"/>
      <c r="K5510" s="1202"/>
      <c r="L5510" s="1202"/>
      <c r="M5510" s="1202" t="s">
        <v>1354</v>
      </c>
      <c r="N5510" s="1203" t="s">
        <v>1438</v>
      </c>
      <c r="O5510" s="1203" t="s">
        <v>73</v>
      </c>
      <c r="P5510" s="1203" t="s">
        <v>73</v>
      </c>
      <c r="Q5510" s="1203" t="s">
        <v>73</v>
      </c>
      <c r="R5510" s="1203" t="s">
        <v>73</v>
      </c>
      <c r="S5510" s="1224">
        <f>VLOOKUP($D5510,'NI-118'!$B$1:$W$2048,12,FALSE)</f>
        <v>0</v>
      </c>
      <c r="T5510" s="1224">
        <f>VLOOKUP($D5510,'NI-118'!$B$1:$W$2048,13,FALSE)</f>
        <v>0</v>
      </c>
      <c r="U5510" s="1224">
        <f>VLOOKUP($D5510,'NI-118'!$B$1:$W$2048,16,FALSE)</f>
        <v>0</v>
      </c>
      <c r="V5510" s="1224">
        <f>VLOOKUP($D5510,'NI-118'!$B$1:$W$2048,17,FALSE)</f>
        <v>0</v>
      </c>
      <c r="W5510" s="1224">
        <f>VLOOKUP($D5510,'NI-118'!$B$1:$W$2048,18,FALSE)</f>
        <v>0</v>
      </c>
      <c r="X5510" s="1224">
        <f>VLOOKUP($D5510,'NI-118'!$B$1:$W$2048,19,FALSE)</f>
        <v>0</v>
      </c>
    </row>
    <row r="5511" spans="1:24" ht="27" hidden="1">
      <c r="A5511" s="762"/>
      <c r="B5511" s="762"/>
      <c r="C5511" s="762"/>
      <c r="D5511" s="1222" t="s">
        <v>1439</v>
      </c>
      <c r="E5511" s="1223">
        <v>118</v>
      </c>
      <c r="F5511" s="1202"/>
      <c r="G5511" s="1202"/>
      <c r="H5511" s="1205" t="s">
        <v>1417</v>
      </c>
      <c r="I5511" s="1202" t="s">
        <v>53</v>
      </c>
      <c r="J5511" s="1202"/>
      <c r="K5511" s="1202"/>
      <c r="L5511" s="1202"/>
      <c r="M5511" s="1202" t="s">
        <v>1354</v>
      </c>
      <c r="N5511" s="1203" t="s">
        <v>1440</v>
      </c>
      <c r="O5511" s="1203" t="s">
        <v>73</v>
      </c>
      <c r="P5511" s="1203" t="s">
        <v>73</v>
      </c>
      <c r="Q5511" s="1203" t="s">
        <v>73</v>
      </c>
      <c r="R5511" s="1203" t="s">
        <v>73</v>
      </c>
      <c r="S5511" s="1224">
        <f>VLOOKUP($D5511,'NI-118'!$B$1:$W$2048,12,FALSE)</f>
        <v>0</v>
      </c>
      <c r="T5511" s="1224">
        <f>VLOOKUP($D5511,'NI-118'!$B$1:$W$2048,13,FALSE)</f>
        <v>0</v>
      </c>
      <c r="U5511" s="1224">
        <f>VLOOKUP($D5511,'NI-118'!$B$1:$W$2048,16,FALSE)</f>
        <v>0</v>
      </c>
      <c r="V5511" s="1224">
        <f>VLOOKUP($D5511,'NI-118'!$B$1:$W$2048,17,FALSE)</f>
        <v>0</v>
      </c>
      <c r="W5511" s="1224">
        <f>VLOOKUP($D5511,'NI-118'!$B$1:$W$2048,18,FALSE)</f>
        <v>0</v>
      </c>
      <c r="X5511" s="1224">
        <f>VLOOKUP($D5511,'NI-118'!$B$1:$W$2048,19,FALSE)</f>
        <v>0</v>
      </c>
    </row>
    <row r="5512" spans="1:24" ht="27" hidden="1">
      <c r="A5512" s="762"/>
      <c r="B5512" s="762"/>
      <c r="C5512" s="762"/>
      <c r="D5512" s="1222" t="s">
        <v>1441</v>
      </c>
      <c r="E5512" s="1223">
        <v>118</v>
      </c>
      <c r="F5512" s="1202"/>
      <c r="G5512" s="1202"/>
      <c r="H5512" s="1205" t="s">
        <v>1417</v>
      </c>
      <c r="I5512" s="1202" t="s">
        <v>53</v>
      </c>
      <c r="J5512" s="1202"/>
      <c r="K5512" s="1202"/>
      <c r="L5512" s="1202"/>
      <c r="M5512" s="1202" t="s">
        <v>1354</v>
      </c>
      <c r="N5512" s="1203" t="s">
        <v>1442</v>
      </c>
      <c r="O5512" s="1203" t="s">
        <v>73</v>
      </c>
      <c r="P5512" s="1203" t="s">
        <v>73</v>
      </c>
      <c r="Q5512" s="1203" t="s">
        <v>73</v>
      </c>
      <c r="R5512" s="1203" t="s">
        <v>73</v>
      </c>
      <c r="S5512" s="1224">
        <f>VLOOKUP($D5512,'NI-118'!$B$1:$W$2048,12,FALSE)</f>
        <v>0</v>
      </c>
      <c r="T5512" s="1224">
        <f>VLOOKUP($D5512,'NI-118'!$B$1:$W$2048,13,FALSE)</f>
        <v>0</v>
      </c>
      <c r="U5512" s="1224">
        <f>VLOOKUP($D5512,'NI-118'!$B$1:$W$2048,16,FALSE)</f>
        <v>0</v>
      </c>
      <c r="V5512" s="1224">
        <f>VLOOKUP($D5512,'NI-118'!$B$1:$W$2048,17,FALSE)</f>
        <v>0</v>
      </c>
      <c r="W5512" s="1224">
        <f>VLOOKUP($D5512,'NI-118'!$B$1:$W$2048,18,FALSE)</f>
        <v>0</v>
      </c>
      <c r="X5512" s="1224">
        <f>VLOOKUP($D5512,'NI-118'!$B$1:$W$2048,19,FALSE)</f>
        <v>0</v>
      </c>
    </row>
    <row r="5513" spans="1:24" ht="40.5" hidden="1">
      <c r="A5513" s="762"/>
      <c r="B5513" s="762"/>
      <c r="C5513" s="762"/>
      <c r="D5513" s="1222" t="s">
        <v>1443</v>
      </c>
      <c r="E5513" s="1223">
        <v>118</v>
      </c>
      <c r="F5513" s="1202"/>
      <c r="G5513" s="1202"/>
      <c r="H5513" s="1205" t="s">
        <v>1417</v>
      </c>
      <c r="I5513" s="1202" t="s">
        <v>53</v>
      </c>
      <c r="J5513" s="1202"/>
      <c r="K5513" s="1202"/>
      <c r="L5513" s="1202"/>
      <c r="M5513" s="1202" t="s">
        <v>1354</v>
      </c>
      <c r="N5513" s="1203" t="s">
        <v>1444</v>
      </c>
      <c r="O5513" s="1203" t="s">
        <v>73</v>
      </c>
      <c r="P5513" s="1203" t="s">
        <v>73</v>
      </c>
      <c r="Q5513" s="1203" t="s">
        <v>73</v>
      </c>
      <c r="R5513" s="1203" t="s">
        <v>73</v>
      </c>
      <c r="S5513" s="1224">
        <f>VLOOKUP($D5513,'NI-118'!$B$1:$W$2048,12,FALSE)</f>
        <v>0</v>
      </c>
      <c r="T5513" s="1224">
        <f>VLOOKUP($D5513,'NI-118'!$B$1:$W$2048,13,FALSE)</f>
        <v>0</v>
      </c>
      <c r="U5513" s="1224">
        <f>VLOOKUP($D5513,'NI-118'!$B$1:$W$2048,16,FALSE)</f>
        <v>0</v>
      </c>
      <c r="V5513" s="1224">
        <f>VLOOKUP($D5513,'NI-118'!$B$1:$W$2048,17,FALSE)</f>
        <v>0</v>
      </c>
      <c r="W5513" s="1224">
        <f>VLOOKUP($D5513,'NI-118'!$B$1:$W$2048,18,FALSE)</f>
        <v>0</v>
      </c>
      <c r="X5513" s="1224">
        <f>VLOOKUP($D5513,'NI-118'!$B$1:$W$2048,19,FALSE)</f>
        <v>0</v>
      </c>
    </row>
    <row r="5514" spans="1:24" ht="40.5" hidden="1">
      <c r="A5514" s="762"/>
      <c r="B5514" s="762"/>
      <c r="C5514" s="762"/>
      <c r="D5514" s="1222" t="s">
        <v>1445</v>
      </c>
      <c r="E5514" s="1223">
        <v>118</v>
      </c>
      <c r="F5514" s="1202"/>
      <c r="G5514" s="1202"/>
      <c r="H5514" s="1205" t="s">
        <v>1417</v>
      </c>
      <c r="I5514" s="1202" t="s">
        <v>53</v>
      </c>
      <c r="J5514" s="1202"/>
      <c r="K5514" s="1202"/>
      <c r="L5514" s="1202"/>
      <c r="M5514" s="1202" t="s">
        <v>1354</v>
      </c>
      <c r="N5514" s="1203" t="s">
        <v>1446</v>
      </c>
      <c r="O5514" s="1203" t="s">
        <v>73</v>
      </c>
      <c r="P5514" s="1203" t="s">
        <v>73</v>
      </c>
      <c r="Q5514" s="1203" t="s">
        <v>73</v>
      </c>
      <c r="R5514" s="1203" t="s">
        <v>73</v>
      </c>
      <c r="S5514" s="1224">
        <f>VLOOKUP($D5514,'NI-118'!$B$1:$W$2048,12,FALSE)</f>
        <v>0</v>
      </c>
      <c r="T5514" s="1224">
        <f>VLOOKUP($D5514,'NI-118'!$B$1:$W$2048,13,FALSE)</f>
        <v>0</v>
      </c>
      <c r="U5514" s="1224">
        <f>VLOOKUP($D5514,'NI-118'!$B$1:$W$2048,16,FALSE)</f>
        <v>0</v>
      </c>
      <c r="V5514" s="1224">
        <f>VLOOKUP($D5514,'NI-118'!$B$1:$W$2048,17,FALSE)</f>
        <v>0</v>
      </c>
      <c r="W5514" s="1224">
        <f>VLOOKUP($D5514,'NI-118'!$B$1:$W$2048,18,FALSE)</f>
        <v>0</v>
      </c>
      <c r="X5514" s="1224">
        <f>VLOOKUP($D5514,'NI-118'!$B$1:$W$2048,19,FALSE)</f>
        <v>0</v>
      </c>
    </row>
    <row r="5515" spans="1:24" ht="40.5" hidden="1">
      <c r="A5515" s="762"/>
      <c r="B5515" s="762"/>
      <c r="C5515" s="762"/>
      <c r="D5515" s="1222" t="s">
        <v>1447</v>
      </c>
      <c r="E5515" s="1223">
        <v>118</v>
      </c>
      <c r="F5515" s="1202"/>
      <c r="G5515" s="1202"/>
      <c r="H5515" s="1205" t="s">
        <v>1417</v>
      </c>
      <c r="I5515" s="1202" t="s">
        <v>53</v>
      </c>
      <c r="J5515" s="1202"/>
      <c r="K5515" s="1202"/>
      <c r="L5515" s="1202"/>
      <c r="M5515" s="1202" t="s">
        <v>1354</v>
      </c>
      <c r="N5515" s="1203" t="s">
        <v>1448</v>
      </c>
      <c r="O5515" s="1203" t="s">
        <v>73</v>
      </c>
      <c r="P5515" s="1203" t="s">
        <v>73</v>
      </c>
      <c r="Q5515" s="1203" t="s">
        <v>73</v>
      </c>
      <c r="R5515" s="1203" t="s">
        <v>73</v>
      </c>
      <c r="S5515" s="1224">
        <f>VLOOKUP($D5515,'NI-118'!$B$1:$W$2048,12,FALSE)</f>
        <v>0</v>
      </c>
      <c r="T5515" s="1224">
        <f>VLOOKUP($D5515,'NI-118'!$B$1:$W$2048,13,FALSE)</f>
        <v>0</v>
      </c>
      <c r="U5515" s="1224">
        <f>VLOOKUP($D5515,'NI-118'!$B$1:$W$2048,16,FALSE)</f>
        <v>0</v>
      </c>
      <c r="V5515" s="1224">
        <f>VLOOKUP($D5515,'NI-118'!$B$1:$W$2048,17,FALSE)</f>
        <v>0</v>
      </c>
      <c r="W5515" s="1224">
        <f>VLOOKUP($D5515,'NI-118'!$B$1:$W$2048,18,FALSE)</f>
        <v>0</v>
      </c>
      <c r="X5515" s="1224">
        <f>VLOOKUP($D5515,'NI-118'!$B$1:$W$2048,19,FALSE)</f>
        <v>0</v>
      </c>
    </row>
    <row r="5516" spans="1:24" ht="27" hidden="1">
      <c r="A5516" s="762"/>
      <c r="B5516" s="762"/>
      <c r="C5516" s="762"/>
      <c r="D5516" s="1222" t="s">
        <v>1449</v>
      </c>
      <c r="E5516" s="1223">
        <v>118</v>
      </c>
      <c r="F5516" s="1202"/>
      <c r="G5516" s="1202"/>
      <c r="H5516" s="1205" t="s">
        <v>1417</v>
      </c>
      <c r="I5516" s="1202" t="s">
        <v>53</v>
      </c>
      <c r="J5516" s="1202"/>
      <c r="K5516" s="1202"/>
      <c r="L5516" s="1202"/>
      <c r="M5516" s="1202" t="s">
        <v>1354</v>
      </c>
      <c r="N5516" s="1203" t="s">
        <v>1450</v>
      </c>
      <c r="O5516" s="1203" t="s">
        <v>73</v>
      </c>
      <c r="P5516" s="1203" t="s">
        <v>73</v>
      </c>
      <c r="Q5516" s="1203" t="s">
        <v>73</v>
      </c>
      <c r="R5516" s="1203" t="s">
        <v>73</v>
      </c>
      <c r="S5516" s="1224">
        <f>VLOOKUP($D5516,'NI-118'!$B$1:$W$2048,12,FALSE)</f>
        <v>0</v>
      </c>
      <c r="T5516" s="1224">
        <f>VLOOKUP($D5516,'NI-118'!$B$1:$W$2048,13,FALSE)</f>
        <v>0</v>
      </c>
      <c r="U5516" s="1224">
        <f>VLOOKUP($D5516,'NI-118'!$B$1:$W$2048,16,FALSE)</f>
        <v>0</v>
      </c>
      <c r="V5516" s="1224">
        <f>VLOOKUP($D5516,'NI-118'!$B$1:$W$2048,17,FALSE)</f>
        <v>0</v>
      </c>
      <c r="W5516" s="1224">
        <f>VLOOKUP($D5516,'NI-118'!$B$1:$W$2048,18,FALSE)</f>
        <v>0</v>
      </c>
      <c r="X5516" s="1224">
        <f>VLOOKUP($D5516,'NI-118'!$B$1:$W$2048,19,FALSE)</f>
        <v>0</v>
      </c>
    </row>
    <row r="5517" spans="1:24" ht="27" hidden="1">
      <c r="A5517" s="762"/>
      <c r="B5517" s="762"/>
      <c r="C5517" s="762"/>
      <c r="D5517" s="1222" t="s">
        <v>1451</v>
      </c>
      <c r="E5517" s="1223">
        <v>118</v>
      </c>
      <c r="F5517" s="1202"/>
      <c r="G5517" s="1202"/>
      <c r="H5517" s="1205" t="s">
        <v>1417</v>
      </c>
      <c r="I5517" s="1202" t="s">
        <v>53</v>
      </c>
      <c r="J5517" s="1202"/>
      <c r="K5517" s="1202"/>
      <c r="L5517" s="1202"/>
      <c r="M5517" s="1202" t="s">
        <v>1354</v>
      </c>
      <c r="N5517" s="1203" t="s">
        <v>1452</v>
      </c>
      <c r="O5517" s="1203" t="s">
        <v>73</v>
      </c>
      <c r="P5517" s="1203" t="s">
        <v>73</v>
      </c>
      <c r="Q5517" s="1203" t="s">
        <v>73</v>
      </c>
      <c r="R5517" s="1203" t="s">
        <v>73</v>
      </c>
      <c r="S5517" s="1224">
        <f>VLOOKUP($D5517,'NI-118'!$B$1:$W$2048,12,FALSE)</f>
        <v>0</v>
      </c>
      <c r="T5517" s="1224">
        <f>VLOOKUP($D5517,'NI-118'!$B$1:$W$2048,13,FALSE)</f>
        <v>0</v>
      </c>
      <c r="U5517" s="1224">
        <f>VLOOKUP($D5517,'NI-118'!$B$1:$W$2048,16,FALSE)</f>
        <v>0</v>
      </c>
      <c r="V5517" s="1224">
        <f>VLOOKUP($D5517,'NI-118'!$B$1:$W$2048,17,FALSE)</f>
        <v>0</v>
      </c>
      <c r="W5517" s="1224">
        <f>VLOOKUP($D5517,'NI-118'!$B$1:$W$2048,18,FALSE)</f>
        <v>0</v>
      </c>
      <c r="X5517" s="1224">
        <f>VLOOKUP($D5517,'NI-118'!$B$1:$W$2048,19,FALSE)</f>
        <v>0</v>
      </c>
    </row>
    <row r="5518" spans="1:24" ht="27" hidden="1">
      <c r="A5518" s="762"/>
      <c r="B5518" s="762"/>
      <c r="C5518" s="762"/>
      <c r="D5518" s="1222" t="s">
        <v>1453</v>
      </c>
      <c r="E5518" s="1223">
        <v>118</v>
      </c>
      <c r="F5518" s="1202" t="s">
        <v>157</v>
      </c>
      <c r="G5518" s="1202" t="str">
        <f>CONCATENATE(D5518,F5518)</f>
        <v>4.20.10.10.110.020.20.120CONS</v>
      </c>
      <c r="H5518" s="1202" t="s">
        <v>1406</v>
      </c>
      <c r="I5518" s="1202" t="s">
        <v>53</v>
      </c>
      <c r="J5518" s="1202"/>
      <c r="K5518" s="1202"/>
      <c r="L5518" s="1202"/>
      <c r="M5518" s="1202" t="s">
        <v>1354</v>
      </c>
      <c r="N5518" s="1203" t="s">
        <v>1454</v>
      </c>
      <c r="O5518" s="1203"/>
      <c r="P5518" s="1203"/>
      <c r="Q5518" s="1203"/>
      <c r="R5518" s="1203"/>
      <c r="S5518" s="1224">
        <f>VLOOKUP($D5518,'NI-118'!$B$1:$W$2048,12,FALSE)</f>
        <v>0</v>
      </c>
      <c r="T5518" s="1224">
        <f>VLOOKUP($D5518,'NI-118'!$B$1:$W$2048,13,FALSE)</f>
        <v>0</v>
      </c>
      <c r="U5518" s="1224">
        <f>VLOOKUP($D5518,'NI-118'!$B$1:$W$2048,16,FALSE)</f>
        <v>0</v>
      </c>
      <c r="V5518" s="1224"/>
      <c r="W5518" s="1224"/>
      <c r="X5518" s="1224"/>
    </row>
    <row r="5519" spans="1:24" ht="27" hidden="1">
      <c r="A5519" s="762"/>
      <c r="B5519" s="762"/>
      <c r="C5519" s="762"/>
      <c r="D5519" s="1222" t="s">
        <v>1455</v>
      </c>
      <c r="E5519" s="1223">
        <v>118</v>
      </c>
      <c r="F5519" s="1202" t="s">
        <v>157</v>
      </c>
      <c r="G5519" s="1202" t="str">
        <f>CONCATENATE(D5519,F5519)</f>
        <v>4.20.10.10.110.020.20.130CONS</v>
      </c>
      <c r="H5519" s="1202" t="s">
        <v>1406</v>
      </c>
      <c r="I5519" s="1202" t="s">
        <v>53</v>
      </c>
      <c r="J5519" s="1202"/>
      <c r="K5519" s="1202"/>
      <c r="L5519" s="1202"/>
      <c r="M5519" s="1202" t="s">
        <v>1354</v>
      </c>
      <c r="N5519" s="1203" t="s">
        <v>1456</v>
      </c>
      <c r="O5519" s="1203"/>
      <c r="P5519" s="1203"/>
      <c r="Q5519" s="1203"/>
      <c r="R5519" s="1203"/>
      <c r="S5519" s="1224">
        <f>VLOOKUP($D5519,'NI-118'!$B$1:$W$2048,12,FALSE)</f>
        <v>0</v>
      </c>
      <c r="T5519" s="1224">
        <f>VLOOKUP($D5519,'NI-118'!$B$1:$W$2048,13,FALSE)</f>
        <v>0</v>
      </c>
      <c r="U5519" s="1224">
        <f>VLOOKUP($D5519,'NI-118'!$B$1:$W$2048,16,FALSE)</f>
        <v>0</v>
      </c>
      <c r="V5519" s="1224"/>
      <c r="W5519" s="1224"/>
      <c r="X5519" s="1224"/>
    </row>
    <row r="5520" spans="1:24" ht="27" hidden="1">
      <c r="A5520" s="762"/>
      <c r="B5520" s="762"/>
      <c r="C5520" s="762"/>
      <c r="D5520" s="1222" t="s">
        <v>1457</v>
      </c>
      <c r="E5520" s="1223">
        <v>118</v>
      </c>
      <c r="F5520" s="1202" t="s">
        <v>157</v>
      </c>
      <c r="G5520" s="1202" t="str">
        <f>CONCATENATE(D5520,F5520)</f>
        <v>4.20.10.10.110.020.20.140CONS</v>
      </c>
      <c r="H5520" s="1202" t="s">
        <v>1406</v>
      </c>
      <c r="I5520" s="1202" t="s">
        <v>53</v>
      </c>
      <c r="J5520" s="1202"/>
      <c r="K5520" s="1202"/>
      <c r="L5520" s="1202"/>
      <c r="M5520" s="1202" t="s">
        <v>1354</v>
      </c>
      <c r="N5520" s="1203" t="s">
        <v>1458</v>
      </c>
      <c r="O5520" s="1203"/>
      <c r="P5520" s="1203"/>
      <c r="Q5520" s="1203"/>
      <c r="R5520" s="1203"/>
      <c r="S5520" s="1224">
        <f>VLOOKUP($D5520,'NI-118'!$B$1:$W$2048,12,FALSE)</f>
        <v>0</v>
      </c>
      <c r="T5520" s="1224">
        <f>VLOOKUP($D5520,'NI-118'!$B$1:$W$2048,13,FALSE)</f>
        <v>0</v>
      </c>
      <c r="U5520" s="1224">
        <f>VLOOKUP($D5520,'NI-118'!$B$1:$W$2048,16,FALSE)</f>
        <v>0</v>
      </c>
      <c r="V5520" s="1224"/>
      <c r="W5520" s="1224"/>
      <c r="X5520" s="1224"/>
    </row>
    <row r="5521" spans="1:24" ht="27" hidden="1">
      <c r="A5521" s="762"/>
      <c r="B5521" s="762"/>
      <c r="C5521" s="762"/>
      <c r="D5521" s="1222" t="s">
        <v>1459</v>
      </c>
      <c r="E5521" s="1223">
        <v>118</v>
      </c>
      <c r="F5521" s="1202" t="s">
        <v>157</v>
      </c>
      <c r="G5521" s="1202" t="str">
        <f>CONCATENATE(D5521,F5521)</f>
        <v>4.20.10.10.110.020.20.150CONS</v>
      </c>
      <c r="H5521" s="1202" t="s">
        <v>1406</v>
      </c>
      <c r="I5521" s="1202" t="s">
        <v>53</v>
      </c>
      <c r="J5521" s="1202"/>
      <c r="K5521" s="1202"/>
      <c r="L5521" s="1202"/>
      <c r="M5521" s="1202" t="s">
        <v>1354</v>
      </c>
      <c r="N5521" s="1203" t="s">
        <v>1460</v>
      </c>
      <c r="O5521" s="1203"/>
      <c r="P5521" s="1203"/>
      <c r="Q5521" s="1203"/>
      <c r="R5521" s="1203"/>
      <c r="S5521" s="1224">
        <f>VLOOKUP($D5521,'NI-118'!$B$1:$W$2048,12,FALSE)</f>
        <v>0</v>
      </c>
      <c r="T5521" s="1224">
        <f>VLOOKUP($D5521,'NI-118'!$B$1:$W$2048,13,FALSE)</f>
        <v>0</v>
      </c>
      <c r="U5521" s="1224">
        <f>VLOOKUP($D5521,'NI-118'!$B$1:$W$2048,16,FALSE)</f>
        <v>0</v>
      </c>
      <c r="V5521" s="1224"/>
      <c r="W5521" s="1224"/>
      <c r="X5521" s="1224"/>
    </row>
    <row r="5522" spans="1:24" ht="27" hidden="1">
      <c r="A5522" s="762"/>
      <c r="B5522" s="762"/>
      <c r="C5522" s="762"/>
      <c r="D5522" s="1222" t="s">
        <v>1461</v>
      </c>
      <c r="E5522" s="1223">
        <v>118</v>
      </c>
      <c r="F5522" s="1202" t="s">
        <v>157</v>
      </c>
      <c r="G5522" s="1202" t="str">
        <f>CONCATENATE(D5522,F5522)</f>
        <v>4.20.10.10.110.020.20.160CONS</v>
      </c>
      <c r="H5522" s="1202" t="s">
        <v>1406</v>
      </c>
      <c r="I5522" s="1202" t="s">
        <v>53</v>
      </c>
      <c r="J5522" s="1202"/>
      <c r="K5522" s="1202"/>
      <c r="L5522" s="1202"/>
      <c r="M5522" s="1202" t="s">
        <v>1354</v>
      </c>
      <c r="N5522" s="1203" t="s">
        <v>1462</v>
      </c>
      <c r="O5522" s="1203"/>
      <c r="P5522" s="1203"/>
      <c r="Q5522" s="1203"/>
      <c r="R5522" s="1203"/>
      <c r="S5522" s="1224">
        <f>VLOOKUP($D5522,'NI-118'!$B$1:$W$2048,12,FALSE)</f>
        <v>0</v>
      </c>
      <c r="T5522" s="1224">
        <f>VLOOKUP($D5522,'NI-118'!$B$1:$W$2048,13,FALSE)</f>
        <v>0</v>
      </c>
      <c r="U5522" s="1224">
        <f>VLOOKUP($D5522,'NI-118'!$B$1:$W$2048,16,FALSE)</f>
        <v>0</v>
      </c>
      <c r="V5522" s="1224"/>
      <c r="W5522" s="1224"/>
      <c r="X5522" s="1224"/>
    </row>
    <row r="5523" spans="1:24" ht="27" hidden="1">
      <c r="A5523" s="762"/>
      <c r="B5523" s="762"/>
      <c r="C5523" s="762"/>
      <c r="D5523" s="1222" t="s">
        <v>1463</v>
      </c>
      <c r="E5523" s="1223">
        <v>118</v>
      </c>
      <c r="F5523" s="1202"/>
      <c r="G5523" s="1202"/>
      <c r="H5523" s="1205" t="s">
        <v>1464</v>
      </c>
      <c r="I5523" s="1202" t="s">
        <v>53</v>
      </c>
      <c r="J5523" s="1202"/>
      <c r="K5523" s="1202"/>
      <c r="L5523" s="1202"/>
      <c r="M5523" s="1202" t="s">
        <v>1354</v>
      </c>
      <c r="N5523" s="1203" t="s">
        <v>1465</v>
      </c>
      <c r="O5523" s="1203" t="s">
        <v>73</v>
      </c>
      <c r="P5523" s="1203" t="s">
        <v>73</v>
      </c>
      <c r="Q5523" s="1203" t="s">
        <v>73</v>
      </c>
      <c r="R5523" s="1203" t="s">
        <v>73</v>
      </c>
      <c r="S5523" s="1224">
        <f>VLOOKUP($D5523,'NI-118'!$B$1:$W$2048,12,FALSE)</f>
        <v>0</v>
      </c>
      <c r="T5523" s="1224">
        <f>VLOOKUP($D5523,'NI-118'!$B$1:$W$2048,13,FALSE)</f>
        <v>0</v>
      </c>
      <c r="U5523" s="1224">
        <f>VLOOKUP($D5523,'NI-118'!$B$1:$W$2048,16,FALSE)</f>
        <v>0</v>
      </c>
      <c r="V5523" s="1224">
        <f>VLOOKUP($D5523,'NI-118'!$B$1:$W$2048,17,FALSE)</f>
        <v>0</v>
      </c>
      <c r="W5523" s="1224">
        <f>VLOOKUP($D5523,'NI-118'!$B$1:$W$2048,18,FALSE)</f>
        <v>0</v>
      </c>
      <c r="X5523" s="1224">
        <f>VLOOKUP($D5523,'NI-118'!$B$1:$W$2048,19,FALSE)</f>
        <v>0</v>
      </c>
    </row>
    <row r="5524" spans="1:24" ht="27" hidden="1">
      <c r="A5524" s="762"/>
      <c r="B5524" s="762"/>
      <c r="C5524" s="762"/>
      <c r="D5524" s="1222" t="s">
        <v>1466</v>
      </c>
      <c r="E5524" s="1223">
        <v>118</v>
      </c>
      <c r="F5524" s="1202"/>
      <c r="G5524" s="1202"/>
      <c r="H5524" s="1205" t="s">
        <v>1464</v>
      </c>
      <c r="I5524" s="1202" t="s">
        <v>53</v>
      </c>
      <c r="J5524" s="1202"/>
      <c r="K5524" s="1202"/>
      <c r="L5524" s="1202"/>
      <c r="M5524" s="1202" t="s">
        <v>1354</v>
      </c>
      <c r="N5524" s="1203" t="s">
        <v>1467</v>
      </c>
      <c r="O5524" s="1203" t="s">
        <v>73</v>
      </c>
      <c r="P5524" s="1203" t="s">
        <v>73</v>
      </c>
      <c r="Q5524" s="1203" t="s">
        <v>73</v>
      </c>
      <c r="R5524" s="1203" t="s">
        <v>73</v>
      </c>
      <c r="S5524" s="1224">
        <f>VLOOKUP($D5524,'NI-118'!$B$1:$W$2048,12,FALSE)</f>
        <v>0</v>
      </c>
      <c r="T5524" s="1224">
        <f>VLOOKUP($D5524,'NI-118'!$B$1:$W$2048,13,FALSE)</f>
        <v>0</v>
      </c>
      <c r="U5524" s="1224">
        <f>VLOOKUP($D5524,'NI-118'!$B$1:$W$2048,16,FALSE)</f>
        <v>0</v>
      </c>
      <c r="V5524" s="1224">
        <f>VLOOKUP($D5524,'NI-118'!$B$1:$W$2048,17,FALSE)</f>
        <v>0</v>
      </c>
      <c r="W5524" s="1224">
        <f>VLOOKUP($D5524,'NI-118'!$B$1:$W$2048,18,FALSE)</f>
        <v>0</v>
      </c>
      <c r="X5524" s="1224">
        <f>VLOOKUP($D5524,'NI-118'!$B$1:$W$2048,19,FALSE)</f>
        <v>0</v>
      </c>
    </row>
    <row r="5525" spans="1:24" ht="27" hidden="1">
      <c r="A5525" s="762"/>
      <c r="B5525" s="762"/>
      <c r="C5525" s="762"/>
      <c r="D5525" s="1222" t="s">
        <v>1468</v>
      </c>
      <c r="E5525" s="1223">
        <v>118</v>
      </c>
      <c r="F5525" s="1202"/>
      <c r="G5525" s="1202"/>
      <c r="H5525" s="1205" t="s">
        <v>1464</v>
      </c>
      <c r="I5525" s="1202" t="s">
        <v>53</v>
      </c>
      <c r="J5525" s="1202"/>
      <c r="K5525" s="1202"/>
      <c r="L5525" s="1202"/>
      <c r="M5525" s="1202" t="s">
        <v>1354</v>
      </c>
      <c r="N5525" s="1203" t="s">
        <v>1469</v>
      </c>
      <c r="O5525" s="1203" t="s">
        <v>73</v>
      </c>
      <c r="P5525" s="1203" t="s">
        <v>73</v>
      </c>
      <c r="Q5525" s="1203" t="s">
        <v>73</v>
      </c>
      <c r="R5525" s="1203" t="s">
        <v>73</v>
      </c>
      <c r="S5525" s="1224">
        <f>VLOOKUP($D5525,'NI-118'!$B$1:$W$2048,12,FALSE)</f>
        <v>0</v>
      </c>
      <c r="T5525" s="1224">
        <f>VLOOKUP($D5525,'NI-118'!$B$1:$W$2048,13,FALSE)</f>
        <v>0</v>
      </c>
      <c r="U5525" s="1224">
        <f>VLOOKUP($D5525,'NI-118'!$B$1:$W$2048,16,FALSE)</f>
        <v>0</v>
      </c>
      <c r="V5525" s="1224">
        <f>VLOOKUP($D5525,'NI-118'!$B$1:$W$2048,17,FALSE)</f>
        <v>0</v>
      </c>
      <c r="W5525" s="1224">
        <f>VLOOKUP($D5525,'NI-118'!$B$1:$W$2048,18,FALSE)</f>
        <v>0</v>
      </c>
      <c r="X5525" s="1224">
        <f>VLOOKUP($D5525,'NI-118'!$B$1:$W$2048,19,FALSE)</f>
        <v>0</v>
      </c>
    </row>
    <row r="5526" spans="1:24" hidden="1">
      <c r="A5526" s="762"/>
      <c r="B5526" s="762"/>
      <c r="C5526" s="762"/>
      <c r="D5526" s="1222" t="s">
        <v>1470</v>
      </c>
      <c r="E5526" s="1223">
        <v>118</v>
      </c>
      <c r="F5526" s="1202"/>
      <c r="G5526" s="1202"/>
      <c r="H5526" s="1205" t="s">
        <v>1417</v>
      </c>
      <c r="I5526" s="1202" t="s">
        <v>53</v>
      </c>
      <c r="J5526" s="1202"/>
      <c r="K5526" s="1202"/>
      <c r="L5526" s="1202"/>
      <c r="M5526" s="1202" t="s">
        <v>1354</v>
      </c>
      <c r="N5526" s="1203" t="s">
        <v>1471</v>
      </c>
      <c r="O5526" s="1203" t="s">
        <v>73</v>
      </c>
      <c r="P5526" s="1203" t="s">
        <v>73</v>
      </c>
      <c r="Q5526" s="1203" t="s">
        <v>73</v>
      </c>
      <c r="R5526" s="1203" t="s">
        <v>73</v>
      </c>
      <c r="S5526" s="1224">
        <f>VLOOKUP($D5526,'NI-118'!$B$1:$W$2048,12,FALSE)</f>
        <v>0</v>
      </c>
      <c r="T5526" s="1224">
        <f>VLOOKUP($D5526,'NI-118'!$B$1:$W$2048,13,FALSE)</f>
        <v>0</v>
      </c>
      <c r="U5526" s="1224">
        <f>VLOOKUP($D5526,'NI-118'!$B$1:$W$2048,16,FALSE)</f>
        <v>0</v>
      </c>
      <c r="V5526" s="1224">
        <f>VLOOKUP($D5526,'NI-118'!$B$1:$W$2048,17,FALSE)</f>
        <v>0</v>
      </c>
      <c r="W5526" s="1224">
        <f>VLOOKUP($D5526,'NI-118'!$B$1:$W$2048,18,FALSE)</f>
        <v>0</v>
      </c>
      <c r="X5526" s="1224">
        <f>VLOOKUP($D5526,'NI-118'!$B$1:$W$2048,19,FALSE)</f>
        <v>0</v>
      </c>
    </row>
    <row r="5527" spans="1:24" ht="27" hidden="1">
      <c r="A5527" s="762"/>
      <c r="B5527" s="762"/>
      <c r="C5527" s="762"/>
      <c r="D5527" s="1222" t="s">
        <v>1472</v>
      </c>
      <c r="E5527" s="1223">
        <v>118</v>
      </c>
      <c r="F5527" s="1202"/>
      <c r="G5527" s="1202"/>
      <c r="H5527" s="1205" t="s">
        <v>1417</v>
      </c>
      <c r="I5527" s="1202" t="s">
        <v>53</v>
      </c>
      <c r="J5527" s="1202"/>
      <c r="K5527" s="1202"/>
      <c r="L5527" s="1202"/>
      <c r="M5527" s="1202" t="s">
        <v>1354</v>
      </c>
      <c r="N5527" s="1203" t="s">
        <v>1473</v>
      </c>
      <c r="O5527" s="1203" t="s">
        <v>73</v>
      </c>
      <c r="P5527" s="1203" t="s">
        <v>73</v>
      </c>
      <c r="Q5527" s="1203" t="s">
        <v>73</v>
      </c>
      <c r="R5527" s="1203" t="s">
        <v>73</v>
      </c>
      <c r="S5527" s="1224">
        <f>VLOOKUP($D5527,'NI-118'!$B$1:$W$2048,12,FALSE)</f>
        <v>0</v>
      </c>
      <c r="T5527" s="1224">
        <f>VLOOKUP($D5527,'NI-118'!$B$1:$W$2048,13,FALSE)</f>
        <v>0</v>
      </c>
      <c r="U5527" s="1224">
        <f>VLOOKUP($D5527,'NI-118'!$B$1:$W$2048,16,FALSE)</f>
        <v>0</v>
      </c>
      <c r="V5527" s="1224">
        <f>VLOOKUP($D5527,'NI-118'!$B$1:$W$2048,17,FALSE)</f>
        <v>0</v>
      </c>
      <c r="W5527" s="1224">
        <f>VLOOKUP($D5527,'NI-118'!$B$1:$W$2048,18,FALSE)</f>
        <v>0</v>
      </c>
      <c r="X5527" s="1224">
        <f>VLOOKUP($D5527,'NI-118'!$B$1:$W$2048,19,FALSE)</f>
        <v>0</v>
      </c>
    </row>
    <row r="5528" spans="1:24" ht="27" hidden="1">
      <c r="A5528" s="762"/>
      <c r="B5528" s="762"/>
      <c r="C5528" s="762"/>
      <c r="D5528" s="1222" t="s">
        <v>1474</v>
      </c>
      <c r="E5528" s="1223">
        <v>118</v>
      </c>
      <c r="F5528" s="1202"/>
      <c r="G5528" s="1202"/>
      <c r="H5528" s="1205" t="s">
        <v>1417</v>
      </c>
      <c r="I5528" s="1202" t="s">
        <v>53</v>
      </c>
      <c r="J5528" s="1202"/>
      <c r="K5528" s="1202"/>
      <c r="L5528" s="1202"/>
      <c r="M5528" s="1202" t="s">
        <v>1354</v>
      </c>
      <c r="N5528" s="1203" t="s">
        <v>1475</v>
      </c>
      <c r="O5528" s="1203" t="s">
        <v>73</v>
      </c>
      <c r="P5528" s="1203" t="s">
        <v>73</v>
      </c>
      <c r="Q5528" s="1203" t="s">
        <v>73</v>
      </c>
      <c r="R5528" s="1203" t="s">
        <v>73</v>
      </c>
      <c r="S5528" s="1224">
        <f>VLOOKUP($D5528,'NI-118'!$B$1:$W$2048,12,FALSE)</f>
        <v>0</v>
      </c>
      <c r="T5528" s="1224">
        <f>VLOOKUP($D5528,'NI-118'!$B$1:$W$2048,13,FALSE)</f>
        <v>0</v>
      </c>
      <c r="U5528" s="1224">
        <f>VLOOKUP($D5528,'NI-118'!$B$1:$W$2048,16,FALSE)</f>
        <v>0</v>
      </c>
      <c r="V5528" s="1224">
        <f>VLOOKUP($D5528,'NI-118'!$B$1:$W$2048,17,FALSE)</f>
        <v>0</v>
      </c>
      <c r="W5528" s="1224">
        <f>VLOOKUP($D5528,'NI-118'!$B$1:$W$2048,18,FALSE)</f>
        <v>0</v>
      </c>
      <c r="X5528" s="1224">
        <f>VLOOKUP($D5528,'NI-118'!$B$1:$W$2048,19,FALSE)</f>
        <v>0</v>
      </c>
    </row>
    <row r="5529" spans="1:24" ht="27" hidden="1">
      <c r="A5529" s="762"/>
      <c r="B5529" s="762"/>
      <c r="C5529" s="762"/>
      <c r="D5529" s="1222" t="s">
        <v>1476</v>
      </c>
      <c r="E5529" s="1223">
        <v>118</v>
      </c>
      <c r="F5529" s="1202"/>
      <c r="G5529" s="1202"/>
      <c r="H5529" s="1205" t="s">
        <v>1417</v>
      </c>
      <c r="I5529" s="1202" t="s">
        <v>53</v>
      </c>
      <c r="J5529" s="1202"/>
      <c r="K5529" s="1202"/>
      <c r="L5529" s="1202"/>
      <c r="M5529" s="1202" t="s">
        <v>1354</v>
      </c>
      <c r="N5529" s="1203" t="s">
        <v>1477</v>
      </c>
      <c r="O5529" s="1203" t="s">
        <v>73</v>
      </c>
      <c r="P5529" s="1203" t="s">
        <v>73</v>
      </c>
      <c r="Q5529" s="1203" t="s">
        <v>73</v>
      </c>
      <c r="R5529" s="1203" t="s">
        <v>73</v>
      </c>
      <c r="S5529" s="1224">
        <f>VLOOKUP($D5529,'NI-118'!$B$1:$W$2048,12,FALSE)</f>
        <v>0</v>
      </c>
      <c r="T5529" s="1224">
        <f>VLOOKUP($D5529,'NI-118'!$B$1:$W$2048,13,FALSE)</f>
        <v>0</v>
      </c>
      <c r="U5529" s="1224">
        <f>VLOOKUP($D5529,'NI-118'!$B$1:$W$2048,16,FALSE)</f>
        <v>0</v>
      </c>
      <c r="V5529" s="1224">
        <f>VLOOKUP($D5529,'NI-118'!$B$1:$W$2048,17,FALSE)</f>
        <v>0</v>
      </c>
      <c r="W5529" s="1224">
        <f>VLOOKUP($D5529,'NI-118'!$B$1:$W$2048,18,FALSE)</f>
        <v>0</v>
      </c>
      <c r="X5529" s="1224">
        <f>VLOOKUP($D5529,'NI-118'!$B$1:$W$2048,19,FALSE)</f>
        <v>0</v>
      </c>
    </row>
    <row r="5530" spans="1:24" ht="27" hidden="1">
      <c r="A5530" s="762"/>
      <c r="B5530" s="762"/>
      <c r="C5530" s="762"/>
      <c r="D5530" s="1222" t="s">
        <v>1478</v>
      </c>
      <c r="E5530" s="1223">
        <v>118</v>
      </c>
      <c r="F5530" s="1202"/>
      <c r="G5530" s="1202"/>
      <c r="H5530" s="1205" t="s">
        <v>1464</v>
      </c>
      <c r="I5530" s="1202" t="s">
        <v>53</v>
      </c>
      <c r="J5530" s="1202"/>
      <c r="K5530" s="1202"/>
      <c r="L5530" s="1202"/>
      <c r="M5530" s="1202" t="s">
        <v>1354</v>
      </c>
      <c r="N5530" s="1203" t="s">
        <v>1479</v>
      </c>
      <c r="O5530" s="1203" t="s">
        <v>73</v>
      </c>
      <c r="P5530" s="1203" t="s">
        <v>73</v>
      </c>
      <c r="Q5530" s="1203" t="s">
        <v>73</v>
      </c>
      <c r="R5530" s="1203" t="s">
        <v>73</v>
      </c>
      <c r="S5530" s="1224">
        <f>VLOOKUP($D5530,'NI-118'!$B$1:$W$2048,12,FALSE)</f>
        <v>0</v>
      </c>
      <c r="T5530" s="1224">
        <f>VLOOKUP($D5530,'NI-118'!$B$1:$W$2048,13,FALSE)</f>
        <v>0</v>
      </c>
      <c r="U5530" s="1224">
        <f>VLOOKUP($D5530,'NI-118'!$B$1:$W$2048,16,FALSE)</f>
        <v>0</v>
      </c>
      <c r="V5530" s="1224">
        <f>VLOOKUP($D5530,'NI-118'!$B$1:$W$2048,17,FALSE)</f>
        <v>0</v>
      </c>
      <c r="W5530" s="1224">
        <f>VLOOKUP($D5530,'NI-118'!$B$1:$W$2048,18,FALSE)</f>
        <v>0</v>
      </c>
      <c r="X5530" s="1224">
        <f>VLOOKUP($D5530,'NI-118'!$B$1:$W$2048,19,FALSE)</f>
        <v>0</v>
      </c>
    </row>
    <row r="5531" spans="1:24" ht="27" hidden="1">
      <c r="A5531" s="762"/>
      <c r="B5531" s="762"/>
      <c r="C5531" s="762"/>
      <c r="D5531" s="1222" t="s">
        <v>1480</v>
      </c>
      <c r="E5531" s="1223">
        <v>118</v>
      </c>
      <c r="F5531" s="1202"/>
      <c r="G5531" s="1202"/>
      <c r="H5531" s="1205" t="s">
        <v>1417</v>
      </c>
      <c r="I5531" s="1202" t="s">
        <v>53</v>
      </c>
      <c r="J5531" s="1202"/>
      <c r="K5531" s="1202"/>
      <c r="L5531" s="1202"/>
      <c r="M5531" s="1202" t="s">
        <v>1354</v>
      </c>
      <c r="N5531" s="1203" t="s">
        <v>1481</v>
      </c>
      <c r="O5531" s="1203" t="s">
        <v>73</v>
      </c>
      <c r="P5531" s="1203" t="s">
        <v>73</v>
      </c>
      <c r="Q5531" s="1203" t="s">
        <v>73</v>
      </c>
      <c r="R5531" s="1203" t="s">
        <v>73</v>
      </c>
      <c r="S5531" s="1224">
        <f>VLOOKUP($D5531,'NI-118'!$B$1:$W$2048,12,FALSE)</f>
        <v>0</v>
      </c>
      <c r="T5531" s="1224">
        <f>VLOOKUP($D5531,'NI-118'!$B$1:$W$2048,13,FALSE)</f>
        <v>0</v>
      </c>
      <c r="U5531" s="1224">
        <f>VLOOKUP($D5531,'NI-118'!$B$1:$W$2048,16,FALSE)</f>
        <v>0</v>
      </c>
      <c r="V5531" s="1224">
        <f>VLOOKUP($D5531,'NI-118'!$B$1:$W$2048,17,FALSE)</f>
        <v>0</v>
      </c>
      <c r="W5531" s="1224">
        <f>VLOOKUP($D5531,'NI-118'!$B$1:$W$2048,18,FALSE)</f>
        <v>0</v>
      </c>
      <c r="X5531" s="1224">
        <f>VLOOKUP($D5531,'NI-118'!$B$1:$W$2048,19,FALSE)</f>
        <v>0</v>
      </c>
    </row>
    <row r="5532" spans="1:24" ht="27" hidden="1">
      <c r="A5532" s="762"/>
      <c r="B5532" s="762"/>
      <c r="C5532" s="762"/>
      <c r="D5532" s="1222" t="s">
        <v>1482</v>
      </c>
      <c r="E5532" s="1223">
        <v>118</v>
      </c>
      <c r="F5532" s="1202"/>
      <c r="G5532" s="1202"/>
      <c r="H5532" s="1205" t="s">
        <v>1417</v>
      </c>
      <c r="I5532" s="1202" t="s">
        <v>53</v>
      </c>
      <c r="J5532" s="1202"/>
      <c r="K5532" s="1202"/>
      <c r="L5532" s="1202"/>
      <c r="M5532" s="1202" t="s">
        <v>1354</v>
      </c>
      <c r="N5532" s="1203" t="s">
        <v>1483</v>
      </c>
      <c r="O5532" s="1203" t="s">
        <v>73</v>
      </c>
      <c r="P5532" s="1203" t="s">
        <v>73</v>
      </c>
      <c r="Q5532" s="1203" t="s">
        <v>73</v>
      </c>
      <c r="R5532" s="1203" t="s">
        <v>73</v>
      </c>
      <c r="S5532" s="1224">
        <f>VLOOKUP($D5532,'NI-118'!$B$1:$W$2048,12,FALSE)</f>
        <v>0</v>
      </c>
      <c r="T5532" s="1224">
        <f>VLOOKUP($D5532,'NI-118'!$B$1:$W$2048,13,FALSE)</f>
        <v>0</v>
      </c>
      <c r="U5532" s="1224">
        <f>VLOOKUP($D5532,'NI-118'!$B$1:$W$2048,16,FALSE)</f>
        <v>0</v>
      </c>
      <c r="V5532" s="1224">
        <f>VLOOKUP($D5532,'NI-118'!$B$1:$W$2048,17,FALSE)</f>
        <v>0</v>
      </c>
      <c r="W5532" s="1224">
        <f>VLOOKUP($D5532,'NI-118'!$B$1:$W$2048,18,FALSE)</f>
        <v>0</v>
      </c>
      <c r="X5532" s="1224">
        <f>VLOOKUP($D5532,'NI-118'!$B$1:$W$2048,19,FALSE)</f>
        <v>0</v>
      </c>
    </row>
    <row r="5533" spans="1:24" ht="27" hidden="1">
      <c r="A5533" s="762"/>
      <c r="B5533" s="762"/>
      <c r="C5533" s="762"/>
      <c r="D5533" s="1222" t="s">
        <v>1484</v>
      </c>
      <c r="E5533" s="1223">
        <v>118</v>
      </c>
      <c r="F5533" s="1202"/>
      <c r="G5533" s="1202"/>
      <c r="H5533" s="1205" t="s">
        <v>1417</v>
      </c>
      <c r="I5533" s="1202" t="s">
        <v>53</v>
      </c>
      <c r="J5533" s="1202"/>
      <c r="K5533" s="1202"/>
      <c r="L5533" s="1202"/>
      <c r="M5533" s="1202" t="s">
        <v>1354</v>
      </c>
      <c r="N5533" s="1203" t="s">
        <v>1485</v>
      </c>
      <c r="O5533" s="1203" t="s">
        <v>73</v>
      </c>
      <c r="P5533" s="1203" t="s">
        <v>73</v>
      </c>
      <c r="Q5533" s="1203" t="s">
        <v>73</v>
      </c>
      <c r="R5533" s="1203" t="s">
        <v>73</v>
      </c>
      <c r="S5533" s="1224">
        <f>VLOOKUP($D5533,'NI-118'!$B$1:$W$2048,12,FALSE)</f>
        <v>0</v>
      </c>
      <c r="T5533" s="1224">
        <f>VLOOKUP($D5533,'NI-118'!$B$1:$W$2048,13,FALSE)</f>
        <v>0</v>
      </c>
      <c r="U5533" s="1224">
        <f>VLOOKUP($D5533,'NI-118'!$B$1:$W$2048,16,FALSE)</f>
        <v>0</v>
      </c>
      <c r="V5533" s="1224">
        <f>VLOOKUP($D5533,'NI-118'!$B$1:$W$2048,17,FALSE)</f>
        <v>0</v>
      </c>
      <c r="W5533" s="1224">
        <f>VLOOKUP($D5533,'NI-118'!$B$1:$W$2048,18,FALSE)</f>
        <v>0</v>
      </c>
      <c r="X5533" s="1224">
        <f>VLOOKUP($D5533,'NI-118'!$B$1:$W$2048,19,FALSE)</f>
        <v>0</v>
      </c>
    </row>
    <row r="5534" spans="1:24" ht="27" hidden="1">
      <c r="A5534" s="762"/>
      <c r="B5534" s="762"/>
      <c r="C5534" s="762"/>
      <c r="D5534" s="1222" t="s">
        <v>1486</v>
      </c>
      <c r="E5534" s="1223">
        <v>118</v>
      </c>
      <c r="F5534" s="1202"/>
      <c r="G5534" s="1202"/>
      <c r="H5534" s="1205" t="s">
        <v>1417</v>
      </c>
      <c r="I5534" s="1202" t="s">
        <v>53</v>
      </c>
      <c r="J5534" s="1202"/>
      <c r="K5534" s="1202"/>
      <c r="L5534" s="1202"/>
      <c r="M5534" s="1202" t="s">
        <v>1354</v>
      </c>
      <c r="N5534" s="1203" t="s">
        <v>1487</v>
      </c>
      <c r="O5534" s="1203" t="s">
        <v>73</v>
      </c>
      <c r="P5534" s="1203" t="s">
        <v>73</v>
      </c>
      <c r="Q5534" s="1203" t="s">
        <v>73</v>
      </c>
      <c r="R5534" s="1203" t="s">
        <v>73</v>
      </c>
      <c r="S5534" s="1224">
        <f>VLOOKUP($D5534,'NI-118'!$B$1:$W$2048,12,FALSE)</f>
        <v>0</v>
      </c>
      <c r="T5534" s="1224">
        <f>VLOOKUP($D5534,'NI-118'!$B$1:$W$2048,13,FALSE)</f>
        <v>0</v>
      </c>
      <c r="U5534" s="1224">
        <f>VLOOKUP($D5534,'NI-118'!$B$1:$W$2048,16,FALSE)</f>
        <v>0</v>
      </c>
      <c r="V5534" s="1224">
        <f>VLOOKUP($D5534,'NI-118'!$B$1:$W$2048,17,FALSE)</f>
        <v>0</v>
      </c>
      <c r="W5534" s="1224">
        <f>VLOOKUP($D5534,'NI-118'!$B$1:$W$2048,18,FALSE)</f>
        <v>0</v>
      </c>
      <c r="X5534" s="1224">
        <f>VLOOKUP($D5534,'NI-118'!$B$1:$W$2048,19,FALSE)</f>
        <v>0</v>
      </c>
    </row>
    <row r="5535" spans="1:24" ht="27" hidden="1">
      <c r="A5535" s="762"/>
      <c r="B5535" s="762"/>
      <c r="C5535" s="762"/>
      <c r="D5535" s="1222" t="s">
        <v>1488</v>
      </c>
      <c r="E5535" s="1223">
        <v>118</v>
      </c>
      <c r="F5535" s="1202"/>
      <c r="G5535" s="1202"/>
      <c r="H5535" s="1205" t="s">
        <v>1417</v>
      </c>
      <c r="I5535" s="1202" t="s">
        <v>53</v>
      </c>
      <c r="J5535" s="1202"/>
      <c r="K5535" s="1202"/>
      <c r="L5535" s="1202"/>
      <c r="M5535" s="1202" t="s">
        <v>1354</v>
      </c>
      <c r="N5535" s="1203" t="s">
        <v>1489</v>
      </c>
      <c r="O5535" s="1203" t="s">
        <v>73</v>
      </c>
      <c r="P5535" s="1203" t="s">
        <v>73</v>
      </c>
      <c r="Q5535" s="1203" t="s">
        <v>73</v>
      </c>
      <c r="R5535" s="1203" t="s">
        <v>73</v>
      </c>
      <c r="S5535" s="1224">
        <f>VLOOKUP($D5535,'NI-118'!$B$1:$W$2048,12,FALSE)</f>
        <v>0</v>
      </c>
      <c r="T5535" s="1224">
        <f>VLOOKUP($D5535,'NI-118'!$B$1:$W$2048,13,FALSE)</f>
        <v>0</v>
      </c>
      <c r="U5535" s="1224">
        <f>VLOOKUP($D5535,'NI-118'!$B$1:$W$2048,16,FALSE)</f>
        <v>0</v>
      </c>
      <c r="V5535" s="1224">
        <f>VLOOKUP($D5535,'NI-118'!$B$1:$W$2048,17,FALSE)</f>
        <v>0</v>
      </c>
      <c r="W5535" s="1224">
        <f>VLOOKUP($D5535,'NI-118'!$B$1:$W$2048,18,FALSE)</f>
        <v>0</v>
      </c>
      <c r="X5535" s="1224">
        <f>VLOOKUP($D5535,'NI-118'!$B$1:$W$2048,19,FALSE)</f>
        <v>0</v>
      </c>
    </row>
    <row r="5536" spans="1:24" ht="27" hidden="1">
      <c r="A5536" s="762"/>
      <c r="B5536" s="762"/>
      <c r="C5536" s="762"/>
      <c r="D5536" s="1222" t="s">
        <v>1490</v>
      </c>
      <c r="E5536" s="1223">
        <v>118</v>
      </c>
      <c r="F5536" s="1202"/>
      <c r="G5536" s="1202"/>
      <c r="H5536" s="1205"/>
      <c r="I5536" s="1202" t="s">
        <v>71</v>
      </c>
      <c r="J5536" s="1202"/>
      <c r="K5536" s="1202"/>
      <c r="L5536" s="1202"/>
      <c r="M5536" s="1202"/>
      <c r="N5536" s="1203" t="s">
        <v>1491</v>
      </c>
      <c r="O5536" s="1203" t="s">
        <v>73</v>
      </c>
      <c r="P5536" s="1203" t="s">
        <v>73</v>
      </c>
      <c r="Q5536" s="1203" t="s">
        <v>73</v>
      </c>
      <c r="R5536" s="1203" t="s">
        <v>73</v>
      </c>
      <c r="S5536" s="1224">
        <f>VLOOKUP($D5536,'NI-118'!$B$1:$W$2048,12,FALSE)</f>
        <v>0</v>
      </c>
      <c r="T5536" s="1224">
        <f>VLOOKUP($D5536,'NI-118'!$B$1:$W$2048,13,FALSE)</f>
        <v>0</v>
      </c>
      <c r="U5536" s="1224">
        <f>VLOOKUP($D5536,'NI-118'!$B$1:$W$2048,16,FALSE)</f>
        <v>0</v>
      </c>
      <c r="V5536" s="1224">
        <f>VLOOKUP($D5536,'NI-118'!$B$1:$W$2048,17,FALSE)</f>
        <v>0</v>
      </c>
      <c r="W5536" s="1224">
        <f>VLOOKUP($D5536,'NI-118'!$B$1:$W$2048,18,FALSE)</f>
        <v>0</v>
      </c>
      <c r="X5536" s="1224">
        <f>VLOOKUP($D5536,'NI-118'!$B$1:$W$2048,19,FALSE)</f>
        <v>0</v>
      </c>
    </row>
    <row r="5537" spans="1:24" ht="27" hidden="1">
      <c r="A5537" s="762"/>
      <c r="B5537" s="762"/>
      <c r="C5537" s="762"/>
      <c r="D5537" s="1222" t="s">
        <v>1492</v>
      </c>
      <c r="E5537" s="1223">
        <v>118</v>
      </c>
      <c r="F5537" s="1202"/>
      <c r="G5537" s="1202"/>
      <c r="H5537" s="1205" t="s">
        <v>1493</v>
      </c>
      <c r="I5537" s="1202" t="s">
        <v>53</v>
      </c>
      <c r="J5537" s="1202" t="s">
        <v>1494</v>
      </c>
      <c r="K5537" s="1202" t="s">
        <v>1494</v>
      </c>
      <c r="L5537" s="1202" t="s">
        <v>1495</v>
      </c>
      <c r="M5537" s="1202" t="s">
        <v>1496</v>
      </c>
      <c r="N5537" s="1203" t="s">
        <v>1497</v>
      </c>
      <c r="O5537" s="1203" t="s">
        <v>73</v>
      </c>
      <c r="P5537" s="1203" t="s">
        <v>73</v>
      </c>
      <c r="Q5537" s="1203" t="s">
        <v>73</v>
      </c>
      <c r="R5537" s="1203" t="s">
        <v>73</v>
      </c>
      <c r="S5537" s="1224">
        <f>VLOOKUP($D5537,'NI-118'!$B$1:$W$2048,12,FALSE)</f>
        <v>0</v>
      </c>
      <c r="T5537" s="1224">
        <f>VLOOKUP($D5537,'NI-118'!$B$1:$W$2048,13,FALSE)</f>
        <v>0</v>
      </c>
      <c r="U5537" s="1224">
        <f>VLOOKUP($D5537,'NI-118'!$B$1:$W$2048,16,FALSE)</f>
        <v>0</v>
      </c>
      <c r="V5537" s="1224">
        <f>VLOOKUP($D5537,'NI-118'!$B$1:$W$2048,17,FALSE)</f>
        <v>0</v>
      </c>
      <c r="W5537" s="1224">
        <f>VLOOKUP($D5537,'NI-118'!$B$1:$W$2048,18,FALSE)</f>
        <v>0</v>
      </c>
      <c r="X5537" s="1224">
        <f>VLOOKUP($D5537,'NI-118'!$B$1:$W$2048,19,FALSE)</f>
        <v>0</v>
      </c>
    </row>
    <row r="5538" spans="1:24" ht="27" hidden="1">
      <c r="A5538" s="762"/>
      <c r="B5538" s="762"/>
      <c r="C5538" s="762"/>
      <c r="D5538" s="1222" t="s">
        <v>1498</v>
      </c>
      <c r="E5538" s="1223">
        <v>118</v>
      </c>
      <c r="F5538" s="1202"/>
      <c r="G5538" s="1202"/>
      <c r="H5538" s="1205" t="s">
        <v>1499</v>
      </c>
      <c r="I5538" s="1202" t="s">
        <v>53</v>
      </c>
      <c r="J5538" s="1202" t="s">
        <v>1494</v>
      </c>
      <c r="K5538" s="1202" t="s">
        <v>1494</v>
      </c>
      <c r="L5538" s="1202" t="s">
        <v>1495</v>
      </c>
      <c r="M5538" s="1202" t="s">
        <v>1496</v>
      </c>
      <c r="N5538" s="1203" t="s">
        <v>1500</v>
      </c>
      <c r="O5538" s="1203" t="s">
        <v>73</v>
      </c>
      <c r="P5538" s="1203" t="s">
        <v>73</v>
      </c>
      <c r="Q5538" s="1203" t="s">
        <v>73</v>
      </c>
      <c r="R5538" s="1203" t="s">
        <v>73</v>
      </c>
      <c r="S5538" s="1224">
        <f>VLOOKUP($D5538,'NI-118'!$B$1:$W$2048,12,FALSE)</f>
        <v>0</v>
      </c>
      <c r="T5538" s="1224">
        <f>VLOOKUP($D5538,'NI-118'!$B$1:$W$2048,13,FALSE)</f>
        <v>0</v>
      </c>
      <c r="U5538" s="1224">
        <f>VLOOKUP($D5538,'NI-118'!$B$1:$W$2048,16,FALSE)</f>
        <v>0</v>
      </c>
      <c r="V5538" s="1224">
        <f>VLOOKUP($D5538,'NI-118'!$B$1:$W$2048,17,FALSE)</f>
        <v>0</v>
      </c>
      <c r="W5538" s="1224">
        <f>VLOOKUP($D5538,'NI-118'!$B$1:$W$2048,18,FALSE)</f>
        <v>0</v>
      </c>
      <c r="X5538" s="1224">
        <f>VLOOKUP($D5538,'NI-118'!$B$1:$W$2048,19,FALSE)</f>
        <v>0</v>
      </c>
    </row>
    <row r="5539" spans="1:24" ht="27" hidden="1">
      <c r="A5539" s="762"/>
      <c r="B5539" s="762"/>
      <c r="C5539" s="762"/>
      <c r="D5539" s="1222" t="s">
        <v>1501</v>
      </c>
      <c r="E5539" s="1223">
        <v>118</v>
      </c>
      <c r="F5539" s="1202"/>
      <c r="G5539" s="1202"/>
      <c r="H5539" s="1205" t="s">
        <v>1502</v>
      </c>
      <c r="I5539" s="1202" t="s">
        <v>53</v>
      </c>
      <c r="J5539" s="1202" t="s">
        <v>1494</v>
      </c>
      <c r="K5539" s="1202" t="s">
        <v>1494</v>
      </c>
      <c r="L5539" s="1202" t="s">
        <v>1495</v>
      </c>
      <c r="M5539" s="1202" t="s">
        <v>1496</v>
      </c>
      <c r="N5539" s="1203" t="s">
        <v>1503</v>
      </c>
      <c r="O5539" s="1203" t="s">
        <v>73</v>
      </c>
      <c r="P5539" s="1203" t="s">
        <v>73</v>
      </c>
      <c r="Q5539" s="1203" t="s">
        <v>73</v>
      </c>
      <c r="R5539" s="1203" t="s">
        <v>73</v>
      </c>
      <c r="S5539" s="1224">
        <f>VLOOKUP($D5539,'NI-118'!$B$1:$W$2048,12,FALSE)</f>
        <v>0</v>
      </c>
      <c r="T5539" s="1224">
        <f>VLOOKUP($D5539,'NI-118'!$B$1:$W$2048,13,FALSE)</f>
        <v>0</v>
      </c>
      <c r="U5539" s="1224">
        <f>VLOOKUP($D5539,'NI-118'!$B$1:$W$2048,16,FALSE)</f>
        <v>0</v>
      </c>
      <c r="V5539" s="1224">
        <f>VLOOKUP($D5539,'NI-118'!$B$1:$W$2048,17,FALSE)</f>
        <v>0</v>
      </c>
      <c r="W5539" s="1224">
        <f>VLOOKUP($D5539,'NI-118'!$B$1:$W$2048,18,FALSE)</f>
        <v>0</v>
      </c>
      <c r="X5539" s="1224">
        <f>VLOOKUP($D5539,'NI-118'!$B$1:$W$2048,19,FALSE)</f>
        <v>0</v>
      </c>
    </row>
    <row r="5540" spans="1:24" ht="27" hidden="1">
      <c r="A5540" s="762"/>
      <c r="B5540" s="762"/>
      <c r="C5540" s="762"/>
      <c r="D5540" s="1222" t="s">
        <v>1504</v>
      </c>
      <c r="E5540" s="1223">
        <v>118</v>
      </c>
      <c r="F5540" s="1202"/>
      <c r="G5540" s="1202"/>
      <c r="H5540" s="1205" t="s">
        <v>1505</v>
      </c>
      <c r="I5540" s="1202" t="s">
        <v>53</v>
      </c>
      <c r="J5540" s="1202" t="s">
        <v>1494</v>
      </c>
      <c r="K5540" s="1202" t="s">
        <v>1494</v>
      </c>
      <c r="L5540" s="1202" t="s">
        <v>1495</v>
      </c>
      <c r="M5540" s="1202" t="s">
        <v>1496</v>
      </c>
      <c r="N5540" s="1203" t="s">
        <v>1506</v>
      </c>
      <c r="O5540" s="1203" t="s">
        <v>73</v>
      </c>
      <c r="P5540" s="1203" t="s">
        <v>73</v>
      </c>
      <c r="Q5540" s="1203" t="s">
        <v>73</v>
      </c>
      <c r="R5540" s="1203" t="s">
        <v>73</v>
      </c>
      <c r="S5540" s="1224">
        <f>VLOOKUP($D5540,'NI-118'!$B$1:$W$2048,12,FALSE)</f>
        <v>0</v>
      </c>
      <c r="T5540" s="1224">
        <f>VLOOKUP($D5540,'NI-118'!$B$1:$W$2048,13,FALSE)</f>
        <v>0</v>
      </c>
      <c r="U5540" s="1224">
        <f>VLOOKUP($D5540,'NI-118'!$B$1:$W$2048,16,FALSE)</f>
        <v>0</v>
      </c>
      <c r="V5540" s="1224">
        <f>VLOOKUP($D5540,'NI-118'!$B$1:$W$2048,17,FALSE)</f>
        <v>0</v>
      </c>
      <c r="W5540" s="1224">
        <f>VLOOKUP($D5540,'NI-118'!$B$1:$W$2048,18,FALSE)</f>
        <v>0</v>
      </c>
      <c r="X5540" s="1224">
        <f>VLOOKUP($D5540,'NI-118'!$B$1:$W$2048,19,FALSE)</f>
        <v>0</v>
      </c>
    </row>
    <row r="5541" spans="1:24" ht="27" hidden="1">
      <c r="A5541" s="762"/>
      <c r="B5541" s="762"/>
      <c r="C5541" s="762"/>
      <c r="D5541" s="1222" t="s">
        <v>1507</v>
      </c>
      <c r="E5541" s="1223">
        <v>118</v>
      </c>
      <c r="F5541" s="1202" t="s">
        <v>157</v>
      </c>
      <c r="G5541" s="1202"/>
      <c r="H5541" s="1205" t="s">
        <v>1508</v>
      </c>
      <c r="I5541" s="1202" t="s">
        <v>53</v>
      </c>
      <c r="J5541" s="1202" t="s">
        <v>1494</v>
      </c>
      <c r="K5541" s="1202" t="s">
        <v>1494</v>
      </c>
      <c r="L5541" s="1202" t="s">
        <v>1495</v>
      </c>
      <c r="M5541" s="1202" t="s">
        <v>1496</v>
      </c>
      <c r="N5541" s="1203" t="s">
        <v>1509</v>
      </c>
      <c r="O5541" s="1203" t="s">
        <v>73</v>
      </c>
      <c r="P5541" s="1203" t="s">
        <v>73</v>
      </c>
      <c r="Q5541" s="1203" t="s">
        <v>73</v>
      </c>
      <c r="R5541" s="1203" t="s">
        <v>73</v>
      </c>
      <c r="S5541" s="1224">
        <f>VLOOKUP($D5541,'NI-118'!$B$1:$W$2048,12,FALSE)</f>
        <v>0</v>
      </c>
      <c r="T5541" s="1224">
        <f>VLOOKUP($D5541,'NI-118'!$B$1:$W$2048,13,FALSE)</f>
        <v>0</v>
      </c>
      <c r="U5541" s="1224">
        <f>VLOOKUP($D5541,'NI-118'!$B$1:$W$2048,16,FALSE)</f>
        <v>0</v>
      </c>
      <c r="V5541" s="1224">
        <f>VLOOKUP($D5541,'NI-118'!$B$1:$W$2048,17,FALSE)</f>
        <v>0</v>
      </c>
      <c r="W5541" s="1224">
        <f>VLOOKUP($D5541,'NI-118'!$B$1:$W$2048,18,FALSE)</f>
        <v>0</v>
      </c>
      <c r="X5541" s="1224">
        <f>VLOOKUP($D5541,'NI-118'!$B$1:$W$2048,19,FALSE)</f>
        <v>0</v>
      </c>
    </row>
    <row r="5542" spans="1:24" hidden="1">
      <c r="A5542" s="762"/>
      <c r="B5542" s="762"/>
      <c r="C5542" s="762"/>
      <c r="D5542" s="1222" t="s">
        <v>1510</v>
      </c>
      <c r="E5542" s="1223">
        <v>118</v>
      </c>
      <c r="F5542" s="1202"/>
      <c r="G5542" s="1202"/>
      <c r="H5542" s="1205" t="s">
        <v>1511</v>
      </c>
      <c r="I5542" s="1202" t="s">
        <v>53</v>
      </c>
      <c r="J5542" s="1202" t="s">
        <v>958</v>
      </c>
      <c r="K5542" s="1202" t="s">
        <v>958</v>
      </c>
      <c r="L5542" s="1202" t="s">
        <v>1045</v>
      </c>
      <c r="M5542" s="1202" t="s">
        <v>1496</v>
      </c>
      <c r="N5542" s="1203" t="s">
        <v>1512</v>
      </c>
      <c r="O5542" s="1203" t="s">
        <v>73</v>
      </c>
      <c r="P5542" s="1203" t="s">
        <v>73</v>
      </c>
      <c r="Q5542" s="1203" t="s">
        <v>73</v>
      </c>
      <c r="R5542" s="1203" t="s">
        <v>73</v>
      </c>
      <c r="S5542" s="1224">
        <f>VLOOKUP($D5542,'NI-118'!$B$1:$W$2048,12,FALSE)</f>
        <v>0</v>
      </c>
      <c r="T5542" s="1224">
        <f>VLOOKUP($D5542,'NI-118'!$B$1:$W$2048,13,FALSE)</f>
        <v>0</v>
      </c>
      <c r="U5542" s="1224">
        <f>VLOOKUP($D5542,'NI-118'!$B$1:$W$2048,16,FALSE)</f>
        <v>0</v>
      </c>
      <c r="V5542" s="1224">
        <f>VLOOKUP($D5542,'NI-118'!$B$1:$W$2048,17,FALSE)</f>
        <v>0</v>
      </c>
      <c r="W5542" s="1224">
        <f>VLOOKUP($D5542,'NI-118'!$B$1:$W$2048,18,FALSE)</f>
        <v>0</v>
      </c>
      <c r="X5542" s="1224">
        <f>VLOOKUP($D5542,'NI-118'!$B$1:$W$2048,19,FALSE)</f>
        <v>0</v>
      </c>
    </row>
    <row r="5543" spans="1:24" ht="27" hidden="1">
      <c r="A5543" s="762"/>
      <c r="B5543" s="762"/>
      <c r="C5543" s="762"/>
      <c r="D5543" s="1222" t="s">
        <v>1513</v>
      </c>
      <c r="E5543" s="1223">
        <v>118</v>
      </c>
      <c r="F5543" s="1202" t="s">
        <v>157</v>
      </c>
      <c r="G5543" s="1202"/>
      <c r="H5543" s="1205" t="s">
        <v>1514</v>
      </c>
      <c r="I5543" s="1202" t="s">
        <v>53</v>
      </c>
      <c r="J5543" s="1202" t="s">
        <v>958</v>
      </c>
      <c r="K5543" s="1202" t="s">
        <v>958</v>
      </c>
      <c r="L5543" s="1202" t="s">
        <v>1045</v>
      </c>
      <c r="M5543" s="1202" t="s">
        <v>1496</v>
      </c>
      <c r="N5543" s="1203" t="s">
        <v>1515</v>
      </c>
      <c r="O5543" s="1203" t="s">
        <v>73</v>
      </c>
      <c r="P5543" s="1203" t="s">
        <v>73</v>
      </c>
      <c r="Q5543" s="1203" t="s">
        <v>73</v>
      </c>
      <c r="R5543" s="1203" t="s">
        <v>73</v>
      </c>
      <c r="S5543" s="1224">
        <f>VLOOKUP($D5543,'NI-118'!$B$1:$W$2048,12,FALSE)</f>
        <v>0</v>
      </c>
      <c r="T5543" s="1224">
        <f>VLOOKUP($D5543,'NI-118'!$B$1:$W$2048,13,FALSE)</f>
        <v>0</v>
      </c>
      <c r="U5543" s="1224">
        <f>VLOOKUP($D5543,'NI-118'!$B$1:$W$2048,16,FALSE)</f>
        <v>0</v>
      </c>
      <c r="V5543" s="1224">
        <f>VLOOKUP($D5543,'NI-118'!$B$1:$W$2048,17,FALSE)</f>
        <v>0</v>
      </c>
      <c r="W5543" s="1224">
        <f>VLOOKUP($D5543,'NI-118'!$B$1:$W$2048,18,FALSE)</f>
        <v>0</v>
      </c>
      <c r="X5543" s="1224">
        <f>VLOOKUP($D5543,'NI-118'!$B$1:$W$2048,19,FALSE)</f>
        <v>0</v>
      </c>
    </row>
    <row r="5544" spans="1:24" ht="27" hidden="1">
      <c r="A5544" s="762"/>
      <c r="B5544" s="762"/>
      <c r="C5544" s="762"/>
      <c r="D5544" s="1222" t="s">
        <v>1516</v>
      </c>
      <c r="E5544" s="1223">
        <v>118</v>
      </c>
      <c r="F5544" s="1202" t="s">
        <v>157</v>
      </c>
      <c r="G5544" s="1202"/>
      <c r="H5544" s="1205" t="s">
        <v>1517</v>
      </c>
      <c r="I5544" s="1202" t="s">
        <v>53</v>
      </c>
      <c r="J5544" s="1202" t="s">
        <v>1494</v>
      </c>
      <c r="K5544" s="1202" t="s">
        <v>1494</v>
      </c>
      <c r="L5544" s="1202" t="s">
        <v>1495</v>
      </c>
      <c r="M5544" s="1202" t="s">
        <v>1496</v>
      </c>
      <c r="N5544" s="1203" t="s">
        <v>1518</v>
      </c>
      <c r="O5544" s="1203"/>
      <c r="P5544" s="1203"/>
      <c r="Q5544" s="1203"/>
      <c r="R5544" s="1203"/>
      <c r="S5544" s="1224">
        <f>VLOOKUP($D5544,'NI-118'!$B$1:$W$2048,12,FALSE)</f>
        <v>0</v>
      </c>
      <c r="T5544" s="1224">
        <f>VLOOKUP($D5544,'NI-118'!$B$1:$W$2048,13,FALSE)</f>
        <v>0</v>
      </c>
      <c r="U5544" s="1224">
        <f>VLOOKUP($D5544,'NI-118'!$B$1:$W$2048,16,FALSE)</f>
        <v>0</v>
      </c>
      <c r="V5544" s="1224"/>
      <c r="W5544" s="1224"/>
      <c r="X5544" s="1224"/>
    </row>
    <row r="5545" spans="1:24" hidden="1">
      <c r="A5545" s="762"/>
      <c r="B5545" s="762"/>
      <c r="C5545" s="762"/>
      <c r="D5545" s="1222" t="s">
        <v>1519</v>
      </c>
      <c r="E5545" s="1223">
        <v>118</v>
      </c>
      <c r="F5545" s="1202"/>
      <c r="G5545" s="1202"/>
      <c r="H5545" s="1205"/>
      <c r="I5545" s="1202" t="s">
        <v>71</v>
      </c>
      <c r="J5545" s="1202"/>
      <c r="K5545" s="1202"/>
      <c r="L5545" s="1202"/>
      <c r="M5545" s="1202"/>
      <c r="N5545" s="1203" t="s">
        <v>1520</v>
      </c>
      <c r="O5545" s="1203" t="s">
        <v>73</v>
      </c>
      <c r="P5545" s="1203" t="s">
        <v>73</v>
      </c>
      <c r="Q5545" s="1203" t="s">
        <v>73</v>
      </c>
      <c r="R5545" s="1203" t="s">
        <v>73</v>
      </c>
      <c r="S5545" s="1224">
        <f>VLOOKUP($D5545,'NI-118'!$B$1:$W$2048,12,FALSE)</f>
        <v>0</v>
      </c>
      <c r="T5545" s="1224">
        <f>VLOOKUP($D5545,'NI-118'!$B$1:$W$2048,13,FALSE)</f>
        <v>0</v>
      </c>
      <c r="U5545" s="1224">
        <f>VLOOKUP($D5545,'NI-118'!$B$1:$W$2048,16,FALSE)</f>
        <v>0</v>
      </c>
      <c r="V5545" s="1224">
        <f>VLOOKUP($D5545,'NI-118'!$B$1:$W$2048,17,FALSE)</f>
        <v>0</v>
      </c>
      <c r="W5545" s="1224">
        <f>VLOOKUP($D5545,'NI-118'!$B$1:$W$2048,18,FALSE)</f>
        <v>0</v>
      </c>
      <c r="X5545" s="1224">
        <f>VLOOKUP($D5545,'NI-118'!$B$1:$W$2048,19,FALSE)</f>
        <v>0</v>
      </c>
    </row>
    <row r="5546" spans="1:24" ht="27" hidden="1">
      <c r="A5546" s="762"/>
      <c r="B5546" s="762"/>
      <c r="C5546" s="762"/>
      <c r="D5546" s="1222" t="s">
        <v>1521</v>
      </c>
      <c r="E5546" s="1223">
        <v>118</v>
      </c>
      <c r="F5546" s="1202"/>
      <c r="G5546" s="1202"/>
      <c r="H5546" s="1205" t="s">
        <v>1522</v>
      </c>
      <c r="I5546" s="1202" t="s">
        <v>53</v>
      </c>
      <c r="J5546" s="1202" t="s">
        <v>746</v>
      </c>
      <c r="K5546" s="1202" t="s">
        <v>746</v>
      </c>
      <c r="L5546" s="1202" t="s">
        <v>747</v>
      </c>
      <c r="M5546" s="1202" t="s">
        <v>1523</v>
      </c>
      <c r="N5546" s="1203" t="s">
        <v>1524</v>
      </c>
      <c r="O5546" s="1203" t="s">
        <v>750</v>
      </c>
      <c r="P5546" s="1203" t="s">
        <v>1525</v>
      </c>
      <c r="Q5546" s="1203" t="s">
        <v>750</v>
      </c>
      <c r="R5546" s="1203" t="s">
        <v>1526</v>
      </c>
      <c r="S5546" s="1224">
        <f>VLOOKUP($D5546,'NI-118'!$B$1:$W$2048,12,FALSE)</f>
        <v>0</v>
      </c>
      <c r="T5546" s="1224">
        <f>VLOOKUP($D5546,'NI-118'!$B$1:$W$2048,13,FALSE)</f>
        <v>0</v>
      </c>
      <c r="U5546" s="1224">
        <f>VLOOKUP($D5546,'NI-118'!$B$1:$W$2048,16,FALSE)</f>
        <v>0</v>
      </c>
      <c r="V5546" s="1224">
        <f>VLOOKUP($D5546,'NI-118'!$B$1:$W$2048,17,FALSE)</f>
        <v>0</v>
      </c>
      <c r="W5546" s="1224">
        <f>VLOOKUP($D5546,'NI-118'!$B$1:$W$2048,18,FALSE)</f>
        <v>0</v>
      </c>
      <c r="X5546" s="1224">
        <f>VLOOKUP($D5546,'NI-118'!$B$1:$W$2048,19,FALSE)</f>
        <v>0</v>
      </c>
    </row>
    <row r="5547" spans="1:24" ht="27" hidden="1">
      <c r="A5547" s="762"/>
      <c r="B5547" s="762"/>
      <c r="C5547" s="762"/>
      <c r="D5547" s="1222" t="s">
        <v>1527</v>
      </c>
      <c r="E5547" s="1223">
        <v>118</v>
      </c>
      <c r="F5547" s="1202"/>
      <c r="G5547" s="1202"/>
      <c r="H5547" s="1205" t="s">
        <v>1528</v>
      </c>
      <c r="I5547" s="1202" t="s">
        <v>53</v>
      </c>
      <c r="J5547" s="1202" t="s">
        <v>746</v>
      </c>
      <c r="K5547" s="1202" t="s">
        <v>746</v>
      </c>
      <c r="L5547" s="1202" t="s">
        <v>747</v>
      </c>
      <c r="M5547" s="1202" t="s">
        <v>1523</v>
      </c>
      <c r="N5547" s="1203" t="s">
        <v>1529</v>
      </c>
      <c r="O5547" s="1203" t="s">
        <v>750</v>
      </c>
      <c r="P5547" s="1203" t="s">
        <v>1525</v>
      </c>
      <c r="Q5547" s="1203" t="s">
        <v>750</v>
      </c>
      <c r="R5547" s="1203" t="s">
        <v>1526</v>
      </c>
      <c r="S5547" s="1224">
        <f>VLOOKUP($D5547,'NI-118'!$B$1:$W$2048,12,FALSE)</f>
        <v>0</v>
      </c>
      <c r="T5547" s="1224">
        <f>VLOOKUP($D5547,'NI-118'!$B$1:$W$2048,13,FALSE)</f>
        <v>0</v>
      </c>
      <c r="U5547" s="1224">
        <f>VLOOKUP($D5547,'NI-118'!$B$1:$W$2048,16,FALSE)</f>
        <v>0</v>
      </c>
      <c r="V5547" s="1224">
        <f>VLOOKUP($D5547,'NI-118'!$B$1:$W$2048,17,FALSE)</f>
        <v>0</v>
      </c>
      <c r="W5547" s="1224">
        <f>VLOOKUP($D5547,'NI-118'!$B$1:$W$2048,18,FALSE)</f>
        <v>0</v>
      </c>
      <c r="X5547" s="1224">
        <f>VLOOKUP($D5547,'NI-118'!$B$1:$W$2048,19,FALSE)</f>
        <v>0</v>
      </c>
    </row>
    <row r="5548" spans="1:24" ht="27" hidden="1">
      <c r="A5548" s="762"/>
      <c r="B5548" s="762"/>
      <c r="C5548" s="762"/>
      <c r="D5548" s="1222" t="s">
        <v>1530</v>
      </c>
      <c r="E5548" s="1223">
        <v>118</v>
      </c>
      <c r="F5548" s="1202"/>
      <c r="G5548" s="1202"/>
      <c r="H5548" s="1205" t="s">
        <v>1531</v>
      </c>
      <c r="I5548" s="1202" t="s">
        <v>53</v>
      </c>
      <c r="J5548" s="1202" t="s">
        <v>746</v>
      </c>
      <c r="K5548" s="1202" t="s">
        <v>746</v>
      </c>
      <c r="L5548" s="1202" t="s">
        <v>747</v>
      </c>
      <c r="M5548" s="1202" t="s">
        <v>1523</v>
      </c>
      <c r="N5548" s="1203" t="s">
        <v>1532</v>
      </c>
      <c r="O5548" s="1203" t="s">
        <v>750</v>
      </c>
      <c r="P5548" s="1203" t="s">
        <v>1525</v>
      </c>
      <c r="Q5548" s="1203" t="s">
        <v>750</v>
      </c>
      <c r="R5548" s="1203" t="s">
        <v>1526</v>
      </c>
      <c r="S5548" s="1224">
        <f>VLOOKUP($D5548,'NI-118'!$B$1:$W$2048,12,FALSE)</f>
        <v>0</v>
      </c>
      <c r="T5548" s="1224">
        <f>VLOOKUP($D5548,'NI-118'!$B$1:$W$2048,13,FALSE)</f>
        <v>0</v>
      </c>
      <c r="U5548" s="1224">
        <f>VLOOKUP($D5548,'NI-118'!$B$1:$W$2048,16,FALSE)</f>
        <v>0</v>
      </c>
      <c r="V5548" s="1224">
        <f>VLOOKUP($D5548,'NI-118'!$B$1:$W$2048,17,FALSE)</f>
        <v>0</v>
      </c>
      <c r="W5548" s="1224">
        <f>VLOOKUP($D5548,'NI-118'!$B$1:$W$2048,18,FALSE)</f>
        <v>0</v>
      </c>
      <c r="X5548" s="1224">
        <f>VLOOKUP($D5548,'NI-118'!$B$1:$W$2048,19,FALSE)</f>
        <v>0</v>
      </c>
    </row>
    <row r="5549" spans="1:24" hidden="1">
      <c r="A5549" s="762"/>
      <c r="B5549" s="762"/>
      <c r="C5549" s="762"/>
      <c r="D5549" s="1222" t="s">
        <v>1533</v>
      </c>
      <c r="E5549" s="1223">
        <v>118</v>
      </c>
      <c r="F5549" s="1202"/>
      <c r="G5549" s="1202"/>
      <c r="H5549" s="1205" t="s">
        <v>1534</v>
      </c>
      <c r="I5549" s="1202" t="s">
        <v>53</v>
      </c>
      <c r="J5549" s="1202" t="s">
        <v>958</v>
      </c>
      <c r="K5549" s="1202" t="s">
        <v>958</v>
      </c>
      <c r="L5549" s="1202" t="s">
        <v>1045</v>
      </c>
      <c r="M5549" s="1202" t="s">
        <v>1523</v>
      </c>
      <c r="N5549" s="1203" t="s">
        <v>1535</v>
      </c>
      <c r="O5549" s="1203" t="s">
        <v>73</v>
      </c>
      <c r="P5549" s="1203" t="s">
        <v>73</v>
      </c>
      <c r="Q5549" s="1203" t="s">
        <v>73</v>
      </c>
      <c r="R5549" s="1203" t="s">
        <v>73</v>
      </c>
      <c r="S5549" s="1224">
        <f>VLOOKUP($D5549,'NI-118'!$B$1:$W$2048,12,FALSE)</f>
        <v>0</v>
      </c>
      <c r="T5549" s="1224">
        <f>VLOOKUP($D5549,'NI-118'!$B$1:$W$2048,13,FALSE)</f>
        <v>0</v>
      </c>
      <c r="U5549" s="1224">
        <f>VLOOKUP($D5549,'NI-118'!$B$1:$W$2048,16,FALSE)</f>
        <v>0</v>
      </c>
      <c r="V5549" s="1224">
        <f>VLOOKUP($D5549,'NI-118'!$B$1:$W$2048,17,FALSE)</f>
        <v>0</v>
      </c>
      <c r="W5549" s="1224">
        <f>VLOOKUP($D5549,'NI-118'!$B$1:$W$2048,18,FALSE)</f>
        <v>0</v>
      </c>
      <c r="X5549" s="1224">
        <f>VLOOKUP($D5549,'NI-118'!$B$1:$W$2048,19,FALSE)</f>
        <v>0</v>
      </c>
    </row>
    <row r="5550" spans="1:24" ht="27" hidden="1">
      <c r="A5550" s="762"/>
      <c r="B5550" s="762"/>
      <c r="C5550" s="762"/>
      <c r="D5550" s="1222" t="s">
        <v>1536</v>
      </c>
      <c r="E5550" s="1223">
        <v>118</v>
      </c>
      <c r="F5550" s="1202"/>
      <c r="G5550" s="1202"/>
      <c r="H5550" s="1205" t="s">
        <v>1531</v>
      </c>
      <c r="I5550" s="1202" t="s">
        <v>53</v>
      </c>
      <c r="J5550" s="1202" t="s">
        <v>746</v>
      </c>
      <c r="K5550" s="1202" t="s">
        <v>746</v>
      </c>
      <c r="L5550" s="1202" t="s">
        <v>747</v>
      </c>
      <c r="M5550" s="1202" t="s">
        <v>1523</v>
      </c>
      <c r="N5550" s="1203" t="s">
        <v>1537</v>
      </c>
      <c r="O5550" s="1203" t="s">
        <v>750</v>
      </c>
      <c r="P5550" s="1203" t="s">
        <v>1525</v>
      </c>
      <c r="Q5550" s="1203" t="s">
        <v>750</v>
      </c>
      <c r="R5550" s="1203" t="s">
        <v>1526</v>
      </c>
      <c r="S5550" s="1224">
        <f>VLOOKUP($D5550,'NI-118'!$B$1:$W$2048,12,FALSE)</f>
        <v>0</v>
      </c>
      <c r="T5550" s="1224">
        <f>VLOOKUP($D5550,'NI-118'!$B$1:$W$2048,13,FALSE)</f>
        <v>0</v>
      </c>
      <c r="U5550" s="1224">
        <f>VLOOKUP($D5550,'NI-118'!$B$1:$W$2048,16,FALSE)</f>
        <v>0</v>
      </c>
      <c r="V5550" s="1224">
        <f>VLOOKUP($D5550,'NI-118'!$B$1:$W$2048,17,FALSE)</f>
        <v>0</v>
      </c>
      <c r="W5550" s="1224">
        <f>VLOOKUP($D5550,'NI-118'!$B$1:$W$2048,18,FALSE)</f>
        <v>0</v>
      </c>
      <c r="X5550" s="1224">
        <f>VLOOKUP($D5550,'NI-118'!$B$1:$W$2048,19,FALSE)</f>
        <v>0</v>
      </c>
    </row>
    <row r="5551" spans="1:24" ht="27" hidden="1">
      <c r="A5551" s="762"/>
      <c r="B5551" s="762"/>
      <c r="C5551" s="762"/>
      <c r="D5551" s="1222" t="s">
        <v>1538</v>
      </c>
      <c r="E5551" s="1223">
        <v>118</v>
      </c>
      <c r="F5551" s="1202" t="s">
        <v>157</v>
      </c>
      <c r="G5551" s="1202"/>
      <c r="H5551" s="1205" t="s">
        <v>1539</v>
      </c>
      <c r="I5551" s="1202" t="s">
        <v>53</v>
      </c>
      <c r="J5551" s="1202" t="s">
        <v>746</v>
      </c>
      <c r="K5551" s="1202" t="s">
        <v>746</v>
      </c>
      <c r="L5551" s="1202" t="s">
        <v>747</v>
      </c>
      <c r="M5551" s="1202" t="s">
        <v>1523</v>
      </c>
      <c r="N5551" s="1203" t="s">
        <v>1540</v>
      </c>
      <c r="O5551" s="1203" t="s">
        <v>750</v>
      </c>
      <c r="P5551" s="1203" t="s">
        <v>1525</v>
      </c>
      <c r="Q5551" s="1203" t="s">
        <v>750</v>
      </c>
      <c r="R5551" s="1203" t="s">
        <v>1526</v>
      </c>
      <c r="S5551" s="1224">
        <f>VLOOKUP($D5551,'NI-118'!$B$1:$W$2048,12,FALSE)</f>
        <v>0</v>
      </c>
      <c r="T5551" s="1224">
        <f>VLOOKUP($D5551,'NI-118'!$B$1:$W$2048,13,FALSE)</f>
        <v>0</v>
      </c>
      <c r="U5551" s="1224">
        <f>VLOOKUP($D5551,'NI-118'!$B$1:$W$2048,16,FALSE)</f>
        <v>0</v>
      </c>
      <c r="V5551" s="1224">
        <f>VLOOKUP($D5551,'NI-118'!$B$1:$W$2048,17,FALSE)</f>
        <v>0</v>
      </c>
      <c r="W5551" s="1224">
        <f>VLOOKUP($D5551,'NI-118'!$B$1:$W$2048,18,FALSE)</f>
        <v>0</v>
      </c>
      <c r="X5551" s="1224">
        <f>VLOOKUP($D5551,'NI-118'!$B$1:$W$2048,19,FALSE)</f>
        <v>0</v>
      </c>
    </row>
    <row r="5552" spans="1:24" ht="27" hidden="1">
      <c r="A5552" s="762"/>
      <c r="B5552" s="762"/>
      <c r="C5552" s="762"/>
      <c r="D5552" s="1222" t="s">
        <v>1541</v>
      </c>
      <c r="E5552" s="1223">
        <v>118</v>
      </c>
      <c r="F5552" s="1202" t="s">
        <v>157</v>
      </c>
      <c r="G5552" s="1202"/>
      <c r="H5552" s="1205" t="s">
        <v>1539</v>
      </c>
      <c r="I5552" s="1202" t="s">
        <v>53</v>
      </c>
      <c r="J5552" s="1202" t="s">
        <v>746</v>
      </c>
      <c r="K5552" s="1202" t="s">
        <v>746</v>
      </c>
      <c r="L5552" s="1202" t="s">
        <v>747</v>
      </c>
      <c r="M5552" s="1202" t="s">
        <v>1523</v>
      </c>
      <c r="N5552" s="1203" t="s">
        <v>1540</v>
      </c>
      <c r="O5552" s="1203" t="s">
        <v>750</v>
      </c>
      <c r="P5552" s="1203" t="s">
        <v>1525</v>
      </c>
      <c r="Q5552" s="1203" t="s">
        <v>750</v>
      </c>
      <c r="R5552" s="1203" t="s">
        <v>1526</v>
      </c>
      <c r="S5552" s="1224">
        <f>VLOOKUP($D5552,'NI-118'!$B$1:$W$2048,12,FALSE)</f>
        <v>0</v>
      </c>
      <c r="T5552" s="1224">
        <f>VLOOKUP($D5552,'NI-118'!$B$1:$W$2048,13,FALSE)</f>
        <v>0</v>
      </c>
      <c r="U5552" s="1224">
        <f>VLOOKUP($D5552,'NI-118'!$B$1:$W$2048,16,FALSE)</f>
        <v>0</v>
      </c>
      <c r="V5552" s="1224"/>
      <c r="W5552" s="1224"/>
      <c r="X5552" s="1224"/>
    </row>
    <row r="5553" spans="1:83" hidden="1">
      <c r="A5553" s="762"/>
      <c r="B5553" s="762"/>
      <c r="C5553" s="762"/>
      <c r="D5553" s="1222" t="s">
        <v>1543</v>
      </c>
      <c r="E5553" s="1223">
        <v>118</v>
      </c>
      <c r="F5553" s="1202"/>
      <c r="G5553" s="1202"/>
      <c r="H5553" s="1205"/>
      <c r="I5553" s="1202" t="s">
        <v>53</v>
      </c>
      <c r="J5553" s="1202"/>
      <c r="K5553" s="1202"/>
      <c r="L5553" s="1202"/>
      <c r="M5553" s="1202" t="s">
        <v>1523</v>
      </c>
      <c r="N5553" s="1203" t="s">
        <v>197</v>
      </c>
      <c r="O5553" s="1203" t="s">
        <v>73</v>
      </c>
      <c r="P5553" s="1203" t="s">
        <v>73</v>
      </c>
      <c r="Q5553" s="1203" t="s">
        <v>73</v>
      </c>
      <c r="R5553" s="1203" t="s">
        <v>73</v>
      </c>
      <c r="S5553" s="1224">
        <f>VLOOKUP($D5553,'NI-118'!$B$1:$W$2048,12,FALSE)</f>
        <v>0</v>
      </c>
      <c r="T5553" s="1224">
        <f>VLOOKUP($D5553,'NI-118'!$B$1:$W$2048,13,FALSE)</f>
        <v>0</v>
      </c>
      <c r="U5553" s="1224">
        <f>VLOOKUP($D5553,'NI-118'!$B$1:$W$2048,16,FALSE)</f>
        <v>0</v>
      </c>
      <c r="V5553" s="1224">
        <f>VLOOKUP($D5553,'NI-118'!$B$1:$W$2048,17,FALSE)</f>
        <v>0</v>
      </c>
      <c r="W5553" s="1224">
        <f>VLOOKUP($D5553,'NI-118'!$B$1:$W$2048,18,FALSE)</f>
        <v>0</v>
      </c>
      <c r="X5553" s="1224">
        <f>VLOOKUP($D5553,'NI-118'!$B$1:$W$2048,19,FALSE)</f>
        <v>0</v>
      </c>
    </row>
    <row r="5554" spans="1:83" hidden="1">
      <c r="A5554" s="762"/>
      <c r="B5554" s="762"/>
      <c r="C5554" s="762"/>
      <c r="D5554" s="1222" t="s">
        <v>1544</v>
      </c>
      <c r="E5554" s="1223">
        <v>118</v>
      </c>
      <c r="F5554" s="1202"/>
      <c r="G5554" s="1202"/>
      <c r="H5554" s="1205"/>
      <c r="I5554" s="1202" t="s">
        <v>53</v>
      </c>
      <c r="J5554" s="1202"/>
      <c r="K5554" s="1202"/>
      <c r="L5554" s="1202"/>
      <c r="M5554" s="1202" t="s">
        <v>1523</v>
      </c>
      <c r="N5554" s="1203" t="s">
        <v>1545</v>
      </c>
      <c r="O5554" s="1203" t="s">
        <v>73</v>
      </c>
      <c r="P5554" s="1203" t="s">
        <v>73</v>
      </c>
      <c r="Q5554" s="1203" t="s">
        <v>73</v>
      </c>
      <c r="R5554" s="1203" t="s">
        <v>73</v>
      </c>
      <c r="S5554" s="1224">
        <f>VLOOKUP($D5554,'NI-118'!$B$1:$W$2048,12,FALSE)</f>
        <v>0</v>
      </c>
      <c r="T5554" s="1224">
        <f>VLOOKUP($D5554,'NI-118'!$B$1:$W$2048,13,FALSE)</f>
        <v>0</v>
      </c>
      <c r="U5554" s="1224">
        <f>VLOOKUP($D5554,'NI-118'!$B$1:$W$2048,16,FALSE)</f>
        <v>0</v>
      </c>
      <c r="V5554" s="1224">
        <f>VLOOKUP($D5554,'NI-118'!$B$1:$W$2048,17,FALSE)</f>
        <v>0</v>
      </c>
      <c r="W5554" s="1224">
        <f>VLOOKUP($D5554,'NI-118'!$B$1:$W$2048,18,FALSE)</f>
        <v>0</v>
      </c>
      <c r="X5554" s="1224">
        <f>VLOOKUP($D5554,'NI-118'!$B$1:$W$2048,19,FALSE)</f>
        <v>0</v>
      </c>
    </row>
    <row r="5555" spans="1:83" ht="15" hidden="1" customHeight="1">
      <c r="A5555" s="762"/>
      <c r="B5555" s="762"/>
      <c r="C5555" s="762"/>
      <c r="D5555" s="1222" t="s">
        <v>1546</v>
      </c>
      <c r="E5555" s="1223">
        <v>118</v>
      </c>
      <c r="F5555" s="1202"/>
      <c r="G5555" s="1202"/>
      <c r="H5555" s="1205"/>
      <c r="I5555" s="1202" t="s">
        <v>53</v>
      </c>
      <c r="J5555" s="1202"/>
      <c r="K5555" s="1202"/>
      <c r="L5555" s="1202"/>
      <c r="M5555" s="1202" t="s">
        <v>1523</v>
      </c>
      <c r="N5555" s="1203" t="s">
        <v>3073</v>
      </c>
      <c r="O5555" s="1203" t="s">
        <v>73</v>
      </c>
      <c r="P5555" s="1203" t="s">
        <v>73</v>
      </c>
      <c r="Q5555" s="1203" t="s">
        <v>73</v>
      </c>
      <c r="R5555" s="1203" t="s">
        <v>73</v>
      </c>
      <c r="S5555" s="1224">
        <f>VLOOKUP($D5555,'NI-118'!$B$1:$W$2048,12,FALSE)</f>
        <v>0</v>
      </c>
      <c r="T5555" s="1224">
        <f>VLOOKUP($D5555,'NI-118'!$B$1:$W$2048,13,FALSE)</f>
        <v>0</v>
      </c>
      <c r="U5555" s="1224">
        <f>VLOOKUP($D5555,'NI-118'!$B$1:$W$2048,16,FALSE)</f>
        <v>0</v>
      </c>
      <c r="V5555" s="1224">
        <f>VLOOKUP($D5555,'NI-118'!$B$1:$W$2048,17,FALSE)</f>
        <v>0</v>
      </c>
      <c r="W5555" s="1224">
        <f>VLOOKUP($D5555,'NI-118'!$B$1:$W$2048,18,FALSE)</f>
        <v>0</v>
      </c>
      <c r="X5555" s="1224">
        <f>VLOOKUP($D5555,'NI-118'!$B$1:$W$2048,19,FALSE)</f>
        <v>0</v>
      </c>
    </row>
    <row r="5556" spans="1:83" hidden="1">
      <c r="A5556" s="762"/>
      <c r="B5556" s="762"/>
      <c r="C5556" s="762"/>
      <c r="D5556" s="1222" t="s">
        <v>1547</v>
      </c>
      <c r="E5556" s="1223">
        <v>118</v>
      </c>
      <c r="F5556" s="1202"/>
      <c r="G5556" s="1202"/>
      <c r="H5556" s="1205"/>
      <c r="I5556" s="1202" t="s">
        <v>53</v>
      </c>
      <c r="J5556" s="1202"/>
      <c r="K5556" s="1202"/>
      <c r="L5556" s="1202"/>
      <c r="M5556" s="1202" t="s">
        <v>1523</v>
      </c>
      <c r="N5556" s="1203" t="s">
        <v>215</v>
      </c>
      <c r="O5556" s="1203" t="s">
        <v>73</v>
      </c>
      <c r="P5556" s="1203" t="s">
        <v>73</v>
      </c>
      <c r="Q5556" s="1203" t="s">
        <v>73</v>
      </c>
      <c r="R5556" s="1203" t="s">
        <v>73</v>
      </c>
      <c r="S5556" s="1224">
        <f>VLOOKUP($D5556,'NI-118'!$B$1:$W$2048,12,FALSE)</f>
        <v>0</v>
      </c>
      <c r="T5556" s="1224">
        <f>VLOOKUP($D5556,'NI-118'!$B$1:$W$2048,13,FALSE)</f>
        <v>0</v>
      </c>
      <c r="U5556" s="1224">
        <f>VLOOKUP($D5556,'NI-118'!$B$1:$W$2048,16,FALSE)</f>
        <v>0</v>
      </c>
      <c r="V5556" s="1224">
        <f>VLOOKUP($D5556,'NI-118'!$B$1:$W$2048,17,FALSE)</f>
        <v>0</v>
      </c>
      <c r="W5556" s="1224">
        <f>VLOOKUP($D5556,'NI-118'!$B$1:$W$2048,18,FALSE)</f>
        <v>0</v>
      </c>
      <c r="X5556" s="1224">
        <f>VLOOKUP($D5556,'NI-118'!$B$1:$W$2048,19,FALSE)</f>
        <v>0</v>
      </c>
    </row>
    <row r="5557" spans="1:83" hidden="1">
      <c r="A5557" s="762"/>
      <c r="B5557" s="762"/>
      <c r="C5557" s="762"/>
      <c r="D5557" s="1222" t="s">
        <v>1549</v>
      </c>
      <c r="E5557" s="1223">
        <v>118</v>
      </c>
      <c r="F5557" s="1202"/>
      <c r="G5557" s="1202"/>
      <c r="H5557" s="1205" t="s">
        <v>1550</v>
      </c>
      <c r="I5557" s="1202" t="s">
        <v>531</v>
      </c>
      <c r="J5557" s="1202"/>
      <c r="K5557" s="1202"/>
      <c r="L5557" s="1202"/>
      <c r="M5557" s="1202" t="s">
        <v>1523</v>
      </c>
      <c r="N5557" s="1203" t="s">
        <v>1551</v>
      </c>
      <c r="O5557" s="1203" t="s">
        <v>73</v>
      </c>
      <c r="P5557" s="1203" t="s">
        <v>73</v>
      </c>
      <c r="Q5557" s="1203" t="s">
        <v>73</v>
      </c>
      <c r="R5557" s="1203" t="s">
        <v>73</v>
      </c>
      <c r="S5557" s="1224">
        <f>VLOOKUP($D5557,'NI-118'!$B$1:$W$2048,12,FALSE)</f>
        <v>0</v>
      </c>
      <c r="T5557" s="1224">
        <f>VLOOKUP($D5557,'NI-118'!$B$1:$W$2048,13,FALSE)</f>
        <v>0</v>
      </c>
      <c r="U5557" s="1224">
        <f>VLOOKUP($D5557,'NI-118'!$B$1:$W$2048,16,FALSE)</f>
        <v>0</v>
      </c>
      <c r="V5557" s="1224">
        <f>VLOOKUP($D5557,'NI-118'!$B$1:$W$2048,17,FALSE)</f>
        <v>0</v>
      </c>
      <c r="W5557" s="1224">
        <f>VLOOKUP($D5557,'NI-118'!$B$1:$W$2048,18,FALSE)</f>
        <v>0</v>
      </c>
      <c r="X5557" s="1224">
        <f>VLOOKUP($D5557,'NI-118'!$B$1:$W$2048,19,FALSE)</f>
        <v>0</v>
      </c>
    </row>
    <row r="5558" spans="1:83" hidden="1">
      <c r="A5558" s="762"/>
      <c r="B5558" s="762"/>
      <c r="C5558" s="762"/>
      <c r="D5558" s="1222" t="s">
        <v>1552</v>
      </c>
      <c r="E5558" s="1223">
        <v>118</v>
      </c>
      <c r="F5558" s="1202"/>
      <c r="G5558" s="1202"/>
      <c r="H5558" s="1205" t="s">
        <v>1550</v>
      </c>
      <c r="I5558" s="1202" t="s">
        <v>531</v>
      </c>
      <c r="J5558" s="1202"/>
      <c r="K5558" s="1202"/>
      <c r="L5558" s="1202"/>
      <c r="M5558" s="1202" t="s">
        <v>1523</v>
      </c>
      <c r="N5558" s="1203" t="s">
        <v>1553</v>
      </c>
      <c r="O5558" s="1203" t="s">
        <v>73</v>
      </c>
      <c r="P5558" s="1203" t="s">
        <v>73</v>
      </c>
      <c r="Q5558" s="1203" t="s">
        <v>73</v>
      </c>
      <c r="R5558" s="1203" t="s">
        <v>73</v>
      </c>
      <c r="S5558" s="1224">
        <f>VLOOKUP($D5558,'NI-118'!$B$1:$W$2048,12,FALSE)</f>
        <v>0</v>
      </c>
      <c r="T5558" s="1224">
        <f>VLOOKUP($D5558,'NI-118'!$B$1:$W$2048,13,FALSE)</f>
        <v>0</v>
      </c>
      <c r="U5558" s="1224">
        <f>VLOOKUP($D5558,'NI-118'!$B$1:$W$2048,16,FALSE)</f>
        <v>0</v>
      </c>
      <c r="V5558" s="1224">
        <f>VLOOKUP($D5558,'NI-118'!$B$1:$W$2048,17,FALSE)</f>
        <v>0</v>
      </c>
      <c r="W5558" s="1224">
        <f>VLOOKUP($D5558,'NI-118'!$B$1:$W$2048,18,FALSE)</f>
        <v>0</v>
      </c>
      <c r="X5558" s="1224">
        <f>VLOOKUP($D5558,'NI-118'!$B$1:$W$2048,19,FALSE)</f>
        <v>0</v>
      </c>
    </row>
    <row r="5559" spans="1:83" hidden="1">
      <c r="A5559" s="762"/>
      <c r="B5559" s="762"/>
      <c r="C5559" s="762"/>
      <c r="D5559" s="1222" t="s">
        <v>1554</v>
      </c>
      <c r="E5559" s="1223">
        <v>118</v>
      </c>
      <c r="F5559" s="1202"/>
      <c r="G5559" s="1202"/>
      <c r="H5559" s="1205" t="s">
        <v>1531</v>
      </c>
      <c r="I5559" s="1202" t="s">
        <v>531</v>
      </c>
      <c r="J5559" s="1202"/>
      <c r="K5559" s="1202"/>
      <c r="L5559" s="1202"/>
      <c r="M5559" s="1202" t="s">
        <v>1523</v>
      </c>
      <c r="N5559" s="1203" t="s">
        <v>1555</v>
      </c>
      <c r="O5559" s="1203" t="s">
        <v>73</v>
      </c>
      <c r="P5559" s="1203" t="s">
        <v>73</v>
      </c>
      <c r="Q5559" s="1203" t="s">
        <v>73</v>
      </c>
      <c r="R5559" s="1203" t="s">
        <v>73</v>
      </c>
      <c r="S5559" s="1224">
        <f>VLOOKUP($D5559,'NI-118'!$B$1:$W$2048,12,FALSE)</f>
        <v>0</v>
      </c>
      <c r="T5559" s="1224">
        <f>VLOOKUP($D5559,'NI-118'!$B$1:$W$2048,13,FALSE)</f>
        <v>0</v>
      </c>
      <c r="U5559" s="1224">
        <f>VLOOKUP($D5559,'NI-118'!$B$1:$W$2048,16,FALSE)</f>
        <v>0</v>
      </c>
      <c r="V5559" s="1224">
        <f>VLOOKUP($D5559,'NI-118'!$B$1:$W$2048,17,FALSE)</f>
        <v>0</v>
      </c>
      <c r="W5559" s="1224">
        <f>VLOOKUP($D5559,'NI-118'!$B$1:$W$2048,18,FALSE)</f>
        <v>0</v>
      </c>
      <c r="X5559" s="1224">
        <f>VLOOKUP($D5559,'NI-118'!$B$1:$W$2048,19,FALSE)</f>
        <v>0</v>
      </c>
    </row>
    <row r="5560" spans="1:83" ht="27" hidden="1">
      <c r="A5560" s="762"/>
      <c r="B5560" s="762"/>
      <c r="C5560" s="762"/>
      <c r="D5560" s="1222" t="s">
        <v>1556</v>
      </c>
      <c r="E5560" s="1223">
        <v>118</v>
      </c>
      <c r="F5560" s="1202"/>
      <c r="G5560" s="1202"/>
      <c r="H5560" s="1205"/>
      <c r="I5560" s="1202" t="s">
        <v>71</v>
      </c>
      <c r="J5560" s="1202"/>
      <c r="K5560" s="1202"/>
      <c r="L5560" s="1202"/>
      <c r="M5560" s="1202"/>
      <c r="N5560" s="1203" t="s">
        <v>1557</v>
      </c>
      <c r="O5560" s="1203" t="s">
        <v>73</v>
      </c>
      <c r="P5560" s="1203" t="s">
        <v>73</v>
      </c>
      <c r="Q5560" s="1203" t="s">
        <v>73</v>
      </c>
      <c r="R5560" s="1203" t="s">
        <v>73</v>
      </c>
      <c r="S5560" s="1224">
        <f>VLOOKUP($D5560,'NI-118'!$B$1:$W$2048,12,FALSE)</f>
        <v>0</v>
      </c>
      <c r="T5560" s="1224">
        <f>VLOOKUP($D5560,'NI-118'!$B$1:$W$2048,13,FALSE)</f>
        <v>0</v>
      </c>
      <c r="U5560" s="1224">
        <f>VLOOKUP($D5560,'NI-118'!$B$1:$W$2048,16,FALSE)</f>
        <v>98</v>
      </c>
      <c r="V5560" s="1224">
        <f>VLOOKUP($D5560,'NI-118'!$B$1:$W$2048,17,FALSE)</f>
        <v>0</v>
      </c>
      <c r="W5560" s="1224">
        <f>VLOOKUP($D5560,'NI-118'!$B$1:$W$2048,18,FALSE)</f>
        <v>0</v>
      </c>
      <c r="X5560" s="1224">
        <f>VLOOKUP($D5560,'NI-118'!$B$1:$W$2048,19,FALSE)</f>
        <v>0</v>
      </c>
    </row>
    <row r="5561" spans="1:83" ht="27" hidden="1">
      <c r="A5561" s="762"/>
      <c r="B5561" s="762"/>
      <c r="C5561" s="762"/>
      <c r="D5561" s="1222" t="s">
        <v>1558</v>
      </c>
      <c r="E5561" s="1223">
        <v>118</v>
      </c>
      <c r="F5561" s="1202" t="s">
        <v>157</v>
      </c>
      <c r="G5561" s="1202"/>
      <c r="H5561" s="1205" t="s">
        <v>1514</v>
      </c>
      <c r="I5561" s="1202" t="s">
        <v>53</v>
      </c>
      <c r="J5561" s="1202" t="s">
        <v>746</v>
      </c>
      <c r="K5561" s="1202" t="s">
        <v>746</v>
      </c>
      <c r="L5561" s="1202" t="s">
        <v>747</v>
      </c>
      <c r="M5561" s="1202" t="s">
        <v>1559</v>
      </c>
      <c r="N5561" s="1203" t="s">
        <v>1560</v>
      </c>
      <c r="O5561" s="1203" t="s">
        <v>1561</v>
      </c>
      <c r="P5561" s="1203" t="s">
        <v>1562</v>
      </c>
      <c r="Q5561" s="1203" t="s">
        <v>1561</v>
      </c>
      <c r="R5561" s="1203" t="s">
        <v>1563</v>
      </c>
      <c r="S5561" s="1224">
        <f>VLOOKUP($D5561,'NI-118'!$B$1:$W$2048,12,FALSE)</f>
        <v>0</v>
      </c>
      <c r="T5561" s="1224">
        <f>VLOOKUP($D5561,'NI-118'!$B$1:$W$2048,13,FALSE)</f>
        <v>0</v>
      </c>
      <c r="U5561" s="1224">
        <f>VLOOKUP($D5561,'NI-118'!$B$1:$W$2048,16,FALSE)</f>
        <v>0</v>
      </c>
      <c r="V5561" s="1224">
        <f>VLOOKUP($D5561,'NI-118'!$B$1:$W$2048,17,FALSE)</f>
        <v>0</v>
      </c>
      <c r="W5561" s="1224">
        <f>VLOOKUP($D5561,'NI-118'!$B$1:$W$2048,18,FALSE)</f>
        <v>0</v>
      </c>
      <c r="X5561" s="1224">
        <f>VLOOKUP($D5561,'NI-118'!$B$1:$W$2048,19,FALSE)</f>
        <v>0</v>
      </c>
    </row>
    <row r="5562" spans="1:83" hidden="1">
      <c r="A5562" s="762"/>
      <c r="B5562" s="762"/>
      <c r="C5562" s="762"/>
      <c r="D5562" s="1222" t="s">
        <v>1564</v>
      </c>
      <c r="E5562" s="1223">
        <v>118</v>
      </c>
      <c r="F5562" s="1202" t="s">
        <v>157</v>
      </c>
      <c r="G5562" s="1202"/>
      <c r="H5562" s="1205" t="s">
        <v>1514</v>
      </c>
      <c r="I5562" s="1202" t="s">
        <v>53</v>
      </c>
      <c r="J5562" s="1202" t="s">
        <v>1114</v>
      </c>
      <c r="K5562" s="1202" t="s">
        <v>1114</v>
      </c>
      <c r="L5562" s="1202" t="s">
        <v>747</v>
      </c>
      <c r="M5562" s="1202" t="s">
        <v>1559</v>
      </c>
      <c r="N5562" s="1203" t="s">
        <v>1565</v>
      </c>
      <c r="O5562" s="1203" t="s">
        <v>73</v>
      </c>
      <c r="P5562" s="1203" t="s">
        <v>73</v>
      </c>
      <c r="Q5562" s="1203" t="s">
        <v>73</v>
      </c>
      <c r="R5562" s="1203" t="s">
        <v>73</v>
      </c>
      <c r="S5562" s="1224">
        <f>VLOOKUP($D5562,'NI-118'!$B$1:$W$2048,12,FALSE)</f>
        <v>0</v>
      </c>
      <c r="T5562" s="1224">
        <f>VLOOKUP($D5562,'NI-118'!$B$1:$W$2048,13,FALSE)</f>
        <v>0</v>
      </c>
      <c r="U5562" s="1224">
        <f>VLOOKUP($D5562,'NI-118'!$B$1:$W$2048,16,FALSE)</f>
        <v>0</v>
      </c>
      <c r="V5562" s="1224">
        <f>VLOOKUP($D5562,'NI-118'!$B$1:$W$2048,17,FALSE)</f>
        <v>0</v>
      </c>
      <c r="W5562" s="1224">
        <f>VLOOKUP($D5562,'NI-118'!$B$1:$W$2048,18,FALSE)</f>
        <v>0</v>
      </c>
      <c r="X5562" s="1224">
        <f>VLOOKUP($D5562,'NI-118'!$B$1:$W$2048,19,FALSE)</f>
        <v>0</v>
      </c>
    </row>
    <row r="5563" spans="1:83" hidden="1">
      <c r="A5563" s="762"/>
      <c r="B5563" s="762"/>
      <c r="C5563" s="762"/>
      <c r="D5563" s="1222" t="s">
        <v>1566</v>
      </c>
      <c r="E5563" s="1223">
        <v>118</v>
      </c>
      <c r="F5563" s="1202" t="s">
        <v>157</v>
      </c>
      <c r="G5563" s="1202"/>
      <c r="H5563" s="1205" t="s">
        <v>1514</v>
      </c>
      <c r="I5563" s="1202" t="s">
        <v>53</v>
      </c>
      <c r="J5563" s="1202" t="s">
        <v>746</v>
      </c>
      <c r="K5563" s="1202" t="s">
        <v>746</v>
      </c>
      <c r="L5563" s="1202" t="s">
        <v>747</v>
      </c>
      <c r="M5563" s="1202" t="s">
        <v>1559</v>
      </c>
      <c r="N5563" s="1203" t="s">
        <v>1567</v>
      </c>
      <c r="O5563" s="1203" t="s">
        <v>73</v>
      </c>
      <c r="P5563" s="1203" t="s">
        <v>73</v>
      </c>
      <c r="Q5563" s="1203" t="s">
        <v>73</v>
      </c>
      <c r="R5563" s="1203" t="s">
        <v>73</v>
      </c>
      <c r="S5563" s="1224">
        <f>VLOOKUP($D5563,'NI-118'!$B$1:$W$2048,12,FALSE)</f>
        <v>0</v>
      </c>
      <c r="T5563" s="1224">
        <f>VLOOKUP($D5563,'NI-118'!$B$1:$W$2048,13,FALSE)</f>
        <v>0</v>
      </c>
      <c r="U5563" s="1224">
        <f>VLOOKUP($D5563,'NI-118'!$B$1:$W$2048,16,FALSE)</f>
        <v>0</v>
      </c>
      <c r="V5563" s="1224">
        <f>VLOOKUP($D5563,'NI-118'!$B$1:$W$2048,17,FALSE)</f>
        <v>0</v>
      </c>
      <c r="W5563" s="1224">
        <f>VLOOKUP($D5563,'NI-118'!$B$1:$W$2048,18,FALSE)</f>
        <v>0</v>
      </c>
      <c r="X5563" s="1224">
        <f>VLOOKUP($D5563,'NI-118'!$B$1:$W$2048,19,FALSE)</f>
        <v>0</v>
      </c>
    </row>
    <row r="5564" spans="1:83" ht="27" hidden="1">
      <c r="A5564" s="762"/>
      <c r="B5564" s="762"/>
      <c r="C5564" s="762"/>
      <c r="D5564" s="1222" t="s">
        <v>1568</v>
      </c>
      <c r="E5564" s="1223">
        <v>118</v>
      </c>
      <c r="F5564" s="1202"/>
      <c r="G5564" s="1202"/>
      <c r="H5564" s="1205" t="s">
        <v>1569</v>
      </c>
      <c r="I5564" s="1202" t="s">
        <v>53</v>
      </c>
      <c r="J5564" s="1202" t="s">
        <v>746</v>
      </c>
      <c r="K5564" s="1202" t="s">
        <v>746</v>
      </c>
      <c r="L5564" s="1202" t="s">
        <v>747</v>
      </c>
      <c r="M5564" s="1202" t="s">
        <v>1559</v>
      </c>
      <c r="N5564" s="1203" t="s">
        <v>1570</v>
      </c>
      <c r="O5564" s="1203" t="s">
        <v>1561</v>
      </c>
      <c r="P5564" s="1203" t="s">
        <v>1562</v>
      </c>
      <c r="Q5564" s="1203" t="s">
        <v>1561</v>
      </c>
      <c r="R5564" s="1203" t="s">
        <v>1563</v>
      </c>
      <c r="S5564" s="1224">
        <f>VLOOKUP($D5564,'NI-118'!$B$1:$W$2048,12,FALSE)</f>
        <v>0</v>
      </c>
      <c r="T5564" s="1224">
        <f>VLOOKUP($D5564,'NI-118'!$B$1:$W$2048,13,FALSE)</f>
        <v>0</v>
      </c>
      <c r="U5564" s="1224">
        <f>VLOOKUP($D5564,'NI-118'!$B$1:$W$2048,16,FALSE)</f>
        <v>0</v>
      </c>
      <c r="V5564" s="1224">
        <f>VLOOKUP($D5564,'NI-118'!$B$1:$W$2048,17,FALSE)</f>
        <v>0</v>
      </c>
      <c r="W5564" s="1224">
        <f>VLOOKUP($D5564,'NI-118'!$B$1:$W$2048,18,FALSE)</f>
        <v>0</v>
      </c>
      <c r="X5564" s="1224">
        <f>VLOOKUP($D5564,'NI-118'!$B$1:$W$2048,19,FALSE)</f>
        <v>0</v>
      </c>
    </row>
    <row r="5565" spans="1:83" hidden="1">
      <c r="A5565" s="762"/>
      <c r="B5565" s="762"/>
      <c r="C5565" s="762"/>
      <c r="D5565" s="1222" t="s">
        <v>1571</v>
      </c>
      <c r="E5565" s="1223">
        <v>118</v>
      </c>
      <c r="F5565" s="1202"/>
      <c r="G5565" s="1202"/>
      <c r="H5565" s="1205" t="s">
        <v>1569</v>
      </c>
      <c r="I5565" s="1202" t="s">
        <v>53</v>
      </c>
      <c r="J5565" s="1202" t="s">
        <v>746</v>
      </c>
      <c r="K5565" s="1202" t="s">
        <v>746</v>
      </c>
      <c r="L5565" s="1202"/>
      <c r="M5565" s="1202" t="s">
        <v>1559</v>
      </c>
      <c r="N5565" s="1203" t="s">
        <v>1572</v>
      </c>
      <c r="O5565" s="1203" t="s">
        <v>73</v>
      </c>
      <c r="P5565" s="1203" t="s">
        <v>73</v>
      </c>
      <c r="Q5565" s="1203" t="s">
        <v>73</v>
      </c>
      <c r="R5565" s="1203" t="s">
        <v>73</v>
      </c>
      <c r="S5565" s="1224">
        <f>VLOOKUP($D5565,'NI-118'!$B$1:$W$2048,12,FALSE)</f>
        <v>0</v>
      </c>
      <c r="T5565" s="1224">
        <f>VLOOKUP($D5565,'NI-118'!$B$1:$W$2048,13,FALSE)</f>
        <v>0</v>
      </c>
      <c r="U5565" s="1224">
        <f>VLOOKUP($D5565,'NI-118'!$B$1:$W$2048,16,FALSE)</f>
        <v>0</v>
      </c>
      <c r="V5565" s="1224">
        <f>VLOOKUP($D5565,'NI-118'!$B$1:$W$2048,17,FALSE)</f>
        <v>0</v>
      </c>
      <c r="W5565" s="1224">
        <f>VLOOKUP($D5565,'NI-118'!$B$1:$W$2048,18,FALSE)</f>
        <v>0</v>
      </c>
      <c r="X5565" s="1224">
        <f>VLOOKUP($D5565,'NI-118'!$B$1:$W$2048,19,FALSE)</f>
        <v>0</v>
      </c>
    </row>
    <row r="5566" spans="1:83" hidden="1">
      <c r="A5566" s="762"/>
      <c r="B5566" s="762"/>
      <c r="C5566" s="762"/>
      <c r="D5566" s="1222" t="s">
        <v>1573</v>
      </c>
      <c r="E5566" s="1223">
        <v>118</v>
      </c>
      <c r="F5566" s="1202"/>
      <c r="G5566" s="1202"/>
      <c r="H5566" s="1205" t="s">
        <v>1569</v>
      </c>
      <c r="I5566" s="1202" t="s">
        <v>53</v>
      </c>
      <c r="J5566" s="1202"/>
      <c r="K5566" s="1202"/>
      <c r="L5566" s="1202"/>
      <c r="M5566" s="1202" t="s">
        <v>1559</v>
      </c>
      <c r="N5566" s="1203" t="s">
        <v>1574</v>
      </c>
      <c r="O5566" s="1203" t="s">
        <v>73</v>
      </c>
      <c r="P5566" s="1203" t="s">
        <v>73</v>
      </c>
      <c r="Q5566" s="1203" t="s">
        <v>73</v>
      </c>
      <c r="R5566" s="1203" t="s">
        <v>73</v>
      </c>
      <c r="S5566" s="1224">
        <f>VLOOKUP($D5566,'NI-118'!$B$1:$W$2048,12,FALSE)</f>
        <v>0</v>
      </c>
      <c r="T5566" s="1224">
        <f>VLOOKUP($D5566,'NI-118'!$B$1:$W$2048,13,FALSE)</f>
        <v>0</v>
      </c>
      <c r="U5566" s="1224">
        <f>VLOOKUP($D5566,'NI-118'!$B$1:$W$2048,16,FALSE)</f>
        <v>0</v>
      </c>
      <c r="V5566" s="1224">
        <f>VLOOKUP($D5566,'NI-118'!$B$1:$W$2048,17,FALSE)</f>
        <v>0</v>
      </c>
      <c r="W5566" s="1224">
        <f>VLOOKUP($D5566,'NI-118'!$B$1:$W$2048,18,FALSE)</f>
        <v>0</v>
      </c>
      <c r="X5566" s="1224">
        <f>VLOOKUP($D5566,'NI-118'!$B$1:$W$2048,19,FALSE)</f>
        <v>0</v>
      </c>
    </row>
    <row r="5567" spans="1:83" ht="27" hidden="1">
      <c r="A5567" s="762"/>
      <c r="B5567" s="762"/>
      <c r="C5567" s="762"/>
      <c r="D5567" s="1222" t="s">
        <v>1575</v>
      </c>
      <c r="E5567" s="1223">
        <v>118</v>
      </c>
      <c r="F5567" s="1202"/>
      <c r="G5567" s="1202"/>
      <c r="H5567" s="1205" t="s">
        <v>1511</v>
      </c>
      <c r="I5567" s="1202" t="s">
        <v>53</v>
      </c>
      <c r="J5567" s="1202" t="s">
        <v>746</v>
      </c>
      <c r="K5567" s="1202" t="s">
        <v>746</v>
      </c>
      <c r="L5567" s="1202" t="s">
        <v>747</v>
      </c>
      <c r="M5567" s="1202" t="s">
        <v>1559</v>
      </c>
      <c r="N5567" s="1203" t="s">
        <v>1576</v>
      </c>
      <c r="O5567" s="1203" t="s">
        <v>1561</v>
      </c>
      <c r="P5567" s="1203" t="s">
        <v>1562</v>
      </c>
      <c r="Q5567" s="1203" t="s">
        <v>1561</v>
      </c>
      <c r="R5567" s="1203" t="s">
        <v>1563</v>
      </c>
      <c r="S5567" s="1224">
        <f>VLOOKUP($D5567,'NI-118'!$B$1:$W$2048,12,FALSE)</f>
        <v>0</v>
      </c>
      <c r="T5567" s="1224">
        <f>VLOOKUP($D5567,'NI-118'!$B$1:$W$2048,13,FALSE)</f>
        <v>0</v>
      </c>
      <c r="U5567" s="1224">
        <f>VLOOKUP($D5567,'NI-118'!$B$1:$W$2048,16,FALSE)</f>
        <v>0</v>
      </c>
      <c r="V5567" s="1224">
        <f>VLOOKUP($D5567,'NI-118'!$B$1:$W$2048,17,FALSE)</f>
        <v>0</v>
      </c>
      <c r="W5567" s="1224">
        <f>VLOOKUP($D5567,'NI-118'!$B$1:$W$2048,18,FALSE)</f>
        <v>0</v>
      </c>
      <c r="X5567" s="1224">
        <f>VLOOKUP($D5567,'NI-118'!$B$1:$W$2048,19,FALSE)</f>
        <v>0</v>
      </c>
    </row>
    <row r="5568" spans="1:83" s="744" customFormat="1" ht="27" hidden="1">
      <c r="A5568" s="762"/>
      <c r="B5568" s="762"/>
      <c r="C5568" s="762"/>
      <c r="D5568" s="1222" t="s">
        <v>1577</v>
      </c>
      <c r="E5568" s="1223">
        <v>118</v>
      </c>
      <c r="F5568" s="1202"/>
      <c r="G5568" s="1202"/>
      <c r="H5568" s="1205" t="s">
        <v>1511</v>
      </c>
      <c r="I5568" s="1202" t="s">
        <v>53</v>
      </c>
      <c r="J5568" s="1202" t="s">
        <v>746</v>
      </c>
      <c r="K5568" s="1202" t="s">
        <v>746</v>
      </c>
      <c r="L5568" s="1202" t="s">
        <v>747</v>
      </c>
      <c r="M5568" s="1202" t="s">
        <v>1559</v>
      </c>
      <c r="N5568" s="1203" t="s">
        <v>1578</v>
      </c>
      <c r="O5568" s="1203" t="s">
        <v>1561</v>
      </c>
      <c r="P5568" s="1203" t="s">
        <v>1562</v>
      </c>
      <c r="Q5568" s="1203" t="s">
        <v>1561</v>
      </c>
      <c r="R5568" s="1203" t="s">
        <v>1563</v>
      </c>
      <c r="S5568" s="1224">
        <f>VLOOKUP($D5568,'NI-118'!$B$1:$W$2048,12,FALSE)</f>
        <v>0</v>
      </c>
      <c r="T5568" s="1224">
        <f>VLOOKUP($D5568,'NI-118'!$B$1:$W$2048,13,FALSE)</f>
        <v>0</v>
      </c>
      <c r="U5568" s="1224">
        <f>VLOOKUP($D5568,'NI-118'!$B$1:$W$2048,16,FALSE)</f>
        <v>0</v>
      </c>
      <c r="V5568" s="1224">
        <f>VLOOKUP($D5568,'NI-118'!$B$1:$W$2048,17,FALSE)</f>
        <v>0</v>
      </c>
      <c r="W5568" s="1224">
        <f>VLOOKUP($D5568,'NI-118'!$B$1:$W$2048,18,FALSE)</f>
        <v>0</v>
      </c>
      <c r="X5568" s="1224">
        <f>VLOOKUP($D5568,'NI-118'!$B$1:$W$2048,19,FALSE)</f>
        <v>0</v>
      </c>
      <c r="Y5568" s="504"/>
      <c r="Z5568" s="504"/>
      <c r="AA5568" s="504"/>
      <c r="AB5568" s="504"/>
      <c r="AC5568" s="504"/>
      <c r="AD5568" s="504"/>
      <c r="AE5568" s="504"/>
      <c r="AF5568" s="504"/>
      <c r="AG5568" s="504"/>
      <c r="AH5568" s="504"/>
      <c r="AI5568" s="504"/>
      <c r="AJ5568" s="504"/>
      <c r="AK5568" s="504"/>
      <c r="AL5568" s="504"/>
      <c r="AM5568" s="504"/>
      <c r="AN5568" s="504"/>
      <c r="AO5568" s="504"/>
      <c r="AP5568" s="504"/>
      <c r="AQ5568" s="504"/>
      <c r="AR5568" s="504"/>
      <c r="AS5568" s="504"/>
      <c r="AT5568" s="504"/>
      <c r="AU5568" s="504"/>
      <c r="AV5568" s="504"/>
      <c r="AW5568" s="504"/>
      <c r="AX5568" s="504"/>
      <c r="AY5568" s="504"/>
      <c r="AZ5568" s="504"/>
      <c r="BA5568" s="504"/>
      <c r="BB5568" s="504"/>
      <c r="BC5568" s="504"/>
      <c r="BD5568" s="504"/>
      <c r="BE5568" s="504"/>
      <c r="BF5568" s="504"/>
      <c r="BG5568" s="504"/>
      <c r="BH5568" s="504"/>
      <c r="BI5568" s="504"/>
      <c r="BJ5568" s="504"/>
      <c r="BK5568" s="504"/>
      <c r="BL5568" s="504"/>
      <c r="BM5568" s="504"/>
      <c r="BN5568" s="504"/>
      <c r="BO5568" s="504"/>
      <c r="BP5568" s="504"/>
      <c r="BQ5568" s="504"/>
      <c r="BR5568" s="504"/>
      <c r="BS5568" s="504"/>
      <c r="BT5568" s="504"/>
      <c r="BU5568" s="504"/>
      <c r="BV5568" s="504"/>
      <c r="BW5568" s="504"/>
      <c r="BX5568" s="504"/>
      <c r="BY5568" s="504"/>
      <c r="BZ5568" s="504"/>
      <c r="CA5568" s="504"/>
      <c r="CB5568" s="504"/>
      <c r="CC5568" s="504"/>
      <c r="CD5568" s="504"/>
      <c r="CE5568" s="504"/>
    </row>
    <row r="5569" spans="1:24" hidden="1">
      <c r="A5569" s="762"/>
      <c r="B5569" s="762"/>
      <c r="C5569" s="762"/>
      <c r="D5569" s="1222" t="s">
        <v>1579</v>
      </c>
      <c r="E5569" s="1223">
        <v>118</v>
      </c>
      <c r="F5569" s="1202"/>
      <c r="G5569" s="1202"/>
      <c r="H5569" s="1205" t="s">
        <v>1580</v>
      </c>
      <c r="I5569" s="1202" t="s">
        <v>53</v>
      </c>
      <c r="J5569" s="1202" t="s">
        <v>746</v>
      </c>
      <c r="K5569" s="1202" t="s">
        <v>746</v>
      </c>
      <c r="L5569" s="1202"/>
      <c r="M5569" s="1202" t="s">
        <v>1559</v>
      </c>
      <c r="N5569" s="1203" t="s">
        <v>1581</v>
      </c>
      <c r="O5569" s="1203" t="s">
        <v>73</v>
      </c>
      <c r="P5569" s="1203" t="s">
        <v>73</v>
      </c>
      <c r="Q5569" s="1203" t="s">
        <v>73</v>
      </c>
      <c r="R5569" s="1203" t="s">
        <v>73</v>
      </c>
      <c r="S5569" s="1224">
        <f>VLOOKUP($D5569,'NI-118'!$B$1:$W$2048,12,FALSE)</f>
        <v>0</v>
      </c>
      <c r="T5569" s="1224">
        <f>VLOOKUP($D5569,'NI-118'!$B$1:$W$2048,13,FALSE)</f>
        <v>0</v>
      </c>
      <c r="U5569" s="1224">
        <f>VLOOKUP($D5569,'NI-118'!$B$1:$W$2048,16,FALSE)</f>
        <v>0</v>
      </c>
      <c r="V5569" s="1224">
        <f>VLOOKUP($D5569,'NI-118'!$B$1:$W$2048,17,FALSE)</f>
        <v>0</v>
      </c>
      <c r="W5569" s="1224">
        <f>VLOOKUP($D5569,'NI-118'!$B$1:$W$2048,18,FALSE)</f>
        <v>0</v>
      </c>
      <c r="X5569" s="1224">
        <f>VLOOKUP($D5569,'NI-118'!$B$1:$W$2048,19,FALSE)</f>
        <v>0</v>
      </c>
    </row>
    <row r="5570" spans="1:24" hidden="1">
      <c r="A5570" s="762"/>
      <c r="B5570" s="762"/>
      <c r="C5570" s="762"/>
      <c r="D5570" s="1222" t="s">
        <v>1582</v>
      </c>
      <c r="E5570" s="1223">
        <v>118</v>
      </c>
      <c r="F5570" s="1202"/>
      <c r="G5570" s="1202"/>
      <c r="H5570" s="1205" t="s">
        <v>1580</v>
      </c>
      <c r="I5570" s="1202" t="s">
        <v>53</v>
      </c>
      <c r="J5570" s="1202"/>
      <c r="K5570" s="1202"/>
      <c r="L5570" s="1202"/>
      <c r="M5570" s="1202" t="s">
        <v>1559</v>
      </c>
      <c r="N5570" s="1203" t="s">
        <v>1583</v>
      </c>
      <c r="O5570" s="1203" t="s">
        <v>73</v>
      </c>
      <c r="P5570" s="1203" t="s">
        <v>73</v>
      </c>
      <c r="Q5570" s="1203" t="s">
        <v>73</v>
      </c>
      <c r="R5570" s="1203" t="s">
        <v>73</v>
      </c>
      <c r="S5570" s="1224">
        <f>VLOOKUP($D5570,'NI-118'!$B$1:$W$2048,12,FALSE)</f>
        <v>0</v>
      </c>
      <c r="T5570" s="1224">
        <f>VLOOKUP($D5570,'NI-118'!$B$1:$W$2048,13,FALSE)</f>
        <v>0</v>
      </c>
      <c r="U5570" s="1224">
        <f>VLOOKUP($D5570,'NI-118'!$B$1:$W$2048,16,FALSE)</f>
        <v>0</v>
      </c>
      <c r="V5570" s="1224">
        <f>VLOOKUP($D5570,'NI-118'!$B$1:$W$2048,17,FALSE)</f>
        <v>0</v>
      </c>
      <c r="W5570" s="1224">
        <f>VLOOKUP($D5570,'NI-118'!$B$1:$W$2048,18,FALSE)</f>
        <v>0</v>
      </c>
      <c r="X5570" s="1224">
        <f>VLOOKUP($D5570,'NI-118'!$B$1:$W$2048,19,FALSE)</f>
        <v>0</v>
      </c>
    </row>
    <row r="5571" spans="1:24" ht="27" hidden="1">
      <c r="A5571" s="762"/>
      <c r="B5571" s="762"/>
      <c r="C5571" s="762"/>
      <c r="D5571" s="1222" t="s">
        <v>1584</v>
      </c>
      <c r="E5571" s="1223">
        <v>118</v>
      </c>
      <c r="F5571" s="1202"/>
      <c r="G5571" s="1202"/>
      <c r="H5571" s="1205" t="s">
        <v>1585</v>
      </c>
      <c r="I5571" s="1202" t="s">
        <v>53</v>
      </c>
      <c r="J5571" s="1202" t="s">
        <v>746</v>
      </c>
      <c r="K5571" s="1202" t="s">
        <v>746</v>
      </c>
      <c r="L5571" s="1202" t="s">
        <v>747</v>
      </c>
      <c r="M5571" s="1202" t="s">
        <v>1559</v>
      </c>
      <c r="N5571" s="1203" t="s">
        <v>1586</v>
      </c>
      <c r="O5571" s="1203" t="s">
        <v>1561</v>
      </c>
      <c r="P5571" s="1203" t="s">
        <v>1562</v>
      </c>
      <c r="Q5571" s="1203" t="s">
        <v>1561</v>
      </c>
      <c r="R5571" s="1203" t="s">
        <v>1563</v>
      </c>
      <c r="S5571" s="1224">
        <f>VLOOKUP($D5571,'NI-118'!$B$1:$W$2048,12,FALSE)</f>
        <v>0</v>
      </c>
      <c r="T5571" s="1224">
        <f>VLOOKUP($D5571,'NI-118'!$B$1:$W$2048,13,FALSE)</f>
        <v>0</v>
      </c>
      <c r="U5571" s="1224">
        <f>VLOOKUP($D5571,'NI-118'!$B$1:$W$2048,16,FALSE)</f>
        <v>0</v>
      </c>
      <c r="V5571" s="1224">
        <f>VLOOKUP($D5571,'NI-118'!$B$1:$W$2048,17,FALSE)</f>
        <v>0</v>
      </c>
      <c r="W5571" s="1224">
        <f>VLOOKUP($D5571,'NI-118'!$B$1:$W$2048,18,FALSE)</f>
        <v>0</v>
      </c>
      <c r="X5571" s="1224">
        <f>VLOOKUP($D5571,'NI-118'!$B$1:$W$2048,19,FALSE)</f>
        <v>0</v>
      </c>
    </row>
    <row r="5572" spans="1:24" hidden="1">
      <c r="A5572" s="762"/>
      <c r="B5572" s="762"/>
      <c r="C5572" s="762"/>
      <c r="D5572" s="1222" t="s">
        <v>1587</v>
      </c>
      <c r="E5572" s="1223">
        <v>118</v>
      </c>
      <c r="F5572" s="1202"/>
      <c r="G5572" s="1202"/>
      <c r="H5572" s="1205" t="s">
        <v>1585</v>
      </c>
      <c r="I5572" s="1202" t="s">
        <v>53</v>
      </c>
      <c r="J5572" s="1202"/>
      <c r="K5572" s="1202"/>
      <c r="L5572" s="1202"/>
      <c r="M5572" s="1202" t="s">
        <v>1559</v>
      </c>
      <c r="N5572" s="1203" t="s">
        <v>1588</v>
      </c>
      <c r="O5572" s="1203" t="s">
        <v>73</v>
      </c>
      <c r="P5572" s="1203" t="s">
        <v>73</v>
      </c>
      <c r="Q5572" s="1203" t="s">
        <v>73</v>
      </c>
      <c r="R5572" s="1203" t="s">
        <v>73</v>
      </c>
      <c r="S5572" s="1224">
        <f>VLOOKUP($D5572,'NI-118'!$B$1:$W$2048,12,FALSE)</f>
        <v>0</v>
      </c>
      <c r="T5572" s="1224">
        <f>VLOOKUP($D5572,'NI-118'!$B$1:$W$2048,13,FALSE)</f>
        <v>0</v>
      </c>
      <c r="U5572" s="1224">
        <f>VLOOKUP($D5572,'NI-118'!$B$1:$W$2048,16,FALSE)</f>
        <v>0</v>
      </c>
      <c r="V5572" s="1224">
        <f>VLOOKUP($D5572,'NI-118'!$B$1:$W$2048,17,FALSE)</f>
        <v>0</v>
      </c>
      <c r="W5572" s="1224">
        <f>VLOOKUP($D5572,'NI-118'!$B$1:$W$2048,18,FALSE)</f>
        <v>0</v>
      </c>
      <c r="X5572" s="1224">
        <f>VLOOKUP($D5572,'NI-118'!$B$1:$W$2048,19,FALSE)</f>
        <v>0</v>
      </c>
    </row>
    <row r="5573" spans="1:24" hidden="1">
      <c r="A5573" s="762"/>
      <c r="B5573" s="762"/>
      <c r="C5573" s="762"/>
      <c r="D5573" s="1222" t="s">
        <v>1589</v>
      </c>
      <c r="E5573" s="1223">
        <v>118</v>
      </c>
      <c r="F5573" s="1202"/>
      <c r="G5573" s="1202"/>
      <c r="H5573" s="1205" t="s">
        <v>1585</v>
      </c>
      <c r="I5573" s="1202" t="s">
        <v>53</v>
      </c>
      <c r="J5573" s="1202"/>
      <c r="K5573" s="1202"/>
      <c r="L5573" s="1202"/>
      <c r="M5573" s="1202" t="s">
        <v>1559</v>
      </c>
      <c r="N5573" s="1203" t="s">
        <v>1590</v>
      </c>
      <c r="O5573" s="1203" t="s">
        <v>73</v>
      </c>
      <c r="P5573" s="1203" t="s">
        <v>73</v>
      </c>
      <c r="Q5573" s="1203" t="s">
        <v>73</v>
      </c>
      <c r="R5573" s="1203" t="s">
        <v>73</v>
      </c>
      <c r="S5573" s="1224">
        <f>VLOOKUP($D5573,'NI-118'!$B$1:$W$2048,12,FALSE)</f>
        <v>0</v>
      </c>
      <c r="T5573" s="1224">
        <f>VLOOKUP($D5573,'NI-118'!$B$1:$W$2048,13,FALSE)</f>
        <v>0</v>
      </c>
      <c r="U5573" s="1224">
        <f>VLOOKUP($D5573,'NI-118'!$B$1:$W$2048,16,FALSE)</f>
        <v>0</v>
      </c>
      <c r="V5573" s="1224">
        <f>VLOOKUP($D5573,'NI-118'!$B$1:$W$2048,17,FALSE)</f>
        <v>0</v>
      </c>
      <c r="W5573" s="1224">
        <f>VLOOKUP($D5573,'NI-118'!$B$1:$W$2048,18,FALSE)</f>
        <v>0</v>
      </c>
      <c r="X5573" s="1224">
        <f>VLOOKUP($D5573,'NI-118'!$B$1:$W$2048,19,FALSE)</f>
        <v>0</v>
      </c>
    </row>
    <row r="5574" spans="1:24" hidden="1">
      <c r="A5574" s="762"/>
      <c r="B5574" s="762"/>
      <c r="C5574" s="762"/>
      <c r="D5574" s="1222" t="s">
        <v>1591</v>
      </c>
      <c r="E5574" s="1223">
        <v>118</v>
      </c>
      <c r="F5574" s="1202"/>
      <c r="G5574" s="1202"/>
      <c r="H5574" s="1205"/>
      <c r="I5574" s="1202" t="s">
        <v>53</v>
      </c>
      <c r="J5574" s="1202"/>
      <c r="K5574" s="1202"/>
      <c r="L5574" s="1202"/>
      <c r="M5574" s="1202" t="s">
        <v>1559</v>
      </c>
      <c r="N5574" s="1203" t="s">
        <v>1592</v>
      </c>
      <c r="O5574" s="1203" t="s">
        <v>73</v>
      </c>
      <c r="P5574" s="1203" t="s">
        <v>73</v>
      </c>
      <c r="Q5574" s="1203" t="s">
        <v>73</v>
      </c>
      <c r="R5574" s="1203" t="s">
        <v>73</v>
      </c>
      <c r="S5574" s="1224">
        <f>VLOOKUP($D5574,'NI-118'!$B$1:$W$2048,12,FALSE)</f>
        <v>0</v>
      </c>
      <c r="T5574" s="1224">
        <f>VLOOKUP($D5574,'NI-118'!$B$1:$W$2048,13,FALSE)</f>
        <v>0</v>
      </c>
      <c r="U5574" s="1224">
        <f>VLOOKUP($D5574,'NI-118'!$B$1:$W$2048,16,FALSE)</f>
        <v>0</v>
      </c>
      <c r="V5574" s="1224">
        <f>VLOOKUP($D5574,'NI-118'!$B$1:$W$2048,17,FALSE)</f>
        <v>0</v>
      </c>
      <c r="W5574" s="1224">
        <f>VLOOKUP($D5574,'NI-118'!$B$1:$W$2048,18,FALSE)</f>
        <v>0</v>
      </c>
      <c r="X5574" s="1224">
        <f>VLOOKUP($D5574,'NI-118'!$B$1:$W$2048,19,FALSE)</f>
        <v>0</v>
      </c>
    </row>
    <row r="5575" spans="1:24" hidden="1">
      <c r="A5575" s="762"/>
      <c r="B5575" s="762"/>
      <c r="C5575" s="762"/>
      <c r="D5575" s="1222" t="s">
        <v>1593</v>
      </c>
      <c r="E5575" s="1223">
        <v>118</v>
      </c>
      <c r="F5575" s="1202"/>
      <c r="G5575" s="1202"/>
      <c r="H5575" s="1205" t="s">
        <v>1594</v>
      </c>
      <c r="I5575" s="1202" t="s">
        <v>53</v>
      </c>
      <c r="J5575" s="1202" t="s">
        <v>958</v>
      </c>
      <c r="K5575" s="1202" t="s">
        <v>958</v>
      </c>
      <c r="L5575" s="1202" t="s">
        <v>1045</v>
      </c>
      <c r="M5575" s="1202" t="s">
        <v>1559</v>
      </c>
      <c r="N5575" s="1203" t="s">
        <v>1595</v>
      </c>
      <c r="O5575" s="1203" t="s">
        <v>73</v>
      </c>
      <c r="P5575" s="1203" t="s">
        <v>73</v>
      </c>
      <c r="Q5575" s="1203" t="s">
        <v>73</v>
      </c>
      <c r="R5575" s="1203" t="s">
        <v>73</v>
      </c>
      <c r="S5575" s="1224">
        <f>VLOOKUP($D5575,'NI-118'!$B$1:$W$2048,12,FALSE)</f>
        <v>0</v>
      </c>
      <c r="T5575" s="1224">
        <f>VLOOKUP($D5575,'NI-118'!$B$1:$W$2048,13,FALSE)</f>
        <v>0</v>
      </c>
      <c r="U5575" s="1224">
        <f>VLOOKUP($D5575,'NI-118'!$B$1:$W$2048,16,FALSE)</f>
        <v>0</v>
      </c>
      <c r="V5575" s="1224">
        <f>VLOOKUP($D5575,'NI-118'!$B$1:$W$2048,17,FALSE)</f>
        <v>0</v>
      </c>
      <c r="W5575" s="1224">
        <f>VLOOKUP($D5575,'NI-118'!$B$1:$W$2048,18,FALSE)</f>
        <v>0</v>
      </c>
      <c r="X5575" s="1224">
        <f>VLOOKUP($D5575,'NI-118'!$B$1:$W$2048,19,FALSE)</f>
        <v>0</v>
      </c>
    </row>
    <row r="5576" spans="1:24" ht="27" hidden="1">
      <c r="A5576" s="762"/>
      <c r="B5576" s="762"/>
      <c r="C5576" s="762"/>
      <c r="D5576" s="1222" t="s">
        <v>1596</v>
      </c>
      <c r="E5576" s="1223">
        <v>118</v>
      </c>
      <c r="F5576" s="1202"/>
      <c r="G5576" s="1202"/>
      <c r="H5576" s="1205" t="s">
        <v>1597</v>
      </c>
      <c r="I5576" s="1202" t="s">
        <v>53</v>
      </c>
      <c r="J5576" s="1202" t="s">
        <v>746</v>
      </c>
      <c r="K5576" s="1202" t="s">
        <v>746</v>
      </c>
      <c r="L5576" s="1202" t="s">
        <v>747</v>
      </c>
      <c r="M5576" s="1202" t="s">
        <v>1559</v>
      </c>
      <c r="N5576" s="1203" t="s">
        <v>1598</v>
      </c>
      <c r="O5576" s="1203" t="s">
        <v>1561</v>
      </c>
      <c r="P5576" s="1203" t="s">
        <v>1562</v>
      </c>
      <c r="Q5576" s="1203" t="s">
        <v>1561</v>
      </c>
      <c r="R5576" s="1203" t="s">
        <v>1563</v>
      </c>
      <c r="S5576" s="1224">
        <f>VLOOKUP($D5576,'NI-118'!$B$1:$W$2048,12,FALSE)</f>
        <v>0</v>
      </c>
      <c r="T5576" s="1224">
        <f>VLOOKUP($D5576,'NI-118'!$B$1:$W$2048,13,FALSE)</f>
        <v>0</v>
      </c>
      <c r="U5576" s="1224">
        <f>VLOOKUP($D5576,'NI-118'!$B$1:$W$2048,16,FALSE)</f>
        <v>0</v>
      </c>
      <c r="V5576" s="1224">
        <f>VLOOKUP($D5576,'NI-118'!$B$1:$W$2048,17,FALSE)</f>
        <v>0</v>
      </c>
      <c r="W5576" s="1224">
        <f>VLOOKUP($D5576,'NI-118'!$B$1:$W$2048,18,FALSE)</f>
        <v>0</v>
      </c>
      <c r="X5576" s="1224">
        <f>VLOOKUP($D5576,'NI-118'!$B$1:$W$2048,19,FALSE)</f>
        <v>0</v>
      </c>
    </row>
    <row r="5577" spans="1:24" hidden="1">
      <c r="A5577" s="762"/>
      <c r="B5577" s="762"/>
      <c r="C5577" s="762"/>
      <c r="D5577" s="1222" t="s">
        <v>1599</v>
      </c>
      <c r="E5577" s="1223">
        <v>118</v>
      </c>
      <c r="F5577" s="1202"/>
      <c r="G5577" s="1202"/>
      <c r="H5577" s="1205" t="s">
        <v>1597</v>
      </c>
      <c r="I5577" s="1202" t="s">
        <v>53</v>
      </c>
      <c r="J5577" s="1202"/>
      <c r="K5577" s="1202"/>
      <c r="L5577" s="1202"/>
      <c r="M5577" s="1202" t="s">
        <v>1559</v>
      </c>
      <c r="N5577" s="1203" t="s">
        <v>1600</v>
      </c>
      <c r="O5577" s="1203" t="s">
        <v>73</v>
      </c>
      <c r="P5577" s="1203" t="s">
        <v>73</v>
      </c>
      <c r="Q5577" s="1203" t="s">
        <v>73</v>
      </c>
      <c r="R5577" s="1203" t="s">
        <v>73</v>
      </c>
      <c r="S5577" s="1224">
        <f>VLOOKUP($D5577,'NI-118'!$B$1:$W$2048,12,FALSE)</f>
        <v>0</v>
      </c>
      <c r="T5577" s="1224">
        <f>VLOOKUP($D5577,'NI-118'!$B$1:$W$2048,13,FALSE)</f>
        <v>0</v>
      </c>
      <c r="U5577" s="1224">
        <f>VLOOKUP($D5577,'NI-118'!$B$1:$W$2048,16,FALSE)</f>
        <v>0</v>
      </c>
      <c r="V5577" s="1224">
        <f>VLOOKUP($D5577,'NI-118'!$B$1:$W$2048,17,FALSE)</f>
        <v>0</v>
      </c>
      <c r="W5577" s="1224">
        <f>VLOOKUP($D5577,'NI-118'!$B$1:$W$2048,18,FALSE)</f>
        <v>0</v>
      </c>
      <c r="X5577" s="1224">
        <f>VLOOKUP($D5577,'NI-118'!$B$1:$W$2048,19,FALSE)</f>
        <v>0</v>
      </c>
    </row>
    <row r="5578" spans="1:24" hidden="1">
      <c r="A5578" s="762"/>
      <c r="B5578" s="762"/>
      <c r="C5578" s="762"/>
      <c r="D5578" s="1222" t="s">
        <v>1601</v>
      </c>
      <c r="E5578" s="1223">
        <v>118</v>
      </c>
      <c r="F5578" s="1202"/>
      <c r="G5578" s="1202"/>
      <c r="H5578" s="1205"/>
      <c r="I5578" s="1202" t="s">
        <v>53</v>
      </c>
      <c r="J5578" s="1202"/>
      <c r="K5578" s="1202"/>
      <c r="L5578" s="1202"/>
      <c r="M5578" s="1202" t="s">
        <v>1559</v>
      </c>
      <c r="N5578" s="1203" t="s">
        <v>1602</v>
      </c>
      <c r="O5578" s="1203" t="s">
        <v>73</v>
      </c>
      <c r="P5578" s="1203" t="s">
        <v>73</v>
      </c>
      <c r="Q5578" s="1203" t="s">
        <v>73</v>
      </c>
      <c r="R5578" s="1203" t="s">
        <v>73</v>
      </c>
      <c r="S5578" s="1224">
        <f>VLOOKUP($D5578,'NI-118'!$B$1:$W$2048,12,FALSE)</f>
        <v>0</v>
      </c>
      <c r="T5578" s="1224">
        <f>VLOOKUP($D5578,'NI-118'!$B$1:$W$2048,13,FALSE)</f>
        <v>0</v>
      </c>
      <c r="U5578" s="1224">
        <f>VLOOKUP($D5578,'NI-118'!$B$1:$W$2048,16,FALSE)</f>
        <v>0</v>
      </c>
      <c r="V5578" s="1224">
        <f>VLOOKUP($D5578,'NI-118'!$B$1:$W$2048,17,FALSE)</f>
        <v>0</v>
      </c>
      <c r="W5578" s="1224">
        <f>VLOOKUP($D5578,'NI-118'!$B$1:$W$2048,18,FALSE)</f>
        <v>0</v>
      </c>
      <c r="X5578" s="1224">
        <f>VLOOKUP($D5578,'NI-118'!$B$1:$W$2048,19,FALSE)</f>
        <v>0</v>
      </c>
    </row>
    <row r="5579" spans="1:24" hidden="1">
      <c r="A5579" s="762"/>
      <c r="B5579" s="762"/>
      <c r="C5579" s="762"/>
      <c r="D5579" s="1222" t="s">
        <v>1603</v>
      </c>
      <c r="E5579" s="1223">
        <v>118</v>
      </c>
      <c r="F5579" s="1202"/>
      <c r="G5579" s="1202"/>
      <c r="H5579" s="1205" t="s">
        <v>1597</v>
      </c>
      <c r="I5579" s="1202" t="s">
        <v>53</v>
      </c>
      <c r="J5579" s="1202"/>
      <c r="K5579" s="1202"/>
      <c r="L5579" s="1202"/>
      <c r="M5579" s="1202" t="s">
        <v>1559</v>
      </c>
      <c r="N5579" s="1203" t="s">
        <v>1604</v>
      </c>
      <c r="O5579" s="1203" t="s">
        <v>73</v>
      </c>
      <c r="P5579" s="1203" t="s">
        <v>73</v>
      </c>
      <c r="Q5579" s="1203" t="s">
        <v>73</v>
      </c>
      <c r="R5579" s="1203" t="s">
        <v>73</v>
      </c>
      <c r="S5579" s="1224">
        <f>VLOOKUP($D5579,'NI-118'!$B$1:$W$2048,12,FALSE)</f>
        <v>0</v>
      </c>
      <c r="T5579" s="1224">
        <f>VLOOKUP($D5579,'NI-118'!$B$1:$W$2048,13,FALSE)</f>
        <v>0</v>
      </c>
      <c r="U5579" s="1224">
        <f>VLOOKUP($D5579,'NI-118'!$B$1:$W$2048,16,FALSE)</f>
        <v>0</v>
      </c>
      <c r="V5579" s="1224">
        <f>VLOOKUP($D5579,'NI-118'!$B$1:$W$2048,17,FALSE)</f>
        <v>0</v>
      </c>
      <c r="W5579" s="1224">
        <f>VLOOKUP($D5579,'NI-118'!$B$1:$W$2048,18,FALSE)</f>
        <v>0</v>
      </c>
      <c r="X5579" s="1224">
        <f>VLOOKUP($D5579,'NI-118'!$B$1:$W$2048,19,FALSE)</f>
        <v>0</v>
      </c>
    </row>
    <row r="5580" spans="1:24" ht="27" hidden="1">
      <c r="A5580" s="762"/>
      <c r="B5580" s="762"/>
      <c r="C5580" s="762"/>
      <c r="D5580" s="1222" t="s">
        <v>1605</v>
      </c>
      <c r="E5580" s="1223">
        <v>118</v>
      </c>
      <c r="F5580" s="1202"/>
      <c r="G5580" s="1202"/>
      <c r="H5580" s="1205" t="s">
        <v>1606</v>
      </c>
      <c r="I5580" s="1202" t="s">
        <v>53</v>
      </c>
      <c r="J5580" s="1202" t="s">
        <v>746</v>
      </c>
      <c r="K5580" s="1202" t="s">
        <v>746</v>
      </c>
      <c r="L5580" s="1202" t="s">
        <v>747</v>
      </c>
      <c r="M5580" s="1202" t="s">
        <v>1559</v>
      </c>
      <c r="N5580" s="1203" t="s">
        <v>1607</v>
      </c>
      <c r="O5580" s="1203" t="s">
        <v>1561</v>
      </c>
      <c r="P5580" s="1203" t="s">
        <v>1562</v>
      </c>
      <c r="Q5580" s="1203" t="s">
        <v>1561</v>
      </c>
      <c r="R5580" s="1203" t="s">
        <v>1563</v>
      </c>
      <c r="S5580" s="1224">
        <f>VLOOKUP($D5580,'NI-118'!$B$1:$W$2048,12,FALSE)</f>
        <v>0</v>
      </c>
      <c r="T5580" s="1224">
        <f>VLOOKUP($D5580,'NI-118'!$B$1:$W$2048,13,FALSE)</f>
        <v>0</v>
      </c>
      <c r="U5580" s="1224">
        <f>VLOOKUP($D5580,'NI-118'!$B$1:$W$2048,16,FALSE)</f>
        <v>0</v>
      </c>
      <c r="V5580" s="1224">
        <f>VLOOKUP($D5580,'NI-118'!$B$1:$W$2048,17,FALSE)</f>
        <v>0</v>
      </c>
      <c r="W5580" s="1224">
        <f>VLOOKUP($D5580,'NI-118'!$B$1:$W$2048,18,FALSE)</f>
        <v>0</v>
      </c>
      <c r="X5580" s="1224">
        <f>VLOOKUP($D5580,'NI-118'!$B$1:$W$2048,19,FALSE)</f>
        <v>0</v>
      </c>
    </row>
    <row r="5581" spans="1:24" ht="27" hidden="1">
      <c r="A5581" s="762"/>
      <c r="B5581" s="762"/>
      <c r="C5581" s="762"/>
      <c r="D5581" s="1222" t="s">
        <v>1608</v>
      </c>
      <c r="E5581" s="1223">
        <v>118</v>
      </c>
      <c r="F5581" s="1202"/>
      <c r="G5581" s="1202"/>
      <c r="H5581" s="1205" t="s">
        <v>1606</v>
      </c>
      <c r="I5581" s="1202" t="s">
        <v>53</v>
      </c>
      <c r="J5581" s="1202"/>
      <c r="K5581" s="1202"/>
      <c r="L5581" s="1202"/>
      <c r="M5581" s="1202" t="s">
        <v>1559</v>
      </c>
      <c r="N5581" s="1203" t="s">
        <v>1609</v>
      </c>
      <c r="O5581" s="1203" t="s">
        <v>73</v>
      </c>
      <c r="P5581" s="1203" t="s">
        <v>73</v>
      </c>
      <c r="Q5581" s="1203" t="s">
        <v>73</v>
      </c>
      <c r="R5581" s="1203" t="s">
        <v>73</v>
      </c>
      <c r="S5581" s="1224">
        <f>VLOOKUP($D5581,'NI-118'!$B$1:$W$2048,12,FALSE)</f>
        <v>0</v>
      </c>
      <c r="T5581" s="1224">
        <f>VLOOKUP($D5581,'NI-118'!$B$1:$W$2048,13,FALSE)</f>
        <v>0</v>
      </c>
      <c r="U5581" s="1224">
        <f>VLOOKUP($D5581,'NI-118'!$B$1:$W$2048,16,FALSE)</f>
        <v>0</v>
      </c>
      <c r="V5581" s="1224">
        <f>VLOOKUP($D5581,'NI-118'!$B$1:$W$2048,17,FALSE)</f>
        <v>0</v>
      </c>
      <c r="W5581" s="1224">
        <f>VLOOKUP($D5581,'NI-118'!$B$1:$W$2048,18,FALSE)</f>
        <v>0</v>
      </c>
      <c r="X5581" s="1224">
        <f>VLOOKUP($D5581,'NI-118'!$B$1:$W$2048,19,FALSE)</f>
        <v>0</v>
      </c>
    </row>
    <row r="5582" spans="1:24" hidden="1">
      <c r="A5582" s="762"/>
      <c r="B5582" s="762"/>
      <c r="C5582" s="762"/>
      <c r="D5582" s="1222" t="s">
        <v>1610</v>
      </c>
      <c r="E5582" s="1223">
        <v>118</v>
      </c>
      <c r="F5582" s="1202"/>
      <c r="G5582" s="1202"/>
      <c r="H5582" s="1205"/>
      <c r="I5582" s="1202" t="s">
        <v>53</v>
      </c>
      <c r="J5582" s="1202"/>
      <c r="K5582" s="1202"/>
      <c r="L5582" s="1202"/>
      <c r="M5582" s="1202" t="s">
        <v>1559</v>
      </c>
      <c r="N5582" s="1203" t="s">
        <v>1611</v>
      </c>
      <c r="O5582" s="1203" t="s">
        <v>73</v>
      </c>
      <c r="P5582" s="1203" t="s">
        <v>73</v>
      </c>
      <c r="Q5582" s="1203" t="s">
        <v>73</v>
      </c>
      <c r="R5582" s="1203" t="s">
        <v>73</v>
      </c>
      <c r="S5582" s="1224">
        <f>VLOOKUP($D5582,'NI-118'!$B$1:$W$2048,12,FALSE)</f>
        <v>0</v>
      </c>
      <c r="T5582" s="1224">
        <f>VLOOKUP($D5582,'NI-118'!$B$1:$W$2048,13,FALSE)</f>
        <v>0</v>
      </c>
      <c r="U5582" s="1224">
        <f>VLOOKUP($D5582,'NI-118'!$B$1:$W$2048,16,FALSE)</f>
        <v>0</v>
      </c>
      <c r="V5582" s="1224">
        <f>VLOOKUP($D5582,'NI-118'!$B$1:$W$2048,17,FALSE)</f>
        <v>0</v>
      </c>
      <c r="W5582" s="1224">
        <f>VLOOKUP($D5582,'NI-118'!$B$1:$W$2048,18,FALSE)</f>
        <v>0</v>
      </c>
      <c r="X5582" s="1224">
        <f>VLOOKUP($D5582,'NI-118'!$B$1:$W$2048,19,FALSE)</f>
        <v>0</v>
      </c>
    </row>
    <row r="5583" spans="1:24" ht="27" hidden="1">
      <c r="A5583" s="762"/>
      <c r="B5583" s="762"/>
      <c r="C5583" s="762"/>
      <c r="D5583" s="1222" t="s">
        <v>1612</v>
      </c>
      <c r="E5583" s="1223">
        <v>118</v>
      </c>
      <c r="F5583" s="1202"/>
      <c r="G5583" s="1202"/>
      <c r="H5583" s="1205" t="s">
        <v>1606</v>
      </c>
      <c r="I5583" s="1202" t="s">
        <v>53</v>
      </c>
      <c r="J5583" s="1202"/>
      <c r="K5583" s="1202"/>
      <c r="L5583" s="1202"/>
      <c r="M5583" s="1202" t="s">
        <v>1559</v>
      </c>
      <c r="N5583" s="1203" t="s">
        <v>1613</v>
      </c>
      <c r="O5583" s="1203" t="s">
        <v>73</v>
      </c>
      <c r="P5583" s="1203" t="s">
        <v>73</v>
      </c>
      <c r="Q5583" s="1203" t="s">
        <v>73</v>
      </c>
      <c r="R5583" s="1203" t="s">
        <v>73</v>
      </c>
      <c r="S5583" s="1224">
        <f>VLOOKUP($D5583,'NI-118'!$B$1:$W$2048,12,FALSE)</f>
        <v>0</v>
      </c>
      <c r="T5583" s="1224">
        <f>VLOOKUP($D5583,'NI-118'!$B$1:$W$2048,13,FALSE)</f>
        <v>0</v>
      </c>
      <c r="U5583" s="1224">
        <f>VLOOKUP($D5583,'NI-118'!$B$1:$W$2048,16,FALSE)</f>
        <v>0</v>
      </c>
      <c r="V5583" s="1224">
        <f>VLOOKUP($D5583,'NI-118'!$B$1:$W$2048,17,FALSE)</f>
        <v>0</v>
      </c>
      <c r="W5583" s="1224">
        <f>VLOOKUP($D5583,'NI-118'!$B$1:$W$2048,18,FALSE)</f>
        <v>0</v>
      </c>
      <c r="X5583" s="1224">
        <f>VLOOKUP($D5583,'NI-118'!$B$1:$W$2048,19,FALSE)</f>
        <v>0</v>
      </c>
    </row>
    <row r="5584" spans="1:24" ht="40.5" hidden="1">
      <c r="A5584" s="762"/>
      <c r="B5584" s="762"/>
      <c r="C5584" s="762"/>
      <c r="D5584" s="1222" t="s">
        <v>1614</v>
      </c>
      <c r="E5584" s="1223">
        <v>118</v>
      </c>
      <c r="F5584" s="1202" t="s">
        <v>157</v>
      </c>
      <c r="G5584" s="1202"/>
      <c r="H5584" s="1205" t="s">
        <v>1615</v>
      </c>
      <c r="I5584" s="1202" t="s">
        <v>53</v>
      </c>
      <c r="J5584" s="1202" t="s">
        <v>746</v>
      </c>
      <c r="K5584" s="1202" t="s">
        <v>746</v>
      </c>
      <c r="L5584" s="1202" t="s">
        <v>747</v>
      </c>
      <c r="M5584" s="1202" t="s">
        <v>1559</v>
      </c>
      <c r="N5584" s="1203" t="s">
        <v>1616</v>
      </c>
      <c r="O5584" s="1203" t="s">
        <v>1561</v>
      </c>
      <c r="P5584" s="1203" t="s">
        <v>1617</v>
      </c>
      <c r="Q5584" s="1203" t="s">
        <v>1561</v>
      </c>
      <c r="R5584" s="1203" t="s">
        <v>1618</v>
      </c>
      <c r="S5584" s="1224">
        <f>VLOOKUP($D5584,'NI-118'!$B$1:$W$2048,12,FALSE)</f>
        <v>0</v>
      </c>
      <c r="T5584" s="1224">
        <f>VLOOKUP($D5584,'NI-118'!$B$1:$W$2048,13,FALSE)</f>
        <v>0</v>
      </c>
      <c r="U5584" s="1224">
        <f>VLOOKUP($D5584,'NI-118'!$B$1:$W$2048,16,FALSE)</f>
        <v>98</v>
      </c>
      <c r="V5584" s="1224">
        <f>VLOOKUP($D5584,'NI-118'!$B$1:$W$2048,17,FALSE)</f>
        <v>0</v>
      </c>
      <c r="W5584" s="1224">
        <f>VLOOKUP($D5584,'NI-118'!$B$1:$W$2048,18,FALSE)</f>
        <v>0</v>
      </c>
      <c r="X5584" s="1224">
        <f>VLOOKUP($D5584,'NI-118'!$B$1:$W$2048,19,FALSE)</f>
        <v>0</v>
      </c>
    </row>
    <row r="5585" spans="1:83" ht="40.5" hidden="1">
      <c r="A5585" s="762"/>
      <c r="B5585" s="762"/>
      <c r="C5585" s="762"/>
      <c r="D5585" s="1222" t="s">
        <v>1619</v>
      </c>
      <c r="E5585" s="1223">
        <v>118</v>
      </c>
      <c r="F5585" s="1202"/>
      <c r="G5585" s="1202"/>
      <c r="H5585" s="1205" t="s">
        <v>1620</v>
      </c>
      <c r="I5585" s="1202" t="s">
        <v>53</v>
      </c>
      <c r="J5585" s="1202" t="s">
        <v>746</v>
      </c>
      <c r="K5585" s="1202" t="s">
        <v>746</v>
      </c>
      <c r="L5585" s="1202" t="s">
        <v>747</v>
      </c>
      <c r="M5585" s="1202" t="s">
        <v>1559</v>
      </c>
      <c r="N5585" s="1203" t="s">
        <v>1621</v>
      </c>
      <c r="O5585" s="1203" t="s">
        <v>1561</v>
      </c>
      <c r="P5585" s="1203" t="s">
        <v>1617</v>
      </c>
      <c r="Q5585" s="1203" t="s">
        <v>1561</v>
      </c>
      <c r="R5585" s="1203" t="s">
        <v>1618</v>
      </c>
      <c r="S5585" s="1224">
        <f>VLOOKUP($D5585,'NI-118'!$B$1:$W$2048,12,FALSE)</f>
        <v>0</v>
      </c>
      <c r="T5585" s="1224">
        <f>VLOOKUP($D5585,'NI-118'!$B$1:$W$2048,13,FALSE)</f>
        <v>0</v>
      </c>
      <c r="U5585" s="1224">
        <f>VLOOKUP($D5585,'NI-118'!$B$1:$W$2048,16,FALSE)</f>
        <v>0</v>
      </c>
      <c r="V5585" s="1224">
        <f>VLOOKUP($D5585,'NI-118'!$B$1:$W$2048,17,FALSE)</f>
        <v>0</v>
      </c>
      <c r="W5585" s="1224">
        <f>VLOOKUP($D5585,'NI-118'!$B$1:$W$2048,18,FALSE)</f>
        <v>0</v>
      </c>
      <c r="X5585" s="1224">
        <f>VLOOKUP($D5585,'NI-118'!$B$1:$W$2048,19,FALSE)</f>
        <v>0</v>
      </c>
    </row>
    <row r="5586" spans="1:83" ht="27" hidden="1">
      <c r="A5586" s="762"/>
      <c r="B5586" s="762"/>
      <c r="C5586" s="762"/>
      <c r="D5586" s="1222" t="s">
        <v>1622</v>
      </c>
      <c r="E5586" s="1223">
        <v>118</v>
      </c>
      <c r="F5586" s="1202"/>
      <c r="G5586" s="1202"/>
      <c r="H5586" s="1205" t="s">
        <v>1620</v>
      </c>
      <c r="I5586" s="1202" t="s">
        <v>53</v>
      </c>
      <c r="J5586" s="1202" t="s">
        <v>746</v>
      </c>
      <c r="K5586" s="1202" t="s">
        <v>746</v>
      </c>
      <c r="L5586" s="1202" t="s">
        <v>747</v>
      </c>
      <c r="M5586" s="1202" t="s">
        <v>1559</v>
      </c>
      <c r="N5586" s="1203" t="s">
        <v>1623</v>
      </c>
      <c r="O5586" s="1203" t="s">
        <v>1561</v>
      </c>
      <c r="P5586" s="1203" t="s">
        <v>1617</v>
      </c>
      <c r="Q5586" s="1203" t="s">
        <v>1561</v>
      </c>
      <c r="R5586" s="1203" t="s">
        <v>1618</v>
      </c>
      <c r="S5586" s="1224">
        <f>VLOOKUP($D5586,'NI-118'!$B$1:$W$2048,12,FALSE)</f>
        <v>0</v>
      </c>
      <c r="T5586" s="1224">
        <f>VLOOKUP($D5586,'NI-118'!$B$1:$W$2048,13,FALSE)</f>
        <v>0</v>
      </c>
      <c r="U5586" s="1224">
        <f>VLOOKUP($D5586,'NI-118'!$B$1:$W$2048,16,FALSE)</f>
        <v>0</v>
      </c>
      <c r="V5586" s="1224">
        <f>VLOOKUP($D5586,'NI-118'!$B$1:$W$2048,17,FALSE)</f>
        <v>0</v>
      </c>
      <c r="W5586" s="1224">
        <f>VLOOKUP($D5586,'NI-118'!$B$1:$W$2048,18,FALSE)</f>
        <v>0</v>
      </c>
      <c r="X5586" s="1224">
        <f>VLOOKUP($D5586,'NI-118'!$B$1:$W$2048,19,FALSE)</f>
        <v>0</v>
      </c>
    </row>
    <row r="5587" spans="1:83" ht="27" hidden="1">
      <c r="A5587" s="762"/>
      <c r="B5587" s="762"/>
      <c r="C5587" s="762"/>
      <c r="D5587" s="1222" t="s">
        <v>1624</v>
      </c>
      <c r="E5587" s="1223">
        <v>118</v>
      </c>
      <c r="F5587" s="1202"/>
      <c r="G5587" s="1202"/>
      <c r="H5587" s="1205" t="s">
        <v>1625</v>
      </c>
      <c r="I5587" s="1202" t="s">
        <v>53</v>
      </c>
      <c r="J5587" s="1202" t="s">
        <v>746</v>
      </c>
      <c r="K5587" s="1202" t="s">
        <v>746</v>
      </c>
      <c r="L5587" s="1202" t="s">
        <v>747</v>
      </c>
      <c r="M5587" s="1202" t="s">
        <v>1559</v>
      </c>
      <c r="N5587" s="1203" t="s">
        <v>1626</v>
      </c>
      <c r="O5587" s="1203" t="s">
        <v>1561</v>
      </c>
      <c r="P5587" s="1203" t="s">
        <v>1617</v>
      </c>
      <c r="Q5587" s="1203" t="s">
        <v>1561</v>
      </c>
      <c r="R5587" s="1203" t="s">
        <v>1618</v>
      </c>
      <c r="S5587" s="1224">
        <f>VLOOKUP($D5587,'NI-118'!$B$1:$W$2048,12,FALSE)</f>
        <v>0</v>
      </c>
      <c r="T5587" s="1224">
        <f>VLOOKUP($D5587,'NI-118'!$B$1:$W$2048,13,FALSE)</f>
        <v>0</v>
      </c>
      <c r="U5587" s="1224">
        <f>VLOOKUP($D5587,'NI-118'!$B$1:$W$2048,16,FALSE)</f>
        <v>0</v>
      </c>
      <c r="V5587" s="1224">
        <f>VLOOKUP($D5587,'NI-118'!$B$1:$W$2048,17,FALSE)</f>
        <v>0</v>
      </c>
      <c r="W5587" s="1224">
        <f>VLOOKUP($D5587,'NI-118'!$B$1:$W$2048,18,FALSE)</f>
        <v>0</v>
      </c>
      <c r="X5587" s="1224">
        <f>VLOOKUP($D5587,'NI-118'!$B$1:$W$2048,19,FALSE)</f>
        <v>0</v>
      </c>
    </row>
    <row r="5588" spans="1:83" ht="27" hidden="1">
      <c r="A5588" s="762"/>
      <c r="B5588" s="762"/>
      <c r="C5588" s="762"/>
      <c r="D5588" s="1222" t="s">
        <v>1627</v>
      </c>
      <c r="E5588" s="1223">
        <v>118</v>
      </c>
      <c r="F5588" s="1202"/>
      <c r="G5588" s="1202"/>
      <c r="H5588" s="1205" t="s">
        <v>1511</v>
      </c>
      <c r="I5588" s="1202" t="s">
        <v>531</v>
      </c>
      <c r="J5588" s="1202"/>
      <c r="K5588" s="1202"/>
      <c r="L5588" s="1202"/>
      <c r="M5588" s="1202" t="s">
        <v>1559</v>
      </c>
      <c r="N5588" s="1203" t="s">
        <v>1628</v>
      </c>
      <c r="O5588" s="1203" t="s">
        <v>73</v>
      </c>
      <c r="P5588" s="1203" t="s">
        <v>73</v>
      </c>
      <c r="Q5588" s="1203" t="s">
        <v>73</v>
      </c>
      <c r="R5588" s="1203" t="s">
        <v>73</v>
      </c>
      <c r="S5588" s="1224">
        <f>VLOOKUP($D5588,'NI-118'!$B$1:$W$2048,12,FALSE)</f>
        <v>0</v>
      </c>
      <c r="T5588" s="1224">
        <f>VLOOKUP($D5588,'NI-118'!$B$1:$W$2048,13,FALSE)</f>
        <v>0</v>
      </c>
      <c r="U5588" s="1224">
        <f>VLOOKUP($D5588,'NI-118'!$B$1:$W$2048,16,FALSE)</f>
        <v>0</v>
      </c>
      <c r="V5588" s="1224">
        <f>VLOOKUP($D5588,'NI-118'!$B$1:$W$2048,17,FALSE)</f>
        <v>0</v>
      </c>
      <c r="W5588" s="1224">
        <f>VLOOKUP($D5588,'NI-118'!$B$1:$W$2048,18,FALSE)</f>
        <v>0</v>
      </c>
      <c r="X5588" s="1224">
        <f>VLOOKUP($D5588,'NI-118'!$B$1:$W$2048,19,FALSE)</f>
        <v>0</v>
      </c>
    </row>
    <row r="5589" spans="1:83" ht="27" hidden="1">
      <c r="A5589" s="762"/>
      <c r="B5589" s="762"/>
      <c r="C5589" s="762"/>
      <c r="D5589" s="1222" t="s">
        <v>1629</v>
      </c>
      <c r="E5589" s="1223">
        <v>118</v>
      </c>
      <c r="F5589" s="1202"/>
      <c r="G5589" s="1202"/>
      <c r="H5589" s="1205"/>
      <c r="I5589" s="1202" t="s">
        <v>71</v>
      </c>
      <c r="J5589" s="1202"/>
      <c r="K5589" s="1202"/>
      <c r="L5589" s="1202"/>
      <c r="M5589" s="1202"/>
      <c r="N5589" s="1203" t="s">
        <v>1630</v>
      </c>
      <c r="O5589" s="1203" t="s">
        <v>73</v>
      </c>
      <c r="P5589" s="1203" t="s">
        <v>73</v>
      </c>
      <c r="Q5589" s="1203" t="s">
        <v>73</v>
      </c>
      <c r="R5589" s="1203" t="s">
        <v>73</v>
      </c>
      <c r="S5589" s="1224">
        <f>VLOOKUP($D5589,'NI-118'!$B$1:$W$2048,12,FALSE)</f>
        <v>0</v>
      </c>
      <c r="T5589" s="1224">
        <f>VLOOKUP($D5589,'NI-118'!$B$1:$W$2048,13,FALSE)</f>
        <v>0</v>
      </c>
      <c r="U5589" s="1224">
        <f>VLOOKUP($D5589,'NI-118'!$B$1:$W$2048,16,FALSE)</f>
        <v>0</v>
      </c>
      <c r="V5589" s="1224">
        <f>VLOOKUP($D5589,'NI-118'!$B$1:$W$2048,17,FALSE)</f>
        <v>0</v>
      </c>
      <c r="W5589" s="1224">
        <f>VLOOKUP($D5589,'NI-118'!$B$1:$W$2048,18,FALSE)</f>
        <v>0</v>
      </c>
      <c r="X5589" s="1224">
        <f>VLOOKUP($D5589,'NI-118'!$B$1:$W$2048,19,FALSE)</f>
        <v>0</v>
      </c>
    </row>
    <row r="5590" spans="1:83" ht="27" hidden="1">
      <c r="A5590" s="762"/>
      <c r="B5590" s="762"/>
      <c r="C5590" s="762"/>
      <c r="D5590" s="1222" t="s">
        <v>1631</v>
      </c>
      <c r="E5590" s="1223">
        <v>118</v>
      </c>
      <c r="F5590" s="1202" t="s">
        <v>157</v>
      </c>
      <c r="G5590" s="1202"/>
      <c r="H5590" s="1205" t="s">
        <v>1632</v>
      </c>
      <c r="I5590" s="1202" t="s">
        <v>53</v>
      </c>
      <c r="J5590" s="1202" t="s">
        <v>1318</v>
      </c>
      <c r="K5590" s="1202" t="s">
        <v>1318</v>
      </c>
      <c r="L5590" s="1202" t="s">
        <v>747</v>
      </c>
      <c r="M5590" s="1202" t="s">
        <v>1633</v>
      </c>
      <c r="N5590" s="1203" t="s">
        <v>1634</v>
      </c>
      <c r="O5590" s="1203" t="s">
        <v>73</v>
      </c>
      <c r="P5590" s="1203" t="s">
        <v>73</v>
      </c>
      <c r="Q5590" s="1203" t="s">
        <v>750</v>
      </c>
      <c r="R5590" s="1203" t="s">
        <v>1635</v>
      </c>
      <c r="S5590" s="1224">
        <f>VLOOKUP($D5590,'NI-118'!$B$1:$W$2048,12,FALSE)</f>
        <v>0</v>
      </c>
      <c r="T5590" s="1224">
        <f>VLOOKUP($D5590,'NI-118'!$B$1:$W$2048,13,FALSE)</f>
        <v>0</v>
      </c>
      <c r="U5590" s="1224">
        <f>VLOOKUP($D5590,'NI-118'!$B$1:$W$2048,16,FALSE)</f>
        <v>0</v>
      </c>
      <c r="V5590" s="1224">
        <f>VLOOKUP($D5590,'NI-118'!$B$1:$W$2048,17,FALSE)</f>
        <v>0</v>
      </c>
      <c r="W5590" s="1224">
        <f>VLOOKUP($D5590,'NI-118'!$B$1:$W$2048,18,FALSE)</f>
        <v>0</v>
      </c>
      <c r="X5590" s="1224">
        <f>VLOOKUP($D5590,'NI-118'!$B$1:$W$2048,19,FALSE)</f>
        <v>0</v>
      </c>
    </row>
    <row r="5591" spans="1:83" ht="27" hidden="1">
      <c r="A5591" s="762"/>
      <c r="B5591" s="762"/>
      <c r="C5591" s="762"/>
      <c r="D5591" s="1222" t="s">
        <v>1636</v>
      </c>
      <c r="E5591" s="1223">
        <v>118</v>
      </c>
      <c r="F5591" s="1202" t="s">
        <v>157</v>
      </c>
      <c r="G5591" s="1202"/>
      <c r="H5591" s="1205" t="s">
        <v>1632</v>
      </c>
      <c r="I5591" s="1202" t="s">
        <v>53</v>
      </c>
      <c r="J5591" s="1202" t="s">
        <v>1114</v>
      </c>
      <c r="K5591" s="1202" t="s">
        <v>1114</v>
      </c>
      <c r="L5591" s="1202" t="s">
        <v>747</v>
      </c>
      <c r="M5591" s="1202" t="s">
        <v>1633</v>
      </c>
      <c r="N5591" s="1203" t="s">
        <v>1637</v>
      </c>
      <c r="O5591" s="1203" t="s">
        <v>73</v>
      </c>
      <c r="P5591" s="1203" t="s">
        <v>73</v>
      </c>
      <c r="Q5591" s="1203" t="s">
        <v>750</v>
      </c>
      <c r="R5591" s="1203" t="s">
        <v>1635</v>
      </c>
      <c r="S5591" s="1224">
        <f>VLOOKUP($D5591,'NI-118'!$B$1:$W$2048,12,FALSE)</f>
        <v>0</v>
      </c>
      <c r="T5591" s="1224">
        <f>VLOOKUP($D5591,'NI-118'!$B$1:$W$2048,13,FALSE)</f>
        <v>0</v>
      </c>
      <c r="U5591" s="1224">
        <f>VLOOKUP($D5591,'NI-118'!$B$1:$W$2048,16,FALSE)</f>
        <v>0</v>
      </c>
      <c r="V5591" s="1224">
        <f>VLOOKUP($D5591,'NI-118'!$B$1:$W$2048,17,FALSE)</f>
        <v>0</v>
      </c>
      <c r="W5591" s="1224">
        <f>VLOOKUP($D5591,'NI-118'!$B$1:$W$2048,18,FALSE)</f>
        <v>0</v>
      </c>
      <c r="X5591" s="1224">
        <f>VLOOKUP($D5591,'NI-118'!$B$1:$W$2048,19,FALSE)</f>
        <v>0</v>
      </c>
    </row>
    <row r="5592" spans="1:83" s="744" customFormat="1" ht="27" hidden="1">
      <c r="A5592" s="762"/>
      <c r="B5592" s="762"/>
      <c r="C5592" s="762"/>
      <c r="D5592" s="1222" t="s">
        <v>1638</v>
      </c>
      <c r="E5592" s="1223">
        <v>118</v>
      </c>
      <c r="F5592" s="1202"/>
      <c r="G5592" s="1202"/>
      <c r="H5592" s="1205" t="s">
        <v>1632</v>
      </c>
      <c r="I5592" s="1202" t="s">
        <v>53</v>
      </c>
      <c r="J5592" s="1202" t="s">
        <v>1318</v>
      </c>
      <c r="K5592" s="1202" t="s">
        <v>1318</v>
      </c>
      <c r="L5592" s="1202" t="s">
        <v>747</v>
      </c>
      <c r="M5592" s="1202" t="s">
        <v>1633</v>
      </c>
      <c r="N5592" s="1203" t="s">
        <v>1639</v>
      </c>
      <c r="O5592" s="1203" t="s">
        <v>73</v>
      </c>
      <c r="P5592" s="1203" t="s">
        <v>73</v>
      </c>
      <c r="Q5592" s="1203" t="s">
        <v>750</v>
      </c>
      <c r="R5592" s="1203" t="s">
        <v>1635</v>
      </c>
      <c r="S5592" s="1224">
        <f>VLOOKUP($D5592,'NI-118'!$B$1:$W$2048,12,FALSE)</f>
        <v>0</v>
      </c>
      <c r="T5592" s="1224">
        <f>VLOOKUP($D5592,'NI-118'!$B$1:$W$2048,13,FALSE)</f>
        <v>0</v>
      </c>
      <c r="U5592" s="1224">
        <f>VLOOKUP($D5592,'NI-118'!$B$1:$W$2048,16,FALSE)</f>
        <v>0</v>
      </c>
      <c r="V5592" s="1224">
        <f>VLOOKUP($D5592,'NI-118'!$B$1:$W$2048,17,FALSE)</f>
        <v>0</v>
      </c>
      <c r="W5592" s="1224">
        <f>VLOOKUP($D5592,'NI-118'!$B$1:$W$2048,18,FALSE)</f>
        <v>0</v>
      </c>
      <c r="X5592" s="1224">
        <f>VLOOKUP($D5592,'NI-118'!$B$1:$W$2048,19,FALSE)</f>
        <v>0</v>
      </c>
      <c r="Y5592" s="504"/>
      <c r="Z5592" s="504"/>
      <c r="AA5592" s="504"/>
      <c r="AB5592" s="504"/>
      <c r="AC5592" s="504"/>
      <c r="AD5592" s="504"/>
      <c r="AE5592" s="504"/>
      <c r="AF5592" s="504"/>
      <c r="AG5592" s="504"/>
      <c r="AH5592" s="504"/>
      <c r="AI5592" s="504"/>
      <c r="AJ5592" s="504"/>
      <c r="AK5592" s="504"/>
      <c r="AL5592" s="504"/>
      <c r="AM5592" s="504"/>
      <c r="AN5592" s="504"/>
      <c r="AO5592" s="504"/>
      <c r="AP5592" s="504"/>
      <c r="AQ5592" s="504"/>
      <c r="AR5592" s="504"/>
      <c r="AS5592" s="504"/>
      <c r="AT5592" s="504"/>
      <c r="AU5592" s="504"/>
      <c r="AV5592" s="504"/>
      <c r="AW5592" s="504"/>
      <c r="AX5592" s="504"/>
      <c r="AY5592" s="504"/>
      <c r="AZ5592" s="504"/>
      <c r="BA5592" s="504"/>
      <c r="BB5592" s="504"/>
      <c r="BC5592" s="504"/>
      <c r="BD5592" s="504"/>
      <c r="BE5592" s="504"/>
      <c r="BF5592" s="504"/>
      <c r="BG5592" s="504"/>
      <c r="BH5592" s="504"/>
      <c r="BI5592" s="504"/>
      <c r="BJ5592" s="504"/>
      <c r="BK5592" s="504"/>
      <c r="BL5592" s="504"/>
      <c r="BM5592" s="504"/>
      <c r="BN5592" s="504"/>
      <c r="BO5592" s="504"/>
      <c r="BP5592" s="504"/>
      <c r="BQ5592" s="504"/>
      <c r="BR5592" s="504"/>
      <c r="BS5592" s="504"/>
      <c r="BT5592" s="504"/>
      <c r="BU5592" s="504"/>
      <c r="BV5592" s="504"/>
      <c r="BW5592" s="504"/>
      <c r="BX5592" s="504"/>
      <c r="BY5592" s="504"/>
      <c r="BZ5592" s="504"/>
      <c r="CA5592" s="504"/>
      <c r="CB5592" s="504"/>
      <c r="CC5592" s="504"/>
      <c r="CD5592" s="504"/>
      <c r="CE5592" s="504"/>
    </row>
    <row r="5593" spans="1:83" ht="27" hidden="1">
      <c r="A5593" s="762"/>
      <c r="B5593" s="762"/>
      <c r="C5593" s="762"/>
      <c r="D5593" s="1222" t="s">
        <v>1640</v>
      </c>
      <c r="E5593" s="1223">
        <v>118</v>
      </c>
      <c r="F5593" s="1202"/>
      <c r="G5593" s="1202"/>
      <c r="H5593" s="1205" t="s">
        <v>1641</v>
      </c>
      <c r="I5593" s="1202" t="s">
        <v>53</v>
      </c>
      <c r="J5593" s="1202" t="s">
        <v>1318</v>
      </c>
      <c r="K5593" s="1202" t="s">
        <v>1318</v>
      </c>
      <c r="L5593" s="1202" t="s">
        <v>747</v>
      </c>
      <c r="M5593" s="1202" t="s">
        <v>1633</v>
      </c>
      <c r="N5593" s="1203" t="s">
        <v>1642</v>
      </c>
      <c r="O5593" s="1203" t="s">
        <v>73</v>
      </c>
      <c r="P5593" s="1203" t="s">
        <v>73</v>
      </c>
      <c r="Q5593" s="1203" t="s">
        <v>750</v>
      </c>
      <c r="R5593" s="1203" t="s">
        <v>1643</v>
      </c>
      <c r="S5593" s="1224">
        <f>VLOOKUP($D5593,'NI-118'!$B$1:$W$2048,12,FALSE)</f>
        <v>0</v>
      </c>
      <c r="T5593" s="1224">
        <f>VLOOKUP($D5593,'NI-118'!$B$1:$W$2048,13,FALSE)</f>
        <v>0</v>
      </c>
      <c r="U5593" s="1224">
        <f>VLOOKUP($D5593,'NI-118'!$B$1:$W$2048,16,FALSE)</f>
        <v>0</v>
      </c>
      <c r="V5593" s="1224">
        <f>VLOOKUP($D5593,'NI-118'!$B$1:$W$2048,17,FALSE)</f>
        <v>0</v>
      </c>
      <c r="W5593" s="1224">
        <f>VLOOKUP($D5593,'NI-118'!$B$1:$W$2048,18,FALSE)</f>
        <v>0</v>
      </c>
      <c r="X5593" s="1224">
        <f>VLOOKUP($D5593,'NI-118'!$B$1:$W$2048,19,FALSE)</f>
        <v>0</v>
      </c>
    </row>
    <row r="5594" spans="1:83" ht="27" hidden="1">
      <c r="A5594" s="762"/>
      <c r="B5594" s="762"/>
      <c r="C5594" s="762"/>
      <c r="D5594" s="1222" t="s">
        <v>1644</v>
      </c>
      <c r="E5594" s="1223">
        <v>118</v>
      </c>
      <c r="F5594" s="1202"/>
      <c r="G5594" s="1202"/>
      <c r="H5594" s="1205" t="s">
        <v>1641</v>
      </c>
      <c r="I5594" s="1202" t="s">
        <v>53</v>
      </c>
      <c r="J5594" s="1202" t="s">
        <v>1114</v>
      </c>
      <c r="K5594" s="1202" t="s">
        <v>1114</v>
      </c>
      <c r="L5594" s="1202" t="s">
        <v>747</v>
      </c>
      <c r="M5594" s="1202" t="s">
        <v>1633</v>
      </c>
      <c r="N5594" s="1203" t="s">
        <v>1645</v>
      </c>
      <c r="O5594" s="1203" t="s">
        <v>73</v>
      </c>
      <c r="P5594" s="1203" t="s">
        <v>73</v>
      </c>
      <c r="Q5594" s="1203" t="s">
        <v>750</v>
      </c>
      <c r="R5594" s="1203" t="s">
        <v>1643</v>
      </c>
      <c r="S5594" s="1224">
        <f>VLOOKUP($D5594,'NI-118'!$B$1:$W$2048,12,FALSE)</f>
        <v>0</v>
      </c>
      <c r="T5594" s="1224">
        <f>VLOOKUP($D5594,'NI-118'!$B$1:$W$2048,13,FALSE)</f>
        <v>0</v>
      </c>
      <c r="U5594" s="1224">
        <f>VLOOKUP($D5594,'NI-118'!$B$1:$W$2048,16,FALSE)</f>
        <v>0</v>
      </c>
      <c r="V5594" s="1224">
        <f>VLOOKUP($D5594,'NI-118'!$B$1:$W$2048,17,FALSE)</f>
        <v>0</v>
      </c>
      <c r="W5594" s="1224">
        <f>VLOOKUP($D5594,'NI-118'!$B$1:$W$2048,18,FALSE)</f>
        <v>0</v>
      </c>
      <c r="X5594" s="1224">
        <f>VLOOKUP($D5594,'NI-118'!$B$1:$W$2048,19,FALSE)</f>
        <v>0</v>
      </c>
    </row>
    <row r="5595" spans="1:83" ht="27" hidden="1">
      <c r="A5595" s="762"/>
      <c r="B5595" s="762"/>
      <c r="C5595" s="762"/>
      <c r="D5595" s="1222" t="s">
        <v>1646</v>
      </c>
      <c r="E5595" s="1223">
        <v>118</v>
      </c>
      <c r="F5595" s="1202"/>
      <c r="G5595" s="1202"/>
      <c r="H5595" s="1205" t="s">
        <v>1641</v>
      </c>
      <c r="I5595" s="1202" t="s">
        <v>53</v>
      </c>
      <c r="J5595" s="1202" t="s">
        <v>1318</v>
      </c>
      <c r="K5595" s="1202" t="s">
        <v>1318</v>
      </c>
      <c r="L5595" s="1202" t="s">
        <v>747</v>
      </c>
      <c r="M5595" s="1202" t="s">
        <v>1633</v>
      </c>
      <c r="N5595" s="1203" t="s">
        <v>1647</v>
      </c>
      <c r="O5595" s="1203" t="s">
        <v>73</v>
      </c>
      <c r="P5595" s="1203" t="s">
        <v>73</v>
      </c>
      <c r="Q5595" s="1203" t="s">
        <v>750</v>
      </c>
      <c r="R5595" s="1203" t="s">
        <v>1643</v>
      </c>
      <c r="S5595" s="1224">
        <f>VLOOKUP($D5595,'NI-118'!$B$1:$W$2048,12,FALSE)</f>
        <v>0</v>
      </c>
      <c r="T5595" s="1224">
        <f>VLOOKUP($D5595,'NI-118'!$B$1:$W$2048,13,FALSE)</f>
        <v>0</v>
      </c>
      <c r="U5595" s="1224">
        <f>VLOOKUP($D5595,'NI-118'!$B$1:$W$2048,16,FALSE)</f>
        <v>0</v>
      </c>
      <c r="V5595" s="1224">
        <f>VLOOKUP($D5595,'NI-118'!$B$1:$W$2048,17,FALSE)</f>
        <v>0</v>
      </c>
      <c r="W5595" s="1224">
        <f>VLOOKUP($D5595,'NI-118'!$B$1:$W$2048,18,FALSE)</f>
        <v>0</v>
      </c>
      <c r="X5595" s="1224">
        <f>VLOOKUP($D5595,'NI-118'!$B$1:$W$2048,19,FALSE)</f>
        <v>0</v>
      </c>
    </row>
    <row r="5596" spans="1:83" ht="27" hidden="1">
      <c r="A5596" s="762"/>
      <c r="B5596" s="762"/>
      <c r="C5596" s="762"/>
      <c r="D5596" s="1222" t="s">
        <v>1648</v>
      </c>
      <c r="E5596" s="1223">
        <v>118</v>
      </c>
      <c r="F5596" s="1202"/>
      <c r="G5596" s="1202"/>
      <c r="H5596" s="1205" t="s">
        <v>1649</v>
      </c>
      <c r="I5596" s="1202" t="s">
        <v>53</v>
      </c>
      <c r="J5596" s="1202" t="s">
        <v>1318</v>
      </c>
      <c r="K5596" s="1202" t="s">
        <v>1318</v>
      </c>
      <c r="L5596" s="1202" t="s">
        <v>747</v>
      </c>
      <c r="M5596" s="1202" t="s">
        <v>1633</v>
      </c>
      <c r="N5596" s="1203" t="s">
        <v>1650</v>
      </c>
      <c r="O5596" s="1203" t="s">
        <v>73</v>
      </c>
      <c r="P5596" s="1203" t="s">
        <v>73</v>
      </c>
      <c r="Q5596" s="1203" t="s">
        <v>750</v>
      </c>
      <c r="R5596" s="1203" t="s">
        <v>1341</v>
      </c>
      <c r="S5596" s="1224">
        <f>VLOOKUP($D5596,'NI-118'!$B$1:$W$2048,12,FALSE)</f>
        <v>0</v>
      </c>
      <c r="T5596" s="1224">
        <f>VLOOKUP($D5596,'NI-118'!$B$1:$W$2048,13,FALSE)</f>
        <v>0</v>
      </c>
      <c r="U5596" s="1224">
        <f>VLOOKUP($D5596,'NI-118'!$B$1:$W$2048,16,FALSE)</f>
        <v>0</v>
      </c>
      <c r="V5596" s="1224">
        <f>VLOOKUP($D5596,'NI-118'!$B$1:$W$2048,17,FALSE)</f>
        <v>0</v>
      </c>
      <c r="W5596" s="1224">
        <f>VLOOKUP($D5596,'NI-118'!$B$1:$W$2048,18,FALSE)</f>
        <v>0</v>
      </c>
      <c r="X5596" s="1224">
        <f>VLOOKUP($D5596,'NI-118'!$B$1:$W$2048,19,FALSE)</f>
        <v>0</v>
      </c>
    </row>
    <row r="5597" spans="1:83" ht="27" hidden="1">
      <c r="A5597" s="762"/>
      <c r="B5597" s="762"/>
      <c r="C5597" s="762"/>
      <c r="D5597" s="1222" t="s">
        <v>1651</v>
      </c>
      <c r="E5597" s="1223">
        <v>118</v>
      </c>
      <c r="F5597" s="1202"/>
      <c r="G5597" s="1202"/>
      <c r="H5597" s="1205" t="s">
        <v>1649</v>
      </c>
      <c r="I5597" s="1202" t="s">
        <v>53</v>
      </c>
      <c r="J5597" s="1202" t="s">
        <v>1318</v>
      </c>
      <c r="K5597" s="1202" t="s">
        <v>1318</v>
      </c>
      <c r="L5597" s="1202" t="s">
        <v>747</v>
      </c>
      <c r="M5597" s="1202" t="s">
        <v>1633</v>
      </c>
      <c r="N5597" s="1203" t="s">
        <v>1652</v>
      </c>
      <c r="O5597" s="1203" t="s">
        <v>73</v>
      </c>
      <c r="P5597" s="1203" t="s">
        <v>73</v>
      </c>
      <c r="Q5597" s="1203" t="s">
        <v>750</v>
      </c>
      <c r="R5597" s="1203" t="s">
        <v>1341</v>
      </c>
      <c r="S5597" s="1224">
        <f>VLOOKUP($D5597,'NI-118'!$B$1:$W$2048,12,FALSE)</f>
        <v>0</v>
      </c>
      <c r="T5597" s="1224">
        <f>VLOOKUP($D5597,'NI-118'!$B$1:$W$2048,13,FALSE)</f>
        <v>0</v>
      </c>
      <c r="U5597" s="1224">
        <f>VLOOKUP($D5597,'NI-118'!$B$1:$W$2048,16,FALSE)</f>
        <v>0</v>
      </c>
      <c r="V5597" s="1224">
        <f>VLOOKUP($D5597,'NI-118'!$B$1:$W$2048,17,FALSE)</f>
        <v>0</v>
      </c>
      <c r="W5597" s="1224">
        <f>VLOOKUP($D5597,'NI-118'!$B$1:$W$2048,18,FALSE)</f>
        <v>0</v>
      </c>
      <c r="X5597" s="1224">
        <f>VLOOKUP($D5597,'NI-118'!$B$1:$W$2048,19,FALSE)</f>
        <v>0</v>
      </c>
    </row>
    <row r="5598" spans="1:83" ht="27" hidden="1">
      <c r="A5598" s="762"/>
      <c r="B5598" s="762"/>
      <c r="C5598" s="762"/>
      <c r="D5598" s="1222" t="s">
        <v>1653</v>
      </c>
      <c r="E5598" s="1223">
        <v>118</v>
      </c>
      <c r="F5598" s="1202"/>
      <c r="G5598" s="1202"/>
      <c r="H5598" s="1205" t="s">
        <v>1654</v>
      </c>
      <c r="I5598" s="1202" t="s">
        <v>53</v>
      </c>
      <c r="J5598" s="1202" t="s">
        <v>1318</v>
      </c>
      <c r="K5598" s="1202" t="s">
        <v>1318</v>
      </c>
      <c r="L5598" s="1202" t="s">
        <v>747</v>
      </c>
      <c r="M5598" s="1202" t="s">
        <v>1633</v>
      </c>
      <c r="N5598" s="1203" t="s">
        <v>1655</v>
      </c>
      <c r="O5598" s="1203" t="s">
        <v>73</v>
      </c>
      <c r="P5598" s="1203" t="s">
        <v>73</v>
      </c>
      <c r="Q5598" s="1203" t="s">
        <v>750</v>
      </c>
      <c r="R5598" s="1203" t="s">
        <v>1656</v>
      </c>
      <c r="S5598" s="1224">
        <f>VLOOKUP($D5598,'NI-118'!$B$1:$W$2048,12,FALSE)</f>
        <v>0</v>
      </c>
      <c r="T5598" s="1224">
        <f>VLOOKUP($D5598,'NI-118'!$B$1:$W$2048,13,FALSE)</f>
        <v>0</v>
      </c>
      <c r="U5598" s="1224">
        <f>VLOOKUP($D5598,'NI-118'!$B$1:$W$2048,16,FALSE)</f>
        <v>0</v>
      </c>
      <c r="V5598" s="1224">
        <f>VLOOKUP($D5598,'NI-118'!$B$1:$W$2048,17,FALSE)</f>
        <v>0</v>
      </c>
      <c r="W5598" s="1224">
        <f>VLOOKUP($D5598,'NI-118'!$B$1:$W$2048,18,FALSE)</f>
        <v>0</v>
      </c>
      <c r="X5598" s="1224">
        <f>VLOOKUP($D5598,'NI-118'!$B$1:$W$2048,19,FALSE)</f>
        <v>0</v>
      </c>
    </row>
    <row r="5599" spans="1:83" ht="27" hidden="1">
      <c r="A5599" s="762"/>
      <c r="B5599" s="762"/>
      <c r="C5599" s="762"/>
      <c r="D5599" s="1222" t="s">
        <v>1657</v>
      </c>
      <c r="E5599" s="1223">
        <v>118</v>
      </c>
      <c r="F5599" s="1202"/>
      <c r="G5599" s="1202"/>
      <c r="H5599" s="1205" t="s">
        <v>1654</v>
      </c>
      <c r="I5599" s="1202" t="s">
        <v>53</v>
      </c>
      <c r="J5599" s="1202" t="s">
        <v>1114</v>
      </c>
      <c r="K5599" s="1202" t="s">
        <v>1114</v>
      </c>
      <c r="L5599" s="1202" t="s">
        <v>747</v>
      </c>
      <c r="M5599" s="1202" t="s">
        <v>1633</v>
      </c>
      <c r="N5599" s="1203" t="s">
        <v>1658</v>
      </c>
      <c r="O5599" s="1203" t="s">
        <v>73</v>
      </c>
      <c r="P5599" s="1203" t="s">
        <v>73</v>
      </c>
      <c r="Q5599" s="1203" t="s">
        <v>750</v>
      </c>
      <c r="R5599" s="1203" t="s">
        <v>1656</v>
      </c>
      <c r="S5599" s="1224">
        <f>VLOOKUP($D5599,'NI-118'!$B$1:$W$2048,12,FALSE)</f>
        <v>0</v>
      </c>
      <c r="T5599" s="1224">
        <f>VLOOKUP($D5599,'NI-118'!$B$1:$W$2048,13,FALSE)</f>
        <v>0</v>
      </c>
      <c r="U5599" s="1224">
        <f>VLOOKUP($D5599,'NI-118'!$B$1:$W$2048,16,FALSE)</f>
        <v>0</v>
      </c>
      <c r="V5599" s="1224">
        <f>VLOOKUP($D5599,'NI-118'!$B$1:$W$2048,17,FALSE)</f>
        <v>0</v>
      </c>
      <c r="W5599" s="1224">
        <f>VLOOKUP($D5599,'NI-118'!$B$1:$W$2048,18,FALSE)</f>
        <v>0</v>
      </c>
      <c r="X5599" s="1224">
        <f>VLOOKUP($D5599,'NI-118'!$B$1:$W$2048,19,FALSE)</f>
        <v>0</v>
      </c>
    </row>
    <row r="5600" spans="1:83" ht="27" hidden="1">
      <c r="A5600" s="762"/>
      <c r="B5600" s="762"/>
      <c r="C5600" s="762"/>
      <c r="D5600" s="1222" t="s">
        <v>1659</v>
      </c>
      <c r="E5600" s="1223">
        <v>118</v>
      </c>
      <c r="F5600" s="1202"/>
      <c r="G5600" s="1202"/>
      <c r="H5600" s="1205" t="s">
        <v>1654</v>
      </c>
      <c r="I5600" s="1202" t="s">
        <v>53</v>
      </c>
      <c r="J5600" s="1202" t="s">
        <v>1318</v>
      </c>
      <c r="K5600" s="1202" t="s">
        <v>1318</v>
      </c>
      <c r="L5600" s="1202" t="s">
        <v>747</v>
      </c>
      <c r="M5600" s="1202" t="s">
        <v>1633</v>
      </c>
      <c r="N5600" s="1203" t="s">
        <v>1660</v>
      </c>
      <c r="O5600" s="1203" t="s">
        <v>73</v>
      </c>
      <c r="P5600" s="1203" t="s">
        <v>73</v>
      </c>
      <c r="Q5600" s="1203" t="s">
        <v>750</v>
      </c>
      <c r="R5600" s="1203" t="s">
        <v>1656</v>
      </c>
      <c r="S5600" s="1224">
        <f>VLOOKUP($D5600,'NI-118'!$B$1:$W$2048,12,FALSE)</f>
        <v>0</v>
      </c>
      <c r="T5600" s="1224">
        <f>VLOOKUP($D5600,'NI-118'!$B$1:$W$2048,13,FALSE)</f>
        <v>0</v>
      </c>
      <c r="U5600" s="1224">
        <f>VLOOKUP($D5600,'NI-118'!$B$1:$W$2048,16,FALSE)</f>
        <v>0</v>
      </c>
      <c r="V5600" s="1224">
        <f>VLOOKUP($D5600,'NI-118'!$B$1:$W$2048,17,FALSE)</f>
        <v>0</v>
      </c>
      <c r="W5600" s="1224">
        <f>VLOOKUP($D5600,'NI-118'!$B$1:$W$2048,18,FALSE)</f>
        <v>0</v>
      </c>
      <c r="X5600" s="1224">
        <f>VLOOKUP($D5600,'NI-118'!$B$1:$W$2048,19,FALSE)</f>
        <v>0</v>
      </c>
    </row>
    <row r="5601" spans="1:24" hidden="1">
      <c r="A5601" s="762"/>
      <c r="B5601" s="762"/>
      <c r="C5601" s="762"/>
      <c r="D5601" s="1222" t="s">
        <v>1661</v>
      </c>
      <c r="E5601" s="1223">
        <v>118</v>
      </c>
      <c r="F5601" s="1202"/>
      <c r="G5601" s="1202"/>
      <c r="H5601" s="1205"/>
      <c r="I5601" s="1202" t="s">
        <v>53</v>
      </c>
      <c r="J5601" s="1202"/>
      <c r="K5601" s="1202"/>
      <c r="L5601" s="1202"/>
      <c r="M5601" s="1202" t="s">
        <v>1633</v>
      </c>
      <c r="N5601" s="1203" t="s">
        <v>1662</v>
      </c>
      <c r="O5601" s="1203" t="s">
        <v>73</v>
      </c>
      <c r="P5601" s="1203" t="s">
        <v>73</v>
      </c>
      <c r="Q5601" s="1203" t="s">
        <v>73</v>
      </c>
      <c r="R5601" s="1203" t="s">
        <v>73</v>
      </c>
      <c r="S5601" s="1224">
        <f>VLOOKUP($D5601,'NI-118'!$B$1:$W$2048,12,FALSE)</f>
        <v>0</v>
      </c>
      <c r="T5601" s="1224">
        <f>VLOOKUP($D5601,'NI-118'!$B$1:$W$2048,13,FALSE)</f>
        <v>0</v>
      </c>
      <c r="U5601" s="1224">
        <f>VLOOKUP($D5601,'NI-118'!$B$1:$W$2048,16,FALSE)</f>
        <v>0</v>
      </c>
      <c r="V5601" s="1224">
        <f>VLOOKUP($D5601,'NI-118'!$B$1:$W$2048,17,FALSE)</f>
        <v>0</v>
      </c>
      <c r="W5601" s="1224">
        <f>VLOOKUP($D5601,'NI-118'!$B$1:$W$2048,18,FALSE)</f>
        <v>0</v>
      </c>
      <c r="X5601" s="1224">
        <f>VLOOKUP($D5601,'NI-118'!$B$1:$W$2048,19,FALSE)</f>
        <v>0</v>
      </c>
    </row>
    <row r="5602" spans="1:24" ht="27" hidden="1">
      <c r="A5602" s="762"/>
      <c r="B5602" s="762"/>
      <c r="C5602" s="762"/>
      <c r="D5602" s="1222" t="s">
        <v>1663</v>
      </c>
      <c r="E5602" s="1223">
        <v>118</v>
      </c>
      <c r="F5602" s="1202"/>
      <c r="G5602" s="1202"/>
      <c r="H5602" s="1205" t="s">
        <v>1654</v>
      </c>
      <c r="I5602" s="1202" t="s">
        <v>53</v>
      </c>
      <c r="J5602" s="1202" t="s">
        <v>1318</v>
      </c>
      <c r="K5602" s="1202" t="s">
        <v>1318</v>
      </c>
      <c r="L5602" s="1202" t="s">
        <v>747</v>
      </c>
      <c r="M5602" s="1202" t="s">
        <v>1633</v>
      </c>
      <c r="N5602" s="1203" t="s">
        <v>1664</v>
      </c>
      <c r="O5602" s="1203" t="s">
        <v>73</v>
      </c>
      <c r="P5602" s="1203" t="s">
        <v>73</v>
      </c>
      <c r="Q5602" s="1203" t="s">
        <v>750</v>
      </c>
      <c r="R5602" s="1203" t="s">
        <v>1665</v>
      </c>
      <c r="S5602" s="1224">
        <f>VLOOKUP($D5602,'NI-118'!$B$1:$W$2048,12,FALSE)</f>
        <v>0</v>
      </c>
      <c r="T5602" s="1224">
        <f>VLOOKUP($D5602,'NI-118'!$B$1:$W$2048,13,FALSE)</f>
        <v>0</v>
      </c>
      <c r="U5602" s="1224">
        <f>VLOOKUP($D5602,'NI-118'!$B$1:$W$2048,16,FALSE)</f>
        <v>0</v>
      </c>
      <c r="V5602" s="1224">
        <f>VLOOKUP($D5602,'NI-118'!$B$1:$W$2048,17,FALSE)</f>
        <v>0</v>
      </c>
      <c r="W5602" s="1224">
        <f>VLOOKUP($D5602,'NI-118'!$B$1:$W$2048,18,FALSE)</f>
        <v>0</v>
      </c>
      <c r="X5602" s="1224">
        <f>VLOOKUP($D5602,'NI-118'!$B$1:$W$2048,19,FALSE)</f>
        <v>0</v>
      </c>
    </row>
    <row r="5603" spans="1:24" hidden="1">
      <c r="A5603" s="762"/>
      <c r="B5603" s="762"/>
      <c r="C5603" s="762"/>
      <c r="D5603" s="1222" t="s">
        <v>1666</v>
      </c>
      <c r="E5603" s="1223">
        <v>118</v>
      </c>
      <c r="F5603" s="1202"/>
      <c r="G5603" s="1202"/>
      <c r="H5603" s="1205" t="s">
        <v>1654</v>
      </c>
      <c r="I5603" s="1202" t="s">
        <v>53</v>
      </c>
      <c r="J5603" s="1202" t="s">
        <v>958</v>
      </c>
      <c r="K5603" s="1202" t="s">
        <v>958</v>
      </c>
      <c r="L5603" s="1202" t="s">
        <v>1045</v>
      </c>
      <c r="M5603" s="1202" t="s">
        <v>1633</v>
      </c>
      <c r="N5603" s="1203" t="s">
        <v>1667</v>
      </c>
      <c r="O5603" s="1203" t="s">
        <v>73</v>
      </c>
      <c r="P5603" s="1203" t="s">
        <v>73</v>
      </c>
      <c r="Q5603" s="1203" t="s">
        <v>73</v>
      </c>
      <c r="R5603" s="1203" t="s">
        <v>73</v>
      </c>
      <c r="S5603" s="1224">
        <f>VLOOKUP($D5603,'NI-118'!$B$1:$W$2048,12,FALSE)</f>
        <v>0</v>
      </c>
      <c r="T5603" s="1224">
        <f>VLOOKUP($D5603,'NI-118'!$B$1:$W$2048,13,FALSE)</f>
        <v>0</v>
      </c>
      <c r="U5603" s="1224">
        <f>VLOOKUP($D5603,'NI-118'!$B$1:$W$2048,16,FALSE)</f>
        <v>0</v>
      </c>
      <c r="V5603" s="1224">
        <f>VLOOKUP($D5603,'NI-118'!$B$1:$W$2048,17,FALSE)</f>
        <v>0</v>
      </c>
      <c r="W5603" s="1224">
        <f>VLOOKUP($D5603,'NI-118'!$B$1:$W$2048,18,FALSE)</f>
        <v>0</v>
      </c>
      <c r="X5603" s="1224">
        <f>VLOOKUP($D5603,'NI-118'!$B$1:$W$2048,19,FALSE)</f>
        <v>0</v>
      </c>
    </row>
    <row r="5604" spans="1:24" ht="27" hidden="1">
      <c r="A5604" s="762"/>
      <c r="B5604" s="762"/>
      <c r="C5604" s="762"/>
      <c r="D5604" s="1222" t="s">
        <v>1668</v>
      </c>
      <c r="E5604" s="1223">
        <v>118</v>
      </c>
      <c r="F5604" s="1202"/>
      <c r="G5604" s="1202"/>
      <c r="H5604" s="1205" t="s">
        <v>1669</v>
      </c>
      <c r="I5604" s="1202" t="s">
        <v>53</v>
      </c>
      <c r="J5604" s="1202" t="s">
        <v>746</v>
      </c>
      <c r="K5604" s="1202" t="s">
        <v>746</v>
      </c>
      <c r="L5604" s="1202" t="s">
        <v>747</v>
      </c>
      <c r="M5604" s="1202" t="s">
        <v>1670</v>
      </c>
      <c r="N5604" s="1203" t="s">
        <v>1671</v>
      </c>
      <c r="O5604" s="1203" t="s">
        <v>750</v>
      </c>
      <c r="P5604" s="1203" t="s">
        <v>1672</v>
      </c>
      <c r="Q5604" s="1203" t="s">
        <v>750</v>
      </c>
      <c r="R5604" s="1203" t="s">
        <v>1673</v>
      </c>
      <c r="S5604" s="1224">
        <f>VLOOKUP($D5604,'NI-118'!$B$1:$W$2048,12,FALSE)</f>
        <v>0</v>
      </c>
      <c r="T5604" s="1224">
        <f>VLOOKUP($D5604,'NI-118'!$B$1:$W$2048,13,FALSE)</f>
        <v>0</v>
      </c>
      <c r="U5604" s="1224">
        <f>VLOOKUP($D5604,'NI-118'!$B$1:$W$2048,16,FALSE)</f>
        <v>0</v>
      </c>
      <c r="V5604" s="1224">
        <f>VLOOKUP($D5604,'NI-118'!$B$1:$W$2048,17,FALSE)</f>
        <v>0</v>
      </c>
      <c r="W5604" s="1224">
        <f>VLOOKUP($D5604,'NI-118'!$B$1:$W$2048,18,FALSE)</f>
        <v>0</v>
      </c>
      <c r="X5604" s="1224">
        <f>VLOOKUP($D5604,'NI-118'!$B$1:$W$2048,19,FALSE)</f>
        <v>0</v>
      </c>
    </row>
    <row r="5605" spans="1:24">
      <c r="A5605" s="762"/>
      <c r="B5605" s="762"/>
      <c r="C5605" s="762"/>
      <c r="D5605" s="1222" t="s">
        <v>1674</v>
      </c>
      <c r="E5605" s="1223">
        <v>118</v>
      </c>
      <c r="F5605" s="1202" t="s">
        <v>295</v>
      </c>
      <c r="G5605" s="1202"/>
      <c r="H5605" s="1205" t="s">
        <v>1675</v>
      </c>
      <c r="I5605" s="1202" t="s">
        <v>531</v>
      </c>
      <c r="J5605" s="1202" t="s">
        <v>1183</v>
      </c>
      <c r="K5605" s="1202" t="s">
        <v>1183</v>
      </c>
      <c r="L5605" s="1202"/>
      <c r="M5605" s="1202" t="s">
        <v>1633</v>
      </c>
      <c r="N5605" s="1203" t="s">
        <v>1677</v>
      </c>
      <c r="O5605" s="1203" t="s">
        <v>73</v>
      </c>
      <c r="P5605" s="1203" t="s">
        <v>73</v>
      </c>
      <c r="Q5605" s="1203" t="s">
        <v>73</v>
      </c>
      <c r="R5605" s="1203" t="s">
        <v>73</v>
      </c>
      <c r="S5605" s="1224">
        <f>VLOOKUP($D5605,'NI-118'!$B$1:$W$2048,12,FALSE)</f>
        <v>0</v>
      </c>
      <c r="T5605" s="1224">
        <f>VLOOKUP($D5605,'NI-118'!$B$1:$W$2048,13,FALSE)</f>
        <v>0</v>
      </c>
      <c r="U5605" s="1224">
        <f>VLOOKUP($D5605,'NI-118'!$B$1:$W$2048,16,FALSE)</f>
        <v>0</v>
      </c>
      <c r="V5605" s="1224">
        <f>VLOOKUP($D5605,'NI-118'!$B$1:$W$2048,17,FALSE)</f>
        <v>0</v>
      </c>
      <c r="W5605" s="1224">
        <f>VLOOKUP($D5605,'NI-118'!$B$1:$W$2048,18,FALSE)</f>
        <v>0</v>
      </c>
      <c r="X5605" s="1224">
        <f>VLOOKUP($D5605,'NI-118'!$B$1:$W$2048,19,FALSE)</f>
        <v>0</v>
      </c>
    </row>
    <row r="5606" spans="1:24">
      <c r="A5606" s="762"/>
      <c r="B5606" s="762"/>
      <c r="C5606" s="762"/>
      <c r="D5606" s="1270" t="s">
        <v>1678</v>
      </c>
      <c r="E5606" s="1253">
        <v>118</v>
      </c>
      <c r="F5606" s="1202" t="s">
        <v>295</v>
      </c>
      <c r="G5606" s="1202"/>
      <c r="H5606" s="1205" t="s">
        <v>1675</v>
      </c>
      <c r="I5606" s="1202" t="s">
        <v>531</v>
      </c>
      <c r="J5606" s="1202" t="s">
        <v>1183</v>
      </c>
      <c r="K5606" s="1202" t="s">
        <v>1183</v>
      </c>
      <c r="L5606" s="1202"/>
      <c r="M5606" s="1202" t="s">
        <v>1633</v>
      </c>
      <c r="N5606" s="1203" t="s">
        <v>1679</v>
      </c>
      <c r="O5606" s="1203"/>
      <c r="P5606" s="1203"/>
      <c r="Q5606" s="1203"/>
      <c r="R5606" s="1203"/>
      <c r="S5606" s="1224">
        <f>VLOOKUP($D5606,'NI-118'!$B$1:$W$2048,12,FALSE)</f>
        <v>0</v>
      </c>
      <c r="T5606" s="1224">
        <f>VLOOKUP($D5606,'NI-118'!$B$1:$W$2048,13,FALSE)</f>
        <v>0</v>
      </c>
      <c r="U5606" s="1224">
        <f>VLOOKUP($D5606,'NI-118'!$B$1:$W$2048,16,FALSE)</f>
        <v>0</v>
      </c>
      <c r="V5606" s="1224"/>
      <c r="W5606" s="1224"/>
      <c r="X5606" s="1224"/>
    </row>
    <row r="5607" spans="1:24">
      <c r="A5607" s="762"/>
      <c r="B5607" s="762"/>
      <c r="C5607" s="762"/>
      <c r="D5607" s="1270" t="s">
        <v>1680</v>
      </c>
      <c r="E5607" s="1253">
        <v>118</v>
      </c>
      <c r="F5607" s="1202" t="s">
        <v>295</v>
      </c>
      <c r="G5607" s="1202"/>
      <c r="H5607" s="1205" t="s">
        <v>1675</v>
      </c>
      <c r="I5607" s="1202" t="s">
        <v>531</v>
      </c>
      <c r="J5607" s="1202" t="s">
        <v>1183</v>
      </c>
      <c r="K5607" s="1202" t="s">
        <v>1183</v>
      </c>
      <c r="L5607" s="1202"/>
      <c r="M5607" s="1202" t="s">
        <v>1633</v>
      </c>
      <c r="N5607" s="1203" t="s">
        <v>1681</v>
      </c>
      <c r="O5607" s="1203"/>
      <c r="P5607" s="1203"/>
      <c r="Q5607" s="1203"/>
      <c r="R5607" s="1203"/>
      <c r="S5607" s="1224">
        <f>VLOOKUP($D5607,'NI-118'!$B$1:$W$2048,12,FALSE)</f>
        <v>0</v>
      </c>
      <c r="T5607" s="1224">
        <f>VLOOKUP($D5607,'NI-118'!$B$1:$W$2048,13,FALSE)</f>
        <v>0</v>
      </c>
      <c r="U5607" s="1224">
        <f>VLOOKUP($D5607,'NI-118'!$B$1:$W$2048,16,FALSE)</f>
        <v>0</v>
      </c>
      <c r="V5607" s="1224"/>
      <c r="W5607" s="1224"/>
      <c r="X5607" s="1224"/>
    </row>
    <row r="5608" spans="1:24">
      <c r="A5608" s="762"/>
      <c r="B5608" s="762"/>
      <c r="C5608" s="762"/>
      <c r="D5608" s="1270" t="s">
        <v>1682</v>
      </c>
      <c r="E5608" s="1253">
        <v>118</v>
      </c>
      <c r="F5608" s="1202" t="s">
        <v>295</v>
      </c>
      <c r="G5608" s="1202"/>
      <c r="H5608" s="1205" t="s">
        <v>1675</v>
      </c>
      <c r="I5608" s="1202" t="s">
        <v>531</v>
      </c>
      <c r="J5608" s="1202" t="s">
        <v>1183</v>
      </c>
      <c r="K5608" s="1202" t="s">
        <v>1183</v>
      </c>
      <c r="L5608" s="1202"/>
      <c r="M5608" s="1202" t="s">
        <v>1633</v>
      </c>
      <c r="N5608" s="1203" t="s">
        <v>1683</v>
      </c>
      <c r="O5608" s="1203"/>
      <c r="P5608" s="1203"/>
      <c r="Q5608" s="1203"/>
      <c r="R5608" s="1203"/>
      <c r="S5608" s="1224">
        <f>VLOOKUP($D5608,'NI-118'!$B$1:$W$2048,12,FALSE)</f>
        <v>0</v>
      </c>
      <c r="T5608" s="1224">
        <f>VLOOKUP($D5608,'NI-118'!$B$1:$W$2048,13,FALSE)</f>
        <v>0</v>
      </c>
      <c r="U5608" s="1224">
        <f>VLOOKUP($D5608,'NI-118'!$B$1:$W$2048,16,FALSE)</f>
        <v>0</v>
      </c>
      <c r="V5608" s="1224"/>
      <c r="W5608" s="1224"/>
      <c r="X5608" s="1224"/>
    </row>
    <row r="5609" spans="1:24" hidden="1">
      <c r="A5609" s="762"/>
      <c r="B5609" s="762"/>
      <c r="C5609" s="762"/>
      <c r="D5609" s="1222" t="s">
        <v>1684</v>
      </c>
      <c r="E5609" s="1223">
        <v>118</v>
      </c>
      <c r="F5609" s="1202"/>
      <c r="G5609" s="1202"/>
      <c r="H5609" s="1205" t="s">
        <v>1654</v>
      </c>
      <c r="I5609" s="1202" t="s">
        <v>531</v>
      </c>
      <c r="J5609" s="1202"/>
      <c r="K5609" s="1202"/>
      <c r="L5609" s="1202"/>
      <c r="M5609" s="1202" t="s">
        <v>1633</v>
      </c>
      <c r="N5609" s="1203" t="s">
        <v>1685</v>
      </c>
      <c r="O5609" s="1203" t="s">
        <v>73</v>
      </c>
      <c r="P5609" s="1203" t="s">
        <v>73</v>
      </c>
      <c r="Q5609" s="1203" t="s">
        <v>73</v>
      </c>
      <c r="R5609" s="1203" t="s">
        <v>73</v>
      </c>
      <c r="S5609" s="1224">
        <f>VLOOKUP($D5609,'NI-118'!$B$1:$W$2048,12,FALSE)</f>
        <v>0</v>
      </c>
      <c r="T5609" s="1224">
        <f>VLOOKUP($D5609,'NI-118'!$B$1:$W$2048,13,FALSE)</f>
        <v>0</v>
      </c>
      <c r="U5609" s="1224">
        <f>VLOOKUP($D5609,'NI-118'!$B$1:$W$2048,16,FALSE)</f>
        <v>0</v>
      </c>
      <c r="V5609" s="1224">
        <f>VLOOKUP($D5609,'NI-118'!$B$1:$W$2048,17,FALSE)</f>
        <v>0</v>
      </c>
      <c r="W5609" s="1224">
        <f>VLOOKUP($D5609,'NI-118'!$B$1:$W$2048,18,FALSE)</f>
        <v>0</v>
      </c>
      <c r="X5609" s="1224">
        <f>VLOOKUP($D5609,'NI-118'!$B$1:$W$2048,19,FALSE)</f>
        <v>0</v>
      </c>
    </row>
    <row r="5610" spans="1:24" hidden="1">
      <c r="A5610" s="762"/>
      <c r="B5610" s="762"/>
      <c r="C5610" s="762"/>
      <c r="D5610" s="1222" t="s">
        <v>1686</v>
      </c>
      <c r="E5610" s="1223">
        <v>118</v>
      </c>
      <c r="F5610" s="1202"/>
      <c r="G5610" s="1202"/>
      <c r="H5610" s="1205"/>
      <c r="I5610" s="1202" t="s">
        <v>71</v>
      </c>
      <c r="J5610" s="1202"/>
      <c r="K5610" s="1202"/>
      <c r="L5610" s="1202"/>
      <c r="M5610" s="1202"/>
      <c r="N5610" s="1203" t="s">
        <v>1687</v>
      </c>
      <c r="O5610" s="1203" t="s">
        <v>73</v>
      </c>
      <c r="P5610" s="1203" t="s">
        <v>73</v>
      </c>
      <c r="Q5610" s="1203" t="s">
        <v>73</v>
      </c>
      <c r="R5610" s="1203" t="s">
        <v>73</v>
      </c>
      <c r="S5610" s="1224">
        <f>VLOOKUP($D5610,'NI-118'!$B$1:$W$2048,12,FALSE)</f>
        <v>0</v>
      </c>
      <c r="T5610" s="1224">
        <f>VLOOKUP($D5610,'NI-118'!$B$1:$W$2048,13,FALSE)</f>
        <v>0</v>
      </c>
      <c r="U5610" s="1224">
        <f>VLOOKUP($D5610,'NI-118'!$B$1:$W$2048,16,FALSE)</f>
        <v>510</v>
      </c>
      <c r="V5610" s="1224">
        <f>VLOOKUP($D5610,'NI-118'!$B$1:$W$2048,17,FALSE)</f>
        <v>0</v>
      </c>
      <c r="W5610" s="1224">
        <f>VLOOKUP($D5610,'NI-118'!$B$1:$W$2048,18,FALSE)</f>
        <v>0</v>
      </c>
      <c r="X5610" s="1224">
        <f>VLOOKUP($D5610,'NI-118'!$B$1:$W$2048,19,FALSE)</f>
        <v>0</v>
      </c>
    </row>
    <row r="5611" spans="1:24" hidden="1">
      <c r="A5611" s="762"/>
      <c r="B5611" s="762"/>
      <c r="C5611" s="762"/>
      <c r="D5611" s="1222" t="s">
        <v>1688</v>
      </c>
      <c r="E5611" s="1223">
        <v>118</v>
      </c>
      <c r="F5611" s="1202"/>
      <c r="G5611" s="1202"/>
      <c r="H5611" s="1205"/>
      <c r="I5611" s="1202" t="s">
        <v>71</v>
      </c>
      <c r="J5611" s="1202"/>
      <c r="K5611" s="1202"/>
      <c r="L5611" s="1202"/>
      <c r="M5611" s="1202"/>
      <c r="N5611" s="1203" t="s">
        <v>1689</v>
      </c>
      <c r="O5611" s="1203" t="s">
        <v>73</v>
      </c>
      <c r="P5611" s="1203" t="s">
        <v>73</v>
      </c>
      <c r="Q5611" s="1203" t="s">
        <v>73</v>
      </c>
      <c r="R5611" s="1203" t="s">
        <v>73</v>
      </c>
      <c r="S5611" s="1224">
        <f>VLOOKUP($D5611,'NI-118'!$B$1:$W$2048,12,FALSE)</f>
        <v>0</v>
      </c>
      <c r="T5611" s="1224">
        <f>VLOOKUP($D5611,'NI-118'!$B$1:$W$2048,13,FALSE)</f>
        <v>0</v>
      </c>
      <c r="U5611" s="1224">
        <f>VLOOKUP($D5611,'NI-118'!$B$1:$W$2048,16,FALSE)</f>
        <v>476</v>
      </c>
      <c r="V5611" s="1224">
        <f>VLOOKUP($D5611,'NI-118'!$B$1:$W$2048,17,FALSE)</f>
        <v>0</v>
      </c>
      <c r="W5611" s="1224">
        <f>VLOOKUP($D5611,'NI-118'!$B$1:$W$2048,18,FALSE)</f>
        <v>0</v>
      </c>
      <c r="X5611" s="1224">
        <f>VLOOKUP($D5611,'NI-118'!$B$1:$W$2048,19,FALSE)</f>
        <v>0</v>
      </c>
    </row>
    <row r="5612" spans="1:24" ht="27" hidden="1">
      <c r="A5612" s="762"/>
      <c r="B5612" s="762"/>
      <c r="C5612" s="762"/>
      <c r="D5612" s="1222" t="s">
        <v>1690</v>
      </c>
      <c r="E5612" s="1223">
        <v>118</v>
      </c>
      <c r="F5612" s="1202"/>
      <c r="G5612" s="1202"/>
      <c r="H5612" s="1205" t="s">
        <v>1691</v>
      </c>
      <c r="I5612" s="1202" t="s">
        <v>53</v>
      </c>
      <c r="J5612" s="1202" t="s">
        <v>746</v>
      </c>
      <c r="K5612" s="1202" t="s">
        <v>746</v>
      </c>
      <c r="L5612" s="1202" t="s">
        <v>747</v>
      </c>
      <c r="M5612" s="1202" t="s">
        <v>1692</v>
      </c>
      <c r="N5612" s="1203" t="s">
        <v>1693</v>
      </c>
      <c r="O5612" s="1203" t="s">
        <v>750</v>
      </c>
      <c r="P5612" s="1203" t="s">
        <v>1694</v>
      </c>
      <c r="Q5612" s="1203" t="s">
        <v>750</v>
      </c>
      <c r="R5612" s="1203" t="s">
        <v>1695</v>
      </c>
      <c r="S5612" s="1224">
        <f>VLOOKUP($D5612,'NI-118'!$B$1:$W$2048,12,FALSE)</f>
        <v>0</v>
      </c>
      <c r="T5612" s="1224">
        <f>VLOOKUP($D5612,'NI-118'!$B$1:$W$2048,13,FALSE)</f>
        <v>0</v>
      </c>
      <c r="U5612" s="1224">
        <f>VLOOKUP($D5612,'NI-118'!$B$1:$W$2048,16,FALSE)</f>
        <v>6</v>
      </c>
      <c r="V5612" s="1224">
        <f>VLOOKUP($D5612,'NI-118'!$B$1:$W$2048,17,FALSE)</f>
        <v>0</v>
      </c>
      <c r="W5612" s="1224">
        <f>VLOOKUP($D5612,'NI-118'!$B$1:$W$2048,18,FALSE)</f>
        <v>0</v>
      </c>
      <c r="X5612" s="1224">
        <f>VLOOKUP($D5612,'NI-118'!$B$1:$W$2048,19,FALSE)</f>
        <v>0</v>
      </c>
    </row>
    <row r="5613" spans="1:24" ht="27" hidden="1">
      <c r="A5613" s="762"/>
      <c r="B5613" s="762"/>
      <c r="C5613" s="762"/>
      <c r="D5613" s="1222" t="s">
        <v>1696</v>
      </c>
      <c r="E5613" s="1223">
        <v>118</v>
      </c>
      <c r="F5613" s="1202"/>
      <c r="G5613" s="1202"/>
      <c r="H5613" s="1205" t="s">
        <v>1697</v>
      </c>
      <c r="I5613" s="1202" t="s">
        <v>53</v>
      </c>
      <c r="J5613" s="1202" t="s">
        <v>746</v>
      </c>
      <c r="K5613" s="1202" t="s">
        <v>746</v>
      </c>
      <c r="L5613" s="1202" t="s">
        <v>747</v>
      </c>
      <c r="M5613" s="1202" t="s">
        <v>1692</v>
      </c>
      <c r="N5613" s="1203" t="s">
        <v>1698</v>
      </c>
      <c r="O5613" s="1203" t="s">
        <v>750</v>
      </c>
      <c r="P5613" s="1203" t="s">
        <v>1699</v>
      </c>
      <c r="Q5613" s="1203" t="s">
        <v>750</v>
      </c>
      <c r="R5613" s="1203" t="s">
        <v>1700</v>
      </c>
      <c r="S5613" s="1224">
        <f>VLOOKUP($D5613,'NI-118'!$B$1:$W$2048,12,FALSE)</f>
        <v>0</v>
      </c>
      <c r="T5613" s="1224">
        <f>VLOOKUP($D5613,'NI-118'!$B$1:$W$2048,13,FALSE)</f>
        <v>0</v>
      </c>
      <c r="U5613" s="1224">
        <f>VLOOKUP($D5613,'NI-118'!$B$1:$W$2048,16,FALSE)</f>
        <v>80</v>
      </c>
      <c r="V5613" s="1224">
        <f>VLOOKUP($D5613,'NI-118'!$B$1:$W$2048,17,FALSE)</f>
        <v>0</v>
      </c>
      <c r="W5613" s="1224">
        <f>VLOOKUP($D5613,'NI-118'!$B$1:$W$2048,18,FALSE)</f>
        <v>0</v>
      </c>
      <c r="X5613" s="1224">
        <f>VLOOKUP($D5613,'NI-118'!$B$1:$W$2048,19,FALSE)</f>
        <v>0</v>
      </c>
    </row>
    <row r="5614" spans="1:24" ht="27" hidden="1">
      <c r="A5614" s="762"/>
      <c r="B5614" s="762"/>
      <c r="C5614" s="762"/>
      <c r="D5614" s="1222" t="s">
        <v>1701</v>
      </c>
      <c r="E5614" s="1223">
        <v>118</v>
      </c>
      <c r="F5614" s="1202"/>
      <c r="G5614" s="1202"/>
      <c r="H5614" s="1205" t="s">
        <v>1702</v>
      </c>
      <c r="I5614" s="1202" t="s">
        <v>53</v>
      </c>
      <c r="J5614" s="1202" t="s">
        <v>746</v>
      </c>
      <c r="K5614" s="1202" t="s">
        <v>746</v>
      </c>
      <c r="L5614" s="1202" t="s">
        <v>747</v>
      </c>
      <c r="M5614" s="1202" t="s">
        <v>1692</v>
      </c>
      <c r="N5614" s="1203" t="s">
        <v>1703</v>
      </c>
      <c r="O5614" s="1203" t="s">
        <v>750</v>
      </c>
      <c r="P5614" s="1203" t="s">
        <v>1704</v>
      </c>
      <c r="Q5614" s="1203" t="s">
        <v>750</v>
      </c>
      <c r="R5614" s="1203" t="s">
        <v>1705</v>
      </c>
      <c r="S5614" s="1224">
        <f>VLOOKUP($D5614,'NI-118'!$B$1:$W$2048,12,FALSE)</f>
        <v>0</v>
      </c>
      <c r="T5614" s="1224">
        <f>VLOOKUP($D5614,'NI-118'!$B$1:$W$2048,13,FALSE)</f>
        <v>0</v>
      </c>
      <c r="U5614" s="1224">
        <f>VLOOKUP($D5614,'NI-118'!$B$1:$W$2048,16,FALSE)</f>
        <v>106</v>
      </c>
      <c r="V5614" s="1224">
        <f>VLOOKUP($D5614,'NI-118'!$B$1:$W$2048,17,FALSE)</f>
        <v>0</v>
      </c>
      <c r="W5614" s="1224">
        <f>VLOOKUP($D5614,'NI-118'!$B$1:$W$2048,18,FALSE)</f>
        <v>0</v>
      </c>
      <c r="X5614" s="1224">
        <f>VLOOKUP($D5614,'NI-118'!$B$1:$W$2048,19,FALSE)</f>
        <v>0</v>
      </c>
    </row>
    <row r="5615" spans="1:24" ht="27" hidden="1">
      <c r="A5615" s="762"/>
      <c r="B5615" s="762"/>
      <c r="C5615" s="762"/>
      <c r="D5615" s="1222" t="s">
        <v>1706</v>
      </c>
      <c r="E5615" s="1223">
        <v>118</v>
      </c>
      <c r="F5615" s="1202"/>
      <c r="G5615" s="1202"/>
      <c r="H5615" s="1205" t="s">
        <v>1707</v>
      </c>
      <c r="I5615" s="1202" t="s">
        <v>53</v>
      </c>
      <c r="J5615" s="1202" t="s">
        <v>746</v>
      </c>
      <c r="K5615" s="1202" t="s">
        <v>746</v>
      </c>
      <c r="L5615" s="1202" t="s">
        <v>747</v>
      </c>
      <c r="M5615" s="1202" t="s">
        <v>1692</v>
      </c>
      <c r="N5615" s="1203" t="s">
        <v>1708</v>
      </c>
      <c r="O5615" s="1203" t="s">
        <v>750</v>
      </c>
      <c r="P5615" s="1203" t="s">
        <v>1709</v>
      </c>
      <c r="Q5615" s="1203" t="s">
        <v>750</v>
      </c>
      <c r="R5615" s="1203" t="s">
        <v>1710</v>
      </c>
      <c r="S5615" s="1224">
        <f>VLOOKUP($D5615,'NI-118'!$B$1:$W$2048,12,FALSE)</f>
        <v>0</v>
      </c>
      <c r="T5615" s="1224">
        <f>VLOOKUP($D5615,'NI-118'!$B$1:$W$2048,13,FALSE)</f>
        <v>0</v>
      </c>
      <c r="U5615" s="1224">
        <f>VLOOKUP($D5615,'NI-118'!$B$1:$W$2048,16,FALSE)</f>
        <v>0</v>
      </c>
      <c r="V5615" s="1224">
        <f>VLOOKUP($D5615,'NI-118'!$B$1:$W$2048,17,FALSE)</f>
        <v>0</v>
      </c>
      <c r="W5615" s="1224">
        <f>VLOOKUP($D5615,'NI-118'!$B$1:$W$2048,18,FALSE)</f>
        <v>0</v>
      </c>
      <c r="X5615" s="1224">
        <f>VLOOKUP($D5615,'NI-118'!$B$1:$W$2048,19,FALSE)</f>
        <v>0</v>
      </c>
    </row>
    <row r="5616" spans="1:24" ht="27" hidden="1">
      <c r="A5616" s="762"/>
      <c r="B5616" s="762"/>
      <c r="C5616" s="762"/>
      <c r="D5616" s="1222" t="s">
        <v>1711</v>
      </c>
      <c r="E5616" s="1223">
        <v>118</v>
      </c>
      <c r="F5616" s="1202"/>
      <c r="G5616" s="1202"/>
      <c r="H5616" s="1205" t="s">
        <v>1712</v>
      </c>
      <c r="I5616" s="1202" t="s">
        <v>53</v>
      </c>
      <c r="J5616" s="1202" t="s">
        <v>746</v>
      </c>
      <c r="K5616" s="1202" t="s">
        <v>746</v>
      </c>
      <c r="L5616" s="1202" t="s">
        <v>747</v>
      </c>
      <c r="M5616" s="1202" t="s">
        <v>1692</v>
      </c>
      <c r="N5616" s="1203" t="s">
        <v>1713</v>
      </c>
      <c r="O5616" s="1203" t="s">
        <v>750</v>
      </c>
      <c r="P5616" s="1203" t="s">
        <v>1714</v>
      </c>
      <c r="Q5616" s="1203" t="s">
        <v>750</v>
      </c>
      <c r="R5616" s="1203" t="s">
        <v>1715</v>
      </c>
      <c r="S5616" s="1224">
        <f>VLOOKUP($D5616,'NI-118'!$B$1:$W$2048,12,FALSE)</f>
        <v>0</v>
      </c>
      <c r="T5616" s="1224">
        <f>VLOOKUP($D5616,'NI-118'!$B$1:$W$2048,13,FALSE)</f>
        <v>0</v>
      </c>
      <c r="U5616" s="1224">
        <f>VLOOKUP($D5616,'NI-118'!$B$1:$W$2048,16,FALSE)</f>
        <v>0</v>
      </c>
      <c r="V5616" s="1224">
        <f>VLOOKUP($D5616,'NI-118'!$B$1:$W$2048,17,FALSE)</f>
        <v>0</v>
      </c>
      <c r="W5616" s="1224">
        <f>VLOOKUP($D5616,'NI-118'!$B$1:$W$2048,18,FALSE)</f>
        <v>0</v>
      </c>
      <c r="X5616" s="1224">
        <f>VLOOKUP($D5616,'NI-118'!$B$1:$W$2048,19,FALSE)</f>
        <v>0</v>
      </c>
    </row>
    <row r="5617" spans="1:24" ht="27" hidden="1">
      <c r="A5617" s="762"/>
      <c r="B5617" s="762"/>
      <c r="C5617" s="762"/>
      <c r="D5617" s="1222" t="s">
        <v>1716</v>
      </c>
      <c r="E5617" s="1223">
        <v>118</v>
      </c>
      <c r="F5617" s="1202"/>
      <c r="G5617" s="1202"/>
      <c r="H5617" s="1205" t="s">
        <v>1717</v>
      </c>
      <c r="I5617" s="1202" t="s">
        <v>53</v>
      </c>
      <c r="J5617" s="1202" t="s">
        <v>746</v>
      </c>
      <c r="K5617" s="1202" t="s">
        <v>746</v>
      </c>
      <c r="L5617" s="1202" t="s">
        <v>747</v>
      </c>
      <c r="M5617" s="1202" t="s">
        <v>1692</v>
      </c>
      <c r="N5617" s="1203" t="s">
        <v>1718</v>
      </c>
      <c r="O5617" s="1203" t="s">
        <v>750</v>
      </c>
      <c r="P5617" s="1203" t="s">
        <v>1672</v>
      </c>
      <c r="Q5617" s="1203" t="s">
        <v>750</v>
      </c>
      <c r="R5617" s="1203" t="s">
        <v>1673</v>
      </c>
      <c r="S5617" s="1224">
        <f>VLOOKUP($D5617,'NI-118'!$B$1:$W$2048,12,FALSE)</f>
        <v>0</v>
      </c>
      <c r="T5617" s="1224">
        <f>VLOOKUP($D5617,'NI-118'!$B$1:$W$2048,13,FALSE)</f>
        <v>0</v>
      </c>
      <c r="U5617" s="1224">
        <f>VLOOKUP($D5617,'NI-118'!$B$1:$W$2048,16,FALSE)</f>
        <v>0</v>
      </c>
      <c r="V5617" s="1224">
        <f>VLOOKUP($D5617,'NI-118'!$B$1:$W$2048,17,FALSE)</f>
        <v>0</v>
      </c>
      <c r="W5617" s="1224">
        <f>VLOOKUP($D5617,'NI-118'!$B$1:$W$2048,18,FALSE)</f>
        <v>0</v>
      </c>
      <c r="X5617" s="1224">
        <f>VLOOKUP($D5617,'NI-118'!$B$1:$W$2048,19,FALSE)</f>
        <v>0</v>
      </c>
    </row>
    <row r="5618" spans="1:24" ht="27" hidden="1">
      <c r="A5618" s="762"/>
      <c r="B5618" s="762"/>
      <c r="C5618" s="762"/>
      <c r="D5618" s="1222" t="s">
        <v>1719</v>
      </c>
      <c r="E5618" s="1223">
        <v>118</v>
      </c>
      <c r="F5618" s="1202"/>
      <c r="G5618" s="1202"/>
      <c r="H5618" s="1205" t="s">
        <v>1720</v>
      </c>
      <c r="I5618" s="1202" t="s">
        <v>53</v>
      </c>
      <c r="J5618" s="1202" t="s">
        <v>746</v>
      </c>
      <c r="K5618" s="1202" t="s">
        <v>746</v>
      </c>
      <c r="L5618" s="1202" t="s">
        <v>747</v>
      </c>
      <c r="M5618" s="1202" t="s">
        <v>1692</v>
      </c>
      <c r="N5618" s="1203" t="s">
        <v>1721</v>
      </c>
      <c r="O5618" s="1203" t="s">
        <v>750</v>
      </c>
      <c r="P5618" s="1203" t="s">
        <v>1722</v>
      </c>
      <c r="Q5618" s="1203" t="s">
        <v>750</v>
      </c>
      <c r="R5618" s="1203" t="s">
        <v>1723</v>
      </c>
      <c r="S5618" s="1224">
        <f>VLOOKUP($D5618,'NI-118'!$B$1:$W$2048,12,FALSE)</f>
        <v>0</v>
      </c>
      <c r="T5618" s="1224">
        <f>VLOOKUP($D5618,'NI-118'!$B$1:$W$2048,13,FALSE)</f>
        <v>0</v>
      </c>
      <c r="U5618" s="1224">
        <f>VLOOKUP($D5618,'NI-118'!$B$1:$W$2048,16,FALSE)</f>
        <v>10</v>
      </c>
      <c r="V5618" s="1224">
        <f>VLOOKUP($D5618,'NI-118'!$B$1:$W$2048,17,FALSE)</f>
        <v>0</v>
      </c>
      <c r="W5618" s="1224">
        <f>VLOOKUP($D5618,'NI-118'!$B$1:$W$2048,18,FALSE)</f>
        <v>0</v>
      </c>
      <c r="X5618" s="1224">
        <f>VLOOKUP($D5618,'NI-118'!$B$1:$W$2048,19,FALSE)</f>
        <v>0</v>
      </c>
    </row>
    <row r="5619" spans="1:24" ht="27" hidden="1">
      <c r="A5619" s="762"/>
      <c r="B5619" s="762"/>
      <c r="C5619" s="762"/>
      <c r="D5619" s="1222" t="s">
        <v>1724</v>
      </c>
      <c r="E5619" s="1223">
        <v>118</v>
      </c>
      <c r="F5619" s="1202"/>
      <c r="G5619" s="1202"/>
      <c r="H5619" s="1205" t="s">
        <v>1725</v>
      </c>
      <c r="I5619" s="1202" t="s">
        <v>53</v>
      </c>
      <c r="J5619" s="1202" t="s">
        <v>746</v>
      </c>
      <c r="K5619" s="1202" t="s">
        <v>746</v>
      </c>
      <c r="L5619" s="1202" t="s">
        <v>747</v>
      </c>
      <c r="M5619" s="1202" t="s">
        <v>1692</v>
      </c>
      <c r="N5619" s="1203" t="s">
        <v>1726</v>
      </c>
      <c r="O5619" s="1203" t="s">
        <v>750</v>
      </c>
      <c r="P5619" s="1203" t="s">
        <v>1727</v>
      </c>
      <c r="Q5619" s="1203" t="s">
        <v>750</v>
      </c>
      <c r="R5619" s="1203" t="s">
        <v>1728</v>
      </c>
      <c r="S5619" s="1224">
        <f>VLOOKUP($D5619,'NI-118'!$B$1:$W$2048,12,FALSE)</f>
        <v>0</v>
      </c>
      <c r="T5619" s="1224">
        <f>VLOOKUP($D5619,'NI-118'!$B$1:$W$2048,13,FALSE)</f>
        <v>0</v>
      </c>
      <c r="U5619" s="1224">
        <f>VLOOKUP($D5619,'NI-118'!$B$1:$W$2048,16,FALSE)</f>
        <v>6</v>
      </c>
      <c r="V5619" s="1224">
        <f>VLOOKUP($D5619,'NI-118'!$B$1:$W$2048,17,FALSE)</f>
        <v>0</v>
      </c>
      <c r="W5619" s="1224">
        <f>VLOOKUP($D5619,'NI-118'!$B$1:$W$2048,18,FALSE)</f>
        <v>0</v>
      </c>
      <c r="X5619" s="1224">
        <f>VLOOKUP($D5619,'NI-118'!$B$1:$W$2048,19,FALSE)</f>
        <v>0</v>
      </c>
    </row>
    <row r="5620" spans="1:24" ht="27" hidden="1">
      <c r="A5620" s="762"/>
      <c r="B5620" s="762"/>
      <c r="C5620" s="762"/>
      <c r="D5620" s="1222" t="s">
        <v>1729</v>
      </c>
      <c r="E5620" s="1223">
        <v>118</v>
      </c>
      <c r="F5620" s="1202"/>
      <c r="G5620" s="1202"/>
      <c r="H5620" s="1205" t="s">
        <v>1730</v>
      </c>
      <c r="I5620" s="1202" t="s">
        <v>53</v>
      </c>
      <c r="J5620" s="1202" t="s">
        <v>746</v>
      </c>
      <c r="K5620" s="1202" t="s">
        <v>746</v>
      </c>
      <c r="L5620" s="1202" t="s">
        <v>747</v>
      </c>
      <c r="M5620" s="1202" t="s">
        <v>1692</v>
      </c>
      <c r="N5620" s="1203" t="s">
        <v>1731</v>
      </c>
      <c r="O5620" s="1203" t="s">
        <v>750</v>
      </c>
      <c r="P5620" s="1203" t="s">
        <v>1732</v>
      </c>
      <c r="Q5620" s="1203" t="s">
        <v>750</v>
      </c>
      <c r="R5620" s="1203" t="s">
        <v>1733</v>
      </c>
      <c r="S5620" s="1224">
        <f>VLOOKUP($D5620,'NI-118'!$B$1:$W$2048,12,FALSE)</f>
        <v>0</v>
      </c>
      <c r="T5620" s="1224">
        <f>VLOOKUP($D5620,'NI-118'!$B$1:$W$2048,13,FALSE)</f>
        <v>0</v>
      </c>
      <c r="U5620" s="1224">
        <f>VLOOKUP($D5620,'NI-118'!$B$1:$W$2048,16,FALSE)</f>
        <v>131</v>
      </c>
      <c r="V5620" s="1224">
        <f>VLOOKUP($D5620,'NI-118'!$B$1:$W$2048,17,FALSE)</f>
        <v>0</v>
      </c>
      <c r="W5620" s="1224">
        <f>VLOOKUP($D5620,'NI-118'!$B$1:$W$2048,18,FALSE)</f>
        <v>0</v>
      </c>
      <c r="X5620" s="1224">
        <f>VLOOKUP($D5620,'NI-118'!$B$1:$W$2048,19,FALSE)</f>
        <v>0</v>
      </c>
    </row>
    <row r="5621" spans="1:24" ht="27" hidden="1">
      <c r="A5621" s="762"/>
      <c r="B5621" s="762"/>
      <c r="C5621" s="762"/>
      <c r="D5621" s="1222" t="s">
        <v>1734</v>
      </c>
      <c r="E5621" s="1223">
        <v>118</v>
      </c>
      <c r="F5621" s="1202"/>
      <c r="G5621" s="1202"/>
      <c r="H5621" s="1205" t="s">
        <v>1735</v>
      </c>
      <c r="I5621" s="1202" t="s">
        <v>53</v>
      </c>
      <c r="J5621" s="1202" t="s">
        <v>746</v>
      </c>
      <c r="K5621" s="1202" t="s">
        <v>746</v>
      </c>
      <c r="L5621" s="1202" t="s">
        <v>747</v>
      </c>
      <c r="M5621" s="1202" t="s">
        <v>1692</v>
      </c>
      <c r="N5621" s="1203" t="s">
        <v>1736</v>
      </c>
      <c r="O5621" s="1203" t="s">
        <v>750</v>
      </c>
      <c r="P5621" s="1203" t="s">
        <v>1737</v>
      </c>
      <c r="Q5621" s="1203" t="s">
        <v>750</v>
      </c>
      <c r="R5621" s="1203" t="s">
        <v>1738</v>
      </c>
      <c r="S5621" s="1224">
        <f>VLOOKUP($D5621,'NI-118'!$B$1:$W$2048,12,FALSE)</f>
        <v>0</v>
      </c>
      <c r="T5621" s="1224">
        <f>VLOOKUP($D5621,'NI-118'!$B$1:$W$2048,13,FALSE)</f>
        <v>0</v>
      </c>
      <c r="U5621" s="1224">
        <f>VLOOKUP($D5621,'NI-118'!$B$1:$W$2048,16,FALSE)</f>
        <v>8</v>
      </c>
      <c r="V5621" s="1224">
        <f>VLOOKUP($D5621,'NI-118'!$B$1:$W$2048,17,FALSE)</f>
        <v>0</v>
      </c>
      <c r="W5621" s="1224">
        <f>VLOOKUP($D5621,'NI-118'!$B$1:$W$2048,18,FALSE)</f>
        <v>0</v>
      </c>
      <c r="X5621" s="1224">
        <f>VLOOKUP($D5621,'NI-118'!$B$1:$W$2048,19,FALSE)</f>
        <v>0</v>
      </c>
    </row>
    <row r="5622" spans="1:24" ht="27" hidden="1">
      <c r="A5622" s="762"/>
      <c r="B5622" s="762"/>
      <c r="C5622" s="762"/>
      <c r="D5622" s="1222" t="s">
        <v>1739</v>
      </c>
      <c r="E5622" s="1223">
        <v>118</v>
      </c>
      <c r="F5622" s="1202"/>
      <c r="G5622" s="1202"/>
      <c r="H5622" s="1205" t="s">
        <v>1735</v>
      </c>
      <c r="I5622" s="1202" t="s">
        <v>53</v>
      </c>
      <c r="J5622" s="1202" t="s">
        <v>746</v>
      </c>
      <c r="K5622" s="1202" t="s">
        <v>746</v>
      </c>
      <c r="L5622" s="1202" t="s">
        <v>747</v>
      </c>
      <c r="M5622" s="1202" t="s">
        <v>1692</v>
      </c>
      <c r="N5622" s="1203" t="s">
        <v>1740</v>
      </c>
      <c r="O5622" s="1203" t="s">
        <v>750</v>
      </c>
      <c r="P5622" s="1203" t="s">
        <v>1741</v>
      </c>
      <c r="Q5622" s="1203" t="s">
        <v>750</v>
      </c>
      <c r="R5622" s="1203" t="s">
        <v>1742</v>
      </c>
      <c r="S5622" s="1224">
        <f>VLOOKUP($D5622,'NI-118'!$B$1:$W$2048,12,FALSE)</f>
        <v>0</v>
      </c>
      <c r="T5622" s="1224">
        <f>VLOOKUP($D5622,'NI-118'!$B$1:$W$2048,13,FALSE)</f>
        <v>0</v>
      </c>
      <c r="U5622" s="1224">
        <f>VLOOKUP($D5622,'NI-118'!$B$1:$W$2048,16,FALSE)</f>
        <v>41</v>
      </c>
      <c r="V5622" s="1224">
        <f>VLOOKUP($D5622,'NI-118'!$B$1:$W$2048,17,FALSE)</f>
        <v>0</v>
      </c>
      <c r="W5622" s="1224">
        <f>VLOOKUP($D5622,'NI-118'!$B$1:$W$2048,18,FALSE)</f>
        <v>0</v>
      </c>
      <c r="X5622" s="1224">
        <f>VLOOKUP($D5622,'NI-118'!$B$1:$W$2048,19,FALSE)</f>
        <v>0</v>
      </c>
    </row>
    <row r="5623" spans="1:24" ht="27" hidden="1">
      <c r="A5623" s="762"/>
      <c r="B5623" s="762"/>
      <c r="C5623" s="762"/>
      <c r="D5623" s="1222" t="s">
        <v>1743</v>
      </c>
      <c r="E5623" s="1223">
        <v>118</v>
      </c>
      <c r="F5623" s="1202"/>
      <c r="G5623" s="1202"/>
      <c r="H5623" s="1205" t="s">
        <v>1735</v>
      </c>
      <c r="I5623" s="1202" t="s">
        <v>53</v>
      </c>
      <c r="J5623" s="1202" t="s">
        <v>746</v>
      </c>
      <c r="K5623" s="1202" t="s">
        <v>746</v>
      </c>
      <c r="L5623" s="1202" t="s">
        <v>747</v>
      </c>
      <c r="M5623" s="1202" t="s">
        <v>1692</v>
      </c>
      <c r="N5623" s="1203" t="s">
        <v>1744</v>
      </c>
      <c r="O5623" s="1203" t="s">
        <v>750</v>
      </c>
      <c r="P5623" s="1203" t="s">
        <v>1745</v>
      </c>
      <c r="Q5623" s="1203" t="s">
        <v>750</v>
      </c>
      <c r="R5623" s="1203" t="s">
        <v>1746</v>
      </c>
      <c r="S5623" s="1224">
        <f>VLOOKUP($D5623,'NI-118'!$B$1:$W$2048,12,FALSE)</f>
        <v>0</v>
      </c>
      <c r="T5623" s="1224">
        <f>VLOOKUP($D5623,'NI-118'!$B$1:$W$2048,13,FALSE)</f>
        <v>0</v>
      </c>
      <c r="U5623" s="1224">
        <f>VLOOKUP($D5623,'NI-118'!$B$1:$W$2048,16,FALSE)</f>
        <v>0</v>
      </c>
      <c r="V5623" s="1224">
        <f>VLOOKUP($D5623,'NI-118'!$B$1:$W$2048,17,FALSE)</f>
        <v>0</v>
      </c>
      <c r="W5623" s="1224">
        <f>VLOOKUP($D5623,'NI-118'!$B$1:$W$2048,18,FALSE)</f>
        <v>0</v>
      </c>
      <c r="X5623" s="1224">
        <f>VLOOKUP($D5623,'NI-118'!$B$1:$W$2048,19,FALSE)</f>
        <v>0</v>
      </c>
    </row>
    <row r="5624" spans="1:24" ht="27" hidden="1">
      <c r="A5624" s="762"/>
      <c r="B5624" s="762"/>
      <c r="C5624" s="762"/>
      <c r="D5624" s="1222" t="s">
        <v>1747</v>
      </c>
      <c r="E5624" s="1223">
        <v>118</v>
      </c>
      <c r="F5624" s="1202"/>
      <c r="G5624" s="1202"/>
      <c r="H5624" s="1205" t="s">
        <v>1748</v>
      </c>
      <c r="I5624" s="1202" t="s">
        <v>53</v>
      </c>
      <c r="J5624" s="1202" t="s">
        <v>746</v>
      </c>
      <c r="K5624" s="1202" t="s">
        <v>746</v>
      </c>
      <c r="L5624" s="1202" t="s">
        <v>747</v>
      </c>
      <c r="M5624" s="1202" t="s">
        <v>1692</v>
      </c>
      <c r="N5624" s="1203" t="s">
        <v>1749</v>
      </c>
      <c r="O5624" s="1203" t="s">
        <v>750</v>
      </c>
      <c r="P5624" s="1203" t="s">
        <v>1750</v>
      </c>
      <c r="Q5624" s="1203" t="s">
        <v>750</v>
      </c>
      <c r="R5624" s="1203" t="s">
        <v>1751</v>
      </c>
      <c r="S5624" s="1224">
        <f>VLOOKUP($D5624,'NI-118'!$B$1:$W$2048,12,FALSE)</f>
        <v>0</v>
      </c>
      <c r="T5624" s="1224">
        <f>VLOOKUP($D5624,'NI-118'!$B$1:$W$2048,13,FALSE)</f>
        <v>0</v>
      </c>
      <c r="U5624" s="1224">
        <f>VLOOKUP($D5624,'NI-118'!$B$1:$W$2048,16,FALSE)</f>
        <v>0</v>
      </c>
      <c r="V5624" s="1224">
        <f>VLOOKUP($D5624,'NI-118'!$B$1:$W$2048,17,FALSE)</f>
        <v>0</v>
      </c>
      <c r="W5624" s="1224">
        <f>VLOOKUP($D5624,'NI-118'!$B$1:$W$2048,18,FALSE)</f>
        <v>0</v>
      </c>
      <c r="X5624" s="1224">
        <f>VLOOKUP($D5624,'NI-118'!$B$1:$W$2048,19,FALSE)</f>
        <v>0</v>
      </c>
    </row>
    <row r="5625" spans="1:24" ht="27" hidden="1">
      <c r="A5625" s="762"/>
      <c r="B5625" s="762"/>
      <c r="C5625" s="762"/>
      <c r="D5625" s="1222" t="s">
        <v>1752</v>
      </c>
      <c r="E5625" s="1223">
        <v>118</v>
      </c>
      <c r="F5625" s="1202"/>
      <c r="G5625" s="1202"/>
      <c r="H5625" s="1205" t="s">
        <v>1753</v>
      </c>
      <c r="I5625" s="1202" t="s">
        <v>53</v>
      </c>
      <c r="J5625" s="1202" t="s">
        <v>746</v>
      </c>
      <c r="K5625" s="1202" t="s">
        <v>746</v>
      </c>
      <c r="L5625" s="1202" t="s">
        <v>747</v>
      </c>
      <c r="M5625" s="1202" t="s">
        <v>1692</v>
      </c>
      <c r="N5625" s="1203" t="s">
        <v>1754</v>
      </c>
      <c r="O5625" s="1203" t="s">
        <v>750</v>
      </c>
      <c r="P5625" s="1203" t="s">
        <v>1750</v>
      </c>
      <c r="Q5625" s="1203" t="s">
        <v>750</v>
      </c>
      <c r="R5625" s="1203" t="s">
        <v>1751</v>
      </c>
      <c r="S5625" s="1224">
        <f>VLOOKUP($D5625,'NI-118'!$B$1:$W$2048,12,FALSE)</f>
        <v>0</v>
      </c>
      <c r="T5625" s="1224">
        <f>VLOOKUP($D5625,'NI-118'!$B$1:$W$2048,13,FALSE)</f>
        <v>0</v>
      </c>
      <c r="U5625" s="1224">
        <f>VLOOKUP($D5625,'NI-118'!$B$1:$W$2048,16,FALSE)</f>
        <v>0</v>
      </c>
      <c r="V5625" s="1224">
        <f>VLOOKUP($D5625,'NI-118'!$B$1:$W$2048,17,FALSE)</f>
        <v>0</v>
      </c>
      <c r="W5625" s="1224">
        <f>VLOOKUP($D5625,'NI-118'!$B$1:$W$2048,18,FALSE)</f>
        <v>0</v>
      </c>
      <c r="X5625" s="1224">
        <f>VLOOKUP($D5625,'NI-118'!$B$1:$W$2048,19,FALSE)</f>
        <v>0</v>
      </c>
    </row>
    <row r="5626" spans="1:24" ht="27" hidden="1">
      <c r="A5626" s="762"/>
      <c r="B5626" s="762"/>
      <c r="C5626" s="762"/>
      <c r="D5626" s="1222" t="s">
        <v>1755</v>
      </c>
      <c r="E5626" s="1223">
        <v>118</v>
      </c>
      <c r="F5626" s="1202" t="s">
        <v>157</v>
      </c>
      <c r="G5626" s="1202"/>
      <c r="H5626" s="1205" t="s">
        <v>1756</v>
      </c>
      <c r="I5626" s="1202" t="s">
        <v>53</v>
      </c>
      <c r="J5626" s="1202" t="s">
        <v>746</v>
      </c>
      <c r="K5626" s="1202" t="s">
        <v>746</v>
      </c>
      <c r="L5626" s="1202" t="s">
        <v>747</v>
      </c>
      <c r="M5626" s="1202" t="s">
        <v>1692</v>
      </c>
      <c r="N5626" s="1203" t="s">
        <v>1757</v>
      </c>
      <c r="O5626" s="1203" t="s">
        <v>750</v>
      </c>
      <c r="P5626" s="1203" t="s">
        <v>1672</v>
      </c>
      <c r="Q5626" s="1203" t="s">
        <v>750</v>
      </c>
      <c r="R5626" s="1203" t="s">
        <v>1673</v>
      </c>
      <c r="S5626" s="1224">
        <f>VLOOKUP($D5626,'NI-118'!$B$1:$W$2048,12,FALSE)</f>
        <v>0</v>
      </c>
      <c r="T5626" s="1224">
        <f>VLOOKUP($D5626,'NI-118'!$B$1:$W$2048,13,FALSE)</f>
        <v>0</v>
      </c>
      <c r="U5626" s="1224">
        <f>VLOOKUP($D5626,'NI-118'!$B$1:$W$2048,16,FALSE)</f>
        <v>0</v>
      </c>
      <c r="V5626" s="1224">
        <f>VLOOKUP($D5626,'NI-118'!$B$1:$W$2048,17,FALSE)</f>
        <v>0</v>
      </c>
      <c r="W5626" s="1224">
        <f>VLOOKUP($D5626,'NI-118'!$B$1:$W$2048,18,FALSE)</f>
        <v>0</v>
      </c>
      <c r="X5626" s="1224">
        <f>VLOOKUP($D5626,'NI-118'!$B$1:$W$2048,19,FALSE)</f>
        <v>0</v>
      </c>
    </row>
    <row r="5627" spans="1:24" ht="27" hidden="1">
      <c r="A5627" s="762"/>
      <c r="B5627" s="762"/>
      <c r="C5627" s="762"/>
      <c r="D5627" s="1222" t="s">
        <v>1758</v>
      </c>
      <c r="E5627" s="1223">
        <v>118</v>
      </c>
      <c r="F5627" s="1202"/>
      <c r="G5627" s="1202"/>
      <c r="H5627" s="1205" t="s">
        <v>1759</v>
      </c>
      <c r="I5627" s="1202" t="s">
        <v>53</v>
      </c>
      <c r="J5627" s="1202" t="s">
        <v>746</v>
      </c>
      <c r="K5627" s="1202" t="s">
        <v>746</v>
      </c>
      <c r="L5627" s="1202" t="s">
        <v>747</v>
      </c>
      <c r="M5627" s="1202" t="s">
        <v>1692</v>
      </c>
      <c r="N5627" s="1203" t="s">
        <v>1760</v>
      </c>
      <c r="O5627" s="1203" t="s">
        <v>750</v>
      </c>
      <c r="P5627" s="1203" t="s">
        <v>1672</v>
      </c>
      <c r="Q5627" s="1203" t="s">
        <v>750</v>
      </c>
      <c r="R5627" s="1203" t="s">
        <v>1673</v>
      </c>
      <c r="S5627" s="1224">
        <f>VLOOKUP($D5627,'NI-118'!$B$1:$W$2048,12,FALSE)</f>
        <v>0</v>
      </c>
      <c r="T5627" s="1224">
        <f>VLOOKUP($D5627,'NI-118'!$B$1:$W$2048,13,FALSE)</f>
        <v>0</v>
      </c>
      <c r="U5627" s="1224">
        <f>VLOOKUP($D5627,'NI-118'!$B$1:$W$2048,16,FALSE)</f>
        <v>0</v>
      </c>
      <c r="V5627" s="1224">
        <f>VLOOKUP($D5627,'NI-118'!$B$1:$W$2048,17,FALSE)</f>
        <v>0</v>
      </c>
      <c r="W5627" s="1224">
        <f>VLOOKUP($D5627,'NI-118'!$B$1:$W$2048,18,FALSE)</f>
        <v>0</v>
      </c>
      <c r="X5627" s="1224">
        <f>VLOOKUP($D5627,'NI-118'!$B$1:$W$2048,19,FALSE)</f>
        <v>0</v>
      </c>
    </row>
    <row r="5628" spans="1:24" ht="27" hidden="1">
      <c r="A5628" s="762"/>
      <c r="B5628" s="762"/>
      <c r="C5628" s="762"/>
      <c r="D5628" s="1222" t="s">
        <v>1761</v>
      </c>
      <c r="E5628" s="1223">
        <v>118</v>
      </c>
      <c r="F5628" s="1202"/>
      <c r="G5628" s="1202"/>
      <c r="H5628" s="1205" t="s">
        <v>1762</v>
      </c>
      <c r="I5628" s="1202" t="s">
        <v>53</v>
      </c>
      <c r="J5628" s="1202" t="s">
        <v>746</v>
      </c>
      <c r="K5628" s="1202" t="s">
        <v>746</v>
      </c>
      <c r="L5628" s="1202" t="s">
        <v>747</v>
      </c>
      <c r="M5628" s="1202" t="s">
        <v>1692</v>
      </c>
      <c r="N5628" s="1203" t="s">
        <v>1763</v>
      </c>
      <c r="O5628" s="1203" t="s">
        <v>750</v>
      </c>
      <c r="P5628" s="1203" t="s">
        <v>1764</v>
      </c>
      <c r="Q5628" s="1203" t="s">
        <v>750</v>
      </c>
      <c r="R5628" s="1203" t="s">
        <v>1765</v>
      </c>
      <c r="S5628" s="1224">
        <f>VLOOKUP($D5628,'NI-118'!$B$1:$W$2048,12,FALSE)</f>
        <v>0</v>
      </c>
      <c r="T5628" s="1224">
        <f>VLOOKUP($D5628,'NI-118'!$B$1:$W$2048,13,FALSE)</f>
        <v>0</v>
      </c>
      <c r="U5628" s="1224">
        <f>VLOOKUP($D5628,'NI-118'!$B$1:$W$2048,16,FALSE)</f>
        <v>0</v>
      </c>
      <c r="V5628" s="1224">
        <f>VLOOKUP($D5628,'NI-118'!$B$1:$W$2048,17,FALSE)</f>
        <v>0</v>
      </c>
      <c r="W5628" s="1224">
        <f>VLOOKUP($D5628,'NI-118'!$B$1:$W$2048,18,FALSE)</f>
        <v>0</v>
      </c>
      <c r="X5628" s="1224">
        <f>VLOOKUP($D5628,'NI-118'!$B$1:$W$2048,19,FALSE)</f>
        <v>0</v>
      </c>
    </row>
    <row r="5629" spans="1:24" ht="27" hidden="1">
      <c r="A5629" s="762"/>
      <c r="B5629" s="762"/>
      <c r="C5629" s="762"/>
      <c r="D5629" s="1222" t="s">
        <v>1766</v>
      </c>
      <c r="E5629" s="1223">
        <v>118</v>
      </c>
      <c r="F5629" s="1202"/>
      <c r="G5629" s="1202"/>
      <c r="H5629" s="1205" t="s">
        <v>1762</v>
      </c>
      <c r="I5629" s="1202" t="s">
        <v>53</v>
      </c>
      <c r="J5629" s="1202" t="s">
        <v>746</v>
      </c>
      <c r="K5629" s="1202" t="s">
        <v>746</v>
      </c>
      <c r="L5629" s="1202" t="s">
        <v>747</v>
      </c>
      <c r="M5629" s="1202" t="s">
        <v>1692</v>
      </c>
      <c r="N5629" s="1203" t="s">
        <v>1767</v>
      </c>
      <c r="O5629" s="1203" t="s">
        <v>750</v>
      </c>
      <c r="P5629" s="1203" t="s">
        <v>1672</v>
      </c>
      <c r="Q5629" s="1203" t="s">
        <v>750</v>
      </c>
      <c r="R5629" s="1203" t="s">
        <v>1673</v>
      </c>
      <c r="S5629" s="1224">
        <f>VLOOKUP($D5629,'NI-118'!$B$1:$W$2048,12,FALSE)</f>
        <v>0</v>
      </c>
      <c r="T5629" s="1224">
        <f>VLOOKUP($D5629,'NI-118'!$B$1:$W$2048,13,FALSE)</f>
        <v>0</v>
      </c>
      <c r="U5629" s="1224">
        <f>VLOOKUP($D5629,'NI-118'!$B$1:$W$2048,16,FALSE)</f>
        <v>0</v>
      </c>
      <c r="V5629" s="1224">
        <f>VLOOKUP($D5629,'NI-118'!$B$1:$W$2048,17,FALSE)</f>
        <v>0</v>
      </c>
      <c r="W5629" s="1224">
        <f>VLOOKUP($D5629,'NI-118'!$B$1:$W$2048,18,FALSE)</f>
        <v>0</v>
      </c>
      <c r="X5629" s="1224">
        <f>VLOOKUP($D5629,'NI-118'!$B$1:$W$2048,19,FALSE)</f>
        <v>0</v>
      </c>
    </row>
    <row r="5630" spans="1:24" ht="27" hidden="1">
      <c r="A5630" s="762"/>
      <c r="B5630" s="762"/>
      <c r="C5630" s="762"/>
      <c r="D5630" s="1222" t="s">
        <v>1768</v>
      </c>
      <c r="E5630" s="1223">
        <v>118</v>
      </c>
      <c r="F5630" s="1202"/>
      <c r="G5630" s="1202"/>
      <c r="H5630" s="1205" t="s">
        <v>1762</v>
      </c>
      <c r="I5630" s="1202" t="s">
        <v>53</v>
      </c>
      <c r="J5630" s="1202" t="s">
        <v>746</v>
      </c>
      <c r="K5630" s="1202" t="s">
        <v>746</v>
      </c>
      <c r="L5630" s="1202" t="s">
        <v>747</v>
      </c>
      <c r="M5630" s="1202" t="s">
        <v>1692</v>
      </c>
      <c r="N5630" s="1203" t="s">
        <v>1769</v>
      </c>
      <c r="O5630" s="1203" t="s">
        <v>750</v>
      </c>
      <c r="P5630" s="1203" t="s">
        <v>1672</v>
      </c>
      <c r="Q5630" s="1203" t="s">
        <v>750</v>
      </c>
      <c r="R5630" s="1203" t="s">
        <v>1673</v>
      </c>
      <c r="S5630" s="1224">
        <f>VLOOKUP($D5630,'NI-118'!$B$1:$W$2048,12,FALSE)</f>
        <v>0</v>
      </c>
      <c r="T5630" s="1224">
        <f>VLOOKUP($D5630,'NI-118'!$B$1:$W$2048,13,FALSE)</f>
        <v>0</v>
      </c>
      <c r="U5630" s="1224">
        <f>VLOOKUP($D5630,'NI-118'!$B$1:$W$2048,16,FALSE)</f>
        <v>0</v>
      </c>
      <c r="V5630" s="1224">
        <f>VLOOKUP($D5630,'NI-118'!$B$1:$W$2048,17,FALSE)</f>
        <v>0</v>
      </c>
      <c r="W5630" s="1224">
        <f>VLOOKUP($D5630,'NI-118'!$B$1:$W$2048,18,FALSE)</f>
        <v>0</v>
      </c>
      <c r="X5630" s="1224">
        <f>VLOOKUP($D5630,'NI-118'!$B$1:$W$2048,19,FALSE)</f>
        <v>0</v>
      </c>
    </row>
    <row r="5631" spans="1:24" ht="27" hidden="1">
      <c r="A5631" s="762"/>
      <c r="B5631" s="762"/>
      <c r="C5631" s="762"/>
      <c r="D5631" s="1222" t="s">
        <v>1770</v>
      </c>
      <c r="E5631" s="1223">
        <v>118</v>
      </c>
      <c r="F5631" s="1202"/>
      <c r="G5631" s="1202"/>
      <c r="H5631" s="1205" t="s">
        <v>1762</v>
      </c>
      <c r="I5631" s="1202" t="s">
        <v>53</v>
      </c>
      <c r="J5631" s="1202" t="s">
        <v>746</v>
      </c>
      <c r="K5631" s="1202" t="s">
        <v>746</v>
      </c>
      <c r="L5631" s="1202" t="s">
        <v>747</v>
      </c>
      <c r="M5631" s="1202" t="s">
        <v>1692</v>
      </c>
      <c r="N5631" s="1203" t="s">
        <v>1771</v>
      </c>
      <c r="O5631" s="1203" t="s">
        <v>750</v>
      </c>
      <c r="P5631" s="1203" t="s">
        <v>1772</v>
      </c>
      <c r="Q5631" s="1203" t="s">
        <v>750</v>
      </c>
      <c r="R5631" s="1203" t="s">
        <v>1773</v>
      </c>
      <c r="S5631" s="1224">
        <f>VLOOKUP($D5631,'NI-118'!$B$1:$W$2048,12,FALSE)</f>
        <v>0</v>
      </c>
      <c r="T5631" s="1224">
        <f>VLOOKUP($D5631,'NI-118'!$B$1:$W$2048,13,FALSE)</f>
        <v>0</v>
      </c>
      <c r="U5631" s="1224">
        <f>VLOOKUP($D5631,'NI-118'!$B$1:$W$2048,16,FALSE)</f>
        <v>0</v>
      </c>
      <c r="V5631" s="1224">
        <f>VLOOKUP($D5631,'NI-118'!$B$1:$W$2048,17,FALSE)</f>
        <v>0</v>
      </c>
      <c r="W5631" s="1224">
        <f>VLOOKUP($D5631,'NI-118'!$B$1:$W$2048,18,FALSE)</f>
        <v>0</v>
      </c>
      <c r="X5631" s="1224">
        <f>VLOOKUP($D5631,'NI-118'!$B$1:$W$2048,19,FALSE)</f>
        <v>0</v>
      </c>
    </row>
    <row r="5632" spans="1:24" ht="27" hidden="1">
      <c r="A5632" s="762"/>
      <c r="B5632" s="762"/>
      <c r="C5632" s="762"/>
      <c r="D5632" s="1222" t="s">
        <v>1774</v>
      </c>
      <c r="E5632" s="1223">
        <v>118</v>
      </c>
      <c r="F5632" s="1202"/>
      <c r="G5632" s="1202"/>
      <c r="H5632" s="1205" t="s">
        <v>1762</v>
      </c>
      <c r="I5632" s="1202" t="s">
        <v>53</v>
      </c>
      <c r="J5632" s="1202" t="s">
        <v>746</v>
      </c>
      <c r="K5632" s="1202" t="s">
        <v>746</v>
      </c>
      <c r="L5632" s="1202" t="s">
        <v>747</v>
      </c>
      <c r="M5632" s="1202" t="s">
        <v>1692</v>
      </c>
      <c r="N5632" s="1203" t="s">
        <v>1775</v>
      </c>
      <c r="O5632" s="1203" t="s">
        <v>750</v>
      </c>
      <c r="P5632" s="1203" t="s">
        <v>1672</v>
      </c>
      <c r="Q5632" s="1203" t="s">
        <v>750</v>
      </c>
      <c r="R5632" s="1203" t="s">
        <v>1673</v>
      </c>
      <c r="S5632" s="1224">
        <f>VLOOKUP($D5632,'NI-118'!$B$1:$W$2048,12,FALSE)</f>
        <v>0</v>
      </c>
      <c r="T5632" s="1224">
        <f>VLOOKUP($D5632,'NI-118'!$B$1:$W$2048,13,FALSE)</f>
        <v>0</v>
      </c>
      <c r="U5632" s="1224">
        <f>VLOOKUP($D5632,'NI-118'!$B$1:$W$2048,16,FALSE)</f>
        <v>88</v>
      </c>
      <c r="V5632" s="1224">
        <f>VLOOKUP($D5632,'NI-118'!$B$1:$W$2048,17,FALSE)</f>
        <v>0</v>
      </c>
      <c r="W5632" s="1224">
        <f>VLOOKUP($D5632,'NI-118'!$B$1:$W$2048,18,FALSE)</f>
        <v>0</v>
      </c>
      <c r="X5632" s="1224">
        <f>VLOOKUP($D5632,'NI-118'!$B$1:$W$2048,19,FALSE)</f>
        <v>0</v>
      </c>
    </row>
    <row r="5633" spans="1:24" hidden="1">
      <c r="A5633" s="762"/>
      <c r="B5633" s="762"/>
      <c r="C5633" s="762"/>
      <c r="D5633" s="1222" t="s">
        <v>1776</v>
      </c>
      <c r="E5633" s="1223">
        <v>118</v>
      </c>
      <c r="F5633" s="1202"/>
      <c r="G5633" s="1202"/>
      <c r="H5633" s="1205" t="s">
        <v>1762</v>
      </c>
      <c r="I5633" s="1202" t="s">
        <v>531</v>
      </c>
      <c r="J5633" s="1202"/>
      <c r="K5633" s="1202"/>
      <c r="L5633" s="1202"/>
      <c r="M5633" s="1202" t="s">
        <v>1692</v>
      </c>
      <c r="N5633" s="1203" t="s">
        <v>1777</v>
      </c>
      <c r="O5633" s="1203" t="s">
        <v>73</v>
      </c>
      <c r="P5633" s="1203" t="s">
        <v>73</v>
      </c>
      <c r="Q5633" s="1203" t="s">
        <v>73</v>
      </c>
      <c r="R5633" s="1203" t="s">
        <v>73</v>
      </c>
      <c r="S5633" s="1224">
        <f>VLOOKUP($D5633,'NI-118'!$B$1:$W$2048,12,FALSE)</f>
        <v>0</v>
      </c>
      <c r="T5633" s="1224">
        <f>VLOOKUP($D5633,'NI-118'!$B$1:$W$2048,13,FALSE)</f>
        <v>0</v>
      </c>
      <c r="U5633" s="1224">
        <f>VLOOKUP($D5633,'NI-118'!$B$1:$W$2048,16,FALSE)</f>
        <v>0</v>
      </c>
      <c r="V5633" s="1224">
        <f>VLOOKUP($D5633,'NI-118'!$B$1:$W$2048,17,FALSE)</f>
        <v>0</v>
      </c>
      <c r="W5633" s="1224">
        <f>VLOOKUP($D5633,'NI-118'!$B$1:$W$2048,18,FALSE)</f>
        <v>0</v>
      </c>
      <c r="X5633" s="1224">
        <f>VLOOKUP($D5633,'NI-118'!$B$1:$W$2048,19,FALSE)</f>
        <v>0</v>
      </c>
    </row>
    <row r="5634" spans="1:24" ht="27" hidden="1">
      <c r="A5634" s="762"/>
      <c r="B5634" s="762"/>
      <c r="C5634" s="762"/>
      <c r="D5634" s="1222" t="s">
        <v>1778</v>
      </c>
      <c r="E5634" s="1223">
        <v>118</v>
      </c>
      <c r="F5634" s="1202"/>
      <c r="G5634" s="1202"/>
      <c r="H5634" s="1205"/>
      <c r="I5634" s="1202" t="s">
        <v>71</v>
      </c>
      <c r="J5634" s="1202"/>
      <c r="K5634" s="1202"/>
      <c r="L5634" s="1202"/>
      <c r="M5634" s="1202"/>
      <c r="N5634" s="1203" t="s">
        <v>1779</v>
      </c>
      <c r="O5634" s="1203" t="s">
        <v>73</v>
      </c>
      <c r="P5634" s="1203" t="s">
        <v>73</v>
      </c>
      <c r="Q5634" s="1203" t="s">
        <v>73</v>
      </c>
      <c r="R5634" s="1203" t="s">
        <v>73</v>
      </c>
      <c r="S5634" s="1224">
        <f>VLOOKUP($D5634,'NI-118'!$B$1:$W$2048,12,FALSE)</f>
        <v>0</v>
      </c>
      <c r="T5634" s="1224">
        <f>VLOOKUP($D5634,'NI-118'!$B$1:$W$2048,13,FALSE)</f>
        <v>0</v>
      </c>
      <c r="U5634" s="1224">
        <f>VLOOKUP($D5634,'NI-118'!$B$1:$W$2048,16,FALSE)</f>
        <v>0</v>
      </c>
      <c r="V5634" s="1224">
        <f>VLOOKUP($D5634,'NI-118'!$B$1:$W$2048,17,FALSE)</f>
        <v>0</v>
      </c>
      <c r="W5634" s="1224">
        <f>VLOOKUP($D5634,'NI-118'!$B$1:$W$2048,18,FALSE)</f>
        <v>0</v>
      </c>
      <c r="X5634" s="1224">
        <f>VLOOKUP($D5634,'NI-118'!$B$1:$W$2048,19,FALSE)</f>
        <v>0</v>
      </c>
    </row>
    <row r="5635" spans="1:24" ht="27" hidden="1">
      <c r="A5635" s="762"/>
      <c r="B5635" s="762"/>
      <c r="C5635" s="762"/>
      <c r="D5635" s="1222" t="s">
        <v>1780</v>
      </c>
      <c r="E5635" s="1223">
        <v>118</v>
      </c>
      <c r="F5635" s="1202" t="s">
        <v>157</v>
      </c>
      <c r="G5635" s="1202" t="str">
        <f>CONCATENATE(D5635,F5635)</f>
        <v>4.20.10.20.020.010.10.010CONS</v>
      </c>
      <c r="H5635" s="1205" t="s">
        <v>1781</v>
      </c>
      <c r="I5635" s="1202" t="s">
        <v>53</v>
      </c>
      <c r="J5635" s="1202" t="s">
        <v>746</v>
      </c>
      <c r="K5635" s="1202" t="s">
        <v>746</v>
      </c>
      <c r="L5635" s="1202" t="s">
        <v>747</v>
      </c>
      <c r="M5635" s="1202" t="s">
        <v>1782</v>
      </c>
      <c r="N5635" s="1203" t="s">
        <v>1783</v>
      </c>
      <c r="O5635" s="1203" t="s">
        <v>1561</v>
      </c>
      <c r="P5635" s="1203" t="s">
        <v>1784</v>
      </c>
      <c r="Q5635" s="1203" t="s">
        <v>1561</v>
      </c>
      <c r="R5635" s="1203" t="s">
        <v>1785</v>
      </c>
      <c r="S5635" s="1224">
        <f>VLOOKUP($D5635,'NI-118'!$B$1:$W$2048,12,FALSE)</f>
        <v>0</v>
      </c>
      <c r="T5635" s="1224">
        <f>VLOOKUP($D5635,'NI-118'!$B$1:$W$2048,13,FALSE)</f>
        <v>0</v>
      </c>
      <c r="U5635" s="1224">
        <f>VLOOKUP($D5635,'NI-118'!$B$1:$W$2048,16,FALSE)</f>
        <v>0</v>
      </c>
      <c r="V5635" s="1224">
        <f>VLOOKUP($D5635,'NI-118'!$B$1:$W$2048,17,FALSE)</f>
        <v>0</v>
      </c>
      <c r="W5635" s="1224">
        <f>VLOOKUP($D5635,'NI-118'!$B$1:$W$2048,18,FALSE)</f>
        <v>0</v>
      </c>
      <c r="X5635" s="1224">
        <f>VLOOKUP($D5635,'NI-118'!$B$1:$W$2048,19,FALSE)</f>
        <v>0</v>
      </c>
    </row>
    <row r="5636" spans="1:24" ht="27" hidden="1">
      <c r="A5636" s="762"/>
      <c r="B5636" s="762"/>
      <c r="C5636" s="762"/>
      <c r="D5636" s="1222" t="s">
        <v>1786</v>
      </c>
      <c r="E5636" s="1223">
        <v>118</v>
      </c>
      <c r="F5636" s="1202"/>
      <c r="G5636" s="1202"/>
      <c r="H5636" s="1205" t="s">
        <v>1787</v>
      </c>
      <c r="I5636" s="1202" t="s">
        <v>53</v>
      </c>
      <c r="J5636" s="1202" t="s">
        <v>746</v>
      </c>
      <c r="K5636" s="1202" t="s">
        <v>746</v>
      </c>
      <c r="L5636" s="1202" t="s">
        <v>747</v>
      </c>
      <c r="M5636" s="1202" t="s">
        <v>1782</v>
      </c>
      <c r="N5636" s="1203" t="s">
        <v>1788</v>
      </c>
      <c r="O5636" s="1203" t="s">
        <v>1561</v>
      </c>
      <c r="P5636" s="1203" t="s">
        <v>1784</v>
      </c>
      <c r="Q5636" s="1203" t="s">
        <v>1561</v>
      </c>
      <c r="R5636" s="1203" t="s">
        <v>1785</v>
      </c>
      <c r="S5636" s="1224">
        <f>VLOOKUP($D5636,'NI-118'!$B$1:$W$2048,12,FALSE)</f>
        <v>0</v>
      </c>
      <c r="T5636" s="1224">
        <f>VLOOKUP($D5636,'NI-118'!$B$1:$W$2048,13,FALSE)</f>
        <v>0</v>
      </c>
      <c r="U5636" s="1224">
        <f>VLOOKUP($D5636,'NI-118'!$B$1:$W$2048,16,FALSE)</f>
        <v>0</v>
      </c>
      <c r="V5636" s="1224">
        <f>VLOOKUP($D5636,'NI-118'!$B$1:$W$2048,17,FALSE)</f>
        <v>0</v>
      </c>
      <c r="W5636" s="1224">
        <f>VLOOKUP($D5636,'NI-118'!$B$1:$W$2048,18,FALSE)</f>
        <v>0</v>
      </c>
      <c r="X5636" s="1224">
        <f>VLOOKUP($D5636,'NI-118'!$B$1:$W$2048,19,FALSE)</f>
        <v>0</v>
      </c>
    </row>
    <row r="5637" spans="1:24" ht="27" hidden="1">
      <c r="A5637" s="762"/>
      <c r="B5637" s="762"/>
      <c r="C5637" s="762"/>
      <c r="D5637" s="1222" t="s">
        <v>1789</v>
      </c>
      <c r="E5637" s="1223">
        <v>118</v>
      </c>
      <c r="F5637" s="1202"/>
      <c r="G5637" s="1202"/>
      <c r="H5637" s="1205" t="s">
        <v>1790</v>
      </c>
      <c r="I5637" s="1202" t="s">
        <v>53</v>
      </c>
      <c r="J5637" s="1202" t="s">
        <v>746</v>
      </c>
      <c r="K5637" s="1202" t="s">
        <v>746</v>
      </c>
      <c r="L5637" s="1202" t="s">
        <v>747</v>
      </c>
      <c r="M5637" s="1202" t="s">
        <v>1782</v>
      </c>
      <c r="N5637" s="1203" t="s">
        <v>1791</v>
      </c>
      <c r="O5637" s="1203" t="s">
        <v>1561</v>
      </c>
      <c r="P5637" s="1203" t="s">
        <v>1784</v>
      </c>
      <c r="Q5637" s="1203" t="s">
        <v>1561</v>
      </c>
      <c r="R5637" s="1203" t="s">
        <v>1785</v>
      </c>
      <c r="S5637" s="1224">
        <f>VLOOKUP($D5637,'NI-118'!$B$1:$W$2048,12,FALSE)</f>
        <v>0</v>
      </c>
      <c r="T5637" s="1224">
        <f>VLOOKUP($D5637,'NI-118'!$B$1:$W$2048,13,FALSE)</f>
        <v>0</v>
      </c>
      <c r="U5637" s="1224">
        <f>VLOOKUP($D5637,'NI-118'!$B$1:$W$2048,16,FALSE)</f>
        <v>0</v>
      </c>
      <c r="V5637" s="1224">
        <f>VLOOKUP($D5637,'NI-118'!$B$1:$W$2048,17,FALSE)</f>
        <v>0</v>
      </c>
      <c r="W5637" s="1224">
        <f>VLOOKUP($D5637,'NI-118'!$B$1:$W$2048,18,FALSE)</f>
        <v>0</v>
      </c>
      <c r="X5637" s="1224">
        <f>VLOOKUP($D5637,'NI-118'!$B$1:$W$2048,19,FALSE)</f>
        <v>0</v>
      </c>
    </row>
    <row r="5638" spans="1:24" ht="27" hidden="1">
      <c r="A5638" s="762"/>
      <c r="B5638" s="762"/>
      <c r="C5638" s="762"/>
      <c r="D5638" s="1222" t="s">
        <v>1792</v>
      </c>
      <c r="E5638" s="1223">
        <v>118</v>
      </c>
      <c r="F5638" s="1202"/>
      <c r="G5638" s="1202"/>
      <c r="H5638" s="1205" t="s">
        <v>1790</v>
      </c>
      <c r="I5638" s="1202" t="s">
        <v>53</v>
      </c>
      <c r="J5638" s="1202" t="s">
        <v>746</v>
      </c>
      <c r="K5638" s="1202" t="s">
        <v>746</v>
      </c>
      <c r="L5638" s="1202" t="s">
        <v>747</v>
      </c>
      <c r="M5638" s="1202" t="s">
        <v>1782</v>
      </c>
      <c r="N5638" s="1203" t="s">
        <v>1793</v>
      </c>
      <c r="O5638" s="1203" t="s">
        <v>1561</v>
      </c>
      <c r="P5638" s="1203" t="s">
        <v>1784</v>
      </c>
      <c r="Q5638" s="1203" t="s">
        <v>1561</v>
      </c>
      <c r="R5638" s="1203" t="s">
        <v>1785</v>
      </c>
      <c r="S5638" s="1224">
        <f>VLOOKUP($D5638,'NI-118'!$B$1:$W$2048,12,FALSE)</f>
        <v>0</v>
      </c>
      <c r="T5638" s="1224">
        <f>VLOOKUP($D5638,'NI-118'!$B$1:$W$2048,13,FALSE)</f>
        <v>0</v>
      </c>
      <c r="U5638" s="1224">
        <f>VLOOKUP($D5638,'NI-118'!$B$1:$W$2048,16,FALSE)</f>
        <v>0</v>
      </c>
      <c r="V5638" s="1224">
        <f>VLOOKUP($D5638,'NI-118'!$B$1:$W$2048,17,FALSE)</f>
        <v>0</v>
      </c>
      <c r="W5638" s="1224">
        <f>VLOOKUP($D5638,'NI-118'!$B$1:$W$2048,18,FALSE)</f>
        <v>0</v>
      </c>
      <c r="X5638" s="1224">
        <f>VLOOKUP($D5638,'NI-118'!$B$1:$W$2048,19,FALSE)</f>
        <v>0</v>
      </c>
    </row>
    <row r="5639" spans="1:24" ht="27" hidden="1">
      <c r="A5639" s="762"/>
      <c r="B5639" s="762"/>
      <c r="C5639" s="762"/>
      <c r="D5639" s="1222" t="s">
        <v>1794</v>
      </c>
      <c r="E5639" s="1223">
        <v>118</v>
      </c>
      <c r="F5639" s="1202"/>
      <c r="G5639" s="1202"/>
      <c r="H5639" s="1205" t="s">
        <v>1790</v>
      </c>
      <c r="I5639" s="1202" t="s">
        <v>53</v>
      </c>
      <c r="J5639" s="1202" t="s">
        <v>746</v>
      </c>
      <c r="K5639" s="1202" t="s">
        <v>746</v>
      </c>
      <c r="L5639" s="1202" t="s">
        <v>747</v>
      </c>
      <c r="M5639" s="1202" t="s">
        <v>1782</v>
      </c>
      <c r="N5639" s="1203" t="s">
        <v>1795</v>
      </c>
      <c r="O5639" s="1203" t="s">
        <v>1561</v>
      </c>
      <c r="P5639" s="1203" t="s">
        <v>1784</v>
      </c>
      <c r="Q5639" s="1203" t="s">
        <v>1561</v>
      </c>
      <c r="R5639" s="1203" t="s">
        <v>1785</v>
      </c>
      <c r="S5639" s="1224">
        <f>VLOOKUP($D5639,'NI-118'!$B$1:$W$2048,12,FALSE)</f>
        <v>0</v>
      </c>
      <c r="T5639" s="1224">
        <f>VLOOKUP($D5639,'NI-118'!$B$1:$W$2048,13,FALSE)</f>
        <v>0</v>
      </c>
      <c r="U5639" s="1224">
        <f>VLOOKUP($D5639,'NI-118'!$B$1:$W$2048,16,FALSE)</f>
        <v>0</v>
      </c>
      <c r="V5639" s="1224">
        <f>VLOOKUP($D5639,'NI-118'!$B$1:$W$2048,17,FALSE)</f>
        <v>0</v>
      </c>
      <c r="W5639" s="1224">
        <f>VLOOKUP($D5639,'NI-118'!$B$1:$W$2048,18,FALSE)</f>
        <v>0</v>
      </c>
      <c r="X5639" s="1224">
        <f>VLOOKUP($D5639,'NI-118'!$B$1:$W$2048,19,FALSE)</f>
        <v>0</v>
      </c>
    </row>
    <row r="5640" spans="1:24" ht="27" hidden="1">
      <c r="A5640" s="762"/>
      <c r="B5640" s="762"/>
      <c r="C5640" s="762"/>
      <c r="D5640" s="1222" t="s">
        <v>1796</v>
      </c>
      <c r="E5640" s="1223">
        <v>118</v>
      </c>
      <c r="F5640" s="1202"/>
      <c r="G5640" s="1202"/>
      <c r="H5640" s="1205" t="s">
        <v>1790</v>
      </c>
      <c r="I5640" s="1202" t="s">
        <v>53</v>
      </c>
      <c r="J5640" s="1202" t="s">
        <v>746</v>
      </c>
      <c r="K5640" s="1202" t="s">
        <v>746</v>
      </c>
      <c r="L5640" s="1202" t="s">
        <v>747</v>
      </c>
      <c r="M5640" s="1202" t="s">
        <v>1782</v>
      </c>
      <c r="N5640" s="1203" t="s">
        <v>1797</v>
      </c>
      <c r="O5640" s="1203" t="s">
        <v>1561</v>
      </c>
      <c r="P5640" s="1203" t="s">
        <v>1784</v>
      </c>
      <c r="Q5640" s="1203" t="s">
        <v>1561</v>
      </c>
      <c r="R5640" s="1203" t="s">
        <v>1785</v>
      </c>
      <c r="S5640" s="1224">
        <f>VLOOKUP($D5640,'NI-118'!$B$1:$W$2048,12,FALSE)</f>
        <v>0</v>
      </c>
      <c r="T5640" s="1224">
        <f>VLOOKUP($D5640,'NI-118'!$B$1:$W$2048,13,FALSE)</f>
        <v>0</v>
      </c>
      <c r="U5640" s="1224">
        <f>VLOOKUP($D5640,'NI-118'!$B$1:$W$2048,16,FALSE)</f>
        <v>0</v>
      </c>
      <c r="V5640" s="1224">
        <f>VLOOKUP($D5640,'NI-118'!$B$1:$W$2048,17,FALSE)</f>
        <v>0</v>
      </c>
      <c r="W5640" s="1224">
        <f>VLOOKUP($D5640,'NI-118'!$B$1:$W$2048,18,FALSE)</f>
        <v>0</v>
      </c>
      <c r="X5640" s="1224">
        <f>VLOOKUP($D5640,'NI-118'!$B$1:$W$2048,19,FALSE)</f>
        <v>0</v>
      </c>
    </row>
    <row r="5641" spans="1:24" ht="27" hidden="1">
      <c r="A5641" s="762"/>
      <c r="B5641" s="762"/>
      <c r="C5641" s="762"/>
      <c r="D5641" s="1222" t="s">
        <v>1798</v>
      </c>
      <c r="E5641" s="1223">
        <v>118</v>
      </c>
      <c r="F5641" s="1202"/>
      <c r="G5641" s="1202"/>
      <c r="H5641" s="1205" t="s">
        <v>1799</v>
      </c>
      <c r="I5641" s="1202" t="s">
        <v>53</v>
      </c>
      <c r="J5641" s="1202" t="s">
        <v>746</v>
      </c>
      <c r="K5641" s="1202" t="s">
        <v>746</v>
      </c>
      <c r="L5641" s="1202" t="s">
        <v>747</v>
      </c>
      <c r="M5641" s="1202" t="s">
        <v>1782</v>
      </c>
      <c r="N5641" s="1203" t="s">
        <v>1800</v>
      </c>
      <c r="O5641" s="1203" t="s">
        <v>1561</v>
      </c>
      <c r="P5641" s="1203" t="s">
        <v>1784</v>
      </c>
      <c r="Q5641" s="1203" t="s">
        <v>1561</v>
      </c>
      <c r="R5641" s="1203" t="s">
        <v>1785</v>
      </c>
      <c r="S5641" s="1224">
        <f>VLOOKUP($D5641,'NI-118'!$B$1:$W$2048,12,FALSE)</f>
        <v>0</v>
      </c>
      <c r="T5641" s="1224">
        <f>VLOOKUP($D5641,'NI-118'!$B$1:$W$2048,13,FALSE)</f>
        <v>0</v>
      </c>
      <c r="U5641" s="1224">
        <f>VLOOKUP($D5641,'NI-118'!$B$1:$W$2048,16,FALSE)</f>
        <v>0</v>
      </c>
      <c r="V5641" s="1224">
        <f>VLOOKUP($D5641,'NI-118'!$B$1:$W$2048,17,FALSE)</f>
        <v>0</v>
      </c>
      <c r="W5641" s="1224">
        <f>VLOOKUP($D5641,'NI-118'!$B$1:$W$2048,18,FALSE)</f>
        <v>0</v>
      </c>
      <c r="X5641" s="1224">
        <f>VLOOKUP($D5641,'NI-118'!$B$1:$W$2048,19,FALSE)</f>
        <v>0</v>
      </c>
    </row>
    <row r="5642" spans="1:24" ht="27" hidden="1">
      <c r="A5642" s="762"/>
      <c r="B5642" s="762"/>
      <c r="C5642" s="762"/>
      <c r="D5642" s="1222" t="s">
        <v>1801</v>
      </c>
      <c r="E5642" s="1223">
        <v>118</v>
      </c>
      <c r="F5642" s="1202"/>
      <c r="G5642" s="1202"/>
      <c r="H5642" s="1205" t="s">
        <v>1799</v>
      </c>
      <c r="I5642" s="1202" t="s">
        <v>53</v>
      </c>
      <c r="J5642" s="1202" t="s">
        <v>746</v>
      </c>
      <c r="K5642" s="1202" t="s">
        <v>746</v>
      </c>
      <c r="L5642" s="1202" t="s">
        <v>747</v>
      </c>
      <c r="M5642" s="1202" t="s">
        <v>1782</v>
      </c>
      <c r="N5642" s="1203" t="s">
        <v>1802</v>
      </c>
      <c r="O5642" s="1203" t="s">
        <v>1561</v>
      </c>
      <c r="P5642" s="1203" t="s">
        <v>1784</v>
      </c>
      <c r="Q5642" s="1203" t="s">
        <v>1561</v>
      </c>
      <c r="R5642" s="1203" t="s">
        <v>1785</v>
      </c>
      <c r="S5642" s="1224">
        <f>VLOOKUP($D5642,'NI-118'!$B$1:$W$2048,12,FALSE)</f>
        <v>0</v>
      </c>
      <c r="T5642" s="1224">
        <f>VLOOKUP($D5642,'NI-118'!$B$1:$W$2048,13,FALSE)</f>
        <v>0</v>
      </c>
      <c r="U5642" s="1224">
        <f>VLOOKUP($D5642,'NI-118'!$B$1:$W$2048,16,FALSE)</f>
        <v>0</v>
      </c>
      <c r="V5642" s="1224">
        <f>VLOOKUP($D5642,'NI-118'!$B$1:$W$2048,17,FALSE)</f>
        <v>0</v>
      </c>
      <c r="W5642" s="1224">
        <f>VLOOKUP($D5642,'NI-118'!$B$1:$W$2048,18,FALSE)</f>
        <v>0</v>
      </c>
      <c r="X5642" s="1224">
        <f>VLOOKUP($D5642,'NI-118'!$B$1:$W$2048,19,FALSE)</f>
        <v>0</v>
      </c>
    </row>
    <row r="5643" spans="1:24" ht="27" hidden="1">
      <c r="A5643" s="762"/>
      <c r="B5643" s="762"/>
      <c r="C5643" s="762"/>
      <c r="D5643" s="1222" t="s">
        <v>1803</v>
      </c>
      <c r="E5643" s="1223">
        <v>118</v>
      </c>
      <c r="F5643" s="1202"/>
      <c r="G5643" s="1202"/>
      <c r="H5643" s="1205" t="s">
        <v>1804</v>
      </c>
      <c r="I5643" s="1202" t="s">
        <v>53</v>
      </c>
      <c r="J5643" s="1202" t="s">
        <v>746</v>
      </c>
      <c r="K5643" s="1202" t="s">
        <v>746</v>
      </c>
      <c r="L5643" s="1202" t="s">
        <v>747</v>
      </c>
      <c r="M5643" s="1202" t="s">
        <v>1782</v>
      </c>
      <c r="N5643" s="1203" t="s">
        <v>1805</v>
      </c>
      <c r="O5643" s="1203" t="s">
        <v>750</v>
      </c>
      <c r="P5643" s="1203" t="s">
        <v>1672</v>
      </c>
      <c r="Q5643" s="1203" t="s">
        <v>750</v>
      </c>
      <c r="R5643" s="1203" t="s">
        <v>1673</v>
      </c>
      <c r="S5643" s="1224">
        <f>VLOOKUP($D5643,'NI-118'!$B$1:$W$2048,12,FALSE)</f>
        <v>0</v>
      </c>
      <c r="T5643" s="1224">
        <f>VLOOKUP($D5643,'NI-118'!$B$1:$W$2048,13,FALSE)</f>
        <v>0</v>
      </c>
      <c r="U5643" s="1224">
        <f>VLOOKUP($D5643,'NI-118'!$B$1:$W$2048,16,FALSE)</f>
        <v>0</v>
      </c>
      <c r="V5643" s="1224">
        <f>VLOOKUP($D5643,'NI-118'!$B$1:$W$2048,17,FALSE)</f>
        <v>0</v>
      </c>
      <c r="W5643" s="1224">
        <f>VLOOKUP($D5643,'NI-118'!$B$1:$W$2048,18,FALSE)</f>
        <v>0</v>
      </c>
      <c r="X5643" s="1224">
        <f>VLOOKUP($D5643,'NI-118'!$B$1:$W$2048,19,FALSE)</f>
        <v>0</v>
      </c>
    </row>
    <row r="5644" spans="1:24" ht="27" hidden="1">
      <c r="A5644" s="762"/>
      <c r="B5644" s="762"/>
      <c r="C5644" s="762"/>
      <c r="D5644" s="1222" t="s">
        <v>1806</v>
      </c>
      <c r="E5644" s="1223">
        <v>118</v>
      </c>
      <c r="F5644" s="1202"/>
      <c r="G5644" s="1202"/>
      <c r="H5644" s="1205" t="s">
        <v>1807</v>
      </c>
      <c r="I5644" s="1202" t="s">
        <v>53</v>
      </c>
      <c r="J5644" s="1202" t="s">
        <v>746</v>
      </c>
      <c r="K5644" s="1202" t="s">
        <v>746</v>
      </c>
      <c r="L5644" s="1202" t="s">
        <v>747</v>
      </c>
      <c r="M5644" s="1202" t="s">
        <v>1782</v>
      </c>
      <c r="N5644" s="1203" t="s">
        <v>1808</v>
      </c>
      <c r="O5644" s="1203" t="s">
        <v>1561</v>
      </c>
      <c r="P5644" s="1203" t="s">
        <v>1784</v>
      </c>
      <c r="Q5644" s="1203" t="s">
        <v>1561</v>
      </c>
      <c r="R5644" s="1203" t="s">
        <v>1785</v>
      </c>
      <c r="S5644" s="1224">
        <f>VLOOKUP($D5644,'NI-118'!$B$1:$W$2048,12,FALSE)</f>
        <v>0</v>
      </c>
      <c r="T5644" s="1224">
        <f>VLOOKUP($D5644,'NI-118'!$B$1:$W$2048,13,FALSE)</f>
        <v>0</v>
      </c>
      <c r="U5644" s="1224">
        <f>VLOOKUP($D5644,'NI-118'!$B$1:$W$2048,16,FALSE)</f>
        <v>0</v>
      </c>
      <c r="V5644" s="1224">
        <f>VLOOKUP($D5644,'NI-118'!$B$1:$W$2048,17,FALSE)</f>
        <v>0</v>
      </c>
      <c r="W5644" s="1224">
        <f>VLOOKUP($D5644,'NI-118'!$B$1:$W$2048,18,FALSE)</f>
        <v>0</v>
      </c>
      <c r="X5644" s="1224">
        <f>VLOOKUP($D5644,'NI-118'!$B$1:$W$2048,19,FALSE)</f>
        <v>0</v>
      </c>
    </row>
    <row r="5645" spans="1:24" ht="27" hidden="1">
      <c r="A5645" s="762"/>
      <c r="B5645" s="762"/>
      <c r="C5645" s="762"/>
      <c r="D5645" s="1222" t="s">
        <v>1809</v>
      </c>
      <c r="E5645" s="1223">
        <v>118</v>
      </c>
      <c r="F5645" s="1202"/>
      <c r="G5645" s="1202"/>
      <c r="H5645" s="1205" t="s">
        <v>1807</v>
      </c>
      <c r="I5645" s="1202" t="s">
        <v>53</v>
      </c>
      <c r="J5645" s="1202" t="s">
        <v>746</v>
      </c>
      <c r="K5645" s="1202" t="s">
        <v>746</v>
      </c>
      <c r="L5645" s="1202" t="s">
        <v>747</v>
      </c>
      <c r="M5645" s="1202" t="s">
        <v>1782</v>
      </c>
      <c r="N5645" s="1203" t="s">
        <v>1810</v>
      </c>
      <c r="O5645" s="1203" t="s">
        <v>1561</v>
      </c>
      <c r="P5645" s="1203" t="s">
        <v>1784</v>
      </c>
      <c r="Q5645" s="1203" t="s">
        <v>1561</v>
      </c>
      <c r="R5645" s="1203" t="s">
        <v>1785</v>
      </c>
      <c r="S5645" s="1224">
        <f>VLOOKUP($D5645,'NI-118'!$B$1:$W$2048,12,FALSE)</f>
        <v>0</v>
      </c>
      <c r="T5645" s="1224">
        <f>VLOOKUP($D5645,'NI-118'!$B$1:$W$2048,13,FALSE)</f>
        <v>0</v>
      </c>
      <c r="U5645" s="1224">
        <f>VLOOKUP($D5645,'NI-118'!$B$1:$W$2048,16,FALSE)</f>
        <v>0</v>
      </c>
      <c r="V5645" s="1224">
        <f>VLOOKUP($D5645,'NI-118'!$B$1:$W$2048,17,FALSE)</f>
        <v>0</v>
      </c>
      <c r="W5645" s="1224">
        <f>VLOOKUP($D5645,'NI-118'!$B$1:$W$2048,18,FALSE)</f>
        <v>0</v>
      </c>
      <c r="X5645" s="1224">
        <f>VLOOKUP($D5645,'NI-118'!$B$1:$W$2048,19,FALSE)</f>
        <v>0</v>
      </c>
    </row>
    <row r="5646" spans="1:24" ht="27" hidden="1">
      <c r="A5646" s="762"/>
      <c r="B5646" s="762"/>
      <c r="C5646" s="762"/>
      <c r="D5646" s="1222" t="s">
        <v>1811</v>
      </c>
      <c r="E5646" s="1223">
        <v>118</v>
      </c>
      <c r="F5646" s="1202"/>
      <c r="G5646" s="1202"/>
      <c r="H5646" s="1205" t="s">
        <v>1812</v>
      </c>
      <c r="I5646" s="1202" t="s">
        <v>53</v>
      </c>
      <c r="J5646" s="1202" t="s">
        <v>746</v>
      </c>
      <c r="K5646" s="1202" t="s">
        <v>746</v>
      </c>
      <c r="L5646" s="1202" t="s">
        <v>747</v>
      </c>
      <c r="M5646" s="1202" t="s">
        <v>1782</v>
      </c>
      <c r="N5646" s="1203" t="s">
        <v>1813</v>
      </c>
      <c r="O5646" s="1203" t="s">
        <v>1561</v>
      </c>
      <c r="P5646" s="1203" t="s">
        <v>1784</v>
      </c>
      <c r="Q5646" s="1203" t="s">
        <v>1561</v>
      </c>
      <c r="R5646" s="1203" t="s">
        <v>1785</v>
      </c>
      <c r="S5646" s="1224">
        <f>VLOOKUP($D5646,'NI-118'!$B$1:$W$2048,12,FALSE)</f>
        <v>0</v>
      </c>
      <c r="T5646" s="1224">
        <f>VLOOKUP($D5646,'NI-118'!$B$1:$W$2048,13,FALSE)</f>
        <v>0</v>
      </c>
      <c r="U5646" s="1224">
        <f>VLOOKUP($D5646,'NI-118'!$B$1:$W$2048,16,FALSE)</f>
        <v>0</v>
      </c>
      <c r="V5646" s="1224">
        <f>VLOOKUP($D5646,'NI-118'!$B$1:$W$2048,17,FALSE)</f>
        <v>0</v>
      </c>
      <c r="W5646" s="1224">
        <f>VLOOKUP($D5646,'NI-118'!$B$1:$W$2048,18,FALSE)</f>
        <v>0</v>
      </c>
      <c r="X5646" s="1224">
        <f>VLOOKUP($D5646,'NI-118'!$B$1:$W$2048,19,FALSE)</f>
        <v>0</v>
      </c>
    </row>
    <row r="5647" spans="1:24" ht="27" hidden="1">
      <c r="A5647" s="762"/>
      <c r="B5647" s="762"/>
      <c r="C5647" s="762"/>
      <c r="D5647" s="1222" t="s">
        <v>1814</v>
      </c>
      <c r="E5647" s="1223">
        <v>118</v>
      </c>
      <c r="F5647" s="1202"/>
      <c r="G5647" s="1202"/>
      <c r="H5647" s="1205" t="s">
        <v>1812</v>
      </c>
      <c r="I5647" s="1202" t="s">
        <v>53</v>
      </c>
      <c r="J5647" s="1202" t="s">
        <v>746</v>
      </c>
      <c r="K5647" s="1202" t="s">
        <v>746</v>
      </c>
      <c r="L5647" s="1202" t="s">
        <v>747</v>
      </c>
      <c r="M5647" s="1202" t="s">
        <v>1782</v>
      </c>
      <c r="N5647" s="1203" t="s">
        <v>1815</v>
      </c>
      <c r="O5647" s="1203" t="s">
        <v>1561</v>
      </c>
      <c r="P5647" s="1203" t="s">
        <v>1784</v>
      </c>
      <c r="Q5647" s="1203" t="s">
        <v>1561</v>
      </c>
      <c r="R5647" s="1203" t="s">
        <v>1785</v>
      </c>
      <c r="S5647" s="1224">
        <f>VLOOKUP($D5647,'NI-118'!$B$1:$W$2048,12,FALSE)</f>
        <v>0</v>
      </c>
      <c r="T5647" s="1224">
        <f>VLOOKUP($D5647,'NI-118'!$B$1:$W$2048,13,FALSE)</f>
        <v>0</v>
      </c>
      <c r="U5647" s="1224">
        <f>VLOOKUP($D5647,'NI-118'!$B$1:$W$2048,16,FALSE)</f>
        <v>0</v>
      </c>
      <c r="V5647" s="1224">
        <f>VLOOKUP($D5647,'NI-118'!$B$1:$W$2048,17,FALSE)</f>
        <v>0</v>
      </c>
      <c r="W5647" s="1224">
        <f>VLOOKUP($D5647,'NI-118'!$B$1:$W$2048,18,FALSE)</f>
        <v>0</v>
      </c>
      <c r="X5647" s="1224">
        <f>VLOOKUP($D5647,'NI-118'!$B$1:$W$2048,19,FALSE)</f>
        <v>0</v>
      </c>
    </row>
    <row r="5648" spans="1:24" ht="40.5" hidden="1">
      <c r="A5648" s="762"/>
      <c r="B5648" s="762"/>
      <c r="C5648" s="762"/>
      <c r="D5648" s="1222" t="s">
        <v>1816</v>
      </c>
      <c r="E5648" s="1223">
        <v>118</v>
      </c>
      <c r="F5648" s="1202" t="s">
        <v>157</v>
      </c>
      <c r="G5648" s="1202"/>
      <c r="H5648" s="1205" t="s">
        <v>1817</v>
      </c>
      <c r="I5648" s="1202" t="s">
        <v>53</v>
      </c>
      <c r="J5648" s="1202" t="s">
        <v>746</v>
      </c>
      <c r="K5648" s="1202" t="s">
        <v>746</v>
      </c>
      <c r="L5648" s="1202" t="s">
        <v>747</v>
      </c>
      <c r="M5648" s="1202" t="s">
        <v>1782</v>
      </c>
      <c r="N5648" s="1203" t="s">
        <v>1818</v>
      </c>
      <c r="O5648" s="1203" t="s">
        <v>1561</v>
      </c>
      <c r="P5648" s="1203" t="s">
        <v>1819</v>
      </c>
      <c r="Q5648" s="1203" t="s">
        <v>1561</v>
      </c>
      <c r="R5648" s="1203" t="s">
        <v>1820</v>
      </c>
      <c r="S5648" s="1224">
        <f>VLOOKUP($D5648,'NI-118'!$B$1:$W$2048,12,FALSE)</f>
        <v>0</v>
      </c>
      <c r="T5648" s="1224">
        <f>VLOOKUP($D5648,'NI-118'!$B$1:$W$2048,13,FALSE)</f>
        <v>0</v>
      </c>
      <c r="U5648" s="1224">
        <f>VLOOKUP($D5648,'NI-118'!$B$1:$W$2048,16,FALSE)</f>
        <v>0</v>
      </c>
      <c r="V5648" s="1224">
        <f>VLOOKUP($D5648,'NI-118'!$B$1:$W$2048,17,FALSE)</f>
        <v>0</v>
      </c>
      <c r="W5648" s="1224">
        <f>VLOOKUP($D5648,'NI-118'!$B$1:$W$2048,18,FALSE)</f>
        <v>0</v>
      </c>
      <c r="X5648" s="1224">
        <f>VLOOKUP($D5648,'NI-118'!$B$1:$W$2048,19,FALSE)</f>
        <v>0</v>
      </c>
    </row>
    <row r="5649" spans="1:24" ht="40.5" hidden="1">
      <c r="A5649" s="762"/>
      <c r="B5649" s="762"/>
      <c r="C5649" s="762"/>
      <c r="D5649" s="1222" t="s">
        <v>1821</v>
      </c>
      <c r="E5649" s="1223">
        <v>118</v>
      </c>
      <c r="F5649" s="1202"/>
      <c r="G5649" s="1202"/>
      <c r="H5649" s="1205" t="s">
        <v>1822</v>
      </c>
      <c r="I5649" s="1202" t="s">
        <v>53</v>
      </c>
      <c r="J5649" s="1202" t="s">
        <v>746</v>
      </c>
      <c r="K5649" s="1202" t="s">
        <v>746</v>
      </c>
      <c r="L5649" s="1202" t="s">
        <v>747</v>
      </c>
      <c r="M5649" s="1202" t="s">
        <v>1782</v>
      </c>
      <c r="N5649" s="1203" t="s">
        <v>1823</v>
      </c>
      <c r="O5649" s="1203" t="s">
        <v>1561</v>
      </c>
      <c r="P5649" s="1203" t="s">
        <v>1819</v>
      </c>
      <c r="Q5649" s="1203" t="s">
        <v>1561</v>
      </c>
      <c r="R5649" s="1203" t="s">
        <v>1820</v>
      </c>
      <c r="S5649" s="1224">
        <f>VLOOKUP($D5649,'NI-118'!$B$1:$W$2048,12,FALSE)</f>
        <v>0</v>
      </c>
      <c r="T5649" s="1224">
        <f>VLOOKUP($D5649,'NI-118'!$B$1:$W$2048,13,FALSE)</f>
        <v>0</v>
      </c>
      <c r="U5649" s="1224">
        <f>VLOOKUP($D5649,'NI-118'!$B$1:$W$2048,16,FALSE)</f>
        <v>0</v>
      </c>
      <c r="V5649" s="1224">
        <f>VLOOKUP($D5649,'NI-118'!$B$1:$W$2048,17,FALSE)</f>
        <v>0</v>
      </c>
      <c r="W5649" s="1224">
        <f>VLOOKUP($D5649,'NI-118'!$B$1:$W$2048,18,FALSE)</f>
        <v>0</v>
      </c>
      <c r="X5649" s="1224">
        <f>VLOOKUP($D5649,'NI-118'!$B$1:$W$2048,19,FALSE)</f>
        <v>0</v>
      </c>
    </row>
    <row r="5650" spans="1:24" ht="27" hidden="1">
      <c r="A5650" s="762"/>
      <c r="B5650" s="762"/>
      <c r="C5650" s="762"/>
      <c r="D5650" s="1222" t="s">
        <v>1824</v>
      </c>
      <c r="E5650" s="1223">
        <v>118</v>
      </c>
      <c r="F5650" s="1202"/>
      <c r="G5650" s="1202"/>
      <c r="H5650" s="1205" t="s">
        <v>1822</v>
      </c>
      <c r="I5650" s="1202" t="s">
        <v>53</v>
      </c>
      <c r="J5650" s="1202" t="s">
        <v>746</v>
      </c>
      <c r="K5650" s="1202" t="s">
        <v>746</v>
      </c>
      <c r="L5650" s="1202" t="s">
        <v>747</v>
      </c>
      <c r="M5650" s="1202" t="s">
        <v>1782</v>
      </c>
      <c r="N5650" s="1203" t="s">
        <v>1825</v>
      </c>
      <c r="O5650" s="1203" t="s">
        <v>1561</v>
      </c>
      <c r="P5650" s="1203" t="s">
        <v>1819</v>
      </c>
      <c r="Q5650" s="1203" t="s">
        <v>1561</v>
      </c>
      <c r="R5650" s="1203" t="s">
        <v>1820</v>
      </c>
      <c r="S5650" s="1224">
        <f>VLOOKUP($D5650,'NI-118'!$B$1:$W$2048,12,FALSE)</f>
        <v>0</v>
      </c>
      <c r="T5650" s="1224">
        <f>VLOOKUP($D5650,'NI-118'!$B$1:$W$2048,13,FALSE)</f>
        <v>0</v>
      </c>
      <c r="U5650" s="1224">
        <f>VLOOKUP($D5650,'NI-118'!$B$1:$W$2048,16,FALSE)</f>
        <v>0</v>
      </c>
      <c r="V5650" s="1224">
        <f>VLOOKUP($D5650,'NI-118'!$B$1:$W$2048,17,FALSE)</f>
        <v>0</v>
      </c>
      <c r="W5650" s="1224">
        <f>VLOOKUP($D5650,'NI-118'!$B$1:$W$2048,18,FALSE)</f>
        <v>0</v>
      </c>
      <c r="X5650" s="1224">
        <f>VLOOKUP($D5650,'NI-118'!$B$1:$W$2048,19,FALSE)</f>
        <v>0</v>
      </c>
    </row>
    <row r="5651" spans="1:24" ht="27" hidden="1">
      <c r="A5651" s="762"/>
      <c r="B5651" s="762"/>
      <c r="C5651" s="762"/>
      <c r="D5651" s="1222" t="s">
        <v>1826</v>
      </c>
      <c r="E5651" s="1223">
        <v>118</v>
      </c>
      <c r="F5651" s="1202"/>
      <c r="G5651" s="1202"/>
      <c r="H5651" s="1205" t="s">
        <v>1827</v>
      </c>
      <c r="I5651" s="1202" t="s">
        <v>53</v>
      </c>
      <c r="J5651" s="1202" t="s">
        <v>746</v>
      </c>
      <c r="K5651" s="1202" t="s">
        <v>746</v>
      </c>
      <c r="L5651" s="1202" t="s">
        <v>747</v>
      </c>
      <c r="M5651" s="1202" t="s">
        <v>1782</v>
      </c>
      <c r="N5651" s="1203" t="s">
        <v>1828</v>
      </c>
      <c r="O5651" s="1203" t="s">
        <v>1561</v>
      </c>
      <c r="P5651" s="1203" t="s">
        <v>1819</v>
      </c>
      <c r="Q5651" s="1203" t="s">
        <v>1561</v>
      </c>
      <c r="R5651" s="1203" t="s">
        <v>1820</v>
      </c>
      <c r="S5651" s="1224">
        <f>VLOOKUP($D5651,'NI-118'!$B$1:$W$2048,12,FALSE)</f>
        <v>0</v>
      </c>
      <c r="T5651" s="1224">
        <f>VLOOKUP($D5651,'NI-118'!$B$1:$W$2048,13,FALSE)</f>
        <v>0</v>
      </c>
      <c r="U5651" s="1224">
        <f>VLOOKUP($D5651,'NI-118'!$B$1:$W$2048,16,FALSE)</f>
        <v>0</v>
      </c>
      <c r="V5651" s="1224">
        <f>VLOOKUP($D5651,'NI-118'!$B$1:$W$2048,17,FALSE)</f>
        <v>0</v>
      </c>
      <c r="W5651" s="1224">
        <f>VLOOKUP($D5651,'NI-118'!$B$1:$W$2048,18,FALSE)</f>
        <v>0</v>
      </c>
      <c r="X5651" s="1224">
        <f>VLOOKUP($D5651,'NI-118'!$B$1:$W$2048,19,FALSE)</f>
        <v>0</v>
      </c>
    </row>
    <row r="5652" spans="1:24" ht="27" hidden="1">
      <c r="A5652" s="762"/>
      <c r="B5652" s="762"/>
      <c r="C5652" s="762"/>
      <c r="D5652" s="1222" t="s">
        <v>1829</v>
      </c>
      <c r="E5652" s="1223">
        <v>118</v>
      </c>
      <c r="F5652" s="1202"/>
      <c r="G5652" s="1202"/>
      <c r="H5652" s="1205" t="s">
        <v>1790</v>
      </c>
      <c r="I5652" s="1202" t="s">
        <v>531</v>
      </c>
      <c r="J5652" s="1202"/>
      <c r="K5652" s="1202"/>
      <c r="L5652" s="1202"/>
      <c r="M5652" s="1202" t="s">
        <v>1782</v>
      </c>
      <c r="N5652" s="1203" t="s">
        <v>1830</v>
      </c>
      <c r="O5652" s="1203" t="s">
        <v>73</v>
      </c>
      <c r="P5652" s="1203" t="s">
        <v>73</v>
      </c>
      <c r="Q5652" s="1203" t="s">
        <v>73</v>
      </c>
      <c r="R5652" s="1203" t="s">
        <v>73</v>
      </c>
      <c r="S5652" s="1224">
        <f>VLOOKUP($D5652,'NI-118'!$B$1:$W$2048,12,FALSE)</f>
        <v>0</v>
      </c>
      <c r="T5652" s="1224">
        <f>VLOOKUP($D5652,'NI-118'!$B$1:$W$2048,13,FALSE)</f>
        <v>0</v>
      </c>
      <c r="U5652" s="1224">
        <f>VLOOKUP($D5652,'NI-118'!$B$1:$W$2048,16,FALSE)</f>
        <v>0</v>
      </c>
      <c r="V5652" s="1224">
        <f>VLOOKUP($D5652,'NI-118'!$B$1:$W$2048,17,FALSE)</f>
        <v>0</v>
      </c>
      <c r="W5652" s="1224">
        <f>VLOOKUP($D5652,'NI-118'!$B$1:$W$2048,18,FALSE)</f>
        <v>0</v>
      </c>
      <c r="X5652" s="1224">
        <f>VLOOKUP($D5652,'NI-118'!$B$1:$W$2048,19,FALSE)</f>
        <v>0</v>
      </c>
    </row>
    <row r="5653" spans="1:24" hidden="1">
      <c r="A5653" s="762"/>
      <c r="B5653" s="762"/>
      <c r="C5653" s="762"/>
      <c r="D5653" s="1222" t="s">
        <v>1831</v>
      </c>
      <c r="E5653" s="1223">
        <v>118</v>
      </c>
      <c r="F5653" s="1202"/>
      <c r="G5653" s="1202"/>
      <c r="H5653" s="1205"/>
      <c r="I5653" s="1202" t="s">
        <v>71</v>
      </c>
      <c r="J5653" s="1202"/>
      <c r="K5653" s="1202"/>
      <c r="L5653" s="1202"/>
      <c r="M5653" s="1202"/>
      <c r="N5653" s="1203" t="s">
        <v>1832</v>
      </c>
      <c r="O5653" s="1203" t="s">
        <v>73</v>
      </c>
      <c r="P5653" s="1203" t="s">
        <v>73</v>
      </c>
      <c r="Q5653" s="1203" t="s">
        <v>73</v>
      </c>
      <c r="R5653" s="1203" t="s">
        <v>73</v>
      </c>
      <c r="S5653" s="1224">
        <f>VLOOKUP($D5653,'NI-118'!$B$1:$W$2048,12,FALSE)</f>
        <v>0</v>
      </c>
      <c r="T5653" s="1224">
        <f>VLOOKUP($D5653,'NI-118'!$B$1:$W$2048,13,FALSE)</f>
        <v>0</v>
      </c>
      <c r="U5653" s="1224">
        <f>VLOOKUP($D5653,'NI-118'!$B$1:$W$2048,16,FALSE)</f>
        <v>34</v>
      </c>
      <c r="V5653" s="1224">
        <f>VLOOKUP($D5653,'NI-118'!$B$1:$W$2048,17,FALSE)</f>
        <v>0</v>
      </c>
      <c r="W5653" s="1224">
        <f>VLOOKUP($D5653,'NI-118'!$B$1:$W$2048,18,FALSE)</f>
        <v>0</v>
      </c>
      <c r="X5653" s="1224">
        <f>VLOOKUP($D5653,'NI-118'!$B$1:$W$2048,19,FALSE)</f>
        <v>0</v>
      </c>
    </row>
    <row r="5654" spans="1:24" ht="27" hidden="1">
      <c r="A5654" s="762"/>
      <c r="B5654" s="762"/>
      <c r="C5654" s="762"/>
      <c r="D5654" s="1222" t="s">
        <v>1833</v>
      </c>
      <c r="E5654" s="1223">
        <v>118</v>
      </c>
      <c r="F5654" s="1202"/>
      <c r="G5654" s="1202"/>
      <c r="H5654" s="1205" t="s">
        <v>1834</v>
      </c>
      <c r="I5654" s="1202" t="s">
        <v>53</v>
      </c>
      <c r="J5654" s="1202" t="s">
        <v>746</v>
      </c>
      <c r="K5654" s="1202" t="s">
        <v>746</v>
      </c>
      <c r="L5654" s="1202" t="s">
        <v>747</v>
      </c>
      <c r="M5654" s="1202" t="s">
        <v>1835</v>
      </c>
      <c r="N5654" s="1203" t="s">
        <v>1836</v>
      </c>
      <c r="O5654" s="1203" t="s">
        <v>750</v>
      </c>
      <c r="P5654" s="1203" t="s">
        <v>1837</v>
      </c>
      <c r="Q5654" s="1203" t="s">
        <v>750</v>
      </c>
      <c r="R5654" s="1203" t="s">
        <v>1838</v>
      </c>
      <c r="S5654" s="1224">
        <f>VLOOKUP($D5654,'NI-118'!$B$1:$W$2048,12,FALSE)</f>
        <v>0</v>
      </c>
      <c r="T5654" s="1224">
        <f>VLOOKUP($D5654,'NI-118'!$B$1:$W$2048,13,FALSE)</f>
        <v>0</v>
      </c>
      <c r="U5654" s="1224">
        <f>VLOOKUP($D5654,'NI-118'!$B$1:$W$2048,16,FALSE)</f>
        <v>34</v>
      </c>
      <c r="V5654" s="1224">
        <f>VLOOKUP($D5654,'NI-118'!$B$1:$W$2048,17,FALSE)</f>
        <v>0</v>
      </c>
      <c r="W5654" s="1224">
        <f>VLOOKUP($D5654,'NI-118'!$B$1:$W$2048,18,FALSE)</f>
        <v>0</v>
      </c>
      <c r="X5654" s="1224">
        <f>VLOOKUP($D5654,'NI-118'!$B$1:$W$2048,19,FALSE)</f>
        <v>0</v>
      </c>
    </row>
    <row r="5655" spans="1:24" ht="27" hidden="1">
      <c r="A5655" s="762"/>
      <c r="B5655" s="762"/>
      <c r="C5655" s="762"/>
      <c r="D5655" s="1222" t="s">
        <v>1839</v>
      </c>
      <c r="E5655" s="1223">
        <v>118</v>
      </c>
      <c r="F5655" s="1202" t="s">
        <v>157</v>
      </c>
      <c r="G5655" s="1202"/>
      <c r="H5655" s="1205" t="s">
        <v>1756</v>
      </c>
      <c r="I5655" s="1202" t="s">
        <v>53</v>
      </c>
      <c r="J5655" s="1202" t="s">
        <v>746</v>
      </c>
      <c r="K5655" s="1202" t="s">
        <v>746</v>
      </c>
      <c r="L5655" s="1202" t="s">
        <v>747</v>
      </c>
      <c r="M5655" s="1202" t="s">
        <v>1835</v>
      </c>
      <c r="N5655" s="1203" t="s">
        <v>1840</v>
      </c>
      <c r="O5655" s="1203" t="s">
        <v>750</v>
      </c>
      <c r="P5655" s="1203" t="s">
        <v>1837</v>
      </c>
      <c r="Q5655" s="1203" t="s">
        <v>750</v>
      </c>
      <c r="R5655" s="1203" t="s">
        <v>1838</v>
      </c>
      <c r="S5655" s="1224">
        <f>VLOOKUP($D5655,'NI-118'!$B$1:$W$2048,12,FALSE)</f>
        <v>0</v>
      </c>
      <c r="T5655" s="1224">
        <f>VLOOKUP($D5655,'NI-118'!$B$1:$W$2048,13,FALSE)</f>
        <v>0</v>
      </c>
      <c r="U5655" s="1224">
        <f>VLOOKUP($D5655,'NI-118'!$B$1:$W$2048,16,FALSE)</f>
        <v>0</v>
      </c>
      <c r="V5655" s="1224">
        <f>VLOOKUP($D5655,'NI-118'!$B$1:$W$2048,17,FALSE)</f>
        <v>0</v>
      </c>
      <c r="W5655" s="1224">
        <f>VLOOKUP($D5655,'NI-118'!$B$1:$W$2048,18,FALSE)</f>
        <v>0</v>
      </c>
      <c r="X5655" s="1224">
        <f>VLOOKUP($D5655,'NI-118'!$B$1:$W$2048,19,FALSE)</f>
        <v>0</v>
      </c>
    </row>
    <row r="5656" spans="1:24" ht="27" hidden="1">
      <c r="A5656" s="762"/>
      <c r="B5656" s="762"/>
      <c r="C5656" s="762"/>
      <c r="D5656" s="1222" t="s">
        <v>1841</v>
      </c>
      <c r="E5656" s="1223">
        <v>118</v>
      </c>
      <c r="F5656" s="1202"/>
      <c r="G5656" s="1202"/>
      <c r="H5656" s="1205" t="s">
        <v>1842</v>
      </c>
      <c r="I5656" s="1202" t="s">
        <v>53</v>
      </c>
      <c r="J5656" s="1202" t="s">
        <v>746</v>
      </c>
      <c r="K5656" s="1202" t="s">
        <v>746</v>
      </c>
      <c r="L5656" s="1202" t="s">
        <v>747</v>
      </c>
      <c r="M5656" s="1202" t="s">
        <v>1835</v>
      </c>
      <c r="N5656" s="1203" t="s">
        <v>1843</v>
      </c>
      <c r="O5656" s="1203" t="s">
        <v>750</v>
      </c>
      <c r="P5656" s="1203" t="s">
        <v>1837</v>
      </c>
      <c r="Q5656" s="1203" t="s">
        <v>750</v>
      </c>
      <c r="R5656" s="1203" t="s">
        <v>1838</v>
      </c>
      <c r="S5656" s="1224">
        <f>VLOOKUP($D5656,'NI-118'!$B$1:$W$2048,12,FALSE)</f>
        <v>0</v>
      </c>
      <c r="T5656" s="1224">
        <f>VLOOKUP($D5656,'NI-118'!$B$1:$W$2048,13,FALSE)</f>
        <v>0</v>
      </c>
      <c r="U5656" s="1224">
        <f>VLOOKUP($D5656,'NI-118'!$B$1:$W$2048,16,FALSE)</f>
        <v>0</v>
      </c>
      <c r="V5656" s="1224">
        <f>VLOOKUP($D5656,'NI-118'!$B$1:$W$2048,17,FALSE)</f>
        <v>0</v>
      </c>
      <c r="W5656" s="1224">
        <f>VLOOKUP($D5656,'NI-118'!$B$1:$W$2048,18,FALSE)</f>
        <v>0</v>
      </c>
      <c r="X5656" s="1224">
        <f>VLOOKUP($D5656,'NI-118'!$B$1:$W$2048,19,FALSE)</f>
        <v>0</v>
      </c>
    </row>
    <row r="5657" spans="1:24" ht="27" hidden="1">
      <c r="A5657" s="762"/>
      <c r="B5657" s="762"/>
      <c r="C5657" s="762"/>
      <c r="D5657" s="1222" t="s">
        <v>1844</v>
      </c>
      <c r="E5657" s="1223">
        <v>118</v>
      </c>
      <c r="F5657" s="1202"/>
      <c r="G5657" s="1202"/>
      <c r="H5657" s="1205" t="s">
        <v>1842</v>
      </c>
      <c r="I5657" s="1202" t="s">
        <v>53</v>
      </c>
      <c r="J5657" s="1202" t="s">
        <v>746</v>
      </c>
      <c r="K5657" s="1202" t="s">
        <v>746</v>
      </c>
      <c r="L5657" s="1202" t="s">
        <v>747</v>
      </c>
      <c r="M5657" s="1202" t="s">
        <v>1835</v>
      </c>
      <c r="N5657" s="1203" t="s">
        <v>1845</v>
      </c>
      <c r="O5657" s="1203" t="s">
        <v>750</v>
      </c>
      <c r="P5657" s="1203" t="s">
        <v>1837</v>
      </c>
      <c r="Q5657" s="1203" t="s">
        <v>750</v>
      </c>
      <c r="R5657" s="1203" t="s">
        <v>1838</v>
      </c>
      <c r="S5657" s="1224">
        <f>VLOOKUP($D5657,'NI-118'!$B$1:$W$2048,12,FALSE)</f>
        <v>0</v>
      </c>
      <c r="T5657" s="1224">
        <f>VLOOKUP($D5657,'NI-118'!$B$1:$W$2048,13,FALSE)</f>
        <v>0</v>
      </c>
      <c r="U5657" s="1224">
        <f>VLOOKUP($D5657,'NI-118'!$B$1:$W$2048,16,FALSE)</f>
        <v>0</v>
      </c>
      <c r="V5657" s="1224">
        <f>VLOOKUP($D5657,'NI-118'!$B$1:$W$2048,17,FALSE)</f>
        <v>0</v>
      </c>
      <c r="W5657" s="1224">
        <f>VLOOKUP($D5657,'NI-118'!$B$1:$W$2048,18,FALSE)</f>
        <v>0</v>
      </c>
      <c r="X5657" s="1224">
        <f>VLOOKUP($D5657,'NI-118'!$B$1:$W$2048,19,FALSE)</f>
        <v>0</v>
      </c>
    </row>
    <row r="5658" spans="1:24" hidden="1">
      <c r="A5658" s="762"/>
      <c r="B5658" s="762"/>
      <c r="C5658" s="762"/>
      <c r="D5658" s="1222" t="s">
        <v>1846</v>
      </c>
      <c r="E5658" s="1223">
        <v>118</v>
      </c>
      <c r="F5658" s="1202"/>
      <c r="G5658" s="1202"/>
      <c r="H5658" s="1205" t="s">
        <v>1842</v>
      </c>
      <c r="I5658" s="1202" t="s">
        <v>531</v>
      </c>
      <c r="J5658" s="1202"/>
      <c r="K5658" s="1202"/>
      <c r="L5658" s="1202"/>
      <c r="M5658" s="1202" t="s">
        <v>1835</v>
      </c>
      <c r="N5658" s="1203" t="s">
        <v>1847</v>
      </c>
      <c r="O5658" s="1203" t="s">
        <v>73</v>
      </c>
      <c r="P5658" s="1203" t="s">
        <v>73</v>
      </c>
      <c r="Q5658" s="1203" t="s">
        <v>73</v>
      </c>
      <c r="R5658" s="1203" t="s">
        <v>73</v>
      </c>
      <c r="S5658" s="1224">
        <f>VLOOKUP($D5658,'NI-118'!$B$1:$W$2048,12,FALSE)</f>
        <v>0</v>
      </c>
      <c r="T5658" s="1224">
        <f>VLOOKUP($D5658,'NI-118'!$B$1:$W$2048,13,FALSE)</f>
        <v>0</v>
      </c>
      <c r="U5658" s="1224">
        <f>VLOOKUP($D5658,'NI-118'!$B$1:$W$2048,16,FALSE)</f>
        <v>0</v>
      </c>
      <c r="V5658" s="1224">
        <f>VLOOKUP($D5658,'NI-118'!$B$1:$W$2048,17,FALSE)</f>
        <v>0</v>
      </c>
      <c r="W5658" s="1224">
        <f>VLOOKUP($D5658,'NI-118'!$B$1:$W$2048,18,FALSE)</f>
        <v>0</v>
      </c>
      <c r="X5658" s="1224">
        <f>VLOOKUP($D5658,'NI-118'!$B$1:$W$2048,19,FALSE)</f>
        <v>0</v>
      </c>
    </row>
    <row r="5659" spans="1:24" hidden="1">
      <c r="A5659" s="762"/>
      <c r="B5659" s="762"/>
      <c r="C5659" s="762"/>
      <c r="D5659" s="1222" t="s">
        <v>1848</v>
      </c>
      <c r="E5659" s="1223">
        <v>118</v>
      </c>
      <c r="F5659" s="1202"/>
      <c r="G5659" s="1202"/>
      <c r="H5659" s="1205"/>
      <c r="I5659" s="1202" t="s">
        <v>71</v>
      </c>
      <c r="J5659" s="1202"/>
      <c r="K5659" s="1202"/>
      <c r="L5659" s="1202"/>
      <c r="M5659" s="1202"/>
      <c r="N5659" s="1203" t="s">
        <v>1849</v>
      </c>
      <c r="O5659" s="1203" t="s">
        <v>73</v>
      </c>
      <c r="P5659" s="1203" t="s">
        <v>73</v>
      </c>
      <c r="Q5659" s="1203" t="s">
        <v>73</v>
      </c>
      <c r="R5659" s="1203" t="s">
        <v>73</v>
      </c>
      <c r="S5659" s="1224">
        <f>VLOOKUP($D5659,'NI-118'!$B$1:$W$2048,12,FALSE)</f>
        <v>0</v>
      </c>
      <c r="T5659" s="1224">
        <f>VLOOKUP($D5659,'NI-118'!$B$1:$W$2048,13,FALSE)</f>
        <v>0</v>
      </c>
      <c r="U5659" s="1224">
        <f>VLOOKUP($D5659,'NI-118'!$B$1:$W$2048,16,FALSE)</f>
        <v>164</v>
      </c>
      <c r="V5659" s="1224">
        <f>VLOOKUP($D5659,'NI-118'!$B$1:$W$2048,17,FALSE)</f>
        <v>0</v>
      </c>
      <c r="W5659" s="1224">
        <f>VLOOKUP($D5659,'NI-118'!$B$1:$W$2048,18,FALSE)</f>
        <v>0</v>
      </c>
      <c r="X5659" s="1224">
        <f>VLOOKUP($D5659,'NI-118'!$B$1:$W$2048,19,FALSE)</f>
        <v>0</v>
      </c>
    </row>
    <row r="5660" spans="1:24" ht="27" hidden="1">
      <c r="A5660" s="762"/>
      <c r="B5660" s="762"/>
      <c r="C5660" s="762"/>
      <c r="D5660" s="1222" t="s">
        <v>1850</v>
      </c>
      <c r="E5660" s="1223">
        <v>118</v>
      </c>
      <c r="F5660" s="1202"/>
      <c r="G5660" s="1202"/>
      <c r="H5660" s="1205" t="s">
        <v>1851</v>
      </c>
      <c r="I5660" s="1202" t="s">
        <v>53</v>
      </c>
      <c r="J5660" s="1202" t="s">
        <v>746</v>
      </c>
      <c r="K5660" s="1202" t="s">
        <v>746</v>
      </c>
      <c r="L5660" s="1202" t="s">
        <v>747</v>
      </c>
      <c r="M5660" s="1202" t="s">
        <v>1852</v>
      </c>
      <c r="N5660" s="1203" t="s">
        <v>1853</v>
      </c>
      <c r="O5660" s="1203" t="s">
        <v>750</v>
      </c>
      <c r="P5660" s="1203" t="s">
        <v>1854</v>
      </c>
      <c r="Q5660" s="1203" t="s">
        <v>750</v>
      </c>
      <c r="R5660" s="1203" t="s">
        <v>1855</v>
      </c>
      <c r="S5660" s="1224">
        <f>VLOOKUP($D5660,'NI-118'!$B$1:$W$2048,12,FALSE)</f>
        <v>0</v>
      </c>
      <c r="T5660" s="1224">
        <f>VLOOKUP($D5660,'NI-118'!$B$1:$W$2048,13,FALSE)</f>
        <v>0</v>
      </c>
      <c r="U5660" s="1224">
        <f>VLOOKUP($D5660,'NI-118'!$B$1:$W$2048,16,FALSE)</f>
        <v>134</v>
      </c>
      <c r="V5660" s="1224">
        <f>VLOOKUP($D5660,'NI-118'!$B$1:$W$2048,17,FALSE)</f>
        <v>0</v>
      </c>
      <c r="W5660" s="1224">
        <f>VLOOKUP($D5660,'NI-118'!$B$1:$W$2048,18,FALSE)</f>
        <v>0</v>
      </c>
      <c r="X5660" s="1224">
        <f>VLOOKUP($D5660,'NI-118'!$B$1:$W$2048,19,FALSE)</f>
        <v>0</v>
      </c>
    </row>
    <row r="5661" spans="1:24" ht="27" hidden="1">
      <c r="A5661" s="762"/>
      <c r="B5661" s="762"/>
      <c r="C5661" s="762"/>
      <c r="D5661" s="1222" t="s">
        <v>1856</v>
      </c>
      <c r="E5661" s="1223">
        <v>118</v>
      </c>
      <c r="F5661" s="1202"/>
      <c r="G5661" s="1202"/>
      <c r="H5661" s="1205" t="s">
        <v>1857</v>
      </c>
      <c r="I5661" s="1202" t="s">
        <v>53</v>
      </c>
      <c r="J5661" s="1202" t="s">
        <v>746</v>
      </c>
      <c r="K5661" s="1202" t="s">
        <v>746</v>
      </c>
      <c r="L5661" s="1202" t="s">
        <v>747</v>
      </c>
      <c r="M5661" s="1202" t="s">
        <v>1852</v>
      </c>
      <c r="N5661" s="1203" t="s">
        <v>1858</v>
      </c>
      <c r="O5661" s="1203" t="s">
        <v>750</v>
      </c>
      <c r="P5661" s="1203" t="s">
        <v>1859</v>
      </c>
      <c r="Q5661" s="1203" t="s">
        <v>750</v>
      </c>
      <c r="R5661" s="1203" t="s">
        <v>1860</v>
      </c>
      <c r="S5661" s="1224">
        <f>VLOOKUP($D5661,'NI-118'!$B$1:$W$2048,12,FALSE)</f>
        <v>0</v>
      </c>
      <c r="T5661" s="1224">
        <f>VLOOKUP($D5661,'NI-118'!$B$1:$W$2048,13,FALSE)</f>
        <v>0</v>
      </c>
      <c r="U5661" s="1224">
        <f>VLOOKUP($D5661,'NI-118'!$B$1:$W$2048,16,FALSE)</f>
        <v>0</v>
      </c>
      <c r="V5661" s="1224">
        <f>VLOOKUP($D5661,'NI-118'!$B$1:$W$2048,17,FALSE)</f>
        <v>0</v>
      </c>
      <c r="W5661" s="1224">
        <f>VLOOKUP($D5661,'NI-118'!$B$1:$W$2048,18,FALSE)</f>
        <v>0</v>
      </c>
      <c r="X5661" s="1224">
        <f>VLOOKUP($D5661,'NI-118'!$B$1:$W$2048,19,FALSE)</f>
        <v>0</v>
      </c>
    </row>
    <row r="5662" spans="1:24" hidden="1">
      <c r="A5662" s="762"/>
      <c r="B5662" s="762"/>
      <c r="C5662" s="762"/>
      <c r="D5662" s="1222" t="s">
        <v>1861</v>
      </c>
      <c r="E5662" s="1223">
        <v>118</v>
      </c>
      <c r="F5662" s="1202"/>
      <c r="G5662" s="1202"/>
      <c r="H5662" s="1205" t="s">
        <v>1862</v>
      </c>
      <c r="I5662" s="1202" t="s">
        <v>53</v>
      </c>
      <c r="J5662" s="1202" t="s">
        <v>746</v>
      </c>
      <c r="K5662" s="1202" t="s">
        <v>746</v>
      </c>
      <c r="L5662" s="1202" t="s">
        <v>747</v>
      </c>
      <c r="M5662" s="1202" t="s">
        <v>1852</v>
      </c>
      <c r="N5662" s="1203" t="s">
        <v>1863</v>
      </c>
      <c r="O5662" s="1203" t="s">
        <v>750</v>
      </c>
      <c r="P5662" s="1203" t="s">
        <v>1864</v>
      </c>
      <c r="Q5662" s="1203" t="s">
        <v>750</v>
      </c>
      <c r="R5662" s="1203" t="s">
        <v>1865</v>
      </c>
      <c r="S5662" s="1224">
        <f>VLOOKUP($D5662,'NI-118'!$B$1:$W$2048,12,FALSE)</f>
        <v>0</v>
      </c>
      <c r="T5662" s="1224">
        <f>VLOOKUP($D5662,'NI-118'!$B$1:$W$2048,13,FALSE)</f>
        <v>0</v>
      </c>
      <c r="U5662" s="1224">
        <f>VLOOKUP($D5662,'NI-118'!$B$1:$W$2048,16,FALSE)</f>
        <v>22</v>
      </c>
      <c r="V5662" s="1224">
        <f>VLOOKUP($D5662,'NI-118'!$B$1:$W$2048,17,FALSE)</f>
        <v>0</v>
      </c>
      <c r="W5662" s="1224">
        <f>VLOOKUP($D5662,'NI-118'!$B$1:$W$2048,18,FALSE)</f>
        <v>0</v>
      </c>
      <c r="X5662" s="1224">
        <f>VLOOKUP($D5662,'NI-118'!$B$1:$W$2048,19,FALSE)</f>
        <v>0</v>
      </c>
    </row>
    <row r="5663" spans="1:24" ht="27" hidden="1">
      <c r="A5663" s="762"/>
      <c r="B5663" s="762"/>
      <c r="C5663" s="762"/>
      <c r="D5663" s="1222" t="s">
        <v>1866</v>
      </c>
      <c r="E5663" s="1223">
        <v>118</v>
      </c>
      <c r="F5663" s="1202"/>
      <c r="G5663" s="1202"/>
      <c r="H5663" s="1205" t="s">
        <v>1867</v>
      </c>
      <c r="I5663" s="1202" t="s">
        <v>53</v>
      </c>
      <c r="J5663" s="1202" t="s">
        <v>746</v>
      </c>
      <c r="K5663" s="1202" t="s">
        <v>746</v>
      </c>
      <c r="L5663" s="1202" t="s">
        <v>747</v>
      </c>
      <c r="M5663" s="1202" t="s">
        <v>1852</v>
      </c>
      <c r="N5663" s="1203" t="s">
        <v>1868</v>
      </c>
      <c r="O5663" s="1203" t="s">
        <v>750</v>
      </c>
      <c r="P5663" s="1203" t="s">
        <v>1869</v>
      </c>
      <c r="Q5663" s="1203" t="s">
        <v>750</v>
      </c>
      <c r="R5663" s="1203" t="s">
        <v>1870</v>
      </c>
      <c r="S5663" s="1224">
        <f>VLOOKUP($D5663,'NI-118'!$B$1:$W$2048,12,FALSE)</f>
        <v>0</v>
      </c>
      <c r="T5663" s="1224">
        <f>VLOOKUP($D5663,'NI-118'!$B$1:$W$2048,13,FALSE)</f>
        <v>0</v>
      </c>
      <c r="U5663" s="1224">
        <f>VLOOKUP($D5663,'NI-118'!$B$1:$W$2048,16,FALSE)</f>
        <v>8</v>
      </c>
      <c r="V5663" s="1224">
        <f>VLOOKUP($D5663,'NI-118'!$B$1:$W$2048,17,FALSE)</f>
        <v>0</v>
      </c>
      <c r="W5663" s="1224">
        <f>VLOOKUP($D5663,'NI-118'!$B$1:$W$2048,18,FALSE)</f>
        <v>0</v>
      </c>
      <c r="X5663" s="1224">
        <f>VLOOKUP($D5663,'NI-118'!$B$1:$W$2048,19,FALSE)</f>
        <v>0</v>
      </c>
    </row>
    <row r="5664" spans="1:24" hidden="1">
      <c r="A5664" s="762"/>
      <c r="B5664" s="762"/>
      <c r="C5664" s="762"/>
      <c r="D5664" s="1222" t="s">
        <v>1871</v>
      </c>
      <c r="E5664" s="1223">
        <v>118</v>
      </c>
      <c r="F5664" s="1202"/>
      <c r="G5664" s="1202"/>
      <c r="H5664" s="1205" t="s">
        <v>1872</v>
      </c>
      <c r="I5664" s="1202" t="s">
        <v>53</v>
      </c>
      <c r="J5664" s="1202" t="s">
        <v>746</v>
      </c>
      <c r="K5664" s="1202" t="s">
        <v>746</v>
      </c>
      <c r="L5664" s="1202" t="s">
        <v>747</v>
      </c>
      <c r="M5664" s="1202" t="s">
        <v>1852</v>
      </c>
      <c r="N5664" s="1203" t="s">
        <v>1873</v>
      </c>
      <c r="O5664" s="1203" t="s">
        <v>750</v>
      </c>
      <c r="P5664" s="1203" t="s">
        <v>1864</v>
      </c>
      <c r="Q5664" s="1203" t="s">
        <v>750</v>
      </c>
      <c r="R5664" s="1203" t="s">
        <v>1865</v>
      </c>
      <c r="S5664" s="1224">
        <f>VLOOKUP($D5664,'NI-118'!$B$1:$W$2048,12,FALSE)</f>
        <v>0</v>
      </c>
      <c r="T5664" s="1224">
        <f>VLOOKUP($D5664,'NI-118'!$B$1:$W$2048,13,FALSE)</f>
        <v>0</v>
      </c>
      <c r="U5664" s="1224">
        <f>VLOOKUP($D5664,'NI-118'!$B$1:$W$2048,16,FALSE)</f>
        <v>0</v>
      </c>
      <c r="V5664" s="1224">
        <f>VLOOKUP($D5664,'NI-118'!$B$1:$W$2048,17,FALSE)</f>
        <v>0</v>
      </c>
      <c r="W5664" s="1224">
        <f>VLOOKUP($D5664,'NI-118'!$B$1:$W$2048,18,FALSE)</f>
        <v>0</v>
      </c>
      <c r="X5664" s="1224">
        <f>VLOOKUP($D5664,'NI-118'!$B$1:$W$2048,19,FALSE)</f>
        <v>0</v>
      </c>
    </row>
    <row r="5665" spans="1:24" ht="27" hidden="1">
      <c r="A5665" s="762"/>
      <c r="B5665" s="762"/>
      <c r="C5665" s="762"/>
      <c r="D5665" s="1222" t="s">
        <v>1874</v>
      </c>
      <c r="E5665" s="1223">
        <v>118</v>
      </c>
      <c r="F5665" s="1202"/>
      <c r="G5665" s="1202"/>
      <c r="H5665" s="1205" t="s">
        <v>1872</v>
      </c>
      <c r="I5665" s="1202" t="s">
        <v>53</v>
      </c>
      <c r="J5665" s="1202" t="s">
        <v>746</v>
      </c>
      <c r="K5665" s="1202" t="s">
        <v>746</v>
      </c>
      <c r="L5665" s="1202" t="s">
        <v>747</v>
      </c>
      <c r="M5665" s="1202" t="s">
        <v>1852</v>
      </c>
      <c r="N5665" s="1203" t="s">
        <v>1875</v>
      </c>
      <c r="O5665" s="1203" t="s">
        <v>750</v>
      </c>
      <c r="P5665" s="1203" t="s">
        <v>1864</v>
      </c>
      <c r="Q5665" s="1203" t="s">
        <v>750</v>
      </c>
      <c r="R5665" s="1203" t="s">
        <v>1865</v>
      </c>
      <c r="S5665" s="1224">
        <f>VLOOKUP($D5665,'NI-118'!$B$1:$W$2048,12,FALSE)</f>
        <v>0</v>
      </c>
      <c r="T5665" s="1224">
        <f>VLOOKUP($D5665,'NI-118'!$B$1:$W$2048,13,FALSE)</f>
        <v>0</v>
      </c>
      <c r="U5665" s="1224">
        <f>VLOOKUP($D5665,'NI-118'!$B$1:$W$2048,16,FALSE)</f>
        <v>0</v>
      </c>
      <c r="V5665" s="1224">
        <f>VLOOKUP($D5665,'NI-118'!$B$1:$W$2048,17,FALSE)</f>
        <v>0</v>
      </c>
      <c r="W5665" s="1224">
        <f>VLOOKUP($D5665,'NI-118'!$B$1:$W$2048,18,FALSE)</f>
        <v>0</v>
      </c>
      <c r="X5665" s="1224">
        <f>VLOOKUP($D5665,'NI-118'!$B$1:$W$2048,19,FALSE)</f>
        <v>0</v>
      </c>
    </row>
    <row r="5666" spans="1:24" hidden="1">
      <c r="A5666" s="762"/>
      <c r="B5666" s="762"/>
      <c r="C5666" s="762"/>
      <c r="D5666" s="1222" t="s">
        <v>1876</v>
      </c>
      <c r="E5666" s="1223">
        <v>118</v>
      </c>
      <c r="F5666" s="1202"/>
      <c r="G5666" s="1202"/>
      <c r="H5666" s="1205" t="s">
        <v>1877</v>
      </c>
      <c r="I5666" s="1202" t="s">
        <v>53</v>
      </c>
      <c r="J5666" s="1202" t="s">
        <v>746</v>
      </c>
      <c r="K5666" s="1202" t="s">
        <v>746</v>
      </c>
      <c r="L5666" s="1202" t="s">
        <v>747</v>
      </c>
      <c r="M5666" s="1202" t="s">
        <v>1852</v>
      </c>
      <c r="N5666" s="1203" t="s">
        <v>1878</v>
      </c>
      <c r="O5666" s="1203" t="s">
        <v>750</v>
      </c>
      <c r="P5666" s="1203" t="s">
        <v>1864</v>
      </c>
      <c r="Q5666" s="1203" t="s">
        <v>750</v>
      </c>
      <c r="R5666" s="1203" t="s">
        <v>1865</v>
      </c>
      <c r="S5666" s="1224">
        <f>VLOOKUP($D5666,'NI-118'!$B$1:$W$2048,12,FALSE)</f>
        <v>0</v>
      </c>
      <c r="T5666" s="1224">
        <f>VLOOKUP($D5666,'NI-118'!$B$1:$W$2048,13,FALSE)</f>
        <v>0</v>
      </c>
      <c r="U5666" s="1224">
        <f>VLOOKUP($D5666,'NI-118'!$B$1:$W$2048,16,FALSE)</f>
        <v>0</v>
      </c>
      <c r="V5666" s="1224">
        <f>VLOOKUP($D5666,'NI-118'!$B$1:$W$2048,17,FALSE)</f>
        <v>0</v>
      </c>
      <c r="W5666" s="1224">
        <f>VLOOKUP($D5666,'NI-118'!$B$1:$W$2048,18,FALSE)</f>
        <v>0</v>
      </c>
      <c r="X5666" s="1224">
        <f>VLOOKUP($D5666,'NI-118'!$B$1:$W$2048,19,FALSE)</f>
        <v>0</v>
      </c>
    </row>
    <row r="5667" spans="1:24" hidden="1">
      <c r="A5667" s="762"/>
      <c r="B5667" s="762"/>
      <c r="C5667" s="762"/>
      <c r="D5667" s="1222" t="s">
        <v>1879</v>
      </c>
      <c r="E5667" s="1223">
        <v>118</v>
      </c>
      <c r="F5667" s="1202" t="s">
        <v>157</v>
      </c>
      <c r="G5667" s="1202"/>
      <c r="H5667" s="1205" t="s">
        <v>1880</v>
      </c>
      <c r="I5667" s="1202" t="s">
        <v>53</v>
      </c>
      <c r="J5667" s="1202" t="s">
        <v>746</v>
      </c>
      <c r="K5667" s="1202" t="s">
        <v>746</v>
      </c>
      <c r="L5667" s="1202" t="s">
        <v>747</v>
      </c>
      <c r="M5667" s="1202" t="s">
        <v>1852</v>
      </c>
      <c r="N5667" s="1203" t="s">
        <v>1881</v>
      </c>
      <c r="O5667" s="1203" t="s">
        <v>750</v>
      </c>
      <c r="P5667" s="1203" t="s">
        <v>1864</v>
      </c>
      <c r="Q5667" s="1203" t="s">
        <v>750</v>
      </c>
      <c r="R5667" s="1203" t="s">
        <v>1865</v>
      </c>
      <c r="S5667" s="1224">
        <f>VLOOKUP($D5667,'NI-118'!$B$1:$W$2048,12,FALSE)</f>
        <v>0</v>
      </c>
      <c r="T5667" s="1224">
        <f>VLOOKUP($D5667,'NI-118'!$B$1:$W$2048,13,FALSE)</f>
        <v>0</v>
      </c>
      <c r="U5667" s="1224">
        <f>VLOOKUP($D5667,'NI-118'!$B$1:$W$2048,16,FALSE)</f>
        <v>0</v>
      </c>
      <c r="V5667" s="1224">
        <f>VLOOKUP($D5667,'NI-118'!$B$1:$W$2048,17,FALSE)</f>
        <v>0</v>
      </c>
      <c r="W5667" s="1224">
        <f>VLOOKUP($D5667,'NI-118'!$B$1:$W$2048,18,FALSE)</f>
        <v>0</v>
      </c>
      <c r="X5667" s="1224">
        <f>VLOOKUP($D5667,'NI-118'!$B$1:$W$2048,19,FALSE)</f>
        <v>0</v>
      </c>
    </row>
    <row r="5668" spans="1:24" hidden="1">
      <c r="A5668" s="762"/>
      <c r="B5668" s="762"/>
      <c r="C5668" s="762"/>
      <c r="D5668" s="1222" t="s">
        <v>1882</v>
      </c>
      <c r="E5668" s="1223">
        <v>118</v>
      </c>
      <c r="F5668" s="1202"/>
      <c r="G5668" s="1202"/>
      <c r="H5668" s="1205"/>
      <c r="I5668" s="1202" t="s">
        <v>71</v>
      </c>
      <c r="J5668" s="1202"/>
      <c r="K5668" s="1202"/>
      <c r="L5668" s="1202"/>
      <c r="M5668" s="1202"/>
      <c r="N5668" s="1203" t="s">
        <v>1883</v>
      </c>
      <c r="O5668" s="1203" t="s">
        <v>73</v>
      </c>
      <c r="P5668" s="1203" t="s">
        <v>73</v>
      </c>
      <c r="Q5668" s="1203" t="s">
        <v>73</v>
      </c>
      <c r="R5668" s="1203" t="s">
        <v>73</v>
      </c>
      <c r="S5668" s="1224">
        <f>VLOOKUP($D5668,'NI-118'!$B$1:$W$2048,12,FALSE)</f>
        <v>0</v>
      </c>
      <c r="T5668" s="1224">
        <f>VLOOKUP($D5668,'NI-118'!$B$1:$W$2048,13,FALSE)</f>
        <v>0</v>
      </c>
      <c r="U5668" s="1224">
        <f>VLOOKUP($D5668,'NI-118'!$B$1:$W$2048,16,FALSE)</f>
        <v>46</v>
      </c>
      <c r="V5668" s="1224">
        <f>VLOOKUP($D5668,'NI-118'!$B$1:$W$2048,17,FALSE)</f>
        <v>0</v>
      </c>
      <c r="W5668" s="1224">
        <f>VLOOKUP($D5668,'NI-118'!$B$1:$W$2048,18,FALSE)</f>
        <v>0</v>
      </c>
      <c r="X5668" s="1224">
        <f>VLOOKUP($D5668,'NI-118'!$B$1:$W$2048,19,FALSE)</f>
        <v>0</v>
      </c>
    </row>
    <row r="5669" spans="1:24" ht="27" hidden="1">
      <c r="A5669" s="762"/>
      <c r="B5669" s="762"/>
      <c r="C5669" s="762"/>
      <c r="D5669" s="1222" t="s">
        <v>1884</v>
      </c>
      <c r="E5669" s="1223">
        <v>118</v>
      </c>
      <c r="F5669" s="1202"/>
      <c r="G5669" s="1202"/>
      <c r="H5669" s="1205" t="s">
        <v>1885</v>
      </c>
      <c r="I5669" s="1202" t="s">
        <v>53</v>
      </c>
      <c r="J5669" s="1202" t="s">
        <v>746</v>
      </c>
      <c r="K5669" s="1202" t="s">
        <v>746</v>
      </c>
      <c r="L5669" s="1202" t="s">
        <v>747</v>
      </c>
      <c r="M5669" s="1202" t="s">
        <v>1886</v>
      </c>
      <c r="N5669" s="1203" t="s">
        <v>1887</v>
      </c>
      <c r="O5669" s="1203" t="s">
        <v>750</v>
      </c>
      <c r="P5669" s="1203" t="s">
        <v>1888</v>
      </c>
      <c r="Q5669" s="1203" t="s">
        <v>750</v>
      </c>
      <c r="R5669" s="1203" t="s">
        <v>1889</v>
      </c>
      <c r="S5669" s="1224">
        <f>VLOOKUP($D5669,'NI-118'!$B$1:$W$2048,12,FALSE)</f>
        <v>0</v>
      </c>
      <c r="T5669" s="1224">
        <f>VLOOKUP($D5669,'NI-118'!$B$1:$W$2048,13,FALSE)</f>
        <v>0</v>
      </c>
      <c r="U5669" s="1224">
        <f>VLOOKUP($D5669,'NI-118'!$B$1:$W$2048,16,FALSE)</f>
        <v>0</v>
      </c>
      <c r="V5669" s="1224">
        <f>VLOOKUP($D5669,'NI-118'!$B$1:$W$2048,17,FALSE)</f>
        <v>0</v>
      </c>
      <c r="W5669" s="1224">
        <f>VLOOKUP($D5669,'NI-118'!$B$1:$W$2048,18,FALSE)</f>
        <v>0</v>
      </c>
      <c r="X5669" s="1224">
        <f>VLOOKUP($D5669,'NI-118'!$B$1:$W$2048,19,FALSE)</f>
        <v>0</v>
      </c>
    </row>
    <row r="5670" spans="1:24" ht="27" hidden="1">
      <c r="A5670" s="762"/>
      <c r="B5670" s="762"/>
      <c r="C5670" s="762"/>
      <c r="D5670" s="1222" t="s">
        <v>1890</v>
      </c>
      <c r="E5670" s="1223">
        <v>118</v>
      </c>
      <c r="F5670" s="1202"/>
      <c r="G5670" s="1202"/>
      <c r="H5670" s="1205" t="s">
        <v>1885</v>
      </c>
      <c r="I5670" s="1202" t="s">
        <v>53</v>
      </c>
      <c r="J5670" s="1202" t="s">
        <v>746</v>
      </c>
      <c r="K5670" s="1202" t="s">
        <v>746</v>
      </c>
      <c r="L5670" s="1202" t="s">
        <v>747</v>
      </c>
      <c r="M5670" s="1202" t="s">
        <v>1886</v>
      </c>
      <c r="N5670" s="1203" t="s">
        <v>1891</v>
      </c>
      <c r="O5670" s="1203" t="s">
        <v>750</v>
      </c>
      <c r="P5670" s="1203" t="s">
        <v>1888</v>
      </c>
      <c r="Q5670" s="1203" t="s">
        <v>750</v>
      </c>
      <c r="R5670" s="1203" t="s">
        <v>1889</v>
      </c>
      <c r="S5670" s="1224">
        <f>VLOOKUP($D5670,'NI-118'!$B$1:$W$2048,12,FALSE)</f>
        <v>0</v>
      </c>
      <c r="T5670" s="1224">
        <f>VLOOKUP($D5670,'NI-118'!$B$1:$W$2048,13,FALSE)</f>
        <v>0</v>
      </c>
      <c r="U5670" s="1224">
        <f>VLOOKUP($D5670,'NI-118'!$B$1:$W$2048,16,FALSE)</f>
        <v>0</v>
      </c>
      <c r="V5670" s="1224">
        <f>VLOOKUP($D5670,'NI-118'!$B$1:$W$2048,17,FALSE)</f>
        <v>0</v>
      </c>
      <c r="W5670" s="1224">
        <f>VLOOKUP($D5670,'NI-118'!$B$1:$W$2048,18,FALSE)</f>
        <v>0</v>
      </c>
      <c r="X5670" s="1224">
        <f>VLOOKUP($D5670,'NI-118'!$B$1:$W$2048,19,FALSE)</f>
        <v>0</v>
      </c>
    </row>
    <row r="5671" spans="1:24" ht="27" hidden="1">
      <c r="A5671" s="762"/>
      <c r="B5671" s="762"/>
      <c r="C5671" s="762"/>
      <c r="D5671" s="1222" t="s">
        <v>1892</v>
      </c>
      <c r="E5671" s="1223">
        <v>118</v>
      </c>
      <c r="F5671" s="1202"/>
      <c r="G5671" s="1202"/>
      <c r="H5671" s="1205" t="s">
        <v>1893</v>
      </c>
      <c r="I5671" s="1202" t="s">
        <v>53</v>
      </c>
      <c r="J5671" s="1202" t="s">
        <v>746</v>
      </c>
      <c r="K5671" s="1202" t="s">
        <v>746</v>
      </c>
      <c r="L5671" s="1202" t="s">
        <v>747</v>
      </c>
      <c r="M5671" s="1202" t="s">
        <v>1886</v>
      </c>
      <c r="N5671" s="1203" t="s">
        <v>1894</v>
      </c>
      <c r="O5671" s="1203" t="s">
        <v>750</v>
      </c>
      <c r="P5671" s="1203" t="s">
        <v>1895</v>
      </c>
      <c r="Q5671" s="1203" t="s">
        <v>750</v>
      </c>
      <c r="R5671" s="1203" t="s">
        <v>1896</v>
      </c>
      <c r="S5671" s="1224">
        <f>VLOOKUP($D5671,'NI-118'!$B$1:$W$2048,12,FALSE)</f>
        <v>0</v>
      </c>
      <c r="T5671" s="1224">
        <f>VLOOKUP($D5671,'NI-118'!$B$1:$W$2048,13,FALSE)</f>
        <v>0</v>
      </c>
      <c r="U5671" s="1224">
        <f>VLOOKUP($D5671,'NI-118'!$B$1:$W$2048,16,FALSE)</f>
        <v>0</v>
      </c>
      <c r="V5671" s="1224">
        <f>VLOOKUP($D5671,'NI-118'!$B$1:$W$2048,17,FALSE)</f>
        <v>0</v>
      </c>
      <c r="W5671" s="1224">
        <f>VLOOKUP($D5671,'NI-118'!$B$1:$W$2048,18,FALSE)</f>
        <v>0</v>
      </c>
      <c r="X5671" s="1224">
        <f>VLOOKUP($D5671,'NI-118'!$B$1:$W$2048,19,FALSE)</f>
        <v>0</v>
      </c>
    </row>
    <row r="5672" spans="1:24" hidden="1">
      <c r="A5672" s="762"/>
      <c r="B5672" s="762"/>
      <c r="C5672" s="762"/>
      <c r="D5672" s="1222" t="s">
        <v>1897</v>
      </c>
      <c r="E5672" s="1223">
        <v>118</v>
      </c>
      <c r="F5672" s="1202"/>
      <c r="G5672" s="1202"/>
      <c r="H5672" s="1205" t="s">
        <v>1893</v>
      </c>
      <c r="I5672" s="1202" t="s">
        <v>53</v>
      </c>
      <c r="J5672" s="1202" t="s">
        <v>805</v>
      </c>
      <c r="K5672" s="1202" t="s">
        <v>805</v>
      </c>
      <c r="L5672" s="1202" t="s">
        <v>3063</v>
      </c>
      <c r="M5672" s="1202" t="s">
        <v>1886</v>
      </c>
      <c r="N5672" s="1203" t="s">
        <v>1898</v>
      </c>
      <c r="O5672" s="1203" t="s">
        <v>73</v>
      </c>
      <c r="P5672" s="1203" t="s">
        <v>73</v>
      </c>
      <c r="Q5672" s="1203" t="s">
        <v>750</v>
      </c>
      <c r="R5672" s="1203"/>
      <c r="S5672" s="1224">
        <f>VLOOKUP($D5672,'NI-118'!$B$1:$W$2048,12,FALSE)</f>
        <v>0</v>
      </c>
      <c r="T5672" s="1224">
        <f>VLOOKUP($D5672,'NI-118'!$B$1:$W$2048,13,FALSE)</f>
        <v>0</v>
      </c>
      <c r="U5672" s="1224">
        <f>VLOOKUP($D5672,'NI-118'!$B$1:$W$2048,16,FALSE)</f>
        <v>0</v>
      </c>
      <c r="V5672" s="1224">
        <f>VLOOKUP($D5672,'NI-118'!$B$1:$W$2048,17,FALSE)</f>
        <v>0</v>
      </c>
      <c r="W5672" s="1224">
        <f>VLOOKUP($D5672,'NI-118'!$B$1:$W$2048,18,FALSE)</f>
        <v>0</v>
      </c>
      <c r="X5672" s="1224">
        <f>VLOOKUP($D5672,'NI-118'!$B$1:$W$2048,19,FALSE)</f>
        <v>0</v>
      </c>
    </row>
    <row r="5673" spans="1:24" ht="27" hidden="1">
      <c r="A5673" s="762"/>
      <c r="B5673" s="762"/>
      <c r="C5673" s="762"/>
      <c r="D5673" s="1222" t="s">
        <v>1899</v>
      </c>
      <c r="E5673" s="1223">
        <v>118</v>
      </c>
      <c r="F5673" s="1202"/>
      <c r="G5673" s="1202"/>
      <c r="H5673" s="1205" t="s">
        <v>1900</v>
      </c>
      <c r="I5673" s="1202" t="s">
        <v>53</v>
      </c>
      <c r="J5673" s="1202" t="s">
        <v>746</v>
      </c>
      <c r="K5673" s="1202" t="s">
        <v>746</v>
      </c>
      <c r="L5673" s="1202" t="s">
        <v>747</v>
      </c>
      <c r="M5673" s="1202" t="s">
        <v>1886</v>
      </c>
      <c r="N5673" s="1203" t="s">
        <v>1901</v>
      </c>
      <c r="O5673" s="1203" t="s">
        <v>750</v>
      </c>
      <c r="P5673" s="1203" t="s">
        <v>1895</v>
      </c>
      <c r="Q5673" s="1203" t="s">
        <v>750</v>
      </c>
      <c r="R5673" s="1203" t="s">
        <v>1896</v>
      </c>
      <c r="S5673" s="1224">
        <f>VLOOKUP($D5673,'NI-118'!$B$1:$W$2048,12,FALSE)</f>
        <v>0</v>
      </c>
      <c r="T5673" s="1224">
        <f>VLOOKUP($D5673,'NI-118'!$B$1:$W$2048,13,FALSE)</f>
        <v>0</v>
      </c>
      <c r="U5673" s="1224">
        <f>VLOOKUP($D5673,'NI-118'!$B$1:$W$2048,16,FALSE)</f>
        <v>46</v>
      </c>
      <c r="V5673" s="1224">
        <f>VLOOKUP($D5673,'NI-118'!$B$1:$W$2048,17,FALSE)</f>
        <v>0</v>
      </c>
      <c r="W5673" s="1224">
        <f>VLOOKUP($D5673,'NI-118'!$B$1:$W$2048,18,FALSE)</f>
        <v>0</v>
      </c>
      <c r="X5673" s="1224">
        <f>VLOOKUP($D5673,'NI-118'!$B$1:$W$2048,19,FALSE)</f>
        <v>0</v>
      </c>
    </row>
    <row r="5674" spans="1:24" ht="27" hidden="1">
      <c r="A5674" s="762"/>
      <c r="B5674" s="762"/>
      <c r="C5674" s="762"/>
      <c r="D5674" s="1222" t="s">
        <v>1902</v>
      </c>
      <c r="E5674" s="1223">
        <v>118</v>
      </c>
      <c r="F5674" s="1202"/>
      <c r="G5674" s="1202"/>
      <c r="H5674" s="1205" t="s">
        <v>1903</v>
      </c>
      <c r="I5674" s="1202" t="s">
        <v>53</v>
      </c>
      <c r="J5674" s="1202" t="s">
        <v>746</v>
      </c>
      <c r="K5674" s="1202" t="s">
        <v>746</v>
      </c>
      <c r="L5674" s="1202" t="s">
        <v>747</v>
      </c>
      <c r="M5674" s="1202" t="s">
        <v>1886</v>
      </c>
      <c r="N5674" s="1203" t="s">
        <v>1904</v>
      </c>
      <c r="O5674" s="1203" t="s">
        <v>750</v>
      </c>
      <c r="P5674" s="1203" t="s">
        <v>1895</v>
      </c>
      <c r="Q5674" s="1203" t="s">
        <v>750</v>
      </c>
      <c r="R5674" s="1203" t="s">
        <v>1896</v>
      </c>
      <c r="S5674" s="1224">
        <f>VLOOKUP($D5674,'NI-118'!$B$1:$W$2048,12,FALSE)</f>
        <v>0</v>
      </c>
      <c r="T5674" s="1224">
        <f>VLOOKUP($D5674,'NI-118'!$B$1:$W$2048,13,FALSE)</f>
        <v>0</v>
      </c>
      <c r="U5674" s="1224">
        <f>VLOOKUP($D5674,'NI-118'!$B$1:$W$2048,16,FALSE)</f>
        <v>0</v>
      </c>
      <c r="V5674" s="1224">
        <f>VLOOKUP($D5674,'NI-118'!$B$1:$W$2048,17,FALSE)</f>
        <v>0</v>
      </c>
      <c r="W5674" s="1224">
        <f>VLOOKUP($D5674,'NI-118'!$B$1:$W$2048,18,FALSE)</f>
        <v>0</v>
      </c>
      <c r="X5674" s="1224">
        <f>VLOOKUP($D5674,'NI-118'!$B$1:$W$2048,19,FALSE)</f>
        <v>0</v>
      </c>
    </row>
    <row r="5675" spans="1:24" ht="27" hidden="1">
      <c r="A5675" s="762"/>
      <c r="B5675" s="762"/>
      <c r="C5675" s="762"/>
      <c r="D5675" s="1222" t="s">
        <v>1905</v>
      </c>
      <c r="E5675" s="1223">
        <v>118</v>
      </c>
      <c r="F5675" s="1202"/>
      <c r="G5675" s="1202"/>
      <c r="H5675" s="1205" t="s">
        <v>1906</v>
      </c>
      <c r="I5675" s="1202" t="s">
        <v>53</v>
      </c>
      <c r="J5675" s="1202" t="s">
        <v>746</v>
      </c>
      <c r="K5675" s="1202" t="s">
        <v>746</v>
      </c>
      <c r="L5675" s="1202" t="s">
        <v>747</v>
      </c>
      <c r="M5675" s="1202" t="s">
        <v>1886</v>
      </c>
      <c r="N5675" s="1203" t="s">
        <v>1907</v>
      </c>
      <c r="O5675" s="1203" t="s">
        <v>750</v>
      </c>
      <c r="P5675" s="1203" t="s">
        <v>1895</v>
      </c>
      <c r="Q5675" s="1203" t="s">
        <v>750</v>
      </c>
      <c r="R5675" s="1203" t="s">
        <v>1896</v>
      </c>
      <c r="S5675" s="1224">
        <f>VLOOKUP($D5675,'NI-118'!$B$1:$W$2048,12,FALSE)</f>
        <v>0</v>
      </c>
      <c r="T5675" s="1224">
        <f>VLOOKUP($D5675,'NI-118'!$B$1:$W$2048,13,FALSE)</f>
        <v>0</v>
      </c>
      <c r="U5675" s="1224">
        <f>VLOOKUP($D5675,'NI-118'!$B$1:$W$2048,16,FALSE)</f>
        <v>0</v>
      </c>
      <c r="V5675" s="1224">
        <f>VLOOKUP($D5675,'NI-118'!$B$1:$W$2048,17,FALSE)</f>
        <v>0</v>
      </c>
      <c r="W5675" s="1224">
        <f>VLOOKUP($D5675,'NI-118'!$B$1:$W$2048,18,FALSE)</f>
        <v>0</v>
      </c>
      <c r="X5675" s="1224">
        <f>VLOOKUP($D5675,'NI-118'!$B$1:$W$2048,19,FALSE)</f>
        <v>0</v>
      </c>
    </row>
    <row r="5676" spans="1:24" ht="27" hidden="1">
      <c r="A5676" s="762"/>
      <c r="B5676" s="762"/>
      <c r="C5676" s="762"/>
      <c r="D5676" s="1222" t="s">
        <v>1908</v>
      </c>
      <c r="E5676" s="1223">
        <v>118</v>
      </c>
      <c r="F5676" s="1202" t="s">
        <v>157</v>
      </c>
      <c r="G5676" s="1202"/>
      <c r="H5676" s="1205" t="s">
        <v>1909</v>
      </c>
      <c r="I5676" s="1202" t="s">
        <v>53</v>
      </c>
      <c r="J5676" s="1202" t="s">
        <v>746</v>
      </c>
      <c r="K5676" s="1202" t="s">
        <v>746</v>
      </c>
      <c r="L5676" s="1202" t="s">
        <v>747</v>
      </c>
      <c r="M5676" s="1202" t="s">
        <v>1886</v>
      </c>
      <c r="N5676" s="1203" t="s">
        <v>1910</v>
      </c>
      <c r="O5676" s="1203" t="s">
        <v>750</v>
      </c>
      <c r="P5676" s="1203" t="s">
        <v>1895</v>
      </c>
      <c r="Q5676" s="1203" t="s">
        <v>750</v>
      </c>
      <c r="R5676" s="1203" t="s">
        <v>1896</v>
      </c>
      <c r="S5676" s="1224">
        <f>VLOOKUP($D5676,'NI-118'!$B$1:$W$2048,12,FALSE)</f>
        <v>0</v>
      </c>
      <c r="T5676" s="1224">
        <f>VLOOKUP($D5676,'NI-118'!$B$1:$W$2048,13,FALSE)</f>
        <v>0</v>
      </c>
      <c r="U5676" s="1224">
        <f>VLOOKUP($D5676,'NI-118'!$B$1:$W$2048,16,FALSE)</f>
        <v>0</v>
      </c>
      <c r="V5676" s="1224">
        <f>VLOOKUP($D5676,'NI-118'!$B$1:$W$2048,17,FALSE)</f>
        <v>0</v>
      </c>
      <c r="W5676" s="1224">
        <f>VLOOKUP($D5676,'NI-118'!$B$1:$W$2048,18,FALSE)</f>
        <v>0</v>
      </c>
      <c r="X5676" s="1224">
        <f>VLOOKUP($D5676,'NI-118'!$B$1:$W$2048,19,FALSE)</f>
        <v>0</v>
      </c>
    </row>
    <row r="5677" spans="1:24" hidden="1">
      <c r="A5677" s="762"/>
      <c r="B5677" s="762"/>
      <c r="C5677" s="762"/>
      <c r="D5677" s="1222" t="s">
        <v>1911</v>
      </c>
      <c r="E5677" s="1223">
        <v>118</v>
      </c>
      <c r="F5677" s="1202"/>
      <c r="G5677" s="1202"/>
      <c r="H5677" s="1205"/>
      <c r="I5677" s="1202" t="s">
        <v>71</v>
      </c>
      <c r="J5677" s="1202"/>
      <c r="K5677" s="1202"/>
      <c r="L5677" s="1202"/>
      <c r="M5677" s="1202"/>
      <c r="N5677" s="1203" t="s">
        <v>1912</v>
      </c>
      <c r="O5677" s="1203" t="s">
        <v>73</v>
      </c>
      <c r="P5677" s="1203" t="s">
        <v>73</v>
      </c>
      <c r="Q5677" s="1203" t="s">
        <v>73</v>
      </c>
      <c r="R5677" s="1203" t="s">
        <v>73</v>
      </c>
      <c r="S5677" s="1224">
        <f>VLOOKUP($D5677,'NI-118'!$B$1:$W$2048,12,FALSE)</f>
        <v>0</v>
      </c>
      <c r="T5677" s="1224">
        <f>VLOOKUP($D5677,'NI-118'!$B$1:$W$2048,13,FALSE)</f>
        <v>0</v>
      </c>
      <c r="U5677" s="1224">
        <f>VLOOKUP($D5677,'NI-118'!$B$1:$W$2048,16,FALSE)</f>
        <v>7382</v>
      </c>
      <c r="V5677" s="1224">
        <f>VLOOKUP($D5677,'NI-118'!$B$1:$W$2048,17,FALSE)</f>
        <v>0</v>
      </c>
      <c r="W5677" s="1224">
        <f>VLOOKUP($D5677,'NI-118'!$B$1:$W$2048,18,FALSE)</f>
        <v>0</v>
      </c>
      <c r="X5677" s="1224">
        <f>VLOOKUP($D5677,'NI-118'!$B$1:$W$2048,19,FALSE)</f>
        <v>0</v>
      </c>
    </row>
    <row r="5678" spans="1:24" hidden="1">
      <c r="A5678" s="762"/>
      <c r="B5678" s="762"/>
      <c r="C5678" s="762"/>
      <c r="D5678" s="1222" t="s">
        <v>1913</v>
      </c>
      <c r="E5678" s="1223">
        <v>118</v>
      </c>
      <c r="F5678" s="1202"/>
      <c r="G5678" s="1202"/>
      <c r="H5678" s="1205"/>
      <c r="I5678" s="1202" t="s">
        <v>71</v>
      </c>
      <c r="J5678" s="1202"/>
      <c r="K5678" s="1202"/>
      <c r="L5678" s="1202"/>
      <c r="M5678" s="1202"/>
      <c r="N5678" s="1203" t="s">
        <v>1914</v>
      </c>
      <c r="O5678" s="1203" t="s">
        <v>73</v>
      </c>
      <c r="P5678" s="1203" t="s">
        <v>73</v>
      </c>
      <c r="Q5678" s="1203" t="s">
        <v>73</v>
      </c>
      <c r="R5678" s="1203" t="s">
        <v>73</v>
      </c>
      <c r="S5678" s="1224">
        <f>VLOOKUP($D5678,'NI-118'!$B$1:$W$2048,12,FALSE)</f>
        <v>0</v>
      </c>
      <c r="T5678" s="1224">
        <f>VLOOKUP($D5678,'NI-118'!$B$1:$W$2048,13,FALSE)</f>
        <v>0</v>
      </c>
      <c r="U5678" s="1224">
        <f>VLOOKUP($D5678,'NI-118'!$B$1:$W$2048,16,FALSE)</f>
        <v>4247</v>
      </c>
      <c r="V5678" s="1224">
        <f>VLOOKUP($D5678,'NI-118'!$B$1:$W$2048,17,FALSE)</f>
        <v>0</v>
      </c>
      <c r="W5678" s="1224">
        <f>VLOOKUP($D5678,'NI-118'!$B$1:$W$2048,18,FALSE)</f>
        <v>0</v>
      </c>
      <c r="X5678" s="1224">
        <f>VLOOKUP($D5678,'NI-118'!$B$1:$W$2048,19,FALSE)</f>
        <v>0</v>
      </c>
    </row>
    <row r="5679" spans="1:24" ht="27" hidden="1">
      <c r="A5679" s="762"/>
      <c r="B5679" s="762"/>
      <c r="C5679" s="762"/>
      <c r="D5679" s="1222" t="s">
        <v>1915</v>
      </c>
      <c r="E5679" s="1223">
        <v>118</v>
      </c>
      <c r="F5679" s="1202"/>
      <c r="G5679" s="1202"/>
      <c r="H5679" s="1205" t="s">
        <v>1916</v>
      </c>
      <c r="I5679" s="1202" t="s">
        <v>53</v>
      </c>
      <c r="J5679" s="1202" t="s">
        <v>1917</v>
      </c>
      <c r="K5679" s="1202" t="s">
        <v>1917</v>
      </c>
      <c r="L5679" s="1202" t="s">
        <v>1918</v>
      </c>
      <c r="M5679" s="1202" t="s">
        <v>1919</v>
      </c>
      <c r="N5679" s="1203" t="s">
        <v>1920</v>
      </c>
      <c r="O5679" s="1203" t="s">
        <v>73</v>
      </c>
      <c r="P5679" s="1203" t="s">
        <v>73</v>
      </c>
      <c r="Q5679" s="1203" t="s">
        <v>73</v>
      </c>
      <c r="R5679" s="1203" t="s">
        <v>73</v>
      </c>
      <c r="S5679" s="1224">
        <f>VLOOKUP($D5679,'NI-118'!$B$1:$W$2048,12,FALSE)</f>
        <v>0</v>
      </c>
      <c r="T5679" s="1224">
        <f>VLOOKUP($D5679,'NI-118'!$B$1:$W$2048,13,FALSE)</f>
        <v>0</v>
      </c>
      <c r="U5679" s="1224">
        <f>VLOOKUP($D5679,'NI-118'!$B$1:$W$2048,16,FALSE)</f>
        <v>659</v>
      </c>
      <c r="V5679" s="1224">
        <f>VLOOKUP($D5679,'NI-118'!$B$1:$W$2048,17,FALSE)</f>
        <v>0</v>
      </c>
      <c r="W5679" s="1224">
        <f>VLOOKUP($D5679,'NI-118'!$B$1:$W$2048,18,FALSE)</f>
        <v>0</v>
      </c>
      <c r="X5679" s="1224">
        <f>VLOOKUP($D5679,'NI-118'!$B$1:$W$2048,19,FALSE)</f>
        <v>0</v>
      </c>
    </row>
    <row r="5680" spans="1:24" ht="27" hidden="1">
      <c r="A5680" s="762"/>
      <c r="B5680" s="762"/>
      <c r="C5680" s="762"/>
      <c r="D5680" s="1222" t="s">
        <v>1921</v>
      </c>
      <c r="E5680" s="1223">
        <v>118</v>
      </c>
      <c r="F5680" s="1202"/>
      <c r="G5680" s="1202"/>
      <c r="H5680" s="1205" t="s">
        <v>1916</v>
      </c>
      <c r="I5680" s="1202" t="s">
        <v>53</v>
      </c>
      <c r="J5680" s="1202" t="s">
        <v>1917</v>
      </c>
      <c r="K5680" s="1202" t="s">
        <v>1917</v>
      </c>
      <c r="L5680" s="1202" t="s">
        <v>1918</v>
      </c>
      <c r="M5680" s="1202" t="s">
        <v>1919</v>
      </c>
      <c r="N5680" s="1203" t="s">
        <v>1922</v>
      </c>
      <c r="O5680" s="1203" t="s">
        <v>73</v>
      </c>
      <c r="P5680" s="1203" t="s">
        <v>73</v>
      </c>
      <c r="Q5680" s="1203" t="s">
        <v>73</v>
      </c>
      <c r="R5680" s="1203" t="s">
        <v>73</v>
      </c>
      <c r="S5680" s="1224">
        <f>VLOOKUP($D5680,'NI-118'!$B$1:$W$2048,12,FALSE)</f>
        <v>0</v>
      </c>
      <c r="T5680" s="1224">
        <f>VLOOKUP($D5680,'NI-118'!$B$1:$W$2048,13,FALSE)</f>
        <v>0</v>
      </c>
      <c r="U5680" s="1224">
        <f>VLOOKUP($D5680,'NI-118'!$B$1:$W$2048,16,FALSE)</f>
        <v>0</v>
      </c>
      <c r="V5680" s="1224">
        <f>VLOOKUP($D5680,'NI-118'!$B$1:$W$2048,17,FALSE)</f>
        <v>0</v>
      </c>
      <c r="W5680" s="1224">
        <f>VLOOKUP($D5680,'NI-118'!$B$1:$W$2048,18,FALSE)</f>
        <v>0</v>
      </c>
      <c r="X5680" s="1224">
        <f>VLOOKUP($D5680,'NI-118'!$B$1:$W$2048,19,FALSE)</f>
        <v>0</v>
      </c>
    </row>
    <row r="5681" spans="1:24" ht="27" hidden="1">
      <c r="A5681" s="762"/>
      <c r="B5681" s="762"/>
      <c r="C5681" s="762"/>
      <c r="D5681" s="1222" t="s">
        <v>1923</v>
      </c>
      <c r="E5681" s="1223">
        <v>118</v>
      </c>
      <c r="F5681" s="1202"/>
      <c r="G5681" s="1202"/>
      <c r="H5681" s="1205" t="s">
        <v>1916</v>
      </c>
      <c r="I5681" s="1202" t="s">
        <v>53</v>
      </c>
      <c r="J5681" s="1202" t="s">
        <v>1917</v>
      </c>
      <c r="K5681" s="1202" t="s">
        <v>1917</v>
      </c>
      <c r="L5681" s="1202" t="s">
        <v>1918</v>
      </c>
      <c r="M5681" s="1202" t="s">
        <v>1919</v>
      </c>
      <c r="N5681" s="1203" t="s">
        <v>1924</v>
      </c>
      <c r="O5681" s="1203" t="s">
        <v>73</v>
      </c>
      <c r="P5681" s="1203" t="s">
        <v>73</v>
      </c>
      <c r="Q5681" s="1203" t="s">
        <v>73</v>
      </c>
      <c r="R5681" s="1203" t="s">
        <v>73</v>
      </c>
      <c r="S5681" s="1224">
        <f>VLOOKUP($D5681,'NI-118'!$B$1:$W$2048,12,FALSE)</f>
        <v>0</v>
      </c>
      <c r="T5681" s="1224">
        <f>VLOOKUP($D5681,'NI-118'!$B$1:$W$2048,13,FALSE)</f>
        <v>0</v>
      </c>
      <c r="U5681" s="1224">
        <f>VLOOKUP($D5681,'NI-118'!$B$1:$W$2048,16,FALSE)</f>
        <v>235</v>
      </c>
      <c r="V5681" s="1224">
        <f>VLOOKUP($D5681,'NI-118'!$B$1:$W$2048,17,FALSE)</f>
        <v>0</v>
      </c>
      <c r="W5681" s="1224">
        <f>VLOOKUP($D5681,'NI-118'!$B$1:$W$2048,18,FALSE)</f>
        <v>0</v>
      </c>
      <c r="X5681" s="1224">
        <f>VLOOKUP($D5681,'NI-118'!$B$1:$W$2048,19,FALSE)</f>
        <v>0</v>
      </c>
    </row>
    <row r="5682" spans="1:24" ht="27" hidden="1">
      <c r="A5682" s="762"/>
      <c r="B5682" s="762"/>
      <c r="C5682" s="762"/>
      <c r="D5682" s="1222" t="s">
        <v>1925</v>
      </c>
      <c r="E5682" s="1223">
        <v>118</v>
      </c>
      <c r="F5682" s="1202"/>
      <c r="G5682" s="1202"/>
      <c r="H5682" s="1205" t="s">
        <v>1916</v>
      </c>
      <c r="I5682" s="1202" t="s">
        <v>53</v>
      </c>
      <c r="J5682" s="1202" t="s">
        <v>1917</v>
      </c>
      <c r="K5682" s="1202" t="s">
        <v>1917</v>
      </c>
      <c r="L5682" s="1202" t="s">
        <v>1918</v>
      </c>
      <c r="M5682" s="1202" t="s">
        <v>1919</v>
      </c>
      <c r="N5682" s="1203" t="s">
        <v>1926</v>
      </c>
      <c r="O5682" s="1203" t="s">
        <v>73</v>
      </c>
      <c r="P5682" s="1203" t="s">
        <v>73</v>
      </c>
      <c r="Q5682" s="1203" t="s">
        <v>73</v>
      </c>
      <c r="R5682" s="1203" t="s">
        <v>73</v>
      </c>
      <c r="S5682" s="1224">
        <f>VLOOKUP($D5682,'NI-118'!$B$1:$W$2048,12,FALSE)</f>
        <v>0</v>
      </c>
      <c r="T5682" s="1224">
        <f>VLOOKUP($D5682,'NI-118'!$B$1:$W$2048,13,FALSE)</f>
        <v>0</v>
      </c>
      <c r="U5682" s="1224">
        <f>VLOOKUP($D5682,'NI-118'!$B$1:$W$2048,16,FALSE)</f>
        <v>769</v>
      </c>
      <c r="V5682" s="1224">
        <f>VLOOKUP($D5682,'NI-118'!$B$1:$W$2048,17,FALSE)</f>
        <v>0</v>
      </c>
      <c r="W5682" s="1224">
        <f>VLOOKUP($D5682,'NI-118'!$B$1:$W$2048,18,FALSE)</f>
        <v>0</v>
      </c>
      <c r="X5682" s="1224">
        <f>VLOOKUP($D5682,'NI-118'!$B$1:$W$2048,19,FALSE)</f>
        <v>0</v>
      </c>
    </row>
    <row r="5683" spans="1:24" ht="27" hidden="1">
      <c r="A5683" s="762"/>
      <c r="B5683" s="762"/>
      <c r="C5683" s="762"/>
      <c r="D5683" s="1222" t="s">
        <v>1927</v>
      </c>
      <c r="E5683" s="1223">
        <v>118</v>
      </c>
      <c r="F5683" s="1202"/>
      <c r="G5683" s="1202"/>
      <c r="H5683" s="1205" t="s">
        <v>1916</v>
      </c>
      <c r="I5683" s="1202" t="s">
        <v>53</v>
      </c>
      <c r="J5683" s="1202" t="s">
        <v>1917</v>
      </c>
      <c r="K5683" s="1202" t="s">
        <v>1917</v>
      </c>
      <c r="L5683" s="1202" t="s">
        <v>1918</v>
      </c>
      <c r="M5683" s="1202" t="s">
        <v>1919</v>
      </c>
      <c r="N5683" s="1203" t="s">
        <v>1928</v>
      </c>
      <c r="O5683" s="1203" t="s">
        <v>73</v>
      </c>
      <c r="P5683" s="1203" t="s">
        <v>73</v>
      </c>
      <c r="Q5683" s="1203" t="s">
        <v>73</v>
      </c>
      <c r="R5683" s="1203" t="s">
        <v>73</v>
      </c>
      <c r="S5683" s="1224">
        <f>VLOOKUP($D5683,'NI-118'!$B$1:$W$2048,12,FALSE)</f>
        <v>0</v>
      </c>
      <c r="T5683" s="1224">
        <f>VLOOKUP($D5683,'NI-118'!$B$1:$W$2048,13,FALSE)</f>
        <v>0</v>
      </c>
      <c r="U5683" s="1224">
        <f>VLOOKUP($D5683,'NI-118'!$B$1:$W$2048,16,FALSE)</f>
        <v>0</v>
      </c>
      <c r="V5683" s="1224">
        <f>VLOOKUP($D5683,'NI-118'!$B$1:$W$2048,17,FALSE)</f>
        <v>0</v>
      </c>
      <c r="W5683" s="1224">
        <f>VLOOKUP($D5683,'NI-118'!$B$1:$W$2048,18,FALSE)</f>
        <v>0</v>
      </c>
      <c r="X5683" s="1224">
        <f>VLOOKUP($D5683,'NI-118'!$B$1:$W$2048,19,FALSE)</f>
        <v>0</v>
      </c>
    </row>
    <row r="5684" spans="1:24" ht="27" hidden="1">
      <c r="A5684" s="762"/>
      <c r="B5684" s="762"/>
      <c r="C5684" s="762"/>
      <c r="D5684" s="1222" t="s">
        <v>1929</v>
      </c>
      <c r="E5684" s="1223">
        <v>118</v>
      </c>
      <c r="F5684" s="1202"/>
      <c r="G5684" s="1202"/>
      <c r="H5684" s="1205" t="s">
        <v>1916</v>
      </c>
      <c r="I5684" s="1202" t="s">
        <v>53</v>
      </c>
      <c r="J5684" s="1202" t="s">
        <v>1917</v>
      </c>
      <c r="K5684" s="1202" t="s">
        <v>1917</v>
      </c>
      <c r="L5684" s="1202" t="s">
        <v>1918</v>
      </c>
      <c r="M5684" s="1202" t="s">
        <v>1919</v>
      </c>
      <c r="N5684" s="1203" t="s">
        <v>1930</v>
      </c>
      <c r="O5684" s="1203" t="s">
        <v>73</v>
      </c>
      <c r="P5684" s="1203" t="s">
        <v>73</v>
      </c>
      <c r="Q5684" s="1203" t="s">
        <v>73</v>
      </c>
      <c r="R5684" s="1203" t="s">
        <v>73</v>
      </c>
      <c r="S5684" s="1224">
        <f>VLOOKUP($D5684,'NI-118'!$B$1:$W$2048,12,FALSE)</f>
        <v>0</v>
      </c>
      <c r="T5684" s="1224">
        <f>VLOOKUP($D5684,'NI-118'!$B$1:$W$2048,13,FALSE)</f>
        <v>0</v>
      </c>
      <c r="U5684" s="1224">
        <f>VLOOKUP($D5684,'NI-118'!$B$1:$W$2048,16,FALSE)</f>
        <v>58</v>
      </c>
      <c r="V5684" s="1224">
        <f>VLOOKUP($D5684,'NI-118'!$B$1:$W$2048,17,FALSE)</f>
        <v>0</v>
      </c>
      <c r="W5684" s="1224">
        <f>VLOOKUP($D5684,'NI-118'!$B$1:$W$2048,18,FALSE)</f>
        <v>0</v>
      </c>
      <c r="X5684" s="1224">
        <f>VLOOKUP($D5684,'NI-118'!$B$1:$W$2048,19,FALSE)</f>
        <v>0</v>
      </c>
    </row>
    <row r="5685" spans="1:24" ht="27" hidden="1">
      <c r="A5685" s="762"/>
      <c r="B5685" s="762"/>
      <c r="C5685" s="762"/>
      <c r="D5685" s="1222" t="s">
        <v>1931</v>
      </c>
      <c r="E5685" s="1223">
        <v>118</v>
      </c>
      <c r="F5685" s="1202"/>
      <c r="G5685" s="1202"/>
      <c r="H5685" s="1205" t="s">
        <v>1916</v>
      </c>
      <c r="I5685" s="1202" t="s">
        <v>53</v>
      </c>
      <c r="J5685" s="1202" t="s">
        <v>1917</v>
      </c>
      <c r="K5685" s="1202" t="s">
        <v>1917</v>
      </c>
      <c r="L5685" s="1202" t="s">
        <v>1918</v>
      </c>
      <c r="M5685" s="1202" t="s">
        <v>1919</v>
      </c>
      <c r="N5685" s="1203" t="s">
        <v>1932</v>
      </c>
      <c r="O5685" s="1203" t="s">
        <v>73</v>
      </c>
      <c r="P5685" s="1203" t="s">
        <v>73</v>
      </c>
      <c r="Q5685" s="1203" t="s">
        <v>73</v>
      </c>
      <c r="R5685" s="1203" t="s">
        <v>73</v>
      </c>
      <c r="S5685" s="1224">
        <f>VLOOKUP($D5685,'NI-118'!$B$1:$W$2048,12,FALSE)</f>
        <v>0</v>
      </c>
      <c r="T5685" s="1224">
        <f>VLOOKUP($D5685,'NI-118'!$B$1:$W$2048,13,FALSE)</f>
        <v>0</v>
      </c>
      <c r="U5685" s="1224">
        <f>VLOOKUP($D5685,'NI-118'!$B$1:$W$2048,16,FALSE)</f>
        <v>22</v>
      </c>
      <c r="V5685" s="1224">
        <f>VLOOKUP($D5685,'NI-118'!$B$1:$W$2048,17,FALSE)</f>
        <v>0</v>
      </c>
      <c r="W5685" s="1224">
        <f>VLOOKUP($D5685,'NI-118'!$B$1:$W$2048,18,FALSE)</f>
        <v>0</v>
      </c>
      <c r="X5685" s="1224">
        <f>VLOOKUP($D5685,'NI-118'!$B$1:$W$2048,19,FALSE)</f>
        <v>0</v>
      </c>
    </row>
    <row r="5686" spans="1:24" ht="27" hidden="1">
      <c r="A5686" s="762"/>
      <c r="B5686" s="762"/>
      <c r="C5686" s="762"/>
      <c r="D5686" s="1222" t="s">
        <v>1933</v>
      </c>
      <c r="E5686" s="1223">
        <v>118</v>
      </c>
      <c r="F5686" s="1202"/>
      <c r="G5686" s="1202"/>
      <c r="H5686" s="1205" t="s">
        <v>1916</v>
      </c>
      <c r="I5686" s="1202" t="s">
        <v>53</v>
      </c>
      <c r="J5686" s="1202" t="s">
        <v>1917</v>
      </c>
      <c r="K5686" s="1202" t="s">
        <v>1917</v>
      </c>
      <c r="L5686" s="1202" t="s">
        <v>1918</v>
      </c>
      <c r="M5686" s="1202" t="s">
        <v>1919</v>
      </c>
      <c r="N5686" s="1203" t="s">
        <v>1934</v>
      </c>
      <c r="O5686" s="1203" t="s">
        <v>73</v>
      </c>
      <c r="P5686" s="1203" t="s">
        <v>73</v>
      </c>
      <c r="Q5686" s="1203" t="s">
        <v>73</v>
      </c>
      <c r="R5686" s="1203" t="s">
        <v>73</v>
      </c>
      <c r="S5686" s="1224">
        <f>VLOOKUP($D5686,'NI-118'!$B$1:$W$2048,12,FALSE)</f>
        <v>0</v>
      </c>
      <c r="T5686" s="1224">
        <f>VLOOKUP($D5686,'NI-118'!$B$1:$W$2048,13,FALSE)</f>
        <v>0</v>
      </c>
      <c r="U5686" s="1224">
        <f>VLOOKUP($D5686,'NI-118'!$B$1:$W$2048,16,FALSE)</f>
        <v>0</v>
      </c>
      <c r="V5686" s="1224">
        <f>VLOOKUP($D5686,'NI-118'!$B$1:$W$2048,17,FALSE)</f>
        <v>0</v>
      </c>
      <c r="W5686" s="1224">
        <f>VLOOKUP($D5686,'NI-118'!$B$1:$W$2048,18,FALSE)</f>
        <v>0</v>
      </c>
      <c r="X5686" s="1224">
        <f>VLOOKUP($D5686,'NI-118'!$B$1:$W$2048,19,FALSE)</f>
        <v>0</v>
      </c>
    </row>
    <row r="5687" spans="1:24" ht="27" hidden="1">
      <c r="A5687" s="762"/>
      <c r="B5687" s="762"/>
      <c r="C5687" s="762"/>
      <c r="D5687" s="1222" t="s">
        <v>1935</v>
      </c>
      <c r="E5687" s="1223">
        <v>118</v>
      </c>
      <c r="F5687" s="1202"/>
      <c r="G5687" s="1202"/>
      <c r="H5687" s="1205" t="s">
        <v>1916</v>
      </c>
      <c r="I5687" s="1202" t="s">
        <v>53</v>
      </c>
      <c r="J5687" s="1202" t="s">
        <v>1917</v>
      </c>
      <c r="K5687" s="1202" t="s">
        <v>1917</v>
      </c>
      <c r="L5687" s="1202" t="s">
        <v>1918</v>
      </c>
      <c r="M5687" s="1202" t="s">
        <v>1919</v>
      </c>
      <c r="N5687" s="1203" t="s">
        <v>1936</v>
      </c>
      <c r="O5687" s="1203" t="s">
        <v>73</v>
      </c>
      <c r="P5687" s="1203" t="s">
        <v>73</v>
      </c>
      <c r="Q5687" s="1203" t="s">
        <v>73</v>
      </c>
      <c r="R5687" s="1203" t="s">
        <v>73</v>
      </c>
      <c r="S5687" s="1224">
        <f>VLOOKUP($D5687,'NI-118'!$B$1:$W$2048,12,FALSE)</f>
        <v>0</v>
      </c>
      <c r="T5687" s="1224">
        <f>VLOOKUP($D5687,'NI-118'!$B$1:$W$2048,13,FALSE)</f>
        <v>0</v>
      </c>
      <c r="U5687" s="1224">
        <f>VLOOKUP($D5687,'NI-118'!$B$1:$W$2048,16,FALSE)</f>
        <v>332</v>
      </c>
      <c r="V5687" s="1224">
        <f>VLOOKUP($D5687,'NI-118'!$B$1:$W$2048,17,FALSE)</f>
        <v>0</v>
      </c>
      <c r="W5687" s="1224">
        <f>VLOOKUP($D5687,'NI-118'!$B$1:$W$2048,18,FALSE)</f>
        <v>0</v>
      </c>
      <c r="X5687" s="1224">
        <f>VLOOKUP($D5687,'NI-118'!$B$1:$W$2048,19,FALSE)</f>
        <v>0</v>
      </c>
    </row>
    <row r="5688" spans="1:24" ht="27" hidden="1">
      <c r="A5688" s="762"/>
      <c r="B5688" s="762"/>
      <c r="C5688" s="762"/>
      <c r="D5688" s="1222" t="s">
        <v>1937</v>
      </c>
      <c r="E5688" s="1223">
        <v>118</v>
      </c>
      <c r="F5688" s="1202"/>
      <c r="G5688" s="1202"/>
      <c r="H5688" s="1205" t="s">
        <v>1916</v>
      </c>
      <c r="I5688" s="1202" t="s">
        <v>53</v>
      </c>
      <c r="J5688" s="1202" t="s">
        <v>1917</v>
      </c>
      <c r="K5688" s="1202" t="s">
        <v>1917</v>
      </c>
      <c r="L5688" s="1202" t="s">
        <v>1918</v>
      </c>
      <c r="M5688" s="1202" t="s">
        <v>1919</v>
      </c>
      <c r="N5688" s="1203" t="s">
        <v>1938</v>
      </c>
      <c r="O5688" s="1203" t="s">
        <v>73</v>
      </c>
      <c r="P5688" s="1203" t="s">
        <v>73</v>
      </c>
      <c r="Q5688" s="1203" t="s">
        <v>73</v>
      </c>
      <c r="R5688" s="1203" t="s">
        <v>73</v>
      </c>
      <c r="S5688" s="1224">
        <f>VLOOKUP($D5688,'NI-118'!$B$1:$W$2048,12,FALSE)</f>
        <v>0</v>
      </c>
      <c r="T5688" s="1224">
        <f>VLOOKUP($D5688,'NI-118'!$B$1:$W$2048,13,FALSE)</f>
        <v>0</v>
      </c>
      <c r="U5688" s="1224">
        <f>VLOOKUP($D5688,'NI-118'!$B$1:$W$2048,16,FALSE)</f>
        <v>0</v>
      </c>
      <c r="V5688" s="1224">
        <f>VLOOKUP($D5688,'NI-118'!$B$1:$W$2048,17,FALSE)</f>
        <v>0</v>
      </c>
      <c r="W5688" s="1224">
        <f>VLOOKUP($D5688,'NI-118'!$B$1:$W$2048,18,FALSE)</f>
        <v>0</v>
      </c>
      <c r="X5688" s="1224">
        <f>VLOOKUP($D5688,'NI-118'!$B$1:$W$2048,19,FALSE)</f>
        <v>0</v>
      </c>
    </row>
    <row r="5689" spans="1:24" ht="27" hidden="1">
      <c r="A5689" s="762"/>
      <c r="B5689" s="762"/>
      <c r="C5689" s="762"/>
      <c r="D5689" s="1222" t="s">
        <v>1939</v>
      </c>
      <c r="E5689" s="1223">
        <v>118</v>
      </c>
      <c r="F5689" s="1202"/>
      <c r="G5689" s="1202"/>
      <c r="H5689" s="1205" t="s">
        <v>1916</v>
      </c>
      <c r="I5689" s="1202" t="s">
        <v>53</v>
      </c>
      <c r="J5689" s="1202" t="s">
        <v>1917</v>
      </c>
      <c r="K5689" s="1202" t="s">
        <v>1917</v>
      </c>
      <c r="L5689" s="1202" t="s">
        <v>1918</v>
      </c>
      <c r="M5689" s="1202" t="s">
        <v>1919</v>
      </c>
      <c r="N5689" s="1203" t="s">
        <v>1940</v>
      </c>
      <c r="O5689" s="1203" t="s">
        <v>73</v>
      </c>
      <c r="P5689" s="1203" t="s">
        <v>73</v>
      </c>
      <c r="Q5689" s="1203" t="s">
        <v>73</v>
      </c>
      <c r="R5689" s="1203" t="s">
        <v>73</v>
      </c>
      <c r="S5689" s="1224">
        <f>VLOOKUP($D5689,'NI-118'!$B$1:$W$2048,12,FALSE)</f>
        <v>0</v>
      </c>
      <c r="T5689" s="1224">
        <f>VLOOKUP($D5689,'NI-118'!$B$1:$W$2048,13,FALSE)</f>
        <v>0</v>
      </c>
      <c r="U5689" s="1224">
        <f>VLOOKUP($D5689,'NI-118'!$B$1:$W$2048,16,FALSE)</f>
        <v>0</v>
      </c>
      <c r="V5689" s="1224">
        <f>VLOOKUP($D5689,'NI-118'!$B$1:$W$2048,17,FALSE)</f>
        <v>0</v>
      </c>
      <c r="W5689" s="1224">
        <f>VLOOKUP($D5689,'NI-118'!$B$1:$W$2048,18,FALSE)</f>
        <v>0</v>
      </c>
      <c r="X5689" s="1224">
        <f>VLOOKUP($D5689,'NI-118'!$B$1:$W$2048,19,FALSE)</f>
        <v>0</v>
      </c>
    </row>
    <row r="5690" spans="1:24" ht="27" hidden="1">
      <c r="A5690" s="762"/>
      <c r="B5690" s="762"/>
      <c r="C5690" s="762"/>
      <c r="D5690" s="1222" t="s">
        <v>1941</v>
      </c>
      <c r="E5690" s="1223">
        <v>118</v>
      </c>
      <c r="F5690" s="1202"/>
      <c r="G5690" s="1202"/>
      <c r="H5690" s="1205" t="s">
        <v>1916</v>
      </c>
      <c r="I5690" s="1202" t="s">
        <v>53</v>
      </c>
      <c r="J5690" s="1202" t="s">
        <v>1917</v>
      </c>
      <c r="K5690" s="1202" t="s">
        <v>1917</v>
      </c>
      <c r="L5690" s="1202" t="s">
        <v>1918</v>
      </c>
      <c r="M5690" s="1202" t="s">
        <v>1919</v>
      </c>
      <c r="N5690" s="1203" t="s">
        <v>1942</v>
      </c>
      <c r="O5690" s="1203" t="s">
        <v>73</v>
      </c>
      <c r="P5690" s="1203" t="s">
        <v>73</v>
      </c>
      <c r="Q5690" s="1203" t="s">
        <v>73</v>
      </c>
      <c r="R5690" s="1203" t="s">
        <v>73</v>
      </c>
      <c r="S5690" s="1224">
        <f>VLOOKUP($D5690,'NI-118'!$B$1:$W$2048,12,FALSE)</f>
        <v>0</v>
      </c>
      <c r="T5690" s="1224">
        <f>VLOOKUP($D5690,'NI-118'!$B$1:$W$2048,13,FALSE)</f>
        <v>0</v>
      </c>
      <c r="U5690" s="1224">
        <f>VLOOKUP($D5690,'NI-118'!$B$1:$W$2048,16,FALSE)</f>
        <v>0</v>
      </c>
      <c r="V5690" s="1224">
        <f>VLOOKUP($D5690,'NI-118'!$B$1:$W$2048,17,FALSE)</f>
        <v>0</v>
      </c>
      <c r="W5690" s="1224">
        <f>VLOOKUP($D5690,'NI-118'!$B$1:$W$2048,18,FALSE)</f>
        <v>0</v>
      </c>
      <c r="X5690" s="1224">
        <f>VLOOKUP($D5690,'NI-118'!$B$1:$W$2048,19,FALSE)</f>
        <v>0</v>
      </c>
    </row>
    <row r="5691" spans="1:24" ht="27" hidden="1">
      <c r="A5691" s="762"/>
      <c r="B5691" s="762"/>
      <c r="C5691" s="762"/>
      <c r="D5691" s="1222" t="s">
        <v>1943</v>
      </c>
      <c r="E5691" s="1223">
        <v>118</v>
      </c>
      <c r="F5691" s="1202"/>
      <c r="G5691" s="1202"/>
      <c r="H5691" s="1205" t="s">
        <v>1944</v>
      </c>
      <c r="I5691" s="1202" t="s">
        <v>53</v>
      </c>
      <c r="J5691" s="1202" t="s">
        <v>1917</v>
      </c>
      <c r="K5691" s="1202" t="s">
        <v>1917</v>
      </c>
      <c r="L5691" s="1202" t="s">
        <v>1918</v>
      </c>
      <c r="M5691" s="1202" t="s">
        <v>1919</v>
      </c>
      <c r="N5691" s="1203" t="s">
        <v>1945</v>
      </c>
      <c r="O5691" s="1203" t="s">
        <v>73</v>
      </c>
      <c r="P5691" s="1203" t="s">
        <v>73</v>
      </c>
      <c r="Q5691" s="1203" t="s">
        <v>73</v>
      </c>
      <c r="R5691" s="1203" t="s">
        <v>73</v>
      </c>
      <c r="S5691" s="1224">
        <f>VLOOKUP($D5691,'NI-118'!$B$1:$W$2048,12,FALSE)</f>
        <v>0</v>
      </c>
      <c r="T5691" s="1224">
        <f>VLOOKUP($D5691,'NI-118'!$B$1:$W$2048,13,FALSE)</f>
        <v>0</v>
      </c>
      <c r="U5691" s="1224">
        <f>VLOOKUP($D5691,'NI-118'!$B$1:$W$2048,16,FALSE)</f>
        <v>14</v>
      </c>
      <c r="V5691" s="1224">
        <f>VLOOKUP($D5691,'NI-118'!$B$1:$W$2048,17,FALSE)</f>
        <v>0</v>
      </c>
      <c r="W5691" s="1224">
        <f>VLOOKUP($D5691,'NI-118'!$B$1:$W$2048,18,FALSE)</f>
        <v>0</v>
      </c>
      <c r="X5691" s="1224">
        <f>VLOOKUP($D5691,'NI-118'!$B$1:$W$2048,19,FALSE)</f>
        <v>0</v>
      </c>
    </row>
    <row r="5692" spans="1:24" ht="27" hidden="1">
      <c r="A5692" s="762"/>
      <c r="B5692" s="762"/>
      <c r="C5692" s="762"/>
      <c r="D5692" s="1222" t="s">
        <v>1946</v>
      </c>
      <c r="E5692" s="1223">
        <v>118</v>
      </c>
      <c r="F5692" s="1202"/>
      <c r="G5692" s="1202"/>
      <c r="H5692" s="1205" t="s">
        <v>1944</v>
      </c>
      <c r="I5692" s="1202" t="s">
        <v>53</v>
      </c>
      <c r="J5692" s="1202" t="s">
        <v>1917</v>
      </c>
      <c r="K5692" s="1202" t="s">
        <v>1917</v>
      </c>
      <c r="L5692" s="1202" t="s">
        <v>1918</v>
      </c>
      <c r="M5692" s="1202" t="s">
        <v>1919</v>
      </c>
      <c r="N5692" s="1203" t="s">
        <v>1947</v>
      </c>
      <c r="O5692" s="1203" t="s">
        <v>73</v>
      </c>
      <c r="P5692" s="1203" t="s">
        <v>73</v>
      </c>
      <c r="Q5692" s="1203" t="s">
        <v>73</v>
      </c>
      <c r="R5692" s="1203" t="s">
        <v>73</v>
      </c>
      <c r="S5692" s="1224">
        <f>VLOOKUP($D5692,'NI-118'!$B$1:$W$2048,12,FALSE)</f>
        <v>0</v>
      </c>
      <c r="T5692" s="1224">
        <f>VLOOKUP($D5692,'NI-118'!$B$1:$W$2048,13,FALSE)</f>
        <v>0</v>
      </c>
      <c r="U5692" s="1224">
        <f>VLOOKUP($D5692,'NI-118'!$B$1:$W$2048,16,FALSE)</f>
        <v>0</v>
      </c>
      <c r="V5692" s="1224">
        <f>VLOOKUP($D5692,'NI-118'!$B$1:$W$2048,17,FALSE)</f>
        <v>0</v>
      </c>
      <c r="W5692" s="1224">
        <f>VLOOKUP($D5692,'NI-118'!$B$1:$W$2048,18,FALSE)</f>
        <v>0</v>
      </c>
      <c r="X5692" s="1224">
        <f>VLOOKUP($D5692,'NI-118'!$B$1:$W$2048,19,FALSE)</f>
        <v>0</v>
      </c>
    </row>
    <row r="5693" spans="1:24" ht="27" hidden="1">
      <c r="A5693" s="762"/>
      <c r="B5693" s="762"/>
      <c r="C5693" s="762"/>
      <c r="D5693" s="1222" t="s">
        <v>1948</v>
      </c>
      <c r="E5693" s="1223">
        <v>118</v>
      </c>
      <c r="F5693" s="1202"/>
      <c r="G5693" s="1202"/>
      <c r="H5693" s="1205" t="s">
        <v>1944</v>
      </c>
      <c r="I5693" s="1202" t="s">
        <v>53</v>
      </c>
      <c r="J5693" s="1202" t="s">
        <v>1917</v>
      </c>
      <c r="K5693" s="1202" t="s">
        <v>1917</v>
      </c>
      <c r="L5693" s="1202" t="s">
        <v>1918</v>
      </c>
      <c r="M5693" s="1202" t="s">
        <v>1919</v>
      </c>
      <c r="N5693" s="1203" t="s">
        <v>1949</v>
      </c>
      <c r="O5693" s="1203" t="s">
        <v>73</v>
      </c>
      <c r="P5693" s="1203" t="s">
        <v>73</v>
      </c>
      <c r="Q5693" s="1203" t="s">
        <v>73</v>
      </c>
      <c r="R5693" s="1203" t="s">
        <v>73</v>
      </c>
      <c r="S5693" s="1224">
        <f>VLOOKUP($D5693,'NI-118'!$B$1:$W$2048,12,FALSE)</f>
        <v>0</v>
      </c>
      <c r="T5693" s="1224">
        <f>VLOOKUP($D5693,'NI-118'!$B$1:$W$2048,13,FALSE)</f>
        <v>0</v>
      </c>
      <c r="U5693" s="1224">
        <f>VLOOKUP($D5693,'NI-118'!$B$1:$W$2048,16,FALSE)</f>
        <v>3</v>
      </c>
      <c r="V5693" s="1224">
        <f>VLOOKUP($D5693,'NI-118'!$B$1:$W$2048,17,FALSE)</f>
        <v>0</v>
      </c>
      <c r="W5693" s="1224">
        <f>VLOOKUP($D5693,'NI-118'!$B$1:$W$2048,18,FALSE)</f>
        <v>0</v>
      </c>
      <c r="X5693" s="1224">
        <f>VLOOKUP($D5693,'NI-118'!$B$1:$W$2048,19,FALSE)</f>
        <v>0</v>
      </c>
    </row>
    <row r="5694" spans="1:24" ht="27" hidden="1">
      <c r="A5694" s="762"/>
      <c r="B5694" s="762"/>
      <c r="C5694" s="762"/>
      <c r="D5694" s="1222" t="s">
        <v>1950</v>
      </c>
      <c r="E5694" s="1223">
        <v>118</v>
      </c>
      <c r="F5694" s="1202"/>
      <c r="G5694" s="1202"/>
      <c r="H5694" s="1205" t="s">
        <v>1944</v>
      </c>
      <c r="I5694" s="1202" t="s">
        <v>53</v>
      </c>
      <c r="J5694" s="1202" t="s">
        <v>1917</v>
      </c>
      <c r="K5694" s="1202" t="s">
        <v>1917</v>
      </c>
      <c r="L5694" s="1202" t="s">
        <v>1918</v>
      </c>
      <c r="M5694" s="1202" t="s">
        <v>1919</v>
      </c>
      <c r="N5694" s="1203" t="s">
        <v>1951</v>
      </c>
      <c r="O5694" s="1203" t="s">
        <v>73</v>
      </c>
      <c r="P5694" s="1203" t="s">
        <v>73</v>
      </c>
      <c r="Q5694" s="1203" t="s">
        <v>73</v>
      </c>
      <c r="R5694" s="1203" t="s">
        <v>73</v>
      </c>
      <c r="S5694" s="1224">
        <f>VLOOKUP($D5694,'NI-118'!$B$1:$W$2048,12,FALSE)</f>
        <v>0</v>
      </c>
      <c r="T5694" s="1224">
        <f>VLOOKUP($D5694,'NI-118'!$B$1:$W$2048,13,FALSE)</f>
        <v>0</v>
      </c>
      <c r="U5694" s="1224">
        <f>VLOOKUP($D5694,'NI-118'!$B$1:$W$2048,16,FALSE)</f>
        <v>4</v>
      </c>
      <c r="V5694" s="1224">
        <f>VLOOKUP($D5694,'NI-118'!$B$1:$W$2048,17,FALSE)</f>
        <v>0</v>
      </c>
      <c r="W5694" s="1224">
        <f>VLOOKUP($D5694,'NI-118'!$B$1:$W$2048,18,FALSE)</f>
        <v>0</v>
      </c>
      <c r="X5694" s="1224">
        <f>VLOOKUP($D5694,'NI-118'!$B$1:$W$2048,19,FALSE)</f>
        <v>0</v>
      </c>
    </row>
    <row r="5695" spans="1:24" ht="27" hidden="1">
      <c r="A5695" s="762"/>
      <c r="B5695" s="762"/>
      <c r="C5695" s="762"/>
      <c r="D5695" s="1222" t="s">
        <v>1952</v>
      </c>
      <c r="E5695" s="1223">
        <v>118</v>
      </c>
      <c r="F5695" s="1202"/>
      <c r="G5695" s="1202"/>
      <c r="H5695" s="1205" t="s">
        <v>1944</v>
      </c>
      <c r="I5695" s="1202" t="s">
        <v>53</v>
      </c>
      <c r="J5695" s="1202" t="s">
        <v>1917</v>
      </c>
      <c r="K5695" s="1202" t="s">
        <v>1917</v>
      </c>
      <c r="L5695" s="1202" t="s">
        <v>1918</v>
      </c>
      <c r="M5695" s="1202" t="s">
        <v>1919</v>
      </c>
      <c r="N5695" s="1203" t="s">
        <v>1953</v>
      </c>
      <c r="O5695" s="1203" t="s">
        <v>73</v>
      </c>
      <c r="P5695" s="1203" t="s">
        <v>73</v>
      </c>
      <c r="Q5695" s="1203" t="s">
        <v>73</v>
      </c>
      <c r="R5695" s="1203" t="s">
        <v>73</v>
      </c>
      <c r="S5695" s="1224">
        <f>VLOOKUP($D5695,'NI-118'!$B$1:$W$2048,12,FALSE)</f>
        <v>0</v>
      </c>
      <c r="T5695" s="1224">
        <f>VLOOKUP($D5695,'NI-118'!$B$1:$W$2048,13,FALSE)</f>
        <v>0</v>
      </c>
      <c r="U5695" s="1224">
        <f>VLOOKUP($D5695,'NI-118'!$B$1:$W$2048,16,FALSE)</f>
        <v>0</v>
      </c>
      <c r="V5695" s="1224">
        <f>VLOOKUP($D5695,'NI-118'!$B$1:$W$2048,17,FALSE)</f>
        <v>0</v>
      </c>
      <c r="W5695" s="1224">
        <f>VLOOKUP($D5695,'NI-118'!$B$1:$W$2048,18,FALSE)</f>
        <v>0</v>
      </c>
      <c r="X5695" s="1224">
        <f>VLOOKUP($D5695,'NI-118'!$B$1:$W$2048,19,FALSE)</f>
        <v>0</v>
      </c>
    </row>
    <row r="5696" spans="1:24" ht="27" hidden="1">
      <c r="A5696" s="762"/>
      <c r="B5696" s="762"/>
      <c r="C5696" s="762"/>
      <c r="D5696" s="1222" t="s">
        <v>1954</v>
      </c>
      <c r="E5696" s="1223">
        <v>118</v>
      </c>
      <c r="F5696" s="1202"/>
      <c r="G5696" s="1202"/>
      <c r="H5696" s="1205" t="s">
        <v>1944</v>
      </c>
      <c r="I5696" s="1202" t="s">
        <v>53</v>
      </c>
      <c r="J5696" s="1202" t="s">
        <v>1917</v>
      </c>
      <c r="K5696" s="1202" t="s">
        <v>1917</v>
      </c>
      <c r="L5696" s="1202" t="s">
        <v>1918</v>
      </c>
      <c r="M5696" s="1202" t="s">
        <v>1919</v>
      </c>
      <c r="N5696" s="1203" t="s">
        <v>1955</v>
      </c>
      <c r="O5696" s="1203" t="s">
        <v>73</v>
      </c>
      <c r="P5696" s="1203" t="s">
        <v>73</v>
      </c>
      <c r="Q5696" s="1203" t="s">
        <v>73</v>
      </c>
      <c r="R5696" s="1203" t="s">
        <v>73</v>
      </c>
      <c r="S5696" s="1224">
        <f>VLOOKUP($D5696,'NI-118'!$B$1:$W$2048,12,FALSE)</f>
        <v>0</v>
      </c>
      <c r="T5696" s="1224">
        <f>VLOOKUP($D5696,'NI-118'!$B$1:$W$2048,13,FALSE)</f>
        <v>0</v>
      </c>
      <c r="U5696" s="1224">
        <f>VLOOKUP($D5696,'NI-118'!$B$1:$W$2048,16,FALSE)</f>
        <v>5</v>
      </c>
      <c r="V5696" s="1224">
        <f>VLOOKUP($D5696,'NI-118'!$B$1:$W$2048,17,FALSE)</f>
        <v>0</v>
      </c>
      <c r="W5696" s="1224">
        <f>VLOOKUP($D5696,'NI-118'!$B$1:$W$2048,18,FALSE)</f>
        <v>0</v>
      </c>
      <c r="X5696" s="1224">
        <f>VLOOKUP($D5696,'NI-118'!$B$1:$W$2048,19,FALSE)</f>
        <v>0</v>
      </c>
    </row>
    <row r="5697" spans="1:24" ht="27" hidden="1">
      <c r="A5697" s="762"/>
      <c r="B5697" s="762"/>
      <c r="C5697" s="762"/>
      <c r="D5697" s="1222" t="s">
        <v>1956</v>
      </c>
      <c r="E5697" s="1223">
        <v>118</v>
      </c>
      <c r="F5697" s="1202"/>
      <c r="G5697" s="1202"/>
      <c r="H5697" s="1205" t="s">
        <v>1944</v>
      </c>
      <c r="I5697" s="1202" t="s">
        <v>53</v>
      </c>
      <c r="J5697" s="1202" t="s">
        <v>1917</v>
      </c>
      <c r="K5697" s="1202" t="s">
        <v>1917</v>
      </c>
      <c r="L5697" s="1202" t="s">
        <v>1918</v>
      </c>
      <c r="M5697" s="1202" t="s">
        <v>1919</v>
      </c>
      <c r="N5697" s="1203" t="s">
        <v>1957</v>
      </c>
      <c r="O5697" s="1203" t="s">
        <v>73</v>
      </c>
      <c r="P5697" s="1203" t="s">
        <v>73</v>
      </c>
      <c r="Q5697" s="1203" t="s">
        <v>73</v>
      </c>
      <c r="R5697" s="1203" t="s">
        <v>73</v>
      </c>
      <c r="S5697" s="1224">
        <f>VLOOKUP($D5697,'NI-118'!$B$1:$W$2048,12,FALSE)</f>
        <v>0</v>
      </c>
      <c r="T5697" s="1224">
        <f>VLOOKUP($D5697,'NI-118'!$B$1:$W$2048,13,FALSE)</f>
        <v>0</v>
      </c>
      <c r="U5697" s="1224">
        <f>VLOOKUP($D5697,'NI-118'!$B$1:$W$2048,16,FALSE)</f>
        <v>0</v>
      </c>
      <c r="V5697" s="1224">
        <f>VLOOKUP($D5697,'NI-118'!$B$1:$W$2048,17,FALSE)</f>
        <v>0</v>
      </c>
      <c r="W5697" s="1224">
        <f>VLOOKUP($D5697,'NI-118'!$B$1:$W$2048,18,FALSE)</f>
        <v>0</v>
      </c>
      <c r="X5697" s="1224">
        <f>VLOOKUP($D5697,'NI-118'!$B$1:$W$2048,19,FALSE)</f>
        <v>0</v>
      </c>
    </row>
    <row r="5698" spans="1:24" ht="27" hidden="1">
      <c r="A5698" s="762"/>
      <c r="B5698" s="762"/>
      <c r="C5698" s="762"/>
      <c r="D5698" s="1222" t="s">
        <v>1958</v>
      </c>
      <c r="E5698" s="1223">
        <v>118</v>
      </c>
      <c r="F5698" s="1202"/>
      <c r="G5698" s="1202"/>
      <c r="H5698" s="1205" t="s">
        <v>1944</v>
      </c>
      <c r="I5698" s="1202" t="s">
        <v>53</v>
      </c>
      <c r="J5698" s="1202" t="s">
        <v>1917</v>
      </c>
      <c r="K5698" s="1202" t="s">
        <v>1917</v>
      </c>
      <c r="L5698" s="1202" t="s">
        <v>1918</v>
      </c>
      <c r="M5698" s="1202" t="s">
        <v>1919</v>
      </c>
      <c r="N5698" s="1203" t="s">
        <v>1959</v>
      </c>
      <c r="O5698" s="1203" t="s">
        <v>73</v>
      </c>
      <c r="P5698" s="1203" t="s">
        <v>73</v>
      </c>
      <c r="Q5698" s="1203" t="s">
        <v>73</v>
      </c>
      <c r="R5698" s="1203" t="s">
        <v>73</v>
      </c>
      <c r="S5698" s="1224">
        <f>VLOOKUP($D5698,'NI-118'!$B$1:$W$2048,12,FALSE)</f>
        <v>0</v>
      </c>
      <c r="T5698" s="1224">
        <f>VLOOKUP($D5698,'NI-118'!$B$1:$W$2048,13,FALSE)</f>
        <v>0</v>
      </c>
      <c r="U5698" s="1224">
        <f>VLOOKUP($D5698,'NI-118'!$B$1:$W$2048,16,FALSE)</f>
        <v>0</v>
      </c>
      <c r="V5698" s="1224">
        <f>VLOOKUP($D5698,'NI-118'!$B$1:$W$2048,17,FALSE)</f>
        <v>0</v>
      </c>
      <c r="W5698" s="1224">
        <f>VLOOKUP($D5698,'NI-118'!$B$1:$W$2048,18,FALSE)</f>
        <v>0</v>
      </c>
      <c r="X5698" s="1224">
        <f>VLOOKUP($D5698,'NI-118'!$B$1:$W$2048,19,FALSE)</f>
        <v>0</v>
      </c>
    </row>
    <row r="5699" spans="1:24" ht="27" hidden="1">
      <c r="A5699" s="762"/>
      <c r="B5699" s="762"/>
      <c r="C5699" s="762"/>
      <c r="D5699" s="1222" t="s">
        <v>1960</v>
      </c>
      <c r="E5699" s="1223">
        <v>118</v>
      </c>
      <c r="F5699" s="1202"/>
      <c r="G5699" s="1202"/>
      <c r="H5699" s="1205" t="s">
        <v>1944</v>
      </c>
      <c r="I5699" s="1202" t="s">
        <v>53</v>
      </c>
      <c r="J5699" s="1202" t="s">
        <v>1917</v>
      </c>
      <c r="K5699" s="1202" t="s">
        <v>1917</v>
      </c>
      <c r="L5699" s="1202" t="s">
        <v>1918</v>
      </c>
      <c r="M5699" s="1202" t="s">
        <v>1919</v>
      </c>
      <c r="N5699" s="1203" t="s">
        <v>1961</v>
      </c>
      <c r="O5699" s="1203" t="s">
        <v>73</v>
      </c>
      <c r="P5699" s="1203" t="s">
        <v>73</v>
      </c>
      <c r="Q5699" s="1203" t="s">
        <v>73</v>
      </c>
      <c r="R5699" s="1203" t="s">
        <v>73</v>
      </c>
      <c r="S5699" s="1224">
        <f>VLOOKUP($D5699,'NI-118'!$B$1:$W$2048,12,FALSE)</f>
        <v>0</v>
      </c>
      <c r="T5699" s="1224">
        <f>VLOOKUP($D5699,'NI-118'!$B$1:$W$2048,13,FALSE)</f>
        <v>0</v>
      </c>
      <c r="U5699" s="1224">
        <f>VLOOKUP($D5699,'NI-118'!$B$1:$W$2048,16,FALSE)</f>
        <v>7</v>
      </c>
      <c r="V5699" s="1224">
        <f>VLOOKUP($D5699,'NI-118'!$B$1:$W$2048,17,FALSE)</f>
        <v>0</v>
      </c>
      <c r="W5699" s="1224">
        <f>VLOOKUP($D5699,'NI-118'!$B$1:$W$2048,18,FALSE)</f>
        <v>0</v>
      </c>
      <c r="X5699" s="1224">
        <f>VLOOKUP($D5699,'NI-118'!$B$1:$W$2048,19,FALSE)</f>
        <v>0</v>
      </c>
    </row>
    <row r="5700" spans="1:24" ht="27" hidden="1">
      <c r="A5700" s="762"/>
      <c r="B5700" s="762"/>
      <c r="C5700" s="762"/>
      <c r="D5700" s="1222" t="s">
        <v>1962</v>
      </c>
      <c r="E5700" s="1223">
        <v>118</v>
      </c>
      <c r="F5700" s="1202"/>
      <c r="G5700" s="1202"/>
      <c r="H5700" s="1205" t="s">
        <v>1944</v>
      </c>
      <c r="I5700" s="1202" t="s">
        <v>53</v>
      </c>
      <c r="J5700" s="1202" t="s">
        <v>1917</v>
      </c>
      <c r="K5700" s="1202" t="s">
        <v>1917</v>
      </c>
      <c r="L5700" s="1202" t="s">
        <v>1918</v>
      </c>
      <c r="M5700" s="1202" t="s">
        <v>1919</v>
      </c>
      <c r="N5700" s="1203" t="s">
        <v>1963</v>
      </c>
      <c r="O5700" s="1203" t="s">
        <v>73</v>
      </c>
      <c r="P5700" s="1203" t="s">
        <v>73</v>
      </c>
      <c r="Q5700" s="1203" t="s">
        <v>73</v>
      </c>
      <c r="R5700" s="1203" t="s">
        <v>73</v>
      </c>
      <c r="S5700" s="1224">
        <f>VLOOKUP($D5700,'NI-118'!$B$1:$W$2048,12,FALSE)</f>
        <v>0</v>
      </c>
      <c r="T5700" s="1224">
        <f>VLOOKUP($D5700,'NI-118'!$B$1:$W$2048,13,FALSE)</f>
        <v>0</v>
      </c>
      <c r="U5700" s="1224">
        <f>VLOOKUP($D5700,'NI-118'!$B$1:$W$2048,16,FALSE)</f>
        <v>0</v>
      </c>
      <c r="V5700" s="1224">
        <f>VLOOKUP($D5700,'NI-118'!$B$1:$W$2048,17,FALSE)</f>
        <v>0</v>
      </c>
      <c r="W5700" s="1224">
        <f>VLOOKUP($D5700,'NI-118'!$B$1:$W$2048,18,FALSE)</f>
        <v>0</v>
      </c>
      <c r="X5700" s="1224">
        <f>VLOOKUP($D5700,'NI-118'!$B$1:$W$2048,19,FALSE)</f>
        <v>0</v>
      </c>
    </row>
    <row r="5701" spans="1:24" ht="27" hidden="1">
      <c r="A5701" s="762"/>
      <c r="B5701" s="762"/>
      <c r="C5701" s="762"/>
      <c r="D5701" s="1222" t="s">
        <v>1964</v>
      </c>
      <c r="E5701" s="1223">
        <v>118</v>
      </c>
      <c r="F5701" s="1202"/>
      <c r="G5701" s="1202"/>
      <c r="H5701" s="1205" t="s">
        <v>1944</v>
      </c>
      <c r="I5701" s="1202" t="s">
        <v>53</v>
      </c>
      <c r="J5701" s="1202" t="s">
        <v>1917</v>
      </c>
      <c r="K5701" s="1202" t="s">
        <v>1917</v>
      </c>
      <c r="L5701" s="1202" t="s">
        <v>1918</v>
      </c>
      <c r="M5701" s="1202" t="s">
        <v>1919</v>
      </c>
      <c r="N5701" s="1203" t="s">
        <v>1965</v>
      </c>
      <c r="O5701" s="1203" t="s">
        <v>73</v>
      </c>
      <c r="P5701" s="1203" t="s">
        <v>73</v>
      </c>
      <c r="Q5701" s="1203" t="s">
        <v>73</v>
      </c>
      <c r="R5701" s="1203" t="s">
        <v>73</v>
      </c>
      <c r="S5701" s="1224">
        <f>VLOOKUP($D5701,'NI-118'!$B$1:$W$2048,12,FALSE)</f>
        <v>0</v>
      </c>
      <c r="T5701" s="1224">
        <f>VLOOKUP($D5701,'NI-118'!$B$1:$W$2048,13,FALSE)</f>
        <v>0</v>
      </c>
      <c r="U5701" s="1224">
        <f>VLOOKUP($D5701,'NI-118'!$B$1:$W$2048,16,FALSE)</f>
        <v>0</v>
      </c>
      <c r="V5701" s="1224">
        <f>VLOOKUP($D5701,'NI-118'!$B$1:$W$2048,17,FALSE)</f>
        <v>0</v>
      </c>
      <c r="W5701" s="1224">
        <f>VLOOKUP($D5701,'NI-118'!$B$1:$W$2048,18,FALSE)</f>
        <v>0</v>
      </c>
      <c r="X5701" s="1224">
        <f>VLOOKUP($D5701,'NI-118'!$B$1:$W$2048,19,FALSE)</f>
        <v>0</v>
      </c>
    </row>
    <row r="5702" spans="1:24" ht="27" hidden="1">
      <c r="A5702" s="762"/>
      <c r="B5702" s="762"/>
      <c r="C5702" s="762"/>
      <c r="D5702" s="1222" t="s">
        <v>1966</v>
      </c>
      <c r="E5702" s="1223">
        <v>118</v>
      </c>
      <c r="F5702" s="1202"/>
      <c r="G5702" s="1202"/>
      <c r="H5702" s="1205" t="s">
        <v>1944</v>
      </c>
      <c r="I5702" s="1202" t="s">
        <v>53</v>
      </c>
      <c r="J5702" s="1202" t="s">
        <v>1917</v>
      </c>
      <c r="K5702" s="1202" t="s">
        <v>1917</v>
      </c>
      <c r="L5702" s="1202" t="s">
        <v>1918</v>
      </c>
      <c r="M5702" s="1202" t="s">
        <v>1919</v>
      </c>
      <c r="N5702" s="1203" t="s">
        <v>1967</v>
      </c>
      <c r="O5702" s="1203" t="s">
        <v>73</v>
      </c>
      <c r="P5702" s="1203" t="s">
        <v>73</v>
      </c>
      <c r="Q5702" s="1203" t="s">
        <v>73</v>
      </c>
      <c r="R5702" s="1203" t="s">
        <v>73</v>
      </c>
      <c r="S5702" s="1224">
        <f>VLOOKUP($D5702,'NI-118'!$B$1:$W$2048,12,FALSE)</f>
        <v>0</v>
      </c>
      <c r="T5702" s="1224">
        <f>VLOOKUP($D5702,'NI-118'!$B$1:$W$2048,13,FALSE)</f>
        <v>0</v>
      </c>
      <c r="U5702" s="1224">
        <f>VLOOKUP($D5702,'NI-118'!$B$1:$W$2048,16,FALSE)</f>
        <v>0</v>
      </c>
      <c r="V5702" s="1224">
        <f>VLOOKUP($D5702,'NI-118'!$B$1:$W$2048,17,FALSE)</f>
        <v>0</v>
      </c>
      <c r="W5702" s="1224">
        <f>VLOOKUP($D5702,'NI-118'!$B$1:$W$2048,18,FALSE)</f>
        <v>0</v>
      </c>
      <c r="X5702" s="1224">
        <f>VLOOKUP($D5702,'NI-118'!$B$1:$W$2048,19,FALSE)</f>
        <v>0</v>
      </c>
    </row>
    <row r="5703" spans="1:24" ht="27" hidden="1">
      <c r="A5703" s="762"/>
      <c r="B5703" s="762"/>
      <c r="C5703" s="762"/>
      <c r="D5703" s="1222" t="s">
        <v>1968</v>
      </c>
      <c r="E5703" s="1223">
        <v>118</v>
      </c>
      <c r="F5703" s="1202"/>
      <c r="G5703" s="1202"/>
      <c r="H5703" s="1205" t="s">
        <v>1969</v>
      </c>
      <c r="I5703" s="1202" t="s">
        <v>53</v>
      </c>
      <c r="J5703" s="1202" t="s">
        <v>1917</v>
      </c>
      <c r="K5703" s="1202" t="s">
        <v>1917</v>
      </c>
      <c r="L5703" s="1202" t="s">
        <v>1918</v>
      </c>
      <c r="M5703" s="1202" t="s">
        <v>1919</v>
      </c>
      <c r="N5703" s="1203" t="s">
        <v>1970</v>
      </c>
      <c r="O5703" s="1203" t="s">
        <v>73</v>
      </c>
      <c r="P5703" s="1203" t="s">
        <v>73</v>
      </c>
      <c r="Q5703" s="1203" t="s">
        <v>73</v>
      </c>
      <c r="R5703" s="1203" t="s">
        <v>73</v>
      </c>
      <c r="S5703" s="1224">
        <f>VLOOKUP($D5703,'NI-118'!$B$1:$W$2048,12,FALSE)</f>
        <v>0</v>
      </c>
      <c r="T5703" s="1224">
        <f>VLOOKUP($D5703,'NI-118'!$B$1:$W$2048,13,FALSE)</f>
        <v>0</v>
      </c>
      <c r="U5703" s="1224">
        <f>VLOOKUP($D5703,'NI-118'!$B$1:$W$2048,16,FALSE)</f>
        <v>0</v>
      </c>
      <c r="V5703" s="1224">
        <f>VLOOKUP($D5703,'NI-118'!$B$1:$W$2048,17,FALSE)</f>
        <v>0</v>
      </c>
      <c r="W5703" s="1224">
        <f>VLOOKUP($D5703,'NI-118'!$B$1:$W$2048,18,FALSE)</f>
        <v>0</v>
      </c>
      <c r="X5703" s="1224">
        <f>VLOOKUP($D5703,'NI-118'!$B$1:$W$2048,19,FALSE)</f>
        <v>0</v>
      </c>
    </row>
    <row r="5704" spans="1:24" ht="27" hidden="1">
      <c r="A5704" s="762"/>
      <c r="B5704" s="762"/>
      <c r="C5704" s="762"/>
      <c r="D5704" s="1222" t="s">
        <v>1971</v>
      </c>
      <c r="E5704" s="1223">
        <v>118</v>
      </c>
      <c r="F5704" s="1202"/>
      <c r="G5704" s="1202"/>
      <c r="H5704" s="1205" t="s">
        <v>1969</v>
      </c>
      <c r="I5704" s="1202" t="s">
        <v>53</v>
      </c>
      <c r="J5704" s="1202" t="s">
        <v>1917</v>
      </c>
      <c r="K5704" s="1202" t="s">
        <v>1917</v>
      </c>
      <c r="L5704" s="1202" t="s">
        <v>1918</v>
      </c>
      <c r="M5704" s="1202" t="s">
        <v>1919</v>
      </c>
      <c r="N5704" s="1203" t="s">
        <v>1972</v>
      </c>
      <c r="O5704" s="1203" t="s">
        <v>73</v>
      </c>
      <c r="P5704" s="1203" t="s">
        <v>73</v>
      </c>
      <c r="Q5704" s="1203" t="s">
        <v>73</v>
      </c>
      <c r="R5704" s="1203" t="s">
        <v>73</v>
      </c>
      <c r="S5704" s="1224">
        <f>VLOOKUP($D5704,'NI-118'!$B$1:$W$2048,12,FALSE)</f>
        <v>0</v>
      </c>
      <c r="T5704" s="1224">
        <f>VLOOKUP($D5704,'NI-118'!$B$1:$W$2048,13,FALSE)</f>
        <v>0</v>
      </c>
      <c r="U5704" s="1224">
        <f>VLOOKUP($D5704,'NI-118'!$B$1:$W$2048,16,FALSE)</f>
        <v>0</v>
      </c>
      <c r="V5704" s="1224">
        <f>VLOOKUP($D5704,'NI-118'!$B$1:$W$2048,17,FALSE)</f>
        <v>0</v>
      </c>
      <c r="W5704" s="1224">
        <f>VLOOKUP($D5704,'NI-118'!$B$1:$W$2048,18,FALSE)</f>
        <v>0</v>
      </c>
      <c r="X5704" s="1224">
        <f>VLOOKUP($D5704,'NI-118'!$B$1:$W$2048,19,FALSE)</f>
        <v>0</v>
      </c>
    </row>
    <row r="5705" spans="1:24" ht="27" hidden="1">
      <c r="A5705" s="762"/>
      <c r="B5705" s="762"/>
      <c r="C5705" s="762"/>
      <c r="D5705" s="1222" t="s">
        <v>1973</v>
      </c>
      <c r="E5705" s="1223">
        <v>118</v>
      </c>
      <c r="F5705" s="1202"/>
      <c r="G5705" s="1202"/>
      <c r="H5705" s="1205" t="s">
        <v>1969</v>
      </c>
      <c r="I5705" s="1202" t="s">
        <v>53</v>
      </c>
      <c r="J5705" s="1202" t="s">
        <v>1917</v>
      </c>
      <c r="K5705" s="1202" t="s">
        <v>1917</v>
      </c>
      <c r="L5705" s="1202" t="s">
        <v>1918</v>
      </c>
      <c r="M5705" s="1202" t="s">
        <v>1919</v>
      </c>
      <c r="N5705" s="1203" t="s">
        <v>1974</v>
      </c>
      <c r="O5705" s="1203" t="s">
        <v>73</v>
      </c>
      <c r="P5705" s="1203" t="s">
        <v>73</v>
      </c>
      <c r="Q5705" s="1203" t="s">
        <v>73</v>
      </c>
      <c r="R5705" s="1203" t="s">
        <v>73</v>
      </c>
      <c r="S5705" s="1224">
        <f>VLOOKUP($D5705,'NI-118'!$B$1:$W$2048,12,FALSE)</f>
        <v>0</v>
      </c>
      <c r="T5705" s="1224">
        <f>VLOOKUP($D5705,'NI-118'!$B$1:$W$2048,13,FALSE)</f>
        <v>0</v>
      </c>
      <c r="U5705" s="1224">
        <f>VLOOKUP($D5705,'NI-118'!$B$1:$W$2048,16,FALSE)</f>
        <v>0</v>
      </c>
      <c r="V5705" s="1224">
        <f>VLOOKUP($D5705,'NI-118'!$B$1:$W$2048,17,FALSE)</f>
        <v>0</v>
      </c>
      <c r="W5705" s="1224">
        <f>VLOOKUP($D5705,'NI-118'!$B$1:$W$2048,18,FALSE)</f>
        <v>0</v>
      </c>
      <c r="X5705" s="1224">
        <f>VLOOKUP($D5705,'NI-118'!$B$1:$W$2048,19,FALSE)</f>
        <v>0</v>
      </c>
    </row>
    <row r="5706" spans="1:24" ht="27" hidden="1">
      <c r="A5706" s="762"/>
      <c r="B5706" s="762"/>
      <c r="C5706" s="762"/>
      <c r="D5706" s="1222" t="s">
        <v>1975</v>
      </c>
      <c r="E5706" s="1223">
        <v>118</v>
      </c>
      <c r="F5706" s="1202"/>
      <c r="G5706" s="1202"/>
      <c r="H5706" s="1205" t="s">
        <v>1969</v>
      </c>
      <c r="I5706" s="1202" t="s">
        <v>53</v>
      </c>
      <c r="J5706" s="1202" t="s">
        <v>1917</v>
      </c>
      <c r="K5706" s="1202" t="s">
        <v>1917</v>
      </c>
      <c r="L5706" s="1202" t="s">
        <v>1918</v>
      </c>
      <c r="M5706" s="1202" t="s">
        <v>1919</v>
      </c>
      <c r="N5706" s="1203" t="s">
        <v>1976</v>
      </c>
      <c r="O5706" s="1203" t="s">
        <v>73</v>
      </c>
      <c r="P5706" s="1203" t="s">
        <v>73</v>
      </c>
      <c r="Q5706" s="1203" t="s">
        <v>73</v>
      </c>
      <c r="R5706" s="1203" t="s">
        <v>73</v>
      </c>
      <c r="S5706" s="1224">
        <f>VLOOKUP($D5706,'NI-118'!$B$1:$W$2048,12,FALSE)</f>
        <v>0</v>
      </c>
      <c r="T5706" s="1224">
        <f>VLOOKUP($D5706,'NI-118'!$B$1:$W$2048,13,FALSE)</f>
        <v>0</v>
      </c>
      <c r="U5706" s="1224">
        <f>VLOOKUP($D5706,'NI-118'!$B$1:$W$2048,16,FALSE)</f>
        <v>0</v>
      </c>
      <c r="V5706" s="1224">
        <f>VLOOKUP($D5706,'NI-118'!$B$1:$W$2048,17,FALSE)</f>
        <v>0</v>
      </c>
      <c r="W5706" s="1224">
        <f>VLOOKUP($D5706,'NI-118'!$B$1:$W$2048,18,FALSE)</f>
        <v>0</v>
      </c>
      <c r="X5706" s="1224">
        <f>VLOOKUP($D5706,'NI-118'!$B$1:$W$2048,19,FALSE)</f>
        <v>0</v>
      </c>
    </row>
    <row r="5707" spans="1:24" ht="27" hidden="1">
      <c r="A5707" s="762"/>
      <c r="B5707" s="762"/>
      <c r="C5707" s="762"/>
      <c r="D5707" s="1222" t="s">
        <v>1977</v>
      </c>
      <c r="E5707" s="1223">
        <v>118</v>
      </c>
      <c r="F5707" s="1202"/>
      <c r="G5707" s="1202"/>
      <c r="H5707" s="1205" t="s">
        <v>1969</v>
      </c>
      <c r="I5707" s="1202" t="s">
        <v>53</v>
      </c>
      <c r="J5707" s="1202" t="s">
        <v>1917</v>
      </c>
      <c r="K5707" s="1202" t="s">
        <v>1917</v>
      </c>
      <c r="L5707" s="1202" t="s">
        <v>1918</v>
      </c>
      <c r="M5707" s="1202" t="s">
        <v>1919</v>
      </c>
      <c r="N5707" s="1203" t="s">
        <v>1978</v>
      </c>
      <c r="O5707" s="1203" t="s">
        <v>73</v>
      </c>
      <c r="P5707" s="1203" t="s">
        <v>73</v>
      </c>
      <c r="Q5707" s="1203" t="s">
        <v>73</v>
      </c>
      <c r="R5707" s="1203" t="s">
        <v>73</v>
      </c>
      <c r="S5707" s="1224">
        <f>VLOOKUP($D5707,'NI-118'!$B$1:$W$2048,12,FALSE)</f>
        <v>0</v>
      </c>
      <c r="T5707" s="1224">
        <f>VLOOKUP($D5707,'NI-118'!$B$1:$W$2048,13,FALSE)</f>
        <v>0</v>
      </c>
      <c r="U5707" s="1224">
        <f>VLOOKUP($D5707,'NI-118'!$B$1:$W$2048,16,FALSE)</f>
        <v>0</v>
      </c>
      <c r="V5707" s="1224">
        <f>VLOOKUP($D5707,'NI-118'!$B$1:$W$2048,17,FALSE)</f>
        <v>0</v>
      </c>
      <c r="W5707" s="1224">
        <f>VLOOKUP($D5707,'NI-118'!$B$1:$W$2048,18,FALSE)</f>
        <v>0</v>
      </c>
      <c r="X5707" s="1224">
        <f>VLOOKUP($D5707,'NI-118'!$B$1:$W$2048,19,FALSE)</f>
        <v>0</v>
      </c>
    </row>
    <row r="5708" spans="1:24" ht="27" hidden="1">
      <c r="A5708" s="762"/>
      <c r="B5708" s="762"/>
      <c r="C5708" s="762"/>
      <c r="D5708" s="1222" t="s">
        <v>1979</v>
      </c>
      <c r="E5708" s="1223">
        <v>118</v>
      </c>
      <c r="F5708" s="1202"/>
      <c r="G5708" s="1202"/>
      <c r="H5708" s="1205" t="s">
        <v>1969</v>
      </c>
      <c r="I5708" s="1202" t="s">
        <v>53</v>
      </c>
      <c r="J5708" s="1202" t="s">
        <v>1917</v>
      </c>
      <c r="K5708" s="1202" t="s">
        <v>1917</v>
      </c>
      <c r="L5708" s="1202" t="s">
        <v>1918</v>
      </c>
      <c r="M5708" s="1202" t="s">
        <v>1919</v>
      </c>
      <c r="N5708" s="1203" t="s">
        <v>1980</v>
      </c>
      <c r="O5708" s="1203" t="s">
        <v>73</v>
      </c>
      <c r="P5708" s="1203" t="s">
        <v>73</v>
      </c>
      <c r="Q5708" s="1203" t="s">
        <v>73</v>
      </c>
      <c r="R5708" s="1203" t="s">
        <v>73</v>
      </c>
      <c r="S5708" s="1224">
        <f>VLOOKUP($D5708,'NI-118'!$B$1:$W$2048,12,FALSE)</f>
        <v>0</v>
      </c>
      <c r="T5708" s="1224">
        <f>VLOOKUP($D5708,'NI-118'!$B$1:$W$2048,13,FALSE)</f>
        <v>0</v>
      </c>
      <c r="U5708" s="1224">
        <f>VLOOKUP($D5708,'NI-118'!$B$1:$W$2048,16,FALSE)</f>
        <v>0</v>
      </c>
      <c r="V5708" s="1224">
        <f>VLOOKUP($D5708,'NI-118'!$B$1:$W$2048,17,FALSE)</f>
        <v>0</v>
      </c>
      <c r="W5708" s="1224">
        <f>VLOOKUP($D5708,'NI-118'!$B$1:$W$2048,18,FALSE)</f>
        <v>0</v>
      </c>
      <c r="X5708" s="1224">
        <f>VLOOKUP($D5708,'NI-118'!$B$1:$W$2048,19,FALSE)</f>
        <v>0</v>
      </c>
    </row>
    <row r="5709" spans="1:24" ht="27" hidden="1">
      <c r="A5709" s="762"/>
      <c r="B5709" s="762"/>
      <c r="C5709" s="762"/>
      <c r="D5709" s="1222" t="s">
        <v>1981</v>
      </c>
      <c r="E5709" s="1223">
        <v>118</v>
      </c>
      <c r="F5709" s="1202"/>
      <c r="G5709" s="1202"/>
      <c r="H5709" s="1205" t="s">
        <v>1969</v>
      </c>
      <c r="I5709" s="1202" t="s">
        <v>53</v>
      </c>
      <c r="J5709" s="1202" t="s">
        <v>1917</v>
      </c>
      <c r="K5709" s="1202" t="s">
        <v>1917</v>
      </c>
      <c r="L5709" s="1202" t="s">
        <v>1918</v>
      </c>
      <c r="M5709" s="1202" t="s">
        <v>1919</v>
      </c>
      <c r="N5709" s="1203" t="s">
        <v>1982</v>
      </c>
      <c r="O5709" s="1203" t="s">
        <v>73</v>
      </c>
      <c r="P5709" s="1203" t="s">
        <v>73</v>
      </c>
      <c r="Q5709" s="1203" t="s">
        <v>73</v>
      </c>
      <c r="R5709" s="1203" t="s">
        <v>73</v>
      </c>
      <c r="S5709" s="1224">
        <f>VLOOKUP($D5709,'NI-118'!$B$1:$W$2048,12,FALSE)</f>
        <v>0</v>
      </c>
      <c r="T5709" s="1224">
        <f>VLOOKUP($D5709,'NI-118'!$B$1:$W$2048,13,FALSE)</f>
        <v>0</v>
      </c>
      <c r="U5709" s="1224">
        <f>VLOOKUP($D5709,'NI-118'!$B$1:$W$2048,16,FALSE)</f>
        <v>0</v>
      </c>
      <c r="V5709" s="1224">
        <f>VLOOKUP($D5709,'NI-118'!$B$1:$W$2048,17,FALSE)</f>
        <v>0</v>
      </c>
      <c r="W5709" s="1224">
        <f>VLOOKUP($D5709,'NI-118'!$B$1:$W$2048,18,FALSE)</f>
        <v>0</v>
      </c>
      <c r="X5709" s="1224">
        <f>VLOOKUP($D5709,'NI-118'!$B$1:$W$2048,19,FALSE)</f>
        <v>0</v>
      </c>
    </row>
    <row r="5710" spans="1:24" ht="27" hidden="1">
      <c r="A5710" s="762"/>
      <c r="B5710" s="762"/>
      <c r="C5710" s="762"/>
      <c r="D5710" s="1222" t="s">
        <v>1983</v>
      </c>
      <c r="E5710" s="1223">
        <v>118</v>
      </c>
      <c r="F5710" s="1202"/>
      <c r="G5710" s="1202"/>
      <c r="H5710" s="1205" t="s">
        <v>1969</v>
      </c>
      <c r="I5710" s="1202" t="s">
        <v>53</v>
      </c>
      <c r="J5710" s="1202" t="s">
        <v>1917</v>
      </c>
      <c r="K5710" s="1202" t="s">
        <v>1917</v>
      </c>
      <c r="L5710" s="1202" t="s">
        <v>1918</v>
      </c>
      <c r="M5710" s="1202" t="s">
        <v>1919</v>
      </c>
      <c r="N5710" s="1203" t="s">
        <v>1984</v>
      </c>
      <c r="O5710" s="1203" t="s">
        <v>73</v>
      </c>
      <c r="P5710" s="1203" t="s">
        <v>73</v>
      </c>
      <c r="Q5710" s="1203" t="s">
        <v>73</v>
      </c>
      <c r="R5710" s="1203" t="s">
        <v>73</v>
      </c>
      <c r="S5710" s="1224">
        <f>VLOOKUP($D5710,'NI-118'!$B$1:$W$2048,12,FALSE)</f>
        <v>0</v>
      </c>
      <c r="T5710" s="1224">
        <f>VLOOKUP($D5710,'NI-118'!$B$1:$W$2048,13,FALSE)</f>
        <v>0</v>
      </c>
      <c r="U5710" s="1224">
        <f>VLOOKUP($D5710,'NI-118'!$B$1:$W$2048,16,FALSE)</f>
        <v>0</v>
      </c>
      <c r="V5710" s="1224">
        <f>VLOOKUP($D5710,'NI-118'!$B$1:$W$2048,17,FALSE)</f>
        <v>0</v>
      </c>
      <c r="W5710" s="1224">
        <f>VLOOKUP($D5710,'NI-118'!$B$1:$W$2048,18,FALSE)</f>
        <v>0</v>
      </c>
      <c r="X5710" s="1224">
        <f>VLOOKUP($D5710,'NI-118'!$B$1:$W$2048,19,FALSE)</f>
        <v>0</v>
      </c>
    </row>
    <row r="5711" spans="1:24" ht="27" hidden="1">
      <c r="A5711" s="762"/>
      <c r="B5711" s="762"/>
      <c r="C5711" s="762"/>
      <c r="D5711" s="1222" t="s">
        <v>1985</v>
      </c>
      <c r="E5711" s="1223">
        <v>118</v>
      </c>
      <c r="F5711" s="1202"/>
      <c r="G5711" s="1202"/>
      <c r="H5711" s="1205" t="s">
        <v>1969</v>
      </c>
      <c r="I5711" s="1202" t="s">
        <v>53</v>
      </c>
      <c r="J5711" s="1202" t="s">
        <v>1917</v>
      </c>
      <c r="K5711" s="1202" t="s">
        <v>1917</v>
      </c>
      <c r="L5711" s="1202" t="s">
        <v>1918</v>
      </c>
      <c r="M5711" s="1202" t="s">
        <v>1919</v>
      </c>
      <c r="N5711" s="1203" t="s">
        <v>1986</v>
      </c>
      <c r="O5711" s="1203" t="s">
        <v>73</v>
      </c>
      <c r="P5711" s="1203" t="s">
        <v>73</v>
      </c>
      <c r="Q5711" s="1203" t="s">
        <v>73</v>
      </c>
      <c r="R5711" s="1203" t="s">
        <v>73</v>
      </c>
      <c r="S5711" s="1224">
        <f>VLOOKUP($D5711,'NI-118'!$B$1:$W$2048,12,FALSE)</f>
        <v>0</v>
      </c>
      <c r="T5711" s="1224">
        <f>VLOOKUP($D5711,'NI-118'!$B$1:$W$2048,13,FALSE)</f>
        <v>0</v>
      </c>
      <c r="U5711" s="1224">
        <f>VLOOKUP($D5711,'NI-118'!$B$1:$W$2048,16,FALSE)</f>
        <v>0</v>
      </c>
      <c r="V5711" s="1224">
        <f>VLOOKUP($D5711,'NI-118'!$B$1:$W$2048,17,FALSE)</f>
        <v>0</v>
      </c>
      <c r="W5711" s="1224">
        <f>VLOOKUP($D5711,'NI-118'!$B$1:$W$2048,18,FALSE)</f>
        <v>0</v>
      </c>
      <c r="X5711" s="1224">
        <f>VLOOKUP($D5711,'NI-118'!$B$1:$W$2048,19,FALSE)</f>
        <v>0</v>
      </c>
    </row>
    <row r="5712" spans="1:24" ht="27" hidden="1">
      <c r="A5712" s="762"/>
      <c r="B5712" s="762"/>
      <c r="C5712" s="762"/>
      <c r="D5712" s="1222" t="s">
        <v>1987</v>
      </c>
      <c r="E5712" s="1223">
        <v>118</v>
      </c>
      <c r="F5712" s="1202"/>
      <c r="G5712" s="1202"/>
      <c r="H5712" s="1205" t="s">
        <v>1969</v>
      </c>
      <c r="I5712" s="1202" t="s">
        <v>53</v>
      </c>
      <c r="J5712" s="1202" t="s">
        <v>1917</v>
      </c>
      <c r="K5712" s="1202" t="s">
        <v>1917</v>
      </c>
      <c r="L5712" s="1202" t="s">
        <v>1918</v>
      </c>
      <c r="M5712" s="1202" t="s">
        <v>1919</v>
      </c>
      <c r="N5712" s="1203" t="s">
        <v>1988</v>
      </c>
      <c r="O5712" s="1203" t="s">
        <v>73</v>
      </c>
      <c r="P5712" s="1203" t="s">
        <v>73</v>
      </c>
      <c r="Q5712" s="1203" t="s">
        <v>73</v>
      </c>
      <c r="R5712" s="1203" t="s">
        <v>73</v>
      </c>
      <c r="S5712" s="1224">
        <f>VLOOKUP($D5712,'NI-118'!$B$1:$W$2048,12,FALSE)</f>
        <v>0</v>
      </c>
      <c r="T5712" s="1224">
        <f>VLOOKUP($D5712,'NI-118'!$B$1:$W$2048,13,FALSE)</f>
        <v>0</v>
      </c>
      <c r="U5712" s="1224">
        <f>VLOOKUP($D5712,'NI-118'!$B$1:$W$2048,16,FALSE)</f>
        <v>0</v>
      </c>
      <c r="V5712" s="1224">
        <f>VLOOKUP($D5712,'NI-118'!$B$1:$W$2048,17,FALSE)</f>
        <v>0</v>
      </c>
      <c r="W5712" s="1224">
        <f>VLOOKUP($D5712,'NI-118'!$B$1:$W$2048,18,FALSE)</f>
        <v>0</v>
      </c>
      <c r="X5712" s="1224">
        <f>VLOOKUP($D5712,'NI-118'!$B$1:$W$2048,19,FALSE)</f>
        <v>0</v>
      </c>
    </row>
    <row r="5713" spans="1:24" ht="27" hidden="1">
      <c r="A5713" s="762"/>
      <c r="B5713" s="762"/>
      <c r="C5713" s="762"/>
      <c r="D5713" s="1222" t="s">
        <v>1989</v>
      </c>
      <c r="E5713" s="1223">
        <v>118</v>
      </c>
      <c r="F5713" s="1202"/>
      <c r="G5713" s="1202"/>
      <c r="H5713" s="1205" t="s">
        <v>1969</v>
      </c>
      <c r="I5713" s="1202" t="s">
        <v>53</v>
      </c>
      <c r="J5713" s="1202" t="s">
        <v>1917</v>
      </c>
      <c r="K5713" s="1202" t="s">
        <v>1917</v>
      </c>
      <c r="L5713" s="1202" t="s">
        <v>1918</v>
      </c>
      <c r="M5713" s="1202" t="s">
        <v>1919</v>
      </c>
      <c r="N5713" s="1203" t="s">
        <v>1990</v>
      </c>
      <c r="O5713" s="1203" t="s">
        <v>73</v>
      </c>
      <c r="P5713" s="1203" t="s">
        <v>73</v>
      </c>
      <c r="Q5713" s="1203" t="s">
        <v>73</v>
      </c>
      <c r="R5713" s="1203" t="s">
        <v>73</v>
      </c>
      <c r="S5713" s="1224">
        <f>VLOOKUP($D5713,'NI-118'!$B$1:$W$2048,12,FALSE)</f>
        <v>0</v>
      </c>
      <c r="T5713" s="1224">
        <f>VLOOKUP($D5713,'NI-118'!$B$1:$W$2048,13,FALSE)</f>
        <v>0</v>
      </c>
      <c r="U5713" s="1224">
        <f>VLOOKUP($D5713,'NI-118'!$B$1:$W$2048,16,FALSE)</f>
        <v>0</v>
      </c>
      <c r="V5713" s="1224">
        <f>VLOOKUP($D5713,'NI-118'!$B$1:$W$2048,17,FALSE)</f>
        <v>0</v>
      </c>
      <c r="W5713" s="1224">
        <f>VLOOKUP($D5713,'NI-118'!$B$1:$W$2048,18,FALSE)</f>
        <v>0</v>
      </c>
      <c r="X5713" s="1224">
        <f>VLOOKUP($D5713,'NI-118'!$B$1:$W$2048,19,FALSE)</f>
        <v>0</v>
      </c>
    </row>
    <row r="5714" spans="1:24" ht="27" hidden="1">
      <c r="A5714" s="762"/>
      <c r="B5714" s="762"/>
      <c r="C5714" s="762"/>
      <c r="D5714" s="1222" t="s">
        <v>1991</v>
      </c>
      <c r="E5714" s="1223">
        <v>118</v>
      </c>
      <c r="F5714" s="1202"/>
      <c r="G5714" s="1202"/>
      <c r="H5714" s="1205" t="s">
        <v>1969</v>
      </c>
      <c r="I5714" s="1202" t="s">
        <v>53</v>
      </c>
      <c r="J5714" s="1202" t="s">
        <v>1917</v>
      </c>
      <c r="K5714" s="1202" t="s">
        <v>1917</v>
      </c>
      <c r="L5714" s="1202" t="s">
        <v>1918</v>
      </c>
      <c r="M5714" s="1202" t="s">
        <v>1919</v>
      </c>
      <c r="N5714" s="1203" t="s">
        <v>1992</v>
      </c>
      <c r="O5714" s="1203" t="s">
        <v>73</v>
      </c>
      <c r="P5714" s="1203" t="s">
        <v>73</v>
      </c>
      <c r="Q5714" s="1203" t="s">
        <v>73</v>
      </c>
      <c r="R5714" s="1203" t="s">
        <v>73</v>
      </c>
      <c r="S5714" s="1224">
        <f>VLOOKUP($D5714,'NI-118'!$B$1:$W$2048,12,FALSE)</f>
        <v>0</v>
      </c>
      <c r="T5714" s="1224">
        <f>VLOOKUP($D5714,'NI-118'!$B$1:$W$2048,13,FALSE)</f>
        <v>0</v>
      </c>
      <c r="U5714" s="1224">
        <f>VLOOKUP($D5714,'NI-118'!$B$1:$W$2048,16,FALSE)</f>
        <v>0</v>
      </c>
      <c r="V5714" s="1224">
        <f>VLOOKUP($D5714,'NI-118'!$B$1:$W$2048,17,FALSE)</f>
        <v>0</v>
      </c>
      <c r="W5714" s="1224">
        <f>VLOOKUP($D5714,'NI-118'!$B$1:$W$2048,18,FALSE)</f>
        <v>0</v>
      </c>
      <c r="X5714" s="1224">
        <f>VLOOKUP($D5714,'NI-118'!$B$1:$W$2048,19,FALSE)</f>
        <v>0</v>
      </c>
    </row>
    <row r="5715" spans="1:24" ht="27" hidden="1">
      <c r="A5715" s="762"/>
      <c r="B5715" s="762"/>
      <c r="C5715" s="762"/>
      <c r="D5715" s="1222" t="s">
        <v>1993</v>
      </c>
      <c r="E5715" s="1223">
        <v>118</v>
      </c>
      <c r="F5715" s="1202"/>
      <c r="G5715" s="1202"/>
      <c r="H5715" s="1205" t="s">
        <v>1994</v>
      </c>
      <c r="I5715" s="1202" t="s">
        <v>53</v>
      </c>
      <c r="J5715" s="1202" t="s">
        <v>1917</v>
      </c>
      <c r="K5715" s="1202" t="s">
        <v>1917</v>
      </c>
      <c r="L5715" s="1202" t="s">
        <v>1918</v>
      </c>
      <c r="M5715" s="1202" t="s">
        <v>1995</v>
      </c>
      <c r="N5715" s="1203" t="s">
        <v>1996</v>
      </c>
      <c r="O5715" s="1203" t="s">
        <v>73</v>
      </c>
      <c r="P5715" s="1203" t="s">
        <v>73</v>
      </c>
      <c r="Q5715" s="1203" t="s">
        <v>73</v>
      </c>
      <c r="R5715" s="1203" t="s">
        <v>73</v>
      </c>
      <c r="S5715" s="1224">
        <f>VLOOKUP($D5715,'NI-118'!$B$1:$W$2048,12,FALSE)</f>
        <v>0</v>
      </c>
      <c r="T5715" s="1224">
        <f>VLOOKUP($D5715,'NI-118'!$B$1:$W$2048,13,FALSE)</f>
        <v>0</v>
      </c>
      <c r="U5715" s="1224">
        <f>VLOOKUP($D5715,'NI-118'!$B$1:$W$2048,16,FALSE)</f>
        <v>0</v>
      </c>
      <c r="V5715" s="1224">
        <f>VLOOKUP($D5715,'NI-118'!$B$1:$W$2048,17,FALSE)</f>
        <v>0</v>
      </c>
      <c r="W5715" s="1224">
        <f>VLOOKUP($D5715,'NI-118'!$B$1:$W$2048,18,FALSE)</f>
        <v>0</v>
      </c>
      <c r="X5715" s="1224">
        <f>VLOOKUP($D5715,'NI-118'!$B$1:$W$2048,19,FALSE)</f>
        <v>0</v>
      </c>
    </row>
    <row r="5716" spans="1:24" ht="27" hidden="1">
      <c r="A5716" s="762"/>
      <c r="B5716" s="762"/>
      <c r="C5716" s="762"/>
      <c r="D5716" s="1222" t="s">
        <v>1997</v>
      </c>
      <c r="E5716" s="1223">
        <v>118</v>
      </c>
      <c r="F5716" s="1202"/>
      <c r="G5716" s="1202"/>
      <c r="H5716" s="1205" t="s">
        <v>1994</v>
      </c>
      <c r="I5716" s="1202" t="s">
        <v>53</v>
      </c>
      <c r="J5716" s="1202" t="s">
        <v>1917</v>
      </c>
      <c r="K5716" s="1202" t="s">
        <v>1917</v>
      </c>
      <c r="L5716" s="1202" t="s">
        <v>1918</v>
      </c>
      <c r="M5716" s="1202" t="s">
        <v>1995</v>
      </c>
      <c r="N5716" s="1203" t="s">
        <v>1998</v>
      </c>
      <c r="O5716" s="1203" t="s">
        <v>73</v>
      </c>
      <c r="P5716" s="1203" t="s">
        <v>73</v>
      </c>
      <c r="Q5716" s="1203" t="s">
        <v>73</v>
      </c>
      <c r="R5716" s="1203" t="s">
        <v>73</v>
      </c>
      <c r="S5716" s="1224">
        <f>VLOOKUP($D5716,'NI-118'!$B$1:$W$2048,12,FALSE)</f>
        <v>0</v>
      </c>
      <c r="T5716" s="1224">
        <f>VLOOKUP($D5716,'NI-118'!$B$1:$W$2048,13,FALSE)</f>
        <v>0</v>
      </c>
      <c r="U5716" s="1224">
        <f>VLOOKUP($D5716,'NI-118'!$B$1:$W$2048,16,FALSE)</f>
        <v>0</v>
      </c>
      <c r="V5716" s="1224">
        <f>VLOOKUP($D5716,'NI-118'!$B$1:$W$2048,17,FALSE)</f>
        <v>0</v>
      </c>
      <c r="W5716" s="1224">
        <f>VLOOKUP($D5716,'NI-118'!$B$1:$W$2048,18,FALSE)</f>
        <v>0</v>
      </c>
      <c r="X5716" s="1224">
        <f>VLOOKUP($D5716,'NI-118'!$B$1:$W$2048,19,FALSE)</f>
        <v>0</v>
      </c>
    </row>
    <row r="5717" spans="1:24" ht="27" hidden="1">
      <c r="A5717" s="762"/>
      <c r="B5717" s="762"/>
      <c r="C5717" s="762"/>
      <c r="D5717" s="1222" t="s">
        <v>1999</v>
      </c>
      <c r="E5717" s="1223">
        <v>118</v>
      </c>
      <c r="F5717" s="1202"/>
      <c r="G5717" s="1202"/>
      <c r="H5717" s="1205" t="s">
        <v>1994</v>
      </c>
      <c r="I5717" s="1202" t="s">
        <v>53</v>
      </c>
      <c r="J5717" s="1202" t="s">
        <v>1917</v>
      </c>
      <c r="K5717" s="1202" t="s">
        <v>1917</v>
      </c>
      <c r="L5717" s="1202" t="s">
        <v>1918</v>
      </c>
      <c r="M5717" s="1202" t="s">
        <v>1995</v>
      </c>
      <c r="N5717" s="1203" t="s">
        <v>2000</v>
      </c>
      <c r="O5717" s="1203" t="s">
        <v>73</v>
      </c>
      <c r="P5717" s="1203" t="s">
        <v>73</v>
      </c>
      <c r="Q5717" s="1203" t="s">
        <v>73</v>
      </c>
      <c r="R5717" s="1203" t="s">
        <v>73</v>
      </c>
      <c r="S5717" s="1224">
        <f>VLOOKUP($D5717,'NI-118'!$B$1:$W$2048,12,FALSE)</f>
        <v>0</v>
      </c>
      <c r="T5717" s="1224">
        <f>VLOOKUP($D5717,'NI-118'!$B$1:$W$2048,13,FALSE)</f>
        <v>0</v>
      </c>
      <c r="U5717" s="1224">
        <f>VLOOKUP($D5717,'NI-118'!$B$1:$W$2048,16,FALSE)</f>
        <v>0</v>
      </c>
      <c r="V5717" s="1224">
        <f>VLOOKUP($D5717,'NI-118'!$B$1:$W$2048,17,FALSE)</f>
        <v>0</v>
      </c>
      <c r="W5717" s="1224">
        <f>VLOOKUP($D5717,'NI-118'!$B$1:$W$2048,18,FALSE)</f>
        <v>0</v>
      </c>
      <c r="X5717" s="1224">
        <f>VLOOKUP($D5717,'NI-118'!$B$1:$W$2048,19,FALSE)</f>
        <v>0</v>
      </c>
    </row>
    <row r="5718" spans="1:24" ht="27" hidden="1">
      <c r="A5718" s="762"/>
      <c r="B5718" s="762"/>
      <c r="C5718" s="762"/>
      <c r="D5718" s="1222" t="s">
        <v>2001</v>
      </c>
      <c r="E5718" s="1223">
        <v>118</v>
      </c>
      <c r="F5718" s="1202"/>
      <c r="G5718" s="1202"/>
      <c r="H5718" s="1205" t="s">
        <v>1994</v>
      </c>
      <c r="I5718" s="1202" t="s">
        <v>53</v>
      </c>
      <c r="J5718" s="1202" t="s">
        <v>1917</v>
      </c>
      <c r="K5718" s="1202" t="s">
        <v>1917</v>
      </c>
      <c r="L5718" s="1202" t="s">
        <v>1918</v>
      </c>
      <c r="M5718" s="1202" t="s">
        <v>1995</v>
      </c>
      <c r="N5718" s="1203" t="s">
        <v>2002</v>
      </c>
      <c r="O5718" s="1203" t="s">
        <v>73</v>
      </c>
      <c r="P5718" s="1203" t="s">
        <v>73</v>
      </c>
      <c r="Q5718" s="1203" t="s">
        <v>73</v>
      </c>
      <c r="R5718" s="1203" t="s">
        <v>73</v>
      </c>
      <c r="S5718" s="1224">
        <f>VLOOKUP($D5718,'NI-118'!$B$1:$W$2048,12,FALSE)</f>
        <v>0</v>
      </c>
      <c r="T5718" s="1224">
        <f>VLOOKUP($D5718,'NI-118'!$B$1:$W$2048,13,FALSE)</f>
        <v>0</v>
      </c>
      <c r="U5718" s="1224">
        <f>VLOOKUP($D5718,'NI-118'!$B$1:$W$2048,16,FALSE)</f>
        <v>0</v>
      </c>
      <c r="V5718" s="1224">
        <f>VLOOKUP($D5718,'NI-118'!$B$1:$W$2048,17,FALSE)</f>
        <v>0</v>
      </c>
      <c r="W5718" s="1224">
        <f>VLOOKUP($D5718,'NI-118'!$B$1:$W$2048,18,FALSE)</f>
        <v>0</v>
      </c>
      <c r="X5718" s="1224">
        <f>VLOOKUP($D5718,'NI-118'!$B$1:$W$2048,19,FALSE)</f>
        <v>0</v>
      </c>
    </row>
    <row r="5719" spans="1:24" ht="27" hidden="1">
      <c r="A5719" s="762"/>
      <c r="B5719" s="762"/>
      <c r="C5719" s="762"/>
      <c r="D5719" s="1222" t="s">
        <v>2003</v>
      </c>
      <c r="E5719" s="1223">
        <v>118</v>
      </c>
      <c r="F5719" s="1202"/>
      <c r="G5719" s="1202"/>
      <c r="H5719" s="1205" t="s">
        <v>1994</v>
      </c>
      <c r="I5719" s="1202" t="s">
        <v>53</v>
      </c>
      <c r="J5719" s="1202" t="s">
        <v>1917</v>
      </c>
      <c r="K5719" s="1202" t="s">
        <v>1917</v>
      </c>
      <c r="L5719" s="1202" t="s">
        <v>1918</v>
      </c>
      <c r="M5719" s="1202" t="s">
        <v>1995</v>
      </c>
      <c r="N5719" s="1203" t="s">
        <v>2004</v>
      </c>
      <c r="O5719" s="1203" t="s">
        <v>73</v>
      </c>
      <c r="P5719" s="1203" t="s">
        <v>73</v>
      </c>
      <c r="Q5719" s="1203" t="s">
        <v>73</v>
      </c>
      <c r="R5719" s="1203" t="s">
        <v>73</v>
      </c>
      <c r="S5719" s="1224">
        <f>VLOOKUP($D5719,'NI-118'!$B$1:$W$2048,12,FALSE)</f>
        <v>0</v>
      </c>
      <c r="T5719" s="1224">
        <f>VLOOKUP($D5719,'NI-118'!$B$1:$W$2048,13,FALSE)</f>
        <v>0</v>
      </c>
      <c r="U5719" s="1224">
        <f>VLOOKUP($D5719,'NI-118'!$B$1:$W$2048,16,FALSE)</f>
        <v>0</v>
      </c>
      <c r="V5719" s="1224">
        <f>VLOOKUP($D5719,'NI-118'!$B$1:$W$2048,17,FALSE)</f>
        <v>0</v>
      </c>
      <c r="W5719" s="1224">
        <f>VLOOKUP($D5719,'NI-118'!$B$1:$W$2048,18,FALSE)</f>
        <v>0</v>
      </c>
      <c r="X5719" s="1224">
        <f>VLOOKUP($D5719,'NI-118'!$B$1:$W$2048,19,FALSE)</f>
        <v>0</v>
      </c>
    </row>
    <row r="5720" spans="1:24" ht="27" hidden="1">
      <c r="A5720" s="762"/>
      <c r="B5720" s="762"/>
      <c r="C5720" s="762"/>
      <c r="D5720" s="1222" t="s">
        <v>2005</v>
      </c>
      <c r="E5720" s="1223">
        <v>118</v>
      </c>
      <c r="F5720" s="1202"/>
      <c r="G5720" s="1202"/>
      <c r="H5720" s="1205" t="s">
        <v>1994</v>
      </c>
      <c r="I5720" s="1202" t="s">
        <v>53</v>
      </c>
      <c r="J5720" s="1202" t="s">
        <v>1917</v>
      </c>
      <c r="K5720" s="1202" t="s">
        <v>1917</v>
      </c>
      <c r="L5720" s="1202" t="s">
        <v>1918</v>
      </c>
      <c r="M5720" s="1202" t="s">
        <v>1995</v>
      </c>
      <c r="N5720" s="1203" t="s">
        <v>2006</v>
      </c>
      <c r="O5720" s="1203" t="s">
        <v>73</v>
      </c>
      <c r="P5720" s="1203" t="s">
        <v>73</v>
      </c>
      <c r="Q5720" s="1203" t="s">
        <v>73</v>
      </c>
      <c r="R5720" s="1203" t="s">
        <v>73</v>
      </c>
      <c r="S5720" s="1224">
        <f>VLOOKUP($D5720,'NI-118'!$B$1:$W$2048,12,FALSE)</f>
        <v>0</v>
      </c>
      <c r="T5720" s="1224">
        <f>VLOOKUP($D5720,'NI-118'!$B$1:$W$2048,13,FALSE)</f>
        <v>0</v>
      </c>
      <c r="U5720" s="1224">
        <f>VLOOKUP($D5720,'NI-118'!$B$1:$W$2048,16,FALSE)</f>
        <v>0</v>
      </c>
      <c r="V5720" s="1224">
        <f>VLOOKUP($D5720,'NI-118'!$B$1:$W$2048,17,FALSE)</f>
        <v>0</v>
      </c>
      <c r="W5720" s="1224">
        <f>VLOOKUP($D5720,'NI-118'!$B$1:$W$2048,18,FALSE)</f>
        <v>0</v>
      </c>
      <c r="X5720" s="1224">
        <f>VLOOKUP($D5720,'NI-118'!$B$1:$W$2048,19,FALSE)</f>
        <v>0</v>
      </c>
    </row>
    <row r="5721" spans="1:24" ht="27" hidden="1">
      <c r="A5721" s="762"/>
      <c r="B5721" s="762"/>
      <c r="C5721" s="762"/>
      <c r="D5721" s="1222" t="s">
        <v>2007</v>
      </c>
      <c r="E5721" s="1223">
        <v>118</v>
      </c>
      <c r="F5721" s="1202"/>
      <c r="G5721" s="1202"/>
      <c r="H5721" s="1205" t="s">
        <v>1994</v>
      </c>
      <c r="I5721" s="1202" t="s">
        <v>53</v>
      </c>
      <c r="J5721" s="1202" t="s">
        <v>1917</v>
      </c>
      <c r="K5721" s="1202" t="s">
        <v>1917</v>
      </c>
      <c r="L5721" s="1202" t="s">
        <v>1918</v>
      </c>
      <c r="M5721" s="1202" t="s">
        <v>1995</v>
      </c>
      <c r="N5721" s="1203" t="s">
        <v>2008</v>
      </c>
      <c r="O5721" s="1203" t="s">
        <v>73</v>
      </c>
      <c r="P5721" s="1203" t="s">
        <v>73</v>
      </c>
      <c r="Q5721" s="1203" t="s">
        <v>73</v>
      </c>
      <c r="R5721" s="1203" t="s">
        <v>73</v>
      </c>
      <c r="S5721" s="1224">
        <f>VLOOKUP($D5721,'NI-118'!$B$1:$W$2048,12,FALSE)</f>
        <v>0</v>
      </c>
      <c r="T5721" s="1224">
        <f>VLOOKUP($D5721,'NI-118'!$B$1:$W$2048,13,FALSE)</f>
        <v>0</v>
      </c>
      <c r="U5721" s="1224">
        <f>VLOOKUP($D5721,'NI-118'!$B$1:$W$2048,16,FALSE)</f>
        <v>0</v>
      </c>
      <c r="V5721" s="1224">
        <f>VLOOKUP($D5721,'NI-118'!$B$1:$W$2048,17,FALSE)</f>
        <v>0</v>
      </c>
      <c r="W5721" s="1224">
        <f>VLOOKUP($D5721,'NI-118'!$B$1:$W$2048,18,FALSE)</f>
        <v>0</v>
      </c>
      <c r="X5721" s="1224">
        <f>VLOOKUP($D5721,'NI-118'!$B$1:$W$2048,19,FALSE)</f>
        <v>0</v>
      </c>
    </row>
    <row r="5722" spans="1:24" ht="27" hidden="1">
      <c r="A5722" s="762"/>
      <c r="B5722" s="762"/>
      <c r="C5722" s="762"/>
      <c r="D5722" s="1222" t="s">
        <v>2009</v>
      </c>
      <c r="E5722" s="1223">
        <v>118</v>
      </c>
      <c r="F5722" s="1202"/>
      <c r="G5722" s="1202"/>
      <c r="H5722" s="1205" t="s">
        <v>1994</v>
      </c>
      <c r="I5722" s="1202" t="s">
        <v>53</v>
      </c>
      <c r="J5722" s="1202" t="s">
        <v>1917</v>
      </c>
      <c r="K5722" s="1202" t="s">
        <v>1917</v>
      </c>
      <c r="L5722" s="1202" t="s">
        <v>1918</v>
      </c>
      <c r="M5722" s="1202" t="s">
        <v>1995</v>
      </c>
      <c r="N5722" s="1203" t="s">
        <v>2010</v>
      </c>
      <c r="O5722" s="1203" t="s">
        <v>73</v>
      </c>
      <c r="P5722" s="1203" t="s">
        <v>73</v>
      </c>
      <c r="Q5722" s="1203" t="s">
        <v>73</v>
      </c>
      <c r="R5722" s="1203" t="s">
        <v>73</v>
      </c>
      <c r="S5722" s="1224">
        <f>VLOOKUP($D5722,'NI-118'!$B$1:$W$2048,12,FALSE)</f>
        <v>0</v>
      </c>
      <c r="T5722" s="1224">
        <f>VLOOKUP($D5722,'NI-118'!$B$1:$W$2048,13,FALSE)</f>
        <v>0</v>
      </c>
      <c r="U5722" s="1224">
        <f>VLOOKUP($D5722,'NI-118'!$B$1:$W$2048,16,FALSE)</f>
        <v>0</v>
      </c>
      <c r="V5722" s="1224">
        <f>VLOOKUP($D5722,'NI-118'!$B$1:$W$2048,17,FALSE)</f>
        <v>0</v>
      </c>
      <c r="W5722" s="1224">
        <f>VLOOKUP($D5722,'NI-118'!$B$1:$W$2048,18,FALSE)</f>
        <v>0</v>
      </c>
      <c r="X5722" s="1224">
        <f>VLOOKUP($D5722,'NI-118'!$B$1:$W$2048,19,FALSE)</f>
        <v>0</v>
      </c>
    </row>
    <row r="5723" spans="1:24" ht="27" hidden="1">
      <c r="A5723" s="762"/>
      <c r="B5723" s="762"/>
      <c r="C5723" s="762"/>
      <c r="D5723" s="1222" t="s">
        <v>2011</v>
      </c>
      <c r="E5723" s="1223">
        <v>118</v>
      </c>
      <c r="F5723" s="1202"/>
      <c r="G5723" s="1202"/>
      <c r="H5723" s="1205" t="s">
        <v>1994</v>
      </c>
      <c r="I5723" s="1202" t="s">
        <v>53</v>
      </c>
      <c r="J5723" s="1202" t="s">
        <v>1917</v>
      </c>
      <c r="K5723" s="1202" t="s">
        <v>1917</v>
      </c>
      <c r="L5723" s="1202" t="s">
        <v>1918</v>
      </c>
      <c r="M5723" s="1202" t="s">
        <v>1995</v>
      </c>
      <c r="N5723" s="1203" t="s">
        <v>2012</v>
      </c>
      <c r="O5723" s="1203" t="s">
        <v>73</v>
      </c>
      <c r="P5723" s="1203" t="s">
        <v>73</v>
      </c>
      <c r="Q5723" s="1203" t="s">
        <v>73</v>
      </c>
      <c r="R5723" s="1203" t="s">
        <v>73</v>
      </c>
      <c r="S5723" s="1224">
        <f>VLOOKUP($D5723,'NI-118'!$B$1:$W$2048,12,FALSE)</f>
        <v>0</v>
      </c>
      <c r="T5723" s="1224">
        <f>VLOOKUP($D5723,'NI-118'!$B$1:$W$2048,13,FALSE)</f>
        <v>0</v>
      </c>
      <c r="U5723" s="1224">
        <f>VLOOKUP($D5723,'NI-118'!$B$1:$W$2048,16,FALSE)</f>
        <v>0</v>
      </c>
      <c r="V5723" s="1224">
        <f>VLOOKUP($D5723,'NI-118'!$B$1:$W$2048,17,FALSE)</f>
        <v>0</v>
      </c>
      <c r="W5723" s="1224">
        <f>VLOOKUP($D5723,'NI-118'!$B$1:$W$2048,18,FALSE)</f>
        <v>0</v>
      </c>
      <c r="X5723" s="1224">
        <f>VLOOKUP($D5723,'NI-118'!$B$1:$W$2048,19,FALSE)</f>
        <v>0</v>
      </c>
    </row>
    <row r="5724" spans="1:24" ht="27" hidden="1">
      <c r="A5724" s="762"/>
      <c r="B5724" s="762"/>
      <c r="C5724" s="762"/>
      <c r="D5724" s="1222" t="s">
        <v>2013</v>
      </c>
      <c r="E5724" s="1223">
        <v>118</v>
      </c>
      <c r="F5724" s="1202"/>
      <c r="G5724" s="1202"/>
      <c r="H5724" s="1205" t="s">
        <v>1994</v>
      </c>
      <c r="I5724" s="1202" t="s">
        <v>53</v>
      </c>
      <c r="J5724" s="1202" t="s">
        <v>1917</v>
      </c>
      <c r="K5724" s="1202" t="s">
        <v>1917</v>
      </c>
      <c r="L5724" s="1202" t="s">
        <v>1918</v>
      </c>
      <c r="M5724" s="1202" t="s">
        <v>1995</v>
      </c>
      <c r="N5724" s="1203" t="s">
        <v>2014</v>
      </c>
      <c r="O5724" s="1203" t="s">
        <v>73</v>
      </c>
      <c r="P5724" s="1203" t="s">
        <v>73</v>
      </c>
      <c r="Q5724" s="1203" t="s">
        <v>73</v>
      </c>
      <c r="R5724" s="1203" t="s">
        <v>73</v>
      </c>
      <c r="S5724" s="1224">
        <f>VLOOKUP($D5724,'NI-118'!$B$1:$W$2048,12,FALSE)</f>
        <v>0</v>
      </c>
      <c r="T5724" s="1224">
        <f>VLOOKUP($D5724,'NI-118'!$B$1:$W$2048,13,FALSE)</f>
        <v>0</v>
      </c>
      <c r="U5724" s="1224">
        <f>VLOOKUP($D5724,'NI-118'!$B$1:$W$2048,16,FALSE)</f>
        <v>0</v>
      </c>
      <c r="V5724" s="1224">
        <f>VLOOKUP($D5724,'NI-118'!$B$1:$W$2048,17,FALSE)</f>
        <v>0</v>
      </c>
      <c r="W5724" s="1224">
        <f>VLOOKUP($D5724,'NI-118'!$B$1:$W$2048,18,FALSE)</f>
        <v>0</v>
      </c>
      <c r="X5724" s="1224">
        <f>VLOOKUP($D5724,'NI-118'!$B$1:$W$2048,19,FALSE)</f>
        <v>0</v>
      </c>
    </row>
    <row r="5725" spans="1:24" ht="27" hidden="1">
      <c r="A5725" s="762"/>
      <c r="B5725" s="762"/>
      <c r="C5725" s="762"/>
      <c r="D5725" s="1222" t="s">
        <v>2015</v>
      </c>
      <c r="E5725" s="1223">
        <v>118</v>
      </c>
      <c r="F5725" s="1202"/>
      <c r="G5725" s="1202"/>
      <c r="H5725" s="1205" t="s">
        <v>1994</v>
      </c>
      <c r="I5725" s="1202" t="s">
        <v>53</v>
      </c>
      <c r="J5725" s="1202" t="s">
        <v>1917</v>
      </c>
      <c r="K5725" s="1202" t="s">
        <v>1917</v>
      </c>
      <c r="L5725" s="1202" t="s">
        <v>1918</v>
      </c>
      <c r="M5725" s="1202" t="s">
        <v>1995</v>
      </c>
      <c r="N5725" s="1203" t="s">
        <v>2016</v>
      </c>
      <c r="O5725" s="1203" t="s">
        <v>73</v>
      </c>
      <c r="P5725" s="1203" t="s">
        <v>73</v>
      </c>
      <c r="Q5725" s="1203" t="s">
        <v>73</v>
      </c>
      <c r="R5725" s="1203" t="s">
        <v>73</v>
      </c>
      <c r="S5725" s="1224">
        <f>VLOOKUP($D5725,'NI-118'!$B$1:$W$2048,12,FALSE)</f>
        <v>0</v>
      </c>
      <c r="T5725" s="1224">
        <f>VLOOKUP($D5725,'NI-118'!$B$1:$W$2048,13,FALSE)</f>
        <v>0</v>
      </c>
      <c r="U5725" s="1224">
        <f>VLOOKUP($D5725,'NI-118'!$B$1:$W$2048,16,FALSE)</f>
        <v>0</v>
      </c>
      <c r="V5725" s="1224">
        <f>VLOOKUP($D5725,'NI-118'!$B$1:$W$2048,17,FALSE)</f>
        <v>0</v>
      </c>
      <c r="W5725" s="1224">
        <f>VLOOKUP($D5725,'NI-118'!$B$1:$W$2048,18,FALSE)</f>
        <v>0</v>
      </c>
      <c r="X5725" s="1224">
        <f>VLOOKUP($D5725,'NI-118'!$B$1:$W$2048,19,FALSE)</f>
        <v>0</v>
      </c>
    </row>
    <row r="5726" spans="1:24" ht="27" hidden="1">
      <c r="A5726" s="762"/>
      <c r="B5726" s="762"/>
      <c r="C5726" s="762"/>
      <c r="D5726" s="1222" t="s">
        <v>2017</v>
      </c>
      <c r="E5726" s="1223">
        <v>118</v>
      </c>
      <c r="F5726" s="1202"/>
      <c r="G5726" s="1202"/>
      <c r="H5726" s="1205" t="s">
        <v>1994</v>
      </c>
      <c r="I5726" s="1202" t="s">
        <v>53</v>
      </c>
      <c r="J5726" s="1202" t="s">
        <v>1917</v>
      </c>
      <c r="K5726" s="1202" t="s">
        <v>1917</v>
      </c>
      <c r="L5726" s="1202" t="s">
        <v>1918</v>
      </c>
      <c r="M5726" s="1202" t="s">
        <v>1995</v>
      </c>
      <c r="N5726" s="1203" t="s">
        <v>2018</v>
      </c>
      <c r="O5726" s="1203" t="s">
        <v>73</v>
      </c>
      <c r="P5726" s="1203" t="s">
        <v>73</v>
      </c>
      <c r="Q5726" s="1203" t="s">
        <v>73</v>
      </c>
      <c r="R5726" s="1203" t="s">
        <v>73</v>
      </c>
      <c r="S5726" s="1224">
        <f>VLOOKUP($D5726,'NI-118'!$B$1:$W$2048,12,FALSE)</f>
        <v>0</v>
      </c>
      <c r="T5726" s="1224">
        <f>VLOOKUP($D5726,'NI-118'!$B$1:$W$2048,13,FALSE)</f>
        <v>0</v>
      </c>
      <c r="U5726" s="1224">
        <f>VLOOKUP($D5726,'NI-118'!$B$1:$W$2048,16,FALSE)</f>
        <v>0</v>
      </c>
      <c r="V5726" s="1224">
        <f>VLOOKUP($D5726,'NI-118'!$B$1:$W$2048,17,FALSE)</f>
        <v>0</v>
      </c>
      <c r="W5726" s="1224">
        <f>VLOOKUP($D5726,'NI-118'!$B$1:$W$2048,18,FALSE)</f>
        <v>0</v>
      </c>
      <c r="X5726" s="1224">
        <f>VLOOKUP($D5726,'NI-118'!$B$1:$W$2048,19,FALSE)</f>
        <v>0</v>
      </c>
    </row>
    <row r="5727" spans="1:24" ht="27" hidden="1">
      <c r="A5727" s="762"/>
      <c r="B5727" s="762"/>
      <c r="C5727" s="762"/>
      <c r="D5727" s="1222" t="s">
        <v>2019</v>
      </c>
      <c r="E5727" s="1223">
        <v>118</v>
      </c>
      <c r="F5727" s="1202"/>
      <c r="G5727" s="1202"/>
      <c r="H5727" s="1205" t="s">
        <v>2020</v>
      </c>
      <c r="I5727" s="1202" t="s">
        <v>53</v>
      </c>
      <c r="J5727" s="1202" t="s">
        <v>1917</v>
      </c>
      <c r="K5727" s="1202" t="s">
        <v>1917</v>
      </c>
      <c r="L5727" s="1202" t="s">
        <v>1918</v>
      </c>
      <c r="M5727" s="1202" t="s">
        <v>1995</v>
      </c>
      <c r="N5727" s="1203" t="s">
        <v>2021</v>
      </c>
      <c r="O5727" s="1203" t="s">
        <v>73</v>
      </c>
      <c r="P5727" s="1203" t="s">
        <v>73</v>
      </c>
      <c r="Q5727" s="1203" t="s">
        <v>73</v>
      </c>
      <c r="R5727" s="1203" t="s">
        <v>73</v>
      </c>
      <c r="S5727" s="1224">
        <f>VLOOKUP($D5727,'NI-118'!$B$1:$W$2048,12,FALSE)</f>
        <v>0</v>
      </c>
      <c r="T5727" s="1224">
        <f>VLOOKUP($D5727,'NI-118'!$B$1:$W$2048,13,FALSE)</f>
        <v>0</v>
      </c>
      <c r="U5727" s="1224">
        <f>VLOOKUP($D5727,'NI-118'!$B$1:$W$2048,16,FALSE)</f>
        <v>0</v>
      </c>
      <c r="V5727" s="1224">
        <f>VLOOKUP($D5727,'NI-118'!$B$1:$W$2048,17,FALSE)</f>
        <v>0</v>
      </c>
      <c r="W5727" s="1224">
        <f>VLOOKUP($D5727,'NI-118'!$B$1:$W$2048,18,FALSE)</f>
        <v>0</v>
      </c>
      <c r="X5727" s="1224">
        <f>VLOOKUP($D5727,'NI-118'!$B$1:$W$2048,19,FALSE)</f>
        <v>0</v>
      </c>
    </row>
    <row r="5728" spans="1:24" ht="27" hidden="1">
      <c r="A5728" s="762"/>
      <c r="B5728" s="762"/>
      <c r="C5728" s="762"/>
      <c r="D5728" s="1222" t="s">
        <v>2022</v>
      </c>
      <c r="E5728" s="1223">
        <v>118</v>
      </c>
      <c r="F5728" s="1202"/>
      <c r="G5728" s="1202"/>
      <c r="H5728" s="1205" t="s">
        <v>2020</v>
      </c>
      <c r="I5728" s="1202" t="s">
        <v>53</v>
      </c>
      <c r="J5728" s="1202" t="s">
        <v>1917</v>
      </c>
      <c r="K5728" s="1202" t="s">
        <v>1917</v>
      </c>
      <c r="L5728" s="1202" t="s">
        <v>1918</v>
      </c>
      <c r="M5728" s="1202" t="s">
        <v>1995</v>
      </c>
      <c r="N5728" s="1203" t="s">
        <v>2023</v>
      </c>
      <c r="O5728" s="1203" t="s">
        <v>73</v>
      </c>
      <c r="P5728" s="1203" t="s">
        <v>73</v>
      </c>
      <c r="Q5728" s="1203" t="s">
        <v>73</v>
      </c>
      <c r="R5728" s="1203" t="s">
        <v>73</v>
      </c>
      <c r="S5728" s="1224">
        <f>VLOOKUP($D5728,'NI-118'!$B$1:$W$2048,12,FALSE)</f>
        <v>0</v>
      </c>
      <c r="T5728" s="1224">
        <f>VLOOKUP($D5728,'NI-118'!$B$1:$W$2048,13,FALSE)</f>
        <v>0</v>
      </c>
      <c r="U5728" s="1224">
        <f>VLOOKUP($D5728,'NI-118'!$B$1:$W$2048,16,FALSE)</f>
        <v>0</v>
      </c>
      <c r="V5728" s="1224">
        <f>VLOOKUP($D5728,'NI-118'!$B$1:$W$2048,17,FALSE)</f>
        <v>0</v>
      </c>
      <c r="W5728" s="1224">
        <f>VLOOKUP($D5728,'NI-118'!$B$1:$W$2048,18,FALSE)</f>
        <v>0</v>
      </c>
      <c r="X5728" s="1224">
        <f>VLOOKUP($D5728,'NI-118'!$B$1:$W$2048,19,FALSE)</f>
        <v>0</v>
      </c>
    </row>
    <row r="5729" spans="1:24" ht="27" hidden="1">
      <c r="A5729" s="762"/>
      <c r="B5729" s="762"/>
      <c r="C5729" s="762"/>
      <c r="D5729" s="1222" t="s">
        <v>2024</v>
      </c>
      <c r="E5729" s="1223">
        <v>118</v>
      </c>
      <c r="F5729" s="1202"/>
      <c r="G5729" s="1202"/>
      <c r="H5729" s="1205" t="s">
        <v>2020</v>
      </c>
      <c r="I5729" s="1202" t="s">
        <v>53</v>
      </c>
      <c r="J5729" s="1202" t="s">
        <v>1917</v>
      </c>
      <c r="K5729" s="1202" t="s">
        <v>1917</v>
      </c>
      <c r="L5729" s="1202" t="s">
        <v>1918</v>
      </c>
      <c r="M5729" s="1202" t="s">
        <v>1995</v>
      </c>
      <c r="N5729" s="1203" t="s">
        <v>2025</v>
      </c>
      <c r="O5729" s="1203" t="s">
        <v>73</v>
      </c>
      <c r="P5729" s="1203" t="s">
        <v>73</v>
      </c>
      <c r="Q5729" s="1203" t="s">
        <v>73</v>
      </c>
      <c r="R5729" s="1203" t="s">
        <v>73</v>
      </c>
      <c r="S5729" s="1224">
        <f>VLOOKUP($D5729,'NI-118'!$B$1:$W$2048,12,FALSE)</f>
        <v>0</v>
      </c>
      <c r="T5729" s="1224">
        <f>VLOOKUP($D5729,'NI-118'!$B$1:$W$2048,13,FALSE)</f>
        <v>0</v>
      </c>
      <c r="U5729" s="1224">
        <f>VLOOKUP($D5729,'NI-118'!$B$1:$W$2048,16,FALSE)</f>
        <v>0</v>
      </c>
      <c r="V5729" s="1224">
        <f>VLOOKUP($D5729,'NI-118'!$B$1:$W$2048,17,FALSE)</f>
        <v>0</v>
      </c>
      <c r="W5729" s="1224">
        <f>VLOOKUP($D5729,'NI-118'!$B$1:$W$2048,18,FALSE)</f>
        <v>0</v>
      </c>
      <c r="X5729" s="1224">
        <f>VLOOKUP($D5729,'NI-118'!$B$1:$W$2048,19,FALSE)</f>
        <v>0</v>
      </c>
    </row>
    <row r="5730" spans="1:24" ht="27" hidden="1">
      <c r="A5730" s="762"/>
      <c r="B5730" s="762"/>
      <c r="C5730" s="762"/>
      <c r="D5730" s="1222" t="s">
        <v>2026</v>
      </c>
      <c r="E5730" s="1223">
        <v>118</v>
      </c>
      <c r="F5730" s="1202"/>
      <c r="G5730" s="1202"/>
      <c r="H5730" s="1205" t="s">
        <v>2020</v>
      </c>
      <c r="I5730" s="1202" t="s">
        <v>53</v>
      </c>
      <c r="J5730" s="1202" t="s">
        <v>1917</v>
      </c>
      <c r="K5730" s="1202" t="s">
        <v>1917</v>
      </c>
      <c r="L5730" s="1202" t="s">
        <v>1918</v>
      </c>
      <c r="M5730" s="1202" t="s">
        <v>1995</v>
      </c>
      <c r="N5730" s="1203" t="s">
        <v>2027</v>
      </c>
      <c r="O5730" s="1203" t="s">
        <v>73</v>
      </c>
      <c r="P5730" s="1203" t="s">
        <v>73</v>
      </c>
      <c r="Q5730" s="1203" t="s">
        <v>73</v>
      </c>
      <c r="R5730" s="1203" t="s">
        <v>73</v>
      </c>
      <c r="S5730" s="1224">
        <f>VLOOKUP($D5730,'NI-118'!$B$1:$W$2048,12,FALSE)</f>
        <v>0</v>
      </c>
      <c r="T5730" s="1224">
        <f>VLOOKUP($D5730,'NI-118'!$B$1:$W$2048,13,FALSE)</f>
        <v>0</v>
      </c>
      <c r="U5730" s="1224">
        <f>VLOOKUP($D5730,'NI-118'!$B$1:$W$2048,16,FALSE)</f>
        <v>0</v>
      </c>
      <c r="V5730" s="1224">
        <f>VLOOKUP($D5730,'NI-118'!$B$1:$W$2048,17,FALSE)</f>
        <v>0</v>
      </c>
      <c r="W5730" s="1224">
        <f>VLOOKUP($D5730,'NI-118'!$B$1:$W$2048,18,FALSE)</f>
        <v>0</v>
      </c>
      <c r="X5730" s="1224">
        <f>VLOOKUP($D5730,'NI-118'!$B$1:$W$2048,19,FALSE)</f>
        <v>0</v>
      </c>
    </row>
    <row r="5731" spans="1:24" ht="27" hidden="1">
      <c r="A5731" s="762"/>
      <c r="B5731" s="762"/>
      <c r="C5731" s="762"/>
      <c r="D5731" s="1222" t="s">
        <v>2028</v>
      </c>
      <c r="E5731" s="1223">
        <v>118</v>
      </c>
      <c r="F5731" s="1202"/>
      <c r="G5731" s="1202"/>
      <c r="H5731" s="1205" t="s">
        <v>2020</v>
      </c>
      <c r="I5731" s="1202" t="s">
        <v>53</v>
      </c>
      <c r="J5731" s="1202" t="s">
        <v>1917</v>
      </c>
      <c r="K5731" s="1202" t="s">
        <v>1917</v>
      </c>
      <c r="L5731" s="1202" t="s">
        <v>1918</v>
      </c>
      <c r="M5731" s="1202" t="s">
        <v>1995</v>
      </c>
      <c r="N5731" s="1203" t="s">
        <v>2029</v>
      </c>
      <c r="O5731" s="1203" t="s">
        <v>73</v>
      </c>
      <c r="P5731" s="1203" t="s">
        <v>73</v>
      </c>
      <c r="Q5731" s="1203" t="s">
        <v>73</v>
      </c>
      <c r="R5731" s="1203" t="s">
        <v>73</v>
      </c>
      <c r="S5731" s="1224">
        <f>VLOOKUP($D5731,'NI-118'!$B$1:$W$2048,12,FALSE)</f>
        <v>0</v>
      </c>
      <c r="T5731" s="1224">
        <f>VLOOKUP($D5731,'NI-118'!$B$1:$W$2048,13,FALSE)</f>
        <v>0</v>
      </c>
      <c r="U5731" s="1224">
        <f>VLOOKUP($D5731,'NI-118'!$B$1:$W$2048,16,FALSE)</f>
        <v>0</v>
      </c>
      <c r="V5731" s="1224">
        <f>VLOOKUP($D5731,'NI-118'!$B$1:$W$2048,17,FALSE)</f>
        <v>0</v>
      </c>
      <c r="W5731" s="1224">
        <f>VLOOKUP($D5731,'NI-118'!$B$1:$W$2048,18,FALSE)</f>
        <v>0</v>
      </c>
      <c r="X5731" s="1224">
        <f>VLOOKUP($D5731,'NI-118'!$B$1:$W$2048,19,FALSE)</f>
        <v>0</v>
      </c>
    </row>
    <row r="5732" spans="1:24" ht="27" hidden="1">
      <c r="A5732" s="762"/>
      <c r="B5732" s="762"/>
      <c r="C5732" s="762"/>
      <c r="D5732" s="1222" t="s">
        <v>2030</v>
      </c>
      <c r="E5732" s="1223">
        <v>118</v>
      </c>
      <c r="F5732" s="1202"/>
      <c r="G5732" s="1202"/>
      <c r="H5732" s="1205" t="s">
        <v>2020</v>
      </c>
      <c r="I5732" s="1202" t="s">
        <v>53</v>
      </c>
      <c r="J5732" s="1202" t="s">
        <v>1917</v>
      </c>
      <c r="K5732" s="1202" t="s">
        <v>1917</v>
      </c>
      <c r="L5732" s="1202" t="s">
        <v>1918</v>
      </c>
      <c r="M5732" s="1202" t="s">
        <v>1995</v>
      </c>
      <c r="N5732" s="1203" t="s">
        <v>2031</v>
      </c>
      <c r="O5732" s="1203" t="s">
        <v>73</v>
      </c>
      <c r="P5732" s="1203" t="s">
        <v>73</v>
      </c>
      <c r="Q5732" s="1203" t="s">
        <v>73</v>
      </c>
      <c r="R5732" s="1203" t="s">
        <v>73</v>
      </c>
      <c r="S5732" s="1224">
        <f>VLOOKUP($D5732,'NI-118'!$B$1:$W$2048,12,FALSE)</f>
        <v>0</v>
      </c>
      <c r="T5732" s="1224">
        <f>VLOOKUP($D5732,'NI-118'!$B$1:$W$2048,13,FALSE)</f>
        <v>0</v>
      </c>
      <c r="U5732" s="1224">
        <f>VLOOKUP($D5732,'NI-118'!$B$1:$W$2048,16,FALSE)</f>
        <v>0</v>
      </c>
      <c r="V5732" s="1224">
        <f>VLOOKUP($D5732,'NI-118'!$B$1:$W$2048,17,FALSE)</f>
        <v>0</v>
      </c>
      <c r="W5732" s="1224">
        <f>VLOOKUP($D5732,'NI-118'!$B$1:$W$2048,18,FALSE)</f>
        <v>0</v>
      </c>
      <c r="X5732" s="1224">
        <f>VLOOKUP($D5732,'NI-118'!$B$1:$W$2048,19,FALSE)</f>
        <v>0</v>
      </c>
    </row>
    <row r="5733" spans="1:24" ht="27" hidden="1">
      <c r="A5733" s="762"/>
      <c r="B5733" s="762"/>
      <c r="C5733" s="762"/>
      <c r="D5733" s="1222" t="s">
        <v>2032</v>
      </c>
      <c r="E5733" s="1223">
        <v>118</v>
      </c>
      <c r="F5733" s="1202"/>
      <c r="G5733" s="1202"/>
      <c r="H5733" s="1205" t="s">
        <v>2020</v>
      </c>
      <c r="I5733" s="1202" t="s">
        <v>53</v>
      </c>
      <c r="J5733" s="1202" t="s">
        <v>1917</v>
      </c>
      <c r="K5733" s="1202" t="s">
        <v>1917</v>
      </c>
      <c r="L5733" s="1202" t="s">
        <v>1918</v>
      </c>
      <c r="M5733" s="1202" t="s">
        <v>1995</v>
      </c>
      <c r="N5733" s="1203" t="s">
        <v>2033</v>
      </c>
      <c r="O5733" s="1203" t="s">
        <v>73</v>
      </c>
      <c r="P5733" s="1203" t="s">
        <v>73</v>
      </c>
      <c r="Q5733" s="1203" t="s">
        <v>73</v>
      </c>
      <c r="R5733" s="1203" t="s">
        <v>73</v>
      </c>
      <c r="S5733" s="1224">
        <f>VLOOKUP($D5733,'NI-118'!$B$1:$W$2048,12,FALSE)</f>
        <v>0</v>
      </c>
      <c r="T5733" s="1224">
        <f>VLOOKUP($D5733,'NI-118'!$B$1:$W$2048,13,FALSE)</f>
        <v>0</v>
      </c>
      <c r="U5733" s="1224">
        <f>VLOOKUP($D5733,'NI-118'!$B$1:$W$2048,16,FALSE)</f>
        <v>0</v>
      </c>
      <c r="V5733" s="1224">
        <f>VLOOKUP($D5733,'NI-118'!$B$1:$W$2048,17,FALSE)</f>
        <v>0</v>
      </c>
      <c r="W5733" s="1224">
        <f>VLOOKUP($D5733,'NI-118'!$B$1:$W$2048,18,FALSE)</f>
        <v>0</v>
      </c>
      <c r="X5733" s="1224">
        <f>VLOOKUP($D5733,'NI-118'!$B$1:$W$2048,19,FALSE)</f>
        <v>0</v>
      </c>
    </row>
    <row r="5734" spans="1:24" ht="27" hidden="1">
      <c r="A5734" s="762"/>
      <c r="B5734" s="762"/>
      <c r="C5734" s="762"/>
      <c r="D5734" s="1222" t="s">
        <v>2034</v>
      </c>
      <c r="E5734" s="1223">
        <v>118</v>
      </c>
      <c r="F5734" s="1202"/>
      <c r="G5734" s="1202"/>
      <c r="H5734" s="1205" t="s">
        <v>2020</v>
      </c>
      <c r="I5734" s="1202" t="s">
        <v>53</v>
      </c>
      <c r="J5734" s="1202" t="s">
        <v>1917</v>
      </c>
      <c r="K5734" s="1202" t="s">
        <v>1917</v>
      </c>
      <c r="L5734" s="1202" t="s">
        <v>1918</v>
      </c>
      <c r="M5734" s="1202" t="s">
        <v>1995</v>
      </c>
      <c r="N5734" s="1203" t="s">
        <v>2035</v>
      </c>
      <c r="O5734" s="1203" t="s">
        <v>73</v>
      </c>
      <c r="P5734" s="1203" t="s">
        <v>73</v>
      </c>
      <c r="Q5734" s="1203" t="s">
        <v>73</v>
      </c>
      <c r="R5734" s="1203" t="s">
        <v>73</v>
      </c>
      <c r="S5734" s="1224">
        <f>VLOOKUP($D5734,'NI-118'!$B$1:$W$2048,12,FALSE)</f>
        <v>0</v>
      </c>
      <c r="T5734" s="1224">
        <f>VLOOKUP($D5734,'NI-118'!$B$1:$W$2048,13,FALSE)</f>
        <v>0</v>
      </c>
      <c r="U5734" s="1224">
        <f>VLOOKUP($D5734,'NI-118'!$B$1:$W$2048,16,FALSE)</f>
        <v>0</v>
      </c>
      <c r="V5734" s="1224">
        <f>VLOOKUP($D5734,'NI-118'!$B$1:$W$2048,17,FALSE)</f>
        <v>0</v>
      </c>
      <c r="W5734" s="1224">
        <f>VLOOKUP($D5734,'NI-118'!$B$1:$W$2048,18,FALSE)</f>
        <v>0</v>
      </c>
      <c r="X5734" s="1224">
        <f>VLOOKUP($D5734,'NI-118'!$B$1:$W$2048,19,FALSE)</f>
        <v>0</v>
      </c>
    </row>
    <row r="5735" spans="1:24" ht="27" hidden="1">
      <c r="A5735" s="762"/>
      <c r="B5735" s="762"/>
      <c r="C5735" s="762"/>
      <c r="D5735" s="1222" t="s">
        <v>2036</v>
      </c>
      <c r="E5735" s="1223">
        <v>118</v>
      </c>
      <c r="F5735" s="1202"/>
      <c r="G5735" s="1202"/>
      <c r="H5735" s="1205" t="s">
        <v>2020</v>
      </c>
      <c r="I5735" s="1202" t="s">
        <v>53</v>
      </c>
      <c r="J5735" s="1202" t="s">
        <v>1917</v>
      </c>
      <c r="K5735" s="1202" t="s">
        <v>1917</v>
      </c>
      <c r="L5735" s="1202" t="s">
        <v>1918</v>
      </c>
      <c r="M5735" s="1202" t="s">
        <v>1995</v>
      </c>
      <c r="N5735" s="1203" t="s">
        <v>2037</v>
      </c>
      <c r="O5735" s="1203" t="s">
        <v>73</v>
      </c>
      <c r="P5735" s="1203" t="s">
        <v>73</v>
      </c>
      <c r="Q5735" s="1203" t="s">
        <v>73</v>
      </c>
      <c r="R5735" s="1203" t="s">
        <v>73</v>
      </c>
      <c r="S5735" s="1224">
        <f>VLOOKUP($D5735,'NI-118'!$B$1:$W$2048,12,FALSE)</f>
        <v>0</v>
      </c>
      <c r="T5735" s="1224">
        <f>VLOOKUP($D5735,'NI-118'!$B$1:$W$2048,13,FALSE)</f>
        <v>0</v>
      </c>
      <c r="U5735" s="1224">
        <f>VLOOKUP($D5735,'NI-118'!$B$1:$W$2048,16,FALSE)</f>
        <v>0</v>
      </c>
      <c r="V5735" s="1224">
        <f>VLOOKUP($D5735,'NI-118'!$B$1:$W$2048,17,FALSE)</f>
        <v>0</v>
      </c>
      <c r="W5735" s="1224">
        <f>VLOOKUP($D5735,'NI-118'!$B$1:$W$2048,18,FALSE)</f>
        <v>0</v>
      </c>
      <c r="X5735" s="1224">
        <f>VLOOKUP($D5735,'NI-118'!$B$1:$W$2048,19,FALSE)</f>
        <v>0</v>
      </c>
    </row>
    <row r="5736" spans="1:24" ht="27" hidden="1">
      <c r="A5736" s="762"/>
      <c r="B5736" s="762"/>
      <c r="C5736" s="762"/>
      <c r="D5736" s="1222" t="s">
        <v>2038</v>
      </c>
      <c r="E5736" s="1223">
        <v>118</v>
      </c>
      <c r="F5736" s="1202"/>
      <c r="G5736" s="1202"/>
      <c r="H5736" s="1205" t="s">
        <v>2020</v>
      </c>
      <c r="I5736" s="1202" t="s">
        <v>53</v>
      </c>
      <c r="J5736" s="1202" t="s">
        <v>1917</v>
      </c>
      <c r="K5736" s="1202" t="s">
        <v>1917</v>
      </c>
      <c r="L5736" s="1202" t="s">
        <v>1918</v>
      </c>
      <c r="M5736" s="1202" t="s">
        <v>1995</v>
      </c>
      <c r="N5736" s="1203" t="s">
        <v>2039</v>
      </c>
      <c r="O5736" s="1203" t="s">
        <v>73</v>
      </c>
      <c r="P5736" s="1203" t="s">
        <v>73</v>
      </c>
      <c r="Q5736" s="1203" t="s">
        <v>73</v>
      </c>
      <c r="R5736" s="1203" t="s">
        <v>73</v>
      </c>
      <c r="S5736" s="1224">
        <f>VLOOKUP($D5736,'NI-118'!$B$1:$W$2048,12,FALSE)</f>
        <v>0</v>
      </c>
      <c r="T5736" s="1224">
        <f>VLOOKUP($D5736,'NI-118'!$B$1:$W$2048,13,FALSE)</f>
        <v>0</v>
      </c>
      <c r="U5736" s="1224">
        <f>VLOOKUP($D5736,'NI-118'!$B$1:$W$2048,16,FALSE)</f>
        <v>0</v>
      </c>
      <c r="V5736" s="1224">
        <f>VLOOKUP($D5736,'NI-118'!$B$1:$W$2048,17,FALSE)</f>
        <v>0</v>
      </c>
      <c r="W5736" s="1224">
        <f>VLOOKUP($D5736,'NI-118'!$B$1:$W$2048,18,FALSE)</f>
        <v>0</v>
      </c>
      <c r="X5736" s="1224">
        <f>VLOOKUP($D5736,'NI-118'!$B$1:$W$2048,19,FALSE)</f>
        <v>0</v>
      </c>
    </row>
    <row r="5737" spans="1:24" ht="27" hidden="1">
      <c r="A5737" s="762"/>
      <c r="B5737" s="762"/>
      <c r="C5737" s="762"/>
      <c r="D5737" s="1222" t="s">
        <v>2040</v>
      </c>
      <c r="E5737" s="1223">
        <v>118</v>
      </c>
      <c r="F5737" s="1202"/>
      <c r="G5737" s="1202"/>
      <c r="H5737" s="1205" t="s">
        <v>2020</v>
      </c>
      <c r="I5737" s="1202" t="s">
        <v>53</v>
      </c>
      <c r="J5737" s="1202" t="s">
        <v>1917</v>
      </c>
      <c r="K5737" s="1202" t="s">
        <v>1917</v>
      </c>
      <c r="L5737" s="1202" t="s">
        <v>1918</v>
      </c>
      <c r="M5737" s="1202" t="s">
        <v>1995</v>
      </c>
      <c r="N5737" s="1203" t="s">
        <v>2041</v>
      </c>
      <c r="O5737" s="1203" t="s">
        <v>73</v>
      </c>
      <c r="P5737" s="1203" t="s">
        <v>73</v>
      </c>
      <c r="Q5737" s="1203" t="s">
        <v>73</v>
      </c>
      <c r="R5737" s="1203" t="s">
        <v>73</v>
      </c>
      <c r="S5737" s="1224">
        <f>VLOOKUP($D5737,'NI-118'!$B$1:$W$2048,12,FALSE)</f>
        <v>0</v>
      </c>
      <c r="T5737" s="1224">
        <f>VLOOKUP($D5737,'NI-118'!$B$1:$W$2048,13,FALSE)</f>
        <v>0</v>
      </c>
      <c r="U5737" s="1224">
        <f>VLOOKUP($D5737,'NI-118'!$B$1:$W$2048,16,FALSE)</f>
        <v>0</v>
      </c>
      <c r="V5737" s="1224">
        <f>VLOOKUP($D5737,'NI-118'!$B$1:$W$2048,17,FALSE)</f>
        <v>0</v>
      </c>
      <c r="W5737" s="1224">
        <f>VLOOKUP($D5737,'NI-118'!$B$1:$W$2048,18,FALSE)</f>
        <v>0</v>
      </c>
      <c r="X5737" s="1224">
        <f>VLOOKUP($D5737,'NI-118'!$B$1:$W$2048,19,FALSE)</f>
        <v>0</v>
      </c>
    </row>
    <row r="5738" spans="1:24" ht="27" hidden="1">
      <c r="A5738" s="762"/>
      <c r="B5738" s="762"/>
      <c r="C5738" s="762"/>
      <c r="D5738" s="1222" t="s">
        <v>2042</v>
      </c>
      <c r="E5738" s="1223">
        <v>118</v>
      </c>
      <c r="F5738" s="1202"/>
      <c r="G5738" s="1202"/>
      <c r="H5738" s="1205" t="s">
        <v>2020</v>
      </c>
      <c r="I5738" s="1202" t="s">
        <v>53</v>
      </c>
      <c r="J5738" s="1202" t="s">
        <v>1917</v>
      </c>
      <c r="K5738" s="1202" t="s">
        <v>1917</v>
      </c>
      <c r="L5738" s="1202" t="s">
        <v>1918</v>
      </c>
      <c r="M5738" s="1202" t="s">
        <v>1995</v>
      </c>
      <c r="N5738" s="1203" t="s">
        <v>2043</v>
      </c>
      <c r="O5738" s="1203" t="s">
        <v>73</v>
      </c>
      <c r="P5738" s="1203" t="s">
        <v>73</v>
      </c>
      <c r="Q5738" s="1203" t="s">
        <v>73</v>
      </c>
      <c r="R5738" s="1203" t="s">
        <v>73</v>
      </c>
      <c r="S5738" s="1224">
        <f>VLOOKUP($D5738,'NI-118'!$B$1:$W$2048,12,FALSE)</f>
        <v>0</v>
      </c>
      <c r="T5738" s="1224">
        <f>VLOOKUP($D5738,'NI-118'!$B$1:$W$2048,13,FALSE)</f>
        <v>0</v>
      </c>
      <c r="U5738" s="1224">
        <f>VLOOKUP($D5738,'NI-118'!$B$1:$W$2048,16,FALSE)</f>
        <v>0</v>
      </c>
      <c r="V5738" s="1224">
        <f>VLOOKUP($D5738,'NI-118'!$B$1:$W$2048,17,FALSE)</f>
        <v>0</v>
      </c>
      <c r="W5738" s="1224">
        <f>VLOOKUP($D5738,'NI-118'!$B$1:$W$2048,18,FALSE)</f>
        <v>0</v>
      </c>
      <c r="X5738" s="1224">
        <f>VLOOKUP($D5738,'NI-118'!$B$1:$W$2048,19,FALSE)</f>
        <v>0</v>
      </c>
    </row>
    <row r="5739" spans="1:24" ht="27" hidden="1">
      <c r="A5739" s="762"/>
      <c r="B5739" s="762"/>
      <c r="C5739" s="762"/>
      <c r="D5739" s="1222" t="s">
        <v>2044</v>
      </c>
      <c r="E5739" s="1223">
        <v>118</v>
      </c>
      <c r="F5739" s="1202"/>
      <c r="G5739" s="1202"/>
      <c r="H5739" s="1205" t="s">
        <v>2045</v>
      </c>
      <c r="I5739" s="1202" t="s">
        <v>53</v>
      </c>
      <c r="J5739" s="1202" t="s">
        <v>1917</v>
      </c>
      <c r="K5739" s="1202" t="s">
        <v>1917</v>
      </c>
      <c r="L5739" s="1202" t="s">
        <v>1918</v>
      </c>
      <c r="M5739" s="1202" t="s">
        <v>1995</v>
      </c>
      <c r="N5739" s="1203" t="s">
        <v>2046</v>
      </c>
      <c r="O5739" s="1203" t="s">
        <v>73</v>
      </c>
      <c r="P5739" s="1203" t="s">
        <v>73</v>
      </c>
      <c r="Q5739" s="1203" t="s">
        <v>73</v>
      </c>
      <c r="R5739" s="1203" t="s">
        <v>73</v>
      </c>
      <c r="S5739" s="1224">
        <f>VLOOKUP($D5739,'NI-118'!$B$1:$W$2048,12,FALSE)</f>
        <v>0</v>
      </c>
      <c r="T5739" s="1224">
        <f>VLOOKUP($D5739,'NI-118'!$B$1:$W$2048,13,FALSE)</f>
        <v>0</v>
      </c>
      <c r="U5739" s="1224">
        <f>VLOOKUP($D5739,'NI-118'!$B$1:$W$2048,16,FALSE)</f>
        <v>0</v>
      </c>
      <c r="V5739" s="1224">
        <f>VLOOKUP($D5739,'NI-118'!$B$1:$W$2048,17,FALSE)</f>
        <v>0</v>
      </c>
      <c r="W5739" s="1224">
        <f>VLOOKUP($D5739,'NI-118'!$B$1:$W$2048,18,FALSE)</f>
        <v>0</v>
      </c>
      <c r="X5739" s="1224">
        <f>VLOOKUP($D5739,'NI-118'!$B$1:$W$2048,19,FALSE)</f>
        <v>0</v>
      </c>
    </row>
    <row r="5740" spans="1:24" hidden="1">
      <c r="A5740" s="762"/>
      <c r="B5740" s="762"/>
      <c r="C5740" s="762"/>
      <c r="D5740" s="1222" t="s">
        <v>2047</v>
      </c>
      <c r="E5740" s="1223">
        <v>118</v>
      </c>
      <c r="F5740" s="1202"/>
      <c r="G5740" s="1202"/>
      <c r="H5740" s="1205" t="s">
        <v>2045</v>
      </c>
      <c r="I5740" s="1202" t="s">
        <v>53</v>
      </c>
      <c r="J5740" s="1202" t="s">
        <v>1917</v>
      </c>
      <c r="K5740" s="1202" t="s">
        <v>1917</v>
      </c>
      <c r="L5740" s="1202" t="s">
        <v>1918</v>
      </c>
      <c r="M5740" s="1202" t="s">
        <v>1995</v>
      </c>
      <c r="N5740" s="1203" t="s">
        <v>2048</v>
      </c>
      <c r="O5740" s="1203" t="s">
        <v>73</v>
      </c>
      <c r="P5740" s="1203" t="s">
        <v>73</v>
      </c>
      <c r="Q5740" s="1203" t="s">
        <v>73</v>
      </c>
      <c r="R5740" s="1203" t="s">
        <v>73</v>
      </c>
      <c r="S5740" s="1224">
        <f>VLOOKUP($D5740,'NI-118'!$B$1:$W$2048,12,FALSE)</f>
        <v>0</v>
      </c>
      <c r="T5740" s="1224">
        <f>VLOOKUP($D5740,'NI-118'!$B$1:$W$2048,13,FALSE)</f>
        <v>0</v>
      </c>
      <c r="U5740" s="1224">
        <f>VLOOKUP($D5740,'NI-118'!$B$1:$W$2048,16,FALSE)</f>
        <v>0</v>
      </c>
      <c r="V5740" s="1224">
        <f>VLOOKUP($D5740,'NI-118'!$B$1:$W$2048,17,FALSE)</f>
        <v>0</v>
      </c>
      <c r="W5740" s="1224">
        <f>VLOOKUP($D5740,'NI-118'!$B$1:$W$2048,18,FALSE)</f>
        <v>0</v>
      </c>
      <c r="X5740" s="1224">
        <f>VLOOKUP($D5740,'NI-118'!$B$1:$W$2048,19,FALSE)</f>
        <v>0</v>
      </c>
    </row>
    <row r="5741" spans="1:24" ht="27" hidden="1">
      <c r="A5741" s="762"/>
      <c r="B5741" s="762"/>
      <c r="C5741" s="762"/>
      <c r="D5741" s="1222" t="s">
        <v>2049</v>
      </c>
      <c r="E5741" s="1223">
        <v>118</v>
      </c>
      <c r="F5741" s="1202"/>
      <c r="G5741" s="1202"/>
      <c r="H5741" s="1205" t="s">
        <v>2045</v>
      </c>
      <c r="I5741" s="1202" t="s">
        <v>53</v>
      </c>
      <c r="J5741" s="1202" t="s">
        <v>1917</v>
      </c>
      <c r="K5741" s="1202" t="s">
        <v>1917</v>
      </c>
      <c r="L5741" s="1202" t="s">
        <v>1918</v>
      </c>
      <c r="M5741" s="1202" t="s">
        <v>1995</v>
      </c>
      <c r="N5741" s="1203" t="s">
        <v>2050</v>
      </c>
      <c r="O5741" s="1203" t="s">
        <v>73</v>
      </c>
      <c r="P5741" s="1203" t="s">
        <v>73</v>
      </c>
      <c r="Q5741" s="1203" t="s">
        <v>73</v>
      </c>
      <c r="R5741" s="1203" t="s">
        <v>73</v>
      </c>
      <c r="S5741" s="1224">
        <f>VLOOKUP($D5741,'NI-118'!$B$1:$W$2048,12,FALSE)</f>
        <v>0</v>
      </c>
      <c r="T5741" s="1224">
        <f>VLOOKUP($D5741,'NI-118'!$B$1:$W$2048,13,FALSE)</f>
        <v>0</v>
      </c>
      <c r="U5741" s="1224">
        <f>VLOOKUP($D5741,'NI-118'!$B$1:$W$2048,16,FALSE)</f>
        <v>0</v>
      </c>
      <c r="V5741" s="1224">
        <f>VLOOKUP($D5741,'NI-118'!$B$1:$W$2048,17,FALSE)</f>
        <v>0</v>
      </c>
      <c r="W5741" s="1224">
        <f>VLOOKUP($D5741,'NI-118'!$B$1:$W$2048,18,FALSE)</f>
        <v>0</v>
      </c>
      <c r="X5741" s="1224">
        <f>VLOOKUP($D5741,'NI-118'!$B$1:$W$2048,19,FALSE)</f>
        <v>0</v>
      </c>
    </row>
    <row r="5742" spans="1:24" ht="27" hidden="1">
      <c r="A5742" s="762"/>
      <c r="B5742" s="762"/>
      <c r="C5742" s="762"/>
      <c r="D5742" s="1222" t="s">
        <v>2051</v>
      </c>
      <c r="E5742" s="1223">
        <v>118</v>
      </c>
      <c r="F5742" s="1202"/>
      <c r="G5742" s="1202"/>
      <c r="H5742" s="1205" t="s">
        <v>2045</v>
      </c>
      <c r="I5742" s="1202" t="s">
        <v>53</v>
      </c>
      <c r="J5742" s="1202" t="s">
        <v>1917</v>
      </c>
      <c r="K5742" s="1202" t="s">
        <v>1917</v>
      </c>
      <c r="L5742" s="1202" t="s">
        <v>1918</v>
      </c>
      <c r="M5742" s="1202" t="s">
        <v>1995</v>
      </c>
      <c r="N5742" s="1203" t="s">
        <v>2052</v>
      </c>
      <c r="O5742" s="1203" t="s">
        <v>73</v>
      </c>
      <c r="P5742" s="1203" t="s">
        <v>73</v>
      </c>
      <c r="Q5742" s="1203" t="s">
        <v>73</v>
      </c>
      <c r="R5742" s="1203" t="s">
        <v>73</v>
      </c>
      <c r="S5742" s="1224">
        <f>VLOOKUP($D5742,'NI-118'!$B$1:$W$2048,12,FALSE)</f>
        <v>0</v>
      </c>
      <c r="T5742" s="1224">
        <f>VLOOKUP($D5742,'NI-118'!$B$1:$W$2048,13,FALSE)</f>
        <v>0</v>
      </c>
      <c r="U5742" s="1224">
        <f>VLOOKUP($D5742,'NI-118'!$B$1:$W$2048,16,FALSE)</f>
        <v>0</v>
      </c>
      <c r="V5742" s="1224">
        <f>VLOOKUP($D5742,'NI-118'!$B$1:$W$2048,17,FALSE)</f>
        <v>0</v>
      </c>
      <c r="W5742" s="1224">
        <f>VLOOKUP($D5742,'NI-118'!$B$1:$W$2048,18,FALSE)</f>
        <v>0</v>
      </c>
      <c r="X5742" s="1224">
        <f>VLOOKUP($D5742,'NI-118'!$B$1:$W$2048,19,FALSE)</f>
        <v>0</v>
      </c>
    </row>
    <row r="5743" spans="1:24" ht="27" hidden="1">
      <c r="A5743" s="762"/>
      <c r="B5743" s="762"/>
      <c r="C5743" s="762"/>
      <c r="D5743" s="1222" t="s">
        <v>2053</v>
      </c>
      <c r="E5743" s="1223">
        <v>118</v>
      </c>
      <c r="F5743" s="1202"/>
      <c r="G5743" s="1202"/>
      <c r="H5743" s="1205" t="s">
        <v>2045</v>
      </c>
      <c r="I5743" s="1202" t="s">
        <v>53</v>
      </c>
      <c r="J5743" s="1202" t="s">
        <v>1917</v>
      </c>
      <c r="K5743" s="1202" t="s">
        <v>1917</v>
      </c>
      <c r="L5743" s="1202" t="s">
        <v>1918</v>
      </c>
      <c r="M5743" s="1202" t="s">
        <v>1995</v>
      </c>
      <c r="N5743" s="1203" t="s">
        <v>2054</v>
      </c>
      <c r="O5743" s="1203" t="s">
        <v>73</v>
      </c>
      <c r="P5743" s="1203" t="s">
        <v>73</v>
      </c>
      <c r="Q5743" s="1203" t="s">
        <v>73</v>
      </c>
      <c r="R5743" s="1203" t="s">
        <v>73</v>
      </c>
      <c r="S5743" s="1224">
        <f>VLOOKUP($D5743,'NI-118'!$B$1:$W$2048,12,FALSE)</f>
        <v>0</v>
      </c>
      <c r="T5743" s="1224">
        <f>VLOOKUP($D5743,'NI-118'!$B$1:$W$2048,13,FALSE)</f>
        <v>0</v>
      </c>
      <c r="U5743" s="1224">
        <f>VLOOKUP($D5743,'NI-118'!$B$1:$W$2048,16,FALSE)</f>
        <v>0</v>
      </c>
      <c r="V5743" s="1224">
        <f>VLOOKUP($D5743,'NI-118'!$B$1:$W$2048,17,FALSE)</f>
        <v>0</v>
      </c>
      <c r="W5743" s="1224">
        <f>VLOOKUP($D5743,'NI-118'!$B$1:$W$2048,18,FALSE)</f>
        <v>0</v>
      </c>
      <c r="X5743" s="1224">
        <f>VLOOKUP($D5743,'NI-118'!$B$1:$W$2048,19,FALSE)</f>
        <v>0</v>
      </c>
    </row>
    <row r="5744" spans="1:24" ht="27" hidden="1">
      <c r="A5744" s="762"/>
      <c r="B5744" s="762"/>
      <c r="C5744" s="762"/>
      <c r="D5744" s="1222" t="s">
        <v>2055</v>
      </c>
      <c r="E5744" s="1223">
        <v>118</v>
      </c>
      <c r="F5744" s="1202"/>
      <c r="G5744" s="1202"/>
      <c r="H5744" s="1205" t="s">
        <v>2045</v>
      </c>
      <c r="I5744" s="1202" t="s">
        <v>53</v>
      </c>
      <c r="J5744" s="1202" t="s">
        <v>1917</v>
      </c>
      <c r="K5744" s="1202" t="s">
        <v>1917</v>
      </c>
      <c r="L5744" s="1202" t="s">
        <v>1918</v>
      </c>
      <c r="M5744" s="1202" t="s">
        <v>1995</v>
      </c>
      <c r="N5744" s="1203" t="s">
        <v>2056</v>
      </c>
      <c r="O5744" s="1203" t="s">
        <v>73</v>
      </c>
      <c r="P5744" s="1203" t="s">
        <v>73</v>
      </c>
      <c r="Q5744" s="1203" t="s">
        <v>73</v>
      </c>
      <c r="R5744" s="1203" t="s">
        <v>73</v>
      </c>
      <c r="S5744" s="1224">
        <f>VLOOKUP($D5744,'NI-118'!$B$1:$W$2048,12,FALSE)</f>
        <v>0</v>
      </c>
      <c r="T5744" s="1224">
        <f>VLOOKUP($D5744,'NI-118'!$B$1:$W$2048,13,FALSE)</f>
        <v>0</v>
      </c>
      <c r="U5744" s="1224">
        <f>VLOOKUP($D5744,'NI-118'!$B$1:$W$2048,16,FALSE)</f>
        <v>0</v>
      </c>
      <c r="V5744" s="1224">
        <f>VLOOKUP($D5744,'NI-118'!$B$1:$W$2048,17,FALSE)</f>
        <v>0</v>
      </c>
      <c r="W5744" s="1224">
        <f>VLOOKUP($D5744,'NI-118'!$B$1:$W$2048,18,FALSE)</f>
        <v>0</v>
      </c>
      <c r="X5744" s="1224">
        <f>VLOOKUP($D5744,'NI-118'!$B$1:$W$2048,19,FALSE)</f>
        <v>0</v>
      </c>
    </row>
    <row r="5745" spans="1:24" ht="27" hidden="1">
      <c r="A5745" s="762"/>
      <c r="B5745" s="762"/>
      <c r="C5745" s="762"/>
      <c r="D5745" s="1222" t="s">
        <v>2057</v>
      </c>
      <c r="E5745" s="1223">
        <v>118</v>
      </c>
      <c r="F5745" s="1202"/>
      <c r="G5745" s="1202"/>
      <c r="H5745" s="1205" t="s">
        <v>2045</v>
      </c>
      <c r="I5745" s="1202" t="s">
        <v>53</v>
      </c>
      <c r="J5745" s="1202" t="s">
        <v>1917</v>
      </c>
      <c r="K5745" s="1202" t="s">
        <v>1917</v>
      </c>
      <c r="L5745" s="1202" t="s">
        <v>1918</v>
      </c>
      <c r="M5745" s="1202" t="s">
        <v>1995</v>
      </c>
      <c r="N5745" s="1203" t="s">
        <v>2058</v>
      </c>
      <c r="O5745" s="1203" t="s">
        <v>73</v>
      </c>
      <c r="P5745" s="1203" t="s">
        <v>73</v>
      </c>
      <c r="Q5745" s="1203" t="s">
        <v>73</v>
      </c>
      <c r="R5745" s="1203" t="s">
        <v>73</v>
      </c>
      <c r="S5745" s="1224">
        <f>VLOOKUP($D5745,'NI-118'!$B$1:$W$2048,12,FALSE)</f>
        <v>0</v>
      </c>
      <c r="T5745" s="1224">
        <f>VLOOKUP($D5745,'NI-118'!$B$1:$W$2048,13,FALSE)</f>
        <v>0</v>
      </c>
      <c r="U5745" s="1224">
        <f>VLOOKUP($D5745,'NI-118'!$B$1:$W$2048,16,FALSE)</f>
        <v>0</v>
      </c>
      <c r="V5745" s="1224">
        <f>VLOOKUP($D5745,'NI-118'!$B$1:$W$2048,17,FALSE)</f>
        <v>0</v>
      </c>
      <c r="W5745" s="1224">
        <f>VLOOKUP($D5745,'NI-118'!$B$1:$W$2048,18,FALSE)</f>
        <v>0</v>
      </c>
      <c r="X5745" s="1224">
        <f>VLOOKUP($D5745,'NI-118'!$B$1:$W$2048,19,FALSE)</f>
        <v>0</v>
      </c>
    </row>
    <row r="5746" spans="1:24" ht="27" hidden="1">
      <c r="A5746" s="762"/>
      <c r="B5746" s="762"/>
      <c r="C5746" s="762"/>
      <c r="D5746" s="1222" t="s">
        <v>2059</v>
      </c>
      <c r="E5746" s="1223">
        <v>118</v>
      </c>
      <c r="F5746" s="1202"/>
      <c r="G5746" s="1202"/>
      <c r="H5746" s="1205" t="s">
        <v>2045</v>
      </c>
      <c r="I5746" s="1202" t="s">
        <v>53</v>
      </c>
      <c r="J5746" s="1202" t="s">
        <v>1917</v>
      </c>
      <c r="K5746" s="1202" t="s">
        <v>1917</v>
      </c>
      <c r="L5746" s="1202" t="s">
        <v>1918</v>
      </c>
      <c r="M5746" s="1202" t="s">
        <v>1995</v>
      </c>
      <c r="N5746" s="1203" t="s">
        <v>2060</v>
      </c>
      <c r="O5746" s="1203" t="s">
        <v>73</v>
      </c>
      <c r="P5746" s="1203" t="s">
        <v>73</v>
      </c>
      <c r="Q5746" s="1203" t="s">
        <v>73</v>
      </c>
      <c r="R5746" s="1203" t="s">
        <v>73</v>
      </c>
      <c r="S5746" s="1224">
        <f>VLOOKUP($D5746,'NI-118'!$B$1:$W$2048,12,FALSE)</f>
        <v>0</v>
      </c>
      <c r="T5746" s="1224">
        <f>VLOOKUP($D5746,'NI-118'!$B$1:$W$2048,13,FALSE)</f>
        <v>0</v>
      </c>
      <c r="U5746" s="1224">
        <f>VLOOKUP($D5746,'NI-118'!$B$1:$W$2048,16,FALSE)</f>
        <v>0</v>
      </c>
      <c r="V5746" s="1224">
        <f>VLOOKUP($D5746,'NI-118'!$B$1:$W$2048,17,FALSE)</f>
        <v>0</v>
      </c>
      <c r="W5746" s="1224">
        <f>VLOOKUP($D5746,'NI-118'!$B$1:$W$2048,18,FALSE)</f>
        <v>0</v>
      </c>
      <c r="X5746" s="1224">
        <f>VLOOKUP($D5746,'NI-118'!$B$1:$W$2048,19,FALSE)</f>
        <v>0</v>
      </c>
    </row>
    <row r="5747" spans="1:24" ht="27" hidden="1">
      <c r="A5747" s="762"/>
      <c r="B5747" s="762"/>
      <c r="C5747" s="762"/>
      <c r="D5747" s="1222" t="s">
        <v>2061</v>
      </c>
      <c r="E5747" s="1223">
        <v>118</v>
      </c>
      <c r="F5747" s="1202"/>
      <c r="G5747" s="1202"/>
      <c r="H5747" s="1205" t="s">
        <v>2045</v>
      </c>
      <c r="I5747" s="1202" t="s">
        <v>53</v>
      </c>
      <c r="J5747" s="1202" t="s">
        <v>1917</v>
      </c>
      <c r="K5747" s="1202" t="s">
        <v>1917</v>
      </c>
      <c r="L5747" s="1202" t="s">
        <v>1918</v>
      </c>
      <c r="M5747" s="1202" t="s">
        <v>1995</v>
      </c>
      <c r="N5747" s="1203" t="s">
        <v>2062</v>
      </c>
      <c r="O5747" s="1203" t="s">
        <v>73</v>
      </c>
      <c r="P5747" s="1203" t="s">
        <v>73</v>
      </c>
      <c r="Q5747" s="1203" t="s">
        <v>73</v>
      </c>
      <c r="R5747" s="1203" t="s">
        <v>73</v>
      </c>
      <c r="S5747" s="1224">
        <f>VLOOKUP($D5747,'NI-118'!$B$1:$W$2048,12,FALSE)</f>
        <v>0</v>
      </c>
      <c r="T5747" s="1224">
        <f>VLOOKUP($D5747,'NI-118'!$B$1:$W$2048,13,FALSE)</f>
        <v>0</v>
      </c>
      <c r="U5747" s="1224">
        <f>VLOOKUP($D5747,'NI-118'!$B$1:$W$2048,16,FALSE)</f>
        <v>0</v>
      </c>
      <c r="V5747" s="1224">
        <f>VLOOKUP($D5747,'NI-118'!$B$1:$W$2048,17,FALSE)</f>
        <v>0</v>
      </c>
      <c r="W5747" s="1224">
        <f>VLOOKUP($D5747,'NI-118'!$B$1:$W$2048,18,FALSE)</f>
        <v>0</v>
      </c>
      <c r="X5747" s="1224">
        <f>VLOOKUP($D5747,'NI-118'!$B$1:$W$2048,19,FALSE)</f>
        <v>0</v>
      </c>
    </row>
    <row r="5748" spans="1:24" ht="27" hidden="1">
      <c r="A5748" s="762"/>
      <c r="B5748" s="762"/>
      <c r="C5748" s="762"/>
      <c r="D5748" s="1222" t="s">
        <v>2063</v>
      </c>
      <c r="E5748" s="1223">
        <v>118</v>
      </c>
      <c r="F5748" s="1202"/>
      <c r="G5748" s="1202"/>
      <c r="H5748" s="1205" t="s">
        <v>2045</v>
      </c>
      <c r="I5748" s="1202" t="s">
        <v>53</v>
      </c>
      <c r="J5748" s="1202" t="s">
        <v>1917</v>
      </c>
      <c r="K5748" s="1202" t="s">
        <v>1917</v>
      </c>
      <c r="L5748" s="1202" t="s">
        <v>1918</v>
      </c>
      <c r="M5748" s="1202" t="s">
        <v>1995</v>
      </c>
      <c r="N5748" s="1203" t="s">
        <v>2064</v>
      </c>
      <c r="O5748" s="1203" t="s">
        <v>73</v>
      </c>
      <c r="P5748" s="1203" t="s">
        <v>73</v>
      </c>
      <c r="Q5748" s="1203" t="s">
        <v>73</v>
      </c>
      <c r="R5748" s="1203" t="s">
        <v>73</v>
      </c>
      <c r="S5748" s="1224">
        <f>VLOOKUP($D5748,'NI-118'!$B$1:$W$2048,12,FALSE)</f>
        <v>0</v>
      </c>
      <c r="T5748" s="1224">
        <f>VLOOKUP($D5748,'NI-118'!$B$1:$W$2048,13,FALSE)</f>
        <v>0</v>
      </c>
      <c r="U5748" s="1224">
        <f>VLOOKUP($D5748,'NI-118'!$B$1:$W$2048,16,FALSE)</f>
        <v>0</v>
      </c>
      <c r="V5748" s="1224">
        <f>VLOOKUP($D5748,'NI-118'!$B$1:$W$2048,17,FALSE)</f>
        <v>0</v>
      </c>
      <c r="W5748" s="1224">
        <f>VLOOKUP($D5748,'NI-118'!$B$1:$W$2048,18,FALSE)</f>
        <v>0</v>
      </c>
      <c r="X5748" s="1224">
        <f>VLOOKUP($D5748,'NI-118'!$B$1:$W$2048,19,FALSE)</f>
        <v>0</v>
      </c>
    </row>
    <row r="5749" spans="1:24" ht="27" hidden="1">
      <c r="A5749" s="762"/>
      <c r="B5749" s="762"/>
      <c r="C5749" s="762"/>
      <c r="D5749" s="1222" t="s">
        <v>2065</v>
      </c>
      <c r="E5749" s="1223">
        <v>118</v>
      </c>
      <c r="F5749" s="1202"/>
      <c r="G5749" s="1202"/>
      <c r="H5749" s="1205" t="s">
        <v>2045</v>
      </c>
      <c r="I5749" s="1202" t="s">
        <v>53</v>
      </c>
      <c r="J5749" s="1202" t="s">
        <v>1917</v>
      </c>
      <c r="K5749" s="1202" t="s">
        <v>1917</v>
      </c>
      <c r="L5749" s="1202" t="s">
        <v>1918</v>
      </c>
      <c r="M5749" s="1202" t="s">
        <v>1995</v>
      </c>
      <c r="N5749" s="1203" t="s">
        <v>2066</v>
      </c>
      <c r="O5749" s="1203" t="s">
        <v>73</v>
      </c>
      <c r="P5749" s="1203" t="s">
        <v>73</v>
      </c>
      <c r="Q5749" s="1203" t="s">
        <v>73</v>
      </c>
      <c r="R5749" s="1203" t="s">
        <v>73</v>
      </c>
      <c r="S5749" s="1224">
        <f>VLOOKUP($D5749,'NI-118'!$B$1:$W$2048,12,FALSE)</f>
        <v>0</v>
      </c>
      <c r="T5749" s="1224">
        <f>VLOOKUP($D5749,'NI-118'!$B$1:$W$2048,13,FALSE)</f>
        <v>0</v>
      </c>
      <c r="U5749" s="1224">
        <f>VLOOKUP($D5749,'NI-118'!$B$1:$W$2048,16,FALSE)</f>
        <v>0</v>
      </c>
      <c r="V5749" s="1224">
        <f>VLOOKUP($D5749,'NI-118'!$B$1:$W$2048,17,FALSE)</f>
        <v>0</v>
      </c>
      <c r="W5749" s="1224">
        <f>VLOOKUP($D5749,'NI-118'!$B$1:$W$2048,18,FALSE)</f>
        <v>0</v>
      </c>
      <c r="X5749" s="1224">
        <f>VLOOKUP($D5749,'NI-118'!$B$1:$W$2048,19,FALSE)</f>
        <v>0</v>
      </c>
    </row>
    <row r="5750" spans="1:24" ht="27" hidden="1">
      <c r="A5750" s="762"/>
      <c r="B5750" s="762"/>
      <c r="C5750" s="762"/>
      <c r="D5750" s="1222" t="s">
        <v>2067</v>
      </c>
      <c r="E5750" s="1223">
        <v>118</v>
      </c>
      <c r="F5750" s="1202"/>
      <c r="G5750" s="1202"/>
      <c r="H5750" s="1205" t="s">
        <v>2045</v>
      </c>
      <c r="I5750" s="1202" t="s">
        <v>53</v>
      </c>
      <c r="J5750" s="1202" t="s">
        <v>1917</v>
      </c>
      <c r="K5750" s="1202" t="s">
        <v>1917</v>
      </c>
      <c r="L5750" s="1202" t="s">
        <v>1918</v>
      </c>
      <c r="M5750" s="1202" t="s">
        <v>1995</v>
      </c>
      <c r="N5750" s="1203" t="s">
        <v>2068</v>
      </c>
      <c r="O5750" s="1203" t="s">
        <v>73</v>
      </c>
      <c r="P5750" s="1203" t="s">
        <v>73</v>
      </c>
      <c r="Q5750" s="1203" t="s">
        <v>73</v>
      </c>
      <c r="R5750" s="1203" t="s">
        <v>73</v>
      </c>
      <c r="S5750" s="1224">
        <f>VLOOKUP($D5750,'NI-118'!$B$1:$W$2048,12,FALSE)</f>
        <v>0</v>
      </c>
      <c r="T5750" s="1224">
        <f>VLOOKUP($D5750,'NI-118'!$B$1:$W$2048,13,FALSE)</f>
        <v>0</v>
      </c>
      <c r="U5750" s="1224">
        <f>VLOOKUP($D5750,'NI-118'!$B$1:$W$2048,16,FALSE)</f>
        <v>0</v>
      </c>
      <c r="V5750" s="1224">
        <f>VLOOKUP($D5750,'NI-118'!$B$1:$W$2048,17,FALSE)</f>
        <v>0</v>
      </c>
      <c r="W5750" s="1224">
        <f>VLOOKUP($D5750,'NI-118'!$B$1:$W$2048,18,FALSE)</f>
        <v>0</v>
      </c>
      <c r="X5750" s="1224">
        <f>VLOOKUP($D5750,'NI-118'!$B$1:$W$2048,19,FALSE)</f>
        <v>0</v>
      </c>
    </row>
    <row r="5751" spans="1:24" hidden="1">
      <c r="A5751" s="762"/>
      <c r="B5751" s="762"/>
      <c r="C5751" s="762"/>
      <c r="D5751" s="1222" t="s">
        <v>2069</v>
      </c>
      <c r="E5751" s="1223">
        <v>118</v>
      </c>
      <c r="F5751" s="1202"/>
      <c r="G5751" s="1202"/>
      <c r="H5751" s="1205" t="s">
        <v>2070</v>
      </c>
      <c r="I5751" s="1202" t="s">
        <v>53</v>
      </c>
      <c r="J5751" s="1202" t="s">
        <v>1917</v>
      </c>
      <c r="K5751" s="1202" t="s">
        <v>1917</v>
      </c>
      <c r="L5751" s="1202" t="s">
        <v>1918</v>
      </c>
      <c r="M5751" s="1202" t="s">
        <v>2071</v>
      </c>
      <c r="N5751" s="1203" t="s">
        <v>2072</v>
      </c>
      <c r="O5751" s="1203" t="s">
        <v>73</v>
      </c>
      <c r="P5751" s="1203" t="s">
        <v>73</v>
      </c>
      <c r="Q5751" s="1203" t="s">
        <v>73</v>
      </c>
      <c r="R5751" s="1203" t="s">
        <v>73</v>
      </c>
      <c r="S5751" s="1224">
        <f>VLOOKUP($D5751,'NI-118'!$B$1:$W$2048,12,FALSE)</f>
        <v>0</v>
      </c>
      <c r="T5751" s="1224">
        <f>VLOOKUP($D5751,'NI-118'!$B$1:$W$2048,13,FALSE)</f>
        <v>0</v>
      </c>
      <c r="U5751" s="1224">
        <f>VLOOKUP($D5751,'NI-118'!$B$1:$W$2048,16,FALSE)</f>
        <v>952</v>
      </c>
      <c r="V5751" s="1224">
        <f>VLOOKUP($D5751,'NI-118'!$B$1:$W$2048,17,FALSE)</f>
        <v>0</v>
      </c>
      <c r="W5751" s="1224">
        <f>VLOOKUP($D5751,'NI-118'!$B$1:$W$2048,18,FALSE)</f>
        <v>0</v>
      </c>
      <c r="X5751" s="1224">
        <f>VLOOKUP($D5751,'NI-118'!$B$1:$W$2048,19,FALSE)</f>
        <v>0</v>
      </c>
    </row>
    <row r="5752" spans="1:24" hidden="1">
      <c r="A5752" s="762"/>
      <c r="B5752" s="762"/>
      <c r="C5752" s="762"/>
      <c r="D5752" s="1222" t="s">
        <v>2073</v>
      </c>
      <c r="E5752" s="1223">
        <v>118</v>
      </c>
      <c r="F5752" s="1202"/>
      <c r="G5752" s="1202"/>
      <c r="H5752" s="1205" t="s">
        <v>2070</v>
      </c>
      <c r="I5752" s="1202" t="s">
        <v>53</v>
      </c>
      <c r="J5752" s="1202" t="s">
        <v>1917</v>
      </c>
      <c r="K5752" s="1202" t="s">
        <v>1917</v>
      </c>
      <c r="L5752" s="1202" t="s">
        <v>1918</v>
      </c>
      <c r="M5752" s="1202" t="s">
        <v>2071</v>
      </c>
      <c r="N5752" s="1203" t="s">
        <v>2074</v>
      </c>
      <c r="O5752" s="1203" t="s">
        <v>73</v>
      </c>
      <c r="P5752" s="1203" t="s">
        <v>73</v>
      </c>
      <c r="Q5752" s="1203" t="s">
        <v>73</v>
      </c>
      <c r="R5752" s="1203" t="s">
        <v>73</v>
      </c>
      <c r="S5752" s="1224">
        <f>VLOOKUP($D5752,'NI-118'!$B$1:$W$2048,12,FALSE)</f>
        <v>0</v>
      </c>
      <c r="T5752" s="1224">
        <f>VLOOKUP($D5752,'NI-118'!$B$1:$W$2048,13,FALSE)</f>
        <v>0</v>
      </c>
      <c r="U5752" s="1224">
        <f>VLOOKUP($D5752,'NI-118'!$B$1:$W$2048,16,FALSE)</f>
        <v>185</v>
      </c>
      <c r="V5752" s="1224">
        <f>VLOOKUP($D5752,'NI-118'!$B$1:$W$2048,17,FALSE)</f>
        <v>0</v>
      </c>
      <c r="W5752" s="1224">
        <f>VLOOKUP($D5752,'NI-118'!$B$1:$W$2048,18,FALSE)</f>
        <v>0</v>
      </c>
      <c r="X5752" s="1224">
        <f>VLOOKUP($D5752,'NI-118'!$B$1:$W$2048,19,FALSE)</f>
        <v>0</v>
      </c>
    </row>
    <row r="5753" spans="1:24" hidden="1">
      <c r="A5753" s="762"/>
      <c r="B5753" s="762"/>
      <c r="C5753" s="762"/>
      <c r="D5753" s="1222" t="s">
        <v>2075</v>
      </c>
      <c r="E5753" s="1223">
        <v>118</v>
      </c>
      <c r="F5753" s="1202"/>
      <c r="G5753" s="1202"/>
      <c r="H5753" s="1205" t="s">
        <v>2070</v>
      </c>
      <c r="I5753" s="1202" t="s">
        <v>53</v>
      </c>
      <c r="J5753" s="1202" t="s">
        <v>1917</v>
      </c>
      <c r="K5753" s="1202" t="s">
        <v>1917</v>
      </c>
      <c r="L5753" s="1202" t="s">
        <v>1918</v>
      </c>
      <c r="M5753" s="1202" t="s">
        <v>2071</v>
      </c>
      <c r="N5753" s="1203" t="s">
        <v>2076</v>
      </c>
      <c r="O5753" s="1203" t="s">
        <v>73</v>
      </c>
      <c r="P5753" s="1203" t="s">
        <v>73</v>
      </c>
      <c r="Q5753" s="1203" t="s">
        <v>73</v>
      </c>
      <c r="R5753" s="1203" t="s">
        <v>73</v>
      </c>
      <c r="S5753" s="1224">
        <f>VLOOKUP($D5753,'NI-118'!$B$1:$W$2048,12,FALSE)</f>
        <v>0</v>
      </c>
      <c r="T5753" s="1224">
        <f>VLOOKUP($D5753,'NI-118'!$B$1:$W$2048,13,FALSE)</f>
        <v>0</v>
      </c>
      <c r="U5753" s="1224">
        <f>VLOOKUP($D5753,'NI-118'!$B$1:$W$2048,16,FALSE)</f>
        <v>430</v>
      </c>
      <c r="V5753" s="1224">
        <f>VLOOKUP($D5753,'NI-118'!$B$1:$W$2048,17,FALSE)</f>
        <v>0</v>
      </c>
      <c r="W5753" s="1224">
        <f>VLOOKUP($D5753,'NI-118'!$B$1:$W$2048,18,FALSE)</f>
        <v>0</v>
      </c>
      <c r="X5753" s="1224">
        <f>VLOOKUP($D5753,'NI-118'!$B$1:$W$2048,19,FALSE)</f>
        <v>0</v>
      </c>
    </row>
    <row r="5754" spans="1:24" ht="27" hidden="1">
      <c r="A5754" s="762"/>
      <c r="B5754" s="762"/>
      <c r="C5754" s="762"/>
      <c r="D5754" s="1222" t="s">
        <v>2077</v>
      </c>
      <c r="E5754" s="1223">
        <v>118</v>
      </c>
      <c r="F5754" s="1202"/>
      <c r="G5754" s="1202"/>
      <c r="H5754" s="1205" t="s">
        <v>2070</v>
      </c>
      <c r="I5754" s="1202" t="s">
        <v>53</v>
      </c>
      <c r="J5754" s="1202" t="s">
        <v>1917</v>
      </c>
      <c r="K5754" s="1202" t="s">
        <v>1917</v>
      </c>
      <c r="L5754" s="1202" t="s">
        <v>1918</v>
      </c>
      <c r="M5754" s="1202" t="s">
        <v>2071</v>
      </c>
      <c r="N5754" s="1203" t="s">
        <v>2078</v>
      </c>
      <c r="O5754" s="1203" t="s">
        <v>73</v>
      </c>
      <c r="P5754" s="1203" t="s">
        <v>73</v>
      </c>
      <c r="Q5754" s="1203" t="s">
        <v>73</v>
      </c>
      <c r="R5754" s="1203" t="s">
        <v>73</v>
      </c>
      <c r="S5754" s="1224">
        <f>VLOOKUP($D5754,'NI-118'!$B$1:$W$2048,12,FALSE)</f>
        <v>0</v>
      </c>
      <c r="T5754" s="1224">
        <f>VLOOKUP($D5754,'NI-118'!$B$1:$W$2048,13,FALSE)</f>
        <v>0</v>
      </c>
      <c r="U5754" s="1224">
        <f>VLOOKUP($D5754,'NI-118'!$B$1:$W$2048,16,FALSE)</f>
        <v>46</v>
      </c>
      <c r="V5754" s="1224">
        <f>VLOOKUP($D5754,'NI-118'!$B$1:$W$2048,17,FALSE)</f>
        <v>0</v>
      </c>
      <c r="W5754" s="1224">
        <f>VLOOKUP($D5754,'NI-118'!$B$1:$W$2048,18,FALSE)</f>
        <v>0</v>
      </c>
      <c r="X5754" s="1224">
        <f>VLOOKUP($D5754,'NI-118'!$B$1:$W$2048,19,FALSE)</f>
        <v>0</v>
      </c>
    </row>
    <row r="5755" spans="1:24" ht="27" hidden="1">
      <c r="A5755" s="762"/>
      <c r="B5755" s="762"/>
      <c r="C5755" s="762"/>
      <c r="D5755" s="1222" t="s">
        <v>2079</v>
      </c>
      <c r="E5755" s="1223">
        <v>118</v>
      </c>
      <c r="F5755" s="1202"/>
      <c r="G5755" s="1202"/>
      <c r="H5755" s="1205" t="s">
        <v>2070</v>
      </c>
      <c r="I5755" s="1202" t="s">
        <v>53</v>
      </c>
      <c r="J5755" s="1202" t="s">
        <v>1917</v>
      </c>
      <c r="K5755" s="1202" t="s">
        <v>1917</v>
      </c>
      <c r="L5755" s="1202" t="s">
        <v>1918</v>
      </c>
      <c r="M5755" s="1202" t="s">
        <v>2071</v>
      </c>
      <c r="N5755" s="1203" t="s">
        <v>2080</v>
      </c>
      <c r="O5755" s="1203" t="s">
        <v>73</v>
      </c>
      <c r="P5755" s="1203" t="s">
        <v>73</v>
      </c>
      <c r="Q5755" s="1203" t="s">
        <v>73</v>
      </c>
      <c r="R5755" s="1203" t="s">
        <v>73</v>
      </c>
      <c r="S5755" s="1224">
        <f>VLOOKUP($D5755,'NI-118'!$B$1:$W$2048,12,FALSE)</f>
        <v>0</v>
      </c>
      <c r="T5755" s="1224">
        <f>VLOOKUP($D5755,'NI-118'!$B$1:$W$2048,13,FALSE)</f>
        <v>0</v>
      </c>
      <c r="U5755" s="1224">
        <f>VLOOKUP($D5755,'NI-118'!$B$1:$W$2048,16,FALSE)</f>
        <v>0</v>
      </c>
      <c r="V5755" s="1224">
        <f>VLOOKUP($D5755,'NI-118'!$B$1:$W$2048,17,FALSE)</f>
        <v>0</v>
      </c>
      <c r="W5755" s="1224">
        <f>VLOOKUP($D5755,'NI-118'!$B$1:$W$2048,18,FALSE)</f>
        <v>0</v>
      </c>
      <c r="X5755" s="1224">
        <f>VLOOKUP($D5755,'NI-118'!$B$1:$W$2048,19,FALSE)</f>
        <v>0</v>
      </c>
    </row>
    <row r="5756" spans="1:24" ht="27" hidden="1">
      <c r="A5756" s="762"/>
      <c r="B5756" s="762"/>
      <c r="C5756" s="762"/>
      <c r="D5756" s="1222" t="s">
        <v>2081</v>
      </c>
      <c r="E5756" s="1223">
        <v>118</v>
      </c>
      <c r="F5756" s="1202"/>
      <c r="G5756" s="1202"/>
      <c r="H5756" s="1205" t="s">
        <v>2070</v>
      </c>
      <c r="I5756" s="1202" t="s">
        <v>53</v>
      </c>
      <c r="J5756" s="1202" t="s">
        <v>1917</v>
      </c>
      <c r="K5756" s="1202" t="s">
        <v>1917</v>
      </c>
      <c r="L5756" s="1202" t="s">
        <v>1918</v>
      </c>
      <c r="M5756" s="1202" t="s">
        <v>2071</v>
      </c>
      <c r="N5756" s="1203" t="s">
        <v>2082</v>
      </c>
      <c r="O5756" s="1203" t="s">
        <v>73</v>
      </c>
      <c r="P5756" s="1203" t="s">
        <v>73</v>
      </c>
      <c r="Q5756" s="1203" t="s">
        <v>73</v>
      </c>
      <c r="R5756" s="1203" t="s">
        <v>73</v>
      </c>
      <c r="S5756" s="1224">
        <f>VLOOKUP($D5756,'NI-118'!$B$1:$W$2048,12,FALSE)</f>
        <v>0</v>
      </c>
      <c r="T5756" s="1224">
        <f>VLOOKUP($D5756,'NI-118'!$B$1:$W$2048,13,FALSE)</f>
        <v>0</v>
      </c>
      <c r="U5756" s="1224">
        <f>VLOOKUP($D5756,'NI-118'!$B$1:$W$2048,16,FALSE)</f>
        <v>40</v>
      </c>
      <c r="V5756" s="1224">
        <f>VLOOKUP($D5756,'NI-118'!$B$1:$W$2048,17,FALSE)</f>
        <v>0</v>
      </c>
      <c r="W5756" s="1224">
        <f>VLOOKUP($D5756,'NI-118'!$B$1:$W$2048,18,FALSE)</f>
        <v>0</v>
      </c>
      <c r="X5756" s="1224">
        <f>VLOOKUP($D5756,'NI-118'!$B$1:$W$2048,19,FALSE)</f>
        <v>0</v>
      </c>
    </row>
    <row r="5757" spans="1:24" ht="27" hidden="1">
      <c r="A5757" s="762"/>
      <c r="B5757" s="762"/>
      <c r="C5757" s="762"/>
      <c r="D5757" s="1222" t="s">
        <v>2083</v>
      </c>
      <c r="E5757" s="1223">
        <v>118</v>
      </c>
      <c r="F5757" s="1202"/>
      <c r="G5757" s="1202"/>
      <c r="H5757" s="1205" t="s">
        <v>2070</v>
      </c>
      <c r="I5757" s="1202" t="s">
        <v>53</v>
      </c>
      <c r="J5757" s="1202" t="s">
        <v>1917</v>
      </c>
      <c r="K5757" s="1202" t="s">
        <v>1917</v>
      </c>
      <c r="L5757" s="1202" t="s">
        <v>1918</v>
      </c>
      <c r="M5757" s="1202" t="s">
        <v>2071</v>
      </c>
      <c r="N5757" s="1203" t="s">
        <v>2084</v>
      </c>
      <c r="O5757" s="1203" t="s">
        <v>73</v>
      </c>
      <c r="P5757" s="1203" t="s">
        <v>73</v>
      </c>
      <c r="Q5757" s="1203" t="s">
        <v>73</v>
      </c>
      <c r="R5757" s="1203" t="s">
        <v>73</v>
      </c>
      <c r="S5757" s="1224">
        <f>VLOOKUP($D5757,'NI-118'!$B$1:$W$2048,12,FALSE)</f>
        <v>0</v>
      </c>
      <c r="T5757" s="1224">
        <f>VLOOKUP($D5757,'NI-118'!$B$1:$W$2048,13,FALSE)</f>
        <v>0</v>
      </c>
      <c r="U5757" s="1224">
        <f>VLOOKUP($D5757,'NI-118'!$B$1:$W$2048,16,FALSE)</f>
        <v>0</v>
      </c>
      <c r="V5757" s="1224">
        <f>VLOOKUP($D5757,'NI-118'!$B$1:$W$2048,17,FALSE)</f>
        <v>0</v>
      </c>
      <c r="W5757" s="1224">
        <f>VLOOKUP($D5757,'NI-118'!$B$1:$W$2048,18,FALSE)</f>
        <v>0</v>
      </c>
      <c r="X5757" s="1224">
        <f>VLOOKUP($D5757,'NI-118'!$B$1:$W$2048,19,FALSE)</f>
        <v>0</v>
      </c>
    </row>
    <row r="5758" spans="1:24" hidden="1">
      <c r="A5758" s="762"/>
      <c r="B5758" s="762"/>
      <c r="C5758" s="762"/>
      <c r="D5758" s="1222" t="s">
        <v>2085</v>
      </c>
      <c r="E5758" s="1223">
        <v>118</v>
      </c>
      <c r="F5758" s="1202"/>
      <c r="G5758" s="1202"/>
      <c r="H5758" s="1205" t="s">
        <v>2070</v>
      </c>
      <c r="I5758" s="1202" t="s">
        <v>53</v>
      </c>
      <c r="J5758" s="1202" t="s">
        <v>1917</v>
      </c>
      <c r="K5758" s="1202" t="s">
        <v>1917</v>
      </c>
      <c r="L5758" s="1202" t="s">
        <v>1918</v>
      </c>
      <c r="M5758" s="1202" t="s">
        <v>2071</v>
      </c>
      <c r="N5758" s="1203" t="s">
        <v>2086</v>
      </c>
      <c r="O5758" s="1203" t="s">
        <v>73</v>
      </c>
      <c r="P5758" s="1203" t="s">
        <v>73</v>
      </c>
      <c r="Q5758" s="1203" t="s">
        <v>73</v>
      </c>
      <c r="R5758" s="1203" t="s">
        <v>73</v>
      </c>
      <c r="S5758" s="1224">
        <f>VLOOKUP($D5758,'NI-118'!$B$1:$W$2048,12,FALSE)</f>
        <v>0</v>
      </c>
      <c r="T5758" s="1224">
        <f>VLOOKUP($D5758,'NI-118'!$B$1:$W$2048,13,FALSE)</f>
        <v>0</v>
      </c>
      <c r="U5758" s="1224">
        <f>VLOOKUP($D5758,'NI-118'!$B$1:$W$2048,16,FALSE)</f>
        <v>459</v>
      </c>
      <c r="V5758" s="1224">
        <f>VLOOKUP($D5758,'NI-118'!$B$1:$W$2048,17,FALSE)</f>
        <v>0</v>
      </c>
      <c r="W5758" s="1224">
        <f>VLOOKUP($D5758,'NI-118'!$B$1:$W$2048,18,FALSE)</f>
        <v>0</v>
      </c>
      <c r="X5758" s="1224">
        <f>VLOOKUP($D5758,'NI-118'!$B$1:$W$2048,19,FALSE)</f>
        <v>0</v>
      </c>
    </row>
    <row r="5759" spans="1:24" ht="27" hidden="1">
      <c r="A5759" s="762"/>
      <c r="B5759" s="762"/>
      <c r="C5759" s="762"/>
      <c r="D5759" s="1222" t="s">
        <v>2087</v>
      </c>
      <c r="E5759" s="1223">
        <v>118</v>
      </c>
      <c r="F5759" s="1202"/>
      <c r="G5759" s="1202"/>
      <c r="H5759" s="1205" t="s">
        <v>2070</v>
      </c>
      <c r="I5759" s="1202" t="s">
        <v>53</v>
      </c>
      <c r="J5759" s="1202" t="s">
        <v>1917</v>
      </c>
      <c r="K5759" s="1202" t="s">
        <v>1917</v>
      </c>
      <c r="L5759" s="1202" t="s">
        <v>1918</v>
      </c>
      <c r="M5759" s="1202" t="s">
        <v>2071</v>
      </c>
      <c r="N5759" s="1203" t="s">
        <v>2088</v>
      </c>
      <c r="O5759" s="1203" t="s">
        <v>73</v>
      </c>
      <c r="P5759" s="1203" t="s">
        <v>73</v>
      </c>
      <c r="Q5759" s="1203" t="s">
        <v>73</v>
      </c>
      <c r="R5759" s="1203" t="s">
        <v>73</v>
      </c>
      <c r="S5759" s="1224">
        <f>VLOOKUP($D5759,'NI-118'!$B$1:$W$2048,12,FALSE)</f>
        <v>0</v>
      </c>
      <c r="T5759" s="1224">
        <f>VLOOKUP($D5759,'NI-118'!$B$1:$W$2048,13,FALSE)</f>
        <v>0</v>
      </c>
      <c r="U5759" s="1224">
        <f>VLOOKUP($D5759,'NI-118'!$B$1:$W$2048,16,FALSE)</f>
        <v>0</v>
      </c>
      <c r="V5759" s="1224">
        <f>VLOOKUP($D5759,'NI-118'!$B$1:$W$2048,17,FALSE)</f>
        <v>0</v>
      </c>
      <c r="W5759" s="1224">
        <f>VLOOKUP($D5759,'NI-118'!$B$1:$W$2048,18,FALSE)</f>
        <v>0</v>
      </c>
      <c r="X5759" s="1224">
        <f>VLOOKUP($D5759,'NI-118'!$B$1:$W$2048,19,FALSE)</f>
        <v>0</v>
      </c>
    </row>
    <row r="5760" spans="1:24" ht="27" hidden="1">
      <c r="A5760" s="762"/>
      <c r="B5760" s="762"/>
      <c r="C5760" s="762"/>
      <c r="D5760" s="1222" t="s">
        <v>2089</v>
      </c>
      <c r="E5760" s="1223">
        <v>118</v>
      </c>
      <c r="F5760" s="1202"/>
      <c r="G5760" s="1202"/>
      <c r="H5760" s="1205" t="s">
        <v>2070</v>
      </c>
      <c r="I5760" s="1202" t="s">
        <v>53</v>
      </c>
      <c r="J5760" s="1202" t="s">
        <v>1917</v>
      </c>
      <c r="K5760" s="1202" t="s">
        <v>1917</v>
      </c>
      <c r="L5760" s="1202" t="s">
        <v>1918</v>
      </c>
      <c r="M5760" s="1202" t="s">
        <v>2071</v>
      </c>
      <c r="N5760" s="1203" t="s">
        <v>2090</v>
      </c>
      <c r="O5760" s="1203" t="s">
        <v>73</v>
      </c>
      <c r="P5760" s="1203" t="s">
        <v>73</v>
      </c>
      <c r="Q5760" s="1203" t="s">
        <v>73</v>
      </c>
      <c r="R5760" s="1203" t="s">
        <v>73</v>
      </c>
      <c r="S5760" s="1224">
        <f>VLOOKUP($D5760,'NI-118'!$B$1:$W$2048,12,FALSE)</f>
        <v>0</v>
      </c>
      <c r="T5760" s="1224">
        <f>VLOOKUP($D5760,'NI-118'!$B$1:$W$2048,13,FALSE)</f>
        <v>0</v>
      </c>
      <c r="U5760" s="1224">
        <f>VLOOKUP($D5760,'NI-118'!$B$1:$W$2048,16,FALSE)</f>
        <v>0</v>
      </c>
      <c r="V5760" s="1224">
        <f>VLOOKUP($D5760,'NI-118'!$B$1:$W$2048,17,FALSE)</f>
        <v>0</v>
      </c>
      <c r="W5760" s="1224">
        <f>VLOOKUP($D5760,'NI-118'!$B$1:$W$2048,18,FALSE)</f>
        <v>0</v>
      </c>
      <c r="X5760" s="1224">
        <f>VLOOKUP($D5760,'NI-118'!$B$1:$W$2048,19,FALSE)</f>
        <v>0</v>
      </c>
    </row>
    <row r="5761" spans="1:24" ht="27" hidden="1">
      <c r="A5761" s="762"/>
      <c r="B5761" s="762"/>
      <c r="C5761" s="762"/>
      <c r="D5761" s="1222" t="s">
        <v>2091</v>
      </c>
      <c r="E5761" s="1223">
        <v>118</v>
      </c>
      <c r="F5761" s="1202"/>
      <c r="G5761" s="1202"/>
      <c r="H5761" s="1205" t="s">
        <v>2070</v>
      </c>
      <c r="I5761" s="1202" t="s">
        <v>53</v>
      </c>
      <c r="J5761" s="1202" t="s">
        <v>1917</v>
      </c>
      <c r="K5761" s="1202" t="s">
        <v>1917</v>
      </c>
      <c r="L5761" s="1202" t="s">
        <v>1918</v>
      </c>
      <c r="M5761" s="1202" t="s">
        <v>2071</v>
      </c>
      <c r="N5761" s="1203" t="s">
        <v>2092</v>
      </c>
      <c r="O5761" s="1203" t="s">
        <v>73</v>
      </c>
      <c r="P5761" s="1203" t="s">
        <v>73</v>
      </c>
      <c r="Q5761" s="1203" t="s">
        <v>73</v>
      </c>
      <c r="R5761" s="1203" t="s">
        <v>73</v>
      </c>
      <c r="S5761" s="1224">
        <f>VLOOKUP($D5761,'NI-118'!$B$1:$W$2048,12,FALSE)</f>
        <v>0</v>
      </c>
      <c r="T5761" s="1224">
        <f>VLOOKUP($D5761,'NI-118'!$B$1:$W$2048,13,FALSE)</f>
        <v>0</v>
      </c>
      <c r="U5761" s="1224">
        <f>VLOOKUP($D5761,'NI-118'!$B$1:$W$2048,16,FALSE)</f>
        <v>0</v>
      </c>
      <c r="V5761" s="1224">
        <f>VLOOKUP($D5761,'NI-118'!$B$1:$W$2048,17,FALSE)</f>
        <v>0</v>
      </c>
      <c r="W5761" s="1224">
        <f>VLOOKUP($D5761,'NI-118'!$B$1:$W$2048,18,FALSE)</f>
        <v>0</v>
      </c>
      <c r="X5761" s="1224">
        <f>VLOOKUP($D5761,'NI-118'!$B$1:$W$2048,19,FALSE)</f>
        <v>0</v>
      </c>
    </row>
    <row r="5762" spans="1:24" hidden="1">
      <c r="A5762" s="762"/>
      <c r="B5762" s="762"/>
      <c r="C5762" s="762"/>
      <c r="D5762" s="1222" t="s">
        <v>2093</v>
      </c>
      <c r="E5762" s="1223">
        <v>118</v>
      </c>
      <c r="F5762" s="1202"/>
      <c r="G5762" s="1202"/>
      <c r="H5762" s="1205" t="s">
        <v>2094</v>
      </c>
      <c r="I5762" s="1202" t="s">
        <v>53</v>
      </c>
      <c r="J5762" s="1202" t="s">
        <v>1917</v>
      </c>
      <c r="K5762" s="1202" t="s">
        <v>1917</v>
      </c>
      <c r="L5762" s="1202" t="s">
        <v>1918</v>
      </c>
      <c r="M5762" s="1202" t="s">
        <v>2071</v>
      </c>
      <c r="N5762" s="1203" t="s">
        <v>2095</v>
      </c>
      <c r="O5762" s="1203" t="s">
        <v>73</v>
      </c>
      <c r="P5762" s="1203" t="s">
        <v>73</v>
      </c>
      <c r="Q5762" s="1203" t="s">
        <v>73</v>
      </c>
      <c r="R5762" s="1203" t="s">
        <v>73</v>
      </c>
      <c r="S5762" s="1224">
        <f>VLOOKUP($D5762,'NI-118'!$B$1:$W$2048,12,FALSE)</f>
        <v>0</v>
      </c>
      <c r="T5762" s="1224">
        <f>VLOOKUP($D5762,'NI-118'!$B$1:$W$2048,13,FALSE)</f>
        <v>0</v>
      </c>
      <c r="U5762" s="1224">
        <f>VLOOKUP($D5762,'NI-118'!$B$1:$W$2048,16,FALSE)</f>
        <v>15</v>
      </c>
      <c r="V5762" s="1224">
        <f>VLOOKUP($D5762,'NI-118'!$B$1:$W$2048,17,FALSE)</f>
        <v>0</v>
      </c>
      <c r="W5762" s="1224">
        <f>VLOOKUP($D5762,'NI-118'!$B$1:$W$2048,18,FALSE)</f>
        <v>0</v>
      </c>
      <c r="X5762" s="1224">
        <f>VLOOKUP($D5762,'NI-118'!$B$1:$W$2048,19,FALSE)</f>
        <v>0</v>
      </c>
    </row>
    <row r="5763" spans="1:24" hidden="1">
      <c r="A5763" s="762"/>
      <c r="B5763" s="762"/>
      <c r="C5763" s="762"/>
      <c r="D5763" s="1222" t="s">
        <v>2096</v>
      </c>
      <c r="E5763" s="1223">
        <v>118</v>
      </c>
      <c r="F5763" s="1202"/>
      <c r="G5763" s="1202"/>
      <c r="H5763" s="1205" t="s">
        <v>2094</v>
      </c>
      <c r="I5763" s="1202" t="s">
        <v>53</v>
      </c>
      <c r="J5763" s="1202" t="s">
        <v>1917</v>
      </c>
      <c r="K5763" s="1202" t="s">
        <v>1917</v>
      </c>
      <c r="L5763" s="1202" t="s">
        <v>1918</v>
      </c>
      <c r="M5763" s="1202" t="s">
        <v>2071</v>
      </c>
      <c r="N5763" s="1203" t="s">
        <v>2097</v>
      </c>
      <c r="O5763" s="1203" t="s">
        <v>73</v>
      </c>
      <c r="P5763" s="1203" t="s">
        <v>73</v>
      </c>
      <c r="Q5763" s="1203" t="s">
        <v>73</v>
      </c>
      <c r="R5763" s="1203" t="s">
        <v>73</v>
      </c>
      <c r="S5763" s="1224">
        <f>VLOOKUP($D5763,'NI-118'!$B$1:$W$2048,12,FALSE)</f>
        <v>0</v>
      </c>
      <c r="T5763" s="1224">
        <f>VLOOKUP($D5763,'NI-118'!$B$1:$W$2048,13,FALSE)</f>
        <v>0</v>
      </c>
      <c r="U5763" s="1224">
        <f>VLOOKUP($D5763,'NI-118'!$B$1:$W$2048,16,FALSE)</f>
        <v>4</v>
      </c>
      <c r="V5763" s="1224">
        <f>VLOOKUP($D5763,'NI-118'!$B$1:$W$2048,17,FALSE)</f>
        <v>0</v>
      </c>
      <c r="W5763" s="1224">
        <f>VLOOKUP($D5763,'NI-118'!$B$1:$W$2048,18,FALSE)</f>
        <v>0</v>
      </c>
      <c r="X5763" s="1224">
        <f>VLOOKUP($D5763,'NI-118'!$B$1:$W$2048,19,FALSE)</f>
        <v>0</v>
      </c>
    </row>
    <row r="5764" spans="1:24" hidden="1">
      <c r="A5764" s="762"/>
      <c r="B5764" s="762"/>
      <c r="C5764" s="762"/>
      <c r="D5764" s="1222" t="s">
        <v>2098</v>
      </c>
      <c r="E5764" s="1223">
        <v>118</v>
      </c>
      <c r="F5764" s="1202"/>
      <c r="G5764" s="1202"/>
      <c r="H5764" s="1205" t="s">
        <v>2094</v>
      </c>
      <c r="I5764" s="1202" t="s">
        <v>53</v>
      </c>
      <c r="J5764" s="1202" t="s">
        <v>1917</v>
      </c>
      <c r="K5764" s="1202" t="s">
        <v>1917</v>
      </c>
      <c r="L5764" s="1202" t="s">
        <v>1918</v>
      </c>
      <c r="M5764" s="1202" t="s">
        <v>2071</v>
      </c>
      <c r="N5764" s="1203" t="s">
        <v>2099</v>
      </c>
      <c r="O5764" s="1203" t="s">
        <v>73</v>
      </c>
      <c r="P5764" s="1203" t="s">
        <v>73</v>
      </c>
      <c r="Q5764" s="1203" t="s">
        <v>73</v>
      </c>
      <c r="R5764" s="1203" t="s">
        <v>73</v>
      </c>
      <c r="S5764" s="1224">
        <f>VLOOKUP($D5764,'NI-118'!$B$1:$W$2048,12,FALSE)</f>
        <v>0</v>
      </c>
      <c r="T5764" s="1224">
        <f>VLOOKUP($D5764,'NI-118'!$B$1:$W$2048,13,FALSE)</f>
        <v>0</v>
      </c>
      <c r="U5764" s="1224">
        <f>VLOOKUP($D5764,'NI-118'!$B$1:$W$2048,16,FALSE)</f>
        <v>1</v>
      </c>
      <c r="V5764" s="1224">
        <f>VLOOKUP($D5764,'NI-118'!$B$1:$W$2048,17,FALSE)</f>
        <v>0</v>
      </c>
      <c r="W5764" s="1224">
        <f>VLOOKUP($D5764,'NI-118'!$B$1:$W$2048,18,FALSE)</f>
        <v>0</v>
      </c>
      <c r="X5764" s="1224">
        <f>VLOOKUP($D5764,'NI-118'!$B$1:$W$2048,19,FALSE)</f>
        <v>0</v>
      </c>
    </row>
    <row r="5765" spans="1:24" ht="27" hidden="1">
      <c r="A5765" s="762"/>
      <c r="B5765" s="762"/>
      <c r="C5765" s="762"/>
      <c r="D5765" s="1222" t="s">
        <v>2100</v>
      </c>
      <c r="E5765" s="1223">
        <v>118</v>
      </c>
      <c r="F5765" s="1202"/>
      <c r="G5765" s="1202"/>
      <c r="H5765" s="1205" t="s">
        <v>2094</v>
      </c>
      <c r="I5765" s="1202" t="s">
        <v>53</v>
      </c>
      <c r="J5765" s="1202" t="s">
        <v>1917</v>
      </c>
      <c r="K5765" s="1202" t="s">
        <v>1917</v>
      </c>
      <c r="L5765" s="1202" t="s">
        <v>1918</v>
      </c>
      <c r="M5765" s="1202" t="s">
        <v>2071</v>
      </c>
      <c r="N5765" s="1203" t="s">
        <v>2101</v>
      </c>
      <c r="O5765" s="1203" t="s">
        <v>73</v>
      </c>
      <c r="P5765" s="1203" t="s">
        <v>73</v>
      </c>
      <c r="Q5765" s="1203" t="s">
        <v>73</v>
      </c>
      <c r="R5765" s="1203" t="s">
        <v>73</v>
      </c>
      <c r="S5765" s="1224">
        <f>VLOOKUP($D5765,'NI-118'!$B$1:$W$2048,12,FALSE)</f>
        <v>0</v>
      </c>
      <c r="T5765" s="1224">
        <f>VLOOKUP($D5765,'NI-118'!$B$1:$W$2048,13,FALSE)</f>
        <v>0</v>
      </c>
      <c r="U5765" s="1224">
        <f>VLOOKUP($D5765,'NI-118'!$B$1:$W$2048,16,FALSE)</f>
        <v>1</v>
      </c>
      <c r="V5765" s="1224">
        <f>VLOOKUP($D5765,'NI-118'!$B$1:$W$2048,17,FALSE)</f>
        <v>0</v>
      </c>
      <c r="W5765" s="1224">
        <f>VLOOKUP($D5765,'NI-118'!$B$1:$W$2048,18,FALSE)</f>
        <v>0</v>
      </c>
      <c r="X5765" s="1224">
        <f>VLOOKUP($D5765,'NI-118'!$B$1:$W$2048,19,FALSE)</f>
        <v>0</v>
      </c>
    </row>
    <row r="5766" spans="1:24" ht="27" hidden="1">
      <c r="A5766" s="762"/>
      <c r="B5766" s="762"/>
      <c r="C5766" s="762"/>
      <c r="D5766" s="1222" t="s">
        <v>2102</v>
      </c>
      <c r="E5766" s="1223">
        <v>118</v>
      </c>
      <c r="F5766" s="1202"/>
      <c r="G5766" s="1202"/>
      <c r="H5766" s="1205" t="s">
        <v>2094</v>
      </c>
      <c r="I5766" s="1202" t="s">
        <v>53</v>
      </c>
      <c r="J5766" s="1202" t="s">
        <v>1917</v>
      </c>
      <c r="K5766" s="1202" t="s">
        <v>1917</v>
      </c>
      <c r="L5766" s="1202" t="s">
        <v>1918</v>
      </c>
      <c r="M5766" s="1202" t="s">
        <v>2071</v>
      </c>
      <c r="N5766" s="1203" t="s">
        <v>2103</v>
      </c>
      <c r="O5766" s="1203" t="s">
        <v>73</v>
      </c>
      <c r="P5766" s="1203" t="s">
        <v>73</v>
      </c>
      <c r="Q5766" s="1203" t="s">
        <v>73</v>
      </c>
      <c r="R5766" s="1203" t="s">
        <v>73</v>
      </c>
      <c r="S5766" s="1224">
        <f>VLOOKUP($D5766,'NI-118'!$B$1:$W$2048,12,FALSE)</f>
        <v>0</v>
      </c>
      <c r="T5766" s="1224">
        <f>VLOOKUP($D5766,'NI-118'!$B$1:$W$2048,13,FALSE)</f>
        <v>0</v>
      </c>
      <c r="U5766" s="1224">
        <f>VLOOKUP($D5766,'NI-118'!$B$1:$W$2048,16,FALSE)</f>
        <v>0</v>
      </c>
      <c r="V5766" s="1224">
        <f>VLOOKUP($D5766,'NI-118'!$B$1:$W$2048,17,FALSE)</f>
        <v>0</v>
      </c>
      <c r="W5766" s="1224">
        <f>VLOOKUP($D5766,'NI-118'!$B$1:$W$2048,18,FALSE)</f>
        <v>0</v>
      </c>
      <c r="X5766" s="1224">
        <f>VLOOKUP($D5766,'NI-118'!$B$1:$W$2048,19,FALSE)</f>
        <v>0</v>
      </c>
    </row>
    <row r="5767" spans="1:24" ht="27" hidden="1">
      <c r="A5767" s="762"/>
      <c r="B5767" s="762"/>
      <c r="C5767" s="762"/>
      <c r="D5767" s="1222" t="s">
        <v>2104</v>
      </c>
      <c r="E5767" s="1223">
        <v>118</v>
      </c>
      <c r="F5767" s="1202"/>
      <c r="G5767" s="1202"/>
      <c r="H5767" s="1205" t="s">
        <v>2094</v>
      </c>
      <c r="I5767" s="1202" t="s">
        <v>53</v>
      </c>
      <c r="J5767" s="1202" t="s">
        <v>1917</v>
      </c>
      <c r="K5767" s="1202" t="s">
        <v>1917</v>
      </c>
      <c r="L5767" s="1202" t="s">
        <v>1918</v>
      </c>
      <c r="M5767" s="1202" t="s">
        <v>2071</v>
      </c>
      <c r="N5767" s="1203" t="s">
        <v>2105</v>
      </c>
      <c r="O5767" s="1203" t="s">
        <v>73</v>
      </c>
      <c r="P5767" s="1203" t="s">
        <v>73</v>
      </c>
      <c r="Q5767" s="1203" t="s">
        <v>73</v>
      </c>
      <c r="R5767" s="1203" t="s">
        <v>73</v>
      </c>
      <c r="S5767" s="1224">
        <f>VLOOKUP($D5767,'NI-118'!$B$1:$W$2048,12,FALSE)</f>
        <v>0</v>
      </c>
      <c r="T5767" s="1224">
        <f>VLOOKUP($D5767,'NI-118'!$B$1:$W$2048,13,FALSE)</f>
        <v>0</v>
      </c>
      <c r="U5767" s="1224">
        <f>VLOOKUP($D5767,'NI-118'!$B$1:$W$2048,16,FALSE)</f>
        <v>0</v>
      </c>
      <c r="V5767" s="1224">
        <f>VLOOKUP($D5767,'NI-118'!$B$1:$W$2048,17,FALSE)</f>
        <v>0</v>
      </c>
      <c r="W5767" s="1224">
        <f>VLOOKUP($D5767,'NI-118'!$B$1:$W$2048,18,FALSE)</f>
        <v>0</v>
      </c>
      <c r="X5767" s="1224">
        <f>VLOOKUP($D5767,'NI-118'!$B$1:$W$2048,19,FALSE)</f>
        <v>0</v>
      </c>
    </row>
    <row r="5768" spans="1:24" ht="27" hidden="1">
      <c r="A5768" s="762"/>
      <c r="B5768" s="762"/>
      <c r="C5768" s="762"/>
      <c r="D5768" s="1222" t="s">
        <v>2106</v>
      </c>
      <c r="E5768" s="1223">
        <v>118</v>
      </c>
      <c r="F5768" s="1202"/>
      <c r="G5768" s="1202"/>
      <c r="H5768" s="1205" t="s">
        <v>2094</v>
      </c>
      <c r="I5768" s="1202" t="s">
        <v>53</v>
      </c>
      <c r="J5768" s="1202" t="s">
        <v>1917</v>
      </c>
      <c r="K5768" s="1202" t="s">
        <v>1917</v>
      </c>
      <c r="L5768" s="1202" t="s">
        <v>1918</v>
      </c>
      <c r="M5768" s="1202" t="s">
        <v>2071</v>
      </c>
      <c r="N5768" s="1203" t="s">
        <v>2107</v>
      </c>
      <c r="O5768" s="1203" t="s">
        <v>73</v>
      </c>
      <c r="P5768" s="1203" t="s">
        <v>73</v>
      </c>
      <c r="Q5768" s="1203" t="s">
        <v>73</v>
      </c>
      <c r="R5768" s="1203" t="s">
        <v>73</v>
      </c>
      <c r="S5768" s="1224">
        <f>VLOOKUP($D5768,'NI-118'!$B$1:$W$2048,12,FALSE)</f>
        <v>0</v>
      </c>
      <c r="T5768" s="1224">
        <f>VLOOKUP($D5768,'NI-118'!$B$1:$W$2048,13,FALSE)</f>
        <v>0</v>
      </c>
      <c r="U5768" s="1224">
        <f>VLOOKUP($D5768,'NI-118'!$B$1:$W$2048,16,FALSE)</f>
        <v>0</v>
      </c>
      <c r="V5768" s="1224">
        <f>VLOOKUP($D5768,'NI-118'!$B$1:$W$2048,17,FALSE)</f>
        <v>0</v>
      </c>
      <c r="W5768" s="1224">
        <f>VLOOKUP($D5768,'NI-118'!$B$1:$W$2048,18,FALSE)</f>
        <v>0</v>
      </c>
      <c r="X5768" s="1224">
        <f>VLOOKUP($D5768,'NI-118'!$B$1:$W$2048,19,FALSE)</f>
        <v>0</v>
      </c>
    </row>
    <row r="5769" spans="1:24" hidden="1">
      <c r="A5769" s="762"/>
      <c r="B5769" s="762"/>
      <c r="C5769" s="762"/>
      <c r="D5769" s="1222" t="s">
        <v>2108</v>
      </c>
      <c r="E5769" s="1223">
        <v>118</v>
      </c>
      <c r="F5769" s="1202"/>
      <c r="G5769" s="1202"/>
      <c r="H5769" s="1205" t="s">
        <v>2094</v>
      </c>
      <c r="I5769" s="1202" t="s">
        <v>53</v>
      </c>
      <c r="J5769" s="1202" t="s">
        <v>1917</v>
      </c>
      <c r="K5769" s="1202" t="s">
        <v>1917</v>
      </c>
      <c r="L5769" s="1202" t="s">
        <v>1918</v>
      </c>
      <c r="M5769" s="1202" t="s">
        <v>2071</v>
      </c>
      <c r="N5769" s="1203" t="s">
        <v>2109</v>
      </c>
      <c r="O5769" s="1203" t="s">
        <v>73</v>
      </c>
      <c r="P5769" s="1203" t="s">
        <v>73</v>
      </c>
      <c r="Q5769" s="1203" t="s">
        <v>73</v>
      </c>
      <c r="R5769" s="1203" t="s">
        <v>73</v>
      </c>
      <c r="S5769" s="1224">
        <f>VLOOKUP($D5769,'NI-118'!$B$1:$W$2048,12,FALSE)</f>
        <v>0</v>
      </c>
      <c r="T5769" s="1224">
        <f>VLOOKUP($D5769,'NI-118'!$B$1:$W$2048,13,FALSE)</f>
        <v>0</v>
      </c>
      <c r="U5769" s="1224">
        <f>VLOOKUP($D5769,'NI-118'!$B$1:$W$2048,16,FALSE)</f>
        <v>6</v>
      </c>
      <c r="V5769" s="1224">
        <f>VLOOKUP($D5769,'NI-118'!$B$1:$W$2048,17,FALSE)</f>
        <v>0</v>
      </c>
      <c r="W5769" s="1224">
        <f>VLOOKUP($D5769,'NI-118'!$B$1:$W$2048,18,FALSE)</f>
        <v>0</v>
      </c>
      <c r="X5769" s="1224">
        <f>VLOOKUP($D5769,'NI-118'!$B$1:$W$2048,19,FALSE)</f>
        <v>0</v>
      </c>
    </row>
    <row r="5770" spans="1:24" ht="27" hidden="1">
      <c r="A5770" s="762"/>
      <c r="B5770" s="762"/>
      <c r="C5770" s="762"/>
      <c r="D5770" s="1222" t="s">
        <v>2110</v>
      </c>
      <c r="E5770" s="1223">
        <v>118</v>
      </c>
      <c r="F5770" s="1202"/>
      <c r="G5770" s="1202"/>
      <c r="H5770" s="1205" t="s">
        <v>2094</v>
      </c>
      <c r="I5770" s="1202" t="s">
        <v>53</v>
      </c>
      <c r="J5770" s="1202" t="s">
        <v>1917</v>
      </c>
      <c r="K5770" s="1202" t="s">
        <v>1917</v>
      </c>
      <c r="L5770" s="1202" t="s">
        <v>1918</v>
      </c>
      <c r="M5770" s="1202" t="s">
        <v>2071</v>
      </c>
      <c r="N5770" s="1203" t="s">
        <v>2111</v>
      </c>
      <c r="O5770" s="1203" t="s">
        <v>73</v>
      </c>
      <c r="P5770" s="1203" t="s">
        <v>73</v>
      </c>
      <c r="Q5770" s="1203" t="s">
        <v>73</v>
      </c>
      <c r="R5770" s="1203" t="s">
        <v>73</v>
      </c>
      <c r="S5770" s="1224">
        <f>VLOOKUP($D5770,'NI-118'!$B$1:$W$2048,12,FALSE)</f>
        <v>0</v>
      </c>
      <c r="T5770" s="1224">
        <f>VLOOKUP($D5770,'NI-118'!$B$1:$W$2048,13,FALSE)</f>
        <v>0</v>
      </c>
      <c r="U5770" s="1224">
        <f>VLOOKUP($D5770,'NI-118'!$B$1:$W$2048,16,FALSE)</f>
        <v>0</v>
      </c>
      <c r="V5770" s="1224">
        <f>VLOOKUP($D5770,'NI-118'!$B$1:$W$2048,17,FALSE)</f>
        <v>0</v>
      </c>
      <c r="W5770" s="1224">
        <f>VLOOKUP($D5770,'NI-118'!$B$1:$W$2048,18,FALSE)</f>
        <v>0</v>
      </c>
      <c r="X5770" s="1224">
        <f>VLOOKUP($D5770,'NI-118'!$B$1:$W$2048,19,FALSE)</f>
        <v>0</v>
      </c>
    </row>
    <row r="5771" spans="1:24" ht="27" hidden="1">
      <c r="A5771" s="762"/>
      <c r="B5771" s="762"/>
      <c r="C5771" s="762"/>
      <c r="D5771" s="1222" t="s">
        <v>2112</v>
      </c>
      <c r="E5771" s="1223">
        <v>118</v>
      </c>
      <c r="F5771" s="1202"/>
      <c r="G5771" s="1202"/>
      <c r="H5771" s="1205" t="s">
        <v>2094</v>
      </c>
      <c r="I5771" s="1202" t="s">
        <v>53</v>
      </c>
      <c r="J5771" s="1202" t="s">
        <v>1917</v>
      </c>
      <c r="K5771" s="1202" t="s">
        <v>1917</v>
      </c>
      <c r="L5771" s="1202" t="s">
        <v>1918</v>
      </c>
      <c r="M5771" s="1202" t="s">
        <v>2071</v>
      </c>
      <c r="N5771" s="1203" t="s">
        <v>2113</v>
      </c>
      <c r="O5771" s="1203" t="s">
        <v>73</v>
      </c>
      <c r="P5771" s="1203" t="s">
        <v>73</v>
      </c>
      <c r="Q5771" s="1203" t="s">
        <v>73</v>
      </c>
      <c r="R5771" s="1203" t="s">
        <v>73</v>
      </c>
      <c r="S5771" s="1224">
        <f>VLOOKUP($D5771,'NI-118'!$B$1:$W$2048,12,FALSE)</f>
        <v>0</v>
      </c>
      <c r="T5771" s="1224">
        <f>VLOOKUP($D5771,'NI-118'!$B$1:$W$2048,13,FALSE)</f>
        <v>0</v>
      </c>
      <c r="U5771" s="1224">
        <f>VLOOKUP($D5771,'NI-118'!$B$1:$W$2048,16,FALSE)</f>
        <v>0</v>
      </c>
      <c r="V5771" s="1224">
        <f>VLOOKUP($D5771,'NI-118'!$B$1:$W$2048,17,FALSE)</f>
        <v>0</v>
      </c>
      <c r="W5771" s="1224">
        <f>VLOOKUP($D5771,'NI-118'!$B$1:$W$2048,18,FALSE)</f>
        <v>0</v>
      </c>
      <c r="X5771" s="1224">
        <f>VLOOKUP($D5771,'NI-118'!$B$1:$W$2048,19,FALSE)</f>
        <v>0</v>
      </c>
    </row>
    <row r="5772" spans="1:24" ht="27" hidden="1">
      <c r="A5772" s="762"/>
      <c r="B5772" s="762"/>
      <c r="C5772" s="762"/>
      <c r="D5772" s="1222" t="s">
        <v>2114</v>
      </c>
      <c r="E5772" s="1223">
        <v>118</v>
      </c>
      <c r="F5772" s="1202"/>
      <c r="G5772" s="1202"/>
      <c r="H5772" s="1205" t="s">
        <v>2094</v>
      </c>
      <c r="I5772" s="1202" t="s">
        <v>53</v>
      </c>
      <c r="J5772" s="1202" t="s">
        <v>1917</v>
      </c>
      <c r="K5772" s="1202" t="s">
        <v>1917</v>
      </c>
      <c r="L5772" s="1202" t="s">
        <v>1918</v>
      </c>
      <c r="M5772" s="1202" t="s">
        <v>2071</v>
      </c>
      <c r="N5772" s="1203" t="s">
        <v>2115</v>
      </c>
      <c r="O5772" s="1203" t="s">
        <v>73</v>
      </c>
      <c r="P5772" s="1203" t="s">
        <v>73</v>
      </c>
      <c r="Q5772" s="1203" t="s">
        <v>73</v>
      </c>
      <c r="R5772" s="1203" t="s">
        <v>73</v>
      </c>
      <c r="S5772" s="1224">
        <f>VLOOKUP($D5772,'NI-118'!$B$1:$W$2048,12,FALSE)</f>
        <v>0</v>
      </c>
      <c r="T5772" s="1224">
        <f>VLOOKUP($D5772,'NI-118'!$B$1:$W$2048,13,FALSE)</f>
        <v>0</v>
      </c>
      <c r="U5772" s="1224">
        <f>VLOOKUP($D5772,'NI-118'!$B$1:$W$2048,16,FALSE)</f>
        <v>0</v>
      </c>
      <c r="V5772" s="1224">
        <f>VLOOKUP($D5772,'NI-118'!$B$1:$W$2048,17,FALSE)</f>
        <v>0</v>
      </c>
      <c r="W5772" s="1224">
        <f>VLOOKUP($D5772,'NI-118'!$B$1:$W$2048,18,FALSE)</f>
        <v>0</v>
      </c>
      <c r="X5772" s="1224">
        <f>VLOOKUP($D5772,'NI-118'!$B$1:$W$2048,19,FALSE)</f>
        <v>0</v>
      </c>
    </row>
    <row r="5773" spans="1:24" hidden="1">
      <c r="A5773" s="762"/>
      <c r="B5773" s="762"/>
      <c r="C5773" s="762"/>
      <c r="D5773" s="1222" t="s">
        <v>2116</v>
      </c>
      <c r="E5773" s="1223">
        <v>118</v>
      </c>
      <c r="F5773" s="1202"/>
      <c r="G5773" s="1202"/>
      <c r="H5773" s="1205" t="s">
        <v>2117</v>
      </c>
      <c r="I5773" s="1202" t="s">
        <v>53</v>
      </c>
      <c r="J5773" s="1202" t="s">
        <v>1917</v>
      </c>
      <c r="K5773" s="1202" t="s">
        <v>1917</v>
      </c>
      <c r="L5773" s="1202" t="s">
        <v>1918</v>
      </c>
      <c r="M5773" s="1202" t="s">
        <v>2071</v>
      </c>
      <c r="N5773" s="1203" t="s">
        <v>2118</v>
      </c>
      <c r="O5773" s="1203" t="s">
        <v>73</v>
      </c>
      <c r="P5773" s="1203" t="s">
        <v>73</v>
      </c>
      <c r="Q5773" s="1203" t="s">
        <v>73</v>
      </c>
      <c r="R5773" s="1203" t="s">
        <v>73</v>
      </c>
      <c r="S5773" s="1224">
        <f>VLOOKUP($D5773,'NI-118'!$B$1:$W$2048,12,FALSE)</f>
        <v>0</v>
      </c>
      <c r="T5773" s="1224">
        <f>VLOOKUP($D5773,'NI-118'!$B$1:$W$2048,13,FALSE)</f>
        <v>0</v>
      </c>
      <c r="U5773" s="1224">
        <f>VLOOKUP($D5773,'NI-118'!$B$1:$W$2048,16,FALSE)</f>
        <v>0</v>
      </c>
      <c r="V5773" s="1224">
        <f>VLOOKUP($D5773,'NI-118'!$B$1:$W$2048,17,FALSE)</f>
        <v>0</v>
      </c>
      <c r="W5773" s="1224">
        <f>VLOOKUP($D5773,'NI-118'!$B$1:$W$2048,18,FALSE)</f>
        <v>0</v>
      </c>
      <c r="X5773" s="1224">
        <f>VLOOKUP($D5773,'NI-118'!$B$1:$W$2048,19,FALSE)</f>
        <v>0</v>
      </c>
    </row>
    <row r="5774" spans="1:24" hidden="1">
      <c r="A5774" s="762"/>
      <c r="B5774" s="762"/>
      <c r="C5774" s="762"/>
      <c r="D5774" s="1222" t="s">
        <v>2119</v>
      </c>
      <c r="E5774" s="1223">
        <v>118</v>
      </c>
      <c r="F5774" s="1202"/>
      <c r="G5774" s="1202"/>
      <c r="H5774" s="1205" t="s">
        <v>2117</v>
      </c>
      <c r="I5774" s="1202" t="s">
        <v>53</v>
      </c>
      <c r="J5774" s="1202" t="s">
        <v>1917</v>
      </c>
      <c r="K5774" s="1202" t="s">
        <v>1917</v>
      </c>
      <c r="L5774" s="1202" t="s">
        <v>1918</v>
      </c>
      <c r="M5774" s="1202" t="s">
        <v>2071</v>
      </c>
      <c r="N5774" s="1203" t="s">
        <v>2120</v>
      </c>
      <c r="O5774" s="1203" t="s">
        <v>73</v>
      </c>
      <c r="P5774" s="1203" t="s">
        <v>73</v>
      </c>
      <c r="Q5774" s="1203" t="s">
        <v>73</v>
      </c>
      <c r="R5774" s="1203" t="s">
        <v>73</v>
      </c>
      <c r="S5774" s="1224">
        <f>VLOOKUP($D5774,'NI-118'!$B$1:$W$2048,12,FALSE)</f>
        <v>0</v>
      </c>
      <c r="T5774" s="1224">
        <f>VLOOKUP($D5774,'NI-118'!$B$1:$W$2048,13,FALSE)</f>
        <v>0</v>
      </c>
      <c r="U5774" s="1224">
        <f>VLOOKUP($D5774,'NI-118'!$B$1:$W$2048,16,FALSE)</f>
        <v>0</v>
      </c>
      <c r="V5774" s="1224">
        <f>VLOOKUP($D5774,'NI-118'!$B$1:$W$2048,17,FALSE)</f>
        <v>0</v>
      </c>
      <c r="W5774" s="1224">
        <f>VLOOKUP($D5774,'NI-118'!$B$1:$W$2048,18,FALSE)</f>
        <v>0</v>
      </c>
      <c r="X5774" s="1224">
        <f>VLOOKUP($D5774,'NI-118'!$B$1:$W$2048,19,FALSE)</f>
        <v>0</v>
      </c>
    </row>
    <row r="5775" spans="1:24" hidden="1">
      <c r="A5775" s="762"/>
      <c r="B5775" s="762"/>
      <c r="C5775" s="762"/>
      <c r="D5775" s="1222" t="s">
        <v>2121</v>
      </c>
      <c r="E5775" s="1223">
        <v>118</v>
      </c>
      <c r="F5775" s="1202"/>
      <c r="G5775" s="1202"/>
      <c r="H5775" s="1205" t="s">
        <v>2117</v>
      </c>
      <c r="I5775" s="1202" t="s">
        <v>53</v>
      </c>
      <c r="J5775" s="1202" t="s">
        <v>1917</v>
      </c>
      <c r="K5775" s="1202" t="s">
        <v>1917</v>
      </c>
      <c r="L5775" s="1202" t="s">
        <v>1918</v>
      </c>
      <c r="M5775" s="1202" t="s">
        <v>2071</v>
      </c>
      <c r="N5775" s="1203" t="s">
        <v>2122</v>
      </c>
      <c r="O5775" s="1203" t="s">
        <v>73</v>
      </c>
      <c r="P5775" s="1203" t="s">
        <v>73</v>
      </c>
      <c r="Q5775" s="1203" t="s">
        <v>73</v>
      </c>
      <c r="R5775" s="1203" t="s">
        <v>73</v>
      </c>
      <c r="S5775" s="1224">
        <f>VLOOKUP($D5775,'NI-118'!$B$1:$W$2048,12,FALSE)</f>
        <v>0</v>
      </c>
      <c r="T5775" s="1224">
        <f>VLOOKUP($D5775,'NI-118'!$B$1:$W$2048,13,FALSE)</f>
        <v>0</v>
      </c>
      <c r="U5775" s="1224">
        <f>VLOOKUP($D5775,'NI-118'!$B$1:$W$2048,16,FALSE)</f>
        <v>0</v>
      </c>
      <c r="V5775" s="1224">
        <f>VLOOKUP($D5775,'NI-118'!$B$1:$W$2048,17,FALSE)</f>
        <v>0</v>
      </c>
      <c r="W5775" s="1224">
        <f>VLOOKUP($D5775,'NI-118'!$B$1:$W$2048,18,FALSE)</f>
        <v>0</v>
      </c>
      <c r="X5775" s="1224">
        <f>VLOOKUP($D5775,'NI-118'!$B$1:$W$2048,19,FALSE)</f>
        <v>0</v>
      </c>
    </row>
    <row r="5776" spans="1:24" ht="27" hidden="1">
      <c r="A5776" s="762"/>
      <c r="B5776" s="762"/>
      <c r="C5776" s="762"/>
      <c r="D5776" s="1222" t="s">
        <v>2123</v>
      </c>
      <c r="E5776" s="1223">
        <v>118</v>
      </c>
      <c r="F5776" s="1202"/>
      <c r="G5776" s="1202"/>
      <c r="H5776" s="1205" t="s">
        <v>2117</v>
      </c>
      <c r="I5776" s="1202" t="s">
        <v>53</v>
      </c>
      <c r="J5776" s="1202" t="s">
        <v>1917</v>
      </c>
      <c r="K5776" s="1202" t="s">
        <v>1917</v>
      </c>
      <c r="L5776" s="1202" t="s">
        <v>1918</v>
      </c>
      <c r="M5776" s="1202" t="s">
        <v>2071</v>
      </c>
      <c r="N5776" s="1203" t="s">
        <v>2124</v>
      </c>
      <c r="O5776" s="1203" t="s">
        <v>73</v>
      </c>
      <c r="P5776" s="1203" t="s">
        <v>73</v>
      </c>
      <c r="Q5776" s="1203" t="s">
        <v>73</v>
      </c>
      <c r="R5776" s="1203" t="s">
        <v>73</v>
      </c>
      <c r="S5776" s="1224">
        <f>VLOOKUP($D5776,'NI-118'!$B$1:$W$2048,12,FALSE)</f>
        <v>0</v>
      </c>
      <c r="T5776" s="1224">
        <f>VLOOKUP($D5776,'NI-118'!$B$1:$W$2048,13,FALSE)</f>
        <v>0</v>
      </c>
      <c r="U5776" s="1224">
        <f>VLOOKUP($D5776,'NI-118'!$B$1:$W$2048,16,FALSE)</f>
        <v>0</v>
      </c>
      <c r="V5776" s="1224">
        <f>VLOOKUP($D5776,'NI-118'!$B$1:$W$2048,17,FALSE)</f>
        <v>0</v>
      </c>
      <c r="W5776" s="1224">
        <f>VLOOKUP($D5776,'NI-118'!$B$1:$W$2048,18,FALSE)</f>
        <v>0</v>
      </c>
      <c r="X5776" s="1224">
        <f>VLOOKUP($D5776,'NI-118'!$B$1:$W$2048,19,FALSE)</f>
        <v>0</v>
      </c>
    </row>
    <row r="5777" spans="1:24" ht="27" hidden="1">
      <c r="A5777" s="762"/>
      <c r="B5777" s="762"/>
      <c r="C5777" s="762"/>
      <c r="D5777" s="1222" t="s">
        <v>2125</v>
      </c>
      <c r="E5777" s="1223">
        <v>118</v>
      </c>
      <c r="F5777" s="1202"/>
      <c r="G5777" s="1202"/>
      <c r="H5777" s="1205" t="s">
        <v>2117</v>
      </c>
      <c r="I5777" s="1202" t="s">
        <v>53</v>
      </c>
      <c r="J5777" s="1202" t="s">
        <v>1917</v>
      </c>
      <c r="K5777" s="1202" t="s">
        <v>1917</v>
      </c>
      <c r="L5777" s="1202" t="s">
        <v>1918</v>
      </c>
      <c r="M5777" s="1202" t="s">
        <v>2071</v>
      </c>
      <c r="N5777" s="1203" t="s">
        <v>2126</v>
      </c>
      <c r="O5777" s="1203" t="s">
        <v>73</v>
      </c>
      <c r="P5777" s="1203" t="s">
        <v>73</v>
      </c>
      <c r="Q5777" s="1203" t="s">
        <v>73</v>
      </c>
      <c r="R5777" s="1203" t="s">
        <v>73</v>
      </c>
      <c r="S5777" s="1224">
        <f>VLOOKUP($D5777,'NI-118'!$B$1:$W$2048,12,FALSE)</f>
        <v>0</v>
      </c>
      <c r="T5777" s="1224">
        <f>VLOOKUP($D5777,'NI-118'!$B$1:$W$2048,13,FALSE)</f>
        <v>0</v>
      </c>
      <c r="U5777" s="1224">
        <f>VLOOKUP($D5777,'NI-118'!$B$1:$W$2048,16,FALSE)</f>
        <v>0</v>
      </c>
      <c r="V5777" s="1224">
        <f>VLOOKUP($D5777,'NI-118'!$B$1:$W$2048,17,FALSE)</f>
        <v>0</v>
      </c>
      <c r="W5777" s="1224">
        <f>VLOOKUP($D5777,'NI-118'!$B$1:$W$2048,18,FALSE)</f>
        <v>0</v>
      </c>
      <c r="X5777" s="1224">
        <f>VLOOKUP($D5777,'NI-118'!$B$1:$W$2048,19,FALSE)</f>
        <v>0</v>
      </c>
    </row>
    <row r="5778" spans="1:24" ht="27" hidden="1">
      <c r="A5778" s="762"/>
      <c r="B5778" s="762"/>
      <c r="C5778" s="762"/>
      <c r="D5778" s="1222" t="s">
        <v>2127</v>
      </c>
      <c r="E5778" s="1223">
        <v>118</v>
      </c>
      <c r="F5778" s="1202"/>
      <c r="G5778" s="1202"/>
      <c r="H5778" s="1205" t="s">
        <v>2117</v>
      </c>
      <c r="I5778" s="1202" t="s">
        <v>53</v>
      </c>
      <c r="J5778" s="1202" t="s">
        <v>1917</v>
      </c>
      <c r="K5778" s="1202" t="s">
        <v>1917</v>
      </c>
      <c r="L5778" s="1202" t="s">
        <v>1918</v>
      </c>
      <c r="M5778" s="1202" t="s">
        <v>2071</v>
      </c>
      <c r="N5778" s="1203" t="s">
        <v>2128</v>
      </c>
      <c r="O5778" s="1203" t="s">
        <v>73</v>
      </c>
      <c r="P5778" s="1203" t="s">
        <v>73</v>
      </c>
      <c r="Q5778" s="1203" t="s">
        <v>73</v>
      </c>
      <c r="R5778" s="1203" t="s">
        <v>73</v>
      </c>
      <c r="S5778" s="1224">
        <f>VLOOKUP($D5778,'NI-118'!$B$1:$W$2048,12,FALSE)</f>
        <v>0</v>
      </c>
      <c r="T5778" s="1224">
        <f>VLOOKUP($D5778,'NI-118'!$B$1:$W$2048,13,FALSE)</f>
        <v>0</v>
      </c>
      <c r="U5778" s="1224">
        <f>VLOOKUP($D5778,'NI-118'!$B$1:$W$2048,16,FALSE)</f>
        <v>0</v>
      </c>
      <c r="V5778" s="1224">
        <f>VLOOKUP($D5778,'NI-118'!$B$1:$W$2048,17,FALSE)</f>
        <v>0</v>
      </c>
      <c r="W5778" s="1224">
        <f>VLOOKUP($D5778,'NI-118'!$B$1:$W$2048,18,FALSE)</f>
        <v>0</v>
      </c>
      <c r="X5778" s="1224">
        <f>VLOOKUP($D5778,'NI-118'!$B$1:$W$2048,19,FALSE)</f>
        <v>0</v>
      </c>
    </row>
    <row r="5779" spans="1:24" ht="27" hidden="1">
      <c r="A5779" s="762"/>
      <c r="B5779" s="762"/>
      <c r="C5779" s="762"/>
      <c r="D5779" s="1222" t="s">
        <v>2129</v>
      </c>
      <c r="E5779" s="1223">
        <v>118</v>
      </c>
      <c r="F5779" s="1202"/>
      <c r="G5779" s="1202"/>
      <c r="H5779" s="1205" t="s">
        <v>2117</v>
      </c>
      <c r="I5779" s="1202" t="s">
        <v>53</v>
      </c>
      <c r="J5779" s="1202" t="s">
        <v>1917</v>
      </c>
      <c r="K5779" s="1202" t="s">
        <v>1917</v>
      </c>
      <c r="L5779" s="1202" t="s">
        <v>1918</v>
      </c>
      <c r="M5779" s="1202" t="s">
        <v>2071</v>
      </c>
      <c r="N5779" s="1203" t="s">
        <v>2130</v>
      </c>
      <c r="O5779" s="1203" t="s">
        <v>73</v>
      </c>
      <c r="P5779" s="1203" t="s">
        <v>73</v>
      </c>
      <c r="Q5779" s="1203" t="s">
        <v>73</v>
      </c>
      <c r="R5779" s="1203" t="s">
        <v>73</v>
      </c>
      <c r="S5779" s="1224">
        <f>VLOOKUP($D5779,'NI-118'!$B$1:$W$2048,12,FALSE)</f>
        <v>0</v>
      </c>
      <c r="T5779" s="1224">
        <f>VLOOKUP($D5779,'NI-118'!$B$1:$W$2048,13,FALSE)</f>
        <v>0</v>
      </c>
      <c r="U5779" s="1224">
        <f>VLOOKUP($D5779,'NI-118'!$B$1:$W$2048,16,FALSE)</f>
        <v>0</v>
      </c>
      <c r="V5779" s="1224">
        <f>VLOOKUP($D5779,'NI-118'!$B$1:$W$2048,17,FALSE)</f>
        <v>0</v>
      </c>
      <c r="W5779" s="1224">
        <f>VLOOKUP($D5779,'NI-118'!$B$1:$W$2048,18,FALSE)</f>
        <v>0</v>
      </c>
      <c r="X5779" s="1224">
        <f>VLOOKUP($D5779,'NI-118'!$B$1:$W$2048,19,FALSE)</f>
        <v>0</v>
      </c>
    </row>
    <row r="5780" spans="1:24" hidden="1">
      <c r="A5780" s="762"/>
      <c r="B5780" s="762"/>
      <c r="C5780" s="762"/>
      <c r="D5780" s="1222" t="s">
        <v>2131</v>
      </c>
      <c r="E5780" s="1223">
        <v>118</v>
      </c>
      <c r="F5780" s="1202"/>
      <c r="G5780" s="1202"/>
      <c r="H5780" s="1205" t="s">
        <v>2117</v>
      </c>
      <c r="I5780" s="1202" t="s">
        <v>53</v>
      </c>
      <c r="J5780" s="1202" t="s">
        <v>1917</v>
      </c>
      <c r="K5780" s="1202" t="s">
        <v>1917</v>
      </c>
      <c r="L5780" s="1202" t="s">
        <v>1918</v>
      </c>
      <c r="M5780" s="1202" t="s">
        <v>2071</v>
      </c>
      <c r="N5780" s="1203" t="s">
        <v>2132</v>
      </c>
      <c r="O5780" s="1203" t="s">
        <v>73</v>
      </c>
      <c r="P5780" s="1203" t="s">
        <v>73</v>
      </c>
      <c r="Q5780" s="1203" t="s">
        <v>73</v>
      </c>
      <c r="R5780" s="1203" t="s">
        <v>73</v>
      </c>
      <c r="S5780" s="1224">
        <f>VLOOKUP($D5780,'NI-118'!$B$1:$W$2048,12,FALSE)</f>
        <v>0</v>
      </c>
      <c r="T5780" s="1224">
        <f>VLOOKUP($D5780,'NI-118'!$B$1:$W$2048,13,FALSE)</f>
        <v>0</v>
      </c>
      <c r="U5780" s="1224">
        <f>VLOOKUP($D5780,'NI-118'!$B$1:$W$2048,16,FALSE)</f>
        <v>0</v>
      </c>
      <c r="V5780" s="1224">
        <f>VLOOKUP($D5780,'NI-118'!$B$1:$W$2048,17,FALSE)</f>
        <v>0</v>
      </c>
      <c r="W5780" s="1224">
        <f>VLOOKUP($D5780,'NI-118'!$B$1:$W$2048,18,FALSE)</f>
        <v>0</v>
      </c>
      <c r="X5780" s="1224">
        <f>VLOOKUP($D5780,'NI-118'!$B$1:$W$2048,19,FALSE)</f>
        <v>0</v>
      </c>
    </row>
    <row r="5781" spans="1:24" hidden="1">
      <c r="A5781" s="762"/>
      <c r="B5781" s="762"/>
      <c r="C5781" s="762"/>
      <c r="D5781" s="1222" t="s">
        <v>2133</v>
      </c>
      <c r="E5781" s="1223">
        <v>118</v>
      </c>
      <c r="F5781" s="1202"/>
      <c r="G5781" s="1202"/>
      <c r="H5781" s="1205" t="s">
        <v>2117</v>
      </c>
      <c r="I5781" s="1202" t="s">
        <v>53</v>
      </c>
      <c r="J5781" s="1202" t="s">
        <v>1917</v>
      </c>
      <c r="K5781" s="1202" t="s">
        <v>1917</v>
      </c>
      <c r="L5781" s="1202" t="s">
        <v>1918</v>
      </c>
      <c r="M5781" s="1202" t="s">
        <v>2071</v>
      </c>
      <c r="N5781" s="1203" t="s">
        <v>2134</v>
      </c>
      <c r="O5781" s="1203" t="s">
        <v>73</v>
      </c>
      <c r="P5781" s="1203" t="s">
        <v>73</v>
      </c>
      <c r="Q5781" s="1203" t="s">
        <v>73</v>
      </c>
      <c r="R5781" s="1203" t="s">
        <v>73</v>
      </c>
      <c r="S5781" s="1224">
        <f>VLOOKUP($D5781,'NI-118'!$B$1:$W$2048,12,FALSE)</f>
        <v>0</v>
      </c>
      <c r="T5781" s="1224">
        <f>VLOOKUP($D5781,'NI-118'!$B$1:$W$2048,13,FALSE)</f>
        <v>0</v>
      </c>
      <c r="U5781" s="1224">
        <f>VLOOKUP($D5781,'NI-118'!$B$1:$W$2048,16,FALSE)</f>
        <v>0</v>
      </c>
      <c r="V5781" s="1224">
        <f>VLOOKUP($D5781,'NI-118'!$B$1:$W$2048,17,FALSE)</f>
        <v>0</v>
      </c>
      <c r="W5781" s="1224">
        <f>VLOOKUP($D5781,'NI-118'!$B$1:$W$2048,18,FALSE)</f>
        <v>0</v>
      </c>
      <c r="X5781" s="1224">
        <f>VLOOKUP($D5781,'NI-118'!$B$1:$W$2048,19,FALSE)</f>
        <v>0</v>
      </c>
    </row>
    <row r="5782" spans="1:24" ht="27" hidden="1">
      <c r="A5782" s="762"/>
      <c r="B5782" s="762"/>
      <c r="C5782" s="762"/>
      <c r="D5782" s="1222" t="s">
        <v>2135</v>
      </c>
      <c r="E5782" s="1223">
        <v>118</v>
      </c>
      <c r="F5782" s="1202"/>
      <c r="G5782" s="1202"/>
      <c r="H5782" s="1205" t="s">
        <v>2117</v>
      </c>
      <c r="I5782" s="1202" t="s">
        <v>53</v>
      </c>
      <c r="J5782" s="1202" t="s">
        <v>1917</v>
      </c>
      <c r="K5782" s="1202" t="s">
        <v>1917</v>
      </c>
      <c r="L5782" s="1202" t="s">
        <v>1918</v>
      </c>
      <c r="M5782" s="1202" t="s">
        <v>2071</v>
      </c>
      <c r="N5782" s="1203" t="s">
        <v>2136</v>
      </c>
      <c r="O5782" s="1203" t="s">
        <v>73</v>
      </c>
      <c r="P5782" s="1203" t="s">
        <v>73</v>
      </c>
      <c r="Q5782" s="1203" t="s">
        <v>73</v>
      </c>
      <c r="R5782" s="1203" t="s">
        <v>73</v>
      </c>
      <c r="S5782" s="1224">
        <f>VLOOKUP($D5782,'NI-118'!$B$1:$W$2048,12,FALSE)</f>
        <v>0</v>
      </c>
      <c r="T5782" s="1224">
        <f>VLOOKUP($D5782,'NI-118'!$B$1:$W$2048,13,FALSE)</f>
        <v>0</v>
      </c>
      <c r="U5782" s="1224">
        <f>VLOOKUP($D5782,'NI-118'!$B$1:$W$2048,16,FALSE)</f>
        <v>0</v>
      </c>
      <c r="V5782" s="1224">
        <f>VLOOKUP($D5782,'NI-118'!$B$1:$W$2048,17,FALSE)</f>
        <v>0</v>
      </c>
      <c r="W5782" s="1224">
        <f>VLOOKUP($D5782,'NI-118'!$B$1:$W$2048,18,FALSE)</f>
        <v>0</v>
      </c>
      <c r="X5782" s="1224">
        <f>VLOOKUP($D5782,'NI-118'!$B$1:$W$2048,19,FALSE)</f>
        <v>0</v>
      </c>
    </row>
    <row r="5783" spans="1:24" ht="27" hidden="1">
      <c r="A5783" s="762"/>
      <c r="B5783" s="762"/>
      <c r="C5783" s="762"/>
      <c r="D5783" s="1222" t="s">
        <v>2137</v>
      </c>
      <c r="E5783" s="1223">
        <v>118</v>
      </c>
      <c r="F5783" s="1202"/>
      <c r="G5783" s="1202"/>
      <c r="H5783" s="1205" t="s">
        <v>2117</v>
      </c>
      <c r="I5783" s="1202" t="s">
        <v>53</v>
      </c>
      <c r="J5783" s="1202" t="s">
        <v>1917</v>
      </c>
      <c r="K5783" s="1202" t="s">
        <v>1917</v>
      </c>
      <c r="L5783" s="1202" t="s">
        <v>1918</v>
      </c>
      <c r="M5783" s="1202" t="s">
        <v>2071</v>
      </c>
      <c r="N5783" s="1203" t="s">
        <v>2138</v>
      </c>
      <c r="O5783" s="1203" t="s">
        <v>73</v>
      </c>
      <c r="P5783" s="1203" t="s">
        <v>73</v>
      </c>
      <c r="Q5783" s="1203" t="s">
        <v>73</v>
      </c>
      <c r="R5783" s="1203" t="s">
        <v>73</v>
      </c>
      <c r="S5783" s="1224">
        <f>VLOOKUP($D5783,'NI-118'!$B$1:$W$2048,12,FALSE)</f>
        <v>0</v>
      </c>
      <c r="T5783" s="1224">
        <f>VLOOKUP($D5783,'NI-118'!$B$1:$W$2048,13,FALSE)</f>
        <v>0</v>
      </c>
      <c r="U5783" s="1224">
        <f>VLOOKUP($D5783,'NI-118'!$B$1:$W$2048,16,FALSE)</f>
        <v>0</v>
      </c>
      <c r="V5783" s="1224">
        <f>VLOOKUP($D5783,'NI-118'!$B$1:$W$2048,17,FALSE)</f>
        <v>0</v>
      </c>
      <c r="W5783" s="1224">
        <f>VLOOKUP($D5783,'NI-118'!$B$1:$W$2048,18,FALSE)</f>
        <v>0</v>
      </c>
      <c r="X5783" s="1224">
        <f>VLOOKUP($D5783,'NI-118'!$B$1:$W$2048,19,FALSE)</f>
        <v>0</v>
      </c>
    </row>
    <row r="5784" spans="1:24" hidden="1">
      <c r="A5784" s="762"/>
      <c r="B5784" s="762"/>
      <c r="C5784" s="762"/>
      <c r="D5784" s="1222" t="s">
        <v>2139</v>
      </c>
      <c r="E5784" s="1223">
        <v>118</v>
      </c>
      <c r="F5784" s="1202"/>
      <c r="G5784" s="1202"/>
      <c r="H5784" s="1205"/>
      <c r="I5784" s="1202" t="s">
        <v>71</v>
      </c>
      <c r="J5784" s="1202"/>
      <c r="K5784" s="1202"/>
      <c r="L5784" s="1202"/>
      <c r="M5784" s="1202"/>
      <c r="N5784" s="1203" t="s">
        <v>2140</v>
      </c>
      <c r="O5784" s="1203" t="s">
        <v>73</v>
      </c>
      <c r="P5784" s="1203" t="s">
        <v>73</v>
      </c>
      <c r="Q5784" s="1203" t="s">
        <v>73</v>
      </c>
      <c r="R5784" s="1203" t="s">
        <v>73</v>
      </c>
      <c r="S5784" s="1224">
        <f>VLOOKUP($D5784,'NI-118'!$B$1:$W$2048,12,FALSE)</f>
        <v>0</v>
      </c>
      <c r="T5784" s="1224">
        <f>VLOOKUP($D5784,'NI-118'!$B$1:$W$2048,13,FALSE)</f>
        <v>0</v>
      </c>
      <c r="U5784" s="1224">
        <f>VLOOKUP($D5784,'NI-118'!$B$1:$W$2048,16,FALSE)</f>
        <v>0</v>
      </c>
      <c r="V5784" s="1224">
        <f>VLOOKUP($D5784,'NI-118'!$B$1:$W$2048,17,FALSE)</f>
        <v>0</v>
      </c>
      <c r="W5784" s="1224">
        <f>VLOOKUP($D5784,'NI-118'!$B$1:$W$2048,18,FALSE)</f>
        <v>0</v>
      </c>
      <c r="X5784" s="1224">
        <f>VLOOKUP($D5784,'NI-118'!$B$1:$W$2048,19,FALSE)</f>
        <v>0</v>
      </c>
    </row>
    <row r="5785" spans="1:24" ht="27" hidden="1">
      <c r="A5785" s="762"/>
      <c r="B5785" s="762"/>
      <c r="C5785" s="762"/>
      <c r="D5785" s="1222" t="s">
        <v>2141</v>
      </c>
      <c r="E5785" s="1223">
        <v>118</v>
      </c>
      <c r="F5785" s="1202"/>
      <c r="G5785" s="1202"/>
      <c r="H5785" s="1205" t="s">
        <v>2142</v>
      </c>
      <c r="I5785" s="1202" t="s">
        <v>53</v>
      </c>
      <c r="J5785" s="1202" t="s">
        <v>1917</v>
      </c>
      <c r="K5785" s="1202" t="s">
        <v>1917</v>
      </c>
      <c r="L5785" s="1202" t="s">
        <v>1918</v>
      </c>
      <c r="M5785" s="1202" t="s">
        <v>2143</v>
      </c>
      <c r="N5785" s="1203" t="s">
        <v>2144</v>
      </c>
      <c r="O5785" s="1203" t="s">
        <v>73</v>
      </c>
      <c r="P5785" s="1203" t="s">
        <v>73</v>
      </c>
      <c r="Q5785" s="1203" t="s">
        <v>73</v>
      </c>
      <c r="R5785" s="1203" t="s">
        <v>73</v>
      </c>
      <c r="S5785" s="1224">
        <f>VLOOKUP($D5785,'NI-118'!$B$1:$W$2048,12,FALSE)</f>
        <v>0</v>
      </c>
      <c r="T5785" s="1224">
        <f>VLOOKUP($D5785,'NI-118'!$B$1:$W$2048,13,FALSE)</f>
        <v>0</v>
      </c>
      <c r="U5785" s="1224">
        <f>VLOOKUP($D5785,'NI-118'!$B$1:$W$2048,16,FALSE)</f>
        <v>0</v>
      </c>
      <c r="V5785" s="1224">
        <f>VLOOKUP($D5785,'NI-118'!$B$1:$W$2048,17,FALSE)</f>
        <v>0</v>
      </c>
      <c r="W5785" s="1224">
        <f>VLOOKUP($D5785,'NI-118'!$B$1:$W$2048,18,FALSE)</f>
        <v>0</v>
      </c>
      <c r="X5785" s="1224">
        <f>VLOOKUP($D5785,'NI-118'!$B$1:$W$2048,19,FALSE)</f>
        <v>0</v>
      </c>
    </row>
    <row r="5786" spans="1:24" hidden="1">
      <c r="A5786" s="762"/>
      <c r="B5786" s="762"/>
      <c r="C5786" s="762"/>
      <c r="D5786" s="1222" t="s">
        <v>2145</v>
      </c>
      <c r="E5786" s="1223">
        <v>118</v>
      </c>
      <c r="F5786" s="1202"/>
      <c r="G5786" s="1202"/>
      <c r="H5786" s="1205" t="s">
        <v>2142</v>
      </c>
      <c r="I5786" s="1202" t="s">
        <v>53</v>
      </c>
      <c r="J5786" s="1202" t="s">
        <v>1917</v>
      </c>
      <c r="K5786" s="1202" t="s">
        <v>1917</v>
      </c>
      <c r="L5786" s="1202" t="s">
        <v>1918</v>
      </c>
      <c r="M5786" s="1202" t="s">
        <v>2143</v>
      </c>
      <c r="N5786" s="1203" t="s">
        <v>2146</v>
      </c>
      <c r="O5786" s="1203" t="s">
        <v>73</v>
      </c>
      <c r="P5786" s="1203" t="s">
        <v>73</v>
      </c>
      <c r="Q5786" s="1203" t="s">
        <v>73</v>
      </c>
      <c r="R5786" s="1203" t="s">
        <v>73</v>
      </c>
      <c r="S5786" s="1224">
        <f>VLOOKUP($D5786,'NI-118'!$B$1:$W$2048,12,FALSE)</f>
        <v>0</v>
      </c>
      <c r="T5786" s="1224">
        <f>VLOOKUP($D5786,'NI-118'!$B$1:$W$2048,13,FALSE)</f>
        <v>0</v>
      </c>
      <c r="U5786" s="1224">
        <f>VLOOKUP($D5786,'NI-118'!$B$1:$W$2048,16,FALSE)</f>
        <v>0</v>
      </c>
      <c r="V5786" s="1224">
        <f>VLOOKUP($D5786,'NI-118'!$B$1:$W$2048,17,FALSE)</f>
        <v>0</v>
      </c>
      <c r="W5786" s="1224">
        <f>VLOOKUP($D5786,'NI-118'!$B$1:$W$2048,18,FALSE)</f>
        <v>0</v>
      </c>
      <c r="X5786" s="1224">
        <f>VLOOKUP($D5786,'NI-118'!$B$1:$W$2048,19,FALSE)</f>
        <v>0</v>
      </c>
    </row>
    <row r="5787" spans="1:24" ht="27" hidden="1">
      <c r="A5787" s="762"/>
      <c r="B5787" s="762"/>
      <c r="C5787" s="762"/>
      <c r="D5787" s="1222" t="s">
        <v>2147</v>
      </c>
      <c r="E5787" s="1223">
        <v>118</v>
      </c>
      <c r="F5787" s="1202"/>
      <c r="G5787" s="1202"/>
      <c r="H5787" s="1205" t="s">
        <v>2142</v>
      </c>
      <c r="I5787" s="1202" t="s">
        <v>53</v>
      </c>
      <c r="J5787" s="1202" t="s">
        <v>1917</v>
      </c>
      <c r="K5787" s="1202" t="s">
        <v>1917</v>
      </c>
      <c r="L5787" s="1202" t="s">
        <v>1918</v>
      </c>
      <c r="M5787" s="1202" t="s">
        <v>2143</v>
      </c>
      <c r="N5787" s="1203" t="s">
        <v>2148</v>
      </c>
      <c r="O5787" s="1203" t="s">
        <v>73</v>
      </c>
      <c r="P5787" s="1203" t="s">
        <v>73</v>
      </c>
      <c r="Q5787" s="1203" t="s">
        <v>73</v>
      </c>
      <c r="R5787" s="1203" t="s">
        <v>73</v>
      </c>
      <c r="S5787" s="1224">
        <f>VLOOKUP($D5787,'NI-118'!$B$1:$W$2048,12,FALSE)</f>
        <v>0</v>
      </c>
      <c r="T5787" s="1224">
        <f>VLOOKUP($D5787,'NI-118'!$B$1:$W$2048,13,FALSE)</f>
        <v>0</v>
      </c>
      <c r="U5787" s="1224">
        <f>VLOOKUP($D5787,'NI-118'!$B$1:$W$2048,16,FALSE)</f>
        <v>0</v>
      </c>
      <c r="V5787" s="1224">
        <f>VLOOKUP($D5787,'NI-118'!$B$1:$W$2048,17,FALSE)</f>
        <v>0</v>
      </c>
      <c r="W5787" s="1224">
        <f>VLOOKUP($D5787,'NI-118'!$B$1:$W$2048,18,FALSE)</f>
        <v>0</v>
      </c>
      <c r="X5787" s="1224">
        <f>VLOOKUP($D5787,'NI-118'!$B$1:$W$2048,19,FALSE)</f>
        <v>0</v>
      </c>
    </row>
    <row r="5788" spans="1:24" ht="27" hidden="1">
      <c r="A5788" s="762"/>
      <c r="B5788" s="762"/>
      <c r="C5788" s="762"/>
      <c r="D5788" s="1222" t="s">
        <v>2149</v>
      </c>
      <c r="E5788" s="1223">
        <v>118</v>
      </c>
      <c r="F5788" s="1202"/>
      <c r="G5788" s="1202"/>
      <c r="H5788" s="1205" t="s">
        <v>2142</v>
      </c>
      <c r="I5788" s="1202" t="s">
        <v>53</v>
      </c>
      <c r="J5788" s="1202" t="s">
        <v>1917</v>
      </c>
      <c r="K5788" s="1202" t="s">
        <v>1917</v>
      </c>
      <c r="L5788" s="1202" t="s">
        <v>1918</v>
      </c>
      <c r="M5788" s="1202" t="s">
        <v>2143</v>
      </c>
      <c r="N5788" s="1203" t="s">
        <v>2150</v>
      </c>
      <c r="O5788" s="1203" t="s">
        <v>73</v>
      </c>
      <c r="P5788" s="1203" t="s">
        <v>73</v>
      </c>
      <c r="Q5788" s="1203" t="s">
        <v>73</v>
      </c>
      <c r="R5788" s="1203" t="s">
        <v>73</v>
      </c>
      <c r="S5788" s="1224">
        <f>VLOOKUP($D5788,'NI-118'!$B$1:$W$2048,12,FALSE)</f>
        <v>0</v>
      </c>
      <c r="T5788" s="1224">
        <f>VLOOKUP($D5788,'NI-118'!$B$1:$W$2048,13,FALSE)</f>
        <v>0</v>
      </c>
      <c r="U5788" s="1224">
        <f>VLOOKUP($D5788,'NI-118'!$B$1:$W$2048,16,FALSE)</f>
        <v>0</v>
      </c>
      <c r="V5788" s="1224">
        <f>VLOOKUP($D5788,'NI-118'!$B$1:$W$2048,17,FALSE)</f>
        <v>0</v>
      </c>
      <c r="W5788" s="1224">
        <f>VLOOKUP($D5788,'NI-118'!$B$1:$W$2048,18,FALSE)</f>
        <v>0</v>
      </c>
      <c r="X5788" s="1224">
        <f>VLOOKUP($D5788,'NI-118'!$B$1:$W$2048,19,FALSE)</f>
        <v>0</v>
      </c>
    </row>
    <row r="5789" spans="1:24" ht="27" hidden="1">
      <c r="A5789" s="762"/>
      <c r="B5789" s="762"/>
      <c r="C5789" s="762"/>
      <c r="D5789" s="1222" t="s">
        <v>2151</v>
      </c>
      <c r="E5789" s="1223">
        <v>118</v>
      </c>
      <c r="F5789" s="1202"/>
      <c r="G5789" s="1202"/>
      <c r="H5789" s="1205" t="s">
        <v>2142</v>
      </c>
      <c r="I5789" s="1202" t="s">
        <v>53</v>
      </c>
      <c r="J5789" s="1202" t="s">
        <v>1917</v>
      </c>
      <c r="K5789" s="1202" t="s">
        <v>1917</v>
      </c>
      <c r="L5789" s="1202" t="s">
        <v>1918</v>
      </c>
      <c r="M5789" s="1202" t="s">
        <v>2143</v>
      </c>
      <c r="N5789" s="1203" t="s">
        <v>2152</v>
      </c>
      <c r="O5789" s="1203" t="s">
        <v>73</v>
      </c>
      <c r="P5789" s="1203" t="s">
        <v>73</v>
      </c>
      <c r="Q5789" s="1203" t="s">
        <v>73</v>
      </c>
      <c r="R5789" s="1203" t="s">
        <v>73</v>
      </c>
      <c r="S5789" s="1224">
        <f>VLOOKUP($D5789,'NI-118'!$B$1:$W$2048,12,FALSE)</f>
        <v>0</v>
      </c>
      <c r="T5789" s="1224">
        <f>VLOOKUP($D5789,'NI-118'!$B$1:$W$2048,13,FALSE)</f>
        <v>0</v>
      </c>
      <c r="U5789" s="1224">
        <f>VLOOKUP($D5789,'NI-118'!$B$1:$W$2048,16,FALSE)</f>
        <v>0</v>
      </c>
      <c r="V5789" s="1224">
        <f>VLOOKUP($D5789,'NI-118'!$B$1:$W$2048,17,FALSE)</f>
        <v>0</v>
      </c>
      <c r="W5789" s="1224">
        <f>VLOOKUP($D5789,'NI-118'!$B$1:$W$2048,18,FALSE)</f>
        <v>0</v>
      </c>
      <c r="X5789" s="1224">
        <f>VLOOKUP($D5789,'NI-118'!$B$1:$W$2048,19,FALSE)</f>
        <v>0</v>
      </c>
    </row>
    <row r="5790" spans="1:24" ht="27" hidden="1">
      <c r="A5790" s="762"/>
      <c r="B5790" s="762"/>
      <c r="C5790" s="762"/>
      <c r="D5790" s="1222" t="s">
        <v>2153</v>
      </c>
      <c r="E5790" s="1223">
        <v>118</v>
      </c>
      <c r="F5790" s="1202"/>
      <c r="G5790" s="1202"/>
      <c r="H5790" s="1205" t="s">
        <v>2142</v>
      </c>
      <c r="I5790" s="1202" t="s">
        <v>53</v>
      </c>
      <c r="J5790" s="1202" t="s">
        <v>1917</v>
      </c>
      <c r="K5790" s="1202" t="s">
        <v>1917</v>
      </c>
      <c r="L5790" s="1202" t="s">
        <v>1918</v>
      </c>
      <c r="M5790" s="1202" t="s">
        <v>2143</v>
      </c>
      <c r="N5790" s="1203" t="s">
        <v>2154</v>
      </c>
      <c r="O5790" s="1203" t="s">
        <v>73</v>
      </c>
      <c r="P5790" s="1203" t="s">
        <v>73</v>
      </c>
      <c r="Q5790" s="1203" t="s">
        <v>73</v>
      </c>
      <c r="R5790" s="1203" t="s">
        <v>73</v>
      </c>
      <c r="S5790" s="1224">
        <f>VLOOKUP($D5790,'NI-118'!$B$1:$W$2048,12,FALSE)</f>
        <v>0</v>
      </c>
      <c r="T5790" s="1224">
        <f>VLOOKUP($D5790,'NI-118'!$B$1:$W$2048,13,FALSE)</f>
        <v>0</v>
      </c>
      <c r="U5790" s="1224">
        <f>VLOOKUP($D5790,'NI-118'!$B$1:$W$2048,16,FALSE)</f>
        <v>0</v>
      </c>
      <c r="V5790" s="1224">
        <f>VLOOKUP($D5790,'NI-118'!$B$1:$W$2048,17,FALSE)</f>
        <v>0</v>
      </c>
      <c r="W5790" s="1224">
        <f>VLOOKUP($D5790,'NI-118'!$B$1:$W$2048,18,FALSE)</f>
        <v>0</v>
      </c>
      <c r="X5790" s="1224">
        <f>VLOOKUP($D5790,'NI-118'!$B$1:$W$2048,19,FALSE)</f>
        <v>0</v>
      </c>
    </row>
    <row r="5791" spans="1:24" ht="27" hidden="1">
      <c r="A5791" s="762"/>
      <c r="B5791" s="762"/>
      <c r="C5791" s="762"/>
      <c r="D5791" s="1222" t="s">
        <v>2155</v>
      </c>
      <c r="E5791" s="1223">
        <v>118</v>
      </c>
      <c r="F5791" s="1202"/>
      <c r="G5791" s="1202"/>
      <c r="H5791" s="1205" t="s">
        <v>2142</v>
      </c>
      <c r="I5791" s="1202" t="s">
        <v>53</v>
      </c>
      <c r="J5791" s="1202" t="s">
        <v>1917</v>
      </c>
      <c r="K5791" s="1202" t="s">
        <v>1917</v>
      </c>
      <c r="L5791" s="1202" t="s">
        <v>1918</v>
      </c>
      <c r="M5791" s="1202" t="s">
        <v>2143</v>
      </c>
      <c r="N5791" s="1203" t="s">
        <v>2156</v>
      </c>
      <c r="O5791" s="1203" t="s">
        <v>73</v>
      </c>
      <c r="P5791" s="1203" t="s">
        <v>73</v>
      </c>
      <c r="Q5791" s="1203" t="s">
        <v>73</v>
      </c>
      <c r="R5791" s="1203" t="s">
        <v>73</v>
      </c>
      <c r="S5791" s="1224">
        <f>VLOOKUP($D5791,'NI-118'!$B$1:$W$2048,12,FALSE)</f>
        <v>0</v>
      </c>
      <c r="T5791" s="1224">
        <f>VLOOKUP($D5791,'NI-118'!$B$1:$W$2048,13,FALSE)</f>
        <v>0</v>
      </c>
      <c r="U5791" s="1224">
        <f>VLOOKUP($D5791,'NI-118'!$B$1:$W$2048,16,FALSE)</f>
        <v>0</v>
      </c>
      <c r="V5791" s="1224">
        <f>VLOOKUP($D5791,'NI-118'!$B$1:$W$2048,17,FALSE)</f>
        <v>0</v>
      </c>
      <c r="W5791" s="1224">
        <f>VLOOKUP($D5791,'NI-118'!$B$1:$W$2048,18,FALSE)</f>
        <v>0</v>
      </c>
      <c r="X5791" s="1224">
        <f>VLOOKUP($D5791,'NI-118'!$B$1:$W$2048,19,FALSE)</f>
        <v>0</v>
      </c>
    </row>
    <row r="5792" spans="1:24" ht="27" hidden="1">
      <c r="A5792" s="762"/>
      <c r="B5792" s="762"/>
      <c r="C5792" s="762"/>
      <c r="D5792" s="1222" t="s">
        <v>2157</v>
      </c>
      <c r="E5792" s="1223">
        <v>118</v>
      </c>
      <c r="F5792" s="1202"/>
      <c r="G5792" s="1202"/>
      <c r="H5792" s="1205" t="s">
        <v>2142</v>
      </c>
      <c r="I5792" s="1202" t="s">
        <v>53</v>
      </c>
      <c r="J5792" s="1202" t="s">
        <v>1917</v>
      </c>
      <c r="K5792" s="1202" t="s">
        <v>1917</v>
      </c>
      <c r="L5792" s="1202" t="s">
        <v>1918</v>
      </c>
      <c r="M5792" s="1202" t="s">
        <v>2143</v>
      </c>
      <c r="N5792" s="1203" t="s">
        <v>2158</v>
      </c>
      <c r="O5792" s="1203" t="s">
        <v>73</v>
      </c>
      <c r="P5792" s="1203" t="s">
        <v>73</v>
      </c>
      <c r="Q5792" s="1203" t="s">
        <v>73</v>
      </c>
      <c r="R5792" s="1203" t="s">
        <v>73</v>
      </c>
      <c r="S5792" s="1224">
        <f>VLOOKUP($D5792,'NI-118'!$B$1:$W$2048,12,FALSE)</f>
        <v>0</v>
      </c>
      <c r="T5792" s="1224">
        <f>VLOOKUP($D5792,'NI-118'!$B$1:$W$2048,13,FALSE)</f>
        <v>0</v>
      </c>
      <c r="U5792" s="1224">
        <f>VLOOKUP($D5792,'NI-118'!$B$1:$W$2048,16,FALSE)</f>
        <v>0</v>
      </c>
      <c r="V5792" s="1224">
        <f>VLOOKUP($D5792,'NI-118'!$B$1:$W$2048,17,FALSE)</f>
        <v>0</v>
      </c>
      <c r="W5792" s="1224">
        <f>VLOOKUP($D5792,'NI-118'!$B$1:$W$2048,18,FALSE)</f>
        <v>0</v>
      </c>
      <c r="X5792" s="1224">
        <f>VLOOKUP($D5792,'NI-118'!$B$1:$W$2048,19,FALSE)</f>
        <v>0</v>
      </c>
    </row>
    <row r="5793" spans="1:24" ht="27" hidden="1">
      <c r="A5793" s="762"/>
      <c r="B5793" s="762"/>
      <c r="C5793" s="762"/>
      <c r="D5793" s="1222" t="s">
        <v>2159</v>
      </c>
      <c r="E5793" s="1223">
        <v>118</v>
      </c>
      <c r="F5793" s="1202"/>
      <c r="G5793" s="1202"/>
      <c r="H5793" s="1205" t="s">
        <v>2142</v>
      </c>
      <c r="I5793" s="1202" t="s">
        <v>53</v>
      </c>
      <c r="J5793" s="1202" t="s">
        <v>1917</v>
      </c>
      <c r="K5793" s="1202" t="s">
        <v>1917</v>
      </c>
      <c r="L5793" s="1202" t="s">
        <v>1918</v>
      </c>
      <c r="M5793" s="1202" t="s">
        <v>2143</v>
      </c>
      <c r="N5793" s="1203" t="s">
        <v>2160</v>
      </c>
      <c r="O5793" s="1203" t="s">
        <v>73</v>
      </c>
      <c r="P5793" s="1203" t="s">
        <v>73</v>
      </c>
      <c r="Q5793" s="1203" t="s">
        <v>73</v>
      </c>
      <c r="R5793" s="1203" t="s">
        <v>73</v>
      </c>
      <c r="S5793" s="1224">
        <f>VLOOKUP($D5793,'NI-118'!$B$1:$W$2048,12,FALSE)</f>
        <v>0</v>
      </c>
      <c r="T5793" s="1224">
        <f>VLOOKUP($D5793,'NI-118'!$B$1:$W$2048,13,FALSE)</f>
        <v>0</v>
      </c>
      <c r="U5793" s="1224">
        <f>VLOOKUP($D5793,'NI-118'!$B$1:$W$2048,16,FALSE)</f>
        <v>0</v>
      </c>
      <c r="V5793" s="1224">
        <f>VLOOKUP($D5793,'NI-118'!$B$1:$W$2048,17,FALSE)</f>
        <v>0</v>
      </c>
      <c r="W5793" s="1224">
        <f>VLOOKUP($D5793,'NI-118'!$B$1:$W$2048,18,FALSE)</f>
        <v>0</v>
      </c>
      <c r="X5793" s="1224">
        <f>VLOOKUP($D5793,'NI-118'!$B$1:$W$2048,19,FALSE)</f>
        <v>0</v>
      </c>
    </row>
    <row r="5794" spans="1:24" ht="27" hidden="1">
      <c r="A5794" s="762"/>
      <c r="B5794" s="762"/>
      <c r="C5794" s="762"/>
      <c r="D5794" s="1222" t="s">
        <v>2161</v>
      </c>
      <c r="E5794" s="1223">
        <v>118</v>
      </c>
      <c r="F5794" s="1202"/>
      <c r="G5794" s="1202"/>
      <c r="H5794" s="1205" t="s">
        <v>2142</v>
      </c>
      <c r="I5794" s="1202" t="s">
        <v>53</v>
      </c>
      <c r="J5794" s="1202" t="s">
        <v>1917</v>
      </c>
      <c r="K5794" s="1202" t="s">
        <v>1917</v>
      </c>
      <c r="L5794" s="1202" t="s">
        <v>1918</v>
      </c>
      <c r="M5794" s="1202" t="s">
        <v>2143</v>
      </c>
      <c r="N5794" s="1203" t="s">
        <v>2162</v>
      </c>
      <c r="O5794" s="1203" t="s">
        <v>73</v>
      </c>
      <c r="P5794" s="1203" t="s">
        <v>73</v>
      </c>
      <c r="Q5794" s="1203" t="s">
        <v>73</v>
      </c>
      <c r="R5794" s="1203" t="s">
        <v>73</v>
      </c>
      <c r="S5794" s="1224">
        <f>VLOOKUP($D5794,'NI-118'!$B$1:$W$2048,12,FALSE)</f>
        <v>0</v>
      </c>
      <c r="T5794" s="1224">
        <f>VLOOKUP($D5794,'NI-118'!$B$1:$W$2048,13,FALSE)</f>
        <v>0</v>
      </c>
      <c r="U5794" s="1224">
        <f>VLOOKUP($D5794,'NI-118'!$B$1:$W$2048,16,FALSE)</f>
        <v>0</v>
      </c>
      <c r="V5794" s="1224">
        <f>VLOOKUP($D5794,'NI-118'!$B$1:$W$2048,17,FALSE)</f>
        <v>0</v>
      </c>
      <c r="W5794" s="1224">
        <f>VLOOKUP($D5794,'NI-118'!$B$1:$W$2048,18,FALSE)</f>
        <v>0</v>
      </c>
      <c r="X5794" s="1224">
        <f>VLOOKUP($D5794,'NI-118'!$B$1:$W$2048,19,FALSE)</f>
        <v>0</v>
      </c>
    </row>
    <row r="5795" spans="1:24" ht="27" hidden="1">
      <c r="A5795" s="762"/>
      <c r="B5795" s="762"/>
      <c r="C5795" s="762"/>
      <c r="D5795" s="1222" t="s">
        <v>2163</v>
      </c>
      <c r="E5795" s="1223">
        <v>118</v>
      </c>
      <c r="F5795" s="1202"/>
      <c r="G5795" s="1202"/>
      <c r="H5795" s="1205" t="s">
        <v>2142</v>
      </c>
      <c r="I5795" s="1202" t="s">
        <v>53</v>
      </c>
      <c r="J5795" s="1202" t="s">
        <v>1917</v>
      </c>
      <c r="K5795" s="1202" t="s">
        <v>1917</v>
      </c>
      <c r="L5795" s="1202" t="s">
        <v>1918</v>
      </c>
      <c r="M5795" s="1202" t="s">
        <v>2143</v>
      </c>
      <c r="N5795" s="1203" t="s">
        <v>2164</v>
      </c>
      <c r="O5795" s="1203" t="s">
        <v>73</v>
      </c>
      <c r="P5795" s="1203" t="s">
        <v>73</v>
      </c>
      <c r="Q5795" s="1203" t="s">
        <v>73</v>
      </c>
      <c r="R5795" s="1203" t="s">
        <v>73</v>
      </c>
      <c r="S5795" s="1224">
        <f>VLOOKUP($D5795,'NI-118'!$B$1:$W$2048,12,FALSE)</f>
        <v>0</v>
      </c>
      <c r="T5795" s="1224">
        <f>VLOOKUP($D5795,'NI-118'!$B$1:$W$2048,13,FALSE)</f>
        <v>0</v>
      </c>
      <c r="U5795" s="1224">
        <f>VLOOKUP($D5795,'NI-118'!$B$1:$W$2048,16,FALSE)</f>
        <v>0</v>
      </c>
      <c r="V5795" s="1224">
        <f>VLOOKUP($D5795,'NI-118'!$B$1:$W$2048,17,FALSE)</f>
        <v>0</v>
      </c>
      <c r="W5795" s="1224">
        <f>VLOOKUP($D5795,'NI-118'!$B$1:$W$2048,18,FALSE)</f>
        <v>0</v>
      </c>
      <c r="X5795" s="1224">
        <f>VLOOKUP($D5795,'NI-118'!$B$1:$W$2048,19,FALSE)</f>
        <v>0</v>
      </c>
    </row>
    <row r="5796" spans="1:24" ht="27" hidden="1">
      <c r="A5796" s="762"/>
      <c r="B5796" s="762"/>
      <c r="C5796" s="762"/>
      <c r="D5796" s="1222" t="s">
        <v>2165</v>
      </c>
      <c r="E5796" s="1223">
        <v>118</v>
      </c>
      <c r="F5796" s="1202"/>
      <c r="G5796" s="1202"/>
      <c r="H5796" s="1205" t="s">
        <v>2142</v>
      </c>
      <c r="I5796" s="1202" t="s">
        <v>53</v>
      </c>
      <c r="J5796" s="1202" t="s">
        <v>1917</v>
      </c>
      <c r="K5796" s="1202" t="s">
        <v>1917</v>
      </c>
      <c r="L5796" s="1202" t="s">
        <v>1918</v>
      </c>
      <c r="M5796" s="1202" t="s">
        <v>2143</v>
      </c>
      <c r="N5796" s="1203" t="s">
        <v>2166</v>
      </c>
      <c r="O5796" s="1203" t="s">
        <v>73</v>
      </c>
      <c r="P5796" s="1203" t="s">
        <v>73</v>
      </c>
      <c r="Q5796" s="1203" t="s">
        <v>73</v>
      </c>
      <c r="R5796" s="1203" t="s">
        <v>73</v>
      </c>
      <c r="S5796" s="1224">
        <f>VLOOKUP($D5796,'NI-118'!$B$1:$W$2048,12,FALSE)</f>
        <v>0</v>
      </c>
      <c r="T5796" s="1224">
        <f>VLOOKUP($D5796,'NI-118'!$B$1:$W$2048,13,FALSE)</f>
        <v>0</v>
      </c>
      <c r="U5796" s="1224">
        <f>VLOOKUP($D5796,'NI-118'!$B$1:$W$2048,16,FALSE)</f>
        <v>0</v>
      </c>
      <c r="V5796" s="1224">
        <f>VLOOKUP($D5796,'NI-118'!$B$1:$W$2048,17,FALSE)</f>
        <v>0</v>
      </c>
      <c r="W5796" s="1224">
        <f>VLOOKUP($D5796,'NI-118'!$B$1:$W$2048,18,FALSE)</f>
        <v>0</v>
      </c>
      <c r="X5796" s="1224">
        <f>VLOOKUP($D5796,'NI-118'!$B$1:$W$2048,19,FALSE)</f>
        <v>0</v>
      </c>
    </row>
    <row r="5797" spans="1:24" ht="27" hidden="1">
      <c r="A5797" s="762"/>
      <c r="B5797" s="762"/>
      <c r="C5797" s="762"/>
      <c r="D5797" s="1222" t="s">
        <v>2167</v>
      </c>
      <c r="E5797" s="1223">
        <v>118</v>
      </c>
      <c r="F5797" s="1202"/>
      <c r="G5797" s="1202"/>
      <c r="H5797" s="1205" t="s">
        <v>2168</v>
      </c>
      <c r="I5797" s="1202" t="s">
        <v>53</v>
      </c>
      <c r="J5797" s="1202" t="s">
        <v>1917</v>
      </c>
      <c r="K5797" s="1202" t="s">
        <v>1917</v>
      </c>
      <c r="L5797" s="1202" t="s">
        <v>1918</v>
      </c>
      <c r="M5797" s="1202" t="s">
        <v>2143</v>
      </c>
      <c r="N5797" s="1203" t="s">
        <v>2169</v>
      </c>
      <c r="O5797" s="1203" t="s">
        <v>73</v>
      </c>
      <c r="P5797" s="1203" t="s">
        <v>73</v>
      </c>
      <c r="Q5797" s="1203" t="s">
        <v>73</v>
      </c>
      <c r="R5797" s="1203" t="s">
        <v>73</v>
      </c>
      <c r="S5797" s="1224">
        <f>VLOOKUP($D5797,'NI-118'!$B$1:$W$2048,12,FALSE)</f>
        <v>0</v>
      </c>
      <c r="T5797" s="1224">
        <f>VLOOKUP($D5797,'NI-118'!$B$1:$W$2048,13,FALSE)</f>
        <v>0</v>
      </c>
      <c r="U5797" s="1224">
        <f>VLOOKUP($D5797,'NI-118'!$B$1:$W$2048,16,FALSE)</f>
        <v>0</v>
      </c>
      <c r="V5797" s="1224">
        <f>VLOOKUP($D5797,'NI-118'!$B$1:$W$2048,17,FALSE)</f>
        <v>0</v>
      </c>
      <c r="W5797" s="1224">
        <f>VLOOKUP($D5797,'NI-118'!$B$1:$W$2048,18,FALSE)</f>
        <v>0</v>
      </c>
      <c r="X5797" s="1224">
        <f>VLOOKUP($D5797,'NI-118'!$B$1:$W$2048,19,FALSE)</f>
        <v>0</v>
      </c>
    </row>
    <row r="5798" spans="1:24" hidden="1">
      <c r="A5798" s="762"/>
      <c r="B5798" s="762"/>
      <c r="C5798" s="762"/>
      <c r="D5798" s="1222" t="s">
        <v>2170</v>
      </c>
      <c r="E5798" s="1223">
        <v>118</v>
      </c>
      <c r="F5798" s="1202"/>
      <c r="G5798" s="1202"/>
      <c r="H5798" s="1205" t="s">
        <v>2168</v>
      </c>
      <c r="I5798" s="1202" t="s">
        <v>53</v>
      </c>
      <c r="J5798" s="1202" t="s">
        <v>1917</v>
      </c>
      <c r="K5798" s="1202" t="s">
        <v>1917</v>
      </c>
      <c r="L5798" s="1202" t="s">
        <v>1918</v>
      </c>
      <c r="M5798" s="1202" t="s">
        <v>2143</v>
      </c>
      <c r="N5798" s="1203" t="s">
        <v>2171</v>
      </c>
      <c r="O5798" s="1203" t="s">
        <v>73</v>
      </c>
      <c r="P5798" s="1203" t="s">
        <v>73</v>
      </c>
      <c r="Q5798" s="1203" t="s">
        <v>73</v>
      </c>
      <c r="R5798" s="1203" t="s">
        <v>73</v>
      </c>
      <c r="S5798" s="1224">
        <f>VLOOKUP($D5798,'NI-118'!$B$1:$W$2048,12,FALSE)</f>
        <v>0</v>
      </c>
      <c r="T5798" s="1224">
        <f>VLOOKUP($D5798,'NI-118'!$B$1:$W$2048,13,FALSE)</f>
        <v>0</v>
      </c>
      <c r="U5798" s="1224">
        <f>VLOOKUP($D5798,'NI-118'!$B$1:$W$2048,16,FALSE)</f>
        <v>0</v>
      </c>
      <c r="V5798" s="1224">
        <f>VLOOKUP($D5798,'NI-118'!$B$1:$W$2048,17,FALSE)</f>
        <v>0</v>
      </c>
      <c r="W5798" s="1224">
        <f>VLOOKUP($D5798,'NI-118'!$B$1:$W$2048,18,FALSE)</f>
        <v>0</v>
      </c>
      <c r="X5798" s="1224">
        <f>VLOOKUP($D5798,'NI-118'!$B$1:$W$2048,19,FALSE)</f>
        <v>0</v>
      </c>
    </row>
    <row r="5799" spans="1:24" hidden="1">
      <c r="A5799" s="762"/>
      <c r="B5799" s="762"/>
      <c r="C5799" s="762"/>
      <c r="D5799" s="1222" t="s">
        <v>2172</v>
      </c>
      <c r="E5799" s="1223">
        <v>118</v>
      </c>
      <c r="F5799" s="1202"/>
      <c r="G5799" s="1202"/>
      <c r="H5799" s="1205" t="s">
        <v>2168</v>
      </c>
      <c r="I5799" s="1202" t="s">
        <v>53</v>
      </c>
      <c r="J5799" s="1202" t="s">
        <v>1917</v>
      </c>
      <c r="K5799" s="1202" t="s">
        <v>1917</v>
      </c>
      <c r="L5799" s="1202" t="s">
        <v>1918</v>
      </c>
      <c r="M5799" s="1202" t="s">
        <v>2143</v>
      </c>
      <c r="N5799" s="1203" t="s">
        <v>2173</v>
      </c>
      <c r="O5799" s="1203" t="s">
        <v>73</v>
      </c>
      <c r="P5799" s="1203" t="s">
        <v>73</v>
      </c>
      <c r="Q5799" s="1203" t="s">
        <v>73</v>
      </c>
      <c r="R5799" s="1203" t="s">
        <v>73</v>
      </c>
      <c r="S5799" s="1224">
        <f>VLOOKUP($D5799,'NI-118'!$B$1:$W$2048,12,FALSE)</f>
        <v>0</v>
      </c>
      <c r="T5799" s="1224">
        <f>VLOOKUP($D5799,'NI-118'!$B$1:$W$2048,13,FALSE)</f>
        <v>0</v>
      </c>
      <c r="U5799" s="1224">
        <f>VLOOKUP($D5799,'NI-118'!$B$1:$W$2048,16,FALSE)</f>
        <v>0</v>
      </c>
      <c r="V5799" s="1224">
        <f>VLOOKUP($D5799,'NI-118'!$B$1:$W$2048,17,FALSE)</f>
        <v>0</v>
      </c>
      <c r="W5799" s="1224">
        <f>VLOOKUP($D5799,'NI-118'!$B$1:$W$2048,18,FALSE)</f>
        <v>0</v>
      </c>
      <c r="X5799" s="1224">
        <f>VLOOKUP($D5799,'NI-118'!$B$1:$W$2048,19,FALSE)</f>
        <v>0</v>
      </c>
    </row>
    <row r="5800" spans="1:24" hidden="1">
      <c r="A5800" s="762"/>
      <c r="B5800" s="762"/>
      <c r="C5800" s="762"/>
      <c r="D5800" s="1222" t="s">
        <v>2174</v>
      </c>
      <c r="E5800" s="1223">
        <v>118</v>
      </c>
      <c r="F5800" s="1202"/>
      <c r="G5800" s="1202"/>
      <c r="H5800" s="1205" t="s">
        <v>2168</v>
      </c>
      <c r="I5800" s="1202" t="s">
        <v>53</v>
      </c>
      <c r="J5800" s="1202" t="s">
        <v>1917</v>
      </c>
      <c r="K5800" s="1202" t="s">
        <v>1917</v>
      </c>
      <c r="L5800" s="1202" t="s">
        <v>1918</v>
      </c>
      <c r="M5800" s="1202" t="s">
        <v>2143</v>
      </c>
      <c r="N5800" s="1203" t="s">
        <v>2175</v>
      </c>
      <c r="O5800" s="1203" t="s">
        <v>73</v>
      </c>
      <c r="P5800" s="1203" t="s">
        <v>73</v>
      </c>
      <c r="Q5800" s="1203" t="s">
        <v>73</v>
      </c>
      <c r="R5800" s="1203" t="s">
        <v>73</v>
      </c>
      <c r="S5800" s="1224">
        <f>VLOOKUP($D5800,'NI-118'!$B$1:$W$2048,12,FALSE)</f>
        <v>0</v>
      </c>
      <c r="T5800" s="1224">
        <f>VLOOKUP($D5800,'NI-118'!$B$1:$W$2048,13,FALSE)</f>
        <v>0</v>
      </c>
      <c r="U5800" s="1224">
        <f>VLOOKUP($D5800,'NI-118'!$B$1:$W$2048,16,FALSE)</f>
        <v>0</v>
      </c>
      <c r="V5800" s="1224">
        <f>VLOOKUP($D5800,'NI-118'!$B$1:$W$2048,17,FALSE)</f>
        <v>0</v>
      </c>
      <c r="W5800" s="1224">
        <f>VLOOKUP($D5800,'NI-118'!$B$1:$W$2048,18,FALSE)</f>
        <v>0</v>
      </c>
      <c r="X5800" s="1224">
        <f>VLOOKUP($D5800,'NI-118'!$B$1:$W$2048,19,FALSE)</f>
        <v>0</v>
      </c>
    </row>
    <row r="5801" spans="1:24" ht="27" hidden="1">
      <c r="A5801" s="762"/>
      <c r="B5801" s="762"/>
      <c r="C5801" s="762"/>
      <c r="D5801" s="1222" t="s">
        <v>2176</v>
      </c>
      <c r="E5801" s="1223">
        <v>118</v>
      </c>
      <c r="F5801" s="1202"/>
      <c r="G5801" s="1202"/>
      <c r="H5801" s="1205" t="s">
        <v>2168</v>
      </c>
      <c r="I5801" s="1202" t="s">
        <v>53</v>
      </c>
      <c r="J5801" s="1202" t="s">
        <v>1917</v>
      </c>
      <c r="K5801" s="1202" t="s">
        <v>1917</v>
      </c>
      <c r="L5801" s="1202" t="s">
        <v>1918</v>
      </c>
      <c r="M5801" s="1202" t="s">
        <v>2143</v>
      </c>
      <c r="N5801" s="1203" t="s">
        <v>2177</v>
      </c>
      <c r="O5801" s="1203" t="s">
        <v>73</v>
      </c>
      <c r="P5801" s="1203" t="s">
        <v>73</v>
      </c>
      <c r="Q5801" s="1203" t="s">
        <v>73</v>
      </c>
      <c r="R5801" s="1203" t="s">
        <v>73</v>
      </c>
      <c r="S5801" s="1224">
        <f>VLOOKUP($D5801,'NI-118'!$B$1:$W$2048,12,FALSE)</f>
        <v>0</v>
      </c>
      <c r="T5801" s="1224">
        <f>VLOOKUP($D5801,'NI-118'!$B$1:$W$2048,13,FALSE)</f>
        <v>0</v>
      </c>
      <c r="U5801" s="1224">
        <f>VLOOKUP($D5801,'NI-118'!$B$1:$W$2048,16,FALSE)</f>
        <v>0</v>
      </c>
      <c r="V5801" s="1224">
        <f>VLOOKUP($D5801,'NI-118'!$B$1:$W$2048,17,FALSE)</f>
        <v>0</v>
      </c>
      <c r="W5801" s="1224">
        <f>VLOOKUP($D5801,'NI-118'!$B$1:$W$2048,18,FALSE)</f>
        <v>0</v>
      </c>
      <c r="X5801" s="1224">
        <f>VLOOKUP($D5801,'NI-118'!$B$1:$W$2048,19,FALSE)</f>
        <v>0</v>
      </c>
    </row>
    <row r="5802" spans="1:24" ht="27" hidden="1">
      <c r="A5802" s="762"/>
      <c r="B5802" s="762"/>
      <c r="C5802" s="762"/>
      <c r="D5802" s="1222" t="s">
        <v>2178</v>
      </c>
      <c r="E5802" s="1223">
        <v>118</v>
      </c>
      <c r="F5802" s="1202"/>
      <c r="G5802" s="1202"/>
      <c r="H5802" s="1205" t="s">
        <v>2168</v>
      </c>
      <c r="I5802" s="1202" t="s">
        <v>53</v>
      </c>
      <c r="J5802" s="1202" t="s">
        <v>1917</v>
      </c>
      <c r="K5802" s="1202" t="s">
        <v>1917</v>
      </c>
      <c r="L5802" s="1202" t="s">
        <v>1918</v>
      </c>
      <c r="M5802" s="1202" t="s">
        <v>2143</v>
      </c>
      <c r="N5802" s="1203" t="s">
        <v>2179</v>
      </c>
      <c r="O5802" s="1203" t="s">
        <v>73</v>
      </c>
      <c r="P5802" s="1203" t="s">
        <v>73</v>
      </c>
      <c r="Q5802" s="1203" t="s">
        <v>73</v>
      </c>
      <c r="R5802" s="1203" t="s">
        <v>73</v>
      </c>
      <c r="S5802" s="1224">
        <f>VLOOKUP($D5802,'NI-118'!$B$1:$W$2048,12,FALSE)</f>
        <v>0</v>
      </c>
      <c r="T5802" s="1224">
        <f>VLOOKUP($D5802,'NI-118'!$B$1:$W$2048,13,FALSE)</f>
        <v>0</v>
      </c>
      <c r="U5802" s="1224">
        <f>VLOOKUP($D5802,'NI-118'!$B$1:$W$2048,16,FALSE)</f>
        <v>0</v>
      </c>
      <c r="V5802" s="1224">
        <f>VLOOKUP($D5802,'NI-118'!$B$1:$W$2048,17,FALSE)</f>
        <v>0</v>
      </c>
      <c r="W5802" s="1224">
        <f>VLOOKUP($D5802,'NI-118'!$B$1:$W$2048,18,FALSE)</f>
        <v>0</v>
      </c>
      <c r="X5802" s="1224">
        <f>VLOOKUP($D5802,'NI-118'!$B$1:$W$2048,19,FALSE)</f>
        <v>0</v>
      </c>
    </row>
    <row r="5803" spans="1:24" ht="27" hidden="1">
      <c r="A5803" s="762"/>
      <c r="B5803" s="762"/>
      <c r="C5803" s="762"/>
      <c r="D5803" s="1222" t="s">
        <v>2180</v>
      </c>
      <c r="E5803" s="1223">
        <v>118</v>
      </c>
      <c r="F5803" s="1202"/>
      <c r="G5803" s="1202"/>
      <c r="H5803" s="1205" t="s">
        <v>2168</v>
      </c>
      <c r="I5803" s="1202" t="s">
        <v>53</v>
      </c>
      <c r="J5803" s="1202" t="s">
        <v>1917</v>
      </c>
      <c r="K5803" s="1202" t="s">
        <v>1917</v>
      </c>
      <c r="L5803" s="1202" t="s">
        <v>1918</v>
      </c>
      <c r="M5803" s="1202" t="s">
        <v>2143</v>
      </c>
      <c r="N5803" s="1203" t="s">
        <v>2181</v>
      </c>
      <c r="O5803" s="1203" t="s">
        <v>73</v>
      </c>
      <c r="P5803" s="1203" t="s">
        <v>73</v>
      </c>
      <c r="Q5803" s="1203" t="s">
        <v>73</v>
      </c>
      <c r="R5803" s="1203" t="s">
        <v>73</v>
      </c>
      <c r="S5803" s="1224">
        <f>VLOOKUP($D5803,'NI-118'!$B$1:$W$2048,12,FALSE)</f>
        <v>0</v>
      </c>
      <c r="T5803" s="1224">
        <f>VLOOKUP($D5803,'NI-118'!$B$1:$W$2048,13,FALSE)</f>
        <v>0</v>
      </c>
      <c r="U5803" s="1224">
        <f>VLOOKUP($D5803,'NI-118'!$B$1:$W$2048,16,FALSE)</f>
        <v>0</v>
      </c>
      <c r="V5803" s="1224">
        <f>VLOOKUP($D5803,'NI-118'!$B$1:$W$2048,17,FALSE)</f>
        <v>0</v>
      </c>
      <c r="W5803" s="1224">
        <f>VLOOKUP($D5803,'NI-118'!$B$1:$W$2048,18,FALSE)</f>
        <v>0</v>
      </c>
      <c r="X5803" s="1224">
        <f>VLOOKUP($D5803,'NI-118'!$B$1:$W$2048,19,FALSE)</f>
        <v>0</v>
      </c>
    </row>
    <row r="5804" spans="1:24" ht="27" hidden="1">
      <c r="A5804" s="762"/>
      <c r="B5804" s="762"/>
      <c r="C5804" s="762"/>
      <c r="D5804" s="1222" t="s">
        <v>2182</v>
      </c>
      <c r="E5804" s="1223">
        <v>118</v>
      </c>
      <c r="F5804" s="1202"/>
      <c r="G5804" s="1202"/>
      <c r="H5804" s="1205" t="s">
        <v>2168</v>
      </c>
      <c r="I5804" s="1202" t="s">
        <v>53</v>
      </c>
      <c r="J5804" s="1202" t="s">
        <v>1917</v>
      </c>
      <c r="K5804" s="1202" t="s">
        <v>1917</v>
      </c>
      <c r="L5804" s="1202" t="s">
        <v>1918</v>
      </c>
      <c r="M5804" s="1202" t="s">
        <v>2143</v>
      </c>
      <c r="N5804" s="1203" t="s">
        <v>2183</v>
      </c>
      <c r="O5804" s="1203" t="s">
        <v>73</v>
      </c>
      <c r="P5804" s="1203" t="s">
        <v>73</v>
      </c>
      <c r="Q5804" s="1203" t="s">
        <v>73</v>
      </c>
      <c r="R5804" s="1203" t="s">
        <v>73</v>
      </c>
      <c r="S5804" s="1224">
        <f>VLOOKUP($D5804,'NI-118'!$B$1:$W$2048,12,FALSE)</f>
        <v>0</v>
      </c>
      <c r="T5804" s="1224">
        <f>VLOOKUP($D5804,'NI-118'!$B$1:$W$2048,13,FALSE)</f>
        <v>0</v>
      </c>
      <c r="U5804" s="1224">
        <f>VLOOKUP($D5804,'NI-118'!$B$1:$W$2048,16,FALSE)</f>
        <v>0</v>
      </c>
      <c r="V5804" s="1224">
        <f>VLOOKUP($D5804,'NI-118'!$B$1:$W$2048,17,FALSE)</f>
        <v>0</v>
      </c>
      <c r="W5804" s="1224">
        <f>VLOOKUP($D5804,'NI-118'!$B$1:$W$2048,18,FALSE)</f>
        <v>0</v>
      </c>
      <c r="X5804" s="1224">
        <f>VLOOKUP($D5804,'NI-118'!$B$1:$W$2048,19,FALSE)</f>
        <v>0</v>
      </c>
    </row>
    <row r="5805" spans="1:24" hidden="1">
      <c r="A5805" s="762"/>
      <c r="B5805" s="762"/>
      <c r="C5805" s="762"/>
      <c r="D5805" s="1222" t="s">
        <v>2184</v>
      </c>
      <c r="E5805" s="1223">
        <v>118</v>
      </c>
      <c r="F5805" s="1202"/>
      <c r="G5805" s="1202"/>
      <c r="H5805" s="1205" t="s">
        <v>2168</v>
      </c>
      <c r="I5805" s="1202" t="s">
        <v>53</v>
      </c>
      <c r="J5805" s="1202" t="s">
        <v>1917</v>
      </c>
      <c r="K5805" s="1202" t="s">
        <v>1917</v>
      </c>
      <c r="L5805" s="1202" t="s">
        <v>1918</v>
      </c>
      <c r="M5805" s="1202" t="s">
        <v>2143</v>
      </c>
      <c r="N5805" s="1203" t="s">
        <v>2185</v>
      </c>
      <c r="O5805" s="1203" t="s">
        <v>73</v>
      </c>
      <c r="P5805" s="1203" t="s">
        <v>73</v>
      </c>
      <c r="Q5805" s="1203" t="s">
        <v>73</v>
      </c>
      <c r="R5805" s="1203" t="s">
        <v>73</v>
      </c>
      <c r="S5805" s="1224">
        <f>VLOOKUP($D5805,'NI-118'!$B$1:$W$2048,12,FALSE)</f>
        <v>0</v>
      </c>
      <c r="T5805" s="1224">
        <f>VLOOKUP($D5805,'NI-118'!$B$1:$W$2048,13,FALSE)</f>
        <v>0</v>
      </c>
      <c r="U5805" s="1224">
        <f>VLOOKUP($D5805,'NI-118'!$B$1:$W$2048,16,FALSE)</f>
        <v>0</v>
      </c>
      <c r="V5805" s="1224">
        <f>VLOOKUP($D5805,'NI-118'!$B$1:$W$2048,17,FALSE)</f>
        <v>0</v>
      </c>
      <c r="W5805" s="1224">
        <f>VLOOKUP($D5805,'NI-118'!$B$1:$W$2048,18,FALSE)</f>
        <v>0</v>
      </c>
      <c r="X5805" s="1224">
        <f>VLOOKUP($D5805,'NI-118'!$B$1:$W$2048,19,FALSE)</f>
        <v>0</v>
      </c>
    </row>
    <row r="5806" spans="1:24" ht="27" hidden="1">
      <c r="A5806" s="762"/>
      <c r="B5806" s="762"/>
      <c r="C5806" s="762"/>
      <c r="D5806" s="1222" t="s">
        <v>2186</v>
      </c>
      <c r="E5806" s="1223">
        <v>118</v>
      </c>
      <c r="F5806" s="1202"/>
      <c r="G5806" s="1202"/>
      <c r="H5806" s="1205" t="s">
        <v>2168</v>
      </c>
      <c r="I5806" s="1202" t="s">
        <v>53</v>
      </c>
      <c r="J5806" s="1202" t="s">
        <v>1917</v>
      </c>
      <c r="K5806" s="1202" t="s">
        <v>1917</v>
      </c>
      <c r="L5806" s="1202" t="s">
        <v>1918</v>
      </c>
      <c r="M5806" s="1202" t="s">
        <v>2143</v>
      </c>
      <c r="N5806" s="1203" t="s">
        <v>2187</v>
      </c>
      <c r="O5806" s="1203" t="s">
        <v>73</v>
      </c>
      <c r="P5806" s="1203" t="s">
        <v>73</v>
      </c>
      <c r="Q5806" s="1203" t="s">
        <v>73</v>
      </c>
      <c r="R5806" s="1203" t="s">
        <v>73</v>
      </c>
      <c r="S5806" s="1224">
        <f>VLOOKUP($D5806,'NI-118'!$B$1:$W$2048,12,FALSE)</f>
        <v>0</v>
      </c>
      <c r="T5806" s="1224">
        <f>VLOOKUP($D5806,'NI-118'!$B$1:$W$2048,13,FALSE)</f>
        <v>0</v>
      </c>
      <c r="U5806" s="1224">
        <f>VLOOKUP($D5806,'NI-118'!$B$1:$W$2048,16,FALSE)</f>
        <v>0</v>
      </c>
      <c r="V5806" s="1224">
        <f>VLOOKUP($D5806,'NI-118'!$B$1:$W$2048,17,FALSE)</f>
        <v>0</v>
      </c>
      <c r="W5806" s="1224">
        <f>VLOOKUP($D5806,'NI-118'!$B$1:$W$2048,18,FALSE)</f>
        <v>0</v>
      </c>
      <c r="X5806" s="1224">
        <f>VLOOKUP($D5806,'NI-118'!$B$1:$W$2048,19,FALSE)</f>
        <v>0</v>
      </c>
    </row>
    <row r="5807" spans="1:24" ht="27" hidden="1">
      <c r="A5807" s="762"/>
      <c r="B5807" s="762"/>
      <c r="C5807" s="762"/>
      <c r="D5807" s="1222" t="s">
        <v>2188</v>
      </c>
      <c r="E5807" s="1223">
        <v>118</v>
      </c>
      <c r="F5807" s="1202"/>
      <c r="G5807" s="1202"/>
      <c r="H5807" s="1205" t="s">
        <v>2168</v>
      </c>
      <c r="I5807" s="1202" t="s">
        <v>53</v>
      </c>
      <c r="J5807" s="1202" t="s">
        <v>1917</v>
      </c>
      <c r="K5807" s="1202" t="s">
        <v>1917</v>
      </c>
      <c r="L5807" s="1202" t="s">
        <v>1918</v>
      </c>
      <c r="M5807" s="1202" t="s">
        <v>2143</v>
      </c>
      <c r="N5807" s="1203" t="s">
        <v>2189</v>
      </c>
      <c r="O5807" s="1203" t="s">
        <v>73</v>
      </c>
      <c r="P5807" s="1203" t="s">
        <v>73</v>
      </c>
      <c r="Q5807" s="1203" t="s">
        <v>73</v>
      </c>
      <c r="R5807" s="1203" t="s">
        <v>73</v>
      </c>
      <c r="S5807" s="1224">
        <f>VLOOKUP($D5807,'NI-118'!$B$1:$W$2048,12,FALSE)</f>
        <v>0</v>
      </c>
      <c r="T5807" s="1224">
        <f>VLOOKUP($D5807,'NI-118'!$B$1:$W$2048,13,FALSE)</f>
        <v>0</v>
      </c>
      <c r="U5807" s="1224">
        <f>VLOOKUP($D5807,'NI-118'!$B$1:$W$2048,16,FALSE)</f>
        <v>0</v>
      </c>
      <c r="V5807" s="1224">
        <f>VLOOKUP($D5807,'NI-118'!$B$1:$W$2048,17,FALSE)</f>
        <v>0</v>
      </c>
      <c r="W5807" s="1224">
        <f>VLOOKUP($D5807,'NI-118'!$B$1:$W$2048,18,FALSE)</f>
        <v>0</v>
      </c>
      <c r="X5807" s="1224">
        <f>VLOOKUP($D5807,'NI-118'!$B$1:$W$2048,19,FALSE)</f>
        <v>0</v>
      </c>
    </row>
    <row r="5808" spans="1:24" ht="27" hidden="1">
      <c r="A5808" s="762"/>
      <c r="B5808" s="762"/>
      <c r="C5808" s="762"/>
      <c r="D5808" s="1222" t="s">
        <v>2190</v>
      </c>
      <c r="E5808" s="1223">
        <v>118</v>
      </c>
      <c r="F5808" s="1202"/>
      <c r="G5808" s="1202"/>
      <c r="H5808" s="1205" t="s">
        <v>2168</v>
      </c>
      <c r="I5808" s="1202" t="s">
        <v>53</v>
      </c>
      <c r="J5808" s="1202" t="s">
        <v>1917</v>
      </c>
      <c r="K5808" s="1202" t="s">
        <v>1917</v>
      </c>
      <c r="L5808" s="1202" t="s">
        <v>1918</v>
      </c>
      <c r="M5808" s="1202" t="s">
        <v>2143</v>
      </c>
      <c r="N5808" s="1203" t="s">
        <v>2191</v>
      </c>
      <c r="O5808" s="1203" t="s">
        <v>73</v>
      </c>
      <c r="P5808" s="1203" t="s">
        <v>73</v>
      </c>
      <c r="Q5808" s="1203" t="s">
        <v>73</v>
      </c>
      <c r="R5808" s="1203" t="s">
        <v>73</v>
      </c>
      <c r="S5808" s="1224">
        <f>VLOOKUP($D5808,'NI-118'!$B$1:$W$2048,12,FALSE)</f>
        <v>0</v>
      </c>
      <c r="T5808" s="1224">
        <f>VLOOKUP($D5808,'NI-118'!$B$1:$W$2048,13,FALSE)</f>
        <v>0</v>
      </c>
      <c r="U5808" s="1224">
        <f>VLOOKUP($D5808,'NI-118'!$B$1:$W$2048,16,FALSE)</f>
        <v>0</v>
      </c>
      <c r="V5808" s="1224">
        <f>VLOOKUP($D5808,'NI-118'!$B$1:$W$2048,17,FALSE)</f>
        <v>0</v>
      </c>
      <c r="W5808" s="1224">
        <f>VLOOKUP($D5808,'NI-118'!$B$1:$W$2048,18,FALSE)</f>
        <v>0</v>
      </c>
      <c r="X5808" s="1224">
        <f>VLOOKUP($D5808,'NI-118'!$B$1:$W$2048,19,FALSE)</f>
        <v>0</v>
      </c>
    </row>
    <row r="5809" spans="1:24" hidden="1">
      <c r="A5809" s="762"/>
      <c r="B5809" s="762"/>
      <c r="C5809" s="762"/>
      <c r="D5809" s="1222" t="s">
        <v>2192</v>
      </c>
      <c r="E5809" s="1223">
        <v>118</v>
      </c>
      <c r="F5809" s="1202"/>
      <c r="G5809" s="1202"/>
      <c r="H5809" s="1205" t="s">
        <v>2193</v>
      </c>
      <c r="I5809" s="1202" t="s">
        <v>53</v>
      </c>
      <c r="J5809" s="1202" t="s">
        <v>1917</v>
      </c>
      <c r="K5809" s="1202" t="s">
        <v>1917</v>
      </c>
      <c r="L5809" s="1202" t="s">
        <v>1918</v>
      </c>
      <c r="M5809" s="1202" t="s">
        <v>2143</v>
      </c>
      <c r="N5809" s="1203" t="s">
        <v>2194</v>
      </c>
      <c r="O5809" s="1203" t="s">
        <v>73</v>
      </c>
      <c r="P5809" s="1203" t="s">
        <v>73</v>
      </c>
      <c r="Q5809" s="1203" t="s">
        <v>73</v>
      </c>
      <c r="R5809" s="1203" t="s">
        <v>73</v>
      </c>
      <c r="S5809" s="1224">
        <f>VLOOKUP($D5809,'NI-118'!$B$1:$W$2048,12,FALSE)</f>
        <v>0</v>
      </c>
      <c r="T5809" s="1224">
        <f>VLOOKUP($D5809,'NI-118'!$B$1:$W$2048,13,FALSE)</f>
        <v>0</v>
      </c>
      <c r="U5809" s="1224">
        <f>VLOOKUP($D5809,'NI-118'!$B$1:$W$2048,16,FALSE)</f>
        <v>0</v>
      </c>
      <c r="V5809" s="1224">
        <f>VLOOKUP($D5809,'NI-118'!$B$1:$W$2048,17,FALSE)</f>
        <v>0</v>
      </c>
      <c r="W5809" s="1224">
        <f>VLOOKUP($D5809,'NI-118'!$B$1:$W$2048,18,FALSE)</f>
        <v>0</v>
      </c>
      <c r="X5809" s="1224">
        <f>VLOOKUP($D5809,'NI-118'!$B$1:$W$2048,19,FALSE)</f>
        <v>0</v>
      </c>
    </row>
    <row r="5810" spans="1:24" hidden="1">
      <c r="A5810" s="762"/>
      <c r="B5810" s="762"/>
      <c r="C5810" s="762"/>
      <c r="D5810" s="1222" t="s">
        <v>2195</v>
      </c>
      <c r="E5810" s="1223">
        <v>118</v>
      </c>
      <c r="F5810" s="1202"/>
      <c r="G5810" s="1202"/>
      <c r="H5810" s="1205" t="s">
        <v>2193</v>
      </c>
      <c r="I5810" s="1202" t="s">
        <v>53</v>
      </c>
      <c r="J5810" s="1202" t="s">
        <v>1917</v>
      </c>
      <c r="K5810" s="1202" t="s">
        <v>1917</v>
      </c>
      <c r="L5810" s="1202" t="s">
        <v>1918</v>
      </c>
      <c r="M5810" s="1202" t="s">
        <v>2143</v>
      </c>
      <c r="N5810" s="1203" t="s">
        <v>2196</v>
      </c>
      <c r="O5810" s="1203" t="s">
        <v>73</v>
      </c>
      <c r="P5810" s="1203" t="s">
        <v>73</v>
      </c>
      <c r="Q5810" s="1203" t="s">
        <v>73</v>
      </c>
      <c r="R5810" s="1203" t="s">
        <v>73</v>
      </c>
      <c r="S5810" s="1224">
        <f>VLOOKUP($D5810,'NI-118'!$B$1:$W$2048,12,FALSE)</f>
        <v>0</v>
      </c>
      <c r="T5810" s="1224">
        <f>VLOOKUP($D5810,'NI-118'!$B$1:$W$2048,13,FALSE)</f>
        <v>0</v>
      </c>
      <c r="U5810" s="1224">
        <f>VLOOKUP($D5810,'NI-118'!$B$1:$W$2048,16,FALSE)</f>
        <v>0</v>
      </c>
      <c r="V5810" s="1224">
        <f>VLOOKUP($D5810,'NI-118'!$B$1:$W$2048,17,FALSE)</f>
        <v>0</v>
      </c>
      <c r="W5810" s="1224">
        <f>VLOOKUP($D5810,'NI-118'!$B$1:$W$2048,18,FALSE)</f>
        <v>0</v>
      </c>
      <c r="X5810" s="1224">
        <f>VLOOKUP($D5810,'NI-118'!$B$1:$W$2048,19,FALSE)</f>
        <v>0</v>
      </c>
    </row>
    <row r="5811" spans="1:24" hidden="1">
      <c r="A5811" s="762"/>
      <c r="B5811" s="762"/>
      <c r="C5811" s="762"/>
      <c r="D5811" s="1222" t="s">
        <v>2197</v>
      </c>
      <c r="E5811" s="1223">
        <v>118</v>
      </c>
      <c r="F5811" s="1202"/>
      <c r="G5811" s="1202"/>
      <c r="H5811" s="1205" t="s">
        <v>2193</v>
      </c>
      <c r="I5811" s="1202" t="s">
        <v>53</v>
      </c>
      <c r="J5811" s="1202" t="s">
        <v>1917</v>
      </c>
      <c r="K5811" s="1202" t="s">
        <v>1917</v>
      </c>
      <c r="L5811" s="1202" t="s">
        <v>1918</v>
      </c>
      <c r="M5811" s="1202" t="s">
        <v>2143</v>
      </c>
      <c r="N5811" s="1203" t="s">
        <v>2198</v>
      </c>
      <c r="O5811" s="1203" t="s">
        <v>73</v>
      </c>
      <c r="P5811" s="1203" t="s">
        <v>73</v>
      </c>
      <c r="Q5811" s="1203" t="s">
        <v>73</v>
      </c>
      <c r="R5811" s="1203" t="s">
        <v>73</v>
      </c>
      <c r="S5811" s="1224">
        <f>VLOOKUP($D5811,'NI-118'!$B$1:$W$2048,12,FALSE)</f>
        <v>0</v>
      </c>
      <c r="T5811" s="1224">
        <f>VLOOKUP($D5811,'NI-118'!$B$1:$W$2048,13,FALSE)</f>
        <v>0</v>
      </c>
      <c r="U5811" s="1224">
        <f>VLOOKUP($D5811,'NI-118'!$B$1:$W$2048,16,FALSE)</f>
        <v>0</v>
      </c>
      <c r="V5811" s="1224">
        <f>VLOOKUP($D5811,'NI-118'!$B$1:$W$2048,17,FALSE)</f>
        <v>0</v>
      </c>
      <c r="W5811" s="1224">
        <f>VLOOKUP($D5811,'NI-118'!$B$1:$W$2048,18,FALSE)</f>
        <v>0</v>
      </c>
      <c r="X5811" s="1224">
        <f>VLOOKUP($D5811,'NI-118'!$B$1:$W$2048,19,FALSE)</f>
        <v>0</v>
      </c>
    </row>
    <row r="5812" spans="1:24" hidden="1">
      <c r="A5812" s="762"/>
      <c r="B5812" s="762"/>
      <c r="C5812" s="762"/>
      <c r="D5812" s="1222" t="s">
        <v>2199</v>
      </c>
      <c r="E5812" s="1223">
        <v>118</v>
      </c>
      <c r="F5812" s="1202"/>
      <c r="G5812" s="1202"/>
      <c r="H5812" s="1205" t="s">
        <v>2193</v>
      </c>
      <c r="I5812" s="1202" t="s">
        <v>53</v>
      </c>
      <c r="J5812" s="1202" t="s">
        <v>1917</v>
      </c>
      <c r="K5812" s="1202" t="s">
        <v>1917</v>
      </c>
      <c r="L5812" s="1202" t="s">
        <v>1918</v>
      </c>
      <c r="M5812" s="1202" t="s">
        <v>2143</v>
      </c>
      <c r="N5812" s="1203" t="s">
        <v>2200</v>
      </c>
      <c r="O5812" s="1203" t="s">
        <v>73</v>
      </c>
      <c r="P5812" s="1203" t="s">
        <v>73</v>
      </c>
      <c r="Q5812" s="1203" t="s">
        <v>73</v>
      </c>
      <c r="R5812" s="1203" t="s">
        <v>73</v>
      </c>
      <c r="S5812" s="1224">
        <f>VLOOKUP($D5812,'NI-118'!$B$1:$W$2048,12,FALSE)</f>
        <v>0</v>
      </c>
      <c r="T5812" s="1224">
        <f>VLOOKUP($D5812,'NI-118'!$B$1:$W$2048,13,FALSE)</f>
        <v>0</v>
      </c>
      <c r="U5812" s="1224">
        <f>VLOOKUP($D5812,'NI-118'!$B$1:$W$2048,16,FALSE)</f>
        <v>0</v>
      </c>
      <c r="V5812" s="1224">
        <f>VLOOKUP($D5812,'NI-118'!$B$1:$W$2048,17,FALSE)</f>
        <v>0</v>
      </c>
      <c r="W5812" s="1224">
        <f>VLOOKUP($D5812,'NI-118'!$B$1:$W$2048,18,FALSE)</f>
        <v>0</v>
      </c>
      <c r="X5812" s="1224">
        <f>VLOOKUP($D5812,'NI-118'!$B$1:$W$2048,19,FALSE)</f>
        <v>0</v>
      </c>
    </row>
    <row r="5813" spans="1:24" ht="27" hidden="1">
      <c r="A5813" s="762"/>
      <c r="B5813" s="762"/>
      <c r="C5813" s="762"/>
      <c r="D5813" s="1222" t="s">
        <v>2201</v>
      </c>
      <c r="E5813" s="1223">
        <v>118</v>
      </c>
      <c r="F5813" s="1202"/>
      <c r="G5813" s="1202"/>
      <c r="H5813" s="1205" t="s">
        <v>2193</v>
      </c>
      <c r="I5813" s="1202" t="s">
        <v>53</v>
      </c>
      <c r="J5813" s="1202" t="s">
        <v>1917</v>
      </c>
      <c r="K5813" s="1202" t="s">
        <v>1917</v>
      </c>
      <c r="L5813" s="1202" t="s">
        <v>1918</v>
      </c>
      <c r="M5813" s="1202" t="s">
        <v>2143</v>
      </c>
      <c r="N5813" s="1203" t="s">
        <v>2202</v>
      </c>
      <c r="O5813" s="1203" t="s">
        <v>73</v>
      </c>
      <c r="P5813" s="1203" t="s">
        <v>73</v>
      </c>
      <c r="Q5813" s="1203" t="s">
        <v>73</v>
      </c>
      <c r="R5813" s="1203" t="s">
        <v>73</v>
      </c>
      <c r="S5813" s="1224">
        <f>VLOOKUP($D5813,'NI-118'!$B$1:$W$2048,12,FALSE)</f>
        <v>0</v>
      </c>
      <c r="T5813" s="1224">
        <f>VLOOKUP($D5813,'NI-118'!$B$1:$W$2048,13,FALSE)</f>
        <v>0</v>
      </c>
      <c r="U5813" s="1224">
        <f>VLOOKUP($D5813,'NI-118'!$B$1:$W$2048,16,FALSE)</f>
        <v>0</v>
      </c>
      <c r="V5813" s="1224">
        <f>VLOOKUP($D5813,'NI-118'!$B$1:$W$2048,17,FALSE)</f>
        <v>0</v>
      </c>
      <c r="W5813" s="1224">
        <f>VLOOKUP($D5813,'NI-118'!$B$1:$W$2048,18,FALSE)</f>
        <v>0</v>
      </c>
      <c r="X5813" s="1224">
        <f>VLOOKUP($D5813,'NI-118'!$B$1:$W$2048,19,FALSE)</f>
        <v>0</v>
      </c>
    </row>
    <row r="5814" spans="1:24" ht="27" hidden="1">
      <c r="A5814" s="762"/>
      <c r="B5814" s="762"/>
      <c r="C5814" s="762"/>
      <c r="D5814" s="1222" t="s">
        <v>2203</v>
      </c>
      <c r="E5814" s="1223">
        <v>118</v>
      </c>
      <c r="F5814" s="1202"/>
      <c r="G5814" s="1202"/>
      <c r="H5814" s="1205" t="s">
        <v>2193</v>
      </c>
      <c r="I5814" s="1202" t="s">
        <v>53</v>
      </c>
      <c r="J5814" s="1202" t="s">
        <v>1917</v>
      </c>
      <c r="K5814" s="1202" t="s">
        <v>1917</v>
      </c>
      <c r="L5814" s="1202" t="s">
        <v>1918</v>
      </c>
      <c r="M5814" s="1202" t="s">
        <v>2143</v>
      </c>
      <c r="N5814" s="1203" t="s">
        <v>2204</v>
      </c>
      <c r="O5814" s="1203" t="s">
        <v>73</v>
      </c>
      <c r="P5814" s="1203" t="s">
        <v>73</v>
      </c>
      <c r="Q5814" s="1203" t="s">
        <v>73</v>
      </c>
      <c r="R5814" s="1203" t="s">
        <v>73</v>
      </c>
      <c r="S5814" s="1224">
        <f>VLOOKUP($D5814,'NI-118'!$B$1:$W$2048,12,FALSE)</f>
        <v>0</v>
      </c>
      <c r="T5814" s="1224">
        <f>VLOOKUP($D5814,'NI-118'!$B$1:$W$2048,13,FALSE)</f>
        <v>0</v>
      </c>
      <c r="U5814" s="1224">
        <f>VLOOKUP($D5814,'NI-118'!$B$1:$W$2048,16,FALSE)</f>
        <v>0</v>
      </c>
      <c r="V5814" s="1224">
        <f>VLOOKUP($D5814,'NI-118'!$B$1:$W$2048,17,FALSE)</f>
        <v>0</v>
      </c>
      <c r="W5814" s="1224">
        <f>VLOOKUP($D5814,'NI-118'!$B$1:$W$2048,18,FALSE)</f>
        <v>0</v>
      </c>
      <c r="X5814" s="1224">
        <f>VLOOKUP($D5814,'NI-118'!$B$1:$W$2048,19,FALSE)</f>
        <v>0</v>
      </c>
    </row>
    <row r="5815" spans="1:24" ht="27" hidden="1">
      <c r="A5815" s="762"/>
      <c r="B5815" s="762"/>
      <c r="C5815" s="762"/>
      <c r="D5815" s="1222" t="s">
        <v>2205</v>
      </c>
      <c r="E5815" s="1223">
        <v>118</v>
      </c>
      <c r="F5815" s="1202"/>
      <c r="G5815" s="1202"/>
      <c r="H5815" s="1205" t="s">
        <v>2193</v>
      </c>
      <c r="I5815" s="1202" t="s">
        <v>53</v>
      </c>
      <c r="J5815" s="1202" t="s">
        <v>1917</v>
      </c>
      <c r="K5815" s="1202" t="s">
        <v>1917</v>
      </c>
      <c r="L5815" s="1202" t="s">
        <v>1918</v>
      </c>
      <c r="M5815" s="1202" t="s">
        <v>2143</v>
      </c>
      <c r="N5815" s="1203" t="s">
        <v>2206</v>
      </c>
      <c r="O5815" s="1203" t="s">
        <v>73</v>
      </c>
      <c r="P5815" s="1203" t="s">
        <v>73</v>
      </c>
      <c r="Q5815" s="1203" t="s">
        <v>73</v>
      </c>
      <c r="R5815" s="1203" t="s">
        <v>73</v>
      </c>
      <c r="S5815" s="1224">
        <f>VLOOKUP($D5815,'NI-118'!$B$1:$W$2048,12,FALSE)</f>
        <v>0</v>
      </c>
      <c r="T5815" s="1224">
        <f>VLOOKUP($D5815,'NI-118'!$B$1:$W$2048,13,FALSE)</f>
        <v>0</v>
      </c>
      <c r="U5815" s="1224">
        <f>VLOOKUP($D5815,'NI-118'!$B$1:$W$2048,16,FALSE)</f>
        <v>0</v>
      </c>
      <c r="V5815" s="1224">
        <f>VLOOKUP($D5815,'NI-118'!$B$1:$W$2048,17,FALSE)</f>
        <v>0</v>
      </c>
      <c r="W5815" s="1224">
        <f>VLOOKUP($D5815,'NI-118'!$B$1:$W$2048,18,FALSE)</f>
        <v>0</v>
      </c>
      <c r="X5815" s="1224">
        <f>VLOOKUP($D5815,'NI-118'!$B$1:$W$2048,19,FALSE)</f>
        <v>0</v>
      </c>
    </row>
    <row r="5816" spans="1:24" ht="27" hidden="1">
      <c r="A5816" s="762"/>
      <c r="B5816" s="762"/>
      <c r="C5816" s="762"/>
      <c r="D5816" s="1222" t="s">
        <v>2207</v>
      </c>
      <c r="E5816" s="1223">
        <v>118</v>
      </c>
      <c r="F5816" s="1202"/>
      <c r="G5816" s="1202"/>
      <c r="H5816" s="1205" t="s">
        <v>2193</v>
      </c>
      <c r="I5816" s="1202" t="s">
        <v>53</v>
      </c>
      <c r="J5816" s="1202" t="s">
        <v>1917</v>
      </c>
      <c r="K5816" s="1202" t="s">
        <v>1917</v>
      </c>
      <c r="L5816" s="1202" t="s">
        <v>1918</v>
      </c>
      <c r="M5816" s="1202" t="s">
        <v>2143</v>
      </c>
      <c r="N5816" s="1203" t="s">
        <v>2208</v>
      </c>
      <c r="O5816" s="1203" t="s">
        <v>73</v>
      </c>
      <c r="P5816" s="1203" t="s">
        <v>73</v>
      </c>
      <c r="Q5816" s="1203" t="s">
        <v>73</v>
      </c>
      <c r="R5816" s="1203" t="s">
        <v>73</v>
      </c>
      <c r="S5816" s="1224">
        <f>VLOOKUP($D5816,'NI-118'!$B$1:$W$2048,12,FALSE)</f>
        <v>0</v>
      </c>
      <c r="T5816" s="1224">
        <f>VLOOKUP($D5816,'NI-118'!$B$1:$W$2048,13,FALSE)</f>
        <v>0</v>
      </c>
      <c r="U5816" s="1224">
        <f>VLOOKUP($D5816,'NI-118'!$B$1:$W$2048,16,FALSE)</f>
        <v>0</v>
      </c>
      <c r="V5816" s="1224">
        <f>VLOOKUP($D5816,'NI-118'!$B$1:$W$2048,17,FALSE)</f>
        <v>0</v>
      </c>
      <c r="W5816" s="1224">
        <f>VLOOKUP($D5816,'NI-118'!$B$1:$W$2048,18,FALSE)</f>
        <v>0</v>
      </c>
      <c r="X5816" s="1224">
        <f>VLOOKUP($D5816,'NI-118'!$B$1:$W$2048,19,FALSE)</f>
        <v>0</v>
      </c>
    </row>
    <row r="5817" spans="1:24" hidden="1">
      <c r="A5817" s="762"/>
      <c r="B5817" s="762"/>
      <c r="C5817" s="762"/>
      <c r="D5817" s="1222" t="s">
        <v>2209</v>
      </c>
      <c r="E5817" s="1223">
        <v>118</v>
      </c>
      <c r="F5817" s="1202"/>
      <c r="G5817" s="1202"/>
      <c r="H5817" s="1205" t="s">
        <v>2193</v>
      </c>
      <c r="I5817" s="1202" t="s">
        <v>53</v>
      </c>
      <c r="J5817" s="1202" t="s">
        <v>1917</v>
      </c>
      <c r="K5817" s="1202" t="s">
        <v>1917</v>
      </c>
      <c r="L5817" s="1202" t="s">
        <v>1918</v>
      </c>
      <c r="M5817" s="1202" t="s">
        <v>2143</v>
      </c>
      <c r="N5817" s="1203" t="s">
        <v>2210</v>
      </c>
      <c r="O5817" s="1203" t="s">
        <v>73</v>
      </c>
      <c r="P5817" s="1203" t="s">
        <v>73</v>
      </c>
      <c r="Q5817" s="1203" t="s">
        <v>73</v>
      </c>
      <c r="R5817" s="1203" t="s">
        <v>73</v>
      </c>
      <c r="S5817" s="1224">
        <f>VLOOKUP($D5817,'NI-118'!$B$1:$W$2048,12,FALSE)</f>
        <v>0</v>
      </c>
      <c r="T5817" s="1224">
        <f>VLOOKUP($D5817,'NI-118'!$B$1:$W$2048,13,FALSE)</f>
        <v>0</v>
      </c>
      <c r="U5817" s="1224">
        <f>VLOOKUP($D5817,'NI-118'!$B$1:$W$2048,16,FALSE)</f>
        <v>0</v>
      </c>
      <c r="V5817" s="1224">
        <f>VLOOKUP($D5817,'NI-118'!$B$1:$W$2048,17,FALSE)</f>
        <v>0</v>
      </c>
      <c r="W5817" s="1224">
        <f>VLOOKUP($D5817,'NI-118'!$B$1:$W$2048,18,FALSE)</f>
        <v>0</v>
      </c>
      <c r="X5817" s="1224">
        <f>VLOOKUP($D5817,'NI-118'!$B$1:$W$2048,19,FALSE)</f>
        <v>0</v>
      </c>
    </row>
    <row r="5818" spans="1:24" hidden="1">
      <c r="A5818" s="762"/>
      <c r="B5818" s="762"/>
      <c r="C5818" s="762"/>
      <c r="D5818" s="1222" t="s">
        <v>2211</v>
      </c>
      <c r="E5818" s="1223">
        <v>118</v>
      </c>
      <c r="F5818" s="1202"/>
      <c r="G5818" s="1202"/>
      <c r="H5818" s="1205" t="s">
        <v>2193</v>
      </c>
      <c r="I5818" s="1202" t="s">
        <v>53</v>
      </c>
      <c r="J5818" s="1202" t="s">
        <v>1917</v>
      </c>
      <c r="K5818" s="1202" t="s">
        <v>1917</v>
      </c>
      <c r="L5818" s="1202" t="s">
        <v>1918</v>
      </c>
      <c r="M5818" s="1202" t="s">
        <v>2143</v>
      </c>
      <c r="N5818" s="1203" t="s">
        <v>2212</v>
      </c>
      <c r="O5818" s="1203" t="s">
        <v>73</v>
      </c>
      <c r="P5818" s="1203" t="s">
        <v>73</v>
      </c>
      <c r="Q5818" s="1203" t="s">
        <v>73</v>
      </c>
      <c r="R5818" s="1203" t="s">
        <v>73</v>
      </c>
      <c r="S5818" s="1224">
        <f>VLOOKUP($D5818,'NI-118'!$B$1:$W$2048,12,FALSE)</f>
        <v>0</v>
      </c>
      <c r="T5818" s="1224">
        <f>VLOOKUP($D5818,'NI-118'!$B$1:$W$2048,13,FALSE)</f>
        <v>0</v>
      </c>
      <c r="U5818" s="1224">
        <f>VLOOKUP($D5818,'NI-118'!$B$1:$W$2048,16,FALSE)</f>
        <v>0</v>
      </c>
      <c r="V5818" s="1224">
        <f>VLOOKUP($D5818,'NI-118'!$B$1:$W$2048,17,FALSE)</f>
        <v>0</v>
      </c>
      <c r="W5818" s="1224">
        <f>VLOOKUP($D5818,'NI-118'!$B$1:$W$2048,18,FALSE)</f>
        <v>0</v>
      </c>
      <c r="X5818" s="1224">
        <f>VLOOKUP($D5818,'NI-118'!$B$1:$W$2048,19,FALSE)</f>
        <v>0</v>
      </c>
    </row>
    <row r="5819" spans="1:24" ht="27" hidden="1">
      <c r="A5819" s="762"/>
      <c r="B5819" s="762"/>
      <c r="C5819" s="762"/>
      <c r="D5819" s="1222" t="s">
        <v>2213</v>
      </c>
      <c r="E5819" s="1223">
        <v>118</v>
      </c>
      <c r="F5819" s="1202"/>
      <c r="G5819" s="1202"/>
      <c r="H5819" s="1205" t="s">
        <v>2193</v>
      </c>
      <c r="I5819" s="1202" t="s">
        <v>53</v>
      </c>
      <c r="J5819" s="1202" t="s">
        <v>1917</v>
      </c>
      <c r="K5819" s="1202" t="s">
        <v>1917</v>
      </c>
      <c r="L5819" s="1202" t="s">
        <v>1918</v>
      </c>
      <c r="M5819" s="1202" t="s">
        <v>2143</v>
      </c>
      <c r="N5819" s="1203" t="s">
        <v>2214</v>
      </c>
      <c r="O5819" s="1203" t="s">
        <v>73</v>
      </c>
      <c r="P5819" s="1203" t="s">
        <v>73</v>
      </c>
      <c r="Q5819" s="1203" t="s">
        <v>73</v>
      </c>
      <c r="R5819" s="1203" t="s">
        <v>73</v>
      </c>
      <c r="S5819" s="1224">
        <f>VLOOKUP($D5819,'NI-118'!$B$1:$W$2048,12,FALSE)</f>
        <v>0</v>
      </c>
      <c r="T5819" s="1224">
        <f>VLOOKUP($D5819,'NI-118'!$B$1:$W$2048,13,FALSE)</f>
        <v>0</v>
      </c>
      <c r="U5819" s="1224">
        <f>VLOOKUP($D5819,'NI-118'!$B$1:$W$2048,16,FALSE)</f>
        <v>0</v>
      </c>
      <c r="V5819" s="1224">
        <f>VLOOKUP($D5819,'NI-118'!$B$1:$W$2048,17,FALSE)</f>
        <v>0</v>
      </c>
      <c r="W5819" s="1224">
        <f>VLOOKUP($D5819,'NI-118'!$B$1:$W$2048,18,FALSE)</f>
        <v>0</v>
      </c>
      <c r="X5819" s="1224">
        <f>VLOOKUP($D5819,'NI-118'!$B$1:$W$2048,19,FALSE)</f>
        <v>0</v>
      </c>
    </row>
    <row r="5820" spans="1:24" ht="27" hidden="1">
      <c r="A5820" s="762"/>
      <c r="B5820" s="762"/>
      <c r="C5820" s="762"/>
      <c r="D5820" s="1222" t="s">
        <v>2215</v>
      </c>
      <c r="E5820" s="1223">
        <v>118</v>
      </c>
      <c r="F5820" s="1202"/>
      <c r="G5820" s="1202"/>
      <c r="H5820" s="1205" t="s">
        <v>2193</v>
      </c>
      <c r="I5820" s="1202" t="s">
        <v>53</v>
      </c>
      <c r="J5820" s="1202" t="s">
        <v>1917</v>
      </c>
      <c r="K5820" s="1202" t="s">
        <v>1917</v>
      </c>
      <c r="L5820" s="1202" t="s">
        <v>1918</v>
      </c>
      <c r="M5820" s="1202" t="s">
        <v>2143</v>
      </c>
      <c r="N5820" s="1203" t="s">
        <v>2216</v>
      </c>
      <c r="O5820" s="1203" t="s">
        <v>73</v>
      </c>
      <c r="P5820" s="1203" t="s">
        <v>73</v>
      </c>
      <c r="Q5820" s="1203" t="s">
        <v>73</v>
      </c>
      <c r="R5820" s="1203" t="s">
        <v>73</v>
      </c>
      <c r="S5820" s="1224">
        <f>VLOOKUP($D5820,'NI-118'!$B$1:$W$2048,12,FALSE)</f>
        <v>0</v>
      </c>
      <c r="T5820" s="1224">
        <f>VLOOKUP($D5820,'NI-118'!$B$1:$W$2048,13,FALSE)</f>
        <v>0</v>
      </c>
      <c r="U5820" s="1224">
        <f>VLOOKUP($D5820,'NI-118'!$B$1:$W$2048,16,FALSE)</f>
        <v>0</v>
      </c>
      <c r="V5820" s="1224">
        <f>VLOOKUP($D5820,'NI-118'!$B$1:$W$2048,17,FALSE)</f>
        <v>0</v>
      </c>
      <c r="W5820" s="1224">
        <f>VLOOKUP($D5820,'NI-118'!$B$1:$W$2048,18,FALSE)</f>
        <v>0</v>
      </c>
      <c r="X5820" s="1224">
        <f>VLOOKUP($D5820,'NI-118'!$B$1:$W$2048,19,FALSE)</f>
        <v>0</v>
      </c>
    </row>
    <row r="5821" spans="1:24" ht="27" hidden="1">
      <c r="A5821" s="762"/>
      <c r="B5821" s="762"/>
      <c r="C5821" s="762"/>
      <c r="D5821" s="1222" t="s">
        <v>2217</v>
      </c>
      <c r="E5821" s="1223">
        <v>118</v>
      </c>
      <c r="F5821" s="1202"/>
      <c r="G5821" s="1202"/>
      <c r="H5821" s="1205" t="s">
        <v>2218</v>
      </c>
      <c r="I5821" s="1202" t="s">
        <v>53</v>
      </c>
      <c r="J5821" s="1202" t="s">
        <v>1917</v>
      </c>
      <c r="K5821" s="1202" t="s">
        <v>1917</v>
      </c>
      <c r="L5821" s="1202" t="s">
        <v>1918</v>
      </c>
      <c r="M5821" s="1202" t="s">
        <v>2219</v>
      </c>
      <c r="N5821" s="1203" t="s">
        <v>2220</v>
      </c>
      <c r="O5821" s="1203" t="s">
        <v>73</v>
      </c>
      <c r="P5821" s="1203" t="s">
        <v>73</v>
      </c>
      <c r="Q5821" s="1203" t="s">
        <v>73</v>
      </c>
      <c r="R5821" s="1203" t="s">
        <v>73</v>
      </c>
      <c r="S5821" s="1224">
        <f>VLOOKUP($D5821,'NI-118'!$B$1:$W$2048,12,FALSE)</f>
        <v>0</v>
      </c>
      <c r="T5821" s="1224">
        <f>VLOOKUP($D5821,'NI-118'!$B$1:$W$2048,13,FALSE)</f>
        <v>0</v>
      </c>
      <c r="U5821" s="1224">
        <f>VLOOKUP($D5821,'NI-118'!$B$1:$W$2048,16,FALSE)</f>
        <v>0</v>
      </c>
      <c r="V5821" s="1224">
        <f>VLOOKUP($D5821,'NI-118'!$B$1:$W$2048,17,FALSE)</f>
        <v>0</v>
      </c>
      <c r="W5821" s="1224">
        <f>VLOOKUP($D5821,'NI-118'!$B$1:$W$2048,18,FALSE)</f>
        <v>0</v>
      </c>
      <c r="X5821" s="1224">
        <f>VLOOKUP($D5821,'NI-118'!$B$1:$W$2048,19,FALSE)</f>
        <v>0</v>
      </c>
    </row>
    <row r="5822" spans="1:24" hidden="1">
      <c r="A5822" s="762"/>
      <c r="B5822" s="762"/>
      <c r="C5822" s="762"/>
      <c r="D5822" s="1222" t="s">
        <v>2221</v>
      </c>
      <c r="E5822" s="1223">
        <v>118</v>
      </c>
      <c r="F5822" s="1202"/>
      <c r="G5822" s="1202"/>
      <c r="H5822" s="1205" t="s">
        <v>2218</v>
      </c>
      <c r="I5822" s="1202" t="s">
        <v>53</v>
      </c>
      <c r="J5822" s="1202" t="s">
        <v>1917</v>
      </c>
      <c r="K5822" s="1202" t="s">
        <v>1917</v>
      </c>
      <c r="L5822" s="1202" t="s">
        <v>1918</v>
      </c>
      <c r="M5822" s="1202" t="s">
        <v>2219</v>
      </c>
      <c r="N5822" s="1203" t="s">
        <v>2222</v>
      </c>
      <c r="O5822" s="1203" t="s">
        <v>73</v>
      </c>
      <c r="P5822" s="1203" t="s">
        <v>73</v>
      </c>
      <c r="Q5822" s="1203" t="s">
        <v>73</v>
      </c>
      <c r="R5822" s="1203" t="s">
        <v>73</v>
      </c>
      <c r="S5822" s="1224">
        <f>VLOOKUP($D5822,'NI-118'!$B$1:$W$2048,12,FALSE)</f>
        <v>0</v>
      </c>
      <c r="T5822" s="1224">
        <f>VLOOKUP($D5822,'NI-118'!$B$1:$W$2048,13,FALSE)</f>
        <v>0</v>
      </c>
      <c r="U5822" s="1224">
        <f>VLOOKUP($D5822,'NI-118'!$B$1:$W$2048,16,FALSE)</f>
        <v>0</v>
      </c>
      <c r="V5822" s="1224">
        <f>VLOOKUP($D5822,'NI-118'!$B$1:$W$2048,17,FALSE)</f>
        <v>0</v>
      </c>
      <c r="W5822" s="1224">
        <f>VLOOKUP($D5822,'NI-118'!$B$1:$W$2048,18,FALSE)</f>
        <v>0</v>
      </c>
      <c r="X5822" s="1224">
        <f>VLOOKUP($D5822,'NI-118'!$B$1:$W$2048,19,FALSE)</f>
        <v>0</v>
      </c>
    </row>
    <row r="5823" spans="1:24" ht="27" hidden="1">
      <c r="A5823" s="762"/>
      <c r="B5823" s="762"/>
      <c r="C5823" s="762"/>
      <c r="D5823" s="1222" t="s">
        <v>2223</v>
      </c>
      <c r="E5823" s="1223">
        <v>118</v>
      </c>
      <c r="F5823" s="1202"/>
      <c r="G5823" s="1202"/>
      <c r="H5823" s="1205" t="s">
        <v>2218</v>
      </c>
      <c r="I5823" s="1202" t="s">
        <v>53</v>
      </c>
      <c r="J5823" s="1202" t="s">
        <v>1917</v>
      </c>
      <c r="K5823" s="1202" t="s">
        <v>1917</v>
      </c>
      <c r="L5823" s="1202" t="s">
        <v>1918</v>
      </c>
      <c r="M5823" s="1202" t="s">
        <v>2219</v>
      </c>
      <c r="N5823" s="1203" t="s">
        <v>2224</v>
      </c>
      <c r="O5823" s="1203" t="s">
        <v>73</v>
      </c>
      <c r="P5823" s="1203" t="s">
        <v>73</v>
      </c>
      <c r="Q5823" s="1203" t="s">
        <v>73</v>
      </c>
      <c r="R5823" s="1203" t="s">
        <v>73</v>
      </c>
      <c r="S5823" s="1224">
        <f>VLOOKUP($D5823,'NI-118'!$B$1:$W$2048,12,FALSE)</f>
        <v>0</v>
      </c>
      <c r="T5823" s="1224">
        <f>VLOOKUP($D5823,'NI-118'!$B$1:$W$2048,13,FALSE)</f>
        <v>0</v>
      </c>
      <c r="U5823" s="1224">
        <f>VLOOKUP($D5823,'NI-118'!$B$1:$W$2048,16,FALSE)</f>
        <v>0</v>
      </c>
      <c r="V5823" s="1224">
        <f>VLOOKUP($D5823,'NI-118'!$B$1:$W$2048,17,FALSE)</f>
        <v>0</v>
      </c>
      <c r="W5823" s="1224">
        <f>VLOOKUP($D5823,'NI-118'!$B$1:$W$2048,18,FALSE)</f>
        <v>0</v>
      </c>
      <c r="X5823" s="1224">
        <f>VLOOKUP($D5823,'NI-118'!$B$1:$W$2048,19,FALSE)</f>
        <v>0</v>
      </c>
    </row>
    <row r="5824" spans="1:24" ht="27" hidden="1">
      <c r="A5824" s="762"/>
      <c r="B5824" s="762"/>
      <c r="C5824" s="762"/>
      <c r="D5824" s="1222" t="s">
        <v>2225</v>
      </c>
      <c r="E5824" s="1223">
        <v>118</v>
      </c>
      <c r="F5824" s="1202"/>
      <c r="G5824" s="1202"/>
      <c r="H5824" s="1205" t="s">
        <v>2218</v>
      </c>
      <c r="I5824" s="1202" t="s">
        <v>53</v>
      </c>
      <c r="J5824" s="1202" t="s">
        <v>1917</v>
      </c>
      <c r="K5824" s="1202" t="s">
        <v>1917</v>
      </c>
      <c r="L5824" s="1202" t="s">
        <v>1918</v>
      </c>
      <c r="M5824" s="1202" t="s">
        <v>2219</v>
      </c>
      <c r="N5824" s="1203" t="s">
        <v>2226</v>
      </c>
      <c r="O5824" s="1203" t="s">
        <v>73</v>
      </c>
      <c r="P5824" s="1203" t="s">
        <v>73</v>
      </c>
      <c r="Q5824" s="1203" t="s">
        <v>73</v>
      </c>
      <c r="R5824" s="1203" t="s">
        <v>73</v>
      </c>
      <c r="S5824" s="1224">
        <f>VLOOKUP($D5824,'NI-118'!$B$1:$W$2048,12,FALSE)</f>
        <v>0</v>
      </c>
      <c r="T5824" s="1224">
        <f>VLOOKUP($D5824,'NI-118'!$B$1:$W$2048,13,FALSE)</f>
        <v>0</v>
      </c>
      <c r="U5824" s="1224">
        <f>VLOOKUP($D5824,'NI-118'!$B$1:$W$2048,16,FALSE)</f>
        <v>0</v>
      </c>
      <c r="V5824" s="1224">
        <f>VLOOKUP($D5824,'NI-118'!$B$1:$W$2048,17,FALSE)</f>
        <v>0</v>
      </c>
      <c r="W5824" s="1224">
        <f>VLOOKUP($D5824,'NI-118'!$B$1:$W$2048,18,FALSE)</f>
        <v>0</v>
      </c>
      <c r="X5824" s="1224">
        <f>VLOOKUP($D5824,'NI-118'!$B$1:$W$2048,19,FALSE)</f>
        <v>0</v>
      </c>
    </row>
    <row r="5825" spans="1:24" ht="27" hidden="1">
      <c r="A5825" s="762"/>
      <c r="B5825" s="762"/>
      <c r="C5825" s="762"/>
      <c r="D5825" s="1222" t="s">
        <v>2227</v>
      </c>
      <c r="E5825" s="1223">
        <v>118</v>
      </c>
      <c r="F5825" s="1202"/>
      <c r="G5825" s="1202"/>
      <c r="H5825" s="1205" t="s">
        <v>2218</v>
      </c>
      <c r="I5825" s="1202" t="s">
        <v>53</v>
      </c>
      <c r="J5825" s="1202" t="s">
        <v>1917</v>
      </c>
      <c r="K5825" s="1202" t="s">
        <v>1917</v>
      </c>
      <c r="L5825" s="1202" t="s">
        <v>1918</v>
      </c>
      <c r="M5825" s="1202" t="s">
        <v>2219</v>
      </c>
      <c r="N5825" s="1203" t="s">
        <v>2228</v>
      </c>
      <c r="O5825" s="1203" t="s">
        <v>73</v>
      </c>
      <c r="P5825" s="1203" t="s">
        <v>73</v>
      </c>
      <c r="Q5825" s="1203" t="s">
        <v>73</v>
      </c>
      <c r="R5825" s="1203" t="s">
        <v>73</v>
      </c>
      <c r="S5825" s="1224">
        <f>VLOOKUP($D5825,'NI-118'!$B$1:$W$2048,12,FALSE)</f>
        <v>0</v>
      </c>
      <c r="T5825" s="1224">
        <f>VLOOKUP($D5825,'NI-118'!$B$1:$W$2048,13,FALSE)</f>
        <v>0</v>
      </c>
      <c r="U5825" s="1224">
        <f>VLOOKUP($D5825,'NI-118'!$B$1:$W$2048,16,FALSE)</f>
        <v>0</v>
      </c>
      <c r="V5825" s="1224">
        <f>VLOOKUP($D5825,'NI-118'!$B$1:$W$2048,17,FALSE)</f>
        <v>0</v>
      </c>
      <c r="W5825" s="1224">
        <f>VLOOKUP($D5825,'NI-118'!$B$1:$W$2048,18,FALSE)</f>
        <v>0</v>
      </c>
      <c r="X5825" s="1224">
        <f>VLOOKUP($D5825,'NI-118'!$B$1:$W$2048,19,FALSE)</f>
        <v>0</v>
      </c>
    </row>
    <row r="5826" spans="1:24" ht="27" hidden="1">
      <c r="A5826" s="762"/>
      <c r="B5826" s="762"/>
      <c r="C5826" s="762"/>
      <c r="D5826" s="1222" t="s">
        <v>2229</v>
      </c>
      <c r="E5826" s="1223">
        <v>118</v>
      </c>
      <c r="F5826" s="1202"/>
      <c r="G5826" s="1202"/>
      <c r="H5826" s="1205" t="s">
        <v>2218</v>
      </c>
      <c r="I5826" s="1202" t="s">
        <v>53</v>
      </c>
      <c r="J5826" s="1202" t="s">
        <v>1917</v>
      </c>
      <c r="K5826" s="1202" t="s">
        <v>1917</v>
      </c>
      <c r="L5826" s="1202" t="s">
        <v>1918</v>
      </c>
      <c r="M5826" s="1202" t="s">
        <v>2219</v>
      </c>
      <c r="N5826" s="1203" t="s">
        <v>2230</v>
      </c>
      <c r="O5826" s="1203" t="s">
        <v>73</v>
      </c>
      <c r="P5826" s="1203" t="s">
        <v>73</v>
      </c>
      <c r="Q5826" s="1203" t="s">
        <v>73</v>
      </c>
      <c r="R5826" s="1203" t="s">
        <v>73</v>
      </c>
      <c r="S5826" s="1224">
        <f>VLOOKUP($D5826,'NI-118'!$B$1:$W$2048,12,FALSE)</f>
        <v>0</v>
      </c>
      <c r="T5826" s="1224">
        <f>VLOOKUP($D5826,'NI-118'!$B$1:$W$2048,13,FALSE)</f>
        <v>0</v>
      </c>
      <c r="U5826" s="1224">
        <f>VLOOKUP($D5826,'NI-118'!$B$1:$W$2048,16,FALSE)</f>
        <v>0</v>
      </c>
      <c r="V5826" s="1224">
        <f>VLOOKUP($D5826,'NI-118'!$B$1:$W$2048,17,FALSE)</f>
        <v>0</v>
      </c>
      <c r="W5826" s="1224">
        <f>VLOOKUP($D5826,'NI-118'!$B$1:$W$2048,18,FALSE)</f>
        <v>0</v>
      </c>
      <c r="X5826" s="1224">
        <f>VLOOKUP($D5826,'NI-118'!$B$1:$W$2048,19,FALSE)</f>
        <v>0</v>
      </c>
    </row>
    <row r="5827" spans="1:24" ht="27" hidden="1">
      <c r="A5827" s="762"/>
      <c r="B5827" s="762"/>
      <c r="C5827" s="762"/>
      <c r="D5827" s="1222" t="s">
        <v>2231</v>
      </c>
      <c r="E5827" s="1223">
        <v>118</v>
      </c>
      <c r="F5827" s="1202"/>
      <c r="G5827" s="1202"/>
      <c r="H5827" s="1205" t="s">
        <v>2218</v>
      </c>
      <c r="I5827" s="1202" t="s">
        <v>53</v>
      </c>
      <c r="J5827" s="1202" t="s">
        <v>1917</v>
      </c>
      <c r="K5827" s="1202" t="s">
        <v>1917</v>
      </c>
      <c r="L5827" s="1202" t="s">
        <v>1918</v>
      </c>
      <c r="M5827" s="1202" t="s">
        <v>2219</v>
      </c>
      <c r="N5827" s="1203" t="s">
        <v>2232</v>
      </c>
      <c r="O5827" s="1203" t="s">
        <v>73</v>
      </c>
      <c r="P5827" s="1203" t="s">
        <v>73</v>
      </c>
      <c r="Q5827" s="1203" t="s">
        <v>73</v>
      </c>
      <c r="R5827" s="1203" t="s">
        <v>73</v>
      </c>
      <c r="S5827" s="1224">
        <f>VLOOKUP($D5827,'NI-118'!$B$1:$W$2048,12,FALSE)</f>
        <v>0</v>
      </c>
      <c r="T5827" s="1224">
        <f>VLOOKUP($D5827,'NI-118'!$B$1:$W$2048,13,FALSE)</f>
        <v>0</v>
      </c>
      <c r="U5827" s="1224">
        <f>VLOOKUP($D5827,'NI-118'!$B$1:$W$2048,16,FALSE)</f>
        <v>0</v>
      </c>
      <c r="V5827" s="1224">
        <f>VLOOKUP($D5827,'NI-118'!$B$1:$W$2048,17,FALSE)</f>
        <v>0</v>
      </c>
      <c r="W5827" s="1224">
        <f>VLOOKUP($D5827,'NI-118'!$B$1:$W$2048,18,FALSE)</f>
        <v>0</v>
      </c>
      <c r="X5827" s="1224">
        <f>VLOOKUP($D5827,'NI-118'!$B$1:$W$2048,19,FALSE)</f>
        <v>0</v>
      </c>
    </row>
    <row r="5828" spans="1:24" ht="27" hidden="1">
      <c r="A5828" s="762"/>
      <c r="B5828" s="762"/>
      <c r="C5828" s="762"/>
      <c r="D5828" s="1222" t="s">
        <v>2233</v>
      </c>
      <c r="E5828" s="1223">
        <v>118</v>
      </c>
      <c r="F5828" s="1202"/>
      <c r="G5828" s="1202"/>
      <c r="H5828" s="1205" t="s">
        <v>2218</v>
      </c>
      <c r="I5828" s="1202" t="s">
        <v>53</v>
      </c>
      <c r="J5828" s="1202" t="s">
        <v>1917</v>
      </c>
      <c r="K5828" s="1202" t="s">
        <v>1917</v>
      </c>
      <c r="L5828" s="1202" t="s">
        <v>1918</v>
      </c>
      <c r="M5828" s="1202" t="s">
        <v>2219</v>
      </c>
      <c r="N5828" s="1203" t="s">
        <v>2234</v>
      </c>
      <c r="O5828" s="1203" t="s">
        <v>73</v>
      </c>
      <c r="P5828" s="1203" t="s">
        <v>73</v>
      </c>
      <c r="Q5828" s="1203" t="s">
        <v>73</v>
      </c>
      <c r="R5828" s="1203" t="s">
        <v>73</v>
      </c>
      <c r="S5828" s="1224">
        <f>VLOOKUP($D5828,'NI-118'!$B$1:$W$2048,12,FALSE)</f>
        <v>0</v>
      </c>
      <c r="T5828" s="1224">
        <f>VLOOKUP($D5828,'NI-118'!$B$1:$W$2048,13,FALSE)</f>
        <v>0</v>
      </c>
      <c r="U5828" s="1224">
        <f>VLOOKUP($D5828,'NI-118'!$B$1:$W$2048,16,FALSE)</f>
        <v>0</v>
      </c>
      <c r="V5828" s="1224">
        <f>VLOOKUP($D5828,'NI-118'!$B$1:$W$2048,17,FALSE)</f>
        <v>0</v>
      </c>
      <c r="W5828" s="1224">
        <f>VLOOKUP($D5828,'NI-118'!$B$1:$W$2048,18,FALSE)</f>
        <v>0</v>
      </c>
      <c r="X5828" s="1224">
        <f>VLOOKUP($D5828,'NI-118'!$B$1:$W$2048,19,FALSE)</f>
        <v>0</v>
      </c>
    </row>
    <row r="5829" spans="1:24" ht="27" hidden="1">
      <c r="A5829" s="762"/>
      <c r="B5829" s="762"/>
      <c r="C5829" s="762"/>
      <c r="D5829" s="1222" t="s">
        <v>2235</v>
      </c>
      <c r="E5829" s="1223">
        <v>118</v>
      </c>
      <c r="F5829" s="1202"/>
      <c r="G5829" s="1202"/>
      <c r="H5829" s="1205" t="s">
        <v>2218</v>
      </c>
      <c r="I5829" s="1202" t="s">
        <v>53</v>
      </c>
      <c r="J5829" s="1202" t="s">
        <v>1917</v>
      </c>
      <c r="K5829" s="1202" t="s">
        <v>1917</v>
      </c>
      <c r="L5829" s="1202" t="s">
        <v>1918</v>
      </c>
      <c r="M5829" s="1202" t="s">
        <v>2219</v>
      </c>
      <c r="N5829" s="1203" t="s">
        <v>2236</v>
      </c>
      <c r="O5829" s="1203" t="s">
        <v>73</v>
      </c>
      <c r="P5829" s="1203" t="s">
        <v>73</v>
      </c>
      <c r="Q5829" s="1203" t="s">
        <v>73</v>
      </c>
      <c r="R5829" s="1203" t="s">
        <v>73</v>
      </c>
      <c r="S5829" s="1224">
        <f>VLOOKUP($D5829,'NI-118'!$B$1:$W$2048,12,FALSE)</f>
        <v>0</v>
      </c>
      <c r="T5829" s="1224">
        <f>VLOOKUP($D5829,'NI-118'!$B$1:$W$2048,13,FALSE)</f>
        <v>0</v>
      </c>
      <c r="U5829" s="1224">
        <f>VLOOKUP($D5829,'NI-118'!$B$1:$W$2048,16,FALSE)</f>
        <v>0</v>
      </c>
      <c r="V5829" s="1224">
        <f>VLOOKUP($D5829,'NI-118'!$B$1:$W$2048,17,FALSE)</f>
        <v>0</v>
      </c>
      <c r="W5829" s="1224">
        <f>VLOOKUP($D5829,'NI-118'!$B$1:$W$2048,18,FALSE)</f>
        <v>0</v>
      </c>
      <c r="X5829" s="1224">
        <f>VLOOKUP($D5829,'NI-118'!$B$1:$W$2048,19,FALSE)</f>
        <v>0</v>
      </c>
    </row>
    <row r="5830" spans="1:24" ht="27" hidden="1">
      <c r="A5830" s="762"/>
      <c r="B5830" s="762"/>
      <c r="C5830" s="762"/>
      <c r="D5830" s="1222" t="s">
        <v>2237</v>
      </c>
      <c r="E5830" s="1223">
        <v>118</v>
      </c>
      <c r="F5830" s="1202"/>
      <c r="G5830" s="1202"/>
      <c r="H5830" s="1205" t="s">
        <v>2218</v>
      </c>
      <c r="I5830" s="1202" t="s">
        <v>53</v>
      </c>
      <c r="J5830" s="1202" t="s">
        <v>1917</v>
      </c>
      <c r="K5830" s="1202" t="s">
        <v>1917</v>
      </c>
      <c r="L5830" s="1202" t="s">
        <v>1918</v>
      </c>
      <c r="M5830" s="1202" t="s">
        <v>2219</v>
      </c>
      <c r="N5830" s="1203" t="s">
        <v>2238</v>
      </c>
      <c r="O5830" s="1203" t="s">
        <v>73</v>
      </c>
      <c r="P5830" s="1203" t="s">
        <v>73</v>
      </c>
      <c r="Q5830" s="1203" t="s">
        <v>73</v>
      </c>
      <c r="R5830" s="1203" t="s">
        <v>73</v>
      </c>
      <c r="S5830" s="1224">
        <f>VLOOKUP($D5830,'NI-118'!$B$1:$W$2048,12,FALSE)</f>
        <v>0</v>
      </c>
      <c r="T5830" s="1224">
        <f>VLOOKUP($D5830,'NI-118'!$B$1:$W$2048,13,FALSE)</f>
        <v>0</v>
      </c>
      <c r="U5830" s="1224">
        <f>VLOOKUP($D5830,'NI-118'!$B$1:$W$2048,16,FALSE)</f>
        <v>0</v>
      </c>
      <c r="V5830" s="1224">
        <f>VLOOKUP($D5830,'NI-118'!$B$1:$W$2048,17,FALSE)</f>
        <v>0</v>
      </c>
      <c r="W5830" s="1224">
        <f>VLOOKUP($D5830,'NI-118'!$B$1:$W$2048,18,FALSE)</f>
        <v>0</v>
      </c>
      <c r="X5830" s="1224">
        <f>VLOOKUP($D5830,'NI-118'!$B$1:$W$2048,19,FALSE)</f>
        <v>0</v>
      </c>
    </row>
    <row r="5831" spans="1:24" ht="27" hidden="1">
      <c r="A5831" s="762"/>
      <c r="B5831" s="762"/>
      <c r="C5831" s="762"/>
      <c r="D5831" s="1222" t="s">
        <v>2239</v>
      </c>
      <c r="E5831" s="1223">
        <v>118</v>
      </c>
      <c r="F5831" s="1202"/>
      <c r="G5831" s="1202"/>
      <c r="H5831" s="1205" t="s">
        <v>2218</v>
      </c>
      <c r="I5831" s="1202" t="s">
        <v>53</v>
      </c>
      <c r="J5831" s="1202" t="s">
        <v>1917</v>
      </c>
      <c r="K5831" s="1202" t="s">
        <v>1917</v>
      </c>
      <c r="L5831" s="1202" t="s">
        <v>1918</v>
      </c>
      <c r="M5831" s="1202" t="s">
        <v>2219</v>
      </c>
      <c r="N5831" s="1203" t="s">
        <v>2240</v>
      </c>
      <c r="O5831" s="1203" t="s">
        <v>73</v>
      </c>
      <c r="P5831" s="1203" t="s">
        <v>73</v>
      </c>
      <c r="Q5831" s="1203" t="s">
        <v>73</v>
      </c>
      <c r="R5831" s="1203" t="s">
        <v>73</v>
      </c>
      <c r="S5831" s="1224">
        <f>VLOOKUP($D5831,'NI-118'!$B$1:$W$2048,12,FALSE)</f>
        <v>0</v>
      </c>
      <c r="T5831" s="1224">
        <f>VLOOKUP($D5831,'NI-118'!$B$1:$W$2048,13,FALSE)</f>
        <v>0</v>
      </c>
      <c r="U5831" s="1224">
        <f>VLOOKUP($D5831,'NI-118'!$B$1:$W$2048,16,FALSE)</f>
        <v>0</v>
      </c>
      <c r="V5831" s="1224">
        <f>VLOOKUP($D5831,'NI-118'!$B$1:$W$2048,17,FALSE)</f>
        <v>0</v>
      </c>
      <c r="W5831" s="1224">
        <f>VLOOKUP($D5831,'NI-118'!$B$1:$W$2048,18,FALSE)</f>
        <v>0</v>
      </c>
      <c r="X5831" s="1224">
        <f>VLOOKUP($D5831,'NI-118'!$B$1:$W$2048,19,FALSE)</f>
        <v>0</v>
      </c>
    </row>
    <row r="5832" spans="1:24" ht="27" hidden="1">
      <c r="A5832" s="762"/>
      <c r="B5832" s="762"/>
      <c r="C5832" s="762"/>
      <c r="D5832" s="1222" t="s">
        <v>2241</v>
      </c>
      <c r="E5832" s="1223">
        <v>118</v>
      </c>
      <c r="F5832" s="1202"/>
      <c r="G5832" s="1202"/>
      <c r="H5832" s="1205" t="s">
        <v>2242</v>
      </c>
      <c r="I5832" s="1202" t="s">
        <v>53</v>
      </c>
      <c r="J5832" s="1202" t="s">
        <v>1917</v>
      </c>
      <c r="K5832" s="1202" t="s">
        <v>1917</v>
      </c>
      <c r="L5832" s="1202" t="s">
        <v>1918</v>
      </c>
      <c r="M5832" s="1202" t="s">
        <v>2219</v>
      </c>
      <c r="N5832" s="1203" t="s">
        <v>2243</v>
      </c>
      <c r="O5832" s="1203" t="s">
        <v>73</v>
      </c>
      <c r="P5832" s="1203" t="s">
        <v>73</v>
      </c>
      <c r="Q5832" s="1203" t="s">
        <v>73</v>
      </c>
      <c r="R5832" s="1203" t="s">
        <v>73</v>
      </c>
      <c r="S5832" s="1224">
        <f>VLOOKUP($D5832,'NI-118'!$B$1:$W$2048,12,FALSE)</f>
        <v>0</v>
      </c>
      <c r="T5832" s="1224">
        <f>VLOOKUP($D5832,'NI-118'!$B$1:$W$2048,13,FALSE)</f>
        <v>0</v>
      </c>
      <c r="U5832" s="1224">
        <f>VLOOKUP($D5832,'NI-118'!$B$1:$W$2048,16,FALSE)</f>
        <v>0</v>
      </c>
      <c r="V5832" s="1224">
        <f>VLOOKUP($D5832,'NI-118'!$B$1:$W$2048,17,FALSE)</f>
        <v>0</v>
      </c>
      <c r="W5832" s="1224">
        <f>VLOOKUP($D5832,'NI-118'!$B$1:$W$2048,18,FALSE)</f>
        <v>0</v>
      </c>
      <c r="X5832" s="1224">
        <f>VLOOKUP($D5832,'NI-118'!$B$1:$W$2048,19,FALSE)</f>
        <v>0</v>
      </c>
    </row>
    <row r="5833" spans="1:24" hidden="1">
      <c r="A5833" s="762"/>
      <c r="B5833" s="762"/>
      <c r="C5833" s="762"/>
      <c r="D5833" s="1222" t="s">
        <v>2244</v>
      </c>
      <c r="E5833" s="1223">
        <v>118</v>
      </c>
      <c r="F5833" s="1202"/>
      <c r="G5833" s="1202"/>
      <c r="H5833" s="1205" t="s">
        <v>2242</v>
      </c>
      <c r="I5833" s="1202" t="s">
        <v>53</v>
      </c>
      <c r="J5833" s="1202" t="s">
        <v>1917</v>
      </c>
      <c r="K5833" s="1202" t="s">
        <v>1917</v>
      </c>
      <c r="L5833" s="1202" t="s">
        <v>1918</v>
      </c>
      <c r="M5833" s="1202" t="s">
        <v>2219</v>
      </c>
      <c r="N5833" s="1203" t="s">
        <v>2245</v>
      </c>
      <c r="O5833" s="1203" t="s">
        <v>73</v>
      </c>
      <c r="P5833" s="1203" t="s">
        <v>73</v>
      </c>
      <c r="Q5833" s="1203" t="s">
        <v>73</v>
      </c>
      <c r="R5833" s="1203" t="s">
        <v>73</v>
      </c>
      <c r="S5833" s="1224">
        <f>VLOOKUP($D5833,'NI-118'!$B$1:$W$2048,12,FALSE)</f>
        <v>0</v>
      </c>
      <c r="T5833" s="1224">
        <f>VLOOKUP($D5833,'NI-118'!$B$1:$W$2048,13,FALSE)</f>
        <v>0</v>
      </c>
      <c r="U5833" s="1224">
        <f>VLOOKUP($D5833,'NI-118'!$B$1:$W$2048,16,FALSE)</f>
        <v>0</v>
      </c>
      <c r="V5833" s="1224">
        <f>VLOOKUP($D5833,'NI-118'!$B$1:$W$2048,17,FALSE)</f>
        <v>0</v>
      </c>
      <c r="W5833" s="1224">
        <f>VLOOKUP($D5833,'NI-118'!$B$1:$W$2048,18,FALSE)</f>
        <v>0</v>
      </c>
      <c r="X5833" s="1224">
        <f>VLOOKUP($D5833,'NI-118'!$B$1:$W$2048,19,FALSE)</f>
        <v>0</v>
      </c>
    </row>
    <row r="5834" spans="1:24" hidden="1">
      <c r="A5834" s="762"/>
      <c r="B5834" s="762"/>
      <c r="C5834" s="762"/>
      <c r="D5834" s="1222" t="s">
        <v>2246</v>
      </c>
      <c r="E5834" s="1223">
        <v>118</v>
      </c>
      <c r="F5834" s="1202"/>
      <c r="G5834" s="1202"/>
      <c r="H5834" s="1205" t="s">
        <v>2242</v>
      </c>
      <c r="I5834" s="1202" t="s">
        <v>53</v>
      </c>
      <c r="J5834" s="1202" t="s">
        <v>1917</v>
      </c>
      <c r="K5834" s="1202" t="s">
        <v>1917</v>
      </c>
      <c r="L5834" s="1202" t="s">
        <v>1918</v>
      </c>
      <c r="M5834" s="1202" t="s">
        <v>2219</v>
      </c>
      <c r="N5834" s="1203" t="s">
        <v>2247</v>
      </c>
      <c r="O5834" s="1203" t="s">
        <v>73</v>
      </c>
      <c r="P5834" s="1203" t="s">
        <v>73</v>
      </c>
      <c r="Q5834" s="1203" t="s">
        <v>73</v>
      </c>
      <c r="R5834" s="1203" t="s">
        <v>73</v>
      </c>
      <c r="S5834" s="1224">
        <f>VLOOKUP($D5834,'NI-118'!$B$1:$W$2048,12,FALSE)</f>
        <v>0</v>
      </c>
      <c r="T5834" s="1224">
        <f>VLOOKUP($D5834,'NI-118'!$B$1:$W$2048,13,FALSE)</f>
        <v>0</v>
      </c>
      <c r="U5834" s="1224">
        <f>VLOOKUP($D5834,'NI-118'!$B$1:$W$2048,16,FALSE)</f>
        <v>0</v>
      </c>
      <c r="V5834" s="1224">
        <f>VLOOKUP($D5834,'NI-118'!$B$1:$W$2048,17,FALSE)</f>
        <v>0</v>
      </c>
      <c r="W5834" s="1224">
        <f>VLOOKUP($D5834,'NI-118'!$B$1:$W$2048,18,FALSE)</f>
        <v>0</v>
      </c>
      <c r="X5834" s="1224">
        <f>VLOOKUP($D5834,'NI-118'!$B$1:$W$2048,19,FALSE)</f>
        <v>0</v>
      </c>
    </row>
    <row r="5835" spans="1:24" ht="27" hidden="1">
      <c r="A5835" s="762"/>
      <c r="B5835" s="762"/>
      <c r="C5835" s="762"/>
      <c r="D5835" s="1222" t="s">
        <v>2248</v>
      </c>
      <c r="E5835" s="1223">
        <v>118</v>
      </c>
      <c r="F5835" s="1202"/>
      <c r="G5835" s="1202"/>
      <c r="H5835" s="1205" t="s">
        <v>2242</v>
      </c>
      <c r="I5835" s="1202" t="s">
        <v>53</v>
      </c>
      <c r="J5835" s="1202" t="s">
        <v>1917</v>
      </c>
      <c r="K5835" s="1202" t="s">
        <v>1917</v>
      </c>
      <c r="L5835" s="1202" t="s">
        <v>1918</v>
      </c>
      <c r="M5835" s="1202" t="s">
        <v>2219</v>
      </c>
      <c r="N5835" s="1203" t="s">
        <v>2249</v>
      </c>
      <c r="O5835" s="1203" t="s">
        <v>73</v>
      </c>
      <c r="P5835" s="1203" t="s">
        <v>73</v>
      </c>
      <c r="Q5835" s="1203" t="s">
        <v>73</v>
      </c>
      <c r="R5835" s="1203" t="s">
        <v>73</v>
      </c>
      <c r="S5835" s="1224">
        <f>VLOOKUP($D5835,'NI-118'!$B$1:$W$2048,12,FALSE)</f>
        <v>0</v>
      </c>
      <c r="T5835" s="1224">
        <f>VLOOKUP($D5835,'NI-118'!$B$1:$W$2048,13,FALSE)</f>
        <v>0</v>
      </c>
      <c r="U5835" s="1224">
        <f>VLOOKUP($D5835,'NI-118'!$B$1:$W$2048,16,FALSE)</f>
        <v>0</v>
      </c>
      <c r="V5835" s="1224">
        <f>VLOOKUP($D5835,'NI-118'!$B$1:$W$2048,17,FALSE)</f>
        <v>0</v>
      </c>
      <c r="W5835" s="1224">
        <f>VLOOKUP($D5835,'NI-118'!$B$1:$W$2048,18,FALSE)</f>
        <v>0</v>
      </c>
      <c r="X5835" s="1224">
        <f>VLOOKUP($D5835,'NI-118'!$B$1:$W$2048,19,FALSE)</f>
        <v>0</v>
      </c>
    </row>
    <row r="5836" spans="1:24" ht="27" hidden="1">
      <c r="A5836" s="762"/>
      <c r="B5836" s="762"/>
      <c r="C5836" s="762"/>
      <c r="D5836" s="1222" t="s">
        <v>2250</v>
      </c>
      <c r="E5836" s="1223">
        <v>118</v>
      </c>
      <c r="F5836" s="1202"/>
      <c r="G5836" s="1202"/>
      <c r="H5836" s="1205" t="s">
        <v>2242</v>
      </c>
      <c r="I5836" s="1202" t="s">
        <v>53</v>
      </c>
      <c r="J5836" s="1202" t="s">
        <v>1917</v>
      </c>
      <c r="K5836" s="1202" t="s">
        <v>1917</v>
      </c>
      <c r="L5836" s="1202" t="s">
        <v>1918</v>
      </c>
      <c r="M5836" s="1202" t="s">
        <v>2219</v>
      </c>
      <c r="N5836" s="1203" t="s">
        <v>2251</v>
      </c>
      <c r="O5836" s="1203" t="s">
        <v>73</v>
      </c>
      <c r="P5836" s="1203" t="s">
        <v>73</v>
      </c>
      <c r="Q5836" s="1203" t="s">
        <v>73</v>
      </c>
      <c r="R5836" s="1203" t="s">
        <v>73</v>
      </c>
      <c r="S5836" s="1224">
        <f>VLOOKUP($D5836,'NI-118'!$B$1:$W$2048,12,FALSE)</f>
        <v>0</v>
      </c>
      <c r="T5836" s="1224">
        <f>VLOOKUP($D5836,'NI-118'!$B$1:$W$2048,13,FALSE)</f>
        <v>0</v>
      </c>
      <c r="U5836" s="1224">
        <f>VLOOKUP($D5836,'NI-118'!$B$1:$W$2048,16,FALSE)</f>
        <v>0</v>
      </c>
      <c r="V5836" s="1224">
        <f>VLOOKUP($D5836,'NI-118'!$B$1:$W$2048,17,FALSE)</f>
        <v>0</v>
      </c>
      <c r="W5836" s="1224">
        <f>VLOOKUP($D5836,'NI-118'!$B$1:$W$2048,18,FALSE)</f>
        <v>0</v>
      </c>
      <c r="X5836" s="1224">
        <f>VLOOKUP($D5836,'NI-118'!$B$1:$W$2048,19,FALSE)</f>
        <v>0</v>
      </c>
    </row>
    <row r="5837" spans="1:24" ht="27" hidden="1">
      <c r="A5837" s="762"/>
      <c r="B5837" s="762"/>
      <c r="C5837" s="762"/>
      <c r="D5837" s="1222" t="s">
        <v>2252</v>
      </c>
      <c r="E5837" s="1223">
        <v>118</v>
      </c>
      <c r="F5837" s="1202"/>
      <c r="G5837" s="1202"/>
      <c r="H5837" s="1205" t="s">
        <v>2242</v>
      </c>
      <c r="I5837" s="1202" t="s">
        <v>53</v>
      </c>
      <c r="J5837" s="1202" t="s">
        <v>1917</v>
      </c>
      <c r="K5837" s="1202" t="s">
        <v>1917</v>
      </c>
      <c r="L5837" s="1202" t="s">
        <v>1918</v>
      </c>
      <c r="M5837" s="1202" t="s">
        <v>2219</v>
      </c>
      <c r="N5837" s="1203" t="s">
        <v>2253</v>
      </c>
      <c r="O5837" s="1203" t="s">
        <v>73</v>
      </c>
      <c r="P5837" s="1203" t="s">
        <v>73</v>
      </c>
      <c r="Q5837" s="1203" t="s">
        <v>73</v>
      </c>
      <c r="R5837" s="1203" t="s">
        <v>73</v>
      </c>
      <c r="S5837" s="1224">
        <f>VLOOKUP($D5837,'NI-118'!$B$1:$W$2048,12,FALSE)</f>
        <v>0</v>
      </c>
      <c r="T5837" s="1224">
        <f>VLOOKUP($D5837,'NI-118'!$B$1:$W$2048,13,FALSE)</f>
        <v>0</v>
      </c>
      <c r="U5837" s="1224">
        <f>VLOOKUP($D5837,'NI-118'!$B$1:$W$2048,16,FALSE)</f>
        <v>0</v>
      </c>
      <c r="V5837" s="1224">
        <f>VLOOKUP($D5837,'NI-118'!$B$1:$W$2048,17,FALSE)</f>
        <v>0</v>
      </c>
      <c r="W5837" s="1224">
        <f>VLOOKUP($D5837,'NI-118'!$B$1:$W$2048,18,FALSE)</f>
        <v>0</v>
      </c>
      <c r="X5837" s="1224">
        <f>VLOOKUP($D5837,'NI-118'!$B$1:$W$2048,19,FALSE)</f>
        <v>0</v>
      </c>
    </row>
    <row r="5838" spans="1:24" ht="27" hidden="1">
      <c r="A5838" s="762"/>
      <c r="B5838" s="762"/>
      <c r="C5838" s="762"/>
      <c r="D5838" s="1222" t="s">
        <v>2254</v>
      </c>
      <c r="E5838" s="1223">
        <v>118</v>
      </c>
      <c r="F5838" s="1202"/>
      <c r="G5838" s="1202"/>
      <c r="H5838" s="1205" t="s">
        <v>2242</v>
      </c>
      <c r="I5838" s="1202" t="s">
        <v>53</v>
      </c>
      <c r="J5838" s="1202" t="s">
        <v>1917</v>
      </c>
      <c r="K5838" s="1202" t="s">
        <v>1917</v>
      </c>
      <c r="L5838" s="1202" t="s">
        <v>1918</v>
      </c>
      <c r="M5838" s="1202" t="s">
        <v>2219</v>
      </c>
      <c r="N5838" s="1203" t="s">
        <v>2255</v>
      </c>
      <c r="O5838" s="1203" t="s">
        <v>73</v>
      </c>
      <c r="P5838" s="1203" t="s">
        <v>73</v>
      </c>
      <c r="Q5838" s="1203" t="s">
        <v>73</v>
      </c>
      <c r="R5838" s="1203" t="s">
        <v>73</v>
      </c>
      <c r="S5838" s="1224">
        <f>VLOOKUP($D5838,'NI-118'!$B$1:$W$2048,12,FALSE)</f>
        <v>0</v>
      </c>
      <c r="T5838" s="1224">
        <f>VLOOKUP($D5838,'NI-118'!$B$1:$W$2048,13,FALSE)</f>
        <v>0</v>
      </c>
      <c r="U5838" s="1224">
        <f>VLOOKUP($D5838,'NI-118'!$B$1:$W$2048,16,FALSE)</f>
        <v>0</v>
      </c>
      <c r="V5838" s="1224">
        <f>VLOOKUP($D5838,'NI-118'!$B$1:$W$2048,17,FALSE)</f>
        <v>0</v>
      </c>
      <c r="W5838" s="1224">
        <f>VLOOKUP($D5838,'NI-118'!$B$1:$W$2048,18,FALSE)</f>
        <v>0</v>
      </c>
      <c r="X5838" s="1224">
        <f>VLOOKUP($D5838,'NI-118'!$B$1:$W$2048,19,FALSE)</f>
        <v>0</v>
      </c>
    </row>
    <row r="5839" spans="1:24" hidden="1">
      <c r="A5839" s="762"/>
      <c r="B5839" s="762"/>
      <c r="C5839" s="762"/>
      <c r="D5839" s="1222" t="s">
        <v>2256</v>
      </c>
      <c r="E5839" s="1223">
        <v>118</v>
      </c>
      <c r="F5839" s="1202"/>
      <c r="G5839" s="1202"/>
      <c r="H5839" s="1205" t="s">
        <v>2242</v>
      </c>
      <c r="I5839" s="1202" t="s">
        <v>53</v>
      </c>
      <c r="J5839" s="1202" t="s">
        <v>1917</v>
      </c>
      <c r="K5839" s="1202" t="s">
        <v>1917</v>
      </c>
      <c r="L5839" s="1202" t="s">
        <v>1918</v>
      </c>
      <c r="M5839" s="1202" t="s">
        <v>2219</v>
      </c>
      <c r="N5839" s="1203" t="s">
        <v>2257</v>
      </c>
      <c r="O5839" s="1203" t="s">
        <v>73</v>
      </c>
      <c r="P5839" s="1203" t="s">
        <v>73</v>
      </c>
      <c r="Q5839" s="1203" t="s">
        <v>73</v>
      </c>
      <c r="R5839" s="1203" t="s">
        <v>73</v>
      </c>
      <c r="S5839" s="1224">
        <f>VLOOKUP($D5839,'NI-118'!$B$1:$W$2048,12,FALSE)</f>
        <v>0</v>
      </c>
      <c r="T5839" s="1224">
        <f>VLOOKUP($D5839,'NI-118'!$B$1:$W$2048,13,FALSE)</f>
        <v>0</v>
      </c>
      <c r="U5839" s="1224">
        <f>VLOOKUP($D5839,'NI-118'!$B$1:$W$2048,16,FALSE)</f>
        <v>0</v>
      </c>
      <c r="V5839" s="1224">
        <f>VLOOKUP($D5839,'NI-118'!$B$1:$W$2048,17,FALSE)</f>
        <v>0</v>
      </c>
      <c r="W5839" s="1224">
        <f>VLOOKUP($D5839,'NI-118'!$B$1:$W$2048,18,FALSE)</f>
        <v>0</v>
      </c>
      <c r="X5839" s="1224">
        <f>VLOOKUP($D5839,'NI-118'!$B$1:$W$2048,19,FALSE)</f>
        <v>0</v>
      </c>
    </row>
    <row r="5840" spans="1:24" ht="27" hidden="1">
      <c r="A5840" s="762"/>
      <c r="B5840" s="762"/>
      <c r="C5840" s="762"/>
      <c r="D5840" s="1222" t="s">
        <v>2258</v>
      </c>
      <c r="E5840" s="1223">
        <v>118</v>
      </c>
      <c r="F5840" s="1202"/>
      <c r="G5840" s="1202"/>
      <c r="H5840" s="1205" t="s">
        <v>2242</v>
      </c>
      <c r="I5840" s="1202" t="s">
        <v>53</v>
      </c>
      <c r="J5840" s="1202" t="s">
        <v>1917</v>
      </c>
      <c r="K5840" s="1202" t="s">
        <v>1917</v>
      </c>
      <c r="L5840" s="1202" t="s">
        <v>1918</v>
      </c>
      <c r="M5840" s="1202" t="s">
        <v>2219</v>
      </c>
      <c r="N5840" s="1203" t="s">
        <v>2259</v>
      </c>
      <c r="O5840" s="1203" t="s">
        <v>73</v>
      </c>
      <c r="P5840" s="1203" t="s">
        <v>73</v>
      </c>
      <c r="Q5840" s="1203" t="s">
        <v>73</v>
      </c>
      <c r="R5840" s="1203" t="s">
        <v>73</v>
      </c>
      <c r="S5840" s="1224">
        <f>VLOOKUP($D5840,'NI-118'!$B$1:$W$2048,12,FALSE)</f>
        <v>0</v>
      </c>
      <c r="T5840" s="1224">
        <f>VLOOKUP($D5840,'NI-118'!$B$1:$W$2048,13,FALSE)</f>
        <v>0</v>
      </c>
      <c r="U5840" s="1224">
        <f>VLOOKUP($D5840,'NI-118'!$B$1:$W$2048,16,FALSE)</f>
        <v>0</v>
      </c>
      <c r="V5840" s="1224">
        <f>VLOOKUP($D5840,'NI-118'!$B$1:$W$2048,17,FALSE)</f>
        <v>0</v>
      </c>
      <c r="W5840" s="1224">
        <f>VLOOKUP($D5840,'NI-118'!$B$1:$W$2048,18,FALSE)</f>
        <v>0</v>
      </c>
      <c r="X5840" s="1224">
        <f>VLOOKUP($D5840,'NI-118'!$B$1:$W$2048,19,FALSE)</f>
        <v>0</v>
      </c>
    </row>
    <row r="5841" spans="1:24" ht="27" hidden="1">
      <c r="A5841" s="762"/>
      <c r="B5841" s="762"/>
      <c r="C5841" s="762"/>
      <c r="D5841" s="1222" t="s">
        <v>2260</v>
      </c>
      <c r="E5841" s="1223">
        <v>118</v>
      </c>
      <c r="F5841" s="1202"/>
      <c r="G5841" s="1202"/>
      <c r="H5841" s="1205" t="s">
        <v>2242</v>
      </c>
      <c r="I5841" s="1202" t="s">
        <v>53</v>
      </c>
      <c r="J5841" s="1202" t="s">
        <v>1917</v>
      </c>
      <c r="K5841" s="1202" t="s">
        <v>1917</v>
      </c>
      <c r="L5841" s="1202" t="s">
        <v>1918</v>
      </c>
      <c r="M5841" s="1202" t="s">
        <v>2219</v>
      </c>
      <c r="N5841" s="1203" t="s">
        <v>2261</v>
      </c>
      <c r="O5841" s="1203" t="s">
        <v>73</v>
      </c>
      <c r="P5841" s="1203" t="s">
        <v>73</v>
      </c>
      <c r="Q5841" s="1203" t="s">
        <v>73</v>
      </c>
      <c r="R5841" s="1203" t="s">
        <v>73</v>
      </c>
      <c r="S5841" s="1224">
        <f>VLOOKUP($D5841,'NI-118'!$B$1:$W$2048,12,FALSE)</f>
        <v>0</v>
      </c>
      <c r="T5841" s="1224">
        <f>VLOOKUP($D5841,'NI-118'!$B$1:$W$2048,13,FALSE)</f>
        <v>0</v>
      </c>
      <c r="U5841" s="1224">
        <f>VLOOKUP($D5841,'NI-118'!$B$1:$W$2048,16,FALSE)</f>
        <v>0</v>
      </c>
      <c r="V5841" s="1224">
        <f>VLOOKUP($D5841,'NI-118'!$B$1:$W$2048,17,FALSE)</f>
        <v>0</v>
      </c>
      <c r="W5841" s="1224">
        <f>VLOOKUP($D5841,'NI-118'!$B$1:$W$2048,18,FALSE)</f>
        <v>0</v>
      </c>
      <c r="X5841" s="1224">
        <f>VLOOKUP($D5841,'NI-118'!$B$1:$W$2048,19,FALSE)</f>
        <v>0</v>
      </c>
    </row>
    <row r="5842" spans="1:24" ht="27" hidden="1">
      <c r="A5842" s="762"/>
      <c r="B5842" s="762"/>
      <c r="C5842" s="762"/>
      <c r="D5842" s="1222" t="s">
        <v>2262</v>
      </c>
      <c r="E5842" s="1223">
        <v>118</v>
      </c>
      <c r="F5842" s="1202"/>
      <c r="G5842" s="1202"/>
      <c r="H5842" s="1205" t="s">
        <v>2242</v>
      </c>
      <c r="I5842" s="1202" t="s">
        <v>53</v>
      </c>
      <c r="J5842" s="1202" t="s">
        <v>1917</v>
      </c>
      <c r="K5842" s="1202" t="s">
        <v>1917</v>
      </c>
      <c r="L5842" s="1202" t="s">
        <v>1918</v>
      </c>
      <c r="M5842" s="1202" t="s">
        <v>2219</v>
      </c>
      <c r="N5842" s="1203" t="s">
        <v>2263</v>
      </c>
      <c r="O5842" s="1203" t="s">
        <v>73</v>
      </c>
      <c r="P5842" s="1203" t="s">
        <v>73</v>
      </c>
      <c r="Q5842" s="1203" t="s">
        <v>73</v>
      </c>
      <c r="R5842" s="1203" t="s">
        <v>73</v>
      </c>
      <c r="S5842" s="1224">
        <f>VLOOKUP($D5842,'NI-118'!$B$1:$W$2048,12,FALSE)</f>
        <v>0</v>
      </c>
      <c r="T5842" s="1224">
        <f>VLOOKUP($D5842,'NI-118'!$B$1:$W$2048,13,FALSE)</f>
        <v>0</v>
      </c>
      <c r="U5842" s="1224">
        <f>VLOOKUP($D5842,'NI-118'!$B$1:$W$2048,16,FALSE)</f>
        <v>0</v>
      </c>
      <c r="V5842" s="1224">
        <f>VLOOKUP($D5842,'NI-118'!$B$1:$W$2048,17,FALSE)</f>
        <v>0</v>
      </c>
      <c r="W5842" s="1224">
        <f>VLOOKUP($D5842,'NI-118'!$B$1:$W$2048,18,FALSE)</f>
        <v>0</v>
      </c>
      <c r="X5842" s="1224">
        <f>VLOOKUP($D5842,'NI-118'!$B$1:$W$2048,19,FALSE)</f>
        <v>0</v>
      </c>
    </row>
    <row r="5843" spans="1:24" hidden="1">
      <c r="A5843" s="762"/>
      <c r="B5843" s="762"/>
      <c r="C5843" s="762"/>
      <c r="D5843" s="1222" t="s">
        <v>2264</v>
      </c>
      <c r="E5843" s="1223">
        <v>118</v>
      </c>
      <c r="F5843" s="1202"/>
      <c r="G5843" s="1202"/>
      <c r="H5843" s="1205" t="s">
        <v>2265</v>
      </c>
      <c r="I5843" s="1202" t="s">
        <v>53</v>
      </c>
      <c r="J5843" s="1202" t="s">
        <v>1917</v>
      </c>
      <c r="K5843" s="1202" t="s">
        <v>1917</v>
      </c>
      <c r="L5843" s="1202" t="s">
        <v>1918</v>
      </c>
      <c r="M5843" s="1202" t="s">
        <v>2219</v>
      </c>
      <c r="N5843" s="1203" t="s">
        <v>2266</v>
      </c>
      <c r="O5843" s="1203" t="s">
        <v>73</v>
      </c>
      <c r="P5843" s="1203" t="s">
        <v>73</v>
      </c>
      <c r="Q5843" s="1203" t="s">
        <v>73</v>
      </c>
      <c r="R5843" s="1203" t="s">
        <v>73</v>
      </c>
      <c r="S5843" s="1224">
        <f>VLOOKUP($D5843,'NI-118'!$B$1:$W$2048,12,FALSE)</f>
        <v>0</v>
      </c>
      <c r="T5843" s="1224">
        <f>VLOOKUP($D5843,'NI-118'!$B$1:$W$2048,13,FALSE)</f>
        <v>0</v>
      </c>
      <c r="U5843" s="1224">
        <f>VLOOKUP($D5843,'NI-118'!$B$1:$W$2048,16,FALSE)</f>
        <v>0</v>
      </c>
      <c r="V5843" s="1224">
        <f>VLOOKUP($D5843,'NI-118'!$B$1:$W$2048,17,FALSE)</f>
        <v>0</v>
      </c>
      <c r="W5843" s="1224">
        <f>VLOOKUP($D5843,'NI-118'!$B$1:$W$2048,18,FALSE)</f>
        <v>0</v>
      </c>
      <c r="X5843" s="1224">
        <f>VLOOKUP($D5843,'NI-118'!$B$1:$W$2048,19,FALSE)</f>
        <v>0</v>
      </c>
    </row>
    <row r="5844" spans="1:24" hidden="1">
      <c r="A5844" s="762"/>
      <c r="B5844" s="762"/>
      <c r="C5844" s="762"/>
      <c r="D5844" s="1222" t="s">
        <v>2267</v>
      </c>
      <c r="E5844" s="1223">
        <v>118</v>
      </c>
      <c r="F5844" s="1202"/>
      <c r="G5844" s="1202"/>
      <c r="H5844" s="1205" t="s">
        <v>2265</v>
      </c>
      <c r="I5844" s="1202" t="s">
        <v>53</v>
      </c>
      <c r="J5844" s="1202" t="s">
        <v>1917</v>
      </c>
      <c r="K5844" s="1202" t="s">
        <v>1917</v>
      </c>
      <c r="L5844" s="1202" t="s">
        <v>1918</v>
      </c>
      <c r="M5844" s="1202" t="s">
        <v>2219</v>
      </c>
      <c r="N5844" s="1203" t="s">
        <v>2268</v>
      </c>
      <c r="O5844" s="1203" t="s">
        <v>73</v>
      </c>
      <c r="P5844" s="1203" t="s">
        <v>73</v>
      </c>
      <c r="Q5844" s="1203" t="s">
        <v>73</v>
      </c>
      <c r="R5844" s="1203" t="s">
        <v>73</v>
      </c>
      <c r="S5844" s="1224">
        <f>VLOOKUP($D5844,'NI-118'!$B$1:$W$2048,12,FALSE)</f>
        <v>0</v>
      </c>
      <c r="T5844" s="1224">
        <f>VLOOKUP($D5844,'NI-118'!$B$1:$W$2048,13,FALSE)</f>
        <v>0</v>
      </c>
      <c r="U5844" s="1224">
        <f>VLOOKUP($D5844,'NI-118'!$B$1:$W$2048,16,FALSE)</f>
        <v>0</v>
      </c>
      <c r="V5844" s="1224">
        <f>VLOOKUP($D5844,'NI-118'!$B$1:$W$2048,17,FALSE)</f>
        <v>0</v>
      </c>
      <c r="W5844" s="1224">
        <f>VLOOKUP($D5844,'NI-118'!$B$1:$W$2048,18,FALSE)</f>
        <v>0</v>
      </c>
      <c r="X5844" s="1224">
        <f>VLOOKUP($D5844,'NI-118'!$B$1:$W$2048,19,FALSE)</f>
        <v>0</v>
      </c>
    </row>
    <row r="5845" spans="1:24" hidden="1">
      <c r="A5845" s="762"/>
      <c r="B5845" s="762"/>
      <c r="C5845" s="762"/>
      <c r="D5845" s="1222" t="s">
        <v>2269</v>
      </c>
      <c r="E5845" s="1223">
        <v>118</v>
      </c>
      <c r="F5845" s="1202"/>
      <c r="G5845" s="1202"/>
      <c r="H5845" s="1205" t="s">
        <v>2265</v>
      </c>
      <c r="I5845" s="1202" t="s">
        <v>53</v>
      </c>
      <c r="J5845" s="1202" t="s">
        <v>1917</v>
      </c>
      <c r="K5845" s="1202" t="s">
        <v>1917</v>
      </c>
      <c r="L5845" s="1202" t="s">
        <v>1918</v>
      </c>
      <c r="M5845" s="1202" t="s">
        <v>2219</v>
      </c>
      <c r="N5845" s="1203" t="s">
        <v>2270</v>
      </c>
      <c r="O5845" s="1203" t="s">
        <v>73</v>
      </c>
      <c r="P5845" s="1203" t="s">
        <v>73</v>
      </c>
      <c r="Q5845" s="1203" t="s">
        <v>73</v>
      </c>
      <c r="R5845" s="1203" t="s">
        <v>73</v>
      </c>
      <c r="S5845" s="1224">
        <f>VLOOKUP($D5845,'NI-118'!$B$1:$W$2048,12,FALSE)</f>
        <v>0</v>
      </c>
      <c r="T5845" s="1224">
        <f>VLOOKUP($D5845,'NI-118'!$B$1:$W$2048,13,FALSE)</f>
        <v>0</v>
      </c>
      <c r="U5845" s="1224">
        <f>VLOOKUP($D5845,'NI-118'!$B$1:$W$2048,16,FALSE)</f>
        <v>0</v>
      </c>
      <c r="V5845" s="1224">
        <f>VLOOKUP($D5845,'NI-118'!$B$1:$W$2048,17,FALSE)</f>
        <v>0</v>
      </c>
      <c r="W5845" s="1224">
        <f>VLOOKUP($D5845,'NI-118'!$B$1:$W$2048,18,FALSE)</f>
        <v>0</v>
      </c>
      <c r="X5845" s="1224">
        <f>VLOOKUP($D5845,'NI-118'!$B$1:$W$2048,19,FALSE)</f>
        <v>0</v>
      </c>
    </row>
    <row r="5846" spans="1:24" ht="27" hidden="1">
      <c r="A5846" s="762"/>
      <c r="B5846" s="762"/>
      <c r="C5846" s="762"/>
      <c r="D5846" s="1222" t="s">
        <v>2271</v>
      </c>
      <c r="E5846" s="1223">
        <v>118</v>
      </c>
      <c r="F5846" s="1202"/>
      <c r="G5846" s="1202"/>
      <c r="H5846" s="1205" t="s">
        <v>2265</v>
      </c>
      <c r="I5846" s="1202" t="s">
        <v>53</v>
      </c>
      <c r="J5846" s="1202" t="s">
        <v>1917</v>
      </c>
      <c r="K5846" s="1202" t="s">
        <v>1917</v>
      </c>
      <c r="L5846" s="1202" t="s">
        <v>1918</v>
      </c>
      <c r="M5846" s="1202" t="s">
        <v>2219</v>
      </c>
      <c r="N5846" s="1203" t="s">
        <v>2272</v>
      </c>
      <c r="O5846" s="1203" t="s">
        <v>73</v>
      </c>
      <c r="P5846" s="1203" t="s">
        <v>73</v>
      </c>
      <c r="Q5846" s="1203" t="s">
        <v>73</v>
      </c>
      <c r="R5846" s="1203" t="s">
        <v>73</v>
      </c>
      <c r="S5846" s="1224">
        <f>VLOOKUP($D5846,'NI-118'!$B$1:$W$2048,12,FALSE)</f>
        <v>0</v>
      </c>
      <c r="T5846" s="1224">
        <f>VLOOKUP($D5846,'NI-118'!$B$1:$W$2048,13,FALSE)</f>
        <v>0</v>
      </c>
      <c r="U5846" s="1224">
        <f>VLOOKUP($D5846,'NI-118'!$B$1:$W$2048,16,FALSE)</f>
        <v>0</v>
      </c>
      <c r="V5846" s="1224">
        <f>VLOOKUP($D5846,'NI-118'!$B$1:$W$2048,17,FALSE)</f>
        <v>0</v>
      </c>
      <c r="W5846" s="1224">
        <f>VLOOKUP($D5846,'NI-118'!$B$1:$W$2048,18,FALSE)</f>
        <v>0</v>
      </c>
      <c r="X5846" s="1224">
        <f>VLOOKUP($D5846,'NI-118'!$B$1:$W$2048,19,FALSE)</f>
        <v>0</v>
      </c>
    </row>
    <row r="5847" spans="1:24" ht="27" hidden="1">
      <c r="A5847" s="762"/>
      <c r="B5847" s="762"/>
      <c r="C5847" s="762"/>
      <c r="D5847" s="1222" t="s">
        <v>2273</v>
      </c>
      <c r="E5847" s="1223">
        <v>118</v>
      </c>
      <c r="F5847" s="1202"/>
      <c r="G5847" s="1202"/>
      <c r="H5847" s="1205" t="s">
        <v>2265</v>
      </c>
      <c r="I5847" s="1202" t="s">
        <v>53</v>
      </c>
      <c r="J5847" s="1202" t="s">
        <v>1917</v>
      </c>
      <c r="K5847" s="1202" t="s">
        <v>1917</v>
      </c>
      <c r="L5847" s="1202" t="s">
        <v>1918</v>
      </c>
      <c r="M5847" s="1202" t="s">
        <v>2219</v>
      </c>
      <c r="N5847" s="1203" t="s">
        <v>2274</v>
      </c>
      <c r="O5847" s="1203" t="s">
        <v>73</v>
      </c>
      <c r="P5847" s="1203" t="s">
        <v>73</v>
      </c>
      <c r="Q5847" s="1203" t="s">
        <v>73</v>
      </c>
      <c r="R5847" s="1203" t="s">
        <v>73</v>
      </c>
      <c r="S5847" s="1224">
        <f>VLOOKUP($D5847,'NI-118'!$B$1:$W$2048,12,FALSE)</f>
        <v>0</v>
      </c>
      <c r="T5847" s="1224">
        <f>VLOOKUP($D5847,'NI-118'!$B$1:$W$2048,13,FALSE)</f>
        <v>0</v>
      </c>
      <c r="U5847" s="1224">
        <f>VLOOKUP($D5847,'NI-118'!$B$1:$W$2048,16,FALSE)</f>
        <v>0</v>
      </c>
      <c r="V5847" s="1224">
        <f>VLOOKUP($D5847,'NI-118'!$B$1:$W$2048,17,FALSE)</f>
        <v>0</v>
      </c>
      <c r="W5847" s="1224">
        <f>VLOOKUP($D5847,'NI-118'!$B$1:$W$2048,18,FALSE)</f>
        <v>0</v>
      </c>
      <c r="X5847" s="1224">
        <f>VLOOKUP($D5847,'NI-118'!$B$1:$W$2048,19,FALSE)</f>
        <v>0</v>
      </c>
    </row>
    <row r="5848" spans="1:24" ht="27" hidden="1">
      <c r="A5848" s="762"/>
      <c r="B5848" s="762"/>
      <c r="C5848" s="762"/>
      <c r="D5848" s="1222" t="s">
        <v>2275</v>
      </c>
      <c r="E5848" s="1223">
        <v>118</v>
      </c>
      <c r="F5848" s="1202"/>
      <c r="G5848" s="1202"/>
      <c r="H5848" s="1205" t="s">
        <v>2265</v>
      </c>
      <c r="I5848" s="1202" t="s">
        <v>53</v>
      </c>
      <c r="J5848" s="1202" t="s">
        <v>1917</v>
      </c>
      <c r="K5848" s="1202" t="s">
        <v>1917</v>
      </c>
      <c r="L5848" s="1202" t="s">
        <v>1918</v>
      </c>
      <c r="M5848" s="1202" t="s">
        <v>2219</v>
      </c>
      <c r="N5848" s="1203" t="s">
        <v>2276</v>
      </c>
      <c r="O5848" s="1203" t="s">
        <v>73</v>
      </c>
      <c r="P5848" s="1203" t="s">
        <v>73</v>
      </c>
      <c r="Q5848" s="1203" t="s">
        <v>73</v>
      </c>
      <c r="R5848" s="1203" t="s">
        <v>73</v>
      </c>
      <c r="S5848" s="1224">
        <f>VLOOKUP($D5848,'NI-118'!$B$1:$W$2048,12,FALSE)</f>
        <v>0</v>
      </c>
      <c r="T5848" s="1224">
        <f>VLOOKUP($D5848,'NI-118'!$B$1:$W$2048,13,FALSE)</f>
        <v>0</v>
      </c>
      <c r="U5848" s="1224">
        <f>VLOOKUP($D5848,'NI-118'!$B$1:$W$2048,16,FALSE)</f>
        <v>0</v>
      </c>
      <c r="V5848" s="1224">
        <f>VLOOKUP($D5848,'NI-118'!$B$1:$W$2048,17,FALSE)</f>
        <v>0</v>
      </c>
      <c r="W5848" s="1224">
        <f>VLOOKUP($D5848,'NI-118'!$B$1:$W$2048,18,FALSE)</f>
        <v>0</v>
      </c>
      <c r="X5848" s="1224">
        <f>VLOOKUP($D5848,'NI-118'!$B$1:$W$2048,19,FALSE)</f>
        <v>0</v>
      </c>
    </row>
    <row r="5849" spans="1:24" ht="27" hidden="1">
      <c r="A5849" s="762"/>
      <c r="B5849" s="762"/>
      <c r="C5849" s="762"/>
      <c r="D5849" s="1222" t="s">
        <v>2277</v>
      </c>
      <c r="E5849" s="1223">
        <v>118</v>
      </c>
      <c r="F5849" s="1202"/>
      <c r="G5849" s="1202"/>
      <c r="H5849" s="1205" t="s">
        <v>2265</v>
      </c>
      <c r="I5849" s="1202" t="s">
        <v>53</v>
      </c>
      <c r="J5849" s="1202" t="s">
        <v>1917</v>
      </c>
      <c r="K5849" s="1202" t="s">
        <v>1917</v>
      </c>
      <c r="L5849" s="1202" t="s">
        <v>1918</v>
      </c>
      <c r="M5849" s="1202" t="s">
        <v>2219</v>
      </c>
      <c r="N5849" s="1203" t="s">
        <v>2278</v>
      </c>
      <c r="O5849" s="1203" t="s">
        <v>73</v>
      </c>
      <c r="P5849" s="1203" t="s">
        <v>73</v>
      </c>
      <c r="Q5849" s="1203" t="s">
        <v>73</v>
      </c>
      <c r="R5849" s="1203" t="s">
        <v>73</v>
      </c>
      <c r="S5849" s="1224">
        <f>VLOOKUP($D5849,'NI-118'!$B$1:$W$2048,12,FALSE)</f>
        <v>0</v>
      </c>
      <c r="T5849" s="1224">
        <f>VLOOKUP($D5849,'NI-118'!$B$1:$W$2048,13,FALSE)</f>
        <v>0</v>
      </c>
      <c r="U5849" s="1224">
        <f>VLOOKUP($D5849,'NI-118'!$B$1:$W$2048,16,FALSE)</f>
        <v>0</v>
      </c>
      <c r="V5849" s="1224">
        <f>VLOOKUP($D5849,'NI-118'!$B$1:$W$2048,17,FALSE)</f>
        <v>0</v>
      </c>
      <c r="W5849" s="1224">
        <f>VLOOKUP($D5849,'NI-118'!$B$1:$W$2048,18,FALSE)</f>
        <v>0</v>
      </c>
      <c r="X5849" s="1224">
        <f>VLOOKUP($D5849,'NI-118'!$B$1:$W$2048,19,FALSE)</f>
        <v>0</v>
      </c>
    </row>
    <row r="5850" spans="1:24" hidden="1">
      <c r="A5850" s="762"/>
      <c r="B5850" s="762"/>
      <c r="C5850" s="762"/>
      <c r="D5850" s="1222" t="s">
        <v>2279</v>
      </c>
      <c r="E5850" s="1223">
        <v>118</v>
      </c>
      <c r="F5850" s="1202"/>
      <c r="G5850" s="1202"/>
      <c r="H5850" s="1205" t="s">
        <v>2265</v>
      </c>
      <c r="I5850" s="1202" t="s">
        <v>53</v>
      </c>
      <c r="J5850" s="1202" t="s">
        <v>1917</v>
      </c>
      <c r="K5850" s="1202" t="s">
        <v>1917</v>
      </c>
      <c r="L5850" s="1202" t="s">
        <v>1918</v>
      </c>
      <c r="M5850" s="1202" t="s">
        <v>2219</v>
      </c>
      <c r="N5850" s="1203" t="s">
        <v>2280</v>
      </c>
      <c r="O5850" s="1203" t="s">
        <v>73</v>
      </c>
      <c r="P5850" s="1203" t="s">
        <v>73</v>
      </c>
      <c r="Q5850" s="1203" t="s">
        <v>73</v>
      </c>
      <c r="R5850" s="1203" t="s">
        <v>73</v>
      </c>
      <c r="S5850" s="1224">
        <f>VLOOKUP($D5850,'NI-118'!$B$1:$W$2048,12,FALSE)</f>
        <v>0</v>
      </c>
      <c r="T5850" s="1224">
        <f>VLOOKUP($D5850,'NI-118'!$B$1:$W$2048,13,FALSE)</f>
        <v>0</v>
      </c>
      <c r="U5850" s="1224">
        <f>VLOOKUP($D5850,'NI-118'!$B$1:$W$2048,16,FALSE)</f>
        <v>0</v>
      </c>
      <c r="V5850" s="1224">
        <f>VLOOKUP($D5850,'NI-118'!$B$1:$W$2048,17,FALSE)</f>
        <v>0</v>
      </c>
      <c r="W5850" s="1224">
        <f>VLOOKUP($D5850,'NI-118'!$B$1:$W$2048,18,FALSE)</f>
        <v>0</v>
      </c>
      <c r="X5850" s="1224">
        <f>VLOOKUP($D5850,'NI-118'!$B$1:$W$2048,19,FALSE)</f>
        <v>0</v>
      </c>
    </row>
    <row r="5851" spans="1:24" hidden="1">
      <c r="A5851" s="762"/>
      <c r="B5851" s="762"/>
      <c r="C5851" s="762"/>
      <c r="D5851" s="1222" t="s">
        <v>2281</v>
      </c>
      <c r="E5851" s="1223">
        <v>118</v>
      </c>
      <c r="F5851" s="1202"/>
      <c r="G5851" s="1202"/>
      <c r="H5851" s="1205" t="s">
        <v>2265</v>
      </c>
      <c r="I5851" s="1202" t="s">
        <v>53</v>
      </c>
      <c r="J5851" s="1202" t="s">
        <v>1917</v>
      </c>
      <c r="K5851" s="1202" t="s">
        <v>1917</v>
      </c>
      <c r="L5851" s="1202" t="s">
        <v>1918</v>
      </c>
      <c r="M5851" s="1202" t="s">
        <v>2219</v>
      </c>
      <c r="N5851" s="1203" t="s">
        <v>2282</v>
      </c>
      <c r="O5851" s="1203" t="s">
        <v>73</v>
      </c>
      <c r="P5851" s="1203" t="s">
        <v>73</v>
      </c>
      <c r="Q5851" s="1203" t="s">
        <v>73</v>
      </c>
      <c r="R5851" s="1203" t="s">
        <v>73</v>
      </c>
      <c r="S5851" s="1224">
        <f>VLOOKUP($D5851,'NI-118'!$B$1:$W$2048,12,FALSE)</f>
        <v>0</v>
      </c>
      <c r="T5851" s="1224">
        <f>VLOOKUP($D5851,'NI-118'!$B$1:$W$2048,13,FALSE)</f>
        <v>0</v>
      </c>
      <c r="U5851" s="1224">
        <f>VLOOKUP($D5851,'NI-118'!$B$1:$W$2048,16,FALSE)</f>
        <v>0</v>
      </c>
      <c r="V5851" s="1224">
        <f>VLOOKUP($D5851,'NI-118'!$B$1:$W$2048,17,FALSE)</f>
        <v>0</v>
      </c>
      <c r="W5851" s="1224">
        <f>VLOOKUP($D5851,'NI-118'!$B$1:$W$2048,18,FALSE)</f>
        <v>0</v>
      </c>
      <c r="X5851" s="1224">
        <f>VLOOKUP($D5851,'NI-118'!$B$1:$W$2048,19,FALSE)</f>
        <v>0</v>
      </c>
    </row>
    <row r="5852" spans="1:24" ht="27" hidden="1">
      <c r="A5852" s="762"/>
      <c r="B5852" s="762"/>
      <c r="C5852" s="762"/>
      <c r="D5852" s="1222" t="s">
        <v>2283</v>
      </c>
      <c r="E5852" s="1223">
        <v>118</v>
      </c>
      <c r="F5852" s="1202"/>
      <c r="G5852" s="1202"/>
      <c r="H5852" s="1205" t="s">
        <v>2265</v>
      </c>
      <c r="I5852" s="1202" t="s">
        <v>53</v>
      </c>
      <c r="J5852" s="1202" t="s">
        <v>1917</v>
      </c>
      <c r="K5852" s="1202" t="s">
        <v>1917</v>
      </c>
      <c r="L5852" s="1202" t="s">
        <v>1918</v>
      </c>
      <c r="M5852" s="1202" t="s">
        <v>2219</v>
      </c>
      <c r="N5852" s="1203" t="s">
        <v>2284</v>
      </c>
      <c r="O5852" s="1203" t="s">
        <v>73</v>
      </c>
      <c r="P5852" s="1203" t="s">
        <v>73</v>
      </c>
      <c r="Q5852" s="1203" t="s">
        <v>73</v>
      </c>
      <c r="R5852" s="1203" t="s">
        <v>73</v>
      </c>
      <c r="S5852" s="1224">
        <f>VLOOKUP($D5852,'NI-118'!$B$1:$W$2048,12,FALSE)</f>
        <v>0</v>
      </c>
      <c r="T5852" s="1224">
        <f>VLOOKUP($D5852,'NI-118'!$B$1:$W$2048,13,FALSE)</f>
        <v>0</v>
      </c>
      <c r="U5852" s="1224">
        <f>VLOOKUP($D5852,'NI-118'!$B$1:$W$2048,16,FALSE)</f>
        <v>0</v>
      </c>
      <c r="V5852" s="1224">
        <f>VLOOKUP($D5852,'NI-118'!$B$1:$W$2048,17,FALSE)</f>
        <v>0</v>
      </c>
      <c r="W5852" s="1224">
        <f>VLOOKUP($D5852,'NI-118'!$B$1:$W$2048,18,FALSE)</f>
        <v>0</v>
      </c>
      <c r="X5852" s="1224">
        <f>VLOOKUP($D5852,'NI-118'!$B$1:$W$2048,19,FALSE)</f>
        <v>0</v>
      </c>
    </row>
    <row r="5853" spans="1:24" ht="27" hidden="1">
      <c r="A5853" s="762"/>
      <c r="B5853" s="762"/>
      <c r="C5853" s="762"/>
      <c r="D5853" s="1222" t="s">
        <v>2285</v>
      </c>
      <c r="E5853" s="1223">
        <v>118</v>
      </c>
      <c r="F5853" s="1202"/>
      <c r="G5853" s="1202"/>
      <c r="H5853" s="1205" t="s">
        <v>2265</v>
      </c>
      <c r="I5853" s="1202" t="s">
        <v>53</v>
      </c>
      <c r="J5853" s="1202" t="s">
        <v>1917</v>
      </c>
      <c r="K5853" s="1202" t="s">
        <v>1917</v>
      </c>
      <c r="L5853" s="1202" t="s">
        <v>1918</v>
      </c>
      <c r="M5853" s="1202" t="s">
        <v>2219</v>
      </c>
      <c r="N5853" s="1203" t="s">
        <v>2286</v>
      </c>
      <c r="O5853" s="1203" t="s">
        <v>73</v>
      </c>
      <c r="P5853" s="1203" t="s">
        <v>73</v>
      </c>
      <c r="Q5853" s="1203" t="s">
        <v>73</v>
      </c>
      <c r="R5853" s="1203" t="s">
        <v>73</v>
      </c>
      <c r="S5853" s="1224">
        <f>VLOOKUP($D5853,'NI-118'!$B$1:$W$2048,12,FALSE)</f>
        <v>0</v>
      </c>
      <c r="T5853" s="1224">
        <f>VLOOKUP($D5853,'NI-118'!$B$1:$W$2048,13,FALSE)</f>
        <v>0</v>
      </c>
      <c r="U5853" s="1224">
        <f>VLOOKUP($D5853,'NI-118'!$B$1:$W$2048,16,FALSE)</f>
        <v>0</v>
      </c>
      <c r="V5853" s="1224">
        <f>VLOOKUP($D5853,'NI-118'!$B$1:$W$2048,17,FALSE)</f>
        <v>0</v>
      </c>
      <c r="W5853" s="1224">
        <f>VLOOKUP($D5853,'NI-118'!$B$1:$W$2048,18,FALSE)</f>
        <v>0</v>
      </c>
      <c r="X5853" s="1224">
        <f>VLOOKUP($D5853,'NI-118'!$B$1:$W$2048,19,FALSE)</f>
        <v>0</v>
      </c>
    </row>
    <row r="5854" spans="1:24" hidden="1">
      <c r="A5854" s="762"/>
      <c r="B5854" s="762"/>
      <c r="C5854" s="762"/>
      <c r="D5854" s="1222" t="s">
        <v>2287</v>
      </c>
      <c r="E5854" s="1223">
        <v>118</v>
      </c>
      <c r="F5854" s="1202"/>
      <c r="G5854" s="1202"/>
      <c r="H5854" s="1205"/>
      <c r="I5854" s="1202" t="s">
        <v>71</v>
      </c>
      <c r="J5854" s="1202"/>
      <c r="K5854" s="1202"/>
      <c r="L5854" s="1202"/>
      <c r="M5854" s="1202"/>
      <c r="N5854" s="1203" t="s">
        <v>2288</v>
      </c>
      <c r="O5854" s="1203" t="s">
        <v>73</v>
      </c>
      <c r="P5854" s="1203" t="s">
        <v>73</v>
      </c>
      <c r="Q5854" s="1203" t="s">
        <v>73</v>
      </c>
      <c r="R5854" s="1203" t="s">
        <v>73</v>
      </c>
      <c r="S5854" s="1224">
        <f>VLOOKUP($D5854,'NI-118'!$B$1:$W$2048,12,FALSE)</f>
        <v>0</v>
      </c>
      <c r="T5854" s="1224">
        <f>VLOOKUP($D5854,'NI-118'!$B$1:$W$2048,13,FALSE)</f>
        <v>0</v>
      </c>
      <c r="U5854" s="1224">
        <f>VLOOKUP($D5854,'NI-118'!$B$1:$W$2048,16,FALSE)</f>
        <v>3039</v>
      </c>
      <c r="V5854" s="1224">
        <f>VLOOKUP($D5854,'NI-118'!$B$1:$W$2048,17,FALSE)</f>
        <v>0</v>
      </c>
      <c r="W5854" s="1224">
        <f>VLOOKUP($D5854,'NI-118'!$B$1:$W$2048,18,FALSE)</f>
        <v>0</v>
      </c>
      <c r="X5854" s="1224">
        <f>VLOOKUP($D5854,'NI-118'!$B$1:$W$2048,19,FALSE)</f>
        <v>0</v>
      </c>
    </row>
    <row r="5855" spans="1:24" hidden="1">
      <c r="A5855" s="762"/>
      <c r="B5855" s="762"/>
      <c r="C5855" s="762"/>
      <c r="D5855" s="1222" t="s">
        <v>2289</v>
      </c>
      <c r="E5855" s="1223">
        <v>118</v>
      </c>
      <c r="F5855" s="1202"/>
      <c r="G5855" s="1202"/>
      <c r="H5855" s="1205" t="s">
        <v>2290</v>
      </c>
      <c r="I5855" s="1202" t="s">
        <v>53</v>
      </c>
      <c r="J5855" s="1202" t="s">
        <v>1917</v>
      </c>
      <c r="K5855" s="1202" t="s">
        <v>1917</v>
      </c>
      <c r="L5855" s="1202" t="s">
        <v>1918</v>
      </c>
      <c r="M5855" s="1202" t="s">
        <v>2143</v>
      </c>
      <c r="N5855" s="1203" t="s">
        <v>2291</v>
      </c>
      <c r="O5855" s="1203" t="s">
        <v>73</v>
      </c>
      <c r="P5855" s="1203" t="s">
        <v>73</v>
      </c>
      <c r="Q5855" s="1203" t="s">
        <v>73</v>
      </c>
      <c r="R5855" s="1203" t="s">
        <v>73</v>
      </c>
      <c r="S5855" s="1224">
        <f>VLOOKUP($D5855,'NI-118'!$B$1:$W$2048,12,FALSE)</f>
        <v>0</v>
      </c>
      <c r="T5855" s="1224">
        <f>VLOOKUP($D5855,'NI-118'!$B$1:$W$2048,13,FALSE)</f>
        <v>0</v>
      </c>
      <c r="U5855" s="1224">
        <f>VLOOKUP($D5855,'NI-118'!$B$1:$W$2048,16,FALSE)</f>
        <v>0</v>
      </c>
      <c r="V5855" s="1224">
        <f>VLOOKUP($D5855,'NI-118'!$B$1:$W$2048,17,FALSE)</f>
        <v>0</v>
      </c>
      <c r="W5855" s="1224">
        <f>VLOOKUP($D5855,'NI-118'!$B$1:$W$2048,18,FALSE)</f>
        <v>0</v>
      </c>
      <c r="X5855" s="1224">
        <f>VLOOKUP($D5855,'NI-118'!$B$1:$W$2048,19,FALSE)</f>
        <v>0</v>
      </c>
    </row>
    <row r="5856" spans="1:24" hidden="1">
      <c r="A5856" s="762"/>
      <c r="B5856" s="762"/>
      <c r="C5856" s="762"/>
      <c r="D5856" s="1222" t="s">
        <v>2292</v>
      </c>
      <c r="E5856" s="1223">
        <v>118</v>
      </c>
      <c r="F5856" s="1202"/>
      <c r="G5856" s="1202"/>
      <c r="H5856" s="1205" t="s">
        <v>2290</v>
      </c>
      <c r="I5856" s="1202" t="s">
        <v>53</v>
      </c>
      <c r="J5856" s="1202" t="s">
        <v>1917</v>
      </c>
      <c r="K5856" s="1202" t="s">
        <v>1917</v>
      </c>
      <c r="L5856" s="1202" t="s">
        <v>1918</v>
      </c>
      <c r="M5856" s="1202" t="s">
        <v>2143</v>
      </c>
      <c r="N5856" s="1203" t="s">
        <v>2293</v>
      </c>
      <c r="O5856" s="1203" t="s">
        <v>73</v>
      </c>
      <c r="P5856" s="1203" t="s">
        <v>73</v>
      </c>
      <c r="Q5856" s="1203" t="s">
        <v>73</v>
      </c>
      <c r="R5856" s="1203" t="s">
        <v>73</v>
      </c>
      <c r="S5856" s="1224">
        <f>VLOOKUP($D5856,'NI-118'!$B$1:$W$2048,12,FALSE)</f>
        <v>0</v>
      </c>
      <c r="T5856" s="1224">
        <f>VLOOKUP($D5856,'NI-118'!$B$1:$W$2048,13,FALSE)</f>
        <v>0</v>
      </c>
      <c r="U5856" s="1224">
        <f>VLOOKUP($D5856,'NI-118'!$B$1:$W$2048,16,FALSE)</f>
        <v>0</v>
      </c>
      <c r="V5856" s="1224">
        <f>VLOOKUP($D5856,'NI-118'!$B$1:$W$2048,17,FALSE)</f>
        <v>0</v>
      </c>
      <c r="W5856" s="1224">
        <f>VLOOKUP($D5856,'NI-118'!$B$1:$W$2048,18,FALSE)</f>
        <v>0</v>
      </c>
      <c r="X5856" s="1224">
        <f>VLOOKUP($D5856,'NI-118'!$B$1:$W$2048,19,FALSE)</f>
        <v>0</v>
      </c>
    </row>
    <row r="5857" spans="1:24" hidden="1">
      <c r="A5857" s="762"/>
      <c r="B5857" s="762"/>
      <c r="C5857" s="762"/>
      <c r="D5857" s="1222" t="s">
        <v>2294</v>
      </c>
      <c r="E5857" s="1223">
        <v>118</v>
      </c>
      <c r="F5857" s="1202"/>
      <c r="G5857" s="1202"/>
      <c r="H5857" s="1205" t="s">
        <v>2290</v>
      </c>
      <c r="I5857" s="1202" t="s">
        <v>53</v>
      </c>
      <c r="J5857" s="1202" t="s">
        <v>1917</v>
      </c>
      <c r="K5857" s="1202" t="s">
        <v>1917</v>
      </c>
      <c r="L5857" s="1202" t="s">
        <v>1918</v>
      </c>
      <c r="M5857" s="1202" t="s">
        <v>2143</v>
      </c>
      <c r="N5857" s="1203" t="s">
        <v>2295</v>
      </c>
      <c r="O5857" s="1203" t="s">
        <v>73</v>
      </c>
      <c r="P5857" s="1203" t="s">
        <v>73</v>
      </c>
      <c r="Q5857" s="1203" t="s">
        <v>73</v>
      </c>
      <c r="R5857" s="1203" t="s">
        <v>73</v>
      </c>
      <c r="S5857" s="1224">
        <f>VLOOKUP($D5857,'NI-118'!$B$1:$W$2048,12,FALSE)</f>
        <v>0</v>
      </c>
      <c r="T5857" s="1224">
        <f>VLOOKUP($D5857,'NI-118'!$B$1:$W$2048,13,FALSE)</f>
        <v>0</v>
      </c>
      <c r="U5857" s="1224">
        <f>VLOOKUP($D5857,'NI-118'!$B$1:$W$2048,16,FALSE)</f>
        <v>0</v>
      </c>
      <c r="V5857" s="1224">
        <f>VLOOKUP($D5857,'NI-118'!$B$1:$W$2048,17,FALSE)</f>
        <v>0</v>
      </c>
      <c r="W5857" s="1224">
        <f>VLOOKUP($D5857,'NI-118'!$B$1:$W$2048,18,FALSE)</f>
        <v>0</v>
      </c>
      <c r="X5857" s="1224">
        <f>VLOOKUP($D5857,'NI-118'!$B$1:$W$2048,19,FALSE)</f>
        <v>0</v>
      </c>
    </row>
    <row r="5858" spans="1:24" hidden="1">
      <c r="A5858" s="762"/>
      <c r="B5858" s="762"/>
      <c r="C5858" s="762"/>
      <c r="D5858" s="1222" t="s">
        <v>2296</v>
      </c>
      <c r="E5858" s="1223">
        <v>118</v>
      </c>
      <c r="F5858" s="1202"/>
      <c r="G5858" s="1202"/>
      <c r="H5858" s="1205" t="s">
        <v>2290</v>
      </c>
      <c r="I5858" s="1202" t="s">
        <v>53</v>
      </c>
      <c r="J5858" s="1202" t="s">
        <v>1917</v>
      </c>
      <c r="K5858" s="1202" t="s">
        <v>1917</v>
      </c>
      <c r="L5858" s="1202" t="s">
        <v>1918</v>
      </c>
      <c r="M5858" s="1202" t="s">
        <v>2143</v>
      </c>
      <c r="N5858" s="1203" t="s">
        <v>2297</v>
      </c>
      <c r="O5858" s="1203" t="s">
        <v>73</v>
      </c>
      <c r="P5858" s="1203" t="s">
        <v>73</v>
      </c>
      <c r="Q5858" s="1203" t="s">
        <v>73</v>
      </c>
      <c r="R5858" s="1203" t="s">
        <v>73</v>
      </c>
      <c r="S5858" s="1224">
        <f>VLOOKUP($D5858,'NI-118'!$B$1:$W$2048,12,FALSE)</f>
        <v>0</v>
      </c>
      <c r="T5858" s="1224">
        <f>VLOOKUP($D5858,'NI-118'!$B$1:$W$2048,13,FALSE)</f>
        <v>0</v>
      </c>
      <c r="U5858" s="1224">
        <f>VLOOKUP($D5858,'NI-118'!$B$1:$W$2048,16,FALSE)</f>
        <v>0</v>
      </c>
      <c r="V5858" s="1224">
        <f>VLOOKUP($D5858,'NI-118'!$B$1:$W$2048,17,FALSE)</f>
        <v>0</v>
      </c>
      <c r="W5858" s="1224">
        <f>VLOOKUP($D5858,'NI-118'!$B$1:$W$2048,18,FALSE)</f>
        <v>0</v>
      </c>
      <c r="X5858" s="1224">
        <f>VLOOKUP($D5858,'NI-118'!$B$1:$W$2048,19,FALSE)</f>
        <v>0</v>
      </c>
    </row>
    <row r="5859" spans="1:24" ht="27" hidden="1">
      <c r="A5859" s="762"/>
      <c r="B5859" s="762"/>
      <c r="C5859" s="762"/>
      <c r="D5859" s="1222" t="s">
        <v>2298</v>
      </c>
      <c r="E5859" s="1223">
        <v>118</v>
      </c>
      <c r="F5859" s="1202"/>
      <c r="G5859" s="1202"/>
      <c r="H5859" s="1205" t="s">
        <v>2290</v>
      </c>
      <c r="I5859" s="1202" t="s">
        <v>53</v>
      </c>
      <c r="J5859" s="1202" t="s">
        <v>1917</v>
      </c>
      <c r="K5859" s="1202" t="s">
        <v>1917</v>
      </c>
      <c r="L5859" s="1202" t="s">
        <v>1918</v>
      </c>
      <c r="M5859" s="1202" t="s">
        <v>2143</v>
      </c>
      <c r="N5859" s="1203" t="s">
        <v>2299</v>
      </c>
      <c r="O5859" s="1203" t="s">
        <v>73</v>
      </c>
      <c r="P5859" s="1203" t="s">
        <v>73</v>
      </c>
      <c r="Q5859" s="1203" t="s">
        <v>73</v>
      </c>
      <c r="R5859" s="1203" t="s">
        <v>73</v>
      </c>
      <c r="S5859" s="1224">
        <f>VLOOKUP($D5859,'NI-118'!$B$1:$W$2048,12,FALSE)</f>
        <v>0</v>
      </c>
      <c r="T5859" s="1224">
        <f>VLOOKUP($D5859,'NI-118'!$B$1:$W$2048,13,FALSE)</f>
        <v>0</v>
      </c>
      <c r="U5859" s="1224">
        <f>VLOOKUP($D5859,'NI-118'!$B$1:$W$2048,16,FALSE)</f>
        <v>0</v>
      </c>
      <c r="V5859" s="1224">
        <f>VLOOKUP($D5859,'NI-118'!$B$1:$W$2048,17,FALSE)</f>
        <v>0</v>
      </c>
      <c r="W5859" s="1224">
        <f>VLOOKUP($D5859,'NI-118'!$B$1:$W$2048,18,FALSE)</f>
        <v>0</v>
      </c>
      <c r="X5859" s="1224">
        <f>VLOOKUP($D5859,'NI-118'!$B$1:$W$2048,19,FALSE)</f>
        <v>0</v>
      </c>
    </row>
    <row r="5860" spans="1:24" ht="27" hidden="1">
      <c r="A5860" s="762"/>
      <c r="B5860" s="762"/>
      <c r="C5860" s="762"/>
      <c r="D5860" s="1222" t="s">
        <v>2300</v>
      </c>
      <c r="E5860" s="1223">
        <v>118</v>
      </c>
      <c r="F5860" s="1202"/>
      <c r="G5860" s="1202"/>
      <c r="H5860" s="1205" t="s">
        <v>2290</v>
      </c>
      <c r="I5860" s="1202" t="s">
        <v>53</v>
      </c>
      <c r="J5860" s="1202" t="s">
        <v>1917</v>
      </c>
      <c r="K5860" s="1202" t="s">
        <v>1917</v>
      </c>
      <c r="L5860" s="1202" t="s">
        <v>1918</v>
      </c>
      <c r="M5860" s="1202" t="s">
        <v>2143</v>
      </c>
      <c r="N5860" s="1203" t="s">
        <v>2301</v>
      </c>
      <c r="O5860" s="1203" t="s">
        <v>73</v>
      </c>
      <c r="P5860" s="1203" t="s">
        <v>73</v>
      </c>
      <c r="Q5860" s="1203" t="s">
        <v>73</v>
      </c>
      <c r="R5860" s="1203" t="s">
        <v>73</v>
      </c>
      <c r="S5860" s="1224">
        <f>VLOOKUP($D5860,'NI-118'!$B$1:$W$2048,12,FALSE)</f>
        <v>0</v>
      </c>
      <c r="T5860" s="1224">
        <f>VLOOKUP($D5860,'NI-118'!$B$1:$W$2048,13,FALSE)</f>
        <v>0</v>
      </c>
      <c r="U5860" s="1224">
        <f>VLOOKUP($D5860,'NI-118'!$B$1:$W$2048,16,FALSE)</f>
        <v>0</v>
      </c>
      <c r="V5860" s="1224">
        <f>VLOOKUP($D5860,'NI-118'!$B$1:$W$2048,17,FALSE)</f>
        <v>0</v>
      </c>
      <c r="W5860" s="1224">
        <f>VLOOKUP($D5860,'NI-118'!$B$1:$W$2048,18,FALSE)</f>
        <v>0</v>
      </c>
      <c r="X5860" s="1224">
        <f>VLOOKUP($D5860,'NI-118'!$B$1:$W$2048,19,FALSE)</f>
        <v>0</v>
      </c>
    </row>
    <row r="5861" spans="1:24" ht="27" hidden="1">
      <c r="A5861" s="762"/>
      <c r="B5861" s="762"/>
      <c r="C5861" s="762"/>
      <c r="D5861" s="1222" t="s">
        <v>2302</v>
      </c>
      <c r="E5861" s="1223">
        <v>118</v>
      </c>
      <c r="F5861" s="1202"/>
      <c r="G5861" s="1202"/>
      <c r="H5861" s="1205" t="s">
        <v>2290</v>
      </c>
      <c r="I5861" s="1202" t="s">
        <v>53</v>
      </c>
      <c r="J5861" s="1202" t="s">
        <v>1917</v>
      </c>
      <c r="K5861" s="1202" t="s">
        <v>1917</v>
      </c>
      <c r="L5861" s="1202" t="s">
        <v>1918</v>
      </c>
      <c r="M5861" s="1202" t="s">
        <v>2143</v>
      </c>
      <c r="N5861" s="1203" t="s">
        <v>2303</v>
      </c>
      <c r="O5861" s="1203" t="s">
        <v>73</v>
      </c>
      <c r="P5861" s="1203" t="s">
        <v>73</v>
      </c>
      <c r="Q5861" s="1203" t="s">
        <v>73</v>
      </c>
      <c r="R5861" s="1203" t="s">
        <v>73</v>
      </c>
      <c r="S5861" s="1224">
        <f>VLOOKUP($D5861,'NI-118'!$B$1:$W$2048,12,FALSE)</f>
        <v>0</v>
      </c>
      <c r="T5861" s="1224">
        <f>VLOOKUP($D5861,'NI-118'!$B$1:$W$2048,13,FALSE)</f>
        <v>0</v>
      </c>
      <c r="U5861" s="1224">
        <f>VLOOKUP($D5861,'NI-118'!$B$1:$W$2048,16,FALSE)</f>
        <v>0</v>
      </c>
      <c r="V5861" s="1224">
        <f>VLOOKUP($D5861,'NI-118'!$B$1:$W$2048,17,FALSE)</f>
        <v>0</v>
      </c>
      <c r="W5861" s="1224">
        <f>VLOOKUP($D5861,'NI-118'!$B$1:$W$2048,18,FALSE)</f>
        <v>0</v>
      </c>
      <c r="X5861" s="1224">
        <f>VLOOKUP($D5861,'NI-118'!$B$1:$W$2048,19,FALSE)</f>
        <v>0</v>
      </c>
    </row>
    <row r="5862" spans="1:24" ht="27" hidden="1">
      <c r="A5862" s="762"/>
      <c r="B5862" s="762"/>
      <c r="C5862" s="762"/>
      <c r="D5862" s="1222" t="s">
        <v>2304</v>
      </c>
      <c r="E5862" s="1223">
        <v>118</v>
      </c>
      <c r="F5862" s="1202"/>
      <c r="G5862" s="1202"/>
      <c r="H5862" s="1205" t="s">
        <v>2290</v>
      </c>
      <c r="I5862" s="1202" t="s">
        <v>53</v>
      </c>
      <c r="J5862" s="1202" t="s">
        <v>1917</v>
      </c>
      <c r="K5862" s="1202" t="s">
        <v>1917</v>
      </c>
      <c r="L5862" s="1202" t="s">
        <v>1918</v>
      </c>
      <c r="M5862" s="1202" t="s">
        <v>2143</v>
      </c>
      <c r="N5862" s="1203" t="s">
        <v>2305</v>
      </c>
      <c r="O5862" s="1203" t="s">
        <v>73</v>
      </c>
      <c r="P5862" s="1203" t="s">
        <v>73</v>
      </c>
      <c r="Q5862" s="1203" t="s">
        <v>73</v>
      </c>
      <c r="R5862" s="1203" t="s">
        <v>73</v>
      </c>
      <c r="S5862" s="1224">
        <f>VLOOKUP($D5862,'NI-118'!$B$1:$W$2048,12,FALSE)</f>
        <v>0</v>
      </c>
      <c r="T5862" s="1224">
        <f>VLOOKUP($D5862,'NI-118'!$B$1:$W$2048,13,FALSE)</f>
        <v>0</v>
      </c>
      <c r="U5862" s="1224">
        <f>VLOOKUP($D5862,'NI-118'!$B$1:$W$2048,16,FALSE)</f>
        <v>0</v>
      </c>
      <c r="V5862" s="1224">
        <f>VLOOKUP($D5862,'NI-118'!$B$1:$W$2048,17,FALSE)</f>
        <v>0</v>
      </c>
      <c r="W5862" s="1224">
        <f>VLOOKUP($D5862,'NI-118'!$B$1:$W$2048,18,FALSE)</f>
        <v>0</v>
      </c>
      <c r="X5862" s="1224">
        <f>VLOOKUP($D5862,'NI-118'!$B$1:$W$2048,19,FALSE)</f>
        <v>0</v>
      </c>
    </row>
    <row r="5863" spans="1:24" hidden="1">
      <c r="A5863" s="762"/>
      <c r="B5863" s="762"/>
      <c r="C5863" s="762"/>
      <c r="D5863" s="1222" t="s">
        <v>2306</v>
      </c>
      <c r="E5863" s="1223">
        <v>118</v>
      </c>
      <c r="F5863" s="1202"/>
      <c r="G5863" s="1202"/>
      <c r="H5863" s="1205" t="s">
        <v>2290</v>
      </c>
      <c r="I5863" s="1202" t="s">
        <v>53</v>
      </c>
      <c r="J5863" s="1202" t="s">
        <v>1917</v>
      </c>
      <c r="K5863" s="1202" t="s">
        <v>1917</v>
      </c>
      <c r="L5863" s="1202" t="s">
        <v>1918</v>
      </c>
      <c r="M5863" s="1202" t="s">
        <v>2143</v>
      </c>
      <c r="N5863" s="1203" t="s">
        <v>2307</v>
      </c>
      <c r="O5863" s="1203" t="s">
        <v>73</v>
      </c>
      <c r="P5863" s="1203" t="s">
        <v>73</v>
      </c>
      <c r="Q5863" s="1203" t="s">
        <v>73</v>
      </c>
      <c r="R5863" s="1203" t="s">
        <v>73</v>
      </c>
      <c r="S5863" s="1224">
        <f>VLOOKUP($D5863,'NI-118'!$B$1:$W$2048,12,FALSE)</f>
        <v>0</v>
      </c>
      <c r="T5863" s="1224">
        <f>VLOOKUP($D5863,'NI-118'!$B$1:$W$2048,13,FALSE)</f>
        <v>0</v>
      </c>
      <c r="U5863" s="1224">
        <f>VLOOKUP($D5863,'NI-118'!$B$1:$W$2048,16,FALSE)</f>
        <v>0</v>
      </c>
      <c r="V5863" s="1224">
        <f>VLOOKUP($D5863,'NI-118'!$B$1:$W$2048,17,FALSE)</f>
        <v>0</v>
      </c>
      <c r="W5863" s="1224">
        <f>VLOOKUP($D5863,'NI-118'!$B$1:$W$2048,18,FALSE)</f>
        <v>0</v>
      </c>
      <c r="X5863" s="1224">
        <f>VLOOKUP($D5863,'NI-118'!$B$1:$W$2048,19,FALSE)</f>
        <v>0</v>
      </c>
    </row>
    <row r="5864" spans="1:24" ht="27" hidden="1">
      <c r="A5864" s="762"/>
      <c r="B5864" s="762"/>
      <c r="C5864" s="762"/>
      <c r="D5864" s="1222" t="s">
        <v>2308</v>
      </c>
      <c r="E5864" s="1223">
        <v>118</v>
      </c>
      <c r="F5864" s="1202"/>
      <c r="G5864" s="1202"/>
      <c r="H5864" s="1205" t="s">
        <v>2290</v>
      </c>
      <c r="I5864" s="1202" t="s">
        <v>53</v>
      </c>
      <c r="J5864" s="1202" t="s">
        <v>1917</v>
      </c>
      <c r="K5864" s="1202" t="s">
        <v>1917</v>
      </c>
      <c r="L5864" s="1202" t="s">
        <v>1918</v>
      </c>
      <c r="M5864" s="1202" t="s">
        <v>2143</v>
      </c>
      <c r="N5864" s="1203" t="s">
        <v>2309</v>
      </c>
      <c r="O5864" s="1203" t="s">
        <v>73</v>
      </c>
      <c r="P5864" s="1203" t="s">
        <v>73</v>
      </c>
      <c r="Q5864" s="1203" t="s">
        <v>73</v>
      </c>
      <c r="R5864" s="1203" t="s">
        <v>73</v>
      </c>
      <c r="S5864" s="1224">
        <f>VLOOKUP($D5864,'NI-118'!$B$1:$W$2048,12,FALSE)</f>
        <v>0</v>
      </c>
      <c r="T5864" s="1224">
        <f>VLOOKUP($D5864,'NI-118'!$B$1:$W$2048,13,FALSE)</f>
        <v>0</v>
      </c>
      <c r="U5864" s="1224">
        <f>VLOOKUP($D5864,'NI-118'!$B$1:$W$2048,16,FALSE)</f>
        <v>0</v>
      </c>
      <c r="V5864" s="1224">
        <f>VLOOKUP($D5864,'NI-118'!$B$1:$W$2048,17,FALSE)</f>
        <v>0</v>
      </c>
      <c r="W5864" s="1224">
        <f>VLOOKUP($D5864,'NI-118'!$B$1:$W$2048,18,FALSE)</f>
        <v>0</v>
      </c>
      <c r="X5864" s="1224">
        <f>VLOOKUP($D5864,'NI-118'!$B$1:$W$2048,19,FALSE)</f>
        <v>0</v>
      </c>
    </row>
    <row r="5865" spans="1:24" ht="27" hidden="1">
      <c r="A5865" s="762"/>
      <c r="B5865" s="762"/>
      <c r="C5865" s="762"/>
      <c r="D5865" s="1222" t="s">
        <v>2310</v>
      </c>
      <c r="E5865" s="1223">
        <v>118</v>
      </c>
      <c r="F5865" s="1202"/>
      <c r="G5865" s="1202"/>
      <c r="H5865" s="1205" t="s">
        <v>2290</v>
      </c>
      <c r="I5865" s="1202" t="s">
        <v>53</v>
      </c>
      <c r="J5865" s="1202" t="s">
        <v>1917</v>
      </c>
      <c r="K5865" s="1202" t="s">
        <v>1917</v>
      </c>
      <c r="L5865" s="1202" t="s">
        <v>1918</v>
      </c>
      <c r="M5865" s="1202" t="s">
        <v>2143</v>
      </c>
      <c r="N5865" s="1203" t="s">
        <v>2311</v>
      </c>
      <c r="O5865" s="1203" t="s">
        <v>73</v>
      </c>
      <c r="P5865" s="1203" t="s">
        <v>73</v>
      </c>
      <c r="Q5865" s="1203" t="s">
        <v>73</v>
      </c>
      <c r="R5865" s="1203" t="s">
        <v>73</v>
      </c>
      <c r="S5865" s="1224">
        <f>VLOOKUP($D5865,'NI-118'!$B$1:$W$2048,12,FALSE)</f>
        <v>0</v>
      </c>
      <c r="T5865" s="1224">
        <f>VLOOKUP($D5865,'NI-118'!$B$1:$W$2048,13,FALSE)</f>
        <v>0</v>
      </c>
      <c r="U5865" s="1224">
        <f>VLOOKUP($D5865,'NI-118'!$B$1:$W$2048,16,FALSE)</f>
        <v>0</v>
      </c>
      <c r="V5865" s="1224">
        <f>VLOOKUP($D5865,'NI-118'!$B$1:$W$2048,17,FALSE)</f>
        <v>0</v>
      </c>
      <c r="W5865" s="1224">
        <f>VLOOKUP($D5865,'NI-118'!$B$1:$W$2048,18,FALSE)</f>
        <v>0</v>
      </c>
      <c r="X5865" s="1224">
        <f>VLOOKUP($D5865,'NI-118'!$B$1:$W$2048,19,FALSE)</f>
        <v>0</v>
      </c>
    </row>
    <row r="5866" spans="1:24" ht="27" hidden="1">
      <c r="A5866" s="762"/>
      <c r="B5866" s="762"/>
      <c r="C5866" s="762"/>
      <c r="D5866" s="1222" t="s">
        <v>2312</v>
      </c>
      <c r="E5866" s="1223">
        <v>118</v>
      </c>
      <c r="F5866" s="1202"/>
      <c r="G5866" s="1202"/>
      <c r="H5866" s="1205" t="s">
        <v>2290</v>
      </c>
      <c r="I5866" s="1202" t="s">
        <v>53</v>
      </c>
      <c r="J5866" s="1202" t="s">
        <v>1917</v>
      </c>
      <c r="K5866" s="1202" t="s">
        <v>1917</v>
      </c>
      <c r="L5866" s="1202" t="s">
        <v>1918</v>
      </c>
      <c r="M5866" s="1202" t="s">
        <v>2143</v>
      </c>
      <c r="N5866" s="1203" t="s">
        <v>2313</v>
      </c>
      <c r="O5866" s="1203" t="s">
        <v>73</v>
      </c>
      <c r="P5866" s="1203" t="s">
        <v>73</v>
      </c>
      <c r="Q5866" s="1203" t="s">
        <v>73</v>
      </c>
      <c r="R5866" s="1203" t="s">
        <v>73</v>
      </c>
      <c r="S5866" s="1224">
        <f>VLOOKUP($D5866,'NI-118'!$B$1:$W$2048,12,FALSE)</f>
        <v>0</v>
      </c>
      <c r="T5866" s="1224">
        <f>VLOOKUP($D5866,'NI-118'!$B$1:$W$2048,13,FALSE)</f>
        <v>0</v>
      </c>
      <c r="U5866" s="1224">
        <f>VLOOKUP($D5866,'NI-118'!$B$1:$W$2048,16,FALSE)</f>
        <v>0</v>
      </c>
      <c r="V5866" s="1224">
        <f>VLOOKUP($D5866,'NI-118'!$B$1:$W$2048,17,FALSE)</f>
        <v>0</v>
      </c>
      <c r="W5866" s="1224">
        <f>VLOOKUP($D5866,'NI-118'!$B$1:$W$2048,18,FALSE)</f>
        <v>0</v>
      </c>
      <c r="X5866" s="1224">
        <f>VLOOKUP($D5866,'NI-118'!$B$1:$W$2048,19,FALSE)</f>
        <v>0</v>
      </c>
    </row>
    <row r="5867" spans="1:24" hidden="1">
      <c r="A5867" s="762"/>
      <c r="B5867" s="762"/>
      <c r="C5867" s="762"/>
      <c r="D5867" s="1222" t="s">
        <v>2314</v>
      </c>
      <c r="E5867" s="1223">
        <v>118</v>
      </c>
      <c r="F5867" s="1202"/>
      <c r="G5867" s="1202"/>
      <c r="H5867" s="1205" t="s">
        <v>2315</v>
      </c>
      <c r="I5867" s="1202" t="s">
        <v>53</v>
      </c>
      <c r="J5867" s="1202" t="s">
        <v>1917</v>
      </c>
      <c r="K5867" s="1202" t="s">
        <v>1917</v>
      </c>
      <c r="L5867" s="1202" t="s">
        <v>1918</v>
      </c>
      <c r="M5867" s="1202" t="s">
        <v>2143</v>
      </c>
      <c r="N5867" s="1203" t="s">
        <v>2316</v>
      </c>
      <c r="O5867" s="1203" t="s">
        <v>73</v>
      </c>
      <c r="P5867" s="1203" t="s">
        <v>73</v>
      </c>
      <c r="Q5867" s="1203" t="s">
        <v>73</v>
      </c>
      <c r="R5867" s="1203" t="s">
        <v>73</v>
      </c>
      <c r="S5867" s="1224">
        <f>VLOOKUP($D5867,'NI-118'!$B$1:$W$2048,12,FALSE)</f>
        <v>0</v>
      </c>
      <c r="T5867" s="1224">
        <f>VLOOKUP($D5867,'NI-118'!$B$1:$W$2048,13,FALSE)</f>
        <v>0</v>
      </c>
      <c r="U5867" s="1224">
        <f>VLOOKUP($D5867,'NI-118'!$B$1:$W$2048,16,FALSE)</f>
        <v>0</v>
      </c>
      <c r="V5867" s="1224">
        <f>VLOOKUP($D5867,'NI-118'!$B$1:$W$2048,17,FALSE)</f>
        <v>0</v>
      </c>
      <c r="W5867" s="1224">
        <f>VLOOKUP($D5867,'NI-118'!$B$1:$W$2048,18,FALSE)</f>
        <v>0</v>
      </c>
      <c r="X5867" s="1224">
        <f>VLOOKUP($D5867,'NI-118'!$B$1:$W$2048,19,FALSE)</f>
        <v>0</v>
      </c>
    </row>
    <row r="5868" spans="1:24" hidden="1">
      <c r="A5868" s="762"/>
      <c r="B5868" s="762"/>
      <c r="C5868" s="762"/>
      <c r="D5868" s="1222" t="s">
        <v>2317</v>
      </c>
      <c r="E5868" s="1223">
        <v>118</v>
      </c>
      <c r="F5868" s="1202"/>
      <c r="G5868" s="1202"/>
      <c r="H5868" s="1205" t="s">
        <v>2315</v>
      </c>
      <c r="I5868" s="1202" t="s">
        <v>53</v>
      </c>
      <c r="J5868" s="1202" t="s">
        <v>1917</v>
      </c>
      <c r="K5868" s="1202" t="s">
        <v>1917</v>
      </c>
      <c r="L5868" s="1202" t="s">
        <v>1918</v>
      </c>
      <c r="M5868" s="1202" t="s">
        <v>2143</v>
      </c>
      <c r="N5868" s="1203" t="s">
        <v>2318</v>
      </c>
      <c r="O5868" s="1203" t="s">
        <v>73</v>
      </c>
      <c r="P5868" s="1203" t="s">
        <v>73</v>
      </c>
      <c r="Q5868" s="1203" t="s">
        <v>73</v>
      </c>
      <c r="R5868" s="1203" t="s">
        <v>73</v>
      </c>
      <c r="S5868" s="1224">
        <f>VLOOKUP($D5868,'NI-118'!$B$1:$W$2048,12,FALSE)</f>
        <v>0</v>
      </c>
      <c r="T5868" s="1224">
        <f>VLOOKUP($D5868,'NI-118'!$B$1:$W$2048,13,FALSE)</f>
        <v>0</v>
      </c>
      <c r="U5868" s="1224">
        <f>VLOOKUP($D5868,'NI-118'!$B$1:$W$2048,16,FALSE)</f>
        <v>0</v>
      </c>
      <c r="V5868" s="1224">
        <f>VLOOKUP($D5868,'NI-118'!$B$1:$W$2048,17,FALSE)</f>
        <v>0</v>
      </c>
      <c r="W5868" s="1224">
        <f>VLOOKUP($D5868,'NI-118'!$B$1:$W$2048,18,FALSE)</f>
        <v>0</v>
      </c>
      <c r="X5868" s="1224">
        <f>VLOOKUP($D5868,'NI-118'!$B$1:$W$2048,19,FALSE)</f>
        <v>0</v>
      </c>
    </row>
    <row r="5869" spans="1:24" hidden="1">
      <c r="A5869" s="762"/>
      <c r="B5869" s="762"/>
      <c r="C5869" s="762"/>
      <c r="D5869" s="1222" t="s">
        <v>2319</v>
      </c>
      <c r="E5869" s="1223">
        <v>118</v>
      </c>
      <c r="F5869" s="1202"/>
      <c r="G5869" s="1202"/>
      <c r="H5869" s="1205" t="s">
        <v>2315</v>
      </c>
      <c r="I5869" s="1202" t="s">
        <v>53</v>
      </c>
      <c r="J5869" s="1202" t="s">
        <v>1917</v>
      </c>
      <c r="K5869" s="1202" t="s">
        <v>1917</v>
      </c>
      <c r="L5869" s="1202" t="s">
        <v>1918</v>
      </c>
      <c r="M5869" s="1202" t="s">
        <v>2143</v>
      </c>
      <c r="N5869" s="1203" t="s">
        <v>2320</v>
      </c>
      <c r="O5869" s="1203" t="s">
        <v>73</v>
      </c>
      <c r="P5869" s="1203" t="s">
        <v>73</v>
      </c>
      <c r="Q5869" s="1203" t="s">
        <v>73</v>
      </c>
      <c r="R5869" s="1203" t="s">
        <v>73</v>
      </c>
      <c r="S5869" s="1224">
        <f>VLOOKUP($D5869,'NI-118'!$B$1:$W$2048,12,FALSE)</f>
        <v>0</v>
      </c>
      <c r="T5869" s="1224">
        <f>VLOOKUP($D5869,'NI-118'!$B$1:$W$2048,13,FALSE)</f>
        <v>0</v>
      </c>
      <c r="U5869" s="1224">
        <f>VLOOKUP($D5869,'NI-118'!$B$1:$W$2048,16,FALSE)</f>
        <v>0</v>
      </c>
      <c r="V5869" s="1224">
        <f>VLOOKUP($D5869,'NI-118'!$B$1:$W$2048,17,FALSE)</f>
        <v>0</v>
      </c>
      <c r="W5869" s="1224">
        <f>VLOOKUP($D5869,'NI-118'!$B$1:$W$2048,18,FALSE)</f>
        <v>0</v>
      </c>
      <c r="X5869" s="1224">
        <f>VLOOKUP($D5869,'NI-118'!$B$1:$W$2048,19,FALSE)</f>
        <v>0</v>
      </c>
    </row>
    <row r="5870" spans="1:24" hidden="1">
      <c r="A5870" s="762"/>
      <c r="B5870" s="762"/>
      <c r="C5870" s="762"/>
      <c r="D5870" s="1222" t="s">
        <v>2321</v>
      </c>
      <c r="E5870" s="1223">
        <v>118</v>
      </c>
      <c r="F5870" s="1202"/>
      <c r="G5870" s="1202"/>
      <c r="H5870" s="1205" t="s">
        <v>2315</v>
      </c>
      <c r="I5870" s="1202" t="s">
        <v>53</v>
      </c>
      <c r="J5870" s="1202" t="s">
        <v>1917</v>
      </c>
      <c r="K5870" s="1202" t="s">
        <v>1917</v>
      </c>
      <c r="L5870" s="1202" t="s">
        <v>1918</v>
      </c>
      <c r="M5870" s="1202" t="s">
        <v>2143</v>
      </c>
      <c r="N5870" s="1203" t="s">
        <v>2322</v>
      </c>
      <c r="O5870" s="1203" t="s">
        <v>73</v>
      </c>
      <c r="P5870" s="1203" t="s">
        <v>73</v>
      </c>
      <c r="Q5870" s="1203" t="s">
        <v>73</v>
      </c>
      <c r="R5870" s="1203" t="s">
        <v>73</v>
      </c>
      <c r="S5870" s="1224">
        <f>VLOOKUP($D5870,'NI-118'!$B$1:$W$2048,12,FALSE)</f>
        <v>0</v>
      </c>
      <c r="T5870" s="1224">
        <f>VLOOKUP($D5870,'NI-118'!$B$1:$W$2048,13,FALSE)</f>
        <v>0</v>
      </c>
      <c r="U5870" s="1224">
        <f>VLOOKUP($D5870,'NI-118'!$B$1:$W$2048,16,FALSE)</f>
        <v>0</v>
      </c>
      <c r="V5870" s="1224">
        <f>VLOOKUP($D5870,'NI-118'!$B$1:$W$2048,17,FALSE)</f>
        <v>0</v>
      </c>
      <c r="W5870" s="1224">
        <f>VLOOKUP($D5870,'NI-118'!$B$1:$W$2048,18,FALSE)</f>
        <v>0</v>
      </c>
      <c r="X5870" s="1224">
        <f>VLOOKUP($D5870,'NI-118'!$B$1:$W$2048,19,FALSE)</f>
        <v>0</v>
      </c>
    </row>
    <row r="5871" spans="1:24" ht="27" hidden="1">
      <c r="A5871" s="762"/>
      <c r="B5871" s="762"/>
      <c r="C5871" s="762"/>
      <c r="D5871" s="1222" t="s">
        <v>2323</v>
      </c>
      <c r="E5871" s="1223">
        <v>118</v>
      </c>
      <c r="F5871" s="1202"/>
      <c r="G5871" s="1202"/>
      <c r="H5871" s="1205" t="s">
        <v>2315</v>
      </c>
      <c r="I5871" s="1202" t="s">
        <v>53</v>
      </c>
      <c r="J5871" s="1202" t="s">
        <v>1917</v>
      </c>
      <c r="K5871" s="1202" t="s">
        <v>1917</v>
      </c>
      <c r="L5871" s="1202" t="s">
        <v>1918</v>
      </c>
      <c r="M5871" s="1202" t="s">
        <v>2143</v>
      </c>
      <c r="N5871" s="1203" t="s">
        <v>2324</v>
      </c>
      <c r="O5871" s="1203" t="s">
        <v>73</v>
      </c>
      <c r="P5871" s="1203" t="s">
        <v>73</v>
      </c>
      <c r="Q5871" s="1203" t="s">
        <v>73</v>
      </c>
      <c r="R5871" s="1203" t="s">
        <v>73</v>
      </c>
      <c r="S5871" s="1224">
        <f>VLOOKUP($D5871,'NI-118'!$B$1:$W$2048,12,FALSE)</f>
        <v>0</v>
      </c>
      <c r="T5871" s="1224">
        <f>VLOOKUP($D5871,'NI-118'!$B$1:$W$2048,13,FALSE)</f>
        <v>0</v>
      </c>
      <c r="U5871" s="1224">
        <f>VLOOKUP($D5871,'NI-118'!$B$1:$W$2048,16,FALSE)</f>
        <v>0</v>
      </c>
      <c r="V5871" s="1224">
        <f>VLOOKUP($D5871,'NI-118'!$B$1:$W$2048,17,FALSE)</f>
        <v>0</v>
      </c>
      <c r="W5871" s="1224">
        <f>VLOOKUP($D5871,'NI-118'!$B$1:$W$2048,18,FALSE)</f>
        <v>0</v>
      </c>
      <c r="X5871" s="1224">
        <f>VLOOKUP($D5871,'NI-118'!$B$1:$W$2048,19,FALSE)</f>
        <v>0</v>
      </c>
    </row>
    <row r="5872" spans="1:24" ht="27" hidden="1">
      <c r="A5872" s="762"/>
      <c r="B5872" s="762"/>
      <c r="C5872" s="762"/>
      <c r="D5872" s="1222" t="s">
        <v>2325</v>
      </c>
      <c r="E5872" s="1223">
        <v>118</v>
      </c>
      <c r="F5872" s="1202"/>
      <c r="G5872" s="1202"/>
      <c r="H5872" s="1205" t="s">
        <v>2315</v>
      </c>
      <c r="I5872" s="1202" t="s">
        <v>53</v>
      </c>
      <c r="J5872" s="1202" t="s">
        <v>1917</v>
      </c>
      <c r="K5872" s="1202" t="s">
        <v>1917</v>
      </c>
      <c r="L5872" s="1202" t="s">
        <v>1918</v>
      </c>
      <c r="M5872" s="1202" t="s">
        <v>2143</v>
      </c>
      <c r="N5872" s="1203" t="s">
        <v>2326</v>
      </c>
      <c r="O5872" s="1203" t="s">
        <v>73</v>
      </c>
      <c r="P5872" s="1203" t="s">
        <v>73</v>
      </c>
      <c r="Q5872" s="1203" t="s">
        <v>73</v>
      </c>
      <c r="R5872" s="1203" t="s">
        <v>73</v>
      </c>
      <c r="S5872" s="1224">
        <f>VLOOKUP($D5872,'NI-118'!$B$1:$W$2048,12,FALSE)</f>
        <v>0</v>
      </c>
      <c r="T5872" s="1224">
        <f>VLOOKUP($D5872,'NI-118'!$B$1:$W$2048,13,FALSE)</f>
        <v>0</v>
      </c>
      <c r="U5872" s="1224">
        <f>VLOOKUP($D5872,'NI-118'!$B$1:$W$2048,16,FALSE)</f>
        <v>0</v>
      </c>
      <c r="V5872" s="1224">
        <f>VLOOKUP($D5872,'NI-118'!$B$1:$W$2048,17,FALSE)</f>
        <v>0</v>
      </c>
      <c r="W5872" s="1224">
        <f>VLOOKUP($D5872,'NI-118'!$B$1:$W$2048,18,FALSE)</f>
        <v>0</v>
      </c>
      <c r="X5872" s="1224">
        <f>VLOOKUP($D5872,'NI-118'!$B$1:$W$2048,19,FALSE)</f>
        <v>0</v>
      </c>
    </row>
    <row r="5873" spans="1:24" ht="27" hidden="1">
      <c r="A5873" s="762"/>
      <c r="B5873" s="762"/>
      <c r="C5873" s="762"/>
      <c r="D5873" s="1222" t="s">
        <v>2327</v>
      </c>
      <c r="E5873" s="1223">
        <v>118</v>
      </c>
      <c r="F5873" s="1202"/>
      <c r="G5873" s="1202"/>
      <c r="H5873" s="1205" t="s">
        <v>2315</v>
      </c>
      <c r="I5873" s="1202" t="s">
        <v>53</v>
      </c>
      <c r="J5873" s="1202" t="s">
        <v>1917</v>
      </c>
      <c r="K5873" s="1202" t="s">
        <v>1917</v>
      </c>
      <c r="L5873" s="1202" t="s">
        <v>1918</v>
      </c>
      <c r="M5873" s="1202" t="s">
        <v>2143</v>
      </c>
      <c r="N5873" s="1203" t="s">
        <v>2328</v>
      </c>
      <c r="O5873" s="1203" t="s">
        <v>73</v>
      </c>
      <c r="P5873" s="1203" t="s">
        <v>73</v>
      </c>
      <c r="Q5873" s="1203" t="s">
        <v>73</v>
      </c>
      <c r="R5873" s="1203" t="s">
        <v>73</v>
      </c>
      <c r="S5873" s="1224">
        <f>VLOOKUP($D5873,'NI-118'!$B$1:$W$2048,12,FALSE)</f>
        <v>0</v>
      </c>
      <c r="T5873" s="1224">
        <f>VLOOKUP($D5873,'NI-118'!$B$1:$W$2048,13,FALSE)</f>
        <v>0</v>
      </c>
      <c r="U5873" s="1224">
        <f>VLOOKUP($D5873,'NI-118'!$B$1:$W$2048,16,FALSE)</f>
        <v>0</v>
      </c>
      <c r="V5873" s="1224">
        <f>VLOOKUP($D5873,'NI-118'!$B$1:$W$2048,17,FALSE)</f>
        <v>0</v>
      </c>
      <c r="W5873" s="1224">
        <f>VLOOKUP($D5873,'NI-118'!$B$1:$W$2048,18,FALSE)</f>
        <v>0</v>
      </c>
      <c r="X5873" s="1224">
        <f>VLOOKUP($D5873,'NI-118'!$B$1:$W$2048,19,FALSE)</f>
        <v>0</v>
      </c>
    </row>
    <row r="5874" spans="1:24" ht="27" hidden="1">
      <c r="A5874" s="762"/>
      <c r="B5874" s="762"/>
      <c r="C5874" s="762"/>
      <c r="D5874" s="1222" t="s">
        <v>2329</v>
      </c>
      <c r="E5874" s="1223">
        <v>118</v>
      </c>
      <c r="F5874" s="1202"/>
      <c r="G5874" s="1202"/>
      <c r="H5874" s="1205" t="s">
        <v>2315</v>
      </c>
      <c r="I5874" s="1202" t="s">
        <v>53</v>
      </c>
      <c r="J5874" s="1202" t="s">
        <v>1917</v>
      </c>
      <c r="K5874" s="1202" t="s">
        <v>1917</v>
      </c>
      <c r="L5874" s="1202" t="s">
        <v>1918</v>
      </c>
      <c r="M5874" s="1202" t="s">
        <v>2143</v>
      </c>
      <c r="N5874" s="1203" t="s">
        <v>2330</v>
      </c>
      <c r="O5874" s="1203" t="s">
        <v>73</v>
      </c>
      <c r="P5874" s="1203" t="s">
        <v>73</v>
      </c>
      <c r="Q5874" s="1203" t="s">
        <v>73</v>
      </c>
      <c r="R5874" s="1203" t="s">
        <v>73</v>
      </c>
      <c r="S5874" s="1224">
        <f>VLOOKUP($D5874,'NI-118'!$B$1:$W$2048,12,FALSE)</f>
        <v>0</v>
      </c>
      <c r="T5874" s="1224">
        <f>VLOOKUP($D5874,'NI-118'!$B$1:$W$2048,13,FALSE)</f>
        <v>0</v>
      </c>
      <c r="U5874" s="1224">
        <f>VLOOKUP($D5874,'NI-118'!$B$1:$W$2048,16,FALSE)</f>
        <v>0</v>
      </c>
      <c r="V5874" s="1224">
        <f>VLOOKUP($D5874,'NI-118'!$B$1:$W$2048,17,FALSE)</f>
        <v>0</v>
      </c>
      <c r="W5874" s="1224">
        <f>VLOOKUP($D5874,'NI-118'!$B$1:$W$2048,18,FALSE)</f>
        <v>0</v>
      </c>
      <c r="X5874" s="1224">
        <f>VLOOKUP($D5874,'NI-118'!$B$1:$W$2048,19,FALSE)</f>
        <v>0</v>
      </c>
    </row>
    <row r="5875" spans="1:24" hidden="1">
      <c r="A5875" s="762"/>
      <c r="B5875" s="762"/>
      <c r="C5875" s="762"/>
      <c r="D5875" s="1222" t="s">
        <v>2331</v>
      </c>
      <c r="E5875" s="1223">
        <v>118</v>
      </c>
      <c r="F5875" s="1202"/>
      <c r="G5875" s="1202"/>
      <c r="H5875" s="1205" t="s">
        <v>2315</v>
      </c>
      <c r="I5875" s="1202" t="s">
        <v>53</v>
      </c>
      <c r="J5875" s="1202" t="s">
        <v>1917</v>
      </c>
      <c r="K5875" s="1202" t="s">
        <v>1917</v>
      </c>
      <c r="L5875" s="1202" t="s">
        <v>1918</v>
      </c>
      <c r="M5875" s="1202" t="s">
        <v>2143</v>
      </c>
      <c r="N5875" s="1203" t="s">
        <v>2332</v>
      </c>
      <c r="O5875" s="1203" t="s">
        <v>73</v>
      </c>
      <c r="P5875" s="1203" t="s">
        <v>73</v>
      </c>
      <c r="Q5875" s="1203" t="s">
        <v>73</v>
      </c>
      <c r="R5875" s="1203" t="s">
        <v>73</v>
      </c>
      <c r="S5875" s="1224">
        <f>VLOOKUP($D5875,'NI-118'!$B$1:$W$2048,12,FALSE)</f>
        <v>0</v>
      </c>
      <c r="T5875" s="1224">
        <f>VLOOKUP($D5875,'NI-118'!$B$1:$W$2048,13,FALSE)</f>
        <v>0</v>
      </c>
      <c r="U5875" s="1224">
        <f>VLOOKUP($D5875,'NI-118'!$B$1:$W$2048,16,FALSE)</f>
        <v>0</v>
      </c>
      <c r="V5875" s="1224">
        <f>VLOOKUP($D5875,'NI-118'!$B$1:$W$2048,17,FALSE)</f>
        <v>0</v>
      </c>
      <c r="W5875" s="1224">
        <f>VLOOKUP($D5875,'NI-118'!$B$1:$W$2048,18,FALSE)</f>
        <v>0</v>
      </c>
      <c r="X5875" s="1224">
        <f>VLOOKUP($D5875,'NI-118'!$B$1:$W$2048,19,FALSE)</f>
        <v>0</v>
      </c>
    </row>
    <row r="5876" spans="1:24" ht="27" hidden="1">
      <c r="A5876" s="762"/>
      <c r="B5876" s="762"/>
      <c r="C5876" s="762"/>
      <c r="D5876" s="1222" t="s">
        <v>2333</v>
      </c>
      <c r="E5876" s="1223">
        <v>118</v>
      </c>
      <c r="F5876" s="1202"/>
      <c r="G5876" s="1202"/>
      <c r="H5876" s="1205" t="s">
        <v>2315</v>
      </c>
      <c r="I5876" s="1202" t="s">
        <v>53</v>
      </c>
      <c r="J5876" s="1202" t="s">
        <v>1917</v>
      </c>
      <c r="K5876" s="1202" t="s">
        <v>1917</v>
      </c>
      <c r="L5876" s="1202" t="s">
        <v>1918</v>
      </c>
      <c r="M5876" s="1202" t="s">
        <v>2143</v>
      </c>
      <c r="N5876" s="1203" t="s">
        <v>2334</v>
      </c>
      <c r="O5876" s="1203" t="s">
        <v>73</v>
      </c>
      <c r="P5876" s="1203" t="s">
        <v>73</v>
      </c>
      <c r="Q5876" s="1203" t="s">
        <v>73</v>
      </c>
      <c r="R5876" s="1203" t="s">
        <v>73</v>
      </c>
      <c r="S5876" s="1224">
        <f>VLOOKUP($D5876,'NI-118'!$B$1:$W$2048,12,FALSE)</f>
        <v>0</v>
      </c>
      <c r="T5876" s="1224">
        <f>VLOOKUP($D5876,'NI-118'!$B$1:$W$2048,13,FALSE)</f>
        <v>0</v>
      </c>
      <c r="U5876" s="1224">
        <f>VLOOKUP($D5876,'NI-118'!$B$1:$W$2048,16,FALSE)</f>
        <v>0</v>
      </c>
      <c r="V5876" s="1224">
        <f>VLOOKUP($D5876,'NI-118'!$B$1:$W$2048,17,FALSE)</f>
        <v>0</v>
      </c>
      <c r="W5876" s="1224">
        <f>VLOOKUP($D5876,'NI-118'!$B$1:$W$2048,18,FALSE)</f>
        <v>0</v>
      </c>
      <c r="X5876" s="1224">
        <f>VLOOKUP($D5876,'NI-118'!$B$1:$W$2048,19,FALSE)</f>
        <v>0</v>
      </c>
    </row>
    <row r="5877" spans="1:24" ht="27" hidden="1">
      <c r="A5877" s="762"/>
      <c r="B5877" s="762"/>
      <c r="C5877" s="762"/>
      <c r="D5877" s="1222" t="s">
        <v>2335</v>
      </c>
      <c r="E5877" s="1223">
        <v>118</v>
      </c>
      <c r="F5877" s="1202"/>
      <c r="G5877" s="1202"/>
      <c r="H5877" s="1205" t="s">
        <v>2315</v>
      </c>
      <c r="I5877" s="1202" t="s">
        <v>53</v>
      </c>
      <c r="J5877" s="1202" t="s">
        <v>1917</v>
      </c>
      <c r="K5877" s="1202" t="s">
        <v>1917</v>
      </c>
      <c r="L5877" s="1202" t="s">
        <v>1918</v>
      </c>
      <c r="M5877" s="1202" t="s">
        <v>2143</v>
      </c>
      <c r="N5877" s="1203" t="s">
        <v>2336</v>
      </c>
      <c r="O5877" s="1203" t="s">
        <v>73</v>
      </c>
      <c r="P5877" s="1203" t="s">
        <v>73</v>
      </c>
      <c r="Q5877" s="1203" t="s">
        <v>73</v>
      </c>
      <c r="R5877" s="1203" t="s">
        <v>73</v>
      </c>
      <c r="S5877" s="1224">
        <f>VLOOKUP($D5877,'NI-118'!$B$1:$W$2048,12,FALSE)</f>
        <v>0</v>
      </c>
      <c r="T5877" s="1224">
        <f>VLOOKUP($D5877,'NI-118'!$B$1:$W$2048,13,FALSE)</f>
        <v>0</v>
      </c>
      <c r="U5877" s="1224">
        <f>VLOOKUP($D5877,'NI-118'!$B$1:$W$2048,16,FALSE)</f>
        <v>0</v>
      </c>
      <c r="V5877" s="1224">
        <f>VLOOKUP($D5877,'NI-118'!$B$1:$W$2048,17,FALSE)</f>
        <v>0</v>
      </c>
      <c r="W5877" s="1224">
        <f>VLOOKUP($D5877,'NI-118'!$B$1:$W$2048,18,FALSE)</f>
        <v>0</v>
      </c>
      <c r="X5877" s="1224">
        <f>VLOOKUP($D5877,'NI-118'!$B$1:$W$2048,19,FALSE)</f>
        <v>0</v>
      </c>
    </row>
    <row r="5878" spans="1:24" ht="27" hidden="1">
      <c r="A5878" s="762"/>
      <c r="B5878" s="762"/>
      <c r="C5878" s="762"/>
      <c r="D5878" s="1222" t="s">
        <v>2337</v>
      </c>
      <c r="E5878" s="1223">
        <v>118</v>
      </c>
      <c r="F5878" s="1202"/>
      <c r="G5878" s="1202"/>
      <c r="H5878" s="1205" t="s">
        <v>2315</v>
      </c>
      <c r="I5878" s="1202" t="s">
        <v>53</v>
      </c>
      <c r="J5878" s="1202" t="s">
        <v>1917</v>
      </c>
      <c r="K5878" s="1202" t="s">
        <v>1917</v>
      </c>
      <c r="L5878" s="1202" t="s">
        <v>1918</v>
      </c>
      <c r="M5878" s="1202" t="s">
        <v>2143</v>
      </c>
      <c r="N5878" s="1203" t="s">
        <v>2338</v>
      </c>
      <c r="O5878" s="1203" t="s">
        <v>73</v>
      </c>
      <c r="P5878" s="1203" t="s">
        <v>73</v>
      </c>
      <c r="Q5878" s="1203" t="s">
        <v>73</v>
      </c>
      <c r="R5878" s="1203" t="s">
        <v>73</v>
      </c>
      <c r="S5878" s="1224">
        <f>VLOOKUP($D5878,'NI-118'!$B$1:$W$2048,12,FALSE)</f>
        <v>0</v>
      </c>
      <c r="T5878" s="1224">
        <f>VLOOKUP($D5878,'NI-118'!$B$1:$W$2048,13,FALSE)</f>
        <v>0</v>
      </c>
      <c r="U5878" s="1224">
        <f>VLOOKUP($D5878,'NI-118'!$B$1:$W$2048,16,FALSE)</f>
        <v>0</v>
      </c>
      <c r="V5878" s="1224">
        <f>VLOOKUP($D5878,'NI-118'!$B$1:$W$2048,17,FALSE)</f>
        <v>0</v>
      </c>
      <c r="W5878" s="1224">
        <f>VLOOKUP($D5878,'NI-118'!$B$1:$W$2048,18,FALSE)</f>
        <v>0</v>
      </c>
      <c r="X5878" s="1224">
        <f>VLOOKUP($D5878,'NI-118'!$B$1:$W$2048,19,FALSE)</f>
        <v>0</v>
      </c>
    </row>
    <row r="5879" spans="1:24" hidden="1">
      <c r="A5879" s="762"/>
      <c r="B5879" s="762"/>
      <c r="C5879" s="762"/>
      <c r="D5879" s="1222" t="s">
        <v>2339</v>
      </c>
      <c r="E5879" s="1223">
        <v>118</v>
      </c>
      <c r="F5879" s="1202"/>
      <c r="G5879" s="1202"/>
      <c r="H5879" s="1205" t="s">
        <v>2340</v>
      </c>
      <c r="I5879" s="1202" t="s">
        <v>53</v>
      </c>
      <c r="J5879" s="1202" t="s">
        <v>1917</v>
      </c>
      <c r="K5879" s="1202" t="s">
        <v>1917</v>
      </c>
      <c r="L5879" s="1202" t="s">
        <v>1918</v>
      </c>
      <c r="M5879" s="1202" t="s">
        <v>2219</v>
      </c>
      <c r="N5879" s="1203" t="s">
        <v>2341</v>
      </c>
      <c r="O5879" s="1203" t="s">
        <v>73</v>
      </c>
      <c r="P5879" s="1203" t="s">
        <v>73</v>
      </c>
      <c r="Q5879" s="1203" t="s">
        <v>73</v>
      </c>
      <c r="R5879" s="1203" t="s">
        <v>73</v>
      </c>
      <c r="S5879" s="1224">
        <f>VLOOKUP($D5879,'NI-118'!$B$1:$W$2048,12,FALSE)</f>
        <v>0</v>
      </c>
      <c r="T5879" s="1224">
        <f>VLOOKUP($D5879,'NI-118'!$B$1:$W$2048,13,FALSE)</f>
        <v>0</v>
      </c>
      <c r="U5879" s="1224">
        <f>VLOOKUP($D5879,'NI-118'!$B$1:$W$2048,16,FALSE)</f>
        <v>0</v>
      </c>
      <c r="V5879" s="1224">
        <f>VLOOKUP($D5879,'NI-118'!$B$1:$W$2048,17,FALSE)</f>
        <v>0</v>
      </c>
      <c r="W5879" s="1224">
        <f>VLOOKUP($D5879,'NI-118'!$B$1:$W$2048,18,FALSE)</f>
        <v>0</v>
      </c>
      <c r="X5879" s="1224">
        <f>VLOOKUP($D5879,'NI-118'!$B$1:$W$2048,19,FALSE)</f>
        <v>0</v>
      </c>
    </row>
    <row r="5880" spans="1:24" hidden="1">
      <c r="A5880" s="762"/>
      <c r="B5880" s="762"/>
      <c r="C5880" s="762"/>
      <c r="D5880" s="1222" t="s">
        <v>2342</v>
      </c>
      <c r="E5880" s="1223">
        <v>118</v>
      </c>
      <c r="F5880" s="1202"/>
      <c r="G5880" s="1202"/>
      <c r="H5880" s="1205" t="s">
        <v>2340</v>
      </c>
      <c r="I5880" s="1202" t="s">
        <v>53</v>
      </c>
      <c r="J5880" s="1202" t="s">
        <v>1917</v>
      </c>
      <c r="K5880" s="1202" t="s">
        <v>1917</v>
      </c>
      <c r="L5880" s="1202" t="s">
        <v>1918</v>
      </c>
      <c r="M5880" s="1202" t="s">
        <v>2219</v>
      </c>
      <c r="N5880" s="1203" t="s">
        <v>2343</v>
      </c>
      <c r="O5880" s="1203" t="s">
        <v>73</v>
      </c>
      <c r="P5880" s="1203" t="s">
        <v>73</v>
      </c>
      <c r="Q5880" s="1203" t="s">
        <v>73</v>
      </c>
      <c r="R5880" s="1203" t="s">
        <v>73</v>
      </c>
      <c r="S5880" s="1224">
        <f>VLOOKUP($D5880,'NI-118'!$B$1:$W$2048,12,FALSE)</f>
        <v>0</v>
      </c>
      <c r="T5880" s="1224">
        <f>VLOOKUP($D5880,'NI-118'!$B$1:$W$2048,13,FALSE)</f>
        <v>0</v>
      </c>
      <c r="U5880" s="1224">
        <f>VLOOKUP($D5880,'NI-118'!$B$1:$W$2048,16,FALSE)</f>
        <v>0</v>
      </c>
      <c r="V5880" s="1224">
        <f>VLOOKUP($D5880,'NI-118'!$B$1:$W$2048,17,FALSE)</f>
        <v>0</v>
      </c>
      <c r="W5880" s="1224">
        <f>VLOOKUP($D5880,'NI-118'!$B$1:$W$2048,18,FALSE)</f>
        <v>0</v>
      </c>
      <c r="X5880" s="1224">
        <f>VLOOKUP($D5880,'NI-118'!$B$1:$W$2048,19,FALSE)</f>
        <v>0</v>
      </c>
    </row>
    <row r="5881" spans="1:24" hidden="1">
      <c r="A5881" s="762"/>
      <c r="B5881" s="762"/>
      <c r="C5881" s="762"/>
      <c r="D5881" s="1222" t="s">
        <v>2344</v>
      </c>
      <c r="E5881" s="1223">
        <v>118</v>
      </c>
      <c r="F5881" s="1202"/>
      <c r="G5881" s="1202"/>
      <c r="H5881" s="1205" t="s">
        <v>2340</v>
      </c>
      <c r="I5881" s="1202" t="s">
        <v>53</v>
      </c>
      <c r="J5881" s="1202" t="s">
        <v>1917</v>
      </c>
      <c r="K5881" s="1202" t="s">
        <v>1917</v>
      </c>
      <c r="L5881" s="1202" t="s">
        <v>1918</v>
      </c>
      <c r="M5881" s="1202" t="s">
        <v>2219</v>
      </c>
      <c r="N5881" s="1203" t="s">
        <v>2345</v>
      </c>
      <c r="O5881" s="1203" t="s">
        <v>73</v>
      </c>
      <c r="P5881" s="1203" t="s">
        <v>73</v>
      </c>
      <c r="Q5881" s="1203" t="s">
        <v>73</v>
      </c>
      <c r="R5881" s="1203" t="s">
        <v>73</v>
      </c>
      <c r="S5881" s="1224">
        <f>VLOOKUP($D5881,'NI-118'!$B$1:$W$2048,12,FALSE)</f>
        <v>0</v>
      </c>
      <c r="T5881" s="1224">
        <f>VLOOKUP($D5881,'NI-118'!$B$1:$W$2048,13,FALSE)</f>
        <v>0</v>
      </c>
      <c r="U5881" s="1224">
        <f>VLOOKUP($D5881,'NI-118'!$B$1:$W$2048,16,FALSE)</f>
        <v>0</v>
      </c>
      <c r="V5881" s="1224">
        <f>VLOOKUP($D5881,'NI-118'!$B$1:$W$2048,17,FALSE)</f>
        <v>0</v>
      </c>
      <c r="W5881" s="1224">
        <f>VLOOKUP($D5881,'NI-118'!$B$1:$W$2048,18,FALSE)</f>
        <v>0</v>
      </c>
      <c r="X5881" s="1224">
        <f>VLOOKUP($D5881,'NI-118'!$B$1:$W$2048,19,FALSE)</f>
        <v>0</v>
      </c>
    </row>
    <row r="5882" spans="1:24" hidden="1">
      <c r="A5882" s="762"/>
      <c r="B5882" s="762"/>
      <c r="C5882" s="762"/>
      <c r="D5882" s="1222" t="s">
        <v>2346</v>
      </c>
      <c r="E5882" s="1223">
        <v>118</v>
      </c>
      <c r="F5882" s="1202"/>
      <c r="G5882" s="1202"/>
      <c r="H5882" s="1205" t="s">
        <v>2340</v>
      </c>
      <c r="I5882" s="1202" t="s">
        <v>53</v>
      </c>
      <c r="J5882" s="1202" t="s">
        <v>1917</v>
      </c>
      <c r="K5882" s="1202" t="s">
        <v>1917</v>
      </c>
      <c r="L5882" s="1202" t="s">
        <v>1918</v>
      </c>
      <c r="M5882" s="1202" t="s">
        <v>2219</v>
      </c>
      <c r="N5882" s="1203" t="s">
        <v>2347</v>
      </c>
      <c r="O5882" s="1203" t="s">
        <v>73</v>
      </c>
      <c r="P5882" s="1203" t="s">
        <v>73</v>
      </c>
      <c r="Q5882" s="1203" t="s">
        <v>73</v>
      </c>
      <c r="R5882" s="1203" t="s">
        <v>73</v>
      </c>
      <c r="S5882" s="1224">
        <f>VLOOKUP($D5882,'NI-118'!$B$1:$W$2048,12,FALSE)</f>
        <v>0</v>
      </c>
      <c r="T5882" s="1224">
        <f>VLOOKUP($D5882,'NI-118'!$B$1:$W$2048,13,FALSE)</f>
        <v>0</v>
      </c>
      <c r="U5882" s="1224">
        <f>VLOOKUP($D5882,'NI-118'!$B$1:$W$2048,16,FALSE)</f>
        <v>0</v>
      </c>
      <c r="V5882" s="1224">
        <f>VLOOKUP($D5882,'NI-118'!$B$1:$W$2048,17,FALSE)</f>
        <v>0</v>
      </c>
      <c r="W5882" s="1224">
        <f>VLOOKUP($D5882,'NI-118'!$B$1:$W$2048,18,FALSE)</f>
        <v>0</v>
      </c>
      <c r="X5882" s="1224">
        <f>VLOOKUP($D5882,'NI-118'!$B$1:$W$2048,19,FALSE)</f>
        <v>0</v>
      </c>
    </row>
    <row r="5883" spans="1:24" ht="27" hidden="1">
      <c r="A5883" s="762"/>
      <c r="B5883" s="762"/>
      <c r="C5883" s="762"/>
      <c r="D5883" s="1222" t="s">
        <v>2348</v>
      </c>
      <c r="E5883" s="1223">
        <v>118</v>
      </c>
      <c r="F5883" s="1202"/>
      <c r="G5883" s="1202"/>
      <c r="H5883" s="1205" t="s">
        <v>2340</v>
      </c>
      <c r="I5883" s="1202" t="s">
        <v>53</v>
      </c>
      <c r="J5883" s="1202" t="s">
        <v>1917</v>
      </c>
      <c r="K5883" s="1202" t="s">
        <v>1917</v>
      </c>
      <c r="L5883" s="1202" t="s">
        <v>1918</v>
      </c>
      <c r="M5883" s="1202" t="s">
        <v>2219</v>
      </c>
      <c r="N5883" s="1203" t="s">
        <v>2349</v>
      </c>
      <c r="O5883" s="1203" t="s">
        <v>73</v>
      </c>
      <c r="P5883" s="1203" t="s">
        <v>73</v>
      </c>
      <c r="Q5883" s="1203" t="s">
        <v>73</v>
      </c>
      <c r="R5883" s="1203" t="s">
        <v>73</v>
      </c>
      <c r="S5883" s="1224">
        <f>VLOOKUP($D5883,'NI-118'!$B$1:$W$2048,12,FALSE)</f>
        <v>0</v>
      </c>
      <c r="T5883" s="1224">
        <f>VLOOKUP($D5883,'NI-118'!$B$1:$W$2048,13,FALSE)</f>
        <v>0</v>
      </c>
      <c r="U5883" s="1224">
        <f>VLOOKUP($D5883,'NI-118'!$B$1:$W$2048,16,FALSE)</f>
        <v>0</v>
      </c>
      <c r="V5883" s="1224">
        <f>VLOOKUP($D5883,'NI-118'!$B$1:$W$2048,17,FALSE)</f>
        <v>0</v>
      </c>
      <c r="W5883" s="1224">
        <f>VLOOKUP($D5883,'NI-118'!$B$1:$W$2048,18,FALSE)</f>
        <v>0</v>
      </c>
      <c r="X5883" s="1224">
        <f>VLOOKUP($D5883,'NI-118'!$B$1:$W$2048,19,FALSE)</f>
        <v>0</v>
      </c>
    </row>
    <row r="5884" spans="1:24" ht="27" hidden="1">
      <c r="A5884" s="762"/>
      <c r="B5884" s="762"/>
      <c r="C5884" s="762"/>
      <c r="D5884" s="1222" t="s">
        <v>2350</v>
      </c>
      <c r="E5884" s="1223">
        <v>118</v>
      </c>
      <c r="F5884" s="1202"/>
      <c r="G5884" s="1202"/>
      <c r="H5884" s="1205" t="s">
        <v>2340</v>
      </c>
      <c r="I5884" s="1202" t="s">
        <v>53</v>
      </c>
      <c r="J5884" s="1202" t="s">
        <v>1917</v>
      </c>
      <c r="K5884" s="1202" t="s">
        <v>1917</v>
      </c>
      <c r="L5884" s="1202" t="s">
        <v>1918</v>
      </c>
      <c r="M5884" s="1202" t="s">
        <v>2219</v>
      </c>
      <c r="N5884" s="1203" t="s">
        <v>2351</v>
      </c>
      <c r="O5884" s="1203" t="s">
        <v>73</v>
      </c>
      <c r="P5884" s="1203" t="s">
        <v>73</v>
      </c>
      <c r="Q5884" s="1203" t="s">
        <v>73</v>
      </c>
      <c r="R5884" s="1203" t="s">
        <v>73</v>
      </c>
      <c r="S5884" s="1224">
        <f>VLOOKUP($D5884,'NI-118'!$B$1:$W$2048,12,FALSE)</f>
        <v>0</v>
      </c>
      <c r="T5884" s="1224">
        <f>VLOOKUP($D5884,'NI-118'!$B$1:$W$2048,13,FALSE)</f>
        <v>0</v>
      </c>
      <c r="U5884" s="1224">
        <f>VLOOKUP($D5884,'NI-118'!$B$1:$W$2048,16,FALSE)</f>
        <v>0</v>
      </c>
      <c r="V5884" s="1224">
        <f>VLOOKUP($D5884,'NI-118'!$B$1:$W$2048,17,FALSE)</f>
        <v>0</v>
      </c>
      <c r="W5884" s="1224">
        <f>VLOOKUP($D5884,'NI-118'!$B$1:$W$2048,18,FALSE)</f>
        <v>0</v>
      </c>
      <c r="X5884" s="1224">
        <f>VLOOKUP($D5884,'NI-118'!$B$1:$W$2048,19,FALSE)</f>
        <v>0</v>
      </c>
    </row>
    <row r="5885" spans="1:24" ht="27" hidden="1">
      <c r="A5885" s="762"/>
      <c r="B5885" s="762"/>
      <c r="C5885" s="762"/>
      <c r="D5885" s="1222" t="s">
        <v>2352</v>
      </c>
      <c r="E5885" s="1223">
        <v>118</v>
      </c>
      <c r="F5885" s="1202"/>
      <c r="G5885" s="1202"/>
      <c r="H5885" s="1205" t="s">
        <v>2340</v>
      </c>
      <c r="I5885" s="1202" t="s">
        <v>53</v>
      </c>
      <c r="J5885" s="1202" t="s">
        <v>1917</v>
      </c>
      <c r="K5885" s="1202" t="s">
        <v>1917</v>
      </c>
      <c r="L5885" s="1202" t="s">
        <v>1918</v>
      </c>
      <c r="M5885" s="1202" t="s">
        <v>2219</v>
      </c>
      <c r="N5885" s="1203" t="s">
        <v>2353</v>
      </c>
      <c r="O5885" s="1203" t="s">
        <v>73</v>
      </c>
      <c r="P5885" s="1203" t="s">
        <v>73</v>
      </c>
      <c r="Q5885" s="1203" t="s">
        <v>73</v>
      </c>
      <c r="R5885" s="1203" t="s">
        <v>73</v>
      </c>
      <c r="S5885" s="1224">
        <f>VLOOKUP($D5885,'NI-118'!$B$1:$W$2048,12,FALSE)</f>
        <v>0</v>
      </c>
      <c r="T5885" s="1224">
        <f>VLOOKUP($D5885,'NI-118'!$B$1:$W$2048,13,FALSE)</f>
        <v>0</v>
      </c>
      <c r="U5885" s="1224">
        <f>VLOOKUP($D5885,'NI-118'!$B$1:$W$2048,16,FALSE)</f>
        <v>0</v>
      </c>
      <c r="V5885" s="1224">
        <f>VLOOKUP($D5885,'NI-118'!$B$1:$W$2048,17,FALSE)</f>
        <v>0</v>
      </c>
      <c r="W5885" s="1224">
        <f>VLOOKUP($D5885,'NI-118'!$B$1:$W$2048,18,FALSE)</f>
        <v>0</v>
      </c>
      <c r="X5885" s="1224">
        <f>VLOOKUP($D5885,'NI-118'!$B$1:$W$2048,19,FALSE)</f>
        <v>0</v>
      </c>
    </row>
    <row r="5886" spans="1:24" ht="27" hidden="1">
      <c r="A5886" s="762"/>
      <c r="B5886" s="762"/>
      <c r="C5886" s="762"/>
      <c r="D5886" s="1222" t="s">
        <v>2354</v>
      </c>
      <c r="E5886" s="1223">
        <v>118</v>
      </c>
      <c r="F5886" s="1202"/>
      <c r="G5886" s="1202"/>
      <c r="H5886" s="1205" t="s">
        <v>2340</v>
      </c>
      <c r="I5886" s="1202" t="s">
        <v>53</v>
      </c>
      <c r="J5886" s="1202" t="s">
        <v>1917</v>
      </c>
      <c r="K5886" s="1202" t="s">
        <v>1917</v>
      </c>
      <c r="L5886" s="1202" t="s">
        <v>1918</v>
      </c>
      <c r="M5886" s="1202" t="s">
        <v>2219</v>
      </c>
      <c r="N5886" s="1203" t="s">
        <v>2355</v>
      </c>
      <c r="O5886" s="1203" t="s">
        <v>73</v>
      </c>
      <c r="P5886" s="1203" t="s">
        <v>73</v>
      </c>
      <c r="Q5886" s="1203" t="s">
        <v>73</v>
      </c>
      <c r="R5886" s="1203" t="s">
        <v>73</v>
      </c>
      <c r="S5886" s="1224">
        <f>VLOOKUP($D5886,'NI-118'!$B$1:$W$2048,12,FALSE)</f>
        <v>0</v>
      </c>
      <c r="T5886" s="1224">
        <f>VLOOKUP($D5886,'NI-118'!$B$1:$W$2048,13,FALSE)</f>
        <v>0</v>
      </c>
      <c r="U5886" s="1224">
        <f>VLOOKUP($D5886,'NI-118'!$B$1:$W$2048,16,FALSE)</f>
        <v>0</v>
      </c>
      <c r="V5886" s="1224">
        <f>VLOOKUP($D5886,'NI-118'!$B$1:$W$2048,17,FALSE)</f>
        <v>0</v>
      </c>
      <c r="W5886" s="1224">
        <f>VLOOKUP($D5886,'NI-118'!$B$1:$W$2048,18,FALSE)</f>
        <v>0</v>
      </c>
      <c r="X5886" s="1224">
        <f>VLOOKUP($D5886,'NI-118'!$B$1:$W$2048,19,FALSE)</f>
        <v>0</v>
      </c>
    </row>
    <row r="5887" spans="1:24" hidden="1">
      <c r="A5887" s="762"/>
      <c r="B5887" s="762"/>
      <c r="C5887" s="762"/>
      <c r="D5887" s="1222" t="s">
        <v>2356</v>
      </c>
      <c r="E5887" s="1223">
        <v>118</v>
      </c>
      <c r="F5887" s="1202"/>
      <c r="G5887" s="1202"/>
      <c r="H5887" s="1205" t="s">
        <v>2340</v>
      </c>
      <c r="I5887" s="1202" t="s">
        <v>53</v>
      </c>
      <c r="J5887" s="1202" t="s">
        <v>1917</v>
      </c>
      <c r="K5887" s="1202" t="s">
        <v>1917</v>
      </c>
      <c r="L5887" s="1202" t="s">
        <v>1918</v>
      </c>
      <c r="M5887" s="1202" t="s">
        <v>2219</v>
      </c>
      <c r="N5887" s="1203" t="s">
        <v>2357</v>
      </c>
      <c r="O5887" s="1203" t="s">
        <v>73</v>
      </c>
      <c r="P5887" s="1203" t="s">
        <v>73</v>
      </c>
      <c r="Q5887" s="1203" t="s">
        <v>73</v>
      </c>
      <c r="R5887" s="1203" t="s">
        <v>73</v>
      </c>
      <c r="S5887" s="1224">
        <f>VLOOKUP($D5887,'NI-118'!$B$1:$W$2048,12,FALSE)</f>
        <v>0</v>
      </c>
      <c r="T5887" s="1224">
        <f>VLOOKUP($D5887,'NI-118'!$B$1:$W$2048,13,FALSE)</f>
        <v>0</v>
      </c>
      <c r="U5887" s="1224">
        <f>VLOOKUP($D5887,'NI-118'!$B$1:$W$2048,16,FALSE)</f>
        <v>0</v>
      </c>
      <c r="V5887" s="1224">
        <f>VLOOKUP($D5887,'NI-118'!$B$1:$W$2048,17,FALSE)</f>
        <v>0</v>
      </c>
      <c r="W5887" s="1224">
        <f>VLOOKUP($D5887,'NI-118'!$B$1:$W$2048,18,FALSE)</f>
        <v>0</v>
      </c>
      <c r="X5887" s="1224">
        <f>VLOOKUP($D5887,'NI-118'!$B$1:$W$2048,19,FALSE)</f>
        <v>0</v>
      </c>
    </row>
    <row r="5888" spans="1:24" hidden="1">
      <c r="A5888" s="762"/>
      <c r="B5888" s="762"/>
      <c r="C5888" s="762"/>
      <c r="D5888" s="1222" t="s">
        <v>2358</v>
      </c>
      <c r="E5888" s="1223">
        <v>118</v>
      </c>
      <c r="F5888" s="1202"/>
      <c r="G5888" s="1202"/>
      <c r="H5888" s="1205" t="s">
        <v>2340</v>
      </c>
      <c r="I5888" s="1202" t="s">
        <v>53</v>
      </c>
      <c r="J5888" s="1202" t="s">
        <v>1917</v>
      </c>
      <c r="K5888" s="1202" t="s">
        <v>1917</v>
      </c>
      <c r="L5888" s="1202" t="s">
        <v>1918</v>
      </c>
      <c r="M5888" s="1202" t="s">
        <v>2219</v>
      </c>
      <c r="N5888" s="1203" t="s">
        <v>2359</v>
      </c>
      <c r="O5888" s="1203" t="s">
        <v>73</v>
      </c>
      <c r="P5888" s="1203" t="s">
        <v>73</v>
      </c>
      <c r="Q5888" s="1203" t="s">
        <v>73</v>
      </c>
      <c r="R5888" s="1203" t="s">
        <v>73</v>
      </c>
      <c r="S5888" s="1224">
        <f>VLOOKUP($D5888,'NI-118'!$B$1:$W$2048,12,FALSE)</f>
        <v>0</v>
      </c>
      <c r="T5888" s="1224">
        <f>VLOOKUP($D5888,'NI-118'!$B$1:$W$2048,13,FALSE)</f>
        <v>0</v>
      </c>
      <c r="U5888" s="1224">
        <f>VLOOKUP($D5888,'NI-118'!$B$1:$W$2048,16,FALSE)</f>
        <v>0</v>
      </c>
      <c r="V5888" s="1224">
        <f>VLOOKUP($D5888,'NI-118'!$B$1:$W$2048,17,FALSE)</f>
        <v>0</v>
      </c>
      <c r="W5888" s="1224">
        <f>VLOOKUP($D5888,'NI-118'!$B$1:$W$2048,18,FALSE)</f>
        <v>0</v>
      </c>
      <c r="X5888" s="1224">
        <f>VLOOKUP($D5888,'NI-118'!$B$1:$W$2048,19,FALSE)</f>
        <v>0</v>
      </c>
    </row>
    <row r="5889" spans="1:24" ht="27" hidden="1">
      <c r="A5889" s="762"/>
      <c r="B5889" s="762"/>
      <c r="C5889" s="762"/>
      <c r="D5889" s="1222" t="s">
        <v>2360</v>
      </c>
      <c r="E5889" s="1223">
        <v>118</v>
      </c>
      <c r="F5889" s="1202"/>
      <c r="G5889" s="1202"/>
      <c r="H5889" s="1205" t="s">
        <v>2340</v>
      </c>
      <c r="I5889" s="1202" t="s">
        <v>53</v>
      </c>
      <c r="J5889" s="1202" t="s">
        <v>1917</v>
      </c>
      <c r="K5889" s="1202" t="s">
        <v>1917</v>
      </c>
      <c r="L5889" s="1202" t="s">
        <v>1918</v>
      </c>
      <c r="M5889" s="1202" t="s">
        <v>2219</v>
      </c>
      <c r="N5889" s="1203" t="s">
        <v>2361</v>
      </c>
      <c r="O5889" s="1203" t="s">
        <v>73</v>
      </c>
      <c r="P5889" s="1203" t="s">
        <v>73</v>
      </c>
      <c r="Q5889" s="1203" t="s">
        <v>73</v>
      </c>
      <c r="R5889" s="1203" t="s">
        <v>73</v>
      </c>
      <c r="S5889" s="1224">
        <f>VLOOKUP($D5889,'NI-118'!$B$1:$W$2048,12,FALSE)</f>
        <v>0</v>
      </c>
      <c r="T5889" s="1224">
        <f>VLOOKUP($D5889,'NI-118'!$B$1:$W$2048,13,FALSE)</f>
        <v>0</v>
      </c>
      <c r="U5889" s="1224">
        <f>VLOOKUP($D5889,'NI-118'!$B$1:$W$2048,16,FALSE)</f>
        <v>0</v>
      </c>
      <c r="V5889" s="1224">
        <f>VLOOKUP($D5889,'NI-118'!$B$1:$W$2048,17,FALSE)</f>
        <v>0</v>
      </c>
      <c r="W5889" s="1224">
        <f>VLOOKUP($D5889,'NI-118'!$B$1:$W$2048,18,FALSE)</f>
        <v>0</v>
      </c>
      <c r="X5889" s="1224">
        <f>VLOOKUP($D5889,'NI-118'!$B$1:$W$2048,19,FALSE)</f>
        <v>0</v>
      </c>
    </row>
    <row r="5890" spans="1:24" ht="27" hidden="1">
      <c r="A5890" s="762"/>
      <c r="B5890" s="762"/>
      <c r="C5890" s="762"/>
      <c r="D5890" s="1222" t="s">
        <v>2362</v>
      </c>
      <c r="E5890" s="1223">
        <v>118</v>
      </c>
      <c r="F5890" s="1202"/>
      <c r="G5890" s="1202"/>
      <c r="H5890" s="1205" t="s">
        <v>2340</v>
      </c>
      <c r="I5890" s="1202" t="s">
        <v>53</v>
      </c>
      <c r="J5890" s="1202" t="s">
        <v>1917</v>
      </c>
      <c r="K5890" s="1202" t="s">
        <v>1917</v>
      </c>
      <c r="L5890" s="1202" t="s">
        <v>1918</v>
      </c>
      <c r="M5890" s="1202" t="s">
        <v>2219</v>
      </c>
      <c r="N5890" s="1203" t="s">
        <v>2363</v>
      </c>
      <c r="O5890" s="1203" t="s">
        <v>73</v>
      </c>
      <c r="P5890" s="1203" t="s">
        <v>73</v>
      </c>
      <c r="Q5890" s="1203" t="s">
        <v>73</v>
      </c>
      <c r="R5890" s="1203" t="s">
        <v>73</v>
      </c>
      <c r="S5890" s="1224">
        <f>VLOOKUP($D5890,'NI-118'!$B$1:$W$2048,12,FALSE)</f>
        <v>0</v>
      </c>
      <c r="T5890" s="1224">
        <f>VLOOKUP($D5890,'NI-118'!$B$1:$W$2048,13,FALSE)</f>
        <v>0</v>
      </c>
      <c r="U5890" s="1224">
        <f>VLOOKUP($D5890,'NI-118'!$B$1:$W$2048,16,FALSE)</f>
        <v>0</v>
      </c>
      <c r="V5890" s="1224">
        <f>VLOOKUP($D5890,'NI-118'!$B$1:$W$2048,17,FALSE)</f>
        <v>0</v>
      </c>
      <c r="W5890" s="1224">
        <f>VLOOKUP($D5890,'NI-118'!$B$1:$W$2048,18,FALSE)</f>
        <v>0</v>
      </c>
      <c r="X5890" s="1224">
        <f>VLOOKUP($D5890,'NI-118'!$B$1:$W$2048,19,FALSE)</f>
        <v>0</v>
      </c>
    </row>
    <row r="5891" spans="1:24" hidden="1">
      <c r="A5891" s="762"/>
      <c r="B5891" s="762"/>
      <c r="C5891" s="762"/>
      <c r="D5891" s="1222" t="s">
        <v>2364</v>
      </c>
      <c r="E5891" s="1223">
        <v>118</v>
      </c>
      <c r="F5891" s="1202"/>
      <c r="G5891" s="1202"/>
      <c r="H5891" s="1205" t="s">
        <v>2365</v>
      </c>
      <c r="I5891" s="1202" t="s">
        <v>53</v>
      </c>
      <c r="J5891" s="1202" t="s">
        <v>1917</v>
      </c>
      <c r="K5891" s="1202" t="s">
        <v>1917</v>
      </c>
      <c r="L5891" s="1202" t="s">
        <v>1918</v>
      </c>
      <c r="M5891" s="1202" t="s">
        <v>2219</v>
      </c>
      <c r="N5891" s="1203" t="s">
        <v>2366</v>
      </c>
      <c r="O5891" s="1203" t="s">
        <v>73</v>
      </c>
      <c r="P5891" s="1203" t="s">
        <v>73</v>
      </c>
      <c r="Q5891" s="1203" t="s">
        <v>73</v>
      </c>
      <c r="R5891" s="1203" t="s">
        <v>73</v>
      </c>
      <c r="S5891" s="1224">
        <f>VLOOKUP($D5891,'NI-118'!$B$1:$W$2048,12,FALSE)</f>
        <v>0</v>
      </c>
      <c r="T5891" s="1224">
        <f>VLOOKUP($D5891,'NI-118'!$B$1:$W$2048,13,FALSE)</f>
        <v>0</v>
      </c>
      <c r="U5891" s="1224">
        <f>VLOOKUP($D5891,'NI-118'!$B$1:$W$2048,16,FALSE)</f>
        <v>1510</v>
      </c>
      <c r="V5891" s="1224">
        <f>VLOOKUP($D5891,'NI-118'!$B$1:$W$2048,17,FALSE)</f>
        <v>0</v>
      </c>
      <c r="W5891" s="1224">
        <f>VLOOKUP($D5891,'NI-118'!$B$1:$W$2048,18,FALSE)</f>
        <v>0</v>
      </c>
      <c r="X5891" s="1224">
        <f>VLOOKUP($D5891,'NI-118'!$B$1:$W$2048,19,FALSE)</f>
        <v>0</v>
      </c>
    </row>
    <row r="5892" spans="1:24" hidden="1">
      <c r="A5892" s="762"/>
      <c r="B5892" s="762"/>
      <c r="C5892" s="762"/>
      <c r="D5892" s="1222" t="s">
        <v>2367</v>
      </c>
      <c r="E5892" s="1223">
        <v>118</v>
      </c>
      <c r="F5892" s="1202"/>
      <c r="G5892" s="1202"/>
      <c r="H5892" s="1205" t="s">
        <v>2365</v>
      </c>
      <c r="I5892" s="1202" t="s">
        <v>53</v>
      </c>
      <c r="J5892" s="1202" t="s">
        <v>1917</v>
      </c>
      <c r="K5892" s="1202" t="s">
        <v>1917</v>
      </c>
      <c r="L5892" s="1202" t="s">
        <v>1918</v>
      </c>
      <c r="M5892" s="1202" t="s">
        <v>2219</v>
      </c>
      <c r="N5892" s="1203" t="s">
        <v>2368</v>
      </c>
      <c r="O5892" s="1203" t="s">
        <v>73</v>
      </c>
      <c r="P5892" s="1203" t="s">
        <v>73</v>
      </c>
      <c r="Q5892" s="1203" t="s">
        <v>73</v>
      </c>
      <c r="R5892" s="1203" t="s">
        <v>73</v>
      </c>
      <c r="S5892" s="1224">
        <f>VLOOKUP($D5892,'NI-118'!$B$1:$W$2048,12,FALSE)</f>
        <v>0</v>
      </c>
      <c r="T5892" s="1224">
        <f>VLOOKUP($D5892,'NI-118'!$B$1:$W$2048,13,FALSE)</f>
        <v>0</v>
      </c>
      <c r="U5892" s="1224">
        <f>VLOOKUP($D5892,'NI-118'!$B$1:$W$2048,16,FALSE)</f>
        <v>242</v>
      </c>
      <c r="V5892" s="1224">
        <f>VLOOKUP($D5892,'NI-118'!$B$1:$W$2048,17,FALSE)</f>
        <v>0</v>
      </c>
      <c r="W5892" s="1224">
        <f>VLOOKUP($D5892,'NI-118'!$B$1:$W$2048,18,FALSE)</f>
        <v>0</v>
      </c>
      <c r="X5892" s="1224">
        <f>VLOOKUP($D5892,'NI-118'!$B$1:$W$2048,19,FALSE)</f>
        <v>0</v>
      </c>
    </row>
    <row r="5893" spans="1:24" hidden="1">
      <c r="A5893" s="762"/>
      <c r="B5893" s="762"/>
      <c r="C5893" s="762"/>
      <c r="D5893" s="1222" t="s">
        <v>2369</v>
      </c>
      <c r="E5893" s="1223">
        <v>118</v>
      </c>
      <c r="F5893" s="1202"/>
      <c r="G5893" s="1202"/>
      <c r="H5893" s="1205" t="s">
        <v>2365</v>
      </c>
      <c r="I5893" s="1202" t="s">
        <v>53</v>
      </c>
      <c r="J5893" s="1202" t="s">
        <v>1917</v>
      </c>
      <c r="K5893" s="1202" t="s">
        <v>1917</v>
      </c>
      <c r="L5893" s="1202" t="s">
        <v>1918</v>
      </c>
      <c r="M5893" s="1202" t="s">
        <v>2219</v>
      </c>
      <c r="N5893" s="1203" t="s">
        <v>2370</v>
      </c>
      <c r="O5893" s="1203" t="s">
        <v>73</v>
      </c>
      <c r="P5893" s="1203" t="s">
        <v>73</v>
      </c>
      <c r="Q5893" s="1203" t="s">
        <v>73</v>
      </c>
      <c r="R5893" s="1203" t="s">
        <v>73</v>
      </c>
      <c r="S5893" s="1224">
        <f>VLOOKUP($D5893,'NI-118'!$B$1:$W$2048,12,FALSE)</f>
        <v>0</v>
      </c>
      <c r="T5893" s="1224">
        <f>VLOOKUP($D5893,'NI-118'!$B$1:$W$2048,13,FALSE)</f>
        <v>0</v>
      </c>
      <c r="U5893" s="1224">
        <f>VLOOKUP($D5893,'NI-118'!$B$1:$W$2048,16,FALSE)</f>
        <v>333</v>
      </c>
      <c r="V5893" s="1224">
        <f>VLOOKUP($D5893,'NI-118'!$B$1:$W$2048,17,FALSE)</f>
        <v>0</v>
      </c>
      <c r="W5893" s="1224">
        <f>VLOOKUP($D5893,'NI-118'!$B$1:$W$2048,18,FALSE)</f>
        <v>0</v>
      </c>
      <c r="X5893" s="1224">
        <f>VLOOKUP($D5893,'NI-118'!$B$1:$W$2048,19,FALSE)</f>
        <v>0</v>
      </c>
    </row>
    <row r="5894" spans="1:24" ht="27" hidden="1">
      <c r="A5894" s="762"/>
      <c r="B5894" s="762"/>
      <c r="C5894" s="762"/>
      <c r="D5894" s="1222" t="s">
        <v>2371</v>
      </c>
      <c r="E5894" s="1223">
        <v>118</v>
      </c>
      <c r="F5894" s="1202"/>
      <c r="G5894" s="1202"/>
      <c r="H5894" s="1205" t="s">
        <v>2365</v>
      </c>
      <c r="I5894" s="1202" t="s">
        <v>53</v>
      </c>
      <c r="J5894" s="1202" t="s">
        <v>1917</v>
      </c>
      <c r="K5894" s="1202" t="s">
        <v>1917</v>
      </c>
      <c r="L5894" s="1202" t="s">
        <v>1918</v>
      </c>
      <c r="M5894" s="1202" t="s">
        <v>2219</v>
      </c>
      <c r="N5894" s="1203" t="s">
        <v>2372</v>
      </c>
      <c r="O5894" s="1203" t="s">
        <v>73</v>
      </c>
      <c r="P5894" s="1203" t="s">
        <v>73</v>
      </c>
      <c r="Q5894" s="1203" t="s">
        <v>73</v>
      </c>
      <c r="R5894" s="1203" t="s">
        <v>73</v>
      </c>
      <c r="S5894" s="1224">
        <f>VLOOKUP($D5894,'NI-118'!$B$1:$W$2048,12,FALSE)</f>
        <v>0</v>
      </c>
      <c r="T5894" s="1224">
        <f>VLOOKUP($D5894,'NI-118'!$B$1:$W$2048,13,FALSE)</f>
        <v>0</v>
      </c>
      <c r="U5894" s="1224">
        <f>VLOOKUP($D5894,'NI-118'!$B$1:$W$2048,16,FALSE)</f>
        <v>59</v>
      </c>
      <c r="V5894" s="1224">
        <f>VLOOKUP($D5894,'NI-118'!$B$1:$W$2048,17,FALSE)</f>
        <v>0</v>
      </c>
      <c r="W5894" s="1224">
        <f>VLOOKUP($D5894,'NI-118'!$B$1:$W$2048,18,FALSE)</f>
        <v>0</v>
      </c>
      <c r="X5894" s="1224">
        <f>VLOOKUP($D5894,'NI-118'!$B$1:$W$2048,19,FALSE)</f>
        <v>0</v>
      </c>
    </row>
    <row r="5895" spans="1:24" ht="27" hidden="1">
      <c r="A5895" s="762"/>
      <c r="B5895" s="762"/>
      <c r="C5895" s="762"/>
      <c r="D5895" s="1222" t="s">
        <v>2373</v>
      </c>
      <c r="E5895" s="1223">
        <v>118</v>
      </c>
      <c r="F5895" s="1202"/>
      <c r="G5895" s="1202"/>
      <c r="H5895" s="1205" t="s">
        <v>2365</v>
      </c>
      <c r="I5895" s="1202" t="s">
        <v>53</v>
      </c>
      <c r="J5895" s="1202" t="s">
        <v>1917</v>
      </c>
      <c r="K5895" s="1202" t="s">
        <v>1917</v>
      </c>
      <c r="L5895" s="1202" t="s">
        <v>1918</v>
      </c>
      <c r="M5895" s="1202" t="s">
        <v>2219</v>
      </c>
      <c r="N5895" s="1203" t="s">
        <v>2374</v>
      </c>
      <c r="O5895" s="1203" t="s">
        <v>73</v>
      </c>
      <c r="P5895" s="1203" t="s">
        <v>73</v>
      </c>
      <c r="Q5895" s="1203" t="s">
        <v>73</v>
      </c>
      <c r="R5895" s="1203" t="s">
        <v>73</v>
      </c>
      <c r="S5895" s="1224">
        <f>VLOOKUP($D5895,'NI-118'!$B$1:$W$2048,12,FALSE)</f>
        <v>0</v>
      </c>
      <c r="T5895" s="1224">
        <f>VLOOKUP($D5895,'NI-118'!$B$1:$W$2048,13,FALSE)</f>
        <v>0</v>
      </c>
      <c r="U5895" s="1224">
        <f>VLOOKUP($D5895,'NI-118'!$B$1:$W$2048,16,FALSE)</f>
        <v>0</v>
      </c>
      <c r="V5895" s="1224">
        <f>VLOOKUP($D5895,'NI-118'!$B$1:$W$2048,17,FALSE)</f>
        <v>0</v>
      </c>
      <c r="W5895" s="1224">
        <f>VLOOKUP($D5895,'NI-118'!$B$1:$W$2048,18,FALSE)</f>
        <v>0</v>
      </c>
      <c r="X5895" s="1224">
        <f>VLOOKUP($D5895,'NI-118'!$B$1:$W$2048,19,FALSE)</f>
        <v>0</v>
      </c>
    </row>
    <row r="5896" spans="1:24" ht="27" hidden="1">
      <c r="A5896" s="762"/>
      <c r="B5896" s="762"/>
      <c r="C5896" s="762"/>
      <c r="D5896" s="1222" t="s">
        <v>2375</v>
      </c>
      <c r="E5896" s="1223">
        <v>118</v>
      </c>
      <c r="F5896" s="1202"/>
      <c r="G5896" s="1202"/>
      <c r="H5896" s="1205" t="s">
        <v>2365</v>
      </c>
      <c r="I5896" s="1202" t="s">
        <v>53</v>
      </c>
      <c r="J5896" s="1202" t="s">
        <v>1917</v>
      </c>
      <c r="K5896" s="1202" t="s">
        <v>1917</v>
      </c>
      <c r="L5896" s="1202" t="s">
        <v>1918</v>
      </c>
      <c r="M5896" s="1202" t="s">
        <v>2219</v>
      </c>
      <c r="N5896" s="1203" t="s">
        <v>2376</v>
      </c>
      <c r="O5896" s="1203" t="s">
        <v>73</v>
      </c>
      <c r="P5896" s="1203" t="s">
        <v>73</v>
      </c>
      <c r="Q5896" s="1203" t="s">
        <v>73</v>
      </c>
      <c r="R5896" s="1203" t="s">
        <v>73</v>
      </c>
      <c r="S5896" s="1224">
        <f>VLOOKUP($D5896,'NI-118'!$B$1:$W$2048,12,FALSE)</f>
        <v>0</v>
      </c>
      <c r="T5896" s="1224">
        <f>VLOOKUP($D5896,'NI-118'!$B$1:$W$2048,13,FALSE)</f>
        <v>0</v>
      </c>
      <c r="U5896" s="1224">
        <f>VLOOKUP($D5896,'NI-118'!$B$1:$W$2048,16,FALSE)</f>
        <v>62</v>
      </c>
      <c r="V5896" s="1224">
        <f>VLOOKUP($D5896,'NI-118'!$B$1:$W$2048,17,FALSE)</f>
        <v>0</v>
      </c>
      <c r="W5896" s="1224">
        <f>VLOOKUP($D5896,'NI-118'!$B$1:$W$2048,18,FALSE)</f>
        <v>0</v>
      </c>
      <c r="X5896" s="1224">
        <f>VLOOKUP($D5896,'NI-118'!$B$1:$W$2048,19,FALSE)</f>
        <v>0</v>
      </c>
    </row>
    <row r="5897" spans="1:24" ht="27" hidden="1">
      <c r="A5897" s="762"/>
      <c r="B5897" s="762"/>
      <c r="C5897" s="762"/>
      <c r="D5897" s="1222" t="s">
        <v>2377</v>
      </c>
      <c r="E5897" s="1223">
        <v>118</v>
      </c>
      <c r="F5897" s="1202"/>
      <c r="G5897" s="1202"/>
      <c r="H5897" s="1205" t="s">
        <v>2365</v>
      </c>
      <c r="I5897" s="1202" t="s">
        <v>53</v>
      </c>
      <c r="J5897" s="1202" t="s">
        <v>1917</v>
      </c>
      <c r="K5897" s="1202" t="s">
        <v>1917</v>
      </c>
      <c r="L5897" s="1202" t="s">
        <v>1918</v>
      </c>
      <c r="M5897" s="1202" t="s">
        <v>2219</v>
      </c>
      <c r="N5897" s="1203" t="s">
        <v>2378</v>
      </c>
      <c r="O5897" s="1203" t="s">
        <v>73</v>
      </c>
      <c r="P5897" s="1203" t="s">
        <v>73</v>
      </c>
      <c r="Q5897" s="1203" t="s">
        <v>73</v>
      </c>
      <c r="R5897" s="1203" t="s">
        <v>73</v>
      </c>
      <c r="S5897" s="1224">
        <f>VLOOKUP($D5897,'NI-118'!$B$1:$W$2048,12,FALSE)</f>
        <v>0</v>
      </c>
      <c r="T5897" s="1224">
        <f>VLOOKUP($D5897,'NI-118'!$B$1:$W$2048,13,FALSE)</f>
        <v>0</v>
      </c>
      <c r="U5897" s="1224">
        <f>VLOOKUP($D5897,'NI-118'!$B$1:$W$2048,16,FALSE)</f>
        <v>0</v>
      </c>
      <c r="V5897" s="1224">
        <f>VLOOKUP($D5897,'NI-118'!$B$1:$W$2048,17,FALSE)</f>
        <v>0</v>
      </c>
      <c r="W5897" s="1224">
        <f>VLOOKUP($D5897,'NI-118'!$B$1:$W$2048,18,FALSE)</f>
        <v>0</v>
      </c>
      <c r="X5897" s="1224">
        <f>VLOOKUP($D5897,'NI-118'!$B$1:$W$2048,19,FALSE)</f>
        <v>0</v>
      </c>
    </row>
    <row r="5898" spans="1:24" hidden="1">
      <c r="A5898" s="762"/>
      <c r="B5898" s="762"/>
      <c r="C5898" s="762"/>
      <c r="D5898" s="1222" t="s">
        <v>2379</v>
      </c>
      <c r="E5898" s="1223">
        <v>118</v>
      </c>
      <c r="F5898" s="1202"/>
      <c r="G5898" s="1202"/>
      <c r="H5898" s="1205" t="s">
        <v>2365</v>
      </c>
      <c r="I5898" s="1202" t="s">
        <v>53</v>
      </c>
      <c r="J5898" s="1202" t="s">
        <v>1917</v>
      </c>
      <c r="K5898" s="1202" t="s">
        <v>1917</v>
      </c>
      <c r="L5898" s="1202" t="s">
        <v>1918</v>
      </c>
      <c r="M5898" s="1202" t="s">
        <v>2219</v>
      </c>
      <c r="N5898" s="1203" t="s">
        <v>2380</v>
      </c>
      <c r="O5898" s="1203" t="s">
        <v>73</v>
      </c>
      <c r="P5898" s="1203" t="s">
        <v>73</v>
      </c>
      <c r="Q5898" s="1203" t="s">
        <v>73</v>
      </c>
      <c r="R5898" s="1203" t="s">
        <v>73</v>
      </c>
      <c r="S5898" s="1224">
        <f>VLOOKUP($D5898,'NI-118'!$B$1:$W$2048,12,FALSE)</f>
        <v>0</v>
      </c>
      <c r="T5898" s="1224">
        <f>VLOOKUP($D5898,'NI-118'!$B$1:$W$2048,13,FALSE)</f>
        <v>0</v>
      </c>
      <c r="U5898" s="1224">
        <f>VLOOKUP($D5898,'NI-118'!$B$1:$W$2048,16,FALSE)</f>
        <v>612</v>
      </c>
      <c r="V5898" s="1224">
        <f>VLOOKUP($D5898,'NI-118'!$B$1:$W$2048,17,FALSE)</f>
        <v>0</v>
      </c>
      <c r="W5898" s="1224">
        <f>VLOOKUP($D5898,'NI-118'!$B$1:$W$2048,18,FALSE)</f>
        <v>0</v>
      </c>
      <c r="X5898" s="1224">
        <f>VLOOKUP($D5898,'NI-118'!$B$1:$W$2048,19,FALSE)</f>
        <v>0</v>
      </c>
    </row>
    <row r="5899" spans="1:24" ht="27" hidden="1">
      <c r="A5899" s="762"/>
      <c r="B5899" s="762"/>
      <c r="C5899" s="762"/>
      <c r="D5899" s="1222" t="s">
        <v>2381</v>
      </c>
      <c r="E5899" s="1223">
        <v>118</v>
      </c>
      <c r="F5899" s="1202"/>
      <c r="G5899" s="1202"/>
      <c r="H5899" s="1205" t="s">
        <v>2365</v>
      </c>
      <c r="I5899" s="1202" t="s">
        <v>53</v>
      </c>
      <c r="J5899" s="1202" t="s">
        <v>1917</v>
      </c>
      <c r="K5899" s="1202" t="s">
        <v>1917</v>
      </c>
      <c r="L5899" s="1202" t="s">
        <v>1918</v>
      </c>
      <c r="M5899" s="1202" t="s">
        <v>2219</v>
      </c>
      <c r="N5899" s="1203" t="s">
        <v>2382</v>
      </c>
      <c r="O5899" s="1203" t="s">
        <v>73</v>
      </c>
      <c r="P5899" s="1203" t="s">
        <v>73</v>
      </c>
      <c r="Q5899" s="1203" t="s">
        <v>73</v>
      </c>
      <c r="R5899" s="1203" t="s">
        <v>73</v>
      </c>
      <c r="S5899" s="1224">
        <f>VLOOKUP($D5899,'NI-118'!$B$1:$W$2048,12,FALSE)</f>
        <v>0</v>
      </c>
      <c r="T5899" s="1224">
        <f>VLOOKUP($D5899,'NI-118'!$B$1:$W$2048,13,FALSE)</f>
        <v>0</v>
      </c>
      <c r="U5899" s="1224">
        <f>VLOOKUP($D5899,'NI-118'!$B$1:$W$2048,16,FALSE)</f>
        <v>0</v>
      </c>
      <c r="V5899" s="1224">
        <f>VLOOKUP($D5899,'NI-118'!$B$1:$W$2048,17,FALSE)</f>
        <v>0</v>
      </c>
      <c r="W5899" s="1224">
        <f>VLOOKUP($D5899,'NI-118'!$B$1:$W$2048,18,FALSE)</f>
        <v>0</v>
      </c>
      <c r="X5899" s="1224">
        <f>VLOOKUP($D5899,'NI-118'!$B$1:$W$2048,19,FALSE)</f>
        <v>0</v>
      </c>
    </row>
    <row r="5900" spans="1:24" ht="27" hidden="1">
      <c r="A5900" s="762"/>
      <c r="B5900" s="762"/>
      <c r="C5900" s="762"/>
      <c r="D5900" s="1222" t="s">
        <v>2383</v>
      </c>
      <c r="E5900" s="1223">
        <v>118</v>
      </c>
      <c r="F5900" s="1202"/>
      <c r="G5900" s="1202"/>
      <c r="H5900" s="1205" t="s">
        <v>2365</v>
      </c>
      <c r="I5900" s="1202" t="s">
        <v>53</v>
      </c>
      <c r="J5900" s="1202" t="s">
        <v>1917</v>
      </c>
      <c r="K5900" s="1202" t="s">
        <v>1917</v>
      </c>
      <c r="L5900" s="1202" t="s">
        <v>1918</v>
      </c>
      <c r="M5900" s="1202" t="s">
        <v>2219</v>
      </c>
      <c r="N5900" s="1203" t="s">
        <v>2384</v>
      </c>
      <c r="O5900" s="1203" t="s">
        <v>73</v>
      </c>
      <c r="P5900" s="1203" t="s">
        <v>73</v>
      </c>
      <c r="Q5900" s="1203" t="s">
        <v>73</v>
      </c>
      <c r="R5900" s="1203" t="s">
        <v>73</v>
      </c>
      <c r="S5900" s="1224">
        <f>VLOOKUP($D5900,'NI-118'!$B$1:$W$2048,12,FALSE)</f>
        <v>0</v>
      </c>
      <c r="T5900" s="1224">
        <f>VLOOKUP($D5900,'NI-118'!$B$1:$W$2048,13,FALSE)</f>
        <v>0</v>
      </c>
      <c r="U5900" s="1224">
        <f>VLOOKUP($D5900,'NI-118'!$B$1:$W$2048,16,FALSE)</f>
        <v>0</v>
      </c>
      <c r="V5900" s="1224">
        <f>VLOOKUP($D5900,'NI-118'!$B$1:$W$2048,17,FALSE)</f>
        <v>0</v>
      </c>
      <c r="W5900" s="1224">
        <f>VLOOKUP($D5900,'NI-118'!$B$1:$W$2048,18,FALSE)</f>
        <v>0</v>
      </c>
      <c r="X5900" s="1224">
        <f>VLOOKUP($D5900,'NI-118'!$B$1:$W$2048,19,FALSE)</f>
        <v>0</v>
      </c>
    </row>
    <row r="5901" spans="1:24" ht="27" hidden="1">
      <c r="A5901" s="762"/>
      <c r="B5901" s="762"/>
      <c r="C5901" s="762"/>
      <c r="D5901" s="1222" t="s">
        <v>2385</v>
      </c>
      <c r="E5901" s="1223">
        <v>118</v>
      </c>
      <c r="F5901" s="1202"/>
      <c r="G5901" s="1202"/>
      <c r="H5901" s="1205" t="s">
        <v>2365</v>
      </c>
      <c r="I5901" s="1202" t="s">
        <v>53</v>
      </c>
      <c r="J5901" s="1202" t="s">
        <v>1917</v>
      </c>
      <c r="K5901" s="1202" t="s">
        <v>1917</v>
      </c>
      <c r="L5901" s="1202" t="s">
        <v>1918</v>
      </c>
      <c r="M5901" s="1202" t="s">
        <v>2219</v>
      </c>
      <c r="N5901" s="1203" t="s">
        <v>2386</v>
      </c>
      <c r="O5901" s="1203" t="s">
        <v>73</v>
      </c>
      <c r="P5901" s="1203" t="s">
        <v>73</v>
      </c>
      <c r="Q5901" s="1203" t="s">
        <v>73</v>
      </c>
      <c r="R5901" s="1203" t="s">
        <v>73</v>
      </c>
      <c r="S5901" s="1224">
        <f>VLOOKUP($D5901,'NI-118'!$B$1:$W$2048,12,FALSE)</f>
        <v>0</v>
      </c>
      <c r="T5901" s="1224">
        <f>VLOOKUP($D5901,'NI-118'!$B$1:$W$2048,13,FALSE)</f>
        <v>0</v>
      </c>
      <c r="U5901" s="1224">
        <f>VLOOKUP($D5901,'NI-118'!$B$1:$W$2048,16,FALSE)</f>
        <v>0</v>
      </c>
      <c r="V5901" s="1224">
        <f>VLOOKUP($D5901,'NI-118'!$B$1:$W$2048,17,FALSE)</f>
        <v>0</v>
      </c>
      <c r="W5901" s="1224">
        <f>VLOOKUP($D5901,'NI-118'!$B$1:$W$2048,18,FALSE)</f>
        <v>0</v>
      </c>
      <c r="X5901" s="1224">
        <f>VLOOKUP($D5901,'NI-118'!$B$1:$W$2048,19,FALSE)</f>
        <v>0</v>
      </c>
    </row>
    <row r="5902" spans="1:24" hidden="1">
      <c r="A5902" s="762"/>
      <c r="B5902" s="762"/>
      <c r="C5902" s="762"/>
      <c r="D5902" s="1222" t="s">
        <v>2387</v>
      </c>
      <c r="E5902" s="1223">
        <v>118</v>
      </c>
      <c r="F5902" s="1202"/>
      <c r="G5902" s="1202"/>
      <c r="H5902" s="1205" t="s">
        <v>2388</v>
      </c>
      <c r="I5902" s="1202" t="s">
        <v>53</v>
      </c>
      <c r="J5902" s="1202" t="s">
        <v>1917</v>
      </c>
      <c r="K5902" s="1202" t="s">
        <v>1917</v>
      </c>
      <c r="L5902" s="1202" t="s">
        <v>1918</v>
      </c>
      <c r="M5902" s="1202" t="s">
        <v>2219</v>
      </c>
      <c r="N5902" s="1203" t="s">
        <v>2389</v>
      </c>
      <c r="O5902" s="1203" t="s">
        <v>73</v>
      </c>
      <c r="P5902" s="1203" t="s">
        <v>73</v>
      </c>
      <c r="Q5902" s="1203" t="s">
        <v>73</v>
      </c>
      <c r="R5902" s="1203" t="s">
        <v>73</v>
      </c>
      <c r="S5902" s="1224">
        <f>VLOOKUP($D5902,'NI-118'!$B$1:$W$2048,12,FALSE)</f>
        <v>0</v>
      </c>
      <c r="T5902" s="1224">
        <f>VLOOKUP($D5902,'NI-118'!$B$1:$W$2048,13,FALSE)</f>
        <v>0</v>
      </c>
      <c r="U5902" s="1224">
        <f>VLOOKUP($D5902,'NI-118'!$B$1:$W$2048,16,FALSE)</f>
        <v>128</v>
      </c>
      <c r="V5902" s="1224">
        <f>VLOOKUP($D5902,'NI-118'!$B$1:$W$2048,17,FALSE)</f>
        <v>0</v>
      </c>
      <c r="W5902" s="1224">
        <f>VLOOKUP($D5902,'NI-118'!$B$1:$W$2048,18,FALSE)</f>
        <v>0</v>
      </c>
      <c r="X5902" s="1224">
        <f>VLOOKUP($D5902,'NI-118'!$B$1:$W$2048,19,FALSE)</f>
        <v>0</v>
      </c>
    </row>
    <row r="5903" spans="1:24" hidden="1">
      <c r="A5903" s="762"/>
      <c r="B5903" s="762"/>
      <c r="C5903" s="762"/>
      <c r="D5903" s="1222" t="s">
        <v>2390</v>
      </c>
      <c r="E5903" s="1223">
        <v>118</v>
      </c>
      <c r="F5903" s="1202"/>
      <c r="G5903" s="1202"/>
      <c r="H5903" s="1205" t="s">
        <v>2388</v>
      </c>
      <c r="I5903" s="1202" t="s">
        <v>53</v>
      </c>
      <c r="J5903" s="1202" t="s">
        <v>1917</v>
      </c>
      <c r="K5903" s="1202" t="s">
        <v>1917</v>
      </c>
      <c r="L5903" s="1202" t="s">
        <v>1918</v>
      </c>
      <c r="M5903" s="1202" t="s">
        <v>2219</v>
      </c>
      <c r="N5903" s="1203" t="s">
        <v>2391</v>
      </c>
      <c r="O5903" s="1203" t="s">
        <v>73</v>
      </c>
      <c r="P5903" s="1203" t="s">
        <v>73</v>
      </c>
      <c r="Q5903" s="1203" t="s">
        <v>73</v>
      </c>
      <c r="R5903" s="1203" t="s">
        <v>73</v>
      </c>
      <c r="S5903" s="1224">
        <f>VLOOKUP($D5903,'NI-118'!$B$1:$W$2048,12,FALSE)</f>
        <v>0</v>
      </c>
      <c r="T5903" s="1224">
        <f>VLOOKUP($D5903,'NI-118'!$B$1:$W$2048,13,FALSE)</f>
        <v>0</v>
      </c>
      <c r="U5903" s="1224">
        <f>VLOOKUP($D5903,'NI-118'!$B$1:$W$2048,16,FALSE)</f>
        <v>25</v>
      </c>
      <c r="V5903" s="1224">
        <f>VLOOKUP($D5903,'NI-118'!$B$1:$W$2048,17,FALSE)</f>
        <v>0</v>
      </c>
      <c r="W5903" s="1224">
        <f>VLOOKUP($D5903,'NI-118'!$B$1:$W$2048,18,FALSE)</f>
        <v>0</v>
      </c>
      <c r="X5903" s="1224">
        <f>VLOOKUP($D5903,'NI-118'!$B$1:$W$2048,19,FALSE)</f>
        <v>0</v>
      </c>
    </row>
    <row r="5904" spans="1:24" hidden="1">
      <c r="A5904" s="762"/>
      <c r="B5904" s="762"/>
      <c r="C5904" s="762"/>
      <c r="D5904" s="1222" t="s">
        <v>2392</v>
      </c>
      <c r="E5904" s="1223">
        <v>118</v>
      </c>
      <c r="F5904" s="1202"/>
      <c r="G5904" s="1202"/>
      <c r="H5904" s="1205" t="s">
        <v>2388</v>
      </c>
      <c r="I5904" s="1202" t="s">
        <v>53</v>
      </c>
      <c r="J5904" s="1202" t="s">
        <v>1917</v>
      </c>
      <c r="K5904" s="1202" t="s">
        <v>1917</v>
      </c>
      <c r="L5904" s="1202" t="s">
        <v>1918</v>
      </c>
      <c r="M5904" s="1202" t="s">
        <v>2219</v>
      </c>
      <c r="N5904" s="1203" t="s">
        <v>2393</v>
      </c>
      <c r="O5904" s="1203" t="s">
        <v>73</v>
      </c>
      <c r="P5904" s="1203" t="s">
        <v>73</v>
      </c>
      <c r="Q5904" s="1203" t="s">
        <v>73</v>
      </c>
      <c r="R5904" s="1203" t="s">
        <v>73</v>
      </c>
      <c r="S5904" s="1224">
        <f>VLOOKUP($D5904,'NI-118'!$B$1:$W$2048,12,FALSE)</f>
        <v>0</v>
      </c>
      <c r="T5904" s="1224">
        <f>VLOOKUP($D5904,'NI-118'!$B$1:$W$2048,13,FALSE)</f>
        <v>0</v>
      </c>
      <c r="U5904" s="1224">
        <f>VLOOKUP($D5904,'NI-118'!$B$1:$W$2048,16,FALSE)</f>
        <v>10</v>
      </c>
      <c r="V5904" s="1224">
        <f>VLOOKUP($D5904,'NI-118'!$B$1:$W$2048,17,FALSE)</f>
        <v>0</v>
      </c>
      <c r="W5904" s="1224">
        <f>VLOOKUP($D5904,'NI-118'!$B$1:$W$2048,18,FALSE)</f>
        <v>0</v>
      </c>
      <c r="X5904" s="1224">
        <f>VLOOKUP($D5904,'NI-118'!$B$1:$W$2048,19,FALSE)</f>
        <v>0</v>
      </c>
    </row>
    <row r="5905" spans="1:24" ht="27" hidden="1">
      <c r="A5905" s="762"/>
      <c r="B5905" s="762"/>
      <c r="C5905" s="762"/>
      <c r="D5905" s="1222" t="s">
        <v>2394</v>
      </c>
      <c r="E5905" s="1223">
        <v>118</v>
      </c>
      <c r="F5905" s="1202"/>
      <c r="G5905" s="1202"/>
      <c r="H5905" s="1205" t="s">
        <v>2388</v>
      </c>
      <c r="I5905" s="1202" t="s">
        <v>53</v>
      </c>
      <c r="J5905" s="1202" t="s">
        <v>1917</v>
      </c>
      <c r="K5905" s="1202" t="s">
        <v>1917</v>
      </c>
      <c r="L5905" s="1202" t="s">
        <v>1918</v>
      </c>
      <c r="M5905" s="1202" t="s">
        <v>2219</v>
      </c>
      <c r="N5905" s="1203" t="s">
        <v>2395</v>
      </c>
      <c r="O5905" s="1203" t="s">
        <v>73</v>
      </c>
      <c r="P5905" s="1203" t="s">
        <v>73</v>
      </c>
      <c r="Q5905" s="1203" t="s">
        <v>73</v>
      </c>
      <c r="R5905" s="1203" t="s">
        <v>73</v>
      </c>
      <c r="S5905" s="1224">
        <f>VLOOKUP($D5905,'NI-118'!$B$1:$W$2048,12,FALSE)</f>
        <v>0</v>
      </c>
      <c r="T5905" s="1224">
        <f>VLOOKUP($D5905,'NI-118'!$B$1:$W$2048,13,FALSE)</f>
        <v>0</v>
      </c>
      <c r="U5905" s="1224">
        <f>VLOOKUP($D5905,'NI-118'!$B$1:$W$2048,16,FALSE)</f>
        <v>5</v>
      </c>
      <c r="V5905" s="1224">
        <f>VLOOKUP($D5905,'NI-118'!$B$1:$W$2048,17,FALSE)</f>
        <v>0</v>
      </c>
      <c r="W5905" s="1224">
        <f>VLOOKUP($D5905,'NI-118'!$B$1:$W$2048,18,FALSE)</f>
        <v>0</v>
      </c>
      <c r="X5905" s="1224">
        <f>VLOOKUP($D5905,'NI-118'!$B$1:$W$2048,19,FALSE)</f>
        <v>0</v>
      </c>
    </row>
    <row r="5906" spans="1:24" ht="27" hidden="1">
      <c r="A5906" s="762"/>
      <c r="B5906" s="762"/>
      <c r="C5906" s="762"/>
      <c r="D5906" s="1222" t="s">
        <v>2396</v>
      </c>
      <c r="E5906" s="1223">
        <v>118</v>
      </c>
      <c r="F5906" s="1202"/>
      <c r="G5906" s="1202"/>
      <c r="H5906" s="1205" t="s">
        <v>2388</v>
      </c>
      <c r="I5906" s="1202" t="s">
        <v>53</v>
      </c>
      <c r="J5906" s="1202" t="s">
        <v>1917</v>
      </c>
      <c r="K5906" s="1202" t="s">
        <v>1917</v>
      </c>
      <c r="L5906" s="1202" t="s">
        <v>1918</v>
      </c>
      <c r="M5906" s="1202" t="s">
        <v>2219</v>
      </c>
      <c r="N5906" s="1203" t="s">
        <v>2397</v>
      </c>
      <c r="O5906" s="1203" t="s">
        <v>73</v>
      </c>
      <c r="P5906" s="1203" t="s">
        <v>73</v>
      </c>
      <c r="Q5906" s="1203" t="s">
        <v>73</v>
      </c>
      <c r="R5906" s="1203" t="s">
        <v>73</v>
      </c>
      <c r="S5906" s="1224">
        <f>VLOOKUP($D5906,'NI-118'!$B$1:$W$2048,12,FALSE)</f>
        <v>0</v>
      </c>
      <c r="T5906" s="1224">
        <f>VLOOKUP($D5906,'NI-118'!$B$1:$W$2048,13,FALSE)</f>
        <v>0</v>
      </c>
      <c r="U5906" s="1224">
        <f>VLOOKUP($D5906,'NI-118'!$B$1:$W$2048,16,FALSE)</f>
        <v>0</v>
      </c>
      <c r="V5906" s="1224">
        <f>VLOOKUP($D5906,'NI-118'!$B$1:$W$2048,17,FALSE)</f>
        <v>0</v>
      </c>
      <c r="W5906" s="1224">
        <f>VLOOKUP($D5906,'NI-118'!$B$1:$W$2048,18,FALSE)</f>
        <v>0</v>
      </c>
      <c r="X5906" s="1224">
        <f>VLOOKUP($D5906,'NI-118'!$B$1:$W$2048,19,FALSE)</f>
        <v>0</v>
      </c>
    </row>
    <row r="5907" spans="1:24" ht="27" hidden="1">
      <c r="A5907" s="762"/>
      <c r="B5907" s="762"/>
      <c r="C5907" s="762"/>
      <c r="D5907" s="1222" t="s">
        <v>2398</v>
      </c>
      <c r="E5907" s="1223">
        <v>118</v>
      </c>
      <c r="F5907" s="1202"/>
      <c r="G5907" s="1202"/>
      <c r="H5907" s="1205" t="s">
        <v>2388</v>
      </c>
      <c r="I5907" s="1202" t="s">
        <v>53</v>
      </c>
      <c r="J5907" s="1202" t="s">
        <v>1917</v>
      </c>
      <c r="K5907" s="1202" t="s">
        <v>1917</v>
      </c>
      <c r="L5907" s="1202" t="s">
        <v>1918</v>
      </c>
      <c r="M5907" s="1202" t="s">
        <v>2219</v>
      </c>
      <c r="N5907" s="1203" t="s">
        <v>2399</v>
      </c>
      <c r="O5907" s="1203" t="s">
        <v>73</v>
      </c>
      <c r="P5907" s="1203" t="s">
        <v>73</v>
      </c>
      <c r="Q5907" s="1203" t="s">
        <v>73</v>
      </c>
      <c r="R5907" s="1203" t="s">
        <v>73</v>
      </c>
      <c r="S5907" s="1224">
        <f>VLOOKUP($D5907,'NI-118'!$B$1:$W$2048,12,FALSE)</f>
        <v>0</v>
      </c>
      <c r="T5907" s="1224">
        <f>VLOOKUP($D5907,'NI-118'!$B$1:$W$2048,13,FALSE)</f>
        <v>0</v>
      </c>
      <c r="U5907" s="1224">
        <f>VLOOKUP($D5907,'NI-118'!$B$1:$W$2048,16,FALSE)</f>
        <v>5</v>
      </c>
      <c r="V5907" s="1224">
        <f>VLOOKUP($D5907,'NI-118'!$B$1:$W$2048,17,FALSE)</f>
        <v>0</v>
      </c>
      <c r="W5907" s="1224">
        <f>VLOOKUP($D5907,'NI-118'!$B$1:$W$2048,18,FALSE)</f>
        <v>0</v>
      </c>
      <c r="X5907" s="1224">
        <f>VLOOKUP($D5907,'NI-118'!$B$1:$W$2048,19,FALSE)</f>
        <v>0</v>
      </c>
    </row>
    <row r="5908" spans="1:24" ht="27" hidden="1">
      <c r="A5908" s="762"/>
      <c r="B5908" s="762"/>
      <c r="C5908" s="762"/>
      <c r="D5908" s="1222" t="s">
        <v>2400</v>
      </c>
      <c r="E5908" s="1223">
        <v>118</v>
      </c>
      <c r="F5908" s="1202"/>
      <c r="G5908" s="1202"/>
      <c r="H5908" s="1205" t="s">
        <v>2388</v>
      </c>
      <c r="I5908" s="1202" t="s">
        <v>53</v>
      </c>
      <c r="J5908" s="1202" t="s">
        <v>1917</v>
      </c>
      <c r="K5908" s="1202" t="s">
        <v>1917</v>
      </c>
      <c r="L5908" s="1202" t="s">
        <v>1918</v>
      </c>
      <c r="M5908" s="1202" t="s">
        <v>2219</v>
      </c>
      <c r="N5908" s="1203" t="s">
        <v>2401</v>
      </c>
      <c r="O5908" s="1203" t="s">
        <v>73</v>
      </c>
      <c r="P5908" s="1203" t="s">
        <v>73</v>
      </c>
      <c r="Q5908" s="1203" t="s">
        <v>73</v>
      </c>
      <c r="R5908" s="1203" t="s">
        <v>73</v>
      </c>
      <c r="S5908" s="1224">
        <f>VLOOKUP($D5908,'NI-118'!$B$1:$W$2048,12,FALSE)</f>
        <v>0</v>
      </c>
      <c r="T5908" s="1224">
        <f>VLOOKUP($D5908,'NI-118'!$B$1:$W$2048,13,FALSE)</f>
        <v>0</v>
      </c>
      <c r="U5908" s="1224">
        <f>VLOOKUP($D5908,'NI-118'!$B$1:$W$2048,16,FALSE)</f>
        <v>0</v>
      </c>
      <c r="V5908" s="1224">
        <f>VLOOKUP($D5908,'NI-118'!$B$1:$W$2048,17,FALSE)</f>
        <v>0</v>
      </c>
      <c r="W5908" s="1224">
        <f>VLOOKUP($D5908,'NI-118'!$B$1:$W$2048,18,FALSE)</f>
        <v>0</v>
      </c>
      <c r="X5908" s="1224">
        <f>VLOOKUP($D5908,'NI-118'!$B$1:$W$2048,19,FALSE)</f>
        <v>0</v>
      </c>
    </row>
    <row r="5909" spans="1:24" hidden="1">
      <c r="A5909" s="762"/>
      <c r="B5909" s="762"/>
      <c r="C5909" s="762"/>
      <c r="D5909" s="1222" t="s">
        <v>2402</v>
      </c>
      <c r="E5909" s="1223">
        <v>118</v>
      </c>
      <c r="F5909" s="1202"/>
      <c r="G5909" s="1202"/>
      <c r="H5909" s="1205" t="s">
        <v>2388</v>
      </c>
      <c r="I5909" s="1202" t="s">
        <v>53</v>
      </c>
      <c r="J5909" s="1202" t="s">
        <v>1917</v>
      </c>
      <c r="K5909" s="1202" t="s">
        <v>1917</v>
      </c>
      <c r="L5909" s="1202" t="s">
        <v>1918</v>
      </c>
      <c r="M5909" s="1202" t="s">
        <v>2219</v>
      </c>
      <c r="N5909" s="1203" t="s">
        <v>2403</v>
      </c>
      <c r="O5909" s="1203" t="s">
        <v>73</v>
      </c>
      <c r="P5909" s="1203" t="s">
        <v>73</v>
      </c>
      <c r="Q5909" s="1203" t="s">
        <v>73</v>
      </c>
      <c r="R5909" s="1203" t="s">
        <v>73</v>
      </c>
      <c r="S5909" s="1224">
        <f>VLOOKUP($D5909,'NI-118'!$B$1:$W$2048,12,FALSE)</f>
        <v>0</v>
      </c>
      <c r="T5909" s="1224">
        <f>VLOOKUP($D5909,'NI-118'!$B$1:$W$2048,13,FALSE)</f>
        <v>0</v>
      </c>
      <c r="U5909" s="1224">
        <f>VLOOKUP($D5909,'NI-118'!$B$1:$W$2048,16,FALSE)</f>
        <v>48</v>
      </c>
      <c r="V5909" s="1224">
        <f>VLOOKUP($D5909,'NI-118'!$B$1:$W$2048,17,FALSE)</f>
        <v>0</v>
      </c>
      <c r="W5909" s="1224">
        <f>VLOOKUP($D5909,'NI-118'!$B$1:$W$2048,18,FALSE)</f>
        <v>0</v>
      </c>
      <c r="X5909" s="1224">
        <f>VLOOKUP($D5909,'NI-118'!$B$1:$W$2048,19,FALSE)</f>
        <v>0</v>
      </c>
    </row>
    <row r="5910" spans="1:24" ht="27" hidden="1">
      <c r="A5910" s="762"/>
      <c r="B5910" s="762"/>
      <c r="C5910" s="762"/>
      <c r="D5910" s="1222" t="s">
        <v>2404</v>
      </c>
      <c r="E5910" s="1223">
        <v>118</v>
      </c>
      <c r="F5910" s="1202"/>
      <c r="G5910" s="1202"/>
      <c r="H5910" s="1205" t="s">
        <v>2388</v>
      </c>
      <c r="I5910" s="1202" t="s">
        <v>53</v>
      </c>
      <c r="J5910" s="1202" t="s">
        <v>1917</v>
      </c>
      <c r="K5910" s="1202" t="s">
        <v>1917</v>
      </c>
      <c r="L5910" s="1202" t="s">
        <v>1918</v>
      </c>
      <c r="M5910" s="1202" t="s">
        <v>2219</v>
      </c>
      <c r="N5910" s="1203" t="s">
        <v>2405</v>
      </c>
      <c r="O5910" s="1203" t="s">
        <v>73</v>
      </c>
      <c r="P5910" s="1203" t="s">
        <v>73</v>
      </c>
      <c r="Q5910" s="1203" t="s">
        <v>73</v>
      </c>
      <c r="R5910" s="1203" t="s">
        <v>73</v>
      </c>
      <c r="S5910" s="1224">
        <f>VLOOKUP($D5910,'NI-118'!$B$1:$W$2048,12,FALSE)</f>
        <v>0</v>
      </c>
      <c r="T5910" s="1224">
        <f>VLOOKUP($D5910,'NI-118'!$B$1:$W$2048,13,FALSE)</f>
        <v>0</v>
      </c>
      <c r="U5910" s="1224">
        <f>VLOOKUP($D5910,'NI-118'!$B$1:$W$2048,16,FALSE)</f>
        <v>0</v>
      </c>
      <c r="V5910" s="1224">
        <f>VLOOKUP($D5910,'NI-118'!$B$1:$W$2048,17,FALSE)</f>
        <v>0</v>
      </c>
      <c r="W5910" s="1224">
        <f>VLOOKUP($D5910,'NI-118'!$B$1:$W$2048,18,FALSE)</f>
        <v>0</v>
      </c>
      <c r="X5910" s="1224">
        <f>VLOOKUP($D5910,'NI-118'!$B$1:$W$2048,19,FALSE)</f>
        <v>0</v>
      </c>
    </row>
    <row r="5911" spans="1:24" ht="27" hidden="1">
      <c r="A5911" s="762"/>
      <c r="B5911" s="762"/>
      <c r="C5911" s="762"/>
      <c r="D5911" s="1222" t="s">
        <v>2406</v>
      </c>
      <c r="E5911" s="1223">
        <v>118</v>
      </c>
      <c r="F5911" s="1202"/>
      <c r="G5911" s="1202"/>
      <c r="H5911" s="1205" t="s">
        <v>2388</v>
      </c>
      <c r="I5911" s="1202" t="s">
        <v>53</v>
      </c>
      <c r="J5911" s="1202" t="s">
        <v>1917</v>
      </c>
      <c r="K5911" s="1202" t="s">
        <v>1917</v>
      </c>
      <c r="L5911" s="1202" t="s">
        <v>1918</v>
      </c>
      <c r="M5911" s="1202" t="s">
        <v>2219</v>
      </c>
      <c r="N5911" s="1203" t="s">
        <v>2407</v>
      </c>
      <c r="O5911" s="1203" t="s">
        <v>73</v>
      </c>
      <c r="P5911" s="1203" t="s">
        <v>73</v>
      </c>
      <c r="Q5911" s="1203" t="s">
        <v>73</v>
      </c>
      <c r="R5911" s="1203" t="s">
        <v>73</v>
      </c>
      <c r="S5911" s="1224">
        <f>VLOOKUP($D5911,'NI-118'!$B$1:$W$2048,12,FALSE)</f>
        <v>0</v>
      </c>
      <c r="T5911" s="1224">
        <f>VLOOKUP($D5911,'NI-118'!$B$1:$W$2048,13,FALSE)</f>
        <v>0</v>
      </c>
      <c r="U5911" s="1224">
        <f>VLOOKUP($D5911,'NI-118'!$B$1:$W$2048,16,FALSE)</f>
        <v>0</v>
      </c>
      <c r="V5911" s="1224">
        <f>VLOOKUP($D5911,'NI-118'!$B$1:$W$2048,17,FALSE)</f>
        <v>0</v>
      </c>
      <c r="W5911" s="1224">
        <f>VLOOKUP($D5911,'NI-118'!$B$1:$W$2048,18,FALSE)</f>
        <v>0</v>
      </c>
      <c r="X5911" s="1224">
        <f>VLOOKUP($D5911,'NI-118'!$B$1:$W$2048,19,FALSE)</f>
        <v>0</v>
      </c>
    </row>
    <row r="5912" spans="1:24" ht="27" hidden="1">
      <c r="A5912" s="762"/>
      <c r="B5912" s="762"/>
      <c r="C5912" s="762"/>
      <c r="D5912" s="1222" t="s">
        <v>2408</v>
      </c>
      <c r="E5912" s="1223">
        <v>118</v>
      </c>
      <c r="F5912" s="1202"/>
      <c r="G5912" s="1202"/>
      <c r="H5912" s="1205" t="s">
        <v>2388</v>
      </c>
      <c r="I5912" s="1202" t="s">
        <v>53</v>
      </c>
      <c r="J5912" s="1202" t="s">
        <v>1917</v>
      </c>
      <c r="K5912" s="1202" t="s">
        <v>1917</v>
      </c>
      <c r="L5912" s="1202" t="s">
        <v>1918</v>
      </c>
      <c r="M5912" s="1202" t="s">
        <v>2219</v>
      </c>
      <c r="N5912" s="1203" t="s">
        <v>2409</v>
      </c>
      <c r="O5912" s="1203" t="s">
        <v>73</v>
      </c>
      <c r="P5912" s="1203" t="s">
        <v>73</v>
      </c>
      <c r="Q5912" s="1203" t="s">
        <v>73</v>
      </c>
      <c r="R5912" s="1203" t="s">
        <v>73</v>
      </c>
      <c r="S5912" s="1224">
        <f>VLOOKUP($D5912,'NI-118'!$B$1:$W$2048,12,FALSE)</f>
        <v>0</v>
      </c>
      <c r="T5912" s="1224">
        <f>VLOOKUP($D5912,'NI-118'!$B$1:$W$2048,13,FALSE)</f>
        <v>0</v>
      </c>
      <c r="U5912" s="1224">
        <f>VLOOKUP($D5912,'NI-118'!$B$1:$W$2048,16,FALSE)</f>
        <v>0</v>
      </c>
      <c r="V5912" s="1224">
        <f>VLOOKUP($D5912,'NI-118'!$B$1:$W$2048,17,FALSE)</f>
        <v>0</v>
      </c>
      <c r="W5912" s="1224">
        <f>VLOOKUP($D5912,'NI-118'!$B$1:$W$2048,18,FALSE)</f>
        <v>0</v>
      </c>
      <c r="X5912" s="1224">
        <f>VLOOKUP($D5912,'NI-118'!$B$1:$W$2048,19,FALSE)</f>
        <v>0</v>
      </c>
    </row>
    <row r="5913" spans="1:24" hidden="1">
      <c r="A5913" s="762"/>
      <c r="B5913" s="762"/>
      <c r="C5913" s="762"/>
      <c r="D5913" s="1222" t="s">
        <v>2410</v>
      </c>
      <c r="E5913" s="1223">
        <v>118</v>
      </c>
      <c r="F5913" s="1202"/>
      <c r="G5913" s="1202"/>
      <c r="H5913" s="1205" t="s">
        <v>2411</v>
      </c>
      <c r="I5913" s="1202" t="s">
        <v>53</v>
      </c>
      <c r="J5913" s="1202" t="s">
        <v>1917</v>
      </c>
      <c r="K5913" s="1202" t="s">
        <v>1917</v>
      </c>
      <c r="L5913" s="1202" t="s">
        <v>1918</v>
      </c>
      <c r="M5913" s="1202" t="s">
        <v>2219</v>
      </c>
      <c r="N5913" s="1203" t="s">
        <v>2412</v>
      </c>
      <c r="O5913" s="1203" t="s">
        <v>73</v>
      </c>
      <c r="P5913" s="1203" t="s">
        <v>73</v>
      </c>
      <c r="Q5913" s="1203" t="s">
        <v>73</v>
      </c>
      <c r="R5913" s="1203" t="s">
        <v>73</v>
      </c>
      <c r="S5913" s="1224">
        <f>VLOOKUP($D5913,'NI-118'!$B$1:$W$2048,12,FALSE)</f>
        <v>0</v>
      </c>
      <c r="T5913" s="1224">
        <f>VLOOKUP($D5913,'NI-118'!$B$1:$W$2048,13,FALSE)</f>
        <v>0</v>
      </c>
      <c r="U5913" s="1224">
        <f>VLOOKUP($D5913,'NI-118'!$B$1:$W$2048,16,FALSE)</f>
        <v>0</v>
      </c>
      <c r="V5913" s="1224">
        <f>VLOOKUP($D5913,'NI-118'!$B$1:$W$2048,17,FALSE)</f>
        <v>0</v>
      </c>
      <c r="W5913" s="1224">
        <f>VLOOKUP($D5913,'NI-118'!$B$1:$W$2048,18,FALSE)</f>
        <v>0</v>
      </c>
      <c r="X5913" s="1224">
        <f>VLOOKUP($D5913,'NI-118'!$B$1:$W$2048,19,FALSE)</f>
        <v>0</v>
      </c>
    </row>
    <row r="5914" spans="1:24" hidden="1">
      <c r="A5914" s="762"/>
      <c r="B5914" s="762"/>
      <c r="C5914" s="762"/>
      <c r="D5914" s="1222" t="s">
        <v>2413</v>
      </c>
      <c r="E5914" s="1223">
        <v>118</v>
      </c>
      <c r="F5914" s="1202"/>
      <c r="G5914" s="1202"/>
      <c r="H5914" s="1205" t="s">
        <v>2411</v>
      </c>
      <c r="I5914" s="1202" t="s">
        <v>53</v>
      </c>
      <c r="J5914" s="1202" t="s">
        <v>1917</v>
      </c>
      <c r="K5914" s="1202" t="s">
        <v>1917</v>
      </c>
      <c r="L5914" s="1202" t="s">
        <v>1918</v>
      </c>
      <c r="M5914" s="1202" t="s">
        <v>2219</v>
      </c>
      <c r="N5914" s="1203" t="s">
        <v>2414</v>
      </c>
      <c r="O5914" s="1203" t="s">
        <v>73</v>
      </c>
      <c r="P5914" s="1203" t="s">
        <v>73</v>
      </c>
      <c r="Q5914" s="1203" t="s">
        <v>73</v>
      </c>
      <c r="R5914" s="1203" t="s">
        <v>73</v>
      </c>
      <c r="S5914" s="1224">
        <f>VLOOKUP($D5914,'NI-118'!$B$1:$W$2048,12,FALSE)</f>
        <v>0</v>
      </c>
      <c r="T5914" s="1224">
        <f>VLOOKUP($D5914,'NI-118'!$B$1:$W$2048,13,FALSE)</f>
        <v>0</v>
      </c>
      <c r="U5914" s="1224">
        <f>VLOOKUP($D5914,'NI-118'!$B$1:$W$2048,16,FALSE)</f>
        <v>0</v>
      </c>
      <c r="V5914" s="1224">
        <f>VLOOKUP($D5914,'NI-118'!$B$1:$W$2048,17,FALSE)</f>
        <v>0</v>
      </c>
      <c r="W5914" s="1224">
        <f>VLOOKUP($D5914,'NI-118'!$B$1:$W$2048,18,FALSE)</f>
        <v>0</v>
      </c>
      <c r="X5914" s="1224">
        <f>VLOOKUP($D5914,'NI-118'!$B$1:$W$2048,19,FALSE)</f>
        <v>0</v>
      </c>
    </row>
    <row r="5915" spans="1:24" hidden="1">
      <c r="A5915" s="762"/>
      <c r="B5915" s="762"/>
      <c r="C5915" s="762"/>
      <c r="D5915" s="1222" t="s">
        <v>2415</v>
      </c>
      <c r="E5915" s="1223">
        <v>118</v>
      </c>
      <c r="F5915" s="1202"/>
      <c r="G5915" s="1202"/>
      <c r="H5915" s="1205" t="s">
        <v>2411</v>
      </c>
      <c r="I5915" s="1202" t="s">
        <v>53</v>
      </c>
      <c r="J5915" s="1202" t="s">
        <v>1917</v>
      </c>
      <c r="K5915" s="1202" t="s">
        <v>1917</v>
      </c>
      <c r="L5915" s="1202" t="s">
        <v>1918</v>
      </c>
      <c r="M5915" s="1202" t="s">
        <v>2219</v>
      </c>
      <c r="N5915" s="1203" t="s">
        <v>2416</v>
      </c>
      <c r="O5915" s="1203" t="s">
        <v>73</v>
      </c>
      <c r="P5915" s="1203" t="s">
        <v>73</v>
      </c>
      <c r="Q5915" s="1203" t="s">
        <v>73</v>
      </c>
      <c r="R5915" s="1203" t="s">
        <v>73</v>
      </c>
      <c r="S5915" s="1224">
        <f>VLOOKUP($D5915,'NI-118'!$B$1:$W$2048,12,FALSE)</f>
        <v>0</v>
      </c>
      <c r="T5915" s="1224">
        <f>VLOOKUP($D5915,'NI-118'!$B$1:$W$2048,13,FALSE)</f>
        <v>0</v>
      </c>
      <c r="U5915" s="1224">
        <f>VLOOKUP($D5915,'NI-118'!$B$1:$W$2048,16,FALSE)</f>
        <v>0</v>
      </c>
      <c r="V5915" s="1224">
        <f>VLOOKUP($D5915,'NI-118'!$B$1:$W$2048,17,FALSE)</f>
        <v>0</v>
      </c>
      <c r="W5915" s="1224">
        <f>VLOOKUP($D5915,'NI-118'!$B$1:$W$2048,18,FALSE)</f>
        <v>0</v>
      </c>
      <c r="X5915" s="1224">
        <f>VLOOKUP($D5915,'NI-118'!$B$1:$W$2048,19,FALSE)</f>
        <v>0</v>
      </c>
    </row>
    <row r="5916" spans="1:24" ht="27" hidden="1">
      <c r="A5916" s="762"/>
      <c r="B5916" s="762"/>
      <c r="C5916" s="762"/>
      <c r="D5916" s="1222" t="s">
        <v>2417</v>
      </c>
      <c r="E5916" s="1223">
        <v>118</v>
      </c>
      <c r="F5916" s="1202"/>
      <c r="G5916" s="1202"/>
      <c r="H5916" s="1205" t="s">
        <v>2411</v>
      </c>
      <c r="I5916" s="1202" t="s">
        <v>53</v>
      </c>
      <c r="J5916" s="1202" t="s">
        <v>1917</v>
      </c>
      <c r="K5916" s="1202" t="s">
        <v>1917</v>
      </c>
      <c r="L5916" s="1202" t="s">
        <v>1918</v>
      </c>
      <c r="M5916" s="1202" t="s">
        <v>2219</v>
      </c>
      <c r="N5916" s="1203" t="s">
        <v>2418</v>
      </c>
      <c r="O5916" s="1203" t="s">
        <v>73</v>
      </c>
      <c r="P5916" s="1203" t="s">
        <v>73</v>
      </c>
      <c r="Q5916" s="1203" t="s">
        <v>73</v>
      </c>
      <c r="R5916" s="1203" t="s">
        <v>73</v>
      </c>
      <c r="S5916" s="1224">
        <f>VLOOKUP($D5916,'NI-118'!$B$1:$W$2048,12,FALSE)</f>
        <v>0</v>
      </c>
      <c r="T5916" s="1224">
        <f>VLOOKUP($D5916,'NI-118'!$B$1:$W$2048,13,FALSE)</f>
        <v>0</v>
      </c>
      <c r="U5916" s="1224">
        <f>VLOOKUP($D5916,'NI-118'!$B$1:$W$2048,16,FALSE)</f>
        <v>0</v>
      </c>
      <c r="V5916" s="1224">
        <f>VLOOKUP($D5916,'NI-118'!$B$1:$W$2048,17,FALSE)</f>
        <v>0</v>
      </c>
      <c r="W5916" s="1224">
        <f>VLOOKUP($D5916,'NI-118'!$B$1:$W$2048,18,FALSE)</f>
        <v>0</v>
      </c>
      <c r="X5916" s="1224">
        <f>VLOOKUP($D5916,'NI-118'!$B$1:$W$2048,19,FALSE)</f>
        <v>0</v>
      </c>
    </row>
    <row r="5917" spans="1:24" ht="27" hidden="1">
      <c r="A5917" s="762"/>
      <c r="B5917" s="762"/>
      <c r="C5917" s="762"/>
      <c r="D5917" s="1222" t="s">
        <v>2419</v>
      </c>
      <c r="E5917" s="1223">
        <v>118</v>
      </c>
      <c r="F5917" s="1202"/>
      <c r="G5917" s="1202"/>
      <c r="H5917" s="1205" t="s">
        <v>2411</v>
      </c>
      <c r="I5917" s="1202" t="s">
        <v>53</v>
      </c>
      <c r="J5917" s="1202" t="s">
        <v>1917</v>
      </c>
      <c r="K5917" s="1202" t="s">
        <v>1917</v>
      </c>
      <c r="L5917" s="1202" t="s">
        <v>1918</v>
      </c>
      <c r="M5917" s="1202" t="s">
        <v>2219</v>
      </c>
      <c r="N5917" s="1203" t="s">
        <v>2420</v>
      </c>
      <c r="O5917" s="1203" t="s">
        <v>73</v>
      </c>
      <c r="P5917" s="1203" t="s">
        <v>73</v>
      </c>
      <c r="Q5917" s="1203" t="s">
        <v>73</v>
      </c>
      <c r="R5917" s="1203" t="s">
        <v>73</v>
      </c>
      <c r="S5917" s="1224">
        <f>VLOOKUP($D5917,'NI-118'!$B$1:$W$2048,12,FALSE)</f>
        <v>0</v>
      </c>
      <c r="T5917" s="1224">
        <f>VLOOKUP($D5917,'NI-118'!$B$1:$W$2048,13,FALSE)</f>
        <v>0</v>
      </c>
      <c r="U5917" s="1224">
        <f>VLOOKUP($D5917,'NI-118'!$B$1:$W$2048,16,FALSE)</f>
        <v>0</v>
      </c>
      <c r="V5917" s="1224">
        <f>VLOOKUP($D5917,'NI-118'!$B$1:$W$2048,17,FALSE)</f>
        <v>0</v>
      </c>
      <c r="W5917" s="1224">
        <f>VLOOKUP($D5917,'NI-118'!$B$1:$W$2048,18,FALSE)</f>
        <v>0</v>
      </c>
      <c r="X5917" s="1224">
        <f>VLOOKUP($D5917,'NI-118'!$B$1:$W$2048,19,FALSE)</f>
        <v>0</v>
      </c>
    </row>
    <row r="5918" spans="1:24" ht="27" hidden="1">
      <c r="A5918" s="762"/>
      <c r="B5918" s="762"/>
      <c r="C5918" s="762"/>
      <c r="D5918" s="1222" t="s">
        <v>2421</v>
      </c>
      <c r="E5918" s="1223">
        <v>118</v>
      </c>
      <c r="F5918" s="1202"/>
      <c r="G5918" s="1202"/>
      <c r="H5918" s="1205" t="s">
        <v>2411</v>
      </c>
      <c r="I5918" s="1202" t="s">
        <v>53</v>
      </c>
      <c r="J5918" s="1202" t="s">
        <v>1917</v>
      </c>
      <c r="K5918" s="1202" t="s">
        <v>1917</v>
      </c>
      <c r="L5918" s="1202" t="s">
        <v>1918</v>
      </c>
      <c r="M5918" s="1202" t="s">
        <v>2219</v>
      </c>
      <c r="N5918" s="1203" t="s">
        <v>2422</v>
      </c>
      <c r="O5918" s="1203" t="s">
        <v>73</v>
      </c>
      <c r="P5918" s="1203" t="s">
        <v>73</v>
      </c>
      <c r="Q5918" s="1203" t="s">
        <v>73</v>
      </c>
      <c r="R5918" s="1203" t="s">
        <v>73</v>
      </c>
      <c r="S5918" s="1224">
        <f>VLOOKUP($D5918,'NI-118'!$B$1:$W$2048,12,FALSE)</f>
        <v>0</v>
      </c>
      <c r="T5918" s="1224">
        <f>VLOOKUP($D5918,'NI-118'!$B$1:$W$2048,13,FALSE)</f>
        <v>0</v>
      </c>
      <c r="U5918" s="1224">
        <f>VLOOKUP($D5918,'NI-118'!$B$1:$W$2048,16,FALSE)</f>
        <v>0</v>
      </c>
      <c r="V5918" s="1224">
        <f>VLOOKUP($D5918,'NI-118'!$B$1:$W$2048,17,FALSE)</f>
        <v>0</v>
      </c>
      <c r="W5918" s="1224">
        <f>VLOOKUP($D5918,'NI-118'!$B$1:$W$2048,18,FALSE)</f>
        <v>0</v>
      </c>
      <c r="X5918" s="1224">
        <f>VLOOKUP($D5918,'NI-118'!$B$1:$W$2048,19,FALSE)</f>
        <v>0</v>
      </c>
    </row>
    <row r="5919" spans="1:24" ht="27" hidden="1">
      <c r="A5919" s="762"/>
      <c r="B5919" s="762"/>
      <c r="C5919" s="762"/>
      <c r="D5919" s="1222" t="s">
        <v>2423</v>
      </c>
      <c r="E5919" s="1223">
        <v>118</v>
      </c>
      <c r="F5919" s="1202"/>
      <c r="G5919" s="1202"/>
      <c r="H5919" s="1205" t="s">
        <v>2411</v>
      </c>
      <c r="I5919" s="1202" t="s">
        <v>53</v>
      </c>
      <c r="J5919" s="1202" t="s">
        <v>1917</v>
      </c>
      <c r="K5919" s="1202" t="s">
        <v>1917</v>
      </c>
      <c r="L5919" s="1202" t="s">
        <v>1918</v>
      </c>
      <c r="M5919" s="1202" t="s">
        <v>2219</v>
      </c>
      <c r="N5919" s="1203" t="s">
        <v>2424</v>
      </c>
      <c r="O5919" s="1203" t="s">
        <v>73</v>
      </c>
      <c r="P5919" s="1203" t="s">
        <v>73</v>
      </c>
      <c r="Q5919" s="1203" t="s">
        <v>73</v>
      </c>
      <c r="R5919" s="1203" t="s">
        <v>73</v>
      </c>
      <c r="S5919" s="1224">
        <f>VLOOKUP($D5919,'NI-118'!$B$1:$W$2048,12,FALSE)</f>
        <v>0</v>
      </c>
      <c r="T5919" s="1224">
        <f>VLOOKUP($D5919,'NI-118'!$B$1:$W$2048,13,FALSE)</f>
        <v>0</v>
      </c>
      <c r="U5919" s="1224">
        <f>VLOOKUP($D5919,'NI-118'!$B$1:$W$2048,16,FALSE)</f>
        <v>0</v>
      </c>
      <c r="V5919" s="1224">
        <f>VLOOKUP($D5919,'NI-118'!$B$1:$W$2048,17,FALSE)</f>
        <v>0</v>
      </c>
      <c r="W5919" s="1224">
        <f>VLOOKUP($D5919,'NI-118'!$B$1:$W$2048,18,FALSE)</f>
        <v>0</v>
      </c>
      <c r="X5919" s="1224">
        <f>VLOOKUP($D5919,'NI-118'!$B$1:$W$2048,19,FALSE)</f>
        <v>0</v>
      </c>
    </row>
    <row r="5920" spans="1:24" hidden="1">
      <c r="A5920" s="762"/>
      <c r="B5920" s="762"/>
      <c r="C5920" s="762"/>
      <c r="D5920" s="1222" t="s">
        <v>2425</v>
      </c>
      <c r="E5920" s="1223">
        <v>118</v>
      </c>
      <c r="F5920" s="1202"/>
      <c r="G5920" s="1202"/>
      <c r="H5920" s="1205" t="s">
        <v>2411</v>
      </c>
      <c r="I5920" s="1202" t="s">
        <v>53</v>
      </c>
      <c r="J5920" s="1202" t="s">
        <v>1917</v>
      </c>
      <c r="K5920" s="1202" t="s">
        <v>1917</v>
      </c>
      <c r="L5920" s="1202" t="s">
        <v>1918</v>
      </c>
      <c r="M5920" s="1202" t="s">
        <v>2219</v>
      </c>
      <c r="N5920" s="1203" t="s">
        <v>2426</v>
      </c>
      <c r="O5920" s="1203" t="s">
        <v>73</v>
      </c>
      <c r="P5920" s="1203" t="s">
        <v>73</v>
      </c>
      <c r="Q5920" s="1203" t="s">
        <v>73</v>
      </c>
      <c r="R5920" s="1203" t="s">
        <v>73</v>
      </c>
      <c r="S5920" s="1224">
        <f>VLOOKUP($D5920,'NI-118'!$B$1:$W$2048,12,FALSE)</f>
        <v>0</v>
      </c>
      <c r="T5920" s="1224">
        <f>VLOOKUP($D5920,'NI-118'!$B$1:$W$2048,13,FALSE)</f>
        <v>0</v>
      </c>
      <c r="U5920" s="1224">
        <f>VLOOKUP($D5920,'NI-118'!$B$1:$W$2048,16,FALSE)</f>
        <v>0</v>
      </c>
      <c r="V5920" s="1224">
        <f>VLOOKUP($D5920,'NI-118'!$B$1:$W$2048,17,FALSE)</f>
        <v>0</v>
      </c>
      <c r="W5920" s="1224">
        <f>VLOOKUP($D5920,'NI-118'!$B$1:$W$2048,18,FALSE)</f>
        <v>0</v>
      </c>
      <c r="X5920" s="1224">
        <f>VLOOKUP($D5920,'NI-118'!$B$1:$W$2048,19,FALSE)</f>
        <v>0</v>
      </c>
    </row>
    <row r="5921" spans="1:24" hidden="1">
      <c r="A5921" s="762"/>
      <c r="B5921" s="762"/>
      <c r="C5921" s="762"/>
      <c r="D5921" s="1222" t="s">
        <v>2427</v>
      </c>
      <c r="E5921" s="1223">
        <v>118</v>
      </c>
      <c r="F5921" s="1202"/>
      <c r="G5921" s="1202"/>
      <c r="H5921" s="1205" t="s">
        <v>2411</v>
      </c>
      <c r="I5921" s="1202" t="s">
        <v>53</v>
      </c>
      <c r="J5921" s="1202" t="s">
        <v>1917</v>
      </c>
      <c r="K5921" s="1202" t="s">
        <v>1917</v>
      </c>
      <c r="L5921" s="1202" t="s">
        <v>1918</v>
      </c>
      <c r="M5921" s="1202" t="s">
        <v>2219</v>
      </c>
      <c r="N5921" s="1203" t="s">
        <v>2428</v>
      </c>
      <c r="O5921" s="1203" t="s">
        <v>73</v>
      </c>
      <c r="P5921" s="1203" t="s">
        <v>73</v>
      </c>
      <c r="Q5921" s="1203" t="s">
        <v>73</v>
      </c>
      <c r="R5921" s="1203" t="s">
        <v>73</v>
      </c>
      <c r="S5921" s="1224">
        <f>VLOOKUP($D5921,'NI-118'!$B$1:$W$2048,12,FALSE)</f>
        <v>0</v>
      </c>
      <c r="T5921" s="1224">
        <f>VLOOKUP($D5921,'NI-118'!$B$1:$W$2048,13,FALSE)</f>
        <v>0</v>
      </c>
      <c r="U5921" s="1224">
        <f>VLOOKUP($D5921,'NI-118'!$B$1:$W$2048,16,FALSE)</f>
        <v>0</v>
      </c>
      <c r="V5921" s="1224">
        <f>VLOOKUP($D5921,'NI-118'!$B$1:$W$2048,17,FALSE)</f>
        <v>0</v>
      </c>
      <c r="W5921" s="1224">
        <f>VLOOKUP($D5921,'NI-118'!$B$1:$W$2048,18,FALSE)</f>
        <v>0</v>
      </c>
      <c r="X5921" s="1224">
        <f>VLOOKUP($D5921,'NI-118'!$B$1:$W$2048,19,FALSE)</f>
        <v>0</v>
      </c>
    </row>
    <row r="5922" spans="1:24" ht="27" hidden="1">
      <c r="A5922" s="762"/>
      <c r="B5922" s="762"/>
      <c r="C5922" s="762"/>
      <c r="D5922" s="1222" t="s">
        <v>2429</v>
      </c>
      <c r="E5922" s="1223">
        <v>118</v>
      </c>
      <c r="F5922" s="1202"/>
      <c r="G5922" s="1202"/>
      <c r="H5922" s="1205" t="s">
        <v>2411</v>
      </c>
      <c r="I5922" s="1202" t="s">
        <v>53</v>
      </c>
      <c r="J5922" s="1202" t="s">
        <v>1917</v>
      </c>
      <c r="K5922" s="1202" t="s">
        <v>1917</v>
      </c>
      <c r="L5922" s="1202" t="s">
        <v>1918</v>
      </c>
      <c r="M5922" s="1202" t="s">
        <v>2219</v>
      </c>
      <c r="N5922" s="1203" t="s">
        <v>2430</v>
      </c>
      <c r="O5922" s="1203" t="s">
        <v>73</v>
      </c>
      <c r="P5922" s="1203" t="s">
        <v>73</v>
      </c>
      <c r="Q5922" s="1203" t="s">
        <v>73</v>
      </c>
      <c r="R5922" s="1203" t="s">
        <v>73</v>
      </c>
      <c r="S5922" s="1224">
        <f>VLOOKUP($D5922,'NI-118'!$B$1:$W$2048,12,FALSE)</f>
        <v>0</v>
      </c>
      <c r="T5922" s="1224">
        <f>VLOOKUP($D5922,'NI-118'!$B$1:$W$2048,13,FALSE)</f>
        <v>0</v>
      </c>
      <c r="U5922" s="1224">
        <f>VLOOKUP($D5922,'NI-118'!$B$1:$W$2048,16,FALSE)</f>
        <v>0</v>
      </c>
      <c r="V5922" s="1224">
        <f>VLOOKUP($D5922,'NI-118'!$B$1:$W$2048,17,FALSE)</f>
        <v>0</v>
      </c>
      <c r="W5922" s="1224">
        <f>VLOOKUP($D5922,'NI-118'!$B$1:$W$2048,18,FALSE)</f>
        <v>0</v>
      </c>
      <c r="X5922" s="1224">
        <f>VLOOKUP($D5922,'NI-118'!$B$1:$W$2048,19,FALSE)</f>
        <v>0</v>
      </c>
    </row>
    <row r="5923" spans="1:24" hidden="1">
      <c r="A5923" s="762"/>
      <c r="B5923" s="762"/>
      <c r="C5923" s="762"/>
      <c r="D5923" s="1222" t="s">
        <v>2431</v>
      </c>
      <c r="E5923" s="1223">
        <v>118</v>
      </c>
      <c r="F5923" s="1202"/>
      <c r="G5923" s="1202"/>
      <c r="H5923" s="1205" t="s">
        <v>2411</v>
      </c>
      <c r="I5923" s="1202" t="s">
        <v>53</v>
      </c>
      <c r="J5923" s="1202" t="s">
        <v>1917</v>
      </c>
      <c r="K5923" s="1202" t="s">
        <v>1917</v>
      </c>
      <c r="L5923" s="1202" t="s">
        <v>1918</v>
      </c>
      <c r="M5923" s="1202" t="s">
        <v>2219</v>
      </c>
      <c r="N5923" s="1203" t="s">
        <v>2432</v>
      </c>
      <c r="O5923" s="1203" t="s">
        <v>73</v>
      </c>
      <c r="P5923" s="1203" t="s">
        <v>73</v>
      </c>
      <c r="Q5923" s="1203" t="s">
        <v>73</v>
      </c>
      <c r="R5923" s="1203" t="s">
        <v>73</v>
      </c>
      <c r="S5923" s="1224">
        <f>VLOOKUP($D5923,'NI-118'!$B$1:$W$2048,12,FALSE)</f>
        <v>0</v>
      </c>
      <c r="T5923" s="1224">
        <f>VLOOKUP($D5923,'NI-118'!$B$1:$W$2048,13,FALSE)</f>
        <v>0</v>
      </c>
      <c r="U5923" s="1224">
        <f>VLOOKUP($D5923,'NI-118'!$B$1:$W$2048,16,FALSE)</f>
        <v>0</v>
      </c>
      <c r="V5923" s="1224">
        <f>VLOOKUP($D5923,'NI-118'!$B$1:$W$2048,17,FALSE)</f>
        <v>0</v>
      </c>
      <c r="W5923" s="1224">
        <f>VLOOKUP($D5923,'NI-118'!$B$1:$W$2048,18,FALSE)</f>
        <v>0</v>
      </c>
      <c r="X5923" s="1224">
        <f>VLOOKUP($D5923,'NI-118'!$B$1:$W$2048,19,FALSE)</f>
        <v>0</v>
      </c>
    </row>
    <row r="5924" spans="1:24" hidden="1">
      <c r="A5924" s="762"/>
      <c r="B5924" s="762"/>
      <c r="C5924" s="762"/>
      <c r="D5924" s="1222" t="s">
        <v>2433</v>
      </c>
      <c r="E5924" s="1223">
        <v>118</v>
      </c>
      <c r="F5924" s="1202"/>
      <c r="G5924" s="1202"/>
      <c r="H5924" s="1205"/>
      <c r="I5924" s="1202" t="s">
        <v>71</v>
      </c>
      <c r="J5924" s="1202"/>
      <c r="K5924" s="1202"/>
      <c r="L5924" s="1202"/>
      <c r="M5924" s="1202"/>
      <c r="N5924" s="1203" t="s">
        <v>2434</v>
      </c>
      <c r="O5924" s="1203" t="s">
        <v>73</v>
      </c>
      <c r="P5924" s="1203" t="s">
        <v>73</v>
      </c>
      <c r="Q5924" s="1203" t="s">
        <v>73</v>
      </c>
      <c r="R5924" s="1203" t="s">
        <v>73</v>
      </c>
      <c r="S5924" s="1224">
        <f>VLOOKUP($D5924,'NI-118'!$B$1:$W$2048,12,FALSE)</f>
        <v>0</v>
      </c>
      <c r="T5924" s="1224">
        <f>VLOOKUP($D5924,'NI-118'!$B$1:$W$2048,13,FALSE)</f>
        <v>0</v>
      </c>
      <c r="U5924" s="1224">
        <f>VLOOKUP($D5924,'NI-118'!$B$1:$W$2048,16,FALSE)</f>
        <v>96</v>
      </c>
      <c r="V5924" s="1224">
        <f>VLOOKUP($D5924,'NI-118'!$B$1:$W$2048,17,FALSE)</f>
        <v>0</v>
      </c>
      <c r="W5924" s="1224">
        <f>VLOOKUP($D5924,'NI-118'!$B$1:$W$2048,18,FALSE)</f>
        <v>0</v>
      </c>
      <c r="X5924" s="1224">
        <f>VLOOKUP($D5924,'NI-118'!$B$1:$W$2048,19,FALSE)</f>
        <v>0</v>
      </c>
    </row>
    <row r="5925" spans="1:24" ht="27" hidden="1">
      <c r="A5925" s="762"/>
      <c r="B5925" s="762"/>
      <c r="C5925" s="762"/>
      <c r="D5925" s="1222" t="s">
        <v>2435</v>
      </c>
      <c r="E5925" s="1223">
        <v>118</v>
      </c>
      <c r="F5925" s="1202"/>
      <c r="G5925" s="1202"/>
      <c r="H5925" s="1205" t="s">
        <v>2436</v>
      </c>
      <c r="I5925" s="1202" t="s">
        <v>53</v>
      </c>
      <c r="J5925" s="1202" t="s">
        <v>1917</v>
      </c>
      <c r="K5925" s="1202" t="s">
        <v>1917</v>
      </c>
      <c r="L5925" s="1202" t="s">
        <v>1918</v>
      </c>
      <c r="M5925" s="1202" t="s">
        <v>2143</v>
      </c>
      <c r="N5925" s="1203" t="s">
        <v>2437</v>
      </c>
      <c r="O5925" s="1203" t="s">
        <v>73</v>
      </c>
      <c r="P5925" s="1203" t="s">
        <v>73</v>
      </c>
      <c r="Q5925" s="1203" t="s">
        <v>73</v>
      </c>
      <c r="R5925" s="1203" t="s">
        <v>73</v>
      </c>
      <c r="S5925" s="1224">
        <f>VLOOKUP($D5925,'NI-118'!$B$1:$W$2048,12,FALSE)</f>
        <v>0</v>
      </c>
      <c r="T5925" s="1224">
        <f>VLOOKUP($D5925,'NI-118'!$B$1:$W$2048,13,FALSE)</f>
        <v>0</v>
      </c>
      <c r="U5925" s="1224">
        <f>VLOOKUP($D5925,'NI-118'!$B$1:$W$2048,16,FALSE)</f>
        <v>0</v>
      </c>
      <c r="V5925" s="1224">
        <f>VLOOKUP($D5925,'NI-118'!$B$1:$W$2048,17,FALSE)</f>
        <v>0</v>
      </c>
      <c r="W5925" s="1224">
        <f>VLOOKUP($D5925,'NI-118'!$B$1:$W$2048,18,FALSE)</f>
        <v>0</v>
      </c>
      <c r="X5925" s="1224">
        <f>VLOOKUP($D5925,'NI-118'!$B$1:$W$2048,19,FALSE)</f>
        <v>0</v>
      </c>
    </row>
    <row r="5926" spans="1:24" ht="27" hidden="1">
      <c r="A5926" s="762"/>
      <c r="B5926" s="762"/>
      <c r="C5926" s="762"/>
      <c r="D5926" s="1222" t="s">
        <v>2438</v>
      </c>
      <c r="E5926" s="1223">
        <v>118</v>
      </c>
      <c r="F5926" s="1202"/>
      <c r="G5926" s="1202"/>
      <c r="H5926" s="1205" t="s">
        <v>2436</v>
      </c>
      <c r="I5926" s="1202" t="s">
        <v>53</v>
      </c>
      <c r="J5926" s="1202" t="s">
        <v>1917</v>
      </c>
      <c r="K5926" s="1202" t="s">
        <v>1917</v>
      </c>
      <c r="L5926" s="1202" t="s">
        <v>1918</v>
      </c>
      <c r="M5926" s="1202" t="s">
        <v>2143</v>
      </c>
      <c r="N5926" s="1203" t="s">
        <v>2439</v>
      </c>
      <c r="O5926" s="1203" t="s">
        <v>73</v>
      </c>
      <c r="P5926" s="1203" t="s">
        <v>73</v>
      </c>
      <c r="Q5926" s="1203" t="s">
        <v>73</v>
      </c>
      <c r="R5926" s="1203" t="s">
        <v>73</v>
      </c>
      <c r="S5926" s="1224">
        <f>VLOOKUP($D5926,'NI-118'!$B$1:$W$2048,12,FALSE)</f>
        <v>0</v>
      </c>
      <c r="T5926" s="1224">
        <f>VLOOKUP($D5926,'NI-118'!$B$1:$W$2048,13,FALSE)</f>
        <v>0</v>
      </c>
      <c r="U5926" s="1224">
        <f>VLOOKUP($D5926,'NI-118'!$B$1:$W$2048,16,FALSE)</f>
        <v>0</v>
      </c>
      <c r="V5926" s="1224">
        <f>VLOOKUP($D5926,'NI-118'!$B$1:$W$2048,17,FALSE)</f>
        <v>0</v>
      </c>
      <c r="W5926" s="1224">
        <f>VLOOKUP($D5926,'NI-118'!$B$1:$W$2048,18,FALSE)</f>
        <v>0</v>
      </c>
      <c r="X5926" s="1224">
        <f>VLOOKUP($D5926,'NI-118'!$B$1:$W$2048,19,FALSE)</f>
        <v>0</v>
      </c>
    </row>
    <row r="5927" spans="1:24" ht="27" hidden="1">
      <c r="A5927" s="762"/>
      <c r="B5927" s="762"/>
      <c r="C5927" s="762"/>
      <c r="D5927" s="1222" t="s">
        <v>2440</v>
      </c>
      <c r="E5927" s="1223">
        <v>118</v>
      </c>
      <c r="F5927" s="1202"/>
      <c r="G5927" s="1202"/>
      <c r="H5927" s="1205" t="s">
        <v>2436</v>
      </c>
      <c r="I5927" s="1202" t="s">
        <v>53</v>
      </c>
      <c r="J5927" s="1202" t="s">
        <v>1917</v>
      </c>
      <c r="K5927" s="1202" t="s">
        <v>1917</v>
      </c>
      <c r="L5927" s="1202" t="s">
        <v>1918</v>
      </c>
      <c r="M5927" s="1202" t="s">
        <v>2143</v>
      </c>
      <c r="N5927" s="1203" t="s">
        <v>2441</v>
      </c>
      <c r="O5927" s="1203" t="s">
        <v>73</v>
      </c>
      <c r="P5927" s="1203" t="s">
        <v>73</v>
      </c>
      <c r="Q5927" s="1203" t="s">
        <v>73</v>
      </c>
      <c r="R5927" s="1203" t="s">
        <v>73</v>
      </c>
      <c r="S5927" s="1224">
        <f>VLOOKUP($D5927,'NI-118'!$B$1:$W$2048,12,FALSE)</f>
        <v>0</v>
      </c>
      <c r="T5927" s="1224">
        <f>VLOOKUP($D5927,'NI-118'!$B$1:$W$2048,13,FALSE)</f>
        <v>0</v>
      </c>
      <c r="U5927" s="1224">
        <f>VLOOKUP($D5927,'NI-118'!$B$1:$W$2048,16,FALSE)</f>
        <v>0</v>
      </c>
      <c r="V5927" s="1224">
        <f>VLOOKUP($D5927,'NI-118'!$B$1:$W$2048,17,FALSE)</f>
        <v>0</v>
      </c>
      <c r="W5927" s="1224">
        <f>VLOOKUP($D5927,'NI-118'!$B$1:$W$2048,18,FALSE)</f>
        <v>0</v>
      </c>
      <c r="X5927" s="1224">
        <f>VLOOKUP($D5927,'NI-118'!$B$1:$W$2048,19,FALSE)</f>
        <v>0</v>
      </c>
    </row>
    <row r="5928" spans="1:24" ht="27" hidden="1">
      <c r="A5928" s="762"/>
      <c r="B5928" s="762"/>
      <c r="C5928" s="762"/>
      <c r="D5928" s="1222" t="s">
        <v>2442</v>
      </c>
      <c r="E5928" s="1223">
        <v>118</v>
      </c>
      <c r="F5928" s="1202"/>
      <c r="G5928" s="1202"/>
      <c r="H5928" s="1205" t="s">
        <v>2436</v>
      </c>
      <c r="I5928" s="1202" t="s">
        <v>53</v>
      </c>
      <c r="J5928" s="1202" t="s">
        <v>1917</v>
      </c>
      <c r="K5928" s="1202" t="s">
        <v>1917</v>
      </c>
      <c r="L5928" s="1202" t="s">
        <v>1918</v>
      </c>
      <c r="M5928" s="1202" t="s">
        <v>2143</v>
      </c>
      <c r="N5928" s="1203" t="s">
        <v>2443</v>
      </c>
      <c r="O5928" s="1203" t="s">
        <v>73</v>
      </c>
      <c r="P5928" s="1203" t="s">
        <v>73</v>
      </c>
      <c r="Q5928" s="1203" t="s">
        <v>73</v>
      </c>
      <c r="R5928" s="1203" t="s">
        <v>73</v>
      </c>
      <c r="S5928" s="1224">
        <f>VLOOKUP($D5928,'NI-118'!$B$1:$W$2048,12,FALSE)</f>
        <v>0</v>
      </c>
      <c r="T5928" s="1224">
        <f>VLOOKUP($D5928,'NI-118'!$B$1:$W$2048,13,FALSE)</f>
        <v>0</v>
      </c>
      <c r="U5928" s="1224">
        <f>VLOOKUP($D5928,'NI-118'!$B$1:$W$2048,16,FALSE)</f>
        <v>0</v>
      </c>
      <c r="V5928" s="1224">
        <f>VLOOKUP($D5928,'NI-118'!$B$1:$W$2048,17,FALSE)</f>
        <v>0</v>
      </c>
      <c r="W5928" s="1224">
        <f>VLOOKUP($D5928,'NI-118'!$B$1:$W$2048,18,FALSE)</f>
        <v>0</v>
      </c>
      <c r="X5928" s="1224">
        <f>VLOOKUP($D5928,'NI-118'!$B$1:$W$2048,19,FALSE)</f>
        <v>0</v>
      </c>
    </row>
    <row r="5929" spans="1:24" ht="27" hidden="1">
      <c r="A5929" s="762"/>
      <c r="B5929" s="762"/>
      <c r="C5929" s="762"/>
      <c r="D5929" s="1222" t="s">
        <v>2444</v>
      </c>
      <c r="E5929" s="1223">
        <v>118</v>
      </c>
      <c r="F5929" s="1202"/>
      <c r="G5929" s="1202"/>
      <c r="H5929" s="1205" t="s">
        <v>2436</v>
      </c>
      <c r="I5929" s="1202" t="s">
        <v>53</v>
      </c>
      <c r="J5929" s="1202" t="s">
        <v>1917</v>
      </c>
      <c r="K5929" s="1202" t="s">
        <v>1917</v>
      </c>
      <c r="L5929" s="1202" t="s">
        <v>1918</v>
      </c>
      <c r="M5929" s="1202" t="s">
        <v>2143</v>
      </c>
      <c r="N5929" s="1203" t="s">
        <v>2445</v>
      </c>
      <c r="O5929" s="1203" t="s">
        <v>73</v>
      </c>
      <c r="P5929" s="1203" t="s">
        <v>73</v>
      </c>
      <c r="Q5929" s="1203" t="s">
        <v>73</v>
      </c>
      <c r="R5929" s="1203" t="s">
        <v>73</v>
      </c>
      <c r="S5929" s="1224">
        <f>VLOOKUP($D5929,'NI-118'!$B$1:$W$2048,12,FALSE)</f>
        <v>0</v>
      </c>
      <c r="T5929" s="1224">
        <f>VLOOKUP($D5929,'NI-118'!$B$1:$W$2048,13,FALSE)</f>
        <v>0</v>
      </c>
      <c r="U5929" s="1224">
        <f>VLOOKUP($D5929,'NI-118'!$B$1:$W$2048,16,FALSE)</f>
        <v>0</v>
      </c>
      <c r="V5929" s="1224">
        <f>VLOOKUP($D5929,'NI-118'!$B$1:$W$2048,17,FALSE)</f>
        <v>0</v>
      </c>
      <c r="W5929" s="1224">
        <f>VLOOKUP($D5929,'NI-118'!$B$1:$W$2048,18,FALSE)</f>
        <v>0</v>
      </c>
      <c r="X5929" s="1224">
        <f>VLOOKUP($D5929,'NI-118'!$B$1:$W$2048,19,FALSE)</f>
        <v>0</v>
      </c>
    </row>
    <row r="5930" spans="1:24" ht="27" hidden="1">
      <c r="A5930" s="762"/>
      <c r="B5930" s="762"/>
      <c r="C5930" s="762"/>
      <c r="D5930" s="1222" t="s">
        <v>2446</v>
      </c>
      <c r="E5930" s="1223">
        <v>118</v>
      </c>
      <c r="F5930" s="1202"/>
      <c r="G5930" s="1202"/>
      <c r="H5930" s="1205" t="s">
        <v>2436</v>
      </c>
      <c r="I5930" s="1202" t="s">
        <v>53</v>
      </c>
      <c r="J5930" s="1202" t="s">
        <v>1917</v>
      </c>
      <c r="K5930" s="1202" t="s">
        <v>1917</v>
      </c>
      <c r="L5930" s="1202" t="s">
        <v>1918</v>
      </c>
      <c r="M5930" s="1202" t="s">
        <v>2143</v>
      </c>
      <c r="N5930" s="1203" t="s">
        <v>2447</v>
      </c>
      <c r="O5930" s="1203" t="s">
        <v>73</v>
      </c>
      <c r="P5930" s="1203" t="s">
        <v>73</v>
      </c>
      <c r="Q5930" s="1203" t="s">
        <v>73</v>
      </c>
      <c r="R5930" s="1203" t="s">
        <v>73</v>
      </c>
      <c r="S5930" s="1224">
        <f>VLOOKUP($D5930,'NI-118'!$B$1:$W$2048,12,FALSE)</f>
        <v>0</v>
      </c>
      <c r="T5930" s="1224">
        <f>VLOOKUP($D5930,'NI-118'!$B$1:$W$2048,13,FALSE)</f>
        <v>0</v>
      </c>
      <c r="U5930" s="1224">
        <f>VLOOKUP($D5930,'NI-118'!$B$1:$W$2048,16,FALSE)</f>
        <v>0</v>
      </c>
      <c r="V5930" s="1224">
        <f>VLOOKUP($D5930,'NI-118'!$B$1:$W$2048,17,FALSE)</f>
        <v>0</v>
      </c>
      <c r="W5930" s="1224">
        <f>VLOOKUP($D5930,'NI-118'!$B$1:$W$2048,18,FALSE)</f>
        <v>0</v>
      </c>
      <c r="X5930" s="1224">
        <f>VLOOKUP($D5930,'NI-118'!$B$1:$W$2048,19,FALSE)</f>
        <v>0</v>
      </c>
    </row>
    <row r="5931" spans="1:24" ht="27" hidden="1">
      <c r="A5931" s="762"/>
      <c r="B5931" s="762"/>
      <c r="C5931" s="762"/>
      <c r="D5931" s="1222" t="s">
        <v>2448</v>
      </c>
      <c r="E5931" s="1223">
        <v>118</v>
      </c>
      <c r="F5931" s="1202"/>
      <c r="G5931" s="1202"/>
      <c r="H5931" s="1205" t="s">
        <v>2436</v>
      </c>
      <c r="I5931" s="1202" t="s">
        <v>53</v>
      </c>
      <c r="J5931" s="1202" t="s">
        <v>1917</v>
      </c>
      <c r="K5931" s="1202" t="s">
        <v>1917</v>
      </c>
      <c r="L5931" s="1202" t="s">
        <v>1918</v>
      </c>
      <c r="M5931" s="1202" t="s">
        <v>2143</v>
      </c>
      <c r="N5931" s="1203" t="s">
        <v>2449</v>
      </c>
      <c r="O5931" s="1203" t="s">
        <v>73</v>
      </c>
      <c r="P5931" s="1203" t="s">
        <v>73</v>
      </c>
      <c r="Q5931" s="1203" t="s">
        <v>73</v>
      </c>
      <c r="R5931" s="1203" t="s">
        <v>73</v>
      </c>
      <c r="S5931" s="1224">
        <f>VLOOKUP($D5931,'NI-118'!$B$1:$W$2048,12,FALSE)</f>
        <v>0</v>
      </c>
      <c r="T5931" s="1224">
        <f>VLOOKUP($D5931,'NI-118'!$B$1:$W$2048,13,FALSE)</f>
        <v>0</v>
      </c>
      <c r="U5931" s="1224">
        <f>VLOOKUP($D5931,'NI-118'!$B$1:$W$2048,16,FALSE)</f>
        <v>0</v>
      </c>
      <c r="V5931" s="1224">
        <f>VLOOKUP($D5931,'NI-118'!$B$1:$W$2048,17,FALSE)</f>
        <v>0</v>
      </c>
      <c r="W5931" s="1224">
        <f>VLOOKUP($D5931,'NI-118'!$B$1:$W$2048,18,FALSE)</f>
        <v>0</v>
      </c>
      <c r="X5931" s="1224">
        <f>VLOOKUP($D5931,'NI-118'!$B$1:$W$2048,19,FALSE)</f>
        <v>0</v>
      </c>
    </row>
    <row r="5932" spans="1:24" ht="27" hidden="1">
      <c r="A5932" s="762"/>
      <c r="B5932" s="762"/>
      <c r="C5932" s="762"/>
      <c r="D5932" s="1222" t="s">
        <v>2450</v>
      </c>
      <c r="E5932" s="1223">
        <v>118</v>
      </c>
      <c r="F5932" s="1202"/>
      <c r="G5932" s="1202"/>
      <c r="H5932" s="1205" t="s">
        <v>2436</v>
      </c>
      <c r="I5932" s="1202" t="s">
        <v>53</v>
      </c>
      <c r="J5932" s="1202" t="s">
        <v>1917</v>
      </c>
      <c r="K5932" s="1202" t="s">
        <v>1917</v>
      </c>
      <c r="L5932" s="1202" t="s">
        <v>1918</v>
      </c>
      <c r="M5932" s="1202" t="s">
        <v>2143</v>
      </c>
      <c r="N5932" s="1203" t="s">
        <v>2451</v>
      </c>
      <c r="O5932" s="1203" t="s">
        <v>73</v>
      </c>
      <c r="P5932" s="1203" t="s">
        <v>73</v>
      </c>
      <c r="Q5932" s="1203" t="s">
        <v>73</v>
      </c>
      <c r="R5932" s="1203" t="s">
        <v>73</v>
      </c>
      <c r="S5932" s="1224">
        <f>VLOOKUP($D5932,'NI-118'!$B$1:$W$2048,12,FALSE)</f>
        <v>0</v>
      </c>
      <c r="T5932" s="1224">
        <f>VLOOKUP($D5932,'NI-118'!$B$1:$W$2048,13,FALSE)</f>
        <v>0</v>
      </c>
      <c r="U5932" s="1224">
        <f>VLOOKUP($D5932,'NI-118'!$B$1:$W$2048,16,FALSE)</f>
        <v>0</v>
      </c>
      <c r="V5932" s="1224">
        <f>VLOOKUP($D5932,'NI-118'!$B$1:$W$2048,17,FALSE)</f>
        <v>0</v>
      </c>
      <c r="W5932" s="1224">
        <f>VLOOKUP($D5932,'NI-118'!$B$1:$W$2048,18,FALSE)</f>
        <v>0</v>
      </c>
      <c r="X5932" s="1224">
        <f>VLOOKUP($D5932,'NI-118'!$B$1:$W$2048,19,FALSE)</f>
        <v>0</v>
      </c>
    </row>
    <row r="5933" spans="1:24" ht="27" hidden="1">
      <c r="A5933" s="762"/>
      <c r="B5933" s="762"/>
      <c r="C5933" s="762"/>
      <c r="D5933" s="1222" t="s">
        <v>2452</v>
      </c>
      <c r="E5933" s="1223">
        <v>118</v>
      </c>
      <c r="F5933" s="1202"/>
      <c r="G5933" s="1202"/>
      <c r="H5933" s="1205" t="s">
        <v>2436</v>
      </c>
      <c r="I5933" s="1202" t="s">
        <v>53</v>
      </c>
      <c r="J5933" s="1202" t="s">
        <v>1917</v>
      </c>
      <c r="K5933" s="1202" t="s">
        <v>1917</v>
      </c>
      <c r="L5933" s="1202" t="s">
        <v>1918</v>
      </c>
      <c r="M5933" s="1202" t="s">
        <v>2143</v>
      </c>
      <c r="N5933" s="1203" t="s">
        <v>2453</v>
      </c>
      <c r="O5933" s="1203" t="s">
        <v>73</v>
      </c>
      <c r="P5933" s="1203" t="s">
        <v>73</v>
      </c>
      <c r="Q5933" s="1203" t="s">
        <v>73</v>
      </c>
      <c r="R5933" s="1203" t="s">
        <v>73</v>
      </c>
      <c r="S5933" s="1224">
        <f>VLOOKUP($D5933,'NI-118'!$B$1:$W$2048,12,FALSE)</f>
        <v>0</v>
      </c>
      <c r="T5933" s="1224">
        <f>VLOOKUP($D5933,'NI-118'!$B$1:$W$2048,13,FALSE)</f>
        <v>0</v>
      </c>
      <c r="U5933" s="1224">
        <f>VLOOKUP($D5933,'NI-118'!$B$1:$W$2048,16,FALSE)</f>
        <v>0</v>
      </c>
      <c r="V5933" s="1224">
        <f>VLOOKUP($D5933,'NI-118'!$B$1:$W$2048,17,FALSE)</f>
        <v>0</v>
      </c>
      <c r="W5933" s="1224">
        <f>VLOOKUP($D5933,'NI-118'!$B$1:$W$2048,18,FALSE)</f>
        <v>0</v>
      </c>
      <c r="X5933" s="1224">
        <f>VLOOKUP($D5933,'NI-118'!$B$1:$W$2048,19,FALSE)</f>
        <v>0</v>
      </c>
    </row>
    <row r="5934" spans="1:24" ht="27" hidden="1">
      <c r="A5934" s="762"/>
      <c r="B5934" s="762"/>
      <c r="C5934" s="762"/>
      <c r="D5934" s="1222" t="s">
        <v>2454</v>
      </c>
      <c r="E5934" s="1223">
        <v>118</v>
      </c>
      <c r="F5934" s="1202"/>
      <c r="G5934" s="1202"/>
      <c r="H5934" s="1205" t="s">
        <v>2436</v>
      </c>
      <c r="I5934" s="1202" t="s">
        <v>53</v>
      </c>
      <c r="J5934" s="1202" t="s">
        <v>1917</v>
      </c>
      <c r="K5934" s="1202" t="s">
        <v>1917</v>
      </c>
      <c r="L5934" s="1202" t="s">
        <v>1918</v>
      </c>
      <c r="M5934" s="1202" t="s">
        <v>2143</v>
      </c>
      <c r="N5934" s="1203" t="s">
        <v>2455</v>
      </c>
      <c r="O5934" s="1203" t="s">
        <v>73</v>
      </c>
      <c r="P5934" s="1203" t="s">
        <v>73</v>
      </c>
      <c r="Q5934" s="1203" t="s">
        <v>73</v>
      </c>
      <c r="R5934" s="1203" t="s">
        <v>73</v>
      </c>
      <c r="S5934" s="1224">
        <f>VLOOKUP($D5934,'NI-118'!$B$1:$W$2048,12,FALSE)</f>
        <v>0</v>
      </c>
      <c r="T5934" s="1224">
        <f>VLOOKUP($D5934,'NI-118'!$B$1:$W$2048,13,FALSE)</f>
        <v>0</v>
      </c>
      <c r="U5934" s="1224">
        <f>VLOOKUP($D5934,'NI-118'!$B$1:$W$2048,16,FALSE)</f>
        <v>0</v>
      </c>
      <c r="V5934" s="1224">
        <f>VLOOKUP($D5934,'NI-118'!$B$1:$W$2048,17,FALSE)</f>
        <v>0</v>
      </c>
      <c r="W5934" s="1224">
        <f>VLOOKUP($D5934,'NI-118'!$B$1:$W$2048,18,FALSE)</f>
        <v>0</v>
      </c>
      <c r="X5934" s="1224">
        <f>VLOOKUP($D5934,'NI-118'!$B$1:$W$2048,19,FALSE)</f>
        <v>0</v>
      </c>
    </row>
    <row r="5935" spans="1:24" ht="27" hidden="1">
      <c r="A5935" s="762"/>
      <c r="B5935" s="762"/>
      <c r="C5935" s="762"/>
      <c r="D5935" s="1222" t="s">
        <v>2456</v>
      </c>
      <c r="E5935" s="1223">
        <v>118</v>
      </c>
      <c r="F5935" s="1202"/>
      <c r="G5935" s="1202"/>
      <c r="H5935" s="1205" t="s">
        <v>2436</v>
      </c>
      <c r="I5935" s="1202" t="s">
        <v>53</v>
      </c>
      <c r="J5935" s="1202" t="s">
        <v>1917</v>
      </c>
      <c r="K5935" s="1202" t="s">
        <v>1917</v>
      </c>
      <c r="L5935" s="1202" t="s">
        <v>1918</v>
      </c>
      <c r="M5935" s="1202" t="s">
        <v>2143</v>
      </c>
      <c r="N5935" s="1203" t="s">
        <v>2457</v>
      </c>
      <c r="O5935" s="1203" t="s">
        <v>73</v>
      </c>
      <c r="P5935" s="1203" t="s">
        <v>73</v>
      </c>
      <c r="Q5935" s="1203" t="s">
        <v>73</v>
      </c>
      <c r="R5935" s="1203" t="s">
        <v>73</v>
      </c>
      <c r="S5935" s="1224">
        <f>VLOOKUP($D5935,'NI-118'!$B$1:$W$2048,12,FALSE)</f>
        <v>0</v>
      </c>
      <c r="T5935" s="1224">
        <f>VLOOKUP($D5935,'NI-118'!$B$1:$W$2048,13,FALSE)</f>
        <v>0</v>
      </c>
      <c r="U5935" s="1224">
        <f>VLOOKUP($D5935,'NI-118'!$B$1:$W$2048,16,FALSE)</f>
        <v>0</v>
      </c>
      <c r="V5935" s="1224">
        <f>VLOOKUP($D5935,'NI-118'!$B$1:$W$2048,17,FALSE)</f>
        <v>0</v>
      </c>
      <c r="W5935" s="1224">
        <f>VLOOKUP($D5935,'NI-118'!$B$1:$W$2048,18,FALSE)</f>
        <v>0</v>
      </c>
      <c r="X5935" s="1224">
        <f>VLOOKUP($D5935,'NI-118'!$B$1:$W$2048,19,FALSE)</f>
        <v>0</v>
      </c>
    </row>
    <row r="5936" spans="1:24" ht="27" hidden="1">
      <c r="A5936" s="762"/>
      <c r="B5936" s="762"/>
      <c r="C5936" s="762"/>
      <c r="D5936" s="1222" t="s">
        <v>2458</v>
      </c>
      <c r="E5936" s="1223">
        <v>118</v>
      </c>
      <c r="F5936" s="1202"/>
      <c r="G5936" s="1202"/>
      <c r="H5936" s="1205" t="s">
        <v>2436</v>
      </c>
      <c r="I5936" s="1202" t="s">
        <v>53</v>
      </c>
      <c r="J5936" s="1202" t="s">
        <v>1917</v>
      </c>
      <c r="K5936" s="1202" t="s">
        <v>1917</v>
      </c>
      <c r="L5936" s="1202" t="s">
        <v>1918</v>
      </c>
      <c r="M5936" s="1202" t="s">
        <v>2143</v>
      </c>
      <c r="N5936" s="1203" t="s">
        <v>2459</v>
      </c>
      <c r="O5936" s="1203" t="s">
        <v>73</v>
      </c>
      <c r="P5936" s="1203" t="s">
        <v>73</v>
      </c>
      <c r="Q5936" s="1203" t="s">
        <v>73</v>
      </c>
      <c r="R5936" s="1203" t="s">
        <v>73</v>
      </c>
      <c r="S5936" s="1224">
        <f>VLOOKUP($D5936,'NI-118'!$B$1:$W$2048,12,FALSE)</f>
        <v>0</v>
      </c>
      <c r="T5936" s="1224">
        <f>VLOOKUP($D5936,'NI-118'!$B$1:$W$2048,13,FALSE)</f>
        <v>0</v>
      </c>
      <c r="U5936" s="1224">
        <f>VLOOKUP($D5936,'NI-118'!$B$1:$W$2048,16,FALSE)</f>
        <v>0</v>
      </c>
      <c r="V5936" s="1224">
        <f>VLOOKUP($D5936,'NI-118'!$B$1:$W$2048,17,FALSE)</f>
        <v>0</v>
      </c>
      <c r="W5936" s="1224">
        <f>VLOOKUP($D5936,'NI-118'!$B$1:$W$2048,18,FALSE)</f>
        <v>0</v>
      </c>
      <c r="X5936" s="1224">
        <f>VLOOKUP($D5936,'NI-118'!$B$1:$W$2048,19,FALSE)</f>
        <v>0</v>
      </c>
    </row>
    <row r="5937" spans="1:24" ht="27" hidden="1">
      <c r="A5937" s="762"/>
      <c r="B5937" s="762"/>
      <c r="C5937" s="762"/>
      <c r="D5937" s="1222" t="s">
        <v>2460</v>
      </c>
      <c r="E5937" s="1223">
        <v>118</v>
      </c>
      <c r="F5937" s="1202"/>
      <c r="G5937" s="1202"/>
      <c r="H5937" s="1205" t="s">
        <v>2461</v>
      </c>
      <c r="I5937" s="1202" t="s">
        <v>53</v>
      </c>
      <c r="J5937" s="1202" t="s">
        <v>1917</v>
      </c>
      <c r="K5937" s="1202" t="s">
        <v>1917</v>
      </c>
      <c r="L5937" s="1202" t="s">
        <v>1918</v>
      </c>
      <c r="M5937" s="1202" t="s">
        <v>2143</v>
      </c>
      <c r="N5937" s="1203" t="s">
        <v>2462</v>
      </c>
      <c r="O5937" s="1203" t="s">
        <v>73</v>
      </c>
      <c r="P5937" s="1203" t="s">
        <v>73</v>
      </c>
      <c r="Q5937" s="1203" t="s">
        <v>73</v>
      </c>
      <c r="R5937" s="1203" t="s">
        <v>73</v>
      </c>
      <c r="S5937" s="1224">
        <f>VLOOKUP($D5937,'NI-118'!$B$1:$W$2048,12,FALSE)</f>
        <v>0</v>
      </c>
      <c r="T5937" s="1224">
        <f>VLOOKUP($D5937,'NI-118'!$B$1:$W$2048,13,FALSE)</f>
        <v>0</v>
      </c>
      <c r="U5937" s="1224">
        <f>VLOOKUP($D5937,'NI-118'!$B$1:$W$2048,16,FALSE)</f>
        <v>0</v>
      </c>
      <c r="V5937" s="1224">
        <f>VLOOKUP($D5937,'NI-118'!$B$1:$W$2048,17,FALSE)</f>
        <v>0</v>
      </c>
      <c r="W5937" s="1224">
        <f>VLOOKUP($D5937,'NI-118'!$B$1:$W$2048,18,FALSE)</f>
        <v>0</v>
      </c>
      <c r="X5937" s="1224">
        <f>VLOOKUP($D5937,'NI-118'!$B$1:$W$2048,19,FALSE)</f>
        <v>0</v>
      </c>
    </row>
    <row r="5938" spans="1:24" hidden="1">
      <c r="A5938" s="762"/>
      <c r="B5938" s="762"/>
      <c r="C5938" s="762"/>
      <c r="D5938" s="1222" t="s">
        <v>2463</v>
      </c>
      <c r="E5938" s="1223">
        <v>118</v>
      </c>
      <c r="F5938" s="1202"/>
      <c r="G5938" s="1202"/>
      <c r="H5938" s="1205" t="s">
        <v>2461</v>
      </c>
      <c r="I5938" s="1202" t="s">
        <v>53</v>
      </c>
      <c r="J5938" s="1202" t="s">
        <v>1917</v>
      </c>
      <c r="K5938" s="1202" t="s">
        <v>1917</v>
      </c>
      <c r="L5938" s="1202" t="s">
        <v>1918</v>
      </c>
      <c r="M5938" s="1202" t="s">
        <v>2143</v>
      </c>
      <c r="N5938" s="1203" t="s">
        <v>2464</v>
      </c>
      <c r="O5938" s="1203" t="s">
        <v>73</v>
      </c>
      <c r="P5938" s="1203" t="s">
        <v>73</v>
      </c>
      <c r="Q5938" s="1203" t="s">
        <v>73</v>
      </c>
      <c r="R5938" s="1203" t="s">
        <v>73</v>
      </c>
      <c r="S5938" s="1224">
        <f>VLOOKUP($D5938,'NI-118'!$B$1:$W$2048,12,FALSE)</f>
        <v>0</v>
      </c>
      <c r="T5938" s="1224">
        <f>VLOOKUP($D5938,'NI-118'!$B$1:$W$2048,13,FALSE)</f>
        <v>0</v>
      </c>
      <c r="U5938" s="1224">
        <f>VLOOKUP($D5938,'NI-118'!$B$1:$W$2048,16,FALSE)</f>
        <v>0</v>
      </c>
      <c r="V5938" s="1224">
        <f>VLOOKUP($D5938,'NI-118'!$B$1:$W$2048,17,FALSE)</f>
        <v>0</v>
      </c>
      <c r="W5938" s="1224">
        <f>VLOOKUP($D5938,'NI-118'!$B$1:$W$2048,18,FALSE)</f>
        <v>0</v>
      </c>
      <c r="X5938" s="1224">
        <f>VLOOKUP($D5938,'NI-118'!$B$1:$W$2048,19,FALSE)</f>
        <v>0</v>
      </c>
    </row>
    <row r="5939" spans="1:24" ht="27" hidden="1">
      <c r="A5939" s="762"/>
      <c r="B5939" s="762"/>
      <c r="C5939" s="762"/>
      <c r="D5939" s="1222" t="s">
        <v>2465</v>
      </c>
      <c r="E5939" s="1223">
        <v>118</v>
      </c>
      <c r="F5939" s="1202"/>
      <c r="G5939" s="1202"/>
      <c r="H5939" s="1205" t="s">
        <v>2461</v>
      </c>
      <c r="I5939" s="1202" t="s">
        <v>53</v>
      </c>
      <c r="J5939" s="1202" t="s">
        <v>1917</v>
      </c>
      <c r="K5939" s="1202" t="s">
        <v>1917</v>
      </c>
      <c r="L5939" s="1202" t="s">
        <v>1918</v>
      </c>
      <c r="M5939" s="1202" t="s">
        <v>2143</v>
      </c>
      <c r="N5939" s="1203" t="s">
        <v>2466</v>
      </c>
      <c r="O5939" s="1203" t="s">
        <v>73</v>
      </c>
      <c r="P5939" s="1203" t="s">
        <v>73</v>
      </c>
      <c r="Q5939" s="1203" t="s">
        <v>73</v>
      </c>
      <c r="R5939" s="1203" t="s">
        <v>73</v>
      </c>
      <c r="S5939" s="1224">
        <f>VLOOKUP($D5939,'NI-118'!$B$1:$W$2048,12,FALSE)</f>
        <v>0</v>
      </c>
      <c r="T5939" s="1224">
        <f>VLOOKUP($D5939,'NI-118'!$B$1:$W$2048,13,FALSE)</f>
        <v>0</v>
      </c>
      <c r="U5939" s="1224">
        <f>VLOOKUP($D5939,'NI-118'!$B$1:$W$2048,16,FALSE)</f>
        <v>0</v>
      </c>
      <c r="V5939" s="1224">
        <f>VLOOKUP($D5939,'NI-118'!$B$1:$W$2048,17,FALSE)</f>
        <v>0</v>
      </c>
      <c r="W5939" s="1224">
        <f>VLOOKUP($D5939,'NI-118'!$B$1:$W$2048,18,FALSE)</f>
        <v>0</v>
      </c>
      <c r="X5939" s="1224">
        <f>VLOOKUP($D5939,'NI-118'!$B$1:$W$2048,19,FALSE)</f>
        <v>0</v>
      </c>
    </row>
    <row r="5940" spans="1:24" ht="27" hidden="1">
      <c r="A5940" s="762"/>
      <c r="B5940" s="762"/>
      <c r="C5940" s="762"/>
      <c r="D5940" s="1222" t="s">
        <v>2467</v>
      </c>
      <c r="E5940" s="1223">
        <v>118</v>
      </c>
      <c r="F5940" s="1202"/>
      <c r="G5940" s="1202"/>
      <c r="H5940" s="1205" t="s">
        <v>2461</v>
      </c>
      <c r="I5940" s="1202" t="s">
        <v>53</v>
      </c>
      <c r="J5940" s="1202" t="s">
        <v>1917</v>
      </c>
      <c r="K5940" s="1202" t="s">
        <v>1917</v>
      </c>
      <c r="L5940" s="1202" t="s">
        <v>1918</v>
      </c>
      <c r="M5940" s="1202" t="s">
        <v>2143</v>
      </c>
      <c r="N5940" s="1203" t="s">
        <v>2468</v>
      </c>
      <c r="O5940" s="1203" t="s">
        <v>73</v>
      </c>
      <c r="P5940" s="1203" t="s">
        <v>73</v>
      </c>
      <c r="Q5940" s="1203" t="s">
        <v>73</v>
      </c>
      <c r="R5940" s="1203" t="s">
        <v>73</v>
      </c>
      <c r="S5940" s="1224">
        <f>VLOOKUP($D5940,'NI-118'!$B$1:$W$2048,12,FALSE)</f>
        <v>0</v>
      </c>
      <c r="T5940" s="1224">
        <f>VLOOKUP($D5940,'NI-118'!$B$1:$W$2048,13,FALSE)</f>
        <v>0</v>
      </c>
      <c r="U5940" s="1224">
        <f>VLOOKUP($D5940,'NI-118'!$B$1:$W$2048,16,FALSE)</f>
        <v>0</v>
      </c>
      <c r="V5940" s="1224">
        <f>VLOOKUP($D5940,'NI-118'!$B$1:$W$2048,17,FALSE)</f>
        <v>0</v>
      </c>
      <c r="W5940" s="1224">
        <f>VLOOKUP($D5940,'NI-118'!$B$1:$W$2048,18,FALSE)</f>
        <v>0</v>
      </c>
      <c r="X5940" s="1224">
        <f>VLOOKUP($D5940,'NI-118'!$B$1:$W$2048,19,FALSE)</f>
        <v>0</v>
      </c>
    </row>
    <row r="5941" spans="1:24" ht="27" hidden="1">
      <c r="A5941" s="762"/>
      <c r="B5941" s="762"/>
      <c r="C5941" s="762"/>
      <c r="D5941" s="1222" t="s">
        <v>2469</v>
      </c>
      <c r="E5941" s="1223">
        <v>118</v>
      </c>
      <c r="F5941" s="1202"/>
      <c r="G5941" s="1202"/>
      <c r="H5941" s="1205" t="s">
        <v>2461</v>
      </c>
      <c r="I5941" s="1202" t="s">
        <v>53</v>
      </c>
      <c r="J5941" s="1202" t="s">
        <v>1917</v>
      </c>
      <c r="K5941" s="1202" t="s">
        <v>1917</v>
      </c>
      <c r="L5941" s="1202" t="s">
        <v>1918</v>
      </c>
      <c r="M5941" s="1202" t="s">
        <v>2143</v>
      </c>
      <c r="N5941" s="1203" t="s">
        <v>2470</v>
      </c>
      <c r="O5941" s="1203" t="s">
        <v>73</v>
      </c>
      <c r="P5941" s="1203" t="s">
        <v>73</v>
      </c>
      <c r="Q5941" s="1203" t="s">
        <v>73</v>
      </c>
      <c r="R5941" s="1203" t="s">
        <v>73</v>
      </c>
      <c r="S5941" s="1224">
        <f>VLOOKUP($D5941,'NI-118'!$B$1:$W$2048,12,FALSE)</f>
        <v>0</v>
      </c>
      <c r="T5941" s="1224">
        <f>VLOOKUP($D5941,'NI-118'!$B$1:$W$2048,13,FALSE)</f>
        <v>0</v>
      </c>
      <c r="U5941" s="1224">
        <f>VLOOKUP($D5941,'NI-118'!$B$1:$W$2048,16,FALSE)</f>
        <v>0</v>
      </c>
      <c r="V5941" s="1224">
        <f>VLOOKUP($D5941,'NI-118'!$B$1:$W$2048,17,FALSE)</f>
        <v>0</v>
      </c>
      <c r="W5941" s="1224">
        <f>VLOOKUP($D5941,'NI-118'!$B$1:$W$2048,18,FALSE)</f>
        <v>0</v>
      </c>
      <c r="X5941" s="1224">
        <f>VLOOKUP($D5941,'NI-118'!$B$1:$W$2048,19,FALSE)</f>
        <v>0</v>
      </c>
    </row>
    <row r="5942" spans="1:24" ht="27" hidden="1">
      <c r="A5942" s="762"/>
      <c r="B5942" s="762"/>
      <c r="C5942" s="762"/>
      <c r="D5942" s="1222" t="s">
        <v>2471</v>
      </c>
      <c r="E5942" s="1223">
        <v>118</v>
      </c>
      <c r="F5942" s="1202"/>
      <c r="G5942" s="1202"/>
      <c r="H5942" s="1205" t="s">
        <v>2461</v>
      </c>
      <c r="I5942" s="1202" t="s">
        <v>53</v>
      </c>
      <c r="J5942" s="1202" t="s">
        <v>1917</v>
      </c>
      <c r="K5942" s="1202" t="s">
        <v>1917</v>
      </c>
      <c r="L5942" s="1202" t="s">
        <v>1918</v>
      </c>
      <c r="M5942" s="1202" t="s">
        <v>2143</v>
      </c>
      <c r="N5942" s="1203" t="s">
        <v>2472</v>
      </c>
      <c r="O5942" s="1203" t="s">
        <v>73</v>
      </c>
      <c r="P5942" s="1203" t="s">
        <v>73</v>
      </c>
      <c r="Q5942" s="1203" t="s">
        <v>73</v>
      </c>
      <c r="R5942" s="1203" t="s">
        <v>73</v>
      </c>
      <c r="S5942" s="1224">
        <f>VLOOKUP($D5942,'NI-118'!$B$1:$W$2048,12,FALSE)</f>
        <v>0</v>
      </c>
      <c r="T5942" s="1224">
        <f>VLOOKUP($D5942,'NI-118'!$B$1:$W$2048,13,FALSE)</f>
        <v>0</v>
      </c>
      <c r="U5942" s="1224">
        <f>VLOOKUP($D5942,'NI-118'!$B$1:$W$2048,16,FALSE)</f>
        <v>0</v>
      </c>
      <c r="V5942" s="1224">
        <f>VLOOKUP($D5942,'NI-118'!$B$1:$W$2048,17,FALSE)</f>
        <v>0</v>
      </c>
      <c r="W5942" s="1224">
        <f>VLOOKUP($D5942,'NI-118'!$B$1:$W$2048,18,FALSE)</f>
        <v>0</v>
      </c>
      <c r="X5942" s="1224">
        <f>VLOOKUP($D5942,'NI-118'!$B$1:$W$2048,19,FALSE)</f>
        <v>0</v>
      </c>
    </row>
    <row r="5943" spans="1:24" ht="27" hidden="1">
      <c r="A5943" s="762"/>
      <c r="B5943" s="762"/>
      <c r="C5943" s="762"/>
      <c r="D5943" s="1222" t="s">
        <v>2473</v>
      </c>
      <c r="E5943" s="1223">
        <v>118</v>
      </c>
      <c r="F5943" s="1202"/>
      <c r="G5943" s="1202"/>
      <c r="H5943" s="1205" t="s">
        <v>2461</v>
      </c>
      <c r="I5943" s="1202" t="s">
        <v>53</v>
      </c>
      <c r="J5943" s="1202" t="s">
        <v>1917</v>
      </c>
      <c r="K5943" s="1202" t="s">
        <v>1917</v>
      </c>
      <c r="L5943" s="1202" t="s">
        <v>1918</v>
      </c>
      <c r="M5943" s="1202" t="s">
        <v>2143</v>
      </c>
      <c r="N5943" s="1203" t="s">
        <v>2474</v>
      </c>
      <c r="O5943" s="1203" t="s">
        <v>73</v>
      </c>
      <c r="P5943" s="1203" t="s">
        <v>73</v>
      </c>
      <c r="Q5943" s="1203" t="s">
        <v>73</v>
      </c>
      <c r="R5943" s="1203" t="s">
        <v>73</v>
      </c>
      <c r="S5943" s="1224">
        <f>VLOOKUP($D5943,'NI-118'!$B$1:$W$2048,12,FALSE)</f>
        <v>0</v>
      </c>
      <c r="T5943" s="1224">
        <f>VLOOKUP($D5943,'NI-118'!$B$1:$W$2048,13,FALSE)</f>
        <v>0</v>
      </c>
      <c r="U5943" s="1224">
        <f>VLOOKUP($D5943,'NI-118'!$B$1:$W$2048,16,FALSE)</f>
        <v>0</v>
      </c>
      <c r="V5943" s="1224">
        <f>VLOOKUP($D5943,'NI-118'!$B$1:$W$2048,17,FALSE)</f>
        <v>0</v>
      </c>
      <c r="W5943" s="1224">
        <f>VLOOKUP($D5943,'NI-118'!$B$1:$W$2048,18,FALSE)</f>
        <v>0</v>
      </c>
      <c r="X5943" s="1224">
        <f>VLOOKUP($D5943,'NI-118'!$B$1:$W$2048,19,FALSE)</f>
        <v>0</v>
      </c>
    </row>
    <row r="5944" spans="1:24" ht="27" hidden="1">
      <c r="A5944" s="762"/>
      <c r="B5944" s="762"/>
      <c r="C5944" s="762"/>
      <c r="D5944" s="1222" t="s">
        <v>2475</v>
      </c>
      <c r="E5944" s="1223">
        <v>118</v>
      </c>
      <c r="F5944" s="1202"/>
      <c r="G5944" s="1202"/>
      <c r="H5944" s="1205" t="s">
        <v>2461</v>
      </c>
      <c r="I5944" s="1202" t="s">
        <v>53</v>
      </c>
      <c r="J5944" s="1202" t="s">
        <v>1917</v>
      </c>
      <c r="K5944" s="1202" t="s">
        <v>1917</v>
      </c>
      <c r="L5944" s="1202" t="s">
        <v>1918</v>
      </c>
      <c r="M5944" s="1202" t="s">
        <v>2143</v>
      </c>
      <c r="N5944" s="1203" t="s">
        <v>2476</v>
      </c>
      <c r="O5944" s="1203" t="s">
        <v>73</v>
      </c>
      <c r="P5944" s="1203" t="s">
        <v>73</v>
      </c>
      <c r="Q5944" s="1203" t="s">
        <v>73</v>
      </c>
      <c r="R5944" s="1203" t="s">
        <v>73</v>
      </c>
      <c r="S5944" s="1224">
        <f>VLOOKUP($D5944,'NI-118'!$B$1:$W$2048,12,FALSE)</f>
        <v>0</v>
      </c>
      <c r="T5944" s="1224">
        <f>VLOOKUP($D5944,'NI-118'!$B$1:$W$2048,13,FALSE)</f>
        <v>0</v>
      </c>
      <c r="U5944" s="1224">
        <f>VLOOKUP($D5944,'NI-118'!$B$1:$W$2048,16,FALSE)</f>
        <v>0</v>
      </c>
      <c r="V5944" s="1224">
        <f>VLOOKUP($D5944,'NI-118'!$B$1:$W$2048,17,FALSE)</f>
        <v>0</v>
      </c>
      <c r="W5944" s="1224">
        <f>VLOOKUP($D5944,'NI-118'!$B$1:$W$2048,18,FALSE)</f>
        <v>0</v>
      </c>
      <c r="X5944" s="1224">
        <f>VLOOKUP($D5944,'NI-118'!$B$1:$W$2048,19,FALSE)</f>
        <v>0</v>
      </c>
    </row>
    <row r="5945" spans="1:24" ht="27" hidden="1">
      <c r="A5945" s="762"/>
      <c r="B5945" s="762"/>
      <c r="C5945" s="762"/>
      <c r="D5945" s="1222" t="s">
        <v>2477</v>
      </c>
      <c r="E5945" s="1223">
        <v>118</v>
      </c>
      <c r="F5945" s="1202"/>
      <c r="G5945" s="1202"/>
      <c r="H5945" s="1205" t="s">
        <v>2461</v>
      </c>
      <c r="I5945" s="1202" t="s">
        <v>53</v>
      </c>
      <c r="J5945" s="1202" t="s">
        <v>1917</v>
      </c>
      <c r="K5945" s="1202" t="s">
        <v>1917</v>
      </c>
      <c r="L5945" s="1202" t="s">
        <v>1918</v>
      </c>
      <c r="M5945" s="1202" t="s">
        <v>2143</v>
      </c>
      <c r="N5945" s="1203" t="s">
        <v>2478</v>
      </c>
      <c r="O5945" s="1203" t="s">
        <v>73</v>
      </c>
      <c r="P5945" s="1203" t="s">
        <v>73</v>
      </c>
      <c r="Q5945" s="1203" t="s">
        <v>73</v>
      </c>
      <c r="R5945" s="1203" t="s">
        <v>73</v>
      </c>
      <c r="S5945" s="1224">
        <f>VLOOKUP($D5945,'NI-118'!$B$1:$W$2048,12,FALSE)</f>
        <v>0</v>
      </c>
      <c r="T5945" s="1224">
        <f>VLOOKUP($D5945,'NI-118'!$B$1:$W$2048,13,FALSE)</f>
        <v>0</v>
      </c>
      <c r="U5945" s="1224">
        <f>VLOOKUP($D5945,'NI-118'!$B$1:$W$2048,16,FALSE)</f>
        <v>0</v>
      </c>
      <c r="V5945" s="1224">
        <f>VLOOKUP($D5945,'NI-118'!$B$1:$W$2048,17,FALSE)</f>
        <v>0</v>
      </c>
      <c r="W5945" s="1224">
        <f>VLOOKUP($D5945,'NI-118'!$B$1:$W$2048,18,FALSE)</f>
        <v>0</v>
      </c>
      <c r="X5945" s="1224">
        <f>VLOOKUP($D5945,'NI-118'!$B$1:$W$2048,19,FALSE)</f>
        <v>0</v>
      </c>
    </row>
    <row r="5946" spans="1:24" ht="27" hidden="1">
      <c r="A5946" s="762"/>
      <c r="B5946" s="762"/>
      <c r="C5946" s="762"/>
      <c r="D5946" s="1222" t="s">
        <v>2479</v>
      </c>
      <c r="E5946" s="1223">
        <v>118</v>
      </c>
      <c r="F5946" s="1202"/>
      <c r="G5946" s="1202"/>
      <c r="H5946" s="1205" t="s">
        <v>2461</v>
      </c>
      <c r="I5946" s="1202" t="s">
        <v>53</v>
      </c>
      <c r="J5946" s="1202" t="s">
        <v>1917</v>
      </c>
      <c r="K5946" s="1202" t="s">
        <v>1917</v>
      </c>
      <c r="L5946" s="1202" t="s">
        <v>1918</v>
      </c>
      <c r="M5946" s="1202" t="s">
        <v>2143</v>
      </c>
      <c r="N5946" s="1203" t="s">
        <v>2480</v>
      </c>
      <c r="O5946" s="1203" t="s">
        <v>73</v>
      </c>
      <c r="P5946" s="1203" t="s">
        <v>73</v>
      </c>
      <c r="Q5946" s="1203" t="s">
        <v>73</v>
      </c>
      <c r="R5946" s="1203" t="s">
        <v>73</v>
      </c>
      <c r="S5946" s="1224">
        <f>VLOOKUP($D5946,'NI-118'!$B$1:$W$2048,12,FALSE)</f>
        <v>0</v>
      </c>
      <c r="T5946" s="1224">
        <f>VLOOKUP($D5946,'NI-118'!$B$1:$W$2048,13,FALSE)</f>
        <v>0</v>
      </c>
      <c r="U5946" s="1224">
        <f>VLOOKUP($D5946,'NI-118'!$B$1:$W$2048,16,FALSE)</f>
        <v>0</v>
      </c>
      <c r="V5946" s="1224">
        <f>VLOOKUP($D5946,'NI-118'!$B$1:$W$2048,17,FALSE)</f>
        <v>0</v>
      </c>
      <c r="W5946" s="1224">
        <f>VLOOKUP($D5946,'NI-118'!$B$1:$W$2048,18,FALSE)</f>
        <v>0</v>
      </c>
      <c r="X5946" s="1224">
        <f>VLOOKUP($D5946,'NI-118'!$B$1:$W$2048,19,FALSE)</f>
        <v>0</v>
      </c>
    </row>
    <row r="5947" spans="1:24" ht="27" hidden="1">
      <c r="A5947" s="762"/>
      <c r="B5947" s="762"/>
      <c r="C5947" s="762"/>
      <c r="D5947" s="1222" t="s">
        <v>2481</v>
      </c>
      <c r="E5947" s="1223">
        <v>118</v>
      </c>
      <c r="F5947" s="1202"/>
      <c r="G5947" s="1202"/>
      <c r="H5947" s="1205" t="s">
        <v>2461</v>
      </c>
      <c r="I5947" s="1202" t="s">
        <v>53</v>
      </c>
      <c r="J5947" s="1202" t="s">
        <v>1917</v>
      </c>
      <c r="K5947" s="1202" t="s">
        <v>1917</v>
      </c>
      <c r="L5947" s="1202" t="s">
        <v>1918</v>
      </c>
      <c r="M5947" s="1202" t="s">
        <v>2143</v>
      </c>
      <c r="N5947" s="1203" t="s">
        <v>2482</v>
      </c>
      <c r="O5947" s="1203" t="s">
        <v>73</v>
      </c>
      <c r="P5947" s="1203" t="s">
        <v>73</v>
      </c>
      <c r="Q5947" s="1203" t="s">
        <v>73</v>
      </c>
      <c r="R5947" s="1203" t="s">
        <v>73</v>
      </c>
      <c r="S5947" s="1224">
        <f>VLOOKUP($D5947,'NI-118'!$B$1:$W$2048,12,FALSE)</f>
        <v>0</v>
      </c>
      <c r="T5947" s="1224">
        <f>VLOOKUP($D5947,'NI-118'!$B$1:$W$2048,13,FALSE)</f>
        <v>0</v>
      </c>
      <c r="U5947" s="1224">
        <f>VLOOKUP($D5947,'NI-118'!$B$1:$W$2048,16,FALSE)</f>
        <v>0</v>
      </c>
      <c r="V5947" s="1224">
        <f>VLOOKUP($D5947,'NI-118'!$B$1:$W$2048,17,FALSE)</f>
        <v>0</v>
      </c>
      <c r="W5947" s="1224">
        <f>VLOOKUP($D5947,'NI-118'!$B$1:$W$2048,18,FALSE)</f>
        <v>0</v>
      </c>
      <c r="X5947" s="1224">
        <f>VLOOKUP($D5947,'NI-118'!$B$1:$W$2048,19,FALSE)</f>
        <v>0</v>
      </c>
    </row>
    <row r="5948" spans="1:24" ht="27" hidden="1">
      <c r="A5948" s="762"/>
      <c r="B5948" s="762"/>
      <c r="C5948" s="762"/>
      <c r="D5948" s="1222" t="s">
        <v>2483</v>
      </c>
      <c r="E5948" s="1223">
        <v>118</v>
      </c>
      <c r="F5948" s="1202"/>
      <c r="G5948" s="1202"/>
      <c r="H5948" s="1205" t="s">
        <v>2461</v>
      </c>
      <c r="I5948" s="1202" t="s">
        <v>53</v>
      </c>
      <c r="J5948" s="1202" t="s">
        <v>1917</v>
      </c>
      <c r="K5948" s="1202" t="s">
        <v>1917</v>
      </c>
      <c r="L5948" s="1202" t="s">
        <v>1918</v>
      </c>
      <c r="M5948" s="1202" t="s">
        <v>2143</v>
      </c>
      <c r="N5948" s="1203" t="s">
        <v>2484</v>
      </c>
      <c r="O5948" s="1203" t="s">
        <v>73</v>
      </c>
      <c r="P5948" s="1203" t="s">
        <v>73</v>
      </c>
      <c r="Q5948" s="1203" t="s">
        <v>73</v>
      </c>
      <c r="R5948" s="1203" t="s">
        <v>73</v>
      </c>
      <c r="S5948" s="1224">
        <f>VLOOKUP($D5948,'NI-118'!$B$1:$W$2048,12,FALSE)</f>
        <v>0</v>
      </c>
      <c r="T5948" s="1224">
        <f>VLOOKUP($D5948,'NI-118'!$B$1:$W$2048,13,FALSE)</f>
        <v>0</v>
      </c>
      <c r="U5948" s="1224">
        <f>VLOOKUP($D5948,'NI-118'!$B$1:$W$2048,16,FALSE)</f>
        <v>0</v>
      </c>
      <c r="V5948" s="1224">
        <f>VLOOKUP($D5948,'NI-118'!$B$1:$W$2048,17,FALSE)</f>
        <v>0</v>
      </c>
      <c r="W5948" s="1224">
        <f>VLOOKUP($D5948,'NI-118'!$B$1:$W$2048,18,FALSE)</f>
        <v>0</v>
      </c>
      <c r="X5948" s="1224">
        <f>VLOOKUP($D5948,'NI-118'!$B$1:$W$2048,19,FALSE)</f>
        <v>0</v>
      </c>
    </row>
    <row r="5949" spans="1:24" hidden="1">
      <c r="A5949" s="762"/>
      <c r="B5949" s="762"/>
      <c r="C5949" s="762"/>
      <c r="D5949" s="1222" t="s">
        <v>2485</v>
      </c>
      <c r="E5949" s="1223">
        <v>118</v>
      </c>
      <c r="F5949" s="1202"/>
      <c r="G5949" s="1202"/>
      <c r="H5949" s="1205" t="s">
        <v>2486</v>
      </c>
      <c r="I5949" s="1202" t="s">
        <v>53</v>
      </c>
      <c r="J5949" s="1202" t="s">
        <v>1917</v>
      </c>
      <c r="K5949" s="1202" t="s">
        <v>1917</v>
      </c>
      <c r="L5949" s="1202" t="s">
        <v>1918</v>
      </c>
      <c r="M5949" s="1202" t="s">
        <v>2143</v>
      </c>
      <c r="N5949" s="1203" t="s">
        <v>2487</v>
      </c>
      <c r="O5949" s="1203" t="s">
        <v>73</v>
      </c>
      <c r="P5949" s="1203" t="s">
        <v>73</v>
      </c>
      <c r="Q5949" s="1203" t="s">
        <v>73</v>
      </c>
      <c r="R5949" s="1203" t="s">
        <v>73</v>
      </c>
      <c r="S5949" s="1224">
        <f>VLOOKUP($D5949,'NI-118'!$B$1:$W$2048,12,FALSE)</f>
        <v>0</v>
      </c>
      <c r="T5949" s="1224">
        <f>VLOOKUP($D5949,'NI-118'!$B$1:$W$2048,13,FALSE)</f>
        <v>0</v>
      </c>
      <c r="U5949" s="1224">
        <f>VLOOKUP($D5949,'NI-118'!$B$1:$W$2048,16,FALSE)</f>
        <v>0</v>
      </c>
      <c r="V5949" s="1224">
        <f>VLOOKUP($D5949,'NI-118'!$B$1:$W$2048,17,FALSE)</f>
        <v>0</v>
      </c>
      <c r="W5949" s="1224">
        <f>VLOOKUP($D5949,'NI-118'!$B$1:$W$2048,18,FALSE)</f>
        <v>0</v>
      </c>
      <c r="X5949" s="1224">
        <f>VLOOKUP($D5949,'NI-118'!$B$1:$W$2048,19,FALSE)</f>
        <v>0</v>
      </c>
    </row>
    <row r="5950" spans="1:24" hidden="1">
      <c r="A5950" s="762"/>
      <c r="B5950" s="762"/>
      <c r="C5950" s="762"/>
      <c r="D5950" s="1222" t="s">
        <v>2488</v>
      </c>
      <c r="E5950" s="1223">
        <v>118</v>
      </c>
      <c r="F5950" s="1202"/>
      <c r="G5950" s="1202"/>
      <c r="H5950" s="1205" t="s">
        <v>2486</v>
      </c>
      <c r="I5950" s="1202" t="s">
        <v>53</v>
      </c>
      <c r="J5950" s="1202" t="s">
        <v>1917</v>
      </c>
      <c r="K5950" s="1202" t="s">
        <v>1917</v>
      </c>
      <c r="L5950" s="1202" t="s">
        <v>1918</v>
      </c>
      <c r="M5950" s="1202" t="s">
        <v>2143</v>
      </c>
      <c r="N5950" s="1203" t="s">
        <v>2489</v>
      </c>
      <c r="O5950" s="1203" t="s">
        <v>73</v>
      </c>
      <c r="P5950" s="1203" t="s">
        <v>73</v>
      </c>
      <c r="Q5950" s="1203" t="s">
        <v>73</v>
      </c>
      <c r="R5950" s="1203" t="s">
        <v>73</v>
      </c>
      <c r="S5950" s="1224">
        <f>VLOOKUP($D5950,'NI-118'!$B$1:$W$2048,12,FALSE)</f>
        <v>0</v>
      </c>
      <c r="T5950" s="1224">
        <f>VLOOKUP($D5950,'NI-118'!$B$1:$W$2048,13,FALSE)</f>
        <v>0</v>
      </c>
      <c r="U5950" s="1224">
        <f>VLOOKUP($D5950,'NI-118'!$B$1:$W$2048,16,FALSE)</f>
        <v>0</v>
      </c>
      <c r="V5950" s="1224">
        <f>VLOOKUP($D5950,'NI-118'!$B$1:$W$2048,17,FALSE)</f>
        <v>0</v>
      </c>
      <c r="W5950" s="1224">
        <f>VLOOKUP($D5950,'NI-118'!$B$1:$W$2048,18,FALSE)</f>
        <v>0</v>
      </c>
      <c r="X5950" s="1224">
        <f>VLOOKUP($D5950,'NI-118'!$B$1:$W$2048,19,FALSE)</f>
        <v>0</v>
      </c>
    </row>
    <row r="5951" spans="1:24" hidden="1">
      <c r="A5951" s="762"/>
      <c r="B5951" s="762"/>
      <c r="C5951" s="762"/>
      <c r="D5951" s="1222" t="s">
        <v>2490</v>
      </c>
      <c r="E5951" s="1223">
        <v>118</v>
      </c>
      <c r="F5951" s="1202"/>
      <c r="G5951" s="1202"/>
      <c r="H5951" s="1205" t="s">
        <v>2486</v>
      </c>
      <c r="I5951" s="1202" t="s">
        <v>53</v>
      </c>
      <c r="J5951" s="1202" t="s">
        <v>1917</v>
      </c>
      <c r="K5951" s="1202" t="s">
        <v>1917</v>
      </c>
      <c r="L5951" s="1202" t="s">
        <v>1918</v>
      </c>
      <c r="M5951" s="1202" t="s">
        <v>2143</v>
      </c>
      <c r="N5951" s="1203" t="s">
        <v>2491</v>
      </c>
      <c r="O5951" s="1203" t="s">
        <v>73</v>
      </c>
      <c r="P5951" s="1203" t="s">
        <v>73</v>
      </c>
      <c r="Q5951" s="1203" t="s">
        <v>73</v>
      </c>
      <c r="R5951" s="1203" t="s">
        <v>73</v>
      </c>
      <c r="S5951" s="1224">
        <f>VLOOKUP($D5951,'NI-118'!$B$1:$W$2048,12,FALSE)</f>
        <v>0</v>
      </c>
      <c r="T5951" s="1224">
        <f>VLOOKUP($D5951,'NI-118'!$B$1:$W$2048,13,FALSE)</f>
        <v>0</v>
      </c>
      <c r="U5951" s="1224">
        <f>VLOOKUP($D5951,'NI-118'!$B$1:$W$2048,16,FALSE)</f>
        <v>0</v>
      </c>
      <c r="V5951" s="1224">
        <f>VLOOKUP($D5951,'NI-118'!$B$1:$W$2048,17,FALSE)</f>
        <v>0</v>
      </c>
      <c r="W5951" s="1224">
        <f>VLOOKUP($D5951,'NI-118'!$B$1:$W$2048,18,FALSE)</f>
        <v>0</v>
      </c>
      <c r="X5951" s="1224">
        <f>VLOOKUP($D5951,'NI-118'!$B$1:$W$2048,19,FALSE)</f>
        <v>0</v>
      </c>
    </row>
    <row r="5952" spans="1:24" hidden="1">
      <c r="A5952" s="762"/>
      <c r="B5952" s="762"/>
      <c r="C5952" s="762"/>
      <c r="D5952" s="1222" t="s">
        <v>2492</v>
      </c>
      <c r="E5952" s="1223">
        <v>118</v>
      </c>
      <c r="F5952" s="1202"/>
      <c r="G5952" s="1202"/>
      <c r="H5952" s="1205" t="s">
        <v>2486</v>
      </c>
      <c r="I5952" s="1202" t="s">
        <v>53</v>
      </c>
      <c r="J5952" s="1202" t="s">
        <v>1917</v>
      </c>
      <c r="K5952" s="1202" t="s">
        <v>1917</v>
      </c>
      <c r="L5952" s="1202" t="s">
        <v>1918</v>
      </c>
      <c r="M5952" s="1202" t="s">
        <v>2143</v>
      </c>
      <c r="N5952" s="1203" t="s">
        <v>2493</v>
      </c>
      <c r="O5952" s="1203" t="s">
        <v>73</v>
      </c>
      <c r="P5952" s="1203" t="s">
        <v>73</v>
      </c>
      <c r="Q5952" s="1203" t="s">
        <v>73</v>
      </c>
      <c r="R5952" s="1203" t="s">
        <v>73</v>
      </c>
      <c r="S5952" s="1224">
        <f>VLOOKUP($D5952,'NI-118'!$B$1:$W$2048,12,FALSE)</f>
        <v>0</v>
      </c>
      <c r="T5952" s="1224">
        <f>VLOOKUP($D5952,'NI-118'!$B$1:$W$2048,13,FALSE)</f>
        <v>0</v>
      </c>
      <c r="U5952" s="1224">
        <f>VLOOKUP($D5952,'NI-118'!$B$1:$W$2048,16,FALSE)</f>
        <v>0</v>
      </c>
      <c r="V5952" s="1224">
        <f>VLOOKUP($D5952,'NI-118'!$B$1:$W$2048,17,FALSE)</f>
        <v>0</v>
      </c>
      <c r="W5952" s="1224">
        <f>VLOOKUP($D5952,'NI-118'!$B$1:$W$2048,18,FALSE)</f>
        <v>0</v>
      </c>
      <c r="X5952" s="1224">
        <f>VLOOKUP($D5952,'NI-118'!$B$1:$W$2048,19,FALSE)</f>
        <v>0</v>
      </c>
    </row>
    <row r="5953" spans="1:24" ht="27" hidden="1">
      <c r="A5953" s="762"/>
      <c r="B5953" s="762"/>
      <c r="C5953" s="762"/>
      <c r="D5953" s="1222" t="s">
        <v>2494</v>
      </c>
      <c r="E5953" s="1223">
        <v>118</v>
      </c>
      <c r="F5953" s="1202"/>
      <c r="G5953" s="1202"/>
      <c r="H5953" s="1205" t="s">
        <v>2486</v>
      </c>
      <c r="I5953" s="1202" t="s">
        <v>53</v>
      </c>
      <c r="J5953" s="1202" t="s">
        <v>1917</v>
      </c>
      <c r="K5953" s="1202" t="s">
        <v>1917</v>
      </c>
      <c r="L5953" s="1202" t="s">
        <v>1918</v>
      </c>
      <c r="M5953" s="1202" t="s">
        <v>2143</v>
      </c>
      <c r="N5953" s="1203" t="s">
        <v>2495</v>
      </c>
      <c r="O5953" s="1203" t="s">
        <v>73</v>
      </c>
      <c r="P5953" s="1203" t="s">
        <v>73</v>
      </c>
      <c r="Q5953" s="1203" t="s">
        <v>73</v>
      </c>
      <c r="R5953" s="1203" t="s">
        <v>73</v>
      </c>
      <c r="S5953" s="1224">
        <f>VLOOKUP($D5953,'NI-118'!$B$1:$W$2048,12,FALSE)</f>
        <v>0</v>
      </c>
      <c r="T5953" s="1224">
        <f>VLOOKUP($D5953,'NI-118'!$B$1:$W$2048,13,FALSE)</f>
        <v>0</v>
      </c>
      <c r="U5953" s="1224">
        <f>VLOOKUP($D5953,'NI-118'!$B$1:$W$2048,16,FALSE)</f>
        <v>0</v>
      </c>
      <c r="V5953" s="1224">
        <f>VLOOKUP($D5953,'NI-118'!$B$1:$W$2048,17,FALSE)</f>
        <v>0</v>
      </c>
      <c r="W5953" s="1224">
        <f>VLOOKUP($D5953,'NI-118'!$B$1:$W$2048,18,FALSE)</f>
        <v>0</v>
      </c>
      <c r="X5953" s="1224">
        <f>VLOOKUP($D5953,'NI-118'!$B$1:$W$2048,19,FALSE)</f>
        <v>0</v>
      </c>
    </row>
    <row r="5954" spans="1:24" ht="27" hidden="1">
      <c r="A5954" s="762"/>
      <c r="B5954" s="762"/>
      <c r="C5954" s="762"/>
      <c r="D5954" s="1222" t="s">
        <v>2496</v>
      </c>
      <c r="E5954" s="1223">
        <v>118</v>
      </c>
      <c r="F5954" s="1202"/>
      <c r="G5954" s="1202"/>
      <c r="H5954" s="1205" t="s">
        <v>2486</v>
      </c>
      <c r="I5954" s="1202" t="s">
        <v>53</v>
      </c>
      <c r="J5954" s="1202" t="s">
        <v>1917</v>
      </c>
      <c r="K5954" s="1202" t="s">
        <v>1917</v>
      </c>
      <c r="L5954" s="1202" t="s">
        <v>1918</v>
      </c>
      <c r="M5954" s="1202" t="s">
        <v>2143</v>
      </c>
      <c r="N5954" s="1203" t="s">
        <v>2497</v>
      </c>
      <c r="O5954" s="1203" t="s">
        <v>73</v>
      </c>
      <c r="P5954" s="1203" t="s">
        <v>73</v>
      </c>
      <c r="Q5954" s="1203" t="s">
        <v>73</v>
      </c>
      <c r="R5954" s="1203" t="s">
        <v>73</v>
      </c>
      <c r="S5954" s="1224">
        <f>VLOOKUP($D5954,'NI-118'!$B$1:$W$2048,12,FALSE)</f>
        <v>0</v>
      </c>
      <c r="T5954" s="1224">
        <f>VLOOKUP($D5954,'NI-118'!$B$1:$W$2048,13,FALSE)</f>
        <v>0</v>
      </c>
      <c r="U5954" s="1224">
        <f>VLOOKUP($D5954,'NI-118'!$B$1:$W$2048,16,FALSE)</f>
        <v>0</v>
      </c>
      <c r="V5954" s="1224">
        <f>VLOOKUP($D5954,'NI-118'!$B$1:$W$2048,17,FALSE)</f>
        <v>0</v>
      </c>
      <c r="W5954" s="1224">
        <f>VLOOKUP($D5954,'NI-118'!$B$1:$W$2048,18,FALSE)</f>
        <v>0</v>
      </c>
      <c r="X5954" s="1224">
        <f>VLOOKUP($D5954,'NI-118'!$B$1:$W$2048,19,FALSE)</f>
        <v>0</v>
      </c>
    </row>
    <row r="5955" spans="1:24" ht="27" hidden="1">
      <c r="A5955" s="762"/>
      <c r="B5955" s="762"/>
      <c r="C5955" s="762"/>
      <c r="D5955" s="1222" t="s">
        <v>2498</v>
      </c>
      <c r="E5955" s="1223">
        <v>118</v>
      </c>
      <c r="F5955" s="1202"/>
      <c r="G5955" s="1202"/>
      <c r="H5955" s="1205" t="s">
        <v>2486</v>
      </c>
      <c r="I5955" s="1202" t="s">
        <v>53</v>
      </c>
      <c r="J5955" s="1202" t="s">
        <v>1917</v>
      </c>
      <c r="K5955" s="1202" t="s">
        <v>1917</v>
      </c>
      <c r="L5955" s="1202" t="s">
        <v>1918</v>
      </c>
      <c r="M5955" s="1202" t="s">
        <v>2143</v>
      </c>
      <c r="N5955" s="1203" t="s">
        <v>2499</v>
      </c>
      <c r="O5955" s="1203" t="s">
        <v>73</v>
      </c>
      <c r="P5955" s="1203" t="s">
        <v>73</v>
      </c>
      <c r="Q5955" s="1203" t="s">
        <v>73</v>
      </c>
      <c r="R5955" s="1203" t="s">
        <v>73</v>
      </c>
      <c r="S5955" s="1224">
        <f>VLOOKUP($D5955,'NI-118'!$B$1:$W$2048,12,FALSE)</f>
        <v>0</v>
      </c>
      <c r="T5955" s="1224">
        <f>VLOOKUP($D5955,'NI-118'!$B$1:$W$2048,13,FALSE)</f>
        <v>0</v>
      </c>
      <c r="U5955" s="1224">
        <f>VLOOKUP($D5955,'NI-118'!$B$1:$W$2048,16,FALSE)</f>
        <v>0</v>
      </c>
      <c r="V5955" s="1224">
        <f>VLOOKUP($D5955,'NI-118'!$B$1:$W$2048,17,FALSE)</f>
        <v>0</v>
      </c>
      <c r="W5955" s="1224">
        <f>VLOOKUP($D5955,'NI-118'!$B$1:$W$2048,18,FALSE)</f>
        <v>0</v>
      </c>
      <c r="X5955" s="1224">
        <f>VLOOKUP($D5955,'NI-118'!$B$1:$W$2048,19,FALSE)</f>
        <v>0</v>
      </c>
    </row>
    <row r="5956" spans="1:24" ht="27" hidden="1">
      <c r="A5956" s="762"/>
      <c r="B5956" s="762"/>
      <c r="C5956" s="762"/>
      <c r="D5956" s="1222" t="s">
        <v>2500</v>
      </c>
      <c r="E5956" s="1223">
        <v>118</v>
      </c>
      <c r="F5956" s="1202"/>
      <c r="G5956" s="1202"/>
      <c r="H5956" s="1205" t="s">
        <v>2486</v>
      </c>
      <c r="I5956" s="1202" t="s">
        <v>53</v>
      </c>
      <c r="J5956" s="1202" t="s">
        <v>1917</v>
      </c>
      <c r="K5956" s="1202" t="s">
        <v>1917</v>
      </c>
      <c r="L5956" s="1202" t="s">
        <v>1918</v>
      </c>
      <c r="M5956" s="1202" t="s">
        <v>2143</v>
      </c>
      <c r="N5956" s="1203" t="s">
        <v>2501</v>
      </c>
      <c r="O5956" s="1203" t="s">
        <v>73</v>
      </c>
      <c r="P5956" s="1203" t="s">
        <v>73</v>
      </c>
      <c r="Q5956" s="1203" t="s">
        <v>73</v>
      </c>
      <c r="R5956" s="1203" t="s">
        <v>73</v>
      </c>
      <c r="S5956" s="1224">
        <f>VLOOKUP($D5956,'NI-118'!$B$1:$W$2048,12,FALSE)</f>
        <v>0</v>
      </c>
      <c r="T5956" s="1224">
        <f>VLOOKUP($D5956,'NI-118'!$B$1:$W$2048,13,FALSE)</f>
        <v>0</v>
      </c>
      <c r="U5956" s="1224">
        <f>VLOOKUP($D5956,'NI-118'!$B$1:$W$2048,16,FALSE)</f>
        <v>0</v>
      </c>
      <c r="V5956" s="1224">
        <f>VLOOKUP($D5956,'NI-118'!$B$1:$W$2048,17,FALSE)</f>
        <v>0</v>
      </c>
      <c r="W5956" s="1224">
        <f>VLOOKUP($D5956,'NI-118'!$B$1:$W$2048,18,FALSE)</f>
        <v>0</v>
      </c>
      <c r="X5956" s="1224">
        <f>VLOOKUP($D5956,'NI-118'!$B$1:$W$2048,19,FALSE)</f>
        <v>0</v>
      </c>
    </row>
    <row r="5957" spans="1:24" hidden="1">
      <c r="A5957" s="762"/>
      <c r="B5957" s="762"/>
      <c r="C5957" s="762"/>
      <c r="D5957" s="1222" t="s">
        <v>2502</v>
      </c>
      <c r="E5957" s="1223">
        <v>118</v>
      </c>
      <c r="F5957" s="1202"/>
      <c r="G5957" s="1202"/>
      <c r="H5957" s="1205" t="s">
        <v>2486</v>
      </c>
      <c r="I5957" s="1202" t="s">
        <v>53</v>
      </c>
      <c r="J5957" s="1202" t="s">
        <v>1917</v>
      </c>
      <c r="K5957" s="1202" t="s">
        <v>1917</v>
      </c>
      <c r="L5957" s="1202" t="s">
        <v>1918</v>
      </c>
      <c r="M5957" s="1202" t="s">
        <v>2143</v>
      </c>
      <c r="N5957" s="1203" t="s">
        <v>2503</v>
      </c>
      <c r="O5957" s="1203" t="s">
        <v>73</v>
      </c>
      <c r="P5957" s="1203" t="s">
        <v>73</v>
      </c>
      <c r="Q5957" s="1203" t="s">
        <v>73</v>
      </c>
      <c r="R5957" s="1203" t="s">
        <v>73</v>
      </c>
      <c r="S5957" s="1224">
        <f>VLOOKUP($D5957,'NI-118'!$B$1:$W$2048,12,FALSE)</f>
        <v>0</v>
      </c>
      <c r="T5957" s="1224">
        <f>VLOOKUP($D5957,'NI-118'!$B$1:$W$2048,13,FALSE)</f>
        <v>0</v>
      </c>
      <c r="U5957" s="1224">
        <f>VLOOKUP($D5957,'NI-118'!$B$1:$W$2048,16,FALSE)</f>
        <v>0</v>
      </c>
      <c r="V5957" s="1224">
        <f>VLOOKUP($D5957,'NI-118'!$B$1:$W$2048,17,FALSE)</f>
        <v>0</v>
      </c>
      <c r="W5957" s="1224">
        <f>VLOOKUP($D5957,'NI-118'!$B$1:$W$2048,18,FALSE)</f>
        <v>0</v>
      </c>
      <c r="X5957" s="1224">
        <f>VLOOKUP($D5957,'NI-118'!$B$1:$W$2048,19,FALSE)</f>
        <v>0</v>
      </c>
    </row>
    <row r="5958" spans="1:24" hidden="1">
      <c r="A5958" s="762"/>
      <c r="B5958" s="762"/>
      <c r="C5958" s="762"/>
      <c r="D5958" s="1222" t="s">
        <v>2504</v>
      </c>
      <c r="E5958" s="1223">
        <v>118</v>
      </c>
      <c r="F5958" s="1202"/>
      <c r="G5958" s="1202"/>
      <c r="H5958" s="1205" t="s">
        <v>2486</v>
      </c>
      <c r="I5958" s="1202" t="s">
        <v>53</v>
      </c>
      <c r="J5958" s="1202" t="s">
        <v>1917</v>
      </c>
      <c r="K5958" s="1202" t="s">
        <v>1917</v>
      </c>
      <c r="L5958" s="1202" t="s">
        <v>1918</v>
      </c>
      <c r="M5958" s="1202" t="s">
        <v>2143</v>
      </c>
      <c r="N5958" s="1203" t="s">
        <v>2505</v>
      </c>
      <c r="O5958" s="1203" t="s">
        <v>73</v>
      </c>
      <c r="P5958" s="1203" t="s">
        <v>73</v>
      </c>
      <c r="Q5958" s="1203" t="s">
        <v>73</v>
      </c>
      <c r="R5958" s="1203" t="s">
        <v>73</v>
      </c>
      <c r="S5958" s="1224">
        <f>VLOOKUP($D5958,'NI-118'!$B$1:$W$2048,12,FALSE)</f>
        <v>0</v>
      </c>
      <c r="T5958" s="1224">
        <f>VLOOKUP($D5958,'NI-118'!$B$1:$W$2048,13,FALSE)</f>
        <v>0</v>
      </c>
      <c r="U5958" s="1224">
        <f>VLOOKUP($D5958,'NI-118'!$B$1:$W$2048,16,FALSE)</f>
        <v>0</v>
      </c>
      <c r="V5958" s="1224">
        <f>VLOOKUP($D5958,'NI-118'!$B$1:$W$2048,17,FALSE)</f>
        <v>0</v>
      </c>
      <c r="W5958" s="1224">
        <f>VLOOKUP($D5958,'NI-118'!$B$1:$W$2048,18,FALSE)</f>
        <v>0</v>
      </c>
      <c r="X5958" s="1224">
        <f>VLOOKUP($D5958,'NI-118'!$B$1:$W$2048,19,FALSE)</f>
        <v>0</v>
      </c>
    </row>
    <row r="5959" spans="1:24" ht="27" hidden="1">
      <c r="A5959" s="762"/>
      <c r="B5959" s="762"/>
      <c r="C5959" s="762"/>
      <c r="D5959" s="1222" t="s">
        <v>2506</v>
      </c>
      <c r="E5959" s="1223">
        <v>118</v>
      </c>
      <c r="F5959" s="1202"/>
      <c r="G5959" s="1202"/>
      <c r="H5959" s="1205" t="s">
        <v>2486</v>
      </c>
      <c r="I5959" s="1202" t="s">
        <v>53</v>
      </c>
      <c r="J5959" s="1202" t="s">
        <v>1917</v>
      </c>
      <c r="K5959" s="1202" t="s">
        <v>1917</v>
      </c>
      <c r="L5959" s="1202" t="s">
        <v>1918</v>
      </c>
      <c r="M5959" s="1202" t="s">
        <v>2143</v>
      </c>
      <c r="N5959" s="1203" t="s">
        <v>2507</v>
      </c>
      <c r="O5959" s="1203" t="s">
        <v>73</v>
      </c>
      <c r="P5959" s="1203" t="s">
        <v>73</v>
      </c>
      <c r="Q5959" s="1203" t="s">
        <v>73</v>
      </c>
      <c r="R5959" s="1203" t="s">
        <v>73</v>
      </c>
      <c r="S5959" s="1224">
        <f>VLOOKUP($D5959,'NI-118'!$B$1:$W$2048,12,FALSE)</f>
        <v>0</v>
      </c>
      <c r="T5959" s="1224">
        <f>VLOOKUP($D5959,'NI-118'!$B$1:$W$2048,13,FALSE)</f>
        <v>0</v>
      </c>
      <c r="U5959" s="1224">
        <f>VLOOKUP($D5959,'NI-118'!$B$1:$W$2048,16,FALSE)</f>
        <v>0</v>
      </c>
      <c r="V5959" s="1224">
        <f>VLOOKUP($D5959,'NI-118'!$B$1:$W$2048,17,FALSE)</f>
        <v>0</v>
      </c>
      <c r="W5959" s="1224">
        <f>VLOOKUP($D5959,'NI-118'!$B$1:$W$2048,18,FALSE)</f>
        <v>0</v>
      </c>
      <c r="X5959" s="1224">
        <f>VLOOKUP($D5959,'NI-118'!$B$1:$W$2048,19,FALSE)</f>
        <v>0</v>
      </c>
    </row>
    <row r="5960" spans="1:24" ht="27" hidden="1">
      <c r="A5960" s="762"/>
      <c r="B5960" s="762"/>
      <c r="C5960" s="762"/>
      <c r="D5960" s="1222" t="s">
        <v>2508</v>
      </c>
      <c r="E5960" s="1223">
        <v>118</v>
      </c>
      <c r="F5960" s="1202"/>
      <c r="G5960" s="1202"/>
      <c r="H5960" s="1205" t="s">
        <v>2486</v>
      </c>
      <c r="I5960" s="1202" t="s">
        <v>53</v>
      </c>
      <c r="J5960" s="1202" t="s">
        <v>1917</v>
      </c>
      <c r="K5960" s="1202" t="s">
        <v>1917</v>
      </c>
      <c r="L5960" s="1202" t="s">
        <v>1918</v>
      </c>
      <c r="M5960" s="1202" t="s">
        <v>2143</v>
      </c>
      <c r="N5960" s="1203" t="s">
        <v>2509</v>
      </c>
      <c r="O5960" s="1203" t="s">
        <v>73</v>
      </c>
      <c r="P5960" s="1203" t="s">
        <v>73</v>
      </c>
      <c r="Q5960" s="1203" t="s">
        <v>73</v>
      </c>
      <c r="R5960" s="1203" t="s">
        <v>73</v>
      </c>
      <c r="S5960" s="1224">
        <f>VLOOKUP($D5960,'NI-118'!$B$1:$W$2048,12,FALSE)</f>
        <v>0</v>
      </c>
      <c r="T5960" s="1224">
        <f>VLOOKUP($D5960,'NI-118'!$B$1:$W$2048,13,FALSE)</f>
        <v>0</v>
      </c>
      <c r="U5960" s="1224">
        <f>VLOOKUP($D5960,'NI-118'!$B$1:$W$2048,16,FALSE)</f>
        <v>0</v>
      </c>
      <c r="V5960" s="1224">
        <f>VLOOKUP($D5960,'NI-118'!$B$1:$W$2048,17,FALSE)</f>
        <v>0</v>
      </c>
      <c r="W5960" s="1224">
        <f>VLOOKUP($D5960,'NI-118'!$B$1:$W$2048,18,FALSE)</f>
        <v>0</v>
      </c>
      <c r="X5960" s="1224">
        <f>VLOOKUP($D5960,'NI-118'!$B$1:$W$2048,19,FALSE)</f>
        <v>0</v>
      </c>
    </row>
    <row r="5961" spans="1:24" ht="27" hidden="1">
      <c r="A5961" s="762"/>
      <c r="B5961" s="762"/>
      <c r="C5961" s="762"/>
      <c r="D5961" s="1222" t="s">
        <v>2510</v>
      </c>
      <c r="E5961" s="1223">
        <v>118</v>
      </c>
      <c r="F5961" s="1202"/>
      <c r="G5961" s="1202"/>
      <c r="H5961" s="1205" t="s">
        <v>2511</v>
      </c>
      <c r="I5961" s="1202" t="s">
        <v>53</v>
      </c>
      <c r="J5961" s="1202" t="s">
        <v>1917</v>
      </c>
      <c r="K5961" s="1202" t="s">
        <v>1917</v>
      </c>
      <c r="L5961" s="1202" t="s">
        <v>1918</v>
      </c>
      <c r="M5961" s="1202" t="s">
        <v>2219</v>
      </c>
      <c r="N5961" s="1203" t="s">
        <v>2512</v>
      </c>
      <c r="O5961" s="1203" t="s">
        <v>73</v>
      </c>
      <c r="P5961" s="1203" t="s">
        <v>73</v>
      </c>
      <c r="Q5961" s="1203" t="s">
        <v>73</v>
      </c>
      <c r="R5961" s="1203" t="s">
        <v>73</v>
      </c>
      <c r="S5961" s="1224">
        <f>VLOOKUP($D5961,'NI-118'!$B$1:$W$2048,12,FALSE)</f>
        <v>0</v>
      </c>
      <c r="T5961" s="1224">
        <f>VLOOKUP($D5961,'NI-118'!$B$1:$W$2048,13,FALSE)</f>
        <v>0</v>
      </c>
      <c r="U5961" s="1224">
        <f>VLOOKUP($D5961,'NI-118'!$B$1:$W$2048,16,FALSE)</f>
        <v>57</v>
      </c>
      <c r="V5961" s="1224">
        <f>VLOOKUP($D5961,'NI-118'!$B$1:$W$2048,17,FALSE)</f>
        <v>0</v>
      </c>
      <c r="W5961" s="1224">
        <f>VLOOKUP($D5961,'NI-118'!$B$1:$W$2048,18,FALSE)</f>
        <v>0</v>
      </c>
      <c r="X5961" s="1224">
        <f>VLOOKUP($D5961,'NI-118'!$B$1:$W$2048,19,FALSE)</f>
        <v>0</v>
      </c>
    </row>
    <row r="5962" spans="1:24" ht="27" hidden="1">
      <c r="A5962" s="762"/>
      <c r="B5962" s="762"/>
      <c r="C5962" s="762"/>
      <c r="D5962" s="1222" t="s">
        <v>2513</v>
      </c>
      <c r="E5962" s="1223">
        <v>118</v>
      </c>
      <c r="F5962" s="1202"/>
      <c r="G5962" s="1202"/>
      <c r="H5962" s="1205" t="s">
        <v>2511</v>
      </c>
      <c r="I5962" s="1202" t="s">
        <v>53</v>
      </c>
      <c r="J5962" s="1202" t="s">
        <v>1917</v>
      </c>
      <c r="K5962" s="1202" t="s">
        <v>1917</v>
      </c>
      <c r="L5962" s="1202" t="s">
        <v>1918</v>
      </c>
      <c r="M5962" s="1202" t="s">
        <v>2219</v>
      </c>
      <c r="N5962" s="1203" t="s">
        <v>2514</v>
      </c>
      <c r="O5962" s="1203" t="s">
        <v>73</v>
      </c>
      <c r="P5962" s="1203" t="s">
        <v>73</v>
      </c>
      <c r="Q5962" s="1203" t="s">
        <v>73</v>
      </c>
      <c r="R5962" s="1203" t="s">
        <v>73</v>
      </c>
      <c r="S5962" s="1224">
        <f>VLOOKUP($D5962,'NI-118'!$B$1:$W$2048,12,FALSE)</f>
        <v>0</v>
      </c>
      <c r="T5962" s="1224">
        <f>VLOOKUP($D5962,'NI-118'!$B$1:$W$2048,13,FALSE)</f>
        <v>0</v>
      </c>
      <c r="U5962" s="1224">
        <f>VLOOKUP($D5962,'NI-118'!$B$1:$W$2048,16,FALSE)</f>
        <v>0</v>
      </c>
      <c r="V5962" s="1224">
        <f>VLOOKUP($D5962,'NI-118'!$B$1:$W$2048,17,FALSE)</f>
        <v>0</v>
      </c>
      <c r="W5962" s="1224">
        <f>VLOOKUP($D5962,'NI-118'!$B$1:$W$2048,18,FALSE)</f>
        <v>0</v>
      </c>
      <c r="X5962" s="1224">
        <f>VLOOKUP($D5962,'NI-118'!$B$1:$W$2048,19,FALSE)</f>
        <v>0</v>
      </c>
    </row>
    <row r="5963" spans="1:24" ht="27" hidden="1">
      <c r="A5963" s="762"/>
      <c r="B5963" s="762"/>
      <c r="C5963" s="762"/>
      <c r="D5963" s="1222" t="s">
        <v>2515</v>
      </c>
      <c r="E5963" s="1223">
        <v>118</v>
      </c>
      <c r="F5963" s="1202"/>
      <c r="G5963" s="1202"/>
      <c r="H5963" s="1205" t="s">
        <v>2511</v>
      </c>
      <c r="I5963" s="1202" t="s">
        <v>53</v>
      </c>
      <c r="J5963" s="1202" t="s">
        <v>1917</v>
      </c>
      <c r="K5963" s="1202" t="s">
        <v>1917</v>
      </c>
      <c r="L5963" s="1202" t="s">
        <v>1918</v>
      </c>
      <c r="M5963" s="1202" t="s">
        <v>2219</v>
      </c>
      <c r="N5963" s="1203" t="s">
        <v>2516</v>
      </c>
      <c r="O5963" s="1203" t="s">
        <v>73</v>
      </c>
      <c r="P5963" s="1203" t="s">
        <v>73</v>
      </c>
      <c r="Q5963" s="1203" t="s">
        <v>73</v>
      </c>
      <c r="R5963" s="1203" t="s">
        <v>73</v>
      </c>
      <c r="S5963" s="1224">
        <f>VLOOKUP($D5963,'NI-118'!$B$1:$W$2048,12,FALSE)</f>
        <v>0</v>
      </c>
      <c r="T5963" s="1224">
        <f>VLOOKUP($D5963,'NI-118'!$B$1:$W$2048,13,FALSE)</f>
        <v>0</v>
      </c>
      <c r="U5963" s="1224">
        <f>VLOOKUP($D5963,'NI-118'!$B$1:$W$2048,16,FALSE)</f>
        <v>12</v>
      </c>
      <c r="V5963" s="1224">
        <f>VLOOKUP($D5963,'NI-118'!$B$1:$W$2048,17,FALSE)</f>
        <v>0</v>
      </c>
      <c r="W5963" s="1224">
        <f>VLOOKUP($D5963,'NI-118'!$B$1:$W$2048,18,FALSE)</f>
        <v>0</v>
      </c>
      <c r="X5963" s="1224">
        <f>VLOOKUP($D5963,'NI-118'!$B$1:$W$2048,19,FALSE)</f>
        <v>0</v>
      </c>
    </row>
    <row r="5964" spans="1:24" ht="27" hidden="1">
      <c r="A5964" s="762"/>
      <c r="B5964" s="762"/>
      <c r="C5964" s="762"/>
      <c r="D5964" s="1222" t="s">
        <v>2517</v>
      </c>
      <c r="E5964" s="1223">
        <v>118</v>
      </c>
      <c r="F5964" s="1202"/>
      <c r="G5964" s="1202"/>
      <c r="H5964" s="1205" t="s">
        <v>2511</v>
      </c>
      <c r="I5964" s="1202" t="s">
        <v>53</v>
      </c>
      <c r="J5964" s="1202" t="s">
        <v>1917</v>
      </c>
      <c r="K5964" s="1202" t="s">
        <v>1917</v>
      </c>
      <c r="L5964" s="1202" t="s">
        <v>1918</v>
      </c>
      <c r="M5964" s="1202" t="s">
        <v>2219</v>
      </c>
      <c r="N5964" s="1203" t="s">
        <v>2518</v>
      </c>
      <c r="O5964" s="1203" t="s">
        <v>73</v>
      </c>
      <c r="P5964" s="1203" t="s">
        <v>73</v>
      </c>
      <c r="Q5964" s="1203" t="s">
        <v>73</v>
      </c>
      <c r="R5964" s="1203" t="s">
        <v>73</v>
      </c>
      <c r="S5964" s="1224">
        <f>VLOOKUP($D5964,'NI-118'!$B$1:$W$2048,12,FALSE)</f>
        <v>0</v>
      </c>
      <c r="T5964" s="1224">
        <f>VLOOKUP($D5964,'NI-118'!$B$1:$W$2048,13,FALSE)</f>
        <v>0</v>
      </c>
      <c r="U5964" s="1224">
        <f>VLOOKUP($D5964,'NI-118'!$B$1:$W$2048,16,FALSE)</f>
        <v>4</v>
      </c>
      <c r="V5964" s="1224">
        <f>VLOOKUP($D5964,'NI-118'!$B$1:$W$2048,17,FALSE)</f>
        <v>0</v>
      </c>
      <c r="W5964" s="1224">
        <f>VLOOKUP($D5964,'NI-118'!$B$1:$W$2048,18,FALSE)</f>
        <v>0</v>
      </c>
      <c r="X5964" s="1224">
        <f>VLOOKUP($D5964,'NI-118'!$B$1:$W$2048,19,FALSE)</f>
        <v>0</v>
      </c>
    </row>
    <row r="5965" spans="1:24" ht="27" hidden="1">
      <c r="A5965" s="762"/>
      <c r="B5965" s="762"/>
      <c r="C5965" s="762"/>
      <c r="D5965" s="1222" t="s">
        <v>2519</v>
      </c>
      <c r="E5965" s="1223">
        <v>118</v>
      </c>
      <c r="F5965" s="1202"/>
      <c r="G5965" s="1202"/>
      <c r="H5965" s="1205" t="s">
        <v>2511</v>
      </c>
      <c r="I5965" s="1202" t="s">
        <v>53</v>
      </c>
      <c r="J5965" s="1202" t="s">
        <v>1917</v>
      </c>
      <c r="K5965" s="1202" t="s">
        <v>1917</v>
      </c>
      <c r="L5965" s="1202" t="s">
        <v>1918</v>
      </c>
      <c r="M5965" s="1202" t="s">
        <v>2219</v>
      </c>
      <c r="N5965" s="1203" t="s">
        <v>2520</v>
      </c>
      <c r="O5965" s="1203" t="s">
        <v>73</v>
      </c>
      <c r="P5965" s="1203" t="s">
        <v>73</v>
      </c>
      <c r="Q5965" s="1203" t="s">
        <v>73</v>
      </c>
      <c r="R5965" s="1203" t="s">
        <v>73</v>
      </c>
      <c r="S5965" s="1224">
        <f>VLOOKUP($D5965,'NI-118'!$B$1:$W$2048,12,FALSE)</f>
        <v>0</v>
      </c>
      <c r="T5965" s="1224">
        <f>VLOOKUP($D5965,'NI-118'!$B$1:$W$2048,13,FALSE)</f>
        <v>0</v>
      </c>
      <c r="U5965" s="1224">
        <f>VLOOKUP($D5965,'NI-118'!$B$1:$W$2048,16,FALSE)</f>
        <v>0</v>
      </c>
      <c r="V5965" s="1224">
        <f>VLOOKUP($D5965,'NI-118'!$B$1:$W$2048,17,FALSE)</f>
        <v>0</v>
      </c>
      <c r="W5965" s="1224">
        <f>VLOOKUP($D5965,'NI-118'!$B$1:$W$2048,18,FALSE)</f>
        <v>0</v>
      </c>
      <c r="X5965" s="1224">
        <f>VLOOKUP($D5965,'NI-118'!$B$1:$W$2048,19,FALSE)</f>
        <v>0</v>
      </c>
    </row>
    <row r="5966" spans="1:24" ht="27" hidden="1">
      <c r="A5966" s="762"/>
      <c r="B5966" s="762"/>
      <c r="C5966" s="762"/>
      <c r="D5966" s="1222" t="s">
        <v>2521</v>
      </c>
      <c r="E5966" s="1223">
        <v>118</v>
      </c>
      <c r="F5966" s="1202"/>
      <c r="G5966" s="1202"/>
      <c r="H5966" s="1205" t="s">
        <v>2511</v>
      </c>
      <c r="I5966" s="1202" t="s">
        <v>53</v>
      </c>
      <c r="J5966" s="1202" t="s">
        <v>1917</v>
      </c>
      <c r="K5966" s="1202" t="s">
        <v>1917</v>
      </c>
      <c r="L5966" s="1202" t="s">
        <v>1918</v>
      </c>
      <c r="M5966" s="1202" t="s">
        <v>2219</v>
      </c>
      <c r="N5966" s="1203" t="s">
        <v>2522</v>
      </c>
      <c r="O5966" s="1203" t="s">
        <v>73</v>
      </c>
      <c r="P5966" s="1203" t="s">
        <v>73</v>
      </c>
      <c r="Q5966" s="1203" t="s">
        <v>73</v>
      </c>
      <c r="R5966" s="1203" t="s">
        <v>73</v>
      </c>
      <c r="S5966" s="1224">
        <f>VLOOKUP($D5966,'NI-118'!$B$1:$W$2048,12,FALSE)</f>
        <v>0</v>
      </c>
      <c r="T5966" s="1224">
        <f>VLOOKUP($D5966,'NI-118'!$B$1:$W$2048,13,FALSE)</f>
        <v>0</v>
      </c>
      <c r="U5966" s="1224">
        <f>VLOOKUP($D5966,'NI-118'!$B$1:$W$2048,16,FALSE)</f>
        <v>2</v>
      </c>
      <c r="V5966" s="1224">
        <f>VLOOKUP($D5966,'NI-118'!$B$1:$W$2048,17,FALSE)</f>
        <v>0</v>
      </c>
      <c r="W5966" s="1224">
        <f>VLOOKUP($D5966,'NI-118'!$B$1:$W$2048,18,FALSE)</f>
        <v>0</v>
      </c>
      <c r="X5966" s="1224">
        <f>VLOOKUP($D5966,'NI-118'!$B$1:$W$2048,19,FALSE)</f>
        <v>0</v>
      </c>
    </row>
    <row r="5967" spans="1:24" ht="27" hidden="1">
      <c r="A5967" s="762"/>
      <c r="B5967" s="762"/>
      <c r="C5967" s="762"/>
      <c r="D5967" s="1222" t="s">
        <v>2523</v>
      </c>
      <c r="E5967" s="1223">
        <v>118</v>
      </c>
      <c r="F5967" s="1202"/>
      <c r="G5967" s="1202"/>
      <c r="H5967" s="1205" t="s">
        <v>2511</v>
      </c>
      <c r="I5967" s="1202" t="s">
        <v>53</v>
      </c>
      <c r="J5967" s="1202" t="s">
        <v>1917</v>
      </c>
      <c r="K5967" s="1202" t="s">
        <v>1917</v>
      </c>
      <c r="L5967" s="1202" t="s">
        <v>1918</v>
      </c>
      <c r="M5967" s="1202" t="s">
        <v>2219</v>
      </c>
      <c r="N5967" s="1203" t="s">
        <v>2524</v>
      </c>
      <c r="O5967" s="1203" t="s">
        <v>73</v>
      </c>
      <c r="P5967" s="1203" t="s">
        <v>73</v>
      </c>
      <c r="Q5967" s="1203" t="s">
        <v>73</v>
      </c>
      <c r="R5967" s="1203" t="s">
        <v>73</v>
      </c>
      <c r="S5967" s="1224">
        <f>VLOOKUP($D5967,'NI-118'!$B$1:$W$2048,12,FALSE)</f>
        <v>0</v>
      </c>
      <c r="T5967" s="1224">
        <f>VLOOKUP($D5967,'NI-118'!$B$1:$W$2048,13,FALSE)</f>
        <v>0</v>
      </c>
      <c r="U5967" s="1224">
        <f>VLOOKUP($D5967,'NI-118'!$B$1:$W$2048,16,FALSE)</f>
        <v>0</v>
      </c>
      <c r="V5967" s="1224">
        <f>VLOOKUP($D5967,'NI-118'!$B$1:$W$2048,17,FALSE)</f>
        <v>0</v>
      </c>
      <c r="W5967" s="1224">
        <f>VLOOKUP($D5967,'NI-118'!$B$1:$W$2048,18,FALSE)</f>
        <v>0</v>
      </c>
      <c r="X5967" s="1224">
        <f>VLOOKUP($D5967,'NI-118'!$B$1:$W$2048,19,FALSE)</f>
        <v>0</v>
      </c>
    </row>
    <row r="5968" spans="1:24" ht="27" hidden="1">
      <c r="A5968" s="762"/>
      <c r="B5968" s="762"/>
      <c r="C5968" s="762"/>
      <c r="D5968" s="1222" t="s">
        <v>2525</v>
      </c>
      <c r="E5968" s="1223">
        <v>118</v>
      </c>
      <c r="F5968" s="1202"/>
      <c r="G5968" s="1202"/>
      <c r="H5968" s="1205" t="s">
        <v>2511</v>
      </c>
      <c r="I5968" s="1202" t="s">
        <v>53</v>
      </c>
      <c r="J5968" s="1202" t="s">
        <v>1917</v>
      </c>
      <c r="K5968" s="1202" t="s">
        <v>1917</v>
      </c>
      <c r="L5968" s="1202" t="s">
        <v>1918</v>
      </c>
      <c r="M5968" s="1202" t="s">
        <v>2219</v>
      </c>
      <c r="N5968" s="1203" t="s">
        <v>2526</v>
      </c>
      <c r="O5968" s="1203" t="s">
        <v>73</v>
      </c>
      <c r="P5968" s="1203" t="s">
        <v>73</v>
      </c>
      <c r="Q5968" s="1203" t="s">
        <v>73</v>
      </c>
      <c r="R5968" s="1203" t="s">
        <v>73</v>
      </c>
      <c r="S5968" s="1224">
        <f>VLOOKUP($D5968,'NI-118'!$B$1:$W$2048,12,FALSE)</f>
        <v>0</v>
      </c>
      <c r="T5968" s="1224">
        <f>VLOOKUP($D5968,'NI-118'!$B$1:$W$2048,13,FALSE)</f>
        <v>0</v>
      </c>
      <c r="U5968" s="1224">
        <f>VLOOKUP($D5968,'NI-118'!$B$1:$W$2048,16,FALSE)</f>
        <v>21</v>
      </c>
      <c r="V5968" s="1224">
        <f>VLOOKUP($D5968,'NI-118'!$B$1:$W$2048,17,FALSE)</f>
        <v>0</v>
      </c>
      <c r="W5968" s="1224">
        <f>VLOOKUP($D5968,'NI-118'!$B$1:$W$2048,18,FALSE)</f>
        <v>0</v>
      </c>
      <c r="X5968" s="1224">
        <f>VLOOKUP($D5968,'NI-118'!$B$1:$W$2048,19,FALSE)</f>
        <v>0</v>
      </c>
    </row>
    <row r="5969" spans="1:24" ht="27" hidden="1">
      <c r="A5969" s="762"/>
      <c r="B5969" s="762"/>
      <c r="C5969" s="762"/>
      <c r="D5969" s="1222" t="s">
        <v>2527</v>
      </c>
      <c r="E5969" s="1223">
        <v>118</v>
      </c>
      <c r="F5969" s="1202"/>
      <c r="G5969" s="1202"/>
      <c r="H5969" s="1205" t="s">
        <v>2511</v>
      </c>
      <c r="I5969" s="1202" t="s">
        <v>53</v>
      </c>
      <c r="J5969" s="1202" t="s">
        <v>1917</v>
      </c>
      <c r="K5969" s="1202" t="s">
        <v>1917</v>
      </c>
      <c r="L5969" s="1202" t="s">
        <v>1918</v>
      </c>
      <c r="M5969" s="1202" t="s">
        <v>2219</v>
      </c>
      <c r="N5969" s="1203" t="s">
        <v>2528</v>
      </c>
      <c r="O5969" s="1203" t="s">
        <v>73</v>
      </c>
      <c r="P5969" s="1203" t="s">
        <v>73</v>
      </c>
      <c r="Q5969" s="1203" t="s">
        <v>73</v>
      </c>
      <c r="R5969" s="1203" t="s">
        <v>73</v>
      </c>
      <c r="S5969" s="1224">
        <f>VLOOKUP($D5969,'NI-118'!$B$1:$W$2048,12,FALSE)</f>
        <v>0</v>
      </c>
      <c r="T5969" s="1224">
        <f>VLOOKUP($D5969,'NI-118'!$B$1:$W$2048,13,FALSE)</f>
        <v>0</v>
      </c>
      <c r="U5969" s="1224">
        <f>VLOOKUP($D5969,'NI-118'!$B$1:$W$2048,16,FALSE)</f>
        <v>0</v>
      </c>
      <c r="V5969" s="1224">
        <f>VLOOKUP($D5969,'NI-118'!$B$1:$W$2048,17,FALSE)</f>
        <v>0</v>
      </c>
      <c r="W5969" s="1224">
        <f>VLOOKUP($D5969,'NI-118'!$B$1:$W$2048,18,FALSE)</f>
        <v>0</v>
      </c>
      <c r="X5969" s="1224">
        <f>VLOOKUP($D5969,'NI-118'!$B$1:$W$2048,19,FALSE)</f>
        <v>0</v>
      </c>
    </row>
    <row r="5970" spans="1:24" ht="27" hidden="1">
      <c r="A5970" s="762"/>
      <c r="B5970" s="762"/>
      <c r="C5970" s="762"/>
      <c r="D5970" s="1222" t="s">
        <v>2529</v>
      </c>
      <c r="E5970" s="1223">
        <v>118</v>
      </c>
      <c r="F5970" s="1202"/>
      <c r="G5970" s="1202"/>
      <c r="H5970" s="1205" t="s">
        <v>2511</v>
      </c>
      <c r="I5970" s="1202" t="s">
        <v>53</v>
      </c>
      <c r="J5970" s="1202" t="s">
        <v>1917</v>
      </c>
      <c r="K5970" s="1202" t="s">
        <v>1917</v>
      </c>
      <c r="L5970" s="1202" t="s">
        <v>1918</v>
      </c>
      <c r="M5970" s="1202" t="s">
        <v>2219</v>
      </c>
      <c r="N5970" s="1203" t="s">
        <v>2530</v>
      </c>
      <c r="O5970" s="1203" t="s">
        <v>73</v>
      </c>
      <c r="P5970" s="1203" t="s">
        <v>73</v>
      </c>
      <c r="Q5970" s="1203" t="s">
        <v>73</v>
      </c>
      <c r="R5970" s="1203" t="s">
        <v>73</v>
      </c>
      <c r="S5970" s="1224">
        <f>VLOOKUP($D5970,'NI-118'!$B$1:$W$2048,12,FALSE)</f>
        <v>0</v>
      </c>
      <c r="T5970" s="1224">
        <f>VLOOKUP($D5970,'NI-118'!$B$1:$W$2048,13,FALSE)</f>
        <v>0</v>
      </c>
      <c r="U5970" s="1224">
        <f>VLOOKUP($D5970,'NI-118'!$B$1:$W$2048,16,FALSE)</f>
        <v>0</v>
      </c>
      <c r="V5970" s="1224">
        <f>VLOOKUP($D5970,'NI-118'!$B$1:$W$2048,17,FALSE)</f>
        <v>0</v>
      </c>
      <c r="W5970" s="1224">
        <f>VLOOKUP($D5970,'NI-118'!$B$1:$W$2048,18,FALSE)</f>
        <v>0</v>
      </c>
      <c r="X5970" s="1224">
        <f>VLOOKUP($D5970,'NI-118'!$B$1:$W$2048,19,FALSE)</f>
        <v>0</v>
      </c>
    </row>
    <row r="5971" spans="1:24" ht="27" hidden="1">
      <c r="A5971" s="762"/>
      <c r="B5971" s="762"/>
      <c r="C5971" s="762"/>
      <c r="D5971" s="1222" t="s">
        <v>2531</v>
      </c>
      <c r="E5971" s="1223">
        <v>118</v>
      </c>
      <c r="F5971" s="1202"/>
      <c r="G5971" s="1202"/>
      <c r="H5971" s="1205" t="s">
        <v>2511</v>
      </c>
      <c r="I5971" s="1202" t="s">
        <v>53</v>
      </c>
      <c r="J5971" s="1202" t="s">
        <v>1917</v>
      </c>
      <c r="K5971" s="1202" t="s">
        <v>1917</v>
      </c>
      <c r="L5971" s="1202" t="s">
        <v>1918</v>
      </c>
      <c r="M5971" s="1202" t="s">
        <v>2219</v>
      </c>
      <c r="N5971" s="1203" t="s">
        <v>2532</v>
      </c>
      <c r="O5971" s="1203" t="s">
        <v>73</v>
      </c>
      <c r="P5971" s="1203" t="s">
        <v>73</v>
      </c>
      <c r="Q5971" s="1203" t="s">
        <v>73</v>
      </c>
      <c r="R5971" s="1203" t="s">
        <v>73</v>
      </c>
      <c r="S5971" s="1224">
        <f>VLOOKUP($D5971,'NI-118'!$B$1:$W$2048,12,FALSE)</f>
        <v>0</v>
      </c>
      <c r="T5971" s="1224">
        <f>VLOOKUP($D5971,'NI-118'!$B$1:$W$2048,13,FALSE)</f>
        <v>0</v>
      </c>
      <c r="U5971" s="1224">
        <f>VLOOKUP($D5971,'NI-118'!$B$1:$W$2048,16,FALSE)</f>
        <v>0</v>
      </c>
      <c r="V5971" s="1224">
        <f>VLOOKUP($D5971,'NI-118'!$B$1:$W$2048,17,FALSE)</f>
        <v>0</v>
      </c>
      <c r="W5971" s="1224">
        <f>VLOOKUP($D5971,'NI-118'!$B$1:$W$2048,18,FALSE)</f>
        <v>0</v>
      </c>
      <c r="X5971" s="1224">
        <f>VLOOKUP($D5971,'NI-118'!$B$1:$W$2048,19,FALSE)</f>
        <v>0</v>
      </c>
    </row>
    <row r="5972" spans="1:24" ht="27" hidden="1">
      <c r="A5972" s="762"/>
      <c r="B5972" s="762"/>
      <c r="C5972" s="762"/>
      <c r="D5972" s="1222" t="s">
        <v>2533</v>
      </c>
      <c r="E5972" s="1223">
        <v>118</v>
      </c>
      <c r="F5972" s="1202"/>
      <c r="G5972" s="1202"/>
      <c r="H5972" s="1205" t="s">
        <v>2534</v>
      </c>
      <c r="I5972" s="1202" t="s">
        <v>53</v>
      </c>
      <c r="J5972" s="1202" t="s">
        <v>1917</v>
      </c>
      <c r="K5972" s="1202" t="s">
        <v>1917</v>
      </c>
      <c r="L5972" s="1202" t="s">
        <v>1918</v>
      </c>
      <c r="M5972" s="1202" t="s">
        <v>2219</v>
      </c>
      <c r="N5972" s="1203" t="s">
        <v>2535</v>
      </c>
      <c r="O5972" s="1203" t="s">
        <v>73</v>
      </c>
      <c r="P5972" s="1203" t="s">
        <v>73</v>
      </c>
      <c r="Q5972" s="1203" t="s">
        <v>73</v>
      </c>
      <c r="R5972" s="1203" t="s">
        <v>73</v>
      </c>
      <c r="S5972" s="1224">
        <f>VLOOKUP($D5972,'NI-118'!$B$1:$W$2048,12,FALSE)</f>
        <v>0</v>
      </c>
      <c r="T5972" s="1224">
        <f>VLOOKUP($D5972,'NI-118'!$B$1:$W$2048,13,FALSE)</f>
        <v>0</v>
      </c>
      <c r="U5972" s="1224">
        <f>VLOOKUP($D5972,'NI-118'!$B$1:$W$2048,16,FALSE)</f>
        <v>0</v>
      </c>
      <c r="V5972" s="1224">
        <f>VLOOKUP($D5972,'NI-118'!$B$1:$W$2048,17,FALSE)</f>
        <v>0</v>
      </c>
      <c r="W5972" s="1224">
        <f>VLOOKUP($D5972,'NI-118'!$B$1:$W$2048,18,FALSE)</f>
        <v>0</v>
      </c>
      <c r="X5972" s="1224">
        <f>VLOOKUP($D5972,'NI-118'!$B$1:$W$2048,19,FALSE)</f>
        <v>0</v>
      </c>
    </row>
    <row r="5973" spans="1:24" hidden="1">
      <c r="A5973" s="762"/>
      <c r="B5973" s="762"/>
      <c r="C5973" s="762"/>
      <c r="D5973" s="1222" t="s">
        <v>2536</v>
      </c>
      <c r="E5973" s="1223">
        <v>118</v>
      </c>
      <c r="F5973" s="1202"/>
      <c r="G5973" s="1202"/>
      <c r="H5973" s="1205" t="s">
        <v>2534</v>
      </c>
      <c r="I5973" s="1202" t="s">
        <v>53</v>
      </c>
      <c r="J5973" s="1202" t="s">
        <v>1917</v>
      </c>
      <c r="K5973" s="1202" t="s">
        <v>1917</v>
      </c>
      <c r="L5973" s="1202" t="s">
        <v>1918</v>
      </c>
      <c r="M5973" s="1202" t="s">
        <v>2219</v>
      </c>
      <c r="N5973" s="1203" t="s">
        <v>2537</v>
      </c>
      <c r="O5973" s="1203" t="s">
        <v>73</v>
      </c>
      <c r="P5973" s="1203" t="s">
        <v>73</v>
      </c>
      <c r="Q5973" s="1203" t="s">
        <v>73</v>
      </c>
      <c r="R5973" s="1203" t="s">
        <v>73</v>
      </c>
      <c r="S5973" s="1224">
        <f>VLOOKUP($D5973,'NI-118'!$B$1:$W$2048,12,FALSE)</f>
        <v>0</v>
      </c>
      <c r="T5973" s="1224">
        <f>VLOOKUP($D5973,'NI-118'!$B$1:$W$2048,13,FALSE)</f>
        <v>0</v>
      </c>
      <c r="U5973" s="1224">
        <f>VLOOKUP($D5973,'NI-118'!$B$1:$W$2048,16,FALSE)</f>
        <v>0</v>
      </c>
      <c r="V5973" s="1224">
        <f>VLOOKUP($D5973,'NI-118'!$B$1:$W$2048,17,FALSE)</f>
        <v>0</v>
      </c>
      <c r="W5973" s="1224">
        <f>VLOOKUP($D5973,'NI-118'!$B$1:$W$2048,18,FALSE)</f>
        <v>0</v>
      </c>
      <c r="X5973" s="1224">
        <f>VLOOKUP($D5973,'NI-118'!$B$1:$W$2048,19,FALSE)</f>
        <v>0</v>
      </c>
    </row>
    <row r="5974" spans="1:24" ht="27" hidden="1">
      <c r="A5974" s="762"/>
      <c r="B5974" s="762"/>
      <c r="C5974" s="762"/>
      <c r="D5974" s="1222" t="s">
        <v>2538</v>
      </c>
      <c r="E5974" s="1223">
        <v>118</v>
      </c>
      <c r="F5974" s="1202"/>
      <c r="G5974" s="1202"/>
      <c r="H5974" s="1205" t="s">
        <v>2534</v>
      </c>
      <c r="I5974" s="1202" t="s">
        <v>53</v>
      </c>
      <c r="J5974" s="1202" t="s">
        <v>1917</v>
      </c>
      <c r="K5974" s="1202" t="s">
        <v>1917</v>
      </c>
      <c r="L5974" s="1202" t="s">
        <v>1918</v>
      </c>
      <c r="M5974" s="1202" t="s">
        <v>2219</v>
      </c>
      <c r="N5974" s="1203" t="s">
        <v>2539</v>
      </c>
      <c r="O5974" s="1203" t="s">
        <v>73</v>
      </c>
      <c r="P5974" s="1203" t="s">
        <v>73</v>
      </c>
      <c r="Q5974" s="1203" t="s">
        <v>73</v>
      </c>
      <c r="R5974" s="1203" t="s">
        <v>73</v>
      </c>
      <c r="S5974" s="1224">
        <f>VLOOKUP($D5974,'NI-118'!$B$1:$W$2048,12,FALSE)</f>
        <v>0</v>
      </c>
      <c r="T5974" s="1224">
        <f>VLOOKUP($D5974,'NI-118'!$B$1:$W$2048,13,FALSE)</f>
        <v>0</v>
      </c>
      <c r="U5974" s="1224">
        <f>VLOOKUP($D5974,'NI-118'!$B$1:$W$2048,16,FALSE)</f>
        <v>0</v>
      </c>
      <c r="V5974" s="1224">
        <f>VLOOKUP($D5974,'NI-118'!$B$1:$W$2048,17,FALSE)</f>
        <v>0</v>
      </c>
      <c r="W5974" s="1224">
        <f>VLOOKUP($D5974,'NI-118'!$B$1:$W$2048,18,FALSE)</f>
        <v>0</v>
      </c>
      <c r="X5974" s="1224">
        <f>VLOOKUP($D5974,'NI-118'!$B$1:$W$2048,19,FALSE)</f>
        <v>0</v>
      </c>
    </row>
    <row r="5975" spans="1:24" ht="27" hidden="1">
      <c r="A5975" s="762"/>
      <c r="B5975" s="762"/>
      <c r="C5975" s="762"/>
      <c r="D5975" s="1222" t="s">
        <v>2540</v>
      </c>
      <c r="E5975" s="1223">
        <v>118</v>
      </c>
      <c r="F5975" s="1202"/>
      <c r="G5975" s="1202"/>
      <c r="H5975" s="1205" t="s">
        <v>2534</v>
      </c>
      <c r="I5975" s="1202" t="s">
        <v>53</v>
      </c>
      <c r="J5975" s="1202" t="s">
        <v>1917</v>
      </c>
      <c r="K5975" s="1202" t="s">
        <v>1917</v>
      </c>
      <c r="L5975" s="1202" t="s">
        <v>1918</v>
      </c>
      <c r="M5975" s="1202" t="s">
        <v>2219</v>
      </c>
      <c r="N5975" s="1203" t="s">
        <v>2541</v>
      </c>
      <c r="O5975" s="1203" t="s">
        <v>73</v>
      </c>
      <c r="P5975" s="1203" t="s">
        <v>73</v>
      </c>
      <c r="Q5975" s="1203" t="s">
        <v>73</v>
      </c>
      <c r="R5975" s="1203" t="s">
        <v>73</v>
      </c>
      <c r="S5975" s="1224">
        <f>VLOOKUP($D5975,'NI-118'!$B$1:$W$2048,12,FALSE)</f>
        <v>0</v>
      </c>
      <c r="T5975" s="1224">
        <f>VLOOKUP($D5975,'NI-118'!$B$1:$W$2048,13,FALSE)</f>
        <v>0</v>
      </c>
      <c r="U5975" s="1224">
        <f>VLOOKUP($D5975,'NI-118'!$B$1:$W$2048,16,FALSE)</f>
        <v>0</v>
      </c>
      <c r="V5975" s="1224">
        <f>VLOOKUP($D5975,'NI-118'!$B$1:$W$2048,17,FALSE)</f>
        <v>0</v>
      </c>
      <c r="W5975" s="1224">
        <f>VLOOKUP($D5975,'NI-118'!$B$1:$W$2048,18,FALSE)</f>
        <v>0</v>
      </c>
      <c r="X5975" s="1224">
        <f>VLOOKUP($D5975,'NI-118'!$B$1:$W$2048,19,FALSE)</f>
        <v>0</v>
      </c>
    </row>
    <row r="5976" spans="1:24" ht="27" hidden="1">
      <c r="A5976" s="762"/>
      <c r="B5976" s="762"/>
      <c r="C5976" s="762"/>
      <c r="D5976" s="1222" t="s">
        <v>2542</v>
      </c>
      <c r="E5976" s="1223">
        <v>118</v>
      </c>
      <c r="F5976" s="1202"/>
      <c r="G5976" s="1202"/>
      <c r="H5976" s="1205" t="s">
        <v>2534</v>
      </c>
      <c r="I5976" s="1202" t="s">
        <v>53</v>
      </c>
      <c r="J5976" s="1202" t="s">
        <v>1917</v>
      </c>
      <c r="K5976" s="1202" t="s">
        <v>1917</v>
      </c>
      <c r="L5976" s="1202" t="s">
        <v>1918</v>
      </c>
      <c r="M5976" s="1202" t="s">
        <v>2219</v>
      </c>
      <c r="N5976" s="1203" t="s">
        <v>2543</v>
      </c>
      <c r="O5976" s="1203" t="s">
        <v>73</v>
      </c>
      <c r="P5976" s="1203" t="s">
        <v>73</v>
      </c>
      <c r="Q5976" s="1203" t="s">
        <v>73</v>
      </c>
      <c r="R5976" s="1203" t="s">
        <v>73</v>
      </c>
      <c r="S5976" s="1224">
        <f>VLOOKUP($D5976,'NI-118'!$B$1:$W$2048,12,FALSE)</f>
        <v>0</v>
      </c>
      <c r="T5976" s="1224">
        <f>VLOOKUP($D5976,'NI-118'!$B$1:$W$2048,13,FALSE)</f>
        <v>0</v>
      </c>
      <c r="U5976" s="1224">
        <f>VLOOKUP($D5976,'NI-118'!$B$1:$W$2048,16,FALSE)</f>
        <v>0</v>
      </c>
      <c r="V5976" s="1224">
        <f>VLOOKUP($D5976,'NI-118'!$B$1:$W$2048,17,FALSE)</f>
        <v>0</v>
      </c>
      <c r="W5976" s="1224">
        <f>VLOOKUP($D5976,'NI-118'!$B$1:$W$2048,18,FALSE)</f>
        <v>0</v>
      </c>
      <c r="X5976" s="1224">
        <f>VLOOKUP($D5976,'NI-118'!$B$1:$W$2048,19,FALSE)</f>
        <v>0</v>
      </c>
    </row>
    <row r="5977" spans="1:24" ht="27" hidden="1">
      <c r="A5977" s="762"/>
      <c r="B5977" s="762"/>
      <c r="C5977" s="762"/>
      <c r="D5977" s="1222" t="s">
        <v>2544</v>
      </c>
      <c r="E5977" s="1223">
        <v>118</v>
      </c>
      <c r="F5977" s="1202"/>
      <c r="G5977" s="1202"/>
      <c r="H5977" s="1205" t="s">
        <v>2534</v>
      </c>
      <c r="I5977" s="1202" t="s">
        <v>53</v>
      </c>
      <c r="J5977" s="1202" t="s">
        <v>1917</v>
      </c>
      <c r="K5977" s="1202" t="s">
        <v>1917</v>
      </c>
      <c r="L5977" s="1202" t="s">
        <v>1918</v>
      </c>
      <c r="M5977" s="1202" t="s">
        <v>2219</v>
      </c>
      <c r="N5977" s="1203" t="s">
        <v>2545</v>
      </c>
      <c r="O5977" s="1203" t="s">
        <v>73</v>
      </c>
      <c r="P5977" s="1203" t="s">
        <v>73</v>
      </c>
      <c r="Q5977" s="1203" t="s">
        <v>73</v>
      </c>
      <c r="R5977" s="1203" t="s">
        <v>73</v>
      </c>
      <c r="S5977" s="1224">
        <f>VLOOKUP($D5977,'NI-118'!$B$1:$W$2048,12,FALSE)</f>
        <v>0</v>
      </c>
      <c r="T5977" s="1224">
        <f>VLOOKUP($D5977,'NI-118'!$B$1:$W$2048,13,FALSE)</f>
        <v>0</v>
      </c>
      <c r="U5977" s="1224">
        <f>VLOOKUP($D5977,'NI-118'!$B$1:$W$2048,16,FALSE)</f>
        <v>0</v>
      </c>
      <c r="V5977" s="1224">
        <f>VLOOKUP($D5977,'NI-118'!$B$1:$W$2048,17,FALSE)</f>
        <v>0</v>
      </c>
      <c r="W5977" s="1224">
        <f>VLOOKUP($D5977,'NI-118'!$B$1:$W$2048,18,FALSE)</f>
        <v>0</v>
      </c>
      <c r="X5977" s="1224">
        <f>VLOOKUP($D5977,'NI-118'!$B$1:$W$2048,19,FALSE)</f>
        <v>0</v>
      </c>
    </row>
    <row r="5978" spans="1:24" ht="27" hidden="1">
      <c r="A5978" s="762"/>
      <c r="B5978" s="762"/>
      <c r="C5978" s="762"/>
      <c r="D5978" s="1222" t="s">
        <v>2546</v>
      </c>
      <c r="E5978" s="1223">
        <v>118</v>
      </c>
      <c r="F5978" s="1202"/>
      <c r="G5978" s="1202"/>
      <c r="H5978" s="1205" t="s">
        <v>2534</v>
      </c>
      <c r="I5978" s="1202" t="s">
        <v>53</v>
      </c>
      <c r="J5978" s="1202" t="s">
        <v>1917</v>
      </c>
      <c r="K5978" s="1202" t="s">
        <v>1917</v>
      </c>
      <c r="L5978" s="1202" t="s">
        <v>1918</v>
      </c>
      <c r="M5978" s="1202" t="s">
        <v>2219</v>
      </c>
      <c r="N5978" s="1203" t="s">
        <v>2547</v>
      </c>
      <c r="O5978" s="1203" t="s">
        <v>73</v>
      </c>
      <c r="P5978" s="1203" t="s">
        <v>73</v>
      </c>
      <c r="Q5978" s="1203" t="s">
        <v>73</v>
      </c>
      <c r="R5978" s="1203" t="s">
        <v>73</v>
      </c>
      <c r="S5978" s="1224">
        <f>VLOOKUP($D5978,'NI-118'!$B$1:$W$2048,12,FALSE)</f>
        <v>0</v>
      </c>
      <c r="T5978" s="1224">
        <f>VLOOKUP($D5978,'NI-118'!$B$1:$W$2048,13,FALSE)</f>
        <v>0</v>
      </c>
      <c r="U5978" s="1224">
        <f>VLOOKUP($D5978,'NI-118'!$B$1:$W$2048,16,FALSE)</f>
        <v>0</v>
      </c>
      <c r="V5978" s="1224">
        <f>VLOOKUP($D5978,'NI-118'!$B$1:$W$2048,17,FALSE)</f>
        <v>0</v>
      </c>
      <c r="W5978" s="1224">
        <f>VLOOKUP($D5978,'NI-118'!$B$1:$W$2048,18,FALSE)</f>
        <v>0</v>
      </c>
      <c r="X5978" s="1224">
        <f>VLOOKUP($D5978,'NI-118'!$B$1:$W$2048,19,FALSE)</f>
        <v>0</v>
      </c>
    </row>
    <row r="5979" spans="1:24" hidden="1">
      <c r="A5979" s="762"/>
      <c r="B5979" s="762"/>
      <c r="C5979" s="762"/>
      <c r="D5979" s="1222" t="s">
        <v>2548</v>
      </c>
      <c r="E5979" s="1223">
        <v>118</v>
      </c>
      <c r="F5979" s="1202"/>
      <c r="G5979" s="1202"/>
      <c r="H5979" s="1205" t="s">
        <v>2534</v>
      </c>
      <c r="I5979" s="1202" t="s">
        <v>53</v>
      </c>
      <c r="J5979" s="1202" t="s">
        <v>1917</v>
      </c>
      <c r="K5979" s="1202" t="s">
        <v>1917</v>
      </c>
      <c r="L5979" s="1202" t="s">
        <v>1918</v>
      </c>
      <c r="M5979" s="1202" t="s">
        <v>2219</v>
      </c>
      <c r="N5979" s="1203" t="s">
        <v>2549</v>
      </c>
      <c r="O5979" s="1203" t="s">
        <v>73</v>
      </c>
      <c r="P5979" s="1203" t="s">
        <v>73</v>
      </c>
      <c r="Q5979" s="1203" t="s">
        <v>73</v>
      </c>
      <c r="R5979" s="1203" t="s">
        <v>73</v>
      </c>
      <c r="S5979" s="1224">
        <f>VLOOKUP($D5979,'NI-118'!$B$1:$W$2048,12,FALSE)</f>
        <v>0</v>
      </c>
      <c r="T5979" s="1224">
        <f>VLOOKUP($D5979,'NI-118'!$B$1:$W$2048,13,FALSE)</f>
        <v>0</v>
      </c>
      <c r="U5979" s="1224">
        <f>VLOOKUP($D5979,'NI-118'!$B$1:$W$2048,16,FALSE)</f>
        <v>0</v>
      </c>
      <c r="V5979" s="1224">
        <f>VLOOKUP($D5979,'NI-118'!$B$1:$W$2048,17,FALSE)</f>
        <v>0</v>
      </c>
      <c r="W5979" s="1224">
        <f>VLOOKUP($D5979,'NI-118'!$B$1:$W$2048,18,FALSE)</f>
        <v>0</v>
      </c>
      <c r="X5979" s="1224">
        <f>VLOOKUP($D5979,'NI-118'!$B$1:$W$2048,19,FALSE)</f>
        <v>0</v>
      </c>
    </row>
    <row r="5980" spans="1:24" ht="27" hidden="1">
      <c r="A5980" s="762"/>
      <c r="B5980" s="762"/>
      <c r="C5980" s="762"/>
      <c r="D5980" s="1222" t="s">
        <v>2550</v>
      </c>
      <c r="E5980" s="1223">
        <v>118</v>
      </c>
      <c r="F5980" s="1202"/>
      <c r="G5980" s="1202"/>
      <c r="H5980" s="1205" t="s">
        <v>2534</v>
      </c>
      <c r="I5980" s="1202" t="s">
        <v>53</v>
      </c>
      <c r="J5980" s="1202" t="s">
        <v>1917</v>
      </c>
      <c r="K5980" s="1202" t="s">
        <v>1917</v>
      </c>
      <c r="L5980" s="1202" t="s">
        <v>1918</v>
      </c>
      <c r="M5980" s="1202" t="s">
        <v>2219</v>
      </c>
      <c r="N5980" s="1203" t="s">
        <v>2551</v>
      </c>
      <c r="O5980" s="1203" t="s">
        <v>73</v>
      </c>
      <c r="P5980" s="1203" t="s">
        <v>73</v>
      </c>
      <c r="Q5980" s="1203" t="s">
        <v>73</v>
      </c>
      <c r="R5980" s="1203" t="s">
        <v>73</v>
      </c>
      <c r="S5980" s="1224">
        <f>VLOOKUP($D5980,'NI-118'!$B$1:$W$2048,12,FALSE)</f>
        <v>0</v>
      </c>
      <c r="T5980" s="1224">
        <f>VLOOKUP($D5980,'NI-118'!$B$1:$W$2048,13,FALSE)</f>
        <v>0</v>
      </c>
      <c r="U5980" s="1224">
        <f>VLOOKUP($D5980,'NI-118'!$B$1:$W$2048,16,FALSE)</f>
        <v>0</v>
      </c>
      <c r="V5980" s="1224">
        <f>VLOOKUP($D5980,'NI-118'!$B$1:$W$2048,17,FALSE)</f>
        <v>0</v>
      </c>
      <c r="W5980" s="1224">
        <f>VLOOKUP($D5980,'NI-118'!$B$1:$W$2048,18,FALSE)</f>
        <v>0</v>
      </c>
      <c r="X5980" s="1224">
        <f>VLOOKUP($D5980,'NI-118'!$B$1:$W$2048,19,FALSE)</f>
        <v>0</v>
      </c>
    </row>
    <row r="5981" spans="1:24" ht="27" hidden="1">
      <c r="A5981" s="762"/>
      <c r="B5981" s="762"/>
      <c r="C5981" s="762"/>
      <c r="D5981" s="1222" t="s">
        <v>2552</v>
      </c>
      <c r="E5981" s="1223">
        <v>118</v>
      </c>
      <c r="F5981" s="1202"/>
      <c r="G5981" s="1202"/>
      <c r="H5981" s="1205" t="s">
        <v>2534</v>
      </c>
      <c r="I5981" s="1202" t="s">
        <v>53</v>
      </c>
      <c r="J5981" s="1202" t="s">
        <v>1917</v>
      </c>
      <c r="K5981" s="1202" t="s">
        <v>1917</v>
      </c>
      <c r="L5981" s="1202" t="s">
        <v>1918</v>
      </c>
      <c r="M5981" s="1202" t="s">
        <v>2219</v>
      </c>
      <c r="N5981" s="1203" t="s">
        <v>2553</v>
      </c>
      <c r="O5981" s="1203" t="s">
        <v>73</v>
      </c>
      <c r="P5981" s="1203" t="s">
        <v>73</v>
      </c>
      <c r="Q5981" s="1203" t="s">
        <v>73</v>
      </c>
      <c r="R5981" s="1203" t="s">
        <v>73</v>
      </c>
      <c r="S5981" s="1224">
        <f>VLOOKUP($D5981,'NI-118'!$B$1:$W$2048,12,FALSE)</f>
        <v>0</v>
      </c>
      <c r="T5981" s="1224">
        <f>VLOOKUP($D5981,'NI-118'!$B$1:$W$2048,13,FALSE)</f>
        <v>0</v>
      </c>
      <c r="U5981" s="1224">
        <f>VLOOKUP($D5981,'NI-118'!$B$1:$W$2048,16,FALSE)</f>
        <v>0</v>
      </c>
      <c r="V5981" s="1224">
        <f>VLOOKUP($D5981,'NI-118'!$B$1:$W$2048,17,FALSE)</f>
        <v>0</v>
      </c>
      <c r="W5981" s="1224">
        <f>VLOOKUP($D5981,'NI-118'!$B$1:$W$2048,18,FALSE)</f>
        <v>0</v>
      </c>
      <c r="X5981" s="1224">
        <f>VLOOKUP($D5981,'NI-118'!$B$1:$W$2048,19,FALSE)</f>
        <v>0</v>
      </c>
    </row>
    <row r="5982" spans="1:24" ht="27" hidden="1">
      <c r="A5982" s="762"/>
      <c r="B5982" s="762"/>
      <c r="C5982" s="762"/>
      <c r="D5982" s="1222" t="s">
        <v>2554</v>
      </c>
      <c r="E5982" s="1223">
        <v>118</v>
      </c>
      <c r="F5982" s="1202"/>
      <c r="G5982" s="1202"/>
      <c r="H5982" s="1205" t="s">
        <v>2534</v>
      </c>
      <c r="I5982" s="1202" t="s">
        <v>53</v>
      </c>
      <c r="J5982" s="1202" t="s">
        <v>1917</v>
      </c>
      <c r="K5982" s="1202" t="s">
        <v>1917</v>
      </c>
      <c r="L5982" s="1202" t="s">
        <v>1918</v>
      </c>
      <c r="M5982" s="1202" t="s">
        <v>2219</v>
      </c>
      <c r="N5982" s="1203" t="s">
        <v>2555</v>
      </c>
      <c r="O5982" s="1203" t="s">
        <v>73</v>
      </c>
      <c r="P5982" s="1203" t="s">
        <v>73</v>
      </c>
      <c r="Q5982" s="1203" t="s">
        <v>73</v>
      </c>
      <c r="R5982" s="1203" t="s">
        <v>73</v>
      </c>
      <c r="S5982" s="1224">
        <f>VLOOKUP($D5982,'NI-118'!$B$1:$W$2048,12,FALSE)</f>
        <v>0</v>
      </c>
      <c r="T5982" s="1224">
        <f>VLOOKUP($D5982,'NI-118'!$B$1:$W$2048,13,FALSE)</f>
        <v>0</v>
      </c>
      <c r="U5982" s="1224">
        <f>VLOOKUP($D5982,'NI-118'!$B$1:$W$2048,16,FALSE)</f>
        <v>0</v>
      </c>
      <c r="V5982" s="1224">
        <f>VLOOKUP($D5982,'NI-118'!$B$1:$W$2048,17,FALSE)</f>
        <v>0</v>
      </c>
      <c r="W5982" s="1224">
        <f>VLOOKUP($D5982,'NI-118'!$B$1:$W$2048,18,FALSE)</f>
        <v>0</v>
      </c>
      <c r="X5982" s="1224">
        <f>VLOOKUP($D5982,'NI-118'!$B$1:$W$2048,19,FALSE)</f>
        <v>0</v>
      </c>
    </row>
    <row r="5983" spans="1:24" hidden="1">
      <c r="A5983" s="762"/>
      <c r="B5983" s="762"/>
      <c r="C5983" s="762"/>
      <c r="D5983" s="1222" t="s">
        <v>2556</v>
      </c>
      <c r="E5983" s="1223">
        <v>118</v>
      </c>
      <c r="F5983" s="1202"/>
      <c r="G5983" s="1202"/>
      <c r="H5983" s="1205" t="s">
        <v>2557</v>
      </c>
      <c r="I5983" s="1202" t="s">
        <v>53</v>
      </c>
      <c r="J5983" s="1202" t="s">
        <v>1917</v>
      </c>
      <c r="K5983" s="1202" t="s">
        <v>1917</v>
      </c>
      <c r="L5983" s="1202" t="s">
        <v>1918</v>
      </c>
      <c r="M5983" s="1202" t="s">
        <v>2219</v>
      </c>
      <c r="N5983" s="1203" t="s">
        <v>2558</v>
      </c>
      <c r="O5983" s="1203" t="s">
        <v>73</v>
      </c>
      <c r="P5983" s="1203" t="s">
        <v>73</v>
      </c>
      <c r="Q5983" s="1203" t="s">
        <v>73</v>
      </c>
      <c r="R5983" s="1203" t="s">
        <v>73</v>
      </c>
      <c r="S5983" s="1224">
        <f>VLOOKUP($D5983,'NI-118'!$B$1:$W$2048,12,FALSE)</f>
        <v>0</v>
      </c>
      <c r="T5983" s="1224">
        <f>VLOOKUP($D5983,'NI-118'!$B$1:$W$2048,13,FALSE)</f>
        <v>0</v>
      </c>
      <c r="U5983" s="1224">
        <f>VLOOKUP($D5983,'NI-118'!$B$1:$W$2048,16,FALSE)</f>
        <v>0</v>
      </c>
      <c r="V5983" s="1224">
        <f>VLOOKUP($D5983,'NI-118'!$B$1:$W$2048,17,FALSE)</f>
        <v>0</v>
      </c>
      <c r="W5983" s="1224">
        <f>VLOOKUP($D5983,'NI-118'!$B$1:$W$2048,18,FALSE)</f>
        <v>0</v>
      </c>
      <c r="X5983" s="1224">
        <f>VLOOKUP($D5983,'NI-118'!$B$1:$W$2048,19,FALSE)</f>
        <v>0</v>
      </c>
    </row>
    <row r="5984" spans="1:24" hidden="1">
      <c r="A5984" s="762"/>
      <c r="B5984" s="762"/>
      <c r="C5984" s="762"/>
      <c r="D5984" s="1222" t="s">
        <v>2559</v>
      </c>
      <c r="E5984" s="1223">
        <v>118</v>
      </c>
      <c r="F5984" s="1202"/>
      <c r="G5984" s="1202"/>
      <c r="H5984" s="1205" t="s">
        <v>2557</v>
      </c>
      <c r="I5984" s="1202" t="s">
        <v>53</v>
      </c>
      <c r="J5984" s="1202" t="s">
        <v>1917</v>
      </c>
      <c r="K5984" s="1202" t="s">
        <v>1917</v>
      </c>
      <c r="L5984" s="1202" t="s">
        <v>1918</v>
      </c>
      <c r="M5984" s="1202" t="s">
        <v>2219</v>
      </c>
      <c r="N5984" s="1203" t="s">
        <v>2560</v>
      </c>
      <c r="O5984" s="1203" t="s">
        <v>73</v>
      </c>
      <c r="P5984" s="1203" t="s">
        <v>73</v>
      </c>
      <c r="Q5984" s="1203" t="s">
        <v>73</v>
      </c>
      <c r="R5984" s="1203" t="s">
        <v>73</v>
      </c>
      <c r="S5984" s="1224">
        <f>VLOOKUP($D5984,'NI-118'!$B$1:$W$2048,12,FALSE)</f>
        <v>0</v>
      </c>
      <c r="T5984" s="1224">
        <f>VLOOKUP($D5984,'NI-118'!$B$1:$W$2048,13,FALSE)</f>
        <v>0</v>
      </c>
      <c r="U5984" s="1224">
        <f>VLOOKUP($D5984,'NI-118'!$B$1:$W$2048,16,FALSE)</f>
        <v>0</v>
      </c>
      <c r="V5984" s="1224">
        <f>VLOOKUP($D5984,'NI-118'!$B$1:$W$2048,17,FALSE)</f>
        <v>0</v>
      </c>
      <c r="W5984" s="1224">
        <f>VLOOKUP($D5984,'NI-118'!$B$1:$W$2048,18,FALSE)</f>
        <v>0</v>
      </c>
      <c r="X5984" s="1224">
        <f>VLOOKUP($D5984,'NI-118'!$B$1:$W$2048,19,FALSE)</f>
        <v>0</v>
      </c>
    </row>
    <row r="5985" spans="1:24" hidden="1">
      <c r="A5985" s="762"/>
      <c r="B5985" s="762"/>
      <c r="C5985" s="762"/>
      <c r="D5985" s="1222" t="s">
        <v>2561</v>
      </c>
      <c r="E5985" s="1223">
        <v>118</v>
      </c>
      <c r="F5985" s="1202"/>
      <c r="G5985" s="1202"/>
      <c r="H5985" s="1205" t="s">
        <v>2557</v>
      </c>
      <c r="I5985" s="1202" t="s">
        <v>53</v>
      </c>
      <c r="J5985" s="1202" t="s">
        <v>1917</v>
      </c>
      <c r="K5985" s="1202" t="s">
        <v>1917</v>
      </c>
      <c r="L5985" s="1202" t="s">
        <v>1918</v>
      </c>
      <c r="M5985" s="1202" t="s">
        <v>2219</v>
      </c>
      <c r="N5985" s="1203" t="s">
        <v>2562</v>
      </c>
      <c r="O5985" s="1203" t="s">
        <v>73</v>
      </c>
      <c r="P5985" s="1203" t="s">
        <v>73</v>
      </c>
      <c r="Q5985" s="1203" t="s">
        <v>73</v>
      </c>
      <c r="R5985" s="1203" t="s">
        <v>73</v>
      </c>
      <c r="S5985" s="1224">
        <f>VLOOKUP($D5985,'NI-118'!$B$1:$W$2048,12,FALSE)</f>
        <v>0</v>
      </c>
      <c r="T5985" s="1224">
        <f>VLOOKUP($D5985,'NI-118'!$B$1:$W$2048,13,FALSE)</f>
        <v>0</v>
      </c>
      <c r="U5985" s="1224">
        <f>VLOOKUP($D5985,'NI-118'!$B$1:$W$2048,16,FALSE)</f>
        <v>0</v>
      </c>
      <c r="V5985" s="1224">
        <f>VLOOKUP($D5985,'NI-118'!$B$1:$W$2048,17,FALSE)</f>
        <v>0</v>
      </c>
      <c r="W5985" s="1224">
        <f>VLOOKUP($D5985,'NI-118'!$B$1:$W$2048,18,FALSE)</f>
        <v>0</v>
      </c>
      <c r="X5985" s="1224">
        <f>VLOOKUP($D5985,'NI-118'!$B$1:$W$2048,19,FALSE)</f>
        <v>0</v>
      </c>
    </row>
    <row r="5986" spans="1:24" ht="27" hidden="1">
      <c r="A5986" s="762"/>
      <c r="B5986" s="762"/>
      <c r="C5986" s="762"/>
      <c r="D5986" s="1222" t="s">
        <v>2563</v>
      </c>
      <c r="E5986" s="1223">
        <v>118</v>
      </c>
      <c r="F5986" s="1202"/>
      <c r="G5986" s="1202"/>
      <c r="H5986" s="1205" t="s">
        <v>2557</v>
      </c>
      <c r="I5986" s="1202" t="s">
        <v>53</v>
      </c>
      <c r="J5986" s="1202" t="s">
        <v>1917</v>
      </c>
      <c r="K5986" s="1202" t="s">
        <v>1917</v>
      </c>
      <c r="L5986" s="1202" t="s">
        <v>1918</v>
      </c>
      <c r="M5986" s="1202" t="s">
        <v>2219</v>
      </c>
      <c r="N5986" s="1203" t="s">
        <v>2564</v>
      </c>
      <c r="O5986" s="1203" t="s">
        <v>73</v>
      </c>
      <c r="P5986" s="1203" t="s">
        <v>73</v>
      </c>
      <c r="Q5986" s="1203" t="s">
        <v>73</v>
      </c>
      <c r="R5986" s="1203" t="s">
        <v>73</v>
      </c>
      <c r="S5986" s="1224">
        <f>VLOOKUP($D5986,'NI-118'!$B$1:$W$2048,12,FALSE)</f>
        <v>0</v>
      </c>
      <c r="T5986" s="1224">
        <f>VLOOKUP($D5986,'NI-118'!$B$1:$W$2048,13,FALSE)</f>
        <v>0</v>
      </c>
      <c r="U5986" s="1224">
        <f>VLOOKUP($D5986,'NI-118'!$B$1:$W$2048,16,FALSE)</f>
        <v>0</v>
      </c>
      <c r="V5986" s="1224">
        <f>VLOOKUP($D5986,'NI-118'!$B$1:$W$2048,17,FALSE)</f>
        <v>0</v>
      </c>
      <c r="W5986" s="1224">
        <f>VLOOKUP($D5986,'NI-118'!$B$1:$W$2048,18,FALSE)</f>
        <v>0</v>
      </c>
      <c r="X5986" s="1224">
        <f>VLOOKUP($D5986,'NI-118'!$B$1:$W$2048,19,FALSE)</f>
        <v>0</v>
      </c>
    </row>
    <row r="5987" spans="1:24" ht="27" hidden="1">
      <c r="A5987" s="762"/>
      <c r="B5987" s="762"/>
      <c r="C5987" s="762"/>
      <c r="D5987" s="1222" t="s">
        <v>2565</v>
      </c>
      <c r="E5987" s="1223">
        <v>118</v>
      </c>
      <c r="F5987" s="1202"/>
      <c r="G5987" s="1202"/>
      <c r="H5987" s="1205" t="s">
        <v>2557</v>
      </c>
      <c r="I5987" s="1202" t="s">
        <v>53</v>
      </c>
      <c r="J5987" s="1202" t="s">
        <v>1917</v>
      </c>
      <c r="K5987" s="1202" t="s">
        <v>1917</v>
      </c>
      <c r="L5987" s="1202" t="s">
        <v>1918</v>
      </c>
      <c r="M5987" s="1202" t="s">
        <v>2219</v>
      </c>
      <c r="N5987" s="1203" t="s">
        <v>2566</v>
      </c>
      <c r="O5987" s="1203" t="s">
        <v>73</v>
      </c>
      <c r="P5987" s="1203" t="s">
        <v>73</v>
      </c>
      <c r="Q5987" s="1203" t="s">
        <v>73</v>
      </c>
      <c r="R5987" s="1203" t="s">
        <v>73</v>
      </c>
      <c r="S5987" s="1224">
        <f>VLOOKUP($D5987,'NI-118'!$B$1:$W$2048,12,FALSE)</f>
        <v>0</v>
      </c>
      <c r="T5987" s="1224">
        <f>VLOOKUP($D5987,'NI-118'!$B$1:$W$2048,13,FALSE)</f>
        <v>0</v>
      </c>
      <c r="U5987" s="1224">
        <f>VLOOKUP($D5987,'NI-118'!$B$1:$W$2048,16,FALSE)</f>
        <v>0</v>
      </c>
      <c r="V5987" s="1224">
        <f>VLOOKUP($D5987,'NI-118'!$B$1:$W$2048,17,FALSE)</f>
        <v>0</v>
      </c>
      <c r="W5987" s="1224">
        <f>VLOOKUP($D5987,'NI-118'!$B$1:$W$2048,18,FALSE)</f>
        <v>0</v>
      </c>
      <c r="X5987" s="1224">
        <f>VLOOKUP($D5987,'NI-118'!$B$1:$W$2048,19,FALSE)</f>
        <v>0</v>
      </c>
    </row>
    <row r="5988" spans="1:24" ht="27" hidden="1">
      <c r="A5988" s="762"/>
      <c r="B5988" s="762"/>
      <c r="C5988" s="762"/>
      <c r="D5988" s="1222" t="s">
        <v>2567</v>
      </c>
      <c r="E5988" s="1223">
        <v>118</v>
      </c>
      <c r="F5988" s="1202"/>
      <c r="G5988" s="1202"/>
      <c r="H5988" s="1205" t="s">
        <v>2557</v>
      </c>
      <c r="I5988" s="1202" t="s">
        <v>53</v>
      </c>
      <c r="J5988" s="1202" t="s">
        <v>1917</v>
      </c>
      <c r="K5988" s="1202" t="s">
        <v>1917</v>
      </c>
      <c r="L5988" s="1202" t="s">
        <v>1918</v>
      </c>
      <c r="M5988" s="1202" t="s">
        <v>2219</v>
      </c>
      <c r="N5988" s="1203" t="s">
        <v>2568</v>
      </c>
      <c r="O5988" s="1203" t="s">
        <v>73</v>
      </c>
      <c r="P5988" s="1203" t="s">
        <v>73</v>
      </c>
      <c r="Q5988" s="1203" t="s">
        <v>73</v>
      </c>
      <c r="R5988" s="1203" t="s">
        <v>73</v>
      </c>
      <c r="S5988" s="1224">
        <f>VLOOKUP($D5988,'NI-118'!$B$1:$W$2048,12,FALSE)</f>
        <v>0</v>
      </c>
      <c r="T5988" s="1224">
        <f>VLOOKUP($D5988,'NI-118'!$B$1:$W$2048,13,FALSE)</f>
        <v>0</v>
      </c>
      <c r="U5988" s="1224">
        <f>VLOOKUP($D5988,'NI-118'!$B$1:$W$2048,16,FALSE)</f>
        <v>0</v>
      </c>
      <c r="V5988" s="1224">
        <f>VLOOKUP($D5988,'NI-118'!$B$1:$W$2048,17,FALSE)</f>
        <v>0</v>
      </c>
      <c r="W5988" s="1224">
        <f>VLOOKUP($D5988,'NI-118'!$B$1:$W$2048,18,FALSE)</f>
        <v>0</v>
      </c>
      <c r="X5988" s="1224">
        <f>VLOOKUP($D5988,'NI-118'!$B$1:$W$2048,19,FALSE)</f>
        <v>0</v>
      </c>
    </row>
    <row r="5989" spans="1:24" ht="27" hidden="1">
      <c r="A5989" s="762"/>
      <c r="B5989" s="762"/>
      <c r="C5989" s="762"/>
      <c r="D5989" s="1222" t="s">
        <v>2569</v>
      </c>
      <c r="E5989" s="1223">
        <v>118</v>
      </c>
      <c r="F5989" s="1202"/>
      <c r="G5989" s="1202"/>
      <c r="H5989" s="1205" t="s">
        <v>2557</v>
      </c>
      <c r="I5989" s="1202" t="s">
        <v>53</v>
      </c>
      <c r="J5989" s="1202" t="s">
        <v>1917</v>
      </c>
      <c r="K5989" s="1202" t="s">
        <v>1917</v>
      </c>
      <c r="L5989" s="1202" t="s">
        <v>1918</v>
      </c>
      <c r="M5989" s="1202" t="s">
        <v>2219</v>
      </c>
      <c r="N5989" s="1203" t="s">
        <v>2570</v>
      </c>
      <c r="O5989" s="1203" t="s">
        <v>73</v>
      </c>
      <c r="P5989" s="1203" t="s">
        <v>73</v>
      </c>
      <c r="Q5989" s="1203" t="s">
        <v>73</v>
      </c>
      <c r="R5989" s="1203" t="s">
        <v>73</v>
      </c>
      <c r="S5989" s="1224">
        <f>VLOOKUP($D5989,'NI-118'!$B$1:$W$2048,12,FALSE)</f>
        <v>0</v>
      </c>
      <c r="T5989" s="1224">
        <f>VLOOKUP($D5989,'NI-118'!$B$1:$W$2048,13,FALSE)</f>
        <v>0</v>
      </c>
      <c r="U5989" s="1224">
        <f>VLOOKUP($D5989,'NI-118'!$B$1:$W$2048,16,FALSE)</f>
        <v>0</v>
      </c>
      <c r="V5989" s="1224">
        <f>VLOOKUP($D5989,'NI-118'!$B$1:$W$2048,17,FALSE)</f>
        <v>0</v>
      </c>
      <c r="W5989" s="1224">
        <f>VLOOKUP($D5989,'NI-118'!$B$1:$W$2048,18,FALSE)</f>
        <v>0</v>
      </c>
      <c r="X5989" s="1224">
        <f>VLOOKUP($D5989,'NI-118'!$B$1:$W$2048,19,FALSE)</f>
        <v>0</v>
      </c>
    </row>
    <row r="5990" spans="1:24" hidden="1">
      <c r="A5990" s="762"/>
      <c r="B5990" s="762"/>
      <c r="C5990" s="762"/>
      <c r="D5990" s="1222" t="s">
        <v>2571</v>
      </c>
      <c r="E5990" s="1223">
        <v>118</v>
      </c>
      <c r="F5990" s="1202"/>
      <c r="G5990" s="1202"/>
      <c r="H5990" s="1205" t="s">
        <v>2557</v>
      </c>
      <c r="I5990" s="1202" t="s">
        <v>53</v>
      </c>
      <c r="J5990" s="1202" t="s">
        <v>1917</v>
      </c>
      <c r="K5990" s="1202" t="s">
        <v>1917</v>
      </c>
      <c r="L5990" s="1202" t="s">
        <v>1918</v>
      </c>
      <c r="M5990" s="1202" t="s">
        <v>2219</v>
      </c>
      <c r="N5990" s="1203" t="s">
        <v>2572</v>
      </c>
      <c r="O5990" s="1203" t="s">
        <v>73</v>
      </c>
      <c r="P5990" s="1203" t="s">
        <v>73</v>
      </c>
      <c r="Q5990" s="1203" t="s">
        <v>73</v>
      </c>
      <c r="R5990" s="1203" t="s">
        <v>73</v>
      </c>
      <c r="S5990" s="1224">
        <f>VLOOKUP($D5990,'NI-118'!$B$1:$W$2048,12,FALSE)</f>
        <v>0</v>
      </c>
      <c r="T5990" s="1224">
        <f>VLOOKUP($D5990,'NI-118'!$B$1:$W$2048,13,FALSE)</f>
        <v>0</v>
      </c>
      <c r="U5990" s="1224">
        <f>VLOOKUP($D5990,'NI-118'!$B$1:$W$2048,16,FALSE)</f>
        <v>0</v>
      </c>
      <c r="V5990" s="1224">
        <f>VLOOKUP($D5990,'NI-118'!$B$1:$W$2048,17,FALSE)</f>
        <v>0</v>
      </c>
      <c r="W5990" s="1224">
        <f>VLOOKUP($D5990,'NI-118'!$B$1:$W$2048,18,FALSE)</f>
        <v>0</v>
      </c>
      <c r="X5990" s="1224">
        <f>VLOOKUP($D5990,'NI-118'!$B$1:$W$2048,19,FALSE)</f>
        <v>0</v>
      </c>
    </row>
    <row r="5991" spans="1:24" hidden="1">
      <c r="A5991" s="762"/>
      <c r="B5991" s="762"/>
      <c r="C5991" s="762"/>
      <c r="D5991" s="1222" t="s">
        <v>2573</v>
      </c>
      <c r="E5991" s="1223">
        <v>118</v>
      </c>
      <c r="F5991" s="1202"/>
      <c r="G5991" s="1202"/>
      <c r="H5991" s="1205" t="s">
        <v>2557</v>
      </c>
      <c r="I5991" s="1202" t="s">
        <v>53</v>
      </c>
      <c r="J5991" s="1202" t="s">
        <v>1917</v>
      </c>
      <c r="K5991" s="1202" t="s">
        <v>1917</v>
      </c>
      <c r="L5991" s="1202" t="s">
        <v>1918</v>
      </c>
      <c r="M5991" s="1202" t="s">
        <v>2219</v>
      </c>
      <c r="N5991" s="1203" t="s">
        <v>2574</v>
      </c>
      <c r="O5991" s="1203" t="s">
        <v>73</v>
      </c>
      <c r="P5991" s="1203" t="s">
        <v>73</v>
      </c>
      <c r="Q5991" s="1203" t="s">
        <v>73</v>
      </c>
      <c r="R5991" s="1203" t="s">
        <v>73</v>
      </c>
      <c r="S5991" s="1224">
        <f>VLOOKUP($D5991,'NI-118'!$B$1:$W$2048,12,FALSE)</f>
        <v>0</v>
      </c>
      <c r="T5991" s="1224">
        <f>VLOOKUP($D5991,'NI-118'!$B$1:$W$2048,13,FALSE)</f>
        <v>0</v>
      </c>
      <c r="U5991" s="1224">
        <f>VLOOKUP($D5991,'NI-118'!$B$1:$W$2048,16,FALSE)</f>
        <v>0</v>
      </c>
      <c r="V5991" s="1224">
        <f>VLOOKUP($D5991,'NI-118'!$B$1:$W$2048,17,FALSE)</f>
        <v>0</v>
      </c>
      <c r="W5991" s="1224">
        <f>VLOOKUP($D5991,'NI-118'!$B$1:$W$2048,18,FALSE)</f>
        <v>0</v>
      </c>
      <c r="X5991" s="1224">
        <f>VLOOKUP($D5991,'NI-118'!$B$1:$W$2048,19,FALSE)</f>
        <v>0</v>
      </c>
    </row>
    <row r="5992" spans="1:24" ht="27" hidden="1">
      <c r="A5992" s="762"/>
      <c r="B5992" s="762"/>
      <c r="C5992" s="762"/>
      <c r="D5992" s="1222" t="s">
        <v>2575</v>
      </c>
      <c r="E5992" s="1223">
        <v>118</v>
      </c>
      <c r="F5992" s="1202"/>
      <c r="G5992" s="1202"/>
      <c r="H5992" s="1205" t="s">
        <v>2557</v>
      </c>
      <c r="I5992" s="1202" t="s">
        <v>53</v>
      </c>
      <c r="J5992" s="1202" t="s">
        <v>1917</v>
      </c>
      <c r="K5992" s="1202" t="s">
        <v>1917</v>
      </c>
      <c r="L5992" s="1202" t="s">
        <v>1918</v>
      </c>
      <c r="M5992" s="1202" t="s">
        <v>2219</v>
      </c>
      <c r="N5992" s="1203" t="s">
        <v>2576</v>
      </c>
      <c r="O5992" s="1203" t="s">
        <v>73</v>
      </c>
      <c r="P5992" s="1203" t="s">
        <v>73</v>
      </c>
      <c r="Q5992" s="1203" t="s">
        <v>73</v>
      </c>
      <c r="R5992" s="1203" t="s">
        <v>73</v>
      </c>
      <c r="S5992" s="1224">
        <f>VLOOKUP($D5992,'NI-118'!$B$1:$W$2048,12,FALSE)</f>
        <v>0</v>
      </c>
      <c r="T5992" s="1224">
        <f>VLOOKUP($D5992,'NI-118'!$B$1:$W$2048,13,FALSE)</f>
        <v>0</v>
      </c>
      <c r="U5992" s="1224">
        <f>VLOOKUP($D5992,'NI-118'!$B$1:$W$2048,16,FALSE)</f>
        <v>0</v>
      </c>
      <c r="V5992" s="1224">
        <f>VLOOKUP($D5992,'NI-118'!$B$1:$W$2048,17,FALSE)</f>
        <v>0</v>
      </c>
      <c r="W5992" s="1224">
        <f>VLOOKUP($D5992,'NI-118'!$B$1:$W$2048,18,FALSE)</f>
        <v>0</v>
      </c>
      <c r="X5992" s="1224">
        <f>VLOOKUP($D5992,'NI-118'!$B$1:$W$2048,19,FALSE)</f>
        <v>0</v>
      </c>
    </row>
    <row r="5993" spans="1:24" ht="27" hidden="1">
      <c r="A5993" s="762"/>
      <c r="B5993" s="762"/>
      <c r="C5993" s="762"/>
      <c r="D5993" s="1222" t="s">
        <v>2577</v>
      </c>
      <c r="E5993" s="1223">
        <v>118</v>
      </c>
      <c r="F5993" s="1202"/>
      <c r="G5993" s="1202"/>
      <c r="H5993" s="1205" t="s">
        <v>2557</v>
      </c>
      <c r="I5993" s="1202" t="s">
        <v>53</v>
      </c>
      <c r="J5993" s="1202" t="s">
        <v>1917</v>
      </c>
      <c r="K5993" s="1202" t="s">
        <v>1917</v>
      </c>
      <c r="L5993" s="1202" t="s">
        <v>1918</v>
      </c>
      <c r="M5993" s="1202" t="s">
        <v>2219</v>
      </c>
      <c r="N5993" s="1203" t="s">
        <v>2578</v>
      </c>
      <c r="O5993" s="1203" t="s">
        <v>73</v>
      </c>
      <c r="P5993" s="1203" t="s">
        <v>73</v>
      </c>
      <c r="Q5993" s="1203" t="s">
        <v>73</v>
      </c>
      <c r="R5993" s="1203" t="s">
        <v>73</v>
      </c>
      <c r="S5993" s="1224">
        <f>VLOOKUP($D5993,'NI-118'!$B$1:$W$2048,12,FALSE)</f>
        <v>0</v>
      </c>
      <c r="T5993" s="1224">
        <f>VLOOKUP($D5993,'NI-118'!$B$1:$W$2048,13,FALSE)</f>
        <v>0</v>
      </c>
      <c r="U5993" s="1224">
        <f>VLOOKUP($D5993,'NI-118'!$B$1:$W$2048,16,FALSE)</f>
        <v>0</v>
      </c>
      <c r="V5993" s="1224">
        <f>VLOOKUP($D5993,'NI-118'!$B$1:$W$2048,17,FALSE)</f>
        <v>0</v>
      </c>
      <c r="W5993" s="1224">
        <f>VLOOKUP($D5993,'NI-118'!$B$1:$W$2048,18,FALSE)</f>
        <v>0</v>
      </c>
      <c r="X5993" s="1224">
        <f>VLOOKUP($D5993,'NI-118'!$B$1:$W$2048,19,FALSE)</f>
        <v>0</v>
      </c>
    </row>
    <row r="5994" spans="1:24" hidden="1">
      <c r="A5994" s="762"/>
      <c r="B5994" s="762"/>
      <c r="C5994" s="762"/>
      <c r="D5994" s="1222" t="s">
        <v>2579</v>
      </c>
      <c r="E5994" s="1223">
        <v>118</v>
      </c>
      <c r="F5994" s="1202"/>
      <c r="G5994" s="1202"/>
      <c r="H5994" s="1205"/>
      <c r="I5994" s="1202" t="s">
        <v>71</v>
      </c>
      <c r="J5994" s="1202"/>
      <c r="K5994" s="1202"/>
      <c r="L5994" s="1202"/>
      <c r="M5994" s="1202"/>
      <c r="N5994" s="1203" t="s">
        <v>2580</v>
      </c>
      <c r="O5994" s="1203" t="s">
        <v>73</v>
      </c>
      <c r="P5994" s="1203" t="s">
        <v>73</v>
      </c>
      <c r="Q5994" s="1203" t="s">
        <v>73</v>
      </c>
      <c r="R5994" s="1203" t="s">
        <v>73</v>
      </c>
      <c r="S5994" s="1224">
        <f>VLOOKUP($D5994,'NI-118'!$B$1:$W$2048,12,FALSE)</f>
        <v>0</v>
      </c>
      <c r="T5994" s="1224">
        <f>VLOOKUP($D5994,'NI-118'!$B$1:$W$2048,13,FALSE)</f>
        <v>0</v>
      </c>
      <c r="U5994" s="1224">
        <f>VLOOKUP($D5994,'NI-118'!$B$1:$W$2048,16,FALSE)</f>
        <v>121</v>
      </c>
      <c r="V5994" s="1224">
        <f>VLOOKUP($D5994,'NI-118'!$B$1:$W$2048,17,FALSE)</f>
        <v>0</v>
      </c>
      <c r="W5994" s="1224">
        <f>VLOOKUP($D5994,'NI-118'!$B$1:$W$2048,18,FALSE)</f>
        <v>0</v>
      </c>
      <c r="X5994" s="1224">
        <f>VLOOKUP($D5994,'NI-118'!$B$1:$W$2048,19,FALSE)</f>
        <v>0</v>
      </c>
    </row>
    <row r="5995" spans="1:24" hidden="1">
      <c r="A5995" s="762"/>
      <c r="B5995" s="762"/>
      <c r="C5995" s="762"/>
      <c r="D5995" s="1222" t="s">
        <v>2581</v>
      </c>
      <c r="E5995" s="1223">
        <v>118</v>
      </c>
      <c r="F5995" s="1202"/>
      <c r="G5995" s="1202"/>
      <c r="H5995" s="1205" t="s">
        <v>2582</v>
      </c>
      <c r="I5995" s="1202" t="s">
        <v>53</v>
      </c>
      <c r="J5995" s="1202" t="s">
        <v>958</v>
      </c>
      <c r="K5995" s="1202" t="s">
        <v>958</v>
      </c>
      <c r="L5995" s="1202" t="s">
        <v>1045</v>
      </c>
      <c r="M5995" s="1202" t="s">
        <v>2583</v>
      </c>
      <c r="N5995" s="1203" t="s">
        <v>2584</v>
      </c>
      <c r="O5995" s="1203" t="s">
        <v>73</v>
      </c>
      <c r="P5995" s="1203" t="s">
        <v>73</v>
      </c>
      <c r="Q5995" s="1203" t="s">
        <v>73</v>
      </c>
      <c r="R5995" s="1203" t="s">
        <v>73</v>
      </c>
      <c r="S5995" s="1224">
        <f>VLOOKUP($D5995,'NI-118'!$B$1:$W$2048,12,FALSE)</f>
        <v>0</v>
      </c>
      <c r="T5995" s="1224">
        <f>VLOOKUP($D5995,'NI-118'!$B$1:$W$2048,13,FALSE)</f>
        <v>0</v>
      </c>
      <c r="U5995" s="1224">
        <f>VLOOKUP($D5995,'NI-118'!$B$1:$W$2048,16,FALSE)</f>
        <v>0</v>
      </c>
      <c r="V5995" s="1224">
        <f>VLOOKUP($D5995,'NI-118'!$B$1:$W$2048,17,FALSE)</f>
        <v>0</v>
      </c>
      <c r="W5995" s="1224">
        <f>VLOOKUP($D5995,'NI-118'!$B$1:$W$2048,18,FALSE)</f>
        <v>0</v>
      </c>
      <c r="X5995" s="1224">
        <f>VLOOKUP($D5995,'NI-118'!$B$1:$W$2048,19,FALSE)</f>
        <v>0</v>
      </c>
    </row>
    <row r="5996" spans="1:24" hidden="1">
      <c r="A5996" s="762"/>
      <c r="B5996" s="762"/>
      <c r="C5996" s="762"/>
      <c r="D5996" s="1222" t="s">
        <v>2585</v>
      </c>
      <c r="E5996" s="1223">
        <v>118</v>
      </c>
      <c r="F5996" s="1202"/>
      <c r="G5996" s="1202"/>
      <c r="H5996" s="1205" t="s">
        <v>2586</v>
      </c>
      <c r="I5996" s="1202" t="s">
        <v>53</v>
      </c>
      <c r="J5996" s="1202" t="s">
        <v>958</v>
      </c>
      <c r="K5996" s="1202" t="s">
        <v>958</v>
      </c>
      <c r="L5996" s="1202" t="s">
        <v>1045</v>
      </c>
      <c r="M5996" s="1202" t="s">
        <v>2583</v>
      </c>
      <c r="N5996" s="1203" t="s">
        <v>2587</v>
      </c>
      <c r="O5996" s="1203" t="s">
        <v>73</v>
      </c>
      <c r="P5996" s="1203" t="s">
        <v>73</v>
      </c>
      <c r="Q5996" s="1203" t="s">
        <v>73</v>
      </c>
      <c r="R5996" s="1203" t="s">
        <v>73</v>
      </c>
      <c r="S5996" s="1224">
        <f>VLOOKUP($D5996,'NI-118'!$B$1:$W$2048,12,FALSE)</f>
        <v>0</v>
      </c>
      <c r="T5996" s="1224">
        <f>VLOOKUP($D5996,'NI-118'!$B$1:$W$2048,13,FALSE)</f>
        <v>0</v>
      </c>
      <c r="U5996" s="1224">
        <f>VLOOKUP($D5996,'NI-118'!$B$1:$W$2048,16,FALSE)</f>
        <v>0</v>
      </c>
      <c r="V5996" s="1224">
        <f>VLOOKUP($D5996,'NI-118'!$B$1:$W$2048,17,FALSE)</f>
        <v>0</v>
      </c>
      <c r="W5996" s="1224">
        <f>VLOOKUP($D5996,'NI-118'!$B$1:$W$2048,18,FALSE)</f>
        <v>0</v>
      </c>
      <c r="X5996" s="1224">
        <f>VLOOKUP($D5996,'NI-118'!$B$1:$W$2048,19,FALSE)</f>
        <v>0</v>
      </c>
    </row>
    <row r="5997" spans="1:24" hidden="1">
      <c r="A5997" s="762"/>
      <c r="B5997" s="762"/>
      <c r="C5997" s="762"/>
      <c r="D5997" s="1222" t="s">
        <v>2588</v>
      </c>
      <c r="E5997" s="1223">
        <v>118</v>
      </c>
      <c r="F5997" s="1202"/>
      <c r="G5997" s="1202"/>
      <c r="H5997" s="1205" t="s">
        <v>2589</v>
      </c>
      <c r="I5997" s="1202" t="s">
        <v>53</v>
      </c>
      <c r="J5997" s="1202" t="s">
        <v>958</v>
      </c>
      <c r="K5997" s="1202" t="s">
        <v>958</v>
      </c>
      <c r="L5997" s="1202" t="s">
        <v>1045</v>
      </c>
      <c r="M5997" s="1202" t="s">
        <v>2583</v>
      </c>
      <c r="N5997" s="1203" t="s">
        <v>2590</v>
      </c>
      <c r="O5997" s="1203" t="s">
        <v>73</v>
      </c>
      <c r="P5997" s="1203" t="s">
        <v>73</v>
      </c>
      <c r="Q5997" s="1203" t="s">
        <v>73</v>
      </c>
      <c r="R5997" s="1203" t="s">
        <v>73</v>
      </c>
      <c r="S5997" s="1224">
        <f>VLOOKUP($D5997,'NI-118'!$B$1:$W$2048,12,FALSE)</f>
        <v>0</v>
      </c>
      <c r="T5997" s="1224">
        <f>VLOOKUP($D5997,'NI-118'!$B$1:$W$2048,13,FALSE)</f>
        <v>0</v>
      </c>
      <c r="U5997" s="1224">
        <f>VLOOKUP($D5997,'NI-118'!$B$1:$W$2048,16,FALSE)</f>
        <v>0</v>
      </c>
      <c r="V5997" s="1224">
        <f>VLOOKUP($D5997,'NI-118'!$B$1:$W$2048,17,FALSE)</f>
        <v>0</v>
      </c>
      <c r="W5997" s="1224">
        <f>VLOOKUP($D5997,'NI-118'!$B$1:$W$2048,18,FALSE)</f>
        <v>0</v>
      </c>
      <c r="X5997" s="1224">
        <f>VLOOKUP($D5997,'NI-118'!$B$1:$W$2048,19,FALSE)</f>
        <v>0</v>
      </c>
    </row>
    <row r="5998" spans="1:24" ht="40.5" hidden="1">
      <c r="A5998" s="762"/>
      <c r="B5998" s="762"/>
      <c r="C5998" s="762"/>
      <c r="D5998" s="1222" t="s">
        <v>2591</v>
      </c>
      <c r="E5998" s="1223">
        <v>118</v>
      </c>
      <c r="F5998" s="1202"/>
      <c r="G5998" s="1202"/>
      <c r="H5998" s="1205" t="s">
        <v>2589</v>
      </c>
      <c r="I5998" s="1202" t="s">
        <v>53</v>
      </c>
      <c r="J5998" s="1202" t="s">
        <v>958</v>
      </c>
      <c r="K5998" s="1202" t="s">
        <v>958</v>
      </c>
      <c r="L5998" s="1202" t="s">
        <v>1045</v>
      </c>
      <c r="M5998" s="1202" t="s">
        <v>2583</v>
      </c>
      <c r="N5998" s="1203" t="s">
        <v>2592</v>
      </c>
      <c r="O5998" s="1203" t="s">
        <v>73</v>
      </c>
      <c r="P5998" s="1203" t="s">
        <v>73</v>
      </c>
      <c r="Q5998" s="1203" t="s">
        <v>73</v>
      </c>
      <c r="R5998" s="1203" t="s">
        <v>73</v>
      </c>
      <c r="S5998" s="1224">
        <f>VLOOKUP($D5998,'NI-118'!$B$1:$W$2048,12,FALSE)</f>
        <v>0</v>
      </c>
      <c r="T5998" s="1224">
        <f>VLOOKUP($D5998,'NI-118'!$B$1:$W$2048,13,FALSE)</f>
        <v>0</v>
      </c>
      <c r="U5998" s="1224">
        <f>VLOOKUP($D5998,'NI-118'!$B$1:$W$2048,16,FALSE)</f>
        <v>0</v>
      </c>
      <c r="V5998" s="1224">
        <f>VLOOKUP($D5998,'NI-118'!$B$1:$W$2048,17,FALSE)</f>
        <v>0</v>
      </c>
      <c r="W5998" s="1224">
        <f>VLOOKUP($D5998,'NI-118'!$B$1:$W$2048,18,FALSE)</f>
        <v>0</v>
      </c>
      <c r="X5998" s="1224">
        <f>VLOOKUP($D5998,'NI-118'!$B$1:$W$2048,19,FALSE)</f>
        <v>0</v>
      </c>
    </row>
    <row r="5999" spans="1:24" ht="40.5" hidden="1">
      <c r="A5999" s="762"/>
      <c r="B5999" s="762"/>
      <c r="C5999" s="762"/>
      <c r="D5999" s="1222" t="s">
        <v>2593</v>
      </c>
      <c r="E5999" s="1223">
        <v>118</v>
      </c>
      <c r="F5999" s="1202" t="s">
        <v>157</v>
      </c>
      <c r="G5999" s="1202"/>
      <c r="H5999" s="1205" t="s">
        <v>1817</v>
      </c>
      <c r="I5999" s="1202" t="s">
        <v>53</v>
      </c>
      <c r="J5999" s="1202" t="s">
        <v>958</v>
      </c>
      <c r="K5999" s="1202" t="s">
        <v>958</v>
      </c>
      <c r="L5999" s="1202" t="s">
        <v>1045</v>
      </c>
      <c r="M5999" s="1202" t="s">
        <v>2583</v>
      </c>
      <c r="N5999" s="1203" t="s">
        <v>2594</v>
      </c>
      <c r="O5999" s="1203" t="s">
        <v>73</v>
      </c>
      <c r="P5999" s="1203" t="s">
        <v>73</v>
      </c>
      <c r="Q5999" s="1203" t="s">
        <v>73</v>
      </c>
      <c r="R5999" s="1203" t="s">
        <v>73</v>
      </c>
      <c r="S5999" s="1224">
        <f>VLOOKUP($D5999,'NI-118'!$B$1:$W$2048,12,FALSE)</f>
        <v>0</v>
      </c>
      <c r="T5999" s="1224">
        <f>VLOOKUP($D5999,'NI-118'!$B$1:$W$2048,13,FALSE)</f>
        <v>0</v>
      </c>
      <c r="U5999" s="1224">
        <f>VLOOKUP($D5999,'NI-118'!$B$1:$W$2048,16,FALSE)</f>
        <v>0</v>
      </c>
      <c r="V5999" s="1224">
        <f>VLOOKUP($D5999,'NI-118'!$B$1:$W$2048,17,FALSE)</f>
        <v>0</v>
      </c>
      <c r="W5999" s="1224">
        <f>VLOOKUP($D5999,'NI-118'!$B$1:$W$2048,18,FALSE)</f>
        <v>0</v>
      </c>
      <c r="X5999" s="1224">
        <f>VLOOKUP($D5999,'NI-118'!$B$1:$W$2048,19,FALSE)</f>
        <v>0</v>
      </c>
    </row>
    <row r="6000" spans="1:24" ht="27" hidden="1">
      <c r="A6000" s="762"/>
      <c r="B6000" s="762"/>
      <c r="C6000" s="762"/>
      <c r="D6000" s="1222" t="s">
        <v>2595</v>
      </c>
      <c r="E6000" s="1223">
        <v>118</v>
      </c>
      <c r="F6000" s="1202"/>
      <c r="G6000" s="1202"/>
      <c r="H6000" s="1205" t="s">
        <v>2589</v>
      </c>
      <c r="I6000" s="1202" t="s">
        <v>53</v>
      </c>
      <c r="J6000" s="1202" t="s">
        <v>958</v>
      </c>
      <c r="K6000" s="1202" t="s">
        <v>958</v>
      </c>
      <c r="L6000" s="1202" t="s">
        <v>1045</v>
      </c>
      <c r="M6000" s="1202" t="s">
        <v>2583</v>
      </c>
      <c r="N6000" s="1203" t="s">
        <v>2596</v>
      </c>
      <c r="O6000" s="1203" t="s">
        <v>73</v>
      </c>
      <c r="P6000" s="1203" t="s">
        <v>73</v>
      </c>
      <c r="Q6000" s="1203" t="s">
        <v>73</v>
      </c>
      <c r="R6000" s="1203" t="s">
        <v>73</v>
      </c>
      <c r="S6000" s="1224">
        <f>VLOOKUP($D6000,'NI-118'!$B$1:$W$2048,12,FALSE)</f>
        <v>0</v>
      </c>
      <c r="T6000" s="1224">
        <f>VLOOKUP($D6000,'NI-118'!$B$1:$W$2048,13,FALSE)</f>
        <v>0</v>
      </c>
      <c r="U6000" s="1224">
        <f>VLOOKUP($D6000,'NI-118'!$B$1:$W$2048,16,FALSE)</f>
        <v>0</v>
      </c>
      <c r="V6000" s="1224">
        <f>VLOOKUP($D6000,'NI-118'!$B$1:$W$2048,17,FALSE)</f>
        <v>0</v>
      </c>
      <c r="W6000" s="1224">
        <f>VLOOKUP($D6000,'NI-118'!$B$1:$W$2048,18,FALSE)</f>
        <v>0</v>
      </c>
      <c r="X6000" s="1224">
        <f>VLOOKUP($D6000,'NI-118'!$B$1:$W$2048,19,FALSE)</f>
        <v>0</v>
      </c>
    </row>
    <row r="6001" spans="1:24" ht="27" hidden="1">
      <c r="A6001" s="762"/>
      <c r="B6001" s="762"/>
      <c r="C6001" s="762"/>
      <c r="D6001" s="1222" t="s">
        <v>2597</v>
      </c>
      <c r="E6001" s="1223">
        <v>118</v>
      </c>
      <c r="F6001" s="1202"/>
      <c r="G6001" s="1202"/>
      <c r="H6001" s="1205" t="s">
        <v>2589</v>
      </c>
      <c r="I6001" s="1202" t="s">
        <v>53</v>
      </c>
      <c r="J6001" s="1202" t="s">
        <v>958</v>
      </c>
      <c r="K6001" s="1202" t="s">
        <v>958</v>
      </c>
      <c r="L6001" s="1202" t="s">
        <v>1045</v>
      </c>
      <c r="M6001" s="1202" t="s">
        <v>2583</v>
      </c>
      <c r="N6001" s="1203" t="s">
        <v>2598</v>
      </c>
      <c r="O6001" s="1203" t="s">
        <v>73</v>
      </c>
      <c r="P6001" s="1203" t="s">
        <v>73</v>
      </c>
      <c r="Q6001" s="1203" t="s">
        <v>73</v>
      </c>
      <c r="R6001" s="1203" t="s">
        <v>73</v>
      </c>
      <c r="S6001" s="1224">
        <f>VLOOKUP($D6001,'NI-118'!$B$1:$W$2048,12,FALSE)</f>
        <v>0</v>
      </c>
      <c r="T6001" s="1224">
        <f>VLOOKUP($D6001,'NI-118'!$B$1:$W$2048,13,FALSE)</f>
        <v>0</v>
      </c>
      <c r="U6001" s="1224">
        <f>VLOOKUP($D6001,'NI-118'!$B$1:$W$2048,16,FALSE)</f>
        <v>0</v>
      </c>
      <c r="V6001" s="1224">
        <f>VLOOKUP($D6001,'NI-118'!$B$1:$W$2048,17,FALSE)</f>
        <v>0</v>
      </c>
      <c r="W6001" s="1224">
        <f>VLOOKUP($D6001,'NI-118'!$B$1:$W$2048,18,FALSE)</f>
        <v>0</v>
      </c>
      <c r="X6001" s="1224">
        <f>VLOOKUP($D6001,'NI-118'!$B$1:$W$2048,19,FALSE)</f>
        <v>0</v>
      </c>
    </row>
    <row r="6002" spans="1:24" ht="27" hidden="1">
      <c r="A6002" s="762"/>
      <c r="B6002" s="762"/>
      <c r="C6002" s="762"/>
      <c r="D6002" s="1222" t="s">
        <v>2599</v>
      </c>
      <c r="E6002" s="1223">
        <v>118</v>
      </c>
      <c r="F6002" s="1202"/>
      <c r="G6002" s="1202"/>
      <c r="H6002" s="1205" t="s">
        <v>2589</v>
      </c>
      <c r="I6002" s="1202" t="s">
        <v>53</v>
      </c>
      <c r="J6002" s="1202" t="s">
        <v>958</v>
      </c>
      <c r="K6002" s="1202" t="s">
        <v>958</v>
      </c>
      <c r="L6002" s="1202" t="s">
        <v>1045</v>
      </c>
      <c r="M6002" s="1202" t="s">
        <v>2583</v>
      </c>
      <c r="N6002" s="1203" t="s">
        <v>2600</v>
      </c>
      <c r="O6002" s="1203" t="s">
        <v>73</v>
      </c>
      <c r="P6002" s="1203" t="s">
        <v>73</v>
      </c>
      <c r="Q6002" s="1203" t="s">
        <v>73</v>
      </c>
      <c r="R6002" s="1203" t="s">
        <v>73</v>
      </c>
      <c r="S6002" s="1224">
        <f>VLOOKUP($D6002,'NI-118'!$B$1:$W$2048,12,FALSE)</f>
        <v>0</v>
      </c>
      <c r="T6002" s="1224">
        <f>VLOOKUP($D6002,'NI-118'!$B$1:$W$2048,13,FALSE)</f>
        <v>0</v>
      </c>
      <c r="U6002" s="1224">
        <f>VLOOKUP($D6002,'NI-118'!$B$1:$W$2048,16,FALSE)</f>
        <v>0</v>
      </c>
      <c r="V6002" s="1224">
        <f>VLOOKUP($D6002,'NI-118'!$B$1:$W$2048,17,FALSE)</f>
        <v>0</v>
      </c>
      <c r="W6002" s="1224">
        <f>VLOOKUP($D6002,'NI-118'!$B$1:$W$2048,18,FALSE)</f>
        <v>0</v>
      </c>
      <c r="X6002" s="1224">
        <f>VLOOKUP($D6002,'NI-118'!$B$1:$W$2048,19,FALSE)</f>
        <v>0</v>
      </c>
    </row>
    <row r="6003" spans="1:24" ht="27" hidden="1">
      <c r="A6003" s="762"/>
      <c r="B6003" s="762"/>
      <c r="C6003" s="762"/>
      <c r="D6003" s="1222" t="s">
        <v>2601</v>
      </c>
      <c r="E6003" s="1223">
        <v>118</v>
      </c>
      <c r="F6003" s="1202"/>
      <c r="G6003" s="1202"/>
      <c r="H6003" s="1205" t="s">
        <v>2589</v>
      </c>
      <c r="I6003" s="1202" t="s">
        <v>53</v>
      </c>
      <c r="J6003" s="1202" t="s">
        <v>958</v>
      </c>
      <c r="K6003" s="1202" t="s">
        <v>958</v>
      </c>
      <c r="L6003" s="1202" t="s">
        <v>1045</v>
      </c>
      <c r="M6003" s="1202" t="s">
        <v>2583</v>
      </c>
      <c r="N6003" s="1203" t="s">
        <v>2602</v>
      </c>
      <c r="O6003" s="1203" t="s">
        <v>73</v>
      </c>
      <c r="P6003" s="1203" t="s">
        <v>73</v>
      </c>
      <c r="Q6003" s="1203" t="s">
        <v>73</v>
      </c>
      <c r="R6003" s="1203" t="s">
        <v>73</v>
      </c>
      <c r="S6003" s="1224">
        <f>VLOOKUP($D6003,'NI-118'!$B$1:$W$2048,12,FALSE)</f>
        <v>0</v>
      </c>
      <c r="T6003" s="1224">
        <f>VLOOKUP($D6003,'NI-118'!$B$1:$W$2048,13,FALSE)</f>
        <v>0</v>
      </c>
      <c r="U6003" s="1224">
        <f>VLOOKUP($D6003,'NI-118'!$B$1:$W$2048,16,FALSE)</f>
        <v>0</v>
      </c>
      <c r="V6003" s="1224">
        <f>VLOOKUP($D6003,'NI-118'!$B$1:$W$2048,17,FALSE)</f>
        <v>0</v>
      </c>
      <c r="W6003" s="1224">
        <f>VLOOKUP($D6003,'NI-118'!$B$1:$W$2048,18,FALSE)</f>
        <v>0</v>
      </c>
      <c r="X6003" s="1224">
        <f>VLOOKUP($D6003,'NI-118'!$B$1:$W$2048,19,FALSE)</f>
        <v>0</v>
      </c>
    </row>
    <row r="6004" spans="1:24" hidden="1">
      <c r="A6004" s="762"/>
      <c r="B6004" s="762"/>
      <c r="C6004" s="762"/>
      <c r="D6004" s="1222" t="s">
        <v>2603</v>
      </c>
      <c r="E6004" s="1223">
        <v>118</v>
      </c>
      <c r="F6004" s="1202"/>
      <c r="G6004" s="1202"/>
      <c r="H6004" s="1205" t="s">
        <v>2604</v>
      </c>
      <c r="I6004" s="1202" t="s">
        <v>53</v>
      </c>
      <c r="J6004" s="1202" t="s">
        <v>958</v>
      </c>
      <c r="K6004" s="1202" t="s">
        <v>958</v>
      </c>
      <c r="L6004" s="1202" t="s">
        <v>1045</v>
      </c>
      <c r="M6004" s="1202" t="s">
        <v>2583</v>
      </c>
      <c r="N6004" s="1203" t="s">
        <v>2605</v>
      </c>
      <c r="O6004" s="1203" t="s">
        <v>73</v>
      </c>
      <c r="P6004" s="1203" t="s">
        <v>73</v>
      </c>
      <c r="Q6004" s="1203" t="s">
        <v>73</v>
      </c>
      <c r="R6004" s="1203" t="s">
        <v>73</v>
      </c>
      <c r="S6004" s="1224">
        <f>VLOOKUP($D6004,'NI-118'!$B$1:$W$2048,12,FALSE)</f>
        <v>0</v>
      </c>
      <c r="T6004" s="1224">
        <f>VLOOKUP($D6004,'NI-118'!$B$1:$W$2048,13,FALSE)</f>
        <v>0</v>
      </c>
      <c r="U6004" s="1224">
        <f>VLOOKUP($D6004,'NI-118'!$B$1:$W$2048,16,FALSE)</f>
        <v>0</v>
      </c>
      <c r="V6004" s="1224">
        <f>VLOOKUP($D6004,'NI-118'!$B$1:$W$2048,17,FALSE)</f>
        <v>0</v>
      </c>
      <c r="W6004" s="1224">
        <f>VLOOKUP($D6004,'NI-118'!$B$1:$W$2048,18,FALSE)</f>
        <v>0</v>
      </c>
      <c r="X6004" s="1224">
        <f>VLOOKUP($D6004,'NI-118'!$B$1:$W$2048,19,FALSE)</f>
        <v>0</v>
      </c>
    </row>
    <row r="6005" spans="1:24" hidden="1">
      <c r="A6005" s="762"/>
      <c r="B6005" s="762"/>
      <c r="C6005" s="762"/>
      <c r="D6005" s="1222" t="s">
        <v>2606</v>
      </c>
      <c r="E6005" s="1223">
        <v>118</v>
      </c>
      <c r="F6005" s="1202" t="s">
        <v>157</v>
      </c>
      <c r="G6005" s="1202"/>
      <c r="H6005" s="1205" t="s">
        <v>1756</v>
      </c>
      <c r="I6005" s="1202" t="s">
        <v>53</v>
      </c>
      <c r="J6005" s="1202" t="s">
        <v>958</v>
      </c>
      <c r="K6005" s="1202" t="s">
        <v>958</v>
      </c>
      <c r="L6005" s="1202" t="s">
        <v>1045</v>
      </c>
      <c r="M6005" s="1202" t="s">
        <v>2583</v>
      </c>
      <c r="N6005" s="1203" t="s">
        <v>2607</v>
      </c>
      <c r="O6005" s="1203" t="s">
        <v>73</v>
      </c>
      <c r="P6005" s="1203" t="s">
        <v>73</v>
      </c>
      <c r="Q6005" s="1203" t="s">
        <v>73</v>
      </c>
      <c r="R6005" s="1203" t="s">
        <v>73</v>
      </c>
      <c r="S6005" s="1224">
        <f>VLOOKUP($D6005,'NI-118'!$B$1:$W$2048,12,FALSE)</f>
        <v>0</v>
      </c>
      <c r="T6005" s="1224">
        <f>VLOOKUP($D6005,'NI-118'!$B$1:$W$2048,13,FALSE)</f>
        <v>0</v>
      </c>
      <c r="U6005" s="1224">
        <f>VLOOKUP($D6005,'NI-118'!$B$1:$W$2048,16,FALSE)</f>
        <v>0</v>
      </c>
      <c r="V6005" s="1224">
        <f>VLOOKUP($D6005,'NI-118'!$B$1:$W$2048,17,FALSE)</f>
        <v>0</v>
      </c>
      <c r="W6005" s="1224">
        <f>VLOOKUP($D6005,'NI-118'!$B$1:$W$2048,18,FALSE)</f>
        <v>0</v>
      </c>
      <c r="X6005" s="1224">
        <f>VLOOKUP($D6005,'NI-118'!$B$1:$W$2048,19,FALSE)</f>
        <v>0</v>
      </c>
    </row>
    <row r="6006" spans="1:24" ht="27" hidden="1">
      <c r="A6006" s="762"/>
      <c r="B6006" s="762"/>
      <c r="C6006" s="762"/>
      <c r="D6006" s="1222" t="s">
        <v>2608</v>
      </c>
      <c r="E6006" s="1223">
        <v>118</v>
      </c>
      <c r="F6006" s="1202"/>
      <c r="G6006" s="1202"/>
      <c r="H6006" s="1205" t="s">
        <v>2604</v>
      </c>
      <c r="I6006" s="1202" t="s">
        <v>53</v>
      </c>
      <c r="J6006" s="1202" t="s">
        <v>746</v>
      </c>
      <c r="K6006" s="1202" t="s">
        <v>746</v>
      </c>
      <c r="L6006" s="1202" t="s">
        <v>747</v>
      </c>
      <c r="M6006" s="1202" t="s">
        <v>2583</v>
      </c>
      <c r="N6006" s="1203" t="s">
        <v>2609</v>
      </c>
      <c r="O6006" s="1203" t="s">
        <v>750</v>
      </c>
      <c r="P6006" s="1203" t="s">
        <v>2610</v>
      </c>
      <c r="Q6006" s="1203" t="s">
        <v>750</v>
      </c>
      <c r="R6006" s="1203" t="s">
        <v>2611</v>
      </c>
      <c r="S6006" s="1224">
        <f>VLOOKUP($D6006,'NI-118'!$B$1:$W$2048,12,FALSE)</f>
        <v>0</v>
      </c>
      <c r="T6006" s="1224">
        <f>VLOOKUP($D6006,'NI-118'!$B$1:$W$2048,13,FALSE)</f>
        <v>0</v>
      </c>
      <c r="U6006" s="1224">
        <f>VLOOKUP($D6006,'NI-118'!$B$1:$W$2048,16,FALSE)</f>
        <v>0</v>
      </c>
      <c r="V6006" s="1224">
        <f>VLOOKUP($D6006,'NI-118'!$B$1:$W$2048,17,FALSE)</f>
        <v>0</v>
      </c>
      <c r="W6006" s="1224">
        <f>VLOOKUP($D6006,'NI-118'!$B$1:$W$2048,18,FALSE)</f>
        <v>0</v>
      </c>
      <c r="X6006" s="1224">
        <f>VLOOKUP($D6006,'NI-118'!$B$1:$W$2048,19,FALSE)</f>
        <v>0</v>
      </c>
    </row>
    <row r="6007" spans="1:24" ht="27" hidden="1">
      <c r="A6007" s="762"/>
      <c r="B6007" s="762"/>
      <c r="C6007" s="762"/>
      <c r="D6007" s="1222" t="s">
        <v>2612</v>
      </c>
      <c r="E6007" s="1223">
        <v>118</v>
      </c>
      <c r="F6007" s="1202"/>
      <c r="G6007" s="1202"/>
      <c r="H6007" s="1205" t="s">
        <v>2604</v>
      </c>
      <c r="I6007" s="1202" t="s">
        <v>53</v>
      </c>
      <c r="J6007" s="1202" t="s">
        <v>746</v>
      </c>
      <c r="K6007" s="1202" t="s">
        <v>746</v>
      </c>
      <c r="L6007" s="1202" t="s">
        <v>747</v>
      </c>
      <c r="M6007" s="1202" t="s">
        <v>2583</v>
      </c>
      <c r="N6007" s="1203" t="s">
        <v>2613</v>
      </c>
      <c r="O6007" s="1203" t="s">
        <v>750</v>
      </c>
      <c r="P6007" s="1203" t="s">
        <v>2610</v>
      </c>
      <c r="Q6007" s="1203" t="s">
        <v>750</v>
      </c>
      <c r="R6007" s="1203" t="s">
        <v>2611</v>
      </c>
      <c r="S6007" s="1224">
        <f>VLOOKUP($D6007,'NI-118'!$B$1:$W$2048,12,FALSE)</f>
        <v>0</v>
      </c>
      <c r="T6007" s="1224">
        <f>VLOOKUP($D6007,'NI-118'!$B$1:$W$2048,13,FALSE)</f>
        <v>0</v>
      </c>
      <c r="U6007" s="1224">
        <f>VLOOKUP($D6007,'NI-118'!$B$1:$W$2048,16,FALSE)</f>
        <v>0</v>
      </c>
      <c r="V6007" s="1224">
        <f>VLOOKUP($D6007,'NI-118'!$B$1:$W$2048,17,FALSE)</f>
        <v>0</v>
      </c>
      <c r="W6007" s="1224">
        <f>VLOOKUP($D6007,'NI-118'!$B$1:$W$2048,18,FALSE)</f>
        <v>0</v>
      </c>
      <c r="X6007" s="1224">
        <f>VLOOKUP($D6007,'NI-118'!$B$1:$W$2048,19,FALSE)</f>
        <v>0</v>
      </c>
    </row>
    <row r="6008" spans="1:24" ht="27" hidden="1">
      <c r="A6008" s="762"/>
      <c r="B6008" s="762"/>
      <c r="C6008" s="762"/>
      <c r="D6008" s="1222" t="s">
        <v>2614</v>
      </c>
      <c r="E6008" s="1223">
        <v>118</v>
      </c>
      <c r="F6008" s="1202"/>
      <c r="G6008" s="1202"/>
      <c r="H6008" s="1205" t="s">
        <v>2604</v>
      </c>
      <c r="I6008" s="1202" t="s">
        <v>53</v>
      </c>
      <c r="J6008" s="1202" t="s">
        <v>746</v>
      </c>
      <c r="K6008" s="1202" t="s">
        <v>746</v>
      </c>
      <c r="L6008" s="1202" t="s">
        <v>747</v>
      </c>
      <c r="M6008" s="1202" t="s">
        <v>2583</v>
      </c>
      <c r="N6008" s="1203" t="s">
        <v>2615</v>
      </c>
      <c r="O6008" s="1203" t="s">
        <v>750</v>
      </c>
      <c r="P6008" s="1203" t="s">
        <v>2610</v>
      </c>
      <c r="Q6008" s="1203" t="s">
        <v>750</v>
      </c>
      <c r="R6008" s="1203" t="s">
        <v>2611</v>
      </c>
      <c r="S6008" s="1224">
        <f>VLOOKUP($D6008,'NI-118'!$B$1:$W$2048,12,FALSE)</f>
        <v>0</v>
      </c>
      <c r="T6008" s="1224">
        <f>VLOOKUP($D6008,'NI-118'!$B$1:$W$2048,13,FALSE)</f>
        <v>0</v>
      </c>
      <c r="U6008" s="1224">
        <f>VLOOKUP($D6008,'NI-118'!$B$1:$W$2048,16,FALSE)</f>
        <v>0</v>
      </c>
      <c r="V6008" s="1224">
        <f>VLOOKUP($D6008,'NI-118'!$B$1:$W$2048,17,FALSE)</f>
        <v>0</v>
      </c>
      <c r="W6008" s="1224">
        <f>VLOOKUP($D6008,'NI-118'!$B$1:$W$2048,18,FALSE)</f>
        <v>0</v>
      </c>
      <c r="X6008" s="1224">
        <f>VLOOKUP($D6008,'NI-118'!$B$1:$W$2048,19,FALSE)</f>
        <v>0</v>
      </c>
    </row>
    <row r="6009" spans="1:24" ht="27" hidden="1">
      <c r="A6009" s="762"/>
      <c r="B6009" s="762"/>
      <c r="C6009" s="762"/>
      <c r="D6009" s="1222" t="s">
        <v>2616</v>
      </c>
      <c r="E6009" s="1223">
        <v>118</v>
      </c>
      <c r="F6009" s="1202"/>
      <c r="G6009" s="1202"/>
      <c r="H6009" s="1205" t="s">
        <v>2604</v>
      </c>
      <c r="I6009" s="1202" t="s">
        <v>53</v>
      </c>
      <c r="J6009" s="1202" t="s">
        <v>746</v>
      </c>
      <c r="K6009" s="1202" t="s">
        <v>746</v>
      </c>
      <c r="L6009" s="1202" t="s">
        <v>747</v>
      </c>
      <c r="M6009" s="1202" t="s">
        <v>2583</v>
      </c>
      <c r="N6009" s="1203" t="s">
        <v>2617</v>
      </c>
      <c r="O6009" s="1203" t="s">
        <v>750</v>
      </c>
      <c r="P6009" s="1203" t="s">
        <v>2610</v>
      </c>
      <c r="Q6009" s="1203" t="s">
        <v>750</v>
      </c>
      <c r="R6009" s="1203" t="s">
        <v>2611</v>
      </c>
      <c r="S6009" s="1224">
        <f>VLOOKUP($D6009,'NI-118'!$B$1:$W$2048,12,FALSE)</f>
        <v>0</v>
      </c>
      <c r="T6009" s="1224">
        <f>VLOOKUP($D6009,'NI-118'!$B$1:$W$2048,13,FALSE)</f>
        <v>0</v>
      </c>
      <c r="U6009" s="1224">
        <f>VLOOKUP($D6009,'NI-118'!$B$1:$W$2048,16,FALSE)</f>
        <v>121</v>
      </c>
      <c r="V6009" s="1224">
        <f>VLOOKUP($D6009,'NI-118'!$B$1:$W$2048,17,FALSE)</f>
        <v>0</v>
      </c>
      <c r="W6009" s="1224">
        <f>VLOOKUP($D6009,'NI-118'!$B$1:$W$2048,18,FALSE)</f>
        <v>0</v>
      </c>
      <c r="X6009" s="1224">
        <f>VLOOKUP($D6009,'NI-118'!$B$1:$W$2048,19,FALSE)</f>
        <v>0</v>
      </c>
    </row>
    <row r="6010" spans="1:24" ht="27" hidden="1">
      <c r="A6010" s="762"/>
      <c r="B6010" s="762"/>
      <c r="C6010" s="762"/>
      <c r="D6010" s="1222" t="s">
        <v>2618</v>
      </c>
      <c r="E6010" s="1223">
        <v>118</v>
      </c>
      <c r="F6010" s="1202"/>
      <c r="G6010" s="1202"/>
      <c r="H6010" s="1205" t="s">
        <v>2604</v>
      </c>
      <c r="I6010" s="1202" t="s">
        <v>53</v>
      </c>
      <c r="J6010" s="1202" t="s">
        <v>746</v>
      </c>
      <c r="K6010" s="1202" t="s">
        <v>746</v>
      </c>
      <c r="L6010" s="1202" t="s">
        <v>747</v>
      </c>
      <c r="M6010" s="1202" t="s">
        <v>2583</v>
      </c>
      <c r="N6010" s="1203" t="s">
        <v>2619</v>
      </c>
      <c r="O6010" s="1203" t="s">
        <v>750</v>
      </c>
      <c r="P6010" s="1203" t="s">
        <v>2610</v>
      </c>
      <c r="Q6010" s="1203" t="s">
        <v>750</v>
      </c>
      <c r="R6010" s="1203" t="s">
        <v>2611</v>
      </c>
      <c r="S6010" s="1224">
        <f>VLOOKUP($D6010,'NI-118'!$B$1:$W$2048,12,FALSE)</f>
        <v>0</v>
      </c>
      <c r="T6010" s="1224">
        <f>VLOOKUP($D6010,'NI-118'!$B$1:$W$2048,13,FALSE)</f>
        <v>0</v>
      </c>
      <c r="U6010" s="1224">
        <f>VLOOKUP($D6010,'NI-118'!$B$1:$W$2048,16,FALSE)</f>
        <v>0</v>
      </c>
      <c r="V6010" s="1224">
        <f>VLOOKUP($D6010,'NI-118'!$B$1:$W$2048,17,FALSE)</f>
        <v>0</v>
      </c>
      <c r="W6010" s="1224">
        <f>VLOOKUP($D6010,'NI-118'!$B$1:$W$2048,18,FALSE)</f>
        <v>0</v>
      </c>
      <c r="X6010" s="1224">
        <f>VLOOKUP($D6010,'NI-118'!$B$1:$W$2048,19,FALSE)</f>
        <v>0</v>
      </c>
    </row>
    <row r="6011" spans="1:24" hidden="1">
      <c r="A6011" s="762"/>
      <c r="B6011" s="762"/>
      <c r="C6011" s="762"/>
      <c r="D6011" s="1222" t="s">
        <v>2620</v>
      </c>
      <c r="E6011" s="1223">
        <v>118</v>
      </c>
      <c r="F6011" s="1202"/>
      <c r="G6011" s="1202"/>
      <c r="H6011" s="1205" t="s">
        <v>2604</v>
      </c>
      <c r="I6011" s="1202" t="s">
        <v>531</v>
      </c>
      <c r="J6011" s="1202"/>
      <c r="K6011" s="1202"/>
      <c r="L6011" s="1202"/>
      <c r="M6011" s="1202" t="s">
        <v>2583</v>
      </c>
      <c r="N6011" s="1203" t="s">
        <v>2621</v>
      </c>
      <c r="O6011" s="1203" t="s">
        <v>73</v>
      </c>
      <c r="P6011" s="1203" t="s">
        <v>73</v>
      </c>
      <c r="Q6011" s="1203" t="s">
        <v>73</v>
      </c>
      <c r="R6011" s="1203" t="s">
        <v>73</v>
      </c>
      <c r="S6011" s="1224">
        <f>VLOOKUP($D6011,'NI-118'!$B$1:$W$2048,12,FALSE)</f>
        <v>0</v>
      </c>
      <c r="T6011" s="1224">
        <f>VLOOKUP($D6011,'NI-118'!$B$1:$W$2048,13,FALSE)</f>
        <v>0</v>
      </c>
      <c r="U6011" s="1224">
        <f>VLOOKUP($D6011,'NI-118'!$B$1:$W$2048,16,FALSE)</f>
        <v>0</v>
      </c>
      <c r="V6011" s="1224">
        <f>VLOOKUP($D6011,'NI-118'!$B$1:$W$2048,17,FALSE)</f>
        <v>0</v>
      </c>
      <c r="W6011" s="1224">
        <f>VLOOKUP($D6011,'NI-118'!$B$1:$W$2048,18,FALSE)</f>
        <v>0</v>
      </c>
      <c r="X6011" s="1224">
        <f>VLOOKUP($D6011,'NI-118'!$B$1:$W$2048,19,FALSE)</f>
        <v>0</v>
      </c>
    </row>
    <row r="6012" spans="1:24" hidden="1">
      <c r="A6012" s="762"/>
      <c r="B6012" s="762"/>
      <c r="C6012" s="762"/>
      <c r="D6012" s="1222" t="s">
        <v>2622</v>
      </c>
      <c r="E6012" s="1223">
        <v>118</v>
      </c>
      <c r="F6012" s="1202"/>
      <c r="G6012" s="1202"/>
      <c r="H6012" s="1205"/>
      <c r="I6012" s="1202" t="s">
        <v>71</v>
      </c>
      <c r="J6012" s="1202"/>
      <c r="K6012" s="1202"/>
      <c r="L6012" s="1202"/>
      <c r="M6012" s="1202"/>
      <c r="N6012" s="1203" t="s">
        <v>2623</v>
      </c>
      <c r="O6012" s="1203" t="s">
        <v>73</v>
      </c>
      <c r="P6012" s="1203" t="s">
        <v>73</v>
      </c>
      <c r="Q6012" s="1203" t="s">
        <v>73</v>
      </c>
      <c r="R6012" s="1203" t="s">
        <v>73</v>
      </c>
      <c r="S6012" s="1224">
        <f>VLOOKUP($D6012,'NI-118'!$B$1:$W$2048,12,FALSE)</f>
        <v>0</v>
      </c>
      <c r="T6012" s="1224">
        <f>VLOOKUP($D6012,'NI-118'!$B$1:$W$2048,13,FALSE)</f>
        <v>0</v>
      </c>
      <c r="U6012" s="1224">
        <f>VLOOKUP($D6012,'NI-118'!$B$1:$W$2048,16,FALSE)</f>
        <v>36</v>
      </c>
      <c r="V6012" s="1224">
        <f>VLOOKUP($D6012,'NI-118'!$B$1:$W$2048,17,FALSE)</f>
        <v>0</v>
      </c>
      <c r="W6012" s="1224">
        <f>VLOOKUP($D6012,'NI-118'!$B$1:$W$2048,18,FALSE)</f>
        <v>0</v>
      </c>
      <c r="X6012" s="1224">
        <f>VLOOKUP($D6012,'NI-118'!$B$1:$W$2048,19,FALSE)</f>
        <v>0</v>
      </c>
    </row>
    <row r="6013" spans="1:24" hidden="1">
      <c r="A6013" s="762"/>
      <c r="B6013" s="762"/>
      <c r="C6013" s="762"/>
      <c r="D6013" s="1222" t="s">
        <v>2624</v>
      </c>
      <c r="E6013" s="1223">
        <v>118</v>
      </c>
      <c r="F6013" s="1202"/>
      <c r="G6013" s="1202"/>
      <c r="H6013" s="1205"/>
      <c r="I6013" s="1202" t="s">
        <v>71</v>
      </c>
      <c r="J6013" s="1202"/>
      <c r="K6013" s="1202"/>
      <c r="L6013" s="1202"/>
      <c r="M6013" s="1202"/>
      <c r="N6013" s="1203" t="s">
        <v>2625</v>
      </c>
      <c r="O6013" s="1203" t="s">
        <v>73</v>
      </c>
      <c r="P6013" s="1203" t="s">
        <v>73</v>
      </c>
      <c r="Q6013" s="1203" t="s">
        <v>73</v>
      </c>
      <c r="R6013" s="1203" t="s">
        <v>73</v>
      </c>
      <c r="S6013" s="1224">
        <f>VLOOKUP($D6013,'NI-118'!$B$1:$W$2048,12,FALSE)</f>
        <v>0</v>
      </c>
      <c r="T6013" s="1224">
        <f>VLOOKUP($D6013,'NI-118'!$B$1:$W$2048,13,FALSE)</f>
        <v>0</v>
      </c>
      <c r="U6013" s="1224">
        <f>VLOOKUP($D6013,'NI-118'!$B$1:$W$2048,16,FALSE)</f>
        <v>0</v>
      </c>
      <c r="V6013" s="1224">
        <f>VLOOKUP($D6013,'NI-118'!$B$1:$W$2048,17,FALSE)</f>
        <v>0</v>
      </c>
      <c r="W6013" s="1224">
        <f>VLOOKUP($D6013,'NI-118'!$B$1:$W$2048,18,FALSE)</f>
        <v>0</v>
      </c>
      <c r="X6013" s="1224">
        <f>VLOOKUP($D6013,'NI-118'!$B$1:$W$2048,19,FALSE)</f>
        <v>0</v>
      </c>
    </row>
    <row r="6014" spans="1:24" hidden="1">
      <c r="A6014" s="762"/>
      <c r="B6014" s="762"/>
      <c r="C6014" s="762"/>
      <c r="D6014" s="1222" t="s">
        <v>2626</v>
      </c>
      <c r="E6014" s="1223">
        <v>118</v>
      </c>
      <c r="F6014" s="1202"/>
      <c r="G6014" s="1202"/>
      <c r="H6014" s="1205"/>
      <c r="I6014" s="1202" t="s">
        <v>71</v>
      </c>
      <c r="J6014" s="1202"/>
      <c r="K6014" s="1202"/>
      <c r="L6014" s="1202"/>
      <c r="M6014" s="1202"/>
      <c r="N6014" s="1203" t="s">
        <v>2627</v>
      </c>
      <c r="O6014" s="1203" t="s">
        <v>73</v>
      </c>
      <c r="P6014" s="1203" t="s">
        <v>73</v>
      </c>
      <c r="Q6014" s="1203" t="s">
        <v>73</v>
      </c>
      <c r="R6014" s="1203" t="s">
        <v>73</v>
      </c>
      <c r="S6014" s="1224">
        <f>VLOOKUP($D6014,'NI-118'!$B$1:$W$2048,12,FALSE)</f>
        <v>0</v>
      </c>
      <c r="T6014" s="1224">
        <f>VLOOKUP($D6014,'NI-118'!$B$1:$W$2048,13,FALSE)</f>
        <v>0</v>
      </c>
      <c r="U6014" s="1224">
        <f>VLOOKUP($D6014,'NI-118'!$B$1:$W$2048,16,FALSE)</f>
        <v>0</v>
      </c>
      <c r="V6014" s="1224">
        <f>VLOOKUP($D6014,'NI-118'!$B$1:$W$2048,17,FALSE)</f>
        <v>0</v>
      </c>
      <c r="W6014" s="1224">
        <f>VLOOKUP($D6014,'NI-118'!$B$1:$W$2048,18,FALSE)</f>
        <v>0</v>
      </c>
      <c r="X6014" s="1224">
        <f>VLOOKUP($D6014,'NI-118'!$B$1:$W$2048,19,FALSE)</f>
        <v>0</v>
      </c>
    </row>
    <row r="6015" spans="1:24" hidden="1">
      <c r="A6015" s="762"/>
      <c r="B6015" s="762"/>
      <c r="C6015" s="762"/>
      <c r="D6015" s="1222" t="s">
        <v>2628</v>
      </c>
      <c r="E6015" s="1223">
        <v>118</v>
      </c>
      <c r="F6015" s="1202"/>
      <c r="G6015" s="1202"/>
      <c r="H6015" s="1205" t="s">
        <v>2629</v>
      </c>
      <c r="I6015" s="1202" t="s">
        <v>53</v>
      </c>
      <c r="J6015" s="1202" t="s">
        <v>2630</v>
      </c>
      <c r="K6015" s="1202" t="s">
        <v>2630</v>
      </c>
      <c r="L6015" s="1202" t="s">
        <v>2631</v>
      </c>
      <c r="M6015" s="1202" t="s">
        <v>2632</v>
      </c>
      <c r="N6015" s="1203" t="s">
        <v>2633</v>
      </c>
      <c r="O6015" s="1203" t="s">
        <v>73</v>
      </c>
      <c r="P6015" s="1203" t="s">
        <v>73</v>
      </c>
      <c r="Q6015" s="1203" t="s">
        <v>73</v>
      </c>
      <c r="R6015" s="1203" t="s">
        <v>73</v>
      </c>
      <c r="S6015" s="1224">
        <f>VLOOKUP($D6015,'NI-118'!$B$1:$W$2048,12,FALSE)</f>
        <v>0</v>
      </c>
      <c r="T6015" s="1224">
        <f>VLOOKUP($D6015,'NI-118'!$B$1:$W$2048,13,FALSE)</f>
        <v>0</v>
      </c>
      <c r="U6015" s="1224">
        <f>VLOOKUP($D6015,'NI-118'!$B$1:$W$2048,16,FALSE)</f>
        <v>0</v>
      </c>
      <c r="V6015" s="1224">
        <f>VLOOKUP($D6015,'NI-118'!$B$1:$W$2048,17,FALSE)</f>
        <v>0</v>
      </c>
      <c r="W6015" s="1224">
        <f>VLOOKUP($D6015,'NI-118'!$B$1:$W$2048,18,FALSE)</f>
        <v>0</v>
      </c>
      <c r="X6015" s="1224">
        <f>VLOOKUP($D6015,'NI-118'!$B$1:$W$2048,19,FALSE)</f>
        <v>0</v>
      </c>
    </row>
    <row r="6016" spans="1:24" hidden="1">
      <c r="A6016" s="762"/>
      <c r="B6016" s="762"/>
      <c r="C6016" s="762"/>
      <c r="D6016" s="1222" t="s">
        <v>2634</v>
      </c>
      <c r="E6016" s="1223">
        <v>118</v>
      </c>
      <c r="F6016" s="1202"/>
      <c r="G6016" s="1202"/>
      <c r="H6016" s="1205"/>
      <c r="I6016" s="1202" t="s">
        <v>71</v>
      </c>
      <c r="J6016" s="1202"/>
      <c r="K6016" s="1202"/>
      <c r="L6016" s="1202"/>
      <c r="M6016" s="1202"/>
      <c r="N6016" s="1203" t="s">
        <v>2635</v>
      </c>
      <c r="O6016" s="1203" t="s">
        <v>73</v>
      </c>
      <c r="P6016" s="1203" t="s">
        <v>73</v>
      </c>
      <c r="Q6016" s="1203" t="s">
        <v>73</v>
      </c>
      <c r="R6016" s="1203" t="s">
        <v>73</v>
      </c>
      <c r="S6016" s="1224">
        <f>VLOOKUP($D6016,'NI-118'!$B$1:$W$2048,12,FALSE)</f>
        <v>0</v>
      </c>
      <c r="T6016" s="1224">
        <f>VLOOKUP($D6016,'NI-118'!$B$1:$W$2048,13,FALSE)</f>
        <v>0</v>
      </c>
      <c r="U6016" s="1224">
        <f>VLOOKUP($D6016,'NI-118'!$B$1:$W$2048,16,FALSE)</f>
        <v>0</v>
      </c>
      <c r="V6016" s="1224">
        <f>VLOOKUP($D6016,'NI-118'!$B$1:$W$2048,17,FALSE)</f>
        <v>0</v>
      </c>
      <c r="W6016" s="1224">
        <f>VLOOKUP($D6016,'NI-118'!$B$1:$W$2048,18,FALSE)</f>
        <v>0</v>
      </c>
      <c r="X6016" s="1224">
        <f>VLOOKUP($D6016,'NI-118'!$B$1:$W$2048,19,FALSE)</f>
        <v>0</v>
      </c>
    </row>
    <row r="6017" spans="1:24" hidden="1">
      <c r="A6017" s="762"/>
      <c r="B6017" s="762"/>
      <c r="C6017" s="762"/>
      <c r="D6017" s="1222" t="s">
        <v>2636</v>
      </c>
      <c r="E6017" s="1223">
        <v>118</v>
      </c>
      <c r="F6017" s="1202"/>
      <c r="G6017" s="1202"/>
      <c r="H6017" s="1205" t="s">
        <v>2637</v>
      </c>
      <c r="I6017" s="1202" t="s">
        <v>53</v>
      </c>
      <c r="J6017" s="1202" t="s">
        <v>958</v>
      </c>
      <c r="K6017" s="1202" t="s">
        <v>958</v>
      </c>
      <c r="L6017" s="1202" t="s">
        <v>1045</v>
      </c>
      <c r="M6017" s="1202" t="s">
        <v>2632</v>
      </c>
      <c r="N6017" s="1203" t="s">
        <v>2638</v>
      </c>
      <c r="O6017" s="1203" t="s">
        <v>73</v>
      </c>
      <c r="P6017" s="1203" t="s">
        <v>73</v>
      </c>
      <c r="Q6017" s="1203" t="s">
        <v>73</v>
      </c>
      <c r="R6017" s="1203" t="s">
        <v>73</v>
      </c>
      <c r="S6017" s="1224">
        <f>VLOOKUP($D6017,'NI-118'!$B$1:$W$2048,12,FALSE)</f>
        <v>0</v>
      </c>
      <c r="T6017" s="1224">
        <f>VLOOKUP($D6017,'NI-118'!$B$1:$W$2048,13,FALSE)</f>
        <v>0</v>
      </c>
      <c r="U6017" s="1224">
        <f>VLOOKUP($D6017,'NI-118'!$B$1:$W$2048,16,FALSE)</f>
        <v>0</v>
      </c>
      <c r="V6017" s="1224">
        <f>VLOOKUP($D6017,'NI-118'!$B$1:$W$2048,17,FALSE)</f>
        <v>0</v>
      </c>
      <c r="W6017" s="1224">
        <f>VLOOKUP($D6017,'NI-118'!$B$1:$W$2048,18,FALSE)</f>
        <v>0</v>
      </c>
      <c r="X6017" s="1224">
        <f>VLOOKUP($D6017,'NI-118'!$B$1:$W$2048,19,FALSE)</f>
        <v>0</v>
      </c>
    </row>
    <row r="6018" spans="1:24" hidden="1">
      <c r="A6018" s="762"/>
      <c r="B6018" s="762"/>
      <c r="C6018" s="762"/>
      <c r="D6018" s="1222" t="s">
        <v>2639</v>
      </c>
      <c r="E6018" s="1223">
        <v>118</v>
      </c>
      <c r="F6018" s="1202"/>
      <c r="G6018" s="1202"/>
      <c r="H6018" s="1205"/>
      <c r="I6018" s="1202" t="s">
        <v>71</v>
      </c>
      <c r="J6018" s="1202"/>
      <c r="K6018" s="1202"/>
      <c r="L6018" s="1202"/>
      <c r="M6018" s="1202"/>
      <c r="N6018" s="1203" t="s">
        <v>2640</v>
      </c>
      <c r="O6018" s="1203" t="s">
        <v>73</v>
      </c>
      <c r="P6018" s="1203" t="s">
        <v>73</v>
      </c>
      <c r="Q6018" s="1203" t="s">
        <v>73</v>
      </c>
      <c r="R6018" s="1203" t="s">
        <v>73</v>
      </c>
      <c r="S6018" s="1224">
        <f>VLOOKUP($D6018,'NI-118'!$B$1:$W$2048,12,FALSE)</f>
        <v>0</v>
      </c>
      <c r="T6018" s="1224">
        <f>VLOOKUP($D6018,'NI-118'!$B$1:$W$2048,13,FALSE)</f>
        <v>0</v>
      </c>
      <c r="U6018" s="1224">
        <f>VLOOKUP($D6018,'NI-118'!$B$1:$W$2048,16,FALSE)</f>
        <v>8</v>
      </c>
      <c r="V6018" s="1224">
        <f>VLOOKUP($D6018,'NI-118'!$B$1:$W$2048,17,FALSE)</f>
        <v>0</v>
      </c>
      <c r="W6018" s="1224">
        <f>VLOOKUP($D6018,'NI-118'!$B$1:$W$2048,18,FALSE)</f>
        <v>0</v>
      </c>
      <c r="X6018" s="1224">
        <f>VLOOKUP($D6018,'NI-118'!$B$1:$W$2048,19,FALSE)</f>
        <v>0</v>
      </c>
    </row>
    <row r="6019" spans="1:24" hidden="1">
      <c r="A6019" s="762"/>
      <c r="B6019" s="762"/>
      <c r="C6019" s="762"/>
      <c r="D6019" s="1222" t="s">
        <v>2641</v>
      </c>
      <c r="E6019" s="1223">
        <v>118</v>
      </c>
      <c r="F6019" s="1202"/>
      <c r="G6019" s="1202"/>
      <c r="H6019" s="1205"/>
      <c r="I6019" s="1202" t="s">
        <v>71</v>
      </c>
      <c r="J6019" s="1202"/>
      <c r="K6019" s="1202"/>
      <c r="L6019" s="1202"/>
      <c r="M6019" s="1202"/>
      <c r="N6019" s="1203" t="s">
        <v>2642</v>
      </c>
      <c r="O6019" s="1203" t="s">
        <v>73</v>
      </c>
      <c r="P6019" s="1203" t="s">
        <v>73</v>
      </c>
      <c r="Q6019" s="1203" t="s">
        <v>73</v>
      </c>
      <c r="R6019" s="1203" t="s">
        <v>73</v>
      </c>
      <c r="S6019" s="1224">
        <f>VLOOKUP($D6019,'NI-118'!$B$1:$W$2048,12,FALSE)</f>
        <v>0</v>
      </c>
      <c r="T6019" s="1224">
        <f>VLOOKUP($D6019,'NI-118'!$B$1:$W$2048,13,FALSE)</f>
        <v>0</v>
      </c>
      <c r="U6019" s="1224">
        <f>VLOOKUP($D6019,'NI-118'!$B$1:$W$2048,16,FALSE)</f>
        <v>8</v>
      </c>
      <c r="V6019" s="1224">
        <f>VLOOKUP($D6019,'NI-118'!$B$1:$W$2048,17,FALSE)</f>
        <v>0</v>
      </c>
      <c r="W6019" s="1224">
        <f>VLOOKUP($D6019,'NI-118'!$B$1:$W$2048,18,FALSE)</f>
        <v>0</v>
      </c>
      <c r="X6019" s="1224">
        <f>VLOOKUP($D6019,'NI-118'!$B$1:$W$2048,19,FALSE)</f>
        <v>0</v>
      </c>
    </row>
    <row r="6020" spans="1:24" hidden="1">
      <c r="A6020" s="762"/>
      <c r="B6020" s="762"/>
      <c r="C6020" s="762"/>
      <c r="D6020" s="1222" t="s">
        <v>2643</v>
      </c>
      <c r="E6020" s="1223">
        <v>118</v>
      </c>
      <c r="F6020" s="1202"/>
      <c r="G6020" s="1202"/>
      <c r="H6020" s="1205" t="s">
        <v>2644</v>
      </c>
      <c r="I6020" s="1202" t="s">
        <v>53</v>
      </c>
      <c r="J6020" s="1202" t="s">
        <v>2630</v>
      </c>
      <c r="K6020" s="1202" t="s">
        <v>2630</v>
      </c>
      <c r="L6020" s="1202" t="s">
        <v>2631</v>
      </c>
      <c r="M6020" s="1202" t="s">
        <v>2645</v>
      </c>
      <c r="N6020" s="1203" t="s">
        <v>2646</v>
      </c>
      <c r="O6020" s="1203" t="s">
        <v>73</v>
      </c>
      <c r="P6020" s="1203" t="s">
        <v>73</v>
      </c>
      <c r="Q6020" s="1203" t="s">
        <v>73</v>
      </c>
      <c r="R6020" s="1203" t="s">
        <v>73</v>
      </c>
      <c r="S6020" s="1224">
        <f>VLOOKUP($D6020,'NI-118'!$B$1:$W$2048,12,FALSE)</f>
        <v>0</v>
      </c>
      <c r="T6020" s="1224">
        <f>VLOOKUP($D6020,'NI-118'!$B$1:$W$2048,13,FALSE)</f>
        <v>0</v>
      </c>
      <c r="U6020" s="1224">
        <f>VLOOKUP($D6020,'NI-118'!$B$1:$W$2048,16,FALSE)</f>
        <v>0</v>
      </c>
      <c r="V6020" s="1224">
        <f>VLOOKUP($D6020,'NI-118'!$B$1:$W$2048,17,FALSE)</f>
        <v>0</v>
      </c>
      <c r="W6020" s="1224">
        <f>VLOOKUP($D6020,'NI-118'!$B$1:$W$2048,18,FALSE)</f>
        <v>0</v>
      </c>
      <c r="X6020" s="1224">
        <f>VLOOKUP($D6020,'NI-118'!$B$1:$W$2048,19,FALSE)</f>
        <v>0</v>
      </c>
    </row>
    <row r="6021" spans="1:24" hidden="1">
      <c r="A6021" s="762"/>
      <c r="B6021" s="762"/>
      <c r="C6021" s="762"/>
      <c r="D6021" s="1222" t="s">
        <v>2647</v>
      </c>
      <c r="E6021" s="1223">
        <v>118</v>
      </c>
      <c r="F6021" s="1202"/>
      <c r="G6021" s="1202"/>
      <c r="H6021" s="1205" t="s">
        <v>2648</v>
      </c>
      <c r="I6021" s="1202" t="s">
        <v>53</v>
      </c>
      <c r="J6021" s="1202" t="s">
        <v>2630</v>
      </c>
      <c r="K6021" s="1202" t="s">
        <v>2630</v>
      </c>
      <c r="L6021" s="1202" t="s">
        <v>2631</v>
      </c>
      <c r="M6021" s="1202" t="s">
        <v>2645</v>
      </c>
      <c r="N6021" s="1203" t="s">
        <v>2649</v>
      </c>
      <c r="O6021" s="1203" t="s">
        <v>73</v>
      </c>
      <c r="P6021" s="1203" t="s">
        <v>73</v>
      </c>
      <c r="Q6021" s="1203" t="s">
        <v>73</v>
      </c>
      <c r="R6021" s="1203" t="s">
        <v>73</v>
      </c>
      <c r="S6021" s="1224">
        <f>VLOOKUP($D6021,'NI-118'!$B$1:$W$2048,12,FALSE)</f>
        <v>0</v>
      </c>
      <c r="T6021" s="1224">
        <f>VLOOKUP($D6021,'NI-118'!$B$1:$W$2048,13,FALSE)</f>
        <v>0</v>
      </c>
      <c r="U6021" s="1224">
        <f>VLOOKUP($D6021,'NI-118'!$B$1:$W$2048,16,FALSE)</f>
        <v>8</v>
      </c>
      <c r="V6021" s="1224">
        <f>VLOOKUP($D6021,'NI-118'!$B$1:$W$2048,17,FALSE)</f>
        <v>0</v>
      </c>
      <c r="W6021" s="1224">
        <f>VLOOKUP($D6021,'NI-118'!$B$1:$W$2048,18,FALSE)</f>
        <v>0</v>
      </c>
      <c r="X6021" s="1224">
        <f>VLOOKUP($D6021,'NI-118'!$B$1:$W$2048,19,FALSE)</f>
        <v>0</v>
      </c>
    </row>
    <row r="6022" spans="1:24" hidden="1">
      <c r="A6022" s="762"/>
      <c r="B6022" s="762"/>
      <c r="C6022" s="762"/>
      <c r="D6022" s="1222" t="s">
        <v>2650</v>
      </c>
      <c r="E6022" s="1223">
        <v>118</v>
      </c>
      <c r="F6022" s="1202"/>
      <c r="G6022" s="1202"/>
      <c r="H6022" s="1205"/>
      <c r="I6022" s="1202" t="s">
        <v>71</v>
      </c>
      <c r="J6022" s="1202"/>
      <c r="K6022" s="1202"/>
      <c r="L6022" s="1202"/>
      <c r="M6022" s="1202"/>
      <c r="N6022" s="1203" t="s">
        <v>2651</v>
      </c>
      <c r="O6022" s="1203" t="s">
        <v>73</v>
      </c>
      <c r="P6022" s="1203" t="s">
        <v>73</v>
      </c>
      <c r="Q6022" s="1203" t="s">
        <v>73</v>
      </c>
      <c r="R6022" s="1203" t="s">
        <v>73</v>
      </c>
      <c r="S6022" s="1224">
        <f>VLOOKUP($D6022,'NI-118'!$B$1:$W$2048,12,FALSE)</f>
        <v>0</v>
      </c>
      <c r="T6022" s="1224">
        <f>VLOOKUP($D6022,'NI-118'!$B$1:$W$2048,13,FALSE)</f>
        <v>0</v>
      </c>
      <c r="U6022" s="1224">
        <f>VLOOKUP($D6022,'NI-118'!$B$1:$W$2048,16,FALSE)</f>
        <v>0</v>
      </c>
      <c r="V6022" s="1224">
        <f>VLOOKUP($D6022,'NI-118'!$B$1:$W$2048,17,FALSE)</f>
        <v>0</v>
      </c>
      <c r="W6022" s="1224">
        <f>VLOOKUP($D6022,'NI-118'!$B$1:$W$2048,18,FALSE)</f>
        <v>0</v>
      </c>
      <c r="X6022" s="1224">
        <f>VLOOKUP($D6022,'NI-118'!$B$1:$W$2048,19,FALSE)</f>
        <v>0</v>
      </c>
    </row>
    <row r="6023" spans="1:24" hidden="1">
      <c r="A6023" s="762"/>
      <c r="B6023" s="762"/>
      <c r="C6023" s="762"/>
      <c r="D6023" s="1222" t="s">
        <v>2652</v>
      </c>
      <c r="E6023" s="1223">
        <v>118</v>
      </c>
      <c r="F6023" s="1202"/>
      <c r="G6023" s="1202"/>
      <c r="H6023" s="1205" t="s">
        <v>2637</v>
      </c>
      <c r="I6023" s="1202" t="s">
        <v>53</v>
      </c>
      <c r="J6023" s="1202" t="s">
        <v>958</v>
      </c>
      <c r="K6023" s="1202" t="s">
        <v>958</v>
      </c>
      <c r="L6023" s="1202" t="s">
        <v>1045</v>
      </c>
      <c r="M6023" s="1202" t="s">
        <v>2645</v>
      </c>
      <c r="N6023" s="1203" t="s">
        <v>2653</v>
      </c>
      <c r="O6023" s="1203" t="s">
        <v>73</v>
      </c>
      <c r="P6023" s="1203" t="s">
        <v>73</v>
      </c>
      <c r="Q6023" s="1203" t="s">
        <v>73</v>
      </c>
      <c r="R6023" s="1203" t="s">
        <v>73</v>
      </c>
      <c r="S6023" s="1224">
        <f>VLOOKUP($D6023,'NI-118'!$B$1:$W$2048,12,FALSE)</f>
        <v>0</v>
      </c>
      <c r="T6023" s="1224">
        <f>VLOOKUP($D6023,'NI-118'!$B$1:$W$2048,13,FALSE)</f>
        <v>0</v>
      </c>
      <c r="U6023" s="1224">
        <f>VLOOKUP($D6023,'NI-118'!$B$1:$W$2048,16,FALSE)</f>
        <v>0</v>
      </c>
      <c r="V6023" s="1224">
        <f>VLOOKUP($D6023,'NI-118'!$B$1:$W$2048,17,FALSE)</f>
        <v>0</v>
      </c>
      <c r="W6023" s="1224">
        <f>VLOOKUP($D6023,'NI-118'!$B$1:$W$2048,18,FALSE)</f>
        <v>0</v>
      </c>
      <c r="X6023" s="1224">
        <f>VLOOKUP($D6023,'NI-118'!$B$1:$W$2048,19,FALSE)</f>
        <v>0</v>
      </c>
    </row>
    <row r="6024" spans="1:24" hidden="1">
      <c r="A6024" s="762"/>
      <c r="B6024" s="762"/>
      <c r="C6024" s="762"/>
      <c r="D6024" s="1222" t="s">
        <v>2654</v>
      </c>
      <c r="E6024" s="1223">
        <v>118</v>
      </c>
      <c r="F6024" s="1202"/>
      <c r="G6024" s="1202"/>
      <c r="H6024" s="1205" t="s">
        <v>2637</v>
      </c>
      <c r="I6024" s="1202" t="s">
        <v>53</v>
      </c>
      <c r="J6024" s="1202" t="s">
        <v>958</v>
      </c>
      <c r="K6024" s="1202" t="s">
        <v>958</v>
      </c>
      <c r="L6024" s="1202" t="s">
        <v>1045</v>
      </c>
      <c r="M6024" s="1202" t="s">
        <v>2645</v>
      </c>
      <c r="N6024" s="1203" t="s">
        <v>2655</v>
      </c>
      <c r="O6024" s="1203" t="s">
        <v>73</v>
      </c>
      <c r="P6024" s="1203" t="s">
        <v>73</v>
      </c>
      <c r="Q6024" s="1203" t="s">
        <v>73</v>
      </c>
      <c r="R6024" s="1203" t="s">
        <v>73</v>
      </c>
      <c r="S6024" s="1224">
        <f>VLOOKUP($D6024,'NI-118'!$B$1:$W$2048,12,FALSE)</f>
        <v>0</v>
      </c>
      <c r="T6024" s="1224">
        <f>VLOOKUP($D6024,'NI-118'!$B$1:$W$2048,13,FALSE)</f>
        <v>0</v>
      </c>
      <c r="U6024" s="1224">
        <f>VLOOKUP($D6024,'NI-118'!$B$1:$W$2048,16,FALSE)</f>
        <v>0</v>
      </c>
      <c r="V6024" s="1224">
        <f>VLOOKUP($D6024,'NI-118'!$B$1:$W$2048,17,FALSE)</f>
        <v>0</v>
      </c>
      <c r="W6024" s="1224">
        <f>VLOOKUP($D6024,'NI-118'!$B$1:$W$2048,18,FALSE)</f>
        <v>0</v>
      </c>
      <c r="X6024" s="1224">
        <f>VLOOKUP($D6024,'NI-118'!$B$1:$W$2048,19,FALSE)</f>
        <v>0</v>
      </c>
    </row>
    <row r="6025" spans="1:24" hidden="1">
      <c r="A6025" s="762"/>
      <c r="B6025" s="762"/>
      <c r="C6025" s="762"/>
      <c r="D6025" s="1222" t="s">
        <v>2656</v>
      </c>
      <c r="E6025" s="1223">
        <v>118</v>
      </c>
      <c r="F6025" s="1202"/>
      <c r="G6025" s="1202"/>
      <c r="H6025" s="1205"/>
      <c r="I6025" s="1202" t="s">
        <v>71</v>
      </c>
      <c r="J6025" s="1202"/>
      <c r="K6025" s="1202"/>
      <c r="L6025" s="1202"/>
      <c r="M6025" s="1202"/>
      <c r="N6025" s="1203" t="s">
        <v>2657</v>
      </c>
      <c r="O6025" s="1203" t="s">
        <v>73</v>
      </c>
      <c r="P6025" s="1203" t="s">
        <v>73</v>
      </c>
      <c r="Q6025" s="1203" t="s">
        <v>73</v>
      </c>
      <c r="R6025" s="1203" t="s">
        <v>73</v>
      </c>
      <c r="S6025" s="1224">
        <f>VLOOKUP($D6025,'NI-118'!$B$1:$W$2048,12,FALSE)</f>
        <v>0</v>
      </c>
      <c r="T6025" s="1224">
        <f>VLOOKUP($D6025,'NI-118'!$B$1:$W$2048,13,FALSE)</f>
        <v>0</v>
      </c>
      <c r="U6025" s="1224">
        <f>VLOOKUP($D6025,'NI-118'!$B$1:$W$2048,16,FALSE)</f>
        <v>28</v>
      </c>
      <c r="V6025" s="1224">
        <f>VLOOKUP($D6025,'NI-118'!$B$1:$W$2048,17,FALSE)</f>
        <v>0</v>
      </c>
      <c r="W6025" s="1224">
        <f>VLOOKUP($D6025,'NI-118'!$B$1:$W$2048,18,FALSE)</f>
        <v>0</v>
      </c>
      <c r="X6025" s="1224">
        <f>VLOOKUP($D6025,'NI-118'!$B$1:$W$2048,19,FALSE)</f>
        <v>0</v>
      </c>
    </row>
    <row r="6026" spans="1:24" hidden="1">
      <c r="A6026" s="762"/>
      <c r="B6026" s="762"/>
      <c r="C6026" s="762"/>
      <c r="D6026" s="1222" t="s">
        <v>2658</v>
      </c>
      <c r="E6026" s="1223">
        <v>118</v>
      </c>
      <c r="F6026" s="1202"/>
      <c r="G6026" s="1202"/>
      <c r="H6026" s="1205"/>
      <c r="I6026" s="1202" t="s">
        <v>71</v>
      </c>
      <c r="J6026" s="1202"/>
      <c r="K6026" s="1202"/>
      <c r="L6026" s="1202"/>
      <c r="M6026" s="1202"/>
      <c r="N6026" s="1203" t="s">
        <v>2659</v>
      </c>
      <c r="O6026" s="1203" t="s">
        <v>73</v>
      </c>
      <c r="P6026" s="1203" t="s">
        <v>73</v>
      </c>
      <c r="Q6026" s="1203" t="s">
        <v>73</v>
      </c>
      <c r="R6026" s="1203" t="s">
        <v>73</v>
      </c>
      <c r="S6026" s="1224">
        <f>VLOOKUP($D6026,'NI-118'!$B$1:$W$2048,12,FALSE)</f>
        <v>0</v>
      </c>
      <c r="T6026" s="1224">
        <f>VLOOKUP($D6026,'NI-118'!$B$1:$W$2048,13,FALSE)</f>
        <v>0</v>
      </c>
      <c r="U6026" s="1224">
        <f>VLOOKUP($D6026,'NI-118'!$B$1:$W$2048,16,FALSE)</f>
        <v>28</v>
      </c>
      <c r="V6026" s="1224">
        <f>VLOOKUP($D6026,'NI-118'!$B$1:$W$2048,17,FALSE)</f>
        <v>0</v>
      </c>
      <c r="W6026" s="1224">
        <f>VLOOKUP($D6026,'NI-118'!$B$1:$W$2048,18,FALSE)</f>
        <v>0</v>
      </c>
      <c r="X6026" s="1224">
        <f>VLOOKUP($D6026,'NI-118'!$B$1:$W$2048,19,FALSE)</f>
        <v>0</v>
      </c>
    </row>
    <row r="6027" spans="1:24" hidden="1">
      <c r="A6027" s="762"/>
      <c r="B6027" s="762"/>
      <c r="C6027" s="762"/>
      <c r="D6027" s="1222" t="s">
        <v>2660</v>
      </c>
      <c r="E6027" s="1223">
        <v>118</v>
      </c>
      <c r="F6027" s="1202"/>
      <c r="G6027" s="1202"/>
      <c r="H6027" s="1205" t="s">
        <v>2661</v>
      </c>
      <c r="I6027" s="1202" t="s">
        <v>53</v>
      </c>
      <c r="J6027" s="1202" t="s">
        <v>2630</v>
      </c>
      <c r="K6027" s="1202" t="s">
        <v>2630</v>
      </c>
      <c r="L6027" s="1202" t="s">
        <v>2631</v>
      </c>
      <c r="M6027" s="1202" t="s">
        <v>2662</v>
      </c>
      <c r="N6027" s="1203" t="s">
        <v>2663</v>
      </c>
      <c r="O6027" s="1203" t="s">
        <v>73</v>
      </c>
      <c r="P6027" s="1203" t="s">
        <v>73</v>
      </c>
      <c r="Q6027" s="1203" t="s">
        <v>73</v>
      </c>
      <c r="R6027" s="1203" t="s">
        <v>73</v>
      </c>
      <c r="S6027" s="1224">
        <f>VLOOKUP($D6027,'NI-118'!$B$1:$W$2048,12,FALSE)</f>
        <v>0</v>
      </c>
      <c r="T6027" s="1224">
        <f>VLOOKUP($D6027,'NI-118'!$B$1:$W$2048,13,FALSE)</f>
        <v>0</v>
      </c>
      <c r="U6027" s="1224">
        <f>VLOOKUP($D6027,'NI-118'!$B$1:$W$2048,16,FALSE)</f>
        <v>28</v>
      </c>
      <c r="V6027" s="1224">
        <f>VLOOKUP($D6027,'NI-118'!$B$1:$W$2048,17,FALSE)</f>
        <v>0</v>
      </c>
      <c r="W6027" s="1224">
        <f>VLOOKUP($D6027,'NI-118'!$B$1:$W$2048,18,FALSE)</f>
        <v>0</v>
      </c>
      <c r="X6027" s="1224">
        <f>VLOOKUP($D6027,'NI-118'!$B$1:$W$2048,19,FALSE)</f>
        <v>0</v>
      </c>
    </row>
    <row r="6028" spans="1:24" hidden="1">
      <c r="A6028" s="762"/>
      <c r="B6028" s="762"/>
      <c r="C6028" s="762"/>
      <c r="D6028" s="1222" t="s">
        <v>2664</v>
      </c>
      <c r="E6028" s="1223">
        <v>118</v>
      </c>
      <c r="F6028" s="1202"/>
      <c r="G6028" s="1202"/>
      <c r="H6028" s="1205" t="s">
        <v>2661</v>
      </c>
      <c r="I6028" s="1202" t="s">
        <v>53</v>
      </c>
      <c r="J6028" s="1202" t="s">
        <v>2630</v>
      </c>
      <c r="K6028" s="1202" t="s">
        <v>2630</v>
      </c>
      <c r="L6028" s="1202" t="s">
        <v>2631</v>
      </c>
      <c r="M6028" s="1202" t="s">
        <v>2662</v>
      </c>
      <c r="N6028" s="1203" t="s">
        <v>2665</v>
      </c>
      <c r="O6028" s="1203" t="s">
        <v>73</v>
      </c>
      <c r="P6028" s="1203" t="s">
        <v>73</v>
      </c>
      <c r="Q6028" s="1203" t="s">
        <v>73</v>
      </c>
      <c r="R6028" s="1203" t="s">
        <v>73</v>
      </c>
      <c r="S6028" s="1224">
        <f>VLOOKUP($D6028,'NI-118'!$B$1:$W$2048,12,FALSE)</f>
        <v>0</v>
      </c>
      <c r="T6028" s="1224">
        <f>VLOOKUP($D6028,'NI-118'!$B$1:$W$2048,13,FALSE)</f>
        <v>0</v>
      </c>
      <c r="U6028" s="1224">
        <f>VLOOKUP($D6028,'NI-118'!$B$1:$W$2048,16,FALSE)</f>
        <v>0</v>
      </c>
      <c r="V6028" s="1224">
        <f>VLOOKUP($D6028,'NI-118'!$B$1:$W$2048,17,FALSE)</f>
        <v>0</v>
      </c>
      <c r="W6028" s="1224">
        <f>VLOOKUP($D6028,'NI-118'!$B$1:$W$2048,18,FALSE)</f>
        <v>0</v>
      </c>
      <c r="X6028" s="1224">
        <f>VLOOKUP($D6028,'NI-118'!$B$1:$W$2048,19,FALSE)</f>
        <v>0</v>
      </c>
    </row>
    <row r="6029" spans="1:24" hidden="1">
      <c r="A6029" s="762"/>
      <c r="B6029" s="762"/>
      <c r="C6029" s="762"/>
      <c r="D6029" s="1222" t="s">
        <v>2666</v>
      </c>
      <c r="E6029" s="1223">
        <v>118</v>
      </c>
      <c r="F6029" s="1202"/>
      <c r="G6029" s="1202"/>
      <c r="H6029" s="1205"/>
      <c r="I6029" s="1202" t="s">
        <v>71</v>
      </c>
      <c r="J6029" s="1202"/>
      <c r="K6029" s="1202"/>
      <c r="L6029" s="1202"/>
      <c r="M6029" s="1202"/>
      <c r="N6029" s="1203" t="s">
        <v>2667</v>
      </c>
      <c r="O6029" s="1203" t="s">
        <v>73</v>
      </c>
      <c r="P6029" s="1203" t="s">
        <v>73</v>
      </c>
      <c r="Q6029" s="1203" t="s">
        <v>73</v>
      </c>
      <c r="R6029" s="1203" t="s">
        <v>73</v>
      </c>
      <c r="S6029" s="1224">
        <f>VLOOKUP($D6029,'NI-118'!$B$1:$W$2048,12,FALSE)</f>
        <v>0</v>
      </c>
      <c r="T6029" s="1224">
        <f>VLOOKUP($D6029,'NI-118'!$B$1:$W$2048,13,FALSE)</f>
        <v>0</v>
      </c>
      <c r="U6029" s="1224">
        <f>VLOOKUP($D6029,'NI-118'!$B$1:$W$2048,16,FALSE)</f>
        <v>0</v>
      </c>
      <c r="V6029" s="1224">
        <f>VLOOKUP($D6029,'NI-118'!$B$1:$W$2048,17,FALSE)</f>
        <v>0</v>
      </c>
      <c r="W6029" s="1224">
        <f>VLOOKUP($D6029,'NI-118'!$B$1:$W$2048,18,FALSE)</f>
        <v>0</v>
      </c>
      <c r="X6029" s="1224">
        <f>VLOOKUP($D6029,'NI-118'!$B$1:$W$2048,19,FALSE)</f>
        <v>0</v>
      </c>
    </row>
    <row r="6030" spans="1:24" hidden="1">
      <c r="A6030" s="762"/>
      <c r="B6030" s="762"/>
      <c r="C6030" s="762"/>
      <c r="D6030" s="1222" t="s">
        <v>2668</v>
      </c>
      <c r="E6030" s="1223">
        <v>118</v>
      </c>
      <c r="F6030" s="1202"/>
      <c r="G6030" s="1202"/>
      <c r="H6030" s="1205" t="s">
        <v>2637</v>
      </c>
      <c r="I6030" s="1202" t="s">
        <v>53</v>
      </c>
      <c r="J6030" s="1202" t="s">
        <v>958</v>
      </c>
      <c r="K6030" s="1202" t="s">
        <v>958</v>
      </c>
      <c r="L6030" s="1202" t="s">
        <v>1045</v>
      </c>
      <c r="M6030" s="1202" t="s">
        <v>2662</v>
      </c>
      <c r="N6030" s="1203" t="s">
        <v>2669</v>
      </c>
      <c r="O6030" s="1203" t="s">
        <v>73</v>
      </c>
      <c r="P6030" s="1203" t="s">
        <v>73</v>
      </c>
      <c r="Q6030" s="1203" t="s">
        <v>73</v>
      </c>
      <c r="R6030" s="1203" t="s">
        <v>73</v>
      </c>
      <c r="S6030" s="1224">
        <f>VLOOKUP($D6030,'NI-118'!$B$1:$W$2048,12,FALSE)</f>
        <v>0</v>
      </c>
      <c r="T6030" s="1224">
        <f>VLOOKUP($D6030,'NI-118'!$B$1:$W$2048,13,FALSE)</f>
        <v>0</v>
      </c>
      <c r="U6030" s="1224">
        <f>VLOOKUP($D6030,'NI-118'!$B$1:$W$2048,16,FALSE)</f>
        <v>0</v>
      </c>
      <c r="V6030" s="1224">
        <f>VLOOKUP($D6030,'NI-118'!$B$1:$W$2048,17,FALSE)</f>
        <v>0</v>
      </c>
      <c r="W6030" s="1224">
        <f>VLOOKUP($D6030,'NI-118'!$B$1:$W$2048,18,FALSE)</f>
        <v>0</v>
      </c>
      <c r="X6030" s="1224">
        <f>VLOOKUP($D6030,'NI-118'!$B$1:$W$2048,19,FALSE)</f>
        <v>0</v>
      </c>
    </row>
    <row r="6031" spans="1:24" hidden="1">
      <c r="A6031" s="762"/>
      <c r="B6031" s="762"/>
      <c r="C6031" s="762"/>
      <c r="D6031" s="1222" t="s">
        <v>2670</v>
      </c>
      <c r="E6031" s="1223">
        <v>118</v>
      </c>
      <c r="F6031" s="1202"/>
      <c r="G6031" s="1202"/>
      <c r="H6031" s="1205" t="s">
        <v>2637</v>
      </c>
      <c r="I6031" s="1202" t="s">
        <v>53</v>
      </c>
      <c r="J6031" s="1202" t="s">
        <v>958</v>
      </c>
      <c r="K6031" s="1202" t="s">
        <v>958</v>
      </c>
      <c r="L6031" s="1202" t="s">
        <v>1045</v>
      </c>
      <c r="M6031" s="1202" t="s">
        <v>2662</v>
      </c>
      <c r="N6031" s="1203" t="s">
        <v>2671</v>
      </c>
      <c r="O6031" s="1203" t="s">
        <v>73</v>
      </c>
      <c r="P6031" s="1203" t="s">
        <v>73</v>
      </c>
      <c r="Q6031" s="1203" t="s">
        <v>73</v>
      </c>
      <c r="R6031" s="1203" t="s">
        <v>73</v>
      </c>
      <c r="S6031" s="1224">
        <f>VLOOKUP($D6031,'NI-118'!$B$1:$W$2048,12,FALSE)</f>
        <v>0</v>
      </c>
      <c r="T6031" s="1224">
        <f>VLOOKUP($D6031,'NI-118'!$B$1:$W$2048,13,FALSE)</f>
        <v>0</v>
      </c>
      <c r="U6031" s="1224">
        <f>VLOOKUP($D6031,'NI-118'!$B$1:$W$2048,16,FALSE)</f>
        <v>0</v>
      </c>
      <c r="V6031" s="1224">
        <f>VLOOKUP($D6031,'NI-118'!$B$1:$W$2048,17,FALSE)</f>
        <v>0</v>
      </c>
      <c r="W6031" s="1224">
        <f>VLOOKUP($D6031,'NI-118'!$B$1:$W$2048,18,FALSE)</f>
        <v>0</v>
      </c>
      <c r="X6031" s="1224">
        <f>VLOOKUP($D6031,'NI-118'!$B$1:$W$2048,19,FALSE)</f>
        <v>0</v>
      </c>
    </row>
    <row r="6032" spans="1:24" hidden="1">
      <c r="A6032" s="762"/>
      <c r="B6032" s="762"/>
      <c r="C6032" s="762"/>
      <c r="D6032" s="1222" t="s">
        <v>2672</v>
      </c>
      <c r="E6032" s="1223">
        <v>118</v>
      </c>
      <c r="F6032" s="1202"/>
      <c r="G6032" s="1202"/>
      <c r="H6032" s="1205"/>
      <c r="I6032" s="1202" t="s">
        <v>71</v>
      </c>
      <c r="J6032" s="1202"/>
      <c r="K6032" s="1202"/>
      <c r="L6032" s="1202"/>
      <c r="M6032" s="1202"/>
      <c r="N6032" s="1203" t="s">
        <v>2673</v>
      </c>
      <c r="O6032" s="1203" t="s">
        <v>73</v>
      </c>
      <c r="P6032" s="1203" t="s">
        <v>73</v>
      </c>
      <c r="Q6032" s="1203" t="s">
        <v>73</v>
      </c>
      <c r="R6032" s="1203" t="s">
        <v>73</v>
      </c>
      <c r="S6032" s="1224">
        <f>VLOOKUP($D6032,'NI-118'!$B$1:$W$2048,12,FALSE)</f>
        <v>0</v>
      </c>
      <c r="T6032" s="1224">
        <f>VLOOKUP($D6032,'NI-118'!$B$1:$W$2048,13,FALSE)</f>
        <v>0</v>
      </c>
      <c r="U6032" s="1224">
        <f>VLOOKUP($D6032,'NI-118'!$B$1:$W$2048,16,FALSE)</f>
        <v>0</v>
      </c>
      <c r="V6032" s="1224">
        <f>VLOOKUP($D6032,'NI-118'!$B$1:$W$2048,17,FALSE)</f>
        <v>0</v>
      </c>
      <c r="W6032" s="1224">
        <f>VLOOKUP($D6032,'NI-118'!$B$1:$W$2048,18,FALSE)</f>
        <v>0</v>
      </c>
      <c r="X6032" s="1224">
        <f>VLOOKUP($D6032,'NI-118'!$B$1:$W$2048,19,FALSE)</f>
        <v>0</v>
      </c>
    </row>
    <row r="6033" spans="1:24" hidden="1">
      <c r="A6033" s="762"/>
      <c r="B6033" s="762"/>
      <c r="C6033" s="762"/>
      <c r="D6033" s="1222" t="s">
        <v>2674</v>
      </c>
      <c r="E6033" s="1223">
        <v>118</v>
      </c>
      <c r="F6033" s="1202"/>
      <c r="G6033" s="1202"/>
      <c r="H6033" s="1205" t="s">
        <v>2675</v>
      </c>
      <c r="I6033" s="1202" t="s">
        <v>53</v>
      </c>
      <c r="J6033" s="1202" t="s">
        <v>958</v>
      </c>
      <c r="K6033" s="1202" t="s">
        <v>958</v>
      </c>
      <c r="L6033" s="1202" t="s">
        <v>1045</v>
      </c>
      <c r="M6033" s="1202" t="s">
        <v>2676</v>
      </c>
      <c r="N6033" s="1203" t="s">
        <v>2677</v>
      </c>
      <c r="O6033" s="1203" t="s">
        <v>73</v>
      </c>
      <c r="P6033" s="1203" t="s">
        <v>73</v>
      </c>
      <c r="Q6033" s="1203" t="s">
        <v>73</v>
      </c>
      <c r="R6033" s="1203" t="s">
        <v>73</v>
      </c>
      <c r="S6033" s="1224">
        <f>VLOOKUP($D6033,'NI-118'!$B$1:$W$2048,12,FALSE)</f>
        <v>0</v>
      </c>
      <c r="T6033" s="1224">
        <f>VLOOKUP($D6033,'NI-118'!$B$1:$W$2048,13,FALSE)</f>
        <v>0</v>
      </c>
      <c r="U6033" s="1224">
        <f>VLOOKUP($D6033,'NI-118'!$B$1:$W$2048,16,FALSE)</f>
        <v>0</v>
      </c>
      <c r="V6033" s="1224">
        <f>VLOOKUP($D6033,'NI-118'!$B$1:$W$2048,17,FALSE)</f>
        <v>0</v>
      </c>
      <c r="W6033" s="1224">
        <f>VLOOKUP($D6033,'NI-118'!$B$1:$W$2048,18,FALSE)</f>
        <v>0</v>
      </c>
      <c r="X6033" s="1224">
        <f>VLOOKUP($D6033,'NI-118'!$B$1:$W$2048,19,FALSE)</f>
        <v>0</v>
      </c>
    </row>
    <row r="6034" spans="1:24" hidden="1">
      <c r="A6034" s="762"/>
      <c r="B6034" s="762"/>
      <c r="C6034" s="762"/>
      <c r="D6034" s="1222" t="s">
        <v>2678</v>
      </c>
      <c r="E6034" s="1223">
        <v>118</v>
      </c>
      <c r="F6034" s="1202"/>
      <c r="G6034" s="1202"/>
      <c r="H6034" s="1205"/>
      <c r="I6034" s="1202" t="s">
        <v>71</v>
      </c>
      <c r="J6034" s="1202"/>
      <c r="K6034" s="1202"/>
      <c r="L6034" s="1202"/>
      <c r="M6034" s="1202"/>
      <c r="N6034" s="1203" t="s">
        <v>2679</v>
      </c>
      <c r="O6034" s="1203" t="s">
        <v>73</v>
      </c>
      <c r="P6034" s="1203" t="s">
        <v>73</v>
      </c>
      <c r="Q6034" s="1203" t="s">
        <v>73</v>
      </c>
      <c r="R6034" s="1203" t="s">
        <v>73</v>
      </c>
      <c r="S6034" s="1224">
        <f>VLOOKUP($D6034,'NI-118'!$B$1:$W$2048,12,FALSE)</f>
        <v>0</v>
      </c>
      <c r="T6034" s="1224">
        <f>VLOOKUP($D6034,'NI-118'!$B$1:$W$2048,13,FALSE)</f>
        <v>0</v>
      </c>
      <c r="U6034" s="1224">
        <f>VLOOKUP($D6034,'NI-118'!$B$1:$W$2048,16,FALSE)</f>
        <v>0</v>
      </c>
      <c r="V6034" s="1224">
        <f>VLOOKUP($D6034,'NI-118'!$B$1:$W$2048,17,FALSE)</f>
        <v>0</v>
      </c>
      <c r="W6034" s="1224">
        <f>VLOOKUP($D6034,'NI-118'!$B$1:$W$2048,18,FALSE)</f>
        <v>0</v>
      </c>
      <c r="X6034" s="1224">
        <f>VLOOKUP($D6034,'NI-118'!$B$1:$W$2048,19,FALSE)</f>
        <v>0</v>
      </c>
    </row>
    <row r="6035" spans="1:24" hidden="1">
      <c r="A6035" s="762"/>
      <c r="B6035" s="762"/>
      <c r="C6035" s="762"/>
      <c r="D6035" s="1222" t="s">
        <v>2680</v>
      </c>
      <c r="E6035" s="1223">
        <v>118</v>
      </c>
      <c r="F6035" s="1202"/>
      <c r="G6035" s="1202"/>
      <c r="H6035" s="1205"/>
      <c r="I6035" s="1202" t="s">
        <v>71</v>
      </c>
      <c r="J6035" s="1202"/>
      <c r="K6035" s="1202"/>
      <c r="L6035" s="1202"/>
      <c r="M6035" s="1202"/>
      <c r="N6035" s="1203" t="s">
        <v>2681</v>
      </c>
      <c r="O6035" s="1203" t="s">
        <v>73</v>
      </c>
      <c r="P6035" s="1203" t="s">
        <v>73</v>
      </c>
      <c r="Q6035" s="1203" t="s">
        <v>73</v>
      </c>
      <c r="R6035" s="1203" t="s">
        <v>73</v>
      </c>
      <c r="S6035" s="1224">
        <f>VLOOKUP($D6035,'NI-118'!$B$1:$W$2048,12,FALSE)</f>
        <v>0</v>
      </c>
      <c r="T6035" s="1224">
        <f>VLOOKUP($D6035,'NI-118'!$B$1:$W$2048,13,FALSE)</f>
        <v>0</v>
      </c>
      <c r="U6035" s="1224">
        <f>VLOOKUP($D6035,'NI-118'!$B$1:$W$2048,16,FALSE)</f>
        <v>0</v>
      </c>
      <c r="V6035" s="1224">
        <f>VLOOKUP($D6035,'NI-118'!$B$1:$W$2048,17,FALSE)</f>
        <v>0</v>
      </c>
      <c r="W6035" s="1224">
        <f>VLOOKUP($D6035,'NI-118'!$B$1:$W$2048,18,FALSE)</f>
        <v>0</v>
      </c>
      <c r="X6035" s="1224">
        <f>VLOOKUP($D6035,'NI-118'!$B$1:$W$2048,19,FALSE)</f>
        <v>0</v>
      </c>
    </row>
    <row r="6036" spans="1:24" hidden="1">
      <c r="A6036" s="762"/>
      <c r="B6036" s="762"/>
      <c r="C6036" s="762"/>
      <c r="D6036" s="1222" t="s">
        <v>2682</v>
      </c>
      <c r="E6036" s="1223">
        <v>118</v>
      </c>
      <c r="F6036" s="1202"/>
      <c r="G6036" s="1202"/>
      <c r="H6036" s="1205"/>
      <c r="I6036" s="1202" t="s">
        <v>71</v>
      </c>
      <c r="J6036" s="1202"/>
      <c r="K6036" s="1202"/>
      <c r="L6036" s="1202"/>
      <c r="M6036" s="1202"/>
      <c r="N6036" s="1203" t="s">
        <v>744</v>
      </c>
      <c r="O6036" s="1203"/>
      <c r="P6036" s="1203"/>
      <c r="Q6036" s="1203"/>
      <c r="R6036" s="1203"/>
      <c r="S6036" s="1224">
        <f>VLOOKUP($D6036,'NI-118'!$B$1:$W$2048,12,FALSE)</f>
        <v>0</v>
      </c>
      <c r="T6036" s="1224">
        <f>VLOOKUP($D6036,'NI-118'!$B$1:$W$2048,13,FALSE)</f>
        <v>0</v>
      </c>
      <c r="U6036" s="1224">
        <f>VLOOKUP($D6036,'NI-118'!$B$1:$W$2048,16,FALSE)</f>
        <v>0</v>
      </c>
      <c r="V6036" s="1224">
        <f>VLOOKUP($D6036,'NI-118'!$B$1:$W$2048,17,FALSE)</f>
        <v>0</v>
      </c>
      <c r="W6036" s="1224">
        <f>VLOOKUP($D6036,'NI-118'!$B$1:$W$2048,18,FALSE)</f>
        <v>0</v>
      </c>
      <c r="X6036" s="1224">
        <f>VLOOKUP($D6036,'NI-118'!$B$1:$W$2048,19,FALSE)</f>
        <v>0</v>
      </c>
    </row>
    <row r="6037" spans="1:24" hidden="1">
      <c r="A6037" s="762"/>
      <c r="B6037" s="762"/>
      <c r="C6037" s="762"/>
      <c r="D6037" s="1222" t="s">
        <v>2683</v>
      </c>
      <c r="E6037" s="1223">
        <v>118</v>
      </c>
      <c r="F6037" s="1202"/>
      <c r="G6037" s="1202"/>
      <c r="H6037" s="1205"/>
      <c r="I6037" s="1202" t="s">
        <v>71</v>
      </c>
      <c r="J6037" s="1202" t="s">
        <v>746</v>
      </c>
      <c r="K6037" s="1202" t="s">
        <v>746</v>
      </c>
      <c r="L6037" s="1202" t="s">
        <v>747</v>
      </c>
      <c r="M6037" s="1202" t="s">
        <v>2684</v>
      </c>
      <c r="N6037" s="1203" t="s">
        <v>749</v>
      </c>
      <c r="O6037" s="1203" t="s">
        <v>750</v>
      </c>
      <c r="P6037" s="1203" t="s">
        <v>751</v>
      </c>
      <c r="Q6037" s="1203" t="s">
        <v>752</v>
      </c>
      <c r="R6037" s="1203" t="s">
        <v>753</v>
      </c>
      <c r="S6037" s="1224">
        <f>VLOOKUP($D6037,'NI-118'!$B$1:$W$2048,12,FALSE)</f>
        <v>0</v>
      </c>
      <c r="T6037" s="1224">
        <f>VLOOKUP($D6037,'NI-118'!$B$1:$W$2048,13,FALSE)</f>
        <v>0</v>
      </c>
      <c r="U6037" s="1224">
        <f>VLOOKUP($D6037,'NI-118'!$B$1:$W$2048,16,FALSE)</f>
        <v>0</v>
      </c>
      <c r="V6037" s="1224">
        <f>VLOOKUP($D6037,'NI-118'!$B$1:$W$2048,17,FALSE)</f>
        <v>0</v>
      </c>
      <c r="W6037" s="1224">
        <f>VLOOKUP($D6037,'NI-118'!$B$1:$W$2048,18,FALSE)</f>
        <v>0</v>
      </c>
      <c r="X6037" s="1224">
        <f>VLOOKUP($D6037,'NI-118'!$B$1:$W$2048,19,FALSE)</f>
        <v>0</v>
      </c>
    </row>
    <row r="6038" spans="1:24" hidden="1">
      <c r="A6038" s="762"/>
      <c r="B6038" s="762"/>
      <c r="C6038" s="762"/>
      <c r="D6038" s="1225" t="s">
        <v>2685</v>
      </c>
      <c r="E6038" s="1226">
        <v>118</v>
      </c>
      <c r="F6038" s="1202"/>
      <c r="G6038" s="1202"/>
      <c r="H6038" s="1205" t="s">
        <v>2686</v>
      </c>
      <c r="I6038" s="1202" t="s">
        <v>53</v>
      </c>
      <c r="J6038" s="1202" t="s">
        <v>746</v>
      </c>
      <c r="K6038" s="1202" t="s">
        <v>746</v>
      </c>
      <c r="L6038" s="1202" t="s">
        <v>747</v>
      </c>
      <c r="M6038" s="1202" t="s">
        <v>2684</v>
      </c>
      <c r="N6038" s="1202" t="s">
        <v>756</v>
      </c>
      <c r="O6038" s="1203" t="s">
        <v>750</v>
      </c>
      <c r="P6038" s="1203" t="s">
        <v>751</v>
      </c>
      <c r="Q6038" s="1203" t="s">
        <v>752</v>
      </c>
      <c r="R6038" s="1203" t="s">
        <v>753</v>
      </c>
      <c r="S6038" s="1224">
        <f>VLOOKUP($D6038,'NI-118'!$B$1:$W$2048,12,FALSE)</f>
        <v>0</v>
      </c>
      <c r="T6038" s="1224">
        <f>VLOOKUP($D6038,'NI-118'!$B$1:$W$2048,13,FALSE)</f>
        <v>0</v>
      </c>
      <c r="U6038" s="1224">
        <f>VLOOKUP($D6038,'NI-118'!$B$1:$W$2048,16,FALSE)</f>
        <v>0</v>
      </c>
      <c r="V6038" s="1224"/>
      <c r="W6038" s="1224"/>
      <c r="X6038" s="1224"/>
    </row>
    <row r="6039" spans="1:24" hidden="1">
      <c r="A6039" s="762"/>
      <c r="B6039" s="762"/>
      <c r="C6039" s="762"/>
      <c r="D6039" s="1225" t="s">
        <v>2687</v>
      </c>
      <c r="E6039" s="1226">
        <v>118</v>
      </c>
      <c r="F6039" s="1202"/>
      <c r="G6039" s="1202"/>
      <c r="H6039" s="1205" t="s">
        <v>2686</v>
      </c>
      <c r="I6039" s="1202" t="s">
        <v>53</v>
      </c>
      <c r="J6039" s="1202" t="s">
        <v>746</v>
      </c>
      <c r="K6039" s="1202" t="s">
        <v>746</v>
      </c>
      <c r="L6039" s="1202" t="s">
        <v>747</v>
      </c>
      <c r="M6039" s="1202" t="s">
        <v>2684</v>
      </c>
      <c r="N6039" s="1202" t="s">
        <v>758</v>
      </c>
      <c r="O6039" s="1203" t="s">
        <v>750</v>
      </c>
      <c r="P6039" s="1203" t="s">
        <v>751</v>
      </c>
      <c r="Q6039" s="1203" t="s">
        <v>752</v>
      </c>
      <c r="R6039" s="1203" t="s">
        <v>753</v>
      </c>
      <c r="S6039" s="1224">
        <f>VLOOKUP($D6039,'NI-118'!$B$1:$W$2048,12,FALSE)</f>
        <v>0</v>
      </c>
      <c r="T6039" s="1224">
        <f>VLOOKUP($D6039,'NI-118'!$B$1:$W$2048,13,FALSE)</f>
        <v>0</v>
      </c>
      <c r="U6039" s="1224">
        <f>VLOOKUP($D6039,'NI-118'!$B$1:$W$2048,16,FALSE)</f>
        <v>0</v>
      </c>
      <c r="V6039" s="1224"/>
      <c r="W6039" s="1224"/>
      <c r="X6039" s="1224"/>
    </row>
    <row r="6040" spans="1:24" hidden="1">
      <c r="A6040" s="762"/>
      <c r="B6040" s="762"/>
      <c r="C6040" s="762"/>
      <c r="D6040" s="1222" t="s">
        <v>2688</v>
      </c>
      <c r="E6040" s="1223">
        <v>118</v>
      </c>
      <c r="F6040" s="1202"/>
      <c r="G6040" s="1202"/>
      <c r="H6040" s="1205" t="s">
        <v>2686</v>
      </c>
      <c r="I6040" s="1202" t="s">
        <v>53</v>
      </c>
      <c r="J6040" s="1202" t="s">
        <v>746</v>
      </c>
      <c r="K6040" s="1202" t="s">
        <v>746</v>
      </c>
      <c r="L6040" s="1202" t="s">
        <v>747</v>
      </c>
      <c r="M6040" s="1202" t="s">
        <v>2684</v>
      </c>
      <c r="N6040" s="1203" t="s">
        <v>760</v>
      </c>
      <c r="O6040" s="1203" t="s">
        <v>750</v>
      </c>
      <c r="P6040" s="1203" t="s">
        <v>751</v>
      </c>
      <c r="Q6040" s="1203" t="s">
        <v>752</v>
      </c>
      <c r="R6040" s="1203" t="s">
        <v>753</v>
      </c>
      <c r="S6040" s="1224">
        <f>VLOOKUP($D6040,'NI-118'!$B$1:$W$2048,12,FALSE)</f>
        <v>0</v>
      </c>
      <c r="T6040" s="1224">
        <f>VLOOKUP($D6040,'NI-118'!$B$1:$W$2048,13,FALSE)</f>
        <v>0</v>
      </c>
      <c r="U6040" s="1224">
        <f>VLOOKUP($D6040,'NI-118'!$B$1:$W$2048,16,FALSE)</f>
        <v>0</v>
      </c>
      <c r="V6040" s="1224">
        <f>VLOOKUP($D6040,'NI-118'!$B$1:$W$2048,17,FALSE)</f>
        <v>0</v>
      </c>
      <c r="W6040" s="1224">
        <f>VLOOKUP($D6040,'NI-118'!$B$1:$W$2048,18,FALSE)</f>
        <v>0</v>
      </c>
      <c r="X6040" s="1224">
        <f>VLOOKUP($D6040,'NI-118'!$B$1:$W$2048,19,FALSE)</f>
        <v>0</v>
      </c>
    </row>
    <row r="6041" spans="1:24" hidden="1">
      <c r="A6041" s="762"/>
      <c r="B6041" s="762"/>
      <c r="C6041" s="762"/>
      <c r="D6041" s="1222" t="s">
        <v>2689</v>
      </c>
      <c r="E6041" s="1223">
        <v>118</v>
      </c>
      <c r="F6041" s="1202"/>
      <c r="G6041" s="1202"/>
      <c r="H6041" s="1205" t="s">
        <v>2686</v>
      </c>
      <c r="I6041" s="1202" t="s">
        <v>53</v>
      </c>
      <c r="J6041" s="1202" t="s">
        <v>762</v>
      </c>
      <c r="K6041" s="1202" t="s">
        <v>762</v>
      </c>
      <c r="L6041" s="1202" t="s">
        <v>747</v>
      </c>
      <c r="M6041" s="1202" t="s">
        <v>2684</v>
      </c>
      <c r="N6041" s="1203" t="s">
        <v>763</v>
      </c>
      <c r="O6041" s="1203" t="s">
        <v>73</v>
      </c>
      <c r="P6041" s="1203" t="s">
        <v>73</v>
      </c>
      <c r="Q6041" s="1203" t="s">
        <v>752</v>
      </c>
      <c r="R6041" s="1203" t="s">
        <v>753</v>
      </c>
      <c r="S6041" s="1224">
        <f>VLOOKUP($D6041,'NI-118'!$B$1:$W$2048,12,FALSE)</f>
        <v>0</v>
      </c>
      <c r="T6041" s="1224">
        <f>VLOOKUP($D6041,'NI-118'!$B$1:$W$2048,13,FALSE)</f>
        <v>0</v>
      </c>
      <c r="U6041" s="1224">
        <f>VLOOKUP($D6041,'NI-118'!$B$1:$W$2048,16,FALSE)</f>
        <v>0</v>
      </c>
      <c r="V6041" s="1224">
        <f>VLOOKUP($D6041,'NI-118'!$B$1:$W$2048,17,FALSE)</f>
        <v>0</v>
      </c>
      <c r="W6041" s="1224">
        <f>VLOOKUP($D6041,'NI-118'!$B$1:$W$2048,18,FALSE)</f>
        <v>0</v>
      </c>
      <c r="X6041" s="1224">
        <f>VLOOKUP($D6041,'NI-118'!$B$1:$W$2048,19,FALSE)</f>
        <v>0</v>
      </c>
    </row>
    <row r="6042" spans="1:24" ht="27" hidden="1">
      <c r="A6042" s="762"/>
      <c r="B6042" s="762"/>
      <c r="C6042" s="762"/>
      <c r="D6042" s="1222" t="s">
        <v>2690</v>
      </c>
      <c r="E6042" s="1223">
        <v>118</v>
      </c>
      <c r="F6042" s="1202"/>
      <c r="G6042" s="1202"/>
      <c r="H6042" s="1205" t="s">
        <v>2686</v>
      </c>
      <c r="I6042" s="1202" t="s">
        <v>53</v>
      </c>
      <c r="J6042" s="1202" t="s">
        <v>762</v>
      </c>
      <c r="K6042" s="1202" t="s">
        <v>762</v>
      </c>
      <c r="L6042" s="1202" t="s">
        <v>747</v>
      </c>
      <c r="M6042" s="1202" t="s">
        <v>2684</v>
      </c>
      <c r="N6042" s="1203" t="s">
        <v>765</v>
      </c>
      <c r="O6042" s="1203" t="s">
        <v>73</v>
      </c>
      <c r="P6042" s="1203" t="s">
        <v>73</v>
      </c>
      <c r="Q6042" s="1203" t="s">
        <v>752</v>
      </c>
      <c r="R6042" s="1203" t="s">
        <v>753</v>
      </c>
      <c r="S6042" s="1224">
        <f>VLOOKUP($D6042,'NI-118'!$B$1:$W$2048,12,FALSE)</f>
        <v>0</v>
      </c>
      <c r="T6042" s="1224">
        <f>VLOOKUP($D6042,'NI-118'!$B$1:$W$2048,13,FALSE)</f>
        <v>0</v>
      </c>
      <c r="U6042" s="1224">
        <f>VLOOKUP($D6042,'NI-118'!$B$1:$W$2048,16,FALSE)</f>
        <v>0</v>
      </c>
      <c r="V6042" s="1224">
        <f>VLOOKUP($D6042,'NI-118'!$B$1:$W$2048,17,FALSE)</f>
        <v>0</v>
      </c>
      <c r="W6042" s="1224">
        <f>VLOOKUP($D6042,'NI-118'!$B$1:$W$2048,18,FALSE)</f>
        <v>0</v>
      </c>
      <c r="X6042" s="1224">
        <f>VLOOKUP($D6042,'NI-118'!$B$1:$W$2048,19,FALSE)</f>
        <v>0</v>
      </c>
    </row>
    <row r="6043" spans="1:24" hidden="1">
      <c r="A6043" s="762"/>
      <c r="B6043" s="762"/>
      <c r="C6043" s="762"/>
      <c r="D6043" s="1222" t="s">
        <v>2691</v>
      </c>
      <c r="E6043" s="1223">
        <v>118</v>
      </c>
      <c r="F6043" s="1202"/>
      <c r="G6043" s="1202"/>
      <c r="H6043" s="1205" t="s">
        <v>2686</v>
      </c>
      <c r="I6043" s="1202" t="s">
        <v>53</v>
      </c>
      <c r="J6043" s="1202" t="s">
        <v>746</v>
      </c>
      <c r="K6043" s="1202" t="s">
        <v>746</v>
      </c>
      <c r="L6043" s="1202" t="s">
        <v>747</v>
      </c>
      <c r="M6043" s="1202" t="s">
        <v>2684</v>
      </c>
      <c r="N6043" s="1203" t="s">
        <v>772</v>
      </c>
      <c r="O6043" s="1203" t="s">
        <v>750</v>
      </c>
      <c r="P6043" s="1203" t="s">
        <v>751</v>
      </c>
      <c r="Q6043" s="1203" t="s">
        <v>752</v>
      </c>
      <c r="R6043" s="1203" t="s">
        <v>753</v>
      </c>
      <c r="S6043" s="1224">
        <f>VLOOKUP($D6043,'NI-118'!$B$1:$W$2048,12,FALSE)</f>
        <v>0</v>
      </c>
      <c r="T6043" s="1224">
        <f>VLOOKUP($D6043,'NI-118'!$B$1:$W$2048,13,FALSE)</f>
        <v>0</v>
      </c>
      <c r="U6043" s="1224">
        <f>VLOOKUP($D6043,'NI-118'!$B$1:$W$2048,16,FALSE)</f>
        <v>0</v>
      </c>
      <c r="V6043" s="1224">
        <f>VLOOKUP($D6043,'NI-118'!$B$1:$W$2048,17,FALSE)</f>
        <v>0</v>
      </c>
      <c r="W6043" s="1224">
        <f>VLOOKUP($D6043,'NI-118'!$B$1:$W$2048,18,FALSE)</f>
        <v>0</v>
      </c>
      <c r="X6043" s="1224">
        <f>VLOOKUP($D6043,'NI-118'!$B$1:$W$2048,19,FALSE)</f>
        <v>0</v>
      </c>
    </row>
    <row r="6044" spans="1:24" hidden="1">
      <c r="A6044" s="762"/>
      <c r="B6044" s="762"/>
      <c r="C6044" s="762"/>
      <c r="D6044" s="1222" t="s">
        <v>2692</v>
      </c>
      <c r="E6044" s="1223">
        <v>118</v>
      </c>
      <c r="F6044" s="1202"/>
      <c r="G6044" s="1202"/>
      <c r="H6044" s="1205" t="s">
        <v>2686</v>
      </c>
      <c r="I6044" s="1202" t="s">
        <v>53</v>
      </c>
      <c r="J6044" s="1202" t="s">
        <v>762</v>
      </c>
      <c r="K6044" s="1202" t="s">
        <v>762</v>
      </c>
      <c r="L6044" s="1202" t="s">
        <v>747</v>
      </c>
      <c r="M6044" s="1202" t="s">
        <v>2684</v>
      </c>
      <c r="N6044" s="1203" t="s">
        <v>774</v>
      </c>
      <c r="O6044" s="1203" t="s">
        <v>73</v>
      </c>
      <c r="P6044" s="1203" t="s">
        <v>73</v>
      </c>
      <c r="Q6044" s="1203" t="s">
        <v>752</v>
      </c>
      <c r="R6044" s="1203" t="s">
        <v>753</v>
      </c>
      <c r="S6044" s="1224">
        <f>VLOOKUP($D6044,'NI-118'!$B$1:$W$2048,12,FALSE)</f>
        <v>0</v>
      </c>
      <c r="T6044" s="1224">
        <f>VLOOKUP($D6044,'NI-118'!$B$1:$W$2048,13,FALSE)</f>
        <v>0</v>
      </c>
      <c r="U6044" s="1224">
        <f>VLOOKUP($D6044,'NI-118'!$B$1:$W$2048,16,FALSE)</f>
        <v>0</v>
      </c>
      <c r="V6044" s="1224">
        <f>VLOOKUP($D6044,'NI-118'!$B$1:$W$2048,17,FALSE)</f>
        <v>0</v>
      </c>
      <c r="W6044" s="1224">
        <f>VLOOKUP($D6044,'NI-118'!$B$1:$W$2048,18,FALSE)</f>
        <v>0</v>
      </c>
      <c r="X6044" s="1224">
        <f>VLOOKUP($D6044,'NI-118'!$B$1:$W$2048,19,FALSE)</f>
        <v>0</v>
      </c>
    </row>
    <row r="6045" spans="1:24" hidden="1">
      <c r="A6045" s="762"/>
      <c r="B6045" s="762"/>
      <c r="C6045" s="762"/>
      <c r="D6045" s="1222" t="s">
        <v>2693</v>
      </c>
      <c r="E6045" s="1223">
        <v>118</v>
      </c>
      <c r="F6045" s="1202"/>
      <c r="G6045" s="1202"/>
      <c r="H6045" s="1205" t="s">
        <v>2686</v>
      </c>
      <c r="I6045" s="1202" t="s">
        <v>53</v>
      </c>
      <c r="J6045" s="1202" t="s">
        <v>762</v>
      </c>
      <c r="K6045" s="1202" t="s">
        <v>762</v>
      </c>
      <c r="L6045" s="1202" t="s">
        <v>747</v>
      </c>
      <c r="M6045" s="1202" t="s">
        <v>2684</v>
      </c>
      <c r="N6045" s="1203" t="s">
        <v>781</v>
      </c>
      <c r="O6045" s="1203" t="s">
        <v>73</v>
      </c>
      <c r="P6045" s="1203" t="s">
        <v>73</v>
      </c>
      <c r="Q6045" s="1203" t="s">
        <v>752</v>
      </c>
      <c r="R6045" s="1203" t="s">
        <v>753</v>
      </c>
      <c r="S6045" s="1224">
        <f>VLOOKUP($D6045,'NI-118'!$B$1:$W$2048,12,FALSE)</f>
        <v>0</v>
      </c>
      <c r="T6045" s="1224">
        <f>VLOOKUP($D6045,'NI-118'!$B$1:$W$2048,13,FALSE)</f>
        <v>0</v>
      </c>
      <c r="U6045" s="1224">
        <f>VLOOKUP($D6045,'NI-118'!$B$1:$W$2048,16,FALSE)</f>
        <v>0</v>
      </c>
      <c r="V6045" s="1224">
        <f>VLOOKUP($D6045,'NI-118'!$B$1:$W$2048,17,FALSE)</f>
        <v>0</v>
      </c>
      <c r="W6045" s="1224">
        <f>VLOOKUP($D6045,'NI-118'!$B$1:$W$2048,18,FALSE)</f>
        <v>0</v>
      </c>
      <c r="X6045" s="1224">
        <f>VLOOKUP($D6045,'NI-118'!$B$1:$W$2048,19,FALSE)</f>
        <v>0</v>
      </c>
    </row>
    <row r="6046" spans="1:24" hidden="1">
      <c r="A6046" s="762"/>
      <c r="B6046" s="762"/>
      <c r="C6046" s="762"/>
      <c r="D6046" s="1222" t="s">
        <v>2694</v>
      </c>
      <c r="E6046" s="1223">
        <v>118</v>
      </c>
      <c r="F6046" s="1202"/>
      <c r="G6046" s="1202"/>
      <c r="H6046" s="1205" t="s">
        <v>2686</v>
      </c>
      <c r="I6046" s="1202" t="s">
        <v>53</v>
      </c>
      <c r="J6046" s="1202" t="s">
        <v>762</v>
      </c>
      <c r="K6046" s="1202" t="s">
        <v>762</v>
      </c>
      <c r="L6046" s="1202" t="s">
        <v>747</v>
      </c>
      <c r="M6046" s="1202" t="s">
        <v>2684</v>
      </c>
      <c r="N6046" s="1203" t="s">
        <v>783</v>
      </c>
      <c r="O6046" s="1203" t="s">
        <v>73</v>
      </c>
      <c r="P6046" s="1203" t="s">
        <v>73</v>
      </c>
      <c r="Q6046" s="1203" t="s">
        <v>752</v>
      </c>
      <c r="R6046" s="1203" t="s">
        <v>753</v>
      </c>
      <c r="S6046" s="1224">
        <f>VLOOKUP($D6046,'NI-118'!$B$1:$W$2048,12,FALSE)</f>
        <v>0</v>
      </c>
      <c r="T6046" s="1224">
        <f>VLOOKUP($D6046,'NI-118'!$B$1:$W$2048,13,FALSE)</f>
        <v>0</v>
      </c>
      <c r="U6046" s="1224">
        <f>VLOOKUP($D6046,'NI-118'!$B$1:$W$2048,16,FALSE)</f>
        <v>0</v>
      </c>
      <c r="V6046" s="1224">
        <f>VLOOKUP($D6046,'NI-118'!$B$1:$W$2048,17,FALSE)</f>
        <v>0</v>
      </c>
      <c r="W6046" s="1224">
        <f>VLOOKUP($D6046,'NI-118'!$B$1:$W$2048,18,FALSE)</f>
        <v>0</v>
      </c>
      <c r="X6046" s="1224">
        <f>VLOOKUP($D6046,'NI-118'!$B$1:$W$2048,19,FALSE)</f>
        <v>0</v>
      </c>
    </row>
    <row r="6047" spans="1:24" hidden="1">
      <c r="A6047" s="762"/>
      <c r="B6047" s="762"/>
      <c r="C6047" s="762"/>
      <c r="D6047" s="1222" t="s">
        <v>2695</v>
      </c>
      <c r="E6047" s="1223">
        <v>118</v>
      </c>
      <c r="F6047" s="1202"/>
      <c r="G6047" s="1202"/>
      <c r="H6047" s="1205" t="s">
        <v>2686</v>
      </c>
      <c r="I6047" s="1202" t="s">
        <v>53</v>
      </c>
      <c r="J6047" s="1202" t="s">
        <v>762</v>
      </c>
      <c r="K6047" s="1202" t="s">
        <v>762</v>
      </c>
      <c r="L6047" s="1202" t="s">
        <v>747</v>
      </c>
      <c r="M6047" s="1202" t="s">
        <v>2684</v>
      </c>
      <c r="N6047" s="1203" t="s">
        <v>785</v>
      </c>
      <c r="O6047" s="1203" t="s">
        <v>73</v>
      </c>
      <c r="P6047" s="1203" t="s">
        <v>73</v>
      </c>
      <c r="Q6047" s="1203" t="s">
        <v>752</v>
      </c>
      <c r="R6047" s="1203" t="s">
        <v>753</v>
      </c>
      <c r="S6047" s="1224">
        <f>VLOOKUP($D6047,'NI-118'!$B$1:$W$2048,12,FALSE)</f>
        <v>0</v>
      </c>
      <c r="T6047" s="1224">
        <f>VLOOKUP($D6047,'NI-118'!$B$1:$W$2048,13,FALSE)</f>
        <v>0</v>
      </c>
      <c r="U6047" s="1224">
        <f>VLOOKUP($D6047,'NI-118'!$B$1:$W$2048,16,FALSE)</f>
        <v>0</v>
      </c>
      <c r="V6047" s="1224">
        <f>VLOOKUP($D6047,'NI-118'!$B$1:$W$2048,17,FALSE)</f>
        <v>0</v>
      </c>
      <c r="W6047" s="1224">
        <f>VLOOKUP($D6047,'NI-118'!$B$1:$W$2048,18,FALSE)</f>
        <v>0</v>
      </c>
      <c r="X6047" s="1224">
        <f>VLOOKUP($D6047,'NI-118'!$B$1:$W$2048,19,FALSE)</f>
        <v>0</v>
      </c>
    </row>
    <row r="6048" spans="1:24" hidden="1">
      <c r="A6048" s="762"/>
      <c r="B6048" s="762"/>
      <c r="C6048" s="762"/>
      <c r="D6048" s="1222" t="s">
        <v>2696</v>
      </c>
      <c r="E6048" s="1223">
        <v>118</v>
      </c>
      <c r="F6048" s="1202"/>
      <c r="G6048" s="1202"/>
      <c r="H6048" s="1205" t="s">
        <v>2686</v>
      </c>
      <c r="I6048" s="1202" t="s">
        <v>53</v>
      </c>
      <c r="J6048" s="1202" t="s">
        <v>746</v>
      </c>
      <c r="K6048" s="1202" t="s">
        <v>746</v>
      </c>
      <c r="L6048" s="1202" t="s">
        <v>747</v>
      </c>
      <c r="M6048" s="1202" t="s">
        <v>2684</v>
      </c>
      <c r="N6048" s="1203" t="s">
        <v>2697</v>
      </c>
      <c r="O6048" s="319" t="s">
        <v>750</v>
      </c>
      <c r="P6048" s="319" t="s">
        <v>751</v>
      </c>
      <c r="Q6048" s="319" t="s">
        <v>752</v>
      </c>
      <c r="R6048" s="319" t="s">
        <v>753</v>
      </c>
      <c r="S6048" s="1224">
        <f>VLOOKUP($D6048,'NI-118'!$B$1:$W$2048,12,FALSE)</f>
        <v>0</v>
      </c>
      <c r="T6048" s="1224">
        <f>VLOOKUP($D6048,'NI-118'!$B$1:$W$2048,13,FALSE)</f>
        <v>0</v>
      </c>
      <c r="U6048" s="1224">
        <f>VLOOKUP($D6048,'NI-118'!$B$1:$W$2048,16,FALSE)</f>
        <v>0</v>
      </c>
      <c r="V6048" s="1224">
        <f>VLOOKUP($D6048,'NI-118'!$B$1:$W$2048,17,FALSE)</f>
        <v>0</v>
      </c>
      <c r="W6048" s="1224">
        <f>VLOOKUP($D6048,'NI-118'!$B$1:$W$2048,18,FALSE)</f>
        <v>0</v>
      </c>
      <c r="X6048" s="1224">
        <f>VLOOKUP($D6048,'NI-118'!$B$1:$W$2048,19,FALSE)</f>
        <v>0</v>
      </c>
    </row>
    <row r="6049" spans="1:24" ht="27" hidden="1">
      <c r="A6049" s="762"/>
      <c r="B6049" s="762"/>
      <c r="C6049" s="762"/>
      <c r="D6049" s="1222" t="s">
        <v>2698</v>
      </c>
      <c r="E6049" s="1223">
        <v>118</v>
      </c>
      <c r="F6049" s="1202"/>
      <c r="G6049" s="1202"/>
      <c r="H6049" s="1205" t="s">
        <v>2686</v>
      </c>
      <c r="I6049" s="1202" t="s">
        <v>53</v>
      </c>
      <c r="J6049" s="1202" t="s">
        <v>746</v>
      </c>
      <c r="K6049" s="1202" t="s">
        <v>746</v>
      </c>
      <c r="L6049" s="1202" t="s">
        <v>747</v>
      </c>
      <c r="M6049" s="1202" t="s">
        <v>2684</v>
      </c>
      <c r="N6049" s="1203" t="s">
        <v>2699</v>
      </c>
      <c r="O6049" s="319" t="s">
        <v>750</v>
      </c>
      <c r="P6049" s="319" t="s">
        <v>751</v>
      </c>
      <c r="Q6049" s="319" t="s">
        <v>752</v>
      </c>
      <c r="R6049" s="319" t="s">
        <v>753</v>
      </c>
      <c r="S6049" s="1224">
        <f>VLOOKUP($D6049,'NI-118'!$B$1:$W$2048,12,FALSE)</f>
        <v>0</v>
      </c>
      <c r="T6049" s="1224">
        <f>VLOOKUP($D6049,'NI-118'!$B$1:$W$2048,13,FALSE)</f>
        <v>0</v>
      </c>
      <c r="U6049" s="1224">
        <f>VLOOKUP($D6049,'NI-118'!$B$1:$W$2048,16,FALSE)</f>
        <v>0</v>
      </c>
      <c r="V6049" s="1224">
        <f>VLOOKUP($D6049,'NI-118'!$B$1:$W$2048,17,FALSE)</f>
        <v>0</v>
      </c>
      <c r="W6049" s="1224">
        <f>VLOOKUP($D6049,'NI-118'!$B$1:$W$2048,18,FALSE)</f>
        <v>0</v>
      </c>
      <c r="X6049" s="1224">
        <f>VLOOKUP($D6049,'NI-118'!$B$1:$W$2048,19,FALSE)</f>
        <v>0</v>
      </c>
    </row>
    <row r="6050" spans="1:24" hidden="1">
      <c r="A6050" s="762"/>
      <c r="B6050" s="762"/>
      <c r="C6050" s="762"/>
      <c r="D6050" s="1222" t="s">
        <v>2700</v>
      </c>
      <c r="E6050" s="1223">
        <v>118</v>
      </c>
      <c r="F6050" s="1202"/>
      <c r="G6050" s="1202"/>
      <c r="H6050" s="1205" t="s">
        <v>2686</v>
      </c>
      <c r="I6050" s="1202" t="s">
        <v>53</v>
      </c>
      <c r="J6050" s="1202" t="s">
        <v>762</v>
      </c>
      <c r="K6050" s="1202" t="s">
        <v>762</v>
      </c>
      <c r="L6050" s="1202" t="s">
        <v>747</v>
      </c>
      <c r="M6050" s="1202" t="s">
        <v>2684</v>
      </c>
      <c r="N6050" s="1203" t="s">
        <v>791</v>
      </c>
      <c r="O6050" s="1203" t="s">
        <v>73</v>
      </c>
      <c r="P6050" s="1203" t="s">
        <v>73</v>
      </c>
      <c r="Q6050" s="1203" t="s">
        <v>752</v>
      </c>
      <c r="R6050" s="1203" t="s">
        <v>753</v>
      </c>
      <c r="S6050" s="1224">
        <f>VLOOKUP($D6050,'NI-118'!$B$1:$W$2048,12,FALSE)</f>
        <v>0</v>
      </c>
      <c r="T6050" s="1224">
        <f>VLOOKUP($D6050,'NI-118'!$B$1:$W$2048,13,FALSE)</f>
        <v>0</v>
      </c>
      <c r="U6050" s="1224">
        <f>VLOOKUP($D6050,'NI-118'!$B$1:$W$2048,16,FALSE)</f>
        <v>0</v>
      </c>
      <c r="V6050" s="1224">
        <f>VLOOKUP($D6050,'NI-118'!$B$1:$W$2048,17,FALSE)</f>
        <v>0</v>
      </c>
      <c r="W6050" s="1224">
        <f>VLOOKUP($D6050,'NI-118'!$B$1:$W$2048,18,FALSE)</f>
        <v>0</v>
      </c>
      <c r="X6050" s="1224">
        <f>VLOOKUP($D6050,'NI-118'!$B$1:$W$2048,19,FALSE)</f>
        <v>0</v>
      </c>
    </row>
    <row r="6051" spans="1:24" hidden="1">
      <c r="A6051" s="762"/>
      <c r="B6051" s="762"/>
      <c r="C6051" s="762"/>
      <c r="D6051" s="1222" t="s">
        <v>2701</v>
      </c>
      <c r="E6051" s="1223">
        <v>118</v>
      </c>
      <c r="F6051" s="1202"/>
      <c r="G6051" s="1202"/>
      <c r="H6051" s="1205" t="s">
        <v>2686</v>
      </c>
      <c r="I6051" s="1202" t="s">
        <v>53</v>
      </c>
      <c r="J6051" s="1202" t="s">
        <v>746</v>
      </c>
      <c r="K6051" s="1202" t="s">
        <v>746</v>
      </c>
      <c r="L6051" s="1202" t="s">
        <v>747</v>
      </c>
      <c r="M6051" s="1202" t="s">
        <v>2684</v>
      </c>
      <c r="N6051" s="1203" t="s">
        <v>802</v>
      </c>
      <c r="O6051" s="1203" t="s">
        <v>750</v>
      </c>
      <c r="P6051" s="1203" t="s">
        <v>751</v>
      </c>
      <c r="Q6051" s="1203" t="s">
        <v>752</v>
      </c>
      <c r="R6051" s="1203" t="s">
        <v>753</v>
      </c>
      <c r="S6051" s="1224">
        <f>VLOOKUP($D6051,'NI-118'!$B$1:$W$2048,12,FALSE)</f>
        <v>0</v>
      </c>
      <c r="T6051" s="1224">
        <f>VLOOKUP($D6051,'NI-118'!$B$1:$W$2048,13,FALSE)</f>
        <v>0</v>
      </c>
      <c r="U6051" s="1224">
        <f>VLOOKUP($D6051,'NI-118'!$B$1:$W$2048,16,FALSE)</f>
        <v>0</v>
      </c>
      <c r="V6051" s="1224">
        <f>VLOOKUP($D6051,'NI-118'!$B$1:$W$2048,17,FALSE)</f>
        <v>0</v>
      </c>
      <c r="W6051" s="1224">
        <f>VLOOKUP($D6051,'NI-118'!$B$1:$W$2048,18,FALSE)</f>
        <v>0</v>
      </c>
      <c r="X6051" s="1224">
        <f>VLOOKUP($D6051,'NI-118'!$B$1:$W$2048,19,FALSE)</f>
        <v>0</v>
      </c>
    </row>
    <row r="6052" spans="1:24" hidden="1">
      <c r="A6052" s="762"/>
      <c r="B6052" s="762"/>
      <c r="C6052" s="762"/>
      <c r="D6052" s="1222" t="s">
        <v>2702</v>
      </c>
      <c r="E6052" s="1223">
        <v>118</v>
      </c>
      <c r="F6052" s="1202"/>
      <c r="G6052" s="1202"/>
      <c r="H6052" s="1205" t="s">
        <v>2686</v>
      </c>
      <c r="I6052" s="1202" t="s">
        <v>53</v>
      </c>
      <c r="J6052" s="1202" t="s">
        <v>805</v>
      </c>
      <c r="K6052" s="1202" t="s">
        <v>805</v>
      </c>
      <c r="L6052" s="1202" t="s">
        <v>3063</v>
      </c>
      <c r="M6052" s="1202" t="s">
        <v>2684</v>
      </c>
      <c r="N6052" s="1203" t="s">
        <v>806</v>
      </c>
      <c r="O6052" s="1203" t="s">
        <v>73</v>
      </c>
      <c r="P6052" s="1203" t="s">
        <v>73</v>
      </c>
      <c r="Q6052" s="1203" t="s">
        <v>752</v>
      </c>
      <c r="R6052" s="1203"/>
      <c r="S6052" s="1224">
        <f>VLOOKUP($D6052,'NI-118'!$B$1:$W$2048,12,FALSE)</f>
        <v>0</v>
      </c>
      <c r="T6052" s="1224">
        <f>VLOOKUP($D6052,'NI-118'!$B$1:$W$2048,13,FALSE)</f>
        <v>0</v>
      </c>
      <c r="U6052" s="1224">
        <f>VLOOKUP($D6052,'NI-118'!$B$1:$W$2048,16,FALSE)</f>
        <v>0</v>
      </c>
      <c r="V6052" s="1224">
        <f>VLOOKUP($D6052,'NI-118'!$B$1:$W$2048,17,FALSE)</f>
        <v>0</v>
      </c>
      <c r="W6052" s="1224">
        <f>VLOOKUP($D6052,'NI-118'!$B$1:$W$2048,18,FALSE)</f>
        <v>0</v>
      </c>
      <c r="X6052" s="1224">
        <f>VLOOKUP($D6052,'NI-118'!$B$1:$W$2048,19,FALSE)</f>
        <v>0</v>
      </c>
    </row>
    <row r="6053" spans="1:24" hidden="1">
      <c r="A6053" s="762"/>
      <c r="B6053" s="762"/>
      <c r="C6053" s="762"/>
      <c r="D6053" s="1222" t="s">
        <v>2703</v>
      </c>
      <c r="E6053" s="1223">
        <v>118</v>
      </c>
      <c r="F6053" s="1202"/>
      <c r="G6053" s="1202"/>
      <c r="H6053" s="1205" t="s">
        <v>2686</v>
      </c>
      <c r="I6053" s="1202" t="s">
        <v>53</v>
      </c>
      <c r="J6053" s="1202" t="s">
        <v>746</v>
      </c>
      <c r="K6053" s="1202" t="s">
        <v>746</v>
      </c>
      <c r="L6053" s="1202" t="s">
        <v>747</v>
      </c>
      <c r="M6053" s="1202" t="s">
        <v>2684</v>
      </c>
      <c r="N6053" s="1202" t="s">
        <v>810</v>
      </c>
      <c r="O6053" s="1203" t="s">
        <v>750</v>
      </c>
      <c r="P6053" s="1203" t="s">
        <v>811</v>
      </c>
      <c r="Q6053" s="1203" t="s">
        <v>812</v>
      </c>
      <c r="R6053" s="1203" t="s">
        <v>813</v>
      </c>
      <c r="S6053" s="1224">
        <f>VLOOKUP($D6053,'NI-118'!$B$1:$W$2048,12,FALSE)</f>
        <v>0</v>
      </c>
      <c r="T6053" s="1224">
        <f>VLOOKUP($D6053,'NI-118'!$B$1:$W$2048,13,FALSE)</f>
        <v>0</v>
      </c>
      <c r="U6053" s="1224">
        <f>VLOOKUP($D6053,'NI-118'!$B$1:$W$2048,16,FALSE)</f>
        <v>0</v>
      </c>
      <c r="V6053" s="1224">
        <f>VLOOKUP($D6053,'NI-118'!$B$1:$W$2048,17,FALSE)</f>
        <v>0</v>
      </c>
      <c r="W6053" s="1224">
        <f>VLOOKUP($D6053,'NI-118'!$B$1:$W$2048,18,FALSE)</f>
        <v>0</v>
      </c>
      <c r="X6053" s="1224">
        <f>VLOOKUP($D6053,'NI-118'!$B$1:$W$2048,19,FALSE)</f>
        <v>0</v>
      </c>
    </row>
    <row r="6054" spans="1:24" hidden="1">
      <c r="A6054" s="762"/>
      <c r="B6054" s="762"/>
      <c r="C6054" s="762"/>
      <c r="D6054" s="1222" t="s">
        <v>2704</v>
      </c>
      <c r="E6054" s="1223">
        <v>118</v>
      </c>
      <c r="F6054" s="1202"/>
      <c r="G6054" s="1202"/>
      <c r="H6054" s="1205" t="s">
        <v>2686</v>
      </c>
      <c r="I6054" s="1202" t="s">
        <v>53</v>
      </c>
      <c r="J6054" s="1202" t="s">
        <v>746</v>
      </c>
      <c r="K6054" s="1202" t="s">
        <v>746</v>
      </c>
      <c r="L6054" s="1202" t="s">
        <v>747</v>
      </c>
      <c r="M6054" s="1202" t="s">
        <v>2684</v>
      </c>
      <c r="N6054" s="1202" t="s">
        <v>816</v>
      </c>
      <c r="O6054" s="1203" t="s">
        <v>750</v>
      </c>
      <c r="P6054" s="1203" t="s">
        <v>811</v>
      </c>
      <c r="Q6054" s="1203" t="s">
        <v>812</v>
      </c>
      <c r="R6054" s="1203" t="s">
        <v>813</v>
      </c>
      <c r="S6054" s="1224">
        <f>VLOOKUP($D6054,'NI-118'!$B$1:$W$2048,12,FALSE)</f>
        <v>0</v>
      </c>
      <c r="T6054" s="1224">
        <f>VLOOKUP($D6054,'NI-118'!$B$1:$W$2048,13,FALSE)</f>
        <v>0</v>
      </c>
      <c r="U6054" s="1224">
        <f>VLOOKUP($D6054,'NI-118'!$B$1:$W$2048,16,FALSE)</f>
        <v>0</v>
      </c>
      <c r="V6054" s="1224">
        <f>VLOOKUP($D6054,'NI-118'!$B$1:$W$2048,17,FALSE)</f>
        <v>0</v>
      </c>
      <c r="W6054" s="1224">
        <f>VLOOKUP($D6054,'NI-118'!$B$1:$W$2048,18,FALSE)</f>
        <v>0</v>
      </c>
      <c r="X6054" s="1224">
        <f>VLOOKUP($D6054,'NI-118'!$B$1:$W$2048,19,FALSE)</f>
        <v>0</v>
      </c>
    </row>
    <row r="6055" spans="1:24" hidden="1">
      <c r="A6055" s="762"/>
      <c r="B6055" s="762"/>
      <c r="C6055" s="762"/>
      <c r="D6055" s="1222" t="s">
        <v>2705</v>
      </c>
      <c r="E6055" s="1223">
        <v>118</v>
      </c>
      <c r="F6055" s="1202"/>
      <c r="G6055" s="1202"/>
      <c r="H6055" s="1205" t="s">
        <v>2686</v>
      </c>
      <c r="I6055" s="1202" t="s">
        <v>53</v>
      </c>
      <c r="J6055" s="1202" t="s">
        <v>746</v>
      </c>
      <c r="K6055" s="1202" t="s">
        <v>746</v>
      </c>
      <c r="L6055" s="1202" t="s">
        <v>747</v>
      </c>
      <c r="M6055" s="1202" t="s">
        <v>2684</v>
      </c>
      <c r="N6055" s="1203" t="s">
        <v>819</v>
      </c>
      <c r="O6055" s="1203" t="s">
        <v>750</v>
      </c>
      <c r="P6055" s="1203" t="s">
        <v>820</v>
      </c>
      <c r="Q6055" s="1203" t="s">
        <v>752</v>
      </c>
      <c r="R6055" s="1203" t="s">
        <v>821</v>
      </c>
      <c r="S6055" s="1224">
        <f>VLOOKUP($D6055,'NI-118'!$B$1:$W$2048,12,FALSE)</f>
        <v>0</v>
      </c>
      <c r="T6055" s="1224">
        <f>VLOOKUP($D6055,'NI-118'!$B$1:$W$2048,13,FALSE)</f>
        <v>0</v>
      </c>
      <c r="U6055" s="1224">
        <f>VLOOKUP($D6055,'NI-118'!$B$1:$W$2048,16,FALSE)</f>
        <v>0</v>
      </c>
      <c r="V6055" s="1224">
        <f>VLOOKUP($D6055,'NI-118'!$B$1:$W$2048,17,FALSE)</f>
        <v>0</v>
      </c>
      <c r="W6055" s="1224">
        <f>VLOOKUP($D6055,'NI-118'!$B$1:$W$2048,18,FALSE)</f>
        <v>0</v>
      </c>
      <c r="X6055" s="1224">
        <f>VLOOKUP($D6055,'NI-118'!$B$1:$W$2048,19,FALSE)</f>
        <v>0</v>
      </c>
    </row>
    <row r="6056" spans="1:24" ht="40.5" hidden="1">
      <c r="A6056" s="762"/>
      <c r="B6056" s="762"/>
      <c r="C6056" s="762"/>
      <c r="D6056" s="1222" t="s">
        <v>2706</v>
      </c>
      <c r="E6056" s="1223">
        <v>118</v>
      </c>
      <c r="F6056" s="1202"/>
      <c r="G6056" s="1202"/>
      <c r="H6056" s="1205" t="s">
        <v>2686</v>
      </c>
      <c r="I6056" s="1202" t="s">
        <v>53</v>
      </c>
      <c r="J6056" s="1202" t="s">
        <v>746</v>
      </c>
      <c r="K6056" s="1202" t="s">
        <v>746</v>
      </c>
      <c r="L6056" s="1202" t="s">
        <v>747</v>
      </c>
      <c r="M6056" s="1202" t="s">
        <v>2684</v>
      </c>
      <c r="N6056" s="1203" t="s">
        <v>823</v>
      </c>
      <c r="O6056" s="1203" t="s">
        <v>750</v>
      </c>
      <c r="P6056" s="1203" t="s">
        <v>811</v>
      </c>
      <c r="Q6056" s="1203" t="s">
        <v>812</v>
      </c>
      <c r="R6056" s="1203" t="s">
        <v>813</v>
      </c>
      <c r="S6056" s="1224">
        <f>VLOOKUP($D6056,'NI-118'!$B$1:$W$2048,12,FALSE)</f>
        <v>0</v>
      </c>
      <c r="T6056" s="1224">
        <f>VLOOKUP($D6056,'NI-118'!$B$1:$W$2048,13,FALSE)</f>
        <v>0</v>
      </c>
      <c r="U6056" s="1224">
        <f>VLOOKUP($D6056,'NI-118'!$B$1:$W$2048,16,FALSE)</f>
        <v>0</v>
      </c>
      <c r="V6056" s="1224">
        <f>VLOOKUP($D6056,'NI-118'!$B$1:$W$2048,17,FALSE)</f>
        <v>0</v>
      </c>
      <c r="W6056" s="1224">
        <f>VLOOKUP($D6056,'NI-118'!$B$1:$W$2048,18,FALSE)</f>
        <v>0</v>
      </c>
      <c r="X6056" s="1224">
        <f>VLOOKUP($D6056,'NI-118'!$B$1:$W$2048,19,FALSE)</f>
        <v>0</v>
      </c>
    </row>
    <row r="6057" spans="1:24" ht="27" hidden="1">
      <c r="A6057" s="762"/>
      <c r="B6057" s="762"/>
      <c r="C6057" s="762"/>
      <c r="D6057" s="1222" t="s">
        <v>2707</v>
      </c>
      <c r="E6057" s="1223">
        <v>118</v>
      </c>
      <c r="F6057" s="1202"/>
      <c r="G6057" s="1202"/>
      <c r="H6057" s="1205" t="s">
        <v>2686</v>
      </c>
      <c r="I6057" s="1202" t="s">
        <v>53</v>
      </c>
      <c r="J6057" s="1202" t="s">
        <v>746</v>
      </c>
      <c r="K6057" s="1202" t="s">
        <v>746</v>
      </c>
      <c r="L6057" s="1202" t="s">
        <v>747</v>
      </c>
      <c r="M6057" s="1202" t="s">
        <v>2684</v>
      </c>
      <c r="N6057" s="1203" t="s">
        <v>825</v>
      </c>
      <c r="O6057" s="1203" t="s">
        <v>750</v>
      </c>
      <c r="P6057" s="1203" t="s">
        <v>811</v>
      </c>
      <c r="Q6057" s="1203" t="s">
        <v>812</v>
      </c>
      <c r="R6057" s="1203" t="s">
        <v>813</v>
      </c>
      <c r="S6057" s="1224">
        <f>VLOOKUP($D6057,'NI-118'!$B$1:$W$2048,12,FALSE)</f>
        <v>0</v>
      </c>
      <c r="T6057" s="1224">
        <f>VLOOKUP($D6057,'NI-118'!$B$1:$W$2048,13,FALSE)</f>
        <v>0</v>
      </c>
      <c r="U6057" s="1224">
        <f>VLOOKUP($D6057,'NI-118'!$B$1:$W$2048,16,FALSE)</f>
        <v>0</v>
      </c>
      <c r="V6057" s="1224">
        <f>VLOOKUP($D6057,'NI-118'!$B$1:$W$2048,17,FALSE)</f>
        <v>0</v>
      </c>
      <c r="W6057" s="1224">
        <f>VLOOKUP($D6057,'NI-118'!$B$1:$W$2048,18,FALSE)</f>
        <v>0</v>
      </c>
      <c r="X6057" s="1224">
        <f>VLOOKUP($D6057,'NI-118'!$B$1:$W$2048,19,FALSE)</f>
        <v>0</v>
      </c>
    </row>
    <row r="6058" spans="1:24" hidden="1">
      <c r="A6058" s="762"/>
      <c r="B6058" s="762"/>
      <c r="C6058" s="762"/>
      <c r="D6058" s="1222" t="s">
        <v>2708</v>
      </c>
      <c r="E6058" s="1223">
        <v>118</v>
      </c>
      <c r="F6058" s="1202"/>
      <c r="G6058" s="1202"/>
      <c r="H6058" s="1205" t="s">
        <v>2686</v>
      </c>
      <c r="I6058" s="1202" t="s">
        <v>53</v>
      </c>
      <c r="J6058" s="1202" t="s">
        <v>746</v>
      </c>
      <c r="K6058" s="1202" t="s">
        <v>746</v>
      </c>
      <c r="L6058" s="1202" t="s">
        <v>747</v>
      </c>
      <c r="M6058" s="1202" t="s">
        <v>2684</v>
      </c>
      <c r="N6058" s="1203" t="s">
        <v>827</v>
      </c>
      <c r="O6058" s="1203" t="s">
        <v>750</v>
      </c>
      <c r="P6058" s="1203" t="s">
        <v>811</v>
      </c>
      <c r="Q6058" s="1203" t="s">
        <v>812</v>
      </c>
      <c r="R6058" s="1203" t="s">
        <v>813</v>
      </c>
      <c r="S6058" s="1224">
        <f>VLOOKUP($D6058,'NI-118'!$B$1:$W$2048,12,FALSE)</f>
        <v>0</v>
      </c>
      <c r="T6058" s="1224">
        <f>VLOOKUP($D6058,'NI-118'!$B$1:$W$2048,13,FALSE)</f>
        <v>0</v>
      </c>
      <c r="U6058" s="1224">
        <f>VLOOKUP($D6058,'NI-118'!$B$1:$W$2048,16,FALSE)</f>
        <v>0</v>
      </c>
      <c r="V6058" s="1224">
        <f>VLOOKUP($D6058,'NI-118'!$B$1:$W$2048,17,FALSE)</f>
        <v>0</v>
      </c>
      <c r="W6058" s="1224">
        <f>VLOOKUP($D6058,'NI-118'!$B$1:$W$2048,18,FALSE)</f>
        <v>0</v>
      </c>
      <c r="X6058" s="1224">
        <f>VLOOKUP($D6058,'NI-118'!$B$1:$W$2048,19,FALSE)</f>
        <v>0</v>
      </c>
    </row>
    <row r="6059" spans="1:24" hidden="1">
      <c r="A6059" s="762"/>
      <c r="B6059" s="762"/>
      <c r="C6059" s="762"/>
      <c r="D6059" s="1222" t="s">
        <v>2709</v>
      </c>
      <c r="E6059" s="1223">
        <v>118</v>
      </c>
      <c r="F6059" s="1202"/>
      <c r="G6059" s="1202"/>
      <c r="H6059" s="1205" t="s">
        <v>2686</v>
      </c>
      <c r="I6059" s="1202" t="s">
        <v>53</v>
      </c>
      <c r="J6059" s="1202" t="s">
        <v>746</v>
      </c>
      <c r="K6059" s="1202" t="s">
        <v>746</v>
      </c>
      <c r="L6059" s="1202" t="s">
        <v>747</v>
      </c>
      <c r="M6059" s="1202" t="s">
        <v>2684</v>
      </c>
      <c r="N6059" s="1203" t="s">
        <v>829</v>
      </c>
      <c r="O6059" s="1203" t="s">
        <v>750</v>
      </c>
      <c r="P6059" s="1203" t="s">
        <v>811</v>
      </c>
      <c r="Q6059" s="1203" t="s">
        <v>812</v>
      </c>
      <c r="R6059" s="1203" t="s">
        <v>813</v>
      </c>
      <c r="S6059" s="1224">
        <f>VLOOKUP($D6059,'NI-118'!$B$1:$W$2048,12,FALSE)</f>
        <v>0</v>
      </c>
      <c r="T6059" s="1224">
        <f>VLOOKUP($D6059,'NI-118'!$B$1:$W$2048,13,FALSE)</f>
        <v>0</v>
      </c>
      <c r="U6059" s="1224">
        <f>VLOOKUP($D6059,'NI-118'!$B$1:$W$2048,16,FALSE)</f>
        <v>0</v>
      </c>
      <c r="V6059" s="1224">
        <f>VLOOKUP($D6059,'NI-118'!$B$1:$W$2048,17,FALSE)</f>
        <v>0</v>
      </c>
      <c r="W6059" s="1224">
        <f>VLOOKUP($D6059,'NI-118'!$B$1:$W$2048,18,FALSE)</f>
        <v>0</v>
      </c>
      <c r="X6059" s="1224">
        <f>VLOOKUP($D6059,'NI-118'!$B$1:$W$2048,19,FALSE)</f>
        <v>0</v>
      </c>
    </row>
    <row r="6060" spans="1:24" ht="27" hidden="1">
      <c r="A6060" s="762"/>
      <c r="B6060" s="762"/>
      <c r="C6060" s="762"/>
      <c r="D6060" s="1222" t="s">
        <v>2710</v>
      </c>
      <c r="E6060" s="1223">
        <v>118</v>
      </c>
      <c r="F6060" s="1202"/>
      <c r="G6060" s="1202"/>
      <c r="H6060" s="1205" t="s">
        <v>2686</v>
      </c>
      <c r="I6060" s="1202" t="s">
        <v>53</v>
      </c>
      <c r="J6060" s="1202" t="s">
        <v>746</v>
      </c>
      <c r="K6060" s="1202" t="s">
        <v>746</v>
      </c>
      <c r="L6060" s="1202" t="s">
        <v>747</v>
      </c>
      <c r="M6060" s="1202" t="s">
        <v>2684</v>
      </c>
      <c r="N6060" s="1203" t="s">
        <v>831</v>
      </c>
      <c r="O6060" s="1203" t="s">
        <v>750</v>
      </c>
      <c r="P6060" s="1203" t="s">
        <v>811</v>
      </c>
      <c r="Q6060" s="1203" t="s">
        <v>812</v>
      </c>
      <c r="R6060" s="1203" t="s">
        <v>813</v>
      </c>
      <c r="S6060" s="1224">
        <f>VLOOKUP($D6060,'NI-118'!$B$1:$W$2048,12,FALSE)</f>
        <v>0</v>
      </c>
      <c r="T6060" s="1224">
        <f>VLOOKUP($D6060,'NI-118'!$B$1:$W$2048,13,FALSE)</f>
        <v>0</v>
      </c>
      <c r="U6060" s="1224">
        <f>VLOOKUP($D6060,'NI-118'!$B$1:$W$2048,16,FALSE)</f>
        <v>0</v>
      </c>
      <c r="V6060" s="1224">
        <f>VLOOKUP($D6060,'NI-118'!$B$1:$W$2048,17,FALSE)</f>
        <v>0</v>
      </c>
      <c r="W6060" s="1224">
        <f>VLOOKUP($D6060,'NI-118'!$B$1:$W$2048,18,FALSE)</f>
        <v>0</v>
      </c>
      <c r="X6060" s="1224">
        <f>VLOOKUP($D6060,'NI-118'!$B$1:$W$2048,19,FALSE)</f>
        <v>0</v>
      </c>
    </row>
    <row r="6061" spans="1:24" ht="27" hidden="1">
      <c r="A6061" s="762"/>
      <c r="B6061" s="762"/>
      <c r="C6061" s="762"/>
      <c r="D6061" s="1222" t="s">
        <v>2711</v>
      </c>
      <c r="E6061" s="1223">
        <v>118</v>
      </c>
      <c r="F6061" s="1202"/>
      <c r="G6061" s="1202"/>
      <c r="H6061" s="1205" t="s">
        <v>2686</v>
      </c>
      <c r="I6061" s="1202" t="s">
        <v>53</v>
      </c>
      <c r="J6061" s="1202" t="s">
        <v>746</v>
      </c>
      <c r="K6061" s="1202" t="s">
        <v>746</v>
      </c>
      <c r="L6061" s="1202" t="s">
        <v>747</v>
      </c>
      <c r="M6061" s="1202" t="s">
        <v>2684</v>
      </c>
      <c r="N6061" s="1203" t="s">
        <v>833</v>
      </c>
      <c r="O6061" s="1203" t="s">
        <v>750</v>
      </c>
      <c r="P6061" s="1203" t="s">
        <v>811</v>
      </c>
      <c r="Q6061" s="1203" t="s">
        <v>812</v>
      </c>
      <c r="R6061" s="1203" t="s">
        <v>813</v>
      </c>
      <c r="S6061" s="1224">
        <f>VLOOKUP($D6061,'NI-118'!$B$1:$W$2048,12,FALSE)</f>
        <v>0</v>
      </c>
      <c r="T6061" s="1224">
        <f>VLOOKUP($D6061,'NI-118'!$B$1:$W$2048,13,FALSE)</f>
        <v>0</v>
      </c>
      <c r="U6061" s="1224">
        <f>VLOOKUP($D6061,'NI-118'!$B$1:$W$2048,16,FALSE)</f>
        <v>0</v>
      </c>
      <c r="V6061" s="1224">
        <f>VLOOKUP($D6061,'NI-118'!$B$1:$W$2048,17,FALSE)</f>
        <v>0</v>
      </c>
      <c r="W6061" s="1224">
        <f>VLOOKUP($D6061,'NI-118'!$B$1:$W$2048,18,FALSE)</f>
        <v>0</v>
      </c>
      <c r="X6061" s="1224">
        <f>VLOOKUP($D6061,'NI-118'!$B$1:$W$2048,19,FALSE)</f>
        <v>0</v>
      </c>
    </row>
    <row r="6062" spans="1:24" hidden="1">
      <c r="A6062" s="762"/>
      <c r="B6062" s="762"/>
      <c r="C6062" s="762"/>
      <c r="D6062" s="1222" t="s">
        <v>2712</v>
      </c>
      <c r="E6062" s="1223">
        <v>118</v>
      </c>
      <c r="F6062" s="1202"/>
      <c r="G6062" s="1202"/>
      <c r="H6062" s="1205" t="s">
        <v>2686</v>
      </c>
      <c r="I6062" s="1202" t="s">
        <v>53</v>
      </c>
      <c r="J6062" s="1202" t="s">
        <v>746</v>
      </c>
      <c r="K6062" s="1202" t="s">
        <v>746</v>
      </c>
      <c r="L6062" s="1202" t="s">
        <v>747</v>
      </c>
      <c r="M6062" s="1202" t="s">
        <v>2684</v>
      </c>
      <c r="N6062" s="1203" t="s">
        <v>835</v>
      </c>
      <c r="O6062" s="1203" t="s">
        <v>750</v>
      </c>
      <c r="P6062" s="1203" t="s">
        <v>811</v>
      </c>
      <c r="Q6062" s="1203" t="s">
        <v>812</v>
      </c>
      <c r="R6062" s="1203" t="s">
        <v>813</v>
      </c>
      <c r="S6062" s="1224">
        <f>VLOOKUP($D6062,'NI-118'!$B$1:$W$2048,12,FALSE)</f>
        <v>0</v>
      </c>
      <c r="T6062" s="1224">
        <f>VLOOKUP($D6062,'NI-118'!$B$1:$W$2048,13,FALSE)</f>
        <v>0</v>
      </c>
      <c r="U6062" s="1224">
        <f>VLOOKUP($D6062,'NI-118'!$B$1:$W$2048,16,FALSE)</f>
        <v>0</v>
      </c>
      <c r="V6062" s="1224">
        <f>VLOOKUP($D6062,'NI-118'!$B$1:$W$2048,17,FALSE)</f>
        <v>0</v>
      </c>
      <c r="W6062" s="1224">
        <f>VLOOKUP($D6062,'NI-118'!$B$1:$W$2048,18,FALSE)</f>
        <v>0</v>
      </c>
      <c r="X6062" s="1224">
        <f>VLOOKUP($D6062,'NI-118'!$B$1:$W$2048,19,FALSE)</f>
        <v>0</v>
      </c>
    </row>
    <row r="6063" spans="1:24" ht="27" hidden="1">
      <c r="A6063" s="762"/>
      <c r="B6063" s="762"/>
      <c r="C6063" s="762"/>
      <c r="D6063" s="1222" t="s">
        <v>2713</v>
      </c>
      <c r="E6063" s="1223">
        <v>118</v>
      </c>
      <c r="F6063" s="1202"/>
      <c r="G6063" s="1202"/>
      <c r="H6063" s="1205" t="s">
        <v>2686</v>
      </c>
      <c r="I6063" s="1202" t="s">
        <v>53</v>
      </c>
      <c r="J6063" s="1202" t="s">
        <v>746</v>
      </c>
      <c r="K6063" s="1202" t="s">
        <v>746</v>
      </c>
      <c r="L6063" s="1202" t="s">
        <v>747</v>
      </c>
      <c r="M6063" s="1202" t="s">
        <v>2684</v>
      </c>
      <c r="N6063" s="1203" t="s">
        <v>837</v>
      </c>
      <c r="O6063" s="1203" t="s">
        <v>750</v>
      </c>
      <c r="P6063" s="1203" t="s">
        <v>811</v>
      </c>
      <c r="Q6063" s="1203" t="s">
        <v>812</v>
      </c>
      <c r="R6063" s="1203" t="s">
        <v>813</v>
      </c>
      <c r="S6063" s="1224">
        <f>VLOOKUP($D6063,'NI-118'!$B$1:$W$2048,12,FALSE)</f>
        <v>0</v>
      </c>
      <c r="T6063" s="1224">
        <f>VLOOKUP($D6063,'NI-118'!$B$1:$W$2048,13,FALSE)</f>
        <v>0</v>
      </c>
      <c r="U6063" s="1224">
        <f>VLOOKUP($D6063,'NI-118'!$B$1:$W$2048,16,FALSE)</f>
        <v>0</v>
      </c>
      <c r="V6063" s="1224">
        <f>VLOOKUP($D6063,'NI-118'!$B$1:$W$2048,17,FALSE)</f>
        <v>0</v>
      </c>
      <c r="W6063" s="1224">
        <f>VLOOKUP($D6063,'NI-118'!$B$1:$W$2048,18,FALSE)</f>
        <v>0</v>
      </c>
      <c r="X6063" s="1224">
        <f>VLOOKUP($D6063,'NI-118'!$B$1:$W$2048,19,FALSE)</f>
        <v>0</v>
      </c>
    </row>
    <row r="6064" spans="1:24" ht="27" hidden="1">
      <c r="A6064" s="762"/>
      <c r="B6064" s="762"/>
      <c r="C6064" s="762"/>
      <c r="D6064" s="1222" t="s">
        <v>2714</v>
      </c>
      <c r="E6064" s="1223">
        <v>118</v>
      </c>
      <c r="F6064" s="1202"/>
      <c r="G6064" s="1202"/>
      <c r="H6064" s="1205" t="s">
        <v>2686</v>
      </c>
      <c r="I6064" s="1202" t="s">
        <v>53</v>
      </c>
      <c r="J6064" s="1202" t="s">
        <v>746</v>
      </c>
      <c r="K6064" s="1202" t="s">
        <v>746</v>
      </c>
      <c r="L6064" s="1202" t="s">
        <v>747</v>
      </c>
      <c r="M6064" s="1202" t="s">
        <v>2684</v>
      </c>
      <c r="N6064" s="1203" t="s">
        <v>839</v>
      </c>
      <c r="O6064" s="1203" t="s">
        <v>750</v>
      </c>
      <c r="P6064" s="1203" t="s">
        <v>811</v>
      </c>
      <c r="Q6064" s="1203" t="s">
        <v>812</v>
      </c>
      <c r="R6064" s="1203" t="s">
        <v>813</v>
      </c>
      <c r="S6064" s="1224">
        <f>VLOOKUP($D6064,'NI-118'!$B$1:$W$2048,12,FALSE)</f>
        <v>0</v>
      </c>
      <c r="T6064" s="1224">
        <f>VLOOKUP($D6064,'NI-118'!$B$1:$W$2048,13,FALSE)</f>
        <v>0</v>
      </c>
      <c r="U6064" s="1224">
        <f>VLOOKUP($D6064,'NI-118'!$B$1:$W$2048,16,FALSE)</f>
        <v>0</v>
      </c>
      <c r="V6064" s="1224">
        <f>VLOOKUP($D6064,'NI-118'!$B$1:$W$2048,17,FALSE)</f>
        <v>0</v>
      </c>
      <c r="W6064" s="1224">
        <f>VLOOKUP($D6064,'NI-118'!$B$1:$W$2048,18,FALSE)</f>
        <v>0</v>
      </c>
      <c r="X6064" s="1224">
        <f>VLOOKUP($D6064,'NI-118'!$B$1:$W$2048,19,FALSE)</f>
        <v>0</v>
      </c>
    </row>
    <row r="6065" spans="1:24" hidden="1">
      <c r="A6065" s="762"/>
      <c r="B6065" s="762"/>
      <c r="C6065" s="762"/>
      <c r="D6065" s="1222" t="s">
        <v>2715</v>
      </c>
      <c r="E6065" s="1223">
        <v>118</v>
      </c>
      <c r="F6065" s="1202"/>
      <c r="G6065" s="1202"/>
      <c r="H6065" s="1205" t="s">
        <v>2686</v>
      </c>
      <c r="I6065" s="1202" t="s">
        <v>53</v>
      </c>
      <c r="J6065" s="1202" t="s">
        <v>746</v>
      </c>
      <c r="K6065" s="1202" t="s">
        <v>746</v>
      </c>
      <c r="L6065" s="1202" t="s">
        <v>747</v>
      </c>
      <c r="M6065" s="1202" t="s">
        <v>2684</v>
      </c>
      <c r="N6065" s="1202" t="s">
        <v>841</v>
      </c>
      <c r="O6065" s="1203" t="s">
        <v>750</v>
      </c>
      <c r="P6065" s="1203" t="s">
        <v>811</v>
      </c>
      <c r="Q6065" s="1203" t="s">
        <v>812</v>
      </c>
      <c r="R6065" s="1203" t="s">
        <v>813</v>
      </c>
      <c r="S6065" s="1224">
        <f>VLOOKUP($D6065,'NI-118'!$B$1:$W$2048,12,FALSE)</f>
        <v>0</v>
      </c>
      <c r="T6065" s="1224">
        <f>VLOOKUP($D6065,'NI-118'!$B$1:$W$2048,13,FALSE)</f>
        <v>0</v>
      </c>
      <c r="U6065" s="1224">
        <f>VLOOKUP($D6065,'NI-118'!$B$1:$W$2048,16,FALSE)</f>
        <v>0</v>
      </c>
      <c r="V6065" s="1224">
        <f>VLOOKUP($D6065,'NI-118'!$B$1:$W$2048,17,FALSE)</f>
        <v>0</v>
      </c>
      <c r="W6065" s="1224">
        <f>VLOOKUP($D6065,'NI-118'!$B$1:$W$2048,18,FALSE)</f>
        <v>0</v>
      </c>
      <c r="X6065" s="1224">
        <f>VLOOKUP($D6065,'NI-118'!$B$1:$W$2048,19,FALSE)</f>
        <v>0</v>
      </c>
    </row>
    <row r="6066" spans="1:24" hidden="1">
      <c r="A6066" s="762"/>
      <c r="B6066" s="762"/>
      <c r="C6066" s="762"/>
      <c r="D6066" s="1222" t="s">
        <v>2716</v>
      </c>
      <c r="E6066" s="1223">
        <v>118</v>
      </c>
      <c r="F6066" s="1202"/>
      <c r="G6066" s="1202"/>
      <c r="H6066" s="1205" t="s">
        <v>2686</v>
      </c>
      <c r="I6066" s="1202" t="s">
        <v>53</v>
      </c>
      <c r="J6066" s="1202" t="s">
        <v>746</v>
      </c>
      <c r="K6066" s="1202" t="s">
        <v>746</v>
      </c>
      <c r="L6066" s="1202" t="s">
        <v>747</v>
      </c>
      <c r="M6066" s="1202" t="s">
        <v>2684</v>
      </c>
      <c r="N6066" s="1202" t="s">
        <v>843</v>
      </c>
      <c r="O6066" s="1207" t="s">
        <v>750</v>
      </c>
      <c r="P6066" s="1207" t="s">
        <v>811</v>
      </c>
      <c r="Q6066" s="1207" t="s">
        <v>812</v>
      </c>
      <c r="R6066" s="1207" t="s">
        <v>813</v>
      </c>
      <c r="S6066" s="1224">
        <f>VLOOKUP($D6066,'NI-118'!$B$1:$W$2048,12,FALSE)</f>
        <v>0</v>
      </c>
      <c r="T6066" s="1224">
        <f>VLOOKUP($D6066,'NI-118'!$B$1:$W$2048,13,FALSE)</f>
        <v>0</v>
      </c>
      <c r="U6066" s="1224">
        <f>VLOOKUP($D6066,'NI-118'!$B$1:$W$2048,16,FALSE)</f>
        <v>0</v>
      </c>
      <c r="V6066" s="1224">
        <f>VLOOKUP($D6066,'NI-118'!$B$1:$W$2048,17,FALSE)</f>
        <v>0</v>
      </c>
      <c r="W6066" s="1224">
        <f>VLOOKUP($D6066,'NI-118'!$B$1:$W$2048,18,FALSE)</f>
        <v>0</v>
      </c>
      <c r="X6066" s="1224">
        <f>VLOOKUP($D6066,'NI-118'!$B$1:$W$2048,19,FALSE)</f>
        <v>0</v>
      </c>
    </row>
    <row r="6067" spans="1:24" hidden="1">
      <c r="A6067" s="762"/>
      <c r="B6067" s="762"/>
      <c r="C6067" s="762"/>
      <c r="D6067" s="1222" t="s">
        <v>2717</v>
      </c>
      <c r="E6067" s="1223">
        <v>118</v>
      </c>
      <c r="F6067" s="1202"/>
      <c r="G6067" s="1202"/>
      <c r="H6067" s="1205" t="s">
        <v>2686</v>
      </c>
      <c r="I6067" s="1202" t="s">
        <v>53</v>
      </c>
      <c r="J6067" s="1202" t="s">
        <v>746</v>
      </c>
      <c r="K6067" s="1202" t="s">
        <v>746</v>
      </c>
      <c r="L6067" s="1202" t="s">
        <v>747</v>
      </c>
      <c r="M6067" s="1202" t="s">
        <v>2684</v>
      </c>
      <c r="N6067" s="1202" t="s">
        <v>845</v>
      </c>
      <c r="O6067" s="1207" t="s">
        <v>750</v>
      </c>
      <c r="P6067" s="1207" t="s">
        <v>811</v>
      </c>
      <c r="Q6067" s="1207" t="s">
        <v>812</v>
      </c>
      <c r="R6067" s="1207" t="s">
        <v>813</v>
      </c>
      <c r="S6067" s="1224">
        <f>VLOOKUP($D6067,'NI-118'!$B$1:$W$2048,12,FALSE)</f>
        <v>0</v>
      </c>
      <c r="T6067" s="1224">
        <f>VLOOKUP($D6067,'NI-118'!$B$1:$W$2048,13,FALSE)</f>
        <v>0</v>
      </c>
      <c r="U6067" s="1224">
        <f>VLOOKUP($D6067,'NI-118'!$B$1:$W$2048,16,FALSE)</f>
        <v>0</v>
      </c>
      <c r="V6067" s="1224">
        <f>VLOOKUP($D6067,'NI-118'!$B$1:$W$2048,17,FALSE)</f>
        <v>0</v>
      </c>
      <c r="W6067" s="1224">
        <f>VLOOKUP($D6067,'NI-118'!$B$1:$W$2048,18,FALSE)</f>
        <v>0</v>
      </c>
      <c r="X6067" s="1224">
        <f>VLOOKUP($D6067,'NI-118'!$B$1:$W$2048,19,FALSE)</f>
        <v>0</v>
      </c>
    </row>
    <row r="6068" spans="1:24" hidden="1">
      <c r="A6068" s="762"/>
      <c r="B6068" s="762"/>
      <c r="C6068" s="762"/>
      <c r="D6068" s="1222" t="s">
        <v>2718</v>
      </c>
      <c r="E6068" s="1223">
        <v>118</v>
      </c>
      <c r="F6068" s="1202"/>
      <c r="G6068" s="1202"/>
      <c r="H6068" s="1205" t="s">
        <v>2686</v>
      </c>
      <c r="I6068" s="1202" t="s">
        <v>53</v>
      </c>
      <c r="J6068" s="1202" t="s">
        <v>746</v>
      </c>
      <c r="K6068" s="1202" t="s">
        <v>746</v>
      </c>
      <c r="L6068" s="1202" t="s">
        <v>747</v>
      </c>
      <c r="M6068" s="1202" t="s">
        <v>2684</v>
      </c>
      <c r="N6068" s="1203" t="s">
        <v>2719</v>
      </c>
      <c r="O6068" s="1203" t="s">
        <v>750</v>
      </c>
      <c r="P6068" s="1203" t="s">
        <v>820</v>
      </c>
      <c r="Q6068" s="1203" t="s">
        <v>752</v>
      </c>
      <c r="R6068" s="1203" t="s">
        <v>807</v>
      </c>
      <c r="S6068" s="1224">
        <f>VLOOKUP($D6068,'NI-118'!$B$1:$W$2048,12,FALSE)</f>
        <v>0</v>
      </c>
      <c r="T6068" s="1224">
        <f>VLOOKUP($D6068,'NI-118'!$B$1:$W$2048,13,FALSE)</f>
        <v>0</v>
      </c>
      <c r="U6068" s="1224">
        <f>VLOOKUP($D6068,'NI-118'!$B$1:$W$2048,16,FALSE)</f>
        <v>0</v>
      </c>
      <c r="V6068" s="1224">
        <f>VLOOKUP($D6068,'NI-118'!$B$1:$W$2048,17,FALSE)</f>
        <v>0</v>
      </c>
      <c r="W6068" s="1224">
        <f>VLOOKUP($D6068,'NI-118'!$B$1:$W$2048,18,FALSE)</f>
        <v>0</v>
      </c>
      <c r="X6068" s="1224">
        <f>VLOOKUP($D6068,'NI-118'!$B$1:$W$2048,19,FALSE)</f>
        <v>0</v>
      </c>
    </row>
    <row r="6069" spans="1:24" hidden="1">
      <c r="A6069" s="762"/>
      <c r="B6069" s="762"/>
      <c r="C6069" s="762"/>
      <c r="D6069" s="1222" t="s">
        <v>2720</v>
      </c>
      <c r="E6069" s="1223">
        <v>118</v>
      </c>
      <c r="F6069" s="1202"/>
      <c r="G6069" s="1202"/>
      <c r="H6069" s="1205" t="s">
        <v>2686</v>
      </c>
      <c r="I6069" s="1202" t="s">
        <v>53</v>
      </c>
      <c r="J6069" s="1202" t="s">
        <v>805</v>
      </c>
      <c r="K6069" s="1202" t="s">
        <v>805</v>
      </c>
      <c r="L6069" s="1202" t="s">
        <v>3063</v>
      </c>
      <c r="M6069" s="1202" t="s">
        <v>2684</v>
      </c>
      <c r="N6069" s="1203" t="s">
        <v>2721</v>
      </c>
      <c r="O6069" s="1203" t="s">
        <v>73</v>
      </c>
      <c r="P6069" s="1203" t="s">
        <v>73</v>
      </c>
      <c r="Q6069" s="1203" t="s">
        <v>812</v>
      </c>
      <c r="R6069" s="1203"/>
      <c r="S6069" s="1224">
        <f>VLOOKUP($D6069,'NI-118'!$B$1:$W$2048,12,FALSE)</f>
        <v>0</v>
      </c>
      <c r="T6069" s="1224">
        <f>VLOOKUP($D6069,'NI-118'!$B$1:$W$2048,13,FALSE)</f>
        <v>0</v>
      </c>
      <c r="U6069" s="1224">
        <f>VLOOKUP($D6069,'NI-118'!$B$1:$W$2048,16,FALSE)</f>
        <v>0</v>
      </c>
      <c r="V6069" s="1224">
        <f>VLOOKUP($D6069,'NI-118'!$B$1:$W$2048,17,FALSE)</f>
        <v>0</v>
      </c>
      <c r="W6069" s="1224">
        <f>VLOOKUP($D6069,'NI-118'!$B$1:$W$2048,18,FALSE)</f>
        <v>0</v>
      </c>
      <c r="X6069" s="1224">
        <f>VLOOKUP($D6069,'NI-118'!$B$1:$W$2048,19,FALSE)</f>
        <v>0</v>
      </c>
    </row>
    <row r="6070" spans="1:24" hidden="1">
      <c r="A6070" s="762"/>
      <c r="B6070" s="762"/>
      <c r="C6070" s="762"/>
      <c r="D6070" s="1222" t="s">
        <v>2722</v>
      </c>
      <c r="E6070" s="1223">
        <v>118</v>
      </c>
      <c r="F6070" s="1202"/>
      <c r="G6070" s="1202"/>
      <c r="H6070" s="1205" t="s">
        <v>2686</v>
      </c>
      <c r="I6070" s="1202" t="s">
        <v>53</v>
      </c>
      <c r="J6070" s="1202" t="s">
        <v>805</v>
      </c>
      <c r="K6070" s="1202" t="s">
        <v>805</v>
      </c>
      <c r="L6070" s="1202" t="s">
        <v>3063</v>
      </c>
      <c r="M6070" s="1202" t="s">
        <v>2684</v>
      </c>
      <c r="N6070" s="1203" t="s">
        <v>2723</v>
      </c>
      <c r="O6070" s="1203" t="s">
        <v>73</v>
      </c>
      <c r="P6070" s="1203" t="s">
        <v>73</v>
      </c>
      <c r="Q6070" s="1203" t="s">
        <v>812</v>
      </c>
      <c r="R6070" s="1203"/>
      <c r="S6070" s="1224">
        <f>VLOOKUP($D6070,'NI-118'!$B$1:$W$2048,12,FALSE)</f>
        <v>0</v>
      </c>
      <c r="T6070" s="1224">
        <f>VLOOKUP($D6070,'NI-118'!$B$1:$W$2048,13,FALSE)</f>
        <v>0</v>
      </c>
      <c r="U6070" s="1224">
        <f>VLOOKUP($D6070,'NI-118'!$B$1:$W$2048,16,FALSE)</f>
        <v>0</v>
      </c>
      <c r="V6070" s="1224">
        <f>VLOOKUP($D6070,'NI-118'!$B$1:$W$2048,17,FALSE)</f>
        <v>0</v>
      </c>
      <c r="W6070" s="1224">
        <f>VLOOKUP($D6070,'NI-118'!$B$1:$W$2048,18,FALSE)</f>
        <v>0</v>
      </c>
      <c r="X6070" s="1224">
        <f>VLOOKUP($D6070,'NI-118'!$B$1:$W$2048,19,FALSE)</f>
        <v>0</v>
      </c>
    </row>
    <row r="6071" spans="1:24" hidden="1">
      <c r="A6071" s="762"/>
      <c r="B6071" s="762"/>
      <c r="C6071" s="762"/>
      <c r="D6071" s="1222" t="s">
        <v>2724</v>
      </c>
      <c r="E6071" s="1223">
        <v>118</v>
      </c>
      <c r="F6071" s="1202"/>
      <c r="G6071" s="1202"/>
      <c r="H6071" s="1205" t="s">
        <v>2686</v>
      </c>
      <c r="I6071" s="1202" t="s">
        <v>53</v>
      </c>
      <c r="J6071" s="1202" t="s">
        <v>746</v>
      </c>
      <c r="K6071" s="1202" t="s">
        <v>746</v>
      </c>
      <c r="L6071" s="1202" t="s">
        <v>747</v>
      </c>
      <c r="M6071" s="1202" t="s">
        <v>2684</v>
      </c>
      <c r="N6071" s="1202" t="s">
        <v>855</v>
      </c>
      <c r="O6071" s="1203" t="s">
        <v>750</v>
      </c>
      <c r="P6071" s="1203" t="s">
        <v>811</v>
      </c>
      <c r="Q6071" s="1203" t="s">
        <v>812</v>
      </c>
      <c r="R6071" s="1203" t="s">
        <v>813</v>
      </c>
      <c r="S6071" s="1224">
        <f>VLOOKUP($D6071,'NI-118'!$B$1:$W$2048,12,FALSE)</f>
        <v>0</v>
      </c>
      <c r="T6071" s="1224">
        <f>VLOOKUP($D6071,'NI-118'!$B$1:$W$2048,13,FALSE)</f>
        <v>0</v>
      </c>
      <c r="U6071" s="1224">
        <f>VLOOKUP($D6071,'NI-118'!$B$1:$W$2048,16,FALSE)</f>
        <v>0</v>
      </c>
      <c r="V6071" s="1224">
        <f>VLOOKUP($D6071,'NI-118'!$B$1:$W$2048,17,FALSE)</f>
        <v>0</v>
      </c>
      <c r="W6071" s="1224">
        <f>VLOOKUP($D6071,'NI-118'!$B$1:$W$2048,18,FALSE)</f>
        <v>0</v>
      </c>
      <c r="X6071" s="1224">
        <f>VLOOKUP($D6071,'NI-118'!$B$1:$W$2048,19,FALSE)</f>
        <v>0</v>
      </c>
    </row>
    <row r="6072" spans="1:24" hidden="1">
      <c r="A6072" s="762"/>
      <c r="B6072" s="762"/>
      <c r="C6072" s="762"/>
      <c r="D6072" s="1222" t="s">
        <v>2725</v>
      </c>
      <c r="E6072" s="1223">
        <v>118</v>
      </c>
      <c r="F6072" s="1202"/>
      <c r="G6072" s="1202"/>
      <c r="H6072" s="1205" t="s">
        <v>2686</v>
      </c>
      <c r="I6072" s="1202" t="s">
        <v>53</v>
      </c>
      <c r="J6072" s="1202" t="s">
        <v>746</v>
      </c>
      <c r="K6072" s="1202" t="s">
        <v>746</v>
      </c>
      <c r="L6072" s="1202" t="s">
        <v>747</v>
      </c>
      <c r="M6072" s="1202" t="s">
        <v>2684</v>
      </c>
      <c r="N6072" s="1202" t="s">
        <v>857</v>
      </c>
      <c r="O6072" s="1203" t="s">
        <v>750</v>
      </c>
      <c r="P6072" s="1203" t="s">
        <v>811</v>
      </c>
      <c r="Q6072" s="1203" t="s">
        <v>812</v>
      </c>
      <c r="R6072" s="1203" t="s">
        <v>813</v>
      </c>
      <c r="S6072" s="1224">
        <f>VLOOKUP($D6072,'NI-118'!$B$1:$W$2048,12,FALSE)</f>
        <v>0</v>
      </c>
      <c r="T6072" s="1224">
        <f>VLOOKUP($D6072,'NI-118'!$B$1:$W$2048,13,FALSE)</f>
        <v>0</v>
      </c>
      <c r="U6072" s="1224">
        <f>VLOOKUP($D6072,'NI-118'!$B$1:$W$2048,16,FALSE)</f>
        <v>0</v>
      </c>
      <c r="V6072" s="1224">
        <f>VLOOKUP($D6072,'NI-118'!$B$1:$W$2048,17,FALSE)</f>
        <v>0</v>
      </c>
      <c r="W6072" s="1224">
        <f>VLOOKUP($D6072,'NI-118'!$B$1:$W$2048,18,FALSE)</f>
        <v>0</v>
      </c>
      <c r="X6072" s="1224">
        <f>VLOOKUP($D6072,'NI-118'!$B$1:$W$2048,19,FALSE)</f>
        <v>0</v>
      </c>
    </row>
    <row r="6073" spans="1:24" hidden="1">
      <c r="A6073" s="762"/>
      <c r="B6073" s="762"/>
      <c r="C6073" s="762"/>
      <c r="D6073" s="1222" t="s">
        <v>2726</v>
      </c>
      <c r="E6073" s="1223">
        <v>118</v>
      </c>
      <c r="F6073" s="1202"/>
      <c r="G6073" s="1202"/>
      <c r="H6073" s="1205" t="s">
        <v>2686</v>
      </c>
      <c r="I6073" s="1202" t="s">
        <v>53</v>
      </c>
      <c r="J6073" s="1202" t="s">
        <v>746</v>
      </c>
      <c r="K6073" s="1202" t="s">
        <v>746</v>
      </c>
      <c r="L6073" s="1202" t="s">
        <v>747</v>
      </c>
      <c r="M6073" s="1202" t="s">
        <v>2684</v>
      </c>
      <c r="N6073" s="1202" t="s">
        <v>859</v>
      </c>
      <c r="O6073" s="1203" t="s">
        <v>750</v>
      </c>
      <c r="P6073" s="1203" t="s">
        <v>811</v>
      </c>
      <c r="Q6073" s="1203" t="s">
        <v>812</v>
      </c>
      <c r="R6073" s="1203" t="s">
        <v>813</v>
      </c>
      <c r="S6073" s="1224">
        <f>VLOOKUP($D6073,'NI-118'!$B$1:$W$2048,12,FALSE)</f>
        <v>0</v>
      </c>
      <c r="T6073" s="1224">
        <f>VLOOKUP($D6073,'NI-118'!$B$1:$W$2048,13,FALSE)</f>
        <v>0</v>
      </c>
      <c r="U6073" s="1224">
        <f>VLOOKUP($D6073,'NI-118'!$B$1:$W$2048,16,FALSE)</f>
        <v>0</v>
      </c>
      <c r="V6073" s="1224">
        <f>VLOOKUP($D6073,'NI-118'!$B$1:$W$2048,17,FALSE)</f>
        <v>0</v>
      </c>
      <c r="W6073" s="1224">
        <f>VLOOKUP($D6073,'NI-118'!$B$1:$W$2048,18,FALSE)</f>
        <v>0</v>
      </c>
      <c r="X6073" s="1224">
        <f>VLOOKUP($D6073,'NI-118'!$B$1:$W$2048,19,FALSE)</f>
        <v>0</v>
      </c>
    </row>
    <row r="6074" spans="1:24" hidden="1">
      <c r="A6074" s="762"/>
      <c r="B6074" s="762"/>
      <c r="C6074" s="762"/>
      <c r="D6074" s="1222" t="s">
        <v>2727</v>
      </c>
      <c r="E6074" s="1223">
        <v>118</v>
      </c>
      <c r="F6074" s="1202"/>
      <c r="G6074" s="1202"/>
      <c r="H6074" s="1205" t="s">
        <v>2686</v>
      </c>
      <c r="I6074" s="1202" t="s">
        <v>53</v>
      </c>
      <c r="J6074" s="1202" t="s">
        <v>746</v>
      </c>
      <c r="K6074" s="1202" t="s">
        <v>746</v>
      </c>
      <c r="L6074" s="1202" t="s">
        <v>747</v>
      </c>
      <c r="M6074" s="1202" t="s">
        <v>2684</v>
      </c>
      <c r="N6074" s="1203" t="s">
        <v>862</v>
      </c>
      <c r="O6074" s="1203" t="s">
        <v>750</v>
      </c>
      <c r="P6074" s="1203" t="s">
        <v>820</v>
      </c>
      <c r="Q6074" s="1203" t="s">
        <v>752</v>
      </c>
      <c r="R6074" s="1203" t="s">
        <v>807</v>
      </c>
      <c r="S6074" s="1224">
        <f>VLOOKUP($D6074,'NI-118'!$B$1:$W$2048,12,FALSE)</f>
        <v>0</v>
      </c>
      <c r="T6074" s="1224">
        <f>VLOOKUP($D6074,'NI-118'!$B$1:$W$2048,13,FALSE)</f>
        <v>0</v>
      </c>
      <c r="U6074" s="1224">
        <f>VLOOKUP($D6074,'NI-118'!$B$1:$W$2048,16,FALSE)</f>
        <v>0</v>
      </c>
      <c r="V6074" s="1224">
        <f>VLOOKUP($D6074,'NI-118'!$B$1:$W$2048,17,FALSE)</f>
        <v>0</v>
      </c>
      <c r="W6074" s="1224">
        <f>VLOOKUP($D6074,'NI-118'!$B$1:$W$2048,18,FALSE)</f>
        <v>0</v>
      </c>
      <c r="X6074" s="1224">
        <f>VLOOKUP($D6074,'NI-118'!$B$1:$W$2048,19,FALSE)</f>
        <v>0</v>
      </c>
    </row>
    <row r="6075" spans="1:24" hidden="1">
      <c r="A6075" s="762"/>
      <c r="B6075" s="762"/>
      <c r="C6075" s="762"/>
      <c r="D6075" s="1222" t="s">
        <v>2728</v>
      </c>
      <c r="E6075" s="1223">
        <v>118</v>
      </c>
      <c r="F6075" s="1202"/>
      <c r="G6075" s="1202"/>
      <c r="H6075" s="1205" t="s">
        <v>2686</v>
      </c>
      <c r="I6075" s="1202" t="s">
        <v>53</v>
      </c>
      <c r="J6075" s="1202" t="s">
        <v>746</v>
      </c>
      <c r="K6075" s="1202" t="s">
        <v>746</v>
      </c>
      <c r="L6075" s="1202" t="s">
        <v>747</v>
      </c>
      <c r="M6075" s="1202" t="s">
        <v>2684</v>
      </c>
      <c r="N6075" s="1203" t="s">
        <v>864</v>
      </c>
      <c r="O6075" s="1203" t="s">
        <v>750</v>
      </c>
      <c r="P6075" s="1203" t="s">
        <v>865</v>
      </c>
      <c r="Q6075" s="1203" t="s">
        <v>752</v>
      </c>
      <c r="R6075" s="1203" t="s">
        <v>807</v>
      </c>
      <c r="S6075" s="1224">
        <f>VLOOKUP($D6075,'NI-118'!$B$1:$W$2048,12,FALSE)</f>
        <v>0</v>
      </c>
      <c r="T6075" s="1224">
        <f>VLOOKUP($D6075,'NI-118'!$B$1:$W$2048,13,FALSE)</f>
        <v>0</v>
      </c>
      <c r="U6075" s="1224">
        <f>VLOOKUP($D6075,'NI-118'!$B$1:$W$2048,16,FALSE)</f>
        <v>0</v>
      </c>
      <c r="V6075" s="1224">
        <f>VLOOKUP($D6075,'NI-118'!$B$1:$W$2048,17,FALSE)</f>
        <v>0</v>
      </c>
      <c r="W6075" s="1224">
        <f>VLOOKUP($D6075,'NI-118'!$B$1:$W$2048,18,FALSE)</f>
        <v>0</v>
      </c>
      <c r="X6075" s="1224">
        <f>VLOOKUP($D6075,'NI-118'!$B$1:$W$2048,19,FALSE)</f>
        <v>0</v>
      </c>
    </row>
    <row r="6076" spans="1:24" hidden="1">
      <c r="A6076" s="762"/>
      <c r="B6076" s="762"/>
      <c r="C6076" s="762"/>
      <c r="D6076" s="1222" t="s">
        <v>2729</v>
      </c>
      <c r="E6076" s="1223">
        <v>118</v>
      </c>
      <c r="F6076" s="1202"/>
      <c r="G6076" s="1202"/>
      <c r="H6076" s="1205" t="s">
        <v>2686</v>
      </c>
      <c r="I6076" s="1202" t="s">
        <v>53</v>
      </c>
      <c r="J6076" s="1202" t="s">
        <v>746</v>
      </c>
      <c r="K6076" s="1202" t="s">
        <v>746</v>
      </c>
      <c r="L6076" s="1202" t="s">
        <v>747</v>
      </c>
      <c r="M6076" s="1202" t="s">
        <v>2684</v>
      </c>
      <c r="N6076" s="1203" t="s">
        <v>867</v>
      </c>
      <c r="O6076" s="1203" t="s">
        <v>750</v>
      </c>
      <c r="P6076" s="1203" t="s">
        <v>820</v>
      </c>
      <c r="Q6076" s="1203" t="s">
        <v>752</v>
      </c>
      <c r="R6076" s="1203" t="s">
        <v>807</v>
      </c>
      <c r="S6076" s="1224">
        <f>VLOOKUP($D6076,'NI-118'!$B$1:$W$2048,12,FALSE)</f>
        <v>0</v>
      </c>
      <c r="T6076" s="1224">
        <f>VLOOKUP($D6076,'NI-118'!$B$1:$W$2048,13,FALSE)</f>
        <v>0</v>
      </c>
      <c r="U6076" s="1224">
        <f>VLOOKUP($D6076,'NI-118'!$B$1:$W$2048,16,FALSE)</f>
        <v>0</v>
      </c>
      <c r="V6076" s="1224">
        <f>VLOOKUP($D6076,'NI-118'!$B$1:$W$2048,17,FALSE)</f>
        <v>0</v>
      </c>
      <c r="W6076" s="1224">
        <f>VLOOKUP($D6076,'NI-118'!$B$1:$W$2048,18,FALSE)</f>
        <v>0</v>
      </c>
      <c r="X6076" s="1224">
        <f>VLOOKUP($D6076,'NI-118'!$B$1:$W$2048,19,FALSE)</f>
        <v>0</v>
      </c>
    </row>
    <row r="6077" spans="1:24" hidden="1">
      <c r="A6077" s="762"/>
      <c r="B6077" s="762"/>
      <c r="C6077" s="762"/>
      <c r="D6077" s="1222" t="s">
        <v>2730</v>
      </c>
      <c r="E6077" s="1223">
        <v>118</v>
      </c>
      <c r="F6077" s="1202"/>
      <c r="G6077" s="1202"/>
      <c r="H6077" s="1205" t="s">
        <v>2686</v>
      </c>
      <c r="I6077" s="1202" t="s">
        <v>53</v>
      </c>
      <c r="J6077" s="1202" t="s">
        <v>746</v>
      </c>
      <c r="K6077" s="1202" t="s">
        <v>746</v>
      </c>
      <c r="L6077" s="1202" t="s">
        <v>747</v>
      </c>
      <c r="M6077" s="1202" t="s">
        <v>2684</v>
      </c>
      <c r="N6077" s="1203" t="s">
        <v>870</v>
      </c>
      <c r="O6077" s="1203" t="s">
        <v>750</v>
      </c>
      <c r="P6077" s="1203" t="s">
        <v>751</v>
      </c>
      <c r="Q6077" s="1203" t="s">
        <v>752</v>
      </c>
      <c r="R6077" s="1203" t="s">
        <v>753</v>
      </c>
      <c r="S6077" s="1224">
        <f>VLOOKUP($D6077,'NI-118'!$B$1:$W$2048,12,FALSE)</f>
        <v>0</v>
      </c>
      <c r="T6077" s="1224">
        <f>VLOOKUP($D6077,'NI-118'!$B$1:$W$2048,13,FALSE)</f>
        <v>0</v>
      </c>
      <c r="U6077" s="1224">
        <f>VLOOKUP($D6077,'NI-118'!$B$1:$W$2048,16,FALSE)</f>
        <v>0</v>
      </c>
      <c r="V6077" s="1224">
        <f>VLOOKUP($D6077,'NI-118'!$B$1:$W$2048,17,FALSE)</f>
        <v>0</v>
      </c>
      <c r="W6077" s="1224">
        <f>VLOOKUP($D6077,'NI-118'!$B$1:$W$2048,18,FALSE)</f>
        <v>0</v>
      </c>
      <c r="X6077" s="1224">
        <f>VLOOKUP($D6077,'NI-118'!$B$1:$W$2048,19,FALSE)</f>
        <v>0</v>
      </c>
    </row>
    <row r="6078" spans="1:24" hidden="1">
      <c r="A6078" s="762"/>
      <c r="B6078" s="762"/>
      <c r="C6078" s="762"/>
      <c r="D6078" s="1222" t="s">
        <v>2731</v>
      </c>
      <c r="E6078" s="1223">
        <v>118</v>
      </c>
      <c r="F6078" s="1202"/>
      <c r="G6078" s="1202"/>
      <c r="H6078" s="1205" t="s">
        <v>2686</v>
      </c>
      <c r="I6078" s="1202" t="s">
        <v>53</v>
      </c>
      <c r="J6078" s="1202" t="s">
        <v>746</v>
      </c>
      <c r="K6078" s="1202" t="s">
        <v>746</v>
      </c>
      <c r="L6078" s="1202" t="s">
        <v>747</v>
      </c>
      <c r="M6078" s="1202" t="s">
        <v>2684</v>
      </c>
      <c r="N6078" s="1203" t="s">
        <v>873</v>
      </c>
      <c r="O6078" s="1203" t="s">
        <v>750</v>
      </c>
      <c r="P6078" s="1203" t="s">
        <v>751</v>
      </c>
      <c r="Q6078" s="1203" t="s">
        <v>752</v>
      </c>
      <c r="R6078" s="1203" t="s">
        <v>753</v>
      </c>
      <c r="S6078" s="1224">
        <f>VLOOKUP($D6078,'NI-118'!$B$1:$W$2048,12,FALSE)</f>
        <v>0</v>
      </c>
      <c r="T6078" s="1224">
        <f>VLOOKUP($D6078,'NI-118'!$B$1:$W$2048,13,FALSE)</f>
        <v>0</v>
      </c>
      <c r="U6078" s="1224">
        <f>VLOOKUP($D6078,'NI-118'!$B$1:$W$2048,16,FALSE)</f>
        <v>0</v>
      </c>
      <c r="V6078" s="1224">
        <f>VLOOKUP($D6078,'NI-118'!$B$1:$W$2048,17,FALSE)</f>
        <v>0</v>
      </c>
      <c r="W6078" s="1224">
        <f>VLOOKUP($D6078,'NI-118'!$B$1:$W$2048,18,FALSE)</f>
        <v>0</v>
      </c>
      <c r="X6078" s="1224">
        <f>VLOOKUP($D6078,'NI-118'!$B$1:$W$2048,19,FALSE)</f>
        <v>0</v>
      </c>
    </row>
    <row r="6079" spans="1:24" hidden="1">
      <c r="A6079" s="762"/>
      <c r="B6079" s="762"/>
      <c r="C6079" s="762"/>
      <c r="D6079" s="1222" t="s">
        <v>2732</v>
      </c>
      <c r="E6079" s="1223">
        <v>118</v>
      </c>
      <c r="F6079" s="1202"/>
      <c r="G6079" s="1202"/>
      <c r="H6079" s="1205" t="s">
        <v>2686</v>
      </c>
      <c r="I6079" s="1202" t="s">
        <v>53</v>
      </c>
      <c r="J6079" s="1202" t="s">
        <v>746</v>
      </c>
      <c r="K6079" s="1202" t="s">
        <v>746</v>
      </c>
      <c r="L6079" s="1202" t="s">
        <v>747</v>
      </c>
      <c r="M6079" s="1202" t="s">
        <v>2684</v>
      </c>
      <c r="N6079" s="1202" t="s">
        <v>879</v>
      </c>
      <c r="O6079" s="1203" t="s">
        <v>750</v>
      </c>
      <c r="P6079" s="1203" t="s">
        <v>820</v>
      </c>
      <c r="Q6079" s="1203" t="s">
        <v>752</v>
      </c>
      <c r="R6079" s="1203" t="s">
        <v>807</v>
      </c>
      <c r="S6079" s="1224">
        <f>VLOOKUP($D6079,'NI-118'!$B$1:$W$2048,12,FALSE)</f>
        <v>0</v>
      </c>
      <c r="T6079" s="1224">
        <f>VLOOKUP($D6079,'NI-118'!$B$1:$W$2048,13,FALSE)</f>
        <v>0</v>
      </c>
      <c r="U6079" s="1224">
        <f>VLOOKUP($D6079,'NI-118'!$B$1:$W$2048,16,FALSE)</f>
        <v>0</v>
      </c>
      <c r="V6079" s="1224">
        <f>VLOOKUP($D6079,'NI-118'!$B$1:$W$2048,17,FALSE)</f>
        <v>0</v>
      </c>
      <c r="W6079" s="1224">
        <f>VLOOKUP($D6079,'NI-118'!$B$1:$W$2048,18,FALSE)</f>
        <v>0</v>
      </c>
      <c r="X6079" s="1224">
        <f>VLOOKUP($D6079,'NI-118'!$B$1:$W$2048,19,FALSE)</f>
        <v>0</v>
      </c>
    </row>
    <row r="6080" spans="1:24" hidden="1">
      <c r="A6080" s="762"/>
      <c r="B6080" s="762"/>
      <c r="C6080" s="762"/>
      <c r="D6080" s="1222" t="s">
        <v>2733</v>
      </c>
      <c r="E6080" s="1223">
        <v>118</v>
      </c>
      <c r="F6080" s="1202"/>
      <c r="G6080" s="1202"/>
      <c r="H6080" s="1205"/>
      <c r="I6080" s="1202" t="s">
        <v>71</v>
      </c>
      <c r="J6080" s="1202"/>
      <c r="K6080" s="1202"/>
      <c r="L6080" s="1202"/>
      <c r="M6080" s="1202"/>
      <c r="N6080" s="1203" t="s">
        <v>2734</v>
      </c>
      <c r="O6080" s="1203" t="s">
        <v>73</v>
      </c>
      <c r="P6080" s="1203" t="s">
        <v>73</v>
      </c>
      <c r="Q6080" s="1203" t="s">
        <v>73</v>
      </c>
      <c r="R6080" s="1203" t="s">
        <v>73</v>
      </c>
      <c r="S6080" s="1224">
        <f>VLOOKUP($D6080,'NI-118'!$B$1:$W$2048,12,FALSE)</f>
        <v>0</v>
      </c>
      <c r="T6080" s="1224">
        <f>VLOOKUP($D6080,'NI-118'!$B$1:$W$2048,13,FALSE)</f>
        <v>0</v>
      </c>
      <c r="U6080" s="1224">
        <f>VLOOKUP($D6080,'NI-118'!$B$1:$W$2048,16,FALSE)</f>
        <v>0</v>
      </c>
      <c r="V6080" s="1224">
        <f>VLOOKUP($D6080,'NI-118'!$B$1:$W$2048,17,FALSE)</f>
        <v>0</v>
      </c>
      <c r="W6080" s="1224">
        <f>VLOOKUP($D6080,'NI-118'!$B$1:$W$2048,18,FALSE)</f>
        <v>0</v>
      </c>
      <c r="X6080" s="1224">
        <f>VLOOKUP($D6080,'NI-118'!$B$1:$W$2048,19,FALSE)</f>
        <v>0</v>
      </c>
    </row>
    <row r="6081" spans="1:24" ht="27" hidden="1">
      <c r="A6081" s="762"/>
      <c r="B6081" s="762"/>
      <c r="C6081" s="762"/>
      <c r="D6081" s="1222" t="s">
        <v>2735</v>
      </c>
      <c r="E6081" s="1223">
        <v>118</v>
      </c>
      <c r="F6081" s="1202"/>
      <c r="G6081" s="1202"/>
      <c r="H6081" s="1205" t="s">
        <v>2736</v>
      </c>
      <c r="I6081" s="1202" t="s">
        <v>53</v>
      </c>
      <c r="J6081" s="1202" t="s">
        <v>746</v>
      </c>
      <c r="K6081" s="1202" t="s">
        <v>746</v>
      </c>
      <c r="L6081" s="1202" t="s">
        <v>747</v>
      </c>
      <c r="M6081" s="1202" t="s">
        <v>2737</v>
      </c>
      <c r="N6081" s="1203" t="s">
        <v>887</v>
      </c>
      <c r="O6081" s="1203" t="s">
        <v>750</v>
      </c>
      <c r="P6081" s="1203" t="s">
        <v>888</v>
      </c>
      <c r="Q6081" s="1203" t="s">
        <v>750</v>
      </c>
      <c r="R6081" s="1203" t="s">
        <v>889</v>
      </c>
      <c r="S6081" s="1224">
        <f>VLOOKUP($D6081,'NI-118'!$B$1:$W$2048,12,FALSE)</f>
        <v>0</v>
      </c>
      <c r="T6081" s="1224">
        <f>VLOOKUP($D6081,'NI-118'!$B$1:$W$2048,13,FALSE)</f>
        <v>0</v>
      </c>
      <c r="U6081" s="1224">
        <f>VLOOKUP($D6081,'NI-118'!$B$1:$W$2048,16,FALSE)</f>
        <v>0</v>
      </c>
      <c r="V6081" s="1224">
        <f>VLOOKUP($D6081,'NI-118'!$B$1:$W$2048,17,FALSE)</f>
        <v>0</v>
      </c>
      <c r="W6081" s="1224">
        <f>VLOOKUP($D6081,'NI-118'!$B$1:$W$2048,18,FALSE)</f>
        <v>0</v>
      </c>
      <c r="X6081" s="1224">
        <f>VLOOKUP($D6081,'NI-118'!$B$1:$W$2048,19,FALSE)</f>
        <v>0</v>
      </c>
    </row>
    <row r="6082" spans="1:24" ht="27" hidden="1">
      <c r="A6082" s="762"/>
      <c r="B6082" s="762"/>
      <c r="C6082" s="762"/>
      <c r="D6082" s="1222" t="s">
        <v>2738</v>
      </c>
      <c r="E6082" s="1223">
        <v>118</v>
      </c>
      <c r="F6082" s="1202"/>
      <c r="G6082" s="1202"/>
      <c r="H6082" s="1205" t="s">
        <v>2736</v>
      </c>
      <c r="I6082" s="1202" t="s">
        <v>53</v>
      </c>
      <c r="J6082" s="1202" t="s">
        <v>746</v>
      </c>
      <c r="K6082" s="1202" t="s">
        <v>746</v>
      </c>
      <c r="L6082" s="1202" t="s">
        <v>747</v>
      </c>
      <c r="M6082" s="1202" t="s">
        <v>2737</v>
      </c>
      <c r="N6082" s="1203" t="s">
        <v>892</v>
      </c>
      <c r="O6082" s="1203" t="s">
        <v>750</v>
      </c>
      <c r="P6082" s="1203" t="s">
        <v>893</v>
      </c>
      <c r="Q6082" s="1203" t="s">
        <v>750</v>
      </c>
      <c r="R6082" s="1203" t="s">
        <v>894</v>
      </c>
      <c r="S6082" s="1224">
        <f>VLOOKUP($D6082,'NI-118'!$B$1:$W$2048,12,FALSE)</f>
        <v>0</v>
      </c>
      <c r="T6082" s="1224">
        <f>VLOOKUP($D6082,'NI-118'!$B$1:$W$2048,13,FALSE)</f>
        <v>0</v>
      </c>
      <c r="U6082" s="1224">
        <f>VLOOKUP($D6082,'NI-118'!$B$1:$W$2048,16,FALSE)</f>
        <v>0</v>
      </c>
      <c r="V6082" s="1224">
        <f>VLOOKUP($D6082,'NI-118'!$B$1:$W$2048,17,FALSE)</f>
        <v>0</v>
      </c>
      <c r="W6082" s="1224">
        <f>VLOOKUP($D6082,'NI-118'!$B$1:$W$2048,18,FALSE)</f>
        <v>0</v>
      </c>
      <c r="X6082" s="1224">
        <f>VLOOKUP($D6082,'NI-118'!$B$1:$W$2048,19,FALSE)</f>
        <v>0</v>
      </c>
    </row>
    <row r="6083" spans="1:24" ht="27" hidden="1">
      <c r="A6083" s="762"/>
      <c r="B6083" s="762"/>
      <c r="C6083" s="762"/>
      <c r="D6083" s="1222" t="s">
        <v>2739</v>
      </c>
      <c r="E6083" s="1223">
        <v>118</v>
      </c>
      <c r="F6083" s="1202"/>
      <c r="G6083" s="1202"/>
      <c r="H6083" s="1205" t="s">
        <v>2736</v>
      </c>
      <c r="I6083" s="1202" t="s">
        <v>53</v>
      </c>
      <c r="J6083" s="1202" t="s">
        <v>746</v>
      </c>
      <c r="K6083" s="1202" t="s">
        <v>746</v>
      </c>
      <c r="L6083" s="1202" t="s">
        <v>747</v>
      </c>
      <c r="M6083" s="1202" t="s">
        <v>2737</v>
      </c>
      <c r="N6083" s="1203" t="s">
        <v>2740</v>
      </c>
      <c r="O6083" s="1203" t="s">
        <v>750</v>
      </c>
      <c r="P6083" s="1203" t="s">
        <v>898</v>
      </c>
      <c r="Q6083" s="1203" t="s">
        <v>750</v>
      </c>
      <c r="R6083" s="1203" t="s">
        <v>899</v>
      </c>
      <c r="S6083" s="1224">
        <f>VLOOKUP($D6083,'NI-118'!$B$1:$W$2048,12,FALSE)</f>
        <v>0</v>
      </c>
      <c r="T6083" s="1224">
        <f>VLOOKUP($D6083,'NI-118'!$B$1:$W$2048,13,FALSE)</f>
        <v>0</v>
      </c>
      <c r="U6083" s="1224">
        <f>VLOOKUP($D6083,'NI-118'!$B$1:$W$2048,16,FALSE)</f>
        <v>0</v>
      </c>
      <c r="V6083" s="1224">
        <f>VLOOKUP($D6083,'NI-118'!$B$1:$W$2048,17,FALSE)</f>
        <v>0</v>
      </c>
      <c r="W6083" s="1224">
        <f>VLOOKUP($D6083,'NI-118'!$B$1:$W$2048,18,FALSE)</f>
        <v>0</v>
      </c>
      <c r="X6083" s="1224">
        <f>VLOOKUP($D6083,'NI-118'!$B$1:$W$2048,19,FALSE)</f>
        <v>0</v>
      </c>
    </row>
    <row r="6084" spans="1:24" ht="27" hidden="1">
      <c r="A6084" s="762"/>
      <c r="B6084" s="762"/>
      <c r="C6084" s="762"/>
      <c r="D6084" s="1222" t="s">
        <v>2741</v>
      </c>
      <c r="E6084" s="1223">
        <v>118</v>
      </c>
      <c r="F6084" s="1202"/>
      <c r="G6084" s="1202"/>
      <c r="H6084" s="1205" t="s">
        <v>2736</v>
      </c>
      <c r="I6084" s="1202" t="s">
        <v>53</v>
      </c>
      <c r="J6084" s="1202" t="s">
        <v>746</v>
      </c>
      <c r="K6084" s="1202" t="s">
        <v>746</v>
      </c>
      <c r="L6084" s="1202" t="s">
        <v>747</v>
      </c>
      <c r="M6084" s="1202" t="s">
        <v>2737</v>
      </c>
      <c r="N6084" s="1203" t="s">
        <v>901</v>
      </c>
      <c r="O6084" s="1203" t="s">
        <v>750</v>
      </c>
      <c r="P6084" s="1203" t="s">
        <v>902</v>
      </c>
      <c r="Q6084" s="1203" t="s">
        <v>750</v>
      </c>
      <c r="R6084" s="1203" t="s">
        <v>903</v>
      </c>
      <c r="S6084" s="1224">
        <f>VLOOKUP($D6084,'NI-118'!$B$1:$W$2048,12,FALSE)</f>
        <v>0</v>
      </c>
      <c r="T6084" s="1224">
        <f>VLOOKUP($D6084,'NI-118'!$B$1:$W$2048,13,FALSE)</f>
        <v>0</v>
      </c>
      <c r="U6084" s="1224">
        <f>VLOOKUP($D6084,'NI-118'!$B$1:$W$2048,16,FALSE)</f>
        <v>0</v>
      </c>
      <c r="V6084" s="1224">
        <f>VLOOKUP($D6084,'NI-118'!$B$1:$W$2048,17,FALSE)</f>
        <v>0</v>
      </c>
      <c r="W6084" s="1224">
        <f>VLOOKUP($D6084,'NI-118'!$B$1:$W$2048,18,FALSE)</f>
        <v>0</v>
      </c>
      <c r="X6084" s="1224">
        <f>VLOOKUP($D6084,'NI-118'!$B$1:$W$2048,19,FALSE)</f>
        <v>0</v>
      </c>
    </row>
    <row r="6085" spans="1:24" ht="27" hidden="1">
      <c r="A6085" s="762"/>
      <c r="B6085" s="762"/>
      <c r="C6085" s="762"/>
      <c r="D6085" s="1222" t="s">
        <v>2742</v>
      </c>
      <c r="E6085" s="1223">
        <v>118</v>
      </c>
      <c r="F6085" s="1202"/>
      <c r="G6085" s="1202"/>
      <c r="H6085" s="1205" t="s">
        <v>2736</v>
      </c>
      <c r="I6085" s="1202" t="s">
        <v>53</v>
      </c>
      <c r="J6085" s="1202" t="s">
        <v>746</v>
      </c>
      <c r="K6085" s="1202" t="s">
        <v>746</v>
      </c>
      <c r="L6085" s="1202" t="s">
        <v>747</v>
      </c>
      <c r="M6085" s="1202" t="s">
        <v>2737</v>
      </c>
      <c r="N6085" s="1203" t="s">
        <v>906</v>
      </c>
      <c r="O6085" s="1203" t="s">
        <v>750</v>
      </c>
      <c r="P6085" s="1203" t="s">
        <v>907</v>
      </c>
      <c r="Q6085" s="1203" t="s">
        <v>750</v>
      </c>
      <c r="R6085" s="1203" t="s">
        <v>908</v>
      </c>
      <c r="S6085" s="1224">
        <f>VLOOKUP($D6085,'NI-118'!$B$1:$W$2048,12,FALSE)</f>
        <v>0</v>
      </c>
      <c r="T6085" s="1224">
        <f>VLOOKUP($D6085,'NI-118'!$B$1:$W$2048,13,FALSE)</f>
        <v>0</v>
      </c>
      <c r="U6085" s="1224">
        <f>VLOOKUP($D6085,'NI-118'!$B$1:$W$2048,16,FALSE)</f>
        <v>0</v>
      </c>
      <c r="V6085" s="1224">
        <f>VLOOKUP($D6085,'NI-118'!$B$1:$W$2048,17,FALSE)</f>
        <v>0</v>
      </c>
      <c r="W6085" s="1224">
        <f>VLOOKUP($D6085,'NI-118'!$B$1:$W$2048,18,FALSE)</f>
        <v>0</v>
      </c>
      <c r="X6085" s="1224">
        <f>VLOOKUP($D6085,'NI-118'!$B$1:$W$2048,19,FALSE)</f>
        <v>0</v>
      </c>
    </row>
    <row r="6086" spans="1:24" ht="27" hidden="1">
      <c r="A6086" s="762"/>
      <c r="B6086" s="762"/>
      <c r="C6086" s="762"/>
      <c r="D6086" s="1222" t="s">
        <v>2743</v>
      </c>
      <c r="E6086" s="1223">
        <v>118</v>
      </c>
      <c r="F6086" s="1202"/>
      <c r="G6086" s="1202"/>
      <c r="H6086" s="1205" t="s">
        <v>2736</v>
      </c>
      <c r="I6086" s="1202" t="s">
        <v>53</v>
      </c>
      <c r="J6086" s="1202" t="s">
        <v>746</v>
      </c>
      <c r="K6086" s="1202" t="s">
        <v>746</v>
      </c>
      <c r="L6086" s="1202" t="s">
        <v>747</v>
      </c>
      <c r="M6086" s="1202" t="s">
        <v>2737</v>
      </c>
      <c r="N6086" s="1203" t="s">
        <v>2744</v>
      </c>
      <c r="O6086" s="1203" t="s">
        <v>750</v>
      </c>
      <c r="P6086" s="1203" t="s">
        <v>911</v>
      </c>
      <c r="Q6086" s="1203" t="s">
        <v>750</v>
      </c>
      <c r="R6086" s="1203" t="s">
        <v>912</v>
      </c>
      <c r="S6086" s="1224">
        <f>VLOOKUP($D6086,'NI-118'!$B$1:$W$2048,12,FALSE)</f>
        <v>0</v>
      </c>
      <c r="T6086" s="1224">
        <f>VLOOKUP($D6086,'NI-118'!$B$1:$W$2048,13,FALSE)</f>
        <v>0</v>
      </c>
      <c r="U6086" s="1224">
        <f>VLOOKUP($D6086,'NI-118'!$B$1:$W$2048,16,FALSE)</f>
        <v>0</v>
      </c>
      <c r="V6086" s="1224">
        <f>VLOOKUP($D6086,'NI-118'!$B$1:$W$2048,17,FALSE)</f>
        <v>0</v>
      </c>
      <c r="W6086" s="1224">
        <f>VLOOKUP($D6086,'NI-118'!$B$1:$W$2048,18,FALSE)</f>
        <v>0</v>
      </c>
      <c r="X6086" s="1224">
        <f>VLOOKUP($D6086,'NI-118'!$B$1:$W$2048,19,FALSE)</f>
        <v>0</v>
      </c>
    </row>
    <row r="6087" spans="1:24" hidden="1">
      <c r="A6087" s="762"/>
      <c r="B6087" s="762"/>
      <c r="C6087" s="762"/>
      <c r="D6087" s="1222" t="s">
        <v>2745</v>
      </c>
      <c r="E6087" s="1223">
        <v>118</v>
      </c>
      <c r="F6087" s="1202"/>
      <c r="G6087" s="1202"/>
      <c r="H6087" s="1205" t="s">
        <v>2736</v>
      </c>
      <c r="I6087" s="1202" t="s">
        <v>53</v>
      </c>
      <c r="J6087" s="1202" t="s">
        <v>746</v>
      </c>
      <c r="K6087" s="1202" t="s">
        <v>746</v>
      </c>
      <c r="L6087" s="1202" t="s">
        <v>747</v>
      </c>
      <c r="M6087" s="1202" t="s">
        <v>2737</v>
      </c>
      <c r="N6087" s="1203" t="s">
        <v>2746</v>
      </c>
      <c r="O6087" s="1203" t="s">
        <v>750</v>
      </c>
      <c r="P6087" s="1203" t="s">
        <v>916</v>
      </c>
      <c r="Q6087" s="1203" t="s">
        <v>750</v>
      </c>
      <c r="R6087" s="1203" t="s">
        <v>917</v>
      </c>
      <c r="S6087" s="1224">
        <f>VLOOKUP($D6087,'NI-118'!$B$1:$W$2048,12,FALSE)</f>
        <v>0</v>
      </c>
      <c r="T6087" s="1224">
        <f>VLOOKUP($D6087,'NI-118'!$B$1:$W$2048,13,FALSE)</f>
        <v>0</v>
      </c>
      <c r="U6087" s="1224">
        <f>VLOOKUP($D6087,'NI-118'!$B$1:$W$2048,16,FALSE)</f>
        <v>0</v>
      </c>
      <c r="V6087" s="1224">
        <f>VLOOKUP($D6087,'NI-118'!$B$1:$W$2048,17,FALSE)</f>
        <v>0</v>
      </c>
      <c r="W6087" s="1224">
        <f>VLOOKUP($D6087,'NI-118'!$B$1:$W$2048,18,FALSE)</f>
        <v>0</v>
      </c>
      <c r="X6087" s="1224">
        <f>VLOOKUP($D6087,'NI-118'!$B$1:$W$2048,19,FALSE)</f>
        <v>0</v>
      </c>
    </row>
    <row r="6088" spans="1:24" hidden="1">
      <c r="A6088" s="762"/>
      <c r="B6088" s="762"/>
      <c r="C6088" s="762"/>
      <c r="D6088" s="1222" t="s">
        <v>2747</v>
      </c>
      <c r="E6088" s="1223">
        <v>118</v>
      </c>
      <c r="F6088" s="1202"/>
      <c r="G6088" s="1202"/>
      <c r="H6088" s="1205" t="s">
        <v>2736</v>
      </c>
      <c r="I6088" s="1202" t="s">
        <v>53</v>
      </c>
      <c r="J6088" s="1202" t="s">
        <v>746</v>
      </c>
      <c r="K6088" s="1202" t="s">
        <v>746</v>
      </c>
      <c r="L6088" s="1202" t="s">
        <v>747</v>
      </c>
      <c r="M6088" s="1202" t="s">
        <v>2737</v>
      </c>
      <c r="N6088" s="1203" t="s">
        <v>919</v>
      </c>
      <c r="O6088" s="1203" t="s">
        <v>750</v>
      </c>
      <c r="P6088" s="1203" t="s">
        <v>916</v>
      </c>
      <c r="Q6088" s="1203" t="s">
        <v>750</v>
      </c>
      <c r="R6088" s="1203" t="s">
        <v>917</v>
      </c>
      <c r="S6088" s="1224">
        <f>VLOOKUP($D6088,'NI-118'!$B$1:$W$2048,12,FALSE)</f>
        <v>0</v>
      </c>
      <c r="T6088" s="1224">
        <f>VLOOKUP($D6088,'NI-118'!$B$1:$W$2048,13,FALSE)</f>
        <v>0</v>
      </c>
      <c r="U6088" s="1224">
        <f>VLOOKUP($D6088,'NI-118'!$B$1:$W$2048,16,FALSE)</f>
        <v>0</v>
      </c>
      <c r="V6088" s="1224">
        <f>VLOOKUP($D6088,'NI-118'!$B$1:$W$2048,17,FALSE)</f>
        <v>0</v>
      </c>
      <c r="W6088" s="1224">
        <f>VLOOKUP($D6088,'NI-118'!$B$1:$W$2048,18,FALSE)</f>
        <v>0</v>
      </c>
      <c r="X6088" s="1224">
        <f>VLOOKUP($D6088,'NI-118'!$B$1:$W$2048,19,FALSE)</f>
        <v>0</v>
      </c>
    </row>
    <row r="6089" spans="1:24" hidden="1">
      <c r="A6089" s="762"/>
      <c r="B6089" s="762"/>
      <c r="C6089" s="762"/>
      <c r="D6089" s="1222" t="s">
        <v>2748</v>
      </c>
      <c r="E6089" s="1223">
        <v>118</v>
      </c>
      <c r="F6089" s="1202"/>
      <c r="G6089" s="1202"/>
      <c r="H6089" s="1205" t="s">
        <v>2736</v>
      </c>
      <c r="I6089" s="1202" t="s">
        <v>53</v>
      </c>
      <c r="J6089" s="1202" t="s">
        <v>746</v>
      </c>
      <c r="K6089" s="1202" t="s">
        <v>746</v>
      </c>
      <c r="L6089" s="1202" t="s">
        <v>747</v>
      </c>
      <c r="M6089" s="1202" t="s">
        <v>2737</v>
      </c>
      <c r="N6089" s="1203" t="s">
        <v>2749</v>
      </c>
      <c r="O6089" s="1203" t="s">
        <v>750</v>
      </c>
      <c r="P6089" s="1203" t="s">
        <v>916</v>
      </c>
      <c r="Q6089" s="1203" t="s">
        <v>750</v>
      </c>
      <c r="R6089" s="1203" t="s">
        <v>917</v>
      </c>
      <c r="S6089" s="1224">
        <f>VLOOKUP($D6089,'NI-118'!$B$1:$W$2048,12,FALSE)</f>
        <v>0</v>
      </c>
      <c r="T6089" s="1224">
        <f>VLOOKUP($D6089,'NI-118'!$B$1:$W$2048,13,FALSE)</f>
        <v>0</v>
      </c>
      <c r="U6089" s="1224">
        <f>VLOOKUP($D6089,'NI-118'!$B$1:$W$2048,16,FALSE)</f>
        <v>0</v>
      </c>
      <c r="V6089" s="1224">
        <f>VLOOKUP($D6089,'NI-118'!$B$1:$W$2048,17,FALSE)</f>
        <v>0</v>
      </c>
      <c r="W6089" s="1224">
        <f>VLOOKUP($D6089,'NI-118'!$B$1:$W$2048,18,FALSE)</f>
        <v>0</v>
      </c>
      <c r="X6089" s="1224">
        <f>VLOOKUP($D6089,'NI-118'!$B$1:$W$2048,19,FALSE)</f>
        <v>0</v>
      </c>
    </row>
    <row r="6090" spans="1:24" hidden="1">
      <c r="A6090" s="762"/>
      <c r="B6090" s="762"/>
      <c r="C6090" s="762"/>
      <c r="D6090" s="1222" t="s">
        <v>2750</v>
      </c>
      <c r="E6090" s="1223">
        <v>118</v>
      </c>
      <c r="F6090" s="1202"/>
      <c r="G6090" s="1202"/>
      <c r="H6090" s="1205" t="s">
        <v>2736</v>
      </c>
      <c r="I6090" s="1202" t="s">
        <v>53</v>
      </c>
      <c r="J6090" s="1202" t="s">
        <v>746</v>
      </c>
      <c r="K6090" s="1202" t="s">
        <v>746</v>
      </c>
      <c r="L6090" s="1202" t="s">
        <v>747</v>
      </c>
      <c r="M6090" s="1202" t="s">
        <v>2737</v>
      </c>
      <c r="N6090" s="1203" t="s">
        <v>2751</v>
      </c>
      <c r="O6090" s="1203" t="s">
        <v>750</v>
      </c>
      <c r="P6090" s="1203" t="s">
        <v>916</v>
      </c>
      <c r="Q6090" s="1203" t="s">
        <v>750</v>
      </c>
      <c r="R6090" s="1203" t="s">
        <v>917</v>
      </c>
      <c r="S6090" s="1224">
        <f>VLOOKUP($D6090,'NI-118'!$B$1:$W$2048,12,FALSE)</f>
        <v>0</v>
      </c>
      <c r="T6090" s="1224">
        <f>VLOOKUP($D6090,'NI-118'!$B$1:$W$2048,13,FALSE)</f>
        <v>0</v>
      </c>
      <c r="U6090" s="1224">
        <f>VLOOKUP($D6090,'NI-118'!$B$1:$W$2048,16,FALSE)</f>
        <v>0</v>
      </c>
      <c r="V6090" s="1224">
        <f>VLOOKUP($D6090,'NI-118'!$B$1:$W$2048,17,FALSE)</f>
        <v>0</v>
      </c>
      <c r="W6090" s="1224">
        <f>VLOOKUP($D6090,'NI-118'!$B$1:$W$2048,18,FALSE)</f>
        <v>0</v>
      </c>
      <c r="X6090" s="1224">
        <f>VLOOKUP($D6090,'NI-118'!$B$1:$W$2048,19,FALSE)</f>
        <v>0</v>
      </c>
    </row>
    <row r="6091" spans="1:24" hidden="1">
      <c r="A6091" s="762"/>
      <c r="B6091" s="762"/>
      <c r="C6091" s="762"/>
      <c r="D6091" s="1222" t="s">
        <v>2752</v>
      </c>
      <c r="E6091" s="1223">
        <v>118</v>
      </c>
      <c r="F6091" s="1202"/>
      <c r="G6091" s="1202"/>
      <c r="H6091" s="1205" t="s">
        <v>2736</v>
      </c>
      <c r="I6091" s="1202" t="s">
        <v>53</v>
      </c>
      <c r="J6091" s="1202" t="s">
        <v>746</v>
      </c>
      <c r="K6091" s="1202" t="s">
        <v>746</v>
      </c>
      <c r="L6091" s="1202" t="s">
        <v>747</v>
      </c>
      <c r="M6091" s="1202" t="s">
        <v>2737</v>
      </c>
      <c r="N6091" s="1203" t="s">
        <v>2753</v>
      </c>
      <c r="O6091" s="1203" t="s">
        <v>750</v>
      </c>
      <c r="P6091" s="1203" t="s">
        <v>916</v>
      </c>
      <c r="Q6091" s="1203" t="s">
        <v>750</v>
      </c>
      <c r="R6091" s="1203" t="s">
        <v>917</v>
      </c>
      <c r="S6091" s="1224">
        <f>VLOOKUP($D6091,'NI-118'!$B$1:$W$2048,12,FALSE)</f>
        <v>0</v>
      </c>
      <c r="T6091" s="1224">
        <f>VLOOKUP($D6091,'NI-118'!$B$1:$W$2048,13,FALSE)</f>
        <v>0</v>
      </c>
      <c r="U6091" s="1224">
        <f>VLOOKUP($D6091,'NI-118'!$B$1:$W$2048,16,FALSE)</f>
        <v>0</v>
      </c>
      <c r="V6091" s="1224">
        <f>VLOOKUP($D6091,'NI-118'!$B$1:$W$2048,17,FALSE)</f>
        <v>0</v>
      </c>
      <c r="W6091" s="1224">
        <f>VLOOKUP($D6091,'NI-118'!$B$1:$W$2048,18,FALSE)</f>
        <v>0</v>
      </c>
      <c r="X6091" s="1224">
        <f>VLOOKUP($D6091,'NI-118'!$B$1:$W$2048,19,FALSE)</f>
        <v>0</v>
      </c>
    </row>
    <row r="6092" spans="1:24" ht="27" hidden="1">
      <c r="A6092" s="762"/>
      <c r="B6092" s="762"/>
      <c r="C6092" s="762"/>
      <c r="D6092" s="1222" t="s">
        <v>2754</v>
      </c>
      <c r="E6092" s="1223">
        <v>118</v>
      </c>
      <c r="F6092" s="1202"/>
      <c r="G6092" s="1202"/>
      <c r="H6092" s="1205" t="s">
        <v>2736</v>
      </c>
      <c r="I6092" s="1202" t="s">
        <v>53</v>
      </c>
      <c r="J6092" s="1202" t="s">
        <v>746</v>
      </c>
      <c r="K6092" s="1202" t="s">
        <v>746</v>
      </c>
      <c r="L6092" s="1202" t="s">
        <v>747</v>
      </c>
      <c r="M6092" s="1202" t="s">
        <v>2737</v>
      </c>
      <c r="N6092" s="1203" t="s">
        <v>2755</v>
      </c>
      <c r="O6092" s="1203" t="s">
        <v>750</v>
      </c>
      <c r="P6092" s="1203" t="s">
        <v>931</v>
      </c>
      <c r="Q6092" s="1203" t="s">
        <v>750</v>
      </c>
      <c r="R6092" s="1203" t="s">
        <v>932</v>
      </c>
      <c r="S6092" s="1224">
        <f>VLOOKUP($D6092,'NI-118'!$B$1:$W$2048,12,FALSE)</f>
        <v>0</v>
      </c>
      <c r="T6092" s="1224">
        <f>VLOOKUP($D6092,'NI-118'!$B$1:$W$2048,13,FALSE)</f>
        <v>0</v>
      </c>
      <c r="U6092" s="1224">
        <f>VLOOKUP($D6092,'NI-118'!$B$1:$W$2048,16,FALSE)</f>
        <v>0</v>
      </c>
      <c r="V6092" s="1224">
        <f>VLOOKUP($D6092,'NI-118'!$B$1:$W$2048,17,FALSE)</f>
        <v>0</v>
      </c>
      <c r="W6092" s="1224">
        <f>VLOOKUP($D6092,'NI-118'!$B$1:$W$2048,18,FALSE)</f>
        <v>0</v>
      </c>
      <c r="X6092" s="1224">
        <f>VLOOKUP($D6092,'NI-118'!$B$1:$W$2048,19,FALSE)</f>
        <v>0</v>
      </c>
    </row>
    <row r="6093" spans="1:24" hidden="1">
      <c r="A6093" s="762"/>
      <c r="B6093" s="762"/>
      <c r="C6093" s="762"/>
      <c r="D6093" s="1222" t="s">
        <v>2756</v>
      </c>
      <c r="E6093" s="1223">
        <v>118</v>
      </c>
      <c r="F6093" s="1202"/>
      <c r="G6093" s="1202"/>
      <c r="H6093" s="1205"/>
      <c r="I6093" s="1202" t="s">
        <v>71</v>
      </c>
      <c r="J6093" s="1202"/>
      <c r="K6093" s="1202"/>
      <c r="L6093" s="1202"/>
      <c r="M6093" s="1202"/>
      <c r="N6093" s="1203" t="s">
        <v>2757</v>
      </c>
      <c r="O6093" s="1203" t="s">
        <v>73</v>
      </c>
      <c r="P6093" s="1203" t="s">
        <v>73</v>
      </c>
      <c r="Q6093" s="1203" t="s">
        <v>73</v>
      </c>
      <c r="R6093" s="1203" t="s">
        <v>73</v>
      </c>
      <c r="S6093" s="1224">
        <f>VLOOKUP($D6093,'NI-118'!$B$1:$W$2048,12,FALSE)</f>
        <v>0</v>
      </c>
      <c r="T6093" s="1224">
        <f>VLOOKUP($D6093,'NI-118'!$B$1:$W$2048,13,FALSE)</f>
        <v>0</v>
      </c>
      <c r="U6093" s="1224">
        <f>VLOOKUP($D6093,'NI-118'!$B$1:$W$2048,16,FALSE)</f>
        <v>0</v>
      </c>
      <c r="V6093" s="1224">
        <f>VLOOKUP($D6093,'NI-118'!$B$1:$W$2048,17,FALSE)</f>
        <v>0</v>
      </c>
      <c r="W6093" s="1224">
        <f>VLOOKUP($D6093,'NI-118'!$B$1:$W$2048,18,FALSE)</f>
        <v>0</v>
      </c>
      <c r="X6093" s="1224">
        <f>VLOOKUP($D6093,'NI-118'!$B$1:$W$2048,19,FALSE)</f>
        <v>0</v>
      </c>
    </row>
    <row r="6094" spans="1:24" hidden="1">
      <c r="A6094" s="762"/>
      <c r="B6094" s="762"/>
      <c r="C6094" s="762"/>
      <c r="D6094" s="1222" t="s">
        <v>2758</v>
      </c>
      <c r="E6094" s="1223">
        <v>118</v>
      </c>
      <c r="F6094" s="1202"/>
      <c r="G6094" s="1202"/>
      <c r="H6094" s="1205" t="s">
        <v>2759</v>
      </c>
      <c r="I6094" s="1202" t="s">
        <v>53</v>
      </c>
      <c r="J6094" s="1202" t="s">
        <v>2760</v>
      </c>
      <c r="K6094" s="1202" t="s">
        <v>2760</v>
      </c>
      <c r="L6094" s="1202" t="s">
        <v>2761</v>
      </c>
      <c r="M6094" s="1202" t="s">
        <v>2762</v>
      </c>
      <c r="N6094" s="1203" t="s">
        <v>2763</v>
      </c>
      <c r="O6094" s="1203" t="s">
        <v>73</v>
      </c>
      <c r="P6094" s="1203" t="s">
        <v>73</v>
      </c>
      <c r="Q6094" s="1203" t="s">
        <v>73</v>
      </c>
      <c r="R6094" s="1203" t="s">
        <v>73</v>
      </c>
      <c r="S6094" s="1224">
        <f>VLOOKUP($D6094,'NI-118'!$B$1:$W$2048,12,FALSE)</f>
        <v>0</v>
      </c>
      <c r="T6094" s="1224">
        <f>VLOOKUP($D6094,'NI-118'!$B$1:$W$2048,13,FALSE)</f>
        <v>0</v>
      </c>
      <c r="U6094" s="1224">
        <f>VLOOKUP($D6094,'NI-118'!$B$1:$W$2048,16,FALSE)</f>
        <v>0</v>
      </c>
      <c r="V6094" s="1224">
        <f>VLOOKUP($D6094,'NI-118'!$B$1:$W$2048,17,FALSE)</f>
        <v>0</v>
      </c>
      <c r="W6094" s="1224">
        <f>VLOOKUP($D6094,'NI-118'!$B$1:$W$2048,18,FALSE)</f>
        <v>0</v>
      </c>
      <c r="X6094" s="1224">
        <f>VLOOKUP($D6094,'NI-118'!$B$1:$W$2048,19,FALSE)</f>
        <v>0</v>
      </c>
    </row>
    <row r="6095" spans="1:24" hidden="1">
      <c r="A6095" s="762"/>
      <c r="B6095" s="762"/>
      <c r="C6095" s="762"/>
      <c r="D6095" s="1222" t="s">
        <v>2764</v>
      </c>
      <c r="E6095" s="1223">
        <v>118</v>
      </c>
      <c r="F6095" s="1202"/>
      <c r="G6095" s="1202"/>
      <c r="H6095" s="1205" t="s">
        <v>2765</v>
      </c>
      <c r="I6095" s="1202" t="s">
        <v>53</v>
      </c>
      <c r="J6095" s="1202" t="s">
        <v>2760</v>
      </c>
      <c r="K6095" s="1202" t="s">
        <v>2760</v>
      </c>
      <c r="L6095" s="1202" t="s">
        <v>2761</v>
      </c>
      <c r="M6095" s="1202" t="s">
        <v>2762</v>
      </c>
      <c r="N6095" s="1203" t="s">
        <v>2766</v>
      </c>
      <c r="O6095" s="1203" t="s">
        <v>73</v>
      </c>
      <c r="P6095" s="1203" t="s">
        <v>73</v>
      </c>
      <c r="Q6095" s="1203" t="s">
        <v>73</v>
      </c>
      <c r="R6095" s="1203" t="s">
        <v>73</v>
      </c>
      <c r="S6095" s="1224">
        <f>VLOOKUP($D6095,'NI-118'!$B$1:$W$2048,12,FALSE)</f>
        <v>0</v>
      </c>
      <c r="T6095" s="1224">
        <f>VLOOKUP($D6095,'NI-118'!$B$1:$W$2048,13,FALSE)</f>
        <v>0</v>
      </c>
      <c r="U6095" s="1224">
        <f>VLOOKUP($D6095,'NI-118'!$B$1:$W$2048,16,FALSE)</f>
        <v>0</v>
      </c>
      <c r="V6095" s="1224">
        <f>VLOOKUP($D6095,'NI-118'!$B$1:$W$2048,17,FALSE)</f>
        <v>0</v>
      </c>
      <c r="W6095" s="1224">
        <f>VLOOKUP($D6095,'NI-118'!$B$1:$W$2048,18,FALSE)</f>
        <v>0</v>
      </c>
      <c r="X6095" s="1224">
        <f>VLOOKUP($D6095,'NI-118'!$B$1:$W$2048,19,FALSE)</f>
        <v>0</v>
      </c>
    </row>
    <row r="6096" spans="1:24" ht="27" hidden="1">
      <c r="A6096" s="762"/>
      <c r="B6096" s="762"/>
      <c r="C6096" s="762"/>
      <c r="D6096" s="1222" t="s">
        <v>2767</v>
      </c>
      <c r="E6096" s="1223">
        <v>118</v>
      </c>
      <c r="F6096" s="1202"/>
      <c r="G6096" s="1202"/>
      <c r="H6096" s="1205" t="s">
        <v>2768</v>
      </c>
      <c r="I6096" s="1202" t="s">
        <v>53</v>
      </c>
      <c r="J6096" s="1202" t="s">
        <v>2760</v>
      </c>
      <c r="K6096" s="1202" t="s">
        <v>2760</v>
      </c>
      <c r="L6096" s="1202" t="s">
        <v>2761</v>
      </c>
      <c r="M6096" s="1202" t="s">
        <v>2762</v>
      </c>
      <c r="N6096" s="1203" t="s">
        <v>2769</v>
      </c>
      <c r="O6096" s="1203" t="s">
        <v>73</v>
      </c>
      <c r="P6096" s="1203" t="s">
        <v>73</v>
      </c>
      <c r="Q6096" s="1203" t="s">
        <v>73</v>
      </c>
      <c r="R6096" s="1203" t="s">
        <v>73</v>
      </c>
      <c r="S6096" s="1224">
        <f>VLOOKUP($D6096,'NI-118'!$B$1:$W$2048,12,FALSE)</f>
        <v>0</v>
      </c>
      <c r="T6096" s="1224">
        <f>VLOOKUP($D6096,'NI-118'!$B$1:$W$2048,13,FALSE)</f>
        <v>0</v>
      </c>
      <c r="U6096" s="1224">
        <f>VLOOKUP($D6096,'NI-118'!$B$1:$W$2048,16,FALSE)</f>
        <v>0</v>
      </c>
      <c r="V6096" s="1224">
        <f>VLOOKUP($D6096,'NI-118'!$B$1:$W$2048,17,FALSE)</f>
        <v>0</v>
      </c>
      <c r="W6096" s="1224">
        <f>VLOOKUP($D6096,'NI-118'!$B$1:$W$2048,18,FALSE)</f>
        <v>0</v>
      </c>
      <c r="X6096" s="1224">
        <f>VLOOKUP($D6096,'NI-118'!$B$1:$W$2048,19,FALSE)</f>
        <v>0</v>
      </c>
    </row>
    <row r="6097" spans="1:24" hidden="1">
      <c r="A6097" s="762"/>
      <c r="B6097" s="762"/>
      <c r="C6097" s="762"/>
      <c r="D6097" s="1222" t="s">
        <v>2770</v>
      </c>
      <c r="E6097" s="1223">
        <v>118</v>
      </c>
      <c r="F6097" s="1202"/>
      <c r="G6097" s="1202"/>
      <c r="H6097" s="1205" t="s">
        <v>2771</v>
      </c>
      <c r="I6097" s="1202" t="s">
        <v>53</v>
      </c>
      <c r="J6097" s="1202" t="s">
        <v>2760</v>
      </c>
      <c r="K6097" s="1202" t="s">
        <v>2760</v>
      </c>
      <c r="L6097" s="1202" t="s">
        <v>2761</v>
      </c>
      <c r="M6097" s="1202" t="s">
        <v>2762</v>
      </c>
      <c r="N6097" s="1203" t="s">
        <v>2772</v>
      </c>
      <c r="O6097" s="1203" t="s">
        <v>73</v>
      </c>
      <c r="P6097" s="1203" t="s">
        <v>73</v>
      </c>
      <c r="Q6097" s="1203" t="s">
        <v>73</v>
      </c>
      <c r="R6097" s="1203" t="s">
        <v>73</v>
      </c>
      <c r="S6097" s="1224">
        <f>VLOOKUP($D6097,'NI-118'!$B$1:$W$2048,12,FALSE)</f>
        <v>0</v>
      </c>
      <c r="T6097" s="1224">
        <f>VLOOKUP($D6097,'NI-118'!$B$1:$W$2048,13,FALSE)</f>
        <v>0</v>
      </c>
      <c r="U6097" s="1224">
        <f>VLOOKUP($D6097,'NI-118'!$B$1:$W$2048,16,FALSE)</f>
        <v>0</v>
      </c>
      <c r="V6097" s="1224">
        <f>VLOOKUP($D6097,'NI-118'!$B$1:$W$2048,17,FALSE)</f>
        <v>0</v>
      </c>
      <c r="W6097" s="1224">
        <f>VLOOKUP($D6097,'NI-118'!$B$1:$W$2048,18,FALSE)</f>
        <v>0</v>
      </c>
      <c r="X6097" s="1224">
        <f>VLOOKUP($D6097,'NI-118'!$B$1:$W$2048,19,FALSE)</f>
        <v>0</v>
      </c>
    </row>
    <row r="6098" spans="1:24" hidden="1">
      <c r="A6098" s="762"/>
      <c r="B6098" s="762"/>
      <c r="C6098" s="762"/>
      <c r="D6098" s="1222" t="s">
        <v>2773</v>
      </c>
      <c r="E6098" s="1223">
        <v>118</v>
      </c>
      <c r="F6098" s="1202"/>
      <c r="G6098" s="1202"/>
      <c r="H6098" s="1205" t="s">
        <v>2774</v>
      </c>
      <c r="I6098" s="1202" t="s">
        <v>53</v>
      </c>
      <c r="J6098" s="1202" t="s">
        <v>2760</v>
      </c>
      <c r="K6098" s="1202" t="s">
        <v>2760</v>
      </c>
      <c r="L6098" s="1202" t="s">
        <v>2761</v>
      </c>
      <c r="M6098" s="1202" t="s">
        <v>2762</v>
      </c>
      <c r="N6098" s="1203" t="s">
        <v>2775</v>
      </c>
      <c r="O6098" s="1203" t="s">
        <v>73</v>
      </c>
      <c r="P6098" s="1203" t="s">
        <v>73</v>
      </c>
      <c r="Q6098" s="1203" t="s">
        <v>73</v>
      </c>
      <c r="R6098" s="1203" t="s">
        <v>73</v>
      </c>
      <c r="S6098" s="1224">
        <f>VLOOKUP($D6098,'NI-118'!$B$1:$W$2048,12,FALSE)</f>
        <v>0</v>
      </c>
      <c r="T6098" s="1224">
        <f>VLOOKUP($D6098,'NI-118'!$B$1:$W$2048,13,FALSE)</f>
        <v>0</v>
      </c>
      <c r="U6098" s="1224">
        <f>VLOOKUP($D6098,'NI-118'!$B$1:$W$2048,16,FALSE)</f>
        <v>0</v>
      </c>
      <c r="V6098" s="1224">
        <f>VLOOKUP($D6098,'NI-118'!$B$1:$W$2048,17,FALSE)</f>
        <v>0</v>
      </c>
      <c r="W6098" s="1224">
        <f>VLOOKUP($D6098,'NI-118'!$B$1:$W$2048,18,FALSE)</f>
        <v>0</v>
      </c>
      <c r="X6098" s="1224">
        <f>VLOOKUP($D6098,'NI-118'!$B$1:$W$2048,19,FALSE)</f>
        <v>0</v>
      </c>
    </row>
    <row r="6099" spans="1:24" hidden="1">
      <c r="A6099" s="762"/>
      <c r="B6099" s="762"/>
      <c r="C6099" s="762"/>
      <c r="D6099" s="1222" t="s">
        <v>2776</v>
      </c>
      <c r="E6099" s="1223">
        <v>118</v>
      </c>
      <c r="F6099" s="1202"/>
      <c r="G6099" s="1202"/>
      <c r="H6099" s="1205" t="s">
        <v>2777</v>
      </c>
      <c r="I6099" s="1202" t="s">
        <v>53</v>
      </c>
      <c r="J6099" s="1202" t="s">
        <v>2760</v>
      </c>
      <c r="K6099" s="1202" t="s">
        <v>2760</v>
      </c>
      <c r="L6099" s="1202" t="s">
        <v>2761</v>
      </c>
      <c r="M6099" s="1202" t="s">
        <v>2778</v>
      </c>
      <c r="N6099" s="1203" t="s">
        <v>2779</v>
      </c>
      <c r="O6099" s="1203" t="s">
        <v>73</v>
      </c>
      <c r="P6099" s="1203" t="s">
        <v>73</v>
      </c>
      <c r="Q6099" s="1203" t="s">
        <v>73</v>
      </c>
      <c r="R6099" s="1203" t="s">
        <v>73</v>
      </c>
      <c r="S6099" s="1224">
        <f>VLOOKUP($D6099,'NI-118'!$B$1:$W$2048,12,FALSE)</f>
        <v>0</v>
      </c>
      <c r="T6099" s="1224">
        <f>VLOOKUP($D6099,'NI-118'!$B$1:$W$2048,13,FALSE)</f>
        <v>0</v>
      </c>
      <c r="U6099" s="1224">
        <f>VLOOKUP($D6099,'NI-118'!$B$1:$W$2048,16,FALSE)</f>
        <v>0</v>
      </c>
      <c r="V6099" s="1224">
        <f>VLOOKUP($D6099,'NI-118'!$B$1:$W$2048,17,FALSE)</f>
        <v>0</v>
      </c>
      <c r="W6099" s="1224">
        <f>VLOOKUP($D6099,'NI-118'!$B$1:$W$2048,18,FALSE)</f>
        <v>0</v>
      </c>
      <c r="X6099" s="1224">
        <f>VLOOKUP($D6099,'NI-118'!$B$1:$W$2048,19,FALSE)</f>
        <v>0</v>
      </c>
    </row>
    <row r="6100" spans="1:24" hidden="1">
      <c r="A6100" s="762"/>
      <c r="B6100" s="762"/>
      <c r="C6100" s="762"/>
      <c r="D6100" s="1222" t="s">
        <v>2780</v>
      </c>
      <c r="E6100" s="1223">
        <v>118</v>
      </c>
      <c r="F6100" s="1202"/>
      <c r="G6100" s="1202"/>
      <c r="H6100" s="1205" t="s">
        <v>2781</v>
      </c>
      <c r="I6100" s="1202" t="s">
        <v>53</v>
      </c>
      <c r="J6100" s="1202" t="s">
        <v>2760</v>
      </c>
      <c r="K6100" s="1202" t="s">
        <v>2760</v>
      </c>
      <c r="L6100" s="1202" t="s">
        <v>2761</v>
      </c>
      <c r="M6100" s="1202" t="s">
        <v>2762</v>
      </c>
      <c r="N6100" s="1203" t="s">
        <v>2782</v>
      </c>
      <c r="O6100" s="1203" t="s">
        <v>73</v>
      </c>
      <c r="P6100" s="1203" t="s">
        <v>73</v>
      </c>
      <c r="Q6100" s="1203" t="s">
        <v>73</v>
      </c>
      <c r="R6100" s="1203" t="s">
        <v>73</v>
      </c>
      <c r="S6100" s="1224">
        <f>VLOOKUP($D6100,'NI-118'!$B$1:$W$2048,12,FALSE)</f>
        <v>0</v>
      </c>
      <c r="T6100" s="1224">
        <f>VLOOKUP($D6100,'NI-118'!$B$1:$W$2048,13,FALSE)</f>
        <v>0</v>
      </c>
      <c r="U6100" s="1224">
        <f>VLOOKUP($D6100,'NI-118'!$B$1:$W$2048,16,FALSE)</f>
        <v>0</v>
      </c>
      <c r="V6100" s="1224">
        <f>VLOOKUP($D6100,'NI-118'!$B$1:$W$2048,17,FALSE)</f>
        <v>0</v>
      </c>
      <c r="W6100" s="1224">
        <f>VLOOKUP($D6100,'NI-118'!$B$1:$W$2048,18,FALSE)</f>
        <v>0</v>
      </c>
      <c r="X6100" s="1224">
        <f>VLOOKUP($D6100,'NI-118'!$B$1:$W$2048,19,FALSE)</f>
        <v>0</v>
      </c>
    </row>
    <row r="6101" spans="1:24" hidden="1">
      <c r="A6101" s="762"/>
      <c r="B6101" s="762"/>
      <c r="C6101" s="762"/>
      <c r="D6101" s="1222" t="s">
        <v>2783</v>
      </c>
      <c r="E6101" s="1223">
        <v>118</v>
      </c>
      <c r="F6101" s="1202"/>
      <c r="G6101" s="1202"/>
      <c r="H6101" s="1205" t="s">
        <v>2784</v>
      </c>
      <c r="I6101" s="1202" t="s">
        <v>53</v>
      </c>
      <c r="J6101" s="1202" t="s">
        <v>2760</v>
      </c>
      <c r="K6101" s="1202" t="s">
        <v>2760</v>
      </c>
      <c r="L6101" s="1202" t="s">
        <v>2761</v>
      </c>
      <c r="M6101" s="1202" t="s">
        <v>2762</v>
      </c>
      <c r="N6101" s="1203" t="s">
        <v>2785</v>
      </c>
      <c r="O6101" s="1203" t="s">
        <v>73</v>
      </c>
      <c r="P6101" s="1203" t="s">
        <v>73</v>
      </c>
      <c r="Q6101" s="1203" t="s">
        <v>73</v>
      </c>
      <c r="R6101" s="1203" t="s">
        <v>73</v>
      </c>
      <c r="S6101" s="1224">
        <f>VLOOKUP($D6101,'NI-118'!$B$1:$W$2048,12,FALSE)</f>
        <v>0</v>
      </c>
      <c r="T6101" s="1224">
        <f>VLOOKUP($D6101,'NI-118'!$B$1:$W$2048,13,FALSE)</f>
        <v>0</v>
      </c>
      <c r="U6101" s="1224">
        <f>VLOOKUP($D6101,'NI-118'!$B$1:$W$2048,16,FALSE)</f>
        <v>0</v>
      </c>
      <c r="V6101" s="1224">
        <f>VLOOKUP($D6101,'NI-118'!$B$1:$W$2048,17,FALSE)</f>
        <v>0</v>
      </c>
      <c r="W6101" s="1224">
        <f>VLOOKUP($D6101,'NI-118'!$B$1:$W$2048,18,FALSE)</f>
        <v>0</v>
      </c>
      <c r="X6101" s="1224">
        <f>VLOOKUP($D6101,'NI-118'!$B$1:$W$2048,19,FALSE)</f>
        <v>0</v>
      </c>
    </row>
    <row r="6102" spans="1:24" hidden="1">
      <c r="A6102" s="762"/>
      <c r="B6102" s="762"/>
      <c r="C6102" s="762"/>
      <c r="D6102" s="1222" t="s">
        <v>2786</v>
      </c>
      <c r="E6102" s="1223">
        <v>118</v>
      </c>
      <c r="F6102" s="1202"/>
      <c r="G6102" s="1202"/>
      <c r="H6102" s="1205" t="s">
        <v>2787</v>
      </c>
      <c r="I6102" s="1202" t="s">
        <v>53</v>
      </c>
      <c r="J6102" s="1202" t="s">
        <v>2760</v>
      </c>
      <c r="K6102" s="1202" t="s">
        <v>2760</v>
      </c>
      <c r="L6102" s="1202" t="s">
        <v>2761</v>
      </c>
      <c r="M6102" s="1202" t="s">
        <v>2762</v>
      </c>
      <c r="N6102" s="1203" t="s">
        <v>2788</v>
      </c>
      <c r="O6102" s="1203" t="s">
        <v>73</v>
      </c>
      <c r="P6102" s="1203" t="s">
        <v>73</v>
      </c>
      <c r="Q6102" s="1203" t="s">
        <v>73</v>
      </c>
      <c r="R6102" s="1203" t="s">
        <v>73</v>
      </c>
      <c r="S6102" s="1224">
        <f>VLOOKUP($D6102,'NI-118'!$B$1:$W$2048,12,FALSE)</f>
        <v>0</v>
      </c>
      <c r="T6102" s="1224">
        <f>VLOOKUP($D6102,'NI-118'!$B$1:$W$2048,13,FALSE)</f>
        <v>0</v>
      </c>
      <c r="U6102" s="1224">
        <f>VLOOKUP($D6102,'NI-118'!$B$1:$W$2048,16,FALSE)</f>
        <v>0</v>
      </c>
      <c r="V6102" s="1224">
        <f>VLOOKUP($D6102,'NI-118'!$B$1:$W$2048,17,FALSE)</f>
        <v>0</v>
      </c>
      <c r="W6102" s="1224">
        <f>VLOOKUP($D6102,'NI-118'!$B$1:$W$2048,18,FALSE)</f>
        <v>0</v>
      </c>
      <c r="X6102" s="1224">
        <f>VLOOKUP($D6102,'NI-118'!$B$1:$W$2048,19,FALSE)</f>
        <v>0</v>
      </c>
    </row>
    <row r="6103" spans="1:24" hidden="1">
      <c r="A6103" s="762"/>
      <c r="B6103" s="762"/>
      <c r="C6103" s="762"/>
      <c r="D6103" s="1222" t="s">
        <v>2789</v>
      </c>
      <c r="E6103" s="1223">
        <v>118</v>
      </c>
      <c r="F6103" s="1202"/>
      <c r="G6103" s="1202"/>
      <c r="H6103" s="1205" t="s">
        <v>2790</v>
      </c>
      <c r="I6103" s="1202" t="s">
        <v>53</v>
      </c>
      <c r="J6103" s="1202" t="s">
        <v>2760</v>
      </c>
      <c r="K6103" s="1202" t="s">
        <v>2760</v>
      </c>
      <c r="L6103" s="1202" t="s">
        <v>2761</v>
      </c>
      <c r="M6103" s="1202" t="s">
        <v>2762</v>
      </c>
      <c r="N6103" s="1203" t="s">
        <v>2791</v>
      </c>
      <c r="O6103" s="1203" t="s">
        <v>73</v>
      </c>
      <c r="P6103" s="1203" t="s">
        <v>73</v>
      </c>
      <c r="Q6103" s="1203" t="s">
        <v>73</v>
      </c>
      <c r="R6103" s="1203" t="s">
        <v>73</v>
      </c>
      <c r="S6103" s="1224">
        <f>VLOOKUP($D6103,'NI-118'!$B$1:$W$2048,12,FALSE)</f>
        <v>0</v>
      </c>
      <c r="T6103" s="1224">
        <f>VLOOKUP($D6103,'NI-118'!$B$1:$W$2048,13,FALSE)</f>
        <v>0</v>
      </c>
      <c r="U6103" s="1224">
        <f>VLOOKUP($D6103,'NI-118'!$B$1:$W$2048,16,FALSE)</f>
        <v>0</v>
      </c>
      <c r="V6103" s="1224">
        <f>VLOOKUP($D6103,'NI-118'!$B$1:$W$2048,17,FALSE)</f>
        <v>0</v>
      </c>
      <c r="W6103" s="1224">
        <f>VLOOKUP($D6103,'NI-118'!$B$1:$W$2048,18,FALSE)</f>
        <v>0</v>
      </c>
      <c r="X6103" s="1224">
        <f>VLOOKUP($D6103,'NI-118'!$B$1:$W$2048,19,FALSE)</f>
        <v>0</v>
      </c>
    </row>
    <row r="6104" spans="1:24" hidden="1">
      <c r="A6104" s="762"/>
      <c r="B6104" s="762"/>
      <c r="C6104" s="762"/>
      <c r="D6104" s="1222" t="s">
        <v>2792</v>
      </c>
      <c r="E6104" s="1223">
        <v>118</v>
      </c>
      <c r="F6104" s="1202"/>
      <c r="G6104" s="1202"/>
      <c r="H6104" s="1205" t="s">
        <v>2793</v>
      </c>
      <c r="I6104" s="1202" t="s">
        <v>53</v>
      </c>
      <c r="J6104" s="1202" t="s">
        <v>2760</v>
      </c>
      <c r="K6104" s="1202" t="s">
        <v>2760</v>
      </c>
      <c r="L6104" s="1202" t="s">
        <v>2761</v>
      </c>
      <c r="M6104" s="1202" t="s">
        <v>2762</v>
      </c>
      <c r="N6104" s="1203" t="s">
        <v>2794</v>
      </c>
      <c r="O6104" s="1203" t="s">
        <v>73</v>
      </c>
      <c r="P6104" s="1203" t="s">
        <v>73</v>
      </c>
      <c r="Q6104" s="1203" t="s">
        <v>73</v>
      </c>
      <c r="R6104" s="1203" t="s">
        <v>73</v>
      </c>
      <c r="S6104" s="1224">
        <f>VLOOKUP($D6104,'NI-118'!$B$1:$W$2048,12,FALSE)</f>
        <v>0</v>
      </c>
      <c r="T6104" s="1224">
        <f>VLOOKUP($D6104,'NI-118'!$B$1:$W$2048,13,FALSE)</f>
        <v>0</v>
      </c>
      <c r="U6104" s="1224">
        <f>VLOOKUP($D6104,'NI-118'!$B$1:$W$2048,16,FALSE)</f>
        <v>0</v>
      </c>
      <c r="V6104" s="1224">
        <f>VLOOKUP($D6104,'NI-118'!$B$1:$W$2048,17,FALSE)</f>
        <v>0</v>
      </c>
      <c r="W6104" s="1224">
        <f>VLOOKUP($D6104,'NI-118'!$B$1:$W$2048,18,FALSE)</f>
        <v>0</v>
      </c>
      <c r="X6104" s="1224">
        <f>VLOOKUP($D6104,'NI-118'!$B$1:$W$2048,19,FALSE)</f>
        <v>0</v>
      </c>
    </row>
    <row r="6105" spans="1:24" hidden="1">
      <c r="A6105" s="762"/>
      <c r="B6105" s="762"/>
      <c r="C6105" s="762"/>
      <c r="D6105" s="1222" t="s">
        <v>2795</v>
      </c>
      <c r="E6105" s="1223">
        <v>118</v>
      </c>
      <c r="F6105" s="1202"/>
      <c r="G6105" s="1202"/>
      <c r="H6105" s="1205" t="s">
        <v>2796</v>
      </c>
      <c r="I6105" s="1202" t="s">
        <v>53</v>
      </c>
      <c r="J6105" s="1202" t="s">
        <v>2760</v>
      </c>
      <c r="K6105" s="1202" t="s">
        <v>2760</v>
      </c>
      <c r="L6105" s="1202" t="s">
        <v>2761</v>
      </c>
      <c r="M6105" s="1202" t="s">
        <v>2778</v>
      </c>
      <c r="N6105" s="1203" t="s">
        <v>2797</v>
      </c>
      <c r="O6105" s="1203" t="s">
        <v>73</v>
      </c>
      <c r="P6105" s="1203" t="s">
        <v>73</v>
      </c>
      <c r="Q6105" s="1203" t="s">
        <v>73</v>
      </c>
      <c r="R6105" s="1203" t="s">
        <v>73</v>
      </c>
      <c r="S6105" s="1224">
        <f>VLOOKUP($D6105,'NI-118'!$B$1:$W$2048,12,FALSE)</f>
        <v>0</v>
      </c>
      <c r="T6105" s="1224">
        <f>VLOOKUP($D6105,'NI-118'!$B$1:$W$2048,13,FALSE)</f>
        <v>0</v>
      </c>
      <c r="U6105" s="1224">
        <f>VLOOKUP($D6105,'NI-118'!$B$1:$W$2048,16,FALSE)</f>
        <v>0</v>
      </c>
      <c r="V6105" s="1224">
        <f>VLOOKUP($D6105,'NI-118'!$B$1:$W$2048,17,FALSE)</f>
        <v>0</v>
      </c>
      <c r="W6105" s="1224">
        <f>VLOOKUP($D6105,'NI-118'!$B$1:$W$2048,18,FALSE)</f>
        <v>0</v>
      </c>
      <c r="X6105" s="1224">
        <f>VLOOKUP($D6105,'NI-118'!$B$1:$W$2048,19,FALSE)</f>
        <v>0</v>
      </c>
    </row>
    <row r="6106" spans="1:24" ht="27" hidden="1">
      <c r="A6106" s="762"/>
      <c r="B6106" s="762"/>
      <c r="C6106" s="762"/>
      <c r="D6106" s="1222" t="s">
        <v>2798</v>
      </c>
      <c r="E6106" s="1223">
        <v>118</v>
      </c>
      <c r="F6106" s="1202"/>
      <c r="G6106" s="1202"/>
      <c r="H6106" s="1205" t="s">
        <v>2799</v>
      </c>
      <c r="I6106" s="1202" t="s">
        <v>53</v>
      </c>
      <c r="J6106" s="1202" t="s">
        <v>2760</v>
      </c>
      <c r="K6106" s="1202" t="s">
        <v>2760</v>
      </c>
      <c r="L6106" s="1202" t="s">
        <v>2761</v>
      </c>
      <c r="M6106" s="1202" t="s">
        <v>2800</v>
      </c>
      <c r="N6106" s="1203" t="s">
        <v>2801</v>
      </c>
      <c r="O6106" s="1203" t="s">
        <v>73</v>
      </c>
      <c r="P6106" s="1203" t="s">
        <v>73</v>
      </c>
      <c r="Q6106" s="1203" t="s">
        <v>73</v>
      </c>
      <c r="R6106" s="1203" t="s">
        <v>73</v>
      </c>
      <c r="S6106" s="1224">
        <f>VLOOKUP($D6106,'NI-118'!$B$1:$W$2048,12,FALSE)</f>
        <v>0</v>
      </c>
      <c r="T6106" s="1224">
        <f>VLOOKUP($D6106,'NI-118'!$B$1:$W$2048,13,FALSE)</f>
        <v>0</v>
      </c>
      <c r="U6106" s="1224">
        <f>VLOOKUP($D6106,'NI-118'!$B$1:$W$2048,16,FALSE)</f>
        <v>0</v>
      </c>
      <c r="V6106" s="1224">
        <f>VLOOKUP($D6106,'NI-118'!$B$1:$W$2048,17,FALSE)</f>
        <v>0</v>
      </c>
      <c r="W6106" s="1224">
        <f>VLOOKUP($D6106,'NI-118'!$B$1:$W$2048,18,FALSE)</f>
        <v>0</v>
      </c>
      <c r="X6106" s="1224">
        <f>VLOOKUP($D6106,'NI-118'!$B$1:$W$2048,19,FALSE)</f>
        <v>0</v>
      </c>
    </row>
    <row r="6107" spans="1:24" ht="27" hidden="1">
      <c r="A6107" s="762"/>
      <c r="B6107" s="762"/>
      <c r="C6107" s="762"/>
      <c r="D6107" s="1222" t="s">
        <v>2802</v>
      </c>
      <c r="E6107" s="1223">
        <v>118</v>
      </c>
      <c r="F6107" s="1202"/>
      <c r="G6107" s="1202"/>
      <c r="H6107" s="1205" t="s">
        <v>2799</v>
      </c>
      <c r="I6107" s="1202" t="s">
        <v>53</v>
      </c>
      <c r="J6107" s="1202" t="s">
        <v>2760</v>
      </c>
      <c r="K6107" s="1202" t="s">
        <v>2760</v>
      </c>
      <c r="L6107" s="1202" t="s">
        <v>2761</v>
      </c>
      <c r="M6107" s="1202" t="s">
        <v>2800</v>
      </c>
      <c r="N6107" s="1203" t="s">
        <v>2803</v>
      </c>
      <c r="O6107" s="1203" t="s">
        <v>73</v>
      </c>
      <c r="P6107" s="1203" t="s">
        <v>73</v>
      </c>
      <c r="Q6107" s="1203" t="s">
        <v>73</v>
      </c>
      <c r="R6107" s="1203" t="s">
        <v>73</v>
      </c>
      <c r="S6107" s="1224">
        <f>VLOOKUP($D6107,'NI-118'!$B$1:$W$2048,12,FALSE)</f>
        <v>0</v>
      </c>
      <c r="T6107" s="1224">
        <f>VLOOKUP($D6107,'NI-118'!$B$1:$W$2048,13,FALSE)</f>
        <v>0</v>
      </c>
      <c r="U6107" s="1224">
        <f>VLOOKUP($D6107,'NI-118'!$B$1:$W$2048,16,FALSE)</f>
        <v>0</v>
      </c>
      <c r="V6107" s="1224">
        <f>VLOOKUP($D6107,'NI-118'!$B$1:$W$2048,17,FALSE)</f>
        <v>0</v>
      </c>
      <c r="W6107" s="1224">
        <f>VLOOKUP($D6107,'NI-118'!$B$1:$W$2048,18,FALSE)</f>
        <v>0</v>
      </c>
      <c r="X6107" s="1224">
        <f>VLOOKUP($D6107,'NI-118'!$B$1:$W$2048,19,FALSE)</f>
        <v>0</v>
      </c>
    </row>
    <row r="6108" spans="1:24" ht="40.5" hidden="1">
      <c r="A6108" s="762"/>
      <c r="B6108" s="762"/>
      <c r="C6108" s="762"/>
      <c r="D6108" s="1222" t="s">
        <v>2804</v>
      </c>
      <c r="E6108" s="1223">
        <v>118</v>
      </c>
      <c r="F6108" s="1202"/>
      <c r="G6108" s="1202"/>
      <c r="H6108" s="1205" t="s">
        <v>2799</v>
      </c>
      <c r="I6108" s="1202" t="s">
        <v>53</v>
      </c>
      <c r="J6108" s="1202" t="s">
        <v>2760</v>
      </c>
      <c r="K6108" s="1202" t="s">
        <v>2760</v>
      </c>
      <c r="L6108" s="1202" t="s">
        <v>2761</v>
      </c>
      <c r="M6108" s="1202" t="s">
        <v>2800</v>
      </c>
      <c r="N6108" s="1203" t="s">
        <v>2805</v>
      </c>
      <c r="O6108" s="1203"/>
      <c r="P6108" s="1203"/>
      <c r="Q6108" s="1203"/>
      <c r="R6108" s="1203"/>
      <c r="S6108" s="1224">
        <f>VLOOKUP($D6108,'NI-118'!$B$1:$W$2048,12,FALSE)</f>
        <v>0</v>
      </c>
      <c r="T6108" s="1224">
        <f>VLOOKUP($D6108,'NI-118'!$B$1:$W$2048,13,FALSE)</f>
        <v>0</v>
      </c>
      <c r="U6108" s="1224">
        <f>VLOOKUP($D6108,'NI-118'!$B$1:$W$2048,16,FALSE)</f>
        <v>0</v>
      </c>
      <c r="V6108" s="1224">
        <f>VLOOKUP($D6108,'NI-118'!$B$1:$W$2048,17,FALSE)</f>
        <v>0</v>
      </c>
      <c r="W6108" s="1224">
        <f>VLOOKUP($D6108,'NI-118'!$B$1:$W$2048,18,FALSE)</f>
        <v>0</v>
      </c>
      <c r="X6108" s="1224">
        <f>VLOOKUP($D6108,'NI-118'!$B$1:$W$2048,19,FALSE)</f>
        <v>0</v>
      </c>
    </row>
    <row r="6109" spans="1:24" ht="27" hidden="1">
      <c r="A6109" s="762"/>
      <c r="B6109" s="762"/>
      <c r="C6109" s="762"/>
      <c r="D6109" s="1222" t="s">
        <v>2806</v>
      </c>
      <c r="E6109" s="1223">
        <v>118</v>
      </c>
      <c r="F6109" s="1202"/>
      <c r="G6109" s="1202"/>
      <c r="H6109" s="1205" t="s">
        <v>2799</v>
      </c>
      <c r="I6109" s="1202" t="s">
        <v>53</v>
      </c>
      <c r="J6109" s="1202" t="s">
        <v>2760</v>
      </c>
      <c r="K6109" s="1202" t="s">
        <v>2760</v>
      </c>
      <c r="L6109" s="1202" t="s">
        <v>2761</v>
      </c>
      <c r="M6109" s="1202" t="s">
        <v>2800</v>
      </c>
      <c r="N6109" s="1203" t="s">
        <v>2807</v>
      </c>
      <c r="O6109" s="1203" t="s">
        <v>73</v>
      </c>
      <c r="P6109" s="1203" t="s">
        <v>73</v>
      </c>
      <c r="Q6109" s="1203" t="s">
        <v>73</v>
      </c>
      <c r="R6109" s="1203" t="s">
        <v>73</v>
      </c>
      <c r="S6109" s="1224">
        <f>VLOOKUP($D6109,'NI-118'!$B$1:$W$2048,12,FALSE)</f>
        <v>0</v>
      </c>
      <c r="T6109" s="1224">
        <f>VLOOKUP($D6109,'NI-118'!$B$1:$W$2048,13,FALSE)</f>
        <v>0</v>
      </c>
      <c r="U6109" s="1224">
        <f>VLOOKUP($D6109,'NI-118'!$B$1:$W$2048,16,FALSE)</f>
        <v>0</v>
      </c>
      <c r="V6109" s="1224">
        <f>VLOOKUP($D6109,'NI-118'!$B$1:$W$2048,17,FALSE)</f>
        <v>0</v>
      </c>
      <c r="W6109" s="1224">
        <f>VLOOKUP($D6109,'NI-118'!$B$1:$W$2048,18,FALSE)</f>
        <v>0</v>
      </c>
      <c r="X6109" s="1224">
        <f>VLOOKUP($D6109,'NI-118'!$B$1:$W$2048,19,FALSE)</f>
        <v>0</v>
      </c>
    </row>
    <row r="6110" spans="1:24" ht="27" hidden="1">
      <c r="A6110" s="762"/>
      <c r="B6110" s="762"/>
      <c r="C6110" s="762"/>
      <c r="D6110" s="1222" t="s">
        <v>2808</v>
      </c>
      <c r="E6110" s="1223">
        <v>118</v>
      </c>
      <c r="F6110" s="1202"/>
      <c r="G6110" s="1202"/>
      <c r="H6110" s="1205" t="s">
        <v>2799</v>
      </c>
      <c r="I6110" s="1202" t="s">
        <v>53</v>
      </c>
      <c r="J6110" s="1202" t="s">
        <v>2760</v>
      </c>
      <c r="K6110" s="1202" t="s">
        <v>2760</v>
      </c>
      <c r="L6110" s="1202" t="s">
        <v>2761</v>
      </c>
      <c r="M6110" s="1202" t="s">
        <v>2800</v>
      </c>
      <c r="N6110" s="1203" t="s">
        <v>2809</v>
      </c>
      <c r="O6110" s="1203" t="s">
        <v>73</v>
      </c>
      <c r="P6110" s="1203" t="s">
        <v>73</v>
      </c>
      <c r="Q6110" s="1203" t="s">
        <v>73</v>
      </c>
      <c r="R6110" s="1203" t="s">
        <v>73</v>
      </c>
      <c r="S6110" s="1224">
        <f>VLOOKUP($D6110,'NI-118'!$B$1:$W$2048,12,FALSE)</f>
        <v>0</v>
      </c>
      <c r="T6110" s="1224">
        <f>VLOOKUP($D6110,'NI-118'!$B$1:$W$2048,13,FALSE)</f>
        <v>0</v>
      </c>
      <c r="U6110" s="1224">
        <f>VLOOKUP($D6110,'NI-118'!$B$1:$W$2048,16,FALSE)</f>
        <v>0</v>
      </c>
      <c r="V6110" s="1224">
        <f>VLOOKUP($D6110,'NI-118'!$B$1:$W$2048,17,FALSE)</f>
        <v>0</v>
      </c>
      <c r="W6110" s="1224">
        <f>VLOOKUP($D6110,'NI-118'!$B$1:$W$2048,18,FALSE)</f>
        <v>0</v>
      </c>
      <c r="X6110" s="1224">
        <f>VLOOKUP($D6110,'NI-118'!$B$1:$W$2048,19,FALSE)</f>
        <v>0</v>
      </c>
    </row>
    <row r="6111" spans="1:24" ht="27" hidden="1">
      <c r="A6111" s="762"/>
      <c r="B6111" s="762"/>
      <c r="C6111" s="762"/>
      <c r="D6111" s="1222" t="s">
        <v>2810</v>
      </c>
      <c r="E6111" s="1223">
        <v>118</v>
      </c>
      <c r="F6111" s="1202"/>
      <c r="G6111" s="1202"/>
      <c r="H6111" s="1205" t="s">
        <v>2811</v>
      </c>
      <c r="I6111" s="1202" t="s">
        <v>53</v>
      </c>
      <c r="J6111" s="1202" t="s">
        <v>2760</v>
      </c>
      <c r="K6111" s="1202" t="s">
        <v>2760</v>
      </c>
      <c r="L6111" s="1202" t="s">
        <v>2761</v>
      </c>
      <c r="M6111" s="1202" t="s">
        <v>2800</v>
      </c>
      <c r="N6111" s="1203" t="s">
        <v>2812</v>
      </c>
      <c r="O6111" s="1203" t="s">
        <v>73</v>
      </c>
      <c r="P6111" s="1203" t="s">
        <v>73</v>
      </c>
      <c r="Q6111" s="1203" t="s">
        <v>73</v>
      </c>
      <c r="R6111" s="1203" t="s">
        <v>73</v>
      </c>
      <c r="S6111" s="1224">
        <f>VLOOKUP($D6111,'NI-118'!$B$1:$W$2048,12,FALSE)</f>
        <v>0</v>
      </c>
      <c r="T6111" s="1224">
        <f>VLOOKUP($D6111,'NI-118'!$B$1:$W$2048,13,FALSE)</f>
        <v>0</v>
      </c>
      <c r="U6111" s="1224">
        <f>VLOOKUP($D6111,'NI-118'!$B$1:$W$2048,16,FALSE)</f>
        <v>0</v>
      </c>
      <c r="V6111" s="1224">
        <f>VLOOKUP($D6111,'NI-118'!$B$1:$W$2048,17,FALSE)</f>
        <v>0</v>
      </c>
      <c r="W6111" s="1224">
        <f>VLOOKUP($D6111,'NI-118'!$B$1:$W$2048,18,FALSE)</f>
        <v>0</v>
      </c>
      <c r="X6111" s="1224">
        <f>VLOOKUP($D6111,'NI-118'!$B$1:$W$2048,19,FALSE)</f>
        <v>0</v>
      </c>
    </row>
    <row r="6112" spans="1:24" ht="27" hidden="1">
      <c r="A6112" s="762"/>
      <c r="B6112" s="762"/>
      <c r="C6112" s="762"/>
      <c r="D6112" s="1222" t="s">
        <v>2813</v>
      </c>
      <c r="E6112" s="1223">
        <v>118</v>
      </c>
      <c r="F6112" s="1202"/>
      <c r="G6112" s="1202"/>
      <c r="H6112" s="1205" t="s">
        <v>2814</v>
      </c>
      <c r="I6112" s="1202" t="s">
        <v>53</v>
      </c>
      <c r="J6112" s="1202" t="s">
        <v>2760</v>
      </c>
      <c r="K6112" s="1202" t="s">
        <v>2760</v>
      </c>
      <c r="L6112" s="1202" t="s">
        <v>2761</v>
      </c>
      <c r="M6112" s="1202" t="s">
        <v>2800</v>
      </c>
      <c r="N6112" s="1203" t="s">
        <v>2815</v>
      </c>
      <c r="O6112" s="1203" t="s">
        <v>73</v>
      </c>
      <c r="P6112" s="1203" t="s">
        <v>73</v>
      </c>
      <c r="Q6112" s="1203" t="s">
        <v>73</v>
      </c>
      <c r="R6112" s="1203" t="s">
        <v>73</v>
      </c>
      <c r="S6112" s="1224">
        <f>VLOOKUP($D6112,'NI-118'!$B$1:$W$2048,12,FALSE)</f>
        <v>0</v>
      </c>
      <c r="T6112" s="1224">
        <f>VLOOKUP($D6112,'NI-118'!$B$1:$W$2048,13,FALSE)</f>
        <v>0</v>
      </c>
      <c r="U6112" s="1224">
        <f>VLOOKUP($D6112,'NI-118'!$B$1:$W$2048,16,FALSE)</f>
        <v>0</v>
      </c>
      <c r="V6112" s="1224">
        <f>VLOOKUP($D6112,'NI-118'!$B$1:$W$2048,17,FALSE)</f>
        <v>0</v>
      </c>
      <c r="W6112" s="1224">
        <f>VLOOKUP($D6112,'NI-118'!$B$1:$W$2048,18,FALSE)</f>
        <v>0</v>
      </c>
      <c r="X6112" s="1224">
        <f>VLOOKUP($D6112,'NI-118'!$B$1:$W$2048,19,FALSE)</f>
        <v>0</v>
      </c>
    </row>
    <row r="6113" spans="1:24" ht="27" hidden="1">
      <c r="A6113" s="762"/>
      <c r="B6113" s="762"/>
      <c r="C6113" s="762"/>
      <c r="D6113" s="1222" t="s">
        <v>2816</v>
      </c>
      <c r="E6113" s="1223">
        <v>118</v>
      </c>
      <c r="F6113" s="1202"/>
      <c r="G6113" s="1202"/>
      <c r="H6113" s="1205" t="s">
        <v>2814</v>
      </c>
      <c r="I6113" s="1202" t="s">
        <v>53</v>
      </c>
      <c r="J6113" s="1202" t="s">
        <v>2760</v>
      </c>
      <c r="K6113" s="1202" t="s">
        <v>2760</v>
      </c>
      <c r="L6113" s="1202" t="s">
        <v>2761</v>
      </c>
      <c r="M6113" s="1202" t="s">
        <v>2800</v>
      </c>
      <c r="N6113" s="1203" t="s">
        <v>2817</v>
      </c>
      <c r="O6113" s="1203" t="s">
        <v>73</v>
      </c>
      <c r="P6113" s="1203" t="s">
        <v>73</v>
      </c>
      <c r="Q6113" s="1203" t="s">
        <v>73</v>
      </c>
      <c r="R6113" s="1203" t="s">
        <v>73</v>
      </c>
      <c r="S6113" s="1224">
        <f>VLOOKUP($D6113,'NI-118'!$B$1:$W$2048,12,FALSE)</f>
        <v>0</v>
      </c>
      <c r="T6113" s="1224">
        <f>VLOOKUP($D6113,'NI-118'!$B$1:$W$2048,13,FALSE)</f>
        <v>0</v>
      </c>
      <c r="U6113" s="1224">
        <f>VLOOKUP($D6113,'NI-118'!$B$1:$W$2048,16,FALSE)</f>
        <v>0</v>
      </c>
      <c r="V6113" s="1224">
        <f>VLOOKUP($D6113,'NI-118'!$B$1:$W$2048,17,FALSE)</f>
        <v>0</v>
      </c>
      <c r="W6113" s="1224">
        <f>VLOOKUP($D6113,'NI-118'!$B$1:$W$2048,18,FALSE)</f>
        <v>0</v>
      </c>
      <c r="X6113" s="1224">
        <f>VLOOKUP($D6113,'NI-118'!$B$1:$W$2048,19,FALSE)</f>
        <v>0</v>
      </c>
    </row>
    <row r="6114" spans="1:24" ht="27" hidden="1">
      <c r="A6114" s="762"/>
      <c r="B6114" s="762"/>
      <c r="C6114" s="762"/>
      <c r="D6114" s="1222" t="s">
        <v>2818</v>
      </c>
      <c r="E6114" s="1223">
        <v>118</v>
      </c>
      <c r="F6114" s="1202"/>
      <c r="G6114" s="1202"/>
      <c r="H6114" s="1205" t="s">
        <v>2814</v>
      </c>
      <c r="I6114" s="1202" t="s">
        <v>53</v>
      </c>
      <c r="J6114" s="1202" t="s">
        <v>2760</v>
      </c>
      <c r="K6114" s="1202" t="s">
        <v>2760</v>
      </c>
      <c r="L6114" s="1202" t="s">
        <v>2761</v>
      </c>
      <c r="M6114" s="1202" t="s">
        <v>2800</v>
      </c>
      <c r="N6114" s="1203" t="s">
        <v>2819</v>
      </c>
      <c r="O6114" s="1203" t="s">
        <v>73</v>
      </c>
      <c r="P6114" s="1203" t="s">
        <v>73</v>
      </c>
      <c r="Q6114" s="1203" t="s">
        <v>73</v>
      </c>
      <c r="R6114" s="1203" t="s">
        <v>73</v>
      </c>
      <c r="S6114" s="1224">
        <f>VLOOKUP($D6114,'NI-118'!$B$1:$W$2048,12,FALSE)</f>
        <v>0</v>
      </c>
      <c r="T6114" s="1224">
        <f>VLOOKUP($D6114,'NI-118'!$B$1:$W$2048,13,FALSE)</f>
        <v>0</v>
      </c>
      <c r="U6114" s="1224">
        <f>VLOOKUP($D6114,'NI-118'!$B$1:$W$2048,16,FALSE)</f>
        <v>0</v>
      </c>
      <c r="V6114" s="1224">
        <f>VLOOKUP($D6114,'NI-118'!$B$1:$W$2048,17,FALSE)</f>
        <v>0</v>
      </c>
      <c r="W6114" s="1224">
        <f>VLOOKUP($D6114,'NI-118'!$B$1:$W$2048,18,FALSE)</f>
        <v>0</v>
      </c>
      <c r="X6114" s="1224">
        <f>VLOOKUP($D6114,'NI-118'!$B$1:$W$2048,19,FALSE)</f>
        <v>0</v>
      </c>
    </row>
    <row r="6115" spans="1:24" ht="27" hidden="1">
      <c r="A6115" s="762"/>
      <c r="B6115" s="762"/>
      <c r="C6115" s="762"/>
      <c r="D6115" s="1222" t="s">
        <v>2820</v>
      </c>
      <c r="E6115" s="1223">
        <v>118</v>
      </c>
      <c r="F6115" s="1202"/>
      <c r="G6115" s="1202"/>
      <c r="H6115" s="1205" t="s">
        <v>2814</v>
      </c>
      <c r="I6115" s="1202" t="s">
        <v>53</v>
      </c>
      <c r="J6115" s="1202" t="s">
        <v>2760</v>
      </c>
      <c r="K6115" s="1202" t="s">
        <v>2760</v>
      </c>
      <c r="L6115" s="1202" t="s">
        <v>2761</v>
      </c>
      <c r="M6115" s="1202" t="s">
        <v>2800</v>
      </c>
      <c r="N6115" s="1203" t="s">
        <v>2821</v>
      </c>
      <c r="O6115" s="1203" t="s">
        <v>73</v>
      </c>
      <c r="P6115" s="1203" t="s">
        <v>73</v>
      </c>
      <c r="Q6115" s="1203" t="s">
        <v>73</v>
      </c>
      <c r="R6115" s="1203" t="s">
        <v>73</v>
      </c>
      <c r="S6115" s="1224">
        <f>VLOOKUP($D6115,'NI-118'!$B$1:$W$2048,12,FALSE)</f>
        <v>0</v>
      </c>
      <c r="T6115" s="1224">
        <f>VLOOKUP($D6115,'NI-118'!$B$1:$W$2048,13,FALSE)</f>
        <v>0</v>
      </c>
      <c r="U6115" s="1224">
        <f>VLOOKUP($D6115,'NI-118'!$B$1:$W$2048,16,FALSE)</f>
        <v>0</v>
      </c>
      <c r="V6115" s="1224">
        <f>VLOOKUP($D6115,'NI-118'!$B$1:$W$2048,17,FALSE)</f>
        <v>0</v>
      </c>
      <c r="W6115" s="1224">
        <f>VLOOKUP($D6115,'NI-118'!$B$1:$W$2048,18,FALSE)</f>
        <v>0</v>
      </c>
      <c r="X6115" s="1224">
        <f>VLOOKUP($D6115,'NI-118'!$B$1:$W$2048,19,FALSE)</f>
        <v>0</v>
      </c>
    </row>
    <row r="6116" spans="1:24" ht="27" hidden="1">
      <c r="A6116" s="762"/>
      <c r="B6116" s="762"/>
      <c r="C6116" s="762"/>
      <c r="D6116" s="1222" t="s">
        <v>2822</v>
      </c>
      <c r="E6116" s="1223">
        <v>118</v>
      </c>
      <c r="F6116" s="1202"/>
      <c r="G6116" s="1202"/>
      <c r="H6116" s="1205" t="s">
        <v>2823</v>
      </c>
      <c r="I6116" s="1202" t="s">
        <v>53</v>
      </c>
      <c r="J6116" s="1202" t="s">
        <v>2760</v>
      </c>
      <c r="K6116" s="1202" t="s">
        <v>2760</v>
      </c>
      <c r="L6116" s="1202" t="s">
        <v>2761</v>
      </c>
      <c r="M6116" s="1202" t="s">
        <v>2800</v>
      </c>
      <c r="N6116" s="1203" t="s">
        <v>2824</v>
      </c>
      <c r="O6116" s="1203" t="s">
        <v>73</v>
      </c>
      <c r="P6116" s="1203" t="s">
        <v>73</v>
      </c>
      <c r="Q6116" s="1203" t="s">
        <v>73</v>
      </c>
      <c r="R6116" s="1203" t="s">
        <v>73</v>
      </c>
      <c r="S6116" s="1224">
        <f>VLOOKUP($D6116,'NI-118'!$B$1:$W$2048,12,FALSE)</f>
        <v>0</v>
      </c>
      <c r="T6116" s="1224">
        <f>VLOOKUP($D6116,'NI-118'!$B$1:$W$2048,13,FALSE)</f>
        <v>0</v>
      </c>
      <c r="U6116" s="1224">
        <f>VLOOKUP($D6116,'NI-118'!$B$1:$W$2048,16,FALSE)</f>
        <v>0</v>
      </c>
      <c r="V6116" s="1224">
        <f>VLOOKUP($D6116,'NI-118'!$B$1:$W$2048,17,FALSE)</f>
        <v>0</v>
      </c>
      <c r="W6116" s="1224">
        <f>VLOOKUP($D6116,'NI-118'!$B$1:$W$2048,18,FALSE)</f>
        <v>0</v>
      </c>
      <c r="X6116" s="1224">
        <f>VLOOKUP($D6116,'NI-118'!$B$1:$W$2048,19,FALSE)</f>
        <v>0</v>
      </c>
    </row>
    <row r="6117" spans="1:24" ht="27" hidden="1">
      <c r="A6117" s="762"/>
      <c r="B6117" s="762"/>
      <c r="C6117" s="762"/>
      <c r="D6117" s="1222" t="s">
        <v>2825</v>
      </c>
      <c r="E6117" s="1223">
        <v>118</v>
      </c>
      <c r="F6117" s="1202"/>
      <c r="G6117" s="1202"/>
      <c r="H6117" s="1205" t="s">
        <v>2814</v>
      </c>
      <c r="I6117" s="1202" t="s">
        <v>53</v>
      </c>
      <c r="J6117" s="1202" t="s">
        <v>2760</v>
      </c>
      <c r="K6117" s="1202" t="s">
        <v>2760</v>
      </c>
      <c r="L6117" s="1202" t="s">
        <v>2761</v>
      </c>
      <c r="M6117" s="1202" t="s">
        <v>2800</v>
      </c>
      <c r="N6117" s="1203" t="s">
        <v>2826</v>
      </c>
      <c r="O6117" s="1203" t="s">
        <v>73</v>
      </c>
      <c r="P6117" s="1203" t="s">
        <v>73</v>
      </c>
      <c r="Q6117" s="1203" t="s">
        <v>73</v>
      </c>
      <c r="R6117" s="1203" t="s">
        <v>73</v>
      </c>
      <c r="S6117" s="1224">
        <f>VLOOKUP($D6117,'NI-118'!$B$1:$W$2048,12,FALSE)</f>
        <v>0</v>
      </c>
      <c r="T6117" s="1224">
        <f>VLOOKUP($D6117,'NI-118'!$B$1:$W$2048,13,FALSE)</f>
        <v>0</v>
      </c>
      <c r="U6117" s="1224">
        <f>VLOOKUP($D6117,'NI-118'!$B$1:$W$2048,16,FALSE)</f>
        <v>0</v>
      </c>
      <c r="V6117" s="1224">
        <f>VLOOKUP($D6117,'NI-118'!$B$1:$W$2048,17,FALSE)</f>
        <v>0</v>
      </c>
      <c r="W6117" s="1224">
        <f>VLOOKUP($D6117,'NI-118'!$B$1:$W$2048,18,FALSE)</f>
        <v>0</v>
      </c>
      <c r="X6117" s="1224">
        <f>VLOOKUP($D6117,'NI-118'!$B$1:$W$2048,19,FALSE)</f>
        <v>0</v>
      </c>
    </row>
    <row r="6118" spans="1:24" hidden="1">
      <c r="A6118" s="762"/>
      <c r="B6118" s="762"/>
      <c r="C6118" s="762"/>
      <c r="D6118" s="1222" t="s">
        <v>2827</v>
      </c>
      <c r="E6118" s="1223">
        <v>118</v>
      </c>
      <c r="F6118" s="1202"/>
      <c r="G6118" s="1202"/>
      <c r="H6118" s="1205" t="s">
        <v>2828</v>
      </c>
      <c r="I6118" s="1202" t="s">
        <v>53</v>
      </c>
      <c r="J6118" s="1202" t="s">
        <v>2760</v>
      </c>
      <c r="K6118" s="1202" t="s">
        <v>2760</v>
      </c>
      <c r="L6118" s="1202" t="s">
        <v>2761</v>
      </c>
      <c r="M6118" s="1202" t="s">
        <v>2829</v>
      </c>
      <c r="N6118" s="1203" t="s">
        <v>2830</v>
      </c>
      <c r="O6118" s="1203" t="s">
        <v>73</v>
      </c>
      <c r="P6118" s="1203" t="s">
        <v>73</v>
      </c>
      <c r="Q6118" s="1203" t="s">
        <v>73</v>
      </c>
      <c r="R6118" s="1203" t="s">
        <v>73</v>
      </c>
      <c r="S6118" s="1224">
        <f>VLOOKUP($D6118,'NI-118'!$B$1:$W$2048,12,FALSE)</f>
        <v>0</v>
      </c>
      <c r="T6118" s="1224">
        <f>VLOOKUP($D6118,'NI-118'!$B$1:$W$2048,13,FALSE)</f>
        <v>0</v>
      </c>
      <c r="U6118" s="1224">
        <f>VLOOKUP($D6118,'NI-118'!$B$1:$W$2048,16,FALSE)</f>
        <v>0</v>
      </c>
      <c r="V6118" s="1224">
        <f>VLOOKUP($D6118,'NI-118'!$B$1:$W$2048,17,FALSE)</f>
        <v>0</v>
      </c>
      <c r="W6118" s="1224">
        <f>VLOOKUP($D6118,'NI-118'!$B$1:$W$2048,18,FALSE)</f>
        <v>0</v>
      </c>
      <c r="X6118" s="1224">
        <f>VLOOKUP($D6118,'NI-118'!$B$1:$W$2048,19,FALSE)</f>
        <v>0</v>
      </c>
    </row>
    <row r="6119" spans="1:24" hidden="1">
      <c r="A6119" s="762"/>
      <c r="B6119" s="762"/>
      <c r="C6119" s="762"/>
      <c r="D6119" s="1222" t="s">
        <v>2831</v>
      </c>
      <c r="E6119" s="1223">
        <v>118</v>
      </c>
      <c r="F6119" s="1202"/>
      <c r="G6119" s="1202"/>
      <c r="H6119" s="1205" t="s">
        <v>2828</v>
      </c>
      <c r="I6119" s="1202" t="s">
        <v>53</v>
      </c>
      <c r="J6119" s="1202" t="s">
        <v>2760</v>
      </c>
      <c r="K6119" s="1202" t="s">
        <v>2760</v>
      </c>
      <c r="L6119" s="1202" t="s">
        <v>2761</v>
      </c>
      <c r="M6119" s="1202" t="s">
        <v>2829</v>
      </c>
      <c r="N6119" s="1203" t="s">
        <v>2832</v>
      </c>
      <c r="O6119" s="1203" t="s">
        <v>73</v>
      </c>
      <c r="P6119" s="1203" t="s">
        <v>73</v>
      </c>
      <c r="Q6119" s="1203" t="s">
        <v>73</v>
      </c>
      <c r="R6119" s="1203" t="s">
        <v>73</v>
      </c>
      <c r="S6119" s="1224">
        <f>VLOOKUP($D6119,'NI-118'!$B$1:$W$2048,12,FALSE)</f>
        <v>0</v>
      </c>
      <c r="T6119" s="1224">
        <f>VLOOKUP($D6119,'NI-118'!$B$1:$W$2048,13,FALSE)</f>
        <v>0</v>
      </c>
      <c r="U6119" s="1224">
        <f>VLOOKUP($D6119,'NI-118'!$B$1:$W$2048,16,FALSE)</f>
        <v>0</v>
      </c>
      <c r="V6119" s="1224">
        <f>VLOOKUP($D6119,'NI-118'!$B$1:$W$2048,17,FALSE)</f>
        <v>0</v>
      </c>
      <c r="W6119" s="1224">
        <f>VLOOKUP($D6119,'NI-118'!$B$1:$W$2048,18,FALSE)</f>
        <v>0</v>
      </c>
      <c r="X6119" s="1224">
        <f>VLOOKUP($D6119,'NI-118'!$B$1:$W$2048,19,FALSE)</f>
        <v>0</v>
      </c>
    </row>
    <row r="6120" spans="1:24" hidden="1">
      <c r="A6120" s="762"/>
      <c r="B6120" s="762"/>
      <c r="C6120" s="762"/>
      <c r="D6120" s="1222" t="s">
        <v>2833</v>
      </c>
      <c r="E6120" s="1223">
        <v>118</v>
      </c>
      <c r="F6120" s="1202"/>
      <c r="G6120" s="1202"/>
      <c r="H6120" s="1205" t="s">
        <v>2828</v>
      </c>
      <c r="I6120" s="1202" t="s">
        <v>53</v>
      </c>
      <c r="J6120" s="1202" t="s">
        <v>2760</v>
      </c>
      <c r="K6120" s="1202" t="s">
        <v>2760</v>
      </c>
      <c r="L6120" s="1202" t="s">
        <v>2761</v>
      </c>
      <c r="M6120" s="1202" t="s">
        <v>2829</v>
      </c>
      <c r="N6120" s="1203" t="s">
        <v>2834</v>
      </c>
      <c r="O6120" s="1203" t="s">
        <v>73</v>
      </c>
      <c r="P6120" s="1203" t="s">
        <v>73</v>
      </c>
      <c r="Q6120" s="1203" t="s">
        <v>73</v>
      </c>
      <c r="R6120" s="1203" t="s">
        <v>73</v>
      </c>
      <c r="S6120" s="1224">
        <f>VLOOKUP($D6120,'NI-118'!$B$1:$W$2048,12,FALSE)</f>
        <v>0</v>
      </c>
      <c r="T6120" s="1224">
        <f>VLOOKUP($D6120,'NI-118'!$B$1:$W$2048,13,FALSE)</f>
        <v>0</v>
      </c>
      <c r="U6120" s="1224">
        <f>VLOOKUP($D6120,'NI-118'!$B$1:$W$2048,16,FALSE)</f>
        <v>0</v>
      </c>
      <c r="V6120" s="1224">
        <f>VLOOKUP($D6120,'NI-118'!$B$1:$W$2048,17,FALSE)</f>
        <v>0</v>
      </c>
      <c r="W6120" s="1224">
        <f>VLOOKUP($D6120,'NI-118'!$B$1:$W$2048,18,FALSE)</f>
        <v>0</v>
      </c>
      <c r="X6120" s="1224">
        <f>VLOOKUP($D6120,'NI-118'!$B$1:$W$2048,19,FALSE)</f>
        <v>0</v>
      </c>
    </row>
    <row r="6121" spans="1:24" hidden="1">
      <c r="A6121" s="762"/>
      <c r="B6121" s="762"/>
      <c r="C6121" s="762"/>
      <c r="D6121" s="1222" t="s">
        <v>2835</v>
      </c>
      <c r="E6121" s="1223">
        <v>118</v>
      </c>
      <c r="F6121" s="1202"/>
      <c r="G6121" s="1202"/>
      <c r="H6121" s="1205" t="s">
        <v>2828</v>
      </c>
      <c r="I6121" s="1202" t="s">
        <v>53</v>
      </c>
      <c r="J6121" s="1202" t="s">
        <v>2760</v>
      </c>
      <c r="K6121" s="1202" t="s">
        <v>2760</v>
      </c>
      <c r="L6121" s="1202" t="s">
        <v>2761</v>
      </c>
      <c r="M6121" s="1202" t="s">
        <v>2829</v>
      </c>
      <c r="N6121" s="1203" t="s">
        <v>2836</v>
      </c>
      <c r="O6121" s="1203" t="s">
        <v>73</v>
      </c>
      <c r="P6121" s="1203" t="s">
        <v>73</v>
      </c>
      <c r="Q6121" s="1203" t="s">
        <v>73</v>
      </c>
      <c r="R6121" s="1203" t="s">
        <v>73</v>
      </c>
      <c r="S6121" s="1224">
        <f>VLOOKUP($D6121,'NI-118'!$B$1:$W$2048,12,FALSE)</f>
        <v>0</v>
      </c>
      <c r="T6121" s="1224">
        <f>VLOOKUP($D6121,'NI-118'!$B$1:$W$2048,13,FALSE)</f>
        <v>0</v>
      </c>
      <c r="U6121" s="1224">
        <f>VLOOKUP($D6121,'NI-118'!$B$1:$W$2048,16,FALSE)</f>
        <v>0</v>
      </c>
      <c r="V6121" s="1224">
        <f>VLOOKUP($D6121,'NI-118'!$B$1:$W$2048,17,FALSE)</f>
        <v>0</v>
      </c>
      <c r="W6121" s="1224">
        <f>VLOOKUP($D6121,'NI-118'!$B$1:$W$2048,18,FALSE)</f>
        <v>0</v>
      </c>
      <c r="X6121" s="1224">
        <f>VLOOKUP($D6121,'NI-118'!$B$1:$W$2048,19,FALSE)</f>
        <v>0</v>
      </c>
    </row>
    <row r="6122" spans="1:24" hidden="1">
      <c r="A6122" s="762"/>
      <c r="B6122" s="762"/>
      <c r="C6122" s="762"/>
      <c r="D6122" s="1222" t="s">
        <v>2837</v>
      </c>
      <c r="E6122" s="1223">
        <v>118</v>
      </c>
      <c r="F6122" s="1202"/>
      <c r="G6122" s="1202"/>
      <c r="H6122" s="1205"/>
      <c r="I6122" s="1202" t="s">
        <v>71</v>
      </c>
      <c r="J6122" s="1202"/>
      <c r="K6122" s="1202"/>
      <c r="L6122" s="1202"/>
      <c r="M6122" s="1202"/>
      <c r="N6122" s="1203" t="s">
        <v>2838</v>
      </c>
      <c r="O6122" s="1203" t="s">
        <v>73</v>
      </c>
      <c r="P6122" s="1203" t="s">
        <v>73</v>
      </c>
      <c r="Q6122" s="1203" t="s">
        <v>73</v>
      </c>
      <c r="R6122" s="1203" t="s">
        <v>73</v>
      </c>
      <c r="S6122" s="1224">
        <f>VLOOKUP($D6122,'NI-118'!$B$1:$W$2048,12,FALSE)</f>
        <v>0</v>
      </c>
      <c r="T6122" s="1224">
        <f>VLOOKUP($D6122,'NI-118'!$B$1:$W$2048,13,FALSE)</f>
        <v>0</v>
      </c>
      <c r="U6122" s="1224">
        <f>VLOOKUP($D6122,'NI-118'!$B$1:$W$2048,16,FALSE)</f>
        <v>0</v>
      </c>
      <c r="V6122" s="1224">
        <f>VLOOKUP($D6122,'NI-118'!$B$1:$W$2048,17,FALSE)</f>
        <v>0</v>
      </c>
      <c r="W6122" s="1224">
        <f>VLOOKUP($D6122,'NI-118'!$B$1:$W$2048,18,FALSE)</f>
        <v>0</v>
      </c>
      <c r="X6122" s="1224">
        <f>VLOOKUP($D6122,'NI-118'!$B$1:$W$2048,19,FALSE)</f>
        <v>0</v>
      </c>
    </row>
    <row r="6123" spans="1:24" hidden="1">
      <c r="A6123" s="762"/>
      <c r="B6123" s="762"/>
      <c r="C6123" s="762"/>
      <c r="D6123" s="1222" t="s">
        <v>2839</v>
      </c>
      <c r="E6123" s="1223">
        <v>118</v>
      </c>
      <c r="F6123" s="1202"/>
      <c r="G6123" s="1202"/>
      <c r="H6123" s="1205"/>
      <c r="I6123" s="1202" t="s">
        <v>71</v>
      </c>
      <c r="J6123" s="1202"/>
      <c r="K6123" s="1202"/>
      <c r="L6123" s="1202"/>
      <c r="M6123" s="1202"/>
      <c r="N6123" s="1203" t="s">
        <v>2840</v>
      </c>
      <c r="O6123" s="1203" t="s">
        <v>73</v>
      </c>
      <c r="P6123" s="1203" t="s">
        <v>73</v>
      </c>
      <c r="Q6123" s="1203" t="s">
        <v>73</v>
      </c>
      <c r="R6123" s="1203" t="s">
        <v>73</v>
      </c>
      <c r="S6123" s="1224">
        <f>VLOOKUP($D6123,'NI-118'!$B$1:$W$2048,12,FALSE)</f>
        <v>0</v>
      </c>
      <c r="T6123" s="1224">
        <f>VLOOKUP($D6123,'NI-118'!$B$1:$W$2048,13,FALSE)</f>
        <v>0</v>
      </c>
      <c r="U6123" s="1224">
        <f>VLOOKUP($D6123,'NI-118'!$B$1:$W$2048,16,FALSE)</f>
        <v>0</v>
      </c>
      <c r="V6123" s="1224">
        <f>VLOOKUP($D6123,'NI-118'!$B$1:$W$2048,17,FALSE)</f>
        <v>0</v>
      </c>
      <c r="W6123" s="1224">
        <f>VLOOKUP($D6123,'NI-118'!$B$1:$W$2048,18,FALSE)</f>
        <v>0</v>
      </c>
      <c r="X6123" s="1224">
        <f>VLOOKUP($D6123,'NI-118'!$B$1:$W$2048,19,FALSE)</f>
        <v>0</v>
      </c>
    </row>
    <row r="6124" spans="1:24" hidden="1">
      <c r="A6124" s="762"/>
      <c r="B6124" s="762"/>
      <c r="C6124" s="762"/>
      <c r="D6124" s="1222" t="s">
        <v>2841</v>
      </c>
      <c r="E6124" s="1223">
        <v>118</v>
      </c>
      <c r="F6124" s="1202"/>
      <c r="G6124" s="1202"/>
      <c r="H6124" s="1205"/>
      <c r="I6124" s="1202" t="s">
        <v>71</v>
      </c>
      <c r="J6124" s="1202"/>
      <c r="K6124" s="1202"/>
      <c r="L6124" s="1202"/>
      <c r="M6124" s="1202"/>
      <c r="N6124" s="1203" t="s">
        <v>2842</v>
      </c>
      <c r="O6124" s="1203" t="s">
        <v>73</v>
      </c>
      <c r="P6124" s="1203" t="s">
        <v>73</v>
      </c>
      <c r="Q6124" s="1203" t="s">
        <v>73</v>
      </c>
      <c r="R6124" s="1203" t="s">
        <v>73</v>
      </c>
      <c r="S6124" s="1224">
        <f>VLOOKUP($D6124,'NI-118'!$B$1:$W$2048,12,FALSE)</f>
        <v>0</v>
      </c>
      <c r="T6124" s="1224">
        <f>VLOOKUP($D6124,'NI-118'!$B$1:$W$2048,13,FALSE)</f>
        <v>0</v>
      </c>
      <c r="U6124" s="1224">
        <f>VLOOKUP($D6124,'NI-118'!$B$1:$W$2048,16,FALSE)</f>
        <v>0</v>
      </c>
      <c r="V6124" s="1224">
        <f>VLOOKUP($D6124,'NI-118'!$B$1:$W$2048,17,FALSE)</f>
        <v>0</v>
      </c>
      <c r="W6124" s="1224">
        <f>VLOOKUP($D6124,'NI-118'!$B$1:$W$2048,18,FALSE)</f>
        <v>0</v>
      </c>
      <c r="X6124" s="1224">
        <f>VLOOKUP($D6124,'NI-118'!$B$1:$W$2048,19,FALSE)</f>
        <v>0</v>
      </c>
    </row>
    <row r="6125" spans="1:24" hidden="1">
      <c r="A6125" s="762"/>
      <c r="B6125" s="762"/>
      <c r="C6125" s="762"/>
      <c r="D6125" s="1222" t="s">
        <v>2843</v>
      </c>
      <c r="E6125" s="1223">
        <v>118</v>
      </c>
      <c r="F6125" s="1202"/>
      <c r="G6125" s="1202"/>
      <c r="H6125" s="1205" t="s">
        <v>2844</v>
      </c>
      <c r="I6125" s="1202" t="s">
        <v>53</v>
      </c>
      <c r="J6125" s="1202" t="s">
        <v>2845</v>
      </c>
      <c r="K6125" s="1202" t="s">
        <v>2845</v>
      </c>
      <c r="L6125" s="1202" t="s">
        <v>2846</v>
      </c>
      <c r="M6125" s="1202" t="s">
        <v>2847</v>
      </c>
      <c r="N6125" s="1203" t="s">
        <v>2848</v>
      </c>
      <c r="O6125" s="1203" t="s">
        <v>73</v>
      </c>
      <c r="P6125" s="1203" t="s">
        <v>73</v>
      </c>
      <c r="Q6125" s="1203" t="s">
        <v>73</v>
      </c>
      <c r="R6125" s="1203" t="s">
        <v>73</v>
      </c>
      <c r="S6125" s="1224">
        <f>VLOOKUP($D6125,'NI-118'!$B$1:$W$2048,12,FALSE)</f>
        <v>0</v>
      </c>
      <c r="T6125" s="1224">
        <f>VLOOKUP($D6125,'NI-118'!$B$1:$W$2048,13,FALSE)</f>
        <v>0</v>
      </c>
      <c r="U6125" s="1224">
        <f>VLOOKUP($D6125,'NI-118'!$B$1:$W$2048,16,FALSE)</f>
        <v>0</v>
      </c>
      <c r="V6125" s="1224">
        <f>VLOOKUP($D6125,'NI-118'!$B$1:$W$2048,17,FALSE)</f>
        <v>0</v>
      </c>
      <c r="W6125" s="1224">
        <f>VLOOKUP($D6125,'NI-118'!$B$1:$W$2048,18,FALSE)</f>
        <v>0</v>
      </c>
      <c r="X6125" s="1224">
        <f>VLOOKUP($D6125,'NI-118'!$B$1:$W$2048,19,FALSE)</f>
        <v>0</v>
      </c>
    </row>
    <row r="6126" spans="1:24" hidden="1">
      <c r="A6126" s="762"/>
      <c r="B6126" s="762"/>
      <c r="C6126" s="762"/>
      <c r="D6126" s="1222" t="s">
        <v>2849</v>
      </c>
      <c r="E6126" s="1223">
        <v>118</v>
      </c>
      <c r="F6126" s="1202"/>
      <c r="G6126" s="1202"/>
      <c r="H6126" s="1205" t="s">
        <v>2850</v>
      </c>
      <c r="I6126" s="1202" t="s">
        <v>53</v>
      </c>
      <c r="J6126" s="1202" t="s">
        <v>2845</v>
      </c>
      <c r="K6126" s="1202" t="s">
        <v>2845</v>
      </c>
      <c r="L6126" s="1202" t="s">
        <v>2846</v>
      </c>
      <c r="M6126" s="1202" t="s">
        <v>2847</v>
      </c>
      <c r="N6126" s="1203" t="s">
        <v>2851</v>
      </c>
      <c r="O6126" s="1203" t="s">
        <v>73</v>
      </c>
      <c r="P6126" s="1203" t="s">
        <v>73</v>
      </c>
      <c r="Q6126" s="1203" t="s">
        <v>73</v>
      </c>
      <c r="R6126" s="1203" t="s">
        <v>73</v>
      </c>
      <c r="S6126" s="1224">
        <f>VLOOKUP($D6126,'NI-118'!$B$1:$W$2048,12,FALSE)</f>
        <v>0</v>
      </c>
      <c r="T6126" s="1224">
        <f>VLOOKUP($D6126,'NI-118'!$B$1:$W$2048,13,FALSE)</f>
        <v>0</v>
      </c>
      <c r="U6126" s="1224">
        <f>VLOOKUP($D6126,'NI-118'!$B$1:$W$2048,16,FALSE)</f>
        <v>0</v>
      </c>
      <c r="V6126" s="1224">
        <f>VLOOKUP($D6126,'NI-118'!$B$1:$W$2048,17,FALSE)</f>
        <v>0</v>
      </c>
      <c r="W6126" s="1224">
        <f>VLOOKUP($D6126,'NI-118'!$B$1:$W$2048,18,FALSE)</f>
        <v>0</v>
      </c>
      <c r="X6126" s="1224">
        <f>VLOOKUP($D6126,'NI-118'!$B$1:$W$2048,19,FALSE)</f>
        <v>0</v>
      </c>
    </row>
    <row r="6127" spans="1:24" hidden="1">
      <c r="A6127" s="762"/>
      <c r="B6127" s="762"/>
      <c r="C6127" s="762"/>
      <c r="D6127" s="1222" t="s">
        <v>2852</v>
      </c>
      <c r="E6127" s="1223">
        <v>118</v>
      </c>
      <c r="F6127" s="1202"/>
      <c r="G6127" s="1202"/>
      <c r="H6127" s="1205" t="s">
        <v>2850</v>
      </c>
      <c r="I6127" s="1202" t="s">
        <v>53</v>
      </c>
      <c r="J6127" s="1202" t="s">
        <v>2845</v>
      </c>
      <c r="K6127" s="1202" t="s">
        <v>2845</v>
      </c>
      <c r="L6127" s="1202" t="s">
        <v>2846</v>
      </c>
      <c r="M6127" s="1202" t="s">
        <v>2847</v>
      </c>
      <c r="N6127" s="1203" t="s">
        <v>2853</v>
      </c>
      <c r="O6127" s="1203" t="s">
        <v>73</v>
      </c>
      <c r="P6127" s="1203" t="s">
        <v>73</v>
      </c>
      <c r="Q6127" s="1203" t="s">
        <v>73</v>
      </c>
      <c r="R6127" s="1203" t="s">
        <v>73</v>
      </c>
      <c r="S6127" s="1224">
        <f>VLOOKUP($D6127,'NI-118'!$B$1:$W$2048,12,FALSE)</f>
        <v>0</v>
      </c>
      <c r="T6127" s="1224">
        <f>VLOOKUP($D6127,'NI-118'!$B$1:$W$2048,13,FALSE)</f>
        <v>0</v>
      </c>
      <c r="U6127" s="1224">
        <f>VLOOKUP($D6127,'NI-118'!$B$1:$W$2048,16,FALSE)</f>
        <v>0</v>
      </c>
      <c r="V6127" s="1224">
        <f>VLOOKUP($D6127,'NI-118'!$B$1:$W$2048,17,FALSE)</f>
        <v>0</v>
      </c>
      <c r="W6127" s="1224">
        <f>VLOOKUP($D6127,'NI-118'!$B$1:$W$2048,18,FALSE)</f>
        <v>0</v>
      </c>
      <c r="X6127" s="1224">
        <f>VLOOKUP($D6127,'NI-118'!$B$1:$W$2048,19,FALSE)</f>
        <v>0</v>
      </c>
    </row>
    <row r="6128" spans="1:24" hidden="1">
      <c r="A6128" s="762"/>
      <c r="B6128" s="762"/>
      <c r="C6128" s="762"/>
      <c r="D6128" s="1222" t="s">
        <v>2854</v>
      </c>
      <c r="E6128" s="1223">
        <v>118</v>
      </c>
      <c r="F6128" s="1202"/>
      <c r="G6128" s="1202"/>
      <c r="H6128" s="1205" t="s">
        <v>2855</v>
      </c>
      <c r="I6128" s="1202" t="s">
        <v>53</v>
      </c>
      <c r="J6128" s="1202" t="s">
        <v>2845</v>
      </c>
      <c r="K6128" s="1202" t="s">
        <v>2845</v>
      </c>
      <c r="L6128" s="1202" t="s">
        <v>2846</v>
      </c>
      <c r="M6128" s="1202" t="s">
        <v>2847</v>
      </c>
      <c r="N6128" s="1203" t="s">
        <v>2856</v>
      </c>
      <c r="O6128" s="1203" t="s">
        <v>73</v>
      </c>
      <c r="P6128" s="1203" t="s">
        <v>73</v>
      </c>
      <c r="Q6128" s="1203" t="s">
        <v>73</v>
      </c>
      <c r="R6128" s="1203" t="s">
        <v>73</v>
      </c>
      <c r="S6128" s="1224">
        <f>VLOOKUP($D6128,'NI-118'!$B$1:$W$2048,12,FALSE)</f>
        <v>0</v>
      </c>
      <c r="T6128" s="1224">
        <f>VLOOKUP($D6128,'NI-118'!$B$1:$W$2048,13,FALSE)</f>
        <v>0</v>
      </c>
      <c r="U6128" s="1224">
        <f>VLOOKUP($D6128,'NI-118'!$B$1:$W$2048,16,FALSE)</f>
        <v>0</v>
      </c>
      <c r="V6128" s="1224">
        <f>VLOOKUP($D6128,'NI-118'!$B$1:$W$2048,17,FALSE)</f>
        <v>0</v>
      </c>
      <c r="W6128" s="1224">
        <f>VLOOKUP($D6128,'NI-118'!$B$1:$W$2048,18,FALSE)</f>
        <v>0</v>
      </c>
      <c r="X6128" s="1224">
        <f>VLOOKUP($D6128,'NI-118'!$B$1:$W$2048,19,FALSE)</f>
        <v>0</v>
      </c>
    </row>
    <row r="6129" spans="1:24" hidden="1">
      <c r="A6129" s="762"/>
      <c r="B6129" s="762"/>
      <c r="C6129" s="762"/>
      <c r="D6129" s="1222" t="s">
        <v>2857</v>
      </c>
      <c r="E6129" s="1223">
        <v>118</v>
      </c>
      <c r="F6129" s="1202"/>
      <c r="G6129" s="1202"/>
      <c r="H6129" s="1205" t="s">
        <v>2855</v>
      </c>
      <c r="I6129" s="1202" t="s">
        <v>53</v>
      </c>
      <c r="J6129" s="1202" t="s">
        <v>2845</v>
      </c>
      <c r="K6129" s="1202" t="s">
        <v>2845</v>
      </c>
      <c r="L6129" s="1202" t="s">
        <v>2846</v>
      </c>
      <c r="M6129" s="1202" t="s">
        <v>2847</v>
      </c>
      <c r="N6129" s="1203" t="s">
        <v>2858</v>
      </c>
      <c r="O6129" s="1203" t="s">
        <v>73</v>
      </c>
      <c r="P6129" s="1203" t="s">
        <v>73</v>
      </c>
      <c r="Q6129" s="1203" t="s">
        <v>73</v>
      </c>
      <c r="R6129" s="1203" t="s">
        <v>73</v>
      </c>
      <c r="S6129" s="1224">
        <f>VLOOKUP($D6129,'NI-118'!$B$1:$W$2048,12,FALSE)</f>
        <v>0</v>
      </c>
      <c r="T6129" s="1224">
        <f>VLOOKUP($D6129,'NI-118'!$B$1:$W$2048,13,FALSE)</f>
        <v>0</v>
      </c>
      <c r="U6129" s="1224">
        <f>VLOOKUP($D6129,'NI-118'!$B$1:$W$2048,16,FALSE)</f>
        <v>0</v>
      </c>
      <c r="V6129" s="1224">
        <f>VLOOKUP($D6129,'NI-118'!$B$1:$W$2048,17,FALSE)</f>
        <v>0</v>
      </c>
      <c r="W6129" s="1224">
        <f>VLOOKUP($D6129,'NI-118'!$B$1:$W$2048,18,FALSE)</f>
        <v>0</v>
      </c>
      <c r="X6129" s="1224">
        <f>VLOOKUP($D6129,'NI-118'!$B$1:$W$2048,19,FALSE)</f>
        <v>0</v>
      </c>
    </row>
    <row r="6130" spans="1:24" hidden="1">
      <c r="A6130" s="762"/>
      <c r="B6130" s="762"/>
      <c r="C6130" s="762"/>
      <c r="D6130" s="1222" t="s">
        <v>2859</v>
      </c>
      <c r="E6130" s="1223">
        <v>118</v>
      </c>
      <c r="F6130" s="1202"/>
      <c r="G6130" s="1202"/>
      <c r="H6130" s="1205" t="s">
        <v>2855</v>
      </c>
      <c r="I6130" s="1202" t="s">
        <v>53</v>
      </c>
      <c r="J6130" s="1202" t="s">
        <v>2845</v>
      </c>
      <c r="K6130" s="1202" t="s">
        <v>2845</v>
      </c>
      <c r="L6130" s="1202" t="s">
        <v>2846</v>
      </c>
      <c r="M6130" s="1202" t="s">
        <v>2847</v>
      </c>
      <c r="N6130" s="1203" t="s">
        <v>2860</v>
      </c>
      <c r="O6130" s="1203" t="s">
        <v>73</v>
      </c>
      <c r="P6130" s="1203" t="s">
        <v>73</v>
      </c>
      <c r="Q6130" s="1203" t="s">
        <v>73</v>
      </c>
      <c r="R6130" s="1203" t="s">
        <v>73</v>
      </c>
      <c r="S6130" s="1224">
        <f>VLOOKUP($D6130,'NI-118'!$B$1:$W$2048,12,FALSE)</f>
        <v>0</v>
      </c>
      <c r="T6130" s="1224">
        <f>VLOOKUP($D6130,'NI-118'!$B$1:$W$2048,13,FALSE)</f>
        <v>0</v>
      </c>
      <c r="U6130" s="1224">
        <f>VLOOKUP($D6130,'NI-118'!$B$1:$W$2048,16,FALSE)</f>
        <v>0</v>
      </c>
      <c r="V6130" s="1224">
        <f>VLOOKUP($D6130,'NI-118'!$B$1:$W$2048,17,FALSE)</f>
        <v>0</v>
      </c>
      <c r="W6130" s="1224">
        <f>VLOOKUP($D6130,'NI-118'!$B$1:$W$2048,18,FALSE)</f>
        <v>0</v>
      </c>
      <c r="X6130" s="1224">
        <f>VLOOKUP($D6130,'NI-118'!$B$1:$W$2048,19,FALSE)</f>
        <v>0</v>
      </c>
    </row>
    <row r="6131" spans="1:24" hidden="1">
      <c r="A6131" s="762"/>
      <c r="B6131" s="762"/>
      <c r="C6131" s="762"/>
      <c r="D6131" s="1222" t="s">
        <v>2861</v>
      </c>
      <c r="E6131" s="1223">
        <v>118</v>
      </c>
      <c r="F6131" s="1202" t="s">
        <v>157</v>
      </c>
      <c r="G6131" s="1202"/>
      <c r="H6131" s="1205" t="s">
        <v>577</v>
      </c>
      <c r="I6131" s="1202" t="s">
        <v>53</v>
      </c>
      <c r="J6131" s="1202" t="s">
        <v>2845</v>
      </c>
      <c r="K6131" s="1202" t="s">
        <v>2845</v>
      </c>
      <c r="L6131" s="1202" t="s">
        <v>2846</v>
      </c>
      <c r="M6131" s="1202" t="s">
        <v>2847</v>
      </c>
      <c r="N6131" s="1203" t="s">
        <v>2862</v>
      </c>
      <c r="O6131" s="1203" t="s">
        <v>73</v>
      </c>
      <c r="P6131" s="1203" t="s">
        <v>73</v>
      </c>
      <c r="Q6131" s="1203" t="s">
        <v>73</v>
      </c>
      <c r="R6131" s="1203" t="s">
        <v>73</v>
      </c>
      <c r="S6131" s="1224">
        <f>VLOOKUP($D6131,'NI-118'!$B$1:$W$2048,12,FALSE)</f>
        <v>0</v>
      </c>
      <c r="T6131" s="1224">
        <f>VLOOKUP($D6131,'NI-118'!$B$1:$W$2048,13,FALSE)</f>
        <v>0</v>
      </c>
      <c r="U6131" s="1224">
        <f>VLOOKUP($D6131,'NI-118'!$B$1:$W$2048,16,FALSE)</f>
        <v>0</v>
      </c>
      <c r="V6131" s="1224">
        <f>VLOOKUP($D6131,'NI-118'!$B$1:$W$2048,17,FALSE)</f>
        <v>0</v>
      </c>
      <c r="W6131" s="1224">
        <f>VLOOKUP($D6131,'NI-118'!$B$1:$W$2048,18,FALSE)</f>
        <v>0</v>
      </c>
      <c r="X6131" s="1224">
        <f>VLOOKUP($D6131,'NI-118'!$B$1:$W$2048,19,FALSE)</f>
        <v>0</v>
      </c>
    </row>
    <row r="6132" spans="1:24" hidden="1">
      <c r="A6132" s="762"/>
      <c r="B6132" s="762"/>
      <c r="C6132" s="762"/>
      <c r="D6132" s="1222" t="s">
        <v>2863</v>
      </c>
      <c r="E6132" s="1223">
        <v>118</v>
      </c>
      <c r="F6132" s="1202"/>
      <c r="G6132" s="1202"/>
      <c r="H6132" s="1205"/>
      <c r="I6132" s="1202" t="s">
        <v>71</v>
      </c>
      <c r="J6132" s="1202"/>
      <c r="K6132" s="1202"/>
      <c r="L6132" s="1202"/>
      <c r="M6132" s="1202"/>
      <c r="N6132" s="1203" t="s">
        <v>2864</v>
      </c>
      <c r="O6132" s="1203" t="s">
        <v>73</v>
      </c>
      <c r="P6132" s="1203" t="s">
        <v>73</v>
      </c>
      <c r="Q6132" s="1203" t="s">
        <v>73</v>
      </c>
      <c r="R6132" s="1203" t="s">
        <v>73</v>
      </c>
      <c r="S6132" s="1224">
        <f>VLOOKUP($D6132,'NI-118'!$B$1:$W$2048,12,FALSE)</f>
        <v>0</v>
      </c>
      <c r="T6132" s="1224">
        <f>VLOOKUP($D6132,'NI-118'!$B$1:$W$2048,13,FALSE)</f>
        <v>0</v>
      </c>
      <c r="U6132" s="1224">
        <f>VLOOKUP($D6132,'NI-118'!$B$1:$W$2048,16,FALSE)</f>
        <v>0</v>
      </c>
      <c r="V6132" s="1224">
        <f>VLOOKUP($D6132,'NI-118'!$B$1:$W$2048,17,FALSE)</f>
        <v>0</v>
      </c>
      <c r="W6132" s="1224">
        <f>VLOOKUP($D6132,'NI-118'!$B$1:$W$2048,18,FALSE)</f>
        <v>0</v>
      </c>
      <c r="X6132" s="1224">
        <f>VLOOKUP($D6132,'NI-118'!$B$1:$W$2048,19,FALSE)</f>
        <v>0</v>
      </c>
    </row>
    <row r="6133" spans="1:24" hidden="1">
      <c r="A6133" s="762"/>
      <c r="B6133" s="762"/>
      <c r="C6133" s="762"/>
      <c r="D6133" s="1222" t="s">
        <v>2865</v>
      </c>
      <c r="E6133" s="1223">
        <v>118</v>
      </c>
      <c r="F6133" s="1202"/>
      <c r="G6133" s="1202"/>
      <c r="H6133" s="1205" t="s">
        <v>2866</v>
      </c>
      <c r="I6133" s="1202" t="s">
        <v>53</v>
      </c>
      <c r="J6133" s="1202" t="s">
        <v>2845</v>
      </c>
      <c r="K6133" s="1202" t="s">
        <v>2845</v>
      </c>
      <c r="L6133" s="1202" t="s">
        <v>2846</v>
      </c>
      <c r="M6133" s="1202" t="s">
        <v>2847</v>
      </c>
      <c r="N6133" s="1203" t="s">
        <v>2867</v>
      </c>
      <c r="O6133" s="1203" t="s">
        <v>73</v>
      </c>
      <c r="P6133" s="1203" t="s">
        <v>73</v>
      </c>
      <c r="Q6133" s="1203" t="s">
        <v>73</v>
      </c>
      <c r="R6133" s="1203" t="s">
        <v>73</v>
      </c>
      <c r="S6133" s="1224">
        <f>VLOOKUP($D6133,'NI-118'!$B$1:$W$2048,12,FALSE)</f>
        <v>0</v>
      </c>
      <c r="T6133" s="1224">
        <f>VLOOKUP($D6133,'NI-118'!$B$1:$W$2048,13,FALSE)</f>
        <v>0</v>
      </c>
      <c r="U6133" s="1224">
        <f>VLOOKUP($D6133,'NI-118'!$B$1:$W$2048,16,FALSE)</f>
        <v>0</v>
      </c>
      <c r="V6133" s="1224">
        <f>VLOOKUP($D6133,'NI-118'!$B$1:$W$2048,17,FALSE)</f>
        <v>0</v>
      </c>
      <c r="W6133" s="1224">
        <f>VLOOKUP($D6133,'NI-118'!$B$1:$W$2048,18,FALSE)</f>
        <v>0</v>
      </c>
      <c r="X6133" s="1224">
        <f>VLOOKUP($D6133,'NI-118'!$B$1:$W$2048,19,FALSE)</f>
        <v>0</v>
      </c>
    </row>
    <row r="6134" spans="1:24" hidden="1">
      <c r="A6134" s="762"/>
      <c r="B6134" s="762"/>
      <c r="C6134" s="762"/>
      <c r="D6134" s="1222" t="s">
        <v>2868</v>
      </c>
      <c r="E6134" s="1223">
        <v>118</v>
      </c>
      <c r="F6134" s="1202"/>
      <c r="G6134" s="1202"/>
      <c r="H6134" s="1205" t="s">
        <v>2869</v>
      </c>
      <c r="I6134" s="1202" t="s">
        <v>53</v>
      </c>
      <c r="J6134" s="1202" t="s">
        <v>2845</v>
      </c>
      <c r="K6134" s="1202" t="s">
        <v>2845</v>
      </c>
      <c r="L6134" s="1202" t="s">
        <v>2846</v>
      </c>
      <c r="M6134" s="1202" t="s">
        <v>2847</v>
      </c>
      <c r="N6134" s="1203" t="s">
        <v>2870</v>
      </c>
      <c r="O6134" s="1203" t="s">
        <v>73</v>
      </c>
      <c r="P6134" s="1203" t="s">
        <v>73</v>
      </c>
      <c r="Q6134" s="1203" t="s">
        <v>73</v>
      </c>
      <c r="R6134" s="1203" t="s">
        <v>73</v>
      </c>
      <c r="S6134" s="1224">
        <f>VLOOKUP($D6134,'NI-118'!$B$1:$W$2048,12,FALSE)</f>
        <v>0</v>
      </c>
      <c r="T6134" s="1224">
        <f>VLOOKUP($D6134,'NI-118'!$B$1:$W$2048,13,FALSE)</f>
        <v>0</v>
      </c>
      <c r="U6134" s="1224">
        <f>VLOOKUP($D6134,'NI-118'!$B$1:$W$2048,16,FALSE)</f>
        <v>0</v>
      </c>
      <c r="V6134" s="1224">
        <f>VLOOKUP($D6134,'NI-118'!$B$1:$W$2048,17,FALSE)</f>
        <v>0</v>
      </c>
      <c r="W6134" s="1224">
        <f>VLOOKUP($D6134,'NI-118'!$B$1:$W$2048,18,FALSE)</f>
        <v>0</v>
      </c>
      <c r="X6134" s="1224">
        <f>VLOOKUP($D6134,'NI-118'!$B$1:$W$2048,19,FALSE)</f>
        <v>0</v>
      </c>
    </row>
    <row r="6135" spans="1:24" hidden="1">
      <c r="A6135" s="762"/>
      <c r="B6135" s="762"/>
      <c r="C6135" s="762"/>
      <c r="D6135" s="1222" t="s">
        <v>2871</v>
      </c>
      <c r="E6135" s="1223">
        <v>118</v>
      </c>
      <c r="F6135" s="1202"/>
      <c r="G6135" s="1202"/>
      <c r="H6135" s="1205" t="s">
        <v>2872</v>
      </c>
      <c r="I6135" s="1202" t="s">
        <v>53</v>
      </c>
      <c r="J6135" s="1202" t="s">
        <v>2845</v>
      </c>
      <c r="K6135" s="1202" t="s">
        <v>2845</v>
      </c>
      <c r="L6135" s="1202" t="s">
        <v>2846</v>
      </c>
      <c r="M6135" s="1202" t="s">
        <v>2847</v>
      </c>
      <c r="N6135" s="1203" t="s">
        <v>2873</v>
      </c>
      <c r="O6135" s="1203" t="s">
        <v>73</v>
      </c>
      <c r="P6135" s="1203" t="s">
        <v>73</v>
      </c>
      <c r="Q6135" s="1203" t="s">
        <v>73</v>
      </c>
      <c r="R6135" s="1203" t="s">
        <v>73</v>
      </c>
      <c r="S6135" s="1224">
        <f>VLOOKUP($D6135,'NI-118'!$B$1:$W$2048,12,FALSE)</f>
        <v>0</v>
      </c>
      <c r="T6135" s="1224">
        <f>VLOOKUP($D6135,'NI-118'!$B$1:$W$2048,13,FALSE)</f>
        <v>0</v>
      </c>
      <c r="U6135" s="1224">
        <f>VLOOKUP($D6135,'NI-118'!$B$1:$W$2048,16,FALSE)</f>
        <v>0</v>
      </c>
      <c r="V6135" s="1224">
        <f>VLOOKUP($D6135,'NI-118'!$B$1:$W$2048,17,FALSE)</f>
        <v>0</v>
      </c>
      <c r="W6135" s="1224">
        <f>VLOOKUP($D6135,'NI-118'!$B$1:$W$2048,18,FALSE)</f>
        <v>0</v>
      </c>
      <c r="X6135" s="1224">
        <f>VLOOKUP($D6135,'NI-118'!$B$1:$W$2048,19,FALSE)</f>
        <v>0</v>
      </c>
    </row>
    <row r="6136" spans="1:24" hidden="1">
      <c r="A6136" s="762"/>
      <c r="B6136" s="762"/>
      <c r="C6136" s="762"/>
      <c r="D6136" s="1222" t="s">
        <v>2874</v>
      </c>
      <c r="E6136" s="1223">
        <v>118</v>
      </c>
      <c r="F6136" s="1202"/>
      <c r="G6136" s="1202"/>
      <c r="H6136" s="1205" t="s">
        <v>2875</v>
      </c>
      <c r="I6136" s="1202" t="s">
        <v>53</v>
      </c>
      <c r="J6136" s="1202" t="s">
        <v>2845</v>
      </c>
      <c r="K6136" s="1202" t="s">
        <v>2845</v>
      </c>
      <c r="L6136" s="1202" t="s">
        <v>2846</v>
      </c>
      <c r="M6136" s="1202" t="s">
        <v>2847</v>
      </c>
      <c r="N6136" s="1203" t="s">
        <v>2876</v>
      </c>
      <c r="O6136" s="1203" t="s">
        <v>73</v>
      </c>
      <c r="P6136" s="1203" t="s">
        <v>73</v>
      </c>
      <c r="Q6136" s="1203" t="s">
        <v>73</v>
      </c>
      <c r="R6136" s="1203" t="s">
        <v>73</v>
      </c>
      <c r="S6136" s="1224">
        <f>VLOOKUP($D6136,'NI-118'!$B$1:$W$2048,12,FALSE)</f>
        <v>0</v>
      </c>
      <c r="T6136" s="1224">
        <f>VLOOKUP($D6136,'NI-118'!$B$1:$W$2048,13,FALSE)</f>
        <v>0</v>
      </c>
      <c r="U6136" s="1224">
        <f>VLOOKUP($D6136,'NI-118'!$B$1:$W$2048,16,FALSE)</f>
        <v>0</v>
      </c>
      <c r="V6136" s="1224">
        <f>VLOOKUP($D6136,'NI-118'!$B$1:$W$2048,17,FALSE)</f>
        <v>0</v>
      </c>
      <c r="W6136" s="1224">
        <f>VLOOKUP($D6136,'NI-118'!$B$1:$W$2048,18,FALSE)</f>
        <v>0</v>
      </c>
      <c r="X6136" s="1224">
        <f>VLOOKUP($D6136,'NI-118'!$B$1:$W$2048,19,FALSE)</f>
        <v>0</v>
      </c>
    </row>
    <row r="6137" spans="1:24" hidden="1">
      <c r="A6137" s="762"/>
      <c r="B6137" s="762"/>
      <c r="C6137" s="762"/>
      <c r="D6137" s="1222" t="s">
        <v>2877</v>
      </c>
      <c r="E6137" s="1223">
        <v>118</v>
      </c>
      <c r="F6137" s="1202"/>
      <c r="G6137" s="1202"/>
      <c r="H6137" s="1205" t="s">
        <v>2878</v>
      </c>
      <c r="I6137" s="1202" t="s">
        <v>53</v>
      </c>
      <c r="J6137" s="1202" t="s">
        <v>2845</v>
      </c>
      <c r="K6137" s="1202" t="s">
        <v>2845</v>
      </c>
      <c r="L6137" s="1202" t="s">
        <v>2846</v>
      </c>
      <c r="M6137" s="1202" t="s">
        <v>2847</v>
      </c>
      <c r="N6137" s="1203" t="s">
        <v>2879</v>
      </c>
      <c r="O6137" s="1203" t="s">
        <v>73</v>
      </c>
      <c r="P6137" s="1203" t="s">
        <v>73</v>
      </c>
      <c r="Q6137" s="1203" t="s">
        <v>73</v>
      </c>
      <c r="R6137" s="1203" t="s">
        <v>73</v>
      </c>
      <c r="S6137" s="1224">
        <f>VLOOKUP($D6137,'NI-118'!$B$1:$W$2048,12,FALSE)</f>
        <v>0</v>
      </c>
      <c r="T6137" s="1224">
        <f>VLOOKUP($D6137,'NI-118'!$B$1:$W$2048,13,FALSE)</f>
        <v>0</v>
      </c>
      <c r="U6137" s="1224">
        <f>VLOOKUP($D6137,'NI-118'!$B$1:$W$2048,16,FALSE)</f>
        <v>0</v>
      </c>
      <c r="V6137" s="1224">
        <f>VLOOKUP($D6137,'NI-118'!$B$1:$W$2048,17,FALSE)</f>
        <v>0</v>
      </c>
      <c r="W6137" s="1224">
        <f>VLOOKUP($D6137,'NI-118'!$B$1:$W$2048,18,FALSE)</f>
        <v>0</v>
      </c>
      <c r="X6137" s="1224">
        <f>VLOOKUP($D6137,'NI-118'!$B$1:$W$2048,19,FALSE)</f>
        <v>0</v>
      </c>
    </row>
    <row r="6138" spans="1:24" hidden="1">
      <c r="A6138" s="762"/>
      <c r="B6138" s="762"/>
      <c r="C6138" s="762"/>
      <c r="D6138" s="1222" t="s">
        <v>2880</v>
      </c>
      <c r="E6138" s="1223">
        <v>118</v>
      </c>
      <c r="F6138" s="1202"/>
      <c r="G6138" s="1202"/>
      <c r="H6138" s="1205"/>
      <c r="I6138" s="1202" t="s">
        <v>71</v>
      </c>
      <c r="J6138" s="1202"/>
      <c r="K6138" s="1202"/>
      <c r="L6138" s="1202"/>
      <c r="M6138" s="1202"/>
      <c r="N6138" s="1203" t="s">
        <v>2881</v>
      </c>
      <c r="O6138" s="1203" t="s">
        <v>73</v>
      </c>
      <c r="P6138" s="1203" t="s">
        <v>73</v>
      </c>
      <c r="Q6138" s="1203" t="s">
        <v>73</v>
      </c>
      <c r="R6138" s="1203" t="s">
        <v>73</v>
      </c>
      <c r="S6138" s="1224">
        <f>VLOOKUP($D6138,'NI-118'!$B$1:$W$2048,12,FALSE)</f>
        <v>0</v>
      </c>
      <c r="T6138" s="1224">
        <f>VLOOKUP($D6138,'NI-118'!$B$1:$W$2048,13,FALSE)</f>
        <v>0</v>
      </c>
      <c r="U6138" s="1224">
        <f>VLOOKUP($D6138,'NI-118'!$B$1:$W$2048,16,FALSE)</f>
        <v>0</v>
      </c>
      <c r="V6138" s="1224">
        <f>VLOOKUP($D6138,'NI-118'!$B$1:$W$2048,17,FALSE)</f>
        <v>0</v>
      </c>
      <c r="W6138" s="1224">
        <f>VLOOKUP($D6138,'NI-118'!$B$1:$W$2048,18,FALSE)</f>
        <v>0</v>
      </c>
      <c r="X6138" s="1224">
        <f>VLOOKUP($D6138,'NI-118'!$B$1:$W$2048,19,FALSE)</f>
        <v>0</v>
      </c>
    </row>
    <row r="6139" spans="1:24" hidden="1">
      <c r="A6139" s="762"/>
      <c r="B6139" s="762"/>
      <c r="C6139" s="762"/>
      <c r="D6139" s="1222" t="s">
        <v>2882</v>
      </c>
      <c r="E6139" s="1223">
        <v>118</v>
      </c>
      <c r="F6139" s="1202"/>
      <c r="G6139" s="1202"/>
      <c r="H6139" s="1205"/>
      <c r="I6139" s="1202" t="s">
        <v>71</v>
      </c>
      <c r="J6139" s="1202"/>
      <c r="K6139" s="1202"/>
      <c r="L6139" s="1202"/>
      <c r="M6139" s="1202"/>
      <c r="N6139" s="1203" t="s">
        <v>2883</v>
      </c>
      <c r="O6139" s="1203" t="s">
        <v>73</v>
      </c>
      <c r="P6139" s="1203" t="s">
        <v>73</v>
      </c>
      <c r="Q6139" s="1203" t="s">
        <v>73</v>
      </c>
      <c r="R6139" s="1203" t="s">
        <v>73</v>
      </c>
      <c r="S6139" s="1224">
        <f>VLOOKUP($D6139,'NI-118'!$B$1:$W$2048,12,FALSE)</f>
        <v>0</v>
      </c>
      <c r="T6139" s="1224">
        <f>VLOOKUP($D6139,'NI-118'!$B$1:$W$2048,13,FALSE)</f>
        <v>0</v>
      </c>
      <c r="U6139" s="1224">
        <f>VLOOKUP($D6139,'NI-118'!$B$1:$W$2048,16,FALSE)</f>
        <v>0</v>
      </c>
      <c r="V6139" s="1224">
        <f>VLOOKUP($D6139,'NI-118'!$B$1:$W$2048,17,FALSE)</f>
        <v>0</v>
      </c>
      <c r="W6139" s="1224">
        <f>VLOOKUP($D6139,'NI-118'!$B$1:$W$2048,18,FALSE)</f>
        <v>0</v>
      </c>
      <c r="X6139" s="1224">
        <f>VLOOKUP($D6139,'NI-118'!$B$1:$W$2048,19,FALSE)</f>
        <v>0</v>
      </c>
    </row>
    <row r="6140" spans="1:24" hidden="1">
      <c r="A6140" s="762"/>
      <c r="B6140" s="762"/>
      <c r="C6140" s="762"/>
      <c r="D6140" s="1222" t="s">
        <v>2884</v>
      </c>
      <c r="E6140" s="1223">
        <v>118</v>
      </c>
      <c r="F6140" s="1202"/>
      <c r="G6140" s="1202"/>
      <c r="H6140" s="1205" t="s">
        <v>2885</v>
      </c>
      <c r="I6140" s="1202" t="s">
        <v>53</v>
      </c>
      <c r="J6140" s="1202" t="s">
        <v>2886</v>
      </c>
      <c r="K6140" s="1202" t="s">
        <v>2886</v>
      </c>
      <c r="L6140" s="1202" t="s">
        <v>2887</v>
      </c>
      <c r="M6140" s="1202" t="s">
        <v>2888</v>
      </c>
      <c r="N6140" s="1203" t="s">
        <v>2889</v>
      </c>
      <c r="O6140" s="1203" t="s">
        <v>73</v>
      </c>
      <c r="P6140" s="1203" t="s">
        <v>73</v>
      </c>
      <c r="Q6140" s="1203" t="s">
        <v>73</v>
      </c>
      <c r="R6140" s="1203" t="s">
        <v>73</v>
      </c>
      <c r="S6140" s="1224">
        <f>VLOOKUP($D6140,'NI-118'!$B$1:$W$2048,12,FALSE)</f>
        <v>0</v>
      </c>
      <c r="T6140" s="1224">
        <f>VLOOKUP($D6140,'NI-118'!$B$1:$W$2048,13,FALSE)</f>
        <v>0</v>
      </c>
      <c r="U6140" s="1224">
        <f>VLOOKUP($D6140,'NI-118'!$B$1:$W$2048,16,FALSE)</f>
        <v>0</v>
      </c>
      <c r="V6140" s="1224">
        <f>VLOOKUP($D6140,'NI-118'!$B$1:$W$2048,17,FALSE)</f>
        <v>0</v>
      </c>
      <c r="W6140" s="1224">
        <f>VLOOKUP($D6140,'NI-118'!$B$1:$W$2048,18,FALSE)</f>
        <v>0</v>
      </c>
      <c r="X6140" s="1224">
        <f>VLOOKUP($D6140,'NI-118'!$B$1:$W$2048,19,FALSE)</f>
        <v>0</v>
      </c>
    </row>
    <row r="6141" spans="1:24" hidden="1">
      <c r="A6141" s="762"/>
      <c r="B6141" s="762"/>
      <c r="C6141" s="762"/>
      <c r="D6141" s="1222" t="s">
        <v>2890</v>
      </c>
      <c r="E6141" s="1223">
        <v>118</v>
      </c>
      <c r="F6141" s="1202"/>
      <c r="G6141" s="1202"/>
      <c r="H6141" s="1205" t="s">
        <v>2891</v>
      </c>
      <c r="I6141" s="1202" t="s">
        <v>53</v>
      </c>
      <c r="J6141" s="1202" t="s">
        <v>2886</v>
      </c>
      <c r="K6141" s="1202" t="s">
        <v>2886</v>
      </c>
      <c r="L6141" s="1202" t="s">
        <v>2887</v>
      </c>
      <c r="M6141" s="1202" t="s">
        <v>2888</v>
      </c>
      <c r="N6141" s="1203" t="s">
        <v>2892</v>
      </c>
      <c r="O6141" s="1203" t="s">
        <v>73</v>
      </c>
      <c r="P6141" s="1203" t="s">
        <v>73</v>
      </c>
      <c r="Q6141" s="1203" t="s">
        <v>73</v>
      </c>
      <c r="R6141" s="1203" t="s">
        <v>73</v>
      </c>
      <c r="S6141" s="1224">
        <f>VLOOKUP($D6141,'NI-118'!$B$1:$W$2048,12,FALSE)</f>
        <v>0</v>
      </c>
      <c r="T6141" s="1224">
        <f>VLOOKUP($D6141,'NI-118'!$B$1:$W$2048,13,FALSE)</f>
        <v>0</v>
      </c>
      <c r="U6141" s="1224">
        <f>VLOOKUP($D6141,'NI-118'!$B$1:$W$2048,16,FALSE)</f>
        <v>0</v>
      </c>
      <c r="V6141" s="1224">
        <f>VLOOKUP($D6141,'NI-118'!$B$1:$W$2048,17,FALSE)</f>
        <v>0</v>
      </c>
      <c r="W6141" s="1224">
        <f>VLOOKUP($D6141,'NI-118'!$B$1:$W$2048,18,FALSE)</f>
        <v>0</v>
      </c>
      <c r="X6141" s="1224">
        <f>VLOOKUP($D6141,'NI-118'!$B$1:$W$2048,19,FALSE)</f>
        <v>0</v>
      </c>
    </row>
    <row r="6142" spans="1:24" hidden="1">
      <c r="A6142" s="762"/>
      <c r="B6142" s="762"/>
      <c r="C6142" s="762"/>
      <c r="D6142" s="1222" t="s">
        <v>2893</v>
      </c>
      <c r="E6142" s="1223">
        <v>118</v>
      </c>
      <c r="F6142" s="1202"/>
      <c r="G6142" s="1202"/>
      <c r="H6142" s="1205" t="s">
        <v>2891</v>
      </c>
      <c r="I6142" s="1202" t="s">
        <v>53</v>
      </c>
      <c r="J6142" s="1202" t="s">
        <v>2886</v>
      </c>
      <c r="K6142" s="1202" t="s">
        <v>2886</v>
      </c>
      <c r="L6142" s="1202" t="s">
        <v>2887</v>
      </c>
      <c r="M6142" s="1202" t="s">
        <v>2888</v>
      </c>
      <c r="N6142" s="1203" t="s">
        <v>2894</v>
      </c>
      <c r="O6142" s="1203" t="s">
        <v>73</v>
      </c>
      <c r="P6142" s="1203" t="s">
        <v>73</v>
      </c>
      <c r="Q6142" s="1203" t="s">
        <v>73</v>
      </c>
      <c r="R6142" s="1203" t="s">
        <v>73</v>
      </c>
      <c r="S6142" s="1224">
        <f>VLOOKUP($D6142,'NI-118'!$B$1:$W$2048,12,FALSE)</f>
        <v>0</v>
      </c>
      <c r="T6142" s="1224">
        <f>VLOOKUP($D6142,'NI-118'!$B$1:$W$2048,13,FALSE)</f>
        <v>0</v>
      </c>
      <c r="U6142" s="1224">
        <f>VLOOKUP($D6142,'NI-118'!$B$1:$W$2048,16,FALSE)</f>
        <v>0</v>
      </c>
      <c r="V6142" s="1224">
        <f>VLOOKUP($D6142,'NI-118'!$B$1:$W$2048,17,FALSE)</f>
        <v>0</v>
      </c>
      <c r="W6142" s="1224">
        <f>VLOOKUP($D6142,'NI-118'!$B$1:$W$2048,18,FALSE)</f>
        <v>0</v>
      </c>
      <c r="X6142" s="1224">
        <f>VLOOKUP($D6142,'NI-118'!$B$1:$W$2048,19,FALSE)</f>
        <v>0</v>
      </c>
    </row>
    <row r="6143" spans="1:24" hidden="1">
      <c r="A6143" s="762"/>
      <c r="B6143" s="762"/>
      <c r="C6143" s="762"/>
      <c r="D6143" s="1222" t="s">
        <v>2895</v>
      </c>
      <c r="E6143" s="1223">
        <v>118</v>
      </c>
      <c r="F6143" s="1202"/>
      <c r="G6143" s="1202"/>
      <c r="H6143" s="1205" t="s">
        <v>2896</v>
      </c>
      <c r="I6143" s="1202" t="s">
        <v>53</v>
      </c>
      <c r="J6143" s="1202" t="s">
        <v>2886</v>
      </c>
      <c r="K6143" s="1202" t="s">
        <v>2886</v>
      </c>
      <c r="L6143" s="1202" t="s">
        <v>2887</v>
      </c>
      <c r="M6143" s="1202" t="s">
        <v>2888</v>
      </c>
      <c r="N6143" s="1203" t="s">
        <v>2897</v>
      </c>
      <c r="O6143" s="1203" t="s">
        <v>73</v>
      </c>
      <c r="P6143" s="1203" t="s">
        <v>73</v>
      </c>
      <c r="Q6143" s="1203" t="s">
        <v>73</v>
      </c>
      <c r="R6143" s="1203" t="s">
        <v>73</v>
      </c>
      <c r="S6143" s="1224">
        <f>VLOOKUP($D6143,'NI-118'!$B$1:$W$2048,12,FALSE)</f>
        <v>0</v>
      </c>
      <c r="T6143" s="1224">
        <f>VLOOKUP($D6143,'NI-118'!$B$1:$W$2048,13,FALSE)</f>
        <v>0</v>
      </c>
      <c r="U6143" s="1224">
        <f>VLOOKUP($D6143,'NI-118'!$B$1:$W$2048,16,FALSE)</f>
        <v>0</v>
      </c>
      <c r="V6143" s="1224">
        <f>VLOOKUP($D6143,'NI-118'!$B$1:$W$2048,17,FALSE)</f>
        <v>0</v>
      </c>
      <c r="W6143" s="1224">
        <f>VLOOKUP($D6143,'NI-118'!$B$1:$W$2048,18,FALSE)</f>
        <v>0</v>
      </c>
      <c r="X6143" s="1224">
        <f>VLOOKUP($D6143,'NI-118'!$B$1:$W$2048,19,FALSE)</f>
        <v>0</v>
      </c>
    </row>
    <row r="6144" spans="1:24" hidden="1">
      <c r="A6144" s="762"/>
      <c r="B6144" s="762"/>
      <c r="C6144" s="762"/>
      <c r="D6144" s="1222" t="s">
        <v>2898</v>
      </c>
      <c r="E6144" s="1223">
        <v>118</v>
      </c>
      <c r="F6144" s="1202"/>
      <c r="G6144" s="1202"/>
      <c r="H6144" s="1205" t="s">
        <v>2896</v>
      </c>
      <c r="I6144" s="1202" t="s">
        <v>53</v>
      </c>
      <c r="J6144" s="1202" t="s">
        <v>2886</v>
      </c>
      <c r="K6144" s="1202" t="s">
        <v>2886</v>
      </c>
      <c r="L6144" s="1202" t="s">
        <v>2887</v>
      </c>
      <c r="M6144" s="1202" t="s">
        <v>2888</v>
      </c>
      <c r="N6144" s="1203" t="s">
        <v>2899</v>
      </c>
      <c r="O6144" s="1203" t="s">
        <v>73</v>
      </c>
      <c r="P6144" s="1203" t="s">
        <v>73</v>
      </c>
      <c r="Q6144" s="1203" t="s">
        <v>73</v>
      </c>
      <c r="R6144" s="1203" t="s">
        <v>73</v>
      </c>
      <c r="S6144" s="1224">
        <f>VLOOKUP($D6144,'NI-118'!$B$1:$W$2048,12,FALSE)</f>
        <v>0</v>
      </c>
      <c r="T6144" s="1224">
        <f>VLOOKUP($D6144,'NI-118'!$B$1:$W$2048,13,FALSE)</f>
        <v>0</v>
      </c>
      <c r="U6144" s="1224">
        <f>VLOOKUP($D6144,'NI-118'!$B$1:$W$2048,16,FALSE)</f>
        <v>0</v>
      </c>
      <c r="V6144" s="1224">
        <f>VLOOKUP($D6144,'NI-118'!$B$1:$W$2048,17,FALSE)</f>
        <v>0</v>
      </c>
      <c r="W6144" s="1224">
        <f>VLOOKUP($D6144,'NI-118'!$B$1:$W$2048,18,FALSE)</f>
        <v>0</v>
      </c>
      <c r="X6144" s="1224">
        <f>VLOOKUP($D6144,'NI-118'!$B$1:$W$2048,19,FALSE)</f>
        <v>0</v>
      </c>
    </row>
    <row r="6145" spans="1:24" hidden="1">
      <c r="A6145" s="762"/>
      <c r="B6145" s="762"/>
      <c r="C6145" s="762"/>
      <c r="D6145" s="1222" t="s">
        <v>2900</v>
      </c>
      <c r="E6145" s="1223">
        <v>118</v>
      </c>
      <c r="F6145" s="1202"/>
      <c r="G6145" s="1202"/>
      <c r="H6145" s="1205" t="s">
        <v>2896</v>
      </c>
      <c r="I6145" s="1202" t="s">
        <v>53</v>
      </c>
      <c r="J6145" s="1202" t="s">
        <v>2886</v>
      </c>
      <c r="K6145" s="1202" t="s">
        <v>2886</v>
      </c>
      <c r="L6145" s="1202" t="s">
        <v>2887</v>
      </c>
      <c r="M6145" s="1202" t="s">
        <v>2888</v>
      </c>
      <c r="N6145" s="1203" t="s">
        <v>2901</v>
      </c>
      <c r="O6145" s="1203" t="s">
        <v>73</v>
      </c>
      <c r="P6145" s="1203" t="s">
        <v>73</v>
      </c>
      <c r="Q6145" s="1203" t="s">
        <v>73</v>
      </c>
      <c r="R6145" s="1203" t="s">
        <v>73</v>
      </c>
      <c r="S6145" s="1224">
        <f>VLOOKUP($D6145,'NI-118'!$B$1:$W$2048,12,FALSE)</f>
        <v>0</v>
      </c>
      <c r="T6145" s="1224">
        <f>VLOOKUP($D6145,'NI-118'!$B$1:$W$2048,13,FALSE)</f>
        <v>0</v>
      </c>
      <c r="U6145" s="1224">
        <f>VLOOKUP($D6145,'NI-118'!$B$1:$W$2048,16,FALSE)</f>
        <v>0</v>
      </c>
      <c r="V6145" s="1224">
        <f>VLOOKUP($D6145,'NI-118'!$B$1:$W$2048,17,FALSE)</f>
        <v>0</v>
      </c>
      <c r="W6145" s="1224">
        <f>VLOOKUP($D6145,'NI-118'!$B$1:$W$2048,18,FALSE)</f>
        <v>0</v>
      </c>
      <c r="X6145" s="1224">
        <f>VLOOKUP($D6145,'NI-118'!$B$1:$W$2048,19,FALSE)</f>
        <v>0</v>
      </c>
    </row>
    <row r="6146" spans="1:24" hidden="1">
      <c r="A6146" s="762"/>
      <c r="B6146" s="762"/>
      <c r="C6146" s="762"/>
      <c r="D6146" s="1222" t="s">
        <v>2902</v>
      </c>
      <c r="E6146" s="1223">
        <v>118</v>
      </c>
      <c r="F6146" s="1202"/>
      <c r="G6146" s="1202"/>
      <c r="H6146" s="1205" t="s">
        <v>2896</v>
      </c>
      <c r="I6146" s="1202" t="s">
        <v>53</v>
      </c>
      <c r="J6146" s="1202" t="s">
        <v>2886</v>
      </c>
      <c r="K6146" s="1202" t="s">
        <v>2886</v>
      </c>
      <c r="L6146" s="1202" t="s">
        <v>2887</v>
      </c>
      <c r="M6146" s="1202" t="s">
        <v>2888</v>
      </c>
      <c r="N6146" s="1203" t="s">
        <v>2903</v>
      </c>
      <c r="O6146" s="1203" t="s">
        <v>73</v>
      </c>
      <c r="P6146" s="1203" t="s">
        <v>73</v>
      </c>
      <c r="Q6146" s="1203" t="s">
        <v>73</v>
      </c>
      <c r="R6146" s="1203" t="s">
        <v>73</v>
      </c>
      <c r="S6146" s="1224">
        <f>VLOOKUP($D6146,'NI-118'!$B$1:$W$2048,12,FALSE)</f>
        <v>0</v>
      </c>
      <c r="T6146" s="1224">
        <f>VLOOKUP($D6146,'NI-118'!$B$1:$W$2048,13,FALSE)</f>
        <v>0</v>
      </c>
      <c r="U6146" s="1224">
        <f>VLOOKUP($D6146,'NI-118'!$B$1:$W$2048,16,FALSE)</f>
        <v>0</v>
      </c>
      <c r="V6146" s="1224">
        <f>VLOOKUP($D6146,'NI-118'!$B$1:$W$2048,17,FALSE)</f>
        <v>0</v>
      </c>
      <c r="W6146" s="1224">
        <f>VLOOKUP($D6146,'NI-118'!$B$1:$W$2048,18,FALSE)</f>
        <v>0</v>
      </c>
      <c r="X6146" s="1224">
        <f>VLOOKUP($D6146,'NI-118'!$B$1:$W$2048,19,FALSE)</f>
        <v>0</v>
      </c>
    </row>
    <row r="6147" spans="1:24" hidden="1">
      <c r="A6147" s="762"/>
      <c r="B6147" s="762"/>
      <c r="C6147" s="762"/>
      <c r="D6147" s="1222" t="s">
        <v>2904</v>
      </c>
      <c r="E6147" s="1223">
        <v>118</v>
      </c>
      <c r="F6147" s="1202" t="s">
        <v>157</v>
      </c>
      <c r="G6147" s="1202"/>
      <c r="H6147" s="1205" t="s">
        <v>1539</v>
      </c>
      <c r="I6147" s="1202" t="s">
        <v>53</v>
      </c>
      <c r="J6147" s="1202" t="s">
        <v>2886</v>
      </c>
      <c r="K6147" s="1202" t="s">
        <v>2886</v>
      </c>
      <c r="L6147" s="1202" t="s">
        <v>2887</v>
      </c>
      <c r="M6147" s="1202" t="s">
        <v>2888</v>
      </c>
      <c r="N6147" s="1203" t="s">
        <v>2905</v>
      </c>
      <c r="O6147" s="1203" t="s">
        <v>73</v>
      </c>
      <c r="P6147" s="1203" t="s">
        <v>73</v>
      </c>
      <c r="Q6147" s="1203" t="s">
        <v>73</v>
      </c>
      <c r="R6147" s="1203" t="s">
        <v>73</v>
      </c>
      <c r="S6147" s="1224">
        <f>VLOOKUP($D6147,'NI-118'!$B$1:$W$2048,12,FALSE)</f>
        <v>0</v>
      </c>
      <c r="T6147" s="1224">
        <f>VLOOKUP($D6147,'NI-118'!$B$1:$W$2048,13,FALSE)</f>
        <v>0</v>
      </c>
      <c r="U6147" s="1224">
        <f>VLOOKUP($D6147,'NI-118'!$B$1:$W$2048,16,FALSE)</f>
        <v>0</v>
      </c>
      <c r="V6147" s="1224">
        <f>VLOOKUP($D6147,'NI-118'!$B$1:$W$2048,17,FALSE)</f>
        <v>0</v>
      </c>
      <c r="W6147" s="1224">
        <f>VLOOKUP($D6147,'NI-118'!$B$1:$W$2048,18,FALSE)</f>
        <v>0</v>
      </c>
      <c r="X6147" s="1224">
        <f>VLOOKUP($D6147,'NI-118'!$B$1:$W$2048,19,FALSE)</f>
        <v>0</v>
      </c>
    </row>
    <row r="6148" spans="1:24" hidden="1">
      <c r="A6148" s="762"/>
      <c r="B6148" s="762"/>
      <c r="C6148" s="762"/>
      <c r="D6148" s="1222" t="s">
        <v>2906</v>
      </c>
      <c r="E6148" s="1223">
        <v>118</v>
      </c>
      <c r="F6148" s="1202"/>
      <c r="G6148" s="1202"/>
      <c r="H6148" s="1205"/>
      <c r="I6148" s="1202" t="s">
        <v>71</v>
      </c>
      <c r="J6148" s="1202"/>
      <c r="K6148" s="1202"/>
      <c r="L6148" s="1202"/>
      <c r="M6148" s="1202"/>
      <c r="N6148" s="1203" t="s">
        <v>2907</v>
      </c>
      <c r="O6148" s="1203" t="s">
        <v>73</v>
      </c>
      <c r="P6148" s="1203" t="s">
        <v>73</v>
      </c>
      <c r="Q6148" s="1203" t="s">
        <v>73</v>
      </c>
      <c r="R6148" s="1203" t="s">
        <v>73</v>
      </c>
      <c r="S6148" s="1224">
        <f>VLOOKUP($D6148,'NI-118'!$B$1:$W$2048,12,FALSE)</f>
        <v>0</v>
      </c>
      <c r="T6148" s="1224">
        <f>VLOOKUP($D6148,'NI-118'!$B$1:$W$2048,13,FALSE)</f>
        <v>0</v>
      </c>
      <c r="U6148" s="1224">
        <f>VLOOKUP($D6148,'NI-118'!$B$1:$W$2048,16,FALSE)</f>
        <v>0</v>
      </c>
      <c r="V6148" s="1224">
        <f>VLOOKUP($D6148,'NI-118'!$B$1:$W$2048,17,FALSE)</f>
        <v>0</v>
      </c>
      <c r="W6148" s="1224">
        <f>VLOOKUP($D6148,'NI-118'!$B$1:$W$2048,18,FALSE)</f>
        <v>0</v>
      </c>
      <c r="X6148" s="1224">
        <f>VLOOKUP($D6148,'NI-118'!$B$1:$W$2048,19,FALSE)</f>
        <v>0</v>
      </c>
    </row>
    <row r="6149" spans="1:24" hidden="1">
      <c r="A6149" s="762"/>
      <c r="B6149" s="762"/>
      <c r="C6149" s="762"/>
      <c r="D6149" s="1222" t="s">
        <v>2908</v>
      </c>
      <c r="E6149" s="1223">
        <v>118</v>
      </c>
      <c r="F6149" s="1202"/>
      <c r="G6149" s="1202"/>
      <c r="H6149" s="1205" t="s">
        <v>2909</v>
      </c>
      <c r="I6149" s="1202" t="s">
        <v>53</v>
      </c>
      <c r="J6149" s="1202" t="s">
        <v>2886</v>
      </c>
      <c r="K6149" s="1202" t="s">
        <v>2886</v>
      </c>
      <c r="L6149" s="1202" t="s">
        <v>2887</v>
      </c>
      <c r="M6149" s="1202" t="s">
        <v>2888</v>
      </c>
      <c r="N6149" s="1203" t="s">
        <v>2910</v>
      </c>
      <c r="O6149" s="1203" t="s">
        <v>73</v>
      </c>
      <c r="P6149" s="1203" t="s">
        <v>73</v>
      </c>
      <c r="Q6149" s="1203" t="s">
        <v>73</v>
      </c>
      <c r="R6149" s="1203" t="s">
        <v>73</v>
      </c>
      <c r="S6149" s="1224">
        <f>VLOOKUP($D6149,'NI-118'!$B$1:$W$2048,12,FALSE)</f>
        <v>0</v>
      </c>
      <c r="T6149" s="1224">
        <f>VLOOKUP($D6149,'NI-118'!$B$1:$W$2048,13,FALSE)</f>
        <v>0</v>
      </c>
      <c r="U6149" s="1224">
        <f>VLOOKUP($D6149,'NI-118'!$B$1:$W$2048,16,FALSE)</f>
        <v>0</v>
      </c>
      <c r="V6149" s="1224">
        <f>VLOOKUP($D6149,'NI-118'!$B$1:$W$2048,17,FALSE)</f>
        <v>0</v>
      </c>
      <c r="W6149" s="1224">
        <f>VLOOKUP($D6149,'NI-118'!$B$1:$W$2048,18,FALSE)</f>
        <v>0</v>
      </c>
      <c r="X6149" s="1224">
        <f>VLOOKUP($D6149,'NI-118'!$B$1:$W$2048,19,FALSE)</f>
        <v>0</v>
      </c>
    </row>
    <row r="6150" spans="1:24" hidden="1">
      <c r="A6150" s="762"/>
      <c r="B6150" s="762"/>
      <c r="C6150" s="762"/>
      <c r="D6150" s="1222" t="s">
        <v>2911</v>
      </c>
      <c r="E6150" s="1223">
        <v>118</v>
      </c>
      <c r="F6150" s="1202"/>
      <c r="G6150" s="1202"/>
      <c r="H6150" s="1205" t="s">
        <v>2912</v>
      </c>
      <c r="I6150" s="1202" t="s">
        <v>53</v>
      </c>
      <c r="J6150" s="1202" t="s">
        <v>2886</v>
      </c>
      <c r="K6150" s="1202" t="s">
        <v>2886</v>
      </c>
      <c r="L6150" s="1202" t="s">
        <v>2887</v>
      </c>
      <c r="M6150" s="1202" t="s">
        <v>2888</v>
      </c>
      <c r="N6150" s="1203" t="s">
        <v>2913</v>
      </c>
      <c r="O6150" s="1203" t="s">
        <v>73</v>
      </c>
      <c r="P6150" s="1203" t="s">
        <v>73</v>
      </c>
      <c r="Q6150" s="1203" t="s">
        <v>73</v>
      </c>
      <c r="R6150" s="1203" t="s">
        <v>73</v>
      </c>
      <c r="S6150" s="1224">
        <f>VLOOKUP($D6150,'NI-118'!$B$1:$W$2048,12,FALSE)</f>
        <v>0</v>
      </c>
      <c r="T6150" s="1224">
        <f>VLOOKUP($D6150,'NI-118'!$B$1:$W$2048,13,FALSE)</f>
        <v>0</v>
      </c>
      <c r="U6150" s="1224">
        <f>VLOOKUP($D6150,'NI-118'!$B$1:$W$2048,16,FALSE)</f>
        <v>0</v>
      </c>
      <c r="V6150" s="1224">
        <f>VLOOKUP($D6150,'NI-118'!$B$1:$W$2048,17,FALSE)</f>
        <v>0</v>
      </c>
      <c r="W6150" s="1224">
        <f>VLOOKUP($D6150,'NI-118'!$B$1:$W$2048,18,FALSE)</f>
        <v>0</v>
      </c>
      <c r="X6150" s="1224">
        <f>VLOOKUP($D6150,'NI-118'!$B$1:$W$2048,19,FALSE)</f>
        <v>0</v>
      </c>
    </row>
    <row r="6151" spans="1:24" hidden="1">
      <c r="A6151" s="762"/>
      <c r="B6151" s="762"/>
      <c r="C6151" s="762"/>
      <c r="D6151" s="1222" t="s">
        <v>2914</v>
      </c>
      <c r="E6151" s="1223">
        <v>118</v>
      </c>
      <c r="F6151" s="1202"/>
      <c r="G6151" s="1202"/>
      <c r="H6151" s="1205"/>
      <c r="I6151" s="1202" t="s">
        <v>71</v>
      </c>
      <c r="J6151" s="1202"/>
      <c r="K6151" s="1202"/>
      <c r="L6151" s="1202"/>
      <c r="M6151" s="1202"/>
      <c r="N6151" s="1203" t="s">
        <v>2915</v>
      </c>
      <c r="O6151" s="1203" t="s">
        <v>73</v>
      </c>
      <c r="P6151" s="1203" t="s">
        <v>73</v>
      </c>
      <c r="Q6151" s="1203" t="s">
        <v>73</v>
      </c>
      <c r="R6151" s="1203" t="s">
        <v>73</v>
      </c>
      <c r="S6151" s="1224">
        <f>VLOOKUP($D6151,'NI-118'!$B$1:$W$2048,12,FALSE)</f>
        <v>0</v>
      </c>
      <c r="T6151" s="1224">
        <f>VLOOKUP($D6151,'NI-118'!$B$1:$W$2048,13,FALSE)</f>
        <v>0</v>
      </c>
      <c r="U6151" s="1224">
        <f>VLOOKUP($D6151,'NI-118'!$B$1:$W$2048,16,FALSE)</f>
        <v>0</v>
      </c>
      <c r="V6151" s="1224">
        <f>VLOOKUP($D6151,'NI-118'!$B$1:$W$2048,17,FALSE)</f>
        <v>0</v>
      </c>
      <c r="W6151" s="1224">
        <f>VLOOKUP($D6151,'NI-118'!$B$1:$W$2048,18,FALSE)</f>
        <v>0</v>
      </c>
      <c r="X6151" s="1224">
        <f>VLOOKUP($D6151,'NI-118'!$B$1:$W$2048,19,FALSE)</f>
        <v>0</v>
      </c>
    </row>
    <row r="6152" spans="1:24" hidden="1">
      <c r="A6152" s="762"/>
      <c r="B6152" s="762"/>
      <c r="C6152" s="762"/>
      <c r="D6152" s="1222" t="s">
        <v>2916</v>
      </c>
      <c r="E6152" s="1223">
        <v>118</v>
      </c>
      <c r="F6152" s="1202"/>
      <c r="G6152" s="1202"/>
      <c r="H6152" s="1205"/>
      <c r="I6152" s="1202" t="s">
        <v>71</v>
      </c>
      <c r="J6152" s="1202"/>
      <c r="K6152" s="1202"/>
      <c r="L6152" s="1202"/>
      <c r="M6152" s="1202"/>
      <c r="N6152" s="1203" t="s">
        <v>2917</v>
      </c>
      <c r="O6152" s="1203" t="s">
        <v>73</v>
      </c>
      <c r="P6152" s="1203" t="s">
        <v>73</v>
      </c>
      <c r="Q6152" s="1203" t="s">
        <v>73</v>
      </c>
      <c r="R6152" s="1203" t="s">
        <v>73</v>
      </c>
      <c r="S6152" s="1224">
        <f>VLOOKUP($D6152,'NI-118'!$B$1:$W$2048,12,FALSE)</f>
        <v>0</v>
      </c>
      <c r="T6152" s="1224">
        <f>VLOOKUP($D6152,'NI-118'!$B$1:$W$2048,13,FALSE)</f>
        <v>0</v>
      </c>
      <c r="U6152" s="1224">
        <f>VLOOKUP($D6152,'NI-118'!$B$1:$W$2048,16,FALSE)</f>
        <v>0</v>
      </c>
      <c r="V6152" s="1224">
        <f>VLOOKUP($D6152,'NI-118'!$B$1:$W$2048,17,FALSE)</f>
        <v>0</v>
      </c>
      <c r="W6152" s="1224">
        <f>VLOOKUP($D6152,'NI-118'!$B$1:$W$2048,18,FALSE)</f>
        <v>0</v>
      </c>
      <c r="X6152" s="1224">
        <f>VLOOKUP($D6152,'NI-118'!$B$1:$W$2048,19,FALSE)</f>
        <v>0</v>
      </c>
    </row>
    <row r="6153" spans="1:24" hidden="1">
      <c r="A6153" s="762"/>
      <c r="B6153" s="762"/>
      <c r="C6153" s="762"/>
      <c r="D6153" s="1222" t="s">
        <v>2918</v>
      </c>
      <c r="E6153" s="1223">
        <v>118</v>
      </c>
      <c r="F6153" s="1202"/>
      <c r="G6153" s="1202"/>
      <c r="H6153" s="1205" t="s">
        <v>2919</v>
      </c>
      <c r="I6153" s="1202" t="s">
        <v>53</v>
      </c>
      <c r="J6153" s="1202" t="s">
        <v>444</v>
      </c>
      <c r="K6153" s="1202" t="s">
        <v>444</v>
      </c>
      <c r="L6153" s="1202" t="s">
        <v>448</v>
      </c>
      <c r="M6153" s="1202" t="s">
        <v>2920</v>
      </c>
      <c r="N6153" s="1203" t="s">
        <v>2921</v>
      </c>
      <c r="O6153" s="1203" t="s">
        <v>73</v>
      </c>
      <c r="P6153" s="1203" t="s">
        <v>73</v>
      </c>
      <c r="Q6153" s="1203" t="s">
        <v>73</v>
      </c>
      <c r="R6153" s="1203" t="s">
        <v>73</v>
      </c>
      <c r="S6153" s="1224">
        <f>VLOOKUP($D6153,'NI-118'!$B$1:$W$2048,12,FALSE)</f>
        <v>0</v>
      </c>
      <c r="T6153" s="1224">
        <f>VLOOKUP($D6153,'NI-118'!$B$1:$W$2048,13,FALSE)</f>
        <v>0</v>
      </c>
      <c r="U6153" s="1224">
        <f>VLOOKUP($D6153,'NI-118'!$B$1:$W$2048,16,FALSE)</f>
        <v>0</v>
      </c>
      <c r="V6153" s="1224">
        <f>VLOOKUP($D6153,'NI-118'!$B$1:$W$2048,17,FALSE)</f>
        <v>0</v>
      </c>
      <c r="W6153" s="1224">
        <f>VLOOKUP($D6153,'NI-118'!$B$1:$W$2048,18,FALSE)</f>
        <v>0</v>
      </c>
      <c r="X6153" s="1224">
        <f>VLOOKUP($D6153,'NI-118'!$B$1:$W$2048,19,FALSE)</f>
        <v>0</v>
      </c>
    </row>
    <row r="6154" spans="1:24" hidden="1">
      <c r="A6154" s="762"/>
      <c r="B6154" s="762"/>
      <c r="C6154" s="762"/>
      <c r="D6154" s="1222" t="s">
        <v>2922</v>
      </c>
      <c r="E6154" s="1223">
        <v>118</v>
      </c>
      <c r="F6154" s="1202"/>
      <c r="G6154" s="1202"/>
      <c r="H6154" s="1205" t="s">
        <v>2919</v>
      </c>
      <c r="I6154" s="1202" t="s">
        <v>53</v>
      </c>
      <c r="J6154" s="1202" t="s">
        <v>444</v>
      </c>
      <c r="K6154" s="1202" t="s">
        <v>444</v>
      </c>
      <c r="L6154" s="1202" t="s">
        <v>448</v>
      </c>
      <c r="M6154" s="1202" t="s">
        <v>2920</v>
      </c>
      <c r="N6154" s="1203" t="s">
        <v>2923</v>
      </c>
      <c r="O6154" s="1203" t="s">
        <v>73</v>
      </c>
      <c r="P6154" s="1203" t="s">
        <v>73</v>
      </c>
      <c r="Q6154" s="1203" t="s">
        <v>73</v>
      </c>
      <c r="R6154" s="1203" t="s">
        <v>73</v>
      </c>
      <c r="S6154" s="1224">
        <f>VLOOKUP($D6154,'NI-118'!$B$1:$W$2048,12,FALSE)</f>
        <v>0</v>
      </c>
      <c r="T6154" s="1224">
        <f>VLOOKUP($D6154,'NI-118'!$B$1:$W$2048,13,FALSE)</f>
        <v>0</v>
      </c>
      <c r="U6154" s="1224">
        <f>VLOOKUP($D6154,'NI-118'!$B$1:$W$2048,16,FALSE)</f>
        <v>0</v>
      </c>
      <c r="V6154" s="1224">
        <f>VLOOKUP($D6154,'NI-118'!$B$1:$W$2048,17,FALSE)</f>
        <v>0</v>
      </c>
      <c r="W6154" s="1224">
        <f>VLOOKUP($D6154,'NI-118'!$B$1:$W$2048,18,FALSE)</f>
        <v>0</v>
      </c>
      <c r="X6154" s="1224">
        <f>VLOOKUP($D6154,'NI-118'!$B$1:$W$2048,19,FALSE)</f>
        <v>0</v>
      </c>
    </row>
    <row r="6155" spans="1:24" hidden="1">
      <c r="A6155" s="762"/>
      <c r="B6155" s="762"/>
      <c r="C6155" s="762"/>
      <c r="D6155" s="1222" t="s">
        <v>2924</v>
      </c>
      <c r="E6155" s="1223">
        <v>118</v>
      </c>
      <c r="F6155" s="1202"/>
      <c r="G6155" s="1202"/>
      <c r="H6155" s="1205" t="s">
        <v>2919</v>
      </c>
      <c r="I6155" s="1202" t="s">
        <v>53</v>
      </c>
      <c r="J6155" s="1202" t="s">
        <v>444</v>
      </c>
      <c r="K6155" s="1202" t="s">
        <v>444</v>
      </c>
      <c r="L6155" s="1202" t="s">
        <v>448</v>
      </c>
      <c r="M6155" s="1202" t="s">
        <v>2920</v>
      </c>
      <c r="N6155" s="1203" t="s">
        <v>2925</v>
      </c>
      <c r="O6155" s="1203" t="s">
        <v>73</v>
      </c>
      <c r="P6155" s="1203" t="s">
        <v>73</v>
      </c>
      <c r="Q6155" s="1203" t="s">
        <v>73</v>
      </c>
      <c r="R6155" s="1203" t="s">
        <v>73</v>
      </c>
      <c r="S6155" s="1224">
        <f>VLOOKUP($D6155,'NI-118'!$B$1:$W$2048,12,FALSE)</f>
        <v>0</v>
      </c>
      <c r="T6155" s="1224">
        <f>VLOOKUP($D6155,'NI-118'!$B$1:$W$2048,13,FALSE)</f>
        <v>0</v>
      </c>
      <c r="U6155" s="1224">
        <f>VLOOKUP($D6155,'NI-118'!$B$1:$W$2048,16,FALSE)</f>
        <v>0</v>
      </c>
      <c r="V6155" s="1224">
        <f>VLOOKUP($D6155,'NI-118'!$B$1:$W$2048,17,FALSE)</f>
        <v>0</v>
      </c>
      <c r="W6155" s="1224">
        <f>VLOOKUP($D6155,'NI-118'!$B$1:$W$2048,18,FALSE)</f>
        <v>0</v>
      </c>
      <c r="X6155" s="1224">
        <f>VLOOKUP($D6155,'NI-118'!$B$1:$W$2048,19,FALSE)</f>
        <v>0</v>
      </c>
    </row>
    <row r="6156" spans="1:24" hidden="1">
      <c r="A6156" s="762"/>
      <c r="B6156" s="762"/>
      <c r="C6156" s="762"/>
      <c r="D6156" s="1222" t="s">
        <v>2926</v>
      </c>
      <c r="E6156" s="1223">
        <v>118</v>
      </c>
      <c r="F6156" s="1202"/>
      <c r="G6156" s="1202"/>
      <c r="H6156" s="1205"/>
      <c r="I6156" s="1202" t="s">
        <v>71</v>
      </c>
      <c r="J6156" s="1202"/>
      <c r="K6156" s="1202"/>
      <c r="L6156" s="1202"/>
      <c r="M6156" s="1202"/>
      <c r="N6156" s="1203" t="s">
        <v>2927</v>
      </c>
      <c r="O6156" s="1203" t="s">
        <v>73</v>
      </c>
      <c r="P6156" s="1203" t="s">
        <v>73</v>
      </c>
      <c r="Q6156" s="1203" t="s">
        <v>73</v>
      </c>
      <c r="R6156" s="1203" t="s">
        <v>73</v>
      </c>
      <c r="S6156" s="1224">
        <f>VLOOKUP($D6156,'NI-118'!$B$1:$W$2048,12,FALSE)</f>
        <v>0</v>
      </c>
      <c r="T6156" s="1224">
        <f>VLOOKUP($D6156,'NI-118'!$B$1:$W$2048,13,FALSE)</f>
        <v>0</v>
      </c>
      <c r="U6156" s="1224">
        <f>VLOOKUP($D6156,'NI-118'!$B$1:$W$2048,16,FALSE)</f>
        <v>0</v>
      </c>
      <c r="V6156" s="1224">
        <f>VLOOKUP($D6156,'NI-118'!$B$1:$W$2048,17,FALSE)</f>
        <v>0</v>
      </c>
      <c r="W6156" s="1224">
        <f>VLOOKUP($D6156,'NI-118'!$B$1:$W$2048,18,FALSE)</f>
        <v>0</v>
      </c>
      <c r="X6156" s="1224">
        <f>VLOOKUP($D6156,'NI-118'!$B$1:$W$2048,19,FALSE)</f>
        <v>0</v>
      </c>
    </row>
    <row r="6157" spans="1:24" hidden="1">
      <c r="A6157" s="762"/>
      <c r="B6157" s="762"/>
      <c r="C6157" s="762"/>
      <c r="D6157" s="1222" t="s">
        <v>2928</v>
      </c>
      <c r="E6157" s="1223">
        <v>118</v>
      </c>
      <c r="F6157" s="1202"/>
      <c r="G6157" s="1202"/>
      <c r="H6157" s="1205" t="s">
        <v>2929</v>
      </c>
      <c r="I6157" s="1202" t="s">
        <v>53</v>
      </c>
      <c r="J6157" s="1202" t="s">
        <v>958</v>
      </c>
      <c r="K6157" s="1202" t="s">
        <v>958</v>
      </c>
      <c r="L6157" s="1202" t="s">
        <v>1045</v>
      </c>
      <c r="M6157" s="1202" t="s">
        <v>2930</v>
      </c>
      <c r="N6157" s="1203" t="s">
        <v>2921</v>
      </c>
      <c r="O6157" s="1203" t="s">
        <v>73</v>
      </c>
      <c r="P6157" s="1203" t="s">
        <v>73</v>
      </c>
      <c r="Q6157" s="1203" t="s">
        <v>73</v>
      </c>
      <c r="R6157" s="1203" t="s">
        <v>73</v>
      </c>
      <c r="S6157" s="1224">
        <f>VLOOKUP($D6157,'NI-118'!$B$1:$W$2048,12,FALSE)</f>
        <v>0</v>
      </c>
      <c r="T6157" s="1224">
        <f>VLOOKUP($D6157,'NI-118'!$B$1:$W$2048,13,FALSE)</f>
        <v>0</v>
      </c>
      <c r="U6157" s="1224">
        <f>VLOOKUP($D6157,'NI-118'!$B$1:$W$2048,16,FALSE)</f>
        <v>0</v>
      </c>
      <c r="V6157" s="1224">
        <f>VLOOKUP($D6157,'NI-118'!$B$1:$W$2048,17,FALSE)</f>
        <v>0</v>
      </c>
      <c r="W6157" s="1224">
        <f>VLOOKUP($D6157,'NI-118'!$B$1:$W$2048,18,FALSE)</f>
        <v>0</v>
      </c>
      <c r="X6157" s="1224">
        <f>VLOOKUP($D6157,'NI-118'!$B$1:$W$2048,19,FALSE)</f>
        <v>0</v>
      </c>
    </row>
    <row r="6158" spans="1:24" hidden="1">
      <c r="A6158" s="762"/>
      <c r="B6158" s="762"/>
      <c r="C6158" s="762"/>
      <c r="D6158" s="1222" t="s">
        <v>2931</v>
      </c>
      <c r="E6158" s="1223">
        <v>118</v>
      </c>
      <c r="F6158" s="1202"/>
      <c r="G6158" s="1202"/>
      <c r="H6158" s="1205" t="s">
        <v>2929</v>
      </c>
      <c r="I6158" s="1202" t="s">
        <v>53</v>
      </c>
      <c r="J6158" s="1202" t="s">
        <v>958</v>
      </c>
      <c r="K6158" s="1202" t="s">
        <v>958</v>
      </c>
      <c r="L6158" s="1202" t="s">
        <v>1045</v>
      </c>
      <c r="M6158" s="1202" t="s">
        <v>2930</v>
      </c>
      <c r="N6158" s="1203" t="s">
        <v>2923</v>
      </c>
      <c r="O6158" s="1203" t="s">
        <v>73</v>
      </c>
      <c r="P6158" s="1203" t="s">
        <v>73</v>
      </c>
      <c r="Q6158" s="1203" t="s">
        <v>73</v>
      </c>
      <c r="R6158" s="1203" t="s">
        <v>73</v>
      </c>
      <c r="S6158" s="1224">
        <f>VLOOKUP($D6158,'NI-118'!$B$1:$W$2048,12,FALSE)</f>
        <v>0</v>
      </c>
      <c r="T6158" s="1224">
        <f>VLOOKUP($D6158,'NI-118'!$B$1:$W$2048,13,FALSE)</f>
        <v>0</v>
      </c>
      <c r="U6158" s="1224">
        <f>VLOOKUP($D6158,'NI-118'!$B$1:$W$2048,16,FALSE)</f>
        <v>0</v>
      </c>
      <c r="V6158" s="1224">
        <f>VLOOKUP($D6158,'NI-118'!$B$1:$W$2048,17,FALSE)</f>
        <v>0</v>
      </c>
      <c r="W6158" s="1224">
        <f>VLOOKUP($D6158,'NI-118'!$B$1:$W$2048,18,FALSE)</f>
        <v>0</v>
      </c>
      <c r="X6158" s="1224">
        <f>VLOOKUP($D6158,'NI-118'!$B$1:$W$2048,19,FALSE)</f>
        <v>0</v>
      </c>
    </row>
    <row r="6159" spans="1:24" hidden="1">
      <c r="A6159" s="762"/>
      <c r="B6159" s="762"/>
      <c r="C6159" s="762"/>
      <c r="D6159" s="1222" t="s">
        <v>2932</v>
      </c>
      <c r="E6159" s="1223">
        <v>118</v>
      </c>
      <c r="F6159" s="1202"/>
      <c r="G6159" s="1202"/>
      <c r="H6159" s="1205" t="s">
        <v>2929</v>
      </c>
      <c r="I6159" s="1202" t="s">
        <v>53</v>
      </c>
      <c r="J6159" s="1202" t="s">
        <v>958</v>
      </c>
      <c r="K6159" s="1202" t="s">
        <v>958</v>
      </c>
      <c r="L6159" s="1202" t="s">
        <v>1045</v>
      </c>
      <c r="M6159" s="1202" t="s">
        <v>2930</v>
      </c>
      <c r="N6159" s="1203" t="s">
        <v>2925</v>
      </c>
      <c r="O6159" s="1203" t="s">
        <v>73</v>
      </c>
      <c r="P6159" s="1203" t="s">
        <v>73</v>
      </c>
      <c r="Q6159" s="1203" t="s">
        <v>73</v>
      </c>
      <c r="R6159" s="1203" t="s">
        <v>73</v>
      </c>
      <c r="S6159" s="1224">
        <f>VLOOKUP($D6159,'NI-118'!$B$1:$W$2048,12,FALSE)</f>
        <v>0</v>
      </c>
      <c r="T6159" s="1224">
        <f>VLOOKUP($D6159,'NI-118'!$B$1:$W$2048,13,FALSE)</f>
        <v>0</v>
      </c>
      <c r="U6159" s="1224">
        <f>VLOOKUP($D6159,'NI-118'!$B$1:$W$2048,16,FALSE)</f>
        <v>0</v>
      </c>
      <c r="V6159" s="1224">
        <f>VLOOKUP($D6159,'NI-118'!$B$1:$W$2048,17,FALSE)</f>
        <v>0</v>
      </c>
      <c r="W6159" s="1224">
        <f>VLOOKUP($D6159,'NI-118'!$B$1:$W$2048,18,FALSE)</f>
        <v>0</v>
      </c>
      <c r="X6159" s="1224">
        <f>VLOOKUP($D6159,'NI-118'!$B$1:$W$2048,19,FALSE)</f>
        <v>0</v>
      </c>
    </row>
    <row r="6160" spans="1:24" hidden="1">
      <c r="A6160" s="762"/>
      <c r="B6160" s="762"/>
      <c r="C6160" s="762"/>
      <c r="D6160" s="1222" t="s">
        <v>2933</v>
      </c>
      <c r="E6160" s="1223">
        <v>118</v>
      </c>
      <c r="F6160" s="1202"/>
      <c r="G6160" s="1202"/>
      <c r="H6160" s="1205"/>
      <c r="I6160" s="1202" t="s">
        <v>71</v>
      </c>
      <c r="J6160" s="1202"/>
      <c r="K6160" s="1202"/>
      <c r="L6160" s="1202"/>
      <c r="M6160" s="1202"/>
      <c r="N6160" s="1203" t="s">
        <v>2934</v>
      </c>
      <c r="O6160" s="1203" t="s">
        <v>73</v>
      </c>
      <c r="P6160" s="1203" t="s">
        <v>73</v>
      </c>
      <c r="Q6160" s="1203" t="s">
        <v>73</v>
      </c>
      <c r="R6160" s="1203" t="s">
        <v>73</v>
      </c>
      <c r="S6160" s="1224">
        <f>VLOOKUP($D6160,'NI-118'!$B$1:$W$2048,12,FALSE)</f>
        <v>0</v>
      </c>
      <c r="T6160" s="1224">
        <f>VLOOKUP($D6160,'NI-118'!$B$1:$W$2048,13,FALSE)</f>
        <v>0</v>
      </c>
      <c r="U6160" s="1224">
        <f>VLOOKUP($D6160,'NI-118'!$B$1:$W$2048,16,FALSE)</f>
        <v>-78</v>
      </c>
      <c r="V6160" s="1224">
        <f>VLOOKUP($D6160,'NI-118'!$B$1:$W$2048,17,FALSE)</f>
        <v>0</v>
      </c>
      <c r="W6160" s="1224">
        <f>VLOOKUP($D6160,'NI-118'!$B$1:$W$2048,18,FALSE)</f>
        <v>0</v>
      </c>
      <c r="X6160" s="1224">
        <f>VLOOKUP($D6160,'NI-118'!$B$1:$W$2048,19,FALSE)</f>
        <v>0</v>
      </c>
    </row>
    <row r="6161" spans="1:24" hidden="1">
      <c r="A6161" s="762"/>
      <c r="B6161" s="762"/>
      <c r="C6161" s="762"/>
      <c r="D6161" s="1222" t="s">
        <v>2935</v>
      </c>
      <c r="E6161" s="1223">
        <v>118</v>
      </c>
      <c r="F6161" s="1202"/>
      <c r="G6161" s="1202"/>
      <c r="H6161" s="1205"/>
      <c r="I6161" s="1202" t="s">
        <v>71</v>
      </c>
      <c r="J6161" s="1202"/>
      <c r="K6161" s="1202"/>
      <c r="L6161" s="1202"/>
      <c r="M6161" s="1202"/>
      <c r="N6161" s="1203" t="s">
        <v>2936</v>
      </c>
      <c r="O6161" s="1203" t="s">
        <v>73</v>
      </c>
      <c r="P6161" s="1203" t="s">
        <v>73</v>
      </c>
      <c r="Q6161" s="1203" t="s">
        <v>73</v>
      </c>
      <c r="R6161" s="1203" t="s">
        <v>73</v>
      </c>
      <c r="S6161" s="1224">
        <f>VLOOKUP($D6161,'NI-118'!$B$1:$W$2048,12,FALSE)</f>
        <v>0</v>
      </c>
      <c r="T6161" s="1224">
        <f>VLOOKUP($D6161,'NI-118'!$B$1:$W$2048,13,FALSE)</f>
        <v>0</v>
      </c>
      <c r="U6161" s="1224">
        <f>VLOOKUP($D6161,'NI-118'!$B$1:$W$2048,16,FALSE)</f>
        <v>0</v>
      </c>
      <c r="V6161" s="1224">
        <f>VLOOKUP($D6161,'NI-118'!$B$1:$W$2048,17,FALSE)</f>
        <v>0</v>
      </c>
      <c r="W6161" s="1224">
        <f>VLOOKUP($D6161,'NI-118'!$B$1:$W$2048,18,FALSE)</f>
        <v>0</v>
      </c>
      <c r="X6161" s="1224">
        <f>VLOOKUP($D6161,'NI-118'!$B$1:$W$2048,19,FALSE)</f>
        <v>0</v>
      </c>
    </row>
    <row r="6162" spans="1:24" hidden="1">
      <c r="A6162" s="762"/>
      <c r="B6162" s="762"/>
      <c r="C6162" s="762"/>
      <c r="D6162" s="1222" t="s">
        <v>2937</v>
      </c>
      <c r="E6162" s="1223">
        <v>118</v>
      </c>
      <c r="F6162" s="1202"/>
      <c r="G6162" s="1202"/>
      <c r="H6162" s="1205" t="s">
        <v>2938</v>
      </c>
      <c r="I6162" s="1202" t="s">
        <v>53</v>
      </c>
      <c r="J6162" s="1202" t="s">
        <v>2845</v>
      </c>
      <c r="K6162" s="1202" t="s">
        <v>2845</v>
      </c>
      <c r="L6162" s="1202" t="s">
        <v>2846</v>
      </c>
      <c r="M6162" s="1202" t="s">
        <v>2939</v>
      </c>
      <c r="N6162" s="1203" t="s">
        <v>2940</v>
      </c>
      <c r="O6162" s="1203" t="s">
        <v>73</v>
      </c>
      <c r="P6162" s="1203" t="s">
        <v>73</v>
      </c>
      <c r="Q6162" s="1203" t="s">
        <v>73</v>
      </c>
      <c r="R6162" s="1203" t="s">
        <v>73</v>
      </c>
      <c r="S6162" s="1224">
        <f>VLOOKUP($D6162,'NI-118'!$B$1:$W$2048,12,FALSE)</f>
        <v>0</v>
      </c>
      <c r="T6162" s="1224">
        <f>VLOOKUP($D6162,'NI-118'!$B$1:$W$2048,13,FALSE)</f>
        <v>0</v>
      </c>
      <c r="U6162" s="1224">
        <f>VLOOKUP($D6162,'NI-118'!$B$1:$W$2048,16,FALSE)</f>
        <v>0</v>
      </c>
      <c r="V6162" s="1224">
        <f>VLOOKUP($D6162,'NI-118'!$B$1:$W$2048,17,FALSE)</f>
        <v>0</v>
      </c>
      <c r="W6162" s="1224">
        <f>VLOOKUP($D6162,'NI-118'!$B$1:$W$2048,18,FALSE)</f>
        <v>0</v>
      </c>
      <c r="X6162" s="1224">
        <f>VLOOKUP($D6162,'NI-118'!$B$1:$W$2048,19,FALSE)</f>
        <v>0</v>
      </c>
    </row>
    <row r="6163" spans="1:24" hidden="1">
      <c r="A6163" s="762"/>
      <c r="B6163" s="762"/>
      <c r="C6163" s="762"/>
      <c r="D6163" s="1222" t="s">
        <v>2941</v>
      </c>
      <c r="E6163" s="1223">
        <v>118</v>
      </c>
      <c r="F6163" s="1202" t="s">
        <v>157</v>
      </c>
      <c r="G6163" s="1202"/>
      <c r="H6163" s="1205" t="s">
        <v>2942</v>
      </c>
      <c r="I6163" s="1202" t="s">
        <v>53</v>
      </c>
      <c r="J6163" s="1202" t="s">
        <v>2845</v>
      </c>
      <c r="K6163" s="1202" t="s">
        <v>2845</v>
      </c>
      <c r="L6163" s="1202" t="s">
        <v>2846</v>
      </c>
      <c r="M6163" s="1202" t="s">
        <v>2939</v>
      </c>
      <c r="N6163" s="1203" t="s">
        <v>2943</v>
      </c>
      <c r="O6163" s="1203" t="s">
        <v>73</v>
      </c>
      <c r="P6163" s="1203" t="s">
        <v>73</v>
      </c>
      <c r="Q6163" s="1203" t="s">
        <v>73</v>
      </c>
      <c r="R6163" s="1203" t="s">
        <v>73</v>
      </c>
      <c r="S6163" s="1224">
        <f>VLOOKUP($D6163,'NI-118'!$B$1:$W$2048,12,FALSE)</f>
        <v>0</v>
      </c>
      <c r="T6163" s="1224">
        <f>VLOOKUP($D6163,'NI-118'!$B$1:$W$2048,13,FALSE)</f>
        <v>0</v>
      </c>
      <c r="U6163" s="1224">
        <f>VLOOKUP($D6163,'NI-118'!$B$1:$W$2048,16,FALSE)</f>
        <v>0</v>
      </c>
      <c r="V6163" s="1224">
        <f>VLOOKUP($D6163,'NI-118'!$B$1:$W$2048,17,FALSE)</f>
        <v>0</v>
      </c>
      <c r="W6163" s="1224">
        <f>VLOOKUP($D6163,'NI-118'!$B$1:$W$2048,18,FALSE)</f>
        <v>0</v>
      </c>
      <c r="X6163" s="1224">
        <f>VLOOKUP($D6163,'NI-118'!$B$1:$W$2048,19,FALSE)</f>
        <v>0</v>
      </c>
    </row>
    <row r="6164" spans="1:24" hidden="1">
      <c r="A6164" s="762"/>
      <c r="B6164" s="762"/>
      <c r="C6164" s="762"/>
      <c r="D6164" s="1222" t="s">
        <v>2944</v>
      </c>
      <c r="E6164" s="1223">
        <v>118</v>
      </c>
      <c r="F6164" s="1202"/>
      <c r="G6164" s="1202"/>
      <c r="H6164" s="1205" t="s">
        <v>2938</v>
      </c>
      <c r="I6164" s="1202" t="s">
        <v>53</v>
      </c>
      <c r="J6164" s="1202" t="s">
        <v>2845</v>
      </c>
      <c r="K6164" s="1202" t="s">
        <v>2845</v>
      </c>
      <c r="L6164" s="1202" t="s">
        <v>2846</v>
      </c>
      <c r="M6164" s="1202" t="s">
        <v>2939</v>
      </c>
      <c r="N6164" s="1203" t="s">
        <v>2945</v>
      </c>
      <c r="O6164" s="1203" t="s">
        <v>73</v>
      </c>
      <c r="P6164" s="1203" t="s">
        <v>73</v>
      </c>
      <c r="Q6164" s="1203" t="s">
        <v>73</v>
      </c>
      <c r="R6164" s="1203" t="s">
        <v>73</v>
      </c>
      <c r="S6164" s="1224">
        <f>VLOOKUP($D6164,'NI-118'!$B$1:$W$2048,12,FALSE)</f>
        <v>0</v>
      </c>
      <c r="T6164" s="1224">
        <f>VLOOKUP($D6164,'NI-118'!$B$1:$W$2048,13,FALSE)</f>
        <v>0</v>
      </c>
      <c r="U6164" s="1224">
        <f>VLOOKUP($D6164,'NI-118'!$B$1:$W$2048,16,FALSE)</f>
        <v>0</v>
      </c>
      <c r="V6164" s="1224">
        <f>VLOOKUP($D6164,'NI-118'!$B$1:$W$2048,17,FALSE)</f>
        <v>0</v>
      </c>
      <c r="W6164" s="1224">
        <f>VLOOKUP($D6164,'NI-118'!$B$1:$W$2048,18,FALSE)</f>
        <v>0</v>
      </c>
      <c r="X6164" s="1224">
        <f>VLOOKUP($D6164,'NI-118'!$B$1:$W$2048,19,FALSE)</f>
        <v>0</v>
      </c>
    </row>
    <row r="6165" spans="1:24" hidden="1">
      <c r="A6165" s="762"/>
      <c r="B6165" s="762"/>
      <c r="C6165" s="762"/>
      <c r="D6165" s="1222" t="s">
        <v>2946</v>
      </c>
      <c r="E6165" s="1223">
        <v>118</v>
      </c>
      <c r="F6165" s="1202"/>
      <c r="G6165" s="1202"/>
      <c r="H6165" s="1205" t="s">
        <v>2947</v>
      </c>
      <c r="I6165" s="1202" t="s">
        <v>53</v>
      </c>
      <c r="J6165" s="1202" t="s">
        <v>2845</v>
      </c>
      <c r="K6165" s="1202" t="s">
        <v>2845</v>
      </c>
      <c r="L6165" s="1202" t="s">
        <v>2846</v>
      </c>
      <c r="M6165" s="1202" t="s">
        <v>2948</v>
      </c>
      <c r="N6165" s="1203" t="s">
        <v>2949</v>
      </c>
      <c r="O6165" s="1203" t="s">
        <v>73</v>
      </c>
      <c r="P6165" s="1203" t="s">
        <v>73</v>
      </c>
      <c r="Q6165" s="1203" t="s">
        <v>73</v>
      </c>
      <c r="R6165" s="1203" t="s">
        <v>73</v>
      </c>
      <c r="S6165" s="1224">
        <f>VLOOKUP($D6165,'NI-118'!$B$1:$W$2048,12,FALSE)</f>
        <v>0</v>
      </c>
      <c r="T6165" s="1224">
        <f>VLOOKUP($D6165,'NI-118'!$B$1:$W$2048,13,FALSE)</f>
        <v>0</v>
      </c>
      <c r="U6165" s="1224">
        <f>VLOOKUP($D6165,'NI-118'!$B$1:$W$2048,16,FALSE)</f>
        <v>0</v>
      </c>
      <c r="V6165" s="1224">
        <f>VLOOKUP($D6165,'NI-118'!$B$1:$W$2048,17,FALSE)</f>
        <v>0</v>
      </c>
      <c r="W6165" s="1224">
        <f>VLOOKUP($D6165,'NI-118'!$B$1:$W$2048,18,FALSE)</f>
        <v>0</v>
      </c>
      <c r="X6165" s="1224">
        <f>VLOOKUP($D6165,'NI-118'!$B$1:$W$2048,19,FALSE)</f>
        <v>0</v>
      </c>
    </row>
    <row r="6166" spans="1:24" ht="27" hidden="1">
      <c r="A6166" s="762"/>
      <c r="B6166" s="762"/>
      <c r="C6166" s="762"/>
      <c r="D6166" s="1222" t="s">
        <v>2950</v>
      </c>
      <c r="E6166" s="1223">
        <v>118</v>
      </c>
      <c r="F6166" s="1202" t="s">
        <v>157</v>
      </c>
      <c r="G6166" s="1202"/>
      <c r="H6166" s="1205" t="s">
        <v>2942</v>
      </c>
      <c r="I6166" s="1202" t="s">
        <v>53</v>
      </c>
      <c r="J6166" s="1202" t="s">
        <v>2845</v>
      </c>
      <c r="K6166" s="1202" t="s">
        <v>2845</v>
      </c>
      <c r="L6166" s="1202" t="s">
        <v>2846</v>
      </c>
      <c r="M6166" s="1202" t="s">
        <v>2948</v>
      </c>
      <c r="N6166" s="1203" t="s">
        <v>2951</v>
      </c>
      <c r="O6166" s="1203" t="s">
        <v>73</v>
      </c>
      <c r="P6166" s="1203" t="s">
        <v>73</v>
      </c>
      <c r="Q6166" s="1203" t="s">
        <v>73</v>
      </c>
      <c r="R6166" s="1203" t="s">
        <v>73</v>
      </c>
      <c r="S6166" s="1224">
        <f>VLOOKUP($D6166,'NI-118'!$B$1:$W$2048,12,FALSE)</f>
        <v>0</v>
      </c>
      <c r="T6166" s="1224">
        <f>VLOOKUP($D6166,'NI-118'!$B$1:$W$2048,13,FALSE)</f>
        <v>0</v>
      </c>
      <c r="U6166" s="1224">
        <f>VLOOKUP($D6166,'NI-118'!$B$1:$W$2048,16,FALSE)</f>
        <v>0</v>
      </c>
      <c r="V6166" s="1224">
        <f>VLOOKUP($D6166,'NI-118'!$B$1:$W$2048,17,FALSE)</f>
        <v>0</v>
      </c>
      <c r="W6166" s="1224">
        <f>VLOOKUP($D6166,'NI-118'!$B$1:$W$2048,18,FALSE)</f>
        <v>0</v>
      </c>
      <c r="X6166" s="1224">
        <f>VLOOKUP($D6166,'NI-118'!$B$1:$W$2048,19,FALSE)</f>
        <v>0</v>
      </c>
    </row>
    <row r="6167" spans="1:24" ht="27">
      <c r="A6167" s="762"/>
      <c r="B6167" s="762"/>
      <c r="C6167" s="762"/>
      <c r="D6167" s="1222" t="s">
        <v>2952</v>
      </c>
      <c r="E6167" s="1223">
        <v>118</v>
      </c>
      <c r="F6167" s="1202"/>
      <c r="G6167" s="1202"/>
      <c r="H6167" s="1205" t="s">
        <v>2953</v>
      </c>
      <c r="I6167" s="1202" t="s">
        <v>53</v>
      </c>
      <c r="J6167" s="1202" t="s">
        <v>2845</v>
      </c>
      <c r="K6167" s="1202" t="s">
        <v>2845</v>
      </c>
      <c r="L6167" s="1202" t="s">
        <v>2846</v>
      </c>
      <c r="M6167" s="1202" t="s">
        <v>2948</v>
      </c>
      <c r="N6167" s="1203" t="s">
        <v>2954</v>
      </c>
      <c r="O6167" s="1203" t="s">
        <v>73</v>
      </c>
      <c r="P6167" s="1203" t="s">
        <v>73</v>
      </c>
      <c r="Q6167" s="1203" t="s">
        <v>73</v>
      </c>
      <c r="R6167" s="1203" t="s">
        <v>73</v>
      </c>
      <c r="S6167" s="1224">
        <f>VLOOKUP($D6167,'NI-118'!$B$1:$W$2048,12,FALSE)</f>
        <v>0</v>
      </c>
      <c r="T6167" s="1224">
        <f>VLOOKUP($D6167,'NI-118'!$B$1:$W$2048,13,FALSE)</f>
        <v>0</v>
      </c>
      <c r="U6167" s="1224">
        <f>VLOOKUP($D6167,'NI-118'!$B$1:$W$2048,16,FALSE)</f>
        <v>0</v>
      </c>
      <c r="V6167" s="1224">
        <f>VLOOKUP($D6167,'NI-118'!$B$1:$W$2048,17,FALSE)</f>
        <v>0</v>
      </c>
      <c r="W6167" s="1224">
        <f>VLOOKUP($D6167,'NI-118'!$B$1:$W$2048,18,FALSE)</f>
        <v>0</v>
      </c>
      <c r="X6167" s="1224">
        <f>VLOOKUP($D6167,'NI-118'!$B$1:$W$2048,19,FALSE)</f>
        <v>0</v>
      </c>
    </row>
    <row r="6168" spans="1:24" hidden="1">
      <c r="A6168" s="762"/>
      <c r="B6168" s="762"/>
      <c r="C6168" s="762"/>
      <c r="D6168" s="1222" t="s">
        <v>2955</v>
      </c>
      <c r="E6168" s="1223">
        <v>118</v>
      </c>
      <c r="F6168" s="1202"/>
      <c r="G6168" s="1202"/>
      <c r="H6168" s="1205" t="s">
        <v>2956</v>
      </c>
      <c r="I6168" s="1202" t="s">
        <v>53</v>
      </c>
      <c r="J6168" s="1202" t="s">
        <v>2845</v>
      </c>
      <c r="K6168" s="1202" t="s">
        <v>2845</v>
      </c>
      <c r="L6168" s="1202" t="s">
        <v>2846</v>
      </c>
      <c r="M6168" s="1202" t="s">
        <v>2948</v>
      </c>
      <c r="N6168" s="1203" t="s">
        <v>2957</v>
      </c>
      <c r="O6168" s="1203" t="s">
        <v>73</v>
      </c>
      <c r="P6168" s="1203" t="s">
        <v>73</v>
      </c>
      <c r="Q6168" s="1203" t="s">
        <v>73</v>
      </c>
      <c r="R6168" s="1203" t="s">
        <v>73</v>
      </c>
      <c r="S6168" s="1224">
        <f>VLOOKUP($D6168,'NI-118'!$B$1:$W$2048,12,FALSE)</f>
        <v>0</v>
      </c>
      <c r="T6168" s="1224">
        <f>VLOOKUP($D6168,'NI-118'!$B$1:$W$2048,13,FALSE)</f>
        <v>0</v>
      </c>
      <c r="U6168" s="1224">
        <f>VLOOKUP($D6168,'NI-118'!$B$1:$W$2048,16,FALSE)</f>
        <v>0</v>
      </c>
      <c r="V6168" s="1224">
        <f>VLOOKUP($D6168,'NI-118'!$B$1:$W$2048,17,FALSE)</f>
        <v>0</v>
      </c>
      <c r="W6168" s="1224">
        <f>VLOOKUP($D6168,'NI-118'!$B$1:$W$2048,18,FALSE)</f>
        <v>0</v>
      </c>
      <c r="X6168" s="1224">
        <f>VLOOKUP($D6168,'NI-118'!$B$1:$W$2048,19,FALSE)</f>
        <v>0</v>
      </c>
    </row>
    <row r="6169" spans="1:24" ht="27" hidden="1">
      <c r="A6169" s="762"/>
      <c r="B6169" s="762"/>
      <c r="C6169" s="762"/>
      <c r="D6169" s="1222" t="s">
        <v>2958</v>
      </c>
      <c r="E6169" s="1223">
        <v>118</v>
      </c>
      <c r="F6169" s="1202"/>
      <c r="G6169" s="1202"/>
      <c r="H6169" s="1205" t="s">
        <v>2959</v>
      </c>
      <c r="I6169" s="1202" t="s">
        <v>53</v>
      </c>
      <c r="J6169" s="1202" t="s">
        <v>2845</v>
      </c>
      <c r="K6169" s="1202" t="s">
        <v>2845</v>
      </c>
      <c r="L6169" s="1202" t="s">
        <v>2846</v>
      </c>
      <c r="M6169" s="1202" t="s">
        <v>2948</v>
      </c>
      <c r="N6169" s="1203" t="s">
        <v>2960</v>
      </c>
      <c r="O6169" s="1203" t="s">
        <v>73</v>
      </c>
      <c r="P6169" s="1203" t="s">
        <v>73</v>
      </c>
      <c r="Q6169" s="1203" t="s">
        <v>73</v>
      </c>
      <c r="R6169" s="1203" t="s">
        <v>73</v>
      </c>
      <c r="S6169" s="1224">
        <f>VLOOKUP($D6169,'NI-118'!$B$1:$W$2048,12,FALSE)</f>
        <v>0</v>
      </c>
      <c r="T6169" s="1224">
        <f>VLOOKUP($D6169,'NI-118'!$B$1:$W$2048,13,FALSE)</f>
        <v>0</v>
      </c>
      <c r="U6169" s="1224">
        <f>VLOOKUP($D6169,'NI-118'!$B$1:$W$2048,16,FALSE)</f>
        <v>0</v>
      </c>
      <c r="V6169" s="1224">
        <f>VLOOKUP($D6169,'NI-118'!$B$1:$W$2048,17,FALSE)</f>
        <v>0</v>
      </c>
      <c r="W6169" s="1224">
        <f>VLOOKUP($D6169,'NI-118'!$B$1:$W$2048,18,FALSE)</f>
        <v>0</v>
      </c>
      <c r="X6169" s="1224">
        <f>VLOOKUP($D6169,'NI-118'!$B$1:$W$2048,19,FALSE)</f>
        <v>0</v>
      </c>
    </row>
    <row r="6170" spans="1:24" ht="27" hidden="1">
      <c r="A6170" s="762"/>
      <c r="B6170" s="762"/>
      <c r="C6170" s="762"/>
      <c r="D6170" s="1222" t="s">
        <v>2961</v>
      </c>
      <c r="E6170" s="1223">
        <v>118</v>
      </c>
      <c r="F6170" s="1202"/>
      <c r="G6170" s="1202"/>
      <c r="H6170" s="1205" t="s">
        <v>2962</v>
      </c>
      <c r="I6170" s="1202" t="s">
        <v>53</v>
      </c>
      <c r="J6170" s="1202" t="s">
        <v>2845</v>
      </c>
      <c r="K6170" s="1202" t="s">
        <v>2845</v>
      </c>
      <c r="L6170" s="1202" t="s">
        <v>2846</v>
      </c>
      <c r="M6170" s="1202" t="s">
        <v>2948</v>
      </c>
      <c r="N6170" s="1203" t="s">
        <v>2963</v>
      </c>
      <c r="O6170" s="1203" t="s">
        <v>73</v>
      </c>
      <c r="P6170" s="1203" t="s">
        <v>73</v>
      </c>
      <c r="Q6170" s="1203" t="s">
        <v>73</v>
      </c>
      <c r="R6170" s="1203" t="s">
        <v>73</v>
      </c>
      <c r="S6170" s="1224">
        <f>VLOOKUP($D6170,'NI-118'!$B$1:$W$2048,12,FALSE)</f>
        <v>0</v>
      </c>
      <c r="T6170" s="1224">
        <f>VLOOKUP($D6170,'NI-118'!$B$1:$W$2048,13,FALSE)</f>
        <v>0</v>
      </c>
      <c r="U6170" s="1224">
        <f>VLOOKUP($D6170,'NI-118'!$B$1:$W$2048,16,FALSE)</f>
        <v>0</v>
      </c>
      <c r="V6170" s="1224">
        <f>VLOOKUP($D6170,'NI-118'!$B$1:$W$2048,17,FALSE)</f>
        <v>0</v>
      </c>
      <c r="W6170" s="1224">
        <f>VLOOKUP($D6170,'NI-118'!$B$1:$W$2048,18,FALSE)</f>
        <v>0</v>
      </c>
      <c r="X6170" s="1224">
        <f>VLOOKUP($D6170,'NI-118'!$B$1:$W$2048,19,FALSE)</f>
        <v>0</v>
      </c>
    </row>
    <row r="6171" spans="1:24" ht="27" hidden="1">
      <c r="A6171" s="762"/>
      <c r="B6171" s="762"/>
      <c r="C6171" s="762"/>
      <c r="D6171" s="1222" t="s">
        <v>2964</v>
      </c>
      <c r="E6171" s="1223">
        <v>118</v>
      </c>
      <c r="F6171" s="1202"/>
      <c r="G6171" s="1202"/>
      <c r="H6171" s="1205" t="s">
        <v>2965</v>
      </c>
      <c r="I6171" s="1202" t="s">
        <v>53</v>
      </c>
      <c r="J6171" s="1202" t="s">
        <v>2845</v>
      </c>
      <c r="K6171" s="1202" t="s">
        <v>2845</v>
      </c>
      <c r="L6171" s="1202" t="s">
        <v>2846</v>
      </c>
      <c r="M6171" s="1202" t="s">
        <v>2948</v>
      </c>
      <c r="N6171" s="1203" t="s">
        <v>2966</v>
      </c>
      <c r="O6171" s="1203" t="s">
        <v>73</v>
      </c>
      <c r="P6171" s="1203" t="s">
        <v>73</v>
      </c>
      <c r="Q6171" s="1203" t="s">
        <v>73</v>
      </c>
      <c r="R6171" s="1203" t="s">
        <v>73</v>
      </c>
      <c r="S6171" s="1224">
        <f>VLOOKUP($D6171,'NI-118'!$B$1:$W$2048,12,FALSE)</f>
        <v>0</v>
      </c>
      <c r="T6171" s="1224">
        <f>VLOOKUP($D6171,'NI-118'!$B$1:$W$2048,13,FALSE)</f>
        <v>0</v>
      </c>
      <c r="U6171" s="1224">
        <f>VLOOKUP($D6171,'NI-118'!$B$1:$W$2048,16,FALSE)</f>
        <v>0</v>
      </c>
      <c r="V6171" s="1224">
        <f>VLOOKUP($D6171,'NI-118'!$B$1:$W$2048,17,FALSE)</f>
        <v>0</v>
      </c>
      <c r="W6171" s="1224">
        <f>VLOOKUP($D6171,'NI-118'!$B$1:$W$2048,18,FALSE)</f>
        <v>0</v>
      </c>
      <c r="X6171" s="1224">
        <f>VLOOKUP($D6171,'NI-118'!$B$1:$W$2048,19,FALSE)</f>
        <v>0</v>
      </c>
    </row>
    <row r="6172" spans="1:24" ht="27" hidden="1">
      <c r="A6172" s="762"/>
      <c r="B6172" s="762"/>
      <c r="C6172" s="762"/>
      <c r="D6172" s="1222" t="s">
        <v>2967</v>
      </c>
      <c r="E6172" s="1223">
        <v>118</v>
      </c>
      <c r="F6172" s="1202"/>
      <c r="G6172" s="1202"/>
      <c r="H6172" s="1205" t="s">
        <v>2968</v>
      </c>
      <c r="I6172" s="1202" t="s">
        <v>53</v>
      </c>
      <c r="J6172" s="1202" t="s">
        <v>2845</v>
      </c>
      <c r="K6172" s="1202" t="s">
        <v>2845</v>
      </c>
      <c r="L6172" s="1202" t="s">
        <v>2846</v>
      </c>
      <c r="M6172" s="1202" t="s">
        <v>2948</v>
      </c>
      <c r="N6172" s="1203" t="s">
        <v>2969</v>
      </c>
      <c r="O6172" s="1203" t="s">
        <v>73</v>
      </c>
      <c r="P6172" s="1203" t="s">
        <v>73</v>
      </c>
      <c r="Q6172" s="1203" t="s">
        <v>73</v>
      </c>
      <c r="R6172" s="1203" t="s">
        <v>73</v>
      </c>
      <c r="S6172" s="1224">
        <f>VLOOKUP($D6172,'NI-118'!$B$1:$W$2048,12,FALSE)</f>
        <v>0</v>
      </c>
      <c r="T6172" s="1224">
        <f>VLOOKUP($D6172,'NI-118'!$B$1:$W$2048,13,FALSE)</f>
        <v>0</v>
      </c>
      <c r="U6172" s="1224">
        <f>VLOOKUP($D6172,'NI-118'!$B$1:$W$2048,16,FALSE)</f>
        <v>0</v>
      </c>
      <c r="V6172" s="1224">
        <f>VLOOKUP($D6172,'NI-118'!$B$1:$W$2048,17,FALSE)</f>
        <v>0</v>
      </c>
      <c r="W6172" s="1224">
        <f>VLOOKUP($D6172,'NI-118'!$B$1:$W$2048,18,FALSE)</f>
        <v>0</v>
      </c>
      <c r="X6172" s="1224">
        <f>VLOOKUP($D6172,'NI-118'!$B$1:$W$2048,19,FALSE)</f>
        <v>0</v>
      </c>
    </row>
    <row r="6173" spans="1:24" hidden="1">
      <c r="A6173" s="762"/>
      <c r="B6173" s="762"/>
      <c r="C6173" s="762"/>
      <c r="D6173" s="1222" t="s">
        <v>2970</v>
      </c>
      <c r="E6173" s="1223">
        <v>118</v>
      </c>
      <c r="F6173" s="1202"/>
      <c r="G6173" s="1202"/>
      <c r="H6173" s="1205" t="s">
        <v>2971</v>
      </c>
      <c r="I6173" s="1202" t="s">
        <v>53</v>
      </c>
      <c r="J6173" s="1202" t="s">
        <v>2845</v>
      </c>
      <c r="K6173" s="1202" t="s">
        <v>2845</v>
      </c>
      <c r="L6173" s="1202" t="s">
        <v>2846</v>
      </c>
      <c r="M6173" s="1202" t="s">
        <v>2948</v>
      </c>
      <c r="N6173" s="1203" t="s">
        <v>2972</v>
      </c>
      <c r="O6173" s="1203" t="s">
        <v>73</v>
      </c>
      <c r="P6173" s="1203" t="s">
        <v>73</v>
      </c>
      <c r="Q6173" s="1203" t="s">
        <v>73</v>
      </c>
      <c r="R6173" s="1203" t="s">
        <v>73</v>
      </c>
      <c r="S6173" s="1224">
        <f>VLOOKUP($D6173,'NI-118'!$B$1:$W$2048,12,FALSE)</f>
        <v>0</v>
      </c>
      <c r="T6173" s="1224">
        <f>VLOOKUP($D6173,'NI-118'!$B$1:$W$2048,13,FALSE)</f>
        <v>0</v>
      </c>
      <c r="U6173" s="1224">
        <f>VLOOKUP($D6173,'NI-118'!$B$1:$W$2048,16,FALSE)</f>
        <v>0</v>
      </c>
      <c r="V6173" s="1224">
        <f>VLOOKUP($D6173,'NI-118'!$B$1:$W$2048,17,FALSE)</f>
        <v>0</v>
      </c>
      <c r="W6173" s="1224">
        <f>VLOOKUP($D6173,'NI-118'!$B$1:$W$2048,18,FALSE)</f>
        <v>0</v>
      </c>
      <c r="X6173" s="1224">
        <f>VLOOKUP($D6173,'NI-118'!$B$1:$W$2048,19,FALSE)</f>
        <v>0</v>
      </c>
    </row>
    <row r="6174" spans="1:24" hidden="1">
      <c r="A6174" s="762"/>
      <c r="B6174" s="762"/>
      <c r="C6174" s="762"/>
      <c r="D6174" s="1222" t="s">
        <v>2973</v>
      </c>
      <c r="E6174" s="1223">
        <v>118</v>
      </c>
      <c r="F6174" s="1202"/>
      <c r="G6174" s="1202"/>
      <c r="H6174" s="1205" t="s">
        <v>2974</v>
      </c>
      <c r="I6174" s="1202" t="s">
        <v>53</v>
      </c>
      <c r="J6174" s="1202" t="s">
        <v>2845</v>
      </c>
      <c r="K6174" s="1202" t="s">
        <v>2845</v>
      </c>
      <c r="L6174" s="1202" t="s">
        <v>2846</v>
      </c>
      <c r="M6174" s="1202" t="s">
        <v>2948</v>
      </c>
      <c r="N6174" s="1203" t="s">
        <v>2975</v>
      </c>
      <c r="O6174" s="1203" t="s">
        <v>73</v>
      </c>
      <c r="P6174" s="1203" t="s">
        <v>73</v>
      </c>
      <c r="Q6174" s="1203" t="s">
        <v>73</v>
      </c>
      <c r="R6174" s="1203" t="s">
        <v>73</v>
      </c>
      <c r="S6174" s="1224">
        <f>VLOOKUP($D6174,'NI-118'!$B$1:$W$2048,12,FALSE)</f>
        <v>0</v>
      </c>
      <c r="T6174" s="1224">
        <f>VLOOKUP($D6174,'NI-118'!$B$1:$W$2048,13,FALSE)</f>
        <v>0</v>
      </c>
      <c r="U6174" s="1224">
        <f>VLOOKUP($D6174,'NI-118'!$B$1:$W$2048,16,FALSE)</f>
        <v>0</v>
      </c>
      <c r="V6174" s="1224">
        <f>VLOOKUP($D6174,'NI-118'!$B$1:$W$2048,17,FALSE)</f>
        <v>0</v>
      </c>
      <c r="W6174" s="1224">
        <f>VLOOKUP($D6174,'NI-118'!$B$1:$W$2048,18,FALSE)</f>
        <v>0</v>
      </c>
      <c r="X6174" s="1224">
        <f>VLOOKUP($D6174,'NI-118'!$B$1:$W$2048,19,FALSE)</f>
        <v>0</v>
      </c>
    </row>
    <row r="6175" spans="1:24" hidden="1">
      <c r="A6175" s="762"/>
      <c r="B6175" s="762"/>
      <c r="C6175" s="762"/>
      <c r="D6175" s="1222" t="s">
        <v>2976</v>
      </c>
      <c r="E6175" s="1223">
        <v>118</v>
      </c>
      <c r="F6175" s="1202"/>
      <c r="G6175" s="1202"/>
      <c r="H6175" s="1205" t="s">
        <v>2974</v>
      </c>
      <c r="I6175" s="1202" t="s">
        <v>53</v>
      </c>
      <c r="J6175" s="1202" t="s">
        <v>2845</v>
      </c>
      <c r="K6175" s="1202" t="s">
        <v>2845</v>
      </c>
      <c r="L6175" s="1202" t="s">
        <v>2846</v>
      </c>
      <c r="M6175" s="1202" t="s">
        <v>2948</v>
      </c>
      <c r="N6175" s="1203" t="s">
        <v>2977</v>
      </c>
      <c r="O6175" s="1203" t="s">
        <v>73</v>
      </c>
      <c r="P6175" s="1203" t="s">
        <v>73</v>
      </c>
      <c r="Q6175" s="1203" t="s">
        <v>73</v>
      </c>
      <c r="R6175" s="1203" t="s">
        <v>73</v>
      </c>
      <c r="S6175" s="1224">
        <f>VLOOKUP($D6175,'NI-118'!$B$1:$W$2048,12,FALSE)</f>
        <v>0</v>
      </c>
      <c r="T6175" s="1224">
        <f>VLOOKUP($D6175,'NI-118'!$B$1:$W$2048,13,FALSE)</f>
        <v>0</v>
      </c>
      <c r="U6175" s="1224">
        <f>VLOOKUP($D6175,'NI-118'!$B$1:$W$2048,16,FALSE)</f>
        <v>0</v>
      </c>
      <c r="V6175" s="1224">
        <f>VLOOKUP($D6175,'NI-118'!$B$1:$W$2048,17,FALSE)</f>
        <v>0</v>
      </c>
      <c r="W6175" s="1224">
        <f>VLOOKUP($D6175,'NI-118'!$B$1:$W$2048,18,FALSE)</f>
        <v>0</v>
      </c>
      <c r="X6175" s="1224">
        <f>VLOOKUP($D6175,'NI-118'!$B$1:$W$2048,19,FALSE)</f>
        <v>0</v>
      </c>
    </row>
    <row r="6176" spans="1:24" hidden="1">
      <c r="A6176" s="762"/>
      <c r="B6176" s="762"/>
      <c r="C6176" s="762"/>
      <c r="D6176" s="1222" t="s">
        <v>2978</v>
      </c>
      <c r="E6176" s="1223">
        <v>118</v>
      </c>
      <c r="F6176" s="1202"/>
      <c r="G6176" s="1202"/>
      <c r="H6176" s="1205"/>
      <c r="I6176" s="1202" t="s">
        <v>71</v>
      </c>
      <c r="J6176" s="1202"/>
      <c r="K6176" s="1202"/>
      <c r="L6176" s="1202"/>
      <c r="M6176" s="1202"/>
      <c r="N6176" s="1203" t="s">
        <v>2979</v>
      </c>
      <c r="O6176" s="1203" t="s">
        <v>73</v>
      </c>
      <c r="P6176" s="1203" t="s">
        <v>73</v>
      </c>
      <c r="Q6176" s="1203" t="s">
        <v>73</v>
      </c>
      <c r="R6176" s="1203" t="s">
        <v>73</v>
      </c>
      <c r="S6176" s="1224">
        <f>VLOOKUP($D6176,'NI-118'!$B$1:$W$2048,12,FALSE)</f>
        <v>0</v>
      </c>
      <c r="T6176" s="1224">
        <f>VLOOKUP($D6176,'NI-118'!$B$1:$W$2048,13,FALSE)</f>
        <v>0</v>
      </c>
      <c r="U6176" s="1224">
        <f>VLOOKUP($D6176,'NI-118'!$B$1:$W$2048,16,FALSE)</f>
        <v>78</v>
      </c>
      <c r="V6176" s="1224">
        <f>VLOOKUP($D6176,'NI-118'!$B$1:$W$2048,17,FALSE)</f>
        <v>0</v>
      </c>
      <c r="W6176" s="1224">
        <f>VLOOKUP($D6176,'NI-118'!$B$1:$W$2048,18,FALSE)</f>
        <v>0</v>
      </c>
      <c r="X6176" s="1224">
        <f>VLOOKUP($D6176,'NI-118'!$B$1:$W$2048,19,FALSE)</f>
        <v>0</v>
      </c>
    </row>
    <row r="6177" spans="1:24" hidden="1">
      <c r="A6177" s="762"/>
      <c r="B6177" s="762"/>
      <c r="C6177" s="762"/>
      <c r="D6177" s="1222" t="s">
        <v>2980</v>
      </c>
      <c r="E6177" s="1223">
        <v>118</v>
      </c>
      <c r="F6177" s="1202"/>
      <c r="G6177" s="1202"/>
      <c r="H6177" s="1205" t="s">
        <v>2981</v>
      </c>
      <c r="I6177" s="1202" t="s">
        <v>53</v>
      </c>
      <c r="J6177" s="1202" t="s">
        <v>2886</v>
      </c>
      <c r="K6177" s="1202" t="s">
        <v>2886</v>
      </c>
      <c r="L6177" s="1202" t="s">
        <v>2887</v>
      </c>
      <c r="M6177" s="1202" t="s">
        <v>2982</v>
      </c>
      <c r="N6177" s="1203" t="s">
        <v>2983</v>
      </c>
      <c r="O6177" s="1203" t="s">
        <v>73</v>
      </c>
      <c r="P6177" s="1203" t="s">
        <v>73</v>
      </c>
      <c r="Q6177" s="1203" t="s">
        <v>73</v>
      </c>
      <c r="R6177" s="1203" t="s">
        <v>73</v>
      </c>
      <c r="S6177" s="1224">
        <f>VLOOKUP($D6177,'NI-118'!$B$1:$W$2048,12,FALSE)</f>
        <v>0</v>
      </c>
      <c r="T6177" s="1224">
        <f>VLOOKUP($D6177,'NI-118'!$B$1:$W$2048,13,FALSE)</f>
        <v>0</v>
      </c>
      <c r="U6177" s="1224">
        <f>VLOOKUP($D6177,'NI-118'!$B$1:$W$2048,16,FALSE)</f>
        <v>0</v>
      </c>
      <c r="V6177" s="1224">
        <f>VLOOKUP($D6177,'NI-118'!$B$1:$W$2048,17,FALSE)</f>
        <v>0</v>
      </c>
      <c r="W6177" s="1224">
        <f>VLOOKUP($D6177,'NI-118'!$B$1:$W$2048,18,FALSE)</f>
        <v>0</v>
      </c>
      <c r="X6177" s="1224">
        <f>VLOOKUP($D6177,'NI-118'!$B$1:$W$2048,19,FALSE)</f>
        <v>0</v>
      </c>
    </row>
    <row r="6178" spans="1:24" hidden="1">
      <c r="A6178" s="762"/>
      <c r="B6178" s="762"/>
      <c r="C6178" s="762"/>
      <c r="D6178" s="1222" t="s">
        <v>2984</v>
      </c>
      <c r="E6178" s="1223">
        <v>118</v>
      </c>
      <c r="F6178" s="1202" t="s">
        <v>157</v>
      </c>
      <c r="G6178" s="1202"/>
      <c r="H6178" s="1205" t="s">
        <v>2981</v>
      </c>
      <c r="I6178" s="1202" t="s">
        <v>53</v>
      </c>
      <c r="J6178" s="1202" t="s">
        <v>2886</v>
      </c>
      <c r="K6178" s="1202" t="s">
        <v>2886</v>
      </c>
      <c r="L6178" s="1202" t="s">
        <v>2887</v>
      </c>
      <c r="M6178" s="1202" t="s">
        <v>2982</v>
      </c>
      <c r="N6178" s="1203" t="s">
        <v>2985</v>
      </c>
      <c r="O6178" s="1203" t="s">
        <v>73</v>
      </c>
      <c r="P6178" s="1203" t="s">
        <v>73</v>
      </c>
      <c r="Q6178" s="1203" t="s">
        <v>73</v>
      </c>
      <c r="R6178" s="1203" t="s">
        <v>73</v>
      </c>
      <c r="S6178" s="1224">
        <f>VLOOKUP($D6178,'NI-118'!$B$1:$W$2048,12,FALSE)</f>
        <v>0</v>
      </c>
      <c r="T6178" s="1224">
        <f>VLOOKUP($D6178,'NI-118'!$B$1:$W$2048,13,FALSE)</f>
        <v>0</v>
      </c>
      <c r="U6178" s="1224">
        <f>VLOOKUP($D6178,'NI-118'!$B$1:$W$2048,16,FALSE)</f>
        <v>0</v>
      </c>
      <c r="V6178" s="1224">
        <f>VLOOKUP($D6178,'NI-118'!$B$1:$W$2048,17,FALSE)</f>
        <v>0</v>
      </c>
      <c r="W6178" s="1224">
        <f>VLOOKUP($D6178,'NI-118'!$B$1:$W$2048,18,FALSE)</f>
        <v>0</v>
      </c>
      <c r="X6178" s="1224">
        <f>VLOOKUP($D6178,'NI-118'!$B$1:$W$2048,19,FALSE)</f>
        <v>0</v>
      </c>
    </row>
    <row r="6179" spans="1:24" hidden="1">
      <c r="A6179" s="762"/>
      <c r="B6179" s="762"/>
      <c r="C6179" s="762"/>
      <c r="D6179" s="1222" t="s">
        <v>2986</v>
      </c>
      <c r="E6179" s="1223">
        <v>118</v>
      </c>
      <c r="F6179" s="1202"/>
      <c r="G6179" s="1202"/>
      <c r="H6179" s="1205" t="s">
        <v>2987</v>
      </c>
      <c r="I6179" s="1202" t="s">
        <v>53</v>
      </c>
      <c r="J6179" s="1202" t="s">
        <v>2886</v>
      </c>
      <c r="K6179" s="1202" t="s">
        <v>2886</v>
      </c>
      <c r="L6179" s="1202" t="s">
        <v>2887</v>
      </c>
      <c r="M6179" s="1202" t="s">
        <v>2988</v>
      </c>
      <c r="N6179" s="1203" t="s">
        <v>2989</v>
      </c>
      <c r="O6179" s="1203" t="s">
        <v>73</v>
      </c>
      <c r="P6179" s="1203" t="s">
        <v>73</v>
      </c>
      <c r="Q6179" s="1203" t="s">
        <v>73</v>
      </c>
      <c r="R6179" s="1203" t="s">
        <v>73</v>
      </c>
      <c r="S6179" s="1224">
        <f>VLOOKUP($D6179,'NI-118'!$B$1:$W$2048,12,FALSE)</f>
        <v>0</v>
      </c>
      <c r="T6179" s="1224">
        <f>VLOOKUP($D6179,'NI-118'!$B$1:$W$2048,13,FALSE)</f>
        <v>0</v>
      </c>
      <c r="U6179" s="1224">
        <f>VLOOKUP($D6179,'NI-118'!$B$1:$W$2048,16,FALSE)</f>
        <v>0</v>
      </c>
      <c r="V6179" s="1224">
        <f>VLOOKUP($D6179,'NI-118'!$B$1:$W$2048,17,FALSE)</f>
        <v>0</v>
      </c>
      <c r="W6179" s="1224">
        <f>VLOOKUP($D6179,'NI-118'!$B$1:$W$2048,18,FALSE)</f>
        <v>0</v>
      </c>
      <c r="X6179" s="1224">
        <f>VLOOKUP($D6179,'NI-118'!$B$1:$W$2048,19,FALSE)</f>
        <v>0</v>
      </c>
    </row>
    <row r="6180" spans="1:24" hidden="1">
      <c r="A6180" s="762"/>
      <c r="B6180" s="762"/>
      <c r="C6180" s="762"/>
      <c r="D6180" s="1222" t="s">
        <v>2990</v>
      </c>
      <c r="E6180" s="1223">
        <v>118</v>
      </c>
      <c r="F6180" s="1202"/>
      <c r="G6180" s="1202"/>
      <c r="H6180" s="1205" t="s">
        <v>2991</v>
      </c>
      <c r="I6180" s="1202" t="s">
        <v>53</v>
      </c>
      <c r="J6180" s="1202" t="s">
        <v>2886</v>
      </c>
      <c r="K6180" s="1202" t="s">
        <v>2886</v>
      </c>
      <c r="L6180" s="1202" t="s">
        <v>2887</v>
      </c>
      <c r="M6180" s="1202" t="s">
        <v>2988</v>
      </c>
      <c r="N6180" s="1203" t="s">
        <v>2992</v>
      </c>
      <c r="O6180" s="1203" t="s">
        <v>73</v>
      </c>
      <c r="P6180" s="1203" t="s">
        <v>73</v>
      </c>
      <c r="Q6180" s="1203" t="s">
        <v>73</v>
      </c>
      <c r="R6180" s="1203" t="s">
        <v>73</v>
      </c>
      <c r="S6180" s="1224">
        <f>VLOOKUP($D6180,'NI-118'!$B$1:$W$2048,12,FALSE)</f>
        <v>0</v>
      </c>
      <c r="T6180" s="1224">
        <f>VLOOKUP($D6180,'NI-118'!$B$1:$W$2048,13,FALSE)</f>
        <v>0</v>
      </c>
      <c r="U6180" s="1224">
        <f>VLOOKUP($D6180,'NI-118'!$B$1:$W$2048,16,FALSE)</f>
        <v>0</v>
      </c>
      <c r="V6180" s="1224">
        <f>VLOOKUP($D6180,'NI-118'!$B$1:$W$2048,17,FALSE)</f>
        <v>0</v>
      </c>
      <c r="W6180" s="1224">
        <f>VLOOKUP($D6180,'NI-118'!$B$1:$W$2048,18,FALSE)</f>
        <v>0</v>
      </c>
      <c r="X6180" s="1224">
        <f>VLOOKUP($D6180,'NI-118'!$B$1:$W$2048,19,FALSE)</f>
        <v>0</v>
      </c>
    </row>
    <row r="6181" spans="1:24" ht="27">
      <c r="A6181" s="762"/>
      <c r="B6181" s="762"/>
      <c r="C6181" s="762"/>
      <c r="D6181" s="1222" t="s">
        <v>2993</v>
      </c>
      <c r="E6181" s="1223">
        <v>118</v>
      </c>
      <c r="F6181" s="1202" t="s">
        <v>157</v>
      </c>
      <c r="G6181" s="1202"/>
      <c r="H6181" s="1205" t="s">
        <v>2994</v>
      </c>
      <c r="I6181" s="1202" t="s">
        <v>53</v>
      </c>
      <c r="J6181" s="1202" t="s">
        <v>2886</v>
      </c>
      <c r="K6181" s="1202" t="s">
        <v>2886</v>
      </c>
      <c r="L6181" s="1202" t="s">
        <v>2887</v>
      </c>
      <c r="M6181" s="1202" t="s">
        <v>2988</v>
      </c>
      <c r="N6181" s="1203" t="s">
        <v>2995</v>
      </c>
      <c r="O6181" s="1203" t="s">
        <v>73</v>
      </c>
      <c r="P6181" s="1203" t="s">
        <v>73</v>
      </c>
      <c r="Q6181" s="1203" t="s">
        <v>73</v>
      </c>
      <c r="R6181" s="1203" t="s">
        <v>73</v>
      </c>
      <c r="S6181" s="1224">
        <f>VLOOKUP($D6181,'NI-118'!$B$1:$W$2048,12,FALSE)</f>
        <v>0</v>
      </c>
      <c r="T6181" s="1224">
        <f>VLOOKUP($D6181,'NI-118'!$B$1:$W$2048,13,FALSE)</f>
        <v>0</v>
      </c>
      <c r="U6181" s="1224">
        <f>VLOOKUP($D6181,'NI-118'!$B$1:$W$2048,16,FALSE)</f>
        <v>0</v>
      </c>
      <c r="V6181" s="1224">
        <f>VLOOKUP($D6181,'NI-118'!$B$1:$W$2048,17,FALSE)</f>
        <v>0</v>
      </c>
      <c r="W6181" s="1224">
        <f>VLOOKUP($D6181,'NI-118'!$B$1:$W$2048,18,FALSE)</f>
        <v>0</v>
      </c>
      <c r="X6181" s="1224">
        <f>VLOOKUP($D6181,'NI-118'!$B$1:$W$2048,19,FALSE)</f>
        <v>0</v>
      </c>
    </row>
    <row r="6182" spans="1:24" ht="27" hidden="1">
      <c r="A6182" s="762"/>
      <c r="B6182" s="762"/>
      <c r="C6182" s="762"/>
      <c r="D6182" s="1222" t="s">
        <v>2996</v>
      </c>
      <c r="E6182" s="1223">
        <v>118</v>
      </c>
      <c r="F6182" s="1202" t="s">
        <v>157</v>
      </c>
      <c r="G6182" s="1202"/>
      <c r="H6182" s="1205" t="s">
        <v>2997</v>
      </c>
      <c r="I6182" s="1202" t="s">
        <v>53</v>
      </c>
      <c r="J6182" s="1202" t="s">
        <v>2886</v>
      </c>
      <c r="K6182" s="1202" t="s">
        <v>2886</v>
      </c>
      <c r="L6182" s="1202" t="s">
        <v>2887</v>
      </c>
      <c r="M6182" s="1202" t="s">
        <v>2988</v>
      </c>
      <c r="N6182" s="1203" t="s">
        <v>2998</v>
      </c>
      <c r="O6182" s="1203" t="s">
        <v>73</v>
      </c>
      <c r="P6182" s="1203" t="s">
        <v>73</v>
      </c>
      <c r="Q6182" s="1203" t="s">
        <v>73</v>
      </c>
      <c r="R6182" s="1203" t="s">
        <v>73</v>
      </c>
      <c r="S6182" s="1224">
        <f>VLOOKUP($D6182,'NI-118'!$B$1:$W$2048,12,FALSE)</f>
        <v>0</v>
      </c>
      <c r="T6182" s="1224">
        <f>VLOOKUP($D6182,'NI-118'!$B$1:$W$2048,13,FALSE)</f>
        <v>0</v>
      </c>
      <c r="U6182" s="1224">
        <f>VLOOKUP($D6182,'NI-118'!$B$1:$W$2048,16,FALSE)</f>
        <v>0</v>
      </c>
      <c r="V6182" s="1224">
        <f>VLOOKUP($D6182,'NI-118'!$B$1:$W$2048,17,FALSE)</f>
        <v>0</v>
      </c>
      <c r="W6182" s="1224">
        <f>VLOOKUP($D6182,'NI-118'!$B$1:$W$2048,18,FALSE)</f>
        <v>0</v>
      </c>
      <c r="X6182" s="1224">
        <f>VLOOKUP($D6182,'NI-118'!$B$1:$W$2048,19,FALSE)</f>
        <v>0</v>
      </c>
    </row>
    <row r="6183" spans="1:24" ht="27">
      <c r="A6183" s="762"/>
      <c r="B6183" s="762"/>
      <c r="C6183" s="762"/>
      <c r="D6183" s="1222" t="s">
        <v>2999</v>
      </c>
      <c r="E6183" s="1223">
        <v>118</v>
      </c>
      <c r="F6183" s="1202"/>
      <c r="G6183" s="1202"/>
      <c r="H6183" s="1205" t="s">
        <v>3000</v>
      </c>
      <c r="I6183" s="1202" t="s">
        <v>53</v>
      </c>
      <c r="J6183" s="1202" t="s">
        <v>2886</v>
      </c>
      <c r="K6183" s="1202" t="s">
        <v>2886</v>
      </c>
      <c r="L6183" s="1202" t="s">
        <v>2887</v>
      </c>
      <c r="M6183" s="1202" t="s">
        <v>2988</v>
      </c>
      <c r="N6183" s="1203" t="s">
        <v>3001</v>
      </c>
      <c r="O6183" s="1203" t="s">
        <v>73</v>
      </c>
      <c r="P6183" s="1203" t="s">
        <v>73</v>
      </c>
      <c r="Q6183" s="1203" t="s">
        <v>73</v>
      </c>
      <c r="R6183" s="1203" t="s">
        <v>73</v>
      </c>
      <c r="S6183" s="1224">
        <f>VLOOKUP($D6183,'NI-118'!$B$1:$W$2048,12,FALSE)</f>
        <v>0</v>
      </c>
      <c r="T6183" s="1224">
        <f>VLOOKUP($D6183,'NI-118'!$B$1:$W$2048,13,FALSE)</f>
        <v>0</v>
      </c>
      <c r="U6183" s="1224">
        <f>VLOOKUP($D6183,'NI-118'!$B$1:$W$2048,16,FALSE)</f>
        <v>0</v>
      </c>
      <c r="V6183" s="1224">
        <f>VLOOKUP($D6183,'NI-118'!$B$1:$W$2048,17,FALSE)</f>
        <v>0</v>
      </c>
      <c r="W6183" s="1224">
        <f>VLOOKUP($D6183,'NI-118'!$B$1:$W$2048,18,FALSE)</f>
        <v>0</v>
      </c>
      <c r="X6183" s="1224">
        <f>VLOOKUP($D6183,'NI-118'!$B$1:$W$2048,19,FALSE)</f>
        <v>0</v>
      </c>
    </row>
    <row r="6184" spans="1:24" ht="27" hidden="1">
      <c r="A6184" s="762"/>
      <c r="B6184" s="762"/>
      <c r="C6184" s="762"/>
      <c r="D6184" s="1222" t="s">
        <v>3002</v>
      </c>
      <c r="E6184" s="1223">
        <v>118</v>
      </c>
      <c r="F6184" s="1202"/>
      <c r="G6184" s="1202"/>
      <c r="H6184" s="1205" t="s">
        <v>3003</v>
      </c>
      <c r="I6184" s="1202" t="s">
        <v>53</v>
      </c>
      <c r="J6184" s="1202" t="s">
        <v>2886</v>
      </c>
      <c r="K6184" s="1202" t="s">
        <v>2886</v>
      </c>
      <c r="L6184" s="1202" t="s">
        <v>2887</v>
      </c>
      <c r="M6184" s="1202" t="s">
        <v>2988</v>
      </c>
      <c r="N6184" s="1203" t="s">
        <v>3004</v>
      </c>
      <c r="O6184" s="1203" t="s">
        <v>73</v>
      </c>
      <c r="P6184" s="1203" t="s">
        <v>73</v>
      </c>
      <c r="Q6184" s="1203" t="s">
        <v>73</v>
      </c>
      <c r="R6184" s="1203" t="s">
        <v>73</v>
      </c>
      <c r="S6184" s="1224">
        <f>VLOOKUP($D6184,'NI-118'!$B$1:$W$2048,12,FALSE)</f>
        <v>0</v>
      </c>
      <c r="T6184" s="1224">
        <f>VLOOKUP($D6184,'NI-118'!$B$1:$W$2048,13,FALSE)</f>
        <v>0</v>
      </c>
      <c r="U6184" s="1224">
        <f>VLOOKUP($D6184,'NI-118'!$B$1:$W$2048,16,FALSE)</f>
        <v>0</v>
      </c>
      <c r="V6184" s="1224">
        <f>VLOOKUP($D6184,'NI-118'!$B$1:$W$2048,17,FALSE)</f>
        <v>0</v>
      </c>
      <c r="W6184" s="1224">
        <f>VLOOKUP($D6184,'NI-118'!$B$1:$W$2048,18,FALSE)</f>
        <v>0</v>
      </c>
      <c r="X6184" s="1224">
        <f>VLOOKUP($D6184,'NI-118'!$B$1:$W$2048,19,FALSE)</f>
        <v>0</v>
      </c>
    </row>
    <row r="6185" spans="1:24" ht="27" hidden="1">
      <c r="A6185" s="762"/>
      <c r="B6185" s="762"/>
      <c r="C6185" s="762"/>
      <c r="D6185" s="1222" t="s">
        <v>3005</v>
      </c>
      <c r="E6185" s="1223">
        <v>118</v>
      </c>
      <c r="F6185" s="1202"/>
      <c r="G6185" s="1202"/>
      <c r="H6185" s="1205" t="s">
        <v>3006</v>
      </c>
      <c r="I6185" s="1202" t="s">
        <v>53</v>
      </c>
      <c r="J6185" s="1202" t="s">
        <v>2886</v>
      </c>
      <c r="K6185" s="1202" t="s">
        <v>2886</v>
      </c>
      <c r="L6185" s="1202" t="s">
        <v>2887</v>
      </c>
      <c r="M6185" s="1202" t="s">
        <v>2988</v>
      </c>
      <c r="N6185" s="1203" t="s">
        <v>3007</v>
      </c>
      <c r="O6185" s="1203" t="s">
        <v>73</v>
      </c>
      <c r="P6185" s="1203" t="s">
        <v>73</v>
      </c>
      <c r="Q6185" s="1203" t="s">
        <v>73</v>
      </c>
      <c r="R6185" s="1203" t="s">
        <v>73</v>
      </c>
      <c r="S6185" s="1224">
        <f>VLOOKUP($D6185,'NI-118'!$B$1:$W$2048,12,FALSE)</f>
        <v>0</v>
      </c>
      <c r="T6185" s="1224">
        <f>VLOOKUP($D6185,'NI-118'!$B$1:$W$2048,13,FALSE)</f>
        <v>0</v>
      </c>
      <c r="U6185" s="1224">
        <f>VLOOKUP($D6185,'NI-118'!$B$1:$W$2048,16,FALSE)</f>
        <v>0</v>
      </c>
      <c r="V6185" s="1224">
        <f>VLOOKUP($D6185,'NI-118'!$B$1:$W$2048,17,FALSE)</f>
        <v>0</v>
      </c>
      <c r="W6185" s="1224">
        <f>VLOOKUP($D6185,'NI-118'!$B$1:$W$2048,18,FALSE)</f>
        <v>0</v>
      </c>
      <c r="X6185" s="1224">
        <f>VLOOKUP($D6185,'NI-118'!$B$1:$W$2048,19,FALSE)</f>
        <v>0</v>
      </c>
    </row>
    <row r="6186" spans="1:24" ht="27" hidden="1">
      <c r="A6186" s="762"/>
      <c r="B6186" s="762"/>
      <c r="C6186" s="762"/>
      <c r="D6186" s="1222" t="s">
        <v>3008</v>
      </c>
      <c r="E6186" s="1223">
        <v>118</v>
      </c>
      <c r="F6186" s="1202"/>
      <c r="G6186" s="1202"/>
      <c r="H6186" s="1205" t="s">
        <v>3009</v>
      </c>
      <c r="I6186" s="1202" t="s">
        <v>53</v>
      </c>
      <c r="J6186" s="1202" t="s">
        <v>2886</v>
      </c>
      <c r="K6186" s="1202" t="s">
        <v>2886</v>
      </c>
      <c r="L6186" s="1202" t="s">
        <v>2887</v>
      </c>
      <c r="M6186" s="1202" t="s">
        <v>2988</v>
      </c>
      <c r="N6186" s="1203" t="s">
        <v>3010</v>
      </c>
      <c r="O6186" s="1203" t="s">
        <v>73</v>
      </c>
      <c r="P6186" s="1203" t="s">
        <v>73</v>
      </c>
      <c r="Q6186" s="1203" t="s">
        <v>73</v>
      </c>
      <c r="R6186" s="1203" t="s">
        <v>73</v>
      </c>
      <c r="S6186" s="1224">
        <f>VLOOKUP($D6186,'NI-118'!$B$1:$W$2048,12,FALSE)</f>
        <v>0</v>
      </c>
      <c r="T6186" s="1224">
        <f>VLOOKUP($D6186,'NI-118'!$B$1:$W$2048,13,FALSE)</f>
        <v>0</v>
      </c>
      <c r="U6186" s="1224">
        <f>VLOOKUP($D6186,'NI-118'!$B$1:$W$2048,16,FALSE)</f>
        <v>0</v>
      </c>
      <c r="V6186" s="1224">
        <f>VLOOKUP($D6186,'NI-118'!$B$1:$W$2048,17,FALSE)</f>
        <v>0</v>
      </c>
      <c r="W6186" s="1224">
        <f>VLOOKUP($D6186,'NI-118'!$B$1:$W$2048,18,FALSE)</f>
        <v>0</v>
      </c>
      <c r="X6186" s="1224">
        <f>VLOOKUP($D6186,'NI-118'!$B$1:$W$2048,19,FALSE)</f>
        <v>0</v>
      </c>
    </row>
    <row r="6187" spans="1:24" ht="27" hidden="1">
      <c r="A6187" s="762"/>
      <c r="B6187" s="762"/>
      <c r="C6187" s="762"/>
      <c r="D6187" s="1222" t="s">
        <v>3011</v>
      </c>
      <c r="E6187" s="1223">
        <v>118</v>
      </c>
      <c r="F6187" s="1202"/>
      <c r="G6187" s="1202"/>
      <c r="H6187" s="1205" t="s">
        <v>3012</v>
      </c>
      <c r="I6187" s="1202" t="s">
        <v>53</v>
      </c>
      <c r="J6187" s="1202" t="s">
        <v>2886</v>
      </c>
      <c r="K6187" s="1202" t="s">
        <v>2886</v>
      </c>
      <c r="L6187" s="1202" t="s">
        <v>2887</v>
      </c>
      <c r="M6187" s="1202" t="s">
        <v>2988</v>
      </c>
      <c r="N6187" s="1203" t="s">
        <v>3013</v>
      </c>
      <c r="O6187" s="1203" t="s">
        <v>73</v>
      </c>
      <c r="P6187" s="1203" t="s">
        <v>73</v>
      </c>
      <c r="Q6187" s="1203" t="s">
        <v>73</v>
      </c>
      <c r="R6187" s="1203" t="s">
        <v>73</v>
      </c>
      <c r="S6187" s="1224">
        <f>VLOOKUP($D6187,'NI-118'!$B$1:$W$2048,12,FALSE)</f>
        <v>0</v>
      </c>
      <c r="T6187" s="1224">
        <f>VLOOKUP($D6187,'NI-118'!$B$1:$W$2048,13,FALSE)</f>
        <v>0</v>
      </c>
      <c r="U6187" s="1224">
        <f>VLOOKUP($D6187,'NI-118'!$B$1:$W$2048,16,FALSE)</f>
        <v>0</v>
      </c>
      <c r="V6187" s="1224">
        <f>VLOOKUP($D6187,'NI-118'!$B$1:$W$2048,17,FALSE)</f>
        <v>0</v>
      </c>
      <c r="W6187" s="1224">
        <f>VLOOKUP($D6187,'NI-118'!$B$1:$W$2048,18,FALSE)</f>
        <v>0</v>
      </c>
      <c r="X6187" s="1224">
        <f>VLOOKUP($D6187,'NI-118'!$B$1:$W$2048,19,FALSE)</f>
        <v>0</v>
      </c>
    </row>
    <row r="6188" spans="1:24" ht="27" hidden="1">
      <c r="A6188" s="762"/>
      <c r="B6188" s="762"/>
      <c r="C6188" s="762"/>
      <c r="D6188" s="1222" t="s">
        <v>3014</v>
      </c>
      <c r="E6188" s="1223">
        <v>118</v>
      </c>
      <c r="F6188" s="1202"/>
      <c r="G6188" s="1202"/>
      <c r="H6188" s="1205" t="s">
        <v>3015</v>
      </c>
      <c r="I6188" s="1202" t="s">
        <v>53</v>
      </c>
      <c r="J6188" s="1202" t="s">
        <v>2886</v>
      </c>
      <c r="K6188" s="1202" t="s">
        <v>2886</v>
      </c>
      <c r="L6188" s="1202" t="s">
        <v>2887</v>
      </c>
      <c r="M6188" s="1202" t="s">
        <v>2988</v>
      </c>
      <c r="N6188" s="1203" t="s">
        <v>3016</v>
      </c>
      <c r="O6188" s="1203" t="s">
        <v>73</v>
      </c>
      <c r="P6188" s="1203" t="s">
        <v>73</v>
      </c>
      <c r="Q6188" s="1203" t="s">
        <v>73</v>
      </c>
      <c r="R6188" s="1203" t="s">
        <v>73</v>
      </c>
      <c r="S6188" s="1224">
        <f>VLOOKUP($D6188,'NI-118'!$B$1:$W$2048,12,FALSE)</f>
        <v>0</v>
      </c>
      <c r="T6188" s="1224">
        <f>VLOOKUP($D6188,'NI-118'!$B$1:$W$2048,13,FALSE)</f>
        <v>0</v>
      </c>
      <c r="U6188" s="1224">
        <f>VLOOKUP($D6188,'NI-118'!$B$1:$W$2048,16,FALSE)</f>
        <v>0</v>
      </c>
      <c r="V6188" s="1224">
        <f>VLOOKUP($D6188,'NI-118'!$B$1:$W$2048,17,FALSE)</f>
        <v>0</v>
      </c>
      <c r="W6188" s="1224">
        <f>VLOOKUP($D6188,'NI-118'!$B$1:$W$2048,18,FALSE)</f>
        <v>0</v>
      </c>
      <c r="X6188" s="1224">
        <f>VLOOKUP($D6188,'NI-118'!$B$1:$W$2048,19,FALSE)</f>
        <v>0</v>
      </c>
    </row>
    <row r="6189" spans="1:24" ht="27" hidden="1">
      <c r="A6189" s="762"/>
      <c r="B6189" s="762"/>
      <c r="C6189" s="762"/>
      <c r="D6189" s="1222" t="s">
        <v>3017</v>
      </c>
      <c r="E6189" s="1223">
        <v>118</v>
      </c>
      <c r="F6189" s="1202"/>
      <c r="G6189" s="1202"/>
      <c r="H6189" s="1205" t="s">
        <v>3018</v>
      </c>
      <c r="I6189" s="1202" t="s">
        <v>53</v>
      </c>
      <c r="J6189" s="1202" t="s">
        <v>2886</v>
      </c>
      <c r="K6189" s="1202" t="s">
        <v>2886</v>
      </c>
      <c r="L6189" s="1202" t="s">
        <v>2887</v>
      </c>
      <c r="M6189" s="1202" t="s">
        <v>2988</v>
      </c>
      <c r="N6189" s="1203" t="s">
        <v>3019</v>
      </c>
      <c r="O6189" s="1203" t="s">
        <v>73</v>
      </c>
      <c r="P6189" s="1203" t="s">
        <v>73</v>
      </c>
      <c r="Q6189" s="1203" t="s">
        <v>73</v>
      </c>
      <c r="R6189" s="1203" t="s">
        <v>73</v>
      </c>
      <c r="S6189" s="1224">
        <f>VLOOKUP($D6189,'NI-118'!$B$1:$W$2048,12,FALSE)</f>
        <v>0</v>
      </c>
      <c r="T6189" s="1224">
        <f>VLOOKUP($D6189,'NI-118'!$B$1:$W$2048,13,FALSE)</f>
        <v>0</v>
      </c>
      <c r="U6189" s="1224">
        <f>VLOOKUP($D6189,'NI-118'!$B$1:$W$2048,16,FALSE)</f>
        <v>0</v>
      </c>
      <c r="V6189" s="1224">
        <f>VLOOKUP($D6189,'NI-118'!$B$1:$W$2048,17,FALSE)</f>
        <v>0</v>
      </c>
      <c r="W6189" s="1224">
        <f>VLOOKUP($D6189,'NI-118'!$B$1:$W$2048,18,FALSE)</f>
        <v>0</v>
      </c>
      <c r="X6189" s="1224">
        <f>VLOOKUP($D6189,'NI-118'!$B$1:$W$2048,19,FALSE)</f>
        <v>0</v>
      </c>
    </row>
    <row r="6190" spans="1:24" ht="27" hidden="1">
      <c r="A6190" s="762"/>
      <c r="B6190" s="762"/>
      <c r="C6190" s="762"/>
      <c r="D6190" s="1222" t="s">
        <v>3020</v>
      </c>
      <c r="E6190" s="1223">
        <v>118</v>
      </c>
      <c r="F6190" s="1202"/>
      <c r="G6190" s="1202"/>
      <c r="H6190" s="1205" t="s">
        <v>3021</v>
      </c>
      <c r="I6190" s="1202" t="s">
        <v>53</v>
      </c>
      <c r="J6190" s="1202" t="s">
        <v>2886</v>
      </c>
      <c r="K6190" s="1202" t="s">
        <v>2886</v>
      </c>
      <c r="L6190" s="1202" t="s">
        <v>2887</v>
      </c>
      <c r="M6190" s="1202" t="s">
        <v>2988</v>
      </c>
      <c r="N6190" s="1203" t="s">
        <v>3022</v>
      </c>
      <c r="O6190" s="1203" t="s">
        <v>73</v>
      </c>
      <c r="P6190" s="1203" t="s">
        <v>73</v>
      </c>
      <c r="Q6190" s="1203" t="s">
        <v>73</v>
      </c>
      <c r="R6190" s="1203" t="s">
        <v>73</v>
      </c>
      <c r="S6190" s="1224">
        <f>VLOOKUP($D6190,'NI-118'!$B$1:$W$2048,12,FALSE)</f>
        <v>0</v>
      </c>
      <c r="T6190" s="1224">
        <f>VLOOKUP($D6190,'NI-118'!$B$1:$W$2048,13,FALSE)</f>
        <v>0</v>
      </c>
      <c r="U6190" s="1224">
        <f>VLOOKUP($D6190,'NI-118'!$B$1:$W$2048,16,FALSE)</f>
        <v>78</v>
      </c>
      <c r="V6190" s="1224">
        <f>VLOOKUP($D6190,'NI-118'!$B$1:$W$2048,17,FALSE)</f>
        <v>0</v>
      </c>
      <c r="W6190" s="1224">
        <f>VLOOKUP($D6190,'NI-118'!$B$1:$W$2048,18,FALSE)</f>
        <v>0</v>
      </c>
      <c r="X6190" s="1224">
        <f>VLOOKUP($D6190,'NI-118'!$B$1:$W$2048,19,FALSE)</f>
        <v>0</v>
      </c>
    </row>
    <row r="6191" spans="1:24" hidden="1">
      <c r="A6191" s="762"/>
      <c r="B6191" s="762"/>
      <c r="C6191" s="762"/>
      <c r="D6191" s="1222" t="s">
        <v>3023</v>
      </c>
      <c r="E6191" s="1223">
        <v>118</v>
      </c>
      <c r="F6191" s="1202"/>
      <c r="G6191" s="1202"/>
      <c r="H6191" s="1205" t="s">
        <v>3024</v>
      </c>
      <c r="I6191" s="1202" t="s">
        <v>53</v>
      </c>
      <c r="J6191" s="1202" t="s">
        <v>2886</v>
      </c>
      <c r="K6191" s="1202" t="s">
        <v>2886</v>
      </c>
      <c r="L6191" s="1202" t="s">
        <v>2887</v>
      </c>
      <c r="M6191" s="1202" t="s">
        <v>2988</v>
      </c>
      <c r="N6191" s="1203" t="s">
        <v>3025</v>
      </c>
      <c r="O6191" s="1203" t="s">
        <v>73</v>
      </c>
      <c r="P6191" s="1203" t="s">
        <v>73</v>
      </c>
      <c r="Q6191" s="1203" t="s">
        <v>73</v>
      </c>
      <c r="R6191" s="1203" t="s">
        <v>73</v>
      </c>
      <c r="S6191" s="1224">
        <f>VLOOKUP($D6191,'NI-118'!$B$1:$W$2048,12,FALSE)</f>
        <v>0</v>
      </c>
      <c r="T6191" s="1224">
        <f>VLOOKUP($D6191,'NI-118'!$B$1:$W$2048,13,FALSE)</f>
        <v>0</v>
      </c>
      <c r="U6191" s="1224">
        <f>VLOOKUP($D6191,'NI-118'!$B$1:$W$2048,16,FALSE)</f>
        <v>0</v>
      </c>
      <c r="V6191" s="1224">
        <f>VLOOKUP($D6191,'NI-118'!$B$1:$W$2048,17,FALSE)</f>
        <v>0</v>
      </c>
      <c r="W6191" s="1224">
        <f>VLOOKUP($D6191,'NI-118'!$B$1:$W$2048,18,FALSE)</f>
        <v>0</v>
      </c>
      <c r="X6191" s="1224">
        <f>VLOOKUP($D6191,'NI-118'!$B$1:$W$2048,19,FALSE)</f>
        <v>0</v>
      </c>
    </row>
    <row r="6192" spans="1:24" hidden="1">
      <c r="A6192" s="762"/>
      <c r="B6192" s="762"/>
      <c r="C6192" s="762"/>
      <c r="D6192" s="1222" t="s">
        <v>3026</v>
      </c>
      <c r="E6192" s="1223">
        <v>118</v>
      </c>
      <c r="F6192" s="1202"/>
      <c r="G6192" s="1202"/>
      <c r="H6192" s="1205" t="s">
        <v>3027</v>
      </c>
      <c r="I6192" s="1202" t="s">
        <v>53</v>
      </c>
      <c r="J6192" s="1202" t="s">
        <v>2886</v>
      </c>
      <c r="K6192" s="1202" t="s">
        <v>2886</v>
      </c>
      <c r="L6192" s="1202" t="s">
        <v>2887</v>
      </c>
      <c r="M6192" s="1202" t="s">
        <v>2988</v>
      </c>
      <c r="N6192" s="1203" t="s">
        <v>3028</v>
      </c>
      <c r="O6192" s="1203" t="s">
        <v>73</v>
      </c>
      <c r="P6192" s="1203" t="s">
        <v>73</v>
      </c>
      <c r="Q6192" s="1203" t="s">
        <v>73</v>
      </c>
      <c r="R6192" s="1203" t="s">
        <v>73</v>
      </c>
      <c r="S6192" s="1224">
        <f>VLOOKUP($D6192,'NI-118'!$B$1:$W$2048,12,FALSE)</f>
        <v>0</v>
      </c>
      <c r="T6192" s="1224">
        <f>VLOOKUP($D6192,'NI-118'!$B$1:$W$2048,13,FALSE)</f>
        <v>0</v>
      </c>
      <c r="U6192" s="1224">
        <f>VLOOKUP($D6192,'NI-118'!$B$1:$W$2048,16,FALSE)</f>
        <v>0</v>
      </c>
      <c r="V6192" s="1224">
        <f>VLOOKUP($D6192,'NI-118'!$B$1:$W$2048,17,FALSE)</f>
        <v>0</v>
      </c>
      <c r="W6192" s="1224">
        <f>VLOOKUP($D6192,'NI-118'!$B$1:$W$2048,18,FALSE)</f>
        <v>0</v>
      </c>
      <c r="X6192" s="1224">
        <f>VLOOKUP($D6192,'NI-118'!$B$1:$W$2048,19,FALSE)</f>
        <v>0</v>
      </c>
    </row>
    <row r="6193" spans="1:24" hidden="1">
      <c r="A6193" s="762"/>
      <c r="B6193" s="762"/>
      <c r="C6193" s="762"/>
      <c r="D6193" s="1222" t="s">
        <v>3029</v>
      </c>
      <c r="E6193" s="1223">
        <v>118</v>
      </c>
      <c r="F6193" s="1202"/>
      <c r="G6193" s="1202"/>
      <c r="H6193" s="1205"/>
      <c r="I6193" s="1202" t="s">
        <v>71</v>
      </c>
      <c r="J6193" s="1202"/>
      <c r="K6193" s="1202"/>
      <c r="L6193" s="1202"/>
      <c r="M6193" s="1202"/>
      <c r="N6193" s="1203" t="s">
        <v>3030</v>
      </c>
      <c r="O6193" s="1203" t="s">
        <v>73</v>
      </c>
      <c r="P6193" s="1203" t="s">
        <v>73</v>
      </c>
      <c r="Q6193" s="1203" t="s">
        <v>73</v>
      </c>
      <c r="R6193" s="1203" t="s">
        <v>73</v>
      </c>
      <c r="S6193" s="1224">
        <f>VLOOKUP($D6193,'NI-118'!$B$1:$W$2048,12,FALSE)</f>
        <v>0</v>
      </c>
      <c r="T6193" s="1224">
        <f>VLOOKUP($D6193,'NI-118'!$B$1:$W$2048,13,FALSE)</f>
        <v>0</v>
      </c>
      <c r="U6193" s="1224">
        <f>VLOOKUP($D6193,'NI-118'!$B$1:$W$2048,16,FALSE)</f>
        <v>546</v>
      </c>
      <c r="V6193" s="1224">
        <f>VLOOKUP($D6193,'NI-118'!$B$1:$W$2048,17,FALSE)</f>
        <v>0</v>
      </c>
      <c r="W6193" s="1224">
        <f>VLOOKUP($D6193,'NI-118'!$B$1:$W$2048,18,FALSE)</f>
        <v>0</v>
      </c>
      <c r="X6193" s="1224">
        <f>VLOOKUP($D6193,'NI-118'!$B$1:$W$2048,19,FALSE)</f>
        <v>0</v>
      </c>
    </row>
    <row r="6194" spans="1:24" hidden="1">
      <c r="A6194" s="762"/>
      <c r="B6194" s="762"/>
      <c r="C6194" s="762"/>
      <c r="D6194" s="1222" t="s">
        <v>3031</v>
      </c>
      <c r="E6194" s="1223">
        <v>118</v>
      </c>
      <c r="F6194" s="1202"/>
      <c r="G6194" s="1202"/>
      <c r="H6194" s="1205" t="s">
        <v>3032</v>
      </c>
      <c r="I6194" s="1202" t="s">
        <v>53</v>
      </c>
      <c r="J6194" s="1202" t="s">
        <v>3033</v>
      </c>
      <c r="K6194" s="1202" t="s">
        <v>3033</v>
      </c>
      <c r="L6194" s="1202" t="s">
        <v>3034</v>
      </c>
      <c r="M6194" s="1202" t="s">
        <v>3035</v>
      </c>
      <c r="N6194" s="1203" t="s">
        <v>3036</v>
      </c>
      <c r="O6194" s="1203" t="s">
        <v>73</v>
      </c>
      <c r="P6194" s="1203" t="s">
        <v>73</v>
      </c>
      <c r="Q6194" s="1203" t="s">
        <v>73</v>
      </c>
      <c r="R6194" s="1203" t="s">
        <v>73</v>
      </c>
      <c r="S6194" s="1224">
        <f>VLOOKUP($D6194,'NI-118'!$B$1:$W$2048,12,FALSE)</f>
        <v>0</v>
      </c>
      <c r="T6194" s="1224">
        <f>VLOOKUP($D6194,'NI-118'!$B$1:$W$2048,13,FALSE)</f>
        <v>0</v>
      </c>
      <c r="U6194" s="1224">
        <f>VLOOKUP($D6194,'NI-118'!$B$1:$W$2048,16,FALSE)</f>
        <v>501</v>
      </c>
      <c r="V6194" s="1224">
        <f>VLOOKUP($D6194,'NI-118'!$B$1:$W$2048,17,FALSE)</f>
        <v>0</v>
      </c>
      <c r="W6194" s="1224">
        <f>VLOOKUP($D6194,'NI-118'!$B$1:$W$2048,18,FALSE)</f>
        <v>0</v>
      </c>
      <c r="X6194" s="1224">
        <f>VLOOKUP($D6194,'NI-118'!$B$1:$W$2048,19,FALSE)</f>
        <v>0</v>
      </c>
    </row>
    <row r="6195" spans="1:24" hidden="1">
      <c r="A6195" s="762"/>
      <c r="B6195" s="762"/>
      <c r="C6195" s="762"/>
      <c r="D6195" s="1222" t="s">
        <v>3037</v>
      </c>
      <c r="E6195" s="1223">
        <v>118</v>
      </c>
      <c r="F6195" s="1202"/>
      <c r="G6195" s="1202"/>
      <c r="H6195" s="1205" t="s">
        <v>3038</v>
      </c>
      <c r="I6195" s="1202" t="s">
        <v>53</v>
      </c>
      <c r="J6195" s="1202" t="s">
        <v>958</v>
      </c>
      <c r="K6195" s="1202" t="s">
        <v>958</v>
      </c>
      <c r="L6195" s="1202" t="s">
        <v>1045</v>
      </c>
      <c r="M6195" s="1202" t="s">
        <v>3039</v>
      </c>
      <c r="N6195" s="1203" t="s">
        <v>3040</v>
      </c>
      <c r="O6195" s="1203" t="s">
        <v>73</v>
      </c>
      <c r="P6195" s="1203" t="s">
        <v>73</v>
      </c>
      <c r="Q6195" s="1203" t="s">
        <v>73</v>
      </c>
      <c r="R6195" s="1203" t="s">
        <v>73</v>
      </c>
      <c r="S6195" s="1224">
        <f>VLOOKUP($D6195,'NI-118'!$B$1:$W$2048,12,FALSE)</f>
        <v>0</v>
      </c>
      <c r="T6195" s="1224">
        <f>VLOOKUP($D6195,'NI-118'!$B$1:$W$2048,13,FALSE)</f>
        <v>0</v>
      </c>
      <c r="U6195" s="1224">
        <f>VLOOKUP($D6195,'NI-118'!$B$1:$W$2048,16,FALSE)</f>
        <v>13</v>
      </c>
      <c r="V6195" s="1224">
        <f>VLOOKUP($D6195,'NI-118'!$B$1:$W$2048,17,FALSE)</f>
        <v>0</v>
      </c>
      <c r="W6195" s="1224">
        <f>VLOOKUP($D6195,'NI-118'!$B$1:$W$2048,18,FALSE)</f>
        <v>0</v>
      </c>
      <c r="X6195" s="1224">
        <f>VLOOKUP($D6195,'NI-118'!$B$1:$W$2048,19,FALSE)</f>
        <v>0</v>
      </c>
    </row>
    <row r="6196" spans="1:24" hidden="1">
      <c r="A6196" s="762"/>
      <c r="B6196" s="762"/>
      <c r="C6196" s="762"/>
      <c r="D6196" s="1222" t="s">
        <v>3041</v>
      </c>
      <c r="E6196" s="1223">
        <v>118</v>
      </c>
      <c r="F6196" s="1202"/>
      <c r="G6196" s="1202"/>
      <c r="H6196" s="1205" t="s">
        <v>3042</v>
      </c>
      <c r="I6196" s="1202" t="s">
        <v>53</v>
      </c>
      <c r="J6196" s="1202" t="s">
        <v>1494</v>
      </c>
      <c r="K6196" s="1202" t="s">
        <v>1494</v>
      </c>
      <c r="L6196" s="1202" t="s">
        <v>1495</v>
      </c>
      <c r="M6196" s="1202" t="s">
        <v>3043</v>
      </c>
      <c r="N6196" s="1203" t="s">
        <v>3044</v>
      </c>
      <c r="O6196" s="1203" t="s">
        <v>73</v>
      </c>
      <c r="P6196" s="1203" t="s">
        <v>73</v>
      </c>
      <c r="Q6196" s="1203" t="s">
        <v>73</v>
      </c>
      <c r="R6196" s="1203" t="s">
        <v>73</v>
      </c>
      <c r="S6196" s="1224">
        <f>VLOOKUP($D6196,'NI-118'!$B$1:$W$2048,12,FALSE)</f>
        <v>0</v>
      </c>
      <c r="T6196" s="1224">
        <f>VLOOKUP($D6196,'NI-118'!$B$1:$W$2048,13,FALSE)</f>
        <v>0</v>
      </c>
      <c r="U6196" s="1224">
        <f>VLOOKUP($D6196,'NI-118'!$B$1:$W$2048,16,FALSE)</f>
        <v>0</v>
      </c>
      <c r="V6196" s="1224">
        <f>VLOOKUP($D6196,'NI-118'!$B$1:$W$2048,17,FALSE)</f>
        <v>0</v>
      </c>
      <c r="W6196" s="1224">
        <f>VLOOKUP($D6196,'NI-118'!$B$1:$W$2048,18,FALSE)</f>
        <v>0</v>
      </c>
      <c r="X6196" s="1224">
        <f>VLOOKUP($D6196,'NI-118'!$B$1:$W$2048,19,FALSE)</f>
        <v>0</v>
      </c>
    </row>
    <row r="6197" spans="1:24" hidden="1">
      <c r="A6197" s="762"/>
      <c r="B6197" s="762"/>
      <c r="C6197" s="762"/>
      <c r="D6197" s="1222" t="s">
        <v>3045</v>
      </c>
      <c r="E6197" s="1223">
        <v>118</v>
      </c>
      <c r="F6197" s="1202"/>
      <c r="G6197" s="1202"/>
      <c r="H6197" s="1205" t="s">
        <v>3046</v>
      </c>
      <c r="I6197" s="1202" t="s">
        <v>53</v>
      </c>
      <c r="J6197" s="1202" t="s">
        <v>958</v>
      </c>
      <c r="K6197" s="1202" t="s">
        <v>958</v>
      </c>
      <c r="L6197" s="1202" t="s">
        <v>1045</v>
      </c>
      <c r="M6197" s="1202" t="s">
        <v>3047</v>
      </c>
      <c r="N6197" s="1203" t="s">
        <v>3048</v>
      </c>
      <c r="O6197" s="1203" t="s">
        <v>73</v>
      </c>
      <c r="P6197" s="1203" t="s">
        <v>73</v>
      </c>
      <c r="Q6197" s="1203" t="s">
        <v>73</v>
      </c>
      <c r="R6197" s="1203" t="s">
        <v>73</v>
      </c>
      <c r="S6197" s="1224">
        <f>VLOOKUP($D6197,'NI-118'!$B$1:$W$2048,12,FALSE)</f>
        <v>0</v>
      </c>
      <c r="T6197" s="1224">
        <f>VLOOKUP($D6197,'NI-118'!$B$1:$W$2048,13,FALSE)</f>
        <v>0</v>
      </c>
      <c r="U6197" s="1224">
        <f>VLOOKUP($D6197,'NI-118'!$B$1:$W$2048,16,FALSE)</f>
        <v>0</v>
      </c>
      <c r="V6197" s="1224">
        <f>VLOOKUP($D6197,'NI-118'!$B$1:$W$2048,17,FALSE)</f>
        <v>0</v>
      </c>
      <c r="W6197" s="1224">
        <f>VLOOKUP($D6197,'NI-118'!$B$1:$W$2048,18,FALSE)</f>
        <v>0</v>
      </c>
      <c r="X6197" s="1224">
        <f>VLOOKUP($D6197,'NI-118'!$B$1:$W$2048,19,FALSE)</f>
        <v>0</v>
      </c>
    </row>
    <row r="6198" spans="1:24" hidden="1">
      <c r="A6198" s="762"/>
      <c r="B6198" s="762"/>
      <c r="C6198" s="762"/>
      <c r="D6198" s="1222" t="s">
        <v>3049</v>
      </c>
      <c r="E6198" s="1223">
        <v>118</v>
      </c>
      <c r="F6198" s="1202"/>
      <c r="G6198" s="1202"/>
      <c r="H6198" s="1205" t="s">
        <v>3050</v>
      </c>
      <c r="I6198" s="1202" t="s">
        <v>53</v>
      </c>
      <c r="J6198" s="1202" t="s">
        <v>958</v>
      </c>
      <c r="K6198" s="1202" t="s">
        <v>958</v>
      </c>
      <c r="L6198" s="1202" t="s">
        <v>1045</v>
      </c>
      <c r="M6198" s="1202" t="s">
        <v>3051</v>
      </c>
      <c r="N6198" s="1203" t="s">
        <v>3052</v>
      </c>
      <c r="O6198" s="1203" t="s">
        <v>73</v>
      </c>
      <c r="P6198" s="1203" t="s">
        <v>73</v>
      </c>
      <c r="Q6198" s="1203" t="s">
        <v>73</v>
      </c>
      <c r="R6198" s="1203" t="s">
        <v>73</v>
      </c>
      <c r="S6198" s="1224">
        <f>VLOOKUP($D6198,'NI-118'!$B$1:$W$2048,12,FALSE)</f>
        <v>0</v>
      </c>
      <c r="T6198" s="1224">
        <f>VLOOKUP($D6198,'NI-118'!$B$1:$W$2048,13,FALSE)</f>
        <v>0</v>
      </c>
      <c r="U6198" s="1224">
        <f>VLOOKUP($D6198,'NI-118'!$B$1:$W$2048,16,FALSE)</f>
        <v>32</v>
      </c>
      <c r="V6198" s="1224">
        <f>VLOOKUP($D6198,'NI-118'!$B$1:$W$2048,17,FALSE)</f>
        <v>0</v>
      </c>
      <c r="W6198" s="1224">
        <f>VLOOKUP($D6198,'NI-118'!$B$1:$W$2048,18,FALSE)</f>
        <v>0</v>
      </c>
      <c r="X6198" s="1224">
        <f>VLOOKUP($D6198,'NI-118'!$B$1:$W$2048,19,FALSE)</f>
        <v>0</v>
      </c>
    </row>
    <row r="6199" spans="1:24" hidden="1">
      <c r="A6199" s="762"/>
      <c r="B6199" s="762"/>
      <c r="C6199" s="762"/>
      <c r="D6199" s="1222" t="s">
        <v>3053</v>
      </c>
      <c r="E6199" s="1223">
        <v>118</v>
      </c>
      <c r="F6199" s="1202"/>
      <c r="G6199" s="1202"/>
      <c r="H6199" s="1205" t="s">
        <v>3054</v>
      </c>
      <c r="I6199" s="1202" t="s">
        <v>53</v>
      </c>
      <c r="J6199" s="1202" t="s">
        <v>958</v>
      </c>
      <c r="K6199" s="1202" t="s">
        <v>958</v>
      </c>
      <c r="L6199" s="1202" t="s">
        <v>1045</v>
      </c>
      <c r="M6199" s="1202" t="s">
        <v>3051</v>
      </c>
      <c r="N6199" s="1203" t="s">
        <v>3055</v>
      </c>
      <c r="O6199" s="1203" t="s">
        <v>73</v>
      </c>
      <c r="P6199" s="1203" t="s">
        <v>73</v>
      </c>
      <c r="Q6199" s="1203" t="s">
        <v>73</v>
      </c>
      <c r="R6199" s="1203" t="s">
        <v>73</v>
      </c>
      <c r="S6199" s="1224">
        <f>VLOOKUP($D6199,'NI-118'!$B$1:$W$2048,12,FALSE)</f>
        <v>0</v>
      </c>
      <c r="T6199" s="1224">
        <f>VLOOKUP($D6199,'NI-118'!$B$1:$W$2048,13,FALSE)</f>
        <v>0</v>
      </c>
      <c r="U6199" s="1224">
        <f>VLOOKUP($D6199,'NI-118'!$B$1:$W$2048,16,FALSE)</f>
        <v>0</v>
      </c>
      <c r="V6199" s="1224">
        <f>VLOOKUP($D6199,'NI-118'!$B$1:$W$2048,17,FALSE)</f>
        <v>0</v>
      </c>
      <c r="W6199" s="1224">
        <f>VLOOKUP($D6199,'NI-118'!$B$1:$W$2048,18,FALSE)</f>
        <v>0</v>
      </c>
      <c r="X6199" s="1224">
        <f>VLOOKUP($D6199,'NI-118'!$B$1:$W$2048,19,FALSE)</f>
        <v>0</v>
      </c>
    </row>
    <row r="6200" spans="1:24" hidden="1">
      <c r="A6200" s="762"/>
      <c r="B6200" s="762"/>
      <c r="C6200" s="762"/>
      <c r="D6200" s="1222" t="s">
        <v>3056</v>
      </c>
      <c r="E6200" s="1223">
        <v>118</v>
      </c>
      <c r="F6200" s="1202"/>
      <c r="G6200" s="1202"/>
      <c r="H6200" s="1205" t="s">
        <v>3057</v>
      </c>
      <c r="I6200" s="1202" t="s">
        <v>53</v>
      </c>
      <c r="J6200" s="1202" t="s">
        <v>958</v>
      </c>
      <c r="K6200" s="1202" t="s">
        <v>958</v>
      </c>
      <c r="L6200" s="1202" t="s">
        <v>1045</v>
      </c>
      <c r="M6200" s="1202" t="s">
        <v>3058</v>
      </c>
      <c r="N6200" s="1203" t="s">
        <v>3059</v>
      </c>
      <c r="O6200" s="1203" t="s">
        <v>73</v>
      </c>
      <c r="P6200" s="1203" t="s">
        <v>73</v>
      </c>
      <c r="Q6200" s="1203" t="s">
        <v>73</v>
      </c>
      <c r="R6200" s="1203" t="s">
        <v>73</v>
      </c>
      <c r="S6200" s="1224">
        <f>VLOOKUP($D6200,'NI-118'!$B$1:$W$2048,12,FALSE)</f>
        <v>0</v>
      </c>
      <c r="T6200" s="1224">
        <f>VLOOKUP($D6200,'NI-118'!$B$1:$W$2048,13,FALSE)</f>
        <v>0</v>
      </c>
      <c r="U6200" s="1224">
        <f>VLOOKUP($D6200,'NI-118'!$B$1:$W$2048,16,FALSE)</f>
        <v>0</v>
      </c>
      <c r="V6200" s="1224">
        <f>VLOOKUP($D6200,'NI-118'!$B$1:$W$2048,17,FALSE)</f>
        <v>0</v>
      </c>
      <c r="W6200" s="1224">
        <f>VLOOKUP($D6200,'NI-118'!$B$1:$W$2048,18,FALSE)</f>
        <v>0</v>
      </c>
      <c r="X6200" s="1224">
        <f>VLOOKUP($D6200,'NI-118'!$B$1:$W$2048,19,FALSE)</f>
        <v>0</v>
      </c>
    </row>
    <row r="6201" spans="1:24" hidden="1">
      <c r="A6201" s="762"/>
      <c r="B6201" s="762"/>
      <c r="C6201" s="762"/>
      <c r="D6201" s="1222" t="s">
        <v>3060</v>
      </c>
      <c r="E6201" s="1223">
        <v>118</v>
      </c>
      <c r="F6201" s="1202"/>
      <c r="G6201" s="1202"/>
      <c r="H6201" s="1205"/>
      <c r="I6201" s="1202" t="s">
        <v>71</v>
      </c>
      <c r="J6201" s="1202"/>
      <c r="K6201" s="1202"/>
      <c r="L6201" s="1202"/>
      <c r="M6201" s="1202"/>
      <c r="N6201" s="1203" t="s">
        <v>3061</v>
      </c>
      <c r="O6201" s="1203" t="s">
        <v>73</v>
      </c>
      <c r="P6201" s="1203" t="s">
        <v>73</v>
      </c>
      <c r="Q6201" s="1203" t="s">
        <v>73</v>
      </c>
      <c r="R6201" s="1203" t="s">
        <v>73</v>
      </c>
      <c r="S6201" s="1224">
        <f>VLOOKUP($D6201,'NI-118'!$B$1:$W$2048,12,FALSE)</f>
        <v>0</v>
      </c>
      <c r="T6201" s="1224">
        <f>VLOOKUP($D6201,'NI-118'!$B$1:$W$2048,13,FALSE)</f>
        <v>0</v>
      </c>
      <c r="U6201" s="1224">
        <f>VLOOKUP($D6201,'NI-118'!$B$1:$W$2048,16,FALSE)</f>
        <v>0</v>
      </c>
      <c r="V6201" s="1224">
        <f>VLOOKUP($D6201,'NI-118'!$B$1:$W$2048,17,FALSE)</f>
        <v>0</v>
      </c>
      <c r="W6201" s="1224">
        <f>VLOOKUP($D6201,'NI-118'!$B$1:$W$2048,18,FALSE)</f>
        <v>0</v>
      </c>
      <c r="X6201" s="1224">
        <f>VLOOKUP($D6201,'NI-118'!$B$1:$W$2048,19,FALSE)</f>
        <v>0</v>
      </c>
    </row>
  </sheetData>
  <sheetProtection password="A01C" sheet="1" objects="1" scenarios="1" autoFilter="0"/>
  <autoFilter ref="D1:X6201">
    <filterColumn colId="10">
      <filters>
        <filter val="acquisto di Drg da strutture pubbliche ubicate fuori Regione (mobilità passiva in compensazione)"/>
        <filter val="acquisto di prestazioni ambulatoriali in strutture ubicate fuori Regione (mobilità passiva in compensazione)"/>
        <filter val="acquisto di prestazioni di &quot;screening&quot; in strutture ubicate fuori Regione (mobilità passiva in compensazione)"/>
        <filter val="acquisto di prestazioni di farmaceutica da farmacie ubicate fuori regione (Farmaceutica convenzionata ex art. 8, c. 2, D. Lgs. 502/92): Farmaci (Mobilità passiva in compensazione)"/>
        <filter val="acquisto di prestazioni di farmaceutica da farmacie ubicate fuori regione (Farmaceutica convenzionata ex art. 8, c. 2, D. Lgs. 502/92): Galenici (Mobilità passiva in compensazione)"/>
        <filter val="acquisto di prestazioni di farmaceutica da farmacie ubicate fuori regione (Farmaceutica convenzionata ex art. 8, c. 2, D. Lgs. 502/92): Ossigeno (Mobilità passiva in compensazione)"/>
        <filter val="acquisto di prestazioni di Neuro-psichiatria Infantile (Uonpia) in strutture private ubicate fuori regione (mobilità passiva non in compensazione)"/>
        <filter val="acquisto di prestazioni di psichiatria in strutture private ubicate fuori regione (Mobilità passiva non soggetta a compensazione)"/>
        <filter val="acquisto di prestazioni di psichiatria in strutture pubbliche ubicate fuori regione (Mobilità passiva non soggetta a compensazione)"/>
        <filter val="acquisto farmaci &quot;Primo Ciclo&quot; da strutture ubicate fuori Regione (Mobilità passiva in compensazione)"/>
        <filter val="acquisto farmaci file F fuori Regione (Mobilità passiva in compensazione)"/>
        <filter val="Altre prestazioni sanitarie Costi - Mobilità passiva internazionale"/>
        <filter val="Altre prestazioni sanitarie Ricavi  - Mobilità attiva internazionale"/>
        <filter val="Ambulatoriale Costi - Mobilità passiva internazionale"/>
        <filter val="Ambulatoriale Ricavi - Mobilità attiva internazionale"/>
        <filter val="Assistenza per medicina di base convenzionata: da pubblico Mobilità (Extra Regione)"/>
        <filter val="assistenza termale in convenzione fuori Regione (Mobilità passiva in compensazione)"/>
        <filter val="Prestazioni di acquisto di &quot;Doppio canale&quot; da strutture ubicate fuori regione (Mobilità passiva in compensazione)"/>
        <filter val="Prestazioni di trasporto ambulanze ed elisoccorso Fuori regione (Mobilità attiva in compensazione)"/>
        <filter val="REGIONE: Altre prestazioni sanitarie - Mobilità attiva internazionale"/>
        <filter val="REGIONE: Altre prestazioni sanitarie erogate da privati verso residenti extraregione in compensazione (mobilità attiva)"/>
        <filter val="REGIONE: Costi per servizi sanitari - Mobilità internazionale passiva"/>
        <filter val="REGIONE: Mobilità attiva Farmaceutica da contabilizzare a costo"/>
        <filter val="REGIONE: Mobilità attiva File F, Doppio Canale, Primo Ciclo privato da contabilizzare a costo"/>
        <filter val="REGIONE: Mobilità attiva MMG da contabilizzare a costo"/>
        <filter val="REGIONE: Mobilità attiva prestazioni di Trasporto privato da contabilizzare a costo"/>
        <filter val="REGIONE: Mobilità attiva prestazioni Termali privato da contabilizzare a costo"/>
        <filter val="REGIONE: Mobilità attiva Ricoveri privato da contabilizzare a costo"/>
        <filter val="REGIONE: Mobilità attiva Specialistica, Screening, NPI privato da contabilizzare a costo"/>
        <filter val="REGIONE: Prestazioni ambulatoriali da privati verso residenti extraregione in compensazione (mobilità attiva)"/>
        <filter val="REGIONE: Prestazioni di File F da privati verso residenti extraregione in compensazione (mobilità attiva)"/>
        <filter val="REGIONE: Prestazioni di ricovero da privati verso residenti extraregione in compensazione (mobilità attiva)"/>
        <filter val="REGIONE: Prestazioni di servizi MMG, PLS, Continuità assistenziale Fuori regione (Mobilità attiva in compensazione)"/>
        <filter val="REGIONE: Prestazioni servizi farmaceutica convenzionata Fuori regione (Mobilità attiva in compensazione)"/>
        <filter val="REGIONE: Prestazioni termali Fuori regione (Mobilità attiva in compensazione)"/>
        <filter val="ricavi per attivita' di psichiatria (circ. 46/san) per Extraregione (Mobilità non soggetta a compensazione)"/>
        <filter val="ricavi per farmaci erogati in &quot;Doppio Canale&quot; per Extraregione (Mobilità attiva in compensazione)"/>
        <filter val="ricavi per farmaci erogati in &quot;Primo ciclo&quot; per Extraregione (Mobilità attiva in compensazione)"/>
        <filter val="ricavi per farmaci File F (escluso HCV) per Extraregione (Mobilità attiva in compensazione)"/>
        <filter val="ricavi per farmaci File F per Extraregione (Mobilità attiva in compensazione)"/>
        <filter val="ricavi per farmaci HCV per Extraregione (Mobilità attiva in compensazione)"/>
        <filter val="ricavi per Neuro-psichiatria Infantile (Uonpia) per Extraregione (Mobilità attiva in compensazione)"/>
        <filter val="ricavi per prestazioni attivita' ambulatoriale per extra regione (Mobilità attiva in compensazione)"/>
        <filter val="ricavi per prestazioni di &quot;screening&quot; per extra regione (Mobilità attiva in compensazione)"/>
        <filter val="ricavi per prestazioni drg extraregionale (Mobilità attiva in compensazione)"/>
        <filter val="Ricoveri Costi - Mobilità passiva internazionale"/>
        <filter val="Ricoveri Ricavi - Mobilità attiva internazionale"/>
        <filter val="Sopravvenienze e insussistenze attive v/terzi relative alla mobilità extraregionale"/>
        <filter val="Sopravvenienze e insussistenze passive v/terzi relative alla mobilità extraregionale"/>
        <filter val="Sopravvenienze e insussistenze passive verso ATS/ASST/Fondazioni della Regione relative alla mobilità intraregionale"/>
        <filter val="Trasporti fuori regione (mobilità passiva in compensazione)"/>
      </filters>
    </filterColumn>
  </autoFilter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>
    <pageSetUpPr fitToPage="1"/>
  </sheetPr>
  <dimension ref="A1:J132"/>
  <sheetViews>
    <sheetView showGridLines="0" topLeftCell="A104" zoomScale="90" zoomScaleNormal="90" workbookViewId="0">
      <selection activeCell="I122" sqref="I122"/>
    </sheetView>
  </sheetViews>
  <sheetFormatPr defaultColWidth="11.42578125" defaultRowHeight="12.75"/>
  <cols>
    <col min="1" max="1" width="61.5703125" style="459" customWidth="1"/>
    <col min="2" max="2" width="3.140625" style="459" bestFit="1" customWidth="1"/>
    <col min="3" max="3" width="18.85546875" style="459" customWidth="1"/>
    <col min="4" max="4" width="4.140625" style="459" customWidth="1"/>
    <col min="5" max="5" width="20.42578125" style="459" hidden="1" customWidth="1"/>
    <col min="6" max="8" width="15.7109375" style="459" hidden="1" customWidth="1"/>
    <col min="9" max="9" width="8.85546875" style="459" customWidth="1"/>
    <col min="10" max="10" width="5.28515625" style="459" hidden="1" customWidth="1"/>
    <col min="11" max="11" width="11.42578125" style="459" customWidth="1"/>
    <col min="12" max="16384" width="11.42578125" style="459"/>
  </cols>
  <sheetData>
    <row r="1" spans="1:10" ht="18">
      <c r="A1" s="273" t="str">
        <f>"VALIDAZIONE PRESTAZIONI SANITARIE - ANNO " &amp; Info!$B$3</f>
        <v>VALIDAZIONE PRESTAZIONI SANITARIE - ANNO 2018</v>
      </c>
      <c r="B1" s="271"/>
      <c r="C1" s="271"/>
      <c r="D1" s="271"/>
      <c r="E1" s="271"/>
      <c r="F1" s="271"/>
      <c r="G1" s="271"/>
      <c r="H1" s="271"/>
    </row>
    <row r="2" spans="1:10" ht="15">
      <c r="A2" s="274" t="s">
        <v>4728</v>
      </c>
      <c r="B2" s="271"/>
      <c r="C2" s="271"/>
      <c r="D2" s="271"/>
      <c r="E2" s="271"/>
      <c r="F2" s="271"/>
      <c r="G2" s="271"/>
      <c r="H2" s="271"/>
    </row>
    <row r="3" spans="1:10" ht="15">
      <c r="A3" s="274"/>
      <c r="B3" s="271"/>
      <c r="C3" s="271"/>
      <c r="D3" s="271"/>
      <c r="E3" s="271"/>
      <c r="F3" s="271"/>
      <c r="G3" s="271"/>
      <c r="H3" s="271"/>
    </row>
    <row r="4" spans="1:10" ht="15.75">
      <c r="A4" s="275" t="str">
        <f>Info!$B$2 &amp; " - " &amp;Info!$C$2</f>
        <v>323 - ATS DELLA MONTAGNA</v>
      </c>
      <c r="B4" s="271"/>
      <c r="C4" s="271"/>
      <c r="D4" s="271"/>
      <c r="E4" s="271"/>
      <c r="F4" s="271"/>
      <c r="G4" s="271"/>
      <c r="H4" s="271"/>
    </row>
    <row r="5" spans="1:10" ht="15">
      <c r="A5" s="274"/>
      <c r="B5" s="271"/>
      <c r="C5" s="271"/>
      <c r="D5" s="271"/>
      <c r="E5" s="271"/>
      <c r="F5" s="271"/>
      <c r="G5" s="271"/>
      <c r="H5" s="271"/>
    </row>
    <row r="6" spans="1:10" ht="13.5" thickBot="1">
      <c r="A6" s="271"/>
      <c r="B6" s="271"/>
      <c r="C6" s="271"/>
      <c r="D6" s="271"/>
      <c r="E6" s="271"/>
      <c r="F6" s="271"/>
      <c r="G6" s="271"/>
      <c r="H6" s="271"/>
    </row>
    <row r="7" spans="1:10" s="824" customFormat="1" ht="26.25" thickBot="1">
      <c r="A7" s="820" t="s">
        <v>3222</v>
      </c>
      <c r="B7" s="821"/>
      <c r="C7" s="822" t="str">
        <f>'NI-San'!N10</f>
        <v>Valore netto al 31/12/2018</v>
      </c>
      <c r="D7" s="823"/>
      <c r="E7" s="822" t="str">
        <f>'NI-San'!Q10</f>
        <v>Prechiusura al ° trimestre 2018</v>
      </c>
      <c r="F7" s="873"/>
      <c r="G7" s="873"/>
      <c r="H7" s="873"/>
    </row>
    <row r="8" spans="1:10" ht="15.75" hidden="1" thickBot="1">
      <c r="A8" s="496"/>
      <c r="B8" s="497"/>
      <c r="C8" s="459">
        <v>0</v>
      </c>
      <c r="E8" s="459">
        <v>0</v>
      </c>
    </row>
    <row r="9" spans="1:10" ht="15.75" hidden="1" thickBot="1">
      <c r="A9" s="496"/>
      <c r="B9" s="497"/>
      <c r="C9" s="459">
        <v>0</v>
      </c>
      <c r="E9" s="459">
        <v>0</v>
      </c>
    </row>
    <row r="10" spans="1:10" ht="15.75" hidden="1" thickBot="1">
      <c r="A10" s="496"/>
      <c r="B10" s="497"/>
      <c r="C10" s="459">
        <v>0</v>
      </c>
      <c r="E10" s="459">
        <v>0</v>
      </c>
    </row>
    <row r="11" spans="1:10" ht="15">
      <c r="A11" s="276" t="s">
        <v>4729</v>
      </c>
      <c r="B11" s="277" t="s">
        <v>3218</v>
      </c>
      <c r="C11" s="684"/>
      <c r="D11" s="685"/>
      <c r="E11" s="686">
        <v>158763</v>
      </c>
      <c r="F11" s="874"/>
      <c r="G11" s="874"/>
      <c r="H11" s="874"/>
      <c r="I11" s="471"/>
      <c r="J11" s="471" t="s">
        <v>4730</v>
      </c>
    </row>
    <row r="12" spans="1:10" ht="15">
      <c r="A12" s="276" t="s">
        <v>4731</v>
      </c>
      <c r="B12" s="277" t="s">
        <v>3218</v>
      </c>
      <c r="C12" s="687"/>
      <c r="D12" s="685"/>
      <c r="E12" s="687"/>
      <c r="F12" s="874"/>
      <c r="G12" s="874"/>
      <c r="H12" s="874"/>
      <c r="I12" s="471"/>
      <c r="J12" s="471" t="s">
        <v>4732</v>
      </c>
    </row>
    <row r="13" spans="1:10" s="472" customFormat="1" ht="15.75">
      <c r="A13" s="278" t="s">
        <v>4733</v>
      </c>
      <c r="B13" s="279" t="s">
        <v>3218</v>
      </c>
      <c r="C13" s="688">
        <f>SUM(C11:C12)</f>
        <v>0</v>
      </c>
      <c r="D13" s="689"/>
      <c r="E13" s="688">
        <f>SUM(E11:E12)</f>
        <v>158763</v>
      </c>
      <c r="F13" s="875"/>
      <c r="G13" s="875"/>
      <c r="H13" s="875"/>
      <c r="J13" s="472" t="s">
        <v>4734</v>
      </c>
    </row>
    <row r="14" spans="1:10" ht="25.5">
      <c r="A14" s="281" t="s">
        <v>297</v>
      </c>
      <c r="B14" s="277" t="s">
        <v>3218</v>
      </c>
      <c r="C14" s="687"/>
      <c r="D14" s="685"/>
      <c r="E14" s="687">
        <v>23255</v>
      </c>
      <c r="F14" s="874"/>
      <c r="G14" s="874"/>
      <c r="H14" s="874"/>
      <c r="I14" s="471"/>
      <c r="J14" s="471" t="s">
        <v>4735</v>
      </c>
    </row>
    <row r="15" spans="1:10" ht="15">
      <c r="A15" s="702" t="s">
        <v>4736</v>
      </c>
      <c r="B15" s="277" t="s">
        <v>3218</v>
      </c>
      <c r="C15" s="703">
        <f>SUM(C16:C18)</f>
        <v>0</v>
      </c>
      <c r="D15" s="685"/>
      <c r="E15" s="703">
        <f>SUM(E16:E18)</f>
        <v>139</v>
      </c>
      <c r="F15" s="876"/>
      <c r="G15" s="876"/>
      <c r="H15" s="876"/>
      <c r="I15" s="471"/>
      <c r="J15" s="471" t="s">
        <v>4737</v>
      </c>
    </row>
    <row r="16" spans="1:10" ht="15">
      <c r="A16" s="700" t="s">
        <v>4738</v>
      </c>
      <c r="B16" s="277" t="s">
        <v>3218</v>
      </c>
      <c r="C16" s="701"/>
      <c r="D16" s="685"/>
      <c r="E16" s="701">
        <v>139</v>
      </c>
      <c r="F16" s="874"/>
      <c r="G16" s="874"/>
      <c r="H16" s="874"/>
      <c r="I16" s="471"/>
      <c r="J16" s="471"/>
    </row>
    <row r="17" spans="1:10" ht="15">
      <c r="A17" s="700" t="s">
        <v>4739</v>
      </c>
      <c r="B17" s="277" t="s">
        <v>3218</v>
      </c>
      <c r="C17" s="701"/>
      <c r="D17" s="685"/>
      <c r="E17" s="701"/>
      <c r="F17" s="874"/>
      <c r="G17" s="874"/>
      <c r="H17" s="874"/>
      <c r="I17" s="471"/>
      <c r="J17" s="471"/>
    </row>
    <row r="18" spans="1:10" ht="15">
      <c r="A18" s="700" t="s">
        <v>4740</v>
      </c>
      <c r="B18" s="277" t="s">
        <v>3218</v>
      </c>
      <c r="C18" s="701"/>
      <c r="D18" s="685"/>
      <c r="E18" s="701"/>
      <c r="F18" s="874"/>
      <c r="G18" s="874"/>
      <c r="H18" s="874"/>
      <c r="I18" s="471"/>
      <c r="J18" s="471"/>
    </row>
    <row r="19" spans="1:10" s="472" customFormat="1" ht="16.5" thickBot="1">
      <c r="A19" s="282" t="s">
        <v>4741</v>
      </c>
      <c r="B19" s="279" t="s">
        <v>3218</v>
      </c>
      <c r="C19" s="690">
        <f>SUM(C14:C15)</f>
        <v>0</v>
      </c>
      <c r="D19" s="689"/>
      <c r="E19" s="690">
        <f>SUM(E14:E15)</f>
        <v>23394</v>
      </c>
      <c r="F19" s="875"/>
      <c r="G19" s="875"/>
      <c r="H19" s="875"/>
      <c r="J19" s="472" t="s">
        <v>4742</v>
      </c>
    </row>
    <row r="20" spans="1:10" ht="17.25" thickTop="1" thickBot="1">
      <c r="A20" s="283" t="s">
        <v>4743</v>
      </c>
      <c r="B20" s="284" t="s">
        <v>3218</v>
      </c>
      <c r="C20" s="691">
        <f>+C19+C13</f>
        <v>0</v>
      </c>
      <c r="D20" s="689"/>
      <c r="E20" s="691">
        <f>+E19+E13</f>
        <v>182157</v>
      </c>
      <c r="F20" s="692"/>
      <c r="G20" s="692"/>
      <c r="H20" s="692"/>
      <c r="I20" s="471"/>
      <c r="J20" s="471" t="s">
        <v>4744</v>
      </c>
    </row>
    <row r="21" spans="1:10" ht="17.25" thickTop="1" thickBot="1">
      <c r="A21" s="285"/>
      <c r="B21" s="286"/>
      <c r="C21" s="692"/>
      <c r="D21" s="689"/>
      <c r="E21" s="692"/>
      <c r="F21" s="692"/>
      <c r="G21" s="692"/>
      <c r="H21" s="692"/>
    </row>
    <row r="22" spans="1:10" ht="17.25" thickTop="1" thickBot="1">
      <c r="A22" s="283" t="s">
        <v>4745</v>
      </c>
      <c r="B22" s="284" t="s">
        <v>3218</v>
      </c>
      <c r="C22" s="691">
        <f>SUM('NI-San'!N122:N124)+SUM('NI-San'!N126:N128)</f>
        <v>0</v>
      </c>
      <c r="D22" s="689"/>
      <c r="E22" s="691">
        <f>SUM('NI-San'!Q122:Q124)+SUM('NI-San'!Q126:Q128)</f>
        <v>0</v>
      </c>
      <c r="F22" s="692"/>
      <c r="G22" s="692"/>
      <c r="H22" s="692"/>
      <c r="I22" s="471"/>
      <c r="J22" s="471" t="s">
        <v>4746</v>
      </c>
    </row>
    <row r="23" spans="1:10" ht="17.25" thickTop="1" thickBot="1">
      <c r="A23" s="285"/>
      <c r="B23" s="286"/>
      <c r="C23" s="692"/>
      <c r="D23" s="689"/>
      <c r="E23" s="693"/>
      <c r="F23" s="692"/>
      <c r="G23" s="692"/>
      <c r="H23" s="692"/>
    </row>
    <row r="24" spans="1:10" ht="17.25" thickTop="1" thickBot="1">
      <c r="A24" s="283" t="s">
        <v>4747</v>
      </c>
      <c r="B24" s="284" t="s">
        <v>3218</v>
      </c>
      <c r="C24" s="694">
        <f>+C20-C22</f>
        <v>0</v>
      </c>
      <c r="D24" s="689"/>
      <c r="E24" s="695">
        <f>+E20-E22</f>
        <v>182157</v>
      </c>
      <c r="F24" s="877"/>
      <c r="G24" s="877"/>
      <c r="H24" s="877"/>
      <c r="I24" s="471"/>
      <c r="J24" s="471" t="s">
        <v>4748</v>
      </c>
    </row>
    <row r="25" spans="1:10" ht="16.5" thickTop="1">
      <c r="A25" s="285"/>
      <c r="B25" s="286"/>
      <c r="C25" s="692"/>
      <c r="D25" s="280"/>
      <c r="E25" s="272"/>
      <c r="F25" s="272"/>
      <c r="G25" s="272"/>
      <c r="H25" s="272"/>
    </row>
    <row r="26" spans="1:10" ht="16.5" thickBot="1">
      <c r="A26" s="285"/>
      <c r="B26" s="286"/>
      <c r="C26" s="272"/>
      <c r="D26" s="280"/>
      <c r="E26" s="272"/>
      <c r="F26" s="272"/>
      <c r="G26" s="272"/>
      <c r="H26" s="272"/>
    </row>
    <row r="27" spans="1:10" s="824" customFormat="1" ht="26.25" thickBot="1">
      <c r="A27" s="820" t="s">
        <v>3222</v>
      </c>
      <c r="B27" s="821"/>
      <c r="C27" s="822" t="str">
        <f>$C$7</f>
        <v>Valore netto al 31/12/2018</v>
      </c>
      <c r="D27" s="823"/>
      <c r="E27" s="822" t="str">
        <f>$E$7</f>
        <v>Prechiusura al ° trimestre 2018</v>
      </c>
      <c r="F27" s="873"/>
      <c r="G27" s="873"/>
      <c r="H27" s="873"/>
    </row>
    <row r="28" spans="1:10" ht="15">
      <c r="A28" s="276" t="s">
        <v>4749</v>
      </c>
      <c r="B28" s="277" t="s">
        <v>3218</v>
      </c>
      <c r="C28" s="684"/>
      <c r="D28" s="685"/>
      <c r="E28" s="684">
        <v>46762</v>
      </c>
      <c r="F28" s="874"/>
      <c r="G28" s="874"/>
      <c r="H28" s="874"/>
      <c r="I28" s="471"/>
      <c r="J28" s="471" t="s">
        <v>4750</v>
      </c>
    </row>
    <row r="29" spans="1:10" s="867" customFormat="1" ht="25.5" hidden="1">
      <c r="A29" s="276" t="s">
        <v>4751</v>
      </c>
      <c r="B29" s="277" t="s">
        <v>3218</v>
      </c>
      <c r="C29" s="864"/>
      <c r="D29" s="865"/>
      <c r="E29" s="864"/>
      <c r="F29" s="878"/>
      <c r="G29" s="878"/>
      <c r="H29" s="878"/>
      <c r="I29" s="866"/>
      <c r="J29" s="866" t="s">
        <v>4752</v>
      </c>
    </row>
    <row r="30" spans="1:10" s="472" customFormat="1" ht="15.75">
      <c r="A30" s="278" t="s">
        <v>4753</v>
      </c>
      <c r="B30" s="279" t="s">
        <v>3218</v>
      </c>
      <c r="C30" s="688">
        <f>SUM(C28:C29)</f>
        <v>0</v>
      </c>
      <c r="D30" s="689"/>
      <c r="E30" s="688">
        <f>SUM(E28:E29)</f>
        <v>46762</v>
      </c>
      <c r="F30" s="875"/>
      <c r="G30" s="875"/>
      <c r="H30" s="875"/>
      <c r="J30" s="472" t="s">
        <v>4754</v>
      </c>
    </row>
    <row r="31" spans="1:10" ht="25.5">
      <c r="A31" s="281" t="s">
        <v>315</v>
      </c>
      <c r="B31" s="277" t="s">
        <v>3218</v>
      </c>
      <c r="C31" s="687"/>
      <c r="D31" s="685"/>
      <c r="E31" s="687">
        <v>2435</v>
      </c>
      <c r="F31" s="874"/>
      <c r="G31" s="874"/>
      <c r="H31" s="874"/>
      <c r="I31" s="472"/>
      <c r="J31" s="472" t="s">
        <v>4755</v>
      </c>
    </row>
    <row r="32" spans="1:10" ht="15">
      <c r="A32" s="702" t="s">
        <v>4756</v>
      </c>
      <c r="B32" s="277" t="s">
        <v>3218</v>
      </c>
      <c r="C32" s="703">
        <f>SUM(C33:C35)</f>
        <v>0</v>
      </c>
      <c r="D32" s="689"/>
      <c r="E32" s="703">
        <f>SUM(E33:E35)</f>
        <v>39</v>
      </c>
      <c r="F32" s="876"/>
      <c r="G32" s="876"/>
      <c r="H32" s="876"/>
      <c r="I32" s="472"/>
      <c r="J32" s="472" t="s">
        <v>4757</v>
      </c>
    </row>
    <row r="33" spans="1:10" ht="15">
      <c r="A33" s="700" t="s">
        <v>4738</v>
      </c>
      <c r="B33" s="277"/>
      <c r="C33" s="687"/>
      <c r="D33" s="685"/>
      <c r="E33" s="687">
        <v>39</v>
      </c>
      <c r="F33" s="874"/>
      <c r="G33" s="874"/>
      <c r="H33" s="874"/>
      <c r="I33" s="472"/>
      <c r="J33" s="472"/>
    </row>
    <row r="34" spans="1:10" ht="15">
      <c r="A34" s="700" t="s">
        <v>4739</v>
      </c>
      <c r="B34" s="277"/>
      <c r="C34" s="687"/>
      <c r="D34" s="685"/>
      <c r="E34" s="687"/>
      <c r="F34" s="874"/>
      <c r="G34" s="874"/>
      <c r="H34" s="874"/>
      <c r="I34" s="472"/>
      <c r="J34" s="472"/>
    </row>
    <row r="35" spans="1:10" ht="15">
      <c r="A35" s="700" t="s">
        <v>4740</v>
      </c>
      <c r="B35" s="277"/>
      <c r="C35" s="687"/>
      <c r="D35" s="685"/>
      <c r="E35" s="687"/>
      <c r="F35" s="874"/>
      <c r="G35" s="874"/>
      <c r="H35" s="874"/>
      <c r="I35" s="472"/>
      <c r="J35" s="472"/>
    </row>
    <row r="36" spans="1:10" ht="15">
      <c r="A36" s="281" t="s">
        <v>325</v>
      </c>
      <c r="B36" s="277" t="s">
        <v>3218</v>
      </c>
      <c r="C36" s="687"/>
      <c r="D36" s="685"/>
      <c r="E36" s="687"/>
      <c r="F36" s="874"/>
      <c r="G36" s="874"/>
      <c r="H36" s="874"/>
      <c r="I36" s="472"/>
      <c r="J36" s="472" t="s">
        <v>4758</v>
      </c>
    </row>
    <row r="37" spans="1:10" s="472" customFormat="1" ht="16.5" thickBot="1">
      <c r="A37" s="282" t="s">
        <v>4759</v>
      </c>
      <c r="B37" s="279" t="s">
        <v>3218</v>
      </c>
      <c r="C37" s="690">
        <f>C31+C32+C36</f>
        <v>0</v>
      </c>
      <c r="D37" s="689"/>
      <c r="E37" s="690">
        <f>E31+E32+E36</f>
        <v>2474</v>
      </c>
      <c r="F37" s="875"/>
      <c r="G37" s="875"/>
      <c r="H37" s="875"/>
      <c r="J37" s="472" t="s">
        <v>4760</v>
      </c>
    </row>
    <row r="38" spans="1:10" ht="17.25" thickTop="1" thickBot="1">
      <c r="A38" s="283" t="s">
        <v>4761</v>
      </c>
      <c r="B38" s="284" t="s">
        <v>3218</v>
      </c>
      <c r="C38" s="691">
        <f>+C37+C30</f>
        <v>0</v>
      </c>
      <c r="D38" s="689"/>
      <c r="E38" s="691">
        <f>+E37+E30</f>
        <v>49236</v>
      </c>
      <c r="F38" s="692"/>
      <c r="G38" s="692"/>
      <c r="H38" s="692"/>
      <c r="I38" s="472"/>
      <c r="J38" s="472" t="s">
        <v>4762</v>
      </c>
    </row>
    <row r="39" spans="1:10" ht="17.25" thickTop="1" thickBot="1">
      <c r="A39" s="285"/>
      <c r="B39" s="286"/>
      <c r="C39" s="692"/>
      <c r="D39" s="689"/>
      <c r="E39" s="692"/>
      <c r="F39" s="692"/>
      <c r="G39" s="692"/>
      <c r="H39" s="692"/>
    </row>
    <row r="40" spans="1:10" ht="17.25" thickTop="1" thickBot="1">
      <c r="A40" s="283" t="s">
        <v>4745</v>
      </c>
      <c r="B40" s="284" t="s">
        <v>3218</v>
      </c>
      <c r="C40" s="691">
        <f>SUM('NI-San'!N129:N136)-'NI-San'!N132</f>
        <v>0</v>
      </c>
      <c r="D40" s="689"/>
      <c r="E40" s="691">
        <f>SUM('NI-San'!Q129:Q136)-'NI-San'!Q132</f>
        <v>0</v>
      </c>
      <c r="F40" s="692"/>
      <c r="G40" s="692"/>
      <c r="H40" s="692"/>
      <c r="I40" s="471"/>
      <c r="J40" s="471" t="s">
        <v>4763</v>
      </c>
    </row>
    <row r="41" spans="1:10" ht="17.25" thickTop="1" thickBot="1">
      <c r="A41" s="285"/>
      <c r="B41" s="286"/>
      <c r="C41" s="692"/>
      <c r="D41" s="689"/>
      <c r="E41" s="692"/>
      <c r="F41" s="692"/>
      <c r="G41" s="692"/>
      <c r="H41" s="692"/>
    </row>
    <row r="42" spans="1:10" ht="17.25" thickTop="1" thickBot="1">
      <c r="A42" s="283" t="s">
        <v>4747</v>
      </c>
      <c r="B42" s="284" t="s">
        <v>3218</v>
      </c>
      <c r="C42" s="694">
        <f>+C38-C40</f>
        <v>0</v>
      </c>
      <c r="D42" s="689"/>
      <c r="E42" s="694">
        <f>+E38-E40</f>
        <v>49236</v>
      </c>
      <c r="F42" s="877"/>
      <c r="G42" s="877"/>
      <c r="H42" s="877"/>
      <c r="I42" s="471"/>
      <c r="J42" s="471" t="s">
        <v>4764</v>
      </c>
    </row>
    <row r="43" spans="1:10" ht="16.5" thickTop="1">
      <c r="A43" s="285"/>
      <c r="B43" s="286"/>
      <c r="C43" s="272"/>
      <c r="D43" s="280"/>
      <c r="E43" s="272"/>
      <c r="F43" s="272"/>
      <c r="G43" s="272"/>
      <c r="H43" s="272"/>
    </row>
    <row r="44" spans="1:10" ht="16.5" thickBot="1">
      <c r="A44" s="285"/>
      <c r="B44" s="286"/>
      <c r="C44" s="272"/>
      <c r="D44" s="280"/>
      <c r="E44" s="272"/>
      <c r="F44" s="272"/>
      <c r="G44" s="272"/>
      <c r="H44" s="272"/>
    </row>
    <row r="45" spans="1:10" s="824" customFormat="1" ht="26.25" thickBot="1">
      <c r="A45" s="820" t="s">
        <v>3222</v>
      </c>
      <c r="B45" s="821"/>
      <c r="C45" s="822" t="str">
        <f>$C$7</f>
        <v>Valore netto al 31/12/2018</v>
      </c>
      <c r="D45" s="823"/>
      <c r="E45" s="822" t="str">
        <f>$E$7</f>
        <v>Prechiusura al ° trimestre 2018</v>
      </c>
      <c r="F45" s="873"/>
      <c r="G45" s="873"/>
      <c r="H45" s="873"/>
    </row>
    <row r="46" spans="1:10" ht="15">
      <c r="A46" s="281" t="s">
        <v>4765</v>
      </c>
      <c r="B46" s="277" t="s">
        <v>3218</v>
      </c>
      <c r="C46" s="687"/>
      <c r="D46" s="685"/>
      <c r="E46" s="687"/>
      <c r="F46" s="874"/>
      <c r="G46" s="874"/>
      <c r="H46" s="874"/>
      <c r="I46" s="471"/>
      <c r="J46" s="471" t="s">
        <v>4766</v>
      </c>
    </row>
    <row r="47" spans="1:10" ht="25.5">
      <c r="A47" s="281" t="s">
        <v>332</v>
      </c>
      <c r="B47" s="277" t="s">
        <v>3218</v>
      </c>
      <c r="C47" s="687"/>
      <c r="D47" s="685"/>
      <c r="E47" s="687"/>
      <c r="F47" s="874"/>
      <c r="G47" s="874"/>
      <c r="H47" s="874"/>
      <c r="I47" s="471"/>
      <c r="J47" s="471" t="s">
        <v>4767</v>
      </c>
    </row>
    <row r="48" spans="1:10" ht="15">
      <c r="A48" s="281" t="s">
        <v>334</v>
      </c>
      <c r="B48" s="277" t="s">
        <v>3218</v>
      </c>
      <c r="C48" s="703">
        <f>SUM(C49:C51)</f>
        <v>0</v>
      </c>
      <c r="D48" s="685"/>
      <c r="E48" s="703">
        <f>SUM(E49:E51)</f>
        <v>0</v>
      </c>
      <c r="F48" s="876"/>
      <c r="G48" s="876"/>
      <c r="H48" s="876"/>
      <c r="I48" s="471"/>
      <c r="J48" s="471" t="s">
        <v>4768</v>
      </c>
    </row>
    <row r="49" spans="1:10" ht="15">
      <c r="A49" s="700" t="s">
        <v>4738</v>
      </c>
      <c r="B49" s="277" t="s">
        <v>3218</v>
      </c>
      <c r="C49" s="687"/>
      <c r="D49" s="685"/>
      <c r="E49" s="687"/>
      <c r="F49" s="874"/>
      <c r="G49" s="874"/>
      <c r="H49" s="874"/>
      <c r="I49" s="471"/>
      <c r="J49" s="471"/>
    </row>
    <row r="50" spans="1:10" ht="15">
      <c r="A50" s="700" t="s">
        <v>4739</v>
      </c>
      <c r="B50" s="277" t="s">
        <v>3218</v>
      </c>
      <c r="C50" s="687"/>
      <c r="D50" s="685"/>
      <c r="E50" s="687"/>
      <c r="F50" s="874"/>
      <c r="G50" s="874"/>
      <c r="H50" s="874"/>
      <c r="I50" s="471"/>
      <c r="J50" s="471"/>
    </row>
    <row r="51" spans="1:10" ht="15.75" thickBot="1">
      <c r="A51" s="700" t="s">
        <v>4740</v>
      </c>
      <c r="B51" s="277" t="s">
        <v>3218</v>
      </c>
      <c r="C51" s="687"/>
      <c r="D51" s="685"/>
      <c r="E51" s="687"/>
      <c r="F51" s="874"/>
      <c r="G51" s="874"/>
      <c r="H51" s="874"/>
      <c r="I51" s="471"/>
      <c r="J51" s="471"/>
    </row>
    <row r="52" spans="1:10" ht="17.25" thickTop="1" thickBot="1">
      <c r="A52" s="283" t="s">
        <v>4769</v>
      </c>
      <c r="B52" s="284" t="s">
        <v>3218</v>
      </c>
      <c r="C52" s="691">
        <f>SUM(C46:C48)</f>
        <v>0</v>
      </c>
      <c r="D52" s="689"/>
      <c r="E52" s="691">
        <f>SUM(E46:E48)</f>
        <v>0</v>
      </c>
      <c r="F52" s="692"/>
      <c r="G52" s="692"/>
      <c r="H52" s="692"/>
      <c r="I52" s="471"/>
      <c r="J52" s="471" t="s">
        <v>4770</v>
      </c>
    </row>
    <row r="53" spans="1:10" ht="17.25" thickTop="1" thickBot="1">
      <c r="A53" s="285"/>
      <c r="B53" s="286"/>
      <c r="C53" s="692"/>
      <c r="D53" s="689"/>
      <c r="E53" s="692"/>
      <c r="F53" s="692"/>
      <c r="G53" s="692"/>
      <c r="H53" s="692"/>
    </row>
    <row r="54" spans="1:10" ht="17.25" thickTop="1" thickBot="1">
      <c r="A54" s="283" t="s">
        <v>4745</v>
      </c>
      <c r="B54" s="284" t="s">
        <v>3218</v>
      </c>
      <c r="C54" s="691">
        <f>SUM('NI-San'!N137:N140)</f>
        <v>0</v>
      </c>
      <c r="D54" s="689"/>
      <c r="E54" s="691">
        <f>SUM('NI-San'!Q137:Q140)</f>
        <v>0</v>
      </c>
      <c r="F54" s="692"/>
      <c r="G54" s="692"/>
      <c r="H54" s="692"/>
      <c r="I54" s="471"/>
      <c r="J54" s="471" t="s">
        <v>4771</v>
      </c>
    </row>
    <row r="55" spans="1:10" ht="17.25" thickTop="1" thickBot="1">
      <c r="A55" s="285"/>
      <c r="B55" s="286"/>
      <c r="C55" s="692"/>
      <c r="D55" s="689"/>
      <c r="E55" s="692"/>
      <c r="F55" s="692"/>
      <c r="G55" s="692"/>
      <c r="H55" s="692"/>
    </row>
    <row r="56" spans="1:10" ht="17.25" thickTop="1" thickBot="1">
      <c r="A56" s="283" t="s">
        <v>4747</v>
      </c>
      <c r="B56" s="284" t="s">
        <v>3218</v>
      </c>
      <c r="C56" s="694">
        <f>+C52-C54</f>
        <v>0</v>
      </c>
      <c r="D56" s="689"/>
      <c r="E56" s="694">
        <f>+E52-E54</f>
        <v>0</v>
      </c>
      <c r="F56" s="877"/>
      <c r="G56" s="877"/>
      <c r="H56" s="877"/>
      <c r="I56" s="471"/>
      <c r="J56" s="471" t="s">
        <v>4772</v>
      </c>
    </row>
    <row r="57" spans="1:10" ht="17.25" thickTop="1" thickBot="1">
      <c r="A57" s="285"/>
      <c r="B57" s="286"/>
      <c r="C57" s="272"/>
      <c r="D57" s="280"/>
      <c r="E57" s="272"/>
      <c r="F57" s="272"/>
      <c r="G57" s="272"/>
      <c r="H57" s="272"/>
    </row>
    <row r="58" spans="1:10" s="824" customFormat="1" ht="26.25" thickBot="1">
      <c r="A58" s="820" t="s">
        <v>3222</v>
      </c>
      <c r="B58" s="821"/>
      <c r="C58" s="822" t="str">
        <f>$C$7</f>
        <v>Valore netto al 31/12/2018</v>
      </c>
      <c r="D58" s="823"/>
      <c r="E58" s="822" t="str">
        <f>$E$7</f>
        <v>Prechiusura al ° trimestre 2018</v>
      </c>
      <c r="F58" s="873"/>
      <c r="G58" s="873"/>
      <c r="H58" s="873"/>
    </row>
    <row r="59" spans="1:10" ht="15">
      <c r="A59" s="281" t="s">
        <v>4773</v>
      </c>
      <c r="B59" s="287" t="s">
        <v>3218</v>
      </c>
      <c r="C59" s="687"/>
      <c r="D59" s="685"/>
      <c r="E59" s="687">
        <v>1946</v>
      </c>
      <c r="F59" s="874"/>
      <c r="G59" s="874"/>
      <c r="H59" s="874"/>
      <c r="I59" s="471"/>
      <c r="J59" s="471" t="s">
        <v>4774</v>
      </c>
    </row>
    <row r="60" spans="1:10" ht="25.5">
      <c r="A60" s="281" t="s">
        <v>341</v>
      </c>
      <c r="B60" s="287" t="s">
        <v>3218</v>
      </c>
      <c r="C60" s="687"/>
      <c r="D60" s="685"/>
      <c r="E60" s="687">
        <v>4</v>
      </c>
      <c r="F60" s="874"/>
      <c r="G60" s="874"/>
      <c r="H60" s="874"/>
      <c r="I60" s="471"/>
      <c r="J60" s="471" t="s">
        <v>4775</v>
      </c>
    </row>
    <row r="61" spans="1:10" ht="15">
      <c r="A61" s="281" t="s">
        <v>343</v>
      </c>
      <c r="B61" s="287" t="s">
        <v>3218</v>
      </c>
      <c r="C61" s="703"/>
      <c r="D61" s="685"/>
      <c r="E61" s="703">
        <f>SUM(E62:E64)</f>
        <v>0</v>
      </c>
      <c r="F61" s="876"/>
      <c r="G61" s="876"/>
      <c r="H61" s="876"/>
      <c r="I61" s="471"/>
      <c r="J61" s="471" t="s">
        <v>4776</v>
      </c>
    </row>
    <row r="62" spans="1:10" ht="15">
      <c r="A62" s="700" t="s">
        <v>4738</v>
      </c>
      <c r="B62" s="277" t="s">
        <v>3218</v>
      </c>
      <c r="C62" s="687"/>
      <c r="D62" s="685"/>
      <c r="E62" s="687"/>
      <c r="F62" s="874"/>
      <c r="G62" s="874"/>
      <c r="H62" s="874"/>
      <c r="I62" s="471"/>
      <c r="J62" s="471"/>
    </row>
    <row r="63" spans="1:10" ht="15">
      <c r="A63" s="700" t="s">
        <v>4739</v>
      </c>
      <c r="B63" s="277" t="s">
        <v>3218</v>
      </c>
      <c r="C63" s="687"/>
      <c r="D63" s="685"/>
      <c r="E63" s="687"/>
      <c r="F63" s="874"/>
      <c r="G63" s="874"/>
      <c r="H63" s="874"/>
      <c r="I63" s="471"/>
      <c r="J63" s="471"/>
    </row>
    <row r="64" spans="1:10" ht="15.75" thickBot="1">
      <c r="A64" s="700" t="s">
        <v>4740</v>
      </c>
      <c r="B64" s="277" t="s">
        <v>3218</v>
      </c>
      <c r="C64" s="687"/>
      <c r="D64" s="685"/>
      <c r="E64" s="687"/>
      <c r="F64" s="874"/>
      <c r="G64" s="874"/>
      <c r="H64" s="874"/>
      <c r="I64" s="471"/>
      <c r="J64" s="471"/>
    </row>
    <row r="65" spans="1:10" ht="17.25" thickTop="1" thickBot="1">
      <c r="A65" s="283" t="s">
        <v>4777</v>
      </c>
      <c r="B65" s="284" t="s">
        <v>3218</v>
      </c>
      <c r="C65" s="691">
        <f>SUM(C59:C61)</f>
        <v>0</v>
      </c>
      <c r="D65" s="689"/>
      <c r="E65" s="691">
        <f>SUM(E59:E61)</f>
        <v>1950</v>
      </c>
      <c r="F65" s="692"/>
      <c r="G65" s="692"/>
      <c r="H65" s="692"/>
      <c r="I65" s="471"/>
      <c r="J65" s="471" t="s">
        <v>4778</v>
      </c>
    </row>
    <row r="66" spans="1:10" ht="17.25" thickTop="1" thickBot="1">
      <c r="A66" s="285"/>
      <c r="B66" s="286"/>
      <c r="C66" s="692"/>
      <c r="D66" s="689"/>
      <c r="E66" s="692"/>
      <c r="F66" s="692"/>
      <c r="G66" s="692"/>
      <c r="H66" s="692"/>
    </row>
    <row r="67" spans="1:10" ht="17.25" thickTop="1" thickBot="1">
      <c r="A67" s="283" t="s">
        <v>4745</v>
      </c>
      <c r="B67" s="284" t="s">
        <v>3218</v>
      </c>
      <c r="C67" s="691">
        <f>SUM('NI-San'!N141:N143)+SUM('NI-San'!N145:N147)</f>
        <v>0</v>
      </c>
      <c r="D67" s="689"/>
      <c r="E67" s="691">
        <f>SUM('NI-San'!Q141:Q143)+SUM('NI-San'!Q145:Q147)</f>
        <v>0</v>
      </c>
      <c r="F67" s="692"/>
      <c r="G67" s="692"/>
      <c r="H67" s="692"/>
      <c r="I67" s="471"/>
      <c r="J67" s="471" t="s">
        <v>4779</v>
      </c>
    </row>
    <row r="68" spans="1:10" ht="17.25" thickTop="1" thickBot="1">
      <c r="A68" s="285"/>
      <c r="B68" s="286"/>
      <c r="C68" s="692"/>
      <c r="D68" s="689"/>
      <c r="E68" s="692"/>
      <c r="F68" s="692"/>
      <c r="G68" s="692"/>
      <c r="H68" s="692"/>
    </row>
    <row r="69" spans="1:10" ht="17.25" thickTop="1" thickBot="1">
      <c r="A69" s="283" t="s">
        <v>4747</v>
      </c>
      <c r="B69" s="284" t="s">
        <v>3218</v>
      </c>
      <c r="C69" s="694">
        <f>+C65-C67</f>
        <v>0</v>
      </c>
      <c r="D69" s="689"/>
      <c r="E69" s="694">
        <f>+E65-E67</f>
        <v>1950</v>
      </c>
      <c r="F69" s="877"/>
      <c r="G69" s="877"/>
      <c r="H69" s="877"/>
      <c r="I69" s="471"/>
      <c r="J69" s="471" t="s">
        <v>4780</v>
      </c>
    </row>
    <row r="70" spans="1:10" ht="17.25" thickTop="1" thickBot="1">
      <c r="A70" s="285"/>
      <c r="B70" s="286"/>
      <c r="C70" s="272"/>
      <c r="D70" s="280"/>
      <c r="E70" s="272"/>
      <c r="F70" s="272"/>
      <c r="G70" s="272"/>
      <c r="H70" s="272"/>
    </row>
    <row r="71" spans="1:10" s="824" customFormat="1" ht="26.25" thickBot="1">
      <c r="A71" s="820" t="s">
        <v>3222</v>
      </c>
      <c r="B71" s="821"/>
      <c r="C71" s="822" t="str">
        <f>$C$7</f>
        <v>Valore netto al 31/12/2018</v>
      </c>
      <c r="D71" s="823"/>
      <c r="E71" s="822" t="str">
        <f>$E$7</f>
        <v>Prechiusura al ° trimestre 2018</v>
      </c>
      <c r="F71" s="873"/>
      <c r="G71" s="873"/>
      <c r="H71" s="873"/>
    </row>
    <row r="72" spans="1:10" ht="15">
      <c r="A72" s="276" t="s">
        <v>4781</v>
      </c>
      <c r="B72" s="287" t="s">
        <v>3218</v>
      </c>
      <c r="C72" s="687"/>
      <c r="D72" s="685"/>
      <c r="E72" s="687">
        <v>8355</v>
      </c>
      <c r="F72" s="874"/>
      <c r="G72" s="874"/>
      <c r="H72" s="874"/>
      <c r="I72" s="471"/>
      <c r="J72" s="471" t="s">
        <v>4782</v>
      </c>
    </row>
    <row r="73" spans="1:10" ht="25.5">
      <c r="A73" s="281" t="s">
        <v>358</v>
      </c>
      <c r="B73" s="287" t="s">
        <v>3218</v>
      </c>
      <c r="C73" s="687"/>
      <c r="D73" s="685"/>
      <c r="E73" s="687">
        <v>19</v>
      </c>
      <c r="F73" s="874"/>
      <c r="G73" s="874"/>
      <c r="H73" s="874"/>
      <c r="I73" s="471"/>
      <c r="J73" s="471" t="s">
        <v>4783</v>
      </c>
    </row>
    <row r="74" spans="1:10" ht="15">
      <c r="A74" s="281" t="s">
        <v>360</v>
      </c>
      <c r="B74" s="287" t="s">
        <v>3218</v>
      </c>
      <c r="C74" s="703">
        <f>SUM(C75:C77)</f>
        <v>0</v>
      </c>
      <c r="D74" s="685"/>
      <c r="E74" s="703">
        <f>SUM(E75:E77)</f>
        <v>0</v>
      </c>
      <c r="F74" s="876"/>
      <c r="G74" s="876"/>
      <c r="H74" s="876"/>
      <c r="I74" s="471"/>
      <c r="J74" s="471" t="s">
        <v>4784</v>
      </c>
    </row>
    <row r="75" spans="1:10" ht="15">
      <c r="A75" s="700" t="s">
        <v>4738</v>
      </c>
      <c r="B75" s="277" t="s">
        <v>3218</v>
      </c>
      <c r="C75" s="687"/>
      <c r="D75" s="685"/>
      <c r="E75" s="687"/>
      <c r="F75" s="874"/>
      <c r="G75" s="874"/>
      <c r="H75" s="874"/>
      <c r="I75" s="471"/>
      <c r="J75" s="471"/>
    </row>
    <row r="76" spans="1:10" ht="15">
      <c r="A76" s="700" t="s">
        <v>4739</v>
      </c>
      <c r="B76" s="277" t="s">
        <v>3218</v>
      </c>
      <c r="C76" s="687"/>
      <c r="D76" s="685"/>
      <c r="E76" s="687"/>
      <c r="F76" s="874"/>
      <c r="G76" s="874"/>
      <c r="H76" s="874"/>
      <c r="I76" s="471"/>
      <c r="J76" s="471"/>
    </row>
    <row r="77" spans="1:10" ht="15.75" thickBot="1">
      <c r="A77" s="700" t="s">
        <v>4740</v>
      </c>
      <c r="B77" s="277" t="s">
        <v>3218</v>
      </c>
      <c r="C77" s="687"/>
      <c r="D77" s="685"/>
      <c r="E77" s="687"/>
      <c r="F77" s="874"/>
      <c r="G77" s="874"/>
      <c r="H77" s="874"/>
      <c r="I77" s="471"/>
      <c r="J77" s="471"/>
    </row>
    <row r="78" spans="1:10" ht="17.25" thickTop="1" thickBot="1">
      <c r="A78" s="283" t="s">
        <v>4785</v>
      </c>
      <c r="B78" s="284" t="s">
        <v>3218</v>
      </c>
      <c r="C78" s="691">
        <f>SUM(C72:C74)</f>
        <v>0</v>
      </c>
      <c r="D78" s="689"/>
      <c r="E78" s="691">
        <f>SUM(E72:E74)</f>
        <v>8374</v>
      </c>
      <c r="F78" s="692"/>
      <c r="G78" s="692"/>
      <c r="H78" s="692"/>
      <c r="I78" s="471"/>
      <c r="J78" s="471" t="s">
        <v>4786</v>
      </c>
    </row>
    <row r="79" spans="1:10" ht="17.25" thickTop="1" thickBot="1">
      <c r="A79" s="285"/>
      <c r="B79" s="286"/>
      <c r="C79" s="692"/>
      <c r="D79" s="689"/>
      <c r="E79" s="692"/>
      <c r="F79" s="692"/>
      <c r="G79" s="692"/>
      <c r="H79" s="692"/>
    </row>
    <row r="80" spans="1:10" ht="17.25" thickTop="1" thickBot="1">
      <c r="A80" s="283" t="s">
        <v>4745</v>
      </c>
      <c r="B80" s="284" t="s">
        <v>3218</v>
      </c>
      <c r="C80" s="691">
        <f>SUM('NI-San'!N148:N151)</f>
        <v>0</v>
      </c>
      <c r="D80" s="689"/>
      <c r="E80" s="691">
        <f>SUM('NI-San'!Q148:Q151)</f>
        <v>0</v>
      </c>
      <c r="F80" s="692"/>
      <c r="G80" s="692"/>
      <c r="H80" s="692"/>
      <c r="I80" s="471"/>
      <c r="J80" s="471" t="s">
        <v>4787</v>
      </c>
    </row>
    <row r="81" spans="1:10" ht="17.25" thickTop="1" thickBot="1">
      <c r="A81" s="285"/>
      <c r="B81" s="286"/>
      <c r="C81" s="692"/>
      <c r="D81" s="689"/>
      <c r="E81" s="692"/>
      <c r="F81" s="692"/>
      <c r="G81" s="692"/>
      <c r="H81" s="692"/>
    </row>
    <row r="82" spans="1:10" ht="17.25" thickTop="1" thickBot="1">
      <c r="A82" s="283" t="s">
        <v>4747</v>
      </c>
      <c r="B82" s="284" t="s">
        <v>3218</v>
      </c>
      <c r="C82" s="694">
        <f>+C78-C80</f>
        <v>0</v>
      </c>
      <c r="D82" s="689"/>
      <c r="E82" s="694">
        <f>+E78-E80</f>
        <v>8374</v>
      </c>
      <c r="F82" s="877"/>
      <c r="G82" s="877"/>
      <c r="H82" s="877"/>
      <c r="I82" s="471"/>
      <c r="J82" s="471" t="s">
        <v>4788</v>
      </c>
    </row>
    <row r="83" spans="1:10" ht="17.25" thickTop="1" thickBot="1">
      <c r="A83" s="285"/>
      <c r="B83" s="286"/>
      <c r="C83" s="272"/>
      <c r="D83" s="280"/>
      <c r="E83" s="272"/>
      <c r="F83" s="272"/>
      <c r="G83" s="272"/>
      <c r="H83" s="272"/>
    </row>
    <row r="84" spans="1:10" ht="26.25" thickBot="1">
      <c r="A84" s="820" t="s">
        <v>3222</v>
      </c>
      <c r="B84" s="821"/>
      <c r="C84" s="822" t="str">
        <f>$C$7</f>
        <v>Valore netto al 31/12/2018</v>
      </c>
      <c r="D84" s="823"/>
      <c r="E84" s="822" t="str">
        <f>$E$7</f>
        <v>Prechiusura al ° trimestre 2018</v>
      </c>
      <c r="F84" s="873"/>
      <c r="G84" s="873"/>
      <c r="H84" s="873"/>
    </row>
    <row r="85" spans="1:10" ht="15">
      <c r="A85" s="276" t="s">
        <v>4789</v>
      </c>
      <c r="B85" s="287" t="s">
        <v>3218</v>
      </c>
      <c r="C85" s="687"/>
      <c r="D85" s="685"/>
      <c r="E85" s="687">
        <v>54680</v>
      </c>
      <c r="F85" s="874"/>
      <c r="G85" s="874"/>
      <c r="H85" s="874"/>
      <c r="I85" s="471"/>
      <c r="J85" s="471" t="s">
        <v>4790</v>
      </c>
    </row>
    <row r="86" spans="1:10" ht="25.5">
      <c r="A86" s="276" t="s">
        <v>376</v>
      </c>
      <c r="B86" s="287" t="s">
        <v>3218</v>
      </c>
      <c r="C86" s="687"/>
      <c r="D86" s="685"/>
      <c r="E86" s="687">
        <v>5533</v>
      </c>
      <c r="F86" s="874"/>
      <c r="G86" s="874"/>
      <c r="H86" s="874"/>
      <c r="I86" s="471"/>
      <c r="J86" s="471" t="s">
        <v>4791</v>
      </c>
    </row>
    <row r="87" spans="1:10" ht="15">
      <c r="A87" s="281" t="s">
        <v>383</v>
      </c>
      <c r="B87" s="287" t="s">
        <v>3218</v>
      </c>
      <c r="C87" s="703">
        <f>SUM(C88:C90)</f>
        <v>0</v>
      </c>
      <c r="D87" s="685"/>
      <c r="E87" s="703">
        <f>SUM(E88:E90)</f>
        <v>0</v>
      </c>
      <c r="F87" s="876"/>
      <c r="G87" s="876"/>
      <c r="H87" s="876"/>
      <c r="I87" s="471"/>
      <c r="J87" s="471" t="s">
        <v>4792</v>
      </c>
    </row>
    <row r="88" spans="1:10" ht="15">
      <c r="A88" s="700" t="s">
        <v>4738</v>
      </c>
      <c r="B88" s="277" t="s">
        <v>3218</v>
      </c>
      <c r="C88" s="687"/>
      <c r="D88" s="685"/>
      <c r="E88" s="687"/>
      <c r="F88" s="874"/>
      <c r="G88" s="874"/>
      <c r="H88" s="874"/>
      <c r="I88" s="471"/>
      <c r="J88" s="471"/>
    </row>
    <row r="89" spans="1:10" ht="15">
      <c r="A89" s="700" t="s">
        <v>4739</v>
      </c>
      <c r="B89" s="277" t="s">
        <v>3218</v>
      </c>
      <c r="C89" s="687"/>
      <c r="D89" s="685"/>
      <c r="E89" s="687"/>
      <c r="F89" s="874"/>
      <c r="G89" s="874"/>
      <c r="H89" s="874"/>
      <c r="I89" s="471"/>
      <c r="J89" s="471"/>
    </row>
    <row r="90" spans="1:10" ht="15">
      <c r="A90" s="700" t="s">
        <v>4740</v>
      </c>
      <c r="B90" s="277" t="s">
        <v>3218</v>
      </c>
      <c r="C90" s="687"/>
      <c r="D90" s="685"/>
      <c r="E90" s="687"/>
      <c r="F90" s="874"/>
      <c r="G90" s="874"/>
      <c r="H90" s="874"/>
      <c r="I90" s="471"/>
      <c r="J90" s="471"/>
    </row>
    <row r="91" spans="1:10" ht="15.75" thickBot="1">
      <c r="A91" s="281" t="s">
        <v>389</v>
      </c>
      <c r="B91" s="287" t="s">
        <v>3218</v>
      </c>
      <c r="C91" s="687"/>
      <c r="D91" s="685"/>
      <c r="E91" s="687"/>
      <c r="F91" s="874"/>
      <c r="G91" s="874"/>
      <c r="H91" s="874"/>
      <c r="I91" s="471"/>
      <c r="J91" s="471" t="s">
        <v>4793</v>
      </c>
    </row>
    <row r="92" spans="1:10" ht="17.25" thickTop="1" thickBot="1">
      <c r="A92" s="283" t="s">
        <v>4794</v>
      </c>
      <c r="B92" s="284" t="s">
        <v>3218</v>
      </c>
      <c r="C92" s="691">
        <f>SUM(C85:C87)+C91</f>
        <v>0</v>
      </c>
      <c r="D92" s="689"/>
      <c r="E92" s="691">
        <f>SUM(E85:E87)+E91</f>
        <v>60213</v>
      </c>
      <c r="F92" s="692"/>
      <c r="G92" s="692"/>
      <c r="H92" s="692"/>
      <c r="I92" s="471"/>
      <c r="J92" s="471" t="s">
        <v>4795</v>
      </c>
    </row>
    <row r="93" spans="1:10" ht="17.25" thickTop="1" thickBot="1">
      <c r="A93" s="285"/>
      <c r="B93" s="286"/>
      <c r="C93" s="692"/>
      <c r="D93" s="689"/>
      <c r="E93" s="692"/>
      <c r="F93" s="692"/>
      <c r="G93" s="692"/>
      <c r="H93" s="692"/>
    </row>
    <row r="94" spans="1:10" ht="17.25" thickTop="1" thickBot="1">
      <c r="A94" s="283" t="s">
        <v>4745</v>
      </c>
      <c r="B94" s="284" t="s">
        <v>3218</v>
      </c>
      <c r="C94" s="691">
        <f>SUM('NI-San'!N152:N166)</f>
        <v>0</v>
      </c>
      <c r="D94" s="689"/>
      <c r="E94" s="691">
        <f>SUM('NI-San'!Q152:Q166)</f>
        <v>0</v>
      </c>
      <c r="F94" s="692"/>
      <c r="G94" s="692"/>
      <c r="H94" s="692"/>
      <c r="I94" s="471"/>
      <c r="J94" s="471" t="s">
        <v>4796</v>
      </c>
    </row>
    <row r="95" spans="1:10" ht="17.25" thickTop="1" thickBot="1">
      <c r="A95" s="285"/>
      <c r="B95" s="286"/>
      <c r="C95" s="692"/>
      <c r="D95" s="689"/>
      <c r="E95" s="692"/>
      <c r="F95" s="692"/>
      <c r="G95" s="692"/>
      <c r="H95" s="692"/>
    </row>
    <row r="96" spans="1:10" ht="17.25" thickTop="1" thickBot="1">
      <c r="A96" s="283" t="s">
        <v>4747</v>
      </c>
      <c r="B96" s="284" t="s">
        <v>3218</v>
      </c>
      <c r="C96" s="694">
        <f>+C92-C94</f>
        <v>0</v>
      </c>
      <c r="D96" s="689"/>
      <c r="E96" s="694">
        <f>+E92-E94</f>
        <v>60213</v>
      </c>
      <c r="F96" s="877"/>
      <c r="G96" s="877"/>
      <c r="H96" s="877"/>
      <c r="I96" s="471"/>
      <c r="J96" s="471" t="s">
        <v>4797</v>
      </c>
    </row>
    <row r="97" spans="1:10" ht="17.25" thickTop="1" thickBot="1">
      <c r="A97" s="285"/>
      <c r="B97" s="286"/>
      <c r="C97" s="272"/>
      <c r="D97" s="280"/>
      <c r="E97" s="272"/>
      <c r="F97" s="272"/>
      <c r="G97" s="272"/>
      <c r="H97" s="272"/>
    </row>
    <row r="98" spans="1:10" s="824" customFormat="1" ht="26.25" thickBot="1">
      <c r="A98" s="820" t="s">
        <v>3222</v>
      </c>
      <c r="B98" s="821"/>
      <c r="C98" s="822" t="str">
        <f>$C$7</f>
        <v>Valore netto al 31/12/2018</v>
      </c>
      <c r="D98" s="823"/>
      <c r="E98" s="822" t="str">
        <f>$E$7</f>
        <v>Prechiusura al ° trimestre 2018</v>
      </c>
      <c r="F98" s="873"/>
      <c r="G98" s="873"/>
      <c r="H98" s="873"/>
    </row>
    <row r="99" spans="1:10" ht="15">
      <c r="A99" s="281" t="s">
        <v>4798</v>
      </c>
      <c r="B99" s="287" t="s">
        <v>3218</v>
      </c>
      <c r="C99" s="687"/>
      <c r="D99" s="685"/>
      <c r="E99" s="687">
        <v>21800</v>
      </c>
      <c r="F99" s="874"/>
      <c r="G99" s="874"/>
      <c r="H99" s="874"/>
      <c r="I99" s="471"/>
      <c r="J99" s="471" t="s">
        <v>4799</v>
      </c>
    </row>
    <row r="100" spans="1:10" ht="25.5">
      <c r="A100" s="281" t="s">
        <v>401</v>
      </c>
      <c r="B100" s="287" t="s">
        <v>3218</v>
      </c>
      <c r="C100" s="687"/>
      <c r="D100" s="685"/>
      <c r="E100" s="687">
        <v>832</v>
      </c>
      <c r="F100" s="874"/>
      <c r="G100" s="874"/>
      <c r="H100" s="874"/>
      <c r="I100" s="471"/>
      <c r="J100" s="471" t="s">
        <v>4800</v>
      </c>
    </row>
    <row r="101" spans="1:10" ht="15">
      <c r="A101" s="281" t="s">
        <v>403</v>
      </c>
      <c r="B101" s="287" t="s">
        <v>3218</v>
      </c>
      <c r="C101" s="703">
        <f>SUM(C102:C104)</f>
        <v>0</v>
      </c>
      <c r="D101" s="685"/>
      <c r="E101" s="703">
        <f>SUM(E102:E104)</f>
        <v>0</v>
      </c>
      <c r="F101" s="876"/>
      <c r="G101" s="876"/>
      <c r="H101" s="876"/>
      <c r="I101" s="471"/>
      <c r="J101" s="471" t="s">
        <v>4801</v>
      </c>
    </row>
    <row r="102" spans="1:10" ht="15">
      <c r="A102" s="700" t="s">
        <v>4738</v>
      </c>
      <c r="B102" s="277" t="s">
        <v>3218</v>
      </c>
      <c r="C102" s="687"/>
      <c r="D102" s="685"/>
      <c r="E102" s="687"/>
      <c r="F102" s="874"/>
      <c r="G102" s="874"/>
      <c r="H102" s="874"/>
      <c r="I102" s="471"/>
      <c r="J102" s="471"/>
    </row>
    <row r="103" spans="1:10" ht="15">
      <c r="A103" s="700" t="s">
        <v>4739</v>
      </c>
      <c r="B103" s="277" t="s">
        <v>3218</v>
      </c>
      <c r="C103" s="687"/>
      <c r="D103" s="685"/>
      <c r="E103" s="687"/>
      <c r="F103" s="874"/>
      <c r="G103" s="874"/>
      <c r="H103" s="874"/>
      <c r="I103" s="471"/>
      <c r="J103" s="471"/>
    </row>
    <row r="104" spans="1:10" ht="15.75" thickBot="1">
      <c r="A104" s="700" t="s">
        <v>4740</v>
      </c>
      <c r="B104" s="277" t="s">
        <v>3218</v>
      </c>
      <c r="C104" s="687"/>
      <c r="D104" s="685"/>
      <c r="E104" s="687"/>
      <c r="F104" s="874"/>
      <c r="G104" s="874"/>
      <c r="H104" s="874"/>
      <c r="I104" s="471"/>
      <c r="J104" s="471"/>
    </row>
    <row r="105" spans="1:10" ht="17.25" thickTop="1" thickBot="1">
      <c r="A105" s="283" t="s">
        <v>4802</v>
      </c>
      <c r="B105" s="284" t="s">
        <v>3218</v>
      </c>
      <c r="C105" s="691">
        <f>SUM(C99:C101)</f>
        <v>0</v>
      </c>
      <c r="D105" s="689"/>
      <c r="E105" s="691">
        <f>SUM(E99:E101)</f>
        <v>22632</v>
      </c>
      <c r="F105" s="692"/>
      <c r="G105" s="692"/>
      <c r="H105" s="692"/>
      <c r="I105" s="471"/>
      <c r="J105" s="471" t="s">
        <v>4803</v>
      </c>
    </row>
    <row r="106" spans="1:10" ht="17.25" thickTop="1" thickBot="1">
      <c r="A106" s="285"/>
      <c r="B106" s="286"/>
      <c r="C106" s="692"/>
      <c r="D106" s="689"/>
      <c r="E106" s="692"/>
      <c r="F106" s="692"/>
      <c r="G106" s="692"/>
      <c r="H106" s="692"/>
    </row>
    <row r="107" spans="1:10" ht="17.25" thickTop="1" thickBot="1">
      <c r="A107" s="283" t="s">
        <v>4745</v>
      </c>
      <c r="B107" s="284" t="s">
        <v>3218</v>
      </c>
      <c r="C107" s="691">
        <f>SUM('NI-San'!N167:N170)</f>
        <v>0</v>
      </c>
      <c r="D107" s="689"/>
      <c r="E107" s="691">
        <f>SUM('NI-San'!Q167:Q170)</f>
        <v>0</v>
      </c>
      <c r="F107" s="692"/>
      <c r="G107" s="692"/>
      <c r="H107" s="692"/>
      <c r="I107" s="471"/>
      <c r="J107" s="471" t="s">
        <v>4804</v>
      </c>
    </row>
    <row r="108" spans="1:10" ht="17.25" thickTop="1" thickBot="1">
      <c r="A108" s="285"/>
      <c r="B108" s="286"/>
      <c r="C108" s="692"/>
      <c r="D108" s="689"/>
      <c r="E108" s="692"/>
      <c r="F108" s="692"/>
      <c r="G108" s="692"/>
      <c r="H108" s="692"/>
    </row>
    <row r="109" spans="1:10" ht="17.25" thickTop="1" thickBot="1">
      <c r="A109" s="283" t="s">
        <v>4747</v>
      </c>
      <c r="B109" s="284" t="s">
        <v>3218</v>
      </c>
      <c r="C109" s="694">
        <f>+C105-C107</f>
        <v>0</v>
      </c>
      <c r="D109" s="689"/>
      <c r="E109" s="694">
        <f>+E105-E107</f>
        <v>22632</v>
      </c>
      <c r="F109" s="877"/>
      <c r="G109" s="877"/>
      <c r="H109" s="877"/>
      <c r="I109" s="471"/>
      <c r="J109" s="471" t="s">
        <v>4805</v>
      </c>
    </row>
    <row r="110" spans="1:10" ht="17.25" thickTop="1" thickBot="1">
      <c r="A110" s="285"/>
      <c r="B110" s="286"/>
      <c r="C110" s="272"/>
      <c r="D110" s="280"/>
      <c r="E110" s="272"/>
      <c r="F110" s="272"/>
      <c r="G110" s="272"/>
      <c r="H110" s="272"/>
    </row>
    <row r="111" spans="1:10" ht="26.25" thickBot="1">
      <c r="A111" s="820" t="s">
        <v>3222</v>
      </c>
      <c r="B111" s="821"/>
      <c r="C111" s="822" t="str">
        <f>$C$7</f>
        <v>Valore netto al 31/12/2018</v>
      </c>
      <c r="D111" s="823"/>
      <c r="E111" s="822" t="str">
        <f>$E$7</f>
        <v>Prechiusura al ° trimestre 2018</v>
      </c>
      <c r="F111" s="873"/>
      <c r="G111" s="873"/>
      <c r="H111" s="873"/>
    </row>
    <row r="112" spans="1:10" ht="15">
      <c r="A112" s="281" t="s">
        <v>4806</v>
      </c>
      <c r="B112" s="287" t="s">
        <v>3218</v>
      </c>
      <c r="C112" s="687"/>
      <c r="D112" s="685"/>
      <c r="E112" s="687">
        <v>43</v>
      </c>
      <c r="F112" s="874"/>
      <c r="G112" s="874"/>
      <c r="H112" s="874"/>
      <c r="I112" s="471"/>
      <c r="J112" s="471" t="s">
        <v>4807</v>
      </c>
    </row>
    <row r="113" spans="1:10" ht="25.5">
      <c r="A113" s="281" t="s">
        <v>409</v>
      </c>
      <c r="B113" s="287" t="s">
        <v>3218</v>
      </c>
      <c r="C113" s="687"/>
      <c r="D113" s="685"/>
      <c r="E113" s="687">
        <v>2</v>
      </c>
      <c r="F113" s="874"/>
      <c r="G113" s="874"/>
      <c r="H113" s="874"/>
      <c r="I113" s="471"/>
      <c r="J113" s="471" t="s">
        <v>4808</v>
      </c>
    </row>
    <row r="114" spans="1:10" ht="15">
      <c r="A114" s="281" t="s">
        <v>411</v>
      </c>
      <c r="B114" s="287" t="s">
        <v>3218</v>
      </c>
      <c r="C114" s="703">
        <f>SUM(C115:C117)</f>
        <v>0</v>
      </c>
      <c r="D114" s="685"/>
      <c r="E114" s="703">
        <f>SUM(E115:E117)</f>
        <v>0</v>
      </c>
      <c r="F114" s="876"/>
      <c r="G114" s="876"/>
      <c r="H114" s="876"/>
      <c r="I114" s="471"/>
      <c r="J114" s="471" t="s">
        <v>4809</v>
      </c>
    </row>
    <row r="115" spans="1:10" ht="15">
      <c r="A115" s="700" t="s">
        <v>4738</v>
      </c>
      <c r="B115" s="277" t="s">
        <v>3218</v>
      </c>
      <c r="C115" s="687"/>
      <c r="D115" s="685"/>
      <c r="E115" s="687"/>
      <c r="F115" s="874"/>
      <c r="G115" s="874"/>
      <c r="H115" s="874"/>
      <c r="I115" s="471"/>
      <c r="J115" s="471"/>
    </row>
    <row r="116" spans="1:10" ht="15">
      <c r="A116" s="700" t="s">
        <v>4739</v>
      </c>
      <c r="B116" s="277" t="s">
        <v>3218</v>
      </c>
      <c r="C116" s="687"/>
      <c r="D116" s="685"/>
      <c r="E116" s="687"/>
      <c r="F116" s="874"/>
      <c r="G116" s="874"/>
      <c r="H116" s="874"/>
      <c r="I116" s="471"/>
      <c r="J116" s="471"/>
    </row>
    <row r="117" spans="1:10" ht="15.75" thickBot="1">
      <c r="A117" s="700" t="s">
        <v>4740</v>
      </c>
      <c r="B117" s="277" t="s">
        <v>3218</v>
      </c>
      <c r="C117" s="687"/>
      <c r="D117" s="685"/>
      <c r="E117" s="687"/>
      <c r="F117" s="874"/>
      <c r="G117" s="874"/>
      <c r="H117" s="874"/>
      <c r="I117" s="471"/>
      <c r="J117" s="471"/>
    </row>
    <row r="118" spans="1:10" ht="17.25" thickTop="1" thickBot="1">
      <c r="A118" s="283" t="s">
        <v>4810</v>
      </c>
      <c r="B118" s="284" t="s">
        <v>3218</v>
      </c>
      <c r="C118" s="691">
        <f>SUM(C112:C114)</f>
        <v>0</v>
      </c>
      <c r="D118" s="689"/>
      <c r="E118" s="691">
        <f>SUM(E112:E114)</f>
        <v>45</v>
      </c>
      <c r="F118" s="692"/>
      <c r="G118" s="692"/>
      <c r="H118" s="692"/>
      <c r="I118" s="471"/>
      <c r="J118" s="471" t="s">
        <v>4811</v>
      </c>
    </row>
    <row r="119" spans="1:10" ht="17.25" thickTop="1" thickBot="1">
      <c r="A119" s="285"/>
      <c r="B119" s="286"/>
      <c r="C119" s="692"/>
      <c r="D119" s="689"/>
      <c r="E119" s="692"/>
      <c r="F119" s="692"/>
      <c r="G119" s="692"/>
      <c r="H119" s="692"/>
    </row>
    <row r="120" spans="1:10" ht="17.25" thickTop="1" thickBot="1">
      <c r="A120" s="283" t="s">
        <v>4745</v>
      </c>
      <c r="B120" s="284" t="s">
        <v>3218</v>
      </c>
      <c r="C120" s="691">
        <f>SUM('NI-San'!N171:N174)</f>
        <v>0</v>
      </c>
      <c r="D120" s="689"/>
      <c r="E120" s="691">
        <f>SUM('NI-San'!Q171:Q174)</f>
        <v>0</v>
      </c>
      <c r="F120" s="692"/>
      <c r="G120" s="692"/>
      <c r="H120" s="692"/>
      <c r="I120" s="471"/>
      <c r="J120" s="471" t="s">
        <v>4812</v>
      </c>
    </row>
    <row r="121" spans="1:10" ht="17.25" thickTop="1" thickBot="1">
      <c r="A121" s="285"/>
      <c r="B121" s="286"/>
      <c r="C121" s="692"/>
      <c r="D121" s="689"/>
      <c r="E121" s="692"/>
      <c r="F121" s="692"/>
      <c r="G121" s="692"/>
      <c r="H121" s="692"/>
    </row>
    <row r="122" spans="1:10" ht="17.25" thickTop="1" thickBot="1">
      <c r="A122" s="283" t="s">
        <v>4747</v>
      </c>
      <c r="B122" s="284" t="s">
        <v>3218</v>
      </c>
      <c r="C122" s="694">
        <f>+C118-C120</f>
        <v>0</v>
      </c>
      <c r="D122" s="689"/>
      <c r="E122" s="694">
        <f>+E118-E120</f>
        <v>45</v>
      </c>
      <c r="F122" s="877"/>
      <c r="G122" s="877"/>
      <c r="H122" s="877"/>
      <c r="I122" s="471"/>
      <c r="J122" s="471" t="s">
        <v>4813</v>
      </c>
    </row>
    <row r="123" spans="1:10" ht="13.5" thickTop="1"/>
    <row r="127" spans="1:10">
      <c r="E127" s="473"/>
      <c r="F127" s="473"/>
      <c r="G127" s="473"/>
      <c r="H127" s="473"/>
    </row>
    <row r="128" spans="1:10" ht="51">
      <c r="A128" s="474" t="s">
        <v>4814</v>
      </c>
      <c r="E128" s="473" t="s">
        <v>4815</v>
      </c>
      <c r="F128" s="473"/>
      <c r="G128" s="473"/>
      <c r="H128" s="473"/>
    </row>
    <row r="131" spans="1:8" ht="15">
      <c r="A131" s="475"/>
    </row>
    <row r="132" spans="1:8">
      <c r="A132" s="476"/>
      <c r="E132" s="476"/>
      <c r="F132" s="451"/>
      <c r="G132" s="451"/>
      <c r="H132" s="451"/>
    </row>
  </sheetData>
  <sheetProtection password="A01C" sheet="1"/>
  <phoneticPr fontId="16" type="noConversion"/>
  <dataValidations count="1">
    <dataValidation type="whole" allowBlank="1" showInputMessage="1" showErrorMessage="1" error="La cella accetta solo valori positivi fino a 9.999.999" sqref="B119 B121 B93 B95 B97:B104 D84 B66 B68 B70:B77 D58 B39 B41 B43:B51 B108 D7 B7:B19 D27 B26:B37 B23 B21 D45 B57:B64 B53 B55 B79 B81 D71 B83:B91 D98 B106 B110:B117 D111">
      <formula1>0</formula1>
      <formula2>9999999</formula2>
    </dataValidation>
  </dataValidations>
  <printOptions horizontalCentered="1"/>
  <pageMargins left="0.27559055118110237" right="0.23622047244094491" top="0.55118110236220474" bottom="0.55118110236220474" header="0.27559055118110237" footer="0.23622047244094491"/>
  <pageSetup paperSize="9" scale="69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>
    <pageSetUpPr fitToPage="1"/>
  </sheetPr>
  <dimension ref="A1:BX40"/>
  <sheetViews>
    <sheetView showGridLines="0" zoomScale="70" zoomScaleNormal="70" workbookViewId="0">
      <pane xSplit="7" topLeftCell="H1" activePane="topRight" state="frozen"/>
      <selection activeCell="D2" sqref="D2"/>
      <selection pane="topRight"/>
    </sheetView>
  </sheetViews>
  <sheetFormatPr defaultColWidth="9.140625" defaultRowHeight="12.75"/>
  <cols>
    <col min="1" max="1" width="22.42578125" style="652" bestFit="1" customWidth="1"/>
    <col min="2" max="2" width="65.5703125" style="653" customWidth="1"/>
    <col min="3" max="3" width="2.42578125" style="653" bestFit="1" customWidth="1"/>
    <col min="4" max="4" width="13.5703125" style="653" customWidth="1"/>
    <col min="5" max="5" width="13.140625" style="654" customWidth="1"/>
    <col min="6" max="6" width="15.140625" style="655" customWidth="1"/>
    <col min="7" max="7" width="10.7109375" style="656" hidden="1" customWidth="1"/>
    <col min="8" max="47" width="10.7109375" style="656" customWidth="1"/>
    <col min="48" max="72" width="9.140625" style="656"/>
    <col min="73" max="73" width="19.5703125" style="656" hidden="1" customWidth="1"/>
    <col min="74" max="75" width="3.140625" style="656" hidden="1" customWidth="1"/>
    <col min="76" max="76" width="2.140625" style="656" hidden="1" customWidth="1"/>
    <col min="77" max="16384" width="9.140625" style="656"/>
  </cols>
  <sheetData>
    <row r="1" spans="1:76" s="608" customFormat="1" ht="165.75" customHeight="1">
      <c r="A1" s="601" t="s">
        <v>48</v>
      </c>
      <c r="B1" s="602" t="str">
        <f>"Dettaglio nota integrativa di: "&amp;+Info!$C$2&amp;" - "&amp;Info!$B$5&amp;" "&amp;Info!$B$3</f>
        <v>Dettaglio nota integrativa di: ATS DELLA MONTAGNA - Consuntivo 2018</v>
      </c>
      <c r="C1" s="603"/>
      <c r="D1" s="604" t="s">
        <v>4816</v>
      </c>
      <c r="E1" s="605" t="s">
        <v>4817</v>
      </c>
      <c r="F1" s="605" t="s">
        <v>4818</v>
      </c>
      <c r="G1" s="60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607"/>
      <c r="AY1" s="607"/>
      <c r="AZ1" s="607"/>
      <c r="BA1" s="607"/>
      <c r="BB1" s="607"/>
      <c r="BC1" s="607"/>
      <c r="BD1" s="607"/>
      <c r="BE1" s="607"/>
      <c r="BF1" s="607"/>
      <c r="BG1" s="607"/>
      <c r="BH1" s="607"/>
      <c r="BI1" s="607"/>
      <c r="BJ1" s="607"/>
    </row>
    <row r="2" spans="1:76" s="608" customFormat="1" ht="15">
      <c r="A2" s="609"/>
      <c r="B2" s="610" t="s">
        <v>4861</v>
      </c>
      <c r="C2" s="611"/>
      <c r="D2" s="611"/>
      <c r="E2" s="612" t="str">
        <f>Info!$B$2</f>
        <v>323</v>
      </c>
      <c r="F2" s="613"/>
      <c r="G2" s="614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  <c r="BV2" s="608">
        <v>0</v>
      </c>
      <c r="BW2" s="608">
        <v>0</v>
      </c>
      <c r="BX2" s="608">
        <v>0</v>
      </c>
    </row>
    <row r="3" spans="1:76" s="608" customFormat="1">
      <c r="A3" s="615"/>
      <c r="B3" s="616" t="s">
        <v>4902</v>
      </c>
      <c r="C3" s="617"/>
      <c r="D3" s="617"/>
      <c r="E3" s="618"/>
      <c r="F3" s="619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BV3" s="608">
        <v>0</v>
      </c>
      <c r="BW3" s="608">
        <v>0</v>
      </c>
      <c r="BX3" s="608">
        <v>0</v>
      </c>
    </row>
    <row r="4" spans="1:76" s="608" customFormat="1" ht="25.5">
      <c r="A4" s="621" t="s">
        <v>648</v>
      </c>
      <c r="B4" s="647" t="s">
        <v>4903</v>
      </c>
      <c r="C4" s="622" t="s">
        <v>4904</v>
      </c>
      <c r="D4" s="623">
        <f ca="1">SUMIF(Codifica_CE!D:T,Dett_Cons!A4&amp;"*",Codifica_CE!T:T)-SUMIF(Codifica_CE!$D$2482:$T$3721,Dett_Cons!A4&amp;"*",Codifica_CE!$T$2482:$T$3721)</f>
        <v>0</v>
      </c>
      <c r="E4" s="624"/>
      <c r="F4" s="1374" t="s">
        <v>4905</v>
      </c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  <c r="AU4" s="625"/>
      <c r="AV4" s="625"/>
      <c r="AW4" s="625"/>
    </row>
    <row r="5" spans="1:76" s="608" customFormat="1" ht="14.25">
      <c r="A5" s="626"/>
      <c r="B5" s="627" t="s">
        <v>4906</v>
      </c>
      <c r="C5" s="628" t="s">
        <v>4904</v>
      </c>
      <c r="D5" s="629"/>
      <c r="E5" s="630">
        <f>SUM(G5:AW5)</f>
        <v>0</v>
      </c>
      <c r="F5" s="1374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1"/>
      <c r="AS5" s="631"/>
      <c r="AT5" s="631"/>
      <c r="AU5" s="631"/>
      <c r="AV5" s="631"/>
      <c r="AW5" s="631"/>
    </row>
    <row r="6" spans="1:76" s="608" customFormat="1" ht="14.25">
      <c r="A6" s="626"/>
      <c r="B6" s="627" t="s">
        <v>4907</v>
      </c>
      <c r="C6" s="628" t="s">
        <v>4904</v>
      </c>
      <c r="D6" s="632"/>
      <c r="E6" s="630">
        <f t="shared" ref="E6:E12" si="0">SUM(G6:AW6)</f>
        <v>0</v>
      </c>
      <c r="F6" s="1374"/>
      <c r="G6" s="631"/>
      <c r="H6" s="6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1"/>
      <c r="AG6" s="631"/>
      <c r="AH6" s="631"/>
      <c r="AI6" s="631"/>
      <c r="AJ6" s="631"/>
      <c r="AK6" s="631"/>
      <c r="AL6" s="631"/>
      <c r="AM6" s="631"/>
      <c r="AN6" s="631"/>
      <c r="AO6" s="631"/>
      <c r="AP6" s="631"/>
      <c r="AQ6" s="631"/>
      <c r="AR6" s="631"/>
      <c r="AS6" s="631"/>
      <c r="AT6" s="631"/>
      <c r="AU6" s="631"/>
      <c r="AV6" s="631"/>
      <c r="AW6" s="631"/>
    </row>
    <row r="7" spans="1:76" s="608" customFormat="1" ht="14.25">
      <c r="A7" s="626"/>
      <c r="B7" s="627" t="s">
        <v>4908</v>
      </c>
      <c r="C7" s="628" t="s">
        <v>4904</v>
      </c>
      <c r="D7" s="632"/>
      <c r="E7" s="630">
        <f t="shared" si="0"/>
        <v>0</v>
      </c>
      <c r="F7" s="1374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1"/>
      <c r="U7" s="631"/>
      <c r="V7" s="631"/>
      <c r="W7" s="631"/>
      <c r="X7" s="631"/>
      <c r="Y7" s="631"/>
      <c r="Z7" s="631"/>
      <c r="AA7" s="631"/>
      <c r="AB7" s="631"/>
      <c r="AC7" s="631"/>
      <c r="AD7" s="631"/>
      <c r="AE7" s="631"/>
      <c r="AF7" s="631"/>
      <c r="AG7" s="631"/>
      <c r="AH7" s="631"/>
      <c r="AI7" s="631"/>
      <c r="AJ7" s="631"/>
      <c r="AK7" s="631"/>
      <c r="AL7" s="631"/>
      <c r="AM7" s="631"/>
      <c r="AN7" s="631"/>
      <c r="AO7" s="631"/>
      <c r="AP7" s="631"/>
      <c r="AQ7" s="631"/>
      <c r="AR7" s="631"/>
      <c r="AS7" s="631"/>
      <c r="AT7" s="631"/>
      <c r="AU7" s="631"/>
      <c r="AV7" s="631"/>
      <c r="AW7" s="631"/>
    </row>
    <row r="8" spans="1:76" s="608" customFormat="1" ht="14.25">
      <c r="A8" s="626"/>
      <c r="B8" s="627" t="s">
        <v>806</v>
      </c>
      <c r="C8" s="628" t="s">
        <v>4904</v>
      </c>
      <c r="D8" s="632"/>
      <c r="E8" s="630">
        <f t="shared" si="0"/>
        <v>0</v>
      </c>
      <c r="F8" s="1374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  <c r="Z8" s="631"/>
      <c r="AA8" s="631"/>
      <c r="AB8" s="631"/>
      <c r="AC8" s="631"/>
      <c r="AD8" s="631"/>
      <c r="AE8" s="631"/>
      <c r="AF8" s="631"/>
      <c r="AG8" s="631"/>
      <c r="AH8" s="631"/>
      <c r="AI8" s="631"/>
      <c r="AJ8" s="631"/>
      <c r="AK8" s="631"/>
      <c r="AL8" s="631"/>
      <c r="AM8" s="631"/>
      <c r="AN8" s="631"/>
      <c r="AO8" s="631"/>
      <c r="AP8" s="631"/>
      <c r="AQ8" s="631"/>
      <c r="AR8" s="631"/>
      <c r="AS8" s="631"/>
      <c r="AT8" s="631"/>
      <c r="AU8" s="631"/>
      <c r="AV8" s="631"/>
      <c r="AW8" s="631"/>
    </row>
    <row r="9" spans="1:76" s="608" customFormat="1" ht="14.25">
      <c r="A9" s="626"/>
      <c r="B9" s="627" t="s">
        <v>4909</v>
      </c>
      <c r="C9" s="628" t="s">
        <v>4904</v>
      </c>
      <c r="D9" s="632"/>
      <c r="E9" s="630">
        <f t="shared" si="0"/>
        <v>0</v>
      </c>
      <c r="F9" s="1374"/>
      <c r="G9" s="631"/>
      <c r="H9" s="631"/>
      <c r="I9" s="631"/>
      <c r="J9" s="631"/>
      <c r="K9" s="631"/>
      <c r="L9" s="631"/>
      <c r="M9" s="631"/>
      <c r="N9" s="631"/>
      <c r="O9" s="631"/>
      <c r="P9" s="631"/>
      <c r="Q9" s="631"/>
      <c r="R9" s="631"/>
      <c r="S9" s="631"/>
      <c r="T9" s="631"/>
      <c r="U9" s="631"/>
      <c r="V9" s="631"/>
      <c r="W9" s="631"/>
      <c r="X9" s="631"/>
      <c r="Y9" s="631"/>
      <c r="Z9" s="631"/>
      <c r="AA9" s="631"/>
      <c r="AB9" s="631"/>
      <c r="AC9" s="631"/>
      <c r="AD9" s="631"/>
      <c r="AE9" s="631"/>
      <c r="AF9" s="631"/>
      <c r="AG9" s="631"/>
      <c r="AH9" s="631"/>
      <c r="AI9" s="631"/>
      <c r="AJ9" s="631"/>
      <c r="AK9" s="631"/>
      <c r="AL9" s="631"/>
      <c r="AM9" s="631"/>
      <c r="AN9" s="631"/>
      <c r="AO9" s="631"/>
      <c r="AP9" s="631"/>
      <c r="AQ9" s="631"/>
      <c r="AR9" s="631"/>
      <c r="AS9" s="631"/>
      <c r="AT9" s="631"/>
      <c r="AU9" s="631"/>
      <c r="AV9" s="631"/>
      <c r="AW9" s="631"/>
    </row>
    <row r="10" spans="1:76" s="608" customFormat="1" ht="14.25">
      <c r="A10" s="626"/>
      <c r="B10" s="627" t="s">
        <v>4910</v>
      </c>
      <c r="C10" s="628" t="s">
        <v>4904</v>
      </c>
      <c r="D10" s="632"/>
      <c r="E10" s="630">
        <f t="shared" si="0"/>
        <v>0</v>
      </c>
      <c r="F10" s="1374"/>
      <c r="G10" s="631"/>
      <c r="H10" s="631"/>
      <c r="I10" s="631"/>
      <c r="J10" s="631"/>
      <c r="K10" s="631"/>
      <c r="L10" s="631"/>
      <c r="M10" s="631"/>
      <c r="N10" s="631"/>
      <c r="O10" s="631"/>
      <c r="P10" s="631"/>
      <c r="Q10" s="631"/>
      <c r="R10" s="631"/>
      <c r="S10" s="631"/>
      <c r="T10" s="631"/>
      <c r="U10" s="631"/>
      <c r="V10" s="631"/>
      <c r="W10" s="631"/>
      <c r="X10" s="631"/>
      <c r="Y10" s="631"/>
      <c r="Z10" s="631"/>
      <c r="AA10" s="631"/>
      <c r="AB10" s="631"/>
      <c r="AC10" s="631"/>
      <c r="AD10" s="631"/>
      <c r="AE10" s="631"/>
      <c r="AF10" s="631"/>
      <c r="AG10" s="631"/>
      <c r="AH10" s="631"/>
      <c r="AI10" s="631"/>
      <c r="AJ10" s="631"/>
      <c r="AK10" s="631"/>
      <c r="AL10" s="631"/>
      <c r="AM10" s="631"/>
      <c r="AN10" s="631"/>
      <c r="AO10" s="631"/>
      <c r="AP10" s="631"/>
      <c r="AQ10" s="631"/>
      <c r="AR10" s="631"/>
      <c r="AS10" s="631"/>
      <c r="AT10" s="631"/>
      <c r="AU10" s="631"/>
      <c r="AV10" s="631"/>
      <c r="AW10" s="631"/>
    </row>
    <row r="11" spans="1:76" s="608" customFormat="1" ht="14.25">
      <c r="A11" s="626"/>
      <c r="B11" s="627" t="s">
        <v>4911</v>
      </c>
      <c r="C11" s="628" t="s">
        <v>4904</v>
      </c>
      <c r="D11" s="632"/>
      <c r="E11" s="630">
        <f t="shared" si="0"/>
        <v>0</v>
      </c>
      <c r="F11" s="1374"/>
      <c r="G11" s="631"/>
      <c r="H11" s="631"/>
      <c r="I11" s="631"/>
      <c r="J11" s="631"/>
      <c r="K11" s="631"/>
      <c r="L11" s="631"/>
      <c r="M11" s="631"/>
      <c r="N11" s="631"/>
      <c r="O11" s="631"/>
      <c r="P11" s="631"/>
      <c r="Q11" s="631"/>
      <c r="R11" s="631"/>
      <c r="S11" s="631"/>
      <c r="T11" s="631"/>
      <c r="U11" s="631"/>
      <c r="V11" s="631"/>
      <c r="W11" s="631"/>
      <c r="X11" s="631"/>
      <c r="Y11" s="631"/>
      <c r="Z11" s="631"/>
      <c r="AA11" s="631"/>
      <c r="AB11" s="631"/>
      <c r="AC11" s="631"/>
      <c r="AD11" s="631"/>
      <c r="AE11" s="631"/>
      <c r="AF11" s="631"/>
      <c r="AG11" s="631"/>
      <c r="AH11" s="631"/>
      <c r="AI11" s="631"/>
      <c r="AJ11" s="631"/>
      <c r="AK11" s="631"/>
      <c r="AL11" s="631"/>
      <c r="AM11" s="631"/>
      <c r="AN11" s="631"/>
      <c r="AO11" s="631"/>
      <c r="AP11" s="631"/>
      <c r="AQ11" s="631"/>
      <c r="AR11" s="631"/>
      <c r="AS11" s="631"/>
      <c r="AT11" s="631"/>
      <c r="AU11" s="631"/>
      <c r="AV11" s="631"/>
      <c r="AW11" s="631"/>
    </row>
    <row r="12" spans="1:76" s="608" customFormat="1" ht="14.25">
      <c r="A12" s="626"/>
      <c r="B12" s="627" t="s">
        <v>4912</v>
      </c>
      <c r="C12" s="628" t="s">
        <v>4904</v>
      </c>
      <c r="D12" s="632"/>
      <c r="E12" s="630">
        <f t="shared" si="0"/>
        <v>0</v>
      </c>
      <c r="F12" s="1374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31"/>
      <c r="T12" s="631"/>
      <c r="U12" s="631"/>
      <c r="V12" s="631"/>
      <c r="W12" s="631"/>
      <c r="X12" s="631"/>
      <c r="Y12" s="631"/>
      <c r="Z12" s="631"/>
      <c r="AA12" s="631"/>
      <c r="AB12" s="631"/>
      <c r="AC12" s="631"/>
      <c r="AD12" s="631"/>
      <c r="AE12" s="631"/>
      <c r="AF12" s="631"/>
      <c r="AG12" s="631"/>
      <c r="AH12" s="631"/>
      <c r="AI12" s="631"/>
      <c r="AJ12" s="631"/>
      <c r="AK12" s="631"/>
      <c r="AL12" s="631"/>
      <c r="AM12" s="631"/>
      <c r="AN12" s="631"/>
      <c r="AO12" s="631"/>
      <c r="AP12" s="631"/>
      <c r="AQ12" s="631"/>
      <c r="AR12" s="631"/>
      <c r="AS12" s="631"/>
      <c r="AT12" s="631"/>
      <c r="AU12" s="631"/>
      <c r="AV12" s="631"/>
      <c r="AW12" s="631"/>
    </row>
    <row r="13" spans="1:76" s="608" customFormat="1" ht="14.25">
      <c r="A13" s="626"/>
      <c r="B13" s="633" t="s">
        <v>4913</v>
      </c>
      <c r="C13" s="628" t="s">
        <v>4904</v>
      </c>
      <c r="D13" s="632"/>
      <c r="E13" s="634">
        <f>SUM(E5:E12)</f>
        <v>0</v>
      </c>
      <c r="F13" s="1374"/>
      <c r="G13" s="631"/>
      <c r="H13" s="635">
        <f t="shared" ref="H13:AU13" si="1">SUM(H5:H12)</f>
        <v>0</v>
      </c>
      <c r="I13" s="635">
        <f t="shared" si="1"/>
        <v>0</v>
      </c>
      <c r="J13" s="635">
        <f t="shared" si="1"/>
        <v>0</v>
      </c>
      <c r="K13" s="635">
        <f t="shared" si="1"/>
        <v>0</v>
      </c>
      <c r="L13" s="635">
        <f t="shared" si="1"/>
        <v>0</v>
      </c>
      <c r="M13" s="635">
        <f t="shared" si="1"/>
        <v>0</v>
      </c>
      <c r="N13" s="635">
        <f t="shared" si="1"/>
        <v>0</v>
      </c>
      <c r="O13" s="635">
        <f t="shared" si="1"/>
        <v>0</v>
      </c>
      <c r="P13" s="635">
        <f t="shared" si="1"/>
        <v>0</v>
      </c>
      <c r="Q13" s="635">
        <f t="shared" si="1"/>
        <v>0</v>
      </c>
      <c r="R13" s="635">
        <f t="shared" si="1"/>
        <v>0</v>
      </c>
      <c r="S13" s="635">
        <f t="shared" si="1"/>
        <v>0</v>
      </c>
      <c r="T13" s="635">
        <f t="shared" si="1"/>
        <v>0</v>
      </c>
      <c r="U13" s="635">
        <f t="shared" si="1"/>
        <v>0</v>
      </c>
      <c r="V13" s="635">
        <f t="shared" si="1"/>
        <v>0</v>
      </c>
      <c r="W13" s="635">
        <f t="shared" si="1"/>
        <v>0</v>
      </c>
      <c r="X13" s="635">
        <f t="shared" si="1"/>
        <v>0</v>
      </c>
      <c r="Y13" s="635">
        <f t="shared" si="1"/>
        <v>0</v>
      </c>
      <c r="Z13" s="635">
        <f t="shared" si="1"/>
        <v>0</v>
      </c>
      <c r="AA13" s="635">
        <f t="shared" si="1"/>
        <v>0</v>
      </c>
      <c r="AB13" s="635">
        <f t="shared" si="1"/>
        <v>0</v>
      </c>
      <c r="AC13" s="635">
        <f t="shared" si="1"/>
        <v>0</v>
      </c>
      <c r="AD13" s="635">
        <f t="shared" si="1"/>
        <v>0</v>
      </c>
      <c r="AE13" s="635">
        <f t="shared" si="1"/>
        <v>0</v>
      </c>
      <c r="AF13" s="635">
        <f t="shared" si="1"/>
        <v>0</v>
      </c>
      <c r="AG13" s="635">
        <f t="shared" si="1"/>
        <v>0</v>
      </c>
      <c r="AH13" s="635">
        <f t="shared" si="1"/>
        <v>0</v>
      </c>
      <c r="AI13" s="635">
        <f t="shared" si="1"/>
        <v>0</v>
      </c>
      <c r="AJ13" s="635">
        <f t="shared" si="1"/>
        <v>0</v>
      </c>
      <c r="AK13" s="635">
        <f t="shared" si="1"/>
        <v>0</v>
      </c>
      <c r="AL13" s="635">
        <f t="shared" si="1"/>
        <v>0</v>
      </c>
      <c r="AM13" s="635">
        <f t="shared" si="1"/>
        <v>0</v>
      </c>
      <c r="AN13" s="635">
        <f t="shared" si="1"/>
        <v>0</v>
      </c>
      <c r="AO13" s="635">
        <f t="shared" si="1"/>
        <v>0</v>
      </c>
      <c r="AP13" s="635">
        <f t="shared" si="1"/>
        <v>0</v>
      </c>
      <c r="AQ13" s="635">
        <f t="shared" si="1"/>
        <v>0</v>
      </c>
      <c r="AR13" s="635">
        <f t="shared" si="1"/>
        <v>0</v>
      </c>
      <c r="AS13" s="635">
        <f t="shared" si="1"/>
        <v>0</v>
      </c>
      <c r="AT13" s="635">
        <f t="shared" si="1"/>
        <v>0</v>
      </c>
      <c r="AU13" s="635">
        <f t="shared" si="1"/>
        <v>0</v>
      </c>
      <c r="AV13" s="635">
        <f>SUM(AV5:AV12)</f>
        <v>0</v>
      </c>
      <c r="AW13" s="635">
        <f>SUM(AW5:AW12)</f>
        <v>0</v>
      </c>
    </row>
    <row r="14" spans="1:76" s="608" customFormat="1" ht="14.25">
      <c r="A14" s="626"/>
      <c r="B14" s="627" t="s">
        <v>887</v>
      </c>
      <c r="C14" s="628" t="s">
        <v>4904</v>
      </c>
      <c r="D14" s="632"/>
      <c r="E14" s="630">
        <f t="shared" ref="E14:E19" si="2">SUM(G14:AW14)</f>
        <v>0</v>
      </c>
      <c r="F14" s="1374"/>
      <c r="G14" s="631"/>
      <c r="H14" s="631"/>
      <c r="I14" s="631"/>
      <c r="J14" s="631"/>
      <c r="K14" s="631"/>
      <c r="L14" s="631"/>
      <c r="M14" s="631"/>
      <c r="N14" s="631"/>
      <c r="O14" s="631"/>
      <c r="P14" s="631"/>
      <c r="Q14" s="631"/>
      <c r="R14" s="631"/>
      <c r="S14" s="631"/>
      <c r="T14" s="631"/>
      <c r="U14" s="631"/>
      <c r="V14" s="631"/>
      <c r="W14" s="631"/>
      <c r="X14" s="631"/>
      <c r="Y14" s="631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  <c r="AJ14" s="631"/>
      <c r="AK14" s="631"/>
      <c r="AL14" s="631"/>
      <c r="AM14" s="631"/>
      <c r="AN14" s="631"/>
      <c r="AO14" s="631"/>
      <c r="AP14" s="631"/>
      <c r="AQ14" s="631"/>
      <c r="AR14" s="631"/>
      <c r="AS14" s="631"/>
      <c r="AT14" s="631"/>
      <c r="AU14" s="631"/>
      <c r="AV14" s="631"/>
      <c r="AW14" s="631"/>
    </row>
    <row r="15" spans="1:76" s="608" customFormat="1" ht="14.25">
      <c r="A15" s="626"/>
      <c r="B15" s="627" t="s">
        <v>4914</v>
      </c>
      <c r="C15" s="628" t="s">
        <v>4904</v>
      </c>
      <c r="D15" s="632"/>
      <c r="E15" s="630">
        <f t="shared" si="2"/>
        <v>0</v>
      </c>
      <c r="F15" s="1374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631"/>
      <c r="U15" s="631"/>
      <c r="V15" s="631"/>
      <c r="W15" s="631"/>
      <c r="X15" s="631"/>
      <c r="Y15" s="631"/>
      <c r="Z15" s="631"/>
      <c r="AA15" s="631"/>
      <c r="AB15" s="631"/>
      <c r="AC15" s="631"/>
      <c r="AD15" s="631"/>
      <c r="AE15" s="631"/>
      <c r="AF15" s="631"/>
      <c r="AG15" s="631"/>
      <c r="AH15" s="631"/>
      <c r="AI15" s="631"/>
      <c r="AJ15" s="631"/>
      <c r="AK15" s="631"/>
      <c r="AL15" s="631"/>
      <c r="AM15" s="631"/>
      <c r="AN15" s="631"/>
      <c r="AO15" s="631"/>
      <c r="AP15" s="631"/>
      <c r="AQ15" s="631"/>
      <c r="AR15" s="631"/>
      <c r="AS15" s="631"/>
      <c r="AT15" s="631"/>
      <c r="AU15" s="631"/>
      <c r="AV15" s="631"/>
      <c r="AW15" s="631"/>
    </row>
    <row r="16" spans="1:76" s="608" customFormat="1" ht="14.25">
      <c r="A16" s="626"/>
      <c r="B16" s="627" t="s">
        <v>4915</v>
      </c>
      <c r="C16" s="628" t="s">
        <v>4904</v>
      </c>
      <c r="D16" s="632"/>
      <c r="E16" s="630">
        <f t="shared" si="2"/>
        <v>0</v>
      </c>
      <c r="F16" s="1374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31"/>
      <c r="T16" s="631"/>
      <c r="U16" s="631"/>
      <c r="V16" s="631"/>
      <c r="W16" s="631"/>
      <c r="X16" s="631"/>
      <c r="Y16" s="631"/>
      <c r="Z16" s="631"/>
      <c r="AA16" s="631"/>
      <c r="AB16" s="631"/>
      <c r="AC16" s="631"/>
      <c r="AD16" s="631"/>
      <c r="AE16" s="631"/>
      <c r="AF16" s="631"/>
      <c r="AG16" s="631"/>
      <c r="AH16" s="631"/>
      <c r="AI16" s="631"/>
      <c r="AJ16" s="631"/>
      <c r="AK16" s="631"/>
      <c r="AL16" s="631"/>
      <c r="AM16" s="631"/>
      <c r="AN16" s="631"/>
      <c r="AO16" s="631"/>
      <c r="AP16" s="631"/>
      <c r="AQ16" s="631"/>
      <c r="AR16" s="631"/>
      <c r="AS16" s="631"/>
      <c r="AT16" s="631"/>
      <c r="AU16" s="631"/>
      <c r="AV16" s="631"/>
      <c r="AW16" s="631"/>
    </row>
    <row r="17" spans="1:76" s="608" customFormat="1" ht="14.25">
      <c r="A17" s="626"/>
      <c r="B17" s="627" t="s">
        <v>4916</v>
      </c>
      <c r="C17" s="628" t="s">
        <v>4904</v>
      </c>
      <c r="D17" s="632"/>
      <c r="E17" s="630">
        <f t="shared" si="2"/>
        <v>0</v>
      </c>
      <c r="F17" s="1374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31"/>
      <c r="T17" s="631"/>
      <c r="U17" s="631"/>
      <c r="V17" s="631"/>
      <c r="W17" s="631"/>
      <c r="X17" s="631"/>
      <c r="Y17" s="631"/>
      <c r="Z17" s="631"/>
      <c r="AA17" s="631"/>
      <c r="AB17" s="631"/>
      <c r="AC17" s="631"/>
      <c r="AD17" s="631"/>
      <c r="AE17" s="631"/>
      <c r="AF17" s="631"/>
      <c r="AG17" s="631"/>
      <c r="AH17" s="631"/>
      <c r="AI17" s="631"/>
      <c r="AJ17" s="631"/>
      <c r="AK17" s="631"/>
      <c r="AL17" s="631"/>
      <c r="AM17" s="631"/>
      <c r="AN17" s="631"/>
      <c r="AO17" s="631"/>
      <c r="AP17" s="631"/>
      <c r="AQ17" s="631"/>
      <c r="AR17" s="631"/>
      <c r="AS17" s="631"/>
      <c r="AT17" s="631"/>
      <c r="AU17" s="631"/>
      <c r="AV17" s="631"/>
      <c r="AW17" s="631"/>
    </row>
    <row r="18" spans="1:76" s="608" customFormat="1" ht="14.25">
      <c r="A18" s="626"/>
      <c r="B18" s="627" t="s">
        <v>4917</v>
      </c>
      <c r="C18" s="628" t="s">
        <v>4904</v>
      </c>
      <c r="D18" s="632"/>
      <c r="E18" s="630">
        <f t="shared" si="2"/>
        <v>0</v>
      </c>
      <c r="F18" s="1374"/>
      <c r="G18" s="631"/>
      <c r="H18" s="631"/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1"/>
      <c r="U18" s="631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1"/>
      <c r="AS18" s="631"/>
      <c r="AT18" s="631"/>
      <c r="AU18" s="631"/>
      <c r="AV18" s="631"/>
      <c r="AW18" s="631"/>
    </row>
    <row r="19" spans="1:76" s="608" customFormat="1" ht="14.25">
      <c r="A19" s="626"/>
      <c r="B19" s="627" t="s">
        <v>4918</v>
      </c>
      <c r="C19" s="628" t="s">
        <v>4904</v>
      </c>
      <c r="D19" s="632"/>
      <c r="E19" s="630">
        <f t="shared" si="2"/>
        <v>0</v>
      </c>
      <c r="F19" s="1374"/>
      <c r="G19" s="631"/>
      <c r="H19" s="631"/>
      <c r="I19" s="631"/>
      <c r="J19" s="631"/>
      <c r="K19" s="631"/>
      <c r="L19" s="631"/>
      <c r="M19" s="631"/>
      <c r="N19" s="631"/>
      <c r="O19" s="631"/>
      <c r="P19" s="631"/>
      <c r="Q19" s="631"/>
      <c r="R19" s="631"/>
      <c r="S19" s="631"/>
      <c r="T19" s="631"/>
      <c r="U19" s="631"/>
      <c r="V19" s="631"/>
      <c r="W19" s="631"/>
      <c r="X19" s="631"/>
      <c r="Y19" s="631"/>
      <c r="Z19" s="631"/>
      <c r="AA19" s="631"/>
      <c r="AB19" s="631"/>
      <c r="AC19" s="631"/>
      <c r="AD19" s="631"/>
      <c r="AE19" s="631"/>
      <c r="AF19" s="631"/>
      <c r="AG19" s="631"/>
      <c r="AH19" s="631"/>
      <c r="AI19" s="631"/>
      <c r="AJ19" s="631"/>
      <c r="AK19" s="631"/>
      <c r="AL19" s="631"/>
      <c r="AM19" s="631"/>
      <c r="AN19" s="631"/>
      <c r="AO19" s="631"/>
      <c r="AP19" s="631"/>
      <c r="AQ19" s="631"/>
      <c r="AR19" s="631"/>
      <c r="AS19" s="631"/>
      <c r="AT19" s="631"/>
      <c r="AU19" s="631"/>
      <c r="AV19" s="631"/>
      <c r="AW19" s="631"/>
    </row>
    <row r="20" spans="1:76" s="608" customFormat="1" ht="14.25">
      <c r="A20" s="626"/>
      <c r="B20" s="633" t="s">
        <v>4919</v>
      </c>
      <c r="C20" s="628" t="s">
        <v>4904</v>
      </c>
      <c r="D20" s="632"/>
      <c r="E20" s="634">
        <f>SUM(E14:E19)</f>
        <v>0</v>
      </c>
      <c r="F20" s="1374"/>
      <c r="G20" s="631"/>
      <c r="H20" s="635">
        <f t="shared" ref="H20:AU20" si="3">SUM(H14:H19)</f>
        <v>0</v>
      </c>
      <c r="I20" s="635">
        <f t="shared" si="3"/>
        <v>0</v>
      </c>
      <c r="J20" s="635">
        <f t="shared" si="3"/>
        <v>0</v>
      </c>
      <c r="K20" s="635">
        <f t="shared" si="3"/>
        <v>0</v>
      </c>
      <c r="L20" s="635">
        <f t="shared" si="3"/>
        <v>0</v>
      </c>
      <c r="M20" s="635">
        <f t="shared" si="3"/>
        <v>0</v>
      </c>
      <c r="N20" s="635">
        <f t="shared" si="3"/>
        <v>0</v>
      </c>
      <c r="O20" s="635">
        <f t="shared" si="3"/>
        <v>0</v>
      </c>
      <c r="P20" s="635">
        <f t="shared" si="3"/>
        <v>0</v>
      </c>
      <c r="Q20" s="635">
        <f t="shared" si="3"/>
        <v>0</v>
      </c>
      <c r="R20" s="635">
        <f t="shared" si="3"/>
        <v>0</v>
      </c>
      <c r="S20" s="635">
        <f t="shared" si="3"/>
        <v>0</v>
      </c>
      <c r="T20" s="635">
        <f t="shared" si="3"/>
        <v>0</v>
      </c>
      <c r="U20" s="635">
        <f t="shared" si="3"/>
        <v>0</v>
      </c>
      <c r="V20" s="635">
        <f t="shared" si="3"/>
        <v>0</v>
      </c>
      <c r="W20" s="635">
        <f t="shared" si="3"/>
        <v>0</v>
      </c>
      <c r="X20" s="635">
        <f t="shared" si="3"/>
        <v>0</v>
      </c>
      <c r="Y20" s="635">
        <f t="shared" si="3"/>
        <v>0</v>
      </c>
      <c r="Z20" s="635">
        <f t="shared" si="3"/>
        <v>0</v>
      </c>
      <c r="AA20" s="635">
        <f t="shared" si="3"/>
        <v>0</v>
      </c>
      <c r="AB20" s="635">
        <f t="shared" si="3"/>
        <v>0</v>
      </c>
      <c r="AC20" s="635">
        <f t="shared" si="3"/>
        <v>0</v>
      </c>
      <c r="AD20" s="635">
        <f t="shared" si="3"/>
        <v>0</v>
      </c>
      <c r="AE20" s="635">
        <f t="shared" si="3"/>
        <v>0</v>
      </c>
      <c r="AF20" s="635">
        <f t="shared" si="3"/>
        <v>0</v>
      </c>
      <c r="AG20" s="635">
        <f t="shared" si="3"/>
        <v>0</v>
      </c>
      <c r="AH20" s="635">
        <f t="shared" si="3"/>
        <v>0</v>
      </c>
      <c r="AI20" s="635">
        <f t="shared" si="3"/>
        <v>0</v>
      </c>
      <c r="AJ20" s="635">
        <f t="shared" si="3"/>
        <v>0</v>
      </c>
      <c r="AK20" s="635">
        <f t="shared" si="3"/>
        <v>0</v>
      </c>
      <c r="AL20" s="635">
        <f t="shared" si="3"/>
        <v>0</v>
      </c>
      <c r="AM20" s="635">
        <f t="shared" si="3"/>
        <v>0</v>
      </c>
      <c r="AN20" s="635">
        <f t="shared" si="3"/>
        <v>0</v>
      </c>
      <c r="AO20" s="635">
        <f t="shared" si="3"/>
        <v>0</v>
      </c>
      <c r="AP20" s="635">
        <f t="shared" si="3"/>
        <v>0</v>
      </c>
      <c r="AQ20" s="635">
        <f t="shared" si="3"/>
        <v>0</v>
      </c>
      <c r="AR20" s="635">
        <f t="shared" si="3"/>
        <v>0</v>
      </c>
      <c r="AS20" s="635">
        <f t="shared" si="3"/>
        <v>0</v>
      </c>
      <c r="AT20" s="635">
        <f t="shared" si="3"/>
        <v>0</v>
      </c>
      <c r="AU20" s="635">
        <f t="shared" si="3"/>
        <v>0</v>
      </c>
      <c r="AV20" s="635">
        <f>SUM(AV14:AV19)</f>
        <v>0</v>
      </c>
      <c r="AW20" s="635">
        <f>SUM(AW14:AW19)</f>
        <v>0</v>
      </c>
    </row>
    <row r="21" spans="1:76" s="643" customFormat="1" ht="15">
      <c r="A21" s="636"/>
      <c r="B21" s="633" t="s">
        <v>4920</v>
      </c>
      <c r="C21" s="637" t="s">
        <v>4904</v>
      </c>
      <c r="D21" s="638"/>
      <c r="E21" s="639">
        <f>+E20+E13</f>
        <v>0</v>
      </c>
      <c r="F21" s="640">
        <f ca="1">+D4-E21</f>
        <v>0</v>
      </c>
      <c r="G21" s="641"/>
      <c r="H21" s="642">
        <f t="shared" ref="H21:AU21" si="4">+H20+H13</f>
        <v>0</v>
      </c>
      <c r="I21" s="642">
        <f t="shared" si="4"/>
        <v>0</v>
      </c>
      <c r="J21" s="642">
        <f t="shared" si="4"/>
        <v>0</v>
      </c>
      <c r="K21" s="642">
        <f t="shared" si="4"/>
        <v>0</v>
      </c>
      <c r="L21" s="642">
        <f t="shared" si="4"/>
        <v>0</v>
      </c>
      <c r="M21" s="642">
        <f t="shared" si="4"/>
        <v>0</v>
      </c>
      <c r="N21" s="642">
        <f t="shared" si="4"/>
        <v>0</v>
      </c>
      <c r="O21" s="642">
        <f t="shared" si="4"/>
        <v>0</v>
      </c>
      <c r="P21" s="642">
        <f t="shared" si="4"/>
        <v>0</v>
      </c>
      <c r="Q21" s="642">
        <f t="shared" si="4"/>
        <v>0</v>
      </c>
      <c r="R21" s="642">
        <f t="shared" si="4"/>
        <v>0</v>
      </c>
      <c r="S21" s="642">
        <f t="shared" si="4"/>
        <v>0</v>
      </c>
      <c r="T21" s="642">
        <f t="shared" si="4"/>
        <v>0</v>
      </c>
      <c r="U21" s="642">
        <f t="shared" si="4"/>
        <v>0</v>
      </c>
      <c r="V21" s="642">
        <f t="shared" si="4"/>
        <v>0</v>
      </c>
      <c r="W21" s="642">
        <f t="shared" si="4"/>
        <v>0</v>
      </c>
      <c r="X21" s="642">
        <f t="shared" si="4"/>
        <v>0</v>
      </c>
      <c r="Y21" s="642">
        <f t="shared" si="4"/>
        <v>0</v>
      </c>
      <c r="Z21" s="642">
        <f t="shared" si="4"/>
        <v>0</v>
      </c>
      <c r="AA21" s="642">
        <f t="shared" si="4"/>
        <v>0</v>
      </c>
      <c r="AB21" s="642">
        <f t="shared" si="4"/>
        <v>0</v>
      </c>
      <c r="AC21" s="642">
        <f t="shared" si="4"/>
        <v>0</v>
      </c>
      <c r="AD21" s="642">
        <f t="shared" si="4"/>
        <v>0</v>
      </c>
      <c r="AE21" s="642">
        <f t="shared" si="4"/>
        <v>0</v>
      </c>
      <c r="AF21" s="642">
        <f t="shared" si="4"/>
        <v>0</v>
      </c>
      <c r="AG21" s="642">
        <f t="shared" si="4"/>
        <v>0</v>
      </c>
      <c r="AH21" s="642">
        <f t="shared" si="4"/>
        <v>0</v>
      </c>
      <c r="AI21" s="642">
        <f t="shared" si="4"/>
        <v>0</v>
      </c>
      <c r="AJ21" s="642">
        <f t="shared" si="4"/>
        <v>0</v>
      </c>
      <c r="AK21" s="642">
        <f t="shared" si="4"/>
        <v>0</v>
      </c>
      <c r="AL21" s="642">
        <f t="shared" si="4"/>
        <v>0</v>
      </c>
      <c r="AM21" s="642">
        <f t="shared" si="4"/>
        <v>0</v>
      </c>
      <c r="AN21" s="642">
        <f t="shared" si="4"/>
        <v>0</v>
      </c>
      <c r="AO21" s="642">
        <f t="shared" si="4"/>
        <v>0</v>
      </c>
      <c r="AP21" s="642">
        <f t="shared" si="4"/>
        <v>0</v>
      </c>
      <c r="AQ21" s="642">
        <f t="shared" si="4"/>
        <v>0</v>
      </c>
      <c r="AR21" s="642">
        <f t="shared" si="4"/>
        <v>0</v>
      </c>
      <c r="AS21" s="642">
        <f t="shared" si="4"/>
        <v>0</v>
      </c>
      <c r="AT21" s="642">
        <f t="shared" si="4"/>
        <v>0</v>
      </c>
      <c r="AU21" s="642">
        <f t="shared" si="4"/>
        <v>0</v>
      </c>
      <c r="AV21" s="642">
        <f>+AV20+AV13</f>
        <v>0</v>
      </c>
      <c r="AW21" s="642">
        <f>+AW20+AW13</f>
        <v>0</v>
      </c>
      <c r="BU21" s="644" t="str">
        <f>A4</f>
        <v>4.10.30.20.040.010.00.000</v>
      </c>
      <c r="BV21" s="645">
        <f ca="1">D4</f>
        <v>0</v>
      </c>
      <c r="BW21" s="645">
        <f>E21</f>
        <v>0</v>
      </c>
      <c r="BX21" s="643">
        <f ca="1">IF(+D4-E21=0,0,1)</f>
        <v>0</v>
      </c>
    </row>
    <row r="22" spans="1:76" s="608" customFormat="1">
      <c r="A22" s="615"/>
      <c r="B22" s="616" t="s">
        <v>4902</v>
      </c>
      <c r="C22" s="617"/>
      <c r="D22" s="646"/>
      <c r="E22" s="618"/>
      <c r="F22" s="619"/>
      <c r="G22" s="620"/>
      <c r="H22" s="620"/>
      <c r="I22" s="620"/>
      <c r="J22" s="620"/>
      <c r="K22" s="620"/>
      <c r="L22" s="620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20"/>
      <c r="AC22" s="620"/>
      <c r="AD22" s="620"/>
      <c r="AE22" s="620"/>
      <c r="AF22" s="620"/>
      <c r="AG22" s="620"/>
      <c r="AH22" s="620"/>
      <c r="AI22" s="620"/>
      <c r="AJ22" s="620"/>
      <c r="AK22" s="620"/>
      <c r="AL22" s="620"/>
      <c r="AM22" s="620"/>
      <c r="AN22" s="620"/>
      <c r="AO22" s="620"/>
      <c r="AP22" s="620"/>
      <c r="AQ22" s="620"/>
      <c r="AR22" s="620"/>
      <c r="AS22" s="620"/>
      <c r="AT22" s="620"/>
      <c r="AU22" s="620"/>
      <c r="AV22" s="620"/>
      <c r="AW22" s="620"/>
    </row>
    <row r="23" spans="1:76" s="608" customFormat="1" ht="25.5">
      <c r="A23" s="621" t="s">
        <v>880</v>
      </c>
      <c r="B23" s="647" t="s">
        <v>4921</v>
      </c>
      <c r="C23" s="622" t="s">
        <v>4904</v>
      </c>
      <c r="D23" s="623">
        <f ca="1">SUMIF(Codifica_CE!D:T,Dett_Cons!A23&amp;"*",Codifica_CE!T:T)-SUMIF(Codifica_CE!$D$2482:$T$3721,Dett_Cons!A23&amp;"*",Codifica_CE!$T$2482:$T$3721)</f>
        <v>0</v>
      </c>
      <c r="E23" s="624"/>
      <c r="F23" s="1374" t="s">
        <v>4905</v>
      </c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625"/>
      <c r="AV23" s="625"/>
      <c r="AW23" s="625"/>
    </row>
    <row r="24" spans="1:76" s="608" customFormat="1" ht="14.25">
      <c r="A24" s="626"/>
      <c r="B24" s="627" t="s">
        <v>4906</v>
      </c>
      <c r="C24" s="628" t="s">
        <v>4904</v>
      </c>
      <c r="D24" s="629"/>
      <c r="E24" s="630">
        <f>SUM(G24:AW24)</f>
        <v>0</v>
      </c>
      <c r="F24" s="1374"/>
      <c r="G24" s="631"/>
      <c r="H24" s="631"/>
      <c r="I24" s="631"/>
      <c r="J24" s="631"/>
      <c r="K24" s="631"/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</row>
    <row r="25" spans="1:76" s="608" customFormat="1" ht="14.25">
      <c r="A25" s="626"/>
      <c r="B25" s="627" t="s">
        <v>4907</v>
      </c>
      <c r="C25" s="628" t="s">
        <v>4904</v>
      </c>
      <c r="D25" s="632"/>
      <c r="E25" s="630">
        <f t="shared" ref="E25:E31" si="5">SUM(G25:AW25)</f>
        <v>0</v>
      </c>
      <c r="F25" s="1374"/>
      <c r="G25" s="631"/>
      <c r="H25" s="631"/>
      <c r="I25" s="631"/>
      <c r="J25" s="631"/>
      <c r="K25" s="631"/>
      <c r="L25" s="631"/>
      <c r="M25" s="631"/>
      <c r="N25" s="631"/>
      <c r="O25" s="631"/>
      <c r="P25" s="631"/>
      <c r="Q25" s="631"/>
      <c r="R25" s="631"/>
      <c r="S25" s="631"/>
      <c r="T25" s="631"/>
      <c r="U25" s="631"/>
      <c r="V25" s="631"/>
      <c r="W25" s="631"/>
      <c r="X25" s="631"/>
      <c r="Y25" s="631"/>
      <c r="Z25" s="631"/>
      <c r="AA25" s="631"/>
      <c r="AB25" s="631"/>
      <c r="AC25" s="631"/>
      <c r="AD25" s="631"/>
      <c r="AE25" s="631"/>
      <c r="AF25" s="631"/>
      <c r="AG25" s="631"/>
      <c r="AH25" s="631"/>
      <c r="AI25" s="631"/>
      <c r="AJ25" s="631"/>
      <c r="AK25" s="631"/>
      <c r="AL25" s="631"/>
      <c r="AM25" s="631"/>
      <c r="AN25" s="631"/>
      <c r="AO25" s="631"/>
      <c r="AP25" s="631"/>
      <c r="AQ25" s="631"/>
      <c r="AR25" s="631"/>
      <c r="AS25" s="631"/>
      <c r="AT25" s="631"/>
      <c r="AU25" s="631"/>
      <c r="AV25" s="631"/>
      <c r="AW25" s="631"/>
    </row>
    <row r="26" spans="1:76" s="608" customFormat="1" ht="14.25">
      <c r="A26" s="626"/>
      <c r="B26" s="627" t="s">
        <v>4908</v>
      </c>
      <c r="C26" s="628" t="s">
        <v>4904</v>
      </c>
      <c r="D26" s="632"/>
      <c r="E26" s="630">
        <f t="shared" si="5"/>
        <v>0</v>
      </c>
      <c r="F26" s="1374"/>
      <c r="G26" s="631"/>
      <c r="H26" s="631"/>
      <c r="I26" s="631"/>
      <c r="J26" s="631"/>
      <c r="K26" s="631"/>
      <c r="L26" s="631"/>
      <c r="M26" s="631"/>
      <c r="N26" s="631"/>
      <c r="O26" s="631"/>
      <c r="P26" s="631"/>
      <c r="Q26" s="631"/>
      <c r="R26" s="631"/>
      <c r="S26" s="631"/>
      <c r="T26" s="631"/>
      <c r="U26" s="631"/>
      <c r="V26" s="631"/>
      <c r="W26" s="631"/>
      <c r="X26" s="631"/>
      <c r="Y26" s="631"/>
      <c r="Z26" s="631"/>
      <c r="AA26" s="631"/>
      <c r="AB26" s="631"/>
      <c r="AC26" s="631"/>
      <c r="AD26" s="631"/>
      <c r="AE26" s="631"/>
      <c r="AF26" s="631"/>
      <c r="AG26" s="631"/>
      <c r="AH26" s="631"/>
      <c r="AI26" s="631"/>
      <c r="AJ26" s="631"/>
      <c r="AK26" s="631"/>
      <c r="AL26" s="631"/>
      <c r="AM26" s="631"/>
      <c r="AN26" s="631"/>
      <c r="AO26" s="631"/>
      <c r="AP26" s="631"/>
      <c r="AQ26" s="631"/>
      <c r="AR26" s="631"/>
      <c r="AS26" s="631"/>
      <c r="AT26" s="631"/>
      <c r="AU26" s="631"/>
      <c r="AV26" s="631"/>
      <c r="AW26" s="631"/>
    </row>
    <row r="27" spans="1:76" s="608" customFormat="1" ht="14.25">
      <c r="A27" s="626"/>
      <c r="B27" s="627" t="s">
        <v>806</v>
      </c>
      <c r="C27" s="628" t="s">
        <v>4904</v>
      </c>
      <c r="D27" s="632"/>
      <c r="E27" s="630">
        <f t="shared" si="5"/>
        <v>0</v>
      </c>
      <c r="F27" s="1374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</row>
    <row r="28" spans="1:76" s="608" customFormat="1" ht="14.25">
      <c r="A28" s="626"/>
      <c r="B28" s="627" t="s">
        <v>4909</v>
      </c>
      <c r="C28" s="628" t="s">
        <v>4904</v>
      </c>
      <c r="D28" s="632"/>
      <c r="E28" s="630">
        <f t="shared" si="5"/>
        <v>0</v>
      </c>
      <c r="F28" s="1374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</row>
    <row r="29" spans="1:76" s="608" customFormat="1" ht="14.25">
      <c r="A29" s="626"/>
      <c r="B29" s="627" t="s">
        <v>4910</v>
      </c>
      <c r="C29" s="628" t="s">
        <v>4904</v>
      </c>
      <c r="D29" s="632"/>
      <c r="E29" s="630">
        <f t="shared" si="5"/>
        <v>0</v>
      </c>
      <c r="F29" s="1374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</row>
    <row r="30" spans="1:76" s="608" customFormat="1" ht="14.25">
      <c r="A30" s="626"/>
      <c r="B30" s="627" t="s">
        <v>4911</v>
      </c>
      <c r="C30" s="628" t="s">
        <v>4904</v>
      </c>
      <c r="D30" s="632"/>
      <c r="E30" s="630">
        <f t="shared" si="5"/>
        <v>0</v>
      </c>
      <c r="F30" s="1374"/>
      <c r="G30" s="631"/>
      <c r="H30" s="631"/>
      <c r="I30" s="631"/>
      <c r="J30" s="631"/>
      <c r="K30" s="631"/>
      <c r="L30" s="631"/>
      <c r="M30" s="631"/>
      <c r="N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  <c r="AC30" s="631"/>
      <c r="AD30" s="631"/>
      <c r="AE30" s="631"/>
      <c r="AF30" s="631"/>
      <c r="AG30" s="631"/>
      <c r="AH30" s="631"/>
      <c r="AI30" s="631"/>
      <c r="AJ30" s="631"/>
      <c r="AK30" s="631"/>
      <c r="AL30" s="631"/>
      <c r="AM30" s="631"/>
      <c r="AN30" s="631"/>
      <c r="AO30" s="631"/>
      <c r="AP30" s="631"/>
      <c r="AQ30" s="631"/>
      <c r="AR30" s="631"/>
      <c r="AS30" s="631"/>
      <c r="AT30" s="631"/>
      <c r="AU30" s="631"/>
      <c r="AV30" s="631"/>
      <c r="AW30" s="631"/>
    </row>
    <row r="31" spans="1:76" s="608" customFormat="1" ht="14.25">
      <c r="A31" s="626"/>
      <c r="B31" s="627" t="s">
        <v>4912</v>
      </c>
      <c r="C31" s="628" t="s">
        <v>4904</v>
      </c>
      <c r="D31" s="632"/>
      <c r="E31" s="630">
        <f t="shared" si="5"/>
        <v>0</v>
      </c>
      <c r="F31" s="1374"/>
      <c r="G31" s="631"/>
      <c r="H31" s="631"/>
      <c r="I31" s="631"/>
      <c r="J31" s="631"/>
      <c r="K31" s="631"/>
      <c r="L31" s="631"/>
      <c r="M31" s="631"/>
      <c r="N31" s="631"/>
      <c r="O31" s="631"/>
      <c r="P31" s="631"/>
      <c r="Q31" s="631"/>
      <c r="R31" s="631"/>
      <c r="S31" s="631"/>
      <c r="T31" s="631"/>
      <c r="U31" s="631"/>
      <c r="V31" s="631"/>
      <c r="W31" s="631"/>
      <c r="X31" s="631"/>
      <c r="Y31" s="631"/>
      <c r="Z31" s="631"/>
      <c r="AA31" s="631"/>
      <c r="AB31" s="631"/>
      <c r="AC31" s="631"/>
      <c r="AD31" s="631"/>
      <c r="AE31" s="631"/>
      <c r="AF31" s="631"/>
      <c r="AG31" s="631"/>
      <c r="AH31" s="631"/>
      <c r="AI31" s="631"/>
      <c r="AJ31" s="631"/>
      <c r="AK31" s="631"/>
      <c r="AL31" s="631"/>
      <c r="AM31" s="631"/>
      <c r="AN31" s="631"/>
      <c r="AO31" s="631"/>
      <c r="AP31" s="631"/>
      <c r="AQ31" s="631"/>
      <c r="AR31" s="631"/>
      <c r="AS31" s="631"/>
      <c r="AT31" s="631"/>
      <c r="AU31" s="631"/>
      <c r="AV31" s="631"/>
      <c r="AW31" s="631"/>
    </row>
    <row r="32" spans="1:76" s="608" customFormat="1" ht="15.75" customHeight="1">
      <c r="A32" s="626"/>
      <c r="B32" s="633" t="s">
        <v>4922</v>
      </c>
      <c r="C32" s="628" t="s">
        <v>4904</v>
      </c>
      <c r="D32" s="648"/>
      <c r="E32" s="634">
        <f>SUM(E24:E31)</f>
        <v>0</v>
      </c>
      <c r="F32" s="640">
        <f ca="1">+D23-E32</f>
        <v>0</v>
      </c>
      <c r="G32" s="620"/>
      <c r="H32" s="635">
        <f t="shared" ref="H32:AU32" si="6">SUM(H24:H31)</f>
        <v>0</v>
      </c>
      <c r="I32" s="635">
        <f t="shared" si="6"/>
        <v>0</v>
      </c>
      <c r="J32" s="635">
        <f t="shared" si="6"/>
        <v>0</v>
      </c>
      <c r="K32" s="635">
        <f t="shared" si="6"/>
        <v>0</v>
      </c>
      <c r="L32" s="635">
        <f t="shared" si="6"/>
        <v>0</v>
      </c>
      <c r="M32" s="635">
        <f t="shared" si="6"/>
        <v>0</v>
      </c>
      <c r="N32" s="635">
        <f t="shared" si="6"/>
        <v>0</v>
      </c>
      <c r="O32" s="635">
        <f t="shared" si="6"/>
        <v>0</v>
      </c>
      <c r="P32" s="635">
        <f t="shared" si="6"/>
        <v>0</v>
      </c>
      <c r="Q32" s="635">
        <f t="shared" si="6"/>
        <v>0</v>
      </c>
      <c r="R32" s="635">
        <f t="shared" si="6"/>
        <v>0</v>
      </c>
      <c r="S32" s="635">
        <f t="shared" si="6"/>
        <v>0</v>
      </c>
      <c r="T32" s="635">
        <f t="shared" si="6"/>
        <v>0</v>
      </c>
      <c r="U32" s="635">
        <f t="shared" si="6"/>
        <v>0</v>
      </c>
      <c r="V32" s="635">
        <f t="shared" si="6"/>
        <v>0</v>
      </c>
      <c r="W32" s="635">
        <f t="shared" si="6"/>
        <v>0</v>
      </c>
      <c r="X32" s="635">
        <f t="shared" si="6"/>
        <v>0</v>
      </c>
      <c r="Y32" s="635">
        <f t="shared" si="6"/>
        <v>0</v>
      </c>
      <c r="Z32" s="635">
        <f t="shared" si="6"/>
        <v>0</v>
      </c>
      <c r="AA32" s="635">
        <f t="shared" si="6"/>
        <v>0</v>
      </c>
      <c r="AB32" s="635">
        <f t="shared" si="6"/>
        <v>0</v>
      </c>
      <c r="AC32" s="635">
        <f t="shared" si="6"/>
        <v>0</v>
      </c>
      <c r="AD32" s="635">
        <f t="shared" si="6"/>
        <v>0</v>
      </c>
      <c r="AE32" s="635">
        <f t="shared" si="6"/>
        <v>0</v>
      </c>
      <c r="AF32" s="635">
        <f t="shared" si="6"/>
        <v>0</v>
      </c>
      <c r="AG32" s="635">
        <f t="shared" si="6"/>
        <v>0</v>
      </c>
      <c r="AH32" s="635">
        <f t="shared" si="6"/>
        <v>0</v>
      </c>
      <c r="AI32" s="635">
        <f t="shared" si="6"/>
        <v>0</v>
      </c>
      <c r="AJ32" s="635">
        <f t="shared" si="6"/>
        <v>0</v>
      </c>
      <c r="AK32" s="635">
        <f t="shared" si="6"/>
        <v>0</v>
      </c>
      <c r="AL32" s="635">
        <f t="shared" si="6"/>
        <v>0</v>
      </c>
      <c r="AM32" s="635">
        <f t="shared" si="6"/>
        <v>0</v>
      </c>
      <c r="AN32" s="635">
        <f t="shared" si="6"/>
        <v>0</v>
      </c>
      <c r="AO32" s="635">
        <f t="shared" si="6"/>
        <v>0</v>
      </c>
      <c r="AP32" s="635">
        <f t="shared" si="6"/>
        <v>0</v>
      </c>
      <c r="AQ32" s="635">
        <f t="shared" si="6"/>
        <v>0</v>
      </c>
      <c r="AR32" s="635">
        <f t="shared" si="6"/>
        <v>0</v>
      </c>
      <c r="AS32" s="635">
        <f t="shared" si="6"/>
        <v>0</v>
      </c>
      <c r="AT32" s="635">
        <f t="shared" si="6"/>
        <v>0</v>
      </c>
      <c r="AU32" s="635">
        <f t="shared" si="6"/>
        <v>0</v>
      </c>
      <c r="AV32" s="635">
        <f>SUM(AV24:AV31)</f>
        <v>0</v>
      </c>
      <c r="AW32" s="635">
        <f>SUM(AW24:AW31)</f>
        <v>0</v>
      </c>
      <c r="BU32" s="649" t="str">
        <f>A23</f>
        <v>4.20.05.10.800.810.00.000</v>
      </c>
      <c r="BV32" s="650">
        <f ca="1">D23</f>
        <v>0</v>
      </c>
      <c r="BW32" s="650">
        <f>E32</f>
        <v>0</v>
      </c>
      <c r="BX32" s="608">
        <f ca="1">IF(+D23-E32=0,0,1)</f>
        <v>0</v>
      </c>
    </row>
    <row r="33" spans="1:76" s="608" customFormat="1" ht="14.25">
      <c r="A33" s="621" t="s">
        <v>933</v>
      </c>
      <c r="B33" s="647" t="s">
        <v>4923</v>
      </c>
      <c r="C33" s="622" t="s">
        <v>4904</v>
      </c>
      <c r="D33" s="651">
        <f ca="1">SUMIF(Codifica_CE!D:T,Dett_Cons!A33&amp;"*",Codifica_CE!T:T)-SUMIF(Codifica_CE!$D$2482:$T$3721,Dett_Cons!A33&amp;"*",Codifica_CE!$T$2482:$T$3721)</f>
        <v>0</v>
      </c>
      <c r="E33" s="624"/>
      <c r="F33" s="1374" t="s">
        <v>4905</v>
      </c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  <c r="AN33" s="625"/>
      <c r="AO33" s="625"/>
      <c r="AP33" s="625"/>
      <c r="AQ33" s="625"/>
      <c r="AR33" s="625"/>
      <c r="AS33" s="625"/>
      <c r="AT33" s="625"/>
      <c r="AU33" s="625"/>
      <c r="AV33" s="625"/>
      <c r="AW33" s="625"/>
    </row>
    <row r="34" spans="1:76" s="608" customFormat="1" ht="14.25">
      <c r="A34" s="626"/>
      <c r="B34" s="627" t="s">
        <v>887</v>
      </c>
      <c r="C34" s="628" t="s">
        <v>4904</v>
      </c>
      <c r="D34" s="629"/>
      <c r="E34" s="630">
        <f t="shared" ref="E34:E39" si="7">SUM(G34:AW34)</f>
        <v>0</v>
      </c>
      <c r="F34" s="1374"/>
      <c r="G34" s="631"/>
      <c r="H34" s="631"/>
      <c r="I34" s="631"/>
      <c r="J34" s="631"/>
      <c r="K34" s="631"/>
      <c r="L34" s="631"/>
      <c r="M34" s="631"/>
      <c r="N34" s="631"/>
      <c r="O34" s="631"/>
      <c r="P34" s="631"/>
      <c r="Q34" s="631"/>
      <c r="R34" s="631"/>
      <c r="S34" s="631"/>
      <c r="T34" s="631"/>
      <c r="U34" s="631"/>
      <c r="V34" s="631"/>
      <c r="W34" s="631"/>
      <c r="X34" s="631"/>
      <c r="Y34" s="631"/>
      <c r="Z34" s="631"/>
      <c r="AA34" s="631"/>
      <c r="AB34" s="631"/>
      <c r="AC34" s="631"/>
      <c r="AD34" s="631"/>
      <c r="AE34" s="631"/>
      <c r="AF34" s="631"/>
      <c r="AG34" s="631"/>
      <c r="AH34" s="631"/>
      <c r="AI34" s="631"/>
      <c r="AJ34" s="631"/>
      <c r="AK34" s="631"/>
      <c r="AL34" s="631"/>
      <c r="AM34" s="631"/>
      <c r="AN34" s="631"/>
      <c r="AO34" s="631"/>
      <c r="AP34" s="631"/>
      <c r="AQ34" s="631"/>
      <c r="AR34" s="631"/>
      <c r="AS34" s="631"/>
      <c r="AT34" s="631"/>
      <c r="AU34" s="631"/>
      <c r="AV34" s="631"/>
      <c r="AW34" s="631"/>
    </row>
    <row r="35" spans="1:76" s="608" customFormat="1" ht="14.25">
      <c r="A35" s="626"/>
      <c r="B35" s="627" t="s">
        <v>4914</v>
      </c>
      <c r="C35" s="628" t="s">
        <v>4904</v>
      </c>
      <c r="D35" s="632"/>
      <c r="E35" s="630">
        <f t="shared" si="7"/>
        <v>0</v>
      </c>
      <c r="F35" s="1374"/>
      <c r="G35" s="631"/>
      <c r="H35" s="631"/>
      <c r="I35" s="631"/>
      <c r="J35" s="631"/>
      <c r="K35" s="631"/>
      <c r="L35" s="631"/>
      <c r="M35" s="631"/>
      <c r="N35" s="631"/>
      <c r="O35" s="631"/>
      <c r="P35" s="631"/>
      <c r="Q35" s="631"/>
      <c r="R35" s="631"/>
      <c r="S35" s="631"/>
      <c r="T35" s="631"/>
      <c r="U35" s="631"/>
      <c r="V35" s="631"/>
      <c r="W35" s="631"/>
      <c r="X35" s="631"/>
      <c r="Y35" s="631"/>
      <c r="Z35" s="631"/>
      <c r="AA35" s="631"/>
      <c r="AB35" s="631"/>
      <c r="AC35" s="631"/>
      <c r="AD35" s="631"/>
      <c r="AE35" s="631"/>
      <c r="AF35" s="631"/>
      <c r="AG35" s="631"/>
      <c r="AH35" s="631"/>
      <c r="AI35" s="631"/>
      <c r="AJ35" s="631"/>
      <c r="AK35" s="631"/>
      <c r="AL35" s="631"/>
      <c r="AM35" s="631"/>
      <c r="AN35" s="631"/>
      <c r="AO35" s="631"/>
      <c r="AP35" s="631"/>
      <c r="AQ35" s="631"/>
      <c r="AR35" s="631"/>
      <c r="AS35" s="631"/>
      <c r="AT35" s="631"/>
      <c r="AU35" s="631"/>
      <c r="AV35" s="631"/>
      <c r="AW35" s="631"/>
    </row>
    <row r="36" spans="1:76" s="608" customFormat="1" ht="14.25">
      <c r="A36" s="626"/>
      <c r="B36" s="627" t="s">
        <v>4915</v>
      </c>
      <c r="C36" s="628" t="s">
        <v>4904</v>
      </c>
      <c r="D36" s="632"/>
      <c r="E36" s="630">
        <f t="shared" si="7"/>
        <v>0</v>
      </c>
      <c r="F36" s="1374"/>
      <c r="G36" s="631"/>
      <c r="H36" s="631"/>
      <c r="I36" s="631"/>
      <c r="J36" s="631"/>
      <c r="K36" s="631"/>
      <c r="L36" s="631"/>
      <c r="M36" s="631"/>
      <c r="N36" s="631"/>
      <c r="O36" s="631"/>
      <c r="P36" s="631"/>
      <c r="Q36" s="631"/>
      <c r="R36" s="631"/>
      <c r="S36" s="631"/>
      <c r="T36" s="631"/>
      <c r="U36" s="631"/>
      <c r="V36" s="631"/>
      <c r="W36" s="631"/>
      <c r="X36" s="631"/>
      <c r="Y36" s="631"/>
      <c r="Z36" s="631"/>
      <c r="AA36" s="631"/>
      <c r="AB36" s="631"/>
      <c r="AC36" s="631"/>
      <c r="AD36" s="631"/>
      <c r="AE36" s="631"/>
      <c r="AF36" s="631"/>
      <c r="AG36" s="631"/>
      <c r="AH36" s="631"/>
      <c r="AI36" s="631"/>
      <c r="AJ36" s="631"/>
      <c r="AK36" s="631"/>
      <c r="AL36" s="631"/>
      <c r="AM36" s="631"/>
      <c r="AN36" s="631"/>
      <c r="AO36" s="631"/>
      <c r="AP36" s="631"/>
      <c r="AQ36" s="631"/>
      <c r="AR36" s="631"/>
      <c r="AS36" s="631"/>
      <c r="AT36" s="631"/>
      <c r="AU36" s="631"/>
      <c r="AV36" s="631"/>
      <c r="AW36" s="631"/>
    </row>
    <row r="37" spans="1:76" s="608" customFormat="1" ht="14.25">
      <c r="A37" s="626"/>
      <c r="B37" s="627" t="s">
        <v>4916</v>
      </c>
      <c r="C37" s="628" t="s">
        <v>4904</v>
      </c>
      <c r="D37" s="632"/>
      <c r="E37" s="630">
        <f t="shared" si="7"/>
        <v>0</v>
      </c>
      <c r="F37" s="1374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31"/>
      <c r="AC37" s="631"/>
      <c r="AD37" s="631"/>
      <c r="AE37" s="631"/>
      <c r="AF37" s="631"/>
      <c r="AG37" s="631"/>
      <c r="AH37" s="631"/>
      <c r="AI37" s="631"/>
      <c r="AJ37" s="631"/>
      <c r="AK37" s="631"/>
      <c r="AL37" s="631"/>
      <c r="AM37" s="631"/>
      <c r="AN37" s="631"/>
      <c r="AO37" s="631"/>
      <c r="AP37" s="631"/>
      <c r="AQ37" s="631"/>
      <c r="AR37" s="631"/>
      <c r="AS37" s="631"/>
      <c r="AT37" s="631"/>
      <c r="AU37" s="631"/>
      <c r="AV37" s="631"/>
      <c r="AW37" s="631"/>
    </row>
    <row r="38" spans="1:76" s="608" customFormat="1" ht="14.25">
      <c r="A38" s="626"/>
      <c r="B38" s="627" t="s">
        <v>4917</v>
      </c>
      <c r="C38" s="628" t="s">
        <v>4904</v>
      </c>
      <c r="D38" s="632"/>
      <c r="E38" s="630">
        <f t="shared" si="7"/>
        <v>0</v>
      </c>
      <c r="F38" s="1374"/>
      <c r="G38" s="631"/>
      <c r="H38" s="631"/>
      <c r="I38" s="631"/>
      <c r="J38" s="631"/>
      <c r="K38" s="631"/>
      <c r="L38" s="631"/>
      <c r="M38" s="631"/>
      <c r="N38" s="631"/>
      <c r="O38" s="631"/>
      <c r="P38" s="631"/>
      <c r="Q38" s="631"/>
      <c r="R38" s="631"/>
      <c r="S38" s="631"/>
      <c r="T38" s="631"/>
      <c r="U38" s="631"/>
      <c r="V38" s="631"/>
      <c r="W38" s="631"/>
      <c r="X38" s="631"/>
      <c r="Y38" s="631"/>
      <c r="Z38" s="631"/>
      <c r="AA38" s="631"/>
      <c r="AB38" s="631"/>
      <c r="AC38" s="631"/>
      <c r="AD38" s="631"/>
      <c r="AE38" s="631"/>
      <c r="AF38" s="631"/>
      <c r="AG38" s="631"/>
      <c r="AH38" s="631"/>
      <c r="AI38" s="631"/>
      <c r="AJ38" s="631"/>
      <c r="AK38" s="631"/>
      <c r="AL38" s="631"/>
      <c r="AM38" s="631"/>
      <c r="AN38" s="631"/>
      <c r="AO38" s="631"/>
      <c r="AP38" s="631"/>
      <c r="AQ38" s="631"/>
      <c r="AR38" s="631"/>
      <c r="AS38" s="631"/>
      <c r="AT38" s="631"/>
      <c r="AU38" s="631"/>
      <c r="AV38" s="631"/>
      <c r="AW38" s="631"/>
    </row>
    <row r="39" spans="1:76" s="608" customFormat="1" ht="14.25">
      <c r="A39" s="626"/>
      <c r="B39" s="627" t="s">
        <v>4918</v>
      </c>
      <c r="C39" s="628" t="s">
        <v>4904</v>
      </c>
      <c r="D39" s="632"/>
      <c r="E39" s="630">
        <f t="shared" si="7"/>
        <v>0</v>
      </c>
      <c r="F39" s="1374"/>
      <c r="G39" s="631"/>
      <c r="H39" s="631"/>
      <c r="I39" s="631"/>
      <c r="J39" s="631"/>
      <c r="K39" s="631"/>
      <c r="L39" s="631"/>
      <c r="M39" s="631"/>
      <c r="N39" s="631"/>
      <c r="O39" s="631"/>
      <c r="P39" s="631"/>
      <c r="Q39" s="631"/>
      <c r="R39" s="631"/>
      <c r="S39" s="631"/>
      <c r="T39" s="631"/>
      <c r="U39" s="631"/>
      <c r="V39" s="631"/>
      <c r="W39" s="631"/>
      <c r="X39" s="631"/>
      <c r="Y39" s="631"/>
      <c r="Z39" s="631"/>
      <c r="AA39" s="631"/>
      <c r="AB39" s="631"/>
      <c r="AC39" s="631"/>
      <c r="AD39" s="631"/>
      <c r="AE39" s="631"/>
      <c r="AF39" s="631"/>
      <c r="AG39" s="631"/>
      <c r="AH39" s="631"/>
      <c r="AI39" s="631"/>
      <c r="AJ39" s="631"/>
      <c r="AK39" s="631"/>
      <c r="AL39" s="631"/>
      <c r="AM39" s="631"/>
      <c r="AN39" s="631"/>
      <c r="AO39" s="631"/>
      <c r="AP39" s="631"/>
      <c r="AQ39" s="631"/>
      <c r="AR39" s="631"/>
      <c r="AS39" s="631"/>
      <c r="AT39" s="631"/>
      <c r="AU39" s="631"/>
      <c r="AV39" s="631"/>
      <c r="AW39" s="631"/>
    </row>
    <row r="40" spans="1:76" s="608" customFormat="1" ht="14.25">
      <c r="A40" s="626"/>
      <c r="B40" s="633" t="s">
        <v>4924</v>
      </c>
      <c r="C40" s="628" t="s">
        <v>4904</v>
      </c>
      <c r="D40" s="648"/>
      <c r="E40" s="634">
        <f>SUM(E34:E39)</f>
        <v>0</v>
      </c>
      <c r="F40" s="640">
        <f ca="1">+D33-E40</f>
        <v>0</v>
      </c>
      <c r="G40" s="631"/>
      <c r="H40" s="635">
        <f>SUM(H34:H39)</f>
        <v>0</v>
      </c>
      <c r="I40" s="635">
        <f t="shared" ref="I40:AU40" si="8">SUM(I34:I39)</f>
        <v>0</v>
      </c>
      <c r="J40" s="635">
        <f t="shared" si="8"/>
        <v>0</v>
      </c>
      <c r="K40" s="635">
        <f t="shared" si="8"/>
        <v>0</v>
      </c>
      <c r="L40" s="635">
        <f t="shared" si="8"/>
        <v>0</v>
      </c>
      <c r="M40" s="635">
        <f t="shared" si="8"/>
        <v>0</v>
      </c>
      <c r="N40" s="635">
        <f t="shared" si="8"/>
        <v>0</v>
      </c>
      <c r="O40" s="635">
        <f t="shared" si="8"/>
        <v>0</v>
      </c>
      <c r="P40" s="635">
        <f t="shared" si="8"/>
        <v>0</v>
      </c>
      <c r="Q40" s="635">
        <f t="shared" si="8"/>
        <v>0</v>
      </c>
      <c r="R40" s="635">
        <f t="shared" si="8"/>
        <v>0</v>
      </c>
      <c r="S40" s="635">
        <f t="shared" si="8"/>
        <v>0</v>
      </c>
      <c r="T40" s="635">
        <f t="shared" si="8"/>
        <v>0</v>
      </c>
      <c r="U40" s="635">
        <f t="shared" si="8"/>
        <v>0</v>
      </c>
      <c r="V40" s="635">
        <f t="shared" si="8"/>
        <v>0</v>
      </c>
      <c r="W40" s="635">
        <f t="shared" si="8"/>
        <v>0</v>
      </c>
      <c r="X40" s="635">
        <f t="shared" si="8"/>
        <v>0</v>
      </c>
      <c r="Y40" s="635">
        <f t="shared" si="8"/>
        <v>0</v>
      </c>
      <c r="Z40" s="635">
        <f t="shared" si="8"/>
        <v>0</v>
      </c>
      <c r="AA40" s="635">
        <f t="shared" si="8"/>
        <v>0</v>
      </c>
      <c r="AB40" s="635">
        <f t="shared" si="8"/>
        <v>0</v>
      </c>
      <c r="AC40" s="635">
        <f t="shared" si="8"/>
        <v>0</v>
      </c>
      <c r="AD40" s="635">
        <f t="shared" si="8"/>
        <v>0</v>
      </c>
      <c r="AE40" s="635">
        <f t="shared" si="8"/>
        <v>0</v>
      </c>
      <c r="AF40" s="635">
        <f t="shared" si="8"/>
        <v>0</v>
      </c>
      <c r="AG40" s="635">
        <f t="shared" si="8"/>
        <v>0</v>
      </c>
      <c r="AH40" s="635">
        <f t="shared" si="8"/>
        <v>0</v>
      </c>
      <c r="AI40" s="635">
        <f t="shared" si="8"/>
        <v>0</v>
      </c>
      <c r="AJ40" s="635">
        <f t="shared" si="8"/>
        <v>0</v>
      </c>
      <c r="AK40" s="635">
        <f t="shared" si="8"/>
        <v>0</v>
      </c>
      <c r="AL40" s="635">
        <f t="shared" si="8"/>
        <v>0</v>
      </c>
      <c r="AM40" s="635">
        <f t="shared" si="8"/>
        <v>0</v>
      </c>
      <c r="AN40" s="635">
        <f t="shared" si="8"/>
        <v>0</v>
      </c>
      <c r="AO40" s="635">
        <f t="shared" si="8"/>
        <v>0</v>
      </c>
      <c r="AP40" s="635">
        <f t="shared" si="8"/>
        <v>0</v>
      </c>
      <c r="AQ40" s="635">
        <f t="shared" si="8"/>
        <v>0</v>
      </c>
      <c r="AR40" s="635">
        <f t="shared" si="8"/>
        <v>0</v>
      </c>
      <c r="AS40" s="635">
        <f t="shared" si="8"/>
        <v>0</v>
      </c>
      <c r="AT40" s="635">
        <f t="shared" si="8"/>
        <v>0</v>
      </c>
      <c r="AU40" s="635">
        <f t="shared" si="8"/>
        <v>0</v>
      </c>
      <c r="AV40" s="635">
        <f>SUM(AV34:AV39)</f>
        <v>0</v>
      </c>
      <c r="AW40" s="635">
        <f>SUM(AW34:AW39)</f>
        <v>0</v>
      </c>
      <c r="BU40" s="649" t="str">
        <f>A33</f>
        <v>4.20.05.20.800.810.00.000</v>
      </c>
      <c r="BV40" s="650">
        <f ca="1">D33</f>
        <v>0</v>
      </c>
      <c r="BW40" s="650">
        <f>E40</f>
        <v>0</v>
      </c>
      <c r="BX40" s="608">
        <f ca="1">IF(+D33-E40=0,0,1)</f>
        <v>0</v>
      </c>
    </row>
  </sheetData>
  <sheetProtection password="A01C" sheet="1" objects="1" scenarios="1"/>
  <mergeCells count="3">
    <mergeCell ref="F4:F20"/>
    <mergeCell ref="F23:F31"/>
    <mergeCell ref="F33:F39"/>
  </mergeCells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64" fitToWidth="0" orientation="landscape" r:id="rId1"/>
  <headerFooter alignWithMargins="0">
    <oddFooter>&amp;C&amp;A -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BJ126"/>
  <sheetViews>
    <sheetView showGridLines="0" zoomScale="70" zoomScaleNormal="70" workbookViewId="0">
      <pane xSplit="2" ySplit="2" topLeftCell="C82" activePane="bottomRight" state="frozen"/>
      <selection pane="topRight" activeCell="C1" sqref="C1"/>
      <selection pane="bottomLeft" activeCell="A3" sqref="A3"/>
      <selection pane="bottomRight" activeCell="A85" sqref="A85:XFD85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5.42578125" style="443" hidden="1" customWidth="1"/>
    <col min="8" max="47" width="10.7109375" style="488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357">
        <v>0</v>
      </c>
      <c r="E3" s="358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8">
        <f ca="1">SUMIF(Codifica_CE!D:U,$A4,Codifica_CE!T:T)-SUMIF(Codifica_CE!$D$2482:$U$3721,$A4,Codifica_CE!$T$2482:$T$3721)</f>
        <v>0</v>
      </c>
      <c r="E4" s="981">
        <f>SUM(H4:AW4)</f>
        <v>0</v>
      </c>
      <c r="F4" s="37" t="str">
        <f>Info!$B$2</f>
        <v>323</v>
      </c>
      <c r="G4" s="490"/>
      <c r="H4" s="758">
        <f>+Cons_San_TOT!H4+Cons_Ter_TOT!H4+Cons_Ric!H4+Cons_118!H4</f>
        <v>0</v>
      </c>
      <c r="I4" s="758">
        <f>+Cons_San_TOT!I4+Cons_Ter_TOT!I4+Cons_Ric!I4+Cons_118!I4</f>
        <v>0</v>
      </c>
      <c r="J4" s="758">
        <f>+Cons_San_TOT!J4+Cons_Ter_TOT!J4+Cons_Ric!J4+Cons_118!J4</f>
        <v>0</v>
      </c>
      <c r="K4" s="758">
        <f>+Cons_San_TOT!K4+Cons_Ter_TOT!K4+Cons_Ric!K4+Cons_118!K4</f>
        <v>0</v>
      </c>
      <c r="L4" s="758">
        <f>+Cons_San_TOT!L4+Cons_Ter_TOT!L4+Cons_Ric!L4+Cons_118!L4</f>
        <v>0</v>
      </c>
      <c r="M4" s="758">
        <f>+Cons_San_TOT!M4+Cons_Ter_TOT!M4+Cons_Ric!M4+Cons_118!M4</f>
        <v>0</v>
      </c>
      <c r="N4" s="758">
        <f>+Cons_San_TOT!N4+Cons_Ter_TOT!N4+Cons_Ric!N4+Cons_118!N4</f>
        <v>0</v>
      </c>
      <c r="O4" s="758">
        <f>+Cons_San_TOT!O4+Cons_Ter_TOT!O4+Cons_Ric!O4+Cons_118!O4</f>
        <v>0</v>
      </c>
      <c r="P4" s="758">
        <f>+Cons_San_TOT!P4+Cons_Ter_TOT!P4+Cons_Ric!P4+Cons_118!P4</f>
        <v>0</v>
      </c>
      <c r="Q4" s="758">
        <f>+Cons_San_TOT!Q4+Cons_Ter_TOT!Q4+Cons_Ric!Q4+Cons_118!Q4</f>
        <v>0</v>
      </c>
      <c r="R4" s="758">
        <f>+Cons_San_TOT!R4+Cons_Ter_TOT!R4+Cons_Ric!R4+Cons_118!R4</f>
        <v>0</v>
      </c>
      <c r="S4" s="758">
        <f>+Cons_San_TOT!S4+Cons_Ter_TOT!S4+Cons_Ric!S4+Cons_118!S4</f>
        <v>0</v>
      </c>
      <c r="T4" s="758">
        <f>+Cons_San_TOT!T4+Cons_Ter_TOT!T4+Cons_Ric!T4+Cons_118!T4</f>
        <v>0</v>
      </c>
      <c r="U4" s="758">
        <f>+Cons_San_TOT!U4+Cons_Ter_TOT!U4+Cons_Ric!U4+Cons_118!U4</f>
        <v>0</v>
      </c>
      <c r="V4" s="758">
        <f>+Cons_San_TOT!V4+Cons_Ter_TOT!V4+Cons_Ric!V4+Cons_118!V4</f>
        <v>0</v>
      </c>
      <c r="W4" s="758">
        <f>+Cons_San_TOT!W4+Cons_Ter_TOT!W4+Cons_Ric!W4+Cons_118!W4</f>
        <v>0</v>
      </c>
      <c r="X4" s="758">
        <f>+Cons_San_TOT!X4+Cons_Ter_TOT!X4+Cons_Ric!X4+Cons_118!X4</f>
        <v>0</v>
      </c>
      <c r="Y4" s="758">
        <f>+Cons_San_TOT!Y4+Cons_Ter_TOT!Y4+Cons_Ric!Y4+Cons_118!Y4</f>
        <v>0</v>
      </c>
      <c r="Z4" s="758">
        <f>+Cons_San_TOT!Z4+Cons_Ter_TOT!Z4+Cons_Ric!Z4+Cons_118!Z4</f>
        <v>0</v>
      </c>
      <c r="AA4" s="758">
        <f>+Cons_San_TOT!AA4+Cons_Ter_TOT!AA4+Cons_Ric!AA4+Cons_118!AA4</f>
        <v>0</v>
      </c>
      <c r="AB4" s="758">
        <f>+Cons_San_TOT!AB4+Cons_Ter_TOT!AB4+Cons_Ric!AB4+Cons_118!AB4</f>
        <v>0</v>
      </c>
      <c r="AC4" s="758">
        <f>+Cons_San_TOT!AC4+Cons_Ter_TOT!AC4+Cons_Ric!AC4+Cons_118!AC4</f>
        <v>0</v>
      </c>
      <c r="AD4" s="758">
        <f>+Cons_San_TOT!AD4+Cons_Ter_TOT!AD4+Cons_Ric!AD4+Cons_118!AD4</f>
        <v>0</v>
      </c>
      <c r="AE4" s="758">
        <f>+Cons_San_TOT!AE4+Cons_Ter_TOT!AE4+Cons_Ric!AE4+Cons_118!AE4</f>
        <v>0</v>
      </c>
      <c r="AF4" s="758">
        <f>+Cons_San_TOT!AF4+Cons_Ter_TOT!AF4+Cons_Ric!AF4+Cons_118!AF4</f>
        <v>0</v>
      </c>
      <c r="AG4" s="758">
        <f>+Cons_San_TOT!AG4+Cons_Ter_TOT!AG4+Cons_Ric!AG4+Cons_118!AG4</f>
        <v>0</v>
      </c>
      <c r="AH4" s="758">
        <f>+Cons_San_TOT!AH4+Cons_Ter_TOT!AH4+Cons_Ric!AH4+Cons_118!AH4</f>
        <v>0</v>
      </c>
      <c r="AI4" s="758">
        <f>+Cons_San_TOT!AI4+Cons_Ter_TOT!AI4+Cons_Ric!AI4+Cons_118!AI4</f>
        <v>0</v>
      </c>
      <c r="AJ4" s="758">
        <f>+Cons_San_TOT!AJ4+Cons_Ter_TOT!AJ4+Cons_Ric!AJ4+Cons_118!AJ4</f>
        <v>0</v>
      </c>
      <c r="AK4" s="758">
        <f>+Cons_San_TOT!AK4+Cons_Ter_TOT!AK4+Cons_Ric!AK4+Cons_118!AK4</f>
        <v>0</v>
      </c>
      <c r="AL4" s="758">
        <f>+Cons_San_TOT!AL4+Cons_Ter_TOT!AL4+Cons_Ric!AL4+Cons_118!AL4</f>
        <v>0</v>
      </c>
      <c r="AM4" s="758">
        <f>+Cons_San_TOT!AM4+Cons_Ter_TOT!AM4+Cons_Ric!AM4+Cons_118!AM4</f>
        <v>0</v>
      </c>
      <c r="AN4" s="758">
        <f>+Cons_San_TOT!AN4+Cons_Ter_TOT!AN4+Cons_Ric!AN4+Cons_118!AN4</f>
        <v>0</v>
      </c>
      <c r="AO4" s="758">
        <f>+Cons_San_TOT!AO4+Cons_Ter_TOT!AO4+Cons_Ric!AO4+Cons_118!AO4</f>
        <v>0</v>
      </c>
      <c r="AP4" s="758">
        <f>+Cons_San_TOT!AP4+Cons_Ter_TOT!AP4+Cons_Ric!AP4+Cons_118!AP4</f>
        <v>0</v>
      </c>
      <c r="AQ4" s="758">
        <f>+Cons_San_TOT!AQ4+Cons_Ter_TOT!AQ4+Cons_Ric!AQ4+Cons_118!AQ4</f>
        <v>0</v>
      </c>
      <c r="AR4" s="758">
        <f>+Cons_San_TOT!AR4+Cons_Ter_TOT!AR4+Cons_Ric!AR4+Cons_118!AR4</f>
        <v>0</v>
      </c>
      <c r="AS4" s="758">
        <f>+Cons_San_TOT!AS4+Cons_Ter_TOT!AS4+Cons_Ric!AS4+Cons_118!AS4</f>
        <v>0</v>
      </c>
      <c r="AT4" s="758">
        <f>+Cons_San_TOT!AT4+Cons_Ter_TOT!AT4+Cons_Ric!AT4+Cons_118!AT4</f>
        <v>0</v>
      </c>
      <c r="AU4" s="758">
        <f>+Cons_San_TOT!AU4+Cons_Ter_TOT!AU4+Cons_Ric!AU4+Cons_118!AU4</f>
        <v>0</v>
      </c>
      <c r="AV4" s="758">
        <f>+Cons_San_TOT!AV4+Cons_Ter_TOT!AV4+Cons_Ric!AV4+Cons_118!AV4</f>
        <v>0</v>
      </c>
      <c r="AW4" s="758">
        <f>+Cons_San_TOT!AW4+Cons_Ter_TOT!AW4+Cons_Ric!AW4+Cons_118!AW4</f>
        <v>0</v>
      </c>
    </row>
    <row r="5" spans="1:62" ht="14.25">
      <c r="A5" s="336" t="s">
        <v>161</v>
      </c>
      <c r="B5" s="35" t="s">
        <v>4927</v>
      </c>
      <c r="C5" s="36" t="s">
        <v>4904</v>
      </c>
      <c r="D5" s="998">
        <f ca="1">SUMIF(Codifica_CE!D:U,$A5,Codifica_CE!T:T)-SUMIF(Codifica_CE!$D$2482:$U$3721,$A5,Codifica_CE!$T$2482:$T$3721)</f>
        <v>0</v>
      </c>
      <c r="E5" s="981">
        <f>SUM(H5:AW5)</f>
        <v>0</v>
      </c>
      <c r="F5" s="37" t="str">
        <f>Info!$B$2</f>
        <v>323</v>
      </c>
      <c r="G5" s="490"/>
      <c r="H5" s="758">
        <f>+Cons_San_TOT!H5+Cons_Ter_TOT!H5+Cons_Ric!H5+Cons_118!H5</f>
        <v>0</v>
      </c>
      <c r="I5" s="758">
        <f>+Cons_San_TOT!I5+Cons_Ter_TOT!I5+Cons_Ric!I5+Cons_118!I5</f>
        <v>0</v>
      </c>
      <c r="J5" s="758">
        <f>+Cons_San_TOT!J5+Cons_Ter_TOT!J5+Cons_Ric!J5+Cons_118!J5</f>
        <v>0</v>
      </c>
      <c r="K5" s="758">
        <f>+Cons_San_TOT!K5+Cons_Ter_TOT!K5+Cons_Ric!K5+Cons_118!K5</f>
        <v>0</v>
      </c>
      <c r="L5" s="758">
        <f>+Cons_San_TOT!L5+Cons_Ter_TOT!L5+Cons_Ric!L5+Cons_118!L5</f>
        <v>0</v>
      </c>
      <c r="M5" s="758">
        <f>+Cons_San_TOT!M5+Cons_Ter_TOT!M5+Cons_Ric!M5+Cons_118!M5</f>
        <v>0</v>
      </c>
      <c r="N5" s="758">
        <f>+Cons_San_TOT!N5+Cons_Ter_TOT!N5+Cons_Ric!N5+Cons_118!N5</f>
        <v>0</v>
      </c>
      <c r="O5" s="758">
        <f>+Cons_San_TOT!O5+Cons_Ter_TOT!O5+Cons_Ric!O5+Cons_118!O5</f>
        <v>0</v>
      </c>
      <c r="P5" s="758">
        <f>+Cons_San_TOT!P5+Cons_Ter_TOT!P5+Cons_Ric!P5+Cons_118!P5</f>
        <v>0</v>
      </c>
      <c r="Q5" s="758">
        <f>+Cons_San_TOT!Q5+Cons_Ter_TOT!Q5+Cons_Ric!Q5+Cons_118!Q5</f>
        <v>0</v>
      </c>
      <c r="R5" s="758">
        <f>+Cons_San_TOT!R5+Cons_Ter_TOT!R5+Cons_Ric!R5+Cons_118!R5</f>
        <v>0</v>
      </c>
      <c r="S5" s="758">
        <f>+Cons_San_TOT!S5+Cons_Ter_TOT!S5+Cons_Ric!S5+Cons_118!S5</f>
        <v>0</v>
      </c>
      <c r="T5" s="758">
        <f>+Cons_San_TOT!T5+Cons_Ter_TOT!T5+Cons_Ric!T5+Cons_118!T5</f>
        <v>0</v>
      </c>
      <c r="U5" s="758">
        <f>+Cons_San_TOT!U5+Cons_Ter_TOT!U5+Cons_Ric!U5+Cons_118!U5</f>
        <v>0</v>
      </c>
      <c r="V5" s="758">
        <f>+Cons_San_TOT!V5+Cons_Ter_TOT!V5+Cons_Ric!V5+Cons_118!V5</f>
        <v>0</v>
      </c>
      <c r="W5" s="758">
        <f>+Cons_San_TOT!W5+Cons_Ter_TOT!W5+Cons_Ric!W5+Cons_118!W5</f>
        <v>0</v>
      </c>
      <c r="X5" s="758">
        <f>+Cons_San_TOT!X5+Cons_Ter_TOT!X5+Cons_Ric!X5+Cons_118!X5</f>
        <v>0</v>
      </c>
      <c r="Y5" s="758">
        <f>+Cons_San_TOT!Y5+Cons_Ter_TOT!Y5+Cons_Ric!Y5+Cons_118!Y5</f>
        <v>0</v>
      </c>
      <c r="Z5" s="758">
        <f>+Cons_San_TOT!Z5+Cons_Ter_TOT!Z5+Cons_Ric!Z5+Cons_118!Z5</f>
        <v>0</v>
      </c>
      <c r="AA5" s="758">
        <f>+Cons_San_TOT!AA5+Cons_Ter_TOT!AA5+Cons_Ric!AA5+Cons_118!AA5</f>
        <v>0</v>
      </c>
      <c r="AB5" s="758">
        <f>+Cons_San_TOT!AB5+Cons_Ter_TOT!AB5+Cons_Ric!AB5+Cons_118!AB5</f>
        <v>0</v>
      </c>
      <c r="AC5" s="758">
        <f>+Cons_San_TOT!AC5+Cons_Ter_TOT!AC5+Cons_Ric!AC5+Cons_118!AC5</f>
        <v>0</v>
      </c>
      <c r="AD5" s="758">
        <f>+Cons_San_TOT!AD5+Cons_Ter_TOT!AD5+Cons_Ric!AD5+Cons_118!AD5</f>
        <v>0</v>
      </c>
      <c r="AE5" s="758">
        <f>+Cons_San_TOT!AE5+Cons_Ter_TOT!AE5+Cons_Ric!AE5+Cons_118!AE5</f>
        <v>0</v>
      </c>
      <c r="AF5" s="758">
        <f>+Cons_San_TOT!AF5+Cons_Ter_TOT!AF5+Cons_Ric!AF5+Cons_118!AF5</f>
        <v>0</v>
      </c>
      <c r="AG5" s="758">
        <f>+Cons_San_TOT!AG5+Cons_Ter_TOT!AG5+Cons_Ric!AG5+Cons_118!AG5</f>
        <v>0</v>
      </c>
      <c r="AH5" s="758">
        <f>+Cons_San_TOT!AH5+Cons_Ter_TOT!AH5+Cons_Ric!AH5+Cons_118!AH5</f>
        <v>0</v>
      </c>
      <c r="AI5" s="758">
        <f>+Cons_San_TOT!AI5+Cons_Ter_TOT!AI5+Cons_Ric!AI5+Cons_118!AI5</f>
        <v>0</v>
      </c>
      <c r="AJ5" s="758">
        <f>+Cons_San_TOT!AJ5+Cons_Ter_TOT!AJ5+Cons_Ric!AJ5+Cons_118!AJ5</f>
        <v>0</v>
      </c>
      <c r="AK5" s="758">
        <f>+Cons_San_TOT!AK5+Cons_Ter_TOT!AK5+Cons_Ric!AK5+Cons_118!AK5</f>
        <v>0</v>
      </c>
      <c r="AL5" s="758">
        <f>+Cons_San_TOT!AL5+Cons_Ter_TOT!AL5+Cons_Ric!AL5+Cons_118!AL5</f>
        <v>0</v>
      </c>
      <c r="AM5" s="758">
        <f>+Cons_San_TOT!AM5+Cons_Ter_TOT!AM5+Cons_Ric!AM5+Cons_118!AM5</f>
        <v>0</v>
      </c>
      <c r="AN5" s="758">
        <f>+Cons_San_TOT!AN5+Cons_Ter_TOT!AN5+Cons_Ric!AN5+Cons_118!AN5</f>
        <v>0</v>
      </c>
      <c r="AO5" s="758">
        <f>+Cons_San_TOT!AO5+Cons_Ter_TOT!AO5+Cons_Ric!AO5+Cons_118!AO5</f>
        <v>0</v>
      </c>
      <c r="AP5" s="758">
        <f>+Cons_San_TOT!AP5+Cons_Ter_TOT!AP5+Cons_Ric!AP5+Cons_118!AP5</f>
        <v>0</v>
      </c>
      <c r="AQ5" s="758">
        <f>+Cons_San_TOT!AQ5+Cons_Ter_TOT!AQ5+Cons_Ric!AQ5+Cons_118!AQ5</f>
        <v>0</v>
      </c>
      <c r="AR5" s="758">
        <f>+Cons_San_TOT!AR5+Cons_Ter_TOT!AR5+Cons_Ric!AR5+Cons_118!AR5</f>
        <v>0</v>
      </c>
      <c r="AS5" s="758">
        <f>+Cons_San_TOT!AS5+Cons_Ter_TOT!AS5+Cons_Ric!AS5+Cons_118!AS5</f>
        <v>0</v>
      </c>
      <c r="AT5" s="758">
        <f>+Cons_San_TOT!AT5+Cons_Ter_TOT!AT5+Cons_Ric!AT5+Cons_118!AT5</f>
        <v>0</v>
      </c>
      <c r="AU5" s="758">
        <f>+Cons_San_TOT!AU5+Cons_Ter_TOT!AU5+Cons_Ric!AU5+Cons_118!AU5</f>
        <v>0</v>
      </c>
      <c r="AV5" s="758">
        <f>+Cons_San_TOT!AV5+Cons_Ter_TOT!AV5+Cons_Ric!AV5+Cons_118!AV5</f>
        <v>0</v>
      </c>
      <c r="AW5" s="758">
        <f>+Cons_San_TOT!AW5+Cons_Ter_TOT!AW5+Cons_Ric!AW5+Cons_118!AW5</f>
        <v>0</v>
      </c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8">
        <f ca="1">SUMIF(Codifica_CE!D:U,$A7,Codifica_CE!T:T)-SUMIF(Codifica_CE!$D$2482:$U$3721,$A7,Codifica_CE!$T$2482:$T$3721)</f>
        <v>0</v>
      </c>
      <c r="E7" s="981">
        <f t="shared" ref="E7:E48" si="0">SUM(H7:AW7)</f>
        <v>0</v>
      </c>
      <c r="F7" s="37" t="str">
        <f>Info!$B$2</f>
        <v>323</v>
      </c>
      <c r="G7" s="477"/>
      <c r="H7" s="759">
        <f>+Cons_San_TOT!H7+Cons_Ter_TOT!H7+Cons_Ric!H7+Cons_118!H7</f>
        <v>0</v>
      </c>
      <c r="I7" s="759">
        <f>+Cons_San_TOT!I7+Cons_Ter_TOT!I7+Cons_Ric!I7+Cons_118!I7</f>
        <v>0</v>
      </c>
      <c r="J7" s="759">
        <f>+Cons_San_TOT!J7+Cons_Ter_TOT!J7+Cons_Ric!J7+Cons_118!J7</f>
        <v>0</v>
      </c>
      <c r="K7" s="759">
        <f>+Cons_San_TOT!K7+Cons_Ter_TOT!K7+Cons_Ric!K7+Cons_118!K7</f>
        <v>0</v>
      </c>
      <c r="L7" s="759">
        <f>+Cons_San_TOT!L7+Cons_Ter_TOT!L7+Cons_Ric!L7+Cons_118!L7</f>
        <v>0</v>
      </c>
      <c r="M7" s="759">
        <f>+Cons_San_TOT!M7+Cons_Ter_TOT!M7+Cons_Ric!M7+Cons_118!M7</f>
        <v>0</v>
      </c>
      <c r="N7" s="759">
        <f>+Cons_San_TOT!N7+Cons_Ter_TOT!N7+Cons_Ric!N7+Cons_118!N7</f>
        <v>0</v>
      </c>
      <c r="O7" s="759">
        <f>+Cons_San_TOT!O7+Cons_Ter_TOT!O7+Cons_Ric!O7+Cons_118!O7</f>
        <v>0</v>
      </c>
      <c r="P7" s="759">
        <f>+Cons_San_TOT!P7+Cons_Ter_TOT!P7+Cons_Ric!P7+Cons_118!P7</f>
        <v>0</v>
      </c>
      <c r="Q7" s="759">
        <f>+Cons_San_TOT!Q7+Cons_Ter_TOT!Q7+Cons_Ric!Q7+Cons_118!Q7</f>
        <v>0</v>
      </c>
      <c r="R7" s="759">
        <f>+Cons_San_TOT!R7+Cons_Ter_TOT!R7+Cons_Ric!R7+Cons_118!R7</f>
        <v>0</v>
      </c>
      <c r="S7" s="759">
        <f>+Cons_San_TOT!S7+Cons_Ter_TOT!S7+Cons_Ric!S7+Cons_118!S7</f>
        <v>0</v>
      </c>
      <c r="T7" s="759">
        <f>+Cons_San_TOT!T7+Cons_Ter_TOT!T7+Cons_Ric!T7+Cons_118!T7</f>
        <v>0</v>
      </c>
      <c r="U7" s="759">
        <f>+Cons_San_TOT!U7+Cons_Ter_TOT!U7+Cons_Ric!U7+Cons_118!U7</f>
        <v>0</v>
      </c>
      <c r="V7" s="759">
        <f>+Cons_San_TOT!V7+Cons_Ter_TOT!V7+Cons_Ric!V7+Cons_118!V7</f>
        <v>0</v>
      </c>
      <c r="W7" s="759">
        <f>+Cons_San_TOT!W7+Cons_Ter_TOT!W7+Cons_Ric!W7+Cons_118!W7</f>
        <v>0</v>
      </c>
      <c r="X7" s="759">
        <f>+Cons_San_TOT!X7+Cons_Ter_TOT!X7+Cons_Ric!X7+Cons_118!X7</f>
        <v>0</v>
      </c>
      <c r="Y7" s="759">
        <f>+Cons_San_TOT!Y7+Cons_Ter_TOT!Y7+Cons_Ric!Y7+Cons_118!Y7</f>
        <v>0</v>
      </c>
      <c r="Z7" s="759">
        <f>+Cons_San_TOT!Z7+Cons_Ter_TOT!Z7+Cons_Ric!Z7+Cons_118!Z7</f>
        <v>0</v>
      </c>
      <c r="AA7" s="759">
        <f>+Cons_San_TOT!AA7+Cons_Ter_TOT!AA7+Cons_Ric!AA7+Cons_118!AA7</f>
        <v>0</v>
      </c>
      <c r="AB7" s="759">
        <f>+Cons_San_TOT!AB7+Cons_Ter_TOT!AB7+Cons_Ric!AB7+Cons_118!AB7</f>
        <v>0</v>
      </c>
      <c r="AC7" s="759">
        <f>+Cons_San_TOT!AC7+Cons_Ter_TOT!AC7+Cons_Ric!AC7+Cons_118!AC7</f>
        <v>0</v>
      </c>
      <c r="AD7" s="759">
        <f>+Cons_San_TOT!AD7+Cons_Ter_TOT!AD7+Cons_Ric!AD7+Cons_118!AD7</f>
        <v>0</v>
      </c>
      <c r="AE7" s="759">
        <f>+Cons_San_TOT!AE7+Cons_Ter_TOT!AE7+Cons_Ric!AE7+Cons_118!AE7</f>
        <v>0</v>
      </c>
      <c r="AF7" s="759">
        <f>+Cons_San_TOT!AF7+Cons_Ter_TOT!AF7+Cons_Ric!AF7+Cons_118!AF7</f>
        <v>0</v>
      </c>
      <c r="AG7" s="759">
        <f>+Cons_San_TOT!AG7+Cons_Ter_TOT!AG7+Cons_Ric!AG7+Cons_118!AG7</f>
        <v>0</v>
      </c>
      <c r="AH7" s="759">
        <f>+Cons_San_TOT!AH7+Cons_Ter_TOT!AH7+Cons_Ric!AH7+Cons_118!AH7</f>
        <v>0</v>
      </c>
      <c r="AI7" s="759">
        <f>+Cons_San_TOT!AI7+Cons_Ter_TOT!AI7+Cons_Ric!AI7+Cons_118!AI7</f>
        <v>0</v>
      </c>
      <c r="AJ7" s="759">
        <f>+Cons_San_TOT!AJ7+Cons_Ter_TOT!AJ7+Cons_Ric!AJ7+Cons_118!AJ7</f>
        <v>0</v>
      </c>
      <c r="AK7" s="759">
        <f>+Cons_San_TOT!AK7+Cons_Ter_TOT!AK7+Cons_Ric!AK7+Cons_118!AK7</f>
        <v>0</v>
      </c>
      <c r="AL7" s="759">
        <f>+Cons_San_TOT!AL7+Cons_Ter_TOT!AL7+Cons_Ric!AL7+Cons_118!AL7</f>
        <v>0</v>
      </c>
      <c r="AM7" s="759">
        <f>+Cons_San_TOT!AM7+Cons_Ter_TOT!AM7+Cons_Ric!AM7+Cons_118!AM7</f>
        <v>0</v>
      </c>
      <c r="AN7" s="759">
        <f>+Cons_San_TOT!AN7+Cons_Ter_TOT!AN7+Cons_Ric!AN7+Cons_118!AN7</f>
        <v>0</v>
      </c>
      <c r="AO7" s="759">
        <f>+Cons_San_TOT!AO7+Cons_Ter_TOT!AO7+Cons_Ric!AO7+Cons_118!AO7</f>
        <v>0</v>
      </c>
      <c r="AP7" s="759">
        <f>+Cons_San_TOT!AP7+Cons_Ter_TOT!AP7+Cons_Ric!AP7+Cons_118!AP7</f>
        <v>0</v>
      </c>
      <c r="AQ7" s="759">
        <f>+Cons_San_TOT!AQ7+Cons_Ter_TOT!AQ7+Cons_Ric!AQ7+Cons_118!AQ7</f>
        <v>0</v>
      </c>
      <c r="AR7" s="759">
        <f>+Cons_San_TOT!AR7+Cons_Ter_TOT!AR7+Cons_Ric!AR7+Cons_118!AR7</f>
        <v>0</v>
      </c>
      <c r="AS7" s="759">
        <f>+Cons_San_TOT!AS7+Cons_Ter_TOT!AS7+Cons_Ric!AS7+Cons_118!AS7</f>
        <v>0</v>
      </c>
      <c r="AT7" s="759">
        <f>+Cons_San_TOT!AT7+Cons_Ter_TOT!AT7+Cons_Ric!AT7+Cons_118!AT7</f>
        <v>0</v>
      </c>
      <c r="AU7" s="759">
        <f>+Cons_San_TOT!AU7+Cons_Ter_TOT!AU7+Cons_Ric!AU7+Cons_118!AU7</f>
        <v>0</v>
      </c>
      <c r="AV7" s="759">
        <f>+Cons_San_TOT!AV7+Cons_Ter_TOT!AV7+Cons_Ric!AV7+Cons_118!AV7</f>
        <v>0</v>
      </c>
      <c r="AW7" s="759">
        <f>+Cons_San_TOT!AW7+Cons_Ter_TOT!AW7+Cons_Ric!AW7+Cons_118!AW7</f>
        <v>0</v>
      </c>
    </row>
    <row r="8" spans="1:62" ht="14.25">
      <c r="A8" s="336" t="s">
        <v>292</v>
      </c>
      <c r="B8" s="35" t="s">
        <v>293</v>
      </c>
      <c r="C8" s="36" t="s">
        <v>4904</v>
      </c>
      <c r="D8" s="998">
        <f ca="1">SUMIF(Codifica_CE!D:U,$A8,Codifica_CE!T:T)-SUMIF(Codifica_CE!$D$2482:$U$3721,$A8,Codifica_CE!$T$2482:$T$3721)</f>
        <v>0</v>
      </c>
      <c r="E8" s="981">
        <f t="shared" si="0"/>
        <v>0</v>
      </c>
      <c r="F8" s="37" t="str">
        <f>Info!$B$2</f>
        <v>323</v>
      </c>
      <c r="G8" s="477"/>
      <c r="H8" s="759">
        <f>+Cons_San_TOT!H8+Cons_Ter_TOT!H8+Cons_Ric!H8+Cons_118!H8</f>
        <v>0</v>
      </c>
      <c r="I8" s="759">
        <f>+Cons_San_TOT!I8+Cons_Ter_TOT!I8+Cons_Ric!I8+Cons_118!I8</f>
        <v>0</v>
      </c>
      <c r="J8" s="759">
        <f>+Cons_San_TOT!J8+Cons_Ter_TOT!J8+Cons_Ric!J8+Cons_118!J8</f>
        <v>0</v>
      </c>
      <c r="K8" s="759">
        <f>+Cons_San_TOT!K8+Cons_Ter_TOT!K8+Cons_Ric!K8+Cons_118!K8</f>
        <v>0</v>
      </c>
      <c r="L8" s="759">
        <f>+Cons_San_TOT!L8+Cons_Ter_TOT!L8+Cons_Ric!L8+Cons_118!L8</f>
        <v>0</v>
      </c>
      <c r="M8" s="759">
        <f>+Cons_San_TOT!M8+Cons_Ter_TOT!M8+Cons_Ric!M8+Cons_118!M8</f>
        <v>0</v>
      </c>
      <c r="N8" s="759">
        <f>+Cons_San_TOT!N8+Cons_Ter_TOT!N8+Cons_Ric!N8+Cons_118!N8</f>
        <v>0</v>
      </c>
      <c r="O8" s="759">
        <f>+Cons_San_TOT!O8+Cons_Ter_TOT!O8+Cons_Ric!O8+Cons_118!O8</f>
        <v>0</v>
      </c>
      <c r="P8" s="759">
        <f>+Cons_San_TOT!P8+Cons_Ter_TOT!P8+Cons_Ric!P8+Cons_118!P8</f>
        <v>0</v>
      </c>
      <c r="Q8" s="759">
        <f>+Cons_San_TOT!Q8+Cons_Ter_TOT!Q8+Cons_Ric!Q8+Cons_118!Q8</f>
        <v>0</v>
      </c>
      <c r="R8" s="759">
        <f>+Cons_San_TOT!R8+Cons_Ter_TOT!R8+Cons_Ric!R8+Cons_118!R8</f>
        <v>0</v>
      </c>
      <c r="S8" s="759">
        <f>+Cons_San_TOT!S8+Cons_Ter_TOT!S8+Cons_Ric!S8+Cons_118!S8</f>
        <v>0</v>
      </c>
      <c r="T8" s="759">
        <f>+Cons_San_TOT!T8+Cons_Ter_TOT!T8+Cons_Ric!T8+Cons_118!T8</f>
        <v>0</v>
      </c>
      <c r="U8" s="759">
        <f>+Cons_San_TOT!U8+Cons_Ter_TOT!U8+Cons_Ric!U8+Cons_118!U8</f>
        <v>0</v>
      </c>
      <c r="V8" s="759">
        <f>+Cons_San_TOT!V8+Cons_Ter_TOT!V8+Cons_Ric!V8+Cons_118!V8</f>
        <v>0</v>
      </c>
      <c r="W8" s="759">
        <f>+Cons_San_TOT!W8+Cons_Ter_TOT!W8+Cons_Ric!W8+Cons_118!W8</f>
        <v>0</v>
      </c>
      <c r="X8" s="759">
        <f>+Cons_San_TOT!X8+Cons_Ter_TOT!X8+Cons_Ric!X8+Cons_118!X8</f>
        <v>0</v>
      </c>
      <c r="Y8" s="759">
        <f>+Cons_San_TOT!Y8+Cons_Ter_TOT!Y8+Cons_Ric!Y8+Cons_118!Y8</f>
        <v>0</v>
      </c>
      <c r="Z8" s="759">
        <f>+Cons_San_TOT!Z8+Cons_Ter_TOT!Z8+Cons_Ric!Z8+Cons_118!Z8</f>
        <v>0</v>
      </c>
      <c r="AA8" s="759">
        <f>+Cons_San_TOT!AA8+Cons_Ter_TOT!AA8+Cons_Ric!AA8+Cons_118!AA8</f>
        <v>0</v>
      </c>
      <c r="AB8" s="759">
        <f>+Cons_San_TOT!AB8+Cons_Ter_TOT!AB8+Cons_Ric!AB8+Cons_118!AB8</f>
        <v>0</v>
      </c>
      <c r="AC8" s="759">
        <f>+Cons_San_TOT!AC8+Cons_Ter_TOT!AC8+Cons_Ric!AC8+Cons_118!AC8</f>
        <v>0</v>
      </c>
      <c r="AD8" s="759">
        <f>+Cons_San_TOT!AD8+Cons_Ter_TOT!AD8+Cons_Ric!AD8+Cons_118!AD8</f>
        <v>0</v>
      </c>
      <c r="AE8" s="759">
        <f>+Cons_San_TOT!AE8+Cons_Ter_TOT!AE8+Cons_Ric!AE8+Cons_118!AE8</f>
        <v>0</v>
      </c>
      <c r="AF8" s="759">
        <f>+Cons_San_TOT!AF8+Cons_Ter_TOT!AF8+Cons_Ric!AF8+Cons_118!AF8</f>
        <v>0</v>
      </c>
      <c r="AG8" s="759">
        <f>+Cons_San_TOT!AG8+Cons_Ter_TOT!AG8+Cons_Ric!AG8+Cons_118!AG8</f>
        <v>0</v>
      </c>
      <c r="AH8" s="759">
        <f>+Cons_San_TOT!AH8+Cons_Ter_TOT!AH8+Cons_Ric!AH8+Cons_118!AH8</f>
        <v>0</v>
      </c>
      <c r="AI8" s="759">
        <f>+Cons_San_TOT!AI8+Cons_Ter_TOT!AI8+Cons_Ric!AI8+Cons_118!AI8</f>
        <v>0</v>
      </c>
      <c r="AJ8" s="759">
        <f>+Cons_San_TOT!AJ8+Cons_Ter_TOT!AJ8+Cons_Ric!AJ8+Cons_118!AJ8</f>
        <v>0</v>
      </c>
      <c r="AK8" s="759">
        <f>+Cons_San_TOT!AK8+Cons_Ter_TOT!AK8+Cons_Ric!AK8+Cons_118!AK8</f>
        <v>0</v>
      </c>
      <c r="AL8" s="759">
        <f>+Cons_San_TOT!AL8+Cons_Ter_TOT!AL8+Cons_Ric!AL8+Cons_118!AL8</f>
        <v>0</v>
      </c>
      <c r="AM8" s="759">
        <f>+Cons_San_TOT!AM8+Cons_Ter_TOT!AM8+Cons_Ric!AM8+Cons_118!AM8</f>
        <v>0</v>
      </c>
      <c r="AN8" s="759">
        <f>+Cons_San_TOT!AN8+Cons_Ter_TOT!AN8+Cons_Ric!AN8+Cons_118!AN8</f>
        <v>0</v>
      </c>
      <c r="AO8" s="759">
        <f>+Cons_San_TOT!AO8+Cons_Ter_TOT!AO8+Cons_Ric!AO8+Cons_118!AO8</f>
        <v>0</v>
      </c>
      <c r="AP8" s="759">
        <f>+Cons_San_TOT!AP8+Cons_Ter_TOT!AP8+Cons_Ric!AP8+Cons_118!AP8</f>
        <v>0</v>
      </c>
      <c r="AQ8" s="759">
        <f>+Cons_San_TOT!AQ8+Cons_Ter_TOT!AQ8+Cons_Ric!AQ8+Cons_118!AQ8</f>
        <v>0</v>
      </c>
      <c r="AR8" s="759">
        <f>+Cons_San_TOT!AR8+Cons_Ter_TOT!AR8+Cons_Ric!AR8+Cons_118!AR8</f>
        <v>0</v>
      </c>
      <c r="AS8" s="759">
        <f>+Cons_San_TOT!AS8+Cons_Ter_TOT!AS8+Cons_Ric!AS8+Cons_118!AS8</f>
        <v>0</v>
      </c>
      <c r="AT8" s="759">
        <f>+Cons_San_TOT!AT8+Cons_Ter_TOT!AT8+Cons_Ric!AT8+Cons_118!AT8</f>
        <v>0</v>
      </c>
      <c r="AU8" s="759">
        <f>+Cons_San_TOT!AU8+Cons_Ter_TOT!AU8+Cons_Ric!AU8+Cons_118!AU8</f>
        <v>0</v>
      </c>
      <c r="AV8" s="759">
        <f>+Cons_San_TOT!AV8+Cons_Ter_TOT!AV8+Cons_Ric!AV8+Cons_118!AV8</f>
        <v>0</v>
      </c>
      <c r="AW8" s="759">
        <f>+Cons_San_TOT!AW8+Cons_Ter_TOT!AW8+Cons_Ric!AW8+Cons_118!AW8</f>
        <v>0</v>
      </c>
    </row>
    <row r="9" spans="1:62" ht="14.25">
      <c r="A9" s="336" t="s">
        <v>307</v>
      </c>
      <c r="B9" s="35" t="s">
        <v>310</v>
      </c>
      <c r="C9" s="36" t="s">
        <v>4904</v>
      </c>
      <c r="D9" s="998">
        <f ca="1">SUMIF(Codifica_CE!D:U,$A9,Codifica_CE!T:T)-SUMIF(Codifica_CE!$D$2482:$U$3721,$A9,Codifica_CE!$T$2482:$T$3721)</f>
        <v>0</v>
      </c>
      <c r="E9" s="981">
        <f t="shared" si="0"/>
        <v>0</v>
      </c>
      <c r="F9" s="37" t="str">
        <f>Info!$B$2</f>
        <v>323</v>
      </c>
      <c r="G9" s="477"/>
      <c r="H9" s="759">
        <f>+Cons_San_TOT!H9+Cons_Ter_TOT!H9+Cons_Ric!H9+Cons_118!H9</f>
        <v>0</v>
      </c>
      <c r="I9" s="759">
        <f>+Cons_San_TOT!I9+Cons_Ter_TOT!I9+Cons_Ric!I9+Cons_118!I9</f>
        <v>0</v>
      </c>
      <c r="J9" s="759">
        <f>+Cons_San_TOT!J9+Cons_Ter_TOT!J9+Cons_Ric!J9+Cons_118!J9</f>
        <v>0</v>
      </c>
      <c r="K9" s="759">
        <f>+Cons_San_TOT!K9+Cons_Ter_TOT!K9+Cons_Ric!K9+Cons_118!K9</f>
        <v>0</v>
      </c>
      <c r="L9" s="759">
        <f>+Cons_San_TOT!L9+Cons_Ter_TOT!L9+Cons_Ric!L9+Cons_118!L9</f>
        <v>0</v>
      </c>
      <c r="M9" s="759">
        <f>+Cons_San_TOT!M9+Cons_Ter_TOT!M9+Cons_Ric!M9+Cons_118!M9</f>
        <v>0</v>
      </c>
      <c r="N9" s="759">
        <f>+Cons_San_TOT!N9+Cons_Ter_TOT!N9+Cons_Ric!N9+Cons_118!N9</f>
        <v>0</v>
      </c>
      <c r="O9" s="759">
        <f>+Cons_San_TOT!O9+Cons_Ter_TOT!O9+Cons_Ric!O9+Cons_118!O9</f>
        <v>0</v>
      </c>
      <c r="P9" s="759">
        <f>+Cons_San_TOT!P9+Cons_Ter_TOT!P9+Cons_Ric!P9+Cons_118!P9</f>
        <v>0</v>
      </c>
      <c r="Q9" s="759">
        <f>+Cons_San_TOT!Q9+Cons_Ter_TOT!Q9+Cons_Ric!Q9+Cons_118!Q9</f>
        <v>0</v>
      </c>
      <c r="R9" s="759">
        <f>+Cons_San_TOT!R9+Cons_Ter_TOT!R9+Cons_Ric!R9+Cons_118!R9</f>
        <v>0</v>
      </c>
      <c r="S9" s="759">
        <f>+Cons_San_TOT!S9+Cons_Ter_TOT!S9+Cons_Ric!S9+Cons_118!S9</f>
        <v>0</v>
      </c>
      <c r="T9" s="759">
        <f>+Cons_San_TOT!T9+Cons_Ter_TOT!T9+Cons_Ric!T9+Cons_118!T9</f>
        <v>0</v>
      </c>
      <c r="U9" s="759">
        <f>+Cons_San_TOT!U9+Cons_Ter_TOT!U9+Cons_Ric!U9+Cons_118!U9</f>
        <v>0</v>
      </c>
      <c r="V9" s="759">
        <f>+Cons_San_TOT!V9+Cons_Ter_TOT!V9+Cons_Ric!V9+Cons_118!V9</f>
        <v>0</v>
      </c>
      <c r="W9" s="759">
        <f>+Cons_San_TOT!W9+Cons_Ter_TOT!W9+Cons_Ric!W9+Cons_118!W9</f>
        <v>0</v>
      </c>
      <c r="X9" s="759">
        <f>+Cons_San_TOT!X9+Cons_Ter_TOT!X9+Cons_Ric!X9+Cons_118!X9</f>
        <v>0</v>
      </c>
      <c r="Y9" s="759">
        <f>+Cons_San_TOT!Y9+Cons_Ter_TOT!Y9+Cons_Ric!Y9+Cons_118!Y9</f>
        <v>0</v>
      </c>
      <c r="Z9" s="759">
        <f>+Cons_San_TOT!Z9+Cons_Ter_TOT!Z9+Cons_Ric!Z9+Cons_118!Z9</f>
        <v>0</v>
      </c>
      <c r="AA9" s="759">
        <f>+Cons_San_TOT!AA9+Cons_Ter_TOT!AA9+Cons_Ric!AA9+Cons_118!AA9</f>
        <v>0</v>
      </c>
      <c r="AB9" s="759">
        <f>+Cons_San_TOT!AB9+Cons_Ter_TOT!AB9+Cons_Ric!AB9+Cons_118!AB9</f>
        <v>0</v>
      </c>
      <c r="AC9" s="759">
        <f>+Cons_San_TOT!AC9+Cons_Ter_TOT!AC9+Cons_Ric!AC9+Cons_118!AC9</f>
        <v>0</v>
      </c>
      <c r="AD9" s="759">
        <f>+Cons_San_TOT!AD9+Cons_Ter_TOT!AD9+Cons_Ric!AD9+Cons_118!AD9</f>
        <v>0</v>
      </c>
      <c r="AE9" s="759">
        <f>+Cons_San_TOT!AE9+Cons_Ter_TOT!AE9+Cons_Ric!AE9+Cons_118!AE9</f>
        <v>0</v>
      </c>
      <c r="AF9" s="759">
        <f>+Cons_San_TOT!AF9+Cons_Ter_TOT!AF9+Cons_Ric!AF9+Cons_118!AF9</f>
        <v>0</v>
      </c>
      <c r="AG9" s="759">
        <f>+Cons_San_TOT!AG9+Cons_Ter_TOT!AG9+Cons_Ric!AG9+Cons_118!AG9</f>
        <v>0</v>
      </c>
      <c r="AH9" s="759">
        <f>+Cons_San_TOT!AH9+Cons_Ter_TOT!AH9+Cons_Ric!AH9+Cons_118!AH9</f>
        <v>0</v>
      </c>
      <c r="AI9" s="759">
        <f>+Cons_San_TOT!AI9+Cons_Ter_TOT!AI9+Cons_Ric!AI9+Cons_118!AI9</f>
        <v>0</v>
      </c>
      <c r="AJ9" s="759">
        <f>+Cons_San_TOT!AJ9+Cons_Ter_TOT!AJ9+Cons_Ric!AJ9+Cons_118!AJ9</f>
        <v>0</v>
      </c>
      <c r="AK9" s="759">
        <f>+Cons_San_TOT!AK9+Cons_Ter_TOT!AK9+Cons_Ric!AK9+Cons_118!AK9</f>
        <v>0</v>
      </c>
      <c r="AL9" s="759">
        <f>+Cons_San_TOT!AL9+Cons_Ter_TOT!AL9+Cons_Ric!AL9+Cons_118!AL9</f>
        <v>0</v>
      </c>
      <c r="AM9" s="759">
        <f>+Cons_San_TOT!AM9+Cons_Ter_TOT!AM9+Cons_Ric!AM9+Cons_118!AM9</f>
        <v>0</v>
      </c>
      <c r="AN9" s="759">
        <f>+Cons_San_TOT!AN9+Cons_Ter_TOT!AN9+Cons_Ric!AN9+Cons_118!AN9</f>
        <v>0</v>
      </c>
      <c r="AO9" s="759">
        <f>+Cons_San_TOT!AO9+Cons_Ter_TOT!AO9+Cons_Ric!AO9+Cons_118!AO9</f>
        <v>0</v>
      </c>
      <c r="AP9" s="759">
        <f>+Cons_San_TOT!AP9+Cons_Ter_TOT!AP9+Cons_Ric!AP9+Cons_118!AP9</f>
        <v>0</v>
      </c>
      <c r="AQ9" s="759">
        <f>+Cons_San_TOT!AQ9+Cons_Ter_TOT!AQ9+Cons_Ric!AQ9+Cons_118!AQ9</f>
        <v>0</v>
      </c>
      <c r="AR9" s="759">
        <f>+Cons_San_TOT!AR9+Cons_Ter_TOT!AR9+Cons_Ric!AR9+Cons_118!AR9</f>
        <v>0</v>
      </c>
      <c r="AS9" s="759">
        <f>+Cons_San_TOT!AS9+Cons_Ter_TOT!AS9+Cons_Ric!AS9+Cons_118!AS9</f>
        <v>0</v>
      </c>
      <c r="AT9" s="759">
        <f>+Cons_San_TOT!AT9+Cons_Ter_TOT!AT9+Cons_Ric!AT9+Cons_118!AT9</f>
        <v>0</v>
      </c>
      <c r="AU9" s="759">
        <f>+Cons_San_TOT!AU9+Cons_Ter_TOT!AU9+Cons_Ric!AU9+Cons_118!AU9</f>
        <v>0</v>
      </c>
      <c r="AV9" s="759">
        <f>+Cons_San_TOT!AV9+Cons_Ter_TOT!AV9+Cons_Ric!AV9+Cons_118!AV9</f>
        <v>0</v>
      </c>
      <c r="AW9" s="759">
        <f>+Cons_San_TOT!AW9+Cons_Ter_TOT!AW9+Cons_Ric!AW9+Cons_118!AW9</f>
        <v>0</v>
      </c>
    </row>
    <row r="10" spans="1:62" ht="14.25">
      <c r="A10" s="336" t="s">
        <v>311</v>
      </c>
      <c r="B10" s="35" t="s">
        <v>312</v>
      </c>
      <c r="C10" s="36" t="s">
        <v>4904</v>
      </c>
      <c r="D10" s="998">
        <f ca="1">SUMIF(Codifica_CE!D:U,$A10,Codifica_CE!T:T)-SUMIF(Codifica_CE!$D$2482:$U$3721,$A10,Codifica_CE!$T$2482:$T$3721)</f>
        <v>0</v>
      </c>
      <c r="E10" s="981">
        <f t="shared" si="0"/>
        <v>0</v>
      </c>
      <c r="F10" s="37" t="str">
        <f>Info!$B$2</f>
        <v>323</v>
      </c>
      <c r="G10" s="477"/>
      <c r="H10" s="759">
        <f>+Cons_San_TOT!H10+Cons_Ter_TOT!H10+Cons_Ric!H10+Cons_118!H10</f>
        <v>0</v>
      </c>
      <c r="I10" s="759">
        <f>+Cons_San_TOT!I10+Cons_Ter_TOT!I10+Cons_Ric!I10+Cons_118!I10</f>
        <v>0</v>
      </c>
      <c r="J10" s="759">
        <f>+Cons_San_TOT!J10+Cons_Ter_TOT!J10+Cons_Ric!J10+Cons_118!J10</f>
        <v>0</v>
      </c>
      <c r="K10" s="759">
        <f>+Cons_San_TOT!K10+Cons_Ter_TOT!K10+Cons_Ric!K10+Cons_118!K10</f>
        <v>0</v>
      </c>
      <c r="L10" s="759">
        <f>+Cons_San_TOT!L10+Cons_Ter_TOT!L10+Cons_Ric!L10+Cons_118!L10</f>
        <v>0</v>
      </c>
      <c r="M10" s="759">
        <f>+Cons_San_TOT!M10+Cons_Ter_TOT!M10+Cons_Ric!M10+Cons_118!M10</f>
        <v>0</v>
      </c>
      <c r="N10" s="759">
        <f>+Cons_San_TOT!N10+Cons_Ter_TOT!N10+Cons_Ric!N10+Cons_118!N10</f>
        <v>0</v>
      </c>
      <c r="O10" s="759">
        <f>+Cons_San_TOT!O10+Cons_Ter_TOT!O10+Cons_Ric!O10+Cons_118!O10</f>
        <v>0</v>
      </c>
      <c r="P10" s="759">
        <f>+Cons_San_TOT!P10+Cons_Ter_TOT!P10+Cons_Ric!P10+Cons_118!P10</f>
        <v>0</v>
      </c>
      <c r="Q10" s="759">
        <f>+Cons_San_TOT!Q10+Cons_Ter_TOT!Q10+Cons_Ric!Q10+Cons_118!Q10</f>
        <v>0</v>
      </c>
      <c r="R10" s="759">
        <f>+Cons_San_TOT!R10+Cons_Ter_TOT!R10+Cons_Ric!R10+Cons_118!R10</f>
        <v>0</v>
      </c>
      <c r="S10" s="759">
        <f>+Cons_San_TOT!S10+Cons_Ter_TOT!S10+Cons_Ric!S10+Cons_118!S10</f>
        <v>0</v>
      </c>
      <c r="T10" s="759">
        <f>+Cons_San_TOT!T10+Cons_Ter_TOT!T10+Cons_Ric!T10+Cons_118!T10</f>
        <v>0</v>
      </c>
      <c r="U10" s="759">
        <f>+Cons_San_TOT!U10+Cons_Ter_TOT!U10+Cons_Ric!U10+Cons_118!U10</f>
        <v>0</v>
      </c>
      <c r="V10" s="759">
        <f>+Cons_San_TOT!V10+Cons_Ter_TOT!V10+Cons_Ric!V10+Cons_118!V10</f>
        <v>0</v>
      </c>
      <c r="W10" s="759">
        <f>+Cons_San_TOT!W10+Cons_Ter_TOT!W10+Cons_Ric!W10+Cons_118!W10</f>
        <v>0</v>
      </c>
      <c r="X10" s="759">
        <f>+Cons_San_TOT!X10+Cons_Ter_TOT!X10+Cons_Ric!X10+Cons_118!X10</f>
        <v>0</v>
      </c>
      <c r="Y10" s="759">
        <f>+Cons_San_TOT!Y10+Cons_Ter_TOT!Y10+Cons_Ric!Y10+Cons_118!Y10</f>
        <v>0</v>
      </c>
      <c r="Z10" s="759">
        <f>+Cons_San_TOT!Z10+Cons_Ter_TOT!Z10+Cons_Ric!Z10+Cons_118!Z10</f>
        <v>0</v>
      </c>
      <c r="AA10" s="759">
        <f>+Cons_San_TOT!AA10+Cons_Ter_TOT!AA10+Cons_Ric!AA10+Cons_118!AA10</f>
        <v>0</v>
      </c>
      <c r="AB10" s="759">
        <f>+Cons_San_TOT!AB10+Cons_Ter_TOT!AB10+Cons_Ric!AB10+Cons_118!AB10</f>
        <v>0</v>
      </c>
      <c r="AC10" s="759">
        <f>+Cons_San_TOT!AC10+Cons_Ter_TOT!AC10+Cons_Ric!AC10+Cons_118!AC10</f>
        <v>0</v>
      </c>
      <c r="AD10" s="759">
        <f>+Cons_San_TOT!AD10+Cons_Ter_TOT!AD10+Cons_Ric!AD10+Cons_118!AD10</f>
        <v>0</v>
      </c>
      <c r="AE10" s="759">
        <f>+Cons_San_TOT!AE10+Cons_Ter_TOT!AE10+Cons_Ric!AE10+Cons_118!AE10</f>
        <v>0</v>
      </c>
      <c r="AF10" s="759">
        <f>+Cons_San_TOT!AF10+Cons_Ter_TOT!AF10+Cons_Ric!AF10+Cons_118!AF10</f>
        <v>0</v>
      </c>
      <c r="AG10" s="759">
        <f>+Cons_San_TOT!AG10+Cons_Ter_TOT!AG10+Cons_Ric!AG10+Cons_118!AG10</f>
        <v>0</v>
      </c>
      <c r="AH10" s="759">
        <f>+Cons_San_TOT!AH10+Cons_Ter_TOT!AH10+Cons_Ric!AH10+Cons_118!AH10</f>
        <v>0</v>
      </c>
      <c r="AI10" s="759">
        <f>+Cons_San_TOT!AI10+Cons_Ter_TOT!AI10+Cons_Ric!AI10+Cons_118!AI10</f>
        <v>0</v>
      </c>
      <c r="AJ10" s="759">
        <f>+Cons_San_TOT!AJ10+Cons_Ter_TOT!AJ10+Cons_Ric!AJ10+Cons_118!AJ10</f>
        <v>0</v>
      </c>
      <c r="AK10" s="759">
        <f>+Cons_San_TOT!AK10+Cons_Ter_TOT!AK10+Cons_Ric!AK10+Cons_118!AK10</f>
        <v>0</v>
      </c>
      <c r="AL10" s="759">
        <f>+Cons_San_TOT!AL10+Cons_Ter_TOT!AL10+Cons_Ric!AL10+Cons_118!AL10</f>
        <v>0</v>
      </c>
      <c r="AM10" s="759">
        <f>+Cons_San_TOT!AM10+Cons_Ter_TOT!AM10+Cons_Ric!AM10+Cons_118!AM10</f>
        <v>0</v>
      </c>
      <c r="AN10" s="759">
        <f>+Cons_San_TOT!AN10+Cons_Ter_TOT!AN10+Cons_Ric!AN10+Cons_118!AN10</f>
        <v>0</v>
      </c>
      <c r="AO10" s="759">
        <f>+Cons_San_TOT!AO10+Cons_Ter_TOT!AO10+Cons_Ric!AO10+Cons_118!AO10</f>
        <v>0</v>
      </c>
      <c r="AP10" s="759">
        <f>+Cons_San_TOT!AP10+Cons_Ter_TOT!AP10+Cons_Ric!AP10+Cons_118!AP10</f>
        <v>0</v>
      </c>
      <c r="AQ10" s="759">
        <f>+Cons_San_TOT!AQ10+Cons_Ter_TOT!AQ10+Cons_Ric!AQ10+Cons_118!AQ10</f>
        <v>0</v>
      </c>
      <c r="AR10" s="759">
        <f>+Cons_San_TOT!AR10+Cons_Ter_TOT!AR10+Cons_Ric!AR10+Cons_118!AR10</f>
        <v>0</v>
      </c>
      <c r="AS10" s="759">
        <f>+Cons_San_TOT!AS10+Cons_Ter_TOT!AS10+Cons_Ric!AS10+Cons_118!AS10</f>
        <v>0</v>
      </c>
      <c r="AT10" s="759">
        <f>+Cons_San_TOT!AT10+Cons_Ter_TOT!AT10+Cons_Ric!AT10+Cons_118!AT10</f>
        <v>0</v>
      </c>
      <c r="AU10" s="759">
        <f>+Cons_San_TOT!AU10+Cons_Ter_TOT!AU10+Cons_Ric!AU10+Cons_118!AU10</f>
        <v>0</v>
      </c>
      <c r="AV10" s="759">
        <f>+Cons_San_TOT!AV10+Cons_Ter_TOT!AV10+Cons_Ric!AV10+Cons_118!AV10</f>
        <v>0</v>
      </c>
      <c r="AW10" s="759">
        <f>+Cons_San_TOT!AW10+Cons_Ter_TOT!AW10+Cons_Ric!AW10+Cons_118!AW10</f>
        <v>0</v>
      </c>
    </row>
    <row r="11" spans="1:62" ht="14.25">
      <c r="A11" s="336" t="s">
        <v>326</v>
      </c>
      <c r="B11" s="35" t="s">
        <v>328</v>
      </c>
      <c r="C11" s="36" t="s">
        <v>4904</v>
      </c>
      <c r="D11" s="998">
        <f ca="1">SUMIF(Codifica_CE!D:U,$A11,Codifica_CE!T:T)-SUMIF(Codifica_CE!$D$2482:$U$3721,$A11,Codifica_CE!$T$2482:$T$3721)</f>
        <v>0</v>
      </c>
      <c r="E11" s="981">
        <f t="shared" si="0"/>
        <v>0</v>
      </c>
      <c r="F11" s="37" t="str">
        <f>Info!$B$2</f>
        <v>323</v>
      </c>
      <c r="G11" s="477"/>
      <c r="H11" s="759">
        <f>+Cons_San_TOT!H11+Cons_Ter_TOT!H11+Cons_Ric!H11+Cons_118!H11</f>
        <v>0</v>
      </c>
      <c r="I11" s="759">
        <f>+Cons_San_TOT!I11+Cons_Ter_TOT!I11+Cons_Ric!I11+Cons_118!I11</f>
        <v>0</v>
      </c>
      <c r="J11" s="759">
        <f>+Cons_San_TOT!J11+Cons_Ter_TOT!J11+Cons_Ric!J11+Cons_118!J11</f>
        <v>0</v>
      </c>
      <c r="K11" s="759">
        <f>+Cons_San_TOT!K11+Cons_Ter_TOT!K11+Cons_Ric!K11+Cons_118!K11</f>
        <v>0</v>
      </c>
      <c r="L11" s="759">
        <f>+Cons_San_TOT!L11+Cons_Ter_TOT!L11+Cons_Ric!L11+Cons_118!L11</f>
        <v>0</v>
      </c>
      <c r="M11" s="759">
        <f>+Cons_San_TOT!M11+Cons_Ter_TOT!M11+Cons_Ric!M11+Cons_118!M11</f>
        <v>0</v>
      </c>
      <c r="N11" s="759">
        <f>+Cons_San_TOT!N11+Cons_Ter_TOT!N11+Cons_Ric!N11+Cons_118!N11</f>
        <v>0</v>
      </c>
      <c r="O11" s="759">
        <f>+Cons_San_TOT!O11+Cons_Ter_TOT!O11+Cons_Ric!O11+Cons_118!O11</f>
        <v>0</v>
      </c>
      <c r="P11" s="759">
        <f>+Cons_San_TOT!P11+Cons_Ter_TOT!P11+Cons_Ric!P11+Cons_118!P11</f>
        <v>0</v>
      </c>
      <c r="Q11" s="759">
        <f>+Cons_San_TOT!Q11+Cons_Ter_TOT!Q11+Cons_Ric!Q11+Cons_118!Q11</f>
        <v>0</v>
      </c>
      <c r="R11" s="759">
        <f>+Cons_San_TOT!R11+Cons_Ter_TOT!R11+Cons_Ric!R11+Cons_118!R11</f>
        <v>0</v>
      </c>
      <c r="S11" s="759">
        <f>+Cons_San_TOT!S11+Cons_Ter_TOT!S11+Cons_Ric!S11+Cons_118!S11</f>
        <v>0</v>
      </c>
      <c r="T11" s="759">
        <f>+Cons_San_TOT!T11+Cons_Ter_TOT!T11+Cons_Ric!T11+Cons_118!T11</f>
        <v>0</v>
      </c>
      <c r="U11" s="759">
        <f>+Cons_San_TOT!U11+Cons_Ter_TOT!U11+Cons_Ric!U11+Cons_118!U11</f>
        <v>0</v>
      </c>
      <c r="V11" s="759">
        <f>+Cons_San_TOT!V11+Cons_Ter_TOT!V11+Cons_Ric!V11+Cons_118!V11</f>
        <v>0</v>
      </c>
      <c r="W11" s="759">
        <f>+Cons_San_TOT!W11+Cons_Ter_TOT!W11+Cons_Ric!W11+Cons_118!W11</f>
        <v>0</v>
      </c>
      <c r="X11" s="759">
        <f>+Cons_San_TOT!X11+Cons_Ter_TOT!X11+Cons_Ric!X11+Cons_118!X11</f>
        <v>0</v>
      </c>
      <c r="Y11" s="759">
        <f>+Cons_San_TOT!Y11+Cons_Ter_TOT!Y11+Cons_Ric!Y11+Cons_118!Y11</f>
        <v>0</v>
      </c>
      <c r="Z11" s="759">
        <f>+Cons_San_TOT!Z11+Cons_Ter_TOT!Z11+Cons_Ric!Z11+Cons_118!Z11</f>
        <v>0</v>
      </c>
      <c r="AA11" s="759">
        <f>+Cons_San_TOT!AA11+Cons_Ter_TOT!AA11+Cons_Ric!AA11+Cons_118!AA11</f>
        <v>0</v>
      </c>
      <c r="AB11" s="759">
        <f>+Cons_San_TOT!AB11+Cons_Ter_TOT!AB11+Cons_Ric!AB11+Cons_118!AB11</f>
        <v>0</v>
      </c>
      <c r="AC11" s="759">
        <f>+Cons_San_TOT!AC11+Cons_Ter_TOT!AC11+Cons_Ric!AC11+Cons_118!AC11</f>
        <v>0</v>
      </c>
      <c r="AD11" s="759">
        <f>+Cons_San_TOT!AD11+Cons_Ter_TOT!AD11+Cons_Ric!AD11+Cons_118!AD11</f>
        <v>0</v>
      </c>
      <c r="AE11" s="759">
        <f>+Cons_San_TOT!AE11+Cons_Ter_TOT!AE11+Cons_Ric!AE11+Cons_118!AE11</f>
        <v>0</v>
      </c>
      <c r="AF11" s="759">
        <f>+Cons_San_TOT!AF11+Cons_Ter_TOT!AF11+Cons_Ric!AF11+Cons_118!AF11</f>
        <v>0</v>
      </c>
      <c r="AG11" s="759">
        <f>+Cons_San_TOT!AG11+Cons_Ter_TOT!AG11+Cons_Ric!AG11+Cons_118!AG11</f>
        <v>0</v>
      </c>
      <c r="AH11" s="759">
        <f>+Cons_San_TOT!AH11+Cons_Ter_TOT!AH11+Cons_Ric!AH11+Cons_118!AH11</f>
        <v>0</v>
      </c>
      <c r="AI11" s="759">
        <f>+Cons_San_TOT!AI11+Cons_Ter_TOT!AI11+Cons_Ric!AI11+Cons_118!AI11</f>
        <v>0</v>
      </c>
      <c r="AJ11" s="759">
        <f>+Cons_San_TOT!AJ11+Cons_Ter_TOT!AJ11+Cons_Ric!AJ11+Cons_118!AJ11</f>
        <v>0</v>
      </c>
      <c r="AK11" s="759">
        <f>+Cons_San_TOT!AK11+Cons_Ter_TOT!AK11+Cons_Ric!AK11+Cons_118!AK11</f>
        <v>0</v>
      </c>
      <c r="AL11" s="759">
        <f>+Cons_San_TOT!AL11+Cons_Ter_TOT!AL11+Cons_Ric!AL11+Cons_118!AL11</f>
        <v>0</v>
      </c>
      <c r="AM11" s="759">
        <f>+Cons_San_TOT!AM11+Cons_Ter_TOT!AM11+Cons_Ric!AM11+Cons_118!AM11</f>
        <v>0</v>
      </c>
      <c r="AN11" s="759">
        <f>+Cons_San_TOT!AN11+Cons_Ter_TOT!AN11+Cons_Ric!AN11+Cons_118!AN11</f>
        <v>0</v>
      </c>
      <c r="AO11" s="759">
        <f>+Cons_San_TOT!AO11+Cons_Ter_TOT!AO11+Cons_Ric!AO11+Cons_118!AO11</f>
        <v>0</v>
      </c>
      <c r="AP11" s="759">
        <f>+Cons_San_TOT!AP11+Cons_Ter_TOT!AP11+Cons_Ric!AP11+Cons_118!AP11</f>
        <v>0</v>
      </c>
      <c r="AQ11" s="759">
        <f>+Cons_San_TOT!AQ11+Cons_Ter_TOT!AQ11+Cons_Ric!AQ11+Cons_118!AQ11</f>
        <v>0</v>
      </c>
      <c r="AR11" s="759">
        <f>+Cons_San_TOT!AR11+Cons_Ter_TOT!AR11+Cons_Ric!AR11+Cons_118!AR11</f>
        <v>0</v>
      </c>
      <c r="AS11" s="759">
        <f>+Cons_San_TOT!AS11+Cons_Ter_TOT!AS11+Cons_Ric!AS11+Cons_118!AS11</f>
        <v>0</v>
      </c>
      <c r="AT11" s="759">
        <f>+Cons_San_TOT!AT11+Cons_Ter_TOT!AT11+Cons_Ric!AT11+Cons_118!AT11</f>
        <v>0</v>
      </c>
      <c r="AU11" s="759">
        <f>+Cons_San_TOT!AU11+Cons_Ter_TOT!AU11+Cons_Ric!AU11+Cons_118!AU11</f>
        <v>0</v>
      </c>
      <c r="AV11" s="759">
        <f>+Cons_San_TOT!AV11+Cons_Ter_TOT!AV11+Cons_Ric!AV11+Cons_118!AV11</f>
        <v>0</v>
      </c>
      <c r="AW11" s="759">
        <f>+Cons_San_TOT!AW11+Cons_Ter_TOT!AW11+Cons_Ric!AW11+Cons_118!AW11</f>
        <v>0</v>
      </c>
    </row>
    <row r="12" spans="1:62" ht="14.25">
      <c r="A12" s="336" t="s">
        <v>329</v>
      </c>
      <c r="B12" s="35" t="s">
        <v>330</v>
      </c>
      <c r="C12" s="36" t="s">
        <v>4904</v>
      </c>
      <c r="D12" s="998">
        <f ca="1">SUMIF(Codifica_CE!D:U,$A12,Codifica_CE!T:T)-SUMIF(Codifica_CE!$D$2482:$U$3721,$A12,Codifica_CE!$T$2482:$T$3721)</f>
        <v>0</v>
      </c>
      <c r="E12" s="981">
        <f t="shared" si="0"/>
        <v>0</v>
      </c>
      <c r="F12" s="37" t="str">
        <f>Info!$B$2</f>
        <v>323</v>
      </c>
      <c r="G12" s="477"/>
      <c r="H12" s="759">
        <f>+Cons_San_TOT!H12+Cons_Ter_TOT!H12+Cons_Ric!H12+Cons_118!H12</f>
        <v>0</v>
      </c>
      <c r="I12" s="759">
        <f>+Cons_San_TOT!I12+Cons_Ter_TOT!I12+Cons_Ric!I12+Cons_118!I12</f>
        <v>0</v>
      </c>
      <c r="J12" s="759">
        <f>+Cons_San_TOT!J12+Cons_Ter_TOT!J12+Cons_Ric!J12+Cons_118!J12</f>
        <v>0</v>
      </c>
      <c r="K12" s="759">
        <f>+Cons_San_TOT!K12+Cons_Ter_TOT!K12+Cons_Ric!K12+Cons_118!K12</f>
        <v>0</v>
      </c>
      <c r="L12" s="759">
        <f>+Cons_San_TOT!L12+Cons_Ter_TOT!L12+Cons_Ric!L12+Cons_118!L12</f>
        <v>0</v>
      </c>
      <c r="M12" s="759">
        <f>+Cons_San_TOT!M12+Cons_Ter_TOT!M12+Cons_Ric!M12+Cons_118!M12</f>
        <v>0</v>
      </c>
      <c r="N12" s="759">
        <f>+Cons_San_TOT!N12+Cons_Ter_TOT!N12+Cons_Ric!N12+Cons_118!N12</f>
        <v>0</v>
      </c>
      <c r="O12" s="759">
        <f>+Cons_San_TOT!O12+Cons_Ter_TOT!O12+Cons_Ric!O12+Cons_118!O12</f>
        <v>0</v>
      </c>
      <c r="P12" s="759">
        <f>+Cons_San_TOT!P12+Cons_Ter_TOT!P12+Cons_Ric!P12+Cons_118!P12</f>
        <v>0</v>
      </c>
      <c r="Q12" s="759">
        <f>+Cons_San_TOT!Q12+Cons_Ter_TOT!Q12+Cons_Ric!Q12+Cons_118!Q12</f>
        <v>0</v>
      </c>
      <c r="R12" s="759">
        <f>+Cons_San_TOT!R12+Cons_Ter_TOT!R12+Cons_Ric!R12+Cons_118!R12</f>
        <v>0</v>
      </c>
      <c r="S12" s="759">
        <f>+Cons_San_TOT!S12+Cons_Ter_TOT!S12+Cons_Ric!S12+Cons_118!S12</f>
        <v>0</v>
      </c>
      <c r="T12" s="759">
        <f>+Cons_San_TOT!T12+Cons_Ter_TOT!T12+Cons_Ric!T12+Cons_118!T12</f>
        <v>0</v>
      </c>
      <c r="U12" s="759">
        <f>+Cons_San_TOT!U12+Cons_Ter_TOT!U12+Cons_Ric!U12+Cons_118!U12</f>
        <v>0</v>
      </c>
      <c r="V12" s="759">
        <f>+Cons_San_TOT!V12+Cons_Ter_TOT!V12+Cons_Ric!V12+Cons_118!V12</f>
        <v>0</v>
      </c>
      <c r="W12" s="759">
        <f>+Cons_San_TOT!W12+Cons_Ter_TOT!W12+Cons_Ric!W12+Cons_118!W12</f>
        <v>0</v>
      </c>
      <c r="X12" s="759">
        <f>+Cons_San_TOT!X12+Cons_Ter_TOT!X12+Cons_Ric!X12+Cons_118!X12</f>
        <v>0</v>
      </c>
      <c r="Y12" s="759">
        <f>+Cons_San_TOT!Y12+Cons_Ter_TOT!Y12+Cons_Ric!Y12+Cons_118!Y12</f>
        <v>0</v>
      </c>
      <c r="Z12" s="759">
        <f>+Cons_San_TOT!Z12+Cons_Ter_TOT!Z12+Cons_Ric!Z12+Cons_118!Z12</f>
        <v>0</v>
      </c>
      <c r="AA12" s="759">
        <f>+Cons_San_TOT!AA12+Cons_Ter_TOT!AA12+Cons_Ric!AA12+Cons_118!AA12</f>
        <v>0</v>
      </c>
      <c r="AB12" s="759">
        <f>+Cons_San_TOT!AB12+Cons_Ter_TOT!AB12+Cons_Ric!AB12+Cons_118!AB12</f>
        <v>0</v>
      </c>
      <c r="AC12" s="759">
        <f>+Cons_San_TOT!AC12+Cons_Ter_TOT!AC12+Cons_Ric!AC12+Cons_118!AC12</f>
        <v>0</v>
      </c>
      <c r="AD12" s="759">
        <f>+Cons_San_TOT!AD12+Cons_Ter_TOT!AD12+Cons_Ric!AD12+Cons_118!AD12</f>
        <v>0</v>
      </c>
      <c r="AE12" s="759">
        <f>+Cons_San_TOT!AE12+Cons_Ter_TOT!AE12+Cons_Ric!AE12+Cons_118!AE12</f>
        <v>0</v>
      </c>
      <c r="AF12" s="759">
        <f>+Cons_San_TOT!AF12+Cons_Ter_TOT!AF12+Cons_Ric!AF12+Cons_118!AF12</f>
        <v>0</v>
      </c>
      <c r="AG12" s="759">
        <f>+Cons_San_TOT!AG12+Cons_Ter_TOT!AG12+Cons_Ric!AG12+Cons_118!AG12</f>
        <v>0</v>
      </c>
      <c r="AH12" s="759">
        <f>+Cons_San_TOT!AH12+Cons_Ter_TOT!AH12+Cons_Ric!AH12+Cons_118!AH12</f>
        <v>0</v>
      </c>
      <c r="AI12" s="759">
        <f>+Cons_San_TOT!AI12+Cons_Ter_TOT!AI12+Cons_Ric!AI12+Cons_118!AI12</f>
        <v>0</v>
      </c>
      <c r="AJ12" s="759">
        <f>+Cons_San_TOT!AJ12+Cons_Ter_TOT!AJ12+Cons_Ric!AJ12+Cons_118!AJ12</f>
        <v>0</v>
      </c>
      <c r="AK12" s="759">
        <f>+Cons_San_TOT!AK12+Cons_Ter_TOT!AK12+Cons_Ric!AK12+Cons_118!AK12</f>
        <v>0</v>
      </c>
      <c r="AL12" s="759">
        <f>+Cons_San_TOT!AL12+Cons_Ter_TOT!AL12+Cons_Ric!AL12+Cons_118!AL12</f>
        <v>0</v>
      </c>
      <c r="AM12" s="759">
        <f>+Cons_San_TOT!AM12+Cons_Ter_TOT!AM12+Cons_Ric!AM12+Cons_118!AM12</f>
        <v>0</v>
      </c>
      <c r="AN12" s="759">
        <f>+Cons_San_TOT!AN12+Cons_Ter_TOT!AN12+Cons_Ric!AN12+Cons_118!AN12</f>
        <v>0</v>
      </c>
      <c r="AO12" s="759">
        <f>+Cons_San_TOT!AO12+Cons_Ter_TOT!AO12+Cons_Ric!AO12+Cons_118!AO12</f>
        <v>0</v>
      </c>
      <c r="AP12" s="759">
        <f>+Cons_San_TOT!AP12+Cons_Ter_TOT!AP12+Cons_Ric!AP12+Cons_118!AP12</f>
        <v>0</v>
      </c>
      <c r="AQ12" s="759">
        <f>+Cons_San_TOT!AQ12+Cons_Ter_TOT!AQ12+Cons_Ric!AQ12+Cons_118!AQ12</f>
        <v>0</v>
      </c>
      <c r="AR12" s="759">
        <f>+Cons_San_TOT!AR12+Cons_Ter_TOT!AR12+Cons_Ric!AR12+Cons_118!AR12</f>
        <v>0</v>
      </c>
      <c r="AS12" s="759">
        <f>+Cons_San_TOT!AS12+Cons_Ter_TOT!AS12+Cons_Ric!AS12+Cons_118!AS12</f>
        <v>0</v>
      </c>
      <c r="AT12" s="759">
        <f>+Cons_San_TOT!AT12+Cons_Ter_TOT!AT12+Cons_Ric!AT12+Cons_118!AT12</f>
        <v>0</v>
      </c>
      <c r="AU12" s="759">
        <f>+Cons_San_TOT!AU12+Cons_Ter_TOT!AU12+Cons_Ric!AU12+Cons_118!AU12</f>
        <v>0</v>
      </c>
      <c r="AV12" s="759">
        <f>+Cons_San_TOT!AV12+Cons_Ter_TOT!AV12+Cons_Ric!AV12+Cons_118!AV12</f>
        <v>0</v>
      </c>
      <c r="AW12" s="759">
        <f>+Cons_San_TOT!AW12+Cons_Ter_TOT!AW12+Cons_Ric!AW12+Cons_118!AW12</f>
        <v>0</v>
      </c>
    </row>
    <row r="13" spans="1:62" ht="14.25">
      <c r="A13" s="336" t="s">
        <v>335</v>
      </c>
      <c r="B13" s="35" t="s">
        <v>337</v>
      </c>
      <c r="C13" s="36" t="s">
        <v>4904</v>
      </c>
      <c r="D13" s="998">
        <f ca="1">SUMIF(Codifica_CE!D:U,$A13,Codifica_CE!T:T)-SUMIF(Codifica_CE!$D$2482:$U$3721,$A13,Codifica_CE!$T$2482:$T$3721)</f>
        <v>0</v>
      </c>
      <c r="E13" s="981">
        <f t="shared" si="0"/>
        <v>0</v>
      </c>
      <c r="F13" s="37" t="str">
        <f>Info!$B$2</f>
        <v>323</v>
      </c>
      <c r="G13" s="477"/>
      <c r="H13" s="759">
        <f>+Cons_San_TOT!H13+Cons_Ter_TOT!H13+Cons_Ric!H13+Cons_118!H13</f>
        <v>0</v>
      </c>
      <c r="I13" s="759">
        <f>+Cons_San_TOT!I13+Cons_Ter_TOT!I13+Cons_Ric!I13+Cons_118!I13</f>
        <v>0</v>
      </c>
      <c r="J13" s="759">
        <f>+Cons_San_TOT!J13+Cons_Ter_TOT!J13+Cons_Ric!J13+Cons_118!J13</f>
        <v>0</v>
      </c>
      <c r="K13" s="759">
        <f>+Cons_San_TOT!K13+Cons_Ter_TOT!K13+Cons_Ric!K13+Cons_118!K13</f>
        <v>0</v>
      </c>
      <c r="L13" s="759">
        <f>+Cons_San_TOT!L13+Cons_Ter_TOT!L13+Cons_Ric!L13+Cons_118!L13</f>
        <v>0</v>
      </c>
      <c r="M13" s="759">
        <f>+Cons_San_TOT!M13+Cons_Ter_TOT!M13+Cons_Ric!M13+Cons_118!M13</f>
        <v>0</v>
      </c>
      <c r="N13" s="759">
        <f>+Cons_San_TOT!N13+Cons_Ter_TOT!N13+Cons_Ric!N13+Cons_118!N13</f>
        <v>0</v>
      </c>
      <c r="O13" s="759">
        <f>+Cons_San_TOT!O13+Cons_Ter_TOT!O13+Cons_Ric!O13+Cons_118!O13</f>
        <v>0</v>
      </c>
      <c r="P13" s="759">
        <f>+Cons_San_TOT!P13+Cons_Ter_TOT!P13+Cons_Ric!P13+Cons_118!P13</f>
        <v>0</v>
      </c>
      <c r="Q13" s="759">
        <f>+Cons_San_TOT!Q13+Cons_Ter_TOT!Q13+Cons_Ric!Q13+Cons_118!Q13</f>
        <v>0</v>
      </c>
      <c r="R13" s="759">
        <f>+Cons_San_TOT!R13+Cons_Ter_TOT!R13+Cons_Ric!R13+Cons_118!R13</f>
        <v>0</v>
      </c>
      <c r="S13" s="759">
        <f>+Cons_San_TOT!S13+Cons_Ter_TOT!S13+Cons_Ric!S13+Cons_118!S13</f>
        <v>0</v>
      </c>
      <c r="T13" s="759">
        <f>+Cons_San_TOT!T13+Cons_Ter_TOT!T13+Cons_Ric!T13+Cons_118!T13</f>
        <v>0</v>
      </c>
      <c r="U13" s="759">
        <f>+Cons_San_TOT!U13+Cons_Ter_TOT!U13+Cons_Ric!U13+Cons_118!U13</f>
        <v>0</v>
      </c>
      <c r="V13" s="759">
        <f>+Cons_San_TOT!V13+Cons_Ter_TOT!V13+Cons_Ric!V13+Cons_118!V13</f>
        <v>0</v>
      </c>
      <c r="W13" s="759">
        <f>+Cons_San_TOT!W13+Cons_Ter_TOT!W13+Cons_Ric!W13+Cons_118!W13</f>
        <v>0</v>
      </c>
      <c r="X13" s="759">
        <f>+Cons_San_TOT!X13+Cons_Ter_TOT!X13+Cons_Ric!X13+Cons_118!X13</f>
        <v>0</v>
      </c>
      <c r="Y13" s="759">
        <f>+Cons_San_TOT!Y13+Cons_Ter_TOT!Y13+Cons_Ric!Y13+Cons_118!Y13</f>
        <v>0</v>
      </c>
      <c r="Z13" s="759">
        <f>+Cons_San_TOT!Z13+Cons_Ter_TOT!Z13+Cons_Ric!Z13+Cons_118!Z13</f>
        <v>0</v>
      </c>
      <c r="AA13" s="759">
        <f>+Cons_San_TOT!AA13+Cons_Ter_TOT!AA13+Cons_Ric!AA13+Cons_118!AA13</f>
        <v>0</v>
      </c>
      <c r="AB13" s="759">
        <f>+Cons_San_TOT!AB13+Cons_Ter_TOT!AB13+Cons_Ric!AB13+Cons_118!AB13</f>
        <v>0</v>
      </c>
      <c r="AC13" s="759">
        <f>+Cons_San_TOT!AC13+Cons_Ter_TOT!AC13+Cons_Ric!AC13+Cons_118!AC13</f>
        <v>0</v>
      </c>
      <c r="AD13" s="759">
        <f>+Cons_San_TOT!AD13+Cons_Ter_TOT!AD13+Cons_Ric!AD13+Cons_118!AD13</f>
        <v>0</v>
      </c>
      <c r="AE13" s="759">
        <f>+Cons_San_TOT!AE13+Cons_Ter_TOT!AE13+Cons_Ric!AE13+Cons_118!AE13</f>
        <v>0</v>
      </c>
      <c r="AF13" s="759">
        <f>+Cons_San_TOT!AF13+Cons_Ter_TOT!AF13+Cons_Ric!AF13+Cons_118!AF13</f>
        <v>0</v>
      </c>
      <c r="AG13" s="759">
        <f>+Cons_San_TOT!AG13+Cons_Ter_TOT!AG13+Cons_Ric!AG13+Cons_118!AG13</f>
        <v>0</v>
      </c>
      <c r="AH13" s="759">
        <f>+Cons_San_TOT!AH13+Cons_Ter_TOT!AH13+Cons_Ric!AH13+Cons_118!AH13</f>
        <v>0</v>
      </c>
      <c r="AI13" s="759">
        <f>+Cons_San_TOT!AI13+Cons_Ter_TOT!AI13+Cons_Ric!AI13+Cons_118!AI13</f>
        <v>0</v>
      </c>
      <c r="AJ13" s="759">
        <f>+Cons_San_TOT!AJ13+Cons_Ter_TOT!AJ13+Cons_Ric!AJ13+Cons_118!AJ13</f>
        <v>0</v>
      </c>
      <c r="AK13" s="759">
        <f>+Cons_San_TOT!AK13+Cons_Ter_TOT!AK13+Cons_Ric!AK13+Cons_118!AK13</f>
        <v>0</v>
      </c>
      <c r="AL13" s="759">
        <f>+Cons_San_TOT!AL13+Cons_Ter_TOT!AL13+Cons_Ric!AL13+Cons_118!AL13</f>
        <v>0</v>
      </c>
      <c r="AM13" s="759">
        <f>+Cons_San_TOT!AM13+Cons_Ter_TOT!AM13+Cons_Ric!AM13+Cons_118!AM13</f>
        <v>0</v>
      </c>
      <c r="AN13" s="759">
        <f>+Cons_San_TOT!AN13+Cons_Ter_TOT!AN13+Cons_Ric!AN13+Cons_118!AN13</f>
        <v>0</v>
      </c>
      <c r="AO13" s="759">
        <f>+Cons_San_TOT!AO13+Cons_Ter_TOT!AO13+Cons_Ric!AO13+Cons_118!AO13</f>
        <v>0</v>
      </c>
      <c r="AP13" s="759">
        <f>+Cons_San_TOT!AP13+Cons_Ter_TOT!AP13+Cons_Ric!AP13+Cons_118!AP13</f>
        <v>0</v>
      </c>
      <c r="AQ13" s="759">
        <f>+Cons_San_TOT!AQ13+Cons_Ter_TOT!AQ13+Cons_Ric!AQ13+Cons_118!AQ13</f>
        <v>0</v>
      </c>
      <c r="AR13" s="759">
        <f>+Cons_San_TOT!AR13+Cons_Ter_TOT!AR13+Cons_Ric!AR13+Cons_118!AR13</f>
        <v>0</v>
      </c>
      <c r="AS13" s="759">
        <f>+Cons_San_TOT!AS13+Cons_Ter_TOT!AS13+Cons_Ric!AS13+Cons_118!AS13</f>
        <v>0</v>
      </c>
      <c r="AT13" s="759">
        <f>+Cons_San_TOT!AT13+Cons_Ter_TOT!AT13+Cons_Ric!AT13+Cons_118!AT13</f>
        <v>0</v>
      </c>
      <c r="AU13" s="759">
        <f>+Cons_San_TOT!AU13+Cons_Ter_TOT!AU13+Cons_Ric!AU13+Cons_118!AU13</f>
        <v>0</v>
      </c>
      <c r="AV13" s="759">
        <f>+Cons_San_TOT!AV13+Cons_Ter_TOT!AV13+Cons_Ric!AV13+Cons_118!AV13</f>
        <v>0</v>
      </c>
      <c r="AW13" s="759">
        <f>+Cons_San_TOT!AW13+Cons_Ter_TOT!AW13+Cons_Ric!AW13+Cons_118!AW13</f>
        <v>0</v>
      </c>
    </row>
    <row r="14" spans="1:62" ht="14.25">
      <c r="A14" s="336" t="s">
        <v>338</v>
      </c>
      <c r="B14" s="35" t="s">
        <v>339</v>
      </c>
      <c r="C14" s="36" t="s">
        <v>4904</v>
      </c>
      <c r="D14" s="998">
        <f ca="1">SUMIF(Codifica_CE!D:U,$A14,Codifica_CE!T:T)-SUMIF(Codifica_CE!$D$2482:$U$3721,$A14,Codifica_CE!$T$2482:$T$3721)</f>
        <v>0</v>
      </c>
      <c r="E14" s="981">
        <f t="shared" si="0"/>
        <v>0</v>
      </c>
      <c r="F14" s="37" t="str">
        <f>Info!$B$2</f>
        <v>323</v>
      </c>
      <c r="G14" s="477"/>
      <c r="H14" s="759">
        <f>+Cons_San_TOT!H14+Cons_Ter_TOT!H14+Cons_Ric!H14+Cons_118!H14</f>
        <v>0</v>
      </c>
      <c r="I14" s="759">
        <f>+Cons_San_TOT!I14+Cons_Ter_TOT!I14+Cons_Ric!I14+Cons_118!I14</f>
        <v>0</v>
      </c>
      <c r="J14" s="759">
        <f>+Cons_San_TOT!J14+Cons_Ter_TOT!J14+Cons_Ric!J14+Cons_118!J14</f>
        <v>0</v>
      </c>
      <c r="K14" s="759">
        <f>+Cons_San_TOT!K14+Cons_Ter_TOT!K14+Cons_Ric!K14+Cons_118!K14</f>
        <v>0</v>
      </c>
      <c r="L14" s="759">
        <f>+Cons_San_TOT!L14+Cons_Ter_TOT!L14+Cons_Ric!L14+Cons_118!L14</f>
        <v>0</v>
      </c>
      <c r="M14" s="759">
        <f>+Cons_San_TOT!M14+Cons_Ter_TOT!M14+Cons_Ric!M14+Cons_118!M14</f>
        <v>0</v>
      </c>
      <c r="N14" s="759">
        <f>+Cons_San_TOT!N14+Cons_Ter_TOT!N14+Cons_Ric!N14+Cons_118!N14</f>
        <v>0</v>
      </c>
      <c r="O14" s="759">
        <f>+Cons_San_TOT!O14+Cons_Ter_TOT!O14+Cons_Ric!O14+Cons_118!O14</f>
        <v>0</v>
      </c>
      <c r="P14" s="759">
        <f>+Cons_San_TOT!P14+Cons_Ter_TOT!P14+Cons_Ric!P14+Cons_118!P14</f>
        <v>0</v>
      </c>
      <c r="Q14" s="759">
        <f>+Cons_San_TOT!Q14+Cons_Ter_TOT!Q14+Cons_Ric!Q14+Cons_118!Q14</f>
        <v>0</v>
      </c>
      <c r="R14" s="759">
        <f>+Cons_San_TOT!R14+Cons_Ter_TOT!R14+Cons_Ric!R14+Cons_118!R14</f>
        <v>0</v>
      </c>
      <c r="S14" s="759">
        <f>+Cons_San_TOT!S14+Cons_Ter_TOT!S14+Cons_Ric!S14+Cons_118!S14</f>
        <v>0</v>
      </c>
      <c r="T14" s="759">
        <f>+Cons_San_TOT!T14+Cons_Ter_TOT!T14+Cons_Ric!T14+Cons_118!T14</f>
        <v>0</v>
      </c>
      <c r="U14" s="759">
        <f>+Cons_San_TOT!U14+Cons_Ter_TOT!U14+Cons_Ric!U14+Cons_118!U14</f>
        <v>0</v>
      </c>
      <c r="V14" s="759">
        <f>+Cons_San_TOT!V14+Cons_Ter_TOT!V14+Cons_Ric!V14+Cons_118!V14</f>
        <v>0</v>
      </c>
      <c r="W14" s="759">
        <f>+Cons_San_TOT!W14+Cons_Ter_TOT!W14+Cons_Ric!W14+Cons_118!W14</f>
        <v>0</v>
      </c>
      <c r="X14" s="759">
        <f>+Cons_San_TOT!X14+Cons_Ter_TOT!X14+Cons_Ric!X14+Cons_118!X14</f>
        <v>0</v>
      </c>
      <c r="Y14" s="759">
        <f>+Cons_San_TOT!Y14+Cons_Ter_TOT!Y14+Cons_Ric!Y14+Cons_118!Y14</f>
        <v>0</v>
      </c>
      <c r="Z14" s="759">
        <f>+Cons_San_TOT!Z14+Cons_Ter_TOT!Z14+Cons_Ric!Z14+Cons_118!Z14</f>
        <v>0</v>
      </c>
      <c r="AA14" s="759">
        <f>+Cons_San_TOT!AA14+Cons_Ter_TOT!AA14+Cons_Ric!AA14+Cons_118!AA14</f>
        <v>0</v>
      </c>
      <c r="AB14" s="759">
        <f>+Cons_San_TOT!AB14+Cons_Ter_TOT!AB14+Cons_Ric!AB14+Cons_118!AB14</f>
        <v>0</v>
      </c>
      <c r="AC14" s="759">
        <f>+Cons_San_TOT!AC14+Cons_Ter_TOT!AC14+Cons_Ric!AC14+Cons_118!AC14</f>
        <v>0</v>
      </c>
      <c r="AD14" s="759">
        <f>+Cons_San_TOT!AD14+Cons_Ter_TOT!AD14+Cons_Ric!AD14+Cons_118!AD14</f>
        <v>0</v>
      </c>
      <c r="AE14" s="759">
        <f>+Cons_San_TOT!AE14+Cons_Ter_TOT!AE14+Cons_Ric!AE14+Cons_118!AE14</f>
        <v>0</v>
      </c>
      <c r="AF14" s="759">
        <f>+Cons_San_TOT!AF14+Cons_Ter_TOT!AF14+Cons_Ric!AF14+Cons_118!AF14</f>
        <v>0</v>
      </c>
      <c r="AG14" s="759">
        <f>+Cons_San_TOT!AG14+Cons_Ter_TOT!AG14+Cons_Ric!AG14+Cons_118!AG14</f>
        <v>0</v>
      </c>
      <c r="AH14" s="759">
        <f>+Cons_San_TOT!AH14+Cons_Ter_TOT!AH14+Cons_Ric!AH14+Cons_118!AH14</f>
        <v>0</v>
      </c>
      <c r="AI14" s="759">
        <f>+Cons_San_TOT!AI14+Cons_Ter_TOT!AI14+Cons_Ric!AI14+Cons_118!AI14</f>
        <v>0</v>
      </c>
      <c r="AJ14" s="759">
        <f>+Cons_San_TOT!AJ14+Cons_Ter_TOT!AJ14+Cons_Ric!AJ14+Cons_118!AJ14</f>
        <v>0</v>
      </c>
      <c r="AK14" s="759">
        <f>+Cons_San_TOT!AK14+Cons_Ter_TOT!AK14+Cons_Ric!AK14+Cons_118!AK14</f>
        <v>0</v>
      </c>
      <c r="AL14" s="759">
        <f>+Cons_San_TOT!AL14+Cons_Ter_TOT!AL14+Cons_Ric!AL14+Cons_118!AL14</f>
        <v>0</v>
      </c>
      <c r="AM14" s="759">
        <f>+Cons_San_TOT!AM14+Cons_Ter_TOT!AM14+Cons_Ric!AM14+Cons_118!AM14</f>
        <v>0</v>
      </c>
      <c r="AN14" s="759">
        <f>+Cons_San_TOT!AN14+Cons_Ter_TOT!AN14+Cons_Ric!AN14+Cons_118!AN14</f>
        <v>0</v>
      </c>
      <c r="AO14" s="759">
        <f>+Cons_San_TOT!AO14+Cons_Ter_TOT!AO14+Cons_Ric!AO14+Cons_118!AO14</f>
        <v>0</v>
      </c>
      <c r="AP14" s="759">
        <f>+Cons_San_TOT!AP14+Cons_Ter_TOT!AP14+Cons_Ric!AP14+Cons_118!AP14</f>
        <v>0</v>
      </c>
      <c r="AQ14" s="759">
        <f>+Cons_San_TOT!AQ14+Cons_Ter_TOT!AQ14+Cons_Ric!AQ14+Cons_118!AQ14</f>
        <v>0</v>
      </c>
      <c r="AR14" s="759">
        <f>+Cons_San_TOT!AR14+Cons_Ter_TOT!AR14+Cons_Ric!AR14+Cons_118!AR14</f>
        <v>0</v>
      </c>
      <c r="AS14" s="759">
        <f>+Cons_San_TOT!AS14+Cons_Ter_TOT!AS14+Cons_Ric!AS14+Cons_118!AS14</f>
        <v>0</v>
      </c>
      <c r="AT14" s="759">
        <f>+Cons_San_TOT!AT14+Cons_Ter_TOT!AT14+Cons_Ric!AT14+Cons_118!AT14</f>
        <v>0</v>
      </c>
      <c r="AU14" s="759">
        <f>+Cons_San_TOT!AU14+Cons_Ter_TOT!AU14+Cons_Ric!AU14+Cons_118!AU14</f>
        <v>0</v>
      </c>
      <c r="AV14" s="759">
        <f>+Cons_San_TOT!AV14+Cons_Ter_TOT!AV14+Cons_Ric!AV14+Cons_118!AV14</f>
        <v>0</v>
      </c>
      <c r="AW14" s="759">
        <f>+Cons_San_TOT!AW14+Cons_Ter_TOT!AW14+Cons_Ric!AW14+Cons_118!AW14</f>
        <v>0</v>
      </c>
    </row>
    <row r="15" spans="1:62" ht="14.25">
      <c r="A15" s="336" t="s">
        <v>350</v>
      </c>
      <c r="B15" s="35" t="s">
        <v>353</v>
      </c>
      <c r="C15" s="36" t="s">
        <v>4904</v>
      </c>
      <c r="D15" s="998">
        <f ca="1">SUMIF(Codifica_CE!D:U,$A15,Codifica_CE!T:T)-SUMIF(Codifica_CE!$D$2482:$U$3721,$A15,Codifica_CE!$T$2482:$T$3721)</f>
        <v>0</v>
      </c>
      <c r="E15" s="981">
        <f t="shared" si="0"/>
        <v>0</v>
      </c>
      <c r="F15" s="37" t="str">
        <f>Info!$B$2</f>
        <v>323</v>
      </c>
      <c r="G15" s="477"/>
      <c r="H15" s="759">
        <f>+Cons_San_TOT!H15+Cons_Ter_TOT!H15+Cons_Ric!H15+Cons_118!H15</f>
        <v>0</v>
      </c>
      <c r="I15" s="759">
        <f>+Cons_San_TOT!I15+Cons_Ter_TOT!I15+Cons_Ric!I15+Cons_118!I15</f>
        <v>0</v>
      </c>
      <c r="J15" s="759">
        <f>+Cons_San_TOT!J15+Cons_Ter_TOT!J15+Cons_Ric!J15+Cons_118!J15</f>
        <v>0</v>
      </c>
      <c r="K15" s="759">
        <f>+Cons_San_TOT!K15+Cons_Ter_TOT!K15+Cons_Ric!K15+Cons_118!K15</f>
        <v>0</v>
      </c>
      <c r="L15" s="759">
        <f>+Cons_San_TOT!L15+Cons_Ter_TOT!L15+Cons_Ric!L15+Cons_118!L15</f>
        <v>0</v>
      </c>
      <c r="M15" s="759">
        <f>+Cons_San_TOT!M15+Cons_Ter_TOT!M15+Cons_Ric!M15+Cons_118!M15</f>
        <v>0</v>
      </c>
      <c r="N15" s="759">
        <f>+Cons_San_TOT!N15+Cons_Ter_TOT!N15+Cons_Ric!N15+Cons_118!N15</f>
        <v>0</v>
      </c>
      <c r="O15" s="759">
        <f>+Cons_San_TOT!O15+Cons_Ter_TOT!O15+Cons_Ric!O15+Cons_118!O15</f>
        <v>0</v>
      </c>
      <c r="P15" s="759">
        <f>+Cons_San_TOT!P15+Cons_Ter_TOT!P15+Cons_Ric!P15+Cons_118!P15</f>
        <v>0</v>
      </c>
      <c r="Q15" s="759">
        <f>+Cons_San_TOT!Q15+Cons_Ter_TOT!Q15+Cons_Ric!Q15+Cons_118!Q15</f>
        <v>0</v>
      </c>
      <c r="R15" s="759">
        <f>+Cons_San_TOT!R15+Cons_Ter_TOT!R15+Cons_Ric!R15+Cons_118!R15</f>
        <v>0</v>
      </c>
      <c r="S15" s="759">
        <f>+Cons_San_TOT!S15+Cons_Ter_TOT!S15+Cons_Ric!S15+Cons_118!S15</f>
        <v>0</v>
      </c>
      <c r="T15" s="759">
        <f>+Cons_San_TOT!T15+Cons_Ter_TOT!T15+Cons_Ric!T15+Cons_118!T15</f>
        <v>0</v>
      </c>
      <c r="U15" s="759">
        <f>+Cons_San_TOT!U15+Cons_Ter_TOT!U15+Cons_Ric!U15+Cons_118!U15</f>
        <v>0</v>
      </c>
      <c r="V15" s="759">
        <f>+Cons_San_TOT!V15+Cons_Ter_TOT!V15+Cons_Ric!V15+Cons_118!V15</f>
        <v>0</v>
      </c>
      <c r="W15" s="759">
        <f>+Cons_San_TOT!W15+Cons_Ter_TOT!W15+Cons_Ric!W15+Cons_118!W15</f>
        <v>0</v>
      </c>
      <c r="X15" s="759">
        <f>+Cons_San_TOT!X15+Cons_Ter_TOT!X15+Cons_Ric!X15+Cons_118!X15</f>
        <v>0</v>
      </c>
      <c r="Y15" s="759">
        <f>+Cons_San_TOT!Y15+Cons_Ter_TOT!Y15+Cons_Ric!Y15+Cons_118!Y15</f>
        <v>0</v>
      </c>
      <c r="Z15" s="759">
        <f>+Cons_San_TOT!Z15+Cons_Ter_TOT!Z15+Cons_Ric!Z15+Cons_118!Z15</f>
        <v>0</v>
      </c>
      <c r="AA15" s="759">
        <f>+Cons_San_TOT!AA15+Cons_Ter_TOT!AA15+Cons_Ric!AA15+Cons_118!AA15</f>
        <v>0</v>
      </c>
      <c r="AB15" s="759">
        <f>+Cons_San_TOT!AB15+Cons_Ter_TOT!AB15+Cons_Ric!AB15+Cons_118!AB15</f>
        <v>0</v>
      </c>
      <c r="AC15" s="759">
        <f>+Cons_San_TOT!AC15+Cons_Ter_TOT!AC15+Cons_Ric!AC15+Cons_118!AC15</f>
        <v>0</v>
      </c>
      <c r="AD15" s="759">
        <f>+Cons_San_TOT!AD15+Cons_Ter_TOT!AD15+Cons_Ric!AD15+Cons_118!AD15</f>
        <v>0</v>
      </c>
      <c r="AE15" s="759">
        <f>+Cons_San_TOT!AE15+Cons_Ter_TOT!AE15+Cons_Ric!AE15+Cons_118!AE15</f>
        <v>0</v>
      </c>
      <c r="AF15" s="759">
        <f>+Cons_San_TOT!AF15+Cons_Ter_TOT!AF15+Cons_Ric!AF15+Cons_118!AF15</f>
        <v>0</v>
      </c>
      <c r="AG15" s="759">
        <f>+Cons_San_TOT!AG15+Cons_Ter_TOT!AG15+Cons_Ric!AG15+Cons_118!AG15</f>
        <v>0</v>
      </c>
      <c r="AH15" s="759">
        <f>+Cons_San_TOT!AH15+Cons_Ter_TOT!AH15+Cons_Ric!AH15+Cons_118!AH15</f>
        <v>0</v>
      </c>
      <c r="AI15" s="759">
        <f>+Cons_San_TOT!AI15+Cons_Ter_TOT!AI15+Cons_Ric!AI15+Cons_118!AI15</f>
        <v>0</v>
      </c>
      <c r="AJ15" s="759">
        <f>+Cons_San_TOT!AJ15+Cons_Ter_TOT!AJ15+Cons_Ric!AJ15+Cons_118!AJ15</f>
        <v>0</v>
      </c>
      <c r="AK15" s="759">
        <f>+Cons_San_TOT!AK15+Cons_Ter_TOT!AK15+Cons_Ric!AK15+Cons_118!AK15</f>
        <v>0</v>
      </c>
      <c r="AL15" s="759">
        <f>+Cons_San_TOT!AL15+Cons_Ter_TOT!AL15+Cons_Ric!AL15+Cons_118!AL15</f>
        <v>0</v>
      </c>
      <c r="AM15" s="759">
        <f>+Cons_San_TOT!AM15+Cons_Ter_TOT!AM15+Cons_Ric!AM15+Cons_118!AM15</f>
        <v>0</v>
      </c>
      <c r="AN15" s="759">
        <f>+Cons_San_TOT!AN15+Cons_Ter_TOT!AN15+Cons_Ric!AN15+Cons_118!AN15</f>
        <v>0</v>
      </c>
      <c r="AO15" s="759">
        <f>+Cons_San_TOT!AO15+Cons_Ter_TOT!AO15+Cons_Ric!AO15+Cons_118!AO15</f>
        <v>0</v>
      </c>
      <c r="AP15" s="759">
        <f>+Cons_San_TOT!AP15+Cons_Ter_TOT!AP15+Cons_Ric!AP15+Cons_118!AP15</f>
        <v>0</v>
      </c>
      <c r="AQ15" s="759">
        <f>+Cons_San_TOT!AQ15+Cons_Ter_TOT!AQ15+Cons_Ric!AQ15+Cons_118!AQ15</f>
        <v>0</v>
      </c>
      <c r="AR15" s="759">
        <f>+Cons_San_TOT!AR15+Cons_Ter_TOT!AR15+Cons_Ric!AR15+Cons_118!AR15</f>
        <v>0</v>
      </c>
      <c r="AS15" s="759">
        <f>+Cons_San_TOT!AS15+Cons_Ter_TOT!AS15+Cons_Ric!AS15+Cons_118!AS15</f>
        <v>0</v>
      </c>
      <c r="AT15" s="759">
        <f>+Cons_San_TOT!AT15+Cons_Ter_TOT!AT15+Cons_Ric!AT15+Cons_118!AT15</f>
        <v>0</v>
      </c>
      <c r="AU15" s="759">
        <f>+Cons_San_TOT!AU15+Cons_Ter_TOT!AU15+Cons_Ric!AU15+Cons_118!AU15</f>
        <v>0</v>
      </c>
      <c r="AV15" s="759">
        <f>+Cons_San_TOT!AV15+Cons_Ter_TOT!AV15+Cons_Ric!AV15+Cons_118!AV15</f>
        <v>0</v>
      </c>
      <c r="AW15" s="759">
        <f>+Cons_San_TOT!AW15+Cons_Ter_TOT!AW15+Cons_Ric!AW15+Cons_118!AW15</f>
        <v>0</v>
      </c>
    </row>
    <row r="16" spans="1:62" ht="14.25">
      <c r="A16" s="336" t="s">
        <v>354</v>
      </c>
      <c r="B16" s="35" t="s">
        <v>355</v>
      </c>
      <c r="C16" s="36" t="s">
        <v>4904</v>
      </c>
      <c r="D16" s="998">
        <f ca="1">SUMIF(Codifica_CE!D:U,$A16,Codifica_CE!T:T)-SUMIF(Codifica_CE!$D$2482:$U$3721,$A16,Codifica_CE!$T$2482:$T$3721)</f>
        <v>0</v>
      </c>
      <c r="E16" s="981">
        <f t="shared" si="0"/>
        <v>0</v>
      </c>
      <c r="F16" s="37" t="str">
        <f>Info!$B$2</f>
        <v>323</v>
      </c>
      <c r="G16" s="477"/>
      <c r="H16" s="759">
        <f>+Cons_San_TOT!H16+Cons_Ter_TOT!H16+Cons_Ric!H16+Cons_118!H16</f>
        <v>0</v>
      </c>
      <c r="I16" s="759">
        <f>+Cons_San_TOT!I16+Cons_Ter_TOT!I16+Cons_Ric!I16+Cons_118!I16</f>
        <v>0</v>
      </c>
      <c r="J16" s="759">
        <f>+Cons_San_TOT!J16+Cons_Ter_TOT!J16+Cons_Ric!J16+Cons_118!J16</f>
        <v>0</v>
      </c>
      <c r="K16" s="759">
        <f>+Cons_San_TOT!K16+Cons_Ter_TOT!K16+Cons_Ric!K16+Cons_118!K16</f>
        <v>0</v>
      </c>
      <c r="L16" s="759">
        <f>+Cons_San_TOT!L16+Cons_Ter_TOT!L16+Cons_Ric!L16+Cons_118!L16</f>
        <v>0</v>
      </c>
      <c r="M16" s="759">
        <f>+Cons_San_TOT!M16+Cons_Ter_TOT!M16+Cons_Ric!M16+Cons_118!M16</f>
        <v>0</v>
      </c>
      <c r="N16" s="759">
        <f>+Cons_San_TOT!N16+Cons_Ter_TOT!N16+Cons_Ric!N16+Cons_118!N16</f>
        <v>0</v>
      </c>
      <c r="O16" s="759">
        <f>+Cons_San_TOT!O16+Cons_Ter_TOT!O16+Cons_Ric!O16+Cons_118!O16</f>
        <v>0</v>
      </c>
      <c r="P16" s="759">
        <f>+Cons_San_TOT!P16+Cons_Ter_TOT!P16+Cons_Ric!P16+Cons_118!P16</f>
        <v>0</v>
      </c>
      <c r="Q16" s="759">
        <f>+Cons_San_TOT!Q16+Cons_Ter_TOT!Q16+Cons_Ric!Q16+Cons_118!Q16</f>
        <v>0</v>
      </c>
      <c r="R16" s="759">
        <f>+Cons_San_TOT!R16+Cons_Ter_TOT!R16+Cons_Ric!R16+Cons_118!R16</f>
        <v>0</v>
      </c>
      <c r="S16" s="759">
        <f>+Cons_San_TOT!S16+Cons_Ter_TOT!S16+Cons_Ric!S16+Cons_118!S16</f>
        <v>0</v>
      </c>
      <c r="T16" s="759">
        <f>+Cons_San_TOT!T16+Cons_Ter_TOT!T16+Cons_Ric!T16+Cons_118!T16</f>
        <v>0</v>
      </c>
      <c r="U16" s="759">
        <f>+Cons_San_TOT!U16+Cons_Ter_TOT!U16+Cons_Ric!U16+Cons_118!U16</f>
        <v>0</v>
      </c>
      <c r="V16" s="759">
        <f>+Cons_San_TOT!V16+Cons_Ter_TOT!V16+Cons_Ric!V16+Cons_118!V16</f>
        <v>0</v>
      </c>
      <c r="W16" s="759">
        <f>+Cons_San_TOT!W16+Cons_Ter_TOT!W16+Cons_Ric!W16+Cons_118!W16</f>
        <v>0</v>
      </c>
      <c r="X16" s="759">
        <f>+Cons_San_TOT!X16+Cons_Ter_TOT!X16+Cons_Ric!X16+Cons_118!X16</f>
        <v>0</v>
      </c>
      <c r="Y16" s="759">
        <f>+Cons_San_TOT!Y16+Cons_Ter_TOT!Y16+Cons_Ric!Y16+Cons_118!Y16</f>
        <v>0</v>
      </c>
      <c r="Z16" s="759">
        <f>+Cons_San_TOT!Z16+Cons_Ter_TOT!Z16+Cons_Ric!Z16+Cons_118!Z16</f>
        <v>0</v>
      </c>
      <c r="AA16" s="759">
        <f>+Cons_San_TOT!AA16+Cons_Ter_TOT!AA16+Cons_Ric!AA16+Cons_118!AA16</f>
        <v>0</v>
      </c>
      <c r="AB16" s="759">
        <f>+Cons_San_TOT!AB16+Cons_Ter_TOT!AB16+Cons_Ric!AB16+Cons_118!AB16</f>
        <v>0</v>
      </c>
      <c r="AC16" s="759">
        <f>+Cons_San_TOT!AC16+Cons_Ter_TOT!AC16+Cons_Ric!AC16+Cons_118!AC16</f>
        <v>0</v>
      </c>
      <c r="AD16" s="759">
        <f>+Cons_San_TOT!AD16+Cons_Ter_TOT!AD16+Cons_Ric!AD16+Cons_118!AD16</f>
        <v>0</v>
      </c>
      <c r="AE16" s="759">
        <f>+Cons_San_TOT!AE16+Cons_Ter_TOT!AE16+Cons_Ric!AE16+Cons_118!AE16</f>
        <v>0</v>
      </c>
      <c r="AF16" s="759">
        <f>+Cons_San_TOT!AF16+Cons_Ter_TOT!AF16+Cons_Ric!AF16+Cons_118!AF16</f>
        <v>0</v>
      </c>
      <c r="AG16" s="759">
        <f>+Cons_San_TOT!AG16+Cons_Ter_TOT!AG16+Cons_Ric!AG16+Cons_118!AG16</f>
        <v>0</v>
      </c>
      <c r="AH16" s="759">
        <f>+Cons_San_TOT!AH16+Cons_Ter_TOT!AH16+Cons_Ric!AH16+Cons_118!AH16</f>
        <v>0</v>
      </c>
      <c r="AI16" s="759">
        <f>+Cons_San_TOT!AI16+Cons_Ter_TOT!AI16+Cons_Ric!AI16+Cons_118!AI16</f>
        <v>0</v>
      </c>
      <c r="AJ16" s="759">
        <f>+Cons_San_TOT!AJ16+Cons_Ter_TOT!AJ16+Cons_Ric!AJ16+Cons_118!AJ16</f>
        <v>0</v>
      </c>
      <c r="AK16" s="759">
        <f>+Cons_San_TOT!AK16+Cons_Ter_TOT!AK16+Cons_Ric!AK16+Cons_118!AK16</f>
        <v>0</v>
      </c>
      <c r="AL16" s="759">
        <f>+Cons_San_TOT!AL16+Cons_Ter_TOT!AL16+Cons_Ric!AL16+Cons_118!AL16</f>
        <v>0</v>
      </c>
      <c r="AM16" s="759">
        <f>+Cons_San_TOT!AM16+Cons_Ter_TOT!AM16+Cons_Ric!AM16+Cons_118!AM16</f>
        <v>0</v>
      </c>
      <c r="AN16" s="759">
        <f>+Cons_San_TOT!AN16+Cons_Ter_TOT!AN16+Cons_Ric!AN16+Cons_118!AN16</f>
        <v>0</v>
      </c>
      <c r="AO16" s="759">
        <f>+Cons_San_TOT!AO16+Cons_Ter_TOT!AO16+Cons_Ric!AO16+Cons_118!AO16</f>
        <v>0</v>
      </c>
      <c r="AP16" s="759">
        <f>+Cons_San_TOT!AP16+Cons_Ter_TOT!AP16+Cons_Ric!AP16+Cons_118!AP16</f>
        <v>0</v>
      </c>
      <c r="AQ16" s="759">
        <f>+Cons_San_TOT!AQ16+Cons_Ter_TOT!AQ16+Cons_Ric!AQ16+Cons_118!AQ16</f>
        <v>0</v>
      </c>
      <c r="AR16" s="759">
        <f>+Cons_San_TOT!AR16+Cons_Ter_TOT!AR16+Cons_Ric!AR16+Cons_118!AR16</f>
        <v>0</v>
      </c>
      <c r="AS16" s="759">
        <f>+Cons_San_TOT!AS16+Cons_Ter_TOT!AS16+Cons_Ric!AS16+Cons_118!AS16</f>
        <v>0</v>
      </c>
      <c r="AT16" s="759">
        <f>+Cons_San_TOT!AT16+Cons_Ter_TOT!AT16+Cons_Ric!AT16+Cons_118!AT16</f>
        <v>0</v>
      </c>
      <c r="AU16" s="759">
        <f>+Cons_San_TOT!AU16+Cons_Ter_TOT!AU16+Cons_Ric!AU16+Cons_118!AU16</f>
        <v>0</v>
      </c>
      <c r="AV16" s="759">
        <f>+Cons_San_TOT!AV16+Cons_Ter_TOT!AV16+Cons_Ric!AV16+Cons_118!AV16</f>
        <v>0</v>
      </c>
      <c r="AW16" s="759">
        <f>+Cons_San_TOT!AW16+Cons_Ter_TOT!AW16+Cons_Ric!AW16+Cons_118!AW16</f>
        <v>0</v>
      </c>
    </row>
    <row r="17" spans="1:49" ht="14.25">
      <c r="A17" s="336" t="s">
        <v>364</v>
      </c>
      <c r="B17" s="35" t="s">
        <v>366</v>
      </c>
      <c r="C17" s="36" t="s">
        <v>4904</v>
      </c>
      <c r="D17" s="998">
        <f ca="1">SUMIF(Codifica_CE!D:U,$A17,Codifica_CE!T:T)-SUMIF(Codifica_CE!$D$2482:$U$3721,$A17,Codifica_CE!$T$2482:$T$3721)</f>
        <v>0</v>
      </c>
      <c r="E17" s="981">
        <f t="shared" si="0"/>
        <v>0</v>
      </c>
      <c r="F17" s="37" t="str">
        <f>Info!$B$2</f>
        <v>323</v>
      </c>
      <c r="G17" s="477"/>
      <c r="H17" s="759">
        <f>+Cons_San_TOT!H17+Cons_Ter_TOT!H17+Cons_Ric!H17+Cons_118!H17</f>
        <v>0</v>
      </c>
      <c r="I17" s="759">
        <f>+Cons_San_TOT!I17+Cons_Ter_TOT!I17+Cons_Ric!I17+Cons_118!I17</f>
        <v>0</v>
      </c>
      <c r="J17" s="759">
        <f>+Cons_San_TOT!J17+Cons_Ter_TOT!J17+Cons_Ric!J17+Cons_118!J17</f>
        <v>0</v>
      </c>
      <c r="K17" s="759">
        <f>+Cons_San_TOT!K17+Cons_Ter_TOT!K17+Cons_Ric!K17+Cons_118!K17</f>
        <v>0</v>
      </c>
      <c r="L17" s="759">
        <f>+Cons_San_TOT!L17+Cons_Ter_TOT!L17+Cons_Ric!L17+Cons_118!L17</f>
        <v>0</v>
      </c>
      <c r="M17" s="759">
        <f>+Cons_San_TOT!M17+Cons_Ter_TOT!M17+Cons_Ric!M17+Cons_118!M17</f>
        <v>0</v>
      </c>
      <c r="N17" s="759">
        <f>+Cons_San_TOT!N17+Cons_Ter_TOT!N17+Cons_Ric!N17+Cons_118!N17</f>
        <v>0</v>
      </c>
      <c r="O17" s="759">
        <f>+Cons_San_TOT!O17+Cons_Ter_TOT!O17+Cons_Ric!O17+Cons_118!O17</f>
        <v>0</v>
      </c>
      <c r="P17" s="759">
        <f>+Cons_San_TOT!P17+Cons_Ter_TOT!P17+Cons_Ric!P17+Cons_118!P17</f>
        <v>0</v>
      </c>
      <c r="Q17" s="759">
        <f>+Cons_San_TOT!Q17+Cons_Ter_TOT!Q17+Cons_Ric!Q17+Cons_118!Q17</f>
        <v>0</v>
      </c>
      <c r="R17" s="759">
        <f>+Cons_San_TOT!R17+Cons_Ter_TOT!R17+Cons_Ric!R17+Cons_118!R17</f>
        <v>0</v>
      </c>
      <c r="S17" s="759">
        <f>+Cons_San_TOT!S17+Cons_Ter_TOT!S17+Cons_Ric!S17+Cons_118!S17</f>
        <v>0</v>
      </c>
      <c r="T17" s="759">
        <f>+Cons_San_TOT!T17+Cons_Ter_TOT!T17+Cons_Ric!T17+Cons_118!T17</f>
        <v>0</v>
      </c>
      <c r="U17" s="759">
        <f>+Cons_San_TOT!U17+Cons_Ter_TOT!U17+Cons_Ric!U17+Cons_118!U17</f>
        <v>0</v>
      </c>
      <c r="V17" s="759">
        <f>+Cons_San_TOT!V17+Cons_Ter_TOT!V17+Cons_Ric!V17+Cons_118!V17</f>
        <v>0</v>
      </c>
      <c r="W17" s="759">
        <f>+Cons_San_TOT!W17+Cons_Ter_TOT!W17+Cons_Ric!W17+Cons_118!W17</f>
        <v>0</v>
      </c>
      <c r="X17" s="759">
        <f>+Cons_San_TOT!X17+Cons_Ter_TOT!X17+Cons_Ric!X17+Cons_118!X17</f>
        <v>0</v>
      </c>
      <c r="Y17" s="759">
        <f>+Cons_San_TOT!Y17+Cons_Ter_TOT!Y17+Cons_Ric!Y17+Cons_118!Y17</f>
        <v>0</v>
      </c>
      <c r="Z17" s="759">
        <f>+Cons_San_TOT!Z17+Cons_Ter_TOT!Z17+Cons_Ric!Z17+Cons_118!Z17</f>
        <v>0</v>
      </c>
      <c r="AA17" s="759">
        <f>+Cons_San_TOT!AA17+Cons_Ter_TOT!AA17+Cons_Ric!AA17+Cons_118!AA17</f>
        <v>0</v>
      </c>
      <c r="AB17" s="759">
        <f>+Cons_San_TOT!AB17+Cons_Ter_TOT!AB17+Cons_Ric!AB17+Cons_118!AB17</f>
        <v>0</v>
      </c>
      <c r="AC17" s="759">
        <f>+Cons_San_TOT!AC17+Cons_Ter_TOT!AC17+Cons_Ric!AC17+Cons_118!AC17</f>
        <v>0</v>
      </c>
      <c r="AD17" s="759">
        <f>+Cons_San_TOT!AD17+Cons_Ter_TOT!AD17+Cons_Ric!AD17+Cons_118!AD17</f>
        <v>0</v>
      </c>
      <c r="AE17" s="759">
        <f>+Cons_San_TOT!AE17+Cons_Ter_TOT!AE17+Cons_Ric!AE17+Cons_118!AE17</f>
        <v>0</v>
      </c>
      <c r="AF17" s="759">
        <f>+Cons_San_TOT!AF17+Cons_Ter_TOT!AF17+Cons_Ric!AF17+Cons_118!AF17</f>
        <v>0</v>
      </c>
      <c r="AG17" s="759">
        <f>+Cons_San_TOT!AG17+Cons_Ter_TOT!AG17+Cons_Ric!AG17+Cons_118!AG17</f>
        <v>0</v>
      </c>
      <c r="AH17" s="759">
        <f>+Cons_San_TOT!AH17+Cons_Ter_TOT!AH17+Cons_Ric!AH17+Cons_118!AH17</f>
        <v>0</v>
      </c>
      <c r="AI17" s="759">
        <f>+Cons_San_TOT!AI17+Cons_Ter_TOT!AI17+Cons_Ric!AI17+Cons_118!AI17</f>
        <v>0</v>
      </c>
      <c r="AJ17" s="759">
        <f>+Cons_San_TOT!AJ17+Cons_Ter_TOT!AJ17+Cons_Ric!AJ17+Cons_118!AJ17</f>
        <v>0</v>
      </c>
      <c r="AK17" s="759">
        <f>+Cons_San_TOT!AK17+Cons_Ter_TOT!AK17+Cons_Ric!AK17+Cons_118!AK17</f>
        <v>0</v>
      </c>
      <c r="AL17" s="759">
        <f>+Cons_San_TOT!AL17+Cons_Ter_TOT!AL17+Cons_Ric!AL17+Cons_118!AL17</f>
        <v>0</v>
      </c>
      <c r="AM17" s="759">
        <f>+Cons_San_TOT!AM17+Cons_Ter_TOT!AM17+Cons_Ric!AM17+Cons_118!AM17</f>
        <v>0</v>
      </c>
      <c r="AN17" s="759">
        <f>+Cons_San_TOT!AN17+Cons_Ter_TOT!AN17+Cons_Ric!AN17+Cons_118!AN17</f>
        <v>0</v>
      </c>
      <c r="AO17" s="759">
        <f>+Cons_San_TOT!AO17+Cons_Ter_TOT!AO17+Cons_Ric!AO17+Cons_118!AO17</f>
        <v>0</v>
      </c>
      <c r="AP17" s="759">
        <f>+Cons_San_TOT!AP17+Cons_Ter_TOT!AP17+Cons_Ric!AP17+Cons_118!AP17</f>
        <v>0</v>
      </c>
      <c r="AQ17" s="759">
        <f>+Cons_San_TOT!AQ17+Cons_Ter_TOT!AQ17+Cons_Ric!AQ17+Cons_118!AQ17</f>
        <v>0</v>
      </c>
      <c r="AR17" s="759">
        <f>+Cons_San_TOT!AR17+Cons_Ter_TOT!AR17+Cons_Ric!AR17+Cons_118!AR17</f>
        <v>0</v>
      </c>
      <c r="AS17" s="759">
        <f>+Cons_San_TOT!AS17+Cons_Ter_TOT!AS17+Cons_Ric!AS17+Cons_118!AS17</f>
        <v>0</v>
      </c>
      <c r="AT17" s="759">
        <f>+Cons_San_TOT!AT17+Cons_Ter_TOT!AT17+Cons_Ric!AT17+Cons_118!AT17</f>
        <v>0</v>
      </c>
      <c r="AU17" s="759">
        <f>+Cons_San_TOT!AU17+Cons_Ter_TOT!AU17+Cons_Ric!AU17+Cons_118!AU17</f>
        <v>0</v>
      </c>
      <c r="AV17" s="759">
        <f>+Cons_San_TOT!AV17+Cons_Ter_TOT!AV17+Cons_Ric!AV17+Cons_118!AV17</f>
        <v>0</v>
      </c>
      <c r="AW17" s="759">
        <f>+Cons_San_TOT!AW17+Cons_Ter_TOT!AW17+Cons_Ric!AW17+Cons_118!AW17</f>
        <v>0</v>
      </c>
    </row>
    <row r="18" spans="1:49" ht="14.25">
      <c r="A18" s="336" t="s">
        <v>367</v>
      </c>
      <c r="B18" s="35" t="s">
        <v>368</v>
      </c>
      <c r="C18" s="36" t="s">
        <v>4904</v>
      </c>
      <c r="D18" s="998">
        <f ca="1">SUMIF(Codifica_CE!D:U,$A18,Codifica_CE!T:T)-SUMIF(Codifica_CE!$D$2482:$U$3721,$A18,Codifica_CE!$T$2482:$T$3721)</f>
        <v>0</v>
      </c>
      <c r="E18" s="981">
        <f t="shared" si="0"/>
        <v>0</v>
      </c>
      <c r="F18" s="37" t="str">
        <f>Info!$B$2</f>
        <v>323</v>
      </c>
      <c r="G18" s="477"/>
      <c r="H18" s="759">
        <f>+Cons_San_TOT!H18+Cons_Ter_TOT!H18+Cons_Ric!H18+Cons_118!H18</f>
        <v>0</v>
      </c>
      <c r="I18" s="759">
        <f>+Cons_San_TOT!I18+Cons_Ter_TOT!I18+Cons_Ric!I18+Cons_118!I18</f>
        <v>0</v>
      </c>
      <c r="J18" s="759">
        <f>+Cons_San_TOT!J18+Cons_Ter_TOT!J18+Cons_Ric!J18+Cons_118!J18</f>
        <v>0</v>
      </c>
      <c r="K18" s="759">
        <f>+Cons_San_TOT!K18+Cons_Ter_TOT!K18+Cons_Ric!K18+Cons_118!K18</f>
        <v>0</v>
      </c>
      <c r="L18" s="759">
        <f>+Cons_San_TOT!L18+Cons_Ter_TOT!L18+Cons_Ric!L18+Cons_118!L18</f>
        <v>0</v>
      </c>
      <c r="M18" s="759">
        <f>+Cons_San_TOT!M18+Cons_Ter_TOT!M18+Cons_Ric!M18+Cons_118!M18</f>
        <v>0</v>
      </c>
      <c r="N18" s="759">
        <f>+Cons_San_TOT!N18+Cons_Ter_TOT!N18+Cons_Ric!N18+Cons_118!N18</f>
        <v>0</v>
      </c>
      <c r="O18" s="759">
        <f>+Cons_San_TOT!O18+Cons_Ter_TOT!O18+Cons_Ric!O18+Cons_118!O18</f>
        <v>0</v>
      </c>
      <c r="P18" s="759">
        <f>+Cons_San_TOT!P18+Cons_Ter_TOT!P18+Cons_Ric!P18+Cons_118!P18</f>
        <v>0</v>
      </c>
      <c r="Q18" s="759">
        <f>+Cons_San_TOT!Q18+Cons_Ter_TOT!Q18+Cons_Ric!Q18+Cons_118!Q18</f>
        <v>0</v>
      </c>
      <c r="R18" s="759">
        <f>+Cons_San_TOT!R18+Cons_Ter_TOT!R18+Cons_Ric!R18+Cons_118!R18</f>
        <v>0</v>
      </c>
      <c r="S18" s="759">
        <f>+Cons_San_TOT!S18+Cons_Ter_TOT!S18+Cons_Ric!S18+Cons_118!S18</f>
        <v>0</v>
      </c>
      <c r="T18" s="759">
        <f>+Cons_San_TOT!T18+Cons_Ter_TOT!T18+Cons_Ric!T18+Cons_118!T18</f>
        <v>0</v>
      </c>
      <c r="U18" s="759">
        <f>+Cons_San_TOT!U18+Cons_Ter_TOT!U18+Cons_Ric!U18+Cons_118!U18</f>
        <v>0</v>
      </c>
      <c r="V18" s="759">
        <f>+Cons_San_TOT!V18+Cons_Ter_TOT!V18+Cons_Ric!V18+Cons_118!V18</f>
        <v>0</v>
      </c>
      <c r="W18" s="759">
        <f>+Cons_San_TOT!W18+Cons_Ter_TOT!W18+Cons_Ric!W18+Cons_118!W18</f>
        <v>0</v>
      </c>
      <c r="X18" s="759">
        <f>+Cons_San_TOT!X18+Cons_Ter_TOT!X18+Cons_Ric!X18+Cons_118!X18</f>
        <v>0</v>
      </c>
      <c r="Y18" s="759">
        <f>+Cons_San_TOT!Y18+Cons_Ter_TOT!Y18+Cons_Ric!Y18+Cons_118!Y18</f>
        <v>0</v>
      </c>
      <c r="Z18" s="759">
        <f>+Cons_San_TOT!Z18+Cons_Ter_TOT!Z18+Cons_Ric!Z18+Cons_118!Z18</f>
        <v>0</v>
      </c>
      <c r="AA18" s="759">
        <f>+Cons_San_TOT!AA18+Cons_Ter_TOT!AA18+Cons_Ric!AA18+Cons_118!AA18</f>
        <v>0</v>
      </c>
      <c r="AB18" s="759">
        <f>+Cons_San_TOT!AB18+Cons_Ter_TOT!AB18+Cons_Ric!AB18+Cons_118!AB18</f>
        <v>0</v>
      </c>
      <c r="AC18" s="759">
        <f>+Cons_San_TOT!AC18+Cons_Ter_TOT!AC18+Cons_Ric!AC18+Cons_118!AC18</f>
        <v>0</v>
      </c>
      <c r="AD18" s="759">
        <f>+Cons_San_TOT!AD18+Cons_Ter_TOT!AD18+Cons_Ric!AD18+Cons_118!AD18</f>
        <v>0</v>
      </c>
      <c r="AE18" s="759">
        <f>+Cons_San_TOT!AE18+Cons_Ter_TOT!AE18+Cons_Ric!AE18+Cons_118!AE18</f>
        <v>0</v>
      </c>
      <c r="AF18" s="759">
        <f>+Cons_San_TOT!AF18+Cons_Ter_TOT!AF18+Cons_Ric!AF18+Cons_118!AF18</f>
        <v>0</v>
      </c>
      <c r="AG18" s="759">
        <f>+Cons_San_TOT!AG18+Cons_Ter_TOT!AG18+Cons_Ric!AG18+Cons_118!AG18</f>
        <v>0</v>
      </c>
      <c r="AH18" s="759">
        <f>+Cons_San_TOT!AH18+Cons_Ter_TOT!AH18+Cons_Ric!AH18+Cons_118!AH18</f>
        <v>0</v>
      </c>
      <c r="AI18" s="759">
        <f>+Cons_San_TOT!AI18+Cons_Ter_TOT!AI18+Cons_Ric!AI18+Cons_118!AI18</f>
        <v>0</v>
      </c>
      <c r="AJ18" s="759">
        <f>+Cons_San_TOT!AJ18+Cons_Ter_TOT!AJ18+Cons_Ric!AJ18+Cons_118!AJ18</f>
        <v>0</v>
      </c>
      <c r="AK18" s="759">
        <f>+Cons_San_TOT!AK18+Cons_Ter_TOT!AK18+Cons_Ric!AK18+Cons_118!AK18</f>
        <v>0</v>
      </c>
      <c r="AL18" s="759">
        <f>+Cons_San_TOT!AL18+Cons_Ter_TOT!AL18+Cons_Ric!AL18+Cons_118!AL18</f>
        <v>0</v>
      </c>
      <c r="AM18" s="759">
        <f>+Cons_San_TOT!AM18+Cons_Ter_TOT!AM18+Cons_Ric!AM18+Cons_118!AM18</f>
        <v>0</v>
      </c>
      <c r="AN18" s="759">
        <f>+Cons_San_TOT!AN18+Cons_Ter_TOT!AN18+Cons_Ric!AN18+Cons_118!AN18</f>
        <v>0</v>
      </c>
      <c r="AO18" s="759">
        <f>+Cons_San_TOT!AO18+Cons_Ter_TOT!AO18+Cons_Ric!AO18+Cons_118!AO18</f>
        <v>0</v>
      </c>
      <c r="AP18" s="759">
        <f>+Cons_San_TOT!AP18+Cons_Ter_TOT!AP18+Cons_Ric!AP18+Cons_118!AP18</f>
        <v>0</v>
      </c>
      <c r="AQ18" s="759">
        <f>+Cons_San_TOT!AQ18+Cons_Ter_TOT!AQ18+Cons_Ric!AQ18+Cons_118!AQ18</f>
        <v>0</v>
      </c>
      <c r="AR18" s="759">
        <f>+Cons_San_TOT!AR18+Cons_Ter_TOT!AR18+Cons_Ric!AR18+Cons_118!AR18</f>
        <v>0</v>
      </c>
      <c r="AS18" s="759">
        <f>+Cons_San_TOT!AS18+Cons_Ter_TOT!AS18+Cons_Ric!AS18+Cons_118!AS18</f>
        <v>0</v>
      </c>
      <c r="AT18" s="759">
        <f>+Cons_San_TOT!AT18+Cons_Ter_TOT!AT18+Cons_Ric!AT18+Cons_118!AT18</f>
        <v>0</v>
      </c>
      <c r="AU18" s="759">
        <f>+Cons_San_TOT!AU18+Cons_Ter_TOT!AU18+Cons_Ric!AU18+Cons_118!AU18</f>
        <v>0</v>
      </c>
      <c r="AV18" s="759">
        <f>+Cons_San_TOT!AV18+Cons_Ter_TOT!AV18+Cons_Ric!AV18+Cons_118!AV18</f>
        <v>0</v>
      </c>
      <c r="AW18" s="759">
        <f>+Cons_San_TOT!AW18+Cons_Ter_TOT!AW18+Cons_Ric!AW18+Cons_118!AW18</f>
        <v>0</v>
      </c>
    </row>
    <row r="19" spans="1:49" ht="14.25">
      <c r="A19" s="336" t="s">
        <v>371</v>
      </c>
      <c r="B19" s="35" t="s">
        <v>372</v>
      </c>
      <c r="C19" s="36" t="s">
        <v>4904</v>
      </c>
      <c r="D19" s="998">
        <f ca="1">SUMIF(Codifica_CE!D:U,$A19,Codifica_CE!T:T)-SUMIF(Codifica_CE!$D$2482:$U$3721,$A19,Codifica_CE!$T$2482:$T$3721)</f>
        <v>0</v>
      </c>
      <c r="E19" s="981">
        <f t="shared" si="0"/>
        <v>0</v>
      </c>
      <c r="F19" s="37" t="str">
        <f>Info!$B$2</f>
        <v>323</v>
      </c>
      <c r="G19" s="477"/>
      <c r="H19" s="759">
        <f>+Cons_San_TOT!H19+Cons_Ter_TOT!H19+Cons_Ric!H19+Cons_118!H19</f>
        <v>0</v>
      </c>
      <c r="I19" s="759">
        <f>+Cons_San_TOT!I19+Cons_Ter_TOT!I19+Cons_Ric!I19+Cons_118!I19</f>
        <v>0</v>
      </c>
      <c r="J19" s="759">
        <f>+Cons_San_TOT!J19+Cons_Ter_TOT!J19+Cons_Ric!J19+Cons_118!J19</f>
        <v>0</v>
      </c>
      <c r="K19" s="759">
        <f>+Cons_San_TOT!K19+Cons_Ter_TOT!K19+Cons_Ric!K19+Cons_118!K19</f>
        <v>0</v>
      </c>
      <c r="L19" s="759">
        <f>+Cons_San_TOT!L19+Cons_Ter_TOT!L19+Cons_Ric!L19+Cons_118!L19</f>
        <v>0</v>
      </c>
      <c r="M19" s="759">
        <f>+Cons_San_TOT!M19+Cons_Ter_TOT!M19+Cons_Ric!M19+Cons_118!M19</f>
        <v>0</v>
      </c>
      <c r="N19" s="759">
        <f>+Cons_San_TOT!N19+Cons_Ter_TOT!N19+Cons_Ric!N19+Cons_118!N19</f>
        <v>0</v>
      </c>
      <c r="O19" s="759">
        <f>+Cons_San_TOT!O19+Cons_Ter_TOT!O19+Cons_Ric!O19+Cons_118!O19</f>
        <v>0</v>
      </c>
      <c r="P19" s="759">
        <f>+Cons_San_TOT!P19+Cons_Ter_TOT!P19+Cons_Ric!P19+Cons_118!P19</f>
        <v>0</v>
      </c>
      <c r="Q19" s="759">
        <f>+Cons_San_TOT!Q19+Cons_Ter_TOT!Q19+Cons_Ric!Q19+Cons_118!Q19</f>
        <v>0</v>
      </c>
      <c r="R19" s="759">
        <f>+Cons_San_TOT!R19+Cons_Ter_TOT!R19+Cons_Ric!R19+Cons_118!R19</f>
        <v>0</v>
      </c>
      <c r="S19" s="759">
        <f>+Cons_San_TOT!S19+Cons_Ter_TOT!S19+Cons_Ric!S19+Cons_118!S19</f>
        <v>0</v>
      </c>
      <c r="T19" s="759">
        <f>+Cons_San_TOT!T19+Cons_Ter_TOT!T19+Cons_Ric!T19+Cons_118!T19</f>
        <v>0</v>
      </c>
      <c r="U19" s="759">
        <f>+Cons_San_TOT!U19+Cons_Ter_TOT!U19+Cons_Ric!U19+Cons_118!U19</f>
        <v>0</v>
      </c>
      <c r="V19" s="759">
        <f>+Cons_San_TOT!V19+Cons_Ter_TOT!V19+Cons_Ric!V19+Cons_118!V19</f>
        <v>0</v>
      </c>
      <c r="W19" s="759">
        <f>+Cons_San_TOT!W19+Cons_Ter_TOT!W19+Cons_Ric!W19+Cons_118!W19</f>
        <v>0</v>
      </c>
      <c r="X19" s="759">
        <f>+Cons_San_TOT!X19+Cons_Ter_TOT!X19+Cons_Ric!X19+Cons_118!X19</f>
        <v>0</v>
      </c>
      <c r="Y19" s="759">
        <f>+Cons_San_TOT!Y19+Cons_Ter_TOT!Y19+Cons_Ric!Y19+Cons_118!Y19</f>
        <v>0</v>
      </c>
      <c r="Z19" s="759">
        <f>+Cons_San_TOT!Z19+Cons_Ter_TOT!Z19+Cons_Ric!Z19+Cons_118!Z19</f>
        <v>0</v>
      </c>
      <c r="AA19" s="759">
        <f>+Cons_San_TOT!AA19+Cons_Ter_TOT!AA19+Cons_Ric!AA19+Cons_118!AA19</f>
        <v>0</v>
      </c>
      <c r="AB19" s="759">
        <f>+Cons_San_TOT!AB19+Cons_Ter_TOT!AB19+Cons_Ric!AB19+Cons_118!AB19</f>
        <v>0</v>
      </c>
      <c r="AC19" s="759">
        <f>+Cons_San_TOT!AC19+Cons_Ter_TOT!AC19+Cons_Ric!AC19+Cons_118!AC19</f>
        <v>0</v>
      </c>
      <c r="AD19" s="759">
        <f>+Cons_San_TOT!AD19+Cons_Ter_TOT!AD19+Cons_Ric!AD19+Cons_118!AD19</f>
        <v>0</v>
      </c>
      <c r="AE19" s="759">
        <f>+Cons_San_TOT!AE19+Cons_Ter_TOT!AE19+Cons_Ric!AE19+Cons_118!AE19</f>
        <v>0</v>
      </c>
      <c r="AF19" s="759">
        <f>+Cons_San_TOT!AF19+Cons_Ter_TOT!AF19+Cons_Ric!AF19+Cons_118!AF19</f>
        <v>0</v>
      </c>
      <c r="AG19" s="759">
        <f>+Cons_San_TOT!AG19+Cons_Ter_TOT!AG19+Cons_Ric!AG19+Cons_118!AG19</f>
        <v>0</v>
      </c>
      <c r="AH19" s="759">
        <f>+Cons_San_TOT!AH19+Cons_Ter_TOT!AH19+Cons_Ric!AH19+Cons_118!AH19</f>
        <v>0</v>
      </c>
      <c r="AI19" s="759">
        <f>+Cons_San_TOT!AI19+Cons_Ter_TOT!AI19+Cons_Ric!AI19+Cons_118!AI19</f>
        <v>0</v>
      </c>
      <c r="AJ19" s="759">
        <f>+Cons_San_TOT!AJ19+Cons_Ter_TOT!AJ19+Cons_Ric!AJ19+Cons_118!AJ19</f>
        <v>0</v>
      </c>
      <c r="AK19" s="759">
        <f>+Cons_San_TOT!AK19+Cons_Ter_TOT!AK19+Cons_Ric!AK19+Cons_118!AK19</f>
        <v>0</v>
      </c>
      <c r="AL19" s="759">
        <f>+Cons_San_TOT!AL19+Cons_Ter_TOT!AL19+Cons_Ric!AL19+Cons_118!AL19</f>
        <v>0</v>
      </c>
      <c r="AM19" s="759">
        <f>+Cons_San_TOT!AM19+Cons_Ter_TOT!AM19+Cons_Ric!AM19+Cons_118!AM19</f>
        <v>0</v>
      </c>
      <c r="AN19" s="759">
        <f>+Cons_San_TOT!AN19+Cons_Ter_TOT!AN19+Cons_Ric!AN19+Cons_118!AN19</f>
        <v>0</v>
      </c>
      <c r="AO19" s="759">
        <f>+Cons_San_TOT!AO19+Cons_Ter_TOT!AO19+Cons_Ric!AO19+Cons_118!AO19</f>
        <v>0</v>
      </c>
      <c r="AP19" s="759">
        <f>+Cons_San_TOT!AP19+Cons_Ter_TOT!AP19+Cons_Ric!AP19+Cons_118!AP19</f>
        <v>0</v>
      </c>
      <c r="AQ19" s="759">
        <f>+Cons_San_TOT!AQ19+Cons_Ter_TOT!AQ19+Cons_Ric!AQ19+Cons_118!AQ19</f>
        <v>0</v>
      </c>
      <c r="AR19" s="759">
        <f>+Cons_San_TOT!AR19+Cons_Ter_TOT!AR19+Cons_Ric!AR19+Cons_118!AR19</f>
        <v>0</v>
      </c>
      <c r="AS19" s="759">
        <f>+Cons_San_TOT!AS19+Cons_Ter_TOT!AS19+Cons_Ric!AS19+Cons_118!AS19</f>
        <v>0</v>
      </c>
      <c r="AT19" s="759">
        <f>+Cons_San_TOT!AT19+Cons_Ter_TOT!AT19+Cons_Ric!AT19+Cons_118!AT19</f>
        <v>0</v>
      </c>
      <c r="AU19" s="759">
        <f>+Cons_San_TOT!AU19+Cons_Ter_TOT!AU19+Cons_Ric!AU19+Cons_118!AU19</f>
        <v>0</v>
      </c>
      <c r="AV19" s="759">
        <f>+Cons_San_TOT!AV19+Cons_Ter_TOT!AV19+Cons_Ric!AV19+Cons_118!AV19</f>
        <v>0</v>
      </c>
      <c r="AW19" s="759">
        <f>+Cons_San_TOT!AW19+Cons_Ter_TOT!AW19+Cons_Ric!AW19+Cons_118!AW19</f>
        <v>0</v>
      </c>
    </row>
    <row r="20" spans="1:49" ht="14.25">
      <c r="A20" s="336" t="s">
        <v>373</v>
      </c>
      <c r="B20" s="35" t="s">
        <v>374</v>
      </c>
      <c r="C20" s="36" t="s">
        <v>4904</v>
      </c>
      <c r="D20" s="998">
        <f ca="1">SUMIF(Codifica_CE!D:U,$A20,Codifica_CE!T:T)-SUMIF(Codifica_CE!$D$2482:$U$3721,$A20,Codifica_CE!$T$2482:$T$3721)</f>
        <v>0</v>
      </c>
      <c r="E20" s="981">
        <f t="shared" si="0"/>
        <v>0</v>
      </c>
      <c r="F20" s="37" t="str">
        <f>Info!$B$2</f>
        <v>323</v>
      </c>
      <c r="G20" s="477"/>
      <c r="H20" s="759">
        <f>+Cons_San_TOT!H20+Cons_Ter_TOT!H20+Cons_Ric!H20+Cons_118!H20</f>
        <v>0</v>
      </c>
      <c r="I20" s="759">
        <f>+Cons_San_TOT!I20+Cons_Ter_TOT!I20+Cons_Ric!I20+Cons_118!I20</f>
        <v>0</v>
      </c>
      <c r="J20" s="759">
        <f>+Cons_San_TOT!J20+Cons_Ter_TOT!J20+Cons_Ric!J20+Cons_118!J20</f>
        <v>0</v>
      </c>
      <c r="K20" s="759">
        <f>+Cons_San_TOT!K20+Cons_Ter_TOT!K20+Cons_Ric!K20+Cons_118!K20</f>
        <v>0</v>
      </c>
      <c r="L20" s="759">
        <f>+Cons_San_TOT!L20+Cons_Ter_TOT!L20+Cons_Ric!L20+Cons_118!L20</f>
        <v>0</v>
      </c>
      <c r="M20" s="759">
        <f>+Cons_San_TOT!M20+Cons_Ter_TOT!M20+Cons_Ric!M20+Cons_118!M20</f>
        <v>0</v>
      </c>
      <c r="N20" s="759">
        <f>+Cons_San_TOT!N20+Cons_Ter_TOT!N20+Cons_Ric!N20+Cons_118!N20</f>
        <v>0</v>
      </c>
      <c r="O20" s="759">
        <f>+Cons_San_TOT!O20+Cons_Ter_TOT!O20+Cons_Ric!O20+Cons_118!O20</f>
        <v>0</v>
      </c>
      <c r="P20" s="759">
        <f>+Cons_San_TOT!P20+Cons_Ter_TOT!P20+Cons_Ric!P20+Cons_118!P20</f>
        <v>0</v>
      </c>
      <c r="Q20" s="759">
        <f>+Cons_San_TOT!Q20+Cons_Ter_TOT!Q20+Cons_Ric!Q20+Cons_118!Q20</f>
        <v>0</v>
      </c>
      <c r="R20" s="759">
        <f>+Cons_San_TOT!R20+Cons_Ter_TOT!R20+Cons_Ric!R20+Cons_118!R20</f>
        <v>0</v>
      </c>
      <c r="S20" s="759">
        <f>+Cons_San_TOT!S20+Cons_Ter_TOT!S20+Cons_Ric!S20+Cons_118!S20</f>
        <v>0</v>
      </c>
      <c r="T20" s="759">
        <f>+Cons_San_TOT!T20+Cons_Ter_TOT!T20+Cons_Ric!T20+Cons_118!T20</f>
        <v>0</v>
      </c>
      <c r="U20" s="759">
        <f>+Cons_San_TOT!U20+Cons_Ter_TOT!U20+Cons_Ric!U20+Cons_118!U20</f>
        <v>0</v>
      </c>
      <c r="V20" s="759">
        <f>+Cons_San_TOT!V20+Cons_Ter_TOT!V20+Cons_Ric!V20+Cons_118!V20</f>
        <v>0</v>
      </c>
      <c r="W20" s="759">
        <f>+Cons_San_TOT!W20+Cons_Ter_TOT!W20+Cons_Ric!W20+Cons_118!W20</f>
        <v>0</v>
      </c>
      <c r="X20" s="759">
        <f>+Cons_San_TOT!X20+Cons_Ter_TOT!X20+Cons_Ric!X20+Cons_118!X20</f>
        <v>0</v>
      </c>
      <c r="Y20" s="759">
        <f>+Cons_San_TOT!Y20+Cons_Ter_TOT!Y20+Cons_Ric!Y20+Cons_118!Y20</f>
        <v>0</v>
      </c>
      <c r="Z20" s="759">
        <f>+Cons_San_TOT!Z20+Cons_Ter_TOT!Z20+Cons_Ric!Z20+Cons_118!Z20</f>
        <v>0</v>
      </c>
      <c r="AA20" s="759">
        <f>+Cons_San_TOT!AA20+Cons_Ter_TOT!AA20+Cons_Ric!AA20+Cons_118!AA20</f>
        <v>0</v>
      </c>
      <c r="AB20" s="759">
        <f>+Cons_San_TOT!AB20+Cons_Ter_TOT!AB20+Cons_Ric!AB20+Cons_118!AB20</f>
        <v>0</v>
      </c>
      <c r="AC20" s="759">
        <f>+Cons_San_TOT!AC20+Cons_Ter_TOT!AC20+Cons_Ric!AC20+Cons_118!AC20</f>
        <v>0</v>
      </c>
      <c r="AD20" s="759">
        <f>+Cons_San_TOT!AD20+Cons_Ter_TOT!AD20+Cons_Ric!AD20+Cons_118!AD20</f>
        <v>0</v>
      </c>
      <c r="AE20" s="759">
        <f>+Cons_San_TOT!AE20+Cons_Ter_TOT!AE20+Cons_Ric!AE20+Cons_118!AE20</f>
        <v>0</v>
      </c>
      <c r="AF20" s="759">
        <f>+Cons_San_TOT!AF20+Cons_Ter_TOT!AF20+Cons_Ric!AF20+Cons_118!AF20</f>
        <v>0</v>
      </c>
      <c r="AG20" s="759">
        <f>+Cons_San_TOT!AG20+Cons_Ter_TOT!AG20+Cons_Ric!AG20+Cons_118!AG20</f>
        <v>0</v>
      </c>
      <c r="AH20" s="759">
        <f>+Cons_San_TOT!AH20+Cons_Ter_TOT!AH20+Cons_Ric!AH20+Cons_118!AH20</f>
        <v>0</v>
      </c>
      <c r="AI20" s="759">
        <f>+Cons_San_TOT!AI20+Cons_Ter_TOT!AI20+Cons_Ric!AI20+Cons_118!AI20</f>
        <v>0</v>
      </c>
      <c r="AJ20" s="759">
        <f>+Cons_San_TOT!AJ20+Cons_Ter_TOT!AJ20+Cons_Ric!AJ20+Cons_118!AJ20</f>
        <v>0</v>
      </c>
      <c r="AK20" s="759">
        <f>+Cons_San_TOT!AK20+Cons_Ter_TOT!AK20+Cons_Ric!AK20+Cons_118!AK20</f>
        <v>0</v>
      </c>
      <c r="AL20" s="759">
        <f>+Cons_San_TOT!AL20+Cons_Ter_TOT!AL20+Cons_Ric!AL20+Cons_118!AL20</f>
        <v>0</v>
      </c>
      <c r="AM20" s="759">
        <f>+Cons_San_TOT!AM20+Cons_Ter_TOT!AM20+Cons_Ric!AM20+Cons_118!AM20</f>
        <v>0</v>
      </c>
      <c r="AN20" s="759">
        <f>+Cons_San_TOT!AN20+Cons_Ter_TOT!AN20+Cons_Ric!AN20+Cons_118!AN20</f>
        <v>0</v>
      </c>
      <c r="AO20" s="759">
        <f>+Cons_San_TOT!AO20+Cons_Ter_TOT!AO20+Cons_Ric!AO20+Cons_118!AO20</f>
        <v>0</v>
      </c>
      <c r="AP20" s="759">
        <f>+Cons_San_TOT!AP20+Cons_Ter_TOT!AP20+Cons_Ric!AP20+Cons_118!AP20</f>
        <v>0</v>
      </c>
      <c r="AQ20" s="759">
        <f>+Cons_San_TOT!AQ20+Cons_Ter_TOT!AQ20+Cons_Ric!AQ20+Cons_118!AQ20</f>
        <v>0</v>
      </c>
      <c r="AR20" s="759">
        <f>+Cons_San_TOT!AR20+Cons_Ter_TOT!AR20+Cons_Ric!AR20+Cons_118!AR20</f>
        <v>0</v>
      </c>
      <c r="AS20" s="759">
        <f>+Cons_San_TOT!AS20+Cons_Ter_TOT!AS20+Cons_Ric!AS20+Cons_118!AS20</f>
        <v>0</v>
      </c>
      <c r="AT20" s="759">
        <f>+Cons_San_TOT!AT20+Cons_Ter_TOT!AT20+Cons_Ric!AT20+Cons_118!AT20</f>
        <v>0</v>
      </c>
      <c r="AU20" s="759">
        <f>+Cons_San_TOT!AU20+Cons_Ter_TOT!AU20+Cons_Ric!AU20+Cons_118!AU20</f>
        <v>0</v>
      </c>
      <c r="AV20" s="759">
        <f>+Cons_San_TOT!AV20+Cons_Ter_TOT!AV20+Cons_Ric!AV20+Cons_118!AV20</f>
        <v>0</v>
      </c>
      <c r="AW20" s="759">
        <f>+Cons_San_TOT!AW20+Cons_Ter_TOT!AW20+Cons_Ric!AW20+Cons_118!AW20</f>
        <v>0</v>
      </c>
    </row>
    <row r="21" spans="1:49" ht="25.5">
      <c r="A21" s="336" t="s">
        <v>390</v>
      </c>
      <c r="B21" s="35" t="s">
        <v>391</v>
      </c>
      <c r="C21" s="36" t="s">
        <v>4904</v>
      </c>
      <c r="D21" s="998">
        <f ca="1">SUMIF(Codifica_CE!D:U,$A21,Codifica_CE!T:T)-SUMIF(Codifica_CE!$D$2482:$U$3721,$A21,Codifica_CE!$T$2482:$T$3721)</f>
        <v>0</v>
      </c>
      <c r="E21" s="981">
        <f t="shared" si="0"/>
        <v>0</v>
      </c>
      <c r="F21" s="37" t="str">
        <f>Info!$B$2</f>
        <v>323</v>
      </c>
      <c r="G21" s="477"/>
      <c r="H21" s="759">
        <f>+Cons_San_TOT!H21+Cons_Ter_TOT!H21+Cons_Ric!H21+Cons_118!H21</f>
        <v>0</v>
      </c>
      <c r="I21" s="759">
        <f>+Cons_San_TOT!I21+Cons_Ter_TOT!I21+Cons_Ric!I21+Cons_118!I21</f>
        <v>0</v>
      </c>
      <c r="J21" s="759">
        <f>+Cons_San_TOT!J21+Cons_Ter_TOT!J21+Cons_Ric!J21+Cons_118!J21</f>
        <v>0</v>
      </c>
      <c r="K21" s="759">
        <f>+Cons_San_TOT!K21+Cons_Ter_TOT!K21+Cons_Ric!K21+Cons_118!K21</f>
        <v>0</v>
      </c>
      <c r="L21" s="759">
        <f>+Cons_San_TOT!L21+Cons_Ter_TOT!L21+Cons_Ric!L21+Cons_118!L21</f>
        <v>0</v>
      </c>
      <c r="M21" s="759">
        <f>+Cons_San_TOT!M21+Cons_Ter_TOT!M21+Cons_Ric!M21+Cons_118!M21</f>
        <v>0</v>
      </c>
      <c r="N21" s="759">
        <f>+Cons_San_TOT!N21+Cons_Ter_TOT!N21+Cons_Ric!N21+Cons_118!N21</f>
        <v>0</v>
      </c>
      <c r="O21" s="759">
        <f>+Cons_San_TOT!O21+Cons_Ter_TOT!O21+Cons_Ric!O21+Cons_118!O21</f>
        <v>0</v>
      </c>
      <c r="P21" s="759">
        <f>+Cons_San_TOT!P21+Cons_Ter_TOT!P21+Cons_Ric!P21+Cons_118!P21</f>
        <v>0</v>
      </c>
      <c r="Q21" s="759">
        <f>+Cons_San_TOT!Q21+Cons_Ter_TOT!Q21+Cons_Ric!Q21+Cons_118!Q21</f>
        <v>0</v>
      </c>
      <c r="R21" s="759">
        <f>+Cons_San_TOT!R21+Cons_Ter_TOT!R21+Cons_Ric!R21+Cons_118!R21</f>
        <v>0</v>
      </c>
      <c r="S21" s="759">
        <f>+Cons_San_TOT!S21+Cons_Ter_TOT!S21+Cons_Ric!S21+Cons_118!S21</f>
        <v>0</v>
      </c>
      <c r="T21" s="759">
        <f>+Cons_San_TOT!T21+Cons_Ter_TOT!T21+Cons_Ric!T21+Cons_118!T21</f>
        <v>0</v>
      </c>
      <c r="U21" s="759">
        <f>+Cons_San_TOT!U21+Cons_Ter_TOT!U21+Cons_Ric!U21+Cons_118!U21</f>
        <v>0</v>
      </c>
      <c r="V21" s="759">
        <f>+Cons_San_TOT!V21+Cons_Ter_TOT!V21+Cons_Ric!V21+Cons_118!V21</f>
        <v>0</v>
      </c>
      <c r="W21" s="759">
        <f>+Cons_San_TOT!W21+Cons_Ter_TOT!W21+Cons_Ric!W21+Cons_118!W21</f>
        <v>0</v>
      </c>
      <c r="X21" s="759">
        <f>+Cons_San_TOT!X21+Cons_Ter_TOT!X21+Cons_Ric!X21+Cons_118!X21</f>
        <v>0</v>
      </c>
      <c r="Y21" s="759">
        <f>+Cons_San_TOT!Y21+Cons_Ter_TOT!Y21+Cons_Ric!Y21+Cons_118!Y21</f>
        <v>0</v>
      </c>
      <c r="Z21" s="759">
        <f>+Cons_San_TOT!Z21+Cons_Ter_TOT!Z21+Cons_Ric!Z21+Cons_118!Z21</f>
        <v>0</v>
      </c>
      <c r="AA21" s="759">
        <f>+Cons_San_TOT!AA21+Cons_Ter_TOT!AA21+Cons_Ric!AA21+Cons_118!AA21</f>
        <v>0</v>
      </c>
      <c r="AB21" s="759">
        <f>+Cons_San_TOT!AB21+Cons_Ter_TOT!AB21+Cons_Ric!AB21+Cons_118!AB21</f>
        <v>0</v>
      </c>
      <c r="AC21" s="759">
        <f>+Cons_San_TOT!AC21+Cons_Ter_TOT!AC21+Cons_Ric!AC21+Cons_118!AC21</f>
        <v>0</v>
      </c>
      <c r="AD21" s="759">
        <f>+Cons_San_TOT!AD21+Cons_Ter_TOT!AD21+Cons_Ric!AD21+Cons_118!AD21</f>
        <v>0</v>
      </c>
      <c r="AE21" s="759">
        <f>+Cons_San_TOT!AE21+Cons_Ter_TOT!AE21+Cons_Ric!AE21+Cons_118!AE21</f>
        <v>0</v>
      </c>
      <c r="AF21" s="759">
        <f>+Cons_San_TOT!AF21+Cons_Ter_TOT!AF21+Cons_Ric!AF21+Cons_118!AF21</f>
        <v>0</v>
      </c>
      <c r="AG21" s="759">
        <f>+Cons_San_TOT!AG21+Cons_Ter_TOT!AG21+Cons_Ric!AG21+Cons_118!AG21</f>
        <v>0</v>
      </c>
      <c r="AH21" s="759">
        <f>+Cons_San_TOT!AH21+Cons_Ter_TOT!AH21+Cons_Ric!AH21+Cons_118!AH21</f>
        <v>0</v>
      </c>
      <c r="AI21" s="759">
        <f>+Cons_San_TOT!AI21+Cons_Ter_TOT!AI21+Cons_Ric!AI21+Cons_118!AI21</f>
        <v>0</v>
      </c>
      <c r="AJ21" s="759">
        <f>+Cons_San_TOT!AJ21+Cons_Ter_TOT!AJ21+Cons_Ric!AJ21+Cons_118!AJ21</f>
        <v>0</v>
      </c>
      <c r="AK21" s="759">
        <f>+Cons_San_TOT!AK21+Cons_Ter_TOT!AK21+Cons_Ric!AK21+Cons_118!AK21</f>
        <v>0</v>
      </c>
      <c r="AL21" s="759">
        <f>+Cons_San_TOT!AL21+Cons_Ter_TOT!AL21+Cons_Ric!AL21+Cons_118!AL21</f>
        <v>0</v>
      </c>
      <c r="AM21" s="759">
        <f>+Cons_San_TOT!AM21+Cons_Ter_TOT!AM21+Cons_Ric!AM21+Cons_118!AM21</f>
        <v>0</v>
      </c>
      <c r="AN21" s="759">
        <f>+Cons_San_TOT!AN21+Cons_Ter_TOT!AN21+Cons_Ric!AN21+Cons_118!AN21</f>
        <v>0</v>
      </c>
      <c r="AO21" s="759">
        <f>+Cons_San_TOT!AO21+Cons_Ter_TOT!AO21+Cons_Ric!AO21+Cons_118!AO21</f>
        <v>0</v>
      </c>
      <c r="AP21" s="759">
        <f>+Cons_San_TOT!AP21+Cons_Ter_TOT!AP21+Cons_Ric!AP21+Cons_118!AP21</f>
        <v>0</v>
      </c>
      <c r="AQ21" s="759">
        <f>+Cons_San_TOT!AQ21+Cons_Ter_TOT!AQ21+Cons_Ric!AQ21+Cons_118!AQ21</f>
        <v>0</v>
      </c>
      <c r="AR21" s="759">
        <f>+Cons_San_TOT!AR21+Cons_Ter_TOT!AR21+Cons_Ric!AR21+Cons_118!AR21</f>
        <v>0</v>
      </c>
      <c r="AS21" s="759">
        <f>+Cons_San_TOT!AS21+Cons_Ter_TOT!AS21+Cons_Ric!AS21+Cons_118!AS21</f>
        <v>0</v>
      </c>
      <c r="AT21" s="759">
        <f>+Cons_San_TOT!AT21+Cons_Ter_TOT!AT21+Cons_Ric!AT21+Cons_118!AT21</f>
        <v>0</v>
      </c>
      <c r="AU21" s="759">
        <f>+Cons_San_TOT!AU21+Cons_Ter_TOT!AU21+Cons_Ric!AU21+Cons_118!AU21</f>
        <v>0</v>
      </c>
      <c r="AV21" s="759">
        <f>+Cons_San_TOT!AV21+Cons_Ter_TOT!AV21+Cons_Ric!AV21+Cons_118!AV21</f>
        <v>0</v>
      </c>
      <c r="AW21" s="759">
        <f>+Cons_San_TOT!AW21+Cons_Ter_TOT!AW21+Cons_Ric!AW21+Cons_118!AW21</f>
        <v>0</v>
      </c>
    </row>
    <row r="22" spans="1:49" ht="14.25">
      <c r="A22" s="336" t="s">
        <v>392</v>
      </c>
      <c r="B22" s="35" t="s">
        <v>393</v>
      </c>
      <c r="C22" s="36" t="s">
        <v>4904</v>
      </c>
      <c r="D22" s="998">
        <f ca="1">SUMIF(Codifica_CE!D:U,$A22,Codifica_CE!T:T)-SUMIF(Codifica_CE!$D$2482:$U$3721,$A22,Codifica_CE!$T$2482:$T$3721)</f>
        <v>0</v>
      </c>
      <c r="E22" s="981">
        <f t="shared" si="0"/>
        <v>0</v>
      </c>
      <c r="F22" s="37" t="str">
        <f>Info!$B$2</f>
        <v>323</v>
      </c>
      <c r="G22" s="477"/>
      <c r="H22" s="759">
        <f>+Cons_San_TOT!H22+Cons_Ter_TOT!H22+Cons_Ric!H22+Cons_118!H22</f>
        <v>0</v>
      </c>
      <c r="I22" s="759">
        <f>+Cons_San_TOT!I22+Cons_Ter_TOT!I22+Cons_Ric!I22+Cons_118!I22</f>
        <v>0</v>
      </c>
      <c r="J22" s="759">
        <f>+Cons_San_TOT!J22+Cons_Ter_TOT!J22+Cons_Ric!J22+Cons_118!J22</f>
        <v>0</v>
      </c>
      <c r="K22" s="759">
        <f>+Cons_San_TOT!K22+Cons_Ter_TOT!K22+Cons_Ric!K22+Cons_118!K22</f>
        <v>0</v>
      </c>
      <c r="L22" s="759">
        <f>+Cons_San_TOT!L22+Cons_Ter_TOT!L22+Cons_Ric!L22+Cons_118!L22</f>
        <v>0</v>
      </c>
      <c r="M22" s="759">
        <f>+Cons_San_TOT!M22+Cons_Ter_TOT!M22+Cons_Ric!M22+Cons_118!M22</f>
        <v>0</v>
      </c>
      <c r="N22" s="759">
        <f>+Cons_San_TOT!N22+Cons_Ter_TOT!N22+Cons_Ric!N22+Cons_118!N22</f>
        <v>0</v>
      </c>
      <c r="O22" s="759">
        <f>+Cons_San_TOT!O22+Cons_Ter_TOT!O22+Cons_Ric!O22+Cons_118!O22</f>
        <v>0</v>
      </c>
      <c r="P22" s="759">
        <f>+Cons_San_TOT!P22+Cons_Ter_TOT!P22+Cons_Ric!P22+Cons_118!P22</f>
        <v>0</v>
      </c>
      <c r="Q22" s="759">
        <f>+Cons_San_TOT!Q22+Cons_Ter_TOT!Q22+Cons_Ric!Q22+Cons_118!Q22</f>
        <v>0</v>
      </c>
      <c r="R22" s="759">
        <f>+Cons_San_TOT!R22+Cons_Ter_TOT!R22+Cons_Ric!R22+Cons_118!R22</f>
        <v>0</v>
      </c>
      <c r="S22" s="759">
        <f>+Cons_San_TOT!S22+Cons_Ter_TOT!S22+Cons_Ric!S22+Cons_118!S22</f>
        <v>0</v>
      </c>
      <c r="T22" s="759">
        <f>+Cons_San_TOT!T22+Cons_Ter_TOT!T22+Cons_Ric!T22+Cons_118!T22</f>
        <v>0</v>
      </c>
      <c r="U22" s="759">
        <f>+Cons_San_TOT!U22+Cons_Ter_TOT!U22+Cons_Ric!U22+Cons_118!U22</f>
        <v>0</v>
      </c>
      <c r="V22" s="759">
        <f>+Cons_San_TOT!V22+Cons_Ter_TOT!V22+Cons_Ric!V22+Cons_118!V22</f>
        <v>0</v>
      </c>
      <c r="W22" s="759">
        <f>+Cons_San_TOT!W22+Cons_Ter_TOT!W22+Cons_Ric!W22+Cons_118!W22</f>
        <v>0</v>
      </c>
      <c r="X22" s="759">
        <f>+Cons_San_TOT!X22+Cons_Ter_TOT!X22+Cons_Ric!X22+Cons_118!X22</f>
        <v>0</v>
      </c>
      <c r="Y22" s="759">
        <f>+Cons_San_TOT!Y22+Cons_Ter_TOT!Y22+Cons_Ric!Y22+Cons_118!Y22</f>
        <v>0</v>
      </c>
      <c r="Z22" s="759">
        <f>+Cons_San_TOT!Z22+Cons_Ter_TOT!Z22+Cons_Ric!Z22+Cons_118!Z22</f>
        <v>0</v>
      </c>
      <c r="AA22" s="759">
        <f>+Cons_San_TOT!AA22+Cons_Ter_TOT!AA22+Cons_Ric!AA22+Cons_118!AA22</f>
        <v>0</v>
      </c>
      <c r="AB22" s="759">
        <f>+Cons_San_TOT!AB22+Cons_Ter_TOT!AB22+Cons_Ric!AB22+Cons_118!AB22</f>
        <v>0</v>
      </c>
      <c r="AC22" s="759">
        <f>+Cons_San_TOT!AC22+Cons_Ter_TOT!AC22+Cons_Ric!AC22+Cons_118!AC22</f>
        <v>0</v>
      </c>
      <c r="AD22" s="759">
        <f>+Cons_San_TOT!AD22+Cons_Ter_TOT!AD22+Cons_Ric!AD22+Cons_118!AD22</f>
        <v>0</v>
      </c>
      <c r="AE22" s="759">
        <f>+Cons_San_TOT!AE22+Cons_Ter_TOT!AE22+Cons_Ric!AE22+Cons_118!AE22</f>
        <v>0</v>
      </c>
      <c r="AF22" s="759">
        <f>+Cons_San_TOT!AF22+Cons_Ter_TOT!AF22+Cons_Ric!AF22+Cons_118!AF22</f>
        <v>0</v>
      </c>
      <c r="AG22" s="759">
        <f>+Cons_San_TOT!AG22+Cons_Ter_TOT!AG22+Cons_Ric!AG22+Cons_118!AG22</f>
        <v>0</v>
      </c>
      <c r="AH22" s="759">
        <f>+Cons_San_TOT!AH22+Cons_Ter_TOT!AH22+Cons_Ric!AH22+Cons_118!AH22</f>
        <v>0</v>
      </c>
      <c r="AI22" s="759">
        <f>+Cons_San_TOT!AI22+Cons_Ter_TOT!AI22+Cons_Ric!AI22+Cons_118!AI22</f>
        <v>0</v>
      </c>
      <c r="AJ22" s="759">
        <f>+Cons_San_TOT!AJ22+Cons_Ter_TOT!AJ22+Cons_Ric!AJ22+Cons_118!AJ22</f>
        <v>0</v>
      </c>
      <c r="AK22" s="759">
        <f>+Cons_San_TOT!AK22+Cons_Ter_TOT!AK22+Cons_Ric!AK22+Cons_118!AK22</f>
        <v>0</v>
      </c>
      <c r="AL22" s="759">
        <f>+Cons_San_TOT!AL22+Cons_Ter_TOT!AL22+Cons_Ric!AL22+Cons_118!AL22</f>
        <v>0</v>
      </c>
      <c r="AM22" s="759">
        <f>+Cons_San_TOT!AM22+Cons_Ter_TOT!AM22+Cons_Ric!AM22+Cons_118!AM22</f>
        <v>0</v>
      </c>
      <c r="AN22" s="759">
        <f>+Cons_San_TOT!AN22+Cons_Ter_TOT!AN22+Cons_Ric!AN22+Cons_118!AN22</f>
        <v>0</v>
      </c>
      <c r="AO22" s="759">
        <f>+Cons_San_TOT!AO22+Cons_Ter_TOT!AO22+Cons_Ric!AO22+Cons_118!AO22</f>
        <v>0</v>
      </c>
      <c r="AP22" s="759">
        <f>+Cons_San_TOT!AP22+Cons_Ter_TOT!AP22+Cons_Ric!AP22+Cons_118!AP22</f>
        <v>0</v>
      </c>
      <c r="AQ22" s="759">
        <f>+Cons_San_TOT!AQ22+Cons_Ter_TOT!AQ22+Cons_Ric!AQ22+Cons_118!AQ22</f>
        <v>0</v>
      </c>
      <c r="AR22" s="759">
        <f>+Cons_San_TOT!AR22+Cons_Ter_TOT!AR22+Cons_Ric!AR22+Cons_118!AR22</f>
        <v>0</v>
      </c>
      <c r="AS22" s="759">
        <f>+Cons_San_TOT!AS22+Cons_Ter_TOT!AS22+Cons_Ric!AS22+Cons_118!AS22</f>
        <v>0</v>
      </c>
      <c r="AT22" s="759">
        <f>+Cons_San_TOT!AT22+Cons_Ter_TOT!AT22+Cons_Ric!AT22+Cons_118!AT22</f>
        <v>0</v>
      </c>
      <c r="AU22" s="759">
        <f>+Cons_San_TOT!AU22+Cons_Ter_TOT!AU22+Cons_Ric!AU22+Cons_118!AU22</f>
        <v>0</v>
      </c>
      <c r="AV22" s="759">
        <f>+Cons_San_TOT!AV22+Cons_Ter_TOT!AV22+Cons_Ric!AV22+Cons_118!AV22</f>
        <v>0</v>
      </c>
      <c r="AW22" s="759">
        <f>+Cons_San_TOT!AW22+Cons_Ter_TOT!AW22+Cons_Ric!AW22+Cons_118!AW22</f>
        <v>0</v>
      </c>
    </row>
    <row r="23" spans="1:49" ht="14.25">
      <c r="A23" s="336" t="s">
        <v>394</v>
      </c>
      <c r="B23" s="35" t="s">
        <v>397</v>
      </c>
      <c r="C23" s="36" t="s">
        <v>4904</v>
      </c>
      <c r="D23" s="998">
        <f ca="1">SUMIF(Codifica_CE!D:U,$A23,Codifica_CE!T:T)-SUMIF(Codifica_CE!$D$2482:$U$3721,$A23,Codifica_CE!$T$2482:$T$3721)</f>
        <v>0</v>
      </c>
      <c r="E23" s="981">
        <f t="shared" si="0"/>
        <v>0</v>
      </c>
      <c r="F23" s="37" t="str">
        <f>Info!$B$2</f>
        <v>323</v>
      </c>
      <c r="G23" s="477"/>
      <c r="H23" s="759">
        <f>+Cons_San_TOT!H23+Cons_Ter_TOT!H23+Cons_Ric!H23+Cons_118!H23</f>
        <v>0</v>
      </c>
      <c r="I23" s="759">
        <f>+Cons_San_TOT!I23+Cons_Ter_TOT!I23+Cons_Ric!I23+Cons_118!I23</f>
        <v>0</v>
      </c>
      <c r="J23" s="759">
        <f>+Cons_San_TOT!J23+Cons_Ter_TOT!J23+Cons_Ric!J23+Cons_118!J23</f>
        <v>0</v>
      </c>
      <c r="K23" s="759">
        <f>+Cons_San_TOT!K23+Cons_Ter_TOT!K23+Cons_Ric!K23+Cons_118!K23</f>
        <v>0</v>
      </c>
      <c r="L23" s="759">
        <f>+Cons_San_TOT!L23+Cons_Ter_TOT!L23+Cons_Ric!L23+Cons_118!L23</f>
        <v>0</v>
      </c>
      <c r="M23" s="759">
        <f>+Cons_San_TOT!M23+Cons_Ter_TOT!M23+Cons_Ric!M23+Cons_118!M23</f>
        <v>0</v>
      </c>
      <c r="N23" s="759">
        <f>+Cons_San_TOT!N23+Cons_Ter_TOT!N23+Cons_Ric!N23+Cons_118!N23</f>
        <v>0</v>
      </c>
      <c r="O23" s="759">
        <f>+Cons_San_TOT!O23+Cons_Ter_TOT!O23+Cons_Ric!O23+Cons_118!O23</f>
        <v>0</v>
      </c>
      <c r="P23" s="759">
        <f>+Cons_San_TOT!P23+Cons_Ter_TOT!P23+Cons_Ric!P23+Cons_118!P23</f>
        <v>0</v>
      </c>
      <c r="Q23" s="759">
        <f>+Cons_San_TOT!Q23+Cons_Ter_TOT!Q23+Cons_Ric!Q23+Cons_118!Q23</f>
        <v>0</v>
      </c>
      <c r="R23" s="759">
        <f>+Cons_San_TOT!R23+Cons_Ter_TOT!R23+Cons_Ric!R23+Cons_118!R23</f>
        <v>0</v>
      </c>
      <c r="S23" s="759">
        <f>+Cons_San_TOT!S23+Cons_Ter_TOT!S23+Cons_Ric!S23+Cons_118!S23</f>
        <v>0</v>
      </c>
      <c r="T23" s="759">
        <f>+Cons_San_TOT!T23+Cons_Ter_TOT!T23+Cons_Ric!T23+Cons_118!T23</f>
        <v>0</v>
      </c>
      <c r="U23" s="759">
        <f>+Cons_San_TOT!U23+Cons_Ter_TOT!U23+Cons_Ric!U23+Cons_118!U23</f>
        <v>0</v>
      </c>
      <c r="V23" s="759">
        <f>+Cons_San_TOT!V23+Cons_Ter_TOT!V23+Cons_Ric!V23+Cons_118!V23</f>
        <v>0</v>
      </c>
      <c r="W23" s="759">
        <f>+Cons_San_TOT!W23+Cons_Ter_TOT!W23+Cons_Ric!W23+Cons_118!W23</f>
        <v>0</v>
      </c>
      <c r="X23" s="759">
        <f>+Cons_San_TOT!X23+Cons_Ter_TOT!X23+Cons_Ric!X23+Cons_118!X23</f>
        <v>0</v>
      </c>
      <c r="Y23" s="759">
        <f>+Cons_San_TOT!Y23+Cons_Ter_TOT!Y23+Cons_Ric!Y23+Cons_118!Y23</f>
        <v>0</v>
      </c>
      <c r="Z23" s="759">
        <f>+Cons_San_TOT!Z23+Cons_Ter_TOT!Z23+Cons_Ric!Z23+Cons_118!Z23</f>
        <v>0</v>
      </c>
      <c r="AA23" s="759">
        <f>+Cons_San_TOT!AA23+Cons_Ter_TOT!AA23+Cons_Ric!AA23+Cons_118!AA23</f>
        <v>0</v>
      </c>
      <c r="AB23" s="759">
        <f>+Cons_San_TOT!AB23+Cons_Ter_TOT!AB23+Cons_Ric!AB23+Cons_118!AB23</f>
        <v>0</v>
      </c>
      <c r="AC23" s="759">
        <f>+Cons_San_TOT!AC23+Cons_Ter_TOT!AC23+Cons_Ric!AC23+Cons_118!AC23</f>
        <v>0</v>
      </c>
      <c r="AD23" s="759">
        <f>+Cons_San_TOT!AD23+Cons_Ter_TOT!AD23+Cons_Ric!AD23+Cons_118!AD23</f>
        <v>0</v>
      </c>
      <c r="AE23" s="759">
        <f>+Cons_San_TOT!AE23+Cons_Ter_TOT!AE23+Cons_Ric!AE23+Cons_118!AE23</f>
        <v>0</v>
      </c>
      <c r="AF23" s="759">
        <f>+Cons_San_TOT!AF23+Cons_Ter_TOT!AF23+Cons_Ric!AF23+Cons_118!AF23</f>
        <v>0</v>
      </c>
      <c r="AG23" s="759">
        <f>+Cons_San_TOT!AG23+Cons_Ter_TOT!AG23+Cons_Ric!AG23+Cons_118!AG23</f>
        <v>0</v>
      </c>
      <c r="AH23" s="759">
        <f>+Cons_San_TOT!AH23+Cons_Ter_TOT!AH23+Cons_Ric!AH23+Cons_118!AH23</f>
        <v>0</v>
      </c>
      <c r="AI23" s="759">
        <f>+Cons_San_TOT!AI23+Cons_Ter_TOT!AI23+Cons_Ric!AI23+Cons_118!AI23</f>
        <v>0</v>
      </c>
      <c r="AJ23" s="759">
        <f>+Cons_San_TOT!AJ23+Cons_Ter_TOT!AJ23+Cons_Ric!AJ23+Cons_118!AJ23</f>
        <v>0</v>
      </c>
      <c r="AK23" s="759">
        <f>+Cons_San_TOT!AK23+Cons_Ter_TOT!AK23+Cons_Ric!AK23+Cons_118!AK23</f>
        <v>0</v>
      </c>
      <c r="AL23" s="759">
        <f>+Cons_San_TOT!AL23+Cons_Ter_TOT!AL23+Cons_Ric!AL23+Cons_118!AL23</f>
        <v>0</v>
      </c>
      <c r="AM23" s="759">
        <f>+Cons_San_TOT!AM23+Cons_Ter_TOT!AM23+Cons_Ric!AM23+Cons_118!AM23</f>
        <v>0</v>
      </c>
      <c r="AN23" s="759">
        <f>+Cons_San_TOT!AN23+Cons_Ter_TOT!AN23+Cons_Ric!AN23+Cons_118!AN23</f>
        <v>0</v>
      </c>
      <c r="AO23" s="759">
        <f>+Cons_San_TOT!AO23+Cons_Ter_TOT!AO23+Cons_Ric!AO23+Cons_118!AO23</f>
        <v>0</v>
      </c>
      <c r="AP23" s="759">
        <f>+Cons_San_TOT!AP23+Cons_Ter_TOT!AP23+Cons_Ric!AP23+Cons_118!AP23</f>
        <v>0</v>
      </c>
      <c r="AQ23" s="759">
        <f>+Cons_San_TOT!AQ23+Cons_Ter_TOT!AQ23+Cons_Ric!AQ23+Cons_118!AQ23</f>
        <v>0</v>
      </c>
      <c r="AR23" s="759">
        <f>+Cons_San_TOT!AR23+Cons_Ter_TOT!AR23+Cons_Ric!AR23+Cons_118!AR23</f>
        <v>0</v>
      </c>
      <c r="AS23" s="759">
        <f>+Cons_San_TOT!AS23+Cons_Ter_TOT!AS23+Cons_Ric!AS23+Cons_118!AS23</f>
        <v>0</v>
      </c>
      <c r="AT23" s="759">
        <f>+Cons_San_TOT!AT23+Cons_Ter_TOT!AT23+Cons_Ric!AT23+Cons_118!AT23</f>
        <v>0</v>
      </c>
      <c r="AU23" s="759">
        <f>+Cons_San_TOT!AU23+Cons_Ter_TOT!AU23+Cons_Ric!AU23+Cons_118!AU23</f>
        <v>0</v>
      </c>
      <c r="AV23" s="759">
        <f>+Cons_San_TOT!AV23+Cons_Ter_TOT!AV23+Cons_Ric!AV23+Cons_118!AV23</f>
        <v>0</v>
      </c>
      <c r="AW23" s="759">
        <f>+Cons_San_TOT!AW23+Cons_Ter_TOT!AW23+Cons_Ric!AW23+Cons_118!AW23</f>
        <v>0</v>
      </c>
    </row>
    <row r="24" spans="1:49" ht="14.25">
      <c r="A24" s="336" t="s">
        <v>398</v>
      </c>
      <c r="B24" s="35" t="s">
        <v>399</v>
      </c>
      <c r="C24" s="36" t="s">
        <v>4904</v>
      </c>
      <c r="D24" s="998">
        <f ca="1">SUMIF(Codifica_CE!D:U,$A24,Codifica_CE!T:T)-SUMIF(Codifica_CE!$D$2482:$U$3721,$A24,Codifica_CE!$T$2482:$T$3721)</f>
        <v>0</v>
      </c>
      <c r="E24" s="981">
        <f t="shared" si="0"/>
        <v>0</v>
      </c>
      <c r="F24" s="37" t="str">
        <f>Info!$B$2</f>
        <v>323</v>
      </c>
      <c r="G24" s="477"/>
      <c r="H24" s="759">
        <f>+Cons_San_TOT!H24+Cons_Ter_TOT!H24+Cons_Ric!H24+Cons_118!H24</f>
        <v>0</v>
      </c>
      <c r="I24" s="759">
        <f>+Cons_San_TOT!I24+Cons_Ter_TOT!I24+Cons_Ric!I24+Cons_118!I24</f>
        <v>0</v>
      </c>
      <c r="J24" s="759">
        <f>+Cons_San_TOT!J24+Cons_Ter_TOT!J24+Cons_Ric!J24+Cons_118!J24</f>
        <v>0</v>
      </c>
      <c r="K24" s="759">
        <f>+Cons_San_TOT!K24+Cons_Ter_TOT!K24+Cons_Ric!K24+Cons_118!K24</f>
        <v>0</v>
      </c>
      <c r="L24" s="759">
        <f>+Cons_San_TOT!L24+Cons_Ter_TOT!L24+Cons_Ric!L24+Cons_118!L24</f>
        <v>0</v>
      </c>
      <c r="M24" s="759">
        <f>+Cons_San_TOT!M24+Cons_Ter_TOT!M24+Cons_Ric!M24+Cons_118!M24</f>
        <v>0</v>
      </c>
      <c r="N24" s="759">
        <f>+Cons_San_TOT!N24+Cons_Ter_TOT!N24+Cons_Ric!N24+Cons_118!N24</f>
        <v>0</v>
      </c>
      <c r="O24" s="759">
        <f>+Cons_San_TOT!O24+Cons_Ter_TOT!O24+Cons_Ric!O24+Cons_118!O24</f>
        <v>0</v>
      </c>
      <c r="P24" s="759">
        <f>+Cons_San_TOT!P24+Cons_Ter_TOT!P24+Cons_Ric!P24+Cons_118!P24</f>
        <v>0</v>
      </c>
      <c r="Q24" s="759">
        <f>+Cons_San_TOT!Q24+Cons_Ter_TOT!Q24+Cons_Ric!Q24+Cons_118!Q24</f>
        <v>0</v>
      </c>
      <c r="R24" s="759">
        <f>+Cons_San_TOT!R24+Cons_Ter_TOT!R24+Cons_Ric!R24+Cons_118!R24</f>
        <v>0</v>
      </c>
      <c r="S24" s="759">
        <f>+Cons_San_TOT!S24+Cons_Ter_TOT!S24+Cons_Ric!S24+Cons_118!S24</f>
        <v>0</v>
      </c>
      <c r="T24" s="759">
        <f>+Cons_San_TOT!T24+Cons_Ter_TOT!T24+Cons_Ric!T24+Cons_118!T24</f>
        <v>0</v>
      </c>
      <c r="U24" s="759">
        <f>+Cons_San_TOT!U24+Cons_Ter_TOT!U24+Cons_Ric!U24+Cons_118!U24</f>
        <v>0</v>
      </c>
      <c r="V24" s="759">
        <f>+Cons_San_TOT!V24+Cons_Ter_TOT!V24+Cons_Ric!V24+Cons_118!V24</f>
        <v>0</v>
      </c>
      <c r="W24" s="759">
        <f>+Cons_San_TOT!W24+Cons_Ter_TOT!W24+Cons_Ric!W24+Cons_118!W24</f>
        <v>0</v>
      </c>
      <c r="X24" s="759">
        <f>+Cons_San_TOT!X24+Cons_Ter_TOT!X24+Cons_Ric!X24+Cons_118!X24</f>
        <v>0</v>
      </c>
      <c r="Y24" s="759">
        <f>+Cons_San_TOT!Y24+Cons_Ter_TOT!Y24+Cons_Ric!Y24+Cons_118!Y24</f>
        <v>0</v>
      </c>
      <c r="Z24" s="759">
        <f>+Cons_San_TOT!Z24+Cons_Ter_TOT!Z24+Cons_Ric!Z24+Cons_118!Z24</f>
        <v>0</v>
      </c>
      <c r="AA24" s="759">
        <f>+Cons_San_TOT!AA24+Cons_Ter_TOT!AA24+Cons_Ric!AA24+Cons_118!AA24</f>
        <v>0</v>
      </c>
      <c r="AB24" s="759">
        <f>+Cons_San_TOT!AB24+Cons_Ter_TOT!AB24+Cons_Ric!AB24+Cons_118!AB24</f>
        <v>0</v>
      </c>
      <c r="AC24" s="759">
        <f>+Cons_San_TOT!AC24+Cons_Ter_TOT!AC24+Cons_Ric!AC24+Cons_118!AC24</f>
        <v>0</v>
      </c>
      <c r="AD24" s="759">
        <f>+Cons_San_TOT!AD24+Cons_Ter_TOT!AD24+Cons_Ric!AD24+Cons_118!AD24</f>
        <v>0</v>
      </c>
      <c r="AE24" s="759">
        <f>+Cons_San_TOT!AE24+Cons_Ter_TOT!AE24+Cons_Ric!AE24+Cons_118!AE24</f>
        <v>0</v>
      </c>
      <c r="AF24" s="759">
        <f>+Cons_San_TOT!AF24+Cons_Ter_TOT!AF24+Cons_Ric!AF24+Cons_118!AF24</f>
        <v>0</v>
      </c>
      <c r="AG24" s="759">
        <f>+Cons_San_TOT!AG24+Cons_Ter_TOT!AG24+Cons_Ric!AG24+Cons_118!AG24</f>
        <v>0</v>
      </c>
      <c r="AH24" s="759">
        <f>+Cons_San_TOT!AH24+Cons_Ter_TOT!AH24+Cons_Ric!AH24+Cons_118!AH24</f>
        <v>0</v>
      </c>
      <c r="AI24" s="759">
        <f>+Cons_San_TOT!AI24+Cons_Ter_TOT!AI24+Cons_Ric!AI24+Cons_118!AI24</f>
        <v>0</v>
      </c>
      <c r="AJ24" s="759">
        <f>+Cons_San_TOT!AJ24+Cons_Ter_TOT!AJ24+Cons_Ric!AJ24+Cons_118!AJ24</f>
        <v>0</v>
      </c>
      <c r="AK24" s="759">
        <f>+Cons_San_TOT!AK24+Cons_Ter_TOT!AK24+Cons_Ric!AK24+Cons_118!AK24</f>
        <v>0</v>
      </c>
      <c r="AL24" s="759">
        <f>+Cons_San_TOT!AL24+Cons_Ter_TOT!AL24+Cons_Ric!AL24+Cons_118!AL24</f>
        <v>0</v>
      </c>
      <c r="AM24" s="759">
        <f>+Cons_San_TOT!AM24+Cons_Ter_TOT!AM24+Cons_Ric!AM24+Cons_118!AM24</f>
        <v>0</v>
      </c>
      <c r="AN24" s="759">
        <f>+Cons_San_TOT!AN24+Cons_Ter_TOT!AN24+Cons_Ric!AN24+Cons_118!AN24</f>
        <v>0</v>
      </c>
      <c r="AO24" s="759">
        <f>+Cons_San_TOT!AO24+Cons_Ter_TOT!AO24+Cons_Ric!AO24+Cons_118!AO24</f>
        <v>0</v>
      </c>
      <c r="AP24" s="759">
        <f>+Cons_San_TOT!AP24+Cons_Ter_TOT!AP24+Cons_Ric!AP24+Cons_118!AP24</f>
        <v>0</v>
      </c>
      <c r="AQ24" s="759">
        <f>+Cons_San_TOT!AQ24+Cons_Ter_TOT!AQ24+Cons_Ric!AQ24+Cons_118!AQ24</f>
        <v>0</v>
      </c>
      <c r="AR24" s="759">
        <f>+Cons_San_TOT!AR24+Cons_Ter_TOT!AR24+Cons_Ric!AR24+Cons_118!AR24</f>
        <v>0</v>
      </c>
      <c r="AS24" s="759">
        <f>+Cons_San_TOT!AS24+Cons_Ter_TOT!AS24+Cons_Ric!AS24+Cons_118!AS24</f>
        <v>0</v>
      </c>
      <c r="AT24" s="759">
        <f>+Cons_San_TOT!AT24+Cons_Ter_TOT!AT24+Cons_Ric!AT24+Cons_118!AT24</f>
        <v>0</v>
      </c>
      <c r="AU24" s="759">
        <f>+Cons_San_TOT!AU24+Cons_Ter_TOT!AU24+Cons_Ric!AU24+Cons_118!AU24</f>
        <v>0</v>
      </c>
      <c r="AV24" s="759">
        <f>+Cons_San_TOT!AV24+Cons_Ter_TOT!AV24+Cons_Ric!AV24+Cons_118!AV24</f>
        <v>0</v>
      </c>
      <c r="AW24" s="759">
        <f>+Cons_San_TOT!AW24+Cons_Ter_TOT!AW24+Cons_Ric!AW24+Cons_118!AW24</f>
        <v>0</v>
      </c>
    </row>
    <row r="25" spans="1:49" ht="14.25">
      <c r="A25" s="336" t="s">
        <v>404</v>
      </c>
      <c r="B25" s="35" t="s">
        <v>405</v>
      </c>
      <c r="C25" s="36" t="s">
        <v>4904</v>
      </c>
      <c r="D25" s="998">
        <f ca="1">SUMIF(Codifica_CE!D:U,$A25,Codifica_CE!T:T)-SUMIF(Codifica_CE!$D$2482:$U$3721,$A25,Codifica_CE!$T$2482:$T$3721)</f>
        <v>0</v>
      </c>
      <c r="E25" s="981">
        <f t="shared" si="0"/>
        <v>0</v>
      </c>
      <c r="F25" s="37" t="str">
        <f>Info!$B$2</f>
        <v>323</v>
      </c>
      <c r="G25" s="477"/>
      <c r="H25" s="759">
        <f>+Cons_San_TOT!H25+Cons_Ter_TOT!H25+Cons_Ric!H25+Cons_118!H25</f>
        <v>0</v>
      </c>
      <c r="I25" s="759">
        <f>+Cons_San_TOT!I25+Cons_Ter_TOT!I25+Cons_Ric!I25+Cons_118!I25</f>
        <v>0</v>
      </c>
      <c r="J25" s="759">
        <f>+Cons_San_TOT!J25+Cons_Ter_TOT!J25+Cons_Ric!J25+Cons_118!J25</f>
        <v>0</v>
      </c>
      <c r="K25" s="759">
        <f>+Cons_San_TOT!K25+Cons_Ter_TOT!K25+Cons_Ric!K25+Cons_118!K25</f>
        <v>0</v>
      </c>
      <c r="L25" s="759">
        <f>+Cons_San_TOT!L25+Cons_Ter_TOT!L25+Cons_Ric!L25+Cons_118!L25</f>
        <v>0</v>
      </c>
      <c r="M25" s="759">
        <f>+Cons_San_TOT!M25+Cons_Ter_TOT!M25+Cons_Ric!M25+Cons_118!M25</f>
        <v>0</v>
      </c>
      <c r="N25" s="759">
        <f>+Cons_San_TOT!N25+Cons_Ter_TOT!N25+Cons_Ric!N25+Cons_118!N25</f>
        <v>0</v>
      </c>
      <c r="O25" s="759">
        <f>+Cons_San_TOT!O25+Cons_Ter_TOT!O25+Cons_Ric!O25+Cons_118!O25</f>
        <v>0</v>
      </c>
      <c r="P25" s="759">
        <f>+Cons_San_TOT!P25+Cons_Ter_TOT!P25+Cons_Ric!P25+Cons_118!P25</f>
        <v>0</v>
      </c>
      <c r="Q25" s="759">
        <f>+Cons_San_TOT!Q25+Cons_Ter_TOT!Q25+Cons_Ric!Q25+Cons_118!Q25</f>
        <v>0</v>
      </c>
      <c r="R25" s="759">
        <f>+Cons_San_TOT!R25+Cons_Ter_TOT!R25+Cons_Ric!R25+Cons_118!R25</f>
        <v>0</v>
      </c>
      <c r="S25" s="759">
        <f>+Cons_San_TOT!S25+Cons_Ter_TOT!S25+Cons_Ric!S25+Cons_118!S25</f>
        <v>0</v>
      </c>
      <c r="T25" s="759">
        <f>+Cons_San_TOT!T25+Cons_Ter_TOT!T25+Cons_Ric!T25+Cons_118!T25</f>
        <v>0</v>
      </c>
      <c r="U25" s="759">
        <f>+Cons_San_TOT!U25+Cons_Ter_TOT!U25+Cons_Ric!U25+Cons_118!U25</f>
        <v>0</v>
      </c>
      <c r="V25" s="759">
        <f>+Cons_San_TOT!V25+Cons_Ter_TOT!V25+Cons_Ric!V25+Cons_118!V25</f>
        <v>0</v>
      </c>
      <c r="W25" s="759">
        <f>+Cons_San_TOT!W25+Cons_Ter_TOT!W25+Cons_Ric!W25+Cons_118!W25</f>
        <v>0</v>
      </c>
      <c r="X25" s="759">
        <f>+Cons_San_TOT!X25+Cons_Ter_TOT!X25+Cons_Ric!X25+Cons_118!X25</f>
        <v>0</v>
      </c>
      <c r="Y25" s="759">
        <f>+Cons_San_TOT!Y25+Cons_Ter_TOT!Y25+Cons_Ric!Y25+Cons_118!Y25</f>
        <v>0</v>
      </c>
      <c r="Z25" s="759">
        <f>+Cons_San_TOT!Z25+Cons_Ter_TOT!Z25+Cons_Ric!Z25+Cons_118!Z25</f>
        <v>0</v>
      </c>
      <c r="AA25" s="759">
        <f>+Cons_San_TOT!AA25+Cons_Ter_TOT!AA25+Cons_Ric!AA25+Cons_118!AA25</f>
        <v>0</v>
      </c>
      <c r="AB25" s="759">
        <f>+Cons_San_TOT!AB25+Cons_Ter_TOT!AB25+Cons_Ric!AB25+Cons_118!AB25</f>
        <v>0</v>
      </c>
      <c r="AC25" s="759">
        <f>+Cons_San_TOT!AC25+Cons_Ter_TOT!AC25+Cons_Ric!AC25+Cons_118!AC25</f>
        <v>0</v>
      </c>
      <c r="AD25" s="759">
        <f>+Cons_San_TOT!AD25+Cons_Ter_TOT!AD25+Cons_Ric!AD25+Cons_118!AD25</f>
        <v>0</v>
      </c>
      <c r="AE25" s="759">
        <f>+Cons_San_TOT!AE25+Cons_Ter_TOT!AE25+Cons_Ric!AE25+Cons_118!AE25</f>
        <v>0</v>
      </c>
      <c r="AF25" s="759">
        <f>+Cons_San_TOT!AF25+Cons_Ter_TOT!AF25+Cons_Ric!AF25+Cons_118!AF25</f>
        <v>0</v>
      </c>
      <c r="AG25" s="759">
        <f>+Cons_San_TOT!AG25+Cons_Ter_TOT!AG25+Cons_Ric!AG25+Cons_118!AG25</f>
        <v>0</v>
      </c>
      <c r="AH25" s="759">
        <f>+Cons_San_TOT!AH25+Cons_Ter_TOT!AH25+Cons_Ric!AH25+Cons_118!AH25</f>
        <v>0</v>
      </c>
      <c r="AI25" s="759">
        <f>+Cons_San_TOT!AI25+Cons_Ter_TOT!AI25+Cons_Ric!AI25+Cons_118!AI25</f>
        <v>0</v>
      </c>
      <c r="AJ25" s="759">
        <f>+Cons_San_TOT!AJ25+Cons_Ter_TOT!AJ25+Cons_Ric!AJ25+Cons_118!AJ25</f>
        <v>0</v>
      </c>
      <c r="AK25" s="759">
        <f>+Cons_San_TOT!AK25+Cons_Ter_TOT!AK25+Cons_Ric!AK25+Cons_118!AK25</f>
        <v>0</v>
      </c>
      <c r="AL25" s="759">
        <f>+Cons_San_TOT!AL25+Cons_Ter_TOT!AL25+Cons_Ric!AL25+Cons_118!AL25</f>
        <v>0</v>
      </c>
      <c r="AM25" s="759">
        <f>+Cons_San_TOT!AM25+Cons_Ter_TOT!AM25+Cons_Ric!AM25+Cons_118!AM25</f>
        <v>0</v>
      </c>
      <c r="AN25" s="759">
        <f>+Cons_San_TOT!AN25+Cons_Ter_TOT!AN25+Cons_Ric!AN25+Cons_118!AN25</f>
        <v>0</v>
      </c>
      <c r="AO25" s="759">
        <f>+Cons_San_TOT!AO25+Cons_Ter_TOT!AO25+Cons_Ric!AO25+Cons_118!AO25</f>
        <v>0</v>
      </c>
      <c r="AP25" s="759">
        <f>+Cons_San_TOT!AP25+Cons_Ter_TOT!AP25+Cons_Ric!AP25+Cons_118!AP25</f>
        <v>0</v>
      </c>
      <c r="AQ25" s="759">
        <f>+Cons_San_TOT!AQ25+Cons_Ter_TOT!AQ25+Cons_Ric!AQ25+Cons_118!AQ25</f>
        <v>0</v>
      </c>
      <c r="AR25" s="759">
        <f>+Cons_San_TOT!AR25+Cons_Ter_TOT!AR25+Cons_Ric!AR25+Cons_118!AR25</f>
        <v>0</v>
      </c>
      <c r="AS25" s="759">
        <f>+Cons_San_TOT!AS25+Cons_Ter_TOT!AS25+Cons_Ric!AS25+Cons_118!AS25</f>
        <v>0</v>
      </c>
      <c r="AT25" s="759">
        <f>+Cons_San_TOT!AT25+Cons_Ter_TOT!AT25+Cons_Ric!AT25+Cons_118!AT25</f>
        <v>0</v>
      </c>
      <c r="AU25" s="759">
        <f>+Cons_San_TOT!AU25+Cons_Ter_TOT!AU25+Cons_Ric!AU25+Cons_118!AU25</f>
        <v>0</v>
      </c>
      <c r="AV25" s="759">
        <f>+Cons_San_TOT!AV25+Cons_Ter_TOT!AV25+Cons_Ric!AV25+Cons_118!AV25</f>
        <v>0</v>
      </c>
      <c r="AW25" s="759">
        <f>+Cons_San_TOT!AW25+Cons_Ter_TOT!AW25+Cons_Ric!AW25+Cons_118!AW25</f>
        <v>0</v>
      </c>
    </row>
    <row r="26" spans="1:49" ht="14.25">
      <c r="A26" s="336" t="s">
        <v>406</v>
      </c>
      <c r="B26" s="35" t="s">
        <v>407</v>
      </c>
      <c r="C26" s="36" t="s">
        <v>4904</v>
      </c>
      <c r="D26" s="998">
        <f ca="1">SUMIF(Codifica_CE!D:U,$A26,Codifica_CE!T:T)-SUMIF(Codifica_CE!$D$2482:$U$3721,$A26,Codifica_CE!$T$2482:$T$3721)</f>
        <v>0</v>
      </c>
      <c r="E26" s="981">
        <f t="shared" si="0"/>
        <v>0</v>
      </c>
      <c r="F26" s="37" t="str">
        <f>Info!$B$2</f>
        <v>323</v>
      </c>
      <c r="G26" s="477"/>
      <c r="H26" s="759">
        <f>+Cons_San_TOT!H26+Cons_Ter_TOT!H26+Cons_Ric!H26+Cons_118!H26</f>
        <v>0</v>
      </c>
      <c r="I26" s="759">
        <f>+Cons_San_TOT!I26+Cons_Ter_TOT!I26+Cons_Ric!I26+Cons_118!I26</f>
        <v>0</v>
      </c>
      <c r="J26" s="759">
        <f>+Cons_San_TOT!J26+Cons_Ter_TOT!J26+Cons_Ric!J26+Cons_118!J26</f>
        <v>0</v>
      </c>
      <c r="K26" s="759">
        <f>+Cons_San_TOT!K26+Cons_Ter_TOT!K26+Cons_Ric!K26+Cons_118!K26</f>
        <v>0</v>
      </c>
      <c r="L26" s="759">
        <f>+Cons_San_TOT!L26+Cons_Ter_TOT!L26+Cons_Ric!L26+Cons_118!L26</f>
        <v>0</v>
      </c>
      <c r="M26" s="759">
        <f>+Cons_San_TOT!M26+Cons_Ter_TOT!M26+Cons_Ric!M26+Cons_118!M26</f>
        <v>0</v>
      </c>
      <c r="N26" s="759">
        <f>+Cons_San_TOT!N26+Cons_Ter_TOT!N26+Cons_Ric!N26+Cons_118!N26</f>
        <v>0</v>
      </c>
      <c r="O26" s="759">
        <f>+Cons_San_TOT!O26+Cons_Ter_TOT!O26+Cons_Ric!O26+Cons_118!O26</f>
        <v>0</v>
      </c>
      <c r="P26" s="759">
        <f>+Cons_San_TOT!P26+Cons_Ter_TOT!P26+Cons_Ric!P26+Cons_118!P26</f>
        <v>0</v>
      </c>
      <c r="Q26" s="759">
        <f>+Cons_San_TOT!Q26+Cons_Ter_TOT!Q26+Cons_Ric!Q26+Cons_118!Q26</f>
        <v>0</v>
      </c>
      <c r="R26" s="759">
        <f>+Cons_San_TOT!R26+Cons_Ter_TOT!R26+Cons_Ric!R26+Cons_118!R26</f>
        <v>0</v>
      </c>
      <c r="S26" s="759">
        <f>+Cons_San_TOT!S26+Cons_Ter_TOT!S26+Cons_Ric!S26+Cons_118!S26</f>
        <v>0</v>
      </c>
      <c r="T26" s="759">
        <f>+Cons_San_TOT!T26+Cons_Ter_TOT!T26+Cons_Ric!T26+Cons_118!T26</f>
        <v>0</v>
      </c>
      <c r="U26" s="759">
        <f>+Cons_San_TOT!U26+Cons_Ter_TOT!U26+Cons_Ric!U26+Cons_118!U26</f>
        <v>0</v>
      </c>
      <c r="V26" s="759">
        <f>+Cons_San_TOT!V26+Cons_Ter_TOT!V26+Cons_Ric!V26+Cons_118!V26</f>
        <v>0</v>
      </c>
      <c r="W26" s="759">
        <f>+Cons_San_TOT!W26+Cons_Ter_TOT!W26+Cons_Ric!W26+Cons_118!W26</f>
        <v>0</v>
      </c>
      <c r="X26" s="759">
        <f>+Cons_San_TOT!X26+Cons_Ter_TOT!X26+Cons_Ric!X26+Cons_118!X26</f>
        <v>0</v>
      </c>
      <c r="Y26" s="759">
        <f>+Cons_San_TOT!Y26+Cons_Ter_TOT!Y26+Cons_Ric!Y26+Cons_118!Y26</f>
        <v>0</v>
      </c>
      <c r="Z26" s="759">
        <f>+Cons_San_TOT!Z26+Cons_Ter_TOT!Z26+Cons_Ric!Z26+Cons_118!Z26</f>
        <v>0</v>
      </c>
      <c r="AA26" s="759">
        <f>+Cons_San_TOT!AA26+Cons_Ter_TOT!AA26+Cons_Ric!AA26+Cons_118!AA26</f>
        <v>0</v>
      </c>
      <c r="AB26" s="759">
        <f>+Cons_San_TOT!AB26+Cons_Ter_TOT!AB26+Cons_Ric!AB26+Cons_118!AB26</f>
        <v>0</v>
      </c>
      <c r="AC26" s="759">
        <f>+Cons_San_TOT!AC26+Cons_Ter_TOT!AC26+Cons_Ric!AC26+Cons_118!AC26</f>
        <v>0</v>
      </c>
      <c r="AD26" s="759">
        <f>+Cons_San_TOT!AD26+Cons_Ter_TOT!AD26+Cons_Ric!AD26+Cons_118!AD26</f>
        <v>0</v>
      </c>
      <c r="AE26" s="759">
        <f>+Cons_San_TOT!AE26+Cons_Ter_TOT!AE26+Cons_Ric!AE26+Cons_118!AE26</f>
        <v>0</v>
      </c>
      <c r="AF26" s="759">
        <f>+Cons_San_TOT!AF26+Cons_Ter_TOT!AF26+Cons_Ric!AF26+Cons_118!AF26</f>
        <v>0</v>
      </c>
      <c r="AG26" s="759">
        <f>+Cons_San_TOT!AG26+Cons_Ter_TOT!AG26+Cons_Ric!AG26+Cons_118!AG26</f>
        <v>0</v>
      </c>
      <c r="AH26" s="759">
        <f>+Cons_San_TOT!AH26+Cons_Ter_TOT!AH26+Cons_Ric!AH26+Cons_118!AH26</f>
        <v>0</v>
      </c>
      <c r="AI26" s="759">
        <f>+Cons_San_TOT!AI26+Cons_Ter_TOT!AI26+Cons_Ric!AI26+Cons_118!AI26</f>
        <v>0</v>
      </c>
      <c r="AJ26" s="759">
        <f>+Cons_San_TOT!AJ26+Cons_Ter_TOT!AJ26+Cons_Ric!AJ26+Cons_118!AJ26</f>
        <v>0</v>
      </c>
      <c r="AK26" s="759">
        <f>+Cons_San_TOT!AK26+Cons_Ter_TOT!AK26+Cons_Ric!AK26+Cons_118!AK26</f>
        <v>0</v>
      </c>
      <c r="AL26" s="759">
        <f>+Cons_San_TOT!AL26+Cons_Ter_TOT!AL26+Cons_Ric!AL26+Cons_118!AL26</f>
        <v>0</v>
      </c>
      <c r="AM26" s="759">
        <f>+Cons_San_TOT!AM26+Cons_Ter_TOT!AM26+Cons_Ric!AM26+Cons_118!AM26</f>
        <v>0</v>
      </c>
      <c r="AN26" s="759">
        <f>+Cons_San_TOT!AN26+Cons_Ter_TOT!AN26+Cons_Ric!AN26+Cons_118!AN26</f>
        <v>0</v>
      </c>
      <c r="AO26" s="759">
        <f>+Cons_San_TOT!AO26+Cons_Ter_TOT!AO26+Cons_Ric!AO26+Cons_118!AO26</f>
        <v>0</v>
      </c>
      <c r="AP26" s="759">
        <f>+Cons_San_TOT!AP26+Cons_Ter_TOT!AP26+Cons_Ric!AP26+Cons_118!AP26</f>
        <v>0</v>
      </c>
      <c r="AQ26" s="759">
        <f>+Cons_San_TOT!AQ26+Cons_Ter_TOT!AQ26+Cons_Ric!AQ26+Cons_118!AQ26</f>
        <v>0</v>
      </c>
      <c r="AR26" s="759">
        <f>+Cons_San_TOT!AR26+Cons_Ter_TOT!AR26+Cons_Ric!AR26+Cons_118!AR26</f>
        <v>0</v>
      </c>
      <c r="AS26" s="759">
        <f>+Cons_San_TOT!AS26+Cons_Ter_TOT!AS26+Cons_Ric!AS26+Cons_118!AS26</f>
        <v>0</v>
      </c>
      <c r="AT26" s="759">
        <f>+Cons_San_TOT!AT26+Cons_Ter_TOT!AT26+Cons_Ric!AT26+Cons_118!AT26</f>
        <v>0</v>
      </c>
      <c r="AU26" s="759">
        <f>+Cons_San_TOT!AU26+Cons_Ter_TOT!AU26+Cons_Ric!AU26+Cons_118!AU26</f>
        <v>0</v>
      </c>
      <c r="AV26" s="759">
        <f>+Cons_San_TOT!AV26+Cons_Ter_TOT!AV26+Cons_Ric!AV26+Cons_118!AV26</f>
        <v>0</v>
      </c>
      <c r="AW26" s="759">
        <f>+Cons_San_TOT!AW26+Cons_Ter_TOT!AW26+Cons_Ric!AW26+Cons_118!AW26</f>
        <v>0</v>
      </c>
    </row>
    <row r="27" spans="1:49" ht="25.5">
      <c r="A27" s="478" t="s">
        <v>412</v>
      </c>
      <c r="B27" s="479" t="s">
        <v>414</v>
      </c>
      <c r="C27" s="480" t="s">
        <v>4904</v>
      </c>
      <c r="D27" s="998">
        <f ca="1">SUMIF(Codifica_CE!D:U,$A27,Codifica_CE!T:T)-SUMIF(Codifica_CE!$D$2482:$U$3721,$A27,Codifica_CE!$T$2482:$T$3721)</f>
        <v>0</v>
      </c>
      <c r="E27" s="981">
        <f t="shared" si="0"/>
        <v>0</v>
      </c>
      <c r="F27" s="37" t="str">
        <f>Info!$B$2</f>
        <v>323</v>
      </c>
      <c r="G27" s="477"/>
      <c r="H27" s="759">
        <f>+Cons_San_TOT!H27+Cons_Ter_TOT!H27+Cons_Ric!H27+Cons_118!H27</f>
        <v>0</v>
      </c>
      <c r="I27" s="759">
        <f>+Cons_San_TOT!I27+Cons_Ter_TOT!I27+Cons_Ric!I27+Cons_118!I27</f>
        <v>0</v>
      </c>
      <c r="J27" s="759">
        <f>+Cons_San_TOT!J27+Cons_Ter_TOT!J27+Cons_Ric!J27+Cons_118!J27</f>
        <v>0</v>
      </c>
      <c r="K27" s="759">
        <f>+Cons_San_TOT!K27+Cons_Ter_TOT!K27+Cons_Ric!K27+Cons_118!K27</f>
        <v>0</v>
      </c>
      <c r="L27" s="759">
        <f>+Cons_San_TOT!L27+Cons_Ter_TOT!L27+Cons_Ric!L27+Cons_118!L27</f>
        <v>0</v>
      </c>
      <c r="M27" s="759">
        <f>+Cons_San_TOT!M27+Cons_Ter_TOT!M27+Cons_Ric!M27+Cons_118!M27</f>
        <v>0</v>
      </c>
      <c r="N27" s="759">
        <f>+Cons_San_TOT!N27+Cons_Ter_TOT!N27+Cons_Ric!N27+Cons_118!N27</f>
        <v>0</v>
      </c>
      <c r="O27" s="759">
        <f>+Cons_San_TOT!O27+Cons_Ter_TOT!O27+Cons_Ric!O27+Cons_118!O27</f>
        <v>0</v>
      </c>
      <c r="P27" s="759">
        <f>+Cons_San_TOT!P27+Cons_Ter_TOT!P27+Cons_Ric!P27+Cons_118!P27</f>
        <v>0</v>
      </c>
      <c r="Q27" s="759">
        <f>+Cons_San_TOT!Q27+Cons_Ter_TOT!Q27+Cons_Ric!Q27+Cons_118!Q27</f>
        <v>0</v>
      </c>
      <c r="R27" s="759">
        <f>+Cons_San_TOT!R27+Cons_Ter_TOT!R27+Cons_Ric!R27+Cons_118!R27</f>
        <v>0</v>
      </c>
      <c r="S27" s="759">
        <f>+Cons_San_TOT!S27+Cons_Ter_TOT!S27+Cons_Ric!S27+Cons_118!S27</f>
        <v>0</v>
      </c>
      <c r="T27" s="759">
        <f>+Cons_San_TOT!T27+Cons_Ter_TOT!T27+Cons_Ric!T27+Cons_118!T27</f>
        <v>0</v>
      </c>
      <c r="U27" s="759">
        <f>+Cons_San_TOT!U27+Cons_Ter_TOT!U27+Cons_Ric!U27+Cons_118!U27</f>
        <v>0</v>
      </c>
      <c r="V27" s="759">
        <f>+Cons_San_TOT!V27+Cons_Ter_TOT!V27+Cons_Ric!V27+Cons_118!V27</f>
        <v>0</v>
      </c>
      <c r="W27" s="759">
        <f>+Cons_San_TOT!W27+Cons_Ter_TOT!W27+Cons_Ric!W27+Cons_118!W27</f>
        <v>0</v>
      </c>
      <c r="X27" s="759">
        <f>+Cons_San_TOT!X27+Cons_Ter_TOT!X27+Cons_Ric!X27+Cons_118!X27</f>
        <v>0</v>
      </c>
      <c r="Y27" s="759">
        <f>+Cons_San_TOT!Y27+Cons_Ter_TOT!Y27+Cons_Ric!Y27+Cons_118!Y27</f>
        <v>0</v>
      </c>
      <c r="Z27" s="759">
        <f>+Cons_San_TOT!Z27+Cons_Ter_TOT!Z27+Cons_Ric!Z27+Cons_118!Z27</f>
        <v>0</v>
      </c>
      <c r="AA27" s="759">
        <f>+Cons_San_TOT!AA27+Cons_Ter_TOT!AA27+Cons_Ric!AA27+Cons_118!AA27</f>
        <v>0</v>
      </c>
      <c r="AB27" s="759">
        <f>+Cons_San_TOT!AB27+Cons_Ter_TOT!AB27+Cons_Ric!AB27+Cons_118!AB27</f>
        <v>0</v>
      </c>
      <c r="AC27" s="759">
        <f>+Cons_San_TOT!AC27+Cons_Ter_TOT!AC27+Cons_Ric!AC27+Cons_118!AC27</f>
        <v>0</v>
      </c>
      <c r="AD27" s="759">
        <f>+Cons_San_TOT!AD27+Cons_Ter_TOT!AD27+Cons_Ric!AD27+Cons_118!AD27</f>
        <v>0</v>
      </c>
      <c r="AE27" s="759">
        <f>+Cons_San_TOT!AE27+Cons_Ter_TOT!AE27+Cons_Ric!AE27+Cons_118!AE27</f>
        <v>0</v>
      </c>
      <c r="AF27" s="759">
        <f>+Cons_San_TOT!AF27+Cons_Ter_TOT!AF27+Cons_Ric!AF27+Cons_118!AF27</f>
        <v>0</v>
      </c>
      <c r="AG27" s="759">
        <f>+Cons_San_TOT!AG27+Cons_Ter_TOT!AG27+Cons_Ric!AG27+Cons_118!AG27</f>
        <v>0</v>
      </c>
      <c r="AH27" s="759">
        <f>+Cons_San_TOT!AH27+Cons_Ter_TOT!AH27+Cons_Ric!AH27+Cons_118!AH27</f>
        <v>0</v>
      </c>
      <c r="AI27" s="759">
        <f>+Cons_San_TOT!AI27+Cons_Ter_TOT!AI27+Cons_Ric!AI27+Cons_118!AI27</f>
        <v>0</v>
      </c>
      <c r="AJ27" s="759">
        <f>+Cons_San_TOT!AJ27+Cons_Ter_TOT!AJ27+Cons_Ric!AJ27+Cons_118!AJ27</f>
        <v>0</v>
      </c>
      <c r="AK27" s="759">
        <f>+Cons_San_TOT!AK27+Cons_Ter_TOT!AK27+Cons_Ric!AK27+Cons_118!AK27</f>
        <v>0</v>
      </c>
      <c r="AL27" s="759">
        <f>+Cons_San_TOT!AL27+Cons_Ter_TOT!AL27+Cons_Ric!AL27+Cons_118!AL27</f>
        <v>0</v>
      </c>
      <c r="AM27" s="759">
        <f>+Cons_San_TOT!AM27+Cons_Ter_TOT!AM27+Cons_Ric!AM27+Cons_118!AM27</f>
        <v>0</v>
      </c>
      <c r="AN27" s="759">
        <f>+Cons_San_TOT!AN27+Cons_Ter_TOT!AN27+Cons_Ric!AN27+Cons_118!AN27</f>
        <v>0</v>
      </c>
      <c r="AO27" s="759">
        <f>+Cons_San_TOT!AO27+Cons_Ter_TOT!AO27+Cons_Ric!AO27+Cons_118!AO27</f>
        <v>0</v>
      </c>
      <c r="AP27" s="759">
        <f>+Cons_San_TOT!AP27+Cons_Ter_TOT!AP27+Cons_Ric!AP27+Cons_118!AP27</f>
        <v>0</v>
      </c>
      <c r="AQ27" s="759">
        <f>+Cons_San_TOT!AQ27+Cons_Ter_TOT!AQ27+Cons_Ric!AQ27+Cons_118!AQ27</f>
        <v>0</v>
      </c>
      <c r="AR27" s="759">
        <f>+Cons_San_TOT!AR27+Cons_Ter_TOT!AR27+Cons_Ric!AR27+Cons_118!AR27</f>
        <v>0</v>
      </c>
      <c r="AS27" s="759">
        <f>+Cons_San_TOT!AS27+Cons_Ter_TOT!AS27+Cons_Ric!AS27+Cons_118!AS27</f>
        <v>0</v>
      </c>
      <c r="AT27" s="759">
        <f>+Cons_San_TOT!AT27+Cons_Ter_TOT!AT27+Cons_Ric!AT27+Cons_118!AT27</f>
        <v>0</v>
      </c>
      <c r="AU27" s="759">
        <f>+Cons_San_TOT!AU27+Cons_Ter_TOT!AU27+Cons_Ric!AU27+Cons_118!AU27</f>
        <v>0</v>
      </c>
      <c r="AV27" s="759">
        <f>+Cons_San_TOT!AV27+Cons_Ter_TOT!AV27+Cons_Ric!AV27+Cons_118!AV27</f>
        <v>0</v>
      </c>
      <c r="AW27" s="759">
        <f>+Cons_San_TOT!AW27+Cons_Ter_TOT!AW27+Cons_Ric!AW27+Cons_118!AW27</f>
        <v>0</v>
      </c>
    </row>
    <row r="28" spans="1:49" ht="25.5">
      <c r="A28" s="478" t="s">
        <v>415</v>
      </c>
      <c r="B28" s="479" t="s">
        <v>416</v>
      </c>
      <c r="C28" s="480" t="s">
        <v>4904</v>
      </c>
      <c r="D28" s="998">
        <f ca="1">SUMIF(Codifica_CE!D:U,$A28,Codifica_CE!T:T)-SUMIF(Codifica_CE!$D$2482:$U$3721,$A28,Codifica_CE!$T$2482:$T$3721)</f>
        <v>0</v>
      </c>
      <c r="E28" s="981">
        <f t="shared" si="0"/>
        <v>0</v>
      </c>
      <c r="F28" s="37" t="str">
        <f>Info!$B$2</f>
        <v>323</v>
      </c>
      <c r="G28" s="477"/>
      <c r="H28" s="759">
        <f>+Cons_San_TOT!H28+Cons_Ter_TOT!H28+Cons_Ric!H28+Cons_118!H28</f>
        <v>0</v>
      </c>
      <c r="I28" s="759">
        <f>+Cons_San_TOT!I28+Cons_Ter_TOT!I28+Cons_Ric!I28+Cons_118!I28</f>
        <v>0</v>
      </c>
      <c r="J28" s="759">
        <f>+Cons_San_TOT!J28+Cons_Ter_TOT!J28+Cons_Ric!J28+Cons_118!J28</f>
        <v>0</v>
      </c>
      <c r="K28" s="759">
        <f>+Cons_San_TOT!K28+Cons_Ter_TOT!K28+Cons_Ric!K28+Cons_118!K28</f>
        <v>0</v>
      </c>
      <c r="L28" s="759">
        <f>+Cons_San_TOT!L28+Cons_Ter_TOT!L28+Cons_Ric!L28+Cons_118!L28</f>
        <v>0</v>
      </c>
      <c r="M28" s="759">
        <f>+Cons_San_TOT!M28+Cons_Ter_TOT!M28+Cons_Ric!M28+Cons_118!M28</f>
        <v>0</v>
      </c>
      <c r="N28" s="759">
        <f>+Cons_San_TOT!N28+Cons_Ter_TOT!N28+Cons_Ric!N28+Cons_118!N28</f>
        <v>0</v>
      </c>
      <c r="O28" s="759">
        <f>+Cons_San_TOT!O28+Cons_Ter_TOT!O28+Cons_Ric!O28+Cons_118!O28</f>
        <v>0</v>
      </c>
      <c r="P28" s="759">
        <f>+Cons_San_TOT!P28+Cons_Ter_TOT!P28+Cons_Ric!P28+Cons_118!P28</f>
        <v>0</v>
      </c>
      <c r="Q28" s="759">
        <f>+Cons_San_TOT!Q28+Cons_Ter_TOT!Q28+Cons_Ric!Q28+Cons_118!Q28</f>
        <v>0</v>
      </c>
      <c r="R28" s="759">
        <f>+Cons_San_TOT!R28+Cons_Ter_TOT!R28+Cons_Ric!R28+Cons_118!R28</f>
        <v>0</v>
      </c>
      <c r="S28" s="759">
        <f>+Cons_San_TOT!S28+Cons_Ter_TOT!S28+Cons_Ric!S28+Cons_118!S28</f>
        <v>0</v>
      </c>
      <c r="T28" s="759">
        <f>+Cons_San_TOT!T28+Cons_Ter_TOT!T28+Cons_Ric!T28+Cons_118!T28</f>
        <v>0</v>
      </c>
      <c r="U28" s="759">
        <f>+Cons_San_TOT!U28+Cons_Ter_TOT!U28+Cons_Ric!U28+Cons_118!U28</f>
        <v>0</v>
      </c>
      <c r="V28" s="759">
        <f>+Cons_San_TOT!V28+Cons_Ter_TOT!V28+Cons_Ric!V28+Cons_118!V28</f>
        <v>0</v>
      </c>
      <c r="W28" s="759">
        <f>+Cons_San_TOT!W28+Cons_Ter_TOT!W28+Cons_Ric!W28+Cons_118!W28</f>
        <v>0</v>
      </c>
      <c r="X28" s="759">
        <f>+Cons_San_TOT!X28+Cons_Ter_TOT!X28+Cons_Ric!X28+Cons_118!X28</f>
        <v>0</v>
      </c>
      <c r="Y28" s="759">
        <f>+Cons_San_TOT!Y28+Cons_Ter_TOT!Y28+Cons_Ric!Y28+Cons_118!Y28</f>
        <v>0</v>
      </c>
      <c r="Z28" s="759">
        <f>+Cons_San_TOT!Z28+Cons_Ter_TOT!Z28+Cons_Ric!Z28+Cons_118!Z28</f>
        <v>0</v>
      </c>
      <c r="AA28" s="759">
        <f>+Cons_San_TOT!AA28+Cons_Ter_TOT!AA28+Cons_Ric!AA28+Cons_118!AA28</f>
        <v>0</v>
      </c>
      <c r="AB28" s="759">
        <f>+Cons_San_TOT!AB28+Cons_Ter_TOT!AB28+Cons_Ric!AB28+Cons_118!AB28</f>
        <v>0</v>
      </c>
      <c r="AC28" s="759">
        <f>+Cons_San_TOT!AC28+Cons_Ter_TOT!AC28+Cons_Ric!AC28+Cons_118!AC28</f>
        <v>0</v>
      </c>
      <c r="AD28" s="759">
        <f>+Cons_San_TOT!AD28+Cons_Ter_TOT!AD28+Cons_Ric!AD28+Cons_118!AD28</f>
        <v>0</v>
      </c>
      <c r="AE28" s="759">
        <f>+Cons_San_TOT!AE28+Cons_Ter_TOT!AE28+Cons_Ric!AE28+Cons_118!AE28</f>
        <v>0</v>
      </c>
      <c r="AF28" s="759">
        <f>+Cons_San_TOT!AF28+Cons_Ter_TOT!AF28+Cons_Ric!AF28+Cons_118!AF28</f>
        <v>0</v>
      </c>
      <c r="AG28" s="759">
        <f>+Cons_San_TOT!AG28+Cons_Ter_TOT!AG28+Cons_Ric!AG28+Cons_118!AG28</f>
        <v>0</v>
      </c>
      <c r="AH28" s="759">
        <f>+Cons_San_TOT!AH28+Cons_Ter_TOT!AH28+Cons_Ric!AH28+Cons_118!AH28</f>
        <v>0</v>
      </c>
      <c r="AI28" s="759">
        <f>+Cons_San_TOT!AI28+Cons_Ter_TOT!AI28+Cons_Ric!AI28+Cons_118!AI28</f>
        <v>0</v>
      </c>
      <c r="AJ28" s="759">
        <f>+Cons_San_TOT!AJ28+Cons_Ter_TOT!AJ28+Cons_Ric!AJ28+Cons_118!AJ28</f>
        <v>0</v>
      </c>
      <c r="AK28" s="759">
        <f>+Cons_San_TOT!AK28+Cons_Ter_TOT!AK28+Cons_Ric!AK28+Cons_118!AK28</f>
        <v>0</v>
      </c>
      <c r="AL28" s="759">
        <f>+Cons_San_TOT!AL28+Cons_Ter_TOT!AL28+Cons_Ric!AL28+Cons_118!AL28</f>
        <v>0</v>
      </c>
      <c r="AM28" s="759">
        <f>+Cons_San_TOT!AM28+Cons_Ter_TOT!AM28+Cons_Ric!AM28+Cons_118!AM28</f>
        <v>0</v>
      </c>
      <c r="AN28" s="759">
        <f>+Cons_San_TOT!AN28+Cons_Ter_TOT!AN28+Cons_Ric!AN28+Cons_118!AN28</f>
        <v>0</v>
      </c>
      <c r="AO28" s="759">
        <f>+Cons_San_TOT!AO28+Cons_Ter_TOT!AO28+Cons_Ric!AO28+Cons_118!AO28</f>
        <v>0</v>
      </c>
      <c r="AP28" s="759">
        <f>+Cons_San_TOT!AP28+Cons_Ter_TOT!AP28+Cons_Ric!AP28+Cons_118!AP28</f>
        <v>0</v>
      </c>
      <c r="AQ28" s="759">
        <f>+Cons_San_TOT!AQ28+Cons_Ter_TOT!AQ28+Cons_Ric!AQ28+Cons_118!AQ28</f>
        <v>0</v>
      </c>
      <c r="AR28" s="759">
        <f>+Cons_San_TOT!AR28+Cons_Ter_TOT!AR28+Cons_Ric!AR28+Cons_118!AR28</f>
        <v>0</v>
      </c>
      <c r="AS28" s="759">
        <f>+Cons_San_TOT!AS28+Cons_Ter_TOT!AS28+Cons_Ric!AS28+Cons_118!AS28</f>
        <v>0</v>
      </c>
      <c r="AT28" s="759">
        <f>+Cons_San_TOT!AT28+Cons_Ter_TOT!AT28+Cons_Ric!AT28+Cons_118!AT28</f>
        <v>0</v>
      </c>
      <c r="AU28" s="759">
        <f>+Cons_San_TOT!AU28+Cons_Ter_TOT!AU28+Cons_Ric!AU28+Cons_118!AU28</f>
        <v>0</v>
      </c>
      <c r="AV28" s="759">
        <f>+Cons_San_TOT!AV28+Cons_Ter_TOT!AV28+Cons_Ric!AV28+Cons_118!AV28</f>
        <v>0</v>
      </c>
      <c r="AW28" s="759">
        <f>+Cons_San_TOT!AW28+Cons_Ter_TOT!AW28+Cons_Ric!AW28+Cons_118!AW28</f>
        <v>0</v>
      </c>
    </row>
    <row r="29" spans="1:49" ht="14.25">
      <c r="A29" s="478" t="s">
        <v>417</v>
      </c>
      <c r="B29" s="479" t="s">
        <v>419</v>
      </c>
      <c r="C29" s="480" t="s">
        <v>4904</v>
      </c>
      <c r="D29" s="998">
        <f ca="1">SUMIF(Codifica_CE!D:U,$A29,Codifica_CE!T:T)-SUMIF(Codifica_CE!$D$2482:$U$3721,$A29,Codifica_CE!$T$2482:$T$3721)</f>
        <v>0</v>
      </c>
      <c r="E29" s="981">
        <f t="shared" si="0"/>
        <v>0</v>
      </c>
      <c r="F29" s="37" t="str">
        <f>Info!$B$2</f>
        <v>323</v>
      </c>
      <c r="G29" s="477"/>
      <c r="H29" s="759">
        <f>+Cons_San_TOT!H29+Cons_Ter_TOT!H29+Cons_Ric!H29+Cons_118!H29</f>
        <v>0</v>
      </c>
      <c r="I29" s="759">
        <f>+Cons_San_TOT!I29+Cons_Ter_TOT!I29+Cons_Ric!I29+Cons_118!I29</f>
        <v>0</v>
      </c>
      <c r="J29" s="759">
        <f>+Cons_San_TOT!J29+Cons_Ter_TOT!J29+Cons_Ric!J29+Cons_118!J29</f>
        <v>0</v>
      </c>
      <c r="K29" s="759">
        <f>+Cons_San_TOT!K29+Cons_Ter_TOT!K29+Cons_Ric!K29+Cons_118!K29</f>
        <v>0</v>
      </c>
      <c r="L29" s="759">
        <f>+Cons_San_TOT!L29+Cons_Ter_TOT!L29+Cons_Ric!L29+Cons_118!L29</f>
        <v>0</v>
      </c>
      <c r="M29" s="759">
        <f>+Cons_San_TOT!M29+Cons_Ter_TOT!M29+Cons_Ric!M29+Cons_118!M29</f>
        <v>0</v>
      </c>
      <c r="N29" s="759">
        <f>+Cons_San_TOT!N29+Cons_Ter_TOT!N29+Cons_Ric!N29+Cons_118!N29</f>
        <v>0</v>
      </c>
      <c r="O29" s="759">
        <f>+Cons_San_TOT!O29+Cons_Ter_TOT!O29+Cons_Ric!O29+Cons_118!O29</f>
        <v>0</v>
      </c>
      <c r="P29" s="759">
        <f>+Cons_San_TOT!P29+Cons_Ter_TOT!P29+Cons_Ric!P29+Cons_118!P29</f>
        <v>0</v>
      </c>
      <c r="Q29" s="759">
        <f>+Cons_San_TOT!Q29+Cons_Ter_TOT!Q29+Cons_Ric!Q29+Cons_118!Q29</f>
        <v>0</v>
      </c>
      <c r="R29" s="759">
        <f>+Cons_San_TOT!R29+Cons_Ter_TOT!R29+Cons_Ric!R29+Cons_118!R29</f>
        <v>0</v>
      </c>
      <c r="S29" s="759">
        <f>+Cons_San_TOT!S29+Cons_Ter_TOT!S29+Cons_Ric!S29+Cons_118!S29</f>
        <v>0</v>
      </c>
      <c r="T29" s="759">
        <f>+Cons_San_TOT!T29+Cons_Ter_TOT!T29+Cons_Ric!T29+Cons_118!T29</f>
        <v>0</v>
      </c>
      <c r="U29" s="759">
        <f>+Cons_San_TOT!U29+Cons_Ter_TOT!U29+Cons_Ric!U29+Cons_118!U29</f>
        <v>0</v>
      </c>
      <c r="V29" s="759">
        <f>+Cons_San_TOT!V29+Cons_Ter_TOT!V29+Cons_Ric!V29+Cons_118!V29</f>
        <v>0</v>
      </c>
      <c r="W29" s="759">
        <f>+Cons_San_TOT!W29+Cons_Ter_TOT!W29+Cons_Ric!W29+Cons_118!W29</f>
        <v>0</v>
      </c>
      <c r="X29" s="759">
        <f>+Cons_San_TOT!X29+Cons_Ter_TOT!X29+Cons_Ric!X29+Cons_118!X29</f>
        <v>0</v>
      </c>
      <c r="Y29" s="759">
        <f>+Cons_San_TOT!Y29+Cons_Ter_TOT!Y29+Cons_Ric!Y29+Cons_118!Y29</f>
        <v>0</v>
      </c>
      <c r="Z29" s="759">
        <f>+Cons_San_TOT!Z29+Cons_Ter_TOT!Z29+Cons_Ric!Z29+Cons_118!Z29</f>
        <v>0</v>
      </c>
      <c r="AA29" s="759">
        <f>+Cons_San_TOT!AA29+Cons_Ter_TOT!AA29+Cons_Ric!AA29+Cons_118!AA29</f>
        <v>0</v>
      </c>
      <c r="AB29" s="759">
        <f>+Cons_San_TOT!AB29+Cons_Ter_TOT!AB29+Cons_Ric!AB29+Cons_118!AB29</f>
        <v>0</v>
      </c>
      <c r="AC29" s="759">
        <f>+Cons_San_TOT!AC29+Cons_Ter_TOT!AC29+Cons_Ric!AC29+Cons_118!AC29</f>
        <v>0</v>
      </c>
      <c r="AD29" s="759">
        <f>+Cons_San_TOT!AD29+Cons_Ter_TOT!AD29+Cons_Ric!AD29+Cons_118!AD29</f>
        <v>0</v>
      </c>
      <c r="AE29" s="759">
        <f>+Cons_San_TOT!AE29+Cons_Ter_TOT!AE29+Cons_Ric!AE29+Cons_118!AE29</f>
        <v>0</v>
      </c>
      <c r="AF29" s="759">
        <f>+Cons_San_TOT!AF29+Cons_Ter_TOT!AF29+Cons_Ric!AF29+Cons_118!AF29</f>
        <v>0</v>
      </c>
      <c r="AG29" s="759">
        <f>+Cons_San_TOT!AG29+Cons_Ter_TOT!AG29+Cons_Ric!AG29+Cons_118!AG29</f>
        <v>0</v>
      </c>
      <c r="AH29" s="759">
        <f>+Cons_San_TOT!AH29+Cons_Ter_TOT!AH29+Cons_Ric!AH29+Cons_118!AH29</f>
        <v>0</v>
      </c>
      <c r="AI29" s="759">
        <f>+Cons_San_TOT!AI29+Cons_Ter_TOT!AI29+Cons_Ric!AI29+Cons_118!AI29</f>
        <v>0</v>
      </c>
      <c r="AJ29" s="759">
        <f>+Cons_San_TOT!AJ29+Cons_Ter_TOT!AJ29+Cons_Ric!AJ29+Cons_118!AJ29</f>
        <v>0</v>
      </c>
      <c r="AK29" s="759">
        <f>+Cons_San_TOT!AK29+Cons_Ter_TOT!AK29+Cons_Ric!AK29+Cons_118!AK29</f>
        <v>0</v>
      </c>
      <c r="AL29" s="759">
        <f>+Cons_San_TOT!AL29+Cons_Ter_TOT!AL29+Cons_Ric!AL29+Cons_118!AL29</f>
        <v>0</v>
      </c>
      <c r="AM29" s="759">
        <f>+Cons_San_TOT!AM29+Cons_Ter_TOT!AM29+Cons_Ric!AM29+Cons_118!AM29</f>
        <v>0</v>
      </c>
      <c r="AN29" s="759">
        <f>+Cons_San_TOT!AN29+Cons_Ter_TOT!AN29+Cons_Ric!AN29+Cons_118!AN29</f>
        <v>0</v>
      </c>
      <c r="AO29" s="759">
        <f>+Cons_San_TOT!AO29+Cons_Ter_TOT!AO29+Cons_Ric!AO29+Cons_118!AO29</f>
        <v>0</v>
      </c>
      <c r="AP29" s="759">
        <f>+Cons_San_TOT!AP29+Cons_Ter_TOT!AP29+Cons_Ric!AP29+Cons_118!AP29</f>
        <v>0</v>
      </c>
      <c r="AQ29" s="759">
        <f>+Cons_San_TOT!AQ29+Cons_Ter_TOT!AQ29+Cons_Ric!AQ29+Cons_118!AQ29</f>
        <v>0</v>
      </c>
      <c r="AR29" s="759">
        <f>+Cons_San_TOT!AR29+Cons_Ter_TOT!AR29+Cons_Ric!AR29+Cons_118!AR29</f>
        <v>0</v>
      </c>
      <c r="AS29" s="759">
        <f>+Cons_San_TOT!AS29+Cons_Ter_TOT!AS29+Cons_Ric!AS29+Cons_118!AS29</f>
        <v>0</v>
      </c>
      <c r="AT29" s="759">
        <f>+Cons_San_TOT!AT29+Cons_Ter_TOT!AT29+Cons_Ric!AT29+Cons_118!AT29</f>
        <v>0</v>
      </c>
      <c r="AU29" s="759">
        <f>+Cons_San_TOT!AU29+Cons_Ter_TOT!AU29+Cons_Ric!AU29+Cons_118!AU29</f>
        <v>0</v>
      </c>
      <c r="AV29" s="759">
        <f>+Cons_San_TOT!AV29+Cons_Ter_TOT!AV29+Cons_Ric!AV29+Cons_118!AV29</f>
        <v>0</v>
      </c>
      <c r="AW29" s="759">
        <f>+Cons_San_TOT!AW29+Cons_Ter_TOT!AW29+Cons_Ric!AW29+Cons_118!AW29</f>
        <v>0</v>
      </c>
    </row>
    <row r="30" spans="1:49" ht="14.25">
      <c r="A30" s="478" t="s">
        <v>420</v>
      </c>
      <c r="B30" s="479" t="s">
        <v>421</v>
      </c>
      <c r="C30" s="480" t="s">
        <v>4904</v>
      </c>
      <c r="D30" s="998">
        <f ca="1">SUMIF(Codifica_CE!D:U,$A30,Codifica_CE!T:T)-SUMIF(Codifica_CE!$D$2482:$U$3721,$A30,Codifica_CE!$T$2482:$T$3721)</f>
        <v>0</v>
      </c>
      <c r="E30" s="981">
        <f t="shared" si="0"/>
        <v>0</v>
      </c>
      <c r="F30" s="37" t="str">
        <f>Info!$B$2</f>
        <v>323</v>
      </c>
      <c r="G30" s="477"/>
      <c r="H30" s="759">
        <f>+Cons_San_TOT!H30+Cons_Ter_TOT!H30+Cons_Ric!H30+Cons_118!H30</f>
        <v>0</v>
      </c>
      <c r="I30" s="759">
        <f>+Cons_San_TOT!I30+Cons_Ter_TOT!I30+Cons_Ric!I30+Cons_118!I30</f>
        <v>0</v>
      </c>
      <c r="J30" s="759">
        <f>+Cons_San_TOT!J30+Cons_Ter_TOT!J30+Cons_Ric!J30+Cons_118!J30</f>
        <v>0</v>
      </c>
      <c r="K30" s="759">
        <f>+Cons_San_TOT!K30+Cons_Ter_TOT!K30+Cons_Ric!K30+Cons_118!K30</f>
        <v>0</v>
      </c>
      <c r="L30" s="759">
        <f>+Cons_San_TOT!L30+Cons_Ter_TOT!L30+Cons_Ric!L30+Cons_118!L30</f>
        <v>0</v>
      </c>
      <c r="M30" s="759">
        <f>+Cons_San_TOT!M30+Cons_Ter_TOT!M30+Cons_Ric!M30+Cons_118!M30</f>
        <v>0</v>
      </c>
      <c r="N30" s="759">
        <f>+Cons_San_TOT!N30+Cons_Ter_TOT!N30+Cons_Ric!N30+Cons_118!N30</f>
        <v>0</v>
      </c>
      <c r="O30" s="759">
        <f>+Cons_San_TOT!O30+Cons_Ter_TOT!O30+Cons_Ric!O30+Cons_118!O30</f>
        <v>0</v>
      </c>
      <c r="P30" s="759">
        <f>+Cons_San_TOT!P30+Cons_Ter_TOT!P30+Cons_Ric!P30+Cons_118!P30</f>
        <v>0</v>
      </c>
      <c r="Q30" s="759">
        <f>+Cons_San_TOT!Q30+Cons_Ter_TOT!Q30+Cons_Ric!Q30+Cons_118!Q30</f>
        <v>0</v>
      </c>
      <c r="R30" s="759">
        <f>+Cons_San_TOT!R30+Cons_Ter_TOT!R30+Cons_Ric!R30+Cons_118!R30</f>
        <v>0</v>
      </c>
      <c r="S30" s="759">
        <f>+Cons_San_TOT!S30+Cons_Ter_TOT!S30+Cons_Ric!S30+Cons_118!S30</f>
        <v>0</v>
      </c>
      <c r="T30" s="759">
        <f>+Cons_San_TOT!T30+Cons_Ter_TOT!T30+Cons_Ric!T30+Cons_118!T30</f>
        <v>0</v>
      </c>
      <c r="U30" s="759">
        <f>+Cons_San_TOT!U30+Cons_Ter_TOT!U30+Cons_Ric!U30+Cons_118!U30</f>
        <v>0</v>
      </c>
      <c r="V30" s="759">
        <f>+Cons_San_TOT!V30+Cons_Ter_TOT!V30+Cons_Ric!V30+Cons_118!V30</f>
        <v>0</v>
      </c>
      <c r="W30" s="759">
        <f>+Cons_San_TOT!W30+Cons_Ter_TOT!W30+Cons_Ric!W30+Cons_118!W30</f>
        <v>0</v>
      </c>
      <c r="X30" s="759">
        <f>+Cons_San_TOT!X30+Cons_Ter_TOT!X30+Cons_Ric!X30+Cons_118!X30</f>
        <v>0</v>
      </c>
      <c r="Y30" s="759">
        <f>+Cons_San_TOT!Y30+Cons_Ter_TOT!Y30+Cons_Ric!Y30+Cons_118!Y30</f>
        <v>0</v>
      </c>
      <c r="Z30" s="759">
        <f>+Cons_San_TOT!Z30+Cons_Ter_TOT!Z30+Cons_Ric!Z30+Cons_118!Z30</f>
        <v>0</v>
      </c>
      <c r="AA30" s="759">
        <f>+Cons_San_TOT!AA30+Cons_Ter_TOT!AA30+Cons_Ric!AA30+Cons_118!AA30</f>
        <v>0</v>
      </c>
      <c r="AB30" s="759">
        <f>+Cons_San_TOT!AB30+Cons_Ter_TOT!AB30+Cons_Ric!AB30+Cons_118!AB30</f>
        <v>0</v>
      </c>
      <c r="AC30" s="759">
        <f>+Cons_San_TOT!AC30+Cons_Ter_TOT!AC30+Cons_Ric!AC30+Cons_118!AC30</f>
        <v>0</v>
      </c>
      <c r="AD30" s="759">
        <f>+Cons_San_TOT!AD30+Cons_Ter_TOT!AD30+Cons_Ric!AD30+Cons_118!AD30</f>
        <v>0</v>
      </c>
      <c r="AE30" s="759">
        <f>+Cons_San_TOT!AE30+Cons_Ter_TOT!AE30+Cons_Ric!AE30+Cons_118!AE30</f>
        <v>0</v>
      </c>
      <c r="AF30" s="759">
        <f>+Cons_San_TOT!AF30+Cons_Ter_TOT!AF30+Cons_Ric!AF30+Cons_118!AF30</f>
        <v>0</v>
      </c>
      <c r="AG30" s="759">
        <f>+Cons_San_TOT!AG30+Cons_Ter_TOT!AG30+Cons_Ric!AG30+Cons_118!AG30</f>
        <v>0</v>
      </c>
      <c r="AH30" s="759">
        <f>+Cons_San_TOT!AH30+Cons_Ter_TOT!AH30+Cons_Ric!AH30+Cons_118!AH30</f>
        <v>0</v>
      </c>
      <c r="AI30" s="759">
        <f>+Cons_San_TOT!AI30+Cons_Ter_TOT!AI30+Cons_Ric!AI30+Cons_118!AI30</f>
        <v>0</v>
      </c>
      <c r="AJ30" s="759">
        <f>+Cons_San_TOT!AJ30+Cons_Ter_TOT!AJ30+Cons_Ric!AJ30+Cons_118!AJ30</f>
        <v>0</v>
      </c>
      <c r="AK30" s="759">
        <f>+Cons_San_TOT!AK30+Cons_Ter_TOT!AK30+Cons_Ric!AK30+Cons_118!AK30</f>
        <v>0</v>
      </c>
      <c r="AL30" s="759">
        <f>+Cons_San_TOT!AL30+Cons_Ter_TOT!AL30+Cons_Ric!AL30+Cons_118!AL30</f>
        <v>0</v>
      </c>
      <c r="AM30" s="759">
        <f>+Cons_San_TOT!AM30+Cons_Ter_TOT!AM30+Cons_Ric!AM30+Cons_118!AM30</f>
        <v>0</v>
      </c>
      <c r="AN30" s="759">
        <f>+Cons_San_TOT!AN30+Cons_Ter_TOT!AN30+Cons_Ric!AN30+Cons_118!AN30</f>
        <v>0</v>
      </c>
      <c r="AO30" s="759">
        <f>+Cons_San_TOT!AO30+Cons_Ter_TOT!AO30+Cons_Ric!AO30+Cons_118!AO30</f>
        <v>0</v>
      </c>
      <c r="AP30" s="759">
        <f>+Cons_San_TOT!AP30+Cons_Ter_TOT!AP30+Cons_Ric!AP30+Cons_118!AP30</f>
        <v>0</v>
      </c>
      <c r="AQ30" s="759">
        <f>+Cons_San_TOT!AQ30+Cons_Ter_TOT!AQ30+Cons_Ric!AQ30+Cons_118!AQ30</f>
        <v>0</v>
      </c>
      <c r="AR30" s="759">
        <f>+Cons_San_TOT!AR30+Cons_Ter_TOT!AR30+Cons_Ric!AR30+Cons_118!AR30</f>
        <v>0</v>
      </c>
      <c r="AS30" s="759">
        <f>+Cons_San_TOT!AS30+Cons_Ter_TOT!AS30+Cons_Ric!AS30+Cons_118!AS30</f>
        <v>0</v>
      </c>
      <c r="AT30" s="759">
        <f>+Cons_San_TOT!AT30+Cons_Ter_TOT!AT30+Cons_Ric!AT30+Cons_118!AT30</f>
        <v>0</v>
      </c>
      <c r="AU30" s="759">
        <f>+Cons_San_TOT!AU30+Cons_Ter_TOT!AU30+Cons_Ric!AU30+Cons_118!AU30</f>
        <v>0</v>
      </c>
      <c r="AV30" s="759">
        <f>+Cons_San_TOT!AV30+Cons_Ter_TOT!AV30+Cons_Ric!AV30+Cons_118!AV30</f>
        <v>0</v>
      </c>
      <c r="AW30" s="759">
        <f>+Cons_San_TOT!AW30+Cons_Ter_TOT!AW30+Cons_Ric!AW30+Cons_118!AW30</f>
        <v>0</v>
      </c>
    </row>
    <row r="31" spans="1:49" ht="14.25">
      <c r="A31" s="478" t="s">
        <v>422</v>
      </c>
      <c r="B31" s="479" t="s">
        <v>424</v>
      </c>
      <c r="C31" s="480" t="s">
        <v>4904</v>
      </c>
      <c r="D31" s="998">
        <f ca="1">SUMIF(Codifica_CE!D:U,$A31,Codifica_CE!T:T)-SUMIF(Codifica_CE!$D$2482:$U$3721,$A31,Codifica_CE!$T$2482:$T$3721)</f>
        <v>0</v>
      </c>
      <c r="E31" s="981">
        <f t="shared" si="0"/>
        <v>0</v>
      </c>
      <c r="F31" s="37" t="str">
        <f>Info!$B$2</f>
        <v>323</v>
      </c>
      <c r="G31" s="477"/>
      <c r="H31" s="759">
        <f>+Cons_San_TOT!H31+Cons_Ter_TOT!H31+Cons_Ric!H31+Cons_118!H31</f>
        <v>0</v>
      </c>
      <c r="I31" s="759">
        <f>+Cons_San_TOT!I31+Cons_Ter_TOT!I31+Cons_Ric!I31+Cons_118!I31</f>
        <v>0</v>
      </c>
      <c r="J31" s="759">
        <f>+Cons_San_TOT!J31+Cons_Ter_TOT!J31+Cons_Ric!J31+Cons_118!J31</f>
        <v>0</v>
      </c>
      <c r="K31" s="759">
        <f>+Cons_San_TOT!K31+Cons_Ter_TOT!K31+Cons_Ric!K31+Cons_118!K31</f>
        <v>0</v>
      </c>
      <c r="L31" s="759">
        <f>+Cons_San_TOT!L31+Cons_Ter_TOT!L31+Cons_Ric!L31+Cons_118!L31</f>
        <v>0</v>
      </c>
      <c r="M31" s="759">
        <f>+Cons_San_TOT!M31+Cons_Ter_TOT!M31+Cons_Ric!M31+Cons_118!M31</f>
        <v>0</v>
      </c>
      <c r="N31" s="759">
        <f>+Cons_San_TOT!N31+Cons_Ter_TOT!N31+Cons_Ric!N31+Cons_118!N31</f>
        <v>0</v>
      </c>
      <c r="O31" s="759">
        <f>+Cons_San_TOT!O31+Cons_Ter_TOT!O31+Cons_Ric!O31+Cons_118!O31</f>
        <v>0</v>
      </c>
      <c r="P31" s="759">
        <f>+Cons_San_TOT!P31+Cons_Ter_TOT!P31+Cons_Ric!P31+Cons_118!P31</f>
        <v>0</v>
      </c>
      <c r="Q31" s="759">
        <f>+Cons_San_TOT!Q31+Cons_Ter_TOT!Q31+Cons_Ric!Q31+Cons_118!Q31</f>
        <v>0</v>
      </c>
      <c r="R31" s="759">
        <f>+Cons_San_TOT!R31+Cons_Ter_TOT!R31+Cons_Ric!R31+Cons_118!R31</f>
        <v>0</v>
      </c>
      <c r="S31" s="759">
        <f>+Cons_San_TOT!S31+Cons_Ter_TOT!S31+Cons_Ric!S31+Cons_118!S31</f>
        <v>0</v>
      </c>
      <c r="T31" s="759">
        <f>+Cons_San_TOT!T31+Cons_Ter_TOT!T31+Cons_Ric!T31+Cons_118!T31</f>
        <v>0</v>
      </c>
      <c r="U31" s="759">
        <f>+Cons_San_TOT!U31+Cons_Ter_TOT!U31+Cons_Ric!U31+Cons_118!U31</f>
        <v>0</v>
      </c>
      <c r="V31" s="759">
        <f>+Cons_San_TOT!V31+Cons_Ter_TOT!V31+Cons_Ric!V31+Cons_118!V31</f>
        <v>0</v>
      </c>
      <c r="W31" s="759">
        <f>+Cons_San_TOT!W31+Cons_Ter_TOT!W31+Cons_Ric!W31+Cons_118!W31</f>
        <v>0</v>
      </c>
      <c r="X31" s="759">
        <f>+Cons_San_TOT!X31+Cons_Ter_TOT!X31+Cons_Ric!X31+Cons_118!X31</f>
        <v>0</v>
      </c>
      <c r="Y31" s="759">
        <f>+Cons_San_TOT!Y31+Cons_Ter_TOT!Y31+Cons_Ric!Y31+Cons_118!Y31</f>
        <v>0</v>
      </c>
      <c r="Z31" s="759">
        <f>+Cons_San_TOT!Z31+Cons_Ter_TOT!Z31+Cons_Ric!Z31+Cons_118!Z31</f>
        <v>0</v>
      </c>
      <c r="AA31" s="759">
        <f>+Cons_San_TOT!AA31+Cons_Ter_TOT!AA31+Cons_Ric!AA31+Cons_118!AA31</f>
        <v>0</v>
      </c>
      <c r="AB31" s="759">
        <f>+Cons_San_TOT!AB31+Cons_Ter_TOT!AB31+Cons_Ric!AB31+Cons_118!AB31</f>
        <v>0</v>
      </c>
      <c r="AC31" s="759">
        <f>+Cons_San_TOT!AC31+Cons_Ter_TOT!AC31+Cons_Ric!AC31+Cons_118!AC31</f>
        <v>0</v>
      </c>
      <c r="AD31" s="759">
        <f>+Cons_San_TOT!AD31+Cons_Ter_TOT!AD31+Cons_Ric!AD31+Cons_118!AD31</f>
        <v>0</v>
      </c>
      <c r="AE31" s="759">
        <f>+Cons_San_TOT!AE31+Cons_Ter_TOT!AE31+Cons_Ric!AE31+Cons_118!AE31</f>
        <v>0</v>
      </c>
      <c r="AF31" s="759">
        <f>+Cons_San_TOT!AF31+Cons_Ter_TOT!AF31+Cons_Ric!AF31+Cons_118!AF31</f>
        <v>0</v>
      </c>
      <c r="AG31" s="759">
        <f>+Cons_San_TOT!AG31+Cons_Ter_TOT!AG31+Cons_Ric!AG31+Cons_118!AG31</f>
        <v>0</v>
      </c>
      <c r="AH31" s="759">
        <f>+Cons_San_TOT!AH31+Cons_Ter_TOT!AH31+Cons_Ric!AH31+Cons_118!AH31</f>
        <v>0</v>
      </c>
      <c r="AI31" s="759">
        <f>+Cons_San_TOT!AI31+Cons_Ter_TOT!AI31+Cons_Ric!AI31+Cons_118!AI31</f>
        <v>0</v>
      </c>
      <c r="AJ31" s="759">
        <f>+Cons_San_TOT!AJ31+Cons_Ter_TOT!AJ31+Cons_Ric!AJ31+Cons_118!AJ31</f>
        <v>0</v>
      </c>
      <c r="AK31" s="759">
        <f>+Cons_San_TOT!AK31+Cons_Ter_TOT!AK31+Cons_Ric!AK31+Cons_118!AK31</f>
        <v>0</v>
      </c>
      <c r="AL31" s="759">
        <f>+Cons_San_TOT!AL31+Cons_Ter_TOT!AL31+Cons_Ric!AL31+Cons_118!AL31</f>
        <v>0</v>
      </c>
      <c r="AM31" s="759">
        <f>+Cons_San_TOT!AM31+Cons_Ter_TOT!AM31+Cons_Ric!AM31+Cons_118!AM31</f>
        <v>0</v>
      </c>
      <c r="AN31" s="759">
        <f>+Cons_San_TOT!AN31+Cons_Ter_TOT!AN31+Cons_Ric!AN31+Cons_118!AN31</f>
        <v>0</v>
      </c>
      <c r="AO31" s="759">
        <f>+Cons_San_TOT!AO31+Cons_Ter_TOT!AO31+Cons_Ric!AO31+Cons_118!AO31</f>
        <v>0</v>
      </c>
      <c r="AP31" s="759">
        <f>+Cons_San_TOT!AP31+Cons_Ter_TOT!AP31+Cons_Ric!AP31+Cons_118!AP31</f>
        <v>0</v>
      </c>
      <c r="AQ31" s="759">
        <f>+Cons_San_TOT!AQ31+Cons_Ter_TOT!AQ31+Cons_Ric!AQ31+Cons_118!AQ31</f>
        <v>0</v>
      </c>
      <c r="AR31" s="759">
        <f>+Cons_San_TOT!AR31+Cons_Ter_TOT!AR31+Cons_Ric!AR31+Cons_118!AR31</f>
        <v>0</v>
      </c>
      <c r="AS31" s="759">
        <f>+Cons_San_TOT!AS31+Cons_Ter_TOT!AS31+Cons_Ric!AS31+Cons_118!AS31</f>
        <v>0</v>
      </c>
      <c r="AT31" s="759">
        <f>+Cons_San_TOT!AT31+Cons_Ter_TOT!AT31+Cons_Ric!AT31+Cons_118!AT31</f>
        <v>0</v>
      </c>
      <c r="AU31" s="759">
        <f>+Cons_San_TOT!AU31+Cons_Ter_TOT!AU31+Cons_Ric!AU31+Cons_118!AU31</f>
        <v>0</v>
      </c>
      <c r="AV31" s="759">
        <f>+Cons_San_TOT!AV31+Cons_Ter_TOT!AV31+Cons_Ric!AV31+Cons_118!AV31</f>
        <v>0</v>
      </c>
      <c r="AW31" s="759">
        <f>+Cons_San_TOT!AW31+Cons_Ter_TOT!AW31+Cons_Ric!AW31+Cons_118!AW31</f>
        <v>0</v>
      </c>
    </row>
    <row r="32" spans="1:49" ht="14.25">
      <c r="A32" s="478" t="s">
        <v>425</v>
      </c>
      <c r="B32" s="479" t="s">
        <v>426</v>
      </c>
      <c r="C32" s="480" t="s">
        <v>4904</v>
      </c>
      <c r="D32" s="998">
        <f ca="1">SUMIF(Codifica_CE!D:U,$A32,Codifica_CE!T:T)-SUMIF(Codifica_CE!$D$2482:$U$3721,$A32,Codifica_CE!$T$2482:$T$3721)</f>
        <v>0</v>
      </c>
      <c r="E32" s="981">
        <f t="shared" si="0"/>
        <v>0</v>
      </c>
      <c r="F32" s="37" t="str">
        <f>Info!$B$2</f>
        <v>323</v>
      </c>
      <c r="G32" s="477"/>
      <c r="H32" s="759">
        <f>+Cons_San_TOT!H32+Cons_Ter_TOT!H32+Cons_Ric!H32+Cons_118!H32</f>
        <v>0</v>
      </c>
      <c r="I32" s="759">
        <f>+Cons_San_TOT!I32+Cons_Ter_TOT!I32+Cons_Ric!I32+Cons_118!I32</f>
        <v>0</v>
      </c>
      <c r="J32" s="759">
        <f>+Cons_San_TOT!J32+Cons_Ter_TOT!J32+Cons_Ric!J32+Cons_118!J32</f>
        <v>0</v>
      </c>
      <c r="K32" s="759">
        <f>+Cons_San_TOT!K32+Cons_Ter_TOT!K32+Cons_Ric!K32+Cons_118!K32</f>
        <v>0</v>
      </c>
      <c r="L32" s="759">
        <f>+Cons_San_TOT!L32+Cons_Ter_TOT!L32+Cons_Ric!L32+Cons_118!L32</f>
        <v>0</v>
      </c>
      <c r="M32" s="759">
        <f>+Cons_San_TOT!M32+Cons_Ter_TOT!M32+Cons_Ric!M32+Cons_118!M32</f>
        <v>0</v>
      </c>
      <c r="N32" s="759">
        <f>+Cons_San_TOT!N32+Cons_Ter_TOT!N32+Cons_Ric!N32+Cons_118!N32</f>
        <v>0</v>
      </c>
      <c r="O32" s="759">
        <f>+Cons_San_TOT!O32+Cons_Ter_TOT!O32+Cons_Ric!O32+Cons_118!O32</f>
        <v>0</v>
      </c>
      <c r="P32" s="759">
        <f>+Cons_San_TOT!P32+Cons_Ter_TOT!P32+Cons_Ric!P32+Cons_118!P32</f>
        <v>0</v>
      </c>
      <c r="Q32" s="759">
        <f>+Cons_San_TOT!Q32+Cons_Ter_TOT!Q32+Cons_Ric!Q32+Cons_118!Q32</f>
        <v>0</v>
      </c>
      <c r="R32" s="759">
        <f>+Cons_San_TOT!R32+Cons_Ter_TOT!R32+Cons_Ric!R32+Cons_118!R32</f>
        <v>0</v>
      </c>
      <c r="S32" s="759">
        <f>+Cons_San_TOT!S32+Cons_Ter_TOT!S32+Cons_Ric!S32+Cons_118!S32</f>
        <v>0</v>
      </c>
      <c r="T32" s="759">
        <f>+Cons_San_TOT!T32+Cons_Ter_TOT!T32+Cons_Ric!T32+Cons_118!T32</f>
        <v>0</v>
      </c>
      <c r="U32" s="759">
        <f>+Cons_San_TOT!U32+Cons_Ter_TOT!U32+Cons_Ric!U32+Cons_118!U32</f>
        <v>0</v>
      </c>
      <c r="V32" s="759">
        <f>+Cons_San_TOT!V32+Cons_Ter_TOT!V32+Cons_Ric!V32+Cons_118!V32</f>
        <v>0</v>
      </c>
      <c r="W32" s="759">
        <f>+Cons_San_TOT!W32+Cons_Ter_TOT!W32+Cons_Ric!W32+Cons_118!W32</f>
        <v>0</v>
      </c>
      <c r="X32" s="759">
        <f>+Cons_San_TOT!X32+Cons_Ter_TOT!X32+Cons_Ric!X32+Cons_118!X32</f>
        <v>0</v>
      </c>
      <c r="Y32" s="759">
        <f>+Cons_San_TOT!Y32+Cons_Ter_TOT!Y32+Cons_Ric!Y32+Cons_118!Y32</f>
        <v>0</v>
      </c>
      <c r="Z32" s="759">
        <f>+Cons_San_TOT!Z32+Cons_Ter_TOT!Z32+Cons_Ric!Z32+Cons_118!Z32</f>
        <v>0</v>
      </c>
      <c r="AA32" s="759">
        <f>+Cons_San_TOT!AA32+Cons_Ter_TOT!AA32+Cons_Ric!AA32+Cons_118!AA32</f>
        <v>0</v>
      </c>
      <c r="AB32" s="759">
        <f>+Cons_San_TOT!AB32+Cons_Ter_TOT!AB32+Cons_Ric!AB32+Cons_118!AB32</f>
        <v>0</v>
      </c>
      <c r="AC32" s="759">
        <f>+Cons_San_TOT!AC32+Cons_Ter_TOT!AC32+Cons_Ric!AC32+Cons_118!AC32</f>
        <v>0</v>
      </c>
      <c r="AD32" s="759">
        <f>+Cons_San_TOT!AD32+Cons_Ter_TOT!AD32+Cons_Ric!AD32+Cons_118!AD32</f>
        <v>0</v>
      </c>
      <c r="AE32" s="759">
        <f>+Cons_San_TOT!AE32+Cons_Ter_TOT!AE32+Cons_Ric!AE32+Cons_118!AE32</f>
        <v>0</v>
      </c>
      <c r="AF32" s="759">
        <f>+Cons_San_TOT!AF32+Cons_Ter_TOT!AF32+Cons_Ric!AF32+Cons_118!AF32</f>
        <v>0</v>
      </c>
      <c r="AG32" s="759">
        <f>+Cons_San_TOT!AG32+Cons_Ter_TOT!AG32+Cons_Ric!AG32+Cons_118!AG32</f>
        <v>0</v>
      </c>
      <c r="AH32" s="759">
        <f>+Cons_San_TOT!AH32+Cons_Ter_TOT!AH32+Cons_Ric!AH32+Cons_118!AH32</f>
        <v>0</v>
      </c>
      <c r="AI32" s="759">
        <f>+Cons_San_TOT!AI32+Cons_Ter_TOT!AI32+Cons_Ric!AI32+Cons_118!AI32</f>
        <v>0</v>
      </c>
      <c r="AJ32" s="759">
        <f>+Cons_San_TOT!AJ32+Cons_Ter_TOT!AJ32+Cons_Ric!AJ32+Cons_118!AJ32</f>
        <v>0</v>
      </c>
      <c r="AK32" s="759">
        <f>+Cons_San_TOT!AK32+Cons_Ter_TOT!AK32+Cons_Ric!AK32+Cons_118!AK32</f>
        <v>0</v>
      </c>
      <c r="AL32" s="759">
        <f>+Cons_San_TOT!AL32+Cons_Ter_TOT!AL32+Cons_Ric!AL32+Cons_118!AL32</f>
        <v>0</v>
      </c>
      <c r="AM32" s="759">
        <f>+Cons_San_TOT!AM32+Cons_Ter_TOT!AM32+Cons_Ric!AM32+Cons_118!AM32</f>
        <v>0</v>
      </c>
      <c r="AN32" s="759">
        <f>+Cons_San_TOT!AN32+Cons_Ter_TOT!AN32+Cons_Ric!AN32+Cons_118!AN32</f>
        <v>0</v>
      </c>
      <c r="AO32" s="759">
        <f>+Cons_San_TOT!AO32+Cons_Ter_TOT!AO32+Cons_Ric!AO32+Cons_118!AO32</f>
        <v>0</v>
      </c>
      <c r="AP32" s="759">
        <f>+Cons_San_TOT!AP32+Cons_Ter_TOT!AP32+Cons_Ric!AP32+Cons_118!AP32</f>
        <v>0</v>
      </c>
      <c r="AQ32" s="759">
        <f>+Cons_San_TOT!AQ32+Cons_Ter_TOT!AQ32+Cons_Ric!AQ32+Cons_118!AQ32</f>
        <v>0</v>
      </c>
      <c r="AR32" s="759">
        <f>+Cons_San_TOT!AR32+Cons_Ter_TOT!AR32+Cons_Ric!AR32+Cons_118!AR32</f>
        <v>0</v>
      </c>
      <c r="AS32" s="759">
        <f>+Cons_San_TOT!AS32+Cons_Ter_TOT!AS32+Cons_Ric!AS32+Cons_118!AS32</f>
        <v>0</v>
      </c>
      <c r="AT32" s="759">
        <f>+Cons_San_TOT!AT32+Cons_Ter_TOT!AT32+Cons_Ric!AT32+Cons_118!AT32</f>
        <v>0</v>
      </c>
      <c r="AU32" s="759">
        <f>+Cons_San_TOT!AU32+Cons_Ter_TOT!AU32+Cons_Ric!AU32+Cons_118!AU32</f>
        <v>0</v>
      </c>
      <c r="AV32" s="759">
        <f>+Cons_San_TOT!AV32+Cons_Ter_TOT!AV32+Cons_Ric!AV32+Cons_118!AV32</f>
        <v>0</v>
      </c>
      <c r="AW32" s="759">
        <f>+Cons_San_TOT!AW32+Cons_Ter_TOT!AW32+Cons_Ric!AW32+Cons_118!AW32</f>
        <v>0</v>
      </c>
    </row>
    <row r="33" spans="1:49" ht="14.25">
      <c r="A33" s="478" t="s">
        <v>427</v>
      </c>
      <c r="B33" s="479" t="s">
        <v>429</v>
      </c>
      <c r="C33" s="480" t="s">
        <v>4904</v>
      </c>
      <c r="D33" s="998">
        <f ca="1">SUMIF(Codifica_CE!D:U,$A33,Codifica_CE!T:T)-SUMIF(Codifica_CE!$D$2482:$U$3721,$A33,Codifica_CE!$T$2482:$T$3721)</f>
        <v>0</v>
      </c>
      <c r="E33" s="981">
        <f t="shared" si="0"/>
        <v>0</v>
      </c>
      <c r="F33" s="37" t="str">
        <f>Info!$B$2</f>
        <v>323</v>
      </c>
      <c r="G33" s="477"/>
      <c r="H33" s="759">
        <f>+Cons_San_TOT!H33+Cons_Ter_TOT!H33+Cons_Ric!H33+Cons_118!H33</f>
        <v>0</v>
      </c>
      <c r="I33" s="759">
        <f>+Cons_San_TOT!I33+Cons_Ter_TOT!I33+Cons_Ric!I33+Cons_118!I33</f>
        <v>0</v>
      </c>
      <c r="J33" s="759">
        <f>+Cons_San_TOT!J33+Cons_Ter_TOT!J33+Cons_Ric!J33+Cons_118!J33</f>
        <v>0</v>
      </c>
      <c r="K33" s="759">
        <f>+Cons_San_TOT!K33+Cons_Ter_TOT!K33+Cons_Ric!K33+Cons_118!K33</f>
        <v>0</v>
      </c>
      <c r="L33" s="759">
        <f>+Cons_San_TOT!L33+Cons_Ter_TOT!L33+Cons_Ric!L33+Cons_118!L33</f>
        <v>0</v>
      </c>
      <c r="M33" s="759">
        <f>+Cons_San_TOT!M33+Cons_Ter_TOT!M33+Cons_Ric!M33+Cons_118!M33</f>
        <v>0</v>
      </c>
      <c r="N33" s="759">
        <f>+Cons_San_TOT!N33+Cons_Ter_TOT!N33+Cons_Ric!N33+Cons_118!N33</f>
        <v>0</v>
      </c>
      <c r="O33" s="759">
        <f>+Cons_San_TOT!O33+Cons_Ter_TOT!O33+Cons_Ric!O33+Cons_118!O33</f>
        <v>0</v>
      </c>
      <c r="P33" s="759">
        <f>+Cons_San_TOT!P33+Cons_Ter_TOT!P33+Cons_Ric!P33+Cons_118!P33</f>
        <v>0</v>
      </c>
      <c r="Q33" s="759">
        <f>+Cons_San_TOT!Q33+Cons_Ter_TOT!Q33+Cons_Ric!Q33+Cons_118!Q33</f>
        <v>0</v>
      </c>
      <c r="R33" s="759">
        <f>+Cons_San_TOT!R33+Cons_Ter_TOT!R33+Cons_Ric!R33+Cons_118!R33</f>
        <v>0</v>
      </c>
      <c r="S33" s="759">
        <f>+Cons_San_TOT!S33+Cons_Ter_TOT!S33+Cons_Ric!S33+Cons_118!S33</f>
        <v>0</v>
      </c>
      <c r="T33" s="759">
        <f>+Cons_San_TOT!T33+Cons_Ter_TOT!T33+Cons_Ric!T33+Cons_118!T33</f>
        <v>0</v>
      </c>
      <c r="U33" s="759">
        <f>+Cons_San_TOT!U33+Cons_Ter_TOT!U33+Cons_Ric!U33+Cons_118!U33</f>
        <v>0</v>
      </c>
      <c r="V33" s="759">
        <f>+Cons_San_TOT!V33+Cons_Ter_TOT!V33+Cons_Ric!V33+Cons_118!V33</f>
        <v>0</v>
      </c>
      <c r="W33" s="759">
        <f>+Cons_San_TOT!W33+Cons_Ter_TOT!W33+Cons_Ric!W33+Cons_118!W33</f>
        <v>0</v>
      </c>
      <c r="X33" s="759">
        <f>+Cons_San_TOT!X33+Cons_Ter_TOT!X33+Cons_Ric!X33+Cons_118!X33</f>
        <v>0</v>
      </c>
      <c r="Y33" s="759">
        <f>+Cons_San_TOT!Y33+Cons_Ter_TOT!Y33+Cons_Ric!Y33+Cons_118!Y33</f>
        <v>0</v>
      </c>
      <c r="Z33" s="759">
        <f>+Cons_San_TOT!Z33+Cons_Ter_TOT!Z33+Cons_Ric!Z33+Cons_118!Z33</f>
        <v>0</v>
      </c>
      <c r="AA33" s="759">
        <f>+Cons_San_TOT!AA33+Cons_Ter_TOT!AA33+Cons_Ric!AA33+Cons_118!AA33</f>
        <v>0</v>
      </c>
      <c r="AB33" s="759">
        <f>+Cons_San_TOT!AB33+Cons_Ter_TOT!AB33+Cons_Ric!AB33+Cons_118!AB33</f>
        <v>0</v>
      </c>
      <c r="AC33" s="759">
        <f>+Cons_San_TOT!AC33+Cons_Ter_TOT!AC33+Cons_Ric!AC33+Cons_118!AC33</f>
        <v>0</v>
      </c>
      <c r="AD33" s="759">
        <f>+Cons_San_TOT!AD33+Cons_Ter_TOT!AD33+Cons_Ric!AD33+Cons_118!AD33</f>
        <v>0</v>
      </c>
      <c r="AE33" s="759">
        <f>+Cons_San_TOT!AE33+Cons_Ter_TOT!AE33+Cons_Ric!AE33+Cons_118!AE33</f>
        <v>0</v>
      </c>
      <c r="AF33" s="759">
        <f>+Cons_San_TOT!AF33+Cons_Ter_TOT!AF33+Cons_Ric!AF33+Cons_118!AF33</f>
        <v>0</v>
      </c>
      <c r="AG33" s="759">
        <f>+Cons_San_TOT!AG33+Cons_Ter_TOT!AG33+Cons_Ric!AG33+Cons_118!AG33</f>
        <v>0</v>
      </c>
      <c r="AH33" s="759">
        <f>+Cons_San_TOT!AH33+Cons_Ter_TOT!AH33+Cons_Ric!AH33+Cons_118!AH33</f>
        <v>0</v>
      </c>
      <c r="AI33" s="759">
        <f>+Cons_San_TOT!AI33+Cons_Ter_TOT!AI33+Cons_Ric!AI33+Cons_118!AI33</f>
        <v>0</v>
      </c>
      <c r="AJ33" s="759">
        <f>+Cons_San_TOT!AJ33+Cons_Ter_TOT!AJ33+Cons_Ric!AJ33+Cons_118!AJ33</f>
        <v>0</v>
      </c>
      <c r="AK33" s="759">
        <f>+Cons_San_TOT!AK33+Cons_Ter_TOT!AK33+Cons_Ric!AK33+Cons_118!AK33</f>
        <v>0</v>
      </c>
      <c r="AL33" s="759">
        <f>+Cons_San_TOT!AL33+Cons_Ter_TOT!AL33+Cons_Ric!AL33+Cons_118!AL33</f>
        <v>0</v>
      </c>
      <c r="AM33" s="759">
        <f>+Cons_San_TOT!AM33+Cons_Ter_TOT!AM33+Cons_Ric!AM33+Cons_118!AM33</f>
        <v>0</v>
      </c>
      <c r="AN33" s="759">
        <f>+Cons_San_TOT!AN33+Cons_Ter_TOT!AN33+Cons_Ric!AN33+Cons_118!AN33</f>
        <v>0</v>
      </c>
      <c r="AO33" s="759">
        <f>+Cons_San_TOT!AO33+Cons_Ter_TOT!AO33+Cons_Ric!AO33+Cons_118!AO33</f>
        <v>0</v>
      </c>
      <c r="AP33" s="759">
        <f>+Cons_San_TOT!AP33+Cons_Ter_TOT!AP33+Cons_Ric!AP33+Cons_118!AP33</f>
        <v>0</v>
      </c>
      <c r="AQ33" s="759">
        <f>+Cons_San_TOT!AQ33+Cons_Ter_TOT!AQ33+Cons_Ric!AQ33+Cons_118!AQ33</f>
        <v>0</v>
      </c>
      <c r="AR33" s="759">
        <f>+Cons_San_TOT!AR33+Cons_Ter_TOT!AR33+Cons_Ric!AR33+Cons_118!AR33</f>
        <v>0</v>
      </c>
      <c r="AS33" s="759">
        <f>+Cons_San_TOT!AS33+Cons_Ter_TOT!AS33+Cons_Ric!AS33+Cons_118!AS33</f>
        <v>0</v>
      </c>
      <c r="AT33" s="759">
        <f>+Cons_San_TOT!AT33+Cons_Ter_TOT!AT33+Cons_Ric!AT33+Cons_118!AT33</f>
        <v>0</v>
      </c>
      <c r="AU33" s="759">
        <f>+Cons_San_TOT!AU33+Cons_Ter_TOT!AU33+Cons_Ric!AU33+Cons_118!AU33</f>
        <v>0</v>
      </c>
      <c r="AV33" s="759">
        <f>+Cons_San_TOT!AV33+Cons_Ter_TOT!AV33+Cons_Ric!AV33+Cons_118!AV33</f>
        <v>0</v>
      </c>
      <c r="AW33" s="759">
        <f>+Cons_San_TOT!AW33+Cons_Ter_TOT!AW33+Cons_Ric!AW33+Cons_118!AW33</f>
        <v>0</v>
      </c>
    </row>
    <row r="34" spans="1:49" ht="25.5">
      <c r="A34" s="336" t="s">
        <v>430</v>
      </c>
      <c r="B34" s="356" t="s">
        <v>431</v>
      </c>
      <c r="C34" s="36" t="s">
        <v>4904</v>
      </c>
      <c r="D34" s="998">
        <f ca="1">SUMIF(Codifica_CE!D:U,$A34,Codifica_CE!T:T)-SUMIF(Codifica_CE!$D$2482:$U$3721,$A34,Codifica_CE!$T$2482:$T$3721)</f>
        <v>0</v>
      </c>
      <c r="E34" s="981">
        <f t="shared" si="0"/>
        <v>0</v>
      </c>
      <c r="F34" s="37" t="str">
        <f>Info!$B$2</f>
        <v>323</v>
      </c>
      <c r="G34" s="477"/>
      <c r="H34" s="759">
        <f>+Cons_San_TOT!H34+Cons_Ter_TOT!H34+Cons_Ric!H34+Cons_118!H34</f>
        <v>0</v>
      </c>
      <c r="I34" s="759">
        <f>+Cons_San_TOT!I34+Cons_Ter_TOT!I34+Cons_Ric!I34+Cons_118!I34</f>
        <v>0</v>
      </c>
      <c r="J34" s="759">
        <f>+Cons_San_TOT!J34+Cons_Ter_TOT!J34+Cons_Ric!J34+Cons_118!J34</f>
        <v>0</v>
      </c>
      <c r="K34" s="759">
        <f>+Cons_San_TOT!K34+Cons_Ter_TOT!K34+Cons_Ric!K34+Cons_118!K34</f>
        <v>0</v>
      </c>
      <c r="L34" s="759">
        <f>+Cons_San_TOT!L34+Cons_Ter_TOT!L34+Cons_Ric!L34+Cons_118!L34</f>
        <v>0</v>
      </c>
      <c r="M34" s="759">
        <f>+Cons_San_TOT!M34+Cons_Ter_TOT!M34+Cons_Ric!M34+Cons_118!M34</f>
        <v>0</v>
      </c>
      <c r="N34" s="759">
        <f>+Cons_San_TOT!N34+Cons_Ter_TOT!N34+Cons_Ric!N34+Cons_118!N34</f>
        <v>0</v>
      </c>
      <c r="O34" s="759">
        <f>+Cons_San_TOT!O34+Cons_Ter_TOT!O34+Cons_Ric!O34+Cons_118!O34</f>
        <v>0</v>
      </c>
      <c r="P34" s="759">
        <f>+Cons_San_TOT!P34+Cons_Ter_TOT!P34+Cons_Ric!P34+Cons_118!P34</f>
        <v>0</v>
      </c>
      <c r="Q34" s="759">
        <f>+Cons_San_TOT!Q34+Cons_Ter_TOT!Q34+Cons_Ric!Q34+Cons_118!Q34</f>
        <v>0</v>
      </c>
      <c r="R34" s="759">
        <f>+Cons_San_TOT!R34+Cons_Ter_TOT!R34+Cons_Ric!R34+Cons_118!R34</f>
        <v>0</v>
      </c>
      <c r="S34" s="759">
        <f>+Cons_San_TOT!S34+Cons_Ter_TOT!S34+Cons_Ric!S34+Cons_118!S34</f>
        <v>0</v>
      </c>
      <c r="T34" s="759">
        <f>+Cons_San_TOT!T34+Cons_Ter_TOT!T34+Cons_Ric!T34+Cons_118!T34</f>
        <v>0</v>
      </c>
      <c r="U34" s="759">
        <f>+Cons_San_TOT!U34+Cons_Ter_TOT!U34+Cons_Ric!U34+Cons_118!U34</f>
        <v>0</v>
      </c>
      <c r="V34" s="759">
        <f>+Cons_San_TOT!V34+Cons_Ter_TOT!V34+Cons_Ric!V34+Cons_118!V34</f>
        <v>0</v>
      </c>
      <c r="W34" s="759">
        <f>+Cons_San_TOT!W34+Cons_Ter_TOT!W34+Cons_Ric!W34+Cons_118!W34</f>
        <v>0</v>
      </c>
      <c r="X34" s="759">
        <f>+Cons_San_TOT!X34+Cons_Ter_TOT!X34+Cons_Ric!X34+Cons_118!X34</f>
        <v>0</v>
      </c>
      <c r="Y34" s="759">
        <f>+Cons_San_TOT!Y34+Cons_Ter_TOT!Y34+Cons_Ric!Y34+Cons_118!Y34</f>
        <v>0</v>
      </c>
      <c r="Z34" s="759">
        <f>+Cons_San_TOT!Z34+Cons_Ter_TOT!Z34+Cons_Ric!Z34+Cons_118!Z34</f>
        <v>0</v>
      </c>
      <c r="AA34" s="759">
        <f>+Cons_San_TOT!AA34+Cons_Ter_TOT!AA34+Cons_Ric!AA34+Cons_118!AA34</f>
        <v>0</v>
      </c>
      <c r="AB34" s="759">
        <f>+Cons_San_TOT!AB34+Cons_Ter_TOT!AB34+Cons_Ric!AB34+Cons_118!AB34</f>
        <v>0</v>
      </c>
      <c r="AC34" s="759">
        <f>+Cons_San_TOT!AC34+Cons_Ter_TOT!AC34+Cons_Ric!AC34+Cons_118!AC34</f>
        <v>0</v>
      </c>
      <c r="AD34" s="759">
        <f>+Cons_San_TOT!AD34+Cons_Ter_TOT!AD34+Cons_Ric!AD34+Cons_118!AD34</f>
        <v>0</v>
      </c>
      <c r="AE34" s="759">
        <f>+Cons_San_TOT!AE34+Cons_Ter_TOT!AE34+Cons_Ric!AE34+Cons_118!AE34</f>
        <v>0</v>
      </c>
      <c r="AF34" s="759">
        <f>+Cons_San_TOT!AF34+Cons_Ter_TOT!AF34+Cons_Ric!AF34+Cons_118!AF34</f>
        <v>0</v>
      </c>
      <c r="AG34" s="759">
        <f>+Cons_San_TOT!AG34+Cons_Ter_TOT!AG34+Cons_Ric!AG34+Cons_118!AG34</f>
        <v>0</v>
      </c>
      <c r="AH34" s="759">
        <f>+Cons_San_TOT!AH34+Cons_Ter_TOT!AH34+Cons_Ric!AH34+Cons_118!AH34</f>
        <v>0</v>
      </c>
      <c r="AI34" s="759">
        <f>+Cons_San_TOT!AI34+Cons_Ter_TOT!AI34+Cons_Ric!AI34+Cons_118!AI34</f>
        <v>0</v>
      </c>
      <c r="AJ34" s="759">
        <f>+Cons_San_TOT!AJ34+Cons_Ter_TOT!AJ34+Cons_Ric!AJ34+Cons_118!AJ34</f>
        <v>0</v>
      </c>
      <c r="AK34" s="759">
        <f>+Cons_San_TOT!AK34+Cons_Ter_TOT!AK34+Cons_Ric!AK34+Cons_118!AK34</f>
        <v>0</v>
      </c>
      <c r="AL34" s="759">
        <f>+Cons_San_TOT!AL34+Cons_Ter_TOT!AL34+Cons_Ric!AL34+Cons_118!AL34</f>
        <v>0</v>
      </c>
      <c r="AM34" s="759">
        <f>+Cons_San_TOT!AM34+Cons_Ter_TOT!AM34+Cons_Ric!AM34+Cons_118!AM34</f>
        <v>0</v>
      </c>
      <c r="AN34" s="759">
        <f>+Cons_San_TOT!AN34+Cons_Ter_TOT!AN34+Cons_Ric!AN34+Cons_118!AN34</f>
        <v>0</v>
      </c>
      <c r="AO34" s="759">
        <f>+Cons_San_TOT!AO34+Cons_Ter_TOT!AO34+Cons_Ric!AO34+Cons_118!AO34</f>
        <v>0</v>
      </c>
      <c r="AP34" s="759">
        <f>+Cons_San_TOT!AP34+Cons_Ter_TOT!AP34+Cons_Ric!AP34+Cons_118!AP34</f>
        <v>0</v>
      </c>
      <c r="AQ34" s="759">
        <f>+Cons_San_TOT!AQ34+Cons_Ter_TOT!AQ34+Cons_Ric!AQ34+Cons_118!AQ34</f>
        <v>0</v>
      </c>
      <c r="AR34" s="759">
        <f>+Cons_San_TOT!AR34+Cons_Ter_TOT!AR34+Cons_Ric!AR34+Cons_118!AR34</f>
        <v>0</v>
      </c>
      <c r="AS34" s="759">
        <f>+Cons_San_TOT!AS34+Cons_Ter_TOT!AS34+Cons_Ric!AS34+Cons_118!AS34</f>
        <v>0</v>
      </c>
      <c r="AT34" s="759">
        <f>+Cons_San_TOT!AT34+Cons_Ter_TOT!AT34+Cons_Ric!AT34+Cons_118!AT34</f>
        <v>0</v>
      </c>
      <c r="AU34" s="759">
        <f>+Cons_San_TOT!AU34+Cons_Ter_TOT!AU34+Cons_Ric!AU34+Cons_118!AU34</f>
        <v>0</v>
      </c>
      <c r="AV34" s="759">
        <f>+Cons_San_TOT!AV34+Cons_Ter_TOT!AV34+Cons_Ric!AV34+Cons_118!AV34</f>
        <v>0</v>
      </c>
      <c r="AW34" s="759">
        <f>+Cons_San_TOT!AW34+Cons_Ter_TOT!AW34+Cons_Ric!AW34+Cons_118!AW34</f>
        <v>0</v>
      </c>
    </row>
    <row r="35" spans="1:49" ht="14.25">
      <c r="A35" s="336" t="s">
        <v>435</v>
      </c>
      <c r="B35" s="35" t="s">
        <v>437</v>
      </c>
      <c r="C35" s="36" t="s">
        <v>4904</v>
      </c>
      <c r="D35" s="998">
        <f ca="1">SUMIF(Codifica_CE!D:U,$A35,Codifica_CE!T:T)-SUMIF(Codifica_CE!$D$2482:$U$3721,$A35,Codifica_CE!$T$2482:$T$3721)</f>
        <v>0</v>
      </c>
      <c r="E35" s="981">
        <f t="shared" si="0"/>
        <v>0</v>
      </c>
      <c r="F35" s="37" t="str">
        <f>Info!$B$2</f>
        <v>323</v>
      </c>
      <c r="G35" s="477"/>
      <c r="H35" s="759">
        <f>+Cons_San_TOT!H35+Cons_Ter_TOT!H35+Cons_Ric!H35+Cons_118!H35</f>
        <v>0</v>
      </c>
      <c r="I35" s="759">
        <f>+Cons_San_TOT!I35+Cons_Ter_TOT!I35+Cons_Ric!I35+Cons_118!I35</f>
        <v>0</v>
      </c>
      <c r="J35" s="759">
        <f>+Cons_San_TOT!J35+Cons_Ter_TOT!J35+Cons_Ric!J35+Cons_118!J35</f>
        <v>0</v>
      </c>
      <c r="K35" s="759">
        <f>+Cons_San_TOT!K35+Cons_Ter_TOT!K35+Cons_Ric!K35+Cons_118!K35</f>
        <v>0</v>
      </c>
      <c r="L35" s="759">
        <f>+Cons_San_TOT!L35+Cons_Ter_TOT!L35+Cons_Ric!L35+Cons_118!L35</f>
        <v>0</v>
      </c>
      <c r="M35" s="759">
        <f>+Cons_San_TOT!M35+Cons_Ter_TOT!M35+Cons_Ric!M35+Cons_118!M35</f>
        <v>0</v>
      </c>
      <c r="N35" s="759">
        <f>+Cons_San_TOT!N35+Cons_Ter_TOT!N35+Cons_Ric!N35+Cons_118!N35</f>
        <v>0</v>
      </c>
      <c r="O35" s="759">
        <f>+Cons_San_TOT!O35+Cons_Ter_TOT!O35+Cons_Ric!O35+Cons_118!O35</f>
        <v>0</v>
      </c>
      <c r="P35" s="759">
        <f>+Cons_San_TOT!P35+Cons_Ter_TOT!P35+Cons_Ric!P35+Cons_118!P35</f>
        <v>0</v>
      </c>
      <c r="Q35" s="759">
        <f>+Cons_San_TOT!Q35+Cons_Ter_TOT!Q35+Cons_Ric!Q35+Cons_118!Q35</f>
        <v>0</v>
      </c>
      <c r="R35" s="759">
        <f>+Cons_San_TOT!R35+Cons_Ter_TOT!R35+Cons_Ric!R35+Cons_118!R35</f>
        <v>0</v>
      </c>
      <c r="S35" s="759">
        <f>+Cons_San_TOT!S35+Cons_Ter_TOT!S35+Cons_Ric!S35+Cons_118!S35</f>
        <v>0</v>
      </c>
      <c r="T35" s="759">
        <f>+Cons_San_TOT!T35+Cons_Ter_TOT!T35+Cons_Ric!T35+Cons_118!T35</f>
        <v>0</v>
      </c>
      <c r="U35" s="759">
        <f>+Cons_San_TOT!U35+Cons_Ter_TOT!U35+Cons_Ric!U35+Cons_118!U35</f>
        <v>0</v>
      </c>
      <c r="V35" s="759">
        <f>+Cons_San_TOT!V35+Cons_Ter_TOT!V35+Cons_Ric!V35+Cons_118!V35</f>
        <v>0</v>
      </c>
      <c r="W35" s="759">
        <f>+Cons_San_TOT!W35+Cons_Ter_TOT!W35+Cons_Ric!W35+Cons_118!W35</f>
        <v>0</v>
      </c>
      <c r="X35" s="759">
        <f>+Cons_San_TOT!X35+Cons_Ter_TOT!X35+Cons_Ric!X35+Cons_118!X35</f>
        <v>0</v>
      </c>
      <c r="Y35" s="759">
        <f>+Cons_San_TOT!Y35+Cons_Ter_TOT!Y35+Cons_Ric!Y35+Cons_118!Y35</f>
        <v>0</v>
      </c>
      <c r="Z35" s="759">
        <f>+Cons_San_TOT!Z35+Cons_Ter_TOT!Z35+Cons_Ric!Z35+Cons_118!Z35</f>
        <v>0</v>
      </c>
      <c r="AA35" s="759">
        <f>+Cons_San_TOT!AA35+Cons_Ter_TOT!AA35+Cons_Ric!AA35+Cons_118!AA35</f>
        <v>0</v>
      </c>
      <c r="AB35" s="759">
        <f>+Cons_San_TOT!AB35+Cons_Ter_TOT!AB35+Cons_Ric!AB35+Cons_118!AB35</f>
        <v>0</v>
      </c>
      <c r="AC35" s="759">
        <f>+Cons_San_TOT!AC35+Cons_Ter_TOT!AC35+Cons_Ric!AC35+Cons_118!AC35</f>
        <v>0</v>
      </c>
      <c r="AD35" s="759">
        <f>+Cons_San_TOT!AD35+Cons_Ter_TOT!AD35+Cons_Ric!AD35+Cons_118!AD35</f>
        <v>0</v>
      </c>
      <c r="AE35" s="759">
        <f>+Cons_San_TOT!AE35+Cons_Ter_TOT!AE35+Cons_Ric!AE35+Cons_118!AE35</f>
        <v>0</v>
      </c>
      <c r="AF35" s="759">
        <f>+Cons_San_TOT!AF35+Cons_Ter_TOT!AF35+Cons_Ric!AF35+Cons_118!AF35</f>
        <v>0</v>
      </c>
      <c r="AG35" s="759">
        <f>+Cons_San_TOT!AG35+Cons_Ter_TOT!AG35+Cons_Ric!AG35+Cons_118!AG35</f>
        <v>0</v>
      </c>
      <c r="AH35" s="759">
        <f>+Cons_San_TOT!AH35+Cons_Ter_TOT!AH35+Cons_Ric!AH35+Cons_118!AH35</f>
        <v>0</v>
      </c>
      <c r="AI35" s="759">
        <f>+Cons_San_TOT!AI35+Cons_Ter_TOT!AI35+Cons_Ric!AI35+Cons_118!AI35</f>
        <v>0</v>
      </c>
      <c r="AJ35" s="759">
        <f>+Cons_San_TOT!AJ35+Cons_Ter_TOT!AJ35+Cons_Ric!AJ35+Cons_118!AJ35</f>
        <v>0</v>
      </c>
      <c r="AK35" s="759">
        <f>+Cons_San_TOT!AK35+Cons_Ter_TOT!AK35+Cons_Ric!AK35+Cons_118!AK35</f>
        <v>0</v>
      </c>
      <c r="AL35" s="759">
        <f>+Cons_San_TOT!AL35+Cons_Ter_TOT!AL35+Cons_Ric!AL35+Cons_118!AL35</f>
        <v>0</v>
      </c>
      <c r="AM35" s="759">
        <f>+Cons_San_TOT!AM35+Cons_Ter_TOT!AM35+Cons_Ric!AM35+Cons_118!AM35</f>
        <v>0</v>
      </c>
      <c r="AN35" s="759">
        <f>+Cons_San_TOT!AN35+Cons_Ter_TOT!AN35+Cons_Ric!AN35+Cons_118!AN35</f>
        <v>0</v>
      </c>
      <c r="AO35" s="759">
        <f>+Cons_San_TOT!AO35+Cons_Ter_TOT!AO35+Cons_Ric!AO35+Cons_118!AO35</f>
        <v>0</v>
      </c>
      <c r="AP35" s="759">
        <f>+Cons_San_TOT!AP35+Cons_Ter_TOT!AP35+Cons_Ric!AP35+Cons_118!AP35</f>
        <v>0</v>
      </c>
      <c r="AQ35" s="759">
        <f>+Cons_San_TOT!AQ35+Cons_Ter_TOT!AQ35+Cons_Ric!AQ35+Cons_118!AQ35</f>
        <v>0</v>
      </c>
      <c r="AR35" s="759">
        <f>+Cons_San_TOT!AR35+Cons_Ter_TOT!AR35+Cons_Ric!AR35+Cons_118!AR35</f>
        <v>0</v>
      </c>
      <c r="AS35" s="759">
        <f>+Cons_San_TOT!AS35+Cons_Ter_TOT!AS35+Cons_Ric!AS35+Cons_118!AS35</f>
        <v>0</v>
      </c>
      <c r="AT35" s="759">
        <f>+Cons_San_TOT!AT35+Cons_Ter_TOT!AT35+Cons_Ric!AT35+Cons_118!AT35</f>
        <v>0</v>
      </c>
      <c r="AU35" s="759">
        <f>+Cons_San_TOT!AU35+Cons_Ter_TOT!AU35+Cons_Ric!AU35+Cons_118!AU35</f>
        <v>0</v>
      </c>
      <c r="AV35" s="759">
        <f>+Cons_San_TOT!AV35+Cons_Ter_TOT!AV35+Cons_Ric!AV35+Cons_118!AV35</f>
        <v>0</v>
      </c>
      <c r="AW35" s="759">
        <f>+Cons_San_TOT!AW35+Cons_Ter_TOT!AW35+Cons_Ric!AW35+Cons_118!AW35</f>
        <v>0</v>
      </c>
    </row>
    <row r="36" spans="1:49" ht="14.25">
      <c r="A36" s="336" t="s">
        <v>438</v>
      </c>
      <c r="B36" s="35" t="s">
        <v>439</v>
      </c>
      <c r="C36" s="36" t="s">
        <v>4904</v>
      </c>
      <c r="D36" s="998">
        <f ca="1">SUMIF(Codifica_CE!D:U,$A36,Codifica_CE!T:T)-SUMIF(Codifica_CE!$D$2482:$U$3721,$A36,Codifica_CE!$T$2482:$T$3721)</f>
        <v>139</v>
      </c>
      <c r="E36" s="981">
        <f t="shared" si="0"/>
        <v>139</v>
      </c>
      <c r="F36" s="37" t="str">
        <f>Info!$B$2</f>
        <v>323</v>
      </c>
      <c r="G36" s="477"/>
      <c r="H36" s="759">
        <f>+Cons_San_TOT!H36+Cons_Ter_TOT!H36+Cons_Ric!H36+Cons_118!H36</f>
        <v>0</v>
      </c>
      <c r="I36" s="759">
        <f>+Cons_San_TOT!I36+Cons_Ter_TOT!I36+Cons_Ric!I36+Cons_118!I36</f>
        <v>0</v>
      </c>
      <c r="J36" s="759">
        <f>+Cons_San_TOT!J36+Cons_Ter_TOT!J36+Cons_Ric!J36+Cons_118!J36</f>
        <v>0</v>
      </c>
      <c r="K36" s="759">
        <f>+Cons_San_TOT!K36+Cons_Ter_TOT!K36+Cons_Ric!K36+Cons_118!K36</f>
        <v>0</v>
      </c>
      <c r="L36" s="759">
        <f>+Cons_San_TOT!L36+Cons_Ter_TOT!L36+Cons_Ric!L36+Cons_118!L36</f>
        <v>0</v>
      </c>
      <c r="M36" s="759">
        <f>+Cons_San_TOT!M36+Cons_Ter_TOT!M36+Cons_Ric!M36+Cons_118!M36</f>
        <v>0</v>
      </c>
      <c r="N36" s="759">
        <f>+Cons_San_TOT!N36+Cons_Ter_TOT!N36+Cons_Ric!N36+Cons_118!N36</f>
        <v>0</v>
      </c>
      <c r="O36" s="759">
        <f>+Cons_San_TOT!O36+Cons_Ter_TOT!O36+Cons_Ric!O36+Cons_118!O36</f>
        <v>0</v>
      </c>
      <c r="P36" s="759">
        <f>+Cons_San_TOT!P36+Cons_Ter_TOT!P36+Cons_Ric!P36+Cons_118!P36</f>
        <v>0</v>
      </c>
      <c r="Q36" s="759">
        <f>+Cons_San_TOT!Q36+Cons_Ter_TOT!Q36+Cons_Ric!Q36+Cons_118!Q36</f>
        <v>0</v>
      </c>
      <c r="R36" s="759">
        <f>+Cons_San_TOT!R36+Cons_Ter_TOT!R36+Cons_Ric!R36+Cons_118!R36</f>
        <v>0</v>
      </c>
      <c r="S36" s="759">
        <f>+Cons_San_TOT!S36+Cons_Ter_TOT!S36+Cons_Ric!S36+Cons_118!S36</f>
        <v>0</v>
      </c>
      <c r="T36" s="759">
        <f>+Cons_San_TOT!T36+Cons_Ter_TOT!T36+Cons_Ric!T36+Cons_118!T36</f>
        <v>0</v>
      </c>
      <c r="U36" s="759">
        <f>+Cons_San_TOT!U36+Cons_Ter_TOT!U36+Cons_Ric!U36+Cons_118!U36</f>
        <v>0</v>
      </c>
      <c r="V36" s="759">
        <f>+Cons_San_TOT!V36+Cons_Ter_TOT!V36+Cons_Ric!V36+Cons_118!V36</f>
        <v>0</v>
      </c>
      <c r="W36" s="759">
        <f>+Cons_San_TOT!W36+Cons_Ter_TOT!W36+Cons_Ric!W36+Cons_118!W36</f>
        <v>0</v>
      </c>
      <c r="X36" s="759">
        <f>+Cons_San_TOT!X36+Cons_Ter_TOT!X36+Cons_Ric!X36+Cons_118!X36</f>
        <v>0</v>
      </c>
      <c r="Y36" s="759">
        <f>+Cons_San_TOT!Y36+Cons_Ter_TOT!Y36+Cons_Ric!Y36+Cons_118!Y36</f>
        <v>0</v>
      </c>
      <c r="Z36" s="759">
        <f>+Cons_San_TOT!Z36+Cons_Ter_TOT!Z36+Cons_Ric!Z36+Cons_118!Z36</f>
        <v>0</v>
      </c>
      <c r="AA36" s="759">
        <f>+Cons_San_TOT!AA36+Cons_Ter_TOT!AA36+Cons_Ric!AA36+Cons_118!AA36</f>
        <v>0</v>
      </c>
      <c r="AB36" s="759">
        <f>+Cons_San_TOT!AB36+Cons_Ter_TOT!AB36+Cons_Ric!AB36+Cons_118!AB36</f>
        <v>139</v>
      </c>
      <c r="AC36" s="759">
        <f>+Cons_San_TOT!AC36+Cons_Ter_TOT!AC36+Cons_Ric!AC36+Cons_118!AC36</f>
        <v>0</v>
      </c>
      <c r="AD36" s="759">
        <f>+Cons_San_TOT!AD36+Cons_Ter_TOT!AD36+Cons_Ric!AD36+Cons_118!AD36</f>
        <v>0</v>
      </c>
      <c r="AE36" s="759">
        <f>+Cons_San_TOT!AE36+Cons_Ter_TOT!AE36+Cons_Ric!AE36+Cons_118!AE36</f>
        <v>0</v>
      </c>
      <c r="AF36" s="759">
        <f>+Cons_San_TOT!AF36+Cons_Ter_TOT!AF36+Cons_Ric!AF36+Cons_118!AF36</f>
        <v>0</v>
      </c>
      <c r="AG36" s="759">
        <f>+Cons_San_TOT!AG36+Cons_Ter_TOT!AG36+Cons_Ric!AG36+Cons_118!AG36</f>
        <v>0</v>
      </c>
      <c r="AH36" s="759">
        <f>+Cons_San_TOT!AH36+Cons_Ter_TOT!AH36+Cons_Ric!AH36+Cons_118!AH36</f>
        <v>0</v>
      </c>
      <c r="AI36" s="759">
        <f>+Cons_San_TOT!AI36+Cons_Ter_TOT!AI36+Cons_Ric!AI36+Cons_118!AI36</f>
        <v>0</v>
      </c>
      <c r="AJ36" s="759">
        <f>+Cons_San_TOT!AJ36+Cons_Ter_TOT!AJ36+Cons_Ric!AJ36+Cons_118!AJ36</f>
        <v>0</v>
      </c>
      <c r="AK36" s="759">
        <f>+Cons_San_TOT!AK36+Cons_Ter_TOT!AK36+Cons_Ric!AK36+Cons_118!AK36</f>
        <v>0</v>
      </c>
      <c r="AL36" s="759">
        <f>+Cons_San_TOT!AL36+Cons_Ter_TOT!AL36+Cons_Ric!AL36+Cons_118!AL36</f>
        <v>0</v>
      </c>
      <c r="AM36" s="759">
        <f>+Cons_San_TOT!AM36+Cons_Ter_TOT!AM36+Cons_Ric!AM36+Cons_118!AM36</f>
        <v>0</v>
      </c>
      <c r="AN36" s="759">
        <f>+Cons_San_TOT!AN36+Cons_Ter_TOT!AN36+Cons_Ric!AN36+Cons_118!AN36</f>
        <v>0</v>
      </c>
      <c r="AO36" s="759">
        <f>+Cons_San_TOT!AO36+Cons_Ter_TOT!AO36+Cons_Ric!AO36+Cons_118!AO36</f>
        <v>0</v>
      </c>
      <c r="AP36" s="759">
        <f>+Cons_San_TOT!AP36+Cons_Ter_TOT!AP36+Cons_Ric!AP36+Cons_118!AP36</f>
        <v>0</v>
      </c>
      <c r="AQ36" s="759">
        <f>+Cons_San_TOT!AQ36+Cons_Ter_TOT!AQ36+Cons_Ric!AQ36+Cons_118!AQ36</f>
        <v>0</v>
      </c>
      <c r="AR36" s="759">
        <f>+Cons_San_TOT!AR36+Cons_Ter_TOT!AR36+Cons_Ric!AR36+Cons_118!AR36</f>
        <v>0</v>
      </c>
      <c r="AS36" s="759">
        <f>+Cons_San_TOT!AS36+Cons_Ter_TOT!AS36+Cons_Ric!AS36+Cons_118!AS36</f>
        <v>0</v>
      </c>
      <c r="AT36" s="759">
        <f>+Cons_San_TOT!AT36+Cons_Ter_TOT!AT36+Cons_Ric!AT36+Cons_118!AT36</f>
        <v>0</v>
      </c>
      <c r="AU36" s="759">
        <f>+Cons_San_TOT!AU36+Cons_Ter_TOT!AU36+Cons_Ric!AU36+Cons_118!AU36</f>
        <v>0</v>
      </c>
      <c r="AV36" s="759">
        <f>+Cons_San_TOT!AV36+Cons_Ter_TOT!AV36+Cons_Ric!AV36+Cons_118!AV36</f>
        <v>0</v>
      </c>
      <c r="AW36" s="759">
        <f>+Cons_San_TOT!AW36+Cons_Ter_TOT!AW36+Cons_Ric!AW36+Cons_118!AW36</f>
        <v>0</v>
      </c>
    </row>
    <row r="37" spans="1:49" ht="14.25">
      <c r="A37" s="336" t="s">
        <v>450</v>
      </c>
      <c r="B37" s="35" t="s">
        <v>4281</v>
      </c>
      <c r="C37" s="36" t="s">
        <v>4904</v>
      </c>
      <c r="D37" s="998">
        <f ca="1">SUMIF(Codifica_CE!D:U,$A37,Codifica_CE!T:T)-SUMIF(Codifica_CE!$D$2482:$U$3721,$A37,Codifica_CE!$T$2482:$T$3721)</f>
        <v>0</v>
      </c>
      <c r="E37" s="981">
        <f t="shared" si="0"/>
        <v>0</v>
      </c>
      <c r="F37" s="37" t="str">
        <f>Info!$B$2</f>
        <v>323</v>
      </c>
      <c r="G37" s="477"/>
      <c r="H37" s="759">
        <f>+Cons_San_TOT!H37+Cons_Ter_TOT!H37+Cons_Ric!H37+Cons_118!H37</f>
        <v>0</v>
      </c>
      <c r="I37" s="759">
        <f>+Cons_San_TOT!I37+Cons_Ter_TOT!I37+Cons_Ric!I37+Cons_118!I37</f>
        <v>0</v>
      </c>
      <c r="J37" s="759">
        <f>+Cons_San_TOT!J37+Cons_Ter_TOT!J37+Cons_Ric!J37+Cons_118!J37</f>
        <v>0</v>
      </c>
      <c r="K37" s="759">
        <f>+Cons_San_TOT!K37+Cons_Ter_TOT!K37+Cons_Ric!K37+Cons_118!K37</f>
        <v>0</v>
      </c>
      <c r="L37" s="759">
        <f>+Cons_San_TOT!L37+Cons_Ter_TOT!L37+Cons_Ric!L37+Cons_118!L37</f>
        <v>0</v>
      </c>
      <c r="M37" s="759">
        <f>+Cons_San_TOT!M37+Cons_Ter_TOT!M37+Cons_Ric!M37+Cons_118!M37</f>
        <v>0</v>
      </c>
      <c r="N37" s="759">
        <f>+Cons_San_TOT!N37+Cons_Ter_TOT!N37+Cons_Ric!N37+Cons_118!N37</f>
        <v>0</v>
      </c>
      <c r="O37" s="759">
        <f>+Cons_San_TOT!O37+Cons_Ter_TOT!O37+Cons_Ric!O37+Cons_118!O37</f>
        <v>0</v>
      </c>
      <c r="P37" s="759">
        <f>+Cons_San_TOT!P37+Cons_Ter_TOT!P37+Cons_Ric!P37+Cons_118!P37</f>
        <v>0</v>
      </c>
      <c r="Q37" s="759">
        <f>+Cons_San_TOT!Q37+Cons_Ter_TOT!Q37+Cons_Ric!Q37+Cons_118!Q37</f>
        <v>0</v>
      </c>
      <c r="R37" s="759">
        <f>+Cons_San_TOT!R37+Cons_Ter_TOT!R37+Cons_Ric!R37+Cons_118!R37</f>
        <v>0</v>
      </c>
      <c r="S37" s="759">
        <f>+Cons_San_TOT!S37+Cons_Ter_TOT!S37+Cons_Ric!S37+Cons_118!S37</f>
        <v>0</v>
      </c>
      <c r="T37" s="759">
        <f>+Cons_San_TOT!T37+Cons_Ter_TOT!T37+Cons_Ric!T37+Cons_118!T37</f>
        <v>0</v>
      </c>
      <c r="U37" s="759">
        <f>+Cons_San_TOT!U37+Cons_Ter_TOT!U37+Cons_Ric!U37+Cons_118!U37</f>
        <v>0</v>
      </c>
      <c r="V37" s="759">
        <f>+Cons_San_TOT!V37+Cons_Ter_TOT!V37+Cons_Ric!V37+Cons_118!V37</f>
        <v>0</v>
      </c>
      <c r="W37" s="759">
        <f>+Cons_San_TOT!W37+Cons_Ter_TOT!W37+Cons_Ric!W37+Cons_118!W37</f>
        <v>0</v>
      </c>
      <c r="X37" s="759">
        <f>+Cons_San_TOT!X37+Cons_Ter_TOT!X37+Cons_Ric!X37+Cons_118!X37</f>
        <v>0</v>
      </c>
      <c r="Y37" s="759">
        <f>+Cons_San_TOT!Y37+Cons_Ter_TOT!Y37+Cons_Ric!Y37+Cons_118!Y37</f>
        <v>0</v>
      </c>
      <c r="Z37" s="759">
        <f>+Cons_San_TOT!Z37+Cons_Ter_TOT!Z37+Cons_Ric!Z37+Cons_118!Z37</f>
        <v>0</v>
      </c>
      <c r="AA37" s="759">
        <f>+Cons_San_TOT!AA37+Cons_Ter_TOT!AA37+Cons_Ric!AA37+Cons_118!AA37</f>
        <v>0</v>
      </c>
      <c r="AB37" s="759">
        <f>+Cons_San_TOT!AB37+Cons_Ter_TOT!AB37+Cons_Ric!AB37+Cons_118!AB37</f>
        <v>0</v>
      </c>
      <c r="AC37" s="759">
        <f>+Cons_San_TOT!AC37+Cons_Ter_TOT!AC37+Cons_Ric!AC37+Cons_118!AC37</f>
        <v>0</v>
      </c>
      <c r="AD37" s="759">
        <f>+Cons_San_TOT!AD37+Cons_Ter_TOT!AD37+Cons_Ric!AD37+Cons_118!AD37</f>
        <v>0</v>
      </c>
      <c r="AE37" s="759">
        <f>+Cons_San_TOT!AE37+Cons_Ter_TOT!AE37+Cons_Ric!AE37+Cons_118!AE37</f>
        <v>0</v>
      </c>
      <c r="AF37" s="759">
        <f>+Cons_San_TOT!AF37+Cons_Ter_TOT!AF37+Cons_Ric!AF37+Cons_118!AF37</f>
        <v>0</v>
      </c>
      <c r="AG37" s="759">
        <f>+Cons_San_TOT!AG37+Cons_Ter_TOT!AG37+Cons_Ric!AG37+Cons_118!AG37</f>
        <v>0</v>
      </c>
      <c r="AH37" s="759">
        <f>+Cons_San_TOT!AH37+Cons_Ter_TOT!AH37+Cons_Ric!AH37+Cons_118!AH37</f>
        <v>0</v>
      </c>
      <c r="AI37" s="759">
        <f>+Cons_San_TOT!AI37+Cons_Ter_TOT!AI37+Cons_Ric!AI37+Cons_118!AI37</f>
        <v>0</v>
      </c>
      <c r="AJ37" s="759">
        <f>+Cons_San_TOT!AJ37+Cons_Ter_TOT!AJ37+Cons_Ric!AJ37+Cons_118!AJ37</f>
        <v>0</v>
      </c>
      <c r="AK37" s="759">
        <f>+Cons_San_TOT!AK37+Cons_Ter_TOT!AK37+Cons_Ric!AK37+Cons_118!AK37</f>
        <v>0</v>
      </c>
      <c r="AL37" s="759">
        <f>+Cons_San_TOT!AL37+Cons_Ter_TOT!AL37+Cons_Ric!AL37+Cons_118!AL37</f>
        <v>0</v>
      </c>
      <c r="AM37" s="759">
        <f>+Cons_San_TOT!AM37+Cons_Ter_TOT!AM37+Cons_Ric!AM37+Cons_118!AM37</f>
        <v>0</v>
      </c>
      <c r="AN37" s="759">
        <f>+Cons_San_TOT!AN37+Cons_Ter_TOT!AN37+Cons_Ric!AN37+Cons_118!AN37</f>
        <v>0</v>
      </c>
      <c r="AO37" s="759">
        <f>+Cons_San_TOT!AO37+Cons_Ter_TOT!AO37+Cons_Ric!AO37+Cons_118!AO37</f>
        <v>0</v>
      </c>
      <c r="AP37" s="759">
        <f>+Cons_San_TOT!AP37+Cons_Ter_TOT!AP37+Cons_Ric!AP37+Cons_118!AP37</f>
        <v>0</v>
      </c>
      <c r="AQ37" s="759">
        <f>+Cons_San_TOT!AQ37+Cons_Ter_TOT!AQ37+Cons_Ric!AQ37+Cons_118!AQ37</f>
        <v>0</v>
      </c>
      <c r="AR37" s="759">
        <f>+Cons_San_TOT!AR37+Cons_Ter_TOT!AR37+Cons_Ric!AR37+Cons_118!AR37</f>
        <v>0</v>
      </c>
      <c r="AS37" s="759">
        <f>+Cons_San_TOT!AS37+Cons_Ter_TOT!AS37+Cons_Ric!AS37+Cons_118!AS37</f>
        <v>0</v>
      </c>
      <c r="AT37" s="759">
        <f>+Cons_San_TOT!AT37+Cons_Ter_TOT!AT37+Cons_Ric!AT37+Cons_118!AT37</f>
        <v>0</v>
      </c>
      <c r="AU37" s="759">
        <f>+Cons_San_TOT!AU37+Cons_Ter_TOT!AU37+Cons_Ric!AU37+Cons_118!AU37</f>
        <v>0</v>
      </c>
      <c r="AV37" s="759">
        <f>+Cons_San_TOT!AV37+Cons_Ter_TOT!AV37+Cons_Ric!AV37+Cons_118!AV37</f>
        <v>0</v>
      </c>
      <c r="AW37" s="759">
        <f>+Cons_San_TOT!AW37+Cons_Ter_TOT!AW37+Cons_Ric!AW37+Cons_118!AW37</f>
        <v>0</v>
      </c>
    </row>
    <row r="38" spans="1:49" ht="14.25">
      <c r="A38" s="336" t="s">
        <v>452</v>
      </c>
      <c r="B38" s="35" t="s">
        <v>453</v>
      </c>
      <c r="C38" s="36" t="s">
        <v>4904</v>
      </c>
      <c r="D38" s="998">
        <f ca="1">SUMIF(Codifica_CE!D:U,$A38,Codifica_CE!T:T)-SUMIF(Codifica_CE!$D$2482:$U$3721,$A38,Codifica_CE!$T$2482:$T$3721)</f>
        <v>0</v>
      </c>
      <c r="E38" s="981">
        <f t="shared" si="0"/>
        <v>0</v>
      </c>
      <c r="F38" s="37" t="str">
        <f>Info!$B$2</f>
        <v>323</v>
      </c>
      <c r="G38" s="477"/>
      <c r="H38" s="759">
        <f>+Cons_San_TOT!H38+Cons_Ter_TOT!H38+Cons_Ric!H38+Cons_118!H38</f>
        <v>0</v>
      </c>
      <c r="I38" s="759">
        <f>+Cons_San_TOT!I38+Cons_Ter_TOT!I38+Cons_Ric!I38+Cons_118!I38</f>
        <v>0</v>
      </c>
      <c r="J38" s="759">
        <f>+Cons_San_TOT!J38+Cons_Ter_TOT!J38+Cons_Ric!J38+Cons_118!J38</f>
        <v>0</v>
      </c>
      <c r="K38" s="759">
        <f>+Cons_San_TOT!K38+Cons_Ter_TOT!K38+Cons_Ric!K38+Cons_118!K38</f>
        <v>0</v>
      </c>
      <c r="L38" s="759">
        <f>+Cons_San_TOT!L38+Cons_Ter_TOT!L38+Cons_Ric!L38+Cons_118!L38</f>
        <v>0</v>
      </c>
      <c r="M38" s="759">
        <f>+Cons_San_TOT!M38+Cons_Ter_TOT!M38+Cons_Ric!M38+Cons_118!M38</f>
        <v>0</v>
      </c>
      <c r="N38" s="759">
        <f>+Cons_San_TOT!N38+Cons_Ter_TOT!N38+Cons_Ric!N38+Cons_118!N38</f>
        <v>0</v>
      </c>
      <c r="O38" s="759">
        <f>+Cons_San_TOT!O38+Cons_Ter_TOT!O38+Cons_Ric!O38+Cons_118!O38</f>
        <v>0</v>
      </c>
      <c r="P38" s="759">
        <f>+Cons_San_TOT!P38+Cons_Ter_TOT!P38+Cons_Ric!P38+Cons_118!P38</f>
        <v>0</v>
      </c>
      <c r="Q38" s="759">
        <f>+Cons_San_TOT!Q38+Cons_Ter_TOT!Q38+Cons_Ric!Q38+Cons_118!Q38</f>
        <v>0</v>
      </c>
      <c r="R38" s="759">
        <f>+Cons_San_TOT!R38+Cons_Ter_TOT!R38+Cons_Ric!R38+Cons_118!R38</f>
        <v>0</v>
      </c>
      <c r="S38" s="759">
        <f>+Cons_San_TOT!S38+Cons_Ter_TOT!S38+Cons_Ric!S38+Cons_118!S38</f>
        <v>0</v>
      </c>
      <c r="T38" s="759">
        <f>+Cons_San_TOT!T38+Cons_Ter_TOT!T38+Cons_Ric!T38+Cons_118!T38</f>
        <v>0</v>
      </c>
      <c r="U38" s="759">
        <f>+Cons_San_TOT!U38+Cons_Ter_TOT!U38+Cons_Ric!U38+Cons_118!U38</f>
        <v>0</v>
      </c>
      <c r="V38" s="759">
        <f>+Cons_San_TOT!V38+Cons_Ter_TOT!V38+Cons_Ric!V38+Cons_118!V38</f>
        <v>0</v>
      </c>
      <c r="W38" s="759">
        <f>+Cons_San_TOT!W38+Cons_Ter_TOT!W38+Cons_Ric!W38+Cons_118!W38</f>
        <v>0</v>
      </c>
      <c r="X38" s="759">
        <f>+Cons_San_TOT!X38+Cons_Ter_TOT!X38+Cons_Ric!X38+Cons_118!X38</f>
        <v>0</v>
      </c>
      <c r="Y38" s="759">
        <f>+Cons_San_TOT!Y38+Cons_Ter_TOT!Y38+Cons_Ric!Y38+Cons_118!Y38</f>
        <v>0</v>
      </c>
      <c r="Z38" s="759">
        <f>+Cons_San_TOT!Z38+Cons_Ter_TOT!Z38+Cons_Ric!Z38+Cons_118!Z38</f>
        <v>0</v>
      </c>
      <c r="AA38" s="759">
        <f>+Cons_San_TOT!AA38+Cons_Ter_TOT!AA38+Cons_Ric!AA38+Cons_118!AA38</f>
        <v>0</v>
      </c>
      <c r="AB38" s="759">
        <f>+Cons_San_TOT!AB38+Cons_Ter_TOT!AB38+Cons_Ric!AB38+Cons_118!AB38</f>
        <v>0</v>
      </c>
      <c r="AC38" s="759">
        <f>+Cons_San_TOT!AC38+Cons_Ter_TOT!AC38+Cons_Ric!AC38+Cons_118!AC38</f>
        <v>0</v>
      </c>
      <c r="AD38" s="759">
        <f>+Cons_San_TOT!AD38+Cons_Ter_TOT!AD38+Cons_Ric!AD38+Cons_118!AD38</f>
        <v>0</v>
      </c>
      <c r="AE38" s="759">
        <f>+Cons_San_TOT!AE38+Cons_Ter_TOT!AE38+Cons_Ric!AE38+Cons_118!AE38</f>
        <v>0</v>
      </c>
      <c r="AF38" s="759">
        <f>+Cons_San_TOT!AF38+Cons_Ter_TOT!AF38+Cons_Ric!AF38+Cons_118!AF38</f>
        <v>0</v>
      </c>
      <c r="AG38" s="759">
        <f>+Cons_San_TOT!AG38+Cons_Ter_TOT!AG38+Cons_Ric!AG38+Cons_118!AG38</f>
        <v>0</v>
      </c>
      <c r="AH38" s="759">
        <f>+Cons_San_TOT!AH38+Cons_Ter_TOT!AH38+Cons_Ric!AH38+Cons_118!AH38</f>
        <v>0</v>
      </c>
      <c r="AI38" s="759">
        <f>+Cons_San_TOT!AI38+Cons_Ter_TOT!AI38+Cons_Ric!AI38+Cons_118!AI38</f>
        <v>0</v>
      </c>
      <c r="AJ38" s="759">
        <f>+Cons_San_TOT!AJ38+Cons_Ter_TOT!AJ38+Cons_Ric!AJ38+Cons_118!AJ38</f>
        <v>0</v>
      </c>
      <c r="AK38" s="759">
        <f>+Cons_San_TOT!AK38+Cons_Ter_TOT!AK38+Cons_Ric!AK38+Cons_118!AK38</f>
        <v>0</v>
      </c>
      <c r="AL38" s="759">
        <f>+Cons_San_TOT!AL38+Cons_Ter_TOT!AL38+Cons_Ric!AL38+Cons_118!AL38</f>
        <v>0</v>
      </c>
      <c r="AM38" s="759">
        <f>+Cons_San_TOT!AM38+Cons_Ter_TOT!AM38+Cons_Ric!AM38+Cons_118!AM38</f>
        <v>0</v>
      </c>
      <c r="AN38" s="759">
        <f>+Cons_San_TOT!AN38+Cons_Ter_TOT!AN38+Cons_Ric!AN38+Cons_118!AN38</f>
        <v>0</v>
      </c>
      <c r="AO38" s="759">
        <f>+Cons_San_TOT!AO38+Cons_Ter_TOT!AO38+Cons_Ric!AO38+Cons_118!AO38</f>
        <v>0</v>
      </c>
      <c r="AP38" s="759">
        <f>+Cons_San_TOT!AP38+Cons_Ter_TOT!AP38+Cons_Ric!AP38+Cons_118!AP38</f>
        <v>0</v>
      </c>
      <c r="AQ38" s="759">
        <f>+Cons_San_TOT!AQ38+Cons_Ter_TOT!AQ38+Cons_Ric!AQ38+Cons_118!AQ38</f>
        <v>0</v>
      </c>
      <c r="AR38" s="759">
        <f>+Cons_San_TOT!AR38+Cons_Ter_TOT!AR38+Cons_Ric!AR38+Cons_118!AR38</f>
        <v>0</v>
      </c>
      <c r="AS38" s="759">
        <f>+Cons_San_TOT!AS38+Cons_Ter_TOT!AS38+Cons_Ric!AS38+Cons_118!AS38</f>
        <v>0</v>
      </c>
      <c r="AT38" s="759">
        <f>+Cons_San_TOT!AT38+Cons_Ter_TOT!AT38+Cons_Ric!AT38+Cons_118!AT38</f>
        <v>0</v>
      </c>
      <c r="AU38" s="759">
        <f>+Cons_San_TOT!AU38+Cons_Ter_TOT!AU38+Cons_Ric!AU38+Cons_118!AU38</f>
        <v>0</v>
      </c>
      <c r="AV38" s="759">
        <f>+Cons_San_TOT!AV38+Cons_Ter_TOT!AV38+Cons_Ric!AV38+Cons_118!AV38</f>
        <v>0</v>
      </c>
      <c r="AW38" s="759">
        <f>+Cons_San_TOT!AW38+Cons_Ter_TOT!AW38+Cons_Ric!AW38+Cons_118!AW38</f>
        <v>0</v>
      </c>
    </row>
    <row r="39" spans="1:49" ht="14.25">
      <c r="A39" s="478" t="s">
        <v>454</v>
      </c>
      <c r="B39" s="479" t="s">
        <v>455</v>
      </c>
      <c r="C39" s="480" t="s">
        <v>4904</v>
      </c>
      <c r="D39" s="998">
        <f ca="1">SUMIF(Codifica_CE!D:U,$A39,Codifica_CE!T:T)-SUMIF(Codifica_CE!$D$2482:$U$3721,$A39,Codifica_CE!$T$2482:$T$3721)</f>
        <v>0</v>
      </c>
      <c r="E39" s="981">
        <f t="shared" si="0"/>
        <v>0</v>
      </c>
      <c r="F39" s="37" t="str">
        <f>Info!$B$2</f>
        <v>323</v>
      </c>
      <c r="G39" s="477"/>
      <c r="H39" s="759">
        <f>+Cons_San_TOT!H39+Cons_Ter_TOT!H39+Cons_Ric!H39+Cons_118!H39</f>
        <v>0</v>
      </c>
      <c r="I39" s="759">
        <f>+Cons_San_TOT!I39+Cons_Ter_TOT!I39+Cons_Ric!I39+Cons_118!I39</f>
        <v>0</v>
      </c>
      <c r="J39" s="759">
        <f>+Cons_San_TOT!J39+Cons_Ter_TOT!J39+Cons_Ric!J39+Cons_118!J39</f>
        <v>0</v>
      </c>
      <c r="K39" s="759">
        <f>+Cons_San_TOT!K39+Cons_Ter_TOT!K39+Cons_Ric!K39+Cons_118!K39</f>
        <v>0</v>
      </c>
      <c r="L39" s="759">
        <f>+Cons_San_TOT!L39+Cons_Ter_TOT!L39+Cons_Ric!L39+Cons_118!L39</f>
        <v>0</v>
      </c>
      <c r="M39" s="759">
        <f>+Cons_San_TOT!M39+Cons_Ter_TOT!M39+Cons_Ric!M39+Cons_118!M39</f>
        <v>0</v>
      </c>
      <c r="N39" s="759">
        <f>+Cons_San_TOT!N39+Cons_Ter_TOT!N39+Cons_Ric!N39+Cons_118!N39</f>
        <v>0</v>
      </c>
      <c r="O39" s="759">
        <f>+Cons_San_TOT!O39+Cons_Ter_TOT!O39+Cons_Ric!O39+Cons_118!O39</f>
        <v>0</v>
      </c>
      <c r="P39" s="759">
        <f>+Cons_San_TOT!P39+Cons_Ter_TOT!P39+Cons_Ric!P39+Cons_118!P39</f>
        <v>0</v>
      </c>
      <c r="Q39" s="759">
        <f>+Cons_San_TOT!Q39+Cons_Ter_TOT!Q39+Cons_Ric!Q39+Cons_118!Q39</f>
        <v>0</v>
      </c>
      <c r="R39" s="759">
        <f>+Cons_San_TOT!R39+Cons_Ter_TOT!R39+Cons_Ric!R39+Cons_118!R39</f>
        <v>0</v>
      </c>
      <c r="S39" s="759">
        <f>+Cons_San_TOT!S39+Cons_Ter_TOT!S39+Cons_Ric!S39+Cons_118!S39</f>
        <v>0</v>
      </c>
      <c r="T39" s="759">
        <f>+Cons_San_TOT!T39+Cons_Ter_TOT!T39+Cons_Ric!T39+Cons_118!T39</f>
        <v>0</v>
      </c>
      <c r="U39" s="759">
        <f>+Cons_San_TOT!U39+Cons_Ter_TOT!U39+Cons_Ric!U39+Cons_118!U39</f>
        <v>0</v>
      </c>
      <c r="V39" s="759">
        <f>+Cons_San_TOT!V39+Cons_Ter_TOT!V39+Cons_Ric!V39+Cons_118!V39</f>
        <v>0</v>
      </c>
      <c r="W39" s="759">
        <f>+Cons_San_TOT!W39+Cons_Ter_TOT!W39+Cons_Ric!W39+Cons_118!W39</f>
        <v>0</v>
      </c>
      <c r="X39" s="759">
        <f>+Cons_San_TOT!X39+Cons_Ter_TOT!X39+Cons_Ric!X39+Cons_118!X39</f>
        <v>0</v>
      </c>
      <c r="Y39" s="759">
        <f>+Cons_San_TOT!Y39+Cons_Ter_TOT!Y39+Cons_Ric!Y39+Cons_118!Y39</f>
        <v>0</v>
      </c>
      <c r="Z39" s="759">
        <f>+Cons_San_TOT!Z39+Cons_Ter_TOT!Z39+Cons_Ric!Z39+Cons_118!Z39</f>
        <v>0</v>
      </c>
      <c r="AA39" s="759">
        <f>+Cons_San_TOT!AA39+Cons_Ter_TOT!AA39+Cons_Ric!AA39+Cons_118!AA39</f>
        <v>0</v>
      </c>
      <c r="AB39" s="759">
        <f>+Cons_San_TOT!AB39+Cons_Ter_TOT!AB39+Cons_Ric!AB39+Cons_118!AB39</f>
        <v>0</v>
      </c>
      <c r="AC39" s="759">
        <f>+Cons_San_TOT!AC39+Cons_Ter_TOT!AC39+Cons_Ric!AC39+Cons_118!AC39</f>
        <v>0</v>
      </c>
      <c r="AD39" s="759">
        <f>+Cons_San_TOT!AD39+Cons_Ter_TOT!AD39+Cons_Ric!AD39+Cons_118!AD39</f>
        <v>0</v>
      </c>
      <c r="AE39" s="759">
        <f>+Cons_San_TOT!AE39+Cons_Ter_TOT!AE39+Cons_Ric!AE39+Cons_118!AE39</f>
        <v>0</v>
      </c>
      <c r="AF39" s="759">
        <f>+Cons_San_TOT!AF39+Cons_Ter_TOT!AF39+Cons_Ric!AF39+Cons_118!AF39</f>
        <v>0</v>
      </c>
      <c r="AG39" s="759">
        <f>+Cons_San_TOT!AG39+Cons_Ter_TOT!AG39+Cons_Ric!AG39+Cons_118!AG39</f>
        <v>0</v>
      </c>
      <c r="AH39" s="759">
        <f>+Cons_San_TOT!AH39+Cons_Ter_TOT!AH39+Cons_Ric!AH39+Cons_118!AH39</f>
        <v>0</v>
      </c>
      <c r="AI39" s="759">
        <f>+Cons_San_TOT!AI39+Cons_Ter_TOT!AI39+Cons_Ric!AI39+Cons_118!AI39</f>
        <v>0</v>
      </c>
      <c r="AJ39" s="759">
        <f>+Cons_San_TOT!AJ39+Cons_Ter_TOT!AJ39+Cons_Ric!AJ39+Cons_118!AJ39</f>
        <v>0</v>
      </c>
      <c r="AK39" s="759">
        <f>+Cons_San_TOT!AK39+Cons_Ter_TOT!AK39+Cons_Ric!AK39+Cons_118!AK39</f>
        <v>0</v>
      </c>
      <c r="AL39" s="759">
        <f>+Cons_San_TOT!AL39+Cons_Ter_TOT!AL39+Cons_Ric!AL39+Cons_118!AL39</f>
        <v>0</v>
      </c>
      <c r="AM39" s="759">
        <f>+Cons_San_TOT!AM39+Cons_Ter_TOT!AM39+Cons_Ric!AM39+Cons_118!AM39</f>
        <v>0</v>
      </c>
      <c r="AN39" s="759">
        <f>+Cons_San_TOT!AN39+Cons_Ter_TOT!AN39+Cons_Ric!AN39+Cons_118!AN39</f>
        <v>0</v>
      </c>
      <c r="AO39" s="759">
        <f>+Cons_San_TOT!AO39+Cons_Ter_TOT!AO39+Cons_Ric!AO39+Cons_118!AO39</f>
        <v>0</v>
      </c>
      <c r="AP39" s="759">
        <f>+Cons_San_TOT!AP39+Cons_Ter_TOT!AP39+Cons_Ric!AP39+Cons_118!AP39</f>
        <v>0</v>
      </c>
      <c r="AQ39" s="759">
        <f>+Cons_San_TOT!AQ39+Cons_Ter_TOT!AQ39+Cons_Ric!AQ39+Cons_118!AQ39</f>
        <v>0</v>
      </c>
      <c r="AR39" s="759">
        <f>+Cons_San_TOT!AR39+Cons_Ter_TOT!AR39+Cons_Ric!AR39+Cons_118!AR39</f>
        <v>0</v>
      </c>
      <c r="AS39" s="759">
        <f>+Cons_San_TOT!AS39+Cons_Ter_TOT!AS39+Cons_Ric!AS39+Cons_118!AS39</f>
        <v>0</v>
      </c>
      <c r="AT39" s="759">
        <f>+Cons_San_TOT!AT39+Cons_Ter_TOT!AT39+Cons_Ric!AT39+Cons_118!AT39</f>
        <v>0</v>
      </c>
      <c r="AU39" s="759">
        <f>+Cons_San_TOT!AU39+Cons_Ter_TOT!AU39+Cons_Ric!AU39+Cons_118!AU39</f>
        <v>0</v>
      </c>
      <c r="AV39" s="759">
        <f>+Cons_San_TOT!AV39+Cons_Ter_TOT!AV39+Cons_Ric!AV39+Cons_118!AV39</f>
        <v>0</v>
      </c>
      <c r="AW39" s="759">
        <f>+Cons_San_TOT!AW39+Cons_Ter_TOT!AW39+Cons_Ric!AW39+Cons_118!AW39</f>
        <v>0</v>
      </c>
    </row>
    <row r="40" spans="1:49" ht="14.25">
      <c r="A40" s="336" t="s">
        <v>463</v>
      </c>
      <c r="B40" s="35" t="s">
        <v>464</v>
      </c>
      <c r="C40" s="36" t="s">
        <v>4904</v>
      </c>
      <c r="D40" s="998">
        <f ca="1">SUMIF(Codifica_CE!D:U,$A40,Codifica_CE!T:T)-SUMIF(Codifica_CE!$D$2482:$U$3721,$A40,Codifica_CE!$T$2482:$T$3721)</f>
        <v>0</v>
      </c>
      <c r="E40" s="981">
        <f t="shared" si="0"/>
        <v>0</v>
      </c>
      <c r="F40" s="37" t="str">
        <f>Info!$B$2</f>
        <v>323</v>
      </c>
      <c r="G40" s="477"/>
      <c r="H40" s="759">
        <f>+Cons_San_TOT!H40+Cons_Ter_TOT!H40+Cons_Ric!H40+Cons_118!H40</f>
        <v>0</v>
      </c>
      <c r="I40" s="759">
        <f>+Cons_San_TOT!I40+Cons_Ter_TOT!I40+Cons_Ric!I40+Cons_118!I40</f>
        <v>0</v>
      </c>
      <c r="J40" s="759">
        <f>+Cons_San_TOT!J40+Cons_Ter_TOT!J40+Cons_Ric!J40+Cons_118!J40</f>
        <v>0</v>
      </c>
      <c r="K40" s="759">
        <f>+Cons_San_TOT!K40+Cons_Ter_TOT!K40+Cons_Ric!K40+Cons_118!K40</f>
        <v>0</v>
      </c>
      <c r="L40" s="759">
        <f>+Cons_San_TOT!L40+Cons_Ter_TOT!L40+Cons_Ric!L40+Cons_118!L40</f>
        <v>0</v>
      </c>
      <c r="M40" s="759">
        <f>+Cons_San_TOT!M40+Cons_Ter_TOT!M40+Cons_Ric!M40+Cons_118!M40</f>
        <v>0</v>
      </c>
      <c r="N40" s="759">
        <f>+Cons_San_TOT!N40+Cons_Ter_TOT!N40+Cons_Ric!N40+Cons_118!N40</f>
        <v>0</v>
      </c>
      <c r="O40" s="759">
        <f>+Cons_San_TOT!O40+Cons_Ter_TOT!O40+Cons_Ric!O40+Cons_118!O40</f>
        <v>0</v>
      </c>
      <c r="P40" s="759">
        <f>+Cons_San_TOT!P40+Cons_Ter_TOT!P40+Cons_Ric!P40+Cons_118!P40</f>
        <v>0</v>
      </c>
      <c r="Q40" s="759">
        <f>+Cons_San_TOT!Q40+Cons_Ter_TOT!Q40+Cons_Ric!Q40+Cons_118!Q40</f>
        <v>0</v>
      </c>
      <c r="R40" s="759">
        <f>+Cons_San_TOT!R40+Cons_Ter_TOT!R40+Cons_Ric!R40+Cons_118!R40</f>
        <v>0</v>
      </c>
      <c r="S40" s="759">
        <f>+Cons_San_TOT!S40+Cons_Ter_TOT!S40+Cons_Ric!S40+Cons_118!S40</f>
        <v>0</v>
      </c>
      <c r="T40" s="759">
        <f>+Cons_San_TOT!T40+Cons_Ter_TOT!T40+Cons_Ric!T40+Cons_118!T40</f>
        <v>0</v>
      </c>
      <c r="U40" s="759">
        <f>+Cons_San_TOT!U40+Cons_Ter_TOT!U40+Cons_Ric!U40+Cons_118!U40</f>
        <v>0</v>
      </c>
      <c r="V40" s="759">
        <f>+Cons_San_TOT!V40+Cons_Ter_TOT!V40+Cons_Ric!V40+Cons_118!V40</f>
        <v>0</v>
      </c>
      <c r="W40" s="759">
        <f>+Cons_San_TOT!W40+Cons_Ter_TOT!W40+Cons_Ric!W40+Cons_118!W40</f>
        <v>0</v>
      </c>
      <c r="X40" s="759">
        <f>+Cons_San_TOT!X40+Cons_Ter_TOT!X40+Cons_Ric!X40+Cons_118!X40</f>
        <v>0</v>
      </c>
      <c r="Y40" s="759">
        <f>+Cons_San_TOT!Y40+Cons_Ter_TOT!Y40+Cons_Ric!Y40+Cons_118!Y40</f>
        <v>0</v>
      </c>
      <c r="Z40" s="759">
        <f>+Cons_San_TOT!Z40+Cons_Ter_TOT!Z40+Cons_Ric!Z40+Cons_118!Z40</f>
        <v>0</v>
      </c>
      <c r="AA40" s="759">
        <f>+Cons_San_TOT!AA40+Cons_Ter_TOT!AA40+Cons_Ric!AA40+Cons_118!AA40</f>
        <v>0</v>
      </c>
      <c r="AB40" s="759">
        <f>+Cons_San_TOT!AB40+Cons_Ter_TOT!AB40+Cons_Ric!AB40+Cons_118!AB40</f>
        <v>0</v>
      </c>
      <c r="AC40" s="759">
        <f>+Cons_San_TOT!AC40+Cons_Ter_TOT!AC40+Cons_Ric!AC40+Cons_118!AC40</f>
        <v>0</v>
      </c>
      <c r="AD40" s="759">
        <f>+Cons_San_TOT!AD40+Cons_Ter_TOT!AD40+Cons_Ric!AD40+Cons_118!AD40</f>
        <v>0</v>
      </c>
      <c r="AE40" s="759">
        <f>+Cons_San_TOT!AE40+Cons_Ter_TOT!AE40+Cons_Ric!AE40+Cons_118!AE40</f>
        <v>0</v>
      </c>
      <c r="AF40" s="759">
        <f>+Cons_San_TOT!AF40+Cons_Ter_TOT!AF40+Cons_Ric!AF40+Cons_118!AF40</f>
        <v>0</v>
      </c>
      <c r="AG40" s="759">
        <f>+Cons_San_TOT!AG40+Cons_Ter_TOT!AG40+Cons_Ric!AG40+Cons_118!AG40</f>
        <v>0</v>
      </c>
      <c r="AH40" s="759">
        <f>+Cons_San_TOT!AH40+Cons_Ter_TOT!AH40+Cons_Ric!AH40+Cons_118!AH40</f>
        <v>0</v>
      </c>
      <c r="AI40" s="759">
        <f>+Cons_San_TOT!AI40+Cons_Ter_TOT!AI40+Cons_Ric!AI40+Cons_118!AI40</f>
        <v>0</v>
      </c>
      <c r="AJ40" s="759">
        <f>+Cons_San_TOT!AJ40+Cons_Ter_TOT!AJ40+Cons_Ric!AJ40+Cons_118!AJ40</f>
        <v>0</v>
      </c>
      <c r="AK40" s="759">
        <f>+Cons_San_TOT!AK40+Cons_Ter_TOT!AK40+Cons_Ric!AK40+Cons_118!AK40</f>
        <v>0</v>
      </c>
      <c r="AL40" s="759">
        <f>+Cons_San_TOT!AL40+Cons_Ter_TOT!AL40+Cons_Ric!AL40+Cons_118!AL40</f>
        <v>0</v>
      </c>
      <c r="AM40" s="759">
        <f>+Cons_San_TOT!AM40+Cons_Ter_TOT!AM40+Cons_Ric!AM40+Cons_118!AM40</f>
        <v>0</v>
      </c>
      <c r="AN40" s="759">
        <f>+Cons_San_TOT!AN40+Cons_Ter_TOT!AN40+Cons_Ric!AN40+Cons_118!AN40</f>
        <v>0</v>
      </c>
      <c r="AO40" s="759">
        <f>+Cons_San_TOT!AO40+Cons_Ter_TOT!AO40+Cons_Ric!AO40+Cons_118!AO40</f>
        <v>0</v>
      </c>
      <c r="AP40" s="759">
        <f>+Cons_San_TOT!AP40+Cons_Ter_TOT!AP40+Cons_Ric!AP40+Cons_118!AP40</f>
        <v>0</v>
      </c>
      <c r="AQ40" s="759">
        <f>+Cons_San_TOT!AQ40+Cons_Ter_TOT!AQ40+Cons_Ric!AQ40+Cons_118!AQ40</f>
        <v>0</v>
      </c>
      <c r="AR40" s="759">
        <f>+Cons_San_TOT!AR40+Cons_Ter_TOT!AR40+Cons_Ric!AR40+Cons_118!AR40</f>
        <v>0</v>
      </c>
      <c r="AS40" s="759">
        <f>+Cons_San_TOT!AS40+Cons_Ter_TOT!AS40+Cons_Ric!AS40+Cons_118!AS40</f>
        <v>0</v>
      </c>
      <c r="AT40" s="759">
        <f>+Cons_San_TOT!AT40+Cons_Ter_TOT!AT40+Cons_Ric!AT40+Cons_118!AT40</f>
        <v>0</v>
      </c>
      <c r="AU40" s="759">
        <f>+Cons_San_TOT!AU40+Cons_Ter_TOT!AU40+Cons_Ric!AU40+Cons_118!AU40</f>
        <v>0</v>
      </c>
      <c r="AV40" s="759">
        <f>+Cons_San_TOT!AV40+Cons_Ter_TOT!AV40+Cons_Ric!AV40+Cons_118!AV40</f>
        <v>0</v>
      </c>
      <c r="AW40" s="759">
        <f>+Cons_San_TOT!AW40+Cons_Ter_TOT!AW40+Cons_Ric!AW40+Cons_118!AW40</f>
        <v>0</v>
      </c>
    </row>
    <row r="41" spans="1:49" ht="14.25">
      <c r="A41" s="336" t="s">
        <v>465</v>
      </c>
      <c r="B41" s="35" t="s">
        <v>466</v>
      </c>
      <c r="C41" s="36" t="s">
        <v>4904</v>
      </c>
      <c r="D41" s="998">
        <f ca="1">SUMIF(Codifica_CE!D:U,$A41,Codifica_CE!T:T)-SUMIF(Codifica_CE!$D$2482:$U$3721,$A41,Codifica_CE!$T$2482:$T$3721)</f>
        <v>0</v>
      </c>
      <c r="E41" s="981">
        <f t="shared" si="0"/>
        <v>0</v>
      </c>
      <c r="F41" s="37" t="str">
        <f>Info!$B$2</f>
        <v>323</v>
      </c>
      <c r="G41" s="477"/>
      <c r="H41" s="759">
        <f>+Cons_San_TOT!H41+Cons_Ter_TOT!H41+Cons_Ric!H41+Cons_118!H41</f>
        <v>0</v>
      </c>
      <c r="I41" s="759">
        <f>+Cons_San_TOT!I41+Cons_Ter_TOT!I41+Cons_Ric!I41+Cons_118!I41</f>
        <v>0</v>
      </c>
      <c r="J41" s="759">
        <f>+Cons_San_TOT!J41+Cons_Ter_TOT!J41+Cons_Ric!J41+Cons_118!J41</f>
        <v>0</v>
      </c>
      <c r="K41" s="759">
        <f>+Cons_San_TOT!K41+Cons_Ter_TOT!K41+Cons_Ric!K41+Cons_118!K41</f>
        <v>0</v>
      </c>
      <c r="L41" s="759">
        <f>+Cons_San_TOT!L41+Cons_Ter_TOT!L41+Cons_Ric!L41+Cons_118!L41</f>
        <v>0</v>
      </c>
      <c r="M41" s="759">
        <f>+Cons_San_TOT!M41+Cons_Ter_TOT!M41+Cons_Ric!M41+Cons_118!M41</f>
        <v>0</v>
      </c>
      <c r="N41" s="759">
        <f>+Cons_San_TOT!N41+Cons_Ter_TOT!N41+Cons_Ric!N41+Cons_118!N41</f>
        <v>0</v>
      </c>
      <c r="O41" s="759">
        <f>+Cons_San_TOT!O41+Cons_Ter_TOT!O41+Cons_Ric!O41+Cons_118!O41</f>
        <v>0</v>
      </c>
      <c r="P41" s="759">
        <f>+Cons_San_TOT!P41+Cons_Ter_TOT!P41+Cons_Ric!P41+Cons_118!P41</f>
        <v>0</v>
      </c>
      <c r="Q41" s="759">
        <f>+Cons_San_TOT!Q41+Cons_Ter_TOT!Q41+Cons_Ric!Q41+Cons_118!Q41</f>
        <v>0</v>
      </c>
      <c r="R41" s="759">
        <f>+Cons_San_TOT!R41+Cons_Ter_TOT!R41+Cons_Ric!R41+Cons_118!R41</f>
        <v>0</v>
      </c>
      <c r="S41" s="759">
        <f>+Cons_San_TOT!S41+Cons_Ter_TOT!S41+Cons_Ric!S41+Cons_118!S41</f>
        <v>0</v>
      </c>
      <c r="T41" s="759">
        <f>+Cons_San_TOT!T41+Cons_Ter_TOT!T41+Cons_Ric!T41+Cons_118!T41</f>
        <v>0</v>
      </c>
      <c r="U41" s="759">
        <f>+Cons_San_TOT!U41+Cons_Ter_TOT!U41+Cons_Ric!U41+Cons_118!U41</f>
        <v>0</v>
      </c>
      <c r="V41" s="759">
        <f>+Cons_San_TOT!V41+Cons_Ter_TOT!V41+Cons_Ric!V41+Cons_118!V41</f>
        <v>0</v>
      </c>
      <c r="W41" s="759">
        <f>+Cons_San_TOT!W41+Cons_Ter_TOT!W41+Cons_Ric!W41+Cons_118!W41</f>
        <v>0</v>
      </c>
      <c r="X41" s="759">
        <f>+Cons_San_TOT!X41+Cons_Ter_TOT!X41+Cons_Ric!X41+Cons_118!X41</f>
        <v>0</v>
      </c>
      <c r="Y41" s="759">
        <f>+Cons_San_TOT!Y41+Cons_Ter_TOT!Y41+Cons_Ric!Y41+Cons_118!Y41</f>
        <v>0</v>
      </c>
      <c r="Z41" s="759">
        <f>+Cons_San_TOT!Z41+Cons_Ter_TOT!Z41+Cons_Ric!Z41+Cons_118!Z41</f>
        <v>0</v>
      </c>
      <c r="AA41" s="759">
        <f>+Cons_San_TOT!AA41+Cons_Ter_TOT!AA41+Cons_Ric!AA41+Cons_118!AA41</f>
        <v>0</v>
      </c>
      <c r="AB41" s="759">
        <f>+Cons_San_TOT!AB41+Cons_Ter_TOT!AB41+Cons_Ric!AB41+Cons_118!AB41</f>
        <v>0</v>
      </c>
      <c r="AC41" s="759">
        <f>+Cons_San_TOT!AC41+Cons_Ter_TOT!AC41+Cons_Ric!AC41+Cons_118!AC41</f>
        <v>0</v>
      </c>
      <c r="AD41" s="759">
        <f>+Cons_San_TOT!AD41+Cons_Ter_TOT!AD41+Cons_Ric!AD41+Cons_118!AD41</f>
        <v>0</v>
      </c>
      <c r="AE41" s="759">
        <f>+Cons_San_TOT!AE41+Cons_Ter_TOT!AE41+Cons_Ric!AE41+Cons_118!AE41</f>
        <v>0</v>
      </c>
      <c r="AF41" s="759">
        <f>+Cons_San_TOT!AF41+Cons_Ter_TOT!AF41+Cons_Ric!AF41+Cons_118!AF41</f>
        <v>0</v>
      </c>
      <c r="AG41" s="759">
        <f>+Cons_San_TOT!AG41+Cons_Ter_TOT!AG41+Cons_Ric!AG41+Cons_118!AG41</f>
        <v>0</v>
      </c>
      <c r="AH41" s="759">
        <f>+Cons_San_TOT!AH41+Cons_Ter_TOT!AH41+Cons_Ric!AH41+Cons_118!AH41</f>
        <v>0</v>
      </c>
      <c r="AI41" s="759">
        <f>+Cons_San_TOT!AI41+Cons_Ter_TOT!AI41+Cons_Ric!AI41+Cons_118!AI41</f>
        <v>0</v>
      </c>
      <c r="AJ41" s="759">
        <f>+Cons_San_TOT!AJ41+Cons_Ter_TOT!AJ41+Cons_Ric!AJ41+Cons_118!AJ41</f>
        <v>0</v>
      </c>
      <c r="AK41" s="759">
        <f>+Cons_San_TOT!AK41+Cons_Ter_TOT!AK41+Cons_Ric!AK41+Cons_118!AK41</f>
        <v>0</v>
      </c>
      <c r="AL41" s="759">
        <f>+Cons_San_TOT!AL41+Cons_Ter_TOT!AL41+Cons_Ric!AL41+Cons_118!AL41</f>
        <v>0</v>
      </c>
      <c r="AM41" s="759">
        <f>+Cons_San_TOT!AM41+Cons_Ter_TOT!AM41+Cons_Ric!AM41+Cons_118!AM41</f>
        <v>0</v>
      </c>
      <c r="AN41" s="759">
        <f>+Cons_San_TOT!AN41+Cons_Ter_TOT!AN41+Cons_Ric!AN41+Cons_118!AN41</f>
        <v>0</v>
      </c>
      <c r="AO41" s="759">
        <f>+Cons_San_TOT!AO41+Cons_Ter_TOT!AO41+Cons_Ric!AO41+Cons_118!AO41</f>
        <v>0</v>
      </c>
      <c r="AP41" s="759">
        <f>+Cons_San_TOT!AP41+Cons_Ter_TOT!AP41+Cons_Ric!AP41+Cons_118!AP41</f>
        <v>0</v>
      </c>
      <c r="AQ41" s="759">
        <f>+Cons_San_TOT!AQ41+Cons_Ter_TOT!AQ41+Cons_Ric!AQ41+Cons_118!AQ41</f>
        <v>0</v>
      </c>
      <c r="AR41" s="759">
        <f>+Cons_San_TOT!AR41+Cons_Ter_TOT!AR41+Cons_Ric!AR41+Cons_118!AR41</f>
        <v>0</v>
      </c>
      <c r="AS41" s="759">
        <f>+Cons_San_TOT!AS41+Cons_Ter_TOT!AS41+Cons_Ric!AS41+Cons_118!AS41</f>
        <v>0</v>
      </c>
      <c r="AT41" s="759">
        <f>+Cons_San_TOT!AT41+Cons_Ter_TOT!AT41+Cons_Ric!AT41+Cons_118!AT41</f>
        <v>0</v>
      </c>
      <c r="AU41" s="759">
        <f>+Cons_San_TOT!AU41+Cons_Ter_TOT!AU41+Cons_Ric!AU41+Cons_118!AU41</f>
        <v>0</v>
      </c>
      <c r="AV41" s="759">
        <f>+Cons_San_TOT!AV41+Cons_Ter_TOT!AV41+Cons_Ric!AV41+Cons_118!AV41</f>
        <v>0</v>
      </c>
      <c r="AW41" s="759">
        <f>+Cons_San_TOT!AW41+Cons_Ter_TOT!AW41+Cons_Ric!AW41+Cons_118!AW41</f>
        <v>0</v>
      </c>
    </row>
    <row r="42" spans="1:49" ht="25.5">
      <c r="A42" s="336" t="s">
        <v>494</v>
      </c>
      <c r="B42" s="35" t="s">
        <v>496</v>
      </c>
      <c r="C42" s="36" t="s">
        <v>4904</v>
      </c>
      <c r="D42" s="998">
        <f ca="1">SUMIF(Codifica_CE!D:U,$A42,Codifica_CE!T:T)-SUMIF(Codifica_CE!$D$2482:$U$3721,$A42,Codifica_CE!$T$2482:$T$3721)</f>
        <v>0</v>
      </c>
      <c r="E42" s="981">
        <f t="shared" si="0"/>
        <v>0</v>
      </c>
      <c r="F42" s="37" t="str">
        <f>Info!$B$2</f>
        <v>323</v>
      </c>
      <c r="G42" s="477"/>
      <c r="H42" s="759">
        <f>+Cons_San_TOT!H42+Cons_Ter_TOT!H42+Cons_Ric!H42+Cons_118!H42</f>
        <v>0</v>
      </c>
      <c r="I42" s="759">
        <f>+Cons_San_TOT!I42+Cons_Ter_TOT!I42+Cons_Ric!I42+Cons_118!I42</f>
        <v>0</v>
      </c>
      <c r="J42" s="759">
        <f>+Cons_San_TOT!J42+Cons_Ter_TOT!J42+Cons_Ric!J42+Cons_118!J42</f>
        <v>0</v>
      </c>
      <c r="K42" s="759">
        <f>+Cons_San_TOT!K42+Cons_Ter_TOT!K42+Cons_Ric!K42+Cons_118!K42</f>
        <v>0</v>
      </c>
      <c r="L42" s="759">
        <f>+Cons_San_TOT!L42+Cons_Ter_TOT!L42+Cons_Ric!L42+Cons_118!L42</f>
        <v>0</v>
      </c>
      <c r="M42" s="759">
        <f>+Cons_San_TOT!M42+Cons_Ter_TOT!M42+Cons_Ric!M42+Cons_118!M42</f>
        <v>0</v>
      </c>
      <c r="N42" s="759">
        <f>+Cons_San_TOT!N42+Cons_Ter_TOT!N42+Cons_Ric!N42+Cons_118!N42</f>
        <v>0</v>
      </c>
      <c r="O42" s="759">
        <f>+Cons_San_TOT!O42+Cons_Ter_TOT!O42+Cons_Ric!O42+Cons_118!O42</f>
        <v>0</v>
      </c>
      <c r="P42" s="759">
        <f>+Cons_San_TOT!P42+Cons_Ter_TOT!P42+Cons_Ric!P42+Cons_118!P42</f>
        <v>0</v>
      </c>
      <c r="Q42" s="759">
        <f>+Cons_San_TOT!Q42+Cons_Ter_TOT!Q42+Cons_Ric!Q42+Cons_118!Q42</f>
        <v>0</v>
      </c>
      <c r="R42" s="759">
        <f>+Cons_San_TOT!R42+Cons_Ter_TOT!R42+Cons_Ric!R42+Cons_118!R42</f>
        <v>0</v>
      </c>
      <c r="S42" s="759">
        <f>+Cons_San_TOT!S42+Cons_Ter_TOT!S42+Cons_Ric!S42+Cons_118!S42</f>
        <v>0</v>
      </c>
      <c r="T42" s="759">
        <f>+Cons_San_TOT!T42+Cons_Ter_TOT!T42+Cons_Ric!T42+Cons_118!T42</f>
        <v>0</v>
      </c>
      <c r="U42" s="759">
        <f>+Cons_San_TOT!U42+Cons_Ter_TOT!U42+Cons_Ric!U42+Cons_118!U42</f>
        <v>0</v>
      </c>
      <c r="V42" s="759">
        <f>+Cons_San_TOT!V42+Cons_Ter_TOT!V42+Cons_Ric!V42+Cons_118!V42</f>
        <v>0</v>
      </c>
      <c r="W42" s="759">
        <f>+Cons_San_TOT!W42+Cons_Ter_TOT!W42+Cons_Ric!W42+Cons_118!W42</f>
        <v>0</v>
      </c>
      <c r="X42" s="759">
        <f>+Cons_San_TOT!X42+Cons_Ter_TOT!X42+Cons_Ric!X42+Cons_118!X42</f>
        <v>0</v>
      </c>
      <c r="Y42" s="759">
        <f>+Cons_San_TOT!Y42+Cons_Ter_TOT!Y42+Cons_Ric!Y42+Cons_118!Y42</f>
        <v>0</v>
      </c>
      <c r="Z42" s="759">
        <f>+Cons_San_TOT!Z42+Cons_Ter_TOT!Z42+Cons_Ric!Z42+Cons_118!Z42</f>
        <v>0</v>
      </c>
      <c r="AA42" s="759">
        <f>+Cons_San_TOT!AA42+Cons_Ter_TOT!AA42+Cons_Ric!AA42+Cons_118!AA42</f>
        <v>0</v>
      </c>
      <c r="AB42" s="759">
        <f>+Cons_San_TOT!AB42+Cons_Ter_TOT!AB42+Cons_Ric!AB42+Cons_118!AB42</f>
        <v>0</v>
      </c>
      <c r="AC42" s="759">
        <f>+Cons_San_TOT!AC42+Cons_Ter_TOT!AC42+Cons_Ric!AC42+Cons_118!AC42</f>
        <v>0</v>
      </c>
      <c r="AD42" s="759">
        <f>+Cons_San_TOT!AD42+Cons_Ter_TOT!AD42+Cons_Ric!AD42+Cons_118!AD42</f>
        <v>0</v>
      </c>
      <c r="AE42" s="759">
        <f>+Cons_San_TOT!AE42+Cons_Ter_TOT!AE42+Cons_Ric!AE42+Cons_118!AE42</f>
        <v>0</v>
      </c>
      <c r="AF42" s="759">
        <f>+Cons_San_TOT!AF42+Cons_Ter_TOT!AF42+Cons_Ric!AF42+Cons_118!AF42</f>
        <v>0</v>
      </c>
      <c r="AG42" s="759">
        <f>+Cons_San_TOT!AG42+Cons_Ter_TOT!AG42+Cons_Ric!AG42+Cons_118!AG42</f>
        <v>0</v>
      </c>
      <c r="AH42" s="759">
        <f>+Cons_San_TOT!AH42+Cons_Ter_TOT!AH42+Cons_Ric!AH42+Cons_118!AH42</f>
        <v>0</v>
      </c>
      <c r="AI42" s="759">
        <f>+Cons_San_TOT!AI42+Cons_Ter_TOT!AI42+Cons_Ric!AI42+Cons_118!AI42</f>
        <v>0</v>
      </c>
      <c r="AJ42" s="759">
        <f>+Cons_San_TOT!AJ42+Cons_Ter_TOT!AJ42+Cons_Ric!AJ42+Cons_118!AJ42</f>
        <v>0</v>
      </c>
      <c r="AK42" s="759">
        <f>+Cons_San_TOT!AK42+Cons_Ter_TOT!AK42+Cons_Ric!AK42+Cons_118!AK42</f>
        <v>0</v>
      </c>
      <c r="AL42" s="759">
        <f>+Cons_San_TOT!AL42+Cons_Ter_TOT!AL42+Cons_Ric!AL42+Cons_118!AL42</f>
        <v>0</v>
      </c>
      <c r="AM42" s="759">
        <f>+Cons_San_TOT!AM42+Cons_Ter_TOT!AM42+Cons_Ric!AM42+Cons_118!AM42</f>
        <v>0</v>
      </c>
      <c r="AN42" s="759">
        <f>+Cons_San_TOT!AN42+Cons_Ter_TOT!AN42+Cons_Ric!AN42+Cons_118!AN42</f>
        <v>0</v>
      </c>
      <c r="AO42" s="759">
        <f>+Cons_San_TOT!AO42+Cons_Ter_TOT!AO42+Cons_Ric!AO42+Cons_118!AO42</f>
        <v>0</v>
      </c>
      <c r="AP42" s="759">
        <f>+Cons_San_TOT!AP42+Cons_Ter_TOT!AP42+Cons_Ric!AP42+Cons_118!AP42</f>
        <v>0</v>
      </c>
      <c r="AQ42" s="759">
        <f>+Cons_San_TOT!AQ42+Cons_Ter_TOT!AQ42+Cons_Ric!AQ42+Cons_118!AQ42</f>
        <v>0</v>
      </c>
      <c r="AR42" s="759">
        <f>+Cons_San_TOT!AR42+Cons_Ter_TOT!AR42+Cons_Ric!AR42+Cons_118!AR42</f>
        <v>0</v>
      </c>
      <c r="AS42" s="759">
        <f>+Cons_San_TOT!AS42+Cons_Ter_TOT!AS42+Cons_Ric!AS42+Cons_118!AS42</f>
        <v>0</v>
      </c>
      <c r="AT42" s="759">
        <f>+Cons_San_TOT!AT42+Cons_Ter_TOT!AT42+Cons_Ric!AT42+Cons_118!AT42</f>
        <v>0</v>
      </c>
      <c r="AU42" s="759">
        <f>+Cons_San_TOT!AU42+Cons_Ter_TOT!AU42+Cons_Ric!AU42+Cons_118!AU42</f>
        <v>0</v>
      </c>
      <c r="AV42" s="759">
        <f>+Cons_San_TOT!AV42+Cons_Ter_TOT!AV42+Cons_Ric!AV42+Cons_118!AV42</f>
        <v>0</v>
      </c>
      <c r="AW42" s="759">
        <f>+Cons_San_TOT!AW42+Cons_Ter_TOT!AW42+Cons_Ric!AW42+Cons_118!AW42</f>
        <v>0</v>
      </c>
    </row>
    <row r="43" spans="1:49" ht="25.5">
      <c r="A43" s="336" t="s">
        <v>500</v>
      </c>
      <c r="B43" s="35" t="s">
        <v>502</v>
      </c>
      <c r="C43" s="36" t="s">
        <v>4904</v>
      </c>
      <c r="D43" s="998">
        <f ca="1">SUMIF(Codifica_CE!D:U,$A43,Codifica_CE!T:T)-SUMIF(Codifica_CE!$D$2482:$U$3721,$A43,Codifica_CE!$T$2482:$T$3721)</f>
        <v>0</v>
      </c>
      <c r="E43" s="981">
        <f t="shared" si="0"/>
        <v>0</v>
      </c>
      <c r="F43" s="37" t="str">
        <f>Info!$B$2</f>
        <v>323</v>
      </c>
      <c r="G43" s="477"/>
      <c r="H43" s="759">
        <f>+Cons_San_TOT!H43+Cons_Ter_TOT!H43+Cons_Ric!H43+Cons_118!H43</f>
        <v>0</v>
      </c>
      <c r="I43" s="759">
        <f>+Cons_San_TOT!I43+Cons_Ter_TOT!I43+Cons_Ric!I43+Cons_118!I43</f>
        <v>0</v>
      </c>
      <c r="J43" s="759">
        <f>+Cons_San_TOT!J43+Cons_Ter_TOT!J43+Cons_Ric!J43+Cons_118!J43</f>
        <v>0</v>
      </c>
      <c r="K43" s="759">
        <f>+Cons_San_TOT!K43+Cons_Ter_TOT!K43+Cons_Ric!K43+Cons_118!K43</f>
        <v>0</v>
      </c>
      <c r="L43" s="759">
        <f>+Cons_San_TOT!L43+Cons_Ter_TOT!L43+Cons_Ric!L43+Cons_118!L43</f>
        <v>0</v>
      </c>
      <c r="M43" s="759">
        <f>+Cons_San_TOT!M43+Cons_Ter_TOT!M43+Cons_Ric!M43+Cons_118!M43</f>
        <v>0</v>
      </c>
      <c r="N43" s="759">
        <f>+Cons_San_TOT!N43+Cons_Ter_TOT!N43+Cons_Ric!N43+Cons_118!N43</f>
        <v>0</v>
      </c>
      <c r="O43" s="759">
        <f>+Cons_San_TOT!O43+Cons_Ter_TOT!O43+Cons_Ric!O43+Cons_118!O43</f>
        <v>0</v>
      </c>
      <c r="P43" s="759">
        <f>+Cons_San_TOT!P43+Cons_Ter_TOT!P43+Cons_Ric!P43+Cons_118!P43</f>
        <v>0</v>
      </c>
      <c r="Q43" s="759">
        <f>+Cons_San_TOT!Q43+Cons_Ter_TOT!Q43+Cons_Ric!Q43+Cons_118!Q43</f>
        <v>0</v>
      </c>
      <c r="R43" s="759">
        <f>+Cons_San_TOT!R43+Cons_Ter_TOT!R43+Cons_Ric!R43+Cons_118!R43</f>
        <v>0</v>
      </c>
      <c r="S43" s="759">
        <f>+Cons_San_TOT!S43+Cons_Ter_TOT!S43+Cons_Ric!S43+Cons_118!S43</f>
        <v>0</v>
      </c>
      <c r="T43" s="759">
        <f>+Cons_San_TOT!T43+Cons_Ter_TOT!T43+Cons_Ric!T43+Cons_118!T43</f>
        <v>0</v>
      </c>
      <c r="U43" s="759">
        <f>+Cons_San_TOT!U43+Cons_Ter_TOT!U43+Cons_Ric!U43+Cons_118!U43</f>
        <v>0</v>
      </c>
      <c r="V43" s="759">
        <f>+Cons_San_TOT!V43+Cons_Ter_TOT!V43+Cons_Ric!V43+Cons_118!V43</f>
        <v>0</v>
      </c>
      <c r="W43" s="759">
        <f>+Cons_San_TOT!W43+Cons_Ter_TOT!W43+Cons_Ric!W43+Cons_118!W43</f>
        <v>0</v>
      </c>
      <c r="X43" s="759">
        <f>+Cons_San_TOT!X43+Cons_Ter_TOT!X43+Cons_Ric!X43+Cons_118!X43</f>
        <v>0</v>
      </c>
      <c r="Y43" s="759">
        <f>+Cons_San_TOT!Y43+Cons_Ter_TOT!Y43+Cons_Ric!Y43+Cons_118!Y43</f>
        <v>0</v>
      </c>
      <c r="Z43" s="759">
        <f>+Cons_San_TOT!Z43+Cons_Ter_TOT!Z43+Cons_Ric!Z43+Cons_118!Z43</f>
        <v>0</v>
      </c>
      <c r="AA43" s="759">
        <f>+Cons_San_TOT!AA43+Cons_Ter_TOT!AA43+Cons_Ric!AA43+Cons_118!AA43</f>
        <v>0</v>
      </c>
      <c r="AB43" s="759">
        <f>+Cons_San_TOT!AB43+Cons_Ter_TOT!AB43+Cons_Ric!AB43+Cons_118!AB43</f>
        <v>0</v>
      </c>
      <c r="AC43" s="759">
        <f>+Cons_San_TOT!AC43+Cons_Ter_TOT!AC43+Cons_Ric!AC43+Cons_118!AC43</f>
        <v>0</v>
      </c>
      <c r="AD43" s="759">
        <f>+Cons_San_TOT!AD43+Cons_Ter_TOT!AD43+Cons_Ric!AD43+Cons_118!AD43</f>
        <v>0</v>
      </c>
      <c r="AE43" s="759">
        <f>+Cons_San_TOT!AE43+Cons_Ter_TOT!AE43+Cons_Ric!AE43+Cons_118!AE43</f>
        <v>0</v>
      </c>
      <c r="AF43" s="759">
        <f>+Cons_San_TOT!AF43+Cons_Ter_TOT!AF43+Cons_Ric!AF43+Cons_118!AF43</f>
        <v>0</v>
      </c>
      <c r="AG43" s="759">
        <f>+Cons_San_TOT!AG43+Cons_Ter_TOT!AG43+Cons_Ric!AG43+Cons_118!AG43</f>
        <v>0</v>
      </c>
      <c r="AH43" s="759">
        <f>+Cons_San_TOT!AH43+Cons_Ter_TOT!AH43+Cons_Ric!AH43+Cons_118!AH43</f>
        <v>0</v>
      </c>
      <c r="AI43" s="759">
        <f>+Cons_San_TOT!AI43+Cons_Ter_TOT!AI43+Cons_Ric!AI43+Cons_118!AI43</f>
        <v>0</v>
      </c>
      <c r="AJ43" s="759">
        <f>+Cons_San_TOT!AJ43+Cons_Ter_TOT!AJ43+Cons_Ric!AJ43+Cons_118!AJ43</f>
        <v>0</v>
      </c>
      <c r="AK43" s="759">
        <f>+Cons_San_TOT!AK43+Cons_Ter_TOT!AK43+Cons_Ric!AK43+Cons_118!AK43</f>
        <v>0</v>
      </c>
      <c r="AL43" s="759">
        <f>+Cons_San_TOT!AL43+Cons_Ter_TOT!AL43+Cons_Ric!AL43+Cons_118!AL43</f>
        <v>0</v>
      </c>
      <c r="AM43" s="759">
        <f>+Cons_San_TOT!AM43+Cons_Ter_TOT!AM43+Cons_Ric!AM43+Cons_118!AM43</f>
        <v>0</v>
      </c>
      <c r="AN43" s="759">
        <f>+Cons_San_TOT!AN43+Cons_Ter_TOT!AN43+Cons_Ric!AN43+Cons_118!AN43</f>
        <v>0</v>
      </c>
      <c r="AO43" s="759">
        <f>+Cons_San_TOT!AO43+Cons_Ter_TOT!AO43+Cons_Ric!AO43+Cons_118!AO43</f>
        <v>0</v>
      </c>
      <c r="AP43" s="759">
        <f>+Cons_San_TOT!AP43+Cons_Ter_TOT!AP43+Cons_Ric!AP43+Cons_118!AP43</f>
        <v>0</v>
      </c>
      <c r="AQ43" s="759">
        <f>+Cons_San_TOT!AQ43+Cons_Ter_TOT!AQ43+Cons_Ric!AQ43+Cons_118!AQ43</f>
        <v>0</v>
      </c>
      <c r="AR43" s="759">
        <f>+Cons_San_TOT!AR43+Cons_Ter_TOT!AR43+Cons_Ric!AR43+Cons_118!AR43</f>
        <v>0</v>
      </c>
      <c r="AS43" s="759">
        <f>+Cons_San_TOT!AS43+Cons_Ter_TOT!AS43+Cons_Ric!AS43+Cons_118!AS43</f>
        <v>0</v>
      </c>
      <c r="AT43" s="759">
        <f>+Cons_San_TOT!AT43+Cons_Ter_TOT!AT43+Cons_Ric!AT43+Cons_118!AT43</f>
        <v>0</v>
      </c>
      <c r="AU43" s="759">
        <f>+Cons_San_TOT!AU43+Cons_Ter_TOT!AU43+Cons_Ric!AU43+Cons_118!AU43</f>
        <v>0</v>
      </c>
      <c r="AV43" s="759">
        <f>+Cons_San_TOT!AV43+Cons_Ter_TOT!AV43+Cons_Ric!AV43+Cons_118!AV43</f>
        <v>0</v>
      </c>
      <c r="AW43" s="759">
        <f>+Cons_San_TOT!AW43+Cons_Ter_TOT!AW43+Cons_Ric!AW43+Cons_118!AW43</f>
        <v>0</v>
      </c>
    </row>
    <row r="44" spans="1:49" ht="25.5">
      <c r="A44" s="336" t="s">
        <v>521</v>
      </c>
      <c r="B44" s="35" t="s">
        <v>522</v>
      </c>
      <c r="C44" s="36" t="s">
        <v>4904</v>
      </c>
      <c r="D44" s="998">
        <f ca="1">SUMIF(Codifica_CE!D:U,$A44,Codifica_CE!T:T)-SUMIF(Codifica_CE!$D$2482:$U$3721,$A44,Codifica_CE!$T$2482:$T$3721)</f>
        <v>1</v>
      </c>
      <c r="E44" s="981">
        <f t="shared" si="0"/>
        <v>1</v>
      </c>
      <c r="F44" s="37" t="str">
        <f>Info!$B$2</f>
        <v>323</v>
      </c>
      <c r="G44" s="477"/>
      <c r="H44" s="759">
        <f>+Cons_San_TOT!H44+Cons_Ter_TOT!H44+Cons_Ric!H44+Cons_118!H44</f>
        <v>0</v>
      </c>
      <c r="I44" s="759">
        <f>+Cons_San_TOT!I44+Cons_Ter_TOT!I44+Cons_Ric!I44+Cons_118!I44</f>
        <v>0</v>
      </c>
      <c r="J44" s="759">
        <f>+Cons_San_TOT!J44+Cons_Ter_TOT!J44+Cons_Ric!J44+Cons_118!J44</f>
        <v>0</v>
      </c>
      <c r="K44" s="759">
        <f>+Cons_San_TOT!K44+Cons_Ter_TOT!K44+Cons_Ric!K44+Cons_118!K44</f>
        <v>0</v>
      </c>
      <c r="L44" s="759">
        <f>+Cons_San_TOT!L44+Cons_Ter_TOT!L44+Cons_Ric!L44+Cons_118!L44</f>
        <v>0</v>
      </c>
      <c r="M44" s="759">
        <f>+Cons_San_TOT!M44+Cons_Ter_TOT!M44+Cons_Ric!M44+Cons_118!M44</f>
        <v>0</v>
      </c>
      <c r="N44" s="759">
        <f>+Cons_San_TOT!N44+Cons_Ter_TOT!N44+Cons_Ric!N44+Cons_118!N44</f>
        <v>0</v>
      </c>
      <c r="O44" s="759">
        <f>+Cons_San_TOT!O44+Cons_Ter_TOT!O44+Cons_Ric!O44+Cons_118!O44</f>
        <v>0</v>
      </c>
      <c r="P44" s="759">
        <f>+Cons_San_TOT!P44+Cons_Ter_TOT!P44+Cons_Ric!P44+Cons_118!P44</f>
        <v>0</v>
      </c>
      <c r="Q44" s="759">
        <f>+Cons_San_TOT!Q44+Cons_Ter_TOT!Q44+Cons_Ric!Q44+Cons_118!Q44</f>
        <v>0</v>
      </c>
      <c r="R44" s="759">
        <f>+Cons_San_TOT!R44+Cons_Ter_TOT!R44+Cons_Ric!R44+Cons_118!R44</f>
        <v>0</v>
      </c>
      <c r="S44" s="759">
        <f>+Cons_San_TOT!S44+Cons_Ter_TOT!S44+Cons_Ric!S44+Cons_118!S44</f>
        <v>0</v>
      </c>
      <c r="T44" s="759">
        <f>+Cons_San_TOT!T44+Cons_Ter_TOT!T44+Cons_Ric!T44+Cons_118!T44</f>
        <v>0</v>
      </c>
      <c r="U44" s="759">
        <f>+Cons_San_TOT!U44+Cons_Ter_TOT!U44+Cons_Ric!U44+Cons_118!U44</f>
        <v>0</v>
      </c>
      <c r="V44" s="759">
        <f>+Cons_San_TOT!V44+Cons_Ter_TOT!V44+Cons_Ric!V44+Cons_118!V44</f>
        <v>0</v>
      </c>
      <c r="W44" s="759">
        <f>+Cons_San_TOT!W44+Cons_Ter_TOT!W44+Cons_Ric!W44+Cons_118!W44</f>
        <v>0</v>
      </c>
      <c r="X44" s="759">
        <f>+Cons_San_TOT!X44+Cons_Ter_TOT!X44+Cons_Ric!X44+Cons_118!X44</f>
        <v>0</v>
      </c>
      <c r="Y44" s="759">
        <f>+Cons_San_TOT!Y44+Cons_Ter_TOT!Y44+Cons_Ric!Y44+Cons_118!Y44</f>
        <v>0</v>
      </c>
      <c r="Z44" s="759">
        <f>+Cons_San_TOT!Z44+Cons_Ter_TOT!Z44+Cons_Ric!Z44+Cons_118!Z44</f>
        <v>0</v>
      </c>
      <c r="AA44" s="759">
        <f>+Cons_San_TOT!AA44+Cons_Ter_TOT!AA44+Cons_Ric!AA44+Cons_118!AA44</f>
        <v>0</v>
      </c>
      <c r="AB44" s="759">
        <f>+Cons_San_TOT!AB44+Cons_Ter_TOT!AB44+Cons_Ric!AB44+Cons_118!AB44</f>
        <v>1</v>
      </c>
      <c r="AC44" s="759">
        <f>+Cons_San_TOT!AC44+Cons_Ter_TOT!AC44+Cons_Ric!AC44+Cons_118!AC44</f>
        <v>0</v>
      </c>
      <c r="AD44" s="759">
        <f>+Cons_San_TOT!AD44+Cons_Ter_TOT!AD44+Cons_Ric!AD44+Cons_118!AD44</f>
        <v>0</v>
      </c>
      <c r="AE44" s="759">
        <f>+Cons_San_TOT!AE44+Cons_Ter_TOT!AE44+Cons_Ric!AE44+Cons_118!AE44</f>
        <v>0</v>
      </c>
      <c r="AF44" s="759">
        <f>+Cons_San_TOT!AF44+Cons_Ter_TOT!AF44+Cons_Ric!AF44+Cons_118!AF44</f>
        <v>0</v>
      </c>
      <c r="AG44" s="759">
        <f>+Cons_San_TOT!AG44+Cons_Ter_TOT!AG44+Cons_Ric!AG44+Cons_118!AG44</f>
        <v>0</v>
      </c>
      <c r="AH44" s="759">
        <f>+Cons_San_TOT!AH44+Cons_Ter_TOT!AH44+Cons_Ric!AH44+Cons_118!AH44</f>
        <v>0</v>
      </c>
      <c r="AI44" s="759">
        <f>+Cons_San_TOT!AI44+Cons_Ter_TOT!AI44+Cons_Ric!AI44+Cons_118!AI44</f>
        <v>0</v>
      </c>
      <c r="AJ44" s="759">
        <f>+Cons_San_TOT!AJ44+Cons_Ter_TOT!AJ44+Cons_Ric!AJ44+Cons_118!AJ44</f>
        <v>0</v>
      </c>
      <c r="AK44" s="759">
        <f>+Cons_San_TOT!AK44+Cons_Ter_TOT!AK44+Cons_Ric!AK44+Cons_118!AK44</f>
        <v>0</v>
      </c>
      <c r="AL44" s="759">
        <f>+Cons_San_TOT!AL44+Cons_Ter_TOT!AL44+Cons_Ric!AL44+Cons_118!AL44</f>
        <v>0</v>
      </c>
      <c r="AM44" s="759">
        <f>+Cons_San_TOT!AM44+Cons_Ter_TOT!AM44+Cons_Ric!AM44+Cons_118!AM44</f>
        <v>0</v>
      </c>
      <c r="AN44" s="759">
        <f>+Cons_San_TOT!AN44+Cons_Ter_TOT!AN44+Cons_Ric!AN44+Cons_118!AN44</f>
        <v>0</v>
      </c>
      <c r="AO44" s="759">
        <f>+Cons_San_TOT!AO44+Cons_Ter_TOT!AO44+Cons_Ric!AO44+Cons_118!AO44</f>
        <v>0</v>
      </c>
      <c r="AP44" s="759">
        <f>+Cons_San_TOT!AP44+Cons_Ter_TOT!AP44+Cons_Ric!AP44+Cons_118!AP44</f>
        <v>0</v>
      </c>
      <c r="AQ44" s="759">
        <f>+Cons_San_TOT!AQ44+Cons_Ter_TOT!AQ44+Cons_Ric!AQ44+Cons_118!AQ44</f>
        <v>0</v>
      </c>
      <c r="AR44" s="759">
        <f>+Cons_San_TOT!AR44+Cons_Ter_TOT!AR44+Cons_Ric!AR44+Cons_118!AR44</f>
        <v>0</v>
      </c>
      <c r="AS44" s="759">
        <f>+Cons_San_TOT!AS44+Cons_Ter_TOT!AS44+Cons_Ric!AS44+Cons_118!AS44</f>
        <v>0</v>
      </c>
      <c r="AT44" s="759">
        <f>+Cons_San_TOT!AT44+Cons_Ter_TOT!AT44+Cons_Ric!AT44+Cons_118!AT44</f>
        <v>0</v>
      </c>
      <c r="AU44" s="759">
        <f>+Cons_San_TOT!AU44+Cons_Ter_TOT!AU44+Cons_Ric!AU44+Cons_118!AU44</f>
        <v>0</v>
      </c>
      <c r="AV44" s="759">
        <f>+Cons_San_TOT!AV44+Cons_Ter_TOT!AV44+Cons_Ric!AV44+Cons_118!AV44</f>
        <v>0</v>
      </c>
      <c r="AW44" s="759">
        <f>+Cons_San_TOT!AW44+Cons_Ter_TOT!AW44+Cons_Ric!AW44+Cons_118!AW44</f>
        <v>0</v>
      </c>
    </row>
    <row r="45" spans="1:49" ht="25.5">
      <c r="A45" s="336" t="s">
        <v>525</v>
      </c>
      <c r="B45" s="35" t="s">
        <v>526</v>
      </c>
      <c r="C45" s="36" t="s">
        <v>4904</v>
      </c>
      <c r="D45" s="998">
        <f ca="1">SUMIF(Codifica_CE!D:U,$A45,Codifica_CE!T:T)-SUMIF(Codifica_CE!$D$2482:$U$3721,$A45,Codifica_CE!$T$2482:$T$3721)</f>
        <v>0</v>
      </c>
      <c r="E45" s="981">
        <f t="shared" si="0"/>
        <v>0</v>
      </c>
      <c r="F45" s="37" t="str">
        <f>Info!$B$2</f>
        <v>323</v>
      </c>
      <c r="G45" s="477"/>
      <c r="H45" s="759">
        <f>+Cons_San_TOT!H45+Cons_Ter_TOT!H45+Cons_Ric!H45+Cons_118!H45</f>
        <v>0</v>
      </c>
      <c r="I45" s="759">
        <f>+Cons_San_TOT!I45+Cons_Ter_TOT!I45+Cons_Ric!I45+Cons_118!I45</f>
        <v>0</v>
      </c>
      <c r="J45" s="759">
        <f>+Cons_San_TOT!J45+Cons_Ter_TOT!J45+Cons_Ric!J45+Cons_118!J45</f>
        <v>0</v>
      </c>
      <c r="K45" s="759">
        <f>+Cons_San_TOT!K45+Cons_Ter_TOT!K45+Cons_Ric!K45+Cons_118!K45</f>
        <v>0</v>
      </c>
      <c r="L45" s="759">
        <f>+Cons_San_TOT!L45+Cons_Ter_TOT!L45+Cons_Ric!L45+Cons_118!L45</f>
        <v>0</v>
      </c>
      <c r="M45" s="759">
        <f>+Cons_San_TOT!M45+Cons_Ter_TOT!M45+Cons_Ric!M45+Cons_118!M45</f>
        <v>0</v>
      </c>
      <c r="N45" s="759">
        <f>+Cons_San_TOT!N45+Cons_Ter_TOT!N45+Cons_Ric!N45+Cons_118!N45</f>
        <v>0</v>
      </c>
      <c r="O45" s="759">
        <f>+Cons_San_TOT!O45+Cons_Ter_TOT!O45+Cons_Ric!O45+Cons_118!O45</f>
        <v>0</v>
      </c>
      <c r="P45" s="759">
        <f>+Cons_San_TOT!P45+Cons_Ter_TOT!P45+Cons_Ric!P45+Cons_118!P45</f>
        <v>0</v>
      </c>
      <c r="Q45" s="759">
        <f>+Cons_San_TOT!Q45+Cons_Ter_TOT!Q45+Cons_Ric!Q45+Cons_118!Q45</f>
        <v>0</v>
      </c>
      <c r="R45" s="759">
        <f>+Cons_San_TOT!R45+Cons_Ter_TOT!R45+Cons_Ric!R45+Cons_118!R45</f>
        <v>0</v>
      </c>
      <c r="S45" s="759">
        <f>+Cons_San_TOT!S45+Cons_Ter_TOT!S45+Cons_Ric!S45+Cons_118!S45</f>
        <v>0</v>
      </c>
      <c r="T45" s="759">
        <f>+Cons_San_TOT!T45+Cons_Ter_TOT!T45+Cons_Ric!T45+Cons_118!T45</f>
        <v>0</v>
      </c>
      <c r="U45" s="759">
        <f>+Cons_San_TOT!U45+Cons_Ter_TOT!U45+Cons_Ric!U45+Cons_118!U45</f>
        <v>0</v>
      </c>
      <c r="V45" s="759">
        <f>+Cons_San_TOT!V45+Cons_Ter_TOT!V45+Cons_Ric!V45+Cons_118!V45</f>
        <v>0</v>
      </c>
      <c r="W45" s="759">
        <f>+Cons_San_TOT!W45+Cons_Ter_TOT!W45+Cons_Ric!W45+Cons_118!W45</f>
        <v>0</v>
      </c>
      <c r="X45" s="759">
        <f>+Cons_San_TOT!X45+Cons_Ter_TOT!X45+Cons_Ric!X45+Cons_118!X45</f>
        <v>0</v>
      </c>
      <c r="Y45" s="759">
        <f>+Cons_San_TOT!Y45+Cons_Ter_TOT!Y45+Cons_Ric!Y45+Cons_118!Y45</f>
        <v>0</v>
      </c>
      <c r="Z45" s="759">
        <f>+Cons_San_TOT!Z45+Cons_Ter_TOT!Z45+Cons_Ric!Z45+Cons_118!Z45</f>
        <v>0</v>
      </c>
      <c r="AA45" s="759">
        <f>+Cons_San_TOT!AA45+Cons_Ter_TOT!AA45+Cons_Ric!AA45+Cons_118!AA45</f>
        <v>0</v>
      </c>
      <c r="AB45" s="759">
        <f>+Cons_San_TOT!AB45+Cons_Ter_TOT!AB45+Cons_Ric!AB45+Cons_118!AB45</f>
        <v>0</v>
      </c>
      <c r="AC45" s="759">
        <f>+Cons_San_TOT!AC45+Cons_Ter_TOT!AC45+Cons_Ric!AC45+Cons_118!AC45</f>
        <v>0</v>
      </c>
      <c r="AD45" s="759">
        <f>+Cons_San_TOT!AD45+Cons_Ter_TOT!AD45+Cons_Ric!AD45+Cons_118!AD45</f>
        <v>0</v>
      </c>
      <c r="AE45" s="759">
        <f>+Cons_San_TOT!AE45+Cons_Ter_TOT!AE45+Cons_Ric!AE45+Cons_118!AE45</f>
        <v>0</v>
      </c>
      <c r="AF45" s="759">
        <f>+Cons_San_TOT!AF45+Cons_Ter_TOT!AF45+Cons_Ric!AF45+Cons_118!AF45</f>
        <v>0</v>
      </c>
      <c r="AG45" s="759">
        <f>+Cons_San_TOT!AG45+Cons_Ter_TOT!AG45+Cons_Ric!AG45+Cons_118!AG45</f>
        <v>0</v>
      </c>
      <c r="AH45" s="759">
        <f>+Cons_San_TOT!AH45+Cons_Ter_TOT!AH45+Cons_Ric!AH45+Cons_118!AH45</f>
        <v>0</v>
      </c>
      <c r="AI45" s="759">
        <f>+Cons_San_TOT!AI45+Cons_Ter_TOT!AI45+Cons_Ric!AI45+Cons_118!AI45</f>
        <v>0</v>
      </c>
      <c r="AJ45" s="759">
        <f>+Cons_San_TOT!AJ45+Cons_Ter_TOT!AJ45+Cons_Ric!AJ45+Cons_118!AJ45</f>
        <v>0</v>
      </c>
      <c r="AK45" s="759">
        <f>+Cons_San_TOT!AK45+Cons_Ter_TOT!AK45+Cons_Ric!AK45+Cons_118!AK45</f>
        <v>0</v>
      </c>
      <c r="AL45" s="759">
        <f>+Cons_San_TOT!AL45+Cons_Ter_TOT!AL45+Cons_Ric!AL45+Cons_118!AL45</f>
        <v>0</v>
      </c>
      <c r="AM45" s="759">
        <f>+Cons_San_TOT!AM45+Cons_Ter_TOT!AM45+Cons_Ric!AM45+Cons_118!AM45</f>
        <v>0</v>
      </c>
      <c r="AN45" s="759">
        <f>+Cons_San_TOT!AN45+Cons_Ter_TOT!AN45+Cons_Ric!AN45+Cons_118!AN45</f>
        <v>0</v>
      </c>
      <c r="AO45" s="759">
        <f>+Cons_San_TOT!AO45+Cons_Ter_TOT!AO45+Cons_Ric!AO45+Cons_118!AO45</f>
        <v>0</v>
      </c>
      <c r="AP45" s="759">
        <f>+Cons_San_TOT!AP45+Cons_Ter_TOT!AP45+Cons_Ric!AP45+Cons_118!AP45</f>
        <v>0</v>
      </c>
      <c r="AQ45" s="759">
        <f>+Cons_San_TOT!AQ45+Cons_Ter_TOT!AQ45+Cons_Ric!AQ45+Cons_118!AQ45</f>
        <v>0</v>
      </c>
      <c r="AR45" s="759">
        <f>+Cons_San_TOT!AR45+Cons_Ter_TOT!AR45+Cons_Ric!AR45+Cons_118!AR45</f>
        <v>0</v>
      </c>
      <c r="AS45" s="759">
        <f>+Cons_San_TOT!AS45+Cons_Ter_TOT!AS45+Cons_Ric!AS45+Cons_118!AS45</f>
        <v>0</v>
      </c>
      <c r="AT45" s="759">
        <f>+Cons_San_TOT!AT45+Cons_Ter_TOT!AT45+Cons_Ric!AT45+Cons_118!AT45</f>
        <v>0</v>
      </c>
      <c r="AU45" s="759">
        <f>+Cons_San_TOT!AU45+Cons_Ter_TOT!AU45+Cons_Ric!AU45+Cons_118!AU45</f>
        <v>0</v>
      </c>
      <c r="AV45" s="759">
        <f>+Cons_San_TOT!AV45+Cons_Ter_TOT!AV45+Cons_Ric!AV45+Cons_118!AV45</f>
        <v>0</v>
      </c>
      <c r="AW45" s="759">
        <f>+Cons_San_TOT!AW45+Cons_Ter_TOT!AW45+Cons_Ric!AW45+Cons_118!AW45</f>
        <v>0</v>
      </c>
    </row>
    <row r="46" spans="1:49" ht="14.25">
      <c r="A46" s="478" t="s">
        <v>576</v>
      </c>
      <c r="B46" s="479" t="s">
        <v>578</v>
      </c>
      <c r="C46" s="480" t="s">
        <v>4904</v>
      </c>
      <c r="D46" s="998">
        <f ca="1">SUMIF(Codifica_CE!D:U,$A46,Codifica_CE!T:T)-SUMIF(Codifica_CE!$D$2482:$U$3721,$A46,Codifica_CE!$T$2482:$T$3721)</f>
        <v>0</v>
      </c>
      <c r="E46" s="981">
        <f t="shared" si="0"/>
        <v>0</v>
      </c>
      <c r="F46" s="37" t="str">
        <f>Info!$B$2</f>
        <v>323</v>
      </c>
      <c r="G46" s="727"/>
      <c r="H46" s="759">
        <f>+Cons_San_TOT!H46+Cons_Ter_TOT!H46+Cons_Ric!H46+Cons_118!H46</f>
        <v>0</v>
      </c>
      <c r="I46" s="759">
        <f>+Cons_San_TOT!I46+Cons_Ter_TOT!I46+Cons_Ric!I46+Cons_118!I46</f>
        <v>0</v>
      </c>
      <c r="J46" s="759">
        <f>+Cons_San_TOT!J46+Cons_Ter_TOT!J46+Cons_Ric!J46+Cons_118!J46</f>
        <v>0</v>
      </c>
      <c r="K46" s="759">
        <f>+Cons_San_TOT!K46+Cons_Ter_TOT!K46+Cons_Ric!K46+Cons_118!K46</f>
        <v>0</v>
      </c>
      <c r="L46" s="759">
        <f>+Cons_San_TOT!L46+Cons_Ter_TOT!L46+Cons_Ric!L46+Cons_118!L46</f>
        <v>0</v>
      </c>
      <c r="M46" s="759">
        <f>+Cons_San_TOT!M46+Cons_Ter_TOT!M46+Cons_Ric!M46+Cons_118!M46</f>
        <v>0</v>
      </c>
      <c r="N46" s="759">
        <f>+Cons_San_TOT!N46+Cons_Ter_TOT!N46+Cons_Ric!N46+Cons_118!N46</f>
        <v>0</v>
      </c>
      <c r="O46" s="759">
        <f>+Cons_San_TOT!O46+Cons_Ter_TOT!O46+Cons_Ric!O46+Cons_118!O46</f>
        <v>0</v>
      </c>
      <c r="P46" s="759">
        <f>+Cons_San_TOT!P46+Cons_Ter_TOT!P46+Cons_Ric!P46+Cons_118!P46</f>
        <v>0</v>
      </c>
      <c r="Q46" s="759">
        <f>+Cons_San_TOT!Q46+Cons_Ter_TOT!Q46+Cons_Ric!Q46+Cons_118!Q46</f>
        <v>0</v>
      </c>
      <c r="R46" s="759">
        <f>+Cons_San_TOT!R46+Cons_Ter_TOT!R46+Cons_Ric!R46+Cons_118!R46</f>
        <v>0</v>
      </c>
      <c r="S46" s="759">
        <f>+Cons_San_TOT!S46+Cons_Ter_TOT!S46+Cons_Ric!S46+Cons_118!S46</f>
        <v>0</v>
      </c>
      <c r="T46" s="759">
        <f>+Cons_San_TOT!T46+Cons_Ter_TOT!T46+Cons_Ric!T46+Cons_118!T46</f>
        <v>0</v>
      </c>
      <c r="U46" s="759">
        <f>+Cons_San_TOT!U46+Cons_Ter_TOT!U46+Cons_Ric!U46+Cons_118!U46</f>
        <v>0</v>
      </c>
      <c r="V46" s="759">
        <f>+Cons_San_TOT!V46+Cons_Ter_TOT!V46+Cons_Ric!V46+Cons_118!V46</f>
        <v>0</v>
      </c>
      <c r="W46" s="759">
        <f>+Cons_San_TOT!W46+Cons_Ter_TOT!W46+Cons_Ric!W46+Cons_118!W46</f>
        <v>0</v>
      </c>
      <c r="X46" s="759">
        <f>+Cons_San_TOT!X46+Cons_Ter_TOT!X46+Cons_Ric!X46+Cons_118!X46</f>
        <v>0</v>
      </c>
      <c r="Y46" s="759">
        <f>+Cons_San_TOT!Y46+Cons_Ter_TOT!Y46+Cons_Ric!Y46+Cons_118!Y46</f>
        <v>0</v>
      </c>
      <c r="Z46" s="759">
        <f>+Cons_San_TOT!Z46+Cons_Ter_TOT!Z46+Cons_Ric!Z46+Cons_118!Z46</f>
        <v>0</v>
      </c>
      <c r="AA46" s="759">
        <f>+Cons_San_TOT!AA46+Cons_Ter_TOT!AA46+Cons_Ric!AA46+Cons_118!AA46</f>
        <v>0</v>
      </c>
      <c r="AB46" s="759">
        <f>+Cons_San_TOT!AB46+Cons_Ter_TOT!AB46+Cons_Ric!AB46+Cons_118!AB46</f>
        <v>0</v>
      </c>
      <c r="AC46" s="759">
        <f>+Cons_San_TOT!AC46+Cons_Ter_TOT!AC46+Cons_Ric!AC46+Cons_118!AC46</f>
        <v>0</v>
      </c>
      <c r="AD46" s="759">
        <f>+Cons_San_TOT!AD46+Cons_Ter_TOT!AD46+Cons_Ric!AD46+Cons_118!AD46</f>
        <v>0</v>
      </c>
      <c r="AE46" s="759">
        <f>+Cons_San_TOT!AE46+Cons_Ter_TOT!AE46+Cons_Ric!AE46+Cons_118!AE46</f>
        <v>0</v>
      </c>
      <c r="AF46" s="759">
        <f>+Cons_San_TOT!AF46+Cons_Ter_TOT!AF46+Cons_Ric!AF46+Cons_118!AF46</f>
        <v>0</v>
      </c>
      <c r="AG46" s="759">
        <f>+Cons_San_TOT!AG46+Cons_Ter_TOT!AG46+Cons_Ric!AG46+Cons_118!AG46</f>
        <v>0</v>
      </c>
      <c r="AH46" s="759">
        <f>+Cons_San_TOT!AH46+Cons_Ter_TOT!AH46+Cons_Ric!AH46+Cons_118!AH46</f>
        <v>0</v>
      </c>
      <c r="AI46" s="759">
        <f>+Cons_San_TOT!AI46+Cons_Ter_TOT!AI46+Cons_Ric!AI46+Cons_118!AI46</f>
        <v>0</v>
      </c>
      <c r="AJ46" s="759">
        <f>+Cons_San_TOT!AJ46+Cons_Ter_TOT!AJ46+Cons_Ric!AJ46+Cons_118!AJ46</f>
        <v>0</v>
      </c>
      <c r="AK46" s="759">
        <f>+Cons_San_TOT!AK46+Cons_Ter_TOT!AK46+Cons_Ric!AK46+Cons_118!AK46</f>
        <v>0</v>
      </c>
      <c r="AL46" s="759">
        <f>+Cons_San_TOT!AL46+Cons_Ter_TOT!AL46+Cons_Ric!AL46+Cons_118!AL46</f>
        <v>0</v>
      </c>
      <c r="AM46" s="759">
        <f>+Cons_San_TOT!AM46+Cons_Ter_TOT!AM46+Cons_Ric!AM46+Cons_118!AM46</f>
        <v>0</v>
      </c>
      <c r="AN46" s="759">
        <f>+Cons_San_TOT!AN46+Cons_Ter_TOT!AN46+Cons_Ric!AN46+Cons_118!AN46</f>
        <v>0</v>
      </c>
      <c r="AO46" s="759">
        <f>+Cons_San_TOT!AO46+Cons_Ter_TOT!AO46+Cons_Ric!AO46+Cons_118!AO46</f>
        <v>0</v>
      </c>
      <c r="AP46" s="759">
        <f>+Cons_San_TOT!AP46+Cons_Ter_TOT!AP46+Cons_Ric!AP46+Cons_118!AP46</f>
        <v>0</v>
      </c>
      <c r="AQ46" s="759">
        <f>+Cons_San_TOT!AQ46+Cons_Ter_TOT!AQ46+Cons_Ric!AQ46+Cons_118!AQ46</f>
        <v>0</v>
      </c>
      <c r="AR46" s="759">
        <f>+Cons_San_TOT!AR46+Cons_Ter_TOT!AR46+Cons_Ric!AR46+Cons_118!AR46</f>
        <v>0</v>
      </c>
      <c r="AS46" s="759">
        <f>+Cons_San_TOT!AS46+Cons_Ter_TOT!AS46+Cons_Ric!AS46+Cons_118!AS46</f>
        <v>0</v>
      </c>
      <c r="AT46" s="759">
        <f>+Cons_San_TOT!AT46+Cons_Ter_TOT!AT46+Cons_Ric!AT46+Cons_118!AT46</f>
        <v>0</v>
      </c>
      <c r="AU46" s="759">
        <f>+Cons_San_TOT!AU46+Cons_Ter_TOT!AU46+Cons_Ric!AU46+Cons_118!AU46</f>
        <v>0</v>
      </c>
      <c r="AV46" s="759">
        <f>+Cons_San_TOT!AV46+Cons_Ter_TOT!AV46+Cons_Ric!AV46+Cons_118!AV46</f>
        <v>0</v>
      </c>
      <c r="AW46" s="759">
        <f>+Cons_San_TOT!AW46+Cons_Ter_TOT!AW46+Cons_Ric!AW46+Cons_118!AW46</f>
        <v>0</v>
      </c>
    </row>
    <row r="47" spans="1:49" ht="25.5">
      <c r="A47" s="478" t="s">
        <v>581</v>
      </c>
      <c r="B47" s="479" t="s">
        <v>582</v>
      </c>
      <c r="C47" s="480" t="s">
        <v>4904</v>
      </c>
      <c r="D47" s="998">
        <f ca="1">SUMIF(Codifica_CE!D:U,$A47,Codifica_CE!T:T)-SUMIF(Codifica_CE!$D$2482:$U$3721,$A47,Codifica_CE!$T$2482:$T$3721)</f>
        <v>454</v>
      </c>
      <c r="E47" s="981">
        <f t="shared" si="0"/>
        <v>454</v>
      </c>
      <c r="F47" s="37" t="str">
        <f>Info!$B$2</f>
        <v>323</v>
      </c>
      <c r="G47" s="727"/>
      <c r="H47" s="759">
        <f>+Cons_San_TOT!H47+Cons_Ter_TOT!H47+Cons_Ric!H47+Cons_118!H47</f>
        <v>0</v>
      </c>
      <c r="I47" s="759">
        <f>+Cons_San_TOT!I47+Cons_Ter_TOT!I47+Cons_Ric!I47+Cons_118!I47</f>
        <v>0</v>
      </c>
      <c r="J47" s="759">
        <f>+Cons_San_TOT!J47+Cons_Ter_TOT!J47+Cons_Ric!J47+Cons_118!J47</f>
        <v>0</v>
      </c>
      <c r="K47" s="759">
        <f>+Cons_San_TOT!K47+Cons_Ter_TOT!K47+Cons_Ric!K47+Cons_118!K47</f>
        <v>0</v>
      </c>
      <c r="L47" s="759">
        <f>+Cons_San_TOT!L47+Cons_Ter_TOT!L47+Cons_Ric!L47+Cons_118!L47</f>
        <v>0</v>
      </c>
      <c r="M47" s="759">
        <f>+Cons_San_TOT!M47+Cons_Ter_TOT!M47+Cons_Ric!M47+Cons_118!M47</f>
        <v>0</v>
      </c>
      <c r="N47" s="759">
        <f>+Cons_San_TOT!N47+Cons_Ter_TOT!N47+Cons_Ric!N47+Cons_118!N47</f>
        <v>0</v>
      </c>
      <c r="O47" s="759">
        <f>+Cons_San_TOT!O47+Cons_Ter_TOT!O47+Cons_Ric!O47+Cons_118!O47</f>
        <v>0</v>
      </c>
      <c r="P47" s="759">
        <f>+Cons_San_TOT!P47+Cons_Ter_TOT!P47+Cons_Ric!P47+Cons_118!P47</f>
        <v>0</v>
      </c>
      <c r="Q47" s="759">
        <f>+Cons_San_TOT!Q47+Cons_Ter_TOT!Q47+Cons_Ric!Q47+Cons_118!Q47</f>
        <v>0</v>
      </c>
      <c r="R47" s="759">
        <f>+Cons_San_TOT!R47+Cons_Ter_TOT!R47+Cons_Ric!R47+Cons_118!R47</f>
        <v>0</v>
      </c>
      <c r="S47" s="759">
        <f>+Cons_San_TOT!S47+Cons_Ter_TOT!S47+Cons_Ric!S47+Cons_118!S47</f>
        <v>0</v>
      </c>
      <c r="T47" s="759">
        <f>+Cons_San_TOT!T47+Cons_Ter_TOT!T47+Cons_Ric!T47+Cons_118!T47</f>
        <v>0</v>
      </c>
      <c r="U47" s="759">
        <f>+Cons_San_TOT!U47+Cons_Ter_TOT!U47+Cons_Ric!U47+Cons_118!U47</f>
        <v>0</v>
      </c>
      <c r="V47" s="759">
        <f>+Cons_San_TOT!V47+Cons_Ter_TOT!V47+Cons_Ric!V47+Cons_118!V47</f>
        <v>0</v>
      </c>
      <c r="W47" s="759">
        <f>+Cons_San_TOT!W47+Cons_Ter_TOT!W47+Cons_Ric!W47+Cons_118!W47</f>
        <v>0</v>
      </c>
      <c r="X47" s="759">
        <f>+Cons_San_TOT!X47+Cons_Ter_TOT!X47+Cons_Ric!X47+Cons_118!X47</f>
        <v>0</v>
      </c>
      <c r="Y47" s="759">
        <f>+Cons_San_TOT!Y47+Cons_Ter_TOT!Y47+Cons_Ric!Y47+Cons_118!Y47</f>
        <v>0</v>
      </c>
      <c r="Z47" s="759">
        <f>+Cons_San_TOT!Z47+Cons_Ter_TOT!Z47+Cons_Ric!Z47+Cons_118!Z47</f>
        <v>0</v>
      </c>
      <c r="AA47" s="759">
        <f>+Cons_San_TOT!AA47+Cons_Ter_TOT!AA47+Cons_Ric!AA47+Cons_118!AA47</f>
        <v>0</v>
      </c>
      <c r="AB47" s="759">
        <f>+Cons_San_TOT!AB47+Cons_Ter_TOT!AB47+Cons_Ric!AB47+Cons_118!AB47</f>
        <v>438</v>
      </c>
      <c r="AC47" s="759">
        <f>+Cons_San_TOT!AC47+Cons_Ter_TOT!AC47+Cons_Ric!AC47+Cons_118!AC47</f>
        <v>16</v>
      </c>
      <c r="AD47" s="759">
        <f>+Cons_San_TOT!AD47+Cons_Ter_TOT!AD47+Cons_Ric!AD47+Cons_118!AD47</f>
        <v>0</v>
      </c>
      <c r="AE47" s="759">
        <f>+Cons_San_TOT!AE47+Cons_Ter_TOT!AE47+Cons_Ric!AE47+Cons_118!AE47</f>
        <v>0</v>
      </c>
      <c r="AF47" s="759">
        <f>+Cons_San_TOT!AF47+Cons_Ter_TOT!AF47+Cons_Ric!AF47+Cons_118!AF47</f>
        <v>0</v>
      </c>
      <c r="AG47" s="759">
        <f>+Cons_San_TOT!AG47+Cons_Ter_TOT!AG47+Cons_Ric!AG47+Cons_118!AG47</f>
        <v>0</v>
      </c>
      <c r="AH47" s="759">
        <f>+Cons_San_TOT!AH47+Cons_Ter_TOT!AH47+Cons_Ric!AH47+Cons_118!AH47</f>
        <v>0</v>
      </c>
      <c r="AI47" s="759">
        <f>+Cons_San_TOT!AI47+Cons_Ter_TOT!AI47+Cons_Ric!AI47+Cons_118!AI47</f>
        <v>0</v>
      </c>
      <c r="AJ47" s="759">
        <f>+Cons_San_TOT!AJ47+Cons_Ter_TOT!AJ47+Cons_Ric!AJ47+Cons_118!AJ47</f>
        <v>0</v>
      </c>
      <c r="AK47" s="759">
        <f>+Cons_San_TOT!AK47+Cons_Ter_TOT!AK47+Cons_Ric!AK47+Cons_118!AK47</f>
        <v>0</v>
      </c>
      <c r="AL47" s="759">
        <f>+Cons_San_TOT!AL47+Cons_Ter_TOT!AL47+Cons_Ric!AL47+Cons_118!AL47</f>
        <v>0</v>
      </c>
      <c r="AM47" s="759">
        <f>+Cons_San_TOT!AM47+Cons_Ter_TOT!AM47+Cons_Ric!AM47+Cons_118!AM47</f>
        <v>0</v>
      </c>
      <c r="AN47" s="759">
        <f>+Cons_San_TOT!AN47+Cons_Ter_TOT!AN47+Cons_Ric!AN47+Cons_118!AN47</f>
        <v>0</v>
      </c>
      <c r="AO47" s="759">
        <f>+Cons_San_TOT!AO47+Cons_Ter_TOT!AO47+Cons_Ric!AO47+Cons_118!AO47</f>
        <v>0</v>
      </c>
      <c r="AP47" s="759">
        <f>+Cons_San_TOT!AP47+Cons_Ter_TOT!AP47+Cons_Ric!AP47+Cons_118!AP47</f>
        <v>0</v>
      </c>
      <c r="AQ47" s="759">
        <f>+Cons_San_TOT!AQ47+Cons_Ter_TOT!AQ47+Cons_Ric!AQ47+Cons_118!AQ47</f>
        <v>0</v>
      </c>
      <c r="AR47" s="759">
        <f>+Cons_San_TOT!AR47+Cons_Ter_TOT!AR47+Cons_Ric!AR47+Cons_118!AR47</f>
        <v>0</v>
      </c>
      <c r="AS47" s="759">
        <f>+Cons_San_TOT!AS47+Cons_Ter_TOT!AS47+Cons_Ric!AS47+Cons_118!AS47</f>
        <v>0</v>
      </c>
      <c r="AT47" s="759">
        <f>+Cons_San_TOT!AT47+Cons_Ter_TOT!AT47+Cons_Ric!AT47+Cons_118!AT47</f>
        <v>0</v>
      </c>
      <c r="AU47" s="759">
        <f>+Cons_San_TOT!AU47+Cons_Ter_TOT!AU47+Cons_Ric!AU47+Cons_118!AU47</f>
        <v>0</v>
      </c>
      <c r="AV47" s="759">
        <f>+Cons_San_TOT!AV47+Cons_Ter_TOT!AV47+Cons_Ric!AV47+Cons_118!AV47</f>
        <v>0</v>
      </c>
      <c r="AW47" s="759">
        <f>+Cons_San_TOT!AW47+Cons_Ter_TOT!AW47+Cons_Ric!AW47+Cons_118!AW47</f>
        <v>0</v>
      </c>
    </row>
    <row r="48" spans="1:49" ht="14.25">
      <c r="A48" s="478" t="s">
        <v>596</v>
      </c>
      <c r="B48" s="479" t="s">
        <v>597</v>
      </c>
      <c r="C48" s="480" t="s">
        <v>4904</v>
      </c>
      <c r="D48" s="998">
        <f ca="1">SUMIF(Codifica_CE!D:U,$A48,Codifica_CE!T:T)-SUMIF(Codifica_CE!$D$2482:$U$3721,$A48,Codifica_CE!$T$2482:$T$3721)</f>
        <v>0</v>
      </c>
      <c r="E48" s="981">
        <f t="shared" si="0"/>
        <v>0</v>
      </c>
      <c r="F48" s="37" t="str">
        <f>Info!$B$2</f>
        <v>323</v>
      </c>
      <c r="G48" s="727"/>
      <c r="H48" s="759">
        <f>+Cons_San_TOT!H48+Cons_Ter_TOT!H48+Cons_Ric!H48+Cons_118!H48</f>
        <v>0</v>
      </c>
      <c r="I48" s="759">
        <f>+Cons_San_TOT!I48+Cons_Ter_TOT!I48+Cons_Ric!I48+Cons_118!I48</f>
        <v>0</v>
      </c>
      <c r="J48" s="759">
        <f>+Cons_San_TOT!J48+Cons_Ter_TOT!J48+Cons_Ric!J48+Cons_118!J48</f>
        <v>0</v>
      </c>
      <c r="K48" s="759">
        <f>+Cons_San_TOT!K48+Cons_Ter_TOT!K48+Cons_Ric!K48+Cons_118!K48</f>
        <v>0</v>
      </c>
      <c r="L48" s="759">
        <f>+Cons_San_TOT!L48+Cons_Ter_TOT!L48+Cons_Ric!L48+Cons_118!L48</f>
        <v>0</v>
      </c>
      <c r="M48" s="759">
        <f>+Cons_San_TOT!M48+Cons_Ter_TOT!M48+Cons_Ric!M48+Cons_118!M48</f>
        <v>0</v>
      </c>
      <c r="N48" s="759">
        <f>+Cons_San_TOT!N48+Cons_Ter_TOT!N48+Cons_Ric!N48+Cons_118!N48</f>
        <v>0</v>
      </c>
      <c r="O48" s="759">
        <f>+Cons_San_TOT!O48+Cons_Ter_TOT!O48+Cons_Ric!O48+Cons_118!O48</f>
        <v>0</v>
      </c>
      <c r="P48" s="759">
        <f>+Cons_San_TOT!P48+Cons_Ter_TOT!P48+Cons_Ric!P48+Cons_118!P48</f>
        <v>0</v>
      </c>
      <c r="Q48" s="759">
        <f>+Cons_San_TOT!Q48+Cons_Ter_TOT!Q48+Cons_Ric!Q48+Cons_118!Q48</f>
        <v>0</v>
      </c>
      <c r="R48" s="759">
        <f>+Cons_San_TOT!R48+Cons_Ter_TOT!R48+Cons_Ric!R48+Cons_118!R48</f>
        <v>0</v>
      </c>
      <c r="S48" s="759">
        <f>+Cons_San_TOT!S48+Cons_Ter_TOT!S48+Cons_Ric!S48+Cons_118!S48</f>
        <v>0</v>
      </c>
      <c r="T48" s="759">
        <f>+Cons_San_TOT!T48+Cons_Ter_TOT!T48+Cons_Ric!T48+Cons_118!T48</f>
        <v>0</v>
      </c>
      <c r="U48" s="759">
        <f>+Cons_San_TOT!U48+Cons_Ter_TOT!U48+Cons_Ric!U48+Cons_118!U48</f>
        <v>0</v>
      </c>
      <c r="V48" s="759">
        <f>+Cons_San_TOT!V48+Cons_Ter_TOT!V48+Cons_Ric!V48+Cons_118!V48</f>
        <v>0</v>
      </c>
      <c r="W48" s="759">
        <f>+Cons_San_TOT!W48+Cons_Ter_TOT!W48+Cons_Ric!W48+Cons_118!W48</f>
        <v>0</v>
      </c>
      <c r="X48" s="759">
        <f>+Cons_San_TOT!X48+Cons_Ter_TOT!X48+Cons_Ric!X48+Cons_118!X48</f>
        <v>0</v>
      </c>
      <c r="Y48" s="759">
        <f>+Cons_San_TOT!Y48+Cons_Ter_TOT!Y48+Cons_Ric!Y48+Cons_118!Y48</f>
        <v>0</v>
      </c>
      <c r="Z48" s="759">
        <f>+Cons_San_TOT!Z48+Cons_Ter_TOT!Z48+Cons_Ric!Z48+Cons_118!Z48</f>
        <v>0</v>
      </c>
      <c r="AA48" s="759">
        <f>+Cons_San_TOT!AA48+Cons_Ter_TOT!AA48+Cons_Ric!AA48+Cons_118!AA48</f>
        <v>0</v>
      </c>
      <c r="AB48" s="759">
        <f>+Cons_San_TOT!AB48+Cons_Ter_TOT!AB48+Cons_Ric!AB48+Cons_118!AB48</f>
        <v>0</v>
      </c>
      <c r="AC48" s="759">
        <f>+Cons_San_TOT!AC48+Cons_Ter_TOT!AC48+Cons_Ric!AC48+Cons_118!AC48</f>
        <v>0</v>
      </c>
      <c r="AD48" s="759">
        <f>+Cons_San_TOT!AD48+Cons_Ter_TOT!AD48+Cons_Ric!AD48+Cons_118!AD48</f>
        <v>0</v>
      </c>
      <c r="AE48" s="759">
        <f>+Cons_San_TOT!AE48+Cons_Ter_TOT!AE48+Cons_Ric!AE48+Cons_118!AE48</f>
        <v>0</v>
      </c>
      <c r="AF48" s="759">
        <f>+Cons_San_TOT!AF48+Cons_Ter_TOT!AF48+Cons_Ric!AF48+Cons_118!AF48</f>
        <v>0</v>
      </c>
      <c r="AG48" s="759">
        <f>+Cons_San_TOT!AG48+Cons_Ter_TOT!AG48+Cons_Ric!AG48+Cons_118!AG48</f>
        <v>0</v>
      </c>
      <c r="AH48" s="759">
        <f>+Cons_San_TOT!AH48+Cons_Ter_TOT!AH48+Cons_Ric!AH48+Cons_118!AH48</f>
        <v>0</v>
      </c>
      <c r="AI48" s="759">
        <f>+Cons_San_TOT!AI48+Cons_Ter_TOT!AI48+Cons_Ric!AI48+Cons_118!AI48</f>
        <v>0</v>
      </c>
      <c r="AJ48" s="759">
        <f>+Cons_San_TOT!AJ48+Cons_Ter_TOT!AJ48+Cons_Ric!AJ48+Cons_118!AJ48</f>
        <v>0</v>
      </c>
      <c r="AK48" s="759">
        <f>+Cons_San_TOT!AK48+Cons_Ter_TOT!AK48+Cons_Ric!AK48+Cons_118!AK48</f>
        <v>0</v>
      </c>
      <c r="AL48" s="759">
        <f>+Cons_San_TOT!AL48+Cons_Ter_TOT!AL48+Cons_Ric!AL48+Cons_118!AL48</f>
        <v>0</v>
      </c>
      <c r="AM48" s="759">
        <f>+Cons_San_TOT!AM48+Cons_Ter_TOT!AM48+Cons_Ric!AM48+Cons_118!AM48</f>
        <v>0</v>
      </c>
      <c r="AN48" s="759">
        <f>+Cons_San_TOT!AN48+Cons_Ter_TOT!AN48+Cons_Ric!AN48+Cons_118!AN48</f>
        <v>0</v>
      </c>
      <c r="AO48" s="759">
        <f>+Cons_San_TOT!AO48+Cons_Ter_TOT!AO48+Cons_Ric!AO48+Cons_118!AO48</f>
        <v>0</v>
      </c>
      <c r="AP48" s="759">
        <f>+Cons_San_TOT!AP48+Cons_Ter_TOT!AP48+Cons_Ric!AP48+Cons_118!AP48</f>
        <v>0</v>
      </c>
      <c r="AQ48" s="759">
        <f>+Cons_San_TOT!AQ48+Cons_Ter_TOT!AQ48+Cons_Ric!AQ48+Cons_118!AQ48</f>
        <v>0</v>
      </c>
      <c r="AR48" s="759">
        <f>+Cons_San_TOT!AR48+Cons_Ter_TOT!AR48+Cons_Ric!AR48+Cons_118!AR48</f>
        <v>0</v>
      </c>
      <c r="AS48" s="759">
        <f>+Cons_San_TOT!AS48+Cons_Ter_TOT!AS48+Cons_Ric!AS48+Cons_118!AS48</f>
        <v>0</v>
      </c>
      <c r="AT48" s="759">
        <f>+Cons_San_TOT!AT48+Cons_Ter_TOT!AT48+Cons_Ric!AT48+Cons_118!AT48</f>
        <v>0</v>
      </c>
      <c r="AU48" s="759">
        <f>+Cons_San_TOT!AU48+Cons_Ter_TOT!AU48+Cons_Ric!AU48+Cons_118!AU48</f>
        <v>0</v>
      </c>
      <c r="AV48" s="759">
        <f>+Cons_San_TOT!AV48+Cons_Ter_TOT!AV48+Cons_Ric!AV48+Cons_118!AV48</f>
        <v>0</v>
      </c>
      <c r="AW48" s="759">
        <f>+Cons_San_TOT!AW48+Cons_Ter_TOT!AW48+Cons_Ric!AW48+Cons_118!AW48</f>
        <v>0</v>
      </c>
    </row>
    <row r="49" spans="1:49" ht="15.75" customHeight="1">
      <c r="A49" s="335"/>
      <c r="B49" s="32" t="s">
        <v>4929</v>
      </c>
      <c r="C49" s="32"/>
      <c r="D49" s="999"/>
      <c r="E49" s="982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</row>
    <row r="50" spans="1:49" ht="25.5">
      <c r="A50" s="336" t="s">
        <v>613</v>
      </c>
      <c r="B50" s="35" t="s">
        <v>615</v>
      </c>
      <c r="C50" s="36" t="s">
        <v>4904</v>
      </c>
      <c r="D50" s="998">
        <f ca="1">SUMIF(Codifica_CE!D:U,$A50,Codifica_CE!T:T)-SUMIF(Codifica_CE!$D$2482:$U$3721,$A50,Codifica_CE!$T$2482:$T$3721)</f>
        <v>0</v>
      </c>
      <c r="E50" s="981">
        <f t="shared" ref="E50:E55" si="1">SUM(H50:AW50)</f>
        <v>0</v>
      </c>
      <c r="F50" s="37" t="str">
        <f>Info!$B$2</f>
        <v>323</v>
      </c>
      <c r="G50" s="477"/>
      <c r="H50" s="759">
        <f>+Cons_San_TOT!H50+Cons_Ter_TOT!H50+Cons_Ric!H50+Cons_118!H50</f>
        <v>0</v>
      </c>
      <c r="I50" s="759">
        <f>+Cons_San_TOT!I50+Cons_Ter_TOT!I50+Cons_Ric!I50+Cons_118!I50</f>
        <v>0</v>
      </c>
      <c r="J50" s="759">
        <f>+Cons_San_TOT!J50+Cons_Ter_TOT!J50+Cons_Ric!J50+Cons_118!J50</f>
        <v>0</v>
      </c>
      <c r="K50" s="759">
        <f>+Cons_San_TOT!K50+Cons_Ter_TOT!K50+Cons_Ric!K50+Cons_118!K50</f>
        <v>0</v>
      </c>
      <c r="L50" s="759">
        <f>+Cons_San_TOT!L50+Cons_Ter_TOT!L50+Cons_Ric!L50+Cons_118!L50</f>
        <v>0</v>
      </c>
      <c r="M50" s="759">
        <f>+Cons_San_TOT!M50+Cons_Ter_TOT!M50+Cons_Ric!M50+Cons_118!M50</f>
        <v>0</v>
      </c>
      <c r="N50" s="759">
        <f>+Cons_San_TOT!N50+Cons_Ter_TOT!N50+Cons_Ric!N50+Cons_118!N50</f>
        <v>0</v>
      </c>
      <c r="O50" s="759">
        <f>+Cons_San_TOT!O50+Cons_Ter_TOT!O50+Cons_Ric!O50+Cons_118!O50</f>
        <v>0</v>
      </c>
      <c r="P50" s="759">
        <f>+Cons_San_TOT!P50+Cons_Ter_TOT!P50+Cons_Ric!P50+Cons_118!P50</f>
        <v>0</v>
      </c>
      <c r="Q50" s="759">
        <f>+Cons_San_TOT!Q50+Cons_Ter_TOT!Q50+Cons_Ric!Q50+Cons_118!Q50</f>
        <v>0</v>
      </c>
      <c r="R50" s="759">
        <f>+Cons_San_TOT!R50+Cons_Ter_TOT!R50+Cons_Ric!R50+Cons_118!R50</f>
        <v>0</v>
      </c>
      <c r="S50" s="759">
        <f>+Cons_San_TOT!S50+Cons_Ter_TOT!S50+Cons_Ric!S50+Cons_118!S50</f>
        <v>0</v>
      </c>
      <c r="T50" s="759">
        <f>+Cons_San_TOT!T50+Cons_Ter_TOT!T50+Cons_Ric!T50+Cons_118!T50</f>
        <v>0</v>
      </c>
      <c r="U50" s="759">
        <f>+Cons_San_TOT!U50+Cons_Ter_TOT!U50+Cons_Ric!U50+Cons_118!U50</f>
        <v>0</v>
      </c>
      <c r="V50" s="759">
        <f>+Cons_San_TOT!V50+Cons_Ter_TOT!V50+Cons_Ric!V50+Cons_118!V50</f>
        <v>0</v>
      </c>
      <c r="W50" s="759">
        <f>+Cons_San_TOT!W50+Cons_Ter_TOT!W50+Cons_Ric!W50+Cons_118!W50</f>
        <v>0</v>
      </c>
      <c r="X50" s="759">
        <f>+Cons_San_TOT!X50+Cons_Ter_TOT!X50+Cons_Ric!X50+Cons_118!X50</f>
        <v>0</v>
      </c>
      <c r="Y50" s="759">
        <f>+Cons_San_TOT!Y50+Cons_Ter_TOT!Y50+Cons_Ric!Y50+Cons_118!Y50</f>
        <v>0</v>
      </c>
      <c r="Z50" s="759">
        <f>+Cons_San_TOT!Z50+Cons_Ter_TOT!Z50+Cons_Ric!Z50+Cons_118!Z50</f>
        <v>0</v>
      </c>
      <c r="AA50" s="759">
        <f>+Cons_San_TOT!AA50+Cons_Ter_TOT!AA50+Cons_Ric!AA50+Cons_118!AA50</f>
        <v>0</v>
      </c>
      <c r="AB50" s="759">
        <f>+Cons_San_TOT!AB50+Cons_Ter_TOT!AB50+Cons_Ric!AB50+Cons_118!AB50</f>
        <v>0</v>
      </c>
      <c r="AC50" s="759">
        <f>+Cons_San_TOT!AC50+Cons_Ter_TOT!AC50+Cons_Ric!AC50+Cons_118!AC50</f>
        <v>0</v>
      </c>
      <c r="AD50" s="759">
        <f>+Cons_San_TOT!AD50+Cons_Ter_TOT!AD50+Cons_Ric!AD50+Cons_118!AD50</f>
        <v>0</v>
      </c>
      <c r="AE50" s="759">
        <f>+Cons_San_TOT!AE50+Cons_Ter_TOT!AE50+Cons_Ric!AE50+Cons_118!AE50</f>
        <v>0</v>
      </c>
      <c r="AF50" s="759">
        <f>+Cons_San_TOT!AF50+Cons_Ter_TOT!AF50+Cons_Ric!AF50+Cons_118!AF50</f>
        <v>0</v>
      </c>
      <c r="AG50" s="759">
        <f>+Cons_San_TOT!AG50+Cons_Ter_TOT!AG50+Cons_Ric!AG50+Cons_118!AG50</f>
        <v>0</v>
      </c>
      <c r="AH50" s="759">
        <f>+Cons_San_TOT!AH50+Cons_Ter_TOT!AH50+Cons_Ric!AH50+Cons_118!AH50</f>
        <v>0</v>
      </c>
      <c r="AI50" s="759">
        <f>+Cons_San_TOT!AI50+Cons_Ter_TOT!AI50+Cons_Ric!AI50+Cons_118!AI50</f>
        <v>0</v>
      </c>
      <c r="AJ50" s="759">
        <f>+Cons_San_TOT!AJ50+Cons_Ter_TOT!AJ50+Cons_Ric!AJ50+Cons_118!AJ50</f>
        <v>0</v>
      </c>
      <c r="AK50" s="759">
        <f>+Cons_San_TOT!AK50+Cons_Ter_TOT!AK50+Cons_Ric!AK50+Cons_118!AK50</f>
        <v>0</v>
      </c>
      <c r="AL50" s="759">
        <f>+Cons_San_TOT!AL50+Cons_Ter_TOT!AL50+Cons_Ric!AL50+Cons_118!AL50</f>
        <v>0</v>
      </c>
      <c r="AM50" s="759">
        <f>+Cons_San_TOT!AM50+Cons_Ter_TOT!AM50+Cons_Ric!AM50+Cons_118!AM50</f>
        <v>0</v>
      </c>
      <c r="AN50" s="759">
        <f>+Cons_San_TOT!AN50+Cons_Ter_TOT!AN50+Cons_Ric!AN50+Cons_118!AN50</f>
        <v>0</v>
      </c>
      <c r="AO50" s="759">
        <f>+Cons_San_TOT!AO50+Cons_Ter_TOT!AO50+Cons_Ric!AO50+Cons_118!AO50</f>
        <v>0</v>
      </c>
      <c r="AP50" s="759">
        <f>+Cons_San_TOT!AP50+Cons_Ter_TOT!AP50+Cons_Ric!AP50+Cons_118!AP50</f>
        <v>0</v>
      </c>
      <c r="AQ50" s="759">
        <f>+Cons_San_TOT!AQ50+Cons_Ter_TOT!AQ50+Cons_Ric!AQ50+Cons_118!AQ50</f>
        <v>0</v>
      </c>
      <c r="AR50" s="759">
        <f>+Cons_San_TOT!AR50+Cons_Ter_TOT!AR50+Cons_Ric!AR50+Cons_118!AR50</f>
        <v>0</v>
      </c>
      <c r="AS50" s="759">
        <f>+Cons_San_TOT!AS50+Cons_Ter_TOT!AS50+Cons_Ric!AS50+Cons_118!AS50</f>
        <v>0</v>
      </c>
      <c r="AT50" s="759">
        <f>+Cons_San_TOT!AT50+Cons_Ter_TOT!AT50+Cons_Ric!AT50+Cons_118!AT50</f>
        <v>0</v>
      </c>
      <c r="AU50" s="759">
        <f>+Cons_San_TOT!AU50+Cons_Ter_TOT!AU50+Cons_Ric!AU50+Cons_118!AU50</f>
        <v>0</v>
      </c>
      <c r="AV50" s="759">
        <f>+Cons_San_TOT!AV50+Cons_Ter_TOT!AV50+Cons_Ric!AV50+Cons_118!AV50</f>
        <v>0</v>
      </c>
      <c r="AW50" s="759">
        <f>+Cons_San_TOT!AW50+Cons_Ter_TOT!AW50+Cons_Ric!AW50+Cons_118!AW50</f>
        <v>0</v>
      </c>
    </row>
    <row r="51" spans="1:49" ht="26.25" customHeight="1">
      <c r="A51" s="336" t="s">
        <v>622</v>
      </c>
      <c r="B51" s="35" t="s">
        <v>4930</v>
      </c>
      <c r="C51" s="36" t="s">
        <v>4904</v>
      </c>
      <c r="D51" s="998">
        <f ca="1">SUMIF(Codifica_CE!D:U,$A51,Codifica_CE!T:T)-SUMIF(Codifica_CE!$D$2482:$U$3721,$A51,Codifica_CE!$T$2482:$T$3721)</f>
        <v>0</v>
      </c>
      <c r="E51" s="981">
        <f t="shared" si="1"/>
        <v>0</v>
      </c>
      <c r="F51" s="37" t="str">
        <f>Info!$B$2</f>
        <v>323</v>
      </c>
      <c r="G51" s="477"/>
      <c r="H51" s="759">
        <f>+Cons_San_TOT!H51+Cons_Ter_TOT!H51+Cons_Ric!H51+Cons_118!H51</f>
        <v>0</v>
      </c>
      <c r="I51" s="759">
        <f>+Cons_San_TOT!I51+Cons_Ter_TOT!I51+Cons_Ric!I51+Cons_118!I51</f>
        <v>0</v>
      </c>
      <c r="J51" s="759">
        <f>+Cons_San_TOT!J51+Cons_Ter_TOT!J51+Cons_Ric!J51+Cons_118!J51</f>
        <v>0</v>
      </c>
      <c r="K51" s="759">
        <f>+Cons_San_TOT!K51+Cons_Ter_TOT!K51+Cons_Ric!K51+Cons_118!K51</f>
        <v>0</v>
      </c>
      <c r="L51" s="759">
        <f>+Cons_San_TOT!L51+Cons_Ter_TOT!L51+Cons_Ric!L51+Cons_118!L51</f>
        <v>0</v>
      </c>
      <c r="M51" s="759">
        <f>+Cons_San_TOT!M51+Cons_Ter_TOT!M51+Cons_Ric!M51+Cons_118!M51</f>
        <v>0</v>
      </c>
      <c r="N51" s="759">
        <f>+Cons_San_TOT!N51+Cons_Ter_TOT!N51+Cons_Ric!N51+Cons_118!N51</f>
        <v>0</v>
      </c>
      <c r="O51" s="759">
        <f>+Cons_San_TOT!O51+Cons_Ter_TOT!O51+Cons_Ric!O51+Cons_118!O51</f>
        <v>0</v>
      </c>
      <c r="P51" s="759">
        <f>+Cons_San_TOT!P51+Cons_Ter_TOT!P51+Cons_Ric!P51+Cons_118!P51</f>
        <v>0</v>
      </c>
      <c r="Q51" s="759">
        <f>+Cons_San_TOT!Q51+Cons_Ter_TOT!Q51+Cons_Ric!Q51+Cons_118!Q51</f>
        <v>0</v>
      </c>
      <c r="R51" s="759">
        <f>+Cons_San_TOT!R51+Cons_Ter_TOT!R51+Cons_Ric!R51+Cons_118!R51</f>
        <v>0</v>
      </c>
      <c r="S51" s="759">
        <f>+Cons_San_TOT!S51+Cons_Ter_TOT!S51+Cons_Ric!S51+Cons_118!S51</f>
        <v>0</v>
      </c>
      <c r="T51" s="759">
        <f>+Cons_San_TOT!T51+Cons_Ter_TOT!T51+Cons_Ric!T51+Cons_118!T51</f>
        <v>0</v>
      </c>
      <c r="U51" s="759">
        <f>+Cons_San_TOT!U51+Cons_Ter_TOT!U51+Cons_Ric!U51+Cons_118!U51</f>
        <v>0</v>
      </c>
      <c r="V51" s="759">
        <f>+Cons_San_TOT!V51+Cons_Ter_TOT!V51+Cons_Ric!V51+Cons_118!V51</f>
        <v>0</v>
      </c>
      <c r="W51" s="759">
        <f>+Cons_San_TOT!W51+Cons_Ter_TOT!W51+Cons_Ric!W51+Cons_118!W51</f>
        <v>0</v>
      </c>
      <c r="X51" s="759">
        <f>+Cons_San_TOT!X51+Cons_Ter_TOT!X51+Cons_Ric!X51+Cons_118!X51</f>
        <v>0</v>
      </c>
      <c r="Y51" s="759">
        <f>+Cons_San_TOT!Y51+Cons_Ter_TOT!Y51+Cons_Ric!Y51+Cons_118!Y51</f>
        <v>0</v>
      </c>
      <c r="Z51" s="759">
        <f>+Cons_San_TOT!Z51+Cons_Ter_TOT!Z51+Cons_Ric!Z51+Cons_118!Z51</f>
        <v>0</v>
      </c>
      <c r="AA51" s="759">
        <f>+Cons_San_TOT!AA51+Cons_Ter_TOT!AA51+Cons_Ric!AA51+Cons_118!AA51</f>
        <v>0</v>
      </c>
      <c r="AB51" s="759">
        <f>+Cons_San_TOT!AB51+Cons_Ter_TOT!AB51+Cons_Ric!AB51+Cons_118!AB51</f>
        <v>0</v>
      </c>
      <c r="AC51" s="759">
        <f>+Cons_San_TOT!AC51+Cons_Ter_TOT!AC51+Cons_Ric!AC51+Cons_118!AC51</f>
        <v>0</v>
      </c>
      <c r="AD51" s="759">
        <f>+Cons_San_TOT!AD51+Cons_Ter_TOT!AD51+Cons_Ric!AD51+Cons_118!AD51</f>
        <v>0</v>
      </c>
      <c r="AE51" s="759">
        <f>+Cons_San_TOT!AE51+Cons_Ter_TOT!AE51+Cons_Ric!AE51+Cons_118!AE51</f>
        <v>0</v>
      </c>
      <c r="AF51" s="759">
        <f>+Cons_San_TOT!AF51+Cons_Ter_TOT!AF51+Cons_Ric!AF51+Cons_118!AF51</f>
        <v>0</v>
      </c>
      <c r="AG51" s="759">
        <f>+Cons_San_TOT!AG51+Cons_Ter_TOT!AG51+Cons_Ric!AG51+Cons_118!AG51</f>
        <v>0</v>
      </c>
      <c r="AH51" s="759">
        <f>+Cons_San_TOT!AH51+Cons_Ter_TOT!AH51+Cons_Ric!AH51+Cons_118!AH51</f>
        <v>0</v>
      </c>
      <c r="AI51" s="759">
        <f>+Cons_San_TOT!AI51+Cons_Ter_TOT!AI51+Cons_Ric!AI51+Cons_118!AI51</f>
        <v>0</v>
      </c>
      <c r="AJ51" s="759">
        <f>+Cons_San_TOT!AJ51+Cons_Ter_TOT!AJ51+Cons_Ric!AJ51+Cons_118!AJ51</f>
        <v>0</v>
      </c>
      <c r="AK51" s="759">
        <f>+Cons_San_TOT!AK51+Cons_Ter_TOT!AK51+Cons_Ric!AK51+Cons_118!AK51</f>
        <v>0</v>
      </c>
      <c r="AL51" s="759">
        <f>+Cons_San_TOT!AL51+Cons_Ter_TOT!AL51+Cons_Ric!AL51+Cons_118!AL51</f>
        <v>0</v>
      </c>
      <c r="AM51" s="759">
        <f>+Cons_San_TOT!AM51+Cons_Ter_TOT!AM51+Cons_Ric!AM51+Cons_118!AM51</f>
        <v>0</v>
      </c>
      <c r="AN51" s="759">
        <f>+Cons_San_TOT!AN51+Cons_Ter_TOT!AN51+Cons_Ric!AN51+Cons_118!AN51</f>
        <v>0</v>
      </c>
      <c r="AO51" s="759">
        <f>+Cons_San_TOT!AO51+Cons_Ter_TOT!AO51+Cons_Ric!AO51+Cons_118!AO51</f>
        <v>0</v>
      </c>
      <c r="AP51" s="759">
        <f>+Cons_San_TOT!AP51+Cons_Ter_TOT!AP51+Cons_Ric!AP51+Cons_118!AP51</f>
        <v>0</v>
      </c>
      <c r="AQ51" s="759">
        <f>+Cons_San_TOT!AQ51+Cons_Ter_TOT!AQ51+Cons_Ric!AQ51+Cons_118!AQ51</f>
        <v>0</v>
      </c>
      <c r="AR51" s="759">
        <f>+Cons_San_TOT!AR51+Cons_Ter_TOT!AR51+Cons_Ric!AR51+Cons_118!AR51</f>
        <v>0</v>
      </c>
      <c r="AS51" s="759">
        <f>+Cons_San_TOT!AS51+Cons_Ter_TOT!AS51+Cons_Ric!AS51+Cons_118!AS51</f>
        <v>0</v>
      </c>
      <c r="AT51" s="759">
        <f>+Cons_San_TOT!AT51+Cons_Ter_TOT!AT51+Cons_Ric!AT51+Cons_118!AT51</f>
        <v>0</v>
      </c>
      <c r="AU51" s="759">
        <f>+Cons_San_TOT!AU51+Cons_Ter_TOT!AU51+Cons_Ric!AU51+Cons_118!AU51</f>
        <v>0</v>
      </c>
      <c r="AV51" s="759">
        <f>+Cons_San_TOT!AV51+Cons_Ter_TOT!AV51+Cons_Ric!AV51+Cons_118!AV51</f>
        <v>0</v>
      </c>
      <c r="AW51" s="759">
        <f>+Cons_San_TOT!AW51+Cons_Ter_TOT!AW51+Cons_Ric!AW51+Cons_118!AW51</f>
        <v>0</v>
      </c>
    </row>
    <row r="52" spans="1:49" ht="26.25" customHeight="1">
      <c r="A52" s="336" t="s">
        <v>625</v>
      </c>
      <c r="B52" s="35" t="s">
        <v>4931</v>
      </c>
      <c r="C52" s="36" t="s">
        <v>4904</v>
      </c>
      <c r="D52" s="998">
        <f ca="1">SUMIF(Codifica_CE!D:U,$A52,Codifica_CE!T:T)-SUMIF(Codifica_CE!$D$2482:$U$3721,$A52,Codifica_CE!$T$2482:$T$3721)</f>
        <v>0</v>
      </c>
      <c r="E52" s="981">
        <f t="shared" si="1"/>
        <v>0</v>
      </c>
      <c r="F52" s="37" t="str">
        <f>Info!$B$2</f>
        <v>323</v>
      </c>
      <c r="G52" s="477"/>
      <c r="H52" s="759">
        <f>+Cons_San_TOT!H52+Cons_Ter_TOT!H52+Cons_Ric!H52+Cons_118!H52</f>
        <v>0</v>
      </c>
      <c r="I52" s="759">
        <f>+Cons_San_TOT!I52+Cons_Ter_TOT!I52+Cons_Ric!I52+Cons_118!I52</f>
        <v>0</v>
      </c>
      <c r="J52" s="759">
        <f>+Cons_San_TOT!J52+Cons_Ter_TOT!J52+Cons_Ric!J52+Cons_118!J52</f>
        <v>0</v>
      </c>
      <c r="K52" s="759">
        <f>+Cons_San_TOT!K52+Cons_Ter_TOT!K52+Cons_Ric!K52+Cons_118!K52</f>
        <v>0</v>
      </c>
      <c r="L52" s="759">
        <f>+Cons_San_TOT!L52+Cons_Ter_TOT!L52+Cons_Ric!L52+Cons_118!L52</f>
        <v>0</v>
      </c>
      <c r="M52" s="759">
        <f>+Cons_San_TOT!M52+Cons_Ter_TOT!M52+Cons_Ric!M52+Cons_118!M52</f>
        <v>0</v>
      </c>
      <c r="N52" s="759">
        <f>+Cons_San_TOT!N52+Cons_Ter_TOT!N52+Cons_Ric!N52+Cons_118!N52</f>
        <v>0</v>
      </c>
      <c r="O52" s="759">
        <f>+Cons_San_TOT!O52+Cons_Ter_TOT!O52+Cons_Ric!O52+Cons_118!O52</f>
        <v>0</v>
      </c>
      <c r="P52" s="759">
        <f>+Cons_San_TOT!P52+Cons_Ter_TOT!P52+Cons_Ric!P52+Cons_118!P52</f>
        <v>0</v>
      </c>
      <c r="Q52" s="759">
        <f>+Cons_San_TOT!Q52+Cons_Ter_TOT!Q52+Cons_Ric!Q52+Cons_118!Q52</f>
        <v>0</v>
      </c>
      <c r="R52" s="759">
        <f>+Cons_San_TOT!R52+Cons_Ter_TOT!R52+Cons_Ric!R52+Cons_118!R52</f>
        <v>0</v>
      </c>
      <c r="S52" s="759">
        <f>+Cons_San_TOT!S52+Cons_Ter_TOT!S52+Cons_Ric!S52+Cons_118!S52</f>
        <v>0</v>
      </c>
      <c r="T52" s="759">
        <f>+Cons_San_TOT!T52+Cons_Ter_TOT!T52+Cons_Ric!T52+Cons_118!T52</f>
        <v>0</v>
      </c>
      <c r="U52" s="759">
        <f>+Cons_San_TOT!U52+Cons_Ter_TOT!U52+Cons_Ric!U52+Cons_118!U52</f>
        <v>0</v>
      </c>
      <c r="V52" s="759">
        <f>+Cons_San_TOT!V52+Cons_Ter_TOT!V52+Cons_Ric!V52+Cons_118!V52</f>
        <v>0</v>
      </c>
      <c r="W52" s="759">
        <f>+Cons_San_TOT!W52+Cons_Ter_TOT!W52+Cons_Ric!W52+Cons_118!W52</f>
        <v>0</v>
      </c>
      <c r="X52" s="759">
        <f>+Cons_San_TOT!X52+Cons_Ter_TOT!X52+Cons_Ric!X52+Cons_118!X52</f>
        <v>0</v>
      </c>
      <c r="Y52" s="759">
        <f>+Cons_San_TOT!Y52+Cons_Ter_TOT!Y52+Cons_Ric!Y52+Cons_118!Y52</f>
        <v>0</v>
      </c>
      <c r="Z52" s="759">
        <f>+Cons_San_TOT!Z52+Cons_Ter_TOT!Z52+Cons_Ric!Z52+Cons_118!Z52</f>
        <v>0</v>
      </c>
      <c r="AA52" s="759">
        <f>+Cons_San_TOT!AA52+Cons_Ter_TOT!AA52+Cons_Ric!AA52+Cons_118!AA52</f>
        <v>0</v>
      </c>
      <c r="AB52" s="759">
        <f>+Cons_San_TOT!AB52+Cons_Ter_TOT!AB52+Cons_Ric!AB52+Cons_118!AB52</f>
        <v>0</v>
      </c>
      <c r="AC52" s="759">
        <f>+Cons_San_TOT!AC52+Cons_Ter_TOT!AC52+Cons_Ric!AC52+Cons_118!AC52</f>
        <v>0</v>
      </c>
      <c r="AD52" s="759">
        <f>+Cons_San_TOT!AD52+Cons_Ter_TOT!AD52+Cons_Ric!AD52+Cons_118!AD52</f>
        <v>0</v>
      </c>
      <c r="AE52" s="759">
        <f>+Cons_San_TOT!AE52+Cons_Ter_TOT!AE52+Cons_Ric!AE52+Cons_118!AE52</f>
        <v>0</v>
      </c>
      <c r="AF52" s="759">
        <f>+Cons_San_TOT!AF52+Cons_Ter_TOT!AF52+Cons_Ric!AF52+Cons_118!AF52</f>
        <v>0</v>
      </c>
      <c r="AG52" s="759">
        <f>+Cons_San_TOT!AG52+Cons_Ter_TOT!AG52+Cons_Ric!AG52+Cons_118!AG52</f>
        <v>0</v>
      </c>
      <c r="AH52" s="759">
        <f>+Cons_San_TOT!AH52+Cons_Ter_TOT!AH52+Cons_Ric!AH52+Cons_118!AH52</f>
        <v>0</v>
      </c>
      <c r="AI52" s="759">
        <f>+Cons_San_TOT!AI52+Cons_Ter_TOT!AI52+Cons_Ric!AI52+Cons_118!AI52</f>
        <v>0</v>
      </c>
      <c r="AJ52" s="759">
        <f>+Cons_San_TOT!AJ52+Cons_Ter_TOT!AJ52+Cons_Ric!AJ52+Cons_118!AJ52</f>
        <v>0</v>
      </c>
      <c r="AK52" s="759">
        <f>+Cons_San_TOT!AK52+Cons_Ter_TOT!AK52+Cons_Ric!AK52+Cons_118!AK52</f>
        <v>0</v>
      </c>
      <c r="AL52" s="759">
        <f>+Cons_San_TOT!AL52+Cons_Ter_TOT!AL52+Cons_Ric!AL52+Cons_118!AL52</f>
        <v>0</v>
      </c>
      <c r="AM52" s="759">
        <f>+Cons_San_TOT!AM52+Cons_Ter_TOT!AM52+Cons_Ric!AM52+Cons_118!AM52</f>
        <v>0</v>
      </c>
      <c r="AN52" s="759">
        <f>+Cons_San_TOT!AN52+Cons_Ter_TOT!AN52+Cons_Ric!AN52+Cons_118!AN52</f>
        <v>0</v>
      </c>
      <c r="AO52" s="759">
        <f>+Cons_San_TOT!AO52+Cons_Ter_TOT!AO52+Cons_Ric!AO52+Cons_118!AO52</f>
        <v>0</v>
      </c>
      <c r="AP52" s="759">
        <f>+Cons_San_TOT!AP52+Cons_Ter_TOT!AP52+Cons_Ric!AP52+Cons_118!AP52</f>
        <v>0</v>
      </c>
      <c r="AQ52" s="759">
        <f>+Cons_San_TOT!AQ52+Cons_Ter_TOT!AQ52+Cons_Ric!AQ52+Cons_118!AQ52</f>
        <v>0</v>
      </c>
      <c r="AR52" s="759">
        <f>+Cons_San_TOT!AR52+Cons_Ter_TOT!AR52+Cons_Ric!AR52+Cons_118!AR52</f>
        <v>0</v>
      </c>
      <c r="AS52" s="759">
        <f>+Cons_San_TOT!AS52+Cons_Ter_TOT!AS52+Cons_Ric!AS52+Cons_118!AS52</f>
        <v>0</v>
      </c>
      <c r="AT52" s="759">
        <f>+Cons_San_TOT!AT52+Cons_Ter_TOT!AT52+Cons_Ric!AT52+Cons_118!AT52</f>
        <v>0</v>
      </c>
      <c r="AU52" s="759">
        <f>+Cons_San_TOT!AU52+Cons_Ter_TOT!AU52+Cons_Ric!AU52+Cons_118!AU52</f>
        <v>0</v>
      </c>
      <c r="AV52" s="759">
        <f>+Cons_San_TOT!AV52+Cons_Ter_TOT!AV52+Cons_Ric!AV52+Cons_118!AV52</f>
        <v>0</v>
      </c>
      <c r="AW52" s="759">
        <f>+Cons_San_TOT!AW52+Cons_Ter_TOT!AW52+Cons_Ric!AW52+Cons_118!AW52</f>
        <v>0</v>
      </c>
    </row>
    <row r="53" spans="1:49" ht="25.5">
      <c r="A53" s="336" t="s">
        <v>637</v>
      </c>
      <c r="B53" s="35" t="s">
        <v>638</v>
      </c>
      <c r="C53" s="36" t="s">
        <v>4904</v>
      </c>
      <c r="D53" s="998">
        <f ca="1">SUMIF(Codifica_CE!D:U,$A53,Codifica_CE!T:T)-SUMIF(Codifica_CE!$D$2482:$U$3721,$A53,Codifica_CE!$T$2482:$T$3721)</f>
        <v>0</v>
      </c>
      <c r="E53" s="981">
        <f t="shared" si="1"/>
        <v>0</v>
      </c>
      <c r="F53" s="37" t="str">
        <f>Info!$B$2</f>
        <v>323</v>
      </c>
      <c r="G53" s="477"/>
      <c r="H53" s="759">
        <f>+Cons_San_TOT!H53+Cons_Ter_TOT!H53+Cons_Ric!H53+Cons_118!H53</f>
        <v>0</v>
      </c>
      <c r="I53" s="759">
        <f>+Cons_San_TOT!I53+Cons_Ter_TOT!I53+Cons_Ric!I53+Cons_118!I53</f>
        <v>0</v>
      </c>
      <c r="J53" s="759">
        <f>+Cons_San_TOT!J53+Cons_Ter_TOT!J53+Cons_Ric!J53+Cons_118!J53</f>
        <v>0</v>
      </c>
      <c r="K53" s="759">
        <f>+Cons_San_TOT!K53+Cons_Ter_TOT!K53+Cons_Ric!K53+Cons_118!K53</f>
        <v>0</v>
      </c>
      <c r="L53" s="759">
        <f>+Cons_San_TOT!L53+Cons_Ter_TOT!L53+Cons_Ric!L53+Cons_118!L53</f>
        <v>0</v>
      </c>
      <c r="M53" s="759">
        <f>+Cons_San_TOT!M53+Cons_Ter_TOT!M53+Cons_Ric!M53+Cons_118!M53</f>
        <v>0</v>
      </c>
      <c r="N53" s="759">
        <f>+Cons_San_TOT!N53+Cons_Ter_TOT!N53+Cons_Ric!N53+Cons_118!N53</f>
        <v>0</v>
      </c>
      <c r="O53" s="759">
        <f>+Cons_San_TOT!O53+Cons_Ter_TOT!O53+Cons_Ric!O53+Cons_118!O53</f>
        <v>0</v>
      </c>
      <c r="P53" s="759">
        <f>+Cons_San_TOT!P53+Cons_Ter_TOT!P53+Cons_Ric!P53+Cons_118!P53</f>
        <v>0</v>
      </c>
      <c r="Q53" s="759">
        <f>+Cons_San_TOT!Q53+Cons_Ter_TOT!Q53+Cons_Ric!Q53+Cons_118!Q53</f>
        <v>0</v>
      </c>
      <c r="R53" s="759">
        <f>+Cons_San_TOT!R53+Cons_Ter_TOT!R53+Cons_Ric!R53+Cons_118!R53</f>
        <v>0</v>
      </c>
      <c r="S53" s="759">
        <f>+Cons_San_TOT!S53+Cons_Ter_TOT!S53+Cons_Ric!S53+Cons_118!S53</f>
        <v>0</v>
      </c>
      <c r="T53" s="759">
        <f>+Cons_San_TOT!T53+Cons_Ter_TOT!T53+Cons_Ric!T53+Cons_118!T53</f>
        <v>0</v>
      </c>
      <c r="U53" s="759">
        <f>+Cons_San_TOT!U53+Cons_Ter_TOT!U53+Cons_Ric!U53+Cons_118!U53</f>
        <v>0</v>
      </c>
      <c r="V53" s="759">
        <f>+Cons_San_TOT!V53+Cons_Ter_TOT!V53+Cons_Ric!V53+Cons_118!V53</f>
        <v>0</v>
      </c>
      <c r="W53" s="759">
        <f>+Cons_San_TOT!W53+Cons_Ter_TOT!W53+Cons_Ric!W53+Cons_118!W53</f>
        <v>0</v>
      </c>
      <c r="X53" s="759">
        <f>+Cons_San_TOT!X53+Cons_Ter_TOT!X53+Cons_Ric!X53+Cons_118!X53</f>
        <v>0</v>
      </c>
      <c r="Y53" s="759">
        <f>+Cons_San_TOT!Y53+Cons_Ter_TOT!Y53+Cons_Ric!Y53+Cons_118!Y53</f>
        <v>0</v>
      </c>
      <c r="Z53" s="759">
        <f>+Cons_San_TOT!Z53+Cons_Ter_TOT!Z53+Cons_Ric!Z53+Cons_118!Z53</f>
        <v>0</v>
      </c>
      <c r="AA53" s="759">
        <f>+Cons_San_TOT!AA53+Cons_Ter_TOT!AA53+Cons_Ric!AA53+Cons_118!AA53</f>
        <v>0</v>
      </c>
      <c r="AB53" s="759">
        <f>+Cons_San_TOT!AB53+Cons_Ter_TOT!AB53+Cons_Ric!AB53+Cons_118!AB53</f>
        <v>0</v>
      </c>
      <c r="AC53" s="759">
        <f>+Cons_San_TOT!AC53+Cons_Ter_TOT!AC53+Cons_Ric!AC53+Cons_118!AC53</f>
        <v>0</v>
      </c>
      <c r="AD53" s="759">
        <f>+Cons_San_TOT!AD53+Cons_Ter_TOT!AD53+Cons_Ric!AD53+Cons_118!AD53</f>
        <v>0</v>
      </c>
      <c r="AE53" s="759">
        <f>+Cons_San_TOT!AE53+Cons_Ter_TOT!AE53+Cons_Ric!AE53+Cons_118!AE53</f>
        <v>0</v>
      </c>
      <c r="AF53" s="759">
        <f>+Cons_San_TOT!AF53+Cons_Ter_TOT!AF53+Cons_Ric!AF53+Cons_118!AF53</f>
        <v>0</v>
      </c>
      <c r="AG53" s="759">
        <f>+Cons_San_TOT!AG53+Cons_Ter_TOT!AG53+Cons_Ric!AG53+Cons_118!AG53</f>
        <v>0</v>
      </c>
      <c r="AH53" s="759">
        <f>+Cons_San_TOT!AH53+Cons_Ter_TOT!AH53+Cons_Ric!AH53+Cons_118!AH53</f>
        <v>0</v>
      </c>
      <c r="AI53" s="759">
        <f>+Cons_San_TOT!AI53+Cons_Ter_TOT!AI53+Cons_Ric!AI53+Cons_118!AI53</f>
        <v>0</v>
      </c>
      <c r="AJ53" s="759">
        <f>+Cons_San_TOT!AJ53+Cons_Ter_TOT!AJ53+Cons_Ric!AJ53+Cons_118!AJ53</f>
        <v>0</v>
      </c>
      <c r="AK53" s="759">
        <f>+Cons_San_TOT!AK53+Cons_Ter_TOT!AK53+Cons_Ric!AK53+Cons_118!AK53</f>
        <v>0</v>
      </c>
      <c r="AL53" s="759">
        <f>+Cons_San_TOT!AL53+Cons_Ter_TOT!AL53+Cons_Ric!AL53+Cons_118!AL53</f>
        <v>0</v>
      </c>
      <c r="AM53" s="759">
        <f>+Cons_San_TOT!AM53+Cons_Ter_TOT!AM53+Cons_Ric!AM53+Cons_118!AM53</f>
        <v>0</v>
      </c>
      <c r="AN53" s="759">
        <f>+Cons_San_TOT!AN53+Cons_Ter_TOT!AN53+Cons_Ric!AN53+Cons_118!AN53</f>
        <v>0</v>
      </c>
      <c r="AO53" s="759">
        <f>+Cons_San_TOT!AO53+Cons_Ter_TOT!AO53+Cons_Ric!AO53+Cons_118!AO53</f>
        <v>0</v>
      </c>
      <c r="AP53" s="759">
        <f>+Cons_San_TOT!AP53+Cons_Ter_TOT!AP53+Cons_Ric!AP53+Cons_118!AP53</f>
        <v>0</v>
      </c>
      <c r="AQ53" s="759">
        <f>+Cons_San_TOT!AQ53+Cons_Ter_TOT!AQ53+Cons_Ric!AQ53+Cons_118!AQ53</f>
        <v>0</v>
      </c>
      <c r="AR53" s="759">
        <f>+Cons_San_TOT!AR53+Cons_Ter_TOT!AR53+Cons_Ric!AR53+Cons_118!AR53</f>
        <v>0</v>
      </c>
      <c r="AS53" s="759">
        <f>+Cons_San_TOT!AS53+Cons_Ter_TOT!AS53+Cons_Ric!AS53+Cons_118!AS53</f>
        <v>0</v>
      </c>
      <c r="AT53" s="759">
        <f>+Cons_San_TOT!AT53+Cons_Ter_TOT!AT53+Cons_Ric!AT53+Cons_118!AT53</f>
        <v>0</v>
      </c>
      <c r="AU53" s="759">
        <f>+Cons_San_TOT!AU53+Cons_Ter_TOT!AU53+Cons_Ric!AU53+Cons_118!AU53</f>
        <v>0</v>
      </c>
      <c r="AV53" s="759">
        <f>+Cons_San_TOT!AV53+Cons_Ter_TOT!AV53+Cons_Ric!AV53+Cons_118!AV53</f>
        <v>0</v>
      </c>
      <c r="AW53" s="759">
        <f>+Cons_San_TOT!AW53+Cons_Ter_TOT!AW53+Cons_Ric!AW53+Cons_118!AW53</f>
        <v>0</v>
      </c>
    </row>
    <row r="54" spans="1:49" ht="25.5">
      <c r="A54" s="336" t="s">
        <v>648</v>
      </c>
      <c r="B54" s="35" t="s">
        <v>649</v>
      </c>
      <c r="C54" s="36" t="s">
        <v>4904</v>
      </c>
      <c r="D54" s="998">
        <f ca="1">SUMIF(Codifica_CE!D:U,$A54,Codifica_CE!T:T)-SUMIF(Codifica_CE!$D$2482:$U$3721,$A54,Codifica_CE!$T$2482:$T$3721)</f>
        <v>0</v>
      </c>
      <c r="E54" s="981">
        <f t="shared" si="1"/>
        <v>0</v>
      </c>
      <c r="F54" s="37" t="str">
        <f>Info!$B$2</f>
        <v>323</v>
      </c>
      <c r="G54" s="477"/>
      <c r="H54" s="759">
        <f>+Cons_San_TOT!H54+Cons_Ter_TOT!H54+Cons_Ric!H54+Cons_118!H54</f>
        <v>0</v>
      </c>
      <c r="I54" s="759">
        <f>+Cons_San_TOT!I54+Cons_Ter_TOT!I54+Cons_Ric!I54+Cons_118!I54</f>
        <v>0</v>
      </c>
      <c r="J54" s="759">
        <f>+Cons_San_TOT!J54+Cons_Ter_TOT!J54+Cons_Ric!J54+Cons_118!J54</f>
        <v>0</v>
      </c>
      <c r="K54" s="759">
        <f>+Cons_San_TOT!K54+Cons_Ter_TOT!K54+Cons_Ric!K54+Cons_118!K54</f>
        <v>0</v>
      </c>
      <c r="L54" s="759">
        <f>+Cons_San_TOT!L54+Cons_Ter_TOT!L54+Cons_Ric!L54+Cons_118!L54</f>
        <v>0</v>
      </c>
      <c r="M54" s="759">
        <f>+Cons_San_TOT!M54+Cons_Ter_TOT!M54+Cons_Ric!M54+Cons_118!M54</f>
        <v>0</v>
      </c>
      <c r="N54" s="759">
        <f>+Cons_San_TOT!N54+Cons_Ter_TOT!N54+Cons_Ric!N54+Cons_118!N54</f>
        <v>0</v>
      </c>
      <c r="O54" s="759">
        <f>+Cons_San_TOT!O54+Cons_Ter_TOT!O54+Cons_Ric!O54+Cons_118!O54</f>
        <v>0</v>
      </c>
      <c r="P54" s="759">
        <f>+Cons_San_TOT!P54+Cons_Ter_TOT!P54+Cons_Ric!P54+Cons_118!P54</f>
        <v>0</v>
      </c>
      <c r="Q54" s="759">
        <f>+Cons_San_TOT!Q54+Cons_Ter_TOT!Q54+Cons_Ric!Q54+Cons_118!Q54</f>
        <v>0</v>
      </c>
      <c r="R54" s="759">
        <f>+Cons_San_TOT!R54+Cons_Ter_TOT!R54+Cons_Ric!R54+Cons_118!R54</f>
        <v>0</v>
      </c>
      <c r="S54" s="759">
        <f>+Cons_San_TOT!S54+Cons_Ter_TOT!S54+Cons_Ric!S54+Cons_118!S54</f>
        <v>0</v>
      </c>
      <c r="T54" s="759">
        <f>+Cons_San_TOT!T54+Cons_Ter_TOT!T54+Cons_Ric!T54+Cons_118!T54</f>
        <v>0</v>
      </c>
      <c r="U54" s="759">
        <f>+Cons_San_TOT!U54+Cons_Ter_TOT!U54+Cons_Ric!U54+Cons_118!U54</f>
        <v>0</v>
      </c>
      <c r="V54" s="759">
        <f>+Cons_San_TOT!V54+Cons_Ter_TOT!V54+Cons_Ric!V54+Cons_118!V54</f>
        <v>0</v>
      </c>
      <c r="W54" s="759">
        <f>+Cons_San_TOT!W54+Cons_Ter_TOT!W54+Cons_Ric!W54+Cons_118!W54</f>
        <v>0</v>
      </c>
      <c r="X54" s="759">
        <f>+Cons_San_TOT!X54+Cons_Ter_TOT!X54+Cons_Ric!X54+Cons_118!X54</f>
        <v>0</v>
      </c>
      <c r="Y54" s="759">
        <f>+Cons_San_TOT!Y54+Cons_Ter_TOT!Y54+Cons_Ric!Y54+Cons_118!Y54</f>
        <v>0</v>
      </c>
      <c r="Z54" s="759">
        <f>+Cons_San_TOT!Z54+Cons_Ter_TOT!Z54+Cons_Ric!Z54+Cons_118!Z54</f>
        <v>0</v>
      </c>
      <c r="AA54" s="759">
        <f>+Cons_San_TOT!AA54+Cons_Ter_TOT!AA54+Cons_Ric!AA54+Cons_118!AA54</f>
        <v>0</v>
      </c>
      <c r="AB54" s="759">
        <f>+Cons_San_TOT!AB54+Cons_Ter_TOT!AB54+Cons_Ric!AB54+Cons_118!AB54</f>
        <v>0</v>
      </c>
      <c r="AC54" s="759">
        <f>+Cons_San_TOT!AC54+Cons_Ter_TOT!AC54+Cons_Ric!AC54+Cons_118!AC54</f>
        <v>0</v>
      </c>
      <c r="AD54" s="759">
        <f>+Cons_San_TOT!AD54+Cons_Ter_TOT!AD54+Cons_Ric!AD54+Cons_118!AD54</f>
        <v>0</v>
      </c>
      <c r="AE54" s="759">
        <f>+Cons_San_TOT!AE54+Cons_Ter_TOT!AE54+Cons_Ric!AE54+Cons_118!AE54</f>
        <v>0</v>
      </c>
      <c r="AF54" s="759">
        <f>+Cons_San_TOT!AF54+Cons_Ter_TOT!AF54+Cons_Ric!AF54+Cons_118!AF54</f>
        <v>0</v>
      </c>
      <c r="AG54" s="759">
        <f>+Cons_San_TOT!AG54+Cons_Ter_TOT!AG54+Cons_Ric!AG54+Cons_118!AG54</f>
        <v>0</v>
      </c>
      <c r="AH54" s="759">
        <f>+Cons_San_TOT!AH54+Cons_Ter_TOT!AH54+Cons_Ric!AH54+Cons_118!AH54</f>
        <v>0</v>
      </c>
      <c r="AI54" s="759">
        <f>+Cons_San_TOT!AI54+Cons_Ter_TOT!AI54+Cons_Ric!AI54+Cons_118!AI54</f>
        <v>0</v>
      </c>
      <c r="AJ54" s="759">
        <f>+Cons_San_TOT!AJ54+Cons_Ter_TOT!AJ54+Cons_Ric!AJ54+Cons_118!AJ54</f>
        <v>0</v>
      </c>
      <c r="AK54" s="759">
        <f>+Cons_San_TOT!AK54+Cons_Ter_TOT!AK54+Cons_Ric!AK54+Cons_118!AK54</f>
        <v>0</v>
      </c>
      <c r="AL54" s="759">
        <f>+Cons_San_TOT!AL54+Cons_Ter_TOT!AL54+Cons_Ric!AL54+Cons_118!AL54</f>
        <v>0</v>
      </c>
      <c r="AM54" s="759">
        <f>+Cons_San_TOT!AM54+Cons_Ter_TOT!AM54+Cons_Ric!AM54+Cons_118!AM54</f>
        <v>0</v>
      </c>
      <c r="AN54" s="759">
        <f>+Cons_San_TOT!AN54+Cons_Ter_TOT!AN54+Cons_Ric!AN54+Cons_118!AN54</f>
        <v>0</v>
      </c>
      <c r="AO54" s="759">
        <f>+Cons_San_TOT!AO54+Cons_Ter_TOT!AO54+Cons_Ric!AO54+Cons_118!AO54</f>
        <v>0</v>
      </c>
      <c r="AP54" s="759">
        <f>+Cons_San_TOT!AP54+Cons_Ter_TOT!AP54+Cons_Ric!AP54+Cons_118!AP54</f>
        <v>0</v>
      </c>
      <c r="AQ54" s="759">
        <f>+Cons_San_TOT!AQ54+Cons_Ter_TOT!AQ54+Cons_Ric!AQ54+Cons_118!AQ54</f>
        <v>0</v>
      </c>
      <c r="AR54" s="759">
        <f>+Cons_San_TOT!AR54+Cons_Ter_TOT!AR54+Cons_Ric!AR54+Cons_118!AR54</f>
        <v>0</v>
      </c>
      <c r="AS54" s="759">
        <f>+Cons_San_TOT!AS54+Cons_Ter_TOT!AS54+Cons_Ric!AS54+Cons_118!AS54</f>
        <v>0</v>
      </c>
      <c r="AT54" s="759">
        <f>+Cons_San_TOT!AT54+Cons_Ter_TOT!AT54+Cons_Ric!AT54+Cons_118!AT54</f>
        <v>0</v>
      </c>
      <c r="AU54" s="759">
        <f>+Cons_San_TOT!AU54+Cons_Ter_TOT!AU54+Cons_Ric!AU54+Cons_118!AU54</f>
        <v>0</v>
      </c>
      <c r="AV54" s="759">
        <f>+Cons_San_TOT!AV54+Cons_Ter_TOT!AV54+Cons_Ric!AV54+Cons_118!AV54</f>
        <v>0</v>
      </c>
      <c r="AW54" s="759">
        <f>+Cons_San_TOT!AW54+Cons_Ter_TOT!AW54+Cons_Ric!AW54+Cons_118!AW54</f>
        <v>0</v>
      </c>
    </row>
    <row r="55" spans="1:49" ht="25.5">
      <c r="A55" s="336" t="s">
        <v>654</v>
      </c>
      <c r="B55" s="35" t="s">
        <v>655</v>
      </c>
      <c r="C55" s="36" t="s">
        <v>4904</v>
      </c>
      <c r="D55" s="998">
        <f ca="1">SUMIF(Codifica_CE!D:U,$A55,Codifica_CE!T:T)-SUMIF(Codifica_CE!$D$2482:$U$3721,$A55,Codifica_CE!$T$2482:$T$3721)</f>
        <v>0</v>
      </c>
      <c r="E55" s="981">
        <f t="shared" si="1"/>
        <v>0</v>
      </c>
      <c r="F55" s="37" t="str">
        <f>Info!$B$2</f>
        <v>323</v>
      </c>
      <c r="G55" s="477"/>
      <c r="H55" s="759">
        <f>+Cons_San_TOT!H55+Cons_Ter_TOT!H55+Cons_Ric!H55+Cons_118!H55</f>
        <v>0</v>
      </c>
      <c r="I55" s="759">
        <f>+Cons_San_TOT!I55+Cons_Ter_TOT!I55+Cons_Ric!I55+Cons_118!I55</f>
        <v>0</v>
      </c>
      <c r="J55" s="759">
        <f>+Cons_San_TOT!J55+Cons_Ter_TOT!J55+Cons_Ric!J55+Cons_118!J55</f>
        <v>0</v>
      </c>
      <c r="K55" s="759">
        <f>+Cons_San_TOT!K55+Cons_Ter_TOT!K55+Cons_Ric!K55+Cons_118!K55</f>
        <v>0</v>
      </c>
      <c r="L55" s="759">
        <f>+Cons_San_TOT!L55+Cons_Ter_TOT!L55+Cons_Ric!L55+Cons_118!L55</f>
        <v>0</v>
      </c>
      <c r="M55" s="759">
        <f>+Cons_San_TOT!M55+Cons_Ter_TOT!M55+Cons_Ric!M55+Cons_118!M55</f>
        <v>0</v>
      </c>
      <c r="N55" s="759">
        <f>+Cons_San_TOT!N55+Cons_Ter_TOT!N55+Cons_Ric!N55+Cons_118!N55</f>
        <v>0</v>
      </c>
      <c r="O55" s="759">
        <f>+Cons_San_TOT!O55+Cons_Ter_TOT!O55+Cons_Ric!O55+Cons_118!O55</f>
        <v>0</v>
      </c>
      <c r="P55" s="759">
        <f>+Cons_San_TOT!P55+Cons_Ter_TOT!P55+Cons_Ric!P55+Cons_118!P55</f>
        <v>0</v>
      </c>
      <c r="Q55" s="759">
        <f>+Cons_San_TOT!Q55+Cons_Ter_TOT!Q55+Cons_Ric!Q55+Cons_118!Q55</f>
        <v>0</v>
      </c>
      <c r="R55" s="759">
        <f>+Cons_San_TOT!R55+Cons_Ter_TOT!R55+Cons_Ric!R55+Cons_118!R55</f>
        <v>0</v>
      </c>
      <c r="S55" s="759">
        <f>+Cons_San_TOT!S55+Cons_Ter_TOT!S55+Cons_Ric!S55+Cons_118!S55</f>
        <v>0</v>
      </c>
      <c r="T55" s="759">
        <f>+Cons_San_TOT!T55+Cons_Ter_TOT!T55+Cons_Ric!T55+Cons_118!T55</f>
        <v>0</v>
      </c>
      <c r="U55" s="759">
        <f>+Cons_San_TOT!U55+Cons_Ter_TOT!U55+Cons_Ric!U55+Cons_118!U55</f>
        <v>0</v>
      </c>
      <c r="V55" s="759">
        <f>+Cons_San_TOT!V55+Cons_Ter_TOT!V55+Cons_Ric!V55+Cons_118!V55</f>
        <v>0</v>
      </c>
      <c r="W55" s="759">
        <f>+Cons_San_TOT!W55+Cons_Ter_TOT!W55+Cons_Ric!W55+Cons_118!W55</f>
        <v>0</v>
      </c>
      <c r="X55" s="759">
        <f>+Cons_San_TOT!X55+Cons_Ter_TOT!X55+Cons_Ric!X55+Cons_118!X55</f>
        <v>0</v>
      </c>
      <c r="Y55" s="759">
        <f>+Cons_San_TOT!Y55+Cons_Ter_TOT!Y55+Cons_Ric!Y55+Cons_118!Y55</f>
        <v>0</v>
      </c>
      <c r="Z55" s="759">
        <f>+Cons_San_TOT!Z55+Cons_Ter_TOT!Z55+Cons_Ric!Z55+Cons_118!Z55</f>
        <v>0</v>
      </c>
      <c r="AA55" s="759">
        <f>+Cons_San_TOT!AA55+Cons_Ter_TOT!AA55+Cons_Ric!AA55+Cons_118!AA55</f>
        <v>0</v>
      </c>
      <c r="AB55" s="759">
        <f>+Cons_San_TOT!AB55+Cons_Ter_TOT!AB55+Cons_Ric!AB55+Cons_118!AB55</f>
        <v>0</v>
      </c>
      <c r="AC55" s="759">
        <f>+Cons_San_TOT!AC55+Cons_Ter_TOT!AC55+Cons_Ric!AC55+Cons_118!AC55</f>
        <v>0</v>
      </c>
      <c r="AD55" s="759">
        <f>+Cons_San_TOT!AD55+Cons_Ter_TOT!AD55+Cons_Ric!AD55+Cons_118!AD55</f>
        <v>0</v>
      </c>
      <c r="AE55" s="759">
        <f>+Cons_San_TOT!AE55+Cons_Ter_TOT!AE55+Cons_Ric!AE55+Cons_118!AE55</f>
        <v>0</v>
      </c>
      <c r="AF55" s="759">
        <f>+Cons_San_TOT!AF55+Cons_Ter_TOT!AF55+Cons_Ric!AF55+Cons_118!AF55</f>
        <v>0</v>
      </c>
      <c r="AG55" s="759">
        <f>+Cons_San_TOT!AG55+Cons_Ter_TOT!AG55+Cons_Ric!AG55+Cons_118!AG55</f>
        <v>0</v>
      </c>
      <c r="AH55" s="759">
        <f>+Cons_San_TOT!AH55+Cons_Ter_TOT!AH55+Cons_Ric!AH55+Cons_118!AH55</f>
        <v>0</v>
      </c>
      <c r="AI55" s="759">
        <f>+Cons_San_TOT!AI55+Cons_Ter_TOT!AI55+Cons_Ric!AI55+Cons_118!AI55</f>
        <v>0</v>
      </c>
      <c r="AJ55" s="759">
        <f>+Cons_San_TOT!AJ55+Cons_Ter_TOT!AJ55+Cons_Ric!AJ55+Cons_118!AJ55</f>
        <v>0</v>
      </c>
      <c r="AK55" s="759">
        <f>+Cons_San_TOT!AK55+Cons_Ter_TOT!AK55+Cons_Ric!AK55+Cons_118!AK55</f>
        <v>0</v>
      </c>
      <c r="AL55" s="759">
        <f>+Cons_San_TOT!AL55+Cons_Ter_TOT!AL55+Cons_Ric!AL55+Cons_118!AL55</f>
        <v>0</v>
      </c>
      <c r="AM55" s="759">
        <f>+Cons_San_TOT!AM55+Cons_Ter_TOT!AM55+Cons_Ric!AM55+Cons_118!AM55</f>
        <v>0</v>
      </c>
      <c r="AN55" s="759">
        <f>+Cons_San_TOT!AN55+Cons_Ter_TOT!AN55+Cons_Ric!AN55+Cons_118!AN55</f>
        <v>0</v>
      </c>
      <c r="AO55" s="759">
        <f>+Cons_San_TOT!AO55+Cons_Ter_TOT!AO55+Cons_Ric!AO55+Cons_118!AO55</f>
        <v>0</v>
      </c>
      <c r="AP55" s="759">
        <f>+Cons_San_TOT!AP55+Cons_Ter_TOT!AP55+Cons_Ric!AP55+Cons_118!AP55</f>
        <v>0</v>
      </c>
      <c r="AQ55" s="759">
        <f>+Cons_San_TOT!AQ55+Cons_Ter_TOT!AQ55+Cons_Ric!AQ55+Cons_118!AQ55</f>
        <v>0</v>
      </c>
      <c r="AR55" s="759">
        <f>+Cons_San_TOT!AR55+Cons_Ter_TOT!AR55+Cons_Ric!AR55+Cons_118!AR55</f>
        <v>0</v>
      </c>
      <c r="AS55" s="759">
        <f>+Cons_San_TOT!AS55+Cons_Ter_TOT!AS55+Cons_Ric!AS55+Cons_118!AS55</f>
        <v>0</v>
      </c>
      <c r="AT55" s="759">
        <f>+Cons_San_TOT!AT55+Cons_Ter_TOT!AT55+Cons_Ric!AT55+Cons_118!AT55</f>
        <v>0</v>
      </c>
      <c r="AU55" s="759">
        <f>+Cons_San_TOT!AU55+Cons_Ter_TOT!AU55+Cons_Ric!AU55+Cons_118!AU55</f>
        <v>0</v>
      </c>
      <c r="AV55" s="759">
        <f>+Cons_San_TOT!AV55+Cons_Ter_TOT!AV55+Cons_Ric!AV55+Cons_118!AV55</f>
        <v>0</v>
      </c>
      <c r="AW55" s="759">
        <f>+Cons_San_TOT!AW55+Cons_Ter_TOT!AW55+Cons_Ric!AW55+Cons_118!AW55</f>
        <v>0</v>
      </c>
    </row>
    <row r="56" spans="1:49" ht="15.75" customHeight="1">
      <c r="A56" s="335"/>
      <c r="B56" s="32" t="s">
        <v>4932</v>
      </c>
      <c r="C56" s="32"/>
      <c r="D56" s="999"/>
      <c r="E56" s="982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</row>
    <row r="57" spans="1:49" ht="14.25">
      <c r="A57" s="336" t="s">
        <v>766</v>
      </c>
      <c r="B57" s="35" t="s">
        <v>768</v>
      </c>
      <c r="C57" s="36" t="s">
        <v>4904</v>
      </c>
      <c r="D57" s="998">
        <f ca="1">SUMIF(Codifica_CE!D:U,$A57,Codifica_CE!T:T)-SUMIF(Codifica_CE!$D$2482:$U$3721,$A57,Codifica_CE!$T$2482:$T$3721)</f>
        <v>0</v>
      </c>
      <c r="E57" s="981">
        <f t="shared" ref="E57:E66" si="2">SUM(H57:AW57)</f>
        <v>0</v>
      </c>
      <c r="F57" s="37" t="str">
        <f>Info!$B$2</f>
        <v>323</v>
      </c>
      <c r="G57" s="477"/>
      <c r="H57" s="759">
        <f>+Cons_San_TOT!H57+Cons_Ter_TOT!H57+Cons_Ric!H57+Cons_118!H57</f>
        <v>0</v>
      </c>
      <c r="I57" s="759">
        <f>+Cons_San_TOT!I57+Cons_Ter_TOT!I57+Cons_Ric!I57+Cons_118!I57</f>
        <v>0</v>
      </c>
      <c r="J57" s="759">
        <f>+Cons_San_TOT!J57+Cons_Ter_TOT!J57+Cons_Ric!J57+Cons_118!J57</f>
        <v>0</v>
      </c>
      <c r="K57" s="759">
        <f>+Cons_San_TOT!K57+Cons_Ter_TOT!K57+Cons_Ric!K57+Cons_118!K57</f>
        <v>0</v>
      </c>
      <c r="L57" s="759">
        <f>+Cons_San_TOT!L57+Cons_Ter_TOT!L57+Cons_Ric!L57+Cons_118!L57</f>
        <v>0</v>
      </c>
      <c r="M57" s="759">
        <f>+Cons_San_TOT!M57+Cons_Ter_TOT!M57+Cons_Ric!M57+Cons_118!M57</f>
        <v>0</v>
      </c>
      <c r="N57" s="759">
        <f>+Cons_San_TOT!N57+Cons_Ter_TOT!N57+Cons_Ric!N57+Cons_118!N57</f>
        <v>0</v>
      </c>
      <c r="O57" s="759">
        <f>+Cons_San_TOT!O57+Cons_Ter_TOT!O57+Cons_Ric!O57+Cons_118!O57</f>
        <v>0</v>
      </c>
      <c r="P57" s="759">
        <f>+Cons_San_TOT!P57+Cons_Ter_TOT!P57+Cons_Ric!P57+Cons_118!P57</f>
        <v>0</v>
      </c>
      <c r="Q57" s="759">
        <f>+Cons_San_TOT!Q57+Cons_Ter_TOT!Q57+Cons_Ric!Q57+Cons_118!Q57</f>
        <v>0</v>
      </c>
      <c r="R57" s="759">
        <f>+Cons_San_TOT!R57+Cons_Ter_TOT!R57+Cons_Ric!R57+Cons_118!R57</f>
        <v>0</v>
      </c>
      <c r="S57" s="759">
        <f>+Cons_San_TOT!S57+Cons_Ter_TOT!S57+Cons_Ric!S57+Cons_118!S57</f>
        <v>0</v>
      </c>
      <c r="T57" s="759">
        <f>+Cons_San_TOT!T57+Cons_Ter_TOT!T57+Cons_Ric!T57+Cons_118!T57</f>
        <v>0</v>
      </c>
      <c r="U57" s="759">
        <f>+Cons_San_TOT!U57+Cons_Ter_TOT!U57+Cons_Ric!U57+Cons_118!U57</f>
        <v>0</v>
      </c>
      <c r="V57" s="759">
        <f>+Cons_San_TOT!V57+Cons_Ter_TOT!V57+Cons_Ric!V57+Cons_118!V57</f>
        <v>0</v>
      </c>
      <c r="W57" s="759">
        <f>+Cons_San_TOT!W57+Cons_Ter_TOT!W57+Cons_Ric!W57+Cons_118!W57</f>
        <v>0</v>
      </c>
      <c r="X57" s="759">
        <f>+Cons_San_TOT!X57+Cons_Ter_TOT!X57+Cons_Ric!X57+Cons_118!X57</f>
        <v>0</v>
      </c>
      <c r="Y57" s="759">
        <f>+Cons_San_TOT!Y57+Cons_Ter_TOT!Y57+Cons_Ric!Y57+Cons_118!Y57</f>
        <v>0</v>
      </c>
      <c r="Z57" s="759">
        <f>+Cons_San_TOT!Z57+Cons_Ter_TOT!Z57+Cons_Ric!Z57+Cons_118!Z57</f>
        <v>0</v>
      </c>
      <c r="AA57" s="759">
        <f>+Cons_San_TOT!AA57+Cons_Ter_TOT!AA57+Cons_Ric!AA57+Cons_118!AA57</f>
        <v>0</v>
      </c>
      <c r="AB57" s="759">
        <f>+Cons_San_TOT!AB57+Cons_Ter_TOT!AB57+Cons_Ric!AB57+Cons_118!AB57</f>
        <v>0</v>
      </c>
      <c r="AC57" s="759">
        <f>+Cons_San_TOT!AC57+Cons_Ter_TOT!AC57+Cons_Ric!AC57+Cons_118!AC57</f>
        <v>0</v>
      </c>
      <c r="AD57" s="759">
        <f>+Cons_San_TOT!AD57+Cons_Ter_TOT!AD57+Cons_Ric!AD57+Cons_118!AD57</f>
        <v>0</v>
      </c>
      <c r="AE57" s="759">
        <f>+Cons_San_TOT!AE57+Cons_Ter_TOT!AE57+Cons_Ric!AE57+Cons_118!AE57</f>
        <v>0</v>
      </c>
      <c r="AF57" s="759">
        <f>+Cons_San_TOT!AF57+Cons_Ter_TOT!AF57+Cons_Ric!AF57+Cons_118!AF57</f>
        <v>0</v>
      </c>
      <c r="AG57" s="759">
        <f>+Cons_San_TOT!AG57+Cons_Ter_TOT!AG57+Cons_Ric!AG57+Cons_118!AG57</f>
        <v>0</v>
      </c>
      <c r="AH57" s="759">
        <f>+Cons_San_TOT!AH57+Cons_Ter_TOT!AH57+Cons_Ric!AH57+Cons_118!AH57</f>
        <v>0</v>
      </c>
      <c r="AI57" s="759">
        <f>+Cons_San_TOT!AI57+Cons_Ter_TOT!AI57+Cons_Ric!AI57+Cons_118!AI57</f>
        <v>0</v>
      </c>
      <c r="AJ57" s="759">
        <f>+Cons_San_TOT!AJ57+Cons_Ter_TOT!AJ57+Cons_Ric!AJ57+Cons_118!AJ57</f>
        <v>0</v>
      </c>
      <c r="AK57" s="759">
        <f>+Cons_San_TOT!AK57+Cons_Ter_TOT!AK57+Cons_Ric!AK57+Cons_118!AK57</f>
        <v>0</v>
      </c>
      <c r="AL57" s="759">
        <f>+Cons_San_TOT!AL57+Cons_Ter_TOT!AL57+Cons_Ric!AL57+Cons_118!AL57</f>
        <v>0</v>
      </c>
      <c r="AM57" s="759">
        <f>+Cons_San_TOT!AM57+Cons_Ter_TOT!AM57+Cons_Ric!AM57+Cons_118!AM57</f>
        <v>0</v>
      </c>
      <c r="AN57" s="759">
        <f>+Cons_San_TOT!AN57+Cons_Ter_TOT!AN57+Cons_Ric!AN57+Cons_118!AN57</f>
        <v>0</v>
      </c>
      <c r="AO57" s="759">
        <f>+Cons_San_TOT!AO57+Cons_Ter_TOT!AO57+Cons_Ric!AO57+Cons_118!AO57</f>
        <v>0</v>
      </c>
      <c r="AP57" s="759">
        <f>+Cons_San_TOT!AP57+Cons_Ter_TOT!AP57+Cons_Ric!AP57+Cons_118!AP57</f>
        <v>0</v>
      </c>
      <c r="AQ57" s="759">
        <f>+Cons_San_TOT!AQ57+Cons_Ter_TOT!AQ57+Cons_Ric!AQ57+Cons_118!AQ57</f>
        <v>0</v>
      </c>
      <c r="AR57" s="759">
        <f>+Cons_San_TOT!AR57+Cons_Ter_TOT!AR57+Cons_Ric!AR57+Cons_118!AR57</f>
        <v>0</v>
      </c>
      <c r="AS57" s="759">
        <f>+Cons_San_TOT!AS57+Cons_Ter_TOT!AS57+Cons_Ric!AS57+Cons_118!AS57</f>
        <v>0</v>
      </c>
      <c r="AT57" s="759">
        <f>+Cons_San_TOT!AT57+Cons_Ter_TOT!AT57+Cons_Ric!AT57+Cons_118!AT57</f>
        <v>0</v>
      </c>
      <c r="AU57" s="759">
        <f>+Cons_San_TOT!AU57+Cons_Ter_TOT!AU57+Cons_Ric!AU57+Cons_118!AU57</f>
        <v>0</v>
      </c>
      <c r="AV57" s="759">
        <f>+Cons_San_TOT!AV57+Cons_Ter_TOT!AV57+Cons_Ric!AV57+Cons_118!AV57</f>
        <v>0</v>
      </c>
      <c r="AW57" s="759">
        <f>+Cons_San_TOT!AW57+Cons_Ter_TOT!AW57+Cons_Ric!AW57+Cons_118!AW57</f>
        <v>0</v>
      </c>
    </row>
    <row r="58" spans="1:49" ht="25.5">
      <c r="A58" s="336" t="s">
        <v>769</v>
      </c>
      <c r="B58" s="35" t="s">
        <v>770</v>
      </c>
      <c r="C58" s="36" t="s">
        <v>4904</v>
      </c>
      <c r="D58" s="998">
        <f ca="1">SUMIF(Codifica_CE!D:U,$A58,Codifica_CE!T:T)-SUMIF(Codifica_CE!$D$2482:$U$3721,$A58,Codifica_CE!$T$2482:$T$3721)</f>
        <v>0</v>
      </c>
      <c r="E58" s="981">
        <f t="shared" si="2"/>
        <v>0</v>
      </c>
      <c r="F58" s="37" t="str">
        <f>Info!$B$2</f>
        <v>323</v>
      </c>
      <c r="G58" s="477"/>
      <c r="H58" s="759">
        <f>+Cons_San_TOT!H58+Cons_Ter_TOT!H58+Cons_Ric!H58+Cons_118!H58</f>
        <v>0</v>
      </c>
      <c r="I58" s="759">
        <f>+Cons_San_TOT!I58+Cons_Ter_TOT!I58+Cons_Ric!I58+Cons_118!I58</f>
        <v>0</v>
      </c>
      <c r="J58" s="759">
        <f>+Cons_San_TOT!J58+Cons_Ter_TOT!J58+Cons_Ric!J58+Cons_118!J58</f>
        <v>0</v>
      </c>
      <c r="K58" s="759">
        <f>+Cons_San_TOT!K58+Cons_Ter_TOT!K58+Cons_Ric!K58+Cons_118!K58</f>
        <v>0</v>
      </c>
      <c r="L58" s="759">
        <f>+Cons_San_TOT!L58+Cons_Ter_TOT!L58+Cons_Ric!L58+Cons_118!L58</f>
        <v>0</v>
      </c>
      <c r="M58" s="759">
        <f>+Cons_San_TOT!M58+Cons_Ter_TOT!M58+Cons_Ric!M58+Cons_118!M58</f>
        <v>0</v>
      </c>
      <c r="N58" s="759">
        <f>+Cons_San_TOT!N58+Cons_Ter_TOT!N58+Cons_Ric!N58+Cons_118!N58</f>
        <v>0</v>
      </c>
      <c r="O58" s="759">
        <f>+Cons_San_TOT!O58+Cons_Ter_TOT!O58+Cons_Ric!O58+Cons_118!O58</f>
        <v>0</v>
      </c>
      <c r="P58" s="759">
        <f>+Cons_San_TOT!P58+Cons_Ter_TOT!P58+Cons_Ric!P58+Cons_118!P58</f>
        <v>0</v>
      </c>
      <c r="Q58" s="759">
        <f>+Cons_San_TOT!Q58+Cons_Ter_TOT!Q58+Cons_Ric!Q58+Cons_118!Q58</f>
        <v>0</v>
      </c>
      <c r="R58" s="759">
        <f>+Cons_San_TOT!R58+Cons_Ter_TOT!R58+Cons_Ric!R58+Cons_118!R58</f>
        <v>0</v>
      </c>
      <c r="S58" s="759">
        <f>+Cons_San_TOT!S58+Cons_Ter_TOT!S58+Cons_Ric!S58+Cons_118!S58</f>
        <v>0</v>
      </c>
      <c r="T58" s="759">
        <f>+Cons_San_TOT!T58+Cons_Ter_TOT!T58+Cons_Ric!T58+Cons_118!T58</f>
        <v>0</v>
      </c>
      <c r="U58" s="759">
        <f>+Cons_San_TOT!U58+Cons_Ter_TOT!U58+Cons_Ric!U58+Cons_118!U58</f>
        <v>0</v>
      </c>
      <c r="V58" s="759">
        <f>+Cons_San_TOT!V58+Cons_Ter_TOT!V58+Cons_Ric!V58+Cons_118!V58</f>
        <v>0</v>
      </c>
      <c r="W58" s="759">
        <f>+Cons_San_TOT!W58+Cons_Ter_TOT!W58+Cons_Ric!W58+Cons_118!W58</f>
        <v>0</v>
      </c>
      <c r="X58" s="759">
        <f>+Cons_San_TOT!X58+Cons_Ter_TOT!X58+Cons_Ric!X58+Cons_118!X58</f>
        <v>0</v>
      </c>
      <c r="Y58" s="759">
        <f>+Cons_San_TOT!Y58+Cons_Ter_TOT!Y58+Cons_Ric!Y58+Cons_118!Y58</f>
        <v>0</v>
      </c>
      <c r="Z58" s="759">
        <f>+Cons_San_TOT!Z58+Cons_Ter_TOT!Z58+Cons_Ric!Z58+Cons_118!Z58</f>
        <v>0</v>
      </c>
      <c r="AA58" s="759">
        <f>+Cons_San_TOT!AA58+Cons_Ter_TOT!AA58+Cons_Ric!AA58+Cons_118!AA58</f>
        <v>0</v>
      </c>
      <c r="AB58" s="759">
        <f>+Cons_San_TOT!AB58+Cons_Ter_TOT!AB58+Cons_Ric!AB58+Cons_118!AB58</f>
        <v>0</v>
      </c>
      <c r="AC58" s="759">
        <f>+Cons_San_TOT!AC58+Cons_Ter_TOT!AC58+Cons_Ric!AC58+Cons_118!AC58</f>
        <v>0</v>
      </c>
      <c r="AD58" s="759">
        <f>+Cons_San_TOT!AD58+Cons_Ter_TOT!AD58+Cons_Ric!AD58+Cons_118!AD58</f>
        <v>0</v>
      </c>
      <c r="AE58" s="759">
        <f>+Cons_San_TOT!AE58+Cons_Ter_TOT!AE58+Cons_Ric!AE58+Cons_118!AE58</f>
        <v>0</v>
      </c>
      <c r="AF58" s="759">
        <f>+Cons_San_TOT!AF58+Cons_Ter_TOT!AF58+Cons_Ric!AF58+Cons_118!AF58</f>
        <v>0</v>
      </c>
      <c r="AG58" s="759">
        <f>+Cons_San_TOT!AG58+Cons_Ter_TOT!AG58+Cons_Ric!AG58+Cons_118!AG58</f>
        <v>0</v>
      </c>
      <c r="AH58" s="759">
        <f>+Cons_San_TOT!AH58+Cons_Ter_TOT!AH58+Cons_Ric!AH58+Cons_118!AH58</f>
        <v>0</v>
      </c>
      <c r="AI58" s="759">
        <f>+Cons_San_TOT!AI58+Cons_Ter_TOT!AI58+Cons_Ric!AI58+Cons_118!AI58</f>
        <v>0</v>
      </c>
      <c r="AJ58" s="759">
        <f>+Cons_San_TOT!AJ58+Cons_Ter_TOT!AJ58+Cons_Ric!AJ58+Cons_118!AJ58</f>
        <v>0</v>
      </c>
      <c r="AK58" s="759">
        <f>+Cons_San_TOT!AK58+Cons_Ter_TOT!AK58+Cons_Ric!AK58+Cons_118!AK58</f>
        <v>0</v>
      </c>
      <c r="AL58" s="759">
        <f>+Cons_San_TOT!AL58+Cons_Ter_TOT!AL58+Cons_Ric!AL58+Cons_118!AL58</f>
        <v>0</v>
      </c>
      <c r="AM58" s="759">
        <f>+Cons_San_TOT!AM58+Cons_Ter_TOT!AM58+Cons_Ric!AM58+Cons_118!AM58</f>
        <v>0</v>
      </c>
      <c r="AN58" s="759">
        <f>+Cons_San_TOT!AN58+Cons_Ter_TOT!AN58+Cons_Ric!AN58+Cons_118!AN58</f>
        <v>0</v>
      </c>
      <c r="AO58" s="759">
        <f>+Cons_San_TOT!AO58+Cons_Ter_TOT!AO58+Cons_Ric!AO58+Cons_118!AO58</f>
        <v>0</v>
      </c>
      <c r="AP58" s="759">
        <f>+Cons_San_TOT!AP58+Cons_Ter_TOT!AP58+Cons_Ric!AP58+Cons_118!AP58</f>
        <v>0</v>
      </c>
      <c r="AQ58" s="759">
        <f>+Cons_San_TOT!AQ58+Cons_Ter_TOT!AQ58+Cons_Ric!AQ58+Cons_118!AQ58</f>
        <v>0</v>
      </c>
      <c r="AR58" s="759">
        <f>+Cons_San_TOT!AR58+Cons_Ter_TOT!AR58+Cons_Ric!AR58+Cons_118!AR58</f>
        <v>0</v>
      </c>
      <c r="AS58" s="759">
        <f>+Cons_San_TOT!AS58+Cons_Ter_TOT!AS58+Cons_Ric!AS58+Cons_118!AS58</f>
        <v>0</v>
      </c>
      <c r="AT58" s="759">
        <f>+Cons_San_TOT!AT58+Cons_Ter_TOT!AT58+Cons_Ric!AT58+Cons_118!AT58</f>
        <v>0</v>
      </c>
      <c r="AU58" s="759">
        <f>+Cons_San_TOT!AU58+Cons_Ter_TOT!AU58+Cons_Ric!AU58+Cons_118!AU58</f>
        <v>0</v>
      </c>
      <c r="AV58" s="759">
        <f>+Cons_San_TOT!AV58+Cons_Ter_TOT!AV58+Cons_Ric!AV58+Cons_118!AV58</f>
        <v>0</v>
      </c>
      <c r="AW58" s="759">
        <f>+Cons_San_TOT!AW58+Cons_Ter_TOT!AW58+Cons_Ric!AW58+Cons_118!AW58</f>
        <v>0</v>
      </c>
    </row>
    <row r="59" spans="1:49" ht="14.25">
      <c r="A59" s="336" t="s">
        <v>775</v>
      </c>
      <c r="B59" s="35" t="s">
        <v>776</v>
      </c>
      <c r="C59" s="36" t="s">
        <v>4904</v>
      </c>
      <c r="D59" s="998">
        <f ca="1">SUMIF(Codifica_CE!D:U,$A59,Codifica_CE!T:T)-SUMIF(Codifica_CE!$D$2482:$U$3721,$A59,Codifica_CE!$T$2482:$T$3721)</f>
        <v>0</v>
      </c>
      <c r="E59" s="981">
        <f t="shared" si="2"/>
        <v>0</v>
      </c>
      <c r="F59" s="37" t="str">
        <f>Info!$B$2</f>
        <v>323</v>
      </c>
      <c r="G59" s="477"/>
      <c r="H59" s="759">
        <f>+Cons_San_TOT!H59+Cons_Ter_TOT!H59+Cons_Ric!H59+Cons_118!H59</f>
        <v>0</v>
      </c>
      <c r="I59" s="759">
        <f>+Cons_San_TOT!I59+Cons_Ter_TOT!I59+Cons_Ric!I59+Cons_118!I59</f>
        <v>0</v>
      </c>
      <c r="J59" s="759">
        <f>+Cons_San_TOT!J59+Cons_Ter_TOT!J59+Cons_Ric!J59+Cons_118!J59</f>
        <v>0</v>
      </c>
      <c r="K59" s="759">
        <f>+Cons_San_TOT!K59+Cons_Ter_TOT!K59+Cons_Ric!K59+Cons_118!K59</f>
        <v>0</v>
      </c>
      <c r="L59" s="759">
        <f>+Cons_San_TOT!L59+Cons_Ter_TOT!L59+Cons_Ric!L59+Cons_118!L59</f>
        <v>0</v>
      </c>
      <c r="M59" s="759">
        <f>+Cons_San_TOT!M59+Cons_Ter_TOT!M59+Cons_Ric!M59+Cons_118!M59</f>
        <v>0</v>
      </c>
      <c r="N59" s="759">
        <f>+Cons_San_TOT!N59+Cons_Ter_TOT!N59+Cons_Ric!N59+Cons_118!N59</f>
        <v>0</v>
      </c>
      <c r="O59" s="759">
        <f>+Cons_San_TOT!O59+Cons_Ter_TOT!O59+Cons_Ric!O59+Cons_118!O59</f>
        <v>0</v>
      </c>
      <c r="P59" s="759">
        <f>+Cons_San_TOT!P59+Cons_Ter_TOT!P59+Cons_Ric!P59+Cons_118!P59</f>
        <v>0</v>
      </c>
      <c r="Q59" s="759">
        <f>+Cons_San_TOT!Q59+Cons_Ter_TOT!Q59+Cons_Ric!Q59+Cons_118!Q59</f>
        <v>0</v>
      </c>
      <c r="R59" s="759">
        <f>+Cons_San_TOT!R59+Cons_Ter_TOT!R59+Cons_Ric!R59+Cons_118!R59</f>
        <v>0</v>
      </c>
      <c r="S59" s="759">
        <f>+Cons_San_TOT!S59+Cons_Ter_TOT!S59+Cons_Ric!S59+Cons_118!S59</f>
        <v>0</v>
      </c>
      <c r="T59" s="759">
        <f>+Cons_San_TOT!T59+Cons_Ter_TOT!T59+Cons_Ric!T59+Cons_118!T59</f>
        <v>0</v>
      </c>
      <c r="U59" s="759">
        <f>+Cons_San_TOT!U59+Cons_Ter_TOT!U59+Cons_Ric!U59+Cons_118!U59</f>
        <v>0</v>
      </c>
      <c r="V59" s="759">
        <f>+Cons_San_TOT!V59+Cons_Ter_TOT!V59+Cons_Ric!V59+Cons_118!V59</f>
        <v>0</v>
      </c>
      <c r="W59" s="759">
        <f>+Cons_San_TOT!W59+Cons_Ter_TOT!W59+Cons_Ric!W59+Cons_118!W59</f>
        <v>0</v>
      </c>
      <c r="X59" s="759">
        <f>+Cons_San_TOT!X59+Cons_Ter_TOT!X59+Cons_Ric!X59+Cons_118!X59</f>
        <v>0</v>
      </c>
      <c r="Y59" s="759">
        <f>+Cons_San_TOT!Y59+Cons_Ter_TOT!Y59+Cons_Ric!Y59+Cons_118!Y59</f>
        <v>0</v>
      </c>
      <c r="Z59" s="759">
        <f>+Cons_San_TOT!Z59+Cons_Ter_TOT!Z59+Cons_Ric!Z59+Cons_118!Z59</f>
        <v>0</v>
      </c>
      <c r="AA59" s="759">
        <f>+Cons_San_TOT!AA59+Cons_Ter_TOT!AA59+Cons_Ric!AA59+Cons_118!AA59</f>
        <v>0</v>
      </c>
      <c r="AB59" s="759">
        <f>+Cons_San_TOT!AB59+Cons_Ter_TOT!AB59+Cons_Ric!AB59+Cons_118!AB59</f>
        <v>0</v>
      </c>
      <c r="AC59" s="759">
        <f>+Cons_San_TOT!AC59+Cons_Ter_TOT!AC59+Cons_Ric!AC59+Cons_118!AC59</f>
        <v>0</v>
      </c>
      <c r="AD59" s="759">
        <f>+Cons_San_TOT!AD59+Cons_Ter_TOT!AD59+Cons_Ric!AD59+Cons_118!AD59</f>
        <v>0</v>
      </c>
      <c r="AE59" s="759">
        <f>+Cons_San_TOT!AE59+Cons_Ter_TOT!AE59+Cons_Ric!AE59+Cons_118!AE59</f>
        <v>0</v>
      </c>
      <c r="AF59" s="759">
        <f>+Cons_San_TOT!AF59+Cons_Ter_TOT!AF59+Cons_Ric!AF59+Cons_118!AF59</f>
        <v>0</v>
      </c>
      <c r="AG59" s="759">
        <f>+Cons_San_TOT!AG59+Cons_Ter_TOT!AG59+Cons_Ric!AG59+Cons_118!AG59</f>
        <v>0</v>
      </c>
      <c r="AH59" s="759">
        <f>+Cons_San_TOT!AH59+Cons_Ter_TOT!AH59+Cons_Ric!AH59+Cons_118!AH59</f>
        <v>0</v>
      </c>
      <c r="AI59" s="759">
        <f>+Cons_San_TOT!AI59+Cons_Ter_TOT!AI59+Cons_Ric!AI59+Cons_118!AI59</f>
        <v>0</v>
      </c>
      <c r="AJ59" s="759">
        <f>+Cons_San_TOT!AJ59+Cons_Ter_TOT!AJ59+Cons_Ric!AJ59+Cons_118!AJ59</f>
        <v>0</v>
      </c>
      <c r="AK59" s="759">
        <f>+Cons_San_TOT!AK59+Cons_Ter_TOT!AK59+Cons_Ric!AK59+Cons_118!AK59</f>
        <v>0</v>
      </c>
      <c r="AL59" s="759">
        <f>+Cons_San_TOT!AL59+Cons_Ter_TOT!AL59+Cons_Ric!AL59+Cons_118!AL59</f>
        <v>0</v>
      </c>
      <c r="AM59" s="759">
        <f>+Cons_San_TOT!AM59+Cons_Ter_TOT!AM59+Cons_Ric!AM59+Cons_118!AM59</f>
        <v>0</v>
      </c>
      <c r="AN59" s="759">
        <f>+Cons_San_TOT!AN59+Cons_Ter_TOT!AN59+Cons_Ric!AN59+Cons_118!AN59</f>
        <v>0</v>
      </c>
      <c r="AO59" s="759">
        <f>+Cons_San_TOT!AO59+Cons_Ter_TOT!AO59+Cons_Ric!AO59+Cons_118!AO59</f>
        <v>0</v>
      </c>
      <c r="AP59" s="759">
        <f>+Cons_San_TOT!AP59+Cons_Ter_TOT!AP59+Cons_Ric!AP59+Cons_118!AP59</f>
        <v>0</v>
      </c>
      <c r="AQ59" s="759">
        <f>+Cons_San_TOT!AQ59+Cons_Ter_TOT!AQ59+Cons_Ric!AQ59+Cons_118!AQ59</f>
        <v>0</v>
      </c>
      <c r="AR59" s="759">
        <f>+Cons_San_TOT!AR59+Cons_Ter_TOT!AR59+Cons_Ric!AR59+Cons_118!AR59</f>
        <v>0</v>
      </c>
      <c r="AS59" s="759">
        <f>+Cons_San_TOT!AS59+Cons_Ter_TOT!AS59+Cons_Ric!AS59+Cons_118!AS59</f>
        <v>0</v>
      </c>
      <c r="AT59" s="759">
        <f>+Cons_San_TOT!AT59+Cons_Ter_TOT!AT59+Cons_Ric!AT59+Cons_118!AT59</f>
        <v>0</v>
      </c>
      <c r="AU59" s="759">
        <f>+Cons_San_TOT!AU59+Cons_Ter_TOT!AU59+Cons_Ric!AU59+Cons_118!AU59</f>
        <v>0</v>
      </c>
      <c r="AV59" s="759">
        <f>+Cons_San_TOT!AV59+Cons_Ter_TOT!AV59+Cons_Ric!AV59+Cons_118!AV59</f>
        <v>0</v>
      </c>
      <c r="AW59" s="759">
        <f>+Cons_San_TOT!AW59+Cons_Ter_TOT!AW59+Cons_Ric!AW59+Cons_118!AW59</f>
        <v>0</v>
      </c>
    </row>
    <row r="60" spans="1:49" ht="25.5">
      <c r="A60" s="336" t="s">
        <v>777</v>
      </c>
      <c r="B60" s="35" t="s">
        <v>778</v>
      </c>
      <c r="C60" s="36" t="s">
        <v>4904</v>
      </c>
      <c r="D60" s="998">
        <f ca="1">SUMIF(Codifica_CE!D:U,$A60,Codifica_CE!T:T)-SUMIF(Codifica_CE!$D$2482:$U$3721,$A60,Codifica_CE!$T$2482:$T$3721)</f>
        <v>0</v>
      </c>
      <c r="E60" s="981">
        <f t="shared" si="2"/>
        <v>0</v>
      </c>
      <c r="F60" s="37" t="str">
        <f>Info!$B$2</f>
        <v>323</v>
      </c>
      <c r="G60" s="477"/>
      <c r="H60" s="759">
        <f>+Cons_San_TOT!H60+Cons_Ter_TOT!H60+Cons_Ric!H60+Cons_118!H60</f>
        <v>0</v>
      </c>
      <c r="I60" s="759">
        <f>+Cons_San_TOT!I60+Cons_Ter_TOT!I60+Cons_Ric!I60+Cons_118!I60</f>
        <v>0</v>
      </c>
      <c r="J60" s="759">
        <f>+Cons_San_TOT!J60+Cons_Ter_TOT!J60+Cons_Ric!J60+Cons_118!J60</f>
        <v>0</v>
      </c>
      <c r="K60" s="759">
        <f>+Cons_San_TOT!K60+Cons_Ter_TOT!K60+Cons_Ric!K60+Cons_118!K60</f>
        <v>0</v>
      </c>
      <c r="L60" s="759">
        <f>+Cons_San_TOT!L60+Cons_Ter_TOT!L60+Cons_Ric!L60+Cons_118!L60</f>
        <v>0</v>
      </c>
      <c r="M60" s="759">
        <f>+Cons_San_TOT!M60+Cons_Ter_TOT!M60+Cons_Ric!M60+Cons_118!M60</f>
        <v>0</v>
      </c>
      <c r="N60" s="759">
        <f>+Cons_San_TOT!N60+Cons_Ter_TOT!N60+Cons_Ric!N60+Cons_118!N60</f>
        <v>0</v>
      </c>
      <c r="O60" s="759">
        <f>+Cons_San_TOT!O60+Cons_Ter_TOT!O60+Cons_Ric!O60+Cons_118!O60</f>
        <v>0</v>
      </c>
      <c r="P60" s="759">
        <f>+Cons_San_TOT!P60+Cons_Ter_TOT!P60+Cons_Ric!P60+Cons_118!P60</f>
        <v>0</v>
      </c>
      <c r="Q60" s="759">
        <f>+Cons_San_TOT!Q60+Cons_Ter_TOT!Q60+Cons_Ric!Q60+Cons_118!Q60</f>
        <v>0</v>
      </c>
      <c r="R60" s="759">
        <f>+Cons_San_TOT!R60+Cons_Ter_TOT!R60+Cons_Ric!R60+Cons_118!R60</f>
        <v>0</v>
      </c>
      <c r="S60" s="759">
        <f>+Cons_San_TOT!S60+Cons_Ter_TOT!S60+Cons_Ric!S60+Cons_118!S60</f>
        <v>0</v>
      </c>
      <c r="T60" s="759">
        <f>+Cons_San_TOT!T60+Cons_Ter_TOT!T60+Cons_Ric!T60+Cons_118!T60</f>
        <v>0</v>
      </c>
      <c r="U60" s="759">
        <f>+Cons_San_TOT!U60+Cons_Ter_TOT!U60+Cons_Ric!U60+Cons_118!U60</f>
        <v>0</v>
      </c>
      <c r="V60" s="759">
        <f>+Cons_San_TOT!V60+Cons_Ter_TOT!V60+Cons_Ric!V60+Cons_118!V60</f>
        <v>0</v>
      </c>
      <c r="W60" s="759">
        <f>+Cons_San_TOT!W60+Cons_Ter_TOT!W60+Cons_Ric!W60+Cons_118!W60</f>
        <v>0</v>
      </c>
      <c r="X60" s="759">
        <f>+Cons_San_TOT!X60+Cons_Ter_TOT!X60+Cons_Ric!X60+Cons_118!X60</f>
        <v>0</v>
      </c>
      <c r="Y60" s="759">
        <f>+Cons_San_TOT!Y60+Cons_Ter_TOT!Y60+Cons_Ric!Y60+Cons_118!Y60</f>
        <v>0</v>
      </c>
      <c r="Z60" s="759">
        <f>+Cons_San_TOT!Z60+Cons_Ter_TOT!Z60+Cons_Ric!Z60+Cons_118!Z60</f>
        <v>0</v>
      </c>
      <c r="AA60" s="759">
        <f>+Cons_San_TOT!AA60+Cons_Ter_TOT!AA60+Cons_Ric!AA60+Cons_118!AA60</f>
        <v>0</v>
      </c>
      <c r="AB60" s="759">
        <f>+Cons_San_TOT!AB60+Cons_Ter_TOT!AB60+Cons_Ric!AB60+Cons_118!AB60</f>
        <v>0</v>
      </c>
      <c r="AC60" s="759">
        <f>+Cons_San_TOT!AC60+Cons_Ter_TOT!AC60+Cons_Ric!AC60+Cons_118!AC60</f>
        <v>0</v>
      </c>
      <c r="AD60" s="759">
        <f>+Cons_San_TOT!AD60+Cons_Ter_TOT!AD60+Cons_Ric!AD60+Cons_118!AD60</f>
        <v>0</v>
      </c>
      <c r="AE60" s="759">
        <f>+Cons_San_TOT!AE60+Cons_Ter_TOT!AE60+Cons_Ric!AE60+Cons_118!AE60</f>
        <v>0</v>
      </c>
      <c r="AF60" s="759">
        <f>+Cons_San_TOT!AF60+Cons_Ter_TOT!AF60+Cons_Ric!AF60+Cons_118!AF60</f>
        <v>0</v>
      </c>
      <c r="AG60" s="759">
        <f>+Cons_San_TOT!AG60+Cons_Ter_TOT!AG60+Cons_Ric!AG60+Cons_118!AG60</f>
        <v>0</v>
      </c>
      <c r="AH60" s="759">
        <f>+Cons_San_TOT!AH60+Cons_Ter_TOT!AH60+Cons_Ric!AH60+Cons_118!AH60</f>
        <v>0</v>
      </c>
      <c r="AI60" s="759">
        <f>+Cons_San_TOT!AI60+Cons_Ter_TOT!AI60+Cons_Ric!AI60+Cons_118!AI60</f>
        <v>0</v>
      </c>
      <c r="AJ60" s="759">
        <f>+Cons_San_TOT!AJ60+Cons_Ter_TOT!AJ60+Cons_Ric!AJ60+Cons_118!AJ60</f>
        <v>0</v>
      </c>
      <c r="AK60" s="759">
        <f>+Cons_San_TOT!AK60+Cons_Ter_TOT!AK60+Cons_Ric!AK60+Cons_118!AK60</f>
        <v>0</v>
      </c>
      <c r="AL60" s="759">
        <f>+Cons_San_TOT!AL60+Cons_Ter_TOT!AL60+Cons_Ric!AL60+Cons_118!AL60</f>
        <v>0</v>
      </c>
      <c r="AM60" s="759">
        <f>+Cons_San_TOT!AM60+Cons_Ter_TOT!AM60+Cons_Ric!AM60+Cons_118!AM60</f>
        <v>0</v>
      </c>
      <c r="AN60" s="759">
        <f>+Cons_San_TOT!AN60+Cons_Ter_TOT!AN60+Cons_Ric!AN60+Cons_118!AN60</f>
        <v>0</v>
      </c>
      <c r="AO60" s="759">
        <f>+Cons_San_TOT!AO60+Cons_Ter_TOT!AO60+Cons_Ric!AO60+Cons_118!AO60</f>
        <v>0</v>
      </c>
      <c r="AP60" s="759">
        <f>+Cons_San_TOT!AP60+Cons_Ter_TOT!AP60+Cons_Ric!AP60+Cons_118!AP60</f>
        <v>0</v>
      </c>
      <c r="AQ60" s="759">
        <f>+Cons_San_TOT!AQ60+Cons_Ter_TOT!AQ60+Cons_Ric!AQ60+Cons_118!AQ60</f>
        <v>0</v>
      </c>
      <c r="AR60" s="759">
        <f>+Cons_San_TOT!AR60+Cons_Ter_TOT!AR60+Cons_Ric!AR60+Cons_118!AR60</f>
        <v>0</v>
      </c>
      <c r="AS60" s="759">
        <f>+Cons_San_TOT!AS60+Cons_Ter_TOT!AS60+Cons_Ric!AS60+Cons_118!AS60</f>
        <v>0</v>
      </c>
      <c r="AT60" s="759">
        <f>+Cons_San_TOT!AT60+Cons_Ter_TOT!AT60+Cons_Ric!AT60+Cons_118!AT60</f>
        <v>0</v>
      </c>
      <c r="AU60" s="759">
        <f>+Cons_San_TOT!AU60+Cons_Ter_TOT!AU60+Cons_Ric!AU60+Cons_118!AU60</f>
        <v>0</v>
      </c>
      <c r="AV60" s="759">
        <f>+Cons_San_TOT!AV60+Cons_Ter_TOT!AV60+Cons_Ric!AV60+Cons_118!AV60</f>
        <v>0</v>
      </c>
      <c r="AW60" s="759">
        <f>+Cons_San_TOT!AW60+Cons_Ter_TOT!AW60+Cons_Ric!AW60+Cons_118!AW60</f>
        <v>0</v>
      </c>
    </row>
    <row r="61" spans="1:49" ht="25.5">
      <c r="A61" s="336" t="s">
        <v>792</v>
      </c>
      <c r="B61" s="35" t="s">
        <v>4933</v>
      </c>
      <c r="C61" s="36" t="s">
        <v>4904</v>
      </c>
      <c r="D61" s="998">
        <f ca="1">SUMIF(Codifica_CE!D:U,$A61,Codifica_CE!T:T)-SUMIF(Codifica_CE!$D$2482:$U$3721,$A61,Codifica_CE!$T$2482:$T$3721)</f>
        <v>6</v>
      </c>
      <c r="E61" s="981">
        <f t="shared" si="2"/>
        <v>6</v>
      </c>
      <c r="F61" s="37" t="str">
        <f>Info!$B$2</f>
        <v>323</v>
      </c>
      <c r="G61" s="477"/>
      <c r="H61" s="759">
        <f>+Cons_San_TOT!H61+Cons_Ter_TOT!H61+Cons_Ric!H61+Cons_118!H61</f>
        <v>0</v>
      </c>
      <c r="I61" s="759">
        <f>+Cons_San_TOT!I61+Cons_Ter_TOT!I61+Cons_Ric!I61+Cons_118!I61</f>
        <v>0</v>
      </c>
      <c r="J61" s="759">
        <f>+Cons_San_TOT!J61+Cons_Ter_TOT!J61+Cons_Ric!J61+Cons_118!J61</f>
        <v>0</v>
      </c>
      <c r="K61" s="759">
        <f>+Cons_San_TOT!K61+Cons_Ter_TOT!K61+Cons_Ric!K61+Cons_118!K61</f>
        <v>0</v>
      </c>
      <c r="L61" s="759">
        <f>+Cons_San_TOT!L61+Cons_Ter_TOT!L61+Cons_Ric!L61+Cons_118!L61</f>
        <v>0</v>
      </c>
      <c r="M61" s="759">
        <f>+Cons_San_TOT!M61+Cons_Ter_TOT!M61+Cons_Ric!M61+Cons_118!M61</f>
        <v>0</v>
      </c>
      <c r="N61" s="759">
        <f>+Cons_San_TOT!N61+Cons_Ter_TOT!N61+Cons_Ric!N61+Cons_118!N61</f>
        <v>0</v>
      </c>
      <c r="O61" s="759">
        <f>+Cons_San_TOT!O61+Cons_Ter_TOT!O61+Cons_Ric!O61+Cons_118!O61</f>
        <v>0</v>
      </c>
      <c r="P61" s="759">
        <f>+Cons_San_TOT!P61+Cons_Ter_TOT!P61+Cons_Ric!P61+Cons_118!P61</f>
        <v>0</v>
      </c>
      <c r="Q61" s="759">
        <f>+Cons_San_TOT!Q61+Cons_Ter_TOT!Q61+Cons_Ric!Q61+Cons_118!Q61</f>
        <v>0</v>
      </c>
      <c r="R61" s="759">
        <f>+Cons_San_TOT!R61+Cons_Ter_TOT!R61+Cons_Ric!R61+Cons_118!R61</f>
        <v>0</v>
      </c>
      <c r="S61" s="759">
        <f>+Cons_San_TOT!S61+Cons_Ter_TOT!S61+Cons_Ric!S61+Cons_118!S61</f>
        <v>0</v>
      </c>
      <c r="T61" s="759">
        <f>+Cons_San_TOT!T61+Cons_Ter_TOT!T61+Cons_Ric!T61+Cons_118!T61</f>
        <v>0</v>
      </c>
      <c r="U61" s="759">
        <f>+Cons_San_TOT!U61+Cons_Ter_TOT!U61+Cons_Ric!U61+Cons_118!U61</f>
        <v>0</v>
      </c>
      <c r="V61" s="759">
        <f>+Cons_San_TOT!V61+Cons_Ter_TOT!V61+Cons_Ric!V61+Cons_118!V61</f>
        <v>0</v>
      </c>
      <c r="W61" s="759">
        <f>+Cons_San_TOT!W61+Cons_Ter_TOT!W61+Cons_Ric!W61+Cons_118!W61</f>
        <v>0</v>
      </c>
      <c r="X61" s="759">
        <f>+Cons_San_TOT!X61+Cons_Ter_TOT!X61+Cons_Ric!X61+Cons_118!X61</f>
        <v>0</v>
      </c>
      <c r="Y61" s="759">
        <f>+Cons_San_TOT!Y61+Cons_Ter_TOT!Y61+Cons_Ric!Y61+Cons_118!Y61</f>
        <v>0</v>
      </c>
      <c r="Z61" s="759">
        <f>+Cons_San_TOT!Z61+Cons_Ter_TOT!Z61+Cons_Ric!Z61+Cons_118!Z61</f>
        <v>0</v>
      </c>
      <c r="AA61" s="759">
        <f>+Cons_San_TOT!AA61+Cons_Ter_TOT!AA61+Cons_Ric!AA61+Cons_118!AA61</f>
        <v>0</v>
      </c>
      <c r="AB61" s="759">
        <f>+Cons_San_TOT!AB61+Cons_Ter_TOT!AB61+Cons_Ric!AB61+Cons_118!AB61</f>
        <v>6</v>
      </c>
      <c r="AC61" s="759">
        <f>+Cons_San_TOT!AC61+Cons_Ter_TOT!AC61+Cons_Ric!AC61+Cons_118!AC61</f>
        <v>0</v>
      </c>
      <c r="AD61" s="759">
        <f>+Cons_San_TOT!AD61+Cons_Ter_TOT!AD61+Cons_Ric!AD61+Cons_118!AD61</f>
        <v>0</v>
      </c>
      <c r="AE61" s="759">
        <f>+Cons_San_TOT!AE61+Cons_Ter_TOT!AE61+Cons_Ric!AE61+Cons_118!AE61</f>
        <v>0</v>
      </c>
      <c r="AF61" s="759">
        <f>+Cons_San_TOT!AF61+Cons_Ter_TOT!AF61+Cons_Ric!AF61+Cons_118!AF61</f>
        <v>0</v>
      </c>
      <c r="AG61" s="759">
        <f>+Cons_San_TOT!AG61+Cons_Ter_TOT!AG61+Cons_Ric!AG61+Cons_118!AG61</f>
        <v>0</v>
      </c>
      <c r="AH61" s="759">
        <f>+Cons_San_TOT!AH61+Cons_Ter_TOT!AH61+Cons_Ric!AH61+Cons_118!AH61</f>
        <v>0</v>
      </c>
      <c r="AI61" s="759">
        <f>+Cons_San_TOT!AI61+Cons_Ter_TOT!AI61+Cons_Ric!AI61+Cons_118!AI61</f>
        <v>0</v>
      </c>
      <c r="AJ61" s="759">
        <f>+Cons_San_TOT!AJ61+Cons_Ter_TOT!AJ61+Cons_Ric!AJ61+Cons_118!AJ61</f>
        <v>0</v>
      </c>
      <c r="AK61" s="759">
        <f>+Cons_San_TOT!AK61+Cons_Ter_TOT!AK61+Cons_Ric!AK61+Cons_118!AK61</f>
        <v>0</v>
      </c>
      <c r="AL61" s="759">
        <f>+Cons_San_TOT!AL61+Cons_Ter_TOT!AL61+Cons_Ric!AL61+Cons_118!AL61</f>
        <v>0</v>
      </c>
      <c r="AM61" s="759">
        <f>+Cons_San_TOT!AM61+Cons_Ter_TOT!AM61+Cons_Ric!AM61+Cons_118!AM61</f>
        <v>0</v>
      </c>
      <c r="AN61" s="759">
        <f>+Cons_San_TOT!AN61+Cons_Ter_TOT!AN61+Cons_Ric!AN61+Cons_118!AN61</f>
        <v>0</v>
      </c>
      <c r="AO61" s="759">
        <f>+Cons_San_TOT!AO61+Cons_Ter_TOT!AO61+Cons_Ric!AO61+Cons_118!AO61</f>
        <v>0</v>
      </c>
      <c r="AP61" s="759">
        <f>+Cons_San_TOT!AP61+Cons_Ter_TOT!AP61+Cons_Ric!AP61+Cons_118!AP61</f>
        <v>0</v>
      </c>
      <c r="AQ61" s="759">
        <f>+Cons_San_TOT!AQ61+Cons_Ter_TOT!AQ61+Cons_Ric!AQ61+Cons_118!AQ61</f>
        <v>0</v>
      </c>
      <c r="AR61" s="759">
        <f>+Cons_San_TOT!AR61+Cons_Ter_TOT!AR61+Cons_Ric!AR61+Cons_118!AR61</f>
        <v>0</v>
      </c>
      <c r="AS61" s="759">
        <f>+Cons_San_TOT!AS61+Cons_Ter_TOT!AS61+Cons_Ric!AS61+Cons_118!AS61</f>
        <v>0</v>
      </c>
      <c r="AT61" s="759">
        <f>+Cons_San_TOT!AT61+Cons_Ter_TOT!AT61+Cons_Ric!AT61+Cons_118!AT61</f>
        <v>0</v>
      </c>
      <c r="AU61" s="759">
        <f>+Cons_San_TOT!AU61+Cons_Ter_TOT!AU61+Cons_Ric!AU61+Cons_118!AU61</f>
        <v>0</v>
      </c>
      <c r="AV61" s="759">
        <f>+Cons_San_TOT!AV61+Cons_Ter_TOT!AV61+Cons_Ric!AV61+Cons_118!AV61</f>
        <v>0</v>
      </c>
      <c r="AW61" s="759">
        <f>+Cons_San_TOT!AW61+Cons_Ter_TOT!AW61+Cons_Ric!AW61+Cons_118!AW61</f>
        <v>0</v>
      </c>
    </row>
    <row r="62" spans="1:49" ht="25.5">
      <c r="A62" s="336" t="s">
        <v>794</v>
      </c>
      <c r="B62" s="35" t="s">
        <v>4934</v>
      </c>
      <c r="C62" s="36" t="s">
        <v>4904</v>
      </c>
      <c r="D62" s="998">
        <f ca="1">SUMIF(Codifica_CE!D:U,$A62,Codifica_CE!T:T)-SUMIF(Codifica_CE!$D$2482:$U$3721,$A62,Codifica_CE!$T$2482:$T$3721)</f>
        <v>0</v>
      </c>
      <c r="E62" s="981">
        <f t="shared" si="2"/>
        <v>0</v>
      </c>
      <c r="F62" s="37" t="str">
        <f>Info!$B$2</f>
        <v>323</v>
      </c>
      <c r="G62" s="477"/>
      <c r="H62" s="759">
        <f>+Cons_San_TOT!H62+Cons_Ter_TOT!H62+Cons_Ric!H62+Cons_118!H62</f>
        <v>0</v>
      </c>
      <c r="I62" s="759">
        <f>+Cons_San_TOT!I62+Cons_Ter_TOT!I62+Cons_Ric!I62+Cons_118!I62</f>
        <v>0</v>
      </c>
      <c r="J62" s="759">
        <f>+Cons_San_TOT!J62+Cons_Ter_TOT!J62+Cons_Ric!J62+Cons_118!J62</f>
        <v>0</v>
      </c>
      <c r="K62" s="759">
        <f>+Cons_San_TOT!K62+Cons_Ter_TOT!K62+Cons_Ric!K62+Cons_118!K62</f>
        <v>0</v>
      </c>
      <c r="L62" s="759">
        <f>+Cons_San_TOT!L62+Cons_Ter_TOT!L62+Cons_Ric!L62+Cons_118!L62</f>
        <v>0</v>
      </c>
      <c r="M62" s="759">
        <f>+Cons_San_TOT!M62+Cons_Ter_TOT!M62+Cons_Ric!M62+Cons_118!M62</f>
        <v>0</v>
      </c>
      <c r="N62" s="759">
        <f>+Cons_San_TOT!N62+Cons_Ter_TOT!N62+Cons_Ric!N62+Cons_118!N62</f>
        <v>0</v>
      </c>
      <c r="O62" s="759">
        <f>+Cons_San_TOT!O62+Cons_Ter_TOT!O62+Cons_Ric!O62+Cons_118!O62</f>
        <v>0</v>
      </c>
      <c r="P62" s="759">
        <f>+Cons_San_TOT!P62+Cons_Ter_TOT!P62+Cons_Ric!P62+Cons_118!P62</f>
        <v>0</v>
      </c>
      <c r="Q62" s="759">
        <f>+Cons_San_TOT!Q62+Cons_Ter_TOT!Q62+Cons_Ric!Q62+Cons_118!Q62</f>
        <v>0</v>
      </c>
      <c r="R62" s="759">
        <f>+Cons_San_TOT!R62+Cons_Ter_TOT!R62+Cons_Ric!R62+Cons_118!R62</f>
        <v>0</v>
      </c>
      <c r="S62" s="759">
        <f>+Cons_San_TOT!S62+Cons_Ter_TOT!S62+Cons_Ric!S62+Cons_118!S62</f>
        <v>0</v>
      </c>
      <c r="T62" s="759">
        <f>+Cons_San_TOT!T62+Cons_Ter_TOT!T62+Cons_Ric!T62+Cons_118!T62</f>
        <v>0</v>
      </c>
      <c r="U62" s="759">
        <f>+Cons_San_TOT!U62+Cons_Ter_TOT!U62+Cons_Ric!U62+Cons_118!U62</f>
        <v>0</v>
      </c>
      <c r="V62" s="759">
        <f>+Cons_San_TOT!V62+Cons_Ter_TOT!V62+Cons_Ric!V62+Cons_118!V62</f>
        <v>0</v>
      </c>
      <c r="W62" s="759">
        <f>+Cons_San_TOT!W62+Cons_Ter_TOT!W62+Cons_Ric!W62+Cons_118!W62</f>
        <v>0</v>
      </c>
      <c r="X62" s="759">
        <f>+Cons_San_TOT!X62+Cons_Ter_TOT!X62+Cons_Ric!X62+Cons_118!X62</f>
        <v>0</v>
      </c>
      <c r="Y62" s="759">
        <f>+Cons_San_TOT!Y62+Cons_Ter_TOT!Y62+Cons_Ric!Y62+Cons_118!Y62</f>
        <v>0</v>
      </c>
      <c r="Z62" s="759">
        <f>+Cons_San_TOT!Z62+Cons_Ter_TOT!Z62+Cons_Ric!Z62+Cons_118!Z62</f>
        <v>0</v>
      </c>
      <c r="AA62" s="759">
        <f>+Cons_San_TOT!AA62+Cons_Ter_TOT!AA62+Cons_Ric!AA62+Cons_118!AA62</f>
        <v>0</v>
      </c>
      <c r="AB62" s="759">
        <f>+Cons_San_TOT!AB62+Cons_Ter_TOT!AB62+Cons_Ric!AB62+Cons_118!AB62</f>
        <v>0</v>
      </c>
      <c r="AC62" s="759">
        <f>+Cons_San_TOT!AC62+Cons_Ter_TOT!AC62+Cons_Ric!AC62+Cons_118!AC62</f>
        <v>0</v>
      </c>
      <c r="AD62" s="759">
        <f>+Cons_San_TOT!AD62+Cons_Ter_TOT!AD62+Cons_Ric!AD62+Cons_118!AD62</f>
        <v>0</v>
      </c>
      <c r="AE62" s="759">
        <f>+Cons_San_TOT!AE62+Cons_Ter_TOT!AE62+Cons_Ric!AE62+Cons_118!AE62</f>
        <v>0</v>
      </c>
      <c r="AF62" s="759">
        <f>+Cons_San_TOT!AF62+Cons_Ter_TOT!AF62+Cons_Ric!AF62+Cons_118!AF62</f>
        <v>0</v>
      </c>
      <c r="AG62" s="759">
        <f>+Cons_San_TOT!AG62+Cons_Ter_TOT!AG62+Cons_Ric!AG62+Cons_118!AG62</f>
        <v>0</v>
      </c>
      <c r="AH62" s="759">
        <f>+Cons_San_TOT!AH62+Cons_Ter_TOT!AH62+Cons_Ric!AH62+Cons_118!AH62</f>
        <v>0</v>
      </c>
      <c r="AI62" s="759">
        <f>+Cons_San_TOT!AI62+Cons_Ter_TOT!AI62+Cons_Ric!AI62+Cons_118!AI62</f>
        <v>0</v>
      </c>
      <c r="AJ62" s="759">
        <f>+Cons_San_TOT!AJ62+Cons_Ter_TOT!AJ62+Cons_Ric!AJ62+Cons_118!AJ62</f>
        <v>0</v>
      </c>
      <c r="AK62" s="759">
        <f>+Cons_San_TOT!AK62+Cons_Ter_TOT!AK62+Cons_Ric!AK62+Cons_118!AK62</f>
        <v>0</v>
      </c>
      <c r="AL62" s="759">
        <f>+Cons_San_TOT!AL62+Cons_Ter_TOT!AL62+Cons_Ric!AL62+Cons_118!AL62</f>
        <v>0</v>
      </c>
      <c r="AM62" s="759">
        <f>+Cons_San_TOT!AM62+Cons_Ter_TOT!AM62+Cons_Ric!AM62+Cons_118!AM62</f>
        <v>0</v>
      </c>
      <c r="AN62" s="759">
        <f>+Cons_San_TOT!AN62+Cons_Ter_TOT!AN62+Cons_Ric!AN62+Cons_118!AN62</f>
        <v>0</v>
      </c>
      <c r="AO62" s="759">
        <f>+Cons_San_TOT!AO62+Cons_Ter_TOT!AO62+Cons_Ric!AO62+Cons_118!AO62</f>
        <v>0</v>
      </c>
      <c r="AP62" s="759">
        <f>+Cons_San_TOT!AP62+Cons_Ter_TOT!AP62+Cons_Ric!AP62+Cons_118!AP62</f>
        <v>0</v>
      </c>
      <c r="AQ62" s="759">
        <f>+Cons_San_TOT!AQ62+Cons_Ter_TOT!AQ62+Cons_Ric!AQ62+Cons_118!AQ62</f>
        <v>0</v>
      </c>
      <c r="AR62" s="759">
        <f>+Cons_San_TOT!AR62+Cons_Ter_TOT!AR62+Cons_Ric!AR62+Cons_118!AR62</f>
        <v>0</v>
      </c>
      <c r="AS62" s="759">
        <f>+Cons_San_TOT!AS62+Cons_Ter_TOT!AS62+Cons_Ric!AS62+Cons_118!AS62</f>
        <v>0</v>
      </c>
      <c r="AT62" s="759">
        <f>+Cons_San_TOT!AT62+Cons_Ter_TOT!AT62+Cons_Ric!AT62+Cons_118!AT62</f>
        <v>0</v>
      </c>
      <c r="AU62" s="759">
        <f>+Cons_San_TOT!AU62+Cons_Ter_TOT!AU62+Cons_Ric!AU62+Cons_118!AU62</f>
        <v>0</v>
      </c>
      <c r="AV62" s="759">
        <f>+Cons_San_TOT!AV62+Cons_Ter_TOT!AV62+Cons_Ric!AV62+Cons_118!AV62</f>
        <v>0</v>
      </c>
      <c r="AW62" s="759">
        <f>+Cons_San_TOT!AW62+Cons_Ter_TOT!AW62+Cons_Ric!AW62+Cons_118!AW62</f>
        <v>0</v>
      </c>
    </row>
    <row r="63" spans="1:49" ht="25.5">
      <c r="A63" s="336" t="s">
        <v>798</v>
      </c>
      <c r="B63" s="35" t="s">
        <v>799</v>
      </c>
      <c r="C63" s="36" t="s">
        <v>4904</v>
      </c>
      <c r="D63" s="998">
        <f ca="1">SUMIF(Codifica_CE!D:U,$A63,Codifica_CE!T:T)-SUMIF(Codifica_CE!$D$2482:$U$3721,$A63,Codifica_CE!$T$2482:$T$3721)</f>
        <v>0</v>
      </c>
      <c r="E63" s="981">
        <f t="shared" si="2"/>
        <v>0</v>
      </c>
      <c r="F63" s="37" t="str">
        <f>Info!$B$2</f>
        <v>323</v>
      </c>
      <c r="G63" s="477"/>
      <c r="H63" s="759">
        <f>+Cons_San_TOT!H63+Cons_Ter_TOT!H63+Cons_Ric!H63+Cons_118!H63</f>
        <v>0</v>
      </c>
      <c r="I63" s="759">
        <f>+Cons_San_TOT!I63+Cons_Ter_TOT!I63+Cons_Ric!I63+Cons_118!I63</f>
        <v>0</v>
      </c>
      <c r="J63" s="759">
        <f>+Cons_San_TOT!J63+Cons_Ter_TOT!J63+Cons_Ric!J63+Cons_118!J63</f>
        <v>0</v>
      </c>
      <c r="K63" s="759">
        <f>+Cons_San_TOT!K63+Cons_Ter_TOT!K63+Cons_Ric!K63+Cons_118!K63</f>
        <v>0</v>
      </c>
      <c r="L63" s="759">
        <f>+Cons_San_TOT!L63+Cons_Ter_TOT!L63+Cons_Ric!L63+Cons_118!L63</f>
        <v>0</v>
      </c>
      <c r="M63" s="759">
        <f>+Cons_San_TOT!M63+Cons_Ter_TOT!M63+Cons_Ric!M63+Cons_118!M63</f>
        <v>0</v>
      </c>
      <c r="N63" s="759">
        <f>+Cons_San_TOT!N63+Cons_Ter_TOT!N63+Cons_Ric!N63+Cons_118!N63</f>
        <v>0</v>
      </c>
      <c r="O63" s="759">
        <f>+Cons_San_TOT!O63+Cons_Ter_TOT!O63+Cons_Ric!O63+Cons_118!O63</f>
        <v>0</v>
      </c>
      <c r="P63" s="759">
        <f>+Cons_San_TOT!P63+Cons_Ter_TOT!P63+Cons_Ric!P63+Cons_118!P63</f>
        <v>0</v>
      </c>
      <c r="Q63" s="759">
        <f>+Cons_San_TOT!Q63+Cons_Ter_TOT!Q63+Cons_Ric!Q63+Cons_118!Q63</f>
        <v>0</v>
      </c>
      <c r="R63" s="759">
        <f>+Cons_San_TOT!R63+Cons_Ter_TOT!R63+Cons_Ric!R63+Cons_118!R63</f>
        <v>0</v>
      </c>
      <c r="S63" s="759">
        <f>+Cons_San_TOT!S63+Cons_Ter_TOT!S63+Cons_Ric!S63+Cons_118!S63</f>
        <v>0</v>
      </c>
      <c r="T63" s="759">
        <f>+Cons_San_TOT!T63+Cons_Ter_TOT!T63+Cons_Ric!T63+Cons_118!T63</f>
        <v>0</v>
      </c>
      <c r="U63" s="759">
        <f>+Cons_San_TOT!U63+Cons_Ter_TOT!U63+Cons_Ric!U63+Cons_118!U63</f>
        <v>0</v>
      </c>
      <c r="V63" s="759">
        <f>+Cons_San_TOT!V63+Cons_Ter_TOT!V63+Cons_Ric!V63+Cons_118!V63</f>
        <v>0</v>
      </c>
      <c r="W63" s="759">
        <f>+Cons_San_TOT!W63+Cons_Ter_TOT!W63+Cons_Ric!W63+Cons_118!W63</f>
        <v>0</v>
      </c>
      <c r="X63" s="759">
        <f>+Cons_San_TOT!X63+Cons_Ter_TOT!X63+Cons_Ric!X63+Cons_118!X63</f>
        <v>0</v>
      </c>
      <c r="Y63" s="759">
        <f>+Cons_San_TOT!Y63+Cons_Ter_TOT!Y63+Cons_Ric!Y63+Cons_118!Y63</f>
        <v>0</v>
      </c>
      <c r="Z63" s="759">
        <f>+Cons_San_TOT!Z63+Cons_Ter_TOT!Z63+Cons_Ric!Z63+Cons_118!Z63</f>
        <v>0</v>
      </c>
      <c r="AA63" s="759">
        <f>+Cons_San_TOT!AA63+Cons_Ter_TOT!AA63+Cons_Ric!AA63+Cons_118!AA63</f>
        <v>0</v>
      </c>
      <c r="AB63" s="759">
        <f>+Cons_San_TOT!AB63+Cons_Ter_TOT!AB63+Cons_Ric!AB63+Cons_118!AB63</f>
        <v>0</v>
      </c>
      <c r="AC63" s="759">
        <f>+Cons_San_TOT!AC63+Cons_Ter_TOT!AC63+Cons_Ric!AC63+Cons_118!AC63</f>
        <v>0</v>
      </c>
      <c r="AD63" s="759">
        <f>+Cons_San_TOT!AD63+Cons_Ter_TOT!AD63+Cons_Ric!AD63+Cons_118!AD63</f>
        <v>0</v>
      </c>
      <c r="AE63" s="759">
        <f>+Cons_San_TOT!AE63+Cons_Ter_TOT!AE63+Cons_Ric!AE63+Cons_118!AE63</f>
        <v>0</v>
      </c>
      <c r="AF63" s="759">
        <f>+Cons_San_TOT!AF63+Cons_Ter_TOT!AF63+Cons_Ric!AF63+Cons_118!AF63</f>
        <v>0</v>
      </c>
      <c r="AG63" s="759">
        <f>+Cons_San_TOT!AG63+Cons_Ter_TOT!AG63+Cons_Ric!AG63+Cons_118!AG63</f>
        <v>0</v>
      </c>
      <c r="AH63" s="759">
        <f>+Cons_San_TOT!AH63+Cons_Ter_TOT!AH63+Cons_Ric!AH63+Cons_118!AH63</f>
        <v>0</v>
      </c>
      <c r="AI63" s="759">
        <f>+Cons_San_TOT!AI63+Cons_Ter_TOT!AI63+Cons_Ric!AI63+Cons_118!AI63</f>
        <v>0</v>
      </c>
      <c r="AJ63" s="759">
        <f>+Cons_San_TOT!AJ63+Cons_Ter_TOT!AJ63+Cons_Ric!AJ63+Cons_118!AJ63</f>
        <v>0</v>
      </c>
      <c r="AK63" s="759">
        <f>+Cons_San_TOT!AK63+Cons_Ter_TOT!AK63+Cons_Ric!AK63+Cons_118!AK63</f>
        <v>0</v>
      </c>
      <c r="AL63" s="759">
        <f>+Cons_San_TOT!AL63+Cons_Ter_TOT!AL63+Cons_Ric!AL63+Cons_118!AL63</f>
        <v>0</v>
      </c>
      <c r="AM63" s="759">
        <f>+Cons_San_TOT!AM63+Cons_Ter_TOT!AM63+Cons_Ric!AM63+Cons_118!AM63</f>
        <v>0</v>
      </c>
      <c r="AN63" s="759">
        <f>+Cons_San_TOT!AN63+Cons_Ter_TOT!AN63+Cons_Ric!AN63+Cons_118!AN63</f>
        <v>0</v>
      </c>
      <c r="AO63" s="759">
        <f>+Cons_San_TOT!AO63+Cons_Ter_TOT!AO63+Cons_Ric!AO63+Cons_118!AO63</f>
        <v>0</v>
      </c>
      <c r="AP63" s="759">
        <f>+Cons_San_TOT!AP63+Cons_Ter_TOT!AP63+Cons_Ric!AP63+Cons_118!AP63</f>
        <v>0</v>
      </c>
      <c r="AQ63" s="759">
        <f>+Cons_San_TOT!AQ63+Cons_Ter_TOT!AQ63+Cons_Ric!AQ63+Cons_118!AQ63</f>
        <v>0</v>
      </c>
      <c r="AR63" s="759">
        <f>+Cons_San_TOT!AR63+Cons_Ter_TOT!AR63+Cons_Ric!AR63+Cons_118!AR63</f>
        <v>0</v>
      </c>
      <c r="AS63" s="759">
        <f>+Cons_San_TOT!AS63+Cons_Ter_TOT!AS63+Cons_Ric!AS63+Cons_118!AS63</f>
        <v>0</v>
      </c>
      <c r="AT63" s="759">
        <f>+Cons_San_TOT!AT63+Cons_Ter_TOT!AT63+Cons_Ric!AT63+Cons_118!AT63</f>
        <v>0</v>
      </c>
      <c r="AU63" s="759">
        <f>+Cons_San_TOT!AU63+Cons_Ter_TOT!AU63+Cons_Ric!AU63+Cons_118!AU63</f>
        <v>0</v>
      </c>
      <c r="AV63" s="759">
        <f>+Cons_San_TOT!AV63+Cons_Ter_TOT!AV63+Cons_Ric!AV63+Cons_118!AV63</f>
        <v>0</v>
      </c>
      <c r="AW63" s="759">
        <f>+Cons_San_TOT!AW63+Cons_Ter_TOT!AW63+Cons_Ric!AW63+Cons_118!AW63</f>
        <v>0</v>
      </c>
    </row>
    <row r="64" spans="1:49" ht="14.25">
      <c r="A64" s="336" t="s">
        <v>874</v>
      </c>
      <c r="B64" s="35" t="s">
        <v>876</v>
      </c>
      <c r="C64" s="36" t="s">
        <v>4904</v>
      </c>
      <c r="D64" s="998">
        <f ca="1">SUMIF(Codifica_CE!D:U,$A64,Codifica_CE!T:T)-SUMIF(Codifica_CE!$D$2482:$U$3721,$A64,Codifica_CE!$T$2482:$T$3721)</f>
        <v>0</v>
      </c>
      <c r="E64" s="981">
        <f t="shared" si="2"/>
        <v>0</v>
      </c>
      <c r="F64" s="37" t="str">
        <f>Info!$B$2</f>
        <v>323</v>
      </c>
      <c r="G64" s="477"/>
      <c r="H64" s="759">
        <f>+Cons_San_TOT!H64+Cons_Ter_TOT!H64+Cons_Ric!H64+Cons_118!H64</f>
        <v>0</v>
      </c>
      <c r="I64" s="759">
        <f>+Cons_San_TOT!I64+Cons_Ter_TOT!I64+Cons_Ric!I64+Cons_118!I64</f>
        <v>0</v>
      </c>
      <c r="J64" s="759">
        <f>+Cons_San_TOT!J64+Cons_Ter_TOT!J64+Cons_Ric!J64+Cons_118!J64</f>
        <v>0</v>
      </c>
      <c r="K64" s="759">
        <f>+Cons_San_TOT!K64+Cons_Ter_TOT!K64+Cons_Ric!K64+Cons_118!K64</f>
        <v>0</v>
      </c>
      <c r="L64" s="759">
        <f>+Cons_San_TOT!L64+Cons_Ter_TOT!L64+Cons_Ric!L64+Cons_118!L64</f>
        <v>0</v>
      </c>
      <c r="M64" s="759">
        <f>+Cons_San_TOT!M64+Cons_Ter_TOT!M64+Cons_Ric!M64+Cons_118!M64</f>
        <v>0</v>
      </c>
      <c r="N64" s="759">
        <f>+Cons_San_TOT!N64+Cons_Ter_TOT!N64+Cons_Ric!N64+Cons_118!N64</f>
        <v>0</v>
      </c>
      <c r="O64" s="759">
        <f>+Cons_San_TOT!O64+Cons_Ter_TOT!O64+Cons_Ric!O64+Cons_118!O64</f>
        <v>0</v>
      </c>
      <c r="P64" s="759">
        <f>+Cons_San_TOT!P64+Cons_Ter_TOT!P64+Cons_Ric!P64+Cons_118!P64</f>
        <v>0</v>
      </c>
      <c r="Q64" s="759">
        <f>+Cons_San_TOT!Q64+Cons_Ter_TOT!Q64+Cons_Ric!Q64+Cons_118!Q64</f>
        <v>0</v>
      </c>
      <c r="R64" s="759">
        <f>+Cons_San_TOT!R64+Cons_Ter_TOT!R64+Cons_Ric!R64+Cons_118!R64</f>
        <v>0</v>
      </c>
      <c r="S64" s="759">
        <f>+Cons_San_TOT!S64+Cons_Ter_TOT!S64+Cons_Ric!S64+Cons_118!S64</f>
        <v>0</v>
      </c>
      <c r="T64" s="759">
        <f>+Cons_San_TOT!T64+Cons_Ter_TOT!T64+Cons_Ric!T64+Cons_118!T64</f>
        <v>0</v>
      </c>
      <c r="U64" s="759">
        <f>+Cons_San_TOT!U64+Cons_Ter_TOT!U64+Cons_Ric!U64+Cons_118!U64</f>
        <v>0</v>
      </c>
      <c r="V64" s="759">
        <f>+Cons_San_TOT!V64+Cons_Ter_TOT!V64+Cons_Ric!V64+Cons_118!V64</f>
        <v>0</v>
      </c>
      <c r="W64" s="759">
        <f>+Cons_San_TOT!W64+Cons_Ter_TOT!W64+Cons_Ric!W64+Cons_118!W64</f>
        <v>0</v>
      </c>
      <c r="X64" s="759">
        <f>+Cons_San_TOT!X64+Cons_Ter_TOT!X64+Cons_Ric!X64+Cons_118!X64</f>
        <v>0</v>
      </c>
      <c r="Y64" s="759">
        <f>+Cons_San_TOT!Y64+Cons_Ter_TOT!Y64+Cons_Ric!Y64+Cons_118!Y64</f>
        <v>0</v>
      </c>
      <c r="Z64" s="759">
        <f>+Cons_San_TOT!Z64+Cons_Ter_TOT!Z64+Cons_Ric!Z64+Cons_118!Z64</f>
        <v>0</v>
      </c>
      <c r="AA64" s="759">
        <f>+Cons_San_TOT!AA64+Cons_Ter_TOT!AA64+Cons_Ric!AA64+Cons_118!AA64</f>
        <v>0</v>
      </c>
      <c r="AB64" s="759">
        <f>+Cons_San_TOT!AB64+Cons_Ter_TOT!AB64+Cons_Ric!AB64+Cons_118!AB64</f>
        <v>0</v>
      </c>
      <c r="AC64" s="759">
        <f>+Cons_San_TOT!AC64+Cons_Ter_TOT!AC64+Cons_Ric!AC64+Cons_118!AC64</f>
        <v>0</v>
      </c>
      <c r="AD64" s="759">
        <f>+Cons_San_TOT!AD64+Cons_Ter_TOT!AD64+Cons_Ric!AD64+Cons_118!AD64</f>
        <v>0</v>
      </c>
      <c r="AE64" s="759">
        <f>+Cons_San_TOT!AE64+Cons_Ter_TOT!AE64+Cons_Ric!AE64+Cons_118!AE64</f>
        <v>0</v>
      </c>
      <c r="AF64" s="759">
        <f>+Cons_San_TOT!AF64+Cons_Ter_TOT!AF64+Cons_Ric!AF64+Cons_118!AF64</f>
        <v>0</v>
      </c>
      <c r="AG64" s="759">
        <f>+Cons_San_TOT!AG64+Cons_Ter_TOT!AG64+Cons_Ric!AG64+Cons_118!AG64</f>
        <v>0</v>
      </c>
      <c r="AH64" s="759">
        <f>+Cons_San_TOT!AH64+Cons_Ter_TOT!AH64+Cons_Ric!AH64+Cons_118!AH64</f>
        <v>0</v>
      </c>
      <c r="AI64" s="759">
        <f>+Cons_San_TOT!AI64+Cons_Ter_TOT!AI64+Cons_Ric!AI64+Cons_118!AI64</f>
        <v>0</v>
      </c>
      <c r="AJ64" s="759">
        <f>+Cons_San_TOT!AJ64+Cons_Ter_TOT!AJ64+Cons_Ric!AJ64+Cons_118!AJ64</f>
        <v>0</v>
      </c>
      <c r="AK64" s="759">
        <f>+Cons_San_TOT!AK64+Cons_Ter_TOT!AK64+Cons_Ric!AK64+Cons_118!AK64</f>
        <v>0</v>
      </c>
      <c r="AL64" s="759">
        <f>+Cons_San_TOT!AL64+Cons_Ter_TOT!AL64+Cons_Ric!AL64+Cons_118!AL64</f>
        <v>0</v>
      </c>
      <c r="AM64" s="759">
        <f>+Cons_San_TOT!AM64+Cons_Ter_TOT!AM64+Cons_Ric!AM64+Cons_118!AM64</f>
        <v>0</v>
      </c>
      <c r="AN64" s="759">
        <f>+Cons_San_TOT!AN64+Cons_Ter_TOT!AN64+Cons_Ric!AN64+Cons_118!AN64</f>
        <v>0</v>
      </c>
      <c r="AO64" s="759">
        <f>+Cons_San_TOT!AO64+Cons_Ter_TOT!AO64+Cons_Ric!AO64+Cons_118!AO64</f>
        <v>0</v>
      </c>
      <c r="AP64" s="759">
        <f>+Cons_San_TOT!AP64+Cons_Ter_TOT!AP64+Cons_Ric!AP64+Cons_118!AP64</f>
        <v>0</v>
      </c>
      <c r="AQ64" s="759">
        <f>+Cons_San_TOT!AQ64+Cons_Ter_TOT!AQ64+Cons_Ric!AQ64+Cons_118!AQ64</f>
        <v>0</v>
      </c>
      <c r="AR64" s="759">
        <f>+Cons_San_TOT!AR64+Cons_Ter_TOT!AR64+Cons_Ric!AR64+Cons_118!AR64</f>
        <v>0</v>
      </c>
      <c r="AS64" s="759">
        <f>+Cons_San_TOT!AS64+Cons_Ter_TOT!AS64+Cons_Ric!AS64+Cons_118!AS64</f>
        <v>0</v>
      </c>
      <c r="AT64" s="759">
        <f>+Cons_San_TOT!AT64+Cons_Ter_TOT!AT64+Cons_Ric!AT64+Cons_118!AT64</f>
        <v>0</v>
      </c>
      <c r="AU64" s="759">
        <f>+Cons_San_TOT!AU64+Cons_Ter_TOT!AU64+Cons_Ric!AU64+Cons_118!AU64</f>
        <v>0</v>
      </c>
      <c r="AV64" s="759">
        <f>+Cons_San_TOT!AV64+Cons_Ter_TOT!AV64+Cons_Ric!AV64+Cons_118!AV64</f>
        <v>0</v>
      </c>
      <c r="AW64" s="759">
        <f>+Cons_San_TOT!AW64+Cons_Ter_TOT!AW64+Cons_Ric!AW64+Cons_118!AW64</f>
        <v>0</v>
      </c>
    </row>
    <row r="65" spans="1:49" ht="25.5">
      <c r="A65" s="336" t="s">
        <v>880</v>
      </c>
      <c r="B65" s="35" t="s">
        <v>881</v>
      </c>
      <c r="C65" s="36" t="s">
        <v>4904</v>
      </c>
      <c r="D65" s="998">
        <f ca="1">SUMIF(Codifica_CE!D:U,$A65,Codifica_CE!T:T)-SUMIF(Codifica_CE!$D$2482:$U$3721,$A65,Codifica_CE!$T$2482:$T$3721)</f>
        <v>0</v>
      </c>
      <c r="E65" s="981">
        <f t="shared" si="2"/>
        <v>0</v>
      </c>
      <c r="F65" s="37" t="str">
        <f>Info!$B$2</f>
        <v>323</v>
      </c>
      <c r="G65" s="477"/>
      <c r="H65" s="759">
        <f>+Cons_San_TOT!H65+Cons_Ter_TOT!H65+Cons_Ric!H65+Cons_118!H65</f>
        <v>0</v>
      </c>
      <c r="I65" s="759">
        <f>+Cons_San_TOT!I65+Cons_Ter_TOT!I65+Cons_Ric!I65+Cons_118!I65</f>
        <v>0</v>
      </c>
      <c r="J65" s="759">
        <f>+Cons_San_TOT!J65+Cons_Ter_TOT!J65+Cons_Ric!J65+Cons_118!J65</f>
        <v>0</v>
      </c>
      <c r="K65" s="759">
        <f>+Cons_San_TOT!K65+Cons_Ter_TOT!K65+Cons_Ric!K65+Cons_118!K65</f>
        <v>0</v>
      </c>
      <c r="L65" s="759">
        <f>+Cons_San_TOT!L65+Cons_Ter_TOT!L65+Cons_Ric!L65+Cons_118!L65</f>
        <v>0</v>
      </c>
      <c r="M65" s="759">
        <f>+Cons_San_TOT!M65+Cons_Ter_TOT!M65+Cons_Ric!M65+Cons_118!M65</f>
        <v>0</v>
      </c>
      <c r="N65" s="759">
        <f>+Cons_San_TOT!N65+Cons_Ter_TOT!N65+Cons_Ric!N65+Cons_118!N65</f>
        <v>0</v>
      </c>
      <c r="O65" s="759">
        <f>+Cons_San_TOT!O65+Cons_Ter_TOT!O65+Cons_Ric!O65+Cons_118!O65</f>
        <v>0</v>
      </c>
      <c r="P65" s="759">
        <f>+Cons_San_TOT!P65+Cons_Ter_TOT!P65+Cons_Ric!P65+Cons_118!P65</f>
        <v>0</v>
      </c>
      <c r="Q65" s="759">
        <f>+Cons_San_TOT!Q65+Cons_Ter_TOT!Q65+Cons_Ric!Q65+Cons_118!Q65</f>
        <v>0</v>
      </c>
      <c r="R65" s="759">
        <f>+Cons_San_TOT!R65+Cons_Ter_TOT!R65+Cons_Ric!R65+Cons_118!R65</f>
        <v>0</v>
      </c>
      <c r="S65" s="759">
        <f>+Cons_San_TOT!S65+Cons_Ter_TOT!S65+Cons_Ric!S65+Cons_118!S65</f>
        <v>0</v>
      </c>
      <c r="T65" s="759">
        <f>+Cons_San_TOT!T65+Cons_Ter_TOT!T65+Cons_Ric!T65+Cons_118!T65</f>
        <v>0</v>
      </c>
      <c r="U65" s="759">
        <f>+Cons_San_TOT!U65+Cons_Ter_TOT!U65+Cons_Ric!U65+Cons_118!U65</f>
        <v>0</v>
      </c>
      <c r="V65" s="759">
        <f>+Cons_San_TOT!V65+Cons_Ter_TOT!V65+Cons_Ric!V65+Cons_118!V65</f>
        <v>0</v>
      </c>
      <c r="W65" s="759">
        <f>+Cons_San_TOT!W65+Cons_Ter_TOT!W65+Cons_Ric!W65+Cons_118!W65</f>
        <v>0</v>
      </c>
      <c r="X65" s="759">
        <f>+Cons_San_TOT!X65+Cons_Ter_TOT!X65+Cons_Ric!X65+Cons_118!X65</f>
        <v>0</v>
      </c>
      <c r="Y65" s="759">
        <f>+Cons_San_TOT!Y65+Cons_Ter_TOT!Y65+Cons_Ric!Y65+Cons_118!Y65</f>
        <v>0</v>
      </c>
      <c r="Z65" s="759">
        <f>+Cons_San_TOT!Z65+Cons_Ter_TOT!Z65+Cons_Ric!Z65+Cons_118!Z65</f>
        <v>0</v>
      </c>
      <c r="AA65" s="759">
        <f>+Cons_San_TOT!AA65+Cons_Ter_TOT!AA65+Cons_Ric!AA65+Cons_118!AA65</f>
        <v>0</v>
      </c>
      <c r="AB65" s="759">
        <f>+Cons_San_TOT!AB65+Cons_Ter_TOT!AB65+Cons_Ric!AB65+Cons_118!AB65</f>
        <v>0</v>
      </c>
      <c r="AC65" s="759">
        <f>+Cons_San_TOT!AC65+Cons_Ter_TOT!AC65+Cons_Ric!AC65+Cons_118!AC65</f>
        <v>0</v>
      </c>
      <c r="AD65" s="759">
        <f>+Cons_San_TOT!AD65+Cons_Ter_TOT!AD65+Cons_Ric!AD65+Cons_118!AD65</f>
        <v>0</v>
      </c>
      <c r="AE65" s="759">
        <f>+Cons_San_TOT!AE65+Cons_Ter_TOT!AE65+Cons_Ric!AE65+Cons_118!AE65</f>
        <v>0</v>
      </c>
      <c r="AF65" s="759">
        <f>+Cons_San_TOT!AF65+Cons_Ter_TOT!AF65+Cons_Ric!AF65+Cons_118!AF65</f>
        <v>0</v>
      </c>
      <c r="AG65" s="759">
        <f>+Cons_San_TOT!AG65+Cons_Ter_TOT!AG65+Cons_Ric!AG65+Cons_118!AG65</f>
        <v>0</v>
      </c>
      <c r="AH65" s="759">
        <f>+Cons_San_TOT!AH65+Cons_Ter_TOT!AH65+Cons_Ric!AH65+Cons_118!AH65</f>
        <v>0</v>
      </c>
      <c r="AI65" s="759">
        <f>+Cons_San_TOT!AI65+Cons_Ter_TOT!AI65+Cons_Ric!AI65+Cons_118!AI65</f>
        <v>0</v>
      </c>
      <c r="AJ65" s="759">
        <f>+Cons_San_TOT!AJ65+Cons_Ter_TOT!AJ65+Cons_Ric!AJ65+Cons_118!AJ65</f>
        <v>0</v>
      </c>
      <c r="AK65" s="759">
        <f>+Cons_San_TOT!AK65+Cons_Ter_TOT!AK65+Cons_Ric!AK65+Cons_118!AK65</f>
        <v>0</v>
      </c>
      <c r="AL65" s="759">
        <f>+Cons_San_TOT!AL65+Cons_Ter_TOT!AL65+Cons_Ric!AL65+Cons_118!AL65</f>
        <v>0</v>
      </c>
      <c r="AM65" s="759">
        <f>+Cons_San_TOT!AM65+Cons_Ter_TOT!AM65+Cons_Ric!AM65+Cons_118!AM65</f>
        <v>0</v>
      </c>
      <c r="AN65" s="759">
        <f>+Cons_San_TOT!AN65+Cons_Ter_TOT!AN65+Cons_Ric!AN65+Cons_118!AN65</f>
        <v>0</v>
      </c>
      <c r="AO65" s="759">
        <f>+Cons_San_TOT!AO65+Cons_Ter_TOT!AO65+Cons_Ric!AO65+Cons_118!AO65</f>
        <v>0</v>
      </c>
      <c r="AP65" s="759">
        <f>+Cons_San_TOT!AP65+Cons_Ter_TOT!AP65+Cons_Ric!AP65+Cons_118!AP65</f>
        <v>0</v>
      </c>
      <c r="AQ65" s="759">
        <f>+Cons_San_TOT!AQ65+Cons_Ter_TOT!AQ65+Cons_Ric!AQ65+Cons_118!AQ65</f>
        <v>0</v>
      </c>
      <c r="AR65" s="759">
        <f>+Cons_San_TOT!AR65+Cons_Ter_TOT!AR65+Cons_Ric!AR65+Cons_118!AR65</f>
        <v>0</v>
      </c>
      <c r="AS65" s="759">
        <f>+Cons_San_TOT!AS65+Cons_Ter_TOT!AS65+Cons_Ric!AS65+Cons_118!AS65</f>
        <v>0</v>
      </c>
      <c r="AT65" s="759">
        <f>+Cons_San_TOT!AT65+Cons_Ter_TOT!AT65+Cons_Ric!AT65+Cons_118!AT65</f>
        <v>0</v>
      </c>
      <c r="AU65" s="759">
        <f>+Cons_San_TOT!AU65+Cons_Ter_TOT!AU65+Cons_Ric!AU65+Cons_118!AU65</f>
        <v>0</v>
      </c>
      <c r="AV65" s="759">
        <f>+Cons_San_TOT!AV65+Cons_Ter_TOT!AV65+Cons_Ric!AV65+Cons_118!AV65</f>
        <v>0</v>
      </c>
      <c r="AW65" s="759">
        <f>+Cons_San_TOT!AW65+Cons_Ter_TOT!AW65+Cons_Ric!AW65+Cons_118!AW65</f>
        <v>0</v>
      </c>
    </row>
    <row r="66" spans="1:49" ht="14.25">
      <c r="A66" s="336" t="s">
        <v>933</v>
      </c>
      <c r="B66" s="35" t="s">
        <v>935</v>
      </c>
      <c r="C66" s="36" t="s">
        <v>4904</v>
      </c>
      <c r="D66" s="998">
        <f ca="1">SUMIF(Codifica_CE!D:U,$A66,Codifica_CE!T:T)-SUMIF(Codifica_CE!$D$2482:$U$3721,$A66,Codifica_CE!$T$2482:$T$3721)</f>
        <v>0</v>
      </c>
      <c r="E66" s="981">
        <f t="shared" si="2"/>
        <v>0</v>
      </c>
      <c r="F66" s="37" t="str">
        <f>Info!$B$2</f>
        <v>323</v>
      </c>
      <c r="G66" s="477"/>
      <c r="H66" s="759">
        <f>+Cons_San_TOT!H66+Cons_Ter_TOT!H66+Cons_Ric!H66+Cons_118!H66</f>
        <v>0</v>
      </c>
      <c r="I66" s="759">
        <f>+Cons_San_TOT!I66+Cons_Ter_TOT!I66+Cons_Ric!I66+Cons_118!I66</f>
        <v>0</v>
      </c>
      <c r="J66" s="759">
        <f>+Cons_San_TOT!J66+Cons_Ter_TOT!J66+Cons_Ric!J66+Cons_118!J66</f>
        <v>0</v>
      </c>
      <c r="K66" s="759">
        <f>+Cons_San_TOT!K66+Cons_Ter_TOT!K66+Cons_Ric!K66+Cons_118!K66</f>
        <v>0</v>
      </c>
      <c r="L66" s="759">
        <f>+Cons_San_TOT!L66+Cons_Ter_TOT!L66+Cons_Ric!L66+Cons_118!L66</f>
        <v>0</v>
      </c>
      <c r="M66" s="759">
        <f>+Cons_San_TOT!M66+Cons_Ter_TOT!M66+Cons_Ric!M66+Cons_118!M66</f>
        <v>0</v>
      </c>
      <c r="N66" s="759">
        <f>+Cons_San_TOT!N66+Cons_Ter_TOT!N66+Cons_Ric!N66+Cons_118!N66</f>
        <v>0</v>
      </c>
      <c r="O66" s="759">
        <f>+Cons_San_TOT!O66+Cons_Ter_TOT!O66+Cons_Ric!O66+Cons_118!O66</f>
        <v>0</v>
      </c>
      <c r="P66" s="759">
        <f>+Cons_San_TOT!P66+Cons_Ter_TOT!P66+Cons_Ric!P66+Cons_118!P66</f>
        <v>0</v>
      </c>
      <c r="Q66" s="759">
        <f>+Cons_San_TOT!Q66+Cons_Ter_TOT!Q66+Cons_Ric!Q66+Cons_118!Q66</f>
        <v>0</v>
      </c>
      <c r="R66" s="759">
        <f>+Cons_San_TOT!R66+Cons_Ter_TOT!R66+Cons_Ric!R66+Cons_118!R66</f>
        <v>0</v>
      </c>
      <c r="S66" s="759">
        <f>+Cons_San_TOT!S66+Cons_Ter_TOT!S66+Cons_Ric!S66+Cons_118!S66</f>
        <v>0</v>
      </c>
      <c r="T66" s="759">
        <f>+Cons_San_TOT!T66+Cons_Ter_TOT!T66+Cons_Ric!T66+Cons_118!T66</f>
        <v>0</v>
      </c>
      <c r="U66" s="759">
        <f>+Cons_San_TOT!U66+Cons_Ter_TOT!U66+Cons_Ric!U66+Cons_118!U66</f>
        <v>0</v>
      </c>
      <c r="V66" s="759">
        <f>+Cons_San_TOT!V66+Cons_Ter_TOT!V66+Cons_Ric!V66+Cons_118!V66</f>
        <v>0</v>
      </c>
      <c r="W66" s="759">
        <f>+Cons_San_TOT!W66+Cons_Ter_TOT!W66+Cons_Ric!W66+Cons_118!W66</f>
        <v>0</v>
      </c>
      <c r="X66" s="759">
        <f>+Cons_San_TOT!X66+Cons_Ter_TOT!X66+Cons_Ric!X66+Cons_118!X66</f>
        <v>0</v>
      </c>
      <c r="Y66" s="759">
        <f>+Cons_San_TOT!Y66+Cons_Ter_TOT!Y66+Cons_Ric!Y66+Cons_118!Y66</f>
        <v>0</v>
      </c>
      <c r="Z66" s="759">
        <f>+Cons_San_TOT!Z66+Cons_Ter_TOT!Z66+Cons_Ric!Z66+Cons_118!Z66</f>
        <v>0</v>
      </c>
      <c r="AA66" s="759">
        <f>+Cons_San_TOT!AA66+Cons_Ter_TOT!AA66+Cons_Ric!AA66+Cons_118!AA66</f>
        <v>0</v>
      </c>
      <c r="AB66" s="759">
        <f>+Cons_San_TOT!AB66+Cons_Ter_TOT!AB66+Cons_Ric!AB66+Cons_118!AB66</f>
        <v>0</v>
      </c>
      <c r="AC66" s="759">
        <f>+Cons_San_TOT!AC66+Cons_Ter_TOT!AC66+Cons_Ric!AC66+Cons_118!AC66</f>
        <v>0</v>
      </c>
      <c r="AD66" s="759">
        <f>+Cons_San_TOT!AD66+Cons_Ter_TOT!AD66+Cons_Ric!AD66+Cons_118!AD66</f>
        <v>0</v>
      </c>
      <c r="AE66" s="759">
        <f>+Cons_San_TOT!AE66+Cons_Ter_TOT!AE66+Cons_Ric!AE66+Cons_118!AE66</f>
        <v>0</v>
      </c>
      <c r="AF66" s="759">
        <f>+Cons_San_TOT!AF66+Cons_Ter_TOT!AF66+Cons_Ric!AF66+Cons_118!AF66</f>
        <v>0</v>
      </c>
      <c r="AG66" s="759">
        <f>+Cons_San_TOT!AG66+Cons_Ter_TOT!AG66+Cons_Ric!AG66+Cons_118!AG66</f>
        <v>0</v>
      </c>
      <c r="AH66" s="759">
        <f>+Cons_San_TOT!AH66+Cons_Ter_TOT!AH66+Cons_Ric!AH66+Cons_118!AH66</f>
        <v>0</v>
      </c>
      <c r="AI66" s="759">
        <f>+Cons_San_TOT!AI66+Cons_Ter_TOT!AI66+Cons_Ric!AI66+Cons_118!AI66</f>
        <v>0</v>
      </c>
      <c r="AJ66" s="759">
        <f>+Cons_San_TOT!AJ66+Cons_Ter_TOT!AJ66+Cons_Ric!AJ66+Cons_118!AJ66</f>
        <v>0</v>
      </c>
      <c r="AK66" s="759">
        <f>+Cons_San_TOT!AK66+Cons_Ter_TOT!AK66+Cons_Ric!AK66+Cons_118!AK66</f>
        <v>0</v>
      </c>
      <c r="AL66" s="759">
        <f>+Cons_San_TOT!AL66+Cons_Ter_TOT!AL66+Cons_Ric!AL66+Cons_118!AL66</f>
        <v>0</v>
      </c>
      <c r="AM66" s="759">
        <f>+Cons_San_TOT!AM66+Cons_Ter_TOT!AM66+Cons_Ric!AM66+Cons_118!AM66</f>
        <v>0</v>
      </c>
      <c r="AN66" s="759">
        <f>+Cons_San_TOT!AN66+Cons_Ter_TOT!AN66+Cons_Ric!AN66+Cons_118!AN66</f>
        <v>0</v>
      </c>
      <c r="AO66" s="759">
        <f>+Cons_San_TOT!AO66+Cons_Ter_TOT!AO66+Cons_Ric!AO66+Cons_118!AO66</f>
        <v>0</v>
      </c>
      <c r="AP66" s="759">
        <f>+Cons_San_TOT!AP66+Cons_Ter_TOT!AP66+Cons_Ric!AP66+Cons_118!AP66</f>
        <v>0</v>
      </c>
      <c r="AQ66" s="759">
        <f>+Cons_San_TOT!AQ66+Cons_Ter_TOT!AQ66+Cons_Ric!AQ66+Cons_118!AQ66</f>
        <v>0</v>
      </c>
      <c r="AR66" s="759">
        <f>+Cons_San_TOT!AR66+Cons_Ter_TOT!AR66+Cons_Ric!AR66+Cons_118!AR66</f>
        <v>0</v>
      </c>
      <c r="AS66" s="759">
        <f>+Cons_San_TOT!AS66+Cons_Ter_TOT!AS66+Cons_Ric!AS66+Cons_118!AS66</f>
        <v>0</v>
      </c>
      <c r="AT66" s="759">
        <f>+Cons_San_TOT!AT66+Cons_Ter_TOT!AT66+Cons_Ric!AT66+Cons_118!AT66</f>
        <v>0</v>
      </c>
      <c r="AU66" s="759">
        <f>+Cons_San_TOT!AU66+Cons_Ter_TOT!AU66+Cons_Ric!AU66+Cons_118!AU66</f>
        <v>0</v>
      </c>
      <c r="AV66" s="759">
        <f>+Cons_San_TOT!AV66+Cons_Ter_TOT!AV66+Cons_Ric!AV66+Cons_118!AV66</f>
        <v>0</v>
      </c>
      <c r="AW66" s="759">
        <f>+Cons_San_TOT!AW66+Cons_Ter_TOT!AW66+Cons_Ric!AW66+Cons_118!AW66</f>
        <v>0</v>
      </c>
    </row>
    <row r="67" spans="1:49" ht="15.75" customHeight="1">
      <c r="A67" s="335"/>
      <c r="B67" s="32" t="s">
        <v>4935</v>
      </c>
      <c r="C67" s="32"/>
      <c r="D67" s="999"/>
      <c r="E67" s="982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</row>
    <row r="68" spans="1:49" ht="25.5">
      <c r="A68" s="336" t="s">
        <v>1008</v>
      </c>
      <c r="B68" s="35" t="s">
        <v>1012</v>
      </c>
      <c r="C68" s="36" t="s">
        <v>4904</v>
      </c>
      <c r="D68" s="998">
        <f ca="1">SUMIF(Codifica_CE!D:U,$A68,Codifica_CE!T:T)-SUMIF(Codifica_CE!$D$2482:$U$3721,$A68,Codifica_CE!$T$2482:$T$3721)</f>
        <v>49073</v>
      </c>
      <c r="E68" s="981">
        <f t="shared" ref="E68:E106" si="3">SUM(H68:AW68)</f>
        <v>49073</v>
      </c>
      <c r="F68" s="37" t="str">
        <f>Info!$B$2</f>
        <v>323</v>
      </c>
      <c r="G68" s="477"/>
      <c r="H68" s="759">
        <f>+Cons_San_TOT!H68+Cons_Ter_TOT!H68+Cons_Ric!H68+Cons_118!H68</f>
        <v>0</v>
      </c>
      <c r="I68" s="759">
        <f>+Cons_San_TOT!I68+Cons_Ter_TOT!I68+Cons_Ric!I68+Cons_118!I68</f>
        <v>0</v>
      </c>
      <c r="J68" s="759">
        <f>+Cons_San_TOT!J68+Cons_Ter_TOT!J68+Cons_Ric!J68+Cons_118!J68</f>
        <v>0</v>
      </c>
      <c r="K68" s="759">
        <f>+Cons_San_TOT!K68+Cons_Ter_TOT!K68+Cons_Ric!K68+Cons_118!K68</f>
        <v>0</v>
      </c>
      <c r="L68" s="759">
        <f>+Cons_San_TOT!L68+Cons_Ter_TOT!L68+Cons_Ric!L68+Cons_118!L68</f>
        <v>0</v>
      </c>
      <c r="M68" s="759">
        <f>+Cons_San_TOT!M68+Cons_Ter_TOT!M68+Cons_Ric!M68+Cons_118!M68</f>
        <v>0</v>
      </c>
      <c r="N68" s="759">
        <f>+Cons_San_TOT!N68+Cons_Ter_TOT!N68+Cons_Ric!N68+Cons_118!N68</f>
        <v>0</v>
      </c>
      <c r="O68" s="759">
        <f>+Cons_San_TOT!O68+Cons_Ter_TOT!O68+Cons_Ric!O68+Cons_118!O68</f>
        <v>0</v>
      </c>
      <c r="P68" s="759">
        <f>+Cons_San_TOT!P68+Cons_Ter_TOT!P68+Cons_Ric!P68+Cons_118!P68</f>
        <v>0</v>
      </c>
      <c r="Q68" s="759">
        <f>+Cons_San_TOT!Q68+Cons_Ter_TOT!Q68+Cons_Ric!Q68+Cons_118!Q68</f>
        <v>0</v>
      </c>
      <c r="R68" s="759">
        <f>+Cons_San_TOT!R68+Cons_Ter_TOT!R68+Cons_Ric!R68+Cons_118!R68</f>
        <v>0</v>
      </c>
      <c r="S68" s="759">
        <f>+Cons_San_TOT!S68+Cons_Ter_TOT!S68+Cons_Ric!S68+Cons_118!S68</f>
        <v>0</v>
      </c>
      <c r="T68" s="759">
        <f>+Cons_San_TOT!T68+Cons_Ter_TOT!T68+Cons_Ric!T68+Cons_118!T68</f>
        <v>0</v>
      </c>
      <c r="U68" s="759">
        <f>+Cons_San_TOT!U68+Cons_Ter_TOT!U68+Cons_Ric!U68+Cons_118!U68</f>
        <v>0</v>
      </c>
      <c r="V68" s="759">
        <f>+Cons_San_TOT!V68+Cons_Ter_TOT!V68+Cons_Ric!V68+Cons_118!V68</f>
        <v>0</v>
      </c>
      <c r="W68" s="759">
        <f>+Cons_San_TOT!W68+Cons_Ter_TOT!W68+Cons_Ric!W68+Cons_118!W68</f>
        <v>0</v>
      </c>
      <c r="X68" s="759">
        <f>+Cons_San_TOT!X68+Cons_Ter_TOT!X68+Cons_Ric!X68+Cons_118!X68</f>
        <v>0</v>
      </c>
      <c r="Y68" s="759">
        <f>+Cons_San_TOT!Y68+Cons_Ter_TOT!Y68+Cons_Ric!Y68+Cons_118!Y68</f>
        <v>0</v>
      </c>
      <c r="Z68" s="759">
        <f>+Cons_San_TOT!Z68+Cons_Ter_TOT!Z68+Cons_Ric!Z68+Cons_118!Z68</f>
        <v>0</v>
      </c>
      <c r="AA68" s="759">
        <f>+Cons_San_TOT!AA68+Cons_Ter_TOT!AA68+Cons_Ric!AA68+Cons_118!AA68</f>
        <v>0</v>
      </c>
      <c r="AB68" s="759">
        <f>+Cons_San_TOT!AB68+Cons_Ter_TOT!AB68+Cons_Ric!AB68+Cons_118!AB68</f>
        <v>34346</v>
      </c>
      <c r="AC68" s="759">
        <f>+Cons_San_TOT!AC68+Cons_Ter_TOT!AC68+Cons_Ric!AC68+Cons_118!AC68</f>
        <v>14727</v>
      </c>
      <c r="AD68" s="759">
        <f>+Cons_San_TOT!AD68+Cons_Ter_TOT!AD68+Cons_Ric!AD68+Cons_118!AD68</f>
        <v>0</v>
      </c>
      <c r="AE68" s="759">
        <f>+Cons_San_TOT!AE68+Cons_Ter_TOT!AE68+Cons_Ric!AE68+Cons_118!AE68</f>
        <v>0</v>
      </c>
      <c r="AF68" s="759">
        <f>+Cons_San_TOT!AF68+Cons_Ter_TOT!AF68+Cons_Ric!AF68+Cons_118!AF68</f>
        <v>0</v>
      </c>
      <c r="AG68" s="759">
        <f>+Cons_San_TOT!AG68+Cons_Ter_TOT!AG68+Cons_Ric!AG68+Cons_118!AG68</f>
        <v>0</v>
      </c>
      <c r="AH68" s="759">
        <f>+Cons_San_TOT!AH68+Cons_Ter_TOT!AH68+Cons_Ric!AH68+Cons_118!AH68</f>
        <v>0</v>
      </c>
      <c r="AI68" s="759">
        <f>+Cons_San_TOT!AI68+Cons_Ter_TOT!AI68+Cons_Ric!AI68+Cons_118!AI68</f>
        <v>0</v>
      </c>
      <c r="AJ68" s="759">
        <f>+Cons_San_TOT!AJ68+Cons_Ter_TOT!AJ68+Cons_Ric!AJ68+Cons_118!AJ68</f>
        <v>0</v>
      </c>
      <c r="AK68" s="759">
        <f>+Cons_San_TOT!AK68+Cons_Ter_TOT!AK68+Cons_Ric!AK68+Cons_118!AK68</f>
        <v>0</v>
      </c>
      <c r="AL68" s="759">
        <f>+Cons_San_TOT!AL68+Cons_Ter_TOT!AL68+Cons_Ric!AL68+Cons_118!AL68</f>
        <v>0</v>
      </c>
      <c r="AM68" s="759">
        <f>+Cons_San_TOT!AM68+Cons_Ter_TOT!AM68+Cons_Ric!AM68+Cons_118!AM68</f>
        <v>0</v>
      </c>
      <c r="AN68" s="759">
        <f>+Cons_San_TOT!AN68+Cons_Ter_TOT!AN68+Cons_Ric!AN68+Cons_118!AN68</f>
        <v>0</v>
      </c>
      <c r="AO68" s="759">
        <f>+Cons_San_TOT!AO68+Cons_Ter_TOT!AO68+Cons_Ric!AO68+Cons_118!AO68</f>
        <v>0</v>
      </c>
      <c r="AP68" s="759">
        <f>+Cons_San_TOT!AP68+Cons_Ter_TOT!AP68+Cons_Ric!AP68+Cons_118!AP68</f>
        <v>0</v>
      </c>
      <c r="AQ68" s="759">
        <f>+Cons_San_TOT!AQ68+Cons_Ter_TOT!AQ68+Cons_Ric!AQ68+Cons_118!AQ68</f>
        <v>0</v>
      </c>
      <c r="AR68" s="759">
        <f>+Cons_San_TOT!AR68+Cons_Ter_TOT!AR68+Cons_Ric!AR68+Cons_118!AR68</f>
        <v>0</v>
      </c>
      <c r="AS68" s="759">
        <f>+Cons_San_TOT!AS68+Cons_Ter_TOT!AS68+Cons_Ric!AS68+Cons_118!AS68</f>
        <v>0</v>
      </c>
      <c r="AT68" s="759">
        <f>+Cons_San_TOT!AT68+Cons_Ter_TOT!AT68+Cons_Ric!AT68+Cons_118!AT68</f>
        <v>0</v>
      </c>
      <c r="AU68" s="759">
        <f>+Cons_San_TOT!AU68+Cons_Ter_TOT!AU68+Cons_Ric!AU68+Cons_118!AU68</f>
        <v>0</v>
      </c>
      <c r="AV68" s="759">
        <f>+Cons_San_TOT!AV68+Cons_Ter_TOT!AV68+Cons_Ric!AV68+Cons_118!AV68</f>
        <v>0</v>
      </c>
      <c r="AW68" s="759">
        <f>+Cons_San_TOT!AW68+Cons_Ter_TOT!AW68+Cons_Ric!AW68+Cons_118!AW68</f>
        <v>0</v>
      </c>
    </row>
    <row r="69" spans="1:49" ht="25.5">
      <c r="A69" s="336" t="s">
        <v>1016</v>
      </c>
      <c r="B69" s="35" t="s">
        <v>1017</v>
      </c>
      <c r="C69" s="36" t="s">
        <v>4904</v>
      </c>
      <c r="D69" s="998">
        <f ca="1">SUMIF(Codifica_CE!D:U,$A69,Codifica_CE!T:T)-SUMIF(Codifica_CE!$D$2482:$U$3721,$A69,Codifica_CE!$T$2482:$T$3721)</f>
        <v>8571</v>
      </c>
      <c r="E69" s="981">
        <f t="shared" si="3"/>
        <v>8571</v>
      </c>
      <c r="F69" s="37" t="str">
        <f>Info!$B$2</f>
        <v>323</v>
      </c>
      <c r="G69" s="477"/>
      <c r="H69" s="759">
        <f>+Cons_San_TOT!H69+Cons_Ter_TOT!H69+Cons_Ric!H69+Cons_118!H69</f>
        <v>0</v>
      </c>
      <c r="I69" s="759">
        <f>+Cons_San_TOT!I69+Cons_Ter_TOT!I69+Cons_Ric!I69+Cons_118!I69</f>
        <v>4</v>
      </c>
      <c r="J69" s="759">
        <f>+Cons_San_TOT!J69+Cons_Ter_TOT!J69+Cons_Ric!J69+Cons_118!J69</f>
        <v>0</v>
      </c>
      <c r="K69" s="759">
        <f>+Cons_San_TOT!K69+Cons_Ter_TOT!K69+Cons_Ric!K69+Cons_118!K69</f>
        <v>0</v>
      </c>
      <c r="L69" s="759">
        <f>+Cons_San_TOT!L69+Cons_Ter_TOT!L69+Cons_Ric!L69+Cons_118!L69</f>
        <v>0</v>
      </c>
      <c r="M69" s="759">
        <f>+Cons_San_TOT!M69+Cons_Ter_TOT!M69+Cons_Ric!M69+Cons_118!M69</f>
        <v>0</v>
      </c>
      <c r="N69" s="759">
        <f>+Cons_San_TOT!N69+Cons_Ter_TOT!N69+Cons_Ric!N69+Cons_118!N69</f>
        <v>0</v>
      </c>
      <c r="O69" s="759">
        <f>+Cons_San_TOT!O69+Cons_Ter_TOT!O69+Cons_Ric!O69+Cons_118!O69</f>
        <v>0</v>
      </c>
      <c r="P69" s="759">
        <f>+Cons_San_TOT!P69+Cons_Ter_TOT!P69+Cons_Ric!P69+Cons_118!P69</f>
        <v>260</v>
      </c>
      <c r="Q69" s="759">
        <f>+Cons_San_TOT!Q69+Cons_Ter_TOT!Q69+Cons_Ric!Q69+Cons_118!Q69</f>
        <v>144</v>
      </c>
      <c r="R69" s="759">
        <f>+Cons_San_TOT!R69+Cons_Ter_TOT!R69+Cons_Ric!R69+Cons_118!R69</f>
        <v>173</v>
      </c>
      <c r="S69" s="759">
        <f>+Cons_San_TOT!S69+Cons_Ter_TOT!S69+Cons_Ric!S69+Cons_118!S69</f>
        <v>49</v>
      </c>
      <c r="T69" s="759">
        <f>+Cons_San_TOT!T69+Cons_Ter_TOT!T69+Cons_Ric!T69+Cons_118!T69</f>
        <v>53</v>
      </c>
      <c r="U69" s="759">
        <f>+Cons_San_TOT!U69+Cons_Ter_TOT!U69+Cons_Ric!U69+Cons_118!U69</f>
        <v>21</v>
      </c>
      <c r="V69" s="759">
        <f>+Cons_San_TOT!V69+Cons_Ter_TOT!V69+Cons_Ric!V69+Cons_118!V69</f>
        <v>23</v>
      </c>
      <c r="W69" s="759">
        <f>+Cons_San_TOT!W69+Cons_Ter_TOT!W69+Cons_Ric!W69+Cons_118!W69</f>
        <v>17</v>
      </c>
      <c r="X69" s="759">
        <f>+Cons_San_TOT!X69+Cons_Ter_TOT!X69+Cons_Ric!X69+Cons_118!X69</f>
        <v>16</v>
      </c>
      <c r="Y69" s="759">
        <f>+Cons_San_TOT!Y69+Cons_Ter_TOT!Y69+Cons_Ric!Y69+Cons_118!Y69</f>
        <v>107</v>
      </c>
      <c r="Z69" s="759">
        <f>+Cons_San_TOT!Z69+Cons_Ter_TOT!Z69+Cons_Ric!Z69+Cons_118!Z69</f>
        <v>38</v>
      </c>
      <c r="AA69" s="759">
        <f>+Cons_San_TOT!AA69+Cons_Ter_TOT!AA69+Cons_Ric!AA69+Cons_118!AA69</f>
        <v>1464</v>
      </c>
      <c r="AB69" s="759">
        <f>+Cons_San_TOT!AB69+Cons_Ter_TOT!AB69+Cons_Ric!AB69+Cons_118!AB69</f>
        <v>0</v>
      </c>
      <c r="AC69" s="759">
        <f>+Cons_San_TOT!AC69+Cons_Ter_TOT!AC69+Cons_Ric!AC69+Cons_118!AC69</f>
        <v>0</v>
      </c>
      <c r="AD69" s="759">
        <f>+Cons_San_TOT!AD69+Cons_Ter_TOT!AD69+Cons_Ric!AD69+Cons_118!AD69</f>
        <v>1250</v>
      </c>
      <c r="AE69" s="759">
        <f>+Cons_San_TOT!AE69+Cons_Ter_TOT!AE69+Cons_Ric!AE69+Cons_118!AE69</f>
        <v>328</v>
      </c>
      <c r="AF69" s="759">
        <f>+Cons_San_TOT!AF69+Cons_Ter_TOT!AF69+Cons_Ric!AF69+Cons_118!AF69</f>
        <v>32</v>
      </c>
      <c r="AG69" s="759">
        <f>+Cons_San_TOT!AG69+Cons_Ter_TOT!AG69+Cons_Ric!AG69+Cons_118!AG69</f>
        <v>399</v>
      </c>
      <c r="AH69" s="759">
        <f>+Cons_San_TOT!AH69+Cons_Ter_TOT!AH69+Cons_Ric!AH69+Cons_118!AH69</f>
        <v>26</v>
      </c>
      <c r="AI69" s="759">
        <f>+Cons_San_TOT!AI69+Cons_Ter_TOT!AI69+Cons_Ric!AI69+Cons_118!AI69</f>
        <v>457</v>
      </c>
      <c r="AJ69" s="759">
        <f>+Cons_San_TOT!AJ69+Cons_Ter_TOT!AJ69+Cons_Ric!AJ69+Cons_118!AJ69</f>
        <v>2437</v>
      </c>
      <c r="AK69" s="759">
        <f>+Cons_San_TOT!AK69+Cons_Ter_TOT!AK69+Cons_Ric!AK69+Cons_118!AK69</f>
        <v>259</v>
      </c>
      <c r="AL69" s="759">
        <f>+Cons_San_TOT!AL69+Cons_Ter_TOT!AL69+Cons_Ric!AL69+Cons_118!AL69</f>
        <v>60</v>
      </c>
      <c r="AM69" s="759">
        <f>+Cons_San_TOT!AM69+Cons_Ter_TOT!AM69+Cons_Ric!AM69+Cons_118!AM69</f>
        <v>16</v>
      </c>
      <c r="AN69" s="759">
        <f>+Cons_San_TOT!AN69+Cons_Ter_TOT!AN69+Cons_Ric!AN69+Cons_118!AN69</f>
        <v>12</v>
      </c>
      <c r="AO69" s="759">
        <f>+Cons_San_TOT!AO69+Cons_Ter_TOT!AO69+Cons_Ric!AO69+Cons_118!AO69</f>
        <v>21</v>
      </c>
      <c r="AP69" s="759">
        <f>+Cons_San_TOT!AP69+Cons_Ter_TOT!AP69+Cons_Ric!AP69+Cons_118!AP69</f>
        <v>12</v>
      </c>
      <c r="AQ69" s="759">
        <f>+Cons_San_TOT!AQ69+Cons_Ter_TOT!AQ69+Cons_Ric!AQ69+Cons_118!AQ69</f>
        <v>2</v>
      </c>
      <c r="AR69" s="759">
        <f>+Cons_San_TOT!AR69+Cons_Ter_TOT!AR69+Cons_Ric!AR69+Cons_118!AR69</f>
        <v>290</v>
      </c>
      <c r="AS69" s="759">
        <f>+Cons_San_TOT!AS69+Cons_Ter_TOT!AS69+Cons_Ric!AS69+Cons_118!AS69</f>
        <v>92</v>
      </c>
      <c r="AT69" s="759">
        <f>+Cons_San_TOT!AT69+Cons_Ter_TOT!AT69+Cons_Ric!AT69+Cons_118!AT69</f>
        <v>188</v>
      </c>
      <c r="AU69" s="759">
        <f>+Cons_San_TOT!AU69+Cons_Ter_TOT!AU69+Cons_Ric!AU69+Cons_118!AU69</f>
        <v>321</v>
      </c>
      <c r="AV69" s="759">
        <f>+Cons_San_TOT!AV69+Cons_Ter_TOT!AV69+Cons_Ric!AV69+Cons_118!AV69</f>
        <v>0</v>
      </c>
      <c r="AW69" s="759">
        <f>+Cons_San_TOT!AW69+Cons_Ter_TOT!AW69+Cons_Ric!AW69+Cons_118!AW69</f>
        <v>0</v>
      </c>
    </row>
    <row r="70" spans="1:49" ht="25.5">
      <c r="A70" s="336" t="s">
        <v>1047</v>
      </c>
      <c r="B70" s="35" t="s">
        <v>1049</v>
      </c>
      <c r="C70" s="36" t="s">
        <v>4904</v>
      </c>
      <c r="D70" s="998">
        <f ca="1">SUMIF(Codifica_CE!D:U,$A70,Codifica_CE!T:T)-SUMIF(Codifica_CE!$D$2482:$U$3721,$A70,Codifica_CE!$T$2482:$T$3721)</f>
        <v>857</v>
      </c>
      <c r="E70" s="981">
        <f t="shared" si="3"/>
        <v>857</v>
      </c>
      <c r="F70" s="37" t="str">
        <f>Info!$B$2</f>
        <v>323</v>
      </c>
      <c r="G70" s="477"/>
      <c r="H70" s="759">
        <f>+Cons_San_TOT!H70+Cons_Ter_TOT!H70+Cons_Ric!H70+Cons_118!H70</f>
        <v>0</v>
      </c>
      <c r="I70" s="759">
        <f>+Cons_San_TOT!I70+Cons_Ter_TOT!I70+Cons_Ric!I70+Cons_118!I70</f>
        <v>0</v>
      </c>
      <c r="J70" s="759">
        <f>+Cons_San_TOT!J70+Cons_Ter_TOT!J70+Cons_Ric!J70+Cons_118!J70</f>
        <v>0</v>
      </c>
      <c r="K70" s="759">
        <f>+Cons_San_TOT!K70+Cons_Ter_TOT!K70+Cons_Ric!K70+Cons_118!K70</f>
        <v>0</v>
      </c>
      <c r="L70" s="759">
        <f>+Cons_San_TOT!L70+Cons_Ter_TOT!L70+Cons_Ric!L70+Cons_118!L70</f>
        <v>0</v>
      </c>
      <c r="M70" s="759">
        <f>+Cons_San_TOT!M70+Cons_Ter_TOT!M70+Cons_Ric!M70+Cons_118!M70</f>
        <v>0</v>
      </c>
      <c r="N70" s="759">
        <f>+Cons_San_TOT!N70+Cons_Ter_TOT!N70+Cons_Ric!N70+Cons_118!N70</f>
        <v>0</v>
      </c>
      <c r="O70" s="759">
        <f>+Cons_San_TOT!O70+Cons_Ter_TOT!O70+Cons_Ric!O70+Cons_118!O70</f>
        <v>0</v>
      </c>
      <c r="P70" s="759">
        <f>+Cons_San_TOT!P70+Cons_Ter_TOT!P70+Cons_Ric!P70+Cons_118!P70</f>
        <v>0</v>
      </c>
      <c r="Q70" s="759">
        <f>+Cons_San_TOT!Q70+Cons_Ter_TOT!Q70+Cons_Ric!Q70+Cons_118!Q70</f>
        <v>0</v>
      </c>
      <c r="R70" s="759">
        <f>+Cons_San_TOT!R70+Cons_Ter_TOT!R70+Cons_Ric!R70+Cons_118!R70</f>
        <v>0</v>
      </c>
      <c r="S70" s="759">
        <f>+Cons_San_TOT!S70+Cons_Ter_TOT!S70+Cons_Ric!S70+Cons_118!S70</f>
        <v>0</v>
      </c>
      <c r="T70" s="759">
        <f>+Cons_San_TOT!T70+Cons_Ter_TOT!T70+Cons_Ric!T70+Cons_118!T70</f>
        <v>0</v>
      </c>
      <c r="U70" s="759">
        <f>+Cons_San_TOT!U70+Cons_Ter_TOT!U70+Cons_Ric!U70+Cons_118!U70</f>
        <v>0</v>
      </c>
      <c r="V70" s="759">
        <f>+Cons_San_TOT!V70+Cons_Ter_TOT!V70+Cons_Ric!V70+Cons_118!V70</f>
        <v>0</v>
      </c>
      <c r="W70" s="759">
        <f>+Cons_San_TOT!W70+Cons_Ter_TOT!W70+Cons_Ric!W70+Cons_118!W70</f>
        <v>0</v>
      </c>
      <c r="X70" s="759">
        <f>+Cons_San_TOT!X70+Cons_Ter_TOT!X70+Cons_Ric!X70+Cons_118!X70</f>
        <v>0</v>
      </c>
      <c r="Y70" s="759">
        <f>+Cons_San_TOT!Y70+Cons_Ter_TOT!Y70+Cons_Ric!Y70+Cons_118!Y70</f>
        <v>0</v>
      </c>
      <c r="Z70" s="759">
        <f>+Cons_San_TOT!Z70+Cons_Ter_TOT!Z70+Cons_Ric!Z70+Cons_118!Z70</f>
        <v>0</v>
      </c>
      <c r="AA70" s="759">
        <f>+Cons_San_TOT!AA70+Cons_Ter_TOT!AA70+Cons_Ric!AA70+Cons_118!AA70</f>
        <v>0</v>
      </c>
      <c r="AB70" s="759">
        <f>+Cons_San_TOT!AB70+Cons_Ter_TOT!AB70+Cons_Ric!AB70+Cons_118!AB70</f>
        <v>522</v>
      </c>
      <c r="AC70" s="759">
        <f>+Cons_San_TOT!AC70+Cons_Ter_TOT!AC70+Cons_Ric!AC70+Cons_118!AC70</f>
        <v>335</v>
      </c>
      <c r="AD70" s="759">
        <f>+Cons_San_TOT!AD70+Cons_Ter_TOT!AD70+Cons_Ric!AD70+Cons_118!AD70</f>
        <v>0</v>
      </c>
      <c r="AE70" s="759">
        <f>+Cons_San_TOT!AE70+Cons_Ter_TOT!AE70+Cons_Ric!AE70+Cons_118!AE70</f>
        <v>0</v>
      </c>
      <c r="AF70" s="759">
        <f>+Cons_San_TOT!AF70+Cons_Ter_TOT!AF70+Cons_Ric!AF70+Cons_118!AF70</f>
        <v>0</v>
      </c>
      <c r="AG70" s="759">
        <f>+Cons_San_TOT!AG70+Cons_Ter_TOT!AG70+Cons_Ric!AG70+Cons_118!AG70</f>
        <v>0</v>
      </c>
      <c r="AH70" s="759">
        <f>+Cons_San_TOT!AH70+Cons_Ter_TOT!AH70+Cons_Ric!AH70+Cons_118!AH70</f>
        <v>0</v>
      </c>
      <c r="AI70" s="759">
        <f>+Cons_San_TOT!AI70+Cons_Ter_TOT!AI70+Cons_Ric!AI70+Cons_118!AI70</f>
        <v>0</v>
      </c>
      <c r="AJ70" s="759">
        <f>+Cons_San_TOT!AJ70+Cons_Ter_TOT!AJ70+Cons_Ric!AJ70+Cons_118!AJ70</f>
        <v>0</v>
      </c>
      <c r="AK70" s="759">
        <f>+Cons_San_TOT!AK70+Cons_Ter_TOT!AK70+Cons_Ric!AK70+Cons_118!AK70</f>
        <v>0</v>
      </c>
      <c r="AL70" s="759">
        <f>+Cons_San_TOT!AL70+Cons_Ter_TOT!AL70+Cons_Ric!AL70+Cons_118!AL70</f>
        <v>0</v>
      </c>
      <c r="AM70" s="759">
        <f>+Cons_San_TOT!AM70+Cons_Ter_TOT!AM70+Cons_Ric!AM70+Cons_118!AM70</f>
        <v>0</v>
      </c>
      <c r="AN70" s="759">
        <f>+Cons_San_TOT!AN70+Cons_Ter_TOT!AN70+Cons_Ric!AN70+Cons_118!AN70</f>
        <v>0</v>
      </c>
      <c r="AO70" s="759">
        <f>+Cons_San_TOT!AO70+Cons_Ter_TOT!AO70+Cons_Ric!AO70+Cons_118!AO70</f>
        <v>0</v>
      </c>
      <c r="AP70" s="759">
        <f>+Cons_San_TOT!AP70+Cons_Ter_TOT!AP70+Cons_Ric!AP70+Cons_118!AP70</f>
        <v>0</v>
      </c>
      <c r="AQ70" s="759">
        <f>+Cons_San_TOT!AQ70+Cons_Ter_TOT!AQ70+Cons_Ric!AQ70+Cons_118!AQ70</f>
        <v>0</v>
      </c>
      <c r="AR70" s="759">
        <f>+Cons_San_TOT!AR70+Cons_Ter_TOT!AR70+Cons_Ric!AR70+Cons_118!AR70</f>
        <v>0</v>
      </c>
      <c r="AS70" s="759">
        <f>+Cons_San_TOT!AS70+Cons_Ter_TOT!AS70+Cons_Ric!AS70+Cons_118!AS70</f>
        <v>0</v>
      </c>
      <c r="AT70" s="759">
        <f>+Cons_San_TOT!AT70+Cons_Ter_TOT!AT70+Cons_Ric!AT70+Cons_118!AT70</f>
        <v>0</v>
      </c>
      <c r="AU70" s="759">
        <f>+Cons_San_TOT!AU70+Cons_Ter_TOT!AU70+Cons_Ric!AU70+Cons_118!AU70</f>
        <v>0</v>
      </c>
      <c r="AV70" s="759">
        <f>+Cons_San_TOT!AV70+Cons_Ter_TOT!AV70+Cons_Ric!AV70+Cons_118!AV70</f>
        <v>0</v>
      </c>
      <c r="AW70" s="759">
        <f>+Cons_San_TOT!AW70+Cons_Ter_TOT!AW70+Cons_Ric!AW70+Cons_118!AW70</f>
        <v>0</v>
      </c>
    </row>
    <row r="71" spans="1:49" ht="25.5">
      <c r="A71" s="336" t="s">
        <v>1052</v>
      </c>
      <c r="B71" s="35" t="s">
        <v>1053</v>
      </c>
      <c r="C71" s="36" t="s">
        <v>4904</v>
      </c>
      <c r="D71" s="998">
        <f ca="1">SUMIF(Codifica_CE!D:U,$A71,Codifica_CE!T:T)-SUMIF(Codifica_CE!$D$2482:$U$3721,$A71,Codifica_CE!$T$2482:$T$3721)</f>
        <v>2</v>
      </c>
      <c r="E71" s="981">
        <f t="shared" si="3"/>
        <v>2</v>
      </c>
      <c r="F71" s="37" t="str">
        <f>Info!$B$2</f>
        <v>323</v>
      </c>
      <c r="G71" s="477"/>
      <c r="H71" s="759">
        <f>+Cons_San_TOT!H71+Cons_Ter_TOT!H71+Cons_Ric!H71+Cons_118!H71</f>
        <v>0</v>
      </c>
      <c r="I71" s="759">
        <f>+Cons_San_TOT!I71+Cons_Ter_TOT!I71+Cons_Ric!I71+Cons_118!I71</f>
        <v>0</v>
      </c>
      <c r="J71" s="759">
        <f>+Cons_San_TOT!J71+Cons_Ter_TOT!J71+Cons_Ric!J71+Cons_118!J71</f>
        <v>0</v>
      </c>
      <c r="K71" s="759">
        <f>+Cons_San_TOT!K71+Cons_Ter_TOT!K71+Cons_Ric!K71+Cons_118!K71</f>
        <v>0</v>
      </c>
      <c r="L71" s="759">
        <f>+Cons_San_TOT!L71+Cons_Ter_TOT!L71+Cons_Ric!L71+Cons_118!L71</f>
        <v>0</v>
      </c>
      <c r="M71" s="759">
        <f>+Cons_San_TOT!M71+Cons_Ter_TOT!M71+Cons_Ric!M71+Cons_118!M71</f>
        <v>0</v>
      </c>
      <c r="N71" s="759">
        <f>+Cons_San_TOT!N71+Cons_Ter_TOT!N71+Cons_Ric!N71+Cons_118!N71</f>
        <v>0</v>
      </c>
      <c r="O71" s="759">
        <f>+Cons_San_TOT!O71+Cons_Ter_TOT!O71+Cons_Ric!O71+Cons_118!O71</f>
        <v>0</v>
      </c>
      <c r="P71" s="759">
        <f>+Cons_San_TOT!P71+Cons_Ter_TOT!P71+Cons_Ric!P71+Cons_118!P71</f>
        <v>0</v>
      </c>
      <c r="Q71" s="759">
        <f>+Cons_San_TOT!Q71+Cons_Ter_TOT!Q71+Cons_Ric!Q71+Cons_118!Q71</f>
        <v>0</v>
      </c>
      <c r="R71" s="759">
        <f>+Cons_San_TOT!R71+Cons_Ter_TOT!R71+Cons_Ric!R71+Cons_118!R71</f>
        <v>0</v>
      </c>
      <c r="S71" s="759">
        <f>+Cons_San_TOT!S71+Cons_Ter_TOT!S71+Cons_Ric!S71+Cons_118!S71</f>
        <v>0</v>
      </c>
      <c r="T71" s="759">
        <f>+Cons_San_TOT!T71+Cons_Ter_TOT!T71+Cons_Ric!T71+Cons_118!T71</f>
        <v>0</v>
      </c>
      <c r="U71" s="759">
        <f>+Cons_San_TOT!U71+Cons_Ter_TOT!U71+Cons_Ric!U71+Cons_118!U71</f>
        <v>0</v>
      </c>
      <c r="V71" s="759">
        <f>+Cons_San_TOT!V71+Cons_Ter_TOT!V71+Cons_Ric!V71+Cons_118!V71</f>
        <v>0</v>
      </c>
      <c r="W71" s="759">
        <f>+Cons_San_TOT!W71+Cons_Ter_TOT!W71+Cons_Ric!W71+Cons_118!W71</f>
        <v>0</v>
      </c>
      <c r="X71" s="759">
        <f>+Cons_San_TOT!X71+Cons_Ter_TOT!X71+Cons_Ric!X71+Cons_118!X71</f>
        <v>0</v>
      </c>
      <c r="Y71" s="759">
        <f>+Cons_San_TOT!Y71+Cons_Ter_TOT!Y71+Cons_Ric!Y71+Cons_118!Y71</f>
        <v>0</v>
      </c>
      <c r="Z71" s="759">
        <f>+Cons_San_TOT!Z71+Cons_Ter_TOT!Z71+Cons_Ric!Z71+Cons_118!Z71</f>
        <v>0</v>
      </c>
      <c r="AA71" s="759">
        <f>+Cons_San_TOT!AA71+Cons_Ter_TOT!AA71+Cons_Ric!AA71+Cons_118!AA71</f>
        <v>1</v>
      </c>
      <c r="AB71" s="759">
        <f>+Cons_San_TOT!AB71+Cons_Ter_TOT!AB71+Cons_Ric!AB71+Cons_118!AB71</f>
        <v>0</v>
      </c>
      <c r="AC71" s="759">
        <f>+Cons_San_TOT!AC71+Cons_Ter_TOT!AC71+Cons_Ric!AC71+Cons_118!AC71</f>
        <v>0</v>
      </c>
      <c r="AD71" s="759">
        <f>+Cons_San_TOT!AD71+Cons_Ter_TOT!AD71+Cons_Ric!AD71+Cons_118!AD71</f>
        <v>1</v>
      </c>
      <c r="AE71" s="759">
        <f>+Cons_San_TOT!AE71+Cons_Ter_TOT!AE71+Cons_Ric!AE71+Cons_118!AE71</f>
        <v>0</v>
      </c>
      <c r="AF71" s="759">
        <f>+Cons_San_TOT!AF71+Cons_Ter_TOT!AF71+Cons_Ric!AF71+Cons_118!AF71</f>
        <v>0</v>
      </c>
      <c r="AG71" s="759">
        <f>+Cons_San_TOT!AG71+Cons_Ter_TOT!AG71+Cons_Ric!AG71+Cons_118!AG71</f>
        <v>0</v>
      </c>
      <c r="AH71" s="759">
        <f>+Cons_San_TOT!AH71+Cons_Ter_TOT!AH71+Cons_Ric!AH71+Cons_118!AH71</f>
        <v>0</v>
      </c>
      <c r="AI71" s="759">
        <f>+Cons_San_TOT!AI71+Cons_Ter_TOT!AI71+Cons_Ric!AI71+Cons_118!AI71</f>
        <v>0</v>
      </c>
      <c r="AJ71" s="759">
        <f>+Cons_San_TOT!AJ71+Cons_Ter_TOT!AJ71+Cons_Ric!AJ71+Cons_118!AJ71</f>
        <v>0</v>
      </c>
      <c r="AK71" s="759">
        <f>+Cons_San_TOT!AK71+Cons_Ter_TOT!AK71+Cons_Ric!AK71+Cons_118!AK71</f>
        <v>0</v>
      </c>
      <c r="AL71" s="759">
        <f>+Cons_San_TOT!AL71+Cons_Ter_TOT!AL71+Cons_Ric!AL71+Cons_118!AL71</f>
        <v>0</v>
      </c>
      <c r="AM71" s="759">
        <f>+Cons_San_TOT!AM71+Cons_Ter_TOT!AM71+Cons_Ric!AM71+Cons_118!AM71</f>
        <v>0</v>
      </c>
      <c r="AN71" s="759">
        <f>+Cons_San_TOT!AN71+Cons_Ter_TOT!AN71+Cons_Ric!AN71+Cons_118!AN71</f>
        <v>0</v>
      </c>
      <c r="AO71" s="759">
        <f>+Cons_San_TOT!AO71+Cons_Ter_TOT!AO71+Cons_Ric!AO71+Cons_118!AO71</f>
        <v>0</v>
      </c>
      <c r="AP71" s="759">
        <f>+Cons_San_TOT!AP71+Cons_Ter_TOT!AP71+Cons_Ric!AP71+Cons_118!AP71</f>
        <v>0</v>
      </c>
      <c r="AQ71" s="759">
        <f>+Cons_San_TOT!AQ71+Cons_Ter_TOT!AQ71+Cons_Ric!AQ71+Cons_118!AQ71</f>
        <v>0</v>
      </c>
      <c r="AR71" s="759">
        <f>+Cons_San_TOT!AR71+Cons_Ter_TOT!AR71+Cons_Ric!AR71+Cons_118!AR71</f>
        <v>0</v>
      </c>
      <c r="AS71" s="759">
        <f>+Cons_San_TOT!AS71+Cons_Ter_TOT!AS71+Cons_Ric!AS71+Cons_118!AS71</f>
        <v>0</v>
      </c>
      <c r="AT71" s="759">
        <f>+Cons_San_TOT!AT71+Cons_Ter_TOT!AT71+Cons_Ric!AT71+Cons_118!AT71</f>
        <v>0</v>
      </c>
      <c r="AU71" s="759">
        <f>+Cons_San_TOT!AU71+Cons_Ter_TOT!AU71+Cons_Ric!AU71+Cons_118!AU71</f>
        <v>0</v>
      </c>
      <c r="AV71" s="759">
        <f>+Cons_San_TOT!AV71+Cons_Ter_TOT!AV71+Cons_Ric!AV71+Cons_118!AV71</f>
        <v>0</v>
      </c>
      <c r="AW71" s="759">
        <f>+Cons_San_TOT!AW71+Cons_Ter_TOT!AW71+Cons_Ric!AW71+Cons_118!AW71</f>
        <v>0</v>
      </c>
    </row>
    <row r="72" spans="1:49" ht="25.5">
      <c r="A72" s="336" t="s">
        <v>1074</v>
      </c>
      <c r="B72" s="35" t="s">
        <v>1076</v>
      </c>
      <c r="C72" s="36" t="s">
        <v>4904</v>
      </c>
      <c r="D72" s="998">
        <f ca="1">SUMIF(Codifica_CE!D:U,$A72,Codifica_CE!T:T)-SUMIF(Codifica_CE!$D$2482:$U$3721,$A72,Codifica_CE!$T$2482:$T$3721)</f>
        <v>1579</v>
      </c>
      <c r="E72" s="981">
        <f t="shared" si="3"/>
        <v>1579</v>
      </c>
      <c r="F72" s="37" t="str">
        <f>Info!$B$2</f>
        <v>323</v>
      </c>
      <c r="G72" s="477"/>
      <c r="H72" s="759">
        <f>+Cons_San_TOT!H72+Cons_Ter_TOT!H72+Cons_Ric!H72+Cons_118!H72</f>
        <v>0</v>
      </c>
      <c r="I72" s="759">
        <f>+Cons_San_TOT!I72+Cons_Ter_TOT!I72+Cons_Ric!I72+Cons_118!I72</f>
        <v>0</v>
      </c>
      <c r="J72" s="759">
        <f>+Cons_San_TOT!J72+Cons_Ter_TOT!J72+Cons_Ric!J72+Cons_118!J72</f>
        <v>0</v>
      </c>
      <c r="K72" s="759">
        <f>+Cons_San_TOT!K72+Cons_Ter_TOT!K72+Cons_Ric!K72+Cons_118!K72</f>
        <v>0</v>
      </c>
      <c r="L72" s="759">
        <f>+Cons_San_TOT!L72+Cons_Ter_TOT!L72+Cons_Ric!L72+Cons_118!L72</f>
        <v>0</v>
      </c>
      <c r="M72" s="759">
        <f>+Cons_San_TOT!M72+Cons_Ter_TOT!M72+Cons_Ric!M72+Cons_118!M72</f>
        <v>0</v>
      </c>
      <c r="N72" s="759">
        <f>+Cons_San_TOT!N72+Cons_Ter_TOT!N72+Cons_Ric!N72+Cons_118!N72</f>
        <v>0</v>
      </c>
      <c r="O72" s="759">
        <f>+Cons_San_TOT!O72+Cons_Ter_TOT!O72+Cons_Ric!O72+Cons_118!O72</f>
        <v>0</v>
      </c>
      <c r="P72" s="759">
        <f>+Cons_San_TOT!P72+Cons_Ter_TOT!P72+Cons_Ric!P72+Cons_118!P72</f>
        <v>0</v>
      </c>
      <c r="Q72" s="759">
        <f>+Cons_San_TOT!Q72+Cons_Ter_TOT!Q72+Cons_Ric!Q72+Cons_118!Q72</f>
        <v>0</v>
      </c>
      <c r="R72" s="759">
        <f>+Cons_San_TOT!R72+Cons_Ter_TOT!R72+Cons_Ric!R72+Cons_118!R72</f>
        <v>0</v>
      </c>
      <c r="S72" s="759">
        <f>+Cons_San_TOT!S72+Cons_Ter_TOT!S72+Cons_Ric!S72+Cons_118!S72</f>
        <v>0</v>
      </c>
      <c r="T72" s="759">
        <f>+Cons_San_TOT!T72+Cons_Ter_TOT!T72+Cons_Ric!T72+Cons_118!T72</f>
        <v>0</v>
      </c>
      <c r="U72" s="759">
        <f>+Cons_San_TOT!U72+Cons_Ter_TOT!U72+Cons_Ric!U72+Cons_118!U72</f>
        <v>0</v>
      </c>
      <c r="V72" s="759">
        <f>+Cons_San_TOT!V72+Cons_Ter_TOT!V72+Cons_Ric!V72+Cons_118!V72</f>
        <v>0</v>
      </c>
      <c r="W72" s="759">
        <f>+Cons_San_TOT!W72+Cons_Ter_TOT!W72+Cons_Ric!W72+Cons_118!W72</f>
        <v>0</v>
      </c>
      <c r="X72" s="759">
        <f>+Cons_San_TOT!X72+Cons_Ter_TOT!X72+Cons_Ric!X72+Cons_118!X72</f>
        <v>0</v>
      </c>
      <c r="Y72" s="759">
        <f>+Cons_San_TOT!Y72+Cons_Ter_TOT!Y72+Cons_Ric!Y72+Cons_118!Y72</f>
        <v>0</v>
      </c>
      <c r="Z72" s="759">
        <f>+Cons_San_TOT!Z72+Cons_Ter_TOT!Z72+Cons_Ric!Z72+Cons_118!Z72</f>
        <v>0</v>
      </c>
      <c r="AA72" s="759">
        <f>+Cons_San_TOT!AA72+Cons_Ter_TOT!AA72+Cons_Ric!AA72+Cons_118!AA72</f>
        <v>0</v>
      </c>
      <c r="AB72" s="759">
        <f>+Cons_San_TOT!AB72+Cons_Ter_TOT!AB72+Cons_Ric!AB72+Cons_118!AB72</f>
        <v>1131</v>
      </c>
      <c r="AC72" s="759">
        <f>+Cons_San_TOT!AC72+Cons_Ter_TOT!AC72+Cons_Ric!AC72+Cons_118!AC72</f>
        <v>448</v>
      </c>
      <c r="AD72" s="759">
        <f>+Cons_San_TOT!AD72+Cons_Ter_TOT!AD72+Cons_Ric!AD72+Cons_118!AD72</f>
        <v>0</v>
      </c>
      <c r="AE72" s="759">
        <f>+Cons_San_TOT!AE72+Cons_Ter_TOT!AE72+Cons_Ric!AE72+Cons_118!AE72</f>
        <v>0</v>
      </c>
      <c r="AF72" s="759">
        <f>+Cons_San_TOT!AF72+Cons_Ter_TOT!AF72+Cons_Ric!AF72+Cons_118!AF72</f>
        <v>0</v>
      </c>
      <c r="AG72" s="759">
        <f>+Cons_San_TOT!AG72+Cons_Ter_TOT!AG72+Cons_Ric!AG72+Cons_118!AG72</f>
        <v>0</v>
      </c>
      <c r="AH72" s="759">
        <f>+Cons_San_TOT!AH72+Cons_Ter_TOT!AH72+Cons_Ric!AH72+Cons_118!AH72</f>
        <v>0</v>
      </c>
      <c r="AI72" s="759">
        <f>+Cons_San_TOT!AI72+Cons_Ter_TOT!AI72+Cons_Ric!AI72+Cons_118!AI72</f>
        <v>0</v>
      </c>
      <c r="AJ72" s="759">
        <f>+Cons_San_TOT!AJ72+Cons_Ter_TOT!AJ72+Cons_Ric!AJ72+Cons_118!AJ72</f>
        <v>0</v>
      </c>
      <c r="AK72" s="759">
        <f>+Cons_San_TOT!AK72+Cons_Ter_TOT!AK72+Cons_Ric!AK72+Cons_118!AK72</f>
        <v>0</v>
      </c>
      <c r="AL72" s="759">
        <f>+Cons_San_TOT!AL72+Cons_Ter_TOT!AL72+Cons_Ric!AL72+Cons_118!AL72</f>
        <v>0</v>
      </c>
      <c r="AM72" s="759">
        <f>+Cons_San_TOT!AM72+Cons_Ter_TOT!AM72+Cons_Ric!AM72+Cons_118!AM72</f>
        <v>0</v>
      </c>
      <c r="AN72" s="759">
        <f>+Cons_San_TOT!AN72+Cons_Ter_TOT!AN72+Cons_Ric!AN72+Cons_118!AN72</f>
        <v>0</v>
      </c>
      <c r="AO72" s="759">
        <f>+Cons_San_TOT!AO72+Cons_Ter_TOT!AO72+Cons_Ric!AO72+Cons_118!AO72</f>
        <v>0</v>
      </c>
      <c r="AP72" s="759">
        <f>+Cons_San_TOT!AP72+Cons_Ter_TOT!AP72+Cons_Ric!AP72+Cons_118!AP72</f>
        <v>0</v>
      </c>
      <c r="AQ72" s="759">
        <f>+Cons_San_TOT!AQ72+Cons_Ter_TOT!AQ72+Cons_Ric!AQ72+Cons_118!AQ72</f>
        <v>0</v>
      </c>
      <c r="AR72" s="759">
        <f>+Cons_San_TOT!AR72+Cons_Ter_TOT!AR72+Cons_Ric!AR72+Cons_118!AR72</f>
        <v>0</v>
      </c>
      <c r="AS72" s="759">
        <f>+Cons_San_TOT!AS72+Cons_Ter_TOT!AS72+Cons_Ric!AS72+Cons_118!AS72</f>
        <v>0</v>
      </c>
      <c r="AT72" s="759">
        <f>+Cons_San_TOT!AT72+Cons_Ter_TOT!AT72+Cons_Ric!AT72+Cons_118!AT72</f>
        <v>0</v>
      </c>
      <c r="AU72" s="759">
        <f>+Cons_San_TOT!AU72+Cons_Ter_TOT!AU72+Cons_Ric!AU72+Cons_118!AU72</f>
        <v>0</v>
      </c>
      <c r="AV72" s="759">
        <f>+Cons_San_TOT!AV72+Cons_Ter_TOT!AV72+Cons_Ric!AV72+Cons_118!AV72</f>
        <v>0</v>
      </c>
      <c r="AW72" s="759">
        <f>+Cons_San_TOT!AW72+Cons_Ter_TOT!AW72+Cons_Ric!AW72+Cons_118!AW72</f>
        <v>0</v>
      </c>
    </row>
    <row r="73" spans="1:49" ht="38.25">
      <c r="A73" s="336" t="s">
        <v>1079</v>
      </c>
      <c r="B73" s="737" t="s">
        <v>1080</v>
      </c>
      <c r="C73" s="36" t="s">
        <v>4904</v>
      </c>
      <c r="D73" s="998">
        <f ca="1">SUMIF(Codifica_CE!D:U,$A73,Codifica_CE!T:T)-SUMIF(Codifica_CE!$D$2482:$U$3721,$A73,Codifica_CE!$T$2482:$T$3721)</f>
        <v>68</v>
      </c>
      <c r="E73" s="981">
        <f t="shared" si="3"/>
        <v>68</v>
      </c>
      <c r="F73" s="37" t="str">
        <f>Info!$B$2</f>
        <v>323</v>
      </c>
      <c r="G73" s="477"/>
      <c r="H73" s="759">
        <f>+Cons_San_TOT!H73+Cons_Ter_TOT!H73+Cons_Ric!H73+Cons_118!H73</f>
        <v>0</v>
      </c>
      <c r="I73" s="759">
        <f>+Cons_San_TOT!I73+Cons_Ter_TOT!I73+Cons_Ric!I73+Cons_118!I73</f>
        <v>0</v>
      </c>
      <c r="J73" s="759">
        <f>+Cons_San_TOT!J73+Cons_Ter_TOT!J73+Cons_Ric!J73+Cons_118!J73</f>
        <v>0</v>
      </c>
      <c r="K73" s="759">
        <f>+Cons_San_TOT!K73+Cons_Ter_TOT!K73+Cons_Ric!K73+Cons_118!K73</f>
        <v>0</v>
      </c>
      <c r="L73" s="759">
        <f>+Cons_San_TOT!L73+Cons_Ter_TOT!L73+Cons_Ric!L73+Cons_118!L73</f>
        <v>0</v>
      </c>
      <c r="M73" s="759">
        <f>+Cons_San_TOT!M73+Cons_Ter_TOT!M73+Cons_Ric!M73+Cons_118!M73</f>
        <v>0</v>
      </c>
      <c r="N73" s="759">
        <f>+Cons_San_TOT!N73+Cons_Ter_TOT!N73+Cons_Ric!N73+Cons_118!N73</f>
        <v>0</v>
      </c>
      <c r="O73" s="759">
        <f>+Cons_San_TOT!O73+Cons_Ter_TOT!O73+Cons_Ric!O73+Cons_118!O73</f>
        <v>0</v>
      </c>
      <c r="P73" s="759">
        <f>+Cons_San_TOT!P73+Cons_Ter_TOT!P73+Cons_Ric!P73+Cons_118!P73</f>
        <v>1</v>
      </c>
      <c r="Q73" s="759">
        <f>+Cons_San_TOT!Q73+Cons_Ter_TOT!Q73+Cons_Ric!Q73+Cons_118!Q73</f>
        <v>0</v>
      </c>
      <c r="R73" s="759">
        <f>+Cons_San_TOT!R73+Cons_Ter_TOT!R73+Cons_Ric!R73+Cons_118!R73</f>
        <v>3</v>
      </c>
      <c r="S73" s="759">
        <f>+Cons_San_TOT!S73+Cons_Ter_TOT!S73+Cons_Ric!S73+Cons_118!S73</f>
        <v>0</v>
      </c>
      <c r="T73" s="759">
        <f>+Cons_San_TOT!T73+Cons_Ter_TOT!T73+Cons_Ric!T73+Cons_118!T73</f>
        <v>0</v>
      </c>
      <c r="U73" s="759">
        <f>+Cons_San_TOT!U73+Cons_Ter_TOT!U73+Cons_Ric!U73+Cons_118!U73</f>
        <v>0</v>
      </c>
      <c r="V73" s="759">
        <f>+Cons_San_TOT!V73+Cons_Ter_TOT!V73+Cons_Ric!V73+Cons_118!V73</f>
        <v>0</v>
      </c>
      <c r="W73" s="759">
        <f>+Cons_San_TOT!W73+Cons_Ter_TOT!W73+Cons_Ric!W73+Cons_118!W73</f>
        <v>0</v>
      </c>
      <c r="X73" s="759">
        <f>+Cons_San_TOT!X73+Cons_Ter_TOT!X73+Cons_Ric!X73+Cons_118!X73</f>
        <v>0</v>
      </c>
      <c r="Y73" s="759">
        <f>+Cons_San_TOT!Y73+Cons_Ter_TOT!Y73+Cons_Ric!Y73+Cons_118!Y73</f>
        <v>1</v>
      </c>
      <c r="Z73" s="759">
        <f>+Cons_San_TOT!Z73+Cons_Ter_TOT!Z73+Cons_Ric!Z73+Cons_118!Z73</f>
        <v>1</v>
      </c>
      <c r="AA73" s="759">
        <f>+Cons_San_TOT!AA73+Cons_Ter_TOT!AA73+Cons_Ric!AA73+Cons_118!AA73</f>
        <v>7</v>
      </c>
      <c r="AB73" s="759">
        <f>+Cons_San_TOT!AB73+Cons_Ter_TOT!AB73+Cons_Ric!AB73+Cons_118!AB73</f>
        <v>0</v>
      </c>
      <c r="AC73" s="759">
        <f>+Cons_San_TOT!AC73+Cons_Ter_TOT!AC73+Cons_Ric!AC73+Cons_118!AC73</f>
        <v>0</v>
      </c>
      <c r="AD73" s="759">
        <f>+Cons_San_TOT!AD73+Cons_Ter_TOT!AD73+Cons_Ric!AD73+Cons_118!AD73</f>
        <v>25</v>
      </c>
      <c r="AE73" s="759">
        <f>+Cons_San_TOT!AE73+Cons_Ter_TOT!AE73+Cons_Ric!AE73+Cons_118!AE73</f>
        <v>1</v>
      </c>
      <c r="AF73" s="759">
        <f>+Cons_San_TOT!AF73+Cons_Ter_TOT!AF73+Cons_Ric!AF73+Cons_118!AF73</f>
        <v>0</v>
      </c>
      <c r="AG73" s="759">
        <f>+Cons_San_TOT!AG73+Cons_Ter_TOT!AG73+Cons_Ric!AG73+Cons_118!AG73</f>
        <v>0</v>
      </c>
      <c r="AH73" s="759">
        <f>+Cons_San_TOT!AH73+Cons_Ter_TOT!AH73+Cons_Ric!AH73+Cons_118!AH73</f>
        <v>2</v>
      </c>
      <c r="AI73" s="759">
        <f>+Cons_San_TOT!AI73+Cons_Ter_TOT!AI73+Cons_Ric!AI73+Cons_118!AI73</f>
        <v>0</v>
      </c>
      <c r="AJ73" s="759">
        <f>+Cons_San_TOT!AJ73+Cons_Ter_TOT!AJ73+Cons_Ric!AJ73+Cons_118!AJ73</f>
        <v>20</v>
      </c>
      <c r="AK73" s="759">
        <f>+Cons_San_TOT!AK73+Cons_Ter_TOT!AK73+Cons_Ric!AK73+Cons_118!AK73</f>
        <v>1</v>
      </c>
      <c r="AL73" s="759">
        <f>+Cons_San_TOT!AL73+Cons_Ter_TOT!AL73+Cons_Ric!AL73+Cons_118!AL73</f>
        <v>0</v>
      </c>
      <c r="AM73" s="759">
        <f>+Cons_San_TOT!AM73+Cons_Ter_TOT!AM73+Cons_Ric!AM73+Cons_118!AM73</f>
        <v>1</v>
      </c>
      <c r="AN73" s="759">
        <f>+Cons_San_TOT!AN73+Cons_Ter_TOT!AN73+Cons_Ric!AN73+Cons_118!AN73</f>
        <v>0</v>
      </c>
      <c r="AO73" s="759">
        <f>+Cons_San_TOT!AO73+Cons_Ter_TOT!AO73+Cons_Ric!AO73+Cons_118!AO73</f>
        <v>0</v>
      </c>
      <c r="AP73" s="759">
        <f>+Cons_San_TOT!AP73+Cons_Ter_TOT!AP73+Cons_Ric!AP73+Cons_118!AP73</f>
        <v>0</v>
      </c>
      <c r="AQ73" s="759">
        <f>+Cons_San_TOT!AQ73+Cons_Ter_TOT!AQ73+Cons_Ric!AQ73+Cons_118!AQ73</f>
        <v>0</v>
      </c>
      <c r="AR73" s="759">
        <f>+Cons_San_TOT!AR73+Cons_Ter_TOT!AR73+Cons_Ric!AR73+Cons_118!AR73</f>
        <v>0</v>
      </c>
      <c r="AS73" s="759">
        <f>+Cons_San_TOT!AS73+Cons_Ter_TOT!AS73+Cons_Ric!AS73+Cons_118!AS73</f>
        <v>5</v>
      </c>
      <c r="AT73" s="759">
        <f>+Cons_San_TOT!AT73+Cons_Ter_TOT!AT73+Cons_Ric!AT73+Cons_118!AT73</f>
        <v>0</v>
      </c>
      <c r="AU73" s="759">
        <f>+Cons_San_TOT!AU73+Cons_Ter_TOT!AU73+Cons_Ric!AU73+Cons_118!AU73</f>
        <v>0</v>
      </c>
      <c r="AV73" s="759">
        <f>+Cons_San_TOT!AV73+Cons_Ter_TOT!AV73+Cons_Ric!AV73+Cons_118!AV73</f>
        <v>0</v>
      </c>
      <c r="AW73" s="759">
        <f>+Cons_San_TOT!AW73+Cons_Ter_TOT!AW73+Cons_Ric!AW73+Cons_118!AW73</f>
        <v>0</v>
      </c>
    </row>
    <row r="74" spans="1:49" ht="25.5">
      <c r="A74" s="336" t="s">
        <v>1181</v>
      </c>
      <c r="B74" s="35" t="s">
        <v>1185</v>
      </c>
      <c r="C74" s="36" t="s">
        <v>4904</v>
      </c>
      <c r="D74" s="998">
        <f ca="1">SUMIF(Codifica_CE!D:U,$A74,Codifica_CE!T:T)-SUMIF(Codifica_CE!$D$2482:$U$3721,$A74,Codifica_CE!$T$2482:$T$3721)</f>
        <v>93109</v>
      </c>
      <c r="E74" s="981">
        <f t="shared" si="3"/>
        <v>93109</v>
      </c>
      <c r="F74" s="37" t="str">
        <f>Info!$B$2</f>
        <v>323</v>
      </c>
      <c r="G74" s="477"/>
      <c r="H74" s="759">
        <f>+Cons_San_TOT!H74+Cons_Ter_TOT!H74+Cons_Ric!H74+Cons_118!H74</f>
        <v>0</v>
      </c>
      <c r="I74" s="759">
        <f>+Cons_San_TOT!I74+Cons_Ter_TOT!I74+Cons_Ric!I74+Cons_118!I74</f>
        <v>0</v>
      </c>
      <c r="J74" s="759">
        <f>+Cons_San_TOT!J74+Cons_Ter_TOT!J74+Cons_Ric!J74+Cons_118!J74</f>
        <v>0</v>
      </c>
      <c r="K74" s="759">
        <f>+Cons_San_TOT!K74+Cons_Ter_TOT!K74+Cons_Ric!K74+Cons_118!K74</f>
        <v>0</v>
      </c>
      <c r="L74" s="759">
        <f>+Cons_San_TOT!L74+Cons_Ter_TOT!L74+Cons_Ric!L74+Cons_118!L74</f>
        <v>0</v>
      </c>
      <c r="M74" s="759">
        <f>+Cons_San_TOT!M74+Cons_Ter_TOT!M74+Cons_Ric!M74+Cons_118!M74</f>
        <v>0</v>
      </c>
      <c r="N74" s="759">
        <f>+Cons_San_TOT!N74+Cons_Ter_TOT!N74+Cons_Ric!N74+Cons_118!N74</f>
        <v>0</v>
      </c>
      <c r="O74" s="759">
        <f>+Cons_San_TOT!O74+Cons_Ter_TOT!O74+Cons_Ric!O74+Cons_118!O74</f>
        <v>0</v>
      </c>
      <c r="P74" s="759">
        <f>+Cons_San_TOT!P74+Cons_Ter_TOT!P74+Cons_Ric!P74+Cons_118!P74</f>
        <v>0</v>
      </c>
      <c r="Q74" s="759">
        <f>+Cons_San_TOT!Q74+Cons_Ter_TOT!Q74+Cons_Ric!Q74+Cons_118!Q74</f>
        <v>0</v>
      </c>
      <c r="R74" s="759">
        <f>+Cons_San_TOT!R74+Cons_Ter_TOT!R74+Cons_Ric!R74+Cons_118!R74</f>
        <v>0</v>
      </c>
      <c r="S74" s="759">
        <f>+Cons_San_TOT!S74+Cons_Ter_TOT!S74+Cons_Ric!S74+Cons_118!S74</f>
        <v>0</v>
      </c>
      <c r="T74" s="759">
        <f>+Cons_San_TOT!T74+Cons_Ter_TOT!T74+Cons_Ric!T74+Cons_118!T74</f>
        <v>0</v>
      </c>
      <c r="U74" s="759">
        <f>+Cons_San_TOT!U74+Cons_Ter_TOT!U74+Cons_Ric!U74+Cons_118!U74</f>
        <v>0</v>
      </c>
      <c r="V74" s="759">
        <f>+Cons_San_TOT!V74+Cons_Ter_TOT!V74+Cons_Ric!V74+Cons_118!V74</f>
        <v>0</v>
      </c>
      <c r="W74" s="759">
        <f>+Cons_San_TOT!W74+Cons_Ter_TOT!W74+Cons_Ric!W74+Cons_118!W74</f>
        <v>0</v>
      </c>
      <c r="X74" s="759">
        <f>+Cons_San_TOT!X74+Cons_Ter_TOT!X74+Cons_Ric!X74+Cons_118!X74</f>
        <v>0</v>
      </c>
      <c r="Y74" s="759">
        <f>+Cons_San_TOT!Y74+Cons_Ter_TOT!Y74+Cons_Ric!Y74+Cons_118!Y74</f>
        <v>0</v>
      </c>
      <c r="Z74" s="759">
        <f>+Cons_San_TOT!Z74+Cons_Ter_TOT!Z74+Cons_Ric!Z74+Cons_118!Z74</f>
        <v>0</v>
      </c>
      <c r="AA74" s="759">
        <f>+Cons_San_TOT!AA74+Cons_Ter_TOT!AA74+Cons_Ric!AA74+Cons_118!AA74</f>
        <v>0</v>
      </c>
      <c r="AB74" s="759">
        <f>+Cons_San_TOT!AB74+Cons_Ter_TOT!AB74+Cons_Ric!AB74+Cons_118!AB74</f>
        <v>66325</v>
      </c>
      <c r="AC74" s="759">
        <f>+Cons_San_TOT!AC74+Cons_Ter_TOT!AC74+Cons_Ric!AC74+Cons_118!AC74</f>
        <v>26784</v>
      </c>
      <c r="AD74" s="759">
        <f>+Cons_San_TOT!AD74+Cons_Ter_TOT!AD74+Cons_Ric!AD74+Cons_118!AD74</f>
        <v>0</v>
      </c>
      <c r="AE74" s="759">
        <f>+Cons_San_TOT!AE74+Cons_Ter_TOT!AE74+Cons_Ric!AE74+Cons_118!AE74</f>
        <v>0</v>
      </c>
      <c r="AF74" s="759">
        <f>+Cons_San_TOT!AF74+Cons_Ter_TOT!AF74+Cons_Ric!AF74+Cons_118!AF74</f>
        <v>0</v>
      </c>
      <c r="AG74" s="759">
        <f>+Cons_San_TOT!AG74+Cons_Ter_TOT!AG74+Cons_Ric!AG74+Cons_118!AG74</f>
        <v>0</v>
      </c>
      <c r="AH74" s="759">
        <f>+Cons_San_TOT!AH74+Cons_Ter_TOT!AH74+Cons_Ric!AH74+Cons_118!AH74</f>
        <v>0</v>
      </c>
      <c r="AI74" s="759">
        <f>+Cons_San_TOT!AI74+Cons_Ter_TOT!AI74+Cons_Ric!AI74+Cons_118!AI74</f>
        <v>0</v>
      </c>
      <c r="AJ74" s="759">
        <f>+Cons_San_TOT!AJ74+Cons_Ter_TOT!AJ74+Cons_Ric!AJ74+Cons_118!AJ74</f>
        <v>0</v>
      </c>
      <c r="AK74" s="759">
        <f>+Cons_San_TOT!AK74+Cons_Ter_TOT!AK74+Cons_Ric!AK74+Cons_118!AK74</f>
        <v>0</v>
      </c>
      <c r="AL74" s="759">
        <f>+Cons_San_TOT!AL74+Cons_Ter_TOT!AL74+Cons_Ric!AL74+Cons_118!AL74</f>
        <v>0</v>
      </c>
      <c r="AM74" s="759">
        <f>+Cons_San_TOT!AM74+Cons_Ter_TOT!AM74+Cons_Ric!AM74+Cons_118!AM74</f>
        <v>0</v>
      </c>
      <c r="AN74" s="759">
        <f>+Cons_San_TOT!AN74+Cons_Ter_TOT!AN74+Cons_Ric!AN74+Cons_118!AN74</f>
        <v>0</v>
      </c>
      <c r="AO74" s="759">
        <f>+Cons_San_TOT!AO74+Cons_Ter_TOT!AO74+Cons_Ric!AO74+Cons_118!AO74</f>
        <v>0</v>
      </c>
      <c r="AP74" s="759">
        <f>+Cons_San_TOT!AP74+Cons_Ter_TOT!AP74+Cons_Ric!AP74+Cons_118!AP74</f>
        <v>0</v>
      </c>
      <c r="AQ74" s="759">
        <f>+Cons_San_TOT!AQ74+Cons_Ter_TOT!AQ74+Cons_Ric!AQ74+Cons_118!AQ74</f>
        <v>0</v>
      </c>
      <c r="AR74" s="759">
        <f>+Cons_San_TOT!AR74+Cons_Ter_TOT!AR74+Cons_Ric!AR74+Cons_118!AR74</f>
        <v>0</v>
      </c>
      <c r="AS74" s="759">
        <f>+Cons_San_TOT!AS74+Cons_Ter_TOT!AS74+Cons_Ric!AS74+Cons_118!AS74</f>
        <v>0</v>
      </c>
      <c r="AT74" s="759">
        <f>+Cons_San_TOT!AT74+Cons_Ter_TOT!AT74+Cons_Ric!AT74+Cons_118!AT74</f>
        <v>0</v>
      </c>
      <c r="AU74" s="759">
        <f>+Cons_San_TOT!AU74+Cons_Ter_TOT!AU74+Cons_Ric!AU74+Cons_118!AU74</f>
        <v>0</v>
      </c>
      <c r="AV74" s="759">
        <f>+Cons_San_TOT!AV74+Cons_Ter_TOT!AV74+Cons_Ric!AV74+Cons_118!AV74</f>
        <v>0</v>
      </c>
      <c r="AW74" s="759">
        <f>+Cons_San_TOT!AW74+Cons_Ter_TOT!AW74+Cons_Ric!AW74+Cons_118!AW74</f>
        <v>0</v>
      </c>
    </row>
    <row r="75" spans="1:49" ht="25.5">
      <c r="A75" s="336" t="s">
        <v>1189</v>
      </c>
      <c r="B75" s="35" t="s">
        <v>1190</v>
      </c>
      <c r="C75" s="36" t="s">
        <v>4904</v>
      </c>
      <c r="D75" s="998">
        <f ca="1">SUMIF(Codifica_CE!D:U,$A75,Codifica_CE!T:T)-SUMIF(Codifica_CE!$D$2482:$U$3721,$A75,Codifica_CE!$T$2482:$T$3721)</f>
        <v>32162</v>
      </c>
      <c r="E75" s="981">
        <f t="shared" si="3"/>
        <v>32162</v>
      </c>
      <c r="F75" s="37" t="str">
        <f>Info!$B$2</f>
        <v>323</v>
      </c>
      <c r="G75" s="477"/>
      <c r="H75" s="759">
        <f>+Cons_San_TOT!H75+Cons_Ter_TOT!H75+Cons_Ric!H75+Cons_118!H75</f>
        <v>0</v>
      </c>
      <c r="I75" s="759">
        <f>+Cons_San_TOT!I75+Cons_Ter_TOT!I75+Cons_Ric!I75+Cons_118!I75</f>
        <v>0</v>
      </c>
      <c r="J75" s="759">
        <f>+Cons_San_TOT!J75+Cons_Ter_TOT!J75+Cons_Ric!J75+Cons_118!J75</f>
        <v>0</v>
      </c>
      <c r="K75" s="759">
        <f>+Cons_San_TOT!K75+Cons_Ter_TOT!K75+Cons_Ric!K75+Cons_118!K75</f>
        <v>0</v>
      </c>
      <c r="L75" s="759">
        <f>+Cons_San_TOT!L75+Cons_Ter_TOT!L75+Cons_Ric!L75+Cons_118!L75</f>
        <v>0</v>
      </c>
      <c r="M75" s="759">
        <f>+Cons_San_TOT!M75+Cons_Ter_TOT!M75+Cons_Ric!M75+Cons_118!M75</f>
        <v>0</v>
      </c>
      <c r="N75" s="759">
        <f>+Cons_San_TOT!N75+Cons_Ter_TOT!N75+Cons_Ric!N75+Cons_118!N75</f>
        <v>0</v>
      </c>
      <c r="O75" s="759">
        <f>+Cons_San_TOT!O75+Cons_Ter_TOT!O75+Cons_Ric!O75+Cons_118!O75</f>
        <v>0</v>
      </c>
      <c r="P75" s="759">
        <f>+Cons_San_TOT!P75+Cons_Ter_TOT!P75+Cons_Ric!P75+Cons_118!P75</f>
        <v>2209</v>
      </c>
      <c r="Q75" s="759">
        <f>+Cons_San_TOT!Q75+Cons_Ter_TOT!Q75+Cons_Ric!Q75+Cons_118!Q75</f>
        <v>444</v>
      </c>
      <c r="R75" s="759">
        <f>+Cons_San_TOT!R75+Cons_Ter_TOT!R75+Cons_Ric!R75+Cons_118!R75</f>
        <v>562</v>
      </c>
      <c r="S75" s="759">
        <f>+Cons_San_TOT!S75+Cons_Ter_TOT!S75+Cons_Ric!S75+Cons_118!S75</f>
        <v>410</v>
      </c>
      <c r="T75" s="759">
        <f>+Cons_San_TOT!T75+Cons_Ter_TOT!T75+Cons_Ric!T75+Cons_118!T75</f>
        <v>312</v>
      </c>
      <c r="U75" s="759">
        <f>+Cons_San_TOT!U75+Cons_Ter_TOT!U75+Cons_Ric!U75+Cons_118!U75</f>
        <v>71</v>
      </c>
      <c r="V75" s="759">
        <f>+Cons_San_TOT!V75+Cons_Ter_TOT!V75+Cons_Ric!V75+Cons_118!V75</f>
        <v>73</v>
      </c>
      <c r="W75" s="759">
        <f>+Cons_San_TOT!W75+Cons_Ter_TOT!W75+Cons_Ric!W75+Cons_118!W75</f>
        <v>85</v>
      </c>
      <c r="X75" s="759">
        <f>+Cons_San_TOT!X75+Cons_Ter_TOT!X75+Cons_Ric!X75+Cons_118!X75</f>
        <v>11</v>
      </c>
      <c r="Y75" s="759">
        <f>+Cons_San_TOT!Y75+Cons_Ter_TOT!Y75+Cons_Ric!Y75+Cons_118!Y75</f>
        <v>481</v>
      </c>
      <c r="Z75" s="759">
        <f>+Cons_San_TOT!Z75+Cons_Ter_TOT!Z75+Cons_Ric!Z75+Cons_118!Z75</f>
        <v>104</v>
      </c>
      <c r="AA75" s="759">
        <f>+Cons_San_TOT!AA75+Cons_Ter_TOT!AA75+Cons_Ric!AA75+Cons_118!AA75</f>
        <v>3349</v>
      </c>
      <c r="AB75" s="759">
        <f>+Cons_San_TOT!AB75+Cons_Ter_TOT!AB75+Cons_Ric!AB75+Cons_118!AB75</f>
        <v>0</v>
      </c>
      <c r="AC75" s="759">
        <f>+Cons_San_TOT!AC75+Cons_Ter_TOT!AC75+Cons_Ric!AC75+Cons_118!AC75</f>
        <v>0</v>
      </c>
      <c r="AD75" s="759">
        <f>+Cons_San_TOT!AD75+Cons_Ter_TOT!AD75+Cons_Ric!AD75+Cons_118!AD75</f>
        <v>5041</v>
      </c>
      <c r="AE75" s="759">
        <f>+Cons_San_TOT!AE75+Cons_Ter_TOT!AE75+Cons_Ric!AE75+Cons_118!AE75</f>
        <v>1451</v>
      </c>
      <c r="AF75" s="759">
        <f>+Cons_San_TOT!AF75+Cons_Ter_TOT!AF75+Cons_Ric!AF75+Cons_118!AF75</f>
        <v>157</v>
      </c>
      <c r="AG75" s="759">
        <f>+Cons_San_TOT!AG75+Cons_Ter_TOT!AG75+Cons_Ric!AG75+Cons_118!AG75</f>
        <v>2628</v>
      </c>
      <c r="AH75" s="759">
        <f>+Cons_San_TOT!AH75+Cons_Ter_TOT!AH75+Cons_Ric!AH75+Cons_118!AH75</f>
        <v>100</v>
      </c>
      <c r="AI75" s="759">
        <f>+Cons_San_TOT!AI75+Cons_Ter_TOT!AI75+Cons_Ric!AI75+Cons_118!AI75</f>
        <v>1470</v>
      </c>
      <c r="AJ75" s="759">
        <f>+Cons_San_TOT!AJ75+Cons_Ter_TOT!AJ75+Cons_Ric!AJ75+Cons_118!AJ75</f>
        <v>9004</v>
      </c>
      <c r="AK75" s="759">
        <f>+Cons_San_TOT!AK75+Cons_Ter_TOT!AK75+Cons_Ric!AK75+Cons_118!AK75</f>
        <v>814</v>
      </c>
      <c r="AL75" s="759">
        <f>+Cons_San_TOT!AL75+Cons_Ter_TOT!AL75+Cons_Ric!AL75+Cons_118!AL75</f>
        <v>262</v>
      </c>
      <c r="AM75" s="759">
        <f>+Cons_San_TOT!AM75+Cons_Ter_TOT!AM75+Cons_Ric!AM75+Cons_118!AM75</f>
        <v>197</v>
      </c>
      <c r="AN75" s="759">
        <f>+Cons_San_TOT!AN75+Cons_Ter_TOT!AN75+Cons_Ric!AN75+Cons_118!AN75</f>
        <v>19</v>
      </c>
      <c r="AO75" s="759">
        <f>+Cons_San_TOT!AO75+Cons_Ter_TOT!AO75+Cons_Ric!AO75+Cons_118!AO75</f>
        <v>102</v>
      </c>
      <c r="AP75" s="759">
        <f>+Cons_San_TOT!AP75+Cons_Ter_TOT!AP75+Cons_Ric!AP75+Cons_118!AP75</f>
        <v>54</v>
      </c>
      <c r="AQ75" s="759">
        <f>+Cons_San_TOT!AQ75+Cons_Ter_TOT!AQ75+Cons_Ric!AQ75+Cons_118!AQ75</f>
        <v>31</v>
      </c>
      <c r="AR75" s="759">
        <f>+Cons_San_TOT!AR75+Cons_Ter_TOT!AR75+Cons_Ric!AR75+Cons_118!AR75</f>
        <v>1077</v>
      </c>
      <c r="AS75" s="759">
        <f>+Cons_San_TOT!AS75+Cons_Ter_TOT!AS75+Cons_Ric!AS75+Cons_118!AS75</f>
        <v>236</v>
      </c>
      <c r="AT75" s="759">
        <f>+Cons_San_TOT!AT75+Cons_Ter_TOT!AT75+Cons_Ric!AT75+Cons_118!AT75</f>
        <v>617</v>
      </c>
      <c r="AU75" s="759">
        <f>+Cons_San_TOT!AU75+Cons_Ter_TOT!AU75+Cons_Ric!AU75+Cons_118!AU75</f>
        <v>791</v>
      </c>
      <c r="AV75" s="759">
        <f>+Cons_San_TOT!AV75+Cons_Ter_TOT!AV75+Cons_Ric!AV75+Cons_118!AV75</f>
        <v>0</v>
      </c>
      <c r="AW75" s="759">
        <f>+Cons_San_TOT!AW75+Cons_Ter_TOT!AW75+Cons_Ric!AW75+Cons_118!AW75</f>
        <v>0</v>
      </c>
    </row>
    <row r="76" spans="1:49" ht="25.5">
      <c r="A76" s="336" t="s">
        <v>1222</v>
      </c>
      <c r="B76" s="35" t="s">
        <v>1226</v>
      </c>
      <c r="C76" s="36" t="s">
        <v>4904</v>
      </c>
      <c r="D76" s="998">
        <f ca="1">SUMIF(Codifica_CE!D:U,$A76,Codifica_CE!T:T)-SUMIF(Codifica_CE!$D$2482:$U$3721,$A76,Codifica_CE!$T$2482:$T$3721)</f>
        <v>10265</v>
      </c>
      <c r="E76" s="981">
        <f t="shared" si="3"/>
        <v>10265</v>
      </c>
      <c r="F76" s="37" t="str">
        <f>Info!$B$2</f>
        <v>323</v>
      </c>
      <c r="G76" s="477"/>
      <c r="H76" s="759">
        <f>+Cons_San_TOT!H76+Cons_Ter_TOT!H76+Cons_Ric!H76+Cons_118!H76</f>
        <v>0</v>
      </c>
      <c r="I76" s="759">
        <f>+Cons_San_TOT!I76+Cons_Ter_TOT!I76+Cons_Ric!I76+Cons_118!I76</f>
        <v>0</v>
      </c>
      <c r="J76" s="759">
        <f>+Cons_San_TOT!J76+Cons_Ter_TOT!J76+Cons_Ric!J76+Cons_118!J76</f>
        <v>0</v>
      </c>
      <c r="K76" s="759">
        <f>+Cons_San_TOT!K76+Cons_Ter_TOT!K76+Cons_Ric!K76+Cons_118!K76</f>
        <v>0</v>
      </c>
      <c r="L76" s="759">
        <f>+Cons_San_TOT!L76+Cons_Ter_TOT!L76+Cons_Ric!L76+Cons_118!L76</f>
        <v>0</v>
      </c>
      <c r="M76" s="759">
        <f>+Cons_San_TOT!M76+Cons_Ter_TOT!M76+Cons_Ric!M76+Cons_118!M76</f>
        <v>0</v>
      </c>
      <c r="N76" s="759">
        <f>+Cons_San_TOT!N76+Cons_Ter_TOT!N76+Cons_Ric!N76+Cons_118!N76</f>
        <v>0</v>
      </c>
      <c r="O76" s="759">
        <f>+Cons_San_TOT!O76+Cons_Ter_TOT!O76+Cons_Ric!O76+Cons_118!O76</f>
        <v>0</v>
      </c>
      <c r="P76" s="759">
        <f>+Cons_San_TOT!P76+Cons_Ter_TOT!P76+Cons_Ric!P76+Cons_118!P76</f>
        <v>0</v>
      </c>
      <c r="Q76" s="759">
        <f>+Cons_San_TOT!Q76+Cons_Ter_TOT!Q76+Cons_Ric!Q76+Cons_118!Q76</f>
        <v>0</v>
      </c>
      <c r="R76" s="759">
        <f>+Cons_San_TOT!R76+Cons_Ter_TOT!R76+Cons_Ric!R76+Cons_118!R76</f>
        <v>0</v>
      </c>
      <c r="S76" s="759">
        <f>+Cons_San_TOT!S76+Cons_Ter_TOT!S76+Cons_Ric!S76+Cons_118!S76</f>
        <v>0</v>
      </c>
      <c r="T76" s="759">
        <f>+Cons_San_TOT!T76+Cons_Ter_TOT!T76+Cons_Ric!T76+Cons_118!T76</f>
        <v>0</v>
      </c>
      <c r="U76" s="759">
        <f>+Cons_San_TOT!U76+Cons_Ter_TOT!U76+Cons_Ric!U76+Cons_118!U76</f>
        <v>0</v>
      </c>
      <c r="V76" s="759">
        <f>+Cons_San_TOT!V76+Cons_Ter_TOT!V76+Cons_Ric!V76+Cons_118!V76</f>
        <v>0</v>
      </c>
      <c r="W76" s="759">
        <f>+Cons_San_TOT!W76+Cons_Ter_TOT!W76+Cons_Ric!W76+Cons_118!W76</f>
        <v>0</v>
      </c>
      <c r="X76" s="759">
        <f>+Cons_San_TOT!X76+Cons_Ter_TOT!X76+Cons_Ric!X76+Cons_118!X76</f>
        <v>0</v>
      </c>
      <c r="Y76" s="759">
        <f>+Cons_San_TOT!Y76+Cons_Ter_TOT!Y76+Cons_Ric!Y76+Cons_118!Y76</f>
        <v>0</v>
      </c>
      <c r="Z76" s="759">
        <f>+Cons_San_TOT!Z76+Cons_Ter_TOT!Z76+Cons_Ric!Z76+Cons_118!Z76</f>
        <v>0</v>
      </c>
      <c r="AA76" s="759">
        <f>+Cons_San_TOT!AA76+Cons_Ter_TOT!AA76+Cons_Ric!AA76+Cons_118!AA76</f>
        <v>0</v>
      </c>
      <c r="AB76" s="759">
        <f>+Cons_San_TOT!AB76+Cons_Ter_TOT!AB76+Cons_Ric!AB76+Cons_118!AB76</f>
        <v>9165</v>
      </c>
      <c r="AC76" s="759">
        <f>+Cons_San_TOT!AC76+Cons_Ter_TOT!AC76+Cons_Ric!AC76+Cons_118!AC76</f>
        <v>1100</v>
      </c>
      <c r="AD76" s="759">
        <f>+Cons_San_TOT!AD76+Cons_Ter_TOT!AD76+Cons_Ric!AD76+Cons_118!AD76</f>
        <v>0</v>
      </c>
      <c r="AE76" s="759">
        <f>+Cons_San_TOT!AE76+Cons_Ter_TOT!AE76+Cons_Ric!AE76+Cons_118!AE76</f>
        <v>0</v>
      </c>
      <c r="AF76" s="759">
        <f>+Cons_San_TOT!AF76+Cons_Ter_TOT!AF76+Cons_Ric!AF76+Cons_118!AF76</f>
        <v>0</v>
      </c>
      <c r="AG76" s="759">
        <f>+Cons_San_TOT!AG76+Cons_Ter_TOT!AG76+Cons_Ric!AG76+Cons_118!AG76</f>
        <v>0</v>
      </c>
      <c r="AH76" s="759">
        <f>+Cons_San_TOT!AH76+Cons_Ter_TOT!AH76+Cons_Ric!AH76+Cons_118!AH76</f>
        <v>0</v>
      </c>
      <c r="AI76" s="759">
        <f>+Cons_San_TOT!AI76+Cons_Ter_TOT!AI76+Cons_Ric!AI76+Cons_118!AI76</f>
        <v>0</v>
      </c>
      <c r="AJ76" s="759">
        <f>+Cons_San_TOT!AJ76+Cons_Ter_TOT!AJ76+Cons_Ric!AJ76+Cons_118!AJ76</f>
        <v>0</v>
      </c>
      <c r="AK76" s="759">
        <f>+Cons_San_TOT!AK76+Cons_Ter_TOT!AK76+Cons_Ric!AK76+Cons_118!AK76</f>
        <v>0</v>
      </c>
      <c r="AL76" s="759">
        <f>+Cons_San_TOT!AL76+Cons_Ter_TOT!AL76+Cons_Ric!AL76+Cons_118!AL76</f>
        <v>0</v>
      </c>
      <c r="AM76" s="759">
        <f>+Cons_San_TOT!AM76+Cons_Ter_TOT!AM76+Cons_Ric!AM76+Cons_118!AM76</f>
        <v>0</v>
      </c>
      <c r="AN76" s="759">
        <f>+Cons_San_TOT!AN76+Cons_Ter_TOT!AN76+Cons_Ric!AN76+Cons_118!AN76</f>
        <v>0</v>
      </c>
      <c r="AO76" s="759">
        <f>+Cons_San_TOT!AO76+Cons_Ter_TOT!AO76+Cons_Ric!AO76+Cons_118!AO76</f>
        <v>0</v>
      </c>
      <c r="AP76" s="759">
        <f>+Cons_San_TOT!AP76+Cons_Ter_TOT!AP76+Cons_Ric!AP76+Cons_118!AP76</f>
        <v>0</v>
      </c>
      <c r="AQ76" s="759">
        <f>+Cons_San_TOT!AQ76+Cons_Ter_TOT!AQ76+Cons_Ric!AQ76+Cons_118!AQ76</f>
        <v>0</v>
      </c>
      <c r="AR76" s="759">
        <f>+Cons_San_TOT!AR76+Cons_Ter_TOT!AR76+Cons_Ric!AR76+Cons_118!AR76</f>
        <v>0</v>
      </c>
      <c r="AS76" s="759">
        <f>+Cons_San_TOT!AS76+Cons_Ter_TOT!AS76+Cons_Ric!AS76+Cons_118!AS76</f>
        <v>0</v>
      </c>
      <c r="AT76" s="759">
        <f>+Cons_San_TOT!AT76+Cons_Ter_TOT!AT76+Cons_Ric!AT76+Cons_118!AT76</f>
        <v>0</v>
      </c>
      <c r="AU76" s="759">
        <f>+Cons_San_TOT!AU76+Cons_Ter_TOT!AU76+Cons_Ric!AU76+Cons_118!AU76</f>
        <v>0</v>
      </c>
      <c r="AV76" s="759">
        <f>+Cons_San_TOT!AV76+Cons_Ter_TOT!AV76+Cons_Ric!AV76+Cons_118!AV76</f>
        <v>0</v>
      </c>
      <c r="AW76" s="759">
        <f>+Cons_San_TOT!AW76+Cons_Ter_TOT!AW76+Cons_Ric!AW76+Cons_118!AW76</f>
        <v>0</v>
      </c>
    </row>
    <row r="77" spans="1:49" ht="25.5">
      <c r="A77" s="336" t="s">
        <v>1230</v>
      </c>
      <c r="B77" s="35" t="s">
        <v>1231</v>
      </c>
      <c r="C77" s="36" t="s">
        <v>4904</v>
      </c>
      <c r="D77" s="998">
        <f ca="1">SUMIF(Codifica_CE!D:U,$A77,Codifica_CE!T:T)-SUMIF(Codifica_CE!$D$2482:$U$3721,$A77,Codifica_CE!$T$2482:$T$3721)</f>
        <v>112</v>
      </c>
      <c r="E77" s="981">
        <f t="shared" si="3"/>
        <v>112</v>
      </c>
      <c r="F77" s="37" t="str">
        <f>Info!$B$2</f>
        <v>323</v>
      </c>
      <c r="G77" s="477"/>
      <c r="H77" s="759">
        <f>+Cons_San_TOT!H77+Cons_Ter_TOT!H77+Cons_Ric!H77+Cons_118!H77</f>
        <v>0</v>
      </c>
      <c r="I77" s="759">
        <f>+Cons_San_TOT!I77+Cons_Ter_TOT!I77+Cons_Ric!I77+Cons_118!I77</f>
        <v>0</v>
      </c>
      <c r="J77" s="759">
        <f>+Cons_San_TOT!J77+Cons_Ter_TOT!J77+Cons_Ric!J77+Cons_118!J77</f>
        <v>0</v>
      </c>
      <c r="K77" s="759">
        <f>+Cons_San_TOT!K77+Cons_Ter_TOT!K77+Cons_Ric!K77+Cons_118!K77</f>
        <v>0</v>
      </c>
      <c r="L77" s="759">
        <f>+Cons_San_TOT!L77+Cons_Ter_TOT!L77+Cons_Ric!L77+Cons_118!L77</f>
        <v>0</v>
      </c>
      <c r="M77" s="759">
        <f>+Cons_San_TOT!M77+Cons_Ter_TOT!M77+Cons_Ric!M77+Cons_118!M77</f>
        <v>0</v>
      </c>
      <c r="N77" s="759">
        <f>+Cons_San_TOT!N77+Cons_Ter_TOT!N77+Cons_Ric!N77+Cons_118!N77</f>
        <v>0</v>
      </c>
      <c r="O77" s="759">
        <f>+Cons_San_TOT!O77+Cons_Ter_TOT!O77+Cons_Ric!O77+Cons_118!O77</f>
        <v>0</v>
      </c>
      <c r="P77" s="759">
        <f>+Cons_San_TOT!P77+Cons_Ter_TOT!P77+Cons_Ric!P77+Cons_118!P77</f>
        <v>0</v>
      </c>
      <c r="Q77" s="759">
        <f>+Cons_San_TOT!Q77+Cons_Ter_TOT!Q77+Cons_Ric!Q77+Cons_118!Q77</f>
        <v>1</v>
      </c>
      <c r="R77" s="759">
        <f>+Cons_San_TOT!R77+Cons_Ter_TOT!R77+Cons_Ric!R77+Cons_118!R77</f>
        <v>1</v>
      </c>
      <c r="S77" s="759">
        <f>+Cons_San_TOT!S77+Cons_Ter_TOT!S77+Cons_Ric!S77+Cons_118!S77</f>
        <v>0</v>
      </c>
      <c r="T77" s="759">
        <f>+Cons_San_TOT!T77+Cons_Ter_TOT!T77+Cons_Ric!T77+Cons_118!T77</f>
        <v>0</v>
      </c>
      <c r="U77" s="759">
        <f>+Cons_San_TOT!U77+Cons_Ter_TOT!U77+Cons_Ric!U77+Cons_118!U77</f>
        <v>1</v>
      </c>
      <c r="V77" s="759">
        <f>+Cons_San_TOT!V77+Cons_Ter_TOT!V77+Cons_Ric!V77+Cons_118!V77</f>
        <v>0</v>
      </c>
      <c r="W77" s="759">
        <f>+Cons_San_TOT!W77+Cons_Ter_TOT!W77+Cons_Ric!W77+Cons_118!W77</f>
        <v>0</v>
      </c>
      <c r="X77" s="759">
        <f>+Cons_San_TOT!X77+Cons_Ter_TOT!X77+Cons_Ric!X77+Cons_118!X77</f>
        <v>0</v>
      </c>
      <c r="Y77" s="759">
        <f>+Cons_San_TOT!Y77+Cons_Ter_TOT!Y77+Cons_Ric!Y77+Cons_118!Y77</f>
        <v>3</v>
      </c>
      <c r="Z77" s="759">
        <f>+Cons_San_TOT!Z77+Cons_Ter_TOT!Z77+Cons_Ric!Z77+Cons_118!Z77</f>
        <v>0</v>
      </c>
      <c r="AA77" s="759">
        <f>+Cons_San_TOT!AA77+Cons_Ter_TOT!AA77+Cons_Ric!AA77+Cons_118!AA77</f>
        <v>17</v>
      </c>
      <c r="AB77" s="759">
        <f>+Cons_San_TOT!AB77+Cons_Ter_TOT!AB77+Cons_Ric!AB77+Cons_118!AB77</f>
        <v>0</v>
      </c>
      <c r="AC77" s="759">
        <f>+Cons_San_TOT!AC77+Cons_Ter_TOT!AC77+Cons_Ric!AC77+Cons_118!AC77</f>
        <v>0</v>
      </c>
      <c r="AD77" s="759">
        <f>+Cons_San_TOT!AD77+Cons_Ter_TOT!AD77+Cons_Ric!AD77+Cons_118!AD77</f>
        <v>3</v>
      </c>
      <c r="AE77" s="759">
        <f>+Cons_San_TOT!AE77+Cons_Ter_TOT!AE77+Cons_Ric!AE77+Cons_118!AE77</f>
        <v>0</v>
      </c>
      <c r="AF77" s="759">
        <f>+Cons_San_TOT!AF77+Cons_Ter_TOT!AF77+Cons_Ric!AF77+Cons_118!AF77</f>
        <v>1</v>
      </c>
      <c r="AG77" s="759">
        <f>+Cons_San_TOT!AG77+Cons_Ter_TOT!AG77+Cons_Ric!AG77+Cons_118!AG77</f>
        <v>0</v>
      </c>
      <c r="AH77" s="759">
        <f>+Cons_San_TOT!AH77+Cons_Ter_TOT!AH77+Cons_Ric!AH77+Cons_118!AH77</f>
        <v>1</v>
      </c>
      <c r="AI77" s="759">
        <f>+Cons_San_TOT!AI77+Cons_Ter_TOT!AI77+Cons_Ric!AI77+Cons_118!AI77</f>
        <v>6</v>
      </c>
      <c r="AJ77" s="759">
        <f>+Cons_San_TOT!AJ77+Cons_Ter_TOT!AJ77+Cons_Ric!AJ77+Cons_118!AJ77</f>
        <v>2</v>
      </c>
      <c r="AK77" s="759">
        <f>+Cons_San_TOT!AK77+Cons_Ter_TOT!AK77+Cons_Ric!AK77+Cons_118!AK77</f>
        <v>2</v>
      </c>
      <c r="AL77" s="759">
        <f>+Cons_San_TOT!AL77+Cons_Ter_TOT!AL77+Cons_Ric!AL77+Cons_118!AL77</f>
        <v>0</v>
      </c>
      <c r="AM77" s="759">
        <f>+Cons_San_TOT!AM77+Cons_Ter_TOT!AM77+Cons_Ric!AM77+Cons_118!AM77</f>
        <v>0</v>
      </c>
      <c r="AN77" s="759">
        <f>+Cons_San_TOT!AN77+Cons_Ter_TOT!AN77+Cons_Ric!AN77+Cons_118!AN77</f>
        <v>0</v>
      </c>
      <c r="AO77" s="759">
        <f>+Cons_San_TOT!AO77+Cons_Ter_TOT!AO77+Cons_Ric!AO77+Cons_118!AO77</f>
        <v>3</v>
      </c>
      <c r="AP77" s="759">
        <f>+Cons_San_TOT!AP77+Cons_Ter_TOT!AP77+Cons_Ric!AP77+Cons_118!AP77</f>
        <v>64</v>
      </c>
      <c r="AQ77" s="759">
        <f>+Cons_San_TOT!AQ77+Cons_Ter_TOT!AQ77+Cons_Ric!AQ77+Cons_118!AQ77</f>
        <v>0</v>
      </c>
      <c r="AR77" s="759">
        <f>+Cons_San_TOT!AR77+Cons_Ter_TOT!AR77+Cons_Ric!AR77+Cons_118!AR77</f>
        <v>0</v>
      </c>
      <c r="AS77" s="759">
        <f>+Cons_San_TOT!AS77+Cons_Ter_TOT!AS77+Cons_Ric!AS77+Cons_118!AS77</f>
        <v>0</v>
      </c>
      <c r="AT77" s="759">
        <f>+Cons_San_TOT!AT77+Cons_Ter_TOT!AT77+Cons_Ric!AT77+Cons_118!AT77</f>
        <v>0</v>
      </c>
      <c r="AU77" s="759">
        <f>+Cons_San_TOT!AU77+Cons_Ter_TOT!AU77+Cons_Ric!AU77+Cons_118!AU77</f>
        <v>7</v>
      </c>
      <c r="AV77" s="759">
        <f>+Cons_San_TOT!AV77+Cons_Ter_TOT!AV77+Cons_Ric!AV77+Cons_118!AV77</f>
        <v>0</v>
      </c>
      <c r="AW77" s="759">
        <f>+Cons_San_TOT!AW77+Cons_Ter_TOT!AW77+Cons_Ric!AW77+Cons_118!AW77</f>
        <v>0</v>
      </c>
    </row>
    <row r="78" spans="1:49" ht="25.5">
      <c r="A78" s="336" t="s">
        <v>1251</v>
      </c>
      <c r="B78" s="35" t="s">
        <v>1255</v>
      </c>
      <c r="C78" s="36" t="s">
        <v>4904</v>
      </c>
      <c r="D78" s="998">
        <f ca="1">SUMIF(Codifica_CE!D:U,$A78,Codifica_CE!T:T)-SUMIF(Codifica_CE!$D$2482:$U$3721,$A78,Codifica_CE!$T$2482:$T$3721)</f>
        <v>19419</v>
      </c>
      <c r="E78" s="981">
        <f t="shared" si="3"/>
        <v>19419</v>
      </c>
      <c r="F78" s="37" t="str">
        <f>Info!$B$2</f>
        <v>323</v>
      </c>
      <c r="G78" s="477"/>
      <c r="H78" s="759">
        <f>+Cons_San_TOT!H78+Cons_Ter_TOT!H78+Cons_Ric!H78+Cons_118!H78</f>
        <v>0</v>
      </c>
      <c r="I78" s="759">
        <f>+Cons_San_TOT!I78+Cons_Ter_TOT!I78+Cons_Ric!I78+Cons_118!I78</f>
        <v>0</v>
      </c>
      <c r="J78" s="759">
        <f>+Cons_San_TOT!J78+Cons_Ter_TOT!J78+Cons_Ric!J78+Cons_118!J78</f>
        <v>0</v>
      </c>
      <c r="K78" s="759">
        <f>+Cons_San_TOT!K78+Cons_Ter_TOT!K78+Cons_Ric!K78+Cons_118!K78</f>
        <v>0</v>
      </c>
      <c r="L78" s="759">
        <f>+Cons_San_TOT!L78+Cons_Ter_TOT!L78+Cons_Ric!L78+Cons_118!L78</f>
        <v>0</v>
      </c>
      <c r="M78" s="759">
        <f>+Cons_San_TOT!M78+Cons_Ter_TOT!M78+Cons_Ric!M78+Cons_118!M78</f>
        <v>0</v>
      </c>
      <c r="N78" s="759">
        <f>+Cons_San_TOT!N78+Cons_Ter_TOT!N78+Cons_Ric!N78+Cons_118!N78</f>
        <v>0</v>
      </c>
      <c r="O78" s="759">
        <f>+Cons_San_TOT!O78+Cons_Ter_TOT!O78+Cons_Ric!O78+Cons_118!O78</f>
        <v>0</v>
      </c>
      <c r="P78" s="759">
        <f>+Cons_San_TOT!P78+Cons_Ter_TOT!P78+Cons_Ric!P78+Cons_118!P78</f>
        <v>0</v>
      </c>
      <c r="Q78" s="759">
        <f>+Cons_San_TOT!Q78+Cons_Ter_TOT!Q78+Cons_Ric!Q78+Cons_118!Q78</f>
        <v>0</v>
      </c>
      <c r="R78" s="759">
        <f>+Cons_San_TOT!R78+Cons_Ter_TOT!R78+Cons_Ric!R78+Cons_118!R78</f>
        <v>0</v>
      </c>
      <c r="S78" s="759">
        <f>+Cons_San_TOT!S78+Cons_Ter_TOT!S78+Cons_Ric!S78+Cons_118!S78</f>
        <v>0</v>
      </c>
      <c r="T78" s="759">
        <f>+Cons_San_TOT!T78+Cons_Ter_TOT!T78+Cons_Ric!T78+Cons_118!T78</f>
        <v>0</v>
      </c>
      <c r="U78" s="759">
        <f>+Cons_San_TOT!U78+Cons_Ter_TOT!U78+Cons_Ric!U78+Cons_118!U78</f>
        <v>0</v>
      </c>
      <c r="V78" s="759">
        <f>+Cons_San_TOT!V78+Cons_Ter_TOT!V78+Cons_Ric!V78+Cons_118!V78</f>
        <v>0</v>
      </c>
      <c r="W78" s="759">
        <f>+Cons_San_TOT!W78+Cons_Ter_TOT!W78+Cons_Ric!W78+Cons_118!W78</f>
        <v>0</v>
      </c>
      <c r="X78" s="759">
        <f>+Cons_San_TOT!X78+Cons_Ter_TOT!X78+Cons_Ric!X78+Cons_118!X78</f>
        <v>0</v>
      </c>
      <c r="Y78" s="759">
        <f>+Cons_San_TOT!Y78+Cons_Ter_TOT!Y78+Cons_Ric!Y78+Cons_118!Y78</f>
        <v>0</v>
      </c>
      <c r="Z78" s="759">
        <f>+Cons_San_TOT!Z78+Cons_Ter_TOT!Z78+Cons_Ric!Z78+Cons_118!Z78</f>
        <v>0</v>
      </c>
      <c r="AA78" s="759">
        <f>+Cons_San_TOT!AA78+Cons_Ter_TOT!AA78+Cons_Ric!AA78+Cons_118!AA78</f>
        <v>0</v>
      </c>
      <c r="AB78" s="759">
        <f>+Cons_San_TOT!AB78+Cons_Ter_TOT!AB78+Cons_Ric!AB78+Cons_118!AB78</f>
        <v>13835</v>
      </c>
      <c r="AC78" s="759">
        <f>+Cons_San_TOT!AC78+Cons_Ter_TOT!AC78+Cons_Ric!AC78+Cons_118!AC78</f>
        <v>5584</v>
      </c>
      <c r="AD78" s="759">
        <f>+Cons_San_TOT!AD78+Cons_Ter_TOT!AD78+Cons_Ric!AD78+Cons_118!AD78</f>
        <v>0</v>
      </c>
      <c r="AE78" s="759">
        <f>+Cons_San_TOT!AE78+Cons_Ter_TOT!AE78+Cons_Ric!AE78+Cons_118!AE78</f>
        <v>0</v>
      </c>
      <c r="AF78" s="759">
        <f>+Cons_San_TOT!AF78+Cons_Ter_TOT!AF78+Cons_Ric!AF78+Cons_118!AF78</f>
        <v>0</v>
      </c>
      <c r="AG78" s="759">
        <f>+Cons_San_TOT!AG78+Cons_Ter_TOT!AG78+Cons_Ric!AG78+Cons_118!AG78</f>
        <v>0</v>
      </c>
      <c r="AH78" s="759">
        <f>+Cons_San_TOT!AH78+Cons_Ter_TOT!AH78+Cons_Ric!AH78+Cons_118!AH78</f>
        <v>0</v>
      </c>
      <c r="AI78" s="759">
        <f>+Cons_San_TOT!AI78+Cons_Ter_TOT!AI78+Cons_Ric!AI78+Cons_118!AI78</f>
        <v>0</v>
      </c>
      <c r="AJ78" s="759">
        <f>+Cons_San_TOT!AJ78+Cons_Ter_TOT!AJ78+Cons_Ric!AJ78+Cons_118!AJ78</f>
        <v>0</v>
      </c>
      <c r="AK78" s="759">
        <f>+Cons_San_TOT!AK78+Cons_Ter_TOT!AK78+Cons_Ric!AK78+Cons_118!AK78</f>
        <v>0</v>
      </c>
      <c r="AL78" s="759">
        <f>+Cons_San_TOT!AL78+Cons_Ter_TOT!AL78+Cons_Ric!AL78+Cons_118!AL78</f>
        <v>0</v>
      </c>
      <c r="AM78" s="759">
        <f>+Cons_San_TOT!AM78+Cons_Ter_TOT!AM78+Cons_Ric!AM78+Cons_118!AM78</f>
        <v>0</v>
      </c>
      <c r="AN78" s="759">
        <f>+Cons_San_TOT!AN78+Cons_Ter_TOT!AN78+Cons_Ric!AN78+Cons_118!AN78</f>
        <v>0</v>
      </c>
      <c r="AO78" s="759">
        <f>+Cons_San_TOT!AO78+Cons_Ter_TOT!AO78+Cons_Ric!AO78+Cons_118!AO78</f>
        <v>0</v>
      </c>
      <c r="AP78" s="759">
        <f>+Cons_San_TOT!AP78+Cons_Ter_TOT!AP78+Cons_Ric!AP78+Cons_118!AP78</f>
        <v>0</v>
      </c>
      <c r="AQ78" s="759">
        <f>+Cons_San_TOT!AQ78+Cons_Ter_TOT!AQ78+Cons_Ric!AQ78+Cons_118!AQ78</f>
        <v>0</v>
      </c>
      <c r="AR78" s="759">
        <f>+Cons_San_TOT!AR78+Cons_Ter_TOT!AR78+Cons_Ric!AR78+Cons_118!AR78</f>
        <v>0</v>
      </c>
      <c r="AS78" s="759">
        <f>+Cons_San_TOT!AS78+Cons_Ter_TOT!AS78+Cons_Ric!AS78+Cons_118!AS78</f>
        <v>0</v>
      </c>
      <c r="AT78" s="759">
        <f>+Cons_San_TOT!AT78+Cons_Ter_TOT!AT78+Cons_Ric!AT78+Cons_118!AT78</f>
        <v>0</v>
      </c>
      <c r="AU78" s="759">
        <f>+Cons_San_TOT!AU78+Cons_Ter_TOT!AU78+Cons_Ric!AU78+Cons_118!AU78</f>
        <v>0</v>
      </c>
      <c r="AV78" s="759">
        <f>+Cons_San_TOT!AV78+Cons_Ter_TOT!AV78+Cons_Ric!AV78+Cons_118!AV78</f>
        <v>0</v>
      </c>
      <c r="AW78" s="759">
        <f>+Cons_San_TOT!AW78+Cons_Ter_TOT!AW78+Cons_Ric!AW78+Cons_118!AW78</f>
        <v>0</v>
      </c>
    </row>
    <row r="79" spans="1:49" ht="25.5">
      <c r="A79" s="336" t="s">
        <v>1259</v>
      </c>
      <c r="B79" s="35" t="s">
        <v>1260</v>
      </c>
      <c r="C79" s="36" t="s">
        <v>4904</v>
      </c>
      <c r="D79" s="998">
        <f ca="1">SUMIF(Codifica_CE!D:U,$A79,Codifica_CE!T:T)-SUMIF(Codifica_CE!$D$2482:$U$3721,$A79,Codifica_CE!$T$2482:$T$3721)</f>
        <v>11352</v>
      </c>
      <c r="E79" s="981">
        <f t="shared" si="3"/>
        <v>11352</v>
      </c>
      <c r="F79" s="37" t="str">
        <f>Info!$B$2</f>
        <v>323</v>
      </c>
      <c r="G79" s="477"/>
      <c r="H79" s="759">
        <f>+Cons_San_TOT!H79+Cons_Ter_TOT!H79+Cons_Ric!H79+Cons_118!H79</f>
        <v>0</v>
      </c>
      <c r="I79" s="759">
        <f>+Cons_San_TOT!I79+Cons_Ter_TOT!I79+Cons_Ric!I79+Cons_118!I79</f>
        <v>0</v>
      </c>
      <c r="J79" s="759">
        <f>+Cons_San_TOT!J79+Cons_Ter_TOT!J79+Cons_Ric!J79+Cons_118!J79</f>
        <v>0</v>
      </c>
      <c r="K79" s="759">
        <f>+Cons_San_TOT!K79+Cons_Ter_TOT!K79+Cons_Ric!K79+Cons_118!K79</f>
        <v>0</v>
      </c>
      <c r="L79" s="759">
        <f>+Cons_San_TOT!L79+Cons_Ter_TOT!L79+Cons_Ric!L79+Cons_118!L79</f>
        <v>0</v>
      </c>
      <c r="M79" s="759">
        <f>+Cons_San_TOT!M79+Cons_Ter_TOT!M79+Cons_Ric!M79+Cons_118!M79</f>
        <v>0</v>
      </c>
      <c r="N79" s="759">
        <f>+Cons_San_TOT!N79+Cons_Ter_TOT!N79+Cons_Ric!N79+Cons_118!N79</f>
        <v>0</v>
      </c>
      <c r="O79" s="759">
        <f>+Cons_San_TOT!O79+Cons_Ter_TOT!O79+Cons_Ric!O79+Cons_118!O79</f>
        <v>0</v>
      </c>
      <c r="P79" s="759">
        <f>+Cons_San_TOT!P79+Cons_Ter_TOT!P79+Cons_Ric!P79+Cons_118!P79</f>
        <v>326</v>
      </c>
      <c r="Q79" s="759">
        <f>+Cons_San_TOT!Q79+Cons_Ter_TOT!Q79+Cons_Ric!Q79+Cons_118!Q79</f>
        <v>165</v>
      </c>
      <c r="R79" s="759">
        <f>+Cons_San_TOT!R79+Cons_Ter_TOT!R79+Cons_Ric!R79+Cons_118!R79</f>
        <v>572</v>
      </c>
      <c r="S79" s="759">
        <f>+Cons_San_TOT!S79+Cons_Ter_TOT!S79+Cons_Ric!S79+Cons_118!S79</f>
        <v>237</v>
      </c>
      <c r="T79" s="759">
        <f>+Cons_San_TOT!T79+Cons_Ter_TOT!T79+Cons_Ric!T79+Cons_118!T79</f>
        <v>39</v>
      </c>
      <c r="U79" s="759">
        <f>+Cons_San_TOT!U79+Cons_Ter_TOT!U79+Cons_Ric!U79+Cons_118!U79</f>
        <v>13</v>
      </c>
      <c r="V79" s="759">
        <f>+Cons_San_TOT!V79+Cons_Ter_TOT!V79+Cons_Ric!V79+Cons_118!V79</f>
        <v>26</v>
      </c>
      <c r="W79" s="759">
        <f>+Cons_San_TOT!W79+Cons_Ter_TOT!W79+Cons_Ric!W79+Cons_118!W79</f>
        <v>8</v>
      </c>
      <c r="X79" s="759">
        <f>+Cons_San_TOT!X79+Cons_Ter_TOT!X79+Cons_Ric!X79+Cons_118!X79</f>
        <v>18</v>
      </c>
      <c r="Y79" s="759">
        <f>+Cons_San_TOT!Y79+Cons_Ter_TOT!Y79+Cons_Ric!Y79+Cons_118!Y79</f>
        <v>35</v>
      </c>
      <c r="Z79" s="759">
        <f>+Cons_San_TOT!Z79+Cons_Ter_TOT!Z79+Cons_Ric!Z79+Cons_118!Z79</f>
        <v>58</v>
      </c>
      <c r="AA79" s="759">
        <f>+Cons_San_TOT!AA79+Cons_Ter_TOT!AA79+Cons_Ric!AA79+Cons_118!AA79</f>
        <v>887</v>
      </c>
      <c r="AB79" s="759">
        <f>+Cons_San_TOT!AB79+Cons_Ter_TOT!AB79+Cons_Ric!AB79+Cons_118!AB79</f>
        <v>0</v>
      </c>
      <c r="AC79" s="759">
        <f>+Cons_San_TOT!AC79+Cons_Ter_TOT!AC79+Cons_Ric!AC79+Cons_118!AC79</f>
        <v>0</v>
      </c>
      <c r="AD79" s="759">
        <f>+Cons_San_TOT!AD79+Cons_Ter_TOT!AD79+Cons_Ric!AD79+Cons_118!AD79</f>
        <v>1168</v>
      </c>
      <c r="AE79" s="759">
        <f>+Cons_San_TOT!AE79+Cons_Ter_TOT!AE79+Cons_Ric!AE79+Cons_118!AE79</f>
        <v>1012</v>
      </c>
      <c r="AF79" s="759">
        <f>+Cons_San_TOT!AF79+Cons_Ter_TOT!AF79+Cons_Ric!AF79+Cons_118!AF79</f>
        <v>0</v>
      </c>
      <c r="AG79" s="759">
        <f>+Cons_San_TOT!AG79+Cons_Ter_TOT!AG79+Cons_Ric!AG79+Cons_118!AG79</f>
        <v>693</v>
      </c>
      <c r="AH79" s="759">
        <f>+Cons_San_TOT!AH79+Cons_Ter_TOT!AH79+Cons_Ric!AH79+Cons_118!AH79</f>
        <v>1</v>
      </c>
      <c r="AI79" s="759">
        <f>+Cons_San_TOT!AI79+Cons_Ter_TOT!AI79+Cons_Ric!AI79+Cons_118!AI79</f>
        <v>19</v>
      </c>
      <c r="AJ79" s="759">
        <f>+Cons_San_TOT!AJ79+Cons_Ter_TOT!AJ79+Cons_Ric!AJ79+Cons_118!AJ79</f>
        <v>4362</v>
      </c>
      <c r="AK79" s="759">
        <f>+Cons_San_TOT!AK79+Cons_Ter_TOT!AK79+Cons_Ric!AK79+Cons_118!AK79</f>
        <v>18</v>
      </c>
      <c r="AL79" s="759">
        <f>+Cons_San_TOT!AL79+Cons_Ter_TOT!AL79+Cons_Ric!AL79+Cons_118!AL79</f>
        <v>0</v>
      </c>
      <c r="AM79" s="759">
        <f>+Cons_San_TOT!AM79+Cons_Ter_TOT!AM79+Cons_Ric!AM79+Cons_118!AM79</f>
        <v>18</v>
      </c>
      <c r="AN79" s="759">
        <f>+Cons_San_TOT!AN79+Cons_Ter_TOT!AN79+Cons_Ric!AN79+Cons_118!AN79</f>
        <v>12</v>
      </c>
      <c r="AO79" s="759">
        <f>+Cons_San_TOT!AO79+Cons_Ter_TOT!AO79+Cons_Ric!AO79+Cons_118!AO79</f>
        <v>0</v>
      </c>
      <c r="AP79" s="759">
        <f>+Cons_San_TOT!AP79+Cons_Ter_TOT!AP79+Cons_Ric!AP79+Cons_118!AP79</f>
        <v>0</v>
      </c>
      <c r="AQ79" s="759">
        <f>+Cons_San_TOT!AQ79+Cons_Ter_TOT!AQ79+Cons_Ric!AQ79+Cons_118!AQ79</f>
        <v>0</v>
      </c>
      <c r="AR79" s="759">
        <f>+Cons_San_TOT!AR79+Cons_Ter_TOT!AR79+Cons_Ric!AR79+Cons_118!AR79</f>
        <v>297</v>
      </c>
      <c r="AS79" s="759">
        <f>+Cons_San_TOT!AS79+Cons_Ter_TOT!AS79+Cons_Ric!AS79+Cons_118!AS79</f>
        <v>447</v>
      </c>
      <c r="AT79" s="759">
        <f>+Cons_San_TOT!AT79+Cons_Ter_TOT!AT79+Cons_Ric!AT79+Cons_118!AT79</f>
        <v>138</v>
      </c>
      <c r="AU79" s="759">
        <f>+Cons_San_TOT!AU79+Cons_Ter_TOT!AU79+Cons_Ric!AU79+Cons_118!AU79</f>
        <v>783</v>
      </c>
      <c r="AV79" s="759">
        <f>+Cons_San_TOT!AV79+Cons_Ter_TOT!AV79+Cons_Ric!AV79+Cons_118!AV79</f>
        <v>0</v>
      </c>
      <c r="AW79" s="759">
        <f>+Cons_San_TOT!AW79+Cons_Ter_TOT!AW79+Cons_Ric!AW79+Cons_118!AW79</f>
        <v>0</v>
      </c>
    </row>
    <row r="80" spans="1:49" ht="25.5">
      <c r="A80" s="336" t="s">
        <v>1263</v>
      </c>
      <c r="B80" s="35" t="s">
        <v>1264</v>
      </c>
      <c r="C80" s="36" t="s">
        <v>4904</v>
      </c>
      <c r="D80" s="998">
        <f ca="1">SUMIF(Codifica_CE!D:U,$A80,Codifica_CE!T:T)-SUMIF(Codifica_CE!$D$2482:$U$3721,$A80,Codifica_CE!$T$2482:$T$3721)</f>
        <v>0</v>
      </c>
      <c r="E80" s="981">
        <f t="shared" si="3"/>
        <v>0</v>
      </c>
      <c r="F80" s="37" t="str">
        <f>Info!$B$2</f>
        <v>323</v>
      </c>
      <c r="G80" s="477"/>
      <c r="H80" s="759">
        <f>+Cons_San_TOT!H80+Cons_Ter_TOT!H80+Cons_Ric!H80+Cons_118!H80</f>
        <v>0</v>
      </c>
      <c r="I80" s="759">
        <f>+Cons_San_TOT!I80+Cons_Ter_TOT!I80+Cons_Ric!I80+Cons_118!I80</f>
        <v>0</v>
      </c>
      <c r="J80" s="759">
        <f>+Cons_San_TOT!J80+Cons_Ter_TOT!J80+Cons_Ric!J80+Cons_118!J80</f>
        <v>0</v>
      </c>
      <c r="K80" s="759">
        <f>+Cons_San_TOT!K80+Cons_Ter_TOT!K80+Cons_Ric!K80+Cons_118!K80</f>
        <v>0</v>
      </c>
      <c r="L80" s="759">
        <f>+Cons_San_TOT!L80+Cons_Ter_TOT!L80+Cons_Ric!L80+Cons_118!L80</f>
        <v>0</v>
      </c>
      <c r="M80" s="759">
        <f>+Cons_San_TOT!M80+Cons_Ter_TOT!M80+Cons_Ric!M80+Cons_118!M80</f>
        <v>0</v>
      </c>
      <c r="N80" s="759">
        <f>+Cons_San_TOT!N80+Cons_Ter_TOT!N80+Cons_Ric!N80+Cons_118!N80</f>
        <v>0</v>
      </c>
      <c r="O80" s="759">
        <f>+Cons_San_TOT!O80+Cons_Ter_TOT!O80+Cons_Ric!O80+Cons_118!O80</f>
        <v>0</v>
      </c>
      <c r="P80" s="759">
        <f>+Cons_San_TOT!P80+Cons_Ter_TOT!P80+Cons_Ric!P80+Cons_118!P80</f>
        <v>0</v>
      </c>
      <c r="Q80" s="759">
        <f>+Cons_San_TOT!Q80+Cons_Ter_TOT!Q80+Cons_Ric!Q80+Cons_118!Q80</f>
        <v>0</v>
      </c>
      <c r="R80" s="759">
        <f>+Cons_San_TOT!R80+Cons_Ter_TOT!R80+Cons_Ric!R80+Cons_118!R80</f>
        <v>0</v>
      </c>
      <c r="S80" s="759">
        <f>+Cons_San_TOT!S80+Cons_Ter_TOT!S80+Cons_Ric!S80+Cons_118!S80</f>
        <v>0</v>
      </c>
      <c r="T80" s="759">
        <f>+Cons_San_TOT!T80+Cons_Ter_TOT!T80+Cons_Ric!T80+Cons_118!T80</f>
        <v>0</v>
      </c>
      <c r="U80" s="759">
        <f>+Cons_San_TOT!U80+Cons_Ter_TOT!U80+Cons_Ric!U80+Cons_118!U80</f>
        <v>0</v>
      </c>
      <c r="V80" s="759">
        <f>+Cons_San_TOT!V80+Cons_Ter_TOT!V80+Cons_Ric!V80+Cons_118!V80</f>
        <v>0</v>
      </c>
      <c r="W80" s="759">
        <f>+Cons_San_TOT!W80+Cons_Ter_TOT!W80+Cons_Ric!W80+Cons_118!W80</f>
        <v>0</v>
      </c>
      <c r="X80" s="759">
        <f>+Cons_San_TOT!X80+Cons_Ter_TOT!X80+Cons_Ric!X80+Cons_118!X80</f>
        <v>0</v>
      </c>
      <c r="Y80" s="759">
        <f>+Cons_San_TOT!Y80+Cons_Ter_TOT!Y80+Cons_Ric!Y80+Cons_118!Y80</f>
        <v>0</v>
      </c>
      <c r="Z80" s="759">
        <f>+Cons_San_TOT!Z80+Cons_Ter_TOT!Z80+Cons_Ric!Z80+Cons_118!Z80</f>
        <v>0</v>
      </c>
      <c r="AA80" s="759">
        <f>+Cons_San_TOT!AA80+Cons_Ter_TOT!AA80+Cons_Ric!AA80+Cons_118!AA80</f>
        <v>0</v>
      </c>
      <c r="AB80" s="759">
        <f>+Cons_San_TOT!AB80+Cons_Ter_TOT!AB80+Cons_Ric!AB80+Cons_118!AB80</f>
        <v>0</v>
      </c>
      <c r="AC80" s="759">
        <f>+Cons_San_TOT!AC80+Cons_Ter_TOT!AC80+Cons_Ric!AC80+Cons_118!AC80</f>
        <v>0</v>
      </c>
      <c r="AD80" s="759">
        <f>+Cons_San_TOT!AD80+Cons_Ter_TOT!AD80+Cons_Ric!AD80+Cons_118!AD80</f>
        <v>0</v>
      </c>
      <c r="AE80" s="759">
        <f>+Cons_San_TOT!AE80+Cons_Ter_TOT!AE80+Cons_Ric!AE80+Cons_118!AE80</f>
        <v>0</v>
      </c>
      <c r="AF80" s="759">
        <f>+Cons_San_TOT!AF80+Cons_Ter_TOT!AF80+Cons_Ric!AF80+Cons_118!AF80</f>
        <v>0</v>
      </c>
      <c r="AG80" s="759">
        <f>+Cons_San_TOT!AG80+Cons_Ter_TOT!AG80+Cons_Ric!AG80+Cons_118!AG80</f>
        <v>0</v>
      </c>
      <c r="AH80" s="759">
        <f>+Cons_San_TOT!AH80+Cons_Ter_TOT!AH80+Cons_Ric!AH80+Cons_118!AH80</f>
        <v>0</v>
      </c>
      <c r="AI80" s="759">
        <f>+Cons_San_TOT!AI80+Cons_Ter_TOT!AI80+Cons_Ric!AI80+Cons_118!AI80</f>
        <v>0</v>
      </c>
      <c r="AJ80" s="759">
        <f>+Cons_San_TOT!AJ80+Cons_Ter_TOT!AJ80+Cons_Ric!AJ80+Cons_118!AJ80</f>
        <v>0</v>
      </c>
      <c r="AK80" s="759">
        <f>+Cons_San_TOT!AK80+Cons_Ter_TOT!AK80+Cons_Ric!AK80+Cons_118!AK80</f>
        <v>0</v>
      </c>
      <c r="AL80" s="759">
        <f>+Cons_San_TOT!AL80+Cons_Ter_TOT!AL80+Cons_Ric!AL80+Cons_118!AL80</f>
        <v>0</v>
      </c>
      <c r="AM80" s="759">
        <f>+Cons_San_TOT!AM80+Cons_Ter_TOT!AM80+Cons_Ric!AM80+Cons_118!AM80</f>
        <v>0</v>
      </c>
      <c r="AN80" s="759">
        <f>+Cons_San_TOT!AN80+Cons_Ter_TOT!AN80+Cons_Ric!AN80+Cons_118!AN80</f>
        <v>0</v>
      </c>
      <c r="AO80" s="759">
        <f>+Cons_San_TOT!AO80+Cons_Ter_TOT!AO80+Cons_Ric!AO80+Cons_118!AO80</f>
        <v>0</v>
      </c>
      <c r="AP80" s="759">
        <f>+Cons_San_TOT!AP80+Cons_Ter_TOT!AP80+Cons_Ric!AP80+Cons_118!AP80</f>
        <v>0</v>
      </c>
      <c r="AQ80" s="759">
        <f>+Cons_San_TOT!AQ80+Cons_Ter_TOT!AQ80+Cons_Ric!AQ80+Cons_118!AQ80</f>
        <v>0</v>
      </c>
      <c r="AR80" s="759">
        <f>+Cons_San_TOT!AR80+Cons_Ter_TOT!AR80+Cons_Ric!AR80+Cons_118!AR80</f>
        <v>0</v>
      </c>
      <c r="AS80" s="759">
        <f>+Cons_San_TOT!AS80+Cons_Ter_TOT!AS80+Cons_Ric!AS80+Cons_118!AS80</f>
        <v>0</v>
      </c>
      <c r="AT80" s="759">
        <f>+Cons_San_TOT!AT80+Cons_Ter_TOT!AT80+Cons_Ric!AT80+Cons_118!AT80</f>
        <v>0</v>
      </c>
      <c r="AU80" s="759">
        <f>+Cons_San_TOT!AU80+Cons_Ter_TOT!AU80+Cons_Ric!AU80+Cons_118!AU80</f>
        <v>0</v>
      </c>
      <c r="AV80" s="759">
        <f>+Cons_San_TOT!AV80+Cons_Ter_TOT!AV80+Cons_Ric!AV80+Cons_118!AV80</f>
        <v>0</v>
      </c>
      <c r="AW80" s="759">
        <f>+Cons_San_TOT!AW80+Cons_Ter_TOT!AW80+Cons_Ric!AW80+Cons_118!AW80</f>
        <v>0</v>
      </c>
    </row>
    <row r="81" spans="1:49" ht="38.25">
      <c r="A81" s="336" t="s">
        <v>1281</v>
      </c>
      <c r="B81" s="35" t="s">
        <v>1282</v>
      </c>
      <c r="C81" s="36" t="s">
        <v>4904</v>
      </c>
      <c r="D81" s="998">
        <f ca="1">SUMIF(Codifica_CE!D:U,$A81,Codifica_CE!T:T)-SUMIF(Codifica_CE!$D$2482:$U$3721,$A81,Codifica_CE!$T$2482:$T$3721)</f>
        <v>6151</v>
      </c>
      <c r="E81" s="981">
        <f t="shared" si="3"/>
        <v>6151</v>
      </c>
      <c r="F81" s="37" t="str">
        <f>Info!$B$2</f>
        <v>323</v>
      </c>
      <c r="G81" s="477"/>
      <c r="H81" s="759">
        <f>+Cons_San_TOT!H81+Cons_Ter_TOT!H81+Cons_Ric!H81+Cons_118!H81</f>
        <v>0</v>
      </c>
      <c r="I81" s="759">
        <f>+Cons_San_TOT!I81+Cons_Ter_TOT!I81+Cons_Ric!I81+Cons_118!I81</f>
        <v>0</v>
      </c>
      <c r="J81" s="759">
        <f>+Cons_San_TOT!J81+Cons_Ter_TOT!J81+Cons_Ric!J81+Cons_118!J81</f>
        <v>0</v>
      </c>
      <c r="K81" s="759">
        <f>+Cons_San_TOT!K81+Cons_Ter_TOT!K81+Cons_Ric!K81+Cons_118!K81</f>
        <v>0</v>
      </c>
      <c r="L81" s="759">
        <f>+Cons_San_TOT!L81+Cons_Ter_TOT!L81+Cons_Ric!L81+Cons_118!L81</f>
        <v>0</v>
      </c>
      <c r="M81" s="759">
        <f>+Cons_San_TOT!M81+Cons_Ter_TOT!M81+Cons_Ric!M81+Cons_118!M81</f>
        <v>0</v>
      </c>
      <c r="N81" s="759">
        <f>+Cons_San_TOT!N81+Cons_Ter_TOT!N81+Cons_Ric!N81+Cons_118!N81</f>
        <v>0</v>
      </c>
      <c r="O81" s="759">
        <f>+Cons_San_TOT!O81+Cons_Ter_TOT!O81+Cons_Ric!O81+Cons_118!O81</f>
        <v>0</v>
      </c>
      <c r="P81" s="759">
        <f>+Cons_San_TOT!P81+Cons_Ter_TOT!P81+Cons_Ric!P81+Cons_118!P81</f>
        <v>0</v>
      </c>
      <c r="Q81" s="759">
        <f>+Cons_San_TOT!Q81+Cons_Ter_TOT!Q81+Cons_Ric!Q81+Cons_118!Q81</f>
        <v>0</v>
      </c>
      <c r="R81" s="759">
        <f>+Cons_San_TOT!R81+Cons_Ter_TOT!R81+Cons_Ric!R81+Cons_118!R81</f>
        <v>0</v>
      </c>
      <c r="S81" s="759">
        <f>+Cons_San_TOT!S81+Cons_Ter_TOT!S81+Cons_Ric!S81+Cons_118!S81</f>
        <v>0</v>
      </c>
      <c r="T81" s="759">
        <f>+Cons_San_TOT!T81+Cons_Ter_TOT!T81+Cons_Ric!T81+Cons_118!T81</f>
        <v>0</v>
      </c>
      <c r="U81" s="759">
        <f>+Cons_San_TOT!U81+Cons_Ter_TOT!U81+Cons_Ric!U81+Cons_118!U81</f>
        <v>0</v>
      </c>
      <c r="V81" s="759">
        <f>+Cons_San_TOT!V81+Cons_Ter_TOT!V81+Cons_Ric!V81+Cons_118!V81</f>
        <v>0</v>
      </c>
      <c r="W81" s="759">
        <f>+Cons_San_TOT!W81+Cons_Ter_TOT!W81+Cons_Ric!W81+Cons_118!W81</f>
        <v>0</v>
      </c>
      <c r="X81" s="759">
        <f>+Cons_San_TOT!X81+Cons_Ter_TOT!X81+Cons_Ric!X81+Cons_118!X81</f>
        <v>0</v>
      </c>
      <c r="Y81" s="759">
        <f>+Cons_San_TOT!Y81+Cons_Ter_TOT!Y81+Cons_Ric!Y81+Cons_118!Y81</f>
        <v>0</v>
      </c>
      <c r="Z81" s="759">
        <f>+Cons_San_TOT!Z81+Cons_Ter_TOT!Z81+Cons_Ric!Z81+Cons_118!Z81</f>
        <v>0</v>
      </c>
      <c r="AA81" s="759">
        <f>+Cons_San_TOT!AA81+Cons_Ter_TOT!AA81+Cons_Ric!AA81+Cons_118!AA81</f>
        <v>0</v>
      </c>
      <c r="AB81" s="759">
        <f>+Cons_San_TOT!AB81+Cons_Ter_TOT!AB81+Cons_Ric!AB81+Cons_118!AB81</f>
        <v>4724</v>
      </c>
      <c r="AC81" s="759">
        <f>+Cons_San_TOT!AC81+Cons_Ter_TOT!AC81+Cons_Ric!AC81+Cons_118!AC81</f>
        <v>1427</v>
      </c>
      <c r="AD81" s="759">
        <f>+Cons_San_TOT!AD81+Cons_Ter_TOT!AD81+Cons_Ric!AD81+Cons_118!AD81</f>
        <v>0</v>
      </c>
      <c r="AE81" s="759">
        <f>+Cons_San_TOT!AE81+Cons_Ter_TOT!AE81+Cons_Ric!AE81+Cons_118!AE81</f>
        <v>0</v>
      </c>
      <c r="AF81" s="759">
        <f>+Cons_San_TOT!AF81+Cons_Ter_TOT!AF81+Cons_Ric!AF81+Cons_118!AF81</f>
        <v>0</v>
      </c>
      <c r="AG81" s="759">
        <f>+Cons_San_TOT!AG81+Cons_Ter_TOT!AG81+Cons_Ric!AG81+Cons_118!AG81</f>
        <v>0</v>
      </c>
      <c r="AH81" s="759">
        <f>+Cons_San_TOT!AH81+Cons_Ter_TOT!AH81+Cons_Ric!AH81+Cons_118!AH81</f>
        <v>0</v>
      </c>
      <c r="AI81" s="759">
        <f>+Cons_San_TOT!AI81+Cons_Ter_TOT!AI81+Cons_Ric!AI81+Cons_118!AI81</f>
        <v>0</v>
      </c>
      <c r="AJ81" s="759">
        <f>+Cons_San_TOT!AJ81+Cons_Ter_TOT!AJ81+Cons_Ric!AJ81+Cons_118!AJ81</f>
        <v>0</v>
      </c>
      <c r="AK81" s="759">
        <f>+Cons_San_TOT!AK81+Cons_Ter_TOT!AK81+Cons_Ric!AK81+Cons_118!AK81</f>
        <v>0</v>
      </c>
      <c r="AL81" s="759">
        <f>+Cons_San_TOT!AL81+Cons_Ter_TOT!AL81+Cons_Ric!AL81+Cons_118!AL81</f>
        <v>0</v>
      </c>
      <c r="AM81" s="759">
        <f>+Cons_San_TOT!AM81+Cons_Ter_TOT!AM81+Cons_Ric!AM81+Cons_118!AM81</f>
        <v>0</v>
      </c>
      <c r="AN81" s="759">
        <f>+Cons_San_TOT!AN81+Cons_Ter_TOT!AN81+Cons_Ric!AN81+Cons_118!AN81</f>
        <v>0</v>
      </c>
      <c r="AO81" s="759">
        <f>+Cons_San_TOT!AO81+Cons_Ter_TOT!AO81+Cons_Ric!AO81+Cons_118!AO81</f>
        <v>0</v>
      </c>
      <c r="AP81" s="759">
        <f>+Cons_San_TOT!AP81+Cons_Ter_TOT!AP81+Cons_Ric!AP81+Cons_118!AP81</f>
        <v>0</v>
      </c>
      <c r="AQ81" s="759">
        <f>+Cons_San_TOT!AQ81+Cons_Ter_TOT!AQ81+Cons_Ric!AQ81+Cons_118!AQ81</f>
        <v>0</v>
      </c>
      <c r="AR81" s="759">
        <f>+Cons_San_TOT!AR81+Cons_Ter_TOT!AR81+Cons_Ric!AR81+Cons_118!AR81</f>
        <v>0</v>
      </c>
      <c r="AS81" s="759">
        <f>+Cons_San_TOT!AS81+Cons_Ter_TOT!AS81+Cons_Ric!AS81+Cons_118!AS81</f>
        <v>0</v>
      </c>
      <c r="AT81" s="759">
        <f>+Cons_San_TOT!AT81+Cons_Ter_TOT!AT81+Cons_Ric!AT81+Cons_118!AT81</f>
        <v>0</v>
      </c>
      <c r="AU81" s="759">
        <f>+Cons_San_TOT!AU81+Cons_Ter_TOT!AU81+Cons_Ric!AU81+Cons_118!AU81</f>
        <v>0</v>
      </c>
      <c r="AV81" s="759">
        <f>+Cons_San_TOT!AV81+Cons_Ter_TOT!AV81+Cons_Ric!AV81+Cons_118!AV81</f>
        <v>0</v>
      </c>
      <c r="AW81" s="759">
        <f>+Cons_San_TOT!AW81+Cons_Ter_TOT!AW81+Cons_Ric!AW81+Cons_118!AW81</f>
        <v>0</v>
      </c>
    </row>
    <row r="82" spans="1:49" ht="38.25">
      <c r="A82" s="336" t="s">
        <v>1285</v>
      </c>
      <c r="B82" s="35" t="s">
        <v>1286</v>
      </c>
      <c r="C82" s="36" t="s">
        <v>4904</v>
      </c>
      <c r="D82" s="998">
        <f ca="1">SUMIF(Codifica_CE!D:U,$A82,Codifica_CE!T:T)-SUMIF(Codifica_CE!$D$2482:$U$3721,$A82,Codifica_CE!$T$2482:$T$3721)</f>
        <v>2111</v>
      </c>
      <c r="E82" s="981">
        <f t="shared" si="3"/>
        <v>2111</v>
      </c>
      <c r="F82" s="37" t="str">
        <f>Info!$B$2</f>
        <v>323</v>
      </c>
      <c r="G82" s="477"/>
      <c r="H82" s="759">
        <f>+Cons_San_TOT!H82+Cons_Ter_TOT!H82+Cons_Ric!H82+Cons_118!H82</f>
        <v>0</v>
      </c>
      <c r="I82" s="759">
        <f>+Cons_San_TOT!I82+Cons_Ter_TOT!I82+Cons_Ric!I82+Cons_118!I82</f>
        <v>0</v>
      </c>
      <c r="J82" s="759">
        <f>+Cons_San_TOT!J82+Cons_Ter_TOT!J82+Cons_Ric!J82+Cons_118!J82</f>
        <v>0</v>
      </c>
      <c r="K82" s="759">
        <f>+Cons_San_TOT!K82+Cons_Ter_TOT!K82+Cons_Ric!K82+Cons_118!K82</f>
        <v>0</v>
      </c>
      <c r="L82" s="759">
        <f>+Cons_San_TOT!L82+Cons_Ter_TOT!L82+Cons_Ric!L82+Cons_118!L82</f>
        <v>0</v>
      </c>
      <c r="M82" s="759">
        <f>+Cons_San_TOT!M82+Cons_Ter_TOT!M82+Cons_Ric!M82+Cons_118!M82</f>
        <v>0</v>
      </c>
      <c r="N82" s="759">
        <f>+Cons_San_TOT!N82+Cons_Ter_TOT!N82+Cons_Ric!N82+Cons_118!N82</f>
        <v>0</v>
      </c>
      <c r="O82" s="759">
        <f>+Cons_San_TOT!O82+Cons_Ter_TOT!O82+Cons_Ric!O82+Cons_118!O82</f>
        <v>0</v>
      </c>
      <c r="P82" s="759">
        <f>+Cons_San_TOT!P82+Cons_Ter_TOT!P82+Cons_Ric!P82+Cons_118!P82</f>
        <v>79</v>
      </c>
      <c r="Q82" s="759">
        <f>+Cons_San_TOT!Q82+Cons_Ter_TOT!Q82+Cons_Ric!Q82+Cons_118!Q82</f>
        <v>21</v>
      </c>
      <c r="R82" s="759">
        <f>+Cons_San_TOT!R82+Cons_Ter_TOT!R82+Cons_Ric!R82+Cons_118!R82</f>
        <v>21</v>
      </c>
      <c r="S82" s="759">
        <f>+Cons_San_TOT!S82+Cons_Ter_TOT!S82+Cons_Ric!S82+Cons_118!S82</f>
        <v>5</v>
      </c>
      <c r="T82" s="759">
        <f>+Cons_San_TOT!T82+Cons_Ter_TOT!T82+Cons_Ric!T82+Cons_118!T82</f>
        <v>0</v>
      </c>
      <c r="U82" s="759">
        <f>+Cons_San_TOT!U82+Cons_Ter_TOT!U82+Cons_Ric!U82+Cons_118!U82</f>
        <v>35</v>
      </c>
      <c r="V82" s="759">
        <f>+Cons_San_TOT!V82+Cons_Ter_TOT!V82+Cons_Ric!V82+Cons_118!V82</f>
        <v>0</v>
      </c>
      <c r="W82" s="759">
        <f>+Cons_San_TOT!W82+Cons_Ter_TOT!W82+Cons_Ric!W82+Cons_118!W82</f>
        <v>0</v>
      </c>
      <c r="X82" s="759">
        <f>+Cons_San_TOT!X82+Cons_Ter_TOT!X82+Cons_Ric!X82+Cons_118!X82</f>
        <v>0</v>
      </c>
      <c r="Y82" s="759">
        <f>+Cons_San_TOT!Y82+Cons_Ter_TOT!Y82+Cons_Ric!Y82+Cons_118!Y82</f>
        <v>2</v>
      </c>
      <c r="Z82" s="759">
        <f>+Cons_San_TOT!Z82+Cons_Ter_TOT!Z82+Cons_Ric!Z82+Cons_118!Z82</f>
        <v>25</v>
      </c>
      <c r="AA82" s="759">
        <f>+Cons_San_TOT!AA82+Cons_Ter_TOT!AA82+Cons_Ric!AA82+Cons_118!AA82</f>
        <v>129</v>
      </c>
      <c r="AB82" s="759">
        <f>+Cons_San_TOT!AB82+Cons_Ter_TOT!AB82+Cons_Ric!AB82+Cons_118!AB82</f>
        <v>0</v>
      </c>
      <c r="AC82" s="759">
        <f>+Cons_San_TOT!AC82+Cons_Ter_TOT!AC82+Cons_Ric!AC82+Cons_118!AC82</f>
        <v>0</v>
      </c>
      <c r="AD82" s="759">
        <f>+Cons_San_TOT!AD82+Cons_Ter_TOT!AD82+Cons_Ric!AD82+Cons_118!AD82</f>
        <v>215</v>
      </c>
      <c r="AE82" s="759">
        <f>+Cons_San_TOT!AE82+Cons_Ter_TOT!AE82+Cons_Ric!AE82+Cons_118!AE82</f>
        <v>220</v>
      </c>
      <c r="AF82" s="759">
        <f>+Cons_San_TOT!AF82+Cons_Ter_TOT!AF82+Cons_Ric!AF82+Cons_118!AF82</f>
        <v>0</v>
      </c>
      <c r="AG82" s="759">
        <f>+Cons_San_TOT!AG82+Cons_Ter_TOT!AG82+Cons_Ric!AG82+Cons_118!AG82</f>
        <v>127</v>
      </c>
      <c r="AH82" s="759">
        <f>+Cons_San_TOT!AH82+Cons_Ter_TOT!AH82+Cons_Ric!AH82+Cons_118!AH82</f>
        <v>0</v>
      </c>
      <c r="AI82" s="759">
        <f>+Cons_San_TOT!AI82+Cons_Ter_TOT!AI82+Cons_Ric!AI82+Cons_118!AI82</f>
        <v>13</v>
      </c>
      <c r="AJ82" s="759">
        <f>+Cons_San_TOT!AJ82+Cons_Ter_TOT!AJ82+Cons_Ric!AJ82+Cons_118!AJ82</f>
        <v>642</v>
      </c>
      <c r="AK82" s="759">
        <f>+Cons_San_TOT!AK82+Cons_Ter_TOT!AK82+Cons_Ric!AK82+Cons_118!AK82</f>
        <v>6</v>
      </c>
      <c r="AL82" s="759">
        <f>+Cons_San_TOT!AL82+Cons_Ter_TOT!AL82+Cons_Ric!AL82+Cons_118!AL82</f>
        <v>0</v>
      </c>
      <c r="AM82" s="759">
        <f>+Cons_San_TOT!AM82+Cons_Ter_TOT!AM82+Cons_Ric!AM82+Cons_118!AM82</f>
        <v>1</v>
      </c>
      <c r="AN82" s="759">
        <f>+Cons_San_TOT!AN82+Cons_Ter_TOT!AN82+Cons_Ric!AN82+Cons_118!AN82</f>
        <v>0</v>
      </c>
      <c r="AO82" s="759">
        <f>+Cons_San_TOT!AO82+Cons_Ter_TOT!AO82+Cons_Ric!AO82+Cons_118!AO82</f>
        <v>0</v>
      </c>
      <c r="AP82" s="759">
        <f>+Cons_San_TOT!AP82+Cons_Ter_TOT!AP82+Cons_Ric!AP82+Cons_118!AP82</f>
        <v>2</v>
      </c>
      <c r="AQ82" s="759">
        <f>+Cons_San_TOT!AQ82+Cons_Ter_TOT!AQ82+Cons_Ric!AQ82+Cons_118!AQ82</f>
        <v>0</v>
      </c>
      <c r="AR82" s="759">
        <f>+Cons_San_TOT!AR82+Cons_Ter_TOT!AR82+Cons_Ric!AR82+Cons_118!AR82</f>
        <v>102</v>
      </c>
      <c r="AS82" s="759">
        <f>+Cons_San_TOT!AS82+Cons_Ter_TOT!AS82+Cons_Ric!AS82+Cons_118!AS82</f>
        <v>117</v>
      </c>
      <c r="AT82" s="759">
        <f>+Cons_San_TOT!AT82+Cons_Ter_TOT!AT82+Cons_Ric!AT82+Cons_118!AT82</f>
        <v>7</v>
      </c>
      <c r="AU82" s="759">
        <f>+Cons_San_TOT!AU82+Cons_Ter_TOT!AU82+Cons_Ric!AU82+Cons_118!AU82</f>
        <v>342</v>
      </c>
      <c r="AV82" s="759">
        <f>+Cons_San_TOT!AV82+Cons_Ter_TOT!AV82+Cons_Ric!AV82+Cons_118!AV82</f>
        <v>0</v>
      </c>
      <c r="AW82" s="759">
        <f>+Cons_San_TOT!AW82+Cons_Ter_TOT!AW82+Cons_Ric!AW82+Cons_118!AW82</f>
        <v>0</v>
      </c>
    </row>
    <row r="83" spans="1:49" ht="25.5">
      <c r="A83" s="336" t="s">
        <v>1297</v>
      </c>
      <c r="B83" s="35" t="s">
        <v>1298</v>
      </c>
      <c r="C83" s="36" t="s">
        <v>4904</v>
      </c>
      <c r="D83" s="998">
        <f ca="1">SUMIF(Codifica_CE!D:U,$A83,Codifica_CE!T:T)-SUMIF(Codifica_CE!$D$2482:$U$3721,$A83,Codifica_CE!$T$2482:$T$3721)</f>
        <v>74</v>
      </c>
      <c r="E83" s="981">
        <f t="shared" si="3"/>
        <v>74</v>
      </c>
      <c r="F83" s="37" t="str">
        <f>Info!$B$2</f>
        <v>323</v>
      </c>
      <c r="G83" s="477"/>
      <c r="H83" s="759">
        <f>+Cons_San_TOT!H83+Cons_Ter_TOT!H83+Cons_Ric!H83+Cons_118!H83</f>
        <v>0</v>
      </c>
      <c r="I83" s="759">
        <f>+Cons_San_TOT!I83+Cons_Ter_TOT!I83+Cons_Ric!I83+Cons_118!I83</f>
        <v>0</v>
      </c>
      <c r="J83" s="759">
        <f>+Cons_San_TOT!J83+Cons_Ter_TOT!J83+Cons_Ric!J83+Cons_118!J83</f>
        <v>0</v>
      </c>
      <c r="K83" s="759">
        <f>+Cons_San_TOT!K83+Cons_Ter_TOT!K83+Cons_Ric!K83+Cons_118!K83</f>
        <v>0</v>
      </c>
      <c r="L83" s="759">
        <f>+Cons_San_TOT!L83+Cons_Ter_TOT!L83+Cons_Ric!L83+Cons_118!L83</f>
        <v>0</v>
      </c>
      <c r="M83" s="759">
        <f>+Cons_San_TOT!M83+Cons_Ter_TOT!M83+Cons_Ric!M83+Cons_118!M83</f>
        <v>0</v>
      </c>
      <c r="N83" s="759">
        <f>+Cons_San_TOT!N83+Cons_Ter_TOT!N83+Cons_Ric!N83+Cons_118!N83</f>
        <v>0</v>
      </c>
      <c r="O83" s="759">
        <f>+Cons_San_TOT!O83+Cons_Ter_TOT!O83+Cons_Ric!O83+Cons_118!O83</f>
        <v>0</v>
      </c>
      <c r="P83" s="759">
        <f>+Cons_San_TOT!P83+Cons_Ter_TOT!P83+Cons_Ric!P83+Cons_118!P83</f>
        <v>0</v>
      </c>
      <c r="Q83" s="759">
        <f>+Cons_San_TOT!Q83+Cons_Ter_TOT!Q83+Cons_Ric!Q83+Cons_118!Q83</f>
        <v>0</v>
      </c>
      <c r="R83" s="759">
        <f>+Cons_San_TOT!R83+Cons_Ter_TOT!R83+Cons_Ric!R83+Cons_118!R83</f>
        <v>0</v>
      </c>
      <c r="S83" s="759">
        <f>+Cons_San_TOT!S83+Cons_Ter_TOT!S83+Cons_Ric!S83+Cons_118!S83</f>
        <v>0</v>
      </c>
      <c r="T83" s="759">
        <f>+Cons_San_TOT!T83+Cons_Ter_TOT!T83+Cons_Ric!T83+Cons_118!T83</f>
        <v>0</v>
      </c>
      <c r="U83" s="759">
        <f>+Cons_San_TOT!U83+Cons_Ter_TOT!U83+Cons_Ric!U83+Cons_118!U83</f>
        <v>0</v>
      </c>
      <c r="V83" s="759">
        <f>+Cons_San_TOT!V83+Cons_Ter_TOT!V83+Cons_Ric!V83+Cons_118!V83</f>
        <v>0</v>
      </c>
      <c r="W83" s="759">
        <f>+Cons_San_TOT!W83+Cons_Ter_TOT!W83+Cons_Ric!W83+Cons_118!W83</f>
        <v>0</v>
      </c>
      <c r="X83" s="759">
        <f>+Cons_San_TOT!X83+Cons_Ter_TOT!X83+Cons_Ric!X83+Cons_118!X83</f>
        <v>0</v>
      </c>
      <c r="Y83" s="759">
        <f>+Cons_San_TOT!Y83+Cons_Ter_TOT!Y83+Cons_Ric!Y83+Cons_118!Y83</f>
        <v>0</v>
      </c>
      <c r="Z83" s="759">
        <f>+Cons_San_TOT!Z83+Cons_Ter_TOT!Z83+Cons_Ric!Z83+Cons_118!Z83</f>
        <v>0</v>
      </c>
      <c r="AA83" s="759">
        <f>+Cons_San_TOT!AA83+Cons_Ter_TOT!AA83+Cons_Ric!AA83+Cons_118!AA83</f>
        <v>0</v>
      </c>
      <c r="AB83" s="759">
        <f>+Cons_San_TOT!AB83+Cons_Ter_TOT!AB83+Cons_Ric!AB83+Cons_118!AB83</f>
        <v>20</v>
      </c>
      <c r="AC83" s="759">
        <f>+Cons_San_TOT!AC83+Cons_Ter_TOT!AC83+Cons_Ric!AC83+Cons_118!AC83</f>
        <v>54</v>
      </c>
      <c r="AD83" s="759">
        <f>+Cons_San_TOT!AD83+Cons_Ter_TOT!AD83+Cons_Ric!AD83+Cons_118!AD83</f>
        <v>0</v>
      </c>
      <c r="AE83" s="759">
        <f>+Cons_San_TOT!AE83+Cons_Ter_TOT!AE83+Cons_Ric!AE83+Cons_118!AE83</f>
        <v>0</v>
      </c>
      <c r="AF83" s="759">
        <f>+Cons_San_TOT!AF83+Cons_Ter_TOT!AF83+Cons_Ric!AF83+Cons_118!AF83</f>
        <v>0</v>
      </c>
      <c r="AG83" s="759">
        <f>+Cons_San_TOT!AG83+Cons_Ter_TOT!AG83+Cons_Ric!AG83+Cons_118!AG83</f>
        <v>0</v>
      </c>
      <c r="AH83" s="759">
        <f>+Cons_San_TOT!AH83+Cons_Ter_TOT!AH83+Cons_Ric!AH83+Cons_118!AH83</f>
        <v>0</v>
      </c>
      <c r="AI83" s="759">
        <f>+Cons_San_TOT!AI83+Cons_Ter_TOT!AI83+Cons_Ric!AI83+Cons_118!AI83</f>
        <v>0</v>
      </c>
      <c r="AJ83" s="759">
        <f>+Cons_San_TOT!AJ83+Cons_Ter_TOT!AJ83+Cons_Ric!AJ83+Cons_118!AJ83</f>
        <v>0</v>
      </c>
      <c r="AK83" s="759">
        <f>+Cons_San_TOT!AK83+Cons_Ter_TOT!AK83+Cons_Ric!AK83+Cons_118!AK83</f>
        <v>0</v>
      </c>
      <c r="AL83" s="759">
        <f>+Cons_San_TOT!AL83+Cons_Ter_TOT!AL83+Cons_Ric!AL83+Cons_118!AL83</f>
        <v>0</v>
      </c>
      <c r="AM83" s="759">
        <f>+Cons_San_TOT!AM83+Cons_Ter_TOT!AM83+Cons_Ric!AM83+Cons_118!AM83</f>
        <v>0</v>
      </c>
      <c r="AN83" s="759">
        <f>+Cons_San_TOT!AN83+Cons_Ter_TOT!AN83+Cons_Ric!AN83+Cons_118!AN83</f>
        <v>0</v>
      </c>
      <c r="AO83" s="759">
        <f>+Cons_San_TOT!AO83+Cons_Ter_TOT!AO83+Cons_Ric!AO83+Cons_118!AO83</f>
        <v>0</v>
      </c>
      <c r="AP83" s="759">
        <f>+Cons_San_TOT!AP83+Cons_Ter_TOT!AP83+Cons_Ric!AP83+Cons_118!AP83</f>
        <v>0</v>
      </c>
      <c r="AQ83" s="759">
        <f>+Cons_San_TOT!AQ83+Cons_Ter_TOT!AQ83+Cons_Ric!AQ83+Cons_118!AQ83</f>
        <v>0</v>
      </c>
      <c r="AR83" s="759">
        <f>+Cons_San_TOT!AR83+Cons_Ter_TOT!AR83+Cons_Ric!AR83+Cons_118!AR83</f>
        <v>0</v>
      </c>
      <c r="AS83" s="759">
        <f>+Cons_San_TOT!AS83+Cons_Ter_TOT!AS83+Cons_Ric!AS83+Cons_118!AS83</f>
        <v>0</v>
      </c>
      <c r="AT83" s="759">
        <f>+Cons_San_TOT!AT83+Cons_Ter_TOT!AT83+Cons_Ric!AT83+Cons_118!AT83</f>
        <v>0</v>
      </c>
      <c r="AU83" s="759">
        <f>+Cons_San_TOT!AU83+Cons_Ter_TOT!AU83+Cons_Ric!AU83+Cons_118!AU83</f>
        <v>0</v>
      </c>
      <c r="AV83" s="759">
        <f>+Cons_San_TOT!AV83+Cons_Ter_TOT!AV83+Cons_Ric!AV83+Cons_118!AV83</f>
        <v>0</v>
      </c>
      <c r="AW83" s="759">
        <f>+Cons_San_TOT!AW83+Cons_Ter_TOT!AW83+Cons_Ric!AW83+Cons_118!AW83</f>
        <v>0</v>
      </c>
    </row>
    <row r="84" spans="1:49" ht="25.5">
      <c r="A84" s="336" t="s">
        <v>1301</v>
      </c>
      <c r="B84" s="35" t="s">
        <v>1302</v>
      </c>
      <c r="C84" s="36" t="s">
        <v>4904</v>
      </c>
      <c r="D84" s="998">
        <f ca="1">SUMIF(Codifica_CE!D:U,$A84,Codifica_CE!T:T)-SUMIF(Codifica_CE!$D$2482:$U$3721,$A84,Codifica_CE!$T$2482:$T$3721)</f>
        <v>22</v>
      </c>
      <c r="E84" s="981">
        <f t="shared" si="3"/>
        <v>22</v>
      </c>
      <c r="F84" s="37" t="str">
        <f>Info!$B$2</f>
        <v>323</v>
      </c>
      <c r="G84" s="477"/>
      <c r="H84" s="759">
        <f>+Cons_San_TOT!H84+Cons_Ter_TOT!H84+Cons_Ric!H84+Cons_118!H84</f>
        <v>0</v>
      </c>
      <c r="I84" s="759">
        <f>+Cons_San_TOT!I84+Cons_Ter_TOT!I84+Cons_Ric!I84+Cons_118!I84</f>
        <v>0</v>
      </c>
      <c r="J84" s="759">
        <f>+Cons_San_TOT!J84+Cons_Ter_TOT!J84+Cons_Ric!J84+Cons_118!J84</f>
        <v>0</v>
      </c>
      <c r="K84" s="759">
        <f>+Cons_San_TOT!K84+Cons_Ter_TOT!K84+Cons_Ric!K84+Cons_118!K84</f>
        <v>0</v>
      </c>
      <c r="L84" s="759">
        <f>+Cons_San_TOT!L84+Cons_Ter_TOT!L84+Cons_Ric!L84+Cons_118!L84</f>
        <v>0</v>
      </c>
      <c r="M84" s="759">
        <f>+Cons_San_TOT!M84+Cons_Ter_TOT!M84+Cons_Ric!M84+Cons_118!M84</f>
        <v>0</v>
      </c>
      <c r="N84" s="759">
        <f>+Cons_San_TOT!N84+Cons_Ter_TOT!N84+Cons_Ric!N84+Cons_118!N84</f>
        <v>0</v>
      </c>
      <c r="O84" s="759">
        <f>+Cons_San_TOT!O84+Cons_Ter_TOT!O84+Cons_Ric!O84+Cons_118!O84</f>
        <v>0</v>
      </c>
      <c r="P84" s="759">
        <f>+Cons_San_TOT!P84+Cons_Ter_TOT!P84+Cons_Ric!P84+Cons_118!P84</f>
        <v>0</v>
      </c>
      <c r="Q84" s="759">
        <f>+Cons_San_TOT!Q84+Cons_Ter_TOT!Q84+Cons_Ric!Q84+Cons_118!Q84</f>
        <v>0</v>
      </c>
      <c r="R84" s="759">
        <f>+Cons_San_TOT!R84+Cons_Ter_TOT!R84+Cons_Ric!R84+Cons_118!R84</f>
        <v>0</v>
      </c>
      <c r="S84" s="759">
        <f>+Cons_San_TOT!S84+Cons_Ter_TOT!S84+Cons_Ric!S84+Cons_118!S84</f>
        <v>0</v>
      </c>
      <c r="T84" s="759">
        <f>+Cons_San_TOT!T84+Cons_Ter_TOT!T84+Cons_Ric!T84+Cons_118!T84</f>
        <v>0</v>
      </c>
      <c r="U84" s="759">
        <f>+Cons_San_TOT!U84+Cons_Ter_TOT!U84+Cons_Ric!U84+Cons_118!U84</f>
        <v>0</v>
      </c>
      <c r="V84" s="759">
        <f>+Cons_San_TOT!V84+Cons_Ter_TOT!V84+Cons_Ric!V84+Cons_118!V84</f>
        <v>0</v>
      </c>
      <c r="W84" s="759">
        <f>+Cons_San_TOT!W84+Cons_Ter_TOT!W84+Cons_Ric!W84+Cons_118!W84</f>
        <v>0</v>
      </c>
      <c r="X84" s="759">
        <f>+Cons_San_TOT!X84+Cons_Ter_TOT!X84+Cons_Ric!X84+Cons_118!X84</f>
        <v>0</v>
      </c>
      <c r="Y84" s="759">
        <f>+Cons_San_TOT!Y84+Cons_Ter_TOT!Y84+Cons_Ric!Y84+Cons_118!Y84</f>
        <v>0</v>
      </c>
      <c r="Z84" s="759">
        <f>+Cons_San_TOT!Z84+Cons_Ter_TOT!Z84+Cons_Ric!Z84+Cons_118!Z84</f>
        <v>0</v>
      </c>
      <c r="AA84" s="759">
        <f>+Cons_San_TOT!AA84+Cons_Ter_TOT!AA84+Cons_Ric!AA84+Cons_118!AA84</f>
        <v>10</v>
      </c>
      <c r="AB84" s="759">
        <f>+Cons_San_TOT!AB84+Cons_Ter_TOT!AB84+Cons_Ric!AB84+Cons_118!AB84</f>
        <v>0</v>
      </c>
      <c r="AC84" s="759">
        <f>+Cons_San_TOT!AC84+Cons_Ter_TOT!AC84+Cons_Ric!AC84+Cons_118!AC84</f>
        <v>0</v>
      </c>
      <c r="AD84" s="759">
        <f>+Cons_San_TOT!AD84+Cons_Ter_TOT!AD84+Cons_Ric!AD84+Cons_118!AD84</f>
        <v>0</v>
      </c>
      <c r="AE84" s="759">
        <f>+Cons_San_TOT!AE84+Cons_Ter_TOT!AE84+Cons_Ric!AE84+Cons_118!AE84</f>
        <v>0</v>
      </c>
      <c r="AF84" s="759">
        <f>+Cons_San_TOT!AF84+Cons_Ter_TOT!AF84+Cons_Ric!AF84+Cons_118!AF84</f>
        <v>0</v>
      </c>
      <c r="AG84" s="759">
        <f>+Cons_San_TOT!AG84+Cons_Ter_TOT!AG84+Cons_Ric!AG84+Cons_118!AG84</f>
        <v>4</v>
      </c>
      <c r="AH84" s="759">
        <f>+Cons_San_TOT!AH84+Cons_Ter_TOT!AH84+Cons_Ric!AH84+Cons_118!AH84</f>
        <v>0</v>
      </c>
      <c r="AI84" s="759">
        <f>+Cons_San_TOT!AI84+Cons_Ter_TOT!AI84+Cons_Ric!AI84+Cons_118!AI84</f>
        <v>1</v>
      </c>
      <c r="AJ84" s="759">
        <f>+Cons_San_TOT!AJ84+Cons_Ter_TOT!AJ84+Cons_Ric!AJ84+Cons_118!AJ84</f>
        <v>3</v>
      </c>
      <c r="AK84" s="759">
        <f>+Cons_San_TOT!AK84+Cons_Ter_TOT!AK84+Cons_Ric!AK84+Cons_118!AK84</f>
        <v>2</v>
      </c>
      <c r="AL84" s="759">
        <f>+Cons_San_TOT!AL84+Cons_Ter_TOT!AL84+Cons_Ric!AL84+Cons_118!AL84</f>
        <v>0</v>
      </c>
      <c r="AM84" s="759">
        <f>+Cons_San_TOT!AM84+Cons_Ter_TOT!AM84+Cons_Ric!AM84+Cons_118!AM84</f>
        <v>0</v>
      </c>
      <c r="AN84" s="759">
        <f>+Cons_San_TOT!AN84+Cons_Ter_TOT!AN84+Cons_Ric!AN84+Cons_118!AN84</f>
        <v>0</v>
      </c>
      <c r="AO84" s="759">
        <f>+Cons_San_TOT!AO84+Cons_Ter_TOT!AO84+Cons_Ric!AO84+Cons_118!AO84</f>
        <v>1</v>
      </c>
      <c r="AP84" s="759">
        <f>+Cons_San_TOT!AP84+Cons_Ter_TOT!AP84+Cons_Ric!AP84+Cons_118!AP84</f>
        <v>0</v>
      </c>
      <c r="AQ84" s="759">
        <f>+Cons_San_TOT!AQ84+Cons_Ter_TOT!AQ84+Cons_Ric!AQ84+Cons_118!AQ84</f>
        <v>0</v>
      </c>
      <c r="AR84" s="759">
        <f>+Cons_San_TOT!AR84+Cons_Ter_TOT!AR84+Cons_Ric!AR84+Cons_118!AR84</f>
        <v>1</v>
      </c>
      <c r="AS84" s="759">
        <f>+Cons_San_TOT!AS84+Cons_Ter_TOT!AS84+Cons_Ric!AS84+Cons_118!AS84</f>
        <v>0</v>
      </c>
      <c r="AT84" s="759">
        <f>+Cons_San_TOT!AT84+Cons_Ter_TOT!AT84+Cons_Ric!AT84+Cons_118!AT84</f>
        <v>0</v>
      </c>
      <c r="AU84" s="759">
        <f>+Cons_San_TOT!AU84+Cons_Ter_TOT!AU84+Cons_Ric!AU84+Cons_118!AU84</f>
        <v>0</v>
      </c>
      <c r="AV84" s="759">
        <f>+Cons_San_TOT!AV84+Cons_Ter_TOT!AV84+Cons_Ric!AV84+Cons_118!AV84</f>
        <v>0</v>
      </c>
      <c r="AW84" s="759">
        <f>+Cons_San_TOT!AW84+Cons_Ter_TOT!AW84+Cons_Ric!AW84+Cons_118!AW84</f>
        <v>0</v>
      </c>
    </row>
    <row r="85" spans="1:49" ht="14.25">
      <c r="A85" s="336" t="s">
        <v>1405</v>
      </c>
      <c r="B85" s="35" t="s">
        <v>1407</v>
      </c>
      <c r="C85" s="36" t="s">
        <v>4904</v>
      </c>
      <c r="D85" s="998">
        <f ca="1">SUMIF(Codifica_CE!D:U,$A85,Codifica_CE!T:T)-SUMIF(Codifica_CE!$D$2482:$U$3721,$A85,Codifica_CE!$T$2482:$T$3721)</f>
        <v>11</v>
      </c>
      <c r="E85" s="981">
        <f t="shared" si="3"/>
        <v>11</v>
      </c>
      <c r="F85" s="37" t="str">
        <f>Info!$B$2</f>
        <v>323</v>
      </c>
      <c r="G85" s="477"/>
      <c r="H85" s="759">
        <f>+Cons_San_TOT!H85+Cons_Ter_TOT!H85+Cons_Ric!H85+Cons_118!H85</f>
        <v>0</v>
      </c>
      <c r="I85" s="759">
        <f>+Cons_San_TOT!I85+Cons_Ter_TOT!I85+Cons_Ric!I85+Cons_118!I85</f>
        <v>0</v>
      </c>
      <c r="J85" s="759">
        <f>+Cons_San_TOT!J85+Cons_Ter_TOT!J85+Cons_Ric!J85+Cons_118!J85</f>
        <v>0</v>
      </c>
      <c r="K85" s="759">
        <f>+Cons_San_TOT!K85+Cons_Ter_TOT!K85+Cons_Ric!K85+Cons_118!K85</f>
        <v>0</v>
      </c>
      <c r="L85" s="759">
        <f>+Cons_San_TOT!L85+Cons_Ter_TOT!L85+Cons_Ric!L85+Cons_118!L85</f>
        <v>0</v>
      </c>
      <c r="M85" s="759">
        <f>+Cons_San_TOT!M85+Cons_Ter_TOT!M85+Cons_Ric!M85+Cons_118!M85</f>
        <v>0</v>
      </c>
      <c r="N85" s="759">
        <f>+Cons_San_TOT!N85+Cons_Ter_TOT!N85+Cons_Ric!N85+Cons_118!N85</f>
        <v>0</v>
      </c>
      <c r="O85" s="759">
        <f>+Cons_San_TOT!O85+Cons_Ter_TOT!O85+Cons_Ric!O85+Cons_118!O85</f>
        <v>0</v>
      </c>
      <c r="P85" s="759">
        <f>+Cons_San_TOT!P85+Cons_Ter_TOT!P85+Cons_Ric!P85+Cons_118!P85</f>
        <v>0</v>
      </c>
      <c r="Q85" s="759">
        <f>+Cons_San_TOT!Q85+Cons_Ter_TOT!Q85+Cons_Ric!Q85+Cons_118!Q85</f>
        <v>0</v>
      </c>
      <c r="R85" s="759">
        <f>+Cons_San_TOT!R85+Cons_Ter_TOT!R85+Cons_Ric!R85+Cons_118!R85</f>
        <v>0</v>
      </c>
      <c r="S85" s="759">
        <f>+Cons_San_TOT!S85+Cons_Ter_TOT!S85+Cons_Ric!S85+Cons_118!S85</f>
        <v>0</v>
      </c>
      <c r="T85" s="759">
        <f>+Cons_San_TOT!T85+Cons_Ter_TOT!T85+Cons_Ric!T85+Cons_118!T85</f>
        <v>0</v>
      </c>
      <c r="U85" s="759">
        <f>+Cons_San_TOT!U85+Cons_Ter_TOT!U85+Cons_Ric!U85+Cons_118!U85</f>
        <v>0</v>
      </c>
      <c r="V85" s="759">
        <f>+Cons_San_TOT!V85+Cons_Ter_TOT!V85+Cons_Ric!V85+Cons_118!V85</f>
        <v>0</v>
      </c>
      <c r="W85" s="759">
        <f>+Cons_San_TOT!W85+Cons_Ter_TOT!W85+Cons_Ric!W85+Cons_118!W85</f>
        <v>0</v>
      </c>
      <c r="X85" s="759">
        <f>+Cons_San_TOT!X85+Cons_Ter_TOT!X85+Cons_Ric!X85+Cons_118!X85</f>
        <v>0</v>
      </c>
      <c r="Y85" s="759">
        <f>+Cons_San_TOT!Y85+Cons_Ter_TOT!Y85+Cons_Ric!Y85+Cons_118!Y85</f>
        <v>0</v>
      </c>
      <c r="Z85" s="759">
        <f>+Cons_San_TOT!Z85+Cons_Ter_TOT!Z85+Cons_Ric!Z85+Cons_118!Z85</f>
        <v>0</v>
      </c>
      <c r="AA85" s="759">
        <f>+Cons_San_TOT!AA85+Cons_Ter_TOT!AA85+Cons_Ric!AA85+Cons_118!AA85</f>
        <v>0</v>
      </c>
      <c r="AB85" s="759">
        <f>+Cons_San_TOT!AB85+Cons_Ter_TOT!AB85+Cons_Ric!AB85+Cons_118!AB85</f>
        <v>0</v>
      </c>
      <c r="AC85" s="759">
        <f>+Cons_San_TOT!AC85+Cons_Ter_TOT!AC85+Cons_Ric!AC85+Cons_118!AC85</f>
        <v>0</v>
      </c>
      <c r="AD85" s="759">
        <f>+Cons_San_TOT!AD85+Cons_Ter_TOT!AD85+Cons_Ric!AD85+Cons_118!AD85</f>
        <v>0</v>
      </c>
      <c r="AE85" s="759">
        <f>+Cons_San_TOT!AE85+Cons_Ter_TOT!AE85+Cons_Ric!AE85+Cons_118!AE85</f>
        <v>0</v>
      </c>
      <c r="AF85" s="759">
        <f>+Cons_San_TOT!AF85+Cons_Ter_TOT!AF85+Cons_Ric!AF85+Cons_118!AF85</f>
        <v>0</v>
      </c>
      <c r="AG85" s="759">
        <f>+Cons_San_TOT!AG85+Cons_Ter_TOT!AG85+Cons_Ric!AG85+Cons_118!AG85</f>
        <v>0</v>
      </c>
      <c r="AH85" s="759">
        <f>+Cons_San_TOT!AH85+Cons_Ter_TOT!AH85+Cons_Ric!AH85+Cons_118!AH85</f>
        <v>0</v>
      </c>
      <c r="AI85" s="759">
        <f>+Cons_San_TOT!AI85+Cons_Ter_TOT!AI85+Cons_Ric!AI85+Cons_118!AI85</f>
        <v>0</v>
      </c>
      <c r="AJ85" s="759">
        <f>+Cons_San_TOT!AJ85+Cons_Ter_TOT!AJ85+Cons_Ric!AJ85+Cons_118!AJ85</f>
        <v>7</v>
      </c>
      <c r="AK85" s="759">
        <f>+Cons_San_TOT!AK85+Cons_Ter_TOT!AK85+Cons_Ric!AK85+Cons_118!AK85</f>
        <v>4</v>
      </c>
      <c r="AL85" s="759">
        <f>+Cons_San_TOT!AL85+Cons_Ter_TOT!AL85+Cons_Ric!AL85+Cons_118!AL85</f>
        <v>0</v>
      </c>
      <c r="AM85" s="759">
        <f>+Cons_San_TOT!AM85+Cons_Ter_TOT!AM85+Cons_Ric!AM85+Cons_118!AM85</f>
        <v>0</v>
      </c>
      <c r="AN85" s="759">
        <f>+Cons_San_TOT!AN85+Cons_Ter_TOT!AN85+Cons_Ric!AN85+Cons_118!AN85</f>
        <v>0</v>
      </c>
      <c r="AO85" s="759">
        <f>+Cons_San_TOT!AO85+Cons_Ter_TOT!AO85+Cons_Ric!AO85+Cons_118!AO85</f>
        <v>0</v>
      </c>
      <c r="AP85" s="759">
        <f>+Cons_San_TOT!AP85+Cons_Ter_TOT!AP85+Cons_Ric!AP85+Cons_118!AP85</f>
        <v>0</v>
      </c>
      <c r="AQ85" s="759">
        <f>+Cons_San_TOT!AQ85+Cons_Ter_TOT!AQ85+Cons_Ric!AQ85+Cons_118!AQ85</f>
        <v>0</v>
      </c>
      <c r="AR85" s="759">
        <f>+Cons_San_TOT!AR85+Cons_Ter_TOT!AR85+Cons_Ric!AR85+Cons_118!AR85</f>
        <v>0</v>
      </c>
      <c r="AS85" s="759">
        <f>+Cons_San_TOT!AS85+Cons_Ter_TOT!AS85+Cons_Ric!AS85+Cons_118!AS85</f>
        <v>0</v>
      </c>
      <c r="AT85" s="759">
        <f>+Cons_San_TOT!AT85+Cons_Ter_TOT!AT85+Cons_Ric!AT85+Cons_118!AT85</f>
        <v>0</v>
      </c>
      <c r="AU85" s="759">
        <f>+Cons_San_TOT!AU85+Cons_Ter_TOT!AU85+Cons_Ric!AU85+Cons_118!AU85</f>
        <v>0</v>
      </c>
      <c r="AV85" s="759">
        <f>+Cons_San_TOT!AV85+Cons_Ter_TOT!AV85+Cons_Ric!AV85+Cons_118!AV85</f>
        <v>0</v>
      </c>
      <c r="AW85" s="759">
        <f>+Cons_San_TOT!AW85+Cons_Ter_TOT!AW85+Cons_Ric!AW85+Cons_118!AW85</f>
        <v>0</v>
      </c>
    </row>
    <row r="86" spans="1:49" ht="25.5">
      <c r="A86" s="336" t="s">
        <v>1408</v>
      </c>
      <c r="B86" s="35" t="s">
        <v>1409</v>
      </c>
      <c r="C86" s="36" t="s">
        <v>4904</v>
      </c>
      <c r="D86" s="998">
        <f ca="1">SUMIF(Codifica_CE!D:U,$A86,Codifica_CE!T:T)-SUMIF(Codifica_CE!$D$2482:$U$3721,$A86,Codifica_CE!$T$2482:$T$3721)</f>
        <v>0</v>
      </c>
      <c r="E86" s="981">
        <f t="shared" si="3"/>
        <v>0</v>
      </c>
      <c r="F86" s="37" t="str">
        <f>Info!$B$2</f>
        <v>323</v>
      </c>
      <c r="G86" s="477"/>
      <c r="H86" s="759">
        <f>+Cons_San_TOT!H86+Cons_Ter_TOT!H86+Cons_Ric!H86+Cons_118!H86</f>
        <v>0</v>
      </c>
      <c r="I86" s="759">
        <f>+Cons_San_TOT!I86+Cons_Ter_TOT!I86+Cons_Ric!I86+Cons_118!I86</f>
        <v>0</v>
      </c>
      <c r="J86" s="759">
        <f>+Cons_San_TOT!J86+Cons_Ter_TOT!J86+Cons_Ric!J86+Cons_118!J86</f>
        <v>0</v>
      </c>
      <c r="K86" s="759">
        <f>+Cons_San_TOT!K86+Cons_Ter_TOT!K86+Cons_Ric!K86+Cons_118!K86</f>
        <v>0</v>
      </c>
      <c r="L86" s="759">
        <f>+Cons_San_TOT!L86+Cons_Ter_TOT!L86+Cons_Ric!L86+Cons_118!L86</f>
        <v>0</v>
      </c>
      <c r="M86" s="759">
        <f>+Cons_San_TOT!M86+Cons_Ter_TOT!M86+Cons_Ric!M86+Cons_118!M86</f>
        <v>0</v>
      </c>
      <c r="N86" s="759">
        <f>+Cons_San_TOT!N86+Cons_Ter_TOT!N86+Cons_Ric!N86+Cons_118!N86</f>
        <v>0</v>
      </c>
      <c r="O86" s="759">
        <f>+Cons_San_TOT!O86+Cons_Ter_TOT!O86+Cons_Ric!O86+Cons_118!O86</f>
        <v>0</v>
      </c>
      <c r="P86" s="759">
        <f>+Cons_San_TOT!P86+Cons_Ter_TOT!P86+Cons_Ric!P86+Cons_118!P86</f>
        <v>0</v>
      </c>
      <c r="Q86" s="759">
        <f>+Cons_San_TOT!Q86+Cons_Ter_TOT!Q86+Cons_Ric!Q86+Cons_118!Q86</f>
        <v>0</v>
      </c>
      <c r="R86" s="759">
        <f>+Cons_San_TOT!R86+Cons_Ter_TOT!R86+Cons_Ric!R86+Cons_118!R86</f>
        <v>0</v>
      </c>
      <c r="S86" s="759">
        <f>+Cons_San_TOT!S86+Cons_Ter_TOT!S86+Cons_Ric!S86+Cons_118!S86</f>
        <v>0</v>
      </c>
      <c r="T86" s="759">
        <f>+Cons_San_TOT!T86+Cons_Ter_TOT!T86+Cons_Ric!T86+Cons_118!T86</f>
        <v>0</v>
      </c>
      <c r="U86" s="759">
        <f>+Cons_San_TOT!U86+Cons_Ter_TOT!U86+Cons_Ric!U86+Cons_118!U86</f>
        <v>0</v>
      </c>
      <c r="V86" s="759">
        <f>+Cons_San_TOT!V86+Cons_Ter_TOT!V86+Cons_Ric!V86+Cons_118!V86</f>
        <v>0</v>
      </c>
      <c r="W86" s="759">
        <f>+Cons_San_TOT!W86+Cons_Ter_TOT!W86+Cons_Ric!W86+Cons_118!W86</f>
        <v>0</v>
      </c>
      <c r="X86" s="759">
        <f>+Cons_San_TOT!X86+Cons_Ter_TOT!X86+Cons_Ric!X86+Cons_118!X86</f>
        <v>0</v>
      </c>
      <c r="Y86" s="759">
        <f>+Cons_San_TOT!Y86+Cons_Ter_TOT!Y86+Cons_Ric!Y86+Cons_118!Y86</f>
        <v>0</v>
      </c>
      <c r="Z86" s="759">
        <f>+Cons_San_TOT!Z86+Cons_Ter_TOT!Z86+Cons_Ric!Z86+Cons_118!Z86</f>
        <v>0</v>
      </c>
      <c r="AA86" s="759">
        <f>+Cons_San_TOT!AA86+Cons_Ter_TOT!AA86+Cons_Ric!AA86+Cons_118!AA86</f>
        <v>0</v>
      </c>
      <c r="AB86" s="759">
        <f>+Cons_San_TOT!AB86+Cons_Ter_TOT!AB86+Cons_Ric!AB86+Cons_118!AB86</f>
        <v>0</v>
      </c>
      <c r="AC86" s="759">
        <f>+Cons_San_TOT!AC86+Cons_Ter_TOT!AC86+Cons_Ric!AC86+Cons_118!AC86</f>
        <v>0</v>
      </c>
      <c r="AD86" s="759">
        <f>+Cons_San_TOT!AD86+Cons_Ter_TOT!AD86+Cons_Ric!AD86+Cons_118!AD86</f>
        <v>0</v>
      </c>
      <c r="AE86" s="759">
        <f>+Cons_San_TOT!AE86+Cons_Ter_TOT!AE86+Cons_Ric!AE86+Cons_118!AE86</f>
        <v>0</v>
      </c>
      <c r="AF86" s="759">
        <f>+Cons_San_TOT!AF86+Cons_Ter_TOT!AF86+Cons_Ric!AF86+Cons_118!AF86</f>
        <v>0</v>
      </c>
      <c r="AG86" s="759">
        <f>+Cons_San_TOT!AG86+Cons_Ter_TOT!AG86+Cons_Ric!AG86+Cons_118!AG86</f>
        <v>0</v>
      </c>
      <c r="AH86" s="759">
        <f>+Cons_San_TOT!AH86+Cons_Ter_TOT!AH86+Cons_Ric!AH86+Cons_118!AH86</f>
        <v>0</v>
      </c>
      <c r="AI86" s="759">
        <f>+Cons_San_TOT!AI86+Cons_Ter_TOT!AI86+Cons_Ric!AI86+Cons_118!AI86</f>
        <v>0</v>
      </c>
      <c r="AJ86" s="759">
        <f>+Cons_San_TOT!AJ86+Cons_Ter_TOT!AJ86+Cons_Ric!AJ86+Cons_118!AJ86</f>
        <v>0</v>
      </c>
      <c r="AK86" s="759">
        <f>+Cons_San_TOT!AK86+Cons_Ter_TOT!AK86+Cons_Ric!AK86+Cons_118!AK86</f>
        <v>0</v>
      </c>
      <c r="AL86" s="759">
        <f>+Cons_San_TOT!AL86+Cons_Ter_TOT!AL86+Cons_Ric!AL86+Cons_118!AL86</f>
        <v>0</v>
      </c>
      <c r="AM86" s="759">
        <f>+Cons_San_TOT!AM86+Cons_Ter_TOT!AM86+Cons_Ric!AM86+Cons_118!AM86</f>
        <v>0</v>
      </c>
      <c r="AN86" s="759">
        <f>+Cons_San_TOT!AN86+Cons_Ter_TOT!AN86+Cons_Ric!AN86+Cons_118!AN86</f>
        <v>0</v>
      </c>
      <c r="AO86" s="759">
        <f>+Cons_San_TOT!AO86+Cons_Ter_TOT!AO86+Cons_Ric!AO86+Cons_118!AO86</f>
        <v>0</v>
      </c>
      <c r="AP86" s="759">
        <f>+Cons_San_TOT!AP86+Cons_Ter_TOT!AP86+Cons_Ric!AP86+Cons_118!AP86</f>
        <v>0</v>
      </c>
      <c r="AQ86" s="759">
        <f>+Cons_San_TOT!AQ86+Cons_Ter_TOT!AQ86+Cons_Ric!AQ86+Cons_118!AQ86</f>
        <v>0</v>
      </c>
      <c r="AR86" s="759">
        <f>+Cons_San_TOT!AR86+Cons_Ter_TOT!AR86+Cons_Ric!AR86+Cons_118!AR86</f>
        <v>0</v>
      </c>
      <c r="AS86" s="759">
        <f>+Cons_San_TOT!AS86+Cons_Ter_TOT!AS86+Cons_Ric!AS86+Cons_118!AS86</f>
        <v>0</v>
      </c>
      <c r="AT86" s="759">
        <f>+Cons_San_TOT!AT86+Cons_Ter_TOT!AT86+Cons_Ric!AT86+Cons_118!AT86</f>
        <v>0</v>
      </c>
      <c r="AU86" s="759">
        <f>+Cons_San_TOT!AU86+Cons_Ter_TOT!AU86+Cons_Ric!AU86+Cons_118!AU86</f>
        <v>0</v>
      </c>
      <c r="AV86" s="759">
        <f>+Cons_San_TOT!AV86+Cons_Ter_TOT!AV86+Cons_Ric!AV86+Cons_118!AV86</f>
        <v>0</v>
      </c>
      <c r="AW86" s="759">
        <f>+Cons_San_TOT!AW86+Cons_Ter_TOT!AW86+Cons_Ric!AW86+Cons_118!AW86</f>
        <v>0</v>
      </c>
    </row>
    <row r="87" spans="1:49" ht="25.5">
      <c r="A87" s="336" t="s">
        <v>1412</v>
      </c>
      <c r="B87" s="35" t="s">
        <v>1413</v>
      </c>
      <c r="C87" s="36" t="s">
        <v>4904</v>
      </c>
      <c r="D87" s="998">
        <f ca="1">SUMIF(Codifica_CE!D:U,$A87,Codifica_CE!T:T)-SUMIF(Codifica_CE!$D$2482:$U$3721,$A87,Codifica_CE!$T$2482:$T$3721)</f>
        <v>0</v>
      </c>
      <c r="E87" s="981">
        <f t="shared" si="3"/>
        <v>0</v>
      </c>
      <c r="F87" s="37" t="str">
        <f>Info!$B$2</f>
        <v>323</v>
      </c>
      <c r="G87" s="477"/>
      <c r="H87" s="759">
        <f>+Cons_San_TOT!H87+Cons_Ter_TOT!H87+Cons_Ric!H87+Cons_118!H87</f>
        <v>0</v>
      </c>
      <c r="I87" s="759">
        <f>+Cons_San_TOT!I87+Cons_Ter_TOT!I87+Cons_Ric!I87+Cons_118!I87</f>
        <v>0</v>
      </c>
      <c r="J87" s="759">
        <f>+Cons_San_TOT!J87+Cons_Ter_TOT!J87+Cons_Ric!J87+Cons_118!J87</f>
        <v>0</v>
      </c>
      <c r="K87" s="759">
        <f>+Cons_San_TOT!K87+Cons_Ter_TOT!K87+Cons_Ric!K87+Cons_118!K87</f>
        <v>0</v>
      </c>
      <c r="L87" s="759">
        <f>+Cons_San_TOT!L87+Cons_Ter_TOT!L87+Cons_Ric!L87+Cons_118!L87</f>
        <v>0</v>
      </c>
      <c r="M87" s="759">
        <f>+Cons_San_TOT!M87+Cons_Ter_TOT!M87+Cons_Ric!M87+Cons_118!M87</f>
        <v>0</v>
      </c>
      <c r="N87" s="759">
        <f>+Cons_San_TOT!N87+Cons_Ter_TOT!N87+Cons_Ric!N87+Cons_118!N87</f>
        <v>0</v>
      </c>
      <c r="O87" s="759">
        <f>+Cons_San_TOT!O87+Cons_Ter_TOT!O87+Cons_Ric!O87+Cons_118!O87</f>
        <v>0</v>
      </c>
      <c r="P87" s="759">
        <f>+Cons_San_TOT!P87+Cons_Ter_TOT!P87+Cons_Ric!P87+Cons_118!P87</f>
        <v>0</v>
      </c>
      <c r="Q87" s="759">
        <f>+Cons_San_TOT!Q87+Cons_Ter_TOT!Q87+Cons_Ric!Q87+Cons_118!Q87</f>
        <v>0</v>
      </c>
      <c r="R87" s="759">
        <f>+Cons_San_TOT!R87+Cons_Ter_TOT!R87+Cons_Ric!R87+Cons_118!R87</f>
        <v>0</v>
      </c>
      <c r="S87" s="759">
        <f>+Cons_San_TOT!S87+Cons_Ter_TOT!S87+Cons_Ric!S87+Cons_118!S87</f>
        <v>0</v>
      </c>
      <c r="T87" s="759">
        <f>+Cons_San_TOT!T87+Cons_Ter_TOT!T87+Cons_Ric!T87+Cons_118!T87</f>
        <v>0</v>
      </c>
      <c r="U87" s="759">
        <f>+Cons_San_TOT!U87+Cons_Ter_TOT!U87+Cons_Ric!U87+Cons_118!U87</f>
        <v>0</v>
      </c>
      <c r="V87" s="759">
        <f>+Cons_San_TOT!V87+Cons_Ter_TOT!V87+Cons_Ric!V87+Cons_118!V87</f>
        <v>0</v>
      </c>
      <c r="W87" s="759">
        <f>+Cons_San_TOT!W87+Cons_Ter_TOT!W87+Cons_Ric!W87+Cons_118!W87</f>
        <v>0</v>
      </c>
      <c r="X87" s="759">
        <f>+Cons_San_TOT!X87+Cons_Ter_TOT!X87+Cons_Ric!X87+Cons_118!X87</f>
        <v>0</v>
      </c>
      <c r="Y87" s="759">
        <f>+Cons_San_TOT!Y87+Cons_Ter_TOT!Y87+Cons_Ric!Y87+Cons_118!Y87</f>
        <v>0</v>
      </c>
      <c r="Z87" s="759">
        <f>+Cons_San_TOT!Z87+Cons_Ter_TOT!Z87+Cons_Ric!Z87+Cons_118!Z87</f>
        <v>0</v>
      </c>
      <c r="AA87" s="759">
        <f>+Cons_San_TOT!AA87+Cons_Ter_TOT!AA87+Cons_Ric!AA87+Cons_118!AA87</f>
        <v>0</v>
      </c>
      <c r="AB87" s="759">
        <f>+Cons_San_TOT!AB87+Cons_Ter_TOT!AB87+Cons_Ric!AB87+Cons_118!AB87</f>
        <v>0</v>
      </c>
      <c r="AC87" s="759">
        <f>+Cons_San_TOT!AC87+Cons_Ter_TOT!AC87+Cons_Ric!AC87+Cons_118!AC87</f>
        <v>0</v>
      </c>
      <c r="AD87" s="759">
        <f>+Cons_San_TOT!AD87+Cons_Ter_TOT!AD87+Cons_Ric!AD87+Cons_118!AD87</f>
        <v>0</v>
      </c>
      <c r="AE87" s="759">
        <f>+Cons_San_TOT!AE87+Cons_Ter_TOT!AE87+Cons_Ric!AE87+Cons_118!AE87</f>
        <v>0</v>
      </c>
      <c r="AF87" s="759">
        <f>+Cons_San_TOT!AF87+Cons_Ter_TOT!AF87+Cons_Ric!AF87+Cons_118!AF87</f>
        <v>0</v>
      </c>
      <c r="AG87" s="759">
        <f>+Cons_San_TOT!AG87+Cons_Ter_TOT!AG87+Cons_Ric!AG87+Cons_118!AG87</f>
        <v>0</v>
      </c>
      <c r="AH87" s="759">
        <f>+Cons_San_TOT!AH87+Cons_Ter_TOT!AH87+Cons_Ric!AH87+Cons_118!AH87</f>
        <v>0</v>
      </c>
      <c r="AI87" s="759">
        <f>+Cons_San_TOT!AI87+Cons_Ter_TOT!AI87+Cons_Ric!AI87+Cons_118!AI87</f>
        <v>0</v>
      </c>
      <c r="AJ87" s="759">
        <f>+Cons_San_TOT!AJ87+Cons_Ter_TOT!AJ87+Cons_Ric!AJ87+Cons_118!AJ87</f>
        <v>0</v>
      </c>
      <c r="AK87" s="759">
        <f>+Cons_San_TOT!AK87+Cons_Ter_TOT!AK87+Cons_Ric!AK87+Cons_118!AK87</f>
        <v>0</v>
      </c>
      <c r="AL87" s="759">
        <f>+Cons_San_TOT!AL87+Cons_Ter_TOT!AL87+Cons_Ric!AL87+Cons_118!AL87</f>
        <v>0</v>
      </c>
      <c r="AM87" s="759">
        <f>+Cons_San_TOT!AM87+Cons_Ter_TOT!AM87+Cons_Ric!AM87+Cons_118!AM87</f>
        <v>0</v>
      </c>
      <c r="AN87" s="759">
        <f>+Cons_San_TOT!AN87+Cons_Ter_TOT!AN87+Cons_Ric!AN87+Cons_118!AN87</f>
        <v>0</v>
      </c>
      <c r="AO87" s="759">
        <f>+Cons_San_TOT!AO87+Cons_Ter_TOT!AO87+Cons_Ric!AO87+Cons_118!AO87</f>
        <v>0</v>
      </c>
      <c r="AP87" s="759">
        <f>+Cons_San_TOT!AP87+Cons_Ter_TOT!AP87+Cons_Ric!AP87+Cons_118!AP87</f>
        <v>0</v>
      </c>
      <c r="AQ87" s="759">
        <f>+Cons_San_TOT!AQ87+Cons_Ter_TOT!AQ87+Cons_Ric!AQ87+Cons_118!AQ87</f>
        <v>0</v>
      </c>
      <c r="AR87" s="759">
        <f>+Cons_San_TOT!AR87+Cons_Ter_TOT!AR87+Cons_Ric!AR87+Cons_118!AR87</f>
        <v>0</v>
      </c>
      <c r="AS87" s="759">
        <f>+Cons_San_TOT!AS87+Cons_Ter_TOT!AS87+Cons_Ric!AS87+Cons_118!AS87</f>
        <v>0</v>
      </c>
      <c r="AT87" s="759">
        <f>+Cons_San_TOT!AT87+Cons_Ter_TOT!AT87+Cons_Ric!AT87+Cons_118!AT87</f>
        <v>0</v>
      </c>
      <c r="AU87" s="759">
        <f>+Cons_San_TOT!AU87+Cons_Ter_TOT!AU87+Cons_Ric!AU87+Cons_118!AU87</f>
        <v>0</v>
      </c>
      <c r="AV87" s="759">
        <f>+Cons_San_TOT!AV87+Cons_Ter_TOT!AV87+Cons_Ric!AV87+Cons_118!AV87</f>
        <v>0</v>
      </c>
      <c r="AW87" s="759">
        <f>+Cons_San_TOT!AW87+Cons_Ter_TOT!AW87+Cons_Ric!AW87+Cons_118!AW87</f>
        <v>0</v>
      </c>
    </row>
    <row r="88" spans="1:49" ht="25.5">
      <c r="A88" s="336" t="s">
        <v>1453</v>
      </c>
      <c r="B88" s="35" t="s">
        <v>1454</v>
      </c>
      <c r="C88" s="36" t="s">
        <v>4904</v>
      </c>
      <c r="D88" s="998">
        <f ca="1">SUMIF(Codifica_CE!D:U,$A88,Codifica_CE!T:T)-SUMIF(Codifica_CE!$D$2482:$U$3721,$A88,Codifica_CE!$T$2482:$T$3721)</f>
        <v>0</v>
      </c>
      <c r="E88" s="981">
        <f t="shared" si="3"/>
        <v>0</v>
      </c>
      <c r="F88" s="37" t="str">
        <f>Info!$B$2</f>
        <v>323</v>
      </c>
      <c r="G88" s="477"/>
      <c r="H88" s="759">
        <f>+Cons_San_TOT!H88+Cons_Ter_TOT!H88+Cons_Ric!H88+Cons_118!H88</f>
        <v>0</v>
      </c>
      <c r="I88" s="759">
        <f>+Cons_San_TOT!I88+Cons_Ter_TOT!I88+Cons_Ric!I88+Cons_118!I88</f>
        <v>0</v>
      </c>
      <c r="J88" s="759">
        <f>+Cons_San_TOT!J88+Cons_Ter_TOT!J88+Cons_Ric!J88+Cons_118!J88</f>
        <v>0</v>
      </c>
      <c r="K88" s="759">
        <f>+Cons_San_TOT!K88+Cons_Ter_TOT!K88+Cons_Ric!K88+Cons_118!K88</f>
        <v>0</v>
      </c>
      <c r="L88" s="759">
        <f>+Cons_San_TOT!L88+Cons_Ter_TOT!L88+Cons_Ric!L88+Cons_118!L88</f>
        <v>0</v>
      </c>
      <c r="M88" s="759">
        <f>+Cons_San_TOT!M88+Cons_Ter_TOT!M88+Cons_Ric!M88+Cons_118!M88</f>
        <v>0</v>
      </c>
      <c r="N88" s="759">
        <f>+Cons_San_TOT!N88+Cons_Ter_TOT!N88+Cons_Ric!N88+Cons_118!N88</f>
        <v>0</v>
      </c>
      <c r="O88" s="759">
        <f>+Cons_San_TOT!O88+Cons_Ter_TOT!O88+Cons_Ric!O88+Cons_118!O88</f>
        <v>0</v>
      </c>
      <c r="P88" s="759">
        <f>+Cons_San_TOT!P88+Cons_Ter_TOT!P88+Cons_Ric!P88+Cons_118!P88</f>
        <v>0</v>
      </c>
      <c r="Q88" s="759">
        <f>+Cons_San_TOT!Q88+Cons_Ter_TOT!Q88+Cons_Ric!Q88+Cons_118!Q88</f>
        <v>0</v>
      </c>
      <c r="R88" s="759">
        <f>+Cons_San_TOT!R88+Cons_Ter_TOT!R88+Cons_Ric!R88+Cons_118!R88</f>
        <v>0</v>
      </c>
      <c r="S88" s="759">
        <f>+Cons_San_TOT!S88+Cons_Ter_TOT!S88+Cons_Ric!S88+Cons_118!S88</f>
        <v>0</v>
      </c>
      <c r="T88" s="759">
        <f>+Cons_San_TOT!T88+Cons_Ter_TOT!T88+Cons_Ric!T88+Cons_118!T88</f>
        <v>0</v>
      </c>
      <c r="U88" s="759">
        <f>+Cons_San_TOT!U88+Cons_Ter_TOT!U88+Cons_Ric!U88+Cons_118!U88</f>
        <v>0</v>
      </c>
      <c r="V88" s="759">
        <f>+Cons_San_TOT!V88+Cons_Ter_TOT!V88+Cons_Ric!V88+Cons_118!V88</f>
        <v>0</v>
      </c>
      <c r="W88" s="759">
        <f>+Cons_San_TOT!W88+Cons_Ter_TOT!W88+Cons_Ric!W88+Cons_118!W88</f>
        <v>0</v>
      </c>
      <c r="X88" s="759">
        <f>+Cons_San_TOT!X88+Cons_Ter_TOT!X88+Cons_Ric!X88+Cons_118!X88</f>
        <v>0</v>
      </c>
      <c r="Y88" s="759">
        <f>+Cons_San_TOT!Y88+Cons_Ter_TOT!Y88+Cons_Ric!Y88+Cons_118!Y88</f>
        <v>0</v>
      </c>
      <c r="Z88" s="759">
        <f>+Cons_San_TOT!Z88+Cons_Ter_TOT!Z88+Cons_Ric!Z88+Cons_118!Z88</f>
        <v>0</v>
      </c>
      <c r="AA88" s="759">
        <f>+Cons_San_TOT!AA88+Cons_Ter_TOT!AA88+Cons_Ric!AA88+Cons_118!AA88</f>
        <v>0</v>
      </c>
      <c r="AB88" s="759">
        <f>+Cons_San_TOT!AB88+Cons_Ter_TOT!AB88+Cons_Ric!AB88+Cons_118!AB88</f>
        <v>0</v>
      </c>
      <c r="AC88" s="759">
        <f>+Cons_San_TOT!AC88+Cons_Ter_TOT!AC88+Cons_Ric!AC88+Cons_118!AC88</f>
        <v>0</v>
      </c>
      <c r="AD88" s="759">
        <f>+Cons_San_TOT!AD88+Cons_Ter_TOT!AD88+Cons_Ric!AD88+Cons_118!AD88</f>
        <v>0</v>
      </c>
      <c r="AE88" s="759">
        <f>+Cons_San_TOT!AE88+Cons_Ter_TOT!AE88+Cons_Ric!AE88+Cons_118!AE88</f>
        <v>0</v>
      </c>
      <c r="AF88" s="759">
        <f>+Cons_San_TOT!AF88+Cons_Ter_TOT!AF88+Cons_Ric!AF88+Cons_118!AF88</f>
        <v>0</v>
      </c>
      <c r="AG88" s="759">
        <f>+Cons_San_TOT!AG88+Cons_Ter_TOT!AG88+Cons_Ric!AG88+Cons_118!AG88</f>
        <v>0</v>
      </c>
      <c r="AH88" s="759">
        <f>+Cons_San_TOT!AH88+Cons_Ter_TOT!AH88+Cons_Ric!AH88+Cons_118!AH88</f>
        <v>0</v>
      </c>
      <c r="AI88" s="759">
        <f>+Cons_San_TOT!AI88+Cons_Ter_TOT!AI88+Cons_Ric!AI88+Cons_118!AI88</f>
        <v>0</v>
      </c>
      <c r="AJ88" s="759">
        <f>+Cons_San_TOT!AJ88+Cons_Ter_TOT!AJ88+Cons_Ric!AJ88+Cons_118!AJ88</f>
        <v>0</v>
      </c>
      <c r="AK88" s="759">
        <f>+Cons_San_TOT!AK88+Cons_Ter_TOT!AK88+Cons_Ric!AK88+Cons_118!AK88</f>
        <v>0</v>
      </c>
      <c r="AL88" s="759">
        <f>+Cons_San_TOT!AL88+Cons_Ter_TOT!AL88+Cons_Ric!AL88+Cons_118!AL88</f>
        <v>0</v>
      </c>
      <c r="AM88" s="759">
        <f>+Cons_San_TOT!AM88+Cons_Ter_TOT!AM88+Cons_Ric!AM88+Cons_118!AM88</f>
        <v>0</v>
      </c>
      <c r="AN88" s="759">
        <f>+Cons_San_TOT!AN88+Cons_Ter_TOT!AN88+Cons_Ric!AN88+Cons_118!AN88</f>
        <v>0</v>
      </c>
      <c r="AO88" s="759">
        <f>+Cons_San_TOT!AO88+Cons_Ter_TOT!AO88+Cons_Ric!AO88+Cons_118!AO88</f>
        <v>0</v>
      </c>
      <c r="AP88" s="759">
        <f>+Cons_San_TOT!AP88+Cons_Ter_TOT!AP88+Cons_Ric!AP88+Cons_118!AP88</f>
        <v>0</v>
      </c>
      <c r="AQ88" s="759">
        <f>+Cons_San_TOT!AQ88+Cons_Ter_TOT!AQ88+Cons_Ric!AQ88+Cons_118!AQ88</f>
        <v>0</v>
      </c>
      <c r="AR88" s="759">
        <f>+Cons_San_TOT!AR88+Cons_Ter_TOT!AR88+Cons_Ric!AR88+Cons_118!AR88</f>
        <v>0</v>
      </c>
      <c r="AS88" s="759">
        <f>+Cons_San_TOT!AS88+Cons_Ter_TOT!AS88+Cons_Ric!AS88+Cons_118!AS88</f>
        <v>0</v>
      </c>
      <c r="AT88" s="759">
        <f>+Cons_San_TOT!AT88+Cons_Ter_TOT!AT88+Cons_Ric!AT88+Cons_118!AT88</f>
        <v>0</v>
      </c>
      <c r="AU88" s="759">
        <f>+Cons_San_TOT!AU88+Cons_Ter_TOT!AU88+Cons_Ric!AU88+Cons_118!AU88</f>
        <v>0</v>
      </c>
      <c r="AV88" s="759">
        <f>+Cons_San_TOT!AV88+Cons_Ter_TOT!AV88+Cons_Ric!AV88+Cons_118!AV88</f>
        <v>0</v>
      </c>
      <c r="AW88" s="759">
        <f>+Cons_San_TOT!AW88+Cons_Ter_TOT!AW88+Cons_Ric!AW88+Cons_118!AW88</f>
        <v>0</v>
      </c>
    </row>
    <row r="89" spans="1:49" ht="25.5">
      <c r="A89" s="336" t="s">
        <v>1455</v>
      </c>
      <c r="B89" s="35" t="s">
        <v>1456</v>
      </c>
      <c r="C89" s="36" t="s">
        <v>4904</v>
      </c>
      <c r="D89" s="998">
        <f ca="1">SUMIF(Codifica_CE!D:U,$A89,Codifica_CE!T:T)-SUMIF(Codifica_CE!$D$2482:$U$3721,$A89,Codifica_CE!$T$2482:$T$3721)</f>
        <v>0</v>
      </c>
      <c r="E89" s="981">
        <f t="shared" si="3"/>
        <v>0</v>
      </c>
      <c r="F89" s="37" t="str">
        <f>Info!$B$2</f>
        <v>323</v>
      </c>
      <c r="G89" s="477"/>
      <c r="H89" s="759">
        <f>+Cons_San_TOT!H89+Cons_Ter_TOT!H89+Cons_Ric!H89+Cons_118!H89</f>
        <v>0</v>
      </c>
      <c r="I89" s="759">
        <f>+Cons_San_TOT!I89+Cons_Ter_TOT!I89+Cons_Ric!I89+Cons_118!I89</f>
        <v>0</v>
      </c>
      <c r="J89" s="759">
        <f>+Cons_San_TOT!J89+Cons_Ter_TOT!J89+Cons_Ric!J89+Cons_118!J89</f>
        <v>0</v>
      </c>
      <c r="K89" s="759">
        <f>+Cons_San_TOT!K89+Cons_Ter_TOT!K89+Cons_Ric!K89+Cons_118!K89</f>
        <v>0</v>
      </c>
      <c r="L89" s="759">
        <f>+Cons_San_TOT!L89+Cons_Ter_TOT!L89+Cons_Ric!L89+Cons_118!L89</f>
        <v>0</v>
      </c>
      <c r="M89" s="759">
        <f>+Cons_San_TOT!M89+Cons_Ter_TOT!M89+Cons_Ric!M89+Cons_118!M89</f>
        <v>0</v>
      </c>
      <c r="N89" s="759">
        <f>+Cons_San_TOT!N89+Cons_Ter_TOT!N89+Cons_Ric!N89+Cons_118!N89</f>
        <v>0</v>
      </c>
      <c r="O89" s="759">
        <f>+Cons_San_TOT!O89+Cons_Ter_TOT!O89+Cons_Ric!O89+Cons_118!O89</f>
        <v>0</v>
      </c>
      <c r="P89" s="759">
        <f>+Cons_San_TOT!P89+Cons_Ter_TOT!P89+Cons_Ric!P89+Cons_118!P89</f>
        <v>0</v>
      </c>
      <c r="Q89" s="759">
        <f>+Cons_San_TOT!Q89+Cons_Ter_TOT!Q89+Cons_Ric!Q89+Cons_118!Q89</f>
        <v>0</v>
      </c>
      <c r="R89" s="759">
        <f>+Cons_San_TOT!R89+Cons_Ter_TOT!R89+Cons_Ric!R89+Cons_118!R89</f>
        <v>0</v>
      </c>
      <c r="S89" s="759">
        <f>+Cons_San_TOT!S89+Cons_Ter_TOT!S89+Cons_Ric!S89+Cons_118!S89</f>
        <v>0</v>
      </c>
      <c r="T89" s="759">
        <f>+Cons_San_TOT!T89+Cons_Ter_TOT!T89+Cons_Ric!T89+Cons_118!T89</f>
        <v>0</v>
      </c>
      <c r="U89" s="759">
        <f>+Cons_San_TOT!U89+Cons_Ter_TOT!U89+Cons_Ric!U89+Cons_118!U89</f>
        <v>0</v>
      </c>
      <c r="V89" s="759">
        <f>+Cons_San_TOT!V89+Cons_Ter_TOT!V89+Cons_Ric!V89+Cons_118!V89</f>
        <v>0</v>
      </c>
      <c r="W89" s="759">
        <f>+Cons_San_TOT!W89+Cons_Ter_TOT!W89+Cons_Ric!W89+Cons_118!W89</f>
        <v>0</v>
      </c>
      <c r="X89" s="759">
        <f>+Cons_San_TOT!X89+Cons_Ter_TOT!X89+Cons_Ric!X89+Cons_118!X89</f>
        <v>0</v>
      </c>
      <c r="Y89" s="759">
        <f>+Cons_San_TOT!Y89+Cons_Ter_TOT!Y89+Cons_Ric!Y89+Cons_118!Y89</f>
        <v>0</v>
      </c>
      <c r="Z89" s="759">
        <f>+Cons_San_TOT!Z89+Cons_Ter_TOT!Z89+Cons_Ric!Z89+Cons_118!Z89</f>
        <v>0</v>
      </c>
      <c r="AA89" s="759">
        <f>+Cons_San_TOT!AA89+Cons_Ter_TOT!AA89+Cons_Ric!AA89+Cons_118!AA89</f>
        <v>0</v>
      </c>
      <c r="AB89" s="759">
        <f>+Cons_San_TOT!AB89+Cons_Ter_TOT!AB89+Cons_Ric!AB89+Cons_118!AB89</f>
        <v>0</v>
      </c>
      <c r="AC89" s="759">
        <f>+Cons_San_TOT!AC89+Cons_Ter_TOT!AC89+Cons_Ric!AC89+Cons_118!AC89</f>
        <v>0</v>
      </c>
      <c r="AD89" s="759">
        <f>+Cons_San_TOT!AD89+Cons_Ter_TOT!AD89+Cons_Ric!AD89+Cons_118!AD89</f>
        <v>0</v>
      </c>
      <c r="AE89" s="759">
        <f>+Cons_San_TOT!AE89+Cons_Ter_TOT!AE89+Cons_Ric!AE89+Cons_118!AE89</f>
        <v>0</v>
      </c>
      <c r="AF89" s="759">
        <f>+Cons_San_TOT!AF89+Cons_Ter_TOT!AF89+Cons_Ric!AF89+Cons_118!AF89</f>
        <v>0</v>
      </c>
      <c r="AG89" s="759">
        <f>+Cons_San_TOT!AG89+Cons_Ter_TOT!AG89+Cons_Ric!AG89+Cons_118!AG89</f>
        <v>0</v>
      </c>
      <c r="AH89" s="759">
        <f>+Cons_San_TOT!AH89+Cons_Ter_TOT!AH89+Cons_Ric!AH89+Cons_118!AH89</f>
        <v>0</v>
      </c>
      <c r="AI89" s="759">
        <f>+Cons_San_TOT!AI89+Cons_Ter_TOT!AI89+Cons_Ric!AI89+Cons_118!AI89</f>
        <v>0</v>
      </c>
      <c r="AJ89" s="759">
        <f>+Cons_San_TOT!AJ89+Cons_Ter_TOT!AJ89+Cons_Ric!AJ89+Cons_118!AJ89</f>
        <v>0</v>
      </c>
      <c r="AK89" s="759">
        <f>+Cons_San_TOT!AK89+Cons_Ter_TOT!AK89+Cons_Ric!AK89+Cons_118!AK89</f>
        <v>0</v>
      </c>
      <c r="AL89" s="759">
        <f>+Cons_San_TOT!AL89+Cons_Ter_TOT!AL89+Cons_Ric!AL89+Cons_118!AL89</f>
        <v>0</v>
      </c>
      <c r="AM89" s="759">
        <f>+Cons_San_TOT!AM89+Cons_Ter_TOT!AM89+Cons_Ric!AM89+Cons_118!AM89</f>
        <v>0</v>
      </c>
      <c r="AN89" s="759">
        <f>+Cons_San_TOT!AN89+Cons_Ter_TOT!AN89+Cons_Ric!AN89+Cons_118!AN89</f>
        <v>0</v>
      </c>
      <c r="AO89" s="759">
        <f>+Cons_San_TOT!AO89+Cons_Ter_TOT!AO89+Cons_Ric!AO89+Cons_118!AO89</f>
        <v>0</v>
      </c>
      <c r="AP89" s="759">
        <f>+Cons_San_TOT!AP89+Cons_Ter_TOT!AP89+Cons_Ric!AP89+Cons_118!AP89</f>
        <v>0</v>
      </c>
      <c r="AQ89" s="759">
        <f>+Cons_San_TOT!AQ89+Cons_Ter_TOT!AQ89+Cons_Ric!AQ89+Cons_118!AQ89</f>
        <v>0</v>
      </c>
      <c r="AR89" s="759">
        <f>+Cons_San_TOT!AR89+Cons_Ter_TOT!AR89+Cons_Ric!AR89+Cons_118!AR89</f>
        <v>0</v>
      </c>
      <c r="AS89" s="759">
        <f>+Cons_San_TOT!AS89+Cons_Ter_TOT!AS89+Cons_Ric!AS89+Cons_118!AS89</f>
        <v>0</v>
      </c>
      <c r="AT89" s="759">
        <f>+Cons_San_TOT!AT89+Cons_Ter_TOT!AT89+Cons_Ric!AT89+Cons_118!AT89</f>
        <v>0</v>
      </c>
      <c r="AU89" s="759">
        <f>+Cons_San_TOT!AU89+Cons_Ter_TOT!AU89+Cons_Ric!AU89+Cons_118!AU89</f>
        <v>0</v>
      </c>
      <c r="AV89" s="759">
        <f>+Cons_San_TOT!AV89+Cons_Ter_TOT!AV89+Cons_Ric!AV89+Cons_118!AV89</f>
        <v>0</v>
      </c>
      <c r="AW89" s="759">
        <f>+Cons_San_TOT!AW89+Cons_Ter_TOT!AW89+Cons_Ric!AW89+Cons_118!AW89</f>
        <v>0</v>
      </c>
    </row>
    <row r="90" spans="1:49" ht="25.5">
      <c r="A90" s="336" t="s">
        <v>1457</v>
      </c>
      <c r="B90" s="35" t="s">
        <v>1458</v>
      </c>
      <c r="C90" s="36" t="s">
        <v>4904</v>
      </c>
      <c r="D90" s="998">
        <f ca="1">SUMIF(Codifica_CE!D:U,$A90,Codifica_CE!T:T)-SUMIF(Codifica_CE!$D$2482:$U$3721,$A90,Codifica_CE!$T$2482:$T$3721)</f>
        <v>0</v>
      </c>
      <c r="E90" s="981">
        <f t="shared" si="3"/>
        <v>0</v>
      </c>
      <c r="F90" s="37" t="str">
        <f>Info!$B$2</f>
        <v>323</v>
      </c>
      <c r="G90" s="477"/>
      <c r="H90" s="759">
        <f>+Cons_San_TOT!H90+Cons_Ter_TOT!H90+Cons_Ric!H90+Cons_118!H90</f>
        <v>0</v>
      </c>
      <c r="I90" s="759">
        <f>+Cons_San_TOT!I90+Cons_Ter_TOT!I90+Cons_Ric!I90+Cons_118!I90</f>
        <v>0</v>
      </c>
      <c r="J90" s="759">
        <f>+Cons_San_TOT!J90+Cons_Ter_TOT!J90+Cons_Ric!J90+Cons_118!J90</f>
        <v>0</v>
      </c>
      <c r="K90" s="759">
        <f>+Cons_San_TOT!K90+Cons_Ter_TOT!K90+Cons_Ric!K90+Cons_118!K90</f>
        <v>0</v>
      </c>
      <c r="L90" s="759">
        <f>+Cons_San_TOT!L90+Cons_Ter_TOT!L90+Cons_Ric!L90+Cons_118!L90</f>
        <v>0</v>
      </c>
      <c r="M90" s="759">
        <f>+Cons_San_TOT!M90+Cons_Ter_TOT!M90+Cons_Ric!M90+Cons_118!M90</f>
        <v>0</v>
      </c>
      <c r="N90" s="759">
        <f>+Cons_San_TOT!N90+Cons_Ter_TOT!N90+Cons_Ric!N90+Cons_118!N90</f>
        <v>0</v>
      </c>
      <c r="O90" s="759">
        <f>+Cons_San_TOT!O90+Cons_Ter_TOT!O90+Cons_Ric!O90+Cons_118!O90</f>
        <v>0</v>
      </c>
      <c r="P90" s="759">
        <f>+Cons_San_TOT!P90+Cons_Ter_TOT!P90+Cons_Ric!P90+Cons_118!P90</f>
        <v>0</v>
      </c>
      <c r="Q90" s="759">
        <f>+Cons_San_TOT!Q90+Cons_Ter_TOT!Q90+Cons_Ric!Q90+Cons_118!Q90</f>
        <v>0</v>
      </c>
      <c r="R90" s="759">
        <f>+Cons_San_TOT!R90+Cons_Ter_TOT!R90+Cons_Ric!R90+Cons_118!R90</f>
        <v>0</v>
      </c>
      <c r="S90" s="759">
        <f>+Cons_San_TOT!S90+Cons_Ter_TOT!S90+Cons_Ric!S90+Cons_118!S90</f>
        <v>0</v>
      </c>
      <c r="T90" s="759">
        <f>+Cons_San_TOT!T90+Cons_Ter_TOT!T90+Cons_Ric!T90+Cons_118!T90</f>
        <v>0</v>
      </c>
      <c r="U90" s="759">
        <f>+Cons_San_TOT!U90+Cons_Ter_TOT!U90+Cons_Ric!U90+Cons_118!U90</f>
        <v>0</v>
      </c>
      <c r="V90" s="759">
        <f>+Cons_San_TOT!V90+Cons_Ter_TOT!V90+Cons_Ric!V90+Cons_118!V90</f>
        <v>0</v>
      </c>
      <c r="W90" s="759">
        <f>+Cons_San_TOT!W90+Cons_Ter_TOT!W90+Cons_Ric!W90+Cons_118!W90</f>
        <v>0</v>
      </c>
      <c r="X90" s="759">
        <f>+Cons_San_TOT!X90+Cons_Ter_TOT!X90+Cons_Ric!X90+Cons_118!X90</f>
        <v>0</v>
      </c>
      <c r="Y90" s="759">
        <f>+Cons_San_TOT!Y90+Cons_Ter_TOT!Y90+Cons_Ric!Y90+Cons_118!Y90</f>
        <v>0</v>
      </c>
      <c r="Z90" s="759">
        <f>+Cons_San_TOT!Z90+Cons_Ter_TOT!Z90+Cons_Ric!Z90+Cons_118!Z90</f>
        <v>0</v>
      </c>
      <c r="AA90" s="759">
        <f>+Cons_San_TOT!AA90+Cons_Ter_TOT!AA90+Cons_Ric!AA90+Cons_118!AA90</f>
        <v>0</v>
      </c>
      <c r="AB90" s="759">
        <f>+Cons_San_TOT!AB90+Cons_Ter_TOT!AB90+Cons_Ric!AB90+Cons_118!AB90</f>
        <v>0</v>
      </c>
      <c r="AC90" s="759">
        <f>+Cons_San_TOT!AC90+Cons_Ter_TOT!AC90+Cons_Ric!AC90+Cons_118!AC90</f>
        <v>0</v>
      </c>
      <c r="AD90" s="759">
        <f>+Cons_San_TOT!AD90+Cons_Ter_TOT!AD90+Cons_Ric!AD90+Cons_118!AD90</f>
        <v>0</v>
      </c>
      <c r="AE90" s="759">
        <f>+Cons_San_TOT!AE90+Cons_Ter_TOT!AE90+Cons_Ric!AE90+Cons_118!AE90</f>
        <v>0</v>
      </c>
      <c r="AF90" s="759">
        <f>+Cons_San_TOT!AF90+Cons_Ter_TOT!AF90+Cons_Ric!AF90+Cons_118!AF90</f>
        <v>0</v>
      </c>
      <c r="AG90" s="759">
        <f>+Cons_San_TOT!AG90+Cons_Ter_TOT!AG90+Cons_Ric!AG90+Cons_118!AG90</f>
        <v>0</v>
      </c>
      <c r="AH90" s="759">
        <f>+Cons_San_TOT!AH90+Cons_Ter_TOT!AH90+Cons_Ric!AH90+Cons_118!AH90</f>
        <v>0</v>
      </c>
      <c r="AI90" s="759">
        <f>+Cons_San_TOT!AI90+Cons_Ter_TOT!AI90+Cons_Ric!AI90+Cons_118!AI90</f>
        <v>0</v>
      </c>
      <c r="AJ90" s="759">
        <f>+Cons_San_TOT!AJ90+Cons_Ter_TOT!AJ90+Cons_Ric!AJ90+Cons_118!AJ90</f>
        <v>0</v>
      </c>
      <c r="AK90" s="759">
        <f>+Cons_San_TOT!AK90+Cons_Ter_TOT!AK90+Cons_Ric!AK90+Cons_118!AK90</f>
        <v>0</v>
      </c>
      <c r="AL90" s="759">
        <f>+Cons_San_TOT!AL90+Cons_Ter_TOT!AL90+Cons_Ric!AL90+Cons_118!AL90</f>
        <v>0</v>
      </c>
      <c r="AM90" s="759">
        <f>+Cons_San_TOT!AM90+Cons_Ter_TOT!AM90+Cons_Ric!AM90+Cons_118!AM90</f>
        <v>0</v>
      </c>
      <c r="AN90" s="759">
        <f>+Cons_San_TOT!AN90+Cons_Ter_TOT!AN90+Cons_Ric!AN90+Cons_118!AN90</f>
        <v>0</v>
      </c>
      <c r="AO90" s="759">
        <f>+Cons_San_TOT!AO90+Cons_Ter_TOT!AO90+Cons_Ric!AO90+Cons_118!AO90</f>
        <v>0</v>
      </c>
      <c r="AP90" s="759">
        <f>+Cons_San_TOT!AP90+Cons_Ter_TOT!AP90+Cons_Ric!AP90+Cons_118!AP90</f>
        <v>0</v>
      </c>
      <c r="AQ90" s="759">
        <f>+Cons_San_TOT!AQ90+Cons_Ter_TOT!AQ90+Cons_Ric!AQ90+Cons_118!AQ90</f>
        <v>0</v>
      </c>
      <c r="AR90" s="759">
        <f>+Cons_San_TOT!AR90+Cons_Ter_TOT!AR90+Cons_Ric!AR90+Cons_118!AR90</f>
        <v>0</v>
      </c>
      <c r="AS90" s="759">
        <f>+Cons_San_TOT!AS90+Cons_Ter_TOT!AS90+Cons_Ric!AS90+Cons_118!AS90</f>
        <v>0</v>
      </c>
      <c r="AT90" s="759">
        <f>+Cons_San_TOT!AT90+Cons_Ter_TOT!AT90+Cons_Ric!AT90+Cons_118!AT90</f>
        <v>0</v>
      </c>
      <c r="AU90" s="759">
        <f>+Cons_San_TOT!AU90+Cons_Ter_TOT!AU90+Cons_Ric!AU90+Cons_118!AU90</f>
        <v>0</v>
      </c>
      <c r="AV90" s="759">
        <f>+Cons_San_TOT!AV90+Cons_Ter_TOT!AV90+Cons_Ric!AV90+Cons_118!AV90</f>
        <v>0</v>
      </c>
      <c r="AW90" s="759">
        <f>+Cons_San_TOT!AW90+Cons_Ter_TOT!AW90+Cons_Ric!AW90+Cons_118!AW90</f>
        <v>0</v>
      </c>
    </row>
    <row r="91" spans="1:49" ht="25.5">
      <c r="A91" s="336" t="s">
        <v>1459</v>
      </c>
      <c r="B91" s="35" t="s">
        <v>1460</v>
      </c>
      <c r="C91" s="36" t="s">
        <v>4904</v>
      </c>
      <c r="D91" s="998">
        <f ca="1">SUMIF(Codifica_CE!D:U,$A91,Codifica_CE!T:T)-SUMIF(Codifica_CE!$D$2482:$U$3721,$A91,Codifica_CE!$T$2482:$T$3721)</f>
        <v>0</v>
      </c>
      <c r="E91" s="981">
        <f t="shared" si="3"/>
        <v>0</v>
      </c>
      <c r="F91" s="37" t="str">
        <f>Info!$B$2</f>
        <v>323</v>
      </c>
      <c r="G91" s="477"/>
      <c r="H91" s="759">
        <f>+Cons_San_TOT!H91+Cons_Ter_TOT!H91+Cons_Ric!H91+Cons_118!H91</f>
        <v>0</v>
      </c>
      <c r="I91" s="759">
        <f>+Cons_San_TOT!I91+Cons_Ter_TOT!I91+Cons_Ric!I91+Cons_118!I91</f>
        <v>0</v>
      </c>
      <c r="J91" s="759">
        <f>+Cons_San_TOT!J91+Cons_Ter_TOT!J91+Cons_Ric!J91+Cons_118!J91</f>
        <v>0</v>
      </c>
      <c r="K91" s="759">
        <f>+Cons_San_TOT!K91+Cons_Ter_TOT!K91+Cons_Ric!K91+Cons_118!K91</f>
        <v>0</v>
      </c>
      <c r="L91" s="759">
        <f>+Cons_San_TOT!L91+Cons_Ter_TOT!L91+Cons_Ric!L91+Cons_118!L91</f>
        <v>0</v>
      </c>
      <c r="M91" s="759">
        <f>+Cons_San_TOT!M91+Cons_Ter_TOT!M91+Cons_Ric!M91+Cons_118!M91</f>
        <v>0</v>
      </c>
      <c r="N91" s="759">
        <f>+Cons_San_TOT!N91+Cons_Ter_TOT!N91+Cons_Ric!N91+Cons_118!N91</f>
        <v>0</v>
      </c>
      <c r="O91" s="759">
        <f>+Cons_San_TOT!O91+Cons_Ter_TOT!O91+Cons_Ric!O91+Cons_118!O91</f>
        <v>0</v>
      </c>
      <c r="P91" s="759">
        <f>+Cons_San_TOT!P91+Cons_Ter_TOT!P91+Cons_Ric!P91+Cons_118!P91</f>
        <v>0</v>
      </c>
      <c r="Q91" s="759">
        <f>+Cons_San_TOT!Q91+Cons_Ter_TOT!Q91+Cons_Ric!Q91+Cons_118!Q91</f>
        <v>0</v>
      </c>
      <c r="R91" s="759">
        <f>+Cons_San_TOT!R91+Cons_Ter_TOT!R91+Cons_Ric!R91+Cons_118!R91</f>
        <v>0</v>
      </c>
      <c r="S91" s="759">
        <f>+Cons_San_TOT!S91+Cons_Ter_TOT!S91+Cons_Ric!S91+Cons_118!S91</f>
        <v>0</v>
      </c>
      <c r="T91" s="759">
        <f>+Cons_San_TOT!T91+Cons_Ter_TOT!T91+Cons_Ric!T91+Cons_118!T91</f>
        <v>0</v>
      </c>
      <c r="U91" s="759">
        <f>+Cons_San_TOT!U91+Cons_Ter_TOT!U91+Cons_Ric!U91+Cons_118!U91</f>
        <v>0</v>
      </c>
      <c r="V91" s="759">
        <f>+Cons_San_TOT!V91+Cons_Ter_TOT!V91+Cons_Ric!V91+Cons_118!V91</f>
        <v>0</v>
      </c>
      <c r="W91" s="759">
        <f>+Cons_San_TOT!W91+Cons_Ter_TOT!W91+Cons_Ric!W91+Cons_118!W91</f>
        <v>0</v>
      </c>
      <c r="X91" s="759">
        <f>+Cons_San_TOT!X91+Cons_Ter_TOT!X91+Cons_Ric!X91+Cons_118!X91</f>
        <v>0</v>
      </c>
      <c r="Y91" s="759">
        <f>+Cons_San_TOT!Y91+Cons_Ter_TOT!Y91+Cons_Ric!Y91+Cons_118!Y91</f>
        <v>0</v>
      </c>
      <c r="Z91" s="759">
        <f>+Cons_San_TOT!Z91+Cons_Ter_TOT!Z91+Cons_Ric!Z91+Cons_118!Z91</f>
        <v>0</v>
      </c>
      <c r="AA91" s="759">
        <f>+Cons_San_TOT!AA91+Cons_Ter_TOT!AA91+Cons_Ric!AA91+Cons_118!AA91</f>
        <v>0</v>
      </c>
      <c r="AB91" s="759">
        <f>+Cons_San_TOT!AB91+Cons_Ter_TOT!AB91+Cons_Ric!AB91+Cons_118!AB91</f>
        <v>0</v>
      </c>
      <c r="AC91" s="759">
        <f>+Cons_San_TOT!AC91+Cons_Ter_TOT!AC91+Cons_Ric!AC91+Cons_118!AC91</f>
        <v>0</v>
      </c>
      <c r="AD91" s="759">
        <f>+Cons_San_TOT!AD91+Cons_Ter_TOT!AD91+Cons_Ric!AD91+Cons_118!AD91</f>
        <v>0</v>
      </c>
      <c r="AE91" s="759">
        <f>+Cons_San_TOT!AE91+Cons_Ter_TOT!AE91+Cons_Ric!AE91+Cons_118!AE91</f>
        <v>0</v>
      </c>
      <c r="AF91" s="759">
        <f>+Cons_San_TOT!AF91+Cons_Ter_TOT!AF91+Cons_Ric!AF91+Cons_118!AF91</f>
        <v>0</v>
      </c>
      <c r="AG91" s="759">
        <f>+Cons_San_TOT!AG91+Cons_Ter_TOT!AG91+Cons_Ric!AG91+Cons_118!AG91</f>
        <v>0</v>
      </c>
      <c r="AH91" s="759">
        <f>+Cons_San_TOT!AH91+Cons_Ter_TOT!AH91+Cons_Ric!AH91+Cons_118!AH91</f>
        <v>0</v>
      </c>
      <c r="AI91" s="759">
        <f>+Cons_San_TOT!AI91+Cons_Ter_TOT!AI91+Cons_Ric!AI91+Cons_118!AI91</f>
        <v>0</v>
      </c>
      <c r="AJ91" s="759">
        <f>+Cons_San_TOT!AJ91+Cons_Ter_TOT!AJ91+Cons_Ric!AJ91+Cons_118!AJ91</f>
        <v>0</v>
      </c>
      <c r="AK91" s="759">
        <f>+Cons_San_TOT!AK91+Cons_Ter_TOT!AK91+Cons_Ric!AK91+Cons_118!AK91</f>
        <v>0</v>
      </c>
      <c r="AL91" s="759">
        <f>+Cons_San_TOT!AL91+Cons_Ter_TOT!AL91+Cons_Ric!AL91+Cons_118!AL91</f>
        <v>0</v>
      </c>
      <c r="AM91" s="759">
        <f>+Cons_San_TOT!AM91+Cons_Ter_TOT!AM91+Cons_Ric!AM91+Cons_118!AM91</f>
        <v>0</v>
      </c>
      <c r="AN91" s="759">
        <f>+Cons_San_TOT!AN91+Cons_Ter_TOT!AN91+Cons_Ric!AN91+Cons_118!AN91</f>
        <v>0</v>
      </c>
      <c r="AO91" s="759">
        <f>+Cons_San_TOT!AO91+Cons_Ter_TOT!AO91+Cons_Ric!AO91+Cons_118!AO91</f>
        <v>0</v>
      </c>
      <c r="AP91" s="759">
        <f>+Cons_San_TOT!AP91+Cons_Ter_TOT!AP91+Cons_Ric!AP91+Cons_118!AP91</f>
        <v>0</v>
      </c>
      <c r="AQ91" s="759">
        <f>+Cons_San_TOT!AQ91+Cons_Ter_TOT!AQ91+Cons_Ric!AQ91+Cons_118!AQ91</f>
        <v>0</v>
      </c>
      <c r="AR91" s="759">
        <f>+Cons_San_TOT!AR91+Cons_Ter_TOT!AR91+Cons_Ric!AR91+Cons_118!AR91</f>
        <v>0</v>
      </c>
      <c r="AS91" s="759">
        <f>+Cons_San_TOT!AS91+Cons_Ter_TOT!AS91+Cons_Ric!AS91+Cons_118!AS91</f>
        <v>0</v>
      </c>
      <c r="AT91" s="759">
        <f>+Cons_San_TOT!AT91+Cons_Ter_TOT!AT91+Cons_Ric!AT91+Cons_118!AT91</f>
        <v>0</v>
      </c>
      <c r="AU91" s="759">
        <f>+Cons_San_TOT!AU91+Cons_Ter_TOT!AU91+Cons_Ric!AU91+Cons_118!AU91</f>
        <v>0</v>
      </c>
      <c r="AV91" s="759">
        <f>+Cons_San_TOT!AV91+Cons_Ter_TOT!AV91+Cons_Ric!AV91+Cons_118!AV91</f>
        <v>0</v>
      </c>
      <c r="AW91" s="759">
        <f>+Cons_San_TOT!AW91+Cons_Ter_TOT!AW91+Cons_Ric!AW91+Cons_118!AW91</f>
        <v>0</v>
      </c>
    </row>
    <row r="92" spans="1:49" ht="25.5">
      <c r="A92" s="336" t="s">
        <v>1461</v>
      </c>
      <c r="B92" s="35" t="s">
        <v>1462</v>
      </c>
      <c r="C92" s="36" t="s">
        <v>4904</v>
      </c>
      <c r="D92" s="998">
        <f ca="1">SUMIF(Codifica_CE!D:U,$A92,Codifica_CE!T:T)-SUMIF(Codifica_CE!$D$2482:$U$3721,$A92,Codifica_CE!$T$2482:$T$3721)</f>
        <v>0</v>
      </c>
      <c r="E92" s="981">
        <f t="shared" si="3"/>
        <v>0</v>
      </c>
      <c r="F92" s="37" t="str">
        <f>Info!$B$2</f>
        <v>323</v>
      </c>
      <c r="G92" s="477"/>
      <c r="H92" s="759">
        <f>+Cons_San_TOT!H92+Cons_Ter_TOT!H92+Cons_Ric!H92+Cons_118!H92</f>
        <v>0</v>
      </c>
      <c r="I92" s="759">
        <f>+Cons_San_TOT!I92+Cons_Ter_TOT!I92+Cons_Ric!I92+Cons_118!I92</f>
        <v>0</v>
      </c>
      <c r="J92" s="759">
        <f>+Cons_San_TOT!J92+Cons_Ter_TOT!J92+Cons_Ric!J92+Cons_118!J92</f>
        <v>0</v>
      </c>
      <c r="K92" s="759">
        <f>+Cons_San_TOT!K92+Cons_Ter_TOT!K92+Cons_Ric!K92+Cons_118!K92</f>
        <v>0</v>
      </c>
      <c r="L92" s="759">
        <f>+Cons_San_TOT!L92+Cons_Ter_TOT!L92+Cons_Ric!L92+Cons_118!L92</f>
        <v>0</v>
      </c>
      <c r="M92" s="759">
        <f>+Cons_San_TOT!M92+Cons_Ter_TOT!M92+Cons_Ric!M92+Cons_118!M92</f>
        <v>0</v>
      </c>
      <c r="N92" s="759">
        <f>+Cons_San_TOT!N92+Cons_Ter_TOT!N92+Cons_Ric!N92+Cons_118!N92</f>
        <v>0</v>
      </c>
      <c r="O92" s="759">
        <f>+Cons_San_TOT!O92+Cons_Ter_TOT!O92+Cons_Ric!O92+Cons_118!O92</f>
        <v>0</v>
      </c>
      <c r="P92" s="759">
        <f>+Cons_San_TOT!P92+Cons_Ter_TOT!P92+Cons_Ric!P92+Cons_118!P92</f>
        <v>0</v>
      </c>
      <c r="Q92" s="759">
        <f>+Cons_San_TOT!Q92+Cons_Ter_TOT!Q92+Cons_Ric!Q92+Cons_118!Q92</f>
        <v>0</v>
      </c>
      <c r="R92" s="759">
        <f>+Cons_San_TOT!R92+Cons_Ter_TOT!R92+Cons_Ric!R92+Cons_118!R92</f>
        <v>0</v>
      </c>
      <c r="S92" s="759">
        <f>+Cons_San_TOT!S92+Cons_Ter_TOT!S92+Cons_Ric!S92+Cons_118!S92</f>
        <v>0</v>
      </c>
      <c r="T92" s="759">
        <f>+Cons_San_TOT!T92+Cons_Ter_TOT!T92+Cons_Ric!T92+Cons_118!T92</f>
        <v>0</v>
      </c>
      <c r="U92" s="759">
        <f>+Cons_San_TOT!U92+Cons_Ter_TOT!U92+Cons_Ric!U92+Cons_118!U92</f>
        <v>0</v>
      </c>
      <c r="V92" s="759">
        <f>+Cons_San_TOT!V92+Cons_Ter_TOT!V92+Cons_Ric!V92+Cons_118!V92</f>
        <v>0</v>
      </c>
      <c r="W92" s="759">
        <f>+Cons_San_TOT!W92+Cons_Ter_TOT!W92+Cons_Ric!W92+Cons_118!W92</f>
        <v>0</v>
      </c>
      <c r="X92" s="759">
        <f>+Cons_San_TOT!X92+Cons_Ter_TOT!X92+Cons_Ric!X92+Cons_118!X92</f>
        <v>0</v>
      </c>
      <c r="Y92" s="759">
        <f>+Cons_San_TOT!Y92+Cons_Ter_TOT!Y92+Cons_Ric!Y92+Cons_118!Y92</f>
        <v>0</v>
      </c>
      <c r="Z92" s="759">
        <f>+Cons_San_TOT!Z92+Cons_Ter_TOT!Z92+Cons_Ric!Z92+Cons_118!Z92</f>
        <v>0</v>
      </c>
      <c r="AA92" s="759">
        <f>+Cons_San_TOT!AA92+Cons_Ter_TOT!AA92+Cons_Ric!AA92+Cons_118!AA92</f>
        <v>0</v>
      </c>
      <c r="AB92" s="759">
        <f>+Cons_San_TOT!AB92+Cons_Ter_TOT!AB92+Cons_Ric!AB92+Cons_118!AB92</f>
        <v>0</v>
      </c>
      <c r="AC92" s="759">
        <f>+Cons_San_TOT!AC92+Cons_Ter_TOT!AC92+Cons_Ric!AC92+Cons_118!AC92</f>
        <v>0</v>
      </c>
      <c r="AD92" s="759">
        <f>+Cons_San_TOT!AD92+Cons_Ter_TOT!AD92+Cons_Ric!AD92+Cons_118!AD92</f>
        <v>0</v>
      </c>
      <c r="AE92" s="759">
        <f>+Cons_San_TOT!AE92+Cons_Ter_TOT!AE92+Cons_Ric!AE92+Cons_118!AE92</f>
        <v>0</v>
      </c>
      <c r="AF92" s="759">
        <f>+Cons_San_TOT!AF92+Cons_Ter_TOT!AF92+Cons_Ric!AF92+Cons_118!AF92</f>
        <v>0</v>
      </c>
      <c r="AG92" s="759">
        <f>+Cons_San_TOT!AG92+Cons_Ter_TOT!AG92+Cons_Ric!AG92+Cons_118!AG92</f>
        <v>0</v>
      </c>
      <c r="AH92" s="759">
        <f>+Cons_San_TOT!AH92+Cons_Ter_TOT!AH92+Cons_Ric!AH92+Cons_118!AH92</f>
        <v>0</v>
      </c>
      <c r="AI92" s="759">
        <f>+Cons_San_TOT!AI92+Cons_Ter_TOT!AI92+Cons_Ric!AI92+Cons_118!AI92</f>
        <v>0</v>
      </c>
      <c r="AJ92" s="759">
        <f>+Cons_San_TOT!AJ92+Cons_Ter_TOT!AJ92+Cons_Ric!AJ92+Cons_118!AJ92</f>
        <v>0</v>
      </c>
      <c r="AK92" s="759">
        <f>+Cons_San_TOT!AK92+Cons_Ter_TOT!AK92+Cons_Ric!AK92+Cons_118!AK92</f>
        <v>0</v>
      </c>
      <c r="AL92" s="759">
        <f>+Cons_San_TOT!AL92+Cons_Ter_TOT!AL92+Cons_Ric!AL92+Cons_118!AL92</f>
        <v>0</v>
      </c>
      <c r="AM92" s="759">
        <f>+Cons_San_TOT!AM92+Cons_Ter_TOT!AM92+Cons_Ric!AM92+Cons_118!AM92</f>
        <v>0</v>
      </c>
      <c r="AN92" s="759">
        <f>+Cons_San_TOT!AN92+Cons_Ter_TOT!AN92+Cons_Ric!AN92+Cons_118!AN92</f>
        <v>0</v>
      </c>
      <c r="AO92" s="759">
        <f>+Cons_San_TOT!AO92+Cons_Ter_TOT!AO92+Cons_Ric!AO92+Cons_118!AO92</f>
        <v>0</v>
      </c>
      <c r="AP92" s="759">
        <f>+Cons_San_TOT!AP92+Cons_Ter_TOT!AP92+Cons_Ric!AP92+Cons_118!AP92</f>
        <v>0</v>
      </c>
      <c r="AQ92" s="759">
        <f>+Cons_San_TOT!AQ92+Cons_Ter_TOT!AQ92+Cons_Ric!AQ92+Cons_118!AQ92</f>
        <v>0</v>
      </c>
      <c r="AR92" s="759">
        <f>+Cons_San_TOT!AR92+Cons_Ter_TOT!AR92+Cons_Ric!AR92+Cons_118!AR92</f>
        <v>0</v>
      </c>
      <c r="AS92" s="759">
        <f>+Cons_San_TOT!AS92+Cons_Ter_TOT!AS92+Cons_Ric!AS92+Cons_118!AS92</f>
        <v>0</v>
      </c>
      <c r="AT92" s="759">
        <f>+Cons_San_TOT!AT92+Cons_Ter_TOT!AT92+Cons_Ric!AT92+Cons_118!AT92</f>
        <v>0</v>
      </c>
      <c r="AU92" s="759">
        <f>+Cons_San_TOT!AU92+Cons_Ter_TOT!AU92+Cons_Ric!AU92+Cons_118!AU92</f>
        <v>0</v>
      </c>
      <c r="AV92" s="759">
        <f>+Cons_San_TOT!AV92+Cons_Ter_TOT!AV92+Cons_Ric!AV92+Cons_118!AV92</f>
        <v>0</v>
      </c>
      <c r="AW92" s="759">
        <f>+Cons_San_TOT!AW92+Cons_Ter_TOT!AW92+Cons_Ric!AW92+Cons_118!AW92</f>
        <v>0</v>
      </c>
    </row>
    <row r="93" spans="1:49" ht="25.5">
      <c r="A93" s="336" t="s">
        <v>1507</v>
      </c>
      <c r="B93" s="35" t="s">
        <v>1509</v>
      </c>
      <c r="C93" s="36" t="s">
        <v>4904</v>
      </c>
      <c r="D93" s="998">
        <f ca="1">SUMIF(Codifica_CE!D:U,$A93,Codifica_CE!T:T)-SUMIF(Codifica_CE!$D$2482:$U$3721,$A93,Codifica_CE!$T$2482:$T$3721)</f>
        <v>0</v>
      </c>
      <c r="E93" s="981">
        <f t="shared" si="3"/>
        <v>0</v>
      </c>
      <c r="F93" s="37" t="str">
        <f>Info!$B$2</f>
        <v>323</v>
      </c>
      <c r="G93" s="477"/>
      <c r="H93" s="759">
        <f>+Cons_San_TOT!H93+Cons_Ter_TOT!H93+Cons_Ric!H93+Cons_118!H93</f>
        <v>0</v>
      </c>
      <c r="I93" s="759">
        <f>+Cons_San_TOT!I93+Cons_Ter_TOT!I93+Cons_Ric!I93+Cons_118!I93</f>
        <v>0</v>
      </c>
      <c r="J93" s="759">
        <f>+Cons_San_TOT!J93+Cons_Ter_TOT!J93+Cons_Ric!J93+Cons_118!J93</f>
        <v>0</v>
      </c>
      <c r="K93" s="759">
        <f>+Cons_San_TOT!K93+Cons_Ter_TOT!K93+Cons_Ric!K93+Cons_118!K93</f>
        <v>0</v>
      </c>
      <c r="L93" s="759">
        <f>+Cons_San_TOT!L93+Cons_Ter_TOT!L93+Cons_Ric!L93+Cons_118!L93</f>
        <v>0</v>
      </c>
      <c r="M93" s="759">
        <f>+Cons_San_TOT!M93+Cons_Ter_TOT!M93+Cons_Ric!M93+Cons_118!M93</f>
        <v>0</v>
      </c>
      <c r="N93" s="759">
        <f>+Cons_San_TOT!N93+Cons_Ter_TOT!N93+Cons_Ric!N93+Cons_118!N93</f>
        <v>0</v>
      </c>
      <c r="O93" s="759">
        <f>+Cons_San_TOT!O93+Cons_Ter_TOT!O93+Cons_Ric!O93+Cons_118!O93</f>
        <v>0</v>
      </c>
      <c r="P93" s="759">
        <f>+Cons_San_TOT!P93+Cons_Ter_TOT!P93+Cons_Ric!P93+Cons_118!P93</f>
        <v>0</v>
      </c>
      <c r="Q93" s="759">
        <f>+Cons_San_TOT!Q93+Cons_Ter_TOT!Q93+Cons_Ric!Q93+Cons_118!Q93</f>
        <v>0</v>
      </c>
      <c r="R93" s="759">
        <f>+Cons_San_TOT!R93+Cons_Ter_TOT!R93+Cons_Ric!R93+Cons_118!R93</f>
        <v>0</v>
      </c>
      <c r="S93" s="759">
        <f>+Cons_San_TOT!S93+Cons_Ter_TOT!S93+Cons_Ric!S93+Cons_118!S93</f>
        <v>0</v>
      </c>
      <c r="T93" s="759">
        <f>+Cons_San_TOT!T93+Cons_Ter_TOT!T93+Cons_Ric!T93+Cons_118!T93</f>
        <v>0</v>
      </c>
      <c r="U93" s="759">
        <f>+Cons_San_TOT!U93+Cons_Ter_TOT!U93+Cons_Ric!U93+Cons_118!U93</f>
        <v>0</v>
      </c>
      <c r="V93" s="759">
        <f>+Cons_San_TOT!V93+Cons_Ter_TOT!V93+Cons_Ric!V93+Cons_118!V93</f>
        <v>0</v>
      </c>
      <c r="W93" s="759">
        <f>+Cons_San_TOT!W93+Cons_Ter_TOT!W93+Cons_Ric!W93+Cons_118!W93</f>
        <v>0</v>
      </c>
      <c r="X93" s="759">
        <f>+Cons_San_TOT!X93+Cons_Ter_TOT!X93+Cons_Ric!X93+Cons_118!X93</f>
        <v>0</v>
      </c>
      <c r="Y93" s="759">
        <f>+Cons_San_TOT!Y93+Cons_Ter_TOT!Y93+Cons_Ric!Y93+Cons_118!Y93</f>
        <v>0</v>
      </c>
      <c r="Z93" s="759">
        <f>+Cons_San_TOT!Z93+Cons_Ter_TOT!Z93+Cons_Ric!Z93+Cons_118!Z93</f>
        <v>0</v>
      </c>
      <c r="AA93" s="759">
        <f>+Cons_San_TOT!AA93+Cons_Ter_TOT!AA93+Cons_Ric!AA93+Cons_118!AA93</f>
        <v>0</v>
      </c>
      <c r="AB93" s="759">
        <f>+Cons_San_TOT!AB93+Cons_Ter_TOT!AB93+Cons_Ric!AB93+Cons_118!AB93</f>
        <v>0</v>
      </c>
      <c r="AC93" s="759">
        <f>+Cons_San_TOT!AC93+Cons_Ter_TOT!AC93+Cons_Ric!AC93+Cons_118!AC93</f>
        <v>0</v>
      </c>
      <c r="AD93" s="759">
        <f>+Cons_San_TOT!AD93+Cons_Ter_TOT!AD93+Cons_Ric!AD93+Cons_118!AD93</f>
        <v>0</v>
      </c>
      <c r="AE93" s="759">
        <f>+Cons_San_TOT!AE93+Cons_Ter_TOT!AE93+Cons_Ric!AE93+Cons_118!AE93</f>
        <v>0</v>
      </c>
      <c r="AF93" s="759">
        <f>+Cons_San_TOT!AF93+Cons_Ter_TOT!AF93+Cons_Ric!AF93+Cons_118!AF93</f>
        <v>0</v>
      </c>
      <c r="AG93" s="759">
        <f>+Cons_San_TOT!AG93+Cons_Ter_TOT!AG93+Cons_Ric!AG93+Cons_118!AG93</f>
        <v>0</v>
      </c>
      <c r="AH93" s="759">
        <f>+Cons_San_TOT!AH93+Cons_Ter_TOT!AH93+Cons_Ric!AH93+Cons_118!AH93</f>
        <v>0</v>
      </c>
      <c r="AI93" s="759">
        <f>+Cons_San_TOT!AI93+Cons_Ter_TOT!AI93+Cons_Ric!AI93+Cons_118!AI93</f>
        <v>0</v>
      </c>
      <c r="AJ93" s="759">
        <f>+Cons_San_TOT!AJ93+Cons_Ter_TOT!AJ93+Cons_Ric!AJ93+Cons_118!AJ93</f>
        <v>0</v>
      </c>
      <c r="AK93" s="759">
        <f>+Cons_San_TOT!AK93+Cons_Ter_TOT!AK93+Cons_Ric!AK93+Cons_118!AK93</f>
        <v>0</v>
      </c>
      <c r="AL93" s="759">
        <f>+Cons_San_TOT!AL93+Cons_Ter_TOT!AL93+Cons_Ric!AL93+Cons_118!AL93</f>
        <v>0</v>
      </c>
      <c r="AM93" s="759">
        <f>+Cons_San_TOT!AM93+Cons_Ter_TOT!AM93+Cons_Ric!AM93+Cons_118!AM93</f>
        <v>0</v>
      </c>
      <c r="AN93" s="759">
        <f>+Cons_San_TOT!AN93+Cons_Ter_TOT!AN93+Cons_Ric!AN93+Cons_118!AN93</f>
        <v>0</v>
      </c>
      <c r="AO93" s="759">
        <f>+Cons_San_TOT!AO93+Cons_Ter_TOT!AO93+Cons_Ric!AO93+Cons_118!AO93</f>
        <v>0</v>
      </c>
      <c r="AP93" s="759">
        <f>+Cons_San_TOT!AP93+Cons_Ter_TOT!AP93+Cons_Ric!AP93+Cons_118!AP93</f>
        <v>0</v>
      </c>
      <c r="AQ93" s="759">
        <f>+Cons_San_TOT!AQ93+Cons_Ter_TOT!AQ93+Cons_Ric!AQ93+Cons_118!AQ93</f>
        <v>0</v>
      </c>
      <c r="AR93" s="759">
        <f>+Cons_San_TOT!AR93+Cons_Ter_TOT!AR93+Cons_Ric!AR93+Cons_118!AR93</f>
        <v>0</v>
      </c>
      <c r="AS93" s="759">
        <f>+Cons_San_TOT!AS93+Cons_Ter_TOT!AS93+Cons_Ric!AS93+Cons_118!AS93</f>
        <v>0</v>
      </c>
      <c r="AT93" s="759">
        <f>+Cons_San_TOT!AT93+Cons_Ter_TOT!AT93+Cons_Ric!AT93+Cons_118!AT93</f>
        <v>0</v>
      </c>
      <c r="AU93" s="759">
        <f>+Cons_San_TOT!AU93+Cons_Ter_TOT!AU93+Cons_Ric!AU93+Cons_118!AU93</f>
        <v>0</v>
      </c>
      <c r="AV93" s="759">
        <f>+Cons_San_TOT!AV93+Cons_Ter_TOT!AV93+Cons_Ric!AV93+Cons_118!AV93</f>
        <v>0</v>
      </c>
      <c r="AW93" s="759">
        <f>+Cons_San_TOT!AW93+Cons_Ter_TOT!AW93+Cons_Ric!AW93+Cons_118!AW93</f>
        <v>0</v>
      </c>
    </row>
    <row r="94" spans="1:49" ht="25.5">
      <c r="A94" s="478" t="s">
        <v>1513</v>
      </c>
      <c r="B94" s="479" t="s">
        <v>1515</v>
      </c>
      <c r="C94" s="480" t="s">
        <v>4904</v>
      </c>
      <c r="D94" s="998">
        <f ca="1">SUMIF(Codifica_CE!D:U,$A94,Codifica_CE!T:T)-SUMIF(Codifica_CE!$D$2482:$U$3721,$A94,Codifica_CE!$T$2482:$T$3721)</f>
        <v>0</v>
      </c>
      <c r="E94" s="981">
        <f t="shared" si="3"/>
        <v>0</v>
      </c>
      <c r="F94" s="37" t="str">
        <f>Info!$B$2</f>
        <v>323</v>
      </c>
      <c r="G94" s="477"/>
      <c r="H94" s="759">
        <f>+Cons_San_TOT!H94+Cons_Ter_TOT!H94+Cons_Ric!H94+Cons_118!H94</f>
        <v>0</v>
      </c>
      <c r="I94" s="759">
        <f>+Cons_San_TOT!I94+Cons_Ter_TOT!I94+Cons_Ric!I94+Cons_118!I94</f>
        <v>0</v>
      </c>
      <c r="J94" s="759">
        <f>+Cons_San_TOT!J94+Cons_Ter_TOT!J94+Cons_Ric!J94+Cons_118!J94</f>
        <v>0</v>
      </c>
      <c r="K94" s="759">
        <f>+Cons_San_TOT!K94+Cons_Ter_TOT!K94+Cons_Ric!K94+Cons_118!K94</f>
        <v>0</v>
      </c>
      <c r="L94" s="759">
        <f>+Cons_San_TOT!L94+Cons_Ter_TOT!L94+Cons_Ric!L94+Cons_118!L94</f>
        <v>0</v>
      </c>
      <c r="M94" s="759">
        <f>+Cons_San_TOT!M94+Cons_Ter_TOT!M94+Cons_Ric!M94+Cons_118!M94</f>
        <v>0</v>
      </c>
      <c r="N94" s="759">
        <f>+Cons_San_TOT!N94+Cons_Ter_TOT!N94+Cons_Ric!N94+Cons_118!N94</f>
        <v>0</v>
      </c>
      <c r="O94" s="759">
        <f>+Cons_San_TOT!O94+Cons_Ter_TOT!O94+Cons_Ric!O94+Cons_118!O94</f>
        <v>0</v>
      </c>
      <c r="P94" s="759">
        <f>+Cons_San_TOT!P94+Cons_Ter_TOT!P94+Cons_Ric!P94+Cons_118!P94</f>
        <v>0</v>
      </c>
      <c r="Q94" s="759">
        <f>+Cons_San_TOT!Q94+Cons_Ter_TOT!Q94+Cons_Ric!Q94+Cons_118!Q94</f>
        <v>0</v>
      </c>
      <c r="R94" s="759">
        <f>+Cons_San_TOT!R94+Cons_Ter_TOT!R94+Cons_Ric!R94+Cons_118!R94</f>
        <v>0</v>
      </c>
      <c r="S94" s="759">
        <f>+Cons_San_TOT!S94+Cons_Ter_TOT!S94+Cons_Ric!S94+Cons_118!S94</f>
        <v>0</v>
      </c>
      <c r="T94" s="759">
        <f>+Cons_San_TOT!T94+Cons_Ter_TOT!T94+Cons_Ric!T94+Cons_118!T94</f>
        <v>0</v>
      </c>
      <c r="U94" s="759">
        <f>+Cons_San_TOT!U94+Cons_Ter_TOT!U94+Cons_Ric!U94+Cons_118!U94</f>
        <v>0</v>
      </c>
      <c r="V94" s="759">
        <f>+Cons_San_TOT!V94+Cons_Ter_TOT!V94+Cons_Ric!V94+Cons_118!V94</f>
        <v>0</v>
      </c>
      <c r="W94" s="759">
        <f>+Cons_San_TOT!W94+Cons_Ter_TOT!W94+Cons_Ric!W94+Cons_118!W94</f>
        <v>0</v>
      </c>
      <c r="X94" s="759">
        <f>+Cons_San_TOT!X94+Cons_Ter_TOT!X94+Cons_Ric!X94+Cons_118!X94</f>
        <v>0</v>
      </c>
      <c r="Y94" s="759">
        <f>+Cons_San_TOT!Y94+Cons_Ter_TOT!Y94+Cons_Ric!Y94+Cons_118!Y94</f>
        <v>0</v>
      </c>
      <c r="Z94" s="759">
        <f>+Cons_San_TOT!Z94+Cons_Ter_TOT!Z94+Cons_Ric!Z94+Cons_118!Z94</f>
        <v>0</v>
      </c>
      <c r="AA94" s="759">
        <f>+Cons_San_TOT!AA94+Cons_Ter_TOT!AA94+Cons_Ric!AA94+Cons_118!AA94</f>
        <v>0</v>
      </c>
      <c r="AB94" s="759">
        <f>+Cons_San_TOT!AB94+Cons_Ter_TOT!AB94+Cons_Ric!AB94+Cons_118!AB94</f>
        <v>0</v>
      </c>
      <c r="AC94" s="759">
        <f>+Cons_San_TOT!AC94+Cons_Ter_TOT!AC94+Cons_Ric!AC94+Cons_118!AC94</f>
        <v>0</v>
      </c>
      <c r="AD94" s="759">
        <f>+Cons_San_TOT!AD94+Cons_Ter_TOT!AD94+Cons_Ric!AD94+Cons_118!AD94</f>
        <v>0</v>
      </c>
      <c r="AE94" s="759">
        <f>+Cons_San_TOT!AE94+Cons_Ter_TOT!AE94+Cons_Ric!AE94+Cons_118!AE94</f>
        <v>0</v>
      </c>
      <c r="AF94" s="759">
        <f>+Cons_San_TOT!AF94+Cons_Ter_TOT!AF94+Cons_Ric!AF94+Cons_118!AF94</f>
        <v>0</v>
      </c>
      <c r="AG94" s="759">
        <f>+Cons_San_TOT!AG94+Cons_Ter_TOT!AG94+Cons_Ric!AG94+Cons_118!AG94</f>
        <v>0</v>
      </c>
      <c r="AH94" s="759">
        <f>+Cons_San_TOT!AH94+Cons_Ter_TOT!AH94+Cons_Ric!AH94+Cons_118!AH94</f>
        <v>0</v>
      </c>
      <c r="AI94" s="759">
        <f>+Cons_San_TOT!AI94+Cons_Ter_TOT!AI94+Cons_Ric!AI94+Cons_118!AI94</f>
        <v>0</v>
      </c>
      <c r="AJ94" s="759">
        <f>+Cons_San_TOT!AJ94+Cons_Ter_TOT!AJ94+Cons_Ric!AJ94+Cons_118!AJ94</f>
        <v>0</v>
      </c>
      <c r="AK94" s="759">
        <f>+Cons_San_TOT!AK94+Cons_Ter_TOT!AK94+Cons_Ric!AK94+Cons_118!AK94</f>
        <v>0</v>
      </c>
      <c r="AL94" s="759">
        <f>+Cons_San_TOT!AL94+Cons_Ter_TOT!AL94+Cons_Ric!AL94+Cons_118!AL94</f>
        <v>0</v>
      </c>
      <c r="AM94" s="759">
        <f>+Cons_San_TOT!AM94+Cons_Ter_TOT!AM94+Cons_Ric!AM94+Cons_118!AM94</f>
        <v>0</v>
      </c>
      <c r="AN94" s="759">
        <f>+Cons_San_TOT!AN94+Cons_Ter_TOT!AN94+Cons_Ric!AN94+Cons_118!AN94</f>
        <v>0</v>
      </c>
      <c r="AO94" s="759">
        <f>+Cons_San_TOT!AO94+Cons_Ter_TOT!AO94+Cons_Ric!AO94+Cons_118!AO94</f>
        <v>0</v>
      </c>
      <c r="AP94" s="759">
        <f>+Cons_San_TOT!AP94+Cons_Ter_TOT!AP94+Cons_Ric!AP94+Cons_118!AP94</f>
        <v>0</v>
      </c>
      <c r="AQ94" s="759">
        <f>+Cons_San_TOT!AQ94+Cons_Ter_TOT!AQ94+Cons_Ric!AQ94+Cons_118!AQ94</f>
        <v>0</v>
      </c>
      <c r="AR94" s="759">
        <f>+Cons_San_TOT!AR94+Cons_Ter_TOT!AR94+Cons_Ric!AR94+Cons_118!AR94</f>
        <v>0</v>
      </c>
      <c r="AS94" s="759">
        <f>+Cons_San_TOT!AS94+Cons_Ter_TOT!AS94+Cons_Ric!AS94+Cons_118!AS94</f>
        <v>0</v>
      </c>
      <c r="AT94" s="759">
        <f>+Cons_San_TOT!AT94+Cons_Ter_TOT!AT94+Cons_Ric!AT94+Cons_118!AT94</f>
        <v>0</v>
      </c>
      <c r="AU94" s="759">
        <f>+Cons_San_TOT!AU94+Cons_Ter_TOT!AU94+Cons_Ric!AU94+Cons_118!AU94</f>
        <v>0</v>
      </c>
      <c r="AV94" s="759">
        <f>+Cons_San_TOT!AV94+Cons_Ter_TOT!AV94+Cons_Ric!AV94+Cons_118!AV94</f>
        <v>0</v>
      </c>
      <c r="AW94" s="759">
        <f>+Cons_San_TOT!AW94+Cons_Ter_TOT!AW94+Cons_Ric!AW94+Cons_118!AW94</f>
        <v>0</v>
      </c>
    </row>
    <row r="95" spans="1:49" ht="25.5">
      <c r="A95" s="478" t="s">
        <v>1516</v>
      </c>
      <c r="B95" s="479" t="s">
        <v>1518</v>
      </c>
      <c r="C95" s="480" t="s">
        <v>4904</v>
      </c>
      <c r="D95" s="998">
        <f ca="1">SUMIF(Codifica_CE!D:U,$A95,Codifica_CE!T:T)-SUMIF(Codifica_CE!$D$2482:$U$3721,$A95,Codifica_CE!$T$2482:$T$3721)</f>
        <v>0</v>
      </c>
      <c r="E95" s="981">
        <f>SUM(H95:AW95)</f>
        <v>0</v>
      </c>
      <c r="F95" s="37" t="str">
        <f>Info!$B$2</f>
        <v>323</v>
      </c>
      <c r="G95" s="477"/>
      <c r="H95" s="759">
        <f>+Cons_San_TOT!H95+Cons_Ter_TOT!H95+Cons_Ric!H95+Cons_118!H95</f>
        <v>0</v>
      </c>
      <c r="I95" s="759">
        <f>+Cons_San_TOT!I95+Cons_Ter_TOT!I95+Cons_Ric!I95+Cons_118!I95</f>
        <v>0</v>
      </c>
      <c r="J95" s="759">
        <f>+Cons_San_TOT!J95+Cons_Ter_TOT!J95+Cons_Ric!J95+Cons_118!J95</f>
        <v>0</v>
      </c>
      <c r="K95" s="759">
        <f>+Cons_San_TOT!K95+Cons_Ter_TOT!K95+Cons_Ric!K95+Cons_118!K95</f>
        <v>0</v>
      </c>
      <c r="L95" s="759">
        <f>+Cons_San_TOT!L95+Cons_Ter_TOT!L95+Cons_Ric!L95+Cons_118!L95</f>
        <v>0</v>
      </c>
      <c r="M95" s="759">
        <f>+Cons_San_TOT!M95+Cons_Ter_TOT!M95+Cons_Ric!M95+Cons_118!M95</f>
        <v>0</v>
      </c>
      <c r="N95" s="759">
        <f>+Cons_San_TOT!N95+Cons_Ter_TOT!N95+Cons_Ric!N95+Cons_118!N95</f>
        <v>0</v>
      </c>
      <c r="O95" s="759">
        <f>+Cons_San_TOT!O95+Cons_Ter_TOT!O95+Cons_Ric!O95+Cons_118!O95</f>
        <v>0</v>
      </c>
      <c r="P95" s="759">
        <f>+Cons_San_TOT!P95+Cons_Ter_TOT!P95+Cons_Ric!P95+Cons_118!P95</f>
        <v>0</v>
      </c>
      <c r="Q95" s="759">
        <f>+Cons_San_TOT!Q95+Cons_Ter_TOT!Q95+Cons_Ric!Q95+Cons_118!Q95</f>
        <v>0</v>
      </c>
      <c r="R95" s="759">
        <f>+Cons_San_TOT!R95+Cons_Ter_TOT!R95+Cons_Ric!R95+Cons_118!R95</f>
        <v>0</v>
      </c>
      <c r="S95" s="759">
        <f>+Cons_San_TOT!S95+Cons_Ter_TOT!S95+Cons_Ric!S95+Cons_118!S95</f>
        <v>0</v>
      </c>
      <c r="T95" s="759">
        <f>+Cons_San_TOT!T95+Cons_Ter_TOT!T95+Cons_Ric!T95+Cons_118!T95</f>
        <v>0</v>
      </c>
      <c r="U95" s="759">
        <f>+Cons_San_TOT!U95+Cons_Ter_TOT!U95+Cons_Ric!U95+Cons_118!U95</f>
        <v>0</v>
      </c>
      <c r="V95" s="759">
        <f>+Cons_San_TOT!V95+Cons_Ter_TOT!V95+Cons_Ric!V95+Cons_118!V95</f>
        <v>0</v>
      </c>
      <c r="W95" s="759">
        <f>+Cons_San_TOT!W95+Cons_Ter_TOT!W95+Cons_Ric!W95+Cons_118!W95</f>
        <v>0</v>
      </c>
      <c r="X95" s="759">
        <f>+Cons_San_TOT!X95+Cons_Ter_TOT!X95+Cons_Ric!X95+Cons_118!X95</f>
        <v>0</v>
      </c>
      <c r="Y95" s="759">
        <f>+Cons_San_TOT!Y95+Cons_Ter_TOT!Y95+Cons_Ric!Y95+Cons_118!Y95</f>
        <v>0</v>
      </c>
      <c r="Z95" s="759">
        <f>+Cons_San_TOT!Z95+Cons_Ter_TOT!Z95+Cons_Ric!Z95+Cons_118!Z95</f>
        <v>0</v>
      </c>
      <c r="AA95" s="759">
        <f>+Cons_San_TOT!AA95+Cons_Ter_TOT!AA95+Cons_Ric!AA95+Cons_118!AA95</f>
        <v>0</v>
      </c>
      <c r="AB95" s="759">
        <f>+Cons_San_TOT!AB95+Cons_Ter_TOT!AB95+Cons_Ric!AB95+Cons_118!AB95</f>
        <v>0</v>
      </c>
      <c r="AC95" s="759">
        <f>+Cons_San_TOT!AC95+Cons_Ter_TOT!AC95+Cons_Ric!AC95+Cons_118!AC95</f>
        <v>0</v>
      </c>
      <c r="AD95" s="759">
        <f>+Cons_San_TOT!AD95+Cons_Ter_TOT!AD95+Cons_Ric!AD95+Cons_118!AD95</f>
        <v>0</v>
      </c>
      <c r="AE95" s="759">
        <f>+Cons_San_TOT!AE95+Cons_Ter_TOT!AE95+Cons_Ric!AE95+Cons_118!AE95</f>
        <v>0</v>
      </c>
      <c r="AF95" s="759">
        <f>+Cons_San_TOT!AF95+Cons_Ter_TOT!AF95+Cons_Ric!AF95+Cons_118!AF95</f>
        <v>0</v>
      </c>
      <c r="AG95" s="759">
        <f>+Cons_San_TOT!AG95+Cons_Ter_TOT!AG95+Cons_Ric!AG95+Cons_118!AG95</f>
        <v>0</v>
      </c>
      <c r="AH95" s="759">
        <f>+Cons_San_TOT!AH95+Cons_Ter_TOT!AH95+Cons_Ric!AH95+Cons_118!AH95</f>
        <v>0</v>
      </c>
      <c r="AI95" s="759">
        <f>+Cons_San_TOT!AI95+Cons_Ter_TOT!AI95+Cons_Ric!AI95+Cons_118!AI95</f>
        <v>0</v>
      </c>
      <c r="AJ95" s="759">
        <f>+Cons_San_TOT!AJ95+Cons_Ter_TOT!AJ95+Cons_Ric!AJ95+Cons_118!AJ95</f>
        <v>0</v>
      </c>
      <c r="AK95" s="759">
        <f>+Cons_San_TOT!AK95+Cons_Ter_TOT!AK95+Cons_Ric!AK95+Cons_118!AK95</f>
        <v>0</v>
      </c>
      <c r="AL95" s="759">
        <f>+Cons_San_TOT!AL95+Cons_Ter_TOT!AL95+Cons_Ric!AL95+Cons_118!AL95</f>
        <v>0</v>
      </c>
      <c r="AM95" s="759">
        <f>+Cons_San_TOT!AM95+Cons_Ter_TOT!AM95+Cons_Ric!AM95+Cons_118!AM95</f>
        <v>0</v>
      </c>
      <c r="AN95" s="759">
        <f>+Cons_San_TOT!AN95+Cons_Ter_TOT!AN95+Cons_Ric!AN95+Cons_118!AN95</f>
        <v>0</v>
      </c>
      <c r="AO95" s="759">
        <f>+Cons_San_TOT!AO95+Cons_Ter_TOT!AO95+Cons_Ric!AO95+Cons_118!AO95</f>
        <v>0</v>
      </c>
      <c r="AP95" s="759">
        <f>+Cons_San_TOT!AP95+Cons_Ter_TOT!AP95+Cons_Ric!AP95+Cons_118!AP95</f>
        <v>0</v>
      </c>
      <c r="AQ95" s="759">
        <f>+Cons_San_TOT!AQ95+Cons_Ter_TOT!AQ95+Cons_Ric!AQ95+Cons_118!AQ95</f>
        <v>0</v>
      </c>
      <c r="AR95" s="759">
        <f>+Cons_San_TOT!AR95+Cons_Ter_TOT!AR95+Cons_Ric!AR95+Cons_118!AR95</f>
        <v>0</v>
      </c>
      <c r="AS95" s="759">
        <f>+Cons_San_TOT!AS95+Cons_Ter_TOT!AS95+Cons_Ric!AS95+Cons_118!AS95</f>
        <v>0</v>
      </c>
      <c r="AT95" s="759">
        <f>+Cons_San_TOT!AT95+Cons_Ter_TOT!AT95+Cons_Ric!AT95+Cons_118!AT95</f>
        <v>0</v>
      </c>
      <c r="AU95" s="759">
        <f>+Cons_San_TOT!AU95+Cons_Ter_TOT!AU95+Cons_Ric!AU95+Cons_118!AU95</f>
        <v>0</v>
      </c>
      <c r="AV95" s="759">
        <f>+Cons_San_TOT!AV95+Cons_Ter_TOT!AV95+Cons_Ric!AV95+Cons_118!AV95</f>
        <v>0</v>
      </c>
      <c r="AW95" s="759">
        <f>+Cons_San_TOT!AW95+Cons_Ter_TOT!AW95+Cons_Ric!AW95+Cons_118!AW95</f>
        <v>0</v>
      </c>
    </row>
    <row r="96" spans="1:49" ht="25.5">
      <c r="A96" s="336" t="s">
        <v>1538</v>
      </c>
      <c r="B96" s="35" t="s">
        <v>1540</v>
      </c>
      <c r="C96" s="36" t="s">
        <v>4904</v>
      </c>
      <c r="D96" s="998">
        <f ca="1">SUMIF(Codifica_CE!D:U,$A96,Codifica_CE!T:T)-SUMIF(Codifica_CE!$D$2482:$U$3721,$A96,Codifica_CE!$T$2482:$T$3721)</f>
        <v>83</v>
      </c>
      <c r="E96" s="981">
        <f t="shared" si="3"/>
        <v>83</v>
      </c>
      <c r="F96" s="37" t="str">
        <f>Info!$B$2</f>
        <v>323</v>
      </c>
      <c r="G96" s="477"/>
      <c r="H96" s="759">
        <f>+Cons_San_TOT!H96+Cons_Ter_TOT!H96+Cons_Ric!H96+Cons_118!H96</f>
        <v>0</v>
      </c>
      <c r="I96" s="759">
        <f>+Cons_San_TOT!I96+Cons_Ter_TOT!I96+Cons_Ric!I96+Cons_118!I96</f>
        <v>0</v>
      </c>
      <c r="J96" s="759">
        <f>+Cons_San_TOT!J96+Cons_Ter_TOT!J96+Cons_Ric!J96+Cons_118!J96</f>
        <v>0</v>
      </c>
      <c r="K96" s="759">
        <f>+Cons_San_TOT!K96+Cons_Ter_TOT!K96+Cons_Ric!K96+Cons_118!K96</f>
        <v>0</v>
      </c>
      <c r="L96" s="759">
        <f>+Cons_San_TOT!L96+Cons_Ter_TOT!L96+Cons_Ric!L96+Cons_118!L96</f>
        <v>0</v>
      </c>
      <c r="M96" s="759">
        <f>+Cons_San_TOT!M96+Cons_Ter_TOT!M96+Cons_Ric!M96+Cons_118!M96</f>
        <v>0</v>
      </c>
      <c r="N96" s="759">
        <f>+Cons_San_TOT!N96+Cons_Ter_TOT!N96+Cons_Ric!N96+Cons_118!N96</f>
        <v>0</v>
      </c>
      <c r="O96" s="759">
        <f>+Cons_San_TOT!O96+Cons_Ter_TOT!O96+Cons_Ric!O96+Cons_118!O96</f>
        <v>0</v>
      </c>
      <c r="P96" s="759">
        <f>+Cons_San_TOT!P96+Cons_Ter_TOT!P96+Cons_Ric!P96+Cons_118!P96</f>
        <v>0</v>
      </c>
      <c r="Q96" s="759">
        <f>+Cons_San_TOT!Q96+Cons_Ter_TOT!Q96+Cons_Ric!Q96+Cons_118!Q96</f>
        <v>0</v>
      </c>
      <c r="R96" s="759">
        <f>+Cons_San_TOT!R96+Cons_Ter_TOT!R96+Cons_Ric!R96+Cons_118!R96</f>
        <v>0</v>
      </c>
      <c r="S96" s="759">
        <f>+Cons_San_TOT!S96+Cons_Ter_TOT!S96+Cons_Ric!S96+Cons_118!S96</f>
        <v>0</v>
      </c>
      <c r="T96" s="759">
        <f>+Cons_San_TOT!T96+Cons_Ter_TOT!T96+Cons_Ric!T96+Cons_118!T96</f>
        <v>0</v>
      </c>
      <c r="U96" s="759">
        <f>+Cons_San_TOT!U96+Cons_Ter_TOT!U96+Cons_Ric!U96+Cons_118!U96</f>
        <v>0</v>
      </c>
      <c r="V96" s="759">
        <f>+Cons_San_TOT!V96+Cons_Ter_TOT!V96+Cons_Ric!V96+Cons_118!V96</f>
        <v>0</v>
      </c>
      <c r="W96" s="759">
        <f>+Cons_San_TOT!W96+Cons_Ter_TOT!W96+Cons_Ric!W96+Cons_118!W96</f>
        <v>0</v>
      </c>
      <c r="X96" s="759">
        <f>+Cons_San_TOT!X96+Cons_Ter_TOT!X96+Cons_Ric!X96+Cons_118!X96</f>
        <v>0</v>
      </c>
      <c r="Y96" s="759">
        <f>+Cons_San_TOT!Y96+Cons_Ter_TOT!Y96+Cons_Ric!Y96+Cons_118!Y96</f>
        <v>0</v>
      </c>
      <c r="Z96" s="759">
        <f>+Cons_San_TOT!Z96+Cons_Ter_TOT!Z96+Cons_Ric!Z96+Cons_118!Z96</f>
        <v>0</v>
      </c>
      <c r="AA96" s="759">
        <f>+Cons_San_TOT!AA96+Cons_Ter_TOT!AA96+Cons_Ric!AA96+Cons_118!AA96</f>
        <v>0</v>
      </c>
      <c r="AB96" s="759">
        <f>+Cons_San_TOT!AB96+Cons_Ter_TOT!AB96+Cons_Ric!AB96+Cons_118!AB96</f>
        <v>0</v>
      </c>
      <c r="AC96" s="759">
        <f>+Cons_San_TOT!AC96+Cons_Ter_TOT!AC96+Cons_Ric!AC96+Cons_118!AC96</f>
        <v>83</v>
      </c>
      <c r="AD96" s="759">
        <f>+Cons_San_TOT!AD96+Cons_Ter_TOT!AD96+Cons_Ric!AD96+Cons_118!AD96</f>
        <v>0</v>
      </c>
      <c r="AE96" s="759">
        <f>+Cons_San_TOT!AE96+Cons_Ter_TOT!AE96+Cons_Ric!AE96+Cons_118!AE96</f>
        <v>0</v>
      </c>
      <c r="AF96" s="759">
        <f>+Cons_San_TOT!AF96+Cons_Ter_TOT!AF96+Cons_Ric!AF96+Cons_118!AF96</f>
        <v>0</v>
      </c>
      <c r="AG96" s="759">
        <f>+Cons_San_TOT!AG96+Cons_Ter_TOT!AG96+Cons_Ric!AG96+Cons_118!AG96</f>
        <v>0</v>
      </c>
      <c r="AH96" s="759">
        <f>+Cons_San_TOT!AH96+Cons_Ter_TOT!AH96+Cons_Ric!AH96+Cons_118!AH96</f>
        <v>0</v>
      </c>
      <c r="AI96" s="759">
        <f>+Cons_San_TOT!AI96+Cons_Ter_TOT!AI96+Cons_Ric!AI96+Cons_118!AI96</f>
        <v>0</v>
      </c>
      <c r="AJ96" s="759">
        <f>+Cons_San_TOT!AJ96+Cons_Ter_TOT!AJ96+Cons_Ric!AJ96+Cons_118!AJ96</f>
        <v>0</v>
      </c>
      <c r="AK96" s="759">
        <f>+Cons_San_TOT!AK96+Cons_Ter_TOT!AK96+Cons_Ric!AK96+Cons_118!AK96</f>
        <v>0</v>
      </c>
      <c r="AL96" s="759">
        <f>+Cons_San_TOT!AL96+Cons_Ter_TOT!AL96+Cons_Ric!AL96+Cons_118!AL96</f>
        <v>0</v>
      </c>
      <c r="AM96" s="759">
        <f>+Cons_San_TOT!AM96+Cons_Ter_TOT!AM96+Cons_Ric!AM96+Cons_118!AM96</f>
        <v>0</v>
      </c>
      <c r="AN96" s="759">
        <f>+Cons_San_TOT!AN96+Cons_Ter_TOT!AN96+Cons_Ric!AN96+Cons_118!AN96</f>
        <v>0</v>
      </c>
      <c r="AO96" s="759">
        <f>+Cons_San_TOT!AO96+Cons_Ter_TOT!AO96+Cons_Ric!AO96+Cons_118!AO96</f>
        <v>0</v>
      </c>
      <c r="AP96" s="759">
        <f>+Cons_San_TOT!AP96+Cons_Ter_TOT!AP96+Cons_Ric!AP96+Cons_118!AP96</f>
        <v>0</v>
      </c>
      <c r="AQ96" s="759">
        <f>+Cons_San_TOT!AQ96+Cons_Ter_TOT!AQ96+Cons_Ric!AQ96+Cons_118!AQ96</f>
        <v>0</v>
      </c>
      <c r="AR96" s="759">
        <f>+Cons_San_TOT!AR96+Cons_Ter_TOT!AR96+Cons_Ric!AR96+Cons_118!AR96</f>
        <v>0</v>
      </c>
      <c r="AS96" s="759">
        <f>+Cons_San_TOT!AS96+Cons_Ter_TOT!AS96+Cons_Ric!AS96+Cons_118!AS96</f>
        <v>0</v>
      </c>
      <c r="AT96" s="759">
        <f>+Cons_San_TOT!AT96+Cons_Ter_TOT!AT96+Cons_Ric!AT96+Cons_118!AT96</f>
        <v>0</v>
      </c>
      <c r="AU96" s="759">
        <f>+Cons_San_TOT!AU96+Cons_Ter_TOT!AU96+Cons_Ric!AU96+Cons_118!AU96</f>
        <v>0</v>
      </c>
      <c r="AV96" s="759">
        <f>+Cons_San_TOT!AV96+Cons_Ter_TOT!AV96+Cons_Ric!AV96+Cons_118!AV96</f>
        <v>0</v>
      </c>
      <c r="AW96" s="759">
        <f>+Cons_San_TOT!AW96+Cons_Ter_TOT!AW96+Cons_Ric!AW96+Cons_118!AW96</f>
        <v>0</v>
      </c>
    </row>
    <row r="97" spans="1:49" ht="14.25">
      <c r="A97" s="336" t="s">
        <v>1558</v>
      </c>
      <c r="B97" s="35" t="s">
        <v>1560</v>
      </c>
      <c r="C97" s="36" t="s">
        <v>4904</v>
      </c>
      <c r="D97" s="998">
        <f ca="1">SUMIF(Codifica_CE!D:U,$A97,Codifica_CE!T:T)-SUMIF(Codifica_CE!$D$2482:$U$3721,$A97,Codifica_CE!$T$2482:$T$3721)</f>
        <v>4</v>
      </c>
      <c r="E97" s="981">
        <f t="shared" si="3"/>
        <v>4</v>
      </c>
      <c r="F97" s="37" t="str">
        <f>Info!$B$2</f>
        <v>323</v>
      </c>
      <c r="G97" s="477"/>
      <c r="H97" s="759">
        <f>+Cons_San_TOT!H97+Cons_Ter_TOT!H97+Cons_Ric!H97+Cons_118!H97</f>
        <v>0</v>
      </c>
      <c r="I97" s="759">
        <f>+Cons_San_TOT!I97+Cons_Ter_TOT!I97+Cons_Ric!I97+Cons_118!I97</f>
        <v>0</v>
      </c>
      <c r="J97" s="759">
        <f>+Cons_San_TOT!J97+Cons_Ter_TOT!J97+Cons_Ric!J97+Cons_118!J97</f>
        <v>0</v>
      </c>
      <c r="K97" s="759">
        <f>+Cons_San_TOT!K97+Cons_Ter_TOT!K97+Cons_Ric!K97+Cons_118!K97</f>
        <v>0</v>
      </c>
      <c r="L97" s="759">
        <f>+Cons_San_TOT!L97+Cons_Ter_TOT!L97+Cons_Ric!L97+Cons_118!L97</f>
        <v>0</v>
      </c>
      <c r="M97" s="759">
        <f>+Cons_San_TOT!M97+Cons_Ter_TOT!M97+Cons_Ric!M97+Cons_118!M97</f>
        <v>0</v>
      </c>
      <c r="N97" s="759">
        <f>+Cons_San_TOT!N97+Cons_Ter_TOT!N97+Cons_Ric!N97+Cons_118!N97</f>
        <v>0</v>
      </c>
      <c r="O97" s="759">
        <f>+Cons_San_TOT!O97+Cons_Ter_TOT!O97+Cons_Ric!O97+Cons_118!O97</f>
        <v>0</v>
      </c>
      <c r="P97" s="759">
        <f>+Cons_San_TOT!P97+Cons_Ter_TOT!P97+Cons_Ric!P97+Cons_118!P97</f>
        <v>0</v>
      </c>
      <c r="Q97" s="759">
        <f>+Cons_San_TOT!Q97+Cons_Ter_TOT!Q97+Cons_Ric!Q97+Cons_118!Q97</f>
        <v>0</v>
      </c>
      <c r="R97" s="759">
        <f>+Cons_San_TOT!R97+Cons_Ter_TOT!R97+Cons_Ric!R97+Cons_118!R97</f>
        <v>0</v>
      </c>
      <c r="S97" s="759">
        <f>+Cons_San_TOT!S97+Cons_Ter_TOT!S97+Cons_Ric!S97+Cons_118!S97</f>
        <v>0</v>
      </c>
      <c r="T97" s="759">
        <f>+Cons_San_TOT!T97+Cons_Ter_TOT!T97+Cons_Ric!T97+Cons_118!T97</f>
        <v>0</v>
      </c>
      <c r="U97" s="759">
        <f>+Cons_San_TOT!U97+Cons_Ter_TOT!U97+Cons_Ric!U97+Cons_118!U97</f>
        <v>0</v>
      </c>
      <c r="V97" s="759">
        <f>+Cons_San_TOT!V97+Cons_Ter_TOT!V97+Cons_Ric!V97+Cons_118!V97</f>
        <v>0</v>
      </c>
      <c r="W97" s="759">
        <f>+Cons_San_TOT!W97+Cons_Ter_TOT!W97+Cons_Ric!W97+Cons_118!W97</f>
        <v>0</v>
      </c>
      <c r="X97" s="759">
        <f>+Cons_San_TOT!X97+Cons_Ter_TOT!X97+Cons_Ric!X97+Cons_118!X97</f>
        <v>0</v>
      </c>
      <c r="Y97" s="759">
        <f>+Cons_San_TOT!Y97+Cons_Ter_TOT!Y97+Cons_Ric!Y97+Cons_118!Y97</f>
        <v>0</v>
      </c>
      <c r="Z97" s="759">
        <f>+Cons_San_TOT!Z97+Cons_Ter_TOT!Z97+Cons_Ric!Z97+Cons_118!Z97</f>
        <v>0</v>
      </c>
      <c r="AA97" s="759">
        <f>+Cons_San_TOT!AA97+Cons_Ter_TOT!AA97+Cons_Ric!AA97+Cons_118!AA97</f>
        <v>0</v>
      </c>
      <c r="AB97" s="759">
        <f>+Cons_San_TOT!AB97+Cons_Ter_TOT!AB97+Cons_Ric!AB97+Cons_118!AB97</f>
        <v>4</v>
      </c>
      <c r="AC97" s="759">
        <f>+Cons_San_TOT!AC97+Cons_Ter_TOT!AC97+Cons_Ric!AC97+Cons_118!AC97</f>
        <v>0</v>
      </c>
      <c r="AD97" s="759">
        <f>+Cons_San_TOT!AD97+Cons_Ter_TOT!AD97+Cons_Ric!AD97+Cons_118!AD97</f>
        <v>0</v>
      </c>
      <c r="AE97" s="759">
        <f>+Cons_San_TOT!AE97+Cons_Ter_TOT!AE97+Cons_Ric!AE97+Cons_118!AE97</f>
        <v>0</v>
      </c>
      <c r="AF97" s="759">
        <f>+Cons_San_TOT!AF97+Cons_Ter_TOT!AF97+Cons_Ric!AF97+Cons_118!AF97</f>
        <v>0</v>
      </c>
      <c r="AG97" s="759">
        <f>+Cons_San_TOT!AG97+Cons_Ter_TOT!AG97+Cons_Ric!AG97+Cons_118!AG97</f>
        <v>0</v>
      </c>
      <c r="AH97" s="759">
        <f>+Cons_San_TOT!AH97+Cons_Ter_TOT!AH97+Cons_Ric!AH97+Cons_118!AH97</f>
        <v>0</v>
      </c>
      <c r="AI97" s="759">
        <f>+Cons_San_TOT!AI97+Cons_Ter_TOT!AI97+Cons_Ric!AI97+Cons_118!AI97</f>
        <v>0</v>
      </c>
      <c r="AJ97" s="759">
        <f>+Cons_San_TOT!AJ97+Cons_Ter_TOT!AJ97+Cons_Ric!AJ97+Cons_118!AJ97</f>
        <v>0</v>
      </c>
      <c r="AK97" s="759">
        <f>+Cons_San_TOT!AK97+Cons_Ter_TOT!AK97+Cons_Ric!AK97+Cons_118!AK97</f>
        <v>0</v>
      </c>
      <c r="AL97" s="759">
        <f>+Cons_San_TOT!AL97+Cons_Ter_TOT!AL97+Cons_Ric!AL97+Cons_118!AL97</f>
        <v>0</v>
      </c>
      <c r="AM97" s="759">
        <f>+Cons_San_TOT!AM97+Cons_Ter_TOT!AM97+Cons_Ric!AM97+Cons_118!AM97</f>
        <v>0</v>
      </c>
      <c r="AN97" s="759">
        <f>+Cons_San_TOT!AN97+Cons_Ter_TOT!AN97+Cons_Ric!AN97+Cons_118!AN97</f>
        <v>0</v>
      </c>
      <c r="AO97" s="759">
        <f>+Cons_San_TOT!AO97+Cons_Ter_TOT!AO97+Cons_Ric!AO97+Cons_118!AO97</f>
        <v>0</v>
      </c>
      <c r="AP97" s="759">
        <f>+Cons_San_TOT!AP97+Cons_Ter_TOT!AP97+Cons_Ric!AP97+Cons_118!AP97</f>
        <v>0</v>
      </c>
      <c r="AQ97" s="759">
        <f>+Cons_San_TOT!AQ97+Cons_Ter_TOT!AQ97+Cons_Ric!AQ97+Cons_118!AQ97</f>
        <v>0</v>
      </c>
      <c r="AR97" s="759">
        <f>+Cons_San_TOT!AR97+Cons_Ter_TOT!AR97+Cons_Ric!AR97+Cons_118!AR97</f>
        <v>0</v>
      </c>
      <c r="AS97" s="759">
        <f>+Cons_San_TOT!AS97+Cons_Ter_TOT!AS97+Cons_Ric!AS97+Cons_118!AS97</f>
        <v>0</v>
      </c>
      <c r="AT97" s="759">
        <f>+Cons_San_TOT!AT97+Cons_Ter_TOT!AT97+Cons_Ric!AT97+Cons_118!AT97</f>
        <v>0</v>
      </c>
      <c r="AU97" s="759">
        <f>+Cons_San_TOT!AU97+Cons_Ter_TOT!AU97+Cons_Ric!AU97+Cons_118!AU97</f>
        <v>0</v>
      </c>
      <c r="AV97" s="759">
        <f>+Cons_San_TOT!AV97+Cons_Ter_TOT!AV97+Cons_Ric!AV97+Cons_118!AV97</f>
        <v>0</v>
      </c>
      <c r="AW97" s="759">
        <f>+Cons_San_TOT!AW97+Cons_Ter_TOT!AW97+Cons_Ric!AW97+Cons_118!AW97</f>
        <v>0</v>
      </c>
    </row>
    <row r="98" spans="1:49" ht="14.25">
      <c r="A98" s="336" t="s">
        <v>1564</v>
      </c>
      <c r="B98" s="35" t="s">
        <v>1565</v>
      </c>
      <c r="C98" s="36" t="s">
        <v>4904</v>
      </c>
      <c r="D98" s="998">
        <f ca="1">SUMIF(Codifica_CE!D:U,$A98,Codifica_CE!T:T)-SUMIF(Codifica_CE!$D$2482:$U$3721,$A98,Codifica_CE!$T$2482:$T$3721)</f>
        <v>0</v>
      </c>
      <c r="E98" s="981">
        <f t="shared" si="3"/>
        <v>0</v>
      </c>
      <c r="F98" s="37" t="str">
        <f>Info!$B$2</f>
        <v>323</v>
      </c>
      <c r="G98" s="477"/>
      <c r="H98" s="759">
        <f>+Cons_San_TOT!H98+Cons_Ter_TOT!H98+Cons_Ric!H98+Cons_118!H98</f>
        <v>0</v>
      </c>
      <c r="I98" s="759">
        <f>+Cons_San_TOT!I98+Cons_Ter_TOT!I98+Cons_Ric!I98+Cons_118!I98</f>
        <v>0</v>
      </c>
      <c r="J98" s="759">
        <f>+Cons_San_TOT!J98+Cons_Ter_TOT!J98+Cons_Ric!J98+Cons_118!J98</f>
        <v>0</v>
      </c>
      <c r="K98" s="759">
        <f>+Cons_San_TOT!K98+Cons_Ter_TOT!K98+Cons_Ric!K98+Cons_118!K98</f>
        <v>0</v>
      </c>
      <c r="L98" s="759">
        <f>+Cons_San_TOT!L98+Cons_Ter_TOT!L98+Cons_Ric!L98+Cons_118!L98</f>
        <v>0</v>
      </c>
      <c r="M98" s="759">
        <f>+Cons_San_TOT!M98+Cons_Ter_TOT!M98+Cons_Ric!M98+Cons_118!M98</f>
        <v>0</v>
      </c>
      <c r="N98" s="759">
        <f>+Cons_San_TOT!N98+Cons_Ter_TOT!N98+Cons_Ric!N98+Cons_118!N98</f>
        <v>0</v>
      </c>
      <c r="O98" s="759">
        <f>+Cons_San_TOT!O98+Cons_Ter_TOT!O98+Cons_Ric!O98+Cons_118!O98</f>
        <v>0</v>
      </c>
      <c r="P98" s="759">
        <f>+Cons_San_TOT!P98+Cons_Ter_TOT!P98+Cons_Ric!P98+Cons_118!P98</f>
        <v>0</v>
      </c>
      <c r="Q98" s="759">
        <f>+Cons_San_TOT!Q98+Cons_Ter_TOT!Q98+Cons_Ric!Q98+Cons_118!Q98</f>
        <v>0</v>
      </c>
      <c r="R98" s="759">
        <f>+Cons_San_TOT!R98+Cons_Ter_TOT!R98+Cons_Ric!R98+Cons_118!R98</f>
        <v>0</v>
      </c>
      <c r="S98" s="759">
        <f>+Cons_San_TOT!S98+Cons_Ter_TOT!S98+Cons_Ric!S98+Cons_118!S98</f>
        <v>0</v>
      </c>
      <c r="T98" s="759">
        <f>+Cons_San_TOT!T98+Cons_Ter_TOT!T98+Cons_Ric!T98+Cons_118!T98</f>
        <v>0</v>
      </c>
      <c r="U98" s="759">
        <f>+Cons_San_TOT!U98+Cons_Ter_TOT!U98+Cons_Ric!U98+Cons_118!U98</f>
        <v>0</v>
      </c>
      <c r="V98" s="759">
        <f>+Cons_San_TOT!V98+Cons_Ter_TOT!V98+Cons_Ric!V98+Cons_118!V98</f>
        <v>0</v>
      </c>
      <c r="W98" s="759">
        <f>+Cons_San_TOT!W98+Cons_Ter_TOT!W98+Cons_Ric!W98+Cons_118!W98</f>
        <v>0</v>
      </c>
      <c r="X98" s="759">
        <f>+Cons_San_TOT!X98+Cons_Ter_TOT!X98+Cons_Ric!X98+Cons_118!X98</f>
        <v>0</v>
      </c>
      <c r="Y98" s="759">
        <f>+Cons_San_TOT!Y98+Cons_Ter_TOT!Y98+Cons_Ric!Y98+Cons_118!Y98</f>
        <v>0</v>
      </c>
      <c r="Z98" s="759">
        <f>+Cons_San_TOT!Z98+Cons_Ter_TOT!Z98+Cons_Ric!Z98+Cons_118!Z98</f>
        <v>0</v>
      </c>
      <c r="AA98" s="759">
        <f>+Cons_San_TOT!AA98+Cons_Ter_TOT!AA98+Cons_Ric!AA98+Cons_118!AA98</f>
        <v>0</v>
      </c>
      <c r="AB98" s="759">
        <f>+Cons_San_TOT!AB98+Cons_Ter_TOT!AB98+Cons_Ric!AB98+Cons_118!AB98</f>
        <v>0</v>
      </c>
      <c r="AC98" s="759">
        <f>+Cons_San_TOT!AC98+Cons_Ter_TOT!AC98+Cons_Ric!AC98+Cons_118!AC98</f>
        <v>0</v>
      </c>
      <c r="AD98" s="759">
        <f>+Cons_San_TOT!AD98+Cons_Ter_TOT!AD98+Cons_Ric!AD98+Cons_118!AD98</f>
        <v>0</v>
      </c>
      <c r="AE98" s="759">
        <f>+Cons_San_TOT!AE98+Cons_Ter_TOT!AE98+Cons_Ric!AE98+Cons_118!AE98</f>
        <v>0</v>
      </c>
      <c r="AF98" s="759">
        <f>+Cons_San_TOT!AF98+Cons_Ter_TOT!AF98+Cons_Ric!AF98+Cons_118!AF98</f>
        <v>0</v>
      </c>
      <c r="AG98" s="759">
        <f>+Cons_San_TOT!AG98+Cons_Ter_TOT!AG98+Cons_Ric!AG98+Cons_118!AG98</f>
        <v>0</v>
      </c>
      <c r="AH98" s="759">
        <f>+Cons_San_TOT!AH98+Cons_Ter_TOT!AH98+Cons_Ric!AH98+Cons_118!AH98</f>
        <v>0</v>
      </c>
      <c r="AI98" s="759">
        <f>+Cons_San_TOT!AI98+Cons_Ter_TOT!AI98+Cons_Ric!AI98+Cons_118!AI98</f>
        <v>0</v>
      </c>
      <c r="AJ98" s="759">
        <f>+Cons_San_TOT!AJ98+Cons_Ter_TOT!AJ98+Cons_Ric!AJ98+Cons_118!AJ98</f>
        <v>0</v>
      </c>
      <c r="AK98" s="759">
        <f>+Cons_San_TOT!AK98+Cons_Ter_TOT!AK98+Cons_Ric!AK98+Cons_118!AK98</f>
        <v>0</v>
      </c>
      <c r="AL98" s="759">
        <f>+Cons_San_TOT!AL98+Cons_Ter_TOT!AL98+Cons_Ric!AL98+Cons_118!AL98</f>
        <v>0</v>
      </c>
      <c r="AM98" s="759">
        <f>+Cons_San_TOT!AM98+Cons_Ter_TOT!AM98+Cons_Ric!AM98+Cons_118!AM98</f>
        <v>0</v>
      </c>
      <c r="AN98" s="759">
        <f>+Cons_San_TOT!AN98+Cons_Ter_TOT!AN98+Cons_Ric!AN98+Cons_118!AN98</f>
        <v>0</v>
      </c>
      <c r="AO98" s="759">
        <f>+Cons_San_TOT!AO98+Cons_Ter_TOT!AO98+Cons_Ric!AO98+Cons_118!AO98</f>
        <v>0</v>
      </c>
      <c r="AP98" s="759">
        <f>+Cons_San_TOT!AP98+Cons_Ter_TOT!AP98+Cons_Ric!AP98+Cons_118!AP98</f>
        <v>0</v>
      </c>
      <c r="AQ98" s="759">
        <f>+Cons_San_TOT!AQ98+Cons_Ter_TOT!AQ98+Cons_Ric!AQ98+Cons_118!AQ98</f>
        <v>0</v>
      </c>
      <c r="AR98" s="759">
        <f>+Cons_San_TOT!AR98+Cons_Ter_TOT!AR98+Cons_Ric!AR98+Cons_118!AR98</f>
        <v>0</v>
      </c>
      <c r="AS98" s="759">
        <f>+Cons_San_TOT!AS98+Cons_Ter_TOT!AS98+Cons_Ric!AS98+Cons_118!AS98</f>
        <v>0</v>
      </c>
      <c r="AT98" s="759">
        <f>+Cons_San_TOT!AT98+Cons_Ter_TOT!AT98+Cons_Ric!AT98+Cons_118!AT98</f>
        <v>0</v>
      </c>
      <c r="AU98" s="759">
        <f>+Cons_San_TOT!AU98+Cons_Ter_TOT!AU98+Cons_Ric!AU98+Cons_118!AU98</f>
        <v>0</v>
      </c>
      <c r="AV98" s="759">
        <f>+Cons_San_TOT!AV98+Cons_Ter_TOT!AV98+Cons_Ric!AV98+Cons_118!AV98</f>
        <v>0</v>
      </c>
      <c r="AW98" s="759">
        <f>+Cons_San_TOT!AW98+Cons_Ter_TOT!AW98+Cons_Ric!AW98+Cons_118!AW98</f>
        <v>0</v>
      </c>
    </row>
    <row r="99" spans="1:49" ht="14.25">
      <c r="A99" s="336" t="s">
        <v>1566</v>
      </c>
      <c r="B99" s="35" t="s">
        <v>1567</v>
      </c>
      <c r="C99" s="36" t="s">
        <v>4904</v>
      </c>
      <c r="D99" s="998">
        <f ca="1">SUMIF(Codifica_CE!D:U,$A99,Codifica_CE!T:T)-SUMIF(Codifica_CE!$D$2482:$U$3721,$A99,Codifica_CE!$T$2482:$T$3721)</f>
        <v>0</v>
      </c>
      <c r="E99" s="981">
        <f t="shared" si="3"/>
        <v>0</v>
      </c>
      <c r="F99" s="37" t="str">
        <f>Info!$B$2</f>
        <v>323</v>
      </c>
      <c r="G99" s="477"/>
      <c r="H99" s="759">
        <f>+Cons_San_TOT!H99+Cons_Ter_TOT!H99+Cons_Ric!H99+Cons_118!H99</f>
        <v>0</v>
      </c>
      <c r="I99" s="759">
        <f>+Cons_San_TOT!I99+Cons_Ter_TOT!I99+Cons_Ric!I99+Cons_118!I99</f>
        <v>0</v>
      </c>
      <c r="J99" s="759">
        <f>+Cons_San_TOT!J99+Cons_Ter_TOT!J99+Cons_Ric!J99+Cons_118!J99</f>
        <v>0</v>
      </c>
      <c r="K99" s="759">
        <f>+Cons_San_TOT!K99+Cons_Ter_TOT!K99+Cons_Ric!K99+Cons_118!K99</f>
        <v>0</v>
      </c>
      <c r="L99" s="759">
        <f>+Cons_San_TOT!L99+Cons_Ter_TOT!L99+Cons_Ric!L99+Cons_118!L99</f>
        <v>0</v>
      </c>
      <c r="M99" s="759">
        <f>+Cons_San_TOT!M99+Cons_Ter_TOT!M99+Cons_Ric!M99+Cons_118!M99</f>
        <v>0</v>
      </c>
      <c r="N99" s="759">
        <f>+Cons_San_TOT!N99+Cons_Ter_TOT!N99+Cons_Ric!N99+Cons_118!N99</f>
        <v>0</v>
      </c>
      <c r="O99" s="759">
        <f>+Cons_San_TOT!O99+Cons_Ter_TOT!O99+Cons_Ric!O99+Cons_118!O99</f>
        <v>0</v>
      </c>
      <c r="P99" s="759">
        <f>+Cons_San_TOT!P99+Cons_Ter_TOT!P99+Cons_Ric!P99+Cons_118!P99</f>
        <v>0</v>
      </c>
      <c r="Q99" s="759">
        <f>+Cons_San_TOT!Q99+Cons_Ter_TOT!Q99+Cons_Ric!Q99+Cons_118!Q99</f>
        <v>0</v>
      </c>
      <c r="R99" s="759">
        <f>+Cons_San_TOT!R99+Cons_Ter_TOT!R99+Cons_Ric!R99+Cons_118!R99</f>
        <v>0</v>
      </c>
      <c r="S99" s="759">
        <f>+Cons_San_TOT!S99+Cons_Ter_TOT!S99+Cons_Ric!S99+Cons_118!S99</f>
        <v>0</v>
      </c>
      <c r="T99" s="759">
        <f>+Cons_San_TOT!T99+Cons_Ter_TOT!T99+Cons_Ric!T99+Cons_118!T99</f>
        <v>0</v>
      </c>
      <c r="U99" s="759">
        <f>+Cons_San_TOT!U99+Cons_Ter_TOT!U99+Cons_Ric!U99+Cons_118!U99</f>
        <v>0</v>
      </c>
      <c r="V99" s="759">
        <f>+Cons_San_TOT!V99+Cons_Ter_TOT!V99+Cons_Ric!V99+Cons_118!V99</f>
        <v>0</v>
      </c>
      <c r="W99" s="759">
        <f>+Cons_San_TOT!W99+Cons_Ter_TOT!W99+Cons_Ric!W99+Cons_118!W99</f>
        <v>0</v>
      </c>
      <c r="X99" s="759">
        <f>+Cons_San_TOT!X99+Cons_Ter_TOT!X99+Cons_Ric!X99+Cons_118!X99</f>
        <v>0</v>
      </c>
      <c r="Y99" s="759">
        <f>+Cons_San_TOT!Y99+Cons_Ter_TOT!Y99+Cons_Ric!Y99+Cons_118!Y99</f>
        <v>0</v>
      </c>
      <c r="Z99" s="759">
        <f>+Cons_San_TOT!Z99+Cons_Ter_TOT!Z99+Cons_Ric!Z99+Cons_118!Z99</f>
        <v>0</v>
      </c>
      <c r="AA99" s="759">
        <f>+Cons_San_TOT!AA99+Cons_Ter_TOT!AA99+Cons_Ric!AA99+Cons_118!AA99</f>
        <v>0</v>
      </c>
      <c r="AB99" s="759">
        <f>+Cons_San_TOT!AB99+Cons_Ter_TOT!AB99+Cons_Ric!AB99+Cons_118!AB99</f>
        <v>0</v>
      </c>
      <c r="AC99" s="759">
        <f>+Cons_San_TOT!AC99+Cons_Ter_TOT!AC99+Cons_Ric!AC99+Cons_118!AC99</f>
        <v>0</v>
      </c>
      <c r="AD99" s="759">
        <f>+Cons_San_TOT!AD99+Cons_Ter_TOT!AD99+Cons_Ric!AD99+Cons_118!AD99</f>
        <v>0</v>
      </c>
      <c r="AE99" s="759">
        <f>+Cons_San_TOT!AE99+Cons_Ter_TOT!AE99+Cons_Ric!AE99+Cons_118!AE99</f>
        <v>0</v>
      </c>
      <c r="AF99" s="759">
        <f>+Cons_San_TOT!AF99+Cons_Ter_TOT!AF99+Cons_Ric!AF99+Cons_118!AF99</f>
        <v>0</v>
      </c>
      <c r="AG99" s="759">
        <f>+Cons_San_TOT!AG99+Cons_Ter_TOT!AG99+Cons_Ric!AG99+Cons_118!AG99</f>
        <v>0</v>
      </c>
      <c r="AH99" s="759">
        <f>+Cons_San_TOT!AH99+Cons_Ter_TOT!AH99+Cons_Ric!AH99+Cons_118!AH99</f>
        <v>0</v>
      </c>
      <c r="AI99" s="759">
        <f>+Cons_San_TOT!AI99+Cons_Ter_TOT!AI99+Cons_Ric!AI99+Cons_118!AI99</f>
        <v>0</v>
      </c>
      <c r="AJ99" s="759">
        <f>+Cons_San_TOT!AJ99+Cons_Ter_TOT!AJ99+Cons_Ric!AJ99+Cons_118!AJ99</f>
        <v>0</v>
      </c>
      <c r="AK99" s="759">
        <f>+Cons_San_TOT!AK99+Cons_Ter_TOT!AK99+Cons_Ric!AK99+Cons_118!AK99</f>
        <v>0</v>
      </c>
      <c r="AL99" s="759">
        <f>+Cons_San_TOT!AL99+Cons_Ter_TOT!AL99+Cons_Ric!AL99+Cons_118!AL99</f>
        <v>0</v>
      </c>
      <c r="AM99" s="759">
        <f>+Cons_San_TOT!AM99+Cons_Ter_TOT!AM99+Cons_Ric!AM99+Cons_118!AM99</f>
        <v>0</v>
      </c>
      <c r="AN99" s="759">
        <f>+Cons_San_TOT!AN99+Cons_Ter_TOT!AN99+Cons_Ric!AN99+Cons_118!AN99</f>
        <v>0</v>
      </c>
      <c r="AO99" s="759">
        <f>+Cons_San_TOT!AO99+Cons_Ter_TOT!AO99+Cons_Ric!AO99+Cons_118!AO99</f>
        <v>0</v>
      </c>
      <c r="AP99" s="759">
        <f>+Cons_San_TOT!AP99+Cons_Ter_TOT!AP99+Cons_Ric!AP99+Cons_118!AP99</f>
        <v>0</v>
      </c>
      <c r="AQ99" s="759">
        <f>+Cons_San_TOT!AQ99+Cons_Ter_TOT!AQ99+Cons_Ric!AQ99+Cons_118!AQ99</f>
        <v>0</v>
      </c>
      <c r="AR99" s="759">
        <f>+Cons_San_TOT!AR99+Cons_Ter_TOT!AR99+Cons_Ric!AR99+Cons_118!AR99</f>
        <v>0</v>
      </c>
      <c r="AS99" s="759">
        <f>+Cons_San_TOT!AS99+Cons_Ter_TOT!AS99+Cons_Ric!AS99+Cons_118!AS99</f>
        <v>0</v>
      </c>
      <c r="AT99" s="759">
        <f>+Cons_San_TOT!AT99+Cons_Ter_TOT!AT99+Cons_Ric!AT99+Cons_118!AT99</f>
        <v>0</v>
      </c>
      <c r="AU99" s="759">
        <f>+Cons_San_TOT!AU99+Cons_Ter_TOT!AU99+Cons_Ric!AU99+Cons_118!AU99</f>
        <v>0</v>
      </c>
      <c r="AV99" s="759">
        <f>+Cons_San_TOT!AV99+Cons_Ter_TOT!AV99+Cons_Ric!AV99+Cons_118!AV99</f>
        <v>0</v>
      </c>
      <c r="AW99" s="759">
        <f>+Cons_San_TOT!AW99+Cons_Ter_TOT!AW99+Cons_Ric!AW99+Cons_118!AW99</f>
        <v>0</v>
      </c>
    </row>
    <row r="100" spans="1:49" ht="25.5">
      <c r="A100" s="336" t="s">
        <v>1614</v>
      </c>
      <c r="B100" s="35" t="s">
        <v>1616</v>
      </c>
      <c r="C100" s="36" t="s">
        <v>4904</v>
      </c>
      <c r="D100" s="998">
        <f ca="1">SUMIF(Codifica_CE!D:U,$A100,Codifica_CE!T:T)-SUMIF(Codifica_CE!$D$2482:$U$3721,$A100,Codifica_CE!$T$2482:$T$3721)</f>
        <v>0</v>
      </c>
      <c r="E100" s="981">
        <f t="shared" si="3"/>
        <v>0</v>
      </c>
      <c r="F100" s="37" t="str">
        <f>Info!$B$2</f>
        <v>323</v>
      </c>
      <c r="G100" s="477"/>
      <c r="H100" s="759">
        <f>+Cons_San_TOT!H100+Cons_Ter_TOT!H100+Cons_Ric!H100+Cons_118!H100</f>
        <v>0</v>
      </c>
      <c r="I100" s="759">
        <f>+Cons_San_TOT!I100+Cons_Ter_TOT!I100+Cons_Ric!I100+Cons_118!I100</f>
        <v>0</v>
      </c>
      <c r="J100" s="759">
        <f>+Cons_San_TOT!J100+Cons_Ter_TOT!J100+Cons_Ric!J100+Cons_118!J100</f>
        <v>0</v>
      </c>
      <c r="K100" s="759">
        <f>+Cons_San_TOT!K100+Cons_Ter_TOT!K100+Cons_Ric!K100+Cons_118!K100</f>
        <v>0</v>
      </c>
      <c r="L100" s="759">
        <f>+Cons_San_TOT!L100+Cons_Ter_TOT!L100+Cons_Ric!L100+Cons_118!L100</f>
        <v>0</v>
      </c>
      <c r="M100" s="759">
        <f>+Cons_San_TOT!M100+Cons_Ter_TOT!M100+Cons_Ric!M100+Cons_118!M100</f>
        <v>0</v>
      </c>
      <c r="N100" s="759">
        <f>+Cons_San_TOT!N100+Cons_Ter_TOT!N100+Cons_Ric!N100+Cons_118!N100</f>
        <v>0</v>
      </c>
      <c r="O100" s="759">
        <f>+Cons_San_TOT!O100+Cons_Ter_TOT!O100+Cons_Ric!O100+Cons_118!O100</f>
        <v>0</v>
      </c>
      <c r="P100" s="759">
        <f>+Cons_San_TOT!P100+Cons_Ter_TOT!P100+Cons_Ric!P100+Cons_118!P100</f>
        <v>0</v>
      </c>
      <c r="Q100" s="759">
        <f>+Cons_San_TOT!Q100+Cons_Ter_TOT!Q100+Cons_Ric!Q100+Cons_118!Q100</f>
        <v>0</v>
      </c>
      <c r="R100" s="759">
        <f>+Cons_San_TOT!R100+Cons_Ter_TOT!R100+Cons_Ric!R100+Cons_118!R100</f>
        <v>0</v>
      </c>
      <c r="S100" s="759">
        <f>+Cons_San_TOT!S100+Cons_Ter_TOT!S100+Cons_Ric!S100+Cons_118!S100</f>
        <v>0</v>
      </c>
      <c r="T100" s="759">
        <f>+Cons_San_TOT!T100+Cons_Ter_TOT!T100+Cons_Ric!T100+Cons_118!T100</f>
        <v>0</v>
      </c>
      <c r="U100" s="759">
        <f>+Cons_San_TOT!U100+Cons_Ter_TOT!U100+Cons_Ric!U100+Cons_118!U100</f>
        <v>0</v>
      </c>
      <c r="V100" s="759">
        <f>+Cons_San_TOT!V100+Cons_Ter_TOT!V100+Cons_Ric!V100+Cons_118!V100</f>
        <v>0</v>
      </c>
      <c r="W100" s="759">
        <f>+Cons_San_TOT!W100+Cons_Ter_TOT!W100+Cons_Ric!W100+Cons_118!W100</f>
        <v>0</v>
      </c>
      <c r="X100" s="759">
        <f>+Cons_San_TOT!X100+Cons_Ter_TOT!X100+Cons_Ric!X100+Cons_118!X100</f>
        <v>0</v>
      </c>
      <c r="Y100" s="759">
        <f>+Cons_San_TOT!Y100+Cons_Ter_TOT!Y100+Cons_Ric!Y100+Cons_118!Y100</f>
        <v>0</v>
      </c>
      <c r="Z100" s="759">
        <f>+Cons_San_TOT!Z100+Cons_Ter_TOT!Z100+Cons_Ric!Z100+Cons_118!Z100</f>
        <v>0</v>
      </c>
      <c r="AA100" s="759">
        <f>+Cons_San_TOT!AA100+Cons_Ter_TOT!AA100+Cons_Ric!AA100+Cons_118!AA100</f>
        <v>0</v>
      </c>
      <c r="AB100" s="759">
        <f>+Cons_San_TOT!AB100+Cons_Ter_TOT!AB100+Cons_Ric!AB100+Cons_118!AB100</f>
        <v>0</v>
      </c>
      <c r="AC100" s="759">
        <f>+Cons_San_TOT!AC100+Cons_Ter_TOT!AC100+Cons_Ric!AC100+Cons_118!AC100</f>
        <v>0</v>
      </c>
      <c r="AD100" s="759">
        <f>+Cons_San_TOT!AD100+Cons_Ter_TOT!AD100+Cons_Ric!AD100+Cons_118!AD100</f>
        <v>0</v>
      </c>
      <c r="AE100" s="759">
        <f>+Cons_San_TOT!AE100+Cons_Ter_TOT!AE100+Cons_Ric!AE100+Cons_118!AE100</f>
        <v>0</v>
      </c>
      <c r="AF100" s="759">
        <f>+Cons_San_TOT!AF100+Cons_Ter_TOT!AF100+Cons_Ric!AF100+Cons_118!AF100</f>
        <v>0</v>
      </c>
      <c r="AG100" s="759">
        <f>+Cons_San_TOT!AG100+Cons_Ter_TOT!AG100+Cons_Ric!AG100+Cons_118!AG100</f>
        <v>0</v>
      </c>
      <c r="AH100" s="759">
        <f>+Cons_San_TOT!AH100+Cons_Ter_TOT!AH100+Cons_Ric!AH100+Cons_118!AH100</f>
        <v>0</v>
      </c>
      <c r="AI100" s="759">
        <f>+Cons_San_TOT!AI100+Cons_Ter_TOT!AI100+Cons_Ric!AI100+Cons_118!AI100</f>
        <v>0</v>
      </c>
      <c r="AJ100" s="759">
        <f>+Cons_San_TOT!AJ100+Cons_Ter_TOT!AJ100+Cons_Ric!AJ100+Cons_118!AJ100</f>
        <v>0</v>
      </c>
      <c r="AK100" s="759">
        <f>+Cons_San_TOT!AK100+Cons_Ter_TOT!AK100+Cons_Ric!AK100+Cons_118!AK100</f>
        <v>0</v>
      </c>
      <c r="AL100" s="759">
        <f>+Cons_San_TOT!AL100+Cons_Ter_TOT!AL100+Cons_Ric!AL100+Cons_118!AL100</f>
        <v>0</v>
      </c>
      <c r="AM100" s="759">
        <f>+Cons_San_TOT!AM100+Cons_Ter_TOT!AM100+Cons_Ric!AM100+Cons_118!AM100</f>
        <v>0</v>
      </c>
      <c r="AN100" s="759">
        <f>+Cons_San_TOT!AN100+Cons_Ter_TOT!AN100+Cons_Ric!AN100+Cons_118!AN100</f>
        <v>0</v>
      </c>
      <c r="AO100" s="759">
        <f>+Cons_San_TOT!AO100+Cons_Ter_TOT!AO100+Cons_Ric!AO100+Cons_118!AO100</f>
        <v>0</v>
      </c>
      <c r="AP100" s="759">
        <f>+Cons_San_TOT!AP100+Cons_Ter_TOT!AP100+Cons_Ric!AP100+Cons_118!AP100</f>
        <v>0</v>
      </c>
      <c r="AQ100" s="759">
        <f>+Cons_San_TOT!AQ100+Cons_Ter_TOT!AQ100+Cons_Ric!AQ100+Cons_118!AQ100</f>
        <v>0</v>
      </c>
      <c r="AR100" s="759">
        <f>+Cons_San_TOT!AR100+Cons_Ter_TOT!AR100+Cons_Ric!AR100+Cons_118!AR100</f>
        <v>0</v>
      </c>
      <c r="AS100" s="759">
        <f>+Cons_San_TOT!AS100+Cons_Ter_TOT!AS100+Cons_Ric!AS100+Cons_118!AS100</f>
        <v>0</v>
      </c>
      <c r="AT100" s="759">
        <f>+Cons_San_TOT!AT100+Cons_Ter_TOT!AT100+Cons_Ric!AT100+Cons_118!AT100</f>
        <v>0</v>
      </c>
      <c r="AU100" s="759">
        <f>+Cons_San_TOT!AU100+Cons_Ter_TOT!AU100+Cons_Ric!AU100+Cons_118!AU100</f>
        <v>0</v>
      </c>
      <c r="AV100" s="759">
        <f>+Cons_San_TOT!AV100+Cons_Ter_TOT!AV100+Cons_Ric!AV100+Cons_118!AV100</f>
        <v>0</v>
      </c>
      <c r="AW100" s="759">
        <f>+Cons_San_TOT!AW100+Cons_Ter_TOT!AW100+Cons_Ric!AW100+Cons_118!AW100</f>
        <v>0</v>
      </c>
    </row>
    <row r="101" spans="1:49" ht="14.25">
      <c r="A101" s="336" t="s">
        <v>1631</v>
      </c>
      <c r="B101" s="35" t="s">
        <v>1634</v>
      </c>
      <c r="C101" s="36" t="s">
        <v>4904</v>
      </c>
      <c r="D101" s="998">
        <f ca="1">SUMIF(Codifica_CE!D:U,$A101,Codifica_CE!T:T)-SUMIF(Codifica_CE!$D$2482:$U$3721,$A101,Codifica_CE!$T$2482:$T$3721)</f>
        <v>5062</v>
      </c>
      <c r="E101" s="981">
        <f t="shared" si="3"/>
        <v>5062</v>
      </c>
      <c r="F101" s="37" t="str">
        <f>Info!$B$2</f>
        <v>323</v>
      </c>
      <c r="G101" s="477"/>
      <c r="H101" s="759">
        <f>+Cons_San_TOT!H101+Cons_Ter_TOT!H101+Cons_Ric!H101+Cons_118!H101</f>
        <v>0</v>
      </c>
      <c r="I101" s="759">
        <f>+Cons_San_TOT!I101+Cons_Ter_TOT!I101+Cons_Ric!I101+Cons_118!I101</f>
        <v>0</v>
      </c>
      <c r="J101" s="759">
        <f>+Cons_San_TOT!J101+Cons_Ter_TOT!J101+Cons_Ric!J101+Cons_118!J101</f>
        <v>0</v>
      </c>
      <c r="K101" s="759">
        <f>+Cons_San_TOT!K101+Cons_Ter_TOT!K101+Cons_Ric!K101+Cons_118!K101</f>
        <v>0</v>
      </c>
      <c r="L101" s="759">
        <f>+Cons_San_TOT!L101+Cons_Ter_TOT!L101+Cons_Ric!L101+Cons_118!L101</f>
        <v>0</v>
      </c>
      <c r="M101" s="759">
        <f>+Cons_San_TOT!M101+Cons_Ter_TOT!M101+Cons_Ric!M101+Cons_118!M101</f>
        <v>0</v>
      </c>
      <c r="N101" s="759">
        <f>+Cons_San_TOT!N101+Cons_Ter_TOT!N101+Cons_Ric!N101+Cons_118!N101</f>
        <v>0</v>
      </c>
      <c r="O101" s="759">
        <f>+Cons_San_TOT!O101+Cons_Ter_TOT!O101+Cons_Ric!O101+Cons_118!O101</f>
        <v>0</v>
      </c>
      <c r="P101" s="759">
        <f>+Cons_San_TOT!P101+Cons_Ter_TOT!P101+Cons_Ric!P101+Cons_118!P101</f>
        <v>7</v>
      </c>
      <c r="Q101" s="759">
        <f>+Cons_San_TOT!Q101+Cons_Ter_TOT!Q101+Cons_Ric!Q101+Cons_118!Q101</f>
        <v>0</v>
      </c>
      <c r="R101" s="759">
        <f>+Cons_San_TOT!R101+Cons_Ter_TOT!R101+Cons_Ric!R101+Cons_118!R101</f>
        <v>0</v>
      </c>
      <c r="S101" s="759">
        <f>+Cons_San_TOT!S101+Cons_Ter_TOT!S101+Cons_Ric!S101+Cons_118!S101</f>
        <v>0</v>
      </c>
      <c r="T101" s="759">
        <f>+Cons_San_TOT!T101+Cons_Ter_TOT!T101+Cons_Ric!T101+Cons_118!T101</f>
        <v>0</v>
      </c>
      <c r="U101" s="759">
        <f>+Cons_San_TOT!U101+Cons_Ter_TOT!U101+Cons_Ric!U101+Cons_118!U101</f>
        <v>11</v>
      </c>
      <c r="V101" s="759">
        <f>+Cons_San_TOT!V101+Cons_Ter_TOT!V101+Cons_Ric!V101+Cons_118!V101</f>
        <v>0</v>
      </c>
      <c r="W101" s="759">
        <f>+Cons_San_TOT!W101+Cons_Ter_TOT!W101+Cons_Ric!W101+Cons_118!W101</f>
        <v>0</v>
      </c>
      <c r="X101" s="759">
        <f>+Cons_San_TOT!X101+Cons_Ter_TOT!X101+Cons_Ric!X101+Cons_118!X101</f>
        <v>0</v>
      </c>
      <c r="Y101" s="759">
        <f>+Cons_San_TOT!Y101+Cons_Ter_TOT!Y101+Cons_Ric!Y101+Cons_118!Y101</f>
        <v>0</v>
      </c>
      <c r="Z101" s="759">
        <f>+Cons_San_TOT!Z101+Cons_Ter_TOT!Z101+Cons_Ric!Z101+Cons_118!Z101</f>
        <v>0</v>
      </c>
      <c r="AA101" s="759">
        <f>+Cons_San_TOT!AA101+Cons_Ter_TOT!AA101+Cons_Ric!AA101+Cons_118!AA101</f>
        <v>21</v>
      </c>
      <c r="AB101" s="759">
        <f>+Cons_San_TOT!AB101+Cons_Ter_TOT!AB101+Cons_Ric!AB101+Cons_118!AB101</f>
        <v>3709</v>
      </c>
      <c r="AC101" s="759">
        <f>+Cons_San_TOT!AC101+Cons_Ter_TOT!AC101+Cons_Ric!AC101+Cons_118!AC101</f>
        <v>1227</v>
      </c>
      <c r="AD101" s="759">
        <f>+Cons_San_TOT!AD101+Cons_Ter_TOT!AD101+Cons_Ric!AD101+Cons_118!AD101</f>
        <v>0</v>
      </c>
      <c r="AE101" s="759">
        <f>+Cons_San_TOT!AE101+Cons_Ter_TOT!AE101+Cons_Ric!AE101+Cons_118!AE101</f>
        <v>0</v>
      </c>
      <c r="AF101" s="759">
        <f>+Cons_San_TOT!AF101+Cons_Ter_TOT!AF101+Cons_Ric!AF101+Cons_118!AF101</f>
        <v>2</v>
      </c>
      <c r="AG101" s="759">
        <f>+Cons_San_TOT!AG101+Cons_Ter_TOT!AG101+Cons_Ric!AG101+Cons_118!AG101</f>
        <v>0</v>
      </c>
      <c r="AH101" s="759">
        <f>+Cons_San_TOT!AH101+Cons_Ter_TOT!AH101+Cons_Ric!AH101+Cons_118!AH101</f>
        <v>0</v>
      </c>
      <c r="AI101" s="759">
        <f>+Cons_San_TOT!AI101+Cons_Ter_TOT!AI101+Cons_Ric!AI101+Cons_118!AI101</f>
        <v>60</v>
      </c>
      <c r="AJ101" s="759">
        <f>+Cons_San_TOT!AJ101+Cons_Ter_TOT!AJ101+Cons_Ric!AJ101+Cons_118!AJ101</f>
        <v>9</v>
      </c>
      <c r="AK101" s="759">
        <f>+Cons_San_TOT!AK101+Cons_Ter_TOT!AK101+Cons_Ric!AK101+Cons_118!AK101</f>
        <v>10</v>
      </c>
      <c r="AL101" s="759">
        <f>+Cons_San_TOT!AL101+Cons_Ter_TOT!AL101+Cons_Ric!AL101+Cons_118!AL101</f>
        <v>3</v>
      </c>
      <c r="AM101" s="759">
        <f>+Cons_San_TOT!AM101+Cons_Ter_TOT!AM101+Cons_Ric!AM101+Cons_118!AM101</f>
        <v>0</v>
      </c>
      <c r="AN101" s="759">
        <f>+Cons_San_TOT!AN101+Cons_Ter_TOT!AN101+Cons_Ric!AN101+Cons_118!AN101</f>
        <v>0</v>
      </c>
      <c r="AO101" s="759">
        <f>+Cons_San_TOT!AO101+Cons_Ter_TOT!AO101+Cons_Ric!AO101+Cons_118!AO101</f>
        <v>0</v>
      </c>
      <c r="AP101" s="759">
        <f>+Cons_San_TOT!AP101+Cons_Ter_TOT!AP101+Cons_Ric!AP101+Cons_118!AP101</f>
        <v>0</v>
      </c>
      <c r="AQ101" s="759">
        <f>+Cons_San_TOT!AQ101+Cons_Ter_TOT!AQ101+Cons_Ric!AQ101+Cons_118!AQ101</f>
        <v>0</v>
      </c>
      <c r="AR101" s="759">
        <f>+Cons_San_TOT!AR101+Cons_Ter_TOT!AR101+Cons_Ric!AR101+Cons_118!AR101</f>
        <v>0</v>
      </c>
      <c r="AS101" s="759">
        <f>+Cons_San_TOT!AS101+Cons_Ter_TOT!AS101+Cons_Ric!AS101+Cons_118!AS101</f>
        <v>0</v>
      </c>
      <c r="AT101" s="759">
        <f>+Cons_San_TOT!AT101+Cons_Ter_TOT!AT101+Cons_Ric!AT101+Cons_118!AT101</f>
        <v>3</v>
      </c>
      <c r="AU101" s="759">
        <f>+Cons_San_TOT!AU101+Cons_Ter_TOT!AU101+Cons_Ric!AU101+Cons_118!AU101</f>
        <v>0</v>
      </c>
      <c r="AV101" s="759">
        <f>+Cons_San_TOT!AV101+Cons_Ter_TOT!AV101+Cons_Ric!AV101+Cons_118!AV101</f>
        <v>0</v>
      </c>
      <c r="AW101" s="759">
        <f>+Cons_San_TOT!AW101+Cons_Ter_TOT!AW101+Cons_Ric!AW101+Cons_118!AW101</f>
        <v>0</v>
      </c>
    </row>
    <row r="102" spans="1:49" ht="25.5">
      <c r="A102" s="336" t="s">
        <v>1636</v>
      </c>
      <c r="B102" s="35" t="s">
        <v>1637</v>
      </c>
      <c r="C102" s="36" t="s">
        <v>4904</v>
      </c>
      <c r="D102" s="998">
        <f ca="1">SUMIF(Codifica_CE!D:U,$A102,Codifica_CE!T:T)-SUMIF(Codifica_CE!$D$2482:$U$3721,$A102,Codifica_CE!$T$2482:$T$3721)</f>
        <v>0</v>
      </c>
      <c r="E102" s="981">
        <f t="shared" si="3"/>
        <v>0</v>
      </c>
      <c r="F102" s="37" t="str">
        <f>Info!$B$2</f>
        <v>323</v>
      </c>
      <c r="G102" s="477"/>
      <c r="H102" s="759">
        <f>+Cons_San_TOT!H102+Cons_Ter_TOT!H102+Cons_Ric!H102+Cons_118!H102</f>
        <v>0</v>
      </c>
      <c r="I102" s="759">
        <f>+Cons_San_TOT!I102+Cons_Ter_TOT!I102+Cons_Ric!I102+Cons_118!I102</f>
        <v>0</v>
      </c>
      <c r="J102" s="759">
        <f>+Cons_San_TOT!J102+Cons_Ter_TOT!J102+Cons_Ric!J102+Cons_118!J102</f>
        <v>0</v>
      </c>
      <c r="K102" s="759">
        <f>+Cons_San_TOT!K102+Cons_Ter_TOT!K102+Cons_Ric!K102+Cons_118!K102</f>
        <v>0</v>
      </c>
      <c r="L102" s="759">
        <f>+Cons_San_TOT!L102+Cons_Ter_TOT!L102+Cons_Ric!L102+Cons_118!L102</f>
        <v>0</v>
      </c>
      <c r="M102" s="759">
        <f>+Cons_San_TOT!M102+Cons_Ter_TOT!M102+Cons_Ric!M102+Cons_118!M102</f>
        <v>0</v>
      </c>
      <c r="N102" s="759">
        <f>+Cons_San_TOT!N102+Cons_Ter_TOT!N102+Cons_Ric!N102+Cons_118!N102</f>
        <v>0</v>
      </c>
      <c r="O102" s="759">
        <f>+Cons_San_TOT!O102+Cons_Ter_TOT!O102+Cons_Ric!O102+Cons_118!O102</f>
        <v>0</v>
      </c>
      <c r="P102" s="759">
        <f>+Cons_San_TOT!P102+Cons_Ter_TOT!P102+Cons_Ric!P102+Cons_118!P102</f>
        <v>0</v>
      </c>
      <c r="Q102" s="759">
        <f>+Cons_San_TOT!Q102+Cons_Ter_TOT!Q102+Cons_Ric!Q102+Cons_118!Q102</f>
        <v>0</v>
      </c>
      <c r="R102" s="759">
        <f>+Cons_San_TOT!R102+Cons_Ter_TOT!R102+Cons_Ric!R102+Cons_118!R102</f>
        <v>0</v>
      </c>
      <c r="S102" s="759">
        <f>+Cons_San_TOT!S102+Cons_Ter_TOT!S102+Cons_Ric!S102+Cons_118!S102</f>
        <v>0</v>
      </c>
      <c r="T102" s="759">
        <f>+Cons_San_TOT!T102+Cons_Ter_TOT!T102+Cons_Ric!T102+Cons_118!T102</f>
        <v>0</v>
      </c>
      <c r="U102" s="759">
        <f>+Cons_San_TOT!U102+Cons_Ter_TOT!U102+Cons_Ric!U102+Cons_118!U102</f>
        <v>0</v>
      </c>
      <c r="V102" s="759">
        <f>+Cons_San_TOT!V102+Cons_Ter_TOT!V102+Cons_Ric!V102+Cons_118!V102</f>
        <v>0</v>
      </c>
      <c r="W102" s="759">
        <f>+Cons_San_TOT!W102+Cons_Ter_TOT!W102+Cons_Ric!W102+Cons_118!W102</f>
        <v>0</v>
      </c>
      <c r="X102" s="759">
        <f>+Cons_San_TOT!X102+Cons_Ter_TOT!X102+Cons_Ric!X102+Cons_118!X102</f>
        <v>0</v>
      </c>
      <c r="Y102" s="759">
        <f>+Cons_San_TOT!Y102+Cons_Ter_TOT!Y102+Cons_Ric!Y102+Cons_118!Y102</f>
        <v>0</v>
      </c>
      <c r="Z102" s="759">
        <f>+Cons_San_TOT!Z102+Cons_Ter_TOT!Z102+Cons_Ric!Z102+Cons_118!Z102</f>
        <v>0</v>
      </c>
      <c r="AA102" s="759">
        <f>+Cons_San_TOT!AA102+Cons_Ter_TOT!AA102+Cons_Ric!AA102+Cons_118!AA102</f>
        <v>0</v>
      </c>
      <c r="AB102" s="759">
        <f>+Cons_San_TOT!AB102+Cons_Ter_TOT!AB102+Cons_Ric!AB102+Cons_118!AB102</f>
        <v>0</v>
      </c>
      <c r="AC102" s="759">
        <f>+Cons_San_TOT!AC102+Cons_Ter_TOT!AC102+Cons_Ric!AC102+Cons_118!AC102</f>
        <v>0</v>
      </c>
      <c r="AD102" s="759">
        <f>+Cons_San_TOT!AD102+Cons_Ter_TOT!AD102+Cons_Ric!AD102+Cons_118!AD102</f>
        <v>0</v>
      </c>
      <c r="AE102" s="759">
        <f>+Cons_San_TOT!AE102+Cons_Ter_TOT!AE102+Cons_Ric!AE102+Cons_118!AE102</f>
        <v>0</v>
      </c>
      <c r="AF102" s="759">
        <f>+Cons_San_TOT!AF102+Cons_Ter_TOT!AF102+Cons_Ric!AF102+Cons_118!AF102</f>
        <v>0</v>
      </c>
      <c r="AG102" s="759">
        <f>+Cons_San_TOT!AG102+Cons_Ter_TOT!AG102+Cons_Ric!AG102+Cons_118!AG102</f>
        <v>0</v>
      </c>
      <c r="AH102" s="759">
        <f>+Cons_San_TOT!AH102+Cons_Ter_TOT!AH102+Cons_Ric!AH102+Cons_118!AH102</f>
        <v>0</v>
      </c>
      <c r="AI102" s="759">
        <f>+Cons_San_TOT!AI102+Cons_Ter_TOT!AI102+Cons_Ric!AI102+Cons_118!AI102</f>
        <v>0</v>
      </c>
      <c r="AJ102" s="759">
        <f>+Cons_San_TOT!AJ102+Cons_Ter_TOT!AJ102+Cons_Ric!AJ102+Cons_118!AJ102</f>
        <v>0</v>
      </c>
      <c r="AK102" s="759">
        <f>+Cons_San_TOT!AK102+Cons_Ter_TOT!AK102+Cons_Ric!AK102+Cons_118!AK102</f>
        <v>0</v>
      </c>
      <c r="AL102" s="759">
        <f>+Cons_San_TOT!AL102+Cons_Ter_TOT!AL102+Cons_Ric!AL102+Cons_118!AL102</f>
        <v>0</v>
      </c>
      <c r="AM102" s="759">
        <f>+Cons_San_TOT!AM102+Cons_Ter_TOT!AM102+Cons_Ric!AM102+Cons_118!AM102</f>
        <v>0</v>
      </c>
      <c r="AN102" s="759">
        <f>+Cons_San_TOT!AN102+Cons_Ter_TOT!AN102+Cons_Ric!AN102+Cons_118!AN102</f>
        <v>0</v>
      </c>
      <c r="AO102" s="759">
        <f>+Cons_San_TOT!AO102+Cons_Ter_TOT!AO102+Cons_Ric!AO102+Cons_118!AO102</f>
        <v>0</v>
      </c>
      <c r="AP102" s="759">
        <f>+Cons_San_TOT!AP102+Cons_Ter_TOT!AP102+Cons_Ric!AP102+Cons_118!AP102</f>
        <v>0</v>
      </c>
      <c r="AQ102" s="759">
        <f>+Cons_San_TOT!AQ102+Cons_Ter_TOT!AQ102+Cons_Ric!AQ102+Cons_118!AQ102</f>
        <v>0</v>
      </c>
      <c r="AR102" s="759">
        <f>+Cons_San_TOT!AR102+Cons_Ter_TOT!AR102+Cons_Ric!AR102+Cons_118!AR102</f>
        <v>0</v>
      </c>
      <c r="AS102" s="759">
        <f>+Cons_San_TOT!AS102+Cons_Ter_TOT!AS102+Cons_Ric!AS102+Cons_118!AS102</f>
        <v>0</v>
      </c>
      <c r="AT102" s="759">
        <f>+Cons_San_TOT!AT102+Cons_Ter_TOT!AT102+Cons_Ric!AT102+Cons_118!AT102</f>
        <v>0</v>
      </c>
      <c r="AU102" s="759">
        <f>+Cons_San_TOT!AU102+Cons_Ter_TOT!AU102+Cons_Ric!AU102+Cons_118!AU102</f>
        <v>0</v>
      </c>
      <c r="AV102" s="759">
        <f>+Cons_San_TOT!AV102+Cons_Ter_TOT!AV102+Cons_Ric!AV102+Cons_118!AV102</f>
        <v>0</v>
      </c>
      <c r="AW102" s="759">
        <f>+Cons_San_TOT!AW102+Cons_Ter_TOT!AW102+Cons_Ric!AW102+Cons_118!AW102</f>
        <v>0</v>
      </c>
    </row>
    <row r="103" spans="1:49" ht="14.25">
      <c r="A103" s="336" t="s">
        <v>1755</v>
      </c>
      <c r="B103" s="35" t="s">
        <v>1757</v>
      </c>
      <c r="C103" s="36" t="s">
        <v>4904</v>
      </c>
      <c r="D103" s="998">
        <f ca="1">SUMIF(Codifica_CE!D:U,$A103,Codifica_CE!T:T)-SUMIF(Codifica_CE!$D$2482:$U$3721,$A103,Codifica_CE!$T$2482:$T$3721)</f>
        <v>514</v>
      </c>
      <c r="E103" s="981">
        <f t="shared" si="3"/>
        <v>514</v>
      </c>
      <c r="F103" s="37" t="str">
        <f>Info!$B$2</f>
        <v>323</v>
      </c>
      <c r="G103" s="477"/>
      <c r="H103" s="759">
        <f>+Cons_San_TOT!H103+Cons_Ter_TOT!H103+Cons_Ric!H103+Cons_118!H103</f>
        <v>0</v>
      </c>
      <c r="I103" s="759">
        <f>+Cons_San_TOT!I103+Cons_Ter_TOT!I103+Cons_Ric!I103+Cons_118!I103</f>
        <v>35</v>
      </c>
      <c r="J103" s="759">
        <f>+Cons_San_TOT!J103+Cons_Ter_TOT!J103+Cons_Ric!J103+Cons_118!J103</f>
        <v>0</v>
      </c>
      <c r="K103" s="759">
        <f>+Cons_San_TOT!K103+Cons_Ter_TOT!K103+Cons_Ric!K103+Cons_118!K103</f>
        <v>0</v>
      </c>
      <c r="L103" s="759">
        <f>+Cons_San_TOT!L103+Cons_Ter_TOT!L103+Cons_Ric!L103+Cons_118!L103</f>
        <v>0</v>
      </c>
      <c r="M103" s="759">
        <f>+Cons_San_TOT!M103+Cons_Ter_TOT!M103+Cons_Ric!M103+Cons_118!M103</f>
        <v>0</v>
      </c>
      <c r="N103" s="759">
        <f>+Cons_San_TOT!N103+Cons_Ter_TOT!N103+Cons_Ric!N103+Cons_118!N103</f>
        <v>0</v>
      </c>
      <c r="O103" s="759">
        <f>+Cons_San_TOT!O103+Cons_Ter_TOT!O103+Cons_Ric!O103+Cons_118!O103</f>
        <v>0</v>
      </c>
      <c r="P103" s="759">
        <f>+Cons_San_TOT!P103+Cons_Ter_TOT!P103+Cons_Ric!P103+Cons_118!P103</f>
        <v>0</v>
      </c>
      <c r="Q103" s="759">
        <f>+Cons_San_TOT!Q103+Cons_Ter_TOT!Q103+Cons_Ric!Q103+Cons_118!Q103</f>
        <v>0</v>
      </c>
      <c r="R103" s="759">
        <f>+Cons_San_TOT!R103+Cons_Ter_TOT!R103+Cons_Ric!R103+Cons_118!R103</f>
        <v>0</v>
      </c>
      <c r="S103" s="759">
        <f>+Cons_San_TOT!S103+Cons_Ter_TOT!S103+Cons_Ric!S103+Cons_118!S103</f>
        <v>0</v>
      </c>
      <c r="T103" s="759">
        <f>+Cons_San_TOT!T103+Cons_Ter_TOT!T103+Cons_Ric!T103+Cons_118!T103</f>
        <v>0</v>
      </c>
      <c r="U103" s="759">
        <f>+Cons_San_TOT!U103+Cons_Ter_TOT!U103+Cons_Ric!U103+Cons_118!U103</f>
        <v>0</v>
      </c>
      <c r="V103" s="759">
        <f>+Cons_San_TOT!V103+Cons_Ter_TOT!V103+Cons_Ric!V103+Cons_118!V103</f>
        <v>0</v>
      </c>
      <c r="W103" s="759">
        <f>+Cons_San_TOT!W103+Cons_Ter_TOT!W103+Cons_Ric!W103+Cons_118!W103</f>
        <v>0</v>
      </c>
      <c r="X103" s="759">
        <f>+Cons_San_TOT!X103+Cons_Ter_TOT!X103+Cons_Ric!X103+Cons_118!X103</f>
        <v>0</v>
      </c>
      <c r="Y103" s="759">
        <f>+Cons_San_TOT!Y103+Cons_Ter_TOT!Y103+Cons_Ric!Y103+Cons_118!Y103</f>
        <v>0</v>
      </c>
      <c r="Z103" s="759">
        <f>+Cons_San_TOT!Z103+Cons_Ter_TOT!Z103+Cons_Ric!Z103+Cons_118!Z103</f>
        <v>0</v>
      </c>
      <c r="AA103" s="759">
        <f>+Cons_San_TOT!AA103+Cons_Ter_TOT!AA103+Cons_Ric!AA103+Cons_118!AA103</f>
        <v>0</v>
      </c>
      <c r="AB103" s="759">
        <f>+Cons_San_TOT!AB103+Cons_Ter_TOT!AB103+Cons_Ric!AB103+Cons_118!AB103</f>
        <v>184</v>
      </c>
      <c r="AC103" s="759">
        <f>+Cons_San_TOT!AC103+Cons_Ter_TOT!AC103+Cons_Ric!AC103+Cons_118!AC103</f>
        <v>295</v>
      </c>
      <c r="AD103" s="759">
        <f>+Cons_San_TOT!AD103+Cons_Ter_TOT!AD103+Cons_Ric!AD103+Cons_118!AD103</f>
        <v>0</v>
      </c>
      <c r="AE103" s="759">
        <f>+Cons_San_TOT!AE103+Cons_Ter_TOT!AE103+Cons_Ric!AE103+Cons_118!AE103</f>
        <v>0</v>
      </c>
      <c r="AF103" s="759">
        <f>+Cons_San_TOT!AF103+Cons_Ter_TOT!AF103+Cons_Ric!AF103+Cons_118!AF103</f>
        <v>0</v>
      </c>
      <c r="AG103" s="759">
        <f>+Cons_San_TOT!AG103+Cons_Ter_TOT!AG103+Cons_Ric!AG103+Cons_118!AG103</f>
        <v>0</v>
      </c>
      <c r="AH103" s="759">
        <f>+Cons_San_TOT!AH103+Cons_Ter_TOT!AH103+Cons_Ric!AH103+Cons_118!AH103</f>
        <v>0</v>
      </c>
      <c r="AI103" s="759">
        <f>+Cons_San_TOT!AI103+Cons_Ter_TOT!AI103+Cons_Ric!AI103+Cons_118!AI103</f>
        <v>0</v>
      </c>
      <c r="AJ103" s="759">
        <f>+Cons_San_TOT!AJ103+Cons_Ter_TOT!AJ103+Cons_Ric!AJ103+Cons_118!AJ103</f>
        <v>0</v>
      </c>
      <c r="AK103" s="759">
        <f>+Cons_San_TOT!AK103+Cons_Ter_TOT!AK103+Cons_Ric!AK103+Cons_118!AK103</f>
        <v>0</v>
      </c>
      <c r="AL103" s="759">
        <f>+Cons_San_TOT!AL103+Cons_Ter_TOT!AL103+Cons_Ric!AL103+Cons_118!AL103</f>
        <v>0</v>
      </c>
      <c r="AM103" s="759">
        <f>+Cons_San_TOT!AM103+Cons_Ter_TOT!AM103+Cons_Ric!AM103+Cons_118!AM103</f>
        <v>0</v>
      </c>
      <c r="AN103" s="759">
        <f>+Cons_San_TOT!AN103+Cons_Ter_TOT!AN103+Cons_Ric!AN103+Cons_118!AN103</f>
        <v>0</v>
      </c>
      <c r="AO103" s="759">
        <f>+Cons_San_TOT!AO103+Cons_Ter_TOT!AO103+Cons_Ric!AO103+Cons_118!AO103</f>
        <v>0</v>
      </c>
      <c r="AP103" s="759">
        <f>+Cons_San_TOT!AP103+Cons_Ter_TOT!AP103+Cons_Ric!AP103+Cons_118!AP103</f>
        <v>0</v>
      </c>
      <c r="AQ103" s="759">
        <f>+Cons_San_TOT!AQ103+Cons_Ter_TOT!AQ103+Cons_Ric!AQ103+Cons_118!AQ103</f>
        <v>0</v>
      </c>
      <c r="AR103" s="759">
        <f>+Cons_San_TOT!AR103+Cons_Ter_TOT!AR103+Cons_Ric!AR103+Cons_118!AR103</f>
        <v>0</v>
      </c>
      <c r="AS103" s="759">
        <f>+Cons_San_TOT!AS103+Cons_Ter_TOT!AS103+Cons_Ric!AS103+Cons_118!AS103</f>
        <v>0</v>
      </c>
      <c r="AT103" s="759">
        <f>+Cons_San_TOT!AT103+Cons_Ter_TOT!AT103+Cons_Ric!AT103+Cons_118!AT103</f>
        <v>0</v>
      </c>
      <c r="AU103" s="759">
        <f>+Cons_San_TOT!AU103+Cons_Ter_TOT!AU103+Cons_Ric!AU103+Cons_118!AU103</f>
        <v>0</v>
      </c>
      <c r="AV103" s="759">
        <f>+Cons_San_TOT!AV103+Cons_Ter_TOT!AV103+Cons_Ric!AV103+Cons_118!AV103</f>
        <v>0</v>
      </c>
      <c r="AW103" s="759">
        <f>+Cons_San_TOT!AW103+Cons_Ter_TOT!AW103+Cons_Ric!AW103+Cons_118!AW103</f>
        <v>0</v>
      </c>
    </row>
    <row r="104" spans="1:49" ht="14.25">
      <c r="A104" s="336" t="s">
        <v>1780</v>
      </c>
      <c r="B104" s="35" t="s">
        <v>1783</v>
      </c>
      <c r="C104" s="36" t="s">
        <v>4904</v>
      </c>
      <c r="D104" s="998">
        <f ca="1">SUMIF(Codifica_CE!D:U,$A104,Codifica_CE!T:T)-SUMIF(Codifica_CE!$D$2482:$U$3721,$A104,Codifica_CE!$T$2482:$T$3721)</f>
        <v>0</v>
      </c>
      <c r="E104" s="981">
        <f t="shared" si="3"/>
        <v>0</v>
      </c>
      <c r="F104" s="37" t="str">
        <f>Info!$B$2</f>
        <v>323</v>
      </c>
      <c r="G104" s="477"/>
      <c r="H104" s="759">
        <f>+Cons_San_TOT!H104+Cons_Ter_TOT!H104+Cons_Ric!H104+Cons_118!H104</f>
        <v>0</v>
      </c>
      <c r="I104" s="759">
        <f>+Cons_San_TOT!I104+Cons_Ter_TOT!I104+Cons_Ric!I104+Cons_118!I104</f>
        <v>0</v>
      </c>
      <c r="J104" s="759">
        <f>+Cons_San_TOT!J104+Cons_Ter_TOT!J104+Cons_Ric!J104+Cons_118!J104</f>
        <v>0</v>
      </c>
      <c r="K104" s="759">
        <f>+Cons_San_TOT!K104+Cons_Ter_TOT!K104+Cons_Ric!K104+Cons_118!K104</f>
        <v>0</v>
      </c>
      <c r="L104" s="759">
        <f>+Cons_San_TOT!L104+Cons_Ter_TOT!L104+Cons_Ric!L104+Cons_118!L104</f>
        <v>0</v>
      </c>
      <c r="M104" s="759">
        <f>+Cons_San_TOT!M104+Cons_Ter_TOT!M104+Cons_Ric!M104+Cons_118!M104</f>
        <v>0</v>
      </c>
      <c r="N104" s="759">
        <f>+Cons_San_TOT!N104+Cons_Ter_TOT!N104+Cons_Ric!N104+Cons_118!N104</f>
        <v>0</v>
      </c>
      <c r="O104" s="759">
        <f>+Cons_San_TOT!O104+Cons_Ter_TOT!O104+Cons_Ric!O104+Cons_118!O104</f>
        <v>0</v>
      </c>
      <c r="P104" s="759">
        <f>+Cons_San_TOT!P104+Cons_Ter_TOT!P104+Cons_Ric!P104+Cons_118!P104</f>
        <v>0</v>
      </c>
      <c r="Q104" s="759">
        <f>+Cons_San_TOT!Q104+Cons_Ter_TOT!Q104+Cons_Ric!Q104+Cons_118!Q104</f>
        <v>0</v>
      </c>
      <c r="R104" s="759">
        <f>+Cons_San_TOT!R104+Cons_Ter_TOT!R104+Cons_Ric!R104+Cons_118!R104</f>
        <v>0</v>
      </c>
      <c r="S104" s="759">
        <f>+Cons_San_TOT!S104+Cons_Ter_TOT!S104+Cons_Ric!S104+Cons_118!S104</f>
        <v>0</v>
      </c>
      <c r="T104" s="759">
        <f>+Cons_San_TOT!T104+Cons_Ter_TOT!T104+Cons_Ric!T104+Cons_118!T104</f>
        <v>0</v>
      </c>
      <c r="U104" s="759">
        <f>+Cons_San_TOT!U104+Cons_Ter_TOT!U104+Cons_Ric!U104+Cons_118!U104</f>
        <v>0</v>
      </c>
      <c r="V104" s="759">
        <f>+Cons_San_TOT!V104+Cons_Ter_TOT!V104+Cons_Ric!V104+Cons_118!V104</f>
        <v>0</v>
      </c>
      <c r="W104" s="759">
        <f>+Cons_San_TOT!W104+Cons_Ter_TOT!W104+Cons_Ric!W104+Cons_118!W104</f>
        <v>0</v>
      </c>
      <c r="X104" s="759">
        <f>+Cons_San_TOT!X104+Cons_Ter_TOT!X104+Cons_Ric!X104+Cons_118!X104</f>
        <v>0</v>
      </c>
      <c r="Y104" s="759">
        <f>+Cons_San_TOT!Y104+Cons_Ter_TOT!Y104+Cons_Ric!Y104+Cons_118!Y104</f>
        <v>0</v>
      </c>
      <c r="Z104" s="759">
        <f>+Cons_San_TOT!Z104+Cons_Ter_TOT!Z104+Cons_Ric!Z104+Cons_118!Z104</f>
        <v>0</v>
      </c>
      <c r="AA104" s="759">
        <f>+Cons_San_TOT!AA104+Cons_Ter_TOT!AA104+Cons_Ric!AA104+Cons_118!AA104</f>
        <v>0</v>
      </c>
      <c r="AB104" s="759">
        <f>+Cons_San_TOT!AB104+Cons_Ter_TOT!AB104+Cons_Ric!AB104+Cons_118!AB104</f>
        <v>0</v>
      </c>
      <c r="AC104" s="759">
        <f>+Cons_San_TOT!AC104+Cons_Ter_TOT!AC104+Cons_Ric!AC104+Cons_118!AC104</f>
        <v>0</v>
      </c>
      <c r="AD104" s="759">
        <f>+Cons_San_TOT!AD104+Cons_Ter_TOT!AD104+Cons_Ric!AD104+Cons_118!AD104</f>
        <v>0</v>
      </c>
      <c r="AE104" s="759">
        <f>+Cons_San_TOT!AE104+Cons_Ter_TOT!AE104+Cons_Ric!AE104+Cons_118!AE104</f>
        <v>0</v>
      </c>
      <c r="AF104" s="759">
        <f>+Cons_San_TOT!AF104+Cons_Ter_TOT!AF104+Cons_Ric!AF104+Cons_118!AF104</f>
        <v>0</v>
      </c>
      <c r="AG104" s="759">
        <f>+Cons_San_TOT!AG104+Cons_Ter_TOT!AG104+Cons_Ric!AG104+Cons_118!AG104</f>
        <v>0</v>
      </c>
      <c r="AH104" s="759">
        <f>+Cons_San_TOT!AH104+Cons_Ter_TOT!AH104+Cons_Ric!AH104+Cons_118!AH104</f>
        <v>0</v>
      </c>
      <c r="AI104" s="759">
        <f>+Cons_San_TOT!AI104+Cons_Ter_TOT!AI104+Cons_Ric!AI104+Cons_118!AI104</f>
        <v>0</v>
      </c>
      <c r="AJ104" s="759">
        <f>+Cons_San_TOT!AJ104+Cons_Ter_TOT!AJ104+Cons_Ric!AJ104+Cons_118!AJ104</f>
        <v>0</v>
      </c>
      <c r="AK104" s="759">
        <f>+Cons_San_TOT!AK104+Cons_Ter_TOT!AK104+Cons_Ric!AK104+Cons_118!AK104</f>
        <v>0</v>
      </c>
      <c r="AL104" s="759">
        <f>+Cons_San_TOT!AL104+Cons_Ter_TOT!AL104+Cons_Ric!AL104+Cons_118!AL104</f>
        <v>0</v>
      </c>
      <c r="AM104" s="759">
        <f>+Cons_San_TOT!AM104+Cons_Ter_TOT!AM104+Cons_Ric!AM104+Cons_118!AM104</f>
        <v>0</v>
      </c>
      <c r="AN104" s="759">
        <f>+Cons_San_TOT!AN104+Cons_Ter_TOT!AN104+Cons_Ric!AN104+Cons_118!AN104</f>
        <v>0</v>
      </c>
      <c r="AO104" s="759">
        <f>+Cons_San_TOT!AO104+Cons_Ter_TOT!AO104+Cons_Ric!AO104+Cons_118!AO104</f>
        <v>0</v>
      </c>
      <c r="AP104" s="759">
        <f>+Cons_San_TOT!AP104+Cons_Ter_TOT!AP104+Cons_Ric!AP104+Cons_118!AP104</f>
        <v>0</v>
      </c>
      <c r="AQ104" s="759">
        <f>+Cons_San_TOT!AQ104+Cons_Ter_TOT!AQ104+Cons_Ric!AQ104+Cons_118!AQ104</f>
        <v>0</v>
      </c>
      <c r="AR104" s="759">
        <f>+Cons_San_TOT!AR104+Cons_Ter_TOT!AR104+Cons_Ric!AR104+Cons_118!AR104</f>
        <v>0</v>
      </c>
      <c r="AS104" s="759">
        <f>+Cons_San_TOT!AS104+Cons_Ter_TOT!AS104+Cons_Ric!AS104+Cons_118!AS104</f>
        <v>0</v>
      </c>
      <c r="AT104" s="759">
        <f>+Cons_San_TOT!AT104+Cons_Ter_TOT!AT104+Cons_Ric!AT104+Cons_118!AT104</f>
        <v>0</v>
      </c>
      <c r="AU104" s="759">
        <f>+Cons_San_TOT!AU104+Cons_Ter_TOT!AU104+Cons_Ric!AU104+Cons_118!AU104</f>
        <v>0</v>
      </c>
      <c r="AV104" s="759">
        <f>+Cons_San_TOT!AV104+Cons_Ter_TOT!AV104+Cons_Ric!AV104+Cons_118!AV104</f>
        <v>0</v>
      </c>
      <c r="AW104" s="759">
        <f>+Cons_San_TOT!AW104+Cons_Ter_TOT!AW104+Cons_Ric!AW104+Cons_118!AW104</f>
        <v>0</v>
      </c>
    </row>
    <row r="105" spans="1:49" ht="38.25">
      <c r="A105" s="336" t="s">
        <v>1816</v>
      </c>
      <c r="B105" s="35" t="s">
        <v>1818</v>
      </c>
      <c r="C105" s="36" t="s">
        <v>4904</v>
      </c>
      <c r="D105" s="998">
        <f ca="1">SUMIF(Codifica_CE!D:U,$A105,Codifica_CE!T:T)-SUMIF(Codifica_CE!$D$2482:$U$3721,$A105,Codifica_CE!$T$2482:$T$3721)</f>
        <v>0</v>
      </c>
      <c r="E105" s="981">
        <f t="shared" si="3"/>
        <v>0</v>
      </c>
      <c r="F105" s="37" t="str">
        <f>Info!$B$2</f>
        <v>323</v>
      </c>
      <c r="G105" s="477"/>
      <c r="H105" s="759">
        <f>+Cons_San_TOT!H105+Cons_Ter_TOT!H105+Cons_Ric!H105+Cons_118!H105</f>
        <v>0</v>
      </c>
      <c r="I105" s="759">
        <f>+Cons_San_TOT!I105+Cons_Ter_TOT!I105+Cons_Ric!I105+Cons_118!I105</f>
        <v>0</v>
      </c>
      <c r="J105" s="759">
        <f>+Cons_San_TOT!J105+Cons_Ter_TOT!J105+Cons_Ric!J105+Cons_118!J105</f>
        <v>0</v>
      </c>
      <c r="K105" s="759">
        <f>+Cons_San_TOT!K105+Cons_Ter_TOT!K105+Cons_Ric!K105+Cons_118!K105</f>
        <v>0</v>
      </c>
      <c r="L105" s="759">
        <f>+Cons_San_TOT!L105+Cons_Ter_TOT!L105+Cons_Ric!L105+Cons_118!L105</f>
        <v>0</v>
      </c>
      <c r="M105" s="759">
        <f>+Cons_San_TOT!M105+Cons_Ter_TOT!M105+Cons_Ric!M105+Cons_118!M105</f>
        <v>0</v>
      </c>
      <c r="N105" s="759">
        <f>+Cons_San_TOT!N105+Cons_Ter_TOT!N105+Cons_Ric!N105+Cons_118!N105</f>
        <v>0</v>
      </c>
      <c r="O105" s="759">
        <f>+Cons_San_TOT!O105+Cons_Ter_TOT!O105+Cons_Ric!O105+Cons_118!O105</f>
        <v>0</v>
      </c>
      <c r="P105" s="759">
        <f>+Cons_San_TOT!P105+Cons_Ter_TOT!P105+Cons_Ric!P105+Cons_118!P105</f>
        <v>0</v>
      </c>
      <c r="Q105" s="759">
        <f>+Cons_San_TOT!Q105+Cons_Ter_TOT!Q105+Cons_Ric!Q105+Cons_118!Q105</f>
        <v>0</v>
      </c>
      <c r="R105" s="759">
        <f>+Cons_San_TOT!R105+Cons_Ter_TOT!R105+Cons_Ric!R105+Cons_118!R105</f>
        <v>0</v>
      </c>
      <c r="S105" s="759">
        <f>+Cons_San_TOT!S105+Cons_Ter_TOT!S105+Cons_Ric!S105+Cons_118!S105</f>
        <v>0</v>
      </c>
      <c r="T105" s="759">
        <f>+Cons_San_TOT!T105+Cons_Ter_TOT!T105+Cons_Ric!T105+Cons_118!T105</f>
        <v>0</v>
      </c>
      <c r="U105" s="759">
        <f>+Cons_San_TOT!U105+Cons_Ter_TOT!U105+Cons_Ric!U105+Cons_118!U105</f>
        <v>0</v>
      </c>
      <c r="V105" s="759">
        <f>+Cons_San_TOT!V105+Cons_Ter_TOT!V105+Cons_Ric!V105+Cons_118!V105</f>
        <v>0</v>
      </c>
      <c r="W105" s="759">
        <f>+Cons_San_TOT!W105+Cons_Ter_TOT!W105+Cons_Ric!W105+Cons_118!W105</f>
        <v>0</v>
      </c>
      <c r="X105" s="759">
        <f>+Cons_San_TOT!X105+Cons_Ter_TOT!X105+Cons_Ric!X105+Cons_118!X105</f>
        <v>0</v>
      </c>
      <c r="Y105" s="759">
        <f>+Cons_San_TOT!Y105+Cons_Ter_TOT!Y105+Cons_Ric!Y105+Cons_118!Y105</f>
        <v>0</v>
      </c>
      <c r="Z105" s="759">
        <f>+Cons_San_TOT!Z105+Cons_Ter_TOT!Z105+Cons_Ric!Z105+Cons_118!Z105</f>
        <v>0</v>
      </c>
      <c r="AA105" s="759">
        <f>+Cons_San_TOT!AA105+Cons_Ter_TOT!AA105+Cons_Ric!AA105+Cons_118!AA105</f>
        <v>0</v>
      </c>
      <c r="AB105" s="759">
        <f>+Cons_San_TOT!AB105+Cons_Ter_TOT!AB105+Cons_Ric!AB105+Cons_118!AB105</f>
        <v>0</v>
      </c>
      <c r="AC105" s="759">
        <f>+Cons_San_TOT!AC105+Cons_Ter_TOT!AC105+Cons_Ric!AC105+Cons_118!AC105</f>
        <v>0</v>
      </c>
      <c r="AD105" s="759">
        <f>+Cons_San_TOT!AD105+Cons_Ter_TOT!AD105+Cons_Ric!AD105+Cons_118!AD105</f>
        <v>0</v>
      </c>
      <c r="AE105" s="759">
        <f>+Cons_San_TOT!AE105+Cons_Ter_TOT!AE105+Cons_Ric!AE105+Cons_118!AE105</f>
        <v>0</v>
      </c>
      <c r="AF105" s="759">
        <f>+Cons_San_TOT!AF105+Cons_Ter_TOT!AF105+Cons_Ric!AF105+Cons_118!AF105</f>
        <v>0</v>
      </c>
      <c r="AG105" s="759">
        <f>+Cons_San_TOT!AG105+Cons_Ter_TOT!AG105+Cons_Ric!AG105+Cons_118!AG105</f>
        <v>0</v>
      </c>
      <c r="AH105" s="759">
        <f>+Cons_San_TOT!AH105+Cons_Ter_TOT!AH105+Cons_Ric!AH105+Cons_118!AH105</f>
        <v>0</v>
      </c>
      <c r="AI105" s="759">
        <f>+Cons_San_TOT!AI105+Cons_Ter_TOT!AI105+Cons_Ric!AI105+Cons_118!AI105</f>
        <v>0</v>
      </c>
      <c r="AJ105" s="759">
        <f>+Cons_San_TOT!AJ105+Cons_Ter_TOT!AJ105+Cons_Ric!AJ105+Cons_118!AJ105</f>
        <v>0</v>
      </c>
      <c r="AK105" s="759">
        <f>+Cons_San_TOT!AK105+Cons_Ter_TOT!AK105+Cons_Ric!AK105+Cons_118!AK105</f>
        <v>0</v>
      </c>
      <c r="AL105" s="759">
        <f>+Cons_San_TOT!AL105+Cons_Ter_TOT!AL105+Cons_Ric!AL105+Cons_118!AL105</f>
        <v>0</v>
      </c>
      <c r="AM105" s="759">
        <f>+Cons_San_TOT!AM105+Cons_Ter_TOT!AM105+Cons_Ric!AM105+Cons_118!AM105</f>
        <v>0</v>
      </c>
      <c r="AN105" s="759">
        <f>+Cons_San_TOT!AN105+Cons_Ter_TOT!AN105+Cons_Ric!AN105+Cons_118!AN105</f>
        <v>0</v>
      </c>
      <c r="AO105" s="759">
        <f>+Cons_San_TOT!AO105+Cons_Ter_TOT!AO105+Cons_Ric!AO105+Cons_118!AO105</f>
        <v>0</v>
      </c>
      <c r="AP105" s="759">
        <f>+Cons_San_TOT!AP105+Cons_Ter_TOT!AP105+Cons_Ric!AP105+Cons_118!AP105</f>
        <v>0</v>
      </c>
      <c r="AQ105" s="759">
        <f>+Cons_San_TOT!AQ105+Cons_Ter_TOT!AQ105+Cons_Ric!AQ105+Cons_118!AQ105</f>
        <v>0</v>
      </c>
      <c r="AR105" s="759">
        <f>+Cons_San_TOT!AR105+Cons_Ter_TOT!AR105+Cons_Ric!AR105+Cons_118!AR105</f>
        <v>0</v>
      </c>
      <c r="AS105" s="759">
        <f>+Cons_San_TOT!AS105+Cons_Ter_TOT!AS105+Cons_Ric!AS105+Cons_118!AS105</f>
        <v>0</v>
      </c>
      <c r="AT105" s="759">
        <f>+Cons_San_TOT!AT105+Cons_Ter_TOT!AT105+Cons_Ric!AT105+Cons_118!AT105</f>
        <v>0</v>
      </c>
      <c r="AU105" s="759">
        <f>+Cons_San_TOT!AU105+Cons_Ter_TOT!AU105+Cons_Ric!AU105+Cons_118!AU105</f>
        <v>0</v>
      </c>
      <c r="AV105" s="759">
        <f>+Cons_San_TOT!AV105+Cons_Ter_TOT!AV105+Cons_Ric!AV105+Cons_118!AV105</f>
        <v>0</v>
      </c>
      <c r="AW105" s="759">
        <f>+Cons_San_TOT!AW105+Cons_Ter_TOT!AW105+Cons_Ric!AW105+Cons_118!AW105</f>
        <v>0</v>
      </c>
    </row>
    <row r="106" spans="1:49" ht="14.25">
      <c r="A106" s="336" t="s">
        <v>1839</v>
      </c>
      <c r="B106" s="35" t="s">
        <v>1840</v>
      </c>
      <c r="C106" s="36" t="s">
        <v>4904</v>
      </c>
      <c r="D106" s="998">
        <f ca="1">SUMIF(Codifica_CE!D:U,$A106,Codifica_CE!T:T)-SUMIF(Codifica_CE!$D$2482:$U$3721,$A106,Codifica_CE!$T$2482:$T$3721)</f>
        <v>0</v>
      </c>
      <c r="E106" s="981">
        <f t="shared" si="3"/>
        <v>0</v>
      </c>
      <c r="F106" s="37" t="str">
        <f>Info!$B$2</f>
        <v>323</v>
      </c>
      <c r="G106" s="477"/>
      <c r="H106" s="759">
        <f>+Cons_San_TOT!H106+Cons_Ter_TOT!H106+Cons_Ric!H106+Cons_118!H106</f>
        <v>0</v>
      </c>
      <c r="I106" s="759">
        <f>+Cons_San_TOT!I106+Cons_Ter_TOT!I106+Cons_Ric!I106+Cons_118!I106</f>
        <v>0</v>
      </c>
      <c r="J106" s="759">
        <f>+Cons_San_TOT!J106+Cons_Ter_TOT!J106+Cons_Ric!J106+Cons_118!J106</f>
        <v>0</v>
      </c>
      <c r="K106" s="759">
        <f>+Cons_San_TOT!K106+Cons_Ter_TOT!K106+Cons_Ric!K106+Cons_118!K106</f>
        <v>0</v>
      </c>
      <c r="L106" s="759">
        <f>+Cons_San_TOT!L106+Cons_Ter_TOT!L106+Cons_Ric!L106+Cons_118!L106</f>
        <v>0</v>
      </c>
      <c r="M106" s="759">
        <f>+Cons_San_TOT!M106+Cons_Ter_TOT!M106+Cons_Ric!M106+Cons_118!M106</f>
        <v>0</v>
      </c>
      <c r="N106" s="759">
        <f>+Cons_San_TOT!N106+Cons_Ter_TOT!N106+Cons_Ric!N106+Cons_118!N106</f>
        <v>0</v>
      </c>
      <c r="O106" s="759">
        <f>+Cons_San_TOT!O106+Cons_Ter_TOT!O106+Cons_Ric!O106+Cons_118!O106</f>
        <v>0</v>
      </c>
      <c r="P106" s="759">
        <f>+Cons_San_TOT!P106+Cons_Ter_TOT!P106+Cons_Ric!P106+Cons_118!P106</f>
        <v>0</v>
      </c>
      <c r="Q106" s="759">
        <f>+Cons_San_TOT!Q106+Cons_Ter_TOT!Q106+Cons_Ric!Q106+Cons_118!Q106</f>
        <v>0</v>
      </c>
      <c r="R106" s="759">
        <f>+Cons_San_TOT!R106+Cons_Ter_TOT!R106+Cons_Ric!R106+Cons_118!R106</f>
        <v>0</v>
      </c>
      <c r="S106" s="759">
        <f>+Cons_San_TOT!S106+Cons_Ter_TOT!S106+Cons_Ric!S106+Cons_118!S106</f>
        <v>0</v>
      </c>
      <c r="T106" s="759">
        <f>+Cons_San_TOT!T106+Cons_Ter_TOT!T106+Cons_Ric!T106+Cons_118!T106</f>
        <v>0</v>
      </c>
      <c r="U106" s="759">
        <f>+Cons_San_TOT!U106+Cons_Ter_TOT!U106+Cons_Ric!U106+Cons_118!U106</f>
        <v>0</v>
      </c>
      <c r="V106" s="759">
        <f>+Cons_San_TOT!V106+Cons_Ter_TOT!V106+Cons_Ric!V106+Cons_118!V106</f>
        <v>0</v>
      </c>
      <c r="W106" s="759">
        <f>+Cons_San_TOT!W106+Cons_Ter_TOT!W106+Cons_Ric!W106+Cons_118!W106</f>
        <v>0</v>
      </c>
      <c r="X106" s="759">
        <f>+Cons_San_TOT!X106+Cons_Ter_TOT!X106+Cons_Ric!X106+Cons_118!X106</f>
        <v>0</v>
      </c>
      <c r="Y106" s="759">
        <f>+Cons_San_TOT!Y106+Cons_Ter_TOT!Y106+Cons_Ric!Y106+Cons_118!Y106</f>
        <v>0</v>
      </c>
      <c r="Z106" s="759">
        <f>+Cons_San_TOT!Z106+Cons_Ter_TOT!Z106+Cons_Ric!Z106+Cons_118!Z106</f>
        <v>0</v>
      </c>
      <c r="AA106" s="759">
        <f>+Cons_San_TOT!AA106+Cons_Ter_TOT!AA106+Cons_Ric!AA106+Cons_118!AA106</f>
        <v>0</v>
      </c>
      <c r="AB106" s="759">
        <f>+Cons_San_TOT!AB106+Cons_Ter_TOT!AB106+Cons_Ric!AB106+Cons_118!AB106</f>
        <v>0</v>
      </c>
      <c r="AC106" s="759">
        <f>+Cons_San_TOT!AC106+Cons_Ter_TOT!AC106+Cons_Ric!AC106+Cons_118!AC106</f>
        <v>0</v>
      </c>
      <c r="AD106" s="759">
        <f>+Cons_San_TOT!AD106+Cons_Ter_TOT!AD106+Cons_Ric!AD106+Cons_118!AD106</f>
        <v>0</v>
      </c>
      <c r="AE106" s="759">
        <f>+Cons_San_TOT!AE106+Cons_Ter_TOT!AE106+Cons_Ric!AE106+Cons_118!AE106</f>
        <v>0</v>
      </c>
      <c r="AF106" s="759">
        <f>+Cons_San_TOT!AF106+Cons_Ter_TOT!AF106+Cons_Ric!AF106+Cons_118!AF106</f>
        <v>0</v>
      </c>
      <c r="AG106" s="759">
        <f>+Cons_San_TOT!AG106+Cons_Ter_TOT!AG106+Cons_Ric!AG106+Cons_118!AG106</f>
        <v>0</v>
      </c>
      <c r="AH106" s="759">
        <f>+Cons_San_TOT!AH106+Cons_Ter_TOT!AH106+Cons_Ric!AH106+Cons_118!AH106</f>
        <v>0</v>
      </c>
      <c r="AI106" s="759">
        <f>+Cons_San_TOT!AI106+Cons_Ter_TOT!AI106+Cons_Ric!AI106+Cons_118!AI106</f>
        <v>0</v>
      </c>
      <c r="AJ106" s="759">
        <f>+Cons_San_TOT!AJ106+Cons_Ter_TOT!AJ106+Cons_Ric!AJ106+Cons_118!AJ106</f>
        <v>0</v>
      </c>
      <c r="AK106" s="759">
        <f>+Cons_San_TOT!AK106+Cons_Ter_TOT!AK106+Cons_Ric!AK106+Cons_118!AK106</f>
        <v>0</v>
      </c>
      <c r="AL106" s="759">
        <f>+Cons_San_TOT!AL106+Cons_Ter_TOT!AL106+Cons_Ric!AL106+Cons_118!AL106</f>
        <v>0</v>
      </c>
      <c r="AM106" s="759">
        <f>+Cons_San_TOT!AM106+Cons_Ter_TOT!AM106+Cons_Ric!AM106+Cons_118!AM106</f>
        <v>0</v>
      </c>
      <c r="AN106" s="759">
        <f>+Cons_San_TOT!AN106+Cons_Ter_TOT!AN106+Cons_Ric!AN106+Cons_118!AN106</f>
        <v>0</v>
      </c>
      <c r="AO106" s="759">
        <f>+Cons_San_TOT!AO106+Cons_Ter_TOT!AO106+Cons_Ric!AO106+Cons_118!AO106</f>
        <v>0</v>
      </c>
      <c r="AP106" s="759">
        <f>+Cons_San_TOT!AP106+Cons_Ter_TOT!AP106+Cons_Ric!AP106+Cons_118!AP106</f>
        <v>0</v>
      </c>
      <c r="AQ106" s="759">
        <f>+Cons_San_TOT!AQ106+Cons_Ter_TOT!AQ106+Cons_Ric!AQ106+Cons_118!AQ106</f>
        <v>0</v>
      </c>
      <c r="AR106" s="759">
        <f>+Cons_San_TOT!AR106+Cons_Ter_TOT!AR106+Cons_Ric!AR106+Cons_118!AR106</f>
        <v>0</v>
      </c>
      <c r="AS106" s="759">
        <f>+Cons_San_TOT!AS106+Cons_Ter_TOT!AS106+Cons_Ric!AS106+Cons_118!AS106</f>
        <v>0</v>
      </c>
      <c r="AT106" s="759">
        <f>+Cons_San_TOT!AT106+Cons_Ter_TOT!AT106+Cons_Ric!AT106+Cons_118!AT106</f>
        <v>0</v>
      </c>
      <c r="AU106" s="759">
        <f>+Cons_San_TOT!AU106+Cons_Ter_TOT!AU106+Cons_Ric!AU106+Cons_118!AU106</f>
        <v>0</v>
      </c>
      <c r="AV106" s="759">
        <f>+Cons_San_TOT!AV106+Cons_Ter_TOT!AV106+Cons_Ric!AV106+Cons_118!AV106</f>
        <v>0</v>
      </c>
      <c r="AW106" s="759">
        <f>+Cons_San_TOT!AW106+Cons_Ter_TOT!AW106+Cons_Ric!AW106+Cons_118!AW106</f>
        <v>0</v>
      </c>
    </row>
    <row r="107" spans="1:49" ht="15.75" customHeight="1">
      <c r="A107" s="335"/>
      <c r="B107" s="32" t="s">
        <v>4936</v>
      </c>
      <c r="C107" s="32"/>
      <c r="D107" s="999"/>
      <c r="E107" s="982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</row>
    <row r="108" spans="1:49" ht="14.25">
      <c r="A108" s="336" t="s">
        <v>1879</v>
      </c>
      <c r="B108" s="35" t="s">
        <v>1881</v>
      </c>
      <c r="C108" s="36" t="s">
        <v>4904</v>
      </c>
      <c r="D108" s="998">
        <f ca="1">SUMIF(Codifica_CE!D:U,$A108,Codifica_CE!T:T)-SUMIF(Codifica_CE!$D$2482:$U$3721,$A108,Codifica_CE!$T$2482:$T$3721)</f>
        <v>0</v>
      </c>
      <c r="E108" s="981">
        <f>SUM(H108:AW108)</f>
        <v>0</v>
      </c>
      <c r="F108" s="37" t="str">
        <f>Info!$B$2</f>
        <v>323</v>
      </c>
      <c r="G108" s="490"/>
      <c r="H108" s="758">
        <f>+Cons_San_TOT!H108+Cons_Ter_TOT!H108+Cons_Ric!H108+Cons_118!H108</f>
        <v>0</v>
      </c>
      <c r="I108" s="758">
        <f>+Cons_San_TOT!I108+Cons_Ter_TOT!I108+Cons_Ric!I108+Cons_118!I108</f>
        <v>0</v>
      </c>
      <c r="J108" s="758">
        <f>+Cons_San_TOT!J108+Cons_Ter_TOT!J108+Cons_Ric!J108+Cons_118!J108</f>
        <v>0</v>
      </c>
      <c r="K108" s="758">
        <f>+Cons_San_TOT!K108+Cons_Ter_TOT!K108+Cons_Ric!K108+Cons_118!K108</f>
        <v>0</v>
      </c>
      <c r="L108" s="758">
        <f>+Cons_San_TOT!L108+Cons_Ter_TOT!L108+Cons_Ric!L108+Cons_118!L108</f>
        <v>0</v>
      </c>
      <c r="M108" s="758">
        <f>+Cons_San_TOT!M108+Cons_Ter_TOT!M108+Cons_Ric!M108+Cons_118!M108</f>
        <v>0</v>
      </c>
      <c r="N108" s="758">
        <f>+Cons_San_TOT!N108+Cons_Ter_TOT!N108+Cons_Ric!N108+Cons_118!N108</f>
        <v>0</v>
      </c>
      <c r="O108" s="758">
        <f>+Cons_San_TOT!O108+Cons_Ter_TOT!O108+Cons_Ric!O108+Cons_118!O108</f>
        <v>0</v>
      </c>
      <c r="P108" s="758">
        <f>+Cons_San_TOT!P108+Cons_Ter_TOT!P108+Cons_Ric!P108+Cons_118!P108</f>
        <v>0</v>
      </c>
      <c r="Q108" s="758">
        <f>+Cons_San_TOT!Q108+Cons_Ter_TOT!Q108+Cons_Ric!Q108+Cons_118!Q108</f>
        <v>0</v>
      </c>
      <c r="R108" s="758">
        <f>+Cons_San_TOT!R108+Cons_Ter_TOT!R108+Cons_Ric!R108+Cons_118!R108</f>
        <v>0</v>
      </c>
      <c r="S108" s="758">
        <f>+Cons_San_TOT!S108+Cons_Ter_TOT!S108+Cons_Ric!S108+Cons_118!S108</f>
        <v>0</v>
      </c>
      <c r="T108" s="758">
        <f>+Cons_San_TOT!T108+Cons_Ter_TOT!T108+Cons_Ric!T108+Cons_118!T108</f>
        <v>0</v>
      </c>
      <c r="U108" s="758">
        <f>+Cons_San_TOT!U108+Cons_Ter_TOT!U108+Cons_Ric!U108+Cons_118!U108</f>
        <v>0</v>
      </c>
      <c r="V108" s="758">
        <f>+Cons_San_TOT!V108+Cons_Ter_TOT!V108+Cons_Ric!V108+Cons_118!V108</f>
        <v>0</v>
      </c>
      <c r="W108" s="758">
        <f>+Cons_San_TOT!W108+Cons_Ter_TOT!W108+Cons_Ric!W108+Cons_118!W108</f>
        <v>0</v>
      </c>
      <c r="X108" s="758">
        <f>+Cons_San_TOT!X108+Cons_Ter_TOT!X108+Cons_Ric!X108+Cons_118!X108</f>
        <v>0</v>
      </c>
      <c r="Y108" s="758">
        <f>+Cons_San_TOT!Y108+Cons_Ter_TOT!Y108+Cons_Ric!Y108+Cons_118!Y108</f>
        <v>0</v>
      </c>
      <c r="Z108" s="758">
        <f>+Cons_San_TOT!Z108+Cons_Ter_TOT!Z108+Cons_Ric!Z108+Cons_118!Z108</f>
        <v>0</v>
      </c>
      <c r="AA108" s="758">
        <f>+Cons_San_TOT!AA108+Cons_Ter_TOT!AA108+Cons_Ric!AA108+Cons_118!AA108</f>
        <v>0</v>
      </c>
      <c r="AB108" s="758">
        <f>+Cons_San_TOT!AB108+Cons_Ter_TOT!AB108+Cons_Ric!AB108+Cons_118!AB108</f>
        <v>0</v>
      </c>
      <c r="AC108" s="758">
        <f>+Cons_San_TOT!AC108+Cons_Ter_TOT!AC108+Cons_Ric!AC108+Cons_118!AC108</f>
        <v>0</v>
      </c>
      <c r="AD108" s="758">
        <f>+Cons_San_TOT!AD108+Cons_Ter_TOT!AD108+Cons_Ric!AD108+Cons_118!AD108</f>
        <v>0</v>
      </c>
      <c r="AE108" s="758">
        <f>+Cons_San_TOT!AE108+Cons_Ter_TOT!AE108+Cons_Ric!AE108+Cons_118!AE108</f>
        <v>0</v>
      </c>
      <c r="AF108" s="758">
        <f>+Cons_San_TOT!AF108+Cons_Ter_TOT!AF108+Cons_Ric!AF108+Cons_118!AF108</f>
        <v>0</v>
      </c>
      <c r="AG108" s="758">
        <f>+Cons_San_TOT!AG108+Cons_Ter_TOT!AG108+Cons_Ric!AG108+Cons_118!AG108</f>
        <v>0</v>
      </c>
      <c r="AH108" s="758">
        <f>+Cons_San_TOT!AH108+Cons_Ter_TOT!AH108+Cons_Ric!AH108+Cons_118!AH108</f>
        <v>0</v>
      </c>
      <c r="AI108" s="758">
        <f>+Cons_San_TOT!AI108+Cons_Ter_TOT!AI108+Cons_Ric!AI108+Cons_118!AI108</f>
        <v>0</v>
      </c>
      <c r="AJ108" s="758">
        <f>+Cons_San_TOT!AJ108+Cons_Ter_TOT!AJ108+Cons_Ric!AJ108+Cons_118!AJ108</f>
        <v>0</v>
      </c>
      <c r="AK108" s="758">
        <f>+Cons_San_TOT!AK108+Cons_Ter_TOT!AK108+Cons_Ric!AK108+Cons_118!AK108</f>
        <v>0</v>
      </c>
      <c r="AL108" s="758">
        <f>+Cons_San_TOT!AL108+Cons_Ter_TOT!AL108+Cons_Ric!AL108+Cons_118!AL108</f>
        <v>0</v>
      </c>
      <c r="AM108" s="758">
        <f>+Cons_San_TOT!AM108+Cons_Ter_TOT!AM108+Cons_Ric!AM108+Cons_118!AM108</f>
        <v>0</v>
      </c>
      <c r="AN108" s="758">
        <f>+Cons_San_TOT!AN108+Cons_Ter_TOT!AN108+Cons_Ric!AN108+Cons_118!AN108</f>
        <v>0</v>
      </c>
      <c r="AO108" s="758">
        <f>+Cons_San_TOT!AO108+Cons_Ter_TOT!AO108+Cons_Ric!AO108+Cons_118!AO108</f>
        <v>0</v>
      </c>
      <c r="AP108" s="758">
        <f>+Cons_San_TOT!AP108+Cons_Ter_TOT!AP108+Cons_Ric!AP108+Cons_118!AP108</f>
        <v>0</v>
      </c>
      <c r="AQ108" s="758">
        <f>+Cons_San_TOT!AQ108+Cons_Ter_TOT!AQ108+Cons_Ric!AQ108+Cons_118!AQ108</f>
        <v>0</v>
      </c>
      <c r="AR108" s="758">
        <f>+Cons_San_TOT!AR108+Cons_Ter_TOT!AR108+Cons_Ric!AR108+Cons_118!AR108</f>
        <v>0</v>
      </c>
      <c r="AS108" s="758">
        <f>+Cons_San_TOT!AS108+Cons_Ter_TOT!AS108+Cons_Ric!AS108+Cons_118!AS108</f>
        <v>0</v>
      </c>
      <c r="AT108" s="758">
        <f>+Cons_San_TOT!AT108+Cons_Ter_TOT!AT108+Cons_Ric!AT108+Cons_118!AT108</f>
        <v>0</v>
      </c>
      <c r="AU108" s="758">
        <f>+Cons_San_TOT!AU108+Cons_Ter_TOT!AU108+Cons_Ric!AU108+Cons_118!AU108</f>
        <v>0</v>
      </c>
      <c r="AV108" s="758">
        <f>+Cons_San_TOT!AV108+Cons_Ter_TOT!AV108+Cons_Ric!AV108+Cons_118!AV108</f>
        <v>0</v>
      </c>
      <c r="AW108" s="758">
        <f>+Cons_San_TOT!AW108+Cons_Ter_TOT!AW108+Cons_Ric!AW108+Cons_118!AW108</f>
        <v>0</v>
      </c>
    </row>
    <row r="109" spans="1:49" ht="15.75" customHeight="1">
      <c r="A109" s="335"/>
      <c r="B109" s="32" t="s">
        <v>4937</v>
      </c>
      <c r="C109" s="32"/>
      <c r="D109" s="999"/>
      <c r="E109" s="982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</row>
    <row r="110" spans="1:49" ht="14.25">
      <c r="A110" s="336" t="s">
        <v>1908</v>
      </c>
      <c r="B110" s="35" t="s">
        <v>1910</v>
      </c>
      <c r="C110" s="36" t="s">
        <v>4904</v>
      </c>
      <c r="D110" s="998">
        <f ca="1">SUMIF(Codifica_CE!D:U,$A110,Codifica_CE!T:T)-SUMIF(Codifica_CE!$D$2482:$U$3721,$A110,Codifica_CE!$T$2482:$T$3721)</f>
        <v>0</v>
      </c>
      <c r="E110" s="981">
        <f>SUM(H110:AW110)</f>
        <v>0</v>
      </c>
      <c r="F110" s="37" t="str">
        <f>Info!$B$2</f>
        <v>323</v>
      </c>
      <c r="G110" s="490"/>
      <c r="H110" s="758">
        <f>+Cons_San_TOT!H110+Cons_Ter_TOT!H110+Cons_Ric!H110+Cons_118!H110</f>
        <v>0</v>
      </c>
      <c r="I110" s="758">
        <f>+Cons_San_TOT!I110+Cons_Ter_TOT!I110+Cons_Ric!I110+Cons_118!I110</f>
        <v>0</v>
      </c>
      <c r="J110" s="758">
        <f>+Cons_San_TOT!J110+Cons_Ter_TOT!J110+Cons_Ric!J110+Cons_118!J110</f>
        <v>0</v>
      </c>
      <c r="K110" s="758">
        <f>+Cons_San_TOT!K110+Cons_Ter_TOT!K110+Cons_Ric!K110+Cons_118!K110</f>
        <v>0</v>
      </c>
      <c r="L110" s="758">
        <f>+Cons_San_TOT!L110+Cons_Ter_TOT!L110+Cons_Ric!L110+Cons_118!L110</f>
        <v>0</v>
      </c>
      <c r="M110" s="758">
        <f>+Cons_San_TOT!M110+Cons_Ter_TOT!M110+Cons_Ric!M110+Cons_118!M110</f>
        <v>0</v>
      </c>
      <c r="N110" s="758">
        <f>+Cons_San_TOT!N110+Cons_Ter_TOT!N110+Cons_Ric!N110+Cons_118!N110</f>
        <v>0</v>
      </c>
      <c r="O110" s="758">
        <f>+Cons_San_TOT!O110+Cons_Ter_TOT!O110+Cons_Ric!O110+Cons_118!O110</f>
        <v>0</v>
      </c>
      <c r="P110" s="758">
        <f>+Cons_San_TOT!P110+Cons_Ter_TOT!P110+Cons_Ric!P110+Cons_118!P110</f>
        <v>0</v>
      </c>
      <c r="Q110" s="758">
        <f>+Cons_San_TOT!Q110+Cons_Ter_TOT!Q110+Cons_Ric!Q110+Cons_118!Q110</f>
        <v>0</v>
      </c>
      <c r="R110" s="758">
        <f>+Cons_San_TOT!R110+Cons_Ter_TOT!R110+Cons_Ric!R110+Cons_118!R110</f>
        <v>0</v>
      </c>
      <c r="S110" s="758">
        <f>+Cons_San_TOT!S110+Cons_Ter_TOT!S110+Cons_Ric!S110+Cons_118!S110</f>
        <v>0</v>
      </c>
      <c r="T110" s="758">
        <f>+Cons_San_TOT!T110+Cons_Ter_TOT!T110+Cons_Ric!T110+Cons_118!T110</f>
        <v>0</v>
      </c>
      <c r="U110" s="758">
        <f>+Cons_San_TOT!U110+Cons_Ter_TOT!U110+Cons_Ric!U110+Cons_118!U110</f>
        <v>0</v>
      </c>
      <c r="V110" s="758">
        <f>+Cons_San_TOT!V110+Cons_Ter_TOT!V110+Cons_Ric!V110+Cons_118!V110</f>
        <v>0</v>
      </c>
      <c r="W110" s="758">
        <f>+Cons_San_TOT!W110+Cons_Ter_TOT!W110+Cons_Ric!W110+Cons_118!W110</f>
        <v>0</v>
      </c>
      <c r="X110" s="758">
        <f>+Cons_San_TOT!X110+Cons_Ter_TOT!X110+Cons_Ric!X110+Cons_118!X110</f>
        <v>0</v>
      </c>
      <c r="Y110" s="758">
        <f>+Cons_San_TOT!Y110+Cons_Ter_TOT!Y110+Cons_Ric!Y110+Cons_118!Y110</f>
        <v>0</v>
      </c>
      <c r="Z110" s="758">
        <f>+Cons_San_TOT!Z110+Cons_Ter_TOT!Z110+Cons_Ric!Z110+Cons_118!Z110</f>
        <v>0</v>
      </c>
      <c r="AA110" s="758">
        <f>+Cons_San_TOT!AA110+Cons_Ter_TOT!AA110+Cons_Ric!AA110+Cons_118!AA110</f>
        <v>0</v>
      </c>
      <c r="AB110" s="758">
        <f>+Cons_San_TOT!AB110+Cons_Ter_TOT!AB110+Cons_Ric!AB110+Cons_118!AB110</f>
        <v>0</v>
      </c>
      <c r="AC110" s="758">
        <f>+Cons_San_TOT!AC110+Cons_Ter_TOT!AC110+Cons_Ric!AC110+Cons_118!AC110</f>
        <v>0</v>
      </c>
      <c r="AD110" s="758">
        <f>+Cons_San_TOT!AD110+Cons_Ter_TOT!AD110+Cons_Ric!AD110+Cons_118!AD110</f>
        <v>0</v>
      </c>
      <c r="AE110" s="758">
        <f>+Cons_San_TOT!AE110+Cons_Ter_TOT!AE110+Cons_Ric!AE110+Cons_118!AE110</f>
        <v>0</v>
      </c>
      <c r="AF110" s="758">
        <f>+Cons_San_TOT!AF110+Cons_Ter_TOT!AF110+Cons_Ric!AF110+Cons_118!AF110</f>
        <v>0</v>
      </c>
      <c r="AG110" s="758">
        <f>+Cons_San_TOT!AG110+Cons_Ter_TOT!AG110+Cons_Ric!AG110+Cons_118!AG110</f>
        <v>0</v>
      </c>
      <c r="AH110" s="758">
        <f>+Cons_San_TOT!AH110+Cons_Ter_TOT!AH110+Cons_Ric!AH110+Cons_118!AH110</f>
        <v>0</v>
      </c>
      <c r="AI110" s="758">
        <f>+Cons_San_TOT!AI110+Cons_Ter_TOT!AI110+Cons_Ric!AI110+Cons_118!AI110</f>
        <v>0</v>
      </c>
      <c r="AJ110" s="758">
        <f>+Cons_San_TOT!AJ110+Cons_Ter_TOT!AJ110+Cons_Ric!AJ110+Cons_118!AJ110</f>
        <v>0</v>
      </c>
      <c r="AK110" s="758">
        <f>+Cons_San_TOT!AK110+Cons_Ter_TOT!AK110+Cons_Ric!AK110+Cons_118!AK110</f>
        <v>0</v>
      </c>
      <c r="AL110" s="758">
        <f>+Cons_San_TOT!AL110+Cons_Ter_TOT!AL110+Cons_Ric!AL110+Cons_118!AL110</f>
        <v>0</v>
      </c>
      <c r="AM110" s="758">
        <f>+Cons_San_TOT!AM110+Cons_Ter_TOT!AM110+Cons_Ric!AM110+Cons_118!AM110</f>
        <v>0</v>
      </c>
      <c r="AN110" s="758">
        <f>+Cons_San_TOT!AN110+Cons_Ter_TOT!AN110+Cons_Ric!AN110+Cons_118!AN110</f>
        <v>0</v>
      </c>
      <c r="AO110" s="758">
        <f>+Cons_San_TOT!AO110+Cons_Ter_TOT!AO110+Cons_Ric!AO110+Cons_118!AO110</f>
        <v>0</v>
      </c>
      <c r="AP110" s="758">
        <f>+Cons_San_TOT!AP110+Cons_Ter_TOT!AP110+Cons_Ric!AP110+Cons_118!AP110</f>
        <v>0</v>
      </c>
      <c r="AQ110" s="758">
        <f>+Cons_San_TOT!AQ110+Cons_Ter_TOT!AQ110+Cons_Ric!AQ110+Cons_118!AQ110</f>
        <v>0</v>
      </c>
      <c r="AR110" s="758">
        <f>+Cons_San_TOT!AR110+Cons_Ter_TOT!AR110+Cons_Ric!AR110+Cons_118!AR110</f>
        <v>0</v>
      </c>
      <c r="AS110" s="758">
        <f>+Cons_San_TOT!AS110+Cons_Ter_TOT!AS110+Cons_Ric!AS110+Cons_118!AS110</f>
        <v>0</v>
      </c>
      <c r="AT110" s="758">
        <f>+Cons_San_TOT!AT110+Cons_Ter_TOT!AT110+Cons_Ric!AT110+Cons_118!AT110</f>
        <v>0</v>
      </c>
      <c r="AU110" s="758">
        <f>+Cons_San_TOT!AU110+Cons_Ter_TOT!AU110+Cons_Ric!AU110+Cons_118!AU110</f>
        <v>0</v>
      </c>
      <c r="AV110" s="758">
        <f>+Cons_San_TOT!AV110+Cons_Ter_TOT!AV110+Cons_Ric!AV110+Cons_118!AV110</f>
        <v>0</v>
      </c>
      <c r="AW110" s="758">
        <f>+Cons_San_TOT!AW110+Cons_Ter_TOT!AW110+Cons_Ric!AW110+Cons_118!AW110</f>
        <v>0</v>
      </c>
    </row>
    <row r="111" spans="1:49" ht="15.75" customHeight="1">
      <c r="A111" s="335"/>
      <c r="B111" s="32" t="s">
        <v>4938</v>
      </c>
      <c r="C111" s="32"/>
      <c r="D111" s="999"/>
      <c r="E111" s="98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2" spans="1:49" ht="15.75" customHeight="1">
      <c r="A112" s="478" t="s">
        <v>2593</v>
      </c>
      <c r="B112" s="479" t="s">
        <v>2594</v>
      </c>
      <c r="C112" s="480" t="s">
        <v>4904</v>
      </c>
      <c r="D112" s="998">
        <f ca="1">SUMIF(Codifica_CE!D:U,$A112,Codifica_CE!T:T)-SUMIF(Codifica_CE!$D$2482:$U$3721,$A112,Codifica_CE!$T$2482:$T$3721)</f>
        <v>77</v>
      </c>
      <c r="E112" s="981">
        <f>SUM(H112:AW112)</f>
        <v>77</v>
      </c>
      <c r="F112" s="37" t="str">
        <f>Info!$B$2</f>
        <v>323</v>
      </c>
      <c r="G112" s="490"/>
      <c r="H112" s="758">
        <f>+Cons_San_TOT!H112+Cons_Ter_TOT!H112+Cons_Ric!H112+Cons_118!H112</f>
        <v>0</v>
      </c>
      <c r="I112" s="758">
        <f>+Cons_San_TOT!I112+Cons_Ter_TOT!I112+Cons_Ric!I112+Cons_118!I112</f>
        <v>0</v>
      </c>
      <c r="J112" s="758">
        <f>+Cons_San_TOT!J112+Cons_Ter_TOT!J112+Cons_Ric!J112+Cons_118!J112</f>
        <v>0</v>
      </c>
      <c r="K112" s="758">
        <f>+Cons_San_TOT!K112+Cons_Ter_TOT!K112+Cons_Ric!K112+Cons_118!K112</f>
        <v>38</v>
      </c>
      <c r="L112" s="758">
        <f>+Cons_San_TOT!L112+Cons_Ter_TOT!L112+Cons_Ric!L112+Cons_118!L112</f>
        <v>0</v>
      </c>
      <c r="M112" s="758">
        <f>+Cons_San_TOT!M112+Cons_Ter_TOT!M112+Cons_Ric!M112+Cons_118!M112</f>
        <v>0</v>
      </c>
      <c r="N112" s="758">
        <f>+Cons_San_TOT!N112+Cons_Ter_TOT!N112+Cons_Ric!N112+Cons_118!N112</f>
        <v>0</v>
      </c>
      <c r="O112" s="758">
        <f>+Cons_San_TOT!O112+Cons_Ter_TOT!O112+Cons_Ric!O112+Cons_118!O112</f>
        <v>0</v>
      </c>
      <c r="P112" s="758">
        <f>+Cons_San_TOT!P112+Cons_Ter_TOT!P112+Cons_Ric!P112+Cons_118!P112</f>
        <v>0</v>
      </c>
      <c r="Q112" s="758">
        <f>+Cons_San_TOT!Q112+Cons_Ter_TOT!Q112+Cons_Ric!Q112+Cons_118!Q112</f>
        <v>0</v>
      </c>
      <c r="R112" s="758">
        <f>+Cons_San_TOT!R112+Cons_Ter_TOT!R112+Cons_Ric!R112+Cons_118!R112</f>
        <v>0</v>
      </c>
      <c r="S112" s="758">
        <f>+Cons_San_TOT!S112+Cons_Ter_TOT!S112+Cons_Ric!S112+Cons_118!S112</f>
        <v>0</v>
      </c>
      <c r="T112" s="758">
        <f>+Cons_San_TOT!T112+Cons_Ter_TOT!T112+Cons_Ric!T112+Cons_118!T112</f>
        <v>0</v>
      </c>
      <c r="U112" s="758">
        <f>+Cons_San_TOT!U112+Cons_Ter_TOT!U112+Cons_Ric!U112+Cons_118!U112</f>
        <v>0</v>
      </c>
      <c r="V112" s="758">
        <f>+Cons_San_TOT!V112+Cons_Ter_TOT!V112+Cons_Ric!V112+Cons_118!V112</f>
        <v>0</v>
      </c>
      <c r="W112" s="758">
        <f>+Cons_San_TOT!W112+Cons_Ter_TOT!W112+Cons_Ric!W112+Cons_118!W112</f>
        <v>0</v>
      </c>
      <c r="X112" s="758">
        <f>+Cons_San_TOT!X112+Cons_Ter_TOT!X112+Cons_Ric!X112+Cons_118!X112</f>
        <v>0</v>
      </c>
      <c r="Y112" s="758">
        <f>+Cons_San_TOT!Y112+Cons_Ter_TOT!Y112+Cons_Ric!Y112+Cons_118!Y112</f>
        <v>0</v>
      </c>
      <c r="Z112" s="758">
        <f>+Cons_San_TOT!Z112+Cons_Ter_TOT!Z112+Cons_Ric!Z112+Cons_118!Z112</f>
        <v>0</v>
      </c>
      <c r="AA112" s="758">
        <f>+Cons_San_TOT!AA112+Cons_Ter_TOT!AA112+Cons_Ric!AA112+Cons_118!AA112</f>
        <v>0</v>
      </c>
      <c r="AB112" s="758">
        <f>+Cons_San_TOT!AB112+Cons_Ter_TOT!AB112+Cons_Ric!AB112+Cons_118!AB112</f>
        <v>39</v>
      </c>
      <c r="AC112" s="758">
        <f>+Cons_San_TOT!AC112+Cons_Ter_TOT!AC112+Cons_Ric!AC112+Cons_118!AC112</f>
        <v>0</v>
      </c>
      <c r="AD112" s="758">
        <f>+Cons_San_TOT!AD112+Cons_Ter_TOT!AD112+Cons_Ric!AD112+Cons_118!AD112</f>
        <v>0</v>
      </c>
      <c r="AE112" s="758">
        <f>+Cons_San_TOT!AE112+Cons_Ter_TOT!AE112+Cons_Ric!AE112+Cons_118!AE112</f>
        <v>0</v>
      </c>
      <c r="AF112" s="758">
        <f>+Cons_San_TOT!AF112+Cons_Ter_TOT!AF112+Cons_Ric!AF112+Cons_118!AF112</f>
        <v>0</v>
      </c>
      <c r="AG112" s="758">
        <f>+Cons_San_TOT!AG112+Cons_Ter_TOT!AG112+Cons_Ric!AG112+Cons_118!AG112</f>
        <v>0</v>
      </c>
      <c r="AH112" s="758">
        <f>+Cons_San_TOT!AH112+Cons_Ter_TOT!AH112+Cons_Ric!AH112+Cons_118!AH112</f>
        <v>0</v>
      </c>
      <c r="AI112" s="758">
        <f>+Cons_San_TOT!AI112+Cons_Ter_TOT!AI112+Cons_Ric!AI112+Cons_118!AI112</f>
        <v>0</v>
      </c>
      <c r="AJ112" s="758">
        <f>+Cons_San_TOT!AJ112+Cons_Ter_TOT!AJ112+Cons_Ric!AJ112+Cons_118!AJ112</f>
        <v>0</v>
      </c>
      <c r="AK112" s="758">
        <f>+Cons_San_TOT!AK112+Cons_Ter_TOT!AK112+Cons_Ric!AK112+Cons_118!AK112</f>
        <v>0</v>
      </c>
      <c r="AL112" s="758">
        <f>+Cons_San_TOT!AL112+Cons_Ter_TOT!AL112+Cons_Ric!AL112+Cons_118!AL112</f>
        <v>0</v>
      </c>
      <c r="AM112" s="758">
        <f>+Cons_San_TOT!AM112+Cons_Ter_TOT!AM112+Cons_Ric!AM112+Cons_118!AM112</f>
        <v>0</v>
      </c>
      <c r="AN112" s="758">
        <f>+Cons_San_TOT!AN112+Cons_Ter_TOT!AN112+Cons_Ric!AN112+Cons_118!AN112</f>
        <v>0</v>
      </c>
      <c r="AO112" s="758">
        <f>+Cons_San_TOT!AO112+Cons_Ter_TOT!AO112+Cons_Ric!AO112+Cons_118!AO112</f>
        <v>0</v>
      </c>
      <c r="AP112" s="758">
        <f>+Cons_San_TOT!AP112+Cons_Ter_TOT!AP112+Cons_Ric!AP112+Cons_118!AP112</f>
        <v>0</v>
      </c>
      <c r="AQ112" s="758">
        <f>+Cons_San_TOT!AQ112+Cons_Ter_TOT!AQ112+Cons_Ric!AQ112+Cons_118!AQ112</f>
        <v>0</v>
      </c>
      <c r="AR112" s="758">
        <f>+Cons_San_TOT!AR112+Cons_Ter_TOT!AR112+Cons_Ric!AR112+Cons_118!AR112</f>
        <v>0</v>
      </c>
      <c r="AS112" s="758">
        <f>+Cons_San_TOT!AS112+Cons_Ter_TOT!AS112+Cons_Ric!AS112+Cons_118!AS112</f>
        <v>0</v>
      </c>
      <c r="AT112" s="758">
        <f>+Cons_San_TOT!AT112+Cons_Ter_TOT!AT112+Cons_Ric!AT112+Cons_118!AT112</f>
        <v>0</v>
      </c>
      <c r="AU112" s="758">
        <f>+Cons_San_TOT!AU112+Cons_Ter_TOT!AU112+Cons_Ric!AU112+Cons_118!AU112</f>
        <v>0</v>
      </c>
      <c r="AV112" s="758">
        <f>+Cons_San_TOT!AV112+Cons_Ter_TOT!AV112+Cons_Ric!AV112+Cons_118!AV112</f>
        <v>0</v>
      </c>
      <c r="AW112" s="758">
        <f>+Cons_San_TOT!AW112+Cons_Ter_TOT!AW112+Cons_Ric!AW112+Cons_118!AW112</f>
        <v>0</v>
      </c>
    </row>
    <row r="113" spans="1:49" ht="15.75" customHeight="1">
      <c r="A113" s="478" t="s">
        <v>2597</v>
      </c>
      <c r="B113" s="479" t="s">
        <v>2598</v>
      </c>
      <c r="C113" s="480" t="s">
        <v>4904</v>
      </c>
      <c r="D113" s="998">
        <f ca="1">SUMIF(Codifica_CE!D:U,$A113,Codifica_CE!T:T)-SUMIF(Codifica_CE!$D$2482:$U$3721,$A113,Codifica_CE!$T$2482:$T$3721)</f>
        <v>0</v>
      </c>
      <c r="E113" s="981">
        <f>SUM(H113:AW113)</f>
        <v>0</v>
      </c>
      <c r="F113" s="37" t="str">
        <f>Info!$B$2</f>
        <v>323</v>
      </c>
      <c r="G113" s="490"/>
      <c r="H113" s="758">
        <f>+Cons_San_TOT!H113+Cons_Ter_TOT!H113+Cons_Ric!H113+Cons_118!H113</f>
        <v>0</v>
      </c>
      <c r="I113" s="758">
        <f>+Cons_San_TOT!I113+Cons_Ter_TOT!I113+Cons_Ric!I113+Cons_118!I113</f>
        <v>0</v>
      </c>
      <c r="J113" s="758">
        <f>+Cons_San_TOT!J113+Cons_Ter_TOT!J113+Cons_Ric!J113+Cons_118!J113</f>
        <v>0</v>
      </c>
      <c r="K113" s="758">
        <f>+Cons_San_TOT!K113+Cons_Ter_TOT!K113+Cons_Ric!K113+Cons_118!K113</f>
        <v>0</v>
      </c>
      <c r="L113" s="758">
        <f>+Cons_San_TOT!L113+Cons_Ter_TOT!L113+Cons_Ric!L113+Cons_118!L113</f>
        <v>0</v>
      </c>
      <c r="M113" s="758">
        <f>+Cons_San_TOT!M113+Cons_Ter_TOT!M113+Cons_Ric!M113+Cons_118!M113</f>
        <v>0</v>
      </c>
      <c r="N113" s="758">
        <f>+Cons_San_TOT!N113+Cons_Ter_TOT!N113+Cons_Ric!N113+Cons_118!N113</f>
        <v>0</v>
      </c>
      <c r="O113" s="758">
        <f>+Cons_San_TOT!O113+Cons_Ter_TOT!O113+Cons_Ric!O113+Cons_118!O113</f>
        <v>0</v>
      </c>
      <c r="P113" s="758">
        <f>+Cons_San_TOT!P113+Cons_Ter_TOT!P113+Cons_Ric!P113+Cons_118!P113</f>
        <v>0</v>
      </c>
      <c r="Q113" s="758">
        <f>+Cons_San_TOT!Q113+Cons_Ter_TOT!Q113+Cons_Ric!Q113+Cons_118!Q113</f>
        <v>0</v>
      </c>
      <c r="R113" s="758">
        <f>+Cons_San_TOT!R113+Cons_Ter_TOT!R113+Cons_Ric!R113+Cons_118!R113</f>
        <v>0</v>
      </c>
      <c r="S113" s="758">
        <f>+Cons_San_TOT!S113+Cons_Ter_TOT!S113+Cons_Ric!S113+Cons_118!S113</f>
        <v>0</v>
      </c>
      <c r="T113" s="758">
        <f>+Cons_San_TOT!T113+Cons_Ter_TOT!T113+Cons_Ric!T113+Cons_118!T113</f>
        <v>0</v>
      </c>
      <c r="U113" s="758">
        <f>+Cons_San_TOT!U113+Cons_Ter_TOT!U113+Cons_Ric!U113+Cons_118!U113</f>
        <v>0</v>
      </c>
      <c r="V113" s="758">
        <f>+Cons_San_TOT!V113+Cons_Ter_TOT!V113+Cons_Ric!V113+Cons_118!V113</f>
        <v>0</v>
      </c>
      <c r="W113" s="758">
        <f>+Cons_San_TOT!W113+Cons_Ter_TOT!W113+Cons_Ric!W113+Cons_118!W113</f>
        <v>0</v>
      </c>
      <c r="X113" s="758">
        <f>+Cons_San_TOT!X113+Cons_Ter_TOT!X113+Cons_Ric!X113+Cons_118!X113</f>
        <v>0</v>
      </c>
      <c r="Y113" s="758">
        <f>+Cons_San_TOT!Y113+Cons_Ter_TOT!Y113+Cons_Ric!Y113+Cons_118!Y113</f>
        <v>0</v>
      </c>
      <c r="Z113" s="758">
        <f>+Cons_San_TOT!Z113+Cons_Ter_TOT!Z113+Cons_Ric!Z113+Cons_118!Z113</f>
        <v>0</v>
      </c>
      <c r="AA113" s="758">
        <f>+Cons_San_TOT!AA113+Cons_Ter_TOT!AA113+Cons_Ric!AA113+Cons_118!AA113</f>
        <v>0</v>
      </c>
      <c r="AB113" s="758">
        <f>+Cons_San_TOT!AB113+Cons_Ter_TOT!AB113+Cons_Ric!AB113+Cons_118!AB113</f>
        <v>0</v>
      </c>
      <c r="AC113" s="758">
        <f>+Cons_San_TOT!AC113+Cons_Ter_TOT!AC113+Cons_Ric!AC113+Cons_118!AC113</f>
        <v>0</v>
      </c>
      <c r="AD113" s="758">
        <f>+Cons_San_TOT!AD113+Cons_Ter_TOT!AD113+Cons_Ric!AD113+Cons_118!AD113</f>
        <v>0</v>
      </c>
      <c r="AE113" s="758">
        <f>+Cons_San_TOT!AE113+Cons_Ter_TOT!AE113+Cons_Ric!AE113+Cons_118!AE113</f>
        <v>0</v>
      </c>
      <c r="AF113" s="758">
        <f>+Cons_San_TOT!AF113+Cons_Ter_TOT!AF113+Cons_Ric!AF113+Cons_118!AF113</f>
        <v>0</v>
      </c>
      <c r="AG113" s="758">
        <f>+Cons_San_TOT!AG113+Cons_Ter_TOT!AG113+Cons_Ric!AG113+Cons_118!AG113</f>
        <v>0</v>
      </c>
      <c r="AH113" s="758">
        <f>+Cons_San_TOT!AH113+Cons_Ter_TOT!AH113+Cons_Ric!AH113+Cons_118!AH113</f>
        <v>0</v>
      </c>
      <c r="AI113" s="758">
        <f>+Cons_San_TOT!AI113+Cons_Ter_TOT!AI113+Cons_Ric!AI113+Cons_118!AI113</f>
        <v>0</v>
      </c>
      <c r="AJ113" s="758">
        <f>+Cons_San_TOT!AJ113+Cons_Ter_TOT!AJ113+Cons_Ric!AJ113+Cons_118!AJ113</f>
        <v>0</v>
      </c>
      <c r="AK113" s="758">
        <f>+Cons_San_TOT!AK113+Cons_Ter_TOT!AK113+Cons_Ric!AK113+Cons_118!AK113</f>
        <v>0</v>
      </c>
      <c r="AL113" s="758">
        <f>+Cons_San_TOT!AL113+Cons_Ter_TOT!AL113+Cons_Ric!AL113+Cons_118!AL113</f>
        <v>0</v>
      </c>
      <c r="AM113" s="758">
        <f>+Cons_San_TOT!AM113+Cons_Ter_TOT!AM113+Cons_Ric!AM113+Cons_118!AM113</f>
        <v>0</v>
      </c>
      <c r="AN113" s="758">
        <f>+Cons_San_TOT!AN113+Cons_Ter_TOT!AN113+Cons_Ric!AN113+Cons_118!AN113</f>
        <v>0</v>
      </c>
      <c r="AO113" s="758">
        <f>+Cons_San_TOT!AO113+Cons_Ter_TOT!AO113+Cons_Ric!AO113+Cons_118!AO113</f>
        <v>0</v>
      </c>
      <c r="AP113" s="758">
        <f>+Cons_San_TOT!AP113+Cons_Ter_TOT!AP113+Cons_Ric!AP113+Cons_118!AP113</f>
        <v>0</v>
      </c>
      <c r="AQ113" s="758">
        <f>+Cons_San_TOT!AQ113+Cons_Ter_TOT!AQ113+Cons_Ric!AQ113+Cons_118!AQ113</f>
        <v>0</v>
      </c>
      <c r="AR113" s="758">
        <f>+Cons_San_TOT!AR113+Cons_Ter_TOT!AR113+Cons_Ric!AR113+Cons_118!AR113</f>
        <v>0</v>
      </c>
      <c r="AS113" s="758">
        <f>+Cons_San_TOT!AS113+Cons_Ter_TOT!AS113+Cons_Ric!AS113+Cons_118!AS113</f>
        <v>0</v>
      </c>
      <c r="AT113" s="758">
        <f>+Cons_San_TOT!AT113+Cons_Ter_TOT!AT113+Cons_Ric!AT113+Cons_118!AT113</f>
        <v>0</v>
      </c>
      <c r="AU113" s="758">
        <f>+Cons_San_TOT!AU113+Cons_Ter_TOT!AU113+Cons_Ric!AU113+Cons_118!AU113</f>
        <v>0</v>
      </c>
      <c r="AV113" s="758">
        <f>+Cons_San_TOT!AV113+Cons_Ter_TOT!AV113+Cons_Ric!AV113+Cons_118!AV113</f>
        <v>0</v>
      </c>
      <c r="AW113" s="758">
        <f>+Cons_San_TOT!AW113+Cons_Ter_TOT!AW113+Cons_Ric!AW113+Cons_118!AW113</f>
        <v>0</v>
      </c>
    </row>
    <row r="114" spans="1:49" ht="15.75" customHeight="1">
      <c r="A114" s="478" t="s">
        <v>2601</v>
      </c>
      <c r="B114" s="479" t="s">
        <v>2602</v>
      </c>
      <c r="C114" s="480" t="s">
        <v>4904</v>
      </c>
      <c r="D114" s="998">
        <f ca="1">SUMIF(Codifica_CE!D:U,$A114,Codifica_CE!T:T)-SUMIF(Codifica_CE!$D$2482:$U$3721,$A114,Codifica_CE!$T$2482:$T$3721)</f>
        <v>0</v>
      </c>
      <c r="E114" s="981">
        <f>SUM(H114:AW114)</f>
        <v>0</v>
      </c>
      <c r="F114" s="37" t="str">
        <f>Info!$B$2</f>
        <v>323</v>
      </c>
      <c r="G114" s="490"/>
      <c r="H114" s="758">
        <f>+Cons_San_TOT!H114+Cons_Ter_TOT!H114+Cons_Ric!H114+Cons_118!H114</f>
        <v>0</v>
      </c>
      <c r="I114" s="758">
        <f>+Cons_San_TOT!I114+Cons_Ter_TOT!I114+Cons_Ric!I114+Cons_118!I114</f>
        <v>0</v>
      </c>
      <c r="J114" s="758">
        <f>+Cons_San_TOT!J114+Cons_Ter_TOT!J114+Cons_Ric!J114+Cons_118!J114</f>
        <v>0</v>
      </c>
      <c r="K114" s="758">
        <f>+Cons_San_TOT!K114+Cons_Ter_TOT!K114+Cons_Ric!K114+Cons_118!K114</f>
        <v>0</v>
      </c>
      <c r="L114" s="758">
        <f>+Cons_San_TOT!L114+Cons_Ter_TOT!L114+Cons_Ric!L114+Cons_118!L114</f>
        <v>0</v>
      </c>
      <c r="M114" s="758">
        <f>+Cons_San_TOT!M114+Cons_Ter_TOT!M114+Cons_Ric!M114+Cons_118!M114</f>
        <v>0</v>
      </c>
      <c r="N114" s="758">
        <f>+Cons_San_TOT!N114+Cons_Ter_TOT!N114+Cons_Ric!N114+Cons_118!N114</f>
        <v>0</v>
      </c>
      <c r="O114" s="758">
        <f>+Cons_San_TOT!O114+Cons_Ter_TOT!O114+Cons_Ric!O114+Cons_118!O114</f>
        <v>0</v>
      </c>
      <c r="P114" s="758">
        <f>+Cons_San_TOT!P114+Cons_Ter_TOT!P114+Cons_Ric!P114+Cons_118!P114</f>
        <v>0</v>
      </c>
      <c r="Q114" s="758">
        <f>+Cons_San_TOT!Q114+Cons_Ter_TOT!Q114+Cons_Ric!Q114+Cons_118!Q114</f>
        <v>0</v>
      </c>
      <c r="R114" s="758">
        <f>+Cons_San_TOT!R114+Cons_Ter_TOT!R114+Cons_Ric!R114+Cons_118!R114</f>
        <v>0</v>
      </c>
      <c r="S114" s="758">
        <f>+Cons_San_TOT!S114+Cons_Ter_TOT!S114+Cons_Ric!S114+Cons_118!S114</f>
        <v>0</v>
      </c>
      <c r="T114" s="758">
        <f>+Cons_San_TOT!T114+Cons_Ter_TOT!T114+Cons_Ric!T114+Cons_118!T114</f>
        <v>0</v>
      </c>
      <c r="U114" s="758">
        <f>+Cons_San_TOT!U114+Cons_Ter_TOT!U114+Cons_Ric!U114+Cons_118!U114</f>
        <v>0</v>
      </c>
      <c r="V114" s="758">
        <f>+Cons_San_TOT!V114+Cons_Ter_TOT!V114+Cons_Ric!V114+Cons_118!V114</f>
        <v>0</v>
      </c>
      <c r="W114" s="758">
        <f>+Cons_San_TOT!W114+Cons_Ter_TOT!W114+Cons_Ric!W114+Cons_118!W114</f>
        <v>0</v>
      </c>
      <c r="X114" s="758">
        <f>+Cons_San_TOT!X114+Cons_Ter_TOT!X114+Cons_Ric!X114+Cons_118!X114</f>
        <v>0</v>
      </c>
      <c r="Y114" s="758">
        <f>+Cons_San_TOT!Y114+Cons_Ter_TOT!Y114+Cons_Ric!Y114+Cons_118!Y114</f>
        <v>0</v>
      </c>
      <c r="Z114" s="758">
        <f>+Cons_San_TOT!Z114+Cons_Ter_TOT!Z114+Cons_Ric!Z114+Cons_118!Z114</f>
        <v>0</v>
      </c>
      <c r="AA114" s="758">
        <f>+Cons_San_TOT!AA114+Cons_Ter_TOT!AA114+Cons_Ric!AA114+Cons_118!AA114</f>
        <v>0</v>
      </c>
      <c r="AB114" s="758">
        <f>+Cons_San_TOT!AB114+Cons_Ter_TOT!AB114+Cons_Ric!AB114+Cons_118!AB114</f>
        <v>0</v>
      </c>
      <c r="AC114" s="758">
        <f>+Cons_San_TOT!AC114+Cons_Ter_TOT!AC114+Cons_Ric!AC114+Cons_118!AC114</f>
        <v>0</v>
      </c>
      <c r="AD114" s="758">
        <f>+Cons_San_TOT!AD114+Cons_Ter_TOT!AD114+Cons_Ric!AD114+Cons_118!AD114</f>
        <v>0</v>
      </c>
      <c r="AE114" s="758">
        <f>+Cons_San_TOT!AE114+Cons_Ter_TOT!AE114+Cons_Ric!AE114+Cons_118!AE114</f>
        <v>0</v>
      </c>
      <c r="AF114" s="758">
        <f>+Cons_San_TOT!AF114+Cons_Ter_TOT!AF114+Cons_Ric!AF114+Cons_118!AF114</f>
        <v>0</v>
      </c>
      <c r="AG114" s="758">
        <f>+Cons_San_TOT!AG114+Cons_Ter_TOT!AG114+Cons_Ric!AG114+Cons_118!AG114</f>
        <v>0</v>
      </c>
      <c r="AH114" s="758">
        <f>+Cons_San_TOT!AH114+Cons_Ter_TOT!AH114+Cons_Ric!AH114+Cons_118!AH114</f>
        <v>0</v>
      </c>
      <c r="AI114" s="758">
        <f>+Cons_San_TOT!AI114+Cons_Ter_TOT!AI114+Cons_Ric!AI114+Cons_118!AI114</f>
        <v>0</v>
      </c>
      <c r="AJ114" s="758">
        <f>+Cons_San_TOT!AJ114+Cons_Ter_TOT!AJ114+Cons_Ric!AJ114+Cons_118!AJ114</f>
        <v>0</v>
      </c>
      <c r="AK114" s="758">
        <f>+Cons_San_TOT!AK114+Cons_Ter_TOT!AK114+Cons_Ric!AK114+Cons_118!AK114</f>
        <v>0</v>
      </c>
      <c r="AL114" s="758">
        <f>+Cons_San_TOT!AL114+Cons_Ter_TOT!AL114+Cons_Ric!AL114+Cons_118!AL114</f>
        <v>0</v>
      </c>
      <c r="AM114" s="758">
        <f>+Cons_San_TOT!AM114+Cons_Ter_TOT!AM114+Cons_Ric!AM114+Cons_118!AM114</f>
        <v>0</v>
      </c>
      <c r="AN114" s="758">
        <f>+Cons_San_TOT!AN114+Cons_Ter_TOT!AN114+Cons_Ric!AN114+Cons_118!AN114</f>
        <v>0</v>
      </c>
      <c r="AO114" s="758">
        <f>+Cons_San_TOT!AO114+Cons_Ter_TOT!AO114+Cons_Ric!AO114+Cons_118!AO114</f>
        <v>0</v>
      </c>
      <c r="AP114" s="758">
        <f>+Cons_San_TOT!AP114+Cons_Ter_TOT!AP114+Cons_Ric!AP114+Cons_118!AP114</f>
        <v>0</v>
      </c>
      <c r="AQ114" s="758">
        <f>+Cons_San_TOT!AQ114+Cons_Ter_TOT!AQ114+Cons_Ric!AQ114+Cons_118!AQ114</f>
        <v>0</v>
      </c>
      <c r="AR114" s="758">
        <f>+Cons_San_TOT!AR114+Cons_Ter_TOT!AR114+Cons_Ric!AR114+Cons_118!AR114</f>
        <v>0</v>
      </c>
      <c r="AS114" s="758">
        <f>+Cons_San_TOT!AS114+Cons_Ter_TOT!AS114+Cons_Ric!AS114+Cons_118!AS114</f>
        <v>0</v>
      </c>
      <c r="AT114" s="758">
        <f>+Cons_San_TOT!AT114+Cons_Ter_TOT!AT114+Cons_Ric!AT114+Cons_118!AT114</f>
        <v>0</v>
      </c>
      <c r="AU114" s="758">
        <f>+Cons_San_TOT!AU114+Cons_Ter_TOT!AU114+Cons_Ric!AU114+Cons_118!AU114</f>
        <v>0</v>
      </c>
      <c r="AV114" s="758">
        <f>+Cons_San_TOT!AV114+Cons_Ter_TOT!AV114+Cons_Ric!AV114+Cons_118!AV114</f>
        <v>0</v>
      </c>
      <c r="AW114" s="758">
        <f>+Cons_San_TOT!AW114+Cons_Ter_TOT!AW114+Cons_Ric!AW114+Cons_118!AW114</f>
        <v>0</v>
      </c>
    </row>
    <row r="115" spans="1:49" ht="14.25">
      <c r="A115" s="336" t="s">
        <v>2606</v>
      </c>
      <c r="B115" s="35" t="s">
        <v>2607</v>
      </c>
      <c r="C115" s="36" t="s">
        <v>4904</v>
      </c>
      <c r="D115" s="998">
        <f ca="1">SUMIF(Codifica_CE!D:U,$A115,Codifica_CE!T:T)-SUMIF(Codifica_CE!$D$2482:$U$3721,$A115,Codifica_CE!$T$2482:$T$3721)</f>
        <v>0</v>
      </c>
      <c r="E115" s="981">
        <f>SUM(H115:AW115)</f>
        <v>0</v>
      </c>
      <c r="F115" s="37" t="str">
        <f>Info!$B$2</f>
        <v>323</v>
      </c>
      <c r="G115" s="490"/>
      <c r="H115" s="758">
        <f>+Cons_San_TOT!H115+Cons_Ter_TOT!H115+Cons_Ric!H115+Cons_118!H115</f>
        <v>0</v>
      </c>
      <c r="I115" s="758">
        <f>+Cons_San_TOT!I115+Cons_Ter_TOT!I115+Cons_Ric!I115+Cons_118!I115</f>
        <v>0</v>
      </c>
      <c r="J115" s="758">
        <f>+Cons_San_TOT!J115+Cons_Ter_TOT!J115+Cons_Ric!J115+Cons_118!J115</f>
        <v>0</v>
      </c>
      <c r="K115" s="758">
        <f>+Cons_San_TOT!K115+Cons_Ter_TOT!K115+Cons_Ric!K115+Cons_118!K115</f>
        <v>0</v>
      </c>
      <c r="L115" s="758">
        <f>+Cons_San_TOT!L115+Cons_Ter_TOT!L115+Cons_Ric!L115+Cons_118!L115</f>
        <v>0</v>
      </c>
      <c r="M115" s="758">
        <f>+Cons_San_TOT!M115+Cons_Ter_TOT!M115+Cons_Ric!M115+Cons_118!M115</f>
        <v>0</v>
      </c>
      <c r="N115" s="758">
        <f>+Cons_San_TOT!N115+Cons_Ter_TOT!N115+Cons_Ric!N115+Cons_118!N115</f>
        <v>0</v>
      </c>
      <c r="O115" s="758">
        <f>+Cons_San_TOT!O115+Cons_Ter_TOT!O115+Cons_Ric!O115+Cons_118!O115</f>
        <v>0</v>
      </c>
      <c r="P115" s="758">
        <f>+Cons_San_TOT!P115+Cons_Ter_TOT!P115+Cons_Ric!P115+Cons_118!P115</f>
        <v>0</v>
      </c>
      <c r="Q115" s="758">
        <f>+Cons_San_TOT!Q115+Cons_Ter_TOT!Q115+Cons_Ric!Q115+Cons_118!Q115</f>
        <v>0</v>
      </c>
      <c r="R115" s="758">
        <f>+Cons_San_TOT!R115+Cons_Ter_TOT!R115+Cons_Ric!R115+Cons_118!R115</f>
        <v>0</v>
      </c>
      <c r="S115" s="758">
        <f>+Cons_San_TOT!S115+Cons_Ter_TOT!S115+Cons_Ric!S115+Cons_118!S115</f>
        <v>0</v>
      </c>
      <c r="T115" s="758">
        <f>+Cons_San_TOT!T115+Cons_Ter_TOT!T115+Cons_Ric!T115+Cons_118!T115</f>
        <v>0</v>
      </c>
      <c r="U115" s="758">
        <f>+Cons_San_TOT!U115+Cons_Ter_TOT!U115+Cons_Ric!U115+Cons_118!U115</f>
        <v>0</v>
      </c>
      <c r="V115" s="758">
        <f>+Cons_San_TOT!V115+Cons_Ter_TOT!V115+Cons_Ric!V115+Cons_118!V115</f>
        <v>0</v>
      </c>
      <c r="W115" s="758">
        <f>+Cons_San_TOT!W115+Cons_Ter_TOT!W115+Cons_Ric!W115+Cons_118!W115</f>
        <v>0</v>
      </c>
      <c r="X115" s="758">
        <f>+Cons_San_TOT!X115+Cons_Ter_TOT!X115+Cons_Ric!X115+Cons_118!X115</f>
        <v>0</v>
      </c>
      <c r="Y115" s="758">
        <f>+Cons_San_TOT!Y115+Cons_Ter_TOT!Y115+Cons_Ric!Y115+Cons_118!Y115</f>
        <v>0</v>
      </c>
      <c r="Z115" s="758">
        <f>+Cons_San_TOT!Z115+Cons_Ter_TOT!Z115+Cons_Ric!Z115+Cons_118!Z115</f>
        <v>0</v>
      </c>
      <c r="AA115" s="758">
        <f>+Cons_San_TOT!AA115+Cons_Ter_TOT!AA115+Cons_Ric!AA115+Cons_118!AA115</f>
        <v>0</v>
      </c>
      <c r="AB115" s="758">
        <f>+Cons_San_TOT!AB115+Cons_Ter_TOT!AB115+Cons_Ric!AB115+Cons_118!AB115</f>
        <v>0</v>
      </c>
      <c r="AC115" s="758">
        <f>+Cons_San_TOT!AC115+Cons_Ter_TOT!AC115+Cons_Ric!AC115+Cons_118!AC115</f>
        <v>0</v>
      </c>
      <c r="AD115" s="758">
        <f>+Cons_San_TOT!AD115+Cons_Ter_TOT!AD115+Cons_Ric!AD115+Cons_118!AD115</f>
        <v>0</v>
      </c>
      <c r="AE115" s="758">
        <f>+Cons_San_TOT!AE115+Cons_Ter_TOT!AE115+Cons_Ric!AE115+Cons_118!AE115</f>
        <v>0</v>
      </c>
      <c r="AF115" s="758">
        <f>+Cons_San_TOT!AF115+Cons_Ter_TOT!AF115+Cons_Ric!AF115+Cons_118!AF115</f>
        <v>0</v>
      </c>
      <c r="AG115" s="758">
        <f>+Cons_San_TOT!AG115+Cons_Ter_TOT!AG115+Cons_Ric!AG115+Cons_118!AG115</f>
        <v>0</v>
      </c>
      <c r="AH115" s="758">
        <f>+Cons_San_TOT!AH115+Cons_Ter_TOT!AH115+Cons_Ric!AH115+Cons_118!AH115</f>
        <v>0</v>
      </c>
      <c r="AI115" s="758">
        <f>+Cons_San_TOT!AI115+Cons_Ter_TOT!AI115+Cons_Ric!AI115+Cons_118!AI115</f>
        <v>0</v>
      </c>
      <c r="AJ115" s="758">
        <f>+Cons_San_TOT!AJ115+Cons_Ter_TOT!AJ115+Cons_Ric!AJ115+Cons_118!AJ115</f>
        <v>0</v>
      </c>
      <c r="AK115" s="758">
        <f>+Cons_San_TOT!AK115+Cons_Ter_TOT!AK115+Cons_Ric!AK115+Cons_118!AK115</f>
        <v>0</v>
      </c>
      <c r="AL115" s="758">
        <f>+Cons_San_TOT!AL115+Cons_Ter_TOT!AL115+Cons_Ric!AL115+Cons_118!AL115</f>
        <v>0</v>
      </c>
      <c r="AM115" s="758">
        <f>+Cons_San_TOT!AM115+Cons_Ter_TOT!AM115+Cons_Ric!AM115+Cons_118!AM115</f>
        <v>0</v>
      </c>
      <c r="AN115" s="758">
        <f>+Cons_San_TOT!AN115+Cons_Ter_TOT!AN115+Cons_Ric!AN115+Cons_118!AN115</f>
        <v>0</v>
      </c>
      <c r="AO115" s="758">
        <f>+Cons_San_TOT!AO115+Cons_Ter_TOT!AO115+Cons_Ric!AO115+Cons_118!AO115</f>
        <v>0</v>
      </c>
      <c r="AP115" s="758">
        <f>+Cons_San_TOT!AP115+Cons_Ter_TOT!AP115+Cons_Ric!AP115+Cons_118!AP115</f>
        <v>0</v>
      </c>
      <c r="AQ115" s="758">
        <f>+Cons_San_TOT!AQ115+Cons_Ter_TOT!AQ115+Cons_Ric!AQ115+Cons_118!AQ115</f>
        <v>0</v>
      </c>
      <c r="AR115" s="758">
        <f>+Cons_San_TOT!AR115+Cons_Ter_TOT!AR115+Cons_Ric!AR115+Cons_118!AR115</f>
        <v>0</v>
      </c>
      <c r="AS115" s="758">
        <f>+Cons_San_TOT!AS115+Cons_Ter_TOT!AS115+Cons_Ric!AS115+Cons_118!AS115</f>
        <v>0</v>
      </c>
      <c r="AT115" s="758">
        <f>+Cons_San_TOT!AT115+Cons_Ter_TOT!AT115+Cons_Ric!AT115+Cons_118!AT115</f>
        <v>0</v>
      </c>
      <c r="AU115" s="758">
        <f>+Cons_San_TOT!AU115+Cons_Ter_TOT!AU115+Cons_Ric!AU115+Cons_118!AU115</f>
        <v>0</v>
      </c>
      <c r="AV115" s="758">
        <f>+Cons_San_TOT!AV115+Cons_Ter_TOT!AV115+Cons_Ric!AV115+Cons_118!AV115</f>
        <v>0</v>
      </c>
      <c r="AW115" s="758">
        <f>+Cons_San_TOT!AW115+Cons_Ter_TOT!AW115+Cons_Ric!AW115+Cons_118!AW115</f>
        <v>0</v>
      </c>
    </row>
    <row r="116" spans="1:49">
      <c r="A116" s="729"/>
      <c r="B116" s="730" t="s">
        <v>4939</v>
      </c>
      <c r="C116" s="730"/>
      <c r="D116" s="1000"/>
      <c r="E116" s="983"/>
      <c r="F116" s="731"/>
      <c r="G116" s="731"/>
      <c r="H116" s="731"/>
      <c r="I116" s="731"/>
      <c r="J116" s="731"/>
      <c r="K116" s="731"/>
      <c r="L116" s="731"/>
      <c r="M116" s="731"/>
      <c r="N116" s="731"/>
      <c r="O116" s="731"/>
      <c r="P116" s="731"/>
      <c r="Q116" s="731"/>
      <c r="R116" s="731"/>
      <c r="S116" s="731"/>
      <c r="T116" s="731"/>
      <c r="U116" s="731"/>
      <c r="V116" s="731"/>
      <c r="W116" s="731"/>
      <c r="X116" s="731"/>
      <c r="Y116" s="731"/>
      <c r="Z116" s="731"/>
      <c r="AA116" s="731"/>
      <c r="AB116" s="731"/>
      <c r="AC116" s="731"/>
      <c r="AD116" s="731"/>
      <c r="AE116" s="731"/>
      <c r="AF116" s="731"/>
      <c r="AG116" s="731"/>
      <c r="AH116" s="731"/>
      <c r="AI116" s="731"/>
      <c r="AJ116" s="731"/>
      <c r="AK116" s="731"/>
      <c r="AL116" s="731"/>
      <c r="AM116" s="731"/>
      <c r="AN116" s="731"/>
      <c r="AO116" s="731"/>
      <c r="AP116" s="731"/>
      <c r="AQ116" s="731"/>
      <c r="AR116" s="731"/>
      <c r="AS116" s="731"/>
      <c r="AT116" s="731"/>
      <c r="AU116" s="731"/>
      <c r="AV116" s="731"/>
      <c r="AW116" s="731"/>
    </row>
    <row r="117" spans="1:49" ht="14.25">
      <c r="A117" s="478" t="s">
        <v>2861</v>
      </c>
      <c r="B117" s="479" t="s">
        <v>2862</v>
      </c>
      <c r="C117" s="480" t="s">
        <v>4904</v>
      </c>
      <c r="D117" s="998">
        <f ca="1">SUMIF(Codifica_CE!D:U,$A117,Codifica_CE!T:T)-SUMIF(Codifica_CE!$D$2482:$U$3721,$A117,Codifica_CE!$T$2482:$T$3721)</f>
        <v>0</v>
      </c>
      <c r="E117" s="981">
        <f>SUM(H117:AW117)</f>
        <v>0</v>
      </c>
      <c r="F117" s="37" t="str">
        <f>Info!$B$2</f>
        <v>323</v>
      </c>
      <c r="G117" s="728"/>
      <c r="H117" s="758">
        <f>+Cons_San_TOT!H117+Cons_Ter_TOT!H117+Cons_Ric!H117+Cons_118!H117</f>
        <v>0</v>
      </c>
      <c r="I117" s="758">
        <f>+Cons_San_TOT!I117+Cons_Ter_TOT!I117+Cons_Ric!I117+Cons_118!I117</f>
        <v>0</v>
      </c>
      <c r="J117" s="758">
        <f>+Cons_San_TOT!J117+Cons_Ter_TOT!J117+Cons_Ric!J117+Cons_118!J117</f>
        <v>0</v>
      </c>
      <c r="K117" s="758">
        <f>+Cons_San_TOT!K117+Cons_Ter_TOT!K117+Cons_Ric!K117+Cons_118!K117</f>
        <v>0</v>
      </c>
      <c r="L117" s="758">
        <f>+Cons_San_TOT!L117+Cons_Ter_TOT!L117+Cons_Ric!L117+Cons_118!L117</f>
        <v>0</v>
      </c>
      <c r="M117" s="758">
        <f>+Cons_San_TOT!M117+Cons_Ter_TOT!M117+Cons_Ric!M117+Cons_118!M117</f>
        <v>0</v>
      </c>
      <c r="N117" s="758">
        <f>+Cons_San_TOT!N117+Cons_Ter_TOT!N117+Cons_Ric!N117+Cons_118!N117</f>
        <v>0</v>
      </c>
      <c r="O117" s="758">
        <f>+Cons_San_TOT!O117+Cons_Ter_TOT!O117+Cons_Ric!O117+Cons_118!O117</f>
        <v>0</v>
      </c>
      <c r="P117" s="758">
        <f>+Cons_San_TOT!P117+Cons_Ter_TOT!P117+Cons_Ric!P117+Cons_118!P117</f>
        <v>0</v>
      </c>
      <c r="Q117" s="758">
        <f>+Cons_San_TOT!Q117+Cons_Ter_TOT!Q117+Cons_Ric!Q117+Cons_118!Q117</f>
        <v>0</v>
      </c>
      <c r="R117" s="758">
        <f>+Cons_San_TOT!R117+Cons_Ter_TOT!R117+Cons_Ric!R117+Cons_118!R117</f>
        <v>0</v>
      </c>
      <c r="S117" s="758">
        <f>+Cons_San_TOT!S117+Cons_Ter_TOT!S117+Cons_Ric!S117+Cons_118!S117</f>
        <v>0</v>
      </c>
      <c r="T117" s="758">
        <f>+Cons_San_TOT!T117+Cons_Ter_TOT!T117+Cons_Ric!T117+Cons_118!T117</f>
        <v>0</v>
      </c>
      <c r="U117" s="758">
        <f>+Cons_San_TOT!U117+Cons_Ter_TOT!U117+Cons_Ric!U117+Cons_118!U117</f>
        <v>0</v>
      </c>
      <c r="V117" s="758">
        <f>+Cons_San_TOT!V117+Cons_Ter_TOT!V117+Cons_Ric!V117+Cons_118!V117</f>
        <v>0</v>
      </c>
      <c r="W117" s="758">
        <f>+Cons_San_TOT!W117+Cons_Ter_TOT!W117+Cons_Ric!W117+Cons_118!W117</f>
        <v>0</v>
      </c>
      <c r="X117" s="758">
        <f>+Cons_San_TOT!X117+Cons_Ter_TOT!X117+Cons_Ric!X117+Cons_118!X117</f>
        <v>0</v>
      </c>
      <c r="Y117" s="758">
        <f>+Cons_San_TOT!Y117+Cons_Ter_TOT!Y117+Cons_Ric!Y117+Cons_118!Y117</f>
        <v>0</v>
      </c>
      <c r="Z117" s="758">
        <f>+Cons_San_TOT!Z117+Cons_Ter_TOT!Z117+Cons_Ric!Z117+Cons_118!Z117</f>
        <v>0</v>
      </c>
      <c r="AA117" s="758">
        <f>+Cons_San_TOT!AA117+Cons_Ter_TOT!AA117+Cons_Ric!AA117+Cons_118!AA117</f>
        <v>0</v>
      </c>
      <c r="AB117" s="758">
        <f>+Cons_San_TOT!AB117+Cons_Ter_TOT!AB117+Cons_Ric!AB117+Cons_118!AB117</f>
        <v>0</v>
      </c>
      <c r="AC117" s="758">
        <f>+Cons_San_TOT!AC117+Cons_Ter_TOT!AC117+Cons_Ric!AC117+Cons_118!AC117</f>
        <v>0</v>
      </c>
      <c r="AD117" s="758">
        <f>+Cons_San_TOT!AD117+Cons_Ter_TOT!AD117+Cons_Ric!AD117+Cons_118!AD117</f>
        <v>0</v>
      </c>
      <c r="AE117" s="758">
        <f>+Cons_San_TOT!AE117+Cons_Ter_TOT!AE117+Cons_Ric!AE117+Cons_118!AE117</f>
        <v>0</v>
      </c>
      <c r="AF117" s="758">
        <f>+Cons_San_TOT!AF117+Cons_Ter_TOT!AF117+Cons_Ric!AF117+Cons_118!AF117</f>
        <v>0</v>
      </c>
      <c r="AG117" s="758">
        <f>+Cons_San_TOT!AG117+Cons_Ter_TOT!AG117+Cons_Ric!AG117+Cons_118!AG117</f>
        <v>0</v>
      </c>
      <c r="AH117" s="758">
        <f>+Cons_San_TOT!AH117+Cons_Ter_TOT!AH117+Cons_Ric!AH117+Cons_118!AH117</f>
        <v>0</v>
      </c>
      <c r="AI117" s="758">
        <f>+Cons_San_TOT!AI117+Cons_Ter_TOT!AI117+Cons_Ric!AI117+Cons_118!AI117</f>
        <v>0</v>
      </c>
      <c r="AJ117" s="758">
        <f>+Cons_San_TOT!AJ117+Cons_Ter_TOT!AJ117+Cons_Ric!AJ117+Cons_118!AJ117</f>
        <v>0</v>
      </c>
      <c r="AK117" s="758">
        <f>+Cons_San_TOT!AK117+Cons_Ter_TOT!AK117+Cons_Ric!AK117+Cons_118!AK117</f>
        <v>0</v>
      </c>
      <c r="AL117" s="758">
        <f>+Cons_San_TOT!AL117+Cons_Ter_TOT!AL117+Cons_Ric!AL117+Cons_118!AL117</f>
        <v>0</v>
      </c>
      <c r="AM117" s="758">
        <f>+Cons_San_TOT!AM117+Cons_Ter_TOT!AM117+Cons_Ric!AM117+Cons_118!AM117</f>
        <v>0</v>
      </c>
      <c r="AN117" s="758">
        <f>+Cons_San_TOT!AN117+Cons_Ter_TOT!AN117+Cons_Ric!AN117+Cons_118!AN117</f>
        <v>0</v>
      </c>
      <c r="AO117" s="758">
        <f>+Cons_San_TOT!AO117+Cons_Ter_TOT!AO117+Cons_Ric!AO117+Cons_118!AO117</f>
        <v>0</v>
      </c>
      <c r="AP117" s="758">
        <f>+Cons_San_TOT!AP117+Cons_Ter_TOT!AP117+Cons_Ric!AP117+Cons_118!AP117</f>
        <v>0</v>
      </c>
      <c r="AQ117" s="758">
        <f>+Cons_San_TOT!AQ117+Cons_Ter_TOT!AQ117+Cons_Ric!AQ117+Cons_118!AQ117</f>
        <v>0</v>
      </c>
      <c r="AR117" s="758">
        <f>+Cons_San_TOT!AR117+Cons_Ter_TOT!AR117+Cons_Ric!AR117+Cons_118!AR117</f>
        <v>0</v>
      </c>
      <c r="AS117" s="758">
        <f>+Cons_San_TOT!AS117+Cons_Ter_TOT!AS117+Cons_Ric!AS117+Cons_118!AS117</f>
        <v>0</v>
      </c>
      <c r="AT117" s="758">
        <f>+Cons_San_TOT!AT117+Cons_Ter_TOT!AT117+Cons_Ric!AT117+Cons_118!AT117</f>
        <v>0</v>
      </c>
      <c r="AU117" s="758">
        <f>+Cons_San_TOT!AU117+Cons_Ter_TOT!AU117+Cons_Ric!AU117+Cons_118!AU117</f>
        <v>0</v>
      </c>
      <c r="AV117" s="758">
        <f>+Cons_San_TOT!AV117+Cons_Ter_TOT!AV117+Cons_Ric!AV117+Cons_118!AV117</f>
        <v>0</v>
      </c>
      <c r="AW117" s="758">
        <f>+Cons_San_TOT!AW117+Cons_Ter_TOT!AW117+Cons_Ric!AW117+Cons_118!AW117</f>
        <v>0</v>
      </c>
    </row>
    <row r="118" spans="1:49" ht="15.75" customHeight="1">
      <c r="A118" s="335"/>
      <c r="B118" s="32" t="s">
        <v>4940</v>
      </c>
      <c r="C118" s="32"/>
      <c r="D118" s="999"/>
      <c r="E118" s="982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</row>
    <row r="119" spans="1:49" ht="14.25">
      <c r="A119" s="336" t="s">
        <v>2904</v>
      </c>
      <c r="B119" s="35" t="s">
        <v>2905</v>
      </c>
      <c r="C119" s="36" t="s">
        <v>4904</v>
      </c>
      <c r="D119" s="998">
        <f ca="1">SUMIF(Codifica_CE!D:U,$A119,Codifica_CE!T:T)-SUMIF(Codifica_CE!$D$2482:$U$3721,$A119,Codifica_CE!$T$2482:$T$3721)</f>
        <v>0</v>
      </c>
      <c r="E119" s="981">
        <f>SUM(H119:AW119)</f>
        <v>0</v>
      </c>
      <c r="F119" s="37" t="str">
        <f>Info!$B$2</f>
        <v>323</v>
      </c>
      <c r="G119" s="490"/>
      <c r="H119" s="758">
        <f>+Cons_San_TOT!H119+Cons_Ter_TOT!H119+Cons_Ric!H119+Cons_118!H119</f>
        <v>0</v>
      </c>
      <c r="I119" s="758">
        <f>+Cons_San_TOT!I119+Cons_Ter_TOT!I119+Cons_Ric!I119+Cons_118!I119</f>
        <v>0</v>
      </c>
      <c r="J119" s="758">
        <f>+Cons_San_TOT!J119+Cons_Ter_TOT!J119+Cons_Ric!J119+Cons_118!J119</f>
        <v>0</v>
      </c>
      <c r="K119" s="758">
        <f>+Cons_San_TOT!K119+Cons_Ter_TOT!K119+Cons_Ric!K119+Cons_118!K119</f>
        <v>0</v>
      </c>
      <c r="L119" s="758">
        <f>+Cons_San_TOT!L119+Cons_Ter_TOT!L119+Cons_Ric!L119+Cons_118!L119</f>
        <v>0</v>
      </c>
      <c r="M119" s="758">
        <f>+Cons_San_TOT!M119+Cons_Ter_TOT!M119+Cons_Ric!M119+Cons_118!M119</f>
        <v>0</v>
      </c>
      <c r="N119" s="758">
        <f>+Cons_San_TOT!N119+Cons_Ter_TOT!N119+Cons_Ric!N119+Cons_118!N119</f>
        <v>0</v>
      </c>
      <c r="O119" s="758">
        <f>+Cons_San_TOT!O119+Cons_Ter_TOT!O119+Cons_Ric!O119+Cons_118!O119</f>
        <v>0</v>
      </c>
      <c r="P119" s="758">
        <f>+Cons_San_TOT!P119+Cons_Ter_TOT!P119+Cons_Ric!P119+Cons_118!P119</f>
        <v>0</v>
      </c>
      <c r="Q119" s="758">
        <f>+Cons_San_TOT!Q119+Cons_Ter_TOT!Q119+Cons_Ric!Q119+Cons_118!Q119</f>
        <v>0</v>
      </c>
      <c r="R119" s="758">
        <f>+Cons_San_TOT!R119+Cons_Ter_TOT!R119+Cons_Ric!R119+Cons_118!R119</f>
        <v>0</v>
      </c>
      <c r="S119" s="758">
        <f>+Cons_San_TOT!S119+Cons_Ter_TOT!S119+Cons_Ric!S119+Cons_118!S119</f>
        <v>0</v>
      </c>
      <c r="T119" s="758">
        <f>+Cons_San_TOT!T119+Cons_Ter_TOT!T119+Cons_Ric!T119+Cons_118!T119</f>
        <v>0</v>
      </c>
      <c r="U119" s="758">
        <f>+Cons_San_TOT!U119+Cons_Ter_TOT!U119+Cons_Ric!U119+Cons_118!U119</f>
        <v>0</v>
      </c>
      <c r="V119" s="758">
        <f>+Cons_San_TOT!V119+Cons_Ter_TOT!V119+Cons_Ric!V119+Cons_118!V119</f>
        <v>0</v>
      </c>
      <c r="W119" s="758">
        <f>+Cons_San_TOT!W119+Cons_Ter_TOT!W119+Cons_Ric!W119+Cons_118!W119</f>
        <v>0</v>
      </c>
      <c r="X119" s="758">
        <f>+Cons_San_TOT!X119+Cons_Ter_TOT!X119+Cons_Ric!X119+Cons_118!X119</f>
        <v>0</v>
      </c>
      <c r="Y119" s="758">
        <f>+Cons_San_TOT!Y119+Cons_Ter_TOT!Y119+Cons_Ric!Y119+Cons_118!Y119</f>
        <v>0</v>
      </c>
      <c r="Z119" s="758">
        <f>+Cons_San_TOT!Z119+Cons_Ter_TOT!Z119+Cons_Ric!Z119+Cons_118!Z119</f>
        <v>0</v>
      </c>
      <c r="AA119" s="758">
        <f>+Cons_San_TOT!AA119+Cons_Ter_TOT!AA119+Cons_Ric!AA119+Cons_118!AA119</f>
        <v>0</v>
      </c>
      <c r="AB119" s="758">
        <f>+Cons_San_TOT!AB119+Cons_Ter_TOT!AB119+Cons_Ric!AB119+Cons_118!AB119</f>
        <v>0</v>
      </c>
      <c r="AC119" s="758">
        <f>+Cons_San_TOT!AC119+Cons_Ter_TOT!AC119+Cons_Ric!AC119+Cons_118!AC119</f>
        <v>0</v>
      </c>
      <c r="AD119" s="758">
        <f>+Cons_San_TOT!AD119+Cons_Ter_TOT!AD119+Cons_Ric!AD119+Cons_118!AD119</f>
        <v>0</v>
      </c>
      <c r="AE119" s="758">
        <f>+Cons_San_TOT!AE119+Cons_Ter_TOT!AE119+Cons_Ric!AE119+Cons_118!AE119</f>
        <v>0</v>
      </c>
      <c r="AF119" s="758">
        <f>+Cons_San_TOT!AF119+Cons_Ter_TOT!AF119+Cons_Ric!AF119+Cons_118!AF119</f>
        <v>0</v>
      </c>
      <c r="AG119" s="758">
        <f>+Cons_San_TOT!AG119+Cons_Ter_TOT!AG119+Cons_Ric!AG119+Cons_118!AG119</f>
        <v>0</v>
      </c>
      <c r="AH119" s="758">
        <f>+Cons_San_TOT!AH119+Cons_Ter_TOT!AH119+Cons_Ric!AH119+Cons_118!AH119</f>
        <v>0</v>
      </c>
      <c r="AI119" s="758">
        <f>+Cons_San_TOT!AI119+Cons_Ter_TOT!AI119+Cons_Ric!AI119+Cons_118!AI119</f>
        <v>0</v>
      </c>
      <c r="AJ119" s="758">
        <f>+Cons_San_TOT!AJ119+Cons_Ter_TOT!AJ119+Cons_Ric!AJ119+Cons_118!AJ119</f>
        <v>0</v>
      </c>
      <c r="AK119" s="758">
        <f>+Cons_San_TOT!AK119+Cons_Ter_TOT!AK119+Cons_Ric!AK119+Cons_118!AK119</f>
        <v>0</v>
      </c>
      <c r="AL119" s="758">
        <f>+Cons_San_TOT!AL119+Cons_Ter_TOT!AL119+Cons_Ric!AL119+Cons_118!AL119</f>
        <v>0</v>
      </c>
      <c r="AM119" s="758">
        <f>+Cons_San_TOT!AM119+Cons_Ter_TOT!AM119+Cons_Ric!AM119+Cons_118!AM119</f>
        <v>0</v>
      </c>
      <c r="AN119" s="758">
        <f>+Cons_San_TOT!AN119+Cons_Ter_TOT!AN119+Cons_Ric!AN119+Cons_118!AN119</f>
        <v>0</v>
      </c>
      <c r="AO119" s="758">
        <f>+Cons_San_TOT!AO119+Cons_Ter_TOT!AO119+Cons_Ric!AO119+Cons_118!AO119</f>
        <v>0</v>
      </c>
      <c r="AP119" s="758">
        <f>+Cons_San_TOT!AP119+Cons_Ter_TOT!AP119+Cons_Ric!AP119+Cons_118!AP119</f>
        <v>0</v>
      </c>
      <c r="AQ119" s="758">
        <f>+Cons_San_TOT!AQ119+Cons_Ter_TOT!AQ119+Cons_Ric!AQ119+Cons_118!AQ119</f>
        <v>0</v>
      </c>
      <c r="AR119" s="758">
        <f>+Cons_San_TOT!AR119+Cons_Ter_TOT!AR119+Cons_Ric!AR119+Cons_118!AR119</f>
        <v>0</v>
      </c>
      <c r="AS119" s="758">
        <f>+Cons_San_TOT!AS119+Cons_Ter_TOT!AS119+Cons_Ric!AS119+Cons_118!AS119</f>
        <v>0</v>
      </c>
      <c r="AT119" s="758">
        <f>+Cons_San_TOT!AT119+Cons_Ter_TOT!AT119+Cons_Ric!AT119+Cons_118!AT119</f>
        <v>0</v>
      </c>
      <c r="AU119" s="758">
        <f>+Cons_San_TOT!AU119+Cons_Ter_TOT!AU119+Cons_Ric!AU119+Cons_118!AU119</f>
        <v>0</v>
      </c>
      <c r="AV119" s="758">
        <f>+Cons_San_TOT!AV119+Cons_Ter_TOT!AV119+Cons_Ric!AV119+Cons_118!AV119</f>
        <v>0</v>
      </c>
      <c r="AW119" s="758">
        <f>+Cons_San_TOT!AW119+Cons_Ter_TOT!AW119+Cons_Ric!AW119+Cons_118!AW119</f>
        <v>0</v>
      </c>
    </row>
    <row r="120" spans="1:49" ht="15.75" customHeight="1">
      <c r="A120" s="335"/>
      <c r="B120" s="32" t="s">
        <v>4941</v>
      </c>
      <c r="C120" s="32"/>
      <c r="D120" s="999"/>
      <c r="E120" s="982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</row>
    <row r="121" spans="1:49" ht="14.25">
      <c r="A121" s="478" t="s">
        <v>2941</v>
      </c>
      <c r="B121" s="479" t="s">
        <v>2943</v>
      </c>
      <c r="C121" s="480" t="s">
        <v>4904</v>
      </c>
      <c r="D121" s="998">
        <f ca="1">SUMIF(Codifica_CE!D:U,$A121,Codifica_CE!T:T)-SUMIF(Codifica_CE!$D$2482:$U$3721,$A121,Codifica_CE!$T$2482:$T$3721)</f>
        <v>0</v>
      </c>
      <c r="E121" s="981">
        <f>SUM(H121:AW121)</f>
        <v>0</v>
      </c>
      <c r="F121" s="37" t="str">
        <f>Info!$B$2</f>
        <v>323</v>
      </c>
      <c r="G121" s="728"/>
      <c r="H121" s="758">
        <f>+Cons_San_TOT!H121+Cons_Ter_TOT!H121+Cons_Ric!H121+Cons_118!H121</f>
        <v>0</v>
      </c>
      <c r="I121" s="758">
        <f>+Cons_San_TOT!I121+Cons_Ter_TOT!I121+Cons_Ric!I121+Cons_118!I121</f>
        <v>0</v>
      </c>
      <c r="J121" s="758">
        <f>+Cons_San_TOT!J121+Cons_Ter_TOT!J121+Cons_Ric!J121+Cons_118!J121</f>
        <v>0</v>
      </c>
      <c r="K121" s="758">
        <f>+Cons_San_TOT!K121+Cons_Ter_TOT!K121+Cons_Ric!K121+Cons_118!K121</f>
        <v>0</v>
      </c>
      <c r="L121" s="758">
        <f>+Cons_San_TOT!L121+Cons_Ter_TOT!L121+Cons_Ric!L121+Cons_118!L121</f>
        <v>0</v>
      </c>
      <c r="M121" s="758">
        <f>+Cons_San_TOT!M121+Cons_Ter_TOT!M121+Cons_Ric!M121+Cons_118!M121</f>
        <v>0</v>
      </c>
      <c r="N121" s="758">
        <f>+Cons_San_TOT!N121+Cons_Ter_TOT!N121+Cons_Ric!N121+Cons_118!N121</f>
        <v>0</v>
      </c>
      <c r="O121" s="758">
        <f>+Cons_San_TOT!O121+Cons_Ter_TOT!O121+Cons_Ric!O121+Cons_118!O121</f>
        <v>0</v>
      </c>
      <c r="P121" s="758">
        <f>+Cons_San_TOT!P121+Cons_Ter_TOT!P121+Cons_Ric!P121+Cons_118!P121</f>
        <v>0</v>
      </c>
      <c r="Q121" s="758">
        <f>+Cons_San_TOT!Q121+Cons_Ter_TOT!Q121+Cons_Ric!Q121+Cons_118!Q121</f>
        <v>0</v>
      </c>
      <c r="R121" s="758">
        <f>+Cons_San_TOT!R121+Cons_Ter_TOT!R121+Cons_Ric!R121+Cons_118!R121</f>
        <v>0</v>
      </c>
      <c r="S121" s="758">
        <f>+Cons_San_TOT!S121+Cons_Ter_TOT!S121+Cons_Ric!S121+Cons_118!S121</f>
        <v>0</v>
      </c>
      <c r="T121" s="758">
        <f>+Cons_San_TOT!T121+Cons_Ter_TOT!T121+Cons_Ric!T121+Cons_118!T121</f>
        <v>0</v>
      </c>
      <c r="U121" s="758">
        <f>+Cons_San_TOT!U121+Cons_Ter_TOT!U121+Cons_Ric!U121+Cons_118!U121</f>
        <v>0</v>
      </c>
      <c r="V121" s="758">
        <f>+Cons_San_TOT!V121+Cons_Ter_TOT!V121+Cons_Ric!V121+Cons_118!V121</f>
        <v>0</v>
      </c>
      <c r="W121" s="758">
        <f>+Cons_San_TOT!W121+Cons_Ter_TOT!W121+Cons_Ric!W121+Cons_118!W121</f>
        <v>0</v>
      </c>
      <c r="X121" s="758">
        <f>+Cons_San_TOT!X121+Cons_Ter_TOT!X121+Cons_Ric!X121+Cons_118!X121</f>
        <v>0</v>
      </c>
      <c r="Y121" s="758">
        <f>+Cons_San_TOT!Y121+Cons_Ter_TOT!Y121+Cons_Ric!Y121+Cons_118!Y121</f>
        <v>0</v>
      </c>
      <c r="Z121" s="758">
        <f>+Cons_San_TOT!Z121+Cons_Ter_TOT!Z121+Cons_Ric!Z121+Cons_118!Z121</f>
        <v>0</v>
      </c>
      <c r="AA121" s="758">
        <f>+Cons_San_TOT!AA121+Cons_Ter_TOT!AA121+Cons_Ric!AA121+Cons_118!AA121</f>
        <v>0</v>
      </c>
      <c r="AB121" s="758">
        <f>+Cons_San_TOT!AB121+Cons_Ter_TOT!AB121+Cons_Ric!AB121+Cons_118!AB121</f>
        <v>0</v>
      </c>
      <c r="AC121" s="758">
        <f>+Cons_San_TOT!AC121+Cons_Ter_TOT!AC121+Cons_Ric!AC121+Cons_118!AC121</f>
        <v>0</v>
      </c>
      <c r="AD121" s="758">
        <f>+Cons_San_TOT!AD121+Cons_Ter_TOT!AD121+Cons_Ric!AD121+Cons_118!AD121</f>
        <v>0</v>
      </c>
      <c r="AE121" s="758">
        <f>+Cons_San_TOT!AE121+Cons_Ter_TOT!AE121+Cons_Ric!AE121+Cons_118!AE121</f>
        <v>0</v>
      </c>
      <c r="AF121" s="758">
        <f>+Cons_San_TOT!AF121+Cons_Ter_TOT!AF121+Cons_Ric!AF121+Cons_118!AF121</f>
        <v>0</v>
      </c>
      <c r="AG121" s="758">
        <f>+Cons_San_TOT!AG121+Cons_Ter_TOT!AG121+Cons_Ric!AG121+Cons_118!AG121</f>
        <v>0</v>
      </c>
      <c r="AH121" s="758">
        <f>+Cons_San_TOT!AH121+Cons_Ter_TOT!AH121+Cons_Ric!AH121+Cons_118!AH121</f>
        <v>0</v>
      </c>
      <c r="AI121" s="758">
        <f>+Cons_San_TOT!AI121+Cons_Ter_TOT!AI121+Cons_Ric!AI121+Cons_118!AI121</f>
        <v>0</v>
      </c>
      <c r="AJ121" s="758">
        <f>+Cons_San_TOT!AJ121+Cons_Ter_TOT!AJ121+Cons_Ric!AJ121+Cons_118!AJ121</f>
        <v>0</v>
      </c>
      <c r="AK121" s="758">
        <f>+Cons_San_TOT!AK121+Cons_Ter_TOT!AK121+Cons_Ric!AK121+Cons_118!AK121</f>
        <v>0</v>
      </c>
      <c r="AL121" s="758">
        <f>+Cons_San_TOT!AL121+Cons_Ter_TOT!AL121+Cons_Ric!AL121+Cons_118!AL121</f>
        <v>0</v>
      </c>
      <c r="AM121" s="758">
        <f>+Cons_San_TOT!AM121+Cons_Ter_TOT!AM121+Cons_Ric!AM121+Cons_118!AM121</f>
        <v>0</v>
      </c>
      <c r="AN121" s="758">
        <f>+Cons_San_TOT!AN121+Cons_Ter_TOT!AN121+Cons_Ric!AN121+Cons_118!AN121</f>
        <v>0</v>
      </c>
      <c r="AO121" s="758">
        <f>+Cons_San_TOT!AO121+Cons_Ter_TOT!AO121+Cons_Ric!AO121+Cons_118!AO121</f>
        <v>0</v>
      </c>
      <c r="AP121" s="758">
        <f>+Cons_San_TOT!AP121+Cons_Ter_TOT!AP121+Cons_Ric!AP121+Cons_118!AP121</f>
        <v>0</v>
      </c>
      <c r="AQ121" s="758">
        <f>+Cons_San_TOT!AQ121+Cons_Ter_TOT!AQ121+Cons_Ric!AQ121+Cons_118!AQ121</f>
        <v>0</v>
      </c>
      <c r="AR121" s="758">
        <f>+Cons_San_TOT!AR121+Cons_Ter_TOT!AR121+Cons_Ric!AR121+Cons_118!AR121</f>
        <v>0</v>
      </c>
      <c r="AS121" s="758">
        <f>+Cons_San_TOT!AS121+Cons_Ter_TOT!AS121+Cons_Ric!AS121+Cons_118!AS121</f>
        <v>0</v>
      </c>
      <c r="AT121" s="758">
        <f>+Cons_San_TOT!AT121+Cons_Ter_TOT!AT121+Cons_Ric!AT121+Cons_118!AT121</f>
        <v>0</v>
      </c>
      <c r="AU121" s="758">
        <f>+Cons_San_TOT!AU121+Cons_Ter_TOT!AU121+Cons_Ric!AU121+Cons_118!AU121</f>
        <v>0</v>
      </c>
      <c r="AV121" s="758">
        <f>+Cons_San_TOT!AV121+Cons_Ter_TOT!AV121+Cons_Ric!AV121+Cons_118!AV121</f>
        <v>0</v>
      </c>
      <c r="AW121" s="758">
        <f>+Cons_San_TOT!AW121+Cons_Ter_TOT!AW121+Cons_Ric!AW121+Cons_118!AW121</f>
        <v>0</v>
      </c>
    </row>
    <row r="122" spans="1:49" ht="25.5">
      <c r="A122" s="336" t="s">
        <v>2950</v>
      </c>
      <c r="B122" s="35" t="s">
        <v>2951</v>
      </c>
      <c r="C122" s="36" t="s">
        <v>4904</v>
      </c>
      <c r="D122" s="998">
        <f ca="1">SUMIF(Codifica_CE!D:U,$A122,Codifica_CE!T:T)-SUMIF(Codifica_CE!$D$2482:$U$3721,$A122,Codifica_CE!$T$2482:$T$3721)</f>
        <v>63</v>
      </c>
      <c r="E122" s="981">
        <f>SUM(H122:AW122)</f>
        <v>63</v>
      </c>
      <c r="F122" s="37" t="str">
        <f>Info!$B$2</f>
        <v>323</v>
      </c>
      <c r="G122" s="490"/>
      <c r="H122" s="758">
        <f>+Cons_San_TOT!H122+Cons_Ter_TOT!H122+Cons_Ric!H122+Cons_118!H122</f>
        <v>0</v>
      </c>
      <c r="I122" s="758">
        <f>+Cons_San_TOT!I122+Cons_Ter_TOT!I122+Cons_Ric!I122+Cons_118!I122</f>
        <v>0</v>
      </c>
      <c r="J122" s="758">
        <f>+Cons_San_TOT!J122+Cons_Ter_TOT!J122+Cons_Ric!J122+Cons_118!J122</f>
        <v>0</v>
      </c>
      <c r="K122" s="758">
        <f>+Cons_San_TOT!K122+Cons_Ter_TOT!K122+Cons_Ric!K122+Cons_118!K122</f>
        <v>0</v>
      </c>
      <c r="L122" s="758">
        <f>+Cons_San_TOT!L122+Cons_Ter_TOT!L122+Cons_Ric!L122+Cons_118!L122</f>
        <v>0</v>
      </c>
      <c r="M122" s="758">
        <f>+Cons_San_TOT!M122+Cons_Ter_TOT!M122+Cons_Ric!M122+Cons_118!M122</f>
        <v>0</v>
      </c>
      <c r="N122" s="758">
        <f>+Cons_San_TOT!N122+Cons_Ter_TOT!N122+Cons_Ric!N122+Cons_118!N122</f>
        <v>0</v>
      </c>
      <c r="O122" s="758">
        <f>+Cons_San_TOT!O122+Cons_Ter_TOT!O122+Cons_Ric!O122+Cons_118!O122</f>
        <v>0</v>
      </c>
      <c r="P122" s="758">
        <f>+Cons_San_TOT!P122+Cons_Ter_TOT!P122+Cons_Ric!P122+Cons_118!P122</f>
        <v>0</v>
      </c>
      <c r="Q122" s="758">
        <f>+Cons_San_TOT!Q122+Cons_Ter_TOT!Q122+Cons_Ric!Q122+Cons_118!Q122</f>
        <v>0</v>
      </c>
      <c r="R122" s="758">
        <f>+Cons_San_TOT!R122+Cons_Ter_TOT!R122+Cons_Ric!R122+Cons_118!R122</f>
        <v>0</v>
      </c>
      <c r="S122" s="758">
        <f>+Cons_San_TOT!S122+Cons_Ter_TOT!S122+Cons_Ric!S122+Cons_118!S122</f>
        <v>0</v>
      </c>
      <c r="T122" s="758">
        <f>+Cons_San_TOT!T122+Cons_Ter_TOT!T122+Cons_Ric!T122+Cons_118!T122</f>
        <v>0</v>
      </c>
      <c r="U122" s="758">
        <f>+Cons_San_TOT!U122+Cons_Ter_TOT!U122+Cons_Ric!U122+Cons_118!U122</f>
        <v>0</v>
      </c>
      <c r="V122" s="758">
        <f>+Cons_San_TOT!V122+Cons_Ter_TOT!V122+Cons_Ric!V122+Cons_118!V122</f>
        <v>0</v>
      </c>
      <c r="W122" s="758">
        <f>+Cons_San_TOT!W122+Cons_Ter_TOT!W122+Cons_Ric!W122+Cons_118!W122</f>
        <v>0</v>
      </c>
      <c r="X122" s="758">
        <f>+Cons_San_TOT!X122+Cons_Ter_TOT!X122+Cons_Ric!X122+Cons_118!X122</f>
        <v>0</v>
      </c>
      <c r="Y122" s="758">
        <f>+Cons_San_TOT!Y122+Cons_Ter_TOT!Y122+Cons_Ric!Y122+Cons_118!Y122</f>
        <v>0</v>
      </c>
      <c r="Z122" s="758">
        <f>+Cons_San_TOT!Z122+Cons_Ter_TOT!Z122+Cons_Ric!Z122+Cons_118!Z122</f>
        <v>0</v>
      </c>
      <c r="AA122" s="758">
        <f>+Cons_San_TOT!AA122+Cons_Ter_TOT!AA122+Cons_Ric!AA122+Cons_118!AA122</f>
        <v>0</v>
      </c>
      <c r="AB122" s="758">
        <f>+Cons_San_TOT!AB122+Cons_Ter_TOT!AB122+Cons_Ric!AB122+Cons_118!AB122</f>
        <v>61</v>
      </c>
      <c r="AC122" s="758">
        <f>+Cons_San_TOT!AC122+Cons_Ter_TOT!AC122+Cons_Ric!AC122+Cons_118!AC122</f>
        <v>0</v>
      </c>
      <c r="AD122" s="758">
        <f>+Cons_San_TOT!AD122+Cons_Ter_TOT!AD122+Cons_Ric!AD122+Cons_118!AD122</f>
        <v>0</v>
      </c>
      <c r="AE122" s="758">
        <f>+Cons_San_TOT!AE122+Cons_Ter_TOT!AE122+Cons_Ric!AE122+Cons_118!AE122</f>
        <v>0</v>
      </c>
      <c r="AF122" s="758">
        <f>+Cons_San_TOT!AF122+Cons_Ter_TOT!AF122+Cons_Ric!AF122+Cons_118!AF122</f>
        <v>0</v>
      </c>
      <c r="AG122" s="758">
        <f>+Cons_San_TOT!AG122+Cons_Ter_TOT!AG122+Cons_Ric!AG122+Cons_118!AG122</f>
        <v>0</v>
      </c>
      <c r="AH122" s="758">
        <f>+Cons_San_TOT!AH122+Cons_Ter_TOT!AH122+Cons_Ric!AH122+Cons_118!AH122</f>
        <v>0</v>
      </c>
      <c r="AI122" s="758">
        <f>+Cons_San_TOT!AI122+Cons_Ter_TOT!AI122+Cons_Ric!AI122+Cons_118!AI122</f>
        <v>0</v>
      </c>
      <c r="AJ122" s="758">
        <f>+Cons_San_TOT!AJ122+Cons_Ter_TOT!AJ122+Cons_Ric!AJ122+Cons_118!AJ122</f>
        <v>2</v>
      </c>
      <c r="AK122" s="758">
        <f>+Cons_San_TOT!AK122+Cons_Ter_TOT!AK122+Cons_Ric!AK122+Cons_118!AK122</f>
        <v>0</v>
      </c>
      <c r="AL122" s="758">
        <f>+Cons_San_TOT!AL122+Cons_Ter_TOT!AL122+Cons_Ric!AL122+Cons_118!AL122</f>
        <v>0</v>
      </c>
      <c r="AM122" s="758">
        <f>+Cons_San_TOT!AM122+Cons_Ter_TOT!AM122+Cons_Ric!AM122+Cons_118!AM122</f>
        <v>0</v>
      </c>
      <c r="AN122" s="758">
        <f>+Cons_San_TOT!AN122+Cons_Ter_TOT!AN122+Cons_Ric!AN122+Cons_118!AN122</f>
        <v>0</v>
      </c>
      <c r="AO122" s="758">
        <f>+Cons_San_TOT!AO122+Cons_Ter_TOT!AO122+Cons_Ric!AO122+Cons_118!AO122</f>
        <v>0</v>
      </c>
      <c r="AP122" s="758">
        <f>+Cons_San_TOT!AP122+Cons_Ter_TOT!AP122+Cons_Ric!AP122+Cons_118!AP122</f>
        <v>0</v>
      </c>
      <c r="AQ122" s="758">
        <f>+Cons_San_TOT!AQ122+Cons_Ter_TOT!AQ122+Cons_Ric!AQ122+Cons_118!AQ122</f>
        <v>0</v>
      </c>
      <c r="AR122" s="758">
        <f>+Cons_San_TOT!AR122+Cons_Ter_TOT!AR122+Cons_Ric!AR122+Cons_118!AR122</f>
        <v>0</v>
      </c>
      <c r="AS122" s="758">
        <f>+Cons_San_TOT!AS122+Cons_Ter_TOT!AS122+Cons_Ric!AS122+Cons_118!AS122</f>
        <v>0</v>
      </c>
      <c r="AT122" s="758">
        <f>+Cons_San_TOT!AT122+Cons_Ter_TOT!AT122+Cons_Ric!AT122+Cons_118!AT122</f>
        <v>0</v>
      </c>
      <c r="AU122" s="758">
        <f>+Cons_San_TOT!AU122+Cons_Ter_TOT!AU122+Cons_Ric!AU122+Cons_118!AU122</f>
        <v>0</v>
      </c>
      <c r="AV122" s="758">
        <f>+Cons_San_TOT!AV122+Cons_Ter_TOT!AV122+Cons_Ric!AV122+Cons_118!AV122</f>
        <v>0</v>
      </c>
      <c r="AW122" s="758">
        <f>+Cons_San_TOT!AW122+Cons_Ter_TOT!AW122+Cons_Ric!AW122+Cons_118!AW122</f>
        <v>0</v>
      </c>
    </row>
    <row r="123" spans="1:49" ht="15.75" customHeight="1">
      <c r="A123" s="335"/>
      <c r="B123" s="32" t="s">
        <v>4942</v>
      </c>
      <c r="C123" s="32"/>
      <c r="D123" s="999"/>
      <c r="E123" s="982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</row>
    <row r="124" spans="1:49" ht="14.25">
      <c r="A124" s="336" t="s">
        <v>2984</v>
      </c>
      <c r="B124" s="35" t="s">
        <v>2985</v>
      </c>
      <c r="C124" s="36" t="s">
        <v>4904</v>
      </c>
      <c r="D124" s="998">
        <f ca="1">SUMIF(Codifica_CE!D:U,$A124,Codifica_CE!T:T)-SUMIF(Codifica_CE!$D$2482:$U$3721,$A124,Codifica_CE!$T$2482:$T$3721)</f>
        <v>0</v>
      </c>
      <c r="E124" s="981">
        <f>SUM(H124:AW124)</f>
        <v>0</v>
      </c>
      <c r="F124" s="37" t="str">
        <f>Info!$B$2</f>
        <v>323</v>
      </c>
      <c r="G124" s="490"/>
      <c r="H124" s="758">
        <f>+Cons_San_TOT!H124+Cons_Ter_TOT!H124+Cons_Ric!H124+Cons_118!H124</f>
        <v>0</v>
      </c>
      <c r="I124" s="758">
        <f>+Cons_San_TOT!I124+Cons_Ter_TOT!I124+Cons_Ric!I124+Cons_118!I124</f>
        <v>0</v>
      </c>
      <c r="J124" s="758">
        <f>+Cons_San_TOT!J124+Cons_Ter_TOT!J124+Cons_Ric!J124+Cons_118!J124</f>
        <v>0</v>
      </c>
      <c r="K124" s="758">
        <f>+Cons_San_TOT!K124+Cons_Ter_TOT!K124+Cons_Ric!K124+Cons_118!K124</f>
        <v>0</v>
      </c>
      <c r="L124" s="758">
        <f>+Cons_San_TOT!L124+Cons_Ter_TOT!L124+Cons_Ric!L124+Cons_118!L124</f>
        <v>0</v>
      </c>
      <c r="M124" s="758">
        <f>+Cons_San_TOT!M124+Cons_Ter_TOT!M124+Cons_Ric!M124+Cons_118!M124</f>
        <v>0</v>
      </c>
      <c r="N124" s="758">
        <f>+Cons_San_TOT!N124+Cons_Ter_TOT!N124+Cons_Ric!N124+Cons_118!N124</f>
        <v>0</v>
      </c>
      <c r="O124" s="758">
        <f>+Cons_San_TOT!O124+Cons_Ter_TOT!O124+Cons_Ric!O124+Cons_118!O124</f>
        <v>0</v>
      </c>
      <c r="P124" s="758">
        <f>+Cons_San_TOT!P124+Cons_Ter_TOT!P124+Cons_Ric!P124+Cons_118!P124</f>
        <v>0</v>
      </c>
      <c r="Q124" s="758">
        <f>+Cons_San_TOT!Q124+Cons_Ter_TOT!Q124+Cons_Ric!Q124+Cons_118!Q124</f>
        <v>0</v>
      </c>
      <c r="R124" s="758">
        <f>+Cons_San_TOT!R124+Cons_Ter_TOT!R124+Cons_Ric!R124+Cons_118!R124</f>
        <v>0</v>
      </c>
      <c r="S124" s="758">
        <f>+Cons_San_TOT!S124+Cons_Ter_TOT!S124+Cons_Ric!S124+Cons_118!S124</f>
        <v>0</v>
      </c>
      <c r="T124" s="758">
        <f>+Cons_San_TOT!T124+Cons_Ter_TOT!T124+Cons_Ric!T124+Cons_118!T124</f>
        <v>0</v>
      </c>
      <c r="U124" s="758">
        <f>+Cons_San_TOT!U124+Cons_Ter_TOT!U124+Cons_Ric!U124+Cons_118!U124</f>
        <v>0</v>
      </c>
      <c r="V124" s="758">
        <f>+Cons_San_TOT!V124+Cons_Ter_TOT!V124+Cons_Ric!V124+Cons_118!V124</f>
        <v>0</v>
      </c>
      <c r="W124" s="758">
        <f>+Cons_San_TOT!W124+Cons_Ter_TOT!W124+Cons_Ric!W124+Cons_118!W124</f>
        <v>0</v>
      </c>
      <c r="X124" s="758">
        <f>+Cons_San_TOT!X124+Cons_Ter_TOT!X124+Cons_Ric!X124+Cons_118!X124</f>
        <v>0</v>
      </c>
      <c r="Y124" s="758">
        <f>+Cons_San_TOT!Y124+Cons_Ter_TOT!Y124+Cons_Ric!Y124+Cons_118!Y124</f>
        <v>0</v>
      </c>
      <c r="Z124" s="758">
        <f>+Cons_San_TOT!Z124+Cons_Ter_TOT!Z124+Cons_Ric!Z124+Cons_118!Z124</f>
        <v>0</v>
      </c>
      <c r="AA124" s="758">
        <f>+Cons_San_TOT!AA124+Cons_Ter_TOT!AA124+Cons_Ric!AA124+Cons_118!AA124</f>
        <v>0</v>
      </c>
      <c r="AB124" s="758">
        <f>+Cons_San_TOT!AB124+Cons_Ter_TOT!AB124+Cons_Ric!AB124+Cons_118!AB124</f>
        <v>0</v>
      </c>
      <c r="AC124" s="758">
        <f>+Cons_San_TOT!AC124+Cons_Ter_TOT!AC124+Cons_Ric!AC124+Cons_118!AC124</f>
        <v>0</v>
      </c>
      <c r="AD124" s="758">
        <f>+Cons_San_TOT!AD124+Cons_Ter_TOT!AD124+Cons_Ric!AD124+Cons_118!AD124</f>
        <v>0</v>
      </c>
      <c r="AE124" s="758">
        <f>+Cons_San_TOT!AE124+Cons_Ter_TOT!AE124+Cons_Ric!AE124+Cons_118!AE124</f>
        <v>0</v>
      </c>
      <c r="AF124" s="758">
        <f>+Cons_San_TOT!AF124+Cons_Ter_TOT!AF124+Cons_Ric!AF124+Cons_118!AF124</f>
        <v>0</v>
      </c>
      <c r="AG124" s="758">
        <f>+Cons_San_TOT!AG124+Cons_Ter_TOT!AG124+Cons_Ric!AG124+Cons_118!AG124</f>
        <v>0</v>
      </c>
      <c r="AH124" s="758">
        <f>+Cons_San_TOT!AH124+Cons_Ter_TOT!AH124+Cons_Ric!AH124+Cons_118!AH124</f>
        <v>0</v>
      </c>
      <c r="AI124" s="758">
        <f>+Cons_San_TOT!AI124+Cons_Ter_TOT!AI124+Cons_Ric!AI124+Cons_118!AI124</f>
        <v>0</v>
      </c>
      <c r="AJ124" s="758">
        <f>+Cons_San_TOT!AJ124+Cons_Ter_TOT!AJ124+Cons_Ric!AJ124+Cons_118!AJ124</f>
        <v>0</v>
      </c>
      <c r="AK124" s="758">
        <f>+Cons_San_TOT!AK124+Cons_Ter_TOT!AK124+Cons_Ric!AK124+Cons_118!AK124</f>
        <v>0</v>
      </c>
      <c r="AL124" s="758">
        <f>+Cons_San_TOT!AL124+Cons_Ter_TOT!AL124+Cons_Ric!AL124+Cons_118!AL124</f>
        <v>0</v>
      </c>
      <c r="AM124" s="758">
        <f>+Cons_San_TOT!AM124+Cons_Ter_TOT!AM124+Cons_Ric!AM124+Cons_118!AM124</f>
        <v>0</v>
      </c>
      <c r="AN124" s="758">
        <f>+Cons_San_TOT!AN124+Cons_Ter_TOT!AN124+Cons_Ric!AN124+Cons_118!AN124</f>
        <v>0</v>
      </c>
      <c r="AO124" s="758">
        <f>+Cons_San_TOT!AO124+Cons_Ter_TOT!AO124+Cons_Ric!AO124+Cons_118!AO124</f>
        <v>0</v>
      </c>
      <c r="AP124" s="758">
        <f>+Cons_San_TOT!AP124+Cons_Ter_TOT!AP124+Cons_Ric!AP124+Cons_118!AP124</f>
        <v>0</v>
      </c>
      <c r="AQ124" s="758">
        <f>+Cons_San_TOT!AQ124+Cons_Ter_TOT!AQ124+Cons_Ric!AQ124+Cons_118!AQ124</f>
        <v>0</v>
      </c>
      <c r="AR124" s="758">
        <f>+Cons_San_TOT!AR124+Cons_Ter_TOT!AR124+Cons_Ric!AR124+Cons_118!AR124</f>
        <v>0</v>
      </c>
      <c r="AS124" s="758">
        <f>+Cons_San_TOT!AS124+Cons_Ter_TOT!AS124+Cons_Ric!AS124+Cons_118!AS124</f>
        <v>0</v>
      </c>
      <c r="AT124" s="758">
        <f>+Cons_San_TOT!AT124+Cons_Ter_TOT!AT124+Cons_Ric!AT124+Cons_118!AT124</f>
        <v>0</v>
      </c>
      <c r="AU124" s="758">
        <f>+Cons_San_TOT!AU124+Cons_Ter_TOT!AU124+Cons_Ric!AU124+Cons_118!AU124</f>
        <v>0</v>
      </c>
      <c r="AV124" s="758">
        <f>+Cons_San_TOT!AV124+Cons_Ter_TOT!AV124+Cons_Ric!AV124+Cons_118!AV124</f>
        <v>0</v>
      </c>
      <c r="AW124" s="758">
        <f>+Cons_San_TOT!AW124+Cons_Ter_TOT!AW124+Cons_Ric!AW124+Cons_118!AW124</f>
        <v>0</v>
      </c>
    </row>
    <row r="125" spans="1:49" ht="25.5">
      <c r="A125" s="336" t="s">
        <v>2993</v>
      </c>
      <c r="B125" s="35" t="s">
        <v>2995</v>
      </c>
      <c r="C125" s="36" t="s">
        <v>4904</v>
      </c>
      <c r="D125" s="998">
        <f ca="1">SUMIF(Codifica_CE!D:U,$A125,Codifica_CE!T:T)-SUMIF(Codifica_CE!$D$2482:$U$3721,$A125,Codifica_CE!$T$2482:$T$3721)</f>
        <v>0</v>
      </c>
      <c r="E125" s="981">
        <f>SUM(H125:AW125)</f>
        <v>0</v>
      </c>
      <c r="F125" s="37" t="str">
        <f>Info!$B$2</f>
        <v>323</v>
      </c>
      <c r="G125" s="490"/>
      <c r="H125" s="758">
        <f>+Cons_San_TOT!H125+Cons_Ter_TOT!H125+Cons_Ric!H125+Cons_118!H125</f>
        <v>0</v>
      </c>
      <c r="I125" s="758">
        <f>+Cons_San_TOT!I125+Cons_Ter_TOT!I125+Cons_Ric!I125+Cons_118!I125</f>
        <v>0</v>
      </c>
      <c r="J125" s="758">
        <f>+Cons_San_TOT!J125+Cons_Ter_TOT!J125+Cons_Ric!J125+Cons_118!J125</f>
        <v>0</v>
      </c>
      <c r="K125" s="758">
        <f>+Cons_San_TOT!K125+Cons_Ter_TOT!K125+Cons_Ric!K125+Cons_118!K125</f>
        <v>0</v>
      </c>
      <c r="L125" s="758">
        <f>+Cons_San_TOT!L125+Cons_Ter_TOT!L125+Cons_Ric!L125+Cons_118!L125</f>
        <v>0</v>
      </c>
      <c r="M125" s="758">
        <f>+Cons_San_TOT!M125+Cons_Ter_TOT!M125+Cons_Ric!M125+Cons_118!M125</f>
        <v>0</v>
      </c>
      <c r="N125" s="758">
        <f>+Cons_San_TOT!N125+Cons_Ter_TOT!N125+Cons_Ric!N125+Cons_118!N125</f>
        <v>0</v>
      </c>
      <c r="O125" s="758">
        <f>+Cons_San_TOT!O125+Cons_Ter_TOT!O125+Cons_Ric!O125+Cons_118!O125</f>
        <v>0</v>
      </c>
      <c r="P125" s="758">
        <f>+Cons_San_TOT!P125+Cons_Ter_TOT!P125+Cons_Ric!P125+Cons_118!P125</f>
        <v>0</v>
      </c>
      <c r="Q125" s="758">
        <f>+Cons_San_TOT!Q125+Cons_Ter_TOT!Q125+Cons_Ric!Q125+Cons_118!Q125</f>
        <v>0</v>
      </c>
      <c r="R125" s="758">
        <f>+Cons_San_TOT!R125+Cons_Ter_TOT!R125+Cons_Ric!R125+Cons_118!R125</f>
        <v>0</v>
      </c>
      <c r="S125" s="758">
        <f>+Cons_San_TOT!S125+Cons_Ter_TOT!S125+Cons_Ric!S125+Cons_118!S125</f>
        <v>0</v>
      </c>
      <c r="T125" s="758">
        <f>+Cons_San_TOT!T125+Cons_Ter_TOT!T125+Cons_Ric!T125+Cons_118!T125</f>
        <v>0</v>
      </c>
      <c r="U125" s="758">
        <f>+Cons_San_TOT!U125+Cons_Ter_TOT!U125+Cons_Ric!U125+Cons_118!U125</f>
        <v>0</v>
      </c>
      <c r="V125" s="758">
        <f>+Cons_San_TOT!V125+Cons_Ter_TOT!V125+Cons_Ric!V125+Cons_118!V125</f>
        <v>0</v>
      </c>
      <c r="W125" s="758">
        <f>+Cons_San_TOT!W125+Cons_Ter_TOT!W125+Cons_Ric!W125+Cons_118!W125</f>
        <v>0</v>
      </c>
      <c r="X125" s="758">
        <f>+Cons_San_TOT!X125+Cons_Ter_TOT!X125+Cons_Ric!X125+Cons_118!X125</f>
        <v>0</v>
      </c>
      <c r="Y125" s="758">
        <f>+Cons_San_TOT!Y125+Cons_Ter_TOT!Y125+Cons_Ric!Y125+Cons_118!Y125</f>
        <v>0</v>
      </c>
      <c r="Z125" s="758">
        <f>+Cons_San_TOT!Z125+Cons_Ter_TOT!Z125+Cons_Ric!Z125+Cons_118!Z125</f>
        <v>0</v>
      </c>
      <c r="AA125" s="758">
        <f>+Cons_San_TOT!AA125+Cons_Ter_TOT!AA125+Cons_Ric!AA125+Cons_118!AA125</f>
        <v>0</v>
      </c>
      <c r="AB125" s="758">
        <f>+Cons_San_TOT!AB125+Cons_Ter_TOT!AB125+Cons_Ric!AB125+Cons_118!AB125</f>
        <v>0</v>
      </c>
      <c r="AC125" s="758">
        <f>+Cons_San_TOT!AC125+Cons_Ter_TOT!AC125+Cons_Ric!AC125+Cons_118!AC125</f>
        <v>0</v>
      </c>
      <c r="AD125" s="758">
        <f>+Cons_San_TOT!AD125+Cons_Ter_TOT!AD125+Cons_Ric!AD125+Cons_118!AD125</f>
        <v>0</v>
      </c>
      <c r="AE125" s="758">
        <f>+Cons_San_TOT!AE125+Cons_Ter_TOT!AE125+Cons_Ric!AE125+Cons_118!AE125</f>
        <v>0</v>
      </c>
      <c r="AF125" s="758">
        <f>+Cons_San_TOT!AF125+Cons_Ter_TOT!AF125+Cons_Ric!AF125+Cons_118!AF125</f>
        <v>0</v>
      </c>
      <c r="AG125" s="758">
        <f>+Cons_San_TOT!AG125+Cons_Ter_TOT!AG125+Cons_Ric!AG125+Cons_118!AG125</f>
        <v>0</v>
      </c>
      <c r="AH125" s="758">
        <f>+Cons_San_TOT!AH125+Cons_Ter_TOT!AH125+Cons_Ric!AH125+Cons_118!AH125</f>
        <v>0</v>
      </c>
      <c r="AI125" s="758">
        <f>+Cons_San_TOT!AI125+Cons_Ter_TOT!AI125+Cons_Ric!AI125+Cons_118!AI125</f>
        <v>0</v>
      </c>
      <c r="AJ125" s="758">
        <f>+Cons_San_TOT!AJ125+Cons_Ter_TOT!AJ125+Cons_Ric!AJ125+Cons_118!AJ125</f>
        <v>0</v>
      </c>
      <c r="AK125" s="758">
        <f>+Cons_San_TOT!AK125+Cons_Ter_TOT!AK125+Cons_Ric!AK125+Cons_118!AK125</f>
        <v>0</v>
      </c>
      <c r="AL125" s="758">
        <f>+Cons_San_TOT!AL125+Cons_Ter_TOT!AL125+Cons_Ric!AL125+Cons_118!AL125</f>
        <v>0</v>
      </c>
      <c r="AM125" s="758">
        <f>+Cons_San_TOT!AM125+Cons_Ter_TOT!AM125+Cons_Ric!AM125+Cons_118!AM125</f>
        <v>0</v>
      </c>
      <c r="AN125" s="758">
        <f>+Cons_San_TOT!AN125+Cons_Ter_TOT!AN125+Cons_Ric!AN125+Cons_118!AN125</f>
        <v>0</v>
      </c>
      <c r="AO125" s="758">
        <f>+Cons_San_TOT!AO125+Cons_Ter_TOT!AO125+Cons_Ric!AO125+Cons_118!AO125</f>
        <v>0</v>
      </c>
      <c r="AP125" s="758">
        <f>+Cons_San_TOT!AP125+Cons_Ter_TOT!AP125+Cons_Ric!AP125+Cons_118!AP125</f>
        <v>0</v>
      </c>
      <c r="AQ125" s="758">
        <f>+Cons_San_TOT!AQ125+Cons_Ter_TOT!AQ125+Cons_Ric!AQ125+Cons_118!AQ125</f>
        <v>0</v>
      </c>
      <c r="AR125" s="758">
        <f>+Cons_San_TOT!AR125+Cons_Ter_TOT!AR125+Cons_Ric!AR125+Cons_118!AR125</f>
        <v>0</v>
      </c>
      <c r="AS125" s="758">
        <f>+Cons_San_TOT!AS125+Cons_Ter_TOT!AS125+Cons_Ric!AS125+Cons_118!AS125</f>
        <v>0</v>
      </c>
      <c r="AT125" s="758">
        <f>+Cons_San_TOT!AT125+Cons_Ter_TOT!AT125+Cons_Ric!AT125+Cons_118!AT125</f>
        <v>0</v>
      </c>
      <c r="AU125" s="758">
        <f>+Cons_San_TOT!AU125+Cons_Ter_TOT!AU125+Cons_Ric!AU125+Cons_118!AU125</f>
        <v>0</v>
      </c>
      <c r="AV125" s="758">
        <f>+Cons_San_TOT!AV125+Cons_Ter_TOT!AV125+Cons_Ric!AV125+Cons_118!AV125</f>
        <v>0</v>
      </c>
      <c r="AW125" s="758">
        <f>+Cons_San_TOT!AW125+Cons_Ter_TOT!AW125+Cons_Ric!AW125+Cons_118!AW125</f>
        <v>0</v>
      </c>
    </row>
    <row r="126" spans="1:49" ht="26.25" thickBot="1">
      <c r="A126" s="337" t="s">
        <v>2996</v>
      </c>
      <c r="B126" s="39" t="s">
        <v>2998</v>
      </c>
      <c r="C126" s="40" t="s">
        <v>4904</v>
      </c>
      <c r="D126" s="1001">
        <f ca="1">SUMIF(Codifica_CE!D:U,$A126,Codifica_CE!T:T)-SUMIF(Codifica_CE!$D$2482:$U$3721,$A126,Codifica_CE!$T$2482:$T$3721)</f>
        <v>32</v>
      </c>
      <c r="E126" s="984">
        <f>SUM(H126:AW126)</f>
        <v>32</v>
      </c>
      <c r="F126" s="481" t="str">
        <f>Info!$B$2</f>
        <v>323</v>
      </c>
      <c r="G126" s="491"/>
      <c r="H126" s="760">
        <f>+Cons_San_TOT!H126+Cons_Ter_TOT!H126+Cons_Ric!H126+Cons_118!H126</f>
        <v>0</v>
      </c>
      <c r="I126" s="760">
        <f>+Cons_San_TOT!I126+Cons_Ter_TOT!I126+Cons_Ric!I126+Cons_118!I126</f>
        <v>0</v>
      </c>
      <c r="J126" s="760">
        <f>+Cons_San_TOT!J126+Cons_Ter_TOT!J126+Cons_Ric!J126+Cons_118!J126</f>
        <v>0</v>
      </c>
      <c r="K126" s="760">
        <f>+Cons_San_TOT!K126+Cons_Ter_TOT!K126+Cons_Ric!K126+Cons_118!K126</f>
        <v>0</v>
      </c>
      <c r="L126" s="760">
        <f>+Cons_San_TOT!L126+Cons_Ter_TOT!L126+Cons_Ric!L126+Cons_118!L126</f>
        <v>0</v>
      </c>
      <c r="M126" s="760">
        <f>+Cons_San_TOT!M126+Cons_Ter_TOT!M126+Cons_Ric!M126+Cons_118!M126</f>
        <v>0</v>
      </c>
      <c r="N126" s="760">
        <f>+Cons_San_TOT!N126+Cons_Ter_TOT!N126+Cons_Ric!N126+Cons_118!N126</f>
        <v>0</v>
      </c>
      <c r="O126" s="760">
        <f>+Cons_San_TOT!O126+Cons_Ter_TOT!O126+Cons_Ric!O126+Cons_118!O126</f>
        <v>0</v>
      </c>
      <c r="P126" s="760">
        <f>+Cons_San_TOT!P126+Cons_Ter_TOT!P126+Cons_Ric!P126+Cons_118!P126</f>
        <v>0</v>
      </c>
      <c r="Q126" s="760">
        <f>+Cons_San_TOT!Q126+Cons_Ter_TOT!Q126+Cons_Ric!Q126+Cons_118!Q126</f>
        <v>0</v>
      </c>
      <c r="R126" s="760">
        <f>+Cons_San_TOT!R126+Cons_Ter_TOT!R126+Cons_Ric!R126+Cons_118!R126</f>
        <v>0</v>
      </c>
      <c r="S126" s="760">
        <f>+Cons_San_TOT!S126+Cons_Ter_TOT!S126+Cons_Ric!S126+Cons_118!S126</f>
        <v>0</v>
      </c>
      <c r="T126" s="760">
        <f>+Cons_San_TOT!T126+Cons_Ter_TOT!T126+Cons_Ric!T126+Cons_118!T126</f>
        <v>0</v>
      </c>
      <c r="U126" s="760">
        <f>+Cons_San_TOT!U126+Cons_Ter_TOT!U126+Cons_Ric!U126+Cons_118!U126</f>
        <v>0</v>
      </c>
      <c r="V126" s="760">
        <f>+Cons_San_TOT!V126+Cons_Ter_TOT!V126+Cons_Ric!V126+Cons_118!V126</f>
        <v>0</v>
      </c>
      <c r="W126" s="760">
        <f>+Cons_San_TOT!W126+Cons_Ter_TOT!W126+Cons_Ric!W126+Cons_118!W126</f>
        <v>0</v>
      </c>
      <c r="X126" s="760">
        <f>+Cons_San_TOT!X126+Cons_Ter_TOT!X126+Cons_Ric!X126+Cons_118!X126</f>
        <v>0</v>
      </c>
      <c r="Y126" s="760">
        <f>+Cons_San_TOT!Y126+Cons_Ter_TOT!Y126+Cons_Ric!Y126+Cons_118!Y126</f>
        <v>0</v>
      </c>
      <c r="Z126" s="760">
        <f>+Cons_San_TOT!Z126+Cons_Ter_TOT!Z126+Cons_Ric!Z126+Cons_118!Z126</f>
        <v>0</v>
      </c>
      <c r="AA126" s="760">
        <f>+Cons_San_TOT!AA126+Cons_Ter_TOT!AA126+Cons_Ric!AA126+Cons_118!AA126</f>
        <v>0</v>
      </c>
      <c r="AB126" s="760">
        <f>+Cons_San_TOT!AB126+Cons_Ter_TOT!AB126+Cons_Ric!AB126+Cons_118!AB126</f>
        <v>29</v>
      </c>
      <c r="AC126" s="760">
        <f>+Cons_San_TOT!AC126+Cons_Ter_TOT!AC126+Cons_Ric!AC126+Cons_118!AC126</f>
        <v>0</v>
      </c>
      <c r="AD126" s="760">
        <f>+Cons_San_TOT!AD126+Cons_Ter_TOT!AD126+Cons_Ric!AD126+Cons_118!AD126</f>
        <v>0</v>
      </c>
      <c r="AE126" s="760">
        <f>+Cons_San_TOT!AE126+Cons_Ter_TOT!AE126+Cons_Ric!AE126+Cons_118!AE126</f>
        <v>3</v>
      </c>
      <c r="AF126" s="760">
        <f>+Cons_San_TOT!AF126+Cons_Ter_TOT!AF126+Cons_Ric!AF126+Cons_118!AF126</f>
        <v>0</v>
      </c>
      <c r="AG126" s="760">
        <f>+Cons_San_TOT!AG126+Cons_Ter_TOT!AG126+Cons_Ric!AG126+Cons_118!AG126</f>
        <v>0</v>
      </c>
      <c r="AH126" s="760">
        <f>+Cons_San_TOT!AH126+Cons_Ter_TOT!AH126+Cons_Ric!AH126+Cons_118!AH126</f>
        <v>0</v>
      </c>
      <c r="AI126" s="760">
        <f>+Cons_San_TOT!AI126+Cons_Ter_TOT!AI126+Cons_Ric!AI126+Cons_118!AI126</f>
        <v>0</v>
      </c>
      <c r="AJ126" s="760">
        <f>+Cons_San_TOT!AJ126+Cons_Ter_TOT!AJ126+Cons_Ric!AJ126+Cons_118!AJ126</f>
        <v>0</v>
      </c>
      <c r="AK126" s="760">
        <f>+Cons_San_TOT!AK126+Cons_Ter_TOT!AK126+Cons_Ric!AK126+Cons_118!AK126</f>
        <v>0</v>
      </c>
      <c r="AL126" s="760">
        <f>+Cons_San_TOT!AL126+Cons_Ter_TOT!AL126+Cons_Ric!AL126+Cons_118!AL126</f>
        <v>0</v>
      </c>
      <c r="AM126" s="760">
        <f>+Cons_San_TOT!AM126+Cons_Ter_TOT!AM126+Cons_Ric!AM126+Cons_118!AM126</f>
        <v>0</v>
      </c>
      <c r="AN126" s="760">
        <f>+Cons_San_TOT!AN126+Cons_Ter_TOT!AN126+Cons_Ric!AN126+Cons_118!AN126</f>
        <v>0</v>
      </c>
      <c r="AO126" s="760">
        <f>+Cons_San_TOT!AO126+Cons_Ter_TOT!AO126+Cons_Ric!AO126+Cons_118!AO126</f>
        <v>0</v>
      </c>
      <c r="AP126" s="760">
        <f>+Cons_San_TOT!AP126+Cons_Ter_TOT!AP126+Cons_Ric!AP126+Cons_118!AP126</f>
        <v>0</v>
      </c>
      <c r="AQ126" s="760">
        <f>+Cons_San_TOT!AQ126+Cons_Ter_TOT!AQ126+Cons_Ric!AQ126+Cons_118!AQ126</f>
        <v>0</v>
      </c>
      <c r="AR126" s="760">
        <f>+Cons_San_TOT!AR126+Cons_Ter_TOT!AR126+Cons_Ric!AR126+Cons_118!AR126</f>
        <v>0</v>
      </c>
      <c r="AS126" s="760">
        <f>+Cons_San_TOT!AS126+Cons_Ter_TOT!AS126+Cons_Ric!AS126+Cons_118!AS126</f>
        <v>0</v>
      </c>
      <c r="AT126" s="760">
        <f>+Cons_San_TOT!AT126+Cons_Ter_TOT!AT126+Cons_Ric!AT126+Cons_118!AT126</f>
        <v>0</v>
      </c>
      <c r="AU126" s="760">
        <f>+Cons_San_TOT!AU126+Cons_Ter_TOT!AU126+Cons_Ric!AU126+Cons_118!AU126</f>
        <v>0</v>
      </c>
      <c r="AV126" s="760">
        <f>+Cons_San_TOT!AV126+Cons_Ter_TOT!AV126+Cons_Ric!AV126+Cons_118!AV126</f>
        <v>0</v>
      </c>
      <c r="AW126" s="760">
        <f>+Cons_San_TOT!AW126+Cons_Ter_TOT!AW126+Cons_Ric!AW126+Cons_118!AW126</f>
        <v>0</v>
      </c>
    </row>
  </sheetData>
  <sheetProtection password="A01C" sheet="1" objects="1" scenarios="1"/>
  <phoneticPr fontId="0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7" fitToWidth="0" orientation="portrait" r:id="rId1"/>
  <headerFooter alignWithMargins="0">
    <oddFooter>&amp;C&amp;A -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pageSetUpPr fitToPage="1"/>
  </sheetPr>
  <dimension ref="A1:BJ126"/>
  <sheetViews>
    <sheetView showGridLines="0" zoomScale="70" zoomScaleNormal="70" workbookViewId="0">
      <pane xSplit="2" ySplit="2" topLeftCell="AB82" activePane="bottomRight" state="frozen"/>
      <selection activeCell="D4" sqref="D4"/>
      <selection pane="topRight" activeCell="D4" sqref="D4"/>
      <selection pane="bottomLeft" activeCell="D4" sqref="D4"/>
      <selection pane="bottomRight" activeCell="AB101" sqref="AB101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995">
        <v>0</v>
      </c>
      <c r="E3" s="980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8">
        <f ca="1">SUMIF(Codifica_CE!$D$2:$U$1241,$A4,Codifica_CE!$T$2:$T$1241)</f>
        <v>0</v>
      </c>
      <c r="E4" s="981">
        <f>SUM(H4:AW4)</f>
        <v>0</v>
      </c>
      <c r="F4" s="37" t="str">
        <f>Info!$B$2</f>
        <v>323</v>
      </c>
      <c r="G4" s="490"/>
      <c r="H4" s="758">
        <f>+Cons_San!H4+Cons_San_L23!H4</f>
        <v>0</v>
      </c>
      <c r="I4" s="758">
        <f>+Cons_San!I4+Cons_San_L23!I4</f>
        <v>0</v>
      </c>
      <c r="J4" s="758">
        <f>+Cons_San!J4+Cons_San_L23!J4</f>
        <v>0</v>
      </c>
      <c r="K4" s="758">
        <f>+Cons_San!K4+Cons_San_L23!K4</f>
        <v>0</v>
      </c>
      <c r="L4" s="758">
        <f>+Cons_San!L4+Cons_San_L23!L4</f>
        <v>0</v>
      </c>
      <c r="M4" s="758">
        <f>+Cons_San!M4+Cons_San_L23!M4</f>
        <v>0</v>
      </c>
      <c r="N4" s="758">
        <f>+Cons_San!N4+Cons_San_L23!N4</f>
        <v>0</v>
      </c>
      <c r="O4" s="758">
        <f>+Cons_San!O4+Cons_San_L23!O4</f>
        <v>0</v>
      </c>
      <c r="P4" s="758">
        <f>+Cons_San!P4+Cons_San_L23!P4</f>
        <v>0</v>
      </c>
      <c r="Q4" s="758">
        <f>+Cons_San!Q4+Cons_San_L23!Q4</f>
        <v>0</v>
      </c>
      <c r="R4" s="758">
        <f>+Cons_San!R4+Cons_San_L23!R4</f>
        <v>0</v>
      </c>
      <c r="S4" s="758">
        <f>+Cons_San!S4+Cons_San_L23!S4</f>
        <v>0</v>
      </c>
      <c r="T4" s="758">
        <f>+Cons_San!T4+Cons_San_L23!T4</f>
        <v>0</v>
      </c>
      <c r="U4" s="758">
        <f>+Cons_San!U4+Cons_San_L23!U4</f>
        <v>0</v>
      </c>
      <c r="V4" s="758">
        <f>+Cons_San!V4+Cons_San_L23!V4</f>
        <v>0</v>
      </c>
      <c r="W4" s="758">
        <f>+Cons_San!W4+Cons_San_L23!W4</f>
        <v>0</v>
      </c>
      <c r="X4" s="758">
        <f>+Cons_San!X4+Cons_San_L23!X4</f>
        <v>0</v>
      </c>
      <c r="Y4" s="758">
        <f>+Cons_San!Y4+Cons_San_L23!Y4</f>
        <v>0</v>
      </c>
      <c r="Z4" s="758">
        <f>+Cons_San!Z4+Cons_San_L23!Z4</f>
        <v>0</v>
      </c>
      <c r="AA4" s="758">
        <f>+Cons_San!AA4+Cons_San_L23!AA4</f>
        <v>0</v>
      </c>
      <c r="AB4" s="758">
        <f>+Cons_San!AB4+Cons_San_L23!AB4</f>
        <v>0</v>
      </c>
      <c r="AC4" s="758">
        <f>+Cons_San!AC4+Cons_San_L23!AC4</f>
        <v>0</v>
      </c>
      <c r="AD4" s="758">
        <f>+Cons_San!AD4+Cons_San_L23!AD4</f>
        <v>0</v>
      </c>
      <c r="AE4" s="758">
        <f>+Cons_San!AE4+Cons_San_L23!AE4</f>
        <v>0</v>
      </c>
      <c r="AF4" s="758">
        <f>+Cons_San!AF4+Cons_San_L23!AF4</f>
        <v>0</v>
      </c>
      <c r="AG4" s="758">
        <f>+Cons_San!AG4+Cons_San_L23!AG4</f>
        <v>0</v>
      </c>
      <c r="AH4" s="758">
        <f>+Cons_San!AH4+Cons_San_L23!AH4</f>
        <v>0</v>
      </c>
      <c r="AI4" s="758">
        <f>+Cons_San!AI4+Cons_San_L23!AI4</f>
        <v>0</v>
      </c>
      <c r="AJ4" s="758">
        <f>+Cons_San!AJ4+Cons_San_L23!AJ4</f>
        <v>0</v>
      </c>
      <c r="AK4" s="758">
        <f>+Cons_San!AK4+Cons_San_L23!AK4</f>
        <v>0</v>
      </c>
      <c r="AL4" s="758">
        <f>+Cons_San!AL4+Cons_San_L23!AL4</f>
        <v>0</v>
      </c>
      <c r="AM4" s="758">
        <f>+Cons_San!AM4+Cons_San_L23!AM4</f>
        <v>0</v>
      </c>
      <c r="AN4" s="758">
        <f>+Cons_San!AN4+Cons_San_L23!AN4</f>
        <v>0</v>
      </c>
      <c r="AO4" s="758">
        <f>+Cons_San!AO4+Cons_San_L23!AO4</f>
        <v>0</v>
      </c>
      <c r="AP4" s="758">
        <f>+Cons_San!AP4+Cons_San_L23!AP4</f>
        <v>0</v>
      </c>
      <c r="AQ4" s="758">
        <f>+Cons_San!AQ4+Cons_San_L23!AQ4</f>
        <v>0</v>
      </c>
      <c r="AR4" s="758">
        <f>+Cons_San!AR4+Cons_San_L23!AR4</f>
        <v>0</v>
      </c>
      <c r="AS4" s="758">
        <f>+Cons_San!AS4+Cons_San_L23!AS4</f>
        <v>0</v>
      </c>
      <c r="AT4" s="758">
        <f>+Cons_San!AT4+Cons_San_L23!AT4</f>
        <v>0</v>
      </c>
      <c r="AU4" s="758">
        <f>+Cons_San!AU4+Cons_San_L23!AU4</f>
        <v>0</v>
      </c>
      <c r="AV4" s="758">
        <f>+Cons_San!AV4+Cons_San_L23!AV4</f>
        <v>0</v>
      </c>
      <c r="AW4" s="758">
        <f>+Cons_San!AW4+Cons_San_L23!AW4</f>
        <v>0</v>
      </c>
    </row>
    <row r="5" spans="1:62" ht="14.25">
      <c r="A5" s="336" t="s">
        <v>161</v>
      </c>
      <c r="B5" s="35" t="s">
        <v>4927</v>
      </c>
      <c r="C5" s="36" t="s">
        <v>4904</v>
      </c>
      <c r="D5" s="998">
        <f ca="1">SUMIF(Codifica_CE!$D$2:$U$1241,$A5,Codifica_CE!$T$2:$T$1241)</f>
        <v>0</v>
      </c>
      <c r="E5" s="981">
        <f>SUM(H5:AW5)</f>
        <v>0</v>
      </c>
      <c r="F5" s="37" t="str">
        <f>Info!$B$2</f>
        <v>323</v>
      </c>
      <c r="G5" s="490"/>
      <c r="H5" s="758">
        <f>+Cons_San!H5+Cons_San_L23!H5</f>
        <v>0</v>
      </c>
      <c r="I5" s="758">
        <f>+Cons_San!I5+Cons_San_L23!I5</f>
        <v>0</v>
      </c>
      <c r="J5" s="758">
        <f>+Cons_San!J5+Cons_San_L23!J5</f>
        <v>0</v>
      </c>
      <c r="K5" s="758">
        <f>+Cons_San!K5+Cons_San_L23!K5</f>
        <v>0</v>
      </c>
      <c r="L5" s="758">
        <f>+Cons_San!L5+Cons_San_L23!L5</f>
        <v>0</v>
      </c>
      <c r="M5" s="758">
        <f>+Cons_San!M5+Cons_San_L23!M5</f>
        <v>0</v>
      </c>
      <c r="N5" s="758">
        <f>+Cons_San!N5+Cons_San_L23!N5</f>
        <v>0</v>
      </c>
      <c r="O5" s="758">
        <f>+Cons_San!O5+Cons_San_L23!O5</f>
        <v>0</v>
      </c>
      <c r="P5" s="758">
        <f>+Cons_San!P5+Cons_San_L23!P5</f>
        <v>0</v>
      </c>
      <c r="Q5" s="758">
        <f>+Cons_San!Q5+Cons_San_L23!Q5</f>
        <v>0</v>
      </c>
      <c r="R5" s="758">
        <f>+Cons_San!R5+Cons_San_L23!R5</f>
        <v>0</v>
      </c>
      <c r="S5" s="758">
        <f>+Cons_San!S5+Cons_San_L23!S5</f>
        <v>0</v>
      </c>
      <c r="T5" s="758">
        <f>+Cons_San!T5+Cons_San_L23!T5</f>
        <v>0</v>
      </c>
      <c r="U5" s="758">
        <f>+Cons_San!U5+Cons_San_L23!U5</f>
        <v>0</v>
      </c>
      <c r="V5" s="758">
        <f>+Cons_San!V5+Cons_San_L23!V5</f>
        <v>0</v>
      </c>
      <c r="W5" s="758">
        <f>+Cons_San!W5+Cons_San_L23!W5</f>
        <v>0</v>
      </c>
      <c r="X5" s="758">
        <f>+Cons_San!X5+Cons_San_L23!X5</f>
        <v>0</v>
      </c>
      <c r="Y5" s="758">
        <f>+Cons_San!Y5+Cons_San_L23!Y5</f>
        <v>0</v>
      </c>
      <c r="Z5" s="758">
        <f>+Cons_San!Z5+Cons_San_L23!Z5</f>
        <v>0</v>
      </c>
      <c r="AA5" s="758">
        <f>+Cons_San!AA5+Cons_San_L23!AA5</f>
        <v>0</v>
      </c>
      <c r="AB5" s="758">
        <f>+Cons_San!AB5+Cons_San_L23!AB5</f>
        <v>0</v>
      </c>
      <c r="AC5" s="758">
        <f>+Cons_San!AC5+Cons_San_L23!AC5</f>
        <v>0</v>
      </c>
      <c r="AD5" s="758">
        <f>+Cons_San!AD5+Cons_San_L23!AD5</f>
        <v>0</v>
      </c>
      <c r="AE5" s="758">
        <f>+Cons_San!AE5+Cons_San_L23!AE5</f>
        <v>0</v>
      </c>
      <c r="AF5" s="758">
        <f>+Cons_San!AF5+Cons_San_L23!AF5</f>
        <v>0</v>
      </c>
      <c r="AG5" s="758">
        <f>+Cons_San!AG5+Cons_San_L23!AG5</f>
        <v>0</v>
      </c>
      <c r="AH5" s="758">
        <f>+Cons_San!AH5+Cons_San_L23!AH5</f>
        <v>0</v>
      </c>
      <c r="AI5" s="758">
        <f>+Cons_San!AI5+Cons_San_L23!AI5</f>
        <v>0</v>
      </c>
      <c r="AJ5" s="758">
        <f>+Cons_San!AJ5+Cons_San_L23!AJ5</f>
        <v>0</v>
      </c>
      <c r="AK5" s="758">
        <f>+Cons_San!AK5+Cons_San_L23!AK5</f>
        <v>0</v>
      </c>
      <c r="AL5" s="758">
        <f>+Cons_San!AL5+Cons_San_L23!AL5</f>
        <v>0</v>
      </c>
      <c r="AM5" s="758">
        <f>+Cons_San!AM5+Cons_San_L23!AM5</f>
        <v>0</v>
      </c>
      <c r="AN5" s="758">
        <f>+Cons_San!AN5+Cons_San_L23!AN5</f>
        <v>0</v>
      </c>
      <c r="AO5" s="758">
        <f>+Cons_San!AO5+Cons_San_L23!AO5</f>
        <v>0</v>
      </c>
      <c r="AP5" s="758">
        <f>+Cons_San!AP5+Cons_San_L23!AP5</f>
        <v>0</v>
      </c>
      <c r="AQ5" s="758">
        <f>+Cons_San!AQ5+Cons_San_L23!AQ5</f>
        <v>0</v>
      </c>
      <c r="AR5" s="758">
        <f>+Cons_San!AR5+Cons_San_L23!AR5</f>
        <v>0</v>
      </c>
      <c r="AS5" s="758">
        <f>+Cons_San!AS5+Cons_San_L23!AS5</f>
        <v>0</v>
      </c>
      <c r="AT5" s="758">
        <f>+Cons_San!AT5+Cons_San_L23!AT5</f>
        <v>0</v>
      </c>
      <c r="AU5" s="758">
        <f>+Cons_San!AU5+Cons_San_L23!AU5</f>
        <v>0</v>
      </c>
      <c r="AV5" s="758">
        <f>+Cons_San!AV5+Cons_San_L23!AV5</f>
        <v>0</v>
      </c>
      <c r="AW5" s="758">
        <f>+Cons_San!AW5+Cons_San_L23!AW5</f>
        <v>0</v>
      </c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8">
        <f ca="1">SUMIF(Codifica_CE!$D$2:$U$1241,$A7,Codifica_CE!$T$2:$T$1241)</f>
        <v>0</v>
      </c>
      <c r="E7" s="981">
        <f t="shared" ref="E7:E48" si="0">SUM(H7:AW7)</f>
        <v>0</v>
      </c>
      <c r="F7" s="37" t="str">
        <f>Info!$B$2</f>
        <v>323</v>
      </c>
      <c r="G7" s="477"/>
      <c r="H7" s="758">
        <f>+Cons_San!H7+Cons_San_L23!H7</f>
        <v>0</v>
      </c>
      <c r="I7" s="758">
        <f>+Cons_San!I7+Cons_San_L23!I7</f>
        <v>0</v>
      </c>
      <c r="J7" s="758">
        <f>+Cons_San!J7+Cons_San_L23!J7</f>
        <v>0</v>
      </c>
      <c r="K7" s="758">
        <f>+Cons_San!K7+Cons_San_L23!K7</f>
        <v>0</v>
      </c>
      <c r="L7" s="758">
        <f>+Cons_San!L7+Cons_San_L23!L7</f>
        <v>0</v>
      </c>
      <c r="M7" s="758">
        <f>+Cons_San!M7+Cons_San_L23!M7</f>
        <v>0</v>
      </c>
      <c r="N7" s="758">
        <f>+Cons_San!N7+Cons_San_L23!N7</f>
        <v>0</v>
      </c>
      <c r="O7" s="758">
        <f>+Cons_San!O7+Cons_San_L23!O7</f>
        <v>0</v>
      </c>
      <c r="P7" s="758">
        <f>+Cons_San!P7+Cons_San_L23!P7</f>
        <v>0</v>
      </c>
      <c r="Q7" s="758">
        <f>+Cons_San!Q7+Cons_San_L23!Q7</f>
        <v>0</v>
      </c>
      <c r="R7" s="758">
        <f>+Cons_San!R7+Cons_San_L23!R7</f>
        <v>0</v>
      </c>
      <c r="S7" s="758">
        <f>+Cons_San!S7+Cons_San_L23!S7</f>
        <v>0</v>
      </c>
      <c r="T7" s="758">
        <f>+Cons_San!T7+Cons_San_L23!T7</f>
        <v>0</v>
      </c>
      <c r="U7" s="758">
        <f>+Cons_San!U7+Cons_San_L23!U7</f>
        <v>0</v>
      </c>
      <c r="V7" s="758">
        <f>+Cons_San!V7+Cons_San_L23!V7</f>
        <v>0</v>
      </c>
      <c r="W7" s="758">
        <f>+Cons_San!W7+Cons_San_L23!W7</f>
        <v>0</v>
      </c>
      <c r="X7" s="758">
        <f>+Cons_San!X7+Cons_San_L23!X7</f>
        <v>0</v>
      </c>
      <c r="Y7" s="758">
        <f>+Cons_San!Y7+Cons_San_L23!Y7</f>
        <v>0</v>
      </c>
      <c r="Z7" s="758">
        <f>+Cons_San!Z7+Cons_San_L23!Z7</f>
        <v>0</v>
      </c>
      <c r="AA7" s="758">
        <f>+Cons_San!AA7+Cons_San_L23!AA7</f>
        <v>0</v>
      </c>
      <c r="AB7" s="758">
        <f>+Cons_San!AB7+Cons_San_L23!AB7</f>
        <v>0</v>
      </c>
      <c r="AC7" s="758">
        <f>+Cons_San!AC7+Cons_San_L23!AC7</f>
        <v>0</v>
      </c>
      <c r="AD7" s="758">
        <f>+Cons_San!AD7+Cons_San_L23!AD7</f>
        <v>0</v>
      </c>
      <c r="AE7" s="758">
        <f>+Cons_San!AE7+Cons_San_L23!AE7</f>
        <v>0</v>
      </c>
      <c r="AF7" s="758">
        <f>+Cons_San!AF7+Cons_San_L23!AF7</f>
        <v>0</v>
      </c>
      <c r="AG7" s="758">
        <f>+Cons_San!AG7+Cons_San_L23!AG7</f>
        <v>0</v>
      </c>
      <c r="AH7" s="758">
        <f>+Cons_San!AH7+Cons_San_L23!AH7</f>
        <v>0</v>
      </c>
      <c r="AI7" s="758">
        <f>+Cons_San!AI7+Cons_San_L23!AI7</f>
        <v>0</v>
      </c>
      <c r="AJ7" s="758">
        <f>+Cons_San!AJ7+Cons_San_L23!AJ7</f>
        <v>0</v>
      </c>
      <c r="AK7" s="758">
        <f>+Cons_San!AK7+Cons_San_L23!AK7</f>
        <v>0</v>
      </c>
      <c r="AL7" s="758">
        <f>+Cons_San!AL7+Cons_San_L23!AL7</f>
        <v>0</v>
      </c>
      <c r="AM7" s="758">
        <f>+Cons_San!AM7+Cons_San_L23!AM7</f>
        <v>0</v>
      </c>
      <c r="AN7" s="758">
        <f>+Cons_San!AN7+Cons_San_L23!AN7</f>
        <v>0</v>
      </c>
      <c r="AO7" s="758">
        <f>+Cons_San!AO7+Cons_San_L23!AO7</f>
        <v>0</v>
      </c>
      <c r="AP7" s="758">
        <f>+Cons_San!AP7+Cons_San_L23!AP7</f>
        <v>0</v>
      </c>
      <c r="AQ7" s="758">
        <f>+Cons_San!AQ7+Cons_San_L23!AQ7</f>
        <v>0</v>
      </c>
      <c r="AR7" s="758">
        <f>+Cons_San!AR7+Cons_San_L23!AR7</f>
        <v>0</v>
      </c>
      <c r="AS7" s="758">
        <f>+Cons_San!AS7+Cons_San_L23!AS7</f>
        <v>0</v>
      </c>
      <c r="AT7" s="758">
        <f>+Cons_San!AT7+Cons_San_L23!AT7</f>
        <v>0</v>
      </c>
      <c r="AU7" s="758">
        <f>+Cons_San!AU7+Cons_San_L23!AU7</f>
        <v>0</v>
      </c>
      <c r="AV7" s="758">
        <f>+Cons_San!AV7+Cons_San_L23!AV7</f>
        <v>0</v>
      </c>
      <c r="AW7" s="758">
        <f>+Cons_San!AW7+Cons_San_L23!AW7</f>
        <v>0</v>
      </c>
    </row>
    <row r="8" spans="1:62" ht="14.25">
      <c r="A8" s="336" t="s">
        <v>292</v>
      </c>
      <c r="B8" s="35" t="s">
        <v>293</v>
      </c>
      <c r="C8" s="36" t="s">
        <v>4904</v>
      </c>
      <c r="D8" s="998">
        <f ca="1">SUMIF(Codifica_CE!$D$2:$U$1241,$A8,Codifica_CE!$T$2:$T$1241)</f>
        <v>0</v>
      </c>
      <c r="E8" s="981">
        <f t="shared" si="0"/>
        <v>0</v>
      </c>
      <c r="F8" s="37" t="str">
        <f>Info!$B$2</f>
        <v>323</v>
      </c>
      <c r="G8" s="477"/>
      <c r="H8" s="758">
        <f>+Cons_San!H8+Cons_San_L23!H8</f>
        <v>0</v>
      </c>
      <c r="I8" s="758">
        <f>+Cons_San!I8+Cons_San_L23!I8</f>
        <v>0</v>
      </c>
      <c r="J8" s="758">
        <f>+Cons_San!J8+Cons_San_L23!J8</f>
        <v>0</v>
      </c>
      <c r="K8" s="758">
        <f>+Cons_San!K8+Cons_San_L23!K8</f>
        <v>0</v>
      </c>
      <c r="L8" s="758">
        <f>+Cons_San!L8+Cons_San_L23!L8</f>
        <v>0</v>
      </c>
      <c r="M8" s="758">
        <f>+Cons_San!M8+Cons_San_L23!M8</f>
        <v>0</v>
      </c>
      <c r="N8" s="758">
        <f>+Cons_San!N8+Cons_San_L23!N8</f>
        <v>0</v>
      </c>
      <c r="O8" s="758">
        <f>+Cons_San!O8+Cons_San_L23!O8</f>
        <v>0</v>
      </c>
      <c r="P8" s="758">
        <f>+Cons_San!P8+Cons_San_L23!P8</f>
        <v>0</v>
      </c>
      <c r="Q8" s="758">
        <f>+Cons_San!Q8+Cons_San_L23!Q8</f>
        <v>0</v>
      </c>
      <c r="R8" s="758">
        <f>+Cons_San!R8+Cons_San_L23!R8</f>
        <v>0</v>
      </c>
      <c r="S8" s="758">
        <f>+Cons_San!S8+Cons_San_L23!S8</f>
        <v>0</v>
      </c>
      <c r="T8" s="758">
        <f>+Cons_San!T8+Cons_San_L23!T8</f>
        <v>0</v>
      </c>
      <c r="U8" s="758">
        <f>+Cons_San!U8+Cons_San_L23!U8</f>
        <v>0</v>
      </c>
      <c r="V8" s="758">
        <f>+Cons_San!V8+Cons_San_L23!V8</f>
        <v>0</v>
      </c>
      <c r="W8" s="758">
        <f>+Cons_San!W8+Cons_San_L23!W8</f>
        <v>0</v>
      </c>
      <c r="X8" s="758">
        <f>+Cons_San!X8+Cons_San_L23!X8</f>
        <v>0</v>
      </c>
      <c r="Y8" s="758">
        <f>+Cons_San!Y8+Cons_San_L23!Y8</f>
        <v>0</v>
      </c>
      <c r="Z8" s="758">
        <f>+Cons_San!Z8+Cons_San_L23!Z8</f>
        <v>0</v>
      </c>
      <c r="AA8" s="758">
        <f>+Cons_San!AA8+Cons_San_L23!AA8</f>
        <v>0</v>
      </c>
      <c r="AB8" s="758">
        <f>+Cons_San!AB8+Cons_San_L23!AB8</f>
        <v>0</v>
      </c>
      <c r="AC8" s="758">
        <f>+Cons_San!AC8+Cons_San_L23!AC8</f>
        <v>0</v>
      </c>
      <c r="AD8" s="758">
        <f>+Cons_San!AD8+Cons_San_L23!AD8</f>
        <v>0</v>
      </c>
      <c r="AE8" s="758">
        <f>+Cons_San!AE8+Cons_San_L23!AE8</f>
        <v>0</v>
      </c>
      <c r="AF8" s="758">
        <f>+Cons_San!AF8+Cons_San_L23!AF8</f>
        <v>0</v>
      </c>
      <c r="AG8" s="758">
        <f>+Cons_San!AG8+Cons_San_L23!AG8</f>
        <v>0</v>
      </c>
      <c r="AH8" s="758">
        <f>+Cons_San!AH8+Cons_San_L23!AH8</f>
        <v>0</v>
      </c>
      <c r="AI8" s="758">
        <f>+Cons_San!AI8+Cons_San_L23!AI8</f>
        <v>0</v>
      </c>
      <c r="AJ8" s="758">
        <f>+Cons_San!AJ8+Cons_San_L23!AJ8</f>
        <v>0</v>
      </c>
      <c r="AK8" s="758">
        <f>+Cons_San!AK8+Cons_San_L23!AK8</f>
        <v>0</v>
      </c>
      <c r="AL8" s="758">
        <f>+Cons_San!AL8+Cons_San_L23!AL8</f>
        <v>0</v>
      </c>
      <c r="AM8" s="758">
        <f>+Cons_San!AM8+Cons_San_L23!AM8</f>
        <v>0</v>
      </c>
      <c r="AN8" s="758">
        <f>+Cons_San!AN8+Cons_San_L23!AN8</f>
        <v>0</v>
      </c>
      <c r="AO8" s="758">
        <f>+Cons_San!AO8+Cons_San_L23!AO8</f>
        <v>0</v>
      </c>
      <c r="AP8" s="758">
        <f>+Cons_San!AP8+Cons_San_L23!AP8</f>
        <v>0</v>
      </c>
      <c r="AQ8" s="758">
        <f>+Cons_San!AQ8+Cons_San_L23!AQ8</f>
        <v>0</v>
      </c>
      <c r="AR8" s="758">
        <f>+Cons_San!AR8+Cons_San_L23!AR8</f>
        <v>0</v>
      </c>
      <c r="AS8" s="758">
        <f>+Cons_San!AS8+Cons_San_L23!AS8</f>
        <v>0</v>
      </c>
      <c r="AT8" s="758">
        <f>+Cons_San!AT8+Cons_San_L23!AT8</f>
        <v>0</v>
      </c>
      <c r="AU8" s="758">
        <f>+Cons_San!AU8+Cons_San_L23!AU8</f>
        <v>0</v>
      </c>
      <c r="AV8" s="758">
        <f>+Cons_San!AV8+Cons_San_L23!AV8</f>
        <v>0</v>
      </c>
      <c r="AW8" s="758">
        <f>+Cons_San!AW8+Cons_San_L23!AW8</f>
        <v>0</v>
      </c>
    </row>
    <row r="9" spans="1:62" ht="14.25">
      <c r="A9" s="336" t="s">
        <v>307</v>
      </c>
      <c r="B9" s="35" t="s">
        <v>310</v>
      </c>
      <c r="C9" s="36" t="s">
        <v>4904</v>
      </c>
      <c r="D9" s="998">
        <f ca="1">SUMIF(Codifica_CE!$D$2:$U$1241,$A9,Codifica_CE!$T$2:$T$1241)</f>
        <v>0</v>
      </c>
      <c r="E9" s="981">
        <f t="shared" si="0"/>
        <v>0</v>
      </c>
      <c r="F9" s="37" t="str">
        <f>Info!$B$2</f>
        <v>323</v>
      </c>
      <c r="G9" s="477"/>
      <c r="H9" s="758">
        <f>+Cons_San!H9+Cons_San_L23!H9</f>
        <v>0</v>
      </c>
      <c r="I9" s="758">
        <f>+Cons_San!I9+Cons_San_L23!I9</f>
        <v>0</v>
      </c>
      <c r="J9" s="758">
        <f>+Cons_San!J9+Cons_San_L23!J9</f>
        <v>0</v>
      </c>
      <c r="K9" s="758">
        <f>+Cons_San!K9+Cons_San_L23!K9</f>
        <v>0</v>
      </c>
      <c r="L9" s="758">
        <f>+Cons_San!L9+Cons_San_L23!L9</f>
        <v>0</v>
      </c>
      <c r="M9" s="758">
        <f>+Cons_San!M9+Cons_San_L23!M9</f>
        <v>0</v>
      </c>
      <c r="N9" s="758">
        <f>+Cons_San!N9+Cons_San_L23!N9</f>
        <v>0</v>
      </c>
      <c r="O9" s="758">
        <f>+Cons_San!O9+Cons_San_L23!O9</f>
        <v>0</v>
      </c>
      <c r="P9" s="758">
        <f>+Cons_San!P9+Cons_San_L23!P9</f>
        <v>0</v>
      </c>
      <c r="Q9" s="758">
        <f>+Cons_San!Q9+Cons_San_L23!Q9</f>
        <v>0</v>
      </c>
      <c r="R9" s="758">
        <f>+Cons_San!R9+Cons_San_L23!R9</f>
        <v>0</v>
      </c>
      <c r="S9" s="758">
        <f>+Cons_San!S9+Cons_San_L23!S9</f>
        <v>0</v>
      </c>
      <c r="T9" s="758">
        <f>+Cons_San!T9+Cons_San_L23!T9</f>
        <v>0</v>
      </c>
      <c r="U9" s="758">
        <f>+Cons_San!U9+Cons_San_L23!U9</f>
        <v>0</v>
      </c>
      <c r="V9" s="758">
        <f>+Cons_San!V9+Cons_San_L23!V9</f>
        <v>0</v>
      </c>
      <c r="W9" s="758">
        <f>+Cons_San!W9+Cons_San_L23!W9</f>
        <v>0</v>
      </c>
      <c r="X9" s="758">
        <f>+Cons_San!X9+Cons_San_L23!X9</f>
        <v>0</v>
      </c>
      <c r="Y9" s="758">
        <f>+Cons_San!Y9+Cons_San_L23!Y9</f>
        <v>0</v>
      </c>
      <c r="Z9" s="758">
        <f>+Cons_San!Z9+Cons_San_L23!Z9</f>
        <v>0</v>
      </c>
      <c r="AA9" s="758">
        <f>+Cons_San!AA9+Cons_San_L23!AA9</f>
        <v>0</v>
      </c>
      <c r="AB9" s="758">
        <f>+Cons_San!AB9+Cons_San_L23!AB9</f>
        <v>0</v>
      </c>
      <c r="AC9" s="758">
        <f>+Cons_San!AC9+Cons_San_L23!AC9</f>
        <v>0</v>
      </c>
      <c r="AD9" s="758">
        <f>+Cons_San!AD9+Cons_San_L23!AD9</f>
        <v>0</v>
      </c>
      <c r="AE9" s="758">
        <f>+Cons_San!AE9+Cons_San_L23!AE9</f>
        <v>0</v>
      </c>
      <c r="AF9" s="758">
        <f>+Cons_San!AF9+Cons_San_L23!AF9</f>
        <v>0</v>
      </c>
      <c r="AG9" s="758">
        <f>+Cons_San!AG9+Cons_San_L23!AG9</f>
        <v>0</v>
      </c>
      <c r="AH9" s="758">
        <f>+Cons_San!AH9+Cons_San_L23!AH9</f>
        <v>0</v>
      </c>
      <c r="AI9" s="758">
        <f>+Cons_San!AI9+Cons_San_L23!AI9</f>
        <v>0</v>
      </c>
      <c r="AJ9" s="758">
        <f>+Cons_San!AJ9+Cons_San_L23!AJ9</f>
        <v>0</v>
      </c>
      <c r="AK9" s="758">
        <f>+Cons_San!AK9+Cons_San_L23!AK9</f>
        <v>0</v>
      </c>
      <c r="AL9" s="758">
        <f>+Cons_San!AL9+Cons_San_L23!AL9</f>
        <v>0</v>
      </c>
      <c r="AM9" s="758">
        <f>+Cons_San!AM9+Cons_San_L23!AM9</f>
        <v>0</v>
      </c>
      <c r="AN9" s="758">
        <f>+Cons_San!AN9+Cons_San_L23!AN9</f>
        <v>0</v>
      </c>
      <c r="AO9" s="758">
        <f>+Cons_San!AO9+Cons_San_L23!AO9</f>
        <v>0</v>
      </c>
      <c r="AP9" s="758">
        <f>+Cons_San!AP9+Cons_San_L23!AP9</f>
        <v>0</v>
      </c>
      <c r="AQ9" s="758">
        <f>+Cons_San!AQ9+Cons_San_L23!AQ9</f>
        <v>0</v>
      </c>
      <c r="AR9" s="758">
        <f>+Cons_San!AR9+Cons_San_L23!AR9</f>
        <v>0</v>
      </c>
      <c r="AS9" s="758">
        <f>+Cons_San!AS9+Cons_San_L23!AS9</f>
        <v>0</v>
      </c>
      <c r="AT9" s="758">
        <f>+Cons_San!AT9+Cons_San_L23!AT9</f>
        <v>0</v>
      </c>
      <c r="AU9" s="758">
        <f>+Cons_San!AU9+Cons_San_L23!AU9</f>
        <v>0</v>
      </c>
      <c r="AV9" s="758">
        <f>+Cons_San!AV9+Cons_San_L23!AV9</f>
        <v>0</v>
      </c>
      <c r="AW9" s="758">
        <f>+Cons_San!AW9+Cons_San_L23!AW9</f>
        <v>0</v>
      </c>
    </row>
    <row r="10" spans="1:62" ht="14.25">
      <c r="A10" s="336" t="s">
        <v>311</v>
      </c>
      <c r="B10" s="35" t="s">
        <v>312</v>
      </c>
      <c r="C10" s="36" t="s">
        <v>4904</v>
      </c>
      <c r="D10" s="998">
        <f ca="1">SUMIF(Codifica_CE!$D$2:$U$1241,$A10,Codifica_CE!$T$2:$T$1241)</f>
        <v>0</v>
      </c>
      <c r="E10" s="981">
        <f t="shared" si="0"/>
        <v>0</v>
      </c>
      <c r="F10" s="37" t="str">
        <f>Info!$B$2</f>
        <v>323</v>
      </c>
      <c r="G10" s="477"/>
      <c r="H10" s="758">
        <f>+Cons_San!H10+Cons_San_L23!H10</f>
        <v>0</v>
      </c>
      <c r="I10" s="758">
        <f>+Cons_San!I10+Cons_San_L23!I10</f>
        <v>0</v>
      </c>
      <c r="J10" s="758">
        <f>+Cons_San!J10+Cons_San_L23!J10</f>
        <v>0</v>
      </c>
      <c r="K10" s="758">
        <f>+Cons_San!K10+Cons_San_L23!K10</f>
        <v>0</v>
      </c>
      <c r="L10" s="758">
        <f>+Cons_San!L10+Cons_San_L23!L10</f>
        <v>0</v>
      </c>
      <c r="M10" s="758">
        <f>+Cons_San!M10+Cons_San_L23!M10</f>
        <v>0</v>
      </c>
      <c r="N10" s="758">
        <f>+Cons_San!N10+Cons_San_L23!N10</f>
        <v>0</v>
      </c>
      <c r="O10" s="758">
        <f>+Cons_San!O10+Cons_San_L23!O10</f>
        <v>0</v>
      </c>
      <c r="P10" s="758">
        <f>+Cons_San!P10+Cons_San_L23!P10</f>
        <v>0</v>
      </c>
      <c r="Q10" s="758">
        <f>+Cons_San!Q10+Cons_San_L23!Q10</f>
        <v>0</v>
      </c>
      <c r="R10" s="758">
        <f>+Cons_San!R10+Cons_San_L23!R10</f>
        <v>0</v>
      </c>
      <c r="S10" s="758">
        <f>+Cons_San!S10+Cons_San_L23!S10</f>
        <v>0</v>
      </c>
      <c r="T10" s="758">
        <f>+Cons_San!T10+Cons_San_L23!T10</f>
        <v>0</v>
      </c>
      <c r="U10" s="758">
        <f>+Cons_San!U10+Cons_San_L23!U10</f>
        <v>0</v>
      </c>
      <c r="V10" s="758">
        <f>+Cons_San!V10+Cons_San_L23!V10</f>
        <v>0</v>
      </c>
      <c r="W10" s="758">
        <f>+Cons_San!W10+Cons_San_L23!W10</f>
        <v>0</v>
      </c>
      <c r="X10" s="758">
        <f>+Cons_San!X10+Cons_San_L23!X10</f>
        <v>0</v>
      </c>
      <c r="Y10" s="758">
        <f>+Cons_San!Y10+Cons_San_L23!Y10</f>
        <v>0</v>
      </c>
      <c r="Z10" s="758">
        <f>+Cons_San!Z10+Cons_San_L23!Z10</f>
        <v>0</v>
      </c>
      <c r="AA10" s="758">
        <f>+Cons_San!AA10+Cons_San_L23!AA10</f>
        <v>0</v>
      </c>
      <c r="AB10" s="758">
        <f>+Cons_San!AB10+Cons_San_L23!AB10</f>
        <v>0</v>
      </c>
      <c r="AC10" s="758">
        <f>+Cons_San!AC10+Cons_San_L23!AC10</f>
        <v>0</v>
      </c>
      <c r="AD10" s="758">
        <f>+Cons_San!AD10+Cons_San_L23!AD10</f>
        <v>0</v>
      </c>
      <c r="AE10" s="758">
        <f>+Cons_San!AE10+Cons_San_L23!AE10</f>
        <v>0</v>
      </c>
      <c r="AF10" s="758">
        <f>+Cons_San!AF10+Cons_San_L23!AF10</f>
        <v>0</v>
      </c>
      <c r="AG10" s="758">
        <f>+Cons_San!AG10+Cons_San_L23!AG10</f>
        <v>0</v>
      </c>
      <c r="AH10" s="758">
        <f>+Cons_San!AH10+Cons_San_L23!AH10</f>
        <v>0</v>
      </c>
      <c r="AI10" s="758">
        <f>+Cons_San!AI10+Cons_San_L23!AI10</f>
        <v>0</v>
      </c>
      <c r="AJ10" s="758">
        <f>+Cons_San!AJ10+Cons_San_L23!AJ10</f>
        <v>0</v>
      </c>
      <c r="AK10" s="758">
        <f>+Cons_San!AK10+Cons_San_L23!AK10</f>
        <v>0</v>
      </c>
      <c r="AL10" s="758">
        <f>+Cons_San!AL10+Cons_San_L23!AL10</f>
        <v>0</v>
      </c>
      <c r="AM10" s="758">
        <f>+Cons_San!AM10+Cons_San_L23!AM10</f>
        <v>0</v>
      </c>
      <c r="AN10" s="758">
        <f>+Cons_San!AN10+Cons_San_L23!AN10</f>
        <v>0</v>
      </c>
      <c r="AO10" s="758">
        <f>+Cons_San!AO10+Cons_San_L23!AO10</f>
        <v>0</v>
      </c>
      <c r="AP10" s="758">
        <f>+Cons_San!AP10+Cons_San_L23!AP10</f>
        <v>0</v>
      </c>
      <c r="AQ10" s="758">
        <f>+Cons_San!AQ10+Cons_San_L23!AQ10</f>
        <v>0</v>
      </c>
      <c r="AR10" s="758">
        <f>+Cons_San!AR10+Cons_San_L23!AR10</f>
        <v>0</v>
      </c>
      <c r="AS10" s="758">
        <f>+Cons_San!AS10+Cons_San_L23!AS10</f>
        <v>0</v>
      </c>
      <c r="AT10" s="758">
        <f>+Cons_San!AT10+Cons_San_L23!AT10</f>
        <v>0</v>
      </c>
      <c r="AU10" s="758">
        <f>+Cons_San!AU10+Cons_San_L23!AU10</f>
        <v>0</v>
      </c>
      <c r="AV10" s="758">
        <f>+Cons_San!AV10+Cons_San_L23!AV10</f>
        <v>0</v>
      </c>
      <c r="AW10" s="758">
        <f>+Cons_San!AW10+Cons_San_L23!AW10</f>
        <v>0</v>
      </c>
    </row>
    <row r="11" spans="1:62" ht="14.25">
      <c r="A11" s="336" t="s">
        <v>326</v>
      </c>
      <c r="B11" s="35" t="s">
        <v>328</v>
      </c>
      <c r="C11" s="36" t="s">
        <v>4904</v>
      </c>
      <c r="D11" s="998">
        <f ca="1">SUMIF(Codifica_CE!$D$2:$U$1241,$A11,Codifica_CE!$T$2:$T$1241)</f>
        <v>0</v>
      </c>
      <c r="E11" s="981">
        <f t="shared" si="0"/>
        <v>0</v>
      </c>
      <c r="F11" s="37" t="str">
        <f>Info!$B$2</f>
        <v>323</v>
      </c>
      <c r="G11" s="477"/>
      <c r="H11" s="758">
        <f>+Cons_San!H11+Cons_San_L23!H11</f>
        <v>0</v>
      </c>
      <c r="I11" s="758">
        <f>+Cons_San!I11+Cons_San_L23!I11</f>
        <v>0</v>
      </c>
      <c r="J11" s="758">
        <f>+Cons_San!J11+Cons_San_L23!J11</f>
        <v>0</v>
      </c>
      <c r="K11" s="758">
        <f>+Cons_San!K11+Cons_San_L23!K11</f>
        <v>0</v>
      </c>
      <c r="L11" s="758">
        <f>+Cons_San!L11+Cons_San_L23!L11</f>
        <v>0</v>
      </c>
      <c r="M11" s="758">
        <f>+Cons_San!M11+Cons_San_L23!M11</f>
        <v>0</v>
      </c>
      <c r="N11" s="758">
        <f>+Cons_San!N11+Cons_San_L23!N11</f>
        <v>0</v>
      </c>
      <c r="O11" s="758">
        <f>+Cons_San!O11+Cons_San_L23!O11</f>
        <v>0</v>
      </c>
      <c r="P11" s="758">
        <f>+Cons_San!P11+Cons_San_L23!P11</f>
        <v>0</v>
      </c>
      <c r="Q11" s="758">
        <f>+Cons_San!Q11+Cons_San_L23!Q11</f>
        <v>0</v>
      </c>
      <c r="R11" s="758">
        <f>+Cons_San!R11+Cons_San_L23!R11</f>
        <v>0</v>
      </c>
      <c r="S11" s="758">
        <f>+Cons_San!S11+Cons_San_L23!S11</f>
        <v>0</v>
      </c>
      <c r="T11" s="758">
        <f>+Cons_San!T11+Cons_San_L23!T11</f>
        <v>0</v>
      </c>
      <c r="U11" s="758">
        <f>+Cons_San!U11+Cons_San_L23!U11</f>
        <v>0</v>
      </c>
      <c r="V11" s="758">
        <f>+Cons_San!V11+Cons_San_L23!V11</f>
        <v>0</v>
      </c>
      <c r="W11" s="758">
        <f>+Cons_San!W11+Cons_San_L23!W11</f>
        <v>0</v>
      </c>
      <c r="X11" s="758">
        <f>+Cons_San!X11+Cons_San_L23!X11</f>
        <v>0</v>
      </c>
      <c r="Y11" s="758">
        <f>+Cons_San!Y11+Cons_San_L23!Y11</f>
        <v>0</v>
      </c>
      <c r="Z11" s="758">
        <f>+Cons_San!Z11+Cons_San_L23!Z11</f>
        <v>0</v>
      </c>
      <c r="AA11" s="758">
        <f>+Cons_San!AA11+Cons_San_L23!AA11</f>
        <v>0</v>
      </c>
      <c r="AB11" s="758">
        <f>+Cons_San!AB11+Cons_San_L23!AB11</f>
        <v>0</v>
      </c>
      <c r="AC11" s="758">
        <f>+Cons_San!AC11+Cons_San_L23!AC11</f>
        <v>0</v>
      </c>
      <c r="AD11" s="758">
        <f>+Cons_San!AD11+Cons_San_L23!AD11</f>
        <v>0</v>
      </c>
      <c r="AE11" s="758">
        <f>+Cons_San!AE11+Cons_San_L23!AE11</f>
        <v>0</v>
      </c>
      <c r="AF11" s="758">
        <f>+Cons_San!AF11+Cons_San_L23!AF11</f>
        <v>0</v>
      </c>
      <c r="AG11" s="758">
        <f>+Cons_San!AG11+Cons_San_L23!AG11</f>
        <v>0</v>
      </c>
      <c r="AH11" s="758">
        <f>+Cons_San!AH11+Cons_San_L23!AH11</f>
        <v>0</v>
      </c>
      <c r="AI11" s="758">
        <f>+Cons_San!AI11+Cons_San_L23!AI11</f>
        <v>0</v>
      </c>
      <c r="AJ11" s="758">
        <f>+Cons_San!AJ11+Cons_San_L23!AJ11</f>
        <v>0</v>
      </c>
      <c r="AK11" s="758">
        <f>+Cons_San!AK11+Cons_San_L23!AK11</f>
        <v>0</v>
      </c>
      <c r="AL11" s="758">
        <f>+Cons_San!AL11+Cons_San_L23!AL11</f>
        <v>0</v>
      </c>
      <c r="AM11" s="758">
        <f>+Cons_San!AM11+Cons_San_L23!AM11</f>
        <v>0</v>
      </c>
      <c r="AN11" s="758">
        <f>+Cons_San!AN11+Cons_San_L23!AN11</f>
        <v>0</v>
      </c>
      <c r="AO11" s="758">
        <f>+Cons_San!AO11+Cons_San_L23!AO11</f>
        <v>0</v>
      </c>
      <c r="AP11" s="758">
        <f>+Cons_San!AP11+Cons_San_L23!AP11</f>
        <v>0</v>
      </c>
      <c r="AQ11" s="758">
        <f>+Cons_San!AQ11+Cons_San_L23!AQ11</f>
        <v>0</v>
      </c>
      <c r="AR11" s="758">
        <f>+Cons_San!AR11+Cons_San_L23!AR11</f>
        <v>0</v>
      </c>
      <c r="AS11" s="758">
        <f>+Cons_San!AS11+Cons_San_L23!AS11</f>
        <v>0</v>
      </c>
      <c r="AT11" s="758">
        <f>+Cons_San!AT11+Cons_San_L23!AT11</f>
        <v>0</v>
      </c>
      <c r="AU11" s="758">
        <f>+Cons_San!AU11+Cons_San_L23!AU11</f>
        <v>0</v>
      </c>
      <c r="AV11" s="758">
        <f>+Cons_San!AV11+Cons_San_L23!AV11</f>
        <v>0</v>
      </c>
      <c r="AW11" s="758">
        <f>+Cons_San!AW11+Cons_San_L23!AW11</f>
        <v>0</v>
      </c>
    </row>
    <row r="12" spans="1:62" ht="14.25">
      <c r="A12" s="336" t="s">
        <v>329</v>
      </c>
      <c r="B12" s="35" t="s">
        <v>330</v>
      </c>
      <c r="C12" s="36" t="s">
        <v>4904</v>
      </c>
      <c r="D12" s="998">
        <f ca="1">SUMIF(Codifica_CE!$D$2:$U$1241,$A12,Codifica_CE!$T$2:$T$1241)</f>
        <v>0</v>
      </c>
      <c r="E12" s="981">
        <f t="shared" si="0"/>
        <v>0</v>
      </c>
      <c r="F12" s="37" t="str">
        <f>Info!$B$2</f>
        <v>323</v>
      </c>
      <c r="G12" s="477"/>
      <c r="H12" s="758">
        <f>+Cons_San!H12+Cons_San_L23!H12</f>
        <v>0</v>
      </c>
      <c r="I12" s="758">
        <f>+Cons_San!I12+Cons_San_L23!I12</f>
        <v>0</v>
      </c>
      <c r="J12" s="758">
        <f>+Cons_San!J12+Cons_San_L23!J12</f>
        <v>0</v>
      </c>
      <c r="K12" s="758">
        <f>+Cons_San!K12+Cons_San_L23!K12</f>
        <v>0</v>
      </c>
      <c r="L12" s="758">
        <f>+Cons_San!L12+Cons_San_L23!L12</f>
        <v>0</v>
      </c>
      <c r="M12" s="758">
        <f>+Cons_San!M12+Cons_San_L23!M12</f>
        <v>0</v>
      </c>
      <c r="N12" s="758">
        <f>+Cons_San!N12+Cons_San_L23!N12</f>
        <v>0</v>
      </c>
      <c r="O12" s="758">
        <f>+Cons_San!O12+Cons_San_L23!O12</f>
        <v>0</v>
      </c>
      <c r="P12" s="758">
        <f>+Cons_San!P12+Cons_San_L23!P12</f>
        <v>0</v>
      </c>
      <c r="Q12" s="758">
        <f>+Cons_San!Q12+Cons_San_L23!Q12</f>
        <v>0</v>
      </c>
      <c r="R12" s="758">
        <f>+Cons_San!R12+Cons_San_L23!R12</f>
        <v>0</v>
      </c>
      <c r="S12" s="758">
        <f>+Cons_San!S12+Cons_San_L23!S12</f>
        <v>0</v>
      </c>
      <c r="T12" s="758">
        <f>+Cons_San!T12+Cons_San_L23!T12</f>
        <v>0</v>
      </c>
      <c r="U12" s="758">
        <f>+Cons_San!U12+Cons_San_L23!U12</f>
        <v>0</v>
      </c>
      <c r="V12" s="758">
        <f>+Cons_San!V12+Cons_San_L23!V12</f>
        <v>0</v>
      </c>
      <c r="W12" s="758">
        <f>+Cons_San!W12+Cons_San_L23!W12</f>
        <v>0</v>
      </c>
      <c r="X12" s="758">
        <f>+Cons_San!X12+Cons_San_L23!X12</f>
        <v>0</v>
      </c>
      <c r="Y12" s="758">
        <f>+Cons_San!Y12+Cons_San_L23!Y12</f>
        <v>0</v>
      </c>
      <c r="Z12" s="758">
        <f>+Cons_San!Z12+Cons_San_L23!Z12</f>
        <v>0</v>
      </c>
      <c r="AA12" s="758">
        <f>+Cons_San!AA12+Cons_San_L23!AA12</f>
        <v>0</v>
      </c>
      <c r="AB12" s="758">
        <f>+Cons_San!AB12+Cons_San_L23!AB12</f>
        <v>0</v>
      </c>
      <c r="AC12" s="758">
        <f>+Cons_San!AC12+Cons_San_L23!AC12</f>
        <v>0</v>
      </c>
      <c r="AD12" s="758">
        <f>+Cons_San!AD12+Cons_San_L23!AD12</f>
        <v>0</v>
      </c>
      <c r="AE12" s="758">
        <f>+Cons_San!AE12+Cons_San_L23!AE12</f>
        <v>0</v>
      </c>
      <c r="AF12" s="758">
        <f>+Cons_San!AF12+Cons_San_L23!AF12</f>
        <v>0</v>
      </c>
      <c r="AG12" s="758">
        <f>+Cons_San!AG12+Cons_San_L23!AG12</f>
        <v>0</v>
      </c>
      <c r="AH12" s="758">
        <f>+Cons_San!AH12+Cons_San_L23!AH12</f>
        <v>0</v>
      </c>
      <c r="AI12" s="758">
        <f>+Cons_San!AI12+Cons_San_L23!AI12</f>
        <v>0</v>
      </c>
      <c r="AJ12" s="758">
        <f>+Cons_San!AJ12+Cons_San_L23!AJ12</f>
        <v>0</v>
      </c>
      <c r="AK12" s="758">
        <f>+Cons_San!AK12+Cons_San_L23!AK12</f>
        <v>0</v>
      </c>
      <c r="AL12" s="758">
        <f>+Cons_San!AL12+Cons_San_L23!AL12</f>
        <v>0</v>
      </c>
      <c r="AM12" s="758">
        <f>+Cons_San!AM12+Cons_San_L23!AM12</f>
        <v>0</v>
      </c>
      <c r="AN12" s="758">
        <f>+Cons_San!AN12+Cons_San_L23!AN12</f>
        <v>0</v>
      </c>
      <c r="AO12" s="758">
        <f>+Cons_San!AO12+Cons_San_L23!AO12</f>
        <v>0</v>
      </c>
      <c r="AP12" s="758">
        <f>+Cons_San!AP12+Cons_San_L23!AP12</f>
        <v>0</v>
      </c>
      <c r="AQ12" s="758">
        <f>+Cons_San!AQ12+Cons_San_L23!AQ12</f>
        <v>0</v>
      </c>
      <c r="AR12" s="758">
        <f>+Cons_San!AR12+Cons_San_L23!AR12</f>
        <v>0</v>
      </c>
      <c r="AS12" s="758">
        <f>+Cons_San!AS12+Cons_San_L23!AS12</f>
        <v>0</v>
      </c>
      <c r="AT12" s="758">
        <f>+Cons_San!AT12+Cons_San_L23!AT12</f>
        <v>0</v>
      </c>
      <c r="AU12" s="758">
        <f>+Cons_San!AU12+Cons_San_L23!AU12</f>
        <v>0</v>
      </c>
      <c r="AV12" s="758">
        <f>+Cons_San!AV12+Cons_San_L23!AV12</f>
        <v>0</v>
      </c>
      <c r="AW12" s="758">
        <f>+Cons_San!AW12+Cons_San_L23!AW12</f>
        <v>0</v>
      </c>
    </row>
    <row r="13" spans="1:62" ht="14.25">
      <c r="A13" s="336" t="s">
        <v>335</v>
      </c>
      <c r="B13" s="35" t="s">
        <v>337</v>
      </c>
      <c r="C13" s="36" t="s">
        <v>4904</v>
      </c>
      <c r="D13" s="998">
        <f ca="1">SUMIF(Codifica_CE!$D$2:$U$1241,$A13,Codifica_CE!$T$2:$T$1241)</f>
        <v>0</v>
      </c>
      <c r="E13" s="981">
        <f t="shared" si="0"/>
        <v>0</v>
      </c>
      <c r="F13" s="37" t="str">
        <f>Info!$B$2</f>
        <v>323</v>
      </c>
      <c r="G13" s="477"/>
      <c r="H13" s="758">
        <f>+Cons_San!H13+Cons_San_L23!H13</f>
        <v>0</v>
      </c>
      <c r="I13" s="758">
        <f>+Cons_San!I13+Cons_San_L23!I13</f>
        <v>0</v>
      </c>
      <c r="J13" s="758">
        <f>+Cons_San!J13+Cons_San_L23!J13</f>
        <v>0</v>
      </c>
      <c r="K13" s="758">
        <f>+Cons_San!K13+Cons_San_L23!K13</f>
        <v>0</v>
      </c>
      <c r="L13" s="758">
        <f>+Cons_San!L13+Cons_San_L23!L13</f>
        <v>0</v>
      </c>
      <c r="M13" s="758">
        <f>+Cons_San!M13+Cons_San_L23!M13</f>
        <v>0</v>
      </c>
      <c r="N13" s="758">
        <f>+Cons_San!N13+Cons_San_L23!N13</f>
        <v>0</v>
      </c>
      <c r="O13" s="758">
        <f>+Cons_San!O13+Cons_San_L23!O13</f>
        <v>0</v>
      </c>
      <c r="P13" s="758">
        <f>+Cons_San!P13+Cons_San_L23!P13</f>
        <v>0</v>
      </c>
      <c r="Q13" s="758">
        <f>+Cons_San!Q13+Cons_San_L23!Q13</f>
        <v>0</v>
      </c>
      <c r="R13" s="758">
        <f>+Cons_San!R13+Cons_San_L23!R13</f>
        <v>0</v>
      </c>
      <c r="S13" s="758">
        <f>+Cons_San!S13+Cons_San_L23!S13</f>
        <v>0</v>
      </c>
      <c r="T13" s="758">
        <f>+Cons_San!T13+Cons_San_L23!T13</f>
        <v>0</v>
      </c>
      <c r="U13" s="758">
        <f>+Cons_San!U13+Cons_San_L23!U13</f>
        <v>0</v>
      </c>
      <c r="V13" s="758">
        <f>+Cons_San!V13+Cons_San_L23!V13</f>
        <v>0</v>
      </c>
      <c r="W13" s="758">
        <f>+Cons_San!W13+Cons_San_L23!W13</f>
        <v>0</v>
      </c>
      <c r="X13" s="758">
        <f>+Cons_San!X13+Cons_San_L23!X13</f>
        <v>0</v>
      </c>
      <c r="Y13" s="758">
        <f>+Cons_San!Y13+Cons_San_L23!Y13</f>
        <v>0</v>
      </c>
      <c r="Z13" s="758">
        <f>+Cons_San!Z13+Cons_San_L23!Z13</f>
        <v>0</v>
      </c>
      <c r="AA13" s="758">
        <f>+Cons_San!AA13+Cons_San_L23!AA13</f>
        <v>0</v>
      </c>
      <c r="AB13" s="758">
        <f>+Cons_San!AB13+Cons_San_L23!AB13</f>
        <v>0</v>
      </c>
      <c r="AC13" s="758">
        <f>+Cons_San!AC13+Cons_San_L23!AC13</f>
        <v>0</v>
      </c>
      <c r="AD13" s="758">
        <f>+Cons_San!AD13+Cons_San_L23!AD13</f>
        <v>0</v>
      </c>
      <c r="AE13" s="758">
        <f>+Cons_San!AE13+Cons_San_L23!AE13</f>
        <v>0</v>
      </c>
      <c r="AF13" s="758">
        <f>+Cons_San!AF13+Cons_San_L23!AF13</f>
        <v>0</v>
      </c>
      <c r="AG13" s="758">
        <f>+Cons_San!AG13+Cons_San_L23!AG13</f>
        <v>0</v>
      </c>
      <c r="AH13" s="758">
        <f>+Cons_San!AH13+Cons_San_L23!AH13</f>
        <v>0</v>
      </c>
      <c r="AI13" s="758">
        <f>+Cons_San!AI13+Cons_San_L23!AI13</f>
        <v>0</v>
      </c>
      <c r="AJ13" s="758">
        <f>+Cons_San!AJ13+Cons_San_L23!AJ13</f>
        <v>0</v>
      </c>
      <c r="AK13" s="758">
        <f>+Cons_San!AK13+Cons_San_L23!AK13</f>
        <v>0</v>
      </c>
      <c r="AL13" s="758">
        <f>+Cons_San!AL13+Cons_San_L23!AL13</f>
        <v>0</v>
      </c>
      <c r="AM13" s="758">
        <f>+Cons_San!AM13+Cons_San_L23!AM13</f>
        <v>0</v>
      </c>
      <c r="AN13" s="758">
        <f>+Cons_San!AN13+Cons_San_L23!AN13</f>
        <v>0</v>
      </c>
      <c r="AO13" s="758">
        <f>+Cons_San!AO13+Cons_San_L23!AO13</f>
        <v>0</v>
      </c>
      <c r="AP13" s="758">
        <f>+Cons_San!AP13+Cons_San_L23!AP13</f>
        <v>0</v>
      </c>
      <c r="AQ13" s="758">
        <f>+Cons_San!AQ13+Cons_San_L23!AQ13</f>
        <v>0</v>
      </c>
      <c r="AR13" s="758">
        <f>+Cons_San!AR13+Cons_San_L23!AR13</f>
        <v>0</v>
      </c>
      <c r="AS13" s="758">
        <f>+Cons_San!AS13+Cons_San_L23!AS13</f>
        <v>0</v>
      </c>
      <c r="AT13" s="758">
        <f>+Cons_San!AT13+Cons_San_L23!AT13</f>
        <v>0</v>
      </c>
      <c r="AU13" s="758">
        <f>+Cons_San!AU13+Cons_San_L23!AU13</f>
        <v>0</v>
      </c>
      <c r="AV13" s="758">
        <f>+Cons_San!AV13+Cons_San_L23!AV13</f>
        <v>0</v>
      </c>
      <c r="AW13" s="758">
        <f>+Cons_San!AW13+Cons_San_L23!AW13</f>
        <v>0</v>
      </c>
    </row>
    <row r="14" spans="1:62" ht="14.25">
      <c r="A14" s="336" t="s">
        <v>338</v>
      </c>
      <c r="B14" s="35" t="s">
        <v>339</v>
      </c>
      <c r="C14" s="36" t="s">
        <v>4904</v>
      </c>
      <c r="D14" s="998">
        <f ca="1">SUMIF(Codifica_CE!$D$2:$U$1241,$A14,Codifica_CE!$T$2:$T$1241)</f>
        <v>0</v>
      </c>
      <c r="E14" s="981">
        <f t="shared" si="0"/>
        <v>0</v>
      </c>
      <c r="F14" s="37" t="str">
        <f>Info!$B$2</f>
        <v>323</v>
      </c>
      <c r="G14" s="477"/>
      <c r="H14" s="758">
        <f>+Cons_San!H14+Cons_San_L23!H14</f>
        <v>0</v>
      </c>
      <c r="I14" s="758">
        <f>+Cons_San!I14+Cons_San_L23!I14</f>
        <v>0</v>
      </c>
      <c r="J14" s="758">
        <f>+Cons_San!J14+Cons_San_L23!J14</f>
        <v>0</v>
      </c>
      <c r="K14" s="758">
        <f>+Cons_San!K14+Cons_San_L23!K14</f>
        <v>0</v>
      </c>
      <c r="L14" s="758">
        <f>+Cons_San!L14+Cons_San_L23!L14</f>
        <v>0</v>
      </c>
      <c r="M14" s="758">
        <f>+Cons_San!M14+Cons_San_L23!M14</f>
        <v>0</v>
      </c>
      <c r="N14" s="758">
        <f>+Cons_San!N14+Cons_San_L23!N14</f>
        <v>0</v>
      </c>
      <c r="O14" s="758">
        <f>+Cons_San!O14+Cons_San_L23!O14</f>
        <v>0</v>
      </c>
      <c r="P14" s="758">
        <f>+Cons_San!P14+Cons_San_L23!P14</f>
        <v>0</v>
      </c>
      <c r="Q14" s="758">
        <f>+Cons_San!Q14+Cons_San_L23!Q14</f>
        <v>0</v>
      </c>
      <c r="R14" s="758">
        <f>+Cons_San!R14+Cons_San_L23!R14</f>
        <v>0</v>
      </c>
      <c r="S14" s="758">
        <f>+Cons_San!S14+Cons_San_L23!S14</f>
        <v>0</v>
      </c>
      <c r="T14" s="758">
        <f>+Cons_San!T14+Cons_San_L23!T14</f>
        <v>0</v>
      </c>
      <c r="U14" s="758">
        <f>+Cons_San!U14+Cons_San_L23!U14</f>
        <v>0</v>
      </c>
      <c r="V14" s="758">
        <f>+Cons_San!V14+Cons_San_L23!V14</f>
        <v>0</v>
      </c>
      <c r="W14" s="758">
        <f>+Cons_San!W14+Cons_San_L23!W14</f>
        <v>0</v>
      </c>
      <c r="X14" s="758">
        <f>+Cons_San!X14+Cons_San_L23!X14</f>
        <v>0</v>
      </c>
      <c r="Y14" s="758">
        <f>+Cons_San!Y14+Cons_San_L23!Y14</f>
        <v>0</v>
      </c>
      <c r="Z14" s="758">
        <f>+Cons_San!Z14+Cons_San_L23!Z14</f>
        <v>0</v>
      </c>
      <c r="AA14" s="758">
        <f>+Cons_San!AA14+Cons_San_L23!AA14</f>
        <v>0</v>
      </c>
      <c r="AB14" s="758">
        <f>+Cons_San!AB14+Cons_San_L23!AB14</f>
        <v>0</v>
      </c>
      <c r="AC14" s="758">
        <f>+Cons_San!AC14+Cons_San_L23!AC14</f>
        <v>0</v>
      </c>
      <c r="AD14" s="758">
        <f>+Cons_San!AD14+Cons_San_L23!AD14</f>
        <v>0</v>
      </c>
      <c r="AE14" s="758">
        <f>+Cons_San!AE14+Cons_San_L23!AE14</f>
        <v>0</v>
      </c>
      <c r="AF14" s="758">
        <f>+Cons_San!AF14+Cons_San_L23!AF14</f>
        <v>0</v>
      </c>
      <c r="AG14" s="758">
        <f>+Cons_San!AG14+Cons_San_L23!AG14</f>
        <v>0</v>
      </c>
      <c r="AH14" s="758">
        <f>+Cons_San!AH14+Cons_San_L23!AH14</f>
        <v>0</v>
      </c>
      <c r="AI14" s="758">
        <f>+Cons_San!AI14+Cons_San_L23!AI14</f>
        <v>0</v>
      </c>
      <c r="AJ14" s="758">
        <f>+Cons_San!AJ14+Cons_San_L23!AJ14</f>
        <v>0</v>
      </c>
      <c r="AK14" s="758">
        <f>+Cons_San!AK14+Cons_San_L23!AK14</f>
        <v>0</v>
      </c>
      <c r="AL14" s="758">
        <f>+Cons_San!AL14+Cons_San_L23!AL14</f>
        <v>0</v>
      </c>
      <c r="AM14" s="758">
        <f>+Cons_San!AM14+Cons_San_L23!AM14</f>
        <v>0</v>
      </c>
      <c r="AN14" s="758">
        <f>+Cons_San!AN14+Cons_San_L23!AN14</f>
        <v>0</v>
      </c>
      <c r="AO14" s="758">
        <f>+Cons_San!AO14+Cons_San_L23!AO14</f>
        <v>0</v>
      </c>
      <c r="AP14" s="758">
        <f>+Cons_San!AP14+Cons_San_L23!AP14</f>
        <v>0</v>
      </c>
      <c r="AQ14" s="758">
        <f>+Cons_San!AQ14+Cons_San_L23!AQ14</f>
        <v>0</v>
      </c>
      <c r="AR14" s="758">
        <f>+Cons_San!AR14+Cons_San_L23!AR14</f>
        <v>0</v>
      </c>
      <c r="AS14" s="758">
        <f>+Cons_San!AS14+Cons_San_L23!AS14</f>
        <v>0</v>
      </c>
      <c r="AT14" s="758">
        <f>+Cons_San!AT14+Cons_San_L23!AT14</f>
        <v>0</v>
      </c>
      <c r="AU14" s="758">
        <f>+Cons_San!AU14+Cons_San_L23!AU14</f>
        <v>0</v>
      </c>
      <c r="AV14" s="758">
        <f>+Cons_San!AV14+Cons_San_L23!AV14</f>
        <v>0</v>
      </c>
      <c r="AW14" s="758">
        <f>+Cons_San!AW14+Cons_San_L23!AW14</f>
        <v>0</v>
      </c>
    </row>
    <row r="15" spans="1:62" ht="14.25">
      <c r="A15" s="336" t="s">
        <v>350</v>
      </c>
      <c r="B15" s="35" t="s">
        <v>353</v>
      </c>
      <c r="C15" s="36" t="s">
        <v>4904</v>
      </c>
      <c r="D15" s="998">
        <f ca="1">SUMIF(Codifica_CE!$D$2:$U$1241,$A15,Codifica_CE!$T$2:$T$1241)</f>
        <v>0</v>
      </c>
      <c r="E15" s="981">
        <f t="shared" si="0"/>
        <v>0</v>
      </c>
      <c r="F15" s="37" t="str">
        <f>Info!$B$2</f>
        <v>323</v>
      </c>
      <c r="G15" s="477"/>
      <c r="H15" s="758">
        <f>+Cons_San!H15+Cons_San_L23!H15</f>
        <v>0</v>
      </c>
      <c r="I15" s="758">
        <f>+Cons_San!I15+Cons_San_L23!I15</f>
        <v>0</v>
      </c>
      <c r="J15" s="758">
        <f>+Cons_San!J15+Cons_San_L23!J15</f>
        <v>0</v>
      </c>
      <c r="K15" s="758">
        <f>+Cons_San!K15+Cons_San_L23!K15</f>
        <v>0</v>
      </c>
      <c r="L15" s="758">
        <f>+Cons_San!L15+Cons_San_L23!L15</f>
        <v>0</v>
      </c>
      <c r="M15" s="758">
        <f>+Cons_San!M15+Cons_San_L23!M15</f>
        <v>0</v>
      </c>
      <c r="N15" s="758">
        <f>+Cons_San!N15+Cons_San_L23!N15</f>
        <v>0</v>
      </c>
      <c r="O15" s="758">
        <f>+Cons_San!O15+Cons_San_L23!O15</f>
        <v>0</v>
      </c>
      <c r="P15" s="758">
        <f>+Cons_San!P15+Cons_San_L23!P15</f>
        <v>0</v>
      </c>
      <c r="Q15" s="758">
        <f>+Cons_San!Q15+Cons_San_L23!Q15</f>
        <v>0</v>
      </c>
      <c r="R15" s="758">
        <f>+Cons_San!R15+Cons_San_L23!R15</f>
        <v>0</v>
      </c>
      <c r="S15" s="758">
        <f>+Cons_San!S15+Cons_San_L23!S15</f>
        <v>0</v>
      </c>
      <c r="T15" s="758">
        <f>+Cons_San!T15+Cons_San_L23!T15</f>
        <v>0</v>
      </c>
      <c r="U15" s="758">
        <f>+Cons_San!U15+Cons_San_L23!U15</f>
        <v>0</v>
      </c>
      <c r="V15" s="758">
        <f>+Cons_San!V15+Cons_San_L23!V15</f>
        <v>0</v>
      </c>
      <c r="W15" s="758">
        <f>+Cons_San!W15+Cons_San_L23!W15</f>
        <v>0</v>
      </c>
      <c r="X15" s="758">
        <f>+Cons_San!X15+Cons_San_L23!X15</f>
        <v>0</v>
      </c>
      <c r="Y15" s="758">
        <f>+Cons_San!Y15+Cons_San_L23!Y15</f>
        <v>0</v>
      </c>
      <c r="Z15" s="758">
        <f>+Cons_San!Z15+Cons_San_L23!Z15</f>
        <v>0</v>
      </c>
      <c r="AA15" s="758">
        <f>+Cons_San!AA15+Cons_San_L23!AA15</f>
        <v>0</v>
      </c>
      <c r="AB15" s="758">
        <f>+Cons_San!AB15+Cons_San_L23!AB15</f>
        <v>0</v>
      </c>
      <c r="AC15" s="758">
        <f>+Cons_San!AC15+Cons_San_L23!AC15</f>
        <v>0</v>
      </c>
      <c r="AD15" s="758">
        <f>+Cons_San!AD15+Cons_San_L23!AD15</f>
        <v>0</v>
      </c>
      <c r="AE15" s="758">
        <f>+Cons_San!AE15+Cons_San_L23!AE15</f>
        <v>0</v>
      </c>
      <c r="AF15" s="758">
        <f>+Cons_San!AF15+Cons_San_L23!AF15</f>
        <v>0</v>
      </c>
      <c r="AG15" s="758">
        <f>+Cons_San!AG15+Cons_San_L23!AG15</f>
        <v>0</v>
      </c>
      <c r="AH15" s="758">
        <f>+Cons_San!AH15+Cons_San_L23!AH15</f>
        <v>0</v>
      </c>
      <c r="AI15" s="758">
        <f>+Cons_San!AI15+Cons_San_L23!AI15</f>
        <v>0</v>
      </c>
      <c r="AJ15" s="758">
        <f>+Cons_San!AJ15+Cons_San_L23!AJ15</f>
        <v>0</v>
      </c>
      <c r="AK15" s="758">
        <f>+Cons_San!AK15+Cons_San_L23!AK15</f>
        <v>0</v>
      </c>
      <c r="AL15" s="758">
        <f>+Cons_San!AL15+Cons_San_L23!AL15</f>
        <v>0</v>
      </c>
      <c r="AM15" s="758">
        <f>+Cons_San!AM15+Cons_San_L23!AM15</f>
        <v>0</v>
      </c>
      <c r="AN15" s="758">
        <f>+Cons_San!AN15+Cons_San_L23!AN15</f>
        <v>0</v>
      </c>
      <c r="AO15" s="758">
        <f>+Cons_San!AO15+Cons_San_L23!AO15</f>
        <v>0</v>
      </c>
      <c r="AP15" s="758">
        <f>+Cons_San!AP15+Cons_San_L23!AP15</f>
        <v>0</v>
      </c>
      <c r="AQ15" s="758">
        <f>+Cons_San!AQ15+Cons_San_L23!AQ15</f>
        <v>0</v>
      </c>
      <c r="AR15" s="758">
        <f>+Cons_San!AR15+Cons_San_L23!AR15</f>
        <v>0</v>
      </c>
      <c r="AS15" s="758">
        <f>+Cons_San!AS15+Cons_San_L23!AS15</f>
        <v>0</v>
      </c>
      <c r="AT15" s="758">
        <f>+Cons_San!AT15+Cons_San_L23!AT15</f>
        <v>0</v>
      </c>
      <c r="AU15" s="758">
        <f>+Cons_San!AU15+Cons_San_L23!AU15</f>
        <v>0</v>
      </c>
      <c r="AV15" s="758">
        <f>+Cons_San!AV15+Cons_San_L23!AV15</f>
        <v>0</v>
      </c>
      <c r="AW15" s="758">
        <f>+Cons_San!AW15+Cons_San_L23!AW15</f>
        <v>0</v>
      </c>
    </row>
    <row r="16" spans="1:62" ht="14.25">
      <c r="A16" s="336" t="s">
        <v>354</v>
      </c>
      <c r="B16" s="35" t="s">
        <v>355</v>
      </c>
      <c r="C16" s="36" t="s">
        <v>4904</v>
      </c>
      <c r="D16" s="998">
        <f ca="1">SUMIF(Codifica_CE!$D$2:$U$1241,$A16,Codifica_CE!$T$2:$T$1241)</f>
        <v>0</v>
      </c>
      <c r="E16" s="981">
        <f t="shared" si="0"/>
        <v>0</v>
      </c>
      <c r="F16" s="37" t="str">
        <f>Info!$B$2</f>
        <v>323</v>
      </c>
      <c r="G16" s="477"/>
      <c r="H16" s="758">
        <f>+Cons_San!H16+Cons_San_L23!H16</f>
        <v>0</v>
      </c>
      <c r="I16" s="758">
        <f>+Cons_San!I16+Cons_San_L23!I16</f>
        <v>0</v>
      </c>
      <c r="J16" s="758">
        <f>+Cons_San!J16+Cons_San_L23!J16</f>
        <v>0</v>
      </c>
      <c r="K16" s="758">
        <f>+Cons_San!K16+Cons_San_L23!K16</f>
        <v>0</v>
      </c>
      <c r="L16" s="758">
        <f>+Cons_San!L16+Cons_San_L23!L16</f>
        <v>0</v>
      </c>
      <c r="M16" s="758">
        <f>+Cons_San!M16+Cons_San_L23!M16</f>
        <v>0</v>
      </c>
      <c r="N16" s="758">
        <f>+Cons_San!N16+Cons_San_L23!N16</f>
        <v>0</v>
      </c>
      <c r="O16" s="758">
        <f>+Cons_San!O16+Cons_San_L23!O16</f>
        <v>0</v>
      </c>
      <c r="P16" s="758">
        <f>+Cons_San!P16+Cons_San_L23!P16</f>
        <v>0</v>
      </c>
      <c r="Q16" s="758">
        <f>+Cons_San!Q16+Cons_San_L23!Q16</f>
        <v>0</v>
      </c>
      <c r="R16" s="758">
        <f>+Cons_San!R16+Cons_San_L23!R16</f>
        <v>0</v>
      </c>
      <c r="S16" s="758">
        <f>+Cons_San!S16+Cons_San_L23!S16</f>
        <v>0</v>
      </c>
      <c r="T16" s="758">
        <f>+Cons_San!T16+Cons_San_L23!T16</f>
        <v>0</v>
      </c>
      <c r="U16" s="758">
        <f>+Cons_San!U16+Cons_San_L23!U16</f>
        <v>0</v>
      </c>
      <c r="V16" s="758">
        <f>+Cons_San!V16+Cons_San_L23!V16</f>
        <v>0</v>
      </c>
      <c r="W16" s="758">
        <f>+Cons_San!W16+Cons_San_L23!W16</f>
        <v>0</v>
      </c>
      <c r="X16" s="758">
        <f>+Cons_San!X16+Cons_San_L23!X16</f>
        <v>0</v>
      </c>
      <c r="Y16" s="758">
        <f>+Cons_San!Y16+Cons_San_L23!Y16</f>
        <v>0</v>
      </c>
      <c r="Z16" s="758">
        <f>+Cons_San!Z16+Cons_San_L23!Z16</f>
        <v>0</v>
      </c>
      <c r="AA16" s="758">
        <f>+Cons_San!AA16+Cons_San_L23!AA16</f>
        <v>0</v>
      </c>
      <c r="AB16" s="758">
        <f>+Cons_San!AB16+Cons_San_L23!AB16</f>
        <v>0</v>
      </c>
      <c r="AC16" s="758">
        <f>+Cons_San!AC16+Cons_San_L23!AC16</f>
        <v>0</v>
      </c>
      <c r="AD16" s="758">
        <f>+Cons_San!AD16+Cons_San_L23!AD16</f>
        <v>0</v>
      </c>
      <c r="AE16" s="758">
        <f>+Cons_San!AE16+Cons_San_L23!AE16</f>
        <v>0</v>
      </c>
      <c r="AF16" s="758">
        <f>+Cons_San!AF16+Cons_San_L23!AF16</f>
        <v>0</v>
      </c>
      <c r="AG16" s="758">
        <f>+Cons_San!AG16+Cons_San_L23!AG16</f>
        <v>0</v>
      </c>
      <c r="AH16" s="758">
        <f>+Cons_San!AH16+Cons_San_L23!AH16</f>
        <v>0</v>
      </c>
      <c r="AI16" s="758">
        <f>+Cons_San!AI16+Cons_San_L23!AI16</f>
        <v>0</v>
      </c>
      <c r="AJ16" s="758">
        <f>+Cons_San!AJ16+Cons_San_L23!AJ16</f>
        <v>0</v>
      </c>
      <c r="AK16" s="758">
        <f>+Cons_San!AK16+Cons_San_L23!AK16</f>
        <v>0</v>
      </c>
      <c r="AL16" s="758">
        <f>+Cons_San!AL16+Cons_San_L23!AL16</f>
        <v>0</v>
      </c>
      <c r="AM16" s="758">
        <f>+Cons_San!AM16+Cons_San_L23!AM16</f>
        <v>0</v>
      </c>
      <c r="AN16" s="758">
        <f>+Cons_San!AN16+Cons_San_L23!AN16</f>
        <v>0</v>
      </c>
      <c r="AO16" s="758">
        <f>+Cons_San!AO16+Cons_San_L23!AO16</f>
        <v>0</v>
      </c>
      <c r="AP16" s="758">
        <f>+Cons_San!AP16+Cons_San_L23!AP16</f>
        <v>0</v>
      </c>
      <c r="AQ16" s="758">
        <f>+Cons_San!AQ16+Cons_San_L23!AQ16</f>
        <v>0</v>
      </c>
      <c r="AR16" s="758">
        <f>+Cons_San!AR16+Cons_San_L23!AR16</f>
        <v>0</v>
      </c>
      <c r="AS16" s="758">
        <f>+Cons_San!AS16+Cons_San_L23!AS16</f>
        <v>0</v>
      </c>
      <c r="AT16" s="758">
        <f>+Cons_San!AT16+Cons_San_L23!AT16</f>
        <v>0</v>
      </c>
      <c r="AU16" s="758">
        <f>+Cons_San!AU16+Cons_San_L23!AU16</f>
        <v>0</v>
      </c>
      <c r="AV16" s="758">
        <f>+Cons_San!AV16+Cons_San_L23!AV16</f>
        <v>0</v>
      </c>
      <c r="AW16" s="758">
        <f>+Cons_San!AW16+Cons_San_L23!AW16</f>
        <v>0</v>
      </c>
    </row>
    <row r="17" spans="1:49" ht="14.25">
      <c r="A17" s="336" t="s">
        <v>364</v>
      </c>
      <c r="B17" s="35" t="s">
        <v>366</v>
      </c>
      <c r="C17" s="36" t="s">
        <v>4904</v>
      </c>
      <c r="D17" s="998">
        <f ca="1">SUMIF(Codifica_CE!$D$2:$U$1241,$A17,Codifica_CE!$T$2:$T$1241)</f>
        <v>0</v>
      </c>
      <c r="E17" s="981">
        <f t="shared" si="0"/>
        <v>0</v>
      </c>
      <c r="F17" s="37" t="str">
        <f>Info!$B$2</f>
        <v>323</v>
      </c>
      <c r="G17" s="477"/>
      <c r="H17" s="758">
        <f>+Cons_San!H17+Cons_San_L23!H17</f>
        <v>0</v>
      </c>
      <c r="I17" s="758">
        <f>+Cons_San!I17+Cons_San_L23!I17</f>
        <v>0</v>
      </c>
      <c r="J17" s="758">
        <f>+Cons_San!J17+Cons_San_L23!J17</f>
        <v>0</v>
      </c>
      <c r="K17" s="758">
        <f>+Cons_San!K17+Cons_San_L23!K17</f>
        <v>0</v>
      </c>
      <c r="L17" s="758">
        <f>+Cons_San!L17+Cons_San_L23!L17</f>
        <v>0</v>
      </c>
      <c r="M17" s="758">
        <f>+Cons_San!M17+Cons_San_L23!M17</f>
        <v>0</v>
      </c>
      <c r="N17" s="758">
        <f>+Cons_San!N17+Cons_San_L23!N17</f>
        <v>0</v>
      </c>
      <c r="O17" s="758">
        <f>+Cons_San!O17+Cons_San_L23!O17</f>
        <v>0</v>
      </c>
      <c r="P17" s="758">
        <f>+Cons_San!P17+Cons_San_L23!P17</f>
        <v>0</v>
      </c>
      <c r="Q17" s="758">
        <f>+Cons_San!Q17+Cons_San_L23!Q17</f>
        <v>0</v>
      </c>
      <c r="R17" s="758">
        <f>+Cons_San!R17+Cons_San_L23!R17</f>
        <v>0</v>
      </c>
      <c r="S17" s="758">
        <f>+Cons_San!S17+Cons_San_L23!S17</f>
        <v>0</v>
      </c>
      <c r="T17" s="758">
        <f>+Cons_San!T17+Cons_San_L23!T17</f>
        <v>0</v>
      </c>
      <c r="U17" s="758">
        <f>+Cons_San!U17+Cons_San_L23!U17</f>
        <v>0</v>
      </c>
      <c r="V17" s="758">
        <f>+Cons_San!V17+Cons_San_L23!V17</f>
        <v>0</v>
      </c>
      <c r="W17" s="758">
        <f>+Cons_San!W17+Cons_San_L23!W17</f>
        <v>0</v>
      </c>
      <c r="X17" s="758">
        <f>+Cons_San!X17+Cons_San_L23!X17</f>
        <v>0</v>
      </c>
      <c r="Y17" s="758">
        <f>+Cons_San!Y17+Cons_San_L23!Y17</f>
        <v>0</v>
      </c>
      <c r="Z17" s="758">
        <f>+Cons_San!Z17+Cons_San_L23!Z17</f>
        <v>0</v>
      </c>
      <c r="AA17" s="758">
        <f>+Cons_San!AA17+Cons_San_L23!AA17</f>
        <v>0</v>
      </c>
      <c r="AB17" s="758">
        <f>+Cons_San!AB17+Cons_San_L23!AB17</f>
        <v>0</v>
      </c>
      <c r="AC17" s="758">
        <f>+Cons_San!AC17+Cons_San_L23!AC17</f>
        <v>0</v>
      </c>
      <c r="AD17" s="758">
        <f>+Cons_San!AD17+Cons_San_L23!AD17</f>
        <v>0</v>
      </c>
      <c r="AE17" s="758">
        <f>+Cons_San!AE17+Cons_San_L23!AE17</f>
        <v>0</v>
      </c>
      <c r="AF17" s="758">
        <f>+Cons_San!AF17+Cons_San_L23!AF17</f>
        <v>0</v>
      </c>
      <c r="AG17" s="758">
        <f>+Cons_San!AG17+Cons_San_L23!AG17</f>
        <v>0</v>
      </c>
      <c r="AH17" s="758">
        <f>+Cons_San!AH17+Cons_San_L23!AH17</f>
        <v>0</v>
      </c>
      <c r="AI17" s="758">
        <f>+Cons_San!AI17+Cons_San_L23!AI17</f>
        <v>0</v>
      </c>
      <c r="AJ17" s="758">
        <f>+Cons_San!AJ17+Cons_San_L23!AJ17</f>
        <v>0</v>
      </c>
      <c r="AK17" s="758">
        <f>+Cons_San!AK17+Cons_San_L23!AK17</f>
        <v>0</v>
      </c>
      <c r="AL17" s="758">
        <f>+Cons_San!AL17+Cons_San_L23!AL17</f>
        <v>0</v>
      </c>
      <c r="AM17" s="758">
        <f>+Cons_San!AM17+Cons_San_L23!AM17</f>
        <v>0</v>
      </c>
      <c r="AN17" s="758">
        <f>+Cons_San!AN17+Cons_San_L23!AN17</f>
        <v>0</v>
      </c>
      <c r="AO17" s="758">
        <f>+Cons_San!AO17+Cons_San_L23!AO17</f>
        <v>0</v>
      </c>
      <c r="AP17" s="758">
        <f>+Cons_San!AP17+Cons_San_L23!AP17</f>
        <v>0</v>
      </c>
      <c r="AQ17" s="758">
        <f>+Cons_San!AQ17+Cons_San_L23!AQ17</f>
        <v>0</v>
      </c>
      <c r="AR17" s="758">
        <f>+Cons_San!AR17+Cons_San_L23!AR17</f>
        <v>0</v>
      </c>
      <c r="AS17" s="758">
        <f>+Cons_San!AS17+Cons_San_L23!AS17</f>
        <v>0</v>
      </c>
      <c r="AT17" s="758">
        <f>+Cons_San!AT17+Cons_San_L23!AT17</f>
        <v>0</v>
      </c>
      <c r="AU17" s="758">
        <f>+Cons_San!AU17+Cons_San_L23!AU17</f>
        <v>0</v>
      </c>
      <c r="AV17" s="758">
        <f>+Cons_San!AV17+Cons_San_L23!AV17</f>
        <v>0</v>
      </c>
      <c r="AW17" s="758">
        <f>+Cons_San!AW17+Cons_San_L23!AW17</f>
        <v>0</v>
      </c>
    </row>
    <row r="18" spans="1:49" ht="14.25">
      <c r="A18" s="336" t="s">
        <v>367</v>
      </c>
      <c r="B18" s="35" t="s">
        <v>368</v>
      </c>
      <c r="C18" s="36" t="s">
        <v>4904</v>
      </c>
      <c r="D18" s="998">
        <f ca="1">SUMIF(Codifica_CE!$D$2:$U$1241,$A18,Codifica_CE!$T$2:$T$1241)</f>
        <v>0</v>
      </c>
      <c r="E18" s="981">
        <f t="shared" si="0"/>
        <v>0</v>
      </c>
      <c r="F18" s="37" t="str">
        <f>Info!$B$2</f>
        <v>323</v>
      </c>
      <c r="G18" s="477"/>
      <c r="H18" s="758">
        <f>+Cons_San!H18+Cons_San_L23!H18</f>
        <v>0</v>
      </c>
      <c r="I18" s="758">
        <f>+Cons_San!I18+Cons_San_L23!I18</f>
        <v>0</v>
      </c>
      <c r="J18" s="758">
        <f>+Cons_San!J18+Cons_San_L23!J18</f>
        <v>0</v>
      </c>
      <c r="K18" s="758">
        <f>+Cons_San!K18+Cons_San_L23!K18</f>
        <v>0</v>
      </c>
      <c r="L18" s="758">
        <f>+Cons_San!L18+Cons_San_L23!L18</f>
        <v>0</v>
      </c>
      <c r="M18" s="758">
        <f>+Cons_San!M18+Cons_San_L23!M18</f>
        <v>0</v>
      </c>
      <c r="N18" s="758">
        <f>+Cons_San!N18+Cons_San_L23!N18</f>
        <v>0</v>
      </c>
      <c r="O18" s="758">
        <f>+Cons_San!O18+Cons_San_L23!O18</f>
        <v>0</v>
      </c>
      <c r="P18" s="758">
        <f>+Cons_San!P18+Cons_San_L23!P18</f>
        <v>0</v>
      </c>
      <c r="Q18" s="758">
        <f>+Cons_San!Q18+Cons_San_L23!Q18</f>
        <v>0</v>
      </c>
      <c r="R18" s="758">
        <f>+Cons_San!R18+Cons_San_L23!R18</f>
        <v>0</v>
      </c>
      <c r="S18" s="758">
        <f>+Cons_San!S18+Cons_San_L23!S18</f>
        <v>0</v>
      </c>
      <c r="T18" s="758">
        <f>+Cons_San!T18+Cons_San_L23!T18</f>
        <v>0</v>
      </c>
      <c r="U18" s="758">
        <f>+Cons_San!U18+Cons_San_L23!U18</f>
        <v>0</v>
      </c>
      <c r="V18" s="758">
        <f>+Cons_San!V18+Cons_San_L23!V18</f>
        <v>0</v>
      </c>
      <c r="W18" s="758">
        <f>+Cons_San!W18+Cons_San_L23!W18</f>
        <v>0</v>
      </c>
      <c r="X18" s="758">
        <f>+Cons_San!X18+Cons_San_L23!X18</f>
        <v>0</v>
      </c>
      <c r="Y18" s="758">
        <f>+Cons_San!Y18+Cons_San_L23!Y18</f>
        <v>0</v>
      </c>
      <c r="Z18" s="758">
        <f>+Cons_San!Z18+Cons_San_L23!Z18</f>
        <v>0</v>
      </c>
      <c r="AA18" s="758">
        <f>+Cons_San!AA18+Cons_San_L23!AA18</f>
        <v>0</v>
      </c>
      <c r="AB18" s="758">
        <f>+Cons_San!AB18+Cons_San_L23!AB18</f>
        <v>0</v>
      </c>
      <c r="AC18" s="758">
        <f>+Cons_San!AC18+Cons_San_L23!AC18</f>
        <v>0</v>
      </c>
      <c r="AD18" s="758">
        <f>+Cons_San!AD18+Cons_San_L23!AD18</f>
        <v>0</v>
      </c>
      <c r="AE18" s="758">
        <f>+Cons_San!AE18+Cons_San_L23!AE18</f>
        <v>0</v>
      </c>
      <c r="AF18" s="758">
        <f>+Cons_San!AF18+Cons_San_L23!AF18</f>
        <v>0</v>
      </c>
      <c r="AG18" s="758">
        <f>+Cons_San!AG18+Cons_San_L23!AG18</f>
        <v>0</v>
      </c>
      <c r="AH18" s="758">
        <f>+Cons_San!AH18+Cons_San_L23!AH18</f>
        <v>0</v>
      </c>
      <c r="AI18" s="758">
        <f>+Cons_San!AI18+Cons_San_L23!AI18</f>
        <v>0</v>
      </c>
      <c r="AJ18" s="758">
        <f>+Cons_San!AJ18+Cons_San_L23!AJ18</f>
        <v>0</v>
      </c>
      <c r="AK18" s="758">
        <f>+Cons_San!AK18+Cons_San_L23!AK18</f>
        <v>0</v>
      </c>
      <c r="AL18" s="758">
        <f>+Cons_San!AL18+Cons_San_L23!AL18</f>
        <v>0</v>
      </c>
      <c r="AM18" s="758">
        <f>+Cons_San!AM18+Cons_San_L23!AM18</f>
        <v>0</v>
      </c>
      <c r="AN18" s="758">
        <f>+Cons_San!AN18+Cons_San_L23!AN18</f>
        <v>0</v>
      </c>
      <c r="AO18" s="758">
        <f>+Cons_San!AO18+Cons_San_L23!AO18</f>
        <v>0</v>
      </c>
      <c r="AP18" s="758">
        <f>+Cons_San!AP18+Cons_San_L23!AP18</f>
        <v>0</v>
      </c>
      <c r="AQ18" s="758">
        <f>+Cons_San!AQ18+Cons_San_L23!AQ18</f>
        <v>0</v>
      </c>
      <c r="AR18" s="758">
        <f>+Cons_San!AR18+Cons_San_L23!AR18</f>
        <v>0</v>
      </c>
      <c r="AS18" s="758">
        <f>+Cons_San!AS18+Cons_San_L23!AS18</f>
        <v>0</v>
      </c>
      <c r="AT18" s="758">
        <f>+Cons_San!AT18+Cons_San_L23!AT18</f>
        <v>0</v>
      </c>
      <c r="AU18" s="758">
        <f>+Cons_San!AU18+Cons_San_L23!AU18</f>
        <v>0</v>
      </c>
      <c r="AV18" s="758">
        <f>+Cons_San!AV18+Cons_San_L23!AV18</f>
        <v>0</v>
      </c>
      <c r="AW18" s="758">
        <f>+Cons_San!AW18+Cons_San_L23!AW18</f>
        <v>0</v>
      </c>
    </row>
    <row r="19" spans="1:49" ht="14.25">
      <c r="A19" s="336" t="s">
        <v>371</v>
      </c>
      <c r="B19" s="35" t="s">
        <v>372</v>
      </c>
      <c r="C19" s="36" t="s">
        <v>4904</v>
      </c>
      <c r="D19" s="998">
        <f ca="1">SUMIF(Codifica_CE!$D$2:$U$1241,$A19,Codifica_CE!$T$2:$T$1241)</f>
        <v>0</v>
      </c>
      <c r="E19" s="981">
        <f t="shared" si="0"/>
        <v>0</v>
      </c>
      <c r="F19" s="37" t="str">
        <f>Info!$B$2</f>
        <v>323</v>
      </c>
      <c r="G19" s="477"/>
      <c r="H19" s="758">
        <f>+Cons_San!H19+Cons_San_L23!H19</f>
        <v>0</v>
      </c>
      <c r="I19" s="758">
        <f>+Cons_San!I19+Cons_San_L23!I19</f>
        <v>0</v>
      </c>
      <c r="J19" s="758">
        <f>+Cons_San!J19+Cons_San_L23!J19</f>
        <v>0</v>
      </c>
      <c r="K19" s="758">
        <f>+Cons_San!K19+Cons_San_L23!K19</f>
        <v>0</v>
      </c>
      <c r="L19" s="758">
        <f>+Cons_San!L19+Cons_San_L23!L19</f>
        <v>0</v>
      </c>
      <c r="M19" s="758">
        <f>+Cons_San!M19+Cons_San_L23!M19</f>
        <v>0</v>
      </c>
      <c r="N19" s="758">
        <f>+Cons_San!N19+Cons_San_L23!N19</f>
        <v>0</v>
      </c>
      <c r="O19" s="758">
        <f>+Cons_San!O19+Cons_San_L23!O19</f>
        <v>0</v>
      </c>
      <c r="P19" s="758">
        <f>+Cons_San!P19+Cons_San_L23!P19</f>
        <v>0</v>
      </c>
      <c r="Q19" s="758">
        <f>+Cons_San!Q19+Cons_San_L23!Q19</f>
        <v>0</v>
      </c>
      <c r="R19" s="758">
        <f>+Cons_San!R19+Cons_San_L23!R19</f>
        <v>0</v>
      </c>
      <c r="S19" s="758">
        <f>+Cons_San!S19+Cons_San_L23!S19</f>
        <v>0</v>
      </c>
      <c r="T19" s="758">
        <f>+Cons_San!T19+Cons_San_L23!T19</f>
        <v>0</v>
      </c>
      <c r="U19" s="758">
        <f>+Cons_San!U19+Cons_San_L23!U19</f>
        <v>0</v>
      </c>
      <c r="V19" s="758">
        <f>+Cons_San!V19+Cons_San_L23!V19</f>
        <v>0</v>
      </c>
      <c r="W19" s="758">
        <f>+Cons_San!W19+Cons_San_L23!W19</f>
        <v>0</v>
      </c>
      <c r="X19" s="758">
        <f>+Cons_San!X19+Cons_San_L23!X19</f>
        <v>0</v>
      </c>
      <c r="Y19" s="758">
        <f>+Cons_San!Y19+Cons_San_L23!Y19</f>
        <v>0</v>
      </c>
      <c r="Z19" s="758">
        <f>+Cons_San!Z19+Cons_San_L23!Z19</f>
        <v>0</v>
      </c>
      <c r="AA19" s="758">
        <f>+Cons_San!AA19+Cons_San_L23!AA19</f>
        <v>0</v>
      </c>
      <c r="AB19" s="758">
        <f>+Cons_San!AB19+Cons_San_L23!AB19</f>
        <v>0</v>
      </c>
      <c r="AC19" s="758">
        <f>+Cons_San!AC19+Cons_San_L23!AC19</f>
        <v>0</v>
      </c>
      <c r="AD19" s="758">
        <f>+Cons_San!AD19+Cons_San_L23!AD19</f>
        <v>0</v>
      </c>
      <c r="AE19" s="758">
        <f>+Cons_San!AE19+Cons_San_L23!AE19</f>
        <v>0</v>
      </c>
      <c r="AF19" s="758">
        <f>+Cons_San!AF19+Cons_San_L23!AF19</f>
        <v>0</v>
      </c>
      <c r="AG19" s="758">
        <f>+Cons_San!AG19+Cons_San_L23!AG19</f>
        <v>0</v>
      </c>
      <c r="AH19" s="758">
        <f>+Cons_San!AH19+Cons_San_L23!AH19</f>
        <v>0</v>
      </c>
      <c r="AI19" s="758">
        <f>+Cons_San!AI19+Cons_San_L23!AI19</f>
        <v>0</v>
      </c>
      <c r="AJ19" s="758">
        <f>+Cons_San!AJ19+Cons_San_L23!AJ19</f>
        <v>0</v>
      </c>
      <c r="AK19" s="758">
        <f>+Cons_San!AK19+Cons_San_L23!AK19</f>
        <v>0</v>
      </c>
      <c r="AL19" s="758">
        <f>+Cons_San!AL19+Cons_San_L23!AL19</f>
        <v>0</v>
      </c>
      <c r="AM19" s="758">
        <f>+Cons_San!AM19+Cons_San_L23!AM19</f>
        <v>0</v>
      </c>
      <c r="AN19" s="758">
        <f>+Cons_San!AN19+Cons_San_L23!AN19</f>
        <v>0</v>
      </c>
      <c r="AO19" s="758">
        <f>+Cons_San!AO19+Cons_San_L23!AO19</f>
        <v>0</v>
      </c>
      <c r="AP19" s="758">
        <f>+Cons_San!AP19+Cons_San_L23!AP19</f>
        <v>0</v>
      </c>
      <c r="AQ19" s="758">
        <f>+Cons_San!AQ19+Cons_San_L23!AQ19</f>
        <v>0</v>
      </c>
      <c r="AR19" s="758">
        <f>+Cons_San!AR19+Cons_San_L23!AR19</f>
        <v>0</v>
      </c>
      <c r="AS19" s="758">
        <f>+Cons_San!AS19+Cons_San_L23!AS19</f>
        <v>0</v>
      </c>
      <c r="AT19" s="758">
        <f>+Cons_San!AT19+Cons_San_L23!AT19</f>
        <v>0</v>
      </c>
      <c r="AU19" s="758">
        <f>+Cons_San!AU19+Cons_San_L23!AU19</f>
        <v>0</v>
      </c>
      <c r="AV19" s="758">
        <f>+Cons_San!AV19+Cons_San_L23!AV19</f>
        <v>0</v>
      </c>
      <c r="AW19" s="758">
        <f>+Cons_San!AW19+Cons_San_L23!AW19</f>
        <v>0</v>
      </c>
    </row>
    <row r="20" spans="1:49" ht="14.25">
      <c r="A20" s="336" t="s">
        <v>373</v>
      </c>
      <c r="B20" s="35" t="s">
        <v>374</v>
      </c>
      <c r="C20" s="36" t="s">
        <v>4904</v>
      </c>
      <c r="D20" s="998">
        <f ca="1">SUMIF(Codifica_CE!$D$2:$U$1241,$A20,Codifica_CE!$T$2:$T$1241)</f>
        <v>0</v>
      </c>
      <c r="E20" s="981">
        <f t="shared" si="0"/>
        <v>0</v>
      </c>
      <c r="F20" s="37" t="str">
        <f>Info!$B$2</f>
        <v>323</v>
      </c>
      <c r="G20" s="477"/>
      <c r="H20" s="758">
        <f>+Cons_San!H20+Cons_San_L23!H20</f>
        <v>0</v>
      </c>
      <c r="I20" s="758">
        <f>+Cons_San!I20+Cons_San_L23!I20</f>
        <v>0</v>
      </c>
      <c r="J20" s="758">
        <f>+Cons_San!J20+Cons_San_L23!J20</f>
        <v>0</v>
      </c>
      <c r="K20" s="758">
        <f>+Cons_San!K20+Cons_San_L23!K20</f>
        <v>0</v>
      </c>
      <c r="L20" s="758">
        <f>+Cons_San!L20+Cons_San_L23!L20</f>
        <v>0</v>
      </c>
      <c r="M20" s="758">
        <f>+Cons_San!M20+Cons_San_L23!M20</f>
        <v>0</v>
      </c>
      <c r="N20" s="758">
        <f>+Cons_San!N20+Cons_San_L23!N20</f>
        <v>0</v>
      </c>
      <c r="O20" s="758">
        <f>+Cons_San!O20+Cons_San_L23!O20</f>
        <v>0</v>
      </c>
      <c r="P20" s="758">
        <f>+Cons_San!P20+Cons_San_L23!P20</f>
        <v>0</v>
      </c>
      <c r="Q20" s="758">
        <f>+Cons_San!Q20+Cons_San_L23!Q20</f>
        <v>0</v>
      </c>
      <c r="R20" s="758">
        <f>+Cons_San!R20+Cons_San_L23!R20</f>
        <v>0</v>
      </c>
      <c r="S20" s="758">
        <f>+Cons_San!S20+Cons_San_L23!S20</f>
        <v>0</v>
      </c>
      <c r="T20" s="758">
        <f>+Cons_San!T20+Cons_San_L23!T20</f>
        <v>0</v>
      </c>
      <c r="U20" s="758">
        <f>+Cons_San!U20+Cons_San_L23!U20</f>
        <v>0</v>
      </c>
      <c r="V20" s="758">
        <f>+Cons_San!V20+Cons_San_L23!V20</f>
        <v>0</v>
      </c>
      <c r="W20" s="758">
        <f>+Cons_San!W20+Cons_San_L23!W20</f>
        <v>0</v>
      </c>
      <c r="X20" s="758">
        <f>+Cons_San!X20+Cons_San_L23!X20</f>
        <v>0</v>
      </c>
      <c r="Y20" s="758">
        <f>+Cons_San!Y20+Cons_San_L23!Y20</f>
        <v>0</v>
      </c>
      <c r="Z20" s="758">
        <f>+Cons_San!Z20+Cons_San_L23!Z20</f>
        <v>0</v>
      </c>
      <c r="AA20" s="758">
        <f>+Cons_San!AA20+Cons_San_L23!AA20</f>
        <v>0</v>
      </c>
      <c r="AB20" s="758">
        <f>+Cons_San!AB20+Cons_San_L23!AB20</f>
        <v>0</v>
      </c>
      <c r="AC20" s="758">
        <f>+Cons_San!AC20+Cons_San_L23!AC20</f>
        <v>0</v>
      </c>
      <c r="AD20" s="758">
        <f>+Cons_San!AD20+Cons_San_L23!AD20</f>
        <v>0</v>
      </c>
      <c r="AE20" s="758">
        <f>+Cons_San!AE20+Cons_San_L23!AE20</f>
        <v>0</v>
      </c>
      <c r="AF20" s="758">
        <f>+Cons_San!AF20+Cons_San_L23!AF20</f>
        <v>0</v>
      </c>
      <c r="AG20" s="758">
        <f>+Cons_San!AG20+Cons_San_L23!AG20</f>
        <v>0</v>
      </c>
      <c r="AH20" s="758">
        <f>+Cons_San!AH20+Cons_San_L23!AH20</f>
        <v>0</v>
      </c>
      <c r="AI20" s="758">
        <f>+Cons_San!AI20+Cons_San_L23!AI20</f>
        <v>0</v>
      </c>
      <c r="AJ20" s="758">
        <f>+Cons_San!AJ20+Cons_San_L23!AJ20</f>
        <v>0</v>
      </c>
      <c r="AK20" s="758">
        <f>+Cons_San!AK20+Cons_San_L23!AK20</f>
        <v>0</v>
      </c>
      <c r="AL20" s="758">
        <f>+Cons_San!AL20+Cons_San_L23!AL20</f>
        <v>0</v>
      </c>
      <c r="AM20" s="758">
        <f>+Cons_San!AM20+Cons_San_L23!AM20</f>
        <v>0</v>
      </c>
      <c r="AN20" s="758">
        <f>+Cons_San!AN20+Cons_San_L23!AN20</f>
        <v>0</v>
      </c>
      <c r="AO20" s="758">
        <f>+Cons_San!AO20+Cons_San_L23!AO20</f>
        <v>0</v>
      </c>
      <c r="AP20" s="758">
        <f>+Cons_San!AP20+Cons_San_L23!AP20</f>
        <v>0</v>
      </c>
      <c r="AQ20" s="758">
        <f>+Cons_San!AQ20+Cons_San_L23!AQ20</f>
        <v>0</v>
      </c>
      <c r="AR20" s="758">
        <f>+Cons_San!AR20+Cons_San_L23!AR20</f>
        <v>0</v>
      </c>
      <c r="AS20" s="758">
        <f>+Cons_San!AS20+Cons_San_L23!AS20</f>
        <v>0</v>
      </c>
      <c r="AT20" s="758">
        <f>+Cons_San!AT20+Cons_San_L23!AT20</f>
        <v>0</v>
      </c>
      <c r="AU20" s="758">
        <f>+Cons_San!AU20+Cons_San_L23!AU20</f>
        <v>0</v>
      </c>
      <c r="AV20" s="758">
        <f>+Cons_San!AV20+Cons_San_L23!AV20</f>
        <v>0</v>
      </c>
      <c r="AW20" s="758">
        <f>+Cons_San!AW20+Cons_San_L23!AW20</f>
        <v>0</v>
      </c>
    </row>
    <row r="21" spans="1:49" ht="25.5">
      <c r="A21" s="336" t="s">
        <v>390</v>
      </c>
      <c r="B21" s="35" t="s">
        <v>391</v>
      </c>
      <c r="C21" s="36" t="s">
        <v>4904</v>
      </c>
      <c r="D21" s="998">
        <f ca="1">SUMIF(Codifica_CE!$D$2:$U$1241,$A21,Codifica_CE!$T$2:$T$1241)</f>
        <v>0</v>
      </c>
      <c r="E21" s="981">
        <f t="shared" si="0"/>
        <v>0</v>
      </c>
      <c r="F21" s="37" t="str">
        <f>Info!$B$2</f>
        <v>323</v>
      </c>
      <c r="G21" s="477"/>
      <c r="H21" s="758">
        <f>+Cons_San!H21+Cons_San_L23!H21</f>
        <v>0</v>
      </c>
      <c r="I21" s="758">
        <f>+Cons_San!I21+Cons_San_L23!I21</f>
        <v>0</v>
      </c>
      <c r="J21" s="758">
        <f>+Cons_San!J21+Cons_San_L23!J21</f>
        <v>0</v>
      </c>
      <c r="K21" s="758">
        <f>+Cons_San!K21+Cons_San_L23!K21</f>
        <v>0</v>
      </c>
      <c r="L21" s="758">
        <f>+Cons_San!L21+Cons_San_L23!L21</f>
        <v>0</v>
      </c>
      <c r="M21" s="758">
        <f>+Cons_San!M21+Cons_San_L23!M21</f>
        <v>0</v>
      </c>
      <c r="N21" s="758">
        <f>+Cons_San!N21+Cons_San_L23!N21</f>
        <v>0</v>
      </c>
      <c r="O21" s="758">
        <f>+Cons_San!O21+Cons_San_L23!O21</f>
        <v>0</v>
      </c>
      <c r="P21" s="758">
        <f>+Cons_San!P21+Cons_San_L23!P21</f>
        <v>0</v>
      </c>
      <c r="Q21" s="758">
        <f>+Cons_San!Q21+Cons_San_L23!Q21</f>
        <v>0</v>
      </c>
      <c r="R21" s="758">
        <f>+Cons_San!R21+Cons_San_L23!R21</f>
        <v>0</v>
      </c>
      <c r="S21" s="758">
        <f>+Cons_San!S21+Cons_San_L23!S21</f>
        <v>0</v>
      </c>
      <c r="T21" s="758">
        <f>+Cons_San!T21+Cons_San_L23!T21</f>
        <v>0</v>
      </c>
      <c r="U21" s="758">
        <f>+Cons_San!U21+Cons_San_L23!U21</f>
        <v>0</v>
      </c>
      <c r="V21" s="758">
        <f>+Cons_San!V21+Cons_San_L23!V21</f>
        <v>0</v>
      </c>
      <c r="W21" s="758">
        <f>+Cons_San!W21+Cons_San_L23!W21</f>
        <v>0</v>
      </c>
      <c r="X21" s="758">
        <f>+Cons_San!X21+Cons_San_L23!X21</f>
        <v>0</v>
      </c>
      <c r="Y21" s="758">
        <f>+Cons_San!Y21+Cons_San_L23!Y21</f>
        <v>0</v>
      </c>
      <c r="Z21" s="758">
        <f>+Cons_San!Z21+Cons_San_L23!Z21</f>
        <v>0</v>
      </c>
      <c r="AA21" s="758">
        <f>+Cons_San!AA21+Cons_San_L23!AA21</f>
        <v>0</v>
      </c>
      <c r="AB21" s="758">
        <f>+Cons_San!AB21+Cons_San_L23!AB21</f>
        <v>0</v>
      </c>
      <c r="AC21" s="758">
        <f>+Cons_San!AC21+Cons_San_L23!AC21</f>
        <v>0</v>
      </c>
      <c r="AD21" s="758">
        <f>+Cons_San!AD21+Cons_San_L23!AD21</f>
        <v>0</v>
      </c>
      <c r="AE21" s="758">
        <f>+Cons_San!AE21+Cons_San_L23!AE21</f>
        <v>0</v>
      </c>
      <c r="AF21" s="758">
        <f>+Cons_San!AF21+Cons_San_L23!AF21</f>
        <v>0</v>
      </c>
      <c r="AG21" s="758">
        <f>+Cons_San!AG21+Cons_San_L23!AG21</f>
        <v>0</v>
      </c>
      <c r="AH21" s="758">
        <f>+Cons_San!AH21+Cons_San_L23!AH21</f>
        <v>0</v>
      </c>
      <c r="AI21" s="758">
        <f>+Cons_San!AI21+Cons_San_L23!AI21</f>
        <v>0</v>
      </c>
      <c r="AJ21" s="758">
        <f>+Cons_San!AJ21+Cons_San_L23!AJ21</f>
        <v>0</v>
      </c>
      <c r="AK21" s="758">
        <f>+Cons_San!AK21+Cons_San_L23!AK21</f>
        <v>0</v>
      </c>
      <c r="AL21" s="758">
        <f>+Cons_San!AL21+Cons_San_L23!AL21</f>
        <v>0</v>
      </c>
      <c r="AM21" s="758">
        <f>+Cons_San!AM21+Cons_San_L23!AM21</f>
        <v>0</v>
      </c>
      <c r="AN21" s="758">
        <f>+Cons_San!AN21+Cons_San_L23!AN21</f>
        <v>0</v>
      </c>
      <c r="AO21" s="758">
        <f>+Cons_San!AO21+Cons_San_L23!AO21</f>
        <v>0</v>
      </c>
      <c r="AP21" s="758">
        <f>+Cons_San!AP21+Cons_San_L23!AP21</f>
        <v>0</v>
      </c>
      <c r="AQ21" s="758">
        <f>+Cons_San!AQ21+Cons_San_L23!AQ21</f>
        <v>0</v>
      </c>
      <c r="AR21" s="758">
        <f>+Cons_San!AR21+Cons_San_L23!AR21</f>
        <v>0</v>
      </c>
      <c r="AS21" s="758">
        <f>+Cons_San!AS21+Cons_San_L23!AS21</f>
        <v>0</v>
      </c>
      <c r="AT21" s="758">
        <f>+Cons_San!AT21+Cons_San_L23!AT21</f>
        <v>0</v>
      </c>
      <c r="AU21" s="758">
        <f>+Cons_San!AU21+Cons_San_L23!AU21</f>
        <v>0</v>
      </c>
      <c r="AV21" s="758">
        <f>+Cons_San!AV21+Cons_San_L23!AV21</f>
        <v>0</v>
      </c>
      <c r="AW21" s="758">
        <f>+Cons_San!AW21+Cons_San_L23!AW21</f>
        <v>0</v>
      </c>
    </row>
    <row r="22" spans="1:49" ht="14.25">
      <c r="A22" s="336" t="s">
        <v>392</v>
      </c>
      <c r="B22" s="35" t="s">
        <v>393</v>
      </c>
      <c r="C22" s="36" t="s">
        <v>4904</v>
      </c>
      <c r="D22" s="998">
        <f ca="1">SUMIF(Codifica_CE!$D$2:$U$1241,$A22,Codifica_CE!$T$2:$T$1241)</f>
        <v>0</v>
      </c>
      <c r="E22" s="981">
        <f t="shared" si="0"/>
        <v>0</v>
      </c>
      <c r="F22" s="37" t="str">
        <f>Info!$B$2</f>
        <v>323</v>
      </c>
      <c r="G22" s="477"/>
      <c r="H22" s="758">
        <f>+Cons_San!H22+Cons_San_L23!H22</f>
        <v>0</v>
      </c>
      <c r="I22" s="758">
        <f>+Cons_San!I22+Cons_San_L23!I22</f>
        <v>0</v>
      </c>
      <c r="J22" s="758">
        <f>+Cons_San!J22+Cons_San_L23!J22</f>
        <v>0</v>
      </c>
      <c r="K22" s="758">
        <f>+Cons_San!K22+Cons_San_L23!K22</f>
        <v>0</v>
      </c>
      <c r="L22" s="758">
        <f>+Cons_San!L22+Cons_San_L23!L22</f>
        <v>0</v>
      </c>
      <c r="M22" s="758">
        <f>+Cons_San!M22+Cons_San_L23!M22</f>
        <v>0</v>
      </c>
      <c r="N22" s="758">
        <f>+Cons_San!N22+Cons_San_L23!N22</f>
        <v>0</v>
      </c>
      <c r="O22" s="758">
        <f>+Cons_San!O22+Cons_San_L23!O22</f>
        <v>0</v>
      </c>
      <c r="P22" s="758">
        <f>+Cons_San!P22+Cons_San_L23!P22</f>
        <v>0</v>
      </c>
      <c r="Q22" s="758">
        <f>+Cons_San!Q22+Cons_San_L23!Q22</f>
        <v>0</v>
      </c>
      <c r="R22" s="758">
        <f>+Cons_San!R22+Cons_San_L23!R22</f>
        <v>0</v>
      </c>
      <c r="S22" s="758">
        <f>+Cons_San!S22+Cons_San_L23!S22</f>
        <v>0</v>
      </c>
      <c r="T22" s="758">
        <f>+Cons_San!T22+Cons_San_L23!T22</f>
        <v>0</v>
      </c>
      <c r="U22" s="758">
        <f>+Cons_San!U22+Cons_San_L23!U22</f>
        <v>0</v>
      </c>
      <c r="V22" s="758">
        <f>+Cons_San!V22+Cons_San_L23!V22</f>
        <v>0</v>
      </c>
      <c r="W22" s="758">
        <f>+Cons_San!W22+Cons_San_L23!W22</f>
        <v>0</v>
      </c>
      <c r="X22" s="758">
        <f>+Cons_San!X22+Cons_San_L23!X22</f>
        <v>0</v>
      </c>
      <c r="Y22" s="758">
        <f>+Cons_San!Y22+Cons_San_L23!Y22</f>
        <v>0</v>
      </c>
      <c r="Z22" s="758">
        <f>+Cons_San!Z22+Cons_San_L23!Z22</f>
        <v>0</v>
      </c>
      <c r="AA22" s="758">
        <f>+Cons_San!AA22+Cons_San_L23!AA22</f>
        <v>0</v>
      </c>
      <c r="AB22" s="758">
        <f>+Cons_San!AB22+Cons_San_L23!AB22</f>
        <v>0</v>
      </c>
      <c r="AC22" s="758">
        <f>+Cons_San!AC22+Cons_San_L23!AC22</f>
        <v>0</v>
      </c>
      <c r="AD22" s="758">
        <f>+Cons_San!AD22+Cons_San_L23!AD22</f>
        <v>0</v>
      </c>
      <c r="AE22" s="758">
        <f>+Cons_San!AE22+Cons_San_L23!AE22</f>
        <v>0</v>
      </c>
      <c r="AF22" s="758">
        <f>+Cons_San!AF22+Cons_San_L23!AF22</f>
        <v>0</v>
      </c>
      <c r="AG22" s="758">
        <f>+Cons_San!AG22+Cons_San_L23!AG22</f>
        <v>0</v>
      </c>
      <c r="AH22" s="758">
        <f>+Cons_San!AH22+Cons_San_L23!AH22</f>
        <v>0</v>
      </c>
      <c r="AI22" s="758">
        <f>+Cons_San!AI22+Cons_San_L23!AI22</f>
        <v>0</v>
      </c>
      <c r="AJ22" s="758">
        <f>+Cons_San!AJ22+Cons_San_L23!AJ22</f>
        <v>0</v>
      </c>
      <c r="AK22" s="758">
        <f>+Cons_San!AK22+Cons_San_L23!AK22</f>
        <v>0</v>
      </c>
      <c r="AL22" s="758">
        <f>+Cons_San!AL22+Cons_San_L23!AL22</f>
        <v>0</v>
      </c>
      <c r="AM22" s="758">
        <f>+Cons_San!AM22+Cons_San_L23!AM22</f>
        <v>0</v>
      </c>
      <c r="AN22" s="758">
        <f>+Cons_San!AN22+Cons_San_L23!AN22</f>
        <v>0</v>
      </c>
      <c r="AO22" s="758">
        <f>+Cons_San!AO22+Cons_San_L23!AO22</f>
        <v>0</v>
      </c>
      <c r="AP22" s="758">
        <f>+Cons_San!AP22+Cons_San_L23!AP22</f>
        <v>0</v>
      </c>
      <c r="AQ22" s="758">
        <f>+Cons_San!AQ22+Cons_San_L23!AQ22</f>
        <v>0</v>
      </c>
      <c r="AR22" s="758">
        <f>+Cons_San!AR22+Cons_San_L23!AR22</f>
        <v>0</v>
      </c>
      <c r="AS22" s="758">
        <f>+Cons_San!AS22+Cons_San_L23!AS22</f>
        <v>0</v>
      </c>
      <c r="AT22" s="758">
        <f>+Cons_San!AT22+Cons_San_L23!AT22</f>
        <v>0</v>
      </c>
      <c r="AU22" s="758">
        <f>+Cons_San!AU22+Cons_San_L23!AU22</f>
        <v>0</v>
      </c>
      <c r="AV22" s="758">
        <f>+Cons_San!AV22+Cons_San_L23!AV22</f>
        <v>0</v>
      </c>
      <c r="AW22" s="758">
        <f>+Cons_San!AW22+Cons_San_L23!AW22</f>
        <v>0</v>
      </c>
    </row>
    <row r="23" spans="1:49" ht="14.25">
      <c r="A23" s="336" t="s">
        <v>394</v>
      </c>
      <c r="B23" s="35" t="s">
        <v>397</v>
      </c>
      <c r="C23" s="36" t="s">
        <v>4904</v>
      </c>
      <c r="D23" s="998">
        <f ca="1">SUMIF(Codifica_CE!$D$2:$U$1241,$A23,Codifica_CE!$T$2:$T$1241)</f>
        <v>0</v>
      </c>
      <c r="E23" s="981">
        <f t="shared" si="0"/>
        <v>0</v>
      </c>
      <c r="F23" s="37" t="str">
        <f>Info!$B$2</f>
        <v>323</v>
      </c>
      <c r="G23" s="477"/>
      <c r="H23" s="758">
        <f>+Cons_San!H23+Cons_San_L23!H23</f>
        <v>0</v>
      </c>
      <c r="I23" s="758">
        <f>+Cons_San!I23+Cons_San_L23!I23</f>
        <v>0</v>
      </c>
      <c r="J23" s="758">
        <f>+Cons_San!J23+Cons_San_L23!J23</f>
        <v>0</v>
      </c>
      <c r="K23" s="758">
        <f>+Cons_San!K23+Cons_San_L23!K23</f>
        <v>0</v>
      </c>
      <c r="L23" s="758">
        <f>+Cons_San!L23+Cons_San_L23!L23</f>
        <v>0</v>
      </c>
      <c r="M23" s="758">
        <f>+Cons_San!M23+Cons_San_L23!M23</f>
        <v>0</v>
      </c>
      <c r="N23" s="758">
        <f>+Cons_San!N23+Cons_San_L23!N23</f>
        <v>0</v>
      </c>
      <c r="O23" s="758">
        <f>+Cons_San!O23+Cons_San_L23!O23</f>
        <v>0</v>
      </c>
      <c r="P23" s="758">
        <f>+Cons_San!P23+Cons_San_L23!P23</f>
        <v>0</v>
      </c>
      <c r="Q23" s="758">
        <f>+Cons_San!Q23+Cons_San_L23!Q23</f>
        <v>0</v>
      </c>
      <c r="R23" s="758">
        <f>+Cons_San!R23+Cons_San_L23!R23</f>
        <v>0</v>
      </c>
      <c r="S23" s="758">
        <f>+Cons_San!S23+Cons_San_L23!S23</f>
        <v>0</v>
      </c>
      <c r="T23" s="758">
        <f>+Cons_San!T23+Cons_San_L23!T23</f>
        <v>0</v>
      </c>
      <c r="U23" s="758">
        <f>+Cons_San!U23+Cons_San_L23!U23</f>
        <v>0</v>
      </c>
      <c r="V23" s="758">
        <f>+Cons_San!V23+Cons_San_L23!V23</f>
        <v>0</v>
      </c>
      <c r="W23" s="758">
        <f>+Cons_San!W23+Cons_San_L23!W23</f>
        <v>0</v>
      </c>
      <c r="X23" s="758">
        <f>+Cons_San!X23+Cons_San_L23!X23</f>
        <v>0</v>
      </c>
      <c r="Y23" s="758">
        <f>+Cons_San!Y23+Cons_San_L23!Y23</f>
        <v>0</v>
      </c>
      <c r="Z23" s="758">
        <f>+Cons_San!Z23+Cons_San_L23!Z23</f>
        <v>0</v>
      </c>
      <c r="AA23" s="758">
        <f>+Cons_San!AA23+Cons_San_L23!AA23</f>
        <v>0</v>
      </c>
      <c r="AB23" s="758">
        <f>+Cons_San!AB23+Cons_San_L23!AB23</f>
        <v>0</v>
      </c>
      <c r="AC23" s="758">
        <f>+Cons_San!AC23+Cons_San_L23!AC23</f>
        <v>0</v>
      </c>
      <c r="AD23" s="758">
        <f>+Cons_San!AD23+Cons_San_L23!AD23</f>
        <v>0</v>
      </c>
      <c r="AE23" s="758">
        <f>+Cons_San!AE23+Cons_San_L23!AE23</f>
        <v>0</v>
      </c>
      <c r="AF23" s="758">
        <f>+Cons_San!AF23+Cons_San_L23!AF23</f>
        <v>0</v>
      </c>
      <c r="AG23" s="758">
        <f>+Cons_San!AG23+Cons_San_L23!AG23</f>
        <v>0</v>
      </c>
      <c r="AH23" s="758">
        <f>+Cons_San!AH23+Cons_San_L23!AH23</f>
        <v>0</v>
      </c>
      <c r="AI23" s="758">
        <f>+Cons_San!AI23+Cons_San_L23!AI23</f>
        <v>0</v>
      </c>
      <c r="AJ23" s="758">
        <f>+Cons_San!AJ23+Cons_San_L23!AJ23</f>
        <v>0</v>
      </c>
      <c r="AK23" s="758">
        <f>+Cons_San!AK23+Cons_San_L23!AK23</f>
        <v>0</v>
      </c>
      <c r="AL23" s="758">
        <f>+Cons_San!AL23+Cons_San_L23!AL23</f>
        <v>0</v>
      </c>
      <c r="AM23" s="758">
        <f>+Cons_San!AM23+Cons_San_L23!AM23</f>
        <v>0</v>
      </c>
      <c r="AN23" s="758">
        <f>+Cons_San!AN23+Cons_San_L23!AN23</f>
        <v>0</v>
      </c>
      <c r="AO23" s="758">
        <f>+Cons_San!AO23+Cons_San_L23!AO23</f>
        <v>0</v>
      </c>
      <c r="AP23" s="758">
        <f>+Cons_San!AP23+Cons_San_L23!AP23</f>
        <v>0</v>
      </c>
      <c r="AQ23" s="758">
        <f>+Cons_San!AQ23+Cons_San_L23!AQ23</f>
        <v>0</v>
      </c>
      <c r="AR23" s="758">
        <f>+Cons_San!AR23+Cons_San_L23!AR23</f>
        <v>0</v>
      </c>
      <c r="AS23" s="758">
        <f>+Cons_San!AS23+Cons_San_L23!AS23</f>
        <v>0</v>
      </c>
      <c r="AT23" s="758">
        <f>+Cons_San!AT23+Cons_San_L23!AT23</f>
        <v>0</v>
      </c>
      <c r="AU23" s="758">
        <f>+Cons_San!AU23+Cons_San_L23!AU23</f>
        <v>0</v>
      </c>
      <c r="AV23" s="758">
        <f>+Cons_San!AV23+Cons_San_L23!AV23</f>
        <v>0</v>
      </c>
      <c r="AW23" s="758">
        <f>+Cons_San!AW23+Cons_San_L23!AW23</f>
        <v>0</v>
      </c>
    </row>
    <row r="24" spans="1:49" ht="14.25">
      <c r="A24" s="336" t="s">
        <v>398</v>
      </c>
      <c r="B24" s="35" t="s">
        <v>399</v>
      </c>
      <c r="C24" s="36" t="s">
        <v>4904</v>
      </c>
      <c r="D24" s="998">
        <f ca="1">SUMIF(Codifica_CE!$D$2:$U$1241,$A24,Codifica_CE!$T$2:$T$1241)</f>
        <v>0</v>
      </c>
      <c r="E24" s="981">
        <f t="shared" si="0"/>
        <v>0</v>
      </c>
      <c r="F24" s="37" t="str">
        <f>Info!$B$2</f>
        <v>323</v>
      </c>
      <c r="G24" s="477"/>
      <c r="H24" s="758">
        <f>+Cons_San!H24+Cons_San_L23!H24</f>
        <v>0</v>
      </c>
      <c r="I24" s="758">
        <f>+Cons_San!I24+Cons_San_L23!I24</f>
        <v>0</v>
      </c>
      <c r="J24" s="758">
        <f>+Cons_San!J24+Cons_San_L23!J24</f>
        <v>0</v>
      </c>
      <c r="K24" s="758">
        <f>+Cons_San!K24+Cons_San_L23!K24</f>
        <v>0</v>
      </c>
      <c r="L24" s="758">
        <f>+Cons_San!L24+Cons_San_L23!L24</f>
        <v>0</v>
      </c>
      <c r="M24" s="758">
        <f>+Cons_San!M24+Cons_San_L23!M24</f>
        <v>0</v>
      </c>
      <c r="N24" s="758">
        <f>+Cons_San!N24+Cons_San_L23!N24</f>
        <v>0</v>
      </c>
      <c r="O24" s="758">
        <f>+Cons_San!O24+Cons_San_L23!O24</f>
        <v>0</v>
      </c>
      <c r="P24" s="758">
        <f>+Cons_San!P24+Cons_San_L23!P24</f>
        <v>0</v>
      </c>
      <c r="Q24" s="758">
        <f>+Cons_San!Q24+Cons_San_L23!Q24</f>
        <v>0</v>
      </c>
      <c r="R24" s="758">
        <f>+Cons_San!R24+Cons_San_L23!R24</f>
        <v>0</v>
      </c>
      <c r="S24" s="758">
        <f>+Cons_San!S24+Cons_San_L23!S24</f>
        <v>0</v>
      </c>
      <c r="T24" s="758">
        <f>+Cons_San!T24+Cons_San_L23!T24</f>
        <v>0</v>
      </c>
      <c r="U24" s="758">
        <f>+Cons_San!U24+Cons_San_L23!U24</f>
        <v>0</v>
      </c>
      <c r="V24" s="758">
        <f>+Cons_San!V24+Cons_San_L23!V24</f>
        <v>0</v>
      </c>
      <c r="W24" s="758">
        <f>+Cons_San!W24+Cons_San_L23!W24</f>
        <v>0</v>
      </c>
      <c r="X24" s="758">
        <f>+Cons_San!X24+Cons_San_L23!X24</f>
        <v>0</v>
      </c>
      <c r="Y24" s="758">
        <f>+Cons_San!Y24+Cons_San_L23!Y24</f>
        <v>0</v>
      </c>
      <c r="Z24" s="758">
        <f>+Cons_San!Z24+Cons_San_L23!Z24</f>
        <v>0</v>
      </c>
      <c r="AA24" s="758">
        <f>+Cons_San!AA24+Cons_San_L23!AA24</f>
        <v>0</v>
      </c>
      <c r="AB24" s="758">
        <f>+Cons_San!AB24+Cons_San_L23!AB24</f>
        <v>0</v>
      </c>
      <c r="AC24" s="758">
        <f>+Cons_San!AC24+Cons_San_L23!AC24</f>
        <v>0</v>
      </c>
      <c r="AD24" s="758">
        <f>+Cons_San!AD24+Cons_San_L23!AD24</f>
        <v>0</v>
      </c>
      <c r="AE24" s="758">
        <f>+Cons_San!AE24+Cons_San_L23!AE24</f>
        <v>0</v>
      </c>
      <c r="AF24" s="758">
        <f>+Cons_San!AF24+Cons_San_L23!AF24</f>
        <v>0</v>
      </c>
      <c r="AG24" s="758">
        <f>+Cons_San!AG24+Cons_San_L23!AG24</f>
        <v>0</v>
      </c>
      <c r="AH24" s="758">
        <f>+Cons_San!AH24+Cons_San_L23!AH24</f>
        <v>0</v>
      </c>
      <c r="AI24" s="758">
        <f>+Cons_San!AI24+Cons_San_L23!AI24</f>
        <v>0</v>
      </c>
      <c r="AJ24" s="758">
        <f>+Cons_San!AJ24+Cons_San_L23!AJ24</f>
        <v>0</v>
      </c>
      <c r="AK24" s="758">
        <f>+Cons_San!AK24+Cons_San_L23!AK24</f>
        <v>0</v>
      </c>
      <c r="AL24" s="758">
        <f>+Cons_San!AL24+Cons_San_L23!AL24</f>
        <v>0</v>
      </c>
      <c r="AM24" s="758">
        <f>+Cons_San!AM24+Cons_San_L23!AM24</f>
        <v>0</v>
      </c>
      <c r="AN24" s="758">
        <f>+Cons_San!AN24+Cons_San_L23!AN24</f>
        <v>0</v>
      </c>
      <c r="AO24" s="758">
        <f>+Cons_San!AO24+Cons_San_L23!AO24</f>
        <v>0</v>
      </c>
      <c r="AP24" s="758">
        <f>+Cons_San!AP24+Cons_San_L23!AP24</f>
        <v>0</v>
      </c>
      <c r="AQ24" s="758">
        <f>+Cons_San!AQ24+Cons_San_L23!AQ24</f>
        <v>0</v>
      </c>
      <c r="AR24" s="758">
        <f>+Cons_San!AR24+Cons_San_L23!AR24</f>
        <v>0</v>
      </c>
      <c r="AS24" s="758">
        <f>+Cons_San!AS24+Cons_San_L23!AS24</f>
        <v>0</v>
      </c>
      <c r="AT24" s="758">
        <f>+Cons_San!AT24+Cons_San_L23!AT24</f>
        <v>0</v>
      </c>
      <c r="AU24" s="758">
        <f>+Cons_San!AU24+Cons_San_L23!AU24</f>
        <v>0</v>
      </c>
      <c r="AV24" s="758">
        <f>+Cons_San!AV24+Cons_San_L23!AV24</f>
        <v>0</v>
      </c>
      <c r="AW24" s="758">
        <f>+Cons_San!AW24+Cons_San_L23!AW24</f>
        <v>0</v>
      </c>
    </row>
    <row r="25" spans="1:49" ht="14.25">
      <c r="A25" s="336" t="s">
        <v>404</v>
      </c>
      <c r="B25" s="35" t="s">
        <v>405</v>
      </c>
      <c r="C25" s="36" t="s">
        <v>4904</v>
      </c>
      <c r="D25" s="998">
        <f ca="1">SUMIF(Codifica_CE!$D$2:$U$1241,$A25,Codifica_CE!$T$2:$T$1241)</f>
        <v>0</v>
      </c>
      <c r="E25" s="981">
        <f t="shared" si="0"/>
        <v>0</v>
      </c>
      <c r="F25" s="37" t="str">
        <f>Info!$B$2</f>
        <v>323</v>
      </c>
      <c r="G25" s="477"/>
      <c r="H25" s="758">
        <f>+Cons_San!H25+Cons_San_L23!H25</f>
        <v>0</v>
      </c>
      <c r="I25" s="758">
        <f>+Cons_San!I25+Cons_San_L23!I25</f>
        <v>0</v>
      </c>
      <c r="J25" s="758">
        <f>+Cons_San!J25+Cons_San_L23!J25</f>
        <v>0</v>
      </c>
      <c r="K25" s="758">
        <f>+Cons_San!K25+Cons_San_L23!K25</f>
        <v>0</v>
      </c>
      <c r="L25" s="758">
        <f>+Cons_San!L25+Cons_San_L23!L25</f>
        <v>0</v>
      </c>
      <c r="M25" s="758">
        <f>+Cons_San!M25+Cons_San_L23!M25</f>
        <v>0</v>
      </c>
      <c r="N25" s="758">
        <f>+Cons_San!N25+Cons_San_L23!N25</f>
        <v>0</v>
      </c>
      <c r="O25" s="758">
        <f>+Cons_San!O25+Cons_San_L23!O25</f>
        <v>0</v>
      </c>
      <c r="P25" s="758">
        <f>+Cons_San!P25+Cons_San_L23!P25</f>
        <v>0</v>
      </c>
      <c r="Q25" s="758">
        <f>+Cons_San!Q25+Cons_San_L23!Q25</f>
        <v>0</v>
      </c>
      <c r="R25" s="758">
        <f>+Cons_San!R25+Cons_San_L23!R25</f>
        <v>0</v>
      </c>
      <c r="S25" s="758">
        <f>+Cons_San!S25+Cons_San_L23!S25</f>
        <v>0</v>
      </c>
      <c r="T25" s="758">
        <f>+Cons_San!T25+Cons_San_L23!T25</f>
        <v>0</v>
      </c>
      <c r="U25" s="758">
        <f>+Cons_San!U25+Cons_San_L23!U25</f>
        <v>0</v>
      </c>
      <c r="V25" s="758">
        <f>+Cons_San!V25+Cons_San_L23!V25</f>
        <v>0</v>
      </c>
      <c r="W25" s="758">
        <f>+Cons_San!W25+Cons_San_L23!W25</f>
        <v>0</v>
      </c>
      <c r="X25" s="758">
        <f>+Cons_San!X25+Cons_San_L23!X25</f>
        <v>0</v>
      </c>
      <c r="Y25" s="758">
        <f>+Cons_San!Y25+Cons_San_L23!Y25</f>
        <v>0</v>
      </c>
      <c r="Z25" s="758">
        <f>+Cons_San!Z25+Cons_San_L23!Z25</f>
        <v>0</v>
      </c>
      <c r="AA25" s="758">
        <f>+Cons_San!AA25+Cons_San_L23!AA25</f>
        <v>0</v>
      </c>
      <c r="AB25" s="758">
        <f>+Cons_San!AB25+Cons_San_L23!AB25</f>
        <v>0</v>
      </c>
      <c r="AC25" s="758">
        <f>+Cons_San!AC25+Cons_San_L23!AC25</f>
        <v>0</v>
      </c>
      <c r="AD25" s="758">
        <f>+Cons_San!AD25+Cons_San_L23!AD25</f>
        <v>0</v>
      </c>
      <c r="AE25" s="758">
        <f>+Cons_San!AE25+Cons_San_L23!AE25</f>
        <v>0</v>
      </c>
      <c r="AF25" s="758">
        <f>+Cons_San!AF25+Cons_San_L23!AF25</f>
        <v>0</v>
      </c>
      <c r="AG25" s="758">
        <f>+Cons_San!AG25+Cons_San_L23!AG25</f>
        <v>0</v>
      </c>
      <c r="AH25" s="758">
        <f>+Cons_San!AH25+Cons_San_L23!AH25</f>
        <v>0</v>
      </c>
      <c r="AI25" s="758">
        <f>+Cons_San!AI25+Cons_San_L23!AI25</f>
        <v>0</v>
      </c>
      <c r="AJ25" s="758">
        <f>+Cons_San!AJ25+Cons_San_L23!AJ25</f>
        <v>0</v>
      </c>
      <c r="AK25" s="758">
        <f>+Cons_San!AK25+Cons_San_L23!AK25</f>
        <v>0</v>
      </c>
      <c r="AL25" s="758">
        <f>+Cons_San!AL25+Cons_San_L23!AL25</f>
        <v>0</v>
      </c>
      <c r="AM25" s="758">
        <f>+Cons_San!AM25+Cons_San_L23!AM25</f>
        <v>0</v>
      </c>
      <c r="AN25" s="758">
        <f>+Cons_San!AN25+Cons_San_L23!AN25</f>
        <v>0</v>
      </c>
      <c r="AO25" s="758">
        <f>+Cons_San!AO25+Cons_San_L23!AO25</f>
        <v>0</v>
      </c>
      <c r="AP25" s="758">
        <f>+Cons_San!AP25+Cons_San_L23!AP25</f>
        <v>0</v>
      </c>
      <c r="AQ25" s="758">
        <f>+Cons_San!AQ25+Cons_San_L23!AQ25</f>
        <v>0</v>
      </c>
      <c r="AR25" s="758">
        <f>+Cons_San!AR25+Cons_San_L23!AR25</f>
        <v>0</v>
      </c>
      <c r="AS25" s="758">
        <f>+Cons_San!AS25+Cons_San_L23!AS25</f>
        <v>0</v>
      </c>
      <c r="AT25" s="758">
        <f>+Cons_San!AT25+Cons_San_L23!AT25</f>
        <v>0</v>
      </c>
      <c r="AU25" s="758">
        <f>+Cons_San!AU25+Cons_San_L23!AU25</f>
        <v>0</v>
      </c>
      <c r="AV25" s="758">
        <f>+Cons_San!AV25+Cons_San_L23!AV25</f>
        <v>0</v>
      </c>
      <c r="AW25" s="758">
        <f>+Cons_San!AW25+Cons_San_L23!AW25</f>
        <v>0</v>
      </c>
    </row>
    <row r="26" spans="1:49" ht="14.25">
      <c r="A26" s="336" t="s">
        <v>406</v>
      </c>
      <c r="B26" s="35" t="s">
        <v>407</v>
      </c>
      <c r="C26" s="36" t="s">
        <v>4904</v>
      </c>
      <c r="D26" s="998">
        <f ca="1">SUMIF(Codifica_CE!$D$2:$U$1241,$A26,Codifica_CE!$T$2:$T$1241)</f>
        <v>0</v>
      </c>
      <c r="E26" s="981">
        <f t="shared" si="0"/>
        <v>0</v>
      </c>
      <c r="F26" s="37" t="str">
        <f>Info!$B$2</f>
        <v>323</v>
      </c>
      <c r="G26" s="477"/>
      <c r="H26" s="758">
        <f>+Cons_San!H26+Cons_San_L23!H26</f>
        <v>0</v>
      </c>
      <c r="I26" s="758">
        <f>+Cons_San!I26+Cons_San_L23!I26</f>
        <v>0</v>
      </c>
      <c r="J26" s="758">
        <f>+Cons_San!J26+Cons_San_L23!J26</f>
        <v>0</v>
      </c>
      <c r="K26" s="758">
        <f>+Cons_San!K26+Cons_San_L23!K26</f>
        <v>0</v>
      </c>
      <c r="L26" s="758">
        <f>+Cons_San!L26+Cons_San_L23!L26</f>
        <v>0</v>
      </c>
      <c r="M26" s="758">
        <f>+Cons_San!M26+Cons_San_L23!M26</f>
        <v>0</v>
      </c>
      <c r="N26" s="758">
        <f>+Cons_San!N26+Cons_San_L23!N26</f>
        <v>0</v>
      </c>
      <c r="O26" s="758">
        <f>+Cons_San!O26+Cons_San_L23!O26</f>
        <v>0</v>
      </c>
      <c r="P26" s="758">
        <f>+Cons_San!P26+Cons_San_L23!P26</f>
        <v>0</v>
      </c>
      <c r="Q26" s="758">
        <f>+Cons_San!Q26+Cons_San_L23!Q26</f>
        <v>0</v>
      </c>
      <c r="R26" s="758">
        <f>+Cons_San!R26+Cons_San_L23!R26</f>
        <v>0</v>
      </c>
      <c r="S26" s="758">
        <f>+Cons_San!S26+Cons_San_L23!S26</f>
        <v>0</v>
      </c>
      <c r="T26" s="758">
        <f>+Cons_San!T26+Cons_San_L23!T26</f>
        <v>0</v>
      </c>
      <c r="U26" s="758">
        <f>+Cons_San!U26+Cons_San_L23!U26</f>
        <v>0</v>
      </c>
      <c r="V26" s="758">
        <f>+Cons_San!V26+Cons_San_L23!V26</f>
        <v>0</v>
      </c>
      <c r="W26" s="758">
        <f>+Cons_San!W26+Cons_San_L23!W26</f>
        <v>0</v>
      </c>
      <c r="X26" s="758">
        <f>+Cons_San!X26+Cons_San_L23!X26</f>
        <v>0</v>
      </c>
      <c r="Y26" s="758">
        <f>+Cons_San!Y26+Cons_San_L23!Y26</f>
        <v>0</v>
      </c>
      <c r="Z26" s="758">
        <f>+Cons_San!Z26+Cons_San_L23!Z26</f>
        <v>0</v>
      </c>
      <c r="AA26" s="758">
        <f>+Cons_San!AA26+Cons_San_L23!AA26</f>
        <v>0</v>
      </c>
      <c r="AB26" s="758">
        <f>+Cons_San!AB26+Cons_San_L23!AB26</f>
        <v>0</v>
      </c>
      <c r="AC26" s="758">
        <f>+Cons_San!AC26+Cons_San_L23!AC26</f>
        <v>0</v>
      </c>
      <c r="AD26" s="758">
        <f>+Cons_San!AD26+Cons_San_L23!AD26</f>
        <v>0</v>
      </c>
      <c r="AE26" s="758">
        <f>+Cons_San!AE26+Cons_San_L23!AE26</f>
        <v>0</v>
      </c>
      <c r="AF26" s="758">
        <f>+Cons_San!AF26+Cons_San_L23!AF26</f>
        <v>0</v>
      </c>
      <c r="AG26" s="758">
        <f>+Cons_San!AG26+Cons_San_L23!AG26</f>
        <v>0</v>
      </c>
      <c r="AH26" s="758">
        <f>+Cons_San!AH26+Cons_San_L23!AH26</f>
        <v>0</v>
      </c>
      <c r="AI26" s="758">
        <f>+Cons_San!AI26+Cons_San_L23!AI26</f>
        <v>0</v>
      </c>
      <c r="AJ26" s="758">
        <f>+Cons_San!AJ26+Cons_San_L23!AJ26</f>
        <v>0</v>
      </c>
      <c r="AK26" s="758">
        <f>+Cons_San!AK26+Cons_San_L23!AK26</f>
        <v>0</v>
      </c>
      <c r="AL26" s="758">
        <f>+Cons_San!AL26+Cons_San_L23!AL26</f>
        <v>0</v>
      </c>
      <c r="AM26" s="758">
        <f>+Cons_San!AM26+Cons_San_L23!AM26</f>
        <v>0</v>
      </c>
      <c r="AN26" s="758">
        <f>+Cons_San!AN26+Cons_San_L23!AN26</f>
        <v>0</v>
      </c>
      <c r="AO26" s="758">
        <f>+Cons_San!AO26+Cons_San_L23!AO26</f>
        <v>0</v>
      </c>
      <c r="AP26" s="758">
        <f>+Cons_San!AP26+Cons_San_L23!AP26</f>
        <v>0</v>
      </c>
      <c r="AQ26" s="758">
        <f>+Cons_San!AQ26+Cons_San_L23!AQ26</f>
        <v>0</v>
      </c>
      <c r="AR26" s="758">
        <f>+Cons_San!AR26+Cons_San_L23!AR26</f>
        <v>0</v>
      </c>
      <c r="AS26" s="758">
        <f>+Cons_San!AS26+Cons_San_L23!AS26</f>
        <v>0</v>
      </c>
      <c r="AT26" s="758">
        <f>+Cons_San!AT26+Cons_San_L23!AT26</f>
        <v>0</v>
      </c>
      <c r="AU26" s="758">
        <f>+Cons_San!AU26+Cons_San_L23!AU26</f>
        <v>0</v>
      </c>
      <c r="AV26" s="758">
        <f>+Cons_San!AV26+Cons_San_L23!AV26</f>
        <v>0</v>
      </c>
      <c r="AW26" s="758">
        <f>+Cons_San!AW26+Cons_San_L23!AW26</f>
        <v>0</v>
      </c>
    </row>
    <row r="27" spans="1:49" ht="25.5">
      <c r="A27" s="478" t="s">
        <v>412</v>
      </c>
      <c r="B27" s="479" t="s">
        <v>414</v>
      </c>
      <c r="C27" s="480" t="s">
        <v>4904</v>
      </c>
      <c r="D27" s="998">
        <f ca="1">SUMIF(Codifica_CE!$D$2:$U$1241,$A27,Codifica_CE!$T$2:$T$1241)</f>
        <v>0</v>
      </c>
      <c r="E27" s="981">
        <f t="shared" si="0"/>
        <v>0</v>
      </c>
      <c r="F27" s="37" t="str">
        <f>Info!$B$2</f>
        <v>323</v>
      </c>
      <c r="G27" s="477"/>
      <c r="H27" s="758">
        <f>+Cons_San!H27+Cons_San_L23!H27</f>
        <v>0</v>
      </c>
      <c r="I27" s="758">
        <f>+Cons_San!I27+Cons_San_L23!I27</f>
        <v>0</v>
      </c>
      <c r="J27" s="758">
        <f>+Cons_San!J27+Cons_San_L23!J27</f>
        <v>0</v>
      </c>
      <c r="K27" s="758">
        <f>+Cons_San!K27+Cons_San_L23!K27</f>
        <v>0</v>
      </c>
      <c r="L27" s="758">
        <f>+Cons_San!L27+Cons_San_L23!L27</f>
        <v>0</v>
      </c>
      <c r="M27" s="758">
        <f>+Cons_San!M27+Cons_San_L23!M27</f>
        <v>0</v>
      </c>
      <c r="N27" s="758">
        <f>+Cons_San!N27+Cons_San_L23!N27</f>
        <v>0</v>
      </c>
      <c r="O27" s="758">
        <f>+Cons_San!O27+Cons_San_L23!O27</f>
        <v>0</v>
      </c>
      <c r="P27" s="758">
        <f>+Cons_San!P27+Cons_San_L23!P27</f>
        <v>0</v>
      </c>
      <c r="Q27" s="758">
        <f>+Cons_San!Q27+Cons_San_L23!Q27</f>
        <v>0</v>
      </c>
      <c r="R27" s="758">
        <f>+Cons_San!R27+Cons_San_L23!R27</f>
        <v>0</v>
      </c>
      <c r="S27" s="758">
        <f>+Cons_San!S27+Cons_San_L23!S27</f>
        <v>0</v>
      </c>
      <c r="T27" s="758">
        <f>+Cons_San!T27+Cons_San_L23!T27</f>
        <v>0</v>
      </c>
      <c r="U27" s="758">
        <f>+Cons_San!U27+Cons_San_L23!U27</f>
        <v>0</v>
      </c>
      <c r="V27" s="758">
        <f>+Cons_San!V27+Cons_San_L23!V27</f>
        <v>0</v>
      </c>
      <c r="W27" s="758">
        <f>+Cons_San!W27+Cons_San_L23!W27</f>
        <v>0</v>
      </c>
      <c r="X27" s="758">
        <f>+Cons_San!X27+Cons_San_L23!X27</f>
        <v>0</v>
      </c>
      <c r="Y27" s="758">
        <f>+Cons_San!Y27+Cons_San_L23!Y27</f>
        <v>0</v>
      </c>
      <c r="Z27" s="758">
        <f>+Cons_San!Z27+Cons_San_L23!Z27</f>
        <v>0</v>
      </c>
      <c r="AA27" s="758">
        <f>+Cons_San!AA27+Cons_San_L23!AA27</f>
        <v>0</v>
      </c>
      <c r="AB27" s="758">
        <f>+Cons_San!AB27+Cons_San_L23!AB27</f>
        <v>0</v>
      </c>
      <c r="AC27" s="758">
        <f>+Cons_San!AC27+Cons_San_L23!AC27</f>
        <v>0</v>
      </c>
      <c r="AD27" s="758">
        <f>+Cons_San!AD27+Cons_San_L23!AD27</f>
        <v>0</v>
      </c>
      <c r="AE27" s="758">
        <f>+Cons_San!AE27+Cons_San_L23!AE27</f>
        <v>0</v>
      </c>
      <c r="AF27" s="758">
        <f>+Cons_San!AF27+Cons_San_L23!AF27</f>
        <v>0</v>
      </c>
      <c r="AG27" s="758">
        <f>+Cons_San!AG27+Cons_San_L23!AG27</f>
        <v>0</v>
      </c>
      <c r="AH27" s="758">
        <f>+Cons_San!AH27+Cons_San_L23!AH27</f>
        <v>0</v>
      </c>
      <c r="AI27" s="758">
        <f>+Cons_San!AI27+Cons_San_L23!AI27</f>
        <v>0</v>
      </c>
      <c r="AJ27" s="758">
        <f>+Cons_San!AJ27+Cons_San_L23!AJ27</f>
        <v>0</v>
      </c>
      <c r="AK27" s="758">
        <f>+Cons_San!AK27+Cons_San_L23!AK27</f>
        <v>0</v>
      </c>
      <c r="AL27" s="758">
        <f>+Cons_San!AL27+Cons_San_L23!AL27</f>
        <v>0</v>
      </c>
      <c r="AM27" s="758">
        <f>+Cons_San!AM27+Cons_San_L23!AM27</f>
        <v>0</v>
      </c>
      <c r="AN27" s="758">
        <f>+Cons_San!AN27+Cons_San_L23!AN27</f>
        <v>0</v>
      </c>
      <c r="AO27" s="758">
        <f>+Cons_San!AO27+Cons_San_L23!AO27</f>
        <v>0</v>
      </c>
      <c r="AP27" s="758">
        <f>+Cons_San!AP27+Cons_San_L23!AP27</f>
        <v>0</v>
      </c>
      <c r="AQ27" s="758">
        <f>+Cons_San!AQ27+Cons_San_L23!AQ27</f>
        <v>0</v>
      </c>
      <c r="AR27" s="758">
        <f>+Cons_San!AR27+Cons_San_L23!AR27</f>
        <v>0</v>
      </c>
      <c r="AS27" s="758">
        <f>+Cons_San!AS27+Cons_San_L23!AS27</f>
        <v>0</v>
      </c>
      <c r="AT27" s="758">
        <f>+Cons_San!AT27+Cons_San_L23!AT27</f>
        <v>0</v>
      </c>
      <c r="AU27" s="758">
        <f>+Cons_San!AU27+Cons_San_L23!AU27</f>
        <v>0</v>
      </c>
      <c r="AV27" s="758">
        <f>+Cons_San!AV27+Cons_San_L23!AV27</f>
        <v>0</v>
      </c>
      <c r="AW27" s="758">
        <f>+Cons_San!AW27+Cons_San_L23!AW27</f>
        <v>0</v>
      </c>
    </row>
    <row r="28" spans="1:49" ht="25.5">
      <c r="A28" s="478" t="s">
        <v>415</v>
      </c>
      <c r="B28" s="479" t="s">
        <v>416</v>
      </c>
      <c r="C28" s="480" t="s">
        <v>4904</v>
      </c>
      <c r="D28" s="998">
        <f ca="1">SUMIF(Codifica_CE!$D$2:$U$1241,$A28,Codifica_CE!$T$2:$T$1241)</f>
        <v>0</v>
      </c>
      <c r="E28" s="981">
        <f t="shared" si="0"/>
        <v>0</v>
      </c>
      <c r="F28" s="37" t="str">
        <f>Info!$B$2</f>
        <v>323</v>
      </c>
      <c r="G28" s="477"/>
      <c r="H28" s="758">
        <f>+Cons_San!H28+Cons_San_L23!H28</f>
        <v>0</v>
      </c>
      <c r="I28" s="758">
        <f>+Cons_San!I28+Cons_San_L23!I28</f>
        <v>0</v>
      </c>
      <c r="J28" s="758">
        <f>+Cons_San!J28+Cons_San_L23!J28</f>
        <v>0</v>
      </c>
      <c r="K28" s="758">
        <f>+Cons_San!K28+Cons_San_L23!K28</f>
        <v>0</v>
      </c>
      <c r="L28" s="758">
        <f>+Cons_San!L28+Cons_San_L23!L28</f>
        <v>0</v>
      </c>
      <c r="M28" s="758">
        <f>+Cons_San!M28+Cons_San_L23!M28</f>
        <v>0</v>
      </c>
      <c r="N28" s="758">
        <f>+Cons_San!N28+Cons_San_L23!N28</f>
        <v>0</v>
      </c>
      <c r="O28" s="758">
        <f>+Cons_San!O28+Cons_San_L23!O28</f>
        <v>0</v>
      </c>
      <c r="P28" s="758">
        <f>+Cons_San!P28+Cons_San_L23!P28</f>
        <v>0</v>
      </c>
      <c r="Q28" s="758">
        <f>+Cons_San!Q28+Cons_San_L23!Q28</f>
        <v>0</v>
      </c>
      <c r="R28" s="758">
        <f>+Cons_San!R28+Cons_San_L23!R28</f>
        <v>0</v>
      </c>
      <c r="S28" s="758">
        <f>+Cons_San!S28+Cons_San_L23!S28</f>
        <v>0</v>
      </c>
      <c r="T28" s="758">
        <f>+Cons_San!T28+Cons_San_L23!T28</f>
        <v>0</v>
      </c>
      <c r="U28" s="758">
        <f>+Cons_San!U28+Cons_San_L23!U28</f>
        <v>0</v>
      </c>
      <c r="V28" s="758">
        <f>+Cons_San!V28+Cons_San_L23!V28</f>
        <v>0</v>
      </c>
      <c r="W28" s="758">
        <f>+Cons_San!W28+Cons_San_L23!W28</f>
        <v>0</v>
      </c>
      <c r="X28" s="758">
        <f>+Cons_San!X28+Cons_San_L23!X28</f>
        <v>0</v>
      </c>
      <c r="Y28" s="758">
        <f>+Cons_San!Y28+Cons_San_L23!Y28</f>
        <v>0</v>
      </c>
      <c r="Z28" s="758">
        <f>+Cons_San!Z28+Cons_San_L23!Z28</f>
        <v>0</v>
      </c>
      <c r="AA28" s="758">
        <f>+Cons_San!AA28+Cons_San_L23!AA28</f>
        <v>0</v>
      </c>
      <c r="AB28" s="758">
        <f>+Cons_San!AB28+Cons_San_L23!AB28</f>
        <v>0</v>
      </c>
      <c r="AC28" s="758">
        <f>+Cons_San!AC28+Cons_San_L23!AC28</f>
        <v>0</v>
      </c>
      <c r="AD28" s="758">
        <f>+Cons_San!AD28+Cons_San_L23!AD28</f>
        <v>0</v>
      </c>
      <c r="AE28" s="758">
        <f>+Cons_San!AE28+Cons_San_L23!AE28</f>
        <v>0</v>
      </c>
      <c r="AF28" s="758">
        <f>+Cons_San!AF28+Cons_San_L23!AF28</f>
        <v>0</v>
      </c>
      <c r="AG28" s="758">
        <f>+Cons_San!AG28+Cons_San_L23!AG28</f>
        <v>0</v>
      </c>
      <c r="AH28" s="758">
        <f>+Cons_San!AH28+Cons_San_L23!AH28</f>
        <v>0</v>
      </c>
      <c r="AI28" s="758">
        <f>+Cons_San!AI28+Cons_San_L23!AI28</f>
        <v>0</v>
      </c>
      <c r="AJ28" s="758">
        <f>+Cons_San!AJ28+Cons_San_L23!AJ28</f>
        <v>0</v>
      </c>
      <c r="AK28" s="758">
        <f>+Cons_San!AK28+Cons_San_L23!AK28</f>
        <v>0</v>
      </c>
      <c r="AL28" s="758">
        <f>+Cons_San!AL28+Cons_San_L23!AL28</f>
        <v>0</v>
      </c>
      <c r="AM28" s="758">
        <f>+Cons_San!AM28+Cons_San_L23!AM28</f>
        <v>0</v>
      </c>
      <c r="AN28" s="758">
        <f>+Cons_San!AN28+Cons_San_L23!AN28</f>
        <v>0</v>
      </c>
      <c r="AO28" s="758">
        <f>+Cons_San!AO28+Cons_San_L23!AO28</f>
        <v>0</v>
      </c>
      <c r="AP28" s="758">
        <f>+Cons_San!AP28+Cons_San_L23!AP28</f>
        <v>0</v>
      </c>
      <c r="AQ28" s="758">
        <f>+Cons_San!AQ28+Cons_San_L23!AQ28</f>
        <v>0</v>
      </c>
      <c r="AR28" s="758">
        <f>+Cons_San!AR28+Cons_San_L23!AR28</f>
        <v>0</v>
      </c>
      <c r="AS28" s="758">
        <f>+Cons_San!AS28+Cons_San_L23!AS28</f>
        <v>0</v>
      </c>
      <c r="AT28" s="758">
        <f>+Cons_San!AT28+Cons_San_L23!AT28</f>
        <v>0</v>
      </c>
      <c r="AU28" s="758">
        <f>+Cons_San!AU28+Cons_San_L23!AU28</f>
        <v>0</v>
      </c>
      <c r="AV28" s="758">
        <f>+Cons_San!AV28+Cons_San_L23!AV28</f>
        <v>0</v>
      </c>
      <c r="AW28" s="758">
        <f>+Cons_San!AW28+Cons_San_L23!AW28</f>
        <v>0</v>
      </c>
    </row>
    <row r="29" spans="1:49" ht="14.25">
      <c r="A29" s="478" t="s">
        <v>417</v>
      </c>
      <c r="B29" s="479" t="s">
        <v>419</v>
      </c>
      <c r="C29" s="480" t="s">
        <v>4904</v>
      </c>
      <c r="D29" s="998">
        <f ca="1">SUMIF(Codifica_CE!$D$2:$U$1241,$A29,Codifica_CE!$T$2:$T$1241)</f>
        <v>0</v>
      </c>
      <c r="E29" s="981">
        <f t="shared" si="0"/>
        <v>0</v>
      </c>
      <c r="F29" s="37" t="str">
        <f>Info!$B$2</f>
        <v>323</v>
      </c>
      <c r="G29" s="477"/>
      <c r="H29" s="758">
        <f>+Cons_San!H29+Cons_San_L23!H29</f>
        <v>0</v>
      </c>
      <c r="I29" s="758">
        <f>+Cons_San!I29+Cons_San_L23!I29</f>
        <v>0</v>
      </c>
      <c r="J29" s="758">
        <f>+Cons_San!J29+Cons_San_L23!J29</f>
        <v>0</v>
      </c>
      <c r="K29" s="758">
        <f>+Cons_San!K29+Cons_San_L23!K29</f>
        <v>0</v>
      </c>
      <c r="L29" s="758">
        <f>+Cons_San!L29+Cons_San_L23!L29</f>
        <v>0</v>
      </c>
      <c r="M29" s="758">
        <f>+Cons_San!M29+Cons_San_L23!M29</f>
        <v>0</v>
      </c>
      <c r="N29" s="758">
        <f>+Cons_San!N29+Cons_San_L23!N29</f>
        <v>0</v>
      </c>
      <c r="O29" s="758">
        <f>+Cons_San!O29+Cons_San_L23!O29</f>
        <v>0</v>
      </c>
      <c r="P29" s="758">
        <f>+Cons_San!P29+Cons_San_L23!P29</f>
        <v>0</v>
      </c>
      <c r="Q29" s="758">
        <f>+Cons_San!Q29+Cons_San_L23!Q29</f>
        <v>0</v>
      </c>
      <c r="R29" s="758">
        <f>+Cons_San!R29+Cons_San_L23!R29</f>
        <v>0</v>
      </c>
      <c r="S29" s="758">
        <f>+Cons_San!S29+Cons_San_L23!S29</f>
        <v>0</v>
      </c>
      <c r="T29" s="758">
        <f>+Cons_San!T29+Cons_San_L23!T29</f>
        <v>0</v>
      </c>
      <c r="U29" s="758">
        <f>+Cons_San!U29+Cons_San_L23!U29</f>
        <v>0</v>
      </c>
      <c r="V29" s="758">
        <f>+Cons_San!V29+Cons_San_L23!V29</f>
        <v>0</v>
      </c>
      <c r="W29" s="758">
        <f>+Cons_San!W29+Cons_San_L23!W29</f>
        <v>0</v>
      </c>
      <c r="X29" s="758">
        <f>+Cons_San!X29+Cons_San_L23!X29</f>
        <v>0</v>
      </c>
      <c r="Y29" s="758">
        <f>+Cons_San!Y29+Cons_San_L23!Y29</f>
        <v>0</v>
      </c>
      <c r="Z29" s="758">
        <f>+Cons_San!Z29+Cons_San_L23!Z29</f>
        <v>0</v>
      </c>
      <c r="AA29" s="758">
        <f>+Cons_San!AA29+Cons_San_L23!AA29</f>
        <v>0</v>
      </c>
      <c r="AB29" s="758">
        <f>+Cons_San!AB29+Cons_San_L23!AB29</f>
        <v>0</v>
      </c>
      <c r="AC29" s="758">
        <f>+Cons_San!AC29+Cons_San_L23!AC29</f>
        <v>0</v>
      </c>
      <c r="AD29" s="758">
        <f>+Cons_San!AD29+Cons_San_L23!AD29</f>
        <v>0</v>
      </c>
      <c r="AE29" s="758">
        <f>+Cons_San!AE29+Cons_San_L23!AE29</f>
        <v>0</v>
      </c>
      <c r="AF29" s="758">
        <f>+Cons_San!AF29+Cons_San_L23!AF29</f>
        <v>0</v>
      </c>
      <c r="AG29" s="758">
        <f>+Cons_San!AG29+Cons_San_L23!AG29</f>
        <v>0</v>
      </c>
      <c r="AH29" s="758">
        <f>+Cons_San!AH29+Cons_San_L23!AH29</f>
        <v>0</v>
      </c>
      <c r="AI29" s="758">
        <f>+Cons_San!AI29+Cons_San_L23!AI29</f>
        <v>0</v>
      </c>
      <c r="AJ29" s="758">
        <f>+Cons_San!AJ29+Cons_San_L23!AJ29</f>
        <v>0</v>
      </c>
      <c r="AK29" s="758">
        <f>+Cons_San!AK29+Cons_San_L23!AK29</f>
        <v>0</v>
      </c>
      <c r="AL29" s="758">
        <f>+Cons_San!AL29+Cons_San_L23!AL29</f>
        <v>0</v>
      </c>
      <c r="AM29" s="758">
        <f>+Cons_San!AM29+Cons_San_L23!AM29</f>
        <v>0</v>
      </c>
      <c r="AN29" s="758">
        <f>+Cons_San!AN29+Cons_San_L23!AN29</f>
        <v>0</v>
      </c>
      <c r="AO29" s="758">
        <f>+Cons_San!AO29+Cons_San_L23!AO29</f>
        <v>0</v>
      </c>
      <c r="AP29" s="758">
        <f>+Cons_San!AP29+Cons_San_L23!AP29</f>
        <v>0</v>
      </c>
      <c r="AQ29" s="758">
        <f>+Cons_San!AQ29+Cons_San_L23!AQ29</f>
        <v>0</v>
      </c>
      <c r="AR29" s="758">
        <f>+Cons_San!AR29+Cons_San_L23!AR29</f>
        <v>0</v>
      </c>
      <c r="AS29" s="758">
        <f>+Cons_San!AS29+Cons_San_L23!AS29</f>
        <v>0</v>
      </c>
      <c r="AT29" s="758">
        <f>+Cons_San!AT29+Cons_San_L23!AT29</f>
        <v>0</v>
      </c>
      <c r="AU29" s="758">
        <f>+Cons_San!AU29+Cons_San_L23!AU29</f>
        <v>0</v>
      </c>
      <c r="AV29" s="758">
        <f>+Cons_San!AV29+Cons_San_L23!AV29</f>
        <v>0</v>
      </c>
      <c r="AW29" s="758">
        <f>+Cons_San!AW29+Cons_San_L23!AW29</f>
        <v>0</v>
      </c>
    </row>
    <row r="30" spans="1:49" ht="14.25">
      <c r="A30" s="478" t="s">
        <v>420</v>
      </c>
      <c r="B30" s="479" t="s">
        <v>421</v>
      </c>
      <c r="C30" s="480" t="s">
        <v>4904</v>
      </c>
      <c r="D30" s="998">
        <f ca="1">SUMIF(Codifica_CE!$D$2:$U$1241,$A30,Codifica_CE!$T$2:$T$1241)</f>
        <v>0</v>
      </c>
      <c r="E30" s="981">
        <f t="shared" si="0"/>
        <v>0</v>
      </c>
      <c r="F30" s="37" t="str">
        <f>Info!$B$2</f>
        <v>323</v>
      </c>
      <c r="G30" s="477"/>
      <c r="H30" s="758">
        <f>+Cons_San!H30+Cons_San_L23!H30</f>
        <v>0</v>
      </c>
      <c r="I30" s="758">
        <f>+Cons_San!I30+Cons_San_L23!I30</f>
        <v>0</v>
      </c>
      <c r="J30" s="758">
        <f>+Cons_San!J30+Cons_San_L23!J30</f>
        <v>0</v>
      </c>
      <c r="K30" s="758">
        <f>+Cons_San!K30+Cons_San_L23!K30</f>
        <v>0</v>
      </c>
      <c r="L30" s="758">
        <f>+Cons_San!L30+Cons_San_L23!L30</f>
        <v>0</v>
      </c>
      <c r="M30" s="758">
        <f>+Cons_San!M30+Cons_San_L23!M30</f>
        <v>0</v>
      </c>
      <c r="N30" s="758">
        <f>+Cons_San!N30+Cons_San_L23!N30</f>
        <v>0</v>
      </c>
      <c r="O30" s="758">
        <f>+Cons_San!O30+Cons_San_L23!O30</f>
        <v>0</v>
      </c>
      <c r="P30" s="758">
        <f>+Cons_San!P30+Cons_San_L23!P30</f>
        <v>0</v>
      </c>
      <c r="Q30" s="758">
        <f>+Cons_San!Q30+Cons_San_L23!Q30</f>
        <v>0</v>
      </c>
      <c r="R30" s="758">
        <f>+Cons_San!R30+Cons_San_L23!R30</f>
        <v>0</v>
      </c>
      <c r="S30" s="758">
        <f>+Cons_San!S30+Cons_San_L23!S30</f>
        <v>0</v>
      </c>
      <c r="T30" s="758">
        <f>+Cons_San!T30+Cons_San_L23!T30</f>
        <v>0</v>
      </c>
      <c r="U30" s="758">
        <f>+Cons_San!U30+Cons_San_L23!U30</f>
        <v>0</v>
      </c>
      <c r="V30" s="758">
        <f>+Cons_San!V30+Cons_San_L23!V30</f>
        <v>0</v>
      </c>
      <c r="W30" s="758">
        <f>+Cons_San!W30+Cons_San_L23!W30</f>
        <v>0</v>
      </c>
      <c r="X30" s="758">
        <f>+Cons_San!X30+Cons_San_L23!X30</f>
        <v>0</v>
      </c>
      <c r="Y30" s="758">
        <f>+Cons_San!Y30+Cons_San_L23!Y30</f>
        <v>0</v>
      </c>
      <c r="Z30" s="758">
        <f>+Cons_San!Z30+Cons_San_L23!Z30</f>
        <v>0</v>
      </c>
      <c r="AA30" s="758">
        <f>+Cons_San!AA30+Cons_San_L23!AA30</f>
        <v>0</v>
      </c>
      <c r="AB30" s="758">
        <f>+Cons_San!AB30+Cons_San_L23!AB30</f>
        <v>0</v>
      </c>
      <c r="AC30" s="758">
        <f>+Cons_San!AC30+Cons_San_L23!AC30</f>
        <v>0</v>
      </c>
      <c r="AD30" s="758">
        <f>+Cons_San!AD30+Cons_San_L23!AD30</f>
        <v>0</v>
      </c>
      <c r="AE30" s="758">
        <f>+Cons_San!AE30+Cons_San_L23!AE30</f>
        <v>0</v>
      </c>
      <c r="AF30" s="758">
        <f>+Cons_San!AF30+Cons_San_L23!AF30</f>
        <v>0</v>
      </c>
      <c r="AG30" s="758">
        <f>+Cons_San!AG30+Cons_San_L23!AG30</f>
        <v>0</v>
      </c>
      <c r="AH30" s="758">
        <f>+Cons_San!AH30+Cons_San_L23!AH30</f>
        <v>0</v>
      </c>
      <c r="AI30" s="758">
        <f>+Cons_San!AI30+Cons_San_L23!AI30</f>
        <v>0</v>
      </c>
      <c r="AJ30" s="758">
        <f>+Cons_San!AJ30+Cons_San_L23!AJ30</f>
        <v>0</v>
      </c>
      <c r="AK30" s="758">
        <f>+Cons_San!AK30+Cons_San_L23!AK30</f>
        <v>0</v>
      </c>
      <c r="AL30" s="758">
        <f>+Cons_San!AL30+Cons_San_L23!AL30</f>
        <v>0</v>
      </c>
      <c r="AM30" s="758">
        <f>+Cons_San!AM30+Cons_San_L23!AM30</f>
        <v>0</v>
      </c>
      <c r="AN30" s="758">
        <f>+Cons_San!AN30+Cons_San_L23!AN30</f>
        <v>0</v>
      </c>
      <c r="AO30" s="758">
        <f>+Cons_San!AO30+Cons_San_L23!AO30</f>
        <v>0</v>
      </c>
      <c r="AP30" s="758">
        <f>+Cons_San!AP30+Cons_San_L23!AP30</f>
        <v>0</v>
      </c>
      <c r="AQ30" s="758">
        <f>+Cons_San!AQ30+Cons_San_L23!AQ30</f>
        <v>0</v>
      </c>
      <c r="AR30" s="758">
        <f>+Cons_San!AR30+Cons_San_L23!AR30</f>
        <v>0</v>
      </c>
      <c r="AS30" s="758">
        <f>+Cons_San!AS30+Cons_San_L23!AS30</f>
        <v>0</v>
      </c>
      <c r="AT30" s="758">
        <f>+Cons_San!AT30+Cons_San_L23!AT30</f>
        <v>0</v>
      </c>
      <c r="AU30" s="758">
        <f>+Cons_San!AU30+Cons_San_L23!AU30</f>
        <v>0</v>
      </c>
      <c r="AV30" s="758">
        <f>+Cons_San!AV30+Cons_San_L23!AV30</f>
        <v>0</v>
      </c>
      <c r="AW30" s="758">
        <f>+Cons_San!AW30+Cons_San_L23!AW30</f>
        <v>0</v>
      </c>
    </row>
    <row r="31" spans="1:49" ht="14.25">
      <c r="A31" s="478" t="s">
        <v>422</v>
      </c>
      <c r="B31" s="479" t="s">
        <v>424</v>
      </c>
      <c r="C31" s="480" t="s">
        <v>4904</v>
      </c>
      <c r="D31" s="998">
        <f ca="1">SUMIF(Codifica_CE!$D$2:$U$1241,$A31,Codifica_CE!$T$2:$T$1241)</f>
        <v>0</v>
      </c>
      <c r="E31" s="981">
        <f t="shared" si="0"/>
        <v>0</v>
      </c>
      <c r="F31" s="37" t="str">
        <f>Info!$B$2</f>
        <v>323</v>
      </c>
      <c r="G31" s="477"/>
      <c r="H31" s="758">
        <f>+Cons_San!H31+Cons_San_L23!H31</f>
        <v>0</v>
      </c>
      <c r="I31" s="758">
        <f>+Cons_San!I31+Cons_San_L23!I31</f>
        <v>0</v>
      </c>
      <c r="J31" s="758">
        <f>+Cons_San!J31+Cons_San_L23!J31</f>
        <v>0</v>
      </c>
      <c r="K31" s="758">
        <f>+Cons_San!K31+Cons_San_L23!K31</f>
        <v>0</v>
      </c>
      <c r="L31" s="758">
        <f>+Cons_San!L31+Cons_San_L23!L31</f>
        <v>0</v>
      </c>
      <c r="M31" s="758">
        <f>+Cons_San!M31+Cons_San_L23!M31</f>
        <v>0</v>
      </c>
      <c r="N31" s="758">
        <f>+Cons_San!N31+Cons_San_L23!N31</f>
        <v>0</v>
      </c>
      <c r="O31" s="758">
        <f>+Cons_San!O31+Cons_San_L23!O31</f>
        <v>0</v>
      </c>
      <c r="P31" s="758">
        <f>+Cons_San!P31+Cons_San_L23!P31</f>
        <v>0</v>
      </c>
      <c r="Q31" s="758">
        <f>+Cons_San!Q31+Cons_San_L23!Q31</f>
        <v>0</v>
      </c>
      <c r="R31" s="758">
        <f>+Cons_San!R31+Cons_San_L23!R31</f>
        <v>0</v>
      </c>
      <c r="S31" s="758">
        <f>+Cons_San!S31+Cons_San_L23!S31</f>
        <v>0</v>
      </c>
      <c r="T31" s="758">
        <f>+Cons_San!T31+Cons_San_L23!T31</f>
        <v>0</v>
      </c>
      <c r="U31" s="758">
        <f>+Cons_San!U31+Cons_San_L23!U31</f>
        <v>0</v>
      </c>
      <c r="V31" s="758">
        <f>+Cons_San!V31+Cons_San_L23!V31</f>
        <v>0</v>
      </c>
      <c r="W31" s="758">
        <f>+Cons_San!W31+Cons_San_L23!W31</f>
        <v>0</v>
      </c>
      <c r="X31" s="758">
        <f>+Cons_San!X31+Cons_San_L23!X31</f>
        <v>0</v>
      </c>
      <c r="Y31" s="758">
        <f>+Cons_San!Y31+Cons_San_L23!Y31</f>
        <v>0</v>
      </c>
      <c r="Z31" s="758">
        <f>+Cons_San!Z31+Cons_San_L23!Z31</f>
        <v>0</v>
      </c>
      <c r="AA31" s="758">
        <f>+Cons_San!AA31+Cons_San_L23!AA31</f>
        <v>0</v>
      </c>
      <c r="AB31" s="758">
        <f>+Cons_San!AB31+Cons_San_L23!AB31</f>
        <v>0</v>
      </c>
      <c r="AC31" s="758">
        <f>+Cons_San!AC31+Cons_San_L23!AC31</f>
        <v>0</v>
      </c>
      <c r="AD31" s="758">
        <f>+Cons_San!AD31+Cons_San_L23!AD31</f>
        <v>0</v>
      </c>
      <c r="AE31" s="758">
        <f>+Cons_San!AE31+Cons_San_L23!AE31</f>
        <v>0</v>
      </c>
      <c r="AF31" s="758">
        <f>+Cons_San!AF31+Cons_San_L23!AF31</f>
        <v>0</v>
      </c>
      <c r="AG31" s="758">
        <f>+Cons_San!AG31+Cons_San_L23!AG31</f>
        <v>0</v>
      </c>
      <c r="AH31" s="758">
        <f>+Cons_San!AH31+Cons_San_L23!AH31</f>
        <v>0</v>
      </c>
      <c r="AI31" s="758">
        <f>+Cons_San!AI31+Cons_San_L23!AI31</f>
        <v>0</v>
      </c>
      <c r="AJ31" s="758">
        <f>+Cons_San!AJ31+Cons_San_L23!AJ31</f>
        <v>0</v>
      </c>
      <c r="AK31" s="758">
        <f>+Cons_San!AK31+Cons_San_L23!AK31</f>
        <v>0</v>
      </c>
      <c r="AL31" s="758">
        <f>+Cons_San!AL31+Cons_San_L23!AL31</f>
        <v>0</v>
      </c>
      <c r="AM31" s="758">
        <f>+Cons_San!AM31+Cons_San_L23!AM31</f>
        <v>0</v>
      </c>
      <c r="AN31" s="758">
        <f>+Cons_San!AN31+Cons_San_L23!AN31</f>
        <v>0</v>
      </c>
      <c r="AO31" s="758">
        <f>+Cons_San!AO31+Cons_San_L23!AO31</f>
        <v>0</v>
      </c>
      <c r="AP31" s="758">
        <f>+Cons_San!AP31+Cons_San_L23!AP31</f>
        <v>0</v>
      </c>
      <c r="AQ31" s="758">
        <f>+Cons_San!AQ31+Cons_San_L23!AQ31</f>
        <v>0</v>
      </c>
      <c r="AR31" s="758">
        <f>+Cons_San!AR31+Cons_San_L23!AR31</f>
        <v>0</v>
      </c>
      <c r="AS31" s="758">
        <f>+Cons_San!AS31+Cons_San_L23!AS31</f>
        <v>0</v>
      </c>
      <c r="AT31" s="758">
        <f>+Cons_San!AT31+Cons_San_L23!AT31</f>
        <v>0</v>
      </c>
      <c r="AU31" s="758">
        <f>+Cons_San!AU31+Cons_San_L23!AU31</f>
        <v>0</v>
      </c>
      <c r="AV31" s="758">
        <f>+Cons_San!AV31+Cons_San_L23!AV31</f>
        <v>0</v>
      </c>
      <c r="AW31" s="758">
        <f>+Cons_San!AW31+Cons_San_L23!AW31</f>
        <v>0</v>
      </c>
    </row>
    <row r="32" spans="1:49" ht="14.25">
      <c r="A32" s="478" t="s">
        <v>425</v>
      </c>
      <c r="B32" s="479" t="s">
        <v>426</v>
      </c>
      <c r="C32" s="480" t="s">
        <v>4904</v>
      </c>
      <c r="D32" s="998">
        <f ca="1">SUMIF(Codifica_CE!$D$2:$U$1241,$A32,Codifica_CE!$T$2:$T$1241)</f>
        <v>0</v>
      </c>
      <c r="E32" s="981">
        <f t="shared" si="0"/>
        <v>0</v>
      </c>
      <c r="F32" s="37" t="str">
        <f>Info!$B$2</f>
        <v>323</v>
      </c>
      <c r="G32" s="477"/>
      <c r="H32" s="758">
        <f>+Cons_San!H32+Cons_San_L23!H32</f>
        <v>0</v>
      </c>
      <c r="I32" s="758">
        <f>+Cons_San!I32+Cons_San_L23!I32</f>
        <v>0</v>
      </c>
      <c r="J32" s="758">
        <f>+Cons_San!J32+Cons_San_L23!J32</f>
        <v>0</v>
      </c>
      <c r="K32" s="758">
        <f>+Cons_San!K32+Cons_San_L23!K32</f>
        <v>0</v>
      </c>
      <c r="L32" s="758">
        <f>+Cons_San!L32+Cons_San_L23!L32</f>
        <v>0</v>
      </c>
      <c r="M32" s="758">
        <f>+Cons_San!M32+Cons_San_L23!M32</f>
        <v>0</v>
      </c>
      <c r="N32" s="758">
        <f>+Cons_San!N32+Cons_San_L23!N32</f>
        <v>0</v>
      </c>
      <c r="O32" s="758">
        <f>+Cons_San!O32+Cons_San_L23!O32</f>
        <v>0</v>
      </c>
      <c r="P32" s="758">
        <f>+Cons_San!P32+Cons_San_L23!P32</f>
        <v>0</v>
      </c>
      <c r="Q32" s="758">
        <f>+Cons_San!Q32+Cons_San_L23!Q32</f>
        <v>0</v>
      </c>
      <c r="R32" s="758">
        <f>+Cons_San!R32+Cons_San_L23!R32</f>
        <v>0</v>
      </c>
      <c r="S32" s="758">
        <f>+Cons_San!S32+Cons_San_L23!S32</f>
        <v>0</v>
      </c>
      <c r="T32" s="758">
        <f>+Cons_San!T32+Cons_San_L23!T32</f>
        <v>0</v>
      </c>
      <c r="U32" s="758">
        <f>+Cons_San!U32+Cons_San_L23!U32</f>
        <v>0</v>
      </c>
      <c r="V32" s="758">
        <f>+Cons_San!V32+Cons_San_L23!V32</f>
        <v>0</v>
      </c>
      <c r="W32" s="758">
        <f>+Cons_San!W32+Cons_San_L23!W32</f>
        <v>0</v>
      </c>
      <c r="X32" s="758">
        <f>+Cons_San!X32+Cons_San_L23!X32</f>
        <v>0</v>
      </c>
      <c r="Y32" s="758">
        <f>+Cons_San!Y32+Cons_San_L23!Y32</f>
        <v>0</v>
      </c>
      <c r="Z32" s="758">
        <f>+Cons_San!Z32+Cons_San_L23!Z32</f>
        <v>0</v>
      </c>
      <c r="AA32" s="758">
        <f>+Cons_San!AA32+Cons_San_L23!AA32</f>
        <v>0</v>
      </c>
      <c r="AB32" s="758">
        <f>+Cons_San!AB32+Cons_San_L23!AB32</f>
        <v>0</v>
      </c>
      <c r="AC32" s="758">
        <f>+Cons_San!AC32+Cons_San_L23!AC32</f>
        <v>0</v>
      </c>
      <c r="AD32" s="758">
        <f>+Cons_San!AD32+Cons_San_L23!AD32</f>
        <v>0</v>
      </c>
      <c r="AE32" s="758">
        <f>+Cons_San!AE32+Cons_San_L23!AE32</f>
        <v>0</v>
      </c>
      <c r="AF32" s="758">
        <f>+Cons_San!AF32+Cons_San_L23!AF32</f>
        <v>0</v>
      </c>
      <c r="AG32" s="758">
        <f>+Cons_San!AG32+Cons_San_L23!AG32</f>
        <v>0</v>
      </c>
      <c r="AH32" s="758">
        <f>+Cons_San!AH32+Cons_San_L23!AH32</f>
        <v>0</v>
      </c>
      <c r="AI32" s="758">
        <f>+Cons_San!AI32+Cons_San_L23!AI32</f>
        <v>0</v>
      </c>
      <c r="AJ32" s="758">
        <f>+Cons_San!AJ32+Cons_San_L23!AJ32</f>
        <v>0</v>
      </c>
      <c r="AK32" s="758">
        <f>+Cons_San!AK32+Cons_San_L23!AK32</f>
        <v>0</v>
      </c>
      <c r="AL32" s="758">
        <f>+Cons_San!AL32+Cons_San_L23!AL32</f>
        <v>0</v>
      </c>
      <c r="AM32" s="758">
        <f>+Cons_San!AM32+Cons_San_L23!AM32</f>
        <v>0</v>
      </c>
      <c r="AN32" s="758">
        <f>+Cons_San!AN32+Cons_San_L23!AN32</f>
        <v>0</v>
      </c>
      <c r="AO32" s="758">
        <f>+Cons_San!AO32+Cons_San_L23!AO32</f>
        <v>0</v>
      </c>
      <c r="AP32" s="758">
        <f>+Cons_San!AP32+Cons_San_L23!AP32</f>
        <v>0</v>
      </c>
      <c r="AQ32" s="758">
        <f>+Cons_San!AQ32+Cons_San_L23!AQ32</f>
        <v>0</v>
      </c>
      <c r="AR32" s="758">
        <f>+Cons_San!AR32+Cons_San_L23!AR32</f>
        <v>0</v>
      </c>
      <c r="AS32" s="758">
        <f>+Cons_San!AS32+Cons_San_L23!AS32</f>
        <v>0</v>
      </c>
      <c r="AT32" s="758">
        <f>+Cons_San!AT32+Cons_San_L23!AT32</f>
        <v>0</v>
      </c>
      <c r="AU32" s="758">
        <f>+Cons_San!AU32+Cons_San_L23!AU32</f>
        <v>0</v>
      </c>
      <c r="AV32" s="758">
        <f>+Cons_San!AV32+Cons_San_L23!AV32</f>
        <v>0</v>
      </c>
      <c r="AW32" s="758">
        <f>+Cons_San!AW32+Cons_San_L23!AW32</f>
        <v>0</v>
      </c>
    </row>
    <row r="33" spans="1:49" ht="14.25">
      <c r="A33" s="478" t="s">
        <v>427</v>
      </c>
      <c r="B33" s="479" t="s">
        <v>429</v>
      </c>
      <c r="C33" s="480" t="s">
        <v>4904</v>
      </c>
      <c r="D33" s="998">
        <f ca="1">SUMIF(Codifica_CE!$D$2:$U$1241,$A33,Codifica_CE!$T$2:$T$1241)</f>
        <v>0</v>
      </c>
      <c r="E33" s="981">
        <f t="shared" si="0"/>
        <v>0</v>
      </c>
      <c r="F33" s="37" t="str">
        <f>Info!$B$2</f>
        <v>323</v>
      </c>
      <c r="G33" s="477"/>
      <c r="H33" s="758">
        <f>+Cons_San!H33+Cons_San_L23!H33</f>
        <v>0</v>
      </c>
      <c r="I33" s="758">
        <f>+Cons_San!I33+Cons_San_L23!I33</f>
        <v>0</v>
      </c>
      <c r="J33" s="758">
        <f>+Cons_San!J33+Cons_San_L23!J33</f>
        <v>0</v>
      </c>
      <c r="K33" s="758">
        <f>+Cons_San!K33+Cons_San_L23!K33</f>
        <v>0</v>
      </c>
      <c r="L33" s="758">
        <f>+Cons_San!L33+Cons_San_L23!L33</f>
        <v>0</v>
      </c>
      <c r="M33" s="758">
        <f>+Cons_San!M33+Cons_San_L23!M33</f>
        <v>0</v>
      </c>
      <c r="N33" s="758">
        <f>+Cons_San!N33+Cons_San_L23!N33</f>
        <v>0</v>
      </c>
      <c r="O33" s="758">
        <f>+Cons_San!O33+Cons_San_L23!O33</f>
        <v>0</v>
      </c>
      <c r="P33" s="758">
        <f>+Cons_San!P33+Cons_San_L23!P33</f>
        <v>0</v>
      </c>
      <c r="Q33" s="758">
        <f>+Cons_San!Q33+Cons_San_L23!Q33</f>
        <v>0</v>
      </c>
      <c r="R33" s="758">
        <f>+Cons_San!R33+Cons_San_L23!R33</f>
        <v>0</v>
      </c>
      <c r="S33" s="758">
        <f>+Cons_San!S33+Cons_San_L23!S33</f>
        <v>0</v>
      </c>
      <c r="T33" s="758">
        <f>+Cons_San!T33+Cons_San_L23!T33</f>
        <v>0</v>
      </c>
      <c r="U33" s="758">
        <f>+Cons_San!U33+Cons_San_L23!U33</f>
        <v>0</v>
      </c>
      <c r="V33" s="758">
        <f>+Cons_San!V33+Cons_San_L23!V33</f>
        <v>0</v>
      </c>
      <c r="W33" s="758">
        <f>+Cons_San!W33+Cons_San_L23!W33</f>
        <v>0</v>
      </c>
      <c r="X33" s="758">
        <f>+Cons_San!X33+Cons_San_L23!X33</f>
        <v>0</v>
      </c>
      <c r="Y33" s="758">
        <f>+Cons_San!Y33+Cons_San_L23!Y33</f>
        <v>0</v>
      </c>
      <c r="Z33" s="758">
        <f>+Cons_San!Z33+Cons_San_L23!Z33</f>
        <v>0</v>
      </c>
      <c r="AA33" s="758">
        <f>+Cons_San!AA33+Cons_San_L23!AA33</f>
        <v>0</v>
      </c>
      <c r="AB33" s="758">
        <f>+Cons_San!AB33+Cons_San_L23!AB33</f>
        <v>0</v>
      </c>
      <c r="AC33" s="758">
        <f>+Cons_San!AC33+Cons_San_L23!AC33</f>
        <v>0</v>
      </c>
      <c r="AD33" s="758">
        <f>+Cons_San!AD33+Cons_San_L23!AD33</f>
        <v>0</v>
      </c>
      <c r="AE33" s="758">
        <f>+Cons_San!AE33+Cons_San_L23!AE33</f>
        <v>0</v>
      </c>
      <c r="AF33" s="758">
        <f>+Cons_San!AF33+Cons_San_L23!AF33</f>
        <v>0</v>
      </c>
      <c r="AG33" s="758">
        <f>+Cons_San!AG33+Cons_San_L23!AG33</f>
        <v>0</v>
      </c>
      <c r="AH33" s="758">
        <f>+Cons_San!AH33+Cons_San_L23!AH33</f>
        <v>0</v>
      </c>
      <c r="AI33" s="758">
        <f>+Cons_San!AI33+Cons_San_L23!AI33</f>
        <v>0</v>
      </c>
      <c r="AJ33" s="758">
        <f>+Cons_San!AJ33+Cons_San_L23!AJ33</f>
        <v>0</v>
      </c>
      <c r="AK33" s="758">
        <f>+Cons_San!AK33+Cons_San_L23!AK33</f>
        <v>0</v>
      </c>
      <c r="AL33" s="758">
        <f>+Cons_San!AL33+Cons_San_L23!AL33</f>
        <v>0</v>
      </c>
      <c r="AM33" s="758">
        <f>+Cons_San!AM33+Cons_San_L23!AM33</f>
        <v>0</v>
      </c>
      <c r="AN33" s="758">
        <f>+Cons_San!AN33+Cons_San_L23!AN33</f>
        <v>0</v>
      </c>
      <c r="AO33" s="758">
        <f>+Cons_San!AO33+Cons_San_L23!AO33</f>
        <v>0</v>
      </c>
      <c r="AP33" s="758">
        <f>+Cons_San!AP33+Cons_San_L23!AP33</f>
        <v>0</v>
      </c>
      <c r="AQ33" s="758">
        <f>+Cons_San!AQ33+Cons_San_L23!AQ33</f>
        <v>0</v>
      </c>
      <c r="AR33" s="758">
        <f>+Cons_San!AR33+Cons_San_L23!AR33</f>
        <v>0</v>
      </c>
      <c r="AS33" s="758">
        <f>+Cons_San!AS33+Cons_San_L23!AS33</f>
        <v>0</v>
      </c>
      <c r="AT33" s="758">
        <f>+Cons_San!AT33+Cons_San_L23!AT33</f>
        <v>0</v>
      </c>
      <c r="AU33" s="758">
        <f>+Cons_San!AU33+Cons_San_L23!AU33</f>
        <v>0</v>
      </c>
      <c r="AV33" s="758">
        <f>+Cons_San!AV33+Cons_San_L23!AV33</f>
        <v>0</v>
      </c>
      <c r="AW33" s="758">
        <f>+Cons_San!AW33+Cons_San_L23!AW33</f>
        <v>0</v>
      </c>
    </row>
    <row r="34" spans="1:49" ht="25.5">
      <c r="A34" s="336" t="s">
        <v>430</v>
      </c>
      <c r="B34" s="356" t="s">
        <v>431</v>
      </c>
      <c r="C34" s="36" t="s">
        <v>4904</v>
      </c>
      <c r="D34" s="998">
        <f ca="1">SUMIF(Codifica_CE!$D$2:$U$1241,$A34,Codifica_CE!$T$2:$T$1241)</f>
        <v>0</v>
      </c>
      <c r="E34" s="981">
        <f t="shared" si="0"/>
        <v>0</v>
      </c>
      <c r="F34" s="37" t="str">
        <f>Info!$B$2</f>
        <v>323</v>
      </c>
      <c r="G34" s="477"/>
      <c r="H34" s="758">
        <f>+Cons_San!H34+Cons_San_L23!H34</f>
        <v>0</v>
      </c>
      <c r="I34" s="758">
        <f>+Cons_San!I34+Cons_San_L23!I34</f>
        <v>0</v>
      </c>
      <c r="J34" s="758">
        <f>+Cons_San!J34+Cons_San_L23!J34</f>
        <v>0</v>
      </c>
      <c r="K34" s="758">
        <f>+Cons_San!K34+Cons_San_L23!K34</f>
        <v>0</v>
      </c>
      <c r="L34" s="758">
        <f>+Cons_San!L34+Cons_San_L23!L34</f>
        <v>0</v>
      </c>
      <c r="M34" s="758">
        <f>+Cons_San!M34+Cons_San_L23!M34</f>
        <v>0</v>
      </c>
      <c r="N34" s="758">
        <f>+Cons_San!N34+Cons_San_L23!N34</f>
        <v>0</v>
      </c>
      <c r="O34" s="758">
        <f>+Cons_San!O34+Cons_San_L23!O34</f>
        <v>0</v>
      </c>
      <c r="P34" s="758">
        <f>+Cons_San!P34+Cons_San_L23!P34</f>
        <v>0</v>
      </c>
      <c r="Q34" s="758">
        <f>+Cons_San!Q34+Cons_San_L23!Q34</f>
        <v>0</v>
      </c>
      <c r="R34" s="758">
        <f>+Cons_San!R34+Cons_San_L23!R34</f>
        <v>0</v>
      </c>
      <c r="S34" s="758">
        <f>+Cons_San!S34+Cons_San_L23!S34</f>
        <v>0</v>
      </c>
      <c r="T34" s="758">
        <f>+Cons_San!T34+Cons_San_L23!T34</f>
        <v>0</v>
      </c>
      <c r="U34" s="758">
        <f>+Cons_San!U34+Cons_San_L23!U34</f>
        <v>0</v>
      </c>
      <c r="V34" s="758">
        <f>+Cons_San!V34+Cons_San_L23!V34</f>
        <v>0</v>
      </c>
      <c r="W34" s="758">
        <f>+Cons_San!W34+Cons_San_L23!W34</f>
        <v>0</v>
      </c>
      <c r="X34" s="758">
        <f>+Cons_San!X34+Cons_San_L23!X34</f>
        <v>0</v>
      </c>
      <c r="Y34" s="758">
        <f>+Cons_San!Y34+Cons_San_L23!Y34</f>
        <v>0</v>
      </c>
      <c r="Z34" s="758">
        <f>+Cons_San!Z34+Cons_San_L23!Z34</f>
        <v>0</v>
      </c>
      <c r="AA34" s="758">
        <f>+Cons_San!AA34+Cons_San_L23!AA34</f>
        <v>0</v>
      </c>
      <c r="AB34" s="758">
        <f>+Cons_San!AB34+Cons_San_L23!AB34</f>
        <v>0</v>
      </c>
      <c r="AC34" s="758">
        <f>+Cons_San!AC34+Cons_San_L23!AC34</f>
        <v>0</v>
      </c>
      <c r="AD34" s="758">
        <f>+Cons_San!AD34+Cons_San_L23!AD34</f>
        <v>0</v>
      </c>
      <c r="AE34" s="758">
        <f>+Cons_San!AE34+Cons_San_L23!AE34</f>
        <v>0</v>
      </c>
      <c r="AF34" s="758">
        <f>+Cons_San!AF34+Cons_San_L23!AF34</f>
        <v>0</v>
      </c>
      <c r="AG34" s="758">
        <f>+Cons_San!AG34+Cons_San_L23!AG34</f>
        <v>0</v>
      </c>
      <c r="AH34" s="758">
        <f>+Cons_San!AH34+Cons_San_L23!AH34</f>
        <v>0</v>
      </c>
      <c r="AI34" s="758">
        <f>+Cons_San!AI34+Cons_San_L23!AI34</f>
        <v>0</v>
      </c>
      <c r="AJ34" s="758">
        <f>+Cons_San!AJ34+Cons_San_L23!AJ34</f>
        <v>0</v>
      </c>
      <c r="AK34" s="758">
        <f>+Cons_San!AK34+Cons_San_L23!AK34</f>
        <v>0</v>
      </c>
      <c r="AL34" s="758">
        <f>+Cons_San!AL34+Cons_San_L23!AL34</f>
        <v>0</v>
      </c>
      <c r="AM34" s="758">
        <f>+Cons_San!AM34+Cons_San_L23!AM34</f>
        <v>0</v>
      </c>
      <c r="AN34" s="758">
        <f>+Cons_San!AN34+Cons_San_L23!AN34</f>
        <v>0</v>
      </c>
      <c r="AO34" s="758">
        <f>+Cons_San!AO34+Cons_San_L23!AO34</f>
        <v>0</v>
      </c>
      <c r="AP34" s="758">
        <f>+Cons_San!AP34+Cons_San_L23!AP34</f>
        <v>0</v>
      </c>
      <c r="AQ34" s="758">
        <f>+Cons_San!AQ34+Cons_San_L23!AQ34</f>
        <v>0</v>
      </c>
      <c r="AR34" s="758">
        <f>+Cons_San!AR34+Cons_San_L23!AR34</f>
        <v>0</v>
      </c>
      <c r="AS34" s="758">
        <f>+Cons_San!AS34+Cons_San_L23!AS34</f>
        <v>0</v>
      </c>
      <c r="AT34" s="758">
        <f>+Cons_San!AT34+Cons_San_L23!AT34</f>
        <v>0</v>
      </c>
      <c r="AU34" s="758">
        <f>+Cons_San!AU34+Cons_San_L23!AU34</f>
        <v>0</v>
      </c>
      <c r="AV34" s="758">
        <f>+Cons_San!AV34+Cons_San_L23!AV34</f>
        <v>0</v>
      </c>
      <c r="AW34" s="758">
        <f>+Cons_San!AW34+Cons_San_L23!AW34</f>
        <v>0</v>
      </c>
    </row>
    <row r="35" spans="1:49" ht="14.25">
      <c r="A35" s="336" t="s">
        <v>435</v>
      </c>
      <c r="B35" s="35" t="s">
        <v>437</v>
      </c>
      <c r="C35" s="36" t="s">
        <v>4904</v>
      </c>
      <c r="D35" s="998">
        <f ca="1">SUMIF(Codifica_CE!$D$2:$U$1241,$A35,Codifica_CE!$T$2:$T$1241)</f>
        <v>0</v>
      </c>
      <c r="E35" s="981">
        <f t="shared" si="0"/>
        <v>0</v>
      </c>
      <c r="F35" s="37" t="str">
        <f>Info!$B$2</f>
        <v>323</v>
      </c>
      <c r="G35" s="477"/>
      <c r="H35" s="758">
        <f>+Cons_San!H35+Cons_San_L23!H35</f>
        <v>0</v>
      </c>
      <c r="I35" s="758">
        <f>+Cons_San!I35+Cons_San_L23!I35</f>
        <v>0</v>
      </c>
      <c r="J35" s="758">
        <f>+Cons_San!J35+Cons_San_L23!J35</f>
        <v>0</v>
      </c>
      <c r="K35" s="758">
        <f>+Cons_San!K35+Cons_San_L23!K35</f>
        <v>0</v>
      </c>
      <c r="L35" s="758">
        <f>+Cons_San!L35+Cons_San_L23!L35</f>
        <v>0</v>
      </c>
      <c r="M35" s="758">
        <f>+Cons_San!M35+Cons_San_L23!M35</f>
        <v>0</v>
      </c>
      <c r="N35" s="758">
        <f>+Cons_San!N35+Cons_San_L23!N35</f>
        <v>0</v>
      </c>
      <c r="O35" s="758">
        <f>+Cons_San!O35+Cons_San_L23!O35</f>
        <v>0</v>
      </c>
      <c r="P35" s="758">
        <f>+Cons_San!P35+Cons_San_L23!P35</f>
        <v>0</v>
      </c>
      <c r="Q35" s="758">
        <f>+Cons_San!Q35+Cons_San_L23!Q35</f>
        <v>0</v>
      </c>
      <c r="R35" s="758">
        <f>+Cons_San!R35+Cons_San_L23!R35</f>
        <v>0</v>
      </c>
      <c r="S35" s="758">
        <f>+Cons_San!S35+Cons_San_L23!S35</f>
        <v>0</v>
      </c>
      <c r="T35" s="758">
        <f>+Cons_San!T35+Cons_San_L23!T35</f>
        <v>0</v>
      </c>
      <c r="U35" s="758">
        <f>+Cons_San!U35+Cons_San_L23!U35</f>
        <v>0</v>
      </c>
      <c r="V35" s="758">
        <f>+Cons_San!V35+Cons_San_L23!V35</f>
        <v>0</v>
      </c>
      <c r="W35" s="758">
        <f>+Cons_San!W35+Cons_San_L23!W35</f>
        <v>0</v>
      </c>
      <c r="X35" s="758">
        <f>+Cons_San!X35+Cons_San_L23!X35</f>
        <v>0</v>
      </c>
      <c r="Y35" s="758">
        <f>+Cons_San!Y35+Cons_San_L23!Y35</f>
        <v>0</v>
      </c>
      <c r="Z35" s="758">
        <f>+Cons_San!Z35+Cons_San_L23!Z35</f>
        <v>0</v>
      </c>
      <c r="AA35" s="758">
        <f>+Cons_San!AA35+Cons_San_L23!AA35</f>
        <v>0</v>
      </c>
      <c r="AB35" s="758">
        <f>+Cons_San!AB35+Cons_San_L23!AB35</f>
        <v>0</v>
      </c>
      <c r="AC35" s="758">
        <f>+Cons_San!AC35+Cons_San_L23!AC35</f>
        <v>0</v>
      </c>
      <c r="AD35" s="758">
        <f>+Cons_San!AD35+Cons_San_L23!AD35</f>
        <v>0</v>
      </c>
      <c r="AE35" s="758">
        <f>+Cons_San!AE35+Cons_San_L23!AE35</f>
        <v>0</v>
      </c>
      <c r="AF35" s="758">
        <f>+Cons_San!AF35+Cons_San_L23!AF35</f>
        <v>0</v>
      </c>
      <c r="AG35" s="758">
        <f>+Cons_San!AG35+Cons_San_L23!AG35</f>
        <v>0</v>
      </c>
      <c r="AH35" s="758">
        <f>+Cons_San!AH35+Cons_San_L23!AH35</f>
        <v>0</v>
      </c>
      <c r="AI35" s="758">
        <f>+Cons_San!AI35+Cons_San_L23!AI35</f>
        <v>0</v>
      </c>
      <c r="AJ35" s="758">
        <f>+Cons_San!AJ35+Cons_San_L23!AJ35</f>
        <v>0</v>
      </c>
      <c r="AK35" s="758">
        <f>+Cons_San!AK35+Cons_San_L23!AK35</f>
        <v>0</v>
      </c>
      <c r="AL35" s="758">
        <f>+Cons_San!AL35+Cons_San_L23!AL35</f>
        <v>0</v>
      </c>
      <c r="AM35" s="758">
        <f>+Cons_San!AM35+Cons_San_L23!AM35</f>
        <v>0</v>
      </c>
      <c r="AN35" s="758">
        <f>+Cons_San!AN35+Cons_San_L23!AN35</f>
        <v>0</v>
      </c>
      <c r="AO35" s="758">
        <f>+Cons_San!AO35+Cons_San_L23!AO35</f>
        <v>0</v>
      </c>
      <c r="AP35" s="758">
        <f>+Cons_San!AP35+Cons_San_L23!AP35</f>
        <v>0</v>
      </c>
      <c r="AQ35" s="758">
        <f>+Cons_San!AQ35+Cons_San_L23!AQ35</f>
        <v>0</v>
      </c>
      <c r="AR35" s="758">
        <f>+Cons_San!AR35+Cons_San_L23!AR35</f>
        <v>0</v>
      </c>
      <c r="AS35" s="758">
        <f>+Cons_San!AS35+Cons_San_L23!AS35</f>
        <v>0</v>
      </c>
      <c r="AT35" s="758">
        <f>+Cons_San!AT35+Cons_San_L23!AT35</f>
        <v>0</v>
      </c>
      <c r="AU35" s="758">
        <f>+Cons_San!AU35+Cons_San_L23!AU35</f>
        <v>0</v>
      </c>
      <c r="AV35" s="758">
        <f>+Cons_San!AV35+Cons_San_L23!AV35</f>
        <v>0</v>
      </c>
      <c r="AW35" s="758">
        <f>+Cons_San!AW35+Cons_San_L23!AW35</f>
        <v>0</v>
      </c>
    </row>
    <row r="36" spans="1:49" ht="14.25">
      <c r="A36" s="336" t="s">
        <v>438</v>
      </c>
      <c r="B36" s="35" t="s">
        <v>439</v>
      </c>
      <c r="C36" s="36" t="s">
        <v>4904</v>
      </c>
      <c r="D36" s="998">
        <f ca="1">SUMIF(Codifica_CE!$D$2:$U$1241,$A36,Codifica_CE!$T$2:$T$1241)</f>
        <v>139</v>
      </c>
      <c r="E36" s="981">
        <f t="shared" si="0"/>
        <v>139</v>
      </c>
      <c r="F36" s="37" t="str">
        <f>Info!$B$2</f>
        <v>323</v>
      </c>
      <c r="G36" s="477"/>
      <c r="H36" s="758">
        <f>+Cons_San!H36+Cons_San_L23!H36</f>
        <v>0</v>
      </c>
      <c r="I36" s="758">
        <f>+Cons_San!I36+Cons_San_L23!I36</f>
        <v>0</v>
      </c>
      <c r="J36" s="758">
        <f>+Cons_San!J36+Cons_San_L23!J36</f>
        <v>0</v>
      </c>
      <c r="K36" s="758">
        <f>+Cons_San!K36+Cons_San_L23!K36</f>
        <v>0</v>
      </c>
      <c r="L36" s="758">
        <f>+Cons_San!L36+Cons_San_L23!L36</f>
        <v>0</v>
      </c>
      <c r="M36" s="758">
        <f>+Cons_San!M36+Cons_San_L23!M36</f>
        <v>0</v>
      </c>
      <c r="N36" s="758">
        <f>+Cons_San!N36+Cons_San_L23!N36</f>
        <v>0</v>
      </c>
      <c r="O36" s="758">
        <f>+Cons_San!O36+Cons_San_L23!O36</f>
        <v>0</v>
      </c>
      <c r="P36" s="758">
        <f>+Cons_San!P36+Cons_San_L23!P36</f>
        <v>0</v>
      </c>
      <c r="Q36" s="758">
        <f>+Cons_San!Q36+Cons_San_L23!Q36</f>
        <v>0</v>
      </c>
      <c r="R36" s="758">
        <f>+Cons_San!R36+Cons_San_L23!R36</f>
        <v>0</v>
      </c>
      <c r="S36" s="758">
        <f>+Cons_San!S36+Cons_San_L23!S36</f>
        <v>0</v>
      </c>
      <c r="T36" s="758">
        <f>+Cons_San!T36+Cons_San_L23!T36</f>
        <v>0</v>
      </c>
      <c r="U36" s="758">
        <f>+Cons_San!U36+Cons_San_L23!U36</f>
        <v>0</v>
      </c>
      <c r="V36" s="758">
        <f>+Cons_San!V36+Cons_San_L23!V36</f>
        <v>0</v>
      </c>
      <c r="W36" s="758">
        <f>+Cons_San!W36+Cons_San_L23!W36</f>
        <v>0</v>
      </c>
      <c r="X36" s="758">
        <f>+Cons_San!X36+Cons_San_L23!X36</f>
        <v>0</v>
      </c>
      <c r="Y36" s="758">
        <f>+Cons_San!Y36+Cons_San_L23!Y36</f>
        <v>0</v>
      </c>
      <c r="Z36" s="758">
        <f>+Cons_San!Z36+Cons_San_L23!Z36</f>
        <v>0</v>
      </c>
      <c r="AA36" s="758">
        <f>+Cons_San!AA36+Cons_San_L23!AA36</f>
        <v>0</v>
      </c>
      <c r="AB36" s="758">
        <f>+Cons_San!AB36+Cons_San_L23!AB36</f>
        <v>139</v>
      </c>
      <c r="AC36" s="758">
        <f>+Cons_San!AC36+Cons_San_L23!AC36</f>
        <v>0</v>
      </c>
      <c r="AD36" s="758">
        <f>+Cons_San!AD36+Cons_San_L23!AD36</f>
        <v>0</v>
      </c>
      <c r="AE36" s="758">
        <f>+Cons_San!AE36+Cons_San_L23!AE36</f>
        <v>0</v>
      </c>
      <c r="AF36" s="758">
        <f>+Cons_San!AF36+Cons_San_L23!AF36</f>
        <v>0</v>
      </c>
      <c r="AG36" s="758">
        <f>+Cons_San!AG36+Cons_San_L23!AG36</f>
        <v>0</v>
      </c>
      <c r="AH36" s="758">
        <f>+Cons_San!AH36+Cons_San_L23!AH36</f>
        <v>0</v>
      </c>
      <c r="AI36" s="758">
        <f>+Cons_San!AI36+Cons_San_L23!AI36</f>
        <v>0</v>
      </c>
      <c r="AJ36" s="758">
        <f>+Cons_San!AJ36+Cons_San_L23!AJ36</f>
        <v>0</v>
      </c>
      <c r="AK36" s="758">
        <f>+Cons_San!AK36+Cons_San_L23!AK36</f>
        <v>0</v>
      </c>
      <c r="AL36" s="758">
        <f>+Cons_San!AL36+Cons_San_L23!AL36</f>
        <v>0</v>
      </c>
      <c r="AM36" s="758">
        <f>+Cons_San!AM36+Cons_San_L23!AM36</f>
        <v>0</v>
      </c>
      <c r="AN36" s="758">
        <f>+Cons_San!AN36+Cons_San_L23!AN36</f>
        <v>0</v>
      </c>
      <c r="AO36" s="758">
        <f>+Cons_San!AO36+Cons_San_L23!AO36</f>
        <v>0</v>
      </c>
      <c r="AP36" s="758">
        <f>+Cons_San!AP36+Cons_San_L23!AP36</f>
        <v>0</v>
      </c>
      <c r="AQ36" s="758">
        <f>+Cons_San!AQ36+Cons_San_L23!AQ36</f>
        <v>0</v>
      </c>
      <c r="AR36" s="758">
        <f>+Cons_San!AR36+Cons_San_L23!AR36</f>
        <v>0</v>
      </c>
      <c r="AS36" s="758">
        <f>+Cons_San!AS36+Cons_San_L23!AS36</f>
        <v>0</v>
      </c>
      <c r="AT36" s="758">
        <f>+Cons_San!AT36+Cons_San_L23!AT36</f>
        <v>0</v>
      </c>
      <c r="AU36" s="758">
        <f>+Cons_San!AU36+Cons_San_L23!AU36</f>
        <v>0</v>
      </c>
      <c r="AV36" s="758">
        <f>+Cons_San!AV36+Cons_San_L23!AV36</f>
        <v>0</v>
      </c>
      <c r="AW36" s="758">
        <f>+Cons_San!AW36+Cons_San_L23!AW36</f>
        <v>0</v>
      </c>
    </row>
    <row r="37" spans="1:49" ht="14.25">
      <c r="A37" s="336" t="s">
        <v>450</v>
      </c>
      <c r="B37" s="35" t="s">
        <v>4281</v>
      </c>
      <c r="C37" s="36" t="s">
        <v>4904</v>
      </c>
      <c r="D37" s="998">
        <f ca="1">SUMIF(Codifica_CE!$D$2:$U$1241,$A37,Codifica_CE!$T$2:$T$1241)</f>
        <v>0</v>
      </c>
      <c r="E37" s="981">
        <f t="shared" si="0"/>
        <v>0</v>
      </c>
      <c r="F37" s="37" t="str">
        <f>Info!$B$2</f>
        <v>323</v>
      </c>
      <c r="G37" s="477"/>
      <c r="H37" s="758">
        <f>+Cons_San!H37+Cons_San_L23!H37</f>
        <v>0</v>
      </c>
      <c r="I37" s="758">
        <f>+Cons_San!I37+Cons_San_L23!I37</f>
        <v>0</v>
      </c>
      <c r="J37" s="758">
        <f>+Cons_San!J37+Cons_San_L23!J37</f>
        <v>0</v>
      </c>
      <c r="K37" s="758">
        <f>+Cons_San!K37+Cons_San_L23!K37</f>
        <v>0</v>
      </c>
      <c r="L37" s="758">
        <f>+Cons_San!L37+Cons_San_L23!L37</f>
        <v>0</v>
      </c>
      <c r="M37" s="758">
        <f>+Cons_San!M37+Cons_San_L23!M37</f>
        <v>0</v>
      </c>
      <c r="N37" s="758">
        <f>+Cons_San!N37+Cons_San_L23!N37</f>
        <v>0</v>
      </c>
      <c r="O37" s="758">
        <f>+Cons_San!O37+Cons_San_L23!O37</f>
        <v>0</v>
      </c>
      <c r="P37" s="758">
        <f>+Cons_San!P37+Cons_San_L23!P37</f>
        <v>0</v>
      </c>
      <c r="Q37" s="758">
        <f>+Cons_San!Q37+Cons_San_L23!Q37</f>
        <v>0</v>
      </c>
      <c r="R37" s="758">
        <f>+Cons_San!R37+Cons_San_L23!R37</f>
        <v>0</v>
      </c>
      <c r="S37" s="758">
        <f>+Cons_San!S37+Cons_San_L23!S37</f>
        <v>0</v>
      </c>
      <c r="T37" s="758">
        <f>+Cons_San!T37+Cons_San_L23!T37</f>
        <v>0</v>
      </c>
      <c r="U37" s="758">
        <f>+Cons_San!U37+Cons_San_L23!U37</f>
        <v>0</v>
      </c>
      <c r="V37" s="758">
        <f>+Cons_San!V37+Cons_San_L23!V37</f>
        <v>0</v>
      </c>
      <c r="W37" s="758">
        <f>+Cons_San!W37+Cons_San_L23!W37</f>
        <v>0</v>
      </c>
      <c r="X37" s="758">
        <f>+Cons_San!X37+Cons_San_L23!X37</f>
        <v>0</v>
      </c>
      <c r="Y37" s="758">
        <f>+Cons_San!Y37+Cons_San_L23!Y37</f>
        <v>0</v>
      </c>
      <c r="Z37" s="758">
        <f>+Cons_San!Z37+Cons_San_L23!Z37</f>
        <v>0</v>
      </c>
      <c r="AA37" s="758">
        <f>+Cons_San!AA37+Cons_San_L23!AA37</f>
        <v>0</v>
      </c>
      <c r="AB37" s="758">
        <f>+Cons_San!AB37+Cons_San_L23!AB37</f>
        <v>0</v>
      </c>
      <c r="AC37" s="758">
        <f>+Cons_San!AC37+Cons_San_L23!AC37</f>
        <v>0</v>
      </c>
      <c r="AD37" s="758">
        <f>+Cons_San!AD37+Cons_San_L23!AD37</f>
        <v>0</v>
      </c>
      <c r="AE37" s="758">
        <f>+Cons_San!AE37+Cons_San_L23!AE37</f>
        <v>0</v>
      </c>
      <c r="AF37" s="758">
        <f>+Cons_San!AF37+Cons_San_L23!AF37</f>
        <v>0</v>
      </c>
      <c r="AG37" s="758">
        <f>+Cons_San!AG37+Cons_San_L23!AG37</f>
        <v>0</v>
      </c>
      <c r="AH37" s="758">
        <f>+Cons_San!AH37+Cons_San_L23!AH37</f>
        <v>0</v>
      </c>
      <c r="AI37" s="758">
        <f>+Cons_San!AI37+Cons_San_L23!AI37</f>
        <v>0</v>
      </c>
      <c r="AJ37" s="758">
        <f>+Cons_San!AJ37+Cons_San_L23!AJ37</f>
        <v>0</v>
      </c>
      <c r="AK37" s="758">
        <f>+Cons_San!AK37+Cons_San_L23!AK37</f>
        <v>0</v>
      </c>
      <c r="AL37" s="758">
        <f>+Cons_San!AL37+Cons_San_L23!AL37</f>
        <v>0</v>
      </c>
      <c r="AM37" s="758">
        <f>+Cons_San!AM37+Cons_San_L23!AM37</f>
        <v>0</v>
      </c>
      <c r="AN37" s="758">
        <f>+Cons_San!AN37+Cons_San_L23!AN37</f>
        <v>0</v>
      </c>
      <c r="AO37" s="758">
        <f>+Cons_San!AO37+Cons_San_L23!AO37</f>
        <v>0</v>
      </c>
      <c r="AP37" s="758">
        <f>+Cons_San!AP37+Cons_San_L23!AP37</f>
        <v>0</v>
      </c>
      <c r="AQ37" s="758">
        <f>+Cons_San!AQ37+Cons_San_L23!AQ37</f>
        <v>0</v>
      </c>
      <c r="AR37" s="758">
        <f>+Cons_San!AR37+Cons_San_L23!AR37</f>
        <v>0</v>
      </c>
      <c r="AS37" s="758">
        <f>+Cons_San!AS37+Cons_San_L23!AS37</f>
        <v>0</v>
      </c>
      <c r="AT37" s="758">
        <f>+Cons_San!AT37+Cons_San_L23!AT37</f>
        <v>0</v>
      </c>
      <c r="AU37" s="758">
        <f>+Cons_San!AU37+Cons_San_L23!AU37</f>
        <v>0</v>
      </c>
      <c r="AV37" s="758">
        <f>+Cons_San!AV37+Cons_San_L23!AV37</f>
        <v>0</v>
      </c>
      <c r="AW37" s="758">
        <f>+Cons_San!AW37+Cons_San_L23!AW37</f>
        <v>0</v>
      </c>
    </row>
    <row r="38" spans="1:49" ht="14.25">
      <c r="A38" s="336" t="s">
        <v>452</v>
      </c>
      <c r="B38" s="35" t="s">
        <v>453</v>
      </c>
      <c r="C38" s="36" t="s">
        <v>4904</v>
      </c>
      <c r="D38" s="998">
        <f ca="1">SUMIF(Codifica_CE!$D$2:$U$1241,$A38,Codifica_CE!$T$2:$T$1241)</f>
        <v>0</v>
      </c>
      <c r="E38" s="981">
        <f t="shared" si="0"/>
        <v>0</v>
      </c>
      <c r="F38" s="37" t="str">
        <f>Info!$B$2</f>
        <v>323</v>
      </c>
      <c r="G38" s="477"/>
      <c r="H38" s="758">
        <f>+Cons_San!H38+Cons_San_L23!H38</f>
        <v>0</v>
      </c>
      <c r="I38" s="758">
        <f>+Cons_San!I38+Cons_San_L23!I38</f>
        <v>0</v>
      </c>
      <c r="J38" s="758">
        <f>+Cons_San!J38+Cons_San_L23!J38</f>
        <v>0</v>
      </c>
      <c r="K38" s="758">
        <f>+Cons_San!K38+Cons_San_L23!K38</f>
        <v>0</v>
      </c>
      <c r="L38" s="758">
        <f>+Cons_San!L38+Cons_San_L23!L38</f>
        <v>0</v>
      </c>
      <c r="M38" s="758">
        <f>+Cons_San!M38+Cons_San_L23!M38</f>
        <v>0</v>
      </c>
      <c r="N38" s="758">
        <f>+Cons_San!N38+Cons_San_L23!N38</f>
        <v>0</v>
      </c>
      <c r="O38" s="758">
        <f>+Cons_San!O38+Cons_San_L23!O38</f>
        <v>0</v>
      </c>
      <c r="P38" s="758">
        <f>+Cons_San!P38+Cons_San_L23!P38</f>
        <v>0</v>
      </c>
      <c r="Q38" s="758">
        <f>+Cons_San!Q38+Cons_San_L23!Q38</f>
        <v>0</v>
      </c>
      <c r="R38" s="758">
        <f>+Cons_San!R38+Cons_San_L23!R38</f>
        <v>0</v>
      </c>
      <c r="S38" s="758">
        <f>+Cons_San!S38+Cons_San_L23!S38</f>
        <v>0</v>
      </c>
      <c r="T38" s="758">
        <f>+Cons_San!T38+Cons_San_L23!T38</f>
        <v>0</v>
      </c>
      <c r="U38" s="758">
        <f>+Cons_San!U38+Cons_San_L23!U38</f>
        <v>0</v>
      </c>
      <c r="V38" s="758">
        <f>+Cons_San!V38+Cons_San_L23!V38</f>
        <v>0</v>
      </c>
      <c r="W38" s="758">
        <f>+Cons_San!W38+Cons_San_L23!W38</f>
        <v>0</v>
      </c>
      <c r="X38" s="758">
        <f>+Cons_San!X38+Cons_San_L23!X38</f>
        <v>0</v>
      </c>
      <c r="Y38" s="758">
        <f>+Cons_San!Y38+Cons_San_L23!Y38</f>
        <v>0</v>
      </c>
      <c r="Z38" s="758">
        <f>+Cons_San!Z38+Cons_San_L23!Z38</f>
        <v>0</v>
      </c>
      <c r="AA38" s="758">
        <f>+Cons_San!AA38+Cons_San_L23!AA38</f>
        <v>0</v>
      </c>
      <c r="AB38" s="758">
        <f>+Cons_San!AB38+Cons_San_L23!AB38</f>
        <v>0</v>
      </c>
      <c r="AC38" s="758">
        <f>+Cons_San!AC38+Cons_San_L23!AC38</f>
        <v>0</v>
      </c>
      <c r="AD38" s="758">
        <f>+Cons_San!AD38+Cons_San_L23!AD38</f>
        <v>0</v>
      </c>
      <c r="AE38" s="758">
        <f>+Cons_San!AE38+Cons_San_L23!AE38</f>
        <v>0</v>
      </c>
      <c r="AF38" s="758">
        <f>+Cons_San!AF38+Cons_San_L23!AF38</f>
        <v>0</v>
      </c>
      <c r="AG38" s="758">
        <f>+Cons_San!AG38+Cons_San_L23!AG38</f>
        <v>0</v>
      </c>
      <c r="AH38" s="758">
        <f>+Cons_San!AH38+Cons_San_L23!AH38</f>
        <v>0</v>
      </c>
      <c r="AI38" s="758">
        <f>+Cons_San!AI38+Cons_San_L23!AI38</f>
        <v>0</v>
      </c>
      <c r="AJ38" s="758">
        <f>+Cons_San!AJ38+Cons_San_L23!AJ38</f>
        <v>0</v>
      </c>
      <c r="AK38" s="758">
        <f>+Cons_San!AK38+Cons_San_L23!AK38</f>
        <v>0</v>
      </c>
      <c r="AL38" s="758">
        <f>+Cons_San!AL38+Cons_San_L23!AL38</f>
        <v>0</v>
      </c>
      <c r="AM38" s="758">
        <f>+Cons_San!AM38+Cons_San_L23!AM38</f>
        <v>0</v>
      </c>
      <c r="AN38" s="758">
        <f>+Cons_San!AN38+Cons_San_L23!AN38</f>
        <v>0</v>
      </c>
      <c r="AO38" s="758">
        <f>+Cons_San!AO38+Cons_San_L23!AO38</f>
        <v>0</v>
      </c>
      <c r="AP38" s="758">
        <f>+Cons_San!AP38+Cons_San_L23!AP38</f>
        <v>0</v>
      </c>
      <c r="AQ38" s="758">
        <f>+Cons_San!AQ38+Cons_San_L23!AQ38</f>
        <v>0</v>
      </c>
      <c r="AR38" s="758">
        <f>+Cons_San!AR38+Cons_San_L23!AR38</f>
        <v>0</v>
      </c>
      <c r="AS38" s="758">
        <f>+Cons_San!AS38+Cons_San_L23!AS38</f>
        <v>0</v>
      </c>
      <c r="AT38" s="758">
        <f>+Cons_San!AT38+Cons_San_L23!AT38</f>
        <v>0</v>
      </c>
      <c r="AU38" s="758">
        <f>+Cons_San!AU38+Cons_San_L23!AU38</f>
        <v>0</v>
      </c>
      <c r="AV38" s="758">
        <f>+Cons_San!AV38+Cons_San_L23!AV38</f>
        <v>0</v>
      </c>
      <c r="AW38" s="758">
        <f>+Cons_San!AW38+Cons_San_L23!AW38</f>
        <v>0</v>
      </c>
    </row>
    <row r="39" spans="1:49" ht="14.25">
      <c r="A39" s="478" t="s">
        <v>454</v>
      </c>
      <c r="B39" s="479" t="s">
        <v>455</v>
      </c>
      <c r="C39" s="480" t="s">
        <v>4904</v>
      </c>
      <c r="D39" s="998">
        <f ca="1">SUMIF(Codifica_CE!$D$2:$U$1241,$A39,Codifica_CE!$T$2:$T$1241)</f>
        <v>0</v>
      </c>
      <c r="E39" s="981">
        <f t="shared" si="0"/>
        <v>0</v>
      </c>
      <c r="F39" s="37" t="str">
        <f>Info!$B$2</f>
        <v>323</v>
      </c>
      <c r="G39" s="477"/>
      <c r="H39" s="758">
        <f>+Cons_San!H39+Cons_San_L23!H39</f>
        <v>0</v>
      </c>
      <c r="I39" s="758">
        <f>+Cons_San!I39+Cons_San_L23!I39</f>
        <v>0</v>
      </c>
      <c r="J39" s="758">
        <f>+Cons_San!J39+Cons_San_L23!J39</f>
        <v>0</v>
      </c>
      <c r="K39" s="758">
        <f>+Cons_San!K39+Cons_San_L23!K39</f>
        <v>0</v>
      </c>
      <c r="L39" s="758">
        <f>+Cons_San!L39+Cons_San_L23!L39</f>
        <v>0</v>
      </c>
      <c r="M39" s="758">
        <f>+Cons_San!M39+Cons_San_L23!M39</f>
        <v>0</v>
      </c>
      <c r="N39" s="758">
        <f>+Cons_San!N39+Cons_San_L23!N39</f>
        <v>0</v>
      </c>
      <c r="O39" s="758">
        <f>+Cons_San!O39+Cons_San_L23!O39</f>
        <v>0</v>
      </c>
      <c r="P39" s="758">
        <f>+Cons_San!P39+Cons_San_L23!P39</f>
        <v>0</v>
      </c>
      <c r="Q39" s="758">
        <f>+Cons_San!Q39+Cons_San_L23!Q39</f>
        <v>0</v>
      </c>
      <c r="R39" s="758">
        <f>+Cons_San!R39+Cons_San_L23!R39</f>
        <v>0</v>
      </c>
      <c r="S39" s="758">
        <f>+Cons_San!S39+Cons_San_L23!S39</f>
        <v>0</v>
      </c>
      <c r="T39" s="758">
        <f>+Cons_San!T39+Cons_San_L23!T39</f>
        <v>0</v>
      </c>
      <c r="U39" s="758">
        <f>+Cons_San!U39+Cons_San_L23!U39</f>
        <v>0</v>
      </c>
      <c r="V39" s="758">
        <f>+Cons_San!V39+Cons_San_L23!V39</f>
        <v>0</v>
      </c>
      <c r="W39" s="758">
        <f>+Cons_San!W39+Cons_San_L23!W39</f>
        <v>0</v>
      </c>
      <c r="X39" s="758">
        <f>+Cons_San!X39+Cons_San_L23!X39</f>
        <v>0</v>
      </c>
      <c r="Y39" s="758">
        <f>+Cons_San!Y39+Cons_San_L23!Y39</f>
        <v>0</v>
      </c>
      <c r="Z39" s="758">
        <f>+Cons_San!Z39+Cons_San_L23!Z39</f>
        <v>0</v>
      </c>
      <c r="AA39" s="758">
        <f>+Cons_San!AA39+Cons_San_L23!AA39</f>
        <v>0</v>
      </c>
      <c r="AB39" s="758">
        <f>+Cons_San!AB39+Cons_San_L23!AB39</f>
        <v>0</v>
      </c>
      <c r="AC39" s="758">
        <f>+Cons_San!AC39+Cons_San_L23!AC39</f>
        <v>0</v>
      </c>
      <c r="AD39" s="758">
        <f>+Cons_San!AD39+Cons_San_L23!AD39</f>
        <v>0</v>
      </c>
      <c r="AE39" s="758">
        <f>+Cons_San!AE39+Cons_San_L23!AE39</f>
        <v>0</v>
      </c>
      <c r="AF39" s="758">
        <f>+Cons_San!AF39+Cons_San_L23!AF39</f>
        <v>0</v>
      </c>
      <c r="AG39" s="758">
        <f>+Cons_San!AG39+Cons_San_L23!AG39</f>
        <v>0</v>
      </c>
      <c r="AH39" s="758">
        <f>+Cons_San!AH39+Cons_San_L23!AH39</f>
        <v>0</v>
      </c>
      <c r="AI39" s="758">
        <f>+Cons_San!AI39+Cons_San_L23!AI39</f>
        <v>0</v>
      </c>
      <c r="AJ39" s="758">
        <f>+Cons_San!AJ39+Cons_San_L23!AJ39</f>
        <v>0</v>
      </c>
      <c r="AK39" s="758">
        <f>+Cons_San!AK39+Cons_San_L23!AK39</f>
        <v>0</v>
      </c>
      <c r="AL39" s="758">
        <f>+Cons_San!AL39+Cons_San_L23!AL39</f>
        <v>0</v>
      </c>
      <c r="AM39" s="758">
        <f>+Cons_San!AM39+Cons_San_L23!AM39</f>
        <v>0</v>
      </c>
      <c r="AN39" s="758">
        <f>+Cons_San!AN39+Cons_San_L23!AN39</f>
        <v>0</v>
      </c>
      <c r="AO39" s="758">
        <f>+Cons_San!AO39+Cons_San_L23!AO39</f>
        <v>0</v>
      </c>
      <c r="AP39" s="758">
        <f>+Cons_San!AP39+Cons_San_L23!AP39</f>
        <v>0</v>
      </c>
      <c r="AQ39" s="758">
        <f>+Cons_San!AQ39+Cons_San_L23!AQ39</f>
        <v>0</v>
      </c>
      <c r="AR39" s="758">
        <f>+Cons_San!AR39+Cons_San_L23!AR39</f>
        <v>0</v>
      </c>
      <c r="AS39" s="758">
        <f>+Cons_San!AS39+Cons_San_L23!AS39</f>
        <v>0</v>
      </c>
      <c r="AT39" s="758">
        <f>+Cons_San!AT39+Cons_San_L23!AT39</f>
        <v>0</v>
      </c>
      <c r="AU39" s="758">
        <f>+Cons_San!AU39+Cons_San_L23!AU39</f>
        <v>0</v>
      </c>
      <c r="AV39" s="758">
        <f>+Cons_San!AV39+Cons_San_L23!AV39</f>
        <v>0</v>
      </c>
      <c r="AW39" s="758">
        <f>+Cons_San!AW39+Cons_San_L23!AW39</f>
        <v>0</v>
      </c>
    </row>
    <row r="40" spans="1:49" ht="14.25">
      <c r="A40" s="336" t="s">
        <v>463</v>
      </c>
      <c r="B40" s="35" t="s">
        <v>464</v>
      </c>
      <c r="C40" s="36" t="s">
        <v>4904</v>
      </c>
      <c r="D40" s="998">
        <f ca="1">SUMIF(Codifica_CE!$D$2:$U$1241,$A40,Codifica_CE!$T$2:$T$1241)</f>
        <v>0</v>
      </c>
      <c r="E40" s="981">
        <f t="shared" si="0"/>
        <v>0</v>
      </c>
      <c r="F40" s="37" t="str">
        <f>Info!$B$2</f>
        <v>323</v>
      </c>
      <c r="G40" s="477"/>
      <c r="H40" s="758">
        <f>+Cons_San!H40+Cons_San_L23!H40</f>
        <v>0</v>
      </c>
      <c r="I40" s="758">
        <f>+Cons_San!I40+Cons_San_L23!I40</f>
        <v>0</v>
      </c>
      <c r="J40" s="758">
        <f>+Cons_San!J40+Cons_San_L23!J40</f>
        <v>0</v>
      </c>
      <c r="K40" s="758">
        <f>+Cons_San!K40+Cons_San_L23!K40</f>
        <v>0</v>
      </c>
      <c r="L40" s="758">
        <f>+Cons_San!L40+Cons_San_L23!L40</f>
        <v>0</v>
      </c>
      <c r="M40" s="758">
        <f>+Cons_San!M40+Cons_San_L23!M40</f>
        <v>0</v>
      </c>
      <c r="N40" s="758">
        <f>+Cons_San!N40+Cons_San_L23!N40</f>
        <v>0</v>
      </c>
      <c r="O40" s="758">
        <f>+Cons_San!O40+Cons_San_L23!O40</f>
        <v>0</v>
      </c>
      <c r="P40" s="758">
        <f>+Cons_San!P40+Cons_San_L23!P40</f>
        <v>0</v>
      </c>
      <c r="Q40" s="758">
        <f>+Cons_San!Q40+Cons_San_L23!Q40</f>
        <v>0</v>
      </c>
      <c r="R40" s="758">
        <f>+Cons_San!R40+Cons_San_L23!R40</f>
        <v>0</v>
      </c>
      <c r="S40" s="758">
        <f>+Cons_San!S40+Cons_San_L23!S40</f>
        <v>0</v>
      </c>
      <c r="T40" s="758">
        <f>+Cons_San!T40+Cons_San_L23!T40</f>
        <v>0</v>
      </c>
      <c r="U40" s="758">
        <f>+Cons_San!U40+Cons_San_L23!U40</f>
        <v>0</v>
      </c>
      <c r="V40" s="758">
        <f>+Cons_San!V40+Cons_San_L23!V40</f>
        <v>0</v>
      </c>
      <c r="W40" s="758">
        <f>+Cons_San!W40+Cons_San_L23!W40</f>
        <v>0</v>
      </c>
      <c r="X40" s="758">
        <f>+Cons_San!X40+Cons_San_L23!X40</f>
        <v>0</v>
      </c>
      <c r="Y40" s="758">
        <f>+Cons_San!Y40+Cons_San_L23!Y40</f>
        <v>0</v>
      </c>
      <c r="Z40" s="758">
        <f>+Cons_San!Z40+Cons_San_L23!Z40</f>
        <v>0</v>
      </c>
      <c r="AA40" s="758">
        <f>+Cons_San!AA40+Cons_San_L23!AA40</f>
        <v>0</v>
      </c>
      <c r="AB40" s="758">
        <f>+Cons_San!AB40+Cons_San_L23!AB40</f>
        <v>0</v>
      </c>
      <c r="AC40" s="758">
        <f>+Cons_San!AC40+Cons_San_L23!AC40</f>
        <v>0</v>
      </c>
      <c r="AD40" s="758">
        <f>+Cons_San!AD40+Cons_San_L23!AD40</f>
        <v>0</v>
      </c>
      <c r="AE40" s="758">
        <f>+Cons_San!AE40+Cons_San_L23!AE40</f>
        <v>0</v>
      </c>
      <c r="AF40" s="758">
        <f>+Cons_San!AF40+Cons_San_L23!AF40</f>
        <v>0</v>
      </c>
      <c r="AG40" s="758">
        <f>+Cons_San!AG40+Cons_San_L23!AG40</f>
        <v>0</v>
      </c>
      <c r="AH40" s="758">
        <f>+Cons_San!AH40+Cons_San_L23!AH40</f>
        <v>0</v>
      </c>
      <c r="AI40" s="758">
        <f>+Cons_San!AI40+Cons_San_L23!AI40</f>
        <v>0</v>
      </c>
      <c r="AJ40" s="758">
        <f>+Cons_San!AJ40+Cons_San_L23!AJ40</f>
        <v>0</v>
      </c>
      <c r="AK40" s="758">
        <f>+Cons_San!AK40+Cons_San_L23!AK40</f>
        <v>0</v>
      </c>
      <c r="AL40" s="758">
        <f>+Cons_San!AL40+Cons_San_L23!AL40</f>
        <v>0</v>
      </c>
      <c r="AM40" s="758">
        <f>+Cons_San!AM40+Cons_San_L23!AM40</f>
        <v>0</v>
      </c>
      <c r="AN40" s="758">
        <f>+Cons_San!AN40+Cons_San_L23!AN40</f>
        <v>0</v>
      </c>
      <c r="AO40" s="758">
        <f>+Cons_San!AO40+Cons_San_L23!AO40</f>
        <v>0</v>
      </c>
      <c r="AP40" s="758">
        <f>+Cons_San!AP40+Cons_San_L23!AP40</f>
        <v>0</v>
      </c>
      <c r="AQ40" s="758">
        <f>+Cons_San!AQ40+Cons_San_L23!AQ40</f>
        <v>0</v>
      </c>
      <c r="AR40" s="758">
        <f>+Cons_San!AR40+Cons_San_L23!AR40</f>
        <v>0</v>
      </c>
      <c r="AS40" s="758">
        <f>+Cons_San!AS40+Cons_San_L23!AS40</f>
        <v>0</v>
      </c>
      <c r="AT40" s="758">
        <f>+Cons_San!AT40+Cons_San_L23!AT40</f>
        <v>0</v>
      </c>
      <c r="AU40" s="758">
        <f>+Cons_San!AU40+Cons_San_L23!AU40</f>
        <v>0</v>
      </c>
      <c r="AV40" s="758">
        <f>+Cons_San!AV40+Cons_San_L23!AV40</f>
        <v>0</v>
      </c>
      <c r="AW40" s="758">
        <f>+Cons_San!AW40+Cons_San_L23!AW40</f>
        <v>0</v>
      </c>
    </row>
    <row r="41" spans="1:49" ht="14.25">
      <c r="A41" s="336" t="s">
        <v>465</v>
      </c>
      <c r="B41" s="35" t="s">
        <v>466</v>
      </c>
      <c r="C41" s="36" t="s">
        <v>4904</v>
      </c>
      <c r="D41" s="998">
        <f ca="1">SUMIF(Codifica_CE!$D$2:$U$1241,$A41,Codifica_CE!$T$2:$T$1241)</f>
        <v>0</v>
      </c>
      <c r="E41" s="981">
        <f t="shared" si="0"/>
        <v>0</v>
      </c>
      <c r="F41" s="37" t="str">
        <f>Info!$B$2</f>
        <v>323</v>
      </c>
      <c r="G41" s="477"/>
      <c r="H41" s="758">
        <f>+Cons_San!H41+Cons_San_L23!H41</f>
        <v>0</v>
      </c>
      <c r="I41" s="758">
        <f>+Cons_San!I41+Cons_San_L23!I41</f>
        <v>0</v>
      </c>
      <c r="J41" s="758">
        <f>+Cons_San!J41+Cons_San_L23!J41</f>
        <v>0</v>
      </c>
      <c r="K41" s="758">
        <f>+Cons_San!K41+Cons_San_L23!K41</f>
        <v>0</v>
      </c>
      <c r="L41" s="758">
        <f>+Cons_San!L41+Cons_San_L23!L41</f>
        <v>0</v>
      </c>
      <c r="M41" s="758">
        <f>+Cons_San!M41+Cons_San_L23!M41</f>
        <v>0</v>
      </c>
      <c r="N41" s="758">
        <f>+Cons_San!N41+Cons_San_L23!N41</f>
        <v>0</v>
      </c>
      <c r="O41" s="758">
        <f>+Cons_San!O41+Cons_San_L23!O41</f>
        <v>0</v>
      </c>
      <c r="P41" s="758">
        <f>+Cons_San!P41+Cons_San_L23!P41</f>
        <v>0</v>
      </c>
      <c r="Q41" s="758">
        <f>+Cons_San!Q41+Cons_San_L23!Q41</f>
        <v>0</v>
      </c>
      <c r="R41" s="758">
        <f>+Cons_San!R41+Cons_San_L23!R41</f>
        <v>0</v>
      </c>
      <c r="S41" s="758">
        <f>+Cons_San!S41+Cons_San_L23!S41</f>
        <v>0</v>
      </c>
      <c r="T41" s="758">
        <f>+Cons_San!T41+Cons_San_L23!T41</f>
        <v>0</v>
      </c>
      <c r="U41" s="758">
        <f>+Cons_San!U41+Cons_San_L23!U41</f>
        <v>0</v>
      </c>
      <c r="V41" s="758">
        <f>+Cons_San!V41+Cons_San_L23!V41</f>
        <v>0</v>
      </c>
      <c r="W41" s="758">
        <f>+Cons_San!W41+Cons_San_L23!W41</f>
        <v>0</v>
      </c>
      <c r="X41" s="758">
        <f>+Cons_San!X41+Cons_San_L23!X41</f>
        <v>0</v>
      </c>
      <c r="Y41" s="758">
        <f>+Cons_San!Y41+Cons_San_L23!Y41</f>
        <v>0</v>
      </c>
      <c r="Z41" s="758">
        <f>+Cons_San!Z41+Cons_San_L23!Z41</f>
        <v>0</v>
      </c>
      <c r="AA41" s="758">
        <f>+Cons_San!AA41+Cons_San_L23!AA41</f>
        <v>0</v>
      </c>
      <c r="AB41" s="758">
        <f>+Cons_San!AB41+Cons_San_L23!AB41</f>
        <v>0</v>
      </c>
      <c r="AC41" s="758">
        <f>+Cons_San!AC41+Cons_San_L23!AC41</f>
        <v>0</v>
      </c>
      <c r="AD41" s="758">
        <f>+Cons_San!AD41+Cons_San_L23!AD41</f>
        <v>0</v>
      </c>
      <c r="AE41" s="758">
        <f>+Cons_San!AE41+Cons_San_L23!AE41</f>
        <v>0</v>
      </c>
      <c r="AF41" s="758">
        <f>+Cons_San!AF41+Cons_San_L23!AF41</f>
        <v>0</v>
      </c>
      <c r="AG41" s="758">
        <f>+Cons_San!AG41+Cons_San_L23!AG41</f>
        <v>0</v>
      </c>
      <c r="AH41" s="758">
        <f>+Cons_San!AH41+Cons_San_L23!AH41</f>
        <v>0</v>
      </c>
      <c r="AI41" s="758">
        <f>+Cons_San!AI41+Cons_San_L23!AI41</f>
        <v>0</v>
      </c>
      <c r="AJ41" s="758">
        <f>+Cons_San!AJ41+Cons_San_L23!AJ41</f>
        <v>0</v>
      </c>
      <c r="AK41" s="758">
        <f>+Cons_San!AK41+Cons_San_L23!AK41</f>
        <v>0</v>
      </c>
      <c r="AL41" s="758">
        <f>+Cons_San!AL41+Cons_San_L23!AL41</f>
        <v>0</v>
      </c>
      <c r="AM41" s="758">
        <f>+Cons_San!AM41+Cons_San_L23!AM41</f>
        <v>0</v>
      </c>
      <c r="AN41" s="758">
        <f>+Cons_San!AN41+Cons_San_L23!AN41</f>
        <v>0</v>
      </c>
      <c r="AO41" s="758">
        <f>+Cons_San!AO41+Cons_San_L23!AO41</f>
        <v>0</v>
      </c>
      <c r="AP41" s="758">
        <f>+Cons_San!AP41+Cons_San_L23!AP41</f>
        <v>0</v>
      </c>
      <c r="AQ41" s="758">
        <f>+Cons_San!AQ41+Cons_San_L23!AQ41</f>
        <v>0</v>
      </c>
      <c r="AR41" s="758">
        <f>+Cons_San!AR41+Cons_San_L23!AR41</f>
        <v>0</v>
      </c>
      <c r="AS41" s="758">
        <f>+Cons_San!AS41+Cons_San_L23!AS41</f>
        <v>0</v>
      </c>
      <c r="AT41" s="758">
        <f>+Cons_San!AT41+Cons_San_L23!AT41</f>
        <v>0</v>
      </c>
      <c r="AU41" s="758">
        <f>+Cons_San!AU41+Cons_San_L23!AU41</f>
        <v>0</v>
      </c>
      <c r="AV41" s="758">
        <f>+Cons_San!AV41+Cons_San_L23!AV41</f>
        <v>0</v>
      </c>
      <c r="AW41" s="758">
        <f>+Cons_San!AW41+Cons_San_L23!AW41</f>
        <v>0</v>
      </c>
    </row>
    <row r="42" spans="1:49" ht="25.5">
      <c r="A42" s="336" t="s">
        <v>494</v>
      </c>
      <c r="B42" s="35" t="s">
        <v>496</v>
      </c>
      <c r="C42" s="36" t="s">
        <v>4904</v>
      </c>
      <c r="D42" s="998">
        <f ca="1">SUMIF(Codifica_CE!$D$2:$U$1241,$A42,Codifica_CE!$T$2:$T$1241)</f>
        <v>0</v>
      </c>
      <c r="E42" s="981">
        <f t="shared" si="0"/>
        <v>0</v>
      </c>
      <c r="F42" s="37" t="str">
        <f>Info!$B$2</f>
        <v>323</v>
      </c>
      <c r="G42" s="477"/>
      <c r="H42" s="758">
        <f>+Cons_San!H42+Cons_San_L23!H42</f>
        <v>0</v>
      </c>
      <c r="I42" s="758">
        <f>+Cons_San!I42+Cons_San_L23!I42</f>
        <v>0</v>
      </c>
      <c r="J42" s="758">
        <f>+Cons_San!J42+Cons_San_L23!J42</f>
        <v>0</v>
      </c>
      <c r="K42" s="758">
        <f>+Cons_San!K42+Cons_San_L23!K42</f>
        <v>0</v>
      </c>
      <c r="L42" s="758">
        <f>+Cons_San!L42+Cons_San_L23!L42</f>
        <v>0</v>
      </c>
      <c r="M42" s="758">
        <f>+Cons_San!M42+Cons_San_L23!M42</f>
        <v>0</v>
      </c>
      <c r="N42" s="758">
        <f>+Cons_San!N42+Cons_San_L23!N42</f>
        <v>0</v>
      </c>
      <c r="O42" s="758">
        <f>+Cons_San!O42+Cons_San_L23!O42</f>
        <v>0</v>
      </c>
      <c r="P42" s="758">
        <f>+Cons_San!P42+Cons_San_L23!P42</f>
        <v>0</v>
      </c>
      <c r="Q42" s="758">
        <f>+Cons_San!Q42+Cons_San_L23!Q42</f>
        <v>0</v>
      </c>
      <c r="R42" s="758">
        <f>+Cons_San!R42+Cons_San_L23!R42</f>
        <v>0</v>
      </c>
      <c r="S42" s="758">
        <f>+Cons_San!S42+Cons_San_L23!S42</f>
        <v>0</v>
      </c>
      <c r="T42" s="758">
        <f>+Cons_San!T42+Cons_San_L23!T42</f>
        <v>0</v>
      </c>
      <c r="U42" s="758">
        <f>+Cons_San!U42+Cons_San_L23!U42</f>
        <v>0</v>
      </c>
      <c r="V42" s="758">
        <f>+Cons_San!V42+Cons_San_L23!V42</f>
        <v>0</v>
      </c>
      <c r="W42" s="758">
        <f>+Cons_San!W42+Cons_San_L23!W42</f>
        <v>0</v>
      </c>
      <c r="X42" s="758">
        <f>+Cons_San!X42+Cons_San_L23!X42</f>
        <v>0</v>
      </c>
      <c r="Y42" s="758">
        <f>+Cons_San!Y42+Cons_San_L23!Y42</f>
        <v>0</v>
      </c>
      <c r="Z42" s="758">
        <f>+Cons_San!Z42+Cons_San_L23!Z42</f>
        <v>0</v>
      </c>
      <c r="AA42" s="758">
        <f>+Cons_San!AA42+Cons_San_L23!AA42</f>
        <v>0</v>
      </c>
      <c r="AB42" s="758">
        <f>+Cons_San!AB42+Cons_San_L23!AB42</f>
        <v>0</v>
      </c>
      <c r="AC42" s="758">
        <f>+Cons_San!AC42+Cons_San_L23!AC42</f>
        <v>0</v>
      </c>
      <c r="AD42" s="758">
        <f>+Cons_San!AD42+Cons_San_L23!AD42</f>
        <v>0</v>
      </c>
      <c r="AE42" s="758">
        <f>+Cons_San!AE42+Cons_San_L23!AE42</f>
        <v>0</v>
      </c>
      <c r="AF42" s="758">
        <f>+Cons_San!AF42+Cons_San_L23!AF42</f>
        <v>0</v>
      </c>
      <c r="AG42" s="758">
        <f>+Cons_San!AG42+Cons_San_L23!AG42</f>
        <v>0</v>
      </c>
      <c r="AH42" s="758">
        <f>+Cons_San!AH42+Cons_San_L23!AH42</f>
        <v>0</v>
      </c>
      <c r="AI42" s="758">
        <f>+Cons_San!AI42+Cons_San_L23!AI42</f>
        <v>0</v>
      </c>
      <c r="AJ42" s="758">
        <f>+Cons_San!AJ42+Cons_San_L23!AJ42</f>
        <v>0</v>
      </c>
      <c r="AK42" s="758">
        <f>+Cons_San!AK42+Cons_San_L23!AK42</f>
        <v>0</v>
      </c>
      <c r="AL42" s="758">
        <f>+Cons_San!AL42+Cons_San_L23!AL42</f>
        <v>0</v>
      </c>
      <c r="AM42" s="758">
        <f>+Cons_San!AM42+Cons_San_L23!AM42</f>
        <v>0</v>
      </c>
      <c r="AN42" s="758">
        <f>+Cons_San!AN42+Cons_San_L23!AN42</f>
        <v>0</v>
      </c>
      <c r="AO42" s="758">
        <f>+Cons_San!AO42+Cons_San_L23!AO42</f>
        <v>0</v>
      </c>
      <c r="AP42" s="758">
        <f>+Cons_San!AP42+Cons_San_L23!AP42</f>
        <v>0</v>
      </c>
      <c r="AQ42" s="758">
        <f>+Cons_San!AQ42+Cons_San_L23!AQ42</f>
        <v>0</v>
      </c>
      <c r="AR42" s="758">
        <f>+Cons_San!AR42+Cons_San_L23!AR42</f>
        <v>0</v>
      </c>
      <c r="AS42" s="758">
        <f>+Cons_San!AS42+Cons_San_L23!AS42</f>
        <v>0</v>
      </c>
      <c r="AT42" s="758">
        <f>+Cons_San!AT42+Cons_San_L23!AT42</f>
        <v>0</v>
      </c>
      <c r="AU42" s="758">
        <f>+Cons_San!AU42+Cons_San_L23!AU42</f>
        <v>0</v>
      </c>
      <c r="AV42" s="758">
        <f>+Cons_San!AV42+Cons_San_L23!AV42</f>
        <v>0</v>
      </c>
      <c r="AW42" s="758">
        <f>+Cons_San!AW42+Cons_San_L23!AW42</f>
        <v>0</v>
      </c>
    </row>
    <row r="43" spans="1:49" ht="25.5">
      <c r="A43" s="336" t="s">
        <v>500</v>
      </c>
      <c r="B43" s="35" t="s">
        <v>502</v>
      </c>
      <c r="C43" s="36" t="s">
        <v>4904</v>
      </c>
      <c r="D43" s="998">
        <f ca="1">SUMIF(Codifica_CE!$D$2:$U$1241,$A43,Codifica_CE!$T$2:$T$1241)</f>
        <v>0</v>
      </c>
      <c r="E43" s="981">
        <f t="shared" si="0"/>
        <v>0</v>
      </c>
      <c r="F43" s="37" t="str">
        <f>Info!$B$2</f>
        <v>323</v>
      </c>
      <c r="G43" s="477"/>
      <c r="H43" s="758">
        <f>+Cons_San!H43+Cons_San_L23!H43</f>
        <v>0</v>
      </c>
      <c r="I43" s="758">
        <f>+Cons_San!I43+Cons_San_L23!I43</f>
        <v>0</v>
      </c>
      <c r="J43" s="758">
        <f>+Cons_San!J43+Cons_San_L23!J43</f>
        <v>0</v>
      </c>
      <c r="K43" s="758">
        <f>+Cons_San!K43+Cons_San_L23!K43</f>
        <v>0</v>
      </c>
      <c r="L43" s="758">
        <f>+Cons_San!L43+Cons_San_L23!L43</f>
        <v>0</v>
      </c>
      <c r="M43" s="758">
        <f>+Cons_San!M43+Cons_San_L23!M43</f>
        <v>0</v>
      </c>
      <c r="N43" s="758">
        <f>+Cons_San!N43+Cons_San_L23!N43</f>
        <v>0</v>
      </c>
      <c r="O43" s="758">
        <f>+Cons_San!O43+Cons_San_L23!O43</f>
        <v>0</v>
      </c>
      <c r="P43" s="758">
        <f>+Cons_San!P43+Cons_San_L23!P43</f>
        <v>0</v>
      </c>
      <c r="Q43" s="758">
        <f>+Cons_San!Q43+Cons_San_L23!Q43</f>
        <v>0</v>
      </c>
      <c r="R43" s="758">
        <f>+Cons_San!R43+Cons_San_L23!R43</f>
        <v>0</v>
      </c>
      <c r="S43" s="758">
        <f>+Cons_San!S43+Cons_San_L23!S43</f>
        <v>0</v>
      </c>
      <c r="T43" s="758">
        <f>+Cons_San!T43+Cons_San_L23!T43</f>
        <v>0</v>
      </c>
      <c r="U43" s="758">
        <f>+Cons_San!U43+Cons_San_L23!U43</f>
        <v>0</v>
      </c>
      <c r="V43" s="758">
        <f>+Cons_San!V43+Cons_San_L23!V43</f>
        <v>0</v>
      </c>
      <c r="W43" s="758">
        <f>+Cons_San!W43+Cons_San_L23!W43</f>
        <v>0</v>
      </c>
      <c r="X43" s="758">
        <f>+Cons_San!X43+Cons_San_L23!X43</f>
        <v>0</v>
      </c>
      <c r="Y43" s="758">
        <f>+Cons_San!Y43+Cons_San_L23!Y43</f>
        <v>0</v>
      </c>
      <c r="Z43" s="758">
        <f>+Cons_San!Z43+Cons_San_L23!Z43</f>
        <v>0</v>
      </c>
      <c r="AA43" s="758">
        <f>+Cons_San!AA43+Cons_San_L23!AA43</f>
        <v>0</v>
      </c>
      <c r="AB43" s="758">
        <f>+Cons_San!AB43+Cons_San_L23!AB43</f>
        <v>0</v>
      </c>
      <c r="AC43" s="758">
        <f>+Cons_San!AC43+Cons_San_L23!AC43</f>
        <v>0</v>
      </c>
      <c r="AD43" s="758">
        <f>+Cons_San!AD43+Cons_San_L23!AD43</f>
        <v>0</v>
      </c>
      <c r="AE43" s="758">
        <f>+Cons_San!AE43+Cons_San_L23!AE43</f>
        <v>0</v>
      </c>
      <c r="AF43" s="758">
        <f>+Cons_San!AF43+Cons_San_L23!AF43</f>
        <v>0</v>
      </c>
      <c r="AG43" s="758">
        <f>+Cons_San!AG43+Cons_San_L23!AG43</f>
        <v>0</v>
      </c>
      <c r="AH43" s="758">
        <f>+Cons_San!AH43+Cons_San_L23!AH43</f>
        <v>0</v>
      </c>
      <c r="AI43" s="758">
        <f>+Cons_San!AI43+Cons_San_L23!AI43</f>
        <v>0</v>
      </c>
      <c r="AJ43" s="758">
        <f>+Cons_San!AJ43+Cons_San_L23!AJ43</f>
        <v>0</v>
      </c>
      <c r="AK43" s="758">
        <f>+Cons_San!AK43+Cons_San_L23!AK43</f>
        <v>0</v>
      </c>
      <c r="AL43" s="758">
        <f>+Cons_San!AL43+Cons_San_L23!AL43</f>
        <v>0</v>
      </c>
      <c r="AM43" s="758">
        <f>+Cons_San!AM43+Cons_San_L23!AM43</f>
        <v>0</v>
      </c>
      <c r="AN43" s="758">
        <f>+Cons_San!AN43+Cons_San_L23!AN43</f>
        <v>0</v>
      </c>
      <c r="AO43" s="758">
        <f>+Cons_San!AO43+Cons_San_L23!AO43</f>
        <v>0</v>
      </c>
      <c r="AP43" s="758">
        <f>+Cons_San!AP43+Cons_San_L23!AP43</f>
        <v>0</v>
      </c>
      <c r="AQ43" s="758">
        <f>+Cons_San!AQ43+Cons_San_L23!AQ43</f>
        <v>0</v>
      </c>
      <c r="AR43" s="758">
        <f>+Cons_San!AR43+Cons_San_L23!AR43</f>
        <v>0</v>
      </c>
      <c r="AS43" s="758">
        <f>+Cons_San!AS43+Cons_San_L23!AS43</f>
        <v>0</v>
      </c>
      <c r="AT43" s="758">
        <f>+Cons_San!AT43+Cons_San_L23!AT43</f>
        <v>0</v>
      </c>
      <c r="AU43" s="758">
        <f>+Cons_San!AU43+Cons_San_L23!AU43</f>
        <v>0</v>
      </c>
      <c r="AV43" s="758">
        <f>+Cons_San!AV43+Cons_San_L23!AV43</f>
        <v>0</v>
      </c>
      <c r="AW43" s="758">
        <f>+Cons_San!AW43+Cons_San_L23!AW43</f>
        <v>0</v>
      </c>
    </row>
    <row r="44" spans="1:49" ht="25.5">
      <c r="A44" s="336" t="s">
        <v>521</v>
      </c>
      <c r="B44" s="35" t="s">
        <v>522</v>
      </c>
      <c r="C44" s="36" t="s">
        <v>4904</v>
      </c>
      <c r="D44" s="998">
        <f ca="1">SUMIF(Codifica_CE!$D$2:$U$1241,$A44,Codifica_CE!$T$2:$T$1241)</f>
        <v>1</v>
      </c>
      <c r="E44" s="981">
        <f t="shared" si="0"/>
        <v>1</v>
      </c>
      <c r="F44" s="37" t="str">
        <f>Info!$B$2</f>
        <v>323</v>
      </c>
      <c r="G44" s="477"/>
      <c r="H44" s="758">
        <f>+Cons_San!H44+Cons_San_L23!H44</f>
        <v>0</v>
      </c>
      <c r="I44" s="758">
        <f>+Cons_San!I44+Cons_San_L23!I44</f>
        <v>0</v>
      </c>
      <c r="J44" s="758">
        <f>+Cons_San!J44+Cons_San_L23!J44</f>
        <v>0</v>
      </c>
      <c r="K44" s="758">
        <f>+Cons_San!K44+Cons_San_L23!K44</f>
        <v>0</v>
      </c>
      <c r="L44" s="758">
        <f>+Cons_San!L44+Cons_San_L23!L44</f>
        <v>0</v>
      </c>
      <c r="M44" s="758">
        <f>+Cons_San!M44+Cons_San_L23!M44</f>
        <v>0</v>
      </c>
      <c r="N44" s="758">
        <f>+Cons_San!N44+Cons_San_L23!N44</f>
        <v>0</v>
      </c>
      <c r="O44" s="758">
        <f>+Cons_San!O44+Cons_San_L23!O44</f>
        <v>0</v>
      </c>
      <c r="P44" s="758">
        <f>+Cons_San!P44+Cons_San_L23!P44</f>
        <v>0</v>
      </c>
      <c r="Q44" s="758">
        <f>+Cons_San!Q44+Cons_San_L23!Q44</f>
        <v>0</v>
      </c>
      <c r="R44" s="758">
        <f>+Cons_San!R44+Cons_San_L23!R44</f>
        <v>0</v>
      </c>
      <c r="S44" s="758">
        <f>+Cons_San!S44+Cons_San_L23!S44</f>
        <v>0</v>
      </c>
      <c r="T44" s="758">
        <f>+Cons_San!T44+Cons_San_L23!T44</f>
        <v>0</v>
      </c>
      <c r="U44" s="758">
        <f>+Cons_San!U44+Cons_San_L23!U44</f>
        <v>0</v>
      </c>
      <c r="V44" s="758">
        <f>+Cons_San!V44+Cons_San_L23!V44</f>
        <v>0</v>
      </c>
      <c r="W44" s="758">
        <f>+Cons_San!W44+Cons_San_L23!W44</f>
        <v>0</v>
      </c>
      <c r="X44" s="758">
        <f>+Cons_San!X44+Cons_San_L23!X44</f>
        <v>0</v>
      </c>
      <c r="Y44" s="758">
        <f>+Cons_San!Y44+Cons_San_L23!Y44</f>
        <v>0</v>
      </c>
      <c r="Z44" s="758">
        <f>+Cons_San!Z44+Cons_San_L23!Z44</f>
        <v>0</v>
      </c>
      <c r="AA44" s="758">
        <f>+Cons_San!AA44+Cons_San_L23!AA44</f>
        <v>0</v>
      </c>
      <c r="AB44" s="758">
        <f>+Cons_San!AB44+Cons_San_L23!AB44</f>
        <v>1</v>
      </c>
      <c r="AC44" s="758">
        <f>+Cons_San!AC44+Cons_San_L23!AC44</f>
        <v>0</v>
      </c>
      <c r="AD44" s="758">
        <f>+Cons_San!AD44+Cons_San_L23!AD44</f>
        <v>0</v>
      </c>
      <c r="AE44" s="758">
        <f>+Cons_San!AE44+Cons_San_L23!AE44</f>
        <v>0</v>
      </c>
      <c r="AF44" s="758">
        <f>+Cons_San!AF44+Cons_San_L23!AF44</f>
        <v>0</v>
      </c>
      <c r="AG44" s="758">
        <f>+Cons_San!AG44+Cons_San_L23!AG44</f>
        <v>0</v>
      </c>
      <c r="AH44" s="758">
        <f>+Cons_San!AH44+Cons_San_L23!AH44</f>
        <v>0</v>
      </c>
      <c r="AI44" s="758">
        <f>+Cons_San!AI44+Cons_San_L23!AI44</f>
        <v>0</v>
      </c>
      <c r="AJ44" s="758">
        <f>+Cons_San!AJ44+Cons_San_L23!AJ44</f>
        <v>0</v>
      </c>
      <c r="AK44" s="758">
        <f>+Cons_San!AK44+Cons_San_L23!AK44</f>
        <v>0</v>
      </c>
      <c r="AL44" s="758">
        <f>+Cons_San!AL44+Cons_San_L23!AL44</f>
        <v>0</v>
      </c>
      <c r="AM44" s="758">
        <f>+Cons_San!AM44+Cons_San_L23!AM44</f>
        <v>0</v>
      </c>
      <c r="AN44" s="758">
        <f>+Cons_San!AN44+Cons_San_L23!AN44</f>
        <v>0</v>
      </c>
      <c r="AO44" s="758">
        <f>+Cons_San!AO44+Cons_San_L23!AO44</f>
        <v>0</v>
      </c>
      <c r="AP44" s="758">
        <f>+Cons_San!AP44+Cons_San_L23!AP44</f>
        <v>0</v>
      </c>
      <c r="AQ44" s="758">
        <f>+Cons_San!AQ44+Cons_San_L23!AQ44</f>
        <v>0</v>
      </c>
      <c r="AR44" s="758">
        <f>+Cons_San!AR44+Cons_San_L23!AR44</f>
        <v>0</v>
      </c>
      <c r="AS44" s="758">
        <f>+Cons_San!AS44+Cons_San_L23!AS44</f>
        <v>0</v>
      </c>
      <c r="AT44" s="758">
        <f>+Cons_San!AT44+Cons_San_L23!AT44</f>
        <v>0</v>
      </c>
      <c r="AU44" s="758">
        <f>+Cons_San!AU44+Cons_San_L23!AU44</f>
        <v>0</v>
      </c>
      <c r="AV44" s="758">
        <f>+Cons_San!AV44+Cons_San_L23!AV44</f>
        <v>0</v>
      </c>
      <c r="AW44" s="758">
        <f>+Cons_San!AW44+Cons_San_L23!AW44</f>
        <v>0</v>
      </c>
    </row>
    <row r="45" spans="1:49" ht="25.5">
      <c r="A45" s="336" t="s">
        <v>525</v>
      </c>
      <c r="B45" s="35" t="s">
        <v>526</v>
      </c>
      <c r="C45" s="36" t="s">
        <v>4904</v>
      </c>
      <c r="D45" s="998">
        <f ca="1">SUMIF(Codifica_CE!$D$2:$U$1241,$A45,Codifica_CE!$T$2:$T$1241)</f>
        <v>0</v>
      </c>
      <c r="E45" s="981">
        <f t="shared" si="0"/>
        <v>0</v>
      </c>
      <c r="F45" s="37" t="str">
        <f>Info!$B$2</f>
        <v>323</v>
      </c>
      <c r="G45" s="477"/>
      <c r="H45" s="758">
        <f>+Cons_San!H45+Cons_San_L23!H45</f>
        <v>0</v>
      </c>
      <c r="I45" s="758">
        <f>+Cons_San!I45+Cons_San_L23!I45</f>
        <v>0</v>
      </c>
      <c r="J45" s="758">
        <f>+Cons_San!J45+Cons_San_L23!J45</f>
        <v>0</v>
      </c>
      <c r="K45" s="758">
        <f>+Cons_San!K45+Cons_San_L23!K45</f>
        <v>0</v>
      </c>
      <c r="L45" s="758">
        <f>+Cons_San!L45+Cons_San_L23!L45</f>
        <v>0</v>
      </c>
      <c r="M45" s="758">
        <f>+Cons_San!M45+Cons_San_L23!M45</f>
        <v>0</v>
      </c>
      <c r="N45" s="758">
        <f>+Cons_San!N45+Cons_San_L23!N45</f>
        <v>0</v>
      </c>
      <c r="O45" s="758">
        <f>+Cons_San!O45+Cons_San_L23!O45</f>
        <v>0</v>
      </c>
      <c r="P45" s="758">
        <f>+Cons_San!P45+Cons_San_L23!P45</f>
        <v>0</v>
      </c>
      <c r="Q45" s="758">
        <f>+Cons_San!Q45+Cons_San_L23!Q45</f>
        <v>0</v>
      </c>
      <c r="R45" s="758">
        <f>+Cons_San!R45+Cons_San_L23!R45</f>
        <v>0</v>
      </c>
      <c r="S45" s="758">
        <f>+Cons_San!S45+Cons_San_L23!S45</f>
        <v>0</v>
      </c>
      <c r="T45" s="758">
        <f>+Cons_San!T45+Cons_San_L23!T45</f>
        <v>0</v>
      </c>
      <c r="U45" s="758">
        <f>+Cons_San!U45+Cons_San_L23!U45</f>
        <v>0</v>
      </c>
      <c r="V45" s="758">
        <f>+Cons_San!V45+Cons_San_L23!V45</f>
        <v>0</v>
      </c>
      <c r="W45" s="758">
        <f>+Cons_San!W45+Cons_San_L23!W45</f>
        <v>0</v>
      </c>
      <c r="X45" s="758">
        <f>+Cons_San!X45+Cons_San_L23!X45</f>
        <v>0</v>
      </c>
      <c r="Y45" s="758">
        <f>+Cons_San!Y45+Cons_San_L23!Y45</f>
        <v>0</v>
      </c>
      <c r="Z45" s="758">
        <f>+Cons_San!Z45+Cons_San_L23!Z45</f>
        <v>0</v>
      </c>
      <c r="AA45" s="758">
        <f>+Cons_San!AA45+Cons_San_L23!AA45</f>
        <v>0</v>
      </c>
      <c r="AB45" s="758">
        <f>+Cons_San!AB45+Cons_San_L23!AB45</f>
        <v>0</v>
      </c>
      <c r="AC45" s="758">
        <f>+Cons_San!AC45+Cons_San_L23!AC45</f>
        <v>0</v>
      </c>
      <c r="AD45" s="758">
        <f>+Cons_San!AD45+Cons_San_L23!AD45</f>
        <v>0</v>
      </c>
      <c r="AE45" s="758">
        <f>+Cons_San!AE45+Cons_San_L23!AE45</f>
        <v>0</v>
      </c>
      <c r="AF45" s="758">
        <f>+Cons_San!AF45+Cons_San_L23!AF45</f>
        <v>0</v>
      </c>
      <c r="AG45" s="758">
        <f>+Cons_San!AG45+Cons_San_L23!AG45</f>
        <v>0</v>
      </c>
      <c r="AH45" s="758">
        <f>+Cons_San!AH45+Cons_San_L23!AH45</f>
        <v>0</v>
      </c>
      <c r="AI45" s="758">
        <f>+Cons_San!AI45+Cons_San_L23!AI45</f>
        <v>0</v>
      </c>
      <c r="AJ45" s="758">
        <f>+Cons_San!AJ45+Cons_San_L23!AJ45</f>
        <v>0</v>
      </c>
      <c r="AK45" s="758">
        <f>+Cons_San!AK45+Cons_San_L23!AK45</f>
        <v>0</v>
      </c>
      <c r="AL45" s="758">
        <f>+Cons_San!AL45+Cons_San_L23!AL45</f>
        <v>0</v>
      </c>
      <c r="AM45" s="758">
        <f>+Cons_San!AM45+Cons_San_L23!AM45</f>
        <v>0</v>
      </c>
      <c r="AN45" s="758">
        <f>+Cons_San!AN45+Cons_San_L23!AN45</f>
        <v>0</v>
      </c>
      <c r="AO45" s="758">
        <f>+Cons_San!AO45+Cons_San_L23!AO45</f>
        <v>0</v>
      </c>
      <c r="AP45" s="758">
        <f>+Cons_San!AP45+Cons_San_L23!AP45</f>
        <v>0</v>
      </c>
      <c r="AQ45" s="758">
        <f>+Cons_San!AQ45+Cons_San_L23!AQ45</f>
        <v>0</v>
      </c>
      <c r="AR45" s="758">
        <f>+Cons_San!AR45+Cons_San_L23!AR45</f>
        <v>0</v>
      </c>
      <c r="AS45" s="758">
        <f>+Cons_San!AS45+Cons_San_L23!AS45</f>
        <v>0</v>
      </c>
      <c r="AT45" s="758">
        <f>+Cons_San!AT45+Cons_San_L23!AT45</f>
        <v>0</v>
      </c>
      <c r="AU45" s="758">
        <f>+Cons_San!AU45+Cons_San_L23!AU45</f>
        <v>0</v>
      </c>
      <c r="AV45" s="758">
        <f>+Cons_San!AV45+Cons_San_L23!AV45</f>
        <v>0</v>
      </c>
      <c r="AW45" s="758">
        <f>+Cons_San!AW45+Cons_San_L23!AW45</f>
        <v>0</v>
      </c>
    </row>
    <row r="46" spans="1:49" ht="14.25">
      <c r="A46" s="478" t="s">
        <v>576</v>
      </c>
      <c r="B46" s="479" t="s">
        <v>578</v>
      </c>
      <c r="C46" s="480" t="s">
        <v>4904</v>
      </c>
      <c r="D46" s="998">
        <f ca="1">SUMIF(Codifica_CE!$D$2:$U$1241,$A46,Codifica_CE!$T$2:$T$1241)</f>
        <v>0</v>
      </c>
      <c r="E46" s="981">
        <f t="shared" si="0"/>
        <v>0</v>
      </c>
      <c r="F46" s="37" t="str">
        <f>Info!$B$2</f>
        <v>323</v>
      </c>
      <c r="G46" s="727"/>
      <c r="H46" s="758">
        <f>+Cons_San!H46+Cons_San_L23!H46</f>
        <v>0</v>
      </c>
      <c r="I46" s="758">
        <f>+Cons_San!I46+Cons_San_L23!I46</f>
        <v>0</v>
      </c>
      <c r="J46" s="758">
        <f>+Cons_San!J46+Cons_San_L23!J46</f>
        <v>0</v>
      </c>
      <c r="K46" s="758">
        <f>+Cons_San!K46+Cons_San_L23!K46</f>
        <v>0</v>
      </c>
      <c r="L46" s="758">
        <f>+Cons_San!L46+Cons_San_L23!L46</f>
        <v>0</v>
      </c>
      <c r="M46" s="758">
        <f>+Cons_San!M46+Cons_San_L23!M46</f>
        <v>0</v>
      </c>
      <c r="N46" s="758">
        <f>+Cons_San!N46+Cons_San_L23!N46</f>
        <v>0</v>
      </c>
      <c r="O46" s="758">
        <f>+Cons_San!O46+Cons_San_L23!O46</f>
        <v>0</v>
      </c>
      <c r="P46" s="758">
        <f>+Cons_San!P46+Cons_San_L23!P46</f>
        <v>0</v>
      </c>
      <c r="Q46" s="758">
        <f>+Cons_San!Q46+Cons_San_L23!Q46</f>
        <v>0</v>
      </c>
      <c r="R46" s="758">
        <f>+Cons_San!R46+Cons_San_L23!R46</f>
        <v>0</v>
      </c>
      <c r="S46" s="758">
        <f>+Cons_San!S46+Cons_San_L23!S46</f>
        <v>0</v>
      </c>
      <c r="T46" s="758">
        <f>+Cons_San!T46+Cons_San_L23!T46</f>
        <v>0</v>
      </c>
      <c r="U46" s="758">
        <f>+Cons_San!U46+Cons_San_L23!U46</f>
        <v>0</v>
      </c>
      <c r="V46" s="758">
        <f>+Cons_San!V46+Cons_San_L23!V46</f>
        <v>0</v>
      </c>
      <c r="W46" s="758">
        <f>+Cons_San!W46+Cons_San_L23!W46</f>
        <v>0</v>
      </c>
      <c r="X46" s="758">
        <f>+Cons_San!X46+Cons_San_L23!X46</f>
        <v>0</v>
      </c>
      <c r="Y46" s="758">
        <f>+Cons_San!Y46+Cons_San_L23!Y46</f>
        <v>0</v>
      </c>
      <c r="Z46" s="758">
        <f>+Cons_San!Z46+Cons_San_L23!Z46</f>
        <v>0</v>
      </c>
      <c r="AA46" s="758">
        <f>+Cons_San!AA46+Cons_San_L23!AA46</f>
        <v>0</v>
      </c>
      <c r="AB46" s="758">
        <f>+Cons_San!AB46+Cons_San_L23!AB46</f>
        <v>0</v>
      </c>
      <c r="AC46" s="758">
        <f>+Cons_San!AC46+Cons_San_L23!AC46</f>
        <v>0</v>
      </c>
      <c r="AD46" s="758">
        <f>+Cons_San!AD46+Cons_San_L23!AD46</f>
        <v>0</v>
      </c>
      <c r="AE46" s="758">
        <f>+Cons_San!AE46+Cons_San_L23!AE46</f>
        <v>0</v>
      </c>
      <c r="AF46" s="758">
        <f>+Cons_San!AF46+Cons_San_L23!AF46</f>
        <v>0</v>
      </c>
      <c r="AG46" s="758">
        <f>+Cons_San!AG46+Cons_San_L23!AG46</f>
        <v>0</v>
      </c>
      <c r="AH46" s="758">
        <f>+Cons_San!AH46+Cons_San_L23!AH46</f>
        <v>0</v>
      </c>
      <c r="AI46" s="758">
        <f>+Cons_San!AI46+Cons_San_L23!AI46</f>
        <v>0</v>
      </c>
      <c r="AJ46" s="758">
        <f>+Cons_San!AJ46+Cons_San_L23!AJ46</f>
        <v>0</v>
      </c>
      <c r="AK46" s="758">
        <f>+Cons_San!AK46+Cons_San_L23!AK46</f>
        <v>0</v>
      </c>
      <c r="AL46" s="758">
        <f>+Cons_San!AL46+Cons_San_L23!AL46</f>
        <v>0</v>
      </c>
      <c r="AM46" s="758">
        <f>+Cons_San!AM46+Cons_San_L23!AM46</f>
        <v>0</v>
      </c>
      <c r="AN46" s="758">
        <f>+Cons_San!AN46+Cons_San_L23!AN46</f>
        <v>0</v>
      </c>
      <c r="AO46" s="758">
        <f>+Cons_San!AO46+Cons_San_L23!AO46</f>
        <v>0</v>
      </c>
      <c r="AP46" s="758">
        <f>+Cons_San!AP46+Cons_San_L23!AP46</f>
        <v>0</v>
      </c>
      <c r="AQ46" s="758">
        <f>+Cons_San!AQ46+Cons_San_L23!AQ46</f>
        <v>0</v>
      </c>
      <c r="AR46" s="758">
        <f>+Cons_San!AR46+Cons_San_L23!AR46</f>
        <v>0</v>
      </c>
      <c r="AS46" s="758">
        <f>+Cons_San!AS46+Cons_San_L23!AS46</f>
        <v>0</v>
      </c>
      <c r="AT46" s="758">
        <f>+Cons_San!AT46+Cons_San_L23!AT46</f>
        <v>0</v>
      </c>
      <c r="AU46" s="758">
        <f>+Cons_San!AU46+Cons_San_L23!AU46</f>
        <v>0</v>
      </c>
      <c r="AV46" s="758">
        <f>+Cons_San!AV46+Cons_San_L23!AV46</f>
        <v>0</v>
      </c>
      <c r="AW46" s="758">
        <f>+Cons_San!AW46+Cons_San_L23!AW46</f>
        <v>0</v>
      </c>
    </row>
    <row r="47" spans="1:49" ht="25.5">
      <c r="A47" s="478" t="s">
        <v>581</v>
      </c>
      <c r="B47" s="479" t="s">
        <v>582</v>
      </c>
      <c r="C47" s="480" t="s">
        <v>4904</v>
      </c>
      <c r="D47" s="998">
        <f ca="1">SUMIF(Codifica_CE!$D$2:$U$1241,$A47,Codifica_CE!$T$2:$T$1241)</f>
        <v>454</v>
      </c>
      <c r="E47" s="981">
        <f t="shared" si="0"/>
        <v>454</v>
      </c>
      <c r="F47" s="37" t="str">
        <f>Info!$B$2</f>
        <v>323</v>
      </c>
      <c r="G47" s="727"/>
      <c r="H47" s="758">
        <f>+Cons_San!H47+Cons_San_L23!H47</f>
        <v>0</v>
      </c>
      <c r="I47" s="758">
        <f>+Cons_San!I47+Cons_San_L23!I47</f>
        <v>0</v>
      </c>
      <c r="J47" s="758">
        <f>+Cons_San!J47+Cons_San_L23!J47</f>
        <v>0</v>
      </c>
      <c r="K47" s="758">
        <f>+Cons_San!K47+Cons_San_L23!K47</f>
        <v>0</v>
      </c>
      <c r="L47" s="758">
        <f>+Cons_San!L47+Cons_San_L23!L47</f>
        <v>0</v>
      </c>
      <c r="M47" s="758">
        <f>+Cons_San!M47+Cons_San_L23!M47</f>
        <v>0</v>
      </c>
      <c r="N47" s="758">
        <f>+Cons_San!N47+Cons_San_L23!N47</f>
        <v>0</v>
      </c>
      <c r="O47" s="758">
        <f>+Cons_San!O47+Cons_San_L23!O47</f>
        <v>0</v>
      </c>
      <c r="P47" s="758">
        <f>+Cons_San!P47+Cons_San_L23!P47</f>
        <v>0</v>
      </c>
      <c r="Q47" s="758">
        <f>+Cons_San!Q47+Cons_San_L23!Q47</f>
        <v>0</v>
      </c>
      <c r="R47" s="758">
        <f>+Cons_San!R47+Cons_San_L23!R47</f>
        <v>0</v>
      </c>
      <c r="S47" s="758">
        <f>+Cons_San!S47+Cons_San_L23!S47</f>
        <v>0</v>
      </c>
      <c r="T47" s="758">
        <f>+Cons_San!T47+Cons_San_L23!T47</f>
        <v>0</v>
      </c>
      <c r="U47" s="758">
        <f>+Cons_San!U47+Cons_San_L23!U47</f>
        <v>0</v>
      </c>
      <c r="V47" s="758">
        <f>+Cons_San!V47+Cons_San_L23!V47</f>
        <v>0</v>
      </c>
      <c r="W47" s="758">
        <f>+Cons_San!W47+Cons_San_L23!W47</f>
        <v>0</v>
      </c>
      <c r="X47" s="758">
        <f>+Cons_San!X47+Cons_San_L23!X47</f>
        <v>0</v>
      </c>
      <c r="Y47" s="758">
        <f>+Cons_San!Y47+Cons_San_L23!Y47</f>
        <v>0</v>
      </c>
      <c r="Z47" s="758">
        <f>+Cons_San!Z47+Cons_San_L23!Z47</f>
        <v>0</v>
      </c>
      <c r="AA47" s="758">
        <f>+Cons_San!AA47+Cons_San_L23!AA47</f>
        <v>0</v>
      </c>
      <c r="AB47" s="758">
        <f>+Cons_San!AB47+Cons_San_L23!AB47</f>
        <v>438</v>
      </c>
      <c r="AC47" s="758">
        <f>+Cons_San!AC47+Cons_San_L23!AC47</f>
        <v>16</v>
      </c>
      <c r="AD47" s="758">
        <f>+Cons_San!AD47+Cons_San_L23!AD47</f>
        <v>0</v>
      </c>
      <c r="AE47" s="758">
        <f>+Cons_San!AE47+Cons_San_L23!AE47</f>
        <v>0</v>
      </c>
      <c r="AF47" s="758">
        <f>+Cons_San!AF47+Cons_San_L23!AF47</f>
        <v>0</v>
      </c>
      <c r="AG47" s="758">
        <f>+Cons_San!AG47+Cons_San_L23!AG47</f>
        <v>0</v>
      </c>
      <c r="AH47" s="758">
        <f>+Cons_San!AH47+Cons_San_L23!AH47</f>
        <v>0</v>
      </c>
      <c r="AI47" s="758">
        <f>+Cons_San!AI47+Cons_San_L23!AI47</f>
        <v>0</v>
      </c>
      <c r="AJ47" s="758">
        <f>+Cons_San!AJ47+Cons_San_L23!AJ47</f>
        <v>0</v>
      </c>
      <c r="AK47" s="758">
        <f>+Cons_San!AK47+Cons_San_L23!AK47</f>
        <v>0</v>
      </c>
      <c r="AL47" s="758">
        <f>+Cons_San!AL47+Cons_San_L23!AL47</f>
        <v>0</v>
      </c>
      <c r="AM47" s="758">
        <f>+Cons_San!AM47+Cons_San_L23!AM47</f>
        <v>0</v>
      </c>
      <c r="AN47" s="758">
        <f>+Cons_San!AN47+Cons_San_L23!AN47</f>
        <v>0</v>
      </c>
      <c r="AO47" s="758">
        <f>+Cons_San!AO47+Cons_San_L23!AO47</f>
        <v>0</v>
      </c>
      <c r="AP47" s="758">
        <f>+Cons_San!AP47+Cons_San_L23!AP47</f>
        <v>0</v>
      </c>
      <c r="AQ47" s="758">
        <f>+Cons_San!AQ47+Cons_San_L23!AQ47</f>
        <v>0</v>
      </c>
      <c r="AR47" s="758">
        <f>+Cons_San!AR47+Cons_San_L23!AR47</f>
        <v>0</v>
      </c>
      <c r="AS47" s="758">
        <f>+Cons_San!AS47+Cons_San_L23!AS47</f>
        <v>0</v>
      </c>
      <c r="AT47" s="758">
        <f>+Cons_San!AT47+Cons_San_L23!AT47</f>
        <v>0</v>
      </c>
      <c r="AU47" s="758">
        <f>+Cons_San!AU47+Cons_San_L23!AU47</f>
        <v>0</v>
      </c>
      <c r="AV47" s="758">
        <f>+Cons_San!AV47+Cons_San_L23!AV47</f>
        <v>0</v>
      </c>
      <c r="AW47" s="758">
        <f>+Cons_San!AW47+Cons_San_L23!AW47</f>
        <v>0</v>
      </c>
    </row>
    <row r="48" spans="1:49" ht="14.25">
      <c r="A48" s="478" t="s">
        <v>596</v>
      </c>
      <c r="B48" s="479" t="s">
        <v>597</v>
      </c>
      <c r="C48" s="480" t="s">
        <v>4904</v>
      </c>
      <c r="D48" s="998">
        <f ca="1">SUMIF(Codifica_CE!$D$2:$U$1241,$A48,Codifica_CE!$T$2:$T$1241)</f>
        <v>0</v>
      </c>
      <c r="E48" s="981">
        <f t="shared" si="0"/>
        <v>0</v>
      </c>
      <c r="F48" s="37" t="str">
        <f>Info!$B$2</f>
        <v>323</v>
      </c>
      <c r="G48" s="727"/>
      <c r="H48" s="758">
        <f>+Cons_San!H48+Cons_San_L23!H48</f>
        <v>0</v>
      </c>
      <c r="I48" s="758">
        <f>+Cons_San!I48+Cons_San_L23!I48</f>
        <v>0</v>
      </c>
      <c r="J48" s="758">
        <f>+Cons_San!J48+Cons_San_L23!J48</f>
        <v>0</v>
      </c>
      <c r="K48" s="758">
        <f>+Cons_San!K48+Cons_San_L23!K48</f>
        <v>0</v>
      </c>
      <c r="L48" s="758">
        <f>+Cons_San!L48+Cons_San_L23!L48</f>
        <v>0</v>
      </c>
      <c r="M48" s="758">
        <f>+Cons_San!M48+Cons_San_L23!M48</f>
        <v>0</v>
      </c>
      <c r="N48" s="758">
        <f>+Cons_San!N48+Cons_San_L23!N48</f>
        <v>0</v>
      </c>
      <c r="O48" s="758">
        <f>+Cons_San!O48+Cons_San_L23!O48</f>
        <v>0</v>
      </c>
      <c r="P48" s="758">
        <f>+Cons_San!P48+Cons_San_L23!P48</f>
        <v>0</v>
      </c>
      <c r="Q48" s="758">
        <f>+Cons_San!Q48+Cons_San_L23!Q48</f>
        <v>0</v>
      </c>
      <c r="R48" s="758">
        <f>+Cons_San!R48+Cons_San_L23!R48</f>
        <v>0</v>
      </c>
      <c r="S48" s="758">
        <f>+Cons_San!S48+Cons_San_L23!S48</f>
        <v>0</v>
      </c>
      <c r="T48" s="758">
        <f>+Cons_San!T48+Cons_San_L23!T48</f>
        <v>0</v>
      </c>
      <c r="U48" s="758">
        <f>+Cons_San!U48+Cons_San_L23!U48</f>
        <v>0</v>
      </c>
      <c r="V48" s="758">
        <f>+Cons_San!V48+Cons_San_L23!V48</f>
        <v>0</v>
      </c>
      <c r="W48" s="758">
        <f>+Cons_San!W48+Cons_San_L23!W48</f>
        <v>0</v>
      </c>
      <c r="X48" s="758">
        <f>+Cons_San!X48+Cons_San_L23!X48</f>
        <v>0</v>
      </c>
      <c r="Y48" s="758">
        <f>+Cons_San!Y48+Cons_San_L23!Y48</f>
        <v>0</v>
      </c>
      <c r="Z48" s="758">
        <f>+Cons_San!Z48+Cons_San_L23!Z48</f>
        <v>0</v>
      </c>
      <c r="AA48" s="758">
        <f>+Cons_San!AA48+Cons_San_L23!AA48</f>
        <v>0</v>
      </c>
      <c r="AB48" s="758">
        <f>+Cons_San!AB48+Cons_San_L23!AB48</f>
        <v>0</v>
      </c>
      <c r="AC48" s="758">
        <f>+Cons_San!AC48+Cons_San_L23!AC48</f>
        <v>0</v>
      </c>
      <c r="AD48" s="758">
        <f>+Cons_San!AD48+Cons_San_L23!AD48</f>
        <v>0</v>
      </c>
      <c r="AE48" s="758">
        <f>+Cons_San!AE48+Cons_San_L23!AE48</f>
        <v>0</v>
      </c>
      <c r="AF48" s="758">
        <f>+Cons_San!AF48+Cons_San_L23!AF48</f>
        <v>0</v>
      </c>
      <c r="AG48" s="758">
        <f>+Cons_San!AG48+Cons_San_L23!AG48</f>
        <v>0</v>
      </c>
      <c r="AH48" s="758">
        <f>+Cons_San!AH48+Cons_San_L23!AH48</f>
        <v>0</v>
      </c>
      <c r="AI48" s="758">
        <f>+Cons_San!AI48+Cons_San_L23!AI48</f>
        <v>0</v>
      </c>
      <c r="AJ48" s="758">
        <f>+Cons_San!AJ48+Cons_San_L23!AJ48</f>
        <v>0</v>
      </c>
      <c r="AK48" s="758">
        <f>+Cons_San!AK48+Cons_San_L23!AK48</f>
        <v>0</v>
      </c>
      <c r="AL48" s="758">
        <f>+Cons_San!AL48+Cons_San_L23!AL48</f>
        <v>0</v>
      </c>
      <c r="AM48" s="758">
        <f>+Cons_San!AM48+Cons_San_L23!AM48</f>
        <v>0</v>
      </c>
      <c r="AN48" s="758">
        <f>+Cons_San!AN48+Cons_San_L23!AN48</f>
        <v>0</v>
      </c>
      <c r="AO48" s="758">
        <f>+Cons_San!AO48+Cons_San_L23!AO48</f>
        <v>0</v>
      </c>
      <c r="AP48" s="758">
        <f>+Cons_San!AP48+Cons_San_L23!AP48</f>
        <v>0</v>
      </c>
      <c r="AQ48" s="758">
        <f>+Cons_San!AQ48+Cons_San_L23!AQ48</f>
        <v>0</v>
      </c>
      <c r="AR48" s="758">
        <f>+Cons_San!AR48+Cons_San_L23!AR48</f>
        <v>0</v>
      </c>
      <c r="AS48" s="758">
        <f>+Cons_San!AS48+Cons_San_L23!AS48</f>
        <v>0</v>
      </c>
      <c r="AT48" s="758">
        <f>+Cons_San!AT48+Cons_San_L23!AT48</f>
        <v>0</v>
      </c>
      <c r="AU48" s="758">
        <f>+Cons_San!AU48+Cons_San_L23!AU48</f>
        <v>0</v>
      </c>
      <c r="AV48" s="758">
        <f>+Cons_San!AV48+Cons_San_L23!AV48</f>
        <v>0</v>
      </c>
      <c r="AW48" s="758">
        <f>+Cons_San!AW48+Cons_San_L23!AW48</f>
        <v>0</v>
      </c>
    </row>
    <row r="49" spans="1:49" ht="15.75" customHeight="1">
      <c r="A49" s="335"/>
      <c r="B49" s="32" t="s">
        <v>4929</v>
      </c>
      <c r="C49" s="32"/>
      <c r="D49" s="999"/>
      <c r="E49" s="982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98">
        <f ca="1">SUMIF(Codifica_CE!$D$2:$U$1241,$A50,Codifica_CE!$T$2:$T$1241)</f>
        <v>0</v>
      </c>
      <c r="E50" s="981">
        <f t="shared" ref="E50:E55" si="1">SUM(H50:AW50)</f>
        <v>0</v>
      </c>
      <c r="F50" s="37" t="str">
        <f>Info!$B$2</f>
        <v>323</v>
      </c>
      <c r="G50" s="477"/>
      <c r="H50" s="758">
        <f>+Cons_San!H50+Cons_San_L23!H50</f>
        <v>0</v>
      </c>
      <c r="I50" s="758">
        <f>+Cons_San!I50+Cons_San_L23!I50</f>
        <v>0</v>
      </c>
      <c r="J50" s="758">
        <f>+Cons_San!J50+Cons_San_L23!J50</f>
        <v>0</v>
      </c>
      <c r="K50" s="758">
        <f>+Cons_San!K50+Cons_San_L23!K50</f>
        <v>0</v>
      </c>
      <c r="L50" s="758">
        <f>+Cons_San!L50+Cons_San_L23!L50</f>
        <v>0</v>
      </c>
      <c r="M50" s="758">
        <f>+Cons_San!M50+Cons_San_L23!M50</f>
        <v>0</v>
      </c>
      <c r="N50" s="758">
        <f>+Cons_San!N50+Cons_San_L23!N50</f>
        <v>0</v>
      </c>
      <c r="O50" s="758">
        <f>+Cons_San!O50+Cons_San_L23!O50</f>
        <v>0</v>
      </c>
      <c r="P50" s="758">
        <f>+Cons_San!P50+Cons_San_L23!P50</f>
        <v>0</v>
      </c>
      <c r="Q50" s="758">
        <f>+Cons_San!Q50+Cons_San_L23!Q50</f>
        <v>0</v>
      </c>
      <c r="R50" s="758">
        <f>+Cons_San!R50+Cons_San_L23!R50</f>
        <v>0</v>
      </c>
      <c r="S50" s="758">
        <f>+Cons_San!S50+Cons_San_L23!S50</f>
        <v>0</v>
      </c>
      <c r="T50" s="758">
        <f>+Cons_San!T50+Cons_San_L23!T50</f>
        <v>0</v>
      </c>
      <c r="U50" s="758">
        <f>+Cons_San!U50+Cons_San_L23!U50</f>
        <v>0</v>
      </c>
      <c r="V50" s="758">
        <f>+Cons_San!V50+Cons_San_L23!V50</f>
        <v>0</v>
      </c>
      <c r="W50" s="758">
        <f>+Cons_San!W50+Cons_San_L23!W50</f>
        <v>0</v>
      </c>
      <c r="X50" s="758">
        <f>+Cons_San!X50+Cons_San_L23!X50</f>
        <v>0</v>
      </c>
      <c r="Y50" s="758">
        <f>+Cons_San!Y50+Cons_San_L23!Y50</f>
        <v>0</v>
      </c>
      <c r="Z50" s="758">
        <f>+Cons_San!Z50+Cons_San_L23!Z50</f>
        <v>0</v>
      </c>
      <c r="AA50" s="758">
        <f>+Cons_San!AA50+Cons_San_L23!AA50</f>
        <v>0</v>
      </c>
      <c r="AB50" s="758">
        <f>+Cons_San!AB50+Cons_San_L23!AB50</f>
        <v>0</v>
      </c>
      <c r="AC50" s="758">
        <f>+Cons_San!AC50+Cons_San_L23!AC50</f>
        <v>0</v>
      </c>
      <c r="AD50" s="758">
        <f>+Cons_San!AD50+Cons_San_L23!AD50</f>
        <v>0</v>
      </c>
      <c r="AE50" s="758">
        <f>+Cons_San!AE50+Cons_San_L23!AE50</f>
        <v>0</v>
      </c>
      <c r="AF50" s="758">
        <f>+Cons_San!AF50+Cons_San_L23!AF50</f>
        <v>0</v>
      </c>
      <c r="AG50" s="758">
        <f>+Cons_San!AG50+Cons_San_L23!AG50</f>
        <v>0</v>
      </c>
      <c r="AH50" s="758">
        <f>+Cons_San!AH50+Cons_San_L23!AH50</f>
        <v>0</v>
      </c>
      <c r="AI50" s="758">
        <f>+Cons_San!AI50+Cons_San_L23!AI50</f>
        <v>0</v>
      </c>
      <c r="AJ50" s="758">
        <f>+Cons_San!AJ50+Cons_San_L23!AJ50</f>
        <v>0</v>
      </c>
      <c r="AK50" s="758">
        <f>+Cons_San!AK50+Cons_San_L23!AK50</f>
        <v>0</v>
      </c>
      <c r="AL50" s="758">
        <f>+Cons_San!AL50+Cons_San_L23!AL50</f>
        <v>0</v>
      </c>
      <c r="AM50" s="758">
        <f>+Cons_San!AM50+Cons_San_L23!AM50</f>
        <v>0</v>
      </c>
      <c r="AN50" s="758">
        <f>+Cons_San!AN50+Cons_San_L23!AN50</f>
        <v>0</v>
      </c>
      <c r="AO50" s="758">
        <f>+Cons_San!AO50+Cons_San_L23!AO50</f>
        <v>0</v>
      </c>
      <c r="AP50" s="758">
        <f>+Cons_San!AP50+Cons_San_L23!AP50</f>
        <v>0</v>
      </c>
      <c r="AQ50" s="758">
        <f>+Cons_San!AQ50+Cons_San_L23!AQ50</f>
        <v>0</v>
      </c>
      <c r="AR50" s="758">
        <f>+Cons_San!AR50+Cons_San_L23!AR50</f>
        <v>0</v>
      </c>
      <c r="AS50" s="758">
        <f>+Cons_San!AS50+Cons_San_L23!AS50</f>
        <v>0</v>
      </c>
      <c r="AT50" s="758">
        <f>+Cons_San!AT50+Cons_San_L23!AT50</f>
        <v>0</v>
      </c>
      <c r="AU50" s="758">
        <f>+Cons_San!AU50+Cons_San_L23!AU50</f>
        <v>0</v>
      </c>
      <c r="AV50" s="758">
        <f>+Cons_San!AV50+Cons_San_L23!AV50</f>
        <v>0</v>
      </c>
      <c r="AW50" s="758">
        <f>+Cons_San!AW50+Cons_San_L23!AW50</f>
        <v>0</v>
      </c>
    </row>
    <row r="51" spans="1:49" ht="26.25" customHeight="1">
      <c r="A51" s="336" t="s">
        <v>622</v>
      </c>
      <c r="B51" s="35" t="s">
        <v>4930</v>
      </c>
      <c r="C51" s="36" t="s">
        <v>4904</v>
      </c>
      <c r="D51" s="998">
        <f ca="1">SUMIF(Codifica_CE!$D$2:$U$1241,$A51,Codifica_CE!$T$2:$T$1241)</f>
        <v>0</v>
      </c>
      <c r="E51" s="981">
        <f t="shared" si="1"/>
        <v>0</v>
      </c>
      <c r="F51" s="37" t="str">
        <f>Info!$B$2</f>
        <v>323</v>
      </c>
      <c r="G51" s="477"/>
      <c r="H51" s="758">
        <f>+Cons_San!H51+Cons_San_L23!H51</f>
        <v>0</v>
      </c>
      <c r="I51" s="758">
        <f>+Cons_San!I51+Cons_San_L23!I51</f>
        <v>0</v>
      </c>
      <c r="J51" s="758">
        <f>+Cons_San!J51+Cons_San_L23!J51</f>
        <v>0</v>
      </c>
      <c r="K51" s="758">
        <f>+Cons_San!K51+Cons_San_L23!K51</f>
        <v>0</v>
      </c>
      <c r="L51" s="758">
        <f>+Cons_San!L51+Cons_San_L23!L51</f>
        <v>0</v>
      </c>
      <c r="M51" s="758">
        <f>+Cons_San!M51+Cons_San_L23!M51</f>
        <v>0</v>
      </c>
      <c r="N51" s="758">
        <f>+Cons_San!N51+Cons_San_L23!N51</f>
        <v>0</v>
      </c>
      <c r="O51" s="758">
        <f>+Cons_San!O51+Cons_San_L23!O51</f>
        <v>0</v>
      </c>
      <c r="P51" s="758">
        <f>+Cons_San!P51+Cons_San_L23!P51</f>
        <v>0</v>
      </c>
      <c r="Q51" s="758">
        <f>+Cons_San!Q51+Cons_San_L23!Q51</f>
        <v>0</v>
      </c>
      <c r="R51" s="758">
        <f>+Cons_San!R51+Cons_San_L23!R51</f>
        <v>0</v>
      </c>
      <c r="S51" s="758">
        <f>+Cons_San!S51+Cons_San_L23!S51</f>
        <v>0</v>
      </c>
      <c r="T51" s="758">
        <f>+Cons_San!T51+Cons_San_L23!T51</f>
        <v>0</v>
      </c>
      <c r="U51" s="758">
        <f>+Cons_San!U51+Cons_San_L23!U51</f>
        <v>0</v>
      </c>
      <c r="V51" s="758">
        <f>+Cons_San!V51+Cons_San_L23!V51</f>
        <v>0</v>
      </c>
      <c r="W51" s="758">
        <f>+Cons_San!W51+Cons_San_L23!W51</f>
        <v>0</v>
      </c>
      <c r="X51" s="758">
        <f>+Cons_San!X51+Cons_San_L23!X51</f>
        <v>0</v>
      </c>
      <c r="Y51" s="758">
        <f>+Cons_San!Y51+Cons_San_L23!Y51</f>
        <v>0</v>
      </c>
      <c r="Z51" s="758">
        <f>+Cons_San!Z51+Cons_San_L23!Z51</f>
        <v>0</v>
      </c>
      <c r="AA51" s="758">
        <f>+Cons_San!AA51+Cons_San_L23!AA51</f>
        <v>0</v>
      </c>
      <c r="AB51" s="758">
        <f>+Cons_San!AB51+Cons_San_L23!AB51</f>
        <v>0</v>
      </c>
      <c r="AC51" s="758">
        <f>+Cons_San!AC51+Cons_San_L23!AC51</f>
        <v>0</v>
      </c>
      <c r="AD51" s="758">
        <f>+Cons_San!AD51+Cons_San_L23!AD51</f>
        <v>0</v>
      </c>
      <c r="AE51" s="758">
        <f>+Cons_San!AE51+Cons_San_L23!AE51</f>
        <v>0</v>
      </c>
      <c r="AF51" s="758">
        <f>+Cons_San!AF51+Cons_San_L23!AF51</f>
        <v>0</v>
      </c>
      <c r="AG51" s="758">
        <f>+Cons_San!AG51+Cons_San_L23!AG51</f>
        <v>0</v>
      </c>
      <c r="AH51" s="758">
        <f>+Cons_San!AH51+Cons_San_L23!AH51</f>
        <v>0</v>
      </c>
      <c r="AI51" s="758">
        <f>+Cons_San!AI51+Cons_San_L23!AI51</f>
        <v>0</v>
      </c>
      <c r="AJ51" s="758">
        <f>+Cons_San!AJ51+Cons_San_L23!AJ51</f>
        <v>0</v>
      </c>
      <c r="AK51" s="758">
        <f>+Cons_San!AK51+Cons_San_L23!AK51</f>
        <v>0</v>
      </c>
      <c r="AL51" s="758">
        <f>+Cons_San!AL51+Cons_San_L23!AL51</f>
        <v>0</v>
      </c>
      <c r="AM51" s="758">
        <f>+Cons_San!AM51+Cons_San_L23!AM51</f>
        <v>0</v>
      </c>
      <c r="AN51" s="758">
        <f>+Cons_San!AN51+Cons_San_L23!AN51</f>
        <v>0</v>
      </c>
      <c r="AO51" s="758">
        <f>+Cons_San!AO51+Cons_San_L23!AO51</f>
        <v>0</v>
      </c>
      <c r="AP51" s="758">
        <f>+Cons_San!AP51+Cons_San_L23!AP51</f>
        <v>0</v>
      </c>
      <c r="AQ51" s="758">
        <f>+Cons_San!AQ51+Cons_San_L23!AQ51</f>
        <v>0</v>
      </c>
      <c r="AR51" s="758">
        <f>+Cons_San!AR51+Cons_San_L23!AR51</f>
        <v>0</v>
      </c>
      <c r="AS51" s="758">
        <f>+Cons_San!AS51+Cons_San_L23!AS51</f>
        <v>0</v>
      </c>
      <c r="AT51" s="758">
        <f>+Cons_San!AT51+Cons_San_L23!AT51</f>
        <v>0</v>
      </c>
      <c r="AU51" s="758">
        <f>+Cons_San!AU51+Cons_San_L23!AU51</f>
        <v>0</v>
      </c>
      <c r="AV51" s="758">
        <f>+Cons_San!AV51+Cons_San_L23!AV51</f>
        <v>0</v>
      </c>
      <c r="AW51" s="758">
        <f>+Cons_San!AW51+Cons_San_L23!AW51</f>
        <v>0</v>
      </c>
    </row>
    <row r="52" spans="1:49" ht="26.25" customHeight="1">
      <c r="A52" s="336" t="s">
        <v>625</v>
      </c>
      <c r="B52" s="35" t="s">
        <v>4931</v>
      </c>
      <c r="C52" s="36" t="s">
        <v>4904</v>
      </c>
      <c r="D52" s="998">
        <f ca="1">SUMIF(Codifica_CE!$D$2:$U$1241,$A52,Codifica_CE!$T$2:$T$1241)</f>
        <v>0</v>
      </c>
      <c r="E52" s="981">
        <f t="shared" si="1"/>
        <v>0</v>
      </c>
      <c r="F52" s="37" t="str">
        <f>Info!$B$2</f>
        <v>323</v>
      </c>
      <c r="G52" s="477"/>
      <c r="H52" s="758">
        <f>+Cons_San!H52+Cons_San_L23!H52</f>
        <v>0</v>
      </c>
      <c r="I52" s="758">
        <f>+Cons_San!I52+Cons_San_L23!I52</f>
        <v>0</v>
      </c>
      <c r="J52" s="758">
        <f>+Cons_San!J52+Cons_San_L23!J52</f>
        <v>0</v>
      </c>
      <c r="K52" s="758">
        <f>+Cons_San!K52+Cons_San_L23!K52</f>
        <v>0</v>
      </c>
      <c r="L52" s="758">
        <f>+Cons_San!L52+Cons_San_L23!L52</f>
        <v>0</v>
      </c>
      <c r="M52" s="758">
        <f>+Cons_San!M52+Cons_San_L23!M52</f>
        <v>0</v>
      </c>
      <c r="N52" s="758">
        <f>+Cons_San!N52+Cons_San_L23!N52</f>
        <v>0</v>
      </c>
      <c r="O52" s="758">
        <f>+Cons_San!O52+Cons_San_L23!O52</f>
        <v>0</v>
      </c>
      <c r="P52" s="758">
        <f>+Cons_San!P52+Cons_San_L23!P52</f>
        <v>0</v>
      </c>
      <c r="Q52" s="758">
        <f>+Cons_San!Q52+Cons_San_L23!Q52</f>
        <v>0</v>
      </c>
      <c r="R52" s="758">
        <f>+Cons_San!R52+Cons_San_L23!R52</f>
        <v>0</v>
      </c>
      <c r="S52" s="758">
        <f>+Cons_San!S52+Cons_San_L23!S52</f>
        <v>0</v>
      </c>
      <c r="T52" s="758">
        <f>+Cons_San!T52+Cons_San_L23!T52</f>
        <v>0</v>
      </c>
      <c r="U52" s="758">
        <f>+Cons_San!U52+Cons_San_L23!U52</f>
        <v>0</v>
      </c>
      <c r="V52" s="758">
        <f>+Cons_San!V52+Cons_San_L23!V52</f>
        <v>0</v>
      </c>
      <c r="W52" s="758">
        <f>+Cons_San!W52+Cons_San_L23!W52</f>
        <v>0</v>
      </c>
      <c r="X52" s="758">
        <f>+Cons_San!X52+Cons_San_L23!X52</f>
        <v>0</v>
      </c>
      <c r="Y52" s="758">
        <f>+Cons_San!Y52+Cons_San_L23!Y52</f>
        <v>0</v>
      </c>
      <c r="Z52" s="758">
        <f>+Cons_San!Z52+Cons_San_L23!Z52</f>
        <v>0</v>
      </c>
      <c r="AA52" s="758">
        <f>+Cons_San!AA52+Cons_San_L23!AA52</f>
        <v>0</v>
      </c>
      <c r="AB52" s="758">
        <f>+Cons_San!AB52+Cons_San_L23!AB52</f>
        <v>0</v>
      </c>
      <c r="AC52" s="758">
        <f>+Cons_San!AC52+Cons_San_L23!AC52</f>
        <v>0</v>
      </c>
      <c r="AD52" s="758">
        <f>+Cons_San!AD52+Cons_San_L23!AD52</f>
        <v>0</v>
      </c>
      <c r="AE52" s="758">
        <f>+Cons_San!AE52+Cons_San_L23!AE52</f>
        <v>0</v>
      </c>
      <c r="AF52" s="758">
        <f>+Cons_San!AF52+Cons_San_L23!AF52</f>
        <v>0</v>
      </c>
      <c r="AG52" s="758">
        <f>+Cons_San!AG52+Cons_San_L23!AG52</f>
        <v>0</v>
      </c>
      <c r="AH52" s="758">
        <f>+Cons_San!AH52+Cons_San_L23!AH52</f>
        <v>0</v>
      </c>
      <c r="AI52" s="758">
        <f>+Cons_San!AI52+Cons_San_L23!AI52</f>
        <v>0</v>
      </c>
      <c r="AJ52" s="758">
        <f>+Cons_San!AJ52+Cons_San_L23!AJ52</f>
        <v>0</v>
      </c>
      <c r="AK52" s="758">
        <f>+Cons_San!AK52+Cons_San_L23!AK52</f>
        <v>0</v>
      </c>
      <c r="AL52" s="758">
        <f>+Cons_San!AL52+Cons_San_L23!AL52</f>
        <v>0</v>
      </c>
      <c r="AM52" s="758">
        <f>+Cons_San!AM52+Cons_San_L23!AM52</f>
        <v>0</v>
      </c>
      <c r="AN52" s="758">
        <f>+Cons_San!AN52+Cons_San_L23!AN52</f>
        <v>0</v>
      </c>
      <c r="AO52" s="758">
        <f>+Cons_San!AO52+Cons_San_L23!AO52</f>
        <v>0</v>
      </c>
      <c r="AP52" s="758">
        <f>+Cons_San!AP52+Cons_San_L23!AP52</f>
        <v>0</v>
      </c>
      <c r="AQ52" s="758">
        <f>+Cons_San!AQ52+Cons_San_L23!AQ52</f>
        <v>0</v>
      </c>
      <c r="AR52" s="758">
        <f>+Cons_San!AR52+Cons_San_L23!AR52</f>
        <v>0</v>
      </c>
      <c r="AS52" s="758">
        <f>+Cons_San!AS52+Cons_San_L23!AS52</f>
        <v>0</v>
      </c>
      <c r="AT52" s="758">
        <f>+Cons_San!AT52+Cons_San_L23!AT52</f>
        <v>0</v>
      </c>
      <c r="AU52" s="758">
        <f>+Cons_San!AU52+Cons_San_L23!AU52</f>
        <v>0</v>
      </c>
      <c r="AV52" s="758">
        <f>+Cons_San!AV52+Cons_San_L23!AV52</f>
        <v>0</v>
      </c>
      <c r="AW52" s="758">
        <f>+Cons_San!AW52+Cons_San_L23!AW52</f>
        <v>0</v>
      </c>
    </row>
    <row r="53" spans="1:49" ht="25.5">
      <c r="A53" s="336" t="s">
        <v>637</v>
      </c>
      <c r="B53" s="35" t="s">
        <v>638</v>
      </c>
      <c r="C53" s="36" t="s">
        <v>4904</v>
      </c>
      <c r="D53" s="998">
        <f ca="1">SUMIF(Codifica_CE!$D$2:$U$1241,$A53,Codifica_CE!$T$2:$T$1241)</f>
        <v>0</v>
      </c>
      <c r="E53" s="981">
        <f t="shared" si="1"/>
        <v>0</v>
      </c>
      <c r="F53" s="37" t="str">
        <f>Info!$B$2</f>
        <v>323</v>
      </c>
      <c r="G53" s="477"/>
      <c r="H53" s="758">
        <f>+Cons_San!H53+Cons_San_L23!H53</f>
        <v>0</v>
      </c>
      <c r="I53" s="758">
        <f>+Cons_San!I53+Cons_San_L23!I53</f>
        <v>0</v>
      </c>
      <c r="J53" s="758">
        <f>+Cons_San!J53+Cons_San_L23!J53</f>
        <v>0</v>
      </c>
      <c r="K53" s="758">
        <f>+Cons_San!K53+Cons_San_L23!K53</f>
        <v>0</v>
      </c>
      <c r="L53" s="758">
        <f>+Cons_San!L53+Cons_San_L23!L53</f>
        <v>0</v>
      </c>
      <c r="M53" s="758">
        <f>+Cons_San!M53+Cons_San_L23!M53</f>
        <v>0</v>
      </c>
      <c r="N53" s="758">
        <f>+Cons_San!N53+Cons_San_L23!N53</f>
        <v>0</v>
      </c>
      <c r="O53" s="758">
        <f>+Cons_San!O53+Cons_San_L23!O53</f>
        <v>0</v>
      </c>
      <c r="P53" s="758">
        <f>+Cons_San!P53+Cons_San_L23!P53</f>
        <v>0</v>
      </c>
      <c r="Q53" s="758">
        <f>+Cons_San!Q53+Cons_San_L23!Q53</f>
        <v>0</v>
      </c>
      <c r="R53" s="758">
        <f>+Cons_San!R53+Cons_San_L23!R53</f>
        <v>0</v>
      </c>
      <c r="S53" s="758">
        <f>+Cons_San!S53+Cons_San_L23!S53</f>
        <v>0</v>
      </c>
      <c r="T53" s="758">
        <f>+Cons_San!T53+Cons_San_L23!T53</f>
        <v>0</v>
      </c>
      <c r="U53" s="758">
        <f>+Cons_San!U53+Cons_San_L23!U53</f>
        <v>0</v>
      </c>
      <c r="V53" s="758">
        <f>+Cons_San!V53+Cons_San_L23!V53</f>
        <v>0</v>
      </c>
      <c r="W53" s="758">
        <f>+Cons_San!W53+Cons_San_L23!W53</f>
        <v>0</v>
      </c>
      <c r="X53" s="758">
        <f>+Cons_San!X53+Cons_San_L23!X53</f>
        <v>0</v>
      </c>
      <c r="Y53" s="758">
        <f>+Cons_San!Y53+Cons_San_L23!Y53</f>
        <v>0</v>
      </c>
      <c r="Z53" s="758">
        <f>+Cons_San!Z53+Cons_San_L23!Z53</f>
        <v>0</v>
      </c>
      <c r="AA53" s="758">
        <f>+Cons_San!AA53+Cons_San_L23!AA53</f>
        <v>0</v>
      </c>
      <c r="AB53" s="758">
        <f>+Cons_San!AB53+Cons_San_L23!AB53</f>
        <v>0</v>
      </c>
      <c r="AC53" s="758">
        <f>+Cons_San!AC53+Cons_San_L23!AC53</f>
        <v>0</v>
      </c>
      <c r="AD53" s="758">
        <f>+Cons_San!AD53+Cons_San_L23!AD53</f>
        <v>0</v>
      </c>
      <c r="AE53" s="758">
        <f>+Cons_San!AE53+Cons_San_L23!AE53</f>
        <v>0</v>
      </c>
      <c r="AF53" s="758">
        <f>+Cons_San!AF53+Cons_San_L23!AF53</f>
        <v>0</v>
      </c>
      <c r="AG53" s="758">
        <f>+Cons_San!AG53+Cons_San_L23!AG53</f>
        <v>0</v>
      </c>
      <c r="AH53" s="758">
        <f>+Cons_San!AH53+Cons_San_L23!AH53</f>
        <v>0</v>
      </c>
      <c r="AI53" s="758">
        <f>+Cons_San!AI53+Cons_San_L23!AI53</f>
        <v>0</v>
      </c>
      <c r="AJ53" s="758">
        <f>+Cons_San!AJ53+Cons_San_L23!AJ53</f>
        <v>0</v>
      </c>
      <c r="AK53" s="758">
        <f>+Cons_San!AK53+Cons_San_L23!AK53</f>
        <v>0</v>
      </c>
      <c r="AL53" s="758">
        <f>+Cons_San!AL53+Cons_San_L23!AL53</f>
        <v>0</v>
      </c>
      <c r="AM53" s="758">
        <f>+Cons_San!AM53+Cons_San_L23!AM53</f>
        <v>0</v>
      </c>
      <c r="AN53" s="758">
        <f>+Cons_San!AN53+Cons_San_L23!AN53</f>
        <v>0</v>
      </c>
      <c r="AO53" s="758">
        <f>+Cons_San!AO53+Cons_San_L23!AO53</f>
        <v>0</v>
      </c>
      <c r="AP53" s="758">
        <f>+Cons_San!AP53+Cons_San_L23!AP53</f>
        <v>0</v>
      </c>
      <c r="AQ53" s="758">
        <f>+Cons_San!AQ53+Cons_San_L23!AQ53</f>
        <v>0</v>
      </c>
      <c r="AR53" s="758">
        <f>+Cons_San!AR53+Cons_San_L23!AR53</f>
        <v>0</v>
      </c>
      <c r="AS53" s="758">
        <f>+Cons_San!AS53+Cons_San_L23!AS53</f>
        <v>0</v>
      </c>
      <c r="AT53" s="758">
        <f>+Cons_San!AT53+Cons_San_L23!AT53</f>
        <v>0</v>
      </c>
      <c r="AU53" s="758">
        <f>+Cons_San!AU53+Cons_San_L23!AU53</f>
        <v>0</v>
      </c>
      <c r="AV53" s="758">
        <f>+Cons_San!AV53+Cons_San_L23!AV53</f>
        <v>0</v>
      </c>
      <c r="AW53" s="758">
        <f>+Cons_San!AW53+Cons_San_L23!AW53</f>
        <v>0</v>
      </c>
    </row>
    <row r="54" spans="1:49" ht="25.5">
      <c r="A54" s="336" t="s">
        <v>648</v>
      </c>
      <c r="B54" s="35" t="s">
        <v>649</v>
      </c>
      <c r="C54" s="36" t="s">
        <v>4904</v>
      </c>
      <c r="D54" s="998">
        <f ca="1">SUMIF(Codifica_CE!$D$2:$U$1241,$A54,Codifica_CE!$T$2:$T$1241)</f>
        <v>0</v>
      </c>
      <c r="E54" s="981">
        <f t="shared" si="1"/>
        <v>0</v>
      </c>
      <c r="F54" s="37" t="str">
        <f>Info!$B$2</f>
        <v>323</v>
      </c>
      <c r="G54" s="477"/>
      <c r="H54" s="758">
        <f>+Cons_San!H54+Cons_San_L23!H54</f>
        <v>0</v>
      </c>
      <c r="I54" s="758">
        <f>+Cons_San!I54+Cons_San_L23!I54</f>
        <v>0</v>
      </c>
      <c r="J54" s="758">
        <f>+Cons_San!J54+Cons_San_L23!J54</f>
        <v>0</v>
      </c>
      <c r="K54" s="758">
        <f>+Cons_San!K54+Cons_San_L23!K54</f>
        <v>0</v>
      </c>
      <c r="L54" s="758">
        <f>+Cons_San!L54+Cons_San_L23!L54</f>
        <v>0</v>
      </c>
      <c r="M54" s="758">
        <f>+Cons_San!M54+Cons_San_L23!M54</f>
        <v>0</v>
      </c>
      <c r="N54" s="758">
        <f>+Cons_San!N54+Cons_San_L23!N54</f>
        <v>0</v>
      </c>
      <c r="O54" s="758">
        <f>+Cons_San!O54+Cons_San_L23!O54</f>
        <v>0</v>
      </c>
      <c r="P54" s="758">
        <f>+Cons_San!P54+Cons_San_L23!P54</f>
        <v>0</v>
      </c>
      <c r="Q54" s="758">
        <f>+Cons_San!Q54+Cons_San_L23!Q54</f>
        <v>0</v>
      </c>
      <c r="R54" s="758">
        <f>+Cons_San!R54+Cons_San_L23!R54</f>
        <v>0</v>
      </c>
      <c r="S54" s="758">
        <f>+Cons_San!S54+Cons_San_L23!S54</f>
        <v>0</v>
      </c>
      <c r="T54" s="758">
        <f>+Cons_San!T54+Cons_San_L23!T54</f>
        <v>0</v>
      </c>
      <c r="U54" s="758">
        <f>+Cons_San!U54+Cons_San_L23!U54</f>
        <v>0</v>
      </c>
      <c r="V54" s="758">
        <f>+Cons_San!V54+Cons_San_L23!V54</f>
        <v>0</v>
      </c>
      <c r="W54" s="758">
        <f>+Cons_San!W54+Cons_San_L23!W54</f>
        <v>0</v>
      </c>
      <c r="X54" s="758">
        <f>+Cons_San!X54+Cons_San_L23!X54</f>
        <v>0</v>
      </c>
      <c r="Y54" s="758">
        <f>+Cons_San!Y54+Cons_San_L23!Y54</f>
        <v>0</v>
      </c>
      <c r="Z54" s="758">
        <f>+Cons_San!Z54+Cons_San_L23!Z54</f>
        <v>0</v>
      </c>
      <c r="AA54" s="758">
        <f>+Cons_San!AA54+Cons_San_L23!AA54</f>
        <v>0</v>
      </c>
      <c r="AB54" s="758">
        <f>+Cons_San!AB54+Cons_San_L23!AB54</f>
        <v>0</v>
      </c>
      <c r="AC54" s="758">
        <f>+Cons_San!AC54+Cons_San_L23!AC54</f>
        <v>0</v>
      </c>
      <c r="AD54" s="758">
        <f>+Cons_San!AD54+Cons_San_L23!AD54</f>
        <v>0</v>
      </c>
      <c r="AE54" s="758">
        <f>+Cons_San!AE54+Cons_San_L23!AE54</f>
        <v>0</v>
      </c>
      <c r="AF54" s="758">
        <f>+Cons_San!AF54+Cons_San_L23!AF54</f>
        <v>0</v>
      </c>
      <c r="AG54" s="758">
        <f>+Cons_San!AG54+Cons_San_L23!AG54</f>
        <v>0</v>
      </c>
      <c r="AH54" s="758">
        <f>+Cons_San!AH54+Cons_San_L23!AH54</f>
        <v>0</v>
      </c>
      <c r="AI54" s="758">
        <f>+Cons_San!AI54+Cons_San_L23!AI54</f>
        <v>0</v>
      </c>
      <c r="AJ54" s="758">
        <f>+Cons_San!AJ54+Cons_San_L23!AJ54</f>
        <v>0</v>
      </c>
      <c r="AK54" s="758">
        <f>+Cons_San!AK54+Cons_San_L23!AK54</f>
        <v>0</v>
      </c>
      <c r="AL54" s="758">
        <f>+Cons_San!AL54+Cons_San_L23!AL54</f>
        <v>0</v>
      </c>
      <c r="AM54" s="758">
        <f>+Cons_San!AM54+Cons_San_L23!AM54</f>
        <v>0</v>
      </c>
      <c r="AN54" s="758">
        <f>+Cons_San!AN54+Cons_San_L23!AN54</f>
        <v>0</v>
      </c>
      <c r="AO54" s="758">
        <f>+Cons_San!AO54+Cons_San_L23!AO54</f>
        <v>0</v>
      </c>
      <c r="AP54" s="758">
        <f>+Cons_San!AP54+Cons_San_L23!AP54</f>
        <v>0</v>
      </c>
      <c r="AQ54" s="758">
        <f>+Cons_San!AQ54+Cons_San_L23!AQ54</f>
        <v>0</v>
      </c>
      <c r="AR54" s="758">
        <f>+Cons_San!AR54+Cons_San_L23!AR54</f>
        <v>0</v>
      </c>
      <c r="AS54" s="758">
        <f>+Cons_San!AS54+Cons_San_L23!AS54</f>
        <v>0</v>
      </c>
      <c r="AT54" s="758">
        <f>+Cons_San!AT54+Cons_San_L23!AT54</f>
        <v>0</v>
      </c>
      <c r="AU54" s="758">
        <f>+Cons_San!AU54+Cons_San_L23!AU54</f>
        <v>0</v>
      </c>
      <c r="AV54" s="758">
        <f>+Cons_San!AV54+Cons_San_L23!AV54</f>
        <v>0</v>
      </c>
      <c r="AW54" s="758">
        <f>+Cons_San!AW54+Cons_San_L23!AW54</f>
        <v>0</v>
      </c>
    </row>
    <row r="55" spans="1:49" ht="25.5">
      <c r="A55" s="336" t="s">
        <v>654</v>
      </c>
      <c r="B55" s="35" t="s">
        <v>655</v>
      </c>
      <c r="C55" s="36" t="s">
        <v>4904</v>
      </c>
      <c r="D55" s="998">
        <f ca="1">SUMIF(Codifica_CE!$D$2:$U$1241,$A55,Codifica_CE!$T$2:$T$1241)</f>
        <v>0</v>
      </c>
      <c r="E55" s="981">
        <f t="shared" si="1"/>
        <v>0</v>
      </c>
      <c r="F55" s="37" t="str">
        <f>Info!$B$2</f>
        <v>323</v>
      </c>
      <c r="G55" s="477"/>
      <c r="H55" s="758">
        <f>+Cons_San!H55+Cons_San_L23!H55</f>
        <v>0</v>
      </c>
      <c r="I55" s="758">
        <f>+Cons_San!I55+Cons_San_L23!I55</f>
        <v>0</v>
      </c>
      <c r="J55" s="758">
        <f>+Cons_San!J55+Cons_San_L23!J55</f>
        <v>0</v>
      </c>
      <c r="K55" s="758">
        <f>+Cons_San!K55+Cons_San_L23!K55</f>
        <v>0</v>
      </c>
      <c r="L55" s="758">
        <f>+Cons_San!L55+Cons_San_L23!L55</f>
        <v>0</v>
      </c>
      <c r="M55" s="758">
        <f>+Cons_San!M55+Cons_San_L23!M55</f>
        <v>0</v>
      </c>
      <c r="N55" s="758">
        <f>+Cons_San!N55+Cons_San_L23!N55</f>
        <v>0</v>
      </c>
      <c r="O55" s="758">
        <f>+Cons_San!O55+Cons_San_L23!O55</f>
        <v>0</v>
      </c>
      <c r="P55" s="758">
        <f>+Cons_San!P55+Cons_San_L23!P55</f>
        <v>0</v>
      </c>
      <c r="Q55" s="758">
        <f>+Cons_San!Q55+Cons_San_L23!Q55</f>
        <v>0</v>
      </c>
      <c r="R55" s="758">
        <f>+Cons_San!R55+Cons_San_L23!R55</f>
        <v>0</v>
      </c>
      <c r="S55" s="758">
        <f>+Cons_San!S55+Cons_San_L23!S55</f>
        <v>0</v>
      </c>
      <c r="T55" s="758">
        <f>+Cons_San!T55+Cons_San_L23!T55</f>
        <v>0</v>
      </c>
      <c r="U55" s="758">
        <f>+Cons_San!U55+Cons_San_L23!U55</f>
        <v>0</v>
      </c>
      <c r="V55" s="758">
        <f>+Cons_San!V55+Cons_San_L23!V55</f>
        <v>0</v>
      </c>
      <c r="W55" s="758">
        <f>+Cons_San!W55+Cons_San_L23!W55</f>
        <v>0</v>
      </c>
      <c r="X55" s="758">
        <f>+Cons_San!X55+Cons_San_L23!X55</f>
        <v>0</v>
      </c>
      <c r="Y55" s="758">
        <f>+Cons_San!Y55+Cons_San_L23!Y55</f>
        <v>0</v>
      </c>
      <c r="Z55" s="758">
        <f>+Cons_San!Z55+Cons_San_L23!Z55</f>
        <v>0</v>
      </c>
      <c r="AA55" s="758">
        <f>+Cons_San!AA55+Cons_San_L23!AA55</f>
        <v>0</v>
      </c>
      <c r="AB55" s="758">
        <f>+Cons_San!AB55+Cons_San_L23!AB55</f>
        <v>0</v>
      </c>
      <c r="AC55" s="758">
        <f>+Cons_San!AC55+Cons_San_L23!AC55</f>
        <v>0</v>
      </c>
      <c r="AD55" s="758">
        <f>+Cons_San!AD55+Cons_San_L23!AD55</f>
        <v>0</v>
      </c>
      <c r="AE55" s="758">
        <f>+Cons_San!AE55+Cons_San_L23!AE55</f>
        <v>0</v>
      </c>
      <c r="AF55" s="758">
        <f>+Cons_San!AF55+Cons_San_L23!AF55</f>
        <v>0</v>
      </c>
      <c r="AG55" s="758">
        <f>+Cons_San!AG55+Cons_San_L23!AG55</f>
        <v>0</v>
      </c>
      <c r="AH55" s="758">
        <f>+Cons_San!AH55+Cons_San_L23!AH55</f>
        <v>0</v>
      </c>
      <c r="AI55" s="758">
        <f>+Cons_San!AI55+Cons_San_L23!AI55</f>
        <v>0</v>
      </c>
      <c r="AJ55" s="758">
        <f>+Cons_San!AJ55+Cons_San_L23!AJ55</f>
        <v>0</v>
      </c>
      <c r="AK55" s="758">
        <f>+Cons_San!AK55+Cons_San_L23!AK55</f>
        <v>0</v>
      </c>
      <c r="AL55" s="758">
        <f>+Cons_San!AL55+Cons_San_L23!AL55</f>
        <v>0</v>
      </c>
      <c r="AM55" s="758">
        <f>+Cons_San!AM55+Cons_San_L23!AM55</f>
        <v>0</v>
      </c>
      <c r="AN55" s="758">
        <f>+Cons_San!AN55+Cons_San_L23!AN55</f>
        <v>0</v>
      </c>
      <c r="AO55" s="758">
        <f>+Cons_San!AO55+Cons_San_L23!AO55</f>
        <v>0</v>
      </c>
      <c r="AP55" s="758">
        <f>+Cons_San!AP55+Cons_San_L23!AP55</f>
        <v>0</v>
      </c>
      <c r="AQ55" s="758">
        <f>+Cons_San!AQ55+Cons_San_L23!AQ55</f>
        <v>0</v>
      </c>
      <c r="AR55" s="758">
        <f>+Cons_San!AR55+Cons_San_L23!AR55</f>
        <v>0</v>
      </c>
      <c r="AS55" s="758">
        <f>+Cons_San!AS55+Cons_San_L23!AS55</f>
        <v>0</v>
      </c>
      <c r="AT55" s="758">
        <f>+Cons_San!AT55+Cons_San_L23!AT55</f>
        <v>0</v>
      </c>
      <c r="AU55" s="758">
        <f>+Cons_San!AU55+Cons_San_L23!AU55</f>
        <v>0</v>
      </c>
      <c r="AV55" s="758">
        <f>+Cons_San!AV55+Cons_San_L23!AV55</f>
        <v>0</v>
      </c>
      <c r="AW55" s="758">
        <f>+Cons_San!AW55+Cons_San_L23!AW55</f>
        <v>0</v>
      </c>
    </row>
    <row r="56" spans="1:49" ht="15.75" customHeight="1">
      <c r="A56" s="335"/>
      <c r="B56" s="32" t="s">
        <v>4932</v>
      </c>
      <c r="C56" s="32"/>
      <c r="D56" s="999"/>
      <c r="E56" s="982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98">
        <f ca="1">SUMIF(Codifica_CE!$D$2:$U$1241,$A57,Codifica_CE!$T$2:$T$1241)</f>
        <v>0</v>
      </c>
      <c r="E57" s="981">
        <f t="shared" ref="E57:E66" si="2">SUM(H57:AW57)</f>
        <v>0</v>
      </c>
      <c r="F57" s="37" t="str">
        <f>Info!$B$2</f>
        <v>323</v>
      </c>
      <c r="G57" s="477"/>
      <c r="H57" s="758">
        <f>+Cons_San!H57+Cons_San_L23!H57</f>
        <v>0</v>
      </c>
      <c r="I57" s="758">
        <f>+Cons_San!I57+Cons_San_L23!I57</f>
        <v>0</v>
      </c>
      <c r="J57" s="758">
        <f>+Cons_San!J57+Cons_San_L23!J57</f>
        <v>0</v>
      </c>
      <c r="K57" s="758">
        <f>+Cons_San!K57+Cons_San_L23!K57</f>
        <v>0</v>
      </c>
      <c r="L57" s="758">
        <f>+Cons_San!L57+Cons_San_L23!L57</f>
        <v>0</v>
      </c>
      <c r="M57" s="758">
        <f>+Cons_San!M57+Cons_San_L23!M57</f>
        <v>0</v>
      </c>
      <c r="N57" s="758">
        <f>+Cons_San!N57+Cons_San_L23!N57</f>
        <v>0</v>
      </c>
      <c r="O57" s="758">
        <f>+Cons_San!O57+Cons_San_L23!O57</f>
        <v>0</v>
      </c>
      <c r="P57" s="758">
        <f>+Cons_San!P57+Cons_San_L23!P57</f>
        <v>0</v>
      </c>
      <c r="Q57" s="758">
        <f>+Cons_San!Q57+Cons_San_L23!Q57</f>
        <v>0</v>
      </c>
      <c r="R57" s="758">
        <f>+Cons_San!R57+Cons_San_L23!R57</f>
        <v>0</v>
      </c>
      <c r="S57" s="758">
        <f>+Cons_San!S57+Cons_San_L23!S57</f>
        <v>0</v>
      </c>
      <c r="T57" s="758">
        <f>+Cons_San!T57+Cons_San_L23!T57</f>
        <v>0</v>
      </c>
      <c r="U57" s="758">
        <f>+Cons_San!U57+Cons_San_L23!U57</f>
        <v>0</v>
      </c>
      <c r="V57" s="758">
        <f>+Cons_San!V57+Cons_San_L23!V57</f>
        <v>0</v>
      </c>
      <c r="W57" s="758">
        <f>+Cons_San!W57+Cons_San_L23!W57</f>
        <v>0</v>
      </c>
      <c r="X57" s="758">
        <f>+Cons_San!X57+Cons_San_L23!X57</f>
        <v>0</v>
      </c>
      <c r="Y57" s="758">
        <f>+Cons_San!Y57+Cons_San_L23!Y57</f>
        <v>0</v>
      </c>
      <c r="Z57" s="758">
        <f>+Cons_San!Z57+Cons_San_L23!Z57</f>
        <v>0</v>
      </c>
      <c r="AA57" s="758">
        <f>+Cons_San!AA57+Cons_San_L23!AA57</f>
        <v>0</v>
      </c>
      <c r="AB57" s="758">
        <f>+Cons_San!AB57+Cons_San_L23!AB57</f>
        <v>0</v>
      </c>
      <c r="AC57" s="758">
        <f>+Cons_San!AC57+Cons_San_L23!AC57</f>
        <v>0</v>
      </c>
      <c r="AD57" s="758">
        <f>+Cons_San!AD57+Cons_San_L23!AD57</f>
        <v>0</v>
      </c>
      <c r="AE57" s="758">
        <f>+Cons_San!AE57+Cons_San_L23!AE57</f>
        <v>0</v>
      </c>
      <c r="AF57" s="758">
        <f>+Cons_San!AF57+Cons_San_L23!AF57</f>
        <v>0</v>
      </c>
      <c r="AG57" s="758">
        <f>+Cons_San!AG57+Cons_San_L23!AG57</f>
        <v>0</v>
      </c>
      <c r="AH57" s="758">
        <f>+Cons_San!AH57+Cons_San_L23!AH57</f>
        <v>0</v>
      </c>
      <c r="AI57" s="758">
        <f>+Cons_San!AI57+Cons_San_L23!AI57</f>
        <v>0</v>
      </c>
      <c r="AJ57" s="758">
        <f>+Cons_San!AJ57+Cons_San_L23!AJ57</f>
        <v>0</v>
      </c>
      <c r="AK57" s="758">
        <f>+Cons_San!AK57+Cons_San_L23!AK57</f>
        <v>0</v>
      </c>
      <c r="AL57" s="758">
        <f>+Cons_San!AL57+Cons_San_L23!AL57</f>
        <v>0</v>
      </c>
      <c r="AM57" s="758">
        <f>+Cons_San!AM57+Cons_San_L23!AM57</f>
        <v>0</v>
      </c>
      <c r="AN57" s="758">
        <f>+Cons_San!AN57+Cons_San_L23!AN57</f>
        <v>0</v>
      </c>
      <c r="AO57" s="758">
        <f>+Cons_San!AO57+Cons_San_L23!AO57</f>
        <v>0</v>
      </c>
      <c r="AP57" s="758">
        <f>+Cons_San!AP57+Cons_San_L23!AP57</f>
        <v>0</v>
      </c>
      <c r="AQ57" s="758">
        <f>+Cons_San!AQ57+Cons_San_L23!AQ57</f>
        <v>0</v>
      </c>
      <c r="AR57" s="758">
        <f>+Cons_San!AR57+Cons_San_L23!AR57</f>
        <v>0</v>
      </c>
      <c r="AS57" s="758">
        <f>+Cons_San!AS57+Cons_San_L23!AS57</f>
        <v>0</v>
      </c>
      <c r="AT57" s="758">
        <f>+Cons_San!AT57+Cons_San_L23!AT57</f>
        <v>0</v>
      </c>
      <c r="AU57" s="758">
        <f>+Cons_San!AU57+Cons_San_L23!AU57</f>
        <v>0</v>
      </c>
      <c r="AV57" s="758">
        <f>+Cons_San!AV57+Cons_San_L23!AV57</f>
        <v>0</v>
      </c>
      <c r="AW57" s="758">
        <f>+Cons_San!AW57+Cons_San_L23!AW57</f>
        <v>0</v>
      </c>
    </row>
    <row r="58" spans="1:49" ht="25.5">
      <c r="A58" s="336" t="s">
        <v>769</v>
      </c>
      <c r="B58" s="35" t="s">
        <v>770</v>
      </c>
      <c r="C58" s="36" t="s">
        <v>4904</v>
      </c>
      <c r="D58" s="998">
        <f ca="1">SUMIF(Codifica_CE!$D$2:$U$1241,$A58,Codifica_CE!$T$2:$T$1241)</f>
        <v>0</v>
      </c>
      <c r="E58" s="981">
        <f t="shared" si="2"/>
        <v>0</v>
      </c>
      <c r="F58" s="37" t="str">
        <f>Info!$B$2</f>
        <v>323</v>
      </c>
      <c r="G58" s="477"/>
      <c r="H58" s="758">
        <f>+Cons_San!H58+Cons_San_L23!H58</f>
        <v>0</v>
      </c>
      <c r="I58" s="758">
        <f>+Cons_San!I58+Cons_San_L23!I58</f>
        <v>0</v>
      </c>
      <c r="J58" s="758">
        <f>+Cons_San!J58+Cons_San_L23!J58</f>
        <v>0</v>
      </c>
      <c r="K58" s="758">
        <f>+Cons_San!K58+Cons_San_L23!K58</f>
        <v>0</v>
      </c>
      <c r="L58" s="758">
        <f>+Cons_San!L58+Cons_San_L23!L58</f>
        <v>0</v>
      </c>
      <c r="M58" s="758">
        <f>+Cons_San!M58+Cons_San_L23!M58</f>
        <v>0</v>
      </c>
      <c r="N58" s="758">
        <f>+Cons_San!N58+Cons_San_L23!N58</f>
        <v>0</v>
      </c>
      <c r="O58" s="758">
        <f>+Cons_San!O58+Cons_San_L23!O58</f>
        <v>0</v>
      </c>
      <c r="P58" s="758">
        <f>+Cons_San!P58+Cons_San_L23!P58</f>
        <v>0</v>
      </c>
      <c r="Q58" s="758">
        <f>+Cons_San!Q58+Cons_San_L23!Q58</f>
        <v>0</v>
      </c>
      <c r="R58" s="758">
        <f>+Cons_San!R58+Cons_San_L23!R58</f>
        <v>0</v>
      </c>
      <c r="S58" s="758">
        <f>+Cons_San!S58+Cons_San_L23!S58</f>
        <v>0</v>
      </c>
      <c r="T58" s="758">
        <f>+Cons_San!T58+Cons_San_L23!T58</f>
        <v>0</v>
      </c>
      <c r="U58" s="758">
        <f>+Cons_San!U58+Cons_San_L23!U58</f>
        <v>0</v>
      </c>
      <c r="V58" s="758">
        <f>+Cons_San!V58+Cons_San_L23!V58</f>
        <v>0</v>
      </c>
      <c r="W58" s="758">
        <f>+Cons_San!W58+Cons_San_L23!W58</f>
        <v>0</v>
      </c>
      <c r="X58" s="758">
        <f>+Cons_San!X58+Cons_San_L23!X58</f>
        <v>0</v>
      </c>
      <c r="Y58" s="758">
        <f>+Cons_San!Y58+Cons_San_L23!Y58</f>
        <v>0</v>
      </c>
      <c r="Z58" s="758">
        <f>+Cons_San!Z58+Cons_San_L23!Z58</f>
        <v>0</v>
      </c>
      <c r="AA58" s="758">
        <f>+Cons_San!AA58+Cons_San_L23!AA58</f>
        <v>0</v>
      </c>
      <c r="AB58" s="758">
        <f>+Cons_San!AB58+Cons_San_L23!AB58</f>
        <v>0</v>
      </c>
      <c r="AC58" s="758">
        <f>+Cons_San!AC58+Cons_San_L23!AC58</f>
        <v>0</v>
      </c>
      <c r="AD58" s="758">
        <f>+Cons_San!AD58+Cons_San_L23!AD58</f>
        <v>0</v>
      </c>
      <c r="AE58" s="758">
        <f>+Cons_San!AE58+Cons_San_L23!AE58</f>
        <v>0</v>
      </c>
      <c r="AF58" s="758">
        <f>+Cons_San!AF58+Cons_San_L23!AF58</f>
        <v>0</v>
      </c>
      <c r="AG58" s="758">
        <f>+Cons_San!AG58+Cons_San_L23!AG58</f>
        <v>0</v>
      </c>
      <c r="AH58" s="758">
        <f>+Cons_San!AH58+Cons_San_L23!AH58</f>
        <v>0</v>
      </c>
      <c r="AI58" s="758">
        <f>+Cons_San!AI58+Cons_San_L23!AI58</f>
        <v>0</v>
      </c>
      <c r="AJ58" s="758">
        <f>+Cons_San!AJ58+Cons_San_L23!AJ58</f>
        <v>0</v>
      </c>
      <c r="AK58" s="758">
        <f>+Cons_San!AK58+Cons_San_L23!AK58</f>
        <v>0</v>
      </c>
      <c r="AL58" s="758">
        <f>+Cons_San!AL58+Cons_San_L23!AL58</f>
        <v>0</v>
      </c>
      <c r="AM58" s="758">
        <f>+Cons_San!AM58+Cons_San_L23!AM58</f>
        <v>0</v>
      </c>
      <c r="AN58" s="758">
        <f>+Cons_San!AN58+Cons_San_L23!AN58</f>
        <v>0</v>
      </c>
      <c r="AO58" s="758">
        <f>+Cons_San!AO58+Cons_San_L23!AO58</f>
        <v>0</v>
      </c>
      <c r="AP58" s="758">
        <f>+Cons_San!AP58+Cons_San_L23!AP58</f>
        <v>0</v>
      </c>
      <c r="AQ58" s="758">
        <f>+Cons_San!AQ58+Cons_San_L23!AQ58</f>
        <v>0</v>
      </c>
      <c r="AR58" s="758">
        <f>+Cons_San!AR58+Cons_San_L23!AR58</f>
        <v>0</v>
      </c>
      <c r="AS58" s="758">
        <f>+Cons_San!AS58+Cons_San_L23!AS58</f>
        <v>0</v>
      </c>
      <c r="AT58" s="758">
        <f>+Cons_San!AT58+Cons_San_L23!AT58</f>
        <v>0</v>
      </c>
      <c r="AU58" s="758">
        <f>+Cons_San!AU58+Cons_San_L23!AU58</f>
        <v>0</v>
      </c>
      <c r="AV58" s="758">
        <f>+Cons_San!AV58+Cons_San_L23!AV58</f>
        <v>0</v>
      </c>
      <c r="AW58" s="758">
        <f>+Cons_San!AW58+Cons_San_L23!AW58</f>
        <v>0</v>
      </c>
    </row>
    <row r="59" spans="1:49" ht="14.25">
      <c r="A59" s="336" t="s">
        <v>775</v>
      </c>
      <c r="B59" s="35" t="s">
        <v>776</v>
      </c>
      <c r="C59" s="36" t="s">
        <v>4904</v>
      </c>
      <c r="D59" s="998">
        <f ca="1">SUMIF(Codifica_CE!$D$2:$U$1241,$A59,Codifica_CE!$T$2:$T$1241)</f>
        <v>0</v>
      </c>
      <c r="E59" s="981">
        <f t="shared" si="2"/>
        <v>0</v>
      </c>
      <c r="F59" s="37" t="str">
        <f>Info!$B$2</f>
        <v>323</v>
      </c>
      <c r="G59" s="477"/>
      <c r="H59" s="758">
        <f>+Cons_San!H59+Cons_San_L23!H59</f>
        <v>0</v>
      </c>
      <c r="I59" s="758">
        <f>+Cons_San!I59+Cons_San_L23!I59</f>
        <v>0</v>
      </c>
      <c r="J59" s="758">
        <f>+Cons_San!J59+Cons_San_L23!J59</f>
        <v>0</v>
      </c>
      <c r="K59" s="758">
        <f>+Cons_San!K59+Cons_San_L23!K59</f>
        <v>0</v>
      </c>
      <c r="L59" s="758">
        <f>+Cons_San!L59+Cons_San_L23!L59</f>
        <v>0</v>
      </c>
      <c r="M59" s="758">
        <f>+Cons_San!M59+Cons_San_L23!M59</f>
        <v>0</v>
      </c>
      <c r="N59" s="758">
        <f>+Cons_San!N59+Cons_San_L23!N59</f>
        <v>0</v>
      </c>
      <c r="O59" s="758">
        <f>+Cons_San!O59+Cons_San_L23!O59</f>
        <v>0</v>
      </c>
      <c r="P59" s="758">
        <f>+Cons_San!P59+Cons_San_L23!P59</f>
        <v>0</v>
      </c>
      <c r="Q59" s="758">
        <f>+Cons_San!Q59+Cons_San_L23!Q59</f>
        <v>0</v>
      </c>
      <c r="R59" s="758">
        <f>+Cons_San!R59+Cons_San_L23!R59</f>
        <v>0</v>
      </c>
      <c r="S59" s="758">
        <f>+Cons_San!S59+Cons_San_L23!S59</f>
        <v>0</v>
      </c>
      <c r="T59" s="758">
        <f>+Cons_San!T59+Cons_San_L23!T59</f>
        <v>0</v>
      </c>
      <c r="U59" s="758">
        <f>+Cons_San!U59+Cons_San_L23!U59</f>
        <v>0</v>
      </c>
      <c r="V59" s="758">
        <f>+Cons_San!V59+Cons_San_L23!V59</f>
        <v>0</v>
      </c>
      <c r="W59" s="758">
        <f>+Cons_San!W59+Cons_San_L23!W59</f>
        <v>0</v>
      </c>
      <c r="X59" s="758">
        <f>+Cons_San!X59+Cons_San_L23!X59</f>
        <v>0</v>
      </c>
      <c r="Y59" s="758">
        <f>+Cons_San!Y59+Cons_San_L23!Y59</f>
        <v>0</v>
      </c>
      <c r="Z59" s="758">
        <f>+Cons_San!Z59+Cons_San_L23!Z59</f>
        <v>0</v>
      </c>
      <c r="AA59" s="758">
        <f>+Cons_San!AA59+Cons_San_L23!AA59</f>
        <v>0</v>
      </c>
      <c r="AB59" s="758">
        <f>+Cons_San!AB59+Cons_San_L23!AB59</f>
        <v>0</v>
      </c>
      <c r="AC59" s="758">
        <f>+Cons_San!AC59+Cons_San_L23!AC59</f>
        <v>0</v>
      </c>
      <c r="AD59" s="758">
        <f>+Cons_San!AD59+Cons_San_L23!AD59</f>
        <v>0</v>
      </c>
      <c r="AE59" s="758">
        <f>+Cons_San!AE59+Cons_San_L23!AE59</f>
        <v>0</v>
      </c>
      <c r="AF59" s="758">
        <f>+Cons_San!AF59+Cons_San_L23!AF59</f>
        <v>0</v>
      </c>
      <c r="AG59" s="758">
        <f>+Cons_San!AG59+Cons_San_L23!AG59</f>
        <v>0</v>
      </c>
      <c r="AH59" s="758">
        <f>+Cons_San!AH59+Cons_San_L23!AH59</f>
        <v>0</v>
      </c>
      <c r="AI59" s="758">
        <f>+Cons_San!AI59+Cons_San_L23!AI59</f>
        <v>0</v>
      </c>
      <c r="AJ59" s="758">
        <f>+Cons_San!AJ59+Cons_San_L23!AJ59</f>
        <v>0</v>
      </c>
      <c r="AK59" s="758">
        <f>+Cons_San!AK59+Cons_San_L23!AK59</f>
        <v>0</v>
      </c>
      <c r="AL59" s="758">
        <f>+Cons_San!AL59+Cons_San_L23!AL59</f>
        <v>0</v>
      </c>
      <c r="AM59" s="758">
        <f>+Cons_San!AM59+Cons_San_L23!AM59</f>
        <v>0</v>
      </c>
      <c r="AN59" s="758">
        <f>+Cons_San!AN59+Cons_San_L23!AN59</f>
        <v>0</v>
      </c>
      <c r="AO59" s="758">
        <f>+Cons_San!AO59+Cons_San_L23!AO59</f>
        <v>0</v>
      </c>
      <c r="AP59" s="758">
        <f>+Cons_San!AP59+Cons_San_L23!AP59</f>
        <v>0</v>
      </c>
      <c r="AQ59" s="758">
        <f>+Cons_San!AQ59+Cons_San_L23!AQ59</f>
        <v>0</v>
      </c>
      <c r="AR59" s="758">
        <f>+Cons_San!AR59+Cons_San_L23!AR59</f>
        <v>0</v>
      </c>
      <c r="AS59" s="758">
        <f>+Cons_San!AS59+Cons_San_L23!AS59</f>
        <v>0</v>
      </c>
      <c r="AT59" s="758">
        <f>+Cons_San!AT59+Cons_San_L23!AT59</f>
        <v>0</v>
      </c>
      <c r="AU59" s="758">
        <f>+Cons_San!AU59+Cons_San_L23!AU59</f>
        <v>0</v>
      </c>
      <c r="AV59" s="758">
        <f>+Cons_San!AV59+Cons_San_L23!AV59</f>
        <v>0</v>
      </c>
      <c r="AW59" s="758">
        <f>+Cons_San!AW59+Cons_San_L23!AW59</f>
        <v>0</v>
      </c>
    </row>
    <row r="60" spans="1:49" ht="25.5">
      <c r="A60" s="336" t="s">
        <v>777</v>
      </c>
      <c r="B60" s="35" t="s">
        <v>778</v>
      </c>
      <c r="C60" s="36" t="s">
        <v>4904</v>
      </c>
      <c r="D60" s="998">
        <f ca="1">SUMIF(Codifica_CE!$D$2:$U$1241,$A60,Codifica_CE!$T$2:$T$1241)</f>
        <v>0</v>
      </c>
      <c r="E60" s="981">
        <f t="shared" si="2"/>
        <v>0</v>
      </c>
      <c r="F60" s="37" t="str">
        <f>Info!$B$2</f>
        <v>323</v>
      </c>
      <c r="G60" s="477"/>
      <c r="H60" s="758">
        <f>+Cons_San!H60+Cons_San_L23!H60</f>
        <v>0</v>
      </c>
      <c r="I60" s="758">
        <f>+Cons_San!I60+Cons_San_L23!I60</f>
        <v>0</v>
      </c>
      <c r="J60" s="758">
        <f>+Cons_San!J60+Cons_San_L23!J60</f>
        <v>0</v>
      </c>
      <c r="K60" s="758">
        <f>+Cons_San!K60+Cons_San_L23!K60</f>
        <v>0</v>
      </c>
      <c r="L60" s="758">
        <f>+Cons_San!L60+Cons_San_L23!L60</f>
        <v>0</v>
      </c>
      <c r="M60" s="758">
        <f>+Cons_San!M60+Cons_San_L23!M60</f>
        <v>0</v>
      </c>
      <c r="N60" s="758">
        <f>+Cons_San!N60+Cons_San_L23!N60</f>
        <v>0</v>
      </c>
      <c r="O60" s="758">
        <f>+Cons_San!O60+Cons_San_L23!O60</f>
        <v>0</v>
      </c>
      <c r="P60" s="758">
        <f>+Cons_San!P60+Cons_San_L23!P60</f>
        <v>0</v>
      </c>
      <c r="Q60" s="758">
        <f>+Cons_San!Q60+Cons_San_L23!Q60</f>
        <v>0</v>
      </c>
      <c r="R60" s="758">
        <f>+Cons_San!R60+Cons_San_L23!R60</f>
        <v>0</v>
      </c>
      <c r="S60" s="758">
        <f>+Cons_San!S60+Cons_San_L23!S60</f>
        <v>0</v>
      </c>
      <c r="T60" s="758">
        <f>+Cons_San!T60+Cons_San_L23!T60</f>
        <v>0</v>
      </c>
      <c r="U60" s="758">
        <f>+Cons_San!U60+Cons_San_L23!U60</f>
        <v>0</v>
      </c>
      <c r="V60" s="758">
        <f>+Cons_San!V60+Cons_San_L23!V60</f>
        <v>0</v>
      </c>
      <c r="W60" s="758">
        <f>+Cons_San!W60+Cons_San_L23!W60</f>
        <v>0</v>
      </c>
      <c r="X60" s="758">
        <f>+Cons_San!X60+Cons_San_L23!X60</f>
        <v>0</v>
      </c>
      <c r="Y60" s="758">
        <f>+Cons_San!Y60+Cons_San_L23!Y60</f>
        <v>0</v>
      </c>
      <c r="Z60" s="758">
        <f>+Cons_San!Z60+Cons_San_L23!Z60</f>
        <v>0</v>
      </c>
      <c r="AA60" s="758">
        <f>+Cons_San!AA60+Cons_San_L23!AA60</f>
        <v>0</v>
      </c>
      <c r="AB60" s="758">
        <f>+Cons_San!AB60+Cons_San_L23!AB60</f>
        <v>0</v>
      </c>
      <c r="AC60" s="758">
        <f>+Cons_San!AC60+Cons_San_L23!AC60</f>
        <v>0</v>
      </c>
      <c r="AD60" s="758">
        <f>+Cons_San!AD60+Cons_San_L23!AD60</f>
        <v>0</v>
      </c>
      <c r="AE60" s="758">
        <f>+Cons_San!AE60+Cons_San_L23!AE60</f>
        <v>0</v>
      </c>
      <c r="AF60" s="758">
        <f>+Cons_San!AF60+Cons_San_L23!AF60</f>
        <v>0</v>
      </c>
      <c r="AG60" s="758">
        <f>+Cons_San!AG60+Cons_San_L23!AG60</f>
        <v>0</v>
      </c>
      <c r="AH60" s="758">
        <f>+Cons_San!AH60+Cons_San_L23!AH60</f>
        <v>0</v>
      </c>
      <c r="AI60" s="758">
        <f>+Cons_San!AI60+Cons_San_L23!AI60</f>
        <v>0</v>
      </c>
      <c r="AJ60" s="758">
        <f>+Cons_San!AJ60+Cons_San_L23!AJ60</f>
        <v>0</v>
      </c>
      <c r="AK60" s="758">
        <f>+Cons_San!AK60+Cons_San_L23!AK60</f>
        <v>0</v>
      </c>
      <c r="AL60" s="758">
        <f>+Cons_San!AL60+Cons_San_L23!AL60</f>
        <v>0</v>
      </c>
      <c r="AM60" s="758">
        <f>+Cons_San!AM60+Cons_San_L23!AM60</f>
        <v>0</v>
      </c>
      <c r="AN60" s="758">
        <f>+Cons_San!AN60+Cons_San_L23!AN60</f>
        <v>0</v>
      </c>
      <c r="AO60" s="758">
        <f>+Cons_San!AO60+Cons_San_L23!AO60</f>
        <v>0</v>
      </c>
      <c r="AP60" s="758">
        <f>+Cons_San!AP60+Cons_San_L23!AP60</f>
        <v>0</v>
      </c>
      <c r="AQ60" s="758">
        <f>+Cons_San!AQ60+Cons_San_L23!AQ60</f>
        <v>0</v>
      </c>
      <c r="AR60" s="758">
        <f>+Cons_San!AR60+Cons_San_L23!AR60</f>
        <v>0</v>
      </c>
      <c r="AS60" s="758">
        <f>+Cons_San!AS60+Cons_San_L23!AS60</f>
        <v>0</v>
      </c>
      <c r="AT60" s="758">
        <f>+Cons_San!AT60+Cons_San_L23!AT60</f>
        <v>0</v>
      </c>
      <c r="AU60" s="758">
        <f>+Cons_San!AU60+Cons_San_L23!AU60</f>
        <v>0</v>
      </c>
      <c r="AV60" s="758">
        <f>+Cons_San!AV60+Cons_San_L23!AV60</f>
        <v>0</v>
      </c>
      <c r="AW60" s="758">
        <f>+Cons_San!AW60+Cons_San_L23!AW60</f>
        <v>0</v>
      </c>
    </row>
    <row r="61" spans="1:49" ht="25.5">
      <c r="A61" s="336" t="s">
        <v>792</v>
      </c>
      <c r="B61" s="35" t="s">
        <v>4933</v>
      </c>
      <c r="C61" s="36" t="s">
        <v>4904</v>
      </c>
      <c r="D61" s="998">
        <f ca="1">SUMIF(Codifica_CE!$D$2:$U$1241,$A61,Codifica_CE!$T$2:$T$1241)</f>
        <v>6</v>
      </c>
      <c r="E61" s="981">
        <f t="shared" si="2"/>
        <v>6</v>
      </c>
      <c r="F61" s="37" t="str">
        <f>Info!$B$2</f>
        <v>323</v>
      </c>
      <c r="G61" s="477"/>
      <c r="H61" s="758">
        <f>+Cons_San!H61+Cons_San_L23!H61</f>
        <v>0</v>
      </c>
      <c r="I61" s="758">
        <f>+Cons_San!I61+Cons_San_L23!I61</f>
        <v>0</v>
      </c>
      <c r="J61" s="758">
        <f>+Cons_San!J61+Cons_San_L23!J61</f>
        <v>0</v>
      </c>
      <c r="K61" s="758">
        <f>+Cons_San!K61+Cons_San_L23!K61</f>
        <v>0</v>
      </c>
      <c r="L61" s="758">
        <f>+Cons_San!L61+Cons_San_L23!L61</f>
        <v>0</v>
      </c>
      <c r="M61" s="758">
        <f>+Cons_San!M61+Cons_San_L23!M61</f>
        <v>0</v>
      </c>
      <c r="N61" s="758">
        <f>+Cons_San!N61+Cons_San_L23!N61</f>
        <v>0</v>
      </c>
      <c r="O61" s="758">
        <f>+Cons_San!O61+Cons_San_L23!O61</f>
        <v>0</v>
      </c>
      <c r="P61" s="758">
        <f>+Cons_San!P61+Cons_San_L23!P61</f>
        <v>0</v>
      </c>
      <c r="Q61" s="758">
        <f>+Cons_San!Q61+Cons_San_L23!Q61</f>
        <v>0</v>
      </c>
      <c r="R61" s="758">
        <f>+Cons_San!R61+Cons_San_L23!R61</f>
        <v>0</v>
      </c>
      <c r="S61" s="758">
        <f>+Cons_San!S61+Cons_San_L23!S61</f>
        <v>0</v>
      </c>
      <c r="T61" s="758">
        <f>+Cons_San!T61+Cons_San_L23!T61</f>
        <v>0</v>
      </c>
      <c r="U61" s="758">
        <f>+Cons_San!U61+Cons_San_L23!U61</f>
        <v>0</v>
      </c>
      <c r="V61" s="758">
        <f>+Cons_San!V61+Cons_San_L23!V61</f>
        <v>0</v>
      </c>
      <c r="W61" s="758">
        <f>+Cons_San!W61+Cons_San_L23!W61</f>
        <v>0</v>
      </c>
      <c r="X61" s="758">
        <f>+Cons_San!X61+Cons_San_L23!X61</f>
        <v>0</v>
      </c>
      <c r="Y61" s="758">
        <f>+Cons_San!Y61+Cons_San_L23!Y61</f>
        <v>0</v>
      </c>
      <c r="Z61" s="758">
        <f>+Cons_San!Z61+Cons_San_L23!Z61</f>
        <v>0</v>
      </c>
      <c r="AA61" s="758">
        <f>+Cons_San!AA61+Cons_San_L23!AA61</f>
        <v>0</v>
      </c>
      <c r="AB61" s="758">
        <f>+Cons_San!AB61+Cons_San_L23!AB61</f>
        <v>6</v>
      </c>
      <c r="AC61" s="758">
        <f>+Cons_San!AC61+Cons_San_L23!AC61</f>
        <v>0</v>
      </c>
      <c r="AD61" s="758">
        <f>+Cons_San!AD61+Cons_San_L23!AD61</f>
        <v>0</v>
      </c>
      <c r="AE61" s="758">
        <f>+Cons_San!AE61+Cons_San_L23!AE61</f>
        <v>0</v>
      </c>
      <c r="AF61" s="758">
        <f>+Cons_San!AF61+Cons_San_L23!AF61</f>
        <v>0</v>
      </c>
      <c r="AG61" s="758">
        <f>+Cons_San!AG61+Cons_San_L23!AG61</f>
        <v>0</v>
      </c>
      <c r="AH61" s="758">
        <f>+Cons_San!AH61+Cons_San_L23!AH61</f>
        <v>0</v>
      </c>
      <c r="AI61" s="758">
        <f>+Cons_San!AI61+Cons_San_L23!AI61</f>
        <v>0</v>
      </c>
      <c r="AJ61" s="758">
        <f>+Cons_San!AJ61+Cons_San_L23!AJ61</f>
        <v>0</v>
      </c>
      <c r="AK61" s="758">
        <f>+Cons_San!AK61+Cons_San_L23!AK61</f>
        <v>0</v>
      </c>
      <c r="AL61" s="758">
        <f>+Cons_San!AL61+Cons_San_L23!AL61</f>
        <v>0</v>
      </c>
      <c r="AM61" s="758">
        <f>+Cons_San!AM61+Cons_San_L23!AM61</f>
        <v>0</v>
      </c>
      <c r="AN61" s="758">
        <f>+Cons_San!AN61+Cons_San_L23!AN61</f>
        <v>0</v>
      </c>
      <c r="AO61" s="758">
        <f>+Cons_San!AO61+Cons_San_L23!AO61</f>
        <v>0</v>
      </c>
      <c r="AP61" s="758">
        <f>+Cons_San!AP61+Cons_San_L23!AP61</f>
        <v>0</v>
      </c>
      <c r="AQ61" s="758">
        <f>+Cons_San!AQ61+Cons_San_L23!AQ61</f>
        <v>0</v>
      </c>
      <c r="AR61" s="758">
        <f>+Cons_San!AR61+Cons_San_L23!AR61</f>
        <v>0</v>
      </c>
      <c r="AS61" s="758">
        <f>+Cons_San!AS61+Cons_San_L23!AS61</f>
        <v>0</v>
      </c>
      <c r="AT61" s="758">
        <f>+Cons_San!AT61+Cons_San_L23!AT61</f>
        <v>0</v>
      </c>
      <c r="AU61" s="758">
        <f>+Cons_San!AU61+Cons_San_L23!AU61</f>
        <v>0</v>
      </c>
      <c r="AV61" s="758">
        <f>+Cons_San!AV61+Cons_San_L23!AV61</f>
        <v>0</v>
      </c>
      <c r="AW61" s="758">
        <f>+Cons_San!AW61+Cons_San_L23!AW61</f>
        <v>0</v>
      </c>
    </row>
    <row r="62" spans="1:49" ht="25.5">
      <c r="A62" s="336" t="s">
        <v>794</v>
      </c>
      <c r="B62" s="35" t="s">
        <v>4934</v>
      </c>
      <c r="C62" s="36" t="s">
        <v>4904</v>
      </c>
      <c r="D62" s="998">
        <f ca="1">SUMIF(Codifica_CE!$D$2:$U$1241,$A62,Codifica_CE!$T$2:$T$1241)</f>
        <v>0</v>
      </c>
      <c r="E62" s="981">
        <f t="shared" si="2"/>
        <v>0</v>
      </c>
      <c r="F62" s="37" t="str">
        <f>Info!$B$2</f>
        <v>323</v>
      </c>
      <c r="G62" s="477"/>
      <c r="H62" s="758">
        <f>+Cons_San!H62+Cons_San_L23!H62</f>
        <v>0</v>
      </c>
      <c r="I62" s="758">
        <f>+Cons_San!I62+Cons_San_L23!I62</f>
        <v>0</v>
      </c>
      <c r="J62" s="758">
        <f>+Cons_San!J62+Cons_San_L23!J62</f>
        <v>0</v>
      </c>
      <c r="K62" s="758">
        <f>+Cons_San!K62+Cons_San_L23!K62</f>
        <v>0</v>
      </c>
      <c r="L62" s="758">
        <f>+Cons_San!L62+Cons_San_L23!L62</f>
        <v>0</v>
      </c>
      <c r="M62" s="758">
        <f>+Cons_San!M62+Cons_San_L23!M62</f>
        <v>0</v>
      </c>
      <c r="N62" s="758">
        <f>+Cons_San!N62+Cons_San_L23!N62</f>
        <v>0</v>
      </c>
      <c r="O62" s="758">
        <f>+Cons_San!O62+Cons_San_L23!O62</f>
        <v>0</v>
      </c>
      <c r="P62" s="758">
        <f>+Cons_San!P62+Cons_San_L23!P62</f>
        <v>0</v>
      </c>
      <c r="Q62" s="758">
        <f>+Cons_San!Q62+Cons_San_L23!Q62</f>
        <v>0</v>
      </c>
      <c r="R62" s="758">
        <f>+Cons_San!R62+Cons_San_L23!R62</f>
        <v>0</v>
      </c>
      <c r="S62" s="758">
        <f>+Cons_San!S62+Cons_San_L23!S62</f>
        <v>0</v>
      </c>
      <c r="T62" s="758">
        <f>+Cons_San!T62+Cons_San_L23!T62</f>
        <v>0</v>
      </c>
      <c r="U62" s="758">
        <f>+Cons_San!U62+Cons_San_L23!U62</f>
        <v>0</v>
      </c>
      <c r="V62" s="758">
        <f>+Cons_San!V62+Cons_San_L23!V62</f>
        <v>0</v>
      </c>
      <c r="W62" s="758">
        <f>+Cons_San!W62+Cons_San_L23!W62</f>
        <v>0</v>
      </c>
      <c r="X62" s="758">
        <f>+Cons_San!X62+Cons_San_L23!X62</f>
        <v>0</v>
      </c>
      <c r="Y62" s="758">
        <f>+Cons_San!Y62+Cons_San_L23!Y62</f>
        <v>0</v>
      </c>
      <c r="Z62" s="758">
        <f>+Cons_San!Z62+Cons_San_L23!Z62</f>
        <v>0</v>
      </c>
      <c r="AA62" s="758">
        <f>+Cons_San!AA62+Cons_San_L23!AA62</f>
        <v>0</v>
      </c>
      <c r="AB62" s="758">
        <f>+Cons_San!AB62+Cons_San_L23!AB62</f>
        <v>0</v>
      </c>
      <c r="AC62" s="758">
        <f>+Cons_San!AC62+Cons_San_L23!AC62</f>
        <v>0</v>
      </c>
      <c r="AD62" s="758">
        <f>+Cons_San!AD62+Cons_San_L23!AD62</f>
        <v>0</v>
      </c>
      <c r="AE62" s="758">
        <f>+Cons_San!AE62+Cons_San_L23!AE62</f>
        <v>0</v>
      </c>
      <c r="AF62" s="758">
        <f>+Cons_San!AF62+Cons_San_L23!AF62</f>
        <v>0</v>
      </c>
      <c r="AG62" s="758">
        <f>+Cons_San!AG62+Cons_San_L23!AG62</f>
        <v>0</v>
      </c>
      <c r="AH62" s="758">
        <f>+Cons_San!AH62+Cons_San_L23!AH62</f>
        <v>0</v>
      </c>
      <c r="AI62" s="758">
        <f>+Cons_San!AI62+Cons_San_L23!AI62</f>
        <v>0</v>
      </c>
      <c r="AJ62" s="758">
        <f>+Cons_San!AJ62+Cons_San_L23!AJ62</f>
        <v>0</v>
      </c>
      <c r="AK62" s="758">
        <f>+Cons_San!AK62+Cons_San_L23!AK62</f>
        <v>0</v>
      </c>
      <c r="AL62" s="758">
        <f>+Cons_San!AL62+Cons_San_L23!AL62</f>
        <v>0</v>
      </c>
      <c r="AM62" s="758">
        <f>+Cons_San!AM62+Cons_San_L23!AM62</f>
        <v>0</v>
      </c>
      <c r="AN62" s="758">
        <f>+Cons_San!AN62+Cons_San_L23!AN62</f>
        <v>0</v>
      </c>
      <c r="AO62" s="758">
        <f>+Cons_San!AO62+Cons_San_L23!AO62</f>
        <v>0</v>
      </c>
      <c r="AP62" s="758">
        <f>+Cons_San!AP62+Cons_San_L23!AP62</f>
        <v>0</v>
      </c>
      <c r="AQ62" s="758">
        <f>+Cons_San!AQ62+Cons_San_L23!AQ62</f>
        <v>0</v>
      </c>
      <c r="AR62" s="758">
        <f>+Cons_San!AR62+Cons_San_L23!AR62</f>
        <v>0</v>
      </c>
      <c r="AS62" s="758">
        <f>+Cons_San!AS62+Cons_San_L23!AS62</f>
        <v>0</v>
      </c>
      <c r="AT62" s="758">
        <f>+Cons_San!AT62+Cons_San_L23!AT62</f>
        <v>0</v>
      </c>
      <c r="AU62" s="758">
        <f>+Cons_San!AU62+Cons_San_L23!AU62</f>
        <v>0</v>
      </c>
      <c r="AV62" s="758">
        <f>+Cons_San!AV62+Cons_San_L23!AV62</f>
        <v>0</v>
      </c>
      <c r="AW62" s="758">
        <f>+Cons_San!AW62+Cons_San_L23!AW62</f>
        <v>0</v>
      </c>
    </row>
    <row r="63" spans="1:49" ht="25.5">
      <c r="A63" s="336" t="s">
        <v>798</v>
      </c>
      <c r="B63" s="35" t="s">
        <v>799</v>
      </c>
      <c r="C63" s="36" t="s">
        <v>4904</v>
      </c>
      <c r="D63" s="998">
        <f ca="1">SUMIF(Codifica_CE!$D$2:$U$1241,$A63,Codifica_CE!$T$2:$T$1241)</f>
        <v>0</v>
      </c>
      <c r="E63" s="981">
        <f t="shared" si="2"/>
        <v>0</v>
      </c>
      <c r="F63" s="37" t="str">
        <f>Info!$B$2</f>
        <v>323</v>
      </c>
      <c r="G63" s="477"/>
      <c r="H63" s="758">
        <f>+Cons_San!H63+Cons_San_L23!H63</f>
        <v>0</v>
      </c>
      <c r="I63" s="758">
        <f>+Cons_San!I63+Cons_San_L23!I63</f>
        <v>0</v>
      </c>
      <c r="J63" s="758">
        <f>+Cons_San!J63+Cons_San_L23!J63</f>
        <v>0</v>
      </c>
      <c r="K63" s="758">
        <f>+Cons_San!K63+Cons_San_L23!K63</f>
        <v>0</v>
      </c>
      <c r="L63" s="758">
        <f>+Cons_San!L63+Cons_San_L23!L63</f>
        <v>0</v>
      </c>
      <c r="M63" s="758">
        <f>+Cons_San!M63+Cons_San_L23!M63</f>
        <v>0</v>
      </c>
      <c r="N63" s="758">
        <f>+Cons_San!N63+Cons_San_L23!N63</f>
        <v>0</v>
      </c>
      <c r="O63" s="758">
        <f>+Cons_San!O63+Cons_San_L23!O63</f>
        <v>0</v>
      </c>
      <c r="P63" s="758">
        <f>+Cons_San!P63+Cons_San_L23!P63</f>
        <v>0</v>
      </c>
      <c r="Q63" s="758">
        <f>+Cons_San!Q63+Cons_San_L23!Q63</f>
        <v>0</v>
      </c>
      <c r="R63" s="758">
        <f>+Cons_San!R63+Cons_San_L23!R63</f>
        <v>0</v>
      </c>
      <c r="S63" s="758">
        <f>+Cons_San!S63+Cons_San_L23!S63</f>
        <v>0</v>
      </c>
      <c r="T63" s="758">
        <f>+Cons_San!T63+Cons_San_L23!T63</f>
        <v>0</v>
      </c>
      <c r="U63" s="758">
        <f>+Cons_San!U63+Cons_San_L23!U63</f>
        <v>0</v>
      </c>
      <c r="V63" s="758">
        <f>+Cons_San!V63+Cons_San_L23!V63</f>
        <v>0</v>
      </c>
      <c r="W63" s="758">
        <f>+Cons_San!W63+Cons_San_L23!W63</f>
        <v>0</v>
      </c>
      <c r="X63" s="758">
        <f>+Cons_San!X63+Cons_San_L23!X63</f>
        <v>0</v>
      </c>
      <c r="Y63" s="758">
        <f>+Cons_San!Y63+Cons_San_L23!Y63</f>
        <v>0</v>
      </c>
      <c r="Z63" s="758">
        <f>+Cons_San!Z63+Cons_San_L23!Z63</f>
        <v>0</v>
      </c>
      <c r="AA63" s="758">
        <f>+Cons_San!AA63+Cons_San_L23!AA63</f>
        <v>0</v>
      </c>
      <c r="AB63" s="758">
        <f>+Cons_San!AB63+Cons_San_L23!AB63</f>
        <v>0</v>
      </c>
      <c r="AC63" s="758">
        <f>+Cons_San!AC63+Cons_San_L23!AC63</f>
        <v>0</v>
      </c>
      <c r="AD63" s="758">
        <f>+Cons_San!AD63+Cons_San_L23!AD63</f>
        <v>0</v>
      </c>
      <c r="AE63" s="758">
        <f>+Cons_San!AE63+Cons_San_L23!AE63</f>
        <v>0</v>
      </c>
      <c r="AF63" s="758">
        <f>+Cons_San!AF63+Cons_San_L23!AF63</f>
        <v>0</v>
      </c>
      <c r="AG63" s="758">
        <f>+Cons_San!AG63+Cons_San_L23!AG63</f>
        <v>0</v>
      </c>
      <c r="AH63" s="758">
        <f>+Cons_San!AH63+Cons_San_L23!AH63</f>
        <v>0</v>
      </c>
      <c r="AI63" s="758">
        <f>+Cons_San!AI63+Cons_San_L23!AI63</f>
        <v>0</v>
      </c>
      <c r="AJ63" s="758">
        <f>+Cons_San!AJ63+Cons_San_L23!AJ63</f>
        <v>0</v>
      </c>
      <c r="AK63" s="758">
        <f>+Cons_San!AK63+Cons_San_L23!AK63</f>
        <v>0</v>
      </c>
      <c r="AL63" s="758">
        <f>+Cons_San!AL63+Cons_San_L23!AL63</f>
        <v>0</v>
      </c>
      <c r="AM63" s="758">
        <f>+Cons_San!AM63+Cons_San_L23!AM63</f>
        <v>0</v>
      </c>
      <c r="AN63" s="758">
        <f>+Cons_San!AN63+Cons_San_L23!AN63</f>
        <v>0</v>
      </c>
      <c r="AO63" s="758">
        <f>+Cons_San!AO63+Cons_San_L23!AO63</f>
        <v>0</v>
      </c>
      <c r="AP63" s="758">
        <f>+Cons_San!AP63+Cons_San_L23!AP63</f>
        <v>0</v>
      </c>
      <c r="AQ63" s="758">
        <f>+Cons_San!AQ63+Cons_San_L23!AQ63</f>
        <v>0</v>
      </c>
      <c r="AR63" s="758">
        <f>+Cons_San!AR63+Cons_San_L23!AR63</f>
        <v>0</v>
      </c>
      <c r="AS63" s="758">
        <f>+Cons_San!AS63+Cons_San_L23!AS63</f>
        <v>0</v>
      </c>
      <c r="AT63" s="758">
        <f>+Cons_San!AT63+Cons_San_L23!AT63</f>
        <v>0</v>
      </c>
      <c r="AU63" s="758">
        <f>+Cons_San!AU63+Cons_San_L23!AU63</f>
        <v>0</v>
      </c>
      <c r="AV63" s="758">
        <f>+Cons_San!AV63+Cons_San_L23!AV63</f>
        <v>0</v>
      </c>
      <c r="AW63" s="758">
        <f>+Cons_San!AW63+Cons_San_L23!AW63</f>
        <v>0</v>
      </c>
    </row>
    <row r="64" spans="1:49" ht="14.25">
      <c r="A64" s="336" t="s">
        <v>874</v>
      </c>
      <c r="B64" s="35" t="s">
        <v>876</v>
      </c>
      <c r="C64" s="36" t="s">
        <v>4904</v>
      </c>
      <c r="D64" s="998">
        <f ca="1">SUMIF(Codifica_CE!$D$2:$U$1241,$A64,Codifica_CE!$T$2:$T$1241)</f>
        <v>0</v>
      </c>
      <c r="E64" s="981">
        <f t="shared" si="2"/>
        <v>0</v>
      </c>
      <c r="F64" s="37" t="str">
        <f>Info!$B$2</f>
        <v>323</v>
      </c>
      <c r="G64" s="477"/>
      <c r="H64" s="758">
        <f>+Cons_San!H64+Cons_San_L23!H64</f>
        <v>0</v>
      </c>
      <c r="I64" s="758">
        <f>+Cons_San!I64+Cons_San_L23!I64</f>
        <v>0</v>
      </c>
      <c r="J64" s="758">
        <f>+Cons_San!J64+Cons_San_L23!J64</f>
        <v>0</v>
      </c>
      <c r="K64" s="758">
        <f>+Cons_San!K64+Cons_San_L23!K64</f>
        <v>0</v>
      </c>
      <c r="L64" s="758">
        <f>+Cons_San!L64+Cons_San_L23!L64</f>
        <v>0</v>
      </c>
      <c r="M64" s="758">
        <f>+Cons_San!M64+Cons_San_L23!M64</f>
        <v>0</v>
      </c>
      <c r="N64" s="758">
        <f>+Cons_San!N64+Cons_San_L23!N64</f>
        <v>0</v>
      </c>
      <c r="O64" s="758">
        <f>+Cons_San!O64+Cons_San_L23!O64</f>
        <v>0</v>
      </c>
      <c r="P64" s="758">
        <f>+Cons_San!P64+Cons_San_L23!P64</f>
        <v>0</v>
      </c>
      <c r="Q64" s="758">
        <f>+Cons_San!Q64+Cons_San_L23!Q64</f>
        <v>0</v>
      </c>
      <c r="R64" s="758">
        <f>+Cons_San!R64+Cons_San_L23!R64</f>
        <v>0</v>
      </c>
      <c r="S64" s="758">
        <f>+Cons_San!S64+Cons_San_L23!S64</f>
        <v>0</v>
      </c>
      <c r="T64" s="758">
        <f>+Cons_San!T64+Cons_San_L23!T64</f>
        <v>0</v>
      </c>
      <c r="U64" s="758">
        <f>+Cons_San!U64+Cons_San_L23!U64</f>
        <v>0</v>
      </c>
      <c r="V64" s="758">
        <f>+Cons_San!V64+Cons_San_L23!V64</f>
        <v>0</v>
      </c>
      <c r="W64" s="758">
        <f>+Cons_San!W64+Cons_San_L23!W64</f>
        <v>0</v>
      </c>
      <c r="X64" s="758">
        <f>+Cons_San!X64+Cons_San_L23!X64</f>
        <v>0</v>
      </c>
      <c r="Y64" s="758">
        <f>+Cons_San!Y64+Cons_San_L23!Y64</f>
        <v>0</v>
      </c>
      <c r="Z64" s="758">
        <f>+Cons_San!Z64+Cons_San_L23!Z64</f>
        <v>0</v>
      </c>
      <c r="AA64" s="758">
        <f>+Cons_San!AA64+Cons_San_L23!AA64</f>
        <v>0</v>
      </c>
      <c r="AB64" s="758">
        <f>+Cons_San!AB64+Cons_San_L23!AB64</f>
        <v>0</v>
      </c>
      <c r="AC64" s="758">
        <f>+Cons_San!AC64+Cons_San_L23!AC64</f>
        <v>0</v>
      </c>
      <c r="AD64" s="758">
        <f>+Cons_San!AD64+Cons_San_L23!AD64</f>
        <v>0</v>
      </c>
      <c r="AE64" s="758">
        <f>+Cons_San!AE64+Cons_San_L23!AE64</f>
        <v>0</v>
      </c>
      <c r="AF64" s="758">
        <f>+Cons_San!AF64+Cons_San_L23!AF64</f>
        <v>0</v>
      </c>
      <c r="AG64" s="758">
        <f>+Cons_San!AG64+Cons_San_L23!AG64</f>
        <v>0</v>
      </c>
      <c r="AH64" s="758">
        <f>+Cons_San!AH64+Cons_San_L23!AH64</f>
        <v>0</v>
      </c>
      <c r="AI64" s="758">
        <f>+Cons_San!AI64+Cons_San_L23!AI64</f>
        <v>0</v>
      </c>
      <c r="AJ64" s="758">
        <f>+Cons_San!AJ64+Cons_San_L23!AJ64</f>
        <v>0</v>
      </c>
      <c r="AK64" s="758">
        <f>+Cons_San!AK64+Cons_San_L23!AK64</f>
        <v>0</v>
      </c>
      <c r="AL64" s="758">
        <f>+Cons_San!AL64+Cons_San_L23!AL64</f>
        <v>0</v>
      </c>
      <c r="AM64" s="758">
        <f>+Cons_San!AM64+Cons_San_L23!AM64</f>
        <v>0</v>
      </c>
      <c r="AN64" s="758">
        <f>+Cons_San!AN64+Cons_San_L23!AN64</f>
        <v>0</v>
      </c>
      <c r="AO64" s="758">
        <f>+Cons_San!AO64+Cons_San_L23!AO64</f>
        <v>0</v>
      </c>
      <c r="AP64" s="758">
        <f>+Cons_San!AP64+Cons_San_L23!AP64</f>
        <v>0</v>
      </c>
      <c r="AQ64" s="758">
        <f>+Cons_San!AQ64+Cons_San_L23!AQ64</f>
        <v>0</v>
      </c>
      <c r="AR64" s="758">
        <f>+Cons_San!AR64+Cons_San_L23!AR64</f>
        <v>0</v>
      </c>
      <c r="AS64" s="758">
        <f>+Cons_San!AS64+Cons_San_L23!AS64</f>
        <v>0</v>
      </c>
      <c r="AT64" s="758">
        <f>+Cons_San!AT64+Cons_San_L23!AT64</f>
        <v>0</v>
      </c>
      <c r="AU64" s="758">
        <f>+Cons_San!AU64+Cons_San_L23!AU64</f>
        <v>0</v>
      </c>
      <c r="AV64" s="758">
        <f>+Cons_San!AV64+Cons_San_L23!AV64</f>
        <v>0</v>
      </c>
      <c r="AW64" s="758">
        <f>+Cons_San!AW64+Cons_San_L23!AW64</f>
        <v>0</v>
      </c>
    </row>
    <row r="65" spans="1:49" ht="25.5">
      <c r="A65" s="336" t="s">
        <v>880</v>
      </c>
      <c r="B65" s="35" t="s">
        <v>881</v>
      </c>
      <c r="C65" s="36" t="s">
        <v>4904</v>
      </c>
      <c r="D65" s="998">
        <f ca="1">SUMIF(Codifica_CE!$D$2:$U$1241,$A65,Codifica_CE!$T$2:$T$1241)</f>
        <v>0</v>
      </c>
      <c r="E65" s="981">
        <f t="shared" si="2"/>
        <v>0</v>
      </c>
      <c r="F65" s="37" t="str">
        <f>Info!$B$2</f>
        <v>323</v>
      </c>
      <c r="G65" s="477"/>
      <c r="H65" s="758">
        <f>+Cons_San!H65+Cons_San_L23!H65</f>
        <v>0</v>
      </c>
      <c r="I65" s="758">
        <f>+Cons_San!I65+Cons_San_L23!I65</f>
        <v>0</v>
      </c>
      <c r="J65" s="758">
        <f>+Cons_San!J65+Cons_San_L23!J65</f>
        <v>0</v>
      </c>
      <c r="K65" s="758">
        <f>+Cons_San!K65+Cons_San_L23!K65</f>
        <v>0</v>
      </c>
      <c r="L65" s="758">
        <f>+Cons_San!L65+Cons_San_L23!L65</f>
        <v>0</v>
      </c>
      <c r="M65" s="758">
        <f>+Cons_San!M65+Cons_San_L23!M65</f>
        <v>0</v>
      </c>
      <c r="N65" s="758">
        <f>+Cons_San!N65+Cons_San_L23!N65</f>
        <v>0</v>
      </c>
      <c r="O65" s="758">
        <f>+Cons_San!O65+Cons_San_L23!O65</f>
        <v>0</v>
      </c>
      <c r="P65" s="758">
        <f>+Cons_San!P65+Cons_San_L23!P65</f>
        <v>0</v>
      </c>
      <c r="Q65" s="758">
        <f>+Cons_San!Q65+Cons_San_L23!Q65</f>
        <v>0</v>
      </c>
      <c r="R65" s="758">
        <f>+Cons_San!R65+Cons_San_L23!R65</f>
        <v>0</v>
      </c>
      <c r="S65" s="758">
        <f>+Cons_San!S65+Cons_San_L23!S65</f>
        <v>0</v>
      </c>
      <c r="T65" s="758">
        <f>+Cons_San!T65+Cons_San_L23!T65</f>
        <v>0</v>
      </c>
      <c r="U65" s="758">
        <f>+Cons_San!U65+Cons_San_L23!U65</f>
        <v>0</v>
      </c>
      <c r="V65" s="758">
        <f>+Cons_San!V65+Cons_San_L23!V65</f>
        <v>0</v>
      </c>
      <c r="W65" s="758">
        <f>+Cons_San!W65+Cons_San_L23!W65</f>
        <v>0</v>
      </c>
      <c r="X65" s="758">
        <f>+Cons_San!X65+Cons_San_L23!X65</f>
        <v>0</v>
      </c>
      <c r="Y65" s="758">
        <f>+Cons_San!Y65+Cons_San_L23!Y65</f>
        <v>0</v>
      </c>
      <c r="Z65" s="758">
        <f>+Cons_San!Z65+Cons_San_L23!Z65</f>
        <v>0</v>
      </c>
      <c r="AA65" s="758">
        <f>+Cons_San!AA65+Cons_San_L23!AA65</f>
        <v>0</v>
      </c>
      <c r="AB65" s="758">
        <f>+Cons_San!AB65+Cons_San_L23!AB65</f>
        <v>0</v>
      </c>
      <c r="AC65" s="758">
        <f>+Cons_San!AC65+Cons_San_L23!AC65</f>
        <v>0</v>
      </c>
      <c r="AD65" s="758">
        <f>+Cons_San!AD65+Cons_San_L23!AD65</f>
        <v>0</v>
      </c>
      <c r="AE65" s="758">
        <f>+Cons_San!AE65+Cons_San_L23!AE65</f>
        <v>0</v>
      </c>
      <c r="AF65" s="758">
        <f>+Cons_San!AF65+Cons_San_L23!AF65</f>
        <v>0</v>
      </c>
      <c r="AG65" s="758">
        <f>+Cons_San!AG65+Cons_San_L23!AG65</f>
        <v>0</v>
      </c>
      <c r="AH65" s="758">
        <f>+Cons_San!AH65+Cons_San_L23!AH65</f>
        <v>0</v>
      </c>
      <c r="AI65" s="758">
        <f>+Cons_San!AI65+Cons_San_L23!AI65</f>
        <v>0</v>
      </c>
      <c r="AJ65" s="758">
        <f>+Cons_San!AJ65+Cons_San_L23!AJ65</f>
        <v>0</v>
      </c>
      <c r="AK65" s="758">
        <f>+Cons_San!AK65+Cons_San_L23!AK65</f>
        <v>0</v>
      </c>
      <c r="AL65" s="758">
        <f>+Cons_San!AL65+Cons_San_L23!AL65</f>
        <v>0</v>
      </c>
      <c r="AM65" s="758">
        <f>+Cons_San!AM65+Cons_San_L23!AM65</f>
        <v>0</v>
      </c>
      <c r="AN65" s="758">
        <f>+Cons_San!AN65+Cons_San_L23!AN65</f>
        <v>0</v>
      </c>
      <c r="AO65" s="758">
        <f>+Cons_San!AO65+Cons_San_L23!AO65</f>
        <v>0</v>
      </c>
      <c r="AP65" s="758">
        <f>+Cons_San!AP65+Cons_San_L23!AP65</f>
        <v>0</v>
      </c>
      <c r="AQ65" s="758">
        <f>+Cons_San!AQ65+Cons_San_L23!AQ65</f>
        <v>0</v>
      </c>
      <c r="AR65" s="758">
        <f>+Cons_San!AR65+Cons_San_L23!AR65</f>
        <v>0</v>
      </c>
      <c r="AS65" s="758">
        <f>+Cons_San!AS65+Cons_San_L23!AS65</f>
        <v>0</v>
      </c>
      <c r="AT65" s="758">
        <f>+Cons_San!AT65+Cons_San_L23!AT65</f>
        <v>0</v>
      </c>
      <c r="AU65" s="758">
        <f>+Cons_San!AU65+Cons_San_L23!AU65</f>
        <v>0</v>
      </c>
      <c r="AV65" s="758">
        <f>+Cons_San!AV65+Cons_San_L23!AV65</f>
        <v>0</v>
      </c>
      <c r="AW65" s="758">
        <f>+Cons_San!AW65+Cons_San_L23!AW65</f>
        <v>0</v>
      </c>
    </row>
    <row r="66" spans="1:49" ht="14.25">
      <c r="A66" s="336" t="s">
        <v>933</v>
      </c>
      <c r="B66" s="35" t="s">
        <v>935</v>
      </c>
      <c r="C66" s="36" t="s">
        <v>4904</v>
      </c>
      <c r="D66" s="998">
        <f ca="1">SUMIF(Codifica_CE!$D$2:$U$1241,$A66,Codifica_CE!$T$2:$T$1241)</f>
        <v>0</v>
      </c>
      <c r="E66" s="981">
        <f t="shared" si="2"/>
        <v>0</v>
      </c>
      <c r="F66" s="37" t="str">
        <f>Info!$B$2</f>
        <v>323</v>
      </c>
      <c r="G66" s="477"/>
      <c r="H66" s="758">
        <f>+Cons_San!H66+Cons_San_L23!H66</f>
        <v>0</v>
      </c>
      <c r="I66" s="758">
        <f>+Cons_San!I66+Cons_San_L23!I66</f>
        <v>0</v>
      </c>
      <c r="J66" s="758">
        <f>+Cons_San!J66+Cons_San_L23!J66</f>
        <v>0</v>
      </c>
      <c r="K66" s="758">
        <f>+Cons_San!K66+Cons_San_L23!K66</f>
        <v>0</v>
      </c>
      <c r="L66" s="758">
        <f>+Cons_San!L66+Cons_San_L23!L66</f>
        <v>0</v>
      </c>
      <c r="M66" s="758">
        <f>+Cons_San!M66+Cons_San_L23!M66</f>
        <v>0</v>
      </c>
      <c r="N66" s="758">
        <f>+Cons_San!N66+Cons_San_L23!N66</f>
        <v>0</v>
      </c>
      <c r="O66" s="758">
        <f>+Cons_San!O66+Cons_San_L23!O66</f>
        <v>0</v>
      </c>
      <c r="P66" s="758">
        <f>+Cons_San!P66+Cons_San_L23!P66</f>
        <v>0</v>
      </c>
      <c r="Q66" s="758">
        <f>+Cons_San!Q66+Cons_San_L23!Q66</f>
        <v>0</v>
      </c>
      <c r="R66" s="758">
        <f>+Cons_San!R66+Cons_San_L23!R66</f>
        <v>0</v>
      </c>
      <c r="S66" s="758">
        <f>+Cons_San!S66+Cons_San_L23!S66</f>
        <v>0</v>
      </c>
      <c r="T66" s="758">
        <f>+Cons_San!T66+Cons_San_L23!T66</f>
        <v>0</v>
      </c>
      <c r="U66" s="758">
        <f>+Cons_San!U66+Cons_San_L23!U66</f>
        <v>0</v>
      </c>
      <c r="V66" s="758">
        <f>+Cons_San!V66+Cons_San_L23!V66</f>
        <v>0</v>
      </c>
      <c r="W66" s="758">
        <f>+Cons_San!W66+Cons_San_L23!W66</f>
        <v>0</v>
      </c>
      <c r="X66" s="758">
        <f>+Cons_San!X66+Cons_San_L23!X66</f>
        <v>0</v>
      </c>
      <c r="Y66" s="758">
        <f>+Cons_San!Y66+Cons_San_L23!Y66</f>
        <v>0</v>
      </c>
      <c r="Z66" s="758">
        <f>+Cons_San!Z66+Cons_San_L23!Z66</f>
        <v>0</v>
      </c>
      <c r="AA66" s="758">
        <f>+Cons_San!AA66+Cons_San_L23!AA66</f>
        <v>0</v>
      </c>
      <c r="AB66" s="758">
        <f>+Cons_San!AB66+Cons_San_L23!AB66</f>
        <v>0</v>
      </c>
      <c r="AC66" s="758">
        <f>+Cons_San!AC66+Cons_San_L23!AC66</f>
        <v>0</v>
      </c>
      <c r="AD66" s="758">
        <f>+Cons_San!AD66+Cons_San_L23!AD66</f>
        <v>0</v>
      </c>
      <c r="AE66" s="758">
        <f>+Cons_San!AE66+Cons_San_L23!AE66</f>
        <v>0</v>
      </c>
      <c r="AF66" s="758">
        <f>+Cons_San!AF66+Cons_San_L23!AF66</f>
        <v>0</v>
      </c>
      <c r="AG66" s="758">
        <f>+Cons_San!AG66+Cons_San_L23!AG66</f>
        <v>0</v>
      </c>
      <c r="AH66" s="758">
        <f>+Cons_San!AH66+Cons_San_L23!AH66</f>
        <v>0</v>
      </c>
      <c r="AI66" s="758">
        <f>+Cons_San!AI66+Cons_San_L23!AI66</f>
        <v>0</v>
      </c>
      <c r="AJ66" s="758">
        <f>+Cons_San!AJ66+Cons_San_L23!AJ66</f>
        <v>0</v>
      </c>
      <c r="AK66" s="758">
        <f>+Cons_San!AK66+Cons_San_L23!AK66</f>
        <v>0</v>
      </c>
      <c r="AL66" s="758">
        <f>+Cons_San!AL66+Cons_San_L23!AL66</f>
        <v>0</v>
      </c>
      <c r="AM66" s="758">
        <f>+Cons_San!AM66+Cons_San_L23!AM66</f>
        <v>0</v>
      </c>
      <c r="AN66" s="758">
        <f>+Cons_San!AN66+Cons_San_L23!AN66</f>
        <v>0</v>
      </c>
      <c r="AO66" s="758">
        <f>+Cons_San!AO66+Cons_San_L23!AO66</f>
        <v>0</v>
      </c>
      <c r="AP66" s="758">
        <f>+Cons_San!AP66+Cons_San_L23!AP66</f>
        <v>0</v>
      </c>
      <c r="AQ66" s="758">
        <f>+Cons_San!AQ66+Cons_San_L23!AQ66</f>
        <v>0</v>
      </c>
      <c r="AR66" s="758">
        <f>+Cons_San!AR66+Cons_San_L23!AR66</f>
        <v>0</v>
      </c>
      <c r="AS66" s="758">
        <f>+Cons_San!AS66+Cons_San_L23!AS66</f>
        <v>0</v>
      </c>
      <c r="AT66" s="758">
        <f>+Cons_San!AT66+Cons_San_L23!AT66</f>
        <v>0</v>
      </c>
      <c r="AU66" s="758">
        <f>+Cons_San!AU66+Cons_San_L23!AU66</f>
        <v>0</v>
      </c>
      <c r="AV66" s="758">
        <f>+Cons_San!AV66+Cons_San_L23!AV66</f>
        <v>0</v>
      </c>
      <c r="AW66" s="758">
        <f>+Cons_San!AW66+Cons_San_L23!AW66</f>
        <v>0</v>
      </c>
    </row>
    <row r="67" spans="1:49" ht="15.75" customHeight="1">
      <c r="A67" s="335"/>
      <c r="B67" s="32" t="s">
        <v>4935</v>
      </c>
      <c r="C67" s="32"/>
      <c r="D67" s="999"/>
      <c r="E67" s="982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98">
        <f ca="1">SUMIF(Codifica_CE!$D$2:$U$1241,$A68,Codifica_CE!$T$2:$T$1241)</f>
        <v>49073</v>
      </c>
      <c r="E68" s="981">
        <f t="shared" ref="E68:E106" si="3">SUM(H68:AW68)</f>
        <v>49073</v>
      </c>
      <c r="F68" s="37" t="str">
        <f>Info!$B$2</f>
        <v>323</v>
      </c>
      <c r="G68" s="477"/>
      <c r="H68" s="758">
        <f>+Cons_San!H68+Cons_San_L23!H68</f>
        <v>0</v>
      </c>
      <c r="I68" s="758">
        <f>+Cons_San!I68+Cons_San_L23!I68</f>
        <v>0</v>
      </c>
      <c r="J68" s="758">
        <f>+Cons_San!J68+Cons_San_L23!J68</f>
        <v>0</v>
      </c>
      <c r="K68" s="758">
        <f>+Cons_San!K68+Cons_San_L23!K68</f>
        <v>0</v>
      </c>
      <c r="L68" s="758">
        <f>+Cons_San!L68+Cons_San_L23!L68</f>
        <v>0</v>
      </c>
      <c r="M68" s="758">
        <f>+Cons_San!M68+Cons_San_L23!M68</f>
        <v>0</v>
      </c>
      <c r="N68" s="758">
        <f>+Cons_San!N68+Cons_San_L23!N68</f>
        <v>0</v>
      </c>
      <c r="O68" s="758">
        <f>+Cons_San!O68+Cons_San_L23!O68</f>
        <v>0</v>
      </c>
      <c r="P68" s="758">
        <f>+Cons_San!P68+Cons_San_L23!P68</f>
        <v>0</v>
      </c>
      <c r="Q68" s="758">
        <f>+Cons_San!Q68+Cons_San_L23!Q68</f>
        <v>0</v>
      </c>
      <c r="R68" s="758">
        <f>+Cons_San!R68+Cons_San_L23!R68</f>
        <v>0</v>
      </c>
      <c r="S68" s="758">
        <f>+Cons_San!S68+Cons_San_L23!S68</f>
        <v>0</v>
      </c>
      <c r="T68" s="758">
        <f>+Cons_San!T68+Cons_San_L23!T68</f>
        <v>0</v>
      </c>
      <c r="U68" s="758">
        <f>+Cons_San!U68+Cons_San_L23!U68</f>
        <v>0</v>
      </c>
      <c r="V68" s="758">
        <f>+Cons_San!V68+Cons_San_L23!V68</f>
        <v>0</v>
      </c>
      <c r="W68" s="758">
        <f>+Cons_San!W68+Cons_San_L23!W68</f>
        <v>0</v>
      </c>
      <c r="X68" s="758">
        <f>+Cons_San!X68+Cons_San_L23!X68</f>
        <v>0</v>
      </c>
      <c r="Y68" s="758">
        <f>+Cons_San!Y68+Cons_San_L23!Y68</f>
        <v>0</v>
      </c>
      <c r="Z68" s="758">
        <f>+Cons_San!Z68+Cons_San_L23!Z68</f>
        <v>0</v>
      </c>
      <c r="AA68" s="758">
        <f>+Cons_San!AA68+Cons_San_L23!AA68</f>
        <v>0</v>
      </c>
      <c r="AB68" s="758">
        <f>+Cons_San!AB68+Cons_San_L23!AB68</f>
        <v>34346</v>
      </c>
      <c r="AC68" s="758">
        <f>+Cons_San!AC68+Cons_San_L23!AC68</f>
        <v>14727</v>
      </c>
      <c r="AD68" s="758">
        <f>+Cons_San!AD68+Cons_San_L23!AD68</f>
        <v>0</v>
      </c>
      <c r="AE68" s="758">
        <f>+Cons_San!AE68+Cons_San_L23!AE68</f>
        <v>0</v>
      </c>
      <c r="AF68" s="758">
        <f>+Cons_San!AF68+Cons_San_L23!AF68</f>
        <v>0</v>
      </c>
      <c r="AG68" s="758">
        <f>+Cons_San!AG68+Cons_San_L23!AG68</f>
        <v>0</v>
      </c>
      <c r="AH68" s="758">
        <f>+Cons_San!AH68+Cons_San_L23!AH68</f>
        <v>0</v>
      </c>
      <c r="AI68" s="758">
        <f>+Cons_San!AI68+Cons_San_L23!AI68</f>
        <v>0</v>
      </c>
      <c r="AJ68" s="758">
        <f>+Cons_San!AJ68+Cons_San_L23!AJ68</f>
        <v>0</v>
      </c>
      <c r="AK68" s="758">
        <f>+Cons_San!AK68+Cons_San_L23!AK68</f>
        <v>0</v>
      </c>
      <c r="AL68" s="758">
        <f>+Cons_San!AL68+Cons_San_L23!AL68</f>
        <v>0</v>
      </c>
      <c r="AM68" s="758">
        <f>+Cons_San!AM68+Cons_San_L23!AM68</f>
        <v>0</v>
      </c>
      <c r="AN68" s="758">
        <f>+Cons_San!AN68+Cons_San_L23!AN68</f>
        <v>0</v>
      </c>
      <c r="AO68" s="758">
        <f>+Cons_San!AO68+Cons_San_L23!AO68</f>
        <v>0</v>
      </c>
      <c r="AP68" s="758">
        <f>+Cons_San!AP68+Cons_San_L23!AP68</f>
        <v>0</v>
      </c>
      <c r="AQ68" s="758">
        <f>+Cons_San!AQ68+Cons_San_L23!AQ68</f>
        <v>0</v>
      </c>
      <c r="AR68" s="758">
        <f>+Cons_San!AR68+Cons_San_L23!AR68</f>
        <v>0</v>
      </c>
      <c r="AS68" s="758">
        <f>+Cons_San!AS68+Cons_San_L23!AS68</f>
        <v>0</v>
      </c>
      <c r="AT68" s="758">
        <f>+Cons_San!AT68+Cons_San_L23!AT68</f>
        <v>0</v>
      </c>
      <c r="AU68" s="758">
        <f>+Cons_San!AU68+Cons_San_L23!AU68</f>
        <v>0</v>
      </c>
      <c r="AV68" s="758">
        <f>+Cons_San!AV68+Cons_San_L23!AV68</f>
        <v>0</v>
      </c>
      <c r="AW68" s="758">
        <f>+Cons_San!AW68+Cons_San_L23!AW68</f>
        <v>0</v>
      </c>
    </row>
    <row r="69" spans="1:49" ht="25.5">
      <c r="A69" s="336" t="s">
        <v>1016</v>
      </c>
      <c r="B69" s="35" t="s">
        <v>1017</v>
      </c>
      <c r="C69" s="36" t="s">
        <v>4904</v>
      </c>
      <c r="D69" s="998">
        <f ca="1">SUMIF(Codifica_CE!$D$2:$U$1241,$A69,Codifica_CE!$T$2:$T$1241)</f>
        <v>8571</v>
      </c>
      <c r="E69" s="981">
        <f t="shared" si="3"/>
        <v>8571</v>
      </c>
      <c r="F69" s="37" t="str">
        <f>Info!$B$2</f>
        <v>323</v>
      </c>
      <c r="G69" s="477"/>
      <c r="H69" s="758">
        <f>+Cons_San!H69+Cons_San_L23!H69</f>
        <v>0</v>
      </c>
      <c r="I69" s="758">
        <f>+Cons_San!I69+Cons_San_L23!I69</f>
        <v>4</v>
      </c>
      <c r="J69" s="758">
        <f>+Cons_San!J69+Cons_San_L23!J69</f>
        <v>0</v>
      </c>
      <c r="K69" s="758">
        <f>+Cons_San!K69+Cons_San_L23!K69</f>
        <v>0</v>
      </c>
      <c r="L69" s="758">
        <f>+Cons_San!L69+Cons_San_L23!L69</f>
        <v>0</v>
      </c>
      <c r="M69" s="758">
        <f>+Cons_San!M69+Cons_San_L23!M69</f>
        <v>0</v>
      </c>
      <c r="N69" s="758">
        <f>+Cons_San!N69+Cons_San_L23!N69</f>
        <v>0</v>
      </c>
      <c r="O69" s="758">
        <f>+Cons_San!O69+Cons_San_L23!O69</f>
        <v>0</v>
      </c>
      <c r="P69" s="758">
        <f>+Cons_San!P69+Cons_San_L23!P69</f>
        <v>260</v>
      </c>
      <c r="Q69" s="758">
        <f>+Cons_San!Q69+Cons_San_L23!Q69</f>
        <v>144</v>
      </c>
      <c r="R69" s="758">
        <f>+Cons_San!R69+Cons_San_L23!R69</f>
        <v>173</v>
      </c>
      <c r="S69" s="758">
        <f>+Cons_San!S69+Cons_San_L23!S69</f>
        <v>49</v>
      </c>
      <c r="T69" s="758">
        <f>+Cons_San!T69+Cons_San_L23!T69</f>
        <v>53</v>
      </c>
      <c r="U69" s="758">
        <f>+Cons_San!U69+Cons_San_L23!U69</f>
        <v>21</v>
      </c>
      <c r="V69" s="758">
        <f>+Cons_San!V69+Cons_San_L23!V69</f>
        <v>23</v>
      </c>
      <c r="W69" s="758">
        <f>+Cons_San!W69+Cons_San_L23!W69</f>
        <v>17</v>
      </c>
      <c r="X69" s="758">
        <f>+Cons_San!X69+Cons_San_L23!X69</f>
        <v>16</v>
      </c>
      <c r="Y69" s="758">
        <f>+Cons_San!Y69+Cons_San_L23!Y69</f>
        <v>107</v>
      </c>
      <c r="Z69" s="758">
        <f>+Cons_San!Z69+Cons_San_L23!Z69</f>
        <v>38</v>
      </c>
      <c r="AA69" s="758">
        <f>+Cons_San!AA69+Cons_San_L23!AA69</f>
        <v>1464</v>
      </c>
      <c r="AB69" s="758">
        <f>+Cons_San!AB69+Cons_San_L23!AB69</f>
        <v>0</v>
      </c>
      <c r="AC69" s="758">
        <f>+Cons_San!AC69+Cons_San_L23!AC69</f>
        <v>0</v>
      </c>
      <c r="AD69" s="758">
        <f>+Cons_San!AD69+Cons_San_L23!AD69</f>
        <v>1250</v>
      </c>
      <c r="AE69" s="758">
        <f>+Cons_San!AE69+Cons_San_L23!AE69</f>
        <v>328</v>
      </c>
      <c r="AF69" s="758">
        <f>+Cons_San!AF69+Cons_San_L23!AF69</f>
        <v>32</v>
      </c>
      <c r="AG69" s="758">
        <f>+Cons_San!AG69+Cons_San_L23!AG69</f>
        <v>399</v>
      </c>
      <c r="AH69" s="758">
        <f>+Cons_San!AH69+Cons_San_L23!AH69</f>
        <v>26</v>
      </c>
      <c r="AI69" s="758">
        <f>+Cons_San!AI69+Cons_San_L23!AI69</f>
        <v>457</v>
      </c>
      <c r="AJ69" s="758">
        <f>+Cons_San!AJ69+Cons_San_L23!AJ69</f>
        <v>2437</v>
      </c>
      <c r="AK69" s="758">
        <f>+Cons_San!AK69+Cons_San_L23!AK69</f>
        <v>259</v>
      </c>
      <c r="AL69" s="758">
        <f>+Cons_San!AL69+Cons_San_L23!AL69</f>
        <v>60</v>
      </c>
      <c r="AM69" s="758">
        <f>+Cons_San!AM69+Cons_San_L23!AM69</f>
        <v>16</v>
      </c>
      <c r="AN69" s="758">
        <f>+Cons_San!AN69+Cons_San_L23!AN69</f>
        <v>12</v>
      </c>
      <c r="AO69" s="758">
        <f>+Cons_San!AO69+Cons_San_L23!AO69</f>
        <v>21</v>
      </c>
      <c r="AP69" s="758">
        <f>+Cons_San!AP69+Cons_San_L23!AP69</f>
        <v>12</v>
      </c>
      <c r="AQ69" s="758">
        <f>+Cons_San!AQ69+Cons_San_L23!AQ69</f>
        <v>2</v>
      </c>
      <c r="AR69" s="758">
        <f>+Cons_San!AR69+Cons_San_L23!AR69</f>
        <v>290</v>
      </c>
      <c r="AS69" s="758">
        <f>+Cons_San!AS69+Cons_San_L23!AS69</f>
        <v>92</v>
      </c>
      <c r="AT69" s="758">
        <f>+Cons_San!AT69+Cons_San_L23!AT69</f>
        <v>188</v>
      </c>
      <c r="AU69" s="758">
        <f>+Cons_San!AU69+Cons_San_L23!AU69</f>
        <v>321</v>
      </c>
      <c r="AV69" s="758">
        <f>+Cons_San!AV69+Cons_San_L23!AV69</f>
        <v>0</v>
      </c>
      <c r="AW69" s="758">
        <f>+Cons_San!AW69+Cons_San_L23!AW69</f>
        <v>0</v>
      </c>
    </row>
    <row r="70" spans="1:49" ht="25.5">
      <c r="A70" s="336" t="s">
        <v>1047</v>
      </c>
      <c r="B70" s="35" t="s">
        <v>1049</v>
      </c>
      <c r="C70" s="36" t="s">
        <v>4904</v>
      </c>
      <c r="D70" s="998">
        <f ca="1">SUMIF(Codifica_CE!$D$2:$U$1241,$A70,Codifica_CE!$T$2:$T$1241)</f>
        <v>857</v>
      </c>
      <c r="E70" s="981">
        <f t="shared" si="3"/>
        <v>857</v>
      </c>
      <c r="F70" s="37" t="str">
        <f>Info!$B$2</f>
        <v>323</v>
      </c>
      <c r="G70" s="477"/>
      <c r="H70" s="758">
        <f>+Cons_San!H70+Cons_San_L23!H70</f>
        <v>0</v>
      </c>
      <c r="I70" s="758">
        <f>+Cons_San!I70+Cons_San_L23!I70</f>
        <v>0</v>
      </c>
      <c r="J70" s="758">
        <f>+Cons_San!J70+Cons_San_L23!J70</f>
        <v>0</v>
      </c>
      <c r="K70" s="758">
        <f>+Cons_San!K70+Cons_San_L23!K70</f>
        <v>0</v>
      </c>
      <c r="L70" s="758">
        <f>+Cons_San!L70+Cons_San_L23!L70</f>
        <v>0</v>
      </c>
      <c r="M70" s="758">
        <f>+Cons_San!M70+Cons_San_L23!M70</f>
        <v>0</v>
      </c>
      <c r="N70" s="758">
        <f>+Cons_San!N70+Cons_San_L23!N70</f>
        <v>0</v>
      </c>
      <c r="O70" s="758">
        <f>+Cons_San!O70+Cons_San_L23!O70</f>
        <v>0</v>
      </c>
      <c r="P70" s="758">
        <f>+Cons_San!P70+Cons_San_L23!P70</f>
        <v>0</v>
      </c>
      <c r="Q70" s="758">
        <f>+Cons_San!Q70+Cons_San_L23!Q70</f>
        <v>0</v>
      </c>
      <c r="R70" s="758">
        <f>+Cons_San!R70+Cons_San_L23!R70</f>
        <v>0</v>
      </c>
      <c r="S70" s="758">
        <f>+Cons_San!S70+Cons_San_L23!S70</f>
        <v>0</v>
      </c>
      <c r="T70" s="758">
        <f>+Cons_San!T70+Cons_San_L23!T70</f>
        <v>0</v>
      </c>
      <c r="U70" s="758">
        <f>+Cons_San!U70+Cons_San_L23!U70</f>
        <v>0</v>
      </c>
      <c r="V70" s="758">
        <f>+Cons_San!V70+Cons_San_L23!V70</f>
        <v>0</v>
      </c>
      <c r="W70" s="758">
        <f>+Cons_San!W70+Cons_San_L23!W70</f>
        <v>0</v>
      </c>
      <c r="X70" s="758">
        <f>+Cons_San!X70+Cons_San_L23!X70</f>
        <v>0</v>
      </c>
      <c r="Y70" s="758">
        <f>+Cons_San!Y70+Cons_San_L23!Y70</f>
        <v>0</v>
      </c>
      <c r="Z70" s="758">
        <f>+Cons_San!Z70+Cons_San_L23!Z70</f>
        <v>0</v>
      </c>
      <c r="AA70" s="758">
        <f>+Cons_San!AA70+Cons_San_L23!AA70</f>
        <v>0</v>
      </c>
      <c r="AB70" s="758">
        <f>+Cons_San!AB70+Cons_San_L23!AB70</f>
        <v>522</v>
      </c>
      <c r="AC70" s="758">
        <f>+Cons_San!AC70+Cons_San_L23!AC70</f>
        <v>335</v>
      </c>
      <c r="AD70" s="758">
        <f>+Cons_San!AD70+Cons_San_L23!AD70</f>
        <v>0</v>
      </c>
      <c r="AE70" s="758">
        <f>+Cons_San!AE70+Cons_San_L23!AE70</f>
        <v>0</v>
      </c>
      <c r="AF70" s="758">
        <f>+Cons_San!AF70+Cons_San_L23!AF70</f>
        <v>0</v>
      </c>
      <c r="AG70" s="758">
        <f>+Cons_San!AG70+Cons_San_L23!AG70</f>
        <v>0</v>
      </c>
      <c r="AH70" s="758">
        <f>+Cons_San!AH70+Cons_San_L23!AH70</f>
        <v>0</v>
      </c>
      <c r="AI70" s="758">
        <f>+Cons_San!AI70+Cons_San_L23!AI70</f>
        <v>0</v>
      </c>
      <c r="AJ70" s="758">
        <f>+Cons_San!AJ70+Cons_San_L23!AJ70</f>
        <v>0</v>
      </c>
      <c r="AK70" s="758">
        <f>+Cons_San!AK70+Cons_San_L23!AK70</f>
        <v>0</v>
      </c>
      <c r="AL70" s="758">
        <f>+Cons_San!AL70+Cons_San_L23!AL70</f>
        <v>0</v>
      </c>
      <c r="AM70" s="758">
        <f>+Cons_San!AM70+Cons_San_L23!AM70</f>
        <v>0</v>
      </c>
      <c r="AN70" s="758">
        <f>+Cons_San!AN70+Cons_San_L23!AN70</f>
        <v>0</v>
      </c>
      <c r="AO70" s="758">
        <f>+Cons_San!AO70+Cons_San_L23!AO70</f>
        <v>0</v>
      </c>
      <c r="AP70" s="758">
        <f>+Cons_San!AP70+Cons_San_L23!AP70</f>
        <v>0</v>
      </c>
      <c r="AQ70" s="758">
        <f>+Cons_San!AQ70+Cons_San_L23!AQ70</f>
        <v>0</v>
      </c>
      <c r="AR70" s="758">
        <f>+Cons_San!AR70+Cons_San_L23!AR70</f>
        <v>0</v>
      </c>
      <c r="AS70" s="758">
        <f>+Cons_San!AS70+Cons_San_L23!AS70</f>
        <v>0</v>
      </c>
      <c r="AT70" s="758">
        <f>+Cons_San!AT70+Cons_San_L23!AT70</f>
        <v>0</v>
      </c>
      <c r="AU70" s="758">
        <f>+Cons_San!AU70+Cons_San_L23!AU70</f>
        <v>0</v>
      </c>
      <c r="AV70" s="758">
        <f>+Cons_San!AV70+Cons_San_L23!AV70</f>
        <v>0</v>
      </c>
      <c r="AW70" s="758">
        <f>+Cons_San!AW70+Cons_San_L23!AW70</f>
        <v>0</v>
      </c>
    </row>
    <row r="71" spans="1:49" ht="25.5">
      <c r="A71" s="336" t="s">
        <v>1052</v>
      </c>
      <c r="B71" s="35" t="s">
        <v>1053</v>
      </c>
      <c r="C71" s="36" t="s">
        <v>4904</v>
      </c>
      <c r="D71" s="998">
        <f ca="1">SUMIF(Codifica_CE!$D$2:$U$1241,$A71,Codifica_CE!$T$2:$T$1241)</f>
        <v>2</v>
      </c>
      <c r="E71" s="981">
        <f t="shared" si="3"/>
        <v>2</v>
      </c>
      <c r="F71" s="37" t="str">
        <f>Info!$B$2</f>
        <v>323</v>
      </c>
      <c r="G71" s="477"/>
      <c r="H71" s="758">
        <f>+Cons_San!H71+Cons_San_L23!H71</f>
        <v>0</v>
      </c>
      <c r="I71" s="758">
        <f>+Cons_San!I71+Cons_San_L23!I71</f>
        <v>0</v>
      </c>
      <c r="J71" s="758">
        <f>+Cons_San!J71+Cons_San_L23!J71</f>
        <v>0</v>
      </c>
      <c r="K71" s="758">
        <f>+Cons_San!K71+Cons_San_L23!K71</f>
        <v>0</v>
      </c>
      <c r="L71" s="758">
        <f>+Cons_San!L71+Cons_San_L23!L71</f>
        <v>0</v>
      </c>
      <c r="M71" s="758">
        <f>+Cons_San!M71+Cons_San_L23!M71</f>
        <v>0</v>
      </c>
      <c r="N71" s="758">
        <f>+Cons_San!N71+Cons_San_L23!N71</f>
        <v>0</v>
      </c>
      <c r="O71" s="758">
        <f>+Cons_San!O71+Cons_San_L23!O71</f>
        <v>0</v>
      </c>
      <c r="P71" s="758">
        <f>+Cons_San!P71+Cons_San_L23!P71</f>
        <v>0</v>
      </c>
      <c r="Q71" s="758">
        <f>+Cons_San!Q71+Cons_San_L23!Q71</f>
        <v>0</v>
      </c>
      <c r="R71" s="758">
        <f>+Cons_San!R71+Cons_San_L23!R71</f>
        <v>0</v>
      </c>
      <c r="S71" s="758">
        <f>+Cons_San!S71+Cons_San_L23!S71</f>
        <v>0</v>
      </c>
      <c r="T71" s="758">
        <f>+Cons_San!T71+Cons_San_L23!T71</f>
        <v>0</v>
      </c>
      <c r="U71" s="758">
        <f>+Cons_San!U71+Cons_San_L23!U71</f>
        <v>0</v>
      </c>
      <c r="V71" s="758">
        <f>+Cons_San!V71+Cons_San_L23!V71</f>
        <v>0</v>
      </c>
      <c r="W71" s="758">
        <f>+Cons_San!W71+Cons_San_L23!W71</f>
        <v>0</v>
      </c>
      <c r="X71" s="758">
        <f>+Cons_San!X71+Cons_San_L23!X71</f>
        <v>0</v>
      </c>
      <c r="Y71" s="758">
        <f>+Cons_San!Y71+Cons_San_L23!Y71</f>
        <v>0</v>
      </c>
      <c r="Z71" s="758">
        <f>+Cons_San!Z71+Cons_San_L23!Z71</f>
        <v>0</v>
      </c>
      <c r="AA71" s="758">
        <f>+Cons_San!AA71+Cons_San_L23!AA71</f>
        <v>1</v>
      </c>
      <c r="AB71" s="758">
        <f>+Cons_San!AB71+Cons_San_L23!AB71</f>
        <v>0</v>
      </c>
      <c r="AC71" s="758">
        <f>+Cons_San!AC71+Cons_San_L23!AC71</f>
        <v>0</v>
      </c>
      <c r="AD71" s="758">
        <f>+Cons_San!AD71+Cons_San_L23!AD71</f>
        <v>1</v>
      </c>
      <c r="AE71" s="758">
        <f>+Cons_San!AE71+Cons_San_L23!AE71</f>
        <v>0</v>
      </c>
      <c r="AF71" s="758">
        <f>+Cons_San!AF71+Cons_San_L23!AF71</f>
        <v>0</v>
      </c>
      <c r="AG71" s="758">
        <f>+Cons_San!AG71+Cons_San_L23!AG71</f>
        <v>0</v>
      </c>
      <c r="AH71" s="758">
        <f>+Cons_San!AH71+Cons_San_L23!AH71</f>
        <v>0</v>
      </c>
      <c r="AI71" s="758">
        <f>+Cons_San!AI71+Cons_San_L23!AI71</f>
        <v>0</v>
      </c>
      <c r="AJ71" s="758">
        <f>+Cons_San!AJ71+Cons_San_L23!AJ71</f>
        <v>0</v>
      </c>
      <c r="AK71" s="758">
        <f>+Cons_San!AK71+Cons_San_L23!AK71</f>
        <v>0</v>
      </c>
      <c r="AL71" s="758">
        <f>+Cons_San!AL71+Cons_San_L23!AL71</f>
        <v>0</v>
      </c>
      <c r="AM71" s="758">
        <f>+Cons_San!AM71+Cons_San_L23!AM71</f>
        <v>0</v>
      </c>
      <c r="AN71" s="758">
        <f>+Cons_San!AN71+Cons_San_L23!AN71</f>
        <v>0</v>
      </c>
      <c r="AO71" s="758">
        <f>+Cons_San!AO71+Cons_San_L23!AO71</f>
        <v>0</v>
      </c>
      <c r="AP71" s="758">
        <f>+Cons_San!AP71+Cons_San_L23!AP71</f>
        <v>0</v>
      </c>
      <c r="AQ71" s="758">
        <f>+Cons_San!AQ71+Cons_San_L23!AQ71</f>
        <v>0</v>
      </c>
      <c r="AR71" s="758">
        <f>+Cons_San!AR71+Cons_San_L23!AR71</f>
        <v>0</v>
      </c>
      <c r="AS71" s="758">
        <f>+Cons_San!AS71+Cons_San_L23!AS71</f>
        <v>0</v>
      </c>
      <c r="AT71" s="758">
        <f>+Cons_San!AT71+Cons_San_L23!AT71</f>
        <v>0</v>
      </c>
      <c r="AU71" s="758">
        <f>+Cons_San!AU71+Cons_San_L23!AU71</f>
        <v>0</v>
      </c>
      <c r="AV71" s="758">
        <f>+Cons_San!AV71+Cons_San_L23!AV71</f>
        <v>0</v>
      </c>
      <c r="AW71" s="758">
        <f>+Cons_San!AW71+Cons_San_L23!AW71</f>
        <v>0</v>
      </c>
    </row>
    <row r="72" spans="1:49" ht="25.5">
      <c r="A72" s="336" t="s">
        <v>1074</v>
      </c>
      <c r="B72" s="35" t="s">
        <v>1076</v>
      </c>
      <c r="C72" s="36" t="s">
        <v>4904</v>
      </c>
      <c r="D72" s="998">
        <f ca="1">SUMIF(Codifica_CE!$D$2:$U$1241,$A72,Codifica_CE!$T$2:$T$1241)</f>
        <v>1579</v>
      </c>
      <c r="E72" s="981">
        <f t="shared" si="3"/>
        <v>1579</v>
      </c>
      <c r="F72" s="37" t="str">
        <f>Info!$B$2</f>
        <v>323</v>
      </c>
      <c r="G72" s="477"/>
      <c r="H72" s="758">
        <f>+Cons_San!H72+Cons_San_L23!H72</f>
        <v>0</v>
      </c>
      <c r="I72" s="758">
        <f>+Cons_San!I72+Cons_San_L23!I72</f>
        <v>0</v>
      </c>
      <c r="J72" s="758">
        <f>+Cons_San!J72+Cons_San_L23!J72</f>
        <v>0</v>
      </c>
      <c r="K72" s="758">
        <f>+Cons_San!K72+Cons_San_L23!K72</f>
        <v>0</v>
      </c>
      <c r="L72" s="758">
        <f>+Cons_San!L72+Cons_San_L23!L72</f>
        <v>0</v>
      </c>
      <c r="M72" s="758">
        <f>+Cons_San!M72+Cons_San_L23!M72</f>
        <v>0</v>
      </c>
      <c r="N72" s="758">
        <f>+Cons_San!N72+Cons_San_L23!N72</f>
        <v>0</v>
      </c>
      <c r="O72" s="758">
        <f>+Cons_San!O72+Cons_San_L23!O72</f>
        <v>0</v>
      </c>
      <c r="P72" s="758">
        <f>+Cons_San!P72+Cons_San_L23!P72</f>
        <v>0</v>
      </c>
      <c r="Q72" s="758">
        <f>+Cons_San!Q72+Cons_San_L23!Q72</f>
        <v>0</v>
      </c>
      <c r="R72" s="758">
        <f>+Cons_San!R72+Cons_San_L23!R72</f>
        <v>0</v>
      </c>
      <c r="S72" s="758">
        <f>+Cons_San!S72+Cons_San_L23!S72</f>
        <v>0</v>
      </c>
      <c r="T72" s="758">
        <f>+Cons_San!T72+Cons_San_L23!T72</f>
        <v>0</v>
      </c>
      <c r="U72" s="758">
        <f>+Cons_San!U72+Cons_San_L23!U72</f>
        <v>0</v>
      </c>
      <c r="V72" s="758">
        <f>+Cons_San!V72+Cons_San_L23!V72</f>
        <v>0</v>
      </c>
      <c r="W72" s="758">
        <f>+Cons_San!W72+Cons_San_L23!W72</f>
        <v>0</v>
      </c>
      <c r="X72" s="758">
        <f>+Cons_San!X72+Cons_San_L23!X72</f>
        <v>0</v>
      </c>
      <c r="Y72" s="758">
        <f>+Cons_San!Y72+Cons_San_L23!Y72</f>
        <v>0</v>
      </c>
      <c r="Z72" s="758">
        <f>+Cons_San!Z72+Cons_San_L23!Z72</f>
        <v>0</v>
      </c>
      <c r="AA72" s="758">
        <f>+Cons_San!AA72+Cons_San_L23!AA72</f>
        <v>0</v>
      </c>
      <c r="AB72" s="758">
        <f>+Cons_San!AB72+Cons_San_L23!AB72</f>
        <v>1131</v>
      </c>
      <c r="AC72" s="758">
        <f>+Cons_San!AC72+Cons_San_L23!AC72</f>
        <v>448</v>
      </c>
      <c r="AD72" s="758">
        <f>+Cons_San!AD72+Cons_San_L23!AD72</f>
        <v>0</v>
      </c>
      <c r="AE72" s="758">
        <f>+Cons_San!AE72+Cons_San_L23!AE72</f>
        <v>0</v>
      </c>
      <c r="AF72" s="758">
        <f>+Cons_San!AF72+Cons_San_L23!AF72</f>
        <v>0</v>
      </c>
      <c r="AG72" s="758">
        <f>+Cons_San!AG72+Cons_San_L23!AG72</f>
        <v>0</v>
      </c>
      <c r="AH72" s="758">
        <f>+Cons_San!AH72+Cons_San_L23!AH72</f>
        <v>0</v>
      </c>
      <c r="AI72" s="758">
        <f>+Cons_San!AI72+Cons_San_L23!AI72</f>
        <v>0</v>
      </c>
      <c r="AJ72" s="758">
        <f>+Cons_San!AJ72+Cons_San_L23!AJ72</f>
        <v>0</v>
      </c>
      <c r="AK72" s="758">
        <f>+Cons_San!AK72+Cons_San_L23!AK72</f>
        <v>0</v>
      </c>
      <c r="AL72" s="758">
        <f>+Cons_San!AL72+Cons_San_L23!AL72</f>
        <v>0</v>
      </c>
      <c r="AM72" s="758">
        <f>+Cons_San!AM72+Cons_San_L23!AM72</f>
        <v>0</v>
      </c>
      <c r="AN72" s="758">
        <f>+Cons_San!AN72+Cons_San_L23!AN72</f>
        <v>0</v>
      </c>
      <c r="AO72" s="758">
        <f>+Cons_San!AO72+Cons_San_L23!AO72</f>
        <v>0</v>
      </c>
      <c r="AP72" s="758">
        <f>+Cons_San!AP72+Cons_San_L23!AP72</f>
        <v>0</v>
      </c>
      <c r="AQ72" s="758">
        <f>+Cons_San!AQ72+Cons_San_L23!AQ72</f>
        <v>0</v>
      </c>
      <c r="AR72" s="758">
        <f>+Cons_San!AR72+Cons_San_L23!AR72</f>
        <v>0</v>
      </c>
      <c r="AS72" s="758">
        <f>+Cons_San!AS72+Cons_San_L23!AS72</f>
        <v>0</v>
      </c>
      <c r="AT72" s="758">
        <f>+Cons_San!AT72+Cons_San_L23!AT72</f>
        <v>0</v>
      </c>
      <c r="AU72" s="758">
        <f>+Cons_San!AU72+Cons_San_L23!AU72</f>
        <v>0</v>
      </c>
      <c r="AV72" s="758">
        <f>+Cons_San!AV72+Cons_San_L23!AV72</f>
        <v>0</v>
      </c>
      <c r="AW72" s="758">
        <f>+Cons_San!AW72+Cons_San_L23!AW72</f>
        <v>0</v>
      </c>
    </row>
    <row r="73" spans="1:49" ht="38.25">
      <c r="A73" s="336" t="s">
        <v>1079</v>
      </c>
      <c r="B73" s="737" t="s">
        <v>1080</v>
      </c>
      <c r="C73" s="36" t="s">
        <v>4904</v>
      </c>
      <c r="D73" s="998">
        <f ca="1">SUMIF(Codifica_CE!$D$2:$U$1241,$A73,Codifica_CE!$T$2:$T$1241)</f>
        <v>68</v>
      </c>
      <c r="E73" s="981">
        <f t="shared" si="3"/>
        <v>68</v>
      </c>
      <c r="F73" s="37" t="str">
        <f>Info!$B$2</f>
        <v>323</v>
      </c>
      <c r="G73" s="477"/>
      <c r="H73" s="758">
        <f>+Cons_San!H73+Cons_San_L23!H73</f>
        <v>0</v>
      </c>
      <c r="I73" s="758">
        <f>+Cons_San!I73+Cons_San_L23!I73</f>
        <v>0</v>
      </c>
      <c r="J73" s="758">
        <f>+Cons_San!J73+Cons_San_L23!J73</f>
        <v>0</v>
      </c>
      <c r="K73" s="758">
        <f>+Cons_San!K73+Cons_San_L23!K73</f>
        <v>0</v>
      </c>
      <c r="L73" s="758">
        <f>+Cons_San!L73+Cons_San_L23!L73</f>
        <v>0</v>
      </c>
      <c r="M73" s="758">
        <f>+Cons_San!M73+Cons_San_L23!M73</f>
        <v>0</v>
      </c>
      <c r="N73" s="758">
        <f>+Cons_San!N73+Cons_San_L23!N73</f>
        <v>0</v>
      </c>
      <c r="O73" s="758">
        <f>+Cons_San!O73+Cons_San_L23!O73</f>
        <v>0</v>
      </c>
      <c r="P73" s="758">
        <f>+Cons_San!P73+Cons_San_L23!P73</f>
        <v>1</v>
      </c>
      <c r="Q73" s="758">
        <f>+Cons_San!Q73+Cons_San_L23!Q73</f>
        <v>0</v>
      </c>
      <c r="R73" s="758">
        <f>+Cons_San!R73+Cons_San_L23!R73</f>
        <v>3</v>
      </c>
      <c r="S73" s="758">
        <f>+Cons_San!S73+Cons_San_L23!S73</f>
        <v>0</v>
      </c>
      <c r="T73" s="758">
        <f>+Cons_San!T73+Cons_San_L23!T73</f>
        <v>0</v>
      </c>
      <c r="U73" s="758">
        <f>+Cons_San!U73+Cons_San_L23!U73</f>
        <v>0</v>
      </c>
      <c r="V73" s="758">
        <f>+Cons_San!V73+Cons_San_L23!V73</f>
        <v>0</v>
      </c>
      <c r="W73" s="758">
        <f>+Cons_San!W73+Cons_San_L23!W73</f>
        <v>0</v>
      </c>
      <c r="X73" s="758">
        <f>+Cons_San!X73+Cons_San_L23!X73</f>
        <v>0</v>
      </c>
      <c r="Y73" s="758">
        <f>+Cons_San!Y73+Cons_San_L23!Y73</f>
        <v>1</v>
      </c>
      <c r="Z73" s="758">
        <f>+Cons_San!Z73+Cons_San_L23!Z73</f>
        <v>1</v>
      </c>
      <c r="AA73" s="758">
        <f>+Cons_San!AA73+Cons_San_L23!AA73</f>
        <v>7</v>
      </c>
      <c r="AB73" s="758">
        <f>+Cons_San!AB73+Cons_San_L23!AB73</f>
        <v>0</v>
      </c>
      <c r="AC73" s="758">
        <f>+Cons_San!AC73+Cons_San_L23!AC73</f>
        <v>0</v>
      </c>
      <c r="AD73" s="758">
        <f>+Cons_San!AD73+Cons_San_L23!AD73</f>
        <v>25</v>
      </c>
      <c r="AE73" s="758">
        <f>+Cons_San!AE73+Cons_San_L23!AE73</f>
        <v>1</v>
      </c>
      <c r="AF73" s="758">
        <f>+Cons_San!AF73+Cons_San_L23!AF73</f>
        <v>0</v>
      </c>
      <c r="AG73" s="758">
        <f>+Cons_San!AG73+Cons_San_L23!AG73</f>
        <v>0</v>
      </c>
      <c r="AH73" s="758">
        <f>+Cons_San!AH73+Cons_San_L23!AH73</f>
        <v>2</v>
      </c>
      <c r="AI73" s="758">
        <f>+Cons_San!AI73+Cons_San_L23!AI73</f>
        <v>0</v>
      </c>
      <c r="AJ73" s="758">
        <f>+Cons_San!AJ73+Cons_San_L23!AJ73</f>
        <v>20</v>
      </c>
      <c r="AK73" s="758">
        <f>+Cons_San!AK73+Cons_San_L23!AK73</f>
        <v>1</v>
      </c>
      <c r="AL73" s="758">
        <f>+Cons_San!AL73+Cons_San_L23!AL73</f>
        <v>0</v>
      </c>
      <c r="AM73" s="758">
        <f>+Cons_San!AM73+Cons_San_L23!AM73</f>
        <v>1</v>
      </c>
      <c r="AN73" s="758">
        <f>+Cons_San!AN73+Cons_San_L23!AN73</f>
        <v>0</v>
      </c>
      <c r="AO73" s="758">
        <f>+Cons_San!AO73+Cons_San_L23!AO73</f>
        <v>0</v>
      </c>
      <c r="AP73" s="758">
        <f>+Cons_San!AP73+Cons_San_L23!AP73</f>
        <v>0</v>
      </c>
      <c r="AQ73" s="758">
        <f>+Cons_San!AQ73+Cons_San_L23!AQ73</f>
        <v>0</v>
      </c>
      <c r="AR73" s="758">
        <f>+Cons_San!AR73+Cons_San_L23!AR73</f>
        <v>0</v>
      </c>
      <c r="AS73" s="758">
        <f>+Cons_San!AS73+Cons_San_L23!AS73</f>
        <v>5</v>
      </c>
      <c r="AT73" s="758">
        <f>+Cons_San!AT73+Cons_San_L23!AT73</f>
        <v>0</v>
      </c>
      <c r="AU73" s="758">
        <f>+Cons_San!AU73+Cons_San_L23!AU73</f>
        <v>0</v>
      </c>
      <c r="AV73" s="758">
        <f>+Cons_San!AV73+Cons_San_L23!AV73</f>
        <v>0</v>
      </c>
      <c r="AW73" s="758">
        <f>+Cons_San!AW73+Cons_San_L23!AW73</f>
        <v>0</v>
      </c>
    </row>
    <row r="74" spans="1:49" ht="25.5">
      <c r="A74" s="336" t="s">
        <v>1181</v>
      </c>
      <c r="B74" s="35" t="s">
        <v>1185</v>
      </c>
      <c r="C74" s="36" t="s">
        <v>4904</v>
      </c>
      <c r="D74" s="998">
        <f ca="1">SUMIF(Codifica_CE!$D$2:$U$1241,$A74,Codifica_CE!$T$2:$T$1241)</f>
        <v>93109</v>
      </c>
      <c r="E74" s="981">
        <f t="shared" si="3"/>
        <v>93109</v>
      </c>
      <c r="F74" s="37" t="str">
        <f>Info!$B$2</f>
        <v>323</v>
      </c>
      <c r="G74" s="477"/>
      <c r="H74" s="758">
        <f>+Cons_San!H74+Cons_San_L23!H74</f>
        <v>0</v>
      </c>
      <c r="I74" s="758">
        <f>+Cons_San!I74+Cons_San_L23!I74</f>
        <v>0</v>
      </c>
      <c r="J74" s="758">
        <f>+Cons_San!J74+Cons_San_L23!J74</f>
        <v>0</v>
      </c>
      <c r="K74" s="758">
        <f>+Cons_San!K74+Cons_San_L23!K74</f>
        <v>0</v>
      </c>
      <c r="L74" s="758">
        <f>+Cons_San!L74+Cons_San_L23!L74</f>
        <v>0</v>
      </c>
      <c r="M74" s="758">
        <f>+Cons_San!M74+Cons_San_L23!M74</f>
        <v>0</v>
      </c>
      <c r="N74" s="758">
        <f>+Cons_San!N74+Cons_San_L23!N74</f>
        <v>0</v>
      </c>
      <c r="O74" s="758">
        <f>+Cons_San!O74+Cons_San_L23!O74</f>
        <v>0</v>
      </c>
      <c r="P74" s="758">
        <f>+Cons_San!P74+Cons_San_L23!P74</f>
        <v>0</v>
      </c>
      <c r="Q74" s="758">
        <f>+Cons_San!Q74+Cons_San_L23!Q74</f>
        <v>0</v>
      </c>
      <c r="R74" s="758">
        <f>+Cons_San!R74+Cons_San_L23!R74</f>
        <v>0</v>
      </c>
      <c r="S74" s="758">
        <f>+Cons_San!S74+Cons_San_L23!S74</f>
        <v>0</v>
      </c>
      <c r="T74" s="758">
        <f>+Cons_San!T74+Cons_San_L23!T74</f>
        <v>0</v>
      </c>
      <c r="U74" s="758">
        <f>+Cons_San!U74+Cons_San_L23!U74</f>
        <v>0</v>
      </c>
      <c r="V74" s="758">
        <f>+Cons_San!V74+Cons_San_L23!V74</f>
        <v>0</v>
      </c>
      <c r="W74" s="758">
        <f>+Cons_San!W74+Cons_San_L23!W74</f>
        <v>0</v>
      </c>
      <c r="X74" s="758">
        <f>+Cons_San!X74+Cons_San_L23!X74</f>
        <v>0</v>
      </c>
      <c r="Y74" s="758">
        <f>+Cons_San!Y74+Cons_San_L23!Y74</f>
        <v>0</v>
      </c>
      <c r="Z74" s="758">
        <f>+Cons_San!Z74+Cons_San_L23!Z74</f>
        <v>0</v>
      </c>
      <c r="AA74" s="758">
        <f>+Cons_San!AA74+Cons_San_L23!AA74</f>
        <v>0</v>
      </c>
      <c r="AB74" s="758">
        <f>+Cons_San!AB74+Cons_San_L23!AB74</f>
        <v>66325</v>
      </c>
      <c r="AC74" s="758">
        <f>+Cons_San!AC74+Cons_San_L23!AC74</f>
        <v>26784</v>
      </c>
      <c r="AD74" s="758">
        <f>+Cons_San!AD74+Cons_San_L23!AD74</f>
        <v>0</v>
      </c>
      <c r="AE74" s="758">
        <f>+Cons_San!AE74+Cons_San_L23!AE74</f>
        <v>0</v>
      </c>
      <c r="AF74" s="758">
        <f>+Cons_San!AF74+Cons_San_L23!AF74</f>
        <v>0</v>
      </c>
      <c r="AG74" s="758">
        <f>+Cons_San!AG74+Cons_San_L23!AG74</f>
        <v>0</v>
      </c>
      <c r="AH74" s="758">
        <f>+Cons_San!AH74+Cons_San_L23!AH74</f>
        <v>0</v>
      </c>
      <c r="AI74" s="758">
        <f>+Cons_San!AI74+Cons_San_L23!AI74</f>
        <v>0</v>
      </c>
      <c r="AJ74" s="758">
        <f>+Cons_San!AJ74+Cons_San_L23!AJ74</f>
        <v>0</v>
      </c>
      <c r="AK74" s="758">
        <f>+Cons_San!AK74+Cons_San_L23!AK74</f>
        <v>0</v>
      </c>
      <c r="AL74" s="758">
        <f>+Cons_San!AL74+Cons_San_L23!AL74</f>
        <v>0</v>
      </c>
      <c r="AM74" s="758">
        <f>+Cons_San!AM74+Cons_San_L23!AM74</f>
        <v>0</v>
      </c>
      <c r="AN74" s="758">
        <f>+Cons_San!AN74+Cons_San_L23!AN74</f>
        <v>0</v>
      </c>
      <c r="AO74" s="758">
        <f>+Cons_San!AO74+Cons_San_L23!AO74</f>
        <v>0</v>
      </c>
      <c r="AP74" s="758">
        <f>+Cons_San!AP74+Cons_San_L23!AP74</f>
        <v>0</v>
      </c>
      <c r="AQ74" s="758">
        <f>+Cons_San!AQ74+Cons_San_L23!AQ74</f>
        <v>0</v>
      </c>
      <c r="AR74" s="758">
        <f>+Cons_San!AR74+Cons_San_L23!AR74</f>
        <v>0</v>
      </c>
      <c r="AS74" s="758">
        <f>+Cons_San!AS74+Cons_San_L23!AS74</f>
        <v>0</v>
      </c>
      <c r="AT74" s="758">
        <f>+Cons_San!AT74+Cons_San_L23!AT74</f>
        <v>0</v>
      </c>
      <c r="AU74" s="758">
        <f>+Cons_San!AU74+Cons_San_L23!AU74</f>
        <v>0</v>
      </c>
      <c r="AV74" s="758">
        <f>+Cons_San!AV74+Cons_San_L23!AV74</f>
        <v>0</v>
      </c>
      <c r="AW74" s="758">
        <f>+Cons_San!AW74+Cons_San_L23!AW74</f>
        <v>0</v>
      </c>
    </row>
    <row r="75" spans="1:49" ht="25.5">
      <c r="A75" s="336" t="s">
        <v>1189</v>
      </c>
      <c r="B75" s="35" t="s">
        <v>1190</v>
      </c>
      <c r="C75" s="36" t="s">
        <v>4904</v>
      </c>
      <c r="D75" s="998">
        <f ca="1">SUMIF(Codifica_CE!$D$2:$U$1241,$A75,Codifica_CE!$T$2:$T$1241)</f>
        <v>32162</v>
      </c>
      <c r="E75" s="981">
        <f t="shared" si="3"/>
        <v>32162</v>
      </c>
      <c r="F75" s="37" t="str">
        <f>Info!$B$2</f>
        <v>323</v>
      </c>
      <c r="G75" s="477"/>
      <c r="H75" s="758">
        <f>+Cons_San!H75+Cons_San_L23!H75</f>
        <v>0</v>
      </c>
      <c r="I75" s="758">
        <f>+Cons_San!I75+Cons_San_L23!I75</f>
        <v>0</v>
      </c>
      <c r="J75" s="758">
        <f>+Cons_San!J75+Cons_San_L23!J75</f>
        <v>0</v>
      </c>
      <c r="K75" s="758">
        <f>+Cons_San!K75+Cons_San_L23!K75</f>
        <v>0</v>
      </c>
      <c r="L75" s="758">
        <f>+Cons_San!L75+Cons_San_L23!L75</f>
        <v>0</v>
      </c>
      <c r="M75" s="758">
        <f>+Cons_San!M75+Cons_San_L23!M75</f>
        <v>0</v>
      </c>
      <c r="N75" s="758">
        <f>+Cons_San!N75+Cons_San_L23!N75</f>
        <v>0</v>
      </c>
      <c r="O75" s="758">
        <f>+Cons_San!O75+Cons_San_L23!O75</f>
        <v>0</v>
      </c>
      <c r="P75" s="758">
        <f>+Cons_San!P75+Cons_San_L23!P75</f>
        <v>2209</v>
      </c>
      <c r="Q75" s="758">
        <f>+Cons_San!Q75+Cons_San_L23!Q75</f>
        <v>444</v>
      </c>
      <c r="R75" s="758">
        <f>+Cons_San!R75+Cons_San_L23!R75</f>
        <v>562</v>
      </c>
      <c r="S75" s="758">
        <f>+Cons_San!S75+Cons_San_L23!S75</f>
        <v>410</v>
      </c>
      <c r="T75" s="758">
        <f>+Cons_San!T75+Cons_San_L23!T75</f>
        <v>312</v>
      </c>
      <c r="U75" s="758">
        <f>+Cons_San!U75+Cons_San_L23!U75</f>
        <v>71</v>
      </c>
      <c r="V75" s="758">
        <f>+Cons_San!V75+Cons_San_L23!V75</f>
        <v>73</v>
      </c>
      <c r="W75" s="758">
        <f>+Cons_San!W75+Cons_San_L23!W75</f>
        <v>85</v>
      </c>
      <c r="X75" s="758">
        <f>+Cons_San!X75+Cons_San_L23!X75</f>
        <v>11</v>
      </c>
      <c r="Y75" s="758">
        <f>+Cons_San!Y75+Cons_San_L23!Y75</f>
        <v>481</v>
      </c>
      <c r="Z75" s="758">
        <f>+Cons_San!Z75+Cons_San_L23!Z75</f>
        <v>104</v>
      </c>
      <c r="AA75" s="758">
        <f>+Cons_San!AA75+Cons_San_L23!AA75</f>
        <v>3349</v>
      </c>
      <c r="AB75" s="758">
        <f>+Cons_San!AB75+Cons_San_L23!AB75</f>
        <v>0</v>
      </c>
      <c r="AC75" s="758">
        <f>+Cons_San!AC75+Cons_San_L23!AC75</f>
        <v>0</v>
      </c>
      <c r="AD75" s="758">
        <f>+Cons_San!AD75+Cons_San_L23!AD75</f>
        <v>5041</v>
      </c>
      <c r="AE75" s="758">
        <f>+Cons_San!AE75+Cons_San_L23!AE75</f>
        <v>1451</v>
      </c>
      <c r="AF75" s="758">
        <f>+Cons_San!AF75+Cons_San_L23!AF75</f>
        <v>157</v>
      </c>
      <c r="AG75" s="758">
        <f>+Cons_San!AG75+Cons_San_L23!AG75</f>
        <v>2628</v>
      </c>
      <c r="AH75" s="758">
        <f>+Cons_San!AH75+Cons_San_L23!AH75</f>
        <v>100</v>
      </c>
      <c r="AI75" s="758">
        <f>+Cons_San!AI75+Cons_San_L23!AI75</f>
        <v>1470</v>
      </c>
      <c r="AJ75" s="758">
        <f>+Cons_San!AJ75+Cons_San_L23!AJ75</f>
        <v>9004</v>
      </c>
      <c r="AK75" s="758">
        <f>+Cons_San!AK75+Cons_San_L23!AK75</f>
        <v>814</v>
      </c>
      <c r="AL75" s="758">
        <f>+Cons_San!AL75+Cons_San_L23!AL75</f>
        <v>262</v>
      </c>
      <c r="AM75" s="758">
        <f>+Cons_San!AM75+Cons_San_L23!AM75</f>
        <v>197</v>
      </c>
      <c r="AN75" s="758">
        <f>+Cons_San!AN75+Cons_San_L23!AN75</f>
        <v>19</v>
      </c>
      <c r="AO75" s="758">
        <f>+Cons_San!AO75+Cons_San_L23!AO75</f>
        <v>102</v>
      </c>
      <c r="AP75" s="758">
        <f>+Cons_San!AP75+Cons_San_L23!AP75</f>
        <v>54</v>
      </c>
      <c r="AQ75" s="758">
        <f>+Cons_San!AQ75+Cons_San_L23!AQ75</f>
        <v>31</v>
      </c>
      <c r="AR75" s="758">
        <f>+Cons_San!AR75+Cons_San_L23!AR75</f>
        <v>1077</v>
      </c>
      <c r="AS75" s="758">
        <f>+Cons_San!AS75+Cons_San_L23!AS75</f>
        <v>236</v>
      </c>
      <c r="AT75" s="758">
        <f>+Cons_San!AT75+Cons_San_L23!AT75</f>
        <v>617</v>
      </c>
      <c r="AU75" s="758">
        <f>+Cons_San!AU75+Cons_San_L23!AU75</f>
        <v>791</v>
      </c>
      <c r="AV75" s="758">
        <f>+Cons_San!AV75+Cons_San_L23!AV75</f>
        <v>0</v>
      </c>
      <c r="AW75" s="758">
        <f>+Cons_San!AW75+Cons_San_L23!AW75</f>
        <v>0</v>
      </c>
    </row>
    <row r="76" spans="1:49" ht="25.5">
      <c r="A76" s="336" t="s">
        <v>1222</v>
      </c>
      <c r="B76" s="35" t="s">
        <v>1226</v>
      </c>
      <c r="C76" s="36" t="s">
        <v>4904</v>
      </c>
      <c r="D76" s="998">
        <f ca="1">SUMIF(Codifica_CE!$D$2:$U$1241,$A76,Codifica_CE!$T$2:$T$1241)</f>
        <v>10265</v>
      </c>
      <c r="E76" s="981">
        <f t="shared" si="3"/>
        <v>10265</v>
      </c>
      <c r="F76" s="37" t="str">
        <f>Info!$B$2</f>
        <v>323</v>
      </c>
      <c r="G76" s="477"/>
      <c r="H76" s="758">
        <f>+Cons_San!H76+Cons_San_L23!H76</f>
        <v>0</v>
      </c>
      <c r="I76" s="758">
        <f>+Cons_San!I76+Cons_San_L23!I76</f>
        <v>0</v>
      </c>
      <c r="J76" s="758">
        <f>+Cons_San!J76+Cons_San_L23!J76</f>
        <v>0</v>
      </c>
      <c r="K76" s="758">
        <f>+Cons_San!K76+Cons_San_L23!K76</f>
        <v>0</v>
      </c>
      <c r="L76" s="758">
        <f>+Cons_San!L76+Cons_San_L23!L76</f>
        <v>0</v>
      </c>
      <c r="M76" s="758">
        <f>+Cons_San!M76+Cons_San_L23!M76</f>
        <v>0</v>
      </c>
      <c r="N76" s="758">
        <f>+Cons_San!N76+Cons_San_L23!N76</f>
        <v>0</v>
      </c>
      <c r="O76" s="758">
        <f>+Cons_San!O76+Cons_San_L23!O76</f>
        <v>0</v>
      </c>
      <c r="P76" s="758">
        <f>+Cons_San!P76+Cons_San_L23!P76</f>
        <v>0</v>
      </c>
      <c r="Q76" s="758">
        <f>+Cons_San!Q76+Cons_San_L23!Q76</f>
        <v>0</v>
      </c>
      <c r="R76" s="758">
        <f>+Cons_San!R76+Cons_San_L23!R76</f>
        <v>0</v>
      </c>
      <c r="S76" s="758">
        <f>+Cons_San!S76+Cons_San_L23!S76</f>
        <v>0</v>
      </c>
      <c r="T76" s="758">
        <f>+Cons_San!T76+Cons_San_L23!T76</f>
        <v>0</v>
      </c>
      <c r="U76" s="758">
        <f>+Cons_San!U76+Cons_San_L23!U76</f>
        <v>0</v>
      </c>
      <c r="V76" s="758">
        <f>+Cons_San!V76+Cons_San_L23!V76</f>
        <v>0</v>
      </c>
      <c r="W76" s="758">
        <f>+Cons_San!W76+Cons_San_L23!W76</f>
        <v>0</v>
      </c>
      <c r="X76" s="758">
        <f>+Cons_San!X76+Cons_San_L23!X76</f>
        <v>0</v>
      </c>
      <c r="Y76" s="758">
        <f>+Cons_San!Y76+Cons_San_L23!Y76</f>
        <v>0</v>
      </c>
      <c r="Z76" s="758">
        <f>+Cons_San!Z76+Cons_San_L23!Z76</f>
        <v>0</v>
      </c>
      <c r="AA76" s="758">
        <f>+Cons_San!AA76+Cons_San_L23!AA76</f>
        <v>0</v>
      </c>
      <c r="AB76" s="758">
        <f>+Cons_San!AB76+Cons_San_L23!AB76</f>
        <v>9165</v>
      </c>
      <c r="AC76" s="758">
        <f>+Cons_San!AC76+Cons_San_L23!AC76</f>
        <v>1100</v>
      </c>
      <c r="AD76" s="758">
        <f>+Cons_San!AD76+Cons_San_L23!AD76</f>
        <v>0</v>
      </c>
      <c r="AE76" s="758">
        <f>+Cons_San!AE76+Cons_San_L23!AE76</f>
        <v>0</v>
      </c>
      <c r="AF76" s="758">
        <f>+Cons_San!AF76+Cons_San_L23!AF76</f>
        <v>0</v>
      </c>
      <c r="AG76" s="758">
        <f>+Cons_San!AG76+Cons_San_L23!AG76</f>
        <v>0</v>
      </c>
      <c r="AH76" s="758">
        <f>+Cons_San!AH76+Cons_San_L23!AH76</f>
        <v>0</v>
      </c>
      <c r="AI76" s="758">
        <f>+Cons_San!AI76+Cons_San_L23!AI76</f>
        <v>0</v>
      </c>
      <c r="AJ76" s="758">
        <f>+Cons_San!AJ76+Cons_San_L23!AJ76</f>
        <v>0</v>
      </c>
      <c r="AK76" s="758">
        <f>+Cons_San!AK76+Cons_San_L23!AK76</f>
        <v>0</v>
      </c>
      <c r="AL76" s="758">
        <f>+Cons_San!AL76+Cons_San_L23!AL76</f>
        <v>0</v>
      </c>
      <c r="AM76" s="758">
        <f>+Cons_San!AM76+Cons_San_L23!AM76</f>
        <v>0</v>
      </c>
      <c r="AN76" s="758">
        <f>+Cons_San!AN76+Cons_San_L23!AN76</f>
        <v>0</v>
      </c>
      <c r="AO76" s="758">
        <f>+Cons_San!AO76+Cons_San_L23!AO76</f>
        <v>0</v>
      </c>
      <c r="AP76" s="758">
        <f>+Cons_San!AP76+Cons_San_L23!AP76</f>
        <v>0</v>
      </c>
      <c r="AQ76" s="758">
        <f>+Cons_San!AQ76+Cons_San_L23!AQ76</f>
        <v>0</v>
      </c>
      <c r="AR76" s="758">
        <f>+Cons_San!AR76+Cons_San_L23!AR76</f>
        <v>0</v>
      </c>
      <c r="AS76" s="758">
        <f>+Cons_San!AS76+Cons_San_L23!AS76</f>
        <v>0</v>
      </c>
      <c r="AT76" s="758">
        <f>+Cons_San!AT76+Cons_San_L23!AT76</f>
        <v>0</v>
      </c>
      <c r="AU76" s="758">
        <f>+Cons_San!AU76+Cons_San_L23!AU76</f>
        <v>0</v>
      </c>
      <c r="AV76" s="758">
        <f>+Cons_San!AV76+Cons_San_L23!AV76</f>
        <v>0</v>
      </c>
      <c r="AW76" s="758">
        <f>+Cons_San!AW76+Cons_San_L23!AW76</f>
        <v>0</v>
      </c>
    </row>
    <row r="77" spans="1:49" ht="25.5">
      <c r="A77" s="336" t="s">
        <v>1230</v>
      </c>
      <c r="B77" s="35" t="s">
        <v>1231</v>
      </c>
      <c r="C77" s="36" t="s">
        <v>4904</v>
      </c>
      <c r="D77" s="998">
        <f ca="1">SUMIF(Codifica_CE!$D$2:$U$1241,$A77,Codifica_CE!$T$2:$T$1241)</f>
        <v>112</v>
      </c>
      <c r="E77" s="981">
        <f t="shared" si="3"/>
        <v>112</v>
      </c>
      <c r="F77" s="37" t="str">
        <f>Info!$B$2</f>
        <v>323</v>
      </c>
      <c r="G77" s="477"/>
      <c r="H77" s="758">
        <f>+Cons_San!H77+Cons_San_L23!H77</f>
        <v>0</v>
      </c>
      <c r="I77" s="758">
        <f>+Cons_San!I77+Cons_San_L23!I77</f>
        <v>0</v>
      </c>
      <c r="J77" s="758">
        <f>+Cons_San!J77+Cons_San_L23!J77</f>
        <v>0</v>
      </c>
      <c r="K77" s="758">
        <f>+Cons_San!K77+Cons_San_L23!K77</f>
        <v>0</v>
      </c>
      <c r="L77" s="758">
        <f>+Cons_San!L77+Cons_San_L23!L77</f>
        <v>0</v>
      </c>
      <c r="M77" s="758">
        <f>+Cons_San!M77+Cons_San_L23!M77</f>
        <v>0</v>
      </c>
      <c r="N77" s="758">
        <f>+Cons_San!N77+Cons_San_L23!N77</f>
        <v>0</v>
      </c>
      <c r="O77" s="758">
        <f>+Cons_San!O77+Cons_San_L23!O77</f>
        <v>0</v>
      </c>
      <c r="P77" s="758">
        <f>+Cons_San!P77+Cons_San_L23!P77</f>
        <v>0</v>
      </c>
      <c r="Q77" s="758">
        <f>+Cons_San!Q77+Cons_San_L23!Q77</f>
        <v>1</v>
      </c>
      <c r="R77" s="758">
        <f>+Cons_San!R77+Cons_San_L23!R77</f>
        <v>1</v>
      </c>
      <c r="S77" s="758">
        <f>+Cons_San!S77+Cons_San_L23!S77</f>
        <v>0</v>
      </c>
      <c r="T77" s="758">
        <f>+Cons_San!T77+Cons_San_L23!T77</f>
        <v>0</v>
      </c>
      <c r="U77" s="758">
        <f>+Cons_San!U77+Cons_San_L23!U77</f>
        <v>1</v>
      </c>
      <c r="V77" s="758">
        <f>+Cons_San!V77+Cons_San_L23!V77</f>
        <v>0</v>
      </c>
      <c r="W77" s="758">
        <f>+Cons_San!W77+Cons_San_L23!W77</f>
        <v>0</v>
      </c>
      <c r="X77" s="758">
        <f>+Cons_San!X77+Cons_San_L23!X77</f>
        <v>0</v>
      </c>
      <c r="Y77" s="758">
        <f>+Cons_San!Y77+Cons_San_L23!Y77</f>
        <v>3</v>
      </c>
      <c r="Z77" s="758">
        <f>+Cons_San!Z77+Cons_San_L23!Z77</f>
        <v>0</v>
      </c>
      <c r="AA77" s="758">
        <f>+Cons_San!AA77+Cons_San_L23!AA77</f>
        <v>17</v>
      </c>
      <c r="AB77" s="758">
        <f>+Cons_San!AB77+Cons_San_L23!AB77</f>
        <v>0</v>
      </c>
      <c r="AC77" s="758">
        <f>+Cons_San!AC77+Cons_San_L23!AC77</f>
        <v>0</v>
      </c>
      <c r="AD77" s="758">
        <f>+Cons_San!AD77+Cons_San_L23!AD77</f>
        <v>3</v>
      </c>
      <c r="AE77" s="758">
        <f>+Cons_San!AE77+Cons_San_L23!AE77</f>
        <v>0</v>
      </c>
      <c r="AF77" s="758">
        <f>+Cons_San!AF77+Cons_San_L23!AF77</f>
        <v>1</v>
      </c>
      <c r="AG77" s="758">
        <f>+Cons_San!AG77+Cons_San_L23!AG77</f>
        <v>0</v>
      </c>
      <c r="AH77" s="758">
        <f>+Cons_San!AH77+Cons_San_L23!AH77</f>
        <v>1</v>
      </c>
      <c r="AI77" s="758">
        <f>+Cons_San!AI77+Cons_San_L23!AI77</f>
        <v>6</v>
      </c>
      <c r="AJ77" s="758">
        <f>+Cons_San!AJ77+Cons_San_L23!AJ77</f>
        <v>2</v>
      </c>
      <c r="AK77" s="758">
        <f>+Cons_San!AK77+Cons_San_L23!AK77</f>
        <v>2</v>
      </c>
      <c r="AL77" s="758">
        <f>+Cons_San!AL77+Cons_San_L23!AL77</f>
        <v>0</v>
      </c>
      <c r="AM77" s="758">
        <f>+Cons_San!AM77+Cons_San_L23!AM77</f>
        <v>0</v>
      </c>
      <c r="AN77" s="758">
        <f>+Cons_San!AN77+Cons_San_L23!AN77</f>
        <v>0</v>
      </c>
      <c r="AO77" s="758">
        <f>+Cons_San!AO77+Cons_San_L23!AO77</f>
        <v>3</v>
      </c>
      <c r="AP77" s="758">
        <f>+Cons_San!AP77+Cons_San_L23!AP77</f>
        <v>64</v>
      </c>
      <c r="AQ77" s="758">
        <f>+Cons_San!AQ77+Cons_San_L23!AQ77</f>
        <v>0</v>
      </c>
      <c r="AR77" s="758">
        <f>+Cons_San!AR77+Cons_San_L23!AR77</f>
        <v>0</v>
      </c>
      <c r="AS77" s="758">
        <f>+Cons_San!AS77+Cons_San_L23!AS77</f>
        <v>0</v>
      </c>
      <c r="AT77" s="758">
        <f>+Cons_San!AT77+Cons_San_L23!AT77</f>
        <v>0</v>
      </c>
      <c r="AU77" s="758">
        <f>+Cons_San!AU77+Cons_San_L23!AU77</f>
        <v>7</v>
      </c>
      <c r="AV77" s="758">
        <f>+Cons_San!AV77+Cons_San_L23!AV77</f>
        <v>0</v>
      </c>
      <c r="AW77" s="758">
        <f>+Cons_San!AW77+Cons_San_L23!AW77</f>
        <v>0</v>
      </c>
    </row>
    <row r="78" spans="1:49" ht="25.5">
      <c r="A78" s="336" t="s">
        <v>1251</v>
      </c>
      <c r="B78" s="35" t="s">
        <v>1255</v>
      </c>
      <c r="C78" s="36" t="s">
        <v>4904</v>
      </c>
      <c r="D78" s="998">
        <f ca="1">SUMIF(Codifica_CE!$D$2:$U$1241,$A78,Codifica_CE!$T$2:$T$1241)</f>
        <v>19419</v>
      </c>
      <c r="E78" s="981">
        <f t="shared" si="3"/>
        <v>19419</v>
      </c>
      <c r="F78" s="37" t="str">
        <f>Info!$B$2</f>
        <v>323</v>
      </c>
      <c r="G78" s="477"/>
      <c r="H78" s="758">
        <f>+Cons_San!H78+Cons_San_L23!H78</f>
        <v>0</v>
      </c>
      <c r="I78" s="758">
        <f>+Cons_San!I78+Cons_San_L23!I78</f>
        <v>0</v>
      </c>
      <c r="J78" s="758">
        <f>+Cons_San!J78+Cons_San_L23!J78</f>
        <v>0</v>
      </c>
      <c r="K78" s="758">
        <f>+Cons_San!K78+Cons_San_L23!K78</f>
        <v>0</v>
      </c>
      <c r="L78" s="758">
        <f>+Cons_San!L78+Cons_San_L23!L78</f>
        <v>0</v>
      </c>
      <c r="M78" s="758">
        <f>+Cons_San!M78+Cons_San_L23!M78</f>
        <v>0</v>
      </c>
      <c r="N78" s="758">
        <f>+Cons_San!N78+Cons_San_L23!N78</f>
        <v>0</v>
      </c>
      <c r="O78" s="758">
        <f>+Cons_San!O78+Cons_San_L23!O78</f>
        <v>0</v>
      </c>
      <c r="P78" s="758">
        <f>+Cons_San!P78+Cons_San_L23!P78</f>
        <v>0</v>
      </c>
      <c r="Q78" s="758">
        <f>+Cons_San!Q78+Cons_San_L23!Q78</f>
        <v>0</v>
      </c>
      <c r="R78" s="758">
        <f>+Cons_San!R78+Cons_San_L23!R78</f>
        <v>0</v>
      </c>
      <c r="S78" s="758">
        <f>+Cons_San!S78+Cons_San_L23!S78</f>
        <v>0</v>
      </c>
      <c r="T78" s="758">
        <f>+Cons_San!T78+Cons_San_L23!T78</f>
        <v>0</v>
      </c>
      <c r="U78" s="758">
        <f>+Cons_San!U78+Cons_San_L23!U78</f>
        <v>0</v>
      </c>
      <c r="V78" s="758">
        <f>+Cons_San!V78+Cons_San_L23!V78</f>
        <v>0</v>
      </c>
      <c r="W78" s="758">
        <f>+Cons_San!W78+Cons_San_L23!W78</f>
        <v>0</v>
      </c>
      <c r="X78" s="758">
        <f>+Cons_San!X78+Cons_San_L23!X78</f>
        <v>0</v>
      </c>
      <c r="Y78" s="758">
        <f>+Cons_San!Y78+Cons_San_L23!Y78</f>
        <v>0</v>
      </c>
      <c r="Z78" s="758">
        <f>+Cons_San!Z78+Cons_San_L23!Z78</f>
        <v>0</v>
      </c>
      <c r="AA78" s="758">
        <f>+Cons_San!AA78+Cons_San_L23!AA78</f>
        <v>0</v>
      </c>
      <c r="AB78" s="758">
        <f>+Cons_San!AB78+Cons_San_L23!AB78</f>
        <v>13835</v>
      </c>
      <c r="AC78" s="758">
        <f>+Cons_San!AC78+Cons_San_L23!AC78</f>
        <v>5584</v>
      </c>
      <c r="AD78" s="758">
        <f>+Cons_San!AD78+Cons_San_L23!AD78</f>
        <v>0</v>
      </c>
      <c r="AE78" s="758">
        <f>+Cons_San!AE78+Cons_San_L23!AE78</f>
        <v>0</v>
      </c>
      <c r="AF78" s="758">
        <f>+Cons_San!AF78+Cons_San_L23!AF78</f>
        <v>0</v>
      </c>
      <c r="AG78" s="758">
        <f>+Cons_San!AG78+Cons_San_L23!AG78</f>
        <v>0</v>
      </c>
      <c r="AH78" s="758">
        <f>+Cons_San!AH78+Cons_San_L23!AH78</f>
        <v>0</v>
      </c>
      <c r="AI78" s="758">
        <f>+Cons_San!AI78+Cons_San_L23!AI78</f>
        <v>0</v>
      </c>
      <c r="AJ78" s="758">
        <f>+Cons_San!AJ78+Cons_San_L23!AJ78</f>
        <v>0</v>
      </c>
      <c r="AK78" s="758">
        <f>+Cons_San!AK78+Cons_San_L23!AK78</f>
        <v>0</v>
      </c>
      <c r="AL78" s="758">
        <f>+Cons_San!AL78+Cons_San_L23!AL78</f>
        <v>0</v>
      </c>
      <c r="AM78" s="758">
        <f>+Cons_San!AM78+Cons_San_L23!AM78</f>
        <v>0</v>
      </c>
      <c r="AN78" s="758">
        <f>+Cons_San!AN78+Cons_San_L23!AN78</f>
        <v>0</v>
      </c>
      <c r="AO78" s="758">
        <f>+Cons_San!AO78+Cons_San_L23!AO78</f>
        <v>0</v>
      </c>
      <c r="AP78" s="758">
        <f>+Cons_San!AP78+Cons_San_L23!AP78</f>
        <v>0</v>
      </c>
      <c r="AQ78" s="758">
        <f>+Cons_San!AQ78+Cons_San_L23!AQ78</f>
        <v>0</v>
      </c>
      <c r="AR78" s="758">
        <f>+Cons_San!AR78+Cons_San_L23!AR78</f>
        <v>0</v>
      </c>
      <c r="AS78" s="758">
        <f>+Cons_San!AS78+Cons_San_L23!AS78</f>
        <v>0</v>
      </c>
      <c r="AT78" s="758">
        <f>+Cons_San!AT78+Cons_San_L23!AT78</f>
        <v>0</v>
      </c>
      <c r="AU78" s="758">
        <f>+Cons_San!AU78+Cons_San_L23!AU78</f>
        <v>0</v>
      </c>
      <c r="AV78" s="758">
        <f>+Cons_San!AV78+Cons_San_L23!AV78</f>
        <v>0</v>
      </c>
      <c r="AW78" s="758">
        <f>+Cons_San!AW78+Cons_San_L23!AW78</f>
        <v>0</v>
      </c>
    </row>
    <row r="79" spans="1:49" ht="25.5">
      <c r="A79" s="336" t="s">
        <v>1259</v>
      </c>
      <c r="B79" s="35" t="s">
        <v>1260</v>
      </c>
      <c r="C79" s="36" t="s">
        <v>4904</v>
      </c>
      <c r="D79" s="998">
        <f ca="1">SUMIF(Codifica_CE!$D$2:$U$1241,$A79,Codifica_CE!$T$2:$T$1241)</f>
        <v>11352</v>
      </c>
      <c r="E79" s="981">
        <f t="shared" si="3"/>
        <v>11352</v>
      </c>
      <c r="F79" s="37" t="str">
        <f>Info!$B$2</f>
        <v>323</v>
      </c>
      <c r="G79" s="477"/>
      <c r="H79" s="758">
        <f>+Cons_San!H79+Cons_San_L23!H79</f>
        <v>0</v>
      </c>
      <c r="I79" s="758">
        <f>+Cons_San!I79+Cons_San_L23!I79</f>
        <v>0</v>
      </c>
      <c r="J79" s="758">
        <f>+Cons_San!J79+Cons_San_L23!J79</f>
        <v>0</v>
      </c>
      <c r="K79" s="758">
        <f>+Cons_San!K79+Cons_San_L23!K79</f>
        <v>0</v>
      </c>
      <c r="L79" s="758">
        <f>+Cons_San!L79+Cons_San_L23!L79</f>
        <v>0</v>
      </c>
      <c r="M79" s="758">
        <f>+Cons_San!M79+Cons_San_L23!M79</f>
        <v>0</v>
      </c>
      <c r="N79" s="758">
        <f>+Cons_San!N79+Cons_San_L23!N79</f>
        <v>0</v>
      </c>
      <c r="O79" s="758">
        <f>+Cons_San!O79+Cons_San_L23!O79</f>
        <v>0</v>
      </c>
      <c r="P79" s="758">
        <f>+Cons_San!P79+Cons_San_L23!P79</f>
        <v>326</v>
      </c>
      <c r="Q79" s="758">
        <f>+Cons_San!Q79+Cons_San_L23!Q79</f>
        <v>165</v>
      </c>
      <c r="R79" s="758">
        <f>+Cons_San!R79+Cons_San_L23!R79</f>
        <v>572</v>
      </c>
      <c r="S79" s="758">
        <f>+Cons_San!S79+Cons_San_L23!S79</f>
        <v>237</v>
      </c>
      <c r="T79" s="758">
        <f>+Cons_San!T79+Cons_San_L23!T79</f>
        <v>39</v>
      </c>
      <c r="U79" s="758">
        <f>+Cons_San!U79+Cons_San_L23!U79</f>
        <v>13</v>
      </c>
      <c r="V79" s="758">
        <f>+Cons_San!V79+Cons_San_L23!V79</f>
        <v>26</v>
      </c>
      <c r="W79" s="758">
        <f>+Cons_San!W79+Cons_San_L23!W79</f>
        <v>8</v>
      </c>
      <c r="X79" s="758">
        <f>+Cons_San!X79+Cons_San_L23!X79</f>
        <v>18</v>
      </c>
      <c r="Y79" s="758">
        <f>+Cons_San!Y79+Cons_San_L23!Y79</f>
        <v>35</v>
      </c>
      <c r="Z79" s="758">
        <f>+Cons_San!Z79+Cons_San_L23!Z79</f>
        <v>58</v>
      </c>
      <c r="AA79" s="758">
        <f>+Cons_San!AA79+Cons_San_L23!AA79</f>
        <v>887</v>
      </c>
      <c r="AB79" s="758">
        <f>+Cons_San!AB79+Cons_San_L23!AB79</f>
        <v>0</v>
      </c>
      <c r="AC79" s="758">
        <f>+Cons_San!AC79+Cons_San_L23!AC79</f>
        <v>0</v>
      </c>
      <c r="AD79" s="758">
        <f>+Cons_San!AD79+Cons_San_L23!AD79</f>
        <v>1168</v>
      </c>
      <c r="AE79" s="758">
        <f>+Cons_San!AE79+Cons_San_L23!AE79</f>
        <v>1012</v>
      </c>
      <c r="AF79" s="758">
        <f>+Cons_San!AF79+Cons_San_L23!AF79</f>
        <v>0</v>
      </c>
      <c r="AG79" s="758">
        <f>+Cons_San!AG79+Cons_San_L23!AG79</f>
        <v>693</v>
      </c>
      <c r="AH79" s="758">
        <f>+Cons_San!AH79+Cons_San_L23!AH79</f>
        <v>1</v>
      </c>
      <c r="AI79" s="758">
        <f>+Cons_San!AI79+Cons_San_L23!AI79</f>
        <v>19</v>
      </c>
      <c r="AJ79" s="758">
        <f>+Cons_San!AJ79+Cons_San_L23!AJ79</f>
        <v>4362</v>
      </c>
      <c r="AK79" s="758">
        <f>+Cons_San!AK79+Cons_San_L23!AK79</f>
        <v>18</v>
      </c>
      <c r="AL79" s="758">
        <f>+Cons_San!AL79+Cons_San_L23!AL79</f>
        <v>0</v>
      </c>
      <c r="AM79" s="758">
        <f>+Cons_San!AM79+Cons_San_L23!AM79</f>
        <v>18</v>
      </c>
      <c r="AN79" s="758">
        <f>+Cons_San!AN79+Cons_San_L23!AN79</f>
        <v>12</v>
      </c>
      <c r="AO79" s="758">
        <f>+Cons_San!AO79+Cons_San_L23!AO79</f>
        <v>0</v>
      </c>
      <c r="AP79" s="758">
        <f>+Cons_San!AP79+Cons_San_L23!AP79</f>
        <v>0</v>
      </c>
      <c r="AQ79" s="758">
        <f>+Cons_San!AQ79+Cons_San_L23!AQ79</f>
        <v>0</v>
      </c>
      <c r="AR79" s="758">
        <f>+Cons_San!AR79+Cons_San_L23!AR79</f>
        <v>297</v>
      </c>
      <c r="AS79" s="758">
        <f>+Cons_San!AS79+Cons_San_L23!AS79</f>
        <v>447</v>
      </c>
      <c r="AT79" s="758">
        <f>+Cons_San!AT79+Cons_San_L23!AT79</f>
        <v>138</v>
      </c>
      <c r="AU79" s="758">
        <f>+Cons_San!AU79+Cons_San_L23!AU79</f>
        <v>783</v>
      </c>
      <c r="AV79" s="758">
        <f>+Cons_San!AV79+Cons_San_L23!AV79</f>
        <v>0</v>
      </c>
      <c r="AW79" s="758">
        <f>+Cons_San!AW79+Cons_San_L23!AW79</f>
        <v>0</v>
      </c>
    </row>
    <row r="80" spans="1:49" ht="25.5">
      <c r="A80" s="336" t="s">
        <v>1263</v>
      </c>
      <c r="B80" s="35" t="s">
        <v>1264</v>
      </c>
      <c r="C80" s="36" t="s">
        <v>4904</v>
      </c>
      <c r="D80" s="998">
        <f ca="1">SUMIF(Codifica_CE!$D$2:$U$1241,$A80,Codifica_CE!$T$2:$T$1241)</f>
        <v>0</v>
      </c>
      <c r="E80" s="981">
        <f t="shared" si="3"/>
        <v>0</v>
      </c>
      <c r="F80" s="37" t="str">
        <f>Info!$B$2</f>
        <v>323</v>
      </c>
      <c r="G80" s="477"/>
      <c r="H80" s="758">
        <f>+Cons_San!H80+Cons_San_L23!H80</f>
        <v>0</v>
      </c>
      <c r="I80" s="758">
        <f>+Cons_San!I80+Cons_San_L23!I80</f>
        <v>0</v>
      </c>
      <c r="J80" s="758">
        <f>+Cons_San!J80+Cons_San_L23!J80</f>
        <v>0</v>
      </c>
      <c r="K80" s="758">
        <f>+Cons_San!K80+Cons_San_L23!K80</f>
        <v>0</v>
      </c>
      <c r="L80" s="758">
        <f>+Cons_San!L80+Cons_San_L23!L80</f>
        <v>0</v>
      </c>
      <c r="M80" s="758">
        <f>+Cons_San!M80+Cons_San_L23!M80</f>
        <v>0</v>
      </c>
      <c r="N80" s="758">
        <f>+Cons_San!N80+Cons_San_L23!N80</f>
        <v>0</v>
      </c>
      <c r="O80" s="758">
        <f>+Cons_San!O80+Cons_San_L23!O80</f>
        <v>0</v>
      </c>
      <c r="P80" s="758">
        <f>+Cons_San!P80+Cons_San_L23!P80</f>
        <v>0</v>
      </c>
      <c r="Q80" s="758">
        <f>+Cons_San!Q80+Cons_San_L23!Q80</f>
        <v>0</v>
      </c>
      <c r="R80" s="758">
        <f>+Cons_San!R80+Cons_San_L23!R80</f>
        <v>0</v>
      </c>
      <c r="S80" s="758">
        <f>+Cons_San!S80+Cons_San_L23!S80</f>
        <v>0</v>
      </c>
      <c r="T80" s="758">
        <f>+Cons_San!T80+Cons_San_L23!T80</f>
        <v>0</v>
      </c>
      <c r="U80" s="758">
        <f>+Cons_San!U80+Cons_San_L23!U80</f>
        <v>0</v>
      </c>
      <c r="V80" s="758">
        <f>+Cons_San!V80+Cons_San_L23!V80</f>
        <v>0</v>
      </c>
      <c r="W80" s="758">
        <f>+Cons_San!W80+Cons_San_L23!W80</f>
        <v>0</v>
      </c>
      <c r="X80" s="758">
        <f>+Cons_San!X80+Cons_San_L23!X80</f>
        <v>0</v>
      </c>
      <c r="Y80" s="758">
        <f>+Cons_San!Y80+Cons_San_L23!Y80</f>
        <v>0</v>
      </c>
      <c r="Z80" s="758">
        <f>+Cons_San!Z80+Cons_San_L23!Z80</f>
        <v>0</v>
      </c>
      <c r="AA80" s="758">
        <f>+Cons_San!AA80+Cons_San_L23!AA80</f>
        <v>0</v>
      </c>
      <c r="AB80" s="758">
        <f>+Cons_San!AB80+Cons_San_L23!AB80</f>
        <v>0</v>
      </c>
      <c r="AC80" s="758">
        <f>+Cons_San!AC80+Cons_San_L23!AC80</f>
        <v>0</v>
      </c>
      <c r="AD80" s="758">
        <f>+Cons_San!AD80+Cons_San_L23!AD80</f>
        <v>0</v>
      </c>
      <c r="AE80" s="758">
        <f>+Cons_San!AE80+Cons_San_L23!AE80</f>
        <v>0</v>
      </c>
      <c r="AF80" s="758">
        <f>+Cons_San!AF80+Cons_San_L23!AF80</f>
        <v>0</v>
      </c>
      <c r="AG80" s="758">
        <f>+Cons_San!AG80+Cons_San_L23!AG80</f>
        <v>0</v>
      </c>
      <c r="AH80" s="758">
        <f>+Cons_San!AH80+Cons_San_L23!AH80</f>
        <v>0</v>
      </c>
      <c r="AI80" s="758">
        <f>+Cons_San!AI80+Cons_San_L23!AI80</f>
        <v>0</v>
      </c>
      <c r="AJ80" s="758">
        <f>+Cons_San!AJ80+Cons_San_L23!AJ80</f>
        <v>0</v>
      </c>
      <c r="AK80" s="758">
        <f>+Cons_San!AK80+Cons_San_L23!AK80</f>
        <v>0</v>
      </c>
      <c r="AL80" s="758">
        <f>+Cons_San!AL80+Cons_San_L23!AL80</f>
        <v>0</v>
      </c>
      <c r="AM80" s="758">
        <f>+Cons_San!AM80+Cons_San_L23!AM80</f>
        <v>0</v>
      </c>
      <c r="AN80" s="758">
        <f>+Cons_San!AN80+Cons_San_L23!AN80</f>
        <v>0</v>
      </c>
      <c r="AO80" s="758">
        <f>+Cons_San!AO80+Cons_San_L23!AO80</f>
        <v>0</v>
      </c>
      <c r="AP80" s="758">
        <f>+Cons_San!AP80+Cons_San_L23!AP80</f>
        <v>0</v>
      </c>
      <c r="AQ80" s="758">
        <f>+Cons_San!AQ80+Cons_San_L23!AQ80</f>
        <v>0</v>
      </c>
      <c r="AR80" s="758">
        <f>+Cons_San!AR80+Cons_San_L23!AR80</f>
        <v>0</v>
      </c>
      <c r="AS80" s="758">
        <f>+Cons_San!AS80+Cons_San_L23!AS80</f>
        <v>0</v>
      </c>
      <c r="AT80" s="758">
        <f>+Cons_San!AT80+Cons_San_L23!AT80</f>
        <v>0</v>
      </c>
      <c r="AU80" s="758">
        <f>+Cons_San!AU80+Cons_San_L23!AU80</f>
        <v>0</v>
      </c>
      <c r="AV80" s="758">
        <f>+Cons_San!AV80+Cons_San_L23!AV80</f>
        <v>0</v>
      </c>
      <c r="AW80" s="758">
        <f>+Cons_San!AW80+Cons_San_L23!AW80</f>
        <v>0</v>
      </c>
    </row>
    <row r="81" spans="1:49" ht="38.25">
      <c r="A81" s="336" t="s">
        <v>1281</v>
      </c>
      <c r="B81" s="35" t="s">
        <v>1282</v>
      </c>
      <c r="C81" s="36" t="s">
        <v>4904</v>
      </c>
      <c r="D81" s="998">
        <f ca="1">SUMIF(Codifica_CE!$D$2:$U$1241,$A81,Codifica_CE!$T$2:$T$1241)</f>
        <v>6151</v>
      </c>
      <c r="E81" s="981">
        <f t="shared" si="3"/>
        <v>6151</v>
      </c>
      <c r="F81" s="37" t="str">
        <f>Info!$B$2</f>
        <v>323</v>
      </c>
      <c r="G81" s="477"/>
      <c r="H81" s="758">
        <f>+Cons_San!H81+Cons_San_L23!H81</f>
        <v>0</v>
      </c>
      <c r="I81" s="758">
        <f>+Cons_San!I81+Cons_San_L23!I81</f>
        <v>0</v>
      </c>
      <c r="J81" s="758">
        <f>+Cons_San!J81+Cons_San_L23!J81</f>
        <v>0</v>
      </c>
      <c r="K81" s="758">
        <f>+Cons_San!K81+Cons_San_L23!K81</f>
        <v>0</v>
      </c>
      <c r="L81" s="758">
        <f>+Cons_San!L81+Cons_San_L23!L81</f>
        <v>0</v>
      </c>
      <c r="M81" s="758">
        <f>+Cons_San!M81+Cons_San_L23!M81</f>
        <v>0</v>
      </c>
      <c r="N81" s="758">
        <f>+Cons_San!N81+Cons_San_L23!N81</f>
        <v>0</v>
      </c>
      <c r="O81" s="758">
        <f>+Cons_San!O81+Cons_San_L23!O81</f>
        <v>0</v>
      </c>
      <c r="P81" s="758">
        <f>+Cons_San!P81+Cons_San_L23!P81</f>
        <v>0</v>
      </c>
      <c r="Q81" s="758">
        <f>+Cons_San!Q81+Cons_San_L23!Q81</f>
        <v>0</v>
      </c>
      <c r="R81" s="758">
        <f>+Cons_San!R81+Cons_San_L23!R81</f>
        <v>0</v>
      </c>
      <c r="S81" s="758">
        <f>+Cons_San!S81+Cons_San_L23!S81</f>
        <v>0</v>
      </c>
      <c r="T81" s="758">
        <f>+Cons_San!T81+Cons_San_L23!T81</f>
        <v>0</v>
      </c>
      <c r="U81" s="758">
        <f>+Cons_San!U81+Cons_San_L23!U81</f>
        <v>0</v>
      </c>
      <c r="V81" s="758">
        <f>+Cons_San!V81+Cons_San_L23!V81</f>
        <v>0</v>
      </c>
      <c r="W81" s="758">
        <f>+Cons_San!W81+Cons_San_L23!W81</f>
        <v>0</v>
      </c>
      <c r="X81" s="758">
        <f>+Cons_San!X81+Cons_San_L23!X81</f>
        <v>0</v>
      </c>
      <c r="Y81" s="758">
        <f>+Cons_San!Y81+Cons_San_L23!Y81</f>
        <v>0</v>
      </c>
      <c r="Z81" s="758">
        <f>+Cons_San!Z81+Cons_San_L23!Z81</f>
        <v>0</v>
      </c>
      <c r="AA81" s="758">
        <f>+Cons_San!AA81+Cons_San_L23!AA81</f>
        <v>0</v>
      </c>
      <c r="AB81" s="758">
        <f>+Cons_San!AB81+Cons_San_L23!AB81</f>
        <v>4724</v>
      </c>
      <c r="AC81" s="758">
        <f>+Cons_San!AC81+Cons_San_L23!AC81</f>
        <v>1427</v>
      </c>
      <c r="AD81" s="758">
        <f>+Cons_San!AD81+Cons_San_L23!AD81</f>
        <v>0</v>
      </c>
      <c r="AE81" s="758">
        <f>+Cons_San!AE81+Cons_San_L23!AE81</f>
        <v>0</v>
      </c>
      <c r="AF81" s="758">
        <f>+Cons_San!AF81+Cons_San_L23!AF81</f>
        <v>0</v>
      </c>
      <c r="AG81" s="758">
        <f>+Cons_San!AG81+Cons_San_L23!AG81</f>
        <v>0</v>
      </c>
      <c r="AH81" s="758">
        <f>+Cons_San!AH81+Cons_San_L23!AH81</f>
        <v>0</v>
      </c>
      <c r="AI81" s="758">
        <f>+Cons_San!AI81+Cons_San_L23!AI81</f>
        <v>0</v>
      </c>
      <c r="AJ81" s="758">
        <f>+Cons_San!AJ81+Cons_San_L23!AJ81</f>
        <v>0</v>
      </c>
      <c r="AK81" s="758">
        <f>+Cons_San!AK81+Cons_San_L23!AK81</f>
        <v>0</v>
      </c>
      <c r="AL81" s="758">
        <f>+Cons_San!AL81+Cons_San_L23!AL81</f>
        <v>0</v>
      </c>
      <c r="AM81" s="758">
        <f>+Cons_San!AM81+Cons_San_L23!AM81</f>
        <v>0</v>
      </c>
      <c r="AN81" s="758">
        <f>+Cons_San!AN81+Cons_San_L23!AN81</f>
        <v>0</v>
      </c>
      <c r="AO81" s="758">
        <f>+Cons_San!AO81+Cons_San_L23!AO81</f>
        <v>0</v>
      </c>
      <c r="AP81" s="758">
        <f>+Cons_San!AP81+Cons_San_L23!AP81</f>
        <v>0</v>
      </c>
      <c r="AQ81" s="758">
        <f>+Cons_San!AQ81+Cons_San_L23!AQ81</f>
        <v>0</v>
      </c>
      <c r="AR81" s="758">
        <f>+Cons_San!AR81+Cons_San_L23!AR81</f>
        <v>0</v>
      </c>
      <c r="AS81" s="758">
        <f>+Cons_San!AS81+Cons_San_L23!AS81</f>
        <v>0</v>
      </c>
      <c r="AT81" s="758">
        <f>+Cons_San!AT81+Cons_San_L23!AT81</f>
        <v>0</v>
      </c>
      <c r="AU81" s="758">
        <f>+Cons_San!AU81+Cons_San_L23!AU81</f>
        <v>0</v>
      </c>
      <c r="AV81" s="758">
        <f>+Cons_San!AV81+Cons_San_L23!AV81</f>
        <v>0</v>
      </c>
      <c r="AW81" s="758">
        <f>+Cons_San!AW81+Cons_San_L23!AW81</f>
        <v>0</v>
      </c>
    </row>
    <row r="82" spans="1:49" ht="38.25">
      <c r="A82" s="336" t="s">
        <v>1285</v>
      </c>
      <c r="B82" s="35" t="s">
        <v>1286</v>
      </c>
      <c r="C82" s="36" t="s">
        <v>4904</v>
      </c>
      <c r="D82" s="998">
        <f ca="1">SUMIF(Codifica_CE!$D$2:$U$1241,$A82,Codifica_CE!$T$2:$T$1241)</f>
        <v>2111</v>
      </c>
      <c r="E82" s="981">
        <f t="shared" si="3"/>
        <v>2111</v>
      </c>
      <c r="F82" s="37" t="str">
        <f>Info!$B$2</f>
        <v>323</v>
      </c>
      <c r="G82" s="477"/>
      <c r="H82" s="758">
        <f>+Cons_San!H82+Cons_San_L23!H82</f>
        <v>0</v>
      </c>
      <c r="I82" s="758">
        <f>+Cons_San!I82+Cons_San_L23!I82</f>
        <v>0</v>
      </c>
      <c r="J82" s="758">
        <f>+Cons_San!J82+Cons_San_L23!J82</f>
        <v>0</v>
      </c>
      <c r="K82" s="758">
        <f>+Cons_San!K82+Cons_San_L23!K82</f>
        <v>0</v>
      </c>
      <c r="L82" s="758">
        <f>+Cons_San!L82+Cons_San_L23!L82</f>
        <v>0</v>
      </c>
      <c r="M82" s="758">
        <f>+Cons_San!M82+Cons_San_L23!M82</f>
        <v>0</v>
      </c>
      <c r="N82" s="758">
        <f>+Cons_San!N82+Cons_San_L23!N82</f>
        <v>0</v>
      </c>
      <c r="O82" s="758">
        <f>+Cons_San!O82+Cons_San_L23!O82</f>
        <v>0</v>
      </c>
      <c r="P82" s="758">
        <f>+Cons_San!P82+Cons_San_L23!P82</f>
        <v>79</v>
      </c>
      <c r="Q82" s="758">
        <f>+Cons_San!Q82+Cons_San_L23!Q82</f>
        <v>21</v>
      </c>
      <c r="R82" s="758">
        <f>+Cons_San!R82+Cons_San_L23!R82</f>
        <v>21</v>
      </c>
      <c r="S82" s="758">
        <f>+Cons_San!S82+Cons_San_L23!S82</f>
        <v>5</v>
      </c>
      <c r="T82" s="758">
        <f>+Cons_San!T82+Cons_San_L23!T82</f>
        <v>0</v>
      </c>
      <c r="U82" s="758">
        <f>+Cons_San!U82+Cons_San_L23!U82</f>
        <v>35</v>
      </c>
      <c r="V82" s="758">
        <f>+Cons_San!V82+Cons_San_L23!V82</f>
        <v>0</v>
      </c>
      <c r="W82" s="758">
        <f>+Cons_San!W82+Cons_San_L23!W82</f>
        <v>0</v>
      </c>
      <c r="X82" s="758">
        <f>+Cons_San!X82+Cons_San_L23!X82</f>
        <v>0</v>
      </c>
      <c r="Y82" s="758">
        <f>+Cons_San!Y82+Cons_San_L23!Y82</f>
        <v>2</v>
      </c>
      <c r="Z82" s="758">
        <f>+Cons_San!Z82+Cons_San_L23!Z82</f>
        <v>25</v>
      </c>
      <c r="AA82" s="758">
        <f>+Cons_San!AA82+Cons_San_L23!AA82</f>
        <v>129</v>
      </c>
      <c r="AB82" s="758">
        <f>+Cons_San!AB82+Cons_San_L23!AB82</f>
        <v>0</v>
      </c>
      <c r="AC82" s="758">
        <f>+Cons_San!AC82+Cons_San_L23!AC82</f>
        <v>0</v>
      </c>
      <c r="AD82" s="758">
        <f>+Cons_San!AD82+Cons_San_L23!AD82</f>
        <v>215</v>
      </c>
      <c r="AE82" s="758">
        <f>+Cons_San!AE82+Cons_San_L23!AE82</f>
        <v>220</v>
      </c>
      <c r="AF82" s="758">
        <f>+Cons_San!AF82+Cons_San_L23!AF82</f>
        <v>0</v>
      </c>
      <c r="AG82" s="758">
        <f>+Cons_San!AG82+Cons_San_L23!AG82</f>
        <v>127</v>
      </c>
      <c r="AH82" s="758">
        <f>+Cons_San!AH82+Cons_San_L23!AH82</f>
        <v>0</v>
      </c>
      <c r="AI82" s="758">
        <f>+Cons_San!AI82+Cons_San_L23!AI82</f>
        <v>13</v>
      </c>
      <c r="AJ82" s="758">
        <f>+Cons_San!AJ82+Cons_San_L23!AJ82</f>
        <v>642</v>
      </c>
      <c r="AK82" s="758">
        <f>+Cons_San!AK82+Cons_San_L23!AK82</f>
        <v>6</v>
      </c>
      <c r="AL82" s="758">
        <f>+Cons_San!AL82+Cons_San_L23!AL82</f>
        <v>0</v>
      </c>
      <c r="AM82" s="758">
        <f>+Cons_San!AM82+Cons_San_L23!AM82</f>
        <v>1</v>
      </c>
      <c r="AN82" s="758">
        <f>+Cons_San!AN82+Cons_San_L23!AN82</f>
        <v>0</v>
      </c>
      <c r="AO82" s="758">
        <f>+Cons_San!AO82+Cons_San_L23!AO82</f>
        <v>0</v>
      </c>
      <c r="AP82" s="758">
        <f>+Cons_San!AP82+Cons_San_L23!AP82</f>
        <v>2</v>
      </c>
      <c r="AQ82" s="758">
        <f>+Cons_San!AQ82+Cons_San_L23!AQ82</f>
        <v>0</v>
      </c>
      <c r="AR82" s="758">
        <f>+Cons_San!AR82+Cons_San_L23!AR82</f>
        <v>102</v>
      </c>
      <c r="AS82" s="758">
        <f>+Cons_San!AS82+Cons_San_L23!AS82</f>
        <v>117</v>
      </c>
      <c r="AT82" s="758">
        <f>+Cons_San!AT82+Cons_San_L23!AT82</f>
        <v>7</v>
      </c>
      <c r="AU82" s="758">
        <f>+Cons_San!AU82+Cons_San_L23!AU82</f>
        <v>342</v>
      </c>
      <c r="AV82" s="758">
        <f>+Cons_San!AV82+Cons_San_L23!AV82</f>
        <v>0</v>
      </c>
      <c r="AW82" s="758">
        <f>+Cons_San!AW82+Cons_San_L23!AW82</f>
        <v>0</v>
      </c>
    </row>
    <row r="83" spans="1:49" ht="25.5">
      <c r="A83" s="336" t="s">
        <v>1297</v>
      </c>
      <c r="B83" s="35" t="s">
        <v>1298</v>
      </c>
      <c r="C83" s="36" t="s">
        <v>4904</v>
      </c>
      <c r="D83" s="998">
        <f ca="1">SUMIF(Codifica_CE!$D$2:$U$1241,$A83,Codifica_CE!$T$2:$T$1241)</f>
        <v>74</v>
      </c>
      <c r="E83" s="981">
        <f t="shared" si="3"/>
        <v>74</v>
      </c>
      <c r="F83" s="37" t="str">
        <f>Info!$B$2</f>
        <v>323</v>
      </c>
      <c r="G83" s="477"/>
      <c r="H83" s="758">
        <f>+Cons_San!H83+Cons_San_L23!H83</f>
        <v>0</v>
      </c>
      <c r="I83" s="758">
        <f>+Cons_San!I83+Cons_San_L23!I83</f>
        <v>0</v>
      </c>
      <c r="J83" s="758">
        <f>+Cons_San!J83+Cons_San_L23!J83</f>
        <v>0</v>
      </c>
      <c r="K83" s="758">
        <f>+Cons_San!K83+Cons_San_L23!K83</f>
        <v>0</v>
      </c>
      <c r="L83" s="758">
        <f>+Cons_San!L83+Cons_San_L23!L83</f>
        <v>0</v>
      </c>
      <c r="M83" s="758">
        <f>+Cons_San!M83+Cons_San_L23!M83</f>
        <v>0</v>
      </c>
      <c r="N83" s="758">
        <f>+Cons_San!N83+Cons_San_L23!N83</f>
        <v>0</v>
      </c>
      <c r="O83" s="758">
        <f>+Cons_San!O83+Cons_San_L23!O83</f>
        <v>0</v>
      </c>
      <c r="P83" s="758">
        <f>+Cons_San!P83+Cons_San_L23!P83</f>
        <v>0</v>
      </c>
      <c r="Q83" s="758">
        <f>+Cons_San!Q83+Cons_San_L23!Q83</f>
        <v>0</v>
      </c>
      <c r="R83" s="758">
        <f>+Cons_San!R83+Cons_San_L23!R83</f>
        <v>0</v>
      </c>
      <c r="S83" s="758">
        <f>+Cons_San!S83+Cons_San_L23!S83</f>
        <v>0</v>
      </c>
      <c r="T83" s="758">
        <f>+Cons_San!T83+Cons_San_L23!T83</f>
        <v>0</v>
      </c>
      <c r="U83" s="758">
        <f>+Cons_San!U83+Cons_San_L23!U83</f>
        <v>0</v>
      </c>
      <c r="V83" s="758">
        <f>+Cons_San!V83+Cons_San_L23!V83</f>
        <v>0</v>
      </c>
      <c r="W83" s="758">
        <f>+Cons_San!W83+Cons_San_L23!W83</f>
        <v>0</v>
      </c>
      <c r="X83" s="758">
        <f>+Cons_San!X83+Cons_San_L23!X83</f>
        <v>0</v>
      </c>
      <c r="Y83" s="758">
        <f>+Cons_San!Y83+Cons_San_L23!Y83</f>
        <v>0</v>
      </c>
      <c r="Z83" s="758">
        <f>+Cons_San!Z83+Cons_San_L23!Z83</f>
        <v>0</v>
      </c>
      <c r="AA83" s="758">
        <f>+Cons_San!AA83+Cons_San_L23!AA83</f>
        <v>0</v>
      </c>
      <c r="AB83" s="758">
        <f>+Cons_San!AB83+Cons_San_L23!AB83</f>
        <v>20</v>
      </c>
      <c r="AC83" s="758">
        <f>+Cons_San!AC83+Cons_San_L23!AC83</f>
        <v>54</v>
      </c>
      <c r="AD83" s="758">
        <f>+Cons_San!AD83+Cons_San_L23!AD83</f>
        <v>0</v>
      </c>
      <c r="AE83" s="758">
        <f>+Cons_San!AE83+Cons_San_L23!AE83</f>
        <v>0</v>
      </c>
      <c r="AF83" s="758">
        <f>+Cons_San!AF83+Cons_San_L23!AF83</f>
        <v>0</v>
      </c>
      <c r="AG83" s="758">
        <f>+Cons_San!AG83+Cons_San_L23!AG83</f>
        <v>0</v>
      </c>
      <c r="AH83" s="758">
        <f>+Cons_San!AH83+Cons_San_L23!AH83</f>
        <v>0</v>
      </c>
      <c r="AI83" s="758">
        <f>+Cons_San!AI83+Cons_San_L23!AI83</f>
        <v>0</v>
      </c>
      <c r="AJ83" s="758">
        <f>+Cons_San!AJ83+Cons_San_L23!AJ83</f>
        <v>0</v>
      </c>
      <c r="AK83" s="758">
        <f>+Cons_San!AK83+Cons_San_L23!AK83</f>
        <v>0</v>
      </c>
      <c r="AL83" s="758">
        <f>+Cons_San!AL83+Cons_San_L23!AL83</f>
        <v>0</v>
      </c>
      <c r="AM83" s="758">
        <f>+Cons_San!AM83+Cons_San_L23!AM83</f>
        <v>0</v>
      </c>
      <c r="AN83" s="758">
        <f>+Cons_San!AN83+Cons_San_L23!AN83</f>
        <v>0</v>
      </c>
      <c r="AO83" s="758">
        <f>+Cons_San!AO83+Cons_San_L23!AO83</f>
        <v>0</v>
      </c>
      <c r="AP83" s="758">
        <f>+Cons_San!AP83+Cons_San_L23!AP83</f>
        <v>0</v>
      </c>
      <c r="AQ83" s="758">
        <f>+Cons_San!AQ83+Cons_San_L23!AQ83</f>
        <v>0</v>
      </c>
      <c r="AR83" s="758">
        <f>+Cons_San!AR83+Cons_San_L23!AR83</f>
        <v>0</v>
      </c>
      <c r="AS83" s="758">
        <f>+Cons_San!AS83+Cons_San_L23!AS83</f>
        <v>0</v>
      </c>
      <c r="AT83" s="758">
        <f>+Cons_San!AT83+Cons_San_L23!AT83</f>
        <v>0</v>
      </c>
      <c r="AU83" s="758">
        <f>+Cons_San!AU83+Cons_San_L23!AU83</f>
        <v>0</v>
      </c>
      <c r="AV83" s="758">
        <f>+Cons_San!AV83+Cons_San_L23!AV83</f>
        <v>0</v>
      </c>
      <c r="AW83" s="758">
        <f>+Cons_San!AW83+Cons_San_L23!AW83</f>
        <v>0</v>
      </c>
    </row>
    <row r="84" spans="1:49" ht="25.5">
      <c r="A84" s="336" t="s">
        <v>1301</v>
      </c>
      <c r="B84" s="35" t="s">
        <v>1302</v>
      </c>
      <c r="C84" s="36" t="s">
        <v>4904</v>
      </c>
      <c r="D84" s="998">
        <f ca="1">SUMIF(Codifica_CE!$D$2:$U$1241,$A84,Codifica_CE!$T$2:$T$1241)</f>
        <v>22</v>
      </c>
      <c r="E84" s="981">
        <f t="shared" si="3"/>
        <v>22</v>
      </c>
      <c r="F84" s="37" t="str">
        <f>Info!$B$2</f>
        <v>323</v>
      </c>
      <c r="G84" s="477"/>
      <c r="H84" s="758">
        <f>+Cons_San!H84+Cons_San_L23!H84</f>
        <v>0</v>
      </c>
      <c r="I84" s="758">
        <f>+Cons_San!I84+Cons_San_L23!I84</f>
        <v>0</v>
      </c>
      <c r="J84" s="758">
        <f>+Cons_San!J84+Cons_San_L23!J84</f>
        <v>0</v>
      </c>
      <c r="K84" s="758">
        <f>+Cons_San!K84+Cons_San_L23!K84</f>
        <v>0</v>
      </c>
      <c r="L84" s="758">
        <f>+Cons_San!L84+Cons_San_L23!L84</f>
        <v>0</v>
      </c>
      <c r="M84" s="758">
        <f>+Cons_San!M84+Cons_San_L23!M84</f>
        <v>0</v>
      </c>
      <c r="N84" s="758">
        <f>+Cons_San!N84+Cons_San_L23!N84</f>
        <v>0</v>
      </c>
      <c r="O84" s="758">
        <f>+Cons_San!O84+Cons_San_L23!O84</f>
        <v>0</v>
      </c>
      <c r="P84" s="758">
        <f>+Cons_San!P84+Cons_San_L23!P84</f>
        <v>0</v>
      </c>
      <c r="Q84" s="758">
        <f>+Cons_San!Q84+Cons_San_L23!Q84</f>
        <v>0</v>
      </c>
      <c r="R84" s="758">
        <f>+Cons_San!R84+Cons_San_L23!R84</f>
        <v>0</v>
      </c>
      <c r="S84" s="758">
        <f>+Cons_San!S84+Cons_San_L23!S84</f>
        <v>0</v>
      </c>
      <c r="T84" s="758">
        <f>+Cons_San!T84+Cons_San_L23!T84</f>
        <v>0</v>
      </c>
      <c r="U84" s="758">
        <f>+Cons_San!U84+Cons_San_L23!U84</f>
        <v>0</v>
      </c>
      <c r="V84" s="758">
        <f>+Cons_San!V84+Cons_San_L23!V84</f>
        <v>0</v>
      </c>
      <c r="W84" s="758">
        <f>+Cons_San!W84+Cons_San_L23!W84</f>
        <v>0</v>
      </c>
      <c r="X84" s="758">
        <f>+Cons_San!X84+Cons_San_L23!X84</f>
        <v>0</v>
      </c>
      <c r="Y84" s="758">
        <f>+Cons_San!Y84+Cons_San_L23!Y84</f>
        <v>0</v>
      </c>
      <c r="Z84" s="758">
        <f>+Cons_San!Z84+Cons_San_L23!Z84</f>
        <v>0</v>
      </c>
      <c r="AA84" s="758">
        <f>+Cons_San!AA84+Cons_San_L23!AA84</f>
        <v>10</v>
      </c>
      <c r="AB84" s="758">
        <f>+Cons_San!AB84+Cons_San_L23!AB84</f>
        <v>0</v>
      </c>
      <c r="AC84" s="758">
        <f>+Cons_San!AC84+Cons_San_L23!AC84</f>
        <v>0</v>
      </c>
      <c r="AD84" s="758">
        <f>+Cons_San!AD84+Cons_San_L23!AD84</f>
        <v>0</v>
      </c>
      <c r="AE84" s="758">
        <f>+Cons_San!AE84+Cons_San_L23!AE84</f>
        <v>0</v>
      </c>
      <c r="AF84" s="758">
        <f>+Cons_San!AF84+Cons_San_L23!AF84</f>
        <v>0</v>
      </c>
      <c r="AG84" s="758">
        <f>+Cons_San!AG84+Cons_San_L23!AG84</f>
        <v>4</v>
      </c>
      <c r="AH84" s="758">
        <f>+Cons_San!AH84+Cons_San_L23!AH84</f>
        <v>0</v>
      </c>
      <c r="AI84" s="758">
        <f>+Cons_San!AI84+Cons_San_L23!AI84</f>
        <v>1</v>
      </c>
      <c r="AJ84" s="758">
        <f>+Cons_San!AJ84+Cons_San_L23!AJ84</f>
        <v>3</v>
      </c>
      <c r="AK84" s="758">
        <f>+Cons_San!AK84+Cons_San_L23!AK84</f>
        <v>2</v>
      </c>
      <c r="AL84" s="758">
        <f>+Cons_San!AL84+Cons_San_L23!AL84</f>
        <v>0</v>
      </c>
      <c r="AM84" s="758">
        <f>+Cons_San!AM84+Cons_San_L23!AM84</f>
        <v>0</v>
      </c>
      <c r="AN84" s="758">
        <f>+Cons_San!AN84+Cons_San_L23!AN84</f>
        <v>0</v>
      </c>
      <c r="AO84" s="758">
        <f>+Cons_San!AO84+Cons_San_L23!AO84</f>
        <v>1</v>
      </c>
      <c r="AP84" s="758">
        <f>+Cons_San!AP84+Cons_San_L23!AP84</f>
        <v>0</v>
      </c>
      <c r="AQ84" s="758">
        <f>+Cons_San!AQ84+Cons_San_L23!AQ84</f>
        <v>0</v>
      </c>
      <c r="AR84" s="758">
        <f>+Cons_San!AR84+Cons_San_L23!AR84</f>
        <v>1</v>
      </c>
      <c r="AS84" s="758">
        <f>+Cons_San!AS84+Cons_San_L23!AS84</f>
        <v>0</v>
      </c>
      <c r="AT84" s="758">
        <f>+Cons_San!AT84+Cons_San_L23!AT84</f>
        <v>0</v>
      </c>
      <c r="AU84" s="758">
        <f>+Cons_San!AU84+Cons_San_L23!AU84</f>
        <v>0</v>
      </c>
      <c r="AV84" s="758">
        <f>+Cons_San!AV84+Cons_San_L23!AV84</f>
        <v>0</v>
      </c>
      <c r="AW84" s="758">
        <f>+Cons_San!AW84+Cons_San_L23!AW84</f>
        <v>0</v>
      </c>
    </row>
    <row r="85" spans="1:49" ht="14.25">
      <c r="A85" s="336" t="s">
        <v>1405</v>
      </c>
      <c r="B85" s="35" t="s">
        <v>1407</v>
      </c>
      <c r="C85" s="36" t="s">
        <v>4904</v>
      </c>
      <c r="D85" s="998">
        <f ca="1">SUMIF(Codifica_CE!$D$2:$U$1241,$A85,Codifica_CE!$T$2:$T$1241)</f>
        <v>11</v>
      </c>
      <c r="E85" s="981">
        <f t="shared" si="3"/>
        <v>11</v>
      </c>
      <c r="F85" s="37" t="str">
        <f>Info!$B$2</f>
        <v>323</v>
      </c>
      <c r="G85" s="477"/>
      <c r="H85" s="758">
        <f>+Cons_San!H85+Cons_San_L23!H85</f>
        <v>0</v>
      </c>
      <c r="I85" s="758">
        <f>+Cons_San!I85+Cons_San_L23!I85</f>
        <v>0</v>
      </c>
      <c r="J85" s="758">
        <f>+Cons_San!J85+Cons_San_L23!J85</f>
        <v>0</v>
      </c>
      <c r="K85" s="758">
        <f>+Cons_San!K85+Cons_San_L23!K85</f>
        <v>0</v>
      </c>
      <c r="L85" s="758">
        <f>+Cons_San!L85+Cons_San_L23!L85</f>
        <v>0</v>
      </c>
      <c r="M85" s="758">
        <f>+Cons_San!M85+Cons_San_L23!M85</f>
        <v>0</v>
      </c>
      <c r="N85" s="758">
        <f>+Cons_San!N85+Cons_San_L23!N85</f>
        <v>0</v>
      </c>
      <c r="O85" s="758">
        <f>+Cons_San!O85+Cons_San_L23!O85</f>
        <v>0</v>
      </c>
      <c r="P85" s="758">
        <f>+Cons_San!P85+Cons_San_L23!P85</f>
        <v>0</v>
      </c>
      <c r="Q85" s="758">
        <f>+Cons_San!Q85+Cons_San_L23!Q85</f>
        <v>0</v>
      </c>
      <c r="R85" s="758">
        <f>+Cons_San!R85+Cons_San_L23!R85</f>
        <v>0</v>
      </c>
      <c r="S85" s="758">
        <f>+Cons_San!S85+Cons_San_L23!S85</f>
        <v>0</v>
      </c>
      <c r="T85" s="758">
        <f>+Cons_San!T85+Cons_San_L23!T85</f>
        <v>0</v>
      </c>
      <c r="U85" s="758">
        <f>+Cons_San!U85+Cons_San_L23!U85</f>
        <v>0</v>
      </c>
      <c r="V85" s="758">
        <f>+Cons_San!V85+Cons_San_L23!V85</f>
        <v>0</v>
      </c>
      <c r="W85" s="758">
        <f>+Cons_San!W85+Cons_San_L23!W85</f>
        <v>0</v>
      </c>
      <c r="X85" s="758">
        <f>+Cons_San!X85+Cons_San_L23!X85</f>
        <v>0</v>
      </c>
      <c r="Y85" s="758">
        <f>+Cons_San!Y85+Cons_San_L23!Y85</f>
        <v>0</v>
      </c>
      <c r="Z85" s="758">
        <f>+Cons_San!Z85+Cons_San_L23!Z85</f>
        <v>0</v>
      </c>
      <c r="AA85" s="758">
        <f>+Cons_San!AA85+Cons_San_L23!AA85</f>
        <v>0</v>
      </c>
      <c r="AB85" s="758">
        <f>+Cons_San!AB85+Cons_San_L23!AB85</f>
        <v>0</v>
      </c>
      <c r="AC85" s="758">
        <f>+Cons_San!AC85+Cons_San_L23!AC85</f>
        <v>0</v>
      </c>
      <c r="AD85" s="758">
        <f>+Cons_San!AD85+Cons_San_L23!AD85</f>
        <v>0</v>
      </c>
      <c r="AE85" s="758">
        <f>+Cons_San!AE85+Cons_San_L23!AE85</f>
        <v>0</v>
      </c>
      <c r="AF85" s="758">
        <f>+Cons_San!AF85+Cons_San_L23!AF85</f>
        <v>0</v>
      </c>
      <c r="AG85" s="758">
        <f>+Cons_San!AG85+Cons_San_L23!AG85</f>
        <v>0</v>
      </c>
      <c r="AH85" s="758">
        <f>+Cons_San!AH85+Cons_San_L23!AH85</f>
        <v>0</v>
      </c>
      <c r="AI85" s="758">
        <f>+Cons_San!AI85+Cons_San_L23!AI85</f>
        <v>0</v>
      </c>
      <c r="AJ85" s="758">
        <f>+Cons_San!AJ85+Cons_San_L23!AJ85</f>
        <v>7</v>
      </c>
      <c r="AK85" s="758">
        <f>+Cons_San!AK85+Cons_San_L23!AK85</f>
        <v>4</v>
      </c>
      <c r="AL85" s="758">
        <f>+Cons_San!AL85+Cons_San_L23!AL85</f>
        <v>0</v>
      </c>
      <c r="AM85" s="758">
        <f>+Cons_San!AM85+Cons_San_L23!AM85</f>
        <v>0</v>
      </c>
      <c r="AN85" s="758">
        <f>+Cons_San!AN85+Cons_San_L23!AN85</f>
        <v>0</v>
      </c>
      <c r="AO85" s="758">
        <f>+Cons_San!AO85+Cons_San_L23!AO85</f>
        <v>0</v>
      </c>
      <c r="AP85" s="758">
        <f>+Cons_San!AP85+Cons_San_L23!AP85</f>
        <v>0</v>
      </c>
      <c r="AQ85" s="758">
        <f>+Cons_San!AQ85+Cons_San_L23!AQ85</f>
        <v>0</v>
      </c>
      <c r="AR85" s="758">
        <f>+Cons_San!AR85+Cons_San_L23!AR85</f>
        <v>0</v>
      </c>
      <c r="AS85" s="758">
        <f>+Cons_San!AS85+Cons_San_L23!AS85</f>
        <v>0</v>
      </c>
      <c r="AT85" s="758">
        <f>+Cons_San!AT85+Cons_San_L23!AT85</f>
        <v>0</v>
      </c>
      <c r="AU85" s="758">
        <f>+Cons_San!AU85+Cons_San_L23!AU85</f>
        <v>0</v>
      </c>
      <c r="AV85" s="758">
        <f>+Cons_San!AV85+Cons_San_L23!AV85</f>
        <v>0</v>
      </c>
      <c r="AW85" s="758">
        <f>+Cons_San!AW85+Cons_San_L23!AW85</f>
        <v>0</v>
      </c>
    </row>
    <row r="86" spans="1:49" ht="25.5">
      <c r="A86" s="336" t="s">
        <v>1408</v>
      </c>
      <c r="B86" s="35" t="s">
        <v>1409</v>
      </c>
      <c r="C86" s="36" t="s">
        <v>4904</v>
      </c>
      <c r="D86" s="998">
        <f ca="1">SUMIF(Codifica_CE!$D$2:$U$1241,$A86,Codifica_CE!$T$2:$T$1241)</f>
        <v>0</v>
      </c>
      <c r="E86" s="981">
        <f t="shared" si="3"/>
        <v>0</v>
      </c>
      <c r="F86" s="37" t="str">
        <f>Info!$B$2</f>
        <v>323</v>
      </c>
      <c r="G86" s="477"/>
      <c r="H86" s="758">
        <f>+Cons_San!H86+Cons_San_L23!H86</f>
        <v>0</v>
      </c>
      <c r="I86" s="758">
        <f>+Cons_San!I86+Cons_San_L23!I86</f>
        <v>0</v>
      </c>
      <c r="J86" s="758">
        <f>+Cons_San!J86+Cons_San_L23!J86</f>
        <v>0</v>
      </c>
      <c r="K86" s="758">
        <f>+Cons_San!K86+Cons_San_L23!K86</f>
        <v>0</v>
      </c>
      <c r="L86" s="758">
        <f>+Cons_San!L86+Cons_San_L23!L86</f>
        <v>0</v>
      </c>
      <c r="M86" s="758">
        <f>+Cons_San!M86+Cons_San_L23!M86</f>
        <v>0</v>
      </c>
      <c r="N86" s="758">
        <f>+Cons_San!N86+Cons_San_L23!N86</f>
        <v>0</v>
      </c>
      <c r="O86" s="758">
        <f>+Cons_San!O86+Cons_San_L23!O86</f>
        <v>0</v>
      </c>
      <c r="P86" s="758">
        <f>+Cons_San!P86+Cons_San_L23!P86</f>
        <v>0</v>
      </c>
      <c r="Q86" s="758">
        <f>+Cons_San!Q86+Cons_San_L23!Q86</f>
        <v>0</v>
      </c>
      <c r="R86" s="758">
        <f>+Cons_San!R86+Cons_San_L23!R86</f>
        <v>0</v>
      </c>
      <c r="S86" s="758">
        <f>+Cons_San!S86+Cons_San_L23!S86</f>
        <v>0</v>
      </c>
      <c r="T86" s="758">
        <f>+Cons_San!T86+Cons_San_L23!T86</f>
        <v>0</v>
      </c>
      <c r="U86" s="758">
        <f>+Cons_San!U86+Cons_San_L23!U86</f>
        <v>0</v>
      </c>
      <c r="V86" s="758">
        <f>+Cons_San!V86+Cons_San_L23!V86</f>
        <v>0</v>
      </c>
      <c r="W86" s="758">
        <f>+Cons_San!W86+Cons_San_L23!W86</f>
        <v>0</v>
      </c>
      <c r="X86" s="758">
        <f>+Cons_San!X86+Cons_San_L23!X86</f>
        <v>0</v>
      </c>
      <c r="Y86" s="758">
        <f>+Cons_San!Y86+Cons_San_L23!Y86</f>
        <v>0</v>
      </c>
      <c r="Z86" s="758">
        <f>+Cons_San!Z86+Cons_San_L23!Z86</f>
        <v>0</v>
      </c>
      <c r="AA86" s="758">
        <f>+Cons_San!AA86+Cons_San_L23!AA86</f>
        <v>0</v>
      </c>
      <c r="AB86" s="758">
        <f>+Cons_San!AB86+Cons_San_L23!AB86</f>
        <v>0</v>
      </c>
      <c r="AC86" s="758">
        <f>+Cons_San!AC86+Cons_San_L23!AC86</f>
        <v>0</v>
      </c>
      <c r="AD86" s="758">
        <f>+Cons_San!AD86+Cons_San_L23!AD86</f>
        <v>0</v>
      </c>
      <c r="AE86" s="758">
        <f>+Cons_San!AE86+Cons_San_L23!AE86</f>
        <v>0</v>
      </c>
      <c r="AF86" s="758">
        <f>+Cons_San!AF86+Cons_San_L23!AF86</f>
        <v>0</v>
      </c>
      <c r="AG86" s="758">
        <f>+Cons_San!AG86+Cons_San_L23!AG86</f>
        <v>0</v>
      </c>
      <c r="AH86" s="758">
        <f>+Cons_San!AH86+Cons_San_L23!AH86</f>
        <v>0</v>
      </c>
      <c r="AI86" s="758">
        <f>+Cons_San!AI86+Cons_San_L23!AI86</f>
        <v>0</v>
      </c>
      <c r="AJ86" s="758">
        <f>+Cons_San!AJ86+Cons_San_L23!AJ86</f>
        <v>0</v>
      </c>
      <c r="AK86" s="758">
        <f>+Cons_San!AK86+Cons_San_L23!AK86</f>
        <v>0</v>
      </c>
      <c r="AL86" s="758">
        <f>+Cons_San!AL86+Cons_San_L23!AL86</f>
        <v>0</v>
      </c>
      <c r="AM86" s="758">
        <f>+Cons_San!AM86+Cons_San_L23!AM86</f>
        <v>0</v>
      </c>
      <c r="AN86" s="758">
        <f>+Cons_San!AN86+Cons_San_L23!AN86</f>
        <v>0</v>
      </c>
      <c r="AO86" s="758">
        <f>+Cons_San!AO86+Cons_San_L23!AO86</f>
        <v>0</v>
      </c>
      <c r="AP86" s="758">
        <f>+Cons_San!AP86+Cons_San_L23!AP86</f>
        <v>0</v>
      </c>
      <c r="AQ86" s="758">
        <f>+Cons_San!AQ86+Cons_San_L23!AQ86</f>
        <v>0</v>
      </c>
      <c r="AR86" s="758">
        <f>+Cons_San!AR86+Cons_San_L23!AR86</f>
        <v>0</v>
      </c>
      <c r="AS86" s="758">
        <f>+Cons_San!AS86+Cons_San_L23!AS86</f>
        <v>0</v>
      </c>
      <c r="AT86" s="758">
        <f>+Cons_San!AT86+Cons_San_L23!AT86</f>
        <v>0</v>
      </c>
      <c r="AU86" s="758">
        <f>+Cons_San!AU86+Cons_San_L23!AU86</f>
        <v>0</v>
      </c>
      <c r="AV86" s="758">
        <f>+Cons_San!AV86+Cons_San_L23!AV86</f>
        <v>0</v>
      </c>
      <c r="AW86" s="758">
        <f>+Cons_San!AW86+Cons_San_L23!AW86</f>
        <v>0</v>
      </c>
    </row>
    <row r="87" spans="1:49" ht="25.5" hidden="1">
      <c r="A87" s="336" t="s">
        <v>1412</v>
      </c>
      <c r="B87" s="35" t="s">
        <v>1413</v>
      </c>
      <c r="C87" s="36" t="s">
        <v>4904</v>
      </c>
      <c r="D87" s="998">
        <f ca="1">SUMIF(Codifica_CE!$D$2:$U$1241,$A87,Codifica_CE!$T$2:$T$1241)</f>
        <v>0</v>
      </c>
      <c r="E87" s="981">
        <f t="shared" si="3"/>
        <v>0</v>
      </c>
      <c r="F87" s="37" t="str">
        <f>Info!$B$2</f>
        <v>323</v>
      </c>
      <c r="G87" s="477"/>
      <c r="H87" s="758">
        <f>+Cons_San!H87+Cons_San_L23!H87</f>
        <v>0</v>
      </c>
      <c r="I87" s="758">
        <f>+Cons_San!I87+Cons_San_L23!I87</f>
        <v>0</v>
      </c>
      <c r="J87" s="758">
        <f>+Cons_San!J87+Cons_San_L23!J87</f>
        <v>0</v>
      </c>
      <c r="K87" s="758">
        <f>+Cons_San!K87+Cons_San_L23!K87</f>
        <v>0</v>
      </c>
      <c r="L87" s="758">
        <f>+Cons_San!L87+Cons_San_L23!L87</f>
        <v>0</v>
      </c>
      <c r="M87" s="758">
        <f>+Cons_San!M87+Cons_San_L23!M87</f>
        <v>0</v>
      </c>
      <c r="N87" s="758">
        <f>+Cons_San!N87+Cons_San_L23!N87</f>
        <v>0</v>
      </c>
      <c r="O87" s="758">
        <f>+Cons_San!O87+Cons_San_L23!O87</f>
        <v>0</v>
      </c>
      <c r="P87" s="758">
        <f>+Cons_San!P87+Cons_San_L23!P87</f>
        <v>0</v>
      </c>
      <c r="Q87" s="758">
        <f>+Cons_San!Q87+Cons_San_L23!Q87</f>
        <v>0</v>
      </c>
      <c r="R87" s="758">
        <f>+Cons_San!R87+Cons_San_L23!R87</f>
        <v>0</v>
      </c>
      <c r="S87" s="758">
        <f>+Cons_San!S87+Cons_San_L23!S87</f>
        <v>0</v>
      </c>
      <c r="T87" s="758">
        <f>+Cons_San!T87+Cons_San_L23!T87</f>
        <v>0</v>
      </c>
      <c r="U87" s="758">
        <f>+Cons_San!U87+Cons_San_L23!U87</f>
        <v>0</v>
      </c>
      <c r="V87" s="758">
        <f>+Cons_San!V87+Cons_San_L23!V87</f>
        <v>0</v>
      </c>
      <c r="W87" s="758">
        <f>+Cons_San!W87+Cons_San_L23!W87</f>
        <v>0</v>
      </c>
      <c r="X87" s="758">
        <f>+Cons_San!X87+Cons_San_L23!X87</f>
        <v>0</v>
      </c>
      <c r="Y87" s="758">
        <f>+Cons_San!Y87+Cons_San_L23!Y87</f>
        <v>0</v>
      </c>
      <c r="Z87" s="758">
        <f>+Cons_San!Z87+Cons_San_L23!Z87</f>
        <v>0</v>
      </c>
      <c r="AA87" s="758">
        <f>+Cons_San!AA87+Cons_San_L23!AA87</f>
        <v>0</v>
      </c>
      <c r="AB87" s="758">
        <f>+Cons_San!AB87+Cons_San_L23!AB87</f>
        <v>0</v>
      </c>
      <c r="AC87" s="758">
        <f>+Cons_San!AC87+Cons_San_L23!AC87</f>
        <v>0</v>
      </c>
      <c r="AD87" s="758">
        <f>+Cons_San!AD87+Cons_San_L23!AD87</f>
        <v>0</v>
      </c>
      <c r="AE87" s="758">
        <f>+Cons_San!AE87+Cons_San_L23!AE87</f>
        <v>0</v>
      </c>
      <c r="AF87" s="758">
        <f>+Cons_San!AF87+Cons_San_L23!AF87</f>
        <v>0</v>
      </c>
      <c r="AG87" s="758">
        <f>+Cons_San!AG87+Cons_San_L23!AG87</f>
        <v>0</v>
      </c>
      <c r="AH87" s="758">
        <f>+Cons_San!AH87+Cons_San_L23!AH87</f>
        <v>0</v>
      </c>
      <c r="AI87" s="758">
        <f>+Cons_San!AI87+Cons_San_L23!AI87</f>
        <v>0</v>
      </c>
      <c r="AJ87" s="758">
        <f>+Cons_San!AJ87+Cons_San_L23!AJ87</f>
        <v>0</v>
      </c>
      <c r="AK87" s="758">
        <f>+Cons_San!AK87+Cons_San_L23!AK87</f>
        <v>0</v>
      </c>
      <c r="AL87" s="758">
        <f>+Cons_San!AL87+Cons_San_L23!AL87</f>
        <v>0</v>
      </c>
      <c r="AM87" s="758">
        <f>+Cons_San!AM87+Cons_San_L23!AM87</f>
        <v>0</v>
      </c>
      <c r="AN87" s="758">
        <f>+Cons_San!AN87+Cons_San_L23!AN87</f>
        <v>0</v>
      </c>
      <c r="AO87" s="758">
        <f>+Cons_San!AO87+Cons_San_L23!AO87</f>
        <v>0</v>
      </c>
      <c r="AP87" s="758">
        <f>+Cons_San!AP87+Cons_San_L23!AP87</f>
        <v>0</v>
      </c>
      <c r="AQ87" s="758">
        <f>+Cons_San!AQ87+Cons_San_L23!AQ87</f>
        <v>0</v>
      </c>
      <c r="AR87" s="758">
        <f>+Cons_San!AR87+Cons_San_L23!AR87</f>
        <v>0</v>
      </c>
      <c r="AS87" s="758">
        <f>+Cons_San!AS87+Cons_San_L23!AS87</f>
        <v>0</v>
      </c>
      <c r="AT87" s="758">
        <f>+Cons_San!AT87+Cons_San_L23!AT87</f>
        <v>0</v>
      </c>
      <c r="AU87" s="758">
        <f>+Cons_San!AU87+Cons_San_L23!AU87</f>
        <v>0</v>
      </c>
      <c r="AV87" s="758">
        <f>+Cons_San!AV87+Cons_San_L23!AV87</f>
        <v>0</v>
      </c>
      <c r="AW87" s="758">
        <f>+Cons_San!AW87+Cons_San_L23!AW87</f>
        <v>0</v>
      </c>
    </row>
    <row r="88" spans="1:49" ht="25.5">
      <c r="A88" s="336" t="s">
        <v>1453</v>
      </c>
      <c r="B88" s="35" t="s">
        <v>1454</v>
      </c>
      <c r="C88" s="36" t="s">
        <v>4904</v>
      </c>
      <c r="D88" s="998">
        <f ca="1">SUMIF(Codifica_CE!$D$2:$U$1241,$A88,Codifica_CE!$T$2:$T$1241)</f>
        <v>0</v>
      </c>
      <c r="E88" s="981">
        <f t="shared" si="3"/>
        <v>0</v>
      </c>
      <c r="F88" s="37" t="str">
        <f>Info!$B$2</f>
        <v>323</v>
      </c>
      <c r="G88" s="477"/>
      <c r="H88" s="758">
        <f>+Cons_San!H88+Cons_San_L23!H88</f>
        <v>0</v>
      </c>
      <c r="I88" s="758">
        <f>+Cons_San!I88+Cons_San_L23!I88</f>
        <v>0</v>
      </c>
      <c r="J88" s="758">
        <f>+Cons_San!J88+Cons_San_L23!J88</f>
        <v>0</v>
      </c>
      <c r="K88" s="758">
        <f>+Cons_San!K88+Cons_San_L23!K88</f>
        <v>0</v>
      </c>
      <c r="L88" s="758">
        <f>+Cons_San!L88+Cons_San_L23!L88</f>
        <v>0</v>
      </c>
      <c r="M88" s="758">
        <f>+Cons_San!M88+Cons_San_L23!M88</f>
        <v>0</v>
      </c>
      <c r="N88" s="758">
        <f>+Cons_San!N88+Cons_San_L23!N88</f>
        <v>0</v>
      </c>
      <c r="O88" s="758">
        <f>+Cons_San!O88+Cons_San_L23!O88</f>
        <v>0</v>
      </c>
      <c r="P88" s="758">
        <f>+Cons_San!P88+Cons_San_L23!P88</f>
        <v>0</v>
      </c>
      <c r="Q88" s="758">
        <f>+Cons_San!Q88+Cons_San_L23!Q88</f>
        <v>0</v>
      </c>
      <c r="R88" s="758">
        <f>+Cons_San!R88+Cons_San_L23!R88</f>
        <v>0</v>
      </c>
      <c r="S88" s="758">
        <f>+Cons_San!S88+Cons_San_L23!S88</f>
        <v>0</v>
      </c>
      <c r="T88" s="758">
        <f>+Cons_San!T88+Cons_San_L23!T88</f>
        <v>0</v>
      </c>
      <c r="U88" s="758">
        <f>+Cons_San!U88+Cons_San_L23!U88</f>
        <v>0</v>
      </c>
      <c r="V88" s="758">
        <f>+Cons_San!V88+Cons_San_L23!V88</f>
        <v>0</v>
      </c>
      <c r="W88" s="758">
        <f>+Cons_San!W88+Cons_San_L23!W88</f>
        <v>0</v>
      </c>
      <c r="X88" s="758">
        <f>+Cons_San!X88+Cons_San_L23!X88</f>
        <v>0</v>
      </c>
      <c r="Y88" s="758">
        <f>+Cons_San!Y88+Cons_San_L23!Y88</f>
        <v>0</v>
      </c>
      <c r="Z88" s="758">
        <f>+Cons_San!Z88+Cons_San_L23!Z88</f>
        <v>0</v>
      </c>
      <c r="AA88" s="758">
        <f>+Cons_San!AA88+Cons_San_L23!AA88</f>
        <v>0</v>
      </c>
      <c r="AB88" s="758">
        <f>+Cons_San!AB88+Cons_San_L23!AB88</f>
        <v>0</v>
      </c>
      <c r="AC88" s="758">
        <f>+Cons_San!AC88+Cons_San_L23!AC88</f>
        <v>0</v>
      </c>
      <c r="AD88" s="758">
        <f>+Cons_San!AD88+Cons_San_L23!AD88</f>
        <v>0</v>
      </c>
      <c r="AE88" s="758">
        <f>+Cons_San!AE88+Cons_San_L23!AE88</f>
        <v>0</v>
      </c>
      <c r="AF88" s="758">
        <f>+Cons_San!AF88+Cons_San_L23!AF88</f>
        <v>0</v>
      </c>
      <c r="AG88" s="758">
        <f>+Cons_San!AG88+Cons_San_L23!AG88</f>
        <v>0</v>
      </c>
      <c r="AH88" s="758">
        <f>+Cons_San!AH88+Cons_San_L23!AH88</f>
        <v>0</v>
      </c>
      <c r="AI88" s="758">
        <f>+Cons_San!AI88+Cons_San_L23!AI88</f>
        <v>0</v>
      </c>
      <c r="AJ88" s="758">
        <f>+Cons_San!AJ88+Cons_San_L23!AJ88</f>
        <v>0</v>
      </c>
      <c r="AK88" s="758">
        <f>+Cons_San!AK88+Cons_San_L23!AK88</f>
        <v>0</v>
      </c>
      <c r="AL88" s="758">
        <f>+Cons_San!AL88+Cons_San_L23!AL88</f>
        <v>0</v>
      </c>
      <c r="AM88" s="758">
        <f>+Cons_San!AM88+Cons_San_L23!AM88</f>
        <v>0</v>
      </c>
      <c r="AN88" s="758">
        <f>+Cons_San!AN88+Cons_San_L23!AN88</f>
        <v>0</v>
      </c>
      <c r="AO88" s="758">
        <f>+Cons_San!AO88+Cons_San_L23!AO88</f>
        <v>0</v>
      </c>
      <c r="AP88" s="758">
        <f>+Cons_San!AP88+Cons_San_L23!AP88</f>
        <v>0</v>
      </c>
      <c r="AQ88" s="758">
        <f>+Cons_San!AQ88+Cons_San_L23!AQ88</f>
        <v>0</v>
      </c>
      <c r="AR88" s="758">
        <f>+Cons_San!AR88+Cons_San_L23!AR88</f>
        <v>0</v>
      </c>
      <c r="AS88" s="758">
        <f>+Cons_San!AS88+Cons_San_L23!AS88</f>
        <v>0</v>
      </c>
      <c r="AT88" s="758">
        <f>+Cons_San!AT88+Cons_San_L23!AT88</f>
        <v>0</v>
      </c>
      <c r="AU88" s="758">
        <f>+Cons_San!AU88+Cons_San_L23!AU88</f>
        <v>0</v>
      </c>
      <c r="AV88" s="758">
        <f>+Cons_San!AV88+Cons_San_L23!AV88</f>
        <v>0</v>
      </c>
      <c r="AW88" s="758">
        <f>+Cons_San!AW88+Cons_San_L23!AW88</f>
        <v>0</v>
      </c>
    </row>
    <row r="89" spans="1:49" ht="25.5">
      <c r="A89" s="336" t="s">
        <v>1455</v>
      </c>
      <c r="B89" s="35" t="s">
        <v>1456</v>
      </c>
      <c r="C89" s="36" t="s">
        <v>4904</v>
      </c>
      <c r="D89" s="998">
        <f ca="1">SUMIF(Codifica_CE!$D$2:$U$1241,$A89,Codifica_CE!$T$2:$T$1241)</f>
        <v>0</v>
      </c>
      <c r="E89" s="981">
        <f t="shared" si="3"/>
        <v>0</v>
      </c>
      <c r="F89" s="37" t="str">
        <f>Info!$B$2</f>
        <v>323</v>
      </c>
      <c r="G89" s="477"/>
      <c r="H89" s="758">
        <f>+Cons_San!H89+Cons_San_L23!H89</f>
        <v>0</v>
      </c>
      <c r="I89" s="758">
        <f>+Cons_San!I89+Cons_San_L23!I89</f>
        <v>0</v>
      </c>
      <c r="J89" s="758">
        <f>+Cons_San!J89+Cons_San_L23!J89</f>
        <v>0</v>
      </c>
      <c r="K89" s="758">
        <f>+Cons_San!K89+Cons_San_L23!K89</f>
        <v>0</v>
      </c>
      <c r="L89" s="758">
        <f>+Cons_San!L89+Cons_San_L23!L89</f>
        <v>0</v>
      </c>
      <c r="M89" s="758">
        <f>+Cons_San!M89+Cons_San_L23!M89</f>
        <v>0</v>
      </c>
      <c r="N89" s="758">
        <f>+Cons_San!N89+Cons_San_L23!N89</f>
        <v>0</v>
      </c>
      <c r="O89" s="758">
        <f>+Cons_San!O89+Cons_San_L23!O89</f>
        <v>0</v>
      </c>
      <c r="P89" s="758">
        <f>+Cons_San!P89+Cons_San_L23!P89</f>
        <v>0</v>
      </c>
      <c r="Q89" s="758">
        <f>+Cons_San!Q89+Cons_San_L23!Q89</f>
        <v>0</v>
      </c>
      <c r="R89" s="758">
        <f>+Cons_San!R89+Cons_San_L23!R89</f>
        <v>0</v>
      </c>
      <c r="S89" s="758">
        <f>+Cons_San!S89+Cons_San_L23!S89</f>
        <v>0</v>
      </c>
      <c r="T89" s="758">
        <f>+Cons_San!T89+Cons_San_L23!T89</f>
        <v>0</v>
      </c>
      <c r="U89" s="758">
        <f>+Cons_San!U89+Cons_San_L23!U89</f>
        <v>0</v>
      </c>
      <c r="V89" s="758">
        <f>+Cons_San!V89+Cons_San_L23!V89</f>
        <v>0</v>
      </c>
      <c r="W89" s="758">
        <f>+Cons_San!W89+Cons_San_L23!W89</f>
        <v>0</v>
      </c>
      <c r="X89" s="758">
        <f>+Cons_San!X89+Cons_San_L23!X89</f>
        <v>0</v>
      </c>
      <c r="Y89" s="758">
        <f>+Cons_San!Y89+Cons_San_L23!Y89</f>
        <v>0</v>
      </c>
      <c r="Z89" s="758">
        <f>+Cons_San!Z89+Cons_San_L23!Z89</f>
        <v>0</v>
      </c>
      <c r="AA89" s="758">
        <f>+Cons_San!AA89+Cons_San_L23!AA89</f>
        <v>0</v>
      </c>
      <c r="AB89" s="758">
        <f>+Cons_San!AB89+Cons_San_L23!AB89</f>
        <v>0</v>
      </c>
      <c r="AC89" s="758">
        <f>+Cons_San!AC89+Cons_San_L23!AC89</f>
        <v>0</v>
      </c>
      <c r="AD89" s="758">
        <f>+Cons_San!AD89+Cons_San_L23!AD89</f>
        <v>0</v>
      </c>
      <c r="AE89" s="758">
        <f>+Cons_San!AE89+Cons_San_L23!AE89</f>
        <v>0</v>
      </c>
      <c r="AF89" s="758">
        <f>+Cons_San!AF89+Cons_San_L23!AF89</f>
        <v>0</v>
      </c>
      <c r="AG89" s="758">
        <f>+Cons_San!AG89+Cons_San_L23!AG89</f>
        <v>0</v>
      </c>
      <c r="AH89" s="758">
        <f>+Cons_San!AH89+Cons_San_L23!AH89</f>
        <v>0</v>
      </c>
      <c r="AI89" s="758">
        <f>+Cons_San!AI89+Cons_San_L23!AI89</f>
        <v>0</v>
      </c>
      <c r="AJ89" s="758">
        <f>+Cons_San!AJ89+Cons_San_L23!AJ89</f>
        <v>0</v>
      </c>
      <c r="AK89" s="758">
        <f>+Cons_San!AK89+Cons_San_L23!AK89</f>
        <v>0</v>
      </c>
      <c r="AL89" s="758">
        <f>+Cons_San!AL89+Cons_San_L23!AL89</f>
        <v>0</v>
      </c>
      <c r="AM89" s="758">
        <f>+Cons_San!AM89+Cons_San_L23!AM89</f>
        <v>0</v>
      </c>
      <c r="AN89" s="758">
        <f>+Cons_San!AN89+Cons_San_L23!AN89</f>
        <v>0</v>
      </c>
      <c r="AO89" s="758">
        <f>+Cons_San!AO89+Cons_San_L23!AO89</f>
        <v>0</v>
      </c>
      <c r="AP89" s="758">
        <f>+Cons_San!AP89+Cons_San_L23!AP89</f>
        <v>0</v>
      </c>
      <c r="AQ89" s="758">
        <f>+Cons_San!AQ89+Cons_San_L23!AQ89</f>
        <v>0</v>
      </c>
      <c r="AR89" s="758">
        <f>+Cons_San!AR89+Cons_San_L23!AR89</f>
        <v>0</v>
      </c>
      <c r="AS89" s="758">
        <f>+Cons_San!AS89+Cons_San_L23!AS89</f>
        <v>0</v>
      </c>
      <c r="AT89" s="758">
        <f>+Cons_San!AT89+Cons_San_L23!AT89</f>
        <v>0</v>
      </c>
      <c r="AU89" s="758">
        <f>+Cons_San!AU89+Cons_San_L23!AU89</f>
        <v>0</v>
      </c>
      <c r="AV89" s="758">
        <f>+Cons_San!AV89+Cons_San_L23!AV89</f>
        <v>0</v>
      </c>
      <c r="AW89" s="758">
        <f>+Cons_San!AW89+Cons_San_L23!AW89</f>
        <v>0</v>
      </c>
    </row>
    <row r="90" spans="1:49" ht="25.5">
      <c r="A90" s="336" t="s">
        <v>1457</v>
      </c>
      <c r="B90" s="35" t="s">
        <v>1458</v>
      </c>
      <c r="C90" s="36" t="s">
        <v>4904</v>
      </c>
      <c r="D90" s="998">
        <f ca="1">SUMIF(Codifica_CE!$D$2:$U$1241,$A90,Codifica_CE!$T$2:$T$1241)</f>
        <v>0</v>
      </c>
      <c r="E90" s="981">
        <f t="shared" si="3"/>
        <v>0</v>
      </c>
      <c r="F90" s="37" t="str">
        <f>Info!$B$2</f>
        <v>323</v>
      </c>
      <c r="G90" s="477"/>
      <c r="H90" s="758">
        <f>+Cons_San!H90+Cons_San_L23!H90</f>
        <v>0</v>
      </c>
      <c r="I90" s="758">
        <f>+Cons_San!I90+Cons_San_L23!I90</f>
        <v>0</v>
      </c>
      <c r="J90" s="758">
        <f>+Cons_San!J90+Cons_San_L23!J90</f>
        <v>0</v>
      </c>
      <c r="K90" s="758">
        <f>+Cons_San!K90+Cons_San_L23!K90</f>
        <v>0</v>
      </c>
      <c r="L90" s="758">
        <f>+Cons_San!L90+Cons_San_L23!L90</f>
        <v>0</v>
      </c>
      <c r="M90" s="758">
        <f>+Cons_San!M90+Cons_San_L23!M90</f>
        <v>0</v>
      </c>
      <c r="N90" s="758">
        <f>+Cons_San!N90+Cons_San_L23!N90</f>
        <v>0</v>
      </c>
      <c r="O90" s="758">
        <f>+Cons_San!O90+Cons_San_L23!O90</f>
        <v>0</v>
      </c>
      <c r="P90" s="758">
        <f>+Cons_San!P90+Cons_San_L23!P90</f>
        <v>0</v>
      </c>
      <c r="Q90" s="758">
        <f>+Cons_San!Q90+Cons_San_L23!Q90</f>
        <v>0</v>
      </c>
      <c r="R90" s="758">
        <f>+Cons_San!R90+Cons_San_L23!R90</f>
        <v>0</v>
      </c>
      <c r="S90" s="758">
        <f>+Cons_San!S90+Cons_San_L23!S90</f>
        <v>0</v>
      </c>
      <c r="T90" s="758">
        <f>+Cons_San!T90+Cons_San_L23!T90</f>
        <v>0</v>
      </c>
      <c r="U90" s="758">
        <f>+Cons_San!U90+Cons_San_L23!U90</f>
        <v>0</v>
      </c>
      <c r="V90" s="758">
        <f>+Cons_San!V90+Cons_San_L23!V90</f>
        <v>0</v>
      </c>
      <c r="W90" s="758">
        <f>+Cons_San!W90+Cons_San_L23!W90</f>
        <v>0</v>
      </c>
      <c r="X90" s="758">
        <f>+Cons_San!X90+Cons_San_L23!X90</f>
        <v>0</v>
      </c>
      <c r="Y90" s="758">
        <f>+Cons_San!Y90+Cons_San_L23!Y90</f>
        <v>0</v>
      </c>
      <c r="Z90" s="758">
        <f>+Cons_San!Z90+Cons_San_L23!Z90</f>
        <v>0</v>
      </c>
      <c r="AA90" s="758">
        <f>+Cons_San!AA90+Cons_San_L23!AA90</f>
        <v>0</v>
      </c>
      <c r="AB90" s="758">
        <f>+Cons_San!AB90+Cons_San_L23!AB90</f>
        <v>0</v>
      </c>
      <c r="AC90" s="758">
        <f>+Cons_San!AC90+Cons_San_L23!AC90</f>
        <v>0</v>
      </c>
      <c r="AD90" s="758">
        <f>+Cons_San!AD90+Cons_San_L23!AD90</f>
        <v>0</v>
      </c>
      <c r="AE90" s="758">
        <f>+Cons_San!AE90+Cons_San_L23!AE90</f>
        <v>0</v>
      </c>
      <c r="AF90" s="758">
        <f>+Cons_San!AF90+Cons_San_L23!AF90</f>
        <v>0</v>
      </c>
      <c r="AG90" s="758">
        <f>+Cons_San!AG90+Cons_San_L23!AG90</f>
        <v>0</v>
      </c>
      <c r="AH90" s="758">
        <f>+Cons_San!AH90+Cons_San_L23!AH90</f>
        <v>0</v>
      </c>
      <c r="AI90" s="758">
        <f>+Cons_San!AI90+Cons_San_L23!AI90</f>
        <v>0</v>
      </c>
      <c r="AJ90" s="758">
        <f>+Cons_San!AJ90+Cons_San_L23!AJ90</f>
        <v>0</v>
      </c>
      <c r="AK90" s="758">
        <f>+Cons_San!AK90+Cons_San_L23!AK90</f>
        <v>0</v>
      </c>
      <c r="AL90" s="758">
        <f>+Cons_San!AL90+Cons_San_L23!AL90</f>
        <v>0</v>
      </c>
      <c r="AM90" s="758">
        <f>+Cons_San!AM90+Cons_San_L23!AM90</f>
        <v>0</v>
      </c>
      <c r="AN90" s="758">
        <f>+Cons_San!AN90+Cons_San_L23!AN90</f>
        <v>0</v>
      </c>
      <c r="AO90" s="758">
        <f>+Cons_San!AO90+Cons_San_L23!AO90</f>
        <v>0</v>
      </c>
      <c r="AP90" s="758">
        <f>+Cons_San!AP90+Cons_San_L23!AP90</f>
        <v>0</v>
      </c>
      <c r="AQ90" s="758">
        <f>+Cons_San!AQ90+Cons_San_L23!AQ90</f>
        <v>0</v>
      </c>
      <c r="AR90" s="758">
        <f>+Cons_San!AR90+Cons_San_L23!AR90</f>
        <v>0</v>
      </c>
      <c r="AS90" s="758">
        <f>+Cons_San!AS90+Cons_San_L23!AS90</f>
        <v>0</v>
      </c>
      <c r="AT90" s="758">
        <f>+Cons_San!AT90+Cons_San_L23!AT90</f>
        <v>0</v>
      </c>
      <c r="AU90" s="758">
        <f>+Cons_San!AU90+Cons_San_L23!AU90</f>
        <v>0</v>
      </c>
      <c r="AV90" s="758">
        <f>+Cons_San!AV90+Cons_San_L23!AV90</f>
        <v>0</v>
      </c>
      <c r="AW90" s="758">
        <f>+Cons_San!AW90+Cons_San_L23!AW90</f>
        <v>0</v>
      </c>
    </row>
    <row r="91" spans="1:49" ht="25.5">
      <c r="A91" s="336" t="s">
        <v>1459</v>
      </c>
      <c r="B91" s="35" t="s">
        <v>1460</v>
      </c>
      <c r="C91" s="36" t="s">
        <v>4904</v>
      </c>
      <c r="D91" s="998">
        <f ca="1">SUMIF(Codifica_CE!$D$2:$U$1241,$A91,Codifica_CE!$T$2:$T$1241)</f>
        <v>0</v>
      </c>
      <c r="E91" s="981">
        <f t="shared" si="3"/>
        <v>0</v>
      </c>
      <c r="F91" s="37" t="str">
        <f>Info!$B$2</f>
        <v>323</v>
      </c>
      <c r="G91" s="477"/>
      <c r="H91" s="758">
        <f>+Cons_San!H91+Cons_San_L23!H91</f>
        <v>0</v>
      </c>
      <c r="I91" s="758">
        <f>+Cons_San!I91+Cons_San_L23!I91</f>
        <v>0</v>
      </c>
      <c r="J91" s="758">
        <f>+Cons_San!J91+Cons_San_L23!J91</f>
        <v>0</v>
      </c>
      <c r="K91" s="758">
        <f>+Cons_San!K91+Cons_San_L23!K91</f>
        <v>0</v>
      </c>
      <c r="L91" s="758">
        <f>+Cons_San!L91+Cons_San_L23!L91</f>
        <v>0</v>
      </c>
      <c r="M91" s="758">
        <f>+Cons_San!M91+Cons_San_L23!M91</f>
        <v>0</v>
      </c>
      <c r="N91" s="758">
        <f>+Cons_San!N91+Cons_San_L23!N91</f>
        <v>0</v>
      </c>
      <c r="O91" s="758">
        <f>+Cons_San!O91+Cons_San_L23!O91</f>
        <v>0</v>
      </c>
      <c r="P91" s="758">
        <f>+Cons_San!P91+Cons_San_L23!P91</f>
        <v>0</v>
      </c>
      <c r="Q91" s="758">
        <f>+Cons_San!Q91+Cons_San_L23!Q91</f>
        <v>0</v>
      </c>
      <c r="R91" s="758">
        <f>+Cons_San!R91+Cons_San_L23!R91</f>
        <v>0</v>
      </c>
      <c r="S91" s="758">
        <f>+Cons_San!S91+Cons_San_L23!S91</f>
        <v>0</v>
      </c>
      <c r="T91" s="758">
        <f>+Cons_San!T91+Cons_San_L23!T91</f>
        <v>0</v>
      </c>
      <c r="U91" s="758">
        <f>+Cons_San!U91+Cons_San_L23!U91</f>
        <v>0</v>
      </c>
      <c r="V91" s="758">
        <f>+Cons_San!V91+Cons_San_L23!V91</f>
        <v>0</v>
      </c>
      <c r="W91" s="758">
        <f>+Cons_San!W91+Cons_San_L23!W91</f>
        <v>0</v>
      </c>
      <c r="X91" s="758">
        <f>+Cons_San!X91+Cons_San_L23!X91</f>
        <v>0</v>
      </c>
      <c r="Y91" s="758">
        <f>+Cons_San!Y91+Cons_San_L23!Y91</f>
        <v>0</v>
      </c>
      <c r="Z91" s="758">
        <f>+Cons_San!Z91+Cons_San_L23!Z91</f>
        <v>0</v>
      </c>
      <c r="AA91" s="758">
        <f>+Cons_San!AA91+Cons_San_L23!AA91</f>
        <v>0</v>
      </c>
      <c r="AB91" s="758">
        <f>+Cons_San!AB91+Cons_San_L23!AB91</f>
        <v>0</v>
      </c>
      <c r="AC91" s="758">
        <f>+Cons_San!AC91+Cons_San_L23!AC91</f>
        <v>0</v>
      </c>
      <c r="AD91" s="758">
        <f>+Cons_San!AD91+Cons_San_L23!AD91</f>
        <v>0</v>
      </c>
      <c r="AE91" s="758">
        <f>+Cons_San!AE91+Cons_San_L23!AE91</f>
        <v>0</v>
      </c>
      <c r="AF91" s="758">
        <f>+Cons_San!AF91+Cons_San_L23!AF91</f>
        <v>0</v>
      </c>
      <c r="AG91" s="758">
        <f>+Cons_San!AG91+Cons_San_L23!AG91</f>
        <v>0</v>
      </c>
      <c r="AH91" s="758">
        <f>+Cons_San!AH91+Cons_San_L23!AH91</f>
        <v>0</v>
      </c>
      <c r="AI91" s="758">
        <f>+Cons_San!AI91+Cons_San_L23!AI91</f>
        <v>0</v>
      </c>
      <c r="AJ91" s="758">
        <f>+Cons_San!AJ91+Cons_San_L23!AJ91</f>
        <v>0</v>
      </c>
      <c r="AK91" s="758">
        <f>+Cons_San!AK91+Cons_San_L23!AK91</f>
        <v>0</v>
      </c>
      <c r="AL91" s="758">
        <f>+Cons_San!AL91+Cons_San_L23!AL91</f>
        <v>0</v>
      </c>
      <c r="AM91" s="758">
        <f>+Cons_San!AM91+Cons_San_L23!AM91</f>
        <v>0</v>
      </c>
      <c r="AN91" s="758">
        <f>+Cons_San!AN91+Cons_San_L23!AN91</f>
        <v>0</v>
      </c>
      <c r="AO91" s="758">
        <f>+Cons_San!AO91+Cons_San_L23!AO91</f>
        <v>0</v>
      </c>
      <c r="AP91" s="758">
        <f>+Cons_San!AP91+Cons_San_L23!AP91</f>
        <v>0</v>
      </c>
      <c r="AQ91" s="758">
        <f>+Cons_San!AQ91+Cons_San_L23!AQ91</f>
        <v>0</v>
      </c>
      <c r="AR91" s="758">
        <f>+Cons_San!AR91+Cons_San_L23!AR91</f>
        <v>0</v>
      </c>
      <c r="AS91" s="758">
        <f>+Cons_San!AS91+Cons_San_L23!AS91</f>
        <v>0</v>
      </c>
      <c r="AT91" s="758">
        <f>+Cons_San!AT91+Cons_San_L23!AT91</f>
        <v>0</v>
      </c>
      <c r="AU91" s="758">
        <f>+Cons_San!AU91+Cons_San_L23!AU91</f>
        <v>0</v>
      </c>
      <c r="AV91" s="758">
        <f>+Cons_San!AV91+Cons_San_L23!AV91</f>
        <v>0</v>
      </c>
      <c r="AW91" s="758">
        <f>+Cons_San!AW91+Cons_San_L23!AW91</f>
        <v>0</v>
      </c>
    </row>
    <row r="92" spans="1:49" ht="25.5">
      <c r="A92" s="336" t="s">
        <v>1461</v>
      </c>
      <c r="B92" s="35" t="s">
        <v>1462</v>
      </c>
      <c r="C92" s="36" t="s">
        <v>4904</v>
      </c>
      <c r="D92" s="998">
        <f ca="1">SUMIF(Codifica_CE!$D$2:$U$1241,$A92,Codifica_CE!$T$2:$T$1241)</f>
        <v>0</v>
      </c>
      <c r="E92" s="981">
        <f t="shared" si="3"/>
        <v>0</v>
      </c>
      <c r="F92" s="37" t="str">
        <f>Info!$B$2</f>
        <v>323</v>
      </c>
      <c r="G92" s="477"/>
      <c r="H92" s="758">
        <f>+Cons_San!H92+Cons_San_L23!H92</f>
        <v>0</v>
      </c>
      <c r="I92" s="758">
        <f>+Cons_San!I92+Cons_San_L23!I92</f>
        <v>0</v>
      </c>
      <c r="J92" s="758">
        <f>+Cons_San!J92+Cons_San_L23!J92</f>
        <v>0</v>
      </c>
      <c r="K92" s="758">
        <f>+Cons_San!K92+Cons_San_L23!K92</f>
        <v>0</v>
      </c>
      <c r="L92" s="758">
        <f>+Cons_San!L92+Cons_San_L23!L92</f>
        <v>0</v>
      </c>
      <c r="M92" s="758">
        <f>+Cons_San!M92+Cons_San_L23!M92</f>
        <v>0</v>
      </c>
      <c r="N92" s="758">
        <f>+Cons_San!N92+Cons_San_L23!N92</f>
        <v>0</v>
      </c>
      <c r="O92" s="758">
        <f>+Cons_San!O92+Cons_San_L23!O92</f>
        <v>0</v>
      </c>
      <c r="P92" s="758">
        <f>+Cons_San!P92+Cons_San_L23!P92</f>
        <v>0</v>
      </c>
      <c r="Q92" s="758">
        <f>+Cons_San!Q92+Cons_San_L23!Q92</f>
        <v>0</v>
      </c>
      <c r="R92" s="758">
        <f>+Cons_San!R92+Cons_San_L23!R92</f>
        <v>0</v>
      </c>
      <c r="S92" s="758">
        <f>+Cons_San!S92+Cons_San_L23!S92</f>
        <v>0</v>
      </c>
      <c r="T92" s="758">
        <f>+Cons_San!T92+Cons_San_L23!T92</f>
        <v>0</v>
      </c>
      <c r="U92" s="758">
        <f>+Cons_San!U92+Cons_San_L23!U92</f>
        <v>0</v>
      </c>
      <c r="V92" s="758">
        <f>+Cons_San!V92+Cons_San_L23!V92</f>
        <v>0</v>
      </c>
      <c r="W92" s="758">
        <f>+Cons_San!W92+Cons_San_L23!W92</f>
        <v>0</v>
      </c>
      <c r="X92" s="758">
        <f>+Cons_San!X92+Cons_San_L23!X92</f>
        <v>0</v>
      </c>
      <c r="Y92" s="758">
        <f>+Cons_San!Y92+Cons_San_L23!Y92</f>
        <v>0</v>
      </c>
      <c r="Z92" s="758">
        <f>+Cons_San!Z92+Cons_San_L23!Z92</f>
        <v>0</v>
      </c>
      <c r="AA92" s="758">
        <f>+Cons_San!AA92+Cons_San_L23!AA92</f>
        <v>0</v>
      </c>
      <c r="AB92" s="758">
        <f>+Cons_San!AB92+Cons_San_L23!AB92</f>
        <v>0</v>
      </c>
      <c r="AC92" s="758">
        <f>+Cons_San!AC92+Cons_San_L23!AC92</f>
        <v>0</v>
      </c>
      <c r="AD92" s="758">
        <f>+Cons_San!AD92+Cons_San_L23!AD92</f>
        <v>0</v>
      </c>
      <c r="AE92" s="758">
        <f>+Cons_San!AE92+Cons_San_L23!AE92</f>
        <v>0</v>
      </c>
      <c r="AF92" s="758">
        <f>+Cons_San!AF92+Cons_San_L23!AF92</f>
        <v>0</v>
      </c>
      <c r="AG92" s="758">
        <f>+Cons_San!AG92+Cons_San_L23!AG92</f>
        <v>0</v>
      </c>
      <c r="AH92" s="758">
        <f>+Cons_San!AH92+Cons_San_L23!AH92</f>
        <v>0</v>
      </c>
      <c r="AI92" s="758">
        <f>+Cons_San!AI92+Cons_San_L23!AI92</f>
        <v>0</v>
      </c>
      <c r="AJ92" s="758">
        <f>+Cons_San!AJ92+Cons_San_L23!AJ92</f>
        <v>0</v>
      </c>
      <c r="AK92" s="758">
        <f>+Cons_San!AK92+Cons_San_L23!AK92</f>
        <v>0</v>
      </c>
      <c r="AL92" s="758">
        <f>+Cons_San!AL92+Cons_San_L23!AL92</f>
        <v>0</v>
      </c>
      <c r="AM92" s="758">
        <f>+Cons_San!AM92+Cons_San_L23!AM92</f>
        <v>0</v>
      </c>
      <c r="AN92" s="758">
        <f>+Cons_San!AN92+Cons_San_L23!AN92</f>
        <v>0</v>
      </c>
      <c r="AO92" s="758">
        <f>+Cons_San!AO92+Cons_San_L23!AO92</f>
        <v>0</v>
      </c>
      <c r="AP92" s="758">
        <f>+Cons_San!AP92+Cons_San_L23!AP92</f>
        <v>0</v>
      </c>
      <c r="AQ92" s="758">
        <f>+Cons_San!AQ92+Cons_San_L23!AQ92</f>
        <v>0</v>
      </c>
      <c r="AR92" s="758">
        <f>+Cons_San!AR92+Cons_San_L23!AR92</f>
        <v>0</v>
      </c>
      <c r="AS92" s="758">
        <f>+Cons_San!AS92+Cons_San_L23!AS92</f>
        <v>0</v>
      </c>
      <c r="AT92" s="758">
        <f>+Cons_San!AT92+Cons_San_L23!AT92</f>
        <v>0</v>
      </c>
      <c r="AU92" s="758">
        <f>+Cons_San!AU92+Cons_San_L23!AU92</f>
        <v>0</v>
      </c>
      <c r="AV92" s="758">
        <f>+Cons_San!AV92+Cons_San_L23!AV92</f>
        <v>0</v>
      </c>
      <c r="AW92" s="758">
        <f>+Cons_San!AW92+Cons_San_L23!AW92</f>
        <v>0</v>
      </c>
    </row>
    <row r="93" spans="1:49" ht="25.5">
      <c r="A93" s="336" t="s">
        <v>1507</v>
      </c>
      <c r="B93" s="35" t="s">
        <v>1509</v>
      </c>
      <c r="C93" s="36" t="s">
        <v>4904</v>
      </c>
      <c r="D93" s="998">
        <f ca="1">SUMIF(Codifica_CE!$D$2:$U$1241,$A93,Codifica_CE!$T$2:$T$1241)</f>
        <v>0</v>
      </c>
      <c r="E93" s="981">
        <f t="shared" si="3"/>
        <v>0</v>
      </c>
      <c r="F93" s="37" t="str">
        <f>Info!$B$2</f>
        <v>323</v>
      </c>
      <c r="G93" s="477"/>
      <c r="H93" s="758">
        <f>+Cons_San!H93+Cons_San_L23!H93</f>
        <v>0</v>
      </c>
      <c r="I93" s="758">
        <f>+Cons_San!I93+Cons_San_L23!I93</f>
        <v>0</v>
      </c>
      <c r="J93" s="758">
        <f>+Cons_San!J93+Cons_San_L23!J93</f>
        <v>0</v>
      </c>
      <c r="K93" s="758">
        <f>+Cons_San!K93+Cons_San_L23!K93</f>
        <v>0</v>
      </c>
      <c r="L93" s="758">
        <f>+Cons_San!L93+Cons_San_L23!L93</f>
        <v>0</v>
      </c>
      <c r="M93" s="758">
        <f>+Cons_San!M93+Cons_San_L23!M93</f>
        <v>0</v>
      </c>
      <c r="N93" s="758">
        <f>+Cons_San!N93+Cons_San_L23!N93</f>
        <v>0</v>
      </c>
      <c r="O93" s="758">
        <f>+Cons_San!O93+Cons_San_L23!O93</f>
        <v>0</v>
      </c>
      <c r="P93" s="758">
        <f>+Cons_San!P93+Cons_San_L23!P93</f>
        <v>0</v>
      </c>
      <c r="Q93" s="758">
        <f>+Cons_San!Q93+Cons_San_L23!Q93</f>
        <v>0</v>
      </c>
      <c r="R93" s="758">
        <f>+Cons_San!R93+Cons_San_L23!R93</f>
        <v>0</v>
      </c>
      <c r="S93" s="758">
        <f>+Cons_San!S93+Cons_San_L23!S93</f>
        <v>0</v>
      </c>
      <c r="T93" s="758">
        <f>+Cons_San!T93+Cons_San_L23!T93</f>
        <v>0</v>
      </c>
      <c r="U93" s="758">
        <f>+Cons_San!U93+Cons_San_L23!U93</f>
        <v>0</v>
      </c>
      <c r="V93" s="758">
        <f>+Cons_San!V93+Cons_San_L23!V93</f>
        <v>0</v>
      </c>
      <c r="W93" s="758">
        <f>+Cons_San!W93+Cons_San_L23!W93</f>
        <v>0</v>
      </c>
      <c r="X93" s="758">
        <f>+Cons_San!X93+Cons_San_L23!X93</f>
        <v>0</v>
      </c>
      <c r="Y93" s="758">
        <f>+Cons_San!Y93+Cons_San_L23!Y93</f>
        <v>0</v>
      </c>
      <c r="Z93" s="758">
        <f>+Cons_San!Z93+Cons_San_L23!Z93</f>
        <v>0</v>
      </c>
      <c r="AA93" s="758">
        <f>+Cons_San!AA93+Cons_San_L23!AA93</f>
        <v>0</v>
      </c>
      <c r="AB93" s="758">
        <f>+Cons_San!AB93+Cons_San_L23!AB93</f>
        <v>0</v>
      </c>
      <c r="AC93" s="758">
        <f>+Cons_San!AC93+Cons_San_L23!AC93</f>
        <v>0</v>
      </c>
      <c r="AD93" s="758">
        <f>+Cons_San!AD93+Cons_San_L23!AD93</f>
        <v>0</v>
      </c>
      <c r="AE93" s="758">
        <f>+Cons_San!AE93+Cons_San_L23!AE93</f>
        <v>0</v>
      </c>
      <c r="AF93" s="758">
        <f>+Cons_San!AF93+Cons_San_L23!AF93</f>
        <v>0</v>
      </c>
      <c r="AG93" s="758">
        <f>+Cons_San!AG93+Cons_San_L23!AG93</f>
        <v>0</v>
      </c>
      <c r="AH93" s="758">
        <f>+Cons_San!AH93+Cons_San_L23!AH93</f>
        <v>0</v>
      </c>
      <c r="AI93" s="758">
        <f>+Cons_San!AI93+Cons_San_L23!AI93</f>
        <v>0</v>
      </c>
      <c r="AJ93" s="758">
        <f>+Cons_San!AJ93+Cons_San_L23!AJ93</f>
        <v>0</v>
      </c>
      <c r="AK93" s="758">
        <f>+Cons_San!AK93+Cons_San_L23!AK93</f>
        <v>0</v>
      </c>
      <c r="AL93" s="758">
        <f>+Cons_San!AL93+Cons_San_L23!AL93</f>
        <v>0</v>
      </c>
      <c r="AM93" s="758">
        <f>+Cons_San!AM93+Cons_San_L23!AM93</f>
        <v>0</v>
      </c>
      <c r="AN93" s="758">
        <f>+Cons_San!AN93+Cons_San_L23!AN93</f>
        <v>0</v>
      </c>
      <c r="AO93" s="758">
        <f>+Cons_San!AO93+Cons_San_L23!AO93</f>
        <v>0</v>
      </c>
      <c r="AP93" s="758">
        <f>+Cons_San!AP93+Cons_San_L23!AP93</f>
        <v>0</v>
      </c>
      <c r="AQ93" s="758">
        <f>+Cons_San!AQ93+Cons_San_L23!AQ93</f>
        <v>0</v>
      </c>
      <c r="AR93" s="758">
        <f>+Cons_San!AR93+Cons_San_L23!AR93</f>
        <v>0</v>
      </c>
      <c r="AS93" s="758">
        <f>+Cons_San!AS93+Cons_San_L23!AS93</f>
        <v>0</v>
      </c>
      <c r="AT93" s="758">
        <f>+Cons_San!AT93+Cons_San_L23!AT93</f>
        <v>0</v>
      </c>
      <c r="AU93" s="758">
        <f>+Cons_San!AU93+Cons_San_L23!AU93</f>
        <v>0</v>
      </c>
      <c r="AV93" s="758">
        <f>+Cons_San!AV93+Cons_San_L23!AV93</f>
        <v>0</v>
      </c>
      <c r="AW93" s="758">
        <f>+Cons_San!AW93+Cons_San_L23!AW93</f>
        <v>0</v>
      </c>
    </row>
    <row r="94" spans="1:49" ht="25.5">
      <c r="A94" s="478" t="s">
        <v>1513</v>
      </c>
      <c r="B94" s="479" t="s">
        <v>1515</v>
      </c>
      <c r="C94" s="480" t="s">
        <v>4904</v>
      </c>
      <c r="D94" s="998">
        <f ca="1">SUMIF(Codifica_CE!$D$2:$U$1241,$A94,Codifica_CE!$T$2:$T$1241)</f>
        <v>0</v>
      </c>
      <c r="E94" s="981">
        <f t="shared" si="3"/>
        <v>0</v>
      </c>
      <c r="F94" s="37" t="str">
        <f>Info!$B$2</f>
        <v>323</v>
      </c>
      <c r="G94" s="477"/>
      <c r="H94" s="758">
        <f>+Cons_San!H94+Cons_San_L23!H94</f>
        <v>0</v>
      </c>
      <c r="I94" s="758">
        <f>+Cons_San!I94+Cons_San_L23!I94</f>
        <v>0</v>
      </c>
      <c r="J94" s="758">
        <f>+Cons_San!J94+Cons_San_L23!J94</f>
        <v>0</v>
      </c>
      <c r="K94" s="758">
        <f>+Cons_San!K94+Cons_San_L23!K94</f>
        <v>0</v>
      </c>
      <c r="L94" s="758">
        <f>+Cons_San!L94+Cons_San_L23!L94</f>
        <v>0</v>
      </c>
      <c r="M94" s="758">
        <f>+Cons_San!M94+Cons_San_L23!M94</f>
        <v>0</v>
      </c>
      <c r="N94" s="758">
        <f>+Cons_San!N94+Cons_San_L23!N94</f>
        <v>0</v>
      </c>
      <c r="O94" s="758">
        <f>+Cons_San!O94+Cons_San_L23!O94</f>
        <v>0</v>
      </c>
      <c r="P94" s="758">
        <f>+Cons_San!P94+Cons_San_L23!P94</f>
        <v>0</v>
      </c>
      <c r="Q94" s="758">
        <f>+Cons_San!Q94+Cons_San_L23!Q94</f>
        <v>0</v>
      </c>
      <c r="R94" s="758">
        <f>+Cons_San!R94+Cons_San_L23!R94</f>
        <v>0</v>
      </c>
      <c r="S94" s="758">
        <f>+Cons_San!S94+Cons_San_L23!S94</f>
        <v>0</v>
      </c>
      <c r="T94" s="758">
        <f>+Cons_San!T94+Cons_San_L23!T94</f>
        <v>0</v>
      </c>
      <c r="U94" s="758">
        <f>+Cons_San!U94+Cons_San_L23!U94</f>
        <v>0</v>
      </c>
      <c r="V94" s="758">
        <f>+Cons_San!V94+Cons_San_L23!V94</f>
        <v>0</v>
      </c>
      <c r="W94" s="758">
        <f>+Cons_San!W94+Cons_San_L23!W94</f>
        <v>0</v>
      </c>
      <c r="X94" s="758">
        <f>+Cons_San!X94+Cons_San_L23!X94</f>
        <v>0</v>
      </c>
      <c r="Y94" s="758">
        <f>+Cons_San!Y94+Cons_San_L23!Y94</f>
        <v>0</v>
      </c>
      <c r="Z94" s="758">
        <f>+Cons_San!Z94+Cons_San_L23!Z94</f>
        <v>0</v>
      </c>
      <c r="AA94" s="758">
        <f>+Cons_San!AA94+Cons_San_L23!AA94</f>
        <v>0</v>
      </c>
      <c r="AB94" s="758">
        <f>+Cons_San!AB94+Cons_San_L23!AB94</f>
        <v>0</v>
      </c>
      <c r="AC94" s="758">
        <f>+Cons_San!AC94+Cons_San_L23!AC94</f>
        <v>0</v>
      </c>
      <c r="AD94" s="758">
        <f>+Cons_San!AD94+Cons_San_L23!AD94</f>
        <v>0</v>
      </c>
      <c r="AE94" s="758">
        <f>+Cons_San!AE94+Cons_San_L23!AE94</f>
        <v>0</v>
      </c>
      <c r="AF94" s="758">
        <f>+Cons_San!AF94+Cons_San_L23!AF94</f>
        <v>0</v>
      </c>
      <c r="AG94" s="758">
        <f>+Cons_San!AG94+Cons_San_L23!AG94</f>
        <v>0</v>
      </c>
      <c r="AH94" s="758">
        <f>+Cons_San!AH94+Cons_San_L23!AH94</f>
        <v>0</v>
      </c>
      <c r="AI94" s="758">
        <f>+Cons_San!AI94+Cons_San_L23!AI94</f>
        <v>0</v>
      </c>
      <c r="AJ94" s="758">
        <f>+Cons_San!AJ94+Cons_San_L23!AJ94</f>
        <v>0</v>
      </c>
      <c r="AK94" s="758">
        <f>+Cons_San!AK94+Cons_San_L23!AK94</f>
        <v>0</v>
      </c>
      <c r="AL94" s="758">
        <f>+Cons_San!AL94+Cons_San_L23!AL94</f>
        <v>0</v>
      </c>
      <c r="AM94" s="758">
        <f>+Cons_San!AM94+Cons_San_L23!AM94</f>
        <v>0</v>
      </c>
      <c r="AN94" s="758">
        <f>+Cons_San!AN94+Cons_San_L23!AN94</f>
        <v>0</v>
      </c>
      <c r="AO94" s="758">
        <f>+Cons_San!AO94+Cons_San_L23!AO94</f>
        <v>0</v>
      </c>
      <c r="AP94" s="758">
        <f>+Cons_San!AP94+Cons_San_L23!AP94</f>
        <v>0</v>
      </c>
      <c r="AQ94" s="758">
        <f>+Cons_San!AQ94+Cons_San_L23!AQ94</f>
        <v>0</v>
      </c>
      <c r="AR94" s="758">
        <f>+Cons_San!AR94+Cons_San_L23!AR94</f>
        <v>0</v>
      </c>
      <c r="AS94" s="758">
        <f>+Cons_San!AS94+Cons_San_L23!AS94</f>
        <v>0</v>
      </c>
      <c r="AT94" s="758">
        <f>+Cons_San!AT94+Cons_San_L23!AT94</f>
        <v>0</v>
      </c>
      <c r="AU94" s="758">
        <f>+Cons_San!AU94+Cons_San_L23!AU94</f>
        <v>0</v>
      </c>
      <c r="AV94" s="758">
        <f>+Cons_San!AV94+Cons_San_L23!AV94</f>
        <v>0</v>
      </c>
      <c r="AW94" s="758">
        <f>+Cons_San!AW94+Cons_San_L23!AW94</f>
        <v>0</v>
      </c>
    </row>
    <row r="95" spans="1:49" ht="25.5">
      <c r="A95" s="478" t="s">
        <v>1516</v>
      </c>
      <c r="B95" s="479" t="s">
        <v>1518</v>
      </c>
      <c r="C95" s="36" t="s">
        <v>4904</v>
      </c>
      <c r="D95" s="998">
        <f ca="1">SUMIF(Codifica_CE!$D$2:$U$1241,$A95,Codifica_CE!$T$2:$T$1241)</f>
        <v>0</v>
      </c>
      <c r="E95" s="981">
        <f t="shared" si="3"/>
        <v>0</v>
      </c>
      <c r="F95" s="37" t="str">
        <f>Info!$B$2</f>
        <v>323</v>
      </c>
      <c r="G95" s="477"/>
      <c r="H95" s="758">
        <f>+Cons_San!H95+Cons_San_L23!H95</f>
        <v>0</v>
      </c>
      <c r="I95" s="758">
        <f>+Cons_San!I95+Cons_San_L23!I95</f>
        <v>0</v>
      </c>
      <c r="J95" s="758">
        <f>+Cons_San!J95+Cons_San_L23!J95</f>
        <v>0</v>
      </c>
      <c r="K95" s="758">
        <f>+Cons_San!K95+Cons_San_L23!K95</f>
        <v>0</v>
      </c>
      <c r="L95" s="758">
        <f>+Cons_San!L95+Cons_San_L23!L95</f>
        <v>0</v>
      </c>
      <c r="M95" s="758">
        <f>+Cons_San!M95+Cons_San_L23!M95</f>
        <v>0</v>
      </c>
      <c r="N95" s="758">
        <f>+Cons_San!N95+Cons_San_L23!N95</f>
        <v>0</v>
      </c>
      <c r="O95" s="758">
        <f>+Cons_San!O95+Cons_San_L23!O95</f>
        <v>0</v>
      </c>
      <c r="P95" s="758">
        <f>+Cons_San!P95+Cons_San_L23!P95</f>
        <v>0</v>
      </c>
      <c r="Q95" s="758">
        <f>+Cons_San!Q95+Cons_San_L23!Q95</f>
        <v>0</v>
      </c>
      <c r="R95" s="758">
        <f>+Cons_San!R95+Cons_San_L23!R95</f>
        <v>0</v>
      </c>
      <c r="S95" s="758">
        <f>+Cons_San!S95+Cons_San_L23!S95</f>
        <v>0</v>
      </c>
      <c r="T95" s="758">
        <f>+Cons_San!T95+Cons_San_L23!T95</f>
        <v>0</v>
      </c>
      <c r="U95" s="758">
        <f>+Cons_San!U95+Cons_San_L23!U95</f>
        <v>0</v>
      </c>
      <c r="V95" s="758">
        <f>+Cons_San!V95+Cons_San_L23!V95</f>
        <v>0</v>
      </c>
      <c r="W95" s="758">
        <f>+Cons_San!W95+Cons_San_L23!W95</f>
        <v>0</v>
      </c>
      <c r="X95" s="758">
        <f>+Cons_San!X95+Cons_San_L23!X95</f>
        <v>0</v>
      </c>
      <c r="Y95" s="758">
        <f>+Cons_San!Y95+Cons_San_L23!Y95</f>
        <v>0</v>
      </c>
      <c r="Z95" s="758">
        <f>+Cons_San!Z95+Cons_San_L23!Z95</f>
        <v>0</v>
      </c>
      <c r="AA95" s="758">
        <f>+Cons_San!AA95+Cons_San_L23!AA95</f>
        <v>0</v>
      </c>
      <c r="AB95" s="758">
        <f>+Cons_San!AB95+Cons_San_L23!AB95</f>
        <v>0</v>
      </c>
      <c r="AC95" s="758">
        <f>+Cons_San!AC95+Cons_San_L23!AC95</f>
        <v>0</v>
      </c>
      <c r="AD95" s="758">
        <f>+Cons_San!AD95+Cons_San_L23!AD95</f>
        <v>0</v>
      </c>
      <c r="AE95" s="758">
        <f>+Cons_San!AE95+Cons_San_L23!AE95</f>
        <v>0</v>
      </c>
      <c r="AF95" s="758">
        <f>+Cons_San!AF95+Cons_San_L23!AF95</f>
        <v>0</v>
      </c>
      <c r="AG95" s="758">
        <f>+Cons_San!AG95+Cons_San_L23!AG95</f>
        <v>0</v>
      </c>
      <c r="AH95" s="758">
        <f>+Cons_San!AH95+Cons_San_L23!AH95</f>
        <v>0</v>
      </c>
      <c r="AI95" s="758">
        <f>+Cons_San!AI95+Cons_San_L23!AI95</f>
        <v>0</v>
      </c>
      <c r="AJ95" s="758">
        <f>+Cons_San!AJ95+Cons_San_L23!AJ95</f>
        <v>0</v>
      </c>
      <c r="AK95" s="758">
        <f>+Cons_San!AK95+Cons_San_L23!AK95</f>
        <v>0</v>
      </c>
      <c r="AL95" s="758">
        <f>+Cons_San!AL95+Cons_San_L23!AL95</f>
        <v>0</v>
      </c>
      <c r="AM95" s="758">
        <f>+Cons_San!AM95+Cons_San_L23!AM95</f>
        <v>0</v>
      </c>
      <c r="AN95" s="758">
        <f>+Cons_San!AN95+Cons_San_L23!AN95</f>
        <v>0</v>
      </c>
      <c r="AO95" s="758">
        <f>+Cons_San!AO95+Cons_San_L23!AO95</f>
        <v>0</v>
      </c>
      <c r="AP95" s="758">
        <f>+Cons_San!AP95+Cons_San_L23!AP95</f>
        <v>0</v>
      </c>
      <c r="AQ95" s="758">
        <f>+Cons_San!AQ95+Cons_San_L23!AQ95</f>
        <v>0</v>
      </c>
      <c r="AR95" s="758">
        <f>+Cons_San!AR95+Cons_San_L23!AR95</f>
        <v>0</v>
      </c>
      <c r="AS95" s="758">
        <f>+Cons_San!AS95+Cons_San_L23!AS95</f>
        <v>0</v>
      </c>
      <c r="AT95" s="758">
        <f>+Cons_San!AT95+Cons_San_L23!AT95</f>
        <v>0</v>
      </c>
      <c r="AU95" s="758">
        <f>+Cons_San!AU95+Cons_San_L23!AU95</f>
        <v>0</v>
      </c>
      <c r="AV95" s="758">
        <f>+Cons_San!AV95+Cons_San_L23!AV95</f>
        <v>0</v>
      </c>
      <c r="AW95" s="758">
        <f>+Cons_San!AW95+Cons_San_L23!AW95</f>
        <v>0</v>
      </c>
    </row>
    <row r="96" spans="1:49" ht="25.5">
      <c r="A96" s="336" t="s">
        <v>1538</v>
      </c>
      <c r="B96" s="35" t="s">
        <v>1540</v>
      </c>
      <c r="C96" s="36" t="s">
        <v>4904</v>
      </c>
      <c r="D96" s="998">
        <f ca="1">SUMIF(Codifica_CE!$D$2:$U$1241,$A96,Codifica_CE!$T$2:$T$1241)</f>
        <v>83</v>
      </c>
      <c r="E96" s="981">
        <f>SUM(H96:AW96)</f>
        <v>83</v>
      </c>
      <c r="F96" s="37" t="str">
        <f>Info!$B$2</f>
        <v>323</v>
      </c>
      <c r="G96" s="477"/>
      <c r="H96" s="758">
        <f>+Cons_San!H96+Cons_San_L23!H96</f>
        <v>0</v>
      </c>
      <c r="I96" s="758">
        <f>+Cons_San!I96+Cons_San_L23!I96</f>
        <v>0</v>
      </c>
      <c r="J96" s="758">
        <f>+Cons_San!J96+Cons_San_L23!J96</f>
        <v>0</v>
      </c>
      <c r="K96" s="758">
        <f>+Cons_San!K96+Cons_San_L23!K96</f>
        <v>0</v>
      </c>
      <c r="L96" s="758">
        <f>+Cons_San!L96+Cons_San_L23!L96</f>
        <v>0</v>
      </c>
      <c r="M96" s="758">
        <f>+Cons_San!M96+Cons_San_L23!M96</f>
        <v>0</v>
      </c>
      <c r="N96" s="758">
        <f>+Cons_San!N96+Cons_San_L23!N96</f>
        <v>0</v>
      </c>
      <c r="O96" s="758">
        <f>+Cons_San!O96+Cons_San_L23!O96</f>
        <v>0</v>
      </c>
      <c r="P96" s="758">
        <f>+Cons_San!P96+Cons_San_L23!P96</f>
        <v>0</v>
      </c>
      <c r="Q96" s="758">
        <f>+Cons_San!Q96+Cons_San_L23!Q96</f>
        <v>0</v>
      </c>
      <c r="R96" s="758">
        <f>+Cons_San!R96+Cons_San_L23!R96</f>
        <v>0</v>
      </c>
      <c r="S96" s="758">
        <f>+Cons_San!S96+Cons_San_L23!S96</f>
        <v>0</v>
      </c>
      <c r="T96" s="758">
        <f>+Cons_San!T96+Cons_San_L23!T96</f>
        <v>0</v>
      </c>
      <c r="U96" s="758">
        <f>+Cons_San!U96+Cons_San_L23!U96</f>
        <v>0</v>
      </c>
      <c r="V96" s="758">
        <f>+Cons_San!V96+Cons_San_L23!V96</f>
        <v>0</v>
      </c>
      <c r="W96" s="758">
        <f>+Cons_San!W96+Cons_San_L23!W96</f>
        <v>0</v>
      </c>
      <c r="X96" s="758">
        <f>+Cons_San!X96+Cons_San_L23!X96</f>
        <v>0</v>
      </c>
      <c r="Y96" s="758">
        <f>+Cons_San!Y96+Cons_San_L23!Y96</f>
        <v>0</v>
      </c>
      <c r="Z96" s="758">
        <f>+Cons_San!Z96+Cons_San_L23!Z96</f>
        <v>0</v>
      </c>
      <c r="AA96" s="758">
        <f>+Cons_San!AA96+Cons_San_L23!AA96</f>
        <v>0</v>
      </c>
      <c r="AB96" s="758">
        <f>+Cons_San!AB96+Cons_San_L23!AB96</f>
        <v>0</v>
      </c>
      <c r="AC96" s="758">
        <f>+Cons_San!AC96+Cons_San_L23!AC96</f>
        <v>83</v>
      </c>
      <c r="AD96" s="758">
        <f>+Cons_San!AD96+Cons_San_L23!AD96</f>
        <v>0</v>
      </c>
      <c r="AE96" s="758">
        <f>+Cons_San!AE96+Cons_San_L23!AE96</f>
        <v>0</v>
      </c>
      <c r="AF96" s="758">
        <f>+Cons_San!AF96+Cons_San_L23!AF96</f>
        <v>0</v>
      </c>
      <c r="AG96" s="758">
        <f>+Cons_San!AG96+Cons_San_L23!AG96</f>
        <v>0</v>
      </c>
      <c r="AH96" s="758">
        <f>+Cons_San!AH96+Cons_San_L23!AH96</f>
        <v>0</v>
      </c>
      <c r="AI96" s="758">
        <f>+Cons_San!AI96+Cons_San_L23!AI96</f>
        <v>0</v>
      </c>
      <c r="AJ96" s="758">
        <f>+Cons_San!AJ96+Cons_San_L23!AJ96</f>
        <v>0</v>
      </c>
      <c r="AK96" s="758">
        <f>+Cons_San!AK96+Cons_San_L23!AK96</f>
        <v>0</v>
      </c>
      <c r="AL96" s="758">
        <f>+Cons_San!AL96+Cons_San_L23!AL96</f>
        <v>0</v>
      </c>
      <c r="AM96" s="758">
        <f>+Cons_San!AM96+Cons_San_L23!AM96</f>
        <v>0</v>
      </c>
      <c r="AN96" s="758">
        <f>+Cons_San!AN96+Cons_San_L23!AN96</f>
        <v>0</v>
      </c>
      <c r="AO96" s="758">
        <f>+Cons_San!AO96+Cons_San_L23!AO96</f>
        <v>0</v>
      </c>
      <c r="AP96" s="758">
        <f>+Cons_San!AP96+Cons_San_L23!AP96</f>
        <v>0</v>
      </c>
      <c r="AQ96" s="758">
        <f>+Cons_San!AQ96+Cons_San_L23!AQ96</f>
        <v>0</v>
      </c>
      <c r="AR96" s="758">
        <f>+Cons_San!AR96+Cons_San_L23!AR96</f>
        <v>0</v>
      </c>
      <c r="AS96" s="758">
        <f>+Cons_San!AS96+Cons_San_L23!AS96</f>
        <v>0</v>
      </c>
      <c r="AT96" s="758">
        <f>+Cons_San!AT96+Cons_San_L23!AT96</f>
        <v>0</v>
      </c>
      <c r="AU96" s="758">
        <f>+Cons_San!AU96+Cons_San_L23!AU96</f>
        <v>0</v>
      </c>
      <c r="AV96" s="758">
        <f>+Cons_San!AV96+Cons_San_L23!AV96</f>
        <v>0</v>
      </c>
      <c r="AW96" s="758">
        <f>+Cons_San!AW96+Cons_San_L23!AW96</f>
        <v>0</v>
      </c>
    </row>
    <row r="97" spans="1:49" ht="14.25">
      <c r="A97" s="336" t="s">
        <v>1558</v>
      </c>
      <c r="B97" s="35" t="s">
        <v>1560</v>
      </c>
      <c r="C97" s="36" t="s">
        <v>4904</v>
      </c>
      <c r="D97" s="998">
        <f ca="1">SUMIF(Codifica_CE!$D$2:$U$1241,$A97,Codifica_CE!$T$2:$T$1241)</f>
        <v>4</v>
      </c>
      <c r="E97" s="981">
        <f t="shared" si="3"/>
        <v>4</v>
      </c>
      <c r="F97" s="37" t="str">
        <f>Info!$B$2</f>
        <v>323</v>
      </c>
      <c r="G97" s="477"/>
      <c r="H97" s="758">
        <f>+Cons_San!H97+Cons_San_L23!H97</f>
        <v>0</v>
      </c>
      <c r="I97" s="758">
        <f>+Cons_San!I97+Cons_San_L23!I97</f>
        <v>0</v>
      </c>
      <c r="J97" s="758">
        <f>+Cons_San!J97+Cons_San_L23!J97</f>
        <v>0</v>
      </c>
      <c r="K97" s="758">
        <f>+Cons_San!K97+Cons_San_L23!K97</f>
        <v>0</v>
      </c>
      <c r="L97" s="758">
        <f>+Cons_San!L97+Cons_San_L23!L97</f>
        <v>0</v>
      </c>
      <c r="M97" s="758">
        <f>+Cons_San!M97+Cons_San_L23!M97</f>
        <v>0</v>
      </c>
      <c r="N97" s="758">
        <f>+Cons_San!N97+Cons_San_L23!N97</f>
        <v>0</v>
      </c>
      <c r="O97" s="758">
        <f>+Cons_San!O97+Cons_San_L23!O97</f>
        <v>0</v>
      </c>
      <c r="P97" s="758">
        <f>+Cons_San!P97+Cons_San_L23!P97</f>
        <v>0</v>
      </c>
      <c r="Q97" s="758">
        <f>+Cons_San!Q97+Cons_San_L23!Q97</f>
        <v>0</v>
      </c>
      <c r="R97" s="758">
        <f>+Cons_San!R97+Cons_San_L23!R97</f>
        <v>0</v>
      </c>
      <c r="S97" s="758">
        <f>+Cons_San!S97+Cons_San_L23!S97</f>
        <v>0</v>
      </c>
      <c r="T97" s="758">
        <f>+Cons_San!T97+Cons_San_L23!T97</f>
        <v>0</v>
      </c>
      <c r="U97" s="758">
        <f>+Cons_San!U97+Cons_San_L23!U97</f>
        <v>0</v>
      </c>
      <c r="V97" s="758">
        <f>+Cons_San!V97+Cons_San_L23!V97</f>
        <v>0</v>
      </c>
      <c r="W97" s="758">
        <f>+Cons_San!W97+Cons_San_L23!W97</f>
        <v>0</v>
      </c>
      <c r="X97" s="758">
        <f>+Cons_San!X97+Cons_San_L23!X97</f>
        <v>0</v>
      </c>
      <c r="Y97" s="758">
        <f>+Cons_San!Y97+Cons_San_L23!Y97</f>
        <v>0</v>
      </c>
      <c r="Z97" s="758">
        <f>+Cons_San!Z97+Cons_San_L23!Z97</f>
        <v>0</v>
      </c>
      <c r="AA97" s="758">
        <f>+Cons_San!AA97+Cons_San_L23!AA97</f>
        <v>0</v>
      </c>
      <c r="AB97" s="758">
        <f>+Cons_San!AB97+Cons_San_L23!AB97</f>
        <v>4</v>
      </c>
      <c r="AC97" s="758">
        <f>+Cons_San!AC97+Cons_San_L23!AC97</f>
        <v>0</v>
      </c>
      <c r="AD97" s="758">
        <f>+Cons_San!AD97+Cons_San_L23!AD97</f>
        <v>0</v>
      </c>
      <c r="AE97" s="758">
        <f>+Cons_San!AE97+Cons_San_L23!AE97</f>
        <v>0</v>
      </c>
      <c r="AF97" s="758">
        <f>+Cons_San!AF97+Cons_San_L23!AF97</f>
        <v>0</v>
      </c>
      <c r="AG97" s="758">
        <f>+Cons_San!AG97+Cons_San_L23!AG97</f>
        <v>0</v>
      </c>
      <c r="AH97" s="758">
        <f>+Cons_San!AH97+Cons_San_L23!AH97</f>
        <v>0</v>
      </c>
      <c r="AI97" s="758">
        <f>+Cons_San!AI97+Cons_San_L23!AI97</f>
        <v>0</v>
      </c>
      <c r="AJ97" s="758">
        <f>+Cons_San!AJ97+Cons_San_L23!AJ97</f>
        <v>0</v>
      </c>
      <c r="AK97" s="758">
        <f>+Cons_San!AK97+Cons_San_L23!AK97</f>
        <v>0</v>
      </c>
      <c r="AL97" s="758">
        <f>+Cons_San!AL97+Cons_San_L23!AL97</f>
        <v>0</v>
      </c>
      <c r="AM97" s="758">
        <f>+Cons_San!AM97+Cons_San_L23!AM97</f>
        <v>0</v>
      </c>
      <c r="AN97" s="758">
        <f>+Cons_San!AN97+Cons_San_L23!AN97</f>
        <v>0</v>
      </c>
      <c r="AO97" s="758">
        <f>+Cons_San!AO97+Cons_San_L23!AO97</f>
        <v>0</v>
      </c>
      <c r="AP97" s="758">
        <f>+Cons_San!AP97+Cons_San_L23!AP97</f>
        <v>0</v>
      </c>
      <c r="AQ97" s="758">
        <f>+Cons_San!AQ97+Cons_San_L23!AQ97</f>
        <v>0</v>
      </c>
      <c r="AR97" s="758">
        <f>+Cons_San!AR97+Cons_San_L23!AR97</f>
        <v>0</v>
      </c>
      <c r="AS97" s="758">
        <f>+Cons_San!AS97+Cons_San_L23!AS97</f>
        <v>0</v>
      </c>
      <c r="AT97" s="758">
        <f>+Cons_San!AT97+Cons_San_L23!AT97</f>
        <v>0</v>
      </c>
      <c r="AU97" s="758">
        <f>+Cons_San!AU97+Cons_San_L23!AU97</f>
        <v>0</v>
      </c>
      <c r="AV97" s="758">
        <f>+Cons_San!AV97+Cons_San_L23!AV97</f>
        <v>0</v>
      </c>
      <c r="AW97" s="758">
        <f>+Cons_San!AW97+Cons_San_L23!AW97</f>
        <v>0</v>
      </c>
    </row>
    <row r="98" spans="1:49" ht="14.25">
      <c r="A98" s="336" t="s">
        <v>1564</v>
      </c>
      <c r="B98" s="35" t="s">
        <v>1565</v>
      </c>
      <c r="C98" s="36" t="s">
        <v>4904</v>
      </c>
      <c r="D98" s="998">
        <f ca="1">SUMIF(Codifica_CE!$D$2:$U$1241,$A98,Codifica_CE!$T$2:$T$1241)</f>
        <v>0</v>
      </c>
      <c r="E98" s="981">
        <f t="shared" si="3"/>
        <v>0</v>
      </c>
      <c r="F98" s="37" t="str">
        <f>Info!$B$2</f>
        <v>323</v>
      </c>
      <c r="G98" s="477"/>
      <c r="H98" s="758">
        <f>+Cons_San!H98+Cons_San_L23!H98</f>
        <v>0</v>
      </c>
      <c r="I98" s="758">
        <f>+Cons_San!I98+Cons_San_L23!I98</f>
        <v>0</v>
      </c>
      <c r="J98" s="758">
        <f>+Cons_San!J98+Cons_San_L23!J98</f>
        <v>0</v>
      </c>
      <c r="K98" s="758">
        <f>+Cons_San!K98+Cons_San_L23!K98</f>
        <v>0</v>
      </c>
      <c r="L98" s="758">
        <f>+Cons_San!L98+Cons_San_L23!L98</f>
        <v>0</v>
      </c>
      <c r="M98" s="758">
        <f>+Cons_San!M98+Cons_San_L23!M98</f>
        <v>0</v>
      </c>
      <c r="N98" s="758">
        <f>+Cons_San!N98+Cons_San_L23!N98</f>
        <v>0</v>
      </c>
      <c r="O98" s="758">
        <f>+Cons_San!O98+Cons_San_L23!O98</f>
        <v>0</v>
      </c>
      <c r="P98" s="758">
        <f>+Cons_San!P98+Cons_San_L23!P98</f>
        <v>0</v>
      </c>
      <c r="Q98" s="758">
        <f>+Cons_San!Q98+Cons_San_L23!Q98</f>
        <v>0</v>
      </c>
      <c r="R98" s="758">
        <f>+Cons_San!R98+Cons_San_L23!R98</f>
        <v>0</v>
      </c>
      <c r="S98" s="758">
        <f>+Cons_San!S98+Cons_San_L23!S98</f>
        <v>0</v>
      </c>
      <c r="T98" s="758">
        <f>+Cons_San!T98+Cons_San_L23!T98</f>
        <v>0</v>
      </c>
      <c r="U98" s="758">
        <f>+Cons_San!U98+Cons_San_L23!U98</f>
        <v>0</v>
      </c>
      <c r="V98" s="758">
        <f>+Cons_San!V98+Cons_San_L23!V98</f>
        <v>0</v>
      </c>
      <c r="W98" s="758">
        <f>+Cons_San!W98+Cons_San_L23!W98</f>
        <v>0</v>
      </c>
      <c r="X98" s="758">
        <f>+Cons_San!X98+Cons_San_L23!X98</f>
        <v>0</v>
      </c>
      <c r="Y98" s="758">
        <f>+Cons_San!Y98+Cons_San_L23!Y98</f>
        <v>0</v>
      </c>
      <c r="Z98" s="758">
        <f>+Cons_San!Z98+Cons_San_L23!Z98</f>
        <v>0</v>
      </c>
      <c r="AA98" s="758">
        <f>+Cons_San!AA98+Cons_San_L23!AA98</f>
        <v>0</v>
      </c>
      <c r="AB98" s="758">
        <f>+Cons_San!AB98+Cons_San_L23!AB98</f>
        <v>0</v>
      </c>
      <c r="AC98" s="758">
        <f>+Cons_San!AC98+Cons_San_L23!AC98</f>
        <v>0</v>
      </c>
      <c r="AD98" s="758">
        <f>+Cons_San!AD98+Cons_San_L23!AD98</f>
        <v>0</v>
      </c>
      <c r="AE98" s="758">
        <f>+Cons_San!AE98+Cons_San_L23!AE98</f>
        <v>0</v>
      </c>
      <c r="AF98" s="758">
        <f>+Cons_San!AF98+Cons_San_L23!AF98</f>
        <v>0</v>
      </c>
      <c r="AG98" s="758">
        <f>+Cons_San!AG98+Cons_San_L23!AG98</f>
        <v>0</v>
      </c>
      <c r="AH98" s="758">
        <f>+Cons_San!AH98+Cons_San_L23!AH98</f>
        <v>0</v>
      </c>
      <c r="AI98" s="758">
        <f>+Cons_San!AI98+Cons_San_L23!AI98</f>
        <v>0</v>
      </c>
      <c r="AJ98" s="758">
        <f>+Cons_San!AJ98+Cons_San_L23!AJ98</f>
        <v>0</v>
      </c>
      <c r="AK98" s="758">
        <f>+Cons_San!AK98+Cons_San_L23!AK98</f>
        <v>0</v>
      </c>
      <c r="AL98" s="758">
        <f>+Cons_San!AL98+Cons_San_L23!AL98</f>
        <v>0</v>
      </c>
      <c r="AM98" s="758">
        <f>+Cons_San!AM98+Cons_San_L23!AM98</f>
        <v>0</v>
      </c>
      <c r="AN98" s="758">
        <f>+Cons_San!AN98+Cons_San_L23!AN98</f>
        <v>0</v>
      </c>
      <c r="AO98" s="758">
        <f>+Cons_San!AO98+Cons_San_L23!AO98</f>
        <v>0</v>
      </c>
      <c r="AP98" s="758">
        <f>+Cons_San!AP98+Cons_San_L23!AP98</f>
        <v>0</v>
      </c>
      <c r="AQ98" s="758">
        <f>+Cons_San!AQ98+Cons_San_L23!AQ98</f>
        <v>0</v>
      </c>
      <c r="AR98" s="758">
        <f>+Cons_San!AR98+Cons_San_L23!AR98</f>
        <v>0</v>
      </c>
      <c r="AS98" s="758">
        <f>+Cons_San!AS98+Cons_San_L23!AS98</f>
        <v>0</v>
      </c>
      <c r="AT98" s="758">
        <f>+Cons_San!AT98+Cons_San_L23!AT98</f>
        <v>0</v>
      </c>
      <c r="AU98" s="758">
        <f>+Cons_San!AU98+Cons_San_L23!AU98</f>
        <v>0</v>
      </c>
      <c r="AV98" s="758">
        <f>+Cons_San!AV98+Cons_San_L23!AV98</f>
        <v>0</v>
      </c>
      <c r="AW98" s="758">
        <f>+Cons_San!AW98+Cons_San_L23!AW98</f>
        <v>0</v>
      </c>
    </row>
    <row r="99" spans="1:49" ht="14.25">
      <c r="A99" s="336" t="s">
        <v>1566</v>
      </c>
      <c r="B99" s="35" t="s">
        <v>1567</v>
      </c>
      <c r="C99" s="36" t="s">
        <v>4904</v>
      </c>
      <c r="D99" s="998">
        <f ca="1">SUMIF(Codifica_CE!$D$2:$U$1241,$A99,Codifica_CE!$T$2:$T$1241)</f>
        <v>0</v>
      </c>
      <c r="E99" s="981">
        <f t="shared" si="3"/>
        <v>0</v>
      </c>
      <c r="F99" s="37" t="str">
        <f>Info!$B$2</f>
        <v>323</v>
      </c>
      <c r="G99" s="477"/>
      <c r="H99" s="758">
        <f>+Cons_San!H99+Cons_San_L23!H99</f>
        <v>0</v>
      </c>
      <c r="I99" s="758">
        <f>+Cons_San!I99+Cons_San_L23!I99</f>
        <v>0</v>
      </c>
      <c r="J99" s="758">
        <f>+Cons_San!J99+Cons_San_L23!J99</f>
        <v>0</v>
      </c>
      <c r="K99" s="758">
        <f>+Cons_San!K99+Cons_San_L23!K99</f>
        <v>0</v>
      </c>
      <c r="L99" s="758">
        <f>+Cons_San!L99+Cons_San_L23!L99</f>
        <v>0</v>
      </c>
      <c r="M99" s="758">
        <f>+Cons_San!M99+Cons_San_L23!M99</f>
        <v>0</v>
      </c>
      <c r="N99" s="758">
        <f>+Cons_San!N99+Cons_San_L23!N99</f>
        <v>0</v>
      </c>
      <c r="O99" s="758">
        <f>+Cons_San!O99+Cons_San_L23!O99</f>
        <v>0</v>
      </c>
      <c r="P99" s="758">
        <f>+Cons_San!P99+Cons_San_L23!P99</f>
        <v>0</v>
      </c>
      <c r="Q99" s="758">
        <f>+Cons_San!Q99+Cons_San_L23!Q99</f>
        <v>0</v>
      </c>
      <c r="R99" s="758">
        <f>+Cons_San!R99+Cons_San_L23!R99</f>
        <v>0</v>
      </c>
      <c r="S99" s="758">
        <f>+Cons_San!S99+Cons_San_L23!S99</f>
        <v>0</v>
      </c>
      <c r="T99" s="758">
        <f>+Cons_San!T99+Cons_San_L23!T99</f>
        <v>0</v>
      </c>
      <c r="U99" s="758">
        <f>+Cons_San!U99+Cons_San_L23!U99</f>
        <v>0</v>
      </c>
      <c r="V99" s="758">
        <f>+Cons_San!V99+Cons_San_L23!V99</f>
        <v>0</v>
      </c>
      <c r="W99" s="758">
        <f>+Cons_San!W99+Cons_San_L23!W99</f>
        <v>0</v>
      </c>
      <c r="X99" s="758">
        <f>+Cons_San!X99+Cons_San_L23!X99</f>
        <v>0</v>
      </c>
      <c r="Y99" s="758">
        <f>+Cons_San!Y99+Cons_San_L23!Y99</f>
        <v>0</v>
      </c>
      <c r="Z99" s="758">
        <f>+Cons_San!Z99+Cons_San_L23!Z99</f>
        <v>0</v>
      </c>
      <c r="AA99" s="758">
        <f>+Cons_San!AA99+Cons_San_L23!AA99</f>
        <v>0</v>
      </c>
      <c r="AB99" s="758">
        <f>+Cons_San!AB99+Cons_San_L23!AB99</f>
        <v>0</v>
      </c>
      <c r="AC99" s="758">
        <f>+Cons_San!AC99+Cons_San_L23!AC99</f>
        <v>0</v>
      </c>
      <c r="AD99" s="758">
        <f>+Cons_San!AD99+Cons_San_L23!AD99</f>
        <v>0</v>
      </c>
      <c r="AE99" s="758">
        <f>+Cons_San!AE99+Cons_San_L23!AE99</f>
        <v>0</v>
      </c>
      <c r="AF99" s="758">
        <f>+Cons_San!AF99+Cons_San_L23!AF99</f>
        <v>0</v>
      </c>
      <c r="AG99" s="758">
        <f>+Cons_San!AG99+Cons_San_L23!AG99</f>
        <v>0</v>
      </c>
      <c r="AH99" s="758">
        <f>+Cons_San!AH99+Cons_San_L23!AH99</f>
        <v>0</v>
      </c>
      <c r="AI99" s="758">
        <f>+Cons_San!AI99+Cons_San_L23!AI99</f>
        <v>0</v>
      </c>
      <c r="AJ99" s="758">
        <f>+Cons_San!AJ99+Cons_San_L23!AJ99</f>
        <v>0</v>
      </c>
      <c r="AK99" s="758">
        <f>+Cons_San!AK99+Cons_San_L23!AK99</f>
        <v>0</v>
      </c>
      <c r="AL99" s="758">
        <f>+Cons_San!AL99+Cons_San_L23!AL99</f>
        <v>0</v>
      </c>
      <c r="AM99" s="758">
        <f>+Cons_San!AM99+Cons_San_L23!AM99</f>
        <v>0</v>
      </c>
      <c r="AN99" s="758">
        <f>+Cons_San!AN99+Cons_San_L23!AN99</f>
        <v>0</v>
      </c>
      <c r="AO99" s="758">
        <f>+Cons_San!AO99+Cons_San_L23!AO99</f>
        <v>0</v>
      </c>
      <c r="AP99" s="758">
        <f>+Cons_San!AP99+Cons_San_L23!AP99</f>
        <v>0</v>
      </c>
      <c r="AQ99" s="758">
        <f>+Cons_San!AQ99+Cons_San_L23!AQ99</f>
        <v>0</v>
      </c>
      <c r="AR99" s="758">
        <f>+Cons_San!AR99+Cons_San_L23!AR99</f>
        <v>0</v>
      </c>
      <c r="AS99" s="758">
        <f>+Cons_San!AS99+Cons_San_L23!AS99</f>
        <v>0</v>
      </c>
      <c r="AT99" s="758">
        <f>+Cons_San!AT99+Cons_San_L23!AT99</f>
        <v>0</v>
      </c>
      <c r="AU99" s="758">
        <f>+Cons_San!AU99+Cons_San_L23!AU99</f>
        <v>0</v>
      </c>
      <c r="AV99" s="758">
        <f>+Cons_San!AV99+Cons_San_L23!AV99</f>
        <v>0</v>
      </c>
      <c r="AW99" s="758">
        <f>+Cons_San!AW99+Cons_San_L23!AW99</f>
        <v>0</v>
      </c>
    </row>
    <row r="100" spans="1:49" ht="25.5">
      <c r="A100" s="336" t="s">
        <v>1614</v>
      </c>
      <c r="B100" s="35" t="s">
        <v>1616</v>
      </c>
      <c r="C100" s="36" t="s">
        <v>4904</v>
      </c>
      <c r="D100" s="998">
        <f ca="1">SUMIF(Codifica_CE!$D$2:$U$1241,$A100,Codifica_CE!$T$2:$T$1241)</f>
        <v>0</v>
      </c>
      <c r="E100" s="981">
        <f t="shared" si="3"/>
        <v>0</v>
      </c>
      <c r="F100" s="37" t="str">
        <f>Info!$B$2</f>
        <v>323</v>
      </c>
      <c r="G100" s="477"/>
      <c r="H100" s="758">
        <f>+Cons_San!H100+Cons_San_L23!H100</f>
        <v>0</v>
      </c>
      <c r="I100" s="758">
        <f>+Cons_San!I100+Cons_San_L23!I100</f>
        <v>0</v>
      </c>
      <c r="J100" s="758">
        <f>+Cons_San!J100+Cons_San_L23!J100</f>
        <v>0</v>
      </c>
      <c r="K100" s="758">
        <f>+Cons_San!K100+Cons_San_L23!K100</f>
        <v>0</v>
      </c>
      <c r="L100" s="758">
        <f>+Cons_San!L100+Cons_San_L23!L100</f>
        <v>0</v>
      </c>
      <c r="M100" s="758">
        <f>+Cons_San!M100+Cons_San_L23!M100</f>
        <v>0</v>
      </c>
      <c r="N100" s="758">
        <f>+Cons_San!N100+Cons_San_L23!N100</f>
        <v>0</v>
      </c>
      <c r="O100" s="758">
        <f>+Cons_San!O100+Cons_San_L23!O100</f>
        <v>0</v>
      </c>
      <c r="P100" s="758">
        <f>+Cons_San!P100+Cons_San_L23!P100</f>
        <v>0</v>
      </c>
      <c r="Q100" s="758">
        <f>+Cons_San!Q100+Cons_San_L23!Q100</f>
        <v>0</v>
      </c>
      <c r="R100" s="758">
        <f>+Cons_San!R100+Cons_San_L23!R100</f>
        <v>0</v>
      </c>
      <c r="S100" s="758">
        <f>+Cons_San!S100+Cons_San_L23!S100</f>
        <v>0</v>
      </c>
      <c r="T100" s="758">
        <f>+Cons_San!T100+Cons_San_L23!T100</f>
        <v>0</v>
      </c>
      <c r="U100" s="758">
        <f>+Cons_San!U100+Cons_San_L23!U100</f>
        <v>0</v>
      </c>
      <c r="V100" s="758">
        <f>+Cons_San!V100+Cons_San_L23!V100</f>
        <v>0</v>
      </c>
      <c r="W100" s="758">
        <f>+Cons_San!W100+Cons_San_L23!W100</f>
        <v>0</v>
      </c>
      <c r="X100" s="758">
        <f>+Cons_San!X100+Cons_San_L23!X100</f>
        <v>0</v>
      </c>
      <c r="Y100" s="758">
        <f>+Cons_San!Y100+Cons_San_L23!Y100</f>
        <v>0</v>
      </c>
      <c r="Z100" s="758">
        <f>+Cons_San!Z100+Cons_San_L23!Z100</f>
        <v>0</v>
      </c>
      <c r="AA100" s="758">
        <f>+Cons_San!AA100+Cons_San_L23!AA100</f>
        <v>0</v>
      </c>
      <c r="AB100" s="758">
        <f>+Cons_San!AB100+Cons_San_L23!AB100</f>
        <v>0</v>
      </c>
      <c r="AC100" s="758">
        <f>+Cons_San!AC100+Cons_San_L23!AC100</f>
        <v>0</v>
      </c>
      <c r="AD100" s="758">
        <f>+Cons_San!AD100+Cons_San_L23!AD100</f>
        <v>0</v>
      </c>
      <c r="AE100" s="758">
        <f>+Cons_San!AE100+Cons_San_L23!AE100</f>
        <v>0</v>
      </c>
      <c r="AF100" s="758">
        <f>+Cons_San!AF100+Cons_San_L23!AF100</f>
        <v>0</v>
      </c>
      <c r="AG100" s="758">
        <f>+Cons_San!AG100+Cons_San_L23!AG100</f>
        <v>0</v>
      </c>
      <c r="AH100" s="758">
        <f>+Cons_San!AH100+Cons_San_L23!AH100</f>
        <v>0</v>
      </c>
      <c r="AI100" s="758">
        <f>+Cons_San!AI100+Cons_San_L23!AI100</f>
        <v>0</v>
      </c>
      <c r="AJ100" s="758">
        <f>+Cons_San!AJ100+Cons_San_L23!AJ100</f>
        <v>0</v>
      </c>
      <c r="AK100" s="758">
        <f>+Cons_San!AK100+Cons_San_L23!AK100</f>
        <v>0</v>
      </c>
      <c r="AL100" s="758">
        <f>+Cons_San!AL100+Cons_San_L23!AL100</f>
        <v>0</v>
      </c>
      <c r="AM100" s="758">
        <f>+Cons_San!AM100+Cons_San_L23!AM100</f>
        <v>0</v>
      </c>
      <c r="AN100" s="758">
        <f>+Cons_San!AN100+Cons_San_L23!AN100</f>
        <v>0</v>
      </c>
      <c r="AO100" s="758">
        <f>+Cons_San!AO100+Cons_San_L23!AO100</f>
        <v>0</v>
      </c>
      <c r="AP100" s="758">
        <f>+Cons_San!AP100+Cons_San_L23!AP100</f>
        <v>0</v>
      </c>
      <c r="AQ100" s="758">
        <f>+Cons_San!AQ100+Cons_San_L23!AQ100</f>
        <v>0</v>
      </c>
      <c r="AR100" s="758">
        <f>+Cons_San!AR100+Cons_San_L23!AR100</f>
        <v>0</v>
      </c>
      <c r="AS100" s="758">
        <f>+Cons_San!AS100+Cons_San_L23!AS100</f>
        <v>0</v>
      </c>
      <c r="AT100" s="758">
        <f>+Cons_San!AT100+Cons_San_L23!AT100</f>
        <v>0</v>
      </c>
      <c r="AU100" s="758">
        <f>+Cons_San!AU100+Cons_San_L23!AU100</f>
        <v>0</v>
      </c>
      <c r="AV100" s="758">
        <f>+Cons_San!AV100+Cons_San_L23!AV100</f>
        <v>0</v>
      </c>
      <c r="AW100" s="758">
        <f>+Cons_San!AW100+Cons_San_L23!AW100</f>
        <v>0</v>
      </c>
    </row>
    <row r="101" spans="1:49" ht="14.25">
      <c r="A101" s="336" t="s">
        <v>1631</v>
      </c>
      <c r="B101" s="35" t="s">
        <v>1634</v>
      </c>
      <c r="C101" s="36" t="s">
        <v>4904</v>
      </c>
      <c r="D101" s="998">
        <f ca="1">SUMIF(Codifica_CE!$D$2:$U$1241,$A101,Codifica_CE!$T$2:$T$1241)</f>
        <v>5062</v>
      </c>
      <c r="E101" s="981">
        <f t="shared" si="3"/>
        <v>5062</v>
      </c>
      <c r="F101" s="37" t="str">
        <f>Info!$B$2</f>
        <v>323</v>
      </c>
      <c r="G101" s="477"/>
      <c r="H101" s="758">
        <f>+Cons_San!H101+Cons_San_L23!H101</f>
        <v>0</v>
      </c>
      <c r="I101" s="758">
        <f>+Cons_San!I101+Cons_San_L23!I101</f>
        <v>0</v>
      </c>
      <c r="J101" s="758">
        <f>+Cons_San!J101+Cons_San_L23!J101</f>
        <v>0</v>
      </c>
      <c r="K101" s="758">
        <f>+Cons_San!K101+Cons_San_L23!K101</f>
        <v>0</v>
      </c>
      <c r="L101" s="758">
        <f>+Cons_San!L101+Cons_San_L23!L101</f>
        <v>0</v>
      </c>
      <c r="M101" s="758">
        <f>+Cons_San!M101+Cons_San_L23!M101</f>
        <v>0</v>
      </c>
      <c r="N101" s="758">
        <f>+Cons_San!N101+Cons_San_L23!N101</f>
        <v>0</v>
      </c>
      <c r="O101" s="758">
        <f>+Cons_San!O101+Cons_San_L23!O101</f>
        <v>0</v>
      </c>
      <c r="P101" s="758">
        <f>+Cons_San!P101+Cons_San_L23!P101</f>
        <v>7</v>
      </c>
      <c r="Q101" s="758">
        <f>+Cons_San!Q101+Cons_San_L23!Q101</f>
        <v>0</v>
      </c>
      <c r="R101" s="758">
        <f>+Cons_San!R101+Cons_San_L23!R101</f>
        <v>0</v>
      </c>
      <c r="S101" s="758">
        <f>+Cons_San!S101+Cons_San_L23!S101</f>
        <v>0</v>
      </c>
      <c r="T101" s="758">
        <f>+Cons_San!T101+Cons_San_L23!T101</f>
        <v>0</v>
      </c>
      <c r="U101" s="758">
        <f>+Cons_San!U101+Cons_San_L23!U101</f>
        <v>11</v>
      </c>
      <c r="V101" s="758">
        <f>+Cons_San!V101+Cons_San_L23!V101</f>
        <v>0</v>
      </c>
      <c r="W101" s="758">
        <f>+Cons_San!W101+Cons_San_L23!W101</f>
        <v>0</v>
      </c>
      <c r="X101" s="758">
        <f>+Cons_San!X101+Cons_San_L23!X101</f>
        <v>0</v>
      </c>
      <c r="Y101" s="758">
        <f>+Cons_San!Y101+Cons_San_L23!Y101</f>
        <v>0</v>
      </c>
      <c r="Z101" s="758">
        <f>+Cons_San!Z101+Cons_San_L23!Z101</f>
        <v>0</v>
      </c>
      <c r="AA101" s="758">
        <f>+Cons_San!AA101+Cons_San_L23!AA101</f>
        <v>21</v>
      </c>
      <c r="AB101" s="758">
        <f>+Cons_San!AB101+Cons_San_L23!AB101</f>
        <v>3709</v>
      </c>
      <c r="AC101" s="758">
        <f>+Cons_San!AC101+Cons_San_L23!AC101</f>
        <v>1227</v>
      </c>
      <c r="AD101" s="758">
        <f>+Cons_San!AD101+Cons_San_L23!AD101</f>
        <v>0</v>
      </c>
      <c r="AE101" s="758">
        <f>+Cons_San!AE101+Cons_San_L23!AE101</f>
        <v>0</v>
      </c>
      <c r="AF101" s="758">
        <f>+Cons_San!AF101+Cons_San_L23!AF101</f>
        <v>2</v>
      </c>
      <c r="AG101" s="758">
        <f>+Cons_San!AG101+Cons_San_L23!AG101</f>
        <v>0</v>
      </c>
      <c r="AH101" s="758">
        <f>+Cons_San!AH101+Cons_San_L23!AH101</f>
        <v>0</v>
      </c>
      <c r="AI101" s="758">
        <f>+Cons_San!AI101+Cons_San_L23!AI101</f>
        <v>60</v>
      </c>
      <c r="AJ101" s="758">
        <f>+Cons_San!AJ101+Cons_San_L23!AJ101</f>
        <v>9</v>
      </c>
      <c r="AK101" s="758">
        <f>+Cons_San!AK101+Cons_San_L23!AK101</f>
        <v>10</v>
      </c>
      <c r="AL101" s="758">
        <f>+Cons_San!AL101+Cons_San_L23!AL101</f>
        <v>3</v>
      </c>
      <c r="AM101" s="758">
        <f>+Cons_San!AM101+Cons_San_L23!AM101</f>
        <v>0</v>
      </c>
      <c r="AN101" s="758">
        <f>+Cons_San!AN101+Cons_San_L23!AN101</f>
        <v>0</v>
      </c>
      <c r="AO101" s="758">
        <f>+Cons_San!AO101+Cons_San_L23!AO101</f>
        <v>0</v>
      </c>
      <c r="AP101" s="758">
        <f>+Cons_San!AP101+Cons_San_L23!AP101</f>
        <v>0</v>
      </c>
      <c r="AQ101" s="758">
        <f>+Cons_San!AQ101+Cons_San_L23!AQ101</f>
        <v>0</v>
      </c>
      <c r="AR101" s="758">
        <f>+Cons_San!AR101+Cons_San_L23!AR101</f>
        <v>0</v>
      </c>
      <c r="AS101" s="758">
        <f>+Cons_San!AS101+Cons_San_L23!AS101</f>
        <v>0</v>
      </c>
      <c r="AT101" s="758">
        <f>+Cons_San!AT101+Cons_San_L23!AT101</f>
        <v>3</v>
      </c>
      <c r="AU101" s="758">
        <f>+Cons_San!AU101+Cons_San_L23!AU101</f>
        <v>0</v>
      </c>
      <c r="AV101" s="758">
        <f>+Cons_San!AV101+Cons_San_L23!AV101</f>
        <v>0</v>
      </c>
      <c r="AW101" s="758">
        <f>+Cons_San!AW101+Cons_San_L23!AW101</f>
        <v>0</v>
      </c>
    </row>
    <row r="102" spans="1:49" ht="25.5">
      <c r="A102" s="336" t="s">
        <v>1636</v>
      </c>
      <c r="B102" s="35" t="s">
        <v>1637</v>
      </c>
      <c r="C102" s="36" t="s">
        <v>4904</v>
      </c>
      <c r="D102" s="998">
        <f ca="1">SUMIF(Codifica_CE!$D$2:$U$1241,$A102,Codifica_CE!$T$2:$T$1241)</f>
        <v>0</v>
      </c>
      <c r="E102" s="981">
        <f t="shared" si="3"/>
        <v>0</v>
      </c>
      <c r="F102" s="37" t="str">
        <f>Info!$B$2</f>
        <v>323</v>
      </c>
      <c r="G102" s="477"/>
      <c r="H102" s="758">
        <f>+Cons_San!H102+Cons_San_L23!H102</f>
        <v>0</v>
      </c>
      <c r="I102" s="758">
        <f>+Cons_San!I102+Cons_San_L23!I102</f>
        <v>0</v>
      </c>
      <c r="J102" s="758">
        <f>+Cons_San!J102+Cons_San_L23!J102</f>
        <v>0</v>
      </c>
      <c r="K102" s="758">
        <f>+Cons_San!K102+Cons_San_L23!K102</f>
        <v>0</v>
      </c>
      <c r="L102" s="758">
        <f>+Cons_San!L102+Cons_San_L23!L102</f>
        <v>0</v>
      </c>
      <c r="M102" s="758">
        <f>+Cons_San!M102+Cons_San_L23!M102</f>
        <v>0</v>
      </c>
      <c r="N102" s="758">
        <f>+Cons_San!N102+Cons_San_L23!N102</f>
        <v>0</v>
      </c>
      <c r="O102" s="758">
        <f>+Cons_San!O102+Cons_San_L23!O102</f>
        <v>0</v>
      </c>
      <c r="P102" s="758">
        <f>+Cons_San!P102+Cons_San_L23!P102</f>
        <v>0</v>
      </c>
      <c r="Q102" s="758">
        <f>+Cons_San!Q102+Cons_San_L23!Q102</f>
        <v>0</v>
      </c>
      <c r="R102" s="758">
        <f>+Cons_San!R102+Cons_San_L23!R102</f>
        <v>0</v>
      </c>
      <c r="S102" s="758">
        <f>+Cons_San!S102+Cons_San_L23!S102</f>
        <v>0</v>
      </c>
      <c r="T102" s="758">
        <f>+Cons_San!T102+Cons_San_L23!T102</f>
        <v>0</v>
      </c>
      <c r="U102" s="758">
        <f>+Cons_San!U102+Cons_San_L23!U102</f>
        <v>0</v>
      </c>
      <c r="V102" s="758">
        <f>+Cons_San!V102+Cons_San_L23!V102</f>
        <v>0</v>
      </c>
      <c r="W102" s="758">
        <f>+Cons_San!W102+Cons_San_L23!W102</f>
        <v>0</v>
      </c>
      <c r="X102" s="758">
        <f>+Cons_San!X102+Cons_San_L23!X102</f>
        <v>0</v>
      </c>
      <c r="Y102" s="758">
        <f>+Cons_San!Y102+Cons_San_L23!Y102</f>
        <v>0</v>
      </c>
      <c r="Z102" s="758">
        <f>+Cons_San!Z102+Cons_San_L23!Z102</f>
        <v>0</v>
      </c>
      <c r="AA102" s="758">
        <f>+Cons_San!AA102+Cons_San_L23!AA102</f>
        <v>0</v>
      </c>
      <c r="AB102" s="758">
        <f>+Cons_San!AB102+Cons_San_L23!AB102</f>
        <v>0</v>
      </c>
      <c r="AC102" s="758">
        <f>+Cons_San!AC102+Cons_San_L23!AC102</f>
        <v>0</v>
      </c>
      <c r="AD102" s="758">
        <f>+Cons_San!AD102+Cons_San_L23!AD102</f>
        <v>0</v>
      </c>
      <c r="AE102" s="758">
        <f>+Cons_San!AE102+Cons_San_L23!AE102</f>
        <v>0</v>
      </c>
      <c r="AF102" s="758">
        <f>+Cons_San!AF102+Cons_San_L23!AF102</f>
        <v>0</v>
      </c>
      <c r="AG102" s="758">
        <f>+Cons_San!AG102+Cons_San_L23!AG102</f>
        <v>0</v>
      </c>
      <c r="AH102" s="758">
        <f>+Cons_San!AH102+Cons_San_L23!AH102</f>
        <v>0</v>
      </c>
      <c r="AI102" s="758">
        <f>+Cons_San!AI102+Cons_San_L23!AI102</f>
        <v>0</v>
      </c>
      <c r="AJ102" s="758">
        <f>+Cons_San!AJ102+Cons_San_L23!AJ102</f>
        <v>0</v>
      </c>
      <c r="AK102" s="758">
        <f>+Cons_San!AK102+Cons_San_L23!AK102</f>
        <v>0</v>
      </c>
      <c r="AL102" s="758">
        <f>+Cons_San!AL102+Cons_San_L23!AL102</f>
        <v>0</v>
      </c>
      <c r="AM102" s="758">
        <f>+Cons_San!AM102+Cons_San_L23!AM102</f>
        <v>0</v>
      </c>
      <c r="AN102" s="758">
        <f>+Cons_San!AN102+Cons_San_L23!AN102</f>
        <v>0</v>
      </c>
      <c r="AO102" s="758">
        <f>+Cons_San!AO102+Cons_San_L23!AO102</f>
        <v>0</v>
      </c>
      <c r="AP102" s="758">
        <f>+Cons_San!AP102+Cons_San_L23!AP102</f>
        <v>0</v>
      </c>
      <c r="AQ102" s="758">
        <f>+Cons_San!AQ102+Cons_San_L23!AQ102</f>
        <v>0</v>
      </c>
      <c r="AR102" s="758">
        <f>+Cons_San!AR102+Cons_San_L23!AR102</f>
        <v>0</v>
      </c>
      <c r="AS102" s="758">
        <f>+Cons_San!AS102+Cons_San_L23!AS102</f>
        <v>0</v>
      </c>
      <c r="AT102" s="758">
        <f>+Cons_San!AT102+Cons_San_L23!AT102</f>
        <v>0</v>
      </c>
      <c r="AU102" s="758">
        <f>+Cons_San!AU102+Cons_San_L23!AU102</f>
        <v>0</v>
      </c>
      <c r="AV102" s="758">
        <f>+Cons_San!AV102+Cons_San_L23!AV102</f>
        <v>0</v>
      </c>
      <c r="AW102" s="758">
        <f>+Cons_San!AW102+Cons_San_L23!AW102</f>
        <v>0</v>
      </c>
    </row>
    <row r="103" spans="1:49" ht="14.25">
      <c r="A103" s="336" t="s">
        <v>1755</v>
      </c>
      <c r="B103" s="35" t="s">
        <v>1757</v>
      </c>
      <c r="C103" s="36" t="s">
        <v>4904</v>
      </c>
      <c r="D103" s="998">
        <f ca="1">SUMIF(Codifica_CE!$D$2:$U$1241,$A103,Codifica_CE!$T$2:$T$1241)</f>
        <v>514</v>
      </c>
      <c r="E103" s="981">
        <f t="shared" si="3"/>
        <v>514</v>
      </c>
      <c r="F103" s="37" t="str">
        <f>Info!$B$2</f>
        <v>323</v>
      </c>
      <c r="G103" s="477"/>
      <c r="H103" s="758">
        <f>+Cons_San!H103+Cons_San_L23!H103</f>
        <v>0</v>
      </c>
      <c r="I103" s="758">
        <f>+Cons_San!I103+Cons_San_L23!I103</f>
        <v>35</v>
      </c>
      <c r="J103" s="758">
        <f>+Cons_San!J103+Cons_San_L23!J103</f>
        <v>0</v>
      </c>
      <c r="K103" s="758">
        <f>+Cons_San!K103+Cons_San_L23!K103</f>
        <v>0</v>
      </c>
      <c r="L103" s="758">
        <f>+Cons_San!L103+Cons_San_L23!L103</f>
        <v>0</v>
      </c>
      <c r="M103" s="758">
        <f>+Cons_San!M103+Cons_San_L23!M103</f>
        <v>0</v>
      </c>
      <c r="N103" s="758">
        <f>+Cons_San!N103+Cons_San_L23!N103</f>
        <v>0</v>
      </c>
      <c r="O103" s="758">
        <f>+Cons_San!O103+Cons_San_L23!O103</f>
        <v>0</v>
      </c>
      <c r="P103" s="758">
        <f>+Cons_San!P103+Cons_San_L23!P103</f>
        <v>0</v>
      </c>
      <c r="Q103" s="758">
        <f>+Cons_San!Q103+Cons_San_L23!Q103</f>
        <v>0</v>
      </c>
      <c r="R103" s="758">
        <f>+Cons_San!R103+Cons_San_L23!R103</f>
        <v>0</v>
      </c>
      <c r="S103" s="758">
        <f>+Cons_San!S103+Cons_San_L23!S103</f>
        <v>0</v>
      </c>
      <c r="T103" s="758">
        <f>+Cons_San!T103+Cons_San_L23!T103</f>
        <v>0</v>
      </c>
      <c r="U103" s="758">
        <f>+Cons_San!U103+Cons_San_L23!U103</f>
        <v>0</v>
      </c>
      <c r="V103" s="758">
        <f>+Cons_San!V103+Cons_San_L23!V103</f>
        <v>0</v>
      </c>
      <c r="W103" s="758">
        <f>+Cons_San!W103+Cons_San_L23!W103</f>
        <v>0</v>
      </c>
      <c r="X103" s="758">
        <f>+Cons_San!X103+Cons_San_L23!X103</f>
        <v>0</v>
      </c>
      <c r="Y103" s="758">
        <f>+Cons_San!Y103+Cons_San_L23!Y103</f>
        <v>0</v>
      </c>
      <c r="Z103" s="758">
        <f>+Cons_San!Z103+Cons_San_L23!Z103</f>
        <v>0</v>
      </c>
      <c r="AA103" s="758">
        <f>+Cons_San!AA103+Cons_San_L23!AA103</f>
        <v>0</v>
      </c>
      <c r="AB103" s="758">
        <f>+Cons_San!AB103+Cons_San_L23!AB103</f>
        <v>184</v>
      </c>
      <c r="AC103" s="758">
        <f>+Cons_San!AC103+Cons_San_L23!AC103</f>
        <v>295</v>
      </c>
      <c r="AD103" s="758">
        <f>+Cons_San!AD103+Cons_San_L23!AD103</f>
        <v>0</v>
      </c>
      <c r="AE103" s="758">
        <f>+Cons_San!AE103+Cons_San_L23!AE103</f>
        <v>0</v>
      </c>
      <c r="AF103" s="758">
        <f>+Cons_San!AF103+Cons_San_L23!AF103</f>
        <v>0</v>
      </c>
      <c r="AG103" s="758">
        <f>+Cons_San!AG103+Cons_San_L23!AG103</f>
        <v>0</v>
      </c>
      <c r="AH103" s="758">
        <f>+Cons_San!AH103+Cons_San_L23!AH103</f>
        <v>0</v>
      </c>
      <c r="AI103" s="758">
        <f>+Cons_San!AI103+Cons_San_L23!AI103</f>
        <v>0</v>
      </c>
      <c r="AJ103" s="758">
        <f>+Cons_San!AJ103+Cons_San_L23!AJ103</f>
        <v>0</v>
      </c>
      <c r="AK103" s="758">
        <f>+Cons_San!AK103+Cons_San_L23!AK103</f>
        <v>0</v>
      </c>
      <c r="AL103" s="758">
        <f>+Cons_San!AL103+Cons_San_L23!AL103</f>
        <v>0</v>
      </c>
      <c r="AM103" s="758">
        <f>+Cons_San!AM103+Cons_San_L23!AM103</f>
        <v>0</v>
      </c>
      <c r="AN103" s="758">
        <f>+Cons_San!AN103+Cons_San_L23!AN103</f>
        <v>0</v>
      </c>
      <c r="AO103" s="758">
        <f>+Cons_San!AO103+Cons_San_L23!AO103</f>
        <v>0</v>
      </c>
      <c r="AP103" s="758">
        <f>+Cons_San!AP103+Cons_San_L23!AP103</f>
        <v>0</v>
      </c>
      <c r="AQ103" s="758">
        <f>+Cons_San!AQ103+Cons_San_L23!AQ103</f>
        <v>0</v>
      </c>
      <c r="AR103" s="758">
        <f>+Cons_San!AR103+Cons_San_L23!AR103</f>
        <v>0</v>
      </c>
      <c r="AS103" s="758">
        <f>+Cons_San!AS103+Cons_San_L23!AS103</f>
        <v>0</v>
      </c>
      <c r="AT103" s="758">
        <f>+Cons_San!AT103+Cons_San_L23!AT103</f>
        <v>0</v>
      </c>
      <c r="AU103" s="758">
        <f>+Cons_San!AU103+Cons_San_L23!AU103</f>
        <v>0</v>
      </c>
      <c r="AV103" s="758">
        <f>+Cons_San!AV103+Cons_San_L23!AV103</f>
        <v>0</v>
      </c>
      <c r="AW103" s="758">
        <f>+Cons_San!AW103+Cons_San_L23!AW103</f>
        <v>0</v>
      </c>
    </row>
    <row r="104" spans="1:49" ht="14.25">
      <c r="A104" s="336" t="s">
        <v>1780</v>
      </c>
      <c r="B104" s="35" t="s">
        <v>1783</v>
      </c>
      <c r="C104" s="36" t="s">
        <v>4904</v>
      </c>
      <c r="D104" s="998">
        <f ca="1">SUMIF(Codifica_CE!$D$2:$U$1241,$A104,Codifica_CE!$T$2:$T$1241)</f>
        <v>0</v>
      </c>
      <c r="E104" s="981">
        <f t="shared" si="3"/>
        <v>0</v>
      </c>
      <c r="F104" s="37" t="str">
        <f>Info!$B$2</f>
        <v>323</v>
      </c>
      <c r="G104" s="477"/>
      <c r="H104" s="758">
        <f>+Cons_San!H104+Cons_San_L23!H104</f>
        <v>0</v>
      </c>
      <c r="I104" s="758">
        <f>+Cons_San!I104+Cons_San_L23!I104</f>
        <v>0</v>
      </c>
      <c r="J104" s="758">
        <f>+Cons_San!J104+Cons_San_L23!J104</f>
        <v>0</v>
      </c>
      <c r="K104" s="758">
        <f>+Cons_San!K104+Cons_San_L23!K104</f>
        <v>0</v>
      </c>
      <c r="L104" s="758">
        <f>+Cons_San!L104+Cons_San_L23!L104</f>
        <v>0</v>
      </c>
      <c r="M104" s="758">
        <f>+Cons_San!M104+Cons_San_L23!M104</f>
        <v>0</v>
      </c>
      <c r="N104" s="758">
        <f>+Cons_San!N104+Cons_San_L23!N104</f>
        <v>0</v>
      </c>
      <c r="O104" s="758">
        <f>+Cons_San!O104+Cons_San_L23!O104</f>
        <v>0</v>
      </c>
      <c r="P104" s="758">
        <f>+Cons_San!P104+Cons_San_L23!P104</f>
        <v>0</v>
      </c>
      <c r="Q104" s="758">
        <f>+Cons_San!Q104+Cons_San_L23!Q104</f>
        <v>0</v>
      </c>
      <c r="R104" s="758">
        <f>+Cons_San!R104+Cons_San_L23!R104</f>
        <v>0</v>
      </c>
      <c r="S104" s="758">
        <f>+Cons_San!S104+Cons_San_L23!S104</f>
        <v>0</v>
      </c>
      <c r="T104" s="758">
        <f>+Cons_San!T104+Cons_San_L23!T104</f>
        <v>0</v>
      </c>
      <c r="U104" s="758">
        <f>+Cons_San!U104+Cons_San_L23!U104</f>
        <v>0</v>
      </c>
      <c r="V104" s="758">
        <f>+Cons_San!V104+Cons_San_L23!V104</f>
        <v>0</v>
      </c>
      <c r="W104" s="758">
        <f>+Cons_San!W104+Cons_San_L23!W104</f>
        <v>0</v>
      </c>
      <c r="X104" s="758">
        <f>+Cons_San!X104+Cons_San_L23!X104</f>
        <v>0</v>
      </c>
      <c r="Y104" s="758">
        <f>+Cons_San!Y104+Cons_San_L23!Y104</f>
        <v>0</v>
      </c>
      <c r="Z104" s="758">
        <f>+Cons_San!Z104+Cons_San_L23!Z104</f>
        <v>0</v>
      </c>
      <c r="AA104" s="758">
        <f>+Cons_San!AA104+Cons_San_L23!AA104</f>
        <v>0</v>
      </c>
      <c r="AB104" s="758">
        <f>+Cons_San!AB104+Cons_San_L23!AB104</f>
        <v>0</v>
      </c>
      <c r="AC104" s="758">
        <f>+Cons_San!AC104+Cons_San_L23!AC104</f>
        <v>0</v>
      </c>
      <c r="AD104" s="758">
        <f>+Cons_San!AD104+Cons_San_L23!AD104</f>
        <v>0</v>
      </c>
      <c r="AE104" s="758">
        <f>+Cons_San!AE104+Cons_San_L23!AE104</f>
        <v>0</v>
      </c>
      <c r="AF104" s="758">
        <f>+Cons_San!AF104+Cons_San_L23!AF104</f>
        <v>0</v>
      </c>
      <c r="AG104" s="758">
        <f>+Cons_San!AG104+Cons_San_L23!AG104</f>
        <v>0</v>
      </c>
      <c r="AH104" s="758">
        <f>+Cons_San!AH104+Cons_San_L23!AH104</f>
        <v>0</v>
      </c>
      <c r="AI104" s="758">
        <f>+Cons_San!AI104+Cons_San_L23!AI104</f>
        <v>0</v>
      </c>
      <c r="AJ104" s="758">
        <f>+Cons_San!AJ104+Cons_San_L23!AJ104</f>
        <v>0</v>
      </c>
      <c r="AK104" s="758">
        <f>+Cons_San!AK104+Cons_San_L23!AK104</f>
        <v>0</v>
      </c>
      <c r="AL104" s="758">
        <f>+Cons_San!AL104+Cons_San_L23!AL104</f>
        <v>0</v>
      </c>
      <c r="AM104" s="758">
        <f>+Cons_San!AM104+Cons_San_L23!AM104</f>
        <v>0</v>
      </c>
      <c r="AN104" s="758">
        <f>+Cons_San!AN104+Cons_San_L23!AN104</f>
        <v>0</v>
      </c>
      <c r="AO104" s="758">
        <f>+Cons_San!AO104+Cons_San_L23!AO104</f>
        <v>0</v>
      </c>
      <c r="AP104" s="758">
        <f>+Cons_San!AP104+Cons_San_L23!AP104</f>
        <v>0</v>
      </c>
      <c r="AQ104" s="758">
        <f>+Cons_San!AQ104+Cons_San_L23!AQ104</f>
        <v>0</v>
      </c>
      <c r="AR104" s="758">
        <f>+Cons_San!AR104+Cons_San_L23!AR104</f>
        <v>0</v>
      </c>
      <c r="AS104" s="758">
        <f>+Cons_San!AS104+Cons_San_L23!AS104</f>
        <v>0</v>
      </c>
      <c r="AT104" s="758">
        <f>+Cons_San!AT104+Cons_San_L23!AT104</f>
        <v>0</v>
      </c>
      <c r="AU104" s="758">
        <f>+Cons_San!AU104+Cons_San_L23!AU104</f>
        <v>0</v>
      </c>
      <c r="AV104" s="758">
        <f>+Cons_San!AV104+Cons_San_L23!AV104</f>
        <v>0</v>
      </c>
      <c r="AW104" s="758">
        <f>+Cons_San!AW104+Cons_San_L23!AW104</f>
        <v>0</v>
      </c>
    </row>
    <row r="105" spans="1:49" ht="38.25">
      <c r="A105" s="336" t="s">
        <v>1816</v>
      </c>
      <c r="B105" s="35" t="s">
        <v>1818</v>
      </c>
      <c r="C105" s="36" t="s">
        <v>4904</v>
      </c>
      <c r="D105" s="998">
        <f ca="1">SUMIF(Codifica_CE!$D$2:$U$1241,$A105,Codifica_CE!$T$2:$T$1241)</f>
        <v>0</v>
      </c>
      <c r="E105" s="981">
        <f t="shared" si="3"/>
        <v>0</v>
      </c>
      <c r="F105" s="37" t="str">
        <f>Info!$B$2</f>
        <v>323</v>
      </c>
      <c r="G105" s="477"/>
      <c r="H105" s="758">
        <f>+Cons_San!H105+Cons_San_L23!H105</f>
        <v>0</v>
      </c>
      <c r="I105" s="758">
        <f>+Cons_San!I105+Cons_San_L23!I105</f>
        <v>0</v>
      </c>
      <c r="J105" s="758">
        <f>+Cons_San!J105+Cons_San_L23!J105</f>
        <v>0</v>
      </c>
      <c r="K105" s="758">
        <f>+Cons_San!K105+Cons_San_L23!K105</f>
        <v>0</v>
      </c>
      <c r="L105" s="758">
        <f>+Cons_San!L105+Cons_San_L23!L105</f>
        <v>0</v>
      </c>
      <c r="M105" s="758">
        <f>+Cons_San!M105+Cons_San_L23!M105</f>
        <v>0</v>
      </c>
      <c r="N105" s="758">
        <f>+Cons_San!N105+Cons_San_L23!N105</f>
        <v>0</v>
      </c>
      <c r="O105" s="758">
        <f>+Cons_San!O105+Cons_San_L23!O105</f>
        <v>0</v>
      </c>
      <c r="P105" s="758">
        <f>+Cons_San!P105+Cons_San_L23!P105</f>
        <v>0</v>
      </c>
      <c r="Q105" s="758">
        <f>+Cons_San!Q105+Cons_San_L23!Q105</f>
        <v>0</v>
      </c>
      <c r="R105" s="758">
        <f>+Cons_San!R105+Cons_San_L23!R105</f>
        <v>0</v>
      </c>
      <c r="S105" s="758">
        <f>+Cons_San!S105+Cons_San_L23!S105</f>
        <v>0</v>
      </c>
      <c r="T105" s="758">
        <f>+Cons_San!T105+Cons_San_L23!T105</f>
        <v>0</v>
      </c>
      <c r="U105" s="758">
        <f>+Cons_San!U105+Cons_San_L23!U105</f>
        <v>0</v>
      </c>
      <c r="V105" s="758">
        <f>+Cons_San!V105+Cons_San_L23!V105</f>
        <v>0</v>
      </c>
      <c r="W105" s="758">
        <f>+Cons_San!W105+Cons_San_L23!W105</f>
        <v>0</v>
      </c>
      <c r="X105" s="758">
        <f>+Cons_San!X105+Cons_San_L23!X105</f>
        <v>0</v>
      </c>
      <c r="Y105" s="758">
        <f>+Cons_San!Y105+Cons_San_L23!Y105</f>
        <v>0</v>
      </c>
      <c r="Z105" s="758">
        <f>+Cons_San!Z105+Cons_San_L23!Z105</f>
        <v>0</v>
      </c>
      <c r="AA105" s="758">
        <f>+Cons_San!AA105+Cons_San_L23!AA105</f>
        <v>0</v>
      </c>
      <c r="AB105" s="758">
        <f>+Cons_San!AB105+Cons_San_L23!AB105</f>
        <v>0</v>
      </c>
      <c r="AC105" s="758">
        <f>+Cons_San!AC105+Cons_San_L23!AC105</f>
        <v>0</v>
      </c>
      <c r="AD105" s="758">
        <f>+Cons_San!AD105+Cons_San_L23!AD105</f>
        <v>0</v>
      </c>
      <c r="AE105" s="758">
        <f>+Cons_San!AE105+Cons_San_L23!AE105</f>
        <v>0</v>
      </c>
      <c r="AF105" s="758">
        <f>+Cons_San!AF105+Cons_San_L23!AF105</f>
        <v>0</v>
      </c>
      <c r="AG105" s="758">
        <f>+Cons_San!AG105+Cons_San_L23!AG105</f>
        <v>0</v>
      </c>
      <c r="AH105" s="758">
        <f>+Cons_San!AH105+Cons_San_L23!AH105</f>
        <v>0</v>
      </c>
      <c r="AI105" s="758">
        <f>+Cons_San!AI105+Cons_San_L23!AI105</f>
        <v>0</v>
      </c>
      <c r="AJ105" s="758">
        <f>+Cons_San!AJ105+Cons_San_L23!AJ105</f>
        <v>0</v>
      </c>
      <c r="AK105" s="758">
        <f>+Cons_San!AK105+Cons_San_L23!AK105</f>
        <v>0</v>
      </c>
      <c r="AL105" s="758">
        <f>+Cons_San!AL105+Cons_San_L23!AL105</f>
        <v>0</v>
      </c>
      <c r="AM105" s="758">
        <f>+Cons_San!AM105+Cons_San_L23!AM105</f>
        <v>0</v>
      </c>
      <c r="AN105" s="758">
        <f>+Cons_San!AN105+Cons_San_L23!AN105</f>
        <v>0</v>
      </c>
      <c r="AO105" s="758">
        <f>+Cons_San!AO105+Cons_San_L23!AO105</f>
        <v>0</v>
      </c>
      <c r="AP105" s="758">
        <f>+Cons_San!AP105+Cons_San_L23!AP105</f>
        <v>0</v>
      </c>
      <c r="AQ105" s="758">
        <f>+Cons_San!AQ105+Cons_San_L23!AQ105</f>
        <v>0</v>
      </c>
      <c r="AR105" s="758">
        <f>+Cons_San!AR105+Cons_San_L23!AR105</f>
        <v>0</v>
      </c>
      <c r="AS105" s="758">
        <f>+Cons_San!AS105+Cons_San_L23!AS105</f>
        <v>0</v>
      </c>
      <c r="AT105" s="758">
        <f>+Cons_San!AT105+Cons_San_L23!AT105</f>
        <v>0</v>
      </c>
      <c r="AU105" s="758">
        <f>+Cons_San!AU105+Cons_San_L23!AU105</f>
        <v>0</v>
      </c>
      <c r="AV105" s="758">
        <f>+Cons_San!AV105+Cons_San_L23!AV105</f>
        <v>0</v>
      </c>
      <c r="AW105" s="758">
        <f>+Cons_San!AW105+Cons_San_L23!AW105</f>
        <v>0</v>
      </c>
    </row>
    <row r="106" spans="1:49" ht="14.25">
      <c r="A106" s="336" t="s">
        <v>1839</v>
      </c>
      <c r="B106" s="35" t="s">
        <v>1840</v>
      </c>
      <c r="C106" s="36" t="s">
        <v>4904</v>
      </c>
      <c r="D106" s="998">
        <f ca="1">SUMIF(Codifica_CE!$D$2:$U$1241,$A106,Codifica_CE!$T$2:$T$1241)</f>
        <v>0</v>
      </c>
      <c r="E106" s="981">
        <f t="shared" si="3"/>
        <v>0</v>
      </c>
      <c r="F106" s="37" t="str">
        <f>Info!$B$2</f>
        <v>323</v>
      </c>
      <c r="G106" s="477"/>
      <c r="H106" s="758">
        <f>+Cons_San!H106+Cons_San_L23!H106</f>
        <v>0</v>
      </c>
      <c r="I106" s="758">
        <f>+Cons_San!I106+Cons_San_L23!I106</f>
        <v>0</v>
      </c>
      <c r="J106" s="758">
        <f>+Cons_San!J106+Cons_San_L23!J106</f>
        <v>0</v>
      </c>
      <c r="K106" s="758">
        <f>+Cons_San!K106+Cons_San_L23!K106</f>
        <v>0</v>
      </c>
      <c r="L106" s="758">
        <f>+Cons_San!L106+Cons_San_L23!L106</f>
        <v>0</v>
      </c>
      <c r="M106" s="758">
        <f>+Cons_San!M106+Cons_San_L23!M106</f>
        <v>0</v>
      </c>
      <c r="N106" s="758">
        <f>+Cons_San!N106+Cons_San_L23!N106</f>
        <v>0</v>
      </c>
      <c r="O106" s="758">
        <f>+Cons_San!O106+Cons_San_L23!O106</f>
        <v>0</v>
      </c>
      <c r="P106" s="758">
        <f>+Cons_San!P106+Cons_San_L23!P106</f>
        <v>0</v>
      </c>
      <c r="Q106" s="758">
        <f>+Cons_San!Q106+Cons_San_L23!Q106</f>
        <v>0</v>
      </c>
      <c r="R106" s="758">
        <f>+Cons_San!R106+Cons_San_L23!R106</f>
        <v>0</v>
      </c>
      <c r="S106" s="758">
        <f>+Cons_San!S106+Cons_San_L23!S106</f>
        <v>0</v>
      </c>
      <c r="T106" s="758">
        <f>+Cons_San!T106+Cons_San_L23!T106</f>
        <v>0</v>
      </c>
      <c r="U106" s="758">
        <f>+Cons_San!U106+Cons_San_L23!U106</f>
        <v>0</v>
      </c>
      <c r="V106" s="758">
        <f>+Cons_San!V106+Cons_San_L23!V106</f>
        <v>0</v>
      </c>
      <c r="W106" s="758">
        <f>+Cons_San!W106+Cons_San_L23!W106</f>
        <v>0</v>
      </c>
      <c r="X106" s="758">
        <f>+Cons_San!X106+Cons_San_L23!X106</f>
        <v>0</v>
      </c>
      <c r="Y106" s="758">
        <f>+Cons_San!Y106+Cons_San_L23!Y106</f>
        <v>0</v>
      </c>
      <c r="Z106" s="758">
        <f>+Cons_San!Z106+Cons_San_L23!Z106</f>
        <v>0</v>
      </c>
      <c r="AA106" s="758">
        <f>+Cons_San!AA106+Cons_San_L23!AA106</f>
        <v>0</v>
      </c>
      <c r="AB106" s="758">
        <f>+Cons_San!AB106+Cons_San_L23!AB106</f>
        <v>0</v>
      </c>
      <c r="AC106" s="758">
        <f>+Cons_San!AC106+Cons_San_L23!AC106</f>
        <v>0</v>
      </c>
      <c r="AD106" s="758">
        <f>+Cons_San!AD106+Cons_San_L23!AD106</f>
        <v>0</v>
      </c>
      <c r="AE106" s="758">
        <f>+Cons_San!AE106+Cons_San_L23!AE106</f>
        <v>0</v>
      </c>
      <c r="AF106" s="758">
        <f>+Cons_San!AF106+Cons_San_L23!AF106</f>
        <v>0</v>
      </c>
      <c r="AG106" s="758">
        <f>+Cons_San!AG106+Cons_San_L23!AG106</f>
        <v>0</v>
      </c>
      <c r="AH106" s="758">
        <f>+Cons_San!AH106+Cons_San_L23!AH106</f>
        <v>0</v>
      </c>
      <c r="AI106" s="758">
        <f>+Cons_San!AI106+Cons_San_L23!AI106</f>
        <v>0</v>
      </c>
      <c r="AJ106" s="758">
        <f>+Cons_San!AJ106+Cons_San_L23!AJ106</f>
        <v>0</v>
      </c>
      <c r="AK106" s="758">
        <f>+Cons_San!AK106+Cons_San_L23!AK106</f>
        <v>0</v>
      </c>
      <c r="AL106" s="758">
        <f>+Cons_San!AL106+Cons_San_L23!AL106</f>
        <v>0</v>
      </c>
      <c r="AM106" s="758">
        <f>+Cons_San!AM106+Cons_San_L23!AM106</f>
        <v>0</v>
      </c>
      <c r="AN106" s="758">
        <f>+Cons_San!AN106+Cons_San_L23!AN106</f>
        <v>0</v>
      </c>
      <c r="AO106" s="758">
        <f>+Cons_San!AO106+Cons_San_L23!AO106</f>
        <v>0</v>
      </c>
      <c r="AP106" s="758">
        <f>+Cons_San!AP106+Cons_San_L23!AP106</f>
        <v>0</v>
      </c>
      <c r="AQ106" s="758">
        <f>+Cons_San!AQ106+Cons_San_L23!AQ106</f>
        <v>0</v>
      </c>
      <c r="AR106" s="758">
        <f>+Cons_San!AR106+Cons_San_L23!AR106</f>
        <v>0</v>
      </c>
      <c r="AS106" s="758">
        <f>+Cons_San!AS106+Cons_San_L23!AS106</f>
        <v>0</v>
      </c>
      <c r="AT106" s="758">
        <f>+Cons_San!AT106+Cons_San_L23!AT106</f>
        <v>0</v>
      </c>
      <c r="AU106" s="758">
        <f>+Cons_San!AU106+Cons_San_L23!AU106</f>
        <v>0</v>
      </c>
      <c r="AV106" s="758">
        <f>+Cons_San!AV106+Cons_San_L23!AV106</f>
        <v>0</v>
      </c>
      <c r="AW106" s="758">
        <f>+Cons_San!AW106+Cons_San_L23!AW106</f>
        <v>0</v>
      </c>
    </row>
    <row r="107" spans="1:49" ht="15.75" customHeight="1">
      <c r="A107" s="335"/>
      <c r="B107" s="32" t="s">
        <v>4936</v>
      </c>
      <c r="C107" s="32"/>
      <c r="D107" s="999"/>
      <c r="E107" s="982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98">
        <f ca="1">SUMIF(Codifica_CE!$D$2:$U$1241,$A108,Codifica_CE!$T$2:$T$1241)</f>
        <v>0</v>
      </c>
      <c r="E108" s="981">
        <f>SUM(H108:AW108)</f>
        <v>0</v>
      </c>
      <c r="F108" s="37" t="str">
        <f>Info!$B$2</f>
        <v>323</v>
      </c>
      <c r="G108" s="490"/>
      <c r="H108" s="758">
        <f>+Cons_San!H108+Cons_San_L23!H108</f>
        <v>0</v>
      </c>
      <c r="I108" s="758">
        <f>+Cons_San!I108+Cons_San_L23!I108</f>
        <v>0</v>
      </c>
      <c r="J108" s="758">
        <f>+Cons_San!J108+Cons_San_L23!J108</f>
        <v>0</v>
      </c>
      <c r="K108" s="758">
        <f>+Cons_San!K108+Cons_San_L23!K108</f>
        <v>0</v>
      </c>
      <c r="L108" s="758">
        <f>+Cons_San!L108+Cons_San_L23!L108</f>
        <v>0</v>
      </c>
      <c r="M108" s="758">
        <f>+Cons_San!M108+Cons_San_L23!M108</f>
        <v>0</v>
      </c>
      <c r="N108" s="758">
        <f>+Cons_San!N108+Cons_San_L23!N108</f>
        <v>0</v>
      </c>
      <c r="O108" s="758">
        <f>+Cons_San!O108+Cons_San_L23!O108</f>
        <v>0</v>
      </c>
      <c r="P108" s="758">
        <f>+Cons_San!P108+Cons_San_L23!P108</f>
        <v>0</v>
      </c>
      <c r="Q108" s="758">
        <f>+Cons_San!Q108+Cons_San_L23!Q108</f>
        <v>0</v>
      </c>
      <c r="R108" s="758">
        <f>+Cons_San!R108+Cons_San_L23!R108</f>
        <v>0</v>
      </c>
      <c r="S108" s="758">
        <f>+Cons_San!S108+Cons_San_L23!S108</f>
        <v>0</v>
      </c>
      <c r="T108" s="758">
        <f>+Cons_San!T108+Cons_San_L23!T108</f>
        <v>0</v>
      </c>
      <c r="U108" s="758">
        <f>+Cons_San!U108+Cons_San_L23!U108</f>
        <v>0</v>
      </c>
      <c r="V108" s="758">
        <f>+Cons_San!V108+Cons_San_L23!V108</f>
        <v>0</v>
      </c>
      <c r="W108" s="758">
        <f>+Cons_San!W108+Cons_San_L23!W108</f>
        <v>0</v>
      </c>
      <c r="X108" s="758">
        <f>+Cons_San!X108+Cons_San_L23!X108</f>
        <v>0</v>
      </c>
      <c r="Y108" s="758">
        <f>+Cons_San!Y108+Cons_San_L23!Y108</f>
        <v>0</v>
      </c>
      <c r="Z108" s="758">
        <f>+Cons_San!Z108+Cons_San_L23!Z108</f>
        <v>0</v>
      </c>
      <c r="AA108" s="758">
        <f>+Cons_San!AA108+Cons_San_L23!AA108</f>
        <v>0</v>
      </c>
      <c r="AB108" s="758">
        <f>+Cons_San!AB108+Cons_San_L23!AB108</f>
        <v>0</v>
      </c>
      <c r="AC108" s="758">
        <f>+Cons_San!AC108+Cons_San_L23!AC108</f>
        <v>0</v>
      </c>
      <c r="AD108" s="758">
        <f>+Cons_San!AD108+Cons_San_L23!AD108</f>
        <v>0</v>
      </c>
      <c r="AE108" s="758">
        <f>+Cons_San!AE108+Cons_San_L23!AE108</f>
        <v>0</v>
      </c>
      <c r="AF108" s="758">
        <f>+Cons_San!AF108+Cons_San_L23!AF108</f>
        <v>0</v>
      </c>
      <c r="AG108" s="758">
        <f>+Cons_San!AG108+Cons_San_L23!AG108</f>
        <v>0</v>
      </c>
      <c r="AH108" s="758">
        <f>+Cons_San!AH108+Cons_San_L23!AH108</f>
        <v>0</v>
      </c>
      <c r="AI108" s="758">
        <f>+Cons_San!AI108+Cons_San_L23!AI108</f>
        <v>0</v>
      </c>
      <c r="AJ108" s="758">
        <f>+Cons_San!AJ108+Cons_San_L23!AJ108</f>
        <v>0</v>
      </c>
      <c r="AK108" s="758">
        <f>+Cons_San!AK108+Cons_San_L23!AK108</f>
        <v>0</v>
      </c>
      <c r="AL108" s="758">
        <f>+Cons_San!AL108+Cons_San_L23!AL108</f>
        <v>0</v>
      </c>
      <c r="AM108" s="758">
        <f>+Cons_San!AM108+Cons_San_L23!AM108</f>
        <v>0</v>
      </c>
      <c r="AN108" s="758">
        <f>+Cons_San!AN108+Cons_San_L23!AN108</f>
        <v>0</v>
      </c>
      <c r="AO108" s="758">
        <f>+Cons_San!AO108+Cons_San_L23!AO108</f>
        <v>0</v>
      </c>
      <c r="AP108" s="758">
        <f>+Cons_San!AP108+Cons_San_L23!AP108</f>
        <v>0</v>
      </c>
      <c r="AQ108" s="758">
        <f>+Cons_San!AQ108+Cons_San_L23!AQ108</f>
        <v>0</v>
      </c>
      <c r="AR108" s="758">
        <f>+Cons_San!AR108+Cons_San_L23!AR108</f>
        <v>0</v>
      </c>
      <c r="AS108" s="758">
        <f>+Cons_San!AS108+Cons_San_L23!AS108</f>
        <v>0</v>
      </c>
      <c r="AT108" s="758">
        <f>+Cons_San!AT108+Cons_San_L23!AT108</f>
        <v>0</v>
      </c>
      <c r="AU108" s="758">
        <f>+Cons_San!AU108+Cons_San_L23!AU108</f>
        <v>0</v>
      </c>
      <c r="AV108" s="758">
        <f>+Cons_San!AV108+Cons_San_L23!AV108</f>
        <v>0</v>
      </c>
      <c r="AW108" s="758">
        <f>+Cons_San!AW108+Cons_San_L23!AW108</f>
        <v>0</v>
      </c>
    </row>
    <row r="109" spans="1:49" ht="15.75" customHeight="1">
      <c r="A109" s="335"/>
      <c r="B109" s="32" t="s">
        <v>4937</v>
      </c>
      <c r="C109" s="32"/>
      <c r="D109" s="999"/>
      <c r="E109" s="982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98">
        <f ca="1">SUMIF(Codifica_CE!$D$2:$U$1241,$A110,Codifica_CE!$T$2:$T$1241)</f>
        <v>0</v>
      </c>
      <c r="E110" s="981">
        <f>SUM(H110:AW110)</f>
        <v>0</v>
      </c>
      <c r="F110" s="37" t="str">
        <f>Info!$B$2</f>
        <v>323</v>
      </c>
      <c r="G110" s="490"/>
      <c r="H110" s="758">
        <f>+Cons_San!H110+Cons_San_L23!H110</f>
        <v>0</v>
      </c>
      <c r="I110" s="758">
        <f>+Cons_San!I110+Cons_San_L23!I110</f>
        <v>0</v>
      </c>
      <c r="J110" s="758">
        <f>+Cons_San!J110+Cons_San_L23!J110</f>
        <v>0</v>
      </c>
      <c r="K110" s="758">
        <f>+Cons_San!K110+Cons_San_L23!K110</f>
        <v>0</v>
      </c>
      <c r="L110" s="758">
        <f>+Cons_San!L110+Cons_San_L23!L110</f>
        <v>0</v>
      </c>
      <c r="M110" s="758">
        <f>+Cons_San!M110+Cons_San_L23!M110</f>
        <v>0</v>
      </c>
      <c r="N110" s="758">
        <f>+Cons_San!N110+Cons_San_L23!N110</f>
        <v>0</v>
      </c>
      <c r="O110" s="758">
        <f>+Cons_San!O110+Cons_San_L23!O110</f>
        <v>0</v>
      </c>
      <c r="P110" s="758">
        <f>+Cons_San!P110+Cons_San_L23!P110</f>
        <v>0</v>
      </c>
      <c r="Q110" s="758">
        <f>+Cons_San!Q110+Cons_San_L23!Q110</f>
        <v>0</v>
      </c>
      <c r="R110" s="758">
        <f>+Cons_San!R110+Cons_San_L23!R110</f>
        <v>0</v>
      </c>
      <c r="S110" s="758">
        <f>+Cons_San!S110+Cons_San_L23!S110</f>
        <v>0</v>
      </c>
      <c r="T110" s="758">
        <f>+Cons_San!T110+Cons_San_L23!T110</f>
        <v>0</v>
      </c>
      <c r="U110" s="758">
        <f>+Cons_San!U110+Cons_San_L23!U110</f>
        <v>0</v>
      </c>
      <c r="V110" s="758">
        <f>+Cons_San!V110+Cons_San_L23!V110</f>
        <v>0</v>
      </c>
      <c r="W110" s="758">
        <f>+Cons_San!W110+Cons_San_L23!W110</f>
        <v>0</v>
      </c>
      <c r="X110" s="758">
        <f>+Cons_San!X110+Cons_San_L23!X110</f>
        <v>0</v>
      </c>
      <c r="Y110" s="758">
        <f>+Cons_San!Y110+Cons_San_L23!Y110</f>
        <v>0</v>
      </c>
      <c r="Z110" s="758">
        <f>+Cons_San!Z110+Cons_San_L23!Z110</f>
        <v>0</v>
      </c>
      <c r="AA110" s="758">
        <f>+Cons_San!AA110+Cons_San_L23!AA110</f>
        <v>0</v>
      </c>
      <c r="AB110" s="758">
        <f>+Cons_San!AB110+Cons_San_L23!AB110</f>
        <v>0</v>
      </c>
      <c r="AC110" s="758">
        <f>+Cons_San!AC110+Cons_San_L23!AC110</f>
        <v>0</v>
      </c>
      <c r="AD110" s="758">
        <f>+Cons_San!AD110+Cons_San_L23!AD110</f>
        <v>0</v>
      </c>
      <c r="AE110" s="758">
        <f>+Cons_San!AE110+Cons_San_L23!AE110</f>
        <v>0</v>
      </c>
      <c r="AF110" s="758">
        <f>+Cons_San!AF110+Cons_San_L23!AF110</f>
        <v>0</v>
      </c>
      <c r="AG110" s="758">
        <f>+Cons_San!AG110+Cons_San_L23!AG110</f>
        <v>0</v>
      </c>
      <c r="AH110" s="758">
        <f>+Cons_San!AH110+Cons_San_L23!AH110</f>
        <v>0</v>
      </c>
      <c r="AI110" s="758">
        <f>+Cons_San!AI110+Cons_San_L23!AI110</f>
        <v>0</v>
      </c>
      <c r="AJ110" s="758">
        <f>+Cons_San!AJ110+Cons_San_L23!AJ110</f>
        <v>0</v>
      </c>
      <c r="AK110" s="758">
        <f>+Cons_San!AK110+Cons_San_L23!AK110</f>
        <v>0</v>
      </c>
      <c r="AL110" s="758">
        <f>+Cons_San!AL110+Cons_San_L23!AL110</f>
        <v>0</v>
      </c>
      <c r="AM110" s="758">
        <f>+Cons_San!AM110+Cons_San_L23!AM110</f>
        <v>0</v>
      </c>
      <c r="AN110" s="758">
        <f>+Cons_San!AN110+Cons_San_L23!AN110</f>
        <v>0</v>
      </c>
      <c r="AO110" s="758">
        <f>+Cons_San!AO110+Cons_San_L23!AO110</f>
        <v>0</v>
      </c>
      <c r="AP110" s="758">
        <f>+Cons_San!AP110+Cons_San_L23!AP110</f>
        <v>0</v>
      </c>
      <c r="AQ110" s="758">
        <f>+Cons_San!AQ110+Cons_San_L23!AQ110</f>
        <v>0</v>
      </c>
      <c r="AR110" s="758">
        <f>+Cons_San!AR110+Cons_San_L23!AR110</f>
        <v>0</v>
      </c>
      <c r="AS110" s="758">
        <f>+Cons_San!AS110+Cons_San_L23!AS110</f>
        <v>0</v>
      </c>
      <c r="AT110" s="758">
        <f>+Cons_San!AT110+Cons_San_L23!AT110</f>
        <v>0</v>
      </c>
      <c r="AU110" s="758">
        <f>+Cons_San!AU110+Cons_San_L23!AU110</f>
        <v>0</v>
      </c>
      <c r="AV110" s="758">
        <f>+Cons_San!AV110+Cons_San_L23!AV110</f>
        <v>0</v>
      </c>
      <c r="AW110" s="758">
        <f>+Cons_San!AW110+Cons_San_L23!AW110</f>
        <v>0</v>
      </c>
    </row>
    <row r="111" spans="1:49" ht="15.75" customHeight="1">
      <c r="A111" s="335"/>
      <c r="B111" s="32" t="s">
        <v>4938</v>
      </c>
      <c r="C111" s="32"/>
      <c r="D111" s="999"/>
      <c r="E111" s="982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15.75" customHeight="1">
      <c r="A112" s="478" t="s">
        <v>2593</v>
      </c>
      <c r="B112" s="479" t="s">
        <v>2594</v>
      </c>
      <c r="C112" s="480" t="s">
        <v>4904</v>
      </c>
      <c r="D112" s="998">
        <f ca="1">SUMIF(Codifica_CE!$D$2:$U$1241,$A112,Codifica_CE!$T$2:$T$1241)</f>
        <v>77</v>
      </c>
      <c r="E112" s="981">
        <f>SUM(H112:AW112)</f>
        <v>77</v>
      </c>
      <c r="F112" s="37" t="str">
        <f>Info!$B$2</f>
        <v>323</v>
      </c>
      <c r="G112" s="490"/>
      <c r="H112" s="758">
        <f>+Cons_San!H112+Cons_San_L23!H112</f>
        <v>0</v>
      </c>
      <c r="I112" s="758">
        <f>+Cons_San!I112+Cons_San_L23!I112</f>
        <v>0</v>
      </c>
      <c r="J112" s="758">
        <f>+Cons_San!J112+Cons_San_L23!J112</f>
        <v>0</v>
      </c>
      <c r="K112" s="758">
        <f>+Cons_San!K112+Cons_San_L23!K112</f>
        <v>38</v>
      </c>
      <c r="L112" s="758">
        <f>+Cons_San!L112+Cons_San_L23!L112</f>
        <v>0</v>
      </c>
      <c r="M112" s="758">
        <f>+Cons_San!M112+Cons_San_L23!M112</f>
        <v>0</v>
      </c>
      <c r="N112" s="758">
        <f>+Cons_San!N112+Cons_San_L23!N112</f>
        <v>0</v>
      </c>
      <c r="O112" s="758">
        <f>+Cons_San!O112+Cons_San_L23!O112</f>
        <v>0</v>
      </c>
      <c r="P112" s="758">
        <f>+Cons_San!P112+Cons_San_L23!P112</f>
        <v>0</v>
      </c>
      <c r="Q112" s="758">
        <f>+Cons_San!Q112+Cons_San_L23!Q112</f>
        <v>0</v>
      </c>
      <c r="R112" s="758">
        <f>+Cons_San!R112+Cons_San_L23!R112</f>
        <v>0</v>
      </c>
      <c r="S112" s="758">
        <f>+Cons_San!S112+Cons_San_L23!S112</f>
        <v>0</v>
      </c>
      <c r="T112" s="758">
        <f>+Cons_San!T112+Cons_San_L23!T112</f>
        <v>0</v>
      </c>
      <c r="U112" s="758">
        <f>+Cons_San!U112+Cons_San_L23!U112</f>
        <v>0</v>
      </c>
      <c r="V112" s="758">
        <f>+Cons_San!V112+Cons_San_L23!V112</f>
        <v>0</v>
      </c>
      <c r="W112" s="758">
        <f>+Cons_San!W112+Cons_San_L23!W112</f>
        <v>0</v>
      </c>
      <c r="X112" s="758">
        <f>+Cons_San!X112+Cons_San_L23!X112</f>
        <v>0</v>
      </c>
      <c r="Y112" s="758">
        <f>+Cons_San!Y112+Cons_San_L23!Y112</f>
        <v>0</v>
      </c>
      <c r="Z112" s="758">
        <f>+Cons_San!Z112+Cons_San_L23!Z112</f>
        <v>0</v>
      </c>
      <c r="AA112" s="758">
        <f>+Cons_San!AA112+Cons_San_L23!AA112</f>
        <v>0</v>
      </c>
      <c r="AB112" s="758">
        <f>+Cons_San!AB112+Cons_San_L23!AB112</f>
        <v>39</v>
      </c>
      <c r="AC112" s="758">
        <f>+Cons_San!AC112+Cons_San_L23!AC112</f>
        <v>0</v>
      </c>
      <c r="AD112" s="758">
        <f>+Cons_San!AD112+Cons_San_L23!AD112</f>
        <v>0</v>
      </c>
      <c r="AE112" s="758">
        <f>+Cons_San!AE112+Cons_San_L23!AE112</f>
        <v>0</v>
      </c>
      <c r="AF112" s="758">
        <f>+Cons_San!AF112+Cons_San_L23!AF112</f>
        <v>0</v>
      </c>
      <c r="AG112" s="758">
        <f>+Cons_San!AG112+Cons_San_L23!AG112</f>
        <v>0</v>
      </c>
      <c r="AH112" s="758">
        <f>+Cons_San!AH112+Cons_San_L23!AH112</f>
        <v>0</v>
      </c>
      <c r="AI112" s="758">
        <f>+Cons_San!AI112+Cons_San_L23!AI112</f>
        <v>0</v>
      </c>
      <c r="AJ112" s="758">
        <f>+Cons_San!AJ112+Cons_San_L23!AJ112</f>
        <v>0</v>
      </c>
      <c r="AK112" s="758">
        <f>+Cons_San!AK112+Cons_San_L23!AK112</f>
        <v>0</v>
      </c>
      <c r="AL112" s="758">
        <f>+Cons_San!AL112+Cons_San_L23!AL112</f>
        <v>0</v>
      </c>
      <c r="AM112" s="758">
        <f>+Cons_San!AM112+Cons_San_L23!AM112</f>
        <v>0</v>
      </c>
      <c r="AN112" s="758">
        <f>+Cons_San!AN112+Cons_San_L23!AN112</f>
        <v>0</v>
      </c>
      <c r="AO112" s="758">
        <f>+Cons_San!AO112+Cons_San_L23!AO112</f>
        <v>0</v>
      </c>
      <c r="AP112" s="758">
        <f>+Cons_San!AP112+Cons_San_L23!AP112</f>
        <v>0</v>
      </c>
      <c r="AQ112" s="758">
        <f>+Cons_San!AQ112+Cons_San_L23!AQ112</f>
        <v>0</v>
      </c>
      <c r="AR112" s="758">
        <f>+Cons_San!AR112+Cons_San_L23!AR112</f>
        <v>0</v>
      </c>
      <c r="AS112" s="758">
        <f>+Cons_San!AS112+Cons_San_L23!AS112</f>
        <v>0</v>
      </c>
      <c r="AT112" s="758">
        <f>+Cons_San!AT112+Cons_San_L23!AT112</f>
        <v>0</v>
      </c>
      <c r="AU112" s="758">
        <f>+Cons_San!AU112+Cons_San_L23!AU112</f>
        <v>0</v>
      </c>
      <c r="AV112" s="758">
        <f>+Cons_San!AV112+Cons_San_L23!AV112</f>
        <v>0</v>
      </c>
      <c r="AW112" s="758">
        <f>+Cons_San!AW112+Cons_San_L23!AW112</f>
        <v>0</v>
      </c>
    </row>
    <row r="113" spans="1:49" ht="15.75" customHeight="1">
      <c r="A113" s="478" t="s">
        <v>2597</v>
      </c>
      <c r="B113" s="479" t="s">
        <v>2598</v>
      </c>
      <c r="C113" s="480" t="s">
        <v>4904</v>
      </c>
      <c r="D113" s="998">
        <f ca="1">SUMIF(Codifica_CE!$D$2:$U$1241,$A113,Codifica_CE!$T$2:$T$1241)</f>
        <v>0</v>
      </c>
      <c r="E113" s="981">
        <f>SUM(H113:AW113)</f>
        <v>0</v>
      </c>
      <c r="F113" s="37" t="str">
        <f>Info!$B$2</f>
        <v>323</v>
      </c>
      <c r="G113" s="490"/>
      <c r="H113" s="758">
        <f>+Cons_San!H113+Cons_San_L23!H113</f>
        <v>0</v>
      </c>
      <c r="I113" s="758">
        <f>+Cons_San!I113+Cons_San_L23!I113</f>
        <v>0</v>
      </c>
      <c r="J113" s="758">
        <f>+Cons_San!J113+Cons_San_L23!J113</f>
        <v>0</v>
      </c>
      <c r="K113" s="758">
        <f>+Cons_San!K113+Cons_San_L23!K113</f>
        <v>0</v>
      </c>
      <c r="L113" s="758">
        <f>+Cons_San!L113+Cons_San_L23!L113</f>
        <v>0</v>
      </c>
      <c r="M113" s="758">
        <f>+Cons_San!M113+Cons_San_L23!M113</f>
        <v>0</v>
      </c>
      <c r="N113" s="758">
        <f>+Cons_San!N113+Cons_San_L23!N113</f>
        <v>0</v>
      </c>
      <c r="O113" s="758">
        <f>+Cons_San!O113+Cons_San_L23!O113</f>
        <v>0</v>
      </c>
      <c r="P113" s="758">
        <f>+Cons_San!P113+Cons_San_L23!P113</f>
        <v>0</v>
      </c>
      <c r="Q113" s="758">
        <f>+Cons_San!Q113+Cons_San_L23!Q113</f>
        <v>0</v>
      </c>
      <c r="R113" s="758">
        <f>+Cons_San!R113+Cons_San_L23!R113</f>
        <v>0</v>
      </c>
      <c r="S113" s="758">
        <f>+Cons_San!S113+Cons_San_L23!S113</f>
        <v>0</v>
      </c>
      <c r="T113" s="758">
        <f>+Cons_San!T113+Cons_San_L23!T113</f>
        <v>0</v>
      </c>
      <c r="U113" s="758">
        <f>+Cons_San!U113+Cons_San_L23!U113</f>
        <v>0</v>
      </c>
      <c r="V113" s="758">
        <f>+Cons_San!V113+Cons_San_L23!V113</f>
        <v>0</v>
      </c>
      <c r="W113" s="758">
        <f>+Cons_San!W113+Cons_San_L23!W113</f>
        <v>0</v>
      </c>
      <c r="X113" s="758">
        <f>+Cons_San!X113+Cons_San_L23!X113</f>
        <v>0</v>
      </c>
      <c r="Y113" s="758">
        <f>+Cons_San!Y113+Cons_San_L23!Y113</f>
        <v>0</v>
      </c>
      <c r="Z113" s="758">
        <f>+Cons_San!Z113+Cons_San_L23!Z113</f>
        <v>0</v>
      </c>
      <c r="AA113" s="758">
        <f>+Cons_San!AA113+Cons_San_L23!AA113</f>
        <v>0</v>
      </c>
      <c r="AB113" s="758">
        <f>+Cons_San!AB113+Cons_San_L23!AB113</f>
        <v>0</v>
      </c>
      <c r="AC113" s="758">
        <f>+Cons_San!AC113+Cons_San_L23!AC113</f>
        <v>0</v>
      </c>
      <c r="AD113" s="758">
        <f>+Cons_San!AD113+Cons_San_L23!AD113</f>
        <v>0</v>
      </c>
      <c r="AE113" s="758">
        <f>+Cons_San!AE113+Cons_San_L23!AE113</f>
        <v>0</v>
      </c>
      <c r="AF113" s="758">
        <f>+Cons_San!AF113+Cons_San_L23!AF113</f>
        <v>0</v>
      </c>
      <c r="AG113" s="758">
        <f>+Cons_San!AG113+Cons_San_L23!AG113</f>
        <v>0</v>
      </c>
      <c r="AH113" s="758">
        <f>+Cons_San!AH113+Cons_San_L23!AH113</f>
        <v>0</v>
      </c>
      <c r="AI113" s="758">
        <f>+Cons_San!AI113+Cons_San_L23!AI113</f>
        <v>0</v>
      </c>
      <c r="AJ113" s="758">
        <f>+Cons_San!AJ113+Cons_San_L23!AJ113</f>
        <v>0</v>
      </c>
      <c r="AK113" s="758">
        <f>+Cons_San!AK113+Cons_San_L23!AK113</f>
        <v>0</v>
      </c>
      <c r="AL113" s="758">
        <f>+Cons_San!AL113+Cons_San_L23!AL113</f>
        <v>0</v>
      </c>
      <c r="AM113" s="758">
        <f>+Cons_San!AM113+Cons_San_L23!AM113</f>
        <v>0</v>
      </c>
      <c r="AN113" s="758">
        <f>+Cons_San!AN113+Cons_San_L23!AN113</f>
        <v>0</v>
      </c>
      <c r="AO113" s="758">
        <f>+Cons_San!AO113+Cons_San_L23!AO113</f>
        <v>0</v>
      </c>
      <c r="AP113" s="758">
        <f>+Cons_San!AP113+Cons_San_L23!AP113</f>
        <v>0</v>
      </c>
      <c r="AQ113" s="758">
        <f>+Cons_San!AQ113+Cons_San_L23!AQ113</f>
        <v>0</v>
      </c>
      <c r="AR113" s="758">
        <f>+Cons_San!AR113+Cons_San_L23!AR113</f>
        <v>0</v>
      </c>
      <c r="AS113" s="758">
        <f>+Cons_San!AS113+Cons_San_L23!AS113</f>
        <v>0</v>
      </c>
      <c r="AT113" s="758">
        <f>+Cons_San!AT113+Cons_San_L23!AT113</f>
        <v>0</v>
      </c>
      <c r="AU113" s="758">
        <f>+Cons_San!AU113+Cons_San_L23!AU113</f>
        <v>0</v>
      </c>
      <c r="AV113" s="758">
        <f>+Cons_San!AV113+Cons_San_L23!AV113</f>
        <v>0</v>
      </c>
      <c r="AW113" s="758">
        <f>+Cons_San!AW113+Cons_San_L23!AW113</f>
        <v>0</v>
      </c>
    </row>
    <row r="114" spans="1:49" ht="15.75" customHeight="1">
      <c r="A114" s="478" t="s">
        <v>2601</v>
      </c>
      <c r="B114" s="479" t="s">
        <v>2602</v>
      </c>
      <c r="C114" s="480" t="s">
        <v>4904</v>
      </c>
      <c r="D114" s="998">
        <f ca="1">SUMIF(Codifica_CE!$D$2:$U$1241,$A114,Codifica_CE!$T$2:$T$1241)</f>
        <v>0</v>
      </c>
      <c r="E114" s="981">
        <f>SUM(H114:AW114)</f>
        <v>0</v>
      </c>
      <c r="F114" s="37" t="str">
        <f>Info!$B$2</f>
        <v>323</v>
      </c>
      <c r="G114" s="490"/>
      <c r="H114" s="758">
        <f>+Cons_San!H114+Cons_San_L23!H114</f>
        <v>0</v>
      </c>
      <c r="I114" s="758">
        <f>+Cons_San!I114+Cons_San_L23!I114</f>
        <v>0</v>
      </c>
      <c r="J114" s="758">
        <f>+Cons_San!J114+Cons_San_L23!J114</f>
        <v>0</v>
      </c>
      <c r="K114" s="758">
        <f>+Cons_San!K114+Cons_San_L23!K114</f>
        <v>0</v>
      </c>
      <c r="L114" s="758">
        <f>+Cons_San!L114+Cons_San_L23!L114</f>
        <v>0</v>
      </c>
      <c r="M114" s="758">
        <f>+Cons_San!M114+Cons_San_L23!M114</f>
        <v>0</v>
      </c>
      <c r="N114" s="758">
        <f>+Cons_San!N114+Cons_San_L23!N114</f>
        <v>0</v>
      </c>
      <c r="O114" s="758">
        <f>+Cons_San!O114+Cons_San_L23!O114</f>
        <v>0</v>
      </c>
      <c r="P114" s="758">
        <f>+Cons_San!P114+Cons_San_L23!P114</f>
        <v>0</v>
      </c>
      <c r="Q114" s="758">
        <f>+Cons_San!Q114+Cons_San_L23!Q114</f>
        <v>0</v>
      </c>
      <c r="R114" s="758">
        <f>+Cons_San!R114+Cons_San_L23!R114</f>
        <v>0</v>
      </c>
      <c r="S114" s="758">
        <f>+Cons_San!S114+Cons_San_L23!S114</f>
        <v>0</v>
      </c>
      <c r="T114" s="758">
        <f>+Cons_San!T114+Cons_San_L23!T114</f>
        <v>0</v>
      </c>
      <c r="U114" s="758">
        <f>+Cons_San!U114+Cons_San_L23!U114</f>
        <v>0</v>
      </c>
      <c r="V114" s="758">
        <f>+Cons_San!V114+Cons_San_L23!V114</f>
        <v>0</v>
      </c>
      <c r="W114" s="758">
        <f>+Cons_San!W114+Cons_San_L23!W114</f>
        <v>0</v>
      </c>
      <c r="X114" s="758">
        <f>+Cons_San!X114+Cons_San_L23!X114</f>
        <v>0</v>
      </c>
      <c r="Y114" s="758">
        <f>+Cons_San!Y114+Cons_San_L23!Y114</f>
        <v>0</v>
      </c>
      <c r="Z114" s="758">
        <f>+Cons_San!Z114+Cons_San_L23!Z114</f>
        <v>0</v>
      </c>
      <c r="AA114" s="758">
        <f>+Cons_San!AA114+Cons_San_L23!AA114</f>
        <v>0</v>
      </c>
      <c r="AB114" s="758">
        <f>+Cons_San!AB114+Cons_San_L23!AB114</f>
        <v>0</v>
      </c>
      <c r="AC114" s="758">
        <f>+Cons_San!AC114+Cons_San_L23!AC114</f>
        <v>0</v>
      </c>
      <c r="AD114" s="758">
        <f>+Cons_San!AD114+Cons_San_L23!AD114</f>
        <v>0</v>
      </c>
      <c r="AE114" s="758">
        <f>+Cons_San!AE114+Cons_San_L23!AE114</f>
        <v>0</v>
      </c>
      <c r="AF114" s="758">
        <f>+Cons_San!AF114+Cons_San_L23!AF114</f>
        <v>0</v>
      </c>
      <c r="AG114" s="758">
        <f>+Cons_San!AG114+Cons_San_L23!AG114</f>
        <v>0</v>
      </c>
      <c r="AH114" s="758">
        <f>+Cons_San!AH114+Cons_San_L23!AH114</f>
        <v>0</v>
      </c>
      <c r="AI114" s="758">
        <f>+Cons_San!AI114+Cons_San_L23!AI114</f>
        <v>0</v>
      </c>
      <c r="AJ114" s="758">
        <f>+Cons_San!AJ114+Cons_San_L23!AJ114</f>
        <v>0</v>
      </c>
      <c r="AK114" s="758">
        <f>+Cons_San!AK114+Cons_San_L23!AK114</f>
        <v>0</v>
      </c>
      <c r="AL114" s="758">
        <f>+Cons_San!AL114+Cons_San_L23!AL114</f>
        <v>0</v>
      </c>
      <c r="AM114" s="758">
        <f>+Cons_San!AM114+Cons_San_L23!AM114</f>
        <v>0</v>
      </c>
      <c r="AN114" s="758">
        <f>+Cons_San!AN114+Cons_San_L23!AN114</f>
        <v>0</v>
      </c>
      <c r="AO114" s="758">
        <f>+Cons_San!AO114+Cons_San_L23!AO114</f>
        <v>0</v>
      </c>
      <c r="AP114" s="758">
        <f>+Cons_San!AP114+Cons_San_L23!AP114</f>
        <v>0</v>
      </c>
      <c r="AQ114" s="758">
        <f>+Cons_San!AQ114+Cons_San_L23!AQ114</f>
        <v>0</v>
      </c>
      <c r="AR114" s="758">
        <f>+Cons_San!AR114+Cons_San_L23!AR114</f>
        <v>0</v>
      </c>
      <c r="AS114" s="758">
        <f>+Cons_San!AS114+Cons_San_L23!AS114</f>
        <v>0</v>
      </c>
      <c r="AT114" s="758">
        <f>+Cons_San!AT114+Cons_San_L23!AT114</f>
        <v>0</v>
      </c>
      <c r="AU114" s="758">
        <f>+Cons_San!AU114+Cons_San_L23!AU114</f>
        <v>0</v>
      </c>
      <c r="AV114" s="758">
        <f>+Cons_San!AV114+Cons_San_L23!AV114</f>
        <v>0</v>
      </c>
      <c r="AW114" s="758">
        <f>+Cons_San!AW114+Cons_San_L23!AW114</f>
        <v>0</v>
      </c>
    </row>
    <row r="115" spans="1:49" ht="14.25">
      <c r="A115" s="336" t="s">
        <v>2606</v>
      </c>
      <c r="B115" s="35" t="s">
        <v>2607</v>
      </c>
      <c r="C115" s="36" t="s">
        <v>4904</v>
      </c>
      <c r="D115" s="998">
        <f ca="1">SUMIF(Codifica_CE!$D$2:$U$1241,$A115,Codifica_CE!$T$2:$T$1241)</f>
        <v>0</v>
      </c>
      <c r="E115" s="981">
        <f>SUM(H115:AW115)</f>
        <v>0</v>
      </c>
      <c r="F115" s="37" t="str">
        <f>Info!$B$2</f>
        <v>323</v>
      </c>
      <c r="G115" s="490"/>
      <c r="H115" s="758">
        <f>+Cons_San!H115+Cons_San_L23!H115</f>
        <v>0</v>
      </c>
      <c r="I115" s="758">
        <f>+Cons_San!I115+Cons_San_L23!I115</f>
        <v>0</v>
      </c>
      <c r="J115" s="758">
        <f>+Cons_San!J115+Cons_San_L23!J115</f>
        <v>0</v>
      </c>
      <c r="K115" s="758">
        <f>+Cons_San!K115+Cons_San_L23!K115</f>
        <v>0</v>
      </c>
      <c r="L115" s="758">
        <f>+Cons_San!L115+Cons_San_L23!L115</f>
        <v>0</v>
      </c>
      <c r="M115" s="758">
        <f>+Cons_San!M115+Cons_San_L23!M115</f>
        <v>0</v>
      </c>
      <c r="N115" s="758">
        <f>+Cons_San!N115+Cons_San_L23!N115</f>
        <v>0</v>
      </c>
      <c r="O115" s="758">
        <f>+Cons_San!O115+Cons_San_L23!O115</f>
        <v>0</v>
      </c>
      <c r="P115" s="758">
        <f>+Cons_San!P115+Cons_San_L23!P115</f>
        <v>0</v>
      </c>
      <c r="Q115" s="758">
        <f>+Cons_San!Q115+Cons_San_L23!Q115</f>
        <v>0</v>
      </c>
      <c r="R115" s="758">
        <f>+Cons_San!R115+Cons_San_L23!R115</f>
        <v>0</v>
      </c>
      <c r="S115" s="758">
        <f>+Cons_San!S115+Cons_San_L23!S115</f>
        <v>0</v>
      </c>
      <c r="T115" s="758">
        <f>+Cons_San!T115+Cons_San_L23!T115</f>
        <v>0</v>
      </c>
      <c r="U115" s="758">
        <f>+Cons_San!U115+Cons_San_L23!U115</f>
        <v>0</v>
      </c>
      <c r="V115" s="758">
        <f>+Cons_San!V115+Cons_San_L23!V115</f>
        <v>0</v>
      </c>
      <c r="W115" s="758">
        <f>+Cons_San!W115+Cons_San_L23!W115</f>
        <v>0</v>
      </c>
      <c r="X115" s="758">
        <f>+Cons_San!X115+Cons_San_L23!X115</f>
        <v>0</v>
      </c>
      <c r="Y115" s="758">
        <f>+Cons_San!Y115+Cons_San_L23!Y115</f>
        <v>0</v>
      </c>
      <c r="Z115" s="758">
        <f>+Cons_San!Z115+Cons_San_L23!Z115</f>
        <v>0</v>
      </c>
      <c r="AA115" s="758">
        <f>+Cons_San!AA115+Cons_San_L23!AA115</f>
        <v>0</v>
      </c>
      <c r="AB115" s="758">
        <f>+Cons_San!AB115+Cons_San_L23!AB115</f>
        <v>0</v>
      </c>
      <c r="AC115" s="758">
        <f>+Cons_San!AC115+Cons_San_L23!AC115</f>
        <v>0</v>
      </c>
      <c r="AD115" s="758">
        <f>+Cons_San!AD115+Cons_San_L23!AD115</f>
        <v>0</v>
      </c>
      <c r="AE115" s="758">
        <f>+Cons_San!AE115+Cons_San_L23!AE115</f>
        <v>0</v>
      </c>
      <c r="AF115" s="758">
        <f>+Cons_San!AF115+Cons_San_L23!AF115</f>
        <v>0</v>
      </c>
      <c r="AG115" s="758">
        <f>+Cons_San!AG115+Cons_San_L23!AG115</f>
        <v>0</v>
      </c>
      <c r="AH115" s="758">
        <f>+Cons_San!AH115+Cons_San_L23!AH115</f>
        <v>0</v>
      </c>
      <c r="AI115" s="758">
        <f>+Cons_San!AI115+Cons_San_L23!AI115</f>
        <v>0</v>
      </c>
      <c r="AJ115" s="758">
        <f>+Cons_San!AJ115+Cons_San_L23!AJ115</f>
        <v>0</v>
      </c>
      <c r="AK115" s="758">
        <f>+Cons_San!AK115+Cons_San_L23!AK115</f>
        <v>0</v>
      </c>
      <c r="AL115" s="758">
        <f>+Cons_San!AL115+Cons_San_L23!AL115</f>
        <v>0</v>
      </c>
      <c r="AM115" s="758">
        <f>+Cons_San!AM115+Cons_San_L23!AM115</f>
        <v>0</v>
      </c>
      <c r="AN115" s="758">
        <f>+Cons_San!AN115+Cons_San_L23!AN115</f>
        <v>0</v>
      </c>
      <c r="AO115" s="758">
        <f>+Cons_San!AO115+Cons_San_L23!AO115</f>
        <v>0</v>
      </c>
      <c r="AP115" s="758">
        <f>+Cons_San!AP115+Cons_San_L23!AP115</f>
        <v>0</v>
      </c>
      <c r="AQ115" s="758">
        <f>+Cons_San!AQ115+Cons_San_L23!AQ115</f>
        <v>0</v>
      </c>
      <c r="AR115" s="758">
        <f>+Cons_San!AR115+Cons_San_L23!AR115</f>
        <v>0</v>
      </c>
      <c r="AS115" s="758">
        <f>+Cons_San!AS115+Cons_San_L23!AS115</f>
        <v>0</v>
      </c>
      <c r="AT115" s="758">
        <f>+Cons_San!AT115+Cons_San_L23!AT115</f>
        <v>0</v>
      </c>
      <c r="AU115" s="758">
        <f>+Cons_San!AU115+Cons_San_L23!AU115</f>
        <v>0</v>
      </c>
      <c r="AV115" s="758">
        <f>+Cons_San!AV115+Cons_San_L23!AV115</f>
        <v>0</v>
      </c>
      <c r="AW115" s="758">
        <f>+Cons_San!AW115+Cons_San_L23!AW115</f>
        <v>0</v>
      </c>
    </row>
    <row r="116" spans="1:49">
      <c r="A116" s="729"/>
      <c r="B116" s="730" t="s">
        <v>4939</v>
      </c>
      <c r="C116" s="730"/>
      <c r="D116" s="1000"/>
      <c r="E116" s="983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98">
        <f ca="1">SUMIF(Codifica_CE!$D$2:$U$1241,$A117,Codifica_CE!$T$2:$T$1241)</f>
        <v>0</v>
      </c>
      <c r="E117" s="981">
        <f>SUM(H117:AW117)</f>
        <v>0</v>
      </c>
      <c r="F117" s="37" t="str">
        <f>Info!$B$2</f>
        <v>323</v>
      </c>
      <c r="G117" s="728"/>
      <c r="H117" s="758">
        <f>+Cons_San!H117+Cons_San_L23!H117</f>
        <v>0</v>
      </c>
      <c r="I117" s="758">
        <f>+Cons_San!I117+Cons_San_L23!I117</f>
        <v>0</v>
      </c>
      <c r="J117" s="758">
        <f>+Cons_San!J117+Cons_San_L23!J117</f>
        <v>0</v>
      </c>
      <c r="K117" s="758">
        <f>+Cons_San!K117+Cons_San_L23!K117</f>
        <v>0</v>
      </c>
      <c r="L117" s="758">
        <f>+Cons_San!L117+Cons_San_L23!L117</f>
        <v>0</v>
      </c>
      <c r="M117" s="758">
        <f>+Cons_San!M117+Cons_San_L23!M117</f>
        <v>0</v>
      </c>
      <c r="N117" s="758">
        <f>+Cons_San!N117+Cons_San_L23!N117</f>
        <v>0</v>
      </c>
      <c r="O117" s="758">
        <f>+Cons_San!O117+Cons_San_L23!O117</f>
        <v>0</v>
      </c>
      <c r="P117" s="758">
        <f>+Cons_San!P117+Cons_San_L23!P117</f>
        <v>0</v>
      </c>
      <c r="Q117" s="758">
        <f>+Cons_San!Q117+Cons_San_L23!Q117</f>
        <v>0</v>
      </c>
      <c r="R117" s="758">
        <f>+Cons_San!R117+Cons_San_L23!R117</f>
        <v>0</v>
      </c>
      <c r="S117" s="758">
        <f>+Cons_San!S117+Cons_San_L23!S117</f>
        <v>0</v>
      </c>
      <c r="T117" s="758">
        <f>+Cons_San!T117+Cons_San_L23!T117</f>
        <v>0</v>
      </c>
      <c r="U117" s="758">
        <f>+Cons_San!U117+Cons_San_L23!U117</f>
        <v>0</v>
      </c>
      <c r="V117" s="758">
        <f>+Cons_San!V117+Cons_San_L23!V117</f>
        <v>0</v>
      </c>
      <c r="W117" s="758">
        <f>+Cons_San!W117+Cons_San_L23!W117</f>
        <v>0</v>
      </c>
      <c r="X117" s="758">
        <f>+Cons_San!X117+Cons_San_L23!X117</f>
        <v>0</v>
      </c>
      <c r="Y117" s="758">
        <f>+Cons_San!Y117+Cons_San_L23!Y117</f>
        <v>0</v>
      </c>
      <c r="Z117" s="758">
        <f>+Cons_San!Z117+Cons_San_L23!Z117</f>
        <v>0</v>
      </c>
      <c r="AA117" s="758">
        <f>+Cons_San!AA117+Cons_San_L23!AA117</f>
        <v>0</v>
      </c>
      <c r="AB117" s="758">
        <f>+Cons_San!AB117+Cons_San_L23!AB117</f>
        <v>0</v>
      </c>
      <c r="AC117" s="758">
        <f>+Cons_San!AC117+Cons_San_L23!AC117</f>
        <v>0</v>
      </c>
      <c r="AD117" s="758">
        <f>+Cons_San!AD117+Cons_San_L23!AD117</f>
        <v>0</v>
      </c>
      <c r="AE117" s="758">
        <f>+Cons_San!AE117+Cons_San_L23!AE117</f>
        <v>0</v>
      </c>
      <c r="AF117" s="758">
        <f>+Cons_San!AF117+Cons_San_L23!AF117</f>
        <v>0</v>
      </c>
      <c r="AG117" s="758">
        <f>+Cons_San!AG117+Cons_San_L23!AG117</f>
        <v>0</v>
      </c>
      <c r="AH117" s="758">
        <f>+Cons_San!AH117+Cons_San_L23!AH117</f>
        <v>0</v>
      </c>
      <c r="AI117" s="758">
        <f>+Cons_San!AI117+Cons_San_L23!AI117</f>
        <v>0</v>
      </c>
      <c r="AJ117" s="758">
        <f>+Cons_San!AJ117+Cons_San_L23!AJ117</f>
        <v>0</v>
      </c>
      <c r="AK117" s="758">
        <f>+Cons_San!AK117+Cons_San_L23!AK117</f>
        <v>0</v>
      </c>
      <c r="AL117" s="758">
        <f>+Cons_San!AL117+Cons_San_L23!AL117</f>
        <v>0</v>
      </c>
      <c r="AM117" s="758">
        <f>+Cons_San!AM117+Cons_San_L23!AM117</f>
        <v>0</v>
      </c>
      <c r="AN117" s="758">
        <f>+Cons_San!AN117+Cons_San_L23!AN117</f>
        <v>0</v>
      </c>
      <c r="AO117" s="758">
        <f>+Cons_San!AO117+Cons_San_L23!AO117</f>
        <v>0</v>
      </c>
      <c r="AP117" s="758">
        <f>+Cons_San!AP117+Cons_San_L23!AP117</f>
        <v>0</v>
      </c>
      <c r="AQ117" s="758">
        <f>+Cons_San!AQ117+Cons_San_L23!AQ117</f>
        <v>0</v>
      </c>
      <c r="AR117" s="758">
        <f>+Cons_San!AR117+Cons_San_L23!AR117</f>
        <v>0</v>
      </c>
      <c r="AS117" s="758">
        <f>+Cons_San!AS117+Cons_San_L23!AS117</f>
        <v>0</v>
      </c>
      <c r="AT117" s="758">
        <f>+Cons_San!AT117+Cons_San_L23!AT117</f>
        <v>0</v>
      </c>
      <c r="AU117" s="758">
        <f>+Cons_San!AU117+Cons_San_L23!AU117</f>
        <v>0</v>
      </c>
      <c r="AV117" s="758">
        <f>+Cons_San!AV117+Cons_San_L23!AV117</f>
        <v>0</v>
      </c>
      <c r="AW117" s="758">
        <f>+Cons_San!AW117+Cons_San_L23!AW117</f>
        <v>0</v>
      </c>
    </row>
    <row r="118" spans="1:49" ht="15.75" customHeight="1">
      <c r="A118" s="335"/>
      <c r="B118" s="32" t="s">
        <v>4940</v>
      </c>
      <c r="C118" s="32"/>
      <c r="D118" s="999"/>
      <c r="E118" s="982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98">
        <f ca="1">SUMIF(Codifica_CE!$D$2:$U$1241,$A119,Codifica_CE!$T$2:$T$1241)</f>
        <v>0</v>
      </c>
      <c r="E119" s="981">
        <f>SUM(H119:AW119)</f>
        <v>0</v>
      </c>
      <c r="F119" s="37" t="str">
        <f>Info!$B$2</f>
        <v>323</v>
      </c>
      <c r="G119" s="490"/>
      <c r="H119" s="758">
        <f>+Cons_San!H119+Cons_San_L23!H119</f>
        <v>0</v>
      </c>
      <c r="I119" s="758">
        <f>+Cons_San!I119+Cons_San_L23!I119</f>
        <v>0</v>
      </c>
      <c r="J119" s="758">
        <f>+Cons_San!J119+Cons_San_L23!J119</f>
        <v>0</v>
      </c>
      <c r="K119" s="758">
        <f>+Cons_San!K119+Cons_San_L23!K119</f>
        <v>0</v>
      </c>
      <c r="L119" s="758">
        <f>+Cons_San!L119+Cons_San_L23!L119</f>
        <v>0</v>
      </c>
      <c r="M119" s="758">
        <f>+Cons_San!M119+Cons_San_L23!M119</f>
        <v>0</v>
      </c>
      <c r="N119" s="758">
        <f>+Cons_San!N119+Cons_San_L23!N119</f>
        <v>0</v>
      </c>
      <c r="O119" s="758">
        <f>+Cons_San!O119+Cons_San_L23!O119</f>
        <v>0</v>
      </c>
      <c r="P119" s="758">
        <f>+Cons_San!P119+Cons_San_L23!P119</f>
        <v>0</v>
      </c>
      <c r="Q119" s="758">
        <f>+Cons_San!Q119+Cons_San_L23!Q119</f>
        <v>0</v>
      </c>
      <c r="R119" s="758">
        <f>+Cons_San!R119+Cons_San_L23!R119</f>
        <v>0</v>
      </c>
      <c r="S119" s="758">
        <f>+Cons_San!S119+Cons_San_L23!S119</f>
        <v>0</v>
      </c>
      <c r="T119" s="758">
        <f>+Cons_San!T119+Cons_San_L23!T119</f>
        <v>0</v>
      </c>
      <c r="U119" s="758">
        <f>+Cons_San!U119+Cons_San_L23!U119</f>
        <v>0</v>
      </c>
      <c r="V119" s="758">
        <f>+Cons_San!V119+Cons_San_L23!V119</f>
        <v>0</v>
      </c>
      <c r="W119" s="758">
        <f>+Cons_San!W119+Cons_San_L23!W119</f>
        <v>0</v>
      </c>
      <c r="X119" s="758">
        <f>+Cons_San!X119+Cons_San_L23!X119</f>
        <v>0</v>
      </c>
      <c r="Y119" s="758">
        <f>+Cons_San!Y119+Cons_San_L23!Y119</f>
        <v>0</v>
      </c>
      <c r="Z119" s="758">
        <f>+Cons_San!Z119+Cons_San_L23!Z119</f>
        <v>0</v>
      </c>
      <c r="AA119" s="758">
        <f>+Cons_San!AA119+Cons_San_L23!AA119</f>
        <v>0</v>
      </c>
      <c r="AB119" s="758">
        <f>+Cons_San!AB119+Cons_San_L23!AB119</f>
        <v>0</v>
      </c>
      <c r="AC119" s="758">
        <f>+Cons_San!AC119+Cons_San_L23!AC119</f>
        <v>0</v>
      </c>
      <c r="AD119" s="758">
        <f>+Cons_San!AD119+Cons_San_L23!AD119</f>
        <v>0</v>
      </c>
      <c r="AE119" s="758">
        <f>+Cons_San!AE119+Cons_San_L23!AE119</f>
        <v>0</v>
      </c>
      <c r="AF119" s="758">
        <f>+Cons_San!AF119+Cons_San_L23!AF119</f>
        <v>0</v>
      </c>
      <c r="AG119" s="758">
        <f>+Cons_San!AG119+Cons_San_L23!AG119</f>
        <v>0</v>
      </c>
      <c r="AH119" s="758">
        <f>+Cons_San!AH119+Cons_San_L23!AH119</f>
        <v>0</v>
      </c>
      <c r="AI119" s="758">
        <f>+Cons_San!AI119+Cons_San_L23!AI119</f>
        <v>0</v>
      </c>
      <c r="AJ119" s="758">
        <f>+Cons_San!AJ119+Cons_San_L23!AJ119</f>
        <v>0</v>
      </c>
      <c r="AK119" s="758">
        <f>+Cons_San!AK119+Cons_San_L23!AK119</f>
        <v>0</v>
      </c>
      <c r="AL119" s="758">
        <f>+Cons_San!AL119+Cons_San_L23!AL119</f>
        <v>0</v>
      </c>
      <c r="AM119" s="758">
        <f>+Cons_San!AM119+Cons_San_L23!AM119</f>
        <v>0</v>
      </c>
      <c r="AN119" s="758">
        <f>+Cons_San!AN119+Cons_San_L23!AN119</f>
        <v>0</v>
      </c>
      <c r="AO119" s="758">
        <f>+Cons_San!AO119+Cons_San_L23!AO119</f>
        <v>0</v>
      </c>
      <c r="AP119" s="758">
        <f>+Cons_San!AP119+Cons_San_L23!AP119</f>
        <v>0</v>
      </c>
      <c r="AQ119" s="758">
        <f>+Cons_San!AQ119+Cons_San_L23!AQ119</f>
        <v>0</v>
      </c>
      <c r="AR119" s="758">
        <f>+Cons_San!AR119+Cons_San_L23!AR119</f>
        <v>0</v>
      </c>
      <c r="AS119" s="758">
        <f>+Cons_San!AS119+Cons_San_L23!AS119</f>
        <v>0</v>
      </c>
      <c r="AT119" s="758">
        <f>+Cons_San!AT119+Cons_San_L23!AT119</f>
        <v>0</v>
      </c>
      <c r="AU119" s="758">
        <f>+Cons_San!AU119+Cons_San_L23!AU119</f>
        <v>0</v>
      </c>
      <c r="AV119" s="758">
        <f>+Cons_San!AV119+Cons_San_L23!AV119</f>
        <v>0</v>
      </c>
      <c r="AW119" s="758">
        <f>+Cons_San!AW119+Cons_San_L23!AW119</f>
        <v>0</v>
      </c>
    </row>
    <row r="120" spans="1:49" ht="15.75" customHeight="1">
      <c r="A120" s="335"/>
      <c r="B120" s="32" t="s">
        <v>4941</v>
      </c>
      <c r="C120" s="32"/>
      <c r="D120" s="999"/>
      <c r="E120" s="982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98">
        <f ca="1">SUMIF(Codifica_CE!$D$2:$U$1241,$A121,Codifica_CE!$T$2:$T$1241)</f>
        <v>0</v>
      </c>
      <c r="E121" s="981">
        <f>SUM(H121:AW121)</f>
        <v>0</v>
      </c>
      <c r="F121" s="37" t="str">
        <f>Info!$B$2</f>
        <v>323</v>
      </c>
      <c r="G121" s="728"/>
      <c r="H121" s="758">
        <f>+Cons_San!H121+Cons_San_L23!H121</f>
        <v>0</v>
      </c>
      <c r="I121" s="758">
        <f>+Cons_San!I121+Cons_San_L23!I121</f>
        <v>0</v>
      </c>
      <c r="J121" s="758">
        <f>+Cons_San!J121+Cons_San_L23!J121</f>
        <v>0</v>
      </c>
      <c r="K121" s="758">
        <f>+Cons_San!K121+Cons_San_L23!K121</f>
        <v>0</v>
      </c>
      <c r="L121" s="758">
        <f>+Cons_San!L121+Cons_San_L23!L121</f>
        <v>0</v>
      </c>
      <c r="M121" s="758">
        <f>+Cons_San!M121+Cons_San_L23!M121</f>
        <v>0</v>
      </c>
      <c r="N121" s="758">
        <f>+Cons_San!N121+Cons_San_L23!N121</f>
        <v>0</v>
      </c>
      <c r="O121" s="758">
        <f>+Cons_San!O121+Cons_San_L23!O121</f>
        <v>0</v>
      </c>
      <c r="P121" s="758">
        <f>+Cons_San!P121+Cons_San_L23!P121</f>
        <v>0</v>
      </c>
      <c r="Q121" s="758">
        <f>+Cons_San!Q121+Cons_San_L23!Q121</f>
        <v>0</v>
      </c>
      <c r="R121" s="758">
        <f>+Cons_San!R121+Cons_San_L23!R121</f>
        <v>0</v>
      </c>
      <c r="S121" s="758">
        <f>+Cons_San!S121+Cons_San_L23!S121</f>
        <v>0</v>
      </c>
      <c r="T121" s="758">
        <f>+Cons_San!T121+Cons_San_L23!T121</f>
        <v>0</v>
      </c>
      <c r="U121" s="758">
        <f>+Cons_San!U121+Cons_San_L23!U121</f>
        <v>0</v>
      </c>
      <c r="V121" s="758">
        <f>+Cons_San!V121+Cons_San_L23!V121</f>
        <v>0</v>
      </c>
      <c r="W121" s="758">
        <f>+Cons_San!W121+Cons_San_L23!W121</f>
        <v>0</v>
      </c>
      <c r="X121" s="758">
        <f>+Cons_San!X121+Cons_San_L23!X121</f>
        <v>0</v>
      </c>
      <c r="Y121" s="758">
        <f>+Cons_San!Y121+Cons_San_L23!Y121</f>
        <v>0</v>
      </c>
      <c r="Z121" s="758">
        <f>+Cons_San!Z121+Cons_San_L23!Z121</f>
        <v>0</v>
      </c>
      <c r="AA121" s="758">
        <f>+Cons_San!AA121+Cons_San_L23!AA121</f>
        <v>0</v>
      </c>
      <c r="AB121" s="758">
        <f>+Cons_San!AB121+Cons_San_L23!AB121</f>
        <v>0</v>
      </c>
      <c r="AC121" s="758">
        <f>+Cons_San!AC121+Cons_San_L23!AC121</f>
        <v>0</v>
      </c>
      <c r="AD121" s="758">
        <f>+Cons_San!AD121+Cons_San_L23!AD121</f>
        <v>0</v>
      </c>
      <c r="AE121" s="758">
        <f>+Cons_San!AE121+Cons_San_L23!AE121</f>
        <v>0</v>
      </c>
      <c r="AF121" s="758">
        <f>+Cons_San!AF121+Cons_San_L23!AF121</f>
        <v>0</v>
      </c>
      <c r="AG121" s="758">
        <f>+Cons_San!AG121+Cons_San_L23!AG121</f>
        <v>0</v>
      </c>
      <c r="AH121" s="758">
        <f>+Cons_San!AH121+Cons_San_L23!AH121</f>
        <v>0</v>
      </c>
      <c r="AI121" s="758">
        <f>+Cons_San!AI121+Cons_San_L23!AI121</f>
        <v>0</v>
      </c>
      <c r="AJ121" s="758">
        <f>+Cons_San!AJ121+Cons_San_L23!AJ121</f>
        <v>0</v>
      </c>
      <c r="AK121" s="758">
        <f>+Cons_San!AK121+Cons_San_L23!AK121</f>
        <v>0</v>
      </c>
      <c r="AL121" s="758">
        <f>+Cons_San!AL121+Cons_San_L23!AL121</f>
        <v>0</v>
      </c>
      <c r="AM121" s="758">
        <f>+Cons_San!AM121+Cons_San_L23!AM121</f>
        <v>0</v>
      </c>
      <c r="AN121" s="758">
        <f>+Cons_San!AN121+Cons_San_L23!AN121</f>
        <v>0</v>
      </c>
      <c r="AO121" s="758">
        <f>+Cons_San!AO121+Cons_San_L23!AO121</f>
        <v>0</v>
      </c>
      <c r="AP121" s="758">
        <f>+Cons_San!AP121+Cons_San_L23!AP121</f>
        <v>0</v>
      </c>
      <c r="AQ121" s="758">
        <f>+Cons_San!AQ121+Cons_San_L23!AQ121</f>
        <v>0</v>
      </c>
      <c r="AR121" s="758">
        <f>+Cons_San!AR121+Cons_San_L23!AR121</f>
        <v>0</v>
      </c>
      <c r="AS121" s="758">
        <f>+Cons_San!AS121+Cons_San_L23!AS121</f>
        <v>0</v>
      </c>
      <c r="AT121" s="758">
        <f>+Cons_San!AT121+Cons_San_L23!AT121</f>
        <v>0</v>
      </c>
      <c r="AU121" s="758">
        <f>+Cons_San!AU121+Cons_San_L23!AU121</f>
        <v>0</v>
      </c>
      <c r="AV121" s="758">
        <f>+Cons_San!AV121+Cons_San_L23!AV121</f>
        <v>0</v>
      </c>
      <c r="AW121" s="758">
        <f>+Cons_San!AW121+Cons_San_L23!AW121</f>
        <v>0</v>
      </c>
    </row>
    <row r="122" spans="1:49" ht="25.5">
      <c r="A122" s="336" t="s">
        <v>2950</v>
      </c>
      <c r="B122" s="35" t="s">
        <v>2951</v>
      </c>
      <c r="C122" s="36" t="s">
        <v>4904</v>
      </c>
      <c r="D122" s="998">
        <f ca="1">SUMIF(Codifica_CE!$D$2:$U$1241,$A122,Codifica_CE!$T$2:$T$1241)</f>
        <v>63</v>
      </c>
      <c r="E122" s="981">
        <f>SUM(H122:AW122)</f>
        <v>63</v>
      </c>
      <c r="F122" s="37" t="str">
        <f>Info!$B$2</f>
        <v>323</v>
      </c>
      <c r="G122" s="490"/>
      <c r="H122" s="758">
        <f>+Cons_San!H122+Cons_San_L23!H122</f>
        <v>0</v>
      </c>
      <c r="I122" s="758">
        <f>+Cons_San!I122+Cons_San_L23!I122</f>
        <v>0</v>
      </c>
      <c r="J122" s="758">
        <f>+Cons_San!J122+Cons_San_L23!J122</f>
        <v>0</v>
      </c>
      <c r="K122" s="758">
        <f>+Cons_San!K122+Cons_San_L23!K122</f>
        <v>0</v>
      </c>
      <c r="L122" s="758">
        <f>+Cons_San!L122+Cons_San_L23!L122</f>
        <v>0</v>
      </c>
      <c r="M122" s="758">
        <f>+Cons_San!M122+Cons_San_L23!M122</f>
        <v>0</v>
      </c>
      <c r="N122" s="758">
        <f>+Cons_San!N122+Cons_San_L23!N122</f>
        <v>0</v>
      </c>
      <c r="O122" s="758">
        <f>+Cons_San!O122+Cons_San_L23!O122</f>
        <v>0</v>
      </c>
      <c r="P122" s="758">
        <f>+Cons_San!P122+Cons_San_L23!P122</f>
        <v>0</v>
      </c>
      <c r="Q122" s="758">
        <f>+Cons_San!Q122+Cons_San_L23!Q122</f>
        <v>0</v>
      </c>
      <c r="R122" s="758">
        <f>+Cons_San!R122+Cons_San_L23!R122</f>
        <v>0</v>
      </c>
      <c r="S122" s="758">
        <f>+Cons_San!S122+Cons_San_L23!S122</f>
        <v>0</v>
      </c>
      <c r="T122" s="758">
        <f>+Cons_San!T122+Cons_San_L23!T122</f>
        <v>0</v>
      </c>
      <c r="U122" s="758">
        <f>+Cons_San!U122+Cons_San_L23!U122</f>
        <v>0</v>
      </c>
      <c r="V122" s="758">
        <f>+Cons_San!V122+Cons_San_L23!V122</f>
        <v>0</v>
      </c>
      <c r="W122" s="758">
        <f>+Cons_San!W122+Cons_San_L23!W122</f>
        <v>0</v>
      </c>
      <c r="X122" s="758">
        <f>+Cons_San!X122+Cons_San_L23!X122</f>
        <v>0</v>
      </c>
      <c r="Y122" s="758">
        <f>+Cons_San!Y122+Cons_San_L23!Y122</f>
        <v>0</v>
      </c>
      <c r="Z122" s="758">
        <f>+Cons_San!Z122+Cons_San_L23!Z122</f>
        <v>0</v>
      </c>
      <c r="AA122" s="758">
        <f>+Cons_San!AA122+Cons_San_L23!AA122</f>
        <v>0</v>
      </c>
      <c r="AB122" s="758">
        <f>+Cons_San!AB122+Cons_San_L23!AB122</f>
        <v>61</v>
      </c>
      <c r="AC122" s="758">
        <f>+Cons_San!AC122+Cons_San_L23!AC122</f>
        <v>0</v>
      </c>
      <c r="AD122" s="758">
        <f>+Cons_San!AD122+Cons_San_L23!AD122</f>
        <v>0</v>
      </c>
      <c r="AE122" s="758">
        <f>+Cons_San!AE122+Cons_San_L23!AE122</f>
        <v>0</v>
      </c>
      <c r="AF122" s="758">
        <f>+Cons_San!AF122+Cons_San_L23!AF122</f>
        <v>0</v>
      </c>
      <c r="AG122" s="758">
        <f>+Cons_San!AG122+Cons_San_L23!AG122</f>
        <v>0</v>
      </c>
      <c r="AH122" s="758">
        <f>+Cons_San!AH122+Cons_San_L23!AH122</f>
        <v>0</v>
      </c>
      <c r="AI122" s="758">
        <f>+Cons_San!AI122+Cons_San_L23!AI122</f>
        <v>0</v>
      </c>
      <c r="AJ122" s="758">
        <f>+Cons_San!AJ122+Cons_San_L23!AJ122</f>
        <v>2</v>
      </c>
      <c r="AK122" s="758">
        <f>+Cons_San!AK122+Cons_San_L23!AK122</f>
        <v>0</v>
      </c>
      <c r="AL122" s="758">
        <f>+Cons_San!AL122+Cons_San_L23!AL122</f>
        <v>0</v>
      </c>
      <c r="AM122" s="758">
        <f>+Cons_San!AM122+Cons_San_L23!AM122</f>
        <v>0</v>
      </c>
      <c r="AN122" s="758">
        <f>+Cons_San!AN122+Cons_San_L23!AN122</f>
        <v>0</v>
      </c>
      <c r="AO122" s="758">
        <f>+Cons_San!AO122+Cons_San_L23!AO122</f>
        <v>0</v>
      </c>
      <c r="AP122" s="758">
        <f>+Cons_San!AP122+Cons_San_L23!AP122</f>
        <v>0</v>
      </c>
      <c r="AQ122" s="758">
        <f>+Cons_San!AQ122+Cons_San_L23!AQ122</f>
        <v>0</v>
      </c>
      <c r="AR122" s="758">
        <f>+Cons_San!AR122+Cons_San_L23!AR122</f>
        <v>0</v>
      </c>
      <c r="AS122" s="758">
        <f>+Cons_San!AS122+Cons_San_L23!AS122</f>
        <v>0</v>
      </c>
      <c r="AT122" s="758">
        <f>+Cons_San!AT122+Cons_San_L23!AT122</f>
        <v>0</v>
      </c>
      <c r="AU122" s="758">
        <f>+Cons_San!AU122+Cons_San_L23!AU122</f>
        <v>0</v>
      </c>
      <c r="AV122" s="758">
        <f>+Cons_San!AV122+Cons_San_L23!AV122</f>
        <v>0</v>
      </c>
      <c r="AW122" s="758">
        <f>+Cons_San!AW122+Cons_San_L23!AW122</f>
        <v>0</v>
      </c>
    </row>
    <row r="123" spans="1:49" ht="15.75" customHeight="1">
      <c r="A123" s="335"/>
      <c r="B123" s="32" t="s">
        <v>4942</v>
      </c>
      <c r="C123" s="32"/>
      <c r="D123" s="999"/>
      <c r="E123" s="982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98">
        <f ca="1">SUMIF(Codifica_CE!$D$2:$U$1241,$A124,Codifica_CE!$T$2:$T$1241)</f>
        <v>0</v>
      </c>
      <c r="E124" s="981">
        <f>SUM(H124:AW124)</f>
        <v>0</v>
      </c>
      <c r="F124" s="37" t="str">
        <f>Info!$B$2</f>
        <v>323</v>
      </c>
      <c r="G124" s="490"/>
      <c r="H124" s="758">
        <f>+Cons_San!H124+Cons_San_L23!H124</f>
        <v>0</v>
      </c>
      <c r="I124" s="758">
        <f>+Cons_San!I124+Cons_San_L23!I124</f>
        <v>0</v>
      </c>
      <c r="J124" s="758">
        <f>+Cons_San!J124+Cons_San_L23!J124</f>
        <v>0</v>
      </c>
      <c r="K124" s="758">
        <f>+Cons_San!K124+Cons_San_L23!K124</f>
        <v>0</v>
      </c>
      <c r="L124" s="758">
        <f>+Cons_San!L124+Cons_San_L23!L124</f>
        <v>0</v>
      </c>
      <c r="M124" s="758">
        <f>+Cons_San!M124+Cons_San_L23!M124</f>
        <v>0</v>
      </c>
      <c r="N124" s="758">
        <f>+Cons_San!N124+Cons_San_L23!N124</f>
        <v>0</v>
      </c>
      <c r="O124" s="758">
        <f>+Cons_San!O124+Cons_San_L23!O124</f>
        <v>0</v>
      </c>
      <c r="P124" s="758">
        <f>+Cons_San!P124+Cons_San_L23!P124</f>
        <v>0</v>
      </c>
      <c r="Q124" s="758">
        <f>+Cons_San!Q124+Cons_San_L23!Q124</f>
        <v>0</v>
      </c>
      <c r="R124" s="758">
        <f>+Cons_San!R124+Cons_San_L23!R124</f>
        <v>0</v>
      </c>
      <c r="S124" s="758">
        <f>+Cons_San!S124+Cons_San_L23!S124</f>
        <v>0</v>
      </c>
      <c r="T124" s="758">
        <f>+Cons_San!T124+Cons_San_L23!T124</f>
        <v>0</v>
      </c>
      <c r="U124" s="758">
        <f>+Cons_San!U124+Cons_San_L23!U124</f>
        <v>0</v>
      </c>
      <c r="V124" s="758">
        <f>+Cons_San!V124+Cons_San_L23!V124</f>
        <v>0</v>
      </c>
      <c r="W124" s="758">
        <f>+Cons_San!W124+Cons_San_L23!W124</f>
        <v>0</v>
      </c>
      <c r="X124" s="758">
        <f>+Cons_San!X124+Cons_San_L23!X124</f>
        <v>0</v>
      </c>
      <c r="Y124" s="758">
        <f>+Cons_San!Y124+Cons_San_L23!Y124</f>
        <v>0</v>
      </c>
      <c r="Z124" s="758">
        <f>+Cons_San!Z124+Cons_San_L23!Z124</f>
        <v>0</v>
      </c>
      <c r="AA124" s="758">
        <f>+Cons_San!AA124+Cons_San_L23!AA124</f>
        <v>0</v>
      </c>
      <c r="AB124" s="758">
        <f>+Cons_San!AB124+Cons_San_L23!AB124</f>
        <v>0</v>
      </c>
      <c r="AC124" s="758">
        <f>+Cons_San!AC124+Cons_San_L23!AC124</f>
        <v>0</v>
      </c>
      <c r="AD124" s="758">
        <f>+Cons_San!AD124+Cons_San_L23!AD124</f>
        <v>0</v>
      </c>
      <c r="AE124" s="758">
        <f>+Cons_San!AE124+Cons_San_L23!AE124</f>
        <v>0</v>
      </c>
      <c r="AF124" s="758">
        <f>+Cons_San!AF124+Cons_San_L23!AF124</f>
        <v>0</v>
      </c>
      <c r="AG124" s="758">
        <f>+Cons_San!AG124+Cons_San_L23!AG124</f>
        <v>0</v>
      </c>
      <c r="AH124" s="758">
        <f>+Cons_San!AH124+Cons_San_L23!AH124</f>
        <v>0</v>
      </c>
      <c r="AI124" s="758">
        <f>+Cons_San!AI124+Cons_San_L23!AI124</f>
        <v>0</v>
      </c>
      <c r="AJ124" s="758">
        <f>+Cons_San!AJ124+Cons_San_L23!AJ124</f>
        <v>0</v>
      </c>
      <c r="AK124" s="758">
        <f>+Cons_San!AK124+Cons_San_L23!AK124</f>
        <v>0</v>
      </c>
      <c r="AL124" s="758">
        <f>+Cons_San!AL124+Cons_San_L23!AL124</f>
        <v>0</v>
      </c>
      <c r="AM124" s="758">
        <f>+Cons_San!AM124+Cons_San_L23!AM124</f>
        <v>0</v>
      </c>
      <c r="AN124" s="758">
        <f>+Cons_San!AN124+Cons_San_L23!AN124</f>
        <v>0</v>
      </c>
      <c r="AO124" s="758">
        <f>+Cons_San!AO124+Cons_San_L23!AO124</f>
        <v>0</v>
      </c>
      <c r="AP124" s="758">
        <f>+Cons_San!AP124+Cons_San_L23!AP124</f>
        <v>0</v>
      </c>
      <c r="AQ124" s="758">
        <f>+Cons_San!AQ124+Cons_San_L23!AQ124</f>
        <v>0</v>
      </c>
      <c r="AR124" s="758">
        <f>+Cons_San!AR124+Cons_San_L23!AR124</f>
        <v>0</v>
      </c>
      <c r="AS124" s="758">
        <f>+Cons_San!AS124+Cons_San_L23!AS124</f>
        <v>0</v>
      </c>
      <c r="AT124" s="758">
        <f>+Cons_San!AT124+Cons_San_L23!AT124</f>
        <v>0</v>
      </c>
      <c r="AU124" s="758">
        <f>+Cons_San!AU124+Cons_San_L23!AU124</f>
        <v>0</v>
      </c>
      <c r="AV124" s="758">
        <f>+Cons_San!AV124+Cons_San_L23!AV124</f>
        <v>0</v>
      </c>
      <c r="AW124" s="758">
        <f>+Cons_San!AW124+Cons_San_L23!AW124</f>
        <v>0</v>
      </c>
    </row>
    <row r="125" spans="1:49" ht="25.5">
      <c r="A125" s="336" t="s">
        <v>2993</v>
      </c>
      <c r="B125" s="35" t="s">
        <v>2995</v>
      </c>
      <c r="C125" s="36" t="s">
        <v>4904</v>
      </c>
      <c r="D125" s="998">
        <f ca="1">SUMIF(Codifica_CE!$D$2:$U$1241,$A125,Codifica_CE!$T$2:$T$1241)</f>
        <v>0</v>
      </c>
      <c r="E125" s="981">
        <f>SUM(H125:AW125)</f>
        <v>0</v>
      </c>
      <c r="F125" s="37" t="str">
        <f>Info!$B$2</f>
        <v>323</v>
      </c>
      <c r="G125" s="490"/>
      <c r="H125" s="758">
        <f>+Cons_San!H125+Cons_San_L23!H125</f>
        <v>0</v>
      </c>
      <c r="I125" s="758">
        <f>+Cons_San!I125+Cons_San_L23!I125</f>
        <v>0</v>
      </c>
      <c r="J125" s="758">
        <f>+Cons_San!J125+Cons_San_L23!J125</f>
        <v>0</v>
      </c>
      <c r="K125" s="758">
        <f>+Cons_San!K125+Cons_San_L23!K125</f>
        <v>0</v>
      </c>
      <c r="L125" s="758">
        <f>+Cons_San!L125+Cons_San_L23!L125</f>
        <v>0</v>
      </c>
      <c r="M125" s="758">
        <f>+Cons_San!M125+Cons_San_L23!M125</f>
        <v>0</v>
      </c>
      <c r="N125" s="758">
        <f>+Cons_San!N125+Cons_San_L23!N125</f>
        <v>0</v>
      </c>
      <c r="O125" s="758">
        <f>+Cons_San!O125+Cons_San_L23!O125</f>
        <v>0</v>
      </c>
      <c r="P125" s="758">
        <f>+Cons_San!P125+Cons_San_L23!P125</f>
        <v>0</v>
      </c>
      <c r="Q125" s="758">
        <f>+Cons_San!Q125+Cons_San_L23!Q125</f>
        <v>0</v>
      </c>
      <c r="R125" s="758">
        <f>+Cons_San!R125+Cons_San_L23!R125</f>
        <v>0</v>
      </c>
      <c r="S125" s="758">
        <f>+Cons_San!S125+Cons_San_L23!S125</f>
        <v>0</v>
      </c>
      <c r="T125" s="758">
        <f>+Cons_San!T125+Cons_San_L23!T125</f>
        <v>0</v>
      </c>
      <c r="U125" s="758">
        <f>+Cons_San!U125+Cons_San_L23!U125</f>
        <v>0</v>
      </c>
      <c r="V125" s="758">
        <f>+Cons_San!V125+Cons_San_L23!V125</f>
        <v>0</v>
      </c>
      <c r="W125" s="758">
        <f>+Cons_San!W125+Cons_San_L23!W125</f>
        <v>0</v>
      </c>
      <c r="X125" s="758">
        <f>+Cons_San!X125+Cons_San_L23!X125</f>
        <v>0</v>
      </c>
      <c r="Y125" s="758">
        <f>+Cons_San!Y125+Cons_San_L23!Y125</f>
        <v>0</v>
      </c>
      <c r="Z125" s="758">
        <f>+Cons_San!Z125+Cons_San_L23!Z125</f>
        <v>0</v>
      </c>
      <c r="AA125" s="758">
        <f>+Cons_San!AA125+Cons_San_L23!AA125</f>
        <v>0</v>
      </c>
      <c r="AB125" s="758">
        <f>+Cons_San!AB125+Cons_San_L23!AB125</f>
        <v>0</v>
      </c>
      <c r="AC125" s="758">
        <f>+Cons_San!AC125+Cons_San_L23!AC125</f>
        <v>0</v>
      </c>
      <c r="AD125" s="758">
        <f>+Cons_San!AD125+Cons_San_L23!AD125</f>
        <v>0</v>
      </c>
      <c r="AE125" s="758">
        <f>+Cons_San!AE125+Cons_San_L23!AE125</f>
        <v>0</v>
      </c>
      <c r="AF125" s="758">
        <f>+Cons_San!AF125+Cons_San_L23!AF125</f>
        <v>0</v>
      </c>
      <c r="AG125" s="758">
        <f>+Cons_San!AG125+Cons_San_L23!AG125</f>
        <v>0</v>
      </c>
      <c r="AH125" s="758">
        <f>+Cons_San!AH125+Cons_San_L23!AH125</f>
        <v>0</v>
      </c>
      <c r="AI125" s="758">
        <f>+Cons_San!AI125+Cons_San_L23!AI125</f>
        <v>0</v>
      </c>
      <c r="AJ125" s="758">
        <f>+Cons_San!AJ125+Cons_San_L23!AJ125</f>
        <v>0</v>
      </c>
      <c r="AK125" s="758">
        <f>+Cons_San!AK125+Cons_San_L23!AK125</f>
        <v>0</v>
      </c>
      <c r="AL125" s="758">
        <f>+Cons_San!AL125+Cons_San_L23!AL125</f>
        <v>0</v>
      </c>
      <c r="AM125" s="758">
        <f>+Cons_San!AM125+Cons_San_L23!AM125</f>
        <v>0</v>
      </c>
      <c r="AN125" s="758">
        <f>+Cons_San!AN125+Cons_San_L23!AN125</f>
        <v>0</v>
      </c>
      <c r="AO125" s="758">
        <f>+Cons_San!AO125+Cons_San_L23!AO125</f>
        <v>0</v>
      </c>
      <c r="AP125" s="758">
        <f>+Cons_San!AP125+Cons_San_L23!AP125</f>
        <v>0</v>
      </c>
      <c r="AQ125" s="758">
        <f>+Cons_San!AQ125+Cons_San_L23!AQ125</f>
        <v>0</v>
      </c>
      <c r="AR125" s="758">
        <f>+Cons_San!AR125+Cons_San_L23!AR125</f>
        <v>0</v>
      </c>
      <c r="AS125" s="758">
        <f>+Cons_San!AS125+Cons_San_L23!AS125</f>
        <v>0</v>
      </c>
      <c r="AT125" s="758">
        <f>+Cons_San!AT125+Cons_San_L23!AT125</f>
        <v>0</v>
      </c>
      <c r="AU125" s="758">
        <f>+Cons_San!AU125+Cons_San_L23!AU125</f>
        <v>0</v>
      </c>
      <c r="AV125" s="758">
        <f>+Cons_San!AV125+Cons_San_L23!AV125</f>
        <v>0</v>
      </c>
      <c r="AW125" s="758">
        <f>+Cons_San!AW125+Cons_San_L23!AW125</f>
        <v>0</v>
      </c>
    </row>
    <row r="126" spans="1:49" ht="26.25" thickBot="1">
      <c r="A126" s="337" t="s">
        <v>2996</v>
      </c>
      <c r="B126" s="39" t="s">
        <v>2998</v>
      </c>
      <c r="C126" s="40" t="s">
        <v>4904</v>
      </c>
      <c r="D126" s="1001">
        <f ca="1">SUMIF(Codifica_CE!$D$2:$U$1241,$A126,Codifica_CE!$T$2:$T$1241)</f>
        <v>32</v>
      </c>
      <c r="E126" s="984">
        <f>SUM(H126:AW126)</f>
        <v>32</v>
      </c>
      <c r="F126" s="481" t="str">
        <f>Info!$B$2</f>
        <v>323</v>
      </c>
      <c r="G126" s="491"/>
      <c r="H126" s="760">
        <f>+Cons_San!H126+Cons_San_L23!H126</f>
        <v>0</v>
      </c>
      <c r="I126" s="760">
        <f>+Cons_San!I126+Cons_San_L23!I126</f>
        <v>0</v>
      </c>
      <c r="J126" s="760">
        <f>+Cons_San!J126+Cons_San_L23!J126</f>
        <v>0</v>
      </c>
      <c r="K126" s="760">
        <f>+Cons_San!K126+Cons_San_L23!K126</f>
        <v>0</v>
      </c>
      <c r="L126" s="760">
        <f>+Cons_San!L126+Cons_San_L23!L126</f>
        <v>0</v>
      </c>
      <c r="M126" s="760">
        <f>+Cons_San!M126+Cons_San_L23!M126</f>
        <v>0</v>
      </c>
      <c r="N126" s="760">
        <f>+Cons_San!N126+Cons_San_L23!N126</f>
        <v>0</v>
      </c>
      <c r="O126" s="760">
        <f>+Cons_San!O126+Cons_San_L23!O126</f>
        <v>0</v>
      </c>
      <c r="P126" s="760">
        <f>+Cons_San!P126+Cons_San_L23!P126</f>
        <v>0</v>
      </c>
      <c r="Q126" s="760">
        <f>+Cons_San!Q126+Cons_San_L23!Q126</f>
        <v>0</v>
      </c>
      <c r="R126" s="760">
        <f>+Cons_San!R126+Cons_San_L23!R126</f>
        <v>0</v>
      </c>
      <c r="S126" s="760">
        <f>+Cons_San!S126+Cons_San_L23!S126</f>
        <v>0</v>
      </c>
      <c r="T126" s="760">
        <f>+Cons_San!T126+Cons_San_L23!T126</f>
        <v>0</v>
      </c>
      <c r="U126" s="760">
        <f>+Cons_San!U126+Cons_San_L23!U126</f>
        <v>0</v>
      </c>
      <c r="V126" s="760">
        <f>+Cons_San!V126+Cons_San_L23!V126</f>
        <v>0</v>
      </c>
      <c r="W126" s="760">
        <f>+Cons_San!W126+Cons_San_L23!W126</f>
        <v>0</v>
      </c>
      <c r="X126" s="760">
        <f>+Cons_San!X126+Cons_San_L23!X126</f>
        <v>0</v>
      </c>
      <c r="Y126" s="760">
        <f>+Cons_San!Y126+Cons_San_L23!Y126</f>
        <v>0</v>
      </c>
      <c r="Z126" s="760">
        <f>+Cons_San!Z126+Cons_San_L23!Z126</f>
        <v>0</v>
      </c>
      <c r="AA126" s="760">
        <f>+Cons_San!AA126+Cons_San_L23!AA126</f>
        <v>0</v>
      </c>
      <c r="AB126" s="760">
        <f>+Cons_San!AB126+Cons_San_L23!AB126</f>
        <v>29</v>
      </c>
      <c r="AC126" s="760">
        <f>+Cons_San!AC126+Cons_San_L23!AC126</f>
        <v>0</v>
      </c>
      <c r="AD126" s="760">
        <f>+Cons_San!AD126+Cons_San_L23!AD126</f>
        <v>0</v>
      </c>
      <c r="AE126" s="760">
        <f>+Cons_San!AE126+Cons_San_L23!AE126</f>
        <v>3</v>
      </c>
      <c r="AF126" s="760">
        <f>+Cons_San!AF126+Cons_San_L23!AF126</f>
        <v>0</v>
      </c>
      <c r="AG126" s="760">
        <f>+Cons_San!AG126+Cons_San_L23!AG126</f>
        <v>0</v>
      </c>
      <c r="AH126" s="760">
        <f>+Cons_San!AH126+Cons_San_L23!AH126</f>
        <v>0</v>
      </c>
      <c r="AI126" s="760">
        <f>+Cons_San!AI126+Cons_San_L23!AI126</f>
        <v>0</v>
      </c>
      <c r="AJ126" s="760">
        <f>+Cons_San!AJ126+Cons_San_L23!AJ126</f>
        <v>0</v>
      </c>
      <c r="AK126" s="760">
        <f>+Cons_San!AK126+Cons_San_L23!AK126</f>
        <v>0</v>
      </c>
      <c r="AL126" s="760">
        <f>+Cons_San!AL126+Cons_San_L23!AL126</f>
        <v>0</v>
      </c>
      <c r="AM126" s="760">
        <f>+Cons_San!AM126+Cons_San_L23!AM126</f>
        <v>0</v>
      </c>
      <c r="AN126" s="760">
        <f>+Cons_San!AN126+Cons_San_L23!AN126</f>
        <v>0</v>
      </c>
      <c r="AO126" s="760">
        <f>+Cons_San!AO126+Cons_San_L23!AO126</f>
        <v>0</v>
      </c>
      <c r="AP126" s="760">
        <f>+Cons_San!AP126+Cons_San_L23!AP126</f>
        <v>0</v>
      </c>
      <c r="AQ126" s="760">
        <f>+Cons_San!AQ126+Cons_San_L23!AQ126</f>
        <v>0</v>
      </c>
      <c r="AR126" s="760">
        <f>+Cons_San!AR126+Cons_San_L23!AR126</f>
        <v>0</v>
      </c>
      <c r="AS126" s="760">
        <f>+Cons_San!AS126+Cons_San_L23!AS126</f>
        <v>0</v>
      </c>
      <c r="AT126" s="760">
        <f>+Cons_San!AT126+Cons_San_L23!AT126</f>
        <v>0</v>
      </c>
      <c r="AU126" s="760">
        <f>+Cons_San!AU126+Cons_San_L23!AU126</f>
        <v>0</v>
      </c>
      <c r="AV126" s="760">
        <f>+Cons_San!AV126+Cons_San_L23!AV126</f>
        <v>0</v>
      </c>
      <c r="AW126" s="760">
        <f>+Cons_San!AW126+Cons_San_L23!AW126</f>
        <v>0</v>
      </c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8" fitToWidth="0" orientation="portrait" r:id="rId1"/>
  <headerFooter alignWithMargins="0">
    <oddFooter>&amp;C&amp;A -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9">
    <pageSetUpPr fitToPage="1"/>
  </sheetPr>
  <dimension ref="A1:BJ126"/>
  <sheetViews>
    <sheetView showGridLines="0" zoomScale="87" zoomScaleNormal="87" zoomScaleSheetLayoutView="70" workbookViewId="0">
      <pane xSplit="2" ySplit="2" topLeftCell="C76" activePane="bottomRight" state="frozen"/>
      <selection activeCell="D4" sqref="D4"/>
      <selection pane="topRight" activeCell="D4" sqref="D4"/>
      <selection pane="bottomLeft" activeCell="D4" sqref="D4"/>
      <selection pane="bottomRight" activeCell="D80" sqref="D80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995">
        <v>0</v>
      </c>
      <c r="E3" s="980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4"/>
      <c r="E4" s="981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94"/>
      <c r="E5" s="981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4"/>
      <c r="E7" s="981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94"/>
      <c r="E8" s="981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94"/>
      <c r="E9" s="981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94"/>
      <c r="E10" s="981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94"/>
      <c r="E11" s="981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94"/>
      <c r="E12" s="981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94"/>
      <c r="E13" s="981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94"/>
      <c r="E14" s="981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94"/>
      <c r="E15" s="981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94"/>
      <c r="E16" s="981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94"/>
      <c r="E17" s="981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94"/>
      <c r="E18" s="981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94"/>
      <c r="E19" s="981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94"/>
      <c r="E20" s="981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94"/>
      <c r="E21" s="981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94"/>
      <c r="E22" s="981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94"/>
      <c r="E23" s="981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94"/>
      <c r="E24" s="981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94"/>
      <c r="E25" s="981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94"/>
      <c r="E26" s="981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94"/>
      <c r="E27" s="981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94"/>
      <c r="E28" s="981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94"/>
      <c r="E29" s="981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94"/>
      <c r="E30" s="981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94"/>
      <c r="E31" s="981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94"/>
      <c r="E32" s="981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94"/>
      <c r="E33" s="981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94"/>
      <c r="E34" s="981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94"/>
      <c r="E35" s="981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94"/>
      <c r="E36" s="981">
        <f t="shared" si="0"/>
        <v>139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>
        <v>139</v>
      </c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94"/>
      <c r="E37" s="981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94"/>
      <c r="E38" s="981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94"/>
      <c r="E39" s="981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94"/>
      <c r="E40" s="981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94"/>
      <c r="E41" s="981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94"/>
      <c r="E42" s="981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94"/>
      <c r="E43" s="981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94"/>
      <c r="E44" s="981">
        <f t="shared" si="0"/>
        <v>1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>
        <v>1</v>
      </c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94"/>
      <c r="E45" s="981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94"/>
      <c r="E46" s="981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94"/>
      <c r="E47" s="981">
        <f t="shared" si="0"/>
        <v>454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>
        <v>438</v>
      </c>
      <c r="AC47" s="88">
        <v>16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94"/>
      <c r="E48" s="981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2"/>
      <c r="E49" s="982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94"/>
      <c r="E50" s="981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94"/>
      <c r="E51" s="981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94"/>
      <c r="E52" s="981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94"/>
      <c r="E53" s="981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94"/>
      <c r="E54" s="981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94"/>
      <c r="E55" s="981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2"/>
      <c r="E56" s="982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94"/>
      <c r="E57" s="981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94"/>
      <c r="E58" s="981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94"/>
      <c r="E59" s="981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94"/>
      <c r="E60" s="981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94"/>
      <c r="E61" s="981">
        <f t="shared" si="2"/>
        <v>6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>
        <v>6</v>
      </c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94"/>
      <c r="E62" s="981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94"/>
      <c r="E63" s="981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94"/>
      <c r="E64" s="981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94"/>
      <c r="E65" s="981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94"/>
      <c r="E66" s="981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2"/>
      <c r="E67" s="982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94"/>
      <c r="E68" s="981">
        <f t="shared" ref="E68:E106" si="3">SUM(H68:AW68)</f>
        <v>49073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>
        <f>33716+630</f>
        <v>34346</v>
      </c>
      <c r="AC68" s="88">
        <v>14727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94"/>
      <c r="E69" s="981">
        <f t="shared" si="3"/>
        <v>8571</v>
      </c>
      <c r="F69" s="37" t="str">
        <f>Info!$B$2</f>
        <v>323</v>
      </c>
      <c r="G69" s="477"/>
      <c r="H69" s="88"/>
      <c r="I69" s="88">
        <v>4</v>
      </c>
      <c r="J69" s="88"/>
      <c r="K69" s="88"/>
      <c r="L69" s="88"/>
      <c r="M69" s="88"/>
      <c r="N69" s="88"/>
      <c r="O69" s="88"/>
      <c r="P69" s="88">
        <v>260</v>
      </c>
      <c r="Q69" s="88">
        <v>144</v>
      </c>
      <c r="R69" s="88">
        <v>173</v>
      </c>
      <c r="S69" s="88">
        <v>49</v>
      </c>
      <c r="T69" s="88">
        <v>53</v>
      </c>
      <c r="U69" s="88">
        <v>21</v>
      </c>
      <c r="V69" s="88">
        <v>23</v>
      </c>
      <c r="W69" s="88">
        <v>17</v>
      </c>
      <c r="X69" s="88">
        <v>16</v>
      </c>
      <c r="Y69" s="88">
        <v>107</v>
      </c>
      <c r="Z69" s="88">
        <v>38</v>
      </c>
      <c r="AA69" s="88">
        <f>1416+48</f>
        <v>1464</v>
      </c>
      <c r="AB69" s="88"/>
      <c r="AC69" s="88"/>
      <c r="AD69" s="88">
        <v>1250</v>
      </c>
      <c r="AE69" s="88">
        <v>328</v>
      </c>
      <c r="AF69" s="88">
        <v>32</v>
      </c>
      <c r="AG69" s="88">
        <v>399</v>
      </c>
      <c r="AH69" s="88">
        <v>26</v>
      </c>
      <c r="AI69" s="88">
        <v>457</v>
      </c>
      <c r="AJ69" s="88">
        <v>2437</v>
      </c>
      <c r="AK69" s="88">
        <v>259</v>
      </c>
      <c r="AL69" s="88">
        <v>60</v>
      </c>
      <c r="AM69" s="88">
        <v>16</v>
      </c>
      <c r="AN69" s="88">
        <v>12</v>
      </c>
      <c r="AO69" s="88">
        <v>21</v>
      </c>
      <c r="AP69" s="88">
        <v>12</v>
      </c>
      <c r="AQ69" s="88">
        <v>2</v>
      </c>
      <c r="AR69" s="88">
        <v>290</v>
      </c>
      <c r="AS69" s="88">
        <v>92</v>
      </c>
      <c r="AT69" s="88">
        <v>188</v>
      </c>
      <c r="AU69" s="88">
        <v>321</v>
      </c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94"/>
      <c r="E70" s="981">
        <f t="shared" si="3"/>
        <v>857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>
        <v>522</v>
      </c>
      <c r="AC70" s="88">
        <v>335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336" t="s">
        <v>1052</v>
      </c>
      <c r="B71" s="35" t="s">
        <v>1053</v>
      </c>
      <c r="C71" s="36" t="s">
        <v>4904</v>
      </c>
      <c r="D71" s="994"/>
      <c r="E71" s="981">
        <f t="shared" si="3"/>
        <v>2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>
        <v>1</v>
      </c>
      <c r="AB71" s="88"/>
      <c r="AC71" s="88"/>
      <c r="AD71" s="88">
        <v>1</v>
      </c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94"/>
      <c r="E72" s="981">
        <f t="shared" si="3"/>
        <v>1579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>
        <v>1131</v>
      </c>
      <c r="AC72" s="88">
        <v>448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94"/>
      <c r="E73" s="981">
        <f t="shared" si="3"/>
        <v>68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>
        <v>1</v>
      </c>
      <c r="Q73" s="88"/>
      <c r="R73" s="88">
        <v>3</v>
      </c>
      <c r="S73" s="88"/>
      <c r="T73" s="88"/>
      <c r="U73" s="88"/>
      <c r="V73" s="88"/>
      <c r="W73" s="88"/>
      <c r="X73" s="88"/>
      <c r="Y73" s="88">
        <v>1</v>
      </c>
      <c r="Z73" s="88">
        <v>1</v>
      </c>
      <c r="AA73" s="88">
        <v>7</v>
      </c>
      <c r="AB73" s="88"/>
      <c r="AC73" s="88"/>
      <c r="AD73" s="88">
        <v>25</v>
      </c>
      <c r="AE73" s="88">
        <v>1</v>
      </c>
      <c r="AF73" s="88"/>
      <c r="AG73" s="88"/>
      <c r="AH73" s="88">
        <v>2</v>
      </c>
      <c r="AI73" s="88"/>
      <c r="AJ73" s="88">
        <v>20</v>
      </c>
      <c r="AK73" s="88">
        <v>1</v>
      </c>
      <c r="AL73" s="88"/>
      <c r="AM73" s="88">
        <v>1</v>
      </c>
      <c r="AN73" s="88"/>
      <c r="AO73" s="88"/>
      <c r="AP73" s="88"/>
      <c r="AQ73" s="88"/>
      <c r="AR73" s="88"/>
      <c r="AS73" s="88">
        <v>5</v>
      </c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94"/>
      <c r="E74" s="981">
        <f t="shared" si="3"/>
        <v>93109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>
        <f>66266+59</f>
        <v>66325</v>
      </c>
      <c r="AC74" s="88">
        <v>26784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94"/>
      <c r="E75" s="981">
        <f t="shared" si="3"/>
        <v>32162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>
        <v>2209</v>
      </c>
      <c r="Q75" s="88">
        <v>444</v>
      </c>
      <c r="R75" s="88">
        <v>562</v>
      </c>
      <c r="S75" s="88">
        <v>410</v>
      </c>
      <c r="T75" s="88">
        <v>312</v>
      </c>
      <c r="U75" s="88">
        <v>71</v>
      </c>
      <c r="V75" s="88">
        <v>73</v>
      </c>
      <c r="W75" s="88">
        <v>85</v>
      </c>
      <c r="X75" s="88">
        <v>11</v>
      </c>
      <c r="Y75" s="88">
        <v>481</v>
      </c>
      <c r="Z75" s="88">
        <v>104</v>
      </c>
      <c r="AA75" s="88">
        <v>3349</v>
      </c>
      <c r="AB75" s="88"/>
      <c r="AC75" s="88"/>
      <c r="AD75" s="88">
        <v>5041</v>
      </c>
      <c r="AE75" s="88">
        <v>1451</v>
      </c>
      <c r="AF75" s="88">
        <v>157</v>
      </c>
      <c r="AG75" s="88">
        <v>2628</v>
      </c>
      <c r="AH75" s="88">
        <v>100</v>
      </c>
      <c r="AI75" s="88">
        <v>1470</v>
      </c>
      <c r="AJ75" s="88">
        <v>9004</v>
      </c>
      <c r="AK75" s="88">
        <v>814</v>
      </c>
      <c r="AL75" s="88">
        <v>262</v>
      </c>
      <c r="AM75" s="88">
        <v>197</v>
      </c>
      <c r="AN75" s="88">
        <v>19</v>
      </c>
      <c r="AO75" s="88">
        <v>102</v>
      </c>
      <c r="AP75" s="88">
        <v>54</v>
      </c>
      <c r="AQ75" s="88">
        <v>31</v>
      </c>
      <c r="AR75" s="88">
        <v>1077</v>
      </c>
      <c r="AS75" s="88">
        <v>236</v>
      </c>
      <c r="AT75" s="88">
        <v>617</v>
      </c>
      <c r="AU75" s="88">
        <v>791</v>
      </c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94"/>
      <c r="E76" s="981">
        <f t="shared" si="3"/>
        <v>10265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>
        <v>9165</v>
      </c>
      <c r="AC76" s="88">
        <v>1100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94"/>
      <c r="E77" s="981">
        <f t="shared" si="3"/>
        <v>112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>
        <v>1</v>
      </c>
      <c r="R77" s="88">
        <v>1</v>
      </c>
      <c r="S77" s="88"/>
      <c r="T77" s="88"/>
      <c r="U77" s="88">
        <v>1</v>
      </c>
      <c r="V77" s="88"/>
      <c r="W77" s="88"/>
      <c r="X77" s="88"/>
      <c r="Y77" s="88">
        <v>3</v>
      </c>
      <c r="Z77" s="88"/>
      <c r="AA77" s="88">
        <v>17</v>
      </c>
      <c r="AB77" s="88"/>
      <c r="AC77" s="88"/>
      <c r="AD77" s="88">
        <v>3</v>
      </c>
      <c r="AE77" s="88"/>
      <c r="AF77" s="88">
        <v>1</v>
      </c>
      <c r="AG77" s="88"/>
      <c r="AH77" s="88">
        <v>1</v>
      </c>
      <c r="AI77" s="88">
        <v>6</v>
      </c>
      <c r="AJ77" s="88">
        <v>2</v>
      </c>
      <c r="AK77" s="88">
        <v>2</v>
      </c>
      <c r="AL77" s="88"/>
      <c r="AM77" s="88"/>
      <c r="AN77" s="88"/>
      <c r="AO77" s="88">
        <v>3</v>
      </c>
      <c r="AP77" s="88">
        <v>64</v>
      </c>
      <c r="AQ77" s="88"/>
      <c r="AR77" s="88"/>
      <c r="AS77" s="88"/>
      <c r="AT77" s="88"/>
      <c r="AU77" s="88">
        <v>7</v>
      </c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94"/>
      <c r="E78" s="981">
        <f t="shared" si="3"/>
        <v>19419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>
        <f>13824+11</f>
        <v>13835</v>
      </c>
      <c r="AC78" s="88">
        <v>5584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94"/>
      <c r="E79" s="981">
        <f t="shared" si="3"/>
        <v>11352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>
        <v>326</v>
      </c>
      <c r="Q79" s="88">
        <v>165</v>
      </c>
      <c r="R79" s="88">
        <v>572</v>
      </c>
      <c r="S79" s="88">
        <v>237</v>
      </c>
      <c r="T79" s="88">
        <v>39</v>
      </c>
      <c r="U79" s="88">
        <v>13</v>
      </c>
      <c r="V79" s="88">
        <v>26</v>
      </c>
      <c r="W79" s="88">
        <v>8</v>
      </c>
      <c r="X79" s="88">
        <v>18</v>
      </c>
      <c r="Y79" s="88">
        <v>35</v>
      </c>
      <c r="Z79" s="88">
        <v>58</v>
      </c>
      <c r="AA79" s="88">
        <v>887</v>
      </c>
      <c r="AB79" s="88"/>
      <c r="AC79" s="88"/>
      <c r="AD79" s="88">
        <v>1168</v>
      </c>
      <c r="AE79" s="88">
        <v>1012</v>
      </c>
      <c r="AF79" s="88"/>
      <c r="AG79" s="88">
        <v>693</v>
      </c>
      <c r="AH79" s="88">
        <v>1</v>
      </c>
      <c r="AI79" s="88">
        <v>19</v>
      </c>
      <c r="AJ79" s="88">
        <v>4362</v>
      </c>
      <c r="AK79" s="88">
        <v>18</v>
      </c>
      <c r="AL79" s="88"/>
      <c r="AM79" s="88">
        <v>18</v>
      </c>
      <c r="AN79" s="88">
        <v>12</v>
      </c>
      <c r="AO79" s="88"/>
      <c r="AP79" s="88"/>
      <c r="AQ79" s="88"/>
      <c r="AR79" s="88">
        <v>297</v>
      </c>
      <c r="AS79" s="88">
        <v>447</v>
      </c>
      <c r="AT79" s="88">
        <v>138</v>
      </c>
      <c r="AU79" s="88">
        <v>783</v>
      </c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94"/>
      <c r="E80" s="981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49" ht="38.25">
      <c r="A81" s="336" t="s">
        <v>1281</v>
      </c>
      <c r="B81" s="35" t="s">
        <v>1282</v>
      </c>
      <c r="C81" s="36" t="s">
        <v>4904</v>
      </c>
      <c r="D81" s="994"/>
      <c r="E81" s="981">
        <f t="shared" si="3"/>
        <v>6151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>
        <v>4724</v>
      </c>
      <c r="AC81" s="88">
        <v>1427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49" ht="38.25">
      <c r="A82" s="336" t="s">
        <v>1285</v>
      </c>
      <c r="B82" s="35" t="s">
        <v>1286</v>
      </c>
      <c r="C82" s="36" t="s">
        <v>4904</v>
      </c>
      <c r="D82" s="994"/>
      <c r="E82" s="981">
        <f t="shared" si="3"/>
        <v>2111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>
        <v>79</v>
      </c>
      <c r="Q82" s="88">
        <v>21</v>
      </c>
      <c r="R82" s="88">
        <v>21</v>
      </c>
      <c r="S82" s="88">
        <v>5</v>
      </c>
      <c r="T82" s="88"/>
      <c r="U82" s="88">
        <v>35</v>
      </c>
      <c r="V82" s="88"/>
      <c r="W82" s="88"/>
      <c r="X82" s="88"/>
      <c r="Y82" s="88">
        <v>2</v>
      </c>
      <c r="Z82" s="88">
        <v>25</v>
      </c>
      <c r="AA82" s="88">
        <v>129</v>
      </c>
      <c r="AB82" s="88"/>
      <c r="AC82" s="88"/>
      <c r="AD82" s="88">
        <v>215</v>
      </c>
      <c r="AE82" s="88">
        <v>220</v>
      </c>
      <c r="AF82" s="88"/>
      <c r="AG82" s="88">
        <v>127</v>
      </c>
      <c r="AH82" s="88"/>
      <c r="AI82" s="88">
        <v>13</v>
      </c>
      <c r="AJ82" s="88">
        <v>642</v>
      </c>
      <c r="AK82" s="88">
        <v>6</v>
      </c>
      <c r="AL82" s="88"/>
      <c r="AM82" s="88">
        <v>1</v>
      </c>
      <c r="AN82" s="88"/>
      <c r="AO82" s="88"/>
      <c r="AP82" s="88">
        <v>2</v>
      </c>
      <c r="AQ82" s="88"/>
      <c r="AR82" s="88">
        <v>102</v>
      </c>
      <c r="AS82" s="88">
        <v>117</v>
      </c>
      <c r="AT82" s="88">
        <v>7</v>
      </c>
      <c r="AU82" s="88">
        <v>342</v>
      </c>
      <c r="AV82" s="88"/>
      <c r="AW82" s="88"/>
    </row>
    <row r="83" spans="1:49" ht="25.5">
      <c r="A83" s="336" t="s">
        <v>1297</v>
      </c>
      <c r="B83" s="35" t="s">
        <v>1298</v>
      </c>
      <c r="C83" s="36" t="s">
        <v>4904</v>
      </c>
      <c r="D83" s="994"/>
      <c r="E83" s="981">
        <f t="shared" si="3"/>
        <v>74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>
        <v>20</v>
      </c>
      <c r="AC83" s="88">
        <v>54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49" ht="25.5">
      <c r="A84" s="336" t="s">
        <v>1301</v>
      </c>
      <c r="B84" s="35" t="s">
        <v>1302</v>
      </c>
      <c r="C84" s="36" t="s">
        <v>4904</v>
      </c>
      <c r="D84" s="994"/>
      <c r="E84" s="981">
        <f t="shared" si="3"/>
        <v>22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>
        <v>10</v>
      </c>
      <c r="AB84" s="88"/>
      <c r="AC84" s="88"/>
      <c r="AD84" s="88"/>
      <c r="AE84" s="88"/>
      <c r="AF84" s="88"/>
      <c r="AG84" s="88">
        <v>4</v>
      </c>
      <c r="AH84" s="88"/>
      <c r="AI84" s="88">
        <v>1</v>
      </c>
      <c r="AJ84" s="88">
        <v>3</v>
      </c>
      <c r="AK84" s="88">
        <v>2</v>
      </c>
      <c r="AL84" s="88"/>
      <c r="AM84" s="88"/>
      <c r="AN84" s="88"/>
      <c r="AO84" s="88">
        <v>1</v>
      </c>
      <c r="AP84" s="88"/>
      <c r="AQ84" s="88"/>
      <c r="AR84" s="88">
        <v>1</v>
      </c>
      <c r="AS84" s="88"/>
      <c r="AT84" s="88"/>
      <c r="AU84" s="88"/>
      <c r="AV84" s="88"/>
      <c r="AW84" s="88"/>
    </row>
    <row r="85" spans="1:49" ht="14.25">
      <c r="A85" s="336" t="s">
        <v>1405</v>
      </c>
      <c r="B85" s="35" t="s">
        <v>1407</v>
      </c>
      <c r="C85" s="36" t="s">
        <v>4904</v>
      </c>
      <c r="D85" s="994"/>
      <c r="E85" s="981">
        <f t="shared" si="3"/>
        <v>11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>
        <f>1+6</f>
        <v>7</v>
      </c>
      <c r="AK85" s="88">
        <f>1+3</f>
        <v>4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49" ht="25.5">
      <c r="A86" s="336" t="s">
        <v>1408</v>
      </c>
      <c r="B86" s="35" t="s">
        <v>1409</v>
      </c>
      <c r="C86" s="36" t="s">
        <v>4904</v>
      </c>
      <c r="D86" s="994"/>
      <c r="E86" s="981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49" ht="25.5" hidden="1">
      <c r="A87" s="336" t="s">
        <v>1412</v>
      </c>
      <c r="B87" s="356" t="s">
        <v>1413</v>
      </c>
      <c r="C87" s="36" t="s">
        <v>4904</v>
      </c>
      <c r="D87" s="994"/>
      <c r="E87" s="981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</row>
    <row r="88" spans="1:49" ht="25.5">
      <c r="A88" s="336" t="s">
        <v>1453</v>
      </c>
      <c r="B88" s="356" t="s">
        <v>1454</v>
      </c>
      <c r="C88" s="36" t="s">
        <v>4904</v>
      </c>
      <c r="D88" s="994"/>
      <c r="E88" s="981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</row>
    <row r="89" spans="1:49" ht="25.5">
      <c r="A89" s="336" t="s">
        <v>1455</v>
      </c>
      <c r="B89" s="356" t="s">
        <v>1456</v>
      </c>
      <c r="C89" s="36" t="s">
        <v>4904</v>
      </c>
      <c r="D89" s="994"/>
      <c r="E89" s="981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</row>
    <row r="90" spans="1:49" ht="25.5">
      <c r="A90" s="336" t="s">
        <v>1457</v>
      </c>
      <c r="B90" s="356" t="s">
        <v>1458</v>
      </c>
      <c r="C90" s="36" t="s">
        <v>4904</v>
      </c>
      <c r="D90" s="994"/>
      <c r="E90" s="981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</row>
    <row r="91" spans="1:49" ht="25.5">
      <c r="A91" s="336" t="s">
        <v>1459</v>
      </c>
      <c r="B91" s="356" t="s">
        <v>1460</v>
      </c>
      <c r="C91" s="36" t="s">
        <v>4904</v>
      </c>
      <c r="D91" s="994"/>
      <c r="E91" s="981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</row>
    <row r="92" spans="1:49" ht="25.5">
      <c r="A92" s="336" t="s">
        <v>1461</v>
      </c>
      <c r="B92" s="356" t="s">
        <v>1462</v>
      </c>
      <c r="C92" s="36" t="s">
        <v>4904</v>
      </c>
      <c r="D92" s="994"/>
      <c r="E92" s="981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</row>
    <row r="93" spans="1:49" ht="25.5">
      <c r="A93" s="336" t="s">
        <v>1507</v>
      </c>
      <c r="B93" s="35" t="s">
        <v>1509</v>
      </c>
      <c r="C93" s="36" t="s">
        <v>4904</v>
      </c>
      <c r="D93" s="994"/>
      <c r="E93" s="981">
        <f t="shared" si="3"/>
        <v>0</v>
      </c>
      <c r="F93" s="37" t="str">
        <f>Info!$B$2</f>
        <v>323</v>
      </c>
      <c r="G93" s="477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</row>
    <row r="94" spans="1:49" ht="25.5">
      <c r="A94" s="478" t="s">
        <v>1513</v>
      </c>
      <c r="B94" s="479" t="s">
        <v>1515</v>
      </c>
      <c r="C94" s="480" t="s">
        <v>4904</v>
      </c>
      <c r="D94" s="994"/>
      <c r="E94" s="981">
        <f t="shared" si="3"/>
        <v>0</v>
      </c>
      <c r="F94" s="37" t="str">
        <f>Info!$B$2</f>
        <v>323</v>
      </c>
      <c r="G94" s="477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</row>
    <row r="95" spans="1:49" ht="25.5">
      <c r="A95" s="478" t="s">
        <v>1516</v>
      </c>
      <c r="B95" s="479" t="s">
        <v>1518</v>
      </c>
      <c r="C95" s="36" t="s">
        <v>4904</v>
      </c>
      <c r="D95" s="994"/>
      <c r="E95" s="981">
        <f t="shared" si="3"/>
        <v>0</v>
      </c>
      <c r="F95" s="37" t="str">
        <f>Info!$B$2</f>
        <v>323</v>
      </c>
      <c r="G95" s="477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</row>
    <row r="96" spans="1:49" ht="25.5">
      <c r="A96" s="336" t="s">
        <v>1538</v>
      </c>
      <c r="B96" s="35" t="s">
        <v>1540</v>
      </c>
      <c r="C96" s="36" t="s">
        <v>4904</v>
      </c>
      <c r="D96" s="994"/>
      <c r="E96" s="981">
        <f>SUM(H96:AW96)</f>
        <v>83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>
        <v>83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49" ht="14.25">
      <c r="A97" s="336" t="s">
        <v>1558</v>
      </c>
      <c r="B97" s="35" t="s">
        <v>1560</v>
      </c>
      <c r="C97" s="36" t="s">
        <v>4904</v>
      </c>
      <c r="D97" s="994"/>
      <c r="E97" s="981">
        <f t="shared" si="3"/>
        <v>4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>
        <v>4</v>
      </c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49" ht="14.25">
      <c r="A98" s="336" t="s">
        <v>1564</v>
      </c>
      <c r="B98" s="35" t="s">
        <v>1565</v>
      </c>
      <c r="C98" s="36" t="s">
        <v>4904</v>
      </c>
      <c r="D98" s="994"/>
      <c r="E98" s="981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49" ht="14.25">
      <c r="A99" s="336" t="s">
        <v>1566</v>
      </c>
      <c r="B99" s="35" t="s">
        <v>1567</v>
      </c>
      <c r="C99" s="36" t="s">
        <v>4904</v>
      </c>
      <c r="D99" s="994"/>
      <c r="E99" s="981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49" ht="25.5">
      <c r="A100" s="336" t="s">
        <v>1614</v>
      </c>
      <c r="B100" s="35" t="s">
        <v>1616</v>
      </c>
      <c r="C100" s="36" t="s">
        <v>4904</v>
      </c>
      <c r="D100" s="994"/>
      <c r="E100" s="981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49" ht="14.25">
      <c r="A101" s="336" t="s">
        <v>1631</v>
      </c>
      <c r="B101" s="35" t="s">
        <v>1634</v>
      </c>
      <c r="C101" s="36" t="s">
        <v>4904</v>
      </c>
      <c r="D101" s="994"/>
      <c r="E101" s="981">
        <f t="shared" si="3"/>
        <v>5062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>
        <v>7</v>
      </c>
      <c r="Q101" s="88"/>
      <c r="R101" s="88"/>
      <c r="S101" s="88"/>
      <c r="T101" s="88"/>
      <c r="U101" s="88">
        <v>11</v>
      </c>
      <c r="V101" s="88"/>
      <c r="W101" s="88"/>
      <c r="X101" s="88"/>
      <c r="Y101" s="88"/>
      <c r="Z101" s="88"/>
      <c r="AA101" s="88">
        <v>21</v>
      </c>
      <c r="AB101" s="88">
        <f>88+1045+492+2084</f>
        <v>3709</v>
      </c>
      <c r="AC101" s="88">
        <f>4+580+149+494</f>
        <v>1227</v>
      </c>
      <c r="AD101" s="88"/>
      <c r="AE101" s="88"/>
      <c r="AF101" s="88">
        <v>2</v>
      </c>
      <c r="AG101" s="88"/>
      <c r="AH101" s="88"/>
      <c r="AI101" s="88">
        <v>60</v>
      </c>
      <c r="AJ101" s="88">
        <v>9</v>
      </c>
      <c r="AK101" s="88">
        <v>10</v>
      </c>
      <c r="AL101" s="88">
        <v>3</v>
      </c>
      <c r="AM101" s="88"/>
      <c r="AN101" s="88"/>
      <c r="AO101" s="88"/>
      <c r="AP101" s="88"/>
      <c r="AQ101" s="88"/>
      <c r="AR101" s="88"/>
      <c r="AS101" s="88"/>
      <c r="AT101" s="88">
        <v>3</v>
      </c>
      <c r="AU101" s="88"/>
      <c r="AV101" s="88"/>
      <c r="AW101" s="88"/>
    </row>
    <row r="102" spans="1:49" ht="25.5">
      <c r="A102" s="336" t="s">
        <v>1636</v>
      </c>
      <c r="B102" s="35" t="s">
        <v>1637</v>
      </c>
      <c r="C102" s="36" t="s">
        <v>4904</v>
      </c>
      <c r="D102" s="994"/>
      <c r="E102" s="981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49" ht="14.25">
      <c r="A103" s="336" t="s">
        <v>1755</v>
      </c>
      <c r="B103" s="35" t="s">
        <v>1757</v>
      </c>
      <c r="C103" s="36" t="s">
        <v>4904</v>
      </c>
      <c r="D103" s="994"/>
      <c r="E103" s="981">
        <f t="shared" si="3"/>
        <v>514</v>
      </c>
      <c r="F103" s="37" t="str">
        <f>Info!$B$2</f>
        <v>323</v>
      </c>
      <c r="G103" s="477"/>
      <c r="H103" s="88"/>
      <c r="I103" s="88">
        <v>35</v>
      </c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>
        <v>184</v>
      </c>
      <c r="AC103" s="88">
        <v>295</v>
      </c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49" ht="14.25">
      <c r="A104" s="336" t="s">
        <v>1780</v>
      </c>
      <c r="B104" s="35" t="s">
        <v>1783</v>
      </c>
      <c r="C104" s="36" t="s">
        <v>4904</v>
      </c>
      <c r="D104" s="994"/>
      <c r="E104" s="981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49" ht="38.25">
      <c r="A105" s="336" t="s">
        <v>1816</v>
      </c>
      <c r="B105" s="35" t="s">
        <v>1818</v>
      </c>
      <c r="C105" s="36" t="s">
        <v>4904</v>
      </c>
      <c r="D105" s="994"/>
      <c r="E105" s="981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49" ht="14.25">
      <c r="A106" s="336" t="s">
        <v>1839</v>
      </c>
      <c r="B106" s="35" t="s">
        <v>1840</v>
      </c>
      <c r="C106" s="36" t="s">
        <v>4904</v>
      </c>
      <c r="D106" s="994"/>
      <c r="E106" s="981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49" ht="15.75" customHeight="1">
      <c r="A107" s="335"/>
      <c r="B107" s="32" t="s">
        <v>4936</v>
      </c>
      <c r="C107" s="32"/>
      <c r="D107" s="982"/>
      <c r="E107" s="982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94"/>
      <c r="E108" s="981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49" ht="15.75" customHeight="1">
      <c r="A109" s="335"/>
      <c r="B109" s="32" t="s">
        <v>4937</v>
      </c>
      <c r="C109" s="32"/>
      <c r="D109" s="982"/>
      <c r="E109" s="982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94"/>
      <c r="E110" s="981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49" ht="15.75" customHeight="1">
      <c r="A111" s="335"/>
      <c r="B111" s="32" t="s">
        <v>4938</v>
      </c>
      <c r="C111" s="32"/>
      <c r="D111" s="982"/>
      <c r="E111" s="982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37.5" customHeight="1">
      <c r="A112" s="478" t="s">
        <v>2593</v>
      </c>
      <c r="B112" s="479" t="s">
        <v>2594</v>
      </c>
      <c r="C112" s="480" t="s">
        <v>4904</v>
      </c>
      <c r="D112" s="994"/>
      <c r="E112" s="981">
        <f>SUM(H112:AW112)</f>
        <v>77</v>
      </c>
      <c r="F112" s="37" t="str">
        <f>Info!$B$2</f>
        <v>323</v>
      </c>
      <c r="G112" s="490"/>
      <c r="H112" s="38"/>
      <c r="I112" s="38"/>
      <c r="J112" s="38"/>
      <c r="K112" s="38">
        <v>38</v>
      </c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>
        <v>39</v>
      </c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</row>
    <row r="113" spans="1:49" ht="37.5" customHeight="1">
      <c r="A113" s="478" t="s">
        <v>2597</v>
      </c>
      <c r="B113" s="479" t="s">
        <v>2598</v>
      </c>
      <c r="C113" s="480" t="s">
        <v>4904</v>
      </c>
      <c r="D113" s="994"/>
      <c r="E113" s="981">
        <f>SUM(H113:AW113)</f>
        <v>0</v>
      </c>
      <c r="F113" s="37" t="str">
        <f>Info!$B$2</f>
        <v>323</v>
      </c>
      <c r="G113" s="490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</row>
    <row r="114" spans="1:49" ht="37.5" customHeight="1">
      <c r="A114" s="478" t="s">
        <v>2601</v>
      </c>
      <c r="B114" s="479" t="s">
        <v>2602</v>
      </c>
      <c r="C114" s="480" t="s">
        <v>4904</v>
      </c>
      <c r="D114" s="994"/>
      <c r="E114" s="981">
        <f>SUM(H114:AW114)</f>
        <v>0</v>
      </c>
      <c r="F114" s="37" t="str">
        <f>Info!$B$2</f>
        <v>323</v>
      </c>
      <c r="G114" s="490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</row>
    <row r="115" spans="1:49" ht="14.25">
      <c r="A115" s="336" t="s">
        <v>2606</v>
      </c>
      <c r="B115" s="35" t="s">
        <v>2607</v>
      </c>
      <c r="C115" s="36" t="s">
        <v>4904</v>
      </c>
      <c r="D115" s="994"/>
      <c r="E115" s="981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49">
      <c r="A116" s="729"/>
      <c r="B116" s="730" t="s">
        <v>4939</v>
      </c>
      <c r="C116" s="730"/>
      <c r="D116" s="983"/>
      <c r="E116" s="983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94"/>
      <c r="E117" s="981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49" ht="15.75" customHeight="1">
      <c r="A118" s="335"/>
      <c r="B118" s="32" t="s">
        <v>4940</v>
      </c>
      <c r="C118" s="32"/>
      <c r="D118" s="982"/>
      <c r="E118" s="982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94"/>
      <c r="E119" s="981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49" ht="15.75" customHeight="1">
      <c r="A120" s="335"/>
      <c r="B120" s="32" t="s">
        <v>4941</v>
      </c>
      <c r="C120" s="32"/>
      <c r="D120" s="982"/>
      <c r="E120" s="982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94"/>
      <c r="E121" s="981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49" ht="25.5">
      <c r="A122" s="336" t="s">
        <v>2950</v>
      </c>
      <c r="B122" s="35" t="s">
        <v>2951</v>
      </c>
      <c r="C122" s="36" t="s">
        <v>4904</v>
      </c>
      <c r="D122" s="994"/>
      <c r="E122" s="981">
        <f>SUM(H122:AW122)</f>
        <v>63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>
        <v>61</v>
      </c>
      <c r="AC122" s="38"/>
      <c r="AD122" s="38"/>
      <c r="AE122" s="38"/>
      <c r="AF122" s="38"/>
      <c r="AG122" s="38"/>
      <c r="AH122" s="38"/>
      <c r="AI122" s="38"/>
      <c r="AJ122" s="38">
        <v>2</v>
      </c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49" ht="15.75" customHeight="1">
      <c r="A123" s="335"/>
      <c r="B123" s="32" t="s">
        <v>4942</v>
      </c>
      <c r="C123" s="32"/>
      <c r="D123" s="982"/>
      <c r="E123" s="982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94"/>
      <c r="E124" s="981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49" ht="25.5">
      <c r="A125" s="336" t="s">
        <v>2993</v>
      </c>
      <c r="B125" s="35" t="s">
        <v>2995</v>
      </c>
      <c r="C125" s="36" t="s">
        <v>4904</v>
      </c>
      <c r="D125" s="994"/>
      <c r="E125" s="981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49" ht="26.25" thickBot="1">
      <c r="A126" s="337" t="s">
        <v>2996</v>
      </c>
      <c r="B126" s="39" t="s">
        <v>2998</v>
      </c>
      <c r="C126" s="40" t="s">
        <v>4904</v>
      </c>
      <c r="D126" s="996"/>
      <c r="E126" s="984">
        <f>SUM(H126:AW126)</f>
        <v>32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>
        <v>29</v>
      </c>
      <c r="AC126" s="41"/>
      <c r="AD126" s="41"/>
      <c r="AE126" s="41">
        <v>3</v>
      </c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7" fitToWidth="0" orientation="portrait" r:id="rId1"/>
  <headerFooter alignWithMargins="0">
    <oddFooter>&amp;C&amp;A -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0">
    <pageSetUpPr fitToPage="1"/>
  </sheetPr>
  <dimension ref="A1:BJ126"/>
  <sheetViews>
    <sheetView showGridLines="0" zoomScale="70" zoomScaleNormal="70" workbookViewId="0">
      <pane xSplit="2" ySplit="2" topLeftCell="C3" activePane="bottomRight" state="frozen"/>
      <selection activeCell="D4" sqref="D4"/>
      <selection pane="topRight" activeCell="D4" sqref="D4"/>
      <selection pane="bottomLeft" activeCell="D4" sqref="D4"/>
      <selection pane="bottomRight" activeCell="N9" sqref="N9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995">
        <v>0</v>
      </c>
      <c r="E3" s="980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4"/>
      <c r="E4" s="981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94"/>
      <c r="E5" s="981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4"/>
      <c r="E7" s="981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94"/>
      <c r="E8" s="981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94"/>
      <c r="E9" s="981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94"/>
      <c r="E10" s="981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94"/>
      <c r="E11" s="981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94"/>
      <c r="E12" s="981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94"/>
      <c r="E13" s="981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94"/>
      <c r="E14" s="981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94"/>
      <c r="E15" s="981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94"/>
      <c r="E16" s="981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94"/>
      <c r="E17" s="981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94"/>
      <c r="E18" s="981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94"/>
      <c r="E19" s="981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94"/>
      <c r="E20" s="981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94"/>
      <c r="E21" s="981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94"/>
      <c r="E22" s="981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94"/>
      <c r="E23" s="981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94"/>
      <c r="E24" s="981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94"/>
      <c r="E25" s="981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94"/>
      <c r="E26" s="981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94"/>
      <c r="E27" s="981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94"/>
      <c r="E28" s="981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94"/>
      <c r="E29" s="981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94"/>
      <c r="E30" s="981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94"/>
      <c r="E31" s="981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94"/>
      <c r="E32" s="981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94"/>
      <c r="E33" s="981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94"/>
      <c r="E34" s="981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94"/>
      <c r="E35" s="981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94"/>
      <c r="E36" s="981">
        <f t="shared" si="0"/>
        <v>0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94"/>
      <c r="E37" s="981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94"/>
      <c r="E38" s="981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94"/>
      <c r="E39" s="981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94"/>
      <c r="E40" s="981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94"/>
      <c r="E41" s="981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94"/>
      <c r="E42" s="981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94"/>
      <c r="E43" s="981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94"/>
      <c r="E44" s="981">
        <f t="shared" si="0"/>
        <v>0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94"/>
      <c r="E45" s="981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94"/>
      <c r="E46" s="981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94"/>
      <c r="E47" s="981">
        <f t="shared" si="0"/>
        <v>0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94"/>
      <c r="E48" s="981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2"/>
      <c r="E49" s="982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94"/>
      <c r="E50" s="981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94"/>
      <c r="E51" s="981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94"/>
      <c r="E52" s="981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94"/>
      <c r="E53" s="981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94"/>
      <c r="E54" s="981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94"/>
      <c r="E55" s="981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2"/>
      <c r="E56" s="982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94"/>
      <c r="E57" s="981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94"/>
      <c r="E58" s="981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94"/>
      <c r="E59" s="981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94"/>
      <c r="E60" s="981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94"/>
      <c r="E61" s="981">
        <f t="shared" si="2"/>
        <v>0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94"/>
      <c r="E62" s="981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94"/>
      <c r="E63" s="981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94"/>
      <c r="E64" s="981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94"/>
      <c r="E65" s="981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94"/>
      <c r="E66" s="981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2"/>
      <c r="E67" s="982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94"/>
      <c r="E68" s="981">
        <f t="shared" ref="E68:E106" si="3">SUM(H68:AW68)</f>
        <v>0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94"/>
      <c r="E69" s="981">
        <f t="shared" si="3"/>
        <v>0</v>
      </c>
      <c r="F69" s="37" t="str">
        <f>Info!$B$2</f>
        <v>323</v>
      </c>
      <c r="G69" s="477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94"/>
      <c r="E70" s="981">
        <f t="shared" si="3"/>
        <v>0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336" t="s">
        <v>1052</v>
      </c>
      <c r="B71" s="35" t="s">
        <v>1053</v>
      </c>
      <c r="C71" s="36" t="s">
        <v>4904</v>
      </c>
      <c r="D71" s="994"/>
      <c r="E71" s="981">
        <f t="shared" si="3"/>
        <v>0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94"/>
      <c r="E72" s="981">
        <f t="shared" si="3"/>
        <v>0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94"/>
      <c r="E73" s="981">
        <f t="shared" si="3"/>
        <v>0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94"/>
      <c r="E74" s="981">
        <f t="shared" si="3"/>
        <v>0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94"/>
      <c r="E75" s="981">
        <f t="shared" si="3"/>
        <v>0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94"/>
      <c r="E76" s="981">
        <f t="shared" si="3"/>
        <v>0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94"/>
      <c r="E77" s="981">
        <f t="shared" si="3"/>
        <v>0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94"/>
      <c r="E78" s="981">
        <f t="shared" si="3"/>
        <v>0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94"/>
      <c r="E79" s="981">
        <f t="shared" si="3"/>
        <v>0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94"/>
      <c r="E80" s="981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56" ht="38.25">
      <c r="A81" s="336" t="s">
        <v>1281</v>
      </c>
      <c r="B81" s="35" t="s">
        <v>1282</v>
      </c>
      <c r="C81" s="36" t="s">
        <v>4904</v>
      </c>
      <c r="D81" s="994"/>
      <c r="E81" s="981">
        <f t="shared" si="3"/>
        <v>0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56" ht="38.25">
      <c r="A82" s="336" t="s">
        <v>1285</v>
      </c>
      <c r="B82" s="35" t="s">
        <v>1286</v>
      </c>
      <c r="C82" s="36" t="s">
        <v>4904</v>
      </c>
      <c r="D82" s="994"/>
      <c r="E82" s="981">
        <f t="shared" si="3"/>
        <v>0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</row>
    <row r="83" spans="1:56" ht="25.5">
      <c r="A83" s="336" t="s">
        <v>1297</v>
      </c>
      <c r="B83" s="35" t="s">
        <v>1298</v>
      </c>
      <c r="C83" s="36" t="s">
        <v>4904</v>
      </c>
      <c r="D83" s="994"/>
      <c r="E83" s="981">
        <f t="shared" si="3"/>
        <v>0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56" ht="25.5">
      <c r="A84" s="336" t="s">
        <v>1301</v>
      </c>
      <c r="B84" s="35" t="s">
        <v>1302</v>
      </c>
      <c r="C84" s="36" t="s">
        <v>4904</v>
      </c>
      <c r="D84" s="994"/>
      <c r="E84" s="981">
        <f t="shared" si="3"/>
        <v>0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</row>
    <row r="85" spans="1:56" ht="14.25">
      <c r="A85" s="336" t="s">
        <v>1405</v>
      </c>
      <c r="B85" s="35" t="s">
        <v>1407</v>
      </c>
      <c r="C85" s="36" t="s">
        <v>4904</v>
      </c>
      <c r="D85" s="994"/>
      <c r="E85" s="981">
        <f t="shared" si="3"/>
        <v>0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56" ht="25.5">
      <c r="A86" s="336" t="s">
        <v>1408</v>
      </c>
      <c r="B86" s="35" t="s">
        <v>1409</v>
      </c>
      <c r="C86" s="36" t="s">
        <v>4904</v>
      </c>
      <c r="D86" s="994"/>
      <c r="E86" s="981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56" s="488" customFormat="1" ht="25.5" hidden="1">
      <c r="A87" s="336" t="s">
        <v>1412</v>
      </c>
      <c r="B87" s="356" t="s">
        <v>1413</v>
      </c>
      <c r="C87" s="36" t="s">
        <v>4904</v>
      </c>
      <c r="D87" s="994"/>
      <c r="E87" s="981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  <c r="AX87" s="443"/>
      <c r="BA87" s="443"/>
      <c r="BD87" s="443"/>
    </row>
    <row r="88" spans="1:56" s="488" customFormat="1" ht="25.5">
      <c r="A88" s="336" t="s">
        <v>1453</v>
      </c>
      <c r="B88" s="356" t="s">
        <v>1454</v>
      </c>
      <c r="C88" s="36" t="s">
        <v>4904</v>
      </c>
      <c r="D88" s="994"/>
      <c r="E88" s="981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443"/>
      <c r="BA88" s="443"/>
      <c r="BD88" s="443"/>
    </row>
    <row r="89" spans="1:56" s="488" customFormat="1" ht="25.5">
      <c r="A89" s="336" t="s">
        <v>1455</v>
      </c>
      <c r="B89" s="356" t="s">
        <v>1456</v>
      </c>
      <c r="C89" s="36" t="s">
        <v>4904</v>
      </c>
      <c r="D89" s="994"/>
      <c r="E89" s="981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443"/>
      <c r="BA89" s="443"/>
      <c r="BD89" s="443"/>
    </row>
    <row r="90" spans="1:56" s="488" customFormat="1" ht="25.5">
      <c r="A90" s="336" t="s">
        <v>1457</v>
      </c>
      <c r="B90" s="356" t="s">
        <v>1458</v>
      </c>
      <c r="C90" s="36" t="s">
        <v>4904</v>
      </c>
      <c r="D90" s="994"/>
      <c r="E90" s="981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443"/>
      <c r="BA90" s="443"/>
      <c r="BD90" s="443"/>
    </row>
    <row r="91" spans="1:56" s="488" customFormat="1" ht="25.5">
      <c r="A91" s="336" t="s">
        <v>1459</v>
      </c>
      <c r="B91" s="356" t="s">
        <v>1460</v>
      </c>
      <c r="C91" s="36" t="s">
        <v>4904</v>
      </c>
      <c r="D91" s="994"/>
      <c r="E91" s="981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443"/>
      <c r="BA91" s="443"/>
      <c r="BD91" s="443"/>
    </row>
    <row r="92" spans="1:56" s="488" customFormat="1" ht="25.5">
      <c r="A92" s="336" t="s">
        <v>1461</v>
      </c>
      <c r="B92" s="356" t="s">
        <v>1462</v>
      </c>
      <c r="C92" s="36" t="s">
        <v>4904</v>
      </c>
      <c r="D92" s="994"/>
      <c r="E92" s="981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443"/>
      <c r="BA92" s="443"/>
      <c r="BD92" s="443"/>
    </row>
    <row r="93" spans="1:56" ht="25.5">
      <c r="A93" s="336" t="s">
        <v>1507</v>
      </c>
      <c r="B93" s="35" t="s">
        <v>1509</v>
      </c>
      <c r="C93" s="36" t="s">
        <v>4904</v>
      </c>
      <c r="D93" s="994"/>
      <c r="E93" s="981">
        <f t="shared" si="3"/>
        <v>0</v>
      </c>
      <c r="F93" s="37" t="str">
        <f>Info!$B$2</f>
        <v>323</v>
      </c>
      <c r="G93" s="477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</row>
    <row r="94" spans="1:56" ht="25.5">
      <c r="A94" s="478" t="s">
        <v>1513</v>
      </c>
      <c r="B94" s="479" t="s">
        <v>1515</v>
      </c>
      <c r="C94" s="480" t="s">
        <v>4904</v>
      </c>
      <c r="D94" s="994"/>
      <c r="E94" s="981">
        <f t="shared" si="3"/>
        <v>0</v>
      </c>
      <c r="F94" s="37" t="str">
        <f>Info!$B$2</f>
        <v>323</v>
      </c>
      <c r="G94" s="477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</row>
    <row r="95" spans="1:56" ht="25.5">
      <c r="A95" s="478" t="s">
        <v>1516</v>
      </c>
      <c r="B95" s="479" t="s">
        <v>1518</v>
      </c>
      <c r="C95" s="36" t="s">
        <v>4904</v>
      </c>
      <c r="D95" s="994"/>
      <c r="E95" s="981">
        <f t="shared" si="3"/>
        <v>0</v>
      </c>
      <c r="F95" s="37" t="str">
        <f>Info!$B$2</f>
        <v>323</v>
      </c>
      <c r="G95" s="477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</row>
    <row r="96" spans="1:56" ht="25.5">
      <c r="A96" s="336" t="s">
        <v>1538</v>
      </c>
      <c r="B96" s="35" t="s">
        <v>1540</v>
      </c>
      <c r="C96" s="36" t="s">
        <v>4904</v>
      </c>
      <c r="D96" s="994"/>
      <c r="E96" s="981">
        <f>SUM(H96:AW96)</f>
        <v>0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49" ht="14.25">
      <c r="A97" s="336" t="s">
        <v>1558</v>
      </c>
      <c r="B97" s="35" t="s">
        <v>1560</v>
      </c>
      <c r="C97" s="36" t="s">
        <v>4904</v>
      </c>
      <c r="D97" s="994"/>
      <c r="E97" s="981">
        <f t="shared" si="3"/>
        <v>0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49" ht="14.25">
      <c r="A98" s="336" t="s">
        <v>1564</v>
      </c>
      <c r="B98" s="35" t="s">
        <v>1565</v>
      </c>
      <c r="C98" s="36" t="s">
        <v>4904</v>
      </c>
      <c r="D98" s="994"/>
      <c r="E98" s="981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49" ht="14.25">
      <c r="A99" s="336" t="s">
        <v>1566</v>
      </c>
      <c r="B99" s="35" t="s">
        <v>1567</v>
      </c>
      <c r="C99" s="36" t="s">
        <v>4904</v>
      </c>
      <c r="D99" s="994"/>
      <c r="E99" s="981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49" ht="25.5">
      <c r="A100" s="336" t="s">
        <v>1614</v>
      </c>
      <c r="B100" s="35" t="s">
        <v>1616</v>
      </c>
      <c r="C100" s="36" t="s">
        <v>4904</v>
      </c>
      <c r="D100" s="994"/>
      <c r="E100" s="981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49" ht="14.25">
      <c r="A101" s="336" t="s">
        <v>1631</v>
      </c>
      <c r="B101" s="35" t="s">
        <v>1634</v>
      </c>
      <c r="C101" s="36" t="s">
        <v>4904</v>
      </c>
      <c r="D101" s="994"/>
      <c r="E101" s="981">
        <f t="shared" si="3"/>
        <v>0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</row>
    <row r="102" spans="1:49" ht="25.5">
      <c r="A102" s="336" t="s">
        <v>1636</v>
      </c>
      <c r="B102" s="35" t="s">
        <v>1637</v>
      </c>
      <c r="C102" s="36" t="s">
        <v>4904</v>
      </c>
      <c r="D102" s="994"/>
      <c r="E102" s="981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49" ht="14.25">
      <c r="A103" s="336" t="s">
        <v>1755</v>
      </c>
      <c r="B103" s="35" t="s">
        <v>1757</v>
      </c>
      <c r="C103" s="36" t="s">
        <v>4904</v>
      </c>
      <c r="D103" s="994"/>
      <c r="E103" s="981">
        <f t="shared" si="3"/>
        <v>0</v>
      </c>
      <c r="F103" s="37" t="str">
        <f>Info!$B$2</f>
        <v>323</v>
      </c>
      <c r="G103" s="477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49" ht="14.25">
      <c r="A104" s="336" t="s">
        <v>1780</v>
      </c>
      <c r="B104" s="35" t="s">
        <v>1783</v>
      </c>
      <c r="C104" s="36" t="s">
        <v>4904</v>
      </c>
      <c r="D104" s="994"/>
      <c r="E104" s="981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49" ht="38.25">
      <c r="A105" s="336" t="s">
        <v>1816</v>
      </c>
      <c r="B105" s="35" t="s">
        <v>1818</v>
      </c>
      <c r="C105" s="36" t="s">
        <v>4904</v>
      </c>
      <c r="D105" s="994"/>
      <c r="E105" s="981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49" ht="14.25">
      <c r="A106" s="336" t="s">
        <v>1839</v>
      </c>
      <c r="B106" s="35" t="s">
        <v>1840</v>
      </c>
      <c r="C106" s="36" t="s">
        <v>4904</v>
      </c>
      <c r="D106" s="994"/>
      <c r="E106" s="981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49" ht="15.75" customHeight="1">
      <c r="A107" s="335"/>
      <c r="B107" s="32" t="s">
        <v>4936</v>
      </c>
      <c r="C107" s="32"/>
      <c r="D107" s="982"/>
      <c r="E107" s="982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94"/>
      <c r="E108" s="981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49" ht="15.75" customHeight="1">
      <c r="A109" s="335"/>
      <c r="B109" s="32" t="s">
        <v>4937</v>
      </c>
      <c r="C109" s="32"/>
      <c r="D109" s="982"/>
      <c r="E109" s="982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94"/>
      <c r="E110" s="981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49" ht="15.75" customHeight="1">
      <c r="A111" s="335"/>
      <c r="B111" s="32" t="s">
        <v>4938</v>
      </c>
      <c r="C111" s="32"/>
      <c r="D111" s="982"/>
      <c r="E111" s="982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40.5" customHeight="1">
      <c r="A112" s="478" t="s">
        <v>2593</v>
      </c>
      <c r="B112" s="479" t="s">
        <v>2594</v>
      </c>
      <c r="C112" s="480" t="s">
        <v>4904</v>
      </c>
      <c r="D112" s="994"/>
      <c r="E112" s="981">
        <f>SUM(H112:AW112)</f>
        <v>0</v>
      </c>
      <c r="F112" s="37" t="str">
        <f>Info!$B$2</f>
        <v>323</v>
      </c>
      <c r="G112" s="490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</row>
    <row r="113" spans="1:49" ht="40.5" customHeight="1">
      <c r="A113" s="478" t="s">
        <v>2597</v>
      </c>
      <c r="B113" s="479" t="s">
        <v>2598</v>
      </c>
      <c r="C113" s="480" t="s">
        <v>4904</v>
      </c>
      <c r="D113" s="994"/>
      <c r="E113" s="981">
        <f>SUM(H113:AW113)</f>
        <v>0</v>
      </c>
      <c r="F113" s="37" t="str">
        <f>Info!$B$2</f>
        <v>323</v>
      </c>
      <c r="G113" s="490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</row>
    <row r="114" spans="1:49" ht="40.5" customHeight="1">
      <c r="A114" s="478" t="s">
        <v>2601</v>
      </c>
      <c r="B114" s="479" t="s">
        <v>2602</v>
      </c>
      <c r="C114" s="480" t="s">
        <v>4904</v>
      </c>
      <c r="D114" s="994"/>
      <c r="E114" s="981">
        <f>SUM(H114:AW114)</f>
        <v>0</v>
      </c>
      <c r="F114" s="37" t="str">
        <f>Info!$B$2</f>
        <v>323</v>
      </c>
      <c r="G114" s="490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</row>
    <row r="115" spans="1:49" ht="14.25">
      <c r="A115" s="336" t="s">
        <v>2606</v>
      </c>
      <c r="B115" s="35" t="s">
        <v>2607</v>
      </c>
      <c r="C115" s="36" t="s">
        <v>4904</v>
      </c>
      <c r="D115" s="994"/>
      <c r="E115" s="981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49">
      <c r="A116" s="729"/>
      <c r="B116" s="730" t="s">
        <v>4939</v>
      </c>
      <c r="C116" s="730"/>
      <c r="D116" s="983"/>
      <c r="E116" s="983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94"/>
      <c r="E117" s="981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49" ht="15.75" customHeight="1">
      <c r="A118" s="335"/>
      <c r="B118" s="32" t="s">
        <v>4940</v>
      </c>
      <c r="C118" s="32"/>
      <c r="D118" s="982"/>
      <c r="E118" s="982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94"/>
      <c r="E119" s="981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49" ht="15.75" customHeight="1">
      <c r="A120" s="335"/>
      <c r="B120" s="32" t="s">
        <v>4941</v>
      </c>
      <c r="C120" s="32"/>
      <c r="D120" s="982"/>
      <c r="E120" s="982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94"/>
      <c r="E121" s="981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49" ht="25.5">
      <c r="A122" s="336" t="s">
        <v>2950</v>
      </c>
      <c r="B122" s="35" t="s">
        <v>2951</v>
      </c>
      <c r="C122" s="36" t="s">
        <v>4904</v>
      </c>
      <c r="D122" s="994"/>
      <c r="E122" s="981">
        <f>SUM(H122:AW122)</f>
        <v>0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49" ht="15.75" customHeight="1">
      <c r="A123" s="335"/>
      <c r="B123" s="32" t="s">
        <v>4942</v>
      </c>
      <c r="C123" s="32"/>
      <c r="D123" s="982"/>
      <c r="E123" s="982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94"/>
      <c r="E124" s="981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49" ht="25.5">
      <c r="A125" s="336" t="s">
        <v>2993</v>
      </c>
      <c r="B125" s="35" t="s">
        <v>2995</v>
      </c>
      <c r="C125" s="36" t="s">
        <v>4904</v>
      </c>
      <c r="D125" s="994"/>
      <c r="E125" s="981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49" ht="26.25" thickBot="1">
      <c r="A126" s="337" t="s">
        <v>2996</v>
      </c>
      <c r="B126" s="39" t="s">
        <v>2998</v>
      </c>
      <c r="C126" s="40" t="s">
        <v>4904</v>
      </c>
      <c r="D126" s="996"/>
      <c r="E126" s="984">
        <f>SUM(H126:AW126)</f>
        <v>0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7" fitToWidth="0" orientation="portrait" r:id="rId1"/>
  <headerFooter alignWithMargins="0">
    <oddFooter>&amp;C&amp;A -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1">
    <pageSetUpPr fitToPage="1"/>
  </sheetPr>
  <dimension ref="A1:BJ149"/>
  <sheetViews>
    <sheetView showGridLines="0" zoomScale="70" zoomScaleNormal="70" zoomScaleSheetLayoutView="70" workbookViewId="0">
      <pane xSplit="2" ySplit="2" topLeftCell="C3" activePane="bottomRight" state="frozen"/>
      <selection activeCell="D4" sqref="D4"/>
      <selection pane="topRight" activeCell="D4" sqref="D4"/>
      <selection pane="bottomLeft" activeCell="D4" sqref="D4"/>
      <selection pane="bottomRight" activeCell="D28" sqref="D28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995">
        <v>0</v>
      </c>
      <c r="E3" s="980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86">
        <f ca="1">SUMIF(Codifica_CE!$D$1242:$U$2481,$A4,Codifica_CE!$T$1242:$T$2481)</f>
        <v>0</v>
      </c>
      <c r="E4" s="987">
        <f>SUM(H4:AW4)</f>
        <v>0</v>
      </c>
      <c r="F4" s="37" t="str">
        <f>Info!$B$2</f>
        <v>323</v>
      </c>
      <c r="G4" s="490"/>
      <c r="H4" s="758">
        <f>+Cons_Ter!H4+Cons_Ter_L23!H4</f>
        <v>0</v>
      </c>
      <c r="I4" s="758">
        <f>+Cons_Ter!I4+Cons_Ter_L23!I4</f>
        <v>0</v>
      </c>
      <c r="J4" s="758">
        <f>+Cons_Ter!J4+Cons_Ter_L23!J4</f>
        <v>0</v>
      </c>
      <c r="K4" s="758">
        <f>+Cons_Ter!K4+Cons_Ter_L23!K4</f>
        <v>0</v>
      </c>
      <c r="L4" s="758">
        <f>+Cons_Ter!L4+Cons_Ter_L23!L4</f>
        <v>0</v>
      </c>
      <c r="M4" s="758">
        <f>+Cons_Ter!M4+Cons_Ter_L23!M4</f>
        <v>0</v>
      </c>
      <c r="N4" s="758">
        <f>+Cons_Ter!N4+Cons_Ter_L23!N4</f>
        <v>0</v>
      </c>
      <c r="O4" s="758">
        <f>+Cons_Ter!O4+Cons_Ter_L23!O4</f>
        <v>0</v>
      </c>
      <c r="P4" s="758">
        <f>+Cons_Ter!P4+Cons_Ter_L23!P4</f>
        <v>0</v>
      </c>
      <c r="Q4" s="758">
        <f>+Cons_Ter!Q4+Cons_Ter_L23!Q4</f>
        <v>0</v>
      </c>
      <c r="R4" s="758">
        <f>+Cons_Ter!R4+Cons_Ter_L23!R4</f>
        <v>0</v>
      </c>
      <c r="S4" s="758">
        <f>+Cons_Ter!S4+Cons_Ter_L23!S4</f>
        <v>0</v>
      </c>
      <c r="T4" s="758">
        <f>+Cons_Ter!T4+Cons_Ter_L23!T4</f>
        <v>0</v>
      </c>
      <c r="U4" s="758">
        <f>+Cons_Ter!U4+Cons_Ter_L23!U4</f>
        <v>0</v>
      </c>
      <c r="V4" s="758">
        <f>+Cons_Ter!V4+Cons_Ter_L23!V4</f>
        <v>0</v>
      </c>
      <c r="W4" s="758">
        <f>+Cons_Ter!W4+Cons_Ter_L23!W4</f>
        <v>0</v>
      </c>
      <c r="X4" s="758">
        <f>+Cons_Ter!X4+Cons_Ter_L23!X4</f>
        <v>0</v>
      </c>
      <c r="Y4" s="758">
        <f>+Cons_Ter!Y4+Cons_Ter_L23!Y4</f>
        <v>0</v>
      </c>
      <c r="Z4" s="758">
        <f>+Cons_Ter!Z4+Cons_Ter_L23!Z4</f>
        <v>0</v>
      </c>
      <c r="AA4" s="758">
        <f>+Cons_Ter!AA4+Cons_Ter_L23!AA4</f>
        <v>0</v>
      </c>
      <c r="AB4" s="758">
        <f>+Cons_Ter!AB4+Cons_Ter_L23!AB4</f>
        <v>0</v>
      </c>
      <c r="AC4" s="758">
        <f>+Cons_Ter!AC4+Cons_Ter_L23!AC4</f>
        <v>0</v>
      </c>
      <c r="AD4" s="758">
        <f>+Cons_Ter!AD4+Cons_Ter_L23!AD4</f>
        <v>0</v>
      </c>
      <c r="AE4" s="758">
        <f>+Cons_Ter!AE4+Cons_Ter_L23!AE4</f>
        <v>0</v>
      </c>
      <c r="AF4" s="758">
        <f>+Cons_Ter!AF4+Cons_Ter_L23!AF4</f>
        <v>0</v>
      </c>
      <c r="AG4" s="758">
        <f>+Cons_Ter!AG4+Cons_Ter_L23!AG4</f>
        <v>0</v>
      </c>
      <c r="AH4" s="758">
        <f>+Cons_Ter!AH4+Cons_Ter_L23!AH4</f>
        <v>0</v>
      </c>
      <c r="AI4" s="758">
        <f>+Cons_Ter!AI4+Cons_Ter_L23!AI4</f>
        <v>0</v>
      </c>
      <c r="AJ4" s="758">
        <f>+Cons_Ter!AJ4+Cons_Ter_L23!AJ4</f>
        <v>0</v>
      </c>
      <c r="AK4" s="758">
        <f>+Cons_Ter!AK4+Cons_Ter_L23!AK4</f>
        <v>0</v>
      </c>
      <c r="AL4" s="758">
        <f>+Cons_Ter!AL4+Cons_Ter_L23!AL4</f>
        <v>0</v>
      </c>
      <c r="AM4" s="758">
        <f>+Cons_Ter!AM4+Cons_Ter_L23!AM4</f>
        <v>0</v>
      </c>
      <c r="AN4" s="758">
        <f>+Cons_Ter!AN4+Cons_Ter_L23!AN4</f>
        <v>0</v>
      </c>
      <c r="AO4" s="758">
        <f>+Cons_Ter!AO4+Cons_Ter_L23!AO4</f>
        <v>0</v>
      </c>
      <c r="AP4" s="758">
        <f>+Cons_Ter!AP4+Cons_Ter_L23!AP4</f>
        <v>0</v>
      </c>
      <c r="AQ4" s="758">
        <f>+Cons_Ter!AQ4+Cons_Ter_L23!AQ4</f>
        <v>0</v>
      </c>
      <c r="AR4" s="758">
        <f>+Cons_Ter!AR4+Cons_Ter_L23!AR4</f>
        <v>0</v>
      </c>
      <c r="AS4" s="758">
        <f>+Cons_Ter!AS4+Cons_Ter_L23!AS4</f>
        <v>0</v>
      </c>
      <c r="AT4" s="758">
        <f>+Cons_Ter!AT4+Cons_Ter_L23!AT4</f>
        <v>0</v>
      </c>
      <c r="AU4" s="758">
        <f>+Cons_Ter!AU4+Cons_Ter_L23!AU4</f>
        <v>0</v>
      </c>
      <c r="AV4" s="758">
        <f>+Cons_Ter!AV4+Cons_Ter_L23!AV4</f>
        <v>0</v>
      </c>
      <c r="AW4" s="758">
        <f>+Cons_Ter!AW4+Cons_Ter_L23!AW4</f>
        <v>0</v>
      </c>
    </row>
    <row r="5" spans="1:62" ht="14.25">
      <c r="A5" s="336" t="s">
        <v>161</v>
      </c>
      <c r="B5" s="35" t="s">
        <v>4927</v>
      </c>
      <c r="C5" s="36" t="s">
        <v>4904</v>
      </c>
      <c r="D5" s="986">
        <f ca="1">SUMIF(Codifica_CE!$D$1242:$U$2481,$A5,Codifica_CE!$T$1242:$T$2481)</f>
        <v>0</v>
      </c>
      <c r="E5" s="987">
        <f>SUM(H5:AW5)</f>
        <v>0</v>
      </c>
      <c r="F5" s="37" t="str">
        <f>Info!$B$2</f>
        <v>323</v>
      </c>
      <c r="G5" s="490"/>
      <c r="H5" s="758">
        <f>+Cons_Ter!H5+Cons_Ter_L23!H5</f>
        <v>0</v>
      </c>
      <c r="I5" s="758">
        <f>+Cons_Ter!I5+Cons_Ter_L23!I5</f>
        <v>0</v>
      </c>
      <c r="J5" s="758">
        <f>+Cons_Ter!J5+Cons_Ter_L23!J5</f>
        <v>0</v>
      </c>
      <c r="K5" s="758">
        <f>+Cons_Ter!K5+Cons_Ter_L23!K5</f>
        <v>0</v>
      </c>
      <c r="L5" s="758">
        <f>+Cons_Ter!L5+Cons_Ter_L23!L5</f>
        <v>0</v>
      </c>
      <c r="M5" s="758">
        <f>+Cons_Ter!M5+Cons_Ter_L23!M5</f>
        <v>0</v>
      </c>
      <c r="N5" s="758">
        <f>+Cons_Ter!N5+Cons_Ter_L23!N5</f>
        <v>0</v>
      </c>
      <c r="O5" s="758">
        <f>+Cons_Ter!O5+Cons_Ter_L23!O5</f>
        <v>0</v>
      </c>
      <c r="P5" s="758">
        <f>+Cons_Ter!P5+Cons_Ter_L23!P5</f>
        <v>0</v>
      </c>
      <c r="Q5" s="758">
        <f>+Cons_Ter!Q5+Cons_Ter_L23!Q5</f>
        <v>0</v>
      </c>
      <c r="R5" s="758">
        <f>+Cons_Ter!R5+Cons_Ter_L23!R5</f>
        <v>0</v>
      </c>
      <c r="S5" s="758">
        <f>+Cons_Ter!S5+Cons_Ter_L23!S5</f>
        <v>0</v>
      </c>
      <c r="T5" s="758">
        <f>+Cons_Ter!T5+Cons_Ter_L23!T5</f>
        <v>0</v>
      </c>
      <c r="U5" s="758">
        <f>+Cons_Ter!U5+Cons_Ter_L23!U5</f>
        <v>0</v>
      </c>
      <c r="V5" s="758">
        <f>+Cons_Ter!V5+Cons_Ter_L23!V5</f>
        <v>0</v>
      </c>
      <c r="W5" s="758">
        <f>+Cons_Ter!W5+Cons_Ter_L23!W5</f>
        <v>0</v>
      </c>
      <c r="X5" s="758">
        <f>+Cons_Ter!X5+Cons_Ter_L23!X5</f>
        <v>0</v>
      </c>
      <c r="Y5" s="758">
        <f>+Cons_Ter!Y5+Cons_Ter_L23!Y5</f>
        <v>0</v>
      </c>
      <c r="Z5" s="758">
        <f>+Cons_Ter!Z5+Cons_Ter_L23!Z5</f>
        <v>0</v>
      </c>
      <c r="AA5" s="758">
        <f>+Cons_Ter!AA5+Cons_Ter_L23!AA5</f>
        <v>0</v>
      </c>
      <c r="AB5" s="758">
        <f>+Cons_Ter!AB5+Cons_Ter_L23!AB5</f>
        <v>0</v>
      </c>
      <c r="AC5" s="758">
        <f>+Cons_Ter!AC5+Cons_Ter_L23!AC5</f>
        <v>0</v>
      </c>
      <c r="AD5" s="758">
        <f>+Cons_Ter!AD5+Cons_Ter_L23!AD5</f>
        <v>0</v>
      </c>
      <c r="AE5" s="758">
        <f>+Cons_Ter!AE5+Cons_Ter_L23!AE5</f>
        <v>0</v>
      </c>
      <c r="AF5" s="758">
        <f>+Cons_Ter!AF5+Cons_Ter_L23!AF5</f>
        <v>0</v>
      </c>
      <c r="AG5" s="758">
        <f>+Cons_Ter!AG5+Cons_Ter_L23!AG5</f>
        <v>0</v>
      </c>
      <c r="AH5" s="758">
        <f>+Cons_Ter!AH5+Cons_Ter_L23!AH5</f>
        <v>0</v>
      </c>
      <c r="AI5" s="758">
        <f>+Cons_Ter!AI5+Cons_Ter_L23!AI5</f>
        <v>0</v>
      </c>
      <c r="AJ5" s="758">
        <f>+Cons_Ter!AJ5+Cons_Ter_L23!AJ5</f>
        <v>0</v>
      </c>
      <c r="AK5" s="758">
        <f>+Cons_Ter!AK5+Cons_Ter_L23!AK5</f>
        <v>0</v>
      </c>
      <c r="AL5" s="758">
        <f>+Cons_Ter!AL5+Cons_Ter_L23!AL5</f>
        <v>0</v>
      </c>
      <c r="AM5" s="758">
        <f>+Cons_Ter!AM5+Cons_Ter_L23!AM5</f>
        <v>0</v>
      </c>
      <c r="AN5" s="758">
        <f>+Cons_Ter!AN5+Cons_Ter_L23!AN5</f>
        <v>0</v>
      </c>
      <c r="AO5" s="758">
        <f>+Cons_Ter!AO5+Cons_Ter_L23!AO5</f>
        <v>0</v>
      </c>
      <c r="AP5" s="758">
        <f>+Cons_Ter!AP5+Cons_Ter_L23!AP5</f>
        <v>0</v>
      </c>
      <c r="AQ5" s="758">
        <f>+Cons_Ter!AQ5+Cons_Ter_L23!AQ5</f>
        <v>0</v>
      </c>
      <c r="AR5" s="758">
        <f>+Cons_Ter!AR5+Cons_Ter_L23!AR5</f>
        <v>0</v>
      </c>
      <c r="AS5" s="758">
        <f>+Cons_Ter!AS5+Cons_Ter_L23!AS5</f>
        <v>0</v>
      </c>
      <c r="AT5" s="758">
        <f>+Cons_Ter!AT5+Cons_Ter_L23!AT5</f>
        <v>0</v>
      </c>
      <c r="AU5" s="758">
        <f>+Cons_Ter!AU5+Cons_Ter_L23!AU5</f>
        <v>0</v>
      </c>
      <c r="AV5" s="758">
        <f>+Cons_Ter!AV5+Cons_Ter_L23!AV5</f>
        <v>0</v>
      </c>
      <c r="AW5" s="758">
        <f>+Cons_Ter!AW5+Cons_Ter_L23!AW5</f>
        <v>0</v>
      </c>
    </row>
    <row r="6" spans="1:62" ht="15.75" customHeight="1">
      <c r="A6" s="335"/>
      <c r="B6" s="32" t="s">
        <v>4928</v>
      </c>
      <c r="C6" s="32"/>
      <c r="D6" s="997">
        <v>0</v>
      </c>
      <c r="E6" s="985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86">
        <f ca="1">SUMIF(Codifica_CE!$D$1242:$U$2481,$A7,Codifica_CE!$T$1242:$T$2481)</f>
        <v>0</v>
      </c>
      <c r="E7" s="987">
        <f t="shared" ref="E7:E48" si="0">SUM(H7:AW7)</f>
        <v>0</v>
      </c>
      <c r="F7" s="37" t="str">
        <f>Info!$B$2</f>
        <v>323</v>
      </c>
      <c r="G7" s="477"/>
      <c r="H7" s="759">
        <f>+Cons_Ter!H7+Cons_Ter_L23!H7</f>
        <v>0</v>
      </c>
      <c r="I7" s="759">
        <f>+Cons_Ter!I7+Cons_Ter_L23!I7</f>
        <v>0</v>
      </c>
      <c r="J7" s="759">
        <f>+Cons_Ter!J7+Cons_Ter_L23!J7</f>
        <v>0</v>
      </c>
      <c r="K7" s="759">
        <f>+Cons_Ter!K7+Cons_Ter_L23!K7</f>
        <v>0</v>
      </c>
      <c r="L7" s="759">
        <f>+Cons_Ter!L7+Cons_Ter_L23!L7</f>
        <v>0</v>
      </c>
      <c r="M7" s="759">
        <f>+Cons_Ter!M7+Cons_Ter_L23!M7</f>
        <v>0</v>
      </c>
      <c r="N7" s="759">
        <f>+Cons_Ter!N7+Cons_Ter_L23!N7</f>
        <v>0</v>
      </c>
      <c r="O7" s="759">
        <f>+Cons_Ter!O7+Cons_Ter_L23!O7</f>
        <v>0</v>
      </c>
      <c r="P7" s="759">
        <f>+Cons_Ter!P7+Cons_Ter_L23!P7</f>
        <v>0</v>
      </c>
      <c r="Q7" s="759">
        <f>+Cons_Ter!Q7+Cons_Ter_L23!Q7</f>
        <v>0</v>
      </c>
      <c r="R7" s="759">
        <f>+Cons_Ter!R7+Cons_Ter_L23!R7</f>
        <v>0</v>
      </c>
      <c r="S7" s="759">
        <f>+Cons_Ter!S7+Cons_Ter_L23!S7</f>
        <v>0</v>
      </c>
      <c r="T7" s="759">
        <f>+Cons_Ter!T7+Cons_Ter_L23!T7</f>
        <v>0</v>
      </c>
      <c r="U7" s="759">
        <f>+Cons_Ter!U7+Cons_Ter_L23!U7</f>
        <v>0</v>
      </c>
      <c r="V7" s="759">
        <f>+Cons_Ter!V7+Cons_Ter_L23!V7</f>
        <v>0</v>
      </c>
      <c r="W7" s="759">
        <f>+Cons_Ter!W7+Cons_Ter_L23!W7</f>
        <v>0</v>
      </c>
      <c r="X7" s="759">
        <f>+Cons_Ter!X7+Cons_Ter_L23!X7</f>
        <v>0</v>
      </c>
      <c r="Y7" s="759">
        <f>+Cons_Ter!Y7+Cons_Ter_L23!Y7</f>
        <v>0</v>
      </c>
      <c r="Z7" s="759">
        <f>+Cons_Ter!Z7+Cons_Ter_L23!Z7</f>
        <v>0</v>
      </c>
      <c r="AA7" s="759">
        <f>+Cons_Ter!AA7+Cons_Ter_L23!AA7</f>
        <v>0</v>
      </c>
      <c r="AB7" s="759">
        <f>+Cons_Ter!AB7+Cons_Ter_L23!AB7</f>
        <v>0</v>
      </c>
      <c r="AC7" s="759">
        <f>+Cons_Ter!AC7+Cons_Ter_L23!AC7</f>
        <v>0</v>
      </c>
      <c r="AD7" s="759">
        <f>+Cons_Ter!AD7+Cons_Ter_L23!AD7</f>
        <v>0</v>
      </c>
      <c r="AE7" s="759">
        <f>+Cons_Ter!AE7+Cons_Ter_L23!AE7</f>
        <v>0</v>
      </c>
      <c r="AF7" s="759">
        <f>+Cons_Ter!AF7+Cons_Ter_L23!AF7</f>
        <v>0</v>
      </c>
      <c r="AG7" s="759">
        <f>+Cons_Ter!AG7+Cons_Ter_L23!AG7</f>
        <v>0</v>
      </c>
      <c r="AH7" s="759">
        <f>+Cons_Ter!AH7+Cons_Ter_L23!AH7</f>
        <v>0</v>
      </c>
      <c r="AI7" s="759">
        <f>+Cons_Ter!AI7+Cons_Ter_L23!AI7</f>
        <v>0</v>
      </c>
      <c r="AJ7" s="759">
        <f>+Cons_Ter!AJ7+Cons_Ter_L23!AJ7</f>
        <v>0</v>
      </c>
      <c r="AK7" s="759">
        <f>+Cons_Ter!AK7+Cons_Ter_L23!AK7</f>
        <v>0</v>
      </c>
      <c r="AL7" s="759">
        <f>+Cons_Ter!AL7+Cons_Ter_L23!AL7</f>
        <v>0</v>
      </c>
      <c r="AM7" s="759">
        <f>+Cons_Ter!AM7+Cons_Ter_L23!AM7</f>
        <v>0</v>
      </c>
      <c r="AN7" s="759">
        <f>+Cons_Ter!AN7+Cons_Ter_L23!AN7</f>
        <v>0</v>
      </c>
      <c r="AO7" s="759">
        <f>+Cons_Ter!AO7+Cons_Ter_L23!AO7</f>
        <v>0</v>
      </c>
      <c r="AP7" s="759">
        <f>+Cons_Ter!AP7+Cons_Ter_L23!AP7</f>
        <v>0</v>
      </c>
      <c r="AQ7" s="759">
        <f>+Cons_Ter!AQ7+Cons_Ter_L23!AQ7</f>
        <v>0</v>
      </c>
      <c r="AR7" s="759">
        <f>+Cons_Ter!AR7+Cons_Ter_L23!AR7</f>
        <v>0</v>
      </c>
      <c r="AS7" s="759">
        <f>+Cons_Ter!AS7+Cons_Ter_L23!AS7</f>
        <v>0</v>
      </c>
      <c r="AT7" s="759">
        <f>+Cons_Ter!AT7+Cons_Ter_L23!AT7</f>
        <v>0</v>
      </c>
      <c r="AU7" s="759">
        <f>+Cons_Ter!AU7+Cons_Ter_L23!AU7</f>
        <v>0</v>
      </c>
      <c r="AV7" s="759">
        <f>+Cons_Ter!AV7+Cons_Ter_L23!AV7</f>
        <v>0</v>
      </c>
      <c r="AW7" s="759">
        <f>+Cons_Ter!AW7+Cons_Ter_L23!AW7</f>
        <v>0</v>
      </c>
    </row>
    <row r="8" spans="1:62" ht="14.25">
      <c r="A8" s="336" t="s">
        <v>292</v>
      </c>
      <c r="B8" s="35" t="s">
        <v>293</v>
      </c>
      <c r="C8" s="36" t="s">
        <v>4904</v>
      </c>
      <c r="D8" s="986">
        <f ca="1">SUMIF(Codifica_CE!$D$1242:$U$2481,$A8,Codifica_CE!$T$1242:$T$2481)</f>
        <v>0</v>
      </c>
      <c r="E8" s="987">
        <f t="shared" si="0"/>
        <v>0</v>
      </c>
      <c r="F8" s="37" t="str">
        <f>Info!$B$2</f>
        <v>323</v>
      </c>
      <c r="G8" s="477"/>
      <c r="H8" s="759">
        <f>+Cons_Ter!H8+Cons_Ter_L23!H8</f>
        <v>0</v>
      </c>
      <c r="I8" s="759">
        <f>+Cons_Ter!I8+Cons_Ter_L23!I8</f>
        <v>0</v>
      </c>
      <c r="J8" s="759">
        <f>+Cons_Ter!J8+Cons_Ter_L23!J8</f>
        <v>0</v>
      </c>
      <c r="K8" s="759">
        <f>+Cons_Ter!K8+Cons_Ter_L23!K8</f>
        <v>0</v>
      </c>
      <c r="L8" s="759">
        <f>+Cons_Ter!L8+Cons_Ter_L23!L8</f>
        <v>0</v>
      </c>
      <c r="M8" s="759">
        <f>+Cons_Ter!M8+Cons_Ter_L23!M8</f>
        <v>0</v>
      </c>
      <c r="N8" s="759">
        <f>+Cons_Ter!N8+Cons_Ter_L23!N8</f>
        <v>0</v>
      </c>
      <c r="O8" s="759">
        <f>+Cons_Ter!O8+Cons_Ter_L23!O8</f>
        <v>0</v>
      </c>
      <c r="P8" s="759">
        <f>+Cons_Ter!P8+Cons_Ter_L23!P8</f>
        <v>0</v>
      </c>
      <c r="Q8" s="759">
        <f>+Cons_Ter!Q8+Cons_Ter_L23!Q8</f>
        <v>0</v>
      </c>
      <c r="R8" s="759">
        <f>+Cons_Ter!R8+Cons_Ter_L23!R8</f>
        <v>0</v>
      </c>
      <c r="S8" s="759">
        <f>+Cons_Ter!S8+Cons_Ter_L23!S8</f>
        <v>0</v>
      </c>
      <c r="T8" s="759">
        <f>+Cons_Ter!T8+Cons_Ter_L23!T8</f>
        <v>0</v>
      </c>
      <c r="U8" s="759">
        <f>+Cons_Ter!U8+Cons_Ter_L23!U8</f>
        <v>0</v>
      </c>
      <c r="V8" s="759">
        <f>+Cons_Ter!V8+Cons_Ter_L23!V8</f>
        <v>0</v>
      </c>
      <c r="W8" s="759">
        <f>+Cons_Ter!W8+Cons_Ter_L23!W8</f>
        <v>0</v>
      </c>
      <c r="X8" s="759">
        <f>+Cons_Ter!X8+Cons_Ter_L23!X8</f>
        <v>0</v>
      </c>
      <c r="Y8" s="759">
        <f>+Cons_Ter!Y8+Cons_Ter_L23!Y8</f>
        <v>0</v>
      </c>
      <c r="Z8" s="759">
        <f>+Cons_Ter!Z8+Cons_Ter_L23!Z8</f>
        <v>0</v>
      </c>
      <c r="AA8" s="759">
        <f>+Cons_Ter!AA8+Cons_Ter_L23!AA8</f>
        <v>0</v>
      </c>
      <c r="AB8" s="759">
        <f>+Cons_Ter!AB8+Cons_Ter_L23!AB8</f>
        <v>0</v>
      </c>
      <c r="AC8" s="759">
        <f>+Cons_Ter!AC8+Cons_Ter_L23!AC8</f>
        <v>0</v>
      </c>
      <c r="AD8" s="759">
        <f>+Cons_Ter!AD8+Cons_Ter_L23!AD8</f>
        <v>0</v>
      </c>
      <c r="AE8" s="759">
        <f>+Cons_Ter!AE8+Cons_Ter_L23!AE8</f>
        <v>0</v>
      </c>
      <c r="AF8" s="759">
        <f>+Cons_Ter!AF8+Cons_Ter_L23!AF8</f>
        <v>0</v>
      </c>
      <c r="AG8" s="759">
        <f>+Cons_Ter!AG8+Cons_Ter_L23!AG8</f>
        <v>0</v>
      </c>
      <c r="AH8" s="759">
        <f>+Cons_Ter!AH8+Cons_Ter_L23!AH8</f>
        <v>0</v>
      </c>
      <c r="AI8" s="759">
        <f>+Cons_Ter!AI8+Cons_Ter_L23!AI8</f>
        <v>0</v>
      </c>
      <c r="AJ8" s="759">
        <f>+Cons_Ter!AJ8+Cons_Ter_L23!AJ8</f>
        <v>0</v>
      </c>
      <c r="AK8" s="759">
        <f>+Cons_Ter!AK8+Cons_Ter_L23!AK8</f>
        <v>0</v>
      </c>
      <c r="AL8" s="759">
        <f>+Cons_Ter!AL8+Cons_Ter_L23!AL8</f>
        <v>0</v>
      </c>
      <c r="AM8" s="759">
        <f>+Cons_Ter!AM8+Cons_Ter_L23!AM8</f>
        <v>0</v>
      </c>
      <c r="AN8" s="759">
        <f>+Cons_Ter!AN8+Cons_Ter_L23!AN8</f>
        <v>0</v>
      </c>
      <c r="AO8" s="759">
        <f>+Cons_Ter!AO8+Cons_Ter_L23!AO8</f>
        <v>0</v>
      </c>
      <c r="AP8" s="759">
        <f>+Cons_Ter!AP8+Cons_Ter_L23!AP8</f>
        <v>0</v>
      </c>
      <c r="AQ8" s="759">
        <f>+Cons_Ter!AQ8+Cons_Ter_L23!AQ8</f>
        <v>0</v>
      </c>
      <c r="AR8" s="759">
        <f>+Cons_Ter!AR8+Cons_Ter_L23!AR8</f>
        <v>0</v>
      </c>
      <c r="AS8" s="759">
        <f>+Cons_Ter!AS8+Cons_Ter_L23!AS8</f>
        <v>0</v>
      </c>
      <c r="AT8" s="759">
        <f>+Cons_Ter!AT8+Cons_Ter_L23!AT8</f>
        <v>0</v>
      </c>
      <c r="AU8" s="759">
        <f>+Cons_Ter!AU8+Cons_Ter_L23!AU8</f>
        <v>0</v>
      </c>
      <c r="AV8" s="759">
        <f>+Cons_Ter!AV8+Cons_Ter_L23!AV8</f>
        <v>0</v>
      </c>
      <c r="AW8" s="759">
        <f>+Cons_Ter!AW8+Cons_Ter_L23!AW8</f>
        <v>0</v>
      </c>
    </row>
    <row r="9" spans="1:62" ht="14.25">
      <c r="A9" s="336" t="s">
        <v>307</v>
      </c>
      <c r="B9" s="35" t="s">
        <v>310</v>
      </c>
      <c r="C9" s="36" t="s">
        <v>4904</v>
      </c>
      <c r="D9" s="986">
        <f ca="1">SUMIF(Codifica_CE!$D$1242:$U$2481,$A9,Codifica_CE!$T$1242:$T$2481)</f>
        <v>0</v>
      </c>
      <c r="E9" s="987">
        <f t="shared" si="0"/>
        <v>0</v>
      </c>
      <c r="F9" s="37" t="str">
        <f>Info!$B$2</f>
        <v>323</v>
      </c>
      <c r="G9" s="477"/>
      <c r="H9" s="759">
        <f>+Cons_Ter!H9+Cons_Ter_L23!H9</f>
        <v>0</v>
      </c>
      <c r="I9" s="759">
        <f>+Cons_Ter!I9+Cons_Ter_L23!I9</f>
        <v>0</v>
      </c>
      <c r="J9" s="759">
        <f>+Cons_Ter!J9+Cons_Ter_L23!J9</f>
        <v>0</v>
      </c>
      <c r="K9" s="759">
        <f>+Cons_Ter!K9+Cons_Ter_L23!K9</f>
        <v>0</v>
      </c>
      <c r="L9" s="759">
        <f>+Cons_Ter!L9+Cons_Ter_L23!L9</f>
        <v>0</v>
      </c>
      <c r="M9" s="759">
        <f>+Cons_Ter!M9+Cons_Ter_L23!M9</f>
        <v>0</v>
      </c>
      <c r="N9" s="759">
        <f>+Cons_Ter!N9+Cons_Ter_L23!N9</f>
        <v>0</v>
      </c>
      <c r="O9" s="759">
        <f>+Cons_Ter!O9+Cons_Ter_L23!O9</f>
        <v>0</v>
      </c>
      <c r="P9" s="759">
        <f>+Cons_Ter!P9+Cons_Ter_L23!P9</f>
        <v>0</v>
      </c>
      <c r="Q9" s="759">
        <f>+Cons_Ter!Q9+Cons_Ter_L23!Q9</f>
        <v>0</v>
      </c>
      <c r="R9" s="759">
        <f>+Cons_Ter!R9+Cons_Ter_L23!R9</f>
        <v>0</v>
      </c>
      <c r="S9" s="759">
        <f>+Cons_Ter!S9+Cons_Ter_L23!S9</f>
        <v>0</v>
      </c>
      <c r="T9" s="759">
        <f>+Cons_Ter!T9+Cons_Ter_L23!T9</f>
        <v>0</v>
      </c>
      <c r="U9" s="759">
        <f>+Cons_Ter!U9+Cons_Ter_L23!U9</f>
        <v>0</v>
      </c>
      <c r="V9" s="759">
        <f>+Cons_Ter!V9+Cons_Ter_L23!V9</f>
        <v>0</v>
      </c>
      <c r="W9" s="759">
        <f>+Cons_Ter!W9+Cons_Ter_L23!W9</f>
        <v>0</v>
      </c>
      <c r="X9" s="759">
        <f>+Cons_Ter!X9+Cons_Ter_L23!X9</f>
        <v>0</v>
      </c>
      <c r="Y9" s="759">
        <f>+Cons_Ter!Y9+Cons_Ter_L23!Y9</f>
        <v>0</v>
      </c>
      <c r="Z9" s="759">
        <f>+Cons_Ter!Z9+Cons_Ter_L23!Z9</f>
        <v>0</v>
      </c>
      <c r="AA9" s="759">
        <f>+Cons_Ter!AA9+Cons_Ter_L23!AA9</f>
        <v>0</v>
      </c>
      <c r="AB9" s="759">
        <f>+Cons_Ter!AB9+Cons_Ter_L23!AB9</f>
        <v>0</v>
      </c>
      <c r="AC9" s="759">
        <f>+Cons_Ter!AC9+Cons_Ter_L23!AC9</f>
        <v>0</v>
      </c>
      <c r="AD9" s="759">
        <f>+Cons_Ter!AD9+Cons_Ter_L23!AD9</f>
        <v>0</v>
      </c>
      <c r="AE9" s="759">
        <f>+Cons_Ter!AE9+Cons_Ter_L23!AE9</f>
        <v>0</v>
      </c>
      <c r="AF9" s="759">
        <f>+Cons_Ter!AF9+Cons_Ter_L23!AF9</f>
        <v>0</v>
      </c>
      <c r="AG9" s="759">
        <f>+Cons_Ter!AG9+Cons_Ter_L23!AG9</f>
        <v>0</v>
      </c>
      <c r="AH9" s="759">
        <f>+Cons_Ter!AH9+Cons_Ter_L23!AH9</f>
        <v>0</v>
      </c>
      <c r="AI9" s="759">
        <f>+Cons_Ter!AI9+Cons_Ter_L23!AI9</f>
        <v>0</v>
      </c>
      <c r="AJ9" s="759">
        <f>+Cons_Ter!AJ9+Cons_Ter_L23!AJ9</f>
        <v>0</v>
      </c>
      <c r="AK9" s="759">
        <f>+Cons_Ter!AK9+Cons_Ter_L23!AK9</f>
        <v>0</v>
      </c>
      <c r="AL9" s="759">
        <f>+Cons_Ter!AL9+Cons_Ter_L23!AL9</f>
        <v>0</v>
      </c>
      <c r="AM9" s="759">
        <f>+Cons_Ter!AM9+Cons_Ter_L23!AM9</f>
        <v>0</v>
      </c>
      <c r="AN9" s="759">
        <f>+Cons_Ter!AN9+Cons_Ter_L23!AN9</f>
        <v>0</v>
      </c>
      <c r="AO9" s="759">
        <f>+Cons_Ter!AO9+Cons_Ter_L23!AO9</f>
        <v>0</v>
      </c>
      <c r="AP9" s="759">
        <f>+Cons_Ter!AP9+Cons_Ter_L23!AP9</f>
        <v>0</v>
      </c>
      <c r="AQ9" s="759">
        <f>+Cons_Ter!AQ9+Cons_Ter_L23!AQ9</f>
        <v>0</v>
      </c>
      <c r="AR9" s="759">
        <f>+Cons_Ter!AR9+Cons_Ter_L23!AR9</f>
        <v>0</v>
      </c>
      <c r="AS9" s="759">
        <f>+Cons_Ter!AS9+Cons_Ter_L23!AS9</f>
        <v>0</v>
      </c>
      <c r="AT9" s="759">
        <f>+Cons_Ter!AT9+Cons_Ter_L23!AT9</f>
        <v>0</v>
      </c>
      <c r="AU9" s="759">
        <f>+Cons_Ter!AU9+Cons_Ter_L23!AU9</f>
        <v>0</v>
      </c>
      <c r="AV9" s="759">
        <f>+Cons_Ter!AV9+Cons_Ter_L23!AV9</f>
        <v>0</v>
      </c>
      <c r="AW9" s="759">
        <f>+Cons_Ter!AW9+Cons_Ter_L23!AW9</f>
        <v>0</v>
      </c>
    </row>
    <row r="10" spans="1:62" ht="14.25">
      <c r="A10" s="336" t="s">
        <v>311</v>
      </c>
      <c r="B10" s="35" t="s">
        <v>312</v>
      </c>
      <c r="C10" s="36" t="s">
        <v>4904</v>
      </c>
      <c r="D10" s="986">
        <f ca="1">SUMIF(Codifica_CE!$D$1242:$U$2481,$A10,Codifica_CE!$T$1242:$T$2481)</f>
        <v>0</v>
      </c>
      <c r="E10" s="987">
        <f t="shared" si="0"/>
        <v>0</v>
      </c>
      <c r="F10" s="37" t="str">
        <f>Info!$B$2</f>
        <v>323</v>
      </c>
      <c r="G10" s="477"/>
      <c r="H10" s="759">
        <f>+Cons_Ter!H10+Cons_Ter_L23!H10</f>
        <v>0</v>
      </c>
      <c r="I10" s="759">
        <f>+Cons_Ter!I10+Cons_Ter_L23!I10</f>
        <v>0</v>
      </c>
      <c r="J10" s="759">
        <f>+Cons_Ter!J10+Cons_Ter_L23!J10</f>
        <v>0</v>
      </c>
      <c r="K10" s="759">
        <f>+Cons_Ter!K10+Cons_Ter_L23!K10</f>
        <v>0</v>
      </c>
      <c r="L10" s="759">
        <f>+Cons_Ter!L10+Cons_Ter_L23!L10</f>
        <v>0</v>
      </c>
      <c r="M10" s="759">
        <f>+Cons_Ter!M10+Cons_Ter_L23!M10</f>
        <v>0</v>
      </c>
      <c r="N10" s="759">
        <f>+Cons_Ter!N10+Cons_Ter_L23!N10</f>
        <v>0</v>
      </c>
      <c r="O10" s="759">
        <f>+Cons_Ter!O10+Cons_Ter_L23!O10</f>
        <v>0</v>
      </c>
      <c r="P10" s="759">
        <f>+Cons_Ter!P10+Cons_Ter_L23!P10</f>
        <v>0</v>
      </c>
      <c r="Q10" s="759">
        <f>+Cons_Ter!Q10+Cons_Ter_L23!Q10</f>
        <v>0</v>
      </c>
      <c r="R10" s="759">
        <f>+Cons_Ter!R10+Cons_Ter_L23!R10</f>
        <v>0</v>
      </c>
      <c r="S10" s="759">
        <f>+Cons_Ter!S10+Cons_Ter_L23!S10</f>
        <v>0</v>
      </c>
      <c r="T10" s="759">
        <f>+Cons_Ter!T10+Cons_Ter_L23!T10</f>
        <v>0</v>
      </c>
      <c r="U10" s="759">
        <f>+Cons_Ter!U10+Cons_Ter_L23!U10</f>
        <v>0</v>
      </c>
      <c r="V10" s="759">
        <f>+Cons_Ter!V10+Cons_Ter_L23!V10</f>
        <v>0</v>
      </c>
      <c r="W10" s="759">
        <f>+Cons_Ter!W10+Cons_Ter_L23!W10</f>
        <v>0</v>
      </c>
      <c r="X10" s="759">
        <f>+Cons_Ter!X10+Cons_Ter_L23!X10</f>
        <v>0</v>
      </c>
      <c r="Y10" s="759">
        <f>+Cons_Ter!Y10+Cons_Ter_L23!Y10</f>
        <v>0</v>
      </c>
      <c r="Z10" s="759">
        <f>+Cons_Ter!Z10+Cons_Ter_L23!Z10</f>
        <v>0</v>
      </c>
      <c r="AA10" s="759">
        <f>+Cons_Ter!AA10+Cons_Ter_L23!AA10</f>
        <v>0</v>
      </c>
      <c r="AB10" s="759">
        <f>+Cons_Ter!AB10+Cons_Ter_L23!AB10</f>
        <v>0</v>
      </c>
      <c r="AC10" s="759">
        <f>+Cons_Ter!AC10+Cons_Ter_L23!AC10</f>
        <v>0</v>
      </c>
      <c r="AD10" s="759">
        <f>+Cons_Ter!AD10+Cons_Ter_L23!AD10</f>
        <v>0</v>
      </c>
      <c r="AE10" s="759">
        <f>+Cons_Ter!AE10+Cons_Ter_L23!AE10</f>
        <v>0</v>
      </c>
      <c r="AF10" s="759">
        <f>+Cons_Ter!AF10+Cons_Ter_L23!AF10</f>
        <v>0</v>
      </c>
      <c r="AG10" s="759">
        <f>+Cons_Ter!AG10+Cons_Ter_L23!AG10</f>
        <v>0</v>
      </c>
      <c r="AH10" s="759">
        <f>+Cons_Ter!AH10+Cons_Ter_L23!AH10</f>
        <v>0</v>
      </c>
      <c r="AI10" s="759">
        <f>+Cons_Ter!AI10+Cons_Ter_L23!AI10</f>
        <v>0</v>
      </c>
      <c r="AJ10" s="759">
        <f>+Cons_Ter!AJ10+Cons_Ter_L23!AJ10</f>
        <v>0</v>
      </c>
      <c r="AK10" s="759">
        <f>+Cons_Ter!AK10+Cons_Ter_L23!AK10</f>
        <v>0</v>
      </c>
      <c r="AL10" s="759">
        <f>+Cons_Ter!AL10+Cons_Ter_L23!AL10</f>
        <v>0</v>
      </c>
      <c r="AM10" s="759">
        <f>+Cons_Ter!AM10+Cons_Ter_L23!AM10</f>
        <v>0</v>
      </c>
      <c r="AN10" s="759">
        <f>+Cons_Ter!AN10+Cons_Ter_L23!AN10</f>
        <v>0</v>
      </c>
      <c r="AO10" s="759">
        <f>+Cons_Ter!AO10+Cons_Ter_L23!AO10</f>
        <v>0</v>
      </c>
      <c r="AP10" s="759">
        <f>+Cons_Ter!AP10+Cons_Ter_L23!AP10</f>
        <v>0</v>
      </c>
      <c r="AQ10" s="759">
        <f>+Cons_Ter!AQ10+Cons_Ter_L23!AQ10</f>
        <v>0</v>
      </c>
      <c r="AR10" s="759">
        <f>+Cons_Ter!AR10+Cons_Ter_L23!AR10</f>
        <v>0</v>
      </c>
      <c r="AS10" s="759">
        <f>+Cons_Ter!AS10+Cons_Ter_L23!AS10</f>
        <v>0</v>
      </c>
      <c r="AT10" s="759">
        <f>+Cons_Ter!AT10+Cons_Ter_L23!AT10</f>
        <v>0</v>
      </c>
      <c r="AU10" s="759">
        <f>+Cons_Ter!AU10+Cons_Ter_L23!AU10</f>
        <v>0</v>
      </c>
      <c r="AV10" s="759">
        <f>+Cons_Ter!AV10+Cons_Ter_L23!AV10</f>
        <v>0</v>
      </c>
      <c r="AW10" s="759">
        <f>+Cons_Ter!AW10+Cons_Ter_L23!AW10</f>
        <v>0</v>
      </c>
    </row>
    <row r="11" spans="1:62" ht="14.25">
      <c r="A11" s="336" t="s">
        <v>326</v>
      </c>
      <c r="B11" s="35" t="s">
        <v>328</v>
      </c>
      <c r="C11" s="36" t="s">
        <v>4904</v>
      </c>
      <c r="D11" s="986">
        <f ca="1">SUMIF(Codifica_CE!$D$1242:$U$2481,$A11,Codifica_CE!$T$1242:$T$2481)</f>
        <v>0</v>
      </c>
      <c r="E11" s="987">
        <f t="shared" si="0"/>
        <v>0</v>
      </c>
      <c r="F11" s="37" t="str">
        <f>Info!$B$2</f>
        <v>323</v>
      </c>
      <c r="G11" s="477"/>
      <c r="H11" s="759">
        <f>+Cons_Ter!H11+Cons_Ter_L23!H11</f>
        <v>0</v>
      </c>
      <c r="I11" s="759">
        <f>+Cons_Ter!I11+Cons_Ter_L23!I11</f>
        <v>0</v>
      </c>
      <c r="J11" s="759">
        <f>+Cons_Ter!J11+Cons_Ter_L23!J11</f>
        <v>0</v>
      </c>
      <c r="K11" s="759">
        <f>+Cons_Ter!K11+Cons_Ter_L23!K11</f>
        <v>0</v>
      </c>
      <c r="L11" s="759">
        <f>+Cons_Ter!L11+Cons_Ter_L23!L11</f>
        <v>0</v>
      </c>
      <c r="M11" s="759">
        <f>+Cons_Ter!M11+Cons_Ter_L23!M11</f>
        <v>0</v>
      </c>
      <c r="N11" s="759">
        <f>+Cons_Ter!N11+Cons_Ter_L23!N11</f>
        <v>0</v>
      </c>
      <c r="O11" s="759">
        <f>+Cons_Ter!O11+Cons_Ter_L23!O11</f>
        <v>0</v>
      </c>
      <c r="P11" s="759">
        <f>+Cons_Ter!P11+Cons_Ter_L23!P11</f>
        <v>0</v>
      </c>
      <c r="Q11" s="759">
        <f>+Cons_Ter!Q11+Cons_Ter_L23!Q11</f>
        <v>0</v>
      </c>
      <c r="R11" s="759">
        <f>+Cons_Ter!R11+Cons_Ter_L23!R11</f>
        <v>0</v>
      </c>
      <c r="S11" s="759">
        <f>+Cons_Ter!S11+Cons_Ter_L23!S11</f>
        <v>0</v>
      </c>
      <c r="T11" s="759">
        <f>+Cons_Ter!T11+Cons_Ter_L23!T11</f>
        <v>0</v>
      </c>
      <c r="U11" s="759">
        <f>+Cons_Ter!U11+Cons_Ter_L23!U11</f>
        <v>0</v>
      </c>
      <c r="V11" s="759">
        <f>+Cons_Ter!V11+Cons_Ter_L23!V11</f>
        <v>0</v>
      </c>
      <c r="W11" s="759">
        <f>+Cons_Ter!W11+Cons_Ter_L23!W11</f>
        <v>0</v>
      </c>
      <c r="X11" s="759">
        <f>+Cons_Ter!X11+Cons_Ter_L23!X11</f>
        <v>0</v>
      </c>
      <c r="Y11" s="759">
        <f>+Cons_Ter!Y11+Cons_Ter_L23!Y11</f>
        <v>0</v>
      </c>
      <c r="Z11" s="759">
        <f>+Cons_Ter!Z11+Cons_Ter_L23!Z11</f>
        <v>0</v>
      </c>
      <c r="AA11" s="759">
        <f>+Cons_Ter!AA11+Cons_Ter_L23!AA11</f>
        <v>0</v>
      </c>
      <c r="AB11" s="759">
        <f>+Cons_Ter!AB11+Cons_Ter_L23!AB11</f>
        <v>0</v>
      </c>
      <c r="AC11" s="759">
        <f>+Cons_Ter!AC11+Cons_Ter_L23!AC11</f>
        <v>0</v>
      </c>
      <c r="AD11" s="759">
        <f>+Cons_Ter!AD11+Cons_Ter_L23!AD11</f>
        <v>0</v>
      </c>
      <c r="AE11" s="759">
        <f>+Cons_Ter!AE11+Cons_Ter_L23!AE11</f>
        <v>0</v>
      </c>
      <c r="AF11" s="759">
        <f>+Cons_Ter!AF11+Cons_Ter_L23!AF11</f>
        <v>0</v>
      </c>
      <c r="AG11" s="759">
        <f>+Cons_Ter!AG11+Cons_Ter_L23!AG11</f>
        <v>0</v>
      </c>
      <c r="AH11" s="759">
        <f>+Cons_Ter!AH11+Cons_Ter_L23!AH11</f>
        <v>0</v>
      </c>
      <c r="AI11" s="759">
        <f>+Cons_Ter!AI11+Cons_Ter_L23!AI11</f>
        <v>0</v>
      </c>
      <c r="AJ11" s="759">
        <f>+Cons_Ter!AJ11+Cons_Ter_L23!AJ11</f>
        <v>0</v>
      </c>
      <c r="AK11" s="759">
        <f>+Cons_Ter!AK11+Cons_Ter_L23!AK11</f>
        <v>0</v>
      </c>
      <c r="AL11" s="759">
        <f>+Cons_Ter!AL11+Cons_Ter_L23!AL11</f>
        <v>0</v>
      </c>
      <c r="AM11" s="759">
        <f>+Cons_Ter!AM11+Cons_Ter_L23!AM11</f>
        <v>0</v>
      </c>
      <c r="AN11" s="759">
        <f>+Cons_Ter!AN11+Cons_Ter_L23!AN11</f>
        <v>0</v>
      </c>
      <c r="AO11" s="759">
        <f>+Cons_Ter!AO11+Cons_Ter_L23!AO11</f>
        <v>0</v>
      </c>
      <c r="AP11" s="759">
        <f>+Cons_Ter!AP11+Cons_Ter_L23!AP11</f>
        <v>0</v>
      </c>
      <c r="AQ11" s="759">
        <f>+Cons_Ter!AQ11+Cons_Ter_L23!AQ11</f>
        <v>0</v>
      </c>
      <c r="AR11" s="759">
        <f>+Cons_Ter!AR11+Cons_Ter_L23!AR11</f>
        <v>0</v>
      </c>
      <c r="AS11" s="759">
        <f>+Cons_Ter!AS11+Cons_Ter_L23!AS11</f>
        <v>0</v>
      </c>
      <c r="AT11" s="759">
        <f>+Cons_Ter!AT11+Cons_Ter_L23!AT11</f>
        <v>0</v>
      </c>
      <c r="AU11" s="759">
        <f>+Cons_Ter!AU11+Cons_Ter_L23!AU11</f>
        <v>0</v>
      </c>
      <c r="AV11" s="759">
        <f>+Cons_Ter!AV11+Cons_Ter_L23!AV11</f>
        <v>0</v>
      </c>
      <c r="AW11" s="759">
        <f>+Cons_Ter!AW11+Cons_Ter_L23!AW11</f>
        <v>0</v>
      </c>
    </row>
    <row r="12" spans="1:62" ht="14.25">
      <c r="A12" s="336" t="s">
        <v>329</v>
      </c>
      <c r="B12" s="35" t="s">
        <v>330</v>
      </c>
      <c r="C12" s="36" t="s">
        <v>4904</v>
      </c>
      <c r="D12" s="986">
        <f ca="1">SUMIF(Codifica_CE!$D$1242:$U$2481,$A12,Codifica_CE!$T$1242:$T$2481)</f>
        <v>0</v>
      </c>
      <c r="E12" s="987">
        <f t="shared" si="0"/>
        <v>0</v>
      </c>
      <c r="F12" s="37" t="str">
        <f>Info!$B$2</f>
        <v>323</v>
      </c>
      <c r="G12" s="477"/>
      <c r="H12" s="759">
        <f>+Cons_Ter!H12+Cons_Ter_L23!H12</f>
        <v>0</v>
      </c>
      <c r="I12" s="759">
        <f>+Cons_Ter!I12+Cons_Ter_L23!I12</f>
        <v>0</v>
      </c>
      <c r="J12" s="759">
        <f>+Cons_Ter!J12+Cons_Ter_L23!J12</f>
        <v>0</v>
      </c>
      <c r="K12" s="759">
        <f>+Cons_Ter!K12+Cons_Ter_L23!K12</f>
        <v>0</v>
      </c>
      <c r="L12" s="759">
        <f>+Cons_Ter!L12+Cons_Ter_L23!L12</f>
        <v>0</v>
      </c>
      <c r="M12" s="759">
        <f>+Cons_Ter!M12+Cons_Ter_L23!M12</f>
        <v>0</v>
      </c>
      <c r="N12" s="759">
        <f>+Cons_Ter!N12+Cons_Ter_L23!N12</f>
        <v>0</v>
      </c>
      <c r="O12" s="759">
        <f>+Cons_Ter!O12+Cons_Ter_L23!O12</f>
        <v>0</v>
      </c>
      <c r="P12" s="759">
        <f>+Cons_Ter!P12+Cons_Ter_L23!P12</f>
        <v>0</v>
      </c>
      <c r="Q12" s="759">
        <f>+Cons_Ter!Q12+Cons_Ter_L23!Q12</f>
        <v>0</v>
      </c>
      <c r="R12" s="759">
        <f>+Cons_Ter!R12+Cons_Ter_L23!R12</f>
        <v>0</v>
      </c>
      <c r="S12" s="759">
        <f>+Cons_Ter!S12+Cons_Ter_L23!S12</f>
        <v>0</v>
      </c>
      <c r="T12" s="759">
        <f>+Cons_Ter!T12+Cons_Ter_L23!T12</f>
        <v>0</v>
      </c>
      <c r="U12" s="759">
        <f>+Cons_Ter!U12+Cons_Ter_L23!U12</f>
        <v>0</v>
      </c>
      <c r="V12" s="759">
        <f>+Cons_Ter!V12+Cons_Ter_L23!V12</f>
        <v>0</v>
      </c>
      <c r="W12" s="759">
        <f>+Cons_Ter!W12+Cons_Ter_L23!W12</f>
        <v>0</v>
      </c>
      <c r="X12" s="759">
        <f>+Cons_Ter!X12+Cons_Ter_L23!X12</f>
        <v>0</v>
      </c>
      <c r="Y12" s="759">
        <f>+Cons_Ter!Y12+Cons_Ter_L23!Y12</f>
        <v>0</v>
      </c>
      <c r="Z12" s="759">
        <f>+Cons_Ter!Z12+Cons_Ter_L23!Z12</f>
        <v>0</v>
      </c>
      <c r="AA12" s="759">
        <f>+Cons_Ter!AA12+Cons_Ter_L23!AA12</f>
        <v>0</v>
      </c>
      <c r="AB12" s="759">
        <f>+Cons_Ter!AB12+Cons_Ter_L23!AB12</f>
        <v>0</v>
      </c>
      <c r="AC12" s="759">
        <f>+Cons_Ter!AC12+Cons_Ter_L23!AC12</f>
        <v>0</v>
      </c>
      <c r="AD12" s="759">
        <f>+Cons_Ter!AD12+Cons_Ter_L23!AD12</f>
        <v>0</v>
      </c>
      <c r="AE12" s="759">
        <f>+Cons_Ter!AE12+Cons_Ter_L23!AE12</f>
        <v>0</v>
      </c>
      <c r="AF12" s="759">
        <f>+Cons_Ter!AF12+Cons_Ter_L23!AF12</f>
        <v>0</v>
      </c>
      <c r="AG12" s="759">
        <f>+Cons_Ter!AG12+Cons_Ter_L23!AG12</f>
        <v>0</v>
      </c>
      <c r="AH12" s="759">
        <f>+Cons_Ter!AH12+Cons_Ter_L23!AH12</f>
        <v>0</v>
      </c>
      <c r="AI12" s="759">
        <f>+Cons_Ter!AI12+Cons_Ter_L23!AI12</f>
        <v>0</v>
      </c>
      <c r="AJ12" s="759">
        <f>+Cons_Ter!AJ12+Cons_Ter_L23!AJ12</f>
        <v>0</v>
      </c>
      <c r="AK12" s="759">
        <f>+Cons_Ter!AK12+Cons_Ter_L23!AK12</f>
        <v>0</v>
      </c>
      <c r="AL12" s="759">
        <f>+Cons_Ter!AL12+Cons_Ter_L23!AL12</f>
        <v>0</v>
      </c>
      <c r="AM12" s="759">
        <f>+Cons_Ter!AM12+Cons_Ter_L23!AM12</f>
        <v>0</v>
      </c>
      <c r="AN12" s="759">
        <f>+Cons_Ter!AN12+Cons_Ter_L23!AN12</f>
        <v>0</v>
      </c>
      <c r="AO12" s="759">
        <f>+Cons_Ter!AO12+Cons_Ter_L23!AO12</f>
        <v>0</v>
      </c>
      <c r="AP12" s="759">
        <f>+Cons_Ter!AP12+Cons_Ter_L23!AP12</f>
        <v>0</v>
      </c>
      <c r="AQ12" s="759">
        <f>+Cons_Ter!AQ12+Cons_Ter_L23!AQ12</f>
        <v>0</v>
      </c>
      <c r="AR12" s="759">
        <f>+Cons_Ter!AR12+Cons_Ter_L23!AR12</f>
        <v>0</v>
      </c>
      <c r="AS12" s="759">
        <f>+Cons_Ter!AS12+Cons_Ter_L23!AS12</f>
        <v>0</v>
      </c>
      <c r="AT12" s="759">
        <f>+Cons_Ter!AT12+Cons_Ter_L23!AT12</f>
        <v>0</v>
      </c>
      <c r="AU12" s="759">
        <f>+Cons_Ter!AU12+Cons_Ter_L23!AU12</f>
        <v>0</v>
      </c>
      <c r="AV12" s="759">
        <f>+Cons_Ter!AV12+Cons_Ter_L23!AV12</f>
        <v>0</v>
      </c>
      <c r="AW12" s="759">
        <f>+Cons_Ter!AW12+Cons_Ter_L23!AW12</f>
        <v>0</v>
      </c>
    </row>
    <row r="13" spans="1:62" ht="14.25">
      <c r="A13" s="336" t="s">
        <v>335</v>
      </c>
      <c r="B13" s="35" t="s">
        <v>337</v>
      </c>
      <c r="C13" s="36" t="s">
        <v>4904</v>
      </c>
      <c r="D13" s="986">
        <f ca="1">SUMIF(Codifica_CE!$D$1242:$U$2481,$A13,Codifica_CE!$T$1242:$T$2481)</f>
        <v>0</v>
      </c>
      <c r="E13" s="987">
        <f t="shared" si="0"/>
        <v>0</v>
      </c>
      <c r="F13" s="37" t="str">
        <f>Info!$B$2</f>
        <v>323</v>
      </c>
      <c r="G13" s="477"/>
      <c r="H13" s="759">
        <f>+Cons_Ter!H13+Cons_Ter_L23!H13</f>
        <v>0</v>
      </c>
      <c r="I13" s="759">
        <f>+Cons_Ter!I13+Cons_Ter_L23!I13</f>
        <v>0</v>
      </c>
      <c r="J13" s="759">
        <f>+Cons_Ter!J13+Cons_Ter_L23!J13</f>
        <v>0</v>
      </c>
      <c r="K13" s="759">
        <f>+Cons_Ter!K13+Cons_Ter_L23!K13</f>
        <v>0</v>
      </c>
      <c r="L13" s="759">
        <f>+Cons_Ter!L13+Cons_Ter_L23!L13</f>
        <v>0</v>
      </c>
      <c r="M13" s="759">
        <f>+Cons_Ter!M13+Cons_Ter_L23!M13</f>
        <v>0</v>
      </c>
      <c r="N13" s="759">
        <f>+Cons_Ter!N13+Cons_Ter_L23!N13</f>
        <v>0</v>
      </c>
      <c r="O13" s="759">
        <f>+Cons_Ter!O13+Cons_Ter_L23!O13</f>
        <v>0</v>
      </c>
      <c r="P13" s="759">
        <f>+Cons_Ter!P13+Cons_Ter_L23!P13</f>
        <v>0</v>
      </c>
      <c r="Q13" s="759">
        <f>+Cons_Ter!Q13+Cons_Ter_L23!Q13</f>
        <v>0</v>
      </c>
      <c r="R13" s="759">
        <f>+Cons_Ter!R13+Cons_Ter_L23!R13</f>
        <v>0</v>
      </c>
      <c r="S13" s="759">
        <f>+Cons_Ter!S13+Cons_Ter_L23!S13</f>
        <v>0</v>
      </c>
      <c r="T13" s="759">
        <f>+Cons_Ter!T13+Cons_Ter_L23!T13</f>
        <v>0</v>
      </c>
      <c r="U13" s="759">
        <f>+Cons_Ter!U13+Cons_Ter_L23!U13</f>
        <v>0</v>
      </c>
      <c r="V13" s="759">
        <f>+Cons_Ter!V13+Cons_Ter_L23!V13</f>
        <v>0</v>
      </c>
      <c r="W13" s="759">
        <f>+Cons_Ter!W13+Cons_Ter_L23!W13</f>
        <v>0</v>
      </c>
      <c r="X13" s="759">
        <f>+Cons_Ter!X13+Cons_Ter_L23!X13</f>
        <v>0</v>
      </c>
      <c r="Y13" s="759">
        <f>+Cons_Ter!Y13+Cons_Ter_L23!Y13</f>
        <v>0</v>
      </c>
      <c r="Z13" s="759">
        <f>+Cons_Ter!Z13+Cons_Ter_L23!Z13</f>
        <v>0</v>
      </c>
      <c r="AA13" s="759">
        <f>+Cons_Ter!AA13+Cons_Ter_L23!AA13</f>
        <v>0</v>
      </c>
      <c r="AB13" s="759">
        <f>+Cons_Ter!AB13+Cons_Ter_L23!AB13</f>
        <v>0</v>
      </c>
      <c r="AC13" s="759">
        <f>+Cons_Ter!AC13+Cons_Ter_L23!AC13</f>
        <v>0</v>
      </c>
      <c r="AD13" s="759">
        <f>+Cons_Ter!AD13+Cons_Ter_L23!AD13</f>
        <v>0</v>
      </c>
      <c r="AE13" s="759">
        <f>+Cons_Ter!AE13+Cons_Ter_L23!AE13</f>
        <v>0</v>
      </c>
      <c r="AF13" s="759">
        <f>+Cons_Ter!AF13+Cons_Ter_L23!AF13</f>
        <v>0</v>
      </c>
      <c r="AG13" s="759">
        <f>+Cons_Ter!AG13+Cons_Ter_L23!AG13</f>
        <v>0</v>
      </c>
      <c r="AH13" s="759">
        <f>+Cons_Ter!AH13+Cons_Ter_L23!AH13</f>
        <v>0</v>
      </c>
      <c r="AI13" s="759">
        <f>+Cons_Ter!AI13+Cons_Ter_L23!AI13</f>
        <v>0</v>
      </c>
      <c r="AJ13" s="759">
        <f>+Cons_Ter!AJ13+Cons_Ter_L23!AJ13</f>
        <v>0</v>
      </c>
      <c r="AK13" s="759">
        <f>+Cons_Ter!AK13+Cons_Ter_L23!AK13</f>
        <v>0</v>
      </c>
      <c r="AL13" s="759">
        <f>+Cons_Ter!AL13+Cons_Ter_L23!AL13</f>
        <v>0</v>
      </c>
      <c r="AM13" s="759">
        <f>+Cons_Ter!AM13+Cons_Ter_L23!AM13</f>
        <v>0</v>
      </c>
      <c r="AN13" s="759">
        <f>+Cons_Ter!AN13+Cons_Ter_L23!AN13</f>
        <v>0</v>
      </c>
      <c r="AO13" s="759">
        <f>+Cons_Ter!AO13+Cons_Ter_L23!AO13</f>
        <v>0</v>
      </c>
      <c r="AP13" s="759">
        <f>+Cons_Ter!AP13+Cons_Ter_L23!AP13</f>
        <v>0</v>
      </c>
      <c r="AQ13" s="759">
        <f>+Cons_Ter!AQ13+Cons_Ter_L23!AQ13</f>
        <v>0</v>
      </c>
      <c r="AR13" s="759">
        <f>+Cons_Ter!AR13+Cons_Ter_L23!AR13</f>
        <v>0</v>
      </c>
      <c r="AS13" s="759">
        <f>+Cons_Ter!AS13+Cons_Ter_L23!AS13</f>
        <v>0</v>
      </c>
      <c r="AT13" s="759">
        <f>+Cons_Ter!AT13+Cons_Ter_L23!AT13</f>
        <v>0</v>
      </c>
      <c r="AU13" s="759">
        <f>+Cons_Ter!AU13+Cons_Ter_L23!AU13</f>
        <v>0</v>
      </c>
      <c r="AV13" s="759">
        <f>+Cons_Ter!AV13+Cons_Ter_L23!AV13</f>
        <v>0</v>
      </c>
      <c r="AW13" s="759">
        <f>+Cons_Ter!AW13+Cons_Ter_L23!AW13</f>
        <v>0</v>
      </c>
    </row>
    <row r="14" spans="1:62" ht="14.25">
      <c r="A14" s="336" t="s">
        <v>338</v>
      </c>
      <c r="B14" s="35" t="s">
        <v>339</v>
      </c>
      <c r="C14" s="36" t="s">
        <v>4904</v>
      </c>
      <c r="D14" s="986">
        <f ca="1">SUMIF(Codifica_CE!$D$1242:$U$2481,$A14,Codifica_CE!$T$1242:$T$2481)</f>
        <v>0</v>
      </c>
      <c r="E14" s="987">
        <f t="shared" si="0"/>
        <v>0</v>
      </c>
      <c r="F14" s="37" t="str">
        <f>Info!$B$2</f>
        <v>323</v>
      </c>
      <c r="G14" s="477"/>
      <c r="H14" s="759">
        <f>+Cons_Ter!H14+Cons_Ter_L23!H14</f>
        <v>0</v>
      </c>
      <c r="I14" s="759">
        <f>+Cons_Ter!I14+Cons_Ter_L23!I14</f>
        <v>0</v>
      </c>
      <c r="J14" s="759">
        <f>+Cons_Ter!J14+Cons_Ter_L23!J14</f>
        <v>0</v>
      </c>
      <c r="K14" s="759">
        <f>+Cons_Ter!K14+Cons_Ter_L23!K14</f>
        <v>0</v>
      </c>
      <c r="L14" s="759">
        <f>+Cons_Ter!L14+Cons_Ter_L23!L14</f>
        <v>0</v>
      </c>
      <c r="M14" s="759">
        <f>+Cons_Ter!M14+Cons_Ter_L23!M14</f>
        <v>0</v>
      </c>
      <c r="N14" s="759">
        <f>+Cons_Ter!N14+Cons_Ter_L23!N14</f>
        <v>0</v>
      </c>
      <c r="O14" s="759">
        <f>+Cons_Ter!O14+Cons_Ter_L23!O14</f>
        <v>0</v>
      </c>
      <c r="P14" s="759">
        <f>+Cons_Ter!P14+Cons_Ter_L23!P14</f>
        <v>0</v>
      </c>
      <c r="Q14" s="759">
        <f>+Cons_Ter!Q14+Cons_Ter_L23!Q14</f>
        <v>0</v>
      </c>
      <c r="R14" s="759">
        <f>+Cons_Ter!R14+Cons_Ter_L23!R14</f>
        <v>0</v>
      </c>
      <c r="S14" s="759">
        <f>+Cons_Ter!S14+Cons_Ter_L23!S14</f>
        <v>0</v>
      </c>
      <c r="T14" s="759">
        <f>+Cons_Ter!T14+Cons_Ter_L23!T14</f>
        <v>0</v>
      </c>
      <c r="U14" s="759">
        <f>+Cons_Ter!U14+Cons_Ter_L23!U14</f>
        <v>0</v>
      </c>
      <c r="V14" s="759">
        <f>+Cons_Ter!V14+Cons_Ter_L23!V14</f>
        <v>0</v>
      </c>
      <c r="W14" s="759">
        <f>+Cons_Ter!W14+Cons_Ter_L23!W14</f>
        <v>0</v>
      </c>
      <c r="X14" s="759">
        <f>+Cons_Ter!X14+Cons_Ter_L23!X14</f>
        <v>0</v>
      </c>
      <c r="Y14" s="759">
        <f>+Cons_Ter!Y14+Cons_Ter_L23!Y14</f>
        <v>0</v>
      </c>
      <c r="Z14" s="759">
        <f>+Cons_Ter!Z14+Cons_Ter_L23!Z14</f>
        <v>0</v>
      </c>
      <c r="AA14" s="759">
        <f>+Cons_Ter!AA14+Cons_Ter_L23!AA14</f>
        <v>0</v>
      </c>
      <c r="AB14" s="759">
        <f>+Cons_Ter!AB14+Cons_Ter_L23!AB14</f>
        <v>0</v>
      </c>
      <c r="AC14" s="759">
        <f>+Cons_Ter!AC14+Cons_Ter_L23!AC14</f>
        <v>0</v>
      </c>
      <c r="AD14" s="759">
        <f>+Cons_Ter!AD14+Cons_Ter_L23!AD14</f>
        <v>0</v>
      </c>
      <c r="AE14" s="759">
        <f>+Cons_Ter!AE14+Cons_Ter_L23!AE14</f>
        <v>0</v>
      </c>
      <c r="AF14" s="759">
        <f>+Cons_Ter!AF14+Cons_Ter_L23!AF14</f>
        <v>0</v>
      </c>
      <c r="AG14" s="759">
        <f>+Cons_Ter!AG14+Cons_Ter_L23!AG14</f>
        <v>0</v>
      </c>
      <c r="AH14" s="759">
        <f>+Cons_Ter!AH14+Cons_Ter_L23!AH14</f>
        <v>0</v>
      </c>
      <c r="AI14" s="759">
        <f>+Cons_Ter!AI14+Cons_Ter_L23!AI14</f>
        <v>0</v>
      </c>
      <c r="AJ14" s="759">
        <f>+Cons_Ter!AJ14+Cons_Ter_L23!AJ14</f>
        <v>0</v>
      </c>
      <c r="AK14" s="759">
        <f>+Cons_Ter!AK14+Cons_Ter_L23!AK14</f>
        <v>0</v>
      </c>
      <c r="AL14" s="759">
        <f>+Cons_Ter!AL14+Cons_Ter_L23!AL14</f>
        <v>0</v>
      </c>
      <c r="AM14" s="759">
        <f>+Cons_Ter!AM14+Cons_Ter_L23!AM14</f>
        <v>0</v>
      </c>
      <c r="AN14" s="759">
        <f>+Cons_Ter!AN14+Cons_Ter_L23!AN14</f>
        <v>0</v>
      </c>
      <c r="AO14" s="759">
        <f>+Cons_Ter!AO14+Cons_Ter_L23!AO14</f>
        <v>0</v>
      </c>
      <c r="AP14" s="759">
        <f>+Cons_Ter!AP14+Cons_Ter_L23!AP14</f>
        <v>0</v>
      </c>
      <c r="AQ14" s="759">
        <f>+Cons_Ter!AQ14+Cons_Ter_L23!AQ14</f>
        <v>0</v>
      </c>
      <c r="AR14" s="759">
        <f>+Cons_Ter!AR14+Cons_Ter_L23!AR14</f>
        <v>0</v>
      </c>
      <c r="AS14" s="759">
        <f>+Cons_Ter!AS14+Cons_Ter_L23!AS14</f>
        <v>0</v>
      </c>
      <c r="AT14" s="759">
        <f>+Cons_Ter!AT14+Cons_Ter_L23!AT14</f>
        <v>0</v>
      </c>
      <c r="AU14" s="759">
        <f>+Cons_Ter!AU14+Cons_Ter_L23!AU14</f>
        <v>0</v>
      </c>
      <c r="AV14" s="759">
        <f>+Cons_Ter!AV14+Cons_Ter_L23!AV14</f>
        <v>0</v>
      </c>
      <c r="AW14" s="759">
        <f>+Cons_Ter!AW14+Cons_Ter_L23!AW14</f>
        <v>0</v>
      </c>
    </row>
    <row r="15" spans="1:62" ht="14.25">
      <c r="A15" s="336" t="s">
        <v>350</v>
      </c>
      <c r="B15" s="35" t="s">
        <v>353</v>
      </c>
      <c r="C15" s="36" t="s">
        <v>4904</v>
      </c>
      <c r="D15" s="986">
        <f ca="1">SUMIF(Codifica_CE!$D$1242:$U$2481,$A15,Codifica_CE!$T$1242:$T$2481)</f>
        <v>0</v>
      </c>
      <c r="E15" s="987">
        <f t="shared" si="0"/>
        <v>0</v>
      </c>
      <c r="F15" s="37" t="str">
        <f>Info!$B$2</f>
        <v>323</v>
      </c>
      <c r="G15" s="477"/>
      <c r="H15" s="759">
        <f>+Cons_Ter!H15+Cons_Ter_L23!H15</f>
        <v>0</v>
      </c>
      <c r="I15" s="759">
        <f>+Cons_Ter!I15+Cons_Ter_L23!I15</f>
        <v>0</v>
      </c>
      <c r="J15" s="759">
        <f>+Cons_Ter!J15+Cons_Ter_L23!J15</f>
        <v>0</v>
      </c>
      <c r="K15" s="759">
        <f>+Cons_Ter!K15+Cons_Ter_L23!K15</f>
        <v>0</v>
      </c>
      <c r="L15" s="759">
        <f>+Cons_Ter!L15+Cons_Ter_L23!L15</f>
        <v>0</v>
      </c>
      <c r="M15" s="759">
        <f>+Cons_Ter!M15+Cons_Ter_L23!M15</f>
        <v>0</v>
      </c>
      <c r="N15" s="759">
        <f>+Cons_Ter!N15+Cons_Ter_L23!N15</f>
        <v>0</v>
      </c>
      <c r="O15" s="759">
        <f>+Cons_Ter!O15+Cons_Ter_L23!O15</f>
        <v>0</v>
      </c>
      <c r="P15" s="759">
        <f>+Cons_Ter!P15+Cons_Ter_L23!P15</f>
        <v>0</v>
      </c>
      <c r="Q15" s="759">
        <f>+Cons_Ter!Q15+Cons_Ter_L23!Q15</f>
        <v>0</v>
      </c>
      <c r="R15" s="759">
        <f>+Cons_Ter!R15+Cons_Ter_L23!R15</f>
        <v>0</v>
      </c>
      <c r="S15" s="759">
        <f>+Cons_Ter!S15+Cons_Ter_L23!S15</f>
        <v>0</v>
      </c>
      <c r="T15" s="759">
        <f>+Cons_Ter!T15+Cons_Ter_L23!T15</f>
        <v>0</v>
      </c>
      <c r="U15" s="759">
        <f>+Cons_Ter!U15+Cons_Ter_L23!U15</f>
        <v>0</v>
      </c>
      <c r="V15" s="759">
        <f>+Cons_Ter!V15+Cons_Ter_L23!V15</f>
        <v>0</v>
      </c>
      <c r="W15" s="759">
        <f>+Cons_Ter!W15+Cons_Ter_L23!W15</f>
        <v>0</v>
      </c>
      <c r="X15" s="759">
        <f>+Cons_Ter!X15+Cons_Ter_L23!X15</f>
        <v>0</v>
      </c>
      <c r="Y15" s="759">
        <f>+Cons_Ter!Y15+Cons_Ter_L23!Y15</f>
        <v>0</v>
      </c>
      <c r="Z15" s="759">
        <f>+Cons_Ter!Z15+Cons_Ter_L23!Z15</f>
        <v>0</v>
      </c>
      <c r="AA15" s="759">
        <f>+Cons_Ter!AA15+Cons_Ter_L23!AA15</f>
        <v>0</v>
      </c>
      <c r="AB15" s="759">
        <f>+Cons_Ter!AB15+Cons_Ter_L23!AB15</f>
        <v>0</v>
      </c>
      <c r="AC15" s="759">
        <f>+Cons_Ter!AC15+Cons_Ter_L23!AC15</f>
        <v>0</v>
      </c>
      <c r="AD15" s="759">
        <f>+Cons_Ter!AD15+Cons_Ter_L23!AD15</f>
        <v>0</v>
      </c>
      <c r="AE15" s="759">
        <f>+Cons_Ter!AE15+Cons_Ter_L23!AE15</f>
        <v>0</v>
      </c>
      <c r="AF15" s="759">
        <f>+Cons_Ter!AF15+Cons_Ter_L23!AF15</f>
        <v>0</v>
      </c>
      <c r="AG15" s="759">
        <f>+Cons_Ter!AG15+Cons_Ter_L23!AG15</f>
        <v>0</v>
      </c>
      <c r="AH15" s="759">
        <f>+Cons_Ter!AH15+Cons_Ter_L23!AH15</f>
        <v>0</v>
      </c>
      <c r="AI15" s="759">
        <f>+Cons_Ter!AI15+Cons_Ter_L23!AI15</f>
        <v>0</v>
      </c>
      <c r="AJ15" s="759">
        <f>+Cons_Ter!AJ15+Cons_Ter_L23!AJ15</f>
        <v>0</v>
      </c>
      <c r="AK15" s="759">
        <f>+Cons_Ter!AK15+Cons_Ter_L23!AK15</f>
        <v>0</v>
      </c>
      <c r="AL15" s="759">
        <f>+Cons_Ter!AL15+Cons_Ter_L23!AL15</f>
        <v>0</v>
      </c>
      <c r="AM15" s="759">
        <f>+Cons_Ter!AM15+Cons_Ter_L23!AM15</f>
        <v>0</v>
      </c>
      <c r="AN15" s="759">
        <f>+Cons_Ter!AN15+Cons_Ter_L23!AN15</f>
        <v>0</v>
      </c>
      <c r="AO15" s="759">
        <f>+Cons_Ter!AO15+Cons_Ter_L23!AO15</f>
        <v>0</v>
      </c>
      <c r="AP15" s="759">
        <f>+Cons_Ter!AP15+Cons_Ter_L23!AP15</f>
        <v>0</v>
      </c>
      <c r="AQ15" s="759">
        <f>+Cons_Ter!AQ15+Cons_Ter_L23!AQ15</f>
        <v>0</v>
      </c>
      <c r="AR15" s="759">
        <f>+Cons_Ter!AR15+Cons_Ter_L23!AR15</f>
        <v>0</v>
      </c>
      <c r="AS15" s="759">
        <f>+Cons_Ter!AS15+Cons_Ter_L23!AS15</f>
        <v>0</v>
      </c>
      <c r="AT15" s="759">
        <f>+Cons_Ter!AT15+Cons_Ter_L23!AT15</f>
        <v>0</v>
      </c>
      <c r="AU15" s="759">
        <f>+Cons_Ter!AU15+Cons_Ter_L23!AU15</f>
        <v>0</v>
      </c>
      <c r="AV15" s="759">
        <f>+Cons_Ter!AV15+Cons_Ter_L23!AV15</f>
        <v>0</v>
      </c>
      <c r="AW15" s="759">
        <f>+Cons_Ter!AW15+Cons_Ter_L23!AW15</f>
        <v>0</v>
      </c>
    </row>
    <row r="16" spans="1:62" ht="14.25">
      <c r="A16" s="336" t="s">
        <v>354</v>
      </c>
      <c r="B16" s="35" t="s">
        <v>355</v>
      </c>
      <c r="C16" s="36" t="s">
        <v>4904</v>
      </c>
      <c r="D16" s="986">
        <f ca="1">SUMIF(Codifica_CE!$D$1242:$U$2481,$A16,Codifica_CE!$T$1242:$T$2481)</f>
        <v>0</v>
      </c>
      <c r="E16" s="987">
        <f t="shared" si="0"/>
        <v>0</v>
      </c>
      <c r="F16" s="37" t="str">
        <f>Info!$B$2</f>
        <v>323</v>
      </c>
      <c r="G16" s="477"/>
      <c r="H16" s="759">
        <f>+Cons_Ter!H16+Cons_Ter_L23!H16</f>
        <v>0</v>
      </c>
      <c r="I16" s="759">
        <f>+Cons_Ter!I16+Cons_Ter_L23!I16</f>
        <v>0</v>
      </c>
      <c r="J16" s="759">
        <f>+Cons_Ter!J16+Cons_Ter_L23!J16</f>
        <v>0</v>
      </c>
      <c r="K16" s="759">
        <f>+Cons_Ter!K16+Cons_Ter_L23!K16</f>
        <v>0</v>
      </c>
      <c r="L16" s="759">
        <f>+Cons_Ter!L16+Cons_Ter_L23!L16</f>
        <v>0</v>
      </c>
      <c r="M16" s="759">
        <f>+Cons_Ter!M16+Cons_Ter_L23!M16</f>
        <v>0</v>
      </c>
      <c r="N16" s="759">
        <f>+Cons_Ter!N16+Cons_Ter_L23!N16</f>
        <v>0</v>
      </c>
      <c r="O16" s="759">
        <f>+Cons_Ter!O16+Cons_Ter_L23!O16</f>
        <v>0</v>
      </c>
      <c r="P16" s="759">
        <f>+Cons_Ter!P16+Cons_Ter_L23!P16</f>
        <v>0</v>
      </c>
      <c r="Q16" s="759">
        <f>+Cons_Ter!Q16+Cons_Ter_L23!Q16</f>
        <v>0</v>
      </c>
      <c r="R16" s="759">
        <f>+Cons_Ter!R16+Cons_Ter_L23!R16</f>
        <v>0</v>
      </c>
      <c r="S16" s="759">
        <f>+Cons_Ter!S16+Cons_Ter_L23!S16</f>
        <v>0</v>
      </c>
      <c r="T16" s="759">
        <f>+Cons_Ter!T16+Cons_Ter_L23!T16</f>
        <v>0</v>
      </c>
      <c r="U16" s="759">
        <f>+Cons_Ter!U16+Cons_Ter_L23!U16</f>
        <v>0</v>
      </c>
      <c r="V16" s="759">
        <f>+Cons_Ter!V16+Cons_Ter_L23!V16</f>
        <v>0</v>
      </c>
      <c r="W16" s="759">
        <f>+Cons_Ter!W16+Cons_Ter_L23!W16</f>
        <v>0</v>
      </c>
      <c r="X16" s="759">
        <f>+Cons_Ter!X16+Cons_Ter_L23!X16</f>
        <v>0</v>
      </c>
      <c r="Y16" s="759">
        <f>+Cons_Ter!Y16+Cons_Ter_L23!Y16</f>
        <v>0</v>
      </c>
      <c r="Z16" s="759">
        <f>+Cons_Ter!Z16+Cons_Ter_L23!Z16</f>
        <v>0</v>
      </c>
      <c r="AA16" s="759">
        <f>+Cons_Ter!AA16+Cons_Ter_L23!AA16</f>
        <v>0</v>
      </c>
      <c r="AB16" s="759">
        <f>+Cons_Ter!AB16+Cons_Ter_L23!AB16</f>
        <v>0</v>
      </c>
      <c r="AC16" s="759">
        <f>+Cons_Ter!AC16+Cons_Ter_L23!AC16</f>
        <v>0</v>
      </c>
      <c r="AD16" s="759">
        <f>+Cons_Ter!AD16+Cons_Ter_L23!AD16</f>
        <v>0</v>
      </c>
      <c r="AE16" s="759">
        <f>+Cons_Ter!AE16+Cons_Ter_L23!AE16</f>
        <v>0</v>
      </c>
      <c r="AF16" s="759">
        <f>+Cons_Ter!AF16+Cons_Ter_L23!AF16</f>
        <v>0</v>
      </c>
      <c r="AG16" s="759">
        <f>+Cons_Ter!AG16+Cons_Ter_L23!AG16</f>
        <v>0</v>
      </c>
      <c r="AH16" s="759">
        <f>+Cons_Ter!AH16+Cons_Ter_L23!AH16</f>
        <v>0</v>
      </c>
      <c r="AI16" s="759">
        <f>+Cons_Ter!AI16+Cons_Ter_L23!AI16</f>
        <v>0</v>
      </c>
      <c r="AJ16" s="759">
        <f>+Cons_Ter!AJ16+Cons_Ter_L23!AJ16</f>
        <v>0</v>
      </c>
      <c r="AK16" s="759">
        <f>+Cons_Ter!AK16+Cons_Ter_L23!AK16</f>
        <v>0</v>
      </c>
      <c r="AL16" s="759">
        <f>+Cons_Ter!AL16+Cons_Ter_L23!AL16</f>
        <v>0</v>
      </c>
      <c r="AM16" s="759">
        <f>+Cons_Ter!AM16+Cons_Ter_L23!AM16</f>
        <v>0</v>
      </c>
      <c r="AN16" s="759">
        <f>+Cons_Ter!AN16+Cons_Ter_L23!AN16</f>
        <v>0</v>
      </c>
      <c r="AO16" s="759">
        <f>+Cons_Ter!AO16+Cons_Ter_L23!AO16</f>
        <v>0</v>
      </c>
      <c r="AP16" s="759">
        <f>+Cons_Ter!AP16+Cons_Ter_L23!AP16</f>
        <v>0</v>
      </c>
      <c r="AQ16" s="759">
        <f>+Cons_Ter!AQ16+Cons_Ter_L23!AQ16</f>
        <v>0</v>
      </c>
      <c r="AR16" s="759">
        <f>+Cons_Ter!AR16+Cons_Ter_L23!AR16</f>
        <v>0</v>
      </c>
      <c r="AS16" s="759">
        <f>+Cons_Ter!AS16+Cons_Ter_L23!AS16</f>
        <v>0</v>
      </c>
      <c r="AT16" s="759">
        <f>+Cons_Ter!AT16+Cons_Ter_L23!AT16</f>
        <v>0</v>
      </c>
      <c r="AU16" s="759">
        <f>+Cons_Ter!AU16+Cons_Ter_L23!AU16</f>
        <v>0</v>
      </c>
      <c r="AV16" s="759">
        <f>+Cons_Ter!AV16+Cons_Ter_L23!AV16</f>
        <v>0</v>
      </c>
      <c r="AW16" s="759">
        <f>+Cons_Ter!AW16+Cons_Ter_L23!AW16</f>
        <v>0</v>
      </c>
    </row>
    <row r="17" spans="1:49" ht="14.25">
      <c r="A17" s="336" t="s">
        <v>364</v>
      </c>
      <c r="B17" s="35" t="s">
        <v>366</v>
      </c>
      <c r="C17" s="36" t="s">
        <v>4904</v>
      </c>
      <c r="D17" s="986">
        <f ca="1">SUMIF(Codifica_CE!$D$1242:$U$2481,$A17,Codifica_CE!$T$1242:$T$2481)</f>
        <v>0</v>
      </c>
      <c r="E17" s="987">
        <f t="shared" si="0"/>
        <v>0</v>
      </c>
      <c r="F17" s="37" t="str">
        <f>Info!$B$2</f>
        <v>323</v>
      </c>
      <c r="G17" s="477"/>
      <c r="H17" s="759">
        <f>+Cons_Ter!H17+Cons_Ter_L23!H17</f>
        <v>0</v>
      </c>
      <c r="I17" s="759">
        <f>+Cons_Ter!I17+Cons_Ter_L23!I17</f>
        <v>0</v>
      </c>
      <c r="J17" s="759">
        <f>+Cons_Ter!J17+Cons_Ter_L23!J17</f>
        <v>0</v>
      </c>
      <c r="K17" s="759">
        <f>+Cons_Ter!K17+Cons_Ter_L23!K17</f>
        <v>0</v>
      </c>
      <c r="L17" s="759">
        <f>+Cons_Ter!L17+Cons_Ter_L23!L17</f>
        <v>0</v>
      </c>
      <c r="M17" s="759">
        <f>+Cons_Ter!M17+Cons_Ter_L23!M17</f>
        <v>0</v>
      </c>
      <c r="N17" s="759">
        <f>+Cons_Ter!N17+Cons_Ter_L23!N17</f>
        <v>0</v>
      </c>
      <c r="O17" s="759">
        <f>+Cons_Ter!O17+Cons_Ter_L23!O17</f>
        <v>0</v>
      </c>
      <c r="P17" s="759">
        <f>+Cons_Ter!P17+Cons_Ter_L23!P17</f>
        <v>0</v>
      </c>
      <c r="Q17" s="759">
        <f>+Cons_Ter!Q17+Cons_Ter_L23!Q17</f>
        <v>0</v>
      </c>
      <c r="R17" s="759">
        <f>+Cons_Ter!R17+Cons_Ter_L23!R17</f>
        <v>0</v>
      </c>
      <c r="S17" s="759">
        <f>+Cons_Ter!S17+Cons_Ter_L23!S17</f>
        <v>0</v>
      </c>
      <c r="T17" s="759">
        <f>+Cons_Ter!T17+Cons_Ter_L23!T17</f>
        <v>0</v>
      </c>
      <c r="U17" s="759">
        <f>+Cons_Ter!U17+Cons_Ter_L23!U17</f>
        <v>0</v>
      </c>
      <c r="V17" s="759">
        <f>+Cons_Ter!V17+Cons_Ter_L23!V17</f>
        <v>0</v>
      </c>
      <c r="W17" s="759">
        <f>+Cons_Ter!W17+Cons_Ter_L23!W17</f>
        <v>0</v>
      </c>
      <c r="X17" s="759">
        <f>+Cons_Ter!X17+Cons_Ter_L23!X17</f>
        <v>0</v>
      </c>
      <c r="Y17" s="759">
        <f>+Cons_Ter!Y17+Cons_Ter_L23!Y17</f>
        <v>0</v>
      </c>
      <c r="Z17" s="759">
        <f>+Cons_Ter!Z17+Cons_Ter_L23!Z17</f>
        <v>0</v>
      </c>
      <c r="AA17" s="759">
        <f>+Cons_Ter!AA17+Cons_Ter_L23!AA17</f>
        <v>0</v>
      </c>
      <c r="AB17" s="759">
        <f>+Cons_Ter!AB17+Cons_Ter_L23!AB17</f>
        <v>0</v>
      </c>
      <c r="AC17" s="759">
        <f>+Cons_Ter!AC17+Cons_Ter_L23!AC17</f>
        <v>0</v>
      </c>
      <c r="AD17" s="759">
        <f>+Cons_Ter!AD17+Cons_Ter_L23!AD17</f>
        <v>0</v>
      </c>
      <c r="AE17" s="759">
        <f>+Cons_Ter!AE17+Cons_Ter_L23!AE17</f>
        <v>0</v>
      </c>
      <c r="AF17" s="759">
        <f>+Cons_Ter!AF17+Cons_Ter_L23!AF17</f>
        <v>0</v>
      </c>
      <c r="AG17" s="759">
        <f>+Cons_Ter!AG17+Cons_Ter_L23!AG17</f>
        <v>0</v>
      </c>
      <c r="AH17" s="759">
        <f>+Cons_Ter!AH17+Cons_Ter_L23!AH17</f>
        <v>0</v>
      </c>
      <c r="AI17" s="759">
        <f>+Cons_Ter!AI17+Cons_Ter_L23!AI17</f>
        <v>0</v>
      </c>
      <c r="AJ17" s="759">
        <f>+Cons_Ter!AJ17+Cons_Ter_L23!AJ17</f>
        <v>0</v>
      </c>
      <c r="AK17" s="759">
        <f>+Cons_Ter!AK17+Cons_Ter_L23!AK17</f>
        <v>0</v>
      </c>
      <c r="AL17" s="759">
        <f>+Cons_Ter!AL17+Cons_Ter_L23!AL17</f>
        <v>0</v>
      </c>
      <c r="AM17" s="759">
        <f>+Cons_Ter!AM17+Cons_Ter_L23!AM17</f>
        <v>0</v>
      </c>
      <c r="AN17" s="759">
        <f>+Cons_Ter!AN17+Cons_Ter_L23!AN17</f>
        <v>0</v>
      </c>
      <c r="AO17" s="759">
        <f>+Cons_Ter!AO17+Cons_Ter_L23!AO17</f>
        <v>0</v>
      </c>
      <c r="AP17" s="759">
        <f>+Cons_Ter!AP17+Cons_Ter_L23!AP17</f>
        <v>0</v>
      </c>
      <c r="AQ17" s="759">
        <f>+Cons_Ter!AQ17+Cons_Ter_L23!AQ17</f>
        <v>0</v>
      </c>
      <c r="AR17" s="759">
        <f>+Cons_Ter!AR17+Cons_Ter_L23!AR17</f>
        <v>0</v>
      </c>
      <c r="AS17" s="759">
        <f>+Cons_Ter!AS17+Cons_Ter_L23!AS17</f>
        <v>0</v>
      </c>
      <c r="AT17" s="759">
        <f>+Cons_Ter!AT17+Cons_Ter_L23!AT17</f>
        <v>0</v>
      </c>
      <c r="AU17" s="759">
        <f>+Cons_Ter!AU17+Cons_Ter_L23!AU17</f>
        <v>0</v>
      </c>
      <c r="AV17" s="759">
        <f>+Cons_Ter!AV17+Cons_Ter_L23!AV17</f>
        <v>0</v>
      </c>
      <c r="AW17" s="759">
        <f>+Cons_Ter!AW17+Cons_Ter_L23!AW17</f>
        <v>0</v>
      </c>
    </row>
    <row r="18" spans="1:49" ht="14.25">
      <c r="A18" s="336" t="s">
        <v>367</v>
      </c>
      <c r="B18" s="35" t="s">
        <v>368</v>
      </c>
      <c r="C18" s="36" t="s">
        <v>4904</v>
      </c>
      <c r="D18" s="986">
        <f ca="1">SUMIF(Codifica_CE!$D$1242:$U$2481,$A18,Codifica_CE!$T$1242:$T$2481)</f>
        <v>0</v>
      </c>
      <c r="E18" s="987">
        <f t="shared" si="0"/>
        <v>0</v>
      </c>
      <c r="F18" s="37" t="str">
        <f>Info!$B$2</f>
        <v>323</v>
      </c>
      <c r="G18" s="477"/>
      <c r="H18" s="759">
        <f>+Cons_Ter!H18+Cons_Ter_L23!H18</f>
        <v>0</v>
      </c>
      <c r="I18" s="759">
        <f>+Cons_Ter!I18+Cons_Ter_L23!I18</f>
        <v>0</v>
      </c>
      <c r="J18" s="759">
        <f>+Cons_Ter!J18+Cons_Ter_L23!J18</f>
        <v>0</v>
      </c>
      <c r="K18" s="759">
        <f>+Cons_Ter!K18+Cons_Ter_L23!K18</f>
        <v>0</v>
      </c>
      <c r="L18" s="759">
        <f>+Cons_Ter!L18+Cons_Ter_L23!L18</f>
        <v>0</v>
      </c>
      <c r="M18" s="759">
        <f>+Cons_Ter!M18+Cons_Ter_L23!M18</f>
        <v>0</v>
      </c>
      <c r="N18" s="759">
        <f>+Cons_Ter!N18+Cons_Ter_L23!N18</f>
        <v>0</v>
      </c>
      <c r="O18" s="759">
        <f>+Cons_Ter!O18+Cons_Ter_L23!O18</f>
        <v>0</v>
      </c>
      <c r="P18" s="759">
        <f>+Cons_Ter!P18+Cons_Ter_L23!P18</f>
        <v>0</v>
      </c>
      <c r="Q18" s="759">
        <f>+Cons_Ter!Q18+Cons_Ter_L23!Q18</f>
        <v>0</v>
      </c>
      <c r="R18" s="759">
        <f>+Cons_Ter!R18+Cons_Ter_L23!R18</f>
        <v>0</v>
      </c>
      <c r="S18" s="759">
        <f>+Cons_Ter!S18+Cons_Ter_L23!S18</f>
        <v>0</v>
      </c>
      <c r="T18" s="759">
        <f>+Cons_Ter!T18+Cons_Ter_L23!T18</f>
        <v>0</v>
      </c>
      <c r="U18" s="759">
        <f>+Cons_Ter!U18+Cons_Ter_L23!U18</f>
        <v>0</v>
      </c>
      <c r="V18" s="759">
        <f>+Cons_Ter!V18+Cons_Ter_L23!V18</f>
        <v>0</v>
      </c>
      <c r="W18" s="759">
        <f>+Cons_Ter!W18+Cons_Ter_L23!W18</f>
        <v>0</v>
      </c>
      <c r="X18" s="759">
        <f>+Cons_Ter!X18+Cons_Ter_L23!X18</f>
        <v>0</v>
      </c>
      <c r="Y18" s="759">
        <f>+Cons_Ter!Y18+Cons_Ter_L23!Y18</f>
        <v>0</v>
      </c>
      <c r="Z18" s="759">
        <f>+Cons_Ter!Z18+Cons_Ter_L23!Z18</f>
        <v>0</v>
      </c>
      <c r="AA18" s="759">
        <f>+Cons_Ter!AA18+Cons_Ter_L23!AA18</f>
        <v>0</v>
      </c>
      <c r="AB18" s="759">
        <f>+Cons_Ter!AB18+Cons_Ter_L23!AB18</f>
        <v>0</v>
      </c>
      <c r="AC18" s="759">
        <f>+Cons_Ter!AC18+Cons_Ter_L23!AC18</f>
        <v>0</v>
      </c>
      <c r="AD18" s="759">
        <f>+Cons_Ter!AD18+Cons_Ter_L23!AD18</f>
        <v>0</v>
      </c>
      <c r="AE18" s="759">
        <f>+Cons_Ter!AE18+Cons_Ter_L23!AE18</f>
        <v>0</v>
      </c>
      <c r="AF18" s="759">
        <f>+Cons_Ter!AF18+Cons_Ter_L23!AF18</f>
        <v>0</v>
      </c>
      <c r="AG18" s="759">
        <f>+Cons_Ter!AG18+Cons_Ter_L23!AG18</f>
        <v>0</v>
      </c>
      <c r="AH18" s="759">
        <f>+Cons_Ter!AH18+Cons_Ter_L23!AH18</f>
        <v>0</v>
      </c>
      <c r="AI18" s="759">
        <f>+Cons_Ter!AI18+Cons_Ter_L23!AI18</f>
        <v>0</v>
      </c>
      <c r="AJ18" s="759">
        <f>+Cons_Ter!AJ18+Cons_Ter_L23!AJ18</f>
        <v>0</v>
      </c>
      <c r="AK18" s="759">
        <f>+Cons_Ter!AK18+Cons_Ter_L23!AK18</f>
        <v>0</v>
      </c>
      <c r="AL18" s="759">
        <f>+Cons_Ter!AL18+Cons_Ter_L23!AL18</f>
        <v>0</v>
      </c>
      <c r="AM18" s="759">
        <f>+Cons_Ter!AM18+Cons_Ter_L23!AM18</f>
        <v>0</v>
      </c>
      <c r="AN18" s="759">
        <f>+Cons_Ter!AN18+Cons_Ter_L23!AN18</f>
        <v>0</v>
      </c>
      <c r="AO18" s="759">
        <f>+Cons_Ter!AO18+Cons_Ter_L23!AO18</f>
        <v>0</v>
      </c>
      <c r="AP18" s="759">
        <f>+Cons_Ter!AP18+Cons_Ter_L23!AP18</f>
        <v>0</v>
      </c>
      <c r="AQ18" s="759">
        <f>+Cons_Ter!AQ18+Cons_Ter_L23!AQ18</f>
        <v>0</v>
      </c>
      <c r="AR18" s="759">
        <f>+Cons_Ter!AR18+Cons_Ter_L23!AR18</f>
        <v>0</v>
      </c>
      <c r="AS18" s="759">
        <f>+Cons_Ter!AS18+Cons_Ter_L23!AS18</f>
        <v>0</v>
      </c>
      <c r="AT18" s="759">
        <f>+Cons_Ter!AT18+Cons_Ter_L23!AT18</f>
        <v>0</v>
      </c>
      <c r="AU18" s="759">
        <f>+Cons_Ter!AU18+Cons_Ter_L23!AU18</f>
        <v>0</v>
      </c>
      <c r="AV18" s="759">
        <f>+Cons_Ter!AV18+Cons_Ter_L23!AV18</f>
        <v>0</v>
      </c>
      <c r="AW18" s="759">
        <f>+Cons_Ter!AW18+Cons_Ter_L23!AW18</f>
        <v>0</v>
      </c>
    </row>
    <row r="19" spans="1:49" ht="14.25">
      <c r="A19" s="336" t="s">
        <v>371</v>
      </c>
      <c r="B19" s="35" t="s">
        <v>372</v>
      </c>
      <c r="C19" s="36" t="s">
        <v>4904</v>
      </c>
      <c r="D19" s="986">
        <f ca="1">SUMIF(Codifica_CE!$D$1242:$U$2481,$A19,Codifica_CE!$T$1242:$T$2481)</f>
        <v>0</v>
      </c>
      <c r="E19" s="987">
        <f t="shared" si="0"/>
        <v>0</v>
      </c>
      <c r="F19" s="37" t="str">
        <f>Info!$B$2</f>
        <v>323</v>
      </c>
      <c r="G19" s="477"/>
      <c r="H19" s="759">
        <f>+Cons_Ter!H19+Cons_Ter_L23!H19</f>
        <v>0</v>
      </c>
      <c r="I19" s="759">
        <f>+Cons_Ter!I19+Cons_Ter_L23!I19</f>
        <v>0</v>
      </c>
      <c r="J19" s="759">
        <f>+Cons_Ter!J19+Cons_Ter_L23!J19</f>
        <v>0</v>
      </c>
      <c r="K19" s="759">
        <f>+Cons_Ter!K19+Cons_Ter_L23!K19</f>
        <v>0</v>
      </c>
      <c r="L19" s="759">
        <f>+Cons_Ter!L19+Cons_Ter_L23!L19</f>
        <v>0</v>
      </c>
      <c r="M19" s="759">
        <f>+Cons_Ter!M19+Cons_Ter_L23!M19</f>
        <v>0</v>
      </c>
      <c r="N19" s="759">
        <f>+Cons_Ter!N19+Cons_Ter_L23!N19</f>
        <v>0</v>
      </c>
      <c r="O19" s="759">
        <f>+Cons_Ter!O19+Cons_Ter_L23!O19</f>
        <v>0</v>
      </c>
      <c r="P19" s="759">
        <f>+Cons_Ter!P19+Cons_Ter_L23!P19</f>
        <v>0</v>
      </c>
      <c r="Q19" s="759">
        <f>+Cons_Ter!Q19+Cons_Ter_L23!Q19</f>
        <v>0</v>
      </c>
      <c r="R19" s="759">
        <f>+Cons_Ter!R19+Cons_Ter_L23!R19</f>
        <v>0</v>
      </c>
      <c r="S19" s="759">
        <f>+Cons_Ter!S19+Cons_Ter_L23!S19</f>
        <v>0</v>
      </c>
      <c r="T19" s="759">
        <f>+Cons_Ter!T19+Cons_Ter_L23!T19</f>
        <v>0</v>
      </c>
      <c r="U19" s="759">
        <f>+Cons_Ter!U19+Cons_Ter_L23!U19</f>
        <v>0</v>
      </c>
      <c r="V19" s="759">
        <f>+Cons_Ter!V19+Cons_Ter_L23!V19</f>
        <v>0</v>
      </c>
      <c r="W19" s="759">
        <f>+Cons_Ter!W19+Cons_Ter_L23!W19</f>
        <v>0</v>
      </c>
      <c r="X19" s="759">
        <f>+Cons_Ter!X19+Cons_Ter_L23!X19</f>
        <v>0</v>
      </c>
      <c r="Y19" s="759">
        <f>+Cons_Ter!Y19+Cons_Ter_L23!Y19</f>
        <v>0</v>
      </c>
      <c r="Z19" s="759">
        <f>+Cons_Ter!Z19+Cons_Ter_L23!Z19</f>
        <v>0</v>
      </c>
      <c r="AA19" s="759">
        <f>+Cons_Ter!AA19+Cons_Ter_L23!AA19</f>
        <v>0</v>
      </c>
      <c r="AB19" s="759">
        <f>+Cons_Ter!AB19+Cons_Ter_L23!AB19</f>
        <v>0</v>
      </c>
      <c r="AC19" s="759">
        <f>+Cons_Ter!AC19+Cons_Ter_L23!AC19</f>
        <v>0</v>
      </c>
      <c r="AD19" s="759">
        <f>+Cons_Ter!AD19+Cons_Ter_L23!AD19</f>
        <v>0</v>
      </c>
      <c r="AE19" s="759">
        <f>+Cons_Ter!AE19+Cons_Ter_L23!AE19</f>
        <v>0</v>
      </c>
      <c r="AF19" s="759">
        <f>+Cons_Ter!AF19+Cons_Ter_L23!AF19</f>
        <v>0</v>
      </c>
      <c r="AG19" s="759">
        <f>+Cons_Ter!AG19+Cons_Ter_L23!AG19</f>
        <v>0</v>
      </c>
      <c r="AH19" s="759">
        <f>+Cons_Ter!AH19+Cons_Ter_L23!AH19</f>
        <v>0</v>
      </c>
      <c r="AI19" s="759">
        <f>+Cons_Ter!AI19+Cons_Ter_L23!AI19</f>
        <v>0</v>
      </c>
      <c r="AJ19" s="759">
        <f>+Cons_Ter!AJ19+Cons_Ter_L23!AJ19</f>
        <v>0</v>
      </c>
      <c r="AK19" s="759">
        <f>+Cons_Ter!AK19+Cons_Ter_L23!AK19</f>
        <v>0</v>
      </c>
      <c r="AL19" s="759">
        <f>+Cons_Ter!AL19+Cons_Ter_L23!AL19</f>
        <v>0</v>
      </c>
      <c r="AM19" s="759">
        <f>+Cons_Ter!AM19+Cons_Ter_L23!AM19</f>
        <v>0</v>
      </c>
      <c r="AN19" s="759">
        <f>+Cons_Ter!AN19+Cons_Ter_L23!AN19</f>
        <v>0</v>
      </c>
      <c r="AO19" s="759">
        <f>+Cons_Ter!AO19+Cons_Ter_L23!AO19</f>
        <v>0</v>
      </c>
      <c r="AP19" s="759">
        <f>+Cons_Ter!AP19+Cons_Ter_L23!AP19</f>
        <v>0</v>
      </c>
      <c r="AQ19" s="759">
        <f>+Cons_Ter!AQ19+Cons_Ter_L23!AQ19</f>
        <v>0</v>
      </c>
      <c r="AR19" s="759">
        <f>+Cons_Ter!AR19+Cons_Ter_L23!AR19</f>
        <v>0</v>
      </c>
      <c r="AS19" s="759">
        <f>+Cons_Ter!AS19+Cons_Ter_L23!AS19</f>
        <v>0</v>
      </c>
      <c r="AT19" s="759">
        <f>+Cons_Ter!AT19+Cons_Ter_L23!AT19</f>
        <v>0</v>
      </c>
      <c r="AU19" s="759">
        <f>+Cons_Ter!AU19+Cons_Ter_L23!AU19</f>
        <v>0</v>
      </c>
      <c r="AV19" s="759">
        <f>+Cons_Ter!AV19+Cons_Ter_L23!AV19</f>
        <v>0</v>
      </c>
      <c r="AW19" s="759">
        <f>+Cons_Ter!AW19+Cons_Ter_L23!AW19</f>
        <v>0</v>
      </c>
    </row>
    <row r="20" spans="1:49" ht="14.25">
      <c r="A20" s="336" t="s">
        <v>373</v>
      </c>
      <c r="B20" s="35" t="s">
        <v>374</v>
      </c>
      <c r="C20" s="36" t="s">
        <v>4904</v>
      </c>
      <c r="D20" s="986">
        <f ca="1">SUMIF(Codifica_CE!$D$1242:$U$2481,$A20,Codifica_CE!$T$1242:$T$2481)</f>
        <v>0</v>
      </c>
      <c r="E20" s="987">
        <f t="shared" si="0"/>
        <v>0</v>
      </c>
      <c r="F20" s="37" t="str">
        <f>Info!$B$2</f>
        <v>323</v>
      </c>
      <c r="G20" s="477"/>
      <c r="H20" s="759">
        <f>+Cons_Ter!H20+Cons_Ter_L23!H20</f>
        <v>0</v>
      </c>
      <c r="I20" s="759">
        <f>+Cons_Ter!I20+Cons_Ter_L23!I20</f>
        <v>0</v>
      </c>
      <c r="J20" s="759">
        <f>+Cons_Ter!J20+Cons_Ter_L23!J20</f>
        <v>0</v>
      </c>
      <c r="K20" s="759">
        <f>+Cons_Ter!K20+Cons_Ter_L23!K20</f>
        <v>0</v>
      </c>
      <c r="L20" s="759">
        <f>+Cons_Ter!L20+Cons_Ter_L23!L20</f>
        <v>0</v>
      </c>
      <c r="M20" s="759">
        <f>+Cons_Ter!M20+Cons_Ter_L23!M20</f>
        <v>0</v>
      </c>
      <c r="N20" s="759">
        <f>+Cons_Ter!N20+Cons_Ter_L23!N20</f>
        <v>0</v>
      </c>
      <c r="O20" s="759">
        <f>+Cons_Ter!O20+Cons_Ter_L23!O20</f>
        <v>0</v>
      </c>
      <c r="P20" s="759">
        <f>+Cons_Ter!P20+Cons_Ter_L23!P20</f>
        <v>0</v>
      </c>
      <c r="Q20" s="759">
        <f>+Cons_Ter!Q20+Cons_Ter_L23!Q20</f>
        <v>0</v>
      </c>
      <c r="R20" s="759">
        <f>+Cons_Ter!R20+Cons_Ter_L23!R20</f>
        <v>0</v>
      </c>
      <c r="S20" s="759">
        <f>+Cons_Ter!S20+Cons_Ter_L23!S20</f>
        <v>0</v>
      </c>
      <c r="T20" s="759">
        <f>+Cons_Ter!T20+Cons_Ter_L23!T20</f>
        <v>0</v>
      </c>
      <c r="U20" s="759">
        <f>+Cons_Ter!U20+Cons_Ter_L23!U20</f>
        <v>0</v>
      </c>
      <c r="V20" s="759">
        <f>+Cons_Ter!V20+Cons_Ter_L23!V20</f>
        <v>0</v>
      </c>
      <c r="W20" s="759">
        <f>+Cons_Ter!W20+Cons_Ter_L23!W20</f>
        <v>0</v>
      </c>
      <c r="X20" s="759">
        <f>+Cons_Ter!X20+Cons_Ter_L23!X20</f>
        <v>0</v>
      </c>
      <c r="Y20" s="759">
        <f>+Cons_Ter!Y20+Cons_Ter_L23!Y20</f>
        <v>0</v>
      </c>
      <c r="Z20" s="759">
        <f>+Cons_Ter!Z20+Cons_Ter_L23!Z20</f>
        <v>0</v>
      </c>
      <c r="AA20" s="759">
        <f>+Cons_Ter!AA20+Cons_Ter_L23!AA20</f>
        <v>0</v>
      </c>
      <c r="AB20" s="759">
        <f>+Cons_Ter!AB20+Cons_Ter_L23!AB20</f>
        <v>0</v>
      </c>
      <c r="AC20" s="759">
        <f>+Cons_Ter!AC20+Cons_Ter_L23!AC20</f>
        <v>0</v>
      </c>
      <c r="AD20" s="759">
        <f>+Cons_Ter!AD20+Cons_Ter_L23!AD20</f>
        <v>0</v>
      </c>
      <c r="AE20" s="759">
        <f>+Cons_Ter!AE20+Cons_Ter_L23!AE20</f>
        <v>0</v>
      </c>
      <c r="AF20" s="759">
        <f>+Cons_Ter!AF20+Cons_Ter_L23!AF20</f>
        <v>0</v>
      </c>
      <c r="AG20" s="759">
        <f>+Cons_Ter!AG20+Cons_Ter_L23!AG20</f>
        <v>0</v>
      </c>
      <c r="AH20" s="759">
        <f>+Cons_Ter!AH20+Cons_Ter_L23!AH20</f>
        <v>0</v>
      </c>
      <c r="AI20" s="759">
        <f>+Cons_Ter!AI20+Cons_Ter_L23!AI20</f>
        <v>0</v>
      </c>
      <c r="AJ20" s="759">
        <f>+Cons_Ter!AJ20+Cons_Ter_L23!AJ20</f>
        <v>0</v>
      </c>
      <c r="AK20" s="759">
        <f>+Cons_Ter!AK20+Cons_Ter_L23!AK20</f>
        <v>0</v>
      </c>
      <c r="AL20" s="759">
        <f>+Cons_Ter!AL20+Cons_Ter_L23!AL20</f>
        <v>0</v>
      </c>
      <c r="AM20" s="759">
        <f>+Cons_Ter!AM20+Cons_Ter_L23!AM20</f>
        <v>0</v>
      </c>
      <c r="AN20" s="759">
        <f>+Cons_Ter!AN20+Cons_Ter_L23!AN20</f>
        <v>0</v>
      </c>
      <c r="AO20" s="759">
        <f>+Cons_Ter!AO20+Cons_Ter_L23!AO20</f>
        <v>0</v>
      </c>
      <c r="AP20" s="759">
        <f>+Cons_Ter!AP20+Cons_Ter_L23!AP20</f>
        <v>0</v>
      </c>
      <c r="AQ20" s="759">
        <f>+Cons_Ter!AQ20+Cons_Ter_L23!AQ20</f>
        <v>0</v>
      </c>
      <c r="AR20" s="759">
        <f>+Cons_Ter!AR20+Cons_Ter_L23!AR20</f>
        <v>0</v>
      </c>
      <c r="AS20" s="759">
        <f>+Cons_Ter!AS20+Cons_Ter_L23!AS20</f>
        <v>0</v>
      </c>
      <c r="AT20" s="759">
        <f>+Cons_Ter!AT20+Cons_Ter_L23!AT20</f>
        <v>0</v>
      </c>
      <c r="AU20" s="759">
        <f>+Cons_Ter!AU20+Cons_Ter_L23!AU20</f>
        <v>0</v>
      </c>
      <c r="AV20" s="759">
        <f>+Cons_Ter!AV20+Cons_Ter_L23!AV20</f>
        <v>0</v>
      </c>
      <c r="AW20" s="759">
        <f>+Cons_Ter!AW20+Cons_Ter_L23!AW20</f>
        <v>0</v>
      </c>
    </row>
    <row r="21" spans="1:49" ht="25.5">
      <c r="A21" s="336" t="s">
        <v>390</v>
      </c>
      <c r="B21" s="35" t="s">
        <v>391</v>
      </c>
      <c r="C21" s="36" t="s">
        <v>4904</v>
      </c>
      <c r="D21" s="986">
        <f ca="1">SUMIF(Codifica_CE!$D$1242:$U$2481,$A21,Codifica_CE!$T$1242:$T$2481)</f>
        <v>0</v>
      </c>
      <c r="E21" s="987">
        <f t="shared" si="0"/>
        <v>0</v>
      </c>
      <c r="F21" s="37" t="str">
        <f>Info!$B$2</f>
        <v>323</v>
      </c>
      <c r="G21" s="477"/>
      <c r="H21" s="759">
        <f>+Cons_Ter!H21+Cons_Ter_L23!H21</f>
        <v>0</v>
      </c>
      <c r="I21" s="759">
        <f>+Cons_Ter!I21+Cons_Ter_L23!I21</f>
        <v>0</v>
      </c>
      <c r="J21" s="759">
        <f>+Cons_Ter!J21+Cons_Ter_L23!J21</f>
        <v>0</v>
      </c>
      <c r="K21" s="759">
        <f>+Cons_Ter!K21+Cons_Ter_L23!K21</f>
        <v>0</v>
      </c>
      <c r="L21" s="759">
        <f>+Cons_Ter!L21+Cons_Ter_L23!L21</f>
        <v>0</v>
      </c>
      <c r="M21" s="759">
        <f>+Cons_Ter!M21+Cons_Ter_L23!M21</f>
        <v>0</v>
      </c>
      <c r="N21" s="759">
        <f>+Cons_Ter!N21+Cons_Ter_L23!N21</f>
        <v>0</v>
      </c>
      <c r="O21" s="759">
        <f>+Cons_Ter!O21+Cons_Ter_L23!O21</f>
        <v>0</v>
      </c>
      <c r="P21" s="759">
        <f>+Cons_Ter!P21+Cons_Ter_L23!P21</f>
        <v>0</v>
      </c>
      <c r="Q21" s="759">
        <f>+Cons_Ter!Q21+Cons_Ter_L23!Q21</f>
        <v>0</v>
      </c>
      <c r="R21" s="759">
        <f>+Cons_Ter!R21+Cons_Ter_L23!R21</f>
        <v>0</v>
      </c>
      <c r="S21" s="759">
        <f>+Cons_Ter!S21+Cons_Ter_L23!S21</f>
        <v>0</v>
      </c>
      <c r="T21" s="759">
        <f>+Cons_Ter!T21+Cons_Ter_L23!T21</f>
        <v>0</v>
      </c>
      <c r="U21" s="759">
        <f>+Cons_Ter!U21+Cons_Ter_L23!U21</f>
        <v>0</v>
      </c>
      <c r="V21" s="759">
        <f>+Cons_Ter!V21+Cons_Ter_L23!V21</f>
        <v>0</v>
      </c>
      <c r="W21" s="759">
        <f>+Cons_Ter!W21+Cons_Ter_L23!W21</f>
        <v>0</v>
      </c>
      <c r="X21" s="759">
        <f>+Cons_Ter!X21+Cons_Ter_L23!X21</f>
        <v>0</v>
      </c>
      <c r="Y21" s="759">
        <f>+Cons_Ter!Y21+Cons_Ter_L23!Y21</f>
        <v>0</v>
      </c>
      <c r="Z21" s="759">
        <f>+Cons_Ter!Z21+Cons_Ter_L23!Z21</f>
        <v>0</v>
      </c>
      <c r="AA21" s="759">
        <f>+Cons_Ter!AA21+Cons_Ter_L23!AA21</f>
        <v>0</v>
      </c>
      <c r="AB21" s="759">
        <f>+Cons_Ter!AB21+Cons_Ter_L23!AB21</f>
        <v>0</v>
      </c>
      <c r="AC21" s="759">
        <f>+Cons_Ter!AC21+Cons_Ter_L23!AC21</f>
        <v>0</v>
      </c>
      <c r="AD21" s="759">
        <f>+Cons_Ter!AD21+Cons_Ter_L23!AD21</f>
        <v>0</v>
      </c>
      <c r="AE21" s="759">
        <f>+Cons_Ter!AE21+Cons_Ter_L23!AE21</f>
        <v>0</v>
      </c>
      <c r="AF21" s="759">
        <f>+Cons_Ter!AF21+Cons_Ter_L23!AF21</f>
        <v>0</v>
      </c>
      <c r="AG21" s="759">
        <f>+Cons_Ter!AG21+Cons_Ter_L23!AG21</f>
        <v>0</v>
      </c>
      <c r="AH21" s="759">
        <f>+Cons_Ter!AH21+Cons_Ter_L23!AH21</f>
        <v>0</v>
      </c>
      <c r="AI21" s="759">
        <f>+Cons_Ter!AI21+Cons_Ter_L23!AI21</f>
        <v>0</v>
      </c>
      <c r="AJ21" s="759">
        <f>+Cons_Ter!AJ21+Cons_Ter_L23!AJ21</f>
        <v>0</v>
      </c>
      <c r="AK21" s="759">
        <f>+Cons_Ter!AK21+Cons_Ter_L23!AK21</f>
        <v>0</v>
      </c>
      <c r="AL21" s="759">
        <f>+Cons_Ter!AL21+Cons_Ter_L23!AL21</f>
        <v>0</v>
      </c>
      <c r="AM21" s="759">
        <f>+Cons_Ter!AM21+Cons_Ter_L23!AM21</f>
        <v>0</v>
      </c>
      <c r="AN21" s="759">
        <f>+Cons_Ter!AN21+Cons_Ter_L23!AN21</f>
        <v>0</v>
      </c>
      <c r="AO21" s="759">
        <f>+Cons_Ter!AO21+Cons_Ter_L23!AO21</f>
        <v>0</v>
      </c>
      <c r="AP21" s="759">
        <f>+Cons_Ter!AP21+Cons_Ter_L23!AP21</f>
        <v>0</v>
      </c>
      <c r="AQ21" s="759">
        <f>+Cons_Ter!AQ21+Cons_Ter_L23!AQ21</f>
        <v>0</v>
      </c>
      <c r="AR21" s="759">
        <f>+Cons_Ter!AR21+Cons_Ter_L23!AR21</f>
        <v>0</v>
      </c>
      <c r="AS21" s="759">
        <f>+Cons_Ter!AS21+Cons_Ter_L23!AS21</f>
        <v>0</v>
      </c>
      <c r="AT21" s="759">
        <f>+Cons_Ter!AT21+Cons_Ter_L23!AT21</f>
        <v>0</v>
      </c>
      <c r="AU21" s="759">
        <f>+Cons_Ter!AU21+Cons_Ter_L23!AU21</f>
        <v>0</v>
      </c>
      <c r="AV21" s="759">
        <f>+Cons_Ter!AV21+Cons_Ter_L23!AV21</f>
        <v>0</v>
      </c>
      <c r="AW21" s="759">
        <f>+Cons_Ter!AW21+Cons_Ter_L23!AW21</f>
        <v>0</v>
      </c>
    </row>
    <row r="22" spans="1:49" ht="14.25">
      <c r="A22" s="336" t="s">
        <v>392</v>
      </c>
      <c r="B22" s="35" t="s">
        <v>393</v>
      </c>
      <c r="C22" s="36" t="s">
        <v>4904</v>
      </c>
      <c r="D22" s="986">
        <f ca="1">SUMIF(Codifica_CE!$D$1242:$U$2481,$A22,Codifica_CE!$T$1242:$T$2481)</f>
        <v>0</v>
      </c>
      <c r="E22" s="987">
        <f t="shared" si="0"/>
        <v>0</v>
      </c>
      <c r="F22" s="37" t="str">
        <f>Info!$B$2</f>
        <v>323</v>
      </c>
      <c r="G22" s="477"/>
      <c r="H22" s="759">
        <f>+Cons_Ter!H22+Cons_Ter_L23!H22</f>
        <v>0</v>
      </c>
      <c r="I22" s="759">
        <f>+Cons_Ter!I22+Cons_Ter_L23!I22</f>
        <v>0</v>
      </c>
      <c r="J22" s="759">
        <f>+Cons_Ter!J22+Cons_Ter_L23!J22</f>
        <v>0</v>
      </c>
      <c r="K22" s="759">
        <f>+Cons_Ter!K22+Cons_Ter_L23!K22</f>
        <v>0</v>
      </c>
      <c r="L22" s="759">
        <f>+Cons_Ter!L22+Cons_Ter_L23!L22</f>
        <v>0</v>
      </c>
      <c r="M22" s="759">
        <f>+Cons_Ter!M22+Cons_Ter_L23!M22</f>
        <v>0</v>
      </c>
      <c r="N22" s="759">
        <f>+Cons_Ter!N22+Cons_Ter_L23!N22</f>
        <v>0</v>
      </c>
      <c r="O22" s="759">
        <f>+Cons_Ter!O22+Cons_Ter_L23!O22</f>
        <v>0</v>
      </c>
      <c r="P22" s="759">
        <f>+Cons_Ter!P22+Cons_Ter_L23!P22</f>
        <v>0</v>
      </c>
      <c r="Q22" s="759">
        <f>+Cons_Ter!Q22+Cons_Ter_L23!Q22</f>
        <v>0</v>
      </c>
      <c r="R22" s="759">
        <f>+Cons_Ter!R22+Cons_Ter_L23!R22</f>
        <v>0</v>
      </c>
      <c r="S22" s="759">
        <f>+Cons_Ter!S22+Cons_Ter_L23!S22</f>
        <v>0</v>
      </c>
      <c r="T22" s="759">
        <f>+Cons_Ter!T22+Cons_Ter_L23!T22</f>
        <v>0</v>
      </c>
      <c r="U22" s="759">
        <f>+Cons_Ter!U22+Cons_Ter_L23!U22</f>
        <v>0</v>
      </c>
      <c r="V22" s="759">
        <f>+Cons_Ter!V22+Cons_Ter_L23!V22</f>
        <v>0</v>
      </c>
      <c r="W22" s="759">
        <f>+Cons_Ter!W22+Cons_Ter_L23!W22</f>
        <v>0</v>
      </c>
      <c r="X22" s="759">
        <f>+Cons_Ter!X22+Cons_Ter_L23!X22</f>
        <v>0</v>
      </c>
      <c r="Y22" s="759">
        <f>+Cons_Ter!Y22+Cons_Ter_L23!Y22</f>
        <v>0</v>
      </c>
      <c r="Z22" s="759">
        <f>+Cons_Ter!Z22+Cons_Ter_L23!Z22</f>
        <v>0</v>
      </c>
      <c r="AA22" s="759">
        <f>+Cons_Ter!AA22+Cons_Ter_L23!AA22</f>
        <v>0</v>
      </c>
      <c r="AB22" s="759">
        <f>+Cons_Ter!AB22+Cons_Ter_L23!AB22</f>
        <v>0</v>
      </c>
      <c r="AC22" s="759">
        <f>+Cons_Ter!AC22+Cons_Ter_L23!AC22</f>
        <v>0</v>
      </c>
      <c r="AD22" s="759">
        <f>+Cons_Ter!AD22+Cons_Ter_L23!AD22</f>
        <v>0</v>
      </c>
      <c r="AE22" s="759">
        <f>+Cons_Ter!AE22+Cons_Ter_L23!AE22</f>
        <v>0</v>
      </c>
      <c r="AF22" s="759">
        <f>+Cons_Ter!AF22+Cons_Ter_L23!AF22</f>
        <v>0</v>
      </c>
      <c r="AG22" s="759">
        <f>+Cons_Ter!AG22+Cons_Ter_L23!AG22</f>
        <v>0</v>
      </c>
      <c r="AH22" s="759">
        <f>+Cons_Ter!AH22+Cons_Ter_L23!AH22</f>
        <v>0</v>
      </c>
      <c r="AI22" s="759">
        <f>+Cons_Ter!AI22+Cons_Ter_L23!AI22</f>
        <v>0</v>
      </c>
      <c r="AJ22" s="759">
        <f>+Cons_Ter!AJ22+Cons_Ter_L23!AJ22</f>
        <v>0</v>
      </c>
      <c r="AK22" s="759">
        <f>+Cons_Ter!AK22+Cons_Ter_L23!AK22</f>
        <v>0</v>
      </c>
      <c r="AL22" s="759">
        <f>+Cons_Ter!AL22+Cons_Ter_L23!AL22</f>
        <v>0</v>
      </c>
      <c r="AM22" s="759">
        <f>+Cons_Ter!AM22+Cons_Ter_L23!AM22</f>
        <v>0</v>
      </c>
      <c r="AN22" s="759">
        <f>+Cons_Ter!AN22+Cons_Ter_L23!AN22</f>
        <v>0</v>
      </c>
      <c r="AO22" s="759">
        <f>+Cons_Ter!AO22+Cons_Ter_L23!AO22</f>
        <v>0</v>
      </c>
      <c r="AP22" s="759">
        <f>+Cons_Ter!AP22+Cons_Ter_L23!AP22</f>
        <v>0</v>
      </c>
      <c r="AQ22" s="759">
        <f>+Cons_Ter!AQ22+Cons_Ter_L23!AQ22</f>
        <v>0</v>
      </c>
      <c r="AR22" s="759">
        <f>+Cons_Ter!AR22+Cons_Ter_L23!AR22</f>
        <v>0</v>
      </c>
      <c r="AS22" s="759">
        <f>+Cons_Ter!AS22+Cons_Ter_L23!AS22</f>
        <v>0</v>
      </c>
      <c r="AT22" s="759">
        <f>+Cons_Ter!AT22+Cons_Ter_L23!AT22</f>
        <v>0</v>
      </c>
      <c r="AU22" s="759">
        <f>+Cons_Ter!AU22+Cons_Ter_L23!AU22</f>
        <v>0</v>
      </c>
      <c r="AV22" s="759">
        <f>+Cons_Ter!AV22+Cons_Ter_L23!AV22</f>
        <v>0</v>
      </c>
      <c r="AW22" s="759">
        <f>+Cons_Ter!AW22+Cons_Ter_L23!AW22</f>
        <v>0</v>
      </c>
    </row>
    <row r="23" spans="1:49" ht="14.25">
      <c r="A23" s="336" t="s">
        <v>394</v>
      </c>
      <c r="B23" s="35" t="s">
        <v>397</v>
      </c>
      <c r="C23" s="36" t="s">
        <v>4904</v>
      </c>
      <c r="D23" s="986">
        <f ca="1">SUMIF(Codifica_CE!$D$1242:$U$2481,$A23,Codifica_CE!$T$1242:$T$2481)</f>
        <v>0</v>
      </c>
      <c r="E23" s="987">
        <f t="shared" si="0"/>
        <v>0</v>
      </c>
      <c r="F23" s="37" t="str">
        <f>Info!$B$2</f>
        <v>323</v>
      </c>
      <c r="G23" s="477"/>
      <c r="H23" s="759">
        <f>+Cons_Ter!H23+Cons_Ter_L23!H23</f>
        <v>0</v>
      </c>
      <c r="I23" s="759">
        <f>+Cons_Ter!I23+Cons_Ter_L23!I23</f>
        <v>0</v>
      </c>
      <c r="J23" s="759">
        <f>+Cons_Ter!J23+Cons_Ter_L23!J23</f>
        <v>0</v>
      </c>
      <c r="K23" s="759">
        <f>+Cons_Ter!K23+Cons_Ter_L23!K23</f>
        <v>0</v>
      </c>
      <c r="L23" s="759">
        <f>+Cons_Ter!L23+Cons_Ter_L23!L23</f>
        <v>0</v>
      </c>
      <c r="M23" s="759">
        <f>+Cons_Ter!M23+Cons_Ter_L23!M23</f>
        <v>0</v>
      </c>
      <c r="N23" s="759">
        <f>+Cons_Ter!N23+Cons_Ter_L23!N23</f>
        <v>0</v>
      </c>
      <c r="O23" s="759">
        <f>+Cons_Ter!O23+Cons_Ter_L23!O23</f>
        <v>0</v>
      </c>
      <c r="P23" s="759">
        <f>+Cons_Ter!P23+Cons_Ter_L23!P23</f>
        <v>0</v>
      </c>
      <c r="Q23" s="759">
        <f>+Cons_Ter!Q23+Cons_Ter_L23!Q23</f>
        <v>0</v>
      </c>
      <c r="R23" s="759">
        <f>+Cons_Ter!R23+Cons_Ter_L23!R23</f>
        <v>0</v>
      </c>
      <c r="S23" s="759">
        <f>+Cons_Ter!S23+Cons_Ter_L23!S23</f>
        <v>0</v>
      </c>
      <c r="T23" s="759">
        <f>+Cons_Ter!T23+Cons_Ter_L23!T23</f>
        <v>0</v>
      </c>
      <c r="U23" s="759">
        <f>+Cons_Ter!U23+Cons_Ter_L23!U23</f>
        <v>0</v>
      </c>
      <c r="V23" s="759">
        <f>+Cons_Ter!V23+Cons_Ter_L23!V23</f>
        <v>0</v>
      </c>
      <c r="W23" s="759">
        <f>+Cons_Ter!W23+Cons_Ter_L23!W23</f>
        <v>0</v>
      </c>
      <c r="X23" s="759">
        <f>+Cons_Ter!X23+Cons_Ter_L23!X23</f>
        <v>0</v>
      </c>
      <c r="Y23" s="759">
        <f>+Cons_Ter!Y23+Cons_Ter_L23!Y23</f>
        <v>0</v>
      </c>
      <c r="Z23" s="759">
        <f>+Cons_Ter!Z23+Cons_Ter_L23!Z23</f>
        <v>0</v>
      </c>
      <c r="AA23" s="759">
        <f>+Cons_Ter!AA23+Cons_Ter_L23!AA23</f>
        <v>0</v>
      </c>
      <c r="AB23" s="759">
        <f>+Cons_Ter!AB23+Cons_Ter_L23!AB23</f>
        <v>0</v>
      </c>
      <c r="AC23" s="759">
        <f>+Cons_Ter!AC23+Cons_Ter_L23!AC23</f>
        <v>0</v>
      </c>
      <c r="AD23" s="759">
        <f>+Cons_Ter!AD23+Cons_Ter_L23!AD23</f>
        <v>0</v>
      </c>
      <c r="AE23" s="759">
        <f>+Cons_Ter!AE23+Cons_Ter_L23!AE23</f>
        <v>0</v>
      </c>
      <c r="AF23" s="759">
        <f>+Cons_Ter!AF23+Cons_Ter_L23!AF23</f>
        <v>0</v>
      </c>
      <c r="AG23" s="759">
        <f>+Cons_Ter!AG23+Cons_Ter_L23!AG23</f>
        <v>0</v>
      </c>
      <c r="AH23" s="759">
        <f>+Cons_Ter!AH23+Cons_Ter_L23!AH23</f>
        <v>0</v>
      </c>
      <c r="AI23" s="759">
        <f>+Cons_Ter!AI23+Cons_Ter_L23!AI23</f>
        <v>0</v>
      </c>
      <c r="AJ23" s="759">
        <f>+Cons_Ter!AJ23+Cons_Ter_L23!AJ23</f>
        <v>0</v>
      </c>
      <c r="AK23" s="759">
        <f>+Cons_Ter!AK23+Cons_Ter_L23!AK23</f>
        <v>0</v>
      </c>
      <c r="AL23" s="759">
        <f>+Cons_Ter!AL23+Cons_Ter_L23!AL23</f>
        <v>0</v>
      </c>
      <c r="AM23" s="759">
        <f>+Cons_Ter!AM23+Cons_Ter_L23!AM23</f>
        <v>0</v>
      </c>
      <c r="AN23" s="759">
        <f>+Cons_Ter!AN23+Cons_Ter_L23!AN23</f>
        <v>0</v>
      </c>
      <c r="AO23" s="759">
        <f>+Cons_Ter!AO23+Cons_Ter_L23!AO23</f>
        <v>0</v>
      </c>
      <c r="AP23" s="759">
        <f>+Cons_Ter!AP23+Cons_Ter_L23!AP23</f>
        <v>0</v>
      </c>
      <c r="AQ23" s="759">
        <f>+Cons_Ter!AQ23+Cons_Ter_L23!AQ23</f>
        <v>0</v>
      </c>
      <c r="AR23" s="759">
        <f>+Cons_Ter!AR23+Cons_Ter_L23!AR23</f>
        <v>0</v>
      </c>
      <c r="AS23" s="759">
        <f>+Cons_Ter!AS23+Cons_Ter_L23!AS23</f>
        <v>0</v>
      </c>
      <c r="AT23" s="759">
        <f>+Cons_Ter!AT23+Cons_Ter_L23!AT23</f>
        <v>0</v>
      </c>
      <c r="AU23" s="759">
        <f>+Cons_Ter!AU23+Cons_Ter_L23!AU23</f>
        <v>0</v>
      </c>
      <c r="AV23" s="759">
        <f>+Cons_Ter!AV23+Cons_Ter_L23!AV23</f>
        <v>0</v>
      </c>
      <c r="AW23" s="759">
        <f>+Cons_Ter!AW23+Cons_Ter_L23!AW23</f>
        <v>0</v>
      </c>
    </row>
    <row r="24" spans="1:49" ht="14.25">
      <c r="A24" s="336" t="s">
        <v>398</v>
      </c>
      <c r="B24" s="35" t="s">
        <v>399</v>
      </c>
      <c r="C24" s="36" t="s">
        <v>4904</v>
      </c>
      <c r="D24" s="986">
        <f ca="1">SUMIF(Codifica_CE!$D$1242:$U$2481,$A24,Codifica_CE!$T$1242:$T$2481)</f>
        <v>0</v>
      </c>
      <c r="E24" s="987">
        <f t="shared" si="0"/>
        <v>0</v>
      </c>
      <c r="F24" s="37" t="str">
        <f>Info!$B$2</f>
        <v>323</v>
      </c>
      <c r="G24" s="477"/>
      <c r="H24" s="759">
        <f>+Cons_Ter!H24+Cons_Ter_L23!H24</f>
        <v>0</v>
      </c>
      <c r="I24" s="759">
        <f>+Cons_Ter!I24+Cons_Ter_L23!I24</f>
        <v>0</v>
      </c>
      <c r="J24" s="759">
        <f>+Cons_Ter!J24+Cons_Ter_L23!J24</f>
        <v>0</v>
      </c>
      <c r="K24" s="759">
        <f>+Cons_Ter!K24+Cons_Ter_L23!K24</f>
        <v>0</v>
      </c>
      <c r="L24" s="759">
        <f>+Cons_Ter!L24+Cons_Ter_L23!L24</f>
        <v>0</v>
      </c>
      <c r="M24" s="759">
        <f>+Cons_Ter!M24+Cons_Ter_L23!M24</f>
        <v>0</v>
      </c>
      <c r="N24" s="759">
        <f>+Cons_Ter!N24+Cons_Ter_L23!N24</f>
        <v>0</v>
      </c>
      <c r="O24" s="759">
        <f>+Cons_Ter!O24+Cons_Ter_L23!O24</f>
        <v>0</v>
      </c>
      <c r="P24" s="759">
        <f>+Cons_Ter!P24+Cons_Ter_L23!P24</f>
        <v>0</v>
      </c>
      <c r="Q24" s="759">
        <f>+Cons_Ter!Q24+Cons_Ter_L23!Q24</f>
        <v>0</v>
      </c>
      <c r="R24" s="759">
        <f>+Cons_Ter!R24+Cons_Ter_L23!R24</f>
        <v>0</v>
      </c>
      <c r="S24" s="759">
        <f>+Cons_Ter!S24+Cons_Ter_L23!S24</f>
        <v>0</v>
      </c>
      <c r="T24" s="759">
        <f>+Cons_Ter!T24+Cons_Ter_L23!T24</f>
        <v>0</v>
      </c>
      <c r="U24" s="759">
        <f>+Cons_Ter!U24+Cons_Ter_L23!U24</f>
        <v>0</v>
      </c>
      <c r="V24" s="759">
        <f>+Cons_Ter!V24+Cons_Ter_L23!V24</f>
        <v>0</v>
      </c>
      <c r="W24" s="759">
        <f>+Cons_Ter!W24+Cons_Ter_L23!W24</f>
        <v>0</v>
      </c>
      <c r="X24" s="759">
        <f>+Cons_Ter!X24+Cons_Ter_L23!X24</f>
        <v>0</v>
      </c>
      <c r="Y24" s="759">
        <f>+Cons_Ter!Y24+Cons_Ter_L23!Y24</f>
        <v>0</v>
      </c>
      <c r="Z24" s="759">
        <f>+Cons_Ter!Z24+Cons_Ter_L23!Z24</f>
        <v>0</v>
      </c>
      <c r="AA24" s="759">
        <f>+Cons_Ter!AA24+Cons_Ter_L23!AA24</f>
        <v>0</v>
      </c>
      <c r="AB24" s="759">
        <f>+Cons_Ter!AB24+Cons_Ter_L23!AB24</f>
        <v>0</v>
      </c>
      <c r="AC24" s="759">
        <f>+Cons_Ter!AC24+Cons_Ter_L23!AC24</f>
        <v>0</v>
      </c>
      <c r="AD24" s="759">
        <f>+Cons_Ter!AD24+Cons_Ter_L23!AD24</f>
        <v>0</v>
      </c>
      <c r="AE24" s="759">
        <f>+Cons_Ter!AE24+Cons_Ter_L23!AE24</f>
        <v>0</v>
      </c>
      <c r="AF24" s="759">
        <f>+Cons_Ter!AF24+Cons_Ter_L23!AF24</f>
        <v>0</v>
      </c>
      <c r="AG24" s="759">
        <f>+Cons_Ter!AG24+Cons_Ter_L23!AG24</f>
        <v>0</v>
      </c>
      <c r="AH24" s="759">
        <f>+Cons_Ter!AH24+Cons_Ter_L23!AH24</f>
        <v>0</v>
      </c>
      <c r="AI24" s="759">
        <f>+Cons_Ter!AI24+Cons_Ter_L23!AI24</f>
        <v>0</v>
      </c>
      <c r="AJ24" s="759">
        <f>+Cons_Ter!AJ24+Cons_Ter_L23!AJ24</f>
        <v>0</v>
      </c>
      <c r="AK24" s="759">
        <f>+Cons_Ter!AK24+Cons_Ter_L23!AK24</f>
        <v>0</v>
      </c>
      <c r="AL24" s="759">
        <f>+Cons_Ter!AL24+Cons_Ter_L23!AL24</f>
        <v>0</v>
      </c>
      <c r="AM24" s="759">
        <f>+Cons_Ter!AM24+Cons_Ter_L23!AM24</f>
        <v>0</v>
      </c>
      <c r="AN24" s="759">
        <f>+Cons_Ter!AN24+Cons_Ter_L23!AN24</f>
        <v>0</v>
      </c>
      <c r="AO24" s="759">
        <f>+Cons_Ter!AO24+Cons_Ter_L23!AO24</f>
        <v>0</v>
      </c>
      <c r="AP24" s="759">
        <f>+Cons_Ter!AP24+Cons_Ter_L23!AP24</f>
        <v>0</v>
      </c>
      <c r="AQ24" s="759">
        <f>+Cons_Ter!AQ24+Cons_Ter_L23!AQ24</f>
        <v>0</v>
      </c>
      <c r="AR24" s="759">
        <f>+Cons_Ter!AR24+Cons_Ter_L23!AR24</f>
        <v>0</v>
      </c>
      <c r="AS24" s="759">
        <f>+Cons_Ter!AS24+Cons_Ter_L23!AS24</f>
        <v>0</v>
      </c>
      <c r="AT24" s="759">
        <f>+Cons_Ter!AT24+Cons_Ter_L23!AT24</f>
        <v>0</v>
      </c>
      <c r="AU24" s="759">
        <f>+Cons_Ter!AU24+Cons_Ter_L23!AU24</f>
        <v>0</v>
      </c>
      <c r="AV24" s="759">
        <f>+Cons_Ter!AV24+Cons_Ter_L23!AV24</f>
        <v>0</v>
      </c>
      <c r="AW24" s="759">
        <f>+Cons_Ter!AW24+Cons_Ter_L23!AW24</f>
        <v>0</v>
      </c>
    </row>
    <row r="25" spans="1:49" ht="14.25">
      <c r="A25" s="336" t="s">
        <v>404</v>
      </c>
      <c r="B25" s="35" t="s">
        <v>405</v>
      </c>
      <c r="C25" s="36" t="s">
        <v>4904</v>
      </c>
      <c r="D25" s="986">
        <f ca="1">SUMIF(Codifica_CE!$D$1242:$U$2481,$A25,Codifica_CE!$T$1242:$T$2481)</f>
        <v>0</v>
      </c>
      <c r="E25" s="987">
        <f t="shared" si="0"/>
        <v>0</v>
      </c>
      <c r="F25" s="37" t="str">
        <f>Info!$B$2</f>
        <v>323</v>
      </c>
      <c r="G25" s="477"/>
      <c r="H25" s="759">
        <f>+Cons_Ter!H25+Cons_Ter_L23!H25</f>
        <v>0</v>
      </c>
      <c r="I25" s="759">
        <f>+Cons_Ter!I25+Cons_Ter_L23!I25</f>
        <v>0</v>
      </c>
      <c r="J25" s="759">
        <f>+Cons_Ter!J25+Cons_Ter_L23!J25</f>
        <v>0</v>
      </c>
      <c r="K25" s="759">
        <f>+Cons_Ter!K25+Cons_Ter_L23!K25</f>
        <v>0</v>
      </c>
      <c r="L25" s="759">
        <f>+Cons_Ter!L25+Cons_Ter_L23!L25</f>
        <v>0</v>
      </c>
      <c r="M25" s="759">
        <f>+Cons_Ter!M25+Cons_Ter_L23!M25</f>
        <v>0</v>
      </c>
      <c r="N25" s="759">
        <f>+Cons_Ter!N25+Cons_Ter_L23!N25</f>
        <v>0</v>
      </c>
      <c r="O25" s="759">
        <f>+Cons_Ter!O25+Cons_Ter_L23!O25</f>
        <v>0</v>
      </c>
      <c r="P25" s="759">
        <f>+Cons_Ter!P25+Cons_Ter_L23!P25</f>
        <v>0</v>
      </c>
      <c r="Q25" s="759">
        <f>+Cons_Ter!Q25+Cons_Ter_L23!Q25</f>
        <v>0</v>
      </c>
      <c r="R25" s="759">
        <f>+Cons_Ter!R25+Cons_Ter_L23!R25</f>
        <v>0</v>
      </c>
      <c r="S25" s="759">
        <f>+Cons_Ter!S25+Cons_Ter_L23!S25</f>
        <v>0</v>
      </c>
      <c r="T25" s="759">
        <f>+Cons_Ter!T25+Cons_Ter_L23!T25</f>
        <v>0</v>
      </c>
      <c r="U25" s="759">
        <f>+Cons_Ter!U25+Cons_Ter_L23!U25</f>
        <v>0</v>
      </c>
      <c r="V25" s="759">
        <f>+Cons_Ter!V25+Cons_Ter_L23!V25</f>
        <v>0</v>
      </c>
      <c r="W25" s="759">
        <f>+Cons_Ter!W25+Cons_Ter_L23!W25</f>
        <v>0</v>
      </c>
      <c r="X25" s="759">
        <f>+Cons_Ter!X25+Cons_Ter_L23!X25</f>
        <v>0</v>
      </c>
      <c r="Y25" s="759">
        <f>+Cons_Ter!Y25+Cons_Ter_L23!Y25</f>
        <v>0</v>
      </c>
      <c r="Z25" s="759">
        <f>+Cons_Ter!Z25+Cons_Ter_L23!Z25</f>
        <v>0</v>
      </c>
      <c r="AA25" s="759">
        <f>+Cons_Ter!AA25+Cons_Ter_L23!AA25</f>
        <v>0</v>
      </c>
      <c r="AB25" s="759">
        <f>+Cons_Ter!AB25+Cons_Ter_L23!AB25</f>
        <v>0</v>
      </c>
      <c r="AC25" s="759">
        <f>+Cons_Ter!AC25+Cons_Ter_L23!AC25</f>
        <v>0</v>
      </c>
      <c r="AD25" s="759">
        <f>+Cons_Ter!AD25+Cons_Ter_L23!AD25</f>
        <v>0</v>
      </c>
      <c r="AE25" s="759">
        <f>+Cons_Ter!AE25+Cons_Ter_L23!AE25</f>
        <v>0</v>
      </c>
      <c r="AF25" s="759">
        <f>+Cons_Ter!AF25+Cons_Ter_L23!AF25</f>
        <v>0</v>
      </c>
      <c r="AG25" s="759">
        <f>+Cons_Ter!AG25+Cons_Ter_L23!AG25</f>
        <v>0</v>
      </c>
      <c r="AH25" s="759">
        <f>+Cons_Ter!AH25+Cons_Ter_L23!AH25</f>
        <v>0</v>
      </c>
      <c r="AI25" s="759">
        <f>+Cons_Ter!AI25+Cons_Ter_L23!AI25</f>
        <v>0</v>
      </c>
      <c r="AJ25" s="759">
        <f>+Cons_Ter!AJ25+Cons_Ter_L23!AJ25</f>
        <v>0</v>
      </c>
      <c r="AK25" s="759">
        <f>+Cons_Ter!AK25+Cons_Ter_L23!AK25</f>
        <v>0</v>
      </c>
      <c r="AL25" s="759">
        <f>+Cons_Ter!AL25+Cons_Ter_L23!AL25</f>
        <v>0</v>
      </c>
      <c r="AM25" s="759">
        <f>+Cons_Ter!AM25+Cons_Ter_L23!AM25</f>
        <v>0</v>
      </c>
      <c r="AN25" s="759">
        <f>+Cons_Ter!AN25+Cons_Ter_L23!AN25</f>
        <v>0</v>
      </c>
      <c r="AO25" s="759">
        <f>+Cons_Ter!AO25+Cons_Ter_L23!AO25</f>
        <v>0</v>
      </c>
      <c r="AP25" s="759">
        <f>+Cons_Ter!AP25+Cons_Ter_L23!AP25</f>
        <v>0</v>
      </c>
      <c r="AQ25" s="759">
        <f>+Cons_Ter!AQ25+Cons_Ter_L23!AQ25</f>
        <v>0</v>
      </c>
      <c r="AR25" s="759">
        <f>+Cons_Ter!AR25+Cons_Ter_L23!AR25</f>
        <v>0</v>
      </c>
      <c r="AS25" s="759">
        <f>+Cons_Ter!AS25+Cons_Ter_L23!AS25</f>
        <v>0</v>
      </c>
      <c r="AT25" s="759">
        <f>+Cons_Ter!AT25+Cons_Ter_L23!AT25</f>
        <v>0</v>
      </c>
      <c r="AU25" s="759">
        <f>+Cons_Ter!AU25+Cons_Ter_L23!AU25</f>
        <v>0</v>
      </c>
      <c r="AV25" s="759">
        <f>+Cons_Ter!AV25+Cons_Ter_L23!AV25</f>
        <v>0</v>
      </c>
      <c r="AW25" s="759">
        <f>+Cons_Ter!AW25+Cons_Ter_L23!AW25</f>
        <v>0</v>
      </c>
    </row>
    <row r="26" spans="1:49" ht="14.25">
      <c r="A26" s="336" t="s">
        <v>406</v>
      </c>
      <c r="B26" s="35" t="s">
        <v>407</v>
      </c>
      <c r="C26" s="36" t="s">
        <v>4904</v>
      </c>
      <c r="D26" s="986">
        <f ca="1">SUMIF(Codifica_CE!$D$1242:$U$2481,$A26,Codifica_CE!$T$1242:$T$2481)</f>
        <v>0</v>
      </c>
      <c r="E26" s="987">
        <f t="shared" si="0"/>
        <v>0</v>
      </c>
      <c r="F26" s="37" t="str">
        <f>Info!$B$2</f>
        <v>323</v>
      </c>
      <c r="G26" s="477"/>
      <c r="H26" s="759">
        <f>+Cons_Ter!H26+Cons_Ter_L23!H26</f>
        <v>0</v>
      </c>
      <c r="I26" s="759">
        <f>+Cons_Ter!I26+Cons_Ter_L23!I26</f>
        <v>0</v>
      </c>
      <c r="J26" s="759">
        <f>+Cons_Ter!J26+Cons_Ter_L23!J26</f>
        <v>0</v>
      </c>
      <c r="K26" s="759">
        <f>+Cons_Ter!K26+Cons_Ter_L23!K26</f>
        <v>0</v>
      </c>
      <c r="L26" s="759">
        <f>+Cons_Ter!L26+Cons_Ter_L23!L26</f>
        <v>0</v>
      </c>
      <c r="M26" s="759">
        <f>+Cons_Ter!M26+Cons_Ter_L23!M26</f>
        <v>0</v>
      </c>
      <c r="N26" s="759">
        <f>+Cons_Ter!N26+Cons_Ter_L23!N26</f>
        <v>0</v>
      </c>
      <c r="O26" s="759">
        <f>+Cons_Ter!O26+Cons_Ter_L23!O26</f>
        <v>0</v>
      </c>
      <c r="P26" s="759">
        <f>+Cons_Ter!P26+Cons_Ter_L23!P26</f>
        <v>0</v>
      </c>
      <c r="Q26" s="759">
        <f>+Cons_Ter!Q26+Cons_Ter_L23!Q26</f>
        <v>0</v>
      </c>
      <c r="R26" s="759">
        <f>+Cons_Ter!R26+Cons_Ter_L23!R26</f>
        <v>0</v>
      </c>
      <c r="S26" s="759">
        <f>+Cons_Ter!S26+Cons_Ter_L23!S26</f>
        <v>0</v>
      </c>
      <c r="T26" s="759">
        <f>+Cons_Ter!T26+Cons_Ter_L23!T26</f>
        <v>0</v>
      </c>
      <c r="U26" s="759">
        <f>+Cons_Ter!U26+Cons_Ter_L23!U26</f>
        <v>0</v>
      </c>
      <c r="V26" s="759">
        <f>+Cons_Ter!V26+Cons_Ter_L23!V26</f>
        <v>0</v>
      </c>
      <c r="W26" s="759">
        <f>+Cons_Ter!W26+Cons_Ter_L23!W26</f>
        <v>0</v>
      </c>
      <c r="X26" s="759">
        <f>+Cons_Ter!X26+Cons_Ter_L23!X26</f>
        <v>0</v>
      </c>
      <c r="Y26" s="759">
        <f>+Cons_Ter!Y26+Cons_Ter_L23!Y26</f>
        <v>0</v>
      </c>
      <c r="Z26" s="759">
        <f>+Cons_Ter!Z26+Cons_Ter_L23!Z26</f>
        <v>0</v>
      </c>
      <c r="AA26" s="759">
        <f>+Cons_Ter!AA26+Cons_Ter_L23!AA26</f>
        <v>0</v>
      </c>
      <c r="AB26" s="759">
        <f>+Cons_Ter!AB26+Cons_Ter_L23!AB26</f>
        <v>0</v>
      </c>
      <c r="AC26" s="759">
        <f>+Cons_Ter!AC26+Cons_Ter_L23!AC26</f>
        <v>0</v>
      </c>
      <c r="AD26" s="759">
        <f>+Cons_Ter!AD26+Cons_Ter_L23!AD26</f>
        <v>0</v>
      </c>
      <c r="AE26" s="759">
        <f>+Cons_Ter!AE26+Cons_Ter_L23!AE26</f>
        <v>0</v>
      </c>
      <c r="AF26" s="759">
        <f>+Cons_Ter!AF26+Cons_Ter_L23!AF26</f>
        <v>0</v>
      </c>
      <c r="AG26" s="759">
        <f>+Cons_Ter!AG26+Cons_Ter_L23!AG26</f>
        <v>0</v>
      </c>
      <c r="AH26" s="759">
        <f>+Cons_Ter!AH26+Cons_Ter_L23!AH26</f>
        <v>0</v>
      </c>
      <c r="AI26" s="759">
        <f>+Cons_Ter!AI26+Cons_Ter_L23!AI26</f>
        <v>0</v>
      </c>
      <c r="AJ26" s="759">
        <f>+Cons_Ter!AJ26+Cons_Ter_L23!AJ26</f>
        <v>0</v>
      </c>
      <c r="AK26" s="759">
        <f>+Cons_Ter!AK26+Cons_Ter_L23!AK26</f>
        <v>0</v>
      </c>
      <c r="AL26" s="759">
        <f>+Cons_Ter!AL26+Cons_Ter_L23!AL26</f>
        <v>0</v>
      </c>
      <c r="AM26" s="759">
        <f>+Cons_Ter!AM26+Cons_Ter_L23!AM26</f>
        <v>0</v>
      </c>
      <c r="AN26" s="759">
        <f>+Cons_Ter!AN26+Cons_Ter_L23!AN26</f>
        <v>0</v>
      </c>
      <c r="AO26" s="759">
        <f>+Cons_Ter!AO26+Cons_Ter_L23!AO26</f>
        <v>0</v>
      </c>
      <c r="AP26" s="759">
        <f>+Cons_Ter!AP26+Cons_Ter_L23!AP26</f>
        <v>0</v>
      </c>
      <c r="AQ26" s="759">
        <f>+Cons_Ter!AQ26+Cons_Ter_L23!AQ26</f>
        <v>0</v>
      </c>
      <c r="AR26" s="759">
        <f>+Cons_Ter!AR26+Cons_Ter_L23!AR26</f>
        <v>0</v>
      </c>
      <c r="AS26" s="759">
        <f>+Cons_Ter!AS26+Cons_Ter_L23!AS26</f>
        <v>0</v>
      </c>
      <c r="AT26" s="759">
        <f>+Cons_Ter!AT26+Cons_Ter_L23!AT26</f>
        <v>0</v>
      </c>
      <c r="AU26" s="759">
        <f>+Cons_Ter!AU26+Cons_Ter_L23!AU26</f>
        <v>0</v>
      </c>
      <c r="AV26" s="759">
        <f>+Cons_Ter!AV26+Cons_Ter_L23!AV26</f>
        <v>0</v>
      </c>
      <c r="AW26" s="759">
        <f>+Cons_Ter!AW26+Cons_Ter_L23!AW26</f>
        <v>0</v>
      </c>
    </row>
    <row r="27" spans="1:49" ht="25.5">
      <c r="A27" s="478" t="s">
        <v>412</v>
      </c>
      <c r="B27" s="479" t="s">
        <v>414</v>
      </c>
      <c r="C27" s="480" t="s">
        <v>4904</v>
      </c>
      <c r="D27" s="986">
        <f ca="1">SUMIF(Codifica_CE!$D$1242:$U$2481,$A27,Codifica_CE!$T$1242:$T$2481)</f>
        <v>0</v>
      </c>
      <c r="E27" s="987">
        <f t="shared" si="0"/>
        <v>0</v>
      </c>
      <c r="F27" s="37" t="str">
        <f>Info!$B$2</f>
        <v>323</v>
      </c>
      <c r="G27" s="477"/>
      <c r="H27" s="759">
        <f>+Cons_Ter!H27+Cons_Ter_L23!H27</f>
        <v>0</v>
      </c>
      <c r="I27" s="759">
        <f>+Cons_Ter!I27+Cons_Ter_L23!I27</f>
        <v>0</v>
      </c>
      <c r="J27" s="759">
        <f>+Cons_Ter!J27+Cons_Ter_L23!J27</f>
        <v>0</v>
      </c>
      <c r="K27" s="759">
        <f>+Cons_Ter!K27+Cons_Ter_L23!K27</f>
        <v>0</v>
      </c>
      <c r="L27" s="759">
        <f>+Cons_Ter!L27+Cons_Ter_L23!L27</f>
        <v>0</v>
      </c>
      <c r="M27" s="759">
        <f>+Cons_Ter!M27+Cons_Ter_L23!M27</f>
        <v>0</v>
      </c>
      <c r="N27" s="759">
        <f>+Cons_Ter!N27+Cons_Ter_L23!N27</f>
        <v>0</v>
      </c>
      <c r="O27" s="759">
        <f>+Cons_Ter!O27+Cons_Ter_L23!O27</f>
        <v>0</v>
      </c>
      <c r="P27" s="759">
        <f>+Cons_Ter!P27+Cons_Ter_L23!P27</f>
        <v>0</v>
      </c>
      <c r="Q27" s="759">
        <f>+Cons_Ter!Q27+Cons_Ter_L23!Q27</f>
        <v>0</v>
      </c>
      <c r="R27" s="759">
        <f>+Cons_Ter!R27+Cons_Ter_L23!R27</f>
        <v>0</v>
      </c>
      <c r="S27" s="759">
        <f>+Cons_Ter!S27+Cons_Ter_L23!S27</f>
        <v>0</v>
      </c>
      <c r="T27" s="759">
        <f>+Cons_Ter!T27+Cons_Ter_L23!T27</f>
        <v>0</v>
      </c>
      <c r="U27" s="759">
        <f>+Cons_Ter!U27+Cons_Ter_L23!U27</f>
        <v>0</v>
      </c>
      <c r="V27" s="759">
        <f>+Cons_Ter!V27+Cons_Ter_L23!V27</f>
        <v>0</v>
      </c>
      <c r="W27" s="759">
        <f>+Cons_Ter!W27+Cons_Ter_L23!W27</f>
        <v>0</v>
      </c>
      <c r="X27" s="759">
        <f>+Cons_Ter!X27+Cons_Ter_L23!X27</f>
        <v>0</v>
      </c>
      <c r="Y27" s="759">
        <f>+Cons_Ter!Y27+Cons_Ter_L23!Y27</f>
        <v>0</v>
      </c>
      <c r="Z27" s="759">
        <f>+Cons_Ter!Z27+Cons_Ter_L23!Z27</f>
        <v>0</v>
      </c>
      <c r="AA27" s="759">
        <f>+Cons_Ter!AA27+Cons_Ter_L23!AA27</f>
        <v>0</v>
      </c>
      <c r="AB27" s="759">
        <f>+Cons_Ter!AB27+Cons_Ter_L23!AB27</f>
        <v>0</v>
      </c>
      <c r="AC27" s="759">
        <f>+Cons_Ter!AC27+Cons_Ter_L23!AC27</f>
        <v>0</v>
      </c>
      <c r="AD27" s="759">
        <f>+Cons_Ter!AD27+Cons_Ter_L23!AD27</f>
        <v>0</v>
      </c>
      <c r="AE27" s="759">
        <f>+Cons_Ter!AE27+Cons_Ter_L23!AE27</f>
        <v>0</v>
      </c>
      <c r="AF27" s="759">
        <f>+Cons_Ter!AF27+Cons_Ter_L23!AF27</f>
        <v>0</v>
      </c>
      <c r="AG27" s="759">
        <f>+Cons_Ter!AG27+Cons_Ter_L23!AG27</f>
        <v>0</v>
      </c>
      <c r="AH27" s="759">
        <f>+Cons_Ter!AH27+Cons_Ter_L23!AH27</f>
        <v>0</v>
      </c>
      <c r="AI27" s="759">
        <f>+Cons_Ter!AI27+Cons_Ter_L23!AI27</f>
        <v>0</v>
      </c>
      <c r="AJ27" s="759">
        <f>+Cons_Ter!AJ27+Cons_Ter_L23!AJ27</f>
        <v>0</v>
      </c>
      <c r="AK27" s="759">
        <f>+Cons_Ter!AK27+Cons_Ter_L23!AK27</f>
        <v>0</v>
      </c>
      <c r="AL27" s="759">
        <f>+Cons_Ter!AL27+Cons_Ter_L23!AL27</f>
        <v>0</v>
      </c>
      <c r="AM27" s="759">
        <f>+Cons_Ter!AM27+Cons_Ter_L23!AM27</f>
        <v>0</v>
      </c>
      <c r="AN27" s="759">
        <f>+Cons_Ter!AN27+Cons_Ter_L23!AN27</f>
        <v>0</v>
      </c>
      <c r="AO27" s="759">
        <f>+Cons_Ter!AO27+Cons_Ter_L23!AO27</f>
        <v>0</v>
      </c>
      <c r="AP27" s="759">
        <f>+Cons_Ter!AP27+Cons_Ter_L23!AP27</f>
        <v>0</v>
      </c>
      <c r="AQ27" s="759">
        <f>+Cons_Ter!AQ27+Cons_Ter_L23!AQ27</f>
        <v>0</v>
      </c>
      <c r="AR27" s="759">
        <f>+Cons_Ter!AR27+Cons_Ter_L23!AR27</f>
        <v>0</v>
      </c>
      <c r="AS27" s="759">
        <f>+Cons_Ter!AS27+Cons_Ter_L23!AS27</f>
        <v>0</v>
      </c>
      <c r="AT27" s="759">
        <f>+Cons_Ter!AT27+Cons_Ter_L23!AT27</f>
        <v>0</v>
      </c>
      <c r="AU27" s="759">
        <f>+Cons_Ter!AU27+Cons_Ter_L23!AU27</f>
        <v>0</v>
      </c>
      <c r="AV27" s="759">
        <f>+Cons_Ter!AV27+Cons_Ter_L23!AV27</f>
        <v>0</v>
      </c>
      <c r="AW27" s="759">
        <f>+Cons_Ter!AW27+Cons_Ter_L23!AW27</f>
        <v>0</v>
      </c>
    </row>
    <row r="28" spans="1:49" ht="25.5">
      <c r="A28" s="478" t="s">
        <v>415</v>
      </c>
      <c r="B28" s="479" t="s">
        <v>416</v>
      </c>
      <c r="C28" s="480" t="s">
        <v>4904</v>
      </c>
      <c r="D28" s="986">
        <f ca="1">SUMIF(Codifica_CE!$D$1242:$U$2481,$A28,Codifica_CE!$T$1242:$T$2481)</f>
        <v>0</v>
      </c>
      <c r="E28" s="987">
        <f t="shared" si="0"/>
        <v>0</v>
      </c>
      <c r="F28" s="37" t="str">
        <f>Info!$B$2</f>
        <v>323</v>
      </c>
      <c r="G28" s="477"/>
      <c r="H28" s="759">
        <f>+Cons_Ter!H28+Cons_Ter_L23!H28</f>
        <v>0</v>
      </c>
      <c r="I28" s="759">
        <f>+Cons_Ter!I28+Cons_Ter_L23!I28</f>
        <v>0</v>
      </c>
      <c r="J28" s="759">
        <f>+Cons_Ter!J28+Cons_Ter_L23!J28</f>
        <v>0</v>
      </c>
      <c r="K28" s="759">
        <f>+Cons_Ter!K28+Cons_Ter_L23!K28</f>
        <v>0</v>
      </c>
      <c r="L28" s="759">
        <f>+Cons_Ter!L28+Cons_Ter_L23!L28</f>
        <v>0</v>
      </c>
      <c r="M28" s="759">
        <f>+Cons_Ter!M28+Cons_Ter_L23!M28</f>
        <v>0</v>
      </c>
      <c r="N28" s="759">
        <f>+Cons_Ter!N28+Cons_Ter_L23!N28</f>
        <v>0</v>
      </c>
      <c r="O28" s="759">
        <f>+Cons_Ter!O28+Cons_Ter_L23!O28</f>
        <v>0</v>
      </c>
      <c r="P28" s="759">
        <f>+Cons_Ter!P28+Cons_Ter_L23!P28</f>
        <v>0</v>
      </c>
      <c r="Q28" s="759">
        <f>+Cons_Ter!Q28+Cons_Ter_L23!Q28</f>
        <v>0</v>
      </c>
      <c r="R28" s="759">
        <f>+Cons_Ter!R28+Cons_Ter_L23!R28</f>
        <v>0</v>
      </c>
      <c r="S28" s="759">
        <f>+Cons_Ter!S28+Cons_Ter_L23!S28</f>
        <v>0</v>
      </c>
      <c r="T28" s="759">
        <f>+Cons_Ter!T28+Cons_Ter_L23!T28</f>
        <v>0</v>
      </c>
      <c r="U28" s="759">
        <f>+Cons_Ter!U28+Cons_Ter_L23!U28</f>
        <v>0</v>
      </c>
      <c r="V28" s="759">
        <f>+Cons_Ter!V28+Cons_Ter_L23!V28</f>
        <v>0</v>
      </c>
      <c r="W28" s="759">
        <f>+Cons_Ter!W28+Cons_Ter_L23!W28</f>
        <v>0</v>
      </c>
      <c r="X28" s="759">
        <f>+Cons_Ter!X28+Cons_Ter_L23!X28</f>
        <v>0</v>
      </c>
      <c r="Y28" s="759">
        <f>+Cons_Ter!Y28+Cons_Ter_L23!Y28</f>
        <v>0</v>
      </c>
      <c r="Z28" s="759">
        <f>+Cons_Ter!Z28+Cons_Ter_L23!Z28</f>
        <v>0</v>
      </c>
      <c r="AA28" s="759">
        <f>+Cons_Ter!AA28+Cons_Ter_L23!AA28</f>
        <v>0</v>
      </c>
      <c r="AB28" s="759">
        <f>+Cons_Ter!AB28+Cons_Ter_L23!AB28</f>
        <v>0</v>
      </c>
      <c r="AC28" s="759">
        <f>+Cons_Ter!AC28+Cons_Ter_L23!AC28</f>
        <v>0</v>
      </c>
      <c r="AD28" s="759">
        <f>+Cons_Ter!AD28+Cons_Ter_L23!AD28</f>
        <v>0</v>
      </c>
      <c r="AE28" s="759">
        <f>+Cons_Ter!AE28+Cons_Ter_L23!AE28</f>
        <v>0</v>
      </c>
      <c r="AF28" s="759">
        <f>+Cons_Ter!AF28+Cons_Ter_L23!AF28</f>
        <v>0</v>
      </c>
      <c r="AG28" s="759">
        <f>+Cons_Ter!AG28+Cons_Ter_L23!AG28</f>
        <v>0</v>
      </c>
      <c r="AH28" s="759">
        <f>+Cons_Ter!AH28+Cons_Ter_L23!AH28</f>
        <v>0</v>
      </c>
      <c r="AI28" s="759">
        <f>+Cons_Ter!AI28+Cons_Ter_L23!AI28</f>
        <v>0</v>
      </c>
      <c r="AJ28" s="759">
        <f>+Cons_Ter!AJ28+Cons_Ter_L23!AJ28</f>
        <v>0</v>
      </c>
      <c r="AK28" s="759">
        <f>+Cons_Ter!AK28+Cons_Ter_L23!AK28</f>
        <v>0</v>
      </c>
      <c r="AL28" s="759">
        <f>+Cons_Ter!AL28+Cons_Ter_L23!AL28</f>
        <v>0</v>
      </c>
      <c r="AM28" s="759">
        <f>+Cons_Ter!AM28+Cons_Ter_L23!AM28</f>
        <v>0</v>
      </c>
      <c r="AN28" s="759">
        <f>+Cons_Ter!AN28+Cons_Ter_L23!AN28</f>
        <v>0</v>
      </c>
      <c r="AO28" s="759">
        <f>+Cons_Ter!AO28+Cons_Ter_L23!AO28</f>
        <v>0</v>
      </c>
      <c r="AP28" s="759">
        <f>+Cons_Ter!AP28+Cons_Ter_L23!AP28</f>
        <v>0</v>
      </c>
      <c r="AQ28" s="759">
        <f>+Cons_Ter!AQ28+Cons_Ter_L23!AQ28</f>
        <v>0</v>
      </c>
      <c r="AR28" s="759">
        <f>+Cons_Ter!AR28+Cons_Ter_L23!AR28</f>
        <v>0</v>
      </c>
      <c r="AS28" s="759">
        <f>+Cons_Ter!AS28+Cons_Ter_L23!AS28</f>
        <v>0</v>
      </c>
      <c r="AT28" s="759">
        <f>+Cons_Ter!AT28+Cons_Ter_L23!AT28</f>
        <v>0</v>
      </c>
      <c r="AU28" s="759">
        <f>+Cons_Ter!AU28+Cons_Ter_L23!AU28</f>
        <v>0</v>
      </c>
      <c r="AV28" s="759">
        <f>+Cons_Ter!AV28+Cons_Ter_L23!AV28</f>
        <v>0</v>
      </c>
      <c r="AW28" s="759">
        <f>+Cons_Ter!AW28+Cons_Ter_L23!AW28</f>
        <v>0</v>
      </c>
    </row>
    <row r="29" spans="1:49" ht="14.25">
      <c r="A29" s="478" t="s">
        <v>417</v>
      </c>
      <c r="B29" s="479" t="s">
        <v>419</v>
      </c>
      <c r="C29" s="480" t="s">
        <v>4904</v>
      </c>
      <c r="D29" s="986">
        <f ca="1">SUMIF(Codifica_CE!$D$1242:$U$2481,$A29,Codifica_CE!$T$1242:$T$2481)</f>
        <v>0</v>
      </c>
      <c r="E29" s="987">
        <f t="shared" si="0"/>
        <v>0</v>
      </c>
      <c r="F29" s="37" t="str">
        <f>Info!$B$2</f>
        <v>323</v>
      </c>
      <c r="G29" s="477"/>
      <c r="H29" s="759">
        <f>+Cons_Ter!H29+Cons_Ter_L23!H29</f>
        <v>0</v>
      </c>
      <c r="I29" s="759">
        <f>+Cons_Ter!I29+Cons_Ter_L23!I29</f>
        <v>0</v>
      </c>
      <c r="J29" s="759">
        <f>+Cons_Ter!J29+Cons_Ter_L23!J29</f>
        <v>0</v>
      </c>
      <c r="K29" s="759">
        <f>+Cons_Ter!K29+Cons_Ter_L23!K29</f>
        <v>0</v>
      </c>
      <c r="L29" s="759">
        <f>+Cons_Ter!L29+Cons_Ter_L23!L29</f>
        <v>0</v>
      </c>
      <c r="M29" s="759">
        <f>+Cons_Ter!M29+Cons_Ter_L23!M29</f>
        <v>0</v>
      </c>
      <c r="N29" s="759">
        <f>+Cons_Ter!N29+Cons_Ter_L23!N29</f>
        <v>0</v>
      </c>
      <c r="O29" s="759">
        <f>+Cons_Ter!O29+Cons_Ter_L23!O29</f>
        <v>0</v>
      </c>
      <c r="P29" s="759">
        <f>+Cons_Ter!P29+Cons_Ter_L23!P29</f>
        <v>0</v>
      </c>
      <c r="Q29" s="759">
        <f>+Cons_Ter!Q29+Cons_Ter_L23!Q29</f>
        <v>0</v>
      </c>
      <c r="R29" s="759">
        <f>+Cons_Ter!R29+Cons_Ter_L23!R29</f>
        <v>0</v>
      </c>
      <c r="S29" s="759">
        <f>+Cons_Ter!S29+Cons_Ter_L23!S29</f>
        <v>0</v>
      </c>
      <c r="T29" s="759">
        <f>+Cons_Ter!T29+Cons_Ter_L23!T29</f>
        <v>0</v>
      </c>
      <c r="U29" s="759">
        <f>+Cons_Ter!U29+Cons_Ter_L23!U29</f>
        <v>0</v>
      </c>
      <c r="V29" s="759">
        <f>+Cons_Ter!V29+Cons_Ter_L23!V29</f>
        <v>0</v>
      </c>
      <c r="W29" s="759">
        <f>+Cons_Ter!W29+Cons_Ter_L23!W29</f>
        <v>0</v>
      </c>
      <c r="X29" s="759">
        <f>+Cons_Ter!X29+Cons_Ter_L23!X29</f>
        <v>0</v>
      </c>
      <c r="Y29" s="759">
        <f>+Cons_Ter!Y29+Cons_Ter_L23!Y29</f>
        <v>0</v>
      </c>
      <c r="Z29" s="759">
        <f>+Cons_Ter!Z29+Cons_Ter_L23!Z29</f>
        <v>0</v>
      </c>
      <c r="AA29" s="759">
        <f>+Cons_Ter!AA29+Cons_Ter_L23!AA29</f>
        <v>0</v>
      </c>
      <c r="AB29" s="759">
        <f>+Cons_Ter!AB29+Cons_Ter_L23!AB29</f>
        <v>0</v>
      </c>
      <c r="AC29" s="759">
        <f>+Cons_Ter!AC29+Cons_Ter_L23!AC29</f>
        <v>0</v>
      </c>
      <c r="AD29" s="759">
        <f>+Cons_Ter!AD29+Cons_Ter_L23!AD29</f>
        <v>0</v>
      </c>
      <c r="AE29" s="759">
        <f>+Cons_Ter!AE29+Cons_Ter_L23!AE29</f>
        <v>0</v>
      </c>
      <c r="AF29" s="759">
        <f>+Cons_Ter!AF29+Cons_Ter_L23!AF29</f>
        <v>0</v>
      </c>
      <c r="AG29" s="759">
        <f>+Cons_Ter!AG29+Cons_Ter_L23!AG29</f>
        <v>0</v>
      </c>
      <c r="AH29" s="759">
        <f>+Cons_Ter!AH29+Cons_Ter_L23!AH29</f>
        <v>0</v>
      </c>
      <c r="AI29" s="759">
        <f>+Cons_Ter!AI29+Cons_Ter_L23!AI29</f>
        <v>0</v>
      </c>
      <c r="AJ29" s="759">
        <f>+Cons_Ter!AJ29+Cons_Ter_L23!AJ29</f>
        <v>0</v>
      </c>
      <c r="AK29" s="759">
        <f>+Cons_Ter!AK29+Cons_Ter_L23!AK29</f>
        <v>0</v>
      </c>
      <c r="AL29" s="759">
        <f>+Cons_Ter!AL29+Cons_Ter_L23!AL29</f>
        <v>0</v>
      </c>
      <c r="AM29" s="759">
        <f>+Cons_Ter!AM29+Cons_Ter_L23!AM29</f>
        <v>0</v>
      </c>
      <c r="AN29" s="759">
        <f>+Cons_Ter!AN29+Cons_Ter_L23!AN29</f>
        <v>0</v>
      </c>
      <c r="AO29" s="759">
        <f>+Cons_Ter!AO29+Cons_Ter_L23!AO29</f>
        <v>0</v>
      </c>
      <c r="AP29" s="759">
        <f>+Cons_Ter!AP29+Cons_Ter_L23!AP29</f>
        <v>0</v>
      </c>
      <c r="AQ29" s="759">
        <f>+Cons_Ter!AQ29+Cons_Ter_L23!AQ29</f>
        <v>0</v>
      </c>
      <c r="AR29" s="759">
        <f>+Cons_Ter!AR29+Cons_Ter_L23!AR29</f>
        <v>0</v>
      </c>
      <c r="AS29" s="759">
        <f>+Cons_Ter!AS29+Cons_Ter_L23!AS29</f>
        <v>0</v>
      </c>
      <c r="AT29" s="759">
        <f>+Cons_Ter!AT29+Cons_Ter_L23!AT29</f>
        <v>0</v>
      </c>
      <c r="AU29" s="759">
        <f>+Cons_Ter!AU29+Cons_Ter_L23!AU29</f>
        <v>0</v>
      </c>
      <c r="AV29" s="759">
        <f>+Cons_Ter!AV29+Cons_Ter_L23!AV29</f>
        <v>0</v>
      </c>
      <c r="AW29" s="759">
        <f>+Cons_Ter!AW29+Cons_Ter_L23!AW29</f>
        <v>0</v>
      </c>
    </row>
    <row r="30" spans="1:49" ht="14.25">
      <c r="A30" s="478" t="s">
        <v>420</v>
      </c>
      <c r="B30" s="479" t="s">
        <v>421</v>
      </c>
      <c r="C30" s="480" t="s">
        <v>4904</v>
      </c>
      <c r="D30" s="986">
        <f ca="1">SUMIF(Codifica_CE!$D$1242:$U$2481,$A30,Codifica_CE!$T$1242:$T$2481)</f>
        <v>0</v>
      </c>
      <c r="E30" s="987">
        <f t="shared" si="0"/>
        <v>0</v>
      </c>
      <c r="F30" s="37" t="str">
        <f>Info!$B$2</f>
        <v>323</v>
      </c>
      <c r="G30" s="477"/>
      <c r="H30" s="759">
        <f>+Cons_Ter!H30+Cons_Ter_L23!H30</f>
        <v>0</v>
      </c>
      <c r="I30" s="759">
        <f>+Cons_Ter!I30+Cons_Ter_L23!I30</f>
        <v>0</v>
      </c>
      <c r="J30" s="759">
        <f>+Cons_Ter!J30+Cons_Ter_L23!J30</f>
        <v>0</v>
      </c>
      <c r="K30" s="759">
        <f>+Cons_Ter!K30+Cons_Ter_L23!K30</f>
        <v>0</v>
      </c>
      <c r="L30" s="759">
        <f>+Cons_Ter!L30+Cons_Ter_L23!L30</f>
        <v>0</v>
      </c>
      <c r="M30" s="759">
        <f>+Cons_Ter!M30+Cons_Ter_L23!M30</f>
        <v>0</v>
      </c>
      <c r="N30" s="759">
        <f>+Cons_Ter!N30+Cons_Ter_L23!N30</f>
        <v>0</v>
      </c>
      <c r="O30" s="759">
        <f>+Cons_Ter!O30+Cons_Ter_L23!O30</f>
        <v>0</v>
      </c>
      <c r="P30" s="759">
        <f>+Cons_Ter!P30+Cons_Ter_L23!P30</f>
        <v>0</v>
      </c>
      <c r="Q30" s="759">
        <f>+Cons_Ter!Q30+Cons_Ter_L23!Q30</f>
        <v>0</v>
      </c>
      <c r="R30" s="759">
        <f>+Cons_Ter!R30+Cons_Ter_L23!R30</f>
        <v>0</v>
      </c>
      <c r="S30" s="759">
        <f>+Cons_Ter!S30+Cons_Ter_L23!S30</f>
        <v>0</v>
      </c>
      <c r="T30" s="759">
        <f>+Cons_Ter!T30+Cons_Ter_L23!T30</f>
        <v>0</v>
      </c>
      <c r="U30" s="759">
        <f>+Cons_Ter!U30+Cons_Ter_L23!U30</f>
        <v>0</v>
      </c>
      <c r="V30" s="759">
        <f>+Cons_Ter!V30+Cons_Ter_L23!V30</f>
        <v>0</v>
      </c>
      <c r="W30" s="759">
        <f>+Cons_Ter!W30+Cons_Ter_L23!W30</f>
        <v>0</v>
      </c>
      <c r="X30" s="759">
        <f>+Cons_Ter!X30+Cons_Ter_L23!X30</f>
        <v>0</v>
      </c>
      <c r="Y30" s="759">
        <f>+Cons_Ter!Y30+Cons_Ter_L23!Y30</f>
        <v>0</v>
      </c>
      <c r="Z30" s="759">
        <f>+Cons_Ter!Z30+Cons_Ter_L23!Z30</f>
        <v>0</v>
      </c>
      <c r="AA30" s="759">
        <f>+Cons_Ter!AA30+Cons_Ter_L23!AA30</f>
        <v>0</v>
      </c>
      <c r="AB30" s="759">
        <f>+Cons_Ter!AB30+Cons_Ter_L23!AB30</f>
        <v>0</v>
      </c>
      <c r="AC30" s="759">
        <f>+Cons_Ter!AC30+Cons_Ter_L23!AC30</f>
        <v>0</v>
      </c>
      <c r="AD30" s="759">
        <f>+Cons_Ter!AD30+Cons_Ter_L23!AD30</f>
        <v>0</v>
      </c>
      <c r="AE30" s="759">
        <f>+Cons_Ter!AE30+Cons_Ter_L23!AE30</f>
        <v>0</v>
      </c>
      <c r="AF30" s="759">
        <f>+Cons_Ter!AF30+Cons_Ter_L23!AF30</f>
        <v>0</v>
      </c>
      <c r="AG30" s="759">
        <f>+Cons_Ter!AG30+Cons_Ter_L23!AG30</f>
        <v>0</v>
      </c>
      <c r="AH30" s="759">
        <f>+Cons_Ter!AH30+Cons_Ter_L23!AH30</f>
        <v>0</v>
      </c>
      <c r="AI30" s="759">
        <f>+Cons_Ter!AI30+Cons_Ter_L23!AI30</f>
        <v>0</v>
      </c>
      <c r="AJ30" s="759">
        <f>+Cons_Ter!AJ30+Cons_Ter_L23!AJ30</f>
        <v>0</v>
      </c>
      <c r="AK30" s="759">
        <f>+Cons_Ter!AK30+Cons_Ter_L23!AK30</f>
        <v>0</v>
      </c>
      <c r="AL30" s="759">
        <f>+Cons_Ter!AL30+Cons_Ter_L23!AL30</f>
        <v>0</v>
      </c>
      <c r="AM30" s="759">
        <f>+Cons_Ter!AM30+Cons_Ter_L23!AM30</f>
        <v>0</v>
      </c>
      <c r="AN30" s="759">
        <f>+Cons_Ter!AN30+Cons_Ter_L23!AN30</f>
        <v>0</v>
      </c>
      <c r="AO30" s="759">
        <f>+Cons_Ter!AO30+Cons_Ter_L23!AO30</f>
        <v>0</v>
      </c>
      <c r="AP30" s="759">
        <f>+Cons_Ter!AP30+Cons_Ter_L23!AP30</f>
        <v>0</v>
      </c>
      <c r="AQ30" s="759">
        <f>+Cons_Ter!AQ30+Cons_Ter_L23!AQ30</f>
        <v>0</v>
      </c>
      <c r="AR30" s="759">
        <f>+Cons_Ter!AR30+Cons_Ter_L23!AR30</f>
        <v>0</v>
      </c>
      <c r="AS30" s="759">
        <f>+Cons_Ter!AS30+Cons_Ter_L23!AS30</f>
        <v>0</v>
      </c>
      <c r="AT30" s="759">
        <f>+Cons_Ter!AT30+Cons_Ter_L23!AT30</f>
        <v>0</v>
      </c>
      <c r="AU30" s="759">
        <f>+Cons_Ter!AU30+Cons_Ter_L23!AU30</f>
        <v>0</v>
      </c>
      <c r="AV30" s="759">
        <f>+Cons_Ter!AV30+Cons_Ter_L23!AV30</f>
        <v>0</v>
      </c>
      <c r="AW30" s="759">
        <f>+Cons_Ter!AW30+Cons_Ter_L23!AW30</f>
        <v>0</v>
      </c>
    </row>
    <row r="31" spans="1:49" ht="14.25">
      <c r="A31" s="478" t="s">
        <v>422</v>
      </c>
      <c r="B31" s="479" t="s">
        <v>424</v>
      </c>
      <c r="C31" s="480" t="s">
        <v>4904</v>
      </c>
      <c r="D31" s="986">
        <f ca="1">SUMIF(Codifica_CE!$D$1242:$U$2481,$A31,Codifica_CE!$T$1242:$T$2481)</f>
        <v>0</v>
      </c>
      <c r="E31" s="987">
        <f t="shared" si="0"/>
        <v>0</v>
      </c>
      <c r="F31" s="37" t="str">
        <f>Info!$B$2</f>
        <v>323</v>
      </c>
      <c r="G31" s="477"/>
      <c r="H31" s="759">
        <f>+Cons_Ter!H31+Cons_Ter_L23!H31</f>
        <v>0</v>
      </c>
      <c r="I31" s="759">
        <f>+Cons_Ter!I31+Cons_Ter_L23!I31</f>
        <v>0</v>
      </c>
      <c r="J31" s="759">
        <f>+Cons_Ter!J31+Cons_Ter_L23!J31</f>
        <v>0</v>
      </c>
      <c r="K31" s="759">
        <f>+Cons_Ter!K31+Cons_Ter_L23!K31</f>
        <v>0</v>
      </c>
      <c r="L31" s="759">
        <f>+Cons_Ter!L31+Cons_Ter_L23!L31</f>
        <v>0</v>
      </c>
      <c r="M31" s="759">
        <f>+Cons_Ter!M31+Cons_Ter_L23!M31</f>
        <v>0</v>
      </c>
      <c r="N31" s="759">
        <f>+Cons_Ter!N31+Cons_Ter_L23!N31</f>
        <v>0</v>
      </c>
      <c r="O31" s="759">
        <f>+Cons_Ter!O31+Cons_Ter_L23!O31</f>
        <v>0</v>
      </c>
      <c r="P31" s="759">
        <f>+Cons_Ter!P31+Cons_Ter_L23!P31</f>
        <v>0</v>
      </c>
      <c r="Q31" s="759">
        <f>+Cons_Ter!Q31+Cons_Ter_L23!Q31</f>
        <v>0</v>
      </c>
      <c r="R31" s="759">
        <f>+Cons_Ter!R31+Cons_Ter_L23!R31</f>
        <v>0</v>
      </c>
      <c r="S31" s="759">
        <f>+Cons_Ter!S31+Cons_Ter_L23!S31</f>
        <v>0</v>
      </c>
      <c r="T31" s="759">
        <f>+Cons_Ter!T31+Cons_Ter_L23!T31</f>
        <v>0</v>
      </c>
      <c r="U31" s="759">
        <f>+Cons_Ter!U31+Cons_Ter_L23!U31</f>
        <v>0</v>
      </c>
      <c r="V31" s="759">
        <f>+Cons_Ter!V31+Cons_Ter_L23!V31</f>
        <v>0</v>
      </c>
      <c r="W31" s="759">
        <f>+Cons_Ter!W31+Cons_Ter_L23!W31</f>
        <v>0</v>
      </c>
      <c r="X31" s="759">
        <f>+Cons_Ter!X31+Cons_Ter_L23!X31</f>
        <v>0</v>
      </c>
      <c r="Y31" s="759">
        <f>+Cons_Ter!Y31+Cons_Ter_L23!Y31</f>
        <v>0</v>
      </c>
      <c r="Z31" s="759">
        <f>+Cons_Ter!Z31+Cons_Ter_L23!Z31</f>
        <v>0</v>
      </c>
      <c r="AA31" s="759">
        <f>+Cons_Ter!AA31+Cons_Ter_L23!AA31</f>
        <v>0</v>
      </c>
      <c r="AB31" s="759">
        <f>+Cons_Ter!AB31+Cons_Ter_L23!AB31</f>
        <v>0</v>
      </c>
      <c r="AC31" s="759">
        <f>+Cons_Ter!AC31+Cons_Ter_L23!AC31</f>
        <v>0</v>
      </c>
      <c r="AD31" s="759">
        <f>+Cons_Ter!AD31+Cons_Ter_L23!AD31</f>
        <v>0</v>
      </c>
      <c r="AE31" s="759">
        <f>+Cons_Ter!AE31+Cons_Ter_L23!AE31</f>
        <v>0</v>
      </c>
      <c r="AF31" s="759">
        <f>+Cons_Ter!AF31+Cons_Ter_L23!AF31</f>
        <v>0</v>
      </c>
      <c r="AG31" s="759">
        <f>+Cons_Ter!AG31+Cons_Ter_L23!AG31</f>
        <v>0</v>
      </c>
      <c r="AH31" s="759">
        <f>+Cons_Ter!AH31+Cons_Ter_L23!AH31</f>
        <v>0</v>
      </c>
      <c r="AI31" s="759">
        <f>+Cons_Ter!AI31+Cons_Ter_L23!AI31</f>
        <v>0</v>
      </c>
      <c r="AJ31" s="759">
        <f>+Cons_Ter!AJ31+Cons_Ter_L23!AJ31</f>
        <v>0</v>
      </c>
      <c r="AK31" s="759">
        <f>+Cons_Ter!AK31+Cons_Ter_L23!AK31</f>
        <v>0</v>
      </c>
      <c r="AL31" s="759">
        <f>+Cons_Ter!AL31+Cons_Ter_L23!AL31</f>
        <v>0</v>
      </c>
      <c r="AM31" s="759">
        <f>+Cons_Ter!AM31+Cons_Ter_L23!AM31</f>
        <v>0</v>
      </c>
      <c r="AN31" s="759">
        <f>+Cons_Ter!AN31+Cons_Ter_L23!AN31</f>
        <v>0</v>
      </c>
      <c r="AO31" s="759">
        <f>+Cons_Ter!AO31+Cons_Ter_L23!AO31</f>
        <v>0</v>
      </c>
      <c r="AP31" s="759">
        <f>+Cons_Ter!AP31+Cons_Ter_L23!AP31</f>
        <v>0</v>
      </c>
      <c r="AQ31" s="759">
        <f>+Cons_Ter!AQ31+Cons_Ter_L23!AQ31</f>
        <v>0</v>
      </c>
      <c r="AR31" s="759">
        <f>+Cons_Ter!AR31+Cons_Ter_L23!AR31</f>
        <v>0</v>
      </c>
      <c r="AS31" s="759">
        <f>+Cons_Ter!AS31+Cons_Ter_L23!AS31</f>
        <v>0</v>
      </c>
      <c r="AT31" s="759">
        <f>+Cons_Ter!AT31+Cons_Ter_L23!AT31</f>
        <v>0</v>
      </c>
      <c r="AU31" s="759">
        <f>+Cons_Ter!AU31+Cons_Ter_L23!AU31</f>
        <v>0</v>
      </c>
      <c r="AV31" s="759">
        <f>+Cons_Ter!AV31+Cons_Ter_L23!AV31</f>
        <v>0</v>
      </c>
      <c r="AW31" s="759">
        <f>+Cons_Ter!AW31+Cons_Ter_L23!AW31</f>
        <v>0</v>
      </c>
    </row>
    <row r="32" spans="1:49" ht="14.25">
      <c r="A32" s="478" t="s">
        <v>425</v>
      </c>
      <c r="B32" s="479" t="s">
        <v>426</v>
      </c>
      <c r="C32" s="480" t="s">
        <v>4904</v>
      </c>
      <c r="D32" s="986">
        <f ca="1">SUMIF(Codifica_CE!$D$1242:$U$2481,$A32,Codifica_CE!$T$1242:$T$2481)</f>
        <v>0</v>
      </c>
      <c r="E32" s="987">
        <f t="shared" si="0"/>
        <v>0</v>
      </c>
      <c r="F32" s="37" t="str">
        <f>Info!$B$2</f>
        <v>323</v>
      </c>
      <c r="G32" s="477"/>
      <c r="H32" s="759">
        <f>+Cons_Ter!H32+Cons_Ter_L23!H32</f>
        <v>0</v>
      </c>
      <c r="I32" s="759">
        <f>+Cons_Ter!I32+Cons_Ter_L23!I32</f>
        <v>0</v>
      </c>
      <c r="J32" s="759">
        <f>+Cons_Ter!J32+Cons_Ter_L23!J32</f>
        <v>0</v>
      </c>
      <c r="K32" s="759">
        <f>+Cons_Ter!K32+Cons_Ter_L23!K32</f>
        <v>0</v>
      </c>
      <c r="L32" s="759">
        <f>+Cons_Ter!L32+Cons_Ter_L23!L32</f>
        <v>0</v>
      </c>
      <c r="M32" s="759">
        <f>+Cons_Ter!M32+Cons_Ter_L23!M32</f>
        <v>0</v>
      </c>
      <c r="N32" s="759">
        <f>+Cons_Ter!N32+Cons_Ter_L23!N32</f>
        <v>0</v>
      </c>
      <c r="O32" s="759">
        <f>+Cons_Ter!O32+Cons_Ter_L23!O32</f>
        <v>0</v>
      </c>
      <c r="P32" s="759">
        <f>+Cons_Ter!P32+Cons_Ter_L23!P32</f>
        <v>0</v>
      </c>
      <c r="Q32" s="759">
        <f>+Cons_Ter!Q32+Cons_Ter_L23!Q32</f>
        <v>0</v>
      </c>
      <c r="R32" s="759">
        <f>+Cons_Ter!R32+Cons_Ter_L23!R32</f>
        <v>0</v>
      </c>
      <c r="S32" s="759">
        <f>+Cons_Ter!S32+Cons_Ter_L23!S32</f>
        <v>0</v>
      </c>
      <c r="T32" s="759">
        <f>+Cons_Ter!T32+Cons_Ter_L23!T32</f>
        <v>0</v>
      </c>
      <c r="U32" s="759">
        <f>+Cons_Ter!U32+Cons_Ter_L23!U32</f>
        <v>0</v>
      </c>
      <c r="V32" s="759">
        <f>+Cons_Ter!V32+Cons_Ter_L23!V32</f>
        <v>0</v>
      </c>
      <c r="W32" s="759">
        <f>+Cons_Ter!W32+Cons_Ter_L23!W32</f>
        <v>0</v>
      </c>
      <c r="X32" s="759">
        <f>+Cons_Ter!X32+Cons_Ter_L23!X32</f>
        <v>0</v>
      </c>
      <c r="Y32" s="759">
        <f>+Cons_Ter!Y32+Cons_Ter_L23!Y32</f>
        <v>0</v>
      </c>
      <c r="Z32" s="759">
        <f>+Cons_Ter!Z32+Cons_Ter_L23!Z32</f>
        <v>0</v>
      </c>
      <c r="AA32" s="759">
        <f>+Cons_Ter!AA32+Cons_Ter_L23!AA32</f>
        <v>0</v>
      </c>
      <c r="AB32" s="759">
        <f>+Cons_Ter!AB32+Cons_Ter_L23!AB32</f>
        <v>0</v>
      </c>
      <c r="AC32" s="759">
        <f>+Cons_Ter!AC32+Cons_Ter_L23!AC32</f>
        <v>0</v>
      </c>
      <c r="AD32" s="759">
        <f>+Cons_Ter!AD32+Cons_Ter_L23!AD32</f>
        <v>0</v>
      </c>
      <c r="AE32" s="759">
        <f>+Cons_Ter!AE32+Cons_Ter_L23!AE32</f>
        <v>0</v>
      </c>
      <c r="AF32" s="759">
        <f>+Cons_Ter!AF32+Cons_Ter_L23!AF32</f>
        <v>0</v>
      </c>
      <c r="AG32" s="759">
        <f>+Cons_Ter!AG32+Cons_Ter_L23!AG32</f>
        <v>0</v>
      </c>
      <c r="AH32" s="759">
        <f>+Cons_Ter!AH32+Cons_Ter_L23!AH32</f>
        <v>0</v>
      </c>
      <c r="AI32" s="759">
        <f>+Cons_Ter!AI32+Cons_Ter_L23!AI32</f>
        <v>0</v>
      </c>
      <c r="AJ32" s="759">
        <f>+Cons_Ter!AJ32+Cons_Ter_L23!AJ32</f>
        <v>0</v>
      </c>
      <c r="AK32" s="759">
        <f>+Cons_Ter!AK32+Cons_Ter_L23!AK32</f>
        <v>0</v>
      </c>
      <c r="AL32" s="759">
        <f>+Cons_Ter!AL32+Cons_Ter_L23!AL32</f>
        <v>0</v>
      </c>
      <c r="AM32" s="759">
        <f>+Cons_Ter!AM32+Cons_Ter_L23!AM32</f>
        <v>0</v>
      </c>
      <c r="AN32" s="759">
        <f>+Cons_Ter!AN32+Cons_Ter_L23!AN32</f>
        <v>0</v>
      </c>
      <c r="AO32" s="759">
        <f>+Cons_Ter!AO32+Cons_Ter_L23!AO32</f>
        <v>0</v>
      </c>
      <c r="AP32" s="759">
        <f>+Cons_Ter!AP32+Cons_Ter_L23!AP32</f>
        <v>0</v>
      </c>
      <c r="AQ32" s="759">
        <f>+Cons_Ter!AQ32+Cons_Ter_L23!AQ32</f>
        <v>0</v>
      </c>
      <c r="AR32" s="759">
        <f>+Cons_Ter!AR32+Cons_Ter_L23!AR32</f>
        <v>0</v>
      </c>
      <c r="AS32" s="759">
        <f>+Cons_Ter!AS32+Cons_Ter_L23!AS32</f>
        <v>0</v>
      </c>
      <c r="AT32" s="759">
        <f>+Cons_Ter!AT32+Cons_Ter_L23!AT32</f>
        <v>0</v>
      </c>
      <c r="AU32" s="759">
        <f>+Cons_Ter!AU32+Cons_Ter_L23!AU32</f>
        <v>0</v>
      </c>
      <c r="AV32" s="759">
        <f>+Cons_Ter!AV32+Cons_Ter_L23!AV32</f>
        <v>0</v>
      </c>
      <c r="AW32" s="759">
        <f>+Cons_Ter!AW32+Cons_Ter_L23!AW32</f>
        <v>0</v>
      </c>
    </row>
    <row r="33" spans="1:49" ht="14.25">
      <c r="A33" s="478" t="s">
        <v>427</v>
      </c>
      <c r="B33" s="479" t="s">
        <v>429</v>
      </c>
      <c r="C33" s="480" t="s">
        <v>4904</v>
      </c>
      <c r="D33" s="986">
        <f ca="1">SUMIF(Codifica_CE!$D$1242:$U$2481,$A33,Codifica_CE!$T$1242:$T$2481)</f>
        <v>0</v>
      </c>
      <c r="E33" s="987">
        <f t="shared" si="0"/>
        <v>0</v>
      </c>
      <c r="F33" s="37" t="str">
        <f>Info!$B$2</f>
        <v>323</v>
      </c>
      <c r="G33" s="477"/>
      <c r="H33" s="759">
        <f>+Cons_Ter!H33+Cons_Ter_L23!H33</f>
        <v>0</v>
      </c>
      <c r="I33" s="759">
        <f>+Cons_Ter!I33+Cons_Ter_L23!I33</f>
        <v>0</v>
      </c>
      <c r="J33" s="759">
        <f>+Cons_Ter!J33+Cons_Ter_L23!J33</f>
        <v>0</v>
      </c>
      <c r="K33" s="759">
        <f>+Cons_Ter!K33+Cons_Ter_L23!K33</f>
        <v>0</v>
      </c>
      <c r="L33" s="759">
        <f>+Cons_Ter!L33+Cons_Ter_L23!L33</f>
        <v>0</v>
      </c>
      <c r="M33" s="759">
        <f>+Cons_Ter!M33+Cons_Ter_L23!M33</f>
        <v>0</v>
      </c>
      <c r="N33" s="759">
        <f>+Cons_Ter!N33+Cons_Ter_L23!N33</f>
        <v>0</v>
      </c>
      <c r="O33" s="759">
        <f>+Cons_Ter!O33+Cons_Ter_L23!O33</f>
        <v>0</v>
      </c>
      <c r="P33" s="759">
        <f>+Cons_Ter!P33+Cons_Ter_L23!P33</f>
        <v>0</v>
      </c>
      <c r="Q33" s="759">
        <f>+Cons_Ter!Q33+Cons_Ter_L23!Q33</f>
        <v>0</v>
      </c>
      <c r="R33" s="759">
        <f>+Cons_Ter!R33+Cons_Ter_L23!R33</f>
        <v>0</v>
      </c>
      <c r="S33" s="759">
        <f>+Cons_Ter!S33+Cons_Ter_L23!S33</f>
        <v>0</v>
      </c>
      <c r="T33" s="759">
        <f>+Cons_Ter!T33+Cons_Ter_L23!T33</f>
        <v>0</v>
      </c>
      <c r="U33" s="759">
        <f>+Cons_Ter!U33+Cons_Ter_L23!U33</f>
        <v>0</v>
      </c>
      <c r="V33" s="759">
        <f>+Cons_Ter!V33+Cons_Ter_L23!V33</f>
        <v>0</v>
      </c>
      <c r="W33" s="759">
        <f>+Cons_Ter!W33+Cons_Ter_L23!W33</f>
        <v>0</v>
      </c>
      <c r="X33" s="759">
        <f>+Cons_Ter!X33+Cons_Ter_L23!X33</f>
        <v>0</v>
      </c>
      <c r="Y33" s="759">
        <f>+Cons_Ter!Y33+Cons_Ter_L23!Y33</f>
        <v>0</v>
      </c>
      <c r="Z33" s="759">
        <f>+Cons_Ter!Z33+Cons_Ter_L23!Z33</f>
        <v>0</v>
      </c>
      <c r="AA33" s="759">
        <f>+Cons_Ter!AA33+Cons_Ter_L23!AA33</f>
        <v>0</v>
      </c>
      <c r="AB33" s="759">
        <f>+Cons_Ter!AB33+Cons_Ter_L23!AB33</f>
        <v>0</v>
      </c>
      <c r="AC33" s="759">
        <f>+Cons_Ter!AC33+Cons_Ter_L23!AC33</f>
        <v>0</v>
      </c>
      <c r="AD33" s="759">
        <f>+Cons_Ter!AD33+Cons_Ter_L23!AD33</f>
        <v>0</v>
      </c>
      <c r="AE33" s="759">
        <f>+Cons_Ter!AE33+Cons_Ter_L23!AE33</f>
        <v>0</v>
      </c>
      <c r="AF33" s="759">
        <f>+Cons_Ter!AF33+Cons_Ter_L23!AF33</f>
        <v>0</v>
      </c>
      <c r="AG33" s="759">
        <f>+Cons_Ter!AG33+Cons_Ter_L23!AG33</f>
        <v>0</v>
      </c>
      <c r="AH33" s="759">
        <f>+Cons_Ter!AH33+Cons_Ter_L23!AH33</f>
        <v>0</v>
      </c>
      <c r="AI33" s="759">
        <f>+Cons_Ter!AI33+Cons_Ter_L23!AI33</f>
        <v>0</v>
      </c>
      <c r="AJ33" s="759">
        <f>+Cons_Ter!AJ33+Cons_Ter_L23!AJ33</f>
        <v>0</v>
      </c>
      <c r="AK33" s="759">
        <f>+Cons_Ter!AK33+Cons_Ter_L23!AK33</f>
        <v>0</v>
      </c>
      <c r="AL33" s="759">
        <f>+Cons_Ter!AL33+Cons_Ter_L23!AL33</f>
        <v>0</v>
      </c>
      <c r="AM33" s="759">
        <f>+Cons_Ter!AM33+Cons_Ter_L23!AM33</f>
        <v>0</v>
      </c>
      <c r="AN33" s="759">
        <f>+Cons_Ter!AN33+Cons_Ter_L23!AN33</f>
        <v>0</v>
      </c>
      <c r="AO33" s="759">
        <f>+Cons_Ter!AO33+Cons_Ter_L23!AO33</f>
        <v>0</v>
      </c>
      <c r="AP33" s="759">
        <f>+Cons_Ter!AP33+Cons_Ter_L23!AP33</f>
        <v>0</v>
      </c>
      <c r="AQ33" s="759">
        <f>+Cons_Ter!AQ33+Cons_Ter_L23!AQ33</f>
        <v>0</v>
      </c>
      <c r="AR33" s="759">
        <f>+Cons_Ter!AR33+Cons_Ter_L23!AR33</f>
        <v>0</v>
      </c>
      <c r="AS33" s="759">
        <f>+Cons_Ter!AS33+Cons_Ter_L23!AS33</f>
        <v>0</v>
      </c>
      <c r="AT33" s="759">
        <f>+Cons_Ter!AT33+Cons_Ter_L23!AT33</f>
        <v>0</v>
      </c>
      <c r="AU33" s="759">
        <f>+Cons_Ter!AU33+Cons_Ter_L23!AU33</f>
        <v>0</v>
      </c>
      <c r="AV33" s="759">
        <f>+Cons_Ter!AV33+Cons_Ter_L23!AV33</f>
        <v>0</v>
      </c>
      <c r="AW33" s="759">
        <f>+Cons_Ter!AW33+Cons_Ter_L23!AW33</f>
        <v>0</v>
      </c>
    </row>
    <row r="34" spans="1:49" ht="25.5">
      <c r="A34" s="336" t="s">
        <v>430</v>
      </c>
      <c r="B34" s="356" t="s">
        <v>431</v>
      </c>
      <c r="C34" s="36" t="s">
        <v>4904</v>
      </c>
      <c r="D34" s="986">
        <f ca="1">SUMIF(Codifica_CE!$D$1242:$U$2481,$A34,Codifica_CE!$T$1242:$T$2481)</f>
        <v>0</v>
      </c>
      <c r="E34" s="987">
        <f t="shared" si="0"/>
        <v>0</v>
      </c>
      <c r="F34" s="37" t="str">
        <f>Info!$B$2</f>
        <v>323</v>
      </c>
      <c r="G34" s="477"/>
      <c r="H34" s="759">
        <f>+Cons_Ter!H34+Cons_Ter_L23!H34</f>
        <v>0</v>
      </c>
      <c r="I34" s="759">
        <f>+Cons_Ter!I34+Cons_Ter_L23!I34</f>
        <v>0</v>
      </c>
      <c r="J34" s="759">
        <f>+Cons_Ter!J34+Cons_Ter_L23!J34</f>
        <v>0</v>
      </c>
      <c r="K34" s="759">
        <f>+Cons_Ter!K34+Cons_Ter_L23!K34</f>
        <v>0</v>
      </c>
      <c r="L34" s="759">
        <f>+Cons_Ter!L34+Cons_Ter_L23!L34</f>
        <v>0</v>
      </c>
      <c r="M34" s="759">
        <f>+Cons_Ter!M34+Cons_Ter_L23!M34</f>
        <v>0</v>
      </c>
      <c r="N34" s="759">
        <f>+Cons_Ter!N34+Cons_Ter_L23!N34</f>
        <v>0</v>
      </c>
      <c r="O34" s="759">
        <f>+Cons_Ter!O34+Cons_Ter_L23!O34</f>
        <v>0</v>
      </c>
      <c r="P34" s="759">
        <f>+Cons_Ter!P34+Cons_Ter_L23!P34</f>
        <v>0</v>
      </c>
      <c r="Q34" s="759">
        <f>+Cons_Ter!Q34+Cons_Ter_L23!Q34</f>
        <v>0</v>
      </c>
      <c r="R34" s="759">
        <f>+Cons_Ter!R34+Cons_Ter_L23!R34</f>
        <v>0</v>
      </c>
      <c r="S34" s="759">
        <f>+Cons_Ter!S34+Cons_Ter_L23!S34</f>
        <v>0</v>
      </c>
      <c r="T34" s="759">
        <f>+Cons_Ter!T34+Cons_Ter_L23!T34</f>
        <v>0</v>
      </c>
      <c r="U34" s="759">
        <f>+Cons_Ter!U34+Cons_Ter_L23!U34</f>
        <v>0</v>
      </c>
      <c r="V34" s="759">
        <f>+Cons_Ter!V34+Cons_Ter_L23!V34</f>
        <v>0</v>
      </c>
      <c r="W34" s="759">
        <f>+Cons_Ter!W34+Cons_Ter_L23!W34</f>
        <v>0</v>
      </c>
      <c r="X34" s="759">
        <f>+Cons_Ter!X34+Cons_Ter_L23!X34</f>
        <v>0</v>
      </c>
      <c r="Y34" s="759">
        <f>+Cons_Ter!Y34+Cons_Ter_L23!Y34</f>
        <v>0</v>
      </c>
      <c r="Z34" s="759">
        <f>+Cons_Ter!Z34+Cons_Ter_L23!Z34</f>
        <v>0</v>
      </c>
      <c r="AA34" s="759">
        <f>+Cons_Ter!AA34+Cons_Ter_L23!AA34</f>
        <v>0</v>
      </c>
      <c r="AB34" s="759">
        <f>+Cons_Ter!AB34+Cons_Ter_L23!AB34</f>
        <v>0</v>
      </c>
      <c r="AC34" s="759">
        <f>+Cons_Ter!AC34+Cons_Ter_L23!AC34</f>
        <v>0</v>
      </c>
      <c r="AD34" s="759">
        <f>+Cons_Ter!AD34+Cons_Ter_L23!AD34</f>
        <v>0</v>
      </c>
      <c r="AE34" s="759">
        <f>+Cons_Ter!AE34+Cons_Ter_L23!AE34</f>
        <v>0</v>
      </c>
      <c r="AF34" s="759">
        <f>+Cons_Ter!AF34+Cons_Ter_L23!AF34</f>
        <v>0</v>
      </c>
      <c r="AG34" s="759">
        <f>+Cons_Ter!AG34+Cons_Ter_L23!AG34</f>
        <v>0</v>
      </c>
      <c r="AH34" s="759">
        <f>+Cons_Ter!AH34+Cons_Ter_L23!AH34</f>
        <v>0</v>
      </c>
      <c r="AI34" s="759">
        <f>+Cons_Ter!AI34+Cons_Ter_L23!AI34</f>
        <v>0</v>
      </c>
      <c r="AJ34" s="759">
        <f>+Cons_Ter!AJ34+Cons_Ter_L23!AJ34</f>
        <v>0</v>
      </c>
      <c r="AK34" s="759">
        <f>+Cons_Ter!AK34+Cons_Ter_L23!AK34</f>
        <v>0</v>
      </c>
      <c r="AL34" s="759">
        <f>+Cons_Ter!AL34+Cons_Ter_L23!AL34</f>
        <v>0</v>
      </c>
      <c r="AM34" s="759">
        <f>+Cons_Ter!AM34+Cons_Ter_L23!AM34</f>
        <v>0</v>
      </c>
      <c r="AN34" s="759">
        <f>+Cons_Ter!AN34+Cons_Ter_L23!AN34</f>
        <v>0</v>
      </c>
      <c r="AO34" s="759">
        <f>+Cons_Ter!AO34+Cons_Ter_L23!AO34</f>
        <v>0</v>
      </c>
      <c r="AP34" s="759">
        <f>+Cons_Ter!AP34+Cons_Ter_L23!AP34</f>
        <v>0</v>
      </c>
      <c r="AQ34" s="759">
        <f>+Cons_Ter!AQ34+Cons_Ter_L23!AQ34</f>
        <v>0</v>
      </c>
      <c r="AR34" s="759">
        <f>+Cons_Ter!AR34+Cons_Ter_L23!AR34</f>
        <v>0</v>
      </c>
      <c r="AS34" s="759">
        <f>+Cons_Ter!AS34+Cons_Ter_L23!AS34</f>
        <v>0</v>
      </c>
      <c r="AT34" s="759">
        <f>+Cons_Ter!AT34+Cons_Ter_L23!AT34</f>
        <v>0</v>
      </c>
      <c r="AU34" s="759">
        <f>+Cons_Ter!AU34+Cons_Ter_L23!AU34</f>
        <v>0</v>
      </c>
      <c r="AV34" s="759">
        <f>+Cons_Ter!AV34+Cons_Ter_L23!AV34</f>
        <v>0</v>
      </c>
      <c r="AW34" s="759">
        <f>+Cons_Ter!AW34+Cons_Ter_L23!AW34</f>
        <v>0</v>
      </c>
    </row>
    <row r="35" spans="1:49" ht="14.25">
      <c r="A35" s="336" t="s">
        <v>435</v>
      </c>
      <c r="B35" s="35" t="s">
        <v>437</v>
      </c>
      <c r="C35" s="36" t="s">
        <v>4904</v>
      </c>
      <c r="D35" s="986">
        <f ca="1">SUMIF(Codifica_CE!$D$1242:$U$2481,$A35,Codifica_CE!$T$1242:$T$2481)</f>
        <v>0</v>
      </c>
      <c r="E35" s="987">
        <f t="shared" si="0"/>
        <v>0</v>
      </c>
      <c r="F35" s="37" t="str">
        <f>Info!$B$2</f>
        <v>323</v>
      </c>
      <c r="G35" s="477"/>
      <c r="H35" s="759">
        <f>+Cons_Ter!H35+Cons_Ter_L23!H35</f>
        <v>0</v>
      </c>
      <c r="I35" s="759">
        <f>+Cons_Ter!I35+Cons_Ter_L23!I35</f>
        <v>0</v>
      </c>
      <c r="J35" s="759">
        <f>+Cons_Ter!J35+Cons_Ter_L23!J35</f>
        <v>0</v>
      </c>
      <c r="K35" s="759">
        <f>+Cons_Ter!K35+Cons_Ter_L23!K35</f>
        <v>0</v>
      </c>
      <c r="L35" s="759">
        <f>+Cons_Ter!L35+Cons_Ter_L23!L35</f>
        <v>0</v>
      </c>
      <c r="M35" s="759">
        <f>+Cons_Ter!M35+Cons_Ter_L23!M35</f>
        <v>0</v>
      </c>
      <c r="N35" s="759">
        <f>+Cons_Ter!N35+Cons_Ter_L23!N35</f>
        <v>0</v>
      </c>
      <c r="O35" s="759">
        <f>+Cons_Ter!O35+Cons_Ter_L23!O35</f>
        <v>0</v>
      </c>
      <c r="P35" s="759">
        <f>+Cons_Ter!P35+Cons_Ter_L23!P35</f>
        <v>0</v>
      </c>
      <c r="Q35" s="759">
        <f>+Cons_Ter!Q35+Cons_Ter_L23!Q35</f>
        <v>0</v>
      </c>
      <c r="R35" s="759">
        <f>+Cons_Ter!R35+Cons_Ter_L23!R35</f>
        <v>0</v>
      </c>
      <c r="S35" s="759">
        <f>+Cons_Ter!S35+Cons_Ter_L23!S35</f>
        <v>0</v>
      </c>
      <c r="T35" s="759">
        <f>+Cons_Ter!T35+Cons_Ter_L23!T35</f>
        <v>0</v>
      </c>
      <c r="U35" s="759">
        <f>+Cons_Ter!U35+Cons_Ter_L23!U35</f>
        <v>0</v>
      </c>
      <c r="V35" s="759">
        <f>+Cons_Ter!V35+Cons_Ter_L23!V35</f>
        <v>0</v>
      </c>
      <c r="W35" s="759">
        <f>+Cons_Ter!W35+Cons_Ter_L23!W35</f>
        <v>0</v>
      </c>
      <c r="X35" s="759">
        <f>+Cons_Ter!X35+Cons_Ter_L23!X35</f>
        <v>0</v>
      </c>
      <c r="Y35" s="759">
        <f>+Cons_Ter!Y35+Cons_Ter_L23!Y35</f>
        <v>0</v>
      </c>
      <c r="Z35" s="759">
        <f>+Cons_Ter!Z35+Cons_Ter_L23!Z35</f>
        <v>0</v>
      </c>
      <c r="AA35" s="759">
        <f>+Cons_Ter!AA35+Cons_Ter_L23!AA35</f>
        <v>0</v>
      </c>
      <c r="AB35" s="759">
        <f>+Cons_Ter!AB35+Cons_Ter_L23!AB35</f>
        <v>0</v>
      </c>
      <c r="AC35" s="759">
        <f>+Cons_Ter!AC35+Cons_Ter_L23!AC35</f>
        <v>0</v>
      </c>
      <c r="AD35" s="759">
        <f>+Cons_Ter!AD35+Cons_Ter_L23!AD35</f>
        <v>0</v>
      </c>
      <c r="AE35" s="759">
        <f>+Cons_Ter!AE35+Cons_Ter_L23!AE35</f>
        <v>0</v>
      </c>
      <c r="AF35" s="759">
        <f>+Cons_Ter!AF35+Cons_Ter_L23!AF35</f>
        <v>0</v>
      </c>
      <c r="AG35" s="759">
        <f>+Cons_Ter!AG35+Cons_Ter_L23!AG35</f>
        <v>0</v>
      </c>
      <c r="AH35" s="759">
        <f>+Cons_Ter!AH35+Cons_Ter_L23!AH35</f>
        <v>0</v>
      </c>
      <c r="AI35" s="759">
        <f>+Cons_Ter!AI35+Cons_Ter_L23!AI35</f>
        <v>0</v>
      </c>
      <c r="AJ35" s="759">
        <f>+Cons_Ter!AJ35+Cons_Ter_L23!AJ35</f>
        <v>0</v>
      </c>
      <c r="AK35" s="759">
        <f>+Cons_Ter!AK35+Cons_Ter_L23!AK35</f>
        <v>0</v>
      </c>
      <c r="AL35" s="759">
        <f>+Cons_Ter!AL35+Cons_Ter_L23!AL35</f>
        <v>0</v>
      </c>
      <c r="AM35" s="759">
        <f>+Cons_Ter!AM35+Cons_Ter_L23!AM35</f>
        <v>0</v>
      </c>
      <c r="AN35" s="759">
        <f>+Cons_Ter!AN35+Cons_Ter_L23!AN35</f>
        <v>0</v>
      </c>
      <c r="AO35" s="759">
        <f>+Cons_Ter!AO35+Cons_Ter_L23!AO35</f>
        <v>0</v>
      </c>
      <c r="AP35" s="759">
        <f>+Cons_Ter!AP35+Cons_Ter_L23!AP35</f>
        <v>0</v>
      </c>
      <c r="AQ35" s="759">
        <f>+Cons_Ter!AQ35+Cons_Ter_L23!AQ35</f>
        <v>0</v>
      </c>
      <c r="AR35" s="759">
        <f>+Cons_Ter!AR35+Cons_Ter_L23!AR35</f>
        <v>0</v>
      </c>
      <c r="AS35" s="759">
        <f>+Cons_Ter!AS35+Cons_Ter_L23!AS35</f>
        <v>0</v>
      </c>
      <c r="AT35" s="759">
        <f>+Cons_Ter!AT35+Cons_Ter_L23!AT35</f>
        <v>0</v>
      </c>
      <c r="AU35" s="759">
        <f>+Cons_Ter!AU35+Cons_Ter_L23!AU35</f>
        <v>0</v>
      </c>
      <c r="AV35" s="759">
        <f>+Cons_Ter!AV35+Cons_Ter_L23!AV35</f>
        <v>0</v>
      </c>
      <c r="AW35" s="759">
        <f>+Cons_Ter!AW35+Cons_Ter_L23!AW35</f>
        <v>0</v>
      </c>
    </row>
    <row r="36" spans="1:49" ht="14.25">
      <c r="A36" s="336" t="s">
        <v>438</v>
      </c>
      <c r="B36" s="35" t="s">
        <v>439</v>
      </c>
      <c r="C36" s="36" t="s">
        <v>4904</v>
      </c>
      <c r="D36" s="986">
        <f ca="1">SUMIF(Codifica_CE!$D$1242:$U$2481,$A36,Codifica_CE!$T$1242:$T$2481)</f>
        <v>0</v>
      </c>
      <c r="E36" s="987">
        <f t="shared" si="0"/>
        <v>0</v>
      </c>
      <c r="F36" s="37" t="str">
        <f>Info!$B$2</f>
        <v>323</v>
      </c>
      <c r="G36" s="477"/>
      <c r="H36" s="759">
        <f>+Cons_Ter!H36+Cons_Ter_L23!H36</f>
        <v>0</v>
      </c>
      <c r="I36" s="759">
        <f>+Cons_Ter!I36+Cons_Ter_L23!I36</f>
        <v>0</v>
      </c>
      <c r="J36" s="759">
        <f>+Cons_Ter!J36+Cons_Ter_L23!J36</f>
        <v>0</v>
      </c>
      <c r="K36" s="759">
        <f>+Cons_Ter!K36+Cons_Ter_L23!K36</f>
        <v>0</v>
      </c>
      <c r="L36" s="759">
        <f>+Cons_Ter!L36+Cons_Ter_L23!L36</f>
        <v>0</v>
      </c>
      <c r="M36" s="759">
        <f>+Cons_Ter!M36+Cons_Ter_L23!M36</f>
        <v>0</v>
      </c>
      <c r="N36" s="759">
        <f>+Cons_Ter!N36+Cons_Ter_L23!N36</f>
        <v>0</v>
      </c>
      <c r="O36" s="759">
        <f>+Cons_Ter!O36+Cons_Ter_L23!O36</f>
        <v>0</v>
      </c>
      <c r="P36" s="759">
        <f>+Cons_Ter!P36+Cons_Ter_L23!P36</f>
        <v>0</v>
      </c>
      <c r="Q36" s="759">
        <f>+Cons_Ter!Q36+Cons_Ter_L23!Q36</f>
        <v>0</v>
      </c>
      <c r="R36" s="759">
        <f>+Cons_Ter!R36+Cons_Ter_L23!R36</f>
        <v>0</v>
      </c>
      <c r="S36" s="759">
        <f>+Cons_Ter!S36+Cons_Ter_L23!S36</f>
        <v>0</v>
      </c>
      <c r="T36" s="759">
        <f>+Cons_Ter!T36+Cons_Ter_L23!T36</f>
        <v>0</v>
      </c>
      <c r="U36" s="759">
        <f>+Cons_Ter!U36+Cons_Ter_L23!U36</f>
        <v>0</v>
      </c>
      <c r="V36" s="759">
        <f>+Cons_Ter!V36+Cons_Ter_L23!V36</f>
        <v>0</v>
      </c>
      <c r="W36" s="759">
        <f>+Cons_Ter!W36+Cons_Ter_L23!W36</f>
        <v>0</v>
      </c>
      <c r="X36" s="759">
        <f>+Cons_Ter!X36+Cons_Ter_L23!X36</f>
        <v>0</v>
      </c>
      <c r="Y36" s="759">
        <f>+Cons_Ter!Y36+Cons_Ter_L23!Y36</f>
        <v>0</v>
      </c>
      <c r="Z36" s="759">
        <f>+Cons_Ter!Z36+Cons_Ter_L23!Z36</f>
        <v>0</v>
      </c>
      <c r="AA36" s="759">
        <f>+Cons_Ter!AA36+Cons_Ter_L23!AA36</f>
        <v>0</v>
      </c>
      <c r="AB36" s="759">
        <f>+Cons_Ter!AB36+Cons_Ter_L23!AB36</f>
        <v>0</v>
      </c>
      <c r="AC36" s="759">
        <f>+Cons_Ter!AC36+Cons_Ter_L23!AC36</f>
        <v>0</v>
      </c>
      <c r="AD36" s="759">
        <f>+Cons_Ter!AD36+Cons_Ter_L23!AD36</f>
        <v>0</v>
      </c>
      <c r="AE36" s="759">
        <f>+Cons_Ter!AE36+Cons_Ter_L23!AE36</f>
        <v>0</v>
      </c>
      <c r="AF36" s="759">
        <f>+Cons_Ter!AF36+Cons_Ter_L23!AF36</f>
        <v>0</v>
      </c>
      <c r="AG36" s="759">
        <f>+Cons_Ter!AG36+Cons_Ter_L23!AG36</f>
        <v>0</v>
      </c>
      <c r="AH36" s="759">
        <f>+Cons_Ter!AH36+Cons_Ter_L23!AH36</f>
        <v>0</v>
      </c>
      <c r="AI36" s="759">
        <f>+Cons_Ter!AI36+Cons_Ter_L23!AI36</f>
        <v>0</v>
      </c>
      <c r="AJ36" s="759">
        <f>+Cons_Ter!AJ36+Cons_Ter_L23!AJ36</f>
        <v>0</v>
      </c>
      <c r="AK36" s="759">
        <f>+Cons_Ter!AK36+Cons_Ter_L23!AK36</f>
        <v>0</v>
      </c>
      <c r="AL36" s="759">
        <f>+Cons_Ter!AL36+Cons_Ter_L23!AL36</f>
        <v>0</v>
      </c>
      <c r="AM36" s="759">
        <f>+Cons_Ter!AM36+Cons_Ter_L23!AM36</f>
        <v>0</v>
      </c>
      <c r="AN36" s="759">
        <f>+Cons_Ter!AN36+Cons_Ter_L23!AN36</f>
        <v>0</v>
      </c>
      <c r="AO36" s="759">
        <f>+Cons_Ter!AO36+Cons_Ter_L23!AO36</f>
        <v>0</v>
      </c>
      <c r="AP36" s="759">
        <f>+Cons_Ter!AP36+Cons_Ter_L23!AP36</f>
        <v>0</v>
      </c>
      <c r="AQ36" s="759">
        <f>+Cons_Ter!AQ36+Cons_Ter_L23!AQ36</f>
        <v>0</v>
      </c>
      <c r="AR36" s="759">
        <f>+Cons_Ter!AR36+Cons_Ter_L23!AR36</f>
        <v>0</v>
      </c>
      <c r="AS36" s="759">
        <f>+Cons_Ter!AS36+Cons_Ter_L23!AS36</f>
        <v>0</v>
      </c>
      <c r="AT36" s="759">
        <f>+Cons_Ter!AT36+Cons_Ter_L23!AT36</f>
        <v>0</v>
      </c>
      <c r="AU36" s="759">
        <f>+Cons_Ter!AU36+Cons_Ter_L23!AU36</f>
        <v>0</v>
      </c>
      <c r="AV36" s="759">
        <f>+Cons_Ter!AV36+Cons_Ter_L23!AV36</f>
        <v>0</v>
      </c>
      <c r="AW36" s="759">
        <f>+Cons_Ter!AW36+Cons_Ter_L23!AW36</f>
        <v>0</v>
      </c>
    </row>
    <row r="37" spans="1:49" ht="14.25">
      <c r="A37" s="336" t="s">
        <v>450</v>
      </c>
      <c r="B37" s="35" t="s">
        <v>4281</v>
      </c>
      <c r="C37" s="36" t="s">
        <v>4904</v>
      </c>
      <c r="D37" s="986">
        <f ca="1">SUMIF(Codifica_CE!$D$1242:$U$2481,$A37,Codifica_CE!$T$1242:$T$2481)</f>
        <v>0</v>
      </c>
      <c r="E37" s="987">
        <f t="shared" si="0"/>
        <v>0</v>
      </c>
      <c r="F37" s="37" t="str">
        <f>Info!$B$2</f>
        <v>323</v>
      </c>
      <c r="G37" s="477"/>
      <c r="H37" s="759">
        <f>+Cons_Ter!H37+Cons_Ter_L23!H37</f>
        <v>0</v>
      </c>
      <c r="I37" s="759">
        <f>+Cons_Ter!I37+Cons_Ter_L23!I37</f>
        <v>0</v>
      </c>
      <c r="J37" s="759">
        <f>+Cons_Ter!J37+Cons_Ter_L23!J37</f>
        <v>0</v>
      </c>
      <c r="K37" s="759">
        <f>+Cons_Ter!K37+Cons_Ter_L23!K37</f>
        <v>0</v>
      </c>
      <c r="L37" s="759">
        <f>+Cons_Ter!L37+Cons_Ter_L23!L37</f>
        <v>0</v>
      </c>
      <c r="M37" s="759">
        <f>+Cons_Ter!M37+Cons_Ter_L23!M37</f>
        <v>0</v>
      </c>
      <c r="N37" s="759">
        <f>+Cons_Ter!N37+Cons_Ter_L23!N37</f>
        <v>0</v>
      </c>
      <c r="O37" s="759">
        <f>+Cons_Ter!O37+Cons_Ter_L23!O37</f>
        <v>0</v>
      </c>
      <c r="P37" s="759">
        <f>+Cons_Ter!P37+Cons_Ter_L23!P37</f>
        <v>0</v>
      </c>
      <c r="Q37" s="759">
        <f>+Cons_Ter!Q37+Cons_Ter_L23!Q37</f>
        <v>0</v>
      </c>
      <c r="R37" s="759">
        <f>+Cons_Ter!R37+Cons_Ter_L23!R37</f>
        <v>0</v>
      </c>
      <c r="S37" s="759">
        <f>+Cons_Ter!S37+Cons_Ter_L23!S37</f>
        <v>0</v>
      </c>
      <c r="T37" s="759">
        <f>+Cons_Ter!T37+Cons_Ter_L23!T37</f>
        <v>0</v>
      </c>
      <c r="U37" s="759">
        <f>+Cons_Ter!U37+Cons_Ter_L23!U37</f>
        <v>0</v>
      </c>
      <c r="V37" s="759">
        <f>+Cons_Ter!V37+Cons_Ter_L23!V37</f>
        <v>0</v>
      </c>
      <c r="W37" s="759">
        <f>+Cons_Ter!W37+Cons_Ter_L23!W37</f>
        <v>0</v>
      </c>
      <c r="X37" s="759">
        <f>+Cons_Ter!X37+Cons_Ter_L23!X37</f>
        <v>0</v>
      </c>
      <c r="Y37" s="759">
        <f>+Cons_Ter!Y37+Cons_Ter_L23!Y37</f>
        <v>0</v>
      </c>
      <c r="Z37" s="759">
        <f>+Cons_Ter!Z37+Cons_Ter_L23!Z37</f>
        <v>0</v>
      </c>
      <c r="AA37" s="759">
        <f>+Cons_Ter!AA37+Cons_Ter_L23!AA37</f>
        <v>0</v>
      </c>
      <c r="AB37" s="759">
        <f>+Cons_Ter!AB37+Cons_Ter_L23!AB37</f>
        <v>0</v>
      </c>
      <c r="AC37" s="759">
        <f>+Cons_Ter!AC37+Cons_Ter_L23!AC37</f>
        <v>0</v>
      </c>
      <c r="AD37" s="759">
        <f>+Cons_Ter!AD37+Cons_Ter_L23!AD37</f>
        <v>0</v>
      </c>
      <c r="AE37" s="759">
        <f>+Cons_Ter!AE37+Cons_Ter_L23!AE37</f>
        <v>0</v>
      </c>
      <c r="AF37" s="759">
        <f>+Cons_Ter!AF37+Cons_Ter_L23!AF37</f>
        <v>0</v>
      </c>
      <c r="AG37" s="759">
        <f>+Cons_Ter!AG37+Cons_Ter_L23!AG37</f>
        <v>0</v>
      </c>
      <c r="AH37" s="759">
        <f>+Cons_Ter!AH37+Cons_Ter_L23!AH37</f>
        <v>0</v>
      </c>
      <c r="AI37" s="759">
        <f>+Cons_Ter!AI37+Cons_Ter_L23!AI37</f>
        <v>0</v>
      </c>
      <c r="AJ37" s="759">
        <f>+Cons_Ter!AJ37+Cons_Ter_L23!AJ37</f>
        <v>0</v>
      </c>
      <c r="AK37" s="759">
        <f>+Cons_Ter!AK37+Cons_Ter_L23!AK37</f>
        <v>0</v>
      </c>
      <c r="AL37" s="759">
        <f>+Cons_Ter!AL37+Cons_Ter_L23!AL37</f>
        <v>0</v>
      </c>
      <c r="AM37" s="759">
        <f>+Cons_Ter!AM37+Cons_Ter_L23!AM37</f>
        <v>0</v>
      </c>
      <c r="AN37" s="759">
        <f>+Cons_Ter!AN37+Cons_Ter_L23!AN37</f>
        <v>0</v>
      </c>
      <c r="AO37" s="759">
        <f>+Cons_Ter!AO37+Cons_Ter_L23!AO37</f>
        <v>0</v>
      </c>
      <c r="AP37" s="759">
        <f>+Cons_Ter!AP37+Cons_Ter_L23!AP37</f>
        <v>0</v>
      </c>
      <c r="AQ37" s="759">
        <f>+Cons_Ter!AQ37+Cons_Ter_L23!AQ37</f>
        <v>0</v>
      </c>
      <c r="AR37" s="759">
        <f>+Cons_Ter!AR37+Cons_Ter_L23!AR37</f>
        <v>0</v>
      </c>
      <c r="AS37" s="759">
        <f>+Cons_Ter!AS37+Cons_Ter_L23!AS37</f>
        <v>0</v>
      </c>
      <c r="AT37" s="759">
        <f>+Cons_Ter!AT37+Cons_Ter_L23!AT37</f>
        <v>0</v>
      </c>
      <c r="AU37" s="759">
        <f>+Cons_Ter!AU37+Cons_Ter_L23!AU37</f>
        <v>0</v>
      </c>
      <c r="AV37" s="759">
        <f>+Cons_Ter!AV37+Cons_Ter_L23!AV37</f>
        <v>0</v>
      </c>
      <c r="AW37" s="759">
        <f>+Cons_Ter!AW37+Cons_Ter_L23!AW37</f>
        <v>0</v>
      </c>
    </row>
    <row r="38" spans="1:49" ht="14.25">
      <c r="A38" s="336" t="s">
        <v>452</v>
      </c>
      <c r="B38" s="35" t="s">
        <v>453</v>
      </c>
      <c r="C38" s="36" t="s">
        <v>4904</v>
      </c>
      <c r="D38" s="986">
        <f ca="1">SUMIF(Codifica_CE!$D$1242:$U$2481,$A38,Codifica_CE!$T$1242:$T$2481)</f>
        <v>0</v>
      </c>
      <c r="E38" s="987">
        <f t="shared" si="0"/>
        <v>0</v>
      </c>
      <c r="F38" s="37" t="str">
        <f>Info!$B$2</f>
        <v>323</v>
      </c>
      <c r="G38" s="477"/>
      <c r="H38" s="759">
        <f>+Cons_Ter!H38+Cons_Ter_L23!H38</f>
        <v>0</v>
      </c>
      <c r="I38" s="759">
        <f>+Cons_Ter!I38+Cons_Ter_L23!I38</f>
        <v>0</v>
      </c>
      <c r="J38" s="759">
        <f>+Cons_Ter!J38+Cons_Ter_L23!J38</f>
        <v>0</v>
      </c>
      <c r="K38" s="759">
        <f>+Cons_Ter!K38+Cons_Ter_L23!K38</f>
        <v>0</v>
      </c>
      <c r="L38" s="759">
        <f>+Cons_Ter!L38+Cons_Ter_L23!L38</f>
        <v>0</v>
      </c>
      <c r="M38" s="759">
        <f>+Cons_Ter!M38+Cons_Ter_L23!M38</f>
        <v>0</v>
      </c>
      <c r="N38" s="759">
        <f>+Cons_Ter!N38+Cons_Ter_L23!N38</f>
        <v>0</v>
      </c>
      <c r="O38" s="759">
        <f>+Cons_Ter!O38+Cons_Ter_L23!O38</f>
        <v>0</v>
      </c>
      <c r="P38" s="759">
        <f>+Cons_Ter!P38+Cons_Ter_L23!P38</f>
        <v>0</v>
      </c>
      <c r="Q38" s="759">
        <f>+Cons_Ter!Q38+Cons_Ter_L23!Q38</f>
        <v>0</v>
      </c>
      <c r="R38" s="759">
        <f>+Cons_Ter!R38+Cons_Ter_L23!R38</f>
        <v>0</v>
      </c>
      <c r="S38" s="759">
        <f>+Cons_Ter!S38+Cons_Ter_L23!S38</f>
        <v>0</v>
      </c>
      <c r="T38" s="759">
        <f>+Cons_Ter!T38+Cons_Ter_L23!T38</f>
        <v>0</v>
      </c>
      <c r="U38" s="759">
        <f>+Cons_Ter!U38+Cons_Ter_L23!U38</f>
        <v>0</v>
      </c>
      <c r="V38" s="759">
        <f>+Cons_Ter!V38+Cons_Ter_L23!V38</f>
        <v>0</v>
      </c>
      <c r="W38" s="759">
        <f>+Cons_Ter!W38+Cons_Ter_L23!W38</f>
        <v>0</v>
      </c>
      <c r="X38" s="759">
        <f>+Cons_Ter!X38+Cons_Ter_L23!X38</f>
        <v>0</v>
      </c>
      <c r="Y38" s="759">
        <f>+Cons_Ter!Y38+Cons_Ter_L23!Y38</f>
        <v>0</v>
      </c>
      <c r="Z38" s="759">
        <f>+Cons_Ter!Z38+Cons_Ter_L23!Z38</f>
        <v>0</v>
      </c>
      <c r="AA38" s="759">
        <f>+Cons_Ter!AA38+Cons_Ter_L23!AA38</f>
        <v>0</v>
      </c>
      <c r="AB38" s="759">
        <f>+Cons_Ter!AB38+Cons_Ter_L23!AB38</f>
        <v>0</v>
      </c>
      <c r="AC38" s="759">
        <f>+Cons_Ter!AC38+Cons_Ter_L23!AC38</f>
        <v>0</v>
      </c>
      <c r="AD38" s="759">
        <f>+Cons_Ter!AD38+Cons_Ter_L23!AD38</f>
        <v>0</v>
      </c>
      <c r="AE38" s="759">
        <f>+Cons_Ter!AE38+Cons_Ter_L23!AE38</f>
        <v>0</v>
      </c>
      <c r="AF38" s="759">
        <f>+Cons_Ter!AF38+Cons_Ter_L23!AF38</f>
        <v>0</v>
      </c>
      <c r="AG38" s="759">
        <f>+Cons_Ter!AG38+Cons_Ter_L23!AG38</f>
        <v>0</v>
      </c>
      <c r="AH38" s="759">
        <f>+Cons_Ter!AH38+Cons_Ter_L23!AH38</f>
        <v>0</v>
      </c>
      <c r="AI38" s="759">
        <f>+Cons_Ter!AI38+Cons_Ter_L23!AI38</f>
        <v>0</v>
      </c>
      <c r="AJ38" s="759">
        <f>+Cons_Ter!AJ38+Cons_Ter_L23!AJ38</f>
        <v>0</v>
      </c>
      <c r="AK38" s="759">
        <f>+Cons_Ter!AK38+Cons_Ter_L23!AK38</f>
        <v>0</v>
      </c>
      <c r="AL38" s="759">
        <f>+Cons_Ter!AL38+Cons_Ter_L23!AL38</f>
        <v>0</v>
      </c>
      <c r="AM38" s="759">
        <f>+Cons_Ter!AM38+Cons_Ter_L23!AM38</f>
        <v>0</v>
      </c>
      <c r="AN38" s="759">
        <f>+Cons_Ter!AN38+Cons_Ter_L23!AN38</f>
        <v>0</v>
      </c>
      <c r="AO38" s="759">
        <f>+Cons_Ter!AO38+Cons_Ter_L23!AO38</f>
        <v>0</v>
      </c>
      <c r="AP38" s="759">
        <f>+Cons_Ter!AP38+Cons_Ter_L23!AP38</f>
        <v>0</v>
      </c>
      <c r="AQ38" s="759">
        <f>+Cons_Ter!AQ38+Cons_Ter_L23!AQ38</f>
        <v>0</v>
      </c>
      <c r="AR38" s="759">
        <f>+Cons_Ter!AR38+Cons_Ter_L23!AR38</f>
        <v>0</v>
      </c>
      <c r="AS38" s="759">
        <f>+Cons_Ter!AS38+Cons_Ter_L23!AS38</f>
        <v>0</v>
      </c>
      <c r="AT38" s="759">
        <f>+Cons_Ter!AT38+Cons_Ter_L23!AT38</f>
        <v>0</v>
      </c>
      <c r="AU38" s="759">
        <f>+Cons_Ter!AU38+Cons_Ter_L23!AU38</f>
        <v>0</v>
      </c>
      <c r="AV38" s="759">
        <f>+Cons_Ter!AV38+Cons_Ter_L23!AV38</f>
        <v>0</v>
      </c>
      <c r="AW38" s="759">
        <f>+Cons_Ter!AW38+Cons_Ter_L23!AW38</f>
        <v>0</v>
      </c>
    </row>
    <row r="39" spans="1:49" ht="14.25">
      <c r="A39" s="478" t="s">
        <v>454</v>
      </c>
      <c r="B39" s="479" t="s">
        <v>455</v>
      </c>
      <c r="C39" s="480" t="s">
        <v>4904</v>
      </c>
      <c r="D39" s="986">
        <f ca="1">SUMIF(Codifica_CE!$D$1242:$U$2481,$A39,Codifica_CE!$T$1242:$T$2481)</f>
        <v>0</v>
      </c>
      <c r="E39" s="987">
        <f t="shared" si="0"/>
        <v>0</v>
      </c>
      <c r="F39" s="37" t="str">
        <f>Info!$B$2</f>
        <v>323</v>
      </c>
      <c r="G39" s="477"/>
      <c r="H39" s="759">
        <f>+Cons_Ter!H39+Cons_Ter_L23!H39</f>
        <v>0</v>
      </c>
      <c r="I39" s="759">
        <f>+Cons_Ter!I39+Cons_Ter_L23!I39</f>
        <v>0</v>
      </c>
      <c r="J39" s="759">
        <f>+Cons_Ter!J39+Cons_Ter_L23!J39</f>
        <v>0</v>
      </c>
      <c r="K39" s="759">
        <f>+Cons_Ter!K39+Cons_Ter_L23!K39</f>
        <v>0</v>
      </c>
      <c r="L39" s="759">
        <f>+Cons_Ter!L39+Cons_Ter_L23!L39</f>
        <v>0</v>
      </c>
      <c r="M39" s="759">
        <f>+Cons_Ter!M39+Cons_Ter_L23!M39</f>
        <v>0</v>
      </c>
      <c r="N39" s="759">
        <f>+Cons_Ter!N39+Cons_Ter_L23!N39</f>
        <v>0</v>
      </c>
      <c r="O39" s="759">
        <f>+Cons_Ter!O39+Cons_Ter_L23!O39</f>
        <v>0</v>
      </c>
      <c r="P39" s="759">
        <f>+Cons_Ter!P39+Cons_Ter_L23!P39</f>
        <v>0</v>
      </c>
      <c r="Q39" s="759">
        <f>+Cons_Ter!Q39+Cons_Ter_L23!Q39</f>
        <v>0</v>
      </c>
      <c r="R39" s="759">
        <f>+Cons_Ter!R39+Cons_Ter_L23!R39</f>
        <v>0</v>
      </c>
      <c r="S39" s="759">
        <f>+Cons_Ter!S39+Cons_Ter_L23!S39</f>
        <v>0</v>
      </c>
      <c r="T39" s="759">
        <f>+Cons_Ter!T39+Cons_Ter_L23!T39</f>
        <v>0</v>
      </c>
      <c r="U39" s="759">
        <f>+Cons_Ter!U39+Cons_Ter_L23!U39</f>
        <v>0</v>
      </c>
      <c r="V39" s="759">
        <f>+Cons_Ter!V39+Cons_Ter_L23!V39</f>
        <v>0</v>
      </c>
      <c r="W39" s="759">
        <f>+Cons_Ter!W39+Cons_Ter_L23!W39</f>
        <v>0</v>
      </c>
      <c r="X39" s="759">
        <f>+Cons_Ter!X39+Cons_Ter_L23!X39</f>
        <v>0</v>
      </c>
      <c r="Y39" s="759">
        <f>+Cons_Ter!Y39+Cons_Ter_L23!Y39</f>
        <v>0</v>
      </c>
      <c r="Z39" s="759">
        <f>+Cons_Ter!Z39+Cons_Ter_L23!Z39</f>
        <v>0</v>
      </c>
      <c r="AA39" s="759">
        <f>+Cons_Ter!AA39+Cons_Ter_L23!AA39</f>
        <v>0</v>
      </c>
      <c r="AB39" s="759">
        <f>+Cons_Ter!AB39+Cons_Ter_L23!AB39</f>
        <v>0</v>
      </c>
      <c r="AC39" s="759">
        <f>+Cons_Ter!AC39+Cons_Ter_L23!AC39</f>
        <v>0</v>
      </c>
      <c r="AD39" s="759">
        <f>+Cons_Ter!AD39+Cons_Ter_L23!AD39</f>
        <v>0</v>
      </c>
      <c r="AE39" s="759">
        <f>+Cons_Ter!AE39+Cons_Ter_L23!AE39</f>
        <v>0</v>
      </c>
      <c r="AF39" s="759">
        <f>+Cons_Ter!AF39+Cons_Ter_L23!AF39</f>
        <v>0</v>
      </c>
      <c r="AG39" s="759">
        <f>+Cons_Ter!AG39+Cons_Ter_L23!AG39</f>
        <v>0</v>
      </c>
      <c r="AH39" s="759">
        <f>+Cons_Ter!AH39+Cons_Ter_L23!AH39</f>
        <v>0</v>
      </c>
      <c r="AI39" s="759">
        <f>+Cons_Ter!AI39+Cons_Ter_L23!AI39</f>
        <v>0</v>
      </c>
      <c r="AJ39" s="759">
        <f>+Cons_Ter!AJ39+Cons_Ter_L23!AJ39</f>
        <v>0</v>
      </c>
      <c r="AK39" s="759">
        <f>+Cons_Ter!AK39+Cons_Ter_L23!AK39</f>
        <v>0</v>
      </c>
      <c r="AL39" s="759">
        <f>+Cons_Ter!AL39+Cons_Ter_L23!AL39</f>
        <v>0</v>
      </c>
      <c r="AM39" s="759">
        <f>+Cons_Ter!AM39+Cons_Ter_L23!AM39</f>
        <v>0</v>
      </c>
      <c r="AN39" s="759">
        <f>+Cons_Ter!AN39+Cons_Ter_L23!AN39</f>
        <v>0</v>
      </c>
      <c r="AO39" s="759">
        <f>+Cons_Ter!AO39+Cons_Ter_L23!AO39</f>
        <v>0</v>
      </c>
      <c r="AP39" s="759">
        <f>+Cons_Ter!AP39+Cons_Ter_L23!AP39</f>
        <v>0</v>
      </c>
      <c r="AQ39" s="759">
        <f>+Cons_Ter!AQ39+Cons_Ter_L23!AQ39</f>
        <v>0</v>
      </c>
      <c r="AR39" s="759">
        <f>+Cons_Ter!AR39+Cons_Ter_L23!AR39</f>
        <v>0</v>
      </c>
      <c r="AS39" s="759">
        <f>+Cons_Ter!AS39+Cons_Ter_L23!AS39</f>
        <v>0</v>
      </c>
      <c r="AT39" s="759">
        <f>+Cons_Ter!AT39+Cons_Ter_L23!AT39</f>
        <v>0</v>
      </c>
      <c r="AU39" s="759">
        <f>+Cons_Ter!AU39+Cons_Ter_L23!AU39</f>
        <v>0</v>
      </c>
      <c r="AV39" s="759">
        <f>+Cons_Ter!AV39+Cons_Ter_L23!AV39</f>
        <v>0</v>
      </c>
      <c r="AW39" s="759">
        <f>+Cons_Ter!AW39+Cons_Ter_L23!AW39</f>
        <v>0</v>
      </c>
    </row>
    <row r="40" spans="1:49" ht="14.25">
      <c r="A40" s="336" t="s">
        <v>463</v>
      </c>
      <c r="B40" s="35" t="s">
        <v>464</v>
      </c>
      <c r="C40" s="36" t="s">
        <v>4904</v>
      </c>
      <c r="D40" s="986">
        <f ca="1">SUMIF(Codifica_CE!$D$1242:$U$2481,$A40,Codifica_CE!$T$1242:$T$2481)</f>
        <v>0</v>
      </c>
      <c r="E40" s="987">
        <f t="shared" si="0"/>
        <v>0</v>
      </c>
      <c r="F40" s="37" t="str">
        <f>Info!$B$2</f>
        <v>323</v>
      </c>
      <c r="G40" s="477"/>
      <c r="H40" s="759">
        <f>+Cons_Ter!H40+Cons_Ter_L23!H40</f>
        <v>0</v>
      </c>
      <c r="I40" s="759">
        <f>+Cons_Ter!I40+Cons_Ter_L23!I40</f>
        <v>0</v>
      </c>
      <c r="J40" s="759">
        <f>+Cons_Ter!J40+Cons_Ter_L23!J40</f>
        <v>0</v>
      </c>
      <c r="K40" s="759">
        <f>+Cons_Ter!K40+Cons_Ter_L23!K40</f>
        <v>0</v>
      </c>
      <c r="L40" s="759">
        <f>+Cons_Ter!L40+Cons_Ter_L23!L40</f>
        <v>0</v>
      </c>
      <c r="M40" s="759">
        <f>+Cons_Ter!M40+Cons_Ter_L23!M40</f>
        <v>0</v>
      </c>
      <c r="N40" s="759">
        <f>+Cons_Ter!N40+Cons_Ter_L23!N40</f>
        <v>0</v>
      </c>
      <c r="O40" s="759">
        <f>+Cons_Ter!O40+Cons_Ter_L23!O40</f>
        <v>0</v>
      </c>
      <c r="P40" s="759">
        <f>+Cons_Ter!P40+Cons_Ter_L23!P40</f>
        <v>0</v>
      </c>
      <c r="Q40" s="759">
        <f>+Cons_Ter!Q40+Cons_Ter_L23!Q40</f>
        <v>0</v>
      </c>
      <c r="R40" s="759">
        <f>+Cons_Ter!R40+Cons_Ter_L23!R40</f>
        <v>0</v>
      </c>
      <c r="S40" s="759">
        <f>+Cons_Ter!S40+Cons_Ter_L23!S40</f>
        <v>0</v>
      </c>
      <c r="T40" s="759">
        <f>+Cons_Ter!T40+Cons_Ter_L23!T40</f>
        <v>0</v>
      </c>
      <c r="U40" s="759">
        <f>+Cons_Ter!U40+Cons_Ter_L23!U40</f>
        <v>0</v>
      </c>
      <c r="V40" s="759">
        <f>+Cons_Ter!V40+Cons_Ter_L23!V40</f>
        <v>0</v>
      </c>
      <c r="W40" s="759">
        <f>+Cons_Ter!W40+Cons_Ter_L23!W40</f>
        <v>0</v>
      </c>
      <c r="X40" s="759">
        <f>+Cons_Ter!X40+Cons_Ter_L23!X40</f>
        <v>0</v>
      </c>
      <c r="Y40" s="759">
        <f>+Cons_Ter!Y40+Cons_Ter_L23!Y40</f>
        <v>0</v>
      </c>
      <c r="Z40" s="759">
        <f>+Cons_Ter!Z40+Cons_Ter_L23!Z40</f>
        <v>0</v>
      </c>
      <c r="AA40" s="759">
        <f>+Cons_Ter!AA40+Cons_Ter_L23!AA40</f>
        <v>0</v>
      </c>
      <c r="AB40" s="759">
        <f>+Cons_Ter!AB40+Cons_Ter_L23!AB40</f>
        <v>0</v>
      </c>
      <c r="AC40" s="759">
        <f>+Cons_Ter!AC40+Cons_Ter_L23!AC40</f>
        <v>0</v>
      </c>
      <c r="AD40" s="759">
        <f>+Cons_Ter!AD40+Cons_Ter_L23!AD40</f>
        <v>0</v>
      </c>
      <c r="AE40" s="759">
        <f>+Cons_Ter!AE40+Cons_Ter_L23!AE40</f>
        <v>0</v>
      </c>
      <c r="AF40" s="759">
        <f>+Cons_Ter!AF40+Cons_Ter_L23!AF40</f>
        <v>0</v>
      </c>
      <c r="AG40" s="759">
        <f>+Cons_Ter!AG40+Cons_Ter_L23!AG40</f>
        <v>0</v>
      </c>
      <c r="AH40" s="759">
        <f>+Cons_Ter!AH40+Cons_Ter_L23!AH40</f>
        <v>0</v>
      </c>
      <c r="AI40" s="759">
        <f>+Cons_Ter!AI40+Cons_Ter_L23!AI40</f>
        <v>0</v>
      </c>
      <c r="AJ40" s="759">
        <f>+Cons_Ter!AJ40+Cons_Ter_L23!AJ40</f>
        <v>0</v>
      </c>
      <c r="AK40" s="759">
        <f>+Cons_Ter!AK40+Cons_Ter_L23!AK40</f>
        <v>0</v>
      </c>
      <c r="AL40" s="759">
        <f>+Cons_Ter!AL40+Cons_Ter_L23!AL40</f>
        <v>0</v>
      </c>
      <c r="AM40" s="759">
        <f>+Cons_Ter!AM40+Cons_Ter_L23!AM40</f>
        <v>0</v>
      </c>
      <c r="AN40" s="759">
        <f>+Cons_Ter!AN40+Cons_Ter_L23!AN40</f>
        <v>0</v>
      </c>
      <c r="AO40" s="759">
        <f>+Cons_Ter!AO40+Cons_Ter_L23!AO40</f>
        <v>0</v>
      </c>
      <c r="AP40" s="759">
        <f>+Cons_Ter!AP40+Cons_Ter_L23!AP40</f>
        <v>0</v>
      </c>
      <c r="AQ40" s="759">
        <f>+Cons_Ter!AQ40+Cons_Ter_L23!AQ40</f>
        <v>0</v>
      </c>
      <c r="AR40" s="759">
        <f>+Cons_Ter!AR40+Cons_Ter_L23!AR40</f>
        <v>0</v>
      </c>
      <c r="AS40" s="759">
        <f>+Cons_Ter!AS40+Cons_Ter_L23!AS40</f>
        <v>0</v>
      </c>
      <c r="AT40" s="759">
        <f>+Cons_Ter!AT40+Cons_Ter_L23!AT40</f>
        <v>0</v>
      </c>
      <c r="AU40" s="759">
        <f>+Cons_Ter!AU40+Cons_Ter_L23!AU40</f>
        <v>0</v>
      </c>
      <c r="AV40" s="759">
        <f>+Cons_Ter!AV40+Cons_Ter_L23!AV40</f>
        <v>0</v>
      </c>
      <c r="AW40" s="759">
        <f>+Cons_Ter!AW40+Cons_Ter_L23!AW40</f>
        <v>0</v>
      </c>
    </row>
    <row r="41" spans="1:49" ht="14.25">
      <c r="A41" s="336" t="s">
        <v>465</v>
      </c>
      <c r="B41" s="35" t="s">
        <v>466</v>
      </c>
      <c r="C41" s="36" t="s">
        <v>4904</v>
      </c>
      <c r="D41" s="986">
        <f ca="1">SUMIF(Codifica_CE!$D$1242:$U$2481,$A41,Codifica_CE!$T$1242:$T$2481)</f>
        <v>0</v>
      </c>
      <c r="E41" s="987">
        <f t="shared" si="0"/>
        <v>0</v>
      </c>
      <c r="F41" s="37" t="str">
        <f>Info!$B$2</f>
        <v>323</v>
      </c>
      <c r="G41" s="477"/>
      <c r="H41" s="759">
        <f>+Cons_Ter!H41+Cons_Ter_L23!H41</f>
        <v>0</v>
      </c>
      <c r="I41" s="759">
        <f>+Cons_Ter!I41+Cons_Ter_L23!I41</f>
        <v>0</v>
      </c>
      <c r="J41" s="759">
        <f>+Cons_Ter!J41+Cons_Ter_L23!J41</f>
        <v>0</v>
      </c>
      <c r="K41" s="759">
        <f>+Cons_Ter!K41+Cons_Ter_L23!K41</f>
        <v>0</v>
      </c>
      <c r="L41" s="759">
        <f>+Cons_Ter!L41+Cons_Ter_L23!L41</f>
        <v>0</v>
      </c>
      <c r="M41" s="759">
        <f>+Cons_Ter!M41+Cons_Ter_L23!M41</f>
        <v>0</v>
      </c>
      <c r="N41" s="759">
        <f>+Cons_Ter!N41+Cons_Ter_L23!N41</f>
        <v>0</v>
      </c>
      <c r="O41" s="759">
        <f>+Cons_Ter!O41+Cons_Ter_L23!O41</f>
        <v>0</v>
      </c>
      <c r="P41" s="759">
        <f>+Cons_Ter!P41+Cons_Ter_L23!P41</f>
        <v>0</v>
      </c>
      <c r="Q41" s="759">
        <f>+Cons_Ter!Q41+Cons_Ter_L23!Q41</f>
        <v>0</v>
      </c>
      <c r="R41" s="759">
        <f>+Cons_Ter!R41+Cons_Ter_L23!R41</f>
        <v>0</v>
      </c>
      <c r="S41" s="759">
        <f>+Cons_Ter!S41+Cons_Ter_L23!S41</f>
        <v>0</v>
      </c>
      <c r="T41" s="759">
        <f>+Cons_Ter!T41+Cons_Ter_L23!T41</f>
        <v>0</v>
      </c>
      <c r="U41" s="759">
        <f>+Cons_Ter!U41+Cons_Ter_L23!U41</f>
        <v>0</v>
      </c>
      <c r="V41" s="759">
        <f>+Cons_Ter!V41+Cons_Ter_L23!V41</f>
        <v>0</v>
      </c>
      <c r="W41" s="759">
        <f>+Cons_Ter!W41+Cons_Ter_L23!W41</f>
        <v>0</v>
      </c>
      <c r="X41" s="759">
        <f>+Cons_Ter!X41+Cons_Ter_L23!X41</f>
        <v>0</v>
      </c>
      <c r="Y41" s="759">
        <f>+Cons_Ter!Y41+Cons_Ter_L23!Y41</f>
        <v>0</v>
      </c>
      <c r="Z41" s="759">
        <f>+Cons_Ter!Z41+Cons_Ter_L23!Z41</f>
        <v>0</v>
      </c>
      <c r="AA41" s="759">
        <f>+Cons_Ter!AA41+Cons_Ter_L23!AA41</f>
        <v>0</v>
      </c>
      <c r="AB41" s="759">
        <f>+Cons_Ter!AB41+Cons_Ter_L23!AB41</f>
        <v>0</v>
      </c>
      <c r="AC41" s="759">
        <f>+Cons_Ter!AC41+Cons_Ter_L23!AC41</f>
        <v>0</v>
      </c>
      <c r="AD41" s="759">
        <f>+Cons_Ter!AD41+Cons_Ter_L23!AD41</f>
        <v>0</v>
      </c>
      <c r="AE41" s="759">
        <f>+Cons_Ter!AE41+Cons_Ter_L23!AE41</f>
        <v>0</v>
      </c>
      <c r="AF41" s="759">
        <f>+Cons_Ter!AF41+Cons_Ter_L23!AF41</f>
        <v>0</v>
      </c>
      <c r="AG41" s="759">
        <f>+Cons_Ter!AG41+Cons_Ter_L23!AG41</f>
        <v>0</v>
      </c>
      <c r="AH41" s="759">
        <f>+Cons_Ter!AH41+Cons_Ter_L23!AH41</f>
        <v>0</v>
      </c>
      <c r="AI41" s="759">
        <f>+Cons_Ter!AI41+Cons_Ter_L23!AI41</f>
        <v>0</v>
      </c>
      <c r="AJ41" s="759">
        <f>+Cons_Ter!AJ41+Cons_Ter_L23!AJ41</f>
        <v>0</v>
      </c>
      <c r="AK41" s="759">
        <f>+Cons_Ter!AK41+Cons_Ter_L23!AK41</f>
        <v>0</v>
      </c>
      <c r="AL41" s="759">
        <f>+Cons_Ter!AL41+Cons_Ter_L23!AL41</f>
        <v>0</v>
      </c>
      <c r="AM41" s="759">
        <f>+Cons_Ter!AM41+Cons_Ter_L23!AM41</f>
        <v>0</v>
      </c>
      <c r="AN41" s="759">
        <f>+Cons_Ter!AN41+Cons_Ter_L23!AN41</f>
        <v>0</v>
      </c>
      <c r="AO41" s="759">
        <f>+Cons_Ter!AO41+Cons_Ter_L23!AO41</f>
        <v>0</v>
      </c>
      <c r="AP41" s="759">
        <f>+Cons_Ter!AP41+Cons_Ter_L23!AP41</f>
        <v>0</v>
      </c>
      <c r="AQ41" s="759">
        <f>+Cons_Ter!AQ41+Cons_Ter_L23!AQ41</f>
        <v>0</v>
      </c>
      <c r="AR41" s="759">
        <f>+Cons_Ter!AR41+Cons_Ter_L23!AR41</f>
        <v>0</v>
      </c>
      <c r="AS41" s="759">
        <f>+Cons_Ter!AS41+Cons_Ter_L23!AS41</f>
        <v>0</v>
      </c>
      <c r="AT41" s="759">
        <f>+Cons_Ter!AT41+Cons_Ter_L23!AT41</f>
        <v>0</v>
      </c>
      <c r="AU41" s="759">
        <f>+Cons_Ter!AU41+Cons_Ter_L23!AU41</f>
        <v>0</v>
      </c>
      <c r="AV41" s="759">
        <f>+Cons_Ter!AV41+Cons_Ter_L23!AV41</f>
        <v>0</v>
      </c>
      <c r="AW41" s="759">
        <f>+Cons_Ter!AW41+Cons_Ter_L23!AW41</f>
        <v>0</v>
      </c>
    </row>
    <row r="42" spans="1:49" ht="25.5">
      <c r="A42" s="336" t="s">
        <v>494</v>
      </c>
      <c r="B42" s="35" t="s">
        <v>496</v>
      </c>
      <c r="C42" s="36" t="s">
        <v>4904</v>
      </c>
      <c r="D42" s="986">
        <f ca="1">SUMIF(Codifica_CE!$D$1242:$U$2481,$A42,Codifica_CE!$T$1242:$T$2481)</f>
        <v>0</v>
      </c>
      <c r="E42" s="987">
        <f t="shared" si="0"/>
        <v>0</v>
      </c>
      <c r="F42" s="37" t="str">
        <f>Info!$B$2</f>
        <v>323</v>
      </c>
      <c r="G42" s="477"/>
      <c r="H42" s="759">
        <f>+Cons_Ter!H42+Cons_Ter_L23!H42</f>
        <v>0</v>
      </c>
      <c r="I42" s="759">
        <f>+Cons_Ter!I42+Cons_Ter_L23!I42</f>
        <v>0</v>
      </c>
      <c r="J42" s="759">
        <f>+Cons_Ter!J42+Cons_Ter_L23!J42</f>
        <v>0</v>
      </c>
      <c r="K42" s="759">
        <f>+Cons_Ter!K42+Cons_Ter_L23!K42</f>
        <v>0</v>
      </c>
      <c r="L42" s="759">
        <f>+Cons_Ter!L42+Cons_Ter_L23!L42</f>
        <v>0</v>
      </c>
      <c r="M42" s="759">
        <f>+Cons_Ter!M42+Cons_Ter_L23!M42</f>
        <v>0</v>
      </c>
      <c r="N42" s="759">
        <f>+Cons_Ter!N42+Cons_Ter_L23!N42</f>
        <v>0</v>
      </c>
      <c r="O42" s="759">
        <f>+Cons_Ter!O42+Cons_Ter_L23!O42</f>
        <v>0</v>
      </c>
      <c r="P42" s="759">
        <f>+Cons_Ter!P42+Cons_Ter_L23!P42</f>
        <v>0</v>
      </c>
      <c r="Q42" s="759">
        <f>+Cons_Ter!Q42+Cons_Ter_L23!Q42</f>
        <v>0</v>
      </c>
      <c r="R42" s="759">
        <f>+Cons_Ter!R42+Cons_Ter_L23!R42</f>
        <v>0</v>
      </c>
      <c r="S42" s="759">
        <f>+Cons_Ter!S42+Cons_Ter_L23!S42</f>
        <v>0</v>
      </c>
      <c r="T42" s="759">
        <f>+Cons_Ter!T42+Cons_Ter_L23!T42</f>
        <v>0</v>
      </c>
      <c r="U42" s="759">
        <f>+Cons_Ter!U42+Cons_Ter_L23!U42</f>
        <v>0</v>
      </c>
      <c r="V42" s="759">
        <f>+Cons_Ter!V42+Cons_Ter_L23!V42</f>
        <v>0</v>
      </c>
      <c r="W42" s="759">
        <f>+Cons_Ter!W42+Cons_Ter_L23!W42</f>
        <v>0</v>
      </c>
      <c r="X42" s="759">
        <f>+Cons_Ter!X42+Cons_Ter_L23!X42</f>
        <v>0</v>
      </c>
      <c r="Y42" s="759">
        <f>+Cons_Ter!Y42+Cons_Ter_L23!Y42</f>
        <v>0</v>
      </c>
      <c r="Z42" s="759">
        <f>+Cons_Ter!Z42+Cons_Ter_L23!Z42</f>
        <v>0</v>
      </c>
      <c r="AA42" s="759">
        <f>+Cons_Ter!AA42+Cons_Ter_L23!AA42</f>
        <v>0</v>
      </c>
      <c r="AB42" s="759">
        <f>+Cons_Ter!AB42+Cons_Ter_L23!AB42</f>
        <v>0</v>
      </c>
      <c r="AC42" s="759">
        <f>+Cons_Ter!AC42+Cons_Ter_L23!AC42</f>
        <v>0</v>
      </c>
      <c r="AD42" s="759">
        <f>+Cons_Ter!AD42+Cons_Ter_L23!AD42</f>
        <v>0</v>
      </c>
      <c r="AE42" s="759">
        <f>+Cons_Ter!AE42+Cons_Ter_L23!AE42</f>
        <v>0</v>
      </c>
      <c r="AF42" s="759">
        <f>+Cons_Ter!AF42+Cons_Ter_L23!AF42</f>
        <v>0</v>
      </c>
      <c r="AG42" s="759">
        <f>+Cons_Ter!AG42+Cons_Ter_L23!AG42</f>
        <v>0</v>
      </c>
      <c r="AH42" s="759">
        <f>+Cons_Ter!AH42+Cons_Ter_L23!AH42</f>
        <v>0</v>
      </c>
      <c r="AI42" s="759">
        <f>+Cons_Ter!AI42+Cons_Ter_L23!AI42</f>
        <v>0</v>
      </c>
      <c r="AJ42" s="759">
        <f>+Cons_Ter!AJ42+Cons_Ter_L23!AJ42</f>
        <v>0</v>
      </c>
      <c r="AK42" s="759">
        <f>+Cons_Ter!AK42+Cons_Ter_L23!AK42</f>
        <v>0</v>
      </c>
      <c r="AL42" s="759">
        <f>+Cons_Ter!AL42+Cons_Ter_L23!AL42</f>
        <v>0</v>
      </c>
      <c r="AM42" s="759">
        <f>+Cons_Ter!AM42+Cons_Ter_L23!AM42</f>
        <v>0</v>
      </c>
      <c r="AN42" s="759">
        <f>+Cons_Ter!AN42+Cons_Ter_L23!AN42</f>
        <v>0</v>
      </c>
      <c r="AO42" s="759">
        <f>+Cons_Ter!AO42+Cons_Ter_L23!AO42</f>
        <v>0</v>
      </c>
      <c r="AP42" s="759">
        <f>+Cons_Ter!AP42+Cons_Ter_L23!AP42</f>
        <v>0</v>
      </c>
      <c r="AQ42" s="759">
        <f>+Cons_Ter!AQ42+Cons_Ter_L23!AQ42</f>
        <v>0</v>
      </c>
      <c r="AR42" s="759">
        <f>+Cons_Ter!AR42+Cons_Ter_L23!AR42</f>
        <v>0</v>
      </c>
      <c r="AS42" s="759">
        <f>+Cons_Ter!AS42+Cons_Ter_L23!AS42</f>
        <v>0</v>
      </c>
      <c r="AT42" s="759">
        <f>+Cons_Ter!AT42+Cons_Ter_L23!AT42</f>
        <v>0</v>
      </c>
      <c r="AU42" s="759">
        <f>+Cons_Ter!AU42+Cons_Ter_L23!AU42</f>
        <v>0</v>
      </c>
      <c r="AV42" s="759">
        <f>+Cons_Ter!AV42+Cons_Ter_L23!AV42</f>
        <v>0</v>
      </c>
      <c r="AW42" s="759">
        <f>+Cons_Ter!AW42+Cons_Ter_L23!AW42</f>
        <v>0</v>
      </c>
    </row>
    <row r="43" spans="1:49" ht="25.5">
      <c r="A43" s="336" t="s">
        <v>500</v>
      </c>
      <c r="B43" s="35" t="s">
        <v>502</v>
      </c>
      <c r="C43" s="36" t="s">
        <v>4904</v>
      </c>
      <c r="D43" s="986">
        <f ca="1">SUMIF(Codifica_CE!$D$1242:$U$2481,$A43,Codifica_CE!$T$1242:$T$2481)</f>
        <v>0</v>
      </c>
      <c r="E43" s="987">
        <f t="shared" si="0"/>
        <v>0</v>
      </c>
      <c r="F43" s="37" t="str">
        <f>Info!$B$2</f>
        <v>323</v>
      </c>
      <c r="G43" s="477"/>
      <c r="H43" s="759">
        <f>+Cons_Ter!H43+Cons_Ter_L23!H43</f>
        <v>0</v>
      </c>
      <c r="I43" s="759">
        <f>+Cons_Ter!I43+Cons_Ter_L23!I43</f>
        <v>0</v>
      </c>
      <c r="J43" s="759">
        <f>+Cons_Ter!J43+Cons_Ter_L23!J43</f>
        <v>0</v>
      </c>
      <c r="K43" s="759">
        <f>+Cons_Ter!K43+Cons_Ter_L23!K43</f>
        <v>0</v>
      </c>
      <c r="L43" s="759">
        <f>+Cons_Ter!L43+Cons_Ter_L23!L43</f>
        <v>0</v>
      </c>
      <c r="M43" s="759">
        <f>+Cons_Ter!M43+Cons_Ter_L23!M43</f>
        <v>0</v>
      </c>
      <c r="N43" s="759">
        <f>+Cons_Ter!N43+Cons_Ter_L23!N43</f>
        <v>0</v>
      </c>
      <c r="O43" s="759">
        <f>+Cons_Ter!O43+Cons_Ter_L23!O43</f>
        <v>0</v>
      </c>
      <c r="P43" s="759">
        <f>+Cons_Ter!P43+Cons_Ter_L23!P43</f>
        <v>0</v>
      </c>
      <c r="Q43" s="759">
        <f>+Cons_Ter!Q43+Cons_Ter_L23!Q43</f>
        <v>0</v>
      </c>
      <c r="R43" s="759">
        <f>+Cons_Ter!R43+Cons_Ter_L23!R43</f>
        <v>0</v>
      </c>
      <c r="S43" s="759">
        <f>+Cons_Ter!S43+Cons_Ter_L23!S43</f>
        <v>0</v>
      </c>
      <c r="T43" s="759">
        <f>+Cons_Ter!T43+Cons_Ter_L23!T43</f>
        <v>0</v>
      </c>
      <c r="U43" s="759">
        <f>+Cons_Ter!U43+Cons_Ter_L23!U43</f>
        <v>0</v>
      </c>
      <c r="V43" s="759">
        <f>+Cons_Ter!V43+Cons_Ter_L23!V43</f>
        <v>0</v>
      </c>
      <c r="W43" s="759">
        <f>+Cons_Ter!W43+Cons_Ter_L23!W43</f>
        <v>0</v>
      </c>
      <c r="X43" s="759">
        <f>+Cons_Ter!X43+Cons_Ter_L23!X43</f>
        <v>0</v>
      </c>
      <c r="Y43" s="759">
        <f>+Cons_Ter!Y43+Cons_Ter_L23!Y43</f>
        <v>0</v>
      </c>
      <c r="Z43" s="759">
        <f>+Cons_Ter!Z43+Cons_Ter_L23!Z43</f>
        <v>0</v>
      </c>
      <c r="AA43" s="759">
        <f>+Cons_Ter!AA43+Cons_Ter_L23!AA43</f>
        <v>0</v>
      </c>
      <c r="AB43" s="759">
        <f>+Cons_Ter!AB43+Cons_Ter_L23!AB43</f>
        <v>0</v>
      </c>
      <c r="AC43" s="759">
        <f>+Cons_Ter!AC43+Cons_Ter_L23!AC43</f>
        <v>0</v>
      </c>
      <c r="AD43" s="759">
        <f>+Cons_Ter!AD43+Cons_Ter_L23!AD43</f>
        <v>0</v>
      </c>
      <c r="AE43" s="759">
        <f>+Cons_Ter!AE43+Cons_Ter_L23!AE43</f>
        <v>0</v>
      </c>
      <c r="AF43" s="759">
        <f>+Cons_Ter!AF43+Cons_Ter_L23!AF43</f>
        <v>0</v>
      </c>
      <c r="AG43" s="759">
        <f>+Cons_Ter!AG43+Cons_Ter_L23!AG43</f>
        <v>0</v>
      </c>
      <c r="AH43" s="759">
        <f>+Cons_Ter!AH43+Cons_Ter_L23!AH43</f>
        <v>0</v>
      </c>
      <c r="AI43" s="759">
        <f>+Cons_Ter!AI43+Cons_Ter_L23!AI43</f>
        <v>0</v>
      </c>
      <c r="AJ43" s="759">
        <f>+Cons_Ter!AJ43+Cons_Ter_L23!AJ43</f>
        <v>0</v>
      </c>
      <c r="AK43" s="759">
        <f>+Cons_Ter!AK43+Cons_Ter_L23!AK43</f>
        <v>0</v>
      </c>
      <c r="AL43" s="759">
        <f>+Cons_Ter!AL43+Cons_Ter_L23!AL43</f>
        <v>0</v>
      </c>
      <c r="AM43" s="759">
        <f>+Cons_Ter!AM43+Cons_Ter_L23!AM43</f>
        <v>0</v>
      </c>
      <c r="AN43" s="759">
        <f>+Cons_Ter!AN43+Cons_Ter_L23!AN43</f>
        <v>0</v>
      </c>
      <c r="AO43" s="759">
        <f>+Cons_Ter!AO43+Cons_Ter_L23!AO43</f>
        <v>0</v>
      </c>
      <c r="AP43" s="759">
        <f>+Cons_Ter!AP43+Cons_Ter_L23!AP43</f>
        <v>0</v>
      </c>
      <c r="AQ43" s="759">
        <f>+Cons_Ter!AQ43+Cons_Ter_L23!AQ43</f>
        <v>0</v>
      </c>
      <c r="AR43" s="759">
        <f>+Cons_Ter!AR43+Cons_Ter_L23!AR43</f>
        <v>0</v>
      </c>
      <c r="AS43" s="759">
        <f>+Cons_Ter!AS43+Cons_Ter_L23!AS43</f>
        <v>0</v>
      </c>
      <c r="AT43" s="759">
        <f>+Cons_Ter!AT43+Cons_Ter_L23!AT43</f>
        <v>0</v>
      </c>
      <c r="AU43" s="759">
        <f>+Cons_Ter!AU43+Cons_Ter_L23!AU43</f>
        <v>0</v>
      </c>
      <c r="AV43" s="759">
        <f>+Cons_Ter!AV43+Cons_Ter_L23!AV43</f>
        <v>0</v>
      </c>
      <c r="AW43" s="759">
        <f>+Cons_Ter!AW43+Cons_Ter_L23!AW43</f>
        <v>0</v>
      </c>
    </row>
    <row r="44" spans="1:49" ht="25.5">
      <c r="A44" s="336" t="s">
        <v>521</v>
      </c>
      <c r="B44" s="35" t="s">
        <v>522</v>
      </c>
      <c r="C44" s="36" t="s">
        <v>4904</v>
      </c>
      <c r="D44" s="986">
        <f ca="1">SUMIF(Codifica_CE!$D$1242:$U$2481,$A44,Codifica_CE!$T$1242:$T$2481)</f>
        <v>0</v>
      </c>
      <c r="E44" s="987">
        <f t="shared" si="0"/>
        <v>0</v>
      </c>
      <c r="F44" s="37" t="str">
        <f>Info!$B$2</f>
        <v>323</v>
      </c>
      <c r="G44" s="477"/>
      <c r="H44" s="759">
        <f>+Cons_Ter!H44+Cons_Ter_L23!H44</f>
        <v>0</v>
      </c>
      <c r="I44" s="759">
        <f>+Cons_Ter!I44+Cons_Ter_L23!I44</f>
        <v>0</v>
      </c>
      <c r="J44" s="759">
        <f>+Cons_Ter!J44+Cons_Ter_L23!J44</f>
        <v>0</v>
      </c>
      <c r="K44" s="759">
        <f>+Cons_Ter!K44+Cons_Ter_L23!K44</f>
        <v>0</v>
      </c>
      <c r="L44" s="759">
        <f>+Cons_Ter!L44+Cons_Ter_L23!L44</f>
        <v>0</v>
      </c>
      <c r="M44" s="759">
        <f>+Cons_Ter!M44+Cons_Ter_L23!M44</f>
        <v>0</v>
      </c>
      <c r="N44" s="759">
        <f>+Cons_Ter!N44+Cons_Ter_L23!N44</f>
        <v>0</v>
      </c>
      <c r="O44" s="759">
        <f>+Cons_Ter!O44+Cons_Ter_L23!O44</f>
        <v>0</v>
      </c>
      <c r="P44" s="759">
        <f>+Cons_Ter!P44+Cons_Ter_L23!P44</f>
        <v>0</v>
      </c>
      <c r="Q44" s="759">
        <f>+Cons_Ter!Q44+Cons_Ter_L23!Q44</f>
        <v>0</v>
      </c>
      <c r="R44" s="759">
        <f>+Cons_Ter!R44+Cons_Ter_L23!R44</f>
        <v>0</v>
      </c>
      <c r="S44" s="759">
        <f>+Cons_Ter!S44+Cons_Ter_L23!S44</f>
        <v>0</v>
      </c>
      <c r="T44" s="759">
        <f>+Cons_Ter!T44+Cons_Ter_L23!T44</f>
        <v>0</v>
      </c>
      <c r="U44" s="759">
        <f>+Cons_Ter!U44+Cons_Ter_L23!U44</f>
        <v>0</v>
      </c>
      <c r="V44" s="759">
        <f>+Cons_Ter!V44+Cons_Ter_L23!V44</f>
        <v>0</v>
      </c>
      <c r="W44" s="759">
        <f>+Cons_Ter!W44+Cons_Ter_L23!W44</f>
        <v>0</v>
      </c>
      <c r="X44" s="759">
        <f>+Cons_Ter!X44+Cons_Ter_L23!X44</f>
        <v>0</v>
      </c>
      <c r="Y44" s="759">
        <f>+Cons_Ter!Y44+Cons_Ter_L23!Y44</f>
        <v>0</v>
      </c>
      <c r="Z44" s="759">
        <f>+Cons_Ter!Z44+Cons_Ter_L23!Z44</f>
        <v>0</v>
      </c>
      <c r="AA44" s="759">
        <f>+Cons_Ter!AA44+Cons_Ter_L23!AA44</f>
        <v>0</v>
      </c>
      <c r="AB44" s="759">
        <f>+Cons_Ter!AB44+Cons_Ter_L23!AB44</f>
        <v>0</v>
      </c>
      <c r="AC44" s="759">
        <f>+Cons_Ter!AC44+Cons_Ter_L23!AC44</f>
        <v>0</v>
      </c>
      <c r="AD44" s="759">
        <f>+Cons_Ter!AD44+Cons_Ter_L23!AD44</f>
        <v>0</v>
      </c>
      <c r="AE44" s="759">
        <f>+Cons_Ter!AE44+Cons_Ter_L23!AE44</f>
        <v>0</v>
      </c>
      <c r="AF44" s="759">
        <f>+Cons_Ter!AF44+Cons_Ter_L23!AF44</f>
        <v>0</v>
      </c>
      <c r="AG44" s="759">
        <f>+Cons_Ter!AG44+Cons_Ter_L23!AG44</f>
        <v>0</v>
      </c>
      <c r="AH44" s="759">
        <f>+Cons_Ter!AH44+Cons_Ter_L23!AH44</f>
        <v>0</v>
      </c>
      <c r="AI44" s="759">
        <f>+Cons_Ter!AI44+Cons_Ter_L23!AI44</f>
        <v>0</v>
      </c>
      <c r="AJ44" s="759">
        <f>+Cons_Ter!AJ44+Cons_Ter_L23!AJ44</f>
        <v>0</v>
      </c>
      <c r="AK44" s="759">
        <f>+Cons_Ter!AK44+Cons_Ter_L23!AK44</f>
        <v>0</v>
      </c>
      <c r="AL44" s="759">
        <f>+Cons_Ter!AL44+Cons_Ter_L23!AL44</f>
        <v>0</v>
      </c>
      <c r="AM44" s="759">
        <f>+Cons_Ter!AM44+Cons_Ter_L23!AM44</f>
        <v>0</v>
      </c>
      <c r="AN44" s="759">
        <f>+Cons_Ter!AN44+Cons_Ter_L23!AN44</f>
        <v>0</v>
      </c>
      <c r="AO44" s="759">
        <f>+Cons_Ter!AO44+Cons_Ter_L23!AO44</f>
        <v>0</v>
      </c>
      <c r="AP44" s="759">
        <f>+Cons_Ter!AP44+Cons_Ter_L23!AP44</f>
        <v>0</v>
      </c>
      <c r="AQ44" s="759">
        <f>+Cons_Ter!AQ44+Cons_Ter_L23!AQ44</f>
        <v>0</v>
      </c>
      <c r="AR44" s="759">
        <f>+Cons_Ter!AR44+Cons_Ter_L23!AR44</f>
        <v>0</v>
      </c>
      <c r="AS44" s="759">
        <f>+Cons_Ter!AS44+Cons_Ter_L23!AS44</f>
        <v>0</v>
      </c>
      <c r="AT44" s="759">
        <f>+Cons_Ter!AT44+Cons_Ter_L23!AT44</f>
        <v>0</v>
      </c>
      <c r="AU44" s="759">
        <f>+Cons_Ter!AU44+Cons_Ter_L23!AU44</f>
        <v>0</v>
      </c>
      <c r="AV44" s="759">
        <f>+Cons_Ter!AV44+Cons_Ter_L23!AV44</f>
        <v>0</v>
      </c>
      <c r="AW44" s="759">
        <f>+Cons_Ter!AW44+Cons_Ter_L23!AW44</f>
        <v>0</v>
      </c>
    </row>
    <row r="45" spans="1:49" ht="25.5">
      <c r="A45" s="336" t="s">
        <v>525</v>
      </c>
      <c r="B45" s="35" t="s">
        <v>526</v>
      </c>
      <c r="C45" s="36" t="s">
        <v>4904</v>
      </c>
      <c r="D45" s="986">
        <f ca="1">SUMIF(Codifica_CE!$D$1242:$U$2481,$A45,Codifica_CE!$T$1242:$T$2481)</f>
        <v>0</v>
      </c>
      <c r="E45" s="987">
        <f t="shared" si="0"/>
        <v>0</v>
      </c>
      <c r="F45" s="37" t="str">
        <f>Info!$B$2</f>
        <v>323</v>
      </c>
      <c r="G45" s="477"/>
      <c r="H45" s="759">
        <f>+Cons_Ter!H45+Cons_Ter_L23!H45</f>
        <v>0</v>
      </c>
      <c r="I45" s="759">
        <f>+Cons_Ter!I45+Cons_Ter_L23!I45</f>
        <v>0</v>
      </c>
      <c r="J45" s="759">
        <f>+Cons_Ter!J45+Cons_Ter_L23!J45</f>
        <v>0</v>
      </c>
      <c r="K45" s="759">
        <f>+Cons_Ter!K45+Cons_Ter_L23!K45</f>
        <v>0</v>
      </c>
      <c r="L45" s="759">
        <f>+Cons_Ter!L45+Cons_Ter_L23!L45</f>
        <v>0</v>
      </c>
      <c r="M45" s="759">
        <f>+Cons_Ter!M45+Cons_Ter_L23!M45</f>
        <v>0</v>
      </c>
      <c r="N45" s="759">
        <f>+Cons_Ter!N45+Cons_Ter_L23!N45</f>
        <v>0</v>
      </c>
      <c r="O45" s="759">
        <f>+Cons_Ter!O45+Cons_Ter_L23!O45</f>
        <v>0</v>
      </c>
      <c r="P45" s="759">
        <f>+Cons_Ter!P45+Cons_Ter_L23!P45</f>
        <v>0</v>
      </c>
      <c r="Q45" s="759">
        <f>+Cons_Ter!Q45+Cons_Ter_L23!Q45</f>
        <v>0</v>
      </c>
      <c r="R45" s="759">
        <f>+Cons_Ter!R45+Cons_Ter_L23!R45</f>
        <v>0</v>
      </c>
      <c r="S45" s="759">
        <f>+Cons_Ter!S45+Cons_Ter_L23!S45</f>
        <v>0</v>
      </c>
      <c r="T45" s="759">
        <f>+Cons_Ter!T45+Cons_Ter_L23!T45</f>
        <v>0</v>
      </c>
      <c r="U45" s="759">
        <f>+Cons_Ter!U45+Cons_Ter_L23!U45</f>
        <v>0</v>
      </c>
      <c r="V45" s="759">
        <f>+Cons_Ter!V45+Cons_Ter_L23!V45</f>
        <v>0</v>
      </c>
      <c r="W45" s="759">
        <f>+Cons_Ter!W45+Cons_Ter_L23!W45</f>
        <v>0</v>
      </c>
      <c r="X45" s="759">
        <f>+Cons_Ter!X45+Cons_Ter_L23!X45</f>
        <v>0</v>
      </c>
      <c r="Y45" s="759">
        <f>+Cons_Ter!Y45+Cons_Ter_L23!Y45</f>
        <v>0</v>
      </c>
      <c r="Z45" s="759">
        <f>+Cons_Ter!Z45+Cons_Ter_L23!Z45</f>
        <v>0</v>
      </c>
      <c r="AA45" s="759">
        <f>+Cons_Ter!AA45+Cons_Ter_L23!AA45</f>
        <v>0</v>
      </c>
      <c r="AB45" s="759">
        <f>+Cons_Ter!AB45+Cons_Ter_L23!AB45</f>
        <v>0</v>
      </c>
      <c r="AC45" s="759">
        <f>+Cons_Ter!AC45+Cons_Ter_L23!AC45</f>
        <v>0</v>
      </c>
      <c r="AD45" s="759">
        <f>+Cons_Ter!AD45+Cons_Ter_L23!AD45</f>
        <v>0</v>
      </c>
      <c r="AE45" s="759">
        <f>+Cons_Ter!AE45+Cons_Ter_L23!AE45</f>
        <v>0</v>
      </c>
      <c r="AF45" s="759">
        <f>+Cons_Ter!AF45+Cons_Ter_L23!AF45</f>
        <v>0</v>
      </c>
      <c r="AG45" s="759">
        <f>+Cons_Ter!AG45+Cons_Ter_L23!AG45</f>
        <v>0</v>
      </c>
      <c r="AH45" s="759">
        <f>+Cons_Ter!AH45+Cons_Ter_L23!AH45</f>
        <v>0</v>
      </c>
      <c r="AI45" s="759">
        <f>+Cons_Ter!AI45+Cons_Ter_L23!AI45</f>
        <v>0</v>
      </c>
      <c r="AJ45" s="759">
        <f>+Cons_Ter!AJ45+Cons_Ter_L23!AJ45</f>
        <v>0</v>
      </c>
      <c r="AK45" s="759">
        <f>+Cons_Ter!AK45+Cons_Ter_L23!AK45</f>
        <v>0</v>
      </c>
      <c r="AL45" s="759">
        <f>+Cons_Ter!AL45+Cons_Ter_L23!AL45</f>
        <v>0</v>
      </c>
      <c r="AM45" s="759">
        <f>+Cons_Ter!AM45+Cons_Ter_L23!AM45</f>
        <v>0</v>
      </c>
      <c r="AN45" s="759">
        <f>+Cons_Ter!AN45+Cons_Ter_L23!AN45</f>
        <v>0</v>
      </c>
      <c r="AO45" s="759">
        <f>+Cons_Ter!AO45+Cons_Ter_L23!AO45</f>
        <v>0</v>
      </c>
      <c r="AP45" s="759">
        <f>+Cons_Ter!AP45+Cons_Ter_L23!AP45</f>
        <v>0</v>
      </c>
      <c r="AQ45" s="759">
        <f>+Cons_Ter!AQ45+Cons_Ter_L23!AQ45</f>
        <v>0</v>
      </c>
      <c r="AR45" s="759">
        <f>+Cons_Ter!AR45+Cons_Ter_L23!AR45</f>
        <v>0</v>
      </c>
      <c r="AS45" s="759">
        <f>+Cons_Ter!AS45+Cons_Ter_L23!AS45</f>
        <v>0</v>
      </c>
      <c r="AT45" s="759">
        <f>+Cons_Ter!AT45+Cons_Ter_L23!AT45</f>
        <v>0</v>
      </c>
      <c r="AU45" s="759">
        <f>+Cons_Ter!AU45+Cons_Ter_L23!AU45</f>
        <v>0</v>
      </c>
      <c r="AV45" s="759">
        <f>+Cons_Ter!AV45+Cons_Ter_L23!AV45</f>
        <v>0</v>
      </c>
      <c r="AW45" s="759">
        <f>+Cons_Ter!AW45+Cons_Ter_L23!AW45</f>
        <v>0</v>
      </c>
    </row>
    <row r="46" spans="1:49" ht="14.25">
      <c r="A46" s="478" t="s">
        <v>576</v>
      </c>
      <c r="B46" s="479" t="s">
        <v>578</v>
      </c>
      <c r="C46" s="480" t="s">
        <v>4904</v>
      </c>
      <c r="D46" s="986">
        <f ca="1">SUMIF(Codifica_CE!$D$1242:$U$2481,$A46,Codifica_CE!$T$1242:$T$2481)</f>
        <v>0</v>
      </c>
      <c r="E46" s="987">
        <f t="shared" si="0"/>
        <v>0</v>
      </c>
      <c r="F46" s="37" t="str">
        <f>Info!$B$2</f>
        <v>323</v>
      </c>
      <c r="G46" s="727"/>
      <c r="H46" s="759">
        <f>+Cons_Ter!H46+Cons_Ter_L23!H46</f>
        <v>0</v>
      </c>
      <c r="I46" s="759">
        <f>+Cons_Ter!I46+Cons_Ter_L23!I46</f>
        <v>0</v>
      </c>
      <c r="J46" s="759">
        <f>+Cons_Ter!J46+Cons_Ter_L23!J46</f>
        <v>0</v>
      </c>
      <c r="K46" s="759">
        <f>+Cons_Ter!K46+Cons_Ter_L23!K46</f>
        <v>0</v>
      </c>
      <c r="L46" s="759">
        <f>+Cons_Ter!L46+Cons_Ter_L23!L46</f>
        <v>0</v>
      </c>
      <c r="M46" s="759">
        <f>+Cons_Ter!M46+Cons_Ter_L23!M46</f>
        <v>0</v>
      </c>
      <c r="N46" s="759">
        <f>+Cons_Ter!N46+Cons_Ter_L23!N46</f>
        <v>0</v>
      </c>
      <c r="O46" s="759">
        <f>+Cons_Ter!O46+Cons_Ter_L23!O46</f>
        <v>0</v>
      </c>
      <c r="P46" s="759">
        <f>+Cons_Ter!P46+Cons_Ter_L23!P46</f>
        <v>0</v>
      </c>
      <c r="Q46" s="759">
        <f>+Cons_Ter!Q46+Cons_Ter_L23!Q46</f>
        <v>0</v>
      </c>
      <c r="R46" s="759">
        <f>+Cons_Ter!R46+Cons_Ter_L23!R46</f>
        <v>0</v>
      </c>
      <c r="S46" s="759">
        <f>+Cons_Ter!S46+Cons_Ter_L23!S46</f>
        <v>0</v>
      </c>
      <c r="T46" s="759">
        <f>+Cons_Ter!T46+Cons_Ter_L23!T46</f>
        <v>0</v>
      </c>
      <c r="U46" s="759">
        <f>+Cons_Ter!U46+Cons_Ter_L23!U46</f>
        <v>0</v>
      </c>
      <c r="V46" s="759">
        <f>+Cons_Ter!V46+Cons_Ter_L23!V46</f>
        <v>0</v>
      </c>
      <c r="W46" s="759">
        <f>+Cons_Ter!W46+Cons_Ter_L23!W46</f>
        <v>0</v>
      </c>
      <c r="X46" s="759">
        <f>+Cons_Ter!X46+Cons_Ter_L23!X46</f>
        <v>0</v>
      </c>
      <c r="Y46" s="759">
        <f>+Cons_Ter!Y46+Cons_Ter_L23!Y46</f>
        <v>0</v>
      </c>
      <c r="Z46" s="759">
        <f>+Cons_Ter!Z46+Cons_Ter_L23!Z46</f>
        <v>0</v>
      </c>
      <c r="AA46" s="759">
        <f>+Cons_Ter!AA46+Cons_Ter_L23!AA46</f>
        <v>0</v>
      </c>
      <c r="AB46" s="759">
        <f>+Cons_Ter!AB46+Cons_Ter_L23!AB46</f>
        <v>0</v>
      </c>
      <c r="AC46" s="759">
        <f>+Cons_Ter!AC46+Cons_Ter_L23!AC46</f>
        <v>0</v>
      </c>
      <c r="AD46" s="759">
        <f>+Cons_Ter!AD46+Cons_Ter_L23!AD46</f>
        <v>0</v>
      </c>
      <c r="AE46" s="759">
        <f>+Cons_Ter!AE46+Cons_Ter_L23!AE46</f>
        <v>0</v>
      </c>
      <c r="AF46" s="759">
        <f>+Cons_Ter!AF46+Cons_Ter_L23!AF46</f>
        <v>0</v>
      </c>
      <c r="AG46" s="759">
        <f>+Cons_Ter!AG46+Cons_Ter_L23!AG46</f>
        <v>0</v>
      </c>
      <c r="AH46" s="759">
        <f>+Cons_Ter!AH46+Cons_Ter_L23!AH46</f>
        <v>0</v>
      </c>
      <c r="AI46" s="759">
        <f>+Cons_Ter!AI46+Cons_Ter_L23!AI46</f>
        <v>0</v>
      </c>
      <c r="AJ46" s="759">
        <f>+Cons_Ter!AJ46+Cons_Ter_L23!AJ46</f>
        <v>0</v>
      </c>
      <c r="AK46" s="759">
        <f>+Cons_Ter!AK46+Cons_Ter_L23!AK46</f>
        <v>0</v>
      </c>
      <c r="AL46" s="759">
        <f>+Cons_Ter!AL46+Cons_Ter_L23!AL46</f>
        <v>0</v>
      </c>
      <c r="AM46" s="759">
        <f>+Cons_Ter!AM46+Cons_Ter_L23!AM46</f>
        <v>0</v>
      </c>
      <c r="AN46" s="759">
        <f>+Cons_Ter!AN46+Cons_Ter_L23!AN46</f>
        <v>0</v>
      </c>
      <c r="AO46" s="759">
        <f>+Cons_Ter!AO46+Cons_Ter_L23!AO46</f>
        <v>0</v>
      </c>
      <c r="AP46" s="759">
        <f>+Cons_Ter!AP46+Cons_Ter_L23!AP46</f>
        <v>0</v>
      </c>
      <c r="AQ46" s="759">
        <f>+Cons_Ter!AQ46+Cons_Ter_L23!AQ46</f>
        <v>0</v>
      </c>
      <c r="AR46" s="759">
        <f>+Cons_Ter!AR46+Cons_Ter_L23!AR46</f>
        <v>0</v>
      </c>
      <c r="AS46" s="759">
        <f>+Cons_Ter!AS46+Cons_Ter_L23!AS46</f>
        <v>0</v>
      </c>
      <c r="AT46" s="759">
        <f>+Cons_Ter!AT46+Cons_Ter_L23!AT46</f>
        <v>0</v>
      </c>
      <c r="AU46" s="759">
        <f>+Cons_Ter!AU46+Cons_Ter_L23!AU46</f>
        <v>0</v>
      </c>
      <c r="AV46" s="759">
        <f>+Cons_Ter!AV46+Cons_Ter_L23!AV46</f>
        <v>0</v>
      </c>
      <c r="AW46" s="759">
        <f>+Cons_Ter!AW46+Cons_Ter_L23!AW46</f>
        <v>0</v>
      </c>
    </row>
    <row r="47" spans="1:49" ht="25.5">
      <c r="A47" s="478" t="s">
        <v>581</v>
      </c>
      <c r="B47" s="479" t="s">
        <v>582</v>
      </c>
      <c r="C47" s="480" t="s">
        <v>4904</v>
      </c>
      <c r="D47" s="986">
        <f ca="1">SUMIF(Codifica_CE!$D$1242:$U$2481,$A47,Codifica_CE!$T$1242:$T$2481)</f>
        <v>0</v>
      </c>
      <c r="E47" s="987">
        <f t="shared" si="0"/>
        <v>0</v>
      </c>
      <c r="F47" s="37" t="str">
        <f>Info!$B$2</f>
        <v>323</v>
      </c>
      <c r="G47" s="727"/>
      <c r="H47" s="759">
        <f>+Cons_Ter!H47+Cons_Ter_L23!H47</f>
        <v>0</v>
      </c>
      <c r="I47" s="759">
        <f>+Cons_Ter!I47+Cons_Ter_L23!I47</f>
        <v>0</v>
      </c>
      <c r="J47" s="759">
        <f>+Cons_Ter!J47+Cons_Ter_L23!J47</f>
        <v>0</v>
      </c>
      <c r="K47" s="759">
        <f>+Cons_Ter!K47+Cons_Ter_L23!K47</f>
        <v>0</v>
      </c>
      <c r="L47" s="759">
        <f>+Cons_Ter!L47+Cons_Ter_L23!L47</f>
        <v>0</v>
      </c>
      <c r="M47" s="759">
        <f>+Cons_Ter!M47+Cons_Ter_L23!M47</f>
        <v>0</v>
      </c>
      <c r="N47" s="759">
        <f>+Cons_Ter!N47+Cons_Ter_L23!N47</f>
        <v>0</v>
      </c>
      <c r="O47" s="759">
        <f>+Cons_Ter!O47+Cons_Ter_L23!O47</f>
        <v>0</v>
      </c>
      <c r="P47" s="759">
        <f>+Cons_Ter!P47+Cons_Ter_L23!P47</f>
        <v>0</v>
      </c>
      <c r="Q47" s="759">
        <f>+Cons_Ter!Q47+Cons_Ter_L23!Q47</f>
        <v>0</v>
      </c>
      <c r="R47" s="759">
        <f>+Cons_Ter!R47+Cons_Ter_L23!R47</f>
        <v>0</v>
      </c>
      <c r="S47" s="759">
        <f>+Cons_Ter!S47+Cons_Ter_L23!S47</f>
        <v>0</v>
      </c>
      <c r="T47" s="759">
        <f>+Cons_Ter!T47+Cons_Ter_L23!T47</f>
        <v>0</v>
      </c>
      <c r="U47" s="759">
        <f>+Cons_Ter!U47+Cons_Ter_L23!U47</f>
        <v>0</v>
      </c>
      <c r="V47" s="759">
        <f>+Cons_Ter!V47+Cons_Ter_L23!V47</f>
        <v>0</v>
      </c>
      <c r="W47" s="759">
        <f>+Cons_Ter!W47+Cons_Ter_L23!W47</f>
        <v>0</v>
      </c>
      <c r="X47" s="759">
        <f>+Cons_Ter!X47+Cons_Ter_L23!X47</f>
        <v>0</v>
      </c>
      <c r="Y47" s="759">
        <f>+Cons_Ter!Y47+Cons_Ter_L23!Y47</f>
        <v>0</v>
      </c>
      <c r="Z47" s="759">
        <f>+Cons_Ter!Z47+Cons_Ter_L23!Z47</f>
        <v>0</v>
      </c>
      <c r="AA47" s="759">
        <f>+Cons_Ter!AA47+Cons_Ter_L23!AA47</f>
        <v>0</v>
      </c>
      <c r="AB47" s="759">
        <f>+Cons_Ter!AB47+Cons_Ter_L23!AB47</f>
        <v>0</v>
      </c>
      <c r="AC47" s="759">
        <f>+Cons_Ter!AC47+Cons_Ter_L23!AC47</f>
        <v>0</v>
      </c>
      <c r="AD47" s="759">
        <f>+Cons_Ter!AD47+Cons_Ter_L23!AD47</f>
        <v>0</v>
      </c>
      <c r="AE47" s="759">
        <f>+Cons_Ter!AE47+Cons_Ter_L23!AE47</f>
        <v>0</v>
      </c>
      <c r="AF47" s="759">
        <f>+Cons_Ter!AF47+Cons_Ter_L23!AF47</f>
        <v>0</v>
      </c>
      <c r="AG47" s="759">
        <f>+Cons_Ter!AG47+Cons_Ter_L23!AG47</f>
        <v>0</v>
      </c>
      <c r="AH47" s="759">
        <f>+Cons_Ter!AH47+Cons_Ter_L23!AH47</f>
        <v>0</v>
      </c>
      <c r="AI47" s="759">
        <f>+Cons_Ter!AI47+Cons_Ter_L23!AI47</f>
        <v>0</v>
      </c>
      <c r="AJ47" s="759">
        <f>+Cons_Ter!AJ47+Cons_Ter_L23!AJ47</f>
        <v>0</v>
      </c>
      <c r="AK47" s="759">
        <f>+Cons_Ter!AK47+Cons_Ter_L23!AK47</f>
        <v>0</v>
      </c>
      <c r="AL47" s="759">
        <f>+Cons_Ter!AL47+Cons_Ter_L23!AL47</f>
        <v>0</v>
      </c>
      <c r="AM47" s="759">
        <f>+Cons_Ter!AM47+Cons_Ter_L23!AM47</f>
        <v>0</v>
      </c>
      <c r="AN47" s="759">
        <f>+Cons_Ter!AN47+Cons_Ter_L23!AN47</f>
        <v>0</v>
      </c>
      <c r="AO47" s="759">
        <f>+Cons_Ter!AO47+Cons_Ter_L23!AO47</f>
        <v>0</v>
      </c>
      <c r="AP47" s="759">
        <f>+Cons_Ter!AP47+Cons_Ter_L23!AP47</f>
        <v>0</v>
      </c>
      <c r="AQ47" s="759">
        <f>+Cons_Ter!AQ47+Cons_Ter_L23!AQ47</f>
        <v>0</v>
      </c>
      <c r="AR47" s="759">
        <f>+Cons_Ter!AR47+Cons_Ter_L23!AR47</f>
        <v>0</v>
      </c>
      <c r="AS47" s="759">
        <f>+Cons_Ter!AS47+Cons_Ter_L23!AS47</f>
        <v>0</v>
      </c>
      <c r="AT47" s="759">
        <f>+Cons_Ter!AT47+Cons_Ter_L23!AT47</f>
        <v>0</v>
      </c>
      <c r="AU47" s="759">
        <f>+Cons_Ter!AU47+Cons_Ter_L23!AU47</f>
        <v>0</v>
      </c>
      <c r="AV47" s="759">
        <f>+Cons_Ter!AV47+Cons_Ter_L23!AV47</f>
        <v>0</v>
      </c>
      <c r="AW47" s="759">
        <f>+Cons_Ter!AW47+Cons_Ter_L23!AW47</f>
        <v>0</v>
      </c>
    </row>
    <row r="48" spans="1:49" ht="14.25">
      <c r="A48" s="478" t="s">
        <v>596</v>
      </c>
      <c r="B48" s="479" t="s">
        <v>597</v>
      </c>
      <c r="C48" s="480" t="s">
        <v>4904</v>
      </c>
      <c r="D48" s="986">
        <f ca="1">SUMIF(Codifica_CE!$D$1242:$U$2481,$A48,Codifica_CE!$T$1242:$T$2481)</f>
        <v>0</v>
      </c>
      <c r="E48" s="987">
        <f t="shared" si="0"/>
        <v>0</v>
      </c>
      <c r="F48" s="37" t="str">
        <f>Info!$B$2</f>
        <v>323</v>
      </c>
      <c r="G48" s="727"/>
      <c r="H48" s="759">
        <f>+Cons_Ter!H48+Cons_Ter_L23!H48</f>
        <v>0</v>
      </c>
      <c r="I48" s="759">
        <f>+Cons_Ter!I48+Cons_Ter_L23!I48</f>
        <v>0</v>
      </c>
      <c r="J48" s="759">
        <f>+Cons_Ter!J48+Cons_Ter_L23!J48</f>
        <v>0</v>
      </c>
      <c r="K48" s="759">
        <f>+Cons_Ter!K48+Cons_Ter_L23!K48</f>
        <v>0</v>
      </c>
      <c r="L48" s="759">
        <f>+Cons_Ter!L48+Cons_Ter_L23!L48</f>
        <v>0</v>
      </c>
      <c r="M48" s="759">
        <f>+Cons_Ter!M48+Cons_Ter_L23!M48</f>
        <v>0</v>
      </c>
      <c r="N48" s="759">
        <f>+Cons_Ter!N48+Cons_Ter_L23!N48</f>
        <v>0</v>
      </c>
      <c r="O48" s="759">
        <f>+Cons_Ter!O48+Cons_Ter_L23!O48</f>
        <v>0</v>
      </c>
      <c r="P48" s="759">
        <f>+Cons_Ter!P48+Cons_Ter_L23!P48</f>
        <v>0</v>
      </c>
      <c r="Q48" s="759">
        <f>+Cons_Ter!Q48+Cons_Ter_L23!Q48</f>
        <v>0</v>
      </c>
      <c r="R48" s="759">
        <f>+Cons_Ter!R48+Cons_Ter_L23!R48</f>
        <v>0</v>
      </c>
      <c r="S48" s="759">
        <f>+Cons_Ter!S48+Cons_Ter_L23!S48</f>
        <v>0</v>
      </c>
      <c r="T48" s="759">
        <f>+Cons_Ter!T48+Cons_Ter_L23!T48</f>
        <v>0</v>
      </c>
      <c r="U48" s="759">
        <f>+Cons_Ter!U48+Cons_Ter_L23!U48</f>
        <v>0</v>
      </c>
      <c r="V48" s="759">
        <f>+Cons_Ter!V48+Cons_Ter_L23!V48</f>
        <v>0</v>
      </c>
      <c r="W48" s="759">
        <f>+Cons_Ter!W48+Cons_Ter_L23!W48</f>
        <v>0</v>
      </c>
      <c r="X48" s="759">
        <f>+Cons_Ter!X48+Cons_Ter_L23!X48</f>
        <v>0</v>
      </c>
      <c r="Y48" s="759">
        <f>+Cons_Ter!Y48+Cons_Ter_L23!Y48</f>
        <v>0</v>
      </c>
      <c r="Z48" s="759">
        <f>+Cons_Ter!Z48+Cons_Ter_L23!Z48</f>
        <v>0</v>
      </c>
      <c r="AA48" s="759">
        <f>+Cons_Ter!AA48+Cons_Ter_L23!AA48</f>
        <v>0</v>
      </c>
      <c r="AB48" s="759">
        <f>+Cons_Ter!AB48+Cons_Ter_L23!AB48</f>
        <v>0</v>
      </c>
      <c r="AC48" s="759">
        <f>+Cons_Ter!AC48+Cons_Ter_L23!AC48</f>
        <v>0</v>
      </c>
      <c r="AD48" s="759">
        <f>+Cons_Ter!AD48+Cons_Ter_L23!AD48</f>
        <v>0</v>
      </c>
      <c r="AE48" s="759">
        <f>+Cons_Ter!AE48+Cons_Ter_L23!AE48</f>
        <v>0</v>
      </c>
      <c r="AF48" s="759">
        <f>+Cons_Ter!AF48+Cons_Ter_L23!AF48</f>
        <v>0</v>
      </c>
      <c r="AG48" s="759">
        <f>+Cons_Ter!AG48+Cons_Ter_L23!AG48</f>
        <v>0</v>
      </c>
      <c r="AH48" s="759">
        <f>+Cons_Ter!AH48+Cons_Ter_L23!AH48</f>
        <v>0</v>
      </c>
      <c r="AI48" s="759">
        <f>+Cons_Ter!AI48+Cons_Ter_L23!AI48</f>
        <v>0</v>
      </c>
      <c r="AJ48" s="759">
        <f>+Cons_Ter!AJ48+Cons_Ter_L23!AJ48</f>
        <v>0</v>
      </c>
      <c r="AK48" s="759">
        <f>+Cons_Ter!AK48+Cons_Ter_L23!AK48</f>
        <v>0</v>
      </c>
      <c r="AL48" s="759">
        <f>+Cons_Ter!AL48+Cons_Ter_L23!AL48</f>
        <v>0</v>
      </c>
      <c r="AM48" s="759">
        <f>+Cons_Ter!AM48+Cons_Ter_L23!AM48</f>
        <v>0</v>
      </c>
      <c r="AN48" s="759">
        <f>+Cons_Ter!AN48+Cons_Ter_L23!AN48</f>
        <v>0</v>
      </c>
      <c r="AO48" s="759">
        <f>+Cons_Ter!AO48+Cons_Ter_L23!AO48</f>
        <v>0</v>
      </c>
      <c r="AP48" s="759">
        <f>+Cons_Ter!AP48+Cons_Ter_L23!AP48</f>
        <v>0</v>
      </c>
      <c r="AQ48" s="759">
        <f>+Cons_Ter!AQ48+Cons_Ter_L23!AQ48</f>
        <v>0</v>
      </c>
      <c r="AR48" s="759">
        <f>+Cons_Ter!AR48+Cons_Ter_L23!AR48</f>
        <v>0</v>
      </c>
      <c r="AS48" s="759">
        <f>+Cons_Ter!AS48+Cons_Ter_L23!AS48</f>
        <v>0</v>
      </c>
      <c r="AT48" s="759">
        <f>+Cons_Ter!AT48+Cons_Ter_L23!AT48</f>
        <v>0</v>
      </c>
      <c r="AU48" s="759">
        <f>+Cons_Ter!AU48+Cons_Ter_L23!AU48</f>
        <v>0</v>
      </c>
      <c r="AV48" s="759">
        <f>+Cons_Ter!AV48+Cons_Ter_L23!AV48</f>
        <v>0</v>
      </c>
      <c r="AW48" s="759">
        <f>+Cons_Ter!AW48+Cons_Ter_L23!AW48</f>
        <v>0</v>
      </c>
    </row>
    <row r="49" spans="1:49" ht="15.75" customHeight="1">
      <c r="A49" s="335"/>
      <c r="B49" s="32" t="s">
        <v>4929</v>
      </c>
      <c r="C49" s="32"/>
      <c r="D49" s="988"/>
      <c r="E49" s="989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86">
        <f ca="1">SUMIF(Codifica_CE!$D$1242:$U$2481,$A50,Codifica_CE!$T$1242:$T$2481)</f>
        <v>0</v>
      </c>
      <c r="E50" s="987">
        <f t="shared" ref="E50:E55" si="1">SUM(H50:AW50)</f>
        <v>0</v>
      </c>
      <c r="F50" s="37" t="str">
        <f>Info!$B$2</f>
        <v>323</v>
      </c>
      <c r="G50" s="477"/>
      <c r="H50" s="759">
        <f>+Cons_Ter!H50+Cons_Ter_L23!H50</f>
        <v>0</v>
      </c>
      <c r="I50" s="759">
        <f>+Cons_Ter!I50+Cons_Ter_L23!I50</f>
        <v>0</v>
      </c>
      <c r="J50" s="759">
        <f>+Cons_Ter!J50+Cons_Ter_L23!J50</f>
        <v>0</v>
      </c>
      <c r="K50" s="759">
        <f>+Cons_Ter!K50+Cons_Ter_L23!K50</f>
        <v>0</v>
      </c>
      <c r="L50" s="759">
        <f>+Cons_Ter!L50+Cons_Ter_L23!L50</f>
        <v>0</v>
      </c>
      <c r="M50" s="759">
        <f>+Cons_Ter!M50+Cons_Ter_L23!M50</f>
        <v>0</v>
      </c>
      <c r="N50" s="759">
        <f>+Cons_Ter!N50+Cons_Ter_L23!N50</f>
        <v>0</v>
      </c>
      <c r="O50" s="759">
        <f>+Cons_Ter!O50+Cons_Ter_L23!O50</f>
        <v>0</v>
      </c>
      <c r="P50" s="759">
        <f>+Cons_Ter!P50+Cons_Ter_L23!P50</f>
        <v>0</v>
      </c>
      <c r="Q50" s="759">
        <f>+Cons_Ter!Q50+Cons_Ter_L23!Q50</f>
        <v>0</v>
      </c>
      <c r="R50" s="759">
        <f>+Cons_Ter!R50+Cons_Ter_L23!R50</f>
        <v>0</v>
      </c>
      <c r="S50" s="759">
        <f>+Cons_Ter!S50+Cons_Ter_L23!S50</f>
        <v>0</v>
      </c>
      <c r="T50" s="759">
        <f>+Cons_Ter!T50+Cons_Ter_L23!T50</f>
        <v>0</v>
      </c>
      <c r="U50" s="759">
        <f>+Cons_Ter!U50+Cons_Ter_L23!U50</f>
        <v>0</v>
      </c>
      <c r="V50" s="759">
        <f>+Cons_Ter!V50+Cons_Ter_L23!V50</f>
        <v>0</v>
      </c>
      <c r="W50" s="759">
        <f>+Cons_Ter!W50+Cons_Ter_L23!W50</f>
        <v>0</v>
      </c>
      <c r="X50" s="759">
        <f>+Cons_Ter!X50+Cons_Ter_L23!X50</f>
        <v>0</v>
      </c>
      <c r="Y50" s="759">
        <f>+Cons_Ter!Y50+Cons_Ter_L23!Y50</f>
        <v>0</v>
      </c>
      <c r="Z50" s="759">
        <f>+Cons_Ter!Z50+Cons_Ter_L23!Z50</f>
        <v>0</v>
      </c>
      <c r="AA50" s="759">
        <f>+Cons_Ter!AA50+Cons_Ter_L23!AA50</f>
        <v>0</v>
      </c>
      <c r="AB50" s="759">
        <f>+Cons_Ter!AB50+Cons_Ter_L23!AB50</f>
        <v>0</v>
      </c>
      <c r="AC50" s="759">
        <f>+Cons_Ter!AC50+Cons_Ter_L23!AC50</f>
        <v>0</v>
      </c>
      <c r="AD50" s="759">
        <f>+Cons_Ter!AD50+Cons_Ter_L23!AD50</f>
        <v>0</v>
      </c>
      <c r="AE50" s="759">
        <f>+Cons_Ter!AE50+Cons_Ter_L23!AE50</f>
        <v>0</v>
      </c>
      <c r="AF50" s="759">
        <f>+Cons_Ter!AF50+Cons_Ter_L23!AF50</f>
        <v>0</v>
      </c>
      <c r="AG50" s="759">
        <f>+Cons_Ter!AG50+Cons_Ter_L23!AG50</f>
        <v>0</v>
      </c>
      <c r="AH50" s="759">
        <f>+Cons_Ter!AH50+Cons_Ter_L23!AH50</f>
        <v>0</v>
      </c>
      <c r="AI50" s="759">
        <f>+Cons_Ter!AI50+Cons_Ter_L23!AI50</f>
        <v>0</v>
      </c>
      <c r="AJ50" s="759">
        <f>+Cons_Ter!AJ50+Cons_Ter_L23!AJ50</f>
        <v>0</v>
      </c>
      <c r="AK50" s="759">
        <f>+Cons_Ter!AK50+Cons_Ter_L23!AK50</f>
        <v>0</v>
      </c>
      <c r="AL50" s="759">
        <f>+Cons_Ter!AL50+Cons_Ter_L23!AL50</f>
        <v>0</v>
      </c>
      <c r="AM50" s="759">
        <f>+Cons_Ter!AM50+Cons_Ter_L23!AM50</f>
        <v>0</v>
      </c>
      <c r="AN50" s="759">
        <f>+Cons_Ter!AN50+Cons_Ter_L23!AN50</f>
        <v>0</v>
      </c>
      <c r="AO50" s="759">
        <f>+Cons_Ter!AO50+Cons_Ter_L23!AO50</f>
        <v>0</v>
      </c>
      <c r="AP50" s="759">
        <f>+Cons_Ter!AP50+Cons_Ter_L23!AP50</f>
        <v>0</v>
      </c>
      <c r="AQ50" s="759">
        <f>+Cons_Ter!AQ50+Cons_Ter_L23!AQ50</f>
        <v>0</v>
      </c>
      <c r="AR50" s="759">
        <f>+Cons_Ter!AR50+Cons_Ter_L23!AR50</f>
        <v>0</v>
      </c>
      <c r="AS50" s="759">
        <f>+Cons_Ter!AS50+Cons_Ter_L23!AS50</f>
        <v>0</v>
      </c>
      <c r="AT50" s="759">
        <f>+Cons_Ter!AT50+Cons_Ter_L23!AT50</f>
        <v>0</v>
      </c>
      <c r="AU50" s="759">
        <f>+Cons_Ter!AU50+Cons_Ter_L23!AU50</f>
        <v>0</v>
      </c>
      <c r="AV50" s="759">
        <f>+Cons_Ter!AV50+Cons_Ter_L23!AV50</f>
        <v>0</v>
      </c>
      <c r="AW50" s="759">
        <f>+Cons_Ter!AW50+Cons_Ter_L23!AW50</f>
        <v>0</v>
      </c>
    </row>
    <row r="51" spans="1:49" ht="26.25" customHeight="1">
      <c r="A51" s="336" t="s">
        <v>622</v>
      </c>
      <c r="B51" s="35" t="s">
        <v>4930</v>
      </c>
      <c r="C51" s="36" t="s">
        <v>4904</v>
      </c>
      <c r="D51" s="986">
        <f ca="1">SUMIF(Codifica_CE!$D$1242:$U$2481,$A51,Codifica_CE!$T$1242:$T$2481)</f>
        <v>0</v>
      </c>
      <c r="E51" s="987">
        <f t="shared" si="1"/>
        <v>0</v>
      </c>
      <c r="F51" s="37" t="str">
        <f>Info!$B$2</f>
        <v>323</v>
      </c>
      <c r="G51" s="477"/>
      <c r="H51" s="759">
        <f>+Cons_Ter!H51+Cons_Ter_L23!H51</f>
        <v>0</v>
      </c>
      <c r="I51" s="759">
        <f>+Cons_Ter!I51+Cons_Ter_L23!I51</f>
        <v>0</v>
      </c>
      <c r="J51" s="759">
        <f>+Cons_Ter!J51+Cons_Ter_L23!J51</f>
        <v>0</v>
      </c>
      <c r="K51" s="759">
        <f>+Cons_Ter!K51+Cons_Ter_L23!K51</f>
        <v>0</v>
      </c>
      <c r="L51" s="759">
        <f>+Cons_Ter!L51+Cons_Ter_L23!L51</f>
        <v>0</v>
      </c>
      <c r="M51" s="759">
        <f>+Cons_Ter!M51+Cons_Ter_L23!M51</f>
        <v>0</v>
      </c>
      <c r="N51" s="759">
        <f>+Cons_Ter!N51+Cons_Ter_L23!N51</f>
        <v>0</v>
      </c>
      <c r="O51" s="759">
        <f>+Cons_Ter!O51+Cons_Ter_L23!O51</f>
        <v>0</v>
      </c>
      <c r="P51" s="759">
        <f>+Cons_Ter!P51+Cons_Ter_L23!P51</f>
        <v>0</v>
      </c>
      <c r="Q51" s="759">
        <f>+Cons_Ter!Q51+Cons_Ter_L23!Q51</f>
        <v>0</v>
      </c>
      <c r="R51" s="759">
        <f>+Cons_Ter!R51+Cons_Ter_L23!R51</f>
        <v>0</v>
      </c>
      <c r="S51" s="759">
        <f>+Cons_Ter!S51+Cons_Ter_L23!S51</f>
        <v>0</v>
      </c>
      <c r="T51" s="759">
        <f>+Cons_Ter!T51+Cons_Ter_L23!T51</f>
        <v>0</v>
      </c>
      <c r="U51" s="759">
        <f>+Cons_Ter!U51+Cons_Ter_L23!U51</f>
        <v>0</v>
      </c>
      <c r="V51" s="759">
        <f>+Cons_Ter!V51+Cons_Ter_L23!V51</f>
        <v>0</v>
      </c>
      <c r="W51" s="759">
        <f>+Cons_Ter!W51+Cons_Ter_L23!W51</f>
        <v>0</v>
      </c>
      <c r="X51" s="759">
        <f>+Cons_Ter!X51+Cons_Ter_L23!X51</f>
        <v>0</v>
      </c>
      <c r="Y51" s="759">
        <f>+Cons_Ter!Y51+Cons_Ter_L23!Y51</f>
        <v>0</v>
      </c>
      <c r="Z51" s="759">
        <f>+Cons_Ter!Z51+Cons_Ter_L23!Z51</f>
        <v>0</v>
      </c>
      <c r="AA51" s="759">
        <f>+Cons_Ter!AA51+Cons_Ter_L23!AA51</f>
        <v>0</v>
      </c>
      <c r="AB51" s="759">
        <f>+Cons_Ter!AB51+Cons_Ter_L23!AB51</f>
        <v>0</v>
      </c>
      <c r="AC51" s="759">
        <f>+Cons_Ter!AC51+Cons_Ter_L23!AC51</f>
        <v>0</v>
      </c>
      <c r="AD51" s="759">
        <f>+Cons_Ter!AD51+Cons_Ter_L23!AD51</f>
        <v>0</v>
      </c>
      <c r="AE51" s="759">
        <f>+Cons_Ter!AE51+Cons_Ter_L23!AE51</f>
        <v>0</v>
      </c>
      <c r="AF51" s="759">
        <f>+Cons_Ter!AF51+Cons_Ter_L23!AF51</f>
        <v>0</v>
      </c>
      <c r="AG51" s="759">
        <f>+Cons_Ter!AG51+Cons_Ter_L23!AG51</f>
        <v>0</v>
      </c>
      <c r="AH51" s="759">
        <f>+Cons_Ter!AH51+Cons_Ter_L23!AH51</f>
        <v>0</v>
      </c>
      <c r="AI51" s="759">
        <f>+Cons_Ter!AI51+Cons_Ter_L23!AI51</f>
        <v>0</v>
      </c>
      <c r="AJ51" s="759">
        <f>+Cons_Ter!AJ51+Cons_Ter_L23!AJ51</f>
        <v>0</v>
      </c>
      <c r="AK51" s="759">
        <f>+Cons_Ter!AK51+Cons_Ter_L23!AK51</f>
        <v>0</v>
      </c>
      <c r="AL51" s="759">
        <f>+Cons_Ter!AL51+Cons_Ter_L23!AL51</f>
        <v>0</v>
      </c>
      <c r="AM51" s="759">
        <f>+Cons_Ter!AM51+Cons_Ter_L23!AM51</f>
        <v>0</v>
      </c>
      <c r="AN51" s="759">
        <f>+Cons_Ter!AN51+Cons_Ter_L23!AN51</f>
        <v>0</v>
      </c>
      <c r="AO51" s="759">
        <f>+Cons_Ter!AO51+Cons_Ter_L23!AO51</f>
        <v>0</v>
      </c>
      <c r="AP51" s="759">
        <f>+Cons_Ter!AP51+Cons_Ter_L23!AP51</f>
        <v>0</v>
      </c>
      <c r="AQ51" s="759">
        <f>+Cons_Ter!AQ51+Cons_Ter_L23!AQ51</f>
        <v>0</v>
      </c>
      <c r="AR51" s="759">
        <f>+Cons_Ter!AR51+Cons_Ter_L23!AR51</f>
        <v>0</v>
      </c>
      <c r="AS51" s="759">
        <f>+Cons_Ter!AS51+Cons_Ter_L23!AS51</f>
        <v>0</v>
      </c>
      <c r="AT51" s="759">
        <f>+Cons_Ter!AT51+Cons_Ter_L23!AT51</f>
        <v>0</v>
      </c>
      <c r="AU51" s="759">
        <f>+Cons_Ter!AU51+Cons_Ter_L23!AU51</f>
        <v>0</v>
      </c>
      <c r="AV51" s="759">
        <f>+Cons_Ter!AV51+Cons_Ter_L23!AV51</f>
        <v>0</v>
      </c>
      <c r="AW51" s="759">
        <f>+Cons_Ter!AW51+Cons_Ter_L23!AW51</f>
        <v>0</v>
      </c>
    </row>
    <row r="52" spans="1:49" ht="26.25" customHeight="1">
      <c r="A52" s="336" t="s">
        <v>625</v>
      </c>
      <c r="B52" s="35" t="s">
        <v>4931</v>
      </c>
      <c r="C52" s="36" t="s">
        <v>4904</v>
      </c>
      <c r="D52" s="986">
        <f ca="1">SUMIF(Codifica_CE!$D$1242:$U$2481,$A52,Codifica_CE!$T$1242:$T$2481)</f>
        <v>0</v>
      </c>
      <c r="E52" s="987">
        <f t="shared" si="1"/>
        <v>0</v>
      </c>
      <c r="F52" s="37" t="str">
        <f>Info!$B$2</f>
        <v>323</v>
      </c>
      <c r="G52" s="477"/>
      <c r="H52" s="759">
        <f>+Cons_Ter!H52+Cons_Ter_L23!H52</f>
        <v>0</v>
      </c>
      <c r="I52" s="759">
        <f>+Cons_Ter!I52+Cons_Ter_L23!I52</f>
        <v>0</v>
      </c>
      <c r="J52" s="759">
        <f>+Cons_Ter!J52+Cons_Ter_L23!J52</f>
        <v>0</v>
      </c>
      <c r="K52" s="759">
        <f>+Cons_Ter!K52+Cons_Ter_L23!K52</f>
        <v>0</v>
      </c>
      <c r="L52" s="759">
        <f>+Cons_Ter!L52+Cons_Ter_L23!L52</f>
        <v>0</v>
      </c>
      <c r="M52" s="759">
        <f>+Cons_Ter!M52+Cons_Ter_L23!M52</f>
        <v>0</v>
      </c>
      <c r="N52" s="759">
        <f>+Cons_Ter!N52+Cons_Ter_L23!N52</f>
        <v>0</v>
      </c>
      <c r="O52" s="759">
        <f>+Cons_Ter!O52+Cons_Ter_L23!O52</f>
        <v>0</v>
      </c>
      <c r="P52" s="759">
        <f>+Cons_Ter!P52+Cons_Ter_L23!P52</f>
        <v>0</v>
      </c>
      <c r="Q52" s="759">
        <f>+Cons_Ter!Q52+Cons_Ter_L23!Q52</f>
        <v>0</v>
      </c>
      <c r="R52" s="759">
        <f>+Cons_Ter!R52+Cons_Ter_L23!R52</f>
        <v>0</v>
      </c>
      <c r="S52" s="759">
        <f>+Cons_Ter!S52+Cons_Ter_L23!S52</f>
        <v>0</v>
      </c>
      <c r="T52" s="759">
        <f>+Cons_Ter!T52+Cons_Ter_L23!T52</f>
        <v>0</v>
      </c>
      <c r="U52" s="759">
        <f>+Cons_Ter!U52+Cons_Ter_L23!U52</f>
        <v>0</v>
      </c>
      <c r="V52" s="759">
        <f>+Cons_Ter!V52+Cons_Ter_L23!V52</f>
        <v>0</v>
      </c>
      <c r="W52" s="759">
        <f>+Cons_Ter!W52+Cons_Ter_L23!W52</f>
        <v>0</v>
      </c>
      <c r="X52" s="759">
        <f>+Cons_Ter!X52+Cons_Ter_L23!X52</f>
        <v>0</v>
      </c>
      <c r="Y52" s="759">
        <f>+Cons_Ter!Y52+Cons_Ter_L23!Y52</f>
        <v>0</v>
      </c>
      <c r="Z52" s="759">
        <f>+Cons_Ter!Z52+Cons_Ter_L23!Z52</f>
        <v>0</v>
      </c>
      <c r="AA52" s="759">
        <f>+Cons_Ter!AA52+Cons_Ter_L23!AA52</f>
        <v>0</v>
      </c>
      <c r="AB52" s="759">
        <f>+Cons_Ter!AB52+Cons_Ter_L23!AB52</f>
        <v>0</v>
      </c>
      <c r="AC52" s="759">
        <f>+Cons_Ter!AC52+Cons_Ter_L23!AC52</f>
        <v>0</v>
      </c>
      <c r="AD52" s="759">
        <f>+Cons_Ter!AD52+Cons_Ter_L23!AD52</f>
        <v>0</v>
      </c>
      <c r="AE52" s="759">
        <f>+Cons_Ter!AE52+Cons_Ter_L23!AE52</f>
        <v>0</v>
      </c>
      <c r="AF52" s="759">
        <f>+Cons_Ter!AF52+Cons_Ter_L23!AF52</f>
        <v>0</v>
      </c>
      <c r="AG52" s="759">
        <f>+Cons_Ter!AG52+Cons_Ter_L23!AG52</f>
        <v>0</v>
      </c>
      <c r="AH52" s="759">
        <f>+Cons_Ter!AH52+Cons_Ter_L23!AH52</f>
        <v>0</v>
      </c>
      <c r="AI52" s="759">
        <f>+Cons_Ter!AI52+Cons_Ter_L23!AI52</f>
        <v>0</v>
      </c>
      <c r="AJ52" s="759">
        <f>+Cons_Ter!AJ52+Cons_Ter_L23!AJ52</f>
        <v>0</v>
      </c>
      <c r="AK52" s="759">
        <f>+Cons_Ter!AK52+Cons_Ter_L23!AK52</f>
        <v>0</v>
      </c>
      <c r="AL52" s="759">
        <f>+Cons_Ter!AL52+Cons_Ter_L23!AL52</f>
        <v>0</v>
      </c>
      <c r="AM52" s="759">
        <f>+Cons_Ter!AM52+Cons_Ter_L23!AM52</f>
        <v>0</v>
      </c>
      <c r="AN52" s="759">
        <f>+Cons_Ter!AN52+Cons_Ter_L23!AN52</f>
        <v>0</v>
      </c>
      <c r="AO52" s="759">
        <f>+Cons_Ter!AO52+Cons_Ter_L23!AO52</f>
        <v>0</v>
      </c>
      <c r="AP52" s="759">
        <f>+Cons_Ter!AP52+Cons_Ter_L23!AP52</f>
        <v>0</v>
      </c>
      <c r="AQ52" s="759">
        <f>+Cons_Ter!AQ52+Cons_Ter_L23!AQ52</f>
        <v>0</v>
      </c>
      <c r="AR52" s="759">
        <f>+Cons_Ter!AR52+Cons_Ter_L23!AR52</f>
        <v>0</v>
      </c>
      <c r="AS52" s="759">
        <f>+Cons_Ter!AS52+Cons_Ter_L23!AS52</f>
        <v>0</v>
      </c>
      <c r="AT52" s="759">
        <f>+Cons_Ter!AT52+Cons_Ter_L23!AT52</f>
        <v>0</v>
      </c>
      <c r="AU52" s="759">
        <f>+Cons_Ter!AU52+Cons_Ter_L23!AU52</f>
        <v>0</v>
      </c>
      <c r="AV52" s="759">
        <f>+Cons_Ter!AV52+Cons_Ter_L23!AV52</f>
        <v>0</v>
      </c>
      <c r="AW52" s="759">
        <f>+Cons_Ter!AW52+Cons_Ter_L23!AW52</f>
        <v>0</v>
      </c>
    </row>
    <row r="53" spans="1:49" ht="25.5">
      <c r="A53" s="336" t="s">
        <v>637</v>
      </c>
      <c r="B53" s="35" t="s">
        <v>638</v>
      </c>
      <c r="C53" s="36" t="s">
        <v>4904</v>
      </c>
      <c r="D53" s="986">
        <f ca="1">SUMIF(Codifica_CE!$D$1242:$U$2481,$A53,Codifica_CE!$T$1242:$T$2481)</f>
        <v>0</v>
      </c>
      <c r="E53" s="987">
        <f t="shared" si="1"/>
        <v>0</v>
      </c>
      <c r="F53" s="37" t="str">
        <f>Info!$B$2</f>
        <v>323</v>
      </c>
      <c r="G53" s="477"/>
      <c r="H53" s="759">
        <f>+Cons_Ter!H53+Cons_Ter_L23!H53</f>
        <v>0</v>
      </c>
      <c r="I53" s="759">
        <f>+Cons_Ter!I53+Cons_Ter_L23!I53</f>
        <v>0</v>
      </c>
      <c r="J53" s="759">
        <f>+Cons_Ter!J53+Cons_Ter_L23!J53</f>
        <v>0</v>
      </c>
      <c r="K53" s="759">
        <f>+Cons_Ter!K53+Cons_Ter_L23!K53</f>
        <v>0</v>
      </c>
      <c r="L53" s="759">
        <f>+Cons_Ter!L53+Cons_Ter_L23!L53</f>
        <v>0</v>
      </c>
      <c r="M53" s="759">
        <f>+Cons_Ter!M53+Cons_Ter_L23!M53</f>
        <v>0</v>
      </c>
      <c r="N53" s="759">
        <f>+Cons_Ter!N53+Cons_Ter_L23!N53</f>
        <v>0</v>
      </c>
      <c r="O53" s="759">
        <f>+Cons_Ter!O53+Cons_Ter_L23!O53</f>
        <v>0</v>
      </c>
      <c r="P53" s="759">
        <f>+Cons_Ter!P53+Cons_Ter_L23!P53</f>
        <v>0</v>
      </c>
      <c r="Q53" s="759">
        <f>+Cons_Ter!Q53+Cons_Ter_L23!Q53</f>
        <v>0</v>
      </c>
      <c r="R53" s="759">
        <f>+Cons_Ter!R53+Cons_Ter_L23!R53</f>
        <v>0</v>
      </c>
      <c r="S53" s="759">
        <f>+Cons_Ter!S53+Cons_Ter_L23!S53</f>
        <v>0</v>
      </c>
      <c r="T53" s="759">
        <f>+Cons_Ter!T53+Cons_Ter_L23!T53</f>
        <v>0</v>
      </c>
      <c r="U53" s="759">
        <f>+Cons_Ter!U53+Cons_Ter_L23!U53</f>
        <v>0</v>
      </c>
      <c r="V53" s="759">
        <f>+Cons_Ter!V53+Cons_Ter_L23!V53</f>
        <v>0</v>
      </c>
      <c r="W53" s="759">
        <f>+Cons_Ter!W53+Cons_Ter_L23!W53</f>
        <v>0</v>
      </c>
      <c r="X53" s="759">
        <f>+Cons_Ter!X53+Cons_Ter_L23!X53</f>
        <v>0</v>
      </c>
      <c r="Y53" s="759">
        <f>+Cons_Ter!Y53+Cons_Ter_L23!Y53</f>
        <v>0</v>
      </c>
      <c r="Z53" s="759">
        <f>+Cons_Ter!Z53+Cons_Ter_L23!Z53</f>
        <v>0</v>
      </c>
      <c r="AA53" s="759">
        <f>+Cons_Ter!AA53+Cons_Ter_L23!AA53</f>
        <v>0</v>
      </c>
      <c r="AB53" s="759">
        <f>+Cons_Ter!AB53+Cons_Ter_L23!AB53</f>
        <v>0</v>
      </c>
      <c r="AC53" s="759">
        <f>+Cons_Ter!AC53+Cons_Ter_L23!AC53</f>
        <v>0</v>
      </c>
      <c r="AD53" s="759">
        <f>+Cons_Ter!AD53+Cons_Ter_L23!AD53</f>
        <v>0</v>
      </c>
      <c r="AE53" s="759">
        <f>+Cons_Ter!AE53+Cons_Ter_L23!AE53</f>
        <v>0</v>
      </c>
      <c r="AF53" s="759">
        <f>+Cons_Ter!AF53+Cons_Ter_L23!AF53</f>
        <v>0</v>
      </c>
      <c r="AG53" s="759">
        <f>+Cons_Ter!AG53+Cons_Ter_L23!AG53</f>
        <v>0</v>
      </c>
      <c r="AH53" s="759">
        <f>+Cons_Ter!AH53+Cons_Ter_L23!AH53</f>
        <v>0</v>
      </c>
      <c r="AI53" s="759">
        <f>+Cons_Ter!AI53+Cons_Ter_L23!AI53</f>
        <v>0</v>
      </c>
      <c r="AJ53" s="759">
        <f>+Cons_Ter!AJ53+Cons_Ter_L23!AJ53</f>
        <v>0</v>
      </c>
      <c r="AK53" s="759">
        <f>+Cons_Ter!AK53+Cons_Ter_L23!AK53</f>
        <v>0</v>
      </c>
      <c r="AL53" s="759">
        <f>+Cons_Ter!AL53+Cons_Ter_L23!AL53</f>
        <v>0</v>
      </c>
      <c r="AM53" s="759">
        <f>+Cons_Ter!AM53+Cons_Ter_L23!AM53</f>
        <v>0</v>
      </c>
      <c r="AN53" s="759">
        <f>+Cons_Ter!AN53+Cons_Ter_L23!AN53</f>
        <v>0</v>
      </c>
      <c r="AO53" s="759">
        <f>+Cons_Ter!AO53+Cons_Ter_L23!AO53</f>
        <v>0</v>
      </c>
      <c r="AP53" s="759">
        <f>+Cons_Ter!AP53+Cons_Ter_L23!AP53</f>
        <v>0</v>
      </c>
      <c r="AQ53" s="759">
        <f>+Cons_Ter!AQ53+Cons_Ter_L23!AQ53</f>
        <v>0</v>
      </c>
      <c r="AR53" s="759">
        <f>+Cons_Ter!AR53+Cons_Ter_L23!AR53</f>
        <v>0</v>
      </c>
      <c r="AS53" s="759">
        <f>+Cons_Ter!AS53+Cons_Ter_L23!AS53</f>
        <v>0</v>
      </c>
      <c r="AT53" s="759">
        <f>+Cons_Ter!AT53+Cons_Ter_L23!AT53</f>
        <v>0</v>
      </c>
      <c r="AU53" s="759">
        <f>+Cons_Ter!AU53+Cons_Ter_L23!AU53</f>
        <v>0</v>
      </c>
      <c r="AV53" s="759">
        <f>+Cons_Ter!AV53+Cons_Ter_L23!AV53</f>
        <v>0</v>
      </c>
      <c r="AW53" s="759">
        <f>+Cons_Ter!AW53+Cons_Ter_L23!AW53</f>
        <v>0</v>
      </c>
    </row>
    <row r="54" spans="1:49" ht="25.5">
      <c r="A54" s="336" t="s">
        <v>648</v>
      </c>
      <c r="B54" s="35" t="s">
        <v>649</v>
      </c>
      <c r="C54" s="36" t="s">
        <v>4904</v>
      </c>
      <c r="D54" s="986">
        <f ca="1">SUMIF(Codifica_CE!$D$1242:$U$2481,$A54,Codifica_CE!$T$1242:$T$2481)</f>
        <v>0</v>
      </c>
      <c r="E54" s="987">
        <f t="shared" si="1"/>
        <v>0</v>
      </c>
      <c r="F54" s="37" t="str">
        <f>Info!$B$2</f>
        <v>323</v>
      </c>
      <c r="G54" s="477"/>
      <c r="H54" s="759">
        <f>+Cons_Ter!H54+Cons_Ter_L23!H54</f>
        <v>0</v>
      </c>
      <c r="I54" s="759">
        <f>+Cons_Ter!I54+Cons_Ter_L23!I54</f>
        <v>0</v>
      </c>
      <c r="J54" s="759">
        <f>+Cons_Ter!J54+Cons_Ter_L23!J54</f>
        <v>0</v>
      </c>
      <c r="K54" s="759">
        <f>+Cons_Ter!K54+Cons_Ter_L23!K54</f>
        <v>0</v>
      </c>
      <c r="L54" s="759">
        <f>+Cons_Ter!L54+Cons_Ter_L23!L54</f>
        <v>0</v>
      </c>
      <c r="M54" s="759">
        <f>+Cons_Ter!M54+Cons_Ter_L23!M54</f>
        <v>0</v>
      </c>
      <c r="N54" s="759">
        <f>+Cons_Ter!N54+Cons_Ter_L23!N54</f>
        <v>0</v>
      </c>
      <c r="O54" s="759">
        <f>+Cons_Ter!O54+Cons_Ter_L23!O54</f>
        <v>0</v>
      </c>
      <c r="P54" s="759">
        <f>+Cons_Ter!P54+Cons_Ter_L23!P54</f>
        <v>0</v>
      </c>
      <c r="Q54" s="759">
        <f>+Cons_Ter!Q54+Cons_Ter_L23!Q54</f>
        <v>0</v>
      </c>
      <c r="R54" s="759">
        <f>+Cons_Ter!R54+Cons_Ter_L23!R54</f>
        <v>0</v>
      </c>
      <c r="S54" s="759">
        <f>+Cons_Ter!S54+Cons_Ter_L23!S54</f>
        <v>0</v>
      </c>
      <c r="T54" s="759">
        <f>+Cons_Ter!T54+Cons_Ter_L23!T54</f>
        <v>0</v>
      </c>
      <c r="U54" s="759">
        <f>+Cons_Ter!U54+Cons_Ter_L23!U54</f>
        <v>0</v>
      </c>
      <c r="V54" s="759">
        <f>+Cons_Ter!V54+Cons_Ter_L23!V54</f>
        <v>0</v>
      </c>
      <c r="W54" s="759">
        <f>+Cons_Ter!W54+Cons_Ter_L23!W54</f>
        <v>0</v>
      </c>
      <c r="X54" s="759">
        <f>+Cons_Ter!X54+Cons_Ter_L23!X54</f>
        <v>0</v>
      </c>
      <c r="Y54" s="759">
        <f>+Cons_Ter!Y54+Cons_Ter_L23!Y54</f>
        <v>0</v>
      </c>
      <c r="Z54" s="759">
        <f>+Cons_Ter!Z54+Cons_Ter_L23!Z54</f>
        <v>0</v>
      </c>
      <c r="AA54" s="759">
        <f>+Cons_Ter!AA54+Cons_Ter_L23!AA54</f>
        <v>0</v>
      </c>
      <c r="AB54" s="759">
        <f>+Cons_Ter!AB54+Cons_Ter_L23!AB54</f>
        <v>0</v>
      </c>
      <c r="AC54" s="759">
        <f>+Cons_Ter!AC54+Cons_Ter_L23!AC54</f>
        <v>0</v>
      </c>
      <c r="AD54" s="759">
        <f>+Cons_Ter!AD54+Cons_Ter_L23!AD54</f>
        <v>0</v>
      </c>
      <c r="AE54" s="759">
        <f>+Cons_Ter!AE54+Cons_Ter_L23!AE54</f>
        <v>0</v>
      </c>
      <c r="AF54" s="759">
        <f>+Cons_Ter!AF54+Cons_Ter_L23!AF54</f>
        <v>0</v>
      </c>
      <c r="AG54" s="759">
        <f>+Cons_Ter!AG54+Cons_Ter_L23!AG54</f>
        <v>0</v>
      </c>
      <c r="AH54" s="759">
        <f>+Cons_Ter!AH54+Cons_Ter_L23!AH54</f>
        <v>0</v>
      </c>
      <c r="AI54" s="759">
        <f>+Cons_Ter!AI54+Cons_Ter_L23!AI54</f>
        <v>0</v>
      </c>
      <c r="AJ54" s="759">
        <f>+Cons_Ter!AJ54+Cons_Ter_L23!AJ54</f>
        <v>0</v>
      </c>
      <c r="AK54" s="759">
        <f>+Cons_Ter!AK54+Cons_Ter_L23!AK54</f>
        <v>0</v>
      </c>
      <c r="AL54" s="759">
        <f>+Cons_Ter!AL54+Cons_Ter_L23!AL54</f>
        <v>0</v>
      </c>
      <c r="AM54" s="759">
        <f>+Cons_Ter!AM54+Cons_Ter_L23!AM54</f>
        <v>0</v>
      </c>
      <c r="AN54" s="759">
        <f>+Cons_Ter!AN54+Cons_Ter_L23!AN54</f>
        <v>0</v>
      </c>
      <c r="AO54" s="759">
        <f>+Cons_Ter!AO54+Cons_Ter_L23!AO54</f>
        <v>0</v>
      </c>
      <c r="AP54" s="759">
        <f>+Cons_Ter!AP54+Cons_Ter_L23!AP54</f>
        <v>0</v>
      </c>
      <c r="AQ54" s="759">
        <f>+Cons_Ter!AQ54+Cons_Ter_L23!AQ54</f>
        <v>0</v>
      </c>
      <c r="AR54" s="759">
        <f>+Cons_Ter!AR54+Cons_Ter_L23!AR54</f>
        <v>0</v>
      </c>
      <c r="AS54" s="759">
        <f>+Cons_Ter!AS54+Cons_Ter_L23!AS54</f>
        <v>0</v>
      </c>
      <c r="AT54" s="759">
        <f>+Cons_Ter!AT54+Cons_Ter_L23!AT54</f>
        <v>0</v>
      </c>
      <c r="AU54" s="759">
        <f>+Cons_Ter!AU54+Cons_Ter_L23!AU54</f>
        <v>0</v>
      </c>
      <c r="AV54" s="759">
        <f>+Cons_Ter!AV54+Cons_Ter_L23!AV54</f>
        <v>0</v>
      </c>
      <c r="AW54" s="759">
        <f>+Cons_Ter!AW54+Cons_Ter_L23!AW54</f>
        <v>0</v>
      </c>
    </row>
    <row r="55" spans="1:49" ht="25.5">
      <c r="A55" s="336" t="s">
        <v>654</v>
      </c>
      <c r="B55" s="35" t="s">
        <v>655</v>
      </c>
      <c r="C55" s="36" t="s">
        <v>4904</v>
      </c>
      <c r="D55" s="986">
        <f ca="1">SUMIF(Codifica_CE!$D$1242:$U$2481,$A55,Codifica_CE!$T$1242:$T$2481)</f>
        <v>0</v>
      </c>
      <c r="E55" s="987">
        <f t="shared" si="1"/>
        <v>0</v>
      </c>
      <c r="F55" s="37" t="str">
        <f>Info!$B$2</f>
        <v>323</v>
      </c>
      <c r="G55" s="477"/>
      <c r="H55" s="759">
        <f>+Cons_Ter!H55+Cons_Ter_L23!H55</f>
        <v>0</v>
      </c>
      <c r="I55" s="759">
        <f>+Cons_Ter!I55+Cons_Ter_L23!I55</f>
        <v>0</v>
      </c>
      <c r="J55" s="759">
        <f>+Cons_Ter!J55+Cons_Ter_L23!J55</f>
        <v>0</v>
      </c>
      <c r="K55" s="759">
        <f>+Cons_Ter!K55+Cons_Ter_L23!K55</f>
        <v>0</v>
      </c>
      <c r="L55" s="759">
        <f>+Cons_Ter!L55+Cons_Ter_L23!L55</f>
        <v>0</v>
      </c>
      <c r="M55" s="759">
        <f>+Cons_Ter!M55+Cons_Ter_L23!M55</f>
        <v>0</v>
      </c>
      <c r="N55" s="759">
        <f>+Cons_Ter!N55+Cons_Ter_L23!N55</f>
        <v>0</v>
      </c>
      <c r="O55" s="759">
        <f>+Cons_Ter!O55+Cons_Ter_L23!O55</f>
        <v>0</v>
      </c>
      <c r="P55" s="759">
        <f>+Cons_Ter!P55+Cons_Ter_L23!P55</f>
        <v>0</v>
      </c>
      <c r="Q55" s="759">
        <f>+Cons_Ter!Q55+Cons_Ter_L23!Q55</f>
        <v>0</v>
      </c>
      <c r="R55" s="759">
        <f>+Cons_Ter!R55+Cons_Ter_L23!R55</f>
        <v>0</v>
      </c>
      <c r="S55" s="759">
        <f>+Cons_Ter!S55+Cons_Ter_L23!S55</f>
        <v>0</v>
      </c>
      <c r="T55" s="759">
        <f>+Cons_Ter!T55+Cons_Ter_L23!T55</f>
        <v>0</v>
      </c>
      <c r="U55" s="759">
        <f>+Cons_Ter!U55+Cons_Ter_L23!U55</f>
        <v>0</v>
      </c>
      <c r="V55" s="759">
        <f>+Cons_Ter!V55+Cons_Ter_L23!V55</f>
        <v>0</v>
      </c>
      <c r="W55" s="759">
        <f>+Cons_Ter!W55+Cons_Ter_L23!W55</f>
        <v>0</v>
      </c>
      <c r="X55" s="759">
        <f>+Cons_Ter!X55+Cons_Ter_L23!X55</f>
        <v>0</v>
      </c>
      <c r="Y55" s="759">
        <f>+Cons_Ter!Y55+Cons_Ter_L23!Y55</f>
        <v>0</v>
      </c>
      <c r="Z55" s="759">
        <f>+Cons_Ter!Z55+Cons_Ter_L23!Z55</f>
        <v>0</v>
      </c>
      <c r="AA55" s="759">
        <f>+Cons_Ter!AA55+Cons_Ter_L23!AA55</f>
        <v>0</v>
      </c>
      <c r="AB55" s="759">
        <f>+Cons_Ter!AB55+Cons_Ter_L23!AB55</f>
        <v>0</v>
      </c>
      <c r="AC55" s="759">
        <f>+Cons_Ter!AC55+Cons_Ter_L23!AC55</f>
        <v>0</v>
      </c>
      <c r="AD55" s="759">
        <f>+Cons_Ter!AD55+Cons_Ter_L23!AD55</f>
        <v>0</v>
      </c>
      <c r="AE55" s="759">
        <f>+Cons_Ter!AE55+Cons_Ter_L23!AE55</f>
        <v>0</v>
      </c>
      <c r="AF55" s="759">
        <f>+Cons_Ter!AF55+Cons_Ter_L23!AF55</f>
        <v>0</v>
      </c>
      <c r="AG55" s="759">
        <f>+Cons_Ter!AG55+Cons_Ter_L23!AG55</f>
        <v>0</v>
      </c>
      <c r="AH55" s="759">
        <f>+Cons_Ter!AH55+Cons_Ter_L23!AH55</f>
        <v>0</v>
      </c>
      <c r="AI55" s="759">
        <f>+Cons_Ter!AI55+Cons_Ter_L23!AI55</f>
        <v>0</v>
      </c>
      <c r="AJ55" s="759">
        <f>+Cons_Ter!AJ55+Cons_Ter_L23!AJ55</f>
        <v>0</v>
      </c>
      <c r="AK55" s="759">
        <f>+Cons_Ter!AK55+Cons_Ter_L23!AK55</f>
        <v>0</v>
      </c>
      <c r="AL55" s="759">
        <f>+Cons_Ter!AL55+Cons_Ter_L23!AL55</f>
        <v>0</v>
      </c>
      <c r="AM55" s="759">
        <f>+Cons_Ter!AM55+Cons_Ter_L23!AM55</f>
        <v>0</v>
      </c>
      <c r="AN55" s="759">
        <f>+Cons_Ter!AN55+Cons_Ter_L23!AN55</f>
        <v>0</v>
      </c>
      <c r="AO55" s="759">
        <f>+Cons_Ter!AO55+Cons_Ter_L23!AO55</f>
        <v>0</v>
      </c>
      <c r="AP55" s="759">
        <f>+Cons_Ter!AP55+Cons_Ter_L23!AP55</f>
        <v>0</v>
      </c>
      <c r="AQ55" s="759">
        <f>+Cons_Ter!AQ55+Cons_Ter_L23!AQ55</f>
        <v>0</v>
      </c>
      <c r="AR55" s="759">
        <f>+Cons_Ter!AR55+Cons_Ter_L23!AR55</f>
        <v>0</v>
      </c>
      <c r="AS55" s="759">
        <f>+Cons_Ter!AS55+Cons_Ter_L23!AS55</f>
        <v>0</v>
      </c>
      <c r="AT55" s="759">
        <f>+Cons_Ter!AT55+Cons_Ter_L23!AT55</f>
        <v>0</v>
      </c>
      <c r="AU55" s="759">
        <f>+Cons_Ter!AU55+Cons_Ter_L23!AU55</f>
        <v>0</v>
      </c>
      <c r="AV55" s="759">
        <f>+Cons_Ter!AV55+Cons_Ter_L23!AV55</f>
        <v>0</v>
      </c>
      <c r="AW55" s="759">
        <f>+Cons_Ter!AW55+Cons_Ter_L23!AW55</f>
        <v>0</v>
      </c>
    </row>
    <row r="56" spans="1:49" ht="15.75" customHeight="1">
      <c r="A56" s="335"/>
      <c r="B56" s="32" t="s">
        <v>4932</v>
      </c>
      <c r="C56" s="32"/>
      <c r="D56" s="988"/>
      <c r="E56" s="989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86">
        <f ca="1">SUMIF(Codifica_CE!$D$1242:$U$2481,$A57,Codifica_CE!$T$1242:$T$2481)</f>
        <v>0</v>
      </c>
      <c r="E57" s="987">
        <f t="shared" ref="E57:E66" si="2">SUM(H57:AW57)</f>
        <v>0</v>
      </c>
      <c r="F57" s="37" t="str">
        <f>Info!$B$2</f>
        <v>323</v>
      </c>
      <c r="G57" s="477"/>
      <c r="H57" s="759">
        <f>+Cons_Ter!H57+Cons_Ter_L23!H57</f>
        <v>0</v>
      </c>
      <c r="I57" s="759">
        <f>+Cons_Ter!I57+Cons_Ter_L23!I57</f>
        <v>0</v>
      </c>
      <c r="J57" s="759">
        <f>+Cons_Ter!J57+Cons_Ter_L23!J57</f>
        <v>0</v>
      </c>
      <c r="K57" s="759">
        <f>+Cons_Ter!K57+Cons_Ter_L23!K57</f>
        <v>0</v>
      </c>
      <c r="L57" s="759">
        <f>+Cons_Ter!L57+Cons_Ter_L23!L57</f>
        <v>0</v>
      </c>
      <c r="M57" s="759">
        <f>+Cons_Ter!M57+Cons_Ter_L23!M57</f>
        <v>0</v>
      </c>
      <c r="N57" s="759">
        <f>+Cons_Ter!N57+Cons_Ter_L23!N57</f>
        <v>0</v>
      </c>
      <c r="O57" s="759">
        <f>+Cons_Ter!O57+Cons_Ter_L23!O57</f>
        <v>0</v>
      </c>
      <c r="P57" s="759">
        <f>+Cons_Ter!P57+Cons_Ter_L23!P57</f>
        <v>0</v>
      </c>
      <c r="Q57" s="759">
        <f>+Cons_Ter!Q57+Cons_Ter_L23!Q57</f>
        <v>0</v>
      </c>
      <c r="R57" s="759">
        <f>+Cons_Ter!R57+Cons_Ter_L23!R57</f>
        <v>0</v>
      </c>
      <c r="S57" s="759">
        <f>+Cons_Ter!S57+Cons_Ter_L23!S57</f>
        <v>0</v>
      </c>
      <c r="T57" s="759">
        <f>+Cons_Ter!T57+Cons_Ter_L23!T57</f>
        <v>0</v>
      </c>
      <c r="U57" s="759">
        <f>+Cons_Ter!U57+Cons_Ter_L23!U57</f>
        <v>0</v>
      </c>
      <c r="V57" s="759">
        <f>+Cons_Ter!V57+Cons_Ter_L23!V57</f>
        <v>0</v>
      </c>
      <c r="W57" s="759">
        <f>+Cons_Ter!W57+Cons_Ter_L23!W57</f>
        <v>0</v>
      </c>
      <c r="X57" s="759">
        <f>+Cons_Ter!X57+Cons_Ter_L23!X57</f>
        <v>0</v>
      </c>
      <c r="Y57" s="759">
        <f>+Cons_Ter!Y57+Cons_Ter_L23!Y57</f>
        <v>0</v>
      </c>
      <c r="Z57" s="759">
        <f>+Cons_Ter!Z57+Cons_Ter_L23!Z57</f>
        <v>0</v>
      </c>
      <c r="AA57" s="759">
        <f>+Cons_Ter!AA57+Cons_Ter_L23!AA57</f>
        <v>0</v>
      </c>
      <c r="AB57" s="759">
        <f>+Cons_Ter!AB57+Cons_Ter_L23!AB57</f>
        <v>0</v>
      </c>
      <c r="AC57" s="759">
        <f>+Cons_Ter!AC57+Cons_Ter_L23!AC57</f>
        <v>0</v>
      </c>
      <c r="AD57" s="759">
        <f>+Cons_Ter!AD57+Cons_Ter_L23!AD57</f>
        <v>0</v>
      </c>
      <c r="AE57" s="759">
        <f>+Cons_Ter!AE57+Cons_Ter_L23!AE57</f>
        <v>0</v>
      </c>
      <c r="AF57" s="759">
        <f>+Cons_Ter!AF57+Cons_Ter_L23!AF57</f>
        <v>0</v>
      </c>
      <c r="AG57" s="759">
        <f>+Cons_Ter!AG57+Cons_Ter_L23!AG57</f>
        <v>0</v>
      </c>
      <c r="AH57" s="759">
        <f>+Cons_Ter!AH57+Cons_Ter_L23!AH57</f>
        <v>0</v>
      </c>
      <c r="AI57" s="759">
        <f>+Cons_Ter!AI57+Cons_Ter_L23!AI57</f>
        <v>0</v>
      </c>
      <c r="AJ57" s="759">
        <f>+Cons_Ter!AJ57+Cons_Ter_L23!AJ57</f>
        <v>0</v>
      </c>
      <c r="AK57" s="759">
        <f>+Cons_Ter!AK57+Cons_Ter_L23!AK57</f>
        <v>0</v>
      </c>
      <c r="AL57" s="759">
        <f>+Cons_Ter!AL57+Cons_Ter_L23!AL57</f>
        <v>0</v>
      </c>
      <c r="AM57" s="759">
        <f>+Cons_Ter!AM57+Cons_Ter_L23!AM57</f>
        <v>0</v>
      </c>
      <c r="AN57" s="759">
        <f>+Cons_Ter!AN57+Cons_Ter_L23!AN57</f>
        <v>0</v>
      </c>
      <c r="AO57" s="759">
        <f>+Cons_Ter!AO57+Cons_Ter_L23!AO57</f>
        <v>0</v>
      </c>
      <c r="AP57" s="759">
        <f>+Cons_Ter!AP57+Cons_Ter_L23!AP57</f>
        <v>0</v>
      </c>
      <c r="AQ57" s="759">
        <f>+Cons_Ter!AQ57+Cons_Ter_L23!AQ57</f>
        <v>0</v>
      </c>
      <c r="AR57" s="759">
        <f>+Cons_Ter!AR57+Cons_Ter_L23!AR57</f>
        <v>0</v>
      </c>
      <c r="AS57" s="759">
        <f>+Cons_Ter!AS57+Cons_Ter_L23!AS57</f>
        <v>0</v>
      </c>
      <c r="AT57" s="759">
        <f>+Cons_Ter!AT57+Cons_Ter_L23!AT57</f>
        <v>0</v>
      </c>
      <c r="AU57" s="759">
        <f>+Cons_Ter!AU57+Cons_Ter_L23!AU57</f>
        <v>0</v>
      </c>
      <c r="AV57" s="759">
        <f>+Cons_Ter!AV57+Cons_Ter_L23!AV57</f>
        <v>0</v>
      </c>
      <c r="AW57" s="759">
        <f>+Cons_Ter!AW57+Cons_Ter_L23!AW57</f>
        <v>0</v>
      </c>
    </row>
    <row r="58" spans="1:49" ht="25.5">
      <c r="A58" s="336" t="s">
        <v>769</v>
      </c>
      <c r="B58" s="35" t="s">
        <v>770</v>
      </c>
      <c r="C58" s="36" t="s">
        <v>4904</v>
      </c>
      <c r="D58" s="986">
        <f ca="1">SUMIF(Codifica_CE!$D$1242:$U$2481,$A58,Codifica_CE!$T$1242:$T$2481)</f>
        <v>0</v>
      </c>
      <c r="E58" s="987">
        <f t="shared" si="2"/>
        <v>0</v>
      </c>
      <c r="F58" s="37" t="str">
        <f>Info!$B$2</f>
        <v>323</v>
      </c>
      <c r="G58" s="477"/>
      <c r="H58" s="759">
        <f>+Cons_Ter!H58+Cons_Ter_L23!H58</f>
        <v>0</v>
      </c>
      <c r="I58" s="759">
        <f>+Cons_Ter!I58+Cons_Ter_L23!I58</f>
        <v>0</v>
      </c>
      <c r="J58" s="759">
        <f>+Cons_Ter!J58+Cons_Ter_L23!J58</f>
        <v>0</v>
      </c>
      <c r="K58" s="759">
        <f>+Cons_Ter!K58+Cons_Ter_L23!K58</f>
        <v>0</v>
      </c>
      <c r="L58" s="759">
        <f>+Cons_Ter!L58+Cons_Ter_L23!L58</f>
        <v>0</v>
      </c>
      <c r="M58" s="759">
        <f>+Cons_Ter!M58+Cons_Ter_L23!M58</f>
        <v>0</v>
      </c>
      <c r="N58" s="759">
        <f>+Cons_Ter!N58+Cons_Ter_L23!N58</f>
        <v>0</v>
      </c>
      <c r="O58" s="759">
        <f>+Cons_Ter!O58+Cons_Ter_L23!O58</f>
        <v>0</v>
      </c>
      <c r="P58" s="759">
        <f>+Cons_Ter!P58+Cons_Ter_L23!P58</f>
        <v>0</v>
      </c>
      <c r="Q58" s="759">
        <f>+Cons_Ter!Q58+Cons_Ter_L23!Q58</f>
        <v>0</v>
      </c>
      <c r="R58" s="759">
        <f>+Cons_Ter!R58+Cons_Ter_L23!R58</f>
        <v>0</v>
      </c>
      <c r="S58" s="759">
        <f>+Cons_Ter!S58+Cons_Ter_L23!S58</f>
        <v>0</v>
      </c>
      <c r="T58" s="759">
        <f>+Cons_Ter!T58+Cons_Ter_L23!T58</f>
        <v>0</v>
      </c>
      <c r="U58" s="759">
        <f>+Cons_Ter!U58+Cons_Ter_L23!U58</f>
        <v>0</v>
      </c>
      <c r="V58" s="759">
        <f>+Cons_Ter!V58+Cons_Ter_L23!V58</f>
        <v>0</v>
      </c>
      <c r="W58" s="759">
        <f>+Cons_Ter!W58+Cons_Ter_L23!W58</f>
        <v>0</v>
      </c>
      <c r="X58" s="759">
        <f>+Cons_Ter!X58+Cons_Ter_L23!X58</f>
        <v>0</v>
      </c>
      <c r="Y58" s="759">
        <f>+Cons_Ter!Y58+Cons_Ter_L23!Y58</f>
        <v>0</v>
      </c>
      <c r="Z58" s="759">
        <f>+Cons_Ter!Z58+Cons_Ter_L23!Z58</f>
        <v>0</v>
      </c>
      <c r="AA58" s="759">
        <f>+Cons_Ter!AA58+Cons_Ter_L23!AA58</f>
        <v>0</v>
      </c>
      <c r="AB58" s="759">
        <f>+Cons_Ter!AB58+Cons_Ter_L23!AB58</f>
        <v>0</v>
      </c>
      <c r="AC58" s="759">
        <f>+Cons_Ter!AC58+Cons_Ter_L23!AC58</f>
        <v>0</v>
      </c>
      <c r="AD58" s="759">
        <f>+Cons_Ter!AD58+Cons_Ter_L23!AD58</f>
        <v>0</v>
      </c>
      <c r="AE58" s="759">
        <f>+Cons_Ter!AE58+Cons_Ter_L23!AE58</f>
        <v>0</v>
      </c>
      <c r="AF58" s="759">
        <f>+Cons_Ter!AF58+Cons_Ter_L23!AF58</f>
        <v>0</v>
      </c>
      <c r="AG58" s="759">
        <f>+Cons_Ter!AG58+Cons_Ter_L23!AG58</f>
        <v>0</v>
      </c>
      <c r="AH58" s="759">
        <f>+Cons_Ter!AH58+Cons_Ter_L23!AH58</f>
        <v>0</v>
      </c>
      <c r="AI58" s="759">
        <f>+Cons_Ter!AI58+Cons_Ter_L23!AI58</f>
        <v>0</v>
      </c>
      <c r="AJ58" s="759">
        <f>+Cons_Ter!AJ58+Cons_Ter_L23!AJ58</f>
        <v>0</v>
      </c>
      <c r="AK58" s="759">
        <f>+Cons_Ter!AK58+Cons_Ter_L23!AK58</f>
        <v>0</v>
      </c>
      <c r="AL58" s="759">
        <f>+Cons_Ter!AL58+Cons_Ter_L23!AL58</f>
        <v>0</v>
      </c>
      <c r="AM58" s="759">
        <f>+Cons_Ter!AM58+Cons_Ter_L23!AM58</f>
        <v>0</v>
      </c>
      <c r="AN58" s="759">
        <f>+Cons_Ter!AN58+Cons_Ter_L23!AN58</f>
        <v>0</v>
      </c>
      <c r="AO58" s="759">
        <f>+Cons_Ter!AO58+Cons_Ter_L23!AO58</f>
        <v>0</v>
      </c>
      <c r="AP58" s="759">
        <f>+Cons_Ter!AP58+Cons_Ter_L23!AP58</f>
        <v>0</v>
      </c>
      <c r="AQ58" s="759">
        <f>+Cons_Ter!AQ58+Cons_Ter_L23!AQ58</f>
        <v>0</v>
      </c>
      <c r="AR58" s="759">
        <f>+Cons_Ter!AR58+Cons_Ter_L23!AR58</f>
        <v>0</v>
      </c>
      <c r="AS58" s="759">
        <f>+Cons_Ter!AS58+Cons_Ter_L23!AS58</f>
        <v>0</v>
      </c>
      <c r="AT58" s="759">
        <f>+Cons_Ter!AT58+Cons_Ter_L23!AT58</f>
        <v>0</v>
      </c>
      <c r="AU58" s="759">
        <f>+Cons_Ter!AU58+Cons_Ter_L23!AU58</f>
        <v>0</v>
      </c>
      <c r="AV58" s="759">
        <f>+Cons_Ter!AV58+Cons_Ter_L23!AV58</f>
        <v>0</v>
      </c>
      <c r="AW58" s="759">
        <f>+Cons_Ter!AW58+Cons_Ter_L23!AW58</f>
        <v>0</v>
      </c>
    </row>
    <row r="59" spans="1:49" ht="14.25">
      <c r="A59" s="336" t="s">
        <v>775</v>
      </c>
      <c r="B59" s="35" t="s">
        <v>776</v>
      </c>
      <c r="C59" s="36" t="s">
        <v>4904</v>
      </c>
      <c r="D59" s="986">
        <f ca="1">SUMIF(Codifica_CE!$D$1242:$U$2481,$A59,Codifica_CE!$T$1242:$T$2481)</f>
        <v>0</v>
      </c>
      <c r="E59" s="987">
        <f t="shared" si="2"/>
        <v>0</v>
      </c>
      <c r="F59" s="37" t="str">
        <f>Info!$B$2</f>
        <v>323</v>
      </c>
      <c r="G59" s="477"/>
      <c r="H59" s="759">
        <f>+Cons_Ter!H59+Cons_Ter_L23!H59</f>
        <v>0</v>
      </c>
      <c r="I59" s="759">
        <f>+Cons_Ter!I59+Cons_Ter_L23!I59</f>
        <v>0</v>
      </c>
      <c r="J59" s="759">
        <f>+Cons_Ter!J59+Cons_Ter_L23!J59</f>
        <v>0</v>
      </c>
      <c r="K59" s="759">
        <f>+Cons_Ter!K59+Cons_Ter_L23!K59</f>
        <v>0</v>
      </c>
      <c r="L59" s="759">
        <f>+Cons_Ter!L59+Cons_Ter_L23!L59</f>
        <v>0</v>
      </c>
      <c r="M59" s="759">
        <f>+Cons_Ter!M59+Cons_Ter_L23!M59</f>
        <v>0</v>
      </c>
      <c r="N59" s="759">
        <f>+Cons_Ter!N59+Cons_Ter_L23!N59</f>
        <v>0</v>
      </c>
      <c r="O59" s="759">
        <f>+Cons_Ter!O59+Cons_Ter_L23!O59</f>
        <v>0</v>
      </c>
      <c r="P59" s="759">
        <f>+Cons_Ter!P59+Cons_Ter_L23!P59</f>
        <v>0</v>
      </c>
      <c r="Q59" s="759">
        <f>+Cons_Ter!Q59+Cons_Ter_L23!Q59</f>
        <v>0</v>
      </c>
      <c r="R59" s="759">
        <f>+Cons_Ter!R59+Cons_Ter_L23!R59</f>
        <v>0</v>
      </c>
      <c r="S59" s="759">
        <f>+Cons_Ter!S59+Cons_Ter_L23!S59</f>
        <v>0</v>
      </c>
      <c r="T59" s="759">
        <f>+Cons_Ter!T59+Cons_Ter_L23!T59</f>
        <v>0</v>
      </c>
      <c r="U59" s="759">
        <f>+Cons_Ter!U59+Cons_Ter_L23!U59</f>
        <v>0</v>
      </c>
      <c r="V59" s="759">
        <f>+Cons_Ter!V59+Cons_Ter_L23!V59</f>
        <v>0</v>
      </c>
      <c r="W59" s="759">
        <f>+Cons_Ter!W59+Cons_Ter_L23!W59</f>
        <v>0</v>
      </c>
      <c r="X59" s="759">
        <f>+Cons_Ter!X59+Cons_Ter_L23!X59</f>
        <v>0</v>
      </c>
      <c r="Y59" s="759">
        <f>+Cons_Ter!Y59+Cons_Ter_L23!Y59</f>
        <v>0</v>
      </c>
      <c r="Z59" s="759">
        <f>+Cons_Ter!Z59+Cons_Ter_L23!Z59</f>
        <v>0</v>
      </c>
      <c r="AA59" s="759">
        <f>+Cons_Ter!AA59+Cons_Ter_L23!AA59</f>
        <v>0</v>
      </c>
      <c r="AB59" s="759">
        <f>+Cons_Ter!AB59+Cons_Ter_L23!AB59</f>
        <v>0</v>
      </c>
      <c r="AC59" s="759">
        <f>+Cons_Ter!AC59+Cons_Ter_L23!AC59</f>
        <v>0</v>
      </c>
      <c r="AD59" s="759">
        <f>+Cons_Ter!AD59+Cons_Ter_L23!AD59</f>
        <v>0</v>
      </c>
      <c r="AE59" s="759">
        <f>+Cons_Ter!AE59+Cons_Ter_L23!AE59</f>
        <v>0</v>
      </c>
      <c r="AF59" s="759">
        <f>+Cons_Ter!AF59+Cons_Ter_L23!AF59</f>
        <v>0</v>
      </c>
      <c r="AG59" s="759">
        <f>+Cons_Ter!AG59+Cons_Ter_L23!AG59</f>
        <v>0</v>
      </c>
      <c r="AH59" s="759">
        <f>+Cons_Ter!AH59+Cons_Ter_L23!AH59</f>
        <v>0</v>
      </c>
      <c r="AI59" s="759">
        <f>+Cons_Ter!AI59+Cons_Ter_L23!AI59</f>
        <v>0</v>
      </c>
      <c r="AJ59" s="759">
        <f>+Cons_Ter!AJ59+Cons_Ter_L23!AJ59</f>
        <v>0</v>
      </c>
      <c r="AK59" s="759">
        <f>+Cons_Ter!AK59+Cons_Ter_L23!AK59</f>
        <v>0</v>
      </c>
      <c r="AL59" s="759">
        <f>+Cons_Ter!AL59+Cons_Ter_L23!AL59</f>
        <v>0</v>
      </c>
      <c r="AM59" s="759">
        <f>+Cons_Ter!AM59+Cons_Ter_L23!AM59</f>
        <v>0</v>
      </c>
      <c r="AN59" s="759">
        <f>+Cons_Ter!AN59+Cons_Ter_L23!AN59</f>
        <v>0</v>
      </c>
      <c r="AO59" s="759">
        <f>+Cons_Ter!AO59+Cons_Ter_L23!AO59</f>
        <v>0</v>
      </c>
      <c r="AP59" s="759">
        <f>+Cons_Ter!AP59+Cons_Ter_L23!AP59</f>
        <v>0</v>
      </c>
      <c r="AQ59" s="759">
        <f>+Cons_Ter!AQ59+Cons_Ter_L23!AQ59</f>
        <v>0</v>
      </c>
      <c r="AR59" s="759">
        <f>+Cons_Ter!AR59+Cons_Ter_L23!AR59</f>
        <v>0</v>
      </c>
      <c r="AS59" s="759">
        <f>+Cons_Ter!AS59+Cons_Ter_L23!AS59</f>
        <v>0</v>
      </c>
      <c r="AT59" s="759">
        <f>+Cons_Ter!AT59+Cons_Ter_L23!AT59</f>
        <v>0</v>
      </c>
      <c r="AU59" s="759">
        <f>+Cons_Ter!AU59+Cons_Ter_L23!AU59</f>
        <v>0</v>
      </c>
      <c r="AV59" s="759">
        <f>+Cons_Ter!AV59+Cons_Ter_L23!AV59</f>
        <v>0</v>
      </c>
      <c r="AW59" s="759">
        <f>+Cons_Ter!AW59+Cons_Ter_L23!AW59</f>
        <v>0</v>
      </c>
    </row>
    <row r="60" spans="1:49" ht="25.5">
      <c r="A60" s="336" t="s">
        <v>777</v>
      </c>
      <c r="B60" s="35" t="s">
        <v>778</v>
      </c>
      <c r="C60" s="36" t="s">
        <v>4904</v>
      </c>
      <c r="D60" s="986">
        <f ca="1">SUMIF(Codifica_CE!$D$1242:$U$2481,$A60,Codifica_CE!$T$1242:$T$2481)</f>
        <v>0</v>
      </c>
      <c r="E60" s="987">
        <f t="shared" si="2"/>
        <v>0</v>
      </c>
      <c r="F60" s="37" t="str">
        <f>Info!$B$2</f>
        <v>323</v>
      </c>
      <c r="G60" s="477"/>
      <c r="H60" s="759">
        <f>+Cons_Ter!H60+Cons_Ter_L23!H60</f>
        <v>0</v>
      </c>
      <c r="I60" s="759">
        <f>+Cons_Ter!I60+Cons_Ter_L23!I60</f>
        <v>0</v>
      </c>
      <c r="J60" s="759">
        <f>+Cons_Ter!J60+Cons_Ter_L23!J60</f>
        <v>0</v>
      </c>
      <c r="K60" s="759">
        <f>+Cons_Ter!K60+Cons_Ter_L23!K60</f>
        <v>0</v>
      </c>
      <c r="L60" s="759">
        <f>+Cons_Ter!L60+Cons_Ter_L23!L60</f>
        <v>0</v>
      </c>
      <c r="M60" s="759">
        <f>+Cons_Ter!M60+Cons_Ter_L23!M60</f>
        <v>0</v>
      </c>
      <c r="N60" s="759">
        <f>+Cons_Ter!N60+Cons_Ter_L23!N60</f>
        <v>0</v>
      </c>
      <c r="O60" s="759">
        <f>+Cons_Ter!O60+Cons_Ter_L23!O60</f>
        <v>0</v>
      </c>
      <c r="P60" s="759">
        <f>+Cons_Ter!P60+Cons_Ter_L23!P60</f>
        <v>0</v>
      </c>
      <c r="Q60" s="759">
        <f>+Cons_Ter!Q60+Cons_Ter_L23!Q60</f>
        <v>0</v>
      </c>
      <c r="R60" s="759">
        <f>+Cons_Ter!R60+Cons_Ter_L23!R60</f>
        <v>0</v>
      </c>
      <c r="S60" s="759">
        <f>+Cons_Ter!S60+Cons_Ter_L23!S60</f>
        <v>0</v>
      </c>
      <c r="T60" s="759">
        <f>+Cons_Ter!T60+Cons_Ter_L23!T60</f>
        <v>0</v>
      </c>
      <c r="U60" s="759">
        <f>+Cons_Ter!U60+Cons_Ter_L23!U60</f>
        <v>0</v>
      </c>
      <c r="V60" s="759">
        <f>+Cons_Ter!V60+Cons_Ter_L23!V60</f>
        <v>0</v>
      </c>
      <c r="W60" s="759">
        <f>+Cons_Ter!W60+Cons_Ter_L23!W60</f>
        <v>0</v>
      </c>
      <c r="X60" s="759">
        <f>+Cons_Ter!X60+Cons_Ter_L23!X60</f>
        <v>0</v>
      </c>
      <c r="Y60" s="759">
        <f>+Cons_Ter!Y60+Cons_Ter_L23!Y60</f>
        <v>0</v>
      </c>
      <c r="Z60" s="759">
        <f>+Cons_Ter!Z60+Cons_Ter_L23!Z60</f>
        <v>0</v>
      </c>
      <c r="AA60" s="759">
        <f>+Cons_Ter!AA60+Cons_Ter_L23!AA60</f>
        <v>0</v>
      </c>
      <c r="AB60" s="759">
        <f>+Cons_Ter!AB60+Cons_Ter_L23!AB60</f>
        <v>0</v>
      </c>
      <c r="AC60" s="759">
        <f>+Cons_Ter!AC60+Cons_Ter_L23!AC60</f>
        <v>0</v>
      </c>
      <c r="AD60" s="759">
        <f>+Cons_Ter!AD60+Cons_Ter_L23!AD60</f>
        <v>0</v>
      </c>
      <c r="AE60" s="759">
        <f>+Cons_Ter!AE60+Cons_Ter_L23!AE60</f>
        <v>0</v>
      </c>
      <c r="AF60" s="759">
        <f>+Cons_Ter!AF60+Cons_Ter_L23!AF60</f>
        <v>0</v>
      </c>
      <c r="AG60" s="759">
        <f>+Cons_Ter!AG60+Cons_Ter_L23!AG60</f>
        <v>0</v>
      </c>
      <c r="AH60" s="759">
        <f>+Cons_Ter!AH60+Cons_Ter_L23!AH60</f>
        <v>0</v>
      </c>
      <c r="AI60" s="759">
        <f>+Cons_Ter!AI60+Cons_Ter_L23!AI60</f>
        <v>0</v>
      </c>
      <c r="AJ60" s="759">
        <f>+Cons_Ter!AJ60+Cons_Ter_L23!AJ60</f>
        <v>0</v>
      </c>
      <c r="AK60" s="759">
        <f>+Cons_Ter!AK60+Cons_Ter_L23!AK60</f>
        <v>0</v>
      </c>
      <c r="AL60" s="759">
        <f>+Cons_Ter!AL60+Cons_Ter_L23!AL60</f>
        <v>0</v>
      </c>
      <c r="AM60" s="759">
        <f>+Cons_Ter!AM60+Cons_Ter_L23!AM60</f>
        <v>0</v>
      </c>
      <c r="AN60" s="759">
        <f>+Cons_Ter!AN60+Cons_Ter_L23!AN60</f>
        <v>0</v>
      </c>
      <c r="AO60" s="759">
        <f>+Cons_Ter!AO60+Cons_Ter_L23!AO60</f>
        <v>0</v>
      </c>
      <c r="AP60" s="759">
        <f>+Cons_Ter!AP60+Cons_Ter_L23!AP60</f>
        <v>0</v>
      </c>
      <c r="AQ60" s="759">
        <f>+Cons_Ter!AQ60+Cons_Ter_L23!AQ60</f>
        <v>0</v>
      </c>
      <c r="AR60" s="759">
        <f>+Cons_Ter!AR60+Cons_Ter_L23!AR60</f>
        <v>0</v>
      </c>
      <c r="AS60" s="759">
        <f>+Cons_Ter!AS60+Cons_Ter_L23!AS60</f>
        <v>0</v>
      </c>
      <c r="AT60" s="759">
        <f>+Cons_Ter!AT60+Cons_Ter_L23!AT60</f>
        <v>0</v>
      </c>
      <c r="AU60" s="759">
        <f>+Cons_Ter!AU60+Cons_Ter_L23!AU60</f>
        <v>0</v>
      </c>
      <c r="AV60" s="759">
        <f>+Cons_Ter!AV60+Cons_Ter_L23!AV60</f>
        <v>0</v>
      </c>
      <c r="AW60" s="759">
        <f>+Cons_Ter!AW60+Cons_Ter_L23!AW60</f>
        <v>0</v>
      </c>
    </row>
    <row r="61" spans="1:49" ht="25.5">
      <c r="A61" s="336" t="s">
        <v>792</v>
      </c>
      <c r="B61" s="35" t="s">
        <v>4933</v>
      </c>
      <c r="C61" s="36" t="s">
        <v>4904</v>
      </c>
      <c r="D61" s="986">
        <f ca="1">SUMIF(Codifica_CE!$D$1242:$U$2481,$A61,Codifica_CE!$T$1242:$T$2481)</f>
        <v>0</v>
      </c>
      <c r="E61" s="987">
        <f t="shared" si="2"/>
        <v>0</v>
      </c>
      <c r="F61" s="37" t="str">
        <f>Info!$B$2</f>
        <v>323</v>
      </c>
      <c r="G61" s="477"/>
      <c r="H61" s="759">
        <f>+Cons_Ter!H61+Cons_Ter_L23!H61</f>
        <v>0</v>
      </c>
      <c r="I61" s="759">
        <f>+Cons_Ter!I61+Cons_Ter_L23!I61</f>
        <v>0</v>
      </c>
      <c r="J61" s="759">
        <f>+Cons_Ter!J61+Cons_Ter_L23!J61</f>
        <v>0</v>
      </c>
      <c r="K61" s="759">
        <f>+Cons_Ter!K61+Cons_Ter_L23!K61</f>
        <v>0</v>
      </c>
      <c r="L61" s="759">
        <f>+Cons_Ter!L61+Cons_Ter_L23!L61</f>
        <v>0</v>
      </c>
      <c r="M61" s="759">
        <f>+Cons_Ter!M61+Cons_Ter_L23!M61</f>
        <v>0</v>
      </c>
      <c r="N61" s="759">
        <f>+Cons_Ter!N61+Cons_Ter_L23!N61</f>
        <v>0</v>
      </c>
      <c r="O61" s="759">
        <f>+Cons_Ter!O61+Cons_Ter_L23!O61</f>
        <v>0</v>
      </c>
      <c r="P61" s="759">
        <f>+Cons_Ter!P61+Cons_Ter_L23!P61</f>
        <v>0</v>
      </c>
      <c r="Q61" s="759">
        <f>+Cons_Ter!Q61+Cons_Ter_L23!Q61</f>
        <v>0</v>
      </c>
      <c r="R61" s="759">
        <f>+Cons_Ter!R61+Cons_Ter_L23!R61</f>
        <v>0</v>
      </c>
      <c r="S61" s="759">
        <f>+Cons_Ter!S61+Cons_Ter_L23!S61</f>
        <v>0</v>
      </c>
      <c r="T61" s="759">
        <f>+Cons_Ter!T61+Cons_Ter_L23!T61</f>
        <v>0</v>
      </c>
      <c r="U61" s="759">
        <f>+Cons_Ter!U61+Cons_Ter_L23!U61</f>
        <v>0</v>
      </c>
      <c r="V61" s="759">
        <f>+Cons_Ter!V61+Cons_Ter_L23!V61</f>
        <v>0</v>
      </c>
      <c r="W61" s="759">
        <f>+Cons_Ter!W61+Cons_Ter_L23!W61</f>
        <v>0</v>
      </c>
      <c r="X61" s="759">
        <f>+Cons_Ter!X61+Cons_Ter_L23!X61</f>
        <v>0</v>
      </c>
      <c r="Y61" s="759">
        <f>+Cons_Ter!Y61+Cons_Ter_L23!Y61</f>
        <v>0</v>
      </c>
      <c r="Z61" s="759">
        <f>+Cons_Ter!Z61+Cons_Ter_L23!Z61</f>
        <v>0</v>
      </c>
      <c r="AA61" s="759">
        <f>+Cons_Ter!AA61+Cons_Ter_L23!AA61</f>
        <v>0</v>
      </c>
      <c r="AB61" s="759">
        <f>+Cons_Ter!AB61+Cons_Ter_L23!AB61</f>
        <v>0</v>
      </c>
      <c r="AC61" s="759">
        <f>+Cons_Ter!AC61+Cons_Ter_L23!AC61</f>
        <v>0</v>
      </c>
      <c r="AD61" s="759">
        <f>+Cons_Ter!AD61+Cons_Ter_L23!AD61</f>
        <v>0</v>
      </c>
      <c r="AE61" s="759">
        <f>+Cons_Ter!AE61+Cons_Ter_L23!AE61</f>
        <v>0</v>
      </c>
      <c r="AF61" s="759">
        <f>+Cons_Ter!AF61+Cons_Ter_L23!AF61</f>
        <v>0</v>
      </c>
      <c r="AG61" s="759">
        <f>+Cons_Ter!AG61+Cons_Ter_L23!AG61</f>
        <v>0</v>
      </c>
      <c r="AH61" s="759">
        <f>+Cons_Ter!AH61+Cons_Ter_L23!AH61</f>
        <v>0</v>
      </c>
      <c r="AI61" s="759">
        <f>+Cons_Ter!AI61+Cons_Ter_L23!AI61</f>
        <v>0</v>
      </c>
      <c r="AJ61" s="759">
        <f>+Cons_Ter!AJ61+Cons_Ter_L23!AJ61</f>
        <v>0</v>
      </c>
      <c r="AK61" s="759">
        <f>+Cons_Ter!AK61+Cons_Ter_L23!AK61</f>
        <v>0</v>
      </c>
      <c r="AL61" s="759">
        <f>+Cons_Ter!AL61+Cons_Ter_L23!AL61</f>
        <v>0</v>
      </c>
      <c r="AM61" s="759">
        <f>+Cons_Ter!AM61+Cons_Ter_L23!AM61</f>
        <v>0</v>
      </c>
      <c r="AN61" s="759">
        <f>+Cons_Ter!AN61+Cons_Ter_L23!AN61</f>
        <v>0</v>
      </c>
      <c r="AO61" s="759">
        <f>+Cons_Ter!AO61+Cons_Ter_L23!AO61</f>
        <v>0</v>
      </c>
      <c r="AP61" s="759">
        <f>+Cons_Ter!AP61+Cons_Ter_L23!AP61</f>
        <v>0</v>
      </c>
      <c r="AQ61" s="759">
        <f>+Cons_Ter!AQ61+Cons_Ter_L23!AQ61</f>
        <v>0</v>
      </c>
      <c r="AR61" s="759">
        <f>+Cons_Ter!AR61+Cons_Ter_L23!AR61</f>
        <v>0</v>
      </c>
      <c r="AS61" s="759">
        <f>+Cons_Ter!AS61+Cons_Ter_L23!AS61</f>
        <v>0</v>
      </c>
      <c r="AT61" s="759">
        <f>+Cons_Ter!AT61+Cons_Ter_L23!AT61</f>
        <v>0</v>
      </c>
      <c r="AU61" s="759">
        <f>+Cons_Ter!AU61+Cons_Ter_L23!AU61</f>
        <v>0</v>
      </c>
      <c r="AV61" s="759">
        <f>+Cons_Ter!AV61+Cons_Ter_L23!AV61</f>
        <v>0</v>
      </c>
      <c r="AW61" s="759">
        <f>+Cons_Ter!AW61+Cons_Ter_L23!AW61</f>
        <v>0</v>
      </c>
    </row>
    <row r="62" spans="1:49" ht="25.5">
      <c r="A62" s="336" t="s">
        <v>794</v>
      </c>
      <c r="B62" s="35" t="s">
        <v>4934</v>
      </c>
      <c r="C62" s="36" t="s">
        <v>4904</v>
      </c>
      <c r="D62" s="986">
        <f ca="1">SUMIF(Codifica_CE!$D$1242:$U$2481,$A62,Codifica_CE!$T$1242:$T$2481)</f>
        <v>0</v>
      </c>
      <c r="E62" s="987">
        <f t="shared" si="2"/>
        <v>0</v>
      </c>
      <c r="F62" s="37" t="str">
        <f>Info!$B$2</f>
        <v>323</v>
      </c>
      <c r="G62" s="477"/>
      <c r="H62" s="759">
        <f>+Cons_Ter!H62+Cons_Ter_L23!H62</f>
        <v>0</v>
      </c>
      <c r="I62" s="759">
        <f>+Cons_Ter!I62+Cons_Ter_L23!I62</f>
        <v>0</v>
      </c>
      <c r="J62" s="759">
        <f>+Cons_Ter!J62+Cons_Ter_L23!J62</f>
        <v>0</v>
      </c>
      <c r="K62" s="759">
        <f>+Cons_Ter!K62+Cons_Ter_L23!K62</f>
        <v>0</v>
      </c>
      <c r="L62" s="759">
        <f>+Cons_Ter!L62+Cons_Ter_L23!L62</f>
        <v>0</v>
      </c>
      <c r="M62" s="759">
        <f>+Cons_Ter!M62+Cons_Ter_L23!M62</f>
        <v>0</v>
      </c>
      <c r="N62" s="759">
        <f>+Cons_Ter!N62+Cons_Ter_L23!N62</f>
        <v>0</v>
      </c>
      <c r="O62" s="759">
        <f>+Cons_Ter!O62+Cons_Ter_L23!O62</f>
        <v>0</v>
      </c>
      <c r="P62" s="759">
        <f>+Cons_Ter!P62+Cons_Ter_L23!P62</f>
        <v>0</v>
      </c>
      <c r="Q62" s="759">
        <f>+Cons_Ter!Q62+Cons_Ter_L23!Q62</f>
        <v>0</v>
      </c>
      <c r="R62" s="759">
        <f>+Cons_Ter!R62+Cons_Ter_L23!R62</f>
        <v>0</v>
      </c>
      <c r="S62" s="759">
        <f>+Cons_Ter!S62+Cons_Ter_L23!S62</f>
        <v>0</v>
      </c>
      <c r="T62" s="759">
        <f>+Cons_Ter!T62+Cons_Ter_L23!T62</f>
        <v>0</v>
      </c>
      <c r="U62" s="759">
        <f>+Cons_Ter!U62+Cons_Ter_L23!U62</f>
        <v>0</v>
      </c>
      <c r="V62" s="759">
        <f>+Cons_Ter!V62+Cons_Ter_L23!V62</f>
        <v>0</v>
      </c>
      <c r="W62" s="759">
        <f>+Cons_Ter!W62+Cons_Ter_L23!W62</f>
        <v>0</v>
      </c>
      <c r="X62" s="759">
        <f>+Cons_Ter!X62+Cons_Ter_L23!X62</f>
        <v>0</v>
      </c>
      <c r="Y62" s="759">
        <f>+Cons_Ter!Y62+Cons_Ter_L23!Y62</f>
        <v>0</v>
      </c>
      <c r="Z62" s="759">
        <f>+Cons_Ter!Z62+Cons_Ter_L23!Z62</f>
        <v>0</v>
      </c>
      <c r="AA62" s="759">
        <f>+Cons_Ter!AA62+Cons_Ter_L23!AA62</f>
        <v>0</v>
      </c>
      <c r="AB62" s="759">
        <f>+Cons_Ter!AB62+Cons_Ter_L23!AB62</f>
        <v>0</v>
      </c>
      <c r="AC62" s="759">
        <f>+Cons_Ter!AC62+Cons_Ter_L23!AC62</f>
        <v>0</v>
      </c>
      <c r="AD62" s="759">
        <f>+Cons_Ter!AD62+Cons_Ter_L23!AD62</f>
        <v>0</v>
      </c>
      <c r="AE62" s="759">
        <f>+Cons_Ter!AE62+Cons_Ter_L23!AE62</f>
        <v>0</v>
      </c>
      <c r="AF62" s="759">
        <f>+Cons_Ter!AF62+Cons_Ter_L23!AF62</f>
        <v>0</v>
      </c>
      <c r="AG62" s="759">
        <f>+Cons_Ter!AG62+Cons_Ter_L23!AG62</f>
        <v>0</v>
      </c>
      <c r="AH62" s="759">
        <f>+Cons_Ter!AH62+Cons_Ter_L23!AH62</f>
        <v>0</v>
      </c>
      <c r="AI62" s="759">
        <f>+Cons_Ter!AI62+Cons_Ter_L23!AI62</f>
        <v>0</v>
      </c>
      <c r="AJ62" s="759">
        <f>+Cons_Ter!AJ62+Cons_Ter_L23!AJ62</f>
        <v>0</v>
      </c>
      <c r="AK62" s="759">
        <f>+Cons_Ter!AK62+Cons_Ter_L23!AK62</f>
        <v>0</v>
      </c>
      <c r="AL62" s="759">
        <f>+Cons_Ter!AL62+Cons_Ter_L23!AL62</f>
        <v>0</v>
      </c>
      <c r="AM62" s="759">
        <f>+Cons_Ter!AM62+Cons_Ter_L23!AM62</f>
        <v>0</v>
      </c>
      <c r="AN62" s="759">
        <f>+Cons_Ter!AN62+Cons_Ter_L23!AN62</f>
        <v>0</v>
      </c>
      <c r="AO62" s="759">
        <f>+Cons_Ter!AO62+Cons_Ter_L23!AO62</f>
        <v>0</v>
      </c>
      <c r="AP62" s="759">
        <f>+Cons_Ter!AP62+Cons_Ter_L23!AP62</f>
        <v>0</v>
      </c>
      <c r="AQ62" s="759">
        <f>+Cons_Ter!AQ62+Cons_Ter_L23!AQ62</f>
        <v>0</v>
      </c>
      <c r="AR62" s="759">
        <f>+Cons_Ter!AR62+Cons_Ter_L23!AR62</f>
        <v>0</v>
      </c>
      <c r="AS62" s="759">
        <f>+Cons_Ter!AS62+Cons_Ter_L23!AS62</f>
        <v>0</v>
      </c>
      <c r="AT62" s="759">
        <f>+Cons_Ter!AT62+Cons_Ter_L23!AT62</f>
        <v>0</v>
      </c>
      <c r="AU62" s="759">
        <f>+Cons_Ter!AU62+Cons_Ter_L23!AU62</f>
        <v>0</v>
      </c>
      <c r="AV62" s="759">
        <f>+Cons_Ter!AV62+Cons_Ter_L23!AV62</f>
        <v>0</v>
      </c>
      <c r="AW62" s="759">
        <f>+Cons_Ter!AW62+Cons_Ter_L23!AW62</f>
        <v>0</v>
      </c>
    </row>
    <row r="63" spans="1:49" ht="25.5">
      <c r="A63" s="336" t="s">
        <v>798</v>
      </c>
      <c r="B63" s="35" t="s">
        <v>799</v>
      </c>
      <c r="C63" s="36" t="s">
        <v>4904</v>
      </c>
      <c r="D63" s="986">
        <f ca="1">SUMIF(Codifica_CE!$D$1242:$U$2481,$A63,Codifica_CE!$T$1242:$T$2481)</f>
        <v>0</v>
      </c>
      <c r="E63" s="987">
        <f t="shared" si="2"/>
        <v>0</v>
      </c>
      <c r="F63" s="37" t="str">
        <f>Info!$B$2</f>
        <v>323</v>
      </c>
      <c r="G63" s="477"/>
      <c r="H63" s="759">
        <f>+Cons_Ter!H63+Cons_Ter_L23!H63</f>
        <v>0</v>
      </c>
      <c r="I63" s="759">
        <f>+Cons_Ter!I63+Cons_Ter_L23!I63</f>
        <v>0</v>
      </c>
      <c r="J63" s="759">
        <f>+Cons_Ter!J63+Cons_Ter_L23!J63</f>
        <v>0</v>
      </c>
      <c r="K63" s="759">
        <f>+Cons_Ter!K63+Cons_Ter_L23!K63</f>
        <v>0</v>
      </c>
      <c r="L63" s="759">
        <f>+Cons_Ter!L63+Cons_Ter_L23!L63</f>
        <v>0</v>
      </c>
      <c r="M63" s="759">
        <f>+Cons_Ter!M63+Cons_Ter_L23!M63</f>
        <v>0</v>
      </c>
      <c r="N63" s="759">
        <f>+Cons_Ter!N63+Cons_Ter_L23!N63</f>
        <v>0</v>
      </c>
      <c r="O63" s="759">
        <f>+Cons_Ter!O63+Cons_Ter_L23!O63</f>
        <v>0</v>
      </c>
      <c r="P63" s="759">
        <f>+Cons_Ter!P63+Cons_Ter_L23!P63</f>
        <v>0</v>
      </c>
      <c r="Q63" s="759">
        <f>+Cons_Ter!Q63+Cons_Ter_L23!Q63</f>
        <v>0</v>
      </c>
      <c r="R63" s="759">
        <f>+Cons_Ter!R63+Cons_Ter_L23!R63</f>
        <v>0</v>
      </c>
      <c r="S63" s="759">
        <f>+Cons_Ter!S63+Cons_Ter_L23!S63</f>
        <v>0</v>
      </c>
      <c r="T63" s="759">
        <f>+Cons_Ter!T63+Cons_Ter_L23!T63</f>
        <v>0</v>
      </c>
      <c r="U63" s="759">
        <f>+Cons_Ter!U63+Cons_Ter_L23!U63</f>
        <v>0</v>
      </c>
      <c r="V63" s="759">
        <f>+Cons_Ter!V63+Cons_Ter_L23!V63</f>
        <v>0</v>
      </c>
      <c r="W63" s="759">
        <f>+Cons_Ter!W63+Cons_Ter_L23!W63</f>
        <v>0</v>
      </c>
      <c r="X63" s="759">
        <f>+Cons_Ter!X63+Cons_Ter_L23!X63</f>
        <v>0</v>
      </c>
      <c r="Y63" s="759">
        <f>+Cons_Ter!Y63+Cons_Ter_L23!Y63</f>
        <v>0</v>
      </c>
      <c r="Z63" s="759">
        <f>+Cons_Ter!Z63+Cons_Ter_L23!Z63</f>
        <v>0</v>
      </c>
      <c r="AA63" s="759">
        <f>+Cons_Ter!AA63+Cons_Ter_L23!AA63</f>
        <v>0</v>
      </c>
      <c r="AB63" s="759">
        <f>+Cons_Ter!AB63+Cons_Ter_L23!AB63</f>
        <v>0</v>
      </c>
      <c r="AC63" s="759">
        <f>+Cons_Ter!AC63+Cons_Ter_L23!AC63</f>
        <v>0</v>
      </c>
      <c r="AD63" s="759">
        <f>+Cons_Ter!AD63+Cons_Ter_L23!AD63</f>
        <v>0</v>
      </c>
      <c r="AE63" s="759">
        <f>+Cons_Ter!AE63+Cons_Ter_L23!AE63</f>
        <v>0</v>
      </c>
      <c r="AF63" s="759">
        <f>+Cons_Ter!AF63+Cons_Ter_L23!AF63</f>
        <v>0</v>
      </c>
      <c r="AG63" s="759">
        <f>+Cons_Ter!AG63+Cons_Ter_L23!AG63</f>
        <v>0</v>
      </c>
      <c r="AH63" s="759">
        <f>+Cons_Ter!AH63+Cons_Ter_L23!AH63</f>
        <v>0</v>
      </c>
      <c r="AI63" s="759">
        <f>+Cons_Ter!AI63+Cons_Ter_L23!AI63</f>
        <v>0</v>
      </c>
      <c r="AJ63" s="759">
        <f>+Cons_Ter!AJ63+Cons_Ter_L23!AJ63</f>
        <v>0</v>
      </c>
      <c r="AK63" s="759">
        <f>+Cons_Ter!AK63+Cons_Ter_L23!AK63</f>
        <v>0</v>
      </c>
      <c r="AL63" s="759">
        <f>+Cons_Ter!AL63+Cons_Ter_L23!AL63</f>
        <v>0</v>
      </c>
      <c r="AM63" s="759">
        <f>+Cons_Ter!AM63+Cons_Ter_L23!AM63</f>
        <v>0</v>
      </c>
      <c r="AN63" s="759">
        <f>+Cons_Ter!AN63+Cons_Ter_L23!AN63</f>
        <v>0</v>
      </c>
      <c r="AO63" s="759">
        <f>+Cons_Ter!AO63+Cons_Ter_L23!AO63</f>
        <v>0</v>
      </c>
      <c r="AP63" s="759">
        <f>+Cons_Ter!AP63+Cons_Ter_L23!AP63</f>
        <v>0</v>
      </c>
      <c r="AQ63" s="759">
        <f>+Cons_Ter!AQ63+Cons_Ter_L23!AQ63</f>
        <v>0</v>
      </c>
      <c r="AR63" s="759">
        <f>+Cons_Ter!AR63+Cons_Ter_L23!AR63</f>
        <v>0</v>
      </c>
      <c r="AS63" s="759">
        <f>+Cons_Ter!AS63+Cons_Ter_L23!AS63</f>
        <v>0</v>
      </c>
      <c r="AT63" s="759">
        <f>+Cons_Ter!AT63+Cons_Ter_L23!AT63</f>
        <v>0</v>
      </c>
      <c r="AU63" s="759">
        <f>+Cons_Ter!AU63+Cons_Ter_L23!AU63</f>
        <v>0</v>
      </c>
      <c r="AV63" s="759">
        <f>+Cons_Ter!AV63+Cons_Ter_L23!AV63</f>
        <v>0</v>
      </c>
      <c r="AW63" s="759">
        <f>+Cons_Ter!AW63+Cons_Ter_L23!AW63</f>
        <v>0</v>
      </c>
    </row>
    <row r="64" spans="1:49" ht="14.25">
      <c r="A64" s="336" t="s">
        <v>874</v>
      </c>
      <c r="B64" s="35" t="s">
        <v>876</v>
      </c>
      <c r="C64" s="36" t="s">
        <v>4904</v>
      </c>
      <c r="D64" s="986">
        <f ca="1">SUMIF(Codifica_CE!$D$1242:$U$2481,$A64,Codifica_CE!$T$1242:$T$2481)</f>
        <v>0</v>
      </c>
      <c r="E64" s="987">
        <f t="shared" si="2"/>
        <v>0</v>
      </c>
      <c r="F64" s="37" t="str">
        <f>Info!$B$2</f>
        <v>323</v>
      </c>
      <c r="G64" s="477"/>
      <c r="H64" s="759">
        <f>+Cons_Ter!H64+Cons_Ter_L23!H64</f>
        <v>0</v>
      </c>
      <c r="I64" s="759">
        <f>+Cons_Ter!I64+Cons_Ter_L23!I64</f>
        <v>0</v>
      </c>
      <c r="J64" s="759">
        <f>+Cons_Ter!J64+Cons_Ter_L23!J64</f>
        <v>0</v>
      </c>
      <c r="K64" s="759">
        <f>+Cons_Ter!K64+Cons_Ter_L23!K64</f>
        <v>0</v>
      </c>
      <c r="L64" s="759">
        <f>+Cons_Ter!L64+Cons_Ter_L23!L64</f>
        <v>0</v>
      </c>
      <c r="M64" s="759">
        <f>+Cons_Ter!M64+Cons_Ter_L23!M64</f>
        <v>0</v>
      </c>
      <c r="N64" s="759">
        <f>+Cons_Ter!N64+Cons_Ter_L23!N64</f>
        <v>0</v>
      </c>
      <c r="O64" s="759">
        <f>+Cons_Ter!O64+Cons_Ter_L23!O64</f>
        <v>0</v>
      </c>
      <c r="P64" s="759">
        <f>+Cons_Ter!P64+Cons_Ter_L23!P64</f>
        <v>0</v>
      </c>
      <c r="Q64" s="759">
        <f>+Cons_Ter!Q64+Cons_Ter_L23!Q64</f>
        <v>0</v>
      </c>
      <c r="R64" s="759">
        <f>+Cons_Ter!R64+Cons_Ter_L23!R64</f>
        <v>0</v>
      </c>
      <c r="S64" s="759">
        <f>+Cons_Ter!S64+Cons_Ter_L23!S64</f>
        <v>0</v>
      </c>
      <c r="T64" s="759">
        <f>+Cons_Ter!T64+Cons_Ter_L23!T64</f>
        <v>0</v>
      </c>
      <c r="U64" s="759">
        <f>+Cons_Ter!U64+Cons_Ter_L23!U64</f>
        <v>0</v>
      </c>
      <c r="V64" s="759">
        <f>+Cons_Ter!V64+Cons_Ter_L23!V64</f>
        <v>0</v>
      </c>
      <c r="W64" s="759">
        <f>+Cons_Ter!W64+Cons_Ter_L23!W64</f>
        <v>0</v>
      </c>
      <c r="X64" s="759">
        <f>+Cons_Ter!X64+Cons_Ter_L23!X64</f>
        <v>0</v>
      </c>
      <c r="Y64" s="759">
        <f>+Cons_Ter!Y64+Cons_Ter_L23!Y64</f>
        <v>0</v>
      </c>
      <c r="Z64" s="759">
        <f>+Cons_Ter!Z64+Cons_Ter_L23!Z64</f>
        <v>0</v>
      </c>
      <c r="AA64" s="759">
        <f>+Cons_Ter!AA64+Cons_Ter_L23!AA64</f>
        <v>0</v>
      </c>
      <c r="AB64" s="759">
        <f>+Cons_Ter!AB64+Cons_Ter_L23!AB64</f>
        <v>0</v>
      </c>
      <c r="AC64" s="759">
        <f>+Cons_Ter!AC64+Cons_Ter_L23!AC64</f>
        <v>0</v>
      </c>
      <c r="AD64" s="759">
        <f>+Cons_Ter!AD64+Cons_Ter_L23!AD64</f>
        <v>0</v>
      </c>
      <c r="AE64" s="759">
        <f>+Cons_Ter!AE64+Cons_Ter_L23!AE64</f>
        <v>0</v>
      </c>
      <c r="AF64" s="759">
        <f>+Cons_Ter!AF64+Cons_Ter_L23!AF64</f>
        <v>0</v>
      </c>
      <c r="AG64" s="759">
        <f>+Cons_Ter!AG64+Cons_Ter_L23!AG64</f>
        <v>0</v>
      </c>
      <c r="AH64" s="759">
        <f>+Cons_Ter!AH64+Cons_Ter_L23!AH64</f>
        <v>0</v>
      </c>
      <c r="AI64" s="759">
        <f>+Cons_Ter!AI64+Cons_Ter_L23!AI64</f>
        <v>0</v>
      </c>
      <c r="AJ64" s="759">
        <f>+Cons_Ter!AJ64+Cons_Ter_L23!AJ64</f>
        <v>0</v>
      </c>
      <c r="AK64" s="759">
        <f>+Cons_Ter!AK64+Cons_Ter_L23!AK64</f>
        <v>0</v>
      </c>
      <c r="AL64" s="759">
        <f>+Cons_Ter!AL64+Cons_Ter_L23!AL64</f>
        <v>0</v>
      </c>
      <c r="AM64" s="759">
        <f>+Cons_Ter!AM64+Cons_Ter_L23!AM64</f>
        <v>0</v>
      </c>
      <c r="AN64" s="759">
        <f>+Cons_Ter!AN64+Cons_Ter_L23!AN64</f>
        <v>0</v>
      </c>
      <c r="AO64" s="759">
        <f>+Cons_Ter!AO64+Cons_Ter_L23!AO64</f>
        <v>0</v>
      </c>
      <c r="AP64" s="759">
        <f>+Cons_Ter!AP64+Cons_Ter_L23!AP64</f>
        <v>0</v>
      </c>
      <c r="AQ64" s="759">
        <f>+Cons_Ter!AQ64+Cons_Ter_L23!AQ64</f>
        <v>0</v>
      </c>
      <c r="AR64" s="759">
        <f>+Cons_Ter!AR64+Cons_Ter_L23!AR64</f>
        <v>0</v>
      </c>
      <c r="AS64" s="759">
        <f>+Cons_Ter!AS64+Cons_Ter_L23!AS64</f>
        <v>0</v>
      </c>
      <c r="AT64" s="759">
        <f>+Cons_Ter!AT64+Cons_Ter_L23!AT64</f>
        <v>0</v>
      </c>
      <c r="AU64" s="759">
        <f>+Cons_Ter!AU64+Cons_Ter_L23!AU64</f>
        <v>0</v>
      </c>
      <c r="AV64" s="759">
        <f>+Cons_Ter!AV64+Cons_Ter_L23!AV64</f>
        <v>0</v>
      </c>
      <c r="AW64" s="759">
        <f>+Cons_Ter!AW64+Cons_Ter_L23!AW64</f>
        <v>0</v>
      </c>
    </row>
    <row r="65" spans="1:49" ht="25.5">
      <c r="A65" s="336" t="s">
        <v>880</v>
      </c>
      <c r="B65" s="35" t="s">
        <v>881</v>
      </c>
      <c r="C65" s="36" t="s">
        <v>4904</v>
      </c>
      <c r="D65" s="986">
        <f ca="1">SUMIF(Codifica_CE!$D$1242:$U$2481,$A65,Codifica_CE!$T$1242:$T$2481)</f>
        <v>0</v>
      </c>
      <c r="E65" s="987">
        <f t="shared" si="2"/>
        <v>0</v>
      </c>
      <c r="F65" s="37" t="str">
        <f>Info!$B$2</f>
        <v>323</v>
      </c>
      <c r="G65" s="477"/>
      <c r="H65" s="759">
        <f>+Cons_Ter!H65+Cons_Ter_L23!H65</f>
        <v>0</v>
      </c>
      <c r="I65" s="759">
        <f>+Cons_Ter!I65+Cons_Ter_L23!I65</f>
        <v>0</v>
      </c>
      <c r="J65" s="759">
        <f>+Cons_Ter!J65+Cons_Ter_L23!J65</f>
        <v>0</v>
      </c>
      <c r="K65" s="759">
        <f>+Cons_Ter!K65+Cons_Ter_L23!K65</f>
        <v>0</v>
      </c>
      <c r="L65" s="759">
        <f>+Cons_Ter!L65+Cons_Ter_L23!L65</f>
        <v>0</v>
      </c>
      <c r="M65" s="759">
        <f>+Cons_Ter!M65+Cons_Ter_L23!M65</f>
        <v>0</v>
      </c>
      <c r="N65" s="759">
        <f>+Cons_Ter!N65+Cons_Ter_L23!N65</f>
        <v>0</v>
      </c>
      <c r="O65" s="759">
        <f>+Cons_Ter!O65+Cons_Ter_L23!O65</f>
        <v>0</v>
      </c>
      <c r="P65" s="759">
        <f>+Cons_Ter!P65+Cons_Ter_L23!P65</f>
        <v>0</v>
      </c>
      <c r="Q65" s="759">
        <f>+Cons_Ter!Q65+Cons_Ter_L23!Q65</f>
        <v>0</v>
      </c>
      <c r="R65" s="759">
        <f>+Cons_Ter!R65+Cons_Ter_L23!R65</f>
        <v>0</v>
      </c>
      <c r="S65" s="759">
        <f>+Cons_Ter!S65+Cons_Ter_L23!S65</f>
        <v>0</v>
      </c>
      <c r="T65" s="759">
        <f>+Cons_Ter!T65+Cons_Ter_L23!T65</f>
        <v>0</v>
      </c>
      <c r="U65" s="759">
        <f>+Cons_Ter!U65+Cons_Ter_L23!U65</f>
        <v>0</v>
      </c>
      <c r="V65" s="759">
        <f>+Cons_Ter!V65+Cons_Ter_L23!V65</f>
        <v>0</v>
      </c>
      <c r="W65" s="759">
        <f>+Cons_Ter!W65+Cons_Ter_L23!W65</f>
        <v>0</v>
      </c>
      <c r="X65" s="759">
        <f>+Cons_Ter!X65+Cons_Ter_L23!X65</f>
        <v>0</v>
      </c>
      <c r="Y65" s="759">
        <f>+Cons_Ter!Y65+Cons_Ter_L23!Y65</f>
        <v>0</v>
      </c>
      <c r="Z65" s="759">
        <f>+Cons_Ter!Z65+Cons_Ter_L23!Z65</f>
        <v>0</v>
      </c>
      <c r="AA65" s="759">
        <f>+Cons_Ter!AA65+Cons_Ter_L23!AA65</f>
        <v>0</v>
      </c>
      <c r="AB65" s="759">
        <f>+Cons_Ter!AB65+Cons_Ter_L23!AB65</f>
        <v>0</v>
      </c>
      <c r="AC65" s="759">
        <f>+Cons_Ter!AC65+Cons_Ter_L23!AC65</f>
        <v>0</v>
      </c>
      <c r="AD65" s="759">
        <f>+Cons_Ter!AD65+Cons_Ter_L23!AD65</f>
        <v>0</v>
      </c>
      <c r="AE65" s="759">
        <f>+Cons_Ter!AE65+Cons_Ter_L23!AE65</f>
        <v>0</v>
      </c>
      <c r="AF65" s="759">
        <f>+Cons_Ter!AF65+Cons_Ter_L23!AF65</f>
        <v>0</v>
      </c>
      <c r="AG65" s="759">
        <f>+Cons_Ter!AG65+Cons_Ter_L23!AG65</f>
        <v>0</v>
      </c>
      <c r="AH65" s="759">
        <f>+Cons_Ter!AH65+Cons_Ter_L23!AH65</f>
        <v>0</v>
      </c>
      <c r="AI65" s="759">
        <f>+Cons_Ter!AI65+Cons_Ter_L23!AI65</f>
        <v>0</v>
      </c>
      <c r="AJ65" s="759">
        <f>+Cons_Ter!AJ65+Cons_Ter_L23!AJ65</f>
        <v>0</v>
      </c>
      <c r="AK65" s="759">
        <f>+Cons_Ter!AK65+Cons_Ter_L23!AK65</f>
        <v>0</v>
      </c>
      <c r="AL65" s="759">
        <f>+Cons_Ter!AL65+Cons_Ter_L23!AL65</f>
        <v>0</v>
      </c>
      <c r="AM65" s="759">
        <f>+Cons_Ter!AM65+Cons_Ter_L23!AM65</f>
        <v>0</v>
      </c>
      <c r="AN65" s="759">
        <f>+Cons_Ter!AN65+Cons_Ter_L23!AN65</f>
        <v>0</v>
      </c>
      <c r="AO65" s="759">
        <f>+Cons_Ter!AO65+Cons_Ter_L23!AO65</f>
        <v>0</v>
      </c>
      <c r="AP65" s="759">
        <f>+Cons_Ter!AP65+Cons_Ter_L23!AP65</f>
        <v>0</v>
      </c>
      <c r="AQ65" s="759">
        <f>+Cons_Ter!AQ65+Cons_Ter_L23!AQ65</f>
        <v>0</v>
      </c>
      <c r="AR65" s="759">
        <f>+Cons_Ter!AR65+Cons_Ter_L23!AR65</f>
        <v>0</v>
      </c>
      <c r="AS65" s="759">
        <f>+Cons_Ter!AS65+Cons_Ter_L23!AS65</f>
        <v>0</v>
      </c>
      <c r="AT65" s="759">
        <f>+Cons_Ter!AT65+Cons_Ter_L23!AT65</f>
        <v>0</v>
      </c>
      <c r="AU65" s="759">
        <f>+Cons_Ter!AU65+Cons_Ter_L23!AU65</f>
        <v>0</v>
      </c>
      <c r="AV65" s="759">
        <f>+Cons_Ter!AV65+Cons_Ter_L23!AV65</f>
        <v>0</v>
      </c>
      <c r="AW65" s="759">
        <f>+Cons_Ter!AW65+Cons_Ter_L23!AW65</f>
        <v>0</v>
      </c>
    </row>
    <row r="66" spans="1:49" ht="14.25">
      <c r="A66" s="336" t="s">
        <v>933</v>
      </c>
      <c r="B66" s="35" t="s">
        <v>935</v>
      </c>
      <c r="C66" s="36" t="s">
        <v>4904</v>
      </c>
      <c r="D66" s="986">
        <f ca="1">SUMIF(Codifica_CE!$D$1242:$U$2481,$A66,Codifica_CE!$T$1242:$T$2481)</f>
        <v>0</v>
      </c>
      <c r="E66" s="987">
        <f t="shared" si="2"/>
        <v>0</v>
      </c>
      <c r="F66" s="37" t="str">
        <f>Info!$B$2</f>
        <v>323</v>
      </c>
      <c r="G66" s="477"/>
      <c r="H66" s="759">
        <f>+Cons_Ter!H66+Cons_Ter_L23!H66</f>
        <v>0</v>
      </c>
      <c r="I66" s="759">
        <f>+Cons_Ter!I66+Cons_Ter_L23!I66</f>
        <v>0</v>
      </c>
      <c r="J66" s="759">
        <f>+Cons_Ter!J66+Cons_Ter_L23!J66</f>
        <v>0</v>
      </c>
      <c r="K66" s="759">
        <f>+Cons_Ter!K66+Cons_Ter_L23!K66</f>
        <v>0</v>
      </c>
      <c r="L66" s="759">
        <f>+Cons_Ter!L66+Cons_Ter_L23!L66</f>
        <v>0</v>
      </c>
      <c r="M66" s="759">
        <f>+Cons_Ter!M66+Cons_Ter_L23!M66</f>
        <v>0</v>
      </c>
      <c r="N66" s="759">
        <f>+Cons_Ter!N66+Cons_Ter_L23!N66</f>
        <v>0</v>
      </c>
      <c r="O66" s="759">
        <f>+Cons_Ter!O66+Cons_Ter_L23!O66</f>
        <v>0</v>
      </c>
      <c r="P66" s="759">
        <f>+Cons_Ter!P66+Cons_Ter_L23!P66</f>
        <v>0</v>
      </c>
      <c r="Q66" s="759">
        <f>+Cons_Ter!Q66+Cons_Ter_L23!Q66</f>
        <v>0</v>
      </c>
      <c r="R66" s="759">
        <f>+Cons_Ter!R66+Cons_Ter_L23!R66</f>
        <v>0</v>
      </c>
      <c r="S66" s="759">
        <f>+Cons_Ter!S66+Cons_Ter_L23!S66</f>
        <v>0</v>
      </c>
      <c r="T66" s="759">
        <f>+Cons_Ter!T66+Cons_Ter_L23!T66</f>
        <v>0</v>
      </c>
      <c r="U66" s="759">
        <f>+Cons_Ter!U66+Cons_Ter_L23!U66</f>
        <v>0</v>
      </c>
      <c r="V66" s="759">
        <f>+Cons_Ter!V66+Cons_Ter_L23!V66</f>
        <v>0</v>
      </c>
      <c r="W66" s="759">
        <f>+Cons_Ter!W66+Cons_Ter_L23!W66</f>
        <v>0</v>
      </c>
      <c r="X66" s="759">
        <f>+Cons_Ter!X66+Cons_Ter_L23!X66</f>
        <v>0</v>
      </c>
      <c r="Y66" s="759">
        <f>+Cons_Ter!Y66+Cons_Ter_L23!Y66</f>
        <v>0</v>
      </c>
      <c r="Z66" s="759">
        <f>+Cons_Ter!Z66+Cons_Ter_L23!Z66</f>
        <v>0</v>
      </c>
      <c r="AA66" s="759">
        <f>+Cons_Ter!AA66+Cons_Ter_L23!AA66</f>
        <v>0</v>
      </c>
      <c r="AB66" s="759">
        <f>+Cons_Ter!AB66+Cons_Ter_L23!AB66</f>
        <v>0</v>
      </c>
      <c r="AC66" s="759">
        <f>+Cons_Ter!AC66+Cons_Ter_L23!AC66</f>
        <v>0</v>
      </c>
      <c r="AD66" s="759">
        <f>+Cons_Ter!AD66+Cons_Ter_L23!AD66</f>
        <v>0</v>
      </c>
      <c r="AE66" s="759">
        <f>+Cons_Ter!AE66+Cons_Ter_L23!AE66</f>
        <v>0</v>
      </c>
      <c r="AF66" s="759">
        <f>+Cons_Ter!AF66+Cons_Ter_L23!AF66</f>
        <v>0</v>
      </c>
      <c r="AG66" s="759">
        <f>+Cons_Ter!AG66+Cons_Ter_L23!AG66</f>
        <v>0</v>
      </c>
      <c r="AH66" s="759">
        <f>+Cons_Ter!AH66+Cons_Ter_L23!AH66</f>
        <v>0</v>
      </c>
      <c r="AI66" s="759">
        <f>+Cons_Ter!AI66+Cons_Ter_L23!AI66</f>
        <v>0</v>
      </c>
      <c r="AJ66" s="759">
        <f>+Cons_Ter!AJ66+Cons_Ter_L23!AJ66</f>
        <v>0</v>
      </c>
      <c r="AK66" s="759">
        <f>+Cons_Ter!AK66+Cons_Ter_L23!AK66</f>
        <v>0</v>
      </c>
      <c r="AL66" s="759">
        <f>+Cons_Ter!AL66+Cons_Ter_L23!AL66</f>
        <v>0</v>
      </c>
      <c r="AM66" s="759">
        <f>+Cons_Ter!AM66+Cons_Ter_L23!AM66</f>
        <v>0</v>
      </c>
      <c r="AN66" s="759">
        <f>+Cons_Ter!AN66+Cons_Ter_L23!AN66</f>
        <v>0</v>
      </c>
      <c r="AO66" s="759">
        <f>+Cons_Ter!AO66+Cons_Ter_L23!AO66</f>
        <v>0</v>
      </c>
      <c r="AP66" s="759">
        <f>+Cons_Ter!AP66+Cons_Ter_L23!AP66</f>
        <v>0</v>
      </c>
      <c r="AQ66" s="759">
        <f>+Cons_Ter!AQ66+Cons_Ter_L23!AQ66</f>
        <v>0</v>
      </c>
      <c r="AR66" s="759">
        <f>+Cons_Ter!AR66+Cons_Ter_L23!AR66</f>
        <v>0</v>
      </c>
      <c r="AS66" s="759">
        <f>+Cons_Ter!AS66+Cons_Ter_L23!AS66</f>
        <v>0</v>
      </c>
      <c r="AT66" s="759">
        <f>+Cons_Ter!AT66+Cons_Ter_L23!AT66</f>
        <v>0</v>
      </c>
      <c r="AU66" s="759">
        <f>+Cons_Ter!AU66+Cons_Ter_L23!AU66</f>
        <v>0</v>
      </c>
      <c r="AV66" s="759">
        <f>+Cons_Ter!AV66+Cons_Ter_L23!AV66</f>
        <v>0</v>
      </c>
      <c r="AW66" s="759">
        <f>+Cons_Ter!AW66+Cons_Ter_L23!AW66</f>
        <v>0</v>
      </c>
    </row>
    <row r="67" spans="1:49" ht="15.75" customHeight="1">
      <c r="A67" s="335"/>
      <c r="B67" s="32" t="s">
        <v>4935</v>
      </c>
      <c r="C67" s="32"/>
      <c r="D67" s="988"/>
      <c r="E67" s="989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86">
        <f ca="1">SUMIF(Codifica_CE!$D$1242:$U$2481,$A68,Codifica_CE!$T$1242:$T$2481)</f>
        <v>0</v>
      </c>
      <c r="E68" s="987">
        <f t="shared" ref="E68:E106" si="3">SUM(H68:AW68)</f>
        <v>0</v>
      </c>
      <c r="F68" s="37" t="str">
        <f>Info!$B$2</f>
        <v>323</v>
      </c>
      <c r="G68" s="477"/>
      <c r="H68" s="759">
        <f>+Cons_Ter!H68+Cons_Ter_L23!H68</f>
        <v>0</v>
      </c>
      <c r="I68" s="759">
        <f>+Cons_Ter!I68+Cons_Ter_L23!I68</f>
        <v>0</v>
      </c>
      <c r="J68" s="759">
        <f>+Cons_Ter!J68+Cons_Ter_L23!J68</f>
        <v>0</v>
      </c>
      <c r="K68" s="759">
        <f>+Cons_Ter!K68+Cons_Ter_L23!K68</f>
        <v>0</v>
      </c>
      <c r="L68" s="759">
        <f>+Cons_Ter!L68+Cons_Ter_L23!L68</f>
        <v>0</v>
      </c>
      <c r="M68" s="759">
        <f>+Cons_Ter!M68+Cons_Ter_L23!M68</f>
        <v>0</v>
      </c>
      <c r="N68" s="759">
        <f>+Cons_Ter!N68+Cons_Ter_L23!N68</f>
        <v>0</v>
      </c>
      <c r="O68" s="759">
        <f>+Cons_Ter!O68+Cons_Ter_L23!O68</f>
        <v>0</v>
      </c>
      <c r="P68" s="759">
        <f>+Cons_Ter!P68+Cons_Ter_L23!P68</f>
        <v>0</v>
      </c>
      <c r="Q68" s="759">
        <f>+Cons_Ter!Q68+Cons_Ter_L23!Q68</f>
        <v>0</v>
      </c>
      <c r="R68" s="759">
        <f>+Cons_Ter!R68+Cons_Ter_L23!R68</f>
        <v>0</v>
      </c>
      <c r="S68" s="759">
        <f>+Cons_Ter!S68+Cons_Ter_L23!S68</f>
        <v>0</v>
      </c>
      <c r="T68" s="759">
        <f>+Cons_Ter!T68+Cons_Ter_L23!T68</f>
        <v>0</v>
      </c>
      <c r="U68" s="759">
        <f>+Cons_Ter!U68+Cons_Ter_L23!U68</f>
        <v>0</v>
      </c>
      <c r="V68" s="759">
        <f>+Cons_Ter!V68+Cons_Ter_L23!V68</f>
        <v>0</v>
      </c>
      <c r="W68" s="759">
        <f>+Cons_Ter!W68+Cons_Ter_L23!W68</f>
        <v>0</v>
      </c>
      <c r="X68" s="759">
        <f>+Cons_Ter!X68+Cons_Ter_L23!X68</f>
        <v>0</v>
      </c>
      <c r="Y68" s="759">
        <f>+Cons_Ter!Y68+Cons_Ter_L23!Y68</f>
        <v>0</v>
      </c>
      <c r="Z68" s="759">
        <f>+Cons_Ter!Z68+Cons_Ter_L23!Z68</f>
        <v>0</v>
      </c>
      <c r="AA68" s="759">
        <f>+Cons_Ter!AA68+Cons_Ter_L23!AA68</f>
        <v>0</v>
      </c>
      <c r="AB68" s="759">
        <f>+Cons_Ter!AB68+Cons_Ter_L23!AB68</f>
        <v>0</v>
      </c>
      <c r="AC68" s="759">
        <f>+Cons_Ter!AC68+Cons_Ter_L23!AC68</f>
        <v>0</v>
      </c>
      <c r="AD68" s="759">
        <f>+Cons_Ter!AD68+Cons_Ter_L23!AD68</f>
        <v>0</v>
      </c>
      <c r="AE68" s="759">
        <f>+Cons_Ter!AE68+Cons_Ter_L23!AE68</f>
        <v>0</v>
      </c>
      <c r="AF68" s="759">
        <f>+Cons_Ter!AF68+Cons_Ter_L23!AF68</f>
        <v>0</v>
      </c>
      <c r="AG68" s="759">
        <f>+Cons_Ter!AG68+Cons_Ter_L23!AG68</f>
        <v>0</v>
      </c>
      <c r="AH68" s="759">
        <f>+Cons_Ter!AH68+Cons_Ter_L23!AH68</f>
        <v>0</v>
      </c>
      <c r="AI68" s="759">
        <f>+Cons_Ter!AI68+Cons_Ter_L23!AI68</f>
        <v>0</v>
      </c>
      <c r="AJ68" s="759">
        <f>+Cons_Ter!AJ68+Cons_Ter_L23!AJ68</f>
        <v>0</v>
      </c>
      <c r="AK68" s="759">
        <f>+Cons_Ter!AK68+Cons_Ter_L23!AK68</f>
        <v>0</v>
      </c>
      <c r="AL68" s="759">
        <f>+Cons_Ter!AL68+Cons_Ter_L23!AL68</f>
        <v>0</v>
      </c>
      <c r="AM68" s="759">
        <f>+Cons_Ter!AM68+Cons_Ter_L23!AM68</f>
        <v>0</v>
      </c>
      <c r="AN68" s="759">
        <f>+Cons_Ter!AN68+Cons_Ter_L23!AN68</f>
        <v>0</v>
      </c>
      <c r="AO68" s="759">
        <f>+Cons_Ter!AO68+Cons_Ter_L23!AO68</f>
        <v>0</v>
      </c>
      <c r="AP68" s="759">
        <f>+Cons_Ter!AP68+Cons_Ter_L23!AP68</f>
        <v>0</v>
      </c>
      <c r="AQ68" s="759">
        <f>+Cons_Ter!AQ68+Cons_Ter_L23!AQ68</f>
        <v>0</v>
      </c>
      <c r="AR68" s="759">
        <f>+Cons_Ter!AR68+Cons_Ter_L23!AR68</f>
        <v>0</v>
      </c>
      <c r="AS68" s="759">
        <f>+Cons_Ter!AS68+Cons_Ter_L23!AS68</f>
        <v>0</v>
      </c>
      <c r="AT68" s="759">
        <f>+Cons_Ter!AT68+Cons_Ter_L23!AT68</f>
        <v>0</v>
      </c>
      <c r="AU68" s="759">
        <f>+Cons_Ter!AU68+Cons_Ter_L23!AU68</f>
        <v>0</v>
      </c>
      <c r="AV68" s="759">
        <f>+Cons_Ter!AV68+Cons_Ter_L23!AV68</f>
        <v>0</v>
      </c>
      <c r="AW68" s="759">
        <f>+Cons_Ter!AW68+Cons_Ter_L23!AW68</f>
        <v>0</v>
      </c>
    </row>
    <row r="69" spans="1:49" ht="25.5">
      <c r="A69" s="336" t="s">
        <v>1016</v>
      </c>
      <c r="B69" s="35" t="s">
        <v>1017</v>
      </c>
      <c r="C69" s="36" t="s">
        <v>4904</v>
      </c>
      <c r="D69" s="986">
        <f ca="1">SUMIF(Codifica_CE!$D$1242:$U$2481,$A69,Codifica_CE!$T$1242:$T$2481)</f>
        <v>0</v>
      </c>
      <c r="E69" s="987">
        <f t="shared" si="3"/>
        <v>0</v>
      </c>
      <c r="F69" s="37" t="str">
        <f>Info!$B$2</f>
        <v>323</v>
      </c>
      <c r="G69" s="477"/>
      <c r="H69" s="759">
        <f>+Cons_Ter!H69+Cons_Ter_L23!H69</f>
        <v>0</v>
      </c>
      <c r="I69" s="759">
        <f>+Cons_Ter!I69+Cons_Ter_L23!I69</f>
        <v>0</v>
      </c>
      <c r="J69" s="759">
        <f>+Cons_Ter!J69+Cons_Ter_L23!J69</f>
        <v>0</v>
      </c>
      <c r="K69" s="759">
        <f>+Cons_Ter!K69+Cons_Ter_L23!K69</f>
        <v>0</v>
      </c>
      <c r="L69" s="759">
        <f>+Cons_Ter!L69+Cons_Ter_L23!L69</f>
        <v>0</v>
      </c>
      <c r="M69" s="759">
        <f>+Cons_Ter!M69+Cons_Ter_L23!M69</f>
        <v>0</v>
      </c>
      <c r="N69" s="759">
        <f>+Cons_Ter!N69+Cons_Ter_L23!N69</f>
        <v>0</v>
      </c>
      <c r="O69" s="759">
        <f>+Cons_Ter!O69+Cons_Ter_L23!O69</f>
        <v>0</v>
      </c>
      <c r="P69" s="759">
        <f>+Cons_Ter!P69+Cons_Ter_L23!P69</f>
        <v>0</v>
      </c>
      <c r="Q69" s="759">
        <f>+Cons_Ter!Q69+Cons_Ter_L23!Q69</f>
        <v>0</v>
      </c>
      <c r="R69" s="759">
        <f>+Cons_Ter!R69+Cons_Ter_L23!R69</f>
        <v>0</v>
      </c>
      <c r="S69" s="759">
        <f>+Cons_Ter!S69+Cons_Ter_L23!S69</f>
        <v>0</v>
      </c>
      <c r="T69" s="759">
        <f>+Cons_Ter!T69+Cons_Ter_L23!T69</f>
        <v>0</v>
      </c>
      <c r="U69" s="759">
        <f>+Cons_Ter!U69+Cons_Ter_L23!U69</f>
        <v>0</v>
      </c>
      <c r="V69" s="759">
        <f>+Cons_Ter!V69+Cons_Ter_L23!V69</f>
        <v>0</v>
      </c>
      <c r="W69" s="759">
        <f>+Cons_Ter!W69+Cons_Ter_L23!W69</f>
        <v>0</v>
      </c>
      <c r="X69" s="759">
        <f>+Cons_Ter!X69+Cons_Ter_L23!X69</f>
        <v>0</v>
      </c>
      <c r="Y69" s="759">
        <f>+Cons_Ter!Y69+Cons_Ter_L23!Y69</f>
        <v>0</v>
      </c>
      <c r="Z69" s="759">
        <f>+Cons_Ter!Z69+Cons_Ter_L23!Z69</f>
        <v>0</v>
      </c>
      <c r="AA69" s="759">
        <f>+Cons_Ter!AA69+Cons_Ter_L23!AA69</f>
        <v>0</v>
      </c>
      <c r="AB69" s="759">
        <f>+Cons_Ter!AB69+Cons_Ter_L23!AB69</f>
        <v>0</v>
      </c>
      <c r="AC69" s="759">
        <f>+Cons_Ter!AC69+Cons_Ter_L23!AC69</f>
        <v>0</v>
      </c>
      <c r="AD69" s="759">
        <f>+Cons_Ter!AD69+Cons_Ter_L23!AD69</f>
        <v>0</v>
      </c>
      <c r="AE69" s="759">
        <f>+Cons_Ter!AE69+Cons_Ter_L23!AE69</f>
        <v>0</v>
      </c>
      <c r="AF69" s="759">
        <f>+Cons_Ter!AF69+Cons_Ter_L23!AF69</f>
        <v>0</v>
      </c>
      <c r="AG69" s="759">
        <f>+Cons_Ter!AG69+Cons_Ter_L23!AG69</f>
        <v>0</v>
      </c>
      <c r="AH69" s="759">
        <f>+Cons_Ter!AH69+Cons_Ter_L23!AH69</f>
        <v>0</v>
      </c>
      <c r="AI69" s="759">
        <f>+Cons_Ter!AI69+Cons_Ter_L23!AI69</f>
        <v>0</v>
      </c>
      <c r="AJ69" s="759">
        <f>+Cons_Ter!AJ69+Cons_Ter_L23!AJ69</f>
        <v>0</v>
      </c>
      <c r="AK69" s="759">
        <f>+Cons_Ter!AK69+Cons_Ter_L23!AK69</f>
        <v>0</v>
      </c>
      <c r="AL69" s="759">
        <f>+Cons_Ter!AL69+Cons_Ter_L23!AL69</f>
        <v>0</v>
      </c>
      <c r="AM69" s="759">
        <f>+Cons_Ter!AM69+Cons_Ter_L23!AM69</f>
        <v>0</v>
      </c>
      <c r="AN69" s="759">
        <f>+Cons_Ter!AN69+Cons_Ter_L23!AN69</f>
        <v>0</v>
      </c>
      <c r="AO69" s="759">
        <f>+Cons_Ter!AO69+Cons_Ter_L23!AO69</f>
        <v>0</v>
      </c>
      <c r="AP69" s="759">
        <f>+Cons_Ter!AP69+Cons_Ter_L23!AP69</f>
        <v>0</v>
      </c>
      <c r="AQ69" s="759">
        <f>+Cons_Ter!AQ69+Cons_Ter_L23!AQ69</f>
        <v>0</v>
      </c>
      <c r="AR69" s="759">
        <f>+Cons_Ter!AR69+Cons_Ter_L23!AR69</f>
        <v>0</v>
      </c>
      <c r="AS69" s="759">
        <f>+Cons_Ter!AS69+Cons_Ter_L23!AS69</f>
        <v>0</v>
      </c>
      <c r="AT69" s="759">
        <f>+Cons_Ter!AT69+Cons_Ter_L23!AT69</f>
        <v>0</v>
      </c>
      <c r="AU69" s="759">
        <f>+Cons_Ter!AU69+Cons_Ter_L23!AU69</f>
        <v>0</v>
      </c>
      <c r="AV69" s="759">
        <f>+Cons_Ter!AV69+Cons_Ter_L23!AV69</f>
        <v>0</v>
      </c>
      <c r="AW69" s="759">
        <f>+Cons_Ter!AW69+Cons_Ter_L23!AW69</f>
        <v>0</v>
      </c>
    </row>
    <row r="70" spans="1:49" ht="25.5">
      <c r="A70" s="336" t="s">
        <v>1047</v>
      </c>
      <c r="B70" s="35" t="s">
        <v>1049</v>
      </c>
      <c r="C70" s="36" t="s">
        <v>4904</v>
      </c>
      <c r="D70" s="986">
        <f ca="1">SUMIF(Codifica_CE!$D$1242:$U$2481,$A70,Codifica_CE!$T$1242:$T$2481)</f>
        <v>0</v>
      </c>
      <c r="E70" s="987">
        <f t="shared" si="3"/>
        <v>0</v>
      </c>
      <c r="F70" s="37" t="str">
        <f>Info!$B$2</f>
        <v>323</v>
      </c>
      <c r="G70" s="477"/>
      <c r="H70" s="759">
        <f>+Cons_Ter!H70+Cons_Ter_L23!H70</f>
        <v>0</v>
      </c>
      <c r="I70" s="759">
        <f>+Cons_Ter!I70+Cons_Ter_L23!I70</f>
        <v>0</v>
      </c>
      <c r="J70" s="759">
        <f>+Cons_Ter!J70+Cons_Ter_L23!J70</f>
        <v>0</v>
      </c>
      <c r="K70" s="759">
        <f>+Cons_Ter!K70+Cons_Ter_L23!K70</f>
        <v>0</v>
      </c>
      <c r="L70" s="759">
        <f>+Cons_Ter!L70+Cons_Ter_L23!L70</f>
        <v>0</v>
      </c>
      <c r="M70" s="759">
        <f>+Cons_Ter!M70+Cons_Ter_L23!M70</f>
        <v>0</v>
      </c>
      <c r="N70" s="759">
        <f>+Cons_Ter!N70+Cons_Ter_L23!N70</f>
        <v>0</v>
      </c>
      <c r="O70" s="759">
        <f>+Cons_Ter!O70+Cons_Ter_L23!O70</f>
        <v>0</v>
      </c>
      <c r="P70" s="759">
        <f>+Cons_Ter!P70+Cons_Ter_L23!P70</f>
        <v>0</v>
      </c>
      <c r="Q70" s="759">
        <f>+Cons_Ter!Q70+Cons_Ter_L23!Q70</f>
        <v>0</v>
      </c>
      <c r="R70" s="759">
        <f>+Cons_Ter!R70+Cons_Ter_L23!R70</f>
        <v>0</v>
      </c>
      <c r="S70" s="759">
        <f>+Cons_Ter!S70+Cons_Ter_L23!S70</f>
        <v>0</v>
      </c>
      <c r="T70" s="759">
        <f>+Cons_Ter!T70+Cons_Ter_L23!T70</f>
        <v>0</v>
      </c>
      <c r="U70" s="759">
        <f>+Cons_Ter!U70+Cons_Ter_L23!U70</f>
        <v>0</v>
      </c>
      <c r="V70" s="759">
        <f>+Cons_Ter!V70+Cons_Ter_L23!V70</f>
        <v>0</v>
      </c>
      <c r="W70" s="759">
        <f>+Cons_Ter!W70+Cons_Ter_L23!W70</f>
        <v>0</v>
      </c>
      <c r="X70" s="759">
        <f>+Cons_Ter!X70+Cons_Ter_L23!X70</f>
        <v>0</v>
      </c>
      <c r="Y70" s="759">
        <f>+Cons_Ter!Y70+Cons_Ter_L23!Y70</f>
        <v>0</v>
      </c>
      <c r="Z70" s="759">
        <f>+Cons_Ter!Z70+Cons_Ter_L23!Z70</f>
        <v>0</v>
      </c>
      <c r="AA70" s="759">
        <f>+Cons_Ter!AA70+Cons_Ter_L23!AA70</f>
        <v>0</v>
      </c>
      <c r="AB70" s="759">
        <f>+Cons_Ter!AB70+Cons_Ter_L23!AB70</f>
        <v>0</v>
      </c>
      <c r="AC70" s="759">
        <f>+Cons_Ter!AC70+Cons_Ter_L23!AC70</f>
        <v>0</v>
      </c>
      <c r="AD70" s="759">
        <f>+Cons_Ter!AD70+Cons_Ter_L23!AD70</f>
        <v>0</v>
      </c>
      <c r="AE70" s="759">
        <f>+Cons_Ter!AE70+Cons_Ter_L23!AE70</f>
        <v>0</v>
      </c>
      <c r="AF70" s="759">
        <f>+Cons_Ter!AF70+Cons_Ter_L23!AF70</f>
        <v>0</v>
      </c>
      <c r="AG70" s="759">
        <f>+Cons_Ter!AG70+Cons_Ter_L23!AG70</f>
        <v>0</v>
      </c>
      <c r="AH70" s="759">
        <f>+Cons_Ter!AH70+Cons_Ter_L23!AH70</f>
        <v>0</v>
      </c>
      <c r="AI70" s="759">
        <f>+Cons_Ter!AI70+Cons_Ter_L23!AI70</f>
        <v>0</v>
      </c>
      <c r="AJ70" s="759">
        <f>+Cons_Ter!AJ70+Cons_Ter_L23!AJ70</f>
        <v>0</v>
      </c>
      <c r="AK70" s="759">
        <f>+Cons_Ter!AK70+Cons_Ter_L23!AK70</f>
        <v>0</v>
      </c>
      <c r="AL70" s="759">
        <f>+Cons_Ter!AL70+Cons_Ter_L23!AL70</f>
        <v>0</v>
      </c>
      <c r="AM70" s="759">
        <f>+Cons_Ter!AM70+Cons_Ter_L23!AM70</f>
        <v>0</v>
      </c>
      <c r="AN70" s="759">
        <f>+Cons_Ter!AN70+Cons_Ter_L23!AN70</f>
        <v>0</v>
      </c>
      <c r="AO70" s="759">
        <f>+Cons_Ter!AO70+Cons_Ter_L23!AO70</f>
        <v>0</v>
      </c>
      <c r="AP70" s="759">
        <f>+Cons_Ter!AP70+Cons_Ter_L23!AP70</f>
        <v>0</v>
      </c>
      <c r="AQ70" s="759">
        <f>+Cons_Ter!AQ70+Cons_Ter_L23!AQ70</f>
        <v>0</v>
      </c>
      <c r="AR70" s="759">
        <f>+Cons_Ter!AR70+Cons_Ter_L23!AR70</f>
        <v>0</v>
      </c>
      <c r="AS70" s="759">
        <f>+Cons_Ter!AS70+Cons_Ter_L23!AS70</f>
        <v>0</v>
      </c>
      <c r="AT70" s="759">
        <f>+Cons_Ter!AT70+Cons_Ter_L23!AT70</f>
        <v>0</v>
      </c>
      <c r="AU70" s="759">
        <f>+Cons_Ter!AU70+Cons_Ter_L23!AU70</f>
        <v>0</v>
      </c>
      <c r="AV70" s="759">
        <f>+Cons_Ter!AV70+Cons_Ter_L23!AV70</f>
        <v>0</v>
      </c>
      <c r="AW70" s="759">
        <f>+Cons_Ter!AW70+Cons_Ter_L23!AW70</f>
        <v>0</v>
      </c>
    </row>
    <row r="71" spans="1:49" ht="25.5">
      <c r="A71" s="336" t="s">
        <v>1052</v>
      </c>
      <c r="B71" s="35" t="s">
        <v>1053</v>
      </c>
      <c r="C71" s="36" t="s">
        <v>4904</v>
      </c>
      <c r="D71" s="986">
        <f ca="1">SUMIF(Codifica_CE!$D$1242:$U$2481,$A71,Codifica_CE!$T$1242:$T$2481)</f>
        <v>0</v>
      </c>
      <c r="E71" s="987">
        <f t="shared" si="3"/>
        <v>0</v>
      </c>
      <c r="F71" s="37" t="str">
        <f>Info!$B$2</f>
        <v>323</v>
      </c>
      <c r="G71" s="477"/>
      <c r="H71" s="759">
        <f>+Cons_Ter!H71+Cons_Ter_L23!H71</f>
        <v>0</v>
      </c>
      <c r="I71" s="759">
        <f>+Cons_Ter!I71+Cons_Ter_L23!I71</f>
        <v>0</v>
      </c>
      <c r="J71" s="759">
        <f>+Cons_Ter!J71+Cons_Ter_L23!J71</f>
        <v>0</v>
      </c>
      <c r="K71" s="759">
        <f>+Cons_Ter!K71+Cons_Ter_L23!K71</f>
        <v>0</v>
      </c>
      <c r="L71" s="759">
        <f>+Cons_Ter!L71+Cons_Ter_L23!L71</f>
        <v>0</v>
      </c>
      <c r="M71" s="759">
        <f>+Cons_Ter!M71+Cons_Ter_L23!M71</f>
        <v>0</v>
      </c>
      <c r="N71" s="759">
        <f>+Cons_Ter!N71+Cons_Ter_L23!N71</f>
        <v>0</v>
      </c>
      <c r="O71" s="759">
        <f>+Cons_Ter!O71+Cons_Ter_L23!O71</f>
        <v>0</v>
      </c>
      <c r="P71" s="759">
        <f>+Cons_Ter!P71+Cons_Ter_L23!P71</f>
        <v>0</v>
      </c>
      <c r="Q71" s="759">
        <f>+Cons_Ter!Q71+Cons_Ter_L23!Q71</f>
        <v>0</v>
      </c>
      <c r="R71" s="759">
        <f>+Cons_Ter!R71+Cons_Ter_L23!R71</f>
        <v>0</v>
      </c>
      <c r="S71" s="759">
        <f>+Cons_Ter!S71+Cons_Ter_L23!S71</f>
        <v>0</v>
      </c>
      <c r="T71" s="759">
        <f>+Cons_Ter!T71+Cons_Ter_L23!T71</f>
        <v>0</v>
      </c>
      <c r="U71" s="759">
        <f>+Cons_Ter!U71+Cons_Ter_L23!U71</f>
        <v>0</v>
      </c>
      <c r="V71" s="759">
        <f>+Cons_Ter!V71+Cons_Ter_L23!V71</f>
        <v>0</v>
      </c>
      <c r="W71" s="759">
        <f>+Cons_Ter!W71+Cons_Ter_L23!W71</f>
        <v>0</v>
      </c>
      <c r="X71" s="759">
        <f>+Cons_Ter!X71+Cons_Ter_L23!X71</f>
        <v>0</v>
      </c>
      <c r="Y71" s="759">
        <f>+Cons_Ter!Y71+Cons_Ter_L23!Y71</f>
        <v>0</v>
      </c>
      <c r="Z71" s="759">
        <f>+Cons_Ter!Z71+Cons_Ter_L23!Z71</f>
        <v>0</v>
      </c>
      <c r="AA71" s="759">
        <f>+Cons_Ter!AA71+Cons_Ter_L23!AA71</f>
        <v>0</v>
      </c>
      <c r="AB71" s="759">
        <f>+Cons_Ter!AB71+Cons_Ter_L23!AB71</f>
        <v>0</v>
      </c>
      <c r="AC71" s="759">
        <f>+Cons_Ter!AC71+Cons_Ter_L23!AC71</f>
        <v>0</v>
      </c>
      <c r="AD71" s="759">
        <f>+Cons_Ter!AD71+Cons_Ter_L23!AD71</f>
        <v>0</v>
      </c>
      <c r="AE71" s="759">
        <f>+Cons_Ter!AE71+Cons_Ter_L23!AE71</f>
        <v>0</v>
      </c>
      <c r="AF71" s="759">
        <f>+Cons_Ter!AF71+Cons_Ter_L23!AF71</f>
        <v>0</v>
      </c>
      <c r="AG71" s="759">
        <f>+Cons_Ter!AG71+Cons_Ter_L23!AG71</f>
        <v>0</v>
      </c>
      <c r="AH71" s="759">
        <f>+Cons_Ter!AH71+Cons_Ter_L23!AH71</f>
        <v>0</v>
      </c>
      <c r="AI71" s="759">
        <f>+Cons_Ter!AI71+Cons_Ter_L23!AI71</f>
        <v>0</v>
      </c>
      <c r="AJ71" s="759">
        <f>+Cons_Ter!AJ71+Cons_Ter_L23!AJ71</f>
        <v>0</v>
      </c>
      <c r="AK71" s="759">
        <f>+Cons_Ter!AK71+Cons_Ter_L23!AK71</f>
        <v>0</v>
      </c>
      <c r="AL71" s="759">
        <f>+Cons_Ter!AL71+Cons_Ter_L23!AL71</f>
        <v>0</v>
      </c>
      <c r="AM71" s="759">
        <f>+Cons_Ter!AM71+Cons_Ter_L23!AM71</f>
        <v>0</v>
      </c>
      <c r="AN71" s="759">
        <f>+Cons_Ter!AN71+Cons_Ter_L23!AN71</f>
        <v>0</v>
      </c>
      <c r="AO71" s="759">
        <f>+Cons_Ter!AO71+Cons_Ter_L23!AO71</f>
        <v>0</v>
      </c>
      <c r="AP71" s="759">
        <f>+Cons_Ter!AP71+Cons_Ter_L23!AP71</f>
        <v>0</v>
      </c>
      <c r="AQ71" s="759">
        <f>+Cons_Ter!AQ71+Cons_Ter_L23!AQ71</f>
        <v>0</v>
      </c>
      <c r="AR71" s="759">
        <f>+Cons_Ter!AR71+Cons_Ter_L23!AR71</f>
        <v>0</v>
      </c>
      <c r="AS71" s="759">
        <f>+Cons_Ter!AS71+Cons_Ter_L23!AS71</f>
        <v>0</v>
      </c>
      <c r="AT71" s="759">
        <f>+Cons_Ter!AT71+Cons_Ter_L23!AT71</f>
        <v>0</v>
      </c>
      <c r="AU71" s="759">
        <f>+Cons_Ter!AU71+Cons_Ter_L23!AU71</f>
        <v>0</v>
      </c>
      <c r="AV71" s="759">
        <f>+Cons_Ter!AV71+Cons_Ter_L23!AV71</f>
        <v>0</v>
      </c>
      <c r="AW71" s="759">
        <f>+Cons_Ter!AW71+Cons_Ter_L23!AW71</f>
        <v>0</v>
      </c>
    </row>
    <row r="72" spans="1:49" ht="25.5">
      <c r="A72" s="336" t="s">
        <v>1074</v>
      </c>
      <c r="B72" s="35" t="s">
        <v>1076</v>
      </c>
      <c r="C72" s="36" t="s">
        <v>4904</v>
      </c>
      <c r="D72" s="986">
        <f ca="1">SUMIF(Codifica_CE!$D$1242:$U$2481,$A72,Codifica_CE!$T$1242:$T$2481)</f>
        <v>0</v>
      </c>
      <c r="E72" s="987">
        <f t="shared" si="3"/>
        <v>0</v>
      </c>
      <c r="F72" s="37" t="str">
        <f>Info!$B$2</f>
        <v>323</v>
      </c>
      <c r="G72" s="477"/>
      <c r="H72" s="759">
        <f>+Cons_Ter!H72+Cons_Ter_L23!H72</f>
        <v>0</v>
      </c>
      <c r="I72" s="759">
        <f>+Cons_Ter!I72+Cons_Ter_L23!I72</f>
        <v>0</v>
      </c>
      <c r="J72" s="759">
        <f>+Cons_Ter!J72+Cons_Ter_L23!J72</f>
        <v>0</v>
      </c>
      <c r="K72" s="759">
        <f>+Cons_Ter!K72+Cons_Ter_L23!K72</f>
        <v>0</v>
      </c>
      <c r="L72" s="759">
        <f>+Cons_Ter!L72+Cons_Ter_L23!L72</f>
        <v>0</v>
      </c>
      <c r="M72" s="759">
        <f>+Cons_Ter!M72+Cons_Ter_L23!M72</f>
        <v>0</v>
      </c>
      <c r="N72" s="759">
        <f>+Cons_Ter!N72+Cons_Ter_L23!N72</f>
        <v>0</v>
      </c>
      <c r="O72" s="759">
        <f>+Cons_Ter!O72+Cons_Ter_L23!O72</f>
        <v>0</v>
      </c>
      <c r="P72" s="759">
        <f>+Cons_Ter!P72+Cons_Ter_L23!P72</f>
        <v>0</v>
      </c>
      <c r="Q72" s="759">
        <f>+Cons_Ter!Q72+Cons_Ter_L23!Q72</f>
        <v>0</v>
      </c>
      <c r="R72" s="759">
        <f>+Cons_Ter!R72+Cons_Ter_L23!R72</f>
        <v>0</v>
      </c>
      <c r="S72" s="759">
        <f>+Cons_Ter!S72+Cons_Ter_L23!S72</f>
        <v>0</v>
      </c>
      <c r="T72" s="759">
        <f>+Cons_Ter!T72+Cons_Ter_L23!T72</f>
        <v>0</v>
      </c>
      <c r="U72" s="759">
        <f>+Cons_Ter!U72+Cons_Ter_L23!U72</f>
        <v>0</v>
      </c>
      <c r="V72" s="759">
        <f>+Cons_Ter!V72+Cons_Ter_L23!V72</f>
        <v>0</v>
      </c>
      <c r="W72" s="759">
        <f>+Cons_Ter!W72+Cons_Ter_L23!W72</f>
        <v>0</v>
      </c>
      <c r="X72" s="759">
        <f>+Cons_Ter!X72+Cons_Ter_L23!X72</f>
        <v>0</v>
      </c>
      <c r="Y72" s="759">
        <f>+Cons_Ter!Y72+Cons_Ter_L23!Y72</f>
        <v>0</v>
      </c>
      <c r="Z72" s="759">
        <f>+Cons_Ter!Z72+Cons_Ter_L23!Z72</f>
        <v>0</v>
      </c>
      <c r="AA72" s="759">
        <f>+Cons_Ter!AA72+Cons_Ter_L23!AA72</f>
        <v>0</v>
      </c>
      <c r="AB72" s="759">
        <f>+Cons_Ter!AB72+Cons_Ter_L23!AB72</f>
        <v>0</v>
      </c>
      <c r="AC72" s="759">
        <f>+Cons_Ter!AC72+Cons_Ter_L23!AC72</f>
        <v>0</v>
      </c>
      <c r="AD72" s="759">
        <f>+Cons_Ter!AD72+Cons_Ter_L23!AD72</f>
        <v>0</v>
      </c>
      <c r="AE72" s="759">
        <f>+Cons_Ter!AE72+Cons_Ter_L23!AE72</f>
        <v>0</v>
      </c>
      <c r="AF72" s="759">
        <f>+Cons_Ter!AF72+Cons_Ter_L23!AF72</f>
        <v>0</v>
      </c>
      <c r="AG72" s="759">
        <f>+Cons_Ter!AG72+Cons_Ter_L23!AG72</f>
        <v>0</v>
      </c>
      <c r="AH72" s="759">
        <f>+Cons_Ter!AH72+Cons_Ter_L23!AH72</f>
        <v>0</v>
      </c>
      <c r="AI72" s="759">
        <f>+Cons_Ter!AI72+Cons_Ter_L23!AI72</f>
        <v>0</v>
      </c>
      <c r="AJ72" s="759">
        <f>+Cons_Ter!AJ72+Cons_Ter_L23!AJ72</f>
        <v>0</v>
      </c>
      <c r="AK72" s="759">
        <f>+Cons_Ter!AK72+Cons_Ter_L23!AK72</f>
        <v>0</v>
      </c>
      <c r="AL72" s="759">
        <f>+Cons_Ter!AL72+Cons_Ter_L23!AL72</f>
        <v>0</v>
      </c>
      <c r="AM72" s="759">
        <f>+Cons_Ter!AM72+Cons_Ter_L23!AM72</f>
        <v>0</v>
      </c>
      <c r="AN72" s="759">
        <f>+Cons_Ter!AN72+Cons_Ter_L23!AN72</f>
        <v>0</v>
      </c>
      <c r="AO72" s="759">
        <f>+Cons_Ter!AO72+Cons_Ter_L23!AO72</f>
        <v>0</v>
      </c>
      <c r="AP72" s="759">
        <f>+Cons_Ter!AP72+Cons_Ter_L23!AP72</f>
        <v>0</v>
      </c>
      <c r="AQ72" s="759">
        <f>+Cons_Ter!AQ72+Cons_Ter_L23!AQ72</f>
        <v>0</v>
      </c>
      <c r="AR72" s="759">
        <f>+Cons_Ter!AR72+Cons_Ter_L23!AR72</f>
        <v>0</v>
      </c>
      <c r="AS72" s="759">
        <f>+Cons_Ter!AS72+Cons_Ter_L23!AS72</f>
        <v>0</v>
      </c>
      <c r="AT72" s="759">
        <f>+Cons_Ter!AT72+Cons_Ter_L23!AT72</f>
        <v>0</v>
      </c>
      <c r="AU72" s="759">
        <f>+Cons_Ter!AU72+Cons_Ter_L23!AU72</f>
        <v>0</v>
      </c>
      <c r="AV72" s="759">
        <f>+Cons_Ter!AV72+Cons_Ter_L23!AV72</f>
        <v>0</v>
      </c>
      <c r="AW72" s="759">
        <f>+Cons_Ter!AW72+Cons_Ter_L23!AW72</f>
        <v>0</v>
      </c>
    </row>
    <row r="73" spans="1:49" ht="38.25">
      <c r="A73" s="336" t="s">
        <v>1079</v>
      </c>
      <c r="B73" s="737" t="s">
        <v>1080</v>
      </c>
      <c r="C73" s="36" t="s">
        <v>4904</v>
      </c>
      <c r="D73" s="986">
        <f ca="1">SUMIF(Codifica_CE!$D$1242:$U$2481,$A73,Codifica_CE!$T$1242:$T$2481)</f>
        <v>0</v>
      </c>
      <c r="E73" s="987">
        <f t="shared" si="3"/>
        <v>0</v>
      </c>
      <c r="F73" s="37" t="str">
        <f>Info!$B$2</f>
        <v>323</v>
      </c>
      <c r="G73" s="477"/>
      <c r="H73" s="759">
        <f>+Cons_Ter!H73+Cons_Ter_L23!H73</f>
        <v>0</v>
      </c>
      <c r="I73" s="759">
        <f>+Cons_Ter!I73+Cons_Ter_L23!I73</f>
        <v>0</v>
      </c>
      <c r="J73" s="759">
        <f>+Cons_Ter!J73+Cons_Ter_L23!J73</f>
        <v>0</v>
      </c>
      <c r="K73" s="759">
        <f>+Cons_Ter!K73+Cons_Ter_L23!K73</f>
        <v>0</v>
      </c>
      <c r="L73" s="759">
        <f>+Cons_Ter!L73+Cons_Ter_L23!L73</f>
        <v>0</v>
      </c>
      <c r="M73" s="759">
        <f>+Cons_Ter!M73+Cons_Ter_L23!M73</f>
        <v>0</v>
      </c>
      <c r="N73" s="759">
        <f>+Cons_Ter!N73+Cons_Ter_L23!N73</f>
        <v>0</v>
      </c>
      <c r="O73" s="759">
        <f>+Cons_Ter!O73+Cons_Ter_L23!O73</f>
        <v>0</v>
      </c>
      <c r="P73" s="759">
        <f>+Cons_Ter!P73+Cons_Ter_L23!P73</f>
        <v>0</v>
      </c>
      <c r="Q73" s="759">
        <f>+Cons_Ter!Q73+Cons_Ter_L23!Q73</f>
        <v>0</v>
      </c>
      <c r="R73" s="759">
        <f>+Cons_Ter!R73+Cons_Ter_L23!R73</f>
        <v>0</v>
      </c>
      <c r="S73" s="759">
        <f>+Cons_Ter!S73+Cons_Ter_L23!S73</f>
        <v>0</v>
      </c>
      <c r="T73" s="759">
        <f>+Cons_Ter!T73+Cons_Ter_L23!T73</f>
        <v>0</v>
      </c>
      <c r="U73" s="759">
        <f>+Cons_Ter!U73+Cons_Ter_L23!U73</f>
        <v>0</v>
      </c>
      <c r="V73" s="759">
        <f>+Cons_Ter!V73+Cons_Ter_L23!V73</f>
        <v>0</v>
      </c>
      <c r="W73" s="759">
        <f>+Cons_Ter!W73+Cons_Ter_L23!W73</f>
        <v>0</v>
      </c>
      <c r="X73" s="759">
        <f>+Cons_Ter!X73+Cons_Ter_L23!X73</f>
        <v>0</v>
      </c>
      <c r="Y73" s="759">
        <f>+Cons_Ter!Y73+Cons_Ter_L23!Y73</f>
        <v>0</v>
      </c>
      <c r="Z73" s="759">
        <f>+Cons_Ter!Z73+Cons_Ter_L23!Z73</f>
        <v>0</v>
      </c>
      <c r="AA73" s="759">
        <f>+Cons_Ter!AA73+Cons_Ter_L23!AA73</f>
        <v>0</v>
      </c>
      <c r="AB73" s="759">
        <f>+Cons_Ter!AB73+Cons_Ter_L23!AB73</f>
        <v>0</v>
      </c>
      <c r="AC73" s="759">
        <f>+Cons_Ter!AC73+Cons_Ter_L23!AC73</f>
        <v>0</v>
      </c>
      <c r="AD73" s="759">
        <f>+Cons_Ter!AD73+Cons_Ter_L23!AD73</f>
        <v>0</v>
      </c>
      <c r="AE73" s="759">
        <f>+Cons_Ter!AE73+Cons_Ter_L23!AE73</f>
        <v>0</v>
      </c>
      <c r="AF73" s="759">
        <f>+Cons_Ter!AF73+Cons_Ter_L23!AF73</f>
        <v>0</v>
      </c>
      <c r="AG73" s="759">
        <f>+Cons_Ter!AG73+Cons_Ter_L23!AG73</f>
        <v>0</v>
      </c>
      <c r="AH73" s="759">
        <f>+Cons_Ter!AH73+Cons_Ter_L23!AH73</f>
        <v>0</v>
      </c>
      <c r="AI73" s="759">
        <f>+Cons_Ter!AI73+Cons_Ter_L23!AI73</f>
        <v>0</v>
      </c>
      <c r="AJ73" s="759">
        <f>+Cons_Ter!AJ73+Cons_Ter_L23!AJ73</f>
        <v>0</v>
      </c>
      <c r="AK73" s="759">
        <f>+Cons_Ter!AK73+Cons_Ter_L23!AK73</f>
        <v>0</v>
      </c>
      <c r="AL73" s="759">
        <f>+Cons_Ter!AL73+Cons_Ter_L23!AL73</f>
        <v>0</v>
      </c>
      <c r="AM73" s="759">
        <f>+Cons_Ter!AM73+Cons_Ter_L23!AM73</f>
        <v>0</v>
      </c>
      <c r="AN73" s="759">
        <f>+Cons_Ter!AN73+Cons_Ter_L23!AN73</f>
        <v>0</v>
      </c>
      <c r="AO73" s="759">
        <f>+Cons_Ter!AO73+Cons_Ter_L23!AO73</f>
        <v>0</v>
      </c>
      <c r="AP73" s="759">
        <f>+Cons_Ter!AP73+Cons_Ter_L23!AP73</f>
        <v>0</v>
      </c>
      <c r="AQ73" s="759">
        <f>+Cons_Ter!AQ73+Cons_Ter_L23!AQ73</f>
        <v>0</v>
      </c>
      <c r="AR73" s="759">
        <f>+Cons_Ter!AR73+Cons_Ter_L23!AR73</f>
        <v>0</v>
      </c>
      <c r="AS73" s="759">
        <f>+Cons_Ter!AS73+Cons_Ter_L23!AS73</f>
        <v>0</v>
      </c>
      <c r="AT73" s="759">
        <f>+Cons_Ter!AT73+Cons_Ter_L23!AT73</f>
        <v>0</v>
      </c>
      <c r="AU73" s="759">
        <f>+Cons_Ter!AU73+Cons_Ter_L23!AU73</f>
        <v>0</v>
      </c>
      <c r="AV73" s="759">
        <f>+Cons_Ter!AV73+Cons_Ter_L23!AV73</f>
        <v>0</v>
      </c>
      <c r="AW73" s="759">
        <f>+Cons_Ter!AW73+Cons_Ter_L23!AW73</f>
        <v>0</v>
      </c>
    </row>
    <row r="74" spans="1:49" ht="25.5">
      <c r="A74" s="336" t="s">
        <v>1181</v>
      </c>
      <c r="B74" s="35" t="s">
        <v>1185</v>
      </c>
      <c r="C74" s="36" t="s">
        <v>4904</v>
      </c>
      <c r="D74" s="986">
        <f ca="1">SUMIF(Codifica_CE!$D$1242:$U$2481,$A74,Codifica_CE!$T$1242:$T$2481)</f>
        <v>0</v>
      </c>
      <c r="E74" s="987">
        <f t="shared" si="3"/>
        <v>0</v>
      </c>
      <c r="F74" s="37" t="str">
        <f>Info!$B$2</f>
        <v>323</v>
      </c>
      <c r="G74" s="477"/>
      <c r="H74" s="759">
        <f>+Cons_Ter!H74+Cons_Ter_L23!H74</f>
        <v>0</v>
      </c>
      <c r="I74" s="759">
        <f>+Cons_Ter!I74+Cons_Ter_L23!I74</f>
        <v>0</v>
      </c>
      <c r="J74" s="759">
        <f>+Cons_Ter!J74+Cons_Ter_L23!J74</f>
        <v>0</v>
      </c>
      <c r="K74" s="759">
        <f>+Cons_Ter!K74+Cons_Ter_L23!K74</f>
        <v>0</v>
      </c>
      <c r="L74" s="759">
        <f>+Cons_Ter!L74+Cons_Ter_L23!L74</f>
        <v>0</v>
      </c>
      <c r="M74" s="759">
        <f>+Cons_Ter!M74+Cons_Ter_L23!M74</f>
        <v>0</v>
      </c>
      <c r="N74" s="759">
        <f>+Cons_Ter!N74+Cons_Ter_L23!N74</f>
        <v>0</v>
      </c>
      <c r="O74" s="759">
        <f>+Cons_Ter!O74+Cons_Ter_L23!O74</f>
        <v>0</v>
      </c>
      <c r="P74" s="759">
        <f>+Cons_Ter!P74+Cons_Ter_L23!P74</f>
        <v>0</v>
      </c>
      <c r="Q74" s="759">
        <f>+Cons_Ter!Q74+Cons_Ter_L23!Q74</f>
        <v>0</v>
      </c>
      <c r="R74" s="759">
        <f>+Cons_Ter!R74+Cons_Ter_L23!R74</f>
        <v>0</v>
      </c>
      <c r="S74" s="759">
        <f>+Cons_Ter!S74+Cons_Ter_L23!S74</f>
        <v>0</v>
      </c>
      <c r="T74" s="759">
        <f>+Cons_Ter!T74+Cons_Ter_L23!T74</f>
        <v>0</v>
      </c>
      <c r="U74" s="759">
        <f>+Cons_Ter!U74+Cons_Ter_L23!U74</f>
        <v>0</v>
      </c>
      <c r="V74" s="759">
        <f>+Cons_Ter!V74+Cons_Ter_L23!V74</f>
        <v>0</v>
      </c>
      <c r="W74" s="759">
        <f>+Cons_Ter!W74+Cons_Ter_L23!W74</f>
        <v>0</v>
      </c>
      <c r="X74" s="759">
        <f>+Cons_Ter!X74+Cons_Ter_L23!X74</f>
        <v>0</v>
      </c>
      <c r="Y74" s="759">
        <f>+Cons_Ter!Y74+Cons_Ter_L23!Y74</f>
        <v>0</v>
      </c>
      <c r="Z74" s="759">
        <f>+Cons_Ter!Z74+Cons_Ter_L23!Z74</f>
        <v>0</v>
      </c>
      <c r="AA74" s="759">
        <f>+Cons_Ter!AA74+Cons_Ter_L23!AA74</f>
        <v>0</v>
      </c>
      <c r="AB74" s="759">
        <f>+Cons_Ter!AB74+Cons_Ter_L23!AB74</f>
        <v>0</v>
      </c>
      <c r="AC74" s="759">
        <f>+Cons_Ter!AC74+Cons_Ter_L23!AC74</f>
        <v>0</v>
      </c>
      <c r="AD74" s="759">
        <f>+Cons_Ter!AD74+Cons_Ter_L23!AD74</f>
        <v>0</v>
      </c>
      <c r="AE74" s="759">
        <f>+Cons_Ter!AE74+Cons_Ter_L23!AE74</f>
        <v>0</v>
      </c>
      <c r="AF74" s="759">
        <f>+Cons_Ter!AF74+Cons_Ter_L23!AF74</f>
        <v>0</v>
      </c>
      <c r="AG74" s="759">
        <f>+Cons_Ter!AG74+Cons_Ter_L23!AG74</f>
        <v>0</v>
      </c>
      <c r="AH74" s="759">
        <f>+Cons_Ter!AH74+Cons_Ter_L23!AH74</f>
        <v>0</v>
      </c>
      <c r="AI74" s="759">
        <f>+Cons_Ter!AI74+Cons_Ter_L23!AI74</f>
        <v>0</v>
      </c>
      <c r="AJ74" s="759">
        <f>+Cons_Ter!AJ74+Cons_Ter_L23!AJ74</f>
        <v>0</v>
      </c>
      <c r="AK74" s="759">
        <f>+Cons_Ter!AK74+Cons_Ter_L23!AK74</f>
        <v>0</v>
      </c>
      <c r="AL74" s="759">
        <f>+Cons_Ter!AL74+Cons_Ter_L23!AL74</f>
        <v>0</v>
      </c>
      <c r="AM74" s="759">
        <f>+Cons_Ter!AM74+Cons_Ter_L23!AM74</f>
        <v>0</v>
      </c>
      <c r="AN74" s="759">
        <f>+Cons_Ter!AN74+Cons_Ter_L23!AN74</f>
        <v>0</v>
      </c>
      <c r="AO74" s="759">
        <f>+Cons_Ter!AO74+Cons_Ter_L23!AO74</f>
        <v>0</v>
      </c>
      <c r="AP74" s="759">
        <f>+Cons_Ter!AP74+Cons_Ter_L23!AP74</f>
        <v>0</v>
      </c>
      <c r="AQ74" s="759">
        <f>+Cons_Ter!AQ74+Cons_Ter_L23!AQ74</f>
        <v>0</v>
      </c>
      <c r="AR74" s="759">
        <f>+Cons_Ter!AR74+Cons_Ter_L23!AR74</f>
        <v>0</v>
      </c>
      <c r="AS74" s="759">
        <f>+Cons_Ter!AS74+Cons_Ter_L23!AS74</f>
        <v>0</v>
      </c>
      <c r="AT74" s="759">
        <f>+Cons_Ter!AT74+Cons_Ter_L23!AT74</f>
        <v>0</v>
      </c>
      <c r="AU74" s="759">
        <f>+Cons_Ter!AU74+Cons_Ter_L23!AU74</f>
        <v>0</v>
      </c>
      <c r="AV74" s="759">
        <f>+Cons_Ter!AV74+Cons_Ter_L23!AV74</f>
        <v>0</v>
      </c>
      <c r="AW74" s="759">
        <f>+Cons_Ter!AW74+Cons_Ter_L23!AW74</f>
        <v>0</v>
      </c>
    </row>
    <row r="75" spans="1:49" ht="25.5">
      <c r="A75" s="336" t="s">
        <v>1189</v>
      </c>
      <c r="B75" s="35" t="s">
        <v>1190</v>
      </c>
      <c r="C75" s="36" t="s">
        <v>4904</v>
      </c>
      <c r="D75" s="986">
        <f ca="1">SUMIF(Codifica_CE!$D$1242:$U$2481,$A75,Codifica_CE!$T$1242:$T$2481)</f>
        <v>0</v>
      </c>
      <c r="E75" s="987">
        <f t="shared" si="3"/>
        <v>0</v>
      </c>
      <c r="F75" s="37" t="str">
        <f>Info!$B$2</f>
        <v>323</v>
      </c>
      <c r="G75" s="477"/>
      <c r="H75" s="759">
        <f>+Cons_Ter!H75+Cons_Ter_L23!H75</f>
        <v>0</v>
      </c>
      <c r="I75" s="759">
        <f>+Cons_Ter!I75+Cons_Ter_L23!I75</f>
        <v>0</v>
      </c>
      <c r="J75" s="759">
        <f>+Cons_Ter!J75+Cons_Ter_L23!J75</f>
        <v>0</v>
      </c>
      <c r="K75" s="759">
        <f>+Cons_Ter!K75+Cons_Ter_L23!K75</f>
        <v>0</v>
      </c>
      <c r="L75" s="759">
        <f>+Cons_Ter!L75+Cons_Ter_L23!L75</f>
        <v>0</v>
      </c>
      <c r="M75" s="759">
        <f>+Cons_Ter!M75+Cons_Ter_L23!M75</f>
        <v>0</v>
      </c>
      <c r="N75" s="759">
        <f>+Cons_Ter!N75+Cons_Ter_L23!N75</f>
        <v>0</v>
      </c>
      <c r="O75" s="759">
        <f>+Cons_Ter!O75+Cons_Ter_L23!O75</f>
        <v>0</v>
      </c>
      <c r="P75" s="759">
        <f>+Cons_Ter!P75+Cons_Ter_L23!P75</f>
        <v>0</v>
      </c>
      <c r="Q75" s="759">
        <f>+Cons_Ter!Q75+Cons_Ter_L23!Q75</f>
        <v>0</v>
      </c>
      <c r="R75" s="759">
        <f>+Cons_Ter!R75+Cons_Ter_L23!R75</f>
        <v>0</v>
      </c>
      <c r="S75" s="759">
        <f>+Cons_Ter!S75+Cons_Ter_L23!S75</f>
        <v>0</v>
      </c>
      <c r="T75" s="759">
        <f>+Cons_Ter!T75+Cons_Ter_L23!T75</f>
        <v>0</v>
      </c>
      <c r="U75" s="759">
        <f>+Cons_Ter!U75+Cons_Ter_L23!U75</f>
        <v>0</v>
      </c>
      <c r="V75" s="759">
        <f>+Cons_Ter!V75+Cons_Ter_L23!V75</f>
        <v>0</v>
      </c>
      <c r="W75" s="759">
        <f>+Cons_Ter!W75+Cons_Ter_L23!W75</f>
        <v>0</v>
      </c>
      <c r="X75" s="759">
        <f>+Cons_Ter!X75+Cons_Ter_L23!X75</f>
        <v>0</v>
      </c>
      <c r="Y75" s="759">
        <f>+Cons_Ter!Y75+Cons_Ter_L23!Y75</f>
        <v>0</v>
      </c>
      <c r="Z75" s="759">
        <f>+Cons_Ter!Z75+Cons_Ter_L23!Z75</f>
        <v>0</v>
      </c>
      <c r="AA75" s="759">
        <f>+Cons_Ter!AA75+Cons_Ter_L23!AA75</f>
        <v>0</v>
      </c>
      <c r="AB75" s="759">
        <f>+Cons_Ter!AB75+Cons_Ter_L23!AB75</f>
        <v>0</v>
      </c>
      <c r="AC75" s="759">
        <f>+Cons_Ter!AC75+Cons_Ter_L23!AC75</f>
        <v>0</v>
      </c>
      <c r="AD75" s="759">
        <f>+Cons_Ter!AD75+Cons_Ter_L23!AD75</f>
        <v>0</v>
      </c>
      <c r="AE75" s="759">
        <f>+Cons_Ter!AE75+Cons_Ter_L23!AE75</f>
        <v>0</v>
      </c>
      <c r="AF75" s="759">
        <f>+Cons_Ter!AF75+Cons_Ter_L23!AF75</f>
        <v>0</v>
      </c>
      <c r="AG75" s="759">
        <f>+Cons_Ter!AG75+Cons_Ter_L23!AG75</f>
        <v>0</v>
      </c>
      <c r="AH75" s="759">
        <f>+Cons_Ter!AH75+Cons_Ter_L23!AH75</f>
        <v>0</v>
      </c>
      <c r="AI75" s="759">
        <f>+Cons_Ter!AI75+Cons_Ter_L23!AI75</f>
        <v>0</v>
      </c>
      <c r="AJ75" s="759">
        <f>+Cons_Ter!AJ75+Cons_Ter_L23!AJ75</f>
        <v>0</v>
      </c>
      <c r="AK75" s="759">
        <f>+Cons_Ter!AK75+Cons_Ter_L23!AK75</f>
        <v>0</v>
      </c>
      <c r="AL75" s="759">
        <f>+Cons_Ter!AL75+Cons_Ter_L23!AL75</f>
        <v>0</v>
      </c>
      <c r="AM75" s="759">
        <f>+Cons_Ter!AM75+Cons_Ter_L23!AM75</f>
        <v>0</v>
      </c>
      <c r="AN75" s="759">
        <f>+Cons_Ter!AN75+Cons_Ter_L23!AN75</f>
        <v>0</v>
      </c>
      <c r="AO75" s="759">
        <f>+Cons_Ter!AO75+Cons_Ter_L23!AO75</f>
        <v>0</v>
      </c>
      <c r="AP75" s="759">
        <f>+Cons_Ter!AP75+Cons_Ter_L23!AP75</f>
        <v>0</v>
      </c>
      <c r="AQ75" s="759">
        <f>+Cons_Ter!AQ75+Cons_Ter_L23!AQ75</f>
        <v>0</v>
      </c>
      <c r="AR75" s="759">
        <f>+Cons_Ter!AR75+Cons_Ter_L23!AR75</f>
        <v>0</v>
      </c>
      <c r="AS75" s="759">
        <f>+Cons_Ter!AS75+Cons_Ter_L23!AS75</f>
        <v>0</v>
      </c>
      <c r="AT75" s="759">
        <f>+Cons_Ter!AT75+Cons_Ter_L23!AT75</f>
        <v>0</v>
      </c>
      <c r="AU75" s="759">
        <f>+Cons_Ter!AU75+Cons_Ter_L23!AU75</f>
        <v>0</v>
      </c>
      <c r="AV75" s="759">
        <f>+Cons_Ter!AV75+Cons_Ter_L23!AV75</f>
        <v>0</v>
      </c>
      <c r="AW75" s="759">
        <f>+Cons_Ter!AW75+Cons_Ter_L23!AW75</f>
        <v>0</v>
      </c>
    </row>
    <row r="76" spans="1:49" ht="25.5">
      <c r="A76" s="336" t="s">
        <v>1222</v>
      </c>
      <c r="B76" s="35" t="s">
        <v>1226</v>
      </c>
      <c r="C76" s="36" t="s">
        <v>4904</v>
      </c>
      <c r="D76" s="986">
        <f ca="1">SUMIF(Codifica_CE!$D$1242:$U$2481,$A76,Codifica_CE!$T$1242:$T$2481)</f>
        <v>0</v>
      </c>
      <c r="E76" s="987">
        <f t="shared" si="3"/>
        <v>0</v>
      </c>
      <c r="F76" s="37" t="str">
        <f>Info!$B$2</f>
        <v>323</v>
      </c>
      <c r="G76" s="477"/>
      <c r="H76" s="759">
        <f>+Cons_Ter!H76+Cons_Ter_L23!H76</f>
        <v>0</v>
      </c>
      <c r="I76" s="759">
        <f>+Cons_Ter!I76+Cons_Ter_L23!I76</f>
        <v>0</v>
      </c>
      <c r="J76" s="759">
        <f>+Cons_Ter!J76+Cons_Ter_L23!J76</f>
        <v>0</v>
      </c>
      <c r="K76" s="759">
        <f>+Cons_Ter!K76+Cons_Ter_L23!K76</f>
        <v>0</v>
      </c>
      <c r="L76" s="759">
        <f>+Cons_Ter!L76+Cons_Ter_L23!L76</f>
        <v>0</v>
      </c>
      <c r="M76" s="759">
        <f>+Cons_Ter!M76+Cons_Ter_L23!M76</f>
        <v>0</v>
      </c>
      <c r="N76" s="759">
        <f>+Cons_Ter!N76+Cons_Ter_L23!N76</f>
        <v>0</v>
      </c>
      <c r="O76" s="759">
        <f>+Cons_Ter!O76+Cons_Ter_L23!O76</f>
        <v>0</v>
      </c>
      <c r="P76" s="759">
        <f>+Cons_Ter!P76+Cons_Ter_L23!P76</f>
        <v>0</v>
      </c>
      <c r="Q76" s="759">
        <f>+Cons_Ter!Q76+Cons_Ter_L23!Q76</f>
        <v>0</v>
      </c>
      <c r="R76" s="759">
        <f>+Cons_Ter!R76+Cons_Ter_L23!R76</f>
        <v>0</v>
      </c>
      <c r="S76" s="759">
        <f>+Cons_Ter!S76+Cons_Ter_L23!S76</f>
        <v>0</v>
      </c>
      <c r="T76" s="759">
        <f>+Cons_Ter!T76+Cons_Ter_L23!T76</f>
        <v>0</v>
      </c>
      <c r="U76" s="759">
        <f>+Cons_Ter!U76+Cons_Ter_L23!U76</f>
        <v>0</v>
      </c>
      <c r="V76" s="759">
        <f>+Cons_Ter!V76+Cons_Ter_L23!V76</f>
        <v>0</v>
      </c>
      <c r="W76" s="759">
        <f>+Cons_Ter!W76+Cons_Ter_L23!W76</f>
        <v>0</v>
      </c>
      <c r="X76" s="759">
        <f>+Cons_Ter!X76+Cons_Ter_L23!X76</f>
        <v>0</v>
      </c>
      <c r="Y76" s="759">
        <f>+Cons_Ter!Y76+Cons_Ter_L23!Y76</f>
        <v>0</v>
      </c>
      <c r="Z76" s="759">
        <f>+Cons_Ter!Z76+Cons_Ter_L23!Z76</f>
        <v>0</v>
      </c>
      <c r="AA76" s="759">
        <f>+Cons_Ter!AA76+Cons_Ter_L23!AA76</f>
        <v>0</v>
      </c>
      <c r="AB76" s="759">
        <f>+Cons_Ter!AB76+Cons_Ter_L23!AB76</f>
        <v>0</v>
      </c>
      <c r="AC76" s="759">
        <f>+Cons_Ter!AC76+Cons_Ter_L23!AC76</f>
        <v>0</v>
      </c>
      <c r="AD76" s="759">
        <f>+Cons_Ter!AD76+Cons_Ter_L23!AD76</f>
        <v>0</v>
      </c>
      <c r="AE76" s="759">
        <f>+Cons_Ter!AE76+Cons_Ter_L23!AE76</f>
        <v>0</v>
      </c>
      <c r="AF76" s="759">
        <f>+Cons_Ter!AF76+Cons_Ter_L23!AF76</f>
        <v>0</v>
      </c>
      <c r="AG76" s="759">
        <f>+Cons_Ter!AG76+Cons_Ter_L23!AG76</f>
        <v>0</v>
      </c>
      <c r="AH76" s="759">
        <f>+Cons_Ter!AH76+Cons_Ter_L23!AH76</f>
        <v>0</v>
      </c>
      <c r="AI76" s="759">
        <f>+Cons_Ter!AI76+Cons_Ter_L23!AI76</f>
        <v>0</v>
      </c>
      <c r="AJ76" s="759">
        <f>+Cons_Ter!AJ76+Cons_Ter_L23!AJ76</f>
        <v>0</v>
      </c>
      <c r="AK76" s="759">
        <f>+Cons_Ter!AK76+Cons_Ter_L23!AK76</f>
        <v>0</v>
      </c>
      <c r="AL76" s="759">
        <f>+Cons_Ter!AL76+Cons_Ter_L23!AL76</f>
        <v>0</v>
      </c>
      <c r="AM76" s="759">
        <f>+Cons_Ter!AM76+Cons_Ter_L23!AM76</f>
        <v>0</v>
      </c>
      <c r="AN76" s="759">
        <f>+Cons_Ter!AN76+Cons_Ter_L23!AN76</f>
        <v>0</v>
      </c>
      <c r="AO76" s="759">
        <f>+Cons_Ter!AO76+Cons_Ter_L23!AO76</f>
        <v>0</v>
      </c>
      <c r="AP76" s="759">
        <f>+Cons_Ter!AP76+Cons_Ter_L23!AP76</f>
        <v>0</v>
      </c>
      <c r="AQ76" s="759">
        <f>+Cons_Ter!AQ76+Cons_Ter_L23!AQ76</f>
        <v>0</v>
      </c>
      <c r="AR76" s="759">
        <f>+Cons_Ter!AR76+Cons_Ter_L23!AR76</f>
        <v>0</v>
      </c>
      <c r="AS76" s="759">
        <f>+Cons_Ter!AS76+Cons_Ter_L23!AS76</f>
        <v>0</v>
      </c>
      <c r="AT76" s="759">
        <f>+Cons_Ter!AT76+Cons_Ter_L23!AT76</f>
        <v>0</v>
      </c>
      <c r="AU76" s="759">
        <f>+Cons_Ter!AU76+Cons_Ter_L23!AU76</f>
        <v>0</v>
      </c>
      <c r="AV76" s="759">
        <f>+Cons_Ter!AV76+Cons_Ter_L23!AV76</f>
        <v>0</v>
      </c>
      <c r="AW76" s="759">
        <f>+Cons_Ter!AW76+Cons_Ter_L23!AW76</f>
        <v>0</v>
      </c>
    </row>
    <row r="77" spans="1:49" ht="25.5">
      <c r="A77" s="336" t="s">
        <v>1230</v>
      </c>
      <c r="B77" s="35" t="s">
        <v>1231</v>
      </c>
      <c r="C77" s="36" t="s">
        <v>4904</v>
      </c>
      <c r="D77" s="986">
        <f ca="1">SUMIF(Codifica_CE!$D$1242:$U$2481,$A77,Codifica_CE!$T$1242:$T$2481)</f>
        <v>0</v>
      </c>
      <c r="E77" s="987">
        <f t="shared" si="3"/>
        <v>0</v>
      </c>
      <c r="F77" s="37" t="str">
        <f>Info!$B$2</f>
        <v>323</v>
      </c>
      <c r="G77" s="477"/>
      <c r="H77" s="759">
        <f>+Cons_Ter!H77+Cons_Ter_L23!H77</f>
        <v>0</v>
      </c>
      <c r="I77" s="759">
        <f>+Cons_Ter!I77+Cons_Ter_L23!I77</f>
        <v>0</v>
      </c>
      <c r="J77" s="759">
        <f>+Cons_Ter!J77+Cons_Ter_L23!J77</f>
        <v>0</v>
      </c>
      <c r="K77" s="759">
        <f>+Cons_Ter!K77+Cons_Ter_L23!K77</f>
        <v>0</v>
      </c>
      <c r="L77" s="759">
        <f>+Cons_Ter!L77+Cons_Ter_L23!L77</f>
        <v>0</v>
      </c>
      <c r="M77" s="759">
        <f>+Cons_Ter!M77+Cons_Ter_L23!M77</f>
        <v>0</v>
      </c>
      <c r="N77" s="759">
        <f>+Cons_Ter!N77+Cons_Ter_L23!N77</f>
        <v>0</v>
      </c>
      <c r="O77" s="759">
        <f>+Cons_Ter!O77+Cons_Ter_L23!O77</f>
        <v>0</v>
      </c>
      <c r="P77" s="759">
        <f>+Cons_Ter!P77+Cons_Ter_L23!P77</f>
        <v>0</v>
      </c>
      <c r="Q77" s="759">
        <f>+Cons_Ter!Q77+Cons_Ter_L23!Q77</f>
        <v>0</v>
      </c>
      <c r="R77" s="759">
        <f>+Cons_Ter!R77+Cons_Ter_L23!R77</f>
        <v>0</v>
      </c>
      <c r="S77" s="759">
        <f>+Cons_Ter!S77+Cons_Ter_L23!S77</f>
        <v>0</v>
      </c>
      <c r="T77" s="759">
        <f>+Cons_Ter!T77+Cons_Ter_L23!T77</f>
        <v>0</v>
      </c>
      <c r="U77" s="759">
        <f>+Cons_Ter!U77+Cons_Ter_L23!U77</f>
        <v>0</v>
      </c>
      <c r="V77" s="759">
        <f>+Cons_Ter!V77+Cons_Ter_L23!V77</f>
        <v>0</v>
      </c>
      <c r="W77" s="759">
        <f>+Cons_Ter!W77+Cons_Ter_L23!W77</f>
        <v>0</v>
      </c>
      <c r="X77" s="759">
        <f>+Cons_Ter!X77+Cons_Ter_L23!X77</f>
        <v>0</v>
      </c>
      <c r="Y77" s="759">
        <f>+Cons_Ter!Y77+Cons_Ter_L23!Y77</f>
        <v>0</v>
      </c>
      <c r="Z77" s="759">
        <f>+Cons_Ter!Z77+Cons_Ter_L23!Z77</f>
        <v>0</v>
      </c>
      <c r="AA77" s="759">
        <f>+Cons_Ter!AA77+Cons_Ter_L23!AA77</f>
        <v>0</v>
      </c>
      <c r="AB77" s="759">
        <f>+Cons_Ter!AB77+Cons_Ter_L23!AB77</f>
        <v>0</v>
      </c>
      <c r="AC77" s="759">
        <f>+Cons_Ter!AC77+Cons_Ter_L23!AC77</f>
        <v>0</v>
      </c>
      <c r="AD77" s="759">
        <f>+Cons_Ter!AD77+Cons_Ter_L23!AD77</f>
        <v>0</v>
      </c>
      <c r="AE77" s="759">
        <f>+Cons_Ter!AE77+Cons_Ter_L23!AE77</f>
        <v>0</v>
      </c>
      <c r="AF77" s="759">
        <f>+Cons_Ter!AF77+Cons_Ter_L23!AF77</f>
        <v>0</v>
      </c>
      <c r="AG77" s="759">
        <f>+Cons_Ter!AG77+Cons_Ter_L23!AG77</f>
        <v>0</v>
      </c>
      <c r="AH77" s="759">
        <f>+Cons_Ter!AH77+Cons_Ter_L23!AH77</f>
        <v>0</v>
      </c>
      <c r="AI77" s="759">
        <f>+Cons_Ter!AI77+Cons_Ter_L23!AI77</f>
        <v>0</v>
      </c>
      <c r="AJ77" s="759">
        <f>+Cons_Ter!AJ77+Cons_Ter_L23!AJ77</f>
        <v>0</v>
      </c>
      <c r="AK77" s="759">
        <f>+Cons_Ter!AK77+Cons_Ter_L23!AK77</f>
        <v>0</v>
      </c>
      <c r="AL77" s="759">
        <f>+Cons_Ter!AL77+Cons_Ter_L23!AL77</f>
        <v>0</v>
      </c>
      <c r="AM77" s="759">
        <f>+Cons_Ter!AM77+Cons_Ter_L23!AM77</f>
        <v>0</v>
      </c>
      <c r="AN77" s="759">
        <f>+Cons_Ter!AN77+Cons_Ter_L23!AN77</f>
        <v>0</v>
      </c>
      <c r="AO77" s="759">
        <f>+Cons_Ter!AO77+Cons_Ter_L23!AO77</f>
        <v>0</v>
      </c>
      <c r="AP77" s="759">
        <f>+Cons_Ter!AP77+Cons_Ter_L23!AP77</f>
        <v>0</v>
      </c>
      <c r="AQ77" s="759">
        <f>+Cons_Ter!AQ77+Cons_Ter_L23!AQ77</f>
        <v>0</v>
      </c>
      <c r="AR77" s="759">
        <f>+Cons_Ter!AR77+Cons_Ter_L23!AR77</f>
        <v>0</v>
      </c>
      <c r="AS77" s="759">
        <f>+Cons_Ter!AS77+Cons_Ter_L23!AS77</f>
        <v>0</v>
      </c>
      <c r="AT77" s="759">
        <f>+Cons_Ter!AT77+Cons_Ter_L23!AT77</f>
        <v>0</v>
      </c>
      <c r="AU77" s="759">
        <f>+Cons_Ter!AU77+Cons_Ter_L23!AU77</f>
        <v>0</v>
      </c>
      <c r="AV77" s="759">
        <f>+Cons_Ter!AV77+Cons_Ter_L23!AV77</f>
        <v>0</v>
      </c>
      <c r="AW77" s="759">
        <f>+Cons_Ter!AW77+Cons_Ter_L23!AW77</f>
        <v>0</v>
      </c>
    </row>
    <row r="78" spans="1:49" ht="25.5">
      <c r="A78" s="336" t="s">
        <v>1251</v>
      </c>
      <c r="B78" s="35" t="s">
        <v>1255</v>
      </c>
      <c r="C78" s="36" t="s">
        <v>4904</v>
      </c>
      <c r="D78" s="986">
        <f ca="1">SUMIF(Codifica_CE!$D$1242:$U$2481,$A78,Codifica_CE!$T$1242:$T$2481)</f>
        <v>0</v>
      </c>
      <c r="E78" s="987">
        <f t="shared" si="3"/>
        <v>0</v>
      </c>
      <c r="F78" s="37" t="str">
        <f>Info!$B$2</f>
        <v>323</v>
      </c>
      <c r="G78" s="477"/>
      <c r="H78" s="759">
        <f>+Cons_Ter!H78+Cons_Ter_L23!H78</f>
        <v>0</v>
      </c>
      <c r="I78" s="759">
        <f>+Cons_Ter!I78+Cons_Ter_L23!I78</f>
        <v>0</v>
      </c>
      <c r="J78" s="759">
        <f>+Cons_Ter!J78+Cons_Ter_L23!J78</f>
        <v>0</v>
      </c>
      <c r="K78" s="759">
        <f>+Cons_Ter!K78+Cons_Ter_L23!K78</f>
        <v>0</v>
      </c>
      <c r="L78" s="759">
        <f>+Cons_Ter!L78+Cons_Ter_L23!L78</f>
        <v>0</v>
      </c>
      <c r="M78" s="759">
        <f>+Cons_Ter!M78+Cons_Ter_L23!M78</f>
        <v>0</v>
      </c>
      <c r="N78" s="759">
        <f>+Cons_Ter!N78+Cons_Ter_L23!N78</f>
        <v>0</v>
      </c>
      <c r="O78" s="759">
        <f>+Cons_Ter!O78+Cons_Ter_L23!O78</f>
        <v>0</v>
      </c>
      <c r="P78" s="759">
        <f>+Cons_Ter!P78+Cons_Ter_L23!P78</f>
        <v>0</v>
      </c>
      <c r="Q78" s="759">
        <f>+Cons_Ter!Q78+Cons_Ter_L23!Q78</f>
        <v>0</v>
      </c>
      <c r="R78" s="759">
        <f>+Cons_Ter!R78+Cons_Ter_L23!R78</f>
        <v>0</v>
      </c>
      <c r="S78" s="759">
        <f>+Cons_Ter!S78+Cons_Ter_L23!S78</f>
        <v>0</v>
      </c>
      <c r="T78" s="759">
        <f>+Cons_Ter!T78+Cons_Ter_L23!T78</f>
        <v>0</v>
      </c>
      <c r="U78" s="759">
        <f>+Cons_Ter!U78+Cons_Ter_L23!U78</f>
        <v>0</v>
      </c>
      <c r="V78" s="759">
        <f>+Cons_Ter!V78+Cons_Ter_L23!V78</f>
        <v>0</v>
      </c>
      <c r="W78" s="759">
        <f>+Cons_Ter!W78+Cons_Ter_L23!W78</f>
        <v>0</v>
      </c>
      <c r="X78" s="759">
        <f>+Cons_Ter!X78+Cons_Ter_L23!X78</f>
        <v>0</v>
      </c>
      <c r="Y78" s="759">
        <f>+Cons_Ter!Y78+Cons_Ter_L23!Y78</f>
        <v>0</v>
      </c>
      <c r="Z78" s="759">
        <f>+Cons_Ter!Z78+Cons_Ter_L23!Z78</f>
        <v>0</v>
      </c>
      <c r="AA78" s="759">
        <f>+Cons_Ter!AA78+Cons_Ter_L23!AA78</f>
        <v>0</v>
      </c>
      <c r="AB78" s="759">
        <f>+Cons_Ter!AB78+Cons_Ter_L23!AB78</f>
        <v>0</v>
      </c>
      <c r="AC78" s="759">
        <f>+Cons_Ter!AC78+Cons_Ter_L23!AC78</f>
        <v>0</v>
      </c>
      <c r="AD78" s="759">
        <f>+Cons_Ter!AD78+Cons_Ter_L23!AD78</f>
        <v>0</v>
      </c>
      <c r="AE78" s="759">
        <f>+Cons_Ter!AE78+Cons_Ter_L23!AE78</f>
        <v>0</v>
      </c>
      <c r="AF78" s="759">
        <f>+Cons_Ter!AF78+Cons_Ter_L23!AF78</f>
        <v>0</v>
      </c>
      <c r="AG78" s="759">
        <f>+Cons_Ter!AG78+Cons_Ter_L23!AG78</f>
        <v>0</v>
      </c>
      <c r="AH78" s="759">
        <f>+Cons_Ter!AH78+Cons_Ter_L23!AH78</f>
        <v>0</v>
      </c>
      <c r="AI78" s="759">
        <f>+Cons_Ter!AI78+Cons_Ter_L23!AI78</f>
        <v>0</v>
      </c>
      <c r="AJ78" s="759">
        <f>+Cons_Ter!AJ78+Cons_Ter_L23!AJ78</f>
        <v>0</v>
      </c>
      <c r="AK78" s="759">
        <f>+Cons_Ter!AK78+Cons_Ter_L23!AK78</f>
        <v>0</v>
      </c>
      <c r="AL78" s="759">
        <f>+Cons_Ter!AL78+Cons_Ter_L23!AL78</f>
        <v>0</v>
      </c>
      <c r="AM78" s="759">
        <f>+Cons_Ter!AM78+Cons_Ter_L23!AM78</f>
        <v>0</v>
      </c>
      <c r="AN78" s="759">
        <f>+Cons_Ter!AN78+Cons_Ter_L23!AN78</f>
        <v>0</v>
      </c>
      <c r="AO78" s="759">
        <f>+Cons_Ter!AO78+Cons_Ter_L23!AO78</f>
        <v>0</v>
      </c>
      <c r="AP78" s="759">
        <f>+Cons_Ter!AP78+Cons_Ter_L23!AP78</f>
        <v>0</v>
      </c>
      <c r="AQ78" s="759">
        <f>+Cons_Ter!AQ78+Cons_Ter_L23!AQ78</f>
        <v>0</v>
      </c>
      <c r="AR78" s="759">
        <f>+Cons_Ter!AR78+Cons_Ter_L23!AR78</f>
        <v>0</v>
      </c>
      <c r="AS78" s="759">
        <f>+Cons_Ter!AS78+Cons_Ter_L23!AS78</f>
        <v>0</v>
      </c>
      <c r="AT78" s="759">
        <f>+Cons_Ter!AT78+Cons_Ter_L23!AT78</f>
        <v>0</v>
      </c>
      <c r="AU78" s="759">
        <f>+Cons_Ter!AU78+Cons_Ter_L23!AU78</f>
        <v>0</v>
      </c>
      <c r="AV78" s="759">
        <f>+Cons_Ter!AV78+Cons_Ter_L23!AV78</f>
        <v>0</v>
      </c>
      <c r="AW78" s="759">
        <f>+Cons_Ter!AW78+Cons_Ter_L23!AW78</f>
        <v>0</v>
      </c>
    </row>
    <row r="79" spans="1:49" ht="25.5">
      <c r="A79" s="336" t="s">
        <v>1259</v>
      </c>
      <c r="B79" s="35" t="s">
        <v>1260</v>
      </c>
      <c r="C79" s="36" t="s">
        <v>4904</v>
      </c>
      <c r="D79" s="986">
        <f ca="1">SUMIF(Codifica_CE!$D$1242:$U$2481,$A79,Codifica_CE!$T$1242:$T$2481)</f>
        <v>0</v>
      </c>
      <c r="E79" s="987">
        <f t="shared" si="3"/>
        <v>0</v>
      </c>
      <c r="F79" s="37" t="str">
        <f>Info!$B$2</f>
        <v>323</v>
      </c>
      <c r="G79" s="477"/>
      <c r="H79" s="759">
        <f>+Cons_Ter!H79+Cons_Ter_L23!H79</f>
        <v>0</v>
      </c>
      <c r="I79" s="759">
        <f>+Cons_Ter!I79+Cons_Ter_L23!I79</f>
        <v>0</v>
      </c>
      <c r="J79" s="759">
        <f>+Cons_Ter!J79+Cons_Ter_L23!J79</f>
        <v>0</v>
      </c>
      <c r="K79" s="759">
        <f>+Cons_Ter!K79+Cons_Ter_L23!K79</f>
        <v>0</v>
      </c>
      <c r="L79" s="759">
        <f>+Cons_Ter!L79+Cons_Ter_L23!L79</f>
        <v>0</v>
      </c>
      <c r="M79" s="759">
        <f>+Cons_Ter!M79+Cons_Ter_L23!M79</f>
        <v>0</v>
      </c>
      <c r="N79" s="759">
        <f>+Cons_Ter!N79+Cons_Ter_L23!N79</f>
        <v>0</v>
      </c>
      <c r="O79" s="759">
        <f>+Cons_Ter!O79+Cons_Ter_L23!O79</f>
        <v>0</v>
      </c>
      <c r="P79" s="759">
        <f>+Cons_Ter!P79+Cons_Ter_L23!P79</f>
        <v>0</v>
      </c>
      <c r="Q79" s="759">
        <f>+Cons_Ter!Q79+Cons_Ter_L23!Q79</f>
        <v>0</v>
      </c>
      <c r="R79" s="759">
        <f>+Cons_Ter!R79+Cons_Ter_L23!R79</f>
        <v>0</v>
      </c>
      <c r="S79" s="759">
        <f>+Cons_Ter!S79+Cons_Ter_L23!S79</f>
        <v>0</v>
      </c>
      <c r="T79" s="759">
        <f>+Cons_Ter!T79+Cons_Ter_L23!T79</f>
        <v>0</v>
      </c>
      <c r="U79" s="759">
        <f>+Cons_Ter!U79+Cons_Ter_L23!U79</f>
        <v>0</v>
      </c>
      <c r="V79" s="759">
        <f>+Cons_Ter!V79+Cons_Ter_L23!V79</f>
        <v>0</v>
      </c>
      <c r="W79" s="759">
        <f>+Cons_Ter!W79+Cons_Ter_L23!W79</f>
        <v>0</v>
      </c>
      <c r="X79" s="759">
        <f>+Cons_Ter!X79+Cons_Ter_L23!X79</f>
        <v>0</v>
      </c>
      <c r="Y79" s="759">
        <f>+Cons_Ter!Y79+Cons_Ter_L23!Y79</f>
        <v>0</v>
      </c>
      <c r="Z79" s="759">
        <f>+Cons_Ter!Z79+Cons_Ter_L23!Z79</f>
        <v>0</v>
      </c>
      <c r="AA79" s="759">
        <f>+Cons_Ter!AA79+Cons_Ter_L23!AA79</f>
        <v>0</v>
      </c>
      <c r="AB79" s="759">
        <f>+Cons_Ter!AB79+Cons_Ter_L23!AB79</f>
        <v>0</v>
      </c>
      <c r="AC79" s="759">
        <f>+Cons_Ter!AC79+Cons_Ter_L23!AC79</f>
        <v>0</v>
      </c>
      <c r="AD79" s="759">
        <f>+Cons_Ter!AD79+Cons_Ter_L23!AD79</f>
        <v>0</v>
      </c>
      <c r="AE79" s="759">
        <f>+Cons_Ter!AE79+Cons_Ter_L23!AE79</f>
        <v>0</v>
      </c>
      <c r="AF79" s="759">
        <f>+Cons_Ter!AF79+Cons_Ter_L23!AF79</f>
        <v>0</v>
      </c>
      <c r="AG79" s="759">
        <f>+Cons_Ter!AG79+Cons_Ter_L23!AG79</f>
        <v>0</v>
      </c>
      <c r="AH79" s="759">
        <f>+Cons_Ter!AH79+Cons_Ter_L23!AH79</f>
        <v>0</v>
      </c>
      <c r="AI79" s="759">
        <f>+Cons_Ter!AI79+Cons_Ter_L23!AI79</f>
        <v>0</v>
      </c>
      <c r="AJ79" s="759">
        <f>+Cons_Ter!AJ79+Cons_Ter_L23!AJ79</f>
        <v>0</v>
      </c>
      <c r="AK79" s="759">
        <f>+Cons_Ter!AK79+Cons_Ter_L23!AK79</f>
        <v>0</v>
      </c>
      <c r="AL79" s="759">
        <f>+Cons_Ter!AL79+Cons_Ter_L23!AL79</f>
        <v>0</v>
      </c>
      <c r="AM79" s="759">
        <f>+Cons_Ter!AM79+Cons_Ter_L23!AM79</f>
        <v>0</v>
      </c>
      <c r="AN79" s="759">
        <f>+Cons_Ter!AN79+Cons_Ter_L23!AN79</f>
        <v>0</v>
      </c>
      <c r="AO79" s="759">
        <f>+Cons_Ter!AO79+Cons_Ter_L23!AO79</f>
        <v>0</v>
      </c>
      <c r="AP79" s="759">
        <f>+Cons_Ter!AP79+Cons_Ter_L23!AP79</f>
        <v>0</v>
      </c>
      <c r="AQ79" s="759">
        <f>+Cons_Ter!AQ79+Cons_Ter_L23!AQ79</f>
        <v>0</v>
      </c>
      <c r="AR79" s="759">
        <f>+Cons_Ter!AR79+Cons_Ter_L23!AR79</f>
        <v>0</v>
      </c>
      <c r="AS79" s="759">
        <f>+Cons_Ter!AS79+Cons_Ter_L23!AS79</f>
        <v>0</v>
      </c>
      <c r="AT79" s="759">
        <f>+Cons_Ter!AT79+Cons_Ter_L23!AT79</f>
        <v>0</v>
      </c>
      <c r="AU79" s="759">
        <f>+Cons_Ter!AU79+Cons_Ter_L23!AU79</f>
        <v>0</v>
      </c>
      <c r="AV79" s="759">
        <f>+Cons_Ter!AV79+Cons_Ter_L23!AV79</f>
        <v>0</v>
      </c>
      <c r="AW79" s="759">
        <f>+Cons_Ter!AW79+Cons_Ter_L23!AW79</f>
        <v>0</v>
      </c>
    </row>
    <row r="80" spans="1:49" ht="25.5">
      <c r="A80" s="336" t="s">
        <v>1263</v>
      </c>
      <c r="B80" s="35" t="s">
        <v>1264</v>
      </c>
      <c r="C80" s="36" t="s">
        <v>4904</v>
      </c>
      <c r="D80" s="986">
        <f ca="1">SUMIF(Codifica_CE!$D$1242:$U$2481,$A80,Codifica_CE!$T$1242:$T$2481)</f>
        <v>0</v>
      </c>
      <c r="E80" s="987">
        <f t="shared" si="3"/>
        <v>0</v>
      </c>
      <c r="F80" s="37" t="str">
        <f>Info!$B$2</f>
        <v>323</v>
      </c>
      <c r="G80" s="477"/>
      <c r="H80" s="759">
        <f>+Cons_Ter!H80+Cons_Ter_L23!H80</f>
        <v>0</v>
      </c>
      <c r="I80" s="759">
        <f>+Cons_Ter!I80+Cons_Ter_L23!I80</f>
        <v>0</v>
      </c>
      <c r="J80" s="759">
        <f>+Cons_Ter!J80+Cons_Ter_L23!J80</f>
        <v>0</v>
      </c>
      <c r="K80" s="759">
        <f>+Cons_Ter!K80+Cons_Ter_L23!K80</f>
        <v>0</v>
      </c>
      <c r="L80" s="759">
        <f>+Cons_Ter!L80+Cons_Ter_L23!L80</f>
        <v>0</v>
      </c>
      <c r="M80" s="759">
        <f>+Cons_Ter!M80+Cons_Ter_L23!M80</f>
        <v>0</v>
      </c>
      <c r="N80" s="759">
        <f>+Cons_Ter!N80+Cons_Ter_L23!N80</f>
        <v>0</v>
      </c>
      <c r="O80" s="759">
        <f>+Cons_Ter!O80+Cons_Ter_L23!O80</f>
        <v>0</v>
      </c>
      <c r="P80" s="759">
        <f>+Cons_Ter!P80+Cons_Ter_L23!P80</f>
        <v>0</v>
      </c>
      <c r="Q80" s="759">
        <f>+Cons_Ter!Q80+Cons_Ter_L23!Q80</f>
        <v>0</v>
      </c>
      <c r="R80" s="759">
        <f>+Cons_Ter!R80+Cons_Ter_L23!R80</f>
        <v>0</v>
      </c>
      <c r="S80" s="759">
        <f>+Cons_Ter!S80+Cons_Ter_L23!S80</f>
        <v>0</v>
      </c>
      <c r="T80" s="759">
        <f>+Cons_Ter!T80+Cons_Ter_L23!T80</f>
        <v>0</v>
      </c>
      <c r="U80" s="759">
        <f>+Cons_Ter!U80+Cons_Ter_L23!U80</f>
        <v>0</v>
      </c>
      <c r="V80" s="759">
        <f>+Cons_Ter!V80+Cons_Ter_L23!V80</f>
        <v>0</v>
      </c>
      <c r="W80" s="759">
        <f>+Cons_Ter!W80+Cons_Ter_L23!W80</f>
        <v>0</v>
      </c>
      <c r="X80" s="759">
        <f>+Cons_Ter!X80+Cons_Ter_L23!X80</f>
        <v>0</v>
      </c>
      <c r="Y80" s="759">
        <f>+Cons_Ter!Y80+Cons_Ter_L23!Y80</f>
        <v>0</v>
      </c>
      <c r="Z80" s="759">
        <f>+Cons_Ter!Z80+Cons_Ter_L23!Z80</f>
        <v>0</v>
      </c>
      <c r="AA80" s="759">
        <f>+Cons_Ter!AA80+Cons_Ter_L23!AA80</f>
        <v>0</v>
      </c>
      <c r="AB80" s="759">
        <f>+Cons_Ter!AB80+Cons_Ter_L23!AB80</f>
        <v>0</v>
      </c>
      <c r="AC80" s="759">
        <f>+Cons_Ter!AC80+Cons_Ter_L23!AC80</f>
        <v>0</v>
      </c>
      <c r="AD80" s="759">
        <f>+Cons_Ter!AD80+Cons_Ter_L23!AD80</f>
        <v>0</v>
      </c>
      <c r="AE80" s="759">
        <f>+Cons_Ter!AE80+Cons_Ter_L23!AE80</f>
        <v>0</v>
      </c>
      <c r="AF80" s="759">
        <f>+Cons_Ter!AF80+Cons_Ter_L23!AF80</f>
        <v>0</v>
      </c>
      <c r="AG80" s="759">
        <f>+Cons_Ter!AG80+Cons_Ter_L23!AG80</f>
        <v>0</v>
      </c>
      <c r="AH80" s="759">
        <f>+Cons_Ter!AH80+Cons_Ter_L23!AH80</f>
        <v>0</v>
      </c>
      <c r="AI80" s="759">
        <f>+Cons_Ter!AI80+Cons_Ter_L23!AI80</f>
        <v>0</v>
      </c>
      <c r="AJ80" s="759">
        <f>+Cons_Ter!AJ80+Cons_Ter_L23!AJ80</f>
        <v>0</v>
      </c>
      <c r="AK80" s="759">
        <f>+Cons_Ter!AK80+Cons_Ter_L23!AK80</f>
        <v>0</v>
      </c>
      <c r="AL80" s="759">
        <f>+Cons_Ter!AL80+Cons_Ter_L23!AL80</f>
        <v>0</v>
      </c>
      <c r="AM80" s="759">
        <f>+Cons_Ter!AM80+Cons_Ter_L23!AM80</f>
        <v>0</v>
      </c>
      <c r="AN80" s="759">
        <f>+Cons_Ter!AN80+Cons_Ter_L23!AN80</f>
        <v>0</v>
      </c>
      <c r="AO80" s="759">
        <f>+Cons_Ter!AO80+Cons_Ter_L23!AO80</f>
        <v>0</v>
      </c>
      <c r="AP80" s="759">
        <f>+Cons_Ter!AP80+Cons_Ter_L23!AP80</f>
        <v>0</v>
      </c>
      <c r="AQ80" s="759">
        <f>+Cons_Ter!AQ80+Cons_Ter_L23!AQ80</f>
        <v>0</v>
      </c>
      <c r="AR80" s="759">
        <f>+Cons_Ter!AR80+Cons_Ter_L23!AR80</f>
        <v>0</v>
      </c>
      <c r="AS80" s="759">
        <f>+Cons_Ter!AS80+Cons_Ter_L23!AS80</f>
        <v>0</v>
      </c>
      <c r="AT80" s="759">
        <f>+Cons_Ter!AT80+Cons_Ter_L23!AT80</f>
        <v>0</v>
      </c>
      <c r="AU80" s="759">
        <f>+Cons_Ter!AU80+Cons_Ter_L23!AU80</f>
        <v>0</v>
      </c>
      <c r="AV80" s="759">
        <f>+Cons_Ter!AV80+Cons_Ter_L23!AV80</f>
        <v>0</v>
      </c>
      <c r="AW80" s="759">
        <f>+Cons_Ter!AW80+Cons_Ter_L23!AW80</f>
        <v>0</v>
      </c>
    </row>
    <row r="81" spans="1:49" ht="38.25">
      <c r="A81" s="336" t="s">
        <v>1281</v>
      </c>
      <c r="B81" s="35" t="s">
        <v>1282</v>
      </c>
      <c r="C81" s="36" t="s">
        <v>4904</v>
      </c>
      <c r="D81" s="986">
        <f ca="1">SUMIF(Codifica_CE!$D$1242:$U$2481,$A81,Codifica_CE!$T$1242:$T$2481)</f>
        <v>0</v>
      </c>
      <c r="E81" s="987">
        <f t="shared" si="3"/>
        <v>0</v>
      </c>
      <c r="F81" s="37" t="str">
        <f>Info!$B$2</f>
        <v>323</v>
      </c>
      <c r="G81" s="477"/>
      <c r="H81" s="759">
        <f>+Cons_Ter!H81+Cons_Ter_L23!H81</f>
        <v>0</v>
      </c>
      <c r="I81" s="759">
        <f>+Cons_Ter!I81+Cons_Ter_L23!I81</f>
        <v>0</v>
      </c>
      <c r="J81" s="759">
        <f>+Cons_Ter!J81+Cons_Ter_L23!J81</f>
        <v>0</v>
      </c>
      <c r="K81" s="759">
        <f>+Cons_Ter!K81+Cons_Ter_L23!K81</f>
        <v>0</v>
      </c>
      <c r="L81" s="759">
        <f>+Cons_Ter!L81+Cons_Ter_L23!L81</f>
        <v>0</v>
      </c>
      <c r="M81" s="759">
        <f>+Cons_Ter!M81+Cons_Ter_L23!M81</f>
        <v>0</v>
      </c>
      <c r="N81" s="759">
        <f>+Cons_Ter!N81+Cons_Ter_L23!N81</f>
        <v>0</v>
      </c>
      <c r="O81" s="759">
        <f>+Cons_Ter!O81+Cons_Ter_L23!O81</f>
        <v>0</v>
      </c>
      <c r="P81" s="759">
        <f>+Cons_Ter!P81+Cons_Ter_L23!P81</f>
        <v>0</v>
      </c>
      <c r="Q81" s="759">
        <f>+Cons_Ter!Q81+Cons_Ter_L23!Q81</f>
        <v>0</v>
      </c>
      <c r="R81" s="759">
        <f>+Cons_Ter!R81+Cons_Ter_L23!R81</f>
        <v>0</v>
      </c>
      <c r="S81" s="759">
        <f>+Cons_Ter!S81+Cons_Ter_L23!S81</f>
        <v>0</v>
      </c>
      <c r="T81" s="759">
        <f>+Cons_Ter!T81+Cons_Ter_L23!T81</f>
        <v>0</v>
      </c>
      <c r="U81" s="759">
        <f>+Cons_Ter!U81+Cons_Ter_L23!U81</f>
        <v>0</v>
      </c>
      <c r="V81" s="759">
        <f>+Cons_Ter!V81+Cons_Ter_L23!V81</f>
        <v>0</v>
      </c>
      <c r="W81" s="759">
        <f>+Cons_Ter!W81+Cons_Ter_L23!W81</f>
        <v>0</v>
      </c>
      <c r="X81" s="759">
        <f>+Cons_Ter!X81+Cons_Ter_L23!X81</f>
        <v>0</v>
      </c>
      <c r="Y81" s="759">
        <f>+Cons_Ter!Y81+Cons_Ter_L23!Y81</f>
        <v>0</v>
      </c>
      <c r="Z81" s="759">
        <f>+Cons_Ter!Z81+Cons_Ter_L23!Z81</f>
        <v>0</v>
      </c>
      <c r="AA81" s="759">
        <f>+Cons_Ter!AA81+Cons_Ter_L23!AA81</f>
        <v>0</v>
      </c>
      <c r="AB81" s="759">
        <f>+Cons_Ter!AB81+Cons_Ter_L23!AB81</f>
        <v>0</v>
      </c>
      <c r="AC81" s="759">
        <f>+Cons_Ter!AC81+Cons_Ter_L23!AC81</f>
        <v>0</v>
      </c>
      <c r="AD81" s="759">
        <f>+Cons_Ter!AD81+Cons_Ter_L23!AD81</f>
        <v>0</v>
      </c>
      <c r="AE81" s="759">
        <f>+Cons_Ter!AE81+Cons_Ter_L23!AE81</f>
        <v>0</v>
      </c>
      <c r="AF81" s="759">
        <f>+Cons_Ter!AF81+Cons_Ter_L23!AF81</f>
        <v>0</v>
      </c>
      <c r="AG81" s="759">
        <f>+Cons_Ter!AG81+Cons_Ter_L23!AG81</f>
        <v>0</v>
      </c>
      <c r="AH81" s="759">
        <f>+Cons_Ter!AH81+Cons_Ter_L23!AH81</f>
        <v>0</v>
      </c>
      <c r="AI81" s="759">
        <f>+Cons_Ter!AI81+Cons_Ter_L23!AI81</f>
        <v>0</v>
      </c>
      <c r="AJ81" s="759">
        <f>+Cons_Ter!AJ81+Cons_Ter_L23!AJ81</f>
        <v>0</v>
      </c>
      <c r="AK81" s="759">
        <f>+Cons_Ter!AK81+Cons_Ter_L23!AK81</f>
        <v>0</v>
      </c>
      <c r="AL81" s="759">
        <f>+Cons_Ter!AL81+Cons_Ter_L23!AL81</f>
        <v>0</v>
      </c>
      <c r="AM81" s="759">
        <f>+Cons_Ter!AM81+Cons_Ter_L23!AM81</f>
        <v>0</v>
      </c>
      <c r="AN81" s="759">
        <f>+Cons_Ter!AN81+Cons_Ter_L23!AN81</f>
        <v>0</v>
      </c>
      <c r="AO81" s="759">
        <f>+Cons_Ter!AO81+Cons_Ter_L23!AO81</f>
        <v>0</v>
      </c>
      <c r="AP81" s="759">
        <f>+Cons_Ter!AP81+Cons_Ter_L23!AP81</f>
        <v>0</v>
      </c>
      <c r="AQ81" s="759">
        <f>+Cons_Ter!AQ81+Cons_Ter_L23!AQ81</f>
        <v>0</v>
      </c>
      <c r="AR81" s="759">
        <f>+Cons_Ter!AR81+Cons_Ter_L23!AR81</f>
        <v>0</v>
      </c>
      <c r="AS81" s="759">
        <f>+Cons_Ter!AS81+Cons_Ter_L23!AS81</f>
        <v>0</v>
      </c>
      <c r="AT81" s="759">
        <f>+Cons_Ter!AT81+Cons_Ter_L23!AT81</f>
        <v>0</v>
      </c>
      <c r="AU81" s="759">
        <f>+Cons_Ter!AU81+Cons_Ter_L23!AU81</f>
        <v>0</v>
      </c>
      <c r="AV81" s="759">
        <f>+Cons_Ter!AV81+Cons_Ter_L23!AV81</f>
        <v>0</v>
      </c>
      <c r="AW81" s="759">
        <f>+Cons_Ter!AW81+Cons_Ter_L23!AW81</f>
        <v>0</v>
      </c>
    </row>
    <row r="82" spans="1:49" ht="38.25">
      <c r="A82" s="336" t="s">
        <v>1285</v>
      </c>
      <c r="B82" s="35" t="s">
        <v>1286</v>
      </c>
      <c r="C82" s="36" t="s">
        <v>4904</v>
      </c>
      <c r="D82" s="986">
        <f ca="1">SUMIF(Codifica_CE!$D$1242:$U$2481,$A82,Codifica_CE!$T$1242:$T$2481)</f>
        <v>0</v>
      </c>
      <c r="E82" s="987">
        <f t="shared" si="3"/>
        <v>0</v>
      </c>
      <c r="F82" s="37" t="str">
        <f>Info!$B$2</f>
        <v>323</v>
      </c>
      <c r="G82" s="477"/>
      <c r="H82" s="759">
        <f>+Cons_Ter!H82+Cons_Ter_L23!H82</f>
        <v>0</v>
      </c>
      <c r="I82" s="759">
        <f>+Cons_Ter!I82+Cons_Ter_L23!I82</f>
        <v>0</v>
      </c>
      <c r="J82" s="759">
        <f>+Cons_Ter!J82+Cons_Ter_L23!J82</f>
        <v>0</v>
      </c>
      <c r="K82" s="759">
        <f>+Cons_Ter!K82+Cons_Ter_L23!K82</f>
        <v>0</v>
      </c>
      <c r="L82" s="759">
        <f>+Cons_Ter!L82+Cons_Ter_L23!L82</f>
        <v>0</v>
      </c>
      <c r="M82" s="759">
        <f>+Cons_Ter!M82+Cons_Ter_L23!M82</f>
        <v>0</v>
      </c>
      <c r="N82" s="759">
        <f>+Cons_Ter!N82+Cons_Ter_L23!N82</f>
        <v>0</v>
      </c>
      <c r="O82" s="759">
        <f>+Cons_Ter!O82+Cons_Ter_L23!O82</f>
        <v>0</v>
      </c>
      <c r="P82" s="759">
        <f>+Cons_Ter!P82+Cons_Ter_L23!P82</f>
        <v>0</v>
      </c>
      <c r="Q82" s="759">
        <f>+Cons_Ter!Q82+Cons_Ter_L23!Q82</f>
        <v>0</v>
      </c>
      <c r="R82" s="759">
        <f>+Cons_Ter!R82+Cons_Ter_L23!R82</f>
        <v>0</v>
      </c>
      <c r="S82" s="759">
        <f>+Cons_Ter!S82+Cons_Ter_L23!S82</f>
        <v>0</v>
      </c>
      <c r="T82" s="759">
        <f>+Cons_Ter!T82+Cons_Ter_L23!T82</f>
        <v>0</v>
      </c>
      <c r="U82" s="759">
        <f>+Cons_Ter!U82+Cons_Ter_L23!U82</f>
        <v>0</v>
      </c>
      <c r="V82" s="759">
        <f>+Cons_Ter!V82+Cons_Ter_L23!V82</f>
        <v>0</v>
      </c>
      <c r="W82" s="759">
        <f>+Cons_Ter!W82+Cons_Ter_L23!W82</f>
        <v>0</v>
      </c>
      <c r="X82" s="759">
        <f>+Cons_Ter!X82+Cons_Ter_L23!X82</f>
        <v>0</v>
      </c>
      <c r="Y82" s="759">
        <f>+Cons_Ter!Y82+Cons_Ter_L23!Y82</f>
        <v>0</v>
      </c>
      <c r="Z82" s="759">
        <f>+Cons_Ter!Z82+Cons_Ter_L23!Z82</f>
        <v>0</v>
      </c>
      <c r="AA82" s="759">
        <f>+Cons_Ter!AA82+Cons_Ter_L23!AA82</f>
        <v>0</v>
      </c>
      <c r="AB82" s="759">
        <f>+Cons_Ter!AB82+Cons_Ter_L23!AB82</f>
        <v>0</v>
      </c>
      <c r="AC82" s="759">
        <f>+Cons_Ter!AC82+Cons_Ter_L23!AC82</f>
        <v>0</v>
      </c>
      <c r="AD82" s="759">
        <f>+Cons_Ter!AD82+Cons_Ter_L23!AD82</f>
        <v>0</v>
      </c>
      <c r="AE82" s="759">
        <f>+Cons_Ter!AE82+Cons_Ter_L23!AE82</f>
        <v>0</v>
      </c>
      <c r="AF82" s="759">
        <f>+Cons_Ter!AF82+Cons_Ter_L23!AF82</f>
        <v>0</v>
      </c>
      <c r="AG82" s="759">
        <f>+Cons_Ter!AG82+Cons_Ter_L23!AG82</f>
        <v>0</v>
      </c>
      <c r="AH82" s="759">
        <f>+Cons_Ter!AH82+Cons_Ter_L23!AH82</f>
        <v>0</v>
      </c>
      <c r="AI82" s="759">
        <f>+Cons_Ter!AI82+Cons_Ter_L23!AI82</f>
        <v>0</v>
      </c>
      <c r="AJ82" s="759">
        <f>+Cons_Ter!AJ82+Cons_Ter_L23!AJ82</f>
        <v>0</v>
      </c>
      <c r="AK82" s="759">
        <f>+Cons_Ter!AK82+Cons_Ter_L23!AK82</f>
        <v>0</v>
      </c>
      <c r="AL82" s="759">
        <f>+Cons_Ter!AL82+Cons_Ter_L23!AL82</f>
        <v>0</v>
      </c>
      <c r="AM82" s="759">
        <f>+Cons_Ter!AM82+Cons_Ter_L23!AM82</f>
        <v>0</v>
      </c>
      <c r="AN82" s="759">
        <f>+Cons_Ter!AN82+Cons_Ter_L23!AN82</f>
        <v>0</v>
      </c>
      <c r="AO82" s="759">
        <f>+Cons_Ter!AO82+Cons_Ter_L23!AO82</f>
        <v>0</v>
      </c>
      <c r="AP82" s="759">
        <f>+Cons_Ter!AP82+Cons_Ter_L23!AP82</f>
        <v>0</v>
      </c>
      <c r="AQ82" s="759">
        <f>+Cons_Ter!AQ82+Cons_Ter_L23!AQ82</f>
        <v>0</v>
      </c>
      <c r="AR82" s="759">
        <f>+Cons_Ter!AR82+Cons_Ter_L23!AR82</f>
        <v>0</v>
      </c>
      <c r="AS82" s="759">
        <f>+Cons_Ter!AS82+Cons_Ter_L23!AS82</f>
        <v>0</v>
      </c>
      <c r="AT82" s="759">
        <f>+Cons_Ter!AT82+Cons_Ter_L23!AT82</f>
        <v>0</v>
      </c>
      <c r="AU82" s="759">
        <f>+Cons_Ter!AU82+Cons_Ter_L23!AU82</f>
        <v>0</v>
      </c>
      <c r="AV82" s="759">
        <f>+Cons_Ter!AV82+Cons_Ter_L23!AV82</f>
        <v>0</v>
      </c>
      <c r="AW82" s="759">
        <f>+Cons_Ter!AW82+Cons_Ter_L23!AW82</f>
        <v>0</v>
      </c>
    </row>
    <row r="83" spans="1:49" ht="25.5">
      <c r="A83" s="336" t="s">
        <v>1297</v>
      </c>
      <c r="B83" s="35" t="s">
        <v>1298</v>
      </c>
      <c r="C83" s="36" t="s">
        <v>4904</v>
      </c>
      <c r="D83" s="986">
        <f ca="1">SUMIF(Codifica_CE!$D$1242:$U$2481,$A83,Codifica_CE!$T$1242:$T$2481)</f>
        <v>0</v>
      </c>
      <c r="E83" s="987">
        <f t="shared" si="3"/>
        <v>0</v>
      </c>
      <c r="F83" s="37" t="str">
        <f>Info!$B$2</f>
        <v>323</v>
      </c>
      <c r="G83" s="477"/>
      <c r="H83" s="759">
        <f>+Cons_Ter!H83+Cons_Ter_L23!H83</f>
        <v>0</v>
      </c>
      <c r="I83" s="759">
        <f>+Cons_Ter!I83+Cons_Ter_L23!I83</f>
        <v>0</v>
      </c>
      <c r="J83" s="759">
        <f>+Cons_Ter!J83+Cons_Ter_L23!J83</f>
        <v>0</v>
      </c>
      <c r="K83" s="759">
        <f>+Cons_Ter!K83+Cons_Ter_L23!K83</f>
        <v>0</v>
      </c>
      <c r="L83" s="759">
        <f>+Cons_Ter!L83+Cons_Ter_L23!L83</f>
        <v>0</v>
      </c>
      <c r="M83" s="759">
        <f>+Cons_Ter!M83+Cons_Ter_L23!M83</f>
        <v>0</v>
      </c>
      <c r="N83" s="759">
        <f>+Cons_Ter!N83+Cons_Ter_L23!N83</f>
        <v>0</v>
      </c>
      <c r="O83" s="759">
        <f>+Cons_Ter!O83+Cons_Ter_L23!O83</f>
        <v>0</v>
      </c>
      <c r="P83" s="759">
        <f>+Cons_Ter!P83+Cons_Ter_L23!P83</f>
        <v>0</v>
      </c>
      <c r="Q83" s="759">
        <f>+Cons_Ter!Q83+Cons_Ter_L23!Q83</f>
        <v>0</v>
      </c>
      <c r="R83" s="759">
        <f>+Cons_Ter!R83+Cons_Ter_L23!R83</f>
        <v>0</v>
      </c>
      <c r="S83" s="759">
        <f>+Cons_Ter!S83+Cons_Ter_L23!S83</f>
        <v>0</v>
      </c>
      <c r="T83" s="759">
        <f>+Cons_Ter!T83+Cons_Ter_L23!T83</f>
        <v>0</v>
      </c>
      <c r="U83" s="759">
        <f>+Cons_Ter!U83+Cons_Ter_L23!U83</f>
        <v>0</v>
      </c>
      <c r="V83" s="759">
        <f>+Cons_Ter!V83+Cons_Ter_L23!V83</f>
        <v>0</v>
      </c>
      <c r="W83" s="759">
        <f>+Cons_Ter!W83+Cons_Ter_L23!W83</f>
        <v>0</v>
      </c>
      <c r="X83" s="759">
        <f>+Cons_Ter!X83+Cons_Ter_L23!X83</f>
        <v>0</v>
      </c>
      <c r="Y83" s="759">
        <f>+Cons_Ter!Y83+Cons_Ter_L23!Y83</f>
        <v>0</v>
      </c>
      <c r="Z83" s="759">
        <f>+Cons_Ter!Z83+Cons_Ter_L23!Z83</f>
        <v>0</v>
      </c>
      <c r="AA83" s="759">
        <f>+Cons_Ter!AA83+Cons_Ter_L23!AA83</f>
        <v>0</v>
      </c>
      <c r="AB83" s="759">
        <f>+Cons_Ter!AB83+Cons_Ter_L23!AB83</f>
        <v>0</v>
      </c>
      <c r="AC83" s="759">
        <f>+Cons_Ter!AC83+Cons_Ter_L23!AC83</f>
        <v>0</v>
      </c>
      <c r="AD83" s="759">
        <f>+Cons_Ter!AD83+Cons_Ter_L23!AD83</f>
        <v>0</v>
      </c>
      <c r="AE83" s="759">
        <f>+Cons_Ter!AE83+Cons_Ter_L23!AE83</f>
        <v>0</v>
      </c>
      <c r="AF83" s="759">
        <f>+Cons_Ter!AF83+Cons_Ter_L23!AF83</f>
        <v>0</v>
      </c>
      <c r="AG83" s="759">
        <f>+Cons_Ter!AG83+Cons_Ter_L23!AG83</f>
        <v>0</v>
      </c>
      <c r="AH83" s="759">
        <f>+Cons_Ter!AH83+Cons_Ter_L23!AH83</f>
        <v>0</v>
      </c>
      <c r="AI83" s="759">
        <f>+Cons_Ter!AI83+Cons_Ter_L23!AI83</f>
        <v>0</v>
      </c>
      <c r="AJ83" s="759">
        <f>+Cons_Ter!AJ83+Cons_Ter_L23!AJ83</f>
        <v>0</v>
      </c>
      <c r="AK83" s="759">
        <f>+Cons_Ter!AK83+Cons_Ter_L23!AK83</f>
        <v>0</v>
      </c>
      <c r="AL83" s="759">
        <f>+Cons_Ter!AL83+Cons_Ter_L23!AL83</f>
        <v>0</v>
      </c>
      <c r="AM83" s="759">
        <f>+Cons_Ter!AM83+Cons_Ter_L23!AM83</f>
        <v>0</v>
      </c>
      <c r="AN83" s="759">
        <f>+Cons_Ter!AN83+Cons_Ter_L23!AN83</f>
        <v>0</v>
      </c>
      <c r="AO83" s="759">
        <f>+Cons_Ter!AO83+Cons_Ter_L23!AO83</f>
        <v>0</v>
      </c>
      <c r="AP83" s="759">
        <f>+Cons_Ter!AP83+Cons_Ter_L23!AP83</f>
        <v>0</v>
      </c>
      <c r="AQ83" s="759">
        <f>+Cons_Ter!AQ83+Cons_Ter_L23!AQ83</f>
        <v>0</v>
      </c>
      <c r="AR83" s="759">
        <f>+Cons_Ter!AR83+Cons_Ter_L23!AR83</f>
        <v>0</v>
      </c>
      <c r="AS83" s="759">
        <f>+Cons_Ter!AS83+Cons_Ter_L23!AS83</f>
        <v>0</v>
      </c>
      <c r="AT83" s="759">
        <f>+Cons_Ter!AT83+Cons_Ter_L23!AT83</f>
        <v>0</v>
      </c>
      <c r="AU83" s="759">
        <f>+Cons_Ter!AU83+Cons_Ter_L23!AU83</f>
        <v>0</v>
      </c>
      <c r="AV83" s="759">
        <f>+Cons_Ter!AV83+Cons_Ter_L23!AV83</f>
        <v>0</v>
      </c>
      <c r="AW83" s="759">
        <f>+Cons_Ter!AW83+Cons_Ter_L23!AW83</f>
        <v>0</v>
      </c>
    </row>
    <row r="84" spans="1:49" ht="25.5">
      <c r="A84" s="336" t="s">
        <v>1301</v>
      </c>
      <c r="B84" s="35" t="s">
        <v>1302</v>
      </c>
      <c r="C84" s="36" t="s">
        <v>4904</v>
      </c>
      <c r="D84" s="986">
        <f ca="1">SUMIF(Codifica_CE!$D$1242:$U$2481,$A84,Codifica_CE!$T$1242:$T$2481)</f>
        <v>0</v>
      </c>
      <c r="E84" s="987">
        <f t="shared" si="3"/>
        <v>0</v>
      </c>
      <c r="F84" s="37" t="str">
        <f>Info!$B$2</f>
        <v>323</v>
      </c>
      <c r="G84" s="477"/>
      <c r="H84" s="759">
        <f>+Cons_Ter!H84+Cons_Ter_L23!H84</f>
        <v>0</v>
      </c>
      <c r="I84" s="759">
        <f>+Cons_Ter!I84+Cons_Ter_L23!I84</f>
        <v>0</v>
      </c>
      <c r="J84" s="759">
        <f>+Cons_Ter!J84+Cons_Ter_L23!J84</f>
        <v>0</v>
      </c>
      <c r="K84" s="759">
        <f>+Cons_Ter!K84+Cons_Ter_L23!K84</f>
        <v>0</v>
      </c>
      <c r="L84" s="759">
        <f>+Cons_Ter!L84+Cons_Ter_L23!L84</f>
        <v>0</v>
      </c>
      <c r="M84" s="759">
        <f>+Cons_Ter!M84+Cons_Ter_L23!M84</f>
        <v>0</v>
      </c>
      <c r="N84" s="759">
        <f>+Cons_Ter!N84+Cons_Ter_L23!N84</f>
        <v>0</v>
      </c>
      <c r="O84" s="759">
        <f>+Cons_Ter!O84+Cons_Ter_L23!O84</f>
        <v>0</v>
      </c>
      <c r="P84" s="759">
        <f>+Cons_Ter!P84+Cons_Ter_L23!P84</f>
        <v>0</v>
      </c>
      <c r="Q84" s="759">
        <f>+Cons_Ter!Q84+Cons_Ter_L23!Q84</f>
        <v>0</v>
      </c>
      <c r="R84" s="759">
        <f>+Cons_Ter!R84+Cons_Ter_L23!R84</f>
        <v>0</v>
      </c>
      <c r="S84" s="759">
        <f>+Cons_Ter!S84+Cons_Ter_L23!S84</f>
        <v>0</v>
      </c>
      <c r="T84" s="759">
        <f>+Cons_Ter!T84+Cons_Ter_L23!T84</f>
        <v>0</v>
      </c>
      <c r="U84" s="759">
        <f>+Cons_Ter!U84+Cons_Ter_L23!U84</f>
        <v>0</v>
      </c>
      <c r="V84" s="759">
        <f>+Cons_Ter!V84+Cons_Ter_L23!V84</f>
        <v>0</v>
      </c>
      <c r="W84" s="759">
        <f>+Cons_Ter!W84+Cons_Ter_L23!W84</f>
        <v>0</v>
      </c>
      <c r="X84" s="759">
        <f>+Cons_Ter!X84+Cons_Ter_L23!X84</f>
        <v>0</v>
      </c>
      <c r="Y84" s="759">
        <f>+Cons_Ter!Y84+Cons_Ter_L23!Y84</f>
        <v>0</v>
      </c>
      <c r="Z84" s="759">
        <f>+Cons_Ter!Z84+Cons_Ter_L23!Z84</f>
        <v>0</v>
      </c>
      <c r="AA84" s="759">
        <f>+Cons_Ter!AA84+Cons_Ter_L23!AA84</f>
        <v>0</v>
      </c>
      <c r="AB84" s="759">
        <f>+Cons_Ter!AB84+Cons_Ter_L23!AB84</f>
        <v>0</v>
      </c>
      <c r="AC84" s="759">
        <f>+Cons_Ter!AC84+Cons_Ter_L23!AC84</f>
        <v>0</v>
      </c>
      <c r="AD84" s="759">
        <f>+Cons_Ter!AD84+Cons_Ter_L23!AD84</f>
        <v>0</v>
      </c>
      <c r="AE84" s="759">
        <f>+Cons_Ter!AE84+Cons_Ter_L23!AE84</f>
        <v>0</v>
      </c>
      <c r="AF84" s="759">
        <f>+Cons_Ter!AF84+Cons_Ter_L23!AF84</f>
        <v>0</v>
      </c>
      <c r="AG84" s="759">
        <f>+Cons_Ter!AG84+Cons_Ter_L23!AG84</f>
        <v>0</v>
      </c>
      <c r="AH84" s="759">
        <f>+Cons_Ter!AH84+Cons_Ter_L23!AH84</f>
        <v>0</v>
      </c>
      <c r="AI84" s="759">
        <f>+Cons_Ter!AI84+Cons_Ter_L23!AI84</f>
        <v>0</v>
      </c>
      <c r="AJ84" s="759">
        <f>+Cons_Ter!AJ84+Cons_Ter_L23!AJ84</f>
        <v>0</v>
      </c>
      <c r="AK84" s="759">
        <f>+Cons_Ter!AK84+Cons_Ter_L23!AK84</f>
        <v>0</v>
      </c>
      <c r="AL84" s="759">
        <f>+Cons_Ter!AL84+Cons_Ter_L23!AL84</f>
        <v>0</v>
      </c>
      <c r="AM84" s="759">
        <f>+Cons_Ter!AM84+Cons_Ter_L23!AM84</f>
        <v>0</v>
      </c>
      <c r="AN84" s="759">
        <f>+Cons_Ter!AN84+Cons_Ter_L23!AN84</f>
        <v>0</v>
      </c>
      <c r="AO84" s="759">
        <f>+Cons_Ter!AO84+Cons_Ter_L23!AO84</f>
        <v>0</v>
      </c>
      <c r="AP84" s="759">
        <f>+Cons_Ter!AP84+Cons_Ter_L23!AP84</f>
        <v>0</v>
      </c>
      <c r="AQ84" s="759">
        <f>+Cons_Ter!AQ84+Cons_Ter_L23!AQ84</f>
        <v>0</v>
      </c>
      <c r="AR84" s="759">
        <f>+Cons_Ter!AR84+Cons_Ter_L23!AR84</f>
        <v>0</v>
      </c>
      <c r="AS84" s="759">
        <f>+Cons_Ter!AS84+Cons_Ter_L23!AS84</f>
        <v>0</v>
      </c>
      <c r="AT84" s="759">
        <f>+Cons_Ter!AT84+Cons_Ter_L23!AT84</f>
        <v>0</v>
      </c>
      <c r="AU84" s="759">
        <f>+Cons_Ter!AU84+Cons_Ter_L23!AU84</f>
        <v>0</v>
      </c>
      <c r="AV84" s="759">
        <f>+Cons_Ter!AV84+Cons_Ter_L23!AV84</f>
        <v>0</v>
      </c>
      <c r="AW84" s="759">
        <f>+Cons_Ter!AW84+Cons_Ter_L23!AW84</f>
        <v>0</v>
      </c>
    </row>
    <row r="85" spans="1:49" ht="14.25">
      <c r="A85" s="336" t="s">
        <v>1405</v>
      </c>
      <c r="B85" s="35" t="s">
        <v>1407</v>
      </c>
      <c r="C85" s="36" t="s">
        <v>4904</v>
      </c>
      <c r="D85" s="986">
        <f ca="1">SUMIF(Codifica_CE!$D$1242:$U$2481,$A85,Codifica_CE!$T$1242:$T$2481)</f>
        <v>0</v>
      </c>
      <c r="E85" s="987">
        <f t="shared" si="3"/>
        <v>0</v>
      </c>
      <c r="F85" s="37" t="str">
        <f>Info!$B$2</f>
        <v>323</v>
      </c>
      <c r="G85" s="477"/>
      <c r="H85" s="759">
        <f>+Cons_Ter!H85+Cons_Ter_L23!H85</f>
        <v>0</v>
      </c>
      <c r="I85" s="759">
        <f>+Cons_Ter!I85+Cons_Ter_L23!I85</f>
        <v>0</v>
      </c>
      <c r="J85" s="759">
        <f>+Cons_Ter!J85+Cons_Ter_L23!J85</f>
        <v>0</v>
      </c>
      <c r="K85" s="759">
        <f>+Cons_Ter!K85+Cons_Ter_L23!K85</f>
        <v>0</v>
      </c>
      <c r="L85" s="759">
        <f>+Cons_Ter!L85+Cons_Ter_L23!L85</f>
        <v>0</v>
      </c>
      <c r="M85" s="759">
        <f>+Cons_Ter!M85+Cons_Ter_L23!M85</f>
        <v>0</v>
      </c>
      <c r="N85" s="759">
        <f>+Cons_Ter!N85+Cons_Ter_L23!N85</f>
        <v>0</v>
      </c>
      <c r="O85" s="759">
        <f>+Cons_Ter!O85+Cons_Ter_L23!O85</f>
        <v>0</v>
      </c>
      <c r="P85" s="759">
        <f>+Cons_Ter!P85+Cons_Ter_L23!P85</f>
        <v>0</v>
      </c>
      <c r="Q85" s="759">
        <f>+Cons_Ter!Q85+Cons_Ter_L23!Q85</f>
        <v>0</v>
      </c>
      <c r="R85" s="759">
        <f>+Cons_Ter!R85+Cons_Ter_L23!R85</f>
        <v>0</v>
      </c>
      <c r="S85" s="759">
        <f>+Cons_Ter!S85+Cons_Ter_L23!S85</f>
        <v>0</v>
      </c>
      <c r="T85" s="759">
        <f>+Cons_Ter!T85+Cons_Ter_L23!T85</f>
        <v>0</v>
      </c>
      <c r="U85" s="759">
        <f>+Cons_Ter!U85+Cons_Ter_L23!U85</f>
        <v>0</v>
      </c>
      <c r="V85" s="759">
        <f>+Cons_Ter!V85+Cons_Ter_L23!V85</f>
        <v>0</v>
      </c>
      <c r="W85" s="759">
        <f>+Cons_Ter!W85+Cons_Ter_L23!W85</f>
        <v>0</v>
      </c>
      <c r="X85" s="759">
        <f>+Cons_Ter!X85+Cons_Ter_L23!X85</f>
        <v>0</v>
      </c>
      <c r="Y85" s="759">
        <f>+Cons_Ter!Y85+Cons_Ter_L23!Y85</f>
        <v>0</v>
      </c>
      <c r="Z85" s="759">
        <f>+Cons_Ter!Z85+Cons_Ter_L23!Z85</f>
        <v>0</v>
      </c>
      <c r="AA85" s="759">
        <f>+Cons_Ter!AA85+Cons_Ter_L23!AA85</f>
        <v>0</v>
      </c>
      <c r="AB85" s="759">
        <f>+Cons_Ter!AB85+Cons_Ter_L23!AB85</f>
        <v>0</v>
      </c>
      <c r="AC85" s="759">
        <f>+Cons_Ter!AC85+Cons_Ter_L23!AC85</f>
        <v>0</v>
      </c>
      <c r="AD85" s="759">
        <f>+Cons_Ter!AD85+Cons_Ter_L23!AD85</f>
        <v>0</v>
      </c>
      <c r="AE85" s="759">
        <f>+Cons_Ter!AE85+Cons_Ter_L23!AE85</f>
        <v>0</v>
      </c>
      <c r="AF85" s="759">
        <f>+Cons_Ter!AF85+Cons_Ter_L23!AF85</f>
        <v>0</v>
      </c>
      <c r="AG85" s="759">
        <f>+Cons_Ter!AG85+Cons_Ter_L23!AG85</f>
        <v>0</v>
      </c>
      <c r="AH85" s="759">
        <f>+Cons_Ter!AH85+Cons_Ter_L23!AH85</f>
        <v>0</v>
      </c>
      <c r="AI85" s="759">
        <f>+Cons_Ter!AI85+Cons_Ter_L23!AI85</f>
        <v>0</v>
      </c>
      <c r="AJ85" s="759">
        <f>+Cons_Ter!AJ85+Cons_Ter_L23!AJ85</f>
        <v>0</v>
      </c>
      <c r="AK85" s="759">
        <f>+Cons_Ter!AK85+Cons_Ter_L23!AK85</f>
        <v>0</v>
      </c>
      <c r="AL85" s="759">
        <f>+Cons_Ter!AL85+Cons_Ter_L23!AL85</f>
        <v>0</v>
      </c>
      <c r="AM85" s="759">
        <f>+Cons_Ter!AM85+Cons_Ter_L23!AM85</f>
        <v>0</v>
      </c>
      <c r="AN85" s="759">
        <f>+Cons_Ter!AN85+Cons_Ter_L23!AN85</f>
        <v>0</v>
      </c>
      <c r="AO85" s="759">
        <f>+Cons_Ter!AO85+Cons_Ter_L23!AO85</f>
        <v>0</v>
      </c>
      <c r="AP85" s="759">
        <f>+Cons_Ter!AP85+Cons_Ter_L23!AP85</f>
        <v>0</v>
      </c>
      <c r="AQ85" s="759">
        <f>+Cons_Ter!AQ85+Cons_Ter_L23!AQ85</f>
        <v>0</v>
      </c>
      <c r="AR85" s="759">
        <f>+Cons_Ter!AR85+Cons_Ter_L23!AR85</f>
        <v>0</v>
      </c>
      <c r="AS85" s="759">
        <f>+Cons_Ter!AS85+Cons_Ter_L23!AS85</f>
        <v>0</v>
      </c>
      <c r="AT85" s="759">
        <f>+Cons_Ter!AT85+Cons_Ter_L23!AT85</f>
        <v>0</v>
      </c>
      <c r="AU85" s="759">
        <f>+Cons_Ter!AU85+Cons_Ter_L23!AU85</f>
        <v>0</v>
      </c>
      <c r="AV85" s="759">
        <f>+Cons_Ter!AV85+Cons_Ter_L23!AV85</f>
        <v>0</v>
      </c>
      <c r="AW85" s="759">
        <f>+Cons_Ter!AW85+Cons_Ter_L23!AW85</f>
        <v>0</v>
      </c>
    </row>
    <row r="86" spans="1:49" ht="25.5">
      <c r="A86" s="336" t="s">
        <v>1408</v>
      </c>
      <c r="B86" s="35" t="s">
        <v>1409</v>
      </c>
      <c r="C86" s="36" t="s">
        <v>4904</v>
      </c>
      <c r="D86" s="986">
        <f ca="1">SUMIF(Codifica_CE!$D$1242:$U$2481,$A86,Codifica_CE!$T$1242:$T$2481)</f>
        <v>0</v>
      </c>
      <c r="E86" s="987">
        <f t="shared" si="3"/>
        <v>0</v>
      </c>
      <c r="F86" s="37" t="str">
        <f>Info!$B$2</f>
        <v>323</v>
      </c>
      <c r="G86" s="477"/>
      <c r="H86" s="759">
        <f>+Cons_Ter!H86+Cons_Ter_L23!H86</f>
        <v>0</v>
      </c>
      <c r="I86" s="759">
        <f>+Cons_Ter!I86+Cons_Ter_L23!I86</f>
        <v>0</v>
      </c>
      <c r="J86" s="759">
        <f>+Cons_Ter!J86+Cons_Ter_L23!J86</f>
        <v>0</v>
      </c>
      <c r="K86" s="759">
        <f>+Cons_Ter!K86+Cons_Ter_L23!K86</f>
        <v>0</v>
      </c>
      <c r="L86" s="759">
        <f>+Cons_Ter!L86+Cons_Ter_L23!L86</f>
        <v>0</v>
      </c>
      <c r="M86" s="759">
        <f>+Cons_Ter!M86+Cons_Ter_L23!M86</f>
        <v>0</v>
      </c>
      <c r="N86" s="759">
        <f>+Cons_Ter!N86+Cons_Ter_L23!N86</f>
        <v>0</v>
      </c>
      <c r="O86" s="759">
        <f>+Cons_Ter!O86+Cons_Ter_L23!O86</f>
        <v>0</v>
      </c>
      <c r="P86" s="759">
        <f>+Cons_Ter!P86+Cons_Ter_L23!P86</f>
        <v>0</v>
      </c>
      <c r="Q86" s="759">
        <f>+Cons_Ter!Q86+Cons_Ter_L23!Q86</f>
        <v>0</v>
      </c>
      <c r="R86" s="759">
        <f>+Cons_Ter!R86+Cons_Ter_L23!R86</f>
        <v>0</v>
      </c>
      <c r="S86" s="759">
        <f>+Cons_Ter!S86+Cons_Ter_L23!S86</f>
        <v>0</v>
      </c>
      <c r="T86" s="759">
        <f>+Cons_Ter!T86+Cons_Ter_L23!T86</f>
        <v>0</v>
      </c>
      <c r="U86" s="759">
        <f>+Cons_Ter!U86+Cons_Ter_L23!U86</f>
        <v>0</v>
      </c>
      <c r="V86" s="759">
        <f>+Cons_Ter!V86+Cons_Ter_L23!V86</f>
        <v>0</v>
      </c>
      <c r="W86" s="759">
        <f>+Cons_Ter!W86+Cons_Ter_L23!W86</f>
        <v>0</v>
      </c>
      <c r="X86" s="759">
        <f>+Cons_Ter!X86+Cons_Ter_L23!X86</f>
        <v>0</v>
      </c>
      <c r="Y86" s="759">
        <f>+Cons_Ter!Y86+Cons_Ter_L23!Y86</f>
        <v>0</v>
      </c>
      <c r="Z86" s="759">
        <f>+Cons_Ter!Z86+Cons_Ter_L23!Z86</f>
        <v>0</v>
      </c>
      <c r="AA86" s="759">
        <f>+Cons_Ter!AA86+Cons_Ter_L23!AA86</f>
        <v>0</v>
      </c>
      <c r="AB86" s="759">
        <f>+Cons_Ter!AB86+Cons_Ter_L23!AB86</f>
        <v>0</v>
      </c>
      <c r="AC86" s="759">
        <f>+Cons_Ter!AC86+Cons_Ter_L23!AC86</f>
        <v>0</v>
      </c>
      <c r="AD86" s="759">
        <f>+Cons_Ter!AD86+Cons_Ter_L23!AD86</f>
        <v>0</v>
      </c>
      <c r="AE86" s="759">
        <f>+Cons_Ter!AE86+Cons_Ter_L23!AE86</f>
        <v>0</v>
      </c>
      <c r="AF86" s="759">
        <f>+Cons_Ter!AF86+Cons_Ter_L23!AF86</f>
        <v>0</v>
      </c>
      <c r="AG86" s="759">
        <f>+Cons_Ter!AG86+Cons_Ter_L23!AG86</f>
        <v>0</v>
      </c>
      <c r="AH86" s="759">
        <f>+Cons_Ter!AH86+Cons_Ter_L23!AH86</f>
        <v>0</v>
      </c>
      <c r="AI86" s="759">
        <f>+Cons_Ter!AI86+Cons_Ter_L23!AI86</f>
        <v>0</v>
      </c>
      <c r="AJ86" s="759">
        <f>+Cons_Ter!AJ86+Cons_Ter_L23!AJ86</f>
        <v>0</v>
      </c>
      <c r="AK86" s="759">
        <f>+Cons_Ter!AK86+Cons_Ter_L23!AK86</f>
        <v>0</v>
      </c>
      <c r="AL86" s="759">
        <f>+Cons_Ter!AL86+Cons_Ter_L23!AL86</f>
        <v>0</v>
      </c>
      <c r="AM86" s="759">
        <f>+Cons_Ter!AM86+Cons_Ter_L23!AM86</f>
        <v>0</v>
      </c>
      <c r="AN86" s="759">
        <f>+Cons_Ter!AN86+Cons_Ter_L23!AN86</f>
        <v>0</v>
      </c>
      <c r="AO86" s="759">
        <f>+Cons_Ter!AO86+Cons_Ter_L23!AO86</f>
        <v>0</v>
      </c>
      <c r="AP86" s="759">
        <f>+Cons_Ter!AP86+Cons_Ter_L23!AP86</f>
        <v>0</v>
      </c>
      <c r="AQ86" s="759">
        <f>+Cons_Ter!AQ86+Cons_Ter_L23!AQ86</f>
        <v>0</v>
      </c>
      <c r="AR86" s="759">
        <f>+Cons_Ter!AR86+Cons_Ter_L23!AR86</f>
        <v>0</v>
      </c>
      <c r="AS86" s="759">
        <f>+Cons_Ter!AS86+Cons_Ter_L23!AS86</f>
        <v>0</v>
      </c>
      <c r="AT86" s="759">
        <f>+Cons_Ter!AT86+Cons_Ter_L23!AT86</f>
        <v>0</v>
      </c>
      <c r="AU86" s="759">
        <f>+Cons_Ter!AU86+Cons_Ter_L23!AU86</f>
        <v>0</v>
      </c>
      <c r="AV86" s="759">
        <f>+Cons_Ter!AV86+Cons_Ter_L23!AV86</f>
        <v>0</v>
      </c>
      <c r="AW86" s="759">
        <f>+Cons_Ter!AW86+Cons_Ter_L23!AW86</f>
        <v>0</v>
      </c>
    </row>
    <row r="87" spans="1:49" ht="25.5" hidden="1">
      <c r="A87" s="336" t="s">
        <v>1412</v>
      </c>
      <c r="B87" s="35" t="s">
        <v>1413</v>
      </c>
      <c r="C87" s="36" t="s">
        <v>4904</v>
      </c>
      <c r="D87" s="986">
        <f ca="1">SUMIF(Codifica_CE!$D$1242:$U$2481,$A87,Codifica_CE!$T$1242:$T$2481)</f>
        <v>0</v>
      </c>
      <c r="E87" s="987">
        <f t="shared" si="3"/>
        <v>0</v>
      </c>
      <c r="F87" s="37" t="str">
        <f>Info!$B$2</f>
        <v>323</v>
      </c>
      <c r="G87" s="477"/>
      <c r="H87" s="759">
        <f>+Cons_Ter!H87+Cons_Ter_L23!H87</f>
        <v>0</v>
      </c>
      <c r="I87" s="759">
        <f>+Cons_Ter!I87+Cons_Ter_L23!I87</f>
        <v>0</v>
      </c>
      <c r="J87" s="759">
        <f>+Cons_Ter!J87+Cons_Ter_L23!J87</f>
        <v>0</v>
      </c>
      <c r="K87" s="759">
        <f>+Cons_Ter!K87+Cons_Ter_L23!K87</f>
        <v>0</v>
      </c>
      <c r="L87" s="759">
        <f>+Cons_Ter!L87+Cons_Ter_L23!L87</f>
        <v>0</v>
      </c>
      <c r="M87" s="759">
        <f>+Cons_Ter!M87+Cons_Ter_L23!M87</f>
        <v>0</v>
      </c>
      <c r="N87" s="759">
        <f>+Cons_Ter!N87+Cons_Ter_L23!N87</f>
        <v>0</v>
      </c>
      <c r="O87" s="759">
        <f>+Cons_Ter!O87+Cons_Ter_L23!O87</f>
        <v>0</v>
      </c>
      <c r="P87" s="759">
        <f>+Cons_Ter!P87+Cons_Ter_L23!P87</f>
        <v>0</v>
      </c>
      <c r="Q87" s="759">
        <f>+Cons_Ter!Q87+Cons_Ter_L23!Q87</f>
        <v>0</v>
      </c>
      <c r="R87" s="759">
        <f>+Cons_Ter!R87+Cons_Ter_L23!R87</f>
        <v>0</v>
      </c>
      <c r="S87" s="759">
        <f>+Cons_Ter!S87+Cons_Ter_L23!S87</f>
        <v>0</v>
      </c>
      <c r="T87" s="759">
        <f>+Cons_Ter!T87+Cons_Ter_L23!T87</f>
        <v>0</v>
      </c>
      <c r="U87" s="759">
        <f>+Cons_Ter!U87+Cons_Ter_L23!U87</f>
        <v>0</v>
      </c>
      <c r="V87" s="759">
        <f>+Cons_Ter!V87+Cons_Ter_L23!V87</f>
        <v>0</v>
      </c>
      <c r="W87" s="759">
        <f>+Cons_Ter!W87+Cons_Ter_L23!W87</f>
        <v>0</v>
      </c>
      <c r="X87" s="759">
        <f>+Cons_Ter!X87+Cons_Ter_L23!X87</f>
        <v>0</v>
      </c>
      <c r="Y87" s="759">
        <f>+Cons_Ter!Y87+Cons_Ter_L23!Y87</f>
        <v>0</v>
      </c>
      <c r="Z87" s="759">
        <f>+Cons_Ter!Z87+Cons_Ter_L23!Z87</f>
        <v>0</v>
      </c>
      <c r="AA87" s="759">
        <f>+Cons_Ter!AA87+Cons_Ter_L23!AA87</f>
        <v>0</v>
      </c>
      <c r="AB87" s="759">
        <f>+Cons_Ter!AB87+Cons_Ter_L23!AB87</f>
        <v>0</v>
      </c>
      <c r="AC87" s="759">
        <f>+Cons_Ter!AC87+Cons_Ter_L23!AC87</f>
        <v>0</v>
      </c>
      <c r="AD87" s="759">
        <f>+Cons_Ter!AD87+Cons_Ter_L23!AD87</f>
        <v>0</v>
      </c>
      <c r="AE87" s="759">
        <f>+Cons_Ter!AE87+Cons_Ter_L23!AE87</f>
        <v>0</v>
      </c>
      <c r="AF87" s="759">
        <f>+Cons_Ter!AF87+Cons_Ter_L23!AF87</f>
        <v>0</v>
      </c>
      <c r="AG87" s="759">
        <f>+Cons_Ter!AG87+Cons_Ter_L23!AG87</f>
        <v>0</v>
      </c>
      <c r="AH87" s="759">
        <f>+Cons_Ter!AH87+Cons_Ter_L23!AH87</f>
        <v>0</v>
      </c>
      <c r="AI87" s="759">
        <f>+Cons_Ter!AI87+Cons_Ter_L23!AI87</f>
        <v>0</v>
      </c>
      <c r="AJ87" s="759">
        <f>+Cons_Ter!AJ87+Cons_Ter_L23!AJ87</f>
        <v>0</v>
      </c>
      <c r="AK87" s="759">
        <f>+Cons_Ter!AK87+Cons_Ter_L23!AK87</f>
        <v>0</v>
      </c>
      <c r="AL87" s="759">
        <f>+Cons_Ter!AL87+Cons_Ter_L23!AL87</f>
        <v>0</v>
      </c>
      <c r="AM87" s="759">
        <f>+Cons_Ter!AM87+Cons_Ter_L23!AM87</f>
        <v>0</v>
      </c>
      <c r="AN87" s="759">
        <f>+Cons_Ter!AN87+Cons_Ter_L23!AN87</f>
        <v>0</v>
      </c>
      <c r="AO87" s="759">
        <f>+Cons_Ter!AO87+Cons_Ter_L23!AO87</f>
        <v>0</v>
      </c>
      <c r="AP87" s="759">
        <f>+Cons_Ter!AP87+Cons_Ter_L23!AP87</f>
        <v>0</v>
      </c>
      <c r="AQ87" s="759">
        <f>+Cons_Ter!AQ87+Cons_Ter_L23!AQ87</f>
        <v>0</v>
      </c>
      <c r="AR87" s="759">
        <f>+Cons_Ter!AR87+Cons_Ter_L23!AR87</f>
        <v>0</v>
      </c>
      <c r="AS87" s="759">
        <f>+Cons_Ter!AS87+Cons_Ter_L23!AS87</f>
        <v>0</v>
      </c>
      <c r="AT87" s="759">
        <f>+Cons_Ter!AT87+Cons_Ter_L23!AT87</f>
        <v>0</v>
      </c>
      <c r="AU87" s="759">
        <f>+Cons_Ter!AU87+Cons_Ter_L23!AU87</f>
        <v>0</v>
      </c>
      <c r="AV87" s="759">
        <f>+Cons_Ter!AV87+Cons_Ter_L23!AV87</f>
        <v>0</v>
      </c>
      <c r="AW87" s="759">
        <f>+Cons_Ter!AW87+Cons_Ter_L23!AW87</f>
        <v>0</v>
      </c>
    </row>
    <row r="88" spans="1:49" ht="25.5">
      <c r="A88" s="336" t="s">
        <v>1453</v>
      </c>
      <c r="B88" s="356" t="s">
        <v>1454</v>
      </c>
      <c r="C88" s="36" t="s">
        <v>4904</v>
      </c>
      <c r="D88" s="986">
        <f ca="1">SUMIF(Codifica_CE!$D$1242:$U$2481,$A88,Codifica_CE!$T$1242:$T$2481)</f>
        <v>0</v>
      </c>
      <c r="E88" s="987">
        <f t="shared" si="3"/>
        <v>0</v>
      </c>
      <c r="F88" s="37" t="str">
        <f>Info!$B$2</f>
        <v>323</v>
      </c>
      <c r="G88" s="477"/>
      <c r="H88" s="759">
        <f>+Cons_Ter!H88+Cons_Ter_L23!H88</f>
        <v>0</v>
      </c>
      <c r="I88" s="759">
        <f>+Cons_Ter!I88+Cons_Ter_L23!I88</f>
        <v>0</v>
      </c>
      <c r="J88" s="759">
        <f>+Cons_Ter!J88+Cons_Ter_L23!J88</f>
        <v>0</v>
      </c>
      <c r="K88" s="759">
        <f>+Cons_Ter!K88+Cons_Ter_L23!K88</f>
        <v>0</v>
      </c>
      <c r="L88" s="759">
        <f>+Cons_Ter!L88+Cons_Ter_L23!L88</f>
        <v>0</v>
      </c>
      <c r="M88" s="759">
        <f>+Cons_Ter!M88+Cons_Ter_L23!M88</f>
        <v>0</v>
      </c>
      <c r="N88" s="759">
        <f>+Cons_Ter!N88+Cons_Ter_L23!N88</f>
        <v>0</v>
      </c>
      <c r="O88" s="759">
        <f>+Cons_Ter!O88+Cons_Ter_L23!O88</f>
        <v>0</v>
      </c>
      <c r="P88" s="759">
        <f>+Cons_Ter!P88+Cons_Ter_L23!P88</f>
        <v>0</v>
      </c>
      <c r="Q88" s="759">
        <f>+Cons_Ter!Q88+Cons_Ter_L23!Q88</f>
        <v>0</v>
      </c>
      <c r="R88" s="759">
        <f>+Cons_Ter!R88+Cons_Ter_L23!R88</f>
        <v>0</v>
      </c>
      <c r="S88" s="759">
        <f>+Cons_Ter!S88+Cons_Ter_L23!S88</f>
        <v>0</v>
      </c>
      <c r="T88" s="759">
        <f>+Cons_Ter!T88+Cons_Ter_L23!T88</f>
        <v>0</v>
      </c>
      <c r="U88" s="759">
        <f>+Cons_Ter!U88+Cons_Ter_L23!U88</f>
        <v>0</v>
      </c>
      <c r="V88" s="759">
        <f>+Cons_Ter!V88+Cons_Ter_L23!V88</f>
        <v>0</v>
      </c>
      <c r="W88" s="759">
        <f>+Cons_Ter!W88+Cons_Ter_L23!W88</f>
        <v>0</v>
      </c>
      <c r="X88" s="759">
        <f>+Cons_Ter!X88+Cons_Ter_L23!X88</f>
        <v>0</v>
      </c>
      <c r="Y88" s="759">
        <f>+Cons_Ter!Y88+Cons_Ter_L23!Y88</f>
        <v>0</v>
      </c>
      <c r="Z88" s="759">
        <f>+Cons_Ter!Z88+Cons_Ter_L23!Z88</f>
        <v>0</v>
      </c>
      <c r="AA88" s="759">
        <f>+Cons_Ter!AA88+Cons_Ter_L23!AA88</f>
        <v>0</v>
      </c>
      <c r="AB88" s="759">
        <f>+Cons_Ter!AB88+Cons_Ter_L23!AB88</f>
        <v>0</v>
      </c>
      <c r="AC88" s="759">
        <f>+Cons_Ter!AC88+Cons_Ter_L23!AC88</f>
        <v>0</v>
      </c>
      <c r="AD88" s="759">
        <f>+Cons_Ter!AD88+Cons_Ter_L23!AD88</f>
        <v>0</v>
      </c>
      <c r="AE88" s="759">
        <f>+Cons_Ter!AE88+Cons_Ter_L23!AE88</f>
        <v>0</v>
      </c>
      <c r="AF88" s="759">
        <f>+Cons_Ter!AF88+Cons_Ter_L23!AF88</f>
        <v>0</v>
      </c>
      <c r="AG88" s="759">
        <f>+Cons_Ter!AG88+Cons_Ter_L23!AG88</f>
        <v>0</v>
      </c>
      <c r="AH88" s="759">
        <f>+Cons_Ter!AH88+Cons_Ter_L23!AH88</f>
        <v>0</v>
      </c>
      <c r="AI88" s="759">
        <f>+Cons_Ter!AI88+Cons_Ter_L23!AI88</f>
        <v>0</v>
      </c>
      <c r="AJ88" s="759">
        <f>+Cons_Ter!AJ88+Cons_Ter_L23!AJ88</f>
        <v>0</v>
      </c>
      <c r="AK88" s="759">
        <f>+Cons_Ter!AK88+Cons_Ter_L23!AK88</f>
        <v>0</v>
      </c>
      <c r="AL88" s="759">
        <f>+Cons_Ter!AL88+Cons_Ter_L23!AL88</f>
        <v>0</v>
      </c>
      <c r="AM88" s="759">
        <f>+Cons_Ter!AM88+Cons_Ter_L23!AM88</f>
        <v>0</v>
      </c>
      <c r="AN88" s="759">
        <f>+Cons_Ter!AN88+Cons_Ter_L23!AN88</f>
        <v>0</v>
      </c>
      <c r="AO88" s="759">
        <f>+Cons_Ter!AO88+Cons_Ter_L23!AO88</f>
        <v>0</v>
      </c>
      <c r="AP88" s="759">
        <f>+Cons_Ter!AP88+Cons_Ter_L23!AP88</f>
        <v>0</v>
      </c>
      <c r="AQ88" s="759">
        <f>+Cons_Ter!AQ88+Cons_Ter_L23!AQ88</f>
        <v>0</v>
      </c>
      <c r="AR88" s="759">
        <f>+Cons_Ter!AR88+Cons_Ter_L23!AR88</f>
        <v>0</v>
      </c>
      <c r="AS88" s="759">
        <f>+Cons_Ter!AS88+Cons_Ter_L23!AS88</f>
        <v>0</v>
      </c>
      <c r="AT88" s="759">
        <f>+Cons_Ter!AT88+Cons_Ter_L23!AT88</f>
        <v>0</v>
      </c>
      <c r="AU88" s="759">
        <f>+Cons_Ter!AU88+Cons_Ter_L23!AU88</f>
        <v>0</v>
      </c>
      <c r="AV88" s="759">
        <f>+Cons_Ter!AV88+Cons_Ter_L23!AV88</f>
        <v>0</v>
      </c>
      <c r="AW88" s="759">
        <f>+Cons_Ter!AW88+Cons_Ter_L23!AW88</f>
        <v>0</v>
      </c>
    </row>
    <row r="89" spans="1:49" ht="25.5">
      <c r="A89" s="336" t="s">
        <v>1455</v>
      </c>
      <c r="B89" s="356" t="s">
        <v>1456</v>
      </c>
      <c r="C89" s="36" t="s">
        <v>4904</v>
      </c>
      <c r="D89" s="986">
        <f ca="1">SUMIF(Codifica_CE!$D$1242:$U$2481,$A89,Codifica_CE!$T$1242:$T$2481)</f>
        <v>0</v>
      </c>
      <c r="E89" s="987">
        <f t="shared" si="3"/>
        <v>0</v>
      </c>
      <c r="F89" s="37" t="str">
        <f>Info!$B$2</f>
        <v>323</v>
      </c>
      <c r="G89" s="477"/>
      <c r="H89" s="759">
        <f>+Cons_Ter!H89+Cons_Ter_L23!H89</f>
        <v>0</v>
      </c>
      <c r="I89" s="759">
        <f>+Cons_Ter!I89+Cons_Ter_L23!I89</f>
        <v>0</v>
      </c>
      <c r="J89" s="759">
        <f>+Cons_Ter!J89+Cons_Ter_L23!J89</f>
        <v>0</v>
      </c>
      <c r="K89" s="759">
        <f>+Cons_Ter!K89+Cons_Ter_L23!K89</f>
        <v>0</v>
      </c>
      <c r="L89" s="759">
        <f>+Cons_Ter!L89+Cons_Ter_L23!L89</f>
        <v>0</v>
      </c>
      <c r="M89" s="759">
        <f>+Cons_Ter!M89+Cons_Ter_L23!M89</f>
        <v>0</v>
      </c>
      <c r="N89" s="759">
        <f>+Cons_Ter!N89+Cons_Ter_L23!N89</f>
        <v>0</v>
      </c>
      <c r="O89" s="759">
        <f>+Cons_Ter!O89+Cons_Ter_L23!O89</f>
        <v>0</v>
      </c>
      <c r="P89" s="759">
        <f>+Cons_Ter!P89+Cons_Ter_L23!P89</f>
        <v>0</v>
      </c>
      <c r="Q89" s="759">
        <f>+Cons_Ter!Q89+Cons_Ter_L23!Q89</f>
        <v>0</v>
      </c>
      <c r="R89" s="759">
        <f>+Cons_Ter!R89+Cons_Ter_L23!R89</f>
        <v>0</v>
      </c>
      <c r="S89" s="759">
        <f>+Cons_Ter!S89+Cons_Ter_L23!S89</f>
        <v>0</v>
      </c>
      <c r="T89" s="759">
        <f>+Cons_Ter!T89+Cons_Ter_L23!T89</f>
        <v>0</v>
      </c>
      <c r="U89" s="759">
        <f>+Cons_Ter!U89+Cons_Ter_L23!U89</f>
        <v>0</v>
      </c>
      <c r="V89" s="759">
        <f>+Cons_Ter!V89+Cons_Ter_L23!V89</f>
        <v>0</v>
      </c>
      <c r="W89" s="759">
        <f>+Cons_Ter!W89+Cons_Ter_L23!W89</f>
        <v>0</v>
      </c>
      <c r="X89" s="759">
        <f>+Cons_Ter!X89+Cons_Ter_L23!X89</f>
        <v>0</v>
      </c>
      <c r="Y89" s="759">
        <f>+Cons_Ter!Y89+Cons_Ter_L23!Y89</f>
        <v>0</v>
      </c>
      <c r="Z89" s="759">
        <f>+Cons_Ter!Z89+Cons_Ter_L23!Z89</f>
        <v>0</v>
      </c>
      <c r="AA89" s="759">
        <f>+Cons_Ter!AA89+Cons_Ter_L23!AA89</f>
        <v>0</v>
      </c>
      <c r="AB89" s="759">
        <f>+Cons_Ter!AB89+Cons_Ter_L23!AB89</f>
        <v>0</v>
      </c>
      <c r="AC89" s="759">
        <f>+Cons_Ter!AC89+Cons_Ter_L23!AC89</f>
        <v>0</v>
      </c>
      <c r="AD89" s="759">
        <f>+Cons_Ter!AD89+Cons_Ter_L23!AD89</f>
        <v>0</v>
      </c>
      <c r="AE89" s="759">
        <f>+Cons_Ter!AE89+Cons_Ter_L23!AE89</f>
        <v>0</v>
      </c>
      <c r="AF89" s="759">
        <f>+Cons_Ter!AF89+Cons_Ter_L23!AF89</f>
        <v>0</v>
      </c>
      <c r="AG89" s="759">
        <f>+Cons_Ter!AG89+Cons_Ter_L23!AG89</f>
        <v>0</v>
      </c>
      <c r="AH89" s="759">
        <f>+Cons_Ter!AH89+Cons_Ter_L23!AH89</f>
        <v>0</v>
      </c>
      <c r="AI89" s="759">
        <f>+Cons_Ter!AI89+Cons_Ter_L23!AI89</f>
        <v>0</v>
      </c>
      <c r="AJ89" s="759">
        <f>+Cons_Ter!AJ89+Cons_Ter_L23!AJ89</f>
        <v>0</v>
      </c>
      <c r="AK89" s="759">
        <f>+Cons_Ter!AK89+Cons_Ter_L23!AK89</f>
        <v>0</v>
      </c>
      <c r="AL89" s="759">
        <f>+Cons_Ter!AL89+Cons_Ter_L23!AL89</f>
        <v>0</v>
      </c>
      <c r="AM89" s="759">
        <f>+Cons_Ter!AM89+Cons_Ter_L23!AM89</f>
        <v>0</v>
      </c>
      <c r="AN89" s="759">
        <f>+Cons_Ter!AN89+Cons_Ter_L23!AN89</f>
        <v>0</v>
      </c>
      <c r="AO89" s="759">
        <f>+Cons_Ter!AO89+Cons_Ter_L23!AO89</f>
        <v>0</v>
      </c>
      <c r="AP89" s="759">
        <f>+Cons_Ter!AP89+Cons_Ter_L23!AP89</f>
        <v>0</v>
      </c>
      <c r="AQ89" s="759">
        <f>+Cons_Ter!AQ89+Cons_Ter_L23!AQ89</f>
        <v>0</v>
      </c>
      <c r="AR89" s="759">
        <f>+Cons_Ter!AR89+Cons_Ter_L23!AR89</f>
        <v>0</v>
      </c>
      <c r="AS89" s="759">
        <f>+Cons_Ter!AS89+Cons_Ter_L23!AS89</f>
        <v>0</v>
      </c>
      <c r="AT89" s="759">
        <f>+Cons_Ter!AT89+Cons_Ter_L23!AT89</f>
        <v>0</v>
      </c>
      <c r="AU89" s="759">
        <f>+Cons_Ter!AU89+Cons_Ter_L23!AU89</f>
        <v>0</v>
      </c>
      <c r="AV89" s="759">
        <f>+Cons_Ter!AV89+Cons_Ter_L23!AV89</f>
        <v>0</v>
      </c>
      <c r="AW89" s="759">
        <f>+Cons_Ter!AW89+Cons_Ter_L23!AW89</f>
        <v>0</v>
      </c>
    </row>
    <row r="90" spans="1:49" ht="25.5">
      <c r="A90" s="336" t="s">
        <v>1457</v>
      </c>
      <c r="B90" s="356" t="s">
        <v>1458</v>
      </c>
      <c r="C90" s="36" t="s">
        <v>4904</v>
      </c>
      <c r="D90" s="986">
        <f ca="1">SUMIF(Codifica_CE!$D$1242:$U$2481,$A90,Codifica_CE!$T$1242:$T$2481)</f>
        <v>0</v>
      </c>
      <c r="E90" s="987">
        <f t="shared" si="3"/>
        <v>0</v>
      </c>
      <c r="F90" s="37" t="str">
        <f>Info!$B$2</f>
        <v>323</v>
      </c>
      <c r="G90" s="477"/>
      <c r="H90" s="759">
        <f>+Cons_Ter!H90+Cons_Ter_L23!H90</f>
        <v>0</v>
      </c>
      <c r="I90" s="759">
        <f>+Cons_Ter!I90+Cons_Ter_L23!I90</f>
        <v>0</v>
      </c>
      <c r="J90" s="759">
        <f>+Cons_Ter!J90+Cons_Ter_L23!J90</f>
        <v>0</v>
      </c>
      <c r="K90" s="759">
        <f>+Cons_Ter!K90+Cons_Ter_L23!K90</f>
        <v>0</v>
      </c>
      <c r="L90" s="759">
        <f>+Cons_Ter!L90+Cons_Ter_L23!L90</f>
        <v>0</v>
      </c>
      <c r="M90" s="759">
        <f>+Cons_Ter!M90+Cons_Ter_L23!M90</f>
        <v>0</v>
      </c>
      <c r="N90" s="759">
        <f>+Cons_Ter!N90+Cons_Ter_L23!N90</f>
        <v>0</v>
      </c>
      <c r="O90" s="759">
        <f>+Cons_Ter!O90+Cons_Ter_L23!O90</f>
        <v>0</v>
      </c>
      <c r="P90" s="759">
        <f>+Cons_Ter!P90+Cons_Ter_L23!P90</f>
        <v>0</v>
      </c>
      <c r="Q90" s="759">
        <f>+Cons_Ter!Q90+Cons_Ter_L23!Q90</f>
        <v>0</v>
      </c>
      <c r="R90" s="759">
        <f>+Cons_Ter!R90+Cons_Ter_L23!R90</f>
        <v>0</v>
      </c>
      <c r="S90" s="759">
        <f>+Cons_Ter!S90+Cons_Ter_L23!S90</f>
        <v>0</v>
      </c>
      <c r="T90" s="759">
        <f>+Cons_Ter!T90+Cons_Ter_L23!T90</f>
        <v>0</v>
      </c>
      <c r="U90" s="759">
        <f>+Cons_Ter!U90+Cons_Ter_L23!U90</f>
        <v>0</v>
      </c>
      <c r="V90" s="759">
        <f>+Cons_Ter!V90+Cons_Ter_L23!V90</f>
        <v>0</v>
      </c>
      <c r="W90" s="759">
        <f>+Cons_Ter!W90+Cons_Ter_L23!W90</f>
        <v>0</v>
      </c>
      <c r="X90" s="759">
        <f>+Cons_Ter!X90+Cons_Ter_L23!X90</f>
        <v>0</v>
      </c>
      <c r="Y90" s="759">
        <f>+Cons_Ter!Y90+Cons_Ter_L23!Y90</f>
        <v>0</v>
      </c>
      <c r="Z90" s="759">
        <f>+Cons_Ter!Z90+Cons_Ter_L23!Z90</f>
        <v>0</v>
      </c>
      <c r="AA90" s="759">
        <f>+Cons_Ter!AA90+Cons_Ter_L23!AA90</f>
        <v>0</v>
      </c>
      <c r="AB90" s="759">
        <f>+Cons_Ter!AB90+Cons_Ter_L23!AB90</f>
        <v>0</v>
      </c>
      <c r="AC90" s="759">
        <f>+Cons_Ter!AC90+Cons_Ter_L23!AC90</f>
        <v>0</v>
      </c>
      <c r="AD90" s="759">
        <f>+Cons_Ter!AD90+Cons_Ter_L23!AD90</f>
        <v>0</v>
      </c>
      <c r="AE90" s="759">
        <f>+Cons_Ter!AE90+Cons_Ter_L23!AE90</f>
        <v>0</v>
      </c>
      <c r="AF90" s="759">
        <f>+Cons_Ter!AF90+Cons_Ter_L23!AF90</f>
        <v>0</v>
      </c>
      <c r="AG90" s="759">
        <f>+Cons_Ter!AG90+Cons_Ter_L23!AG90</f>
        <v>0</v>
      </c>
      <c r="AH90" s="759">
        <f>+Cons_Ter!AH90+Cons_Ter_L23!AH90</f>
        <v>0</v>
      </c>
      <c r="AI90" s="759">
        <f>+Cons_Ter!AI90+Cons_Ter_L23!AI90</f>
        <v>0</v>
      </c>
      <c r="AJ90" s="759">
        <f>+Cons_Ter!AJ90+Cons_Ter_L23!AJ90</f>
        <v>0</v>
      </c>
      <c r="AK90" s="759">
        <f>+Cons_Ter!AK90+Cons_Ter_L23!AK90</f>
        <v>0</v>
      </c>
      <c r="AL90" s="759">
        <f>+Cons_Ter!AL90+Cons_Ter_L23!AL90</f>
        <v>0</v>
      </c>
      <c r="AM90" s="759">
        <f>+Cons_Ter!AM90+Cons_Ter_L23!AM90</f>
        <v>0</v>
      </c>
      <c r="AN90" s="759">
        <f>+Cons_Ter!AN90+Cons_Ter_L23!AN90</f>
        <v>0</v>
      </c>
      <c r="AO90" s="759">
        <f>+Cons_Ter!AO90+Cons_Ter_L23!AO90</f>
        <v>0</v>
      </c>
      <c r="AP90" s="759">
        <f>+Cons_Ter!AP90+Cons_Ter_L23!AP90</f>
        <v>0</v>
      </c>
      <c r="AQ90" s="759">
        <f>+Cons_Ter!AQ90+Cons_Ter_L23!AQ90</f>
        <v>0</v>
      </c>
      <c r="AR90" s="759">
        <f>+Cons_Ter!AR90+Cons_Ter_L23!AR90</f>
        <v>0</v>
      </c>
      <c r="AS90" s="759">
        <f>+Cons_Ter!AS90+Cons_Ter_L23!AS90</f>
        <v>0</v>
      </c>
      <c r="AT90" s="759">
        <f>+Cons_Ter!AT90+Cons_Ter_L23!AT90</f>
        <v>0</v>
      </c>
      <c r="AU90" s="759">
        <f>+Cons_Ter!AU90+Cons_Ter_L23!AU90</f>
        <v>0</v>
      </c>
      <c r="AV90" s="759">
        <f>+Cons_Ter!AV90+Cons_Ter_L23!AV90</f>
        <v>0</v>
      </c>
      <c r="AW90" s="759">
        <f>+Cons_Ter!AW90+Cons_Ter_L23!AW90</f>
        <v>0</v>
      </c>
    </row>
    <row r="91" spans="1:49" ht="25.5">
      <c r="A91" s="336" t="s">
        <v>1459</v>
      </c>
      <c r="B91" s="356" t="s">
        <v>1460</v>
      </c>
      <c r="C91" s="36" t="s">
        <v>4904</v>
      </c>
      <c r="D91" s="986">
        <f ca="1">SUMIF(Codifica_CE!$D$1242:$U$2481,$A91,Codifica_CE!$T$1242:$T$2481)</f>
        <v>0</v>
      </c>
      <c r="E91" s="987">
        <f t="shared" si="3"/>
        <v>0</v>
      </c>
      <c r="F91" s="37" t="str">
        <f>Info!$B$2</f>
        <v>323</v>
      </c>
      <c r="G91" s="477"/>
      <c r="H91" s="759">
        <f>+Cons_Ter!H91+Cons_Ter_L23!H91</f>
        <v>0</v>
      </c>
      <c r="I91" s="759">
        <f>+Cons_Ter!I91+Cons_Ter_L23!I91</f>
        <v>0</v>
      </c>
      <c r="J91" s="759">
        <f>+Cons_Ter!J91+Cons_Ter_L23!J91</f>
        <v>0</v>
      </c>
      <c r="K91" s="759">
        <f>+Cons_Ter!K91+Cons_Ter_L23!K91</f>
        <v>0</v>
      </c>
      <c r="L91" s="759">
        <f>+Cons_Ter!L91+Cons_Ter_L23!L91</f>
        <v>0</v>
      </c>
      <c r="M91" s="759">
        <f>+Cons_Ter!M91+Cons_Ter_L23!M91</f>
        <v>0</v>
      </c>
      <c r="N91" s="759">
        <f>+Cons_Ter!N91+Cons_Ter_L23!N91</f>
        <v>0</v>
      </c>
      <c r="O91" s="759">
        <f>+Cons_Ter!O91+Cons_Ter_L23!O91</f>
        <v>0</v>
      </c>
      <c r="P91" s="759">
        <f>+Cons_Ter!P91+Cons_Ter_L23!P91</f>
        <v>0</v>
      </c>
      <c r="Q91" s="759">
        <f>+Cons_Ter!Q91+Cons_Ter_L23!Q91</f>
        <v>0</v>
      </c>
      <c r="R91" s="759">
        <f>+Cons_Ter!R91+Cons_Ter_L23!R91</f>
        <v>0</v>
      </c>
      <c r="S91" s="759">
        <f>+Cons_Ter!S91+Cons_Ter_L23!S91</f>
        <v>0</v>
      </c>
      <c r="T91" s="759">
        <f>+Cons_Ter!T91+Cons_Ter_L23!T91</f>
        <v>0</v>
      </c>
      <c r="U91" s="759">
        <f>+Cons_Ter!U91+Cons_Ter_L23!U91</f>
        <v>0</v>
      </c>
      <c r="V91" s="759">
        <f>+Cons_Ter!V91+Cons_Ter_L23!V91</f>
        <v>0</v>
      </c>
      <c r="W91" s="759">
        <f>+Cons_Ter!W91+Cons_Ter_L23!W91</f>
        <v>0</v>
      </c>
      <c r="X91" s="759">
        <f>+Cons_Ter!X91+Cons_Ter_L23!X91</f>
        <v>0</v>
      </c>
      <c r="Y91" s="759">
        <f>+Cons_Ter!Y91+Cons_Ter_L23!Y91</f>
        <v>0</v>
      </c>
      <c r="Z91" s="759">
        <f>+Cons_Ter!Z91+Cons_Ter_L23!Z91</f>
        <v>0</v>
      </c>
      <c r="AA91" s="759">
        <f>+Cons_Ter!AA91+Cons_Ter_L23!AA91</f>
        <v>0</v>
      </c>
      <c r="AB91" s="759">
        <f>+Cons_Ter!AB91+Cons_Ter_L23!AB91</f>
        <v>0</v>
      </c>
      <c r="AC91" s="759">
        <f>+Cons_Ter!AC91+Cons_Ter_L23!AC91</f>
        <v>0</v>
      </c>
      <c r="AD91" s="759">
        <f>+Cons_Ter!AD91+Cons_Ter_L23!AD91</f>
        <v>0</v>
      </c>
      <c r="AE91" s="759">
        <f>+Cons_Ter!AE91+Cons_Ter_L23!AE91</f>
        <v>0</v>
      </c>
      <c r="AF91" s="759">
        <f>+Cons_Ter!AF91+Cons_Ter_L23!AF91</f>
        <v>0</v>
      </c>
      <c r="AG91" s="759">
        <f>+Cons_Ter!AG91+Cons_Ter_L23!AG91</f>
        <v>0</v>
      </c>
      <c r="AH91" s="759">
        <f>+Cons_Ter!AH91+Cons_Ter_L23!AH91</f>
        <v>0</v>
      </c>
      <c r="AI91" s="759">
        <f>+Cons_Ter!AI91+Cons_Ter_L23!AI91</f>
        <v>0</v>
      </c>
      <c r="AJ91" s="759">
        <f>+Cons_Ter!AJ91+Cons_Ter_L23!AJ91</f>
        <v>0</v>
      </c>
      <c r="AK91" s="759">
        <f>+Cons_Ter!AK91+Cons_Ter_L23!AK91</f>
        <v>0</v>
      </c>
      <c r="AL91" s="759">
        <f>+Cons_Ter!AL91+Cons_Ter_L23!AL91</f>
        <v>0</v>
      </c>
      <c r="AM91" s="759">
        <f>+Cons_Ter!AM91+Cons_Ter_L23!AM91</f>
        <v>0</v>
      </c>
      <c r="AN91" s="759">
        <f>+Cons_Ter!AN91+Cons_Ter_L23!AN91</f>
        <v>0</v>
      </c>
      <c r="AO91" s="759">
        <f>+Cons_Ter!AO91+Cons_Ter_L23!AO91</f>
        <v>0</v>
      </c>
      <c r="AP91" s="759">
        <f>+Cons_Ter!AP91+Cons_Ter_L23!AP91</f>
        <v>0</v>
      </c>
      <c r="AQ91" s="759">
        <f>+Cons_Ter!AQ91+Cons_Ter_L23!AQ91</f>
        <v>0</v>
      </c>
      <c r="AR91" s="759">
        <f>+Cons_Ter!AR91+Cons_Ter_L23!AR91</f>
        <v>0</v>
      </c>
      <c r="AS91" s="759">
        <f>+Cons_Ter!AS91+Cons_Ter_L23!AS91</f>
        <v>0</v>
      </c>
      <c r="AT91" s="759">
        <f>+Cons_Ter!AT91+Cons_Ter_L23!AT91</f>
        <v>0</v>
      </c>
      <c r="AU91" s="759">
        <f>+Cons_Ter!AU91+Cons_Ter_L23!AU91</f>
        <v>0</v>
      </c>
      <c r="AV91" s="759">
        <f>+Cons_Ter!AV91+Cons_Ter_L23!AV91</f>
        <v>0</v>
      </c>
      <c r="AW91" s="759">
        <f>+Cons_Ter!AW91+Cons_Ter_L23!AW91</f>
        <v>0</v>
      </c>
    </row>
    <row r="92" spans="1:49" ht="25.5">
      <c r="A92" s="336" t="s">
        <v>1461</v>
      </c>
      <c r="B92" s="356" t="s">
        <v>1462</v>
      </c>
      <c r="C92" s="36" t="s">
        <v>4904</v>
      </c>
      <c r="D92" s="986">
        <f ca="1">SUMIF(Codifica_CE!$D$1242:$U$2481,$A92,Codifica_CE!$T$1242:$T$2481)</f>
        <v>0</v>
      </c>
      <c r="E92" s="987">
        <f t="shared" si="3"/>
        <v>0</v>
      </c>
      <c r="F92" s="37" t="str">
        <f>Info!$B$2</f>
        <v>323</v>
      </c>
      <c r="G92" s="477"/>
      <c r="H92" s="759">
        <f>+Cons_Ter!H92+Cons_Ter_L23!H92</f>
        <v>0</v>
      </c>
      <c r="I92" s="759">
        <f>+Cons_Ter!I92+Cons_Ter_L23!I92</f>
        <v>0</v>
      </c>
      <c r="J92" s="759">
        <f>+Cons_Ter!J92+Cons_Ter_L23!J92</f>
        <v>0</v>
      </c>
      <c r="K92" s="759">
        <f>+Cons_Ter!K92+Cons_Ter_L23!K92</f>
        <v>0</v>
      </c>
      <c r="L92" s="759">
        <f>+Cons_Ter!L92+Cons_Ter_L23!L92</f>
        <v>0</v>
      </c>
      <c r="M92" s="759">
        <f>+Cons_Ter!M92+Cons_Ter_L23!M92</f>
        <v>0</v>
      </c>
      <c r="N92" s="759">
        <f>+Cons_Ter!N92+Cons_Ter_L23!N92</f>
        <v>0</v>
      </c>
      <c r="O92" s="759">
        <f>+Cons_Ter!O92+Cons_Ter_L23!O92</f>
        <v>0</v>
      </c>
      <c r="P92" s="759">
        <f>+Cons_Ter!P92+Cons_Ter_L23!P92</f>
        <v>0</v>
      </c>
      <c r="Q92" s="759">
        <f>+Cons_Ter!Q92+Cons_Ter_L23!Q92</f>
        <v>0</v>
      </c>
      <c r="R92" s="759">
        <f>+Cons_Ter!R92+Cons_Ter_L23!R92</f>
        <v>0</v>
      </c>
      <c r="S92" s="759">
        <f>+Cons_Ter!S92+Cons_Ter_L23!S92</f>
        <v>0</v>
      </c>
      <c r="T92" s="759">
        <f>+Cons_Ter!T92+Cons_Ter_L23!T92</f>
        <v>0</v>
      </c>
      <c r="U92" s="759">
        <f>+Cons_Ter!U92+Cons_Ter_L23!U92</f>
        <v>0</v>
      </c>
      <c r="V92" s="759">
        <f>+Cons_Ter!V92+Cons_Ter_L23!V92</f>
        <v>0</v>
      </c>
      <c r="W92" s="759">
        <f>+Cons_Ter!W92+Cons_Ter_L23!W92</f>
        <v>0</v>
      </c>
      <c r="X92" s="759">
        <f>+Cons_Ter!X92+Cons_Ter_L23!X92</f>
        <v>0</v>
      </c>
      <c r="Y92" s="759">
        <f>+Cons_Ter!Y92+Cons_Ter_L23!Y92</f>
        <v>0</v>
      </c>
      <c r="Z92" s="759">
        <f>+Cons_Ter!Z92+Cons_Ter_L23!Z92</f>
        <v>0</v>
      </c>
      <c r="AA92" s="759">
        <f>+Cons_Ter!AA92+Cons_Ter_L23!AA92</f>
        <v>0</v>
      </c>
      <c r="AB92" s="759">
        <f>+Cons_Ter!AB92+Cons_Ter_L23!AB92</f>
        <v>0</v>
      </c>
      <c r="AC92" s="759">
        <f>+Cons_Ter!AC92+Cons_Ter_L23!AC92</f>
        <v>0</v>
      </c>
      <c r="AD92" s="759">
        <f>+Cons_Ter!AD92+Cons_Ter_L23!AD92</f>
        <v>0</v>
      </c>
      <c r="AE92" s="759">
        <f>+Cons_Ter!AE92+Cons_Ter_L23!AE92</f>
        <v>0</v>
      </c>
      <c r="AF92" s="759">
        <f>+Cons_Ter!AF92+Cons_Ter_L23!AF92</f>
        <v>0</v>
      </c>
      <c r="AG92" s="759">
        <f>+Cons_Ter!AG92+Cons_Ter_L23!AG92</f>
        <v>0</v>
      </c>
      <c r="AH92" s="759">
        <f>+Cons_Ter!AH92+Cons_Ter_L23!AH92</f>
        <v>0</v>
      </c>
      <c r="AI92" s="759">
        <f>+Cons_Ter!AI92+Cons_Ter_L23!AI92</f>
        <v>0</v>
      </c>
      <c r="AJ92" s="759">
        <f>+Cons_Ter!AJ92+Cons_Ter_L23!AJ92</f>
        <v>0</v>
      </c>
      <c r="AK92" s="759">
        <f>+Cons_Ter!AK92+Cons_Ter_L23!AK92</f>
        <v>0</v>
      </c>
      <c r="AL92" s="759">
        <f>+Cons_Ter!AL92+Cons_Ter_L23!AL92</f>
        <v>0</v>
      </c>
      <c r="AM92" s="759">
        <f>+Cons_Ter!AM92+Cons_Ter_L23!AM92</f>
        <v>0</v>
      </c>
      <c r="AN92" s="759">
        <f>+Cons_Ter!AN92+Cons_Ter_L23!AN92</f>
        <v>0</v>
      </c>
      <c r="AO92" s="759">
        <f>+Cons_Ter!AO92+Cons_Ter_L23!AO92</f>
        <v>0</v>
      </c>
      <c r="AP92" s="759">
        <f>+Cons_Ter!AP92+Cons_Ter_L23!AP92</f>
        <v>0</v>
      </c>
      <c r="AQ92" s="759">
        <f>+Cons_Ter!AQ92+Cons_Ter_L23!AQ92</f>
        <v>0</v>
      </c>
      <c r="AR92" s="759">
        <f>+Cons_Ter!AR92+Cons_Ter_L23!AR92</f>
        <v>0</v>
      </c>
      <c r="AS92" s="759">
        <f>+Cons_Ter!AS92+Cons_Ter_L23!AS92</f>
        <v>0</v>
      </c>
      <c r="AT92" s="759">
        <f>+Cons_Ter!AT92+Cons_Ter_L23!AT92</f>
        <v>0</v>
      </c>
      <c r="AU92" s="759">
        <f>+Cons_Ter!AU92+Cons_Ter_L23!AU92</f>
        <v>0</v>
      </c>
      <c r="AV92" s="759">
        <f>+Cons_Ter!AV92+Cons_Ter_L23!AV92</f>
        <v>0</v>
      </c>
      <c r="AW92" s="759">
        <f>+Cons_Ter!AW92+Cons_Ter_L23!AW92</f>
        <v>0</v>
      </c>
    </row>
    <row r="93" spans="1:49" ht="25.5">
      <c r="A93" s="336" t="s">
        <v>1507</v>
      </c>
      <c r="B93" s="35" t="s">
        <v>1509</v>
      </c>
      <c r="C93" s="36" t="s">
        <v>4904</v>
      </c>
      <c r="D93" s="986">
        <f ca="1">SUMIF(Codifica_CE!$D$1242:$U$2481,$A93,Codifica_CE!$T$1242:$T$2481)</f>
        <v>0</v>
      </c>
      <c r="E93" s="987">
        <f t="shared" si="3"/>
        <v>0</v>
      </c>
      <c r="F93" s="37" t="str">
        <f>Info!$B$2</f>
        <v>323</v>
      </c>
      <c r="G93" s="477"/>
      <c r="H93" s="759">
        <f>+Cons_Ter!H93+Cons_Ter_L23!H93</f>
        <v>0</v>
      </c>
      <c r="I93" s="759">
        <f>+Cons_Ter!I93+Cons_Ter_L23!I93</f>
        <v>0</v>
      </c>
      <c r="J93" s="759">
        <f>+Cons_Ter!J93+Cons_Ter_L23!J93</f>
        <v>0</v>
      </c>
      <c r="K93" s="759">
        <f>+Cons_Ter!K93+Cons_Ter_L23!K93</f>
        <v>0</v>
      </c>
      <c r="L93" s="759">
        <f>+Cons_Ter!L93+Cons_Ter_L23!L93</f>
        <v>0</v>
      </c>
      <c r="M93" s="759">
        <f>+Cons_Ter!M93+Cons_Ter_L23!M93</f>
        <v>0</v>
      </c>
      <c r="N93" s="759">
        <f>+Cons_Ter!N93+Cons_Ter_L23!N93</f>
        <v>0</v>
      </c>
      <c r="O93" s="759">
        <f>+Cons_Ter!O93+Cons_Ter_L23!O93</f>
        <v>0</v>
      </c>
      <c r="P93" s="759">
        <f>+Cons_Ter!P93+Cons_Ter_L23!P93</f>
        <v>0</v>
      </c>
      <c r="Q93" s="759">
        <f>+Cons_Ter!Q93+Cons_Ter_L23!Q93</f>
        <v>0</v>
      </c>
      <c r="R93" s="759">
        <f>+Cons_Ter!R93+Cons_Ter_L23!R93</f>
        <v>0</v>
      </c>
      <c r="S93" s="759">
        <f>+Cons_Ter!S93+Cons_Ter_L23!S93</f>
        <v>0</v>
      </c>
      <c r="T93" s="759">
        <f>+Cons_Ter!T93+Cons_Ter_L23!T93</f>
        <v>0</v>
      </c>
      <c r="U93" s="759">
        <f>+Cons_Ter!U93+Cons_Ter_L23!U93</f>
        <v>0</v>
      </c>
      <c r="V93" s="759">
        <f>+Cons_Ter!V93+Cons_Ter_L23!V93</f>
        <v>0</v>
      </c>
      <c r="W93" s="759">
        <f>+Cons_Ter!W93+Cons_Ter_L23!W93</f>
        <v>0</v>
      </c>
      <c r="X93" s="759">
        <f>+Cons_Ter!X93+Cons_Ter_L23!X93</f>
        <v>0</v>
      </c>
      <c r="Y93" s="759">
        <f>+Cons_Ter!Y93+Cons_Ter_L23!Y93</f>
        <v>0</v>
      </c>
      <c r="Z93" s="759">
        <f>+Cons_Ter!Z93+Cons_Ter_L23!Z93</f>
        <v>0</v>
      </c>
      <c r="AA93" s="759">
        <f>+Cons_Ter!AA93+Cons_Ter_L23!AA93</f>
        <v>0</v>
      </c>
      <c r="AB93" s="759">
        <f>+Cons_Ter!AB93+Cons_Ter_L23!AB93</f>
        <v>0</v>
      </c>
      <c r="AC93" s="759">
        <f>+Cons_Ter!AC93+Cons_Ter_L23!AC93</f>
        <v>0</v>
      </c>
      <c r="AD93" s="759">
        <f>+Cons_Ter!AD93+Cons_Ter_L23!AD93</f>
        <v>0</v>
      </c>
      <c r="AE93" s="759">
        <f>+Cons_Ter!AE93+Cons_Ter_L23!AE93</f>
        <v>0</v>
      </c>
      <c r="AF93" s="759">
        <f>+Cons_Ter!AF93+Cons_Ter_L23!AF93</f>
        <v>0</v>
      </c>
      <c r="AG93" s="759">
        <f>+Cons_Ter!AG93+Cons_Ter_L23!AG93</f>
        <v>0</v>
      </c>
      <c r="AH93" s="759">
        <f>+Cons_Ter!AH93+Cons_Ter_L23!AH93</f>
        <v>0</v>
      </c>
      <c r="AI93" s="759">
        <f>+Cons_Ter!AI93+Cons_Ter_L23!AI93</f>
        <v>0</v>
      </c>
      <c r="AJ93" s="759">
        <f>+Cons_Ter!AJ93+Cons_Ter_L23!AJ93</f>
        <v>0</v>
      </c>
      <c r="AK93" s="759">
        <f>+Cons_Ter!AK93+Cons_Ter_L23!AK93</f>
        <v>0</v>
      </c>
      <c r="AL93" s="759">
        <f>+Cons_Ter!AL93+Cons_Ter_L23!AL93</f>
        <v>0</v>
      </c>
      <c r="AM93" s="759">
        <f>+Cons_Ter!AM93+Cons_Ter_L23!AM93</f>
        <v>0</v>
      </c>
      <c r="AN93" s="759">
        <f>+Cons_Ter!AN93+Cons_Ter_L23!AN93</f>
        <v>0</v>
      </c>
      <c r="AO93" s="759">
        <f>+Cons_Ter!AO93+Cons_Ter_L23!AO93</f>
        <v>0</v>
      </c>
      <c r="AP93" s="759">
        <f>+Cons_Ter!AP93+Cons_Ter_L23!AP93</f>
        <v>0</v>
      </c>
      <c r="AQ93" s="759">
        <f>+Cons_Ter!AQ93+Cons_Ter_L23!AQ93</f>
        <v>0</v>
      </c>
      <c r="AR93" s="759">
        <f>+Cons_Ter!AR93+Cons_Ter_L23!AR93</f>
        <v>0</v>
      </c>
      <c r="AS93" s="759">
        <f>+Cons_Ter!AS93+Cons_Ter_L23!AS93</f>
        <v>0</v>
      </c>
      <c r="AT93" s="759">
        <f>+Cons_Ter!AT93+Cons_Ter_L23!AT93</f>
        <v>0</v>
      </c>
      <c r="AU93" s="759">
        <f>+Cons_Ter!AU93+Cons_Ter_L23!AU93</f>
        <v>0</v>
      </c>
      <c r="AV93" s="759">
        <f>+Cons_Ter!AV93+Cons_Ter_L23!AV93</f>
        <v>0</v>
      </c>
      <c r="AW93" s="759">
        <f>+Cons_Ter!AW93+Cons_Ter_L23!AW93</f>
        <v>0</v>
      </c>
    </row>
    <row r="94" spans="1:49" ht="25.5">
      <c r="A94" s="478" t="s">
        <v>1513</v>
      </c>
      <c r="B94" s="479" t="s">
        <v>1515</v>
      </c>
      <c r="C94" s="480" t="s">
        <v>4904</v>
      </c>
      <c r="D94" s="986">
        <f ca="1">SUMIF(Codifica_CE!$D$1242:$U$2481,$A94,Codifica_CE!$T$1242:$T$2481)</f>
        <v>0</v>
      </c>
      <c r="E94" s="987">
        <f t="shared" si="3"/>
        <v>0</v>
      </c>
      <c r="F94" s="37" t="str">
        <f>Info!$B$2</f>
        <v>323</v>
      </c>
      <c r="G94" s="477"/>
      <c r="H94" s="759">
        <f>+Cons_Ter!H94+Cons_Ter_L23!H94</f>
        <v>0</v>
      </c>
      <c r="I94" s="759">
        <f>+Cons_Ter!I94+Cons_Ter_L23!I94</f>
        <v>0</v>
      </c>
      <c r="J94" s="759">
        <f>+Cons_Ter!J94+Cons_Ter_L23!J94</f>
        <v>0</v>
      </c>
      <c r="K94" s="759">
        <f>+Cons_Ter!K94+Cons_Ter_L23!K94</f>
        <v>0</v>
      </c>
      <c r="L94" s="759">
        <f>+Cons_Ter!L94+Cons_Ter_L23!L94</f>
        <v>0</v>
      </c>
      <c r="M94" s="759">
        <f>+Cons_Ter!M94+Cons_Ter_L23!M94</f>
        <v>0</v>
      </c>
      <c r="N94" s="759">
        <f>+Cons_Ter!N94+Cons_Ter_L23!N94</f>
        <v>0</v>
      </c>
      <c r="O94" s="759">
        <f>+Cons_Ter!O94+Cons_Ter_L23!O94</f>
        <v>0</v>
      </c>
      <c r="P94" s="759">
        <f>+Cons_Ter!P94+Cons_Ter_L23!P94</f>
        <v>0</v>
      </c>
      <c r="Q94" s="759">
        <f>+Cons_Ter!Q94+Cons_Ter_L23!Q94</f>
        <v>0</v>
      </c>
      <c r="R94" s="759">
        <f>+Cons_Ter!R94+Cons_Ter_L23!R94</f>
        <v>0</v>
      </c>
      <c r="S94" s="759">
        <f>+Cons_Ter!S94+Cons_Ter_L23!S94</f>
        <v>0</v>
      </c>
      <c r="T94" s="759">
        <f>+Cons_Ter!T94+Cons_Ter_L23!T94</f>
        <v>0</v>
      </c>
      <c r="U94" s="759">
        <f>+Cons_Ter!U94+Cons_Ter_L23!U94</f>
        <v>0</v>
      </c>
      <c r="V94" s="759">
        <f>+Cons_Ter!V94+Cons_Ter_L23!V94</f>
        <v>0</v>
      </c>
      <c r="W94" s="759">
        <f>+Cons_Ter!W94+Cons_Ter_L23!W94</f>
        <v>0</v>
      </c>
      <c r="X94" s="759">
        <f>+Cons_Ter!X94+Cons_Ter_L23!X94</f>
        <v>0</v>
      </c>
      <c r="Y94" s="759">
        <f>+Cons_Ter!Y94+Cons_Ter_L23!Y94</f>
        <v>0</v>
      </c>
      <c r="Z94" s="759">
        <f>+Cons_Ter!Z94+Cons_Ter_L23!Z94</f>
        <v>0</v>
      </c>
      <c r="AA94" s="759">
        <f>+Cons_Ter!AA94+Cons_Ter_L23!AA94</f>
        <v>0</v>
      </c>
      <c r="AB94" s="759">
        <f>+Cons_Ter!AB94+Cons_Ter_L23!AB94</f>
        <v>0</v>
      </c>
      <c r="AC94" s="759">
        <f>+Cons_Ter!AC94+Cons_Ter_L23!AC94</f>
        <v>0</v>
      </c>
      <c r="AD94" s="759">
        <f>+Cons_Ter!AD94+Cons_Ter_L23!AD94</f>
        <v>0</v>
      </c>
      <c r="AE94" s="759">
        <f>+Cons_Ter!AE94+Cons_Ter_L23!AE94</f>
        <v>0</v>
      </c>
      <c r="AF94" s="759">
        <f>+Cons_Ter!AF94+Cons_Ter_L23!AF94</f>
        <v>0</v>
      </c>
      <c r="AG94" s="759">
        <f>+Cons_Ter!AG94+Cons_Ter_L23!AG94</f>
        <v>0</v>
      </c>
      <c r="AH94" s="759">
        <f>+Cons_Ter!AH94+Cons_Ter_L23!AH94</f>
        <v>0</v>
      </c>
      <c r="AI94" s="759">
        <f>+Cons_Ter!AI94+Cons_Ter_L23!AI94</f>
        <v>0</v>
      </c>
      <c r="AJ94" s="759">
        <f>+Cons_Ter!AJ94+Cons_Ter_L23!AJ94</f>
        <v>0</v>
      </c>
      <c r="AK94" s="759">
        <f>+Cons_Ter!AK94+Cons_Ter_L23!AK94</f>
        <v>0</v>
      </c>
      <c r="AL94" s="759">
        <f>+Cons_Ter!AL94+Cons_Ter_L23!AL94</f>
        <v>0</v>
      </c>
      <c r="AM94" s="759">
        <f>+Cons_Ter!AM94+Cons_Ter_L23!AM94</f>
        <v>0</v>
      </c>
      <c r="AN94" s="759">
        <f>+Cons_Ter!AN94+Cons_Ter_L23!AN94</f>
        <v>0</v>
      </c>
      <c r="AO94" s="759">
        <f>+Cons_Ter!AO94+Cons_Ter_L23!AO94</f>
        <v>0</v>
      </c>
      <c r="AP94" s="759">
        <f>+Cons_Ter!AP94+Cons_Ter_L23!AP94</f>
        <v>0</v>
      </c>
      <c r="AQ94" s="759">
        <f>+Cons_Ter!AQ94+Cons_Ter_L23!AQ94</f>
        <v>0</v>
      </c>
      <c r="AR94" s="759">
        <f>+Cons_Ter!AR94+Cons_Ter_L23!AR94</f>
        <v>0</v>
      </c>
      <c r="AS94" s="759">
        <f>+Cons_Ter!AS94+Cons_Ter_L23!AS94</f>
        <v>0</v>
      </c>
      <c r="AT94" s="759">
        <f>+Cons_Ter!AT94+Cons_Ter_L23!AT94</f>
        <v>0</v>
      </c>
      <c r="AU94" s="759">
        <f>+Cons_Ter!AU94+Cons_Ter_L23!AU94</f>
        <v>0</v>
      </c>
      <c r="AV94" s="759">
        <f>+Cons_Ter!AV94+Cons_Ter_L23!AV94</f>
        <v>0</v>
      </c>
      <c r="AW94" s="759">
        <f>+Cons_Ter!AW94+Cons_Ter_L23!AW94</f>
        <v>0</v>
      </c>
    </row>
    <row r="95" spans="1:49" ht="25.5">
      <c r="A95" s="478" t="s">
        <v>1516</v>
      </c>
      <c r="B95" s="479" t="s">
        <v>1518</v>
      </c>
      <c r="C95" s="36" t="s">
        <v>4904</v>
      </c>
      <c r="D95" s="986">
        <f ca="1">SUMIF(Codifica_CE!$D$1242:$U$2481,$A95,Codifica_CE!$T$1242:$T$2481)</f>
        <v>0</v>
      </c>
      <c r="E95" s="987">
        <f t="shared" si="3"/>
        <v>0</v>
      </c>
      <c r="F95" s="37" t="str">
        <f>Info!$B$2</f>
        <v>323</v>
      </c>
      <c r="G95" s="477"/>
      <c r="H95" s="759">
        <f>+Cons_Ter!H95+Cons_Ter_L23!H95</f>
        <v>0</v>
      </c>
      <c r="I95" s="759">
        <f>+Cons_Ter!I95+Cons_Ter_L23!I95</f>
        <v>0</v>
      </c>
      <c r="J95" s="759">
        <f>+Cons_Ter!J95+Cons_Ter_L23!J95</f>
        <v>0</v>
      </c>
      <c r="K95" s="759">
        <f>+Cons_Ter!K95+Cons_Ter_L23!K95</f>
        <v>0</v>
      </c>
      <c r="L95" s="759">
        <f>+Cons_Ter!L95+Cons_Ter_L23!L95</f>
        <v>0</v>
      </c>
      <c r="M95" s="759">
        <f>+Cons_Ter!M95+Cons_Ter_L23!M95</f>
        <v>0</v>
      </c>
      <c r="N95" s="759">
        <f>+Cons_Ter!N95+Cons_Ter_L23!N95</f>
        <v>0</v>
      </c>
      <c r="O95" s="759">
        <f>+Cons_Ter!O95+Cons_Ter_L23!O95</f>
        <v>0</v>
      </c>
      <c r="P95" s="759">
        <f>+Cons_Ter!P95+Cons_Ter_L23!P95</f>
        <v>0</v>
      </c>
      <c r="Q95" s="759">
        <f>+Cons_Ter!Q95+Cons_Ter_L23!Q95</f>
        <v>0</v>
      </c>
      <c r="R95" s="759">
        <f>+Cons_Ter!R95+Cons_Ter_L23!R95</f>
        <v>0</v>
      </c>
      <c r="S95" s="759">
        <f>+Cons_Ter!S95+Cons_Ter_L23!S95</f>
        <v>0</v>
      </c>
      <c r="T95" s="759">
        <f>+Cons_Ter!T95+Cons_Ter_L23!T95</f>
        <v>0</v>
      </c>
      <c r="U95" s="759">
        <f>+Cons_Ter!U95+Cons_Ter_L23!U95</f>
        <v>0</v>
      </c>
      <c r="V95" s="759">
        <f>+Cons_Ter!V95+Cons_Ter_L23!V95</f>
        <v>0</v>
      </c>
      <c r="W95" s="759">
        <f>+Cons_Ter!W95+Cons_Ter_L23!W95</f>
        <v>0</v>
      </c>
      <c r="X95" s="759">
        <f>+Cons_Ter!X95+Cons_Ter_L23!X95</f>
        <v>0</v>
      </c>
      <c r="Y95" s="759">
        <f>+Cons_Ter!Y95+Cons_Ter_L23!Y95</f>
        <v>0</v>
      </c>
      <c r="Z95" s="759">
        <f>+Cons_Ter!Z95+Cons_Ter_L23!Z95</f>
        <v>0</v>
      </c>
      <c r="AA95" s="759">
        <f>+Cons_Ter!AA95+Cons_Ter_L23!AA95</f>
        <v>0</v>
      </c>
      <c r="AB95" s="759">
        <f>+Cons_Ter!AB95+Cons_Ter_L23!AB95</f>
        <v>0</v>
      </c>
      <c r="AC95" s="759">
        <f>+Cons_Ter!AC95+Cons_Ter_L23!AC95</f>
        <v>0</v>
      </c>
      <c r="AD95" s="759">
        <f>+Cons_Ter!AD95+Cons_Ter_L23!AD95</f>
        <v>0</v>
      </c>
      <c r="AE95" s="759">
        <f>+Cons_Ter!AE95+Cons_Ter_L23!AE95</f>
        <v>0</v>
      </c>
      <c r="AF95" s="759">
        <f>+Cons_Ter!AF95+Cons_Ter_L23!AF95</f>
        <v>0</v>
      </c>
      <c r="AG95" s="759">
        <f>+Cons_Ter!AG95+Cons_Ter_L23!AG95</f>
        <v>0</v>
      </c>
      <c r="AH95" s="759">
        <f>+Cons_Ter!AH95+Cons_Ter_L23!AH95</f>
        <v>0</v>
      </c>
      <c r="AI95" s="759">
        <f>+Cons_Ter!AI95+Cons_Ter_L23!AI95</f>
        <v>0</v>
      </c>
      <c r="AJ95" s="759">
        <f>+Cons_Ter!AJ95+Cons_Ter_L23!AJ95</f>
        <v>0</v>
      </c>
      <c r="AK95" s="759">
        <f>+Cons_Ter!AK95+Cons_Ter_L23!AK95</f>
        <v>0</v>
      </c>
      <c r="AL95" s="759">
        <f>+Cons_Ter!AL95+Cons_Ter_L23!AL95</f>
        <v>0</v>
      </c>
      <c r="AM95" s="759">
        <f>+Cons_Ter!AM95+Cons_Ter_L23!AM95</f>
        <v>0</v>
      </c>
      <c r="AN95" s="759">
        <f>+Cons_Ter!AN95+Cons_Ter_L23!AN95</f>
        <v>0</v>
      </c>
      <c r="AO95" s="759">
        <f>+Cons_Ter!AO95+Cons_Ter_L23!AO95</f>
        <v>0</v>
      </c>
      <c r="AP95" s="759">
        <f>+Cons_Ter!AP95+Cons_Ter_L23!AP95</f>
        <v>0</v>
      </c>
      <c r="AQ95" s="759">
        <f>+Cons_Ter!AQ95+Cons_Ter_L23!AQ95</f>
        <v>0</v>
      </c>
      <c r="AR95" s="759">
        <f>+Cons_Ter!AR95+Cons_Ter_L23!AR95</f>
        <v>0</v>
      </c>
      <c r="AS95" s="759">
        <f>+Cons_Ter!AS95+Cons_Ter_L23!AS95</f>
        <v>0</v>
      </c>
      <c r="AT95" s="759">
        <f>+Cons_Ter!AT95+Cons_Ter_L23!AT95</f>
        <v>0</v>
      </c>
      <c r="AU95" s="759">
        <f>+Cons_Ter!AU95+Cons_Ter_L23!AU95</f>
        <v>0</v>
      </c>
      <c r="AV95" s="759">
        <f>+Cons_Ter!AV95+Cons_Ter_L23!AV95</f>
        <v>0</v>
      </c>
      <c r="AW95" s="759">
        <f>+Cons_Ter!AW95+Cons_Ter_L23!AW95</f>
        <v>0</v>
      </c>
    </row>
    <row r="96" spans="1:49" ht="25.5">
      <c r="A96" s="336" t="s">
        <v>1538</v>
      </c>
      <c r="B96" s="35" t="s">
        <v>1540</v>
      </c>
      <c r="C96" s="36" t="s">
        <v>4904</v>
      </c>
      <c r="D96" s="986">
        <f ca="1">SUMIF(Codifica_CE!$D$1242:$U$2481,$A96,Codifica_CE!$T$1242:$T$2481)</f>
        <v>0</v>
      </c>
      <c r="E96" s="987">
        <f>SUM(H96:AW96)</f>
        <v>0</v>
      </c>
      <c r="F96" s="37" t="str">
        <f>Info!$B$2</f>
        <v>323</v>
      </c>
      <c r="G96" s="477"/>
      <c r="H96" s="759">
        <f>+Cons_Ter!H96+Cons_Ter_L23!H96</f>
        <v>0</v>
      </c>
      <c r="I96" s="759">
        <f>+Cons_Ter!I96+Cons_Ter_L23!I96</f>
        <v>0</v>
      </c>
      <c r="J96" s="759">
        <f>+Cons_Ter!J96+Cons_Ter_L23!J96</f>
        <v>0</v>
      </c>
      <c r="K96" s="759">
        <f>+Cons_Ter!K96+Cons_Ter_L23!K96</f>
        <v>0</v>
      </c>
      <c r="L96" s="759">
        <f>+Cons_Ter!L96+Cons_Ter_L23!L96</f>
        <v>0</v>
      </c>
      <c r="M96" s="759">
        <f>+Cons_Ter!M96+Cons_Ter_L23!M96</f>
        <v>0</v>
      </c>
      <c r="N96" s="759">
        <f>+Cons_Ter!N96+Cons_Ter_L23!N96</f>
        <v>0</v>
      </c>
      <c r="O96" s="759">
        <f>+Cons_Ter!O96+Cons_Ter_L23!O96</f>
        <v>0</v>
      </c>
      <c r="P96" s="759">
        <f>+Cons_Ter!P96+Cons_Ter_L23!P96</f>
        <v>0</v>
      </c>
      <c r="Q96" s="759">
        <f>+Cons_Ter!Q96+Cons_Ter_L23!Q96</f>
        <v>0</v>
      </c>
      <c r="R96" s="759">
        <f>+Cons_Ter!R96+Cons_Ter_L23!R96</f>
        <v>0</v>
      </c>
      <c r="S96" s="759">
        <f>+Cons_Ter!S96+Cons_Ter_L23!S96</f>
        <v>0</v>
      </c>
      <c r="T96" s="759">
        <f>+Cons_Ter!T96+Cons_Ter_L23!T96</f>
        <v>0</v>
      </c>
      <c r="U96" s="759">
        <f>+Cons_Ter!U96+Cons_Ter_L23!U96</f>
        <v>0</v>
      </c>
      <c r="V96" s="759">
        <f>+Cons_Ter!V96+Cons_Ter_L23!V96</f>
        <v>0</v>
      </c>
      <c r="W96" s="759">
        <f>+Cons_Ter!W96+Cons_Ter_L23!W96</f>
        <v>0</v>
      </c>
      <c r="X96" s="759">
        <f>+Cons_Ter!X96+Cons_Ter_L23!X96</f>
        <v>0</v>
      </c>
      <c r="Y96" s="759">
        <f>+Cons_Ter!Y96+Cons_Ter_L23!Y96</f>
        <v>0</v>
      </c>
      <c r="Z96" s="759">
        <f>+Cons_Ter!Z96+Cons_Ter_L23!Z96</f>
        <v>0</v>
      </c>
      <c r="AA96" s="759">
        <f>+Cons_Ter!AA96+Cons_Ter_L23!AA96</f>
        <v>0</v>
      </c>
      <c r="AB96" s="759">
        <f>+Cons_Ter!AB96+Cons_Ter_L23!AB96</f>
        <v>0</v>
      </c>
      <c r="AC96" s="759">
        <f>+Cons_Ter!AC96+Cons_Ter_L23!AC96</f>
        <v>0</v>
      </c>
      <c r="AD96" s="759">
        <f>+Cons_Ter!AD96+Cons_Ter_L23!AD96</f>
        <v>0</v>
      </c>
      <c r="AE96" s="759">
        <f>+Cons_Ter!AE96+Cons_Ter_L23!AE96</f>
        <v>0</v>
      </c>
      <c r="AF96" s="759">
        <f>+Cons_Ter!AF96+Cons_Ter_L23!AF96</f>
        <v>0</v>
      </c>
      <c r="AG96" s="759">
        <f>+Cons_Ter!AG96+Cons_Ter_L23!AG96</f>
        <v>0</v>
      </c>
      <c r="AH96" s="759">
        <f>+Cons_Ter!AH96+Cons_Ter_L23!AH96</f>
        <v>0</v>
      </c>
      <c r="AI96" s="759">
        <f>+Cons_Ter!AI96+Cons_Ter_L23!AI96</f>
        <v>0</v>
      </c>
      <c r="AJ96" s="759">
        <f>+Cons_Ter!AJ96+Cons_Ter_L23!AJ96</f>
        <v>0</v>
      </c>
      <c r="AK96" s="759">
        <f>+Cons_Ter!AK96+Cons_Ter_L23!AK96</f>
        <v>0</v>
      </c>
      <c r="AL96" s="759">
        <f>+Cons_Ter!AL96+Cons_Ter_L23!AL96</f>
        <v>0</v>
      </c>
      <c r="AM96" s="759">
        <f>+Cons_Ter!AM96+Cons_Ter_L23!AM96</f>
        <v>0</v>
      </c>
      <c r="AN96" s="759">
        <f>+Cons_Ter!AN96+Cons_Ter_L23!AN96</f>
        <v>0</v>
      </c>
      <c r="AO96" s="759">
        <f>+Cons_Ter!AO96+Cons_Ter_L23!AO96</f>
        <v>0</v>
      </c>
      <c r="AP96" s="759">
        <f>+Cons_Ter!AP96+Cons_Ter_L23!AP96</f>
        <v>0</v>
      </c>
      <c r="AQ96" s="759">
        <f>+Cons_Ter!AQ96+Cons_Ter_L23!AQ96</f>
        <v>0</v>
      </c>
      <c r="AR96" s="759">
        <f>+Cons_Ter!AR96+Cons_Ter_L23!AR96</f>
        <v>0</v>
      </c>
      <c r="AS96" s="759">
        <f>+Cons_Ter!AS96+Cons_Ter_L23!AS96</f>
        <v>0</v>
      </c>
      <c r="AT96" s="759">
        <f>+Cons_Ter!AT96+Cons_Ter_L23!AT96</f>
        <v>0</v>
      </c>
      <c r="AU96" s="759">
        <f>+Cons_Ter!AU96+Cons_Ter_L23!AU96</f>
        <v>0</v>
      </c>
      <c r="AV96" s="759">
        <f>+Cons_Ter!AV96+Cons_Ter_L23!AV96</f>
        <v>0</v>
      </c>
      <c r="AW96" s="759">
        <f>+Cons_Ter!AW96+Cons_Ter_L23!AW96</f>
        <v>0</v>
      </c>
    </row>
    <row r="97" spans="1:49" ht="14.25">
      <c r="A97" s="336" t="s">
        <v>1558</v>
      </c>
      <c r="B97" s="35" t="s">
        <v>1560</v>
      </c>
      <c r="C97" s="36" t="s">
        <v>4904</v>
      </c>
      <c r="D97" s="986">
        <f ca="1">SUMIF(Codifica_CE!$D$1242:$U$2481,$A97,Codifica_CE!$T$1242:$T$2481)</f>
        <v>0</v>
      </c>
      <c r="E97" s="987">
        <f t="shared" si="3"/>
        <v>0</v>
      </c>
      <c r="F97" s="37" t="str">
        <f>Info!$B$2</f>
        <v>323</v>
      </c>
      <c r="G97" s="477"/>
      <c r="H97" s="759">
        <f>+Cons_Ter!H97+Cons_Ter_L23!H97</f>
        <v>0</v>
      </c>
      <c r="I97" s="759">
        <f>+Cons_Ter!I97+Cons_Ter_L23!I97</f>
        <v>0</v>
      </c>
      <c r="J97" s="759">
        <f>+Cons_Ter!J97+Cons_Ter_L23!J97</f>
        <v>0</v>
      </c>
      <c r="K97" s="759">
        <f>+Cons_Ter!K97+Cons_Ter_L23!K97</f>
        <v>0</v>
      </c>
      <c r="L97" s="759">
        <f>+Cons_Ter!L97+Cons_Ter_L23!L97</f>
        <v>0</v>
      </c>
      <c r="M97" s="759">
        <f>+Cons_Ter!M97+Cons_Ter_L23!M97</f>
        <v>0</v>
      </c>
      <c r="N97" s="759">
        <f>+Cons_Ter!N97+Cons_Ter_L23!N97</f>
        <v>0</v>
      </c>
      <c r="O97" s="759">
        <f>+Cons_Ter!O97+Cons_Ter_L23!O97</f>
        <v>0</v>
      </c>
      <c r="P97" s="759">
        <f>+Cons_Ter!P97+Cons_Ter_L23!P97</f>
        <v>0</v>
      </c>
      <c r="Q97" s="759">
        <f>+Cons_Ter!Q97+Cons_Ter_L23!Q97</f>
        <v>0</v>
      </c>
      <c r="R97" s="759">
        <f>+Cons_Ter!R97+Cons_Ter_L23!R97</f>
        <v>0</v>
      </c>
      <c r="S97" s="759">
        <f>+Cons_Ter!S97+Cons_Ter_L23!S97</f>
        <v>0</v>
      </c>
      <c r="T97" s="759">
        <f>+Cons_Ter!T97+Cons_Ter_L23!T97</f>
        <v>0</v>
      </c>
      <c r="U97" s="759">
        <f>+Cons_Ter!U97+Cons_Ter_L23!U97</f>
        <v>0</v>
      </c>
      <c r="V97" s="759">
        <f>+Cons_Ter!V97+Cons_Ter_L23!V97</f>
        <v>0</v>
      </c>
      <c r="W97" s="759">
        <f>+Cons_Ter!W97+Cons_Ter_L23!W97</f>
        <v>0</v>
      </c>
      <c r="X97" s="759">
        <f>+Cons_Ter!X97+Cons_Ter_L23!X97</f>
        <v>0</v>
      </c>
      <c r="Y97" s="759">
        <f>+Cons_Ter!Y97+Cons_Ter_L23!Y97</f>
        <v>0</v>
      </c>
      <c r="Z97" s="759">
        <f>+Cons_Ter!Z97+Cons_Ter_L23!Z97</f>
        <v>0</v>
      </c>
      <c r="AA97" s="759">
        <f>+Cons_Ter!AA97+Cons_Ter_L23!AA97</f>
        <v>0</v>
      </c>
      <c r="AB97" s="759">
        <f>+Cons_Ter!AB97+Cons_Ter_L23!AB97</f>
        <v>0</v>
      </c>
      <c r="AC97" s="759">
        <f>+Cons_Ter!AC97+Cons_Ter_L23!AC97</f>
        <v>0</v>
      </c>
      <c r="AD97" s="759">
        <f>+Cons_Ter!AD97+Cons_Ter_L23!AD97</f>
        <v>0</v>
      </c>
      <c r="AE97" s="759">
        <f>+Cons_Ter!AE97+Cons_Ter_L23!AE97</f>
        <v>0</v>
      </c>
      <c r="AF97" s="759">
        <f>+Cons_Ter!AF97+Cons_Ter_L23!AF97</f>
        <v>0</v>
      </c>
      <c r="AG97" s="759">
        <f>+Cons_Ter!AG97+Cons_Ter_L23!AG97</f>
        <v>0</v>
      </c>
      <c r="AH97" s="759">
        <f>+Cons_Ter!AH97+Cons_Ter_L23!AH97</f>
        <v>0</v>
      </c>
      <c r="AI97" s="759">
        <f>+Cons_Ter!AI97+Cons_Ter_L23!AI97</f>
        <v>0</v>
      </c>
      <c r="AJ97" s="759">
        <f>+Cons_Ter!AJ97+Cons_Ter_L23!AJ97</f>
        <v>0</v>
      </c>
      <c r="AK97" s="759">
        <f>+Cons_Ter!AK97+Cons_Ter_L23!AK97</f>
        <v>0</v>
      </c>
      <c r="AL97" s="759">
        <f>+Cons_Ter!AL97+Cons_Ter_L23!AL97</f>
        <v>0</v>
      </c>
      <c r="AM97" s="759">
        <f>+Cons_Ter!AM97+Cons_Ter_L23!AM97</f>
        <v>0</v>
      </c>
      <c r="AN97" s="759">
        <f>+Cons_Ter!AN97+Cons_Ter_L23!AN97</f>
        <v>0</v>
      </c>
      <c r="AO97" s="759">
        <f>+Cons_Ter!AO97+Cons_Ter_L23!AO97</f>
        <v>0</v>
      </c>
      <c r="AP97" s="759">
        <f>+Cons_Ter!AP97+Cons_Ter_L23!AP97</f>
        <v>0</v>
      </c>
      <c r="AQ97" s="759">
        <f>+Cons_Ter!AQ97+Cons_Ter_L23!AQ97</f>
        <v>0</v>
      </c>
      <c r="AR97" s="759">
        <f>+Cons_Ter!AR97+Cons_Ter_L23!AR97</f>
        <v>0</v>
      </c>
      <c r="AS97" s="759">
        <f>+Cons_Ter!AS97+Cons_Ter_L23!AS97</f>
        <v>0</v>
      </c>
      <c r="AT97" s="759">
        <f>+Cons_Ter!AT97+Cons_Ter_L23!AT97</f>
        <v>0</v>
      </c>
      <c r="AU97" s="759">
        <f>+Cons_Ter!AU97+Cons_Ter_L23!AU97</f>
        <v>0</v>
      </c>
      <c r="AV97" s="759">
        <f>+Cons_Ter!AV97+Cons_Ter_L23!AV97</f>
        <v>0</v>
      </c>
      <c r="AW97" s="759">
        <f>+Cons_Ter!AW97+Cons_Ter_L23!AW97</f>
        <v>0</v>
      </c>
    </row>
    <row r="98" spans="1:49" ht="14.25">
      <c r="A98" s="336" t="s">
        <v>1564</v>
      </c>
      <c r="B98" s="35" t="s">
        <v>1565</v>
      </c>
      <c r="C98" s="36" t="s">
        <v>4904</v>
      </c>
      <c r="D98" s="986">
        <f ca="1">SUMIF(Codifica_CE!$D$1242:$U$2481,$A98,Codifica_CE!$T$1242:$T$2481)</f>
        <v>0</v>
      </c>
      <c r="E98" s="987">
        <f t="shared" si="3"/>
        <v>0</v>
      </c>
      <c r="F98" s="37" t="str">
        <f>Info!$B$2</f>
        <v>323</v>
      </c>
      <c r="G98" s="477"/>
      <c r="H98" s="759">
        <f>+Cons_Ter!H98+Cons_Ter_L23!H98</f>
        <v>0</v>
      </c>
      <c r="I98" s="759">
        <f>+Cons_Ter!I98+Cons_Ter_L23!I98</f>
        <v>0</v>
      </c>
      <c r="J98" s="759">
        <f>+Cons_Ter!J98+Cons_Ter_L23!J98</f>
        <v>0</v>
      </c>
      <c r="K98" s="759">
        <f>+Cons_Ter!K98+Cons_Ter_L23!K98</f>
        <v>0</v>
      </c>
      <c r="L98" s="759">
        <f>+Cons_Ter!L98+Cons_Ter_L23!L98</f>
        <v>0</v>
      </c>
      <c r="M98" s="759">
        <f>+Cons_Ter!M98+Cons_Ter_L23!M98</f>
        <v>0</v>
      </c>
      <c r="N98" s="759">
        <f>+Cons_Ter!N98+Cons_Ter_L23!N98</f>
        <v>0</v>
      </c>
      <c r="O98" s="759">
        <f>+Cons_Ter!O98+Cons_Ter_L23!O98</f>
        <v>0</v>
      </c>
      <c r="P98" s="759">
        <f>+Cons_Ter!P98+Cons_Ter_L23!P98</f>
        <v>0</v>
      </c>
      <c r="Q98" s="759">
        <f>+Cons_Ter!Q98+Cons_Ter_L23!Q98</f>
        <v>0</v>
      </c>
      <c r="R98" s="759">
        <f>+Cons_Ter!R98+Cons_Ter_L23!R98</f>
        <v>0</v>
      </c>
      <c r="S98" s="759">
        <f>+Cons_Ter!S98+Cons_Ter_L23!S98</f>
        <v>0</v>
      </c>
      <c r="T98" s="759">
        <f>+Cons_Ter!T98+Cons_Ter_L23!T98</f>
        <v>0</v>
      </c>
      <c r="U98" s="759">
        <f>+Cons_Ter!U98+Cons_Ter_L23!U98</f>
        <v>0</v>
      </c>
      <c r="V98" s="759">
        <f>+Cons_Ter!V98+Cons_Ter_L23!V98</f>
        <v>0</v>
      </c>
      <c r="W98" s="759">
        <f>+Cons_Ter!W98+Cons_Ter_L23!W98</f>
        <v>0</v>
      </c>
      <c r="X98" s="759">
        <f>+Cons_Ter!X98+Cons_Ter_L23!X98</f>
        <v>0</v>
      </c>
      <c r="Y98" s="759">
        <f>+Cons_Ter!Y98+Cons_Ter_L23!Y98</f>
        <v>0</v>
      </c>
      <c r="Z98" s="759">
        <f>+Cons_Ter!Z98+Cons_Ter_L23!Z98</f>
        <v>0</v>
      </c>
      <c r="AA98" s="759">
        <f>+Cons_Ter!AA98+Cons_Ter_L23!AA98</f>
        <v>0</v>
      </c>
      <c r="AB98" s="759">
        <f>+Cons_Ter!AB98+Cons_Ter_L23!AB98</f>
        <v>0</v>
      </c>
      <c r="AC98" s="759">
        <f>+Cons_Ter!AC98+Cons_Ter_L23!AC98</f>
        <v>0</v>
      </c>
      <c r="AD98" s="759">
        <f>+Cons_Ter!AD98+Cons_Ter_L23!AD98</f>
        <v>0</v>
      </c>
      <c r="AE98" s="759">
        <f>+Cons_Ter!AE98+Cons_Ter_L23!AE98</f>
        <v>0</v>
      </c>
      <c r="AF98" s="759">
        <f>+Cons_Ter!AF98+Cons_Ter_L23!AF98</f>
        <v>0</v>
      </c>
      <c r="AG98" s="759">
        <f>+Cons_Ter!AG98+Cons_Ter_L23!AG98</f>
        <v>0</v>
      </c>
      <c r="AH98" s="759">
        <f>+Cons_Ter!AH98+Cons_Ter_L23!AH98</f>
        <v>0</v>
      </c>
      <c r="AI98" s="759">
        <f>+Cons_Ter!AI98+Cons_Ter_L23!AI98</f>
        <v>0</v>
      </c>
      <c r="AJ98" s="759">
        <f>+Cons_Ter!AJ98+Cons_Ter_L23!AJ98</f>
        <v>0</v>
      </c>
      <c r="AK98" s="759">
        <f>+Cons_Ter!AK98+Cons_Ter_L23!AK98</f>
        <v>0</v>
      </c>
      <c r="AL98" s="759">
        <f>+Cons_Ter!AL98+Cons_Ter_L23!AL98</f>
        <v>0</v>
      </c>
      <c r="AM98" s="759">
        <f>+Cons_Ter!AM98+Cons_Ter_L23!AM98</f>
        <v>0</v>
      </c>
      <c r="AN98" s="759">
        <f>+Cons_Ter!AN98+Cons_Ter_L23!AN98</f>
        <v>0</v>
      </c>
      <c r="AO98" s="759">
        <f>+Cons_Ter!AO98+Cons_Ter_L23!AO98</f>
        <v>0</v>
      </c>
      <c r="AP98" s="759">
        <f>+Cons_Ter!AP98+Cons_Ter_L23!AP98</f>
        <v>0</v>
      </c>
      <c r="AQ98" s="759">
        <f>+Cons_Ter!AQ98+Cons_Ter_L23!AQ98</f>
        <v>0</v>
      </c>
      <c r="AR98" s="759">
        <f>+Cons_Ter!AR98+Cons_Ter_L23!AR98</f>
        <v>0</v>
      </c>
      <c r="AS98" s="759">
        <f>+Cons_Ter!AS98+Cons_Ter_L23!AS98</f>
        <v>0</v>
      </c>
      <c r="AT98" s="759">
        <f>+Cons_Ter!AT98+Cons_Ter_L23!AT98</f>
        <v>0</v>
      </c>
      <c r="AU98" s="759">
        <f>+Cons_Ter!AU98+Cons_Ter_L23!AU98</f>
        <v>0</v>
      </c>
      <c r="AV98" s="759">
        <f>+Cons_Ter!AV98+Cons_Ter_L23!AV98</f>
        <v>0</v>
      </c>
      <c r="AW98" s="759">
        <f>+Cons_Ter!AW98+Cons_Ter_L23!AW98</f>
        <v>0</v>
      </c>
    </row>
    <row r="99" spans="1:49" ht="14.25">
      <c r="A99" s="336" t="s">
        <v>1566</v>
      </c>
      <c r="B99" s="35" t="s">
        <v>1567</v>
      </c>
      <c r="C99" s="36" t="s">
        <v>4904</v>
      </c>
      <c r="D99" s="986">
        <f ca="1">SUMIF(Codifica_CE!$D$1242:$U$2481,$A99,Codifica_CE!$T$1242:$T$2481)</f>
        <v>0</v>
      </c>
      <c r="E99" s="987">
        <f t="shared" si="3"/>
        <v>0</v>
      </c>
      <c r="F99" s="37" t="str">
        <f>Info!$B$2</f>
        <v>323</v>
      </c>
      <c r="G99" s="477"/>
      <c r="H99" s="759">
        <f>+Cons_Ter!H99+Cons_Ter_L23!H99</f>
        <v>0</v>
      </c>
      <c r="I99" s="759">
        <f>+Cons_Ter!I99+Cons_Ter_L23!I99</f>
        <v>0</v>
      </c>
      <c r="J99" s="759">
        <f>+Cons_Ter!J99+Cons_Ter_L23!J99</f>
        <v>0</v>
      </c>
      <c r="K99" s="759">
        <f>+Cons_Ter!K99+Cons_Ter_L23!K99</f>
        <v>0</v>
      </c>
      <c r="L99" s="759">
        <f>+Cons_Ter!L99+Cons_Ter_L23!L99</f>
        <v>0</v>
      </c>
      <c r="M99" s="759">
        <f>+Cons_Ter!M99+Cons_Ter_L23!M99</f>
        <v>0</v>
      </c>
      <c r="N99" s="759">
        <f>+Cons_Ter!N99+Cons_Ter_L23!N99</f>
        <v>0</v>
      </c>
      <c r="O99" s="759">
        <f>+Cons_Ter!O99+Cons_Ter_L23!O99</f>
        <v>0</v>
      </c>
      <c r="P99" s="759">
        <f>+Cons_Ter!P99+Cons_Ter_L23!P99</f>
        <v>0</v>
      </c>
      <c r="Q99" s="759">
        <f>+Cons_Ter!Q99+Cons_Ter_L23!Q99</f>
        <v>0</v>
      </c>
      <c r="R99" s="759">
        <f>+Cons_Ter!R99+Cons_Ter_L23!R99</f>
        <v>0</v>
      </c>
      <c r="S99" s="759">
        <f>+Cons_Ter!S99+Cons_Ter_L23!S99</f>
        <v>0</v>
      </c>
      <c r="T99" s="759">
        <f>+Cons_Ter!T99+Cons_Ter_L23!T99</f>
        <v>0</v>
      </c>
      <c r="U99" s="759">
        <f>+Cons_Ter!U99+Cons_Ter_L23!U99</f>
        <v>0</v>
      </c>
      <c r="V99" s="759">
        <f>+Cons_Ter!V99+Cons_Ter_L23!V99</f>
        <v>0</v>
      </c>
      <c r="W99" s="759">
        <f>+Cons_Ter!W99+Cons_Ter_L23!W99</f>
        <v>0</v>
      </c>
      <c r="X99" s="759">
        <f>+Cons_Ter!X99+Cons_Ter_L23!X99</f>
        <v>0</v>
      </c>
      <c r="Y99" s="759">
        <f>+Cons_Ter!Y99+Cons_Ter_L23!Y99</f>
        <v>0</v>
      </c>
      <c r="Z99" s="759">
        <f>+Cons_Ter!Z99+Cons_Ter_L23!Z99</f>
        <v>0</v>
      </c>
      <c r="AA99" s="759">
        <f>+Cons_Ter!AA99+Cons_Ter_L23!AA99</f>
        <v>0</v>
      </c>
      <c r="AB99" s="759">
        <f>+Cons_Ter!AB99+Cons_Ter_L23!AB99</f>
        <v>0</v>
      </c>
      <c r="AC99" s="759">
        <f>+Cons_Ter!AC99+Cons_Ter_L23!AC99</f>
        <v>0</v>
      </c>
      <c r="AD99" s="759">
        <f>+Cons_Ter!AD99+Cons_Ter_L23!AD99</f>
        <v>0</v>
      </c>
      <c r="AE99" s="759">
        <f>+Cons_Ter!AE99+Cons_Ter_L23!AE99</f>
        <v>0</v>
      </c>
      <c r="AF99" s="759">
        <f>+Cons_Ter!AF99+Cons_Ter_L23!AF99</f>
        <v>0</v>
      </c>
      <c r="AG99" s="759">
        <f>+Cons_Ter!AG99+Cons_Ter_L23!AG99</f>
        <v>0</v>
      </c>
      <c r="AH99" s="759">
        <f>+Cons_Ter!AH99+Cons_Ter_L23!AH99</f>
        <v>0</v>
      </c>
      <c r="AI99" s="759">
        <f>+Cons_Ter!AI99+Cons_Ter_L23!AI99</f>
        <v>0</v>
      </c>
      <c r="AJ99" s="759">
        <f>+Cons_Ter!AJ99+Cons_Ter_L23!AJ99</f>
        <v>0</v>
      </c>
      <c r="AK99" s="759">
        <f>+Cons_Ter!AK99+Cons_Ter_L23!AK99</f>
        <v>0</v>
      </c>
      <c r="AL99" s="759">
        <f>+Cons_Ter!AL99+Cons_Ter_L23!AL99</f>
        <v>0</v>
      </c>
      <c r="AM99" s="759">
        <f>+Cons_Ter!AM99+Cons_Ter_L23!AM99</f>
        <v>0</v>
      </c>
      <c r="AN99" s="759">
        <f>+Cons_Ter!AN99+Cons_Ter_L23!AN99</f>
        <v>0</v>
      </c>
      <c r="AO99" s="759">
        <f>+Cons_Ter!AO99+Cons_Ter_L23!AO99</f>
        <v>0</v>
      </c>
      <c r="AP99" s="759">
        <f>+Cons_Ter!AP99+Cons_Ter_L23!AP99</f>
        <v>0</v>
      </c>
      <c r="AQ99" s="759">
        <f>+Cons_Ter!AQ99+Cons_Ter_L23!AQ99</f>
        <v>0</v>
      </c>
      <c r="AR99" s="759">
        <f>+Cons_Ter!AR99+Cons_Ter_L23!AR99</f>
        <v>0</v>
      </c>
      <c r="AS99" s="759">
        <f>+Cons_Ter!AS99+Cons_Ter_L23!AS99</f>
        <v>0</v>
      </c>
      <c r="AT99" s="759">
        <f>+Cons_Ter!AT99+Cons_Ter_L23!AT99</f>
        <v>0</v>
      </c>
      <c r="AU99" s="759">
        <f>+Cons_Ter!AU99+Cons_Ter_L23!AU99</f>
        <v>0</v>
      </c>
      <c r="AV99" s="759">
        <f>+Cons_Ter!AV99+Cons_Ter_L23!AV99</f>
        <v>0</v>
      </c>
      <c r="AW99" s="759">
        <f>+Cons_Ter!AW99+Cons_Ter_L23!AW99</f>
        <v>0</v>
      </c>
    </row>
    <row r="100" spans="1:49" ht="25.5">
      <c r="A100" s="336" t="s">
        <v>1614</v>
      </c>
      <c r="B100" s="35" t="s">
        <v>1616</v>
      </c>
      <c r="C100" s="36" t="s">
        <v>4904</v>
      </c>
      <c r="D100" s="986">
        <f ca="1">SUMIF(Codifica_CE!$D$1242:$U$2481,$A100,Codifica_CE!$T$1242:$T$2481)</f>
        <v>0</v>
      </c>
      <c r="E100" s="987">
        <f t="shared" si="3"/>
        <v>0</v>
      </c>
      <c r="F100" s="37" t="str">
        <f>Info!$B$2</f>
        <v>323</v>
      </c>
      <c r="G100" s="477"/>
      <c r="H100" s="759">
        <f>+Cons_Ter!H100+Cons_Ter_L23!H100</f>
        <v>0</v>
      </c>
      <c r="I100" s="759">
        <f>+Cons_Ter!I100+Cons_Ter_L23!I100</f>
        <v>0</v>
      </c>
      <c r="J100" s="759">
        <f>+Cons_Ter!J100+Cons_Ter_L23!J100</f>
        <v>0</v>
      </c>
      <c r="K100" s="759">
        <f>+Cons_Ter!K100+Cons_Ter_L23!K100</f>
        <v>0</v>
      </c>
      <c r="L100" s="759">
        <f>+Cons_Ter!L100+Cons_Ter_L23!L100</f>
        <v>0</v>
      </c>
      <c r="M100" s="759">
        <f>+Cons_Ter!M100+Cons_Ter_L23!M100</f>
        <v>0</v>
      </c>
      <c r="N100" s="759">
        <f>+Cons_Ter!N100+Cons_Ter_L23!N100</f>
        <v>0</v>
      </c>
      <c r="O100" s="759">
        <f>+Cons_Ter!O100+Cons_Ter_L23!O100</f>
        <v>0</v>
      </c>
      <c r="P100" s="759">
        <f>+Cons_Ter!P100+Cons_Ter_L23!P100</f>
        <v>0</v>
      </c>
      <c r="Q100" s="759">
        <f>+Cons_Ter!Q100+Cons_Ter_L23!Q100</f>
        <v>0</v>
      </c>
      <c r="R100" s="759">
        <f>+Cons_Ter!R100+Cons_Ter_L23!R100</f>
        <v>0</v>
      </c>
      <c r="S100" s="759">
        <f>+Cons_Ter!S100+Cons_Ter_L23!S100</f>
        <v>0</v>
      </c>
      <c r="T100" s="759">
        <f>+Cons_Ter!T100+Cons_Ter_L23!T100</f>
        <v>0</v>
      </c>
      <c r="U100" s="759">
        <f>+Cons_Ter!U100+Cons_Ter_L23!U100</f>
        <v>0</v>
      </c>
      <c r="V100" s="759">
        <f>+Cons_Ter!V100+Cons_Ter_L23!V100</f>
        <v>0</v>
      </c>
      <c r="W100" s="759">
        <f>+Cons_Ter!W100+Cons_Ter_L23!W100</f>
        <v>0</v>
      </c>
      <c r="X100" s="759">
        <f>+Cons_Ter!X100+Cons_Ter_L23!X100</f>
        <v>0</v>
      </c>
      <c r="Y100" s="759">
        <f>+Cons_Ter!Y100+Cons_Ter_L23!Y100</f>
        <v>0</v>
      </c>
      <c r="Z100" s="759">
        <f>+Cons_Ter!Z100+Cons_Ter_L23!Z100</f>
        <v>0</v>
      </c>
      <c r="AA100" s="759">
        <f>+Cons_Ter!AA100+Cons_Ter_L23!AA100</f>
        <v>0</v>
      </c>
      <c r="AB100" s="759">
        <f>+Cons_Ter!AB100+Cons_Ter_L23!AB100</f>
        <v>0</v>
      </c>
      <c r="AC100" s="759">
        <f>+Cons_Ter!AC100+Cons_Ter_L23!AC100</f>
        <v>0</v>
      </c>
      <c r="AD100" s="759">
        <f>+Cons_Ter!AD100+Cons_Ter_L23!AD100</f>
        <v>0</v>
      </c>
      <c r="AE100" s="759">
        <f>+Cons_Ter!AE100+Cons_Ter_L23!AE100</f>
        <v>0</v>
      </c>
      <c r="AF100" s="759">
        <f>+Cons_Ter!AF100+Cons_Ter_L23!AF100</f>
        <v>0</v>
      </c>
      <c r="AG100" s="759">
        <f>+Cons_Ter!AG100+Cons_Ter_L23!AG100</f>
        <v>0</v>
      </c>
      <c r="AH100" s="759">
        <f>+Cons_Ter!AH100+Cons_Ter_L23!AH100</f>
        <v>0</v>
      </c>
      <c r="AI100" s="759">
        <f>+Cons_Ter!AI100+Cons_Ter_L23!AI100</f>
        <v>0</v>
      </c>
      <c r="AJ100" s="759">
        <f>+Cons_Ter!AJ100+Cons_Ter_L23!AJ100</f>
        <v>0</v>
      </c>
      <c r="AK100" s="759">
        <f>+Cons_Ter!AK100+Cons_Ter_L23!AK100</f>
        <v>0</v>
      </c>
      <c r="AL100" s="759">
        <f>+Cons_Ter!AL100+Cons_Ter_L23!AL100</f>
        <v>0</v>
      </c>
      <c r="AM100" s="759">
        <f>+Cons_Ter!AM100+Cons_Ter_L23!AM100</f>
        <v>0</v>
      </c>
      <c r="AN100" s="759">
        <f>+Cons_Ter!AN100+Cons_Ter_L23!AN100</f>
        <v>0</v>
      </c>
      <c r="AO100" s="759">
        <f>+Cons_Ter!AO100+Cons_Ter_L23!AO100</f>
        <v>0</v>
      </c>
      <c r="AP100" s="759">
        <f>+Cons_Ter!AP100+Cons_Ter_L23!AP100</f>
        <v>0</v>
      </c>
      <c r="AQ100" s="759">
        <f>+Cons_Ter!AQ100+Cons_Ter_L23!AQ100</f>
        <v>0</v>
      </c>
      <c r="AR100" s="759">
        <f>+Cons_Ter!AR100+Cons_Ter_L23!AR100</f>
        <v>0</v>
      </c>
      <c r="AS100" s="759">
        <f>+Cons_Ter!AS100+Cons_Ter_L23!AS100</f>
        <v>0</v>
      </c>
      <c r="AT100" s="759">
        <f>+Cons_Ter!AT100+Cons_Ter_L23!AT100</f>
        <v>0</v>
      </c>
      <c r="AU100" s="759">
        <f>+Cons_Ter!AU100+Cons_Ter_L23!AU100</f>
        <v>0</v>
      </c>
      <c r="AV100" s="759">
        <f>+Cons_Ter!AV100+Cons_Ter_L23!AV100</f>
        <v>0</v>
      </c>
      <c r="AW100" s="759">
        <f>+Cons_Ter!AW100+Cons_Ter_L23!AW100</f>
        <v>0</v>
      </c>
    </row>
    <row r="101" spans="1:49" ht="14.25">
      <c r="A101" s="336" t="s">
        <v>1631</v>
      </c>
      <c r="B101" s="35" t="s">
        <v>1634</v>
      </c>
      <c r="C101" s="36" t="s">
        <v>4904</v>
      </c>
      <c r="D101" s="986">
        <f ca="1">SUMIF(Codifica_CE!$D$1242:$U$2481,$A101,Codifica_CE!$T$1242:$T$2481)</f>
        <v>0</v>
      </c>
      <c r="E101" s="987">
        <f t="shared" si="3"/>
        <v>0</v>
      </c>
      <c r="F101" s="37" t="str">
        <f>Info!$B$2</f>
        <v>323</v>
      </c>
      <c r="G101" s="477"/>
      <c r="H101" s="759">
        <f>+Cons_Ter!H101+Cons_Ter_L23!H101</f>
        <v>0</v>
      </c>
      <c r="I101" s="759">
        <f>+Cons_Ter!I101+Cons_Ter_L23!I101</f>
        <v>0</v>
      </c>
      <c r="J101" s="759">
        <f>+Cons_Ter!J101+Cons_Ter_L23!J101</f>
        <v>0</v>
      </c>
      <c r="K101" s="759">
        <f>+Cons_Ter!K101+Cons_Ter_L23!K101</f>
        <v>0</v>
      </c>
      <c r="L101" s="759">
        <f>+Cons_Ter!L101+Cons_Ter_L23!L101</f>
        <v>0</v>
      </c>
      <c r="M101" s="759">
        <f>+Cons_Ter!M101+Cons_Ter_L23!M101</f>
        <v>0</v>
      </c>
      <c r="N101" s="759">
        <f>+Cons_Ter!N101+Cons_Ter_L23!N101</f>
        <v>0</v>
      </c>
      <c r="O101" s="759">
        <f>+Cons_Ter!O101+Cons_Ter_L23!O101</f>
        <v>0</v>
      </c>
      <c r="P101" s="759">
        <f>+Cons_Ter!P101+Cons_Ter_L23!P101</f>
        <v>0</v>
      </c>
      <c r="Q101" s="759">
        <f>+Cons_Ter!Q101+Cons_Ter_L23!Q101</f>
        <v>0</v>
      </c>
      <c r="R101" s="759">
        <f>+Cons_Ter!R101+Cons_Ter_L23!R101</f>
        <v>0</v>
      </c>
      <c r="S101" s="759">
        <f>+Cons_Ter!S101+Cons_Ter_L23!S101</f>
        <v>0</v>
      </c>
      <c r="T101" s="759">
        <f>+Cons_Ter!T101+Cons_Ter_L23!T101</f>
        <v>0</v>
      </c>
      <c r="U101" s="759">
        <f>+Cons_Ter!U101+Cons_Ter_L23!U101</f>
        <v>0</v>
      </c>
      <c r="V101" s="759">
        <f>+Cons_Ter!V101+Cons_Ter_L23!V101</f>
        <v>0</v>
      </c>
      <c r="W101" s="759">
        <f>+Cons_Ter!W101+Cons_Ter_L23!W101</f>
        <v>0</v>
      </c>
      <c r="X101" s="759">
        <f>+Cons_Ter!X101+Cons_Ter_L23!X101</f>
        <v>0</v>
      </c>
      <c r="Y101" s="759">
        <f>+Cons_Ter!Y101+Cons_Ter_L23!Y101</f>
        <v>0</v>
      </c>
      <c r="Z101" s="759">
        <f>+Cons_Ter!Z101+Cons_Ter_L23!Z101</f>
        <v>0</v>
      </c>
      <c r="AA101" s="759">
        <f>+Cons_Ter!AA101+Cons_Ter_L23!AA101</f>
        <v>0</v>
      </c>
      <c r="AB101" s="759">
        <f>+Cons_Ter!AB101+Cons_Ter_L23!AB101</f>
        <v>0</v>
      </c>
      <c r="AC101" s="759">
        <f>+Cons_Ter!AC101+Cons_Ter_L23!AC101</f>
        <v>0</v>
      </c>
      <c r="AD101" s="759">
        <f>+Cons_Ter!AD101+Cons_Ter_L23!AD101</f>
        <v>0</v>
      </c>
      <c r="AE101" s="759">
        <f>+Cons_Ter!AE101+Cons_Ter_L23!AE101</f>
        <v>0</v>
      </c>
      <c r="AF101" s="759">
        <f>+Cons_Ter!AF101+Cons_Ter_L23!AF101</f>
        <v>0</v>
      </c>
      <c r="AG101" s="759">
        <f>+Cons_Ter!AG101+Cons_Ter_L23!AG101</f>
        <v>0</v>
      </c>
      <c r="AH101" s="759">
        <f>+Cons_Ter!AH101+Cons_Ter_L23!AH101</f>
        <v>0</v>
      </c>
      <c r="AI101" s="759">
        <f>+Cons_Ter!AI101+Cons_Ter_L23!AI101</f>
        <v>0</v>
      </c>
      <c r="AJ101" s="759">
        <f>+Cons_Ter!AJ101+Cons_Ter_L23!AJ101</f>
        <v>0</v>
      </c>
      <c r="AK101" s="759">
        <f>+Cons_Ter!AK101+Cons_Ter_L23!AK101</f>
        <v>0</v>
      </c>
      <c r="AL101" s="759">
        <f>+Cons_Ter!AL101+Cons_Ter_L23!AL101</f>
        <v>0</v>
      </c>
      <c r="AM101" s="759">
        <f>+Cons_Ter!AM101+Cons_Ter_L23!AM101</f>
        <v>0</v>
      </c>
      <c r="AN101" s="759">
        <f>+Cons_Ter!AN101+Cons_Ter_L23!AN101</f>
        <v>0</v>
      </c>
      <c r="AO101" s="759">
        <f>+Cons_Ter!AO101+Cons_Ter_L23!AO101</f>
        <v>0</v>
      </c>
      <c r="AP101" s="759">
        <f>+Cons_Ter!AP101+Cons_Ter_L23!AP101</f>
        <v>0</v>
      </c>
      <c r="AQ101" s="759">
        <f>+Cons_Ter!AQ101+Cons_Ter_L23!AQ101</f>
        <v>0</v>
      </c>
      <c r="AR101" s="759">
        <f>+Cons_Ter!AR101+Cons_Ter_L23!AR101</f>
        <v>0</v>
      </c>
      <c r="AS101" s="759">
        <f>+Cons_Ter!AS101+Cons_Ter_L23!AS101</f>
        <v>0</v>
      </c>
      <c r="AT101" s="759">
        <f>+Cons_Ter!AT101+Cons_Ter_L23!AT101</f>
        <v>0</v>
      </c>
      <c r="AU101" s="759">
        <f>+Cons_Ter!AU101+Cons_Ter_L23!AU101</f>
        <v>0</v>
      </c>
      <c r="AV101" s="759">
        <f>+Cons_Ter!AV101+Cons_Ter_L23!AV101</f>
        <v>0</v>
      </c>
      <c r="AW101" s="759">
        <f>+Cons_Ter!AW101+Cons_Ter_L23!AW101</f>
        <v>0</v>
      </c>
    </row>
    <row r="102" spans="1:49" ht="25.5">
      <c r="A102" s="336" t="s">
        <v>1636</v>
      </c>
      <c r="B102" s="35" t="s">
        <v>1637</v>
      </c>
      <c r="C102" s="36" t="s">
        <v>4904</v>
      </c>
      <c r="D102" s="986">
        <f ca="1">SUMIF(Codifica_CE!$D$1242:$U$2481,$A102,Codifica_CE!$T$1242:$T$2481)</f>
        <v>0</v>
      </c>
      <c r="E102" s="987">
        <f t="shared" si="3"/>
        <v>0</v>
      </c>
      <c r="F102" s="37" t="str">
        <f>Info!$B$2</f>
        <v>323</v>
      </c>
      <c r="G102" s="477"/>
      <c r="H102" s="759">
        <f>+Cons_Ter!H102+Cons_Ter_L23!H102</f>
        <v>0</v>
      </c>
      <c r="I102" s="759">
        <f>+Cons_Ter!I102+Cons_Ter_L23!I102</f>
        <v>0</v>
      </c>
      <c r="J102" s="759">
        <f>+Cons_Ter!J102+Cons_Ter_L23!J102</f>
        <v>0</v>
      </c>
      <c r="K102" s="759">
        <f>+Cons_Ter!K102+Cons_Ter_L23!K102</f>
        <v>0</v>
      </c>
      <c r="L102" s="759">
        <f>+Cons_Ter!L102+Cons_Ter_L23!L102</f>
        <v>0</v>
      </c>
      <c r="M102" s="759">
        <f>+Cons_Ter!M102+Cons_Ter_L23!M102</f>
        <v>0</v>
      </c>
      <c r="N102" s="759">
        <f>+Cons_Ter!N102+Cons_Ter_L23!N102</f>
        <v>0</v>
      </c>
      <c r="O102" s="759">
        <f>+Cons_Ter!O102+Cons_Ter_L23!O102</f>
        <v>0</v>
      </c>
      <c r="P102" s="759">
        <f>+Cons_Ter!P102+Cons_Ter_L23!P102</f>
        <v>0</v>
      </c>
      <c r="Q102" s="759">
        <f>+Cons_Ter!Q102+Cons_Ter_L23!Q102</f>
        <v>0</v>
      </c>
      <c r="R102" s="759">
        <f>+Cons_Ter!R102+Cons_Ter_L23!R102</f>
        <v>0</v>
      </c>
      <c r="S102" s="759">
        <f>+Cons_Ter!S102+Cons_Ter_L23!S102</f>
        <v>0</v>
      </c>
      <c r="T102" s="759">
        <f>+Cons_Ter!T102+Cons_Ter_L23!T102</f>
        <v>0</v>
      </c>
      <c r="U102" s="759">
        <f>+Cons_Ter!U102+Cons_Ter_L23!U102</f>
        <v>0</v>
      </c>
      <c r="V102" s="759">
        <f>+Cons_Ter!V102+Cons_Ter_L23!V102</f>
        <v>0</v>
      </c>
      <c r="W102" s="759">
        <f>+Cons_Ter!W102+Cons_Ter_L23!W102</f>
        <v>0</v>
      </c>
      <c r="X102" s="759">
        <f>+Cons_Ter!X102+Cons_Ter_L23!X102</f>
        <v>0</v>
      </c>
      <c r="Y102" s="759">
        <f>+Cons_Ter!Y102+Cons_Ter_L23!Y102</f>
        <v>0</v>
      </c>
      <c r="Z102" s="759">
        <f>+Cons_Ter!Z102+Cons_Ter_L23!Z102</f>
        <v>0</v>
      </c>
      <c r="AA102" s="759">
        <f>+Cons_Ter!AA102+Cons_Ter_L23!AA102</f>
        <v>0</v>
      </c>
      <c r="AB102" s="759">
        <f>+Cons_Ter!AB102+Cons_Ter_L23!AB102</f>
        <v>0</v>
      </c>
      <c r="AC102" s="759">
        <f>+Cons_Ter!AC102+Cons_Ter_L23!AC102</f>
        <v>0</v>
      </c>
      <c r="AD102" s="759">
        <f>+Cons_Ter!AD102+Cons_Ter_L23!AD102</f>
        <v>0</v>
      </c>
      <c r="AE102" s="759">
        <f>+Cons_Ter!AE102+Cons_Ter_L23!AE102</f>
        <v>0</v>
      </c>
      <c r="AF102" s="759">
        <f>+Cons_Ter!AF102+Cons_Ter_L23!AF102</f>
        <v>0</v>
      </c>
      <c r="AG102" s="759">
        <f>+Cons_Ter!AG102+Cons_Ter_L23!AG102</f>
        <v>0</v>
      </c>
      <c r="AH102" s="759">
        <f>+Cons_Ter!AH102+Cons_Ter_L23!AH102</f>
        <v>0</v>
      </c>
      <c r="AI102" s="759">
        <f>+Cons_Ter!AI102+Cons_Ter_L23!AI102</f>
        <v>0</v>
      </c>
      <c r="AJ102" s="759">
        <f>+Cons_Ter!AJ102+Cons_Ter_L23!AJ102</f>
        <v>0</v>
      </c>
      <c r="AK102" s="759">
        <f>+Cons_Ter!AK102+Cons_Ter_L23!AK102</f>
        <v>0</v>
      </c>
      <c r="AL102" s="759">
        <f>+Cons_Ter!AL102+Cons_Ter_L23!AL102</f>
        <v>0</v>
      </c>
      <c r="AM102" s="759">
        <f>+Cons_Ter!AM102+Cons_Ter_L23!AM102</f>
        <v>0</v>
      </c>
      <c r="AN102" s="759">
        <f>+Cons_Ter!AN102+Cons_Ter_L23!AN102</f>
        <v>0</v>
      </c>
      <c r="AO102" s="759">
        <f>+Cons_Ter!AO102+Cons_Ter_L23!AO102</f>
        <v>0</v>
      </c>
      <c r="AP102" s="759">
        <f>+Cons_Ter!AP102+Cons_Ter_L23!AP102</f>
        <v>0</v>
      </c>
      <c r="AQ102" s="759">
        <f>+Cons_Ter!AQ102+Cons_Ter_L23!AQ102</f>
        <v>0</v>
      </c>
      <c r="AR102" s="759">
        <f>+Cons_Ter!AR102+Cons_Ter_L23!AR102</f>
        <v>0</v>
      </c>
      <c r="AS102" s="759">
        <f>+Cons_Ter!AS102+Cons_Ter_L23!AS102</f>
        <v>0</v>
      </c>
      <c r="AT102" s="759">
        <f>+Cons_Ter!AT102+Cons_Ter_L23!AT102</f>
        <v>0</v>
      </c>
      <c r="AU102" s="759">
        <f>+Cons_Ter!AU102+Cons_Ter_L23!AU102</f>
        <v>0</v>
      </c>
      <c r="AV102" s="759">
        <f>+Cons_Ter!AV102+Cons_Ter_L23!AV102</f>
        <v>0</v>
      </c>
      <c r="AW102" s="759">
        <f>+Cons_Ter!AW102+Cons_Ter_L23!AW102</f>
        <v>0</v>
      </c>
    </row>
    <row r="103" spans="1:49" ht="14.25">
      <c r="A103" s="336" t="s">
        <v>1755</v>
      </c>
      <c r="B103" s="35" t="s">
        <v>1757</v>
      </c>
      <c r="C103" s="36" t="s">
        <v>4904</v>
      </c>
      <c r="D103" s="986">
        <f ca="1">SUMIF(Codifica_CE!$D$1242:$U$2481,$A103,Codifica_CE!$T$1242:$T$2481)</f>
        <v>0</v>
      </c>
      <c r="E103" s="987">
        <f t="shared" si="3"/>
        <v>0</v>
      </c>
      <c r="F103" s="37" t="str">
        <f>Info!$B$2</f>
        <v>323</v>
      </c>
      <c r="G103" s="477"/>
      <c r="H103" s="759">
        <f>+Cons_Ter!H103+Cons_Ter_L23!H103</f>
        <v>0</v>
      </c>
      <c r="I103" s="759">
        <f>+Cons_Ter!I103+Cons_Ter_L23!I103</f>
        <v>0</v>
      </c>
      <c r="J103" s="759">
        <f>+Cons_Ter!J103+Cons_Ter_L23!J103</f>
        <v>0</v>
      </c>
      <c r="K103" s="759">
        <f>+Cons_Ter!K103+Cons_Ter_L23!K103</f>
        <v>0</v>
      </c>
      <c r="L103" s="759">
        <f>+Cons_Ter!L103+Cons_Ter_L23!L103</f>
        <v>0</v>
      </c>
      <c r="M103" s="759">
        <f>+Cons_Ter!M103+Cons_Ter_L23!M103</f>
        <v>0</v>
      </c>
      <c r="N103" s="759">
        <f>+Cons_Ter!N103+Cons_Ter_L23!N103</f>
        <v>0</v>
      </c>
      <c r="O103" s="759">
        <f>+Cons_Ter!O103+Cons_Ter_L23!O103</f>
        <v>0</v>
      </c>
      <c r="P103" s="759">
        <f>+Cons_Ter!P103+Cons_Ter_L23!P103</f>
        <v>0</v>
      </c>
      <c r="Q103" s="759">
        <f>+Cons_Ter!Q103+Cons_Ter_L23!Q103</f>
        <v>0</v>
      </c>
      <c r="R103" s="759">
        <f>+Cons_Ter!R103+Cons_Ter_L23!R103</f>
        <v>0</v>
      </c>
      <c r="S103" s="759">
        <f>+Cons_Ter!S103+Cons_Ter_L23!S103</f>
        <v>0</v>
      </c>
      <c r="T103" s="759">
        <f>+Cons_Ter!T103+Cons_Ter_L23!T103</f>
        <v>0</v>
      </c>
      <c r="U103" s="759">
        <f>+Cons_Ter!U103+Cons_Ter_L23!U103</f>
        <v>0</v>
      </c>
      <c r="V103" s="759">
        <f>+Cons_Ter!V103+Cons_Ter_L23!V103</f>
        <v>0</v>
      </c>
      <c r="W103" s="759">
        <f>+Cons_Ter!W103+Cons_Ter_L23!W103</f>
        <v>0</v>
      </c>
      <c r="X103" s="759">
        <f>+Cons_Ter!X103+Cons_Ter_L23!X103</f>
        <v>0</v>
      </c>
      <c r="Y103" s="759">
        <f>+Cons_Ter!Y103+Cons_Ter_L23!Y103</f>
        <v>0</v>
      </c>
      <c r="Z103" s="759">
        <f>+Cons_Ter!Z103+Cons_Ter_L23!Z103</f>
        <v>0</v>
      </c>
      <c r="AA103" s="759">
        <f>+Cons_Ter!AA103+Cons_Ter_L23!AA103</f>
        <v>0</v>
      </c>
      <c r="AB103" s="759">
        <f>+Cons_Ter!AB103+Cons_Ter_L23!AB103</f>
        <v>0</v>
      </c>
      <c r="AC103" s="759">
        <f>+Cons_Ter!AC103+Cons_Ter_L23!AC103</f>
        <v>0</v>
      </c>
      <c r="AD103" s="759">
        <f>+Cons_Ter!AD103+Cons_Ter_L23!AD103</f>
        <v>0</v>
      </c>
      <c r="AE103" s="759">
        <f>+Cons_Ter!AE103+Cons_Ter_L23!AE103</f>
        <v>0</v>
      </c>
      <c r="AF103" s="759">
        <f>+Cons_Ter!AF103+Cons_Ter_L23!AF103</f>
        <v>0</v>
      </c>
      <c r="AG103" s="759">
        <f>+Cons_Ter!AG103+Cons_Ter_L23!AG103</f>
        <v>0</v>
      </c>
      <c r="AH103" s="759">
        <f>+Cons_Ter!AH103+Cons_Ter_L23!AH103</f>
        <v>0</v>
      </c>
      <c r="AI103" s="759">
        <f>+Cons_Ter!AI103+Cons_Ter_L23!AI103</f>
        <v>0</v>
      </c>
      <c r="AJ103" s="759">
        <f>+Cons_Ter!AJ103+Cons_Ter_L23!AJ103</f>
        <v>0</v>
      </c>
      <c r="AK103" s="759">
        <f>+Cons_Ter!AK103+Cons_Ter_L23!AK103</f>
        <v>0</v>
      </c>
      <c r="AL103" s="759">
        <f>+Cons_Ter!AL103+Cons_Ter_L23!AL103</f>
        <v>0</v>
      </c>
      <c r="AM103" s="759">
        <f>+Cons_Ter!AM103+Cons_Ter_L23!AM103</f>
        <v>0</v>
      </c>
      <c r="AN103" s="759">
        <f>+Cons_Ter!AN103+Cons_Ter_L23!AN103</f>
        <v>0</v>
      </c>
      <c r="AO103" s="759">
        <f>+Cons_Ter!AO103+Cons_Ter_L23!AO103</f>
        <v>0</v>
      </c>
      <c r="AP103" s="759">
        <f>+Cons_Ter!AP103+Cons_Ter_L23!AP103</f>
        <v>0</v>
      </c>
      <c r="AQ103" s="759">
        <f>+Cons_Ter!AQ103+Cons_Ter_L23!AQ103</f>
        <v>0</v>
      </c>
      <c r="AR103" s="759">
        <f>+Cons_Ter!AR103+Cons_Ter_L23!AR103</f>
        <v>0</v>
      </c>
      <c r="AS103" s="759">
        <f>+Cons_Ter!AS103+Cons_Ter_L23!AS103</f>
        <v>0</v>
      </c>
      <c r="AT103" s="759">
        <f>+Cons_Ter!AT103+Cons_Ter_L23!AT103</f>
        <v>0</v>
      </c>
      <c r="AU103" s="759">
        <f>+Cons_Ter!AU103+Cons_Ter_L23!AU103</f>
        <v>0</v>
      </c>
      <c r="AV103" s="759">
        <f>+Cons_Ter!AV103+Cons_Ter_L23!AV103</f>
        <v>0</v>
      </c>
      <c r="AW103" s="759">
        <f>+Cons_Ter!AW103+Cons_Ter_L23!AW103</f>
        <v>0</v>
      </c>
    </row>
    <row r="104" spans="1:49" ht="14.25">
      <c r="A104" s="336" t="s">
        <v>1780</v>
      </c>
      <c r="B104" s="35" t="s">
        <v>1783</v>
      </c>
      <c r="C104" s="36" t="s">
        <v>4904</v>
      </c>
      <c r="D104" s="986">
        <f ca="1">SUMIF(Codifica_CE!$D$1242:$U$2481,$A104,Codifica_CE!$T$1242:$T$2481)</f>
        <v>0</v>
      </c>
      <c r="E104" s="987">
        <f t="shared" si="3"/>
        <v>0</v>
      </c>
      <c r="F104" s="37" t="str">
        <f>Info!$B$2</f>
        <v>323</v>
      </c>
      <c r="G104" s="477"/>
      <c r="H104" s="759">
        <f>+Cons_Ter!H104+Cons_Ter_L23!H104</f>
        <v>0</v>
      </c>
      <c r="I104" s="759">
        <f>+Cons_Ter!I104+Cons_Ter_L23!I104</f>
        <v>0</v>
      </c>
      <c r="J104" s="759">
        <f>+Cons_Ter!J104+Cons_Ter_L23!J104</f>
        <v>0</v>
      </c>
      <c r="K104" s="759">
        <f>+Cons_Ter!K104+Cons_Ter_L23!K104</f>
        <v>0</v>
      </c>
      <c r="L104" s="759">
        <f>+Cons_Ter!L104+Cons_Ter_L23!L104</f>
        <v>0</v>
      </c>
      <c r="M104" s="759">
        <f>+Cons_Ter!M104+Cons_Ter_L23!M104</f>
        <v>0</v>
      </c>
      <c r="N104" s="759">
        <f>+Cons_Ter!N104+Cons_Ter_L23!N104</f>
        <v>0</v>
      </c>
      <c r="O104" s="759">
        <f>+Cons_Ter!O104+Cons_Ter_L23!O104</f>
        <v>0</v>
      </c>
      <c r="P104" s="759">
        <f>+Cons_Ter!P104+Cons_Ter_L23!P104</f>
        <v>0</v>
      </c>
      <c r="Q104" s="759">
        <f>+Cons_Ter!Q104+Cons_Ter_L23!Q104</f>
        <v>0</v>
      </c>
      <c r="R104" s="759">
        <f>+Cons_Ter!R104+Cons_Ter_L23!R104</f>
        <v>0</v>
      </c>
      <c r="S104" s="759">
        <f>+Cons_Ter!S104+Cons_Ter_L23!S104</f>
        <v>0</v>
      </c>
      <c r="T104" s="759">
        <f>+Cons_Ter!T104+Cons_Ter_L23!T104</f>
        <v>0</v>
      </c>
      <c r="U104" s="759">
        <f>+Cons_Ter!U104+Cons_Ter_L23!U104</f>
        <v>0</v>
      </c>
      <c r="V104" s="759">
        <f>+Cons_Ter!V104+Cons_Ter_L23!V104</f>
        <v>0</v>
      </c>
      <c r="W104" s="759">
        <f>+Cons_Ter!W104+Cons_Ter_L23!W104</f>
        <v>0</v>
      </c>
      <c r="X104" s="759">
        <f>+Cons_Ter!X104+Cons_Ter_L23!X104</f>
        <v>0</v>
      </c>
      <c r="Y104" s="759">
        <f>+Cons_Ter!Y104+Cons_Ter_L23!Y104</f>
        <v>0</v>
      </c>
      <c r="Z104" s="759">
        <f>+Cons_Ter!Z104+Cons_Ter_L23!Z104</f>
        <v>0</v>
      </c>
      <c r="AA104" s="759">
        <f>+Cons_Ter!AA104+Cons_Ter_L23!AA104</f>
        <v>0</v>
      </c>
      <c r="AB104" s="759">
        <f>+Cons_Ter!AB104+Cons_Ter_L23!AB104</f>
        <v>0</v>
      </c>
      <c r="AC104" s="759">
        <f>+Cons_Ter!AC104+Cons_Ter_L23!AC104</f>
        <v>0</v>
      </c>
      <c r="AD104" s="759">
        <f>+Cons_Ter!AD104+Cons_Ter_L23!AD104</f>
        <v>0</v>
      </c>
      <c r="AE104" s="759">
        <f>+Cons_Ter!AE104+Cons_Ter_L23!AE104</f>
        <v>0</v>
      </c>
      <c r="AF104" s="759">
        <f>+Cons_Ter!AF104+Cons_Ter_L23!AF104</f>
        <v>0</v>
      </c>
      <c r="AG104" s="759">
        <f>+Cons_Ter!AG104+Cons_Ter_L23!AG104</f>
        <v>0</v>
      </c>
      <c r="AH104" s="759">
        <f>+Cons_Ter!AH104+Cons_Ter_L23!AH104</f>
        <v>0</v>
      </c>
      <c r="AI104" s="759">
        <f>+Cons_Ter!AI104+Cons_Ter_L23!AI104</f>
        <v>0</v>
      </c>
      <c r="AJ104" s="759">
        <f>+Cons_Ter!AJ104+Cons_Ter_L23!AJ104</f>
        <v>0</v>
      </c>
      <c r="AK104" s="759">
        <f>+Cons_Ter!AK104+Cons_Ter_L23!AK104</f>
        <v>0</v>
      </c>
      <c r="AL104" s="759">
        <f>+Cons_Ter!AL104+Cons_Ter_L23!AL104</f>
        <v>0</v>
      </c>
      <c r="AM104" s="759">
        <f>+Cons_Ter!AM104+Cons_Ter_L23!AM104</f>
        <v>0</v>
      </c>
      <c r="AN104" s="759">
        <f>+Cons_Ter!AN104+Cons_Ter_L23!AN104</f>
        <v>0</v>
      </c>
      <c r="AO104" s="759">
        <f>+Cons_Ter!AO104+Cons_Ter_L23!AO104</f>
        <v>0</v>
      </c>
      <c r="AP104" s="759">
        <f>+Cons_Ter!AP104+Cons_Ter_L23!AP104</f>
        <v>0</v>
      </c>
      <c r="AQ104" s="759">
        <f>+Cons_Ter!AQ104+Cons_Ter_L23!AQ104</f>
        <v>0</v>
      </c>
      <c r="AR104" s="759">
        <f>+Cons_Ter!AR104+Cons_Ter_L23!AR104</f>
        <v>0</v>
      </c>
      <c r="AS104" s="759">
        <f>+Cons_Ter!AS104+Cons_Ter_L23!AS104</f>
        <v>0</v>
      </c>
      <c r="AT104" s="759">
        <f>+Cons_Ter!AT104+Cons_Ter_L23!AT104</f>
        <v>0</v>
      </c>
      <c r="AU104" s="759">
        <f>+Cons_Ter!AU104+Cons_Ter_L23!AU104</f>
        <v>0</v>
      </c>
      <c r="AV104" s="759">
        <f>+Cons_Ter!AV104+Cons_Ter_L23!AV104</f>
        <v>0</v>
      </c>
      <c r="AW104" s="759">
        <f>+Cons_Ter!AW104+Cons_Ter_L23!AW104</f>
        <v>0</v>
      </c>
    </row>
    <row r="105" spans="1:49" ht="38.25">
      <c r="A105" s="336" t="s">
        <v>1816</v>
      </c>
      <c r="B105" s="35" t="s">
        <v>1818</v>
      </c>
      <c r="C105" s="36" t="s">
        <v>4904</v>
      </c>
      <c r="D105" s="986">
        <f ca="1">SUMIF(Codifica_CE!$D$1242:$U$2481,$A105,Codifica_CE!$T$1242:$T$2481)</f>
        <v>0</v>
      </c>
      <c r="E105" s="987">
        <f t="shared" si="3"/>
        <v>0</v>
      </c>
      <c r="F105" s="37" t="str">
        <f>Info!$B$2</f>
        <v>323</v>
      </c>
      <c r="G105" s="477"/>
      <c r="H105" s="759">
        <f>+Cons_Ter!H105+Cons_Ter_L23!H105</f>
        <v>0</v>
      </c>
      <c r="I105" s="759">
        <f>+Cons_Ter!I105+Cons_Ter_L23!I105</f>
        <v>0</v>
      </c>
      <c r="J105" s="759">
        <f>+Cons_Ter!J105+Cons_Ter_L23!J105</f>
        <v>0</v>
      </c>
      <c r="K105" s="759">
        <f>+Cons_Ter!K105+Cons_Ter_L23!K105</f>
        <v>0</v>
      </c>
      <c r="L105" s="759">
        <f>+Cons_Ter!L105+Cons_Ter_L23!L105</f>
        <v>0</v>
      </c>
      <c r="M105" s="759">
        <f>+Cons_Ter!M105+Cons_Ter_L23!M105</f>
        <v>0</v>
      </c>
      <c r="N105" s="759">
        <f>+Cons_Ter!N105+Cons_Ter_L23!N105</f>
        <v>0</v>
      </c>
      <c r="O105" s="759">
        <f>+Cons_Ter!O105+Cons_Ter_L23!O105</f>
        <v>0</v>
      </c>
      <c r="P105" s="759">
        <f>+Cons_Ter!P105+Cons_Ter_L23!P105</f>
        <v>0</v>
      </c>
      <c r="Q105" s="759">
        <f>+Cons_Ter!Q105+Cons_Ter_L23!Q105</f>
        <v>0</v>
      </c>
      <c r="R105" s="759">
        <f>+Cons_Ter!R105+Cons_Ter_L23!R105</f>
        <v>0</v>
      </c>
      <c r="S105" s="759">
        <f>+Cons_Ter!S105+Cons_Ter_L23!S105</f>
        <v>0</v>
      </c>
      <c r="T105" s="759">
        <f>+Cons_Ter!T105+Cons_Ter_L23!T105</f>
        <v>0</v>
      </c>
      <c r="U105" s="759">
        <f>+Cons_Ter!U105+Cons_Ter_L23!U105</f>
        <v>0</v>
      </c>
      <c r="V105" s="759">
        <f>+Cons_Ter!V105+Cons_Ter_L23!V105</f>
        <v>0</v>
      </c>
      <c r="W105" s="759">
        <f>+Cons_Ter!W105+Cons_Ter_L23!W105</f>
        <v>0</v>
      </c>
      <c r="X105" s="759">
        <f>+Cons_Ter!X105+Cons_Ter_L23!X105</f>
        <v>0</v>
      </c>
      <c r="Y105" s="759">
        <f>+Cons_Ter!Y105+Cons_Ter_L23!Y105</f>
        <v>0</v>
      </c>
      <c r="Z105" s="759">
        <f>+Cons_Ter!Z105+Cons_Ter_L23!Z105</f>
        <v>0</v>
      </c>
      <c r="AA105" s="759">
        <f>+Cons_Ter!AA105+Cons_Ter_L23!AA105</f>
        <v>0</v>
      </c>
      <c r="AB105" s="759">
        <f>+Cons_Ter!AB105+Cons_Ter_L23!AB105</f>
        <v>0</v>
      </c>
      <c r="AC105" s="759">
        <f>+Cons_Ter!AC105+Cons_Ter_L23!AC105</f>
        <v>0</v>
      </c>
      <c r="AD105" s="759">
        <f>+Cons_Ter!AD105+Cons_Ter_L23!AD105</f>
        <v>0</v>
      </c>
      <c r="AE105" s="759">
        <f>+Cons_Ter!AE105+Cons_Ter_L23!AE105</f>
        <v>0</v>
      </c>
      <c r="AF105" s="759">
        <f>+Cons_Ter!AF105+Cons_Ter_L23!AF105</f>
        <v>0</v>
      </c>
      <c r="AG105" s="759">
        <f>+Cons_Ter!AG105+Cons_Ter_L23!AG105</f>
        <v>0</v>
      </c>
      <c r="AH105" s="759">
        <f>+Cons_Ter!AH105+Cons_Ter_L23!AH105</f>
        <v>0</v>
      </c>
      <c r="AI105" s="759">
        <f>+Cons_Ter!AI105+Cons_Ter_L23!AI105</f>
        <v>0</v>
      </c>
      <c r="AJ105" s="759">
        <f>+Cons_Ter!AJ105+Cons_Ter_L23!AJ105</f>
        <v>0</v>
      </c>
      <c r="AK105" s="759">
        <f>+Cons_Ter!AK105+Cons_Ter_L23!AK105</f>
        <v>0</v>
      </c>
      <c r="AL105" s="759">
        <f>+Cons_Ter!AL105+Cons_Ter_L23!AL105</f>
        <v>0</v>
      </c>
      <c r="AM105" s="759">
        <f>+Cons_Ter!AM105+Cons_Ter_L23!AM105</f>
        <v>0</v>
      </c>
      <c r="AN105" s="759">
        <f>+Cons_Ter!AN105+Cons_Ter_L23!AN105</f>
        <v>0</v>
      </c>
      <c r="AO105" s="759">
        <f>+Cons_Ter!AO105+Cons_Ter_L23!AO105</f>
        <v>0</v>
      </c>
      <c r="AP105" s="759">
        <f>+Cons_Ter!AP105+Cons_Ter_L23!AP105</f>
        <v>0</v>
      </c>
      <c r="AQ105" s="759">
        <f>+Cons_Ter!AQ105+Cons_Ter_L23!AQ105</f>
        <v>0</v>
      </c>
      <c r="AR105" s="759">
        <f>+Cons_Ter!AR105+Cons_Ter_L23!AR105</f>
        <v>0</v>
      </c>
      <c r="AS105" s="759">
        <f>+Cons_Ter!AS105+Cons_Ter_L23!AS105</f>
        <v>0</v>
      </c>
      <c r="AT105" s="759">
        <f>+Cons_Ter!AT105+Cons_Ter_L23!AT105</f>
        <v>0</v>
      </c>
      <c r="AU105" s="759">
        <f>+Cons_Ter!AU105+Cons_Ter_L23!AU105</f>
        <v>0</v>
      </c>
      <c r="AV105" s="759">
        <f>+Cons_Ter!AV105+Cons_Ter_L23!AV105</f>
        <v>0</v>
      </c>
      <c r="AW105" s="759">
        <f>+Cons_Ter!AW105+Cons_Ter_L23!AW105</f>
        <v>0</v>
      </c>
    </row>
    <row r="106" spans="1:49" ht="14.25">
      <c r="A106" s="336" t="s">
        <v>1839</v>
      </c>
      <c r="B106" s="35" t="s">
        <v>1840</v>
      </c>
      <c r="C106" s="36" t="s">
        <v>4904</v>
      </c>
      <c r="D106" s="986">
        <f ca="1">SUMIF(Codifica_CE!$D$1242:$U$2481,$A106,Codifica_CE!$T$1242:$T$2481)</f>
        <v>0</v>
      </c>
      <c r="E106" s="987">
        <f t="shared" si="3"/>
        <v>0</v>
      </c>
      <c r="F106" s="37" t="str">
        <f>Info!$B$2</f>
        <v>323</v>
      </c>
      <c r="G106" s="477"/>
      <c r="H106" s="759">
        <f>+Cons_Ter!H106+Cons_Ter_L23!H106</f>
        <v>0</v>
      </c>
      <c r="I106" s="759">
        <f>+Cons_Ter!I106+Cons_Ter_L23!I106</f>
        <v>0</v>
      </c>
      <c r="J106" s="759">
        <f>+Cons_Ter!J106+Cons_Ter_L23!J106</f>
        <v>0</v>
      </c>
      <c r="K106" s="759">
        <f>+Cons_Ter!K106+Cons_Ter_L23!K106</f>
        <v>0</v>
      </c>
      <c r="L106" s="759">
        <f>+Cons_Ter!L106+Cons_Ter_L23!L106</f>
        <v>0</v>
      </c>
      <c r="M106" s="759">
        <f>+Cons_Ter!M106+Cons_Ter_L23!M106</f>
        <v>0</v>
      </c>
      <c r="N106" s="759">
        <f>+Cons_Ter!N106+Cons_Ter_L23!N106</f>
        <v>0</v>
      </c>
      <c r="O106" s="759">
        <f>+Cons_Ter!O106+Cons_Ter_L23!O106</f>
        <v>0</v>
      </c>
      <c r="P106" s="759">
        <f>+Cons_Ter!P106+Cons_Ter_L23!P106</f>
        <v>0</v>
      </c>
      <c r="Q106" s="759">
        <f>+Cons_Ter!Q106+Cons_Ter_L23!Q106</f>
        <v>0</v>
      </c>
      <c r="R106" s="759">
        <f>+Cons_Ter!R106+Cons_Ter_L23!R106</f>
        <v>0</v>
      </c>
      <c r="S106" s="759">
        <f>+Cons_Ter!S106+Cons_Ter_L23!S106</f>
        <v>0</v>
      </c>
      <c r="T106" s="759">
        <f>+Cons_Ter!T106+Cons_Ter_L23!T106</f>
        <v>0</v>
      </c>
      <c r="U106" s="759">
        <f>+Cons_Ter!U106+Cons_Ter_L23!U106</f>
        <v>0</v>
      </c>
      <c r="V106" s="759">
        <f>+Cons_Ter!V106+Cons_Ter_L23!V106</f>
        <v>0</v>
      </c>
      <c r="W106" s="759">
        <f>+Cons_Ter!W106+Cons_Ter_L23!W106</f>
        <v>0</v>
      </c>
      <c r="X106" s="759">
        <f>+Cons_Ter!X106+Cons_Ter_L23!X106</f>
        <v>0</v>
      </c>
      <c r="Y106" s="759">
        <f>+Cons_Ter!Y106+Cons_Ter_L23!Y106</f>
        <v>0</v>
      </c>
      <c r="Z106" s="759">
        <f>+Cons_Ter!Z106+Cons_Ter_L23!Z106</f>
        <v>0</v>
      </c>
      <c r="AA106" s="759">
        <f>+Cons_Ter!AA106+Cons_Ter_L23!AA106</f>
        <v>0</v>
      </c>
      <c r="AB106" s="759">
        <f>+Cons_Ter!AB106+Cons_Ter_L23!AB106</f>
        <v>0</v>
      </c>
      <c r="AC106" s="759">
        <f>+Cons_Ter!AC106+Cons_Ter_L23!AC106</f>
        <v>0</v>
      </c>
      <c r="AD106" s="759">
        <f>+Cons_Ter!AD106+Cons_Ter_L23!AD106</f>
        <v>0</v>
      </c>
      <c r="AE106" s="759">
        <f>+Cons_Ter!AE106+Cons_Ter_L23!AE106</f>
        <v>0</v>
      </c>
      <c r="AF106" s="759">
        <f>+Cons_Ter!AF106+Cons_Ter_L23!AF106</f>
        <v>0</v>
      </c>
      <c r="AG106" s="759">
        <f>+Cons_Ter!AG106+Cons_Ter_L23!AG106</f>
        <v>0</v>
      </c>
      <c r="AH106" s="759">
        <f>+Cons_Ter!AH106+Cons_Ter_L23!AH106</f>
        <v>0</v>
      </c>
      <c r="AI106" s="759">
        <f>+Cons_Ter!AI106+Cons_Ter_L23!AI106</f>
        <v>0</v>
      </c>
      <c r="AJ106" s="759">
        <f>+Cons_Ter!AJ106+Cons_Ter_L23!AJ106</f>
        <v>0</v>
      </c>
      <c r="AK106" s="759">
        <f>+Cons_Ter!AK106+Cons_Ter_L23!AK106</f>
        <v>0</v>
      </c>
      <c r="AL106" s="759">
        <f>+Cons_Ter!AL106+Cons_Ter_L23!AL106</f>
        <v>0</v>
      </c>
      <c r="AM106" s="759">
        <f>+Cons_Ter!AM106+Cons_Ter_L23!AM106</f>
        <v>0</v>
      </c>
      <c r="AN106" s="759">
        <f>+Cons_Ter!AN106+Cons_Ter_L23!AN106</f>
        <v>0</v>
      </c>
      <c r="AO106" s="759">
        <f>+Cons_Ter!AO106+Cons_Ter_L23!AO106</f>
        <v>0</v>
      </c>
      <c r="AP106" s="759">
        <f>+Cons_Ter!AP106+Cons_Ter_L23!AP106</f>
        <v>0</v>
      </c>
      <c r="AQ106" s="759">
        <f>+Cons_Ter!AQ106+Cons_Ter_L23!AQ106</f>
        <v>0</v>
      </c>
      <c r="AR106" s="759">
        <f>+Cons_Ter!AR106+Cons_Ter_L23!AR106</f>
        <v>0</v>
      </c>
      <c r="AS106" s="759">
        <f>+Cons_Ter!AS106+Cons_Ter_L23!AS106</f>
        <v>0</v>
      </c>
      <c r="AT106" s="759">
        <f>+Cons_Ter!AT106+Cons_Ter_L23!AT106</f>
        <v>0</v>
      </c>
      <c r="AU106" s="759">
        <f>+Cons_Ter!AU106+Cons_Ter_L23!AU106</f>
        <v>0</v>
      </c>
      <c r="AV106" s="759">
        <f>+Cons_Ter!AV106+Cons_Ter_L23!AV106</f>
        <v>0</v>
      </c>
      <c r="AW106" s="759">
        <f>+Cons_Ter!AW106+Cons_Ter_L23!AW106</f>
        <v>0</v>
      </c>
    </row>
    <row r="107" spans="1:49" ht="15.75" customHeight="1">
      <c r="A107" s="335"/>
      <c r="B107" s="32" t="s">
        <v>4936</v>
      </c>
      <c r="C107" s="32"/>
      <c r="D107" s="988"/>
      <c r="E107" s="989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86">
        <f ca="1">SUMIF(Codifica_CE!$D$1242:$U$2481,$A108,Codifica_CE!$T$1242:$T$2481)</f>
        <v>0</v>
      </c>
      <c r="E108" s="987">
        <f>SUM(H108:AW108)</f>
        <v>0</v>
      </c>
      <c r="F108" s="37" t="str">
        <f>Info!$B$2</f>
        <v>323</v>
      </c>
      <c r="G108" s="490"/>
      <c r="H108" s="758">
        <f>+Cons_Ter!H108+Cons_Ter_L23!H108</f>
        <v>0</v>
      </c>
      <c r="I108" s="758">
        <f>+Cons_Ter!I108+Cons_Ter_L23!I108</f>
        <v>0</v>
      </c>
      <c r="J108" s="758">
        <f>+Cons_Ter!J108+Cons_Ter_L23!J108</f>
        <v>0</v>
      </c>
      <c r="K108" s="758">
        <f>+Cons_Ter!K108+Cons_Ter_L23!K108</f>
        <v>0</v>
      </c>
      <c r="L108" s="758">
        <f>+Cons_Ter!L108+Cons_Ter_L23!L108</f>
        <v>0</v>
      </c>
      <c r="M108" s="758">
        <f>+Cons_Ter!M108+Cons_Ter_L23!M108</f>
        <v>0</v>
      </c>
      <c r="N108" s="758">
        <f>+Cons_Ter!N108+Cons_Ter_L23!N108</f>
        <v>0</v>
      </c>
      <c r="O108" s="758">
        <f>+Cons_Ter!O108+Cons_Ter_L23!O108</f>
        <v>0</v>
      </c>
      <c r="P108" s="758">
        <f>+Cons_Ter!P108+Cons_Ter_L23!P108</f>
        <v>0</v>
      </c>
      <c r="Q108" s="758">
        <f>+Cons_Ter!Q108+Cons_Ter_L23!Q108</f>
        <v>0</v>
      </c>
      <c r="R108" s="758">
        <f>+Cons_Ter!R108+Cons_Ter_L23!R108</f>
        <v>0</v>
      </c>
      <c r="S108" s="758">
        <f>+Cons_Ter!S108+Cons_Ter_L23!S108</f>
        <v>0</v>
      </c>
      <c r="T108" s="758">
        <f>+Cons_Ter!T108+Cons_Ter_L23!T108</f>
        <v>0</v>
      </c>
      <c r="U108" s="758">
        <f>+Cons_Ter!U108+Cons_Ter_L23!U108</f>
        <v>0</v>
      </c>
      <c r="V108" s="758">
        <f>+Cons_Ter!V108+Cons_Ter_L23!V108</f>
        <v>0</v>
      </c>
      <c r="W108" s="758">
        <f>+Cons_Ter!W108+Cons_Ter_L23!W108</f>
        <v>0</v>
      </c>
      <c r="X108" s="758">
        <f>+Cons_Ter!X108+Cons_Ter_L23!X108</f>
        <v>0</v>
      </c>
      <c r="Y108" s="758">
        <f>+Cons_Ter!Y108+Cons_Ter_L23!Y108</f>
        <v>0</v>
      </c>
      <c r="Z108" s="758">
        <f>+Cons_Ter!Z108+Cons_Ter_L23!Z108</f>
        <v>0</v>
      </c>
      <c r="AA108" s="758">
        <f>+Cons_Ter!AA108+Cons_Ter_L23!AA108</f>
        <v>0</v>
      </c>
      <c r="AB108" s="758">
        <f>+Cons_Ter!AB108+Cons_Ter_L23!AB108</f>
        <v>0</v>
      </c>
      <c r="AC108" s="758">
        <f>+Cons_Ter!AC108+Cons_Ter_L23!AC108</f>
        <v>0</v>
      </c>
      <c r="AD108" s="758">
        <f>+Cons_Ter!AD108+Cons_Ter_L23!AD108</f>
        <v>0</v>
      </c>
      <c r="AE108" s="758">
        <f>+Cons_Ter!AE108+Cons_Ter_L23!AE108</f>
        <v>0</v>
      </c>
      <c r="AF108" s="758">
        <f>+Cons_Ter!AF108+Cons_Ter_L23!AF108</f>
        <v>0</v>
      </c>
      <c r="AG108" s="758">
        <f>+Cons_Ter!AG108+Cons_Ter_L23!AG108</f>
        <v>0</v>
      </c>
      <c r="AH108" s="758">
        <f>+Cons_Ter!AH108+Cons_Ter_L23!AH108</f>
        <v>0</v>
      </c>
      <c r="AI108" s="758">
        <f>+Cons_Ter!AI108+Cons_Ter_L23!AI108</f>
        <v>0</v>
      </c>
      <c r="AJ108" s="758">
        <f>+Cons_Ter!AJ108+Cons_Ter_L23!AJ108</f>
        <v>0</v>
      </c>
      <c r="AK108" s="758">
        <f>+Cons_Ter!AK108+Cons_Ter_L23!AK108</f>
        <v>0</v>
      </c>
      <c r="AL108" s="758">
        <f>+Cons_Ter!AL108+Cons_Ter_L23!AL108</f>
        <v>0</v>
      </c>
      <c r="AM108" s="758">
        <f>+Cons_Ter!AM108+Cons_Ter_L23!AM108</f>
        <v>0</v>
      </c>
      <c r="AN108" s="758">
        <f>+Cons_Ter!AN108+Cons_Ter_L23!AN108</f>
        <v>0</v>
      </c>
      <c r="AO108" s="758">
        <f>+Cons_Ter!AO108+Cons_Ter_L23!AO108</f>
        <v>0</v>
      </c>
      <c r="AP108" s="758">
        <f>+Cons_Ter!AP108+Cons_Ter_L23!AP108</f>
        <v>0</v>
      </c>
      <c r="AQ108" s="758">
        <f>+Cons_Ter!AQ108+Cons_Ter_L23!AQ108</f>
        <v>0</v>
      </c>
      <c r="AR108" s="758">
        <f>+Cons_Ter!AR108+Cons_Ter_L23!AR108</f>
        <v>0</v>
      </c>
      <c r="AS108" s="758">
        <f>+Cons_Ter!AS108+Cons_Ter_L23!AS108</f>
        <v>0</v>
      </c>
      <c r="AT108" s="758">
        <f>+Cons_Ter!AT108+Cons_Ter_L23!AT108</f>
        <v>0</v>
      </c>
      <c r="AU108" s="758">
        <f>+Cons_Ter!AU108+Cons_Ter_L23!AU108</f>
        <v>0</v>
      </c>
      <c r="AV108" s="758">
        <f>+Cons_Ter!AV108+Cons_Ter_L23!AV108</f>
        <v>0</v>
      </c>
      <c r="AW108" s="758">
        <f>+Cons_Ter!AW108+Cons_Ter_L23!AW108</f>
        <v>0</v>
      </c>
    </row>
    <row r="109" spans="1:49" ht="15.75" customHeight="1">
      <c r="A109" s="335"/>
      <c r="B109" s="32" t="s">
        <v>4937</v>
      </c>
      <c r="C109" s="32"/>
      <c r="D109" s="988"/>
      <c r="E109" s="989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86">
        <f ca="1">SUMIF(Codifica_CE!$D$1242:$U$2481,$A110,Codifica_CE!$T$1242:$T$2481)</f>
        <v>0</v>
      </c>
      <c r="E110" s="987">
        <f>SUM(H110:AW110)</f>
        <v>0</v>
      </c>
      <c r="F110" s="37" t="str">
        <f>Info!$B$2</f>
        <v>323</v>
      </c>
      <c r="G110" s="490"/>
      <c r="H110" s="758">
        <f>+Cons_Ter!H110+Cons_Ter_L23!H110</f>
        <v>0</v>
      </c>
      <c r="I110" s="758">
        <f>+Cons_Ter!I110+Cons_Ter_L23!I110</f>
        <v>0</v>
      </c>
      <c r="J110" s="758">
        <f>+Cons_Ter!J110+Cons_Ter_L23!J110</f>
        <v>0</v>
      </c>
      <c r="K110" s="758">
        <f>+Cons_Ter!K110+Cons_Ter_L23!K110</f>
        <v>0</v>
      </c>
      <c r="L110" s="758">
        <f>+Cons_Ter!L110+Cons_Ter_L23!L110</f>
        <v>0</v>
      </c>
      <c r="M110" s="758">
        <f>+Cons_Ter!M110+Cons_Ter_L23!M110</f>
        <v>0</v>
      </c>
      <c r="N110" s="758">
        <f>+Cons_Ter!N110+Cons_Ter_L23!N110</f>
        <v>0</v>
      </c>
      <c r="O110" s="758">
        <f>+Cons_Ter!O110+Cons_Ter_L23!O110</f>
        <v>0</v>
      </c>
      <c r="P110" s="758">
        <f>+Cons_Ter!P110+Cons_Ter_L23!P110</f>
        <v>0</v>
      </c>
      <c r="Q110" s="758">
        <f>+Cons_Ter!Q110+Cons_Ter_L23!Q110</f>
        <v>0</v>
      </c>
      <c r="R110" s="758">
        <f>+Cons_Ter!R110+Cons_Ter_L23!R110</f>
        <v>0</v>
      </c>
      <c r="S110" s="758">
        <f>+Cons_Ter!S110+Cons_Ter_L23!S110</f>
        <v>0</v>
      </c>
      <c r="T110" s="758">
        <f>+Cons_Ter!T110+Cons_Ter_L23!T110</f>
        <v>0</v>
      </c>
      <c r="U110" s="758">
        <f>+Cons_Ter!U110+Cons_Ter_L23!U110</f>
        <v>0</v>
      </c>
      <c r="V110" s="758">
        <f>+Cons_Ter!V110+Cons_Ter_L23!V110</f>
        <v>0</v>
      </c>
      <c r="W110" s="758">
        <f>+Cons_Ter!W110+Cons_Ter_L23!W110</f>
        <v>0</v>
      </c>
      <c r="X110" s="758">
        <f>+Cons_Ter!X110+Cons_Ter_L23!X110</f>
        <v>0</v>
      </c>
      <c r="Y110" s="758">
        <f>+Cons_Ter!Y110+Cons_Ter_L23!Y110</f>
        <v>0</v>
      </c>
      <c r="Z110" s="758">
        <f>+Cons_Ter!Z110+Cons_Ter_L23!Z110</f>
        <v>0</v>
      </c>
      <c r="AA110" s="758">
        <f>+Cons_Ter!AA110+Cons_Ter_L23!AA110</f>
        <v>0</v>
      </c>
      <c r="AB110" s="758">
        <f>+Cons_Ter!AB110+Cons_Ter_L23!AB110</f>
        <v>0</v>
      </c>
      <c r="AC110" s="758">
        <f>+Cons_Ter!AC110+Cons_Ter_L23!AC110</f>
        <v>0</v>
      </c>
      <c r="AD110" s="758">
        <f>+Cons_Ter!AD110+Cons_Ter_L23!AD110</f>
        <v>0</v>
      </c>
      <c r="AE110" s="758">
        <f>+Cons_Ter!AE110+Cons_Ter_L23!AE110</f>
        <v>0</v>
      </c>
      <c r="AF110" s="758">
        <f>+Cons_Ter!AF110+Cons_Ter_L23!AF110</f>
        <v>0</v>
      </c>
      <c r="AG110" s="758">
        <f>+Cons_Ter!AG110+Cons_Ter_L23!AG110</f>
        <v>0</v>
      </c>
      <c r="AH110" s="758">
        <f>+Cons_Ter!AH110+Cons_Ter_L23!AH110</f>
        <v>0</v>
      </c>
      <c r="AI110" s="758">
        <f>+Cons_Ter!AI110+Cons_Ter_L23!AI110</f>
        <v>0</v>
      </c>
      <c r="AJ110" s="758">
        <f>+Cons_Ter!AJ110+Cons_Ter_L23!AJ110</f>
        <v>0</v>
      </c>
      <c r="AK110" s="758">
        <f>+Cons_Ter!AK110+Cons_Ter_L23!AK110</f>
        <v>0</v>
      </c>
      <c r="AL110" s="758">
        <f>+Cons_Ter!AL110+Cons_Ter_L23!AL110</f>
        <v>0</v>
      </c>
      <c r="AM110" s="758">
        <f>+Cons_Ter!AM110+Cons_Ter_L23!AM110</f>
        <v>0</v>
      </c>
      <c r="AN110" s="758">
        <f>+Cons_Ter!AN110+Cons_Ter_L23!AN110</f>
        <v>0</v>
      </c>
      <c r="AO110" s="758">
        <f>+Cons_Ter!AO110+Cons_Ter_L23!AO110</f>
        <v>0</v>
      </c>
      <c r="AP110" s="758">
        <f>+Cons_Ter!AP110+Cons_Ter_L23!AP110</f>
        <v>0</v>
      </c>
      <c r="AQ110" s="758">
        <f>+Cons_Ter!AQ110+Cons_Ter_L23!AQ110</f>
        <v>0</v>
      </c>
      <c r="AR110" s="758">
        <f>+Cons_Ter!AR110+Cons_Ter_L23!AR110</f>
        <v>0</v>
      </c>
      <c r="AS110" s="758">
        <f>+Cons_Ter!AS110+Cons_Ter_L23!AS110</f>
        <v>0</v>
      </c>
      <c r="AT110" s="758">
        <f>+Cons_Ter!AT110+Cons_Ter_L23!AT110</f>
        <v>0</v>
      </c>
      <c r="AU110" s="758">
        <f>+Cons_Ter!AU110+Cons_Ter_L23!AU110</f>
        <v>0</v>
      </c>
      <c r="AV110" s="758">
        <f>+Cons_Ter!AV110+Cons_Ter_L23!AV110</f>
        <v>0</v>
      </c>
      <c r="AW110" s="758">
        <f>+Cons_Ter!AW110+Cons_Ter_L23!AW110</f>
        <v>0</v>
      </c>
    </row>
    <row r="111" spans="1:49" ht="15.75" customHeight="1">
      <c r="A111" s="335"/>
      <c r="B111" s="32" t="s">
        <v>4938</v>
      </c>
      <c r="C111" s="32"/>
      <c r="D111" s="988"/>
      <c r="E111" s="989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15.75" customHeight="1">
      <c r="A112" s="478" t="s">
        <v>2593</v>
      </c>
      <c r="B112" s="479" t="s">
        <v>2594</v>
      </c>
      <c r="C112" s="480" t="s">
        <v>4904</v>
      </c>
      <c r="D112" s="986">
        <f ca="1">SUMIF(Codifica_CE!$D$1242:$U$2481,$A112,Codifica_CE!$T$1242:$T$2481)</f>
        <v>0</v>
      </c>
      <c r="E112" s="987">
        <f>SUM(H112:AW112)</f>
        <v>0</v>
      </c>
      <c r="F112" s="37" t="str">
        <f>Info!$B$2</f>
        <v>323</v>
      </c>
      <c r="G112" s="490"/>
      <c r="H112" s="758">
        <f>+Cons_Ter!H112+Cons_Ter_L23!H112</f>
        <v>0</v>
      </c>
      <c r="I112" s="758">
        <f>+Cons_Ter!I112+Cons_Ter_L23!I112</f>
        <v>0</v>
      </c>
      <c r="J112" s="758">
        <f>+Cons_Ter!J112+Cons_Ter_L23!J112</f>
        <v>0</v>
      </c>
      <c r="K112" s="758">
        <f>+Cons_Ter!K112+Cons_Ter_L23!K112</f>
        <v>0</v>
      </c>
      <c r="L112" s="758">
        <f>+Cons_Ter!L112+Cons_Ter_L23!L112</f>
        <v>0</v>
      </c>
      <c r="M112" s="758">
        <f>+Cons_Ter!M112+Cons_Ter_L23!M112</f>
        <v>0</v>
      </c>
      <c r="N112" s="758">
        <f>+Cons_Ter!N112+Cons_Ter_L23!N112</f>
        <v>0</v>
      </c>
      <c r="O112" s="758">
        <f>+Cons_Ter!O112+Cons_Ter_L23!O112</f>
        <v>0</v>
      </c>
      <c r="P112" s="758">
        <f>+Cons_Ter!P112+Cons_Ter_L23!P112</f>
        <v>0</v>
      </c>
      <c r="Q112" s="758">
        <f>+Cons_Ter!Q112+Cons_Ter_L23!Q112</f>
        <v>0</v>
      </c>
      <c r="R112" s="758">
        <f>+Cons_Ter!R112+Cons_Ter_L23!R112</f>
        <v>0</v>
      </c>
      <c r="S112" s="758">
        <f>+Cons_Ter!S112+Cons_Ter_L23!S112</f>
        <v>0</v>
      </c>
      <c r="T112" s="758">
        <f>+Cons_Ter!T112+Cons_Ter_L23!T112</f>
        <v>0</v>
      </c>
      <c r="U112" s="758">
        <f>+Cons_Ter!U112+Cons_Ter_L23!U112</f>
        <v>0</v>
      </c>
      <c r="V112" s="758">
        <f>+Cons_Ter!V112+Cons_Ter_L23!V112</f>
        <v>0</v>
      </c>
      <c r="W112" s="758">
        <f>+Cons_Ter!W112+Cons_Ter_L23!W112</f>
        <v>0</v>
      </c>
      <c r="X112" s="758">
        <f>+Cons_Ter!X112+Cons_Ter_L23!X112</f>
        <v>0</v>
      </c>
      <c r="Y112" s="758">
        <f>+Cons_Ter!Y112+Cons_Ter_L23!Y112</f>
        <v>0</v>
      </c>
      <c r="Z112" s="758">
        <f>+Cons_Ter!Z112+Cons_Ter_L23!Z112</f>
        <v>0</v>
      </c>
      <c r="AA112" s="758">
        <f>+Cons_Ter!AA112+Cons_Ter_L23!AA112</f>
        <v>0</v>
      </c>
      <c r="AB112" s="758">
        <f>+Cons_Ter!AB112+Cons_Ter_L23!AB112</f>
        <v>0</v>
      </c>
      <c r="AC112" s="758">
        <f>+Cons_Ter!AC112+Cons_Ter_L23!AC112</f>
        <v>0</v>
      </c>
      <c r="AD112" s="758">
        <f>+Cons_Ter!AD112+Cons_Ter_L23!AD112</f>
        <v>0</v>
      </c>
      <c r="AE112" s="758">
        <f>+Cons_Ter!AE112+Cons_Ter_L23!AE112</f>
        <v>0</v>
      </c>
      <c r="AF112" s="758">
        <f>+Cons_Ter!AF112+Cons_Ter_L23!AF112</f>
        <v>0</v>
      </c>
      <c r="AG112" s="758">
        <f>+Cons_Ter!AG112+Cons_Ter_L23!AG112</f>
        <v>0</v>
      </c>
      <c r="AH112" s="758">
        <f>+Cons_Ter!AH112+Cons_Ter_L23!AH112</f>
        <v>0</v>
      </c>
      <c r="AI112" s="758">
        <f>+Cons_Ter!AI112+Cons_Ter_L23!AI112</f>
        <v>0</v>
      </c>
      <c r="AJ112" s="758">
        <f>+Cons_Ter!AJ112+Cons_Ter_L23!AJ112</f>
        <v>0</v>
      </c>
      <c r="AK112" s="758">
        <f>+Cons_Ter!AK112+Cons_Ter_L23!AK112</f>
        <v>0</v>
      </c>
      <c r="AL112" s="758">
        <f>+Cons_Ter!AL112+Cons_Ter_L23!AL112</f>
        <v>0</v>
      </c>
      <c r="AM112" s="758">
        <f>+Cons_Ter!AM112+Cons_Ter_L23!AM112</f>
        <v>0</v>
      </c>
      <c r="AN112" s="758">
        <f>+Cons_Ter!AN112+Cons_Ter_L23!AN112</f>
        <v>0</v>
      </c>
      <c r="AO112" s="758">
        <f>+Cons_Ter!AO112+Cons_Ter_L23!AO112</f>
        <v>0</v>
      </c>
      <c r="AP112" s="758">
        <f>+Cons_Ter!AP112+Cons_Ter_L23!AP112</f>
        <v>0</v>
      </c>
      <c r="AQ112" s="758">
        <f>+Cons_Ter!AQ112+Cons_Ter_L23!AQ112</f>
        <v>0</v>
      </c>
      <c r="AR112" s="758">
        <f>+Cons_Ter!AR112+Cons_Ter_L23!AR112</f>
        <v>0</v>
      </c>
      <c r="AS112" s="758">
        <f>+Cons_Ter!AS112+Cons_Ter_L23!AS112</f>
        <v>0</v>
      </c>
      <c r="AT112" s="758">
        <f>+Cons_Ter!AT112+Cons_Ter_L23!AT112</f>
        <v>0</v>
      </c>
      <c r="AU112" s="758">
        <f>+Cons_Ter!AU112+Cons_Ter_L23!AU112</f>
        <v>0</v>
      </c>
      <c r="AV112" s="758">
        <f>+Cons_Ter!AV112+Cons_Ter_L23!AV112</f>
        <v>0</v>
      </c>
      <c r="AW112" s="758">
        <f>+Cons_Ter!AW112+Cons_Ter_L23!AW112</f>
        <v>0</v>
      </c>
    </row>
    <row r="113" spans="1:49" ht="15.75" customHeight="1">
      <c r="A113" s="478" t="s">
        <v>2597</v>
      </c>
      <c r="B113" s="479" t="s">
        <v>2598</v>
      </c>
      <c r="C113" s="480" t="s">
        <v>4904</v>
      </c>
      <c r="D113" s="986">
        <f ca="1">SUMIF(Codifica_CE!$D$1242:$U$2481,$A113,Codifica_CE!$T$1242:$T$2481)</f>
        <v>0</v>
      </c>
      <c r="E113" s="987">
        <f>SUM(H113:AW113)</f>
        <v>0</v>
      </c>
      <c r="F113" s="37" t="str">
        <f>Info!$B$2</f>
        <v>323</v>
      </c>
      <c r="G113" s="490"/>
      <c r="H113" s="758">
        <f>+Cons_Ter!H113+Cons_Ter_L23!H113</f>
        <v>0</v>
      </c>
      <c r="I113" s="758">
        <f>+Cons_Ter!I113+Cons_Ter_L23!I113</f>
        <v>0</v>
      </c>
      <c r="J113" s="758">
        <f>+Cons_Ter!J113+Cons_Ter_L23!J113</f>
        <v>0</v>
      </c>
      <c r="K113" s="758">
        <f>+Cons_Ter!K113+Cons_Ter_L23!K113</f>
        <v>0</v>
      </c>
      <c r="L113" s="758">
        <f>+Cons_Ter!L113+Cons_Ter_L23!L113</f>
        <v>0</v>
      </c>
      <c r="M113" s="758">
        <f>+Cons_Ter!M113+Cons_Ter_L23!M113</f>
        <v>0</v>
      </c>
      <c r="N113" s="758">
        <f>+Cons_Ter!N113+Cons_Ter_L23!N113</f>
        <v>0</v>
      </c>
      <c r="O113" s="758">
        <f>+Cons_Ter!O113+Cons_Ter_L23!O113</f>
        <v>0</v>
      </c>
      <c r="P113" s="758">
        <f>+Cons_Ter!P113+Cons_Ter_L23!P113</f>
        <v>0</v>
      </c>
      <c r="Q113" s="758">
        <f>+Cons_Ter!Q113+Cons_Ter_L23!Q113</f>
        <v>0</v>
      </c>
      <c r="R113" s="758">
        <f>+Cons_Ter!R113+Cons_Ter_L23!R113</f>
        <v>0</v>
      </c>
      <c r="S113" s="758">
        <f>+Cons_Ter!S113+Cons_Ter_L23!S113</f>
        <v>0</v>
      </c>
      <c r="T113" s="758">
        <f>+Cons_Ter!T113+Cons_Ter_L23!T113</f>
        <v>0</v>
      </c>
      <c r="U113" s="758">
        <f>+Cons_Ter!U113+Cons_Ter_L23!U113</f>
        <v>0</v>
      </c>
      <c r="V113" s="758">
        <f>+Cons_Ter!V113+Cons_Ter_L23!V113</f>
        <v>0</v>
      </c>
      <c r="W113" s="758">
        <f>+Cons_Ter!W113+Cons_Ter_L23!W113</f>
        <v>0</v>
      </c>
      <c r="X113" s="758">
        <f>+Cons_Ter!X113+Cons_Ter_L23!X113</f>
        <v>0</v>
      </c>
      <c r="Y113" s="758">
        <f>+Cons_Ter!Y113+Cons_Ter_L23!Y113</f>
        <v>0</v>
      </c>
      <c r="Z113" s="758">
        <f>+Cons_Ter!Z113+Cons_Ter_L23!Z113</f>
        <v>0</v>
      </c>
      <c r="AA113" s="758">
        <f>+Cons_Ter!AA113+Cons_Ter_L23!AA113</f>
        <v>0</v>
      </c>
      <c r="AB113" s="758">
        <f>+Cons_Ter!AB113+Cons_Ter_L23!AB113</f>
        <v>0</v>
      </c>
      <c r="AC113" s="758">
        <f>+Cons_Ter!AC113+Cons_Ter_L23!AC113</f>
        <v>0</v>
      </c>
      <c r="AD113" s="758">
        <f>+Cons_Ter!AD113+Cons_Ter_L23!AD113</f>
        <v>0</v>
      </c>
      <c r="AE113" s="758">
        <f>+Cons_Ter!AE113+Cons_Ter_L23!AE113</f>
        <v>0</v>
      </c>
      <c r="AF113" s="758">
        <f>+Cons_Ter!AF113+Cons_Ter_L23!AF113</f>
        <v>0</v>
      </c>
      <c r="AG113" s="758">
        <f>+Cons_Ter!AG113+Cons_Ter_L23!AG113</f>
        <v>0</v>
      </c>
      <c r="AH113" s="758">
        <f>+Cons_Ter!AH113+Cons_Ter_L23!AH113</f>
        <v>0</v>
      </c>
      <c r="AI113" s="758">
        <f>+Cons_Ter!AI113+Cons_Ter_L23!AI113</f>
        <v>0</v>
      </c>
      <c r="AJ113" s="758">
        <f>+Cons_Ter!AJ113+Cons_Ter_L23!AJ113</f>
        <v>0</v>
      </c>
      <c r="AK113" s="758">
        <f>+Cons_Ter!AK113+Cons_Ter_L23!AK113</f>
        <v>0</v>
      </c>
      <c r="AL113" s="758">
        <f>+Cons_Ter!AL113+Cons_Ter_L23!AL113</f>
        <v>0</v>
      </c>
      <c r="AM113" s="758">
        <f>+Cons_Ter!AM113+Cons_Ter_L23!AM113</f>
        <v>0</v>
      </c>
      <c r="AN113" s="758">
        <f>+Cons_Ter!AN113+Cons_Ter_L23!AN113</f>
        <v>0</v>
      </c>
      <c r="AO113" s="758">
        <f>+Cons_Ter!AO113+Cons_Ter_L23!AO113</f>
        <v>0</v>
      </c>
      <c r="AP113" s="758">
        <f>+Cons_Ter!AP113+Cons_Ter_L23!AP113</f>
        <v>0</v>
      </c>
      <c r="AQ113" s="758">
        <f>+Cons_Ter!AQ113+Cons_Ter_L23!AQ113</f>
        <v>0</v>
      </c>
      <c r="AR113" s="758">
        <f>+Cons_Ter!AR113+Cons_Ter_L23!AR113</f>
        <v>0</v>
      </c>
      <c r="AS113" s="758">
        <f>+Cons_Ter!AS113+Cons_Ter_L23!AS113</f>
        <v>0</v>
      </c>
      <c r="AT113" s="758">
        <f>+Cons_Ter!AT113+Cons_Ter_L23!AT113</f>
        <v>0</v>
      </c>
      <c r="AU113" s="758">
        <f>+Cons_Ter!AU113+Cons_Ter_L23!AU113</f>
        <v>0</v>
      </c>
      <c r="AV113" s="758">
        <f>+Cons_Ter!AV113+Cons_Ter_L23!AV113</f>
        <v>0</v>
      </c>
      <c r="AW113" s="758">
        <f>+Cons_Ter!AW113+Cons_Ter_L23!AW113</f>
        <v>0</v>
      </c>
    </row>
    <row r="114" spans="1:49" ht="15.75" customHeight="1">
      <c r="A114" s="478" t="s">
        <v>2601</v>
      </c>
      <c r="B114" s="479" t="s">
        <v>2602</v>
      </c>
      <c r="C114" s="480" t="s">
        <v>4904</v>
      </c>
      <c r="D114" s="986">
        <f ca="1">SUMIF(Codifica_CE!$D$1242:$U$2481,$A114,Codifica_CE!$T$1242:$T$2481)</f>
        <v>0</v>
      </c>
      <c r="E114" s="987">
        <f>SUM(H114:AW114)</f>
        <v>0</v>
      </c>
      <c r="F114" s="37" t="str">
        <f>Info!$B$2</f>
        <v>323</v>
      </c>
      <c r="G114" s="490"/>
      <c r="H114" s="758">
        <f>+Cons_Ter!H114+Cons_Ter_L23!H114</f>
        <v>0</v>
      </c>
      <c r="I114" s="758">
        <f>+Cons_Ter!I114+Cons_Ter_L23!I114</f>
        <v>0</v>
      </c>
      <c r="J114" s="758">
        <f>+Cons_Ter!J114+Cons_Ter_L23!J114</f>
        <v>0</v>
      </c>
      <c r="K114" s="758">
        <f>+Cons_Ter!K114+Cons_Ter_L23!K114</f>
        <v>0</v>
      </c>
      <c r="L114" s="758">
        <f>+Cons_Ter!L114+Cons_Ter_L23!L114</f>
        <v>0</v>
      </c>
      <c r="M114" s="758">
        <f>+Cons_Ter!M114+Cons_Ter_L23!M114</f>
        <v>0</v>
      </c>
      <c r="N114" s="758">
        <f>+Cons_Ter!N114+Cons_Ter_L23!N114</f>
        <v>0</v>
      </c>
      <c r="O114" s="758">
        <f>+Cons_Ter!O114+Cons_Ter_L23!O114</f>
        <v>0</v>
      </c>
      <c r="P114" s="758">
        <f>+Cons_Ter!P114+Cons_Ter_L23!P114</f>
        <v>0</v>
      </c>
      <c r="Q114" s="758">
        <f>+Cons_Ter!Q114+Cons_Ter_L23!Q114</f>
        <v>0</v>
      </c>
      <c r="R114" s="758">
        <f>+Cons_Ter!R114+Cons_Ter_L23!R114</f>
        <v>0</v>
      </c>
      <c r="S114" s="758">
        <f>+Cons_Ter!S114+Cons_Ter_L23!S114</f>
        <v>0</v>
      </c>
      <c r="T114" s="758">
        <f>+Cons_Ter!T114+Cons_Ter_L23!T114</f>
        <v>0</v>
      </c>
      <c r="U114" s="758">
        <f>+Cons_Ter!U114+Cons_Ter_L23!U114</f>
        <v>0</v>
      </c>
      <c r="V114" s="758">
        <f>+Cons_Ter!V114+Cons_Ter_L23!V114</f>
        <v>0</v>
      </c>
      <c r="W114" s="758">
        <f>+Cons_Ter!W114+Cons_Ter_L23!W114</f>
        <v>0</v>
      </c>
      <c r="X114" s="758">
        <f>+Cons_Ter!X114+Cons_Ter_L23!X114</f>
        <v>0</v>
      </c>
      <c r="Y114" s="758">
        <f>+Cons_Ter!Y114+Cons_Ter_L23!Y114</f>
        <v>0</v>
      </c>
      <c r="Z114" s="758">
        <f>+Cons_Ter!Z114+Cons_Ter_L23!Z114</f>
        <v>0</v>
      </c>
      <c r="AA114" s="758">
        <f>+Cons_Ter!AA114+Cons_Ter_L23!AA114</f>
        <v>0</v>
      </c>
      <c r="AB114" s="758">
        <f>+Cons_Ter!AB114+Cons_Ter_L23!AB114</f>
        <v>0</v>
      </c>
      <c r="AC114" s="758">
        <f>+Cons_Ter!AC114+Cons_Ter_L23!AC114</f>
        <v>0</v>
      </c>
      <c r="AD114" s="758">
        <f>+Cons_Ter!AD114+Cons_Ter_L23!AD114</f>
        <v>0</v>
      </c>
      <c r="AE114" s="758">
        <f>+Cons_Ter!AE114+Cons_Ter_L23!AE114</f>
        <v>0</v>
      </c>
      <c r="AF114" s="758">
        <f>+Cons_Ter!AF114+Cons_Ter_L23!AF114</f>
        <v>0</v>
      </c>
      <c r="AG114" s="758">
        <f>+Cons_Ter!AG114+Cons_Ter_L23!AG114</f>
        <v>0</v>
      </c>
      <c r="AH114" s="758">
        <f>+Cons_Ter!AH114+Cons_Ter_L23!AH114</f>
        <v>0</v>
      </c>
      <c r="AI114" s="758">
        <f>+Cons_Ter!AI114+Cons_Ter_L23!AI114</f>
        <v>0</v>
      </c>
      <c r="AJ114" s="758">
        <f>+Cons_Ter!AJ114+Cons_Ter_L23!AJ114</f>
        <v>0</v>
      </c>
      <c r="AK114" s="758">
        <f>+Cons_Ter!AK114+Cons_Ter_L23!AK114</f>
        <v>0</v>
      </c>
      <c r="AL114" s="758">
        <f>+Cons_Ter!AL114+Cons_Ter_L23!AL114</f>
        <v>0</v>
      </c>
      <c r="AM114" s="758">
        <f>+Cons_Ter!AM114+Cons_Ter_L23!AM114</f>
        <v>0</v>
      </c>
      <c r="AN114" s="758">
        <f>+Cons_Ter!AN114+Cons_Ter_L23!AN114</f>
        <v>0</v>
      </c>
      <c r="AO114" s="758">
        <f>+Cons_Ter!AO114+Cons_Ter_L23!AO114</f>
        <v>0</v>
      </c>
      <c r="AP114" s="758">
        <f>+Cons_Ter!AP114+Cons_Ter_L23!AP114</f>
        <v>0</v>
      </c>
      <c r="AQ114" s="758">
        <f>+Cons_Ter!AQ114+Cons_Ter_L23!AQ114</f>
        <v>0</v>
      </c>
      <c r="AR114" s="758">
        <f>+Cons_Ter!AR114+Cons_Ter_L23!AR114</f>
        <v>0</v>
      </c>
      <c r="AS114" s="758">
        <f>+Cons_Ter!AS114+Cons_Ter_L23!AS114</f>
        <v>0</v>
      </c>
      <c r="AT114" s="758">
        <f>+Cons_Ter!AT114+Cons_Ter_L23!AT114</f>
        <v>0</v>
      </c>
      <c r="AU114" s="758">
        <f>+Cons_Ter!AU114+Cons_Ter_L23!AU114</f>
        <v>0</v>
      </c>
      <c r="AV114" s="758">
        <f>+Cons_Ter!AV114+Cons_Ter_L23!AV114</f>
        <v>0</v>
      </c>
      <c r="AW114" s="758">
        <f>+Cons_Ter!AW114+Cons_Ter_L23!AW114</f>
        <v>0</v>
      </c>
    </row>
    <row r="115" spans="1:49" ht="14.25">
      <c r="A115" s="336" t="s">
        <v>2606</v>
      </c>
      <c r="B115" s="35" t="s">
        <v>2607</v>
      </c>
      <c r="C115" s="36" t="s">
        <v>4904</v>
      </c>
      <c r="D115" s="986">
        <f ca="1">SUMIF(Codifica_CE!$D$1242:$U$2481,$A115,Codifica_CE!$T$1242:$T$2481)</f>
        <v>0</v>
      </c>
      <c r="E115" s="987">
        <f>SUM(H115:AW115)</f>
        <v>0</v>
      </c>
      <c r="F115" s="37" t="str">
        <f>Info!$B$2</f>
        <v>323</v>
      </c>
      <c r="G115" s="490"/>
      <c r="H115" s="758">
        <f>+Cons_Ter!H115+Cons_Ter_L23!H115</f>
        <v>0</v>
      </c>
      <c r="I115" s="758">
        <f>+Cons_Ter!I115+Cons_Ter_L23!I115</f>
        <v>0</v>
      </c>
      <c r="J115" s="758">
        <f>+Cons_Ter!J115+Cons_Ter_L23!J115</f>
        <v>0</v>
      </c>
      <c r="K115" s="758">
        <f>+Cons_Ter!K115+Cons_Ter_L23!K115</f>
        <v>0</v>
      </c>
      <c r="L115" s="758">
        <f>+Cons_Ter!L115+Cons_Ter_L23!L115</f>
        <v>0</v>
      </c>
      <c r="M115" s="758">
        <f>+Cons_Ter!M115+Cons_Ter_L23!M115</f>
        <v>0</v>
      </c>
      <c r="N115" s="758">
        <f>+Cons_Ter!N115+Cons_Ter_L23!N115</f>
        <v>0</v>
      </c>
      <c r="O115" s="758">
        <f>+Cons_Ter!O115+Cons_Ter_L23!O115</f>
        <v>0</v>
      </c>
      <c r="P115" s="758">
        <f>+Cons_Ter!P115+Cons_Ter_L23!P115</f>
        <v>0</v>
      </c>
      <c r="Q115" s="758">
        <f>+Cons_Ter!Q115+Cons_Ter_L23!Q115</f>
        <v>0</v>
      </c>
      <c r="R115" s="758">
        <f>+Cons_Ter!R115+Cons_Ter_L23!R115</f>
        <v>0</v>
      </c>
      <c r="S115" s="758">
        <f>+Cons_Ter!S115+Cons_Ter_L23!S115</f>
        <v>0</v>
      </c>
      <c r="T115" s="758">
        <f>+Cons_Ter!T115+Cons_Ter_L23!T115</f>
        <v>0</v>
      </c>
      <c r="U115" s="758">
        <f>+Cons_Ter!U115+Cons_Ter_L23!U115</f>
        <v>0</v>
      </c>
      <c r="V115" s="758">
        <f>+Cons_Ter!V115+Cons_Ter_L23!V115</f>
        <v>0</v>
      </c>
      <c r="W115" s="758">
        <f>+Cons_Ter!W115+Cons_Ter_L23!W115</f>
        <v>0</v>
      </c>
      <c r="X115" s="758">
        <f>+Cons_Ter!X115+Cons_Ter_L23!X115</f>
        <v>0</v>
      </c>
      <c r="Y115" s="758">
        <f>+Cons_Ter!Y115+Cons_Ter_L23!Y115</f>
        <v>0</v>
      </c>
      <c r="Z115" s="758">
        <f>+Cons_Ter!Z115+Cons_Ter_L23!Z115</f>
        <v>0</v>
      </c>
      <c r="AA115" s="758">
        <f>+Cons_Ter!AA115+Cons_Ter_L23!AA115</f>
        <v>0</v>
      </c>
      <c r="AB115" s="758">
        <f>+Cons_Ter!AB115+Cons_Ter_L23!AB115</f>
        <v>0</v>
      </c>
      <c r="AC115" s="758">
        <f>+Cons_Ter!AC115+Cons_Ter_L23!AC115</f>
        <v>0</v>
      </c>
      <c r="AD115" s="758">
        <f>+Cons_Ter!AD115+Cons_Ter_L23!AD115</f>
        <v>0</v>
      </c>
      <c r="AE115" s="758">
        <f>+Cons_Ter!AE115+Cons_Ter_L23!AE115</f>
        <v>0</v>
      </c>
      <c r="AF115" s="758">
        <f>+Cons_Ter!AF115+Cons_Ter_L23!AF115</f>
        <v>0</v>
      </c>
      <c r="AG115" s="758">
        <f>+Cons_Ter!AG115+Cons_Ter_L23!AG115</f>
        <v>0</v>
      </c>
      <c r="AH115" s="758">
        <f>+Cons_Ter!AH115+Cons_Ter_L23!AH115</f>
        <v>0</v>
      </c>
      <c r="AI115" s="758">
        <f>+Cons_Ter!AI115+Cons_Ter_L23!AI115</f>
        <v>0</v>
      </c>
      <c r="AJ115" s="758">
        <f>+Cons_Ter!AJ115+Cons_Ter_L23!AJ115</f>
        <v>0</v>
      </c>
      <c r="AK115" s="758">
        <f>+Cons_Ter!AK115+Cons_Ter_L23!AK115</f>
        <v>0</v>
      </c>
      <c r="AL115" s="758">
        <f>+Cons_Ter!AL115+Cons_Ter_L23!AL115</f>
        <v>0</v>
      </c>
      <c r="AM115" s="758">
        <f>+Cons_Ter!AM115+Cons_Ter_L23!AM115</f>
        <v>0</v>
      </c>
      <c r="AN115" s="758">
        <f>+Cons_Ter!AN115+Cons_Ter_L23!AN115</f>
        <v>0</v>
      </c>
      <c r="AO115" s="758">
        <f>+Cons_Ter!AO115+Cons_Ter_L23!AO115</f>
        <v>0</v>
      </c>
      <c r="AP115" s="758">
        <f>+Cons_Ter!AP115+Cons_Ter_L23!AP115</f>
        <v>0</v>
      </c>
      <c r="AQ115" s="758">
        <f>+Cons_Ter!AQ115+Cons_Ter_L23!AQ115</f>
        <v>0</v>
      </c>
      <c r="AR115" s="758">
        <f>+Cons_Ter!AR115+Cons_Ter_L23!AR115</f>
        <v>0</v>
      </c>
      <c r="AS115" s="758">
        <f>+Cons_Ter!AS115+Cons_Ter_L23!AS115</f>
        <v>0</v>
      </c>
      <c r="AT115" s="758">
        <f>+Cons_Ter!AT115+Cons_Ter_L23!AT115</f>
        <v>0</v>
      </c>
      <c r="AU115" s="758">
        <f>+Cons_Ter!AU115+Cons_Ter_L23!AU115</f>
        <v>0</v>
      </c>
      <c r="AV115" s="758">
        <f>+Cons_Ter!AV115+Cons_Ter_L23!AV115</f>
        <v>0</v>
      </c>
      <c r="AW115" s="758">
        <f>+Cons_Ter!AW115+Cons_Ter_L23!AW115</f>
        <v>0</v>
      </c>
    </row>
    <row r="116" spans="1:49">
      <c r="A116" s="729"/>
      <c r="B116" s="730" t="s">
        <v>4939</v>
      </c>
      <c r="C116" s="730"/>
      <c r="D116" s="990"/>
      <c r="E116" s="991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86">
        <f ca="1">SUMIF(Codifica_CE!$D$1242:$U$2481,$A117,Codifica_CE!$T$1242:$T$2481)</f>
        <v>0</v>
      </c>
      <c r="E117" s="987">
        <f>SUM(H117:AW117)</f>
        <v>0</v>
      </c>
      <c r="F117" s="37" t="str">
        <f>Info!$B$2</f>
        <v>323</v>
      </c>
      <c r="G117" s="728"/>
      <c r="H117" s="758">
        <f>+Cons_Ter!H117+Cons_Ter_L23!H117</f>
        <v>0</v>
      </c>
      <c r="I117" s="758">
        <f>+Cons_Ter!I117+Cons_Ter_L23!I117</f>
        <v>0</v>
      </c>
      <c r="J117" s="758">
        <f>+Cons_Ter!J117+Cons_Ter_L23!J117</f>
        <v>0</v>
      </c>
      <c r="K117" s="758">
        <f>+Cons_Ter!K117+Cons_Ter_L23!K117</f>
        <v>0</v>
      </c>
      <c r="L117" s="758">
        <f>+Cons_Ter!L117+Cons_Ter_L23!L117</f>
        <v>0</v>
      </c>
      <c r="M117" s="758">
        <f>+Cons_Ter!M117+Cons_Ter_L23!M117</f>
        <v>0</v>
      </c>
      <c r="N117" s="758">
        <f>+Cons_Ter!N117+Cons_Ter_L23!N117</f>
        <v>0</v>
      </c>
      <c r="O117" s="758">
        <f>+Cons_Ter!O117+Cons_Ter_L23!O117</f>
        <v>0</v>
      </c>
      <c r="P117" s="758">
        <f>+Cons_Ter!P117+Cons_Ter_L23!P117</f>
        <v>0</v>
      </c>
      <c r="Q117" s="758">
        <f>+Cons_Ter!Q117+Cons_Ter_L23!Q117</f>
        <v>0</v>
      </c>
      <c r="R117" s="758">
        <f>+Cons_Ter!R117+Cons_Ter_L23!R117</f>
        <v>0</v>
      </c>
      <c r="S117" s="758">
        <f>+Cons_Ter!S117+Cons_Ter_L23!S117</f>
        <v>0</v>
      </c>
      <c r="T117" s="758">
        <f>+Cons_Ter!T117+Cons_Ter_L23!T117</f>
        <v>0</v>
      </c>
      <c r="U117" s="758">
        <f>+Cons_Ter!U117+Cons_Ter_L23!U117</f>
        <v>0</v>
      </c>
      <c r="V117" s="758">
        <f>+Cons_Ter!V117+Cons_Ter_L23!V117</f>
        <v>0</v>
      </c>
      <c r="W117" s="758">
        <f>+Cons_Ter!W117+Cons_Ter_L23!W117</f>
        <v>0</v>
      </c>
      <c r="X117" s="758">
        <f>+Cons_Ter!X117+Cons_Ter_L23!X117</f>
        <v>0</v>
      </c>
      <c r="Y117" s="758">
        <f>+Cons_Ter!Y117+Cons_Ter_L23!Y117</f>
        <v>0</v>
      </c>
      <c r="Z117" s="758">
        <f>+Cons_Ter!Z117+Cons_Ter_L23!Z117</f>
        <v>0</v>
      </c>
      <c r="AA117" s="758">
        <f>+Cons_Ter!AA117+Cons_Ter_L23!AA117</f>
        <v>0</v>
      </c>
      <c r="AB117" s="758">
        <f>+Cons_Ter!AB117+Cons_Ter_L23!AB117</f>
        <v>0</v>
      </c>
      <c r="AC117" s="758">
        <f>+Cons_Ter!AC117+Cons_Ter_L23!AC117</f>
        <v>0</v>
      </c>
      <c r="AD117" s="758">
        <f>+Cons_Ter!AD117+Cons_Ter_L23!AD117</f>
        <v>0</v>
      </c>
      <c r="AE117" s="758">
        <f>+Cons_Ter!AE117+Cons_Ter_L23!AE117</f>
        <v>0</v>
      </c>
      <c r="AF117" s="758">
        <f>+Cons_Ter!AF117+Cons_Ter_L23!AF117</f>
        <v>0</v>
      </c>
      <c r="AG117" s="758">
        <f>+Cons_Ter!AG117+Cons_Ter_L23!AG117</f>
        <v>0</v>
      </c>
      <c r="AH117" s="758">
        <f>+Cons_Ter!AH117+Cons_Ter_L23!AH117</f>
        <v>0</v>
      </c>
      <c r="AI117" s="758">
        <f>+Cons_Ter!AI117+Cons_Ter_L23!AI117</f>
        <v>0</v>
      </c>
      <c r="AJ117" s="758">
        <f>+Cons_Ter!AJ117+Cons_Ter_L23!AJ117</f>
        <v>0</v>
      </c>
      <c r="AK117" s="758">
        <f>+Cons_Ter!AK117+Cons_Ter_L23!AK117</f>
        <v>0</v>
      </c>
      <c r="AL117" s="758">
        <f>+Cons_Ter!AL117+Cons_Ter_L23!AL117</f>
        <v>0</v>
      </c>
      <c r="AM117" s="758">
        <f>+Cons_Ter!AM117+Cons_Ter_L23!AM117</f>
        <v>0</v>
      </c>
      <c r="AN117" s="758">
        <f>+Cons_Ter!AN117+Cons_Ter_L23!AN117</f>
        <v>0</v>
      </c>
      <c r="AO117" s="758">
        <f>+Cons_Ter!AO117+Cons_Ter_L23!AO117</f>
        <v>0</v>
      </c>
      <c r="AP117" s="758">
        <f>+Cons_Ter!AP117+Cons_Ter_L23!AP117</f>
        <v>0</v>
      </c>
      <c r="AQ117" s="758">
        <f>+Cons_Ter!AQ117+Cons_Ter_L23!AQ117</f>
        <v>0</v>
      </c>
      <c r="AR117" s="758">
        <f>+Cons_Ter!AR117+Cons_Ter_L23!AR117</f>
        <v>0</v>
      </c>
      <c r="AS117" s="758">
        <f>+Cons_Ter!AS117+Cons_Ter_L23!AS117</f>
        <v>0</v>
      </c>
      <c r="AT117" s="758">
        <f>+Cons_Ter!AT117+Cons_Ter_L23!AT117</f>
        <v>0</v>
      </c>
      <c r="AU117" s="758">
        <f>+Cons_Ter!AU117+Cons_Ter_L23!AU117</f>
        <v>0</v>
      </c>
      <c r="AV117" s="758">
        <f>+Cons_Ter!AV117+Cons_Ter_L23!AV117</f>
        <v>0</v>
      </c>
      <c r="AW117" s="758">
        <f>+Cons_Ter!AW117+Cons_Ter_L23!AW117</f>
        <v>0</v>
      </c>
    </row>
    <row r="118" spans="1:49" ht="15.75" customHeight="1">
      <c r="A118" s="335"/>
      <c r="B118" s="32" t="s">
        <v>4940</v>
      </c>
      <c r="C118" s="32"/>
      <c r="D118" s="988"/>
      <c r="E118" s="989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86">
        <f ca="1">SUMIF(Codifica_CE!$D$1242:$U$2481,$A119,Codifica_CE!$T$1242:$T$2481)</f>
        <v>0</v>
      </c>
      <c r="E119" s="987">
        <f>SUM(H119:AW119)</f>
        <v>0</v>
      </c>
      <c r="F119" s="37" t="str">
        <f>Info!$B$2</f>
        <v>323</v>
      </c>
      <c r="G119" s="490"/>
      <c r="H119" s="758">
        <f>+Cons_Ter!H119+Cons_Ter_L23!H119</f>
        <v>0</v>
      </c>
      <c r="I119" s="758">
        <f>+Cons_Ter!I119+Cons_Ter_L23!I119</f>
        <v>0</v>
      </c>
      <c r="J119" s="758">
        <f>+Cons_Ter!J119+Cons_Ter_L23!J119</f>
        <v>0</v>
      </c>
      <c r="K119" s="758">
        <f>+Cons_Ter!K119+Cons_Ter_L23!K119</f>
        <v>0</v>
      </c>
      <c r="L119" s="758">
        <f>+Cons_Ter!L119+Cons_Ter_L23!L119</f>
        <v>0</v>
      </c>
      <c r="M119" s="758">
        <f>+Cons_Ter!M119+Cons_Ter_L23!M119</f>
        <v>0</v>
      </c>
      <c r="N119" s="758">
        <f>+Cons_Ter!N119+Cons_Ter_L23!N119</f>
        <v>0</v>
      </c>
      <c r="O119" s="758">
        <f>+Cons_Ter!O119+Cons_Ter_L23!O119</f>
        <v>0</v>
      </c>
      <c r="P119" s="758">
        <f>+Cons_Ter!P119+Cons_Ter_L23!P119</f>
        <v>0</v>
      </c>
      <c r="Q119" s="758">
        <f>+Cons_Ter!Q119+Cons_Ter_L23!Q119</f>
        <v>0</v>
      </c>
      <c r="R119" s="758">
        <f>+Cons_Ter!R119+Cons_Ter_L23!R119</f>
        <v>0</v>
      </c>
      <c r="S119" s="758">
        <f>+Cons_Ter!S119+Cons_Ter_L23!S119</f>
        <v>0</v>
      </c>
      <c r="T119" s="758">
        <f>+Cons_Ter!T119+Cons_Ter_L23!T119</f>
        <v>0</v>
      </c>
      <c r="U119" s="758">
        <f>+Cons_Ter!U119+Cons_Ter_L23!U119</f>
        <v>0</v>
      </c>
      <c r="V119" s="758">
        <f>+Cons_Ter!V119+Cons_Ter_L23!V119</f>
        <v>0</v>
      </c>
      <c r="W119" s="758">
        <f>+Cons_Ter!W119+Cons_Ter_L23!W119</f>
        <v>0</v>
      </c>
      <c r="X119" s="758">
        <f>+Cons_Ter!X119+Cons_Ter_L23!X119</f>
        <v>0</v>
      </c>
      <c r="Y119" s="758">
        <f>+Cons_Ter!Y119+Cons_Ter_L23!Y119</f>
        <v>0</v>
      </c>
      <c r="Z119" s="758">
        <f>+Cons_Ter!Z119+Cons_Ter_L23!Z119</f>
        <v>0</v>
      </c>
      <c r="AA119" s="758">
        <f>+Cons_Ter!AA119+Cons_Ter_L23!AA119</f>
        <v>0</v>
      </c>
      <c r="AB119" s="758">
        <f>+Cons_Ter!AB119+Cons_Ter_L23!AB119</f>
        <v>0</v>
      </c>
      <c r="AC119" s="758">
        <f>+Cons_Ter!AC119+Cons_Ter_L23!AC119</f>
        <v>0</v>
      </c>
      <c r="AD119" s="758">
        <f>+Cons_Ter!AD119+Cons_Ter_L23!AD119</f>
        <v>0</v>
      </c>
      <c r="AE119" s="758">
        <f>+Cons_Ter!AE119+Cons_Ter_L23!AE119</f>
        <v>0</v>
      </c>
      <c r="AF119" s="758">
        <f>+Cons_Ter!AF119+Cons_Ter_L23!AF119</f>
        <v>0</v>
      </c>
      <c r="AG119" s="758">
        <f>+Cons_Ter!AG119+Cons_Ter_L23!AG119</f>
        <v>0</v>
      </c>
      <c r="AH119" s="758">
        <f>+Cons_Ter!AH119+Cons_Ter_L23!AH119</f>
        <v>0</v>
      </c>
      <c r="AI119" s="758">
        <f>+Cons_Ter!AI119+Cons_Ter_L23!AI119</f>
        <v>0</v>
      </c>
      <c r="AJ119" s="758">
        <f>+Cons_Ter!AJ119+Cons_Ter_L23!AJ119</f>
        <v>0</v>
      </c>
      <c r="AK119" s="758">
        <f>+Cons_Ter!AK119+Cons_Ter_L23!AK119</f>
        <v>0</v>
      </c>
      <c r="AL119" s="758">
        <f>+Cons_Ter!AL119+Cons_Ter_L23!AL119</f>
        <v>0</v>
      </c>
      <c r="AM119" s="758">
        <f>+Cons_Ter!AM119+Cons_Ter_L23!AM119</f>
        <v>0</v>
      </c>
      <c r="AN119" s="758">
        <f>+Cons_Ter!AN119+Cons_Ter_L23!AN119</f>
        <v>0</v>
      </c>
      <c r="AO119" s="758">
        <f>+Cons_Ter!AO119+Cons_Ter_L23!AO119</f>
        <v>0</v>
      </c>
      <c r="AP119" s="758">
        <f>+Cons_Ter!AP119+Cons_Ter_L23!AP119</f>
        <v>0</v>
      </c>
      <c r="AQ119" s="758">
        <f>+Cons_Ter!AQ119+Cons_Ter_L23!AQ119</f>
        <v>0</v>
      </c>
      <c r="AR119" s="758">
        <f>+Cons_Ter!AR119+Cons_Ter_L23!AR119</f>
        <v>0</v>
      </c>
      <c r="AS119" s="758">
        <f>+Cons_Ter!AS119+Cons_Ter_L23!AS119</f>
        <v>0</v>
      </c>
      <c r="AT119" s="758">
        <f>+Cons_Ter!AT119+Cons_Ter_L23!AT119</f>
        <v>0</v>
      </c>
      <c r="AU119" s="758">
        <f>+Cons_Ter!AU119+Cons_Ter_L23!AU119</f>
        <v>0</v>
      </c>
      <c r="AV119" s="758">
        <f>+Cons_Ter!AV119+Cons_Ter_L23!AV119</f>
        <v>0</v>
      </c>
      <c r="AW119" s="758">
        <f>+Cons_Ter!AW119+Cons_Ter_L23!AW119</f>
        <v>0</v>
      </c>
    </row>
    <row r="120" spans="1:49" ht="15.75" customHeight="1">
      <c r="A120" s="335"/>
      <c r="B120" s="32" t="s">
        <v>4941</v>
      </c>
      <c r="C120" s="32"/>
      <c r="D120" s="988"/>
      <c r="E120" s="989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86">
        <f ca="1">SUMIF(Codifica_CE!$D$1242:$U$2481,$A121,Codifica_CE!$T$1242:$T$2481)</f>
        <v>0</v>
      </c>
      <c r="E121" s="987">
        <f>SUM(H121:AW121)</f>
        <v>0</v>
      </c>
      <c r="F121" s="37" t="str">
        <f>Info!$B$2</f>
        <v>323</v>
      </c>
      <c r="G121" s="728"/>
      <c r="H121" s="758">
        <f>+Cons_Ter!H121+Cons_Ter_L23!H121</f>
        <v>0</v>
      </c>
      <c r="I121" s="758">
        <f>+Cons_Ter!I121+Cons_Ter_L23!I121</f>
        <v>0</v>
      </c>
      <c r="J121" s="758">
        <f>+Cons_Ter!J121+Cons_Ter_L23!J121</f>
        <v>0</v>
      </c>
      <c r="K121" s="758">
        <f>+Cons_Ter!K121+Cons_Ter_L23!K121</f>
        <v>0</v>
      </c>
      <c r="L121" s="758">
        <f>+Cons_Ter!L121+Cons_Ter_L23!L121</f>
        <v>0</v>
      </c>
      <c r="M121" s="758">
        <f>+Cons_Ter!M121+Cons_Ter_L23!M121</f>
        <v>0</v>
      </c>
      <c r="N121" s="758">
        <f>+Cons_Ter!N121+Cons_Ter_L23!N121</f>
        <v>0</v>
      </c>
      <c r="O121" s="758">
        <f>+Cons_Ter!O121+Cons_Ter_L23!O121</f>
        <v>0</v>
      </c>
      <c r="P121" s="758">
        <f>+Cons_Ter!P121+Cons_Ter_L23!P121</f>
        <v>0</v>
      </c>
      <c r="Q121" s="758">
        <f>+Cons_Ter!Q121+Cons_Ter_L23!Q121</f>
        <v>0</v>
      </c>
      <c r="R121" s="758">
        <f>+Cons_Ter!R121+Cons_Ter_L23!R121</f>
        <v>0</v>
      </c>
      <c r="S121" s="758">
        <f>+Cons_Ter!S121+Cons_Ter_L23!S121</f>
        <v>0</v>
      </c>
      <c r="T121" s="758">
        <f>+Cons_Ter!T121+Cons_Ter_L23!T121</f>
        <v>0</v>
      </c>
      <c r="U121" s="758">
        <f>+Cons_Ter!U121+Cons_Ter_L23!U121</f>
        <v>0</v>
      </c>
      <c r="V121" s="758">
        <f>+Cons_Ter!V121+Cons_Ter_L23!V121</f>
        <v>0</v>
      </c>
      <c r="W121" s="758">
        <f>+Cons_Ter!W121+Cons_Ter_L23!W121</f>
        <v>0</v>
      </c>
      <c r="X121" s="758">
        <f>+Cons_Ter!X121+Cons_Ter_L23!X121</f>
        <v>0</v>
      </c>
      <c r="Y121" s="758">
        <f>+Cons_Ter!Y121+Cons_Ter_L23!Y121</f>
        <v>0</v>
      </c>
      <c r="Z121" s="758">
        <f>+Cons_Ter!Z121+Cons_Ter_L23!Z121</f>
        <v>0</v>
      </c>
      <c r="AA121" s="758">
        <f>+Cons_Ter!AA121+Cons_Ter_L23!AA121</f>
        <v>0</v>
      </c>
      <c r="AB121" s="758">
        <f>+Cons_Ter!AB121+Cons_Ter_L23!AB121</f>
        <v>0</v>
      </c>
      <c r="AC121" s="758">
        <f>+Cons_Ter!AC121+Cons_Ter_L23!AC121</f>
        <v>0</v>
      </c>
      <c r="AD121" s="758">
        <f>+Cons_Ter!AD121+Cons_Ter_L23!AD121</f>
        <v>0</v>
      </c>
      <c r="AE121" s="758">
        <f>+Cons_Ter!AE121+Cons_Ter_L23!AE121</f>
        <v>0</v>
      </c>
      <c r="AF121" s="758">
        <f>+Cons_Ter!AF121+Cons_Ter_L23!AF121</f>
        <v>0</v>
      </c>
      <c r="AG121" s="758">
        <f>+Cons_Ter!AG121+Cons_Ter_L23!AG121</f>
        <v>0</v>
      </c>
      <c r="AH121" s="758">
        <f>+Cons_Ter!AH121+Cons_Ter_L23!AH121</f>
        <v>0</v>
      </c>
      <c r="AI121" s="758">
        <f>+Cons_Ter!AI121+Cons_Ter_L23!AI121</f>
        <v>0</v>
      </c>
      <c r="AJ121" s="758">
        <f>+Cons_Ter!AJ121+Cons_Ter_L23!AJ121</f>
        <v>0</v>
      </c>
      <c r="AK121" s="758">
        <f>+Cons_Ter!AK121+Cons_Ter_L23!AK121</f>
        <v>0</v>
      </c>
      <c r="AL121" s="758">
        <f>+Cons_Ter!AL121+Cons_Ter_L23!AL121</f>
        <v>0</v>
      </c>
      <c r="AM121" s="758">
        <f>+Cons_Ter!AM121+Cons_Ter_L23!AM121</f>
        <v>0</v>
      </c>
      <c r="AN121" s="758">
        <f>+Cons_Ter!AN121+Cons_Ter_L23!AN121</f>
        <v>0</v>
      </c>
      <c r="AO121" s="758">
        <f>+Cons_Ter!AO121+Cons_Ter_L23!AO121</f>
        <v>0</v>
      </c>
      <c r="AP121" s="758">
        <f>+Cons_Ter!AP121+Cons_Ter_L23!AP121</f>
        <v>0</v>
      </c>
      <c r="AQ121" s="758">
        <f>+Cons_Ter!AQ121+Cons_Ter_L23!AQ121</f>
        <v>0</v>
      </c>
      <c r="AR121" s="758">
        <f>+Cons_Ter!AR121+Cons_Ter_L23!AR121</f>
        <v>0</v>
      </c>
      <c r="AS121" s="758">
        <f>+Cons_Ter!AS121+Cons_Ter_L23!AS121</f>
        <v>0</v>
      </c>
      <c r="AT121" s="758">
        <f>+Cons_Ter!AT121+Cons_Ter_L23!AT121</f>
        <v>0</v>
      </c>
      <c r="AU121" s="758">
        <f>+Cons_Ter!AU121+Cons_Ter_L23!AU121</f>
        <v>0</v>
      </c>
      <c r="AV121" s="758">
        <f>+Cons_Ter!AV121+Cons_Ter_L23!AV121</f>
        <v>0</v>
      </c>
      <c r="AW121" s="758">
        <f>+Cons_Ter!AW121+Cons_Ter_L23!AW121</f>
        <v>0</v>
      </c>
    </row>
    <row r="122" spans="1:49" ht="25.5">
      <c r="A122" s="336" t="s">
        <v>2950</v>
      </c>
      <c r="B122" s="35" t="s">
        <v>2951</v>
      </c>
      <c r="C122" s="36" t="s">
        <v>4904</v>
      </c>
      <c r="D122" s="986">
        <f ca="1">SUMIF(Codifica_CE!$D$1242:$U$2481,$A122,Codifica_CE!$T$1242:$T$2481)</f>
        <v>0</v>
      </c>
      <c r="E122" s="987">
        <f>SUM(H122:AW122)</f>
        <v>0</v>
      </c>
      <c r="F122" s="37" t="str">
        <f>Info!$B$2</f>
        <v>323</v>
      </c>
      <c r="G122" s="490"/>
      <c r="H122" s="758">
        <f>+Cons_Ter!H122+Cons_Ter_L23!H122</f>
        <v>0</v>
      </c>
      <c r="I122" s="758">
        <f>+Cons_Ter!I122+Cons_Ter_L23!I122</f>
        <v>0</v>
      </c>
      <c r="J122" s="758">
        <f>+Cons_Ter!J122+Cons_Ter_L23!J122</f>
        <v>0</v>
      </c>
      <c r="K122" s="758">
        <f>+Cons_Ter!K122+Cons_Ter_L23!K122</f>
        <v>0</v>
      </c>
      <c r="L122" s="758">
        <f>+Cons_Ter!L122+Cons_Ter_L23!L122</f>
        <v>0</v>
      </c>
      <c r="M122" s="758">
        <f>+Cons_Ter!M122+Cons_Ter_L23!M122</f>
        <v>0</v>
      </c>
      <c r="N122" s="758">
        <f>+Cons_Ter!N122+Cons_Ter_L23!N122</f>
        <v>0</v>
      </c>
      <c r="O122" s="758">
        <f>+Cons_Ter!O122+Cons_Ter_L23!O122</f>
        <v>0</v>
      </c>
      <c r="P122" s="758">
        <f>+Cons_Ter!P122+Cons_Ter_L23!P122</f>
        <v>0</v>
      </c>
      <c r="Q122" s="758">
        <f>+Cons_Ter!Q122+Cons_Ter_L23!Q122</f>
        <v>0</v>
      </c>
      <c r="R122" s="758">
        <f>+Cons_Ter!R122+Cons_Ter_L23!R122</f>
        <v>0</v>
      </c>
      <c r="S122" s="758">
        <f>+Cons_Ter!S122+Cons_Ter_L23!S122</f>
        <v>0</v>
      </c>
      <c r="T122" s="758">
        <f>+Cons_Ter!T122+Cons_Ter_L23!T122</f>
        <v>0</v>
      </c>
      <c r="U122" s="758">
        <f>+Cons_Ter!U122+Cons_Ter_L23!U122</f>
        <v>0</v>
      </c>
      <c r="V122" s="758">
        <f>+Cons_Ter!V122+Cons_Ter_L23!V122</f>
        <v>0</v>
      </c>
      <c r="W122" s="758">
        <f>+Cons_Ter!W122+Cons_Ter_L23!W122</f>
        <v>0</v>
      </c>
      <c r="X122" s="758">
        <f>+Cons_Ter!X122+Cons_Ter_L23!X122</f>
        <v>0</v>
      </c>
      <c r="Y122" s="758">
        <f>+Cons_Ter!Y122+Cons_Ter_L23!Y122</f>
        <v>0</v>
      </c>
      <c r="Z122" s="758">
        <f>+Cons_Ter!Z122+Cons_Ter_L23!Z122</f>
        <v>0</v>
      </c>
      <c r="AA122" s="758">
        <f>+Cons_Ter!AA122+Cons_Ter_L23!AA122</f>
        <v>0</v>
      </c>
      <c r="AB122" s="758">
        <f>+Cons_Ter!AB122+Cons_Ter_L23!AB122</f>
        <v>0</v>
      </c>
      <c r="AC122" s="758">
        <f>+Cons_Ter!AC122+Cons_Ter_L23!AC122</f>
        <v>0</v>
      </c>
      <c r="AD122" s="758">
        <f>+Cons_Ter!AD122+Cons_Ter_L23!AD122</f>
        <v>0</v>
      </c>
      <c r="AE122" s="758">
        <f>+Cons_Ter!AE122+Cons_Ter_L23!AE122</f>
        <v>0</v>
      </c>
      <c r="AF122" s="758">
        <f>+Cons_Ter!AF122+Cons_Ter_L23!AF122</f>
        <v>0</v>
      </c>
      <c r="AG122" s="758">
        <f>+Cons_Ter!AG122+Cons_Ter_L23!AG122</f>
        <v>0</v>
      </c>
      <c r="AH122" s="758">
        <f>+Cons_Ter!AH122+Cons_Ter_L23!AH122</f>
        <v>0</v>
      </c>
      <c r="AI122" s="758">
        <f>+Cons_Ter!AI122+Cons_Ter_L23!AI122</f>
        <v>0</v>
      </c>
      <c r="AJ122" s="758">
        <f>+Cons_Ter!AJ122+Cons_Ter_L23!AJ122</f>
        <v>0</v>
      </c>
      <c r="AK122" s="758">
        <f>+Cons_Ter!AK122+Cons_Ter_L23!AK122</f>
        <v>0</v>
      </c>
      <c r="AL122" s="758">
        <f>+Cons_Ter!AL122+Cons_Ter_L23!AL122</f>
        <v>0</v>
      </c>
      <c r="AM122" s="758">
        <f>+Cons_Ter!AM122+Cons_Ter_L23!AM122</f>
        <v>0</v>
      </c>
      <c r="AN122" s="758">
        <f>+Cons_Ter!AN122+Cons_Ter_L23!AN122</f>
        <v>0</v>
      </c>
      <c r="AO122" s="758">
        <f>+Cons_Ter!AO122+Cons_Ter_L23!AO122</f>
        <v>0</v>
      </c>
      <c r="AP122" s="758">
        <f>+Cons_Ter!AP122+Cons_Ter_L23!AP122</f>
        <v>0</v>
      </c>
      <c r="AQ122" s="758">
        <f>+Cons_Ter!AQ122+Cons_Ter_L23!AQ122</f>
        <v>0</v>
      </c>
      <c r="AR122" s="758">
        <f>+Cons_Ter!AR122+Cons_Ter_L23!AR122</f>
        <v>0</v>
      </c>
      <c r="AS122" s="758">
        <f>+Cons_Ter!AS122+Cons_Ter_L23!AS122</f>
        <v>0</v>
      </c>
      <c r="AT122" s="758">
        <f>+Cons_Ter!AT122+Cons_Ter_L23!AT122</f>
        <v>0</v>
      </c>
      <c r="AU122" s="758">
        <f>+Cons_Ter!AU122+Cons_Ter_L23!AU122</f>
        <v>0</v>
      </c>
      <c r="AV122" s="758">
        <f>+Cons_Ter!AV122+Cons_Ter_L23!AV122</f>
        <v>0</v>
      </c>
      <c r="AW122" s="758">
        <f>+Cons_Ter!AW122+Cons_Ter_L23!AW122</f>
        <v>0</v>
      </c>
    </row>
    <row r="123" spans="1:49" ht="15.75" customHeight="1">
      <c r="A123" s="335"/>
      <c r="B123" s="32" t="s">
        <v>4942</v>
      </c>
      <c r="C123" s="32"/>
      <c r="D123" s="988"/>
      <c r="E123" s="989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86">
        <f ca="1">SUMIF(Codifica_CE!$D$1242:$U$2481,$A124,Codifica_CE!$T$1242:$T$2481)</f>
        <v>0</v>
      </c>
      <c r="E124" s="987">
        <f>SUM(H124:AW124)</f>
        <v>0</v>
      </c>
      <c r="F124" s="37" t="str">
        <f>Info!$B$2</f>
        <v>323</v>
      </c>
      <c r="G124" s="490"/>
      <c r="H124" s="758">
        <f>+Cons_Ter!H124+Cons_Ter_L23!H124</f>
        <v>0</v>
      </c>
      <c r="I124" s="758">
        <f>+Cons_Ter!I124+Cons_Ter_L23!I124</f>
        <v>0</v>
      </c>
      <c r="J124" s="758">
        <f>+Cons_Ter!J124+Cons_Ter_L23!J124</f>
        <v>0</v>
      </c>
      <c r="K124" s="758">
        <f>+Cons_Ter!K124+Cons_Ter_L23!K124</f>
        <v>0</v>
      </c>
      <c r="L124" s="758">
        <f>+Cons_Ter!L124+Cons_Ter_L23!L124</f>
        <v>0</v>
      </c>
      <c r="M124" s="758">
        <f>+Cons_Ter!M124+Cons_Ter_L23!M124</f>
        <v>0</v>
      </c>
      <c r="N124" s="758">
        <f>+Cons_Ter!N124+Cons_Ter_L23!N124</f>
        <v>0</v>
      </c>
      <c r="O124" s="758">
        <f>+Cons_Ter!O124+Cons_Ter_L23!O124</f>
        <v>0</v>
      </c>
      <c r="P124" s="758">
        <f>+Cons_Ter!P124+Cons_Ter_L23!P124</f>
        <v>0</v>
      </c>
      <c r="Q124" s="758">
        <f>+Cons_Ter!Q124+Cons_Ter_L23!Q124</f>
        <v>0</v>
      </c>
      <c r="R124" s="758">
        <f>+Cons_Ter!R124+Cons_Ter_L23!R124</f>
        <v>0</v>
      </c>
      <c r="S124" s="758">
        <f>+Cons_Ter!S124+Cons_Ter_L23!S124</f>
        <v>0</v>
      </c>
      <c r="T124" s="758">
        <f>+Cons_Ter!T124+Cons_Ter_L23!T124</f>
        <v>0</v>
      </c>
      <c r="U124" s="758">
        <f>+Cons_Ter!U124+Cons_Ter_L23!U124</f>
        <v>0</v>
      </c>
      <c r="V124" s="758">
        <f>+Cons_Ter!V124+Cons_Ter_L23!V124</f>
        <v>0</v>
      </c>
      <c r="W124" s="758">
        <f>+Cons_Ter!W124+Cons_Ter_L23!W124</f>
        <v>0</v>
      </c>
      <c r="X124" s="758">
        <f>+Cons_Ter!X124+Cons_Ter_L23!X124</f>
        <v>0</v>
      </c>
      <c r="Y124" s="758">
        <f>+Cons_Ter!Y124+Cons_Ter_L23!Y124</f>
        <v>0</v>
      </c>
      <c r="Z124" s="758">
        <f>+Cons_Ter!Z124+Cons_Ter_L23!Z124</f>
        <v>0</v>
      </c>
      <c r="AA124" s="758">
        <f>+Cons_Ter!AA124+Cons_Ter_L23!AA124</f>
        <v>0</v>
      </c>
      <c r="AB124" s="758">
        <f>+Cons_Ter!AB124+Cons_Ter_L23!AB124</f>
        <v>0</v>
      </c>
      <c r="AC124" s="758">
        <f>+Cons_Ter!AC124+Cons_Ter_L23!AC124</f>
        <v>0</v>
      </c>
      <c r="AD124" s="758">
        <f>+Cons_Ter!AD124+Cons_Ter_L23!AD124</f>
        <v>0</v>
      </c>
      <c r="AE124" s="758">
        <f>+Cons_Ter!AE124+Cons_Ter_L23!AE124</f>
        <v>0</v>
      </c>
      <c r="AF124" s="758">
        <f>+Cons_Ter!AF124+Cons_Ter_L23!AF124</f>
        <v>0</v>
      </c>
      <c r="AG124" s="758">
        <f>+Cons_Ter!AG124+Cons_Ter_L23!AG124</f>
        <v>0</v>
      </c>
      <c r="AH124" s="758">
        <f>+Cons_Ter!AH124+Cons_Ter_L23!AH124</f>
        <v>0</v>
      </c>
      <c r="AI124" s="758">
        <f>+Cons_Ter!AI124+Cons_Ter_L23!AI124</f>
        <v>0</v>
      </c>
      <c r="AJ124" s="758">
        <f>+Cons_Ter!AJ124+Cons_Ter_L23!AJ124</f>
        <v>0</v>
      </c>
      <c r="AK124" s="758">
        <f>+Cons_Ter!AK124+Cons_Ter_L23!AK124</f>
        <v>0</v>
      </c>
      <c r="AL124" s="758">
        <f>+Cons_Ter!AL124+Cons_Ter_L23!AL124</f>
        <v>0</v>
      </c>
      <c r="AM124" s="758">
        <f>+Cons_Ter!AM124+Cons_Ter_L23!AM124</f>
        <v>0</v>
      </c>
      <c r="AN124" s="758">
        <f>+Cons_Ter!AN124+Cons_Ter_L23!AN124</f>
        <v>0</v>
      </c>
      <c r="AO124" s="758">
        <f>+Cons_Ter!AO124+Cons_Ter_L23!AO124</f>
        <v>0</v>
      </c>
      <c r="AP124" s="758">
        <f>+Cons_Ter!AP124+Cons_Ter_L23!AP124</f>
        <v>0</v>
      </c>
      <c r="AQ124" s="758">
        <f>+Cons_Ter!AQ124+Cons_Ter_L23!AQ124</f>
        <v>0</v>
      </c>
      <c r="AR124" s="758">
        <f>+Cons_Ter!AR124+Cons_Ter_L23!AR124</f>
        <v>0</v>
      </c>
      <c r="AS124" s="758">
        <f>+Cons_Ter!AS124+Cons_Ter_L23!AS124</f>
        <v>0</v>
      </c>
      <c r="AT124" s="758">
        <f>+Cons_Ter!AT124+Cons_Ter_L23!AT124</f>
        <v>0</v>
      </c>
      <c r="AU124" s="758">
        <f>+Cons_Ter!AU124+Cons_Ter_L23!AU124</f>
        <v>0</v>
      </c>
      <c r="AV124" s="758">
        <f>+Cons_Ter!AV124+Cons_Ter_L23!AV124</f>
        <v>0</v>
      </c>
      <c r="AW124" s="758">
        <f>+Cons_Ter!AW124+Cons_Ter_L23!AW124</f>
        <v>0</v>
      </c>
    </row>
    <row r="125" spans="1:49" ht="25.5">
      <c r="A125" s="336" t="s">
        <v>2993</v>
      </c>
      <c r="B125" s="35" t="s">
        <v>2995</v>
      </c>
      <c r="C125" s="36" t="s">
        <v>4904</v>
      </c>
      <c r="D125" s="986">
        <f ca="1">SUMIF(Codifica_CE!$D$1242:$U$2481,$A125,Codifica_CE!$T$1242:$T$2481)</f>
        <v>0</v>
      </c>
      <c r="E125" s="987">
        <f>SUM(H125:AW125)</f>
        <v>0</v>
      </c>
      <c r="F125" s="37" t="str">
        <f>Info!$B$2</f>
        <v>323</v>
      </c>
      <c r="G125" s="490"/>
      <c r="H125" s="758">
        <f>+Cons_Ter!H125+Cons_Ter_L23!H125</f>
        <v>0</v>
      </c>
      <c r="I125" s="758">
        <f>+Cons_Ter!I125+Cons_Ter_L23!I125</f>
        <v>0</v>
      </c>
      <c r="J125" s="758">
        <f>+Cons_Ter!J125+Cons_Ter_L23!J125</f>
        <v>0</v>
      </c>
      <c r="K125" s="758">
        <f>+Cons_Ter!K125+Cons_Ter_L23!K125</f>
        <v>0</v>
      </c>
      <c r="L125" s="758">
        <f>+Cons_Ter!L125+Cons_Ter_L23!L125</f>
        <v>0</v>
      </c>
      <c r="M125" s="758">
        <f>+Cons_Ter!M125+Cons_Ter_L23!M125</f>
        <v>0</v>
      </c>
      <c r="N125" s="758">
        <f>+Cons_Ter!N125+Cons_Ter_L23!N125</f>
        <v>0</v>
      </c>
      <c r="O125" s="758">
        <f>+Cons_Ter!O125+Cons_Ter_L23!O125</f>
        <v>0</v>
      </c>
      <c r="P125" s="758">
        <f>+Cons_Ter!P125+Cons_Ter_L23!P125</f>
        <v>0</v>
      </c>
      <c r="Q125" s="758">
        <f>+Cons_Ter!Q125+Cons_Ter_L23!Q125</f>
        <v>0</v>
      </c>
      <c r="R125" s="758">
        <f>+Cons_Ter!R125+Cons_Ter_L23!R125</f>
        <v>0</v>
      </c>
      <c r="S125" s="758">
        <f>+Cons_Ter!S125+Cons_Ter_L23!S125</f>
        <v>0</v>
      </c>
      <c r="T125" s="758">
        <f>+Cons_Ter!T125+Cons_Ter_L23!T125</f>
        <v>0</v>
      </c>
      <c r="U125" s="758">
        <f>+Cons_Ter!U125+Cons_Ter_L23!U125</f>
        <v>0</v>
      </c>
      <c r="V125" s="758">
        <f>+Cons_Ter!V125+Cons_Ter_L23!V125</f>
        <v>0</v>
      </c>
      <c r="W125" s="758">
        <f>+Cons_Ter!W125+Cons_Ter_L23!W125</f>
        <v>0</v>
      </c>
      <c r="X125" s="758">
        <f>+Cons_Ter!X125+Cons_Ter_L23!X125</f>
        <v>0</v>
      </c>
      <c r="Y125" s="758">
        <f>+Cons_Ter!Y125+Cons_Ter_L23!Y125</f>
        <v>0</v>
      </c>
      <c r="Z125" s="758">
        <f>+Cons_Ter!Z125+Cons_Ter_L23!Z125</f>
        <v>0</v>
      </c>
      <c r="AA125" s="758">
        <f>+Cons_Ter!AA125+Cons_Ter_L23!AA125</f>
        <v>0</v>
      </c>
      <c r="AB125" s="758">
        <f>+Cons_Ter!AB125+Cons_Ter_L23!AB125</f>
        <v>0</v>
      </c>
      <c r="AC125" s="758">
        <f>+Cons_Ter!AC125+Cons_Ter_L23!AC125</f>
        <v>0</v>
      </c>
      <c r="AD125" s="758">
        <f>+Cons_Ter!AD125+Cons_Ter_L23!AD125</f>
        <v>0</v>
      </c>
      <c r="AE125" s="758">
        <f>+Cons_Ter!AE125+Cons_Ter_L23!AE125</f>
        <v>0</v>
      </c>
      <c r="AF125" s="758">
        <f>+Cons_Ter!AF125+Cons_Ter_L23!AF125</f>
        <v>0</v>
      </c>
      <c r="AG125" s="758">
        <f>+Cons_Ter!AG125+Cons_Ter_L23!AG125</f>
        <v>0</v>
      </c>
      <c r="AH125" s="758">
        <f>+Cons_Ter!AH125+Cons_Ter_L23!AH125</f>
        <v>0</v>
      </c>
      <c r="AI125" s="758">
        <f>+Cons_Ter!AI125+Cons_Ter_L23!AI125</f>
        <v>0</v>
      </c>
      <c r="AJ125" s="758">
        <f>+Cons_Ter!AJ125+Cons_Ter_L23!AJ125</f>
        <v>0</v>
      </c>
      <c r="AK125" s="758">
        <f>+Cons_Ter!AK125+Cons_Ter_L23!AK125</f>
        <v>0</v>
      </c>
      <c r="AL125" s="758">
        <f>+Cons_Ter!AL125+Cons_Ter_L23!AL125</f>
        <v>0</v>
      </c>
      <c r="AM125" s="758">
        <f>+Cons_Ter!AM125+Cons_Ter_L23!AM125</f>
        <v>0</v>
      </c>
      <c r="AN125" s="758">
        <f>+Cons_Ter!AN125+Cons_Ter_L23!AN125</f>
        <v>0</v>
      </c>
      <c r="AO125" s="758">
        <f>+Cons_Ter!AO125+Cons_Ter_L23!AO125</f>
        <v>0</v>
      </c>
      <c r="AP125" s="758">
        <f>+Cons_Ter!AP125+Cons_Ter_L23!AP125</f>
        <v>0</v>
      </c>
      <c r="AQ125" s="758">
        <f>+Cons_Ter!AQ125+Cons_Ter_L23!AQ125</f>
        <v>0</v>
      </c>
      <c r="AR125" s="758">
        <f>+Cons_Ter!AR125+Cons_Ter_L23!AR125</f>
        <v>0</v>
      </c>
      <c r="AS125" s="758">
        <f>+Cons_Ter!AS125+Cons_Ter_L23!AS125</f>
        <v>0</v>
      </c>
      <c r="AT125" s="758">
        <f>+Cons_Ter!AT125+Cons_Ter_L23!AT125</f>
        <v>0</v>
      </c>
      <c r="AU125" s="758">
        <f>+Cons_Ter!AU125+Cons_Ter_L23!AU125</f>
        <v>0</v>
      </c>
      <c r="AV125" s="758">
        <f>+Cons_Ter!AV125+Cons_Ter_L23!AV125</f>
        <v>0</v>
      </c>
      <c r="AW125" s="758">
        <f>+Cons_Ter!AW125+Cons_Ter_L23!AW125</f>
        <v>0</v>
      </c>
    </row>
    <row r="126" spans="1:49" ht="26.25" thickBot="1">
      <c r="A126" s="337" t="s">
        <v>2996</v>
      </c>
      <c r="B126" s="39" t="s">
        <v>2998</v>
      </c>
      <c r="C126" s="40" t="s">
        <v>4904</v>
      </c>
      <c r="D126" s="992">
        <f ca="1">SUMIF(Codifica_CE!$D$1242:$U$2481,$A126,Codifica_CE!$T$1242:$T$2481)</f>
        <v>0</v>
      </c>
      <c r="E126" s="993">
        <f>SUM(H126:AW126)</f>
        <v>0</v>
      </c>
      <c r="F126" s="481" t="str">
        <f>Info!$B$2</f>
        <v>323</v>
      </c>
      <c r="G126" s="491"/>
      <c r="H126" s="760">
        <f>+Cons_Ter!H126+Cons_Ter_L23!H126</f>
        <v>0</v>
      </c>
      <c r="I126" s="760">
        <f>+Cons_Ter!I126+Cons_Ter_L23!I126</f>
        <v>0</v>
      </c>
      <c r="J126" s="760">
        <f>+Cons_Ter!J126+Cons_Ter_L23!J126</f>
        <v>0</v>
      </c>
      <c r="K126" s="760">
        <f>+Cons_Ter!K126+Cons_Ter_L23!K126</f>
        <v>0</v>
      </c>
      <c r="L126" s="760">
        <f>+Cons_Ter!L126+Cons_Ter_L23!L126</f>
        <v>0</v>
      </c>
      <c r="M126" s="760">
        <f>+Cons_Ter!M126+Cons_Ter_L23!M126</f>
        <v>0</v>
      </c>
      <c r="N126" s="760">
        <f>+Cons_Ter!N126+Cons_Ter_L23!N126</f>
        <v>0</v>
      </c>
      <c r="O126" s="760">
        <f>+Cons_Ter!O126+Cons_Ter_L23!O126</f>
        <v>0</v>
      </c>
      <c r="P126" s="760">
        <f>+Cons_Ter!P126+Cons_Ter_L23!P126</f>
        <v>0</v>
      </c>
      <c r="Q126" s="760">
        <f>+Cons_Ter!Q126+Cons_Ter_L23!Q126</f>
        <v>0</v>
      </c>
      <c r="R126" s="760">
        <f>+Cons_Ter!R126+Cons_Ter_L23!R126</f>
        <v>0</v>
      </c>
      <c r="S126" s="760">
        <f>+Cons_Ter!S126+Cons_Ter_L23!S126</f>
        <v>0</v>
      </c>
      <c r="T126" s="760">
        <f>+Cons_Ter!T126+Cons_Ter_L23!T126</f>
        <v>0</v>
      </c>
      <c r="U126" s="760">
        <f>+Cons_Ter!U126+Cons_Ter_L23!U126</f>
        <v>0</v>
      </c>
      <c r="V126" s="760">
        <f>+Cons_Ter!V126+Cons_Ter_L23!V126</f>
        <v>0</v>
      </c>
      <c r="W126" s="760">
        <f>+Cons_Ter!W126+Cons_Ter_L23!W126</f>
        <v>0</v>
      </c>
      <c r="X126" s="760">
        <f>+Cons_Ter!X126+Cons_Ter_L23!X126</f>
        <v>0</v>
      </c>
      <c r="Y126" s="760">
        <f>+Cons_Ter!Y126+Cons_Ter_L23!Y126</f>
        <v>0</v>
      </c>
      <c r="Z126" s="760">
        <f>+Cons_Ter!Z126+Cons_Ter_L23!Z126</f>
        <v>0</v>
      </c>
      <c r="AA126" s="760">
        <f>+Cons_Ter!AA126+Cons_Ter_L23!AA126</f>
        <v>0</v>
      </c>
      <c r="AB126" s="760">
        <f>+Cons_Ter!AB126+Cons_Ter_L23!AB126</f>
        <v>0</v>
      </c>
      <c r="AC126" s="760">
        <f>+Cons_Ter!AC126+Cons_Ter_L23!AC126</f>
        <v>0</v>
      </c>
      <c r="AD126" s="760">
        <f>+Cons_Ter!AD126+Cons_Ter_L23!AD126</f>
        <v>0</v>
      </c>
      <c r="AE126" s="760">
        <f>+Cons_Ter!AE126+Cons_Ter_L23!AE126</f>
        <v>0</v>
      </c>
      <c r="AF126" s="760">
        <f>+Cons_Ter!AF126+Cons_Ter_L23!AF126</f>
        <v>0</v>
      </c>
      <c r="AG126" s="760">
        <f>+Cons_Ter!AG126+Cons_Ter_L23!AG126</f>
        <v>0</v>
      </c>
      <c r="AH126" s="760">
        <f>+Cons_Ter!AH126+Cons_Ter_L23!AH126</f>
        <v>0</v>
      </c>
      <c r="AI126" s="760">
        <f>+Cons_Ter!AI126+Cons_Ter_L23!AI126</f>
        <v>0</v>
      </c>
      <c r="AJ126" s="760">
        <f>+Cons_Ter!AJ126+Cons_Ter_L23!AJ126</f>
        <v>0</v>
      </c>
      <c r="AK126" s="760">
        <f>+Cons_Ter!AK126+Cons_Ter_L23!AK126</f>
        <v>0</v>
      </c>
      <c r="AL126" s="760">
        <f>+Cons_Ter!AL126+Cons_Ter_L23!AL126</f>
        <v>0</v>
      </c>
      <c r="AM126" s="760">
        <f>+Cons_Ter!AM126+Cons_Ter_L23!AM126</f>
        <v>0</v>
      </c>
      <c r="AN126" s="760">
        <f>+Cons_Ter!AN126+Cons_Ter_L23!AN126</f>
        <v>0</v>
      </c>
      <c r="AO126" s="760">
        <f>+Cons_Ter!AO126+Cons_Ter_L23!AO126</f>
        <v>0</v>
      </c>
      <c r="AP126" s="760">
        <f>+Cons_Ter!AP126+Cons_Ter_L23!AP126</f>
        <v>0</v>
      </c>
      <c r="AQ126" s="760">
        <f>+Cons_Ter!AQ126+Cons_Ter_L23!AQ126</f>
        <v>0</v>
      </c>
      <c r="AR126" s="760">
        <f>+Cons_Ter!AR126+Cons_Ter_L23!AR126</f>
        <v>0</v>
      </c>
      <c r="AS126" s="760">
        <f>+Cons_Ter!AS126+Cons_Ter_L23!AS126</f>
        <v>0</v>
      </c>
      <c r="AT126" s="760">
        <f>+Cons_Ter!AT126+Cons_Ter_L23!AT126</f>
        <v>0</v>
      </c>
      <c r="AU126" s="760">
        <f>+Cons_Ter!AU126+Cons_Ter_L23!AU126</f>
        <v>0</v>
      </c>
      <c r="AV126" s="760">
        <f>+Cons_Ter!AV126+Cons_Ter_L23!AV126</f>
        <v>0</v>
      </c>
      <c r="AW126" s="760">
        <f>+Cons_Ter!AW126+Cons_Ter_L23!AW126</f>
        <v>0</v>
      </c>
    </row>
    <row r="127" spans="1:49">
      <c r="E127" s="486"/>
    </row>
    <row r="128" spans="1:49">
      <c r="E128" s="486"/>
    </row>
    <row r="129" spans="5:5">
      <c r="E129" s="486"/>
    </row>
    <row r="130" spans="5:5">
      <c r="E130" s="486"/>
    </row>
    <row r="131" spans="5:5">
      <c r="E131" s="486"/>
    </row>
    <row r="132" spans="5:5">
      <c r="E132" s="486"/>
    </row>
    <row r="133" spans="5:5">
      <c r="E133" s="486"/>
    </row>
    <row r="134" spans="5:5">
      <c r="E134" s="486"/>
    </row>
    <row r="135" spans="5:5">
      <c r="E135" s="486"/>
    </row>
    <row r="136" spans="5:5">
      <c r="E136" s="486"/>
    </row>
    <row r="137" spans="5:5">
      <c r="E137" s="486"/>
    </row>
    <row r="138" spans="5:5">
      <c r="E138" s="486"/>
    </row>
    <row r="139" spans="5:5">
      <c r="E139" s="486"/>
    </row>
    <row r="140" spans="5:5">
      <c r="E140" s="486"/>
    </row>
    <row r="141" spans="5:5">
      <c r="E141" s="486"/>
    </row>
    <row r="142" spans="5:5">
      <c r="E142" s="486"/>
    </row>
    <row r="143" spans="5:5">
      <c r="E143" s="486"/>
    </row>
    <row r="144" spans="5:5">
      <c r="E144" s="486"/>
    </row>
    <row r="145" spans="5:5">
      <c r="E145" s="486"/>
    </row>
    <row r="146" spans="5:5">
      <c r="E146" s="486"/>
    </row>
    <row r="147" spans="5:5">
      <c r="E147" s="486"/>
    </row>
    <row r="148" spans="5:5">
      <c r="E148" s="486"/>
    </row>
    <row r="149" spans="5:5">
      <c r="E149" s="486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8" fitToWidth="0" orientation="portrait" r:id="rId1"/>
  <headerFooter alignWithMargins="0">
    <oddFooter>&amp;C&amp;A -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2">
    <pageSetUpPr fitToPage="1"/>
  </sheetPr>
  <dimension ref="A1:BJ126"/>
  <sheetViews>
    <sheetView showGridLines="0" view="pageBreakPreview" zoomScale="70" zoomScaleNormal="70" zoomScaleSheetLayoutView="70" workbookViewId="0">
      <pane xSplit="2" ySplit="2" topLeftCell="C26" activePane="bottomRight" state="frozen"/>
      <selection activeCell="D4" sqref="D4"/>
      <selection pane="topRight" activeCell="D4" sqref="D4"/>
      <selection pane="bottomLeft" activeCell="D4" sqref="D4"/>
      <selection pane="bottomRight" activeCell="E1" sqref="E1:E65536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357">
        <v>0</v>
      </c>
      <c r="E3" s="358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4"/>
      <c r="E4" s="981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94"/>
      <c r="E5" s="981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4"/>
      <c r="E7" s="981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94"/>
      <c r="E8" s="981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94"/>
      <c r="E9" s="981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94"/>
      <c r="E10" s="981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94"/>
      <c r="E11" s="981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94"/>
      <c r="E12" s="981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94"/>
      <c r="E13" s="981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94"/>
      <c r="E14" s="981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94"/>
      <c r="E15" s="981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94"/>
      <c r="E16" s="981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94"/>
      <c r="E17" s="981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94"/>
      <c r="E18" s="981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94"/>
      <c r="E19" s="981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94"/>
      <c r="E20" s="981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94"/>
      <c r="E21" s="981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94"/>
      <c r="E22" s="981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94"/>
      <c r="E23" s="981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94"/>
      <c r="E24" s="981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94"/>
      <c r="E25" s="981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94"/>
      <c r="E26" s="981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94"/>
      <c r="E27" s="981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94"/>
      <c r="E28" s="981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94"/>
      <c r="E29" s="981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94"/>
      <c r="E30" s="981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94"/>
      <c r="E31" s="981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94"/>
      <c r="E32" s="981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94"/>
      <c r="E33" s="981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94"/>
      <c r="E34" s="981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94"/>
      <c r="E35" s="981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94"/>
      <c r="E36" s="981">
        <f t="shared" si="0"/>
        <v>0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94"/>
      <c r="E37" s="981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94"/>
      <c r="E38" s="981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94"/>
      <c r="E39" s="981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94"/>
      <c r="E40" s="981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94"/>
      <c r="E41" s="981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94"/>
      <c r="E42" s="981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94"/>
      <c r="E43" s="981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94"/>
      <c r="E44" s="981">
        <f t="shared" si="0"/>
        <v>0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94"/>
      <c r="E45" s="981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94"/>
      <c r="E46" s="981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94"/>
      <c r="E47" s="981">
        <f t="shared" si="0"/>
        <v>0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94"/>
      <c r="E48" s="981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2"/>
      <c r="E49" s="982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94"/>
      <c r="E50" s="981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94"/>
      <c r="E51" s="981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94"/>
      <c r="E52" s="981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94"/>
      <c r="E53" s="981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94"/>
      <c r="E54" s="981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94"/>
      <c r="E55" s="981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2"/>
      <c r="E56" s="982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94"/>
      <c r="E57" s="981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94"/>
      <c r="E58" s="981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94"/>
      <c r="E59" s="981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94"/>
      <c r="E60" s="981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94"/>
      <c r="E61" s="981">
        <f t="shared" si="2"/>
        <v>0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94"/>
      <c r="E62" s="981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94"/>
      <c r="E63" s="981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94"/>
      <c r="E64" s="981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94"/>
      <c r="E65" s="981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94"/>
      <c r="E66" s="981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2"/>
      <c r="E67" s="982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94"/>
      <c r="E68" s="981">
        <f t="shared" ref="E68:E106" si="3">SUM(H68:AW68)</f>
        <v>0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94"/>
      <c r="E69" s="981">
        <f t="shared" si="3"/>
        <v>0</v>
      </c>
      <c r="F69" s="37" t="str">
        <f>Info!$B$2</f>
        <v>323</v>
      </c>
      <c r="G69" s="477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94"/>
      <c r="E70" s="981">
        <f t="shared" si="3"/>
        <v>0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336" t="s">
        <v>1052</v>
      </c>
      <c r="B71" s="35" t="s">
        <v>1053</v>
      </c>
      <c r="C71" s="36" t="s">
        <v>4904</v>
      </c>
      <c r="D71" s="994"/>
      <c r="E71" s="981">
        <f t="shared" si="3"/>
        <v>0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94"/>
      <c r="E72" s="981">
        <f t="shared" si="3"/>
        <v>0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94"/>
      <c r="E73" s="981">
        <f t="shared" si="3"/>
        <v>0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94"/>
      <c r="E74" s="981">
        <f t="shared" si="3"/>
        <v>0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94"/>
      <c r="E75" s="981">
        <f t="shared" si="3"/>
        <v>0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94"/>
      <c r="E76" s="981">
        <f t="shared" si="3"/>
        <v>0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94"/>
      <c r="E77" s="981">
        <f t="shared" si="3"/>
        <v>0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94"/>
      <c r="E78" s="981">
        <f t="shared" si="3"/>
        <v>0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94"/>
      <c r="E79" s="981">
        <f t="shared" si="3"/>
        <v>0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94"/>
      <c r="E80" s="981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56" ht="38.25">
      <c r="A81" s="336" t="s">
        <v>1281</v>
      </c>
      <c r="B81" s="35" t="s">
        <v>1282</v>
      </c>
      <c r="C81" s="36" t="s">
        <v>4904</v>
      </c>
      <c r="D81" s="994"/>
      <c r="E81" s="981">
        <f t="shared" si="3"/>
        <v>0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56" ht="38.25">
      <c r="A82" s="336" t="s">
        <v>1285</v>
      </c>
      <c r="B82" s="35" t="s">
        <v>1286</v>
      </c>
      <c r="C82" s="36" t="s">
        <v>4904</v>
      </c>
      <c r="D82" s="994"/>
      <c r="E82" s="981">
        <f t="shared" si="3"/>
        <v>0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</row>
    <row r="83" spans="1:56" ht="25.5">
      <c r="A83" s="336" t="s">
        <v>1297</v>
      </c>
      <c r="B83" s="35" t="s">
        <v>1298</v>
      </c>
      <c r="C83" s="36" t="s">
        <v>4904</v>
      </c>
      <c r="D83" s="994"/>
      <c r="E83" s="981">
        <f t="shared" si="3"/>
        <v>0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56" ht="25.5">
      <c r="A84" s="336" t="s">
        <v>1301</v>
      </c>
      <c r="B84" s="35" t="s">
        <v>1302</v>
      </c>
      <c r="C84" s="36" t="s">
        <v>4904</v>
      </c>
      <c r="D84" s="994"/>
      <c r="E84" s="981">
        <f t="shared" si="3"/>
        <v>0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</row>
    <row r="85" spans="1:56" ht="14.25">
      <c r="A85" s="336" t="s">
        <v>1405</v>
      </c>
      <c r="B85" s="35" t="s">
        <v>1407</v>
      </c>
      <c r="C85" s="36" t="s">
        <v>4904</v>
      </c>
      <c r="D85" s="994"/>
      <c r="E85" s="981">
        <f t="shared" si="3"/>
        <v>0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56" ht="25.5">
      <c r="A86" s="336" t="s">
        <v>1408</v>
      </c>
      <c r="B86" s="35" t="s">
        <v>1409</v>
      </c>
      <c r="C86" s="36" t="s">
        <v>4904</v>
      </c>
      <c r="D86" s="994"/>
      <c r="E86" s="981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56" s="488" customFormat="1" ht="25.5" hidden="1">
      <c r="A87" s="336" t="s">
        <v>1412</v>
      </c>
      <c r="B87" s="356" t="s">
        <v>1413</v>
      </c>
      <c r="C87" s="36" t="s">
        <v>4904</v>
      </c>
      <c r="D87" s="994"/>
      <c r="E87" s="981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  <c r="AX87" s="443"/>
      <c r="BA87" s="443"/>
      <c r="BD87" s="443"/>
    </row>
    <row r="88" spans="1:56" s="488" customFormat="1" ht="25.5">
      <c r="A88" s="336" t="s">
        <v>1453</v>
      </c>
      <c r="B88" s="356" t="s">
        <v>1454</v>
      </c>
      <c r="C88" s="36" t="s">
        <v>4904</v>
      </c>
      <c r="D88" s="994"/>
      <c r="E88" s="981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443"/>
      <c r="BA88" s="443"/>
      <c r="BD88" s="443"/>
    </row>
    <row r="89" spans="1:56" s="488" customFormat="1" ht="25.5">
      <c r="A89" s="336" t="s">
        <v>1455</v>
      </c>
      <c r="B89" s="356" t="s">
        <v>1456</v>
      </c>
      <c r="C89" s="36" t="s">
        <v>4904</v>
      </c>
      <c r="D89" s="994"/>
      <c r="E89" s="981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443"/>
      <c r="BA89" s="443"/>
      <c r="BD89" s="443"/>
    </row>
    <row r="90" spans="1:56" s="488" customFormat="1" ht="25.5">
      <c r="A90" s="336" t="s">
        <v>1457</v>
      </c>
      <c r="B90" s="356" t="s">
        <v>1458</v>
      </c>
      <c r="C90" s="36" t="s">
        <v>4904</v>
      </c>
      <c r="D90" s="994"/>
      <c r="E90" s="981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443"/>
      <c r="BA90" s="443"/>
      <c r="BD90" s="443"/>
    </row>
    <row r="91" spans="1:56" s="488" customFormat="1" ht="25.5">
      <c r="A91" s="336" t="s">
        <v>1459</v>
      </c>
      <c r="B91" s="356" t="s">
        <v>1460</v>
      </c>
      <c r="C91" s="36" t="s">
        <v>4904</v>
      </c>
      <c r="D91" s="994"/>
      <c r="E91" s="981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443"/>
      <c r="BA91" s="443"/>
      <c r="BD91" s="443"/>
    </row>
    <row r="92" spans="1:56" s="488" customFormat="1" ht="25.5">
      <c r="A92" s="336" t="s">
        <v>1461</v>
      </c>
      <c r="B92" s="356" t="s">
        <v>1462</v>
      </c>
      <c r="C92" s="36" t="s">
        <v>4904</v>
      </c>
      <c r="D92" s="994"/>
      <c r="E92" s="981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443"/>
      <c r="BA92" s="443"/>
      <c r="BD92" s="443"/>
    </row>
    <row r="93" spans="1:56" ht="25.5">
      <c r="A93" s="336" t="s">
        <v>1507</v>
      </c>
      <c r="B93" s="35" t="s">
        <v>1509</v>
      </c>
      <c r="C93" s="36" t="s">
        <v>4904</v>
      </c>
      <c r="D93" s="994"/>
      <c r="E93" s="981">
        <f t="shared" si="3"/>
        <v>0</v>
      </c>
      <c r="F93" s="37" t="str">
        <f>Info!$B$2</f>
        <v>323</v>
      </c>
      <c r="G93" s="477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</row>
    <row r="94" spans="1:56" ht="25.5">
      <c r="A94" s="478" t="s">
        <v>1513</v>
      </c>
      <c r="B94" s="479" t="s">
        <v>1515</v>
      </c>
      <c r="C94" s="480" t="s">
        <v>4904</v>
      </c>
      <c r="D94" s="994"/>
      <c r="E94" s="981">
        <f t="shared" si="3"/>
        <v>0</v>
      </c>
      <c r="F94" s="37" t="str">
        <f>Info!$B$2</f>
        <v>323</v>
      </c>
      <c r="G94" s="477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</row>
    <row r="95" spans="1:56" ht="25.5">
      <c r="A95" s="478" t="s">
        <v>1516</v>
      </c>
      <c r="B95" s="479" t="s">
        <v>1518</v>
      </c>
      <c r="C95" s="36" t="s">
        <v>4904</v>
      </c>
      <c r="D95" s="994"/>
      <c r="E95" s="981">
        <f t="shared" si="3"/>
        <v>0</v>
      </c>
      <c r="F95" s="37" t="str">
        <f>Info!$B$2</f>
        <v>323</v>
      </c>
      <c r="G95" s="477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</row>
    <row r="96" spans="1:56" ht="25.5">
      <c r="A96" s="336" t="s">
        <v>1538</v>
      </c>
      <c r="B96" s="35" t="s">
        <v>1540</v>
      </c>
      <c r="C96" s="36" t="s">
        <v>4904</v>
      </c>
      <c r="D96" s="994"/>
      <c r="E96" s="981">
        <f>SUM(H96:AW96)</f>
        <v>0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49" ht="14.25">
      <c r="A97" s="336" t="s">
        <v>1558</v>
      </c>
      <c r="B97" s="35" t="s">
        <v>1560</v>
      </c>
      <c r="C97" s="36" t="s">
        <v>4904</v>
      </c>
      <c r="D97" s="994"/>
      <c r="E97" s="981">
        <f t="shared" si="3"/>
        <v>0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49" ht="14.25">
      <c r="A98" s="336" t="s">
        <v>1564</v>
      </c>
      <c r="B98" s="35" t="s">
        <v>1565</v>
      </c>
      <c r="C98" s="36" t="s">
        <v>4904</v>
      </c>
      <c r="D98" s="994"/>
      <c r="E98" s="981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49" ht="14.25">
      <c r="A99" s="336" t="s">
        <v>1566</v>
      </c>
      <c r="B99" s="35" t="s">
        <v>1567</v>
      </c>
      <c r="C99" s="36" t="s">
        <v>4904</v>
      </c>
      <c r="D99" s="994"/>
      <c r="E99" s="981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49" ht="25.5">
      <c r="A100" s="336" t="s">
        <v>1614</v>
      </c>
      <c r="B100" s="35" t="s">
        <v>1616</v>
      </c>
      <c r="C100" s="36" t="s">
        <v>4904</v>
      </c>
      <c r="D100" s="994"/>
      <c r="E100" s="981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49" ht="14.25">
      <c r="A101" s="336" t="s">
        <v>1631</v>
      </c>
      <c r="B101" s="35" t="s">
        <v>1634</v>
      </c>
      <c r="C101" s="36" t="s">
        <v>4904</v>
      </c>
      <c r="D101" s="994"/>
      <c r="E101" s="981">
        <f t="shared" si="3"/>
        <v>0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</row>
    <row r="102" spans="1:49" ht="25.5">
      <c r="A102" s="336" t="s">
        <v>1636</v>
      </c>
      <c r="B102" s="35" t="s">
        <v>1637</v>
      </c>
      <c r="C102" s="36" t="s">
        <v>4904</v>
      </c>
      <c r="D102" s="994"/>
      <c r="E102" s="981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49" ht="14.25">
      <c r="A103" s="336" t="s">
        <v>1755</v>
      </c>
      <c r="B103" s="35" t="s">
        <v>1757</v>
      </c>
      <c r="C103" s="36" t="s">
        <v>4904</v>
      </c>
      <c r="D103" s="994"/>
      <c r="E103" s="981">
        <f t="shared" si="3"/>
        <v>0</v>
      </c>
      <c r="F103" s="37" t="str">
        <f>Info!$B$2</f>
        <v>323</v>
      </c>
      <c r="G103" s="477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49" ht="14.25">
      <c r="A104" s="336" t="s">
        <v>1780</v>
      </c>
      <c r="B104" s="35" t="s">
        <v>1783</v>
      </c>
      <c r="C104" s="36" t="s">
        <v>4904</v>
      </c>
      <c r="D104" s="994"/>
      <c r="E104" s="981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49" ht="38.25">
      <c r="A105" s="336" t="s">
        <v>1816</v>
      </c>
      <c r="B105" s="35" t="s">
        <v>1818</v>
      </c>
      <c r="C105" s="36" t="s">
        <v>4904</v>
      </c>
      <c r="D105" s="994"/>
      <c r="E105" s="981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49" ht="14.25">
      <c r="A106" s="336" t="s">
        <v>1839</v>
      </c>
      <c r="B106" s="35" t="s">
        <v>1840</v>
      </c>
      <c r="C106" s="36" t="s">
        <v>4904</v>
      </c>
      <c r="D106" s="994"/>
      <c r="E106" s="981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49" ht="15.75" customHeight="1">
      <c r="A107" s="335"/>
      <c r="B107" s="32" t="s">
        <v>4936</v>
      </c>
      <c r="C107" s="32"/>
      <c r="D107" s="982"/>
      <c r="E107" s="982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94"/>
      <c r="E108" s="981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49" ht="15.75" customHeight="1">
      <c r="A109" s="335"/>
      <c r="B109" s="32" t="s">
        <v>4937</v>
      </c>
      <c r="C109" s="32"/>
      <c r="D109" s="982"/>
      <c r="E109" s="982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94"/>
      <c r="E110" s="981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49" ht="15.75" customHeight="1">
      <c r="A111" s="335"/>
      <c r="B111" s="32" t="s">
        <v>4938</v>
      </c>
      <c r="C111" s="32"/>
      <c r="D111" s="982"/>
      <c r="E111" s="982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38.25" customHeight="1">
      <c r="A112" s="478" t="s">
        <v>2593</v>
      </c>
      <c r="B112" s="479" t="s">
        <v>2594</v>
      </c>
      <c r="C112" s="480" t="s">
        <v>4904</v>
      </c>
      <c r="D112" s="994"/>
      <c r="E112" s="981">
        <f>SUM(H112:AW112)</f>
        <v>0</v>
      </c>
      <c r="F112" s="37" t="str">
        <f>Info!$B$2</f>
        <v>323</v>
      </c>
      <c r="G112" s="490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</row>
    <row r="113" spans="1:49" ht="31.5" hidden="1" customHeight="1">
      <c r="A113" s="478" t="s">
        <v>2597</v>
      </c>
      <c r="B113" s="479" t="s">
        <v>2598</v>
      </c>
      <c r="C113" s="955" t="s">
        <v>4904</v>
      </c>
      <c r="D113" s="994"/>
      <c r="E113" s="981">
        <f>SUM(H113:AW113)</f>
        <v>0</v>
      </c>
      <c r="F113" s="37" t="str">
        <f>Info!$B$2</f>
        <v>323</v>
      </c>
      <c r="G113" s="947"/>
      <c r="H113" s="952"/>
      <c r="I113" s="952"/>
      <c r="J113" s="952"/>
      <c r="K113" s="952"/>
      <c r="L113" s="952"/>
      <c r="M113" s="952"/>
      <c r="N113" s="952"/>
      <c r="O113" s="952"/>
      <c r="P113" s="952"/>
      <c r="Q113" s="952"/>
      <c r="R113" s="952"/>
      <c r="S113" s="952"/>
      <c r="T113" s="952"/>
      <c r="U113" s="952"/>
      <c r="V113" s="952"/>
      <c r="W113" s="952"/>
      <c r="X113" s="952"/>
      <c r="Y113" s="952"/>
      <c r="Z113" s="952"/>
      <c r="AA113" s="952"/>
      <c r="AB113" s="952"/>
      <c r="AC113" s="952"/>
      <c r="AD113" s="952"/>
      <c r="AE113" s="952"/>
      <c r="AF113" s="952"/>
      <c r="AG113" s="952"/>
      <c r="AH113" s="952"/>
      <c r="AI113" s="952"/>
      <c r="AJ113" s="952"/>
      <c r="AK113" s="952"/>
      <c r="AL113" s="952"/>
      <c r="AM113" s="952"/>
      <c r="AN113" s="952"/>
      <c r="AO113" s="952"/>
      <c r="AP113" s="952"/>
      <c r="AQ113" s="952"/>
      <c r="AR113" s="952"/>
      <c r="AS113" s="952"/>
      <c r="AT113" s="952"/>
      <c r="AU113" s="952"/>
      <c r="AV113" s="952"/>
      <c r="AW113" s="952"/>
    </row>
    <row r="114" spans="1:49" ht="32.25" hidden="1" customHeight="1">
      <c r="A114" s="478" t="s">
        <v>2601</v>
      </c>
      <c r="B114" s="479" t="s">
        <v>2602</v>
      </c>
      <c r="C114" s="955" t="s">
        <v>4904</v>
      </c>
      <c r="D114" s="994"/>
      <c r="E114" s="981">
        <f>SUM(H114:AW114)</f>
        <v>0</v>
      </c>
      <c r="F114" s="37" t="str">
        <f>Info!$B$2</f>
        <v>323</v>
      </c>
      <c r="G114" s="947"/>
      <c r="H114" s="952"/>
      <c r="I114" s="952"/>
      <c r="J114" s="952"/>
      <c r="K114" s="952"/>
      <c r="L114" s="952"/>
      <c r="M114" s="952"/>
      <c r="N114" s="952"/>
      <c r="O114" s="952"/>
      <c r="P114" s="952"/>
      <c r="Q114" s="952"/>
      <c r="R114" s="952"/>
      <c r="S114" s="952"/>
      <c r="T114" s="952"/>
      <c r="U114" s="952"/>
      <c r="V114" s="952"/>
      <c r="W114" s="952"/>
      <c r="X114" s="952"/>
      <c r="Y114" s="952"/>
      <c r="Z114" s="952"/>
      <c r="AA114" s="952"/>
      <c r="AB114" s="952"/>
      <c r="AC114" s="952"/>
      <c r="AD114" s="952"/>
      <c r="AE114" s="952"/>
      <c r="AF114" s="952"/>
      <c r="AG114" s="952"/>
      <c r="AH114" s="952"/>
      <c r="AI114" s="952"/>
      <c r="AJ114" s="952"/>
      <c r="AK114" s="952"/>
      <c r="AL114" s="952"/>
      <c r="AM114" s="952"/>
      <c r="AN114" s="952"/>
      <c r="AO114" s="952"/>
      <c r="AP114" s="952"/>
      <c r="AQ114" s="952"/>
      <c r="AR114" s="952"/>
      <c r="AS114" s="952"/>
      <c r="AT114" s="952"/>
      <c r="AU114" s="952"/>
      <c r="AV114" s="952"/>
      <c r="AW114" s="952"/>
    </row>
    <row r="115" spans="1:49" ht="14.25">
      <c r="A115" s="336" t="s">
        <v>2606</v>
      </c>
      <c r="B115" s="35" t="s">
        <v>2607</v>
      </c>
      <c r="C115" s="36" t="s">
        <v>4904</v>
      </c>
      <c r="D115" s="994"/>
      <c r="E115" s="981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49">
      <c r="A116" s="729"/>
      <c r="B116" s="730" t="s">
        <v>4939</v>
      </c>
      <c r="C116" s="730"/>
      <c r="D116" s="983"/>
      <c r="E116" s="983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94"/>
      <c r="E117" s="981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49" ht="15.75" customHeight="1">
      <c r="A118" s="335"/>
      <c r="B118" s="32" t="s">
        <v>4940</v>
      </c>
      <c r="C118" s="32"/>
      <c r="D118" s="982"/>
      <c r="E118" s="982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94"/>
      <c r="E119" s="981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49" ht="15.75" customHeight="1">
      <c r="A120" s="335"/>
      <c r="B120" s="32" t="s">
        <v>4941</v>
      </c>
      <c r="C120" s="32"/>
      <c r="D120" s="982"/>
      <c r="E120" s="982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94"/>
      <c r="E121" s="981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49" ht="25.5">
      <c r="A122" s="336" t="s">
        <v>2950</v>
      </c>
      <c r="B122" s="35" t="s">
        <v>2951</v>
      </c>
      <c r="C122" s="36" t="s">
        <v>4904</v>
      </c>
      <c r="D122" s="994"/>
      <c r="E122" s="981">
        <f>SUM(H122:AW122)</f>
        <v>0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49" ht="15.75" customHeight="1">
      <c r="A123" s="335"/>
      <c r="B123" s="32" t="s">
        <v>4942</v>
      </c>
      <c r="C123" s="32"/>
      <c r="D123" s="982"/>
      <c r="E123" s="982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94"/>
      <c r="E124" s="981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49" ht="25.5">
      <c r="A125" s="336" t="s">
        <v>2993</v>
      </c>
      <c r="B125" s="35" t="s">
        <v>2995</v>
      </c>
      <c r="C125" s="36" t="s">
        <v>4904</v>
      </c>
      <c r="D125" s="994"/>
      <c r="E125" s="981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49" ht="26.25" thickBot="1">
      <c r="A126" s="337" t="s">
        <v>2996</v>
      </c>
      <c r="B126" s="39" t="s">
        <v>2998</v>
      </c>
      <c r="C126" s="40" t="s">
        <v>4904</v>
      </c>
      <c r="D126" s="996"/>
      <c r="E126" s="984">
        <f>SUM(H126:AW126)</f>
        <v>0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8" fitToWidth="0" orientation="portrait" r:id="rId1"/>
  <headerFooter alignWithMargins="0">
    <oddFooter>&amp;C&amp;A -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3">
    <pageSetUpPr fitToPage="1"/>
  </sheetPr>
  <dimension ref="A1:BJ126"/>
  <sheetViews>
    <sheetView showGridLines="0" zoomScale="70" zoomScaleNormal="70" zoomScaleSheetLayoutView="70" workbookViewId="0">
      <pane xSplit="2" ySplit="2" topLeftCell="C3" activePane="bottomRight" state="frozen"/>
      <selection activeCell="D4" sqref="D4"/>
      <selection pane="topRight" activeCell="D4" sqref="D4"/>
      <selection pane="bottomLeft" activeCell="D4" sqref="D4"/>
      <selection pane="bottomRight" activeCell="E1" sqref="E1:E65536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357">
        <v>0</v>
      </c>
      <c r="E3" s="358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94"/>
      <c r="E4" s="981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94"/>
      <c r="E5" s="981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95">
        <v>0</v>
      </c>
      <c r="E6" s="980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94"/>
      <c r="E7" s="981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94"/>
      <c r="E8" s="981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94"/>
      <c r="E9" s="981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94"/>
      <c r="E10" s="981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94"/>
      <c r="E11" s="981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94"/>
      <c r="E12" s="981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94"/>
      <c r="E13" s="981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94"/>
      <c r="E14" s="981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94"/>
      <c r="E15" s="981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94"/>
      <c r="E16" s="981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94"/>
      <c r="E17" s="981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94"/>
      <c r="E18" s="981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94"/>
      <c r="E19" s="981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94"/>
      <c r="E20" s="981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94"/>
      <c r="E21" s="981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94"/>
      <c r="E22" s="981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94"/>
      <c r="E23" s="981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94"/>
      <c r="E24" s="981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94"/>
      <c r="E25" s="981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94"/>
      <c r="E26" s="981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94"/>
      <c r="E27" s="981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94"/>
      <c r="E28" s="981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94"/>
      <c r="E29" s="981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94"/>
      <c r="E30" s="981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94"/>
      <c r="E31" s="981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94"/>
      <c r="E32" s="981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94"/>
      <c r="E33" s="981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94"/>
      <c r="E34" s="981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94"/>
      <c r="E35" s="981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94"/>
      <c r="E36" s="981">
        <f t="shared" si="0"/>
        <v>0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94"/>
      <c r="E37" s="981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94"/>
      <c r="E38" s="981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94"/>
      <c r="E39" s="981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94"/>
      <c r="E40" s="981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94"/>
      <c r="E41" s="981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94"/>
      <c r="E42" s="981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94"/>
      <c r="E43" s="981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94"/>
      <c r="E44" s="981">
        <f t="shared" si="0"/>
        <v>0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94"/>
      <c r="E45" s="981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94"/>
      <c r="E46" s="981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94"/>
      <c r="E47" s="981">
        <f t="shared" si="0"/>
        <v>0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94"/>
      <c r="E48" s="981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2"/>
      <c r="E49" s="982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94"/>
      <c r="E50" s="981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94"/>
      <c r="E51" s="981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94"/>
      <c r="E52" s="981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94"/>
      <c r="E53" s="981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94"/>
      <c r="E54" s="981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94"/>
      <c r="E55" s="981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2"/>
      <c r="E56" s="982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94"/>
      <c r="E57" s="981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94"/>
      <c r="E58" s="981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94"/>
      <c r="E59" s="981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94"/>
      <c r="E60" s="981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94"/>
      <c r="E61" s="981">
        <f t="shared" si="2"/>
        <v>0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94"/>
      <c r="E62" s="981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94"/>
      <c r="E63" s="981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94"/>
      <c r="E64" s="981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94"/>
      <c r="E65" s="981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94"/>
      <c r="E66" s="981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2"/>
      <c r="E67" s="982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94"/>
      <c r="E68" s="981">
        <f t="shared" ref="E68:E106" si="3">SUM(H68:AW68)</f>
        <v>0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94"/>
      <c r="E69" s="981">
        <f t="shared" si="3"/>
        <v>0</v>
      </c>
      <c r="F69" s="37" t="str">
        <f>Info!$B$2</f>
        <v>323</v>
      </c>
      <c r="G69" s="477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94"/>
      <c r="E70" s="981">
        <f t="shared" si="3"/>
        <v>0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336" t="s">
        <v>1052</v>
      </c>
      <c r="B71" s="35" t="s">
        <v>1053</v>
      </c>
      <c r="C71" s="36" t="s">
        <v>4904</v>
      </c>
      <c r="D71" s="994"/>
      <c r="E71" s="981">
        <f t="shared" si="3"/>
        <v>0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94"/>
      <c r="E72" s="981">
        <f t="shared" si="3"/>
        <v>0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94"/>
      <c r="E73" s="981">
        <f t="shared" si="3"/>
        <v>0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94"/>
      <c r="E74" s="981">
        <f t="shared" si="3"/>
        <v>0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94"/>
      <c r="E75" s="981">
        <f t="shared" si="3"/>
        <v>0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94"/>
      <c r="E76" s="981">
        <f t="shared" si="3"/>
        <v>0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94"/>
      <c r="E77" s="981">
        <f t="shared" si="3"/>
        <v>0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94"/>
      <c r="E78" s="981">
        <f t="shared" si="3"/>
        <v>0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94"/>
      <c r="E79" s="981">
        <f t="shared" si="3"/>
        <v>0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94"/>
      <c r="E80" s="981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56" ht="38.25">
      <c r="A81" s="336" t="s">
        <v>1281</v>
      </c>
      <c r="B81" s="35" t="s">
        <v>1282</v>
      </c>
      <c r="C81" s="36" t="s">
        <v>4904</v>
      </c>
      <c r="D81" s="994"/>
      <c r="E81" s="981">
        <f t="shared" si="3"/>
        <v>0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56" ht="38.25">
      <c r="A82" s="336" t="s">
        <v>1285</v>
      </c>
      <c r="B82" s="35" t="s">
        <v>1286</v>
      </c>
      <c r="C82" s="36" t="s">
        <v>4904</v>
      </c>
      <c r="D82" s="994"/>
      <c r="E82" s="981">
        <f t="shared" si="3"/>
        <v>0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</row>
    <row r="83" spans="1:56" ht="25.5">
      <c r="A83" s="336" t="s">
        <v>1297</v>
      </c>
      <c r="B83" s="35" t="s">
        <v>1298</v>
      </c>
      <c r="C83" s="36" t="s">
        <v>4904</v>
      </c>
      <c r="D83" s="994"/>
      <c r="E83" s="981">
        <f t="shared" si="3"/>
        <v>0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56" ht="25.5">
      <c r="A84" s="336" t="s">
        <v>1301</v>
      </c>
      <c r="B84" s="35" t="s">
        <v>1302</v>
      </c>
      <c r="C84" s="36" t="s">
        <v>4904</v>
      </c>
      <c r="D84" s="994"/>
      <c r="E84" s="981">
        <f t="shared" si="3"/>
        <v>0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</row>
    <row r="85" spans="1:56" ht="14.25">
      <c r="A85" s="336" t="s">
        <v>1405</v>
      </c>
      <c r="B85" s="35" t="s">
        <v>1407</v>
      </c>
      <c r="C85" s="36" t="s">
        <v>4904</v>
      </c>
      <c r="D85" s="994"/>
      <c r="E85" s="981">
        <f t="shared" si="3"/>
        <v>0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56" ht="25.5">
      <c r="A86" s="336" t="s">
        <v>1408</v>
      </c>
      <c r="B86" s="35" t="s">
        <v>1409</v>
      </c>
      <c r="C86" s="36" t="s">
        <v>4904</v>
      </c>
      <c r="D86" s="994"/>
      <c r="E86" s="981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56" s="488" customFormat="1" ht="25.5" hidden="1">
      <c r="A87" s="336" t="s">
        <v>1412</v>
      </c>
      <c r="B87" s="356" t="s">
        <v>1413</v>
      </c>
      <c r="C87" s="953" t="s">
        <v>4904</v>
      </c>
      <c r="D87" s="994"/>
      <c r="E87" s="981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  <c r="AX87" s="443"/>
      <c r="BA87" s="443"/>
      <c r="BD87" s="443"/>
    </row>
    <row r="88" spans="1:56" s="488" customFormat="1" ht="25.5">
      <c r="A88" s="336" t="s">
        <v>1453</v>
      </c>
      <c r="B88" s="356" t="s">
        <v>1454</v>
      </c>
      <c r="C88" s="953" t="s">
        <v>4904</v>
      </c>
      <c r="D88" s="994"/>
      <c r="E88" s="981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443"/>
      <c r="BA88" s="443"/>
      <c r="BD88" s="443"/>
    </row>
    <row r="89" spans="1:56" s="488" customFormat="1" ht="25.5">
      <c r="A89" s="336" t="s">
        <v>1455</v>
      </c>
      <c r="B89" s="356" t="s">
        <v>1456</v>
      </c>
      <c r="C89" s="953" t="s">
        <v>4904</v>
      </c>
      <c r="D89" s="994"/>
      <c r="E89" s="981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443"/>
      <c r="BA89" s="443"/>
      <c r="BD89" s="443"/>
    </row>
    <row r="90" spans="1:56" s="488" customFormat="1" ht="25.5">
      <c r="A90" s="336" t="s">
        <v>1457</v>
      </c>
      <c r="B90" s="356" t="s">
        <v>1458</v>
      </c>
      <c r="C90" s="953" t="s">
        <v>4904</v>
      </c>
      <c r="D90" s="994"/>
      <c r="E90" s="981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443"/>
      <c r="BA90" s="443"/>
      <c r="BD90" s="443"/>
    </row>
    <row r="91" spans="1:56" s="488" customFormat="1" ht="25.5">
      <c r="A91" s="336" t="s">
        <v>1459</v>
      </c>
      <c r="B91" s="356" t="s">
        <v>1460</v>
      </c>
      <c r="C91" s="953" t="s">
        <v>4904</v>
      </c>
      <c r="D91" s="994"/>
      <c r="E91" s="981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443"/>
      <c r="BA91" s="443"/>
      <c r="BD91" s="443"/>
    </row>
    <row r="92" spans="1:56" s="488" customFormat="1" ht="25.5">
      <c r="A92" s="336" t="s">
        <v>1461</v>
      </c>
      <c r="B92" s="356" t="s">
        <v>1462</v>
      </c>
      <c r="C92" s="953" t="s">
        <v>4904</v>
      </c>
      <c r="D92" s="994"/>
      <c r="E92" s="981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443"/>
      <c r="BA92" s="443"/>
      <c r="BD92" s="443"/>
    </row>
    <row r="93" spans="1:56" ht="25.5">
      <c r="A93" s="336" t="s">
        <v>1507</v>
      </c>
      <c r="B93" s="35" t="s">
        <v>1509</v>
      </c>
      <c r="C93" s="36" t="s">
        <v>4904</v>
      </c>
      <c r="D93" s="994"/>
      <c r="E93" s="981">
        <f t="shared" si="3"/>
        <v>0</v>
      </c>
      <c r="F93" s="37" t="str">
        <f>Info!$B$2</f>
        <v>323</v>
      </c>
      <c r="G93" s="477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</row>
    <row r="94" spans="1:56" ht="25.5">
      <c r="A94" s="478" t="s">
        <v>1513</v>
      </c>
      <c r="B94" s="479" t="s">
        <v>1515</v>
      </c>
      <c r="C94" s="480" t="s">
        <v>4904</v>
      </c>
      <c r="D94" s="994"/>
      <c r="E94" s="981">
        <f t="shared" si="3"/>
        <v>0</v>
      </c>
      <c r="F94" s="37" t="str">
        <f>Info!$B$2</f>
        <v>323</v>
      </c>
      <c r="G94" s="477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</row>
    <row r="95" spans="1:56" ht="25.5">
      <c r="A95" s="478" t="s">
        <v>1516</v>
      </c>
      <c r="B95" s="479" t="s">
        <v>1518</v>
      </c>
      <c r="C95" s="36" t="s">
        <v>4904</v>
      </c>
      <c r="D95" s="994"/>
      <c r="E95" s="981">
        <f t="shared" si="3"/>
        <v>0</v>
      </c>
      <c r="F95" s="37" t="str">
        <f>Info!$B$2</f>
        <v>323</v>
      </c>
      <c r="G95" s="477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</row>
    <row r="96" spans="1:56" ht="25.5">
      <c r="A96" s="336" t="s">
        <v>1538</v>
      </c>
      <c r="B96" s="35" t="s">
        <v>1540</v>
      </c>
      <c r="C96" s="36" t="s">
        <v>4904</v>
      </c>
      <c r="D96" s="994"/>
      <c r="E96" s="981">
        <f>SUM(H96:AW96)</f>
        <v>0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49" ht="14.25">
      <c r="A97" s="336" t="s">
        <v>1558</v>
      </c>
      <c r="B97" s="35" t="s">
        <v>1560</v>
      </c>
      <c r="C97" s="36" t="s">
        <v>4904</v>
      </c>
      <c r="D97" s="994"/>
      <c r="E97" s="981">
        <f t="shared" si="3"/>
        <v>0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49" ht="14.25">
      <c r="A98" s="336" t="s">
        <v>1564</v>
      </c>
      <c r="B98" s="35" t="s">
        <v>1565</v>
      </c>
      <c r="C98" s="36" t="s">
        <v>4904</v>
      </c>
      <c r="D98" s="994"/>
      <c r="E98" s="981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49" ht="14.25">
      <c r="A99" s="336" t="s">
        <v>1566</v>
      </c>
      <c r="B99" s="35" t="s">
        <v>1567</v>
      </c>
      <c r="C99" s="36" t="s">
        <v>4904</v>
      </c>
      <c r="D99" s="994"/>
      <c r="E99" s="981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49" ht="25.5">
      <c r="A100" s="336" t="s">
        <v>1614</v>
      </c>
      <c r="B100" s="35" t="s">
        <v>1616</v>
      </c>
      <c r="C100" s="36" t="s">
        <v>4904</v>
      </c>
      <c r="D100" s="994"/>
      <c r="E100" s="981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49" ht="14.25">
      <c r="A101" s="336" t="s">
        <v>1631</v>
      </c>
      <c r="B101" s="35" t="s">
        <v>1634</v>
      </c>
      <c r="C101" s="36" t="s">
        <v>4904</v>
      </c>
      <c r="D101" s="994"/>
      <c r="E101" s="981">
        <f t="shared" si="3"/>
        <v>0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</row>
    <row r="102" spans="1:49" ht="25.5">
      <c r="A102" s="336" t="s">
        <v>1636</v>
      </c>
      <c r="B102" s="35" t="s">
        <v>1637</v>
      </c>
      <c r="C102" s="36" t="s">
        <v>4904</v>
      </c>
      <c r="D102" s="994"/>
      <c r="E102" s="981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49" ht="14.25">
      <c r="A103" s="336" t="s">
        <v>1755</v>
      </c>
      <c r="B103" s="35" t="s">
        <v>1757</v>
      </c>
      <c r="C103" s="36" t="s">
        <v>4904</v>
      </c>
      <c r="D103" s="994"/>
      <c r="E103" s="981">
        <f t="shared" si="3"/>
        <v>0</v>
      </c>
      <c r="F103" s="37" t="str">
        <f>Info!$B$2</f>
        <v>323</v>
      </c>
      <c r="G103" s="477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49" ht="14.25">
      <c r="A104" s="336" t="s">
        <v>1780</v>
      </c>
      <c r="B104" s="35" t="s">
        <v>1783</v>
      </c>
      <c r="C104" s="36" t="s">
        <v>4904</v>
      </c>
      <c r="D104" s="994"/>
      <c r="E104" s="981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49" ht="38.25">
      <c r="A105" s="336" t="s">
        <v>1816</v>
      </c>
      <c r="B105" s="35" t="s">
        <v>1818</v>
      </c>
      <c r="C105" s="36" t="s">
        <v>4904</v>
      </c>
      <c r="D105" s="994"/>
      <c r="E105" s="981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49" ht="14.25">
      <c r="A106" s="336" t="s">
        <v>1839</v>
      </c>
      <c r="B106" s="35" t="s">
        <v>1840</v>
      </c>
      <c r="C106" s="36" t="s">
        <v>4904</v>
      </c>
      <c r="D106" s="994"/>
      <c r="E106" s="981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49" ht="15.75" customHeight="1">
      <c r="A107" s="335"/>
      <c r="B107" s="32" t="s">
        <v>4936</v>
      </c>
      <c r="C107" s="32"/>
      <c r="D107" s="982"/>
      <c r="E107" s="982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 ht="14.25">
      <c r="A108" s="336" t="s">
        <v>1879</v>
      </c>
      <c r="B108" s="35" t="s">
        <v>1881</v>
      </c>
      <c r="C108" s="36" t="s">
        <v>4904</v>
      </c>
      <c r="D108" s="994"/>
      <c r="E108" s="981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49" ht="15.75" customHeight="1">
      <c r="A109" s="335"/>
      <c r="B109" s="32" t="s">
        <v>4937</v>
      </c>
      <c r="C109" s="32"/>
      <c r="D109" s="982"/>
      <c r="E109" s="982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 ht="14.25">
      <c r="A110" s="336" t="s">
        <v>1908</v>
      </c>
      <c r="B110" s="35" t="s">
        <v>1910</v>
      </c>
      <c r="C110" s="36" t="s">
        <v>4904</v>
      </c>
      <c r="D110" s="994"/>
      <c r="E110" s="981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49" ht="15.75" customHeight="1">
      <c r="A111" s="335"/>
      <c r="B111" s="32" t="s">
        <v>4938</v>
      </c>
      <c r="C111" s="32"/>
      <c r="D111" s="982"/>
      <c r="E111" s="982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 ht="28.5" customHeight="1">
      <c r="A112" s="478" t="s">
        <v>2593</v>
      </c>
      <c r="B112" s="479" t="s">
        <v>2594</v>
      </c>
      <c r="C112" s="480" t="s">
        <v>4904</v>
      </c>
      <c r="D112" s="994"/>
      <c r="E112" s="981">
        <f>SUM(H112:AW112)</f>
        <v>0</v>
      </c>
      <c r="F112" s="37" t="str">
        <f>Info!$B$2</f>
        <v>323</v>
      </c>
      <c r="G112" s="490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</row>
    <row r="113" spans="1:49" ht="15.75" hidden="1" customHeight="1">
      <c r="A113" s="478" t="s">
        <v>2597</v>
      </c>
      <c r="B113" s="479" t="s">
        <v>2598</v>
      </c>
      <c r="C113" s="480" t="s">
        <v>4904</v>
      </c>
      <c r="D113" s="994"/>
      <c r="E113" s="981">
        <f>SUM(H113:AW113)</f>
        <v>0</v>
      </c>
      <c r="F113" s="37" t="str">
        <f>Info!$B$2</f>
        <v>323</v>
      </c>
      <c r="G113" s="947"/>
      <c r="H113" s="952"/>
      <c r="I113" s="952"/>
      <c r="J113" s="952"/>
      <c r="K113" s="952"/>
      <c r="L113" s="952"/>
      <c r="M113" s="952"/>
      <c r="N113" s="952"/>
      <c r="O113" s="952"/>
      <c r="P113" s="952"/>
      <c r="Q113" s="952"/>
      <c r="R113" s="952"/>
      <c r="S113" s="952"/>
      <c r="T113" s="952"/>
      <c r="U113" s="952"/>
      <c r="V113" s="952"/>
      <c r="W113" s="952"/>
      <c r="X113" s="952"/>
      <c r="Y113" s="952"/>
      <c r="Z113" s="952"/>
      <c r="AA113" s="952"/>
      <c r="AB113" s="952"/>
      <c r="AC113" s="952"/>
      <c r="AD113" s="952"/>
      <c r="AE113" s="952"/>
      <c r="AF113" s="952"/>
      <c r="AG113" s="952"/>
      <c r="AH113" s="952"/>
      <c r="AI113" s="952"/>
      <c r="AJ113" s="952"/>
      <c r="AK113" s="952"/>
      <c r="AL113" s="952"/>
      <c r="AM113" s="952"/>
      <c r="AN113" s="952"/>
      <c r="AO113" s="952"/>
      <c r="AP113" s="952"/>
      <c r="AQ113" s="952"/>
      <c r="AR113" s="952"/>
      <c r="AS113" s="952"/>
      <c r="AT113" s="952"/>
      <c r="AU113" s="952"/>
      <c r="AV113" s="952"/>
      <c r="AW113" s="952"/>
    </row>
    <row r="114" spans="1:49" ht="30" hidden="1" customHeight="1">
      <c r="A114" s="478" t="s">
        <v>2601</v>
      </c>
      <c r="B114" s="479" t="s">
        <v>2602</v>
      </c>
      <c r="C114" s="480" t="s">
        <v>4904</v>
      </c>
      <c r="D114" s="994"/>
      <c r="E114" s="981">
        <f>SUM(H114:AW114)</f>
        <v>0</v>
      </c>
      <c r="F114" s="37" t="str">
        <f>Info!$B$2</f>
        <v>323</v>
      </c>
      <c r="G114" s="947"/>
      <c r="H114" s="952"/>
      <c r="I114" s="952"/>
      <c r="J114" s="952"/>
      <c r="K114" s="952"/>
      <c r="L114" s="952"/>
      <c r="M114" s="952"/>
      <c r="N114" s="952"/>
      <c r="O114" s="952"/>
      <c r="P114" s="952"/>
      <c r="Q114" s="952"/>
      <c r="R114" s="952"/>
      <c r="S114" s="952"/>
      <c r="T114" s="952"/>
      <c r="U114" s="952"/>
      <c r="V114" s="952"/>
      <c r="W114" s="952"/>
      <c r="X114" s="952"/>
      <c r="Y114" s="952"/>
      <c r="Z114" s="952"/>
      <c r="AA114" s="952"/>
      <c r="AB114" s="952"/>
      <c r="AC114" s="952"/>
      <c r="AD114" s="952"/>
      <c r="AE114" s="952"/>
      <c r="AF114" s="952"/>
      <c r="AG114" s="952"/>
      <c r="AH114" s="952"/>
      <c r="AI114" s="952"/>
      <c r="AJ114" s="952"/>
      <c r="AK114" s="952"/>
      <c r="AL114" s="952"/>
      <c r="AM114" s="952"/>
      <c r="AN114" s="952"/>
      <c r="AO114" s="952"/>
      <c r="AP114" s="952"/>
      <c r="AQ114" s="952"/>
      <c r="AR114" s="952"/>
      <c r="AS114" s="952"/>
      <c r="AT114" s="952"/>
      <c r="AU114" s="952"/>
      <c r="AV114" s="952"/>
      <c r="AW114" s="952"/>
    </row>
    <row r="115" spans="1:49" ht="14.25">
      <c r="A115" s="336" t="s">
        <v>2606</v>
      </c>
      <c r="B115" s="35" t="s">
        <v>2607</v>
      </c>
      <c r="C115" s="36" t="s">
        <v>4904</v>
      </c>
      <c r="D115" s="994"/>
      <c r="E115" s="981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49">
      <c r="A116" s="729"/>
      <c r="B116" s="730" t="s">
        <v>4939</v>
      </c>
      <c r="C116" s="730"/>
      <c r="D116" s="983"/>
      <c r="E116" s="983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ht="14.25">
      <c r="A117" s="478" t="s">
        <v>2861</v>
      </c>
      <c r="B117" s="479" t="s">
        <v>2862</v>
      </c>
      <c r="C117" s="480" t="s">
        <v>4904</v>
      </c>
      <c r="D117" s="994"/>
      <c r="E117" s="981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49" ht="15.75" customHeight="1">
      <c r="A118" s="335"/>
      <c r="B118" s="32" t="s">
        <v>4940</v>
      </c>
      <c r="C118" s="32"/>
      <c r="D118" s="982"/>
      <c r="E118" s="982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49" ht="14.25">
      <c r="A119" s="336" t="s">
        <v>2904</v>
      </c>
      <c r="B119" s="35" t="s">
        <v>2905</v>
      </c>
      <c r="C119" s="36" t="s">
        <v>4904</v>
      </c>
      <c r="D119" s="994"/>
      <c r="E119" s="981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49" ht="15.75" customHeight="1">
      <c r="A120" s="335"/>
      <c r="B120" s="32" t="s">
        <v>4941</v>
      </c>
      <c r="C120" s="32"/>
      <c r="D120" s="982"/>
      <c r="E120" s="982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49" ht="14.25">
      <c r="A121" s="478" t="s">
        <v>2941</v>
      </c>
      <c r="B121" s="479" t="s">
        <v>2943</v>
      </c>
      <c r="C121" s="480" t="s">
        <v>4904</v>
      </c>
      <c r="D121" s="994"/>
      <c r="E121" s="981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49" ht="25.5">
      <c r="A122" s="336" t="s">
        <v>2950</v>
      </c>
      <c r="B122" s="35" t="s">
        <v>2951</v>
      </c>
      <c r="C122" s="36" t="s">
        <v>4904</v>
      </c>
      <c r="D122" s="994"/>
      <c r="E122" s="981">
        <f>SUM(H122:AW122)</f>
        <v>0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49" ht="15.75" customHeight="1">
      <c r="A123" s="335"/>
      <c r="B123" s="32" t="s">
        <v>4942</v>
      </c>
      <c r="C123" s="32"/>
      <c r="D123" s="982"/>
      <c r="E123" s="982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49" ht="14.25">
      <c r="A124" s="336" t="s">
        <v>2984</v>
      </c>
      <c r="B124" s="35" t="s">
        <v>2985</v>
      </c>
      <c r="C124" s="36" t="s">
        <v>4904</v>
      </c>
      <c r="D124" s="994"/>
      <c r="E124" s="981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49" ht="25.5">
      <c r="A125" s="336" t="s">
        <v>2993</v>
      </c>
      <c r="B125" s="35" t="s">
        <v>2995</v>
      </c>
      <c r="C125" s="36" t="s">
        <v>4904</v>
      </c>
      <c r="D125" s="994"/>
      <c r="E125" s="981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49" ht="26.25" thickBot="1">
      <c r="A126" s="337" t="s">
        <v>2996</v>
      </c>
      <c r="B126" s="39" t="s">
        <v>2998</v>
      </c>
      <c r="C126" s="40" t="s">
        <v>4904</v>
      </c>
      <c r="D126" s="996"/>
      <c r="E126" s="984">
        <f>SUM(H126:AW126)</f>
        <v>0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8" fitToWidth="0" orientation="portrait" r:id="rId1"/>
  <headerFooter alignWithMargins="0">
    <oddFooter>&amp;C&amp;A -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4">
    <pageSetUpPr fitToPage="1"/>
  </sheetPr>
  <dimension ref="A1:BJ126"/>
  <sheetViews>
    <sheetView showGridLines="0" zoomScale="70" zoomScaleNormal="70" zoomScaleSheetLayoutView="70" workbookViewId="0">
      <pane xSplit="2" ySplit="2" topLeftCell="D126" activePane="bottomRight" state="frozen"/>
      <selection activeCell="D4" sqref="D4"/>
      <selection pane="topRight" activeCell="D4" sqref="D4"/>
      <selection pane="bottomLeft" activeCell="D4" sqref="D4"/>
      <selection pane="bottomRight" activeCell="H146" sqref="H146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4.2851562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358">
        <v>0</v>
      </c>
      <c r="E3" s="358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86">
        <f ca="1">SUMIF(Codifica_CE!$D$4962:$U$6201,$A4,Codifica_CE!$T$4962:$T$6201)</f>
        <v>0</v>
      </c>
      <c r="E4" s="987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86">
        <f ca="1">SUMIF(Codifica_CE!$D$4962:$U$6201,$A5,Codifica_CE!$T$4962:$T$6201)</f>
        <v>0</v>
      </c>
      <c r="E5" s="987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85">
        <v>0</v>
      </c>
      <c r="E6" s="985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86">
        <f ca="1">SUMIF(Codifica_CE!$D$4962:$U$6201,$A7,Codifica_CE!$T$4962:$T$6201)</f>
        <v>0</v>
      </c>
      <c r="E7" s="987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86">
        <f ca="1">SUMIF(Codifica_CE!$D$4962:$U$6201,$A8,Codifica_CE!$T$4962:$T$6201)</f>
        <v>0</v>
      </c>
      <c r="E8" s="987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86">
        <f ca="1">SUMIF(Codifica_CE!$D$4962:$U$6201,$A9,Codifica_CE!$T$4962:$T$6201)</f>
        <v>0</v>
      </c>
      <c r="E9" s="987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86">
        <f ca="1">SUMIF(Codifica_CE!$D$4962:$U$6201,$A10,Codifica_CE!$T$4962:$T$6201)</f>
        <v>0</v>
      </c>
      <c r="E10" s="987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86">
        <f ca="1">SUMIF(Codifica_CE!$D$4962:$U$6201,$A11,Codifica_CE!$T$4962:$T$6201)</f>
        <v>0</v>
      </c>
      <c r="E11" s="987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86">
        <f ca="1">SUMIF(Codifica_CE!$D$4962:$U$6201,$A12,Codifica_CE!$T$4962:$T$6201)</f>
        <v>0</v>
      </c>
      <c r="E12" s="987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86">
        <f ca="1">SUMIF(Codifica_CE!$D$4962:$U$6201,$A13,Codifica_CE!$T$4962:$T$6201)</f>
        <v>0</v>
      </c>
      <c r="E13" s="987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86">
        <f ca="1">SUMIF(Codifica_CE!$D$4962:$U$6201,$A14,Codifica_CE!$T$4962:$T$6201)</f>
        <v>0</v>
      </c>
      <c r="E14" s="987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86">
        <f ca="1">SUMIF(Codifica_CE!$D$4962:$U$6201,$A15,Codifica_CE!$T$4962:$T$6201)</f>
        <v>0</v>
      </c>
      <c r="E15" s="987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86">
        <f ca="1">SUMIF(Codifica_CE!$D$4962:$U$6201,$A16,Codifica_CE!$T$4962:$T$6201)</f>
        <v>0</v>
      </c>
      <c r="E16" s="987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86">
        <f ca="1">SUMIF(Codifica_CE!$D$4962:$U$6201,$A17,Codifica_CE!$T$4962:$T$6201)</f>
        <v>0</v>
      </c>
      <c r="E17" s="987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86">
        <f ca="1">SUMIF(Codifica_CE!$D$4962:$U$6201,$A18,Codifica_CE!$T$4962:$T$6201)</f>
        <v>0</v>
      </c>
      <c r="E18" s="987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86">
        <f ca="1">SUMIF(Codifica_CE!$D$4962:$U$6201,$A19,Codifica_CE!$T$4962:$T$6201)</f>
        <v>0</v>
      </c>
      <c r="E19" s="987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86">
        <f ca="1">SUMIF(Codifica_CE!$D$4962:$U$6201,$A20,Codifica_CE!$T$4962:$T$6201)</f>
        <v>0</v>
      </c>
      <c r="E20" s="987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86">
        <f ca="1">SUMIF(Codifica_CE!$D$4962:$U$6201,$A21,Codifica_CE!$T$4962:$T$6201)</f>
        <v>0</v>
      </c>
      <c r="E21" s="987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86">
        <f ca="1">SUMIF(Codifica_CE!$D$4962:$U$6201,$A22,Codifica_CE!$T$4962:$T$6201)</f>
        <v>0</v>
      </c>
      <c r="E22" s="987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86">
        <f ca="1">SUMIF(Codifica_CE!$D$4962:$U$6201,$A23,Codifica_CE!$T$4962:$T$6201)</f>
        <v>0</v>
      </c>
      <c r="E23" s="987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86">
        <f ca="1">SUMIF(Codifica_CE!$D$4962:$U$6201,$A24,Codifica_CE!$T$4962:$T$6201)</f>
        <v>0</v>
      </c>
      <c r="E24" s="987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86">
        <f ca="1">SUMIF(Codifica_CE!$D$4962:$U$6201,$A25,Codifica_CE!$T$4962:$T$6201)</f>
        <v>0</v>
      </c>
      <c r="E25" s="987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86">
        <f ca="1">SUMIF(Codifica_CE!$D$4962:$U$6201,$A26,Codifica_CE!$T$4962:$T$6201)</f>
        <v>0</v>
      </c>
      <c r="E26" s="987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86">
        <f ca="1">SUMIF(Codifica_CE!$D$4962:$U$6201,$A27,Codifica_CE!$T$4962:$T$6201)</f>
        <v>0</v>
      </c>
      <c r="E27" s="987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86">
        <f ca="1">SUMIF(Codifica_CE!$D$4962:$U$6201,$A28,Codifica_CE!$T$4962:$T$6201)</f>
        <v>0</v>
      </c>
      <c r="E28" s="987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86">
        <f ca="1">SUMIF(Codifica_CE!$D$4962:$U$6201,$A29,Codifica_CE!$T$4962:$T$6201)</f>
        <v>0</v>
      </c>
      <c r="E29" s="987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86">
        <f ca="1">SUMIF(Codifica_CE!$D$4962:$U$6201,$A30,Codifica_CE!$T$4962:$T$6201)</f>
        <v>0</v>
      </c>
      <c r="E30" s="987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86">
        <f ca="1">SUMIF(Codifica_CE!$D$4962:$U$6201,$A31,Codifica_CE!$T$4962:$T$6201)</f>
        <v>0</v>
      </c>
      <c r="E31" s="987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86">
        <f ca="1">SUMIF(Codifica_CE!$D$4962:$U$6201,$A32,Codifica_CE!$T$4962:$T$6201)</f>
        <v>0</v>
      </c>
      <c r="E32" s="987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86">
        <f ca="1">SUMIF(Codifica_CE!$D$4962:$U$6201,$A33,Codifica_CE!$T$4962:$T$6201)</f>
        <v>0</v>
      </c>
      <c r="E33" s="987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86">
        <f ca="1">SUMIF(Codifica_CE!$D$4962:$U$6201,$A34,Codifica_CE!$T$4962:$T$6201)</f>
        <v>0</v>
      </c>
      <c r="E34" s="987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86">
        <f ca="1">SUMIF(Codifica_CE!$D$4962:$U$6201,$A35,Codifica_CE!$T$4962:$T$6201)</f>
        <v>0</v>
      </c>
      <c r="E35" s="987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86">
        <f ca="1">SUMIF(Codifica_CE!$D$4962:$U$6201,$A36,Codifica_CE!$T$4962:$T$6201)</f>
        <v>0</v>
      </c>
      <c r="E36" s="987">
        <f t="shared" si="0"/>
        <v>0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86">
        <f ca="1">SUMIF(Codifica_CE!$D$4962:$U$6201,$A37,Codifica_CE!$T$4962:$T$6201)</f>
        <v>0</v>
      </c>
      <c r="E37" s="987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86">
        <f ca="1">SUMIF(Codifica_CE!$D$4962:$U$6201,$A38,Codifica_CE!$T$4962:$T$6201)</f>
        <v>0</v>
      </c>
      <c r="E38" s="987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86">
        <f ca="1">SUMIF(Codifica_CE!$D$4962:$U$6201,$A39,Codifica_CE!$T$4962:$T$6201)</f>
        <v>0</v>
      </c>
      <c r="E39" s="987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86">
        <f ca="1">SUMIF(Codifica_CE!$D$4962:$U$6201,$A40,Codifica_CE!$T$4962:$T$6201)</f>
        <v>0</v>
      </c>
      <c r="E40" s="987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86">
        <f ca="1">SUMIF(Codifica_CE!$D$4962:$U$6201,$A41,Codifica_CE!$T$4962:$T$6201)</f>
        <v>0</v>
      </c>
      <c r="E41" s="987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86">
        <f ca="1">SUMIF(Codifica_CE!$D$4962:$U$6201,$A42,Codifica_CE!$T$4962:$T$6201)</f>
        <v>0</v>
      </c>
      <c r="E42" s="987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86">
        <f ca="1">SUMIF(Codifica_CE!$D$4962:$U$6201,$A43,Codifica_CE!$T$4962:$T$6201)</f>
        <v>0</v>
      </c>
      <c r="E43" s="987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86">
        <f ca="1">SUMIF(Codifica_CE!$D$4962:$U$6201,$A44,Codifica_CE!$T$4962:$T$6201)</f>
        <v>0</v>
      </c>
      <c r="E44" s="987">
        <f t="shared" si="0"/>
        <v>0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86">
        <f ca="1">SUMIF(Codifica_CE!$D$4962:$U$6201,$A45,Codifica_CE!$T$4962:$T$6201)</f>
        <v>0</v>
      </c>
      <c r="E45" s="987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86">
        <f ca="1">SUMIF(Codifica_CE!$D$4962:$U$6201,$A46,Codifica_CE!$T$4962:$T$6201)</f>
        <v>0</v>
      </c>
      <c r="E46" s="987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86">
        <f ca="1">SUMIF(Codifica_CE!$D$4962:$U$6201,$A47,Codifica_CE!$T$4962:$T$6201)</f>
        <v>0</v>
      </c>
      <c r="E47" s="987">
        <f t="shared" si="0"/>
        <v>0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86">
        <f ca="1">SUMIF(Codifica_CE!$D$4962:$U$6201,$A48,Codifica_CE!$T$4962:$T$6201)</f>
        <v>0</v>
      </c>
      <c r="E48" s="987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8"/>
      <c r="E49" s="989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86">
        <f ca="1">SUMIF(Codifica_CE!$D$4962:$U$6201,$A50,Codifica_CE!$T$4962:$T$6201)</f>
        <v>0</v>
      </c>
      <c r="E50" s="987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86">
        <f ca="1">SUMIF(Codifica_CE!$D$4962:$U$6201,$A51,Codifica_CE!$T$4962:$T$6201)</f>
        <v>0</v>
      </c>
      <c r="E51" s="987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86">
        <f ca="1">SUMIF(Codifica_CE!$D$4962:$U$6201,$A52,Codifica_CE!$T$4962:$T$6201)</f>
        <v>0</v>
      </c>
      <c r="E52" s="987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86">
        <f ca="1">SUMIF(Codifica_CE!$D$4962:$U$6201,$A53,Codifica_CE!$T$4962:$T$6201)</f>
        <v>0</v>
      </c>
      <c r="E53" s="987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86">
        <f ca="1">SUMIF(Codifica_CE!$D$4962:$U$6201,$A54,Codifica_CE!$T$4962:$T$6201)</f>
        <v>0</v>
      </c>
      <c r="E54" s="987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86">
        <f ca="1">SUMIF(Codifica_CE!$D$4962:$U$6201,$A55,Codifica_CE!$T$4962:$T$6201)</f>
        <v>0</v>
      </c>
      <c r="E55" s="987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8"/>
      <c r="E56" s="989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86">
        <f ca="1">SUMIF(Codifica_CE!$D$4962:$U$6201,$A57,Codifica_CE!$T$4962:$T$6201)</f>
        <v>0</v>
      </c>
      <c r="E57" s="987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86">
        <f ca="1">SUMIF(Codifica_CE!$D$4962:$U$6201,$A58,Codifica_CE!$T$4962:$T$6201)</f>
        <v>0</v>
      </c>
      <c r="E58" s="987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86">
        <f ca="1">SUMIF(Codifica_CE!$D$4962:$U$6201,$A59,Codifica_CE!$T$4962:$T$6201)</f>
        <v>0</v>
      </c>
      <c r="E59" s="987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86">
        <f ca="1">SUMIF(Codifica_CE!$D$4962:$U$6201,$A60,Codifica_CE!$T$4962:$T$6201)</f>
        <v>0</v>
      </c>
      <c r="E60" s="987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86">
        <f ca="1">SUMIF(Codifica_CE!$D$4962:$U$6201,$A61,Codifica_CE!$T$4962:$T$6201)</f>
        <v>0</v>
      </c>
      <c r="E61" s="987">
        <f t="shared" si="2"/>
        <v>0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86">
        <f ca="1">SUMIF(Codifica_CE!$D$4962:$U$6201,$A62,Codifica_CE!$T$4962:$T$6201)</f>
        <v>0</v>
      </c>
      <c r="E62" s="987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86">
        <f ca="1">SUMIF(Codifica_CE!$D$4962:$U$6201,$A63,Codifica_CE!$T$4962:$T$6201)</f>
        <v>0</v>
      </c>
      <c r="E63" s="987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86">
        <f ca="1">SUMIF(Codifica_CE!$D$4962:$U$6201,$A64,Codifica_CE!$T$4962:$T$6201)</f>
        <v>0</v>
      </c>
      <c r="E64" s="987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86">
        <f ca="1">SUMIF(Codifica_CE!$D$4962:$U$6201,$A65,Codifica_CE!$T$4962:$T$6201)</f>
        <v>0</v>
      </c>
      <c r="E65" s="987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86">
        <f ca="1">SUMIF(Codifica_CE!$D$4962:$U$6201,$A66,Codifica_CE!$T$4962:$T$6201)</f>
        <v>0</v>
      </c>
      <c r="E66" s="987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8"/>
      <c r="E67" s="989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86">
        <f ca="1">SUMIF(Codifica_CE!$D$4962:$U$6201,$A68,Codifica_CE!$T$4962:$T$6201)</f>
        <v>0</v>
      </c>
      <c r="E68" s="987">
        <f t="shared" ref="E68:E106" si="3">SUM(H68:AW68)</f>
        <v>0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86">
        <f ca="1">SUMIF(Codifica_CE!$D$4962:$U$6201,$A69,Codifica_CE!$T$4962:$T$6201)</f>
        <v>0</v>
      </c>
      <c r="E69" s="987">
        <f t="shared" si="3"/>
        <v>0</v>
      </c>
      <c r="F69" s="37" t="str">
        <f>Info!$B$2</f>
        <v>323</v>
      </c>
      <c r="G69" s="477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86">
        <f ca="1">SUMIF(Codifica_CE!$D$4962:$U$6201,$A70,Codifica_CE!$T$4962:$T$6201)</f>
        <v>0</v>
      </c>
      <c r="E70" s="987">
        <f t="shared" si="3"/>
        <v>0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830" t="s">
        <v>1052</v>
      </c>
      <c r="B71" s="35" t="s">
        <v>1053</v>
      </c>
      <c r="C71" s="36" t="s">
        <v>4904</v>
      </c>
      <c r="D71" s="986">
        <f ca="1">SUMIF(Codifica_CE!$D$4962:$U$6201,$A71,Codifica_CE!$T$4962:$T$6201)</f>
        <v>0</v>
      </c>
      <c r="E71" s="987">
        <f t="shared" si="3"/>
        <v>0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86">
        <f ca="1">SUMIF(Codifica_CE!$D$4962:$U$6201,$A72,Codifica_CE!$T$4962:$T$6201)</f>
        <v>0</v>
      </c>
      <c r="E72" s="987">
        <f t="shared" si="3"/>
        <v>0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86">
        <f ca="1">SUMIF(Codifica_CE!$D$4962:$U$6201,$A73,Codifica_CE!$T$4962:$T$6201)</f>
        <v>0</v>
      </c>
      <c r="E73" s="987">
        <f t="shared" si="3"/>
        <v>0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86">
        <f ca="1">SUMIF(Codifica_CE!$D$4962:$U$6201,$A74,Codifica_CE!$T$4962:$T$6201)</f>
        <v>0</v>
      </c>
      <c r="E74" s="987">
        <f t="shared" si="3"/>
        <v>0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86">
        <f ca="1">SUMIF(Codifica_CE!$D$4962:$U$6201,$A75,Codifica_CE!$T$4962:$T$6201)</f>
        <v>0</v>
      </c>
      <c r="E75" s="987">
        <f t="shared" si="3"/>
        <v>0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86">
        <f ca="1">SUMIF(Codifica_CE!$D$4962:$U$6201,$A76,Codifica_CE!$T$4962:$T$6201)</f>
        <v>0</v>
      </c>
      <c r="E76" s="987">
        <f t="shared" si="3"/>
        <v>0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86">
        <f ca="1">SUMIF(Codifica_CE!$D$4962:$U$6201,$A77,Codifica_CE!$T$4962:$T$6201)</f>
        <v>0</v>
      </c>
      <c r="E77" s="987">
        <f t="shared" si="3"/>
        <v>0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86">
        <f ca="1">SUMIF(Codifica_CE!$D$4962:$U$6201,$A78,Codifica_CE!$T$4962:$T$6201)</f>
        <v>0</v>
      </c>
      <c r="E78" s="987">
        <f t="shared" si="3"/>
        <v>0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86">
        <f ca="1">SUMIF(Codifica_CE!$D$4962:$U$6201,$A79,Codifica_CE!$T$4962:$T$6201)</f>
        <v>0</v>
      </c>
      <c r="E79" s="987">
        <f t="shared" si="3"/>
        <v>0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86">
        <f ca="1">SUMIF(Codifica_CE!$D$4962:$U$6201,$A80,Codifica_CE!$T$4962:$T$6201)</f>
        <v>0</v>
      </c>
      <c r="E80" s="987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49" ht="38.25">
      <c r="A81" s="336" t="s">
        <v>1281</v>
      </c>
      <c r="B81" s="35" t="s">
        <v>1282</v>
      </c>
      <c r="C81" s="36" t="s">
        <v>4904</v>
      </c>
      <c r="D81" s="986">
        <f ca="1">SUMIF(Codifica_CE!$D$4962:$U$6201,$A81,Codifica_CE!$T$4962:$T$6201)</f>
        <v>0</v>
      </c>
      <c r="E81" s="987">
        <f t="shared" si="3"/>
        <v>0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49" ht="38.25">
      <c r="A82" s="336" t="s">
        <v>1285</v>
      </c>
      <c r="B82" s="35" t="s">
        <v>1286</v>
      </c>
      <c r="C82" s="36" t="s">
        <v>4904</v>
      </c>
      <c r="D82" s="986">
        <f ca="1">SUMIF(Codifica_CE!$D$4962:$U$6201,$A82,Codifica_CE!$T$4962:$T$6201)</f>
        <v>0</v>
      </c>
      <c r="E82" s="987">
        <f t="shared" si="3"/>
        <v>0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</row>
    <row r="83" spans="1:49" ht="25.5">
      <c r="A83" s="336" t="s">
        <v>1297</v>
      </c>
      <c r="B83" s="35" t="s">
        <v>1298</v>
      </c>
      <c r="C83" s="36" t="s">
        <v>4904</v>
      </c>
      <c r="D83" s="986">
        <f ca="1">SUMIF(Codifica_CE!$D$4962:$U$6201,$A83,Codifica_CE!$T$4962:$T$6201)</f>
        <v>0</v>
      </c>
      <c r="E83" s="987">
        <f t="shared" si="3"/>
        <v>0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49" ht="25.5">
      <c r="A84" s="336" t="s">
        <v>1301</v>
      </c>
      <c r="B84" s="35" t="s">
        <v>1302</v>
      </c>
      <c r="C84" s="36" t="s">
        <v>4904</v>
      </c>
      <c r="D84" s="986">
        <f ca="1">SUMIF(Codifica_CE!$D$4962:$U$6201,$A84,Codifica_CE!$T$4962:$T$6201)</f>
        <v>0</v>
      </c>
      <c r="E84" s="987">
        <f t="shared" si="3"/>
        <v>0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</row>
    <row r="85" spans="1:49" ht="14.25">
      <c r="A85" s="336" t="s">
        <v>1405</v>
      </c>
      <c r="B85" s="35" t="s">
        <v>1407</v>
      </c>
      <c r="C85" s="36" t="s">
        <v>4904</v>
      </c>
      <c r="D85" s="986">
        <f ca="1">SUMIF(Codifica_CE!$D$4962:$U$6201,$A85,Codifica_CE!$T$4962:$T$6201)</f>
        <v>0</v>
      </c>
      <c r="E85" s="987">
        <f t="shared" si="3"/>
        <v>0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49" ht="25.5">
      <c r="A86" s="336" t="s">
        <v>1408</v>
      </c>
      <c r="B86" s="35" t="s">
        <v>1409</v>
      </c>
      <c r="C86" s="36" t="s">
        <v>4904</v>
      </c>
      <c r="D86" s="986">
        <f ca="1">SUMIF(Codifica_CE!$D$4962:$U$6201,$A86,Codifica_CE!$T$4962:$T$6201)</f>
        <v>0</v>
      </c>
      <c r="E86" s="987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49" ht="25.5" hidden="1">
      <c r="A87" s="336" t="s">
        <v>1412</v>
      </c>
      <c r="B87" s="356" t="s">
        <v>1413</v>
      </c>
      <c r="C87" s="953" t="s">
        <v>4904</v>
      </c>
      <c r="D87" s="986">
        <f ca="1">SUMIF(Codifica_CE!$D$4962:$U$6201,$A87,Codifica_CE!$T$4962:$T$6201)</f>
        <v>0</v>
      </c>
      <c r="E87" s="987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</row>
    <row r="88" spans="1:49" ht="25.5">
      <c r="A88" s="336" t="s">
        <v>1453</v>
      </c>
      <c r="B88" s="356" t="s">
        <v>1454</v>
      </c>
      <c r="C88" s="953" t="s">
        <v>4904</v>
      </c>
      <c r="D88" s="986">
        <f ca="1">SUMIF(Codifica_CE!$D$4962:$U$6201,$A88,Codifica_CE!$T$4962:$T$6201)</f>
        <v>0</v>
      </c>
      <c r="E88" s="987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</row>
    <row r="89" spans="1:49" ht="25.5">
      <c r="A89" s="336" t="s">
        <v>1455</v>
      </c>
      <c r="B89" s="356" t="s">
        <v>1456</v>
      </c>
      <c r="C89" s="953" t="s">
        <v>4904</v>
      </c>
      <c r="D89" s="986">
        <f ca="1">SUMIF(Codifica_CE!$D$4962:$U$6201,$A89,Codifica_CE!$T$4962:$T$6201)</f>
        <v>0</v>
      </c>
      <c r="E89" s="987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</row>
    <row r="90" spans="1:49" ht="25.5">
      <c r="A90" s="336" t="s">
        <v>1457</v>
      </c>
      <c r="B90" s="356" t="s">
        <v>1458</v>
      </c>
      <c r="C90" s="953" t="s">
        <v>4904</v>
      </c>
      <c r="D90" s="986">
        <f ca="1">SUMIF(Codifica_CE!$D$4962:$U$6201,$A90,Codifica_CE!$T$4962:$T$6201)</f>
        <v>0</v>
      </c>
      <c r="E90" s="987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</row>
    <row r="91" spans="1:49" ht="25.5">
      <c r="A91" s="336" t="s">
        <v>1459</v>
      </c>
      <c r="B91" s="356" t="s">
        <v>1460</v>
      </c>
      <c r="C91" s="953" t="s">
        <v>4904</v>
      </c>
      <c r="D91" s="986">
        <f ca="1">SUMIF(Codifica_CE!$D$4962:$U$6201,$A91,Codifica_CE!$T$4962:$T$6201)</f>
        <v>0</v>
      </c>
      <c r="E91" s="987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</row>
    <row r="92" spans="1:49" ht="25.5">
      <c r="A92" s="336" t="s">
        <v>1461</v>
      </c>
      <c r="B92" s="356" t="s">
        <v>1462</v>
      </c>
      <c r="C92" s="953" t="s">
        <v>4904</v>
      </c>
      <c r="D92" s="986">
        <f ca="1">SUMIF(Codifica_CE!$D$4962:$U$6201,$A92,Codifica_CE!$T$4962:$T$6201)</f>
        <v>0</v>
      </c>
      <c r="E92" s="987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</row>
    <row r="93" spans="1:49" ht="25.5" hidden="1">
      <c r="A93" s="336" t="s">
        <v>1507</v>
      </c>
      <c r="B93" s="356" t="s">
        <v>1509</v>
      </c>
      <c r="C93" s="953" t="s">
        <v>4904</v>
      </c>
      <c r="D93" s="986">
        <f ca="1">SUMIF(Codifica_CE!$D$4962:$U$6201,$A93,Codifica_CE!$T$4962:$T$6201)</f>
        <v>0</v>
      </c>
      <c r="E93" s="987">
        <f t="shared" si="3"/>
        <v>0</v>
      </c>
      <c r="F93" s="37" t="str">
        <f>Info!$B$2</f>
        <v>323</v>
      </c>
      <c r="G93" s="947"/>
      <c r="H93" s="952"/>
      <c r="I93" s="952"/>
      <c r="J93" s="952"/>
      <c r="K93" s="952"/>
      <c r="L93" s="952"/>
      <c r="M93" s="952"/>
      <c r="N93" s="952"/>
      <c r="O93" s="952"/>
      <c r="P93" s="952"/>
      <c r="Q93" s="952"/>
      <c r="R93" s="952"/>
      <c r="S93" s="952"/>
      <c r="T93" s="952"/>
      <c r="U93" s="952"/>
      <c r="V93" s="952"/>
      <c r="W93" s="952"/>
      <c r="X93" s="952"/>
      <c r="Y93" s="952"/>
      <c r="Z93" s="952"/>
      <c r="AA93" s="952"/>
      <c r="AB93" s="952"/>
      <c r="AC93" s="952"/>
      <c r="AD93" s="952"/>
      <c r="AE93" s="952"/>
      <c r="AF93" s="952"/>
      <c r="AG93" s="952"/>
      <c r="AH93" s="952"/>
      <c r="AI93" s="952"/>
      <c r="AJ93" s="952"/>
      <c r="AK93" s="952"/>
      <c r="AL93" s="952"/>
      <c r="AM93" s="952"/>
      <c r="AN93" s="952"/>
      <c r="AO93" s="952"/>
      <c r="AP93" s="952"/>
      <c r="AQ93" s="952"/>
      <c r="AR93" s="952"/>
      <c r="AS93" s="952"/>
      <c r="AT93" s="952"/>
      <c r="AU93" s="952"/>
      <c r="AV93" s="952"/>
      <c r="AW93" s="952"/>
    </row>
    <row r="94" spans="1:49" ht="25.5" hidden="1">
      <c r="A94" s="478" t="s">
        <v>1513</v>
      </c>
      <c r="B94" s="954" t="s">
        <v>1515</v>
      </c>
      <c r="C94" s="955" t="s">
        <v>4904</v>
      </c>
      <c r="D94" s="986">
        <f ca="1">SUMIF(Codifica_CE!$D$4962:$U$6201,$A94,Codifica_CE!$T$4962:$T$6201)</f>
        <v>0</v>
      </c>
      <c r="E94" s="987">
        <f t="shared" si="3"/>
        <v>0</v>
      </c>
      <c r="F94" s="37" t="str">
        <f>Info!$B$2</f>
        <v>323</v>
      </c>
      <c r="G94" s="947"/>
      <c r="H94" s="952"/>
      <c r="I94" s="952"/>
      <c r="J94" s="952"/>
      <c r="K94" s="952"/>
      <c r="L94" s="952"/>
      <c r="M94" s="952"/>
      <c r="N94" s="952"/>
      <c r="O94" s="952"/>
      <c r="P94" s="952"/>
      <c r="Q94" s="952"/>
      <c r="R94" s="952"/>
      <c r="S94" s="952"/>
      <c r="T94" s="952"/>
      <c r="U94" s="952"/>
      <c r="V94" s="952"/>
      <c r="W94" s="952"/>
      <c r="X94" s="952"/>
      <c r="Y94" s="952"/>
      <c r="Z94" s="952"/>
      <c r="AA94" s="952"/>
      <c r="AB94" s="952"/>
      <c r="AC94" s="952"/>
      <c r="AD94" s="952"/>
      <c r="AE94" s="952"/>
      <c r="AF94" s="952"/>
      <c r="AG94" s="952"/>
      <c r="AH94" s="952"/>
      <c r="AI94" s="952"/>
      <c r="AJ94" s="952"/>
      <c r="AK94" s="952"/>
      <c r="AL94" s="952"/>
      <c r="AM94" s="952"/>
      <c r="AN94" s="952"/>
      <c r="AO94" s="952"/>
      <c r="AP94" s="952"/>
      <c r="AQ94" s="952"/>
      <c r="AR94" s="952"/>
      <c r="AS94" s="952"/>
      <c r="AT94" s="952"/>
      <c r="AU94" s="952"/>
      <c r="AV94" s="952"/>
      <c r="AW94" s="952"/>
    </row>
    <row r="95" spans="1:49" ht="25.5" hidden="1">
      <c r="A95" s="478" t="s">
        <v>1516</v>
      </c>
      <c r="B95" s="479" t="s">
        <v>1518</v>
      </c>
      <c r="C95" s="36" t="s">
        <v>4904</v>
      </c>
      <c r="D95" s="986">
        <f ca="1">SUMIF(Codifica_CE!$D$4962:$U$6201,$A95,Codifica_CE!$T$4962:$T$6201)</f>
        <v>0</v>
      </c>
      <c r="E95" s="987">
        <f t="shared" si="3"/>
        <v>0</v>
      </c>
      <c r="F95" s="37" t="str">
        <f>Info!$B$2</f>
        <v>323</v>
      </c>
      <c r="G95" s="477"/>
      <c r="H95" s="952"/>
      <c r="I95" s="952"/>
      <c r="J95" s="952"/>
      <c r="K95" s="952"/>
      <c r="L95" s="952"/>
      <c r="M95" s="952"/>
      <c r="N95" s="952"/>
      <c r="O95" s="952"/>
      <c r="P95" s="952"/>
      <c r="Q95" s="952"/>
      <c r="R95" s="952"/>
      <c r="S95" s="952"/>
      <c r="T95" s="952"/>
      <c r="U95" s="952"/>
      <c r="V95" s="952"/>
      <c r="W95" s="952"/>
      <c r="X95" s="952"/>
      <c r="Y95" s="952"/>
      <c r="Z95" s="952"/>
      <c r="AA95" s="952"/>
      <c r="AB95" s="952"/>
      <c r="AC95" s="952"/>
      <c r="AD95" s="952"/>
      <c r="AE95" s="952"/>
      <c r="AF95" s="952"/>
      <c r="AG95" s="952"/>
      <c r="AH95" s="952"/>
      <c r="AI95" s="952"/>
      <c r="AJ95" s="952"/>
      <c r="AK95" s="952"/>
      <c r="AL95" s="952"/>
      <c r="AM95" s="952"/>
      <c r="AN95" s="952"/>
      <c r="AO95" s="952"/>
      <c r="AP95" s="952"/>
      <c r="AQ95" s="952"/>
      <c r="AR95" s="952"/>
      <c r="AS95" s="952"/>
      <c r="AT95" s="952"/>
      <c r="AU95" s="952"/>
      <c r="AV95" s="952"/>
      <c r="AW95" s="952"/>
    </row>
    <row r="96" spans="1:49" ht="25.5">
      <c r="A96" s="336" t="s">
        <v>1538</v>
      </c>
      <c r="B96" s="35" t="s">
        <v>1540</v>
      </c>
      <c r="C96" s="36" t="s">
        <v>4904</v>
      </c>
      <c r="D96" s="986">
        <f ca="1">SUMIF(Codifica_CE!$D$4962:$U$6201,$A96,Codifica_CE!$T$4962:$T$6201)</f>
        <v>0</v>
      </c>
      <c r="E96" s="987">
        <f>SUM(H96:AW96)</f>
        <v>0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55" ht="14.25">
      <c r="A97" s="336" t="s">
        <v>1558</v>
      </c>
      <c r="B97" s="35" t="s">
        <v>1560</v>
      </c>
      <c r="C97" s="36" t="s">
        <v>4904</v>
      </c>
      <c r="D97" s="986">
        <f ca="1">SUMIF(Codifica_CE!$D$4962:$U$6201,$A97,Codifica_CE!$T$4962:$T$6201)</f>
        <v>0</v>
      </c>
      <c r="E97" s="987">
        <f t="shared" si="3"/>
        <v>0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55" ht="14.25">
      <c r="A98" s="336" t="s">
        <v>1564</v>
      </c>
      <c r="B98" s="35" t="s">
        <v>1565</v>
      </c>
      <c r="C98" s="36" t="s">
        <v>4904</v>
      </c>
      <c r="D98" s="986">
        <f ca="1">SUMIF(Codifica_CE!$D$4962:$U$6201,$A98,Codifica_CE!$T$4962:$T$6201)</f>
        <v>0</v>
      </c>
      <c r="E98" s="987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55" ht="14.25">
      <c r="A99" s="336" t="s">
        <v>1566</v>
      </c>
      <c r="B99" s="35" t="s">
        <v>1567</v>
      </c>
      <c r="C99" s="36" t="s">
        <v>4904</v>
      </c>
      <c r="D99" s="986">
        <f ca="1">SUMIF(Codifica_CE!$D$4962:$U$6201,$A99,Codifica_CE!$T$4962:$T$6201)</f>
        <v>0</v>
      </c>
      <c r="E99" s="987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55" ht="25.5">
      <c r="A100" s="336" t="s">
        <v>1614</v>
      </c>
      <c r="B100" s="35" t="s">
        <v>1616</v>
      </c>
      <c r="C100" s="36" t="s">
        <v>4904</v>
      </c>
      <c r="D100" s="986">
        <f ca="1">SUMIF(Codifica_CE!$D$4962:$U$6201,$A100,Codifica_CE!$T$4962:$T$6201)</f>
        <v>0</v>
      </c>
      <c r="E100" s="987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55" ht="14.25">
      <c r="A101" s="336" t="s">
        <v>1631</v>
      </c>
      <c r="B101" s="35" t="s">
        <v>1634</v>
      </c>
      <c r="C101" s="36" t="s">
        <v>4904</v>
      </c>
      <c r="D101" s="986">
        <f ca="1">SUMIF(Codifica_CE!$D$4962:$U$6201,$A101,Codifica_CE!$T$4962:$T$6201)</f>
        <v>0</v>
      </c>
      <c r="E101" s="987">
        <f t="shared" si="3"/>
        <v>0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</row>
    <row r="102" spans="1:55" ht="25.5">
      <c r="A102" s="336" t="s">
        <v>1636</v>
      </c>
      <c r="B102" s="35" t="s">
        <v>1637</v>
      </c>
      <c r="C102" s="36" t="s">
        <v>4904</v>
      </c>
      <c r="D102" s="986">
        <f ca="1">SUMIF(Codifica_CE!$D$4962:$U$6201,$A102,Codifica_CE!$T$4962:$T$6201)</f>
        <v>0</v>
      </c>
      <c r="E102" s="987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55" ht="14.25">
      <c r="A103" s="336" t="s">
        <v>1755</v>
      </c>
      <c r="B103" s="35" t="s">
        <v>1757</v>
      </c>
      <c r="C103" s="36" t="s">
        <v>4904</v>
      </c>
      <c r="D103" s="986">
        <f ca="1">SUMIF(Codifica_CE!$D$4962:$U$6201,$A103,Codifica_CE!$T$4962:$T$6201)</f>
        <v>0</v>
      </c>
      <c r="E103" s="987">
        <f t="shared" si="3"/>
        <v>0</v>
      </c>
      <c r="F103" s="37" t="str">
        <f>Info!$B$2</f>
        <v>323</v>
      </c>
      <c r="G103" s="477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55" ht="14.25">
      <c r="A104" s="336" t="s">
        <v>1780</v>
      </c>
      <c r="B104" s="35" t="s">
        <v>1783</v>
      </c>
      <c r="C104" s="36" t="s">
        <v>4904</v>
      </c>
      <c r="D104" s="986">
        <f ca="1">SUMIF(Codifica_CE!$D$4962:$U$6201,$A104,Codifica_CE!$T$4962:$T$6201)</f>
        <v>0</v>
      </c>
      <c r="E104" s="987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55" ht="38.25">
      <c r="A105" s="336" t="s">
        <v>1816</v>
      </c>
      <c r="B105" s="35" t="s">
        <v>1818</v>
      </c>
      <c r="C105" s="36" t="s">
        <v>4904</v>
      </c>
      <c r="D105" s="986">
        <f ca="1">SUMIF(Codifica_CE!$D$4962:$U$6201,$A105,Codifica_CE!$T$4962:$T$6201)</f>
        <v>0</v>
      </c>
      <c r="E105" s="987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55" ht="14.25">
      <c r="A106" s="336" t="s">
        <v>1839</v>
      </c>
      <c r="B106" s="35" t="s">
        <v>1840</v>
      </c>
      <c r="C106" s="36" t="s">
        <v>4904</v>
      </c>
      <c r="D106" s="986">
        <f ca="1">SUMIF(Codifica_CE!$D$4962:$U$6201,$A106,Codifica_CE!$T$4962:$T$6201)</f>
        <v>0</v>
      </c>
      <c r="E106" s="987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55" ht="15.75" customHeight="1">
      <c r="A107" s="335"/>
      <c r="B107" s="32" t="s">
        <v>4936</v>
      </c>
      <c r="C107" s="32"/>
      <c r="D107" s="988"/>
      <c r="E107" s="989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55" ht="14.25">
      <c r="A108" s="336" t="s">
        <v>1879</v>
      </c>
      <c r="B108" s="35" t="s">
        <v>1881</v>
      </c>
      <c r="C108" s="36" t="s">
        <v>4904</v>
      </c>
      <c r="D108" s="986">
        <f ca="1">SUMIF(Codifica_CE!$D$4962:$U$6201,$A108,Codifica_CE!$T$4962:$T$6201)</f>
        <v>0</v>
      </c>
      <c r="E108" s="987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55" ht="15.75" customHeight="1">
      <c r="A109" s="335"/>
      <c r="B109" s="32" t="s">
        <v>4937</v>
      </c>
      <c r="C109" s="32"/>
      <c r="D109" s="988"/>
      <c r="E109" s="989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55" ht="14.25">
      <c r="A110" s="336" t="s">
        <v>1908</v>
      </c>
      <c r="B110" s="35" t="s">
        <v>1910</v>
      </c>
      <c r="C110" s="36" t="s">
        <v>4904</v>
      </c>
      <c r="D110" s="986">
        <f ca="1">SUMIF(Codifica_CE!$D$4962:$U$6201,$A110,Codifica_CE!$T$4962:$T$6201)</f>
        <v>0</v>
      </c>
      <c r="E110" s="987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55" ht="15.75" customHeight="1">
      <c r="A111" s="335"/>
      <c r="B111" s="32" t="s">
        <v>4938</v>
      </c>
      <c r="C111" s="32"/>
      <c r="D111" s="988"/>
      <c r="E111" s="989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55" s="488" customFormat="1" ht="15.75" hidden="1" customHeight="1">
      <c r="A112" s="478" t="s">
        <v>2593</v>
      </c>
      <c r="B112" s="954" t="s">
        <v>2594</v>
      </c>
      <c r="C112" s="955" t="s">
        <v>4904</v>
      </c>
      <c r="D112" s="986">
        <f ca="1">SUMIF(Codifica_CE!$D$4962:$U$6201,$A112,Codifica_CE!$T$4962:$T$6201)</f>
        <v>0</v>
      </c>
      <c r="E112" s="987">
        <f>SUM(H112:AW112)</f>
        <v>0</v>
      </c>
      <c r="F112" s="37" t="str">
        <f>Info!$B$2</f>
        <v>323</v>
      </c>
      <c r="G112" s="946"/>
      <c r="H112" s="956"/>
      <c r="I112" s="956"/>
      <c r="J112" s="956"/>
      <c r="K112" s="956"/>
      <c r="L112" s="956"/>
      <c r="M112" s="956"/>
      <c r="N112" s="956"/>
      <c r="O112" s="956"/>
      <c r="P112" s="956"/>
      <c r="Q112" s="956"/>
      <c r="R112" s="956"/>
      <c r="S112" s="956"/>
      <c r="T112" s="956"/>
      <c r="U112" s="956"/>
      <c r="V112" s="956"/>
      <c r="W112" s="956"/>
      <c r="X112" s="956"/>
      <c r="Y112" s="956"/>
      <c r="Z112" s="956"/>
      <c r="AA112" s="956"/>
      <c r="AB112" s="956"/>
      <c r="AC112" s="956"/>
      <c r="AD112" s="956"/>
      <c r="AE112" s="956"/>
      <c r="AF112" s="956"/>
      <c r="AG112" s="956"/>
      <c r="AH112" s="956"/>
      <c r="AI112" s="956"/>
      <c r="AJ112" s="956"/>
      <c r="AK112" s="956"/>
      <c r="AL112" s="956"/>
      <c r="AM112" s="956"/>
      <c r="AN112" s="956"/>
      <c r="AO112" s="956"/>
      <c r="AP112" s="956"/>
      <c r="AQ112" s="956"/>
      <c r="AR112" s="956"/>
      <c r="AS112" s="956"/>
      <c r="AT112" s="956"/>
      <c r="AU112" s="956"/>
      <c r="AV112" s="956"/>
      <c r="AW112" s="956"/>
      <c r="AX112" s="443"/>
      <c r="BA112" s="443"/>
      <c r="BC112" s="443"/>
    </row>
    <row r="113" spans="1:55" s="488" customFormat="1" ht="15.75" hidden="1" customHeight="1">
      <c r="A113" s="478" t="s">
        <v>2597</v>
      </c>
      <c r="B113" s="954" t="s">
        <v>2598</v>
      </c>
      <c r="C113" s="955" t="s">
        <v>4904</v>
      </c>
      <c r="D113" s="986">
        <f ca="1">SUMIF(Codifica_CE!$D$4962:$U$6201,$A113,Codifica_CE!$T$4962:$T$6201)</f>
        <v>0</v>
      </c>
      <c r="E113" s="987">
        <f>SUM(H113:AW113)</f>
        <v>0</v>
      </c>
      <c r="F113" s="37" t="str">
        <f>Info!$B$2</f>
        <v>323</v>
      </c>
      <c r="G113" s="946"/>
      <c r="H113" s="956"/>
      <c r="I113" s="956"/>
      <c r="J113" s="956"/>
      <c r="K113" s="956"/>
      <c r="L113" s="956"/>
      <c r="M113" s="956"/>
      <c r="N113" s="956"/>
      <c r="O113" s="956"/>
      <c r="P113" s="956"/>
      <c r="Q113" s="956"/>
      <c r="R113" s="956"/>
      <c r="S113" s="956"/>
      <c r="T113" s="956"/>
      <c r="U113" s="956"/>
      <c r="V113" s="956"/>
      <c r="W113" s="956"/>
      <c r="X113" s="956"/>
      <c r="Y113" s="956"/>
      <c r="Z113" s="956"/>
      <c r="AA113" s="956"/>
      <c r="AB113" s="956"/>
      <c r="AC113" s="956"/>
      <c r="AD113" s="956"/>
      <c r="AE113" s="956"/>
      <c r="AF113" s="956"/>
      <c r="AG113" s="956"/>
      <c r="AH113" s="956"/>
      <c r="AI113" s="956"/>
      <c r="AJ113" s="956"/>
      <c r="AK113" s="956"/>
      <c r="AL113" s="956"/>
      <c r="AM113" s="956"/>
      <c r="AN113" s="956"/>
      <c r="AO113" s="956"/>
      <c r="AP113" s="956"/>
      <c r="AQ113" s="956"/>
      <c r="AR113" s="956"/>
      <c r="AS113" s="956"/>
      <c r="AT113" s="956"/>
      <c r="AU113" s="956"/>
      <c r="AV113" s="956"/>
      <c r="AW113" s="956"/>
      <c r="AX113" s="443"/>
      <c r="BA113" s="443"/>
      <c r="BC113" s="443"/>
    </row>
    <row r="114" spans="1:55" s="488" customFormat="1" ht="15.75" hidden="1" customHeight="1">
      <c r="A114" s="478" t="s">
        <v>2601</v>
      </c>
      <c r="B114" s="954" t="s">
        <v>2602</v>
      </c>
      <c r="C114" s="955" t="s">
        <v>4904</v>
      </c>
      <c r="D114" s="986">
        <f ca="1">SUMIF(Codifica_CE!$D$4962:$U$6201,$A114,Codifica_CE!$T$4962:$T$6201)</f>
        <v>0</v>
      </c>
      <c r="E114" s="987">
        <f>SUM(H114:AW114)</f>
        <v>0</v>
      </c>
      <c r="F114" s="37" t="str">
        <f>Info!$B$2</f>
        <v>323</v>
      </c>
      <c r="G114" s="946"/>
      <c r="H114" s="956"/>
      <c r="I114" s="956"/>
      <c r="J114" s="956"/>
      <c r="K114" s="956"/>
      <c r="L114" s="956"/>
      <c r="M114" s="956"/>
      <c r="N114" s="956"/>
      <c r="O114" s="956"/>
      <c r="P114" s="956"/>
      <c r="Q114" s="956"/>
      <c r="R114" s="956"/>
      <c r="S114" s="956"/>
      <c r="T114" s="956"/>
      <c r="U114" s="956"/>
      <c r="V114" s="956"/>
      <c r="W114" s="956"/>
      <c r="X114" s="956"/>
      <c r="Y114" s="956"/>
      <c r="Z114" s="956"/>
      <c r="AA114" s="956"/>
      <c r="AB114" s="956"/>
      <c r="AC114" s="956"/>
      <c r="AD114" s="956"/>
      <c r="AE114" s="956"/>
      <c r="AF114" s="956"/>
      <c r="AG114" s="956"/>
      <c r="AH114" s="956"/>
      <c r="AI114" s="956"/>
      <c r="AJ114" s="956"/>
      <c r="AK114" s="956"/>
      <c r="AL114" s="956"/>
      <c r="AM114" s="956"/>
      <c r="AN114" s="956"/>
      <c r="AO114" s="956"/>
      <c r="AP114" s="956"/>
      <c r="AQ114" s="956"/>
      <c r="AR114" s="956"/>
      <c r="AS114" s="956"/>
      <c r="AT114" s="956"/>
      <c r="AU114" s="956"/>
      <c r="AV114" s="956"/>
      <c r="AW114" s="956"/>
      <c r="AX114" s="443"/>
      <c r="BA114" s="443"/>
      <c r="BC114" s="443"/>
    </row>
    <row r="115" spans="1:55" ht="14.25">
      <c r="A115" s="336" t="s">
        <v>2606</v>
      </c>
      <c r="B115" s="35" t="s">
        <v>2607</v>
      </c>
      <c r="C115" s="36" t="s">
        <v>4904</v>
      </c>
      <c r="D115" s="986">
        <f ca="1">SUMIF(Codifica_CE!$D$4962:$U$6201,$A115,Codifica_CE!$T$4962:$T$6201)</f>
        <v>0</v>
      </c>
      <c r="E115" s="987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55">
      <c r="A116" s="729"/>
      <c r="B116" s="730" t="s">
        <v>4939</v>
      </c>
      <c r="C116" s="730"/>
      <c r="D116" s="990"/>
      <c r="E116" s="991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55" ht="14.25">
      <c r="A117" s="478" t="s">
        <v>2861</v>
      </c>
      <c r="B117" s="479" t="s">
        <v>2862</v>
      </c>
      <c r="C117" s="480" t="s">
        <v>4904</v>
      </c>
      <c r="D117" s="986">
        <f ca="1">SUMIF(Codifica_CE!$D$4962:$U$6201,$A117,Codifica_CE!$T$4962:$T$6201)</f>
        <v>0</v>
      </c>
      <c r="E117" s="987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55" ht="15.75" customHeight="1">
      <c r="A118" s="335"/>
      <c r="B118" s="32" t="s">
        <v>4940</v>
      </c>
      <c r="C118" s="32"/>
      <c r="D118" s="988"/>
      <c r="E118" s="989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55" ht="14.25">
      <c r="A119" s="336" t="s">
        <v>2904</v>
      </c>
      <c r="B119" s="35" t="s">
        <v>2905</v>
      </c>
      <c r="C119" s="36" t="s">
        <v>4904</v>
      </c>
      <c r="D119" s="986">
        <f ca="1">SUMIF(Codifica_CE!$D$4962:$U$6201,$A119,Codifica_CE!$T$4962:$T$6201)</f>
        <v>0</v>
      </c>
      <c r="E119" s="987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55" ht="15.75" customHeight="1">
      <c r="A120" s="335"/>
      <c r="B120" s="32" t="s">
        <v>4941</v>
      </c>
      <c r="C120" s="32"/>
      <c r="D120" s="988"/>
      <c r="E120" s="989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55" ht="14.25">
      <c r="A121" s="478" t="s">
        <v>2941</v>
      </c>
      <c r="B121" s="479" t="s">
        <v>2943</v>
      </c>
      <c r="C121" s="480" t="s">
        <v>4904</v>
      </c>
      <c r="D121" s="986">
        <f ca="1">SUMIF(Codifica_CE!$D$4962:$U$6201,$A121,Codifica_CE!$T$4962:$T$6201)</f>
        <v>0</v>
      </c>
      <c r="E121" s="987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55" ht="25.5">
      <c r="A122" s="336" t="s">
        <v>2950</v>
      </c>
      <c r="B122" s="35" t="s">
        <v>2951</v>
      </c>
      <c r="C122" s="36" t="s">
        <v>4904</v>
      </c>
      <c r="D122" s="986">
        <f ca="1">SUMIF(Codifica_CE!$D$4962:$U$6201,$A122,Codifica_CE!$T$4962:$T$6201)</f>
        <v>0</v>
      </c>
      <c r="E122" s="987">
        <f>SUM(H122:AW122)</f>
        <v>0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55" ht="15.75" customHeight="1">
      <c r="A123" s="335"/>
      <c r="B123" s="32" t="s">
        <v>4942</v>
      </c>
      <c r="C123" s="32"/>
      <c r="D123" s="988"/>
      <c r="E123" s="989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55" ht="14.25">
      <c r="A124" s="336" t="s">
        <v>2984</v>
      </c>
      <c r="B124" s="35" t="s">
        <v>2985</v>
      </c>
      <c r="C124" s="36" t="s">
        <v>4904</v>
      </c>
      <c r="D124" s="986">
        <f ca="1">SUMIF(Codifica_CE!$D$4962:$U$6201,$A124,Codifica_CE!$T$4962:$T$6201)</f>
        <v>0</v>
      </c>
      <c r="E124" s="987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55" ht="25.5">
      <c r="A125" s="336" t="s">
        <v>2993</v>
      </c>
      <c r="B125" s="35" t="s">
        <v>2995</v>
      </c>
      <c r="C125" s="36" t="s">
        <v>4904</v>
      </c>
      <c r="D125" s="986">
        <f ca="1">SUMIF(Codifica_CE!$D$4962:$U$6201,$A125,Codifica_CE!$T$4962:$T$6201)</f>
        <v>0</v>
      </c>
      <c r="E125" s="987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55" ht="26.25" thickBot="1">
      <c r="A126" s="337" t="s">
        <v>2996</v>
      </c>
      <c r="B126" s="39" t="s">
        <v>2998</v>
      </c>
      <c r="C126" s="40" t="s">
        <v>4904</v>
      </c>
      <c r="D126" s="992">
        <f ca="1">SUMIF(Codifica_CE!$D$4962:$U$6201,$A126,Codifica_CE!$T$4962:$T$6201)</f>
        <v>0</v>
      </c>
      <c r="E126" s="993">
        <f>SUM(H126:AW126)</f>
        <v>0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9" fitToWidth="0" orientation="portrait" r:id="rId1"/>
  <headerFooter alignWithMargins="0">
    <oddFooter>&amp;C&amp;A -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W149"/>
  <sheetViews>
    <sheetView showGridLines="0"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" sqref="B5"/>
    </sheetView>
  </sheetViews>
  <sheetFormatPr defaultColWidth="9.140625" defaultRowHeight="12.75"/>
  <cols>
    <col min="1" max="1" width="8.140625" style="1150" customWidth="1"/>
    <col min="2" max="2" width="82.85546875" style="1150" customWidth="1"/>
    <col min="3" max="14" width="20.7109375" style="1152" customWidth="1"/>
    <col min="15" max="15" width="23.85546875" style="1152" hidden="1" customWidth="1"/>
    <col min="16" max="16" width="17.140625" style="1150" hidden="1" customWidth="1"/>
    <col min="17" max="17" width="17.28515625" style="1150" hidden="1" customWidth="1"/>
    <col min="18" max="18" width="16.28515625" style="1150" hidden="1" customWidth="1"/>
    <col min="19" max="19" width="15.42578125" style="1150" hidden="1" customWidth="1"/>
    <col min="20" max="20" width="16.42578125" style="1150" hidden="1" customWidth="1"/>
    <col min="21" max="16384" width="9.140625" style="1150"/>
  </cols>
  <sheetData>
    <row r="1" spans="1:20" ht="15.75">
      <c r="B1" s="1151" t="str">
        <f>"Bilancio Preventivo (D.Lgs. 23/6/2011 - n. 118) Anno: " &amp;Info!B3</f>
        <v>Bilancio Preventivo (D.Lgs. 23/6/2011 - n. 118) Anno: 2018</v>
      </c>
      <c r="C1" s="1151"/>
      <c r="O1" s="1150"/>
    </row>
    <row r="2" spans="1:20" ht="19.5">
      <c r="B2" s="1153" t="s">
        <v>3074</v>
      </c>
      <c r="O2" s="1150"/>
    </row>
    <row r="3" spans="1:20" ht="18">
      <c r="A3" s="1154"/>
      <c r="B3" s="1155" t="str">
        <f>+Info!B2 &amp; "  "  &amp;+Info!C2</f>
        <v>323  ATS DELLA MONTAGNA</v>
      </c>
      <c r="O3" s="1150"/>
    </row>
    <row r="4" spans="1:20" ht="19.5">
      <c r="B4" s="1156" t="str">
        <f xml:space="preserve"> "Dati in €./1.000 - Anno: " &amp; Info!B3 &amp;  " - Trimestre: " &amp; Info!B5</f>
        <v>Dati in €./1.000 - Anno: 2018 - Trimestre: Consuntivo</v>
      </c>
      <c r="O4" s="1150"/>
    </row>
    <row r="5" spans="1:20" ht="62.25" customHeight="1">
      <c r="A5" s="1157" t="s">
        <v>3075</v>
      </c>
      <c r="B5" s="1158" t="s">
        <v>3076</v>
      </c>
      <c r="C5" s="599" t="str">
        <f>"Bilancio Consuntivo Complessivo " &amp; (Info!$B$3)-1</f>
        <v>Bilancio Consuntivo Complessivo 2017</v>
      </c>
      <c r="D5" s="599" t="str">
        <f>"Bilancio Consuntivo attività sanitaria" &amp; (Info!$B$3)-1</f>
        <v>Bilancio Consuntivo attività sanitaria2017</v>
      </c>
      <c r="E5" s="599" t="str">
        <f>"Bilancio Consuntivo attività ricerca " &amp; (Info!$B$3)-1</f>
        <v>Bilancio Consuntivo attività ricerca 2017</v>
      </c>
      <c r="F5" s="599" t="str">
        <f>"Bilancio Consuntivo attività territoriale " &amp; (Info!$B$3)-1</f>
        <v>Bilancio Consuntivo attività territoriale 2017</v>
      </c>
      <c r="G5" s="599" t="str">
        <f>"Bilancio Consuntivo attività assistenziale " &amp; (Info!$B$3)-1</f>
        <v>Bilancio Consuntivo attività assistenziale 2017</v>
      </c>
      <c r="H5" s="599" t="str">
        <f>"Bilancio Consuntivo attività 118 " &amp; (Info!$B$3)-1</f>
        <v>Bilancio Consuntivo attività 118 2017</v>
      </c>
      <c r="I5" s="598" t="str">
        <f>"Bilancio Consuntivo Complessivo " &amp; (Info!$B$3)</f>
        <v>Bilancio Consuntivo Complessivo 2018</v>
      </c>
      <c r="J5" s="598" t="str">
        <f>"Bilancio Consuntivo attività sanitaria" &amp; (Info!$B$3)</f>
        <v>Bilancio Consuntivo attività sanitaria2018</v>
      </c>
      <c r="K5" s="598" t="str">
        <f>"Bilancio Consuntivo attività ricerca " &amp; (Info!$B$3)</f>
        <v>Bilancio Consuntivo attività ricerca 2018</v>
      </c>
      <c r="L5" s="598" t="str">
        <f>"Bilancio Consuntivo attività territoriale " &amp; (Info!$B$3)</f>
        <v>Bilancio Consuntivo attività territoriale 2018</v>
      </c>
      <c r="M5" s="598" t="str">
        <f>"Bilancio Consuntivo attività assistenziale "&amp;Info!$B$3</f>
        <v>Bilancio Consuntivo attività assistenziale 2018</v>
      </c>
      <c r="N5" s="598" t="str">
        <f>"Bilancio Consuntivo attività 118 " &amp; (Info!$B$3)</f>
        <v>Bilancio Consuntivo attività 118 2018</v>
      </c>
      <c r="O5" s="1243" t="str">
        <f>"Rendiconto Complessivo - Prechiusura "&amp;Info!$B$3</f>
        <v>Rendiconto Complessivo - Prechiusura 2018</v>
      </c>
      <c r="P5" s="1243" t="str">
        <f>"Rendiconto attività sanitaria - Prechiusura "&amp;Info!$B$3</f>
        <v>Rendiconto attività sanitaria - Prechiusura 2018</v>
      </c>
      <c r="Q5" s="1243" t="str">
        <f>"Rendiconto attività ricerca - Prechiusura "&amp;Info!$B$3</f>
        <v>Rendiconto attività ricerca - Prechiusura 2018</v>
      </c>
      <c r="R5" s="1243" t="str">
        <f>"Bilancio attività territoriale - Prechiusura "&amp;Info!$B$3</f>
        <v>Bilancio attività territoriale - Prechiusura 2018</v>
      </c>
      <c r="S5" s="1243" t="str">
        <f>"Rendiconto attività assistenziale - Prechiusura "&amp;Info!$B$3</f>
        <v>Rendiconto attività assistenziale - Prechiusura 2018</v>
      </c>
      <c r="T5" s="1243" t="str">
        <f>"Rendiconto attività 118 - Prechiusura "&amp;Info!$B$3</f>
        <v>Rendiconto attività 118 - Prechiusura 2018</v>
      </c>
    </row>
    <row r="6" spans="1:20">
      <c r="A6" s="1159" t="s">
        <v>3077</v>
      </c>
      <c r="B6" s="1160" t="s">
        <v>3078</v>
      </c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</row>
    <row r="7" spans="1:20" s="1163" customFormat="1">
      <c r="A7" s="1161" t="s">
        <v>3079</v>
      </c>
      <c r="B7" s="1162" t="s">
        <v>3080</v>
      </c>
      <c r="C7" s="819">
        <f ca="1">+C8+C9+C16+C21</f>
        <v>501224</v>
      </c>
      <c r="D7" s="819">
        <f t="shared" ref="D7:T7" ca="1" si="0">+D8+D9+D16+D21</f>
        <v>497188</v>
      </c>
      <c r="E7" s="819">
        <f t="shared" ca="1" si="0"/>
        <v>0</v>
      </c>
      <c r="F7" s="819">
        <f t="shared" ca="1" si="0"/>
        <v>0</v>
      </c>
      <c r="G7" s="819">
        <f ca="1">+G8+G9+G16+G21</f>
        <v>4036</v>
      </c>
      <c r="H7" s="819">
        <f t="shared" ca="1" si="0"/>
        <v>0</v>
      </c>
      <c r="I7" s="819">
        <f t="shared" ca="1" si="0"/>
        <v>513888</v>
      </c>
      <c r="J7" s="819">
        <f t="shared" ca="1" si="0"/>
        <v>505736</v>
      </c>
      <c r="K7" s="819">
        <f t="shared" ca="1" si="0"/>
        <v>0</v>
      </c>
      <c r="L7" s="819">
        <f t="shared" ca="1" si="0"/>
        <v>0</v>
      </c>
      <c r="M7" s="819">
        <f t="shared" ca="1" si="0"/>
        <v>8152</v>
      </c>
      <c r="N7" s="819">
        <f t="shared" ca="1" si="0"/>
        <v>0</v>
      </c>
      <c r="O7" s="819">
        <f t="shared" ca="1" si="0"/>
        <v>82795</v>
      </c>
      <c r="P7" s="819">
        <f t="shared" ca="1" si="0"/>
        <v>0</v>
      </c>
      <c r="Q7" s="819">
        <f t="shared" ca="1" si="0"/>
        <v>0</v>
      </c>
      <c r="R7" s="819">
        <f t="shared" ca="1" si="0"/>
        <v>45140</v>
      </c>
      <c r="S7" s="819">
        <f t="shared" ca="1" si="0"/>
        <v>0</v>
      </c>
      <c r="T7" s="819">
        <f t="shared" ca="1" si="0"/>
        <v>37655</v>
      </c>
    </row>
    <row r="8" spans="1:20">
      <c r="A8" s="1164" t="s">
        <v>82</v>
      </c>
      <c r="B8" s="1165" t="s">
        <v>3081</v>
      </c>
      <c r="C8" s="818">
        <f ca="1">SUM(D8:H8)</f>
        <v>496295</v>
      </c>
      <c r="D8" s="818">
        <f ca="1">SUMIF(Codifica_CE!$M$2:$U$1241,$A8,Codifica_CE!$S$2:$S$1241)</f>
        <v>496295</v>
      </c>
      <c r="E8" s="818">
        <f ca="1">SUMIF(Codifica_CE!$M$3722:$U$4961,$A8,Codifica_CE!$S$3722:$S$4961)</f>
        <v>0</v>
      </c>
      <c r="F8" s="818">
        <f ca="1">SUMIF(Codifica_CE!$M$1242:$U$2481,$A8,Codifica_CE!$S$1242:$S$2481)</f>
        <v>0</v>
      </c>
      <c r="G8" s="818">
        <f ca="1">SUMIF(Codifica_CE!$M$2482:$U$3721,$A8,Codifica_CE!$S$2482:$S$3721)</f>
        <v>0</v>
      </c>
      <c r="H8" s="818">
        <f ca="1">SUMIF(Codifica_CE!$M$4962:$U$6201,$A8,Codifica_CE!$S$4962:$S$6201)</f>
        <v>0</v>
      </c>
      <c r="I8" s="818">
        <f ca="1">SUM(J8:N8)</f>
        <v>505298</v>
      </c>
      <c r="J8" s="818">
        <f ca="1">SUMIF(Codifica_CE!$M$2:$U$1241,$A8,Codifica_CE!$T$2:$T$1241)</f>
        <v>505298</v>
      </c>
      <c r="K8" s="818">
        <f ca="1">SUMIF(Codifica_CE!$M$3722:$U$4961,$A8,Codifica_CE!$T$3722:$T$4961)</f>
        <v>0</v>
      </c>
      <c r="L8" s="818">
        <f ca="1">SUMIF(Codifica_CE!$M$1242:$U$2481,$A8,Codifica_CE!$T$1242:$T$2481)</f>
        <v>0</v>
      </c>
      <c r="M8" s="818">
        <f ca="1">SUMIF(Codifica_CE!$M$2482:$U$3721,$A8,Codifica_CE!$T$2482:$T$3721)</f>
        <v>0</v>
      </c>
      <c r="N8" s="818">
        <f ca="1">SUMIF(Codifica_CE!$M$4962:$U$6201,$A8,Codifica_CE!$T$4962:$T$6201)</f>
        <v>0</v>
      </c>
      <c r="O8" s="818">
        <f ca="1">SUM(P8:T8)</f>
        <v>45140</v>
      </c>
      <c r="P8" s="818">
        <f ca="1">SUMIF(Codifica_CE!$M$2:$U$1241,$A8,Codifica_CE!$U$2:$U$1241)</f>
        <v>0</v>
      </c>
      <c r="Q8" s="818">
        <f ca="1">SUMIF(Codifica_CE!$M$3722:$U$4961,$A8,Codifica_CE!$U$3722:$U$4961)</f>
        <v>0</v>
      </c>
      <c r="R8" s="818">
        <f ca="1">SUMIF(Codifica_CE!$M$1242:$U$2481,$A8,Codifica_CE!$U$1242:$U$2481)</f>
        <v>45140</v>
      </c>
      <c r="S8" s="818">
        <f ca="1">SUMIF(Codifica_CE!$M$2482:$U$3721,$A8,Codifica_CE!$U$2482:$U$3721)</f>
        <v>0</v>
      </c>
      <c r="T8" s="818">
        <f ca="1">SUMIF(Codifica_CE!$M$4962:$U$6201,$A8,Codifica_CE!$U$4962:$U$6201)</f>
        <v>0</v>
      </c>
    </row>
    <row r="9" spans="1:20">
      <c r="A9" s="1159" t="s">
        <v>3082</v>
      </c>
      <c r="B9" s="1166" t="s">
        <v>3083</v>
      </c>
      <c r="C9" s="664">
        <f t="shared" ref="C9:T9" ca="1" si="1">SUM(C10:C15)</f>
        <v>4929</v>
      </c>
      <c r="D9" s="664">
        <f t="shared" ca="1" si="1"/>
        <v>893</v>
      </c>
      <c r="E9" s="664">
        <f t="shared" ca="1" si="1"/>
        <v>0</v>
      </c>
      <c r="F9" s="664">
        <f t="shared" ca="1" si="1"/>
        <v>0</v>
      </c>
      <c r="G9" s="664">
        <f ca="1">SUM(G10:G15)</f>
        <v>4036</v>
      </c>
      <c r="H9" s="664">
        <f t="shared" ca="1" si="1"/>
        <v>0</v>
      </c>
      <c r="I9" s="664">
        <f t="shared" ca="1" si="1"/>
        <v>8590</v>
      </c>
      <c r="J9" s="664">
        <f t="shared" ca="1" si="1"/>
        <v>438</v>
      </c>
      <c r="K9" s="664">
        <f t="shared" ca="1" si="1"/>
        <v>0</v>
      </c>
      <c r="L9" s="664">
        <f t="shared" ca="1" si="1"/>
        <v>0</v>
      </c>
      <c r="M9" s="664">
        <f t="shared" ca="1" si="1"/>
        <v>8152</v>
      </c>
      <c r="N9" s="664">
        <f t="shared" ca="1" si="1"/>
        <v>0</v>
      </c>
      <c r="O9" s="664">
        <f t="shared" ca="1" si="1"/>
        <v>37655</v>
      </c>
      <c r="P9" s="664">
        <f t="shared" ca="1" si="1"/>
        <v>0</v>
      </c>
      <c r="Q9" s="664">
        <f t="shared" ca="1" si="1"/>
        <v>0</v>
      </c>
      <c r="R9" s="664">
        <f t="shared" ca="1" si="1"/>
        <v>0</v>
      </c>
      <c r="S9" s="664">
        <f t="shared" ca="1" si="1"/>
        <v>0</v>
      </c>
      <c r="T9" s="664">
        <f t="shared" ca="1" si="1"/>
        <v>37655</v>
      </c>
    </row>
    <row r="10" spans="1:20">
      <c r="A10" s="1167" t="s">
        <v>120</v>
      </c>
      <c r="B10" s="1168" t="s">
        <v>3084</v>
      </c>
      <c r="C10" s="818">
        <f t="shared" ref="C10:C15" ca="1" si="2">SUM(D10:H10)</f>
        <v>645</v>
      </c>
      <c r="D10" s="818">
        <f ca="1">SUMIF(Codifica_CE!$M$2:$U$1241,$A10,Codifica_CE!$S$2:$S$1241)</f>
        <v>180</v>
      </c>
      <c r="E10" s="818">
        <f ca="1">SUMIF(Codifica_CE!$M$3722:$U$4961,$A10,Codifica_CE!$S$3722:$S$4961)</f>
        <v>0</v>
      </c>
      <c r="F10" s="818">
        <f ca="1">SUMIF(Codifica_CE!$M$1242:$U$2481,$A10,Codifica_CE!$S$1242:$S$2481)</f>
        <v>0</v>
      </c>
      <c r="G10" s="818">
        <f ca="1">SUMIF(Codifica_CE!$M$2482:$U$3721,$A10,Codifica_CE!$S$2482:$S$3721)</f>
        <v>465</v>
      </c>
      <c r="H10" s="818">
        <f ca="1">SUMIF(Codifica_CE!$M$4962:$U$6201,$A10,Codifica_CE!$S$4962:$S$6201)</f>
        <v>0</v>
      </c>
      <c r="I10" s="818">
        <f t="shared" ref="I10:I15" ca="1" si="3">SUM(J10:N10)</f>
        <v>5240</v>
      </c>
      <c r="J10" s="818">
        <f ca="1">SUMIF(Codifica_CE!$M$2:$U$1241,$A10,Codifica_CE!$T$2:$T$1241)</f>
        <v>436</v>
      </c>
      <c r="K10" s="818">
        <f ca="1">SUMIF(Codifica_CE!$M$3722:$U$4961,$A10,Codifica_CE!$T$3722:$T$4961)</f>
        <v>0</v>
      </c>
      <c r="L10" s="818">
        <f ca="1">SUMIF(Codifica_CE!$M$1242:$U$2481,$A10,Codifica_CE!$T$1242:$T$2481)</f>
        <v>0</v>
      </c>
      <c r="M10" s="818">
        <f ca="1">SUMIF(Codifica_CE!$M$2482:$U$3721,$A10,Codifica_CE!$T$2482:$T$3721)</f>
        <v>4804</v>
      </c>
      <c r="N10" s="818">
        <f ca="1">SUMIF(Codifica_CE!$M$4962:$U$6201,$A10,Codifica_CE!$T$4962:$T$6201)</f>
        <v>0</v>
      </c>
      <c r="O10" s="818">
        <f t="shared" ref="O10:O15" ca="1" si="4">SUM(P10:T10)</f>
        <v>0</v>
      </c>
      <c r="P10" s="818">
        <f ca="1">SUMIF(Codifica_CE!$M$2:$U$1241,$A10,Codifica_CE!$U$2:$U$1241)</f>
        <v>0</v>
      </c>
      <c r="Q10" s="818">
        <f ca="1">SUMIF(Codifica_CE!$M$3722:$U$4961,$A10,Codifica_CE!$U$3722:$U$4961)</f>
        <v>0</v>
      </c>
      <c r="R10" s="818">
        <f ca="1">SUMIF(Codifica_CE!$M$1242:$U$2481,$A10,Codifica_CE!$U$1242:$U$2481)</f>
        <v>0</v>
      </c>
      <c r="S10" s="818">
        <f ca="1">SUMIF(Codifica_CE!$M$2482:$U$3721,$A10,Codifica_CE!$U$2482:$U$3721)</f>
        <v>0</v>
      </c>
      <c r="T10" s="818">
        <f ca="1">SUMIF(Codifica_CE!$M$4962:$U$6201,$A10,Codifica_CE!$U$4962:$U$6201)</f>
        <v>0</v>
      </c>
    </row>
    <row r="11" spans="1:20">
      <c r="A11" s="1167" t="s">
        <v>134</v>
      </c>
      <c r="B11" s="1168" t="s">
        <v>3085</v>
      </c>
      <c r="C11" s="818">
        <f t="shared" ca="1" si="2"/>
        <v>0</v>
      </c>
      <c r="D11" s="818">
        <f ca="1">SUMIF(Codifica_CE!$M$2:$U$1241,$A11,Codifica_CE!$S$2:$S$1241)</f>
        <v>0</v>
      </c>
      <c r="E11" s="818">
        <f ca="1">SUMIF(Codifica_CE!$M$3722:$U$4961,$A11,Codifica_CE!$S$3722:$S$4961)</f>
        <v>0</v>
      </c>
      <c r="F11" s="818">
        <f ca="1">SUMIF(Codifica_CE!$M$1242:$U$2481,$A11,Codifica_CE!$S$1242:$S$2481)</f>
        <v>0</v>
      </c>
      <c r="G11" s="818">
        <f ca="1">SUMIF(Codifica_CE!$M$2482:$U$3721,$A11,Codifica_CE!$S$2482:$S$3721)</f>
        <v>0</v>
      </c>
      <c r="H11" s="818">
        <f ca="1">SUMIF(Codifica_CE!$M$4962:$U$6201,$A11,Codifica_CE!$S$4962:$S$6201)</f>
        <v>0</v>
      </c>
      <c r="I11" s="818">
        <f t="shared" ca="1" si="3"/>
        <v>0</v>
      </c>
      <c r="J11" s="818">
        <f ca="1">SUMIF(Codifica_CE!$M$2:$U$1241,$A11,Codifica_CE!$T$2:$T$1241)</f>
        <v>0</v>
      </c>
      <c r="K11" s="818">
        <f ca="1">SUMIF(Codifica_CE!$M$3722:$U$4961,$A11,Codifica_CE!$T$3722:$T$4961)</f>
        <v>0</v>
      </c>
      <c r="L11" s="818">
        <f ca="1">SUMIF(Codifica_CE!$M$1242:$U$2481,$A11,Codifica_CE!$T$1242:$T$2481)</f>
        <v>0</v>
      </c>
      <c r="M11" s="818">
        <f ca="1">SUMIF(Codifica_CE!$M$2482:$U$3721,$A11,Codifica_CE!$T$2482:$T$3721)</f>
        <v>0</v>
      </c>
      <c r="N11" s="818">
        <f ca="1">SUMIF(Codifica_CE!$M$4962:$U$6201,$A11,Codifica_CE!$T$4962:$T$6201)</f>
        <v>0</v>
      </c>
      <c r="O11" s="818">
        <f t="shared" ca="1" si="4"/>
        <v>0</v>
      </c>
      <c r="P11" s="818">
        <f ca="1">SUMIF(Codifica_CE!$M$2:$U$1241,$A11,Codifica_CE!$U$2:$U$1241)</f>
        <v>0</v>
      </c>
      <c r="Q11" s="818">
        <f ca="1">SUMIF(Codifica_CE!$M$3722:$U$4961,$A11,Codifica_CE!$U$3722:$U$4961)</f>
        <v>0</v>
      </c>
      <c r="R11" s="818">
        <f ca="1">SUMIF(Codifica_CE!$M$1242:$U$2481,$A11,Codifica_CE!$U$1242:$U$2481)</f>
        <v>0</v>
      </c>
      <c r="S11" s="818">
        <f ca="1">SUMIF(Codifica_CE!$M$2482:$U$3721,$A11,Codifica_CE!$U$2482:$U$3721)</f>
        <v>0</v>
      </c>
      <c r="T11" s="818">
        <f ca="1">SUMIF(Codifica_CE!$M$4962:$U$6201,$A11,Codifica_CE!$U$4962:$U$6201)</f>
        <v>0</v>
      </c>
    </row>
    <row r="12" spans="1:20">
      <c r="A12" s="1167" t="s">
        <v>138</v>
      </c>
      <c r="B12" s="1168" t="s">
        <v>3086</v>
      </c>
      <c r="C12" s="818">
        <f t="shared" ca="1" si="2"/>
        <v>0</v>
      </c>
      <c r="D12" s="818">
        <f ca="1">SUMIF(Codifica_CE!$M$2:$U$1241,$A12,Codifica_CE!$S$2:$S$1241)</f>
        <v>0</v>
      </c>
      <c r="E12" s="818">
        <f ca="1">SUMIF(Codifica_CE!$M$3722:$U$4961,$A12,Codifica_CE!$S$3722:$S$4961)</f>
        <v>0</v>
      </c>
      <c r="F12" s="818">
        <f ca="1">SUMIF(Codifica_CE!$M$1242:$U$2481,$A12,Codifica_CE!$S$1242:$S$2481)</f>
        <v>0</v>
      </c>
      <c r="G12" s="818">
        <f ca="1">SUMIF(Codifica_CE!$M$2482:$U$3721,$A12,Codifica_CE!$S$2482:$S$3721)</f>
        <v>0</v>
      </c>
      <c r="H12" s="818">
        <f ca="1">SUMIF(Codifica_CE!$M$4962:$U$6201,$A12,Codifica_CE!$S$4962:$S$6201)</f>
        <v>0</v>
      </c>
      <c r="I12" s="818">
        <f t="shared" ca="1" si="3"/>
        <v>0</v>
      </c>
      <c r="J12" s="818">
        <f ca="1">SUMIF(Codifica_CE!$M$2:$U$1241,$A12,Codifica_CE!$T$2:$T$1241)</f>
        <v>0</v>
      </c>
      <c r="K12" s="818">
        <f ca="1">SUMIF(Codifica_CE!$M$3722:$U$4961,$A12,Codifica_CE!$T$3722:$T$4961)</f>
        <v>0</v>
      </c>
      <c r="L12" s="818">
        <f ca="1">SUMIF(Codifica_CE!$M$1242:$U$2481,$A12,Codifica_CE!$T$1242:$T$2481)</f>
        <v>0</v>
      </c>
      <c r="M12" s="818">
        <f ca="1">SUMIF(Codifica_CE!$M$2482:$U$3721,$A12,Codifica_CE!$T$2482:$T$3721)</f>
        <v>0</v>
      </c>
      <c r="N12" s="818">
        <f ca="1">SUMIF(Codifica_CE!$M$4962:$U$6201,$A12,Codifica_CE!$T$4962:$T$6201)</f>
        <v>0</v>
      </c>
      <c r="O12" s="818">
        <f t="shared" ca="1" si="4"/>
        <v>0</v>
      </c>
      <c r="P12" s="818">
        <f ca="1">SUMIF(Codifica_CE!$M$2:$U$1241,$A12,Codifica_CE!$U$2:$U$1241)</f>
        <v>0</v>
      </c>
      <c r="Q12" s="818">
        <f ca="1">SUMIF(Codifica_CE!$M$3722:$U$4961,$A12,Codifica_CE!$U$3722:$U$4961)</f>
        <v>0</v>
      </c>
      <c r="R12" s="818">
        <f ca="1">SUMIF(Codifica_CE!$M$1242:$U$2481,$A12,Codifica_CE!$U$1242:$U$2481)</f>
        <v>0</v>
      </c>
      <c r="S12" s="818">
        <f ca="1">SUMIF(Codifica_CE!$M$2482:$U$3721,$A12,Codifica_CE!$U$2482:$U$3721)</f>
        <v>0</v>
      </c>
      <c r="T12" s="818">
        <f ca="1">SUMIF(Codifica_CE!$M$4962:$U$6201,$A12,Codifica_CE!$U$4962:$U$6201)</f>
        <v>0</v>
      </c>
    </row>
    <row r="13" spans="1:20">
      <c r="A13" s="1167" t="s">
        <v>124</v>
      </c>
      <c r="B13" s="1168" t="s">
        <v>3087</v>
      </c>
      <c r="C13" s="818">
        <f t="shared" ca="1" si="2"/>
        <v>3571</v>
      </c>
      <c r="D13" s="818">
        <f ca="1">SUMIF(Codifica_CE!$M$2:$U$1241,$A13,Codifica_CE!$S$2:$S$1241)</f>
        <v>0</v>
      </c>
      <c r="E13" s="818">
        <f ca="1">SUMIF(Codifica_CE!$M$3722:$U$4961,$A13,Codifica_CE!$S$3722:$S$4961)</f>
        <v>0</v>
      </c>
      <c r="F13" s="818">
        <f ca="1">SUMIF(Codifica_CE!$M$1242:$U$2481,$A13,Codifica_CE!$S$1242:$S$2481)</f>
        <v>0</v>
      </c>
      <c r="G13" s="818">
        <f ca="1">SUMIF(Codifica_CE!$M$2482:$U$3721,$A13,Codifica_CE!$S$2482:$S$3721)</f>
        <v>3571</v>
      </c>
      <c r="H13" s="818">
        <f ca="1">SUMIF(Codifica_CE!$M$4962:$U$6201,$A13,Codifica_CE!$S$4962:$S$6201)</f>
        <v>0</v>
      </c>
      <c r="I13" s="818">
        <f t="shared" ca="1" si="3"/>
        <v>3348</v>
      </c>
      <c r="J13" s="818">
        <f ca="1">SUMIF(Codifica_CE!$M$2:$U$1241,$A13,Codifica_CE!$T$2:$T$1241)</f>
        <v>0</v>
      </c>
      <c r="K13" s="818">
        <f ca="1">SUMIF(Codifica_CE!$M$3722:$U$4961,$A13,Codifica_CE!$T$3722:$T$4961)</f>
        <v>0</v>
      </c>
      <c r="L13" s="818">
        <f ca="1">SUMIF(Codifica_CE!$M$1242:$U$2481,$A13,Codifica_CE!$T$1242:$T$2481)</f>
        <v>0</v>
      </c>
      <c r="M13" s="818">
        <f ca="1">SUMIF(Codifica_CE!$M$2482:$U$3721,$A13,Codifica_CE!$T$2482:$T$3721)</f>
        <v>3348</v>
      </c>
      <c r="N13" s="818">
        <f ca="1">SUMIF(Codifica_CE!$M$4962:$U$6201,$A13,Codifica_CE!$T$4962:$T$6201)</f>
        <v>0</v>
      </c>
      <c r="O13" s="818">
        <f t="shared" ca="1" si="4"/>
        <v>0</v>
      </c>
      <c r="P13" s="818">
        <f ca="1">SUMIF(Codifica_CE!$M$2:$U$1241,$A13,Codifica_CE!$U$2:$U$1241)</f>
        <v>0</v>
      </c>
      <c r="Q13" s="818">
        <f ca="1">SUMIF(Codifica_CE!$M$3722:$U$4961,$A13,Codifica_CE!$U$3722:$U$4961)</f>
        <v>0</v>
      </c>
      <c r="R13" s="818">
        <f ca="1">SUMIF(Codifica_CE!$M$1242:$U$2481,$A13,Codifica_CE!$U$1242:$U$2481)</f>
        <v>0</v>
      </c>
      <c r="S13" s="818">
        <f ca="1">SUMIF(Codifica_CE!$M$2482:$U$3721,$A13,Codifica_CE!$U$2482:$U$3721)</f>
        <v>0</v>
      </c>
      <c r="T13" s="818">
        <f ca="1">SUMIF(Codifica_CE!$M$4962:$U$6201,$A13,Codifica_CE!$U$4962:$U$6201)</f>
        <v>0</v>
      </c>
    </row>
    <row r="14" spans="1:20">
      <c r="A14" s="1167" t="s">
        <v>159</v>
      </c>
      <c r="B14" s="1168" t="s">
        <v>3088</v>
      </c>
      <c r="C14" s="818">
        <f t="shared" ca="1" si="2"/>
        <v>0</v>
      </c>
      <c r="D14" s="818">
        <f ca="1">SUMIF(Codifica_CE!$M$2:$U$1241,$A14,Codifica_CE!$S$2:$S$1241)</f>
        <v>0</v>
      </c>
      <c r="E14" s="818">
        <f ca="1">SUMIF(Codifica_CE!$M$3722:$U$4961,$A14,Codifica_CE!$S$3722:$S$4961)</f>
        <v>0</v>
      </c>
      <c r="F14" s="818">
        <f ca="1">SUMIF(Codifica_CE!$M$1242:$U$2481,$A14,Codifica_CE!$S$1242:$S$2481)</f>
        <v>0</v>
      </c>
      <c r="G14" s="818">
        <f ca="1">SUMIF(Codifica_CE!$M$2482:$U$3721,$A14,Codifica_CE!$S$2482:$S$3721)</f>
        <v>0</v>
      </c>
      <c r="H14" s="818">
        <f ca="1">SUMIF(Codifica_CE!$M$4962:$U$6201,$A14,Codifica_CE!$S$4962:$S$6201)</f>
        <v>0</v>
      </c>
      <c r="I14" s="818">
        <f t="shared" ca="1" si="3"/>
        <v>0</v>
      </c>
      <c r="J14" s="818">
        <f ca="1">SUMIF(Codifica_CE!$M$2:$U$1241,$A14,Codifica_CE!$T$2:$T$1241)</f>
        <v>0</v>
      </c>
      <c r="K14" s="818">
        <f ca="1">SUMIF(Codifica_CE!$M$3722:$U$4961,$A14,Codifica_CE!$T$3722:$T$4961)</f>
        <v>0</v>
      </c>
      <c r="L14" s="818">
        <f ca="1">SUMIF(Codifica_CE!$M$1242:$U$2481,$A14,Codifica_CE!$T$1242:$T$2481)</f>
        <v>0</v>
      </c>
      <c r="M14" s="818">
        <f ca="1">SUMIF(Codifica_CE!$M$2482:$U$3721,$A14,Codifica_CE!$T$2482:$T$3721)</f>
        <v>0</v>
      </c>
      <c r="N14" s="818">
        <f ca="1">SUMIF(Codifica_CE!$M$4962:$U$6201,$A14,Codifica_CE!$T$4962:$T$6201)</f>
        <v>0</v>
      </c>
      <c r="O14" s="818">
        <f t="shared" ca="1" si="4"/>
        <v>37655</v>
      </c>
      <c r="P14" s="818">
        <f ca="1">SUMIF(Codifica_CE!$M$2:$U$1241,$A14,Codifica_CE!$U$2:$U$1241)</f>
        <v>0</v>
      </c>
      <c r="Q14" s="818">
        <f ca="1">SUMIF(Codifica_CE!$M$3722:$U$4961,$A14,Codifica_CE!$U$3722:$U$4961)</f>
        <v>0</v>
      </c>
      <c r="R14" s="818">
        <f ca="1">SUMIF(Codifica_CE!$M$1242:$U$2481,$A14,Codifica_CE!$U$1242:$U$2481)</f>
        <v>0</v>
      </c>
      <c r="S14" s="818">
        <f ca="1">SUMIF(Codifica_CE!$M$2482:$U$3721,$A14,Codifica_CE!$U$2482:$U$3721)</f>
        <v>0</v>
      </c>
      <c r="T14" s="818">
        <f ca="1">SUMIF(Codifica_CE!$M$4962:$U$6201,$A14,Codifica_CE!$U$4962:$U$6201)</f>
        <v>37655</v>
      </c>
    </row>
    <row r="15" spans="1:20">
      <c r="A15" s="1167" t="s">
        <v>144</v>
      </c>
      <c r="B15" s="1168" t="s">
        <v>3089</v>
      </c>
      <c r="C15" s="818">
        <f t="shared" ca="1" si="2"/>
        <v>713</v>
      </c>
      <c r="D15" s="818">
        <f ca="1">SUMIF(Codifica_CE!$M$2:$U$1241,$A15,Codifica_CE!$S$2:$S$1241)</f>
        <v>713</v>
      </c>
      <c r="E15" s="818">
        <f ca="1">SUMIF(Codifica_CE!$M$3722:$U$4961,$A15,Codifica_CE!$S$3722:$S$4961)</f>
        <v>0</v>
      </c>
      <c r="F15" s="818">
        <f ca="1">SUMIF(Codifica_CE!$M$1242:$U$2481,$A15,Codifica_CE!$S$1242:$S$2481)</f>
        <v>0</v>
      </c>
      <c r="G15" s="818">
        <f ca="1">SUMIF(Codifica_CE!$M$2482:$U$3721,$A15,Codifica_CE!$S$2482:$S$3721)</f>
        <v>0</v>
      </c>
      <c r="H15" s="818">
        <f ca="1">SUMIF(Codifica_CE!$M$4962:$U$6201,$A15,Codifica_CE!$S$4962:$S$6201)</f>
        <v>0</v>
      </c>
      <c r="I15" s="818">
        <f t="shared" ca="1" si="3"/>
        <v>2</v>
      </c>
      <c r="J15" s="818">
        <f ca="1">SUMIF(Codifica_CE!$M$2:$U$1241,$A15,Codifica_CE!$T$2:$T$1241)</f>
        <v>2</v>
      </c>
      <c r="K15" s="818">
        <f ca="1">SUMIF(Codifica_CE!$M$3722:$U$4961,$A15,Codifica_CE!$T$3722:$T$4961)</f>
        <v>0</v>
      </c>
      <c r="L15" s="818">
        <f ca="1">SUMIF(Codifica_CE!$M$1242:$U$2481,$A15,Codifica_CE!$T$1242:$T$2481)</f>
        <v>0</v>
      </c>
      <c r="M15" s="818">
        <f ca="1">SUMIF(Codifica_CE!$M$2482:$U$3721,$A15,Codifica_CE!$T$2482:$T$3721)</f>
        <v>0</v>
      </c>
      <c r="N15" s="818">
        <f ca="1">SUMIF(Codifica_CE!$M$4962:$U$6201,$A15,Codifica_CE!$T$4962:$T$6201)</f>
        <v>0</v>
      </c>
      <c r="O15" s="818">
        <f t="shared" ca="1" si="4"/>
        <v>0</v>
      </c>
      <c r="P15" s="818">
        <f ca="1">SUMIF(Codifica_CE!$M$2:$U$1241,$A15,Codifica_CE!$U$2:$U$1241)</f>
        <v>0</v>
      </c>
      <c r="Q15" s="818">
        <f ca="1">SUMIF(Codifica_CE!$M$3722:$U$4961,$A15,Codifica_CE!$U$3722:$U$4961)</f>
        <v>0</v>
      </c>
      <c r="R15" s="818">
        <f ca="1">SUMIF(Codifica_CE!$M$1242:$U$2481,$A15,Codifica_CE!$U$1242:$U$2481)</f>
        <v>0</v>
      </c>
      <c r="S15" s="818">
        <f ca="1">SUMIF(Codifica_CE!$M$2482:$U$3721,$A15,Codifica_CE!$U$2482:$U$3721)</f>
        <v>0</v>
      </c>
      <c r="T15" s="818">
        <f ca="1">SUMIF(Codifica_CE!$M$4962:$U$6201,$A15,Codifica_CE!$U$4962:$U$6201)</f>
        <v>0</v>
      </c>
    </row>
    <row r="16" spans="1:20">
      <c r="A16" s="1167" t="s">
        <v>3090</v>
      </c>
      <c r="B16" s="1169" t="s">
        <v>3091</v>
      </c>
      <c r="C16" s="664">
        <f t="shared" ref="C16:T16" ca="1" si="5">SUM(C17:C20)</f>
        <v>0</v>
      </c>
      <c r="D16" s="664">
        <f t="shared" ca="1" si="5"/>
        <v>0</v>
      </c>
      <c r="E16" s="664">
        <f t="shared" ca="1" si="5"/>
        <v>0</v>
      </c>
      <c r="F16" s="664">
        <f t="shared" ca="1" si="5"/>
        <v>0</v>
      </c>
      <c r="G16" s="664">
        <f ca="1">SUM(G17:G20)</f>
        <v>0</v>
      </c>
      <c r="H16" s="664">
        <f t="shared" ca="1" si="5"/>
        <v>0</v>
      </c>
      <c r="I16" s="664">
        <f ca="1">SUM(I17:I20)</f>
        <v>0</v>
      </c>
      <c r="J16" s="664">
        <f t="shared" ca="1" si="5"/>
        <v>0</v>
      </c>
      <c r="K16" s="664">
        <f t="shared" ca="1" si="5"/>
        <v>0</v>
      </c>
      <c r="L16" s="664">
        <f t="shared" ca="1" si="5"/>
        <v>0</v>
      </c>
      <c r="M16" s="664">
        <f t="shared" ca="1" si="5"/>
        <v>0</v>
      </c>
      <c r="N16" s="664">
        <f t="shared" ca="1" si="5"/>
        <v>0</v>
      </c>
      <c r="O16" s="664">
        <f t="shared" ca="1" si="5"/>
        <v>0</v>
      </c>
      <c r="P16" s="664">
        <f t="shared" ca="1" si="5"/>
        <v>0</v>
      </c>
      <c r="Q16" s="664">
        <f t="shared" ca="1" si="5"/>
        <v>0</v>
      </c>
      <c r="R16" s="664">
        <f t="shared" ca="1" si="5"/>
        <v>0</v>
      </c>
      <c r="S16" s="664">
        <f t="shared" ca="1" si="5"/>
        <v>0</v>
      </c>
      <c r="T16" s="664">
        <f t="shared" ca="1" si="5"/>
        <v>0</v>
      </c>
    </row>
    <row r="17" spans="1:20">
      <c r="A17" s="1167" t="s">
        <v>166</v>
      </c>
      <c r="B17" s="1168" t="s">
        <v>3092</v>
      </c>
      <c r="C17" s="818">
        <f t="shared" ref="C17:C23" ca="1" si="6">SUM(D17:H17)</f>
        <v>0</v>
      </c>
      <c r="D17" s="818">
        <f ca="1">SUMIF(Codifica_CE!$M$2:$U$1241,$A17,Codifica_CE!$S$2:$S$1241)</f>
        <v>0</v>
      </c>
      <c r="E17" s="818">
        <f ca="1">SUMIF(Codifica_CE!$M$3722:$U$4961,$A17,Codifica_CE!$S$3722:$S$4961)</f>
        <v>0</v>
      </c>
      <c r="F17" s="818">
        <f ca="1">SUMIF(Codifica_CE!$M$1242:$U$2481,$A17,Codifica_CE!$S$1242:$S$2481)</f>
        <v>0</v>
      </c>
      <c r="G17" s="818">
        <f ca="1">SUMIF(Codifica_CE!$M$2482:$U$3721,$A17,Codifica_CE!$S$2482:$S$3721)</f>
        <v>0</v>
      </c>
      <c r="H17" s="818">
        <f ca="1">SUMIF(Codifica_CE!$M$4962:$U$6201,$A17,Codifica_CE!$S$4962:$S$6201)</f>
        <v>0</v>
      </c>
      <c r="I17" s="818">
        <f t="shared" ref="I17:I23" ca="1" si="7">SUM(J17:N17)</f>
        <v>0</v>
      </c>
      <c r="J17" s="818">
        <f ca="1">SUMIF(Codifica_CE!$M$2:$U$1241,$A17,Codifica_CE!$T$2:$T$1241)</f>
        <v>0</v>
      </c>
      <c r="K17" s="818">
        <f ca="1">SUMIF(Codifica_CE!$M$3722:$U$4961,$A17,Codifica_CE!$T$3722:$T$4961)</f>
        <v>0</v>
      </c>
      <c r="L17" s="818">
        <f ca="1">SUMIF(Codifica_CE!$M$1242:$U$2481,$A17,Codifica_CE!$T$1242:$T$2481)</f>
        <v>0</v>
      </c>
      <c r="M17" s="818">
        <f ca="1">SUMIF(Codifica_CE!$M$2482:$U$3721,$A17,Codifica_CE!$T$2482:$T$3721)</f>
        <v>0</v>
      </c>
      <c r="N17" s="818">
        <f ca="1">SUMIF(Codifica_CE!$M$4962:$U$6201,$A17,Codifica_CE!$T$4962:$T$6201)</f>
        <v>0</v>
      </c>
      <c r="O17" s="818">
        <f t="shared" ref="O17:O23" ca="1" si="8">SUM(P17:T17)</f>
        <v>0</v>
      </c>
      <c r="P17" s="818">
        <f ca="1">SUMIF(Codifica_CE!$M$2:$U$1241,$A17,Codifica_CE!$U$2:$U$1241)</f>
        <v>0</v>
      </c>
      <c r="Q17" s="818">
        <f ca="1">SUMIF(Codifica_CE!$M$3722:$U$4961,$A17,Codifica_CE!$U$3722:$U$4961)</f>
        <v>0</v>
      </c>
      <c r="R17" s="818">
        <f ca="1">SUMIF(Codifica_CE!$M$1242:$U$2481,$A17,Codifica_CE!$U$1242:$U$2481)</f>
        <v>0</v>
      </c>
      <c r="S17" s="818">
        <f ca="1">SUMIF(Codifica_CE!$M$2482:$U$3721,$A17,Codifica_CE!$U$2482:$U$3721)</f>
        <v>0</v>
      </c>
      <c r="T17" s="818">
        <f ca="1">SUMIF(Codifica_CE!$M$4962:$U$6201,$A17,Codifica_CE!$U$4962:$U$6201)</f>
        <v>0</v>
      </c>
    </row>
    <row r="18" spans="1:20">
      <c r="A18" s="1167" t="s">
        <v>176</v>
      </c>
      <c r="B18" s="1168" t="s">
        <v>3093</v>
      </c>
      <c r="C18" s="818">
        <f t="shared" ca="1" si="6"/>
        <v>0</v>
      </c>
      <c r="D18" s="818">
        <f ca="1">SUMIF(Codifica_CE!$M$2:$U$1241,$A18,Codifica_CE!$S$2:$S$1241)</f>
        <v>0</v>
      </c>
      <c r="E18" s="818">
        <f ca="1">SUMIF(Codifica_CE!$M$3722:$U$4961,$A18,Codifica_CE!$S$3722:$S$4961)</f>
        <v>0</v>
      </c>
      <c r="F18" s="818">
        <f ca="1">SUMIF(Codifica_CE!$M$1242:$U$2481,$A18,Codifica_CE!$S$1242:$S$2481)</f>
        <v>0</v>
      </c>
      <c r="G18" s="818">
        <f ca="1">SUMIF(Codifica_CE!$M$2482:$U$3721,$A18,Codifica_CE!$S$2482:$S$3721)</f>
        <v>0</v>
      </c>
      <c r="H18" s="818">
        <f ca="1">SUMIF(Codifica_CE!$M$4962:$U$6201,$A18,Codifica_CE!$S$4962:$S$6201)</f>
        <v>0</v>
      </c>
      <c r="I18" s="818">
        <f t="shared" ca="1" si="7"/>
        <v>0</v>
      </c>
      <c r="J18" s="818">
        <f ca="1">SUMIF(Codifica_CE!$M$2:$U$1241,$A18,Codifica_CE!$T$2:$T$1241)</f>
        <v>0</v>
      </c>
      <c r="K18" s="818">
        <f ca="1">SUMIF(Codifica_CE!$M$3722:$U$4961,$A18,Codifica_CE!$T$3722:$T$4961)</f>
        <v>0</v>
      </c>
      <c r="L18" s="818">
        <f ca="1">SUMIF(Codifica_CE!$M$1242:$U$2481,$A18,Codifica_CE!$T$1242:$T$2481)</f>
        <v>0</v>
      </c>
      <c r="M18" s="818">
        <f ca="1">SUMIF(Codifica_CE!$M$2482:$U$3721,$A18,Codifica_CE!$T$2482:$T$3721)</f>
        <v>0</v>
      </c>
      <c r="N18" s="818">
        <f ca="1">SUMIF(Codifica_CE!$M$4962:$U$6201,$A18,Codifica_CE!$T$4962:$T$6201)</f>
        <v>0</v>
      </c>
      <c r="O18" s="818">
        <f t="shared" ca="1" si="8"/>
        <v>0</v>
      </c>
      <c r="P18" s="818">
        <f ca="1">SUMIF(Codifica_CE!$M$2:$U$1241,$A18,Codifica_CE!$U$2:$U$1241)</f>
        <v>0</v>
      </c>
      <c r="Q18" s="818">
        <f ca="1">SUMIF(Codifica_CE!$M$3722:$U$4961,$A18,Codifica_CE!$U$3722:$U$4961)</f>
        <v>0</v>
      </c>
      <c r="R18" s="818">
        <f ca="1">SUMIF(Codifica_CE!$M$1242:$U$2481,$A18,Codifica_CE!$U$1242:$U$2481)</f>
        <v>0</v>
      </c>
      <c r="S18" s="818">
        <f ca="1">SUMIF(Codifica_CE!$M$2482:$U$3721,$A18,Codifica_CE!$U$2482:$U$3721)</f>
        <v>0</v>
      </c>
      <c r="T18" s="818">
        <f ca="1">SUMIF(Codifica_CE!$M$4962:$U$6201,$A18,Codifica_CE!$U$4962:$U$6201)</f>
        <v>0</v>
      </c>
    </row>
    <row r="19" spans="1:20">
      <c r="A19" s="1167" t="s">
        <v>170</v>
      </c>
      <c r="B19" s="1168" t="s">
        <v>3094</v>
      </c>
      <c r="C19" s="818">
        <f t="shared" ca="1" si="6"/>
        <v>0</v>
      </c>
      <c r="D19" s="818">
        <f ca="1">SUMIF(Codifica_CE!$M$2:$U$1241,$A19,Codifica_CE!$S$2:$S$1241)</f>
        <v>0</v>
      </c>
      <c r="E19" s="818">
        <f ca="1">SUMIF(Codifica_CE!$M$3722:$U$4961,$A19,Codifica_CE!$S$3722:$S$4961)</f>
        <v>0</v>
      </c>
      <c r="F19" s="818">
        <f ca="1">SUMIF(Codifica_CE!$M$1242:$U$2481,$A19,Codifica_CE!$S$1242:$S$2481)</f>
        <v>0</v>
      </c>
      <c r="G19" s="818">
        <f ca="1">SUMIF(Codifica_CE!$M$2482:$U$3721,$A19,Codifica_CE!$S$2482:$S$3721)</f>
        <v>0</v>
      </c>
      <c r="H19" s="818">
        <f ca="1">SUMIF(Codifica_CE!$M$4962:$U$6201,$A19,Codifica_CE!$S$4962:$S$6201)</f>
        <v>0</v>
      </c>
      <c r="I19" s="818">
        <f t="shared" ca="1" si="7"/>
        <v>0</v>
      </c>
      <c r="J19" s="818">
        <f ca="1">SUMIF(Codifica_CE!$M$2:$U$1241,$A19,Codifica_CE!$T$2:$T$1241)</f>
        <v>0</v>
      </c>
      <c r="K19" s="818">
        <f ca="1">SUMIF(Codifica_CE!$M$3722:$U$4961,$A19,Codifica_CE!$T$3722:$T$4961)</f>
        <v>0</v>
      </c>
      <c r="L19" s="818">
        <f ca="1">SUMIF(Codifica_CE!$M$1242:$U$2481,$A19,Codifica_CE!$T$1242:$T$2481)</f>
        <v>0</v>
      </c>
      <c r="M19" s="818">
        <f ca="1">SUMIF(Codifica_CE!$M$2482:$U$3721,$A19,Codifica_CE!$T$2482:$T$3721)</f>
        <v>0</v>
      </c>
      <c r="N19" s="818">
        <f ca="1">SUMIF(Codifica_CE!$M$4962:$U$6201,$A19,Codifica_CE!$T$4962:$T$6201)</f>
        <v>0</v>
      </c>
      <c r="O19" s="818">
        <f t="shared" ca="1" si="8"/>
        <v>0</v>
      </c>
      <c r="P19" s="818">
        <f ca="1">SUMIF(Codifica_CE!$M$2:$U$1241,$A19,Codifica_CE!$U$2:$U$1241)</f>
        <v>0</v>
      </c>
      <c r="Q19" s="818">
        <f ca="1">SUMIF(Codifica_CE!$M$3722:$U$4961,$A19,Codifica_CE!$U$3722:$U$4961)</f>
        <v>0</v>
      </c>
      <c r="R19" s="818">
        <f ca="1">SUMIF(Codifica_CE!$M$1242:$U$2481,$A19,Codifica_CE!$U$1242:$U$2481)</f>
        <v>0</v>
      </c>
      <c r="S19" s="818">
        <f ca="1">SUMIF(Codifica_CE!$M$2482:$U$3721,$A19,Codifica_CE!$U$2482:$U$3721)</f>
        <v>0</v>
      </c>
      <c r="T19" s="818">
        <f ca="1">SUMIF(Codifica_CE!$M$4962:$U$6201,$A19,Codifica_CE!$U$4962:$U$6201)</f>
        <v>0</v>
      </c>
    </row>
    <row r="20" spans="1:20">
      <c r="A20" s="1167" t="s">
        <v>230</v>
      </c>
      <c r="B20" s="1168" t="s">
        <v>3095</v>
      </c>
      <c r="C20" s="818">
        <f t="shared" ca="1" si="6"/>
        <v>0</v>
      </c>
      <c r="D20" s="818">
        <f ca="1">SUMIF(Codifica_CE!$M$2:$U$1241,$A20,Codifica_CE!$S$2:$S$1241)</f>
        <v>0</v>
      </c>
      <c r="E20" s="818">
        <f ca="1">SUMIF(Codifica_CE!$M$3722:$U$4961,$A20,Codifica_CE!$S$3722:$S$4961)</f>
        <v>0</v>
      </c>
      <c r="F20" s="818">
        <f ca="1">SUMIF(Codifica_CE!$M$1242:$U$2481,$A20,Codifica_CE!$S$1242:$S$2481)</f>
        <v>0</v>
      </c>
      <c r="G20" s="818">
        <f ca="1">SUMIF(Codifica_CE!$M$2482:$U$3721,$A20,Codifica_CE!$S$2482:$S$3721)</f>
        <v>0</v>
      </c>
      <c r="H20" s="818">
        <f ca="1">SUMIF(Codifica_CE!$M$4962:$U$6201,$A20,Codifica_CE!$S$4962:$S$6201)</f>
        <v>0</v>
      </c>
      <c r="I20" s="818">
        <f t="shared" ca="1" si="7"/>
        <v>0</v>
      </c>
      <c r="J20" s="818">
        <f ca="1">SUMIF(Codifica_CE!$M$2:$U$1241,$A20,Codifica_CE!$T$2:$T$1241)</f>
        <v>0</v>
      </c>
      <c r="K20" s="818">
        <f ca="1">SUMIF(Codifica_CE!$M$3722:$U$4961,$A20,Codifica_CE!$T$3722:$T$4961)</f>
        <v>0</v>
      </c>
      <c r="L20" s="818">
        <f ca="1">SUMIF(Codifica_CE!$M$1242:$U$2481,$A20,Codifica_CE!$T$1242:$T$2481)</f>
        <v>0</v>
      </c>
      <c r="M20" s="818">
        <f ca="1">SUMIF(Codifica_CE!$M$2482:$U$3721,$A20,Codifica_CE!$T$2482:$T$3721)</f>
        <v>0</v>
      </c>
      <c r="N20" s="818">
        <f ca="1">SUMIF(Codifica_CE!$M$4962:$U$6201,$A20,Codifica_CE!$T$4962:$T$6201)</f>
        <v>0</v>
      </c>
      <c r="O20" s="818">
        <f t="shared" ca="1" si="8"/>
        <v>0</v>
      </c>
      <c r="P20" s="818">
        <f ca="1">SUMIF(Codifica_CE!$M$2:$U$1241,$A20,Codifica_CE!$U$2:$U$1241)</f>
        <v>0</v>
      </c>
      <c r="Q20" s="818">
        <f ca="1">SUMIF(Codifica_CE!$M$3722:$U$4961,$A20,Codifica_CE!$U$3722:$U$4961)</f>
        <v>0</v>
      </c>
      <c r="R20" s="818">
        <f ca="1">SUMIF(Codifica_CE!$M$1242:$U$2481,$A20,Codifica_CE!$U$1242:$U$2481)</f>
        <v>0</v>
      </c>
      <c r="S20" s="818">
        <f ca="1">SUMIF(Codifica_CE!$M$2482:$U$3721,$A20,Codifica_CE!$U$2482:$U$3721)</f>
        <v>0</v>
      </c>
      <c r="T20" s="818">
        <f ca="1">SUMIF(Codifica_CE!$M$4962:$U$6201,$A20,Codifica_CE!$U$4962:$U$6201)</f>
        <v>0</v>
      </c>
    </row>
    <row r="21" spans="1:20">
      <c r="A21" s="1167" t="s">
        <v>220</v>
      </c>
      <c r="B21" s="1169" t="s">
        <v>3096</v>
      </c>
      <c r="C21" s="664">
        <f t="shared" ca="1" si="6"/>
        <v>0</v>
      </c>
      <c r="D21" s="664">
        <f ca="1">SUMIF(Codifica_CE!$M$2:$U$1241,CE!$A21,Codifica_CE!$S$2:$S$1241)</f>
        <v>0</v>
      </c>
      <c r="E21" s="664">
        <f ca="1">SUMIF(Codifica_CE!$M$3722:$U$4961,CE!$A21,Codifica_CE!$S$3722:$S$4961)</f>
        <v>0</v>
      </c>
      <c r="F21" s="664">
        <f ca="1">SUMIF(Codifica_CE!$M$1242:$U$2481,CE!$A21,Codifica_CE!$S$1242:$S$2481)</f>
        <v>0</v>
      </c>
      <c r="G21" s="664">
        <f ca="1">SUMIF(Codifica_CE!$M$2482:$U$3721,CE!$A21,Codifica_CE!$S$2482:$S$3721)</f>
        <v>0</v>
      </c>
      <c r="H21" s="818">
        <f ca="1">SUMIF(Codifica_CE!$M$4962:$U$6201,$A21,Codifica_CE!$S$4962:$S$6201)</f>
        <v>0</v>
      </c>
      <c r="I21" s="664">
        <f t="shared" ca="1" si="7"/>
        <v>0</v>
      </c>
      <c r="J21" s="664">
        <f ca="1">SUMIF(Codifica_CE!$M$2:$U$1241,CE!$A21,Codifica_CE!$T$2:$T$1241)</f>
        <v>0</v>
      </c>
      <c r="K21" s="664">
        <f ca="1">SUMIF(Codifica_CE!$M$3722:$U$4961,CE!$A21,Codifica_CE!$T$3722:$T$4961)</f>
        <v>0</v>
      </c>
      <c r="L21" s="664">
        <f ca="1">SUMIF(Codifica_CE!$M$1242:$U$2481,CE!$A21,Codifica_CE!$T$1242:$T$2481)</f>
        <v>0</v>
      </c>
      <c r="M21" s="664">
        <f ca="1">SUMIF(Codifica_CE!$M$2482:$U$3721,CE!$A21,Codifica_CE!$T$2482:$T$3721)</f>
        <v>0</v>
      </c>
      <c r="N21" s="664">
        <f ca="1">SUMIF(Codifica_CE!$M$4962:$U$6201,$A21,Codifica_CE!$T$4962:$T$6201)</f>
        <v>0</v>
      </c>
      <c r="O21" s="664">
        <f t="shared" ca="1" si="8"/>
        <v>0</v>
      </c>
      <c r="P21" s="664">
        <f ca="1">SUMIF(Codifica_CE!$M$2:$U$1241,CE!$A21,Codifica_CE!$U$2:$U$1241)</f>
        <v>0</v>
      </c>
      <c r="Q21" s="664">
        <f ca="1">SUMIF(Codifica_CE!$M$3722:$U$4961,CE!$A21,Codifica_CE!$U$3722:$U$4961)</f>
        <v>0</v>
      </c>
      <c r="R21" s="664">
        <f ca="1">SUMIF(Codifica_CE!$M$1242:$U$2481,CE!$A21,Codifica_CE!$U$1242:$U$2481)</f>
        <v>0</v>
      </c>
      <c r="S21" s="664">
        <f ca="1">SUMIF(Codifica_CE!$M$2482:$U$3721,CE!$A21,Codifica_CE!$U$2482:$U$3721)</f>
        <v>0</v>
      </c>
      <c r="T21" s="664">
        <f ca="1">SUMIF(Codifica_CE!$M$4962:$U$6201,$A21,Codifica_CE!$U$4962:$U$6201)</f>
        <v>0</v>
      </c>
    </row>
    <row r="22" spans="1:20" s="1163" customFormat="1">
      <c r="A22" s="1161" t="s">
        <v>240</v>
      </c>
      <c r="B22" s="1170" t="s">
        <v>3097</v>
      </c>
      <c r="C22" s="664">
        <f t="shared" ca="1" si="6"/>
        <v>0</v>
      </c>
      <c r="D22" s="664">
        <f ca="1">SUMIF(Codifica_CE!$M$2:$U$1241,$A22,Codifica_CE!$S$2:$S$1241)</f>
        <v>0</v>
      </c>
      <c r="E22" s="664">
        <f ca="1">SUMIF(Codifica_CE!$M$3722:$U$4961,$A22,Codifica_CE!$S$3722:$S$4961)</f>
        <v>0</v>
      </c>
      <c r="F22" s="664">
        <f ca="1">SUMIF(Codifica_CE!$M$1242:$U$2481,$A22,Codifica_CE!$S$1242:$S$2481)</f>
        <v>0</v>
      </c>
      <c r="G22" s="664">
        <f ca="1">SUMIF(Codifica_CE!$M$2482:$U$3721,$A22,Codifica_CE!$S$2482:$S$3721)</f>
        <v>0</v>
      </c>
      <c r="H22" s="664">
        <f ca="1">SUMIF(Codifica_CE!$M$4962:$U$6201,$A22,Codifica_CE!$S$4962:$S$6201)</f>
        <v>0</v>
      </c>
      <c r="I22" s="664">
        <f t="shared" ca="1" si="7"/>
        <v>0</v>
      </c>
      <c r="J22" s="664">
        <f ca="1">SUMIF(Codifica_CE!$M$2:$U$1241,$A22,Codifica_CE!$T$2:$T$1241)</f>
        <v>0</v>
      </c>
      <c r="K22" s="664">
        <f ca="1">SUMIF(Codifica_CE!$M$3722:$U$4961,$A22,Codifica_CE!$T$3722:$T$4961)</f>
        <v>0</v>
      </c>
      <c r="L22" s="664">
        <f ca="1">SUMIF(Codifica_CE!$M$1242:$U$2481,$A22,Codifica_CE!$T$1242:$T$2481)</f>
        <v>0</v>
      </c>
      <c r="M22" s="664">
        <f ca="1">SUMIF(Codifica_CE!$M$2482:$U$3721,$A22,Codifica_CE!$T$2482:$T$3721)</f>
        <v>0</v>
      </c>
      <c r="N22" s="664">
        <f ca="1">SUMIF(Codifica_CE!$M$4962:$U$6201,$A22,Codifica_CE!$T$4962:$T$6201)</f>
        <v>0</v>
      </c>
      <c r="O22" s="664">
        <f t="shared" ca="1" si="8"/>
        <v>0</v>
      </c>
      <c r="P22" s="664">
        <f ca="1">SUMIF(Codifica_CE!$M$2:$U$1241,$A22,Codifica_CE!$U$2:$U$1241)</f>
        <v>0</v>
      </c>
      <c r="Q22" s="664">
        <f ca="1">SUMIF(Codifica_CE!$M$3722:$U$4961,$A22,Codifica_CE!$U$3722:$U$4961)</f>
        <v>0</v>
      </c>
      <c r="R22" s="664">
        <f ca="1">SUMIF(Codifica_CE!$M$1242:$U$2481,$A22,Codifica_CE!$U$1242:$U$2481)</f>
        <v>0</v>
      </c>
      <c r="S22" s="664">
        <f ca="1">SUMIF(Codifica_CE!$M$2482:$U$3721,$A22,Codifica_CE!$U$2482:$U$3721)</f>
        <v>0</v>
      </c>
      <c r="T22" s="664">
        <f ca="1">SUMIF(Codifica_CE!$M$4962:$U$6201,$A22,Codifica_CE!$U$4962:$U$6201)</f>
        <v>0</v>
      </c>
    </row>
    <row r="23" spans="1:20">
      <c r="A23" s="1161" t="s">
        <v>253</v>
      </c>
      <c r="B23" s="1170" t="s">
        <v>3098</v>
      </c>
      <c r="C23" s="664">
        <f t="shared" ca="1" si="6"/>
        <v>2890</v>
      </c>
      <c r="D23" s="664">
        <f ca="1">SUMIF(Codifica_CE!$M$2:$U$1241,$A23,Codifica_CE!$S$2:$S$1241)</f>
        <v>769</v>
      </c>
      <c r="E23" s="664">
        <f ca="1">SUMIF(Codifica_CE!$M$3722:$U$4961,$A23,Codifica_CE!$S$3722:$S$4961)</f>
        <v>0</v>
      </c>
      <c r="F23" s="664">
        <f ca="1">SUMIF(Codifica_CE!$M$1242:$U$2481,$A23,Codifica_CE!$S$1242:$S$2481)</f>
        <v>0</v>
      </c>
      <c r="G23" s="664">
        <f ca="1">SUMIF(Codifica_CE!$M$2482:$U$3721,$A23,Codifica_CE!$S$2482:$S$3721)</f>
        <v>2121</v>
      </c>
      <c r="H23" s="664">
        <f ca="1">SUMIF(Codifica_CE!$M$4962:$U$6201,$A23,Codifica_CE!$S$4962:$S$6201)</f>
        <v>0</v>
      </c>
      <c r="I23" s="664">
        <f t="shared" ca="1" si="7"/>
        <v>2381</v>
      </c>
      <c r="J23" s="664">
        <f ca="1">SUMIF(Codifica_CE!$M$2:$U$1241,$A23,Codifica_CE!$T$2:$T$1241)</f>
        <v>1779</v>
      </c>
      <c r="K23" s="664">
        <f ca="1">SUMIF(Codifica_CE!$M$3722:$U$4961,$A23,Codifica_CE!$T$3722:$T$4961)</f>
        <v>0</v>
      </c>
      <c r="L23" s="664">
        <f ca="1">SUMIF(Codifica_CE!$M$1242:$U$2481,$A23,Codifica_CE!$T$1242:$T$2481)</f>
        <v>0</v>
      </c>
      <c r="M23" s="664">
        <f ca="1">SUMIF(Codifica_CE!$M$2482:$U$3721,$A23,Codifica_CE!$T$2482:$T$3721)</f>
        <v>602</v>
      </c>
      <c r="N23" s="664">
        <f ca="1">SUMIF(Codifica_CE!$M$4962:$U$6201,$A23,Codifica_CE!$T$4962:$T$6201)</f>
        <v>0</v>
      </c>
      <c r="O23" s="664">
        <f t="shared" ca="1" si="8"/>
        <v>17</v>
      </c>
      <c r="P23" s="664">
        <f ca="1">SUMIF(Codifica_CE!$M$2:$U$1241,$A23,Codifica_CE!$U$2:$U$1241)</f>
        <v>0</v>
      </c>
      <c r="Q23" s="664">
        <f ca="1">SUMIF(Codifica_CE!$M$3722:$U$4961,$A23,Codifica_CE!$U$3722:$U$4961)</f>
        <v>0</v>
      </c>
      <c r="R23" s="664">
        <f ca="1">SUMIF(Codifica_CE!$M$1242:$U$2481,$A23,Codifica_CE!$U$1242:$U$2481)</f>
        <v>17</v>
      </c>
      <c r="S23" s="664">
        <f ca="1">SUMIF(Codifica_CE!$M$2482:$U$3721,$A23,Codifica_CE!$U$2482:$U$3721)</f>
        <v>0</v>
      </c>
      <c r="T23" s="664">
        <f ca="1">SUMIF(Codifica_CE!$M$4962:$U$6201,$A23,Codifica_CE!$U$4962:$U$6201)</f>
        <v>0</v>
      </c>
    </row>
    <row r="24" spans="1:20">
      <c r="A24" s="1161" t="s">
        <v>3099</v>
      </c>
      <c r="B24" s="1170" t="s">
        <v>3100</v>
      </c>
      <c r="C24" s="664">
        <f ca="1">SUM(C25:C27)</f>
        <v>1998</v>
      </c>
      <c r="D24" s="664">
        <f t="shared" ref="D24:T24" ca="1" si="9">SUM(D25:D27)</f>
        <v>1998</v>
      </c>
      <c r="E24" s="664">
        <f t="shared" ca="1" si="9"/>
        <v>0</v>
      </c>
      <c r="F24" s="664">
        <f t="shared" ca="1" si="9"/>
        <v>0</v>
      </c>
      <c r="G24" s="664">
        <f ca="1">SUM(G25:G27)</f>
        <v>0</v>
      </c>
      <c r="H24" s="664">
        <f t="shared" ca="1" si="9"/>
        <v>0</v>
      </c>
      <c r="I24" s="664">
        <f t="shared" ca="1" si="9"/>
        <v>7223</v>
      </c>
      <c r="J24" s="664">
        <f t="shared" ca="1" si="9"/>
        <v>7223</v>
      </c>
      <c r="K24" s="664">
        <f t="shared" ca="1" si="9"/>
        <v>0</v>
      </c>
      <c r="L24" s="664">
        <f t="shared" ca="1" si="9"/>
        <v>0</v>
      </c>
      <c r="M24" s="664">
        <f t="shared" ca="1" si="9"/>
        <v>0</v>
      </c>
      <c r="N24" s="664">
        <f t="shared" ca="1" si="9"/>
        <v>0</v>
      </c>
      <c r="O24" s="664">
        <f t="shared" ca="1" si="9"/>
        <v>134</v>
      </c>
      <c r="P24" s="664">
        <f t="shared" ca="1" si="9"/>
        <v>0</v>
      </c>
      <c r="Q24" s="664">
        <f t="shared" ca="1" si="9"/>
        <v>0</v>
      </c>
      <c r="R24" s="664">
        <f t="shared" ca="1" si="9"/>
        <v>134</v>
      </c>
      <c r="S24" s="664">
        <f t="shared" ca="1" si="9"/>
        <v>0</v>
      </c>
      <c r="T24" s="664">
        <f t="shared" ca="1" si="9"/>
        <v>0</v>
      </c>
    </row>
    <row r="25" spans="1:20">
      <c r="A25" s="1167" t="s">
        <v>290</v>
      </c>
      <c r="B25" s="1169" t="s">
        <v>3101</v>
      </c>
      <c r="C25" s="663">
        <f t="shared" ref="C25:C32" ca="1" si="10">SUM(D25:H25)</f>
        <v>156</v>
      </c>
      <c r="D25" s="663">
        <f ca="1">SUMIF(Codifica_CE!$M$2:$U$1241,$A25,Codifica_CE!$S$2:$S$1241)</f>
        <v>156</v>
      </c>
      <c r="E25" s="663">
        <f ca="1">SUMIF(Codifica_CE!$M$3722:$U$4961,$A25,Codifica_CE!$S$3722:$S$4961)</f>
        <v>0</v>
      </c>
      <c r="F25" s="663">
        <f ca="1">SUMIF(Codifica_CE!$M$1242:$U$2481,$A25,Codifica_CE!$S$1242:$S$2481)</f>
        <v>0</v>
      </c>
      <c r="G25" s="663">
        <f ca="1">SUMIF(Codifica_CE!$M$2482:$U$3721,$A25,Codifica_CE!$S$2482:$S$3721)</f>
        <v>0</v>
      </c>
      <c r="H25" s="663">
        <f ca="1">SUMIF(Codifica_CE!$M$4962:$U$6201,$A25,Codifica_CE!$S$4962:$S$6201)</f>
        <v>0</v>
      </c>
      <c r="I25" s="663">
        <f t="shared" ref="I25:I32" ca="1" si="11">SUM(J25:N25)</f>
        <v>5425</v>
      </c>
      <c r="J25" s="663">
        <f ca="1">SUMIF(Codifica_CE!$M$2:$U$1241,$A25,Codifica_CE!$T$2:$T$1241)</f>
        <v>5425</v>
      </c>
      <c r="K25" s="663">
        <f ca="1">SUMIF(Codifica_CE!$M$3722:$U$4961,$A25,Codifica_CE!$T$3722:$T$4961)</f>
        <v>0</v>
      </c>
      <c r="L25" s="663">
        <f ca="1">SUMIF(Codifica_CE!$M$1242:$U$2481,$A25,Codifica_CE!$T$1242:$T$2481)</f>
        <v>0</v>
      </c>
      <c r="M25" s="663">
        <f ca="1">SUMIF(Codifica_CE!$M$2482:$U$3721,$A25,Codifica_CE!$T$2482:$T$3721)</f>
        <v>0</v>
      </c>
      <c r="N25" s="663">
        <f ca="1">SUMIF(Codifica_CE!$M$4962:$U$6201,$A25,Codifica_CE!$T$4962:$T$6201)</f>
        <v>0</v>
      </c>
      <c r="O25" s="663">
        <f t="shared" ref="O25:O32" ca="1" si="12">SUM(P25:T25)</f>
        <v>20</v>
      </c>
      <c r="P25" s="663">
        <f ca="1">SUMIF(Codifica_CE!$M$2:$U$1241,$A25,Codifica_CE!$U$2:$U$1241)</f>
        <v>0</v>
      </c>
      <c r="Q25" s="663">
        <f ca="1">SUMIF(Codifica_CE!$M$3722:$U$4961,$A25,Codifica_CE!$U$3722:$U$4961)</f>
        <v>0</v>
      </c>
      <c r="R25" s="663">
        <f ca="1">SUMIF(Codifica_CE!$M$1242:$U$2481,$A25,Codifica_CE!$U$1242:$U$2481)</f>
        <v>20</v>
      </c>
      <c r="S25" s="663">
        <f ca="1">SUMIF(Codifica_CE!$M$2482:$U$3721,$A25,Codifica_CE!$U$2482:$U$3721)</f>
        <v>0</v>
      </c>
      <c r="T25" s="663">
        <f ca="1">SUMIF(Codifica_CE!$M$4962:$U$6201,$A25,Codifica_CE!$U$4962:$U$6201)</f>
        <v>0</v>
      </c>
    </row>
    <row r="26" spans="1:20">
      <c r="A26" s="1167" t="s">
        <v>483</v>
      </c>
      <c r="B26" s="1169" t="s">
        <v>3102</v>
      </c>
      <c r="C26" s="663">
        <f t="shared" ca="1" si="10"/>
        <v>101</v>
      </c>
      <c r="D26" s="663">
        <f ca="1">SUMIF(Codifica_CE!$M$2:$U$1241,$A26,Codifica_CE!$S$2:$S$1241)</f>
        <v>101</v>
      </c>
      <c r="E26" s="663">
        <f ca="1">SUMIF(Codifica_CE!$M$3722:$U$4961,$A26,Codifica_CE!$S$3722:$S$4961)</f>
        <v>0</v>
      </c>
      <c r="F26" s="663">
        <f ca="1">SUMIF(Codifica_CE!$M$1242:$U$2481,$A26,Codifica_CE!$S$1242:$S$2481)</f>
        <v>0</v>
      </c>
      <c r="G26" s="663">
        <f ca="1">SUMIF(Codifica_CE!$M$2482:$U$3721,$A26,Codifica_CE!$S$2482:$S$3721)</f>
        <v>0</v>
      </c>
      <c r="H26" s="663">
        <f ca="1">SUMIF(Codifica_CE!$M$4962:$U$6201,$A26,Codifica_CE!$S$4962:$S$6201)</f>
        <v>0</v>
      </c>
      <c r="I26" s="663">
        <f t="shared" ca="1" si="11"/>
        <v>99</v>
      </c>
      <c r="J26" s="663">
        <f ca="1">SUMIF(Codifica_CE!$M$2:$U$1241,$A26,Codifica_CE!$T$2:$T$1241)</f>
        <v>99</v>
      </c>
      <c r="K26" s="663">
        <f ca="1">SUMIF(Codifica_CE!$M$3722:$U$4961,$A26,Codifica_CE!$T$3722:$T$4961)</f>
        <v>0</v>
      </c>
      <c r="L26" s="663">
        <f ca="1">SUMIF(Codifica_CE!$M$1242:$U$2481,$A26,Codifica_CE!$T$1242:$T$2481)</f>
        <v>0</v>
      </c>
      <c r="M26" s="663">
        <f ca="1">SUMIF(Codifica_CE!$M$2482:$U$3721,$A26,Codifica_CE!$T$2482:$T$3721)</f>
        <v>0</v>
      </c>
      <c r="N26" s="663">
        <f ca="1">SUMIF(Codifica_CE!$M$4962:$U$6201,$A26,Codifica_CE!$T$4962:$T$6201)</f>
        <v>0</v>
      </c>
      <c r="O26" s="663">
        <f t="shared" ca="1" si="12"/>
        <v>20</v>
      </c>
      <c r="P26" s="663">
        <f ca="1">SUMIF(Codifica_CE!$M$2:$U$1241,$A26,Codifica_CE!$U$2:$U$1241)</f>
        <v>0</v>
      </c>
      <c r="Q26" s="663">
        <f ca="1">SUMIF(Codifica_CE!$M$3722:$U$4961,$A26,Codifica_CE!$U$3722:$U$4961)</f>
        <v>0</v>
      </c>
      <c r="R26" s="663">
        <f ca="1">SUMIF(Codifica_CE!$M$1242:$U$2481,$A26,Codifica_CE!$U$1242:$U$2481)</f>
        <v>20</v>
      </c>
      <c r="S26" s="663">
        <f ca="1">SUMIF(Codifica_CE!$M$2482:$U$3721,$A26,Codifica_CE!$U$2482:$U$3721)</f>
        <v>0</v>
      </c>
      <c r="T26" s="663">
        <f ca="1">SUMIF(Codifica_CE!$M$4962:$U$6201,$A26,Codifica_CE!$U$4962:$U$6201)</f>
        <v>0</v>
      </c>
    </row>
    <row r="27" spans="1:20">
      <c r="A27" s="1167" t="s">
        <v>468</v>
      </c>
      <c r="B27" s="1169" t="s">
        <v>3103</v>
      </c>
      <c r="C27" s="663">
        <f t="shared" ca="1" si="10"/>
        <v>1741</v>
      </c>
      <c r="D27" s="663">
        <f ca="1">SUMIF(Codifica_CE!$M$2:$U$1241,$A27,Codifica_CE!$S$2:$S$1241)</f>
        <v>1741</v>
      </c>
      <c r="E27" s="663">
        <f ca="1">SUMIF(Codifica_CE!$M$3722:$U$4961,$A27,Codifica_CE!$S$3722:$S$4961)</f>
        <v>0</v>
      </c>
      <c r="F27" s="663">
        <f ca="1">SUMIF(Codifica_CE!$M$1242:$U$2481,$A27,Codifica_CE!$S$1242:$S$2481)</f>
        <v>0</v>
      </c>
      <c r="G27" s="663">
        <f ca="1">SUMIF(Codifica_CE!$M$2482:$U$3721,$A27,Codifica_CE!$S$2482:$S$3721)</f>
        <v>0</v>
      </c>
      <c r="H27" s="663">
        <f ca="1">SUMIF(Codifica_CE!$M$4962:$U$6201,$A27,Codifica_CE!$S$4962:$S$6201)</f>
        <v>0</v>
      </c>
      <c r="I27" s="663">
        <f t="shared" ca="1" si="11"/>
        <v>1699</v>
      </c>
      <c r="J27" s="663">
        <f ca="1">SUMIF(Codifica_CE!$M$2:$U$1241,$A27,Codifica_CE!$T$2:$T$1241)</f>
        <v>1699</v>
      </c>
      <c r="K27" s="663">
        <f ca="1">SUMIF(Codifica_CE!$M$3722:$U$4961,$A27,Codifica_CE!$T$3722:$T$4961)</f>
        <v>0</v>
      </c>
      <c r="L27" s="663">
        <f ca="1">SUMIF(Codifica_CE!$M$1242:$U$2481,$A27,Codifica_CE!$T$1242:$T$2481)</f>
        <v>0</v>
      </c>
      <c r="M27" s="663">
        <f ca="1">SUMIF(Codifica_CE!$M$2482:$U$3721,$A27,Codifica_CE!$T$2482:$T$3721)</f>
        <v>0</v>
      </c>
      <c r="N27" s="663">
        <f ca="1">SUMIF(Codifica_CE!$M$4962:$U$6201,$A27,Codifica_CE!$T$4962:$T$6201)</f>
        <v>0</v>
      </c>
      <c r="O27" s="663">
        <f t="shared" ca="1" si="12"/>
        <v>94</v>
      </c>
      <c r="P27" s="663">
        <f ca="1">SUMIF(Codifica_CE!$M$2:$U$1241,$A27,Codifica_CE!$U$2:$U$1241)</f>
        <v>0</v>
      </c>
      <c r="Q27" s="663">
        <f ca="1">SUMIF(Codifica_CE!$M$3722:$U$4961,$A27,Codifica_CE!$U$3722:$U$4961)</f>
        <v>0</v>
      </c>
      <c r="R27" s="663">
        <f ca="1">SUMIF(Codifica_CE!$M$1242:$U$2481,$A27,Codifica_CE!$U$1242:$U$2481)</f>
        <v>94</v>
      </c>
      <c r="S27" s="663">
        <f ca="1">SUMIF(Codifica_CE!$M$2482:$U$3721,$A27,Codifica_CE!$U$2482:$U$3721)</f>
        <v>0</v>
      </c>
      <c r="T27" s="663">
        <f ca="1">SUMIF(Codifica_CE!$M$4962:$U$6201,$A27,Codifica_CE!$U$4962:$U$6201)</f>
        <v>0</v>
      </c>
    </row>
    <row r="28" spans="1:20" s="1163" customFormat="1">
      <c r="A28" s="1161" t="s">
        <v>609</v>
      </c>
      <c r="B28" s="1170" t="s">
        <v>3104</v>
      </c>
      <c r="C28" s="664">
        <f t="shared" ca="1" si="10"/>
        <v>340</v>
      </c>
      <c r="D28" s="664">
        <f ca="1">SUMIF(Codifica_CE!$M$2:$U$1241,$A28,Codifica_CE!$S$2:$S$1241)</f>
        <v>340</v>
      </c>
      <c r="E28" s="664">
        <f ca="1">SUMIF(Codifica_CE!$M$3722:$U$4961,$A28,Codifica_CE!$S$3722:$S$4961)</f>
        <v>0</v>
      </c>
      <c r="F28" s="664">
        <f ca="1">SUMIF(Codifica_CE!$M$1242:$U$2481,$A28,Codifica_CE!$S$1242:$S$2481)</f>
        <v>0</v>
      </c>
      <c r="G28" s="664">
        <f ca="1">SUMIF(Codifica_CE!$M$2482:$U$3721,$A28,Codifica_CE!$S$2482:$S$3721)</f>
        <v>0</v>
      </c>
      <c r="H28" s="664">
        <f ca="1">SUMIF(Codifica_CE!$M$4962:$U$6201,$A28,Codifica_CE!$S$4962:$S$6201)</f>
        <v>0</v>
      </c>
      <c r="I28" s="664">
        <f t="shared" ca="1" si="11"/>
        <v>159</v>
      </c>
      <c r="J28" s="664">
        <f ca="1">SUMIF(Codifica_CE!$M$2:$U$1241,$A28,Codifica_CE!$T$2:$T$1241)</f>
        <v>159</v>
      </c>
      <c r="K28" s="664">
        <f ca="1">SUMIF(Codifica_CE!$M$3722:$U$4961,$A28,Codifica_CE!$T$3722:$T$4961)</f>
        <v>0</v>
      </c>
      <c r="L28" s="664">
        <f ca="1">SUMIF(Codifica_CE!$M$1242:$U$2481,$A28,Codifica_CE!$T$1242:$T$2481)</f>
        <v>0</v>
      </c>
      <c r="M28" s="664">
        <f ca="1">SUMIF(Codifica_CE!$M$2482:$U$3721,$A28,Codifica_CE!$T$2482:$T$3721)</f>
        <v>0</v>
      </c>
      <c r="N28" s="664">
        <f ca="1">SUMIF(Codifica_CE!$M$4962:$U$6201,$A28,Codifica_CE!$T$4962:$T$6201)</f>
        <v>0</v>
      </c>
      <c r="O28" s="664">
        <f t="shared" ca="1" si="12"/>
        <v>135</v>
      </c>
      <c r="P28" s="664">
        <f ca="1">SUMIF(Codifica_CE!$M$2:$U$1241,$A28,Codifica_CE!$U$2:$U$1241)</f>
        <v>0</v>
      </c>
      <c r="Q28" s="664">
        <f ca="1">SUMIF(Codifica_CE!$M$3722:$U$4961,$A28,Codifica_CE!$U$3722:$U$4961)</f>
        <v>0</v>
      </c>
      <c r="R28" s="664">
        <f ca="1">SUMIF(Codifica_CE!$M$1242:$U$2481,$A28,Codifica_CE!$U$1242:$U$2481)</f>
        <v>130</v>
      </c>
      <c r="S28" s="664">
        <f ca="1">SUMIF(Codifica_CE!$M$2482:$U$3721,$A28,Codifica_CE!$U$2482:$U$3721)</f>
        <v>0</v>
      </c>
      <c r="T28" s="664">
        <f ca="1">SUMIF(Codifica_CE!$M$4962:$U$6201,$A28,Codifica_CE!$U$4962:$U$6201)</f>
        <v>5</v>
      </c>
    </row>
    <row r="29" spans="1:20" s="1163" customFormat="1">
      <c r="A29" s="1161" t="s">
        <v>700</v>
      </c>
      <c r="B29" s="1170" t="s">
        <v>3105</v>
      </c>
      <c r="C29" s="664">
        <f t="shared" ca="1" si="10"/>
        <v>43</v>
      </c>
      <c r="D29" s="664">
        <f ca="1">SUMIF(Codifica_CE!$M$2:$U$1241,$A29,Codifica_CE!$S$2:$S$1241)</f>
        <v>43</v>
      </c>
      <c r="E29" s="664">
        <f ca="1">SUMIF(Codifica_CE!$M$3722:$U$4961,$A29,Codifica_CE!$S$3722:$S$4961)</f>
        <v>0</v>
      </c>
      <c r="F29" s="664">
        <f ca="1">SUMIF(Codifica_CE!$M$1242:$U$2481,$A29,Codifica_CE!$S$1242:$S$2481)</f>
        <v>0</v>
      </c>
      <c r="G29" s="664">
        <f ca="1">SUMIF(Codifica_CE!$M$2482:$U$3721,$A29,Codifica_CE!$S$2482:$S$3721)</f>
        <v>0</v>
      </c>
      <c r="H29" s="664">
        <f ca="1">SUMIF(Codifica_CE!$M$4962:$U$6201,$A29,Codifica_CE!$S$4962:$S$6201)</f>
        <v>0</v>
      </c>
      <c r="I29" s="664">
        <f t="shared" ca="1" si="11"/>
        <v>34</v>
      </c>
      <c r="J29" s="664">
        <f ca="1">SUMIF(Codifica_CE!$M$2:$U$1241,$A29,Codifica_CE!$T$2:$T$1241)</f>
        <v>34</v>
      </c>
      <c r="K29" s="664">
        <f ca="1">SUMIF(Codifica_CE!$M$3722:$U$4961,$A29,Codifica_CE!$T$3722:$T$4961)</f>
        <v>0</v>
      </c>
      <c r="L29" s="664">
        <f ca="1">SUMIF(Codifica_CE!$M$1242:$U$2481,$A29,Codifica_CE!$T$1242:$T$2481)</f>
        <v>0</v>
      </c>
      <c r="M29" s="664">
        <f ca="1">SUMIF(Codifica_CE!$M$2482:$U$3721,$A29,Codifica_CE!$T$2482:$T$3721)</f>
        <v>0</v>
      </c>
      <c r="N29" s="664">
        <f ca="1">SUMIF(Codifica_CE!$M$4962:$U$6201,$A29,Codifica_CE!$T$4962:$T$6201)</f>
        <v>0</v>
      </c>
      <c r="O29" s="664">
        <f t="shared" ca="1" si="12"/>
        <v>23</v>
      </c>
      <c r="P29" s="664">
        <f ca="1">SUMIF(Codifica_CE!$M$2:$U$1241,$A29,Codifica_CE!$U$2:$U$1241)</f>
        <v>0</v>
      </c>
      <c r="Q29" s="664">
        <f ca="1">SUMIF(Codifica_CE!$M$3722:$U$4961,$A29,Codifica_CE!$U$3722:$U$4961)</f>
        <v>0</v>
      </c>
      <c r="R29" s="664">
        <f ca="1">SUMIF(Codifica_CE!$M$1242:$U$2481,$A29,Codifica_CE!$U$1242:$U$2481)</f>
        <v>23</v>
      </c>
      <c r="S29" s="664">
        <f ca="1">SUMIF(Codifica_CE!$M$2482:$U$3721,$A29,Codifica_CE!$U$2482:$U$3721)</f>
        <v>0</v>
      </c>
      <c r="T29" s="664">
        <f ca="1">SUMIF(Codifica_CE!$M$4962:$U$6201,$A29,Codifica_CE!$U$4962:$U$6201)</f>
        <v>0</v>
      </c>
    </row>
    <row r="30" spans="1:20" s="1163" customFormat="1">
      <c r="A30" s="1161" t="s">
        <v>712</v>
      </c>
      <c r="B30" s="1170" t="s">
        <v>3106</v>
      </c>
      <c r="C30" s="664">
        <f t="shared" ca="1" si="10"/>
        <v>79</v>
      </c>
      <c r="D30" s="664">
        <f ca="1">SUMIF(Codifica_CE!$M$2:$U$1241,$A30,Codifica_CE!$S$2:$S$1241)</f>
        <v>79</v>
      </c>
      <c r="E30" s="664">
        <f ca="1">SUMIF(Codifica_CE!$M$3722:$U$4961,$A30,Codifica_CE!$S$3722:$S$4961)</f>
        <v>0</v>
      </c>
      <c r="F30" s="664">
        <f ca="1">SUMIF(Codifica_CE!$M$1242:$U$2481,$A30,Codifica_CE!$S$1242:$S$2481)</f>
        <v>0</v>
      </c>
      <c r="G30" s="664">
        <f ca="1">SUMIF(Codifica_CE!$M$2482:$U$3721,$A30,Codifica_CE!$S$2482:$S$3721)</f>
        <v>0</v>
      </c>
      <c r="H30" s="664">
        <f ca="1">SUMIF(Codifica_CE!$M$4962:$U$6201,$A30,Codifica_CE!$S$4962:$S$6201)</f>
        <v>0</v>
      </c>
      <c r="I30" s="664">
        <f t="shared" ca="1" si="11"/>
        <v>69</v>
      </c>
      <c r="J30" s="664">
        <f ca="1">SUMIF(Codifica_CE!$M$2:$U$1241,$A30,Codifica_CE!$T$2:$T$1241)</f>
        <v>69</v>
      </c>
      <c r="K30" s="664">
        <f ca="1">SUMIF(Codifica_CE!$M$3722:$U$4961,$A30,Codifica_CE!$T$3722:$T$4961)</f>
        <v>0</v>
      </c>
      <c r="L30" s="664">
        <f ca="1">SUMIF(Codifica_CE!$M$1242:$U$2481,$A30,Codifica_CE!$T$1242:$T$2481)</f>
        <v>0</v>
      </c>
      <c r="M30" s="664">
        <f ca="1">SUMIF(Codifica_CE!$M$2482:$U$3721,$A30,Codifica_CE!$T$2482:$T$3721)</f>
        <v>0</v>
      </c>
      <c r="N30" s="664">
        <f ca="1">SUMIF(Codifica_CE!$M$4962:$U$6201,$A30,Codifica_CE!$T$4962:$T$6201)</f>
        <v>0</v>
      </c>
      <c r="O30" s="664">
        <f t="shared" ca="1" si="12"/>
        <v>0</v>
      </c>
      <c r="P30" s="664">
        <f ca="1">SUMIF(Codifica_CE!$M$2:$U$1241,$A30,Codifica_CE!$U$2:$U$1241)</f>
        <v>0</v>
      </c>
      <c r="Q30" s="664">
        <f ca="1">SUMIF(Codifica_CE!$M$3722:$U$4961,$A30,Codifica_CE!$U$3722:$U$4961)</f>
        <v>0</v>
      </c>
      <c r="R30" s="664">
        <f ca="1">SUMIF(Codifica_CE!$M$1242:$U$2481,$A30,Codifica_CE!$U$1242:$U$2481)</f>
        <v>0</v>
      </c>
      <c r="S30" s="664">
        <f ca="1">SUMIF(Codifica_CE!$M$2482:$U$3721,$A30,Codifica_CE!$U$2482:$U$3721)</f>
        <v>0</v>
      </c>
      <c r="T30" s="664">
        <f ca="1">SUMIF(Codifica_CE!$M$4962:$U$6201,$A30,Codifica_CE!$U$4962:$U$6201)</f>
        <v>0</v>
      </c>
    </row>
    <row r="31" spans="1:20" s="1163" customFormat="1">
      <c r="A31" s="1161" t="s">
        <v>735</v>
      </c>
      <c r="B31" s="1170" t="s">
        <v>3107</v>
      </c>
      <c r="C31" s="664">
        <f t="shared" ca="1" si="10"/>
        <v>0</v>
      </c>
      <c r="D31" s="664">
        <f ca="1">SUMIF(Codifica_CE!$M$2:$U$1241,$A31,Codifica_CE!$S$2:$S$1241)</f>
        <v>0</v>
      </c>
      <c r="E31" s="664">
        <f ca="1">SUMIF(Codifica_CE!$M$3722:$U$4961,$A31,Codifica_CE!$S$3722:$S$4961)</f>
        <v>0</v>
      </c>
      <c r="F31" s="664">
        <f ca="1">SUMIF(Codifica_CE!$M$1242:$U$2481,$A31,Codifica_CE!$S$1242:$S$2481)</f>
        <v>0</v>
      </c>
      <c r="G31" s="664">
        <f ca="1">SUMIF(Codifica_CE!$M$2482:$U$3721,$A31,Codifica_CE!$S$2482:$S$3721)</f>
        <v>0</v>
      </c>
      <c r="H31" s="664">
        <f ca="1">SUMIF(Codifica_CE!$M$4962:$U$6201,$A31,Codifica_CE!$S$4962:$S$6201)</f>
        <v>0</v>
      </c>
      <c r="I31" s="664">
        <f t="shared" ca="1" si="11"/>
        <v>0</v>
      </c>
      <c r="J31" s="664">
        <f ca="1">SUMIF(Codifica_CE!$M$2:$U$1241,$A31,Codifica_CE!$T$2:$T$1241)</f>
        <v>0</v>
      </c>
      <c r="K31" s="664">
        <f ca="1">SUMIF(Codifica_CE!$M$3722:$U$4961,$A31,Codifica_CE!$T$3722:$T$4961)</f>
        <v>0</v>
      </c>
      <c r="L31" s="664">
        <f ca="1">SUMIF(Codifica_CE!$M$1242:$U$2481,$A31,Codifica_CE!$T$1242:$T$2481)</f>
        <v>0</v>
      </c>
      <c r="M31" s="664">
        <f ca="1">SUMIF(Codifica_CE!$M$2482:$U$3721,$A31,Codifica_CE!$T$2482:$T$3721)</f>
        <v>0</v>
      </c>
      <c r="N31" s="664">
        <f ca="1">SUMIF(Codifica_CE!$M$4962:$U$6201,$A31,Codifica_CE!$T$4962:$T$6201)</f>
        <v>0</v>
      </c>
      <c r="O31" s="664">
        <f t="shared" ca="1" si="12"/>
        <v>0</v>
      </c>
      <c r="P31" s="664">
        <f ca="1">SUMIF(Codifica_CE!$M$2:$U$1241,$A31,Codifica_CE!$U$2:$U$1241)</f>
        <v>0</v>
      </c>
      <c r="Q31" s="664">
        <f ca="1">SUMIF(Codifica_CE!$M$3722:$U$4961,$A31,Codifica_CE!$U$3722:$U$4961)</f>
        <v>0</v>
      </c>
      <c r="R31" s="664">
        <f ca="1">SUMIF(Codifica_CE!$M$1242:$U$2481,$A31,Codifica_CE!$U$1242:$U$2481)</f>
        <v>0</v>
      </c>
      <c r="S31" s="664">
        <f ca="1">SUMIF(Codifica_CE!$M$2482:$U$3721,$A31,Codifica_CE!$U$2482:$U$3721)</f>
        <v>0</v>
      </c>
      <c r="T31" s="664">
        <f ca="1">SUMIF(Codifica_CE!$M$4962:$U$6201,$A31,Codifica_CE!$U$4962:$U$6201)</f>
        <v>0</v>
      </c>
    </row>
    <row r="32" spans="1:20" s="1163" customFormat="1" ht="13.5" thickBot="1">
      <c r="A32" s="1161" t="s">
        <v>566</v>
      </c>
      <c r="B32" s="1171" t="s">
        <v>3108</v>
      </c>
      <c r="C32" s="665">
        <f t="shared" ca="1" si="10"/>
        <v>635</v>
      </c>
      <c r="D32" s="665">
        <f ca="1">SUMIF(Codifica_CE!$M$2:$U$1241,$A32,Codifica_CE!$S$2:$S$1241)</f>
        <v>635</v>
      </c>
      <c r="E32" s="665">
        <f ca="1">SUMIF(Codifica_CE!$M$3722:$U$4961,$A32,Codifica_CE!$S$3722:$S$4961)</f>
        <v>0</v>
      </c>
      <c r="F32" s="665">
        <f ca="1">SUMIF(Codifica_CE!$M$1242:$U$2481,$A32,Codifica_CE!$S$1242:$S$2481)</f>
        <v>0</v>
      </c>
      <c r="G32" s="665">
        <f ca="1">SUMIF(Codifica_CE!$M$2482:$U$3721,$A32,Codifica_CE!$S$2482:$S$3721)</f>
        <v>0</v>
      </c>
      <c r="H32" s="665">
        <f ca="1">SUMIF(Codifica_CE!$M$4962:$U$6201,$A32,Codifica_CE!$S$4962:$S$6201)</f>
        <v>0</v>
      </c>
      <c r="I32" s="665">
        <f t="shared" ca="1" si="11"/>
        <v>511</v>
      </c>
      <c r="J32" s="665">
        <f ca="1">SUMIF(Codifica_CE!$M$2:$U$1241,$A32,Codifica_CE!$T$2:$T$1241)</f>
        <v>511</v>
      </c>
      <c r="K32" s="665">
        <f ca="1">SUMIF(Codifica_CE!$M$3722:$U$4961,$A32,Codifica_CE!$T$3722:$T$4961)</f>
        <v>0</v>
      </c>
      <c r="L32" s="665">
        <f ca="1">SUMIF(Codifica_CE!$M$1242:$U$2481,$A32,Codifica_CE!$T$1242:$T$2481)</f>
        <v>0</v>
      </c>
      <c r="M32" s="665">
        <f ca="1">SUMIF(Codifica_CE!$M$2482:$U$3721,$A32,Codifica_CE!$T$2482:$T$3721)</f>
        <v>0</v>
      </c>
      <c r="N32" s="665">
        <f ca="1">SUMIF(Codifica_CE!$M$4962:$U$6201,$A32,Codifica_CE!$T$4962:$T$6201)</f>
        <v>0</v>
      </c>
      <c r="O32" s="665">
        <f t="shared" ca="1" si="12"/>
        <v>0</v>
      </c>
      <c r="P32" s="665">
        <f ca="1">SUMIF(Codifica_CE!$M$2:$U$1241,$A32,Codifica_CE!$U$2:$U$1241)</f>
        <v>0</v>
      </c>
      <c r="Q32" s="665">
        <f ca="1">SUMIF(Codifica_CE!$M$3722:$U$4961,$A32,Codifica_CE!$U$3722:$U$4961)</f>
        <v>0</v>
      </c>
      <c r="R32" s="665">
        <f ca="1">SUMIF(Codifica_CE!$M$1242:$U$2481,$A32,Codifica_CE!$U$1242:$U$2481)</f>
        <v>0</v>
      </c>
      <c r="S32" s="665">
        <f ca="1">SUMIF(Codifica_CE!$M$2482:$U$3721,$A32,Codifica_CE!$U$2482:$U$3721)</f>
        <v>0</v>
      </c>
      <c r="T32" s="665">
        <f ca="1">SUMIF(Codifica_CE!$M$4962:$U$6201,$A32,Codifica_CE!$U$4962:$U$6201)</f>
        <v>0</v>
      </c>
    </row>
    <row r="33" spans="1:20" s="1163" customFormat="1" ht="13.5" thickTop="1">
      <c r="A33" s="1161" t="s">
        <v>3109</v>
      </c>
      <c r="B33" s="1172" t="s">
        <v>3110</v>
      </c>
      <c r="C33" s="666">
        <f ca="1">+C7-C22+C23+C24+C28+C29+C30+C31+C32</f>
        <v>507209</v>
      </c>
      <c r="D33" s="666">
        <f t="shared" ref="D33:T33" ca="1" si="13">+D7-D22+D23+D24+D28+D29+D30+D31+D32</f>
        <v>501052</v>
      </c>
      <c r="E33" s="666">
        <f t="shared" ca="1" si="13"/>
        <v>0</v>
      </c>
      <c r="F33" s="666">
        <f t="shared" ca="1" si="13"/>
        <v>0</v>
      </c>
      <c r="G33" s="666">
        <f t="shared" ca="1" si="13"/>
        <v>6157</v>
      </c>
      <c r="H33" s="666">
        <f t="shared" ca="1" si="13"/>
        <v>0</v>
      </c>
      <c r="I33" s="666">
        <f t="shared" ca="1" si="13"/>
        <v>524265</v>
      </c>
      <c r="J33" s="666">
        <f t="shared" ca="1" si="13"/>
        <v>515511</v>
      </c>
      <c r="K33" s="666">
        <f t="shared" ca="1" si="13"/>
        <v>0</v>
      </c>
      <c r="L33" s="666">
        <f t="shared" ca="1" si="13"/>
        <v>0</v>
      </c>
      <c r="M33" s="666">
        <f t="shared" ca="1" si="13"/>
        <v>8754</v>
      </c>
      <c r="N33" s="666">
        <f t="shared" ca="1" si="13"/>
        <v>0</v>
      </c>
      <c r="O33" s="666">
        <f t="shared" ca="1" si="13"/>
        <v>83104</v>
      </c>
      <c r="P33" s="666">
        <f t="shared" ca="1" si="13"/>
        <v>0</v>
      </c>
      <c r="Q33" s="666">
        <f t="shared" ca="1" si="13"/>
        <v>0</v>
      </c>
      <c r="R33" s="666">
        <f t="shared" ca="1" si="13"/>
        <v>45444</v>
      </c>
      <c r="S33" s="666">
        <f t="shared" ca="1" si="13"/>
        <v>0</v>
      </c>
      <c r="T33" s="666">
        <f t="shared" ca="1" si="13"/>
        <v>37660</v>
      </c>
    </row>
    <row r="34" spans="1:20">
      <c r="A34" s="1161" t="s">
        <v>3111</v>
      </c>
      <c r="B34" s="1160" t="s">
        <v>3112</v>
      </c>
      <c r="C34" s="661"/>
      <c r="D34" s="661"/>
      <c r="E34" s="661"/>
      <c r="F34" s="661"/>
      <c r="G34" s="661"/>
      <c r="H34" s="661"/>
      <c r="I34" s="661"/>
      <c r="J34" s="661"/>
      <c r="K34" s="661"/>
      <c r="L34" s="661"/>
      <c r="M34" s="661"/>
      <c r="N34" s="661"/>
      <c r="O34" s="661"/>
      <c r="P34" s="661"/>
      <c r="Q34" s="661"/>
      <c r="R34" s="661"/>
      <c r="S34" s="661"/>
      <c r="T34" s="661"/>
    </row>
    <row r="35" spans="1:20" s="1163" customFormat="1">
      <c r="A35" s="1161" t="s">
        <v>3113</v>
      </c>
      <c r="B35" s="1173" t="s">
        <v>3114</v>
      </c>
      <c r="C35" s="662">
        <f t="shared" ref="C35:T35" ca="1" si="14">+C36+C37</f>
        <v>7666</v>
      </c>
      <c r="D35" s="662">
        <f t="shared" ca="1" si="14"/>
        <v>7666</v>
      </c>
      <c r="E35" s="662">
        <f t="shared" ca="1" si="14"/>
        <v>0</v>
      </c>
      <c r="F35" s="662">
        <f t="shared" ca="1" si="14"/>
        <v>0</v>
      </c>
      <c r="G35" s="662">
        <f ca="1">+G36+G37</f>
        <v>0</v>
      </c>
      <c r="H35" s="662">
        <f t="shared" ca="1" si="14"/>
        <v>0</v>
      </c>
      <c r="I35" s="662">
        <f ca="1">+I36+I37</f>
        <v>7307</v>
      </c>
      <c r="J35" s="662">
        <f t="shared" ca="1" si="14"/>
        <v>7307</v>
      </c>
      <c r="K35" s="662">
        <f t="shared" ca="1" si="14"/>
        <v>0</v>
      </c>
      <c r="L35" s="662">
        <f t="shared" ca="1" si="14"/>
        <v>0</v>
      </c>
      <c r="M35" s="662">
        <f t="shared" ca="1" si="14"/>
        <v>0</v>
      </c>
      <c r="N35" s="662">
        <f t="shared" ca="1" si="14"/>
        <v>0</v>
      </c>
      <c r="O35" s="662">
        <f t="shared" ca="1" si="14"/>
        <v>7347</v>
      </c>
      <c r="P35" s="662">
        <f t="shared" ca="1" si="14"/>
        <v>0</v>
      </c>
      <c r="Q35" s="662">
        <f t="shared" ca="1" si="14"/>
        <v>0</v>
      </c>
      <c r="R35" s="662">
        <f t="shared" ca="1" si="14"/>
        <v>7243</v>
      </c>
      <c r="S35" s="662">
        <f t="shared" ca="1" si="14"/>
        <v>0</v>
      </c>
      <c r="T35" s="662">
        <f t="shared" ca="1" si="14"/>
        <v>104</v>
      </c>
    </row>
    <row r="36" spans="1:20">
      <c r="A36" s="1159" t="s">
        <v>748</v>
      </c>
      <c r="B36" s="1166" t="s">
        <v>3115</v>
      </c>
      <c r="C36" s="663">
        <f ca="1">SUM(D36:H36)</f>
        <v>7462</v>
      </c>
      <c r="D36" s="663">
        <f ca="1">SUMIF(Codifica_CE!$M$2:$U$1241,$A36,Codifica_CE!$S$2:$S$1241)</f>
        <v>7462</v>
      </c>
      <c r="E36" s="663">
        <f ca="1">SUMIF(Codifica_CE!$M$3722:$U$4961,$A36,Codifica_CE!$S$3722:$S$4961)</f>
        <v>0</v>
      </c>
      <c r="F36" s="663">
        <f ca="1">SUMIF(Codifica_CE!$M$1242:$U$2481,$A36,Codifica_CE!$S$1242:$S$2481)</f>
        <v>0</v>
      </c>
      <c r="G36" s="663">
        <f ca="1">SUMIF(Codifica_CE!$M$2482:$U$3721,$A36,Codifica_CE!$S$2482:$S$3721)</f>
        <v>0</v>
      </c>
      <c r="H36" s="663">
        <f ca="1">SUMIF(Codifica_CE!$M$4962:$U$6201,$A36,Codifica_CE!$S$4962:$S$6201)</f>
        <v>0</v>
      </c>
      <c r="I36" s="663">
        <f ca="1">SUM(J36:N36)</f>
        <v>7099</v>
      </c>
      <c r="J36" s="663">
        <f ca="1">SUMIF(Codifica_CE!$M$2:$U$1241,$A36,Codifica_CE!$T$2:$T$1241)</f>
        <v>7099</v>
      </c>
      <c r="K36" s="663">
        <f ca="1">SUMIF(Codifica_CE!$M$3722:$U$4961,$A36,Codifica_CE!$T$3722:$T$4961)</f>
        <v>0</v>
      </c>
      <c r="L36" s="663">
        <f ca="1">SUMIF(Codifica_CE!$M$1242:$U$2481,$A36,Codifica_CE!$T$1242:$T$2481)</f>
        <v>0</v>
      </c>
      <c r="M36" s="663">
        <f ca="1">SUMIF(Codifica_CE!$M$2482:$U$3721,$A36,Codifica_CE!$T$2482:$T$3721)</f>
        <v>0</v>
      </c>
      <c r="N36" s="663">
        <f ca="1">SUMIF(Codifica_CE!$M$4962:$U$6201,$A36,Codifica_CE!$T$4962:$T$6201)</f>
        <v>0</v>
      </c>
      <c r="O36" s="663">
        <f ca="1">SUM(P36:T36)</f>
        <v>7306</v>
      </c>
      <c r="P36" s="663">
        <f ca="1">SUMIF(Codifica_CE!$M$2:$U$1241,$A36,Codifica_CE!$U$2:$U$1241)</f>
        <v>0</v>
      </c>
      <c r="Q36" s="663">
        <f ca="1">SUMIF(Codifica_CE!$M$3722:$U$4961,$A36,Codifica_CE!$U$3722:$U$4961)</f>
        <v>0</v>
      </c>
      <c r="R36" s="663">
        <f ca="1">SUMIF(Codifica_CE!$M$1242:$U$2481,$A36,Codifica_CE!$U$1242:$U$2481)</f>
        <v>7228</v>
      </c>
      <c r="S36" s="663">
        <f ca="1">SUMIF(Codifica_CE!$M$2482:$U$3721,$A36,Codifica_CE!$U$2482:$U$3721)</f>
        <v>0</v>
      </c>
      <c r="T36" s="663">
        <f ca="1">SUMIF(Codifica_CE!$M$4962:$U$6201,$A36,Codifica_CE!$U$4962:$U$6201)</f>
        <v>78</v>
      </c>
    </row>
    <row r="37" spans="1:20">
      <c r="A37" s="1159" t="s">
        <v>886</v>
      </c>
      <c r="B37" s="1166" t="s">
        <v>3116</v>
      </c>
      <c r="C37" s="663">
        <f ca="1">SUM(D37:H37)</f>
        <v>204</v>
      </c>
      <c r="D37" s="663">
        <f ca="1">SUMIF(Codifica_CE!$M$2:$U$1241,$A37,Codifica_CE!$S$2:$S$1241)</f>
        <v>204</v>
      </c>
      <c r="E37" s="663">
        <f ca="1">SUMIF(Codifica_CE!$M$3722:$U$4961,$A37,Codifica_CE!$S$3722:$S$4961)</f>
        <v>0</v>
      </c>
      <c r="F37" s="663">
        <f ca="1">SUMIF(Codifica_CE!$M$1242:$U$2481,$A37,Codifica_CE!$S$1242:$S$2481)</f>
        <v>0</v>
      </c>
      <c r="G37" s="663">
        <f ca="1">SUMIF(Codifica_CE!$M$2482:$U$3721,$A37,Codifica_CE!$S$2482:$S$3721)</f>
        <v>0</v>
      </c>
      <c r="H37" s="663">
        <f ca="1">SUMIF(Codifica_CE!$M$4962:$U$6201,$A37,Codifica_CE!$S$4962:$S$6201)</f>
        <v>0</v>
      </c>
      <c r="I37" s="663">
        <f ca="1">SUM(J37:N37)</f>
        <v>208</v>
      </c>
      <c r="J37" s="663">
        <f ca="1">SUMIF(Codifica_CE!$M$2:$U$1241,$A37,Codifica_CE!$T$2:$T$1241)</f>
        <v>208</v>
      </c>
      <c r="K37" s="663">
        <f ca="1">SUMIF(Codifica_CE!$M$3722:$U$4961,$A37,Codifica_CE!$T$3722:$T$4961)</f>
        <v>0</v>
      </c>
      <c r="L37" s="663">
        <f ca="1">SUMIF(Codifica_CE!$M$1242:$U$2481,$A37,Codifica_CE!$T$1242:$T$2481)</f>
        <v>0</v>
      </c>
      <c r="M37" s="663">
        <f ca="1">SUMIF(Codifica_CE!$M$2482:$U$3721,$A37,Codifica_CE!$T$2482:$T$3721)</f>
        <v>0</v>
      </c>
      <c r="N37" s="663">
        <f ca="1">SUMIF(Codifica_CE!$M$4962:$U$6201,$A37,Codifica_CE!$T$4962:$T$6201)</f>
        <v>0</v>
      </c>
      <c r="O37" s="663">
        <f ca="1">SUM(P37:T37)</f>
        <v>41</v>
      </c>
      <c r="P37" s="663">
        <f ca="1">SUMIF(Codifica_CE!$M$2:$U$1241,$A37,Codifica_CE!$U$2:$U$1241)</f>
        <v>0</v>
      </c>
      <c r="Q37" s="663">
        <f ca="1">SUMIF(Codifica_CE!$M$3722:$U$4961,$A37,Codifica_CE!$U$3722:$U$4961)</f>
        <v>0</v>
      </c>
      <c r="R37" s="663">
        <f ca="1">SUMIF(Codifica_CE!$M$1242:$U$2481,$A37,Codifica_CE!$U$1242:$U$2481)</f>
        <v>15</v>
      </c>
      <c r="S37" s="663">
        <f ca="1">SUMIF(Codifica_CE!$M$2482:$U$3721,$A37,Codifica_CE!$U$2482:$U$3721)</f>
        <v>0</v>
      </c>
      <c r="T37" s="663">
        <f ca="1">SUMIF(Codifica_CE!$M$4962:$U$6201,$A37,Codifica_CE!$U$4962:$U$6201)</f>
        <v>26</v>
      </c>
    </row>
    <row r="38" spans="1:20" s="1163" customFormat="1">
      <c r="A38" s="1161" t="s">
        <v>3117</v>
      </c>
      <c r="B38" s="1170" t="s">
        <v>3118</v>
      </c>
      <c r="C38" s="664">
        <f ca="1">SUM(C39:C55)</f>
        <v>471763</v>
      </c>
      <c r="D38" s="664">
        <f t="shared" ref="D38:T38" ca="1" si="15">SUM(D39:D55)</f>
        <v>468486</v>
      </c>
      <c r="E38" s="664">
        <f t="shared" ca="1" si="15"/>
        <v>0</v>
      </c>
      <c r="F38" s="664">
        <f t="shared" ca="1" si="15"/>
        <v>0</v>
      </c>
      <c r="G38" s="664">
        <f ca="1">SUM(G39:G55)</f>
        <v>3277</v>
      </c>
      <c r="H38" s="664">
        <f t="shared" ca="1" si="15"/>
        <v>0</v>
      </c>
      <c r="I38" s="664">
        <f t="shared" ca="1" si="15"/>
        <v>485445</v>
      </c>
      <c r="J38" s="664">
        <f t="shared" ca="1" si="15"/>
        <v>480762</v>
      </c>
      <c r="K38" s="664">
        <f t="shared" ca="1" si="15"/>
        <v>0</v>
      </c>
      <c r="L38" s="664">
        <f t="shared" ca="1" si="15"/>
        <v>0</v>
      </c>
      <c r="M38" s="664">
        <f t="shared" ca="1" si="15"/>
        <v>4683</v>
      </c>
      <c r="N38" s="664">
        <f t="shared" ca="1" si="15"/>
        <v>0</v>
      </c>
      <c r="O38" s="664">
        <f t="shared" ca="1" si="15"/>
        <v>59369</v>
      </c>
      <c r="P38" s="664">
        <f t="shared" ca="1" si="15"/>
        <v>0</v>
      </c>
      <c r="Q38" s="664">
        <f t="shared" ca="1" si="15"/>
        <v>0</v>
      </c>
      <c r="R38" s="664">
        <f t="shared" ca="1" si="15"/>
        <v>30696</v>
      </c>
      <c r="S38" s="664">
        <f t="shared" ca="1" si="15"/>
        <v>0</v>
      </c>
      <c r="T38" s="664">
        <f t="shared" ca="1" si="15"/>
        <v>28673</v>
      </c>
    </row>
    <row r="39" spans="1:20">
      <c r="A39" s="1159" t="s">
        <v>947</v>
      </c>
      <c r="B39" s="1166" t="s">
        <v>3119</v>
      </c>
      <c r="C39" s="663">
        <f t="shared" ref="C39:C55" ca="1" si="16">SUM(D39:H39)</f>
        <v>30913</v>
      </c>
      <c r="D39" s="663">
        <f ca="1">SUMIF(Codifica_CE!$M$2:$U$1241,$A39,Codifica_CE!$S$2:$S$1241)</f>
        <v>30913</v>
      </c>
      <c r="E39" s="663">
        <f ca="1">SUMIF(Codifica_CE!$M$3722:$U$4961,$A39,Codifica_CE!$S$3722:$S$4961)</f>
        <v>0</v>
      </c>
      <c r="F39" s="663">
        <f ca="1">SUMIF(Codifica_CE!$M$1242:$U$2481,$A39,Codifica_CE!$S$1242:$S$2481)</f>
        <v>0</v>
      </c>
      <c r="G39" s="663">
        <f ca="1">SUMIF(Codifica_CE!$M$2482:$U$3721,$A39,Codifica_CE!$S$2482:$S$3721)</f>
        <v>0</v>
      </c>
      <c r="H39" s="663">
        <f ca="1">SUMIF(Codifica_CE!$M$4962:$U$6201,$A39,Codifica_CE!$S$4962:$S$6201)</f>
        <v>0</v>
      </c>
      <c r="I39" s="663">
        <f t="shared" ref="I39:I55" ca="1" si="17">SUM(J39:N39)</f>
        <v>30709</v>
      </c>
      <c r="J39" s="663">
        <f ca="1">SUMIF(Codifica_CE!$M$2:$U$1241,$A39,Codifica_CE!$T$2:$T$1241)</f>
        <v>30709</v>
      </c>
      <c r="K39" s="663">
        <f ca="1">SUMIF(Codifica_CE!$M$3722:$U$4961,$A39,Codifica_CE!$T$3722:$T$4961)</f>
        <v>0</v>
      </c>
      <c r="L39" s="663">
        <f ca="1">SUMIF(Codifica_CE!$M$1242:$U$2481,$A39,Codifica_CE!$T$1242:$T$2481)</f>
        <v>0</v>
      </c>
      <c r="M39" s="663">
        <f ca="1">SUMIF(Codifica_CE!$M$2482:$U$3721,$A39,Codifica_CE!$T$2482:$T$3721)</f>
        <v>0</v>
      </c>
      <c r="N39" s="663">
        <f ca="1">SUMIF(Codifica_CE!$M$4962:$U$6201,$A39,Codifica_CE!$T$4962:$T$6201)</f>
        <v>0</v>
      </c>
      <c r="O39" s="663">
        <f t="shared" ref="O39:O55" ca="1" si="18">SUM(P39:T39)</f>
        <v>0</v>
      </c>
      <c r="P39" s="663">
        <f ca="1">SUMIF(Codifica_CE!$M$2:$U$1241,$A39,Codifica_CE!$U$2:$U$1241)</f>
        <v>0</v>
      </c>
      <c r="Q39" s="663">
        <f ca="1">SUMIF(Codifica_CE!$M$3722:$U$4961,$A39,Codifica_CE!$U$3722:$U$4961)</f>
        <v>0</v>
      </c>
      <c r="R39" s="663">
        <f ca="1">SUMIF(Codifica_CE!$M$1242:$U$2481,$A39,Codifica_CE!$U$1242:$U$2481)</f>
        <v>0</v>
      </c>
      <c r="S39" s="663">
        <f ca="1">SUMIF(Codifica_CE!$M$2482:$U$3721,$A39,Codifica_CE!$U$2482:$U$3721)</f>
        <v>0</v>
      </c>
      <c r="T39" s="663">
        <f ca="1">SUMIF(Codifica_CE!$M$4962:$U$6201,$A39,Codifica_CE!$U$4962:$U$6201)</f>
        <v>0</v>
      </c>
    </row>
    <row r="40" spans="1:20">
      <c r="A40" s="1159" t="s">
        <v>977</v>
      </c>
      <c r="B40" s="1166" t="s">
        <v>3120</v>
      </c>
      <c r="C40" s="663">
        <f t="shared" ca="1" si="16"/>
        <v>48947</v>
      </c>
      <c r="D40" s="663">
        <f ca="1">SUMIF(Codifica_CE!$M$2:$U$1241,$A40,Codifica_CE!$S$2:$S$1241)</f>
        <v>48947</v>
      </c>
      <c r="E40" s="663">
        <f ca="1">SUMIF(Codifica_CE!$M$3722:$U$4961,$A40,Codifica_CE!$S$3722:$S$4961)</f>
        <v>0</v>
      </c>
      <c r="F40" s="663">
        <f ca="1">SUMIF(Codifica_CE!$M$1242:$U$2481,$A40,Codifica_CE!$S$1242:$S$2481)</f>
        <v>0</v>
      </c>
      <c r="G40" s="663">
        <f ca="1">SUMIF(Codifica_CE!$M$2482:$U$3721,$A40,Codifica_CE!$S$2482:$S$3721)</f>
        <v>0</v>
      </c>
      <c r="H40" s="663">
        <f ca="1">SUMIF(Codifica_CE!$M$4962:$U$6201,$A40,Codifica_CE!$S$4962:$S$6201)</f>
        <v>0</v>
      </c>
      <c r="I40" s="663">
        <f t="shared" ca="1" si="17"/>
        <v>48042</v>
      </c>
      <c r="J40" s="663">
        <f ca="1">SUMIF(Codifica_CE!$M$2:$U$1241,$A40,Codifica_CE!$T$2:$T$1241)</f>
        <v>48042</v>
      </c>
      <c r="K40" s="663">
        <f ca="1">SUMIF(Codifica_CE!$M$3722:$U$4961,$A40,Codifica_CE!$T$3722:$T$4961)</f>
        <v>0</v>
      </c>
      <c r="L40" s="663">
        <f ca="1">SUMIF(Codifica_CE!$M$1242:$U$2481,$A40,Codifica_CE!$T$1242:$T$2481)</f>
        <v>0</v>
      </c>
      <c r="M40" s="663">
        <f ca="1">SUMIF(Codifica_CE!$M$2482:$U$3721,$A40,Codifica_CE!$T$2482:$T$3721)</f>
        <v>0</v>
      </c>
      <c r="N40" s="663">
        <f ca="1">SUMIF(Codifica_CE!$M$4962:$U$6201,$A40,Codifica_CE!$T$4962:$T$6201)</f>
        <v>0</v>
      </c>
      <c r="O40" s="663">
        <f t="shared" ca="1" si="18"/>
        <v>0</v>
      </c>
      <c r="P40" s="663">
        <f ca="1">SUMIF(Codifica_CE!$M$2:$U$1241,$A40,Codifica_CE!$U$2:$U$1241)</f>
        <v>0</v>
      </c>
      <c r="Q40" s="663">
        <f ca="1">SUMIF(Codifica_CE!$M$3722:$U$4961,$A40,Codifica_CE!$U$3722:$U$4961)</f>
        <v>0</v>
      </c>
      <c r="R40" s="663">
        <f ca="1">SUMIF(Codifica_CE!$M$1242:$U$2481,$A40,Codifica_CE!$U$1242:$U$2481)</f>
        <v>0</v>
      </c>
      <c r="S40" s="663">
        <f ca="1">SUMIF(Codifica_CE!$M$2482:$U$3721,$A40,Codifica_CE!$U$2482:$U$3721)</f>
        <v>0</v>
      </c>
      <c r="T40" s="663">
        <f ca="1">SUMIF(Codifica_CE!$M$4962:$U$6201,$A40,Codifica_CE!$U$4962:$U$6201)</f>
        <v>0</v>
      </c>
    </row>
    <row r="41" spans="1:20">
      <c r="A41" s="1159" t="s">
        <v>1011</v>
      </c>
      <c r="B41" s="1169" t="s">
        <v>3121</v>
      </c>
      <c r="C41" s="663">
        <f t="shared" ca="1" si="16"/>
        <v>74051</v>
      </c>
      <c r="D41" s="663">
        <f ca="1">SUMIF(Codifica_CE!$M$2:$U$1241,$A41,Codifica_CE!$S$2:$S$1241)</f>
        <v>74051</v>
      </c>
      <c r="E41" s="663">
        <f ca="1">SUMIF(Codifica_CE!$M$3722:$U$4961,$A41,Codifica_CE!$S$3722:$S$4961)</f>
        <v>0</v>
      </c>
      <c r="F41" s="663">
        <f ca="1">SUMIF(Codifica_CE!$M$1242:$U$2481,$A41,Codifica_CE!$S$1242:$S$2481)</f>
        <v>0</v>
      </c>
      <c r="G41" s="663">
        <f ca="1">SUMIF(Codifica_CE!$M$2482:$U$3721,$A41,Codifica_CE!$S$2482:$S$3721)</f>
        <v>0</v>
      </c>
      <c r="H41" s="663">
        <f ca="1">SUMIF(Codifica_CE!$M$4962:$U$6201,$A41,Codifica_CE!$S$4962:$S$6201)</f>
        <v>0</v>
      </c>
      <c r="I41" s="663">
        <f t="shared" ca="1" si="17"/>
        <v>75450</v>
      </c>
      <c r="J41" s="663">
        <f ca="1">SUMIF(Codifica_CE!$M$2:$U$1241,$A41,Codifica_CE!$T$2:$T$1241)</f>
        <v>75450</v>
      </c>
      <c r="K41" s="663">
        <f ca="1">SUMIF(Codifica_CE!$M$3722:$U$4961,$A41,Codifica_CE!$T$3722:$T$4961)</f>
        <v>0</v>
      </c>
      <c r="L41" s="663">
        <f ca="1">SUMIF(Codifica_CE!$M$1242:$U$2481,$A41,Codifica_CE!$T$1242:$T$2481)</f>
        <v>0</v>
      </c>
      <c r="M41" s="663">
        <f ca="1">SUMIF(Codifica_CE!$M$2482:$U$3721,$A41,Codifica_CE!$T$2482:$T$3721)</f>
        <v>0</v>
      </c>
      <c r="N41" s="663">
        <f ca="1">SUMIF(Codifica_CE!$M$4962:$U$6201,$A41,Codifica_CE!$T$4962:$T$6201)</f>
        <v>0</v>
      </c>
      <c r="O41" s="663">
        <f t="shared" ca="1" si="18"/>
        <v>517</v>
      </c>
      <c r="P41" s="663">
        <f ca="1">SUMIF(Codifica_CE!$M$2:$U$1241,$A41,Codifica_CE!$U$2:$U$1241)</f>
        <v>0</v>
      </c>
      <c r="Q41" s="663">
        <f ca="1">SUMIF(Codifica_CE!$M$3722:$U$4961,$A41,Codifica_CE!$U$3722:$U$4961)</f>
        <v>0</v>
      </c>
      <c r="R41" s="663">
        <f ca="1">SUMIF(Codifica_CE!$M$1242:$U$2481,$A41,Codifica_CE!$U$1242:$U$2481)</f>
        <v>517</v>
      </c>
      <c r="S41" s="663">
        <f ca="1">SUMIF(Codifica_CE!$M$2482:$U$3721,$A41,Codifica_CE!$U$2482:$U$3721)</f>
        <v>0</v>
      </c>
      <c r="T41" s="663">
        <f ca="1">SUMIF(Codifica_CE!$M$4962:$U$6201,$A41,Codifica_CE!$U$4962:$U$6201)</f>
        <v>0</v>
      </c>
    </row>
    <row r="42" spans="1:20">
      <c r="A42" s="1159" t="s">
        <v>1115</v>
      </c>
      <c r="B42" s="1169" t="s">
        <v>3122</v>
      </c>
      <c r="C42" s="663">
        <f t="shared" ca="1" si="16"/>
        <v>724</v>
      </c>
      <c r="D42" s="663">
        <f ca="1">SUMIF(Codifica_CE!$M$2:$U$1241,$A42,Codifica_CE!$S$2:$S$1241)</f>
        <v>724</v>
      </c>
      <c r="E42" s="663">
        <f ca="1">SUMIF(Codifica_CE!$M$3722:$U$4961,$A42,Codifica_CE!$S$3722:$S$4961)</f>
        <v>0</v>
      </c>
      <c r="F42" s="663">
        <f ca="1">SUMIF(Codifica_CE!$M$1242:$U$2481,$A42,Codifica_CE!$S$1242:$S$2481)</f>
        <v>0</v>
      </c>
      <c r="G42" s="663">
        <f ca="1">SUMIF(Codifica_CE!$M$2482:$U$3721,$A42,Codifica_CE!$S$2482:$S$3721)</f>
        <v>0</v>
      </c>
      <c r="H42" s="663">
        <f ca="1">SUMIF(Codifica_CE!$M$4962:$U$6201,$A42,Codifica_CE!$S$4962:$S$6201)</f>
        <v>0</v>
      </c>
      <c r="I42" s="663">
        <f t="shared" ca="1" si="17"/>
        <v>1144</v>
      </c>
      <c r="J42" s="663">
        <f ca="1">SUMIF(Codifica_CE!$M$2:$U$1241,$A42,Codifica_CE!$T$2:$T$1241)</f>
        <v>1144</v>
      </c>
      <c r="K42" s="663">
        <f ca="1">SUMIF(Codifica_CE!$M$3722:$U$4961,$A42,Codifica_CE!$T$3722:$T$4961)</f>
        <v>0</v>
      </c>
      <c r="L42" s="663">
        <f ca="1">SUMIF(Codifica_CE!$M$1242:$U$2481,$A42,Codifica_CE!$T$1242:$T$2481)</f>
        <v>0</v>
      </c>
      <c r="M42" s="663">
        <f ca="1">SUMIF(Codifica_CE!$M$2482:$U$3721,$A42,Codifica_CE!$T$2482:$T$3721)</f>
        <v>0</v>
      </c>
      <c r="N42" s="663">
        <f ca="1">SUMIF(Codifica_CE!$M$4962:$U$6201,$A42,Codifica_CE!$T$4962:$T$6201)</f>
        <v>0</v>
      </c>
      <c r="O42" s="663">
        <f t="shared" ca="1" si="18"/>
        <v>0</v>
      </c>
      <c r="P42" s="663">
        <f ca="1">SUMIF(Codifica_CE!$M$2:$U$1241,$A42,Codifica_CE!$U$2:$U$1241)</f>
        <v>0</v>
      </c>
      <c r="Q42" s="663">
        <f ca="1">SUMIF(Codifica_CE!$M$3722:$U$4961,$A42,Codifica_CE!$U$3722:$U$4961)</f>
        <v>0</v>
      </c>
      <c r="R42" s="663">
        <f ca="1">SUMIF(Codifica_CE!$M$1242:$U$2481,$A42,Codifica_CE!$U$1242:$U$2481)</f>
        <v>0</v>
      </c>
      <c r="S42" s="663">
        <f ca="1">SUMIF(Codifica_CE!$M$2482:$U$3721,$A42,Codifica_CE!$U$2482:$U$3721)</f>
        <v>0</v>
      </c>
      <c r="T42" s="663">
        <f ca="1">SUMIF(Codifica_CE!$M$4962:$U$6201,$A42,Codifica_CE!$U$4962:$U$6201)</f>
        <v>0</v>
      </c>
    </row>
    <row r="43" spans="1:20">
      <c r="A43" s="1159" t="s">
        <v>1143</v>
      </c>
      <c r="B43" s="1169" t="s">
        <v>3123</v>
      </c>
      <c r="C43" s="663">
        <f t="shared" ca="1" si="16"/>
        <v>4799</v>
      </c>
      <c r="D43" s="663">
        <f ca="1">SUMIF(Codifica_CE!$M$2:$U$1241,$A43,Codifica_CE!$S$2:$S$1241)</f>
        <v>4799</v>
      </c>
      <c r="E43" s="663">
        <f ca="1">SUMIF(Codifica_CE!$M$3722:$U$4961,$A43,Codifica_CE!$S$3722:$S$4961)</f>
        <v>0</v>
      </c>
      <c r="F43" s="663">
        <f ca="1">SUMIF(Codifica_CE!$M$1242:$U$2481,$A43,Codifica_CE!$S$1242:$S$2481)</f>
        <v>0</v>
      </c>
      <c r="G43" s="663">
        <f ca="1">SUMIF(Codifica_CE!$M$2482:$U$3721,$A43,Codifica_CE!$S$2482:$S$3721)</f>
        <v>0</v>
      </c>
      <c r="H43" s="663">
        <f ca="1">SUMIF(Codifica_CE!$M$4962:$U$6201,$A43,Codifica_CE!$S$4962:$S$6201)</f>
        <v>0</v>
      </c>
      <c r="I43" s="663">
        <f t="shared" ca="1" si="17"/>
        <v>4581</v>
      </c>
      <c r="J43" s="663">
        <f ca="1">SUMIF(Codifica_CE!$M$2:$U$1241,$A43,Codifica_CE!$T$2:$T$1241)</f>
        <v>4581</v>
      </c>
      <c r="K43" s="663">
        <f ca="1">SUMIF(Codifica_CE!$M$3722:$U$4961,$A43,Codifica_CE!$T$3722:$T$4961)</f>
        <v>0</v>
      </c>
      <c r="L43" s="663">
        <f ca="1">SUMIF(Codifica_CE!$M$1242:$U$2481,$A43,Codifica_CE!$T$1242:$T$2481)</f>
        <v>0</v>
      </c>
      <c r="M43" s="663">
        <f ca="1">SUMIF(Codifica_CE!$M$2482:$U$3721,$A43,Codifica_CE!$T$2482:$T$3721)</f>
        <v>0</v>
      </c>
      <c r="N43" s="663">
        <f ca="1">SUMIF(Codifica_CE!$M$4962:$U$6201,$A43,Codifica_CE!$T$4962:$T$6201)</f>
        <v>0</v>
      </c>
      <c r="O43" s="663">
        <f t="shared" ca="1" si="18"/>
        <v>6340</v>
      </c>
      <c r="P43" s="663">
        <f ca="1">SUMIF(Codifica_CE!$M$2:$U$1241,$A43,Codifica_CE!$U$2:$U$1241)</f>
        <v>0</v>
      </c>
      <c r="Q43" s="663">
        <f ca="1">SUMIF(Codifica_CE!$M$3722:$U$4961,$A43,Codifica_CE!$U$3722:$U$4961)</f>
        <v>0</v>
      </c>
      <c r="R43" s="663">
        <f ca="1">SUMIF(Codifica_CE!$M$1242:$U$2481,$A43,Codifica_CE!$U$1242:$U$2481)</f>
        <v>6340</v>
      </c>
      <c r="S43" s="663">
        <f ca="1">SUMIF(Codifica_CE!$M$2482:$U$3721,$A43,Codifica_CE!$U$2482:$U$3721)</f>
        <v>0</v>
      </c>
      <c r="T43" s="663">
        <f ca="1">SUMIF(Codifica_CE!$M$4962:$U$6201,$A43,Codifica_CE!$U$4962:$U$6201)</f>
        <v>0</v>
      </c>
    </row>
    <row r="44" spans="1:20">
      <c r="A44" s="1159" t="s">
        <v>1135</v>
      </c>
      <c r="B44" s="1169" t="s">
        <v>3124</v>
      </c>
      <c r="C44" s="663">
        <f t="shared" ca="1" si="16"/>
        <v>1348</v>
      </c>
      <c r="D44" s="663">
        <f ca="1">SUMIF(Codifica_CE!$M$2:$U$1241,$A44,Codifica_CE!$S$2:$S$1241)</f>
        <v>1348</v>
      </c>
      <c r="E44" s="663">
        <f ca="1">SUMIF(Codifica_CE!$M$3722:$U$4961,$A44,Codifica_CE!$S$3722:$S$4961)</f>
        <v>0</v>
      </c>
      <c r="F44" s="663">
        <f ca="1">SUMIF(Codifica_CE!$M$1242:$U$2481,$A44,Codifica_CE!$S$1242:$S$2481)</f>
        <v>0</v>
      </c>
      <c r="G44" s="663">
        <f ca="1">SUMIF(Codifica_CE!$M$2482:$U$3721,$A44,Codifica_CE!$S$2482:$S$3721)</f>
        <v>0</v>
      </c>
      <c r="H44" s="663">
        <f ca="1">SUMIF(Codifica_CE!$M$4962:$U$6201,$A44,Codifica_CE!$S$4962:$S$6201)</f>
        <v>0</v>
      </c>
      <c r="I44" s="663">
        <f t="shared" ca="1" si="17"/>
        <v>1563</v>
      </c>
      <c r="J44" s="663">
        <f ca="1">SUMIF(Codifica_CE!$M$2:$U$1241,$A44,Codifica_CE!$T$2:$T$1241)</f>
        <v>1563</v>
      </c>
      <c r="K44" s="663">
        <f ca="1">SUMIF(Codifica_CE!$M$3722:$U$4961,$A44,Codifica_CE!$T$3722:$T$4961)</f>
        <v>0</v>
      </c>
      <c r="L44" s="663">
        <f ca="1">SUMIF(Codifica_CE!$M$1242:$U$2481,$A44,Codifica_CE!$T$1242:$T$2481)</f>
        <v>0</v>
      </c>
      <c r="M44" s="663">
        <f ca="1">SUMIF(Codifica_CE!$M$2482:$U$3721,$A44,Codifica_CE!$T$2482:$T$3721)</f>
        <v>0</v>
      </c>
      <c r="N44" s="663">
        <f ca="1">SUMIF(Codifica_CE!$M$4962:$U$6201,$A44,Codifica_CE!$T$4962:$T$6201)</f>
        <v>0</v>
      </c>
      <c r="O44" s="663">
        <f t="shared" ca="1" si="18"/>
        <v>20758</v>
      </c>
      <c r="P44" s="663">
        <f ca="1">SUMIF(Codifica_CE!$M$2:$U$1241,$A44,Codifica_CE!$U$2:$U$1241)</f>
        <v>0</v>
      </c>
      <c r="Q44" s="663">
        <f ca="1">SUMIF(Codifica_CE!$M$3722:$U$4961,$A44,Codifica_CE!$U$3722:$U$4961)</f>
        <v>0</v>
      </c>
      <c r="R44" s="663">
        <f ca="1">SUMIF(Codifica_CE!$M$1242:$U$2481,$A44,Codifica_CE!$U$1242:$U$2481)</f>
        <v>20758</v>
      </c>
      <c r="S44" s="663">
        <f ca="1">SUMIF(Codifica_CE!$M$2482:$U$3721,$A44,Codifica_CE!$U$2482:$U$3721)</f>
        <v>0</v>
      </c>
      <c r="T44" s="663">
        <f ca="1">SUMIF(Codifica_CE!$M$4962:$U$6201,$A44,Codifica_CE!$U$4962:$U$6201)</f>
        <v>0</v>
      </c>
    </row>
    <row r="45" spans="1:20">
      <c r="A45" s="1159" t="s">
        <v>1184</v>
      </c>
      <c r="B45" s="1169" t="s">
        <v>3125</v>
      </c>
      <c r="C45" s="663">
        <f t="shared" ca="1" si="16"/>
        <v>180393</v>
      </c>
      <c r="D45" s="663">
        <f ca="1">SUMIF(Codifica_CE!$M$2:$U$1241,$A45,Codifica_CE!$S$2:$S$1241)</f>
        <v>180393</v>
      </c>
      <c r="E45" s="663">
        <f ca="1">SUMIF(Codifica_CE!$M$3722:$U$4961,$A45,Codifica_CE!$S$3722:$S$4961)</f>
        <v>0</v>
      </c>
      <c r="F45" s="663">
        <f ca="1">SUMIF(Codifica_CE!$M$1242:$U$2481,$A45,Codifica_CE!$S$1242:$S$2481)</f>
        <v>0</v>
      </c>
      <c r="G45" s="663">
        <f ca="1">SUMIF(Codifica_CE!$M$2482:$U$3721,$A45,Codifica_CE!$S$2482:$S$3721)</f>
        <v>0</v>
      </c>
      <c r="H45" s="663">
        <f ca="1">SUMIF(Codifica_CE!$M$4962:$U$6201,$A45,Codifica_CE!$S$4962:$S$6201)</f>
        <v>0</v>
      </c>
      <c r="I45" s="663">
        <f t="shared" ca="1" si="17"/>
        <v>184496</v>
      </c>
      <c r="J45" s="663">
        <f ca="1">SUMIF(Codifica_CE!$M$2:$U$1241,$A45,Codifica_CE!$T$2:$T$1241)</f>
        <v>184496</v>
      </c>
      <c r="K45" s="663">
        <f ca="1">SUMIF(Codifica_CE!$M$3722:$U$4961,$A45,Codifica_CE!$T$3722:$T$4961)</f>
        <v>0</v>
      </c>
      <c r="L45" s="663">
        <f ca="1">SUMIF(Codifica_CE!$M$1242:$U$2481,$A45,Codifica_CE!$T$1242:$T$2481)</f>
        <v>0</v>
      </c>
      <c r="M45" s="663">
        <f ca="1">SUMIF(Codifica_CE!$M$2482:$U$3721,$A45,Codifica_CE!$T$2482:$T$3721)</f>
        <v>0</v>
      </c>
      <c r="N45" s="663">
        <f ca="1">SUMIF(Codifica_CE!$M$4962:$U$6201,$A45,Codifica_CE!$T$4962:$T$6201)</f>
        <v>0</v>
      </c>
      <c r="O45" s="663">
        <f t="shared" ca="1" si="18"/>
        <v>0</v>
      </c>
      <c r="P45" s="663">
        <f ca="1">SUMIF(Codifica_CE!$M$2:$U$1241,$A45,Codifica_CE!$U$2:$U$1241)</f>
        <v>0</v>
      </c>
      <c r="Q45" s="663">
        <f ca="1">SUMIF(Codifica_CE!$M$3722:$U$4961,$A45,Codifica_CE!$U$3722:$U$4961)</f>
        <v>0</v>
      </c>
      <c r="R45" s="663">
        <f ca="1">SUMIF(Codifica_CE!$M$1242:$U$2481,$A45,Codifica_CE!$U$1242:$U$2481)</f>
        <v>0</v>
      </c>
      <c r="S45" s="663">
        <f ca="1">SUMIF(Codifica_CE!$M$2482:$U$3721,$A45,Codifica_CE!$U$2482:$U$3721)</f>
        <v>0</v>
      </c>
      <c r="T45" s="663">
        <f ca="1">SUMIF(Codifica_CE!$M$4962:$U$6201,$A45,Codifica_CE!$U$4962:$U$6201)</f>
        <v>0</v>
      </c>
    </row>
    <row r="46" spans="1:20">
      <c r="A46" s="1159" t="s">
        <v>1225</v>
      </c>
      <c r="B46" s="1169" t="s">
        <v>3126</v>
      </c>
      <c r="C46" s="663">
        <f t="shared" ca="1" si="16"/>
        <v>14814</v>
      </c>
      <c r="D46" s="663">
        <f ca="1">SUMIF(Codifica_CE!$M$2:$U$1241,$A46,Codifica_CE!$S$2:$S$1241)</f>
        <v>14814</v>
      </c>
      <c r="E46" s="663">
        <f ca="1">SUMIF(Codifica_CE!$M$3722:$U$4961,$A46,Codifica_CE!$S$3722:$S$4961)</f>
        <v>0</v>
      </c>
      <c r="F46" s="663">
        <f ca="1">SUMIF(Codifica_CE!$M$1242:$U$2481,$A46,Codifica_CE!$S$1242:$S$2481)</f>
        <v>0</v>
      </c>
      <c r="G46" s="663">
        <f ca="1">SUMIF(Codifica_CE!$M$2482:$U$3721,$A46,Codifica_CE!$S$2482:$S$3721)</f>
        <v>0</v>
      </c>
      <c r="H46" s="663">
        <f ca="1">SUMIF(Codifica_CE!$M$4962:$U$6201,$A46,Codifica_CE!$S$4962:$S$6201)</f>
        <v>0</v>
      </c>
      <c r="I46" s="663">
        <f t="shared" ca="1" si="17"/>
        <v>14761</v>
      </c>
      <c r="J46" s="663">
        <f ca="1">SUMIF(Codifica_CE!$M$2:$U$1241,$A46,Codifica_CE!$T$2:$T$1241)</f>
        <v>14761</v>
      </c>
      <c r="K46" s="663">
        <f ca="1">SUMIF(Codifica_CE!$M$3722:$U$4961,$A46,Codifica_CE!$T$3722:$T$4961)</f>
        <v>0</v>
      </c>
      <c r="L46" s="663">
        <f ca="1">SUMIF(Codifica_CE!$M$1242:$U$2481,$A46,Codifica_CE!$T$1242:$T$2481)</f>
        <v>0</v>
      </c>
      <c r="M46" s="663">
        <f ca="1">SUMIF(Codifica_CE!$M$2482:$U$3721,$A46,Codifica_CE!$T$2482:$T$3721)</f>
        <v>0</v>
      </c>
      <c r="N46" s="663">
        <f ca="1">SUMIF(Codifica_CE!$M$4962:$U$6201,$A46,Codifica_CE!$T$4962:$T$6201)</f>
        <v>0</v>
      </c>
      <c r="O46" s="663">
        <f t="shared" ca="1" si="18"/>
        <v>0</v>
      </c>
      <c r="P46" s="663">
        <f ca="1">SUMIF(Codifica_CE!$M$2:$U$1241,$A46,Codifica_CE!$U$2:$U$1241)</f>
        <v>0</v>
      </c>
      <c r="Q46" s="663">
        <f ca="1">SUMIF(Codifica_CE!$M$3722:$U$4961,$A46,Codifica_CE!$U$3722:$U$4961)</f>
        <v>0</v>
      </c>
      <c r="R46" s="663">
        <f ca="1">SUMIF(Codifica_CE!$M$1242:$U$2481,$A46,Codifica_CE!$U$1242:$U$2481)</f>
        <v>0</v>
      </c>
      <c r="S46" s="663">
        <f ca="1">SUMIF(Codifica_CE!$M$2482:$U$3721,$A46,Codifica_CE!$U$2482:$U$3721)</f>
        <v>0</v>
      </c>
      <c r="T46" s="663">
        <f ca="1">SUMIF(Codifica_CE!$M$4962:$U$6201,$A46,Codifica_CE!$U$4962:$U$6201)</f>
        <v>0</v>
      </c>
    </row>
    <row r="47" spans="1:20">
      <c r="A47" s="1159" t="s">
        <v>1254</v>
      </c>
      <c r="B47" s="1169" t="s">
        <v>3127</v>
      </c>
      <c r="C47" s="663">
        <f t="shared" ca="1" si="16"/>
        <v>41706</v>
      </c>
      <c r="D47" s="663">
        <f ca="1">SUMIF(Codifica_CE!$M$2:$U$1241,$A47,Codifica_CE!$S$2:$S$1241)</f>
        <v>41706</v>
      </c>
      <c r="E47" s="663">
        <f ca="1">SUMIF(Codifica_CE!$M$3722:$U$4961,$A47,Codifica_CE!$S$3722:$S$4961)</f>
        <v>0</v>
      </c>
      <c r="F47" s="663">
        <f ca="1">SUMIF(Codifica_CE!$M$1242:$U$2481,$A47,Codifica_CE!$S$1242:$S$2481)</f>
        <v>0</v>
      </c>
      <c r="G47" s="663">
        <f ca="1">SUMIF(Codifica_CE!$M$2482:$U$3721,$A47,Codifica_CE!$S$2482:$S$3721)</f>
        <v>0</v>
      </c>
      <c r="H47" s="663">
        <f ca="1">SUMIF(Codifica_CE!$M$4962:$U$6201,$A47,Codifica_CE!$S$4962:$S$6201)</f>
        <v>0</v>
      </c>
      <c r="I47" s="663">
        <f t="shared" ca="1" si="17"/>
        <v>46755</v>
      </c>
      <c r="J47" s="663">
        <f ca="1">SUMIF(Codifica_CE!$M$2:$U$1241,$A47,Codifica_CE!$T$2:$T$1241)</f>
        <v>46755</v>
      </c>
      <c r="K47" s="663">
        <f ca="1">SUMIF(Codifica_CE!$M$3722:$U$4961,$A47,Codifica_CE!$T$3722:$T$4961)</f>
        <v>0</v>
      </c>
      <c r="L47" s="663">
        <f ca="1">SUMIF(Codifica_CE!$M$1242:$U$2481,$A47,Codifica_CE!$T$1242:$T$2481)</f>
        <v>0</v>
      </c>
      <c r="M47" s="663">
        <f ca="1">SUMIF(Codifica_CE!$M$2482:$U$3721,$A47,Codifica_CE!$T$2482:$T$3721)</f>
        <v>0</v>
      </c>
      <c r="N47" s="663">
        <f ca="1">SUMIF(Codifica_CE!$M$4962:$U$6201,$A47,Codifica_CE!$T$4962:$T$6201)</f>
        <v>0</v>
      </c>
      <c r="O47" s="663">
        <f t="shared" ca="1" si="18"/>
        <v>0</v>
      </c>
      <c r="P47" s="663">
        <f ca="1">SUMIF(Codifica_CE!$M$2:$U$1241,$A47,Codifica_CE!$U$2:$U$1241)</f>
        <v>0</v>
      </c>
      <c r="Q47" s="663">
        <f ca="1">SUMIF(Codifica_CE!$M$3722:$U$4961,$A47,Codifica_CE!$U$3722:$U$4961)</f>
        <v>0</v>
      </c>
      <c r="R47" s="663">
        <f ca="1">SUMIF(Codifica_CE!$M$1242:$U$2481,$A47,Codifica_CE!$U$1242:$U$2481)</f>
        <v>0</v>
      </c>
      <c r="S47" s="663">
        <f ca="1">SUMIF(Codifica_CE!$M$2482:$U$3721,$A47,Codifica_CE!$U$2482:$U$3721)</f>
        <v>0</v>
      </c>
      <c r="T47" s="663">
        <f ca="1">SUMIF(Codifica_CE!$M$4962:$U$6201,$A47,Codifica_CE!$U$4962:$U$6201)</f>
        <v>0</v>
      </c>
    </row>
    <row r="48" spans="1:20">
      <c r="A48" s="1159" t="s">
        <v>1319</v>
      </c>
      <c r="B48" s="1169" t="s">
        <v>3128</v>
      </c>
      <c r="C48" s="663">
        <f t="shared" ca="1" si="16"/>
        <v>800</v>
      </c>
      <c r="D48" s="663">
        <f ca="1">SUMIF(Codifica_CE!$M$2:$U$1241,$A48,Codifica_CE!$S$2:$S$1241)</f>
        <v>800</v>
      </c>
      <c r="E48" s="663">
        <f ca="1">SUMIF(Codifica_CE!$M$3722:$U$4961,$A48,Codifica_CE!$S$3722:$S$4961)</f>
        <v>0</v>
      </c>
      <c r="F48" s="663">
        <f ca="1">SUMIF(Codifica_CE!$M$1242:$U$2481,$A48,Codifica_CE!$S$1242:$S$2481)</f>
        <v>0</v>
      </c>
      <c r="G48" s="663">
        <f ca="1">SUMIF(Codifica_CE!$M$2482:$U$3721,$A48,Codifica_CE!$S$2482:$S$3721)</f>
        <v>0</v>
      </c>
      <c r="H48" s="663">
        <f ca="1">SUMIF(Codifica_CE!$M$4962:$U$6201,$A48,Codifica_CE!$S$4962:$S$6201)</f>
        <v>0</v>
      </c>
      <c r="I48" s="663">
        <f t="shared" ca="1" si="17"/>
        <v>973</v>
      </c>
      <c r="J48" s="663">
        <f ca="1">SUMIF(Codifica_CE!$M$2:$U$1241,$A48,Codifica_CE!$T$2:$T$1241)</f>
        <v>973</v>
      </c>
      <c r="K48" s="663">
        <f ca="1">SUMIF(Codifica_CE!$M$3722:$U$4961,$A48,Codifica_CE!$T$3722:$T$4961)</f>
        <v>0</v>
      </c>
      <c r="L48" s="663">
        <f ca="1">SUMIF(Codifica_CE!$M$1242:$U$2481,$A48,Codifica_CE!$T$1242:$T$2481)</f>
        <v>0</v>
      </c>
      <c r="M48" s="663">
        <f ca="1">SUMIF(Codifica_CE!$M$2482:$U$3721,$A48,Codifica_CE!$T$2482:$T$3721)</f>
        <v>0</v>
      </c>
      <c r="N48" s="663">
        <f ca="1">SUMIF(Codifica_CE!$M$4962:$U$6201,$A48,Codifica_CE!$T$4962:$T$6201)</f>
        <v>0</v>
      </c>
      <c r="O48" s="663">
        <f t="shared" ca="1" si="18"/>
        <v>0</v>
      </c>
      <c r="P48" s="663">
        <f ca="1">SUMIF(Codifica_CE!$M$2:$U$1241,$A48,Codifica_CE!$U$2:$U$1241)</f>
        <v>0</v>
      </c>
      <c r="Q48" s="663">
        <f ca="1">SUMIF(Codifica_CE!$M$3722:$U$4961,$A48,Codifica_CE!$U$3722:$U$4961)</f>
        <v>0</v>
      </c>
      <c r="R48" s="663">
        <f ca="1">SUMIF(Codifica_CE!$M$1242:$U$2481,$A48,Codifica_CE!$U$1242:$U$2481)</f>
        <v>0</v>
      </c>
      <c r="S48" s="663">
        <f ca="1">SUMIF(Codifica_CE!$M$2482:$U$3721,$A48,Codifica_CE!$U$2482:$U$3721)</f>
        <v>0</v>
      </c>
      <c r="T48" s="663">
        <f ca="1">SUMIF(Codifica_CE!$M$4962:$U$6201,$A48,Codifica_CE!$U$4962:$U$6201)</f>
        <v>0</v>
      </c>
    </row>
    <row r="49" spans="1:20">
      <c r="A49" s="1159" t="s">
        <v>1333</v>
      </c>
      <c r="B49" s="1169" t="s">
        <v>3129</v>
      </c>
      <c r="C49" s="663">
        <f t="shared" ca="1" si="16"/>
        <v>122</v>
      </c>
      <c r="D49" s="663">
        <f ca="1">SUMIF(Codifica_CE!$M$2:$U$1241,$A49,Codifica_CE!$S$2:$S$1241)</f>
        <v>122</v>
      </c>
      <c r="E49" s="663">
        <f ca="1">SUMIF(Codifica_CE!$M$3722:$U$4961,$A49,Codifica_CE!$S$3722:$S$4961)</f>
        <v>0</v>
      </c>
      <c r="F49" s="663">
        <f ca="1">SUMIF(Codifica_CE!$M$1242:$U$2481,$A49,Codifica_CE!$S$1242:$S$2481)</f>
        <v>0</v>
      </c>
      <c r="G49" s="663">
        <f ca="1">SUMIF(Codifica_CE!$M$2482:$U$3721,$A49,Codifica_CE!$S$2482:$S$3721)</f>
        <v>0</v>
      </c>
      <c r="H49" s="663">
        <f ca="1">SUMIF(Codifica_CE!$M$4962:$U$6201,$A49,Codifica_CE!$S$4962:$S$6201)</f>
        <v>0</v>
      </c>
      <c r="I49" s="663">
        <f t="shared" ca="1" si="17"/>
        <v>189</v>
      </c>
      <c r="J49" s="663">
        <f ca="1">SUMIF(Codifica_CE!$M$2:$U$1241,$A49,Codifica_CE!$T$2:$T$1241)</f>
        <v>189</v>
      </c>
      <c r="K49" s="663">
        <f ca="1">SUMIF(Codifica_CE!$M$3722:$U$4961,$A49,Codifica_CE!$T$3722:$T$4961)</f>
        <v>0</v>
      </c>
      <c r="L49" s="663">
        <f ca="1">SUMIF(Codifica_CE!$M$1242:$U$2481,$A49,Codifica_CE!$T$1242:$T$2481)</f>
        <v>0</v>
      </c>
      <c r="M49" s="663">
        <f ca="1">SUMIF(Codifica_CE!$M$2482:$U$3721,$A49,Codifica_CE!$T$2482:$T$3721)</f>
        <v>0</v>
      </c>
      <c r="N49" s="663">
        <f ca="1">SUMIF(Codifica_CE!$M$4962:$U$6201,$A49,Codifica_CE!$T$4962:$T$6201)</f>
        <v>0</v>
      </c>
      <c r="O49" s="663">
        <f t="shared" ca="1" si="18"/>
        <v>31400</v>
      </c>
      <c r="P49" s="663">
        <f ca="1">SUMIF(Codifica_CE!$M$2:$U$1241,$A49,Codifica_CE!$U$2:$U$1241)</f>
        <v>0</v>
      </c>
      <c r="Q49" s="663">
        <f ca="1">SUMIF(Codifica_CE!$M$3722:$U$4961,$A49,Codifica_CE!$U$3722:$U$4961)</f>
        <v>0</v>
      </c>
      <c r="R49" s="663">
        <f ca="1">SUMIF(Codifica_CE!$M$1242:$U$2481,$A49,Codifica_CE!$U$1242:$U$2481)</f>
        <v>2825</v>
      </c>
      <c r="S49" s="663">
        <f ca="1">SUMIF(Codifica_CE!$M$2482:$U$3721,$A49,Codifica_CE!$U$2482:$U$3721)</f>
        <v>0</v>
      </c>
      <c r="T49" s="663">
        <f ca="1">SUMIF(Codifica_CE!$M$4962:$U$6201,$A49,Codifica_CE!$U$4962:$U$6201)</f>
        <v>28575</v>
      </c>
    </row>
    <row r="50" spans="1:20">
      <c r="A50" s="1167" t="s">
        <v>1354</v>
      </c>
      <c r="B50" s="1169" t="s">
        <v>3130</v>
      </c>
      <c r="C50" s="663">
        <f t="shared" ca="1" si="16"/>
        <v>60100</v>
      </c>
      <c r="D50" s="663">
        <f ca="1">SUMIF(Codifica_CE!$M$2:$U$1241,$A50,Codifica_CE!$S$2:$S$1241)</f>
        <v>60053</v>
      </c>
      <c r="E50" s="663">
        <f ca="1">SUMIF(Codifica_CE!$M$3722:$U$4961,$A50,Codifica_CE!$S$3722:$S$4961)</f>
        <v>0</v>
      </c>
      <c r="F50" s="663">
        <f ca="1">SUMIF(Codifica_CE!$M$1242:$U$2481,$A50,Codifica_CE!$S$1242:$S$2481)</f>
        <v>0</v>
      </c>
      <c r="G50" s="663">
        <f ca="1">SUMIF(Codifica_CE!$M$2482:$U$3721,$A50,Codifica_CE!$S$2482:$S$3721)</f>
        <v>47</v>
      </c>
      <c r="H50" s="663">
        <f ca="1">SUMIF(Codifica_CE!$M$4962:$U$6201,$A50,Codifica_CE!$S$4962:$S$6201)</f>
        <v>0</v>
      </c>
      <c r="I50" s="663">
        <f t="shared" ca="1" si="17"/>
        <v>60409</v>
      </c>
      <c r="J50" s="663">
        <f ca="1">SUMIF(Codifica_CE!$M$2:$U$1241,$A50,Codifica_CE!$T$2:$T$1241)</f>
        <v>59003</v>
      </c>
      <c r="K50" s="663">
        <f ca="1">SUMIF(Codifica_CE!$M$3722:$U$4961,$A50,Codifica_CE!$T$3722:$T$4961)</f>
        <v>0</v>
      </c>
      <c r="L50" s="663">
        <f ca="1">SUMIF(Codifica_CE!$M$1242:$U$2481,$A50,Codifica_CE!$T$1242:$T$2481)</f>
        <v>0</v>
      </c>
      <c r="M50" s="663">
        <f ca="1">SUMIF(Codifica_CE!$M$2482:$U$3721,$A50,Codifica_CE!$T$2482:$T$3721)</f>
        <v>1406</v>
      </c>
      <c r="N50" s="663">
        <f ca="1">SUMIF(Codifica_CE!$M$4962:$U$6201,$A50,Codifica_CE!$T$4962:$T$6201)</f>
        <v>0</v>
      </c>
      <c r="O50" s="663">
        <f t="shared" ca="1" si="18"/>
        <v>0</v>
      </c>
      <c r="P50" s="663">
        <f ca="1">SUMIF(Codifica_CE!$M$2:$U$1241,$A50,Codifica_CE!$U$2:$U$1241)</f>
        <v>0</v>
      </c>
      <c r="Q50" s="663">
        <f ca="1">SUMIF(Codifica_CE!$M$3722:$U$4961,$A50,Codifica_CE!$U$3722:$U$4961)</f>
        <v>0</v>
      </c>
      <c r="R50" s="663">
        <f ca="1">SUMIF(Codifica_CE!$M$1242:$U$2481,$A50,Codifica_CE!$U$1242:$U$2481)</f>
        <v>0</v>
      </c>
      <c r="S50" s="663">
        <f ca="1">SUMIF(Codifica_CE!$M$2482:$U$3721,$A50,Codifica_CE!$U$2482:$U$3721)</f>
        <v>0</v>
      </c>
      <c r="T50" s="663">
        <f ca="1">SUMIF(Codifica_CE!$M$4962:$U$6201,$A50,Codifica_CE!$U$4962:$U$6201)</f>
        <v>0</v>
      </c>
    </row>
    <row r="51" spans="1:20">
      <c r="A51" s="1167" t="s">
        <v>1496</v>
      </c>
      <c r="B51" s="1169" t="s">
        <v>3131</v>
      </c>
      <c r="C51" s="663">
        <f t="shared" ca="1" si="16"/>
        <v>144</v>
      </c>
      <c r="D51" s="663">
        <f ca="1">SUMIF(Codifica_CE!$M$2:$U$1241,$A51,Codifica_CE!$S$2:$S$1241)</f>
        <v>144</v>
      </c>
      <c r="E51" s="663">
        <f ca="1">SUMIF(Codifica_CE!$M$3722:$U$4961,$A51,Codifica_CE!$S$3722:$S$4961)</f>
        <v>0</v>
      </c>
      <c r="F51" s="663">
        <f ca="1">SUMIF(Codifica_CE!$M$1242:$U$2481,$A51,Codifica_CE!$S$1242:$S$2481)</f>
        <v>0</v>
      </c>
      <c r="G51" s="663">
        <f ca="1">SUMIF(Codifica_CE!$M$2482:$U$3721,$A51,Codifica_CE!$S$2482:$S$3721)</f>
        <v>0</v>
      </c>
      <c r="H51" s="663">
        <f ca="1">SUMIF(Codifica_CE!$M$4962:$U$6201,$A51,Codifica_CE!$S$4962:$S$6201)</f>
        <v>0</v>
      </c>
      <c r="I51" s="663">
        <f t="shared" ca="1" si="17"/>
        <v>132</v>
      </c>
      <c r="J51" s="663">
        <f ca="1">SUMIF(Codifica_CE!$M$2:$U$1241,$A51,Codifica_CE!$T$2:$T$1241)</f>
        <v>132</v>
      </c>
      <c r="K51" s="663">
        <f ca="1">SUMIF(Codifica_CE!$M$3722:$U$4961,$A51,Codifica_CE!$T$3722:$T$4961)</f>
        <v>0</v>
      </c>
      <c r="L51" s="663">
        <f ca="1">SUMIF(Codifica_CE!$M$1242:$U$2481,$A51,Codifica_CE!$T$1242:$T$2481)</f>
        <v>0</v>
      </c>
      <c r="M51" s="663">
        <f ca="1">SUMIF(Codifica_CE!$M$2482:$U$3721,$A51,Codifica_CE!$T$2482:$T$3721)</f>
        <v>0</v>
      </c>
      <c r="N51" s="663">
        <f ca="1">SUMIF(Codifica_CE!$M$4962:$U$6201,$A51,Codifica_CE!$T$4962:$T$6201)</f>
        <v>0</v>
      </c>
      <c r="O51" s="663">
        <f t="shared" ca="1" si="18"/>
        <v>15</v>
      </c>
      <c r="P51" s="663">
        <f ca="1">SUMIF(Codifica_CE!$M$2:$U$1241,$A51,Codifica_CE!$U$2:$U$1241)</f>
        <v>0</v>
      </c>
      <c r="Q51" s="663">
        <f ca="1">SUMIF(Codifica_CE!$M$3722:$U$4961,$A51,Codifica_CE!$U$3722:$U$4961)</f>
        <v>0</v>
      </c>
      <c r="R51" s="663">
        <f ca="1">SUMIF(Codifica_CE!$M$1242:$U$2481,$A51,Codifica_CE!$U$1242:$U$2481)</f>
        <v>15</v>
      </c>
      <c r="S51" s="663">
        <f ca="1">SUMIF(Codifica_CE!$M$2482:$U$3721,$A51,Codifica_CE!$U$2482:$U$3721)</f>
        <v>0</v>
      </c>
      <c r="T51" s="663">
        <f ca="1">SUMIF(Codifica_CE!$M$4962:$U$6201,$A51,Codifica_CE!$U$4962:$U$6201)</f>
        <v>0</v>
      </c>
    </row>
    <row r="52" spans="1:20">
      <c r="A52" s="1167" t="s">
        <v>1523</v>
      </c>
      <c r="B52" s="1169" t="s">
        <v>3132</v>
      </c>
      <c r="C52" s="663">
        <f t="shared" ca="1" si="16"/>
        <v>3445</v>
      </c>
      <c r="D52" s="663">
        <f ca="1">SUMIF(Codifica_CE!$M$2:$U$1241,$A52,Codifica_CE!$S$2:$S$1241)</f>
        <v>691</v>
      </c>
      <c r="E52" s="663">
        <f ca="1">SUMIF(Codifica_CE!$M$3722:$U$4961,$A52,Codifica_CE!$S$3722:$S$4961)</f>
        <v>0</v>
      </c>
      <c r="F52" s="663">
        <f ca="1">SUMIF(Codifica_CE!$M$1242:$U$2481,$A52,Codifica_CE!$S$1242:$S$2481)</f>
        <v>0</v>
      </c>
      <c r="G52" s="663">
        <f ca="1">SUMIF(Codifica_CE!$M$2482:$U$3721,$A52,Codifica_CE!$S$2482:$S$3721)</f>
        <v>2754</v>
      </c>
      <c r="H52" s="663">
        <f ca="1">SUMIF(Codifica_CE!$M$4962:$U$6201,$A52,Codifica_CE!$S$4962:$S$6201)</f>
        <v>0</v>
      </c>
      <c r="I52" s="663">
        <f t="shared" ca="1" si="17"/>
        <v>3591</v>
      </c>
      <c r="J52" s="663">
        <f ca="1">SUMIF(Codifica_CE!$M$2:$U$1241,$A52,Codifica_CE!$T$2:$T$1241)</f>
        <v>785</v>
      </c>
      <c r="K52" s="663">
        <f ca="1">SUMIF(Codifica_CE!$M$3722:$U$4961,$A52,Codifica_CE!$T$3722:$T$4961)</f>
        <v>0</v>
      </c>
      <c r="L52" s="663">
        <f ca="1">SUMIF(Codifica_CE!$M$1242:$U$2481,$A52,Codifica_CE!$T$1242:$T$2481)</f>
        <v>0</v>
      </c>
      <c r="M52" s="663">
        <f ca="1">SUMIF(Codifica_CE!$M$2482:$U$3721,$A52,Codifica_CE!$T$2482:$T$3721)</f>
        <v>2806</v>
      </c>
      <c r="N52" s="663">
        <f ca="1">SUMIF(Codifica_CE!$M$4962:$U$6201,$A52,Codifica_CE!$T$4962:$T$6201)</f>
        <v>0</v>
      </c>
      <c r="O52" s="663">
        <f t="shared" ca="1" si="18"/>
        <v>105</v>
      </c>
      <c r="P52" s="663">
        <f ca="1">SUMIF(Codifica_CE!$M$2:$U$1241,$A52,Codifica_CE!$U$2:$U$1241)</f>
        <v>0</v>
      </c>
      <c r="Q52" s="663">
        <f ca="1">SUMIF(Codifica_CE!$M$3722:$U$4961,$A52,Codifica_CE!$U$3722:$U$4961)</f>
        <v>0</v>
      </c>
      <c r="R52" s="663">
        <f ca="1">SUMIF(Codifica_CE!$M$1242:$U$2481,$A52,Codifica_CE!$U$1242:$U$2481)</f>
        <v>105</v>
      </c>
      <c r="S52" s="663">
        <f ca="1">SUMIF(Codifica_CE!$M$2482:$U$3721,$A52,Codifica_CE!$U$2482:$U$3721)</f>
        <v>0</v>
      </c>
      <c r="T52" s="663">
        <f ca="1">SUMIF(Codifica_CE!$M$4962:$U$6201,$A52,Codifica_CE!$U$4962:$U$6201)</f>
        <v>0</v>
      </c>
    </row>
    <row r="53" spans="1:20">
      <c r="A53" s="1167" t="s">
        <v>1559</v>
      </c>
      <c r="B53" s="1169" t="s">
        <v>3133</v>
      </c>
      <c r="C53" s="663">
        <f t="shared" ca="1" si="16"/>
        <v>4</v>
      </c>
      <c r="D53" s="663">
        <f ca="1">SUMIF(Codifica_CE!$M$2:$U$1241,$A53,Codifica_CE!$S$2:$S$1241)</f>
        <v>4</v>
      </c>
      <c r="E53" s="663">
        <f ca="1">SUMIF(Codifica_CE!$M$3722:$U$4961,$A53,Codifica_CE!$S$3722:$S$4961)</f>
        <v>0</v>
      </c>
      <c r="F53" s="663">
        <f ca="1">SUMIF(Codifica_CE!$M$1242:$U$2481,$A53,Codifica_CE!$S$1242:$S$2481)</f>
        <v>0</v>
      </c>
      <c r="G53" s="663">
        <f ca="1">SUMIF(Codifica_CE!$M$2482:$U$3721,$A53,Codifica_CE!$S$2482:$S$3721)</f>
        <v>0</v>
      </c>
      <c r="H53" s="663">
        <f ca="1">SUMIF(Codifica_CE!$M$4962:$U$6201,$A53,Codifica_CE!$S$4962:$S$6201)</f>
        <v>0</v>
      </c>
      <c r="I53" s="663">
        <f t="shared" ca="1" si="17"/>
        <v>62</v>
      </c>
      <c r="J53" s="663">
        <f ca="1">SUMIF(Codifica_CE!$M$2:$U$1241,$A53,Codifica_CE!$T$2:$T$1241)</f>
        <v>4</v>
      </c>
      <c r="K53" s="663">
        <f ca="1">SUMIF(Codifica_CE!$M$3722:$U$4961,$A53,Codifica_CE!$T$3722:$T$4961)</f>
        <v>0</v>
      </c>
      <c r="L53" s="663">
        <f ca="1">SUMIF(Codifica_CE!$M$1242:$U$2481,$A53,Codifica_CE!$T$1242:$T$2481)</f>
        <v>0</v>
      </c>
      <c r="M53" s="663">
        <f ca="1">SUMIF(Codifica_CE!$M$2482:$U$3721,$A53,Codifica_CE!$T$2482:$T$3721)</f>
        <v>58</v>
      </c>
      <c r="N53" s="663">
        <f ca="1">SUMIF(Codifica_CE!$M$4962:$U$6201,$A53,Codifica_CE!$T$4962:$T$6201)</f>
        <v>0</v>
      </c>
      <c r="O53" s="663">
        <f t="shared" ca="1" si="18"/>
        <v>234</v>
      </c>
      <c r="P53" s="663">
        <f ca="1">SUMIF(Codifica_CE!$M$2:$U$1241,$A53,Codifica_CE!$U$2:$U$1241)</f>
        <v>0</v>
      </c>
      <c r="Q53" s="663">
        <f ca="1">SUMIF(Codifica_CE!$M$3722:$U$4961,$A53,Codifica_CE!$U$3722:$U$4961)</f>
        <v>0</v>
      </c>
      <c r="R53" s="663">
        <f ca="1">SUMIF(Codifica_CE!$M$1242:$U$2481,$A53,Codifica_CE!$U$1242:$U$2481)</f>
        <v>136</v>
      </c>
      <c r="S53" s="663">
        <f ca="1">SUMIF(Codifica_CE!$M$2482:$U$3721,$A53,Codifica_CE!$U$2482:$U$3721)</f>
        <v>0</v>
      </c>
      <c r="T53" s="663">
        <f ca="1">SUMIF(Codifica_CE!$M$4962:$U$6201,$A53,Codifica_CE!$U$4962:$U$6201)</f>
        <v>98</v>
      </c>
    </row>
    <row r="54" spans="1:20">
      <c r="A54" s="1167" t="s">
        <v>1633</v>
      </c>
      <c r="B54" s="1169" t="s">
        <v>3134</v>
      </c>
      <c r="C54" s="663">
        <f t="shared" ca="1" si="16"/>
        <v>9453</v>
      </c>
      <c r="D54" s="663">
        <f ca="1">SUMIF(Codifica_CE!$M$2:$U$1241,$A54,Codifica_CE!$S$2:$S$1241)</f>
        <v>8977</v>
      </c>
      <c r="E54" s="663">
        <f ca="1">SUMIF(Codifica_CE!$M$3722:$U$4961,$A54,Codifica_CE!$S$3722:$S$4961)</f>
        <v>0</v>
      </c>
      <c r="F54" s="663">
        <f ca="1">SUMIF(Codifica_CE!$M$1242:$U$2481,$A54,Codifica_CE!$S$1242:$S$2481)</f>
        <v>0</v>
      </c>
      <c r="G54" s="663">
        <f ca="1">SUMIF(Codifica_CE!$M$2482:$U$3721,$A54,Codifica_CE!$S$2482:$S$3721)</f>
        <v>476</v>
      </c>
      <c r="H54" s="663">
        <f ca="1">SUMIF(Codifica_CE!$M$4962:$U$6201,$A54,Codifica_CE!$S$4962:$S$6201)</f>
        <v>0</v>
      </c>
      <c r="I54" s="663">
        <f t="shared" ca="1" si="17"/>
        <v>12588</v>
      </c>
      <c r="J54" s="663">
        <f ca="1">SUMIF(Codifica_CE!$M$2:$U$1241,$A54,Codifica_CE!$T$2:$T$1241)</f>
        <v>12175</v>
      </c>
      <c r="K54" s="663">
        <f ca="1">SUMIF(Codifica_CE!$M$3722:$U$4961,$A54,Codifica_CE!$T$3722:$T$4961)</f>
        <v>0</v>
      </c>
      <c r="L54" s="663">
        <f ca="1">SUMIF(Codifica_CE!$M$1242:$U$2481,$A54,Codifica_CE!$T$1242:$T$2481)</f>
        <v>0</v>
      </c>
      <c r="M54" s="663">
        <f ca="1">SUMIF(Codifica_CE!$M$2482:$U$3721,$A54,Codifica_CE!$T$2482:$T$3721)</f>
        <v>413</v>
      </c>
      <c r="N54" s="663">
        <f ca="1">SUMIF(Codifica_CE!$M$4962:$U$6201,$A54,Codifica_CE!$T$4962:$T$6201)</f>
        <v>0</v>
      </c>
      <c r="O54" s="663">
        <f t="shared" ca="1" si="18"/>
        <v>0</v>
      </c>
      <c r="P54" s="663">
        <f ca="1">SUMIF(Codifica_CE!$M$2:$U$1241,$A54,Codifica_CE!$U$2:$U$1241)</f>
        <v>0</v>
      </c>
      <c r="Q54" s="663">
        <f ca="1">SUMIF(Codifica_CE!$M$3722:$U$4961,$A54,Codifica_CE!$U$3722:$U$4961)</f>
        <v>0</v>
      </c>
      <c r="R54" s="663">
        <f ca="1">SUMIF(Codifica_CE!$M$1242:$U$2481,$A54,Codifica_CE!$U$1242:$U$2481)</f>
        <v>0</v>
      </c>
      <c r="S54" s="663">
        <f ca="1">SUMIF(Codifica_CE!$M$2482:$U$3721,$A54,Codifica_CE!$U$2482:$U$3721)</f>
        <v>0</v>
      </c>
      <c r="T54" s="663">
        <f ca="1">SUMIF(Codifica_CE!$M$4962:$U$6201,$A54,Codifica_CE!$U$4962:$U$6201)</f>
        <v>0</v>
      </c>
    </row>
    <row r="55" spans="1:20">
      <c r="A55" s="1167" t="s">
        <v>1670</v>
      </c>
      <c r="B55" s="1169" t="s">
        <v>3135</v>
      </c>
      <c r="C55" s="663">
        <f t="shared" ca="1" si="16"/>
        <v>0</v>
      </c>
      <c r="D55" s="663">
        <f ca="1">SUMIF(Codifica_CE!$M$2:$U$1241,$A55,Codifica_CE!$S$2:$S$1241)</f>
        <v>0</v>
      </c>
      <c r="E55" s="663">
        <f ca="1">SUMIF(Codifica_CE!$M$3722:$U$4961,$A55,Codifica_CE!$S$3722:$S$4961)</f>
        <v>0</v>
      </c>
      <c r="F55" s="663">
        <f ca="1">SUMIF(Codifica_CE!$M$1242:$U$2481,$A55,Codifica_CE!$S$1242:$S$2481)</f>
        <v>0</v>
      </c>
      <c r="G55" s="663">
        <f ca="1">SUMIF(Codifica_CE!$M$2482:$U$3721,$A55,Codifica_CE!$S$2482:$S$3721)</f>
        <v>0</v>
      </c>
      <c r="H55" s="663">
        <f ca="1">SUMIF(Codifica_CE!$M$4962:$U$6201,$A55,Codifica_CE!$S$4962:$S$6201)</f>
        <v>0</v>
      </c>
      <c r="I55" s="663">
        <f t="shared" ca="1" si="17"/>
        <v>0</v>
      </c>
      <c r="J55" s="663">
        <f ca="1">SUMIF(Codifica_CE!$M$2:$U$1241,$A55,Codifica_CE!$T$2:$T$1241)</f>
        <v>0</v>
      </c>
      <c r="K55" s="663">
        <f ca="1">SUMIF(Codifica_CE!$M$3722:$U$4961,$A55,Codifica_CE!$T$3722:$T$4961)</f>
        <v>0</v>
      </c>
      <c r="L55" s="663">
        <f ca="1">SUMIF(Codifica_CE!$M$1242:$U$2481,$A55,Codifica_CE!$T$1242:$T$2481)</f>
        <v>0</v>
      </c>
      <c r="M55" s="663">
        <f ca="1">SUMIF(Codifica_CE!$M$2482:$U$3721,$A55,Codifica_CE!$T$2482:$T$3721)</f>
        <v>0</v>
      </c>
      <c r="N55" s="663">
        <f ca="1">SUMIF(Codifica_CE!$M$4962:$U$6201,$A55,Codifica_CE!$T$4962:$T$6201)</f>
        <v>0</v>
      </c>
      <c r="O55" s="663">
        <f t="shared" ca="1" si="18"/>
        <v>0</v>
      </c>
      <c r="P55" s="663">
        <f ca="1">SUMIF(Codifica_CE!$M$2:$U$1241,$A55,Codifica_CE!$U$2:$U$1241)</f>
        <v>0</v>
      </c>
      <c r="Q55" s="663">
        <f ca="1">SUMIF(Codifica_CE!$M$3722:$U$4961,$A55,Codifica_CE!$U$3722:$U$4961)</f>
        <v>0</v>
      </c>
      <c r="R55" s="663">
        <f ca="1">SUMIF(Codifica_CE!$M$1242:$U$2481,$A55,Codifica_CE!$U$1242:$U$2481)</f>
        <v>0</v>
      </c>
      <c r="S55" s="663">
        <f ca="1">SUMIF(Codifica_CE!$M$2482:$U$3721,$A55,Codifica_CE!$U$2482:$U$3721)</f>
        <v>0</v>
      </c>
      <c r="T55" s="663">
        <f ca="1">SUMIF(Codifica_CE!$M$4962:$U$6201,$A55,Codifica_CE!$U$4962:$U$6201)</f>
        <v>0</v>
      </c>
    </row>
    <row r="56" spans="1:20" s="1163" customFormat="1">
      <c r="A56" s="1161" t="s">
        <v>3136</v>
      </c>
      <c r="B56" s="1170" t="s">
        <v>3137</v>
      </c>
      <c r="C56" s="664">
        <f ca="1">SUM(C57:C59)</f>
        <v>2926</v>
      </c>
      <c r="D56" s="664">
        <f t="shared" ref="D56:T56" ca="1" si="19">SUM(D57:D59)</f>
        <v>2926</v>
      </c>
      <c r="E56" s="664">
        <f t="shared" ca="1" si="19"/>
        <v>0</v>
      </c>
      <c r="F56" s="664">
        <f t="shared" ca="1" si="19"/>
        <v>0</v>
      </c>
      <c r="G56" s="664">
        <f ca="1">SUM(G57:G59)</f>
        <v>0</v>
      </c>
      <c r="H56" s="664">
        <f t="shared" ca="1" si="19"/>
        <v>0</v>
      </c>
      <c r="I56" s="664">
        <f t="shared" ca="1" si="19"/>
        <v>2829</v>
      </c>
      <c r="J56" s="664">
        <f t="shared" ca="1" si="19"/>
        <v>2825</v>
      </c>
      <c r="K56" s="664">
        <f t="shared" ca="1" si="19"/>
        <v>0</v>
      </c>
      <c r="L56" s="664">
        <f t="shared" ca="1" si="19"/>
        <v>0</v>
      </c>
      <c r="M56" s="664">
        <f t="shared" ca="1" si="19"/>
        <v>4</v>
      </c>
      <c r="N56" s="664">
        <f t="shared" ca="1" si="19"/>
        <v>0</v>
      </c>
      <c r="O56" s="664">
        <f t="shared" ca="1" si="19"/>
        <v>1564</v>
      </c>
      <c r="P56" s="664">
        <f t="shared" ca="1" si="19"/>
        <v>0</v>
      </c>
      <c r="Q56" s="664">
        <f t="shared" ca="1" si="19"/>
        <v>0</v>
      </c>
      <c r="R56" s="664">
        <f t="shared" ca="1" si="19"/>
        <v>1054</v>
      </c>
      <c r="S56" s="664">
        <f t="shared" ca="1" si="19"/>
        <v>0</v>
      </c>
      <c r="T56" s="664">
        <f t="shared" ca="1" si="19"/>
        <v>510</v>
      </c>
    </row>
    <row r="57" spans="1:20">
      <c r="A57" s="1167" t="s">
        <v>1692</v>
      </c>
      <c r="B57" s="1169" t="s">
        <v>3138</v>
      </c>
      <c r="C57" s="663">
        <f ca="1">SUM(D57:H57)</f>
        <v>2761</v>
      </c>
      <c r="D57" s="663">
        <f ca="1">SUMIF(Codifica_CE!$M$2:$U$1241,$A57,Codifica_CE!$S$2:$S$1241)</f>
        <v>2761</v>
      </c>
      <c r="E57" s="663">
        <f ca="1">SUMIF(Codifica_CE!$M$3722:$U$4961,$A57,Codifica_CE!$S$3722:$S$4961)</f>
        <v>0</v>
      </c>
      <c r="F57" s="663">
        <f ca="1">SUMIF(Codifica_CE!$M$1242:$U$2481,$A57,Codifica_CE!$S$1242:$S$2481)</f>
        <v>0</v>
      </c>
      <c r="G57" s="663">
        <f ca="1">SUMIF(Codifica_CE!$M$2482:$U$3721,$A57,Codifica_CE!$S$2482:$S$3721)</f>
        <v>0</v>
      </c>
      <c r="H57" s="663">
        <f ca="1">SUMIF(Codifica_CE!$M$4962:$U$6201,$A57,Codifica_CE!$S$4962:$S$6201)</f>
        <v>0</v>
      </c>
      <c r="I57" s="663">
        <f ca="1">SUM(J57:N57)</f>
        <v>2646</v>
      </c>
      <c r="J57" s="663">
        <f ca="1">SUMIF(Codifica_CE!$M$2:$U$1241,$A57,Codifica_CE!$T$2:$T$1241)</f>
        <v>2646</v>
      </c>
      <c r="K57" s="663">
        <f ca="1">SUMIF(Codifica_CE!$M$3722:$U$4961,$A57,Codifica_CE!$T$3722:$T$4961)</f>
        <v>0</v>
      </c>
      <c r="L57" s="663">
        <f ca="1">SUMIF(Codifica_CE!$M$1242:$U$2481,$A57,Codifica_CE!$T$1242:$T$2481)</f>
        <v>0</v>
      </c>
      <c r="M57" s="663">
        <f ca="1">SUMIF(Codifica_CE!$M$2482:$U$3721,$A57,Codifica_CE!$T$2482:$T$3721)</f>
        <v>0</v>
      </c>
      <c r="N57" s="663">
        <f ca="1">SUMIF(Codifica_CE!$M$4962:$U$6201,$A57,Codifica_CE!$T$4962:$T$6201)</f>
        <v>0</v>
      </c>
      <c r="O57" s="663">
        <f ca="1">SUM(P57:T57)</f>
        <v>1496</v>
      </c>
      <c r="P57" s="663">
        <f ca="1">SUMIF(Codifica_CE!$M$2:$U$1241,$A57,Codifica_CE!$U$2:$U$1241)</f>
        <v>0</v>
      </c>
      <c r="Q57" s="663">
        <f ca="1">SUMIF(Codifica_CE!$M$3722:$U$4961,$A57,Codifica_CE!$U$3722:$U$4961)</f>
        <v>0</v>
      </c>
      <c r="R57" s="663">
        <f ca="1">SUMIF(Codifica_CE!$M$1242:$U$2481,$A57,Codifica_CE!$U$1242:$U$2481)</f>
        <v>1020</v>
      </c>
      <c r="S57" s="663">
        <f ca="1">SUMIF(Codifica_CE!$M$2482:$U$3721,$A57,Codifica_CE!$U$2482:$U$3721)</f>
        <v>0</v>
      </c>
      <c r="T57" s="663">
        <f ca="1">SUMIF(Codifica_CE!$M$4962:$U$6201,$A57,Codifica_CE!$U$4962:$U$6201)</f>
        <v>476</v>
      </c>
    </row>
    <row r="58" spans="1:20">
      <c r="A58" s="1167" t="s">
        <v>1782</v>
      </c>
      <c r="B58" s="1169" t="s">
        <v>3139</v>
      </c>
      <c r="C58" s="663">
        <f ca="1">SUM(D58:H58)</f>
        <v>104</v>
      </c>
      <c r="D58" s="663">
        <f ca="1">SUMIF(Codifica_CE!$M$2:$U$1241,$A58,Codifica_CE!$S$2:$S$1241)</f>
        <v>104</v>
      </c>
      <c r="E58" s="663">
        <f ca="1">SUMIF(Codifica_CE!$M$3722:$U$4961,$A58,Codifica_CE!$S$3722:$S$4961)</f>
        <v>0</v>
      </c>
      <c r="F58" s="663">
        <f ca="1">SUMIF(Codifica_CE!$M$1242:$U$2481,$A58,Codifica_CE!$S$1242:$S$2481)</f>
        <v>0</v>
      </c>
      <c r="G58" s="663">
        <f ca="1">SUMIF(Codifica_CE!$M$2482:$U$3721,$A58,Codifica_CE!$S$2482:$S$3721)</f>
        <v>0</v>
      </c>
      <c r="H58" s="663">
        <f ca="1">SUMIF(Codifica_CE!$M$4962:$U$6201,$A58,Codifica_CE!$S$4962:$S$6201)</f>
        <v>0</v>
      </c>
      <c r="I58" s="663">
        <f ca="1">SUM(J58:N58)</f>
        <v>116</v>
      </c>
      <c r="J58" s="663">
        <f ca="1">SUMIF(Codifica_CE!$M$2:$U$1241,$A58,Codifica_CE!$T$2:$T$1241)</f>
        <v>116</v>
      </c>
      <c r="K58" s="663">
        <f ca="1">SUMIF(Codifica_CE!$M$3722:$U$4961,$A58,Codifica_CE!$T$3722:$T$4961)</f>
        <v>0</v>
      </c>
      <c r="L58" s="663">
        <f ca="1">SUMIF(Codifica_CE!$M$1242:$U$2481,$A58,Codifica_CE!$T$1242:$T$2481)</f>
        <v>0</v>
      </c>
      <c r="M58" s="663">
        <f ca="1">SUMIF(Codifica_CE!$M$2482:$U$3721,$A58,Codifica_CE!$T$2482:$T$3721)</f>
        <v>0</v>
      </c>
      <c r="N58" s="663">
        <f ca="1">SUMIF(Codifica_CE!$M$4962:$U$6201,$A58,Codifica_CE!$T$4962:$T$6201)</f>
        <v>0</v>
      </c>
      <c r="O58" s="663">
        <f ca="1">SUM(P58:T58)</f>
        <v>34</v>
      </c>
      <c r="P58" s="663">
        <f ca="1">SUMIF(Codifica_CE!$M$2:$U$1241,$A58,Codifica_CE!$U$2:$U$1241)</f>
        <v>0</v>
      </c>
      <c r="Q58" s="663">
        <f ca="1">SUMIF(Codifica_CE!$M$3722:$U$4961,$A58,Codifica_CE!$U$3722:$U$4961)</f>
        <v>0</v>
      </c>
      <c r="R58" s="663">
        <f ca="1">SUMIF(Codifica_CE!$M$1242:$U$2481,$A58,Codifica_CE!$U$1242:$U$2481)</f>
        <v>34</v>
      </c>
      <c r="S58" s="663">
        <f ca="1">SUMIF(Codifica_CE!$M$2482:$U$3721,$A58,Codifica_CE!$U$2482:$U$3721)</f>
        <v>0</v>
      </c>
      <c r="T58" s="663">
        <f ca="1">SUMIF(Codifica_CE!$M$4962:$U$6201,$A58,Codifica_CE!$U$4962:$U$6201)</f>
        <v>0</v>
      </c>
    </row>
    <row r="59" spans="1:20">
      <c r="A59" s="1167" t="s">
        <v>1835</v>
      </c>
      <c r="B59" s="1169" t="s">
        <v>3140</v>
      </c>
      <c r="C59" s="663">
        <f ca="1">SUM(D59:H59)</f>
        <v>61</v>
      </c>
      <c r="D59" s="663">
        <f ca="1">SUMIF(Codifica_CE!$M$2:$U$1241,$A59,Codifica_CE!$S$2:$S$1241)</f>
        <v>61</v>
      </c>
      <c r="E59" s="663">
        <f ca="1">SUMIF(Codifica_CE!$M$3722:$U$4961,$A59,Codifica_CE!$S$3722:$S$4961)</f>
        <v>0</v>
      </c>
      <c r="F59" s="663">
        <f ca="1">SUMIF(Codifica_CE!$M$1242:$U$2481,$A59,Codifica_CE!$S$1242:$S$2481)</f>
        <v>0</v>
      </c>
      <c r="G59" s="663">
        <f ca="1">SUMIF(Codifica_CE!$M$2482:$U$3721,$A59,Codifica_CE!$S$2482:$S$3721)</f>
        <v>0</v>
      </c>
      <c r="H59" s="663">
        <f ca="1">SUMIF(Codifica_CE!$M$4962:$U$6201,$A59,Codifica_CE!$S$4962:$S$6201)</f>
        <v>0</v>
      </c>
      <c r="I59" s="663">
        <f ca="1">SUM(J59:N59)</f>
        <v>67</v>
      </c>
      <c r="J59" s="663">
        <f ca="1">SUMIF(Codifica_CE!$M$2:$U$1241,$A59,Codifica_CE!$T$2:$T$1241)</f>
        <v>63</v>
      </c>
      <c r="K59" s="663">
        <f ca="1">SUMIF(Codifica_CE!$M$3722:$U$4961,$A59,Codifica_CE!$T$3722:$T$4961)</f>
        <v>0</v>
      </c>
      <c r="L59" s="663">
        <f ca="1">SUMIF(Codifica_CE!$M$1242:$U$2481,$A59,Codifica_CE!$T$1242:$T$2481)</f>
        <v>0</v>
      </c>
      <c r="M59" s="663">
        <f ca="1">SUMIF(Codifica_CE!$M$2482:$U$3721,$A59,Codifica_CE!$T$2482:$T$3721)</f>
        <v>4</v>
      </c>
      <c r="N59" s="663">
        <f ca="1">SUMIF(Codifica_CE!$M$4962:$U$6201,$A59,Codifica_CE!$T$4962:$T$6201)</f>
        <v>0</v>
      </c>
      <c r="O59" s="663">
        <f ca="1">SUM(P59:T59)</f>
        <v>34</v>
      </c>
      <c r="P59" s="663">
        <f ca="1">SUMIF(Codifica_CE!$M$2:$U$1241,$A59,Codifica_CE!$U$2:$U$1241)</f>
        <v>0</v>
      </c>
      <c r="Q59" s="663">
        <f ca="1">SUMIF(Codifica_CE!$M$3722:$U$4961,$A59,Codifica_CE!$U$3722:$U$4961)</f>
        <v>0</v>
      </c>
      <c r="R59" s="663">
        <f ca="1">SUMIF(Codifica_CE!$M$1242:$U$2481,$A59,Codifica_CE!$U$1242:$U$2481)</f>
        <v>0</v>
      </c>
      <c r="S59" s="663">
        <f ca="1">SUMIF(Codifica_CE!$M$2482:$U$3721,$A59,Codifica_CE!$U$2482:$U$3721)</f>
        <v>0</v>
      </c>
      <c r="T59" s="663">
        <f ca="1">SUMIF(Codifica_CE!$M$4962:$U$6201,$A59,Codifica_CE!$U$4962:$U$6201)</f>
        <v>34</v>
      </c>
    </row>
    <row r="60" spans="1:20" s="1163" customFormat="1">
      <c r="A60" s="1161" t="s">
        <v>1852</v>
      </c>
      <c r="B60" s="1170" t="s">
        <v>3141</v>
      </c>
      <c r="C60" s="664">
        <f ca="1">SUM(D60:H60)</f>
        <v>431</v>
      </c>
      <c r="D60" s="664">
        <f ca="1">SUMIF(Codifica_CE!$M$2:$U$1241,$A60,Codifica_CE!$S$2:$S$1241)</f>
        <v>431</v>
      </c>
      <c r="E60" s="664">
        <f ca="1">SUMIF(Codifica_CE!$M$3722:$U$4961,$A60,Codifica_CE!$S$3722:$S$4961)</f>
        <v>0</v>
      </c>
      <c r="F60" s="664">
        <f ca="1">SUMIF(Codifica_CE!$M$1242:$U$2481,$A60,Codifica_CE!$S$1242:$S$2481)</f>
        <v>0</v>
      </c>
      <c r="G60" s="664">
        <f ca="1">SUMIF(Codifica_CE!$M$2482:$U$3721,$A60,Codifica_CE!$S$2482:$S$3721)</f>
        <v>0</v>
      </c>
      <c r="H60" s="664">
        <f ca="1">SUMIF(Codifica_CE!$M$4962:$U$6201,$A60,Codifica_CE!$S$4962:$S$6201)</f>
        <v>0</v>
      </c>
      <c r="I60" s="664">
        <f ca="1">SUM(J60:N60)</f>
        <v>607</v>
      </c>
      <c r="J60" s="664">
        <f ca="1">SUMIF(Codifica_CE!$M$2:$U$1241,$A60,Codifica_CE!$T$2:$T$1241)</f>
        <v>607</v>
      </c>
      <c r="K60" s="664">
        <f ca="1">SUMIF(Codifica_CE!$M$3722:$U$4961,$A60,Codifica_CE!$T$3722:$T$4961)</f>
        <v>0</v>
      </c>
      <c r="L60" s="664">
        <f ca="1">SUMIF(Codifica_CE!$M$1242:$U$2481,$A60,Codifica_CE!$T$1242:$T$2481)</f>
        <v>0</v>
      </c>
      <c r="M60" s="664">
        <f ca="1">SUMIF(Codifica_CE!$M$2482:$U$3721,$A60,Codifica_CE!$T$2482:$T$3721)</f>
        <v>0</v>
      </c>
      <c r="N60" s="664">
        <f ca="1">SUMIF(Codifica_CE!$M$4962:$U$6201,$A60,Codifica_CE!$T$4962:$T$6201)</f>
        <v>0</v>
      </c>
      <c r="O60" s="664">
        <f ca="1">SUM(P60:T60)</f>
        <v>466</v>
      </c>
      <c r="P60" s="664">
        <f ca="1">SUMIF(Codifica_CE!$M$2:$U$1241,$A60,Codifica_CE!$U$2:$U$1241)</f>
        <v>0</v>
      </c>
      <c r="Q60" s="664">
        <f ca="1">SUMIF(Codifica_CE!$M$3722:$U$4961,$A60,Codifica_CE!$U$3722:$U$4961)</f>
        <v>0</v>
      </c>
      <c r="R60" s="664">
        <f ca="1">SUMIF(Codifica_CE!$M$1242:$U$2481,$A60,Codifica_CE!$U$1242:$U$2481)</f>
        <v>302</v>
      </c>
      <c r="S60" s="664">
        <f ca="1">SUMIF(Codifica_CE!$M$2482:$U$3721,$A60,Codifica_CE!$U$2482:$U$3721)</f>
        <v>0</v>
      </c>
      <c r="T60" s="664">
        <f ca="1">SUMIF(Codifica_CE!$M$4962:$U$6201,$A60,Codifica_CE!$U$4962:$U$6201)</f>
        <v>164</v>
      </c>
    </row>
    <row r="61" spans="1:20" s="1163" customFormat="1">
      <c r="A61" s="1161" t="s">
        <v>1886</v>
      </c>
      <c r="B61" s="1170" t="s">
        <v>3142</v>
      </c>
      <c r="C61" s="664">
        <f ca="1">SUM(D61:H61)</f>
        <v>300</v>
      </c>
      <c r="D61" s="664">
        <f ca="1">SUMIF(Codifica_CE!$M$2:$U$1241,$A61,Codifica_CE!$S$2:$S$1241)</f>
        <v>300</v>
      </c>
      <c r="E61" s="664">
        <f ca="1">SUMIF(Codifica_CE!$M$3722:$U$4961,$A61,Codifica_CE!$S$3722:$S$4961)</f>
        <v>0</v>
      </c>
      <c r="F61" s="664">
        <f ca="1">SUMIF(Codifica_CE!$M$1242:$U$2481,$A61,Codifica_CE!$S$1242:$S$2481)</f>
        <v>0</v>
      </c>
      <c r="G61" s="664">
        <f ca="1">SUMIF(Codifica_CE!$M$2482:$U$3721,$A61,Codifica_CE!$S$2482:$S$3721)</f>
        <v>0</v>
      </c>
      <c r="H61" s="664">
        <f ca="1">SUMIF(Codifica_CE!$M$4962:$U$6201,$A61,Codifica_CE!$S$4962:$S$6201)</f>
        <v>0</v>
      </c>
      <c r="I61" s="664">
        <f ca="1">SUM(J61:N61)</f>
        <v>301</v>
      </c>
      <c r="J61" s="664">
        <f ca="1">SUMIF(Codifica_CE!$M$2:$U$1241,$A61,Codifica_CE!$T$2:$T$1241)</f>
        <v>301</v>
      </c>
      <c r="K61" s="664">
        <f ca="1">SUMIF(Codifica_CE!$M$3722:$U$4961,$A61,Codifica_CE!$T$3722:$T$4961)</f>
        <v>0</v>
      </c>
      <c r="L61" s="664">
        <f ca="1">SUMIF(Codifica_CE!$M$1242:$U$2481,$A61,Codifica_CE!$T$1242:$T$2481)</f>
        <v>0</v>
      </c>
      <c r="M61" s="664">
        <f ca="1">SUMIF(Codifica_CE!$M$2482:$U$3721,$A61,Codifica_CE!$T$2482:$T$3721)</f>
        <v>0</v>
      </c>
      <c r="N61" s="664">
        <f ca="1">SUMIF(Codifica_CE!$M$4962:$U$6201,$A61,Codifica_CE!$T$4962:$T$6201)</f>
        <v>0</v>
      </c>
      <c r="O61" s="664">
        <f ca="1">SUM(P61:T61)</f>
        <v>143</v>
      </c>
      <c r="P61" s="664">
        <f ca="1">SUMIF(Codifica_CE!$M$2:$U$1241,$A61,Codifica_CE!$U$2:$U$1241)</f>
        <v>0</v>
      </c>
      <c r="Q61" s="664">
        <f ca="1">SUMIF(Codifica_CE!$M$3722:$U$4961,$A61,Codifica_CE!$U$3722:$U$4961)</f>
        <v>0</v>
      </c>
      <c r="R61" s="664">
        <f ca="1">SUMIF(Codifica_CE!$M$1242:$U$2481,$A61,Codifica_CE!$U$1242:$U$2481)</f>
        <v>97</v>
      </c>
      <c r="S61" s="664">
        <f ca="1">SUMIF(Codifica_CE!$M$2482:$U$3721,$A61,Codifica_CE!$U$2482:$U$3721)</f>
        <v>0</v>
      </c>
      <c r="T61" s="664">
        <f ca="1">SUMIF(Codifica_CE!$M$4962:$U$6201,$A61,Codifica_CE!$U$4962:$U$6201)</f>
        <v>46</v>
      </c>
    </row>
    <row r="62" spans="1:20" s="1163" customFormat="1">
      <c r="A62" s="1161" t="s">
        <v>3143</v>
      </c>
      <c r="B62" s="1170" t="s">
        <v>3144</v>
      </c>
      <c r="C62" s="664">
        <f t="shared" ref="C62:T62" ca="1" si="20">+SUM(C63:C67)</f>
        <v>19327</v>
      </c>
      <c r="D62" s="664">
        <f t="shared" ca="1" si="20"/>
        <v>19327</v>
      </c>
      <c r="E62" s="664">
        <f t="shared" ca="1" si="20"/>
        <v>0</v>
      </c>
      <c r="F62" s="664">
        <f t="shared" ca="1" si="20"/>
        <v>0</v>
      </c>
      <c r="G62" s="664">
        <f ca="1">+SUM(G63:G67)</f>
        <v>0</v>
      </c>
      <c r="H62" s="664">
        <f t="shared" ca="1" si="20"/>
        <v>0</v>
      </c>
      <c r="I62" s="664">
        <f t="shared" ca="1" si="20"/>
        <v>19344</v>
      </c>
      <c r="J62" s="664">
        <f t="shared" ca="1" si="20"/>
        <v>19344</v>
      </c>
      <c r="K62" s="664">
        <f t="shared" ca="1" si="20"/>
        <v>0</v>
      </c>
      <c r="L62" s="664">
        <f t="shared" ca="1" si="20"/>
        <v>0</v>
      </c>
      <c r="M62" s="664">
        <f t="shared" ca="1" si="20"/>
        <v>0</v>
      </c>
      <c r="N62" s="664">
        <f t="shared" ca="1" si="20"/>
        <v>0</v>
      </c>
      <c r="O62" s="664">
        <f t="shared" ca="1" si="20"/>
        <v>12993</v>
      </c>
      <c r="P62" s="664">
        <f t="shared" ca="1" si="20"/>
        <v>0</v>
      </c>
      <c r="Q62" s="664">
        <f t="shared" ca="1" si="20"/>
        <v>0</v>
      </c>
      <c r="R62" s="664">
        <f t="shared" ca="1" si="20"/>
        <v>5611</v>
      </c>
      <c r="S62" s="664">
        <f t="shared" ca="1" si="20"/>
        <v>0</v>
      </c>
      <c r="T62" s="664">
        <f t="shared" ca="1" si="20"/>
        <v>7382</v>
      </c>
    </row>
    <row r="63" spans="1:20">
      <c r="A63" s="1159" t="s">
        <v>1919</v>
      </c>
      <c r="B63" s="1166" t="s">
        <v>3145</v>
      </c>
      <c r="C63" s="663">
        <f t="shared" ref="C63:C68" ca="1" si="21">SUM(D63:H63)</f>
        <v>8942</v>
      </c>
      <c r="D63" s="663">
        <f ca="1">SUMIF(Codifica_CE!$M$2:$U$1241,$A63,Codifica_CE!$S$2:$S$1241)</f>
        <v>8942</v>
      </c>
      <c r="E63" s="663">
        <f ca="1">SUMIF(Codifica_CE!$M$3722:$U$4961,$A63,Codifica_CE!$S$3722:$S$4961)</f>
        <v>0</v>
      </c>
      <c r="F63" s="663">
        <f ca="1">SUMIF(Codifica_CE!$M$1242:$U$2481,$A63,Codifica_CE!$S$1242:$S$2481)</f>
        <v>0</v>
      </c>
      <c r="G63" s="663">
        <f ca="1">SUMIF(Codifica_CE!$M$2482:$U$3721,$A63,Codifica_CE!$S$2482:$S$3721)</f>
        <v>0</v>
      </c>
      <c r="H63" s="663">
        <f ca="1">SUMIF(Codifica_CE!$M$4962:$U$6201,$A63,Codifica_CE!$S$4962:$S$6201)</f>
        <v>0</v>
      </c>
      <c r="I63" s="663">
        <f t="shared" ref="I63:I68" ca="1" si="22">SUM(J63:N63)</f>
        <v>8823</v>
      </c>
      <c r="J63" s="663">
        <f ca="1">SUMIF(Codifica_CE!$M$2:$U$1241,$A63,Codifica_CE!$T$2:$T$1241)</f>
        <v>8823</v>
      </c>
      <c r="K63" s="663">
        <f ca="1">SUMIF(Codifica_CE!$M$3722:$U$4961,$A63,Codifica_CE!$T$3722:$T$4961)</f>
        <v>0</v>
      </c>
      <c r="L63" s="663">
        <f ca="1">SUMIF(Codifica_CE!$M$1242:$U$2481,$A63,Codifica_CE!$T$1242:$T$2481)</f>
        <v>0</v>
      </c>
      <c r="M63" s="663">
        <f ca="1">SUMIF(Codifica_CE!$M$2482:$U$3721,$A63,Codifica_CE!$T$2482:$T$3721)</f>
        <v>0</v>
      </c>
      <c r="N63" s="663">
        <f ca="1">SUMIF(Codifica_CE!$M$4962:$U$6201,$A63,Codifica_CE!$T$4962:$T$6201)</f>
        <v>0</v>
      </c>
      <c r="O63" s="663">
        <f t="shared" ref="O63:O68" ca="1" si="23">SUM(P63:T63)</f>
        <v>3100</v>
      </c>
      <c r="P63" s="663">
        <f ca="1">SUMIF(Codifica_CE!$M$2:$U$1241,$A63,Codifica_CE!$U$2:$U$1241)</f>
        <v>0</v>
      </c>
      <c r="Q63" s="663">
        <f ca="1">SUMIF(Codifica_CE!$M$3722:$U$4961,$A63,Codifica_CE!$U$3722:$U$4961)</f>
        <v>0</v>
      </c>
      <c r="R63" s="663">
        <f ca="1">SUMIF(Codifica_CE!$M$1242:$U$2481,$A63,Codifica_CE!$U$1242:$U$2481)</f>
        <v>992</v>
      </c>
      <c r="S63" s="663">
        <f ca="1">SUMIF(Codifica_CE!$M$2482:$U$3721,$A63,Codifica_CE!$U$2482:$U$3721)</f>
        <v>0</v>
      </c>
      <c r="T63" s="663">
        <f ca="1">SUMIF(Codifica_CE!$M$4962:$U$6201,$A63,Codifica_CE!$U$4962:$U$6201)</f>
        <v>2108</v>
      </c>
    </row>
    <row r="64" spans="1:20">
      <c r="A64" s="1159" t="s">
        <v>1995</v>
      </c>
      <c r="B64" s="1166" t="s">
        <v>3146</v>
      </c>
      <c r="C64" s="663">
        <f t="shared" ca="1" si="21"/>
        <v>1409</v>
      </c>
      <c r="D64" s="663">
        <f ca="1">SUMIF(Codifica_CE!$M$2:$U$1241,$A64,Codifica_CE!$S$2:$S$1241)</f>
        <v>1409</v>
      </c>
      <c r="E64" s="663">
        <f ca="1">SUMIF(Codifica_CE!$M$3722:$U$4961,$A64,Codifica_CE!$S$3722:$S$4961)</f>
        <v>0</v>
      </c>
      <c r="F64" s="663">
        <f ca="1">SUMIF(Codifica_CE!$M$1242:$U$2481,$A64,Codifica_CE!$S$1242:$S$2481)</f>
        <v>0</v>
      </c>
      <c r="G64" s="663">
        <f ca="1">SUMIF(Codifica_CE!$M$2482:$U$3721,$A64,Codifica_CE!$S$2482:$S$3721)</f>
        <v>0</v>
      </c>
      <c r="H64" s="663">
        <f ca="1">SUMIF(Codifica_CE!$M$4962:$U$6201,$A64,Codifica_CE!$S$4962:$S$6201)</f>
        <v>0</v>
      </c>
      <c r="I64" s="663">
        <f t="shared" ca="1" si="22"/>
        <v>1366</v>
      </c>
      <c r="J64" s="663">
        <f ca="1">SUMIF(Codifica_CE!$M$2:$U$1241,$A64,Codifica_CE!$T$2:$T$1241)</f>
        <v>1366</v>
      </c>
      <c r="K64" s="663">
        <f ca="1">SUMIF(Codifica_CE!$M$3722:$U$4961,$A64,Codifica_CE!$T$3722:$T$4961)</f>
        <v>0</v>
      </c>
      <c r="L64" s="663">
        <f ca="1">SUMIF(Codifica_CE!$M$1242:$U$2481,$A64,Codifica_CE!$T$1242:$T$2481)</f>
        <v>0</v>
      </c>
      <c r="M64" s="663">
        <f ca="1">SUMIF(Codifica_CE!$M$2482:$U$3721,$A64,Codifica_CE!$T$2482:$T$3721)</f>
        <v>0</v>
      </c>
      <c r="N64" s="663">
        <f ca="1">SUMIF(Codifica_CE!$M$4962:$U$6201,$A64,Codifica_CE!$T$4962:$T$6201)</f>
        <v>0</v>
      </c>
      <c r="O64" s="663">
        <f t="shared" ca="1" si="23"/>
        <v>1046</v>
      </c>
      <c r="P64" s="663">
        <f ca="1">SUMIF(Codifica_CE!$M$2:$U$1241,$A64,Codifica_CE!$U$2:$U$1241)</f>
        <v>0</v>
      </c>
      <c r="Q64" s="663">
        <f ca="1">SUMIF(Codifica_CE!$M$3722:$U$4961,$A64,Codifica_CE!$U$3722:$U$4961)</f>
        <v>0</v>
      </c>
      <c r="R64" s="663">
        <f ca="1">SUMIF(Codifica_CE!$M$1242:$U$2481,$A64,Codifica_CE!$U$1242:$U$2481)</f>
        <v>1046</v>
      </c>
      <c r="S64" s="663">
        <f ca="1">SUMIF(Codifica_CE!$M$2482:$U$3721,$A64,Codifica_CE!$U$2482:$U$3721)</f>
        <v>0</v>
      </c>
      <c r="T64" s="663">
        <f ca="1">SUMIF(Codifica_CE!$M$4962:$U$6201,$A64,Codifica_CE!$U$4962:$U$6201)</f>
        <v>0</v>
      </c>
    </row>
    <row r="65" spans="1:20">
      <c r="A65" s="1159" t="s">
        <v>2071</v>
      </c>
      <c r="B65" s="1166" t="s">
        <v>3147</v>
      </c>
      <c r="C65" s="663">
        <f t="shared" ca="1" si="21"/>
        <v>4136</v>
      </c>
      <c r="D65" s="663">
        <f ca="1">SUMIF(Codifica_CE!$M$2:$U$1241,$A65,Codifica_CE!$S$2:$S$1241)</f>
        <v>4136</v>
      </c>
      <c r="E65" s="663">
        <f ca="1">SUMIF(Codifica_CE!$M$3722:$U$4961,$A65,Codifica_CE!$S$3722:$S$4961)</f>
        <v>0</v>
      </c>
      <c r="F65" s="663">
        <f ca="1">SUMIF(Codifica_CE!$M$1242:$U$2481,$A65,Codifica_CE!$S$1242:$S$2481)</f>
        <v>0</v>
      </c>
      <c r="G65" s="663">
        <f ca="1">SUMIF(Codifica_CE!$M$2482:$U$3721,$A65,Codifica_CE!$S$2482:$S$3721)</f>
        <v>0</v>
      </c>
      <c r="H65" s="663">
        <f ca="1">SUMIF(Codifica_CE!$M$4962:$U$6201,$A65,Codifica_CE!$S$4962:$S$6201)</f>
        <v>0</v>
      </c>
      <c r="I65" s="663">
        <f t="shared" ca="1" si="22"/>
        <v>4077</v>
      </c>
      <c r="J65" s="663">
        <f ca="1">SUMIF(Codifica_CE!$M$2:$U$1241,$A65,Codifica_CE!$T$2:$T$1241)</f>
        <v>4077</v>
      </c>
      <c r="K65" s="663">
        <f ca="1">SUMIF(Codifica_CE!$M$3722:$U$4961,$A65,Codifica_CE!$T$3722:$T$4961)</f>
        <v>0</v>
      </c>
      <c r="L65" s="663">
        <f ca="1">SUMIF(Codifica_CE!$M$1242:$U$2481,$A65,Codifica_CE!$T$1242:$T$2481)</f>
        <v>0</v>
      </c>
      <c r="M65" s="663">
        <f ca="1">SUMIF(Codifica_CE!$M$2482:$U$3721,$A65,Codifica_CE!$T$2482:$T$3721)</f>
        <v>0</v>
      </c>
      <c r="N65" s="663">
        <f ca="1">SUMIF(Codifica_CE!$M$4962:$U$6201,$A65,Codifica_CE!$T$4962:$T$6201)</f>
        <v>0</v>
      </c>
      <c r="O65" s="663">
        <f t="shared" ca="1" si="23"/>
        <v>3361</v>
      </c>
      <c r="P65" s="663">
        <f ca="1">SUMIF(Codifica_CE!$M$2:$U$1241,$A65,Codifica_CE!$U$2:$U$1241)</f>
        <v>0</v>
      </c>
      <c r="Q65" s="663">
        <f ca="1">SUMIF(Codifica_CE!$M$3722:$U$4961,$A65,Codifica_CE!$U$3722:$U$4961)</f>
        <v>0</v>
      </c>
      <c r="R65" s="663">
        <f ca="1">SUMIF(Codifica_CE!$M$1242:$U$2481,$A65,Codifica_CE!$U$1242:$U$2481)</f>
        <v>1222</v>
      </c>
      <c r="S65" s="663">
        <f ca="1">SUMIF(Codifica_CE!$M$2482:$U$3721,$A65,Codifica_CE!$U$2482:$U$3721)</f>
        <v>0</v>
      </c>
      <c r="T65" s="663">
        <f ca="1">SUMIF(Codifica_CE!$M$4962:$U$6201,$A65,Codifica_CE!$U$4962:$U$6201)</f>
        <v>2139</v>
      </c>
    </row>
    <row r="66" spans="1:20">
      <c r="A66" s="1159" t="s">
        <v>2143</v>
      </c>
      <c r="B66" s="1166" t="s">
        <v>3148</v>
      </c>
      <c r="C66" s="663">
        <f t="shared" ca="1" si="21"/>
        <v>733</v>
      </c>
      <c r="D66" s="663">
        <f ca="1">SUMIF(Codifica_CE!$M$2:$U$1241,$A66,Codifica_CE!$S$2:$S$1241)</f>
        <v>733</v>
      </c>
      <c r="E66" s="663">
        <f ca="1">SUMIF(Codifica_CE!$M$3722:$U$4961,$A66,Codifica_CE!$S$3722:$S$4961)</f>
        <v>0</v>
      </c>
      <c r="F66" s="663">
        <f ca="1">SUMIF(Codifica_CE!$M$1242:$U$2481,$A66,Codifica_CE!$S$1242:$S$2481)</f>
        <v>0</v>
      </c>
      <c r="G66" s="663">
        <f ca="1">SUMIF(Codifica_CE!$M$2482:$U$3721,$A66,Codifica_CE!$S$2482:$S$3721)</f>
        <v>0</v>
      </c>
      <c r="H66" s="663">
        <f ca="1">SUMIF(Codifica_CE!$M$4962:$U$6201,$A66,Codifica_CE!$S$4962:$S$6201)</f>
        <v>0</v>
      </c>
      <c r="I66" s="663">
        <f t="shared" ca="1" si="22"/>
        <v>745</v>
      </c>
      <c r="J66" s="663">
        <f ca="1">SUMIF(Codifica_CE!$M$2:$U$1241,$A66,Codifica_CE!$T$2:$T$1241)</f>
        <v>745</v>
      </c>
      <c r="K66" s="663">
        <f ca="1">SUMIF(Codifica_CE!$M$3722:$U$4961,$A66,Codifica_CE!$T$3722:$T$4961)</f>
        <v>0</v>
      </c>
      <c r="L66" s="663">
        <f ca="1">SUMIF(Codifica_CE!$M$1242:$U$2481,$A66,Codifica_CE!$T$1242:$T$2481)</f>
        <v>0</v>
      </c>
      <c r="M66" s="663">
        <f ca="1">SUMIF(Codifica_CE!$M$2482:$U$3721,$A66,Codifica_CE!$T$2482:$T$3721)</f>
        <v>0</v>
      </c>
      <c r="N66" s="663">
        <f ca="1">SUMIF(Codifica_CE!$M$4962:$U$6201,$A66,Codifica_CE!$T$4962:$T$6201)</f>
        <v>0</v>
      </c>
      <c r="O66" s="663">
        <f t="shared" ca="1" si="23"/>
        <v>0</v>
      </c>
      <c r="P66" s="663">
        <f ca="1">SUMIF(Codifica_CE!$M$2:$U$1241,$A66,Codifica_CE!$U$2:$U$1241)</f>
        <v>0</v>
      </c>
      <c r="Q66" s="663">
        <f ca="1">SUMIF(Codifica_CE!$M$3722:$U$4961,$A66,Codifica_CE!$U$3722:$U$4961)</f>
        <v>0</v>
      </c>
      <c r="R66" s="663">
        <f ca="1">SUMIF(Codifica_CE!$M$1242:$U$2481,$A66,Codifica_CE!$U$1242:$U$2481)</f>
        <v>0</v>
      </c>
      <c r="S66" s="663">
        <f ca="1">SUMIF(Codifica_CE!$M$2482:$U$3721,$A66,Codifica_CE!$U$2482:$U$3721)</f>
        <v>0</v>
      </c>
      <c r="T66" s="663">
        <f ca="1">SUMIF(Codifica_CE!$M$4962:$U$6201,$A66,Codifica_CE!$U$4962:$U$6201)</f>
        <v>0</v>
      </c>
    </row>
    <row r="67" spans="1:20">
      <c r="A67" s="1159" t="s">
        <v>2219</v>
      </c>
      <c r="B67" s="1166" t="s">
        <v>3149</v>
      </c>
      <c r="C67" s="663">
        <f t="shared" ca="1" si="21"/>
        <v>4107</v>
      </c>
      <c r="D67" s="663">
        <f ca="1">SUMIF(Codifica_CE!$M$2:$U$1241,$A67,Codifica_CE!$S$2:$S$1241)</f>
        <v>4107</v>
      </c>
      <c r="E67" s="663">
        <f ca="1">SUMIF(Codifica_CE!$M$3722:$U$4961,$A67,Codifica_CE!$S$3722:$S$4961)</f>
        <v>0</v>
      </c>
      <c r="F67" s="663">
        <f ca="1">SUMIF(Codifica_CE!$M$1242:$U$2481,$A67,Codifica_CE!$S$1242:$S$2481)</f>
        <v>0</v>
      </c>
      <c r="G67" s="663">
        <f ca="1">SUMIF(Codifica_CE!$M$2482:$U$3721,$A67,Codifica_CE!$S$2482:$S$3721)</f>
        <v>0</v>
      </c>
      <c r="H67" s="663">
        <f ca="1">SUMIF(Codifica_CE!$M$4962:$U$6201,$A67,Codifica_CE!$S$4962:$S$6201)</f>
        <v>0</v>
      </c>
      <c r="I67" s="663">
        <f t="shared" ca="1" si="22"/>
        <v>4333</v>
      </c>
      <c r="J67" s="663">
        <f ca="1">SUMIF(Codifica_CE!$M$2:$U$1241,$A67,Codifica_CE!$T$2:$T$1241)</f>
        <v>4333</v>
      </c>
      <c r="K67" s="663">
        <f ca="1">SUMIF(Codifica_CE!$M$3722:$U$4961,$A67,Codifica_CE!$T$3722:$T$4961)</f>
        <v>0</v>
      </c>
      <c r="L67" s="663">
        <f ca="1">SUMIF(Codifica_CE!$M$1242:$U$2481,$A67,Codifica_CE!$T$1242:$T$2481)</f>
        <v>0</v>
      </c>
      <c r="M67" s="663">
        <f ca="1">SUMIF(Codifica_CE!$M$2482:$U$3721,$A67,Codifica_CE!$T$2482:$T$3721)</f>
        <v>0</v>
      </c>
      <c r="N67" s="663">
        <f ca="1">SUMIF(Codifica_CE!$M$4962:$U$6201,$A67,Codifica_CE!$T$4962:$T$6201)</f>
        <v>0</v>
      </c>
      <c r="O67" s="663">
        <f t="shared" ca="1" si="23"/>
        <v>5486</v>
      </c>
      <c r="P67" s="663">
        <f ca="1">SUMIF(Codifica_CE!$M$2:$U$1241,$A67,Codifica_CE!$U$2:$U$1241)</f>
        <v>0</v>
      </c>
      <c r="Q67" s="663">
        <f ca="1">SUMIF(Codifica_CE!$M$3722:$U$4961,$A67,Codifica_CE!$U$3722:$U$4961)</f>
        <v>0</v>
      </c>
      <c r="R67" s="663">
        <f ca="1">SUMIF(Codifica_CE!$M$1242:$U$2481,$A67,Codifica_CE!$U$1242:$U$2481)</f>
        <v>2351</v>
      </c>
      <c r="S67" s="663">
        <f ca="1">SUMIF(Codifica_CE!$M$2482:$U$3721,$A67,Codifica_CE!$U$2482:$U$3721)</f>
        <v>0</v>
      </c>
      <c r="T67" s="663">
        <f ca="1">SUMIF(Codifica_CE!$M$4962:$U$6201,$A67,Codifica_CE!$U$4962:$U$6201)</f>
        <v>3135</v>
      </c>
    </row>
    <row r="68" spans="1:20" s="1163" customFormat="1">
      <c r="A68" s="1161" t="s">
        <v>2583</v>
      </c>
      <c r="B68" s="1170" t="s">
        <v>3150</v>
      </c>
      <c r="C68" s="664">
        <f t="shared" ca="1" si="21"/>
        <v>3267</v>
      </c>
      <c r="D68" s="664">
        <f ca="1">SUMIF(Codifica_CE!$M$2:$U$1241,$A68,Codifica_CE!$S$2:$S$1241)</f>
        <v>1176</v>
      </c>
      <c r="E68" s="664">
        <f ca="1">SUMIF(Codifica_CE!$M$3722:$U$4961,$A68,Codifica_CE!$S$3722:$S$4961)</f>
        <v>0</v>
      </c>
      <c r="F68" s="664">
        <f ca="1">SUMIF(Codifica_CE!$M$1242:$U$2481,$A68,Codifica_CE!$S$1242:$S$2481)</f>
        <v>0</v>
      </c>
      <c r="G68" s="664">
        <f ca="1">SUMIF(Codifica_CE!$M$2482:$U$3721,$A68,Codifica_CE!$S$2482:$S$3721)</f>
        <v>2091</v>
      </c>
      <c r="H68" s="664">
        <f ca="1">SUMIF(Codifica_CE!$M$4962:$U$6201,$A68,Codifica_CE!$S$4962:$S$6201)</f>
        <v>0</v>
      </c>
      <c r="I68" s="664">
        <f t="shared" ca="1" si="22"/>
        <v>4129</v>
      </c>
      <c r="J68" s="664">
        <f ca="1">SUMIF(Codifica_CE!$M$2:$U$1241,$A68,Codifica_CE!$T$2:$T$1241)</f>
        <v>1190</v>
      </c>
      <c r="K68" s="664">
        <f ca="1">SUMIF(Codifica_CE!$M$3722:$U$4961,$A68,Codifica_CE!$T$3722:$T$4961)</f>
        <v>0</v>
      </c>
      <c r="L68" s="664">
        <f ca="1">SUMIF(Codifica_CE!$M$1242:$U$2481,$A68,Codifica_CE!$T$1242:$T$2481)</f>
        <v>0</v>
      </c>
      <c r="M68" s="664">
        <f ca="1">SUMIF(Codifica_CE!$M$2482:$U$3721,$A68,Codifica_CE!$T$2482:$T$3721)</f>
        <v>2939</v>
      </c>
      <c r="N68" s="664">
        <f ca="1">SUMIF(Codifica_CE!$M$4962:$U$6201,$A68,Codifica_CE!$T$4962:$T$6201)</f>
        <v>0</v>
      </c>
      <c r="O68" s="664">
        <f t="shared" ca="1" si="23"/>
        <v>121</v>
      </c>
      <c r="P68" s="664">
        <f ca="1">SUMIF(Codifica_CE!$M$2:$U$1241,$A68,Codifica_CE!$U$2:$U$1241)</f>
        <v>0</v>
      </c>
      <c r="Q68" s="664">
        <f ca="1">SUMIF(Codifica_CE!$M$3722:$U$4961,$A68,Codifica_CE!$U$3722:$U$4961)</f>
        <v>0</v>
      </c>
      <c r="R68" s="664">
        <f ca="1">SUMIF(Codifica_CE!$M$1242:$U$2481,$A68,Codifica_CE!$U$1242:$U$2481)</f>
        <v>0</v>
      </c>
      <c r="S68" s="664">
        <f ca="1">SUMIF(Codifica_CE!$M$2482:$U$3721,$A68,Codifica_CE!$U$2482:$U$3721)</f>
        <v>0</v>
      </c>
      <c r="T68" s="664">
        <f ca="1">SUMIF(Codifica_CE!$M$4962:$U$6201,$A68,Codifica_CE!$U$4962:$U$6201)</f>
        <v>121</v>
      </c>
    </row>
    <row r="69" spans="1:20" s="1163" customFormat="1">
      <c r="A69" s="1161" t="s">
        <v>3151</v>
      </c>
      <c r="B69" s="1170" t="s">
        <v>3152</v>
      </c>
      <c r="C69" s="664">
        <f t="shared" ref="C69:T69" ca="1" si="24">+C70+C71+C72</f>
        <v>85</v>
      </c>
      <c r="D69" s="664">
        <f t="shared" ca="1" si="24"/>
        <v>85</v>
      </c>
      <c r="E69" s="664">
        <f t="shared" ca="1" si="24"/>
        <v>0</v>
      </c>
      <c r="F69" s="664">
        <f t="shared" ca="1" si="24"/>
        <v>0</v>
      </c>
      <c r="G69" s="664">
        <f ca="1">+G70+G71+G72</f>
        <v>0</v>
      </c>
      <c r="H69" s="664">
        <f t="shared" ca="1" si="24"/>
        <v>0</v>
      </c>
      <c r="I69" s="664">
        <f t="shared" ca="1" si="24"/>
        <v>71</v>
      </c>
      <c r="J69" s="664">
        <f t="shared" ca="1" si="24"/>
        <v>71</v>
      </c>
      <c r="K69" s="664">
        <f t="shared" ca="1" si="24"/>
        <v>0</v>
      </c>
      <c r="L69" s="664">
        <f t="shared" ca="1" si="24"/>
        <v>0</v>
      </c>
      <c r="M69" s="664">
        <f t="shared" ca="1" si="24"/>
        <v>0</v>
      </c>
      <c r="N69" s="664">
        <f t="shared" ca="1" si="24"/>
        <v>0</v>
      </c>
      <c r="O69" s="664">
        <f t="shared" ca="1" si="24"/>
        <v>36</v>
      </c>
      <c r="P69" s="664">
        <f t="shared" ca="1" si="24"/>
        <v>0</v>
      </c>
      <c r="Q69" s="664">
        <f t="shared" ca="1" si="24"/>
        <v>0</v>
      </c>
      <c r="R69" s="664">
        <f t="shared" ca="1" si="24"/>
        <v>0</v>
      </c>
      <c r="S69" s="664">
        <f t="shared" ca="1" si="24"/>
        <v>0</v>
      </c>
      <c r="T69" s="664">
        <f t="shared" ca="1" si="24"/>
        <v>36</v>
      </c>
    </row>
    <row r="70" spans="1:20">
      <c r="A70" s="1159" t="s">
        <v>2632</v>
      </c>
      <c r="B70" s="1166" t="s">
        <v>3153</v>
      </c>
      <c r="C70" s="663">
        <f ca="1">SUM(D70:H70)</f>
        <v>23</v>
      </c>
      <c r="D70" s="663">
        <f ca="1">SUMIF(Codifica_CE!$M$2:$U$1241,$A70,Codifica_CE!$S$2:$S$1241)</f>
        <v>23</v>
      </c>
      <c r="E70" s="663">
        <f ca="1">SUMIF(Codifica_CE!$M$3722:$U$4961,$A70,Codifica_CE!$S$3722:$S$4961)</f>
        <v>0</v>
      </c>
      <c r="F70" s="663">
        <f ca="1">SUMIF(Codifica_CE!$M$1242:$U$2481,$A70,Codifica_CE!$S$1242:$S$2481)</f>
        <v>0</v>
      </c>
      <c r="G70" s="663">
        <f ca="1">SUMIF(Codifica_CE!$M$2482:$U$3721,$A70,Codifica_CE!$S$2482:$S$3721)</f>
        <v>0</v>
      </c>
      <c r="H70" s="663">
        <f ca="1">SUMIF(Codifica_CE!$M$4962:$U$6201,$A70,Codifica_CE!$S$4962:$S$6201)</f>
        <v>0</v>
      </c>
      <c r="I70" s="663">
        <f ca="1">SUM(J70:N70)</f>
        <v>15</v>
      </c>
      <c r="J70" s="663">
        <f ca="1">SUMIF(Codifica_CE!$M$2:$U$1241,$A70,Codifica_CE!$T$2:$T$1241)</f>
        <v>15</v>
      </c>
      <c r="K70" s="663">
        <f ca="1">SUMIF(Codifica_CE!$M$3722:$U$4961,$A70,Codifica_CE!$T$3722:$T$4961)</f>
        <v>0</v>
      </c>
      <c r="L70" s="663">
        <f ca="1">SUMIF(Codifica_CE!$M$1242:$U$2481,$A70,Codifica_CE!$T$1242:$T$2481)</f>
        <v>0</v>
      </c>
      <c r="M70" s="663">
        <f ca="1">SUMIF(Codifica_CE!$M$2482:$U$3721,$A70,Codifica_CE!$T$2482:$T$3721)</f>
        <v>0</v>
      </c>
      <c r="N70" s="663">
        <f ca="1">SUMIF(Codifica_CE!$M$4962:$U$6201,$A70,Codifica_CE!$T$4962:$T$6201)</f>
        <v>0</v>
      </c>
      <c r="O70" s="663">
        <f ca="1">SUM(P70:T70)</f>
        <v>0</v>
      </c>
      <c r="P70" s="663">
        <f ca="1">SUMIF(Codifica_CE!$M$2:$U$1241,$A70,Codifica_CE!$U$2:$U$1241)</f>
        <v>0</v>
      </c>
      <c r="Q70" s="663">
        <f ca="1">SUMIF(Codifica_CE!$M$3722:$U$4961,$A70,Codifica_CE!$U$3722:$U$4961)</f>
        <v>0</v>
      </c>
      <c r="R70" s="663">
        <f ca="1">SUMIF(Codifica_CE!$M$1242:$U$2481,$A70,Codifica_CE!$U$1242:$U$2481)</f>
        <v>0</v>
      </c>
      <c r="S70" s="663">
        <f ca="1">SUMIF(Codifica_CE!$M$2482:$U$3721,$A70,Codifica_CE!$U$2482:$U$3721)</f>
        <v>0</v>
      </c>
      <c r="T70" s="663">
        <f ca="1">SUMIF(Codifica_CE!$M$4962:$U$6201,$A70,Codifica_CE!$U$4962:$U$6201)</f>
        <v>0</v>
      </c>
    </row>
    <row r="71" spans="1:20">
      <c r="A71" s="1159" t="s">
        <v>2645</v>
      </c>
      <c r="B71" s="1166" t="s">
        <v>3154</v>
      </c>
      <c r="C71" s="663">
        <f ca="1">SUM(D71:H71)</f>
        <v>0</v>
      </c>
      <c r="D71" s="663">
        <f ca="1">SUMIF(Codifica_CE!$M$2:$U$1241,$A71,Codifica_CE!$S$2:$S$1241)</f>
        <v>0</v>
      </c>
      <c r="E71" s="663">
        <f ca="1">SUMIF(Codifica_CE!$M$3722:$U$4961,$A71,Codifica_CE!$S$3722:$S$4961)</f>
        <v>0</v>
      </c>
      <c r="F71" s="663">
        <f ca="1">SUMIF(Codifica_CE!$M$1242:$U$2481,$A71,Codifica_CE!$S$1242:$S$2481)</f>
        <v>0</v>
      </c>
      <c r="G71" s="663">
        <f ca="1">SUMIF(Codifica_CE!$M$2482:$U$3721,$A71,Codifica_CE!$S$2482:$S$3721)</f>
        <v>0</v>
      </c>
      <c r="H71" s="663">
        <f ca="1">SUMIF(Codifica_CE!$M$4962:$U$6201,$A71,Codifica_CE!$S$4962:$S$6201)</f>
        <v>0</v>
      </c>
      <c r="I71" s="663">
        <f ca="1">SUM(J71:N71)</f>
        <v>0</v>
      </c>
      <c r="J71" s="663">
        <f ca="1">SUMIF(Codifica_CE!$M$2:$U$1241,$A71,Codifica_CE!$T$2:$T$1241)</f>
        <v>0</v>
      </c>
      <c r="K71" s="663">
        <f ca="1">SUMIF(Codifica_CE!$M$3722:$U$4961,$A71,Codifica_CE!$T$3722:$T$4961)</f>
        <v>0</v>
      </c>
      <c r="L71" s="663">
        <f ca="1">SUMIF(Codifica_CE!$M$1242:$U$2481,$A71,Codifica_CE!$T$1242:$T$2481)</f>
        <v>0</v>
      </c>
      <c r="M71" s="663">
        <f ca="1">SUMIF(Codifica_CE!$M$2482:$U$3721,$A71,Codifica_CE!$T$2482:$T$3721)</f>
        <v>0</v>
      </c>
      <c r="N71" s="663">
        <f ca="1">SUMIF(Codifica_CE!$M$4962:$U$6201,$A71,Codifica_CE!$T$4962:$T$6201)</f>
        <v>0</v>
      </c>
      <c r="O71" s="663">
        <f ca="1">SUM(P71:T71)</f>
        <v>8</v>
      </c>
      <c r="P71" s="663">
        <f ca="1">SUMIF(Codifica_CE!$M$2:$U$1241,$A71,Codifica_CE!$U$2:$U$1241)</f>
        <v>0</v>
      </c>
      <c r="Q71" s="663">
        <f ca="1">SUMIF(Codifica_CE!$M$3722:$U$4961,$A71,Codifica_CE!$U$3722:$U$4961)</f>
        <v>0</v>
      </c>
      <c r="R71" s="663">
        <f ca="1">SUMIF(Codifica_CE!$M$1242:$U$2481,$A71,Codifica_CE!$U$1242:$U$2481)</f>
        <v>0</v>
      </c>
      <c r="S71" s="663">
        <f ca="1">SUMIF(Codifica_CE!$M$2482:$U$3721,$A71,Codifica_CE!$U$2482:$U$3721)</f>
        <v>0</v>
      </c>
      <c r="T71" s="663">
        <f ca="1">SUMIF(Codifica_CE!$M$4962:$U$6201,$A71,Codifica_CE!$U$4962:$U$6201)</f>
        <v>8</v>
      </c>
    </row>
    <row r="72" spans="1:20">
      <c r="A72" s="1159" t="s">
        <v>2662</v>
      </c>
      <c r="B72" s="1166" t="s">
        <v>3155</v>
      </c>
      <c r="C72" s="663">
        <f ca="1">SUM(D72:H72)</f>
        <v>62</v>
      </c>
      <c r="D72" s="663">
        <f ca="1">SUMIF(Codifica_CE!$M$2:$U$1241,$A72,Codifica_CE!$S$2:$S$1241)</f>
        <v>62</v>
      </c>
      <c r="E72" s="663">
        <f ca="1">SUMIF(Codifica_CE!$M$3722:$U$4961,$A72,Codifica_CE!$S$3722:$S$4961)</f>
        <v>0</v>
      </c>
      <c r="F72" s="663">
        <f ca="1">SUMIF(Codifica_CE!$M$1242:$U$2481,$A72,Codifica_CE!$S$1242:$S$2481)</f>
        <v>0</v>
      </c>
      <c r="G72" s="663">
        <f ca="1">SUMIF(Codifica_CE!$M$2482:$U$3721,$A72,Codifica_CE!$S$2482:$S$3721)</f>
        <v>0</v>
      </c>
      <c r="H72" s="663">
        <f ca="1">SUMIF(Codifica_CE!$M$4962:$U$6201,$A72,Codifica_CE!$S$4962:$S$6201)</f>
        <v>0</v>
      </c>
      <c r="I72" s="663">
        <f ca="1">SUM(J72:N72)</f>
        <v>56</v>
      </c>
      <c r="J72" s="663">
        <f ca="1">SUMIF(Codifica_CE!$M$2:$U$1241,$A72,Codifica_CE!$T$2:$T$1241)</f>
        <v>56</v>
      </c>
      <c r="K72" s="663">
        <f ca="1">SUMIF(Codifica_CE!$M$3722:$U$4961,$A72,Codifica_CE!$T$3722:$T$4961)</f>
        <v>0</v>
      </c>
      <c r="L72" s="663">
        <f ca="1">SUMIF(Codifica_CE!$M$1242:$U$2481,$A72,Codifica_CE!$T$1242:$T$2481)</f>
        <v>0</v>
      </c>
      <c r="M72" s="663">
        <f ca="1">SUMIF(Codifica_CE!$M$2482:$U$3721,$A72,Codifica_CE!$T$2482:$T$3721)</f>
        <v>0</v>
      </c>
      <c r="N72" s="663">
        <f ca="1">SUMIF(Codifica_CE!$M$4962:$U$6201,$A72,Codifica_CE!$T$4962:$T$6201)</f>
        <v>0</v>
      </c>
      <c r="O72" s="663">
        <f ca="1">SUM(P72:T72)</f>
        <v>28</v>
      </c>
      <c r="P72" s="663">
        <f ca="1">SUMIF(Codifica_CE!$M$2:$U$1241,$A72,Codifica_CE!$U$2:$U$1241)</f>
        <v>0</v>
      </c>
      <c r="Q72" s="663">
        <f ca="1">SUMIF(Codifica_CE!$M$3722:$U$4961,$A72,Codifica_CE!$U$3722:$U$4961)</f>
        <v>0</v>
      </c>
      <c r="R72" s="663">
        <f ca="1">SUMIF(Codifica_CE!$M$1242:$U$2481,$A72,Codifica_CE!$U$1242:$U$2481)</f>
        <v>0</v>
      </c>
      <c r="S72" s="663">
        <f ca="1">SUMIF(Codifica_CE!$M$2482:$U$3721,$A72,Codifica_CE!$U$2482:$U$3721)</f>
        <v>0</v>
      </c>
      <c r="T72" s="663">
        <f ca="1">SUMIF(Codifica_CE!$M$4962:$U$6201,$A72,Codifica_CE!$U$4962:$U$6201)</f>
        <v>28</v>
      </c>
    </row>
    <row r="73" spans="1:20" s="1163" customFormat="1">
      <c r="A73" s="1161" t="s">
        <v>3156</v>
      </c>
      <c r="B73" s="1170" t="s">
        <v>3157</v>
      </c>
      <c r="C73" s="664">
        <f t="shared" ref="C73:T73" ca="1" si="25">+C74</f>
        <v>0</v>
      </c>
      <c r="D73" s="664">
        <f t="shared" ca="1" si="25"/>
        <v>0</v>
      </c>
      <c r="E73" s="664">
        <f t="shared" ca="1" si="25"/>
        <v>0</v>
      </c>
      <c r="F73" s="664">
        <f t="shared" ca="1" si="25"/>
        <v>0</v>
      </c>
      <c r="G73" s="664">
        <f t="shared" ca="1" si="25"/>
        <v>0</v>
      </c>
      <c r="H73" s="664">
        <f t="shared" ca="1" si="25"/>
        <v>0</v>
      </c>
      <c r="I73" s="664">
        <f t="shared" ca="1" si="25"/>
        <v>0</v>
      </c>
      <c r="J73" s="664">
        <f t="shared" ca="1" si="25"/>
        <v>0</v>
      </c>
      <c r="K73" s="664">
        <f t="shared" ca="1" si="25"/>
        <v>0</v>
      </c>
      <c r="L73" s="664">
        <f t="shared" ca="1" si="25"/>
        <v>0</v>
      </c>
      <c r="M73" s="664">
        <f t="shared" ca="1" si="25"/>
        <v>0</v>
      </c>
      <c r="N73" s="664">
        <f t="shared" ca="1" si="25"/>
        <v>0</v>
      </c>
      <c r="O73" s="664">
        <f t="shared" ca="1" si="25"/>
        <v>0</v>
      </c>
      <c r="P73" s="664">
        <f t="shared" ca="1" si="25"/>
        <v>0</v>
      </c>
      <c r="Q73" s="664">
        <f t="shared" ca="1" si="25"/>
        <v>0</v>
      </c>
      <c r="R73" s="664">
        <f t="shared" ca="1" si="25"/>
        <v>0</v>
      </c>
      <c r="S73" s="664">
        <f t="shared" ca="1" si="25"/>
        <v>0</v>
      </c>
      <c r="T73" s="664">
        <f t="shared" ca="1" si="25"/>
        <v>0</v>
      </c>
    </row>
    <row r="74" spans="1:20">
      <c r="A74" s="1167" t="s">
        <v>2676</v>
      </c>
      <c r="B74" s="1169" t="s">
        <v>3158</v>
      </c>
      <c r="C74" s="663">
        <f ca="1">SUM(D74:H74)</f>
        <v>0</v>
      </c>
      <c r="D74" s="663">
        <f ca="1">SUMIF(Codifica_CE!$M$2:$U$1241,$A74,Codifica_CE!$S$2:$S$1241)</f>
        <v>0</v>
      </c>
      <c r="E74" s="663">
        <f ca="1">SUMIF(Codifica_CE!$M$3722:$U$4961,$A74,Codifica_CE!$S$3722:$S$4961)</f>
        <v>0</v>
      </c>
      <c r="F74" s="663">
        <f ca="1">SUMIF(Codifica_CE!$M$1242:$U$2481,$A74,Codifica_CE!$S$1242:$S$2481)</f>
        <v>0</v>
      </c>
      <c r="G74" s="663">
        <f ca="1">SUMIF(Codifica_CE!$M$2482:$U$3721,$A74,Codifica_CE!$S$2482:$S$3721)</f>
        <v>0</v>
      </c>
      <c r="H74" s="663">
        <f ca="1">SUMIF(Codifica_CE!$M$4962:$U$6201,$A74,Codifica_CE!$S$4962:$S$6201)</f>
        <v>0</v>
      </c>
      <c r="I74" s="663">
        <f ca="1">SUM(J74:N74)</f>
        <v>0</v>
      </c>
      <c r="J74" s="663">
        <f ca="1">SUMIF(Codifica_CE!$M$2:$U$1241,$A74,Codifica_CE!$T$2:$T$1241)</f>
        <v>0</v>
      </c>
      <c r="K74" s="663">
        <f ca="1">SUMIF(Codifica_CE!$M$3722:$U$4961,$A74,Codifica_CE!$T$3722:$T$4961)</f>
        <v>0</v>
      </c>
      <c r="L74" s="663">
        <f ca="1">SUMIF(Codifica_CE!$M$1242:$U$2481,$A74,Codifica_CE!$T$1242:$T$2481)</f>
        <v>0</v>
      </c>
      <c r="M74" s="663">
        <f ca="1">SUMIF(Codifica_CE!$M$2482:$U$3721,$A74,Codifica_CE!$T$2482:$T$3721)</f>
        <v>0</v>
      </c>
      <c r="N74" s="663">
        <f ca="1">SUMIF(Codifica_CE!$M$4962:$U$6201,$A74,Codifica_CE!$T$4962:$T$6201)</f>
        <v>0</v>
      </c>
      <c r="O74" s="663">
        <f ca="1">SUM(P74:T74)</f>
        <v>0</v>
      </c>
      <c r="P74" s="663">
        <f ca="1">SUMIF(Codifica_CE!$M$2:$U$1241,$A74,Codifica_CE!$U$2:$U$1241)</f>
        <v>0</v>
      </c>
      <c r="Q74" s="663">
        <f ca="1">SUMIF(Codifica_CE!$M$3722:$U$4961,$A74,Codifica_CE!$U$3722:$U$4961)</f>
        <v>0</v>
      </c>
      <c r="R74" s="663">
        <f ca="1">SUMIF(Codifica_CE!$M$1242:$U$2481,$A74,Codifica_CE!$U$1242:$U$2481)</f>
        <v>0</v>
      </c>
      <c r="S74" s="663">
        <f ca="1">SUMIF(Codifica_CE!$M$2482:$U$3721,$A74,Codifica_CE!$U$2482:$U$3721)</f>
        <v>0</v>
      </c>
      <c r="T74" s="663">
        <f ca="1">SUMIF(Codifica_CE!$M$4962:$U$6201,$A74,Codifica_CE!$U$4962:$U$6201)</f>
        <v>0</v>
      </c>
    </row>
    <row r="75" spans="1:20" s="1163" customFormat="1">
      <c r="A75" s="1161" t="s">
        <v>3159</v>
      </c>
      <c r="B75" s="1170" t="s">
        <v>3160</v>
      </c>
      <c r="C75" s="664">
        <f t="shared" ref="C75:T75" ca="1" si="26">SUM(C76:C77)</f>
        <v>59</v>
      </c>
      <c r="D75" s="664">
        <f t="shared" ca="1" si="26"/>
        <v>59</v>
      </c>
      <c r="E75" s="664">
        <f t="shared" ca="1" si="26"/>
        <v>0</v>
      </c>
      <c r="F75" s="664">
        <f t="shared" ca="1" si="26"/>
        <v>0</v>
      </c>
      <c r="G75" s="664">
        <f ca="1">SUM(G76:G77)</f>
        <v>0</v>
      </c>
      <c r="H75" s="664">
        <f t="shared" ca="1" si="26"/>
        <v>0</v>
      </c>
      <c r="I75" s="664">
        <f t="shared" ca="1" si="26"/>
        <v>0</v>
      </c>
      <c r="J75" s="664">
        <f t="shared" ca="1" si="26"/>
        <v>0</v>
      </c>
      <c r="K75" s="664">
        <f t="shared" ca="1" si="26"/>
        <v>0</v>
      </c>
      <c r="L75" s="664">
        <f t="shared" ca="1" si="26"/>
        <v>0</v>
      </c>
      <c r="M75" s="664">
        <f t="shared" ca="1" si="26"/>
        <v>0</v>
      </c>
      <c r="N75" s="664">
        <f t="shared" ca="1" si="26"/>
        <v>0</v>
      </c>
      <c r="O75" s="664">
        <f t="shared" ca="1" si="26"/>
        <v>0</v>
      </c>
      <c r="P75" s="664">
        <f t="shared" ca="1" si="26"/>
        <v>0</v>
      </c>
      <c r="Q75" s="664">
        <f t="shared" ca="1" si="26"/>
        <v>0</v>
      </c>
      <c r="R75" s="664">
        <f t="shared" ca="1" si="26"/>
        <v>0</v>
      </c>
      <c r="S75" s="664">
        <f t="shared" ca="1" si="26"/>
        <v>0</v>
      </c>
      <c r="T75" s="664">
        <f t="shared" ca="1" si="26"/>
        <v>0</v>
      </c>
    </row>
    <row r="76" spans="1:20">
      <c r="A76" s="1167" t="s">
        <v>2684</v>
      </c>
      <c r="B76" s="1169" t="s">
        <v>3161</v>
      </c>
      <c r="C76" s="663">
        <f ca="1">SUM(D76:H76)</f>
        <v>59</v>
      </c>
      <c r="D76" s="663">
        <f ca="1">SUMIF(Codifica_CE!$M$2:$U$1241,$A76,Codifica_CE!$S$2:$S$1241)</f>
        <v>59</v>
      </c>
      <c r="E76" s="663">
        <f ca="1">SUMIF(Codifica_CE!$M$3722:$U$4961,$A76,Codifica_CE!$S$3722:$S$4961)</f>
        <v>0</v>
      </c>
      <c r="F76" s="663">
        <f ca="1">SUMIF(Codifica_CE!$M$1242:$U$2481,$A76,Codifica_CE!$S$1242:$S$2481)</f>
        <v>0</v>
      </c>
      <c r="G76" s="663">
        <f ca="1">SUMIF(Codifica_CE!$M$2482:$U$3721,$A76,Codifica_CE!$S$2482:$S$3721)</f>
        <v>0</v>
      </c>
      <c r="H76" s="663">
        <f ca="1">SUMIF(Codifica_CE!$M$4962:$U$6201,$A76,Codifica_CE!$S$4962:$S$6201)</f>
        <v>0</v>
      </c>
      <c r="I76" s="663">
        <f ca="1">SUM(J76:N76)</f>
        <v>0</v>
      </c>
      <c r="J76" s="663">
        <f ca="1">SUMIF(Codifica_CE!$M$2:$U$1241,$A76,Codifica_CE!$T$2:$T$1241)</f>
        <v>0</v>
      </c>
      <c r="K76" s="663">
        <f ca="1">SUMIF(Codifica_CE!$M$3722:$U$4961,$A76,Codifica_CE!$T$3722:$T$4961)</f>
        <v>0</v>
      </c>
      <c r="L76" s="663">
        <f ca="1">SUMIF(Codifica_CE!$M$1242:$U$2481,$A76,Codifica_CE!$T$1242:$T$2481)</f>
        <v>0</v>
      </c>
      <c r="M76" s="663">
        <f ca="1">SUMIF(Codifica_CE!$M$2482:$U$3721,$A76,Codifica_CE!$T$2482:$T$3721)</f>
        <v>0</v>
      </c>
      <c r="N76" s="663">
        <f ca="1">SUMIF(Codifica_CE!$M$4962:$U$6201,$A76,Codifica_CE!$T$4962:$T$6201)</f>
        <v>0</v>
      </c>
      <c r="O76" s="663">
        <f ca="1">SUM(P76:T76)</f>
        <v>0</v>
      </c>
      <c r="P76" s="663">
        <f ca="1">SUMIF(Codifica_CE!$M$2:$U$1241,$A76,Codifica_CE!$U$2:$U$1241)</f>
        <v>0</v>
      </c>
      <c r="Q76" s="663">
        <f ca="1">SUMIF(Codifica_CE!$M$3722:$U$4961,$A76,Codifica_CE!$U$3722:$U$4961)</f>
        <v>0</v>
      </c>
      <c r="R76" s="663">
        <f ca="1">SUMIF(Codifica_CE!$M$1242:$U$2481,$A76,Codifica_CE!$U$1242:$U$2481)</f>
        <v>0</v>
      </c>
      <c r="S76" s="663">
        <f ca="1">SUMIF(Codifica_CE!$M$2482:$U$3721,$A76,Codifica_CE!$U$2482:$U$3721)</f>
        <v>0</v>
      </c>
      <c r="T76" s="663">
        <f ca="1">SUMIF(Codifica_CE!$M$4962:$U$6201,$A76,Codifica_CE!$U$4962:$U$6201)</f>
        <v>0</v>
      </c>
    </row>
    <row r="77" spans="1:20">
      <c r="A77" s="1167" t="s">
        <v>2737</v>
      </c>
      <c r="B77" s="1169" t="s">
        <v>3162</v>
      </c>
      <c r="C77" s="663">
        <f ca="1">SUM(D77:H77)</f>
        <v>0</v>
      </c>
      <c r="D77" s="663">
        <f ca="1">SUMIF(Codifica_CE!$M$2:$U$1241,$A77,Codifica_CE!$S$2:$S$1241)</f>
        <v>0</v>
      </c>
      <c r="E77" s="663">
        <f ca="1">SUMIF(Codifica_CE!$M$3722:$U$4961,$A77,Codifica_CE!$S$3722:$S$4961)</f>
        <v>0</v>
      </c>
      <c r="F77" s="663">
        <f ca="1">SUMIF(Codifica_CE!$M$1242:$U$2481,$A77,Codifica_CE!$S$1242:$S$2481)</f>
        <v>0</v>
      </c>
      <c r="G77" s="663">
        <f ca="1">SUMIF(Codifica_CE!$M$2482:$U$3721,$A77,Codifica_CE!$S$2482:$S$3721)</f>
        <v>0</v>
      </c>
      <c r="H77" s="663">
        <f ca="1">SUMIF(Codifica_CE!$M$4962:$U$6201,$A77,Codifica_CE!$S$4962:$S$6201)</f>
        <v>0</v>
      </c>
      <c r="I77" s="663">
        <f ca="1">SUM(J77:N77)</f>
        <v>0</v>
      </c>
      <c r="J77" s="663">
        <f ca="1">SUMIF(Codifica_CE!$M$2:$U$1241,$A77,Codifica_CE!$T$2:$T$1241)</f>
        <v>0</v>
      </c>
      <c r="K77" s="663">
        <f ca="1">SUMIF(Codifica_CE!$M$3722:$U$4961,$A77,Codifica_CE!$T$3722:$T$4961)</f>
        <v>0</v>
      </c>
      <c r="L77" s="663">
        <f ca="1">SUMIF(Codifica_CE!$M$1242:$U$2481,$A77,Codifica_CE!$T$1242:$T$2481)</f>
        <v>0</v>
      </c>
      <c r="M77" s="663">
        <f ca="1">SUMIF(Codifica_CE!$M$2482:$U$3721,$A77,Codifica_CE!$T$2482:$T$3721)</f>
        <v>0</v>
      </c>
      <c r="N77" s="663">
        <f ca="1">SUMIF(Codifica_CE!$M$4962:$U$6201,$A77,Codifica_CE!$T$4962:$T$6201)</f>
        <v>0</v>
      </c>
      <c r="O77" s="663">
        <f ca="1">SUM(P77:T77)</f>
        <v>0</v>
      </c>
      <c r="P77" s="663">
        <f ca="1">SUMIF(Codifica_CE!$M$2:$U$1241,$A77,Codifica_CE!$U$2:$U$1241)</f>
        <v>0</v>
      </c>
      <c r="Q77" s="663">
        <f ca="1">SUMIF(Codifica_CE!$M$3722:$U$4961,$A77,Codifica_CE!$U$3722:$U$4961)</f>
        <v>0</v>
      </c>
      <c r="R77" s="663">
        <f ca="1">SUMIF(Codifica_CE!$M$1242:$U$2481,$A77,Codifica_CE!$U$1242:$U$2481)</f>
        <v>0</v>
      </c>
      <c r="S77" s="663">
        <f ca="1">SUMIF(Codifica_CE!$M$2482:$U$3721,$A77,Codifica_CE!$U$2482:$U$3721)</f>
        <v>0</v>
      </c>
      <c r="T77" s="663">
        <f ca="1">SUMIF(Codifica_CE!$M$4962:$U$6201,$A77,Codifica_CE!$U$4962:$U$6201)</f>
        <v>0</v>
      </c>
    </row>
    <row r="78" spans="1:20" s="1163" customFormat="1">
      <c r="A78" s="1161" t="s">
        <v>3163</v>
      </c>
      <c r="B78" s="1170" t="s">
        <v>3164</v>
      </c>
      <c r="C78" s="664">
        <f t="shared" ref="C78:T78" ca="1" si="27">SUM(C79:C82)</f>
        <v>1902</v>
      </c>
      <c r="D78" s="664">
        <f t="shared" ca="1" si="27"/>
        <v>1113</v>
      </c>
      <c r="E78" s="664">
        <f t="shared" ca="1" si="27"/>
        <v>0</v>
      </c>
      <c r="F78" s="664">
        <f t="shared" ca="1" si="27"/>
        <v>0</v>
      </c>
      <c r="G78" s="664">
        <f ca="1">SUM(G79:G82)</f>
        <v>789</v>
      </c>
      <c r="H78" s="664">
        <f t="shared" ca="1" si="27"/>
        <v>0</v>
      </c>
      <c r="I78" s="664">
        <f t="shared" ca="1" si="27"/>
        <v>3446</v>
      </c>
      <c r="J78" s="664">
        <f t="shared" ca="1" si="27"/>
        <v>2318</v>
      </c>
      <c r="K78" s="664">
        <f t="shared" ca="1" si="27"/>
        <v>0</v>
      </c>
      <c r="L78" s="664">
        <f t="shared" ca="1" si="27"/>
        <v>0</v>
      </c>
      <c r="M78" s="664">
        <f t="shared" ca="1" si="27"/>
        <v>1128</v>
      </c>
      <c r="N78" s="664">
        <f t="shared" ca="1" si="27"/>
        <v>0</v>
      </c>
      <c r="O78" s="664">
        <f t="shared" ca="1" si="27"/>
        <v>36</v>
      </c>
      <c r="P78" s="664">
        <f t="shared" ca="1" si="27"/>
        <v>0</v>
      </c>
      <c r="Q78" s="664">
        <f t="shared" ca="1" si="27"/>
        <v>0</v>
      </c>
      <c r="R78" s="664">
        <f t="shared" ca="1" si="27"/>
        <v>36</v>
      </c>
      <c r="S78" s="664">
        <f t="shared" ca="1" si="27"/>
        <v>0</v>
      </c>
      <c r="T78" s="664">
        <f t="shared" ca="1" si="27"/>
        <v>0</v>
      </c>
    </row>
    <row r="79" spans="1:20">
      <c r="A79" s="1159" t="s">
        <v>2762</v>
      </c>
      <c r="B79" s="1166" t="s">
        <v>3165</v>
      </c>
      <c r="C79" s="663">
        <f ca="1">SUM(D79:H79)</f>
        <v>823</v>
      </c>
      <c r="D79" s="663">
        <f ca="1">SUMIF(Codifica_CE!$M$2:$U$1241,$A79,Codifica_CE!$S$2:$S$1241)</f>
        <v>823</v>
      </c>
      <c r="E79" s="663">
        <f ca="1">SUMIF(Codifica_CE!$M$3722:$U$4961,$A79,Codifica_CE!$S$3722:$S$4961)</f>
        <v>0</v>
      </c>
      <c r="F79" s="663">
        <f ca="1">SUMIF(Codifica_CE!$M$1242:$U$2481,$A79,Codifica_CE!$S$1242:$S$2481)</f>
        <v>0</v>
      </c>
      <c r="G79" s="663">
        <f ca="1">SUMIF(Codifica_CE!$M$2482:$U$3721,$A79,Codifica_CE!$S$2482:$S$3721)</f>
        <v>0</v>
      </c>
      <c r="H79" s="663">
        <f ca="1">SUMIF(Codifica_CE!$M$4962:$U$6201,$A79,Codifica_CE!$S$4962:$S$6201)</f>
        <v>0</v>
      </c>
      <c r="I79" s="663">
        <f ca="1">SUM(J79:N79)</f>
        <v>1616</v>
      </c>
      <c r="J79" s="663">
        <f ca="1">SUMIF(Codifica_CE!$M$2:$U$1241,$A79,Codifica_CE!$T$2:$T$1241)</f>
        <v>1616</v>
      </c>
      <c r="K79" s="663">
        <f ca="1">SUMIF(Codifica_CE!$M$3722:$U$4961,$A79,Codifica_CE!$T$3722:$T$4961)</f>
        <v>0</v>
      </c>
      <c r="L79" s="663">
        <f ca="1">SUMIF(Codifica_CE!$M$1242:$U$2481,$A79,Codifica_CE!$T$1242:$T$2481)</f>
        <v>0</v>
      </c>
      <c r="M79" s="663">
        <f ca="1">SUMIF(Codifica_CE!$M$2482:$U$3721,$A79,Codifica_CE!$T$2482:$T$3721)</f>
        <v>0</v>
      </c>
      <c r="N79" s="663">
        <f ca="1">SUMIF(Codifica_CE!$M$4962:$U$6201,$A79,Codifica_CE!$T$4962:$T$6201)</f>
        <v>0</v>
      </c>
      <c r="O79" s="663">
        <f ca="1">SUM(P79:T79)</f>
        <v>0</v>
      </c>
      <c r="P79" s="663">
        <f ca="1">SUMIF(Codifica_CE!$M$2:$U$1241,$A79,Codifica_CE!$U$2:$U$1241)</f>
        <v>0</v>
      </c>
      <c r="Q79" s="663">
        <f ca="1">SUMIF(Codifica_CE!$M$3722:$U$4961,$A79,Codifica_CE!$U$3722:$U$4961)</f>
        <v>0</v>
      </c>
      <c r="R79" s="663">
        <f ca="1">SUMIF(Codifica_CE!$M$1242:$U$2481,$A79,Codifica_CE!$U$1242:$U$2481)</f>
        <v>0</v>
      </c>
      <c r="S79" s="663">
        <f ca="1">SUMIF(Codifica_CE!$M$2482:$U$3721,$A79,Codifica_CE!$U$2482:$U$3721)</f>
        <v>0</v>
      </c>
      <c r="T79" s="663">
        <f ca="1">SUMIF(Codifica_CE!$M$4962:$U$6201,$A79,Codifica_CE!$U$4962:$U$6201)</f>
        <v>0</v>
      </c>
    </row>
    <row r="80" spans="1:20">
      <c r="A80" s="1159" t="s">
        <v>2778</v>
      </c>
      <c r="B80" s="1166" t="s">
        <v>3166</v>
      </c>
      <c r="C80" s="663">
        <f ca="1">SUM(D80:H80)</f>
        <v>0</v>
      </c>
      <c r="D80" s="663">
        <f ca="1">SUMIF(Codifica_CE!$M$2:$U$1241,$A80,Codifica_CE!$S$2:$S$1241)</f>
        <v>0</v>
      </c>
      <c r="E80" s="663">
        <f ca="1">SUMIF(Codifica_CE!$M$3722:$U$4961,$A80,Codifica_CE!$S$3722:$S$4961)</f>
        <v>0</v>
      </c>
      <c r="F80" s="663">
        <f ca="1">SUMIF(Codifica_CE!$M$1242:$U$2481,$A80,Codifica_CE!$S$1242:$S$2481)</f>
        <v>0</v>
      </c>
      <c r="G80" s="663">
        <f ca="1">SUMIF(Codifica_CE!$M$2482:$U$3721,$A80,Codifica_CE!$S$2482:$S$3721)</f>
        <v>0</v>
      </c>
      <c r="H80" s="663">
        <f ca="1">SUMIF(Codifica_CE!$M$4962:$U$6201,$A80,Codifica_CE!$S$4962:$S$6201)</f>
        <v>0</v>
      </c>
      <c r="I80" s="663">
        <f ca="1">SUM(J80:N80)</f>
        <v>0</v>
      </c>
      <c r="J80" s="663">
        <f ca="1">SUMIF(Codifica_CE!$M$2:$U$1241,$A80,Codifica_CE!$T$2:$T$1241)</f>
        <v>0</v>
      </c>
      <c r="K80" s="663">
        <f ca="1">SUMIF(Codifica_CE!$M$3722:$U$4961,$A80,Codifica_CE!$T$3722:$T$4961)</f>
        <v>0</v>
      </c>
      <c r="L80" s="663">
        <f ca="1">SUMIF(Codifica_CE!$M$1242:$U$2481,$A80,Codifica_CE!$T$1242:$T$2481)</f>
        <v>0</v>
      </c>
      <c r="M80" s="663">
        <f ca="1">SUMIF(Codifica_CE!$M$2482:$U$3721,$A80,Codifica_CE!$T$2482:$T$3721)</f>
        <v>0</v>
      </c>
      <c r="N80" s="663">
        <f ca="1">SUMIF(Codifica_CE!$M$4962:$U$6201,$A80,Codifica_CE!$T$4962:$T$6201)</f>
        <v>0</v>
      </c>
      <c r="O80" s="663">
        <f ca="1">SUM(P80:T80)</f>
        <v>36</v>
      </c>
      <c r="P80" s="663">
        <f ca="1">SUMIF(Codifica_CE!$M$2:$U$1241,$A80,Codifica_CE!$U$2:$U$1241)</f>
        <v>0</v>
      </c>
      <c r="Q80" s="663">
        <f ca="1">SUMIF(Codifica_CE!$M$3722:$U$4961,$A80,Codifica_CE!$U$3722:$U$4961)</f>
        <v>0</v>
      </c>
      <c r="R80" s="663">
        <f ca="1">SUMIF(Codifica_CE!$M$1242:$U$2481,$A80,Codifica_CE!$U$1242:$U$2481)</f>
        <v>36</v>
      </c>
      <c r="S80" s="663">
        <f ca="1">SUMIF(Codifica_CE!$M$2482:$U$3721,$A80,Codifica_CE!$U$2482:$U$3721)</f>
        <v>0</v>
      </c>
      <c r="T80" s="663">
        <f ca="1">SUMIF(Codifica_CE!$M$4962:$U$6201,$A80,Codifica_CE!$U$4962:$U$6201)</f>
        <v>0</v>
      </c>
    </row>
    <row r="81" spans="1:23">
      <c r="A81" s="1159" t="s">
        <v>2800</v>
      </c>
      <c r="B81" s="1169" t="s">
        <v>3167</v>
      </c>
      <c r="C81" s="663">
        <f ca="1">SUM(D81:H81)</f>
        <v>847</v>
      </c>
      <c r="D81" s="663">
        <f ca="1">SUMIF(Codifica_CE!$M$2:$U$1241,$A81,Codifica_CE!$S$2:$S$1241)</f>
        <v>58</v>
      </c>
      <c r="E81" s="663">
        <f ca="1">SUMIF(Codifica_CE!$M$3722:$U$4961,$A81,Codifica_CE!$S$3722:$S$4961)</f>
        <v>0</v>
      </c>
      <c r="F81" s="663">
        <f ca="1">SUMIF(Codifica_CE!$M$1242:$U$2481,$A81,Codifica_CE!$S$1242:$S$2481)</f>
        <v>0</v>
      </c>
      <c r="G81" s="663">
        <f ca="1">SUMIF(Codifica_CE!$M$2482:$U$3721,$A81,Codifica_CE!$S$2482:$S$3721)</f>
        <v>789</v>
      </c>
      <c r="H81" s="663">
        <f ca="1">SUMIF(Codifica_CE!$M$4962:$U$6201,$A81,Codifica_CE!$S$4962:$S$6201)</f>
        <v>0</v>
      </c>
      <c r="I81" s="663">
        <f ca="1">SUM(J81:N81)</f>
        <v>1643</v>
      </c>
      <c r="J81" s="663">
        <f ca="1">SUMIF(Codifica_CE!$M$2:$U$1241,$A81,Codifica_CE!$T$2:$T$1241)</f>
        <v>515</v>
      </c>
      <c r="K81" s="663">
        <f ca="1">SUMIF(Codifica_CE!$M$3722:$U$4961,$A81,Codifica_CE!$T$3722:$T$4961)</f>
        <v>0</v>
      </c>
      <c r="L81" s="663">
        <f ca="1">SUMIF(Codifica_CE!$M$1242:$U$2481,$A81,Codifica_CE!$T$1242:$T$2481)</f>
        <v>0</v>
      </c>
      <c r="M81" s="663">
        <f ca="1">SUMIF(Codifica_CE!$M$2482:$U$3721,$A81,Codifica_CE!$T$2482:$T$3721)</f>
        <v>1128</v>
      </c>
      <c r="N81" s="663">
        <f ca="1">SUMIF(Codifica_CE!$M$4962:$U$6201,$A81,Codifica_CE!$T$4962:$T$6201)</f>
        <v>0</v>
      </c>
      <c r="O81" s="663">
        <f ca="1">SUM(P81:T81)</f>
        <v>0</v>
      </c>
      <c r="P81" s="663">
        <f ca="1">SUMIF(Codifica_CE!$M$2:$U$1241,$A81,Codifica_CE!$U$2:$U$1241)</f>
        <v>0</v>
      </c>
      <c r="Q81" s="663">
        <f ca="1">SUMIF(Codifica_CE!$M$3722:$U$4961,$A81,Codifica_CE!$U$3722:$U$4961)</f>
        <v>0</v>
      </c>
      <c r="R81" s="663">
        <f ca="1">SUMIF(Codifica_CE!$M$1242:$U$2481,$A81,Codifica_CE!$U$1242:$U$2481)</f>
        <v>0</v>
      </c>
      <c r="S81" s="663">
        <f ca="1">SUMIF(Codifica_CE!$M$2482:$U$3721,$A81,Codifica_CE!$U$2482:$U$3721)</f>
        <v>0</v>
      </c>
      <c r="T81" s="663">
        <f ca="1">SUMIF(Codifica_CE!$M$4962:$U$6201,$A81,Codifica_CE!$U$4962:$U$6201)</f>
        <v>0</v>
      </c>
    </row>
    <row r="82" spans="1:23">
      <c r="A82" s="1167" t="s">
        <v>2829</v>
      </c>
      <c r="B82" s="1169" t="s">
        <v>3168</v>
      </c>
      <c r="C82" s="663">
        <f ca="1">SUM(D82:H82)</f>
        <v>232</v>
      </c>
      <c r="D82" s="663">
        <f ca="1">SUMIF(Codifica_CE!$M$2:$U$1241,$A82,Codifica_CE!$S$2:$S$1241)</f>
        <v>232</v>
      </c>
      <c r="E82" s="663">
        <f ca="1">SUMIF(Codifica_CE!$M$3722:$U$4961,$A82,Codifica_CE!$S$3722:$S$4961)</f>
        <v>0</v>
      </c>
      <c r="F82" s="663">
        <f ca="1">SUMIF(Codifica_CE!$M$1242:$U$2481,$A82,Codifica_CE!$S$1242:$S$2481)</f>
        <v>0</v>
      </c>
      <c r="G82" s="663">
        <f ca="1">SUMIF(Codifica_CE!$M$2482:$U$3721,$A82,Codifica_CE!$S$2482:$S$3721)</f>
        <v>0</v>
      </c>
      <c r="H82" s="663">
        <f ca="1">SUMIF(Codifica_CE!$M$4962:$U$6201,$A82,Codifica_CE!$S$4962:$S$6201)</f>
        <v>0</v>
      </c>
      <c r="I82" s="663">
        <f ca="1">SUM(J82:N82)</f>
        <v>187</v>
      </c>
      <c r="J82" s="663">
        <f ca="1">SUMIF(Codifica_CE!$M$2:$U$1241,$A82,Codifica_CE!$T$2:$T$1241)</f>
        <v>187</v>
      </c>
      <c r="K82" s="663">
        <f ca="1">SUMIF(Codifica_CE!$M$3722:$U$4961,$A82,Codifica_CE!$T$3722:$T$4961)</f>
        <v>0</v>
      </c>
      <c r="L82" s="663">
        <f ca="1">SUMIF(Codifica_CE!$M$1242:$U$2481,$A82,Codifica_CE!$T$1242:$T$2481)</f>
        <v>0</v>
      </c>
      <c r="M82" s="663">
        <f ca="1">SUMIF(Codifica_CE!$M$2482:$U$3721,$A82,Codifica_CE!$T$2482:$T$3721)</f>
        <v>0</v>
      </c>
      <c r="N82" s="663">
        <f ca="1">SUMIF(Codifica_CE!$M$4962:$U$6201,$A82,Codifica_CE!$T$4962:$T$6201)</f>
        <v>0</v>
      </c>
      <c r="O82" s="663">
        <f ca="1">SUM(P82:T82)</f>
        <v>0</v>
      </c>
      <c r="P82" s="663">
        <f ca="1">SUMIF(Codifica_CE!$M$2:$U$1241,$A82,Codifica_CE!$U$2:$U$1241)</f>
        <v>0</v>
      </c>
      <c r="Q82" s="663">
        <f ca="1">SUMIF(Codifica_CE!$M$3722:$U$4961,$A82,Codifica_CE!$U$3722:$U$4961)</f>
        <v>0</v>
      </c>
      <c r="R82" s="663">
        <f ca="1">SUMIF(Codifica_CE!$M$1242:$U$2481,$A82,Codifica_CE!$U$1242:$U$2481)</f>
        <v>0</v>
      </c>
      <c r="S82" s="663">
        <f ca="1">SUMIF(Codifica_CE!$M$2482:$U$3721,$A82,Codifica_CE!$U$2482:$U$3721)</f>
        <v>0</v>
      </c>
      <c r="T82" s="663">
        <f ca="1">SUMIF(Codifica_CE!$M$4962:$U$6201,$A82,Codifica_CE!$U$4962:$U$6201)</f>
        <v>0</v>
      </c>
    </row>
    <row r="83" spans="1:23" s="1163" customFormat="1">
      <c r="A83" s="1161" t="s">
        <v>3169</v>
      </c>
      <c r="B83" s="1174" t="s">
        <v>3170</v>
      </c>
      <c r="C83" s="667">
        <f ca="1">+C35+C38+C56+C60+C61+C62+C68+C69+C73+C75+C78</f>
        <v>507726</v>
      </c>
      <c r="D83" s="667">
        <f t="shared" ref="D83:T83" ca="1" si="28">+D35+D38+D56+D60+D61+D62+D68+D69+D73+D75+D78</f>
        <v>501569</v>
      </c>
      <c r="E83" s="667">
        <f t="shared" ca="1" si="28"/>
        <v>0</v>
      </c>
      <c r="F83" s="667">
        <f t="shared" ca="1" si="28"/>
        <v>0</v>
      </c>
      <c r="G83" s="667">
        <f ca="1">+G35+G38+G56+G60+G61+G62+G68+G69+G73+G75+G78</f>
        <v>6157</v>
      </c>
      <c r="H83" s="667">
        <f t="shared" ca="1" si="28"/>
        <v>0</v>
      </c>
      <c r="I83" s="667">
        <f t="shared" ca="1" si="28"/>
        <v>523479</v>
      </c>
      <c r="J83" s="667">
        <f t="shared" ca="1" si="28"/>
        <v>514725</v>
      </c>
      <c r="K83" s="667">
        <f t="shared" ca="1" si="28"/>
        <v>0</v>
      </c>
      <c r="L83" s="667">
        <f t="shared" ca="1" si="28"/>
        <v>0</v>
      </c>
      <c r="M83" s="667">
        <f t="shared" ca="1" si="28"/>
        <v>8754</v>
      </c>
      <c r="N83" s="667">
        <f t="shared" ca="1" si="28"/>
        <v>0</v>
      </c>
      <c r="O83" s="667">
        <f t="shared" ca="1" si="28"/>
        <v>82075</v>
      </c>
      <c r="P83" s="667">
        <f t="shared" ca="1" si="28"/>
        <v>0</v>
      </c>
      <c r="Q83" s="667">
        <f t="shared" ca="1" si="28"/>
        <v>0</v>
      </c>
      <c r="R83" s="667">
        <f t="shared" ca="1" si="28"/>
        <v>45039</v>
      </c>
      <c r="S83" s="667">
        <f t="shared" ca="1" si="28"/>
        <v>0</v>
      </c>
      <c r="T83" s="667">
        <f t="shared" ca="1" si="28"/>
        <v>37036</v>
      </c>
      <c r="U83" s="1279"/>
      <c r="V83" s="1279"/>
      <c r="W83" s="1279"/>
    </row>
    <row r="84" spans="1:23" s="1163" customFormat="1">
      <c r="A84" s="1161" t="s">
        <v>3171</v>
      </c>
      <c r="B84" s="1174" t="s">
        <v>3172</v>
      </c>
      <c r="C84" s="667">
        <f t="shared" ref="C84:T84" ca="1" si="29">+C33-C83</f>
        <v>-517</v>
      </c>
      <c r="D84" s="667">
        <f t="shared" ca="1" si="29"/>
        <v>-517</v>
      </c>
      <c r="E84" s="667">
        <f t="shared" ca="1" si="29"/>
        <v>0</v>
      </c>
      <c r="F84" s="667">
        <f t="shared" ca="1" si="29"/>
        <v>0</v>
      </c>
      <c r="G84" s="667">
        <f ca="1">+G33-G83</f>
        <v>0</v>
      </c>
      <c r="H84" s="667">
        <f t="shared" ca="1" si="29"/>
        <v>0</v>
      </c>
      <c r="I84" s="667">
        <f t="shared" ca="1" si="29"/>
        <v>786</v>
      </c>
      <c r="J84" s="667">
        <f t="shared" ca="1" si="29"/>
        <v>786</v>
      </c>
      <c r="K84" s="667">
        <f t="shared" ca="1" si="29"/>
        <v>0</v>
      </c>
      <c r="L84" s="667">
        <f t="shared" ca="1" si="29"/>
        <v>0</v>
      </c>
      <c r="M84" s="667">
        <f t="shared" ca="1" si="29"/>
        <v>0</v>
      </c>
      <c r="N84" s="667">
        <f t="shared" ca="1" si="29"/>
        <v>0</v>
      </c>
      <c r="O84" s="667">
        <f t="shared" ca="1" si="29"/>
        <v>1029</v>
      </c>
      <c r="P84" s="667">
        <f t="shared" ca="1" si="29"/>
        <v>0</v>
      </c>
      <c r="Q84" s="667">
        <f t="shared" ca="1" si="29"/>
        <v>0</v>
      </c>
      <c r="R84" s="667">
        <f t="shared" ca="1" si="29"/>
        <v>405</v>
      </c>
      <c r="S84" s="667">
        <f t="shared" ca="1" si="29"/>
        <v>0</v>
      </c>
      <c r="T84" s="667">
        <f t="shared" ca="1" si="29"/>
        <v>624</v>
      </c>
      <c r="U84" s="1279"/>
      <c r="V84" s="1279"/>
      <c r="W84" s="1279"/>
    </row>
    <row r="85" spans="1:23" s="1163" customFormat="1">
      <c r="A85" s="1161" t="s">
        <v>3173</v>
      </c>
      <c r="B85" s="1160" t="s">
        <v>3174</v>
      </c>
      <c r="C85" s="668"/>
      <c r="D85" s="668"/>
      <c r="E85" s="668"/>
      <c r="F85" s="668"/>
      <c r="G85" s="668"/>
      <c r="H85" s="668"/>
      <c r="I85" s="668"/>
      <c r="J85" s="668"/>
      <c r="K85" s="668"/>
      <c r="L85" s="668"/>
      <c r="M85" s="668"/>
      <c r="N85" s="668"/>
      <c r="O85" s="668"/>
      <c r="P85" s="668"/>
      <c r="Q85" s="668"/>
      <c r="R85" s="668"/>
      <c r="S85" s="668"/>
      <c r="T85" s="668"/>
      <c r="U85" s="1279"/>
      <c r="V85" s="1279"/>
      <c r="W85" s="1279"/>
    </row>
    <row r="86" spans="1:23" s="1163" customFormat="1">
      <c r="A86" s="1161" t="s">
        <v>2847</v>
      </c>
      <c r="B86" s="1173" t="s">
        <v>3175</v>
      </c>
      <c r="C86" s="664">
        <f ca="1">SUM(D86:H86)</f>
        <v>0</v>
      </c>
      <c r="D86" s="664">
        <f ca="1">SUMIF(Codifica_CE!$M$2:$U$1241,$A86,Codifica_CE!$S$2:$S$1241)</f>
        <v>0</v>
      </c>
      <c r="E86" s="664">
        <f ca="1">SUMIF(Codifica_CE!$M$3722:$U$4961,$A86,Codifica_CE!$S$3722:$S$4961)</f>
        <v>0</v>
      </c>
      <c r="F86" s="664">
        <f ca="1">SUMIF(Codifica_CE!$M$1242:$U$2481,$A86,Codifica_CE!$S$1242:$S$2481)</f>
        <v>0</v>
      </c>
      <c r="G86" s="664">
        <f ca="1">SUMIF(Codifica_CE!$M$2482:$U$3721,$A86,Codifica_CE!$S$2482:$S$3721)</f>
        <v>0</v>
      </c>
      <c r="H86" s="664">
        <f ca="1">SUMIF(Codifica_CE!$M$4962:$U$6201,$A86,Codifica_CE!$S$4962:$S$6201)</f>
        <v>0</v>
      </c>
      <c r="I86" s="664">
        <f ca="1">SUM(J86:N86)</f>
        <v>0</v>
      </c>
      <c r="J86" s="664">
        <f ca="1">SUMIF(Codifica_CE!$M$2:$U$1241,$A86,Codifica_CE!$T$2:$T$1241)</f>
        <v>0</v>
      </c>
      <c r="K86" s="664">
        <f ca="1">SUMIF(Codifica_CE!$M$3722:$U$4961,$A86,Codifica_CE!$T$3722:$T$4961)</f>
        <v>0</v>
      </c>
      <c r="L86" s="664">
        <f ca="1">SUMIF(Codifica_CE!$M$1242:$U$2481,$A86,Codifica_CE!$T$1242:$T$2481)</f>
        <v>0</v>
      </c>
      <c r="M86" s="664">
        <f ca="1">SUMIF(Codifica_CE!$M$2482:$U$3721,$A86,Codifica_CE!$T$2482:$T$3721)</f>
        <v>0</v>
      </c>
      <c r="N86" s="664">
        <f ca="1">SUMIF(Codifica_CE!$M$4962:$U$6201,$A86,Codifica_CE!$T$4962:$T$6201)</f>
        <v>0</v>
      </c>
      <c r="O86" s="664">
        <f ca="1">SUM(P86:T86)</f>
        <v>0</v>
      </c>
      <c r="P86" s="664">
        <f ca="1">SUMIF(Codifica_CE!$M$2:$U$1241,$A86,Codifica_CE!$U$2:$U$1241)</f>
        <v>0</v>
      </c>
      <c r="Q86" s="664">
        <f ca="1">SUMIF(Codifica_CE!$M$3722:$U$4961,$A86,Codifica_CE!$U$3722:$U$4961)</f>
        <v>0</v>
      </c>
      <c r="R86" s="664">
        <f ca="1">SUMIF(Codifica_CE!$M$1242:$U$2481,$A86,Codifica_CE!$U$1242:$U$2481)</f>
        <v>0</v>
      </c>
      <c r="S86" s="664">
        <f ca="1">SUMIF(Codifica_CE!$M$2482:$U$3721,$A86,Codifica_CE!$U$2482:$U$3721)</f>
        <v>0</v>
      </c>
      <c r="T86" s="664">
        <f ca="1">SUMIF(Codifica_CE!$M$4962:$U$6201,$A86,Codifica_CE!$U$4962:$U$6201)</f>
        <v>0</v>
      </c>
      <c r="U86" s="1279"/>
      <c r="V86" s="1279"/>
      <c r="W86" s="1279"/>
    </row>
    <row r="87" spans="1:23" s="1163" customFormat="1" ht="13.5" thickBot="1">
      <c r="A87" s="1161" t="s">
        <v>2888</v>
      </c>
      <c r="B87" s="1171" t="s">
        <v>3176</v>
      </c>
      <c r="C87" s="669">
        <f ca="1">SUM(D87:H87)</f>
        <v>0</v>
      </c>
      <c r="D87" s="669">
        <f ca="1">SUMIF(Codifica_CE!$M$2:$U$1241,$A87,Codifica_CE!$S$2:$S$1241)</f>
        <v>0</v>
      </c>
      <c r="E87" s="669">
        <f ca="1">SUMIF(Codifica_CE!$M$3722:$U$4961,$A87,Codifica_CE!$S$3722:$S$4961)</f>
        <v>0</v>
      </c>
      <c r="F87" s="669">
        <f ca="1">SUMIF(Codifica_CE!$M$1242:$U$2481,$A87,Codifica_CE!$S$1242:$S$2481)</f>
        <v>0</v>
      </c>
      <c r="G87" s="665">
        <f ca="1">SUMIF(Codifica_CE!$M$2482:$U$3721,$A87,Codifica_CE!$S$2482:$S$3721)</f>
        <v>0</v>
      </c>
      <c r="H87" s="665">
        <f ca="1">SUMIF(Codifica_CE!$M$4962:$U$6201,$A87,Codifica_CE!$S$4962:$S$6201)</f>
        <v>0</v>
      </c>
      <c r="I87" s="665">
        <f ca="1">SUM(J87:N87)</f>
        <v>0</v>
      </c>
      <c r="J87" s="665">
        <f ca="1">SUMIF(Codifica_CE!$M$2:$U$1241,$A87,Codifica_CE!$T$2:$T$1241)</f>
        <v>0</v>
      </c>
      <c r="K87" s="665">
        <f ca="1">SUMIF(Codifica_CE!$M$3722:$U$4961,$A87,Codifica_CE!$T$3722:$T$4961)</f>
        <v>0</v>
      </c>
      <c r="L87" s="665">
        <f ca="1">SUMIF(Codifica_CE!$M$1242:$U$2481,$A87,Codifica_CE!$T$1242:$T$2481)</f>
        <v>0</v>
      </c>
      <c r="M87" s="665">
        <f ca="1">SUMIF(Codifica_CE!$M$2482:$U$3721,$A87,Codifica_CE!$T$2482:$T$3721)</f>
        <v>0</v>
      </c>
      <c r="N87" s="665">
        <f ca="1">SUMIF(Codifica_CE!$M$4962:$U$6201,$A87,Codifica_CE!$T$4962:$T$6201)</f>
        <v>0</v>
      </c>
      <c r="O87" s="665">
        <f ca="1">SUM(P87:T87)</f>
        <v>0</v>
      </c>
      <c r="P87" s="665">
        <f ca="1">SUMIF(Codifica_CE!$M$2:$U$1241,$A87,Codifica_CE!$U$2:$U$1241)</f>
        <v>0</v>
      </c>
      <c r="Q87" s="665">
        <f ca="1">SUMIF(Codifica_CE!$M$3722:$U$4961,$A87,Codifica_CE!$U$3722:$U$4961)</f>
        <v>0</v>
      </c>
      <c r="R87" s="665">
        <f ca="1">SUMIF(Codifica_CE!$M$1242:$U$2481,$A87,Codifica_CE!$U$1242:$U$2481)</f>
        <v>0</v>
      </c>
      <c r="S87" s="665">
        <f ca="1">SUMIF(Codifica_CE!$M$2482:$U$3721,$A87,Codifica_CE!$U$2482:$U$3721)</f>
        <v>0</v>
      </c>
      <c r="T87" s="665">
        <f ca="1">SUMIF(Codifica_CE!$M$4962:$U$6201,$A87,Codifica_CE!$U$4962:$U$6201)</f>
        <v>0</v>
      </c>
      <c r="U87" s="1279"/>
      <c r="V87" s="1279"/>
      <c r="W87" s="1279"/>
    </row>
    <row r="88" spans="1:23" s="1163" customFormat="1" ht="13.5" thickTop="1">
      <c r="A88" s="1161" t="s">
        <v>3177</v>
      </c>
      <c r="B88" s="1172" t="s">
        <v>3178</v>
      </c>
      <c r="C88" s="666">
        <f t="shared" ref="C88:T88" ca="1" si="30">+C86-C87</f>
        <v>0</v>
      </c>
      <c r="D88" s="666">
        <f t="shared" ca="1" si="30"/>
        <v>0</v>
      </c>
      <c r="E88" s="666">
        <f t="shared" ca="1" si="30"/>
        <v>0</v>
      </c>
      <c r="F88" s="666">
        <f t="shared" ca="1" si="30"/>
        <v>0</v>
      </c>
      <c r="G88" s="666">
        <f ca="1">+G86-G87</f>
        <v>0</v>
      </c>
      <c r="H88" s="666">
        <f t="shared" ca="1" si="30"/>
        <v>0</v>
      </c>
      <c r="I88" s="666">
        <f t="shared" ca="1" si="30"/>
        <v>0</v>
      </c>
      <c r="J88" s="666">
        <f t="shared" ca="1" si="30"/>
        <v>0</v>
      </c>
      <c r="K88" s="666">
        <f t="shared" ca="1" si="30"/>
        <v>0</v>
      </c>
      <c r="L88" s="666">
        <f t="shared" ca="1" si="30"/>
        <v>0</v>
      </c>
      <c r="M88" s="666">
        <f t="shared" ca="1" si="30"/>
        <v>0</v>
      </c>
      <c r="N88" s="666">
        <f t="shared" ca="1" si="30"/>
        <v>0</v>
      </c>
      <c r="O88" s="666">
        <f t="shared" ca="1" si="30"/>
        <v>0</v>
      </c>
      <c r="P88" s="666">
        <f t="shared" ca="1" si="30"/>
        <v>0</v>
      </c>
      <c r="Q88" s="666">
        <f t="shared" ca="1" si="30"/>
        <v>0</v>
      </c>
      <c r="R88" s="666">
        <f t="shared" ca="1" si="30"/>
        <v>0</v>
      </c>
      <c r="S88" s="666">
        <f t="shared" ca="1" si="30"/>
        <v>0</v>
      </c>
      <c r="T88" s="666">
        <f t="shared" ca="1" si="30"/>
        <v>0</v>
      </c>
      <c r="U88" s="1279"/>
      <c r="V88" s="1279"/>
      <c r="W88" s="1279"/>
    </row>
    <row r="89" spans="1:23" s="1163" customFormat="1">
      <c r="A89" s="1161" t="s">
        <v>3179</v>
      </c>
      <c r="B89" s="1160" t="s">
        <v>3180</v>
      </c>
      <c r="C89" s="668"/>
      <c r="D89" s="668"/>
      <c r="E89" s="668"/>
      <c r="F89" s="668"/>
      <c r="G89" s="668"/>
      <c r="H89" s="668"/>
      <c r="I89" s="668"/>
      <c r="J89" s="668"/>
      <c r="K89" s="668"/>
      <c r="L89" s="668"/>
      <c r="M89" s="670"/>
      <c r="N89" s="670"/>
      <c r="O89" s="668"/>
      <c r="P89" s="668"/>
      <c r="Q89" s="668"/>
      <c r="R89" s="668"/>
      <c r="S89" s="670"/>
      <c r="T89" s="670"/>
      <c r="U89" s="1279"/>
      <c r="V89" s="1279"/>
      <c r="W89" s="1279"/>
    </row>
    <row r="90" spans="1:23" s="1163" customFormat="1">
      <c r="A90" s="1161" t="s">
        <v>2920</v>
      </c>
      <c r="B90" s="1173" t="s">
        <v>3181</v>
      </c>
      <c r="C90" s="664">
        <f ca="1">SUM(D90:H90)</f>
        <v>0</v>
      </c>
      <c r="D90" s="664">
        <f ca="1">SUMIF(Codifica_CE!$M$2:$U$1241,$A90,Codifica_CE!$S$2:$S$1241)</f>
        <v>0</v>
      </c>
      <c r="E90" s="664">
        <f ca="1">SUMIF(Codifica_CE!$M$3722:$U$4961,$A90,Codifica_CE!$S$3722:$S$4961)</f>
        <v>0</v>
      </c>
      <c r="F90" s="664">
        <f ca="1">SUMIF(Codifica_CE!$M$1242:$U$2481,$A90,Codifica_CE!$S$1242:$S$2481)</f>
        <v>0</v>
      </c>
      <c r="G90" s="664">
        <f ca="1">SUMIF(Codifica_CE!$M$2482:$U$3721,$A90,Codifica_CE!$S$2482:$S$3721)</f>
        <v>0</v>
      </c>
      <c r="H90" s="664">
        <f ca="1">SUMIF(Codifica_CE!$M$4962:$U$6201,$A90,Codifica_CE!$S$4962:$S$6201)</f>
        <v>0</v>
      </c>
      <c r="I90" s="664">
        <f ca="1">SUM(J90:N90)</f>
        <v>0</v>
      </c>
      <c r="J90" s="664">
        <f ca="1">SUMIF(Codifica_CE!$M$2:$U$1241,$A90,Codifica_CE!$T$2:$T$1241)</f>
        <v>0</v>
      </c>
      <c r="K90" s="664">
        <f ca="1">SUMIF(Codifica_CE!$M$3722:$U$4961,$A90,Codifica_CE!$T$3722:$T$4961)</f>
        <v>0</v>
      </c>
      <c r="L90" s="664">
        <f ca="1">SUMIF(Codifica_CE!$M$1242:$U$2481,$A90,Codifica_CE!$T$1242:$T$2481)</f>
        <v>0</v>
      </c>
      <c r="M90" s="664">
        <f ca="1">SUMIF(Codifica_CE!$M$2482:$U$3721,$A90,Codifica_CE!$T$2482:$T$3721)</f>
        <v>0</v>
      </c>
      <c r="N90" s="664">
        <f ca="1">SUMIF(Codifica_CE!$M$4962:$U$6201,$A90,Codifica_CE!$T$4962:$T$6201)</f>
        <v>0</v>
      </c>
      <c r="O90" s="664">
        <f ca="1">SUM(P90:T90)</f>
        <v>0</v>
      </c>
      <c r="P90" s="664">
        <f ca="1">SUMIF(Codifica_CE!$M$2:$U$1241,$A90,Codifica_CE!$U$2:$U$1241)</f>
        <v>0</v>
      </c>
      <c r="Q90" s="664">
        <f ca="1">SUMIF(Codifica_CE!$M$3722:$U$4961,$A90,Codifica_CE!$U$3722:$U$4961)</f>
        <v>0</v>
      </c>
      <c r="R90" s="664">
        <f ca="1">SUMIF(Codifica_CE!$M$1242:$U$2481,$A90,Codifica_CE!$U$1242:$U$2481)</f>
        <v>0</v>
      </c>
      <c r="S90" s="664">
        <f ca="1">SUMIF(Codifica_CE!$M$2482:$U$3721,$A90,Codifica_CE!$U$2482:$U$3721)</f>
        <v>0</v>
      </c>
      <c r="T90" s="664">
        <f ca="1">SUMIF(Codifica_CE!$M$4962:$U$6201,$A90,Codifica_CE!$U$4962:$U$6201)</f>
        <v>0</v>
      </c>
      <c r="U90" s="1279"/>
      <c r="V90" s="1279"/>
      <c r="W90" s="1279"/>
    </row>
    <row r="91" spans="1:23" s="1163" customFormat="1" ht="13.5" thickBot="1">
      <c r="A91" s="1161" t="s">
        <v>2930</v>
      </c>
      <c r="B91" s="1171" t="s">
        <v>3182</v>
      </c>
      <c r="C91" s="669">
        <f ca="1">SUM(D91:H91)</f>
        <v>0</v>
      </c>
      <c r="D91" s="669">
        <f ca="1">SUMIF(Codifica_CE!$M$2:$U$1241,$A91,Codifica_CE!$S$2:$S$1241)</f>
        <v>0</v>
      </c>
      <c r="E91" s="669">
        <f ca="1">SUMIF(Codifica_CE!$M$3722:$U$4961,$A91,Codifica_CE!$S$3722:$S$4961)</f>
        <v>0</v>
      </c>
      <c r="F91" s="669">
        <f ca="1">SUMIF(Codifica_CE!$M$1242:$U$2481,$A91,Codifica_CE!$S$1242:$S$2481)</f>
        <v>0</v>
      </c>
      <c r="G91" s="665">
        <f ca="1">SUMIF(Codifica_CE!$M$2482:$U$3721,$A91,Codifica_CE!$S$2482:$S$3721)</f>
        <v>0</v>
      </c>
      <c r="H91" s="665">
        <f ca="1">SUMIF(Codifica_CE!$M$4962:$U$6201,$A91,Codifica_CE!$S$4962:$S$6201)</f>
        <v>0</v>
      </c>
      <c r="I91" s="665">
        <f ca="1">SUM(J91:N91)</f>
        <v>0</v>
      </c>
      <c r="J91" s="665">
        <f ca="1">SUMIF(Codifica_CE!$M$2:$U$1241,$A91,Codifica_CE!$T$2:$T$1241)</f>
        <v>0</v>
      </c>
      <c r="K91" s="665">
        <f ca="1">SUMIF(Codifica_CE!$M$3722:$U$4961,$A91,Codifica_CE!$T$3722:$T$4961)</f>
        <v>0</v>
      </c>
      <c r="L91" s="665">
        <f ca="1">SUMIF(Codifica_CE!$M$1242:$U$2481,$A91,Codifica_CE!$T$1242:$T$2481)</f>
        <v>0</v>
      </c>
      <c r="M91" s="665">
        <f ca="1">SUMIF(Codifica_CE!$M$2482:$U$3721,$A91,Codifica_CE!$T$2482:$T$3721)</f>
        <v>0</v>
      </c>
      <c r="N91" s="665">
        <f ca="1">SUMIF(Codifica_CE!$M$4962:$U$6201,$A91,Codifica_CE!$T$4962:$T$6201)</f>
        <v>0</v>
      </c>
      <c r="O91" s="665">
        <f ca="1">SUM(P91:T91)</f>
        <v>0</v>
      </c>
      <c r="P91" s="665">
        <f ca="1">SUMIF(Codifica_CE!$M$2:$U$1241,$A91,Codifica_CE!$U$2:$U$1241)</f>
        <v>0</v>
      </c>
      <c r="Q91" s="665">
        <f ca="1">SUMIF(Codifica_CE!$M$3722:$U$4961,$A91,Codifica_CE!$U$3722:$U$4961)</f>
        <v>0</v>
      </c>
      <c r="R91" s="665">
        <f ca="1">SUMIF(Codifica_CE!$M$1242:$U$2481,$A91,Codifica_CE!$U$1242:$U$2481)</f>
        <v>0</v>
      </c>
      <c r="S91" s="665">
        <f ca="1">SUMIF(Codifica_CE!$M$2482:$U$3721,$A91,Codifica_CE!$U$2482:$U$3721)</f>
        <v>0</v>
      </c>
      <c r="T91" s="665">
        <f ca="1">SUMIF(Codifica_CE!$M$4962:$U$6201,$A91,Codifica_CE!$U$4962:$U$6201)</f>
        <v>0</v>
      </c>
      <c r="U91" s="1279"/>
      <c r="V91" s="1279"/>
      <c r="W91" s="1279"/>
    </row>
    <row r="92" spans="1:23" s="1163" customFormat="1" ht="13.5" thickTop="1">
      <c r="A92" s="1161" t="s">
        <v>3183</v>
      </c>
      <c r="B92" s="1172" t="s">
        <v>3184</v>
      </c>
      <c r="C92" s="666">
        <f t="shared" ref="C92:T92" ca="1" si="31">+C90-C91</f>
        <v>0</v>
      </c>
      <c r="D92" s="666">
        <f t="shared" ca="1" si="31"/>
        <v>0</v>
      </c>
      <c r="E92" s="666">
        <f t="shared" ca="1" si="31"/>
        <v>0</v>
      </c>
      <c r="F92" s="666">
        <f t="shared" ca="1" si="31"/>
        <v>0</v>
      </c>
      <c r="G92" s="666">
        <f ca="1">+G90-G91</f>
        <v>0</v>
      </c>
      <c r="H92" s="666">
        <f t="shared" ca="1" si="31"/>
        <v>0</v>
      </c>
      <c r="I92" s="666">
        <f t="shared" ca="1" si="31"/>
        <v>0</v>
      </c>
      <c r="J92" s="666">
        <f t="shared" ca="1" si="31"/>
        <v>0</v>
      </c>
      <c r="K92" s="666">
        <f t="shared" ca="1" si="31"/>
        <v>0</v>
      </c>
      <c r="L92" s="666">
        <f t="shared" ca="1" si="31"/>
        <v>0</v>
      </c>
      <c r="M92" s="666">
        <f t="shared" ca="1" si="31"/>
        <v>0</v>
      </c>
      <c r="N92" s="666">
        <f t="shared" ca="1" si="31"/>
        <v>0</v>
      </c>
      <c r="O92" s="666">
        <f t="shared" ca="1" si="31"/>
        <v>0</v>
      </c>
      <c r="P92" s="666">
        <f t="shared" ca="1" si="31"/>
        <v>0</v>
      </c>
      <c r="Q92" s="666">
        <f t="shared" ca="1" si="31"/>
        <v>0</v>
      </c>
      <c r="R92" s="666">
        <f t="shared" ca="1" si="31"/>
        <v>0</v>
      </c>
      <c r="S92" s="666">
        <f t="shared" ca="1" si="31"/>
        <v>0</v>
      </c>
      <c r="T92" s="666">
        <f t="shared" ca="1" si="31"/>
        <v>0</v>
      </c>
      <c r="U92" s="1279"/>
      <c r="V92" s="1279"/>
      <c r="W92" s="1279"/>
    </row>
    <row r="93" spans="1:23" s="1163" customFormat="1">
      <c r="A93" s="1161" t="s">
        <v>3185</v>
      </c>
      <c r="B93" s="1160" t="s">
        <v>3186</v>
      </c>
      <c r="C93" s="668"/>
      <c r="D93" s="668"/>
      <c r="E93" s="668"/>
      <c r="F93" s="668"/>
      <c r="G93" s="668"/>
      <c r="H93" s="668"/>
      <c r="I93" s="668"/>
      <c r="J93" s="668"/>
      <c r="K93" s="668"/>
      <c r="L93" s="668"/>
      <c r="M93" s="668"/>
      <c r="N93" s="668"/>
      <c r="O93" s="668"/>
      <c r="P93" s="668"/>
      <c r="Q93" s="668"/>
      <c r="R93" s="668"/>
      <c r="S93" s="668"/>
      <c r="T93" s="668"/>
      <c r="U93" s="1279"/>
      <c r="V93" s="1279"/>
      <c r="W93" s="1279"/>
    </row>
    <row r="94" spans="1:23" s="1163" customFormat="1">
      <c r="A94" s="1161" t="s">
        <v>3187</v>
      </c>
      <c r="B94" s="1173" t="s">
        <v>3188</v>
      </c>
      <c r="C94" s="671">
        <f t="shared" ref="C94:T94" ca="1" si="32">SUM(C95:C96)</f>
        <v>2302</v>
      </c>
      <c r="D94" s="671">
        <f t="shared" ca="1" si="32"/>
        <v>2302</v>
      </c>
      <c r="E94" s="671">
        <f t="shared" ca="1" si="32"/>
        <v>0</v>
      </c>
      <c r="F94" s="671">
        <f t="shared" ca="1" si="32"/>
        <v>0</v>
      </c>
      <c r="G94" s="671">
        <f ca="1">SUM(G95:G96)</f>
        <v>0</v>
      </c>
      <c r="H94" s="671">
        <f t="shared" ca="1" si="32"/>
        <v>0</v>
      </c>
      <c r="I94" s="671">
        <f t="shared" ca="1" si="32"/>
        <v>1183</v>
      </c>
      <c r="J94" s="671">
        <f t="shared" ca="1" si="32"/>
        <v>1183</v>
      </c>
      <c r="K94" s="671">
        <f t="shared" ca="1" si="32"/>
        <v>0</v>
      </c>
      <c r="L94" s="671">
        <f t="shared" ca="1" si="32"/>
        <v>0</v>
      </c>
      <c r="M94" s="671">
        <f t="shared" ca="1" si="32"/>
        <v>0</v>
      </c>
      <c r="N94" s="671">
        <f t="shared" ca="1" si="32"/>
        <v>0</v>
      </c>
      <c r="O94" s="671">
        <f t="shared" ca="1" si="32"/>
        <v>0</v>
      </c>
      <c r="P94" s="671">
        <f t="shared" ca="1" si="32"/>
        <v>0</v>
      </c>
      <c r="Q94" s="671">
        <f t="shared" ca="1" si="32"/>
        <v>0</v>
      </c>
      <c r="R94" s="671">
        <f t="shared" ca="1" si="32"/>
        <v>0</v>
      </c>
      <c r="S94" s="671">
        <f t="shared" ca="1" si="32"/>
        <v>0</v>
      </c>
      <c r="T94" s="671">
        <f t="shared" ca="1" si="32"/>
        <v>0</v>
      </c>
      <c r="U94" s="1279"/>
      <c r="V94" s="1279"/>
      <c r="W94" s="1279"/>
    </row>
    <row r="95" spans="1:23">
      <c r="A95" s="1159" t="s">
        <v>2939</v>
      </c>
      <c r="B95" s="1166" t="s">
        <v>3189</v>
      </c>
      <c r="C95" s="663">
        <f ca="1">SUM(D95:H95)</f>
        <v>0</v>
      </c>
      <c r="D95" s="663">
        <f ca="1">SUMIF(Codifica_CE!$M$2:$U$1241,$A95,Codifica_CE!$S$2:$S$1241)</f>
        <v>0</v>
      </c>
      <c r="E95" s="663">
        <f ca="1">SUMIF(Codifica_CE!$M$3722:$U$4961,$A95,Codifica_CE!$S$3722:$S$4961)</f>
        <v>0</v>
      </c>
      <c r="F95" s="663">
        <f ca="1">SUMIF(Codifica_CE!$M$1242:$U$2481,$A95,Codifica_CE!$S$1242:$S$2481)</f>
        <v>0</v>
      </c>
      <c r="G95" s="663">
        <f ca="1">SUMIF(Codifica_CE!$M$2482:$U$3721,$A95,Codifica_CE!$S$2482:$S$3721)</f>
        <v>0</v>
      </c>
      <c r="H95" s="663">
        <f ca="1">SUMIF(Codifica_CE!$M$4962:$U$6201,$A95,Codifica_CE!$S$4962:$S$6201)</f>
        <v>0</v>
      </c>
      <c r="I95" s="663">
        <f ca="1">SUM(J95:N95)</f>
        <v>0</v>
      </c>
      <c r="J95" s="663">
        <f ca="1">SUMIF(Codifica_CE!$M$2:$U$1241,$A95,Codifica_CE!$T$2:$T$1241)</f>
        <v>0</v>
      </c>
      <c r="K95" s="663">
        <f ca="1">SUMIF(Codifica_CE!$M$3722:$U$4961,$A95,Codifica_CE!$T$3722:$T$4961)</f>
        <v>0</v>
      </c>
      <c r="L95" s="663">
        <f ca="1">SUMIF(Codifica_CE!$M$1242:$U$2481,$A95,Codifica_CE!$T$1242:$T$2481)</f>
        <v>0</v>
      </c>
      <c r="M95" s="663">
        <f ca="1">SUMIF(Codifica_CE!$M$2482:$U$3721,$A95,Codifica_CE!$T$2482:$T$3721)</f>
        <v>0</v>
      </c>
      <c r="N95" s="663">
        <f ca="1">SUMIF(Codifica_CE!$M$4962:$U$6201,$A95,Codifica_CE!$T$4962:$T$6201)</f>
        <v>0</v>
      </c>
      <c r="O95" s="663">
        <f ca="1">SUM(P95:T95)</f>
        <v>0</v>
      </c>
      <c r="P95" s="663">
        <f ca="1">SUMIF(Codifica_CE!$M$2:$U$1241,$A95,Codifica_CE!$U$2:$U$1241)</f>
        <v>0</v>
      </c>
      <c r="Q95" s="663">
        <f ca="1">SUMIF(Codifica_CE!$M$3722:$U$4961,$A95,Codifica_CE!$U$3722:$U$4961)</f>
        <v>0</v>
      </c>
      <c r="R95" s="663">
        <f ca="1">SUMIF(Codifica_CE!$M$1242:$U$2481,$A95,Codifica_CE!$U$1242:$U$2481)</f>
        <v>0</v>
      </c>
      <c r="S95" s="663">
        <f ca="1">SUMIF(Codifica_CE!$M$2482:$U$3721,$A95,Codifica_CE!$U$2482:$U$3721)</f>
        <v>0</v>
      </c>
      <c r="T95" s="663">
        <f ca="1">SUMIF(Codifica_CE!$M$4962:$U$6201,$A95,Codifica_CE!$U$4962:$U$6201)</f>
        <v>0</v>
      </c>
      <c r="U95" s="1278"/>
      <c r="V95" s="1278"/>
      <c r="W95" s="1278"/>
    </row>
    <row r="96" spans="1:23">
      <c r="A96" s="1167" t="s">
        <v>2948</v>
      </c>
      <c r="B96" s="1169" t="s">
        <v>3190</v>
      </c>
      <c r="C96" s="663">
        <f ca="1">SUM(D96:H96)</f>
        <v>2302</v>
      </c>
      <c r="D96" s="663">
        <f ca="1">SUMIF(Codifica_CE!$M$2:$U$1241,$A96,Codifica_CE!$S$2:$S$1241)</f>
        <v>2302</v>
      </c>
      <c r="E96" s="663">
        <f ca="1">SUMIF(Codifica_CE!$M$3722:$U$4961,$A96,Codifica_CE!$S$3722:$S$4961)</f>
        <v>0</v>
      </c>
      <c r="F96" s="663">
        <f ca="1">SUMIF(Codifica_CE!$M$1242:$U$2481,$A96,Codifica_CE!$S$1242:$S$2481)</f>
        <v>0</v>
      </c>
      <c r="G96" s="663">
        <f ca="1">SUMIF(Codifica_CE!$M$2482:$U$3721,$A96,Codifica_CE!$S$2482:$S$3721)</f>
        <v>0</v>
      </c>
      <c r="H96" s="663">
        <f ca="1">SUMIF(Codifica_CE!$M$4962:$U$6201,$A96,Codifica_CE!$S$4962:$S$6201)</f>
        <v>0</v>
      </c>
      <c r="I96" s="663">
        <f ca="1">SUM(J96:N96)</f>
        <v>1183</v>
      </c>
      <c r="J96" s="663">
        <f ca="1">SUMIF(Codifica_CE!$M$2:$U$1241,$A96,Codifica_CE!$T$2:$T$1241)</f>
        <v>1183</v>
      </c>
      <c r="K96" s="663">
        <f ca="1">SUMIF(Codifica_CE!$M$3722:$U$4961,$A96,Codifica_CE!$T$3722:$T$4961)</f>
        <v>0</v>
      </c>
      <c r="L96" s="663">
        <f ca="1">SUMIF(Codifica_CE!$M$1242:$U$2481,$A96,Codifica_CE!$T$1242:$T$2481)</f>
        <v>0</v>
      </c>
      <c r="M96" s="663">
        <f ca="1">SUMIF(Codifica_CE!$M$2482:$U$3721,$A96,Codifica_CE!$T$2482:$T$3721)</f>
        <v>0</v>
      </c>
      <c r="N96" s="663">
        <f ca="1">SUMIF(Codifica_CE!$M$4962:$U$6201,$A96,Codifica_CE!$T$4962:$T$6201)</f>
        <v>0</v>
      </c>
      <c r="O96" s="663">
        <f ca="1">SUM(P96:T96)</f>
        <v>0</v>
      </c>
      <c r="P96" s="663">
        <f ca="1">SUMIF(Codifica_CE!$M$2:$U$1241,$A96,Codifica_CE!$U$2:$U$1241)</f>
        <v>0</v>
      </c>
      <c r="Q96" s="663">
        <f ca="1">SUMIF(Codifica_CE!$M$3722:$U$4961,$A96,Codifica_CE!$U$3722:$U$4961)</f>
        <v>0</v>
      </c>
      <c r="R96" s="663">
        <f ca="1">SUMIF(Codifica_CE!$M$1242:$U$2481,$A96,Codifica_CE!$U$1242:$U$2481)</f>
        <v>0</v>
      </c>
      <c r="S96" s="663">
        <f ca="1">SUMIF(Codifica_CE!$M$2482:$U$3721,$A96,Codifica_CE!$U$2482:$U$3721)</f>
        <v>0</v>
      </c>
      <c r="T96" s="663">
        <f ca="1">SUMIF(Codifica_CE!$M$4962:$U$6201,$A96,Codifica_CE!$U$4962:$U$6201)</f>
        <v>0</v>
      </c>
      <c r="U96" s="1278"/>
      <c r="V96" s="1278"/>
      <c r="W96" s="1278"/>
    </row>
    <row r="97" spans="1:23" s="1163" customFormat="1">
      <c r="A97" s="1161" t="s">
        <v>3191</v>
      </c>
      <c r="B97" s="1170" t="s">
        <v>3192</v>
      </c>
      <c r="C97" s="672">
        <f t="shared" ref="C97:T97" ca="1" si="33">SUM(C98:C99)</f>
        <v>391</v>
      </c>
      <c r="D97" s="672">
        <f t="shared" ca="1" si="33"/>
        <v>391</v>
      </c>
      <c r="E97" s="672">
        <f t="shared" ca="1" si="33"/>
        <v>0</v>
      </c>
      <c r="F97" s="672">
        <f t="shared" ca="1" si="33"/>
        <v>0</v>
      </c>
      <c r="G97" s="672">
        <f ca="1">SUM(G98:G99)</f>
        <v>0</v>
      </c>
      <c r="H97" s="672">
        <f t="shared" ca="1" si="33"/>
        <v>0</v>
      </c>
      <c r="I97" s="672">
        <f t="shared" ca="1" si="33"/>
        <v>557</v>
      </c>
      <c r="J97" s="672">
        <f t="shared" ca="1" si="33"/>
        <v>557</v>
      </c>
      <c r="K97" s="672">
        <f t="shared" ca="1" si="33"/>
        <v>0</v>
      </c>
      <c r="L97" s="672">
        <f t="shared" ca="1" si="33"/>
        <v>0</v>
      </c>
      <c r="M97" s="672">
        <f t="shared" ca="1" si="33"/>
        <v>0</v>
      </c>
      <c r="N97" s="672">
        <f t="shared" ca="1" si="33"/>
        <v>0</v>
      </c>
      <c r="O97" s="672">
        <f t="shared" ca="1" si="33"/>
        <v>78</v>
      </c>
      <c r="P97" s="672">
        <f t="shared" ca="1" si="33"/>
        <v>0</v>
      </c>
      <c r="Q97" s="672">
        <f t="shared" ca="1" si="33"/>
        <v>0</v>
      </c>
      <c r="R97" s="672">
        <f t="shared" ca="1" si="33"/>
        <v>0</v>
      </c>
      <c r="S97" s="672">
        <f t="shared" ca="1" si="33"/>
        <v>0</v>
      </c>
      <c r="T97" s="672">
        <f t="shared" ca="1" si="33"/>
        <v>78</v>
      </c>
      <c r="U97" s="1279"/>
      <c r="V97" s="1279"/>
      <c r="W97" s="1279"/>
    </row>
    <row r="98" spans="1:23">
      <c r="A98" s="1159" t="s">
        <v>2982</v>
      </c>
      <c r="B98" s="1166" t="s">
        <v>3193</v>
      </c>
      <c r="C98" s="663">
        <f ca="1">SUM(D98:H98)</f>
        <v>0</v>
      </c>
      <c r="D98" s="663">
        <f ca="1">SUMIF(Codifica_CE!$M$2:$U$1241,$A98,Codifica_CE!$S$2:$S$1241)</f>
        <v>0</v>
      </c>
      <c r="E98" s="663">
        <f ca="1">SUMIF(Codifica_CE!$M$3722:$U$4961,$A98,Codifica_CE!$S$3722:$S$4961)</f>
        <v>0</v>
      </c>
      <c r="F98" s="663">
        <f ca="1">SUMIF(Codifica_CE!$M$1242:$U$2481,$A98,Codifica_CE!$S$1242:$S$2481)</f>
        <v>0</v>
      </c>
      <c r="G98" s="663">
        <f ca="1">SUMIF(Codifica_CE!$M$2482:$U$3721,$A98,Codifica_CE!$S$2482:$S$3721)</f>
        <v>0</v>
      </c>
      <c r="H98" s="663">
        <f ca="1">SUMIF(Codifica_CE!$M$4962:$U$6201,$A98,Codifica_CE!$S$4962:$S$6201)</f>
        <v>0</v>
      </c>
      <c r="I98" s="663">
        <f ca="1">SUM(J98:N98)</f>
        <v>0</v>
      </c>
      <c r="J98" s="663">
        <f ca="1">SUMIF(Codifica_CE!$M$2:$U$1241,$A98,Codifica_CE!$T$2:$T$1241)</f>
        <v>0</v>
      </c>
      <c r="K98" s="663">
        <f ca="1">SUMIF(Codifica_CE!$M$3722:$U$4961,$A98,Codifica_CE!$T$3722:$T$4961)</f>
        <v>0</v>
      </c>
      <c r="L98" s="663">
        <f ca="1">SUMIF(Codifica_CE!$M$1242:$U$2481,$A98,Codifica_CE!$T$1242:$T$2481)</f>
        <v>0</v>
      </c>
      <c r="M98" s="663">
        <f ca="1">SUMIF(Codifica_CE!$M$2482:$U$3721,$A98,Codifica_CE!$T$2482:$T$3721)</f>
        <v>0</v>
      </c>
      <c r="N98" s="663">
        <f ca="1">SUMIF(Codifica_CE!$M$4962:$U$6201,$A98,Codifica_CE!$T$4962:$T$6201)</f>
        <v>0</v>
      </c>
      <c r="O98" s="663">
        <f ca="1">SUM(P98:T98)</f>
        <v>0</v>
      </c>
      <c r="P98" s="663">
        <f ca="1">SUMIF(Codifica_CE!$M$2:$U$1241,$A98,Codifica_CE!$U$2:$U$1241)</f>
        <v>0</v>
      </c>
      <c r="Q98" s="663">
        <f ca="1">SUMIF(Codifica_CE!$M$3722:$U$4961,$A98,Codifica_CE!$U$3722:$U$4961)</f>
        <v>0</v>
      </c>
      <c r="R98" s="663">
        <f ca="1">SUMIF(Codifica_CE!$M$1242:$U$2481,$A98,Codifica_CE!$U$1242:$U$2481)</f>
        <v>0</v>
      </c>
      <c r="S98" s="663">
        <f ca="1">SUMIF(Codifica_CE!$M$2482:$U$3721,$A98,Codifica_CE!$U$2482:$U$3721)</f>
        <v>0</v>
      </c>
      <c r="T98" s="663">
        <f ca="1">SUMIF(Codifica_CE!$M$4962:$U$6201,$A98,Codifica_CE!$U$4962:$U$6201)</f>
        <v>0</v>
      </c>
      <c r="U98" s="1278"/>
      <c r="V98" s="1278"/>
      <c r="W98" s="1278"/>
    </row>
    <row r="99" spans="1:23" ht="13.5" thickBot="1">
      <c r="A99" s="1159" t="s">
        <v>2988</v>
      </c>
      <c r="B99" s="1175" t="s">
        <v>3194</v>
      </c>
      <c r="C99" s="673">
        <f ca="1">SUM(D99:H99)</f>
        <v>391</v>
      </c>
      <c r="D99" s="673">
        <f ca="1">SUMIF(Codifica_CE!$M$2:$U$1241,$A99,Codifica_CE!$S$2:$S$1241)</f>
        <v>391</v>
      </c>
      <c r="E99" s="673">
        <f ca="1">SUMIF(Codifica_CE!$M$3722:$U$4961,$A99,Codifica_CE!$S$3722:$S$4961)</f>
        <v>0</v>
      </c>
      <c r="F99" s="673">
        <f ca="1">SUMIF(Codifica_CE!$M$1242:$U$2481,$A99,Codifica_CE!$S$1242:$S$2481)</f>
        <v>0</v>
      </c>
      <c r="G99" s="674">
        <f ca="1">SUMIF(Codifica_CE!$M$2482:$U$3721,$A99,Codifica_CE!$S$2482:$S$3721)</f>
        <v>0</v>
      </c>
      <c r="H99" s="674">
        <f ca="1">SUMIF(Codifica_CE!$M$4962:$U$6201,$A99,Codifica_CE!$S$4962:$S$6201)</f>
        <v>0</v>
      </c>
      <c r="I99" s="674">
        <f ca="1">SUM(J99:N99)</f>
        <v>557</v>
      </c>
      <c r="J99" s="674">
        <f ca="1">SUMIF(Codifica_CE!$M$2:$U$1241,$A99,Codifica_CE!$T$2:$T$1241)</f>
        <v>557</v>
      </c>
      <c r="K99" s="674">
        <f ca="1">SUMIF(Codifica_CE!$M$3722:$U$4961,$A99,Codifica_CE!$T$3722:$T$4961)</f>
        <v>0</v>
      </c>
      <c r="L99" s="674">
        <f ca="1">SUMIF(Codifica_CE!$M$1242:$U$2481,$A99,Codifica_CE!$T$1242:$T$2481)</f>
        <v>0</v>
      </c>
      <c r="M99" s="674">
        <f ca="1">SUMIF(Codifica_CE!$M$2482:$U$3721,$A99,Codifica_CE!$T$2482:$T$3721)</f>
        <v>0</v>
      </c>
      <c r="N99" s="674">
        <f ca="1">SUMIF(Codifica_CE!$M$4962:$U$6201,$A99,Codifica_CE!$T$4962:$T$6201)</f>
        <v>0</v>
      </c>
      <c r="O99" s="674">
        <f ca="1">SUM(P99:T99)</f>
        <v>78</v>
      </c>
      <c r="P99" s="674">
        <f ca="1">SUMIF(Codifica_CE!$M$2:$U$1241,$A99,Codifica_CE!$U$2:$U$1241)</f>
        <v>0</v>
      </c>
      <c r="Q99" s="674">
        <f ca="1">SUMIF(Codifica_CE!$M$3722:$U$4961,$A99,Codifica_CE!$U$3722:$U$4961)</f>
        <v>0</v>
      </c>
      <c r="R99" s="674">
        <f ca="1">SUMIF(Codifica_CE!$M$1242:$U$2481,$A99,Codifica_CE!$U$1242:$U$2481)</f>
        <v>0</v>
      </c>
      <c r="S99" s="674">
        <f ca="1">SUMIF(Codifica_CE!$M$2482:$U$3721,$A99,Codifica_CE!$U$2482:$U$3721)</f>
        <v>0</v>
      </c>
      <c r="T99" s="674">
        <f ca="1">SUMIF(Codifica_CE!$M$4962:$U$6201,$A99,Codifica_CE!$U$4962:$U$6201)</f>
        <v>78</v>
      </c>
      <c r="U99" s="1278"/>
      <c r="V99" s="1278"/>
      <c r="W99" s="1278"/>
    </row>
    <row r="100" spans="1:23" s="1163" customFormat="1" ht="13.5" thickTop="1">
      <c r="A100" s="1161" t="s">
        <v>3195</v>
      </c>
      <c r="B100" s="1174" t="s">
        <v>3196</v>
      </c>
      <c r="C100" s="667">
        <f t="shared" ref="C100:T100" ca="1" si="34">+C94-C97</f>
        <v>1911</v>
      </c>
      <c r="D100" s="667">
        <f t="shared" ca="1" si="34"/>
        <v>1911</v>
      </c>
      <c r="E100" s="667">
        <f t="shared" ca="1" si="34"/>
        <v>0</v>
      </c>
      <c r="F100" s="667">
        <f t="shared" ca="1" si="34"/>
        <v>0</v>
      </c>
      <c r="G100" s="667">
        <f ca="1">+G94-G97</f>
        <v>0</v>
      </c>
      <c r="H100" s="667">
        <f t="shared" ca="1" si="34"/>
        <v>0</v>
      </c>
      <c r="I100" s="667">
        <f t="shared" ca="1" si="34"/>
        <v>626</v>
      </c>
      <c r="J100" s="667">
        <f t="shared" ca="1" si="34"/>
        <v>626</v>
      </c>
      <c r="K100" s="667">
        <f t="shared" ca="1" si="34"/>
        <v>0</v>
      </c>
      <c r="L100" s="667">
        <f t="shared" ca="1" si="34"/>
        <v>0</v>
      </c>
      <c r="M100" s="667">
        <f t="shared" ca="1" si="34"/>
        <v>0</v>
      </c>
      <c r="N100" s="667">
        <f t="shared" ca="1" si="34"/>
        <v>0</v>
      </c>
      <c r="O100" s="667">
        <f t="shared" ca="1" si="34"/>
        <v>-78</v>
      </c>
      <c r="P100" s="667">
        <f t="shared" ca="1" si="34"/>
        <v>0</v>
      </c>
      <c r="Q100" s="667">
        <f t="shared" ca="1" si="34"/>
        <v>0</v>
      </c>
      <c r="R100" s="667">
        <f t="shared" ca="1" si="34"/>
        <v>0</v>
      </c>
      <c r="S100" s="667">
        <f t="shared" ca="1" si="34"/>
        <v>0</v>
      </c>
      <c r="T100" s="667">
        <f t="shared" ca="1" si="34"/>
        <v>-78</v>
      </c>
      <c r="U100" s="1279"/>
      <c r="V100" s="1279"/>
      <c r="W100" s="1279"/>
    </row>
    <row r="101" spans="1:23" s="1163" customFormat="1">
      <c r="A101" s="1161" t="s">
        <v>3197</v>
      </c>
      <c r="B101" s="1160" t="s">
        <v>3198</v>
      </c>
      <c r="C101" s="668">
        <f t="shared" ref="C101:T101" ca="1" si="35">+C84+C88+C92+C100</f>
        <v>1394</v>
      </c>
      <c r="D101" s="668">
        <f t="shared" ca="1" si="35"/>
        <v>1394</v>
      </c>
      <c r="E101" s="668">
        <f t="shared" ca="1" si="35"/>
        <v>0</v>
      </c>
      <c r="F101" s="668">
        <f t="shared" ca="1" si="35"/>
        <v>0</v>
      </c>
      <c r="G101" s="668">
        <f ca="1">+G84+G88+G92+G100</f>
        <v>0</v>
      </c>
      <c r="H101" s="668">
        <f t="shared" ca="1" si="35"/>
        <v>0</v>
      </c>
      <c r="I101" s="668">
        <f t="shared" ca="1" si="35"/>
        <v>1412</v>
      </c>
      <c r="J101" s="668">
        <f t="shared" ca="1" si="35"/>
        <v>1412</v>
      </c>
      <c r="K101" s="668">
        <f t="shared" ca="1" si="35"/>
        <v>0</v>
      </c>
      <c r="L101" s="668">
        <f t="shared" ca="1" si="35"/>
        <v>0</v>
      </c>
      <c r="M101" s="668">
        <f t="shared" ca="1" si="35"/>
        <v>0</v>
      </c>
      <c r="N101" s="668">
        <f t="shared" ca="1" si="35"/>
        <v>0</v>
      </c>
      <c r="O101" s="668">
        <f t="shared" ca="1" si="35"/>
        <v>951</v>
      </c>
      <c r="P101" s="668">
        <f t="shared" ca="1" si="35"/>
        <v>0</v>
      </c>
      <c r="Q101" s="668">
        <f t="shared" ca="1" si="35"/>
        <v>0</v>
      </c>
      <c r="R101" s="668">
        <f t="shared" ca="1" si="35"/>
        <v>405</v>
      </c>
      <c r="S101" s="668">
        <f t="shared" ca="1" si="35"/>
        <v>0</v>
      </c>
      <c r="T101" s="668">
        <f t="shared" ca="1" si="35"/>
        <v>546</v>
      </c>
      <c r="U101" s="1279"/>
      <c r="V101" s="1279"/>
      <c r="W101" s="1279"/>
    </row>
    <row r="102" spans="1:23" s="1163" customFormat="1">
      <c r="A102" s="1161" t="s">
        <v>3199</v>
      </c>
      <c r="B102" s="1160" t="s">
        <v>3200</v>
      </c>
      <c r="C102" s="668"/>
      <c r="D102" s="668"/>
      <c r="E102" s="668"/>
      <c r="F102" s="668"/>
      <c r="G102" s="668"/>
      <c r="H102" s="668"/>
      <c r="I102" s="668"/>
      <c r="J102" s="668"/>
      <c r="K102" s="668"/>
      <c r="L102" s="668"/>
      <c r="M102" s="668"/>
      <c r="N102" s="668"/>
      <c r="O102" s="668"/>
      <c r="P102" s="668"/>
      <c r="Q102" s="668"/>
      <c r="R102" s="668"/>
      <c r="S102" s="668"/>
      <c r="T102" s="668"/>
      <c r="U102" s="1279"/>
      <c r="V102" s="1279"/>
      <c r="W102" s="1279"/>
    </row>
    <row r="103" spans="1:23" s="1163" customFormat="1">
      <c r="A103" s="1161" t="s">
        <v>3201</v>
      </c>
      <c r="B103" s="1173" t="s">
        <v>3202</v>
      </c>
      <c r="C103" s="671">
        <f t="shared" ref="C103:T103" ca="1" si="36">SUM(C104:C107)</f>
        <v>1386</v>
      </c>
      <c r="D103" s="671">
        <f t="shared" ca="1" si="36"/>
        <v>1386</v>
      </c>
      <c r="E103" s="671">
        <f t="shared" ca="1" si="36"/>
        <v>0</v>
      </c>
      <c r="F103" s="671">
        <f t="shared" ca="1" si="36"/>
        <v>0</v>
      </c>
      <c r="G103" s="671">
        <f ca="1">SUM(G104:G107)</f>
        <v>0</v>
      </c>
      <c r="H103" s="671">
        <f t="shared" ca="1" si="36"/>
        <v>0</v>
      </c>
      <c r="I103" s="671">
        <f t="shared" ca="1" si="36"/>
        <v>1406</v>
      </c>
      <c r="J103" s="671">
        <f t="shared" ca="1" si="36"/>
        <v>1406</v>
      </c>
      <c r="K103" s="671">
        <f t="shared" ca="1" si="36"/>
        <v>0</v>
      </c>
      <c r="L103" s="671">
        <f t="shared" ca="1" si="36"/>
        <v>0</v>
      </c>
      <c r="M103" s="671">
        <f t="shared" ca="1" si="36"/>
        <v>0</v>
      </c>
      <c r="N103" s="671">
        <f t="shared" ca="1" si="36"/>
        <v>0</v>
      </c>
      <c r="O103" s="671">
        <f t="shared" ca="1" si="36"/>
        <v>919</v>
      </c>
      <c r="P103" s="671">
        <f t="shared" ca="1" si="36"/>
        <v>0</v>
      </c>
      <c r="Q103" s="671">
        <f t="shared" ca="1" si="36"/>
        <v>0</v>
      </c>
      <c r="R103" s="671">
        <f t="shared" ca="1" si="36"/>
        <v>405</v>
      </c>
      <c r="S103" s="671">
        <f t="shared" ca="1" si="36"/>
        <v>0</v>
      </c>
      <c r="T103" s="671">
        <f t="shared" ca="1" si="36"/>
        <v>514</v>
      </c>
      <c r="U103" s="1279"/>
      <c r="V103" s="1279"/>
      <c r="W103" s="1279"/>
    </row>
    <row r="104" spans="1:23">
      <c r="A104" s="1159" t="s">
        <v>3035</v>
      </c>
      <c r="B104" s="1166" t="s">
        <v>3203</v>
      </c>
      <c r="C104" s="663">
        <f t="shared" ref="C104:C109" ca="1" si="37">SUM(D104:H104)</f>
        <v>1266</v>
      </c>
      <c r="D104" s="663">
        <f ca="1">SUMIF(Codifica_CE!$M$2:$U$1241,$A104,Codifica_CE!$S$2:$S$1241)</f>
        <v>1266</v>
      </c>
      <c r="E104" s="663">
        <f ca="1">SUMIF(Codifica_CE!$M$3722:$U$4961,$A104,Codifica_CE!$S$3722:$S$4961)</f>
        <v>0</v>
      </c>
      <c r="F104" s="663">
        <f ca="1">SUMIF(Codifica_CE!$M$1242:$U$2481,$A104,Codifica_CE!$S$1242:$S$2481)</f>
        <v>0</v>
      </c>
      <c r="G104" s="663">
        <f ca="1">SUMIF(Codifica_CE!$M$2482:$U$3721,$A104,Codifica_CE!$S$2482:$S$3721)</f>
        <v>0</v>
      </c>
      <c r="H104" s="663">
        <f ca="1">SUMIF(Codifica_CE!$M$4962:$U$6201,$A104,Codifica_CE!$S$4962:$S$6201)</f>
        <v>0</v>
      </c>
      <c r="I104" s="663">
        <f t="shared" ref="I104:I109" ca="1" si="38">SUM(J104:N104)</f>
        <v>1281</v>
      </c>
      <c r="J104" s="663">
        <f ca="1">SUMIF(Codifica_CE!$M$2:$U$1241,$A104,Codifica_CE!$T$2:$T$1241)</f>
        <v>1281</v>
      </c>
      <c r="K104" s="663">
        <f ca="1">SUMIF(Codifica_CE!$M$3722:$U$4961,$A104,Codifica_CE!$T$3722:$T$4961)</f>
        <v>0</v>
      </c>
      <c r="L104" s="663">
        <f ca="1">SUMIF(Codifica_CE!$M$1242:$U$2481,$A104,Codifica_CE!$T$1242:$T$2481)</f>
        <v>0</v>
      </c>
      <c r="M104" s="663">
        <f ca="1">SUMIF(Codifica_CE!$M$2482:$U$3721,$A104,Codifica_CE!$T$2482:$T$3721)</f>
        <v>0</v>
      </c>
      <c r="N104" s="663">
        <f ca="1">SUMIF(Codifica_CE!$M$4962:$U$6201,$A104,Codifica_CE!$T$4962:$T$6201)</f>
        <v>0</v>
      </c>
      <c r="O104" s="663">
        <f t="shared" ref="O104:O109" ca="1" si="39">SUM(P104:T104)</f>
        <v>870</v>
      </c>
      <c r="P104" s="663">
        <f ca="1">SUMIF(Codifica_CE!$M$2:$U$1241,$A104,Codifica_CE!$U$2:$U$1241)</f>
        <v>0</v>
      </c>
      <c r="Q104" s="663">
        <f ca="1">SUMIF(Codifica_CE!$M$3722:$U$4961,$A104,Codifica_CE!$U$3722:$U$4961)</f>
        <v>0</v>
      </c>
      <c r="R104" s="663">
        <f ca="1">SUMIF(Codifica_CE!$M$1242:$U$2481,$A104,Codifica_CE!$U$1242:$U$2481)</f>
        <v>369</v>
      </c>
      <c r="S104" s="663">
        <f ca="1">SUMIF(Codifica_CE!$M$2482:$U$3721,$A104,Codifica_CE!$U$2482:$U$3721)</f>
        <v>0</v>
      </c>
      <c r="T104" s="663">
        <f ca="1">SUMIF(Codifica_CE!$M$4962:$U$6201,$A104,Codifica_CE!$U$4962:$U$6201)</f>
        <v>501</v>
      </c>
      <c r="U104" s="1278"/>
      <c r="V104" s="1278"/>
      <c r="W104" s="1278"/>
    </row>
    <row r="105" spans="1:23">
      <c r="A105" s="1159" t="s">
        <v>3039</v>
      </c>
      <c r="B105" s="1166" t="s">
        <v>3204</v>
      </c>
      <c r="C105" s="663">
        <f t="shared" ca="1" si="37"/>
        <v>114</v>
      </c>
      <c r="D105" s="663">
        <f ca="1">SUMIF(Codifica_CE!$M$2:$U$1241,$A105,Codifica_CE!$S$2:$S$1241)</f>
        <v>114</v>
      </c>
      <c r="E105" s="663">
        <f ca="1">SUMIF(Codifica_CE!$M$3722:$U$4961,$A105,Codifica_CE!$S$3722:$S$4961)</f>
        <v>0</v>
      </c>
      <c r="F105" s="663">
        <f ca="1">SUMIF(Codifica_CE!$M$1242:$U$2481,$A105,Codifica_CE!$S$1242:$S$2481)</f>
        <v>0</v>
      </c>
      <c r="G105" s="663">
        <f ca="1">SUMIF(Codifica_CE!$M$2482:$U$3721,$A105,Codifica_CE!$S$2482:$S$3721)</f>
        <v>0</v>
      </c>
      <c r="H105" s="663">
        <f ca="1">SUMIF(Codifica_CE!$M$4962:$U$6201,$A105,Codifica_CE!$S$4962:$S$6201)</f>
        <v>0</v>
      </c>
      <c r="I105" s="663">
        <f t="shared" ca="1" si="38"/>
        <v>120</v>
      </c>
      <c r="J105" s="663">
        <f ca="1">SUMIF(Codifica_CE!$M$2:$U$1241,$A105,Codifica_CE!$T$2:$T$1241)</f>
        <v>120</v>
      </c>
      <c r="K105" s="663">
        <f ca="1">SUMIF(Codifica_CE!$M$3722:$U$4961,$A105,Codifica_CE!$T$3722:$T$4961)</f>
        <v>0</v>
      </c>
      <c r="L105" s="663">
        <f ca="1">SUMIF(Codifica_CE!$M$1242:$U$2481,$A105,Codifica_CE!$T$1242:$T$2481)</f>
        <v>0</v>
      </c>
      <c r="M105" s="663">
        <f ca="1">SUMIF(Codifica_CE!$M$2482:$U$3721,$A105,Codifica_CE!$T$2482:$T$3721)</f>
        <v>0</v>
      </c>
      <c r="N105" s="663">
        <f ca="1">SUMIF(Codifica_CE!$M$4962:$U$6201,$A105,Codifica_CE!$T$4962:$T$6201)</f>
        <v>0</v>
      </c>
      <c r="O105" s="663">
        <f t="shared" ca="1" si="39"/>
        <v>49</v>
      </c>
      <c r="P105" s="663">
        <f ca="1">SUMIF(Codifica_CE!$M$2:$U$1241,$A105,Codifica_CE!$U$2:$U$1241)</f>
        <v>0</v>
      </c>
      <c r="Q105" s="663">
        <f ca="1">SUMIF(Codifica_CE!$M$3722:$U$4961,$A105,Codifica_CE!$U$3722:$U$4961)</f>
        <v>0</v>
      </c>
      <c r="R105" s="663">
        <f ca="1">SUMIF(Codifica_CE!$M$1242:$U$2481,$A105,Codifica_CE!$U$1242:$U$2481)</f>
        <v>36</v>
      </c>
      <c r="S105" s="663">
        <f ca="1">SUMIF(Codifica_CE!$M$2482:$U$3721,$A105,Codifica_CE!$U$2482:$U$3721)</f>
        <v>0</v>
      </c>
      <c r="T105" s="663">
        <f ca="1">SUMIF(Codifica_CE!$M$4962:$U$6201,$A105,Codifica_CE!$U$4962:$U$6201)</f>
        <v>13</v>
      </c>
      <c r="U105" s="1278"/>
      <c r="V105" s="1278"/>
      <c r="W105" s="1278"/>
    </row>
    <row r="106" spans="1:23">
      <c r="A106" s="1159" t="s">
        <v>3043</v>
      </c>
      <c r="B106" s="1166" t="s">
        <v>3205</v>
      </c>
      <c r="C106" s="663">
        <f t="shared" ca="1" si="37"/>
        <v>6</v>
      </c>
      <c r="D106" s="663">
        <f ca="1">SUMIF(Codifica_CE!$M$2:$U$1241,$A106,Codifica_CE!$S$2:$S$1241)</f>
        <v>6</v>
      </c>
      <c r="E106" s="663">
        <f ca="1">SUMIF(Codifica_CE!$M$3722:$U$4961,$A106,Codifica_CE!$S$3722:$S$4961)</f>
        <v>0</v>
      </c>
      <c r="F106" s="663">
        <f ca="1">SUMIF(Codifica_CE!$M$1242:$U$2481,$A106,Codifica_CE!$S$1242:$S$2481)</f>
        <v>0</v>
      </c>
      <c r="G106" s="663">
        <f ca="1">SUMIF(Codifica_CE!$M$2482:$U$3721,$A106,Codifica_CE!$S$2482:$S$3721)</f>
        <v>0</v>
      </c>
      <c r="H106" s="663">
        <f ca="1">SUMIF(Codifica_CE!$M$4962:$U$6201,$A106,Codifica_CE!$S$4962:$S$6201)</f>
        <v>0</v>
      </c>
      <c r="I106" s="663">
        <f t="shared" ca="1" si="38"/>
        <v>5</v>
      </c>
      <c r="J106" s="663">
        <f ca="1">SUMIF(Codifica_CE!$M$2:$U$1241,$A106,Codifica_CE!$T$2:$T$1241)</f>
        <v>5</v>
      </c>
      <c r="K106" s="663">
        <f ca="1">SUMIF(Codifica_CE!$M$3722:$U$4961,$A106,Codifica_CE!$T$3722:$T$4961)</f>
        <v>0</v>
      </c>
      <c r="L106" s="663">
        <f ca="1">SUMIF(Codifica_CE!$M$1242:$U$2481,$A106,Codifica_CE!$T$1242:$T$2481)</f>
        <v>0</v>
      </c>
      <c r="M106" s="663">
        <f ca="1">SUMIF(Codifica_CE!$M$2482:$U$3721,$A106,Codifica_CE!$T$2482:$T$3721)</f>
        <v>0</v>
      </c>
      <c r="N106" s="663">
        <f ca="1">SUMIF(Codifica_CE!$M$4962:$U$6201,$A106,Codifica_CE!$T$4962:$T$6201)</f>
        <v>0</v>
      </c>
      <c r="O106" s="663">
        <f t="shared" ca="1" si="39"/>
        <v>0</v>
      </c>
      <c r="P106" s="663">
        <f ca="1">SUMIF(Codifica_CE!$M$2:$U$1241,$A106,Codifica_CE!$U$2:$U$1241)</f>
        <v>0</v>
      </c>
      <c r="Q106" s="663">
        <f ca="1">SUMIF(Codifica_CE!$M$3722:$U$4961,$A106,Codifica_CE!$U$3722:$U$4961)</f>
        <v>0</v>
      </c>
      <c r="R106" s="663">
        <f ca="1">SUMIF(Codifica_CE!$M$1242:$U$2481,$A106,Codifica_CE!$U$1242:$U$2481)</f>
        <v>0</v>
      </c>
      <c r="S106" s="663">
        <f ca="1">SUMIF(Codifica_CE!$M$2482:$U$3721,$A106,Codifica_CE!$U$2482:$U$3721)</f>
        <v>0</v>
      </c>
      <c r="T106" s="663">
        <f ca="1">SUMIF(Codifica_CE!$M$4962:$U$6201,$A106,Codifica_CE!$U$4962:$U$6201)</f>
        <v>0</v>
      </c>
      <c r="U106" s="1278"/>
      <c r="V106" s="1278"/>
      <c r="W106" s="1278"/>
    </row>
    <row r="107" spans="1:23">
      <c r="A107" s="1159" t="s">
        <v>3047</v>
      </c>
      <c r="B107" s="1166" t="s">
        <v>3206</v>
      </c>
      <c r="C107" s="663">
        <f t="shared" ca="1" si="37"/>
        <v>0</v>
      </c>
      <c r="D107" s="663">
        <f ca="1">SUMIF(Codifica_CE!$M$2:$U$1241,$A107,Codifica_CE!$S$2:$S$1241)</f>
        <v>0</v>
      </c>
      <c r="E107" s="663">
        <f ca="1">SUMIF(Codifica_CE!$M$3722:$U$4961,$A107,Codifica_CE!$S$3722:$S$4961)</f>
        <v>0</v>
      </c>
      <c r="F107" s="663">
        <f ca="1">SUMIF(Codifica_CE!$M$1242:$U$2481,$A107,Codifica_CE!$S$1242:$S$2481)</f>
        <v>0</v>
      </c>
      <c r="G107" s="663">
        <f ca="1">SUMIF(Codifica_CE!$M$2482:$U$3721,$A107,Codifica_CE!$S$2482:$S$3721)</f>
        <v>0</v>
      </c>
      <c r="H107" s="663">
        <f ca="1">SUMIF(Codifica_CE!$M$4962:$U$6201,$A107,Codifica_CE!$S$4962:$S$6201)</f>
        <v>0</v>
      </c>
      <c r="I107" s="663">
        <f t="shared" ca="1" si="38"/>
        <v>0</v>
      </c>
      <c r="J107" s="663">
        <f ca="1">SUMIF(Codifica_CE!$M$2:$U$1241,$A107,Codifica_CE!$T$2:$T$1241)</f>
        <v>0</v>
      </c>
      <c r="K107" s="663">
        <f ca="1">SUMIF(Codifica_CE!$M$3722:$U$4961,$A107,Codifica_CE!$T$3722:$T$4961)</f>
        <v>0</v>
      </c>
      <c r="L107" s="663">
        <f ca="1">SUMIF(Codifica_CE!$M$1242:$U$2481,$A107,Codifica_CE!$T$1242:$T$2481)</f>
        <v>0</v>
      </c>
      <c r="M107" s="663">
        <f ca="1">SUMIF(Codifica_CE!$M$2482:$U$3721,$A107,Codifica_CE!$T$2482:$T$3721)</f>
        <v>0</v>
      </c>
      <c r="N107" s="663">
        <f ca="1">SUMIF(Codifica_CE!$M$4962:$U$6201,$A107,Codifica_CE!$T$4962:$T$6201)</f>
        <v>0</v>
      </c>
      <c r="O107" s="663">
        <f t="shared" ca="1" si="39"/>
        <v>0</v>
      </c>
      <c r="P107" s="663">
        <f ca="1">SUMIF(Codifica_CE!$M$2:$U$1241,$A107,Codifica_CE!$U$2:$U$1241)</f>
        <v>0</v>
      </c>
      <c r="Q107" s="663">
        <f ca="1">SUMIF(Codifica_CE!$M$3722:$U$4961,$A107,Codifica_CE!$U$3722:$U$4961)</f>
        <v>0</v>
      </c>
      <c r="R107" s="663">
        <f ca="1">SUMIF(Codifica_CE!$M$1242:$U$2481,$A107,Codifica_CE!$U$1242:$U$2481)</f>
        <v>0</v>
      </c>
      <c r="S107" s="663">
        <f ca="1">SUMIF(Codifica_CE!$M$2482:$U$3721,$A107,Codifica_CE!$U$2482:$U$3721)</f>
        <v>0</v>
      </c>
      <c r="T107" s="663">
        <f ca="1">SUMIF(Codifica_CE!$M$4962:$U$6201,$A107,Codifica_CE!$U$4962:$U$6201)</f>
        <v>0</v>
      </c>
      <c r="U107" s="1278"/>
      <c r="V107" s="1278"/>
      <c r="W107" s="1278"/>
    </row>
    <row r="108" spans="1:23" s="1163" customFormat="1">
      <c r="A108" s="1161" t="s">
        <v>3051</v>
      </c>
      <c r="B108" s="1170" t="s">
        <v>3207</v>
      </c>
      <c r="C108" s="664">
        <f t="shared" ca="1" si="37"/>
        <v>8</v>
      </c>
      <c r="D108" s="664">
        <f ca="1">SUMIF(Codifica_CE!$M$2:$U$1241,$A108,Codifica_CE!$S$2:$S$1241)</f>
        <v>8</v>
      </c>
      <c r="E108" s="664">
        <f ca="1">SUMIF(Codifica_CE!$M$3722:$U$4961,$A108,Codifica_CE!$S$3722:$S$4961)</f>
        <v>0</v>
      </c>
      <c r="F108" s="664">
        <f ca="1">SUMIF(Codifica_CE!$M$1242:$U$2481,$A108,Codifica_CE!$S$1242:$S$2481)</f>
        <v>0</v>
      </c>
      <c r="G108" s="664">
        <f ca="1">SUMIF(Codifica_CE!$M$2482:$U$3721,$A108,Codifica_CE!$S$2482:$S$3721)</f>
        <v>0</v>
      </c>
      <c r="H108" s="664">
        <f ca="1">SUMIF(Codifica_CE!$M$4962:$U$6201,$A108,Codifica_CE!$S$4962:$S$6201)</f>
        <v>0</v>
      </c>
      <c r="I108" s="664">
        <f t="shared" ca="1" si="38"/>
        <v>6</v>
      </c>
      <c r="J108" s="664">
        <f ca="1">SUMIF(Codifica_CE!$M$2:$U$1241,$A108,Codifica_CE!$T$2:$T$1241)</f>
        <v>6</v>
      </c>
      <c r="K108" s="664">
        <f ca="1">SUMIF(Codifica_CE!$M$3722:$U$4961,$A108,Codifica_CE!$T$3722:$T$4961)</f>
        <v>0</v>
      </c>
      <c r="L108" s="664">
        <f ca="1">SUMIF(Codifica_CE!$M$1242:$U$2481,$A108,Codifica_CE!$T$1242:$T$2481)</f>
        <v>0</v>
      </c>
      <c r="M108" s="664">
        <f ca="1">SUMIF(Codifica_CE!$M$2482:$U$3721,$A108,Codifica_CE!$T$2482:$T$3721)</f>
        <v>0</v>
      </c>
      <c r="N108" s="664">
        <f ca="1">SUMIF(Codifica_CE!$M$4962:$U$6201,$A108,Codifica_CE!$T$4962:$T$6201)</f>
        <v>0</v>
      </c>
      <c r="O108" s="664">
        <f t="shared" ca="1" si="39"/>
        <v>32</v>
      </c>
      <c r="P108" s="664">
        <f ca="1">SUMIF(Codifica_CE!$M$2:$U$1241,$A108,Codifica_CE!$U$2:$U$1241)</f>
        <v>0</v>
      </c>
      <c r="Q108" s="664">
        <f ca="1">SUMIF(Codifica_CE!$M$3722:$U$4961,$A108,Codifica_CE!$U$3722:$U$4961)</f>
        <v>0</v>
      </c>
      <c r="R108" s="664">
        <f ca="1">SUMIF(Codifica_CE!$M$1242:$U$2481,$A108,Codifica_CE!$U$1242:$U$2481)</f>
        <v>0</v>
      </c>
      <c r="S108" s="664">
        <f ca="1">SUMIF(Codifica_CE!$M$2482:$U$3721,$A108,Codifica_CE!$U$2482:$U$3721)</f>
        <v>0</v>
      </c>
      <c r="T108" s="664">
        <f ca="1">SUMIF(Codifica_CE!$M$4962:$U$6201,$A108,Codifica_CE!$U$4962:$U$6201)</f>
        <v>32</v>
      </c>
      <c r="U108" s="1279"/>
      <c r="V108" s="1279"/>
      <c r="W108" s="1279"/>
    </row>
    <row r="109" spans="1:23" s="1163" customFormat="1" ht="13.5" thickBot="1">
      <c r="A109" s="1161" t="s">
        <v>3058</v>
      </c>
      <c r="B109" s="1171" t="s">
        <v>3208</v>
      </c>
      <c r="C109" s="669">
        <f t="shared" ca="1" si="37"/>
        <v>0</v>
      </c>
      <c r="D109" s="669">
        <f ca="1">SUMIF(Codifica_CE!$M$2:$U$1241,$A109,Codifica_CE!$S$2:$S$1241)</f>
        <v>0</v>
      </c>
      <c r="E109" s="669">
        <f ca="1">SUMIF(Codifica_CE!$M$3722:$U$4961,$A109,Codifica_CE!$S$3722:$S$4961)</f>
        <v>0</v>
      </c>
      <c r="F109" s="669">
        <f ca="1">SUMIF(Codifica_CE!$M$1242:$U$2481,$A109,Codifica_CE!$S$1242:$S$2481)</f>
        <v>0</v>
      </c>
      <c r="G109" s="665">
        <f ca="1">SUMIF(Codifica_CE!$M$2482:$U$3721,$A109,Codifica_CE!$S$2482:$S$3721)</f>
        <v>0</v>
      </c>
      <c r="H109" s="665">
        <f ca="1">SUMIF(Codifica_CE!$M$4962:$U$6201,$A109,Codifica_CE!$S$4962:$S$6201)</f>
        <v>0</v>
      </c>
      <c r="I109" s="665">
        <f t="shared" ca="1" si="38"/>
        <v>0</v>
      </c>
      <c r="J109" s="665">
        <f ca="1">SUMIF(Codifica_CE!$M$2:$U$1241,$A109,Codifica_CE!$T$2:$T$1241)</f>
        <v>0</v>
      </c>
      <c r="K109" s="665">
        <f ca="1">SUMIF(Codifica_CE!$M$3722:$U$4961,$A109,Codifica_CE!$T$3722:$T$4961)</f>
        <v>0</v>
      </c>
      <c r="L109" s="665">
        <f ca="1">SUMIF(Codifica_CE!$M$1242:$U$2481,$A109,Codifica_CE!$T$1242:$T$2481)</f>
        <v>0</v>
      </c>
      <c r="M109" s="665">
        <f ca="1">SUMIF(Codifica_CE!$M$2482:$U$3721,$A109,Codifica_CE!$T$2482:$T$3721)</f>
        <v>0</v>
      </c>
      <c r="N109" s="665">
        <f ca="1">SUMIF(Codifica_CE!$M$4962:$U$6201,$A109,Codifica_CE!$T$4962:$T$6201)</f>
        <v>0</v>
      </c>
      <c r="O109" s="665">
        <f t="shared" ca="1" si="39"/>
        <v>0</v>
      </c>
      <c r="P109" s="665">
        <f ca="1">SUMIF(Codifica_CE!$M$2:$U$1241,$A109,Codifica_CE!$U$2:$U$1241)</f>
        <v>0</v>
      </c>
      <c r="Q109" s="665">
        <f ca="1">SUMIF(Codifica_CE!$M$3722:$U$4961,$A109,Codifica_CE!$U$3722:$U$4961)</f>
        <v>0</v>
      </c>
      <c r="R109" s="665">
        <f ca="1">SUMIF(Codifica_CE!$M$1242:$U$2481,$A109,Codifica_CE!$U$1242:$U$2481)</f>
        <v>0</v>
      </c>
      <c r="S109" s="665">
        <f ca="1">SUMIF(Codifica_CE!$M$2482:$U$3721,$A109,Codifica_CE!$U$2482:$U$3721)</f>
        <v>0</v>
      </c>
      <c r="T109" s="665">
        <f ca="1">SUMIF(Codifica_CE!$M$4962:$U$6201,$A109,Codifica_CE!$U$4962:$U$6201)</f>
        <v>0</v>
      </c>
      <c r="U109" s="1279"/>
      <c r="V109" s="1279"/>
      <c r="W109" s="1279"/>
    </row>
    <row r="110" spans="1:23" s="1163" customFormat="1" ht="13.5" thickTop="1">
      <c r="A110" s="1161" t="s">
        <v>3209</v>
      </c>
      <c r="B110" s="1174" t="s">
        <v>3210</v>
      </c>
      <c r="C110" s="667">
        <f t="shared" ref="C110:T110" ca="1" si="40">+C103+C108+C109</f>
        <v>1394</v>
      </c>
      <c r="D110" s="667">
        <f t="shared" ca="1" si="40"/>
        <v>1394</v>
      </c>
      <c r="E110" s="667">
        <f t="shared" ca="1" si="40"/>
        <v>0</v>
      </c>
      <c r="F110" s="667">
        <f t="shared" ca="1" si="40"/>
        <v>0</v>
      </c>
      <c r="G110" s="667">
        <f ca="1">+G103+G108+G109</f>
        <v>0</v>
      </c>
      <c r="H110" s="667">
        <f t="shared" ca="1" si="40"/>
        <v>0</v>
      </c>
      <c r="I110" s="667">
        <f t="shared" ca="1" si="40"/>
        <v>1412</v>
      </c>
      <c r="J110" s="667">
        <f t="shared" ca="1" si="40"/>
        <v>1412</v>
      </c>
      <c r="K110" s="667">
        <f t="shared" ca="1" si="40"/>
        <v>0</v>
      </c>
      <c r="L110" s="667">
        <f t="shared" ca="1" si="40"/>
        <v>0</v>
      </c>
      <c r="M110" s="667">
        <f t="shared" ca="1" si="40"/>
        <v>0</v>
      </c>
      <c r="N110" s="667">
        <f t="shared" ca="1" si="40"/>
        <v>0</v>
      </c>
      <c r="O110" s="667">
        <f t="shared" ca="1" si="40"/>
        <v>951</v>
      </c>
      <c r="P110" s="667">
        <f t="shared" ca="1" si="40"/>
        <v>0</v>
      </c>
      <c r="Q110" s="667">
        <f t="shared" ca="1" si="40"/>
        <v>0</v>
      </c>
      <c r="R110" s="667">
        <f t="shared" ca="1" si="40"/>
        <v>405</v>
      </c>
      <c r="S110" s="667">
        <f t="shared" ca="1" si="40"/>
        <v>0</v>
      </c>
      <c r="T110" s="667">
        <f t="shared" ca="1" si="40"/>
        <v>546</v>
      </c>
      <c r="U110" s="1279"/>
      <c r="V110" s="1279"/>
      <c r="W110" s="1279"/>
    </row>
    <row r="111" spans="1:23" s="1163" customFormat="1">
      <c r="A111" s="1161" t="s">
        <v>3211</v>
      </c>
      <c r="B111" s="1160" t="s">
        <v>3212</v>
      </c>
      <c r="C111" s="668">
        <f t="shared" ref="C111:T111" ca="1" si="41">+C101-C110</f>
        <v>0</v>
      </c>
      <c r="D111" s="668">
        <f t="shared" ca="1" si="41"/>
        <v>0</v>
      </c>
      <c r="E111" s="668">
        <f t="shared" ca="1" si="41"/>
        <v>0</v>
      </c>
      <c r="F111" s="668">
        <f t="shared" ca="1" si="41"/>
        <v>0</v>
      </c>
      <c r="G111" s="668">
        <f ca="1">+G101-G110</f>
        <v>0</v>
      </c>
      <c r="H111" s="668">
        <f t="shared" ca="1" si="41"/>
        <v>0</v>
      </c>
      <c r="I111" s="668">
        <f t="shared" ca="1" si="41"/>
        <v>0</v>
      </c>
      <c r="J111" s="668">
        <f t="shared" ca="1" si="41"/>
        <v>0</v>
      </c>
      <c r="K111" s="668">
        <f t="shared" ca="1" si="41"/>
        <v>0</v>
      </c>
      <c r="L111" s="668">
        <f t="shared" ca="1" si="41"/>
        <v>0</v>
      </c>
      <c r="M111" s="668">
        <f t="shared" ca="1" si="41"/>
        <v>0</v>
      </c>
      <c r="N111" s="668">
        <f t="shared" ca="1" si="41"/>
        <v>0</v>
      </c>
      <c r="O111" s="668">
        <f t="shared" ca="1" si="41"/>
        <v>0</v>
      </c>
      <c r="P111" s="668">
        <f t="shared" ca="1" si="41"/>
        <v>0</v>
      </c>
      <c r="Q111" s="668">
        <f t="shared" ca="1" si="41"/>
        <v>0</v>
      </c>
      <c r="R111" s="668">
        <f t="shared" ca="1" si="41"/>
        <v>0</v>
      </c>
      <c r="S111" s="668">
        <f t="shared" ca="1" si="41"/>
        <v>0</v>
      </c>
      <c r="T111" s="668">
        <f t="shared" ca="1" si="41"/>
        <v>0</v>
      </c>
      <c r="U111" s="1279"/>
      <c r="V111" s="1279"/>
      <c r="W111" s="1279"/>
    </row>
    <row r="112" spans="1:23">
      <c r="C112" s="1176"/>
      <c r="D112" s="1176"/>
      <c r="E112" s="1176"/>
      <c r="F112" s="1176"/>
      <c r="G112" s="1176"/>
      <c r="H112" s="1176"/>
      <c r="I112" s="1176"/>
      <c r="J112" s="1176"/>
      <c r="K112" s="1176"/>
      <c r="L112" s="1176"/>
      <c r="M112" s="1176"/>
      <c r="N112" s="1176"/>
      <c r="O112" s="1176"/>
      <c r="P112" s="1278"/>
      <c r="Q112" s="1278"/>
      <c r="R112" s="1278"/>
      <c r="S112" s="1278"/>
      <c r="T112" s="1278"/>
      <c r="U112" s="1278"/>
      <c r="V112" s="1278"/>
      <c r="W112" s="1278"/>
    </row>
    <row r="113" spans="2:23" s="1177" customFormat="1" ht="15">
      <c r="B113" s="1178" t="s">
        <v>3213</v>
      </c>
      <c r="C113" s="1179"/>
      <c r="D113" s="1180"/>
      <c r="E113" s="1180"/>
      <c r="F113" s="1180"/>
      <c r="G113" s="1180"/>
      <c r="H113" s="1180"/>
      <c r="I113" s="1180"/>
      <c r="J113" s="1181"/>
      <c r="K113" s="1182"/>
      <c r="L113" s="1179"/>
      <c r="M113" s="1181"/>
      <c r="N113" s="1181"/>
      <c r="O113" s="1182"/>
    </row>
    <row r="114" spans="2:23" s="1177" customFormat="1">
      <c r="C114" s="1176"/>
      <c r="D114" s="1176"/>
      <c r="E114" s="1183"/>
      <c r="F114" s="1183"/>
      <c r="G114" s="1183"/>
      <c r="H114" s="1184"/>
    </row>
    <row r="115" spans="2:23" ht="15">
      <c r="B115" s="1180" t="s">
        <v>3214</v>
      </c>
      <c r="C115" s="1176"/>
      <c r="D115" s="1176"/>
      <c r="E115" s="1176"/>
      <c r="F115" s="1176"/>
      <c r="G115" s="1176"/>
      <c r="H115" s="1176"/>
      <c r="I115" s="1176"/>
      <c r="J115" s="1176"/>
      <c r="K115" s="1176"/>
      <c r="L115" s="1176"/>
      <c r="M115" s="1176"/>
      <c r="N115" s="1176"/>
      <c r="O115" s="1176"/>
      <c r="P115" s="1278"/>
      <c r="Q115" s="1278"/>
      <c r="R115" s="1278"/>
      <c r="S115" s="1278"/>
      <c r="T115" s="1278"/>
      <c r="U115" s="1278"/>
      <c r="V115" s="1278"/>
      <c r="W115" s="1278"/>
    </row>
    <row r="116" spans="2:23">
      <c r="C116" s="1176"/>
      <c r="D116" s="1176"/>
      <c r="E116" s="1176"/>
      <c r="F116" s="1176"/>
      <c r="G116" s="1176"/>
      <c r="H116" s="1176"/>
      <c r="I116" s="1176"/>
      <c r="J116" s="1176"/>
      <c r="K116" s="1176"/>
      <c r="L116" s="1176"/>
      <c r="M116" s="1176"/>
      <c r="N116" s="1176"/>
      <c r="O116" s="1176"/>
      <c r="P116" s="1278"/>
      <c r="Q116" s="1278"/>
      <c r="R116" s="1278"/>
      <c r="S116" s="1278"/>
      <c r="T116" s="1278"/>
      <c r="U116" s="1278"/>
      <c r="V116" s="1278"/>
      <c r="W116" s="1278"/>
    </row>
    <row r="117" spans="2:23">
      <c r="C117" s="1176"/>
      <c r="D117" s="1176"/>
      <c r="E117" s="1176"/>
      <c r="F117" s="1176"/>
      <c r="G117" s="1176"/>
      <c r="H117" s="1176"/>
      <c r="I117" s="1176"/>
      <c r="J117" s="1176"/>
      <c r="K117" s="1176"/>
      <c r="L117" s="1176"/>
      <c r="M117" s="1176"/>
      <c r="N117" s="1176"/>
      <c r="O117" s="1176"/>
      <c r="P117" s="1278"/>
      <c r="Q117" s="1278"/>
      <c r="R117" s="1278"/>
      <c r="S117" s="1278"/>
      <c r="T117" s="1278"/>
      <c r="U117" s="1278"/>
      <c r="V117" s="1278"/>
      <c r="W117" s="1278"/>
    </row>
    <row r="118" spans="2:23">
      <c r="C118" s="1176"/>
      <c r="D118" s="1176"/>
      <c r="E118" s="1176"/>
      <c r="F118" s="1176"/>
      <c r="G118" s="1176"/>
      <c r="H118" s="1176"/>
      <c r="I118" s="1176"/>
      <c r="J118" s="1176"/>
      <c r="K118" s="1176"/>
      <c r="L118" s="1176"/>
      <c r="M118" s="1176"/>
      <c r="N118" s="1176"/>
      <c r="O118" s="1176"/>
      <c r="P118" s="1278"/>
      <c r="Q118" s="1278"/>
      <c r="R118" s="1278"/>
      <c r="S118" s="1278"/>
      <c r="T118" s="1278"/>
      <c r="U118" s="1278"/>
      <c r="V118" s="1278"/>
      <c r="W118" s="1278"/>
    </row>
    <row r="119" spans="2:23">
      <c r="C119" s="1176"/>
      <c r="D119" s="1176"/>
      <c r="E119" s="1176"/>
      <c r="F119" s="1176"/>
      <c r="G119" s="1176"/>
      <c r="H119" s="1176"/>
      <c r="I119" s="1176"/>
      <c r="J119" s="1176"/>
      <c r="K119" s="1176"/>
      <c r="L119" s="1176"/>
      <c r="M119" s="1176"/>
      <c r="N119" s="1176"/>
      <c r="O119" s="1176"/>
      <c r="P119" s="1278"/>
      <c r="Q119" s="1278"/>
      <c r="R119" s="1278"/>
      <c r="S119" s="1278"/>
      <c r="T119" s="1278"/>
      <c r="U119" s="1278"/>
      <c r="V119" s="1278"/>
      <c r="W119" s="1278"/>
    </row>
    <row r="120" spans="2:23">
      <c r="C120" s="1176"/>
      <c r="D120" s="1176"/>
      <c r="E120" s="1176"/>
      <c r="F120" s="1176"/>
      <c r="G120" s="1176"/>
      <c r="H120" s="1176"/>
      <c r="I120" s="1176"/>
      <c r="J120" s="1176"/>
      <c r="K120" s="1176"/>
      <c r="L120" s="1176"/>
      <c r="M120" s="1176"/>
      <c r="N120" s="1176"/>
      <c r="O120" s="1176"/>
      <c r="P120" s="1278"/>
      <c r="Q120" s="1278"/>
      <c r="R120" s="1278"/>
      <c r="S120" s="1278"/>
      <c r="T120" s="1278"/>
      <c r="U120" s="1278"/>
      <c r="V120" s="1278"/>
      <c r="W120" s="1278"/>
    </row>
    <row r="121" spans="2:23">
      <c r="C121" s="1176"/>
      <c r="D121" s="1176"/>
      <c r="E121" s="1176"/>
      <c r="F121" s="1176"/>
      <c r="G121" s="1176"/>
      <c r="H121" s="1176"/>
      <c r="I121" s="1176"/>
      <c r="J121" s="1176"/>
      <c r="K121" s="1176"/>
      <c r="L121" s="1176"/>
      <c r="M121" s="1176"/>
      <c r="N121" s="1176"/>
      <c r="O121" s="1176"/>
      <c r="P121" s="1278"/>
      <c r="Q121" s="1278"/>
      <c r="R121" s="1278"/>
      <c r="S121" s="1278"/>
      <c r="T121" s="1278"/>
      <c r="U121" s="1278"/>
      <c r="V121" s="1278"/>
      <c r="W121" s="1278"/>
    </row>
    <row r="122" spans="2:23">
      <c r="C122" s="1176"/>
      <c r="D122" s="1176"/>
      <c r="E122" s="1176"/>
      <c r="F122" s="1176"/>
      <c r="G122" s="1176"/>
      <c r="H122" s="1176"/>
      <c r="I122" s="1176"/>
      <c r="J122" s="1176"/>
      <c r="K122" s="1176"/>
      <c r="L122" s="1176"/>
      <c r="M122" s="1176"/>
      <c r="N122" s="1176"/>
      <c r="O122" s="1176"/>
      <c r="P122" s="1278"/>
      <c r="Q122" s="1278"/>
      <c r="R122" s="1278"/>
      <c r="S122" s="1278"/>
      <c r="T122" s="1278"/>
      <c r="U122" s="1278"/>
      <c r="V122" s="1278"/>
      <c r="W122" s="1278"/>
    </row>
    <row r="123" spans="2:23">
      <c r="C123" s="1176"/>
      <c r="D123" s="1176"/>
      <c r="E123" s="1176"/>
      <c r="F123" s="1176"/>
      <c r="G123" s="1176"/>
      <c r="H123" s="1176"/>
      <c r="I123" s="1176"/>
      <c r="J123" s="1176"/>
      <c r="K123" s="1176"/>
      <c r="L123" s="1176"/>
      <c r="M123" s="1176"/>
      <c r="N123" s="1176"/>
      <c r="O123" s="1176"/>
      <c r="P123" s="1278"/>
      <c r="Q123" s="1278"/>
      <c r="R123" s="1278"/>
      <c r="S123" s="1278"/>
      <c r="T123" s="1278"/>
      <c r="U123" s="1278"/>
      <c r="V123" s="1278"/>
      <c r="W123" s="1278"/>
    </row>
    <row r="124" spans="2:23">
      <c r="C124" s="1176"/>
      <c r="D124" s="1176"/>
      <c r="E124" s="1176"/>
      <c r="F124" s="1176"/>
      <c r="G124" s="1176"/>
      <c r="H124" s="1176"/>
      <c r="I124" s="1176"/>
      <c r="J124" s="1176"/>
      <c r="K124" s="1176"/>
      <c r="L124" s="1176"/>
      <c r="M124" s="1176"/>
      <c r="N124" s="1176"/>
      <c r="O124" s="1176"/>
      <c r="P124" s="1278"/>
      <c r="Q124" s="1278"/>
      <c r="R124" s="1278"/>
      <c r="S124" s="1278"/>
      <c r="T124" s="1278"/>
      <c r="U124" s="1278"/>
      <c r="V124" s="1278"/>
      <c r="W124" s="1278"/>
    </row>
    <row r="125" spans="2:23">
      <c r="C125" s="1176"/>
      <c r="D125" s="1176"/>
      <c r="E125" s="1176"/>
      <c r="F125" s="1176"/>
      <c r="G125" s="1176"/>
      <c r="H125" s="1176"/>
      <c r="I125" s="1176"/>
      <c r="J125" s="1176"/>
      <c r="K125" s="1176"/>
      <c r="L125" s="1176"/>
      <c r="M125" s="1176"/>
      <c r="N125" s="1176"/>
      <c r="O125" s="1176"/>
      <c r="P125" s="1278"/>
      <c r="Q125" s="1278"/>
      <c r="R125" s="1278"/>
      <c r="S125" s="1278"/>
      <c r="T125" s="1278"/>
      <c r="U125" s="1278"/>
      <c r="V125" s="1278"/>
      <c r="W125" s="1278"/>
    </row>
    <row r="126" spans="2:23">
      <c r="C126" s="1176"/>
      <c r="D126" s="1176"/>
      <c r="E126" s="1176"/>
      <c r="F126" s="1176"/>
      <c r="G126" s="1176"/>
      <c r="H126" s="1176"/>
      <c r="I126" s="1176"/>
      <c r="J126" s="1176"/>
      <c r="K126" s="1176"/>
      <c r="L126" s="1176"/>
      <c r="M126" s="1176"/>
      <c r="N126" s="1176"/>
      <c r="O126" s="1176"/>
      <c r="P126" s="1278"/>
      <c r="Q126" s="1278"/>
      <c r="R126" s="1278"/>
      <c r="S126" s="1278"/>
      <c r="T126" s="1278"/>
      <c r="U126" s="1278"/>
      <c r="V126" s="1278"/>
      <c r="W126" s="1278"/>
    </row>
    <row r="127" spans="2:23">
      <c r="C127" s="1176"/>
      <c r="D127" s="1176"/>
      <c r="E127" s="1176"/>
      <c r="F127" s="1176"/>
      <c r="G127" s="1176"/>
      <c r="H127" s="1176"/>
      <c r="I127" s="1176"/>
      <c r="J127" s="1176"/>
      <c r="K127" s="1176"/>
      <c r="L127" s="1176"/>
      <c r="M127" s="1176"/>
      <c r="N127" s="1176"/>
      <c r="O127" s="1176"/>
      <c r="P127" s="1278"/>
      <c r="Q127" s="1278"/>
      <c r="R127" s="1278"/>
      <c r="S127" s="1278"/>
      <c r="T127" s="1278"/>
      <c r="U127" s="1278"/>
      <c r="V127" s="1278"/>
      <c r="W127" s="1278"/>
    </row>
    <row r="128" spans="2:23">
      <c r="C128" s="1176"/>
      <c r="D128" s="1176"/>
      <c r="E128" s="1176"/>
      <c r="F128" s="1176"/>
      <c r="G128" s="1176"/>
      <c r="H128" s="1176"/>
      <c r="I128" s="1176"/>
      <c r="J128" s="1176"/>
      <c r="K128" s="1176"/>
      <c r="L128" s="1176"/>
      <c r="M128" s="1176"/>
      <c r="N128" s="1176"/>
      <c r="O128" s="1176"/>
      <c r="P128" s="1278"/>
      <c r="Q128" s="1278"/>
      <c r="R128" s="1278"/>
      <c r="S128" s="1278"/>
      <c r="T128" s="1278"/>
      <c r="U128" s="1278"/>
      <c r="V128" s="1278"/>
      <c r="W128" s="1278"/>
    </row>
    <row r="129" spans="3:23">
      <c r="C129" s="1176"/>
      <c r="D129" s="1176"/>
      <c r="E129" s="1176"/>
      <c r="F129" s="1176"/>
      <c r="G129" s="1176"/>
      <c r="H129" s="1176"/>
      <c r="I129" s="1176"/>
      <c r="J129" s="1176"/>
      <c r="K129" s="1176"/>
      <c r="L129" s="1176"/>
      <c r="M129" s="1176"/>
      <c r="N129" s="1176"/>
      <c r="O129" s="1176"/>
      <c r="P129" s="1278"/>
      <c r="Q129" s="1278"/>
      <c r="R129" s="1278"/>
      <c r="S129" s="1278"/>
      <c r="T129" s="1278"/>
      <c r="U129" s="1278"/>
      <c r="V129" s="1278"/>
      <c r="W129" s="1278"/>
    </row>
    <row r="130" spans="3:23">
      <c r="C130" s="1176"/>
      <c r="D130" s="1176"/>
      <c r="E130" s="1176"/>
      <c r="F130" s="1176"/>
      <c r="G130" s="1176"/>
      <c r="H130" s="1176"/>
      <c r="I130" s="1176"/>
      <c r="J130" s="1176"/>
      <c r="K130" s="1176"/>
      <c r="L130" s="1176"/>
      <c r="M130" s="1176"/>
      <c r="N130" s="1176"/>
      <c r="O130" s="1176"/>
      <c r="P130" s="1278"/>
      <c r="Q130" s="1278"/>
      <c r="R130" s="1278"/>
      <c r="S130" s="1278"/>
      <c r="T130" s="1278"/>
      <c r="U130" s="1278"/>
      <c r="V130" s="1278"/>
      <c r="W130" s="1278"/>
    </row>
    <row r="131" spans="3:23">
      <c r="C131" s="1176"/>
      <c r="D131" s="1176"/>
      <c r="E131" s="1176"/>
      <c r="F131" s="1176"/>
      <c r="G131" s="1176"/>
      <c r="H131" s="1176"/>
      <c r="I131" s="1176"/>
      <c r="J131" s="1176"/>
      <c r="K131" s="1176"/>
      <c r="L131" s="1176"/>
      <c r="M131" s="1176"/>
      <c r="N131" s="1176"/>
      <c r="O131" s="1176"/>
      <c r="P131" s="1278"/>
      <c r="Q131" s="1278"/>
      <c r="R131" s="1278"/>
      <c r="S131" s="1278"/>
      <c r="T131" s="1278"/>
      <c r="U131" s="1278"/>
      <c r="V131" s="1278"/>
      <c r="W131" s="1278"/>
    </row>
    <row r="132" spans="3:23">
      <c r="C132" s="1176"/>
      <c r="D132" s="1176"/>
      <c r="E132" s="1176"/>
      <c r="F132" s="1176"/>
      <c r="G132" s="1176"/>
      <c r="H132" s="1176"/>
      <c r="I132" s="1176"/>
      <c r="J132" s="1176"/>
      <c r="K132" s="1176"/>
      <c r="L132" s="1176"/>
      <c r="M132" s="1176"/>
      <c r="N132" s="1176"/>
      <c r="O132" s="1176"/>
      <c r="P132" s="1278"/>
      <c r="Q132" s="1278"/>
      <c r="R132" s="1278"/>
      <c r="S132" s="1278"/>
      <c r="T132" s="1278"/>
      <c r="U132" s="1278"/>
      <c r="V132" s="1278"/>
      <c r="W132" s="1278"/>
    </row>
    <row r="133" spans="3:23">
      <c r="C133" s="1176"/>
      <c r="D133" s="1176"/>
      <c r="E133" s="1176"/>
      <c r="F133" s="1176"/>
      <c r="G133" s="1176"/>
      <c r="H133" s="1176"/>
      <c r="I133" s="1176"/>
      <c r="J133" s="1176"/>
      <c r="K133" s="1176"/>
      <c r="L133" s="1176"/>
      <c r="M133" s="1176"/>
      <c r="N133" s="1176"/>
      <c r="O133" s="1176"/>
      <c r="P133" s="1278"/>
      <c r="Q133" s="1278"/>
      <c r="R133" s="1278"/>
      <c r="S133" s="1278"/>
      <c r="T133" s="1278"/>
      <c r="U133" s="1278"/>
      <c r="V133" s="1278"/>
      <c r="W133" s="1278"/>
    </row>
    <row r="134" spans="3:23">
      <c r="C134" s="1176"/>
      <c r="D134" s="1176"/>
      <c r="E134" s="1176"/>
      <c r="F134" s="1176"/>
      <c r="G134" s="1176"/>
      <c r="H134" s="1176"/>
      <c r="I134" s="1176"/>
      <c r="J134" s="1176"/>
      <c r="K134" s="1176"/>
      <c r="L134" s="1176"/>
      <c r="M134" s="1176"/>
      <c r="N134" s="1176"/>
      <c r="O134" s="1176"/>
      <c r="P134" s="1278"/>
      <c r="Q134" s="1278"/>
      <c r="R134" s="1278"/>
      <c r="S134" s="1278"/>
      <c r="T134" s="1278"/>
      <c r="U134" s="1278"/>
      <c r="V134" s="1278"/>
      <c r="W134" s="1278"/>
    </row>
    <row r="135" spans="3:23">
      <c r="C135" s="1176"/>
      <c r="D135" s="1176"/>
      <c r="E135" s="1176"/>
      <c r="F135" s="1176"/>
      <c r="G135" s="1176"/>
      <c r="H135" s="1176"/>
      <c r="I135" s="1176"/>
      <c r="J135" s="1176"/>
      <c r="K135" s="1176"/>
      <c r="L135" s="1176"/>
      <c r="M135" s="1176"/>
      <c r="N135" s="1176"/>
      <c r="O135" s="1176"/>
      <c r="P135" s="1278"/>
      <c r="Q135" s="1278"/>
      <c r="R135" s="1278"/>
      <c r="S135" s="1278"/>
      <c r="T135" s="1278"/>
      <c r="U135" s="1278"/>
      <c r="V135" s="1278"/>
      <c r="W135" s="1278"/>
    </row>
    <row r="136" spans="3:23">
      <c r="C136" s="1176"/>
      <c r="D136" s="1176"/>
      <c r="E136" s="1176"/>
      <c r="F136" s="1176"/>
      <c r="G136" s="1176"/>
      <c r="H136" s="1176"/>
      <c r="I136" s="1176"/>
      <c r="J136" s="1176"/>
      <c r="K136" s="1176"/>
      <c r="L136" s="1176"/>
      <c r="M136" s="1176"/>
      <c r="N136" s="1176"/>
      <c r="O136" s="1176"/>
      <c r="P136" s="1278"/>
      <c r="Q136" s="1278"/>
      <c r="R136" s="1278"/>
      <c r="S136" s="1278"/>
      <c r="T136" s="1278"/>
      <c r="U136" s="1278"/>
      <c r="V136" s="1278"/>
      <c r="W136" s="1278"/>
    </row>
    <row r="137" spans="3:23">
      <c r="C137" s="1176"/>
      <c r="D137" s="1176"/>
      <c r="E137" s="1176"/>
      <c r="F137" s="1176"/>
      <c r="G137" s="1176"/>
      <c r="H137" s="1176"/>
      <c r="I137" s="1176"/>
      <c r="J137" s="1176"/>
      <c r="K137" s="1176"/>
      <c r="L137" s="1176"/>
      <c r="M137" s="1176"/>
      <c r="N137" s="1176"/>
      <c r="O137" s="1176"/>
      <c r="P137" s="1278"/>
      <c r="Q137" s="1278"/>
      <c r="R137" s="1278"/>
      <c r="S137" s="1278"/>
      <c r="T137" s="1278"/>
      <c r="U137" s="1278"/>
      <c r="V137" s="1278"/>
      <c r="W137" s="1278"/>
    </row>
    <row r="138" spans="3:23">
      <c r="C138" s="1176"/>
      <c r="D138" s="1176"/>
      <c r="E138" s="1176"/>
      <c r="F138" s="1176"/>
      <c r="G138" s="1176"/>
      <c r="H138" s="1176"/>
      <c r="I138" s="1176"/>
      <c r="J138" s="1176"/>
      <c r="K138" s="1176"/>
      <c r="L138" s="1176"/>
      <c r="M138" s="1176"/>
      <c r="N138" s="1176"/>
      <c r="O138" s="1176"/>
      <c r="P138" s="1278"/>
      <c r="Q138" s="1278"/>
      <c r="R138" s="1278"/>
      <c r="S138" s="1278"/>
      <c r="T138" s="1278"/>
      <c r="U138" s="1278"/>
      <c r="V138" s="1278"/>
      <c r="W138" s="1278"/>
    </row>
    <row r="139" spans="3:23">
      <c r="C139" s="1176"/>
      <c r="D139" s="1176"/>
      <c r="E139" s="1176"/>
      <c r="F139" s="1176"/>
      <c r="G139" s="1176"/>
      <c r="H139" s="1176"/>
      <c r="I139" s="1176"/>
      <c r="J139" s="1176"/>
      <c r="K139" s="1176"/>
      <c r="L139" s="1176"/>
      <c r="M139" s="1176"/>
      <c r="N139" s="1176"/>
      <c r="O139" s="1176"/>
      <c r="P139" s="1278"/>
      <c r="Q139" s="1278"/>
      <c r="R139" s="1278"/>
      <c r="S139" s="1278"/>
      <c r="T139" s="1278"/>
      <c r="U139" s="1278"/>
      <c r="V139" s="1278"/>
      <c r="W139" s="1278"/>
    </row>
    <row r="140" spans="3:23">
      <c r="C140" s="1176"/>
      <c r="D140" s="1176"/>
      <c r="E140" s="1176"/>
      <c r="F140" s="1176"/>
      <c r="G140" s="1176"/>
      <c r="H140" s="1176"/>
      <c r="I140" s="1176"/>
      <c r="J140" s="1176"/>
      <c r="K140" s="1176"/>
      <c r="L140" s="1176"/>
      <c r="M140" s="1176"/>
      <c r="N140" s="1176"/>
      <c r="O140" s="1176"/>
      <c r="P140" s="1278"/>
      <c r="Q140" s="1278"/>
      <c r="R140" s="1278"/>
      <c r="S140" s="1278"/>
      <c r="T140" s="1278"/>
      <c r="U140" s="1278"/>
      <c r="V140" s="1278"/>
      <c r="W140" s="1278"/>
    </row>
    <row r="141" spans="3:23">
      <c r="C141" s="1176"/>
      <c r="D141" s="1176"/>
      <c r="E141" s="1176"/>
      <c r="F141" s="1176"/>
      <c r="G141" s="1176"/>
      <c r="H141" s="1176"/>
      <c r="I141" s="1176"/>
      <c r="J141" s="1176"/>
      <c r="K141" s="1176"/>
      <c r="L141" s="1176"/>
      <c r="M141" s="1176"/>
      <c r="N141" s="1176"/>
      <c r="O141" s="1176"/>
      <c r="P141" s="1278"/>
      <c r="Q141" s="1278"/>
      <c r="R141" s="1278"/>
      <c r="S141" s="1278"/>
      <c r="T141" s="1278"/>
      <c r="U141" s="1278"/>
      <c r="V141" s="1278"/>
      <c r="W141" s="1278"/>
    </row>
    <row r="142" spans="3:23">
      <c r="C142" s="1176"/>
      <c r="D142" s="1176"/>
      <c r="E142" s="1176"/>
      <c r="F142" s="1176"/>
      <c r="G142" s="1176"/>
      <c r="H142" s="1176"/>
      <c r="I142" s="1176"/>
      <c r="J142" s="1176"/>
      <c r="K142" s="1176"/>
      <c r="L142" s="1176"/>
      <c r="M142" s="1176"/>
      <c r="N142" s="1176"/>
      <c r="O142" s="1176"/>
      <c r="P142" s="1278"/>
      <c r="Q142" s="1278"/>
      <c r="R142" s="1278"/>
      <c r="S142" s="1278"/>
      <c r="T142" s="1278"/>
      <c r="U142" s="1278"/>
      <c r="V142" s="1278"/>
      <c r="W142" s="1278"/>
    </row>
    <row r="143" spans="3:23">
      <c r="C143" s="1176"/>
      <c r="D143" s="1176"/>
      <c r="E143" s="1176"/>
      <c r="F143" s="1176"/>
      <c r="G143" s="1176"/>
      <c r="H143" s="1176"/>
      <c r="I143" s="1176"/>
      <c r="J143" s="1176"/>
      <c r="K143" s="1176"/>
      <c r="L143" s="1176"/>
      <c r="M143" s="1176"/>
      <c r="N143" s="1176"/>
      <c r="O143" s="1176"/>
      <c r="P143" s="1278"/>
      <c r="Q143" s="1278"/>
      <c r="R143" s="1278"/>
      <c r="S143" s="1278"/>
      <c r="T143" s="1278"/>
      <c r="U143" s="1278"/>
      <c r="V143" s="1278"/>
      <c r="W143" s="1278"/>
    </row>
    <row r="144" spans="3:23">
      <c r="C144" s="1176"/>
      <c r="D144" s="1176"/>
      <c r="E144" s="1176"/>
      <c r="F144" s="1176"/>
      <c r="G144" s="1176"/>
      <c r="H144" s="1176"/>
      <c r="I144" s="1176"/>
      <c r="J144" s="1176"/>
      <c r="K144" s="1176"/>
      <c r="L144" s="1176"/>
      <c r="M144" s="1176"/>
      <c r="N144" s="1176"/>
      <c r="O144" s="1176"/>
      <c r="P144" s="1278"/>
      <c r="Q144" s="1278"/>
      <c r="R144" s="1278"/>
      <c r="S144" s="1278"/>
      <c r="T144" s="1278"/>
      <c r="U144" s="1278"/>
      <c r="V144" s="1278"/>
      <c r="W144" s="1278"/>
    </row>
    <row r="145" spans="3:23">
      <c r="C145" s="1176"/>
      <c r="D145" s="1176"/>
      <c r="E145" s="1176"/>
      <c r="F145" s="1176"/>
      <c r="G145" s="1176"/>
      <c r="H145" s="1176"/>
      <c r="I145" s="1176"/>
      <c r="J145" s="1176"/>
      <c r="K145" s="1176"/>
      <c r="L145" s="1176"/>
      <c r="M145" s="1176"/>
      <c r="N145" s="1176"/>
      <c r="O145" s="1176"/>
      <c r="P145" s="1278"/>
      <c r="Q145" s="1278"/>
      <c r="R145" s="1278"/>
      <c r="S145" s="1278"/>
      <c r="T145" s="1278"/>
      <c r="U145" s="1278"/>
      <c r="V145" s="1278"/>
      <c r="W145" s="1278"/>
    </row>
    <row r="146" spans="3:23">
      <c r="C146" s="1176"/>
      <c r="D146" s="1176"/>
      <c r="E146" s="1176"/>
      <c r="F146" s="1176"/>
      <c r="G146" s="1176"/>
      <c r="H146" s="1176"/>
      <c r="I146" s="1176"/>
      <c r="J146" s="1176"/>
      <c r="K146" s="1176"/>
      <c r="L146" s="1176"/>
      <c r="M146" s="1176"/>
      <c r="N146" s="1176"/>
      <c r="O146" s="1176"/>
      <c r="P146" s="1278"/>
      <c r="Q146" s="1278"/>
      <c r="R146" s="1278"/>
      <c r="S146" s="1278"/>
      <c r="T146" s="1278"/>
      <c r="U146" s="1278"/>
      <c r="V146" s="1278"/>
      <c r="W146" s="1278"/>
    </row>
    <row r="147" spans="3:23">
      <c r="C147" s="1176"/>
      <c r="D147" s="1176"/>
      <c r="E147" s="1176"/>
      <c r="F147" s="1176"/>
      <c r="G147" s="1176"/>
      <c r="H147" s="1176"/>
      <c r="I147" s="1176"/>
      <c r="J147" s="1176"/>
      <c r="K147" s="1176"/>
      <c r="L147" s="1176"/>
      <c r="M147" s="1176"/>
      <c r="N147" s="1176"/>
      <c r="O147" s="1176"/>
      <c r="P147" s="1278"/>
      <c r="Q147" s="1278"/>
      <c r="R147" s="1278"/>
      <c r="S147" s="1278"/>
      <c r="T147" s="1278"/>
      <c r="U147" s="1278"/>
      <c r="V147" s="1278"/>
      <c r="W147" s="1278"/>
    </row>
    <row r="148" spans="3:23">
      <c r="C148" s="1176"/>
      <c r="D148" s="1176"/>
      <c r="E148" s="1176"/>
      <c r="F148" s="1176"/>
      <c r="G148" s="1176"/>
      <c r="H148" s="1176"/>
      <c r="I148" s="1176"/>
      <c r="J148" s="1176"/>
      <c r="K148" s="1176"/>
      <c r="L148" s="1176"/>
      <c r="M148" s="1176"/>
      <c r="N148" s="1176"/>
      <c r="O148" s="1176"/>
      <c r="P148" s="1278"/>
      <c r="Q148" s="1278"/>
      <c r="R148" s="1278"/>
      <c r="S148" s="1278"/>
      <c r="T148" s="1278"/>
      <c r="U148" s="1278"/>
      <c r="V148" s="1278"/>
      <c r="W148" s="1278"/>
    </row>
    <row r="149" spans="3:23">
      <c r="C149" s="1176"/>
      <c r="D149" s="1176"/>
      <c r="E149" s="1176"/>
      <c r="F149" s="1176"/>
      <c r="G149" s="1176"/>
      <c r="H149" s="1176"/>
      <c r="I149" s="1176"/>
      <c r="J149" s="1176"/>
      <c r="K149" s="1176"/>
      <c r="L149" s="1176"/>
      <c r="M149" s="1176"/>
      <c r="N149" s="1176"/>
      <c r="O149" s="1176"/>
      <c r="P149" s="1278"/>
      <c r="Q149" s="1278"/>
      <c r="R149" s="1278"/>
      <c r="S149" s="1278"/>
      <c r="T149" s="1278"/>
      <c r="U149" s="1278"/>
      <c r="V149" s="1278"/>
      <c r="W149" s="1278"/>
    </row>
  </sheetData>
  <sheetProtection password="A01C" sheet="1"/>
  <printOptions horizontalCentered="1"/>
  <pageMargins left="0.39370078740157499" right="0.39370078740157499" top="0.23622047244094499" bottom="0.196850393700787" header="0" footer="0"/>
  <pageSetup paperSize="9" scale="2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5">
    <pageSetUpPr fitToPage="1"/>
  </sheetPr>
  <dimension ref="A1:BJ126"/>
  <sheetViews>
    <sheetView showGridLines="0" zoomScale="70" zoomScaleNormal="70" zoomScaleSheetLayoutView="70" workbookViewId="0">
      <pane xSplit="2" ySplit="2" topLeftCell="C3" activePane="bottomRight" state="frozen"/>
      <selection activeCell="D4" sqref="D4"/>
      <selection pane="topRight" activeCell="D4" sqref="D4"/>
      <selection pane="bottomLeft" activeCell="D4" sqref="D4"/>
      <selection pane="bottomRight" activeCell="D25" sqref="D25"/>
    </sheetView>
  </sheetViews>
  <sheetFormatPr defaultColWidth="9.140625" defaultRowHeight="12.75"/>
  <cols>
    <col min="1" max="1" width="22.42578125" style="485" bestFit="1" customWidth="1"/>
    <col min="2" max="2" width="65.5703125" style="486" customWidth="1"/>
    <col min="3" max="3" width="2.42578125" style="486" bestFit="1" customWidth="1"/>
    <col min="4" max="4" width="13.5703125" style="486" customWidth="1"/>
    <col min="5" max="5" width="13.140625" style="487" customWidth="1"/>
    <col min="6" max="6" width="10.7109375" style="488" customWidth="1"/>
    <col min="7" max="7" width="10.7109375" style="443" hidden="1" customWidth="1"/>
    <col min="8" max="47" width="10.7109375" style="443" customWidth="1"/>
    <col min="48" max="16384" width="9.140625" style="443"/>
  </cols>
  <sheetData>
    <row r="1" spans="1:62" ht="165.75" customHeight="1">
      <c r="A1" s="333" t="s">
        <v>48</v>
      </c>
      <c r="B1" s="482" t="str">
        <f>"Dettaglio nota integrativa di: "&amp;+Info!$C$2&amp;" - "&amp;Info!$B$5&amp;" "&amp;Info!$B$3</f>
        <v>Dettaglio nota integrativa di: ATS DELLA MONTAGNA - Consuntivo 2018</v>
      </c>
      <c r="C1" s="483"/>
      <c r="D1" s="24" t="s">
        <v>4816</v>
      </c>
      <c r="E1" s="25" t="s">
        <v>4817</v>
      </c>
      <c r="F1" s="25" t="s">
        <v>4818</v>
      </c>
      <c r="G1" s="26" t="s">
        <v>4819</v>
      </c>
      <c r="H1" s="771" t="s">
        <v>4820</v>
      </c>
      <c r="I1" s="771" t="s">
        <v>4821</v>
      </c>
      <c r="J1" s="771" t="s">
        <v>4822</v>
      </c>
      <c r="K1" s="771" t="s">
        <v>4823</v>
      </c>
      <c r="L1" s="771" t="s">
        <v>4824</v>
      </c>
      <c r="M1" s="771" t="s">
        <v>4825</v>
      </c>
      <c r="N1" s="771" t="s">
        <v>4826</v>
      </c>
      <c r="O1" s="771" t="s">
        <v>4827</v>
      </c>
      <c r="P1" s="771" t="s">
        <v>4828</v>
      </c>
      <c r="Q1" s="771" t="s">
        <v>4829</v>
      </c>
      <c r="R1" s="771" t="s">
        <v>4830</v>
      </c>
      <c r="S1" s="771" t="s">
        <v>4831</v>
      </c>
      <c r="T1" s="771" t="s">
        <v>4832</v>
      </c>
      <c r="U1" s="771" t="s">
        <v>4833</v>
      </c>
      <c r="V1" s="771" t="s">
        <v>4834</v>
      </c>
      <c r="W1" s="771" t="s">
        <v>4835</v>
      </c>
      <c r="X1" s="771" t="s">
        <v>4836</v>
      </c>
      <c r="Y1" s="771" t="s">
        <v>4837</v>
      </c>
      <c r="Z1" s="771" t="s">
        <v>4838</v>
      </c>
      <c r="AA1" s="771" t="s">
        <v>4839</v>
      </c>
      <c r="AB1" s="771" t="s">
        <v>4840</v>
      </c>
      <c r="AC1" s="771" t="s">
        <v>4841</v>
      </c>
      <c r="AD1" s="771" t="s">
        <v>4842</v>
      </c>
      <c r="AE1" s="771" t="s">
        <v>4843</v>
      </c>
      <c r="AF1" s="771" t="s">
        <v>4844</v>
      </c>
      <c r="AG1" s="771" t="s">
        <v>4845</v>
      </c>
      <c r="AH1" s="771" t="s">
        <v>4846</v>
      </c>
      <c r="AI1" s="771" t="s">
        <v>4847</v>
      </c>
      <c r="AJ1" s="771" t="s">
        <v>4848</v>
      </c>
      <c r="AK1" s="771" t="s">
        <v>4849</v>
      </c>
      <c r="AL1" s="771" t="s">
        <v>4850</v>
      </c>
      <c r="AM1" s="771" t="s">
        <v>4851</v>
      </c>
      <c r="AN1" s="771" t="s">
        <v>4852</v>
      </c>
      <c r="AO1" s="771" t="s">
        <v>4853</v>
      </c>
      <c r="AP1" s="771" t="s">
        <v>4854</v>
      </c>
      <c r="AQ1" s="771" t="s">
        <v>4855</v>
      </c>
      <c r="AR1" s="771" t="s">
        <v>4856</v>
      </c>
      <c r="AS1" s="771" t="s">
        <v>4857</v>
      </c>
      <c r="AT1" s="771" t="s">
        <v>4858</v>
      </c>
      <c r="AU1" s="771" t="s">
        <v>4859</v>
      </c>
      <c r="AV1" s="771" t="s">
        <v>45</v>
      </c>
      <c r="AW1" s="771" t="s">
        <v>4860</v>
      </c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</row>
    <row r="2" spans="1:62" ht="15">
      <c r="A2" s="334"/>
      <c r="B2" s="27" t="s">
        <v>4861</v>
      </c>
      <c r="C2" s="28"/>
      <c r="D2" s="28"/>
      <c r="E2" s="29" t="str">
        <f>Info!$B$2</f>
        <v>323</v>
      </c>
      <c r="F2" s="30"/>
      <c r="G2" s="31">
        <v>999</v>
      </c>
      <c r="H2" s="770" t="s">
        <v>4862</v>
      </c>
      <c r="I2" s="770" t="s">
        <v>4863</v>
      </c>
      <c r="J2" s="770" t="s">
        <v>4864</v>
      </c>
      <c r="K2" s="770" t="s">
        <v>4865</v>
      </c>
      <c r="L2" s="770" t="s">
        <v>4866</v>
      </c>
      <c r="M2" s="770" t="s">
        <v>4867</v>
      </c>
      <c r="N2" s="770" t="s">
        <v>4868</v>
      </c>
      <c r="O2" s="770" t="s">
        <v>4869</v>
      </c>
      <c r="P2" s="770" t="s">
        <v>4870</v>
      </c>
      <c r="Q2" s="770" t="s">
        <v>4871</v>
      </c>
      <c r="R2" s="770" t="s">
        <v>4872</v>
      </c>
      <c r="S2" s="770" t="s">
        <v>4873</v>
      </c>
      <c r="T2" s="770" t="s">
        <v>4874</v>
      </c>
      <c r="U2" s="770" t="s">
        <v>4875</v>
      </c>
      <c r="V2" s="770" t="s">
        <v>4876</v>
      </c>
      <c r="W2" s="770" t="s">
        <v>4877</v>
      </c>
      <c r="X2" s="770" t="s">
        <v>4878</v>
      </c>
      <c r="Y2" s="770" t="s">
        <v>4879</v>
      </c>
      <c r="Z2" s="770" t="s">
        <v>4880</v>
      </c>
      <c r="AA2" s="770" t="s">
        <v>4881</v>
      </c>
      <c r="AB2" s="770" t="s">
        <v>4882</v>
      </c>
      <c r="AC2" s="770" t="s">
        <v>4883</v>
      </c>
      <c r="AD2" s="770" t="s">
        <v>4884</v>
      </c>
      <c r="AE2" s="770" t="s">
        <v>4885</v>
      </c>
      <c r="AF2" s="770" t="s">
        <v>4886</v>
      </c>
      <c r="AG2" s="770" t="s">
        <v>4887</v>
      </c>
      <c r="AH2" s="770" t="s">
        <v>4888</v>
      </c>
      <c r="AI2" s="770" t="s">
        <v>4889</v>
      </c>
      <c r="AJ2" s="770" t="s">
        <v>4890</v>
      </c>
      <c r="AK2" s="770" t="s">
        <v>4891</v>
      </c>
      <c r="AL2" s="770" t="s">
        <v>4892</v>
      </c>
      <c r="AM2" s="770" t="s">
        <v>4893</v>
      </c>
      <c r="AN2" s="770" t="s">
        <v>4894</v>
      </c>
      <c r="AO2" s="770" t="s">
        <v>4895</v>
      </c>
      <c r="AP2" s="770" t="s">
        <v>4896</v>
      </c>
      <c r="AQ2" s="770" t="s">
        <v>4897</v>
      </c>
      <c r="AR2" s="770" t="s">
        <v>4898</v>
      </c>
      <c r="AS2" s="770" t="s">
        <v>4899</v>
      </c>
      <c r="AT2" s="770" t="s">
        <v>4900</v>
      </c>
      <c r="AU2" s="770" t="s">
        <v>4901</v>
      </c>
      <c r="AV2" s="770">
        <v>991</v>
      </c>
      <c r="AW2" s="770">
        <v>992</v>
      </c>
    </row>
    <row r="3" spans="1:62" ht="15.75" customHeight="1">
      <c r="A3" s="335"/>
      <c r="B3" s="32" t="s">
        <v>4925</v>
      </c>
      <c r="C3" s="32"/>
      <c r="D3" s="985">
        <v>0</v>
      </c>
      <c r="E3" s="985">
        <v>0</v>
      </c>
      <c r="F3" s="359">
        <v>0</v>
      </c>
      <c r="G3" s="359">
        <v>0</v>
      </c>
      <c r="H3" s="359">
        <v>0</v>
      </c>
      <c r="I3" s="359">
        <v>0</v>
      </c>
      <c r="J3" s="359">
        <v>0</v>
      </c>
      <c r="K3" s="359">
        <v>0</v>
      </c>
      <c r="L3" s="359">
        <v>0</v>
      </c>
      <c r="M3" s="359">
        <v>0</v>
      </c>
      <c r="N3" s="359">
        <v>0</v>
      </c>
      <c r="O3" s="359">
        <v>0</v>
      </c>
      <c r="P3" s="359">
        <v>0</v>
      </c>
      <c r="Q3" s="359">
        <v>0</v>
      </c>
      <c r="R3" s="359">
        <v>0</v>
      </c>
      <c r="S3" s="359">
        <v>0</v>
      </c>
      <c r="T3" s="359">
        <v>0</v>
      </c>
      <c r="U3" s="359">
        <v>0</v>
      </c>
      <c r="V3" s="359">
        <v>0</v>
      </c>
      <c r="W3" s="359">
        <v>0</v>
      </c>
      <c r="X3" s="359">
        <v>0</v>
      </c>
      <c r="Y3" s="359">
        <v>0</v>
      </c>
      <c r="Z3" s="359">
        <v>0</v>
      </c>
      <c r="AA3" s="359">
        <v>0</v>
      </c>
      <c r="AB3" s="359">
        <v>0</v>
      </c>
      <c r="AC3" s="359">
        <v>0</v>
      </c>
      <c r="AD3" s="359">
        <v>0</v>
      </c>
      <c r="AE3" s="359">
        <v>0</v>
      </c>
      <c r="AF3" s="359">
        <v>0</v>
      </c>
      <c r="AG3" s="359">
        <v>0</v>
      </c>
      <c r="AH3" s="359">
        <v>0</v>
      </c>
      <c r="AI3" s="359">
        <v>0</v>
      </c>
      <c r="AJ3" s="359">
        <v>0</v>
      </c>
      <c r="AK3" s="359">
        <v>0</v>
      </c>
      <c r="AL3" s="359">
        <v>0</v>
      </c>
      <c r="AM3" s="359">
        <v>0</v>
      </c>
      <c r="AN3" s="359">
        <v>0</v>
      </c>
      <c r="AO3" s="359">
        <v>0</v>
      </c>
      <c r="AP3" s="359">
        <v>0</v>
      </c>
      <c r="AQ3" s="359">
        <v>0</v>
      </c>
      <c r="AR3" s="359">
        <v>0</v>
      </c>
      <c r="AS3" s="359">
        <v>0</v>
      </c>
      <c r="AT3" s="359">
        <v>0</v>
      </c>
      <c r="AU3" s="359">
        <v>0</v>
      </c>
      <c r="AV3" s="359">
        <v>0</v>
      </c>
      <c r="AW3" s="359">
        <v>0</v>
      </c>
    </row>
    <row r="4" spans="1:62" ht="14.25">
      <c r="A4" s="336" t="s">
        <v>156</v>
      </c>
      <c r="B4" s="35" t="s">
        <v>4926</v>
      </c>
      <c r="C4" s="36" t="s">
        <v>4904</v>
      </c>
      <c r="D4" s="986">
        <f ca="1">SUMIF(Codifica_CE!$D$3722:$U$4961,$A4,Codifica_CE!$T$3722:$T$4961)</f>
        <v>0</v>
      </c>
      <c r="E4" s="987">
        <f>SUM(H4:AW4)</f>
        <v>0</v>
      </c>
      <c r="F4" s="37" t="str">
        <f>Info!$B$2</f>
        <v>323</v>
      </c>
      <c r="G4" s="490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</row>
    <row r="5" spans="1:62" ht="14.25">
      <c r="A5" s="336" t="s">
        <v>161</v>
      </c>
      <c r="B5" s="35" t="s">
        <v>4927</v>
      </c>
      <c r="C5" s="36" t="s">
        <v>4904</v>
      </c>
      <c r="D5" s="986">
        <f ca="1">SUMIF(Codifica_CE!$D$3722:$U$4961,$A5,Codifica_CE!$T$3722:$T$4961)</f>
        <v>0</v>
      </c>
      <c r="E5" s="987">
        <f>SUM(H5:AW5)</f>
        <v>0</v>
      </c>
      <c r="F5" s="37" t="str">
        <f>Info!$B$2</f>
        <v>323</v>
      </c>
      <c r="G5" s="490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</row>
    <row r="6" spans="1:62" ht="15.75" customHeight="1">
      <c r="A6" s="335"/>
      <c r="B6" s="32" t="s">
        <v>4928</v>
      </c>
      <c r="C6" s="32"/>
      <c r="D6" s="985">
        <v>0</v>
      </c>
      <c r="E6" s="985">
        <v>0</v>
      </c>
      <c r="F6" s="359">
        <v>0</v>
      </c>
      <c r="G6" s="359">
        <v>0</v>
      </c>
      <c r="H6" s="359">
        <v>0</v>
      </c>
      <c r="I6" s="359">
        <v>0</v>
      </c>
      <c r="J6" s="359">
        <v>0</v>
      </c>
      <c r="K6" s="359">
        <v>0</v>
      </c>
      <c r="L6" s="359">
        <v>0</v>
      </c>
      <c r="M6" s="359">
        <v>0</v>
      </c>
      <c r="N6" s="359">
        <v>0</v>
      </c>
      <c r="O6" s="359">
        <v>0</v>
      </c>
      <c r="P6" s="359">
        <v>0</v>
      </c>
      <c r="Q6" s="359">
        <v>0</v>
      </c>
      <c r="R6" s="359">
        <v>0</v>
      </c>
      <c r="S6" s="359">
        <v>0</v>
      </c>
      <c r="T6" s="359">
        <v>0</v>
      </c>
      <c r="U6" s="359">
        <v>0</v>
      </c>
      <c r="V6" s="359">
        <v>0</v>
      </c>
      <c r="W6" s="359">
        <v>0</v>
      </c>
      <c r="X6" s="359">
        <v>0</v>
      </c>
      <c r="Y6" s="359">
        <v>0</v>
      </c>
      <c r="Z6" s="359">
        <v>0</v>
      </c>
      <c r="AA6" s="359">
        <v>0</v>
      </c>
      <c r="AB6" s="359">
        <v>0</v>
      </c>
      <c r="AC6" s="359">
        <v>0</v>
      </c>
      <c r="AD6" s="359">
        <v>0</v>
      </c>
      <c r="AE6" s="359">
        <v>0</v>
      </c>
      <c r="AF6" s="359">
        <v>0</v>
      </c>
      <c r="AG6" s="359">
        <v>0</v>
      </c>
      <c r="AH6" s="359">
        <v>0</v>
      </c>
      <c r="AI6" s="359">
        <v>0</v>
      </c>
      <c r="AJ6" s="359">
        <v>0</v>
      </c>
      <c r="AK6" s="359">
        <v>0</v>
      </c>
      <c r="AL6" s="359">
        <v>0</v>
      </c>
      <c r="AM6" s="359">
        <v>0</v>
      </c>
      <c r="AN6" s="359">
        <v>0</v>
      </c>
      <c r="AO6" s="359">
        <v>0</v>
      </c>
      <c r="AP6" s="359">
        <v>0</v>
      </c>
      <c r="AQ6" s="359">
        <v>0</v>
      </c>
      <c r="AR6" s="359">
        <v>0</v>
      </c>
      <c r="AS6" s="359">
        <v>0</v>
      </c>
      <c r="AT6" s="359">
        <v>0</v>
      </c>
      <c r="AU6" s="359">
        <v>0</v>
      </c>
      <c r="AV6" s="359">
        <v>0</v>
      </c>
      <c r="AW6" s="359">
        <v>0</v>
      </c>
    </row>
    <row r="7" spans="1:62" ht="14.25">
      <c r="A7" s="336" t="s">
        <v>286</v>
      </c>
      <c r="B7" s="35" t="s">
        <v>291</v>
      </c>
      <c r="C7" s="36" t="s">
        <v>4904</v>
      </c>
      <c r="D7" s="986">
        <f ca="1">SUMIF(Codifica_CE!$D$3722:$U$4961,$A7,Codifica_CE!$T$3722:$T$4961)</f>
        <v>0</v>
      </c>
      <c r="E7" s="987">
        <f t="shared" ref="E7:E48" si="0">SUM(H7:AW7)</f>
        <v>0</v>
      </c>
      <c r="F7" s="37" t="str">
        <f>Info!$B$2</f>
        <v>323</v>
      </c>
      <c r="G7" s="477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62" ht="14.25">
      <c r="A8" s="336" t="s">
        <v>292</v>
      </c>
      <c r="B8" s="35" t="s">
        <v>293</v>
      </c>
      <c r="C8" s="36" t="s">
        <v>4904</v>
      </c>
      <c r="D8" s="986">
        <f ca="1">SUMIF(Codifica_CE!$D$3722:$U$4961,$A8,Codifica_CE!$T$3722:$T$4961)</f>
        <v>0</v>
      </c>
      <c r="E8" s="987">
        <f t="shared" si="0"/>
        <v>0</v>
      </c>
      <c r="F8" s="37" t="str">
        <f>Info!$B$2</f>
        <v>323</v>
      </c>
      <c r="G8" s="477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62" ht="14.25">
      <c r="A9" s="336" t="s">
        <v>307</v>
      </c>
      <c r="B9" s="35" t="s">
        <v>310</v>
      </c>
      <c r="C9" s="36" t="s">
        <v>4904</v>
      </c>
      <c r="D9" s="986">
        <f ca="1">SUMIF(Codifica_CE!$D$3722:$U$4961,$A9,Codifica_CE!$T$3722:$T$4961)</f>
        <v>0</v>
      </c>
      <c r="E9" s="987">
        <f t="shared" si="0"/>
        <v>0</v>
      </c>
      <c r="F9" s="37" t="str">
        <f>Info!$B$2</f>
        <v>323</v>
      </c>
      <c r="G9" s="47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</row>
    <row r="10" spans="1:62" ht="14.25">
      <c r="A10" s="336" t="s">
        <v>311</v>
      </c>
      <c r="B10" s="35" t="s">
        <v>312</v>
      </c>
      <c r="C10" s="36" t="s">
        <v>4904</v>
      </c>
      <c r="D10" s="986">
        <f ca="1">SUMIF(Codifica_CE!$D$3722:$U$4961,$A10,Codifica_CE!$T$3722:$T$4961)</f>
        <v>0</v>
      </c>
      <c r="E10" s="987">
        <f t="shared" si="0"/>
        <v>0</v>
      </c>
      <c r="F10" s="37" t="str">
        <f>Info!$B$2</f>
        <v>323</v>
      </c>
      <c r="G10" s="47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</row>
    <row r="11" spans="1:62" ht="14.25">
      <c r="A11" s="336" t="s">
        <v>326</v>
      </c>
      <c r="B11" s="35" t="s">
        <v>328</v>
      </c>
      <c r="C11" s="36" t="s">
        <v>4904</v>
      </c>
      <c r="D11" s="986">
        <f ca="1">SUMIF(Codifica_CE!$D$3722:$U$4961,$A11,Codifica_CE!$T$3722:$T$4961)</f>
        <v>0</v>
      </c>
      <c r="E11" s="987">
        <f t="shared" si="0"/>
        <v>0</v>
      </c>
      <c r="F11" s="37" t="str">
        <f>Info!$B$2</f>
        <v>323</v>
      </c>
      <c r="G11" s="477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</row>
    <row r="12" spans="1:62" ht="14.25">
      <c r="A12" s="336" t="s">
        <v>329</v>
      </c>
      <c r="B12" s="35" t="s">
        <v>330</v>
      </c>
      <c r="C12" s="36" t="s">
        <v>4904</v>
      </c>
      <c r="D12" s="986">
        <f ca="1">SUMIF(Codifica_CE!$D$3722:$U$4961,$A12,Codifica_CE!$T$3722:$T$4961)</f>
        <v>0</v>
      </c>
      <c r="E12" s="987">
        <f t="shared" si="0"/>
        <v>0</v>
      </c>
      <c r="F12" s="37" t="str">
        <f>Info!$B$2</f>
        <v>323</v>
      </c>
      <c r="G12" s="477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</row>
    <row r="13" spans="1:62" ht="14.25">
      <c r="A13" s="336" t="s">
        <v>335</v>
      </c>
      <c r="B13" s="35" t="s">
        <v>337</v>
      </c>
      <c r="C13" s="36" t="s">
        <v>4904</v>
      </c>
      <c r="D13" s="986">
        <f ca="1">SUMIF(Codifica_CE!$D$3722:$U$4961,$A13,Codifica_CE!$T$3722:$T$4961)</f>
        <v>0</v>
      </c>
      <c r="E13" s="987">
        <f t="shared" si="0"/>
        <v>0</v>
      </c>
      <c r="F13" s="37" t="str">
        <f>Info!$B$2</f>
        <v>323</v>
      </c>
      <c r="G13" s="477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</row>
    <row r="14" spans="1:62" ht="14.25">
      <c r="A14" s="336" t="s">
        <v>338</v>
      </c>
      <c r="B14" s="35" t="s">
        <v>339</v>
      </c>
      <c r="C14" s="36" t="s">
        <v>4904</v>
      </c>
      <c r="D14" s="986">
        <f ca="1">SUMIF(Codifica_CE!$D$3722:$U$4961,$A14,Codifica_CE!$T$3722:$T$4961)</f>
        <v>0</v>
      </c>
      <c r="E14" s="987">
        <f t="shared" si="0"/>
        <v>0</v>
      </c>
      <c r="F14" s="37" t="str">
        <f>Info!$B$2</f>
        <v>323</v>
      </c>
      <c r="G14" s="477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</row>
    <row r="15" spans="1:62" ht="14.25">
      <c r="A15" s="336" t="s">
        <v>350</v>
      </c>
      <c r="B15" s="35" t="s">
        <v>353</v>
      </c>
      <c r="C15" s="36" t="s">
        <v>4904</v>
      </c>
      <c r="D15" s="986">
        <f ca="1">SUMIF(Codifica_CE!$D$3722:$U$4961,$A15,Codifica_CE!$T$3722:$T$4961)</f>
        <v>0</v>
      </c>
      <c r="E15" s="987">
        <f t="shared" si="0"/>
        <v>0</v>
      </c>
      <c r="F15" s="37" t="str">
        <f>Info!$B$2</f>
        <v>323</v>
      </c>
      <c r="G15" s="47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</row>
    <row r="16" spans="1:62" ht="14.25">
      <c r="A16" s="336" t="s">
        <v>354</v>
      </c>
      <c r="B16" s="35" t="s">
        <v>355</v>
      </c>
      <c r="C16" s="36" t="s">
        <v>4904</v>
      </c>
      <c r="D16" s="986">
        <f ca="1">SUMIF(Codifica_CE!$D$3722:$U$4961,$A16,Codifica_CE!$T$3722:$T$4961)</f>
        <v>0</v>
      </c>
      <c r="E16" s="987">
        <f t="shared" si="0"/>
        <v>0</v>
      </c>
      <c r="F16" s="37" t="str">
        <f>Info!$B$2</f>
        <v>323</v>
      </c>
      <c r="G16" s="47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</row>
    <row r="17" spans="1:49" ht="14.25">
      <c r="A17" s="336" t="s">
        <v>364</v>
      </c>
      <c r="B17" s="35" t="s">
        <v>366</v>
      </c>
      <c r="C17" s="36" t="s">
        <v>4904</v>
      </c>
      <c r="D17" s="986">
        <f ca="1">SUMIF(Codifica_CE!$D$3722:$U$4961,$A17,Codifica_CE!$T$3722:$T$4961)</f>
        <v>0</v>
      </c>
      <c r="E17" s="987">
        <f t="shared" si="0"/>
        <v>0</v>
      </c>
      <c r="F17" s="37" t="str">
        <f>Info!$B$2</f>
        <v>323</v>
      </c>
      <c r="G17" s="47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</row>
    <row r="18" spans="1:49" ht="14.25">
      <c r="A18" s="336" t="s">
        <v>367</v>
      </c>
      <c r="B18" s="35" t="s">
        <v>368</v>
      </c>
      <c r="C18" s="36" t="s">
        <v>4904</v>
      </c>
      <c r="D18" s="986">
        <f ca="1">SUMIF(Codifica_CE!$D$3722:$U$4961,$A18,Codifica_CE!$T$3722:$T$4961)</f>
        <v>0</v>
      </c>
      <c r="E18" s="987">
        <f t="shared" si="0"/>
        <v>0</v>
      </c>
      <c r="F18" s="37" t="str">
        <f>Info!$B$2</f>
        <v>323</v>
      </c>
      <c r="G18" s="47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</row>
    <row r="19" spans="1:49" ht="14.25">
      <c r="A19" s="336" t="s">
        <v>371</v>
      </c>
      <c r="B19" s="35" t="s">
        <v>372</v>
      </c>
      <c r="C19" s="36" t="s">
        <v>4904</v>
      </c>
      <c r="D19" s="986">
        <f ca="1">SUMIF(Codifica_CE!$D$3722:$U$4961,$A19,Codifica_CE!$T$3722:$T$4961)</f>
        <v>0</v>
      </c>
      <c r="E19" s="987">
        <f t="shared" si="0"/>
        <v>0</v>
      </c>
      <c r="F19" s="37" t="str">
        <f>Info!$B$2</f>
        <v>323</v>
      </c>
      <c r="G19" s="477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</row>
    <row r="20" spans="1:49" ht="14.25">
      <c r="A20" s="336" t="s">
        <v>373</v>
      </c>
      <c r="B20" s="35" t="s">
        <v>374</v>
      </c>
      <c r="C20" s="36" t="s">
        <v>4904</v>
      </c>
      <c r="D20" s="986">
        <f ca="1">SUMIF(Codifica_CE!$D$3722:$U$4961,$A20,Codifica_CE!$T$3722:$T$4961)</f>
        <v>0</v>
      </c>
      <c r="E20" s="987">
        <f t="shared" si="0"/>
        <v>0</v>
      </c>
      <c r="F20" s="37" t="str">
        <f>Info!$B$2</f>
        <v>323</v>
      </c>
      <c r="G20" s="477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</row>
    <row r="21" spans="1:49" ht="25.5">
      <c r="A21" s="336" t="s">
        <v>390</v>
      </c>
      <c r="B21" s="35" t="s">
        <v>391</v>
      </c>
      <c r="C21" s="36" t="s">
        <v>4904</v>
      </c>
      <c r="D21" s="986">
        <f ca="1">SUMIF(Codifica_CE!$D$3722:$U$4961,$A21,Codifica_CE!$T$3722:$T$4961)</f>
        <v>0</v>
      </c>
      <c r="E21" s="987">
        <f t="shared" si="0"/>
        <v>0</v>
      </c>
      <c r="F21" s="37" t="str">
        <f>Info!$B$2</f>
        <v>323</v>
      </c>
      <c r="G21" s="477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</row>
    <row r="22" spans="1:49" ht="14.25">
      <c r="A22" s="336" t="s">
        <v>392</v>
      </c>
      <c r="B22" s="35" t="s">
        <v>393</v>
      </c>
      <c r="C22" s="36" t="s">
        <v>4904</v>
      </c>
      <c r="D22" s="986">
        <f ca="1">SUMIF(Codifica_CE!$D$3722:$U$4961,$A22,Codifica_CE!$T$3722:$T$4961)</f>
        <v>0</v>
      </c>
      <c r="E22" s="987">
        <f t="shared" si="0"/>
        <v>0</v>
      </c>
      <c r="F22" s="37" t="str">
        <f>Info!$B$2</f>
        <v>323</v>
      </c>
      <c r="G22" s="477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</row>
    <row r="23" spans="1:49" ht="14.25">
      <c r="A23" s="336" t="s">
        <v>394</v>
      </c>
      <c r="B23" s="35" t="s">
        <v>397</v>
      </c>
      <c r="C23" s="36" t="s">
        <v>4904</v>
      </c>
      <c r="D23" s="986">
        <f ca="1">SUMIF(Codifica_CE!$D$3722:$U$4961,$A23,Codifica_CE!$T$3722:$T$4961)</f>
        <v>0</v>
      </c>
      <c r="E23" s="987">
        <f t="shared" si="0"/>
        <v>0</v>
      </c>
      <c r="F23" s="37" t="str">
        <f>Info!$B$2</f>
        <v>323</v>
      </c>
      <c r="G23" s="477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</row>
    <row r="24" spans="1:49" ht="14.25">
      <c r="A24" s="336" t="s">
        <v>398</v>
      </c>
      <c r="B24" s="35" t="s">
        <v>399</v>
      </c>
      <c r="C24" s="36" t="s">
        <v>4904</v>
      </c>
      <c r="D24" s="986">
        <f ca="1">SUMIF(Codifica_CE!$D$3722:$U$4961,$A24,Codifica_CE!$T$3722:$T$4961)</f>
        <v>0</v>
      </c>
      <c r="E24" s="987">
        <f t="shared" si="0"/>
        <v>0</v>
      </c>
      <c r="F24" s="37" t="str">
        <f>Info!$B$2</f>
        <v>323</v>
      </c>
      <c r="G24" s="477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</row>
    <row r="25" spans="1:49" ht="14.25">
      <c r="A25" s="336" t="s">
        <v>404</v>
      </c>
      <c r="B25" s="35" t="s">
        <v>405</v>
      </c>
      <c r="C25" s="36" t="s">
        <v>4904</v>
      </c>
      <c r="D25" s="986">
        <f ca="1">SUMIF(Codifica_CE!$D$3722:$U$4961,$A25,Codifica_CE!$T$3722:$T$4961)</f>
        <v>0</v>
      </c>
      <c r="E25" s="987">
        <f t="shared" si="0"/>
        <v>0</v>
      </c>
      <c r="F25" s="37" t="str">
        <f>Info!$B$2</f>
        <v>323</v>
      </c>
      <c r="G25" s="477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</row>
    <row r="26" spans="1:49" ht="14.25">
      <c r="A26" s="336" t="s">
        <v>406</v>
      </c>
      <c r="B26" s="35" t="s">
        <v>407</v>
      </c>
      <c r="C26" s="36" t="s">
        <v>4904</v>
      </c>
      <c r="D26" s="986">
        <f ca="1">SUMIF(Codifica_CE!$D$3722:$U$4961,$A26,Codifica_CE!$T$3722:$T$4961)</f>
        <v>0</v>
      </c>
      <c r="E26" s="987">
        <f t="shared" si="0"/>
        <v>0</v>
      </c>
      <c r="F26" s="37" t="str">
        <f>Info!$B$2</f>
        <v>323</v>
      </c>
      <c r="G26" s="477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</row>
    <row r="27" spans="1:49" ht="25.5">
      <c r="A27" s="478" t="s">
        <v>412</v>
      </c>
      <c r="B27" s="479" t="s">
        <v>414</v>
      </c>
      <c r="C27" s="480" t="s">
        <v>4904</v>
      </c>
      <c r="D27" s="986">
        <f ca="1">SUMIF(Codifica_CE!$D$3722:$U$4961,$A27,Codifica_CE!$T$3722:$T$4961)</f>
        <v>0</v>
      </c>
      <c r="E27" s="987">
        <f t="shared" si="0"/>
        <v>0</v>
      </c>
      <c r="F27" s="37" t="str">
        <f>Info!$B$2</f>
        <v>323</v>
      </c>
      <c r="G27" s="477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</row>
    <row r="28" spans="1:49" ht="25.5">
      <c r="A28" s="478" t="s">
        <v>415</v>
      </c>
      <c r="B28" s="479" t="s">
        <v>416</v>
      </c>
      <c r="C28" s="480" t="s">
        <v>4904</v>
      </c>
      <c r="D28" s="986">
        <f ca="1">SUMIF(Codifica_CE!$D$3722:$U$4961,$A28,Codifica_CE!$T$3722:$T$4961)</f>
        <v>0</v>
      </c>
      <c r="E28" s="987">
        <f t="shared" si="0"/>
        <v>0</v>
      </c>
      <c r="F28" s="37" t="str">
        <f>Info!$B$2</f>
        <v>323</v>
      </c>
      <c r="G28" s="47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</row>
    <row r="29" spans="1:49" ht="14.25">
      <c r="A29" s="478" t="s">
        <v>417</v>
      </c>
      <c r="B29" s="479" t="s">
        <v>419</v>
      </c>
      <c r="C29" s="480" t="s">
        <v>4904</v>
      </c>
      <c r="D29" s="986">
        <f ca="1">SUMIF(Codifica_CE!$D$3722:$U$4961,$A29,Codifica_CE!$T$3722:$T$4961)</f>
        <v>0</v>
      </c>
      <c r="E29" s="987">
        <f t="shared" si="0"/>
        <v>0</v>
      </c>
      <c r="F29" s="37" t="str">
        <f>Info!$B$2</f>
        <v>323</v>
      </c>
      <c r="G29" s="47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</row>
    <row r="30" spans="1:49" ht="14.25">
      <c r="A30" s="478" t="s">
        <v>420</v>
      </c>
      <c r="B30" s="479" t="s">
        <v>421</v>
      </c>
      <c r="C30" s="480" t="s">
        <v>4904</v>
      </c>
      <c r="D30" s="986">
        <f ca="1">SUMIF(Codifica_CE!$D$3722:$U$4961,$A30,Codifica_CE!$T$3722:$T$4961)</f>
        <v>0</v>
      </c>
      <c r="E30" s="987">
        <f t="shared" si="0"/>
        <v>0</v>
      </c>
      <c r="F30" s="37" t="str">
        <f>Info!$B$2</f>
        <v>323</v>
      </c>
      <c r="G30" s="47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</row>
    <row r="31" spans="1:49" ht="14.25">
      <c r="A31" s="478" t="s">
        <v>422</v>
      </c>
      <c r="B31" s="479" t="s">
        <v>424</v>
      </c>
      <c r="C31" s="480" t="s">
        <v>4904</v>
      </c>
      <c r="D31" s="986">
        <f ca="1">SUMIF(Codifica_CE!$D$3722:$U$4961,$A31,Codifica_CE!$T$3722:$T$4961)</f>
        <v>0</v>
      </c>
      <c r="E31" s="987">
        <f t="shared" si="0"/>
        <v>0</v>
      </c>
      <c r="F31" s="37" t="str">
        <f>Info!$B$2</f>
        <v>323</v>
      </c>
      <c r="G31" s="477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</row>
    <row r="32" spans="1:49" ht="14.25">
      <c r="A32" s="478" t="s">
        <v>425</v>
      </c>
      <c r="B32" s="479" t="s">
        <v>426</v>
      </c>
      <c r="C32" s="480" t="s">
        <v>4904</v>
      </c>
      <c r="D32" s="986">
        <f ca="1">SUMIF(Codifica_CE!$D$3722:$U$4961,$A32,Codifica_CE!$T$3722:$T$4961)</f>
        <v>0</v>
      </c>
      <c r="E32" s="987">
        <f t="shared" si="0"/>
        <v>0</v>
      </c>
      <c r="F32" s="37" t="str">
        <f>Info!$B$2</f>
        <v>323</v>
      </c>
      <c r="G32" s="477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</row>
    <row r="33" spans="1:49" ht="14.25">
      <c r="A33" s="478" t="s">
        <v>427</v>
      </c>
      <c r="B33" s="479" t="s">
        <v>429</v>
      </c>
      <c r="C33" s="480" t="s">
        <v>4904</v>
      </c>
      <c r="D33" s="986">
        <f ca="1">SUMIF(Codifica_CE!$D$3722:$U$4961,$A33,Codifica_CE!$T$3722:$T$4961)</f>
        <v>0</v>
      </c>
      <c r="E33" s="987">
        <f t="shared" si="0"/>
        <v>0</v>
      </c>
      <c r="F33" s="37" t="str">
        <f>Info!$B$2</f>
        <v>323</v>
      </c>
      <c r="G33" s="477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</row>
    <row r="34" spans="1:49" ht="25.5">
      <c r="A34" s="336" t="s">
        <v>430</v>
      </c>
      <c r="B34" s="356" t="s">
        <v>431</v>
      </c>
      <c r="C34" s="36" t="s">
        <v>4904</v>
      </c>
      <c r="D34" s="986">
        <f ca="1">SUMIF(Codifica_CE!$D$3722:$U$4961,$A34,Codifica_CE!$T$3722:$T$4961)</f>
        <v>0</v>
      </c>
      <c r="E34" s="987">
        <f t="shared" si="0"/>
        <v>0</v>
      </c>
      <c r="F34" s="37" t="str">
        <f>Info!$B$2</f>
        <v>323</v>
      </c>
      <c r="G34" s="477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</row>
    <row r="35" spans="1:49" ht="14.25">
      <c r="A35" s="336" t="s">
        <v>435</v>
      </c>
      <c r="B35" s="35" t="s">
        <v>437</v>
      </c>
      <c r="C35" s="36" t="s">
        <v>4904</v>
      </c>
      <c r="D35" s="986">
        <f ca="1">SUMIF(Codifica_CE!$D$3722:$U$4961,$A35,Codifica_CE!$T$3722:$T$4961)</f>
        <v>0</v>
      </c>
      <c r="E35" s="987">
        <f t="shared" si="0"/>
        <v>0</v>
      </c>
      <c r="F35" s="37" t="str">
        <f>Info!$B$2</f>
        <v>323</v>
      </c>
      <c r="G35" s="477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</row>
    <row r="36" spans="1:49" ht="14.25">
      <c r="A36" s="336" t="s">
        <v>438</v>
      </c>
      <c r="B36" s="35" t="s">
        <v>439</v>
      </c>
      <c r="C36" s="36" t="s">
        <v>4904</v>
      </c>
      <c r="D36" s="986">
        <f ca="1">SUMIF(Codifica_CE!$D$3722:$U$4961,$A36,Codifica_CE!$T$3722:$T$4961)</f>
        <v>0</v>
      </c>
      <c r="E36" s="987">
        <f t="shared" si="0"/>
        <v>0</v>
      </c>
      <c r="F36" s="37" t="str">
        <f>Info!$B$2</f>
        <v>323</v>
      </c>
      <c r="G36" s="477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</row>
    <row r="37" spans="1:49" ht="14.25">
      <c r="A37" s="336" t="s">
        <v>450</v>
      </c>
      <c r="B37" s="35" t="s">
        <v>4281</v>
      </c>
      <c r="C37" s="36" t="s">
        <v>4904</v>
      </c>
      <c r="D37" s="986">
        <f ca="1">SUMIF(Codifica_CE!$D$3722:$U$4961,$A37,Codifica_CE!$T$3722:$T$4961)</f>
        <v>0</v>
      </c>
      <c r="E37" s="987">
        <f t="shared" si="0"/>
        <v>0</v>
      </c>
      <c r="F37" s="37" t="str">
        <f>Info!$B$2</f>
        <v>323</v>
      </c>
      <c r="G37" s="47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</row>
    <row r="38" spans="1:49" ht="14.25">
      <c r="A38" s="336" t="s">
        <v>452</v>
      </c>
      <c r="B38" s="35" t="s">
        <v>453</v>
      </c>
      <c r="C38" s="36" t="s">
        <v>4904</v>
      </c>
      <c r="D38" s="986">
        <f ca="1">SUMIF(Codifica_CE!$D$3722:$U$4961,$A38,Codifica_CE!$T$3722:$T$4961)</f>
        <v>0</v>
      </c>
      <c r="E38" s="987">
        <f t="shared" si="0"/>
        <v>0</v>
      </c>
      <c r="F38" s="37" t="str">
        <f>Info!$B$2</f>
        <v>323</v>
      </c>
      <c r="G38" s="47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</row>
    <row r="39" spans="1:49" ht="14.25">
      <c r="A39" s="478" t="s">
        <v>454</v>
      </c>
      <c r="B39" s="479" t="s">
        <v>455</v>
      </c>
      <c r="C39" s="480" t="s">
        <v>4904</v>
      </c>
      <c r="D39" s="986">
        <f ca="1">SUMIF(Codifica_CE!$D$3722:$U$4961,$A39,Codifica_CE!$T$3722:$T$4961)</f>
        <v>0</v>
      </c>
      <c r="E39" s="987">
        <f t="shared" si="0"/>
        <v>0</v>
      </c>
      <c r="F39" s="37" t="str">
        <f>Info!$B$2</f>
        <v>323</v>
      </c>
      <c r="G39" s="477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</row>
    <row r="40" spans="1:49" ht="14.25">
      <c r="A40" s="336" t="s">
        <v>463</v>
      </c>
      <c r="B40" s="35" t="s">
        <v>464</v>
      </c>
      <c r="C40" s="36" t="s">
        <v>4904</v>
      </c>
      <c r="D40" s="986">
        <f ca="1">SUMIF(Codifica_CE!$D$3722:$U$4961,$A40,Codifica_CE!$T$3722:$T$4961)</f>
        <v>0</v>
      </c>
      <c r="E40" s="987">
        <f t="shared" si="0"/>
        <v>0</v>
      </c>
      <c r="F40" s="37" t="str">
        <f>Info!$B$2</f>
        <v>323</v>
      </c>
      <c r="G40" s="477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</row>
    <row r="41" spans="1:49" ht="14.25">
      <c r="A41" s="336" t="s">
        <v>465</v>
      </c>
      <c r="B41" s="35" t="s">
        <v>466</v>
      </c>
      <c r="C41" s="36" t="s">
        <v>4904</v>
      </c>
      <c r="D41" s="986">
        <f ca="1">SUMIF(Codifica_CE!$D$3722:$U$4961,$A41,Codifica_CE!$T$3722:$T$4961)</f>
        <v>0</v>
      </c>
      <c r="E41" s="987">
        <f t="shared" si="0"/>
        <v>0</v>
      </c>
      <c r="F41" s="37" t="str">
        <f>Info!$B$2</f>
        <v>323</v>
      </c>
      <c r="G41" s="477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</row>
    <row r="42" spans="1:49" ht="25.5">
      <c r="A42" s="336" t="s">
        <v>494</v>
      </c>
      <c r="B42" s="35" t="s">
        <v>496</v>
      </c>
      <c r="C42" s="36" t="s">
        <v>4904</v>
      </c>
      <c r="D42" s="986">
        <f ca="1">SUMIF(Codifica_CE!$D$3722:$U$4961,$A42,Codifica_CE!$T$3722:$T$4961)</f>
        <v>0</v>
      </c>
      <c r="E42" s="987">
        <f t="shared" si="0"/>
        <v>0</v>
      </c>
      <c r="F42" s="37" t="str">
        <f>Info!$B$2</f>
        <v>323</v>
      </c>
      <c r="G42" s="477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</row>
    <row r="43" spans="1:49" ht="25.5">
      <c r="A43" s="336" t="s">
        <v>500</v>
      </c>
      <c r="B43" s="35" t="s">
        <v>502</v>
      </c>
      <c r="C43" s="36" t="s">
        <v>4904</v>
      </c>
      <c r="D43" s="986">
        <f ca="1">SUMIF(Codifica_CE!$D$3722:$U$4961,$A43,Codifica_CE!$T$3722:$T$4961)</f>
        <v>0</v>
      </c>
      <c r="E43" s="987">
        <f t="shared" si="0"/>
        <v>0</v>
      </c>
      <c r="F43" s="37" t="str">
        <f>Info!$B$2</f>
        <v>323</v>
      </c>
      <c r="G43" s="47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</row>
    <row r="44" spans="1:49" ht="25.5">
      <c r="A44" s="336" t="s">
        <v>521</v>
      </c>
      <c r="B44" s="35" t="s">
        <v>522</v>
      </c>
      <c r="C44" s="36" t="s">
        <v>4904</v>
      </c>
      <c r="D44" s="986">
        <f ca="1">SUMIF(Codifica_CE!$D$3722:$U$4961,$A44,Codifica_CE!$T$3722:$T$4961)</f>
        <v>0</v>
      </c>
      <c r="E44" s="987">
        <f t="shared" si="0"/>
        <v>0</v>
      </c>
      <c r="F44" s="37" t="str">
        <f>Info!$B$2</f>
        <v>323</v>
      </c>
      <c r="G44" s="47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</row>
    <row r="45" spans="1:49" ht="25.5">
      <c r="A45" s="336" t="s">
        <v>525</v>
      </c>
      <c r="B45" s="35" t="s">
        <v>526</v>
      </c>
      <c r="C45" s="36" t="s">
        <v>4904</v>
      </c>
      <c r="D45" s="986">
        <f ca="1">SUMIF(Codifica_CE!$D$3722:$U$4961,$A45,Codifica_CE!$T$3722:$T$4961)</f>
        <v>0</v>
      </c>
      <c r="E45" s="987">
        <f t="shared" si="0"/>
        <v>0</v>
      </c>
      <c r="F45" s="37" t="str">
        <f>Info!$B$2</f>
        <v>323</v>
      </c>
      <c r="G45" s="47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</row>
    <row r="46" spans="1:49" ht="14.25">
      <c r="A46" s="478" t="s">
        <v>576</v>
      </c>
      <c r="B46" s="479" t="s">
        <v>578</v>
      </c>
      <c r="C46" s="480" t="s">
        <v>4904</v>
      </c>
      <c r="D46" s="986">
        <f ca="1">SUMIF(Codifica_CE!$D$3722:$U$4961,$A46,Codifica_CE!$T$3722:$T$4961)</f>
        <v>0</v>
      </c>
      <c r="E46" s="987">
        <f t="shared" si="0"/>
        <v>0</v>
      </c>
      <c r="F46" s="37" t="str">
        <f>Info!$B$2</f>
        <v>323</v>
      </c>
      <c r="G46" s="727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</row>
    <row r="47" spans="1:49" ht="25.5">
      <c r="A47" s="478" t="s">
        <v>581</v>
      </c>
      <c r="B47" s="479" t="s">
        <v>582</v>
      </c>
      <c r="C47" s="480" t="s">
        <v>4904</v>
      </c>
      <c r="D47" s="986">
        <f ca="1">SUMIF(Codifica_CE!$D$3722:$U$4961,$A47,Codifica_CE!$T$3722:$T$4961)</f>
        <v>0</v>
      </c>
      <c r="E47" s="987">
        <f t="shared" si="0"/>
        <v>0</v>
      </c>
      <c r="F47" s="37" t="str">
        <f>Info!$B$2</f>
        <v>323</v>
      </c>
      <c r="G47" s="727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</row>
    <row r="48" spans="1:49" ht="14.25">
      <c r="A48" s="478" t="s">
        <v>596</v>
      </c>
      <c r="B48" s="479" t="s">
        <v>597</v>
      </c>
      <c r="C48" s="480" t="s">
        <v>4904</v>
      </c>
      <c r="D48" s="986">
        <f ca="1">SUMIF(Codifica_CE!$D$3722:$U$4961,$A48,Codifica_CE!$T$3722:$T$4961)</f>
        <v>0</v>
      </c>
      <c r="E48" s="987">
        <f t="shared" si="0"/>
        <v>0</v>
      </c>
      <c r="F48" s="37" t="str">
        <f>Info!$B$2</f>
        <v>323</v>
      </c>
      <c r="G48" s="727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</row>
    <row r="49" spans="1:49" ht="15.75" customHeight="1">
      <c r="A49" s="335"/>
      <c r="B49" s="32" t="s">
        <v>4929</v>
      </c>
      <c r="C49" s="32"/>
      <c r="D49" s="988"/>
      <c r="E49" s="989"/>
      <c r="F49" s="33"/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 ht="25.5">
      <c r="A50" s="336" t="s">
        <v>613</v>
      </c>
      <c r="B50" s="35" t="s">
        <v>615</v>
      </c>
      <c r="C50" s="36" t="s">
        <v>4904</v>
      </c>
      <c r="D50" s="986">
        <f ca="1">SUMIF(Codifica_CE!$D$3722:$U$4961,$A50,Codifica_CE!$T$3722:$T$4961)</f>
        <v>0</v>
      </c>
      <c r="E50" s="987">
        <f t="shared" ref="E50:E55" si="1">SUM(H50:AW50)</f>
        <v>0</v>
      </c>
      <c r="F50" s="37" t="str">
        <f>Info!$B$2</f>
        <v>323</v>
      </c>
      <c r="G50" s="477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</row>
    <row r="51" spans="1:49" ht="26.25" customHeight="1">
      <c r="A51" s="336" t="s">
        <v>622</v>
      </c>
      <c r="B51" s="35" t="s">
        <v>4930</v>
      </c>
      <c r="C51" s="36" t="s">
        <v>4904</v>
      </c>
      <c r="D51" s="986">
        <f ca="1">SUMIF(Codifica_CE!$D$3722:$U$4961,$A51,Codifica_CE!$T$3722:$T$4961)</f>
        <v>0</v>
      </c>
      <c r="E51" s="987">
        <f t="shared" si="1"/>
        <v>0</v>
      </c>
      <c r="F51" s="37" t="str">
        <f>Info!$B$2</f>
        <v>323</v>
      </c>
      <c r="G51" s="477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</row>
    <row r="52" spans="1:49" ht="26.25" customHeight="1">
      <c r="A52" s="336" t="s">
        <v>625</v>
      </c>
      <c r="B52" s="35" t="s">
        <v>4931</v>
      </c>
      <c r="C52" s="36" t="s">
        <v>4904</v>
      </c>
      <c r="D52" s="986">
        <f ca="1">SUMIF(Codifica_CE!$D$3722:$U$4961,$A52,Codifica_CE!$T$3722:$T$4961)</f>
        <v>0</v>
      </c>
      <c r="E52" s="987">
        <f t="shared" si="1"/>
        <v>0</v>
      </c>
      <c r="F52" s="37" t="str">
        <f>Info!$B$2</f>
        <v>323</v>
      </c>
      <c r="G52" s="477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</row>
    <row r="53" spans="1:49" ht="25.5">
      <c r="A53" s="336" t="s">
        <v>637</v>
      </c>
      <c r="B53" s="35" t="s">
        <v>638</v>
      </c>
      <c r="C53" s="36" t="s">
        <v>4904</v>
      </c>
      <c r="D53" s="986">
        <f ca="1">SUMIF(Codifica_CE!$D$3722:$U$4961,$A53,Codifica_CE!$T$3722:$T$4961)</f>
        <v>0</v>
      </c>
      <c r="E53" s="987">
        <f t="shared" si="1"/>
        <v>0</v>
      </c>
      <c r="F53" s="37" t="str">
        <f>Info!$B$2</f>
        <v>323</v>
      </c>
      <c r="G53" s="477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</row>
    <row r="54" spans="1:49" ht="25.5">
      <c r="A54" s="336" t="s">
        <v>648</v>
      </c>
      <c r="B54" s="35" t="s">
        <v>649</v>
      </c>
      <c r="C54" s="36" t="s">
        <v>4904</v>
      </c>
      <c r="D54" s="986">
        <f ca="1">SUMIF(Codifica_CE!$D$3722:$U$4961,$A54,Codifica_CE!$T$3722:$T$4961)</f>
        <v>0</v>
      </c>
      <c r="E54" s="987">
        <f t="shared" si="1"/>
        <v>0</v>
      </c>
      <c r="F54" s="37" t="str">
        <f>Info!$B$2</f>
        <v>323</v>
      </c>
      <c r="G54" s="477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</row>
    <row r="55" spans="1:49" ht="25.5">
      <c r="A55" s="336" t="s">
        <v>654</v>
      </c>
      <c r="B55" s="35" t="s">
        <v>655</v>
      </c>
      <c r="C55" s="36" t="s">
        <v>4904</v>
      </c>
      <c r="D55" s="986">
        <f ca="1">SUMIF(Codifica_CE!$D$3722:$U$4961,$A55,Codifica_CE!$T$3722:$T$4961)</f>
        <v>0</v>
      </c>
      <c r="E55" s="987">
        <f t="shared" si="1"/>
        <v>0</v>
      </c>
      <c r="F55" s="37" t="str">
        <f>Info!$B$2</f>
        <v>323</v>
      </c>
      <c r="G55" s="477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</row>
    <row r="56" spans="1:49" ht="15.75" customHeight="1">
      <c r="A56" s="335"/>
      <c r="B56" s="32" t="s">
        <v>4932</v>
      </c>
      <c r="C56" s="32"/>
      <c r="D56" s="988"/>
      <c r="E56" s="989"/>
      <c r="F56" s="33"/>
      <c r="G56" s="33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 ht="14.25">
      <c r="A57" s="336" t="s">
        <v>766</v>
      </c>
      <c r="B57" s="35" t="s">
        <v>768</v>
      </c>
      <c r="C57" s="36" t="s">
        <v>4904</v>
      </c>
      <c r="D57" s="986">
        <f ca="1">SUMIF(Codifica_CE!$D$3722:$U$4961,$A57,Codifica_CE!$T$3722:$T$4961)</f>
        <v>0</v>
      </c>
      <c r="E57" s="987">
        <f t="shared" ref="E57:E66" si="2">SUM(H57:AW57)</f>
        <v>0</v>
      </c>
      <c r="F57" s="37" t="str">
        <f>Info!$B$2</f>
        <v>323</v>
      </c>
      <c r="G57" s="477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</row>
    <row r="58" spans="1:49" ht="25.5">
      <c r="A58" s="336" t="s">
        <v>769</v>
      </c>
      <c r="B58" s="35" t="s">
        <v>770</v>
      </c>
      <c r="C58" s="36" t="s">
        <v>4904</v>
      </c>
      <c r="D58" s="986">
        <f ca="1">SUMIF(Codifica_CE!$D$3722:$U$4961,$A58,Codifica_CE!$T$3722:$T$4961)</f>
        <v>0</v>
      </c>
      <c r="E58" s="987">
        <f t="shared" si="2"/>
        <v>0</v>
      </c>
      <c r="F58" s="37" t="str">
        <f>Info!$B$2</f>
        <v>323</v>
      </c>
      <c r="G58" s="477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</row>
    <row r="59" spans="1:49" ht="14.25">
      <c r="A59" s="336" t="s">
        <v>775</v>
      </c>
      <c r="B59" s="35" t="s">
        <v>776</v>
      </c>
      <c r="C59" s="36" t="s">
        <v>4904</v>
      </c>
      <c r="D59" s="986">
        <f ca="1">SUMIF(Codifica_CE!$D$3722:$U$4961,$A59,Codifica_CE!$T$3722:$T$4961)</f>
        <v>0</v>
      </c>
      <c r="E59" s="987">
        <f t="shared" si="2"/>
        <v>0</v>
      </c>
      <c r="F59" s="37" t="str">
        <f>Info!$B$2</f>
        <v>323</v>
      </c>
      <c r="G59" s="47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</row>
    <row r="60" spans="1:49" ht="25.5">
      <c r="A60" s="336" t="s">
        <v>777</v>
      </c>
      <c r="B60" s="35" t="s">
        <v>778</v>
      </c>
      <c r="C60" s="36" t="s">
        <v>4904</v>
      </c>
      <c r="D60" s="986">
        <f ca="1">SUMIF(Codifica_CE!$D$3722:$U$4961,$A60,Codifica_CE!$T$3722:$T$4961)</f>
        <v>0</v>
      </c>
      <c r="E60" s="987">
        <f t="shared" si="2"/>
        <v>0</v>
      </c>
      <c r="F60" s="37" t="str">
        <f>Info!$B$2</f>
        <v>323</v>
      </c>
      <c r="G60" s="477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</row>
    <row r="61" spans="1:49" ht="25.5">
      <c r="A61" s="336" t="s">
        <v>792</v>
      </c>
      <c r="B61" s="35" t="s">
        <v>4933</v>
      </c>
      <c r="C61" s="36" t="s">
        <v>4904</v>
      </c>
      <c r="D61" s="986">
        <f ca="1">SUMIF(Codifica_CE!$D$3722:$U$4961,$A61,Codifica_CE!$T$3722:$T$4961)</f>
        <v>0</v>
      </c>
      <c r="E61" s="987">
        <f t="shared" si="2"/>
        <v>0</v>
      </c>
      <c r="F61" s="37" t="str">
        <f>Info!$B$2</f>
        <v>323</v>
      </c>
      <c r="G61" s="477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</row>
    <row r="62" spans="1:49" ht="25.5">
      <c r="A62" s="336" t="s">
        <v>794</v>
      </c>
      <c r="B62" s="35" t="s">
        <v>4934</v>
      </c>
      <c r="C62" s="36" t="s">
        <v>4904</v>
      </c>
      <c r="D62" s="986">
        <f ca="1">SUMIF(Codifica_CE!$D$3722:$U$4961,$A62,Codifica_CE!$T$3722:$T$4961)</f>
        <v>0</v>
      </c>
      <c r="E62" s="987">
        <f t="shared" si="2"/>
        <v>0</v>
      </c>
      <c r="F62" s="37" t="str">
        <f>Info!$B$2</f>
        <v>323</v>
      </c>
      <c r="G62" s="477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</row>
    <row r="63" spans="1:49" ht="25.5">
      <c r="A63" s="336" t="s">
        <v>798</v>
      </c>
      <c r="B63" s="35" t="s">
        <v>799</v>
      </c>
      <c r="C63" s="36" t="s">
        <v>4904</v>
      </c>
      <c r="D63" s="986">
        <f ca="1">SUMIF(Codifica_CE!$D$3722:$U$4961,$A63,Codifica_CE!$T$3722:$T$4961)</f>
        <v>0</v>
      </c>
      <c r="E63" s="987">
        <f t="shared" si="2"/>
        <v>0</v>
      </c>
      <c r="F63" s="37" t="str">
        <f>Info!$B$2</f>
        <v>323</v>
      </c>
      <c r="G63" s="477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</row>
    <row r="64" spans="1:49" ht="14.25">
      <c r="A64" s="336" t="s">
        <v>874</v>
      </c>
      <c r="B64" s="35" t="s">
        <v>876</v>
      </c>
      <c r="C64" s="36" t="s">
        <v>4904</v>
      </c>
      <c r="D64" s="986">
        <f ca="1">SUMIF(Codifica_CE!$D$3722:$U$4961,$A64,Codifica_CE!$T$3722:$T$4961)</f>
        <v>0</v>
      </c>
      <c r="E64" s="987">
        <f t="shared" si="2"/>
        <v>0</v>
      </c>
      <c r="F64" s="37" t="str">
        <f>Info!$B$2</f>
        <v>323</v>
      </c>
      <c r="G64" s="477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</row>
    <row r="65" spans="1:49" ht="25.5">
      <c r="A65" s="336" t="s">
        <v>880</v>
      </c>
      <c r="B65" s="35" t="s">
        <v>881</v>
      </c>
      <c r="C65" s="36" t="s">
        <v>4904</v>
      </c>
      <c r="D65" s="986">
        <f ca="1">SUMIF(Codifica_CE!$D$3722:$U$4961,$A65,Codifica_CE!$T$3722:$T$4961)</f>
        <v>0</v>
      </c>
      <c r="E65" s="987">
        <f t="shared" si="2"/>
        <v>0</v>
      </c>
      <c r="F65" s="37" t="str">
        <f>Info!$B$2</f>
        <v>323</v>
      </c>
      <c r="G65" s="477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</row>
    <row r="66" spans="1:49" ht="14.25">
      <c r="A66" s="336" t="s">
        <v>933</v>
      </c>
      <c r="B66" s="35" t="s">
        <v>935</v>
      </c>
      <c r="C66" s="36" t="s">
        <v>4904</v>
      </c>
      <c r="D66" s="986">
        <f ca="1">SUMIF(Codifica_CE!$D$3722:$U$4961,$A66,Codifica_CE!$T$3722:$T$4961)</f>
        <v>0</v>
      </c>
      <c r="E66" s="987">
        <f t="shared" si="2"/>
        <v>0</v>
      </c>
      <c r="F66" s="37" t="str">
        <f>Info!$B$2</f>
        <v>323</v>
      </c>
      <c r="G66" s="477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</row>
    <row r="67" spans="1:49" ht="15.75" customHeight="1">
      <c r="A67" s="335"/>
      <c r="B67" s="32" t="s">
        <v>4935</v>
      </c>
      <c r="C67" s="32"/>
      <c r="D67" s="988"/>
      <c r="E67" s="989"/>
      <c r="F67" s="33"/>
      <c r="G67" s="33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 ht="25.5">
      <c r="A68" s="336" t="s">
        <v>1008</v>
      </c>
      <c r="B68" s="35" t="s">
        <v>1012</v>
      </c>
      <c r="C68" s="36" t="s">
        <v>4904</v>
      </c>
      <c r="D68" s="986">
        <f ca="1">SUMIF(Codifica_CE!$D$3722:$U$4961,$A68,Codifica_CE!$T$3722:$T$4961)</f>
        <v>0</v>
      </c>
      <c r="E68" s="987">
        <f t="shared" ref="E68:E106" si="3">SUM(H68:AW68)</f>
        <v>0</v>
      </c>
      <c r="F68" s="37" t="str">
        <f>Info!$B$2</f>
        <v>323</v>
      </c>
      <c r="G68" s="477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</row>
    <row r="69" spans="1:49" ht="25.5">
      <c r="A69" s="336" t="s">
        <v>1016</v>
      </c>
      <c r="B69" s="35" t="s">
        <v>1017</v>
      </c>
      <c r="C69" s="36" t="s">
        <v>4904</v>
      </c>
      <c r="D69" s="986">
        <f ca="1">SUMIF(Codifica_CE!$D$3722:$U$4961,$A69,Codifica_CE!$T$3722:$T$4961)</f>
        <v>0</v>
      </c>
      <c r="E69" s="987">
        <f t="shared" si="3"/>
        <v>0</v>
      </c>
      <c r="F69" s="37" t="str">
        <f>Info!$B$2</f>
        <v>323</v>
      </c>
      <c r="G69" s="477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</row>
    <row r="70" spans="1:49" ht="25.5">
      <c r="A70" s="336" t="s">
        <v>1047</v>
      </c>
      <c r="B70" s="35" t="s">
        <v>1049</v>
      </c>
      <c r="C70" s="36" t="s">
        <v>4904</v>
      </c>
      <c r="D70" s="986">
        <f ca="1">SUMIF(Codifica_CE!$D$3722:$U$4961,$A70,Codifica_CE!$T$3722:$T$4961)</f>
        <v>0</v>
      </c>
      <c r="E70" s="987">
        <f t="shared" si="3"/>
        <v>0</v>
      </c>
      <c r="F70" s="37" t="str">
        <f>Info!$B$2</f>
        <v>323</v>
      </c>
      <c r="G70" s="477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</row>
    <row r="71" spans="1:49" ht="25.5">
      <c r="A71" s="336" t="s">
        <v>1052</v>
      </c>
      <c r="B71" s="35" t="s">
        <v>1053</v>
      </c>
      <c r="C71" s="36" t="s">
        <v>4904</v>
      </c>
      <c r="D71" s="986">
        <f ca="1">SUMIF(Codifica_CE!$D$3722:$U$4961,$A71,Codifica_CE!$T$3722:$T$4961)</f>
        <v>0</v>
      </c>
      <c r="E71" s="987">
        <f t="shared" si="3"/>
        <v>0</v>
      </c>
      <c r="F71" s="37" t="str">
        <f>Info!$B$2</f>
        <v>323</v>
      </c>
      <c r="G71" s="477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</row>
    <row r="72" spans="1:49" ht="25.5">
      <c r="A72" s="336" t="s">
        <v>1074</v>
      </c>
      <c r="B72" s="35" t="s">
        <v>1076</v>
      </c>
      <c r="C72" s="36" t="s">
        <v>4904</v>
      </c>
      <c r="D72" s="986">
        <f ca="1">SUMIF(Codifica_CE!$D$3722:$U$4961,$A72,Codifica_CE!$T$3722:$T$4961)</f>
        <v>0</v>
      </c>
      <c r="E72" s="987">
        <f t="shared" si="3"/>
        <v>0</v>
      </c>
      <c r="F72" s="37" t="str">
        <f>Info!$B$2</f>
        <v>323</v>
      </c>
      <c r="G72" s="477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</row>
    <row r="73" spans="1:49" ht="38.25">
      <c r="A73" s="336" t="s">
        <v>1079</v>
      </c>
      <c r="B73" s="737" t="s">
        <v>1080</v>
      </c>
      <c r="C73" s="36" t="s">
        <v>4904</v>
      </c>
      <c r="D73" s="986">
        <f ca="1">SUMIF(Codifica_CE!$D$3722:$U$4961,$A73,Codifica_CE!$T$3722:$T$4961)</f>
        <v>0</v>
      </c>
      <c r="E73" s="987">
        <f t="shared" si="3"/>
        <v>0</v>
      </c>
      <c r="F73" s="37" t="str">
        <f>Info!$B$2</f>
        <v>323</v>
      </c>
      <c r="G73" s="477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</row>
    <row r="74" spans="1:49" ht="25.5">
      <c r="A74" s="336" t="s">
        <v>1181</v>
      </c>
      <c r="B74" s="35" t="s">
        <v>1185</v>
      </c>
      <c r="C74" s="36" t="s">
        <v>4904</v>
      </c>
      <c r="D74" s="986">
        <f ca="1">SUMIF(Codifica_CE!$D$3722:$U$4961,$A74,Codifica_CE!$T$3722:$T$4961)</f>
        <v>0</v>
      </c>
      <c r="E74" s="987">
        <f t="shared" si="3"/>
        <v>0</v>
      </c>
      <c r="F74" s="37" t="str">
        <f>Info!$B$2</f>
        <v>323</v>
      </c>
      <c r="G74" s="477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</row>
    <row r="75" spans="1:49" ht="25.5">
      <c r="A75" s="336" t="s">
        <v>1189</v>
      </c>
      <c r="B75" s="35" t="s">
        <v>1190</v>
      </c>
      <c r="C75" s="36" t="s">
        <v>4904</v>
      </c>
      <c r="D75" s="986">
        <f ca="1">SUMIF(Codifica_CE!$D$3722:$U$4961,$A75,Codifica_CE!$T$3722:$T$4961)</f>
        <v>0</v>
      </c>
      <c r="E75" s="987">
        <f t="shared" si="3"/>
        <v>0</v>
      </c>
      <c r="F75" s="37" t="str">
        <f>Info!$B$2</f>
        <v>323</v>
      </c>
      <c r="G75" s="477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</row>
    <row r="76" spans="1:49" ht="25.5">
      <c r="A76" s="336" t="s">
        <v>1222</v>
      </c>
      <c r="B76" s="35" t="s">
        <v>1226</v>
      </c>
      <c r="C76" s="36" t="s">
        <v>4904</v>
      </c>
      <c r="D76" s="986">
        <f ca="1">SUMIF(Codifica_CE!$D$3722:$U$4961,$A76,Codifica_CE!$T$3722:$T$4961)</f>
        <v>0</v>
      </c>
      <c r="E76" s="987">
        <f t="shared" si="3"/>
        <v>0</v>
      </c>
      <c r="F76" s="37" t="str">
        <f>Info!$B$2</f>
        <v>323</v>
      </c>
      <c r="G76" s="477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</row>
    <row r="77" spans="1:49" ht="25.5">
      <c r="A77" s="336" t="s">
        <v>1230</v>
      </c>
      <c r="B77" s="35" t="s">
        <v>1231</v>
      </c>
      <c r="C77" s="36" t="s">
        <v>4904</v>
      </c>
      <c r="D77" s="986">
        <f ca="1">SUMIF(Codifica_CE!$D$3722:$U$4961,$A77,Codifica_CE!$T$3722:$T$4961)</f>
        <v>0</v>
      </c>
      <c r="E77" s="987">
        <f t="shared" si="3"/>
        <v>0</v>
      </c>
      <c r="F77" s="37" t="str">
        <f>Info!$B$2</f>
        <v>323</v>
      </c>
      <c r="G77" s="477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</row>
    <row r="78" spans="1:49" ht="25.5">
      <c r="A78" s="336" t="s">
        <v>1251</v>
      </c>
      <c r="B78" s="35" t="s">
        <v>1255</v>
      </c>
      <c r="C78" s="36" t="s">
        <v>4904</v>
      </c>
      <c r="D78" s="986">
        <f ca="1">SUMIF(Codifica_CE!$D$3722:$U$4961,$A78,Codifica_CE!$T$3722:$T$4961)</f>
        <v>0</v>
      </c>
      <c r="E78" s="987">
        <f t="shared" si="3"/>
        <v>0</v>
      </c>
      <c r="F78" s="37" t="str">
        <f>Info!$B$2</f>
        <v>323</v>
      </c>
      <c r="G78" s="477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</row>
    <row r="79" spans="1:49" ht="25.5">
      <c r="A79" s="336" t="s">
        <v>1259</v>
      </c>
      <c r="B79" s="35" t="s">
        <v>1260</v>
      </c>
      <c r="C79" s="36" t="s">
        <v>4904</v>
      </c>
      <c r="D79" s="986">
        <f ca="1">SUMIF(Codifica_CE!$D$3722:$U$4961,$A79,Codifica_CE!$T$3722:$T$4961)</f>
        <v>0</v>
      </c>
      <c r="E79" s="987">
        <f t="shared" si="3"/>
        <v>0</v>
      </c>
      <c r="F79" s="37" t="str">
        <f>Info!$B$2</f>
        <v>323</v>
      </c>
      <c r="G79" s="477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</row>
    <row r="80" spans="1:49" ht="25.5">
      <c r="A80" s="336" t="s">
        <v>1263</v>
      </c>
      <c r="B80" s="35" t="s">
        <v>1264</v>
      </c>
      <c r="C80" s="36" t="s">
        <v>4904</v>
      </c>
      <c r="D80" s="986">
        <f ca="1">SUMIF(Codifica_CE!$D$3722:$U$4961,$A80,Codifica_CE!$T$3722:$T$4961)</f>
        <v>0</v>
      </c>
      <c r="E80" s="987">
        <f t="shared" si="3"/>
        <v>0</v>
      </c>
      <c r="F80" s="37" t="str">
        <f>Info!$B$2</f>
        <v>323</v>
      </c>
      <c r="G80" s="477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</row>
    <row r="81" spans="1:49" ht="38.25">
      <c r="A81" s="336" t="s">
        <v>1281</v>
      </c>
      <c r="B81" s="35" t="s">
        <v>1282</v>
      </c>
      <c r="C81" s="36" t="s">
        <v>4904</v>
      </c>
      <c r="D81" s="986">
        <f ca="1">SUMIF(Codifica_CE!$D$3722:$U$4961,$A81,Codifica_CE!$T$3722:$T$4961)</f>
        <v>0</v>
      </c>
      <c r="E81" s="987">
        <f t="shared" si="3"/>
        <v>0</v>
      </c>
      <c r="F81" s="37" t="str">
        <f>Info!$B$2</f>
        <v>323</v>
      </c>
      <c r="G81" s="477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</row>
    <row r="82" spans="1:49" ht="38.25">
      <c r="A82" s="336" t="s">
        <v>1285</v>
      </c>
      <c r="B82" s="35" t="s">
        <v>1286</v>
      </c>
      <c r="C82" s="36" t="s">
        <v>4904</v>
      </c>
      <c r="D82" s="986">
        <f ca="1">SUMIF(Codifica_CE!$D$3722:$U$4961,$A82,Codifica_CE!$T$3722:$T$4961)</f>
        <v>0</v>
      </c>
      <c r="E82" s="987">
        <f t="shared" si="3"/>
        <v>0</v>
      </c>
      <c r="F82" s="37" t="str">
        <f>Info!$B$2</f>
        <v>323</v>
      </c>
      <c r="G82" s="477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</row>
    <row r="83" spans="1:49" ht="25.5">
      <c r="A83" s="336" t="s">
        <v>1297</v>
      </c>
      <c r="B83" s="35" t="s">
        <v>1298</v>
      </c>
      <c r="C83" s="36" t="s">
        <v>4904</v>
      </c>
      <c r="D83" s="986">
        <f ca="1">SUMIF(Codifica_CE!$D$3722:$U$4961,$A83,Codifica_CE!$T$3722:$T$4961)</f>
        <v>0</v>
      </c>
      <c r="E83" s="987">
        <f t="shared" si="3"/>
        <v>0</v>
      </c>
      <c r="F83" s="37" t="str">
        <f>Info!$B$2</f>
        <v>323</v>
      </c>
      <c r="G83" s="477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</row>
    <row r="84" spans="1:49" ht="25.5">
      <c r="A84" s="336" t="s">
        <v>1301</v>
      </c>
      <c r="B84" s="35" t="s">
        <v>1302</v>
      </c>
      <c r="C84" s="36" t="s">
        <v>4904</v>
      </c>
      <c r="D84" s="986">
        <f ca="1">SUMIF(Codifica_CE!$D$3722:$U$4961,$A84,Codifica_CE!$T$3722:$T$4961)</f>
        <v>0</v>
      </c>
      <c r="E84" s="987">
        <f t="shared" si="3"/>
        <v>0</v>
      </c>
      <c r="F84" s="37" t="str">
        <f>Info!$B$2</f>
        <v>323</v>
      </c>
      <c r="G84" s="477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</row>
    <row r="85" spans="1:49" ht="14.25">
      <c r="A85" s="336" t="s">
        <v>1405</v>
      </c>
      <c r="B85" s="35" t="s">
        <v>1407</v>
      </c>
      <c r="C85" s="36" t="s">
        <v>4904</v>
      </c>
      <c r="D85" s="986">
        <f ca="1">SUMIF(Codifica_CE!$D$3722:$U$4961,$A85,Codifica_CE!$T$3722:$T$4961)</f>
        <v>0</v>
      </c>
      <c r="E85" s="987">
        <f t="shared" si="3"/>
        <v>0</v>
      </c>
      <c r="F85" s="37" t="str">
        <f>Info!$B$2</f>
        <v>323</v>
      </c>
      <c r="G85" s="477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</row>
    <row r="86" spans="1:49" ht="25.5">
      <c r="A86" s="336" t="s">
        <v>1408</v>
      </c>
      <c r="B86" s="35" t="s">
        <v>1409</v>
      </c>
      <c r="C86" s="36" t="s">
        <v>4904</v>
      </c>
      <c r="D86" s="986">
        <f ca="1">SUMIF(Codifica_CE!$D$3722:$U$4961,$A86,Codifica_CE!$T$3722:$T$4961)</f>
        <v>0</v>
      </c>
      <c r="E86" s="987">
        <f t="shared" si="3"/>
        <v>0</v>
      </c>
      <c r="F86" s="37" t="str">
        <f>Info!$B$2</f>
        <v>323</v>
      </c>
      <c r="G86" s="477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</row>
    <row r="87" spans="1:49" ht="25.5" hidden="1">
      <c r="A87" s="336" t="s">
        <v>1412</v>
      </c>
      <c r="B87" s="356" t="s">
        <v>1413</v>
      </c>
      <c r="C87" s="36" t="s">
        <v>4904</v>
      </c>
      <c r="D87" s="986">
        <f ca="1">SUMIF(Codifica_CE!$D$3722:$U$4961,$A87,Codifica_CE!$T$3722:$T$4961)</f>
        <v>0</v>
      </c>
      <c r="E87" s="987">
        <f t="shared" si="3"/>
        <v>0</v>
      </c>
      <c r="F87" s="37" t="str">
        <f>Info!$B$2</f>
        <v>323</v>
      </c>
      <c r="G87" s="947"/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52"/>
      <c r="AD87" s="952"/>
      <c r="AE87" s="952"/>
      <c r="AF87" s="952"/>
      <c r="AG87" s="952"/>
      <c r="AH87" s="952"/>
      <c r="AI87" s="952"/>
      <c r="AJ87" s="952"/>
      <c r="AK87" s="952"/>
      <c r="AL87" s="952"/>
      <c r="AM87" s="952"/>
      <c r="AN87" s="952"/>
      <c r="AO87" s="952"/>
      <c r="AP87" s="952"/>
      <c r="AQ87" s="952"/>
      <c r="AR87" s="952"/>
      <c r="AS87" s="952"/>
      <c r="AT87" s="952"/>
      <c r="AU87" s="952"/>
      <c r="AV87" s="952"/>
      <c r="AW87" s="952"/>
    </row>
    <row r="88" spans="1:49" ht="25.5">
      <c r="A88" s="336" t="s">
        <v>1453</v>
      </c>
      <c r="B88" s="356" t="s">
        <v>1454</v>
      </c>
      <c r="C88" s="36" t="s">
        <v>4904</v>
      </c>
      <c r="D88" s="986">
        <f ca="1">SUMIF(Codifica_CE!$D$3722:$U$4961,$A88,Codifica_CE!$T$3722:$T$4961)</f>
        <v>0</v>
      </c>
      <c r="E88" s="987">
        <f t="shared" si="3"/>
        <v>0</v>
      </c>
      <c r="F88" s="37" t="str">
        <f>Info!$B$2</f>
        <v>323</v>
      </c>
      <c r="G88" s="947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</row>
    <row r="89" spans="1:49" ht="25.5">
      <c r="A89" s="336" t="s">
        <v>1455</v>
      </c>
      <c r="B89" s="356" t="s">
        <v>1456</v>
      </c>
      <c r="C89" s="36" t="s">
        <v>4904</v>
      </c>
      <c r="D89" s="986">
        <f ca="1">SUMIF(Codifica_CE!$D$3722:$U$4961,$A89,Codifica_CE!$T$3722:$T$4961)</f>
        <v>0</v>
      </c>
      <c r="E89" s="987">
        <f t="shared" si="3"/>
        <v>0</v>
      </c>
      <c r="F89" s="37" t="str">
        <f>Info!$B$2</f>
        <v>323</v>
      </c>
      <c r="G89" s="947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</row>
    <row r="90" spans="1:49" ht="25.5">
      <c r="A90" s="336" t="s">
        <v>1457</v>
      </c>
      <c r="B90" s="356" t="s">
        <v>1458</v>
      </c>
      <c r="C90" s="36" t="s">
        <v>4904</v>
      </c>
      <c r="D90" s="986">
        <f ca="1">SUMIF(Codifica_CE!$D$3722:$U$4961,$A90,Codifica_CE!$T$3722:$T$4961)</f>
        <v>0</v>
      </c>
      <c r="E90" s="987">
        <f t="shared" si="3"/>
        <v>0</v>
      </c>
      <c r="F90" s="37" t="str">
        <f>Info!$B$2</f>
        <v>323</v>
      </c>
      <c r="G90" s="947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</row>
    <row r="91" spans="1:49" ht="25.5">
      <c r="A91" s="336" t="s">
        <v>1459</v>
      </c>
      <c r="B91" s="356" t="s">
        <v>1460</v>
      </c>
      <c r="C91" s="36" t="s">
        <v>4904</v>
      </c>
      <c r="D91" s="986">
        <f ca="1">SUMIF(Codifica_CE!$D$3722:$U$4961,$A91,Codifica_CE!$T$3722:$T$4961)</f>
        <v>0</v>
      </c>
      <c r="E91" s="987">
        <f t="shared" si="3"/>
        <v>0</v>
      </c>
      <c r="F91" s="37" t="str">
        <f>Info!$B$2</f>
        <v>323</v>
      </c>
      <c r="G91" s="947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</row>
    <row r="92" spans="1:49" ht="25.5">
      <c r="A92" s="336" t="s">
        <v>1461</v>
      </c>
      <c r="B92" s="356" t="s">
        <v>1462</v>
      </c>
      <c r="C92" s="36" t="s">
        <v>4904</v>
      </c>
      <c r="D92" s="986">
        <f ca="1">SUMIF(Codifica_CE!$D$3722:$U$4961,$A92,Codifica_CE!$T$3722:$T$4961)</f>
        <v>0</v>
      </c>
      <c r="E92" s="987">
        <f t="shared" si="3"/>
        <v>0</v>
      </c>
      <c r="F92" s="37" t="str">
        <f>Info!$B$2</f>
        <v>323</v>
      </c>
      <c r="G92" s="947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</row>
    <row r="93" spans="1:49" ht="25.5">
      <c r="A93" s="336" t="s">
        <v>1507</v>
      </c>
      <c r="B93" s="35" t="s">
        <v>1509</v>
      </c>
      <c r="C93" s="36" t="s">
        <v>4904</v>
      </c>
      <c r="D93" s="986">
        <f ca="1">SUMIF(Codifica_CE!$D$3722:$U$4961,$A93,Codifica_CE!$T$3722:$T$4961)</f>
        <v>0</v>
      </c>
      <c r="E93" s="987">
        <f t="shared" si="3"/>
        <v>0</v>
      </c>
      <c r="F93" s="37" t="str">
        <f>Info!$B$2</f>
        <v>323</v>
      </c>
      <c r="G93" s="477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</row>
    <row r="94" spans="1:49" ht="25.5">
      <c r="A94" s="478" t="s">
        <v>1513</v>
      </c>
      <c r="B94" s="479" t="s">
        <v>1515</v>
      </c>
      <c r="C94" s="480" t="s">
        <v>4904</v>
      </c>
      <c r="D94" s="986">
        <f ca="1">SUMIF(Codifica_CE!$D$3722:$U$4961,$A94,Codifica_CE!$T$3722:$T$4961)</f>
        <v>0</v>
      </c>
      <c r="E94" s="987">
        <f t="shared" si="3"/>
        <v>0</v>
      </c>
      <c r="F94" s="37" t="str">
        <f>Info!$B$2</f>
        <v>323</v>
      </c>
      <c r="G94" s="477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</row>
    <row r="95" spans="1:49" ht="25.5">
      <c r="A95" s="478" t="s">
        <v>1516</v>
      </c>
      <c r="B95" s="479" t="s">
        <v>1518</v>
      </c>
      <c r="C95" s="36" t="s">
        <v>4904</v>
      </c>
      <c r="D95" s="986">
        <f ca="1">SUMIF(Codifica_CE!$D$3722:$U$4961,$A95,Codifica_CE!$T$3722:$T$4961)</f>
        <v>0</v>
      </c>
      <c r="E95" s="987">
        <f t="shared" si="3"/>
        <v>0</v>
      </c>
      <c r="F95" s="37" t="str">
        <f>Info!$B$2</f>
        <v>323</v>
      </c>
      <c r="G95" s="477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</row>
    <row r="96" spans="1:49" ht="25.5">
      <c r="A96" s="336" t="s">
        <v>1538</v>
      </c>
      <c r="B96" s="35" t="s">
        <v>1540</v>
      </c>
      <c r="C96" s="36" t="s">
        <v>4904</v>
      </c>
      <c r="D96" s="986">
        <f ca="1">SUMIF(Codifica_CE!$D$3722:$U$4961,$A96,Codifica_CE!$T$3722:$T$4961)</f>
        <v>0</v>
      </c>
      <c r="E96" s="987">
        <f>SUM(H96:AW96)</f>
        <v>0</v>
      </c>
      <c r="F96" s="37" t="str">
        <f>Info!$B$2</f>
        <v>323</v>
      </c>
      <c r="G96" s="477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</row>
    <row r="97" spans="1:56" ht="14.25">
      <c r="A97" s="336" t="s">
        <v>1558</v>
      </c>
      <c r="B97" s="35" t="s">
        <v>1560</v>
      </c>
      <c r="C97" s="36" t="s">
        <v>4904</v>
      </c>
      <c r="D97" s="986">
        <f ca="1">SUMIF(Codifica_CE!$D$3722:$U$4961,$A97,Codifica_CE!$T$3722:$T$4961)</f>
        <v>0</v>
      </c>
      <c r="E97" s="987">
        <f t="shared" si="3"/>
        <v>0</v>
      </c>
      <c r="F97" s="37" t="str">
        <f>Info!$B$2</f>
        <v>323</v>
      </c>
      <c r="G97" s="477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</row>
    <row r="98" spans="1:56" ht="14.25">
      <c r="A98" s="336" t="s">
        <v>1564</v>
      </c>
      <c r="B98" s="35" t="s">
        <v>1565</v>
      </c>
      <c r="C98" s="36" t="s">
        <v>4904</v>
      </c>
      <c r="D98" s="986">
        <f ca="1">SUMIF(Codifica_CE!$D$3722:$U$4961,$A98,Codifica_CE!$T$3722:$T$4961)</f>
        <v>0</v>
      </c>
      <c r="E98" s="987">
        <f t="shared" si="3"/>
        <v>0</v>
      </c>
      <c r="F98" s="37" t="str">
        <f>Info!$B$2</f>
        <v>323</v>
      </c>
      <c r="G98" s="477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</row>
    <row r="99" spans="1:56" ht="14.25">
      <c r="A99" s="336" t="s">
        <v>1566</v>
      </c>
      <c r="B99" s="35" t="s">
        <v>1567</v>
      </c>
      <c r="C99" s="36" t="s">
        <v>4904</v>
      </c>
      <c r="D99" s="986">
        <f ca="1">SUMIF(Codifica_CE!$D$3722:$U$4961,$A99,Codifica_CE!$T$3722:$T$4961)</f>
        <v>0</v>
      </c>
      <c r="E99" s="987">
        <f t="shared" si="3"/>
        <v>0</v>
      </c>
      <c r="F99" s="37" t="str">
        <f>Info!$B$2</f>
        <v>323</v>
      </c>
      <c r="G99" s="477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</row>
    <row r="100" spans="1:56" ht="25.5">
      <c r="A100" s="336" t="s">
        <v>1614</v>
      </c>
      <c r="B100" s="35" t="s">
        <v>1616</v>
      </c>
      <c r="C100" s="36" t="s">
        <v>4904</v>
      </c>
      <c r="D100" s="986">
        <f ca="1">SUMIF(Codifica_CE!$D$3722:$U$4961,$A100,Codifica_CE!$T$3722:$T$4961)</f>
        <v>0</v>
      </c>
      <c r="E100" s="987">
        <f t="shared" si="3"/>
        <v>0</v>
      </c>
      <c r="F100" s="37" t="str">
        <f>Info!$B$2</f>
        <v>323</v>
      </c>
      <c r="G100" s="477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</row>
    <row r="101" spans="1:56" ht="14.25">
      <c r="A101" s="336" t="s">
        <v>1631</v>
      </c>
      <c r="B101" s="35" t="s">
        <v>1634</v>
      </c>
      <c r="C101" s="36" t="s">
        <v>4904</v>
      </c>
      <c r="D101" s="986">
        <f ca="1">SUMIF(Codifica_CE!$D$3722:$U$4961,$A101,Codifica_CE!$T$3722:$T$4961)</f>
        <v>0</v>
      </c>
      <c r="E101" s="987">
        <f t="shared" si="3"/>
        <v>0</v>
      </c>
      <c r="F101" s="37" t="str">
        <f>Info!$B$2</f>
        <v>323</v>
      </c>
      <c r="G101" s="477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</row>
    <row r="102" spans="1:56" ht="25.5">
      <c r="A102" s="336" t="s">
        <v>1636</v>
      </c>
      <c r="B102" s="35" t="s">
        <v>1637</v>
      </c>
      <c r="C102" s="36" t="s">
        <v>4904</v>
      </c>
      <c r="D102" s="986">
        <f ca="1">SUMIF(Codifica_CE!$D$3722:$U$4961,$A102,Codifica_CE!$T$3722:$T$4961)</f>
        <v>0</v>
      </c>
      <c r="E102" s="987">
        <f t="shared" si="3"/>
        <v>0</v>
      </c>
      <c r="F102" s="37" t="str">
        <f>Info!$B$2</f>
        <v>323</v>
      </c>
      <c r="G102" s="477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</row>
    <row r="103" spans="1:56" ht="14.25">
      <c r="A103" s="336" t="s">
        <v>1755</v>
      </c>
      <c r="B103" s="35" t="s">
        <v>1757</v>
      </c>
      <c r="C103" s="36" t="s">
        <v>4904</v>
      </c>
      <c r="D103" s="986">
        <f ca="1">SUMIF(Codifica_CE!$D$3722:$U$4961,$A103,Codifica_CE!$T$3722:$T$4961)</f>
        <v>0</v>
      </c>
      <c r="E103" s="987">
        <f t="shared" si="3"/>
        <v>0</v>
      </c>
      <c r="F103" s="37" t="str">
        <f>Info!$B$2</f>
        <v>323</v>
      </c>
      <c r="G103" s="477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</row>
    <row r="104" spans="1:56" ht="14.25">
      <c r="A104" s="336" t="s">
        <v>1780</v>
      </c>
      <c r="B104" s="35" t="s">
        <v>1783</v>
      </c>
      <c r="C104" s="36" t="s">
        <v>4904</v>
      </c>
      <c r="D104" s="986">
        <f ca="1">SUMIF(Codifica_CE!$D$3722:$U$4961,$A104,Codifica_CE!$T$3722:$T$4961)</f>
        <v>0</v>
      </c>
      <c r="E104" s="987">
        <f t="shared" si="3"/>
        <v>0</v>
      </c>
      <c r="F104" s="37" t="str">
        <f>Info!$B$2</f>
        <v>323</v>
      </c>
      <c r="G104" s="477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</row>
    <row r="105" spans="1:56" ht="38.25">
      <c r="A105" s="336" t="s">
        <v>1816</v>
      </c>
      <c r="B105" s="35" t="s">
        <v>1818</v>
      </c>
      <c r="C105" s="36" t="s">
        <v>4904</v>
      </c>
      <c r="D105" s="986">
        <f ca="1">SUMIF(Codifica_CE!$D$3722:$U$4961,$A105,Codifica_CE!$T$3722:$T$4961)</f>
        <v>0</v>
      </c>
      <c r="E105" s="987">
        <f t="shared" si="3"/>
        <v>0</v>
      </c>
      <c r="F105" s="37" t="str">
        <f>Info!$B$2</f>
        <v>323</v>
      </c>
      <c r="G105" s="477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</row>
    <row r="106" spans="1:56" ht="14.25">
      <c r="A106" s="336" t="s">
        <v>1839</v>
      </c>
      <c r="B106" s="35" t="s">
        <v>1840</v>
      </c>
      <c r="C106" s="36" t="s">
        <v>4904</v>
      </c>
      <c r="D106" s="986">
        <f ca="1">SUMIF(Codifica_CE!$D$3722:$U$4961,$A106,Codifica_CE!$T$3722:$T$4961)</f>
        <v>0</v>
      </c>
      <c r="E106" s="987">
        <f t="shared" si="3"/>
        <v>0</v>
      </c>
      <c r="F106" s="37" t="str">
        <f>Info!$B$2</f>
        <v>323</v>
      </c>
      <c r="G106" s="477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</row>
    <row r="107" spans="1:56" ht="15.75" customHeight="1">
      <c r="A107" s="335"/>
      <c r="B107" s="32" t="s">
        <v>4936</v>
      </c>
      <c r="C107" s="32"/>
      <c r="D107" s="988"/>
      <c r="E107" s="989"/>
      <c r="F107" s="33"/>
      <c r="G107" s="33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56" ht="14.25">
      <c r="A108" s="336" t="s">
        <v>1879</v>
      </c>
      <c r="B108" s="35" t="s">
        <v>1881</v>
      </c>
      <c r="C108" s="36" t="s">
        <v>4904</v>
      </c>
      <c r="D108" s="986">
        <f ca="1">SUMIF(Codifica_CE!$D$3722:$U$4961,$A108,Codifica_CE!$T$3722:$T$4961)</f>
        <v>0</v>
      </c>
      <c r="E108" s="987">
        <f>SUM(H108:AW108)</f>
        <v>0</v>
      </c>
      <c r="F108" s="37" t="str">
        <f>Info!$B$2</f>
        <v>323</v>
      </c>
      <c r="G108" s="490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56" ht="15.75" customHeight="1">
      <c r="A109" s="335"/>
      <c r="B109" s="32" t="s">
        <v>4937</v>
      </c>
      <c r="C109" s="32"/>
      <c r="D109" s="988"/>
      <c r="E109" s="989"/>
      <c r="F109" s="33"/>
      <c r="G109" s="33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56" ht="14.25">
      <c r="A110" s="336" t="s">
        <v>1908</v>
      </c>
      <c r="B110" s="35" t="s">
        <v>1910</v>
      </c>
      <c r="C110" s="36" t="s">
        <v>4904</v>
      </c>
      <c r="D110" s="986">
        <f ca="1">SUMIF(Codifica_CE!$D$3722:$U$4961,$A110,Codifica_CE!$T$3722:$T$4961)</f>
        <v>0</v>
      </c>
      <c r="E110" s="987">
        <f>SUM(H110:AW110)</f>
        <v>0</v>
      </c>
      <c r="F110" s="37" t="str">
        <f>Info!$B$2</f>
        <v>323</v>
      </c>
      <c r="G110" s="490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56" ht="15.75" customHeight="1">
      <c r="A111" s="335"/>
      <c r="B111" s="32" t="s">
        <v>4938</v>
      </c>
      <c r="C111" s="32"/>
      <c r="D111" s="988"/>
      <c r="E111" s="989"/>
      <c r="F111" s="33"/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56" s="488" customFormat="1" ht="15.75" hidden="1" customHeight="1">
      <c r="A112" s="478" t="s">
        <v>2593</v>
      </c>
      <c r="B112" s="954" t="s">
        <v>2594</v>
      </c>
      <c r="C112" s="955" t="s">
        <v>4904</v>
      </c>
      <c r="D112" s="986">
        <f ca="1">SUMIF(Codifica_CE!$D$3722:$U$4961,$A112,Codifica_CE!$T$3722:$T$4961)</f>
        <v>0</v>
      </c>
      <c r="E112" s="987">
        <f>SUM(H112:AV112)</f>
        <v>0</v>
      </c>
      <c r="F112" s="37" t="str">
        <f>Info!$B$2</f>
        <v>323</v>
      </c>
      <c r="G112" s="946"/>
      <c r="H112" s="957"/>
      <c r="I112" s="957"/>
      <c r="J112" s="957"/>
      <c r="K112" s="957"/>
      <c r="L112" s="957"/>
      <c r="M112" s="957"/>
      <c r="N112" s="957"/>
      <c r="O112" s="957"/>
      <c r="P112" s="957"/>
      <c r="Q112" s="957"/>
      <c r="R112" s="957"/>
      <c r="S112" s="957"/>
      <c r="T112" s="957"/>
      <c r="U112" s="957"/>
      <c r="V112" s="957"/>
      <c r="W112" s="957"/>
      <c r="X112" s="957"/>
      <c r="Y112" s="957"/>
      <c r="Z112" s="957"/>
      <c r="AA112" s="957"/>
      <c r="AB112" s="957"/>
      <c r="AC112" s="957"/>
      <c r="AD112" s="957"/>
      <c r="AE112" s="957"/>
      <c r="AF112" s="957"/>
      <c r="AG112" s="957"/>
      <c r="AH112" s="957"/>
      <c r="AI112" s="957"/>
      <c r="AJ112" s="957"/>
      <c r="AK112" s="957"/>
      <c r="AL112" s="957"/>
      <c r="AM112" s="957"/>
      <c r="AN112" s="957"/>
      <c r="AO112" s="957"/>
      <c r="AP112" s="957"/>
      <c r="AQ112" s="957"/>
      <c r="AR112" s="957"/>
      <c r="AS112" s="957"/>
      <c r="AT112" s="957"/>
      <c r="AU112" s="957"/>
      <c r="AV112" s="957"/>
      <c r="AW112" s="957"/>
      <c r="AX112" s="443"/>
      <c r="BA112" s="443"/>
      <c r="BD112" s="443"/>
    </row>
    <row r="113" spans="1:56" ht="15.75" customHeight="1">
      <c r="A113" s="829" t="s">
        <v>2597</v>
      </c>
      <c r="B113" s="479" t="s">
        <v>2598</v>
      </c>
      <c r="C113" s="480" t="s">
        <v>4904</v>
      </c>
      <c r="D113" s="986">
        <f ca="1">SUMIF(Codifica_CE!$D$3722:$U$4961,$A113,Codifica_CE!$T$3722:$T$4961)</f>
        <v>0</v>
      </c>
      <c r="E113" s="987">
        <f>SUM(H113:AW113)</f>
        <v>0</v>
      </c>
      <c r="F113" s="37" t="str">
        <f>Info!$B$2</f>
        <v>323</v>
      </c>
      <c r="G113" s="490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</row>
    <row r="114" spans="1:56" s="488" customFormat="1" ht="15.75" hidden="1" customHeight="1">
      <c r="A114" s="478" t="s">
        <v>2601</v>
      </c>
      <c r="B114" s="954" t="s">
        <v>2602</v>
      </c>
      <c r="C114" s="955" t="s">
        <v>4904</v>
      </c>
      <c r="D114" s="986">
        <f ca="1">SUMIF(Codifica_CE!$D$3722:$U$4961,$A114,Codifica_CE!$T$3722:$T$4961)</f>
        <v>0</v>
      </c>
      <c r="E114" s="987">
        <f>SUM(H114:AW114)</f>
        <v>0</v>
      </c>
      <c r="F114" s="37" t="str">
        <f>Info!$B$2</f>
        <v>323</v>
      </c>
      <c r="G114" s="946"/>
      <c r="H114" s="957"/>
      <c r="I114" s="957"/>
      <c r="J114" s="957"/>
      <c r="K114" s="957"/>
      <c r="L114" s="957"/>
      <c r="M114" s="957"/>
      <c r="N114" s="957"/>
      <c r="O114" s="957"/>
      <c r="P114" s="957"/>
      <c r="Q114" s="957"/>
      <c r="R114" s="957"/>
      <c r="S114" s="957"/>
      <c r="T114" s="957"/>
      <c r="U114" s="957"/>
      <c r="V114" s="957"/>
      <c r="W114" s="957"/>
      <c r="X114" s="957"/>
      <c r="Y114" s="957"/>
      <c r="Z114" s="957"/>
      <c r="AA114" s="957"/>
      <c r="AB114" s="957"/>
      <c r="AC114" s="957"/>
      <c r="AD114" s="957"/>
      <c r="AE114" s="957"/>
      <c r="AF114" s="957"/>
      <c r="AG114" s="957"/>
      <c r="AH114" s="957"/>
      <c r="AI114" s="957"/>
      <c r="AJ114" s="957"/>
      <c r="AK114" s="957"/>
      <c r="AL114" s="957"/>
      <c r="AM114" s="957"/>
      <c r="AN114" s="957"/>
      <c r="AO114" s="957"/>
      <c r="AP114" s="957"/>
      <c r="AQ114" s="957"/>
      <c r="AR114" s="957"/>
      <c r="AS114" s="957"/>
      <c r="AT114" s="957"/>
      <c r="AU114" s="957"/>
      <c r="AV114" s="957"/>
      <c r="AW114" s="957"/>
      <c r="AX114" s="443"/>
      <c r="BA114" s="443"/>
      <c r="BD114" s="443"/>
    </row>
    <row r="115" spans="1:56" ht="14.25">
      <c r="A115" s="336" t="s">
        <v>2606</v>
      </c>
      <c r="B115" s="35" t="s">
        <v>2607</v>
      </c>
      <c r="C115" s="36" t="s">
        <v>4904</v>
      </c>
      <c r="D115" s="986">
        <f ca="1">SUMIF(Codifica_CE!$D$3722:$U$4961,$A115,Codifica_CE!$T$3722:$T$4961)</f>
        <v>0</v>
      </c>
      <c r="E115" s="987">
        <f>SUM(H115:AW115)</f>
        <v>0</v>
      </c>
      <c r="F115" s="37" t="str">
        <f>Info!$B$2</f>
        <v>323</v>
      </c>
      <c r="G115" s="490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  <row r="116" spans="1:56">
      <c r="A116" s="729"/>
      <c r="B116" s="730" t="s">
        <v>4939</v>
      </c>
      <c r="C116" s="730"/>
      <c r="D116" s="990"/>
      <c r="E116" s="991"/>
      <c r="F116" s="731"/>
      <c r="G116" s="731"/>
      <c r="H116" s="732"/>
      <c r="I116" s="732"/>
      <c r="J116" s="732"/>
      <c r="K116" s="732"/>
      <c r="L116" s="732"/>
      <c r="M116" s="732"/>
      <c r="N116" s="732"/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56" ht="14.25">
      <c r="A117" s="478" t="s">
        <v>2861</v>
      </c>
      <c r="B117" s="479" t="s">
        <v>2862</v>
      </c>
      <c r="C117" s="480" t="s">
        <v>4904</v>
      </c>
      <c r="D117" s="986">
        <f ca="1">SUMIF(Codifica_CE!$D$3722:$U$4961,$A117,Codifica_CE!$T$3722:$T$4961)</f>
        <v>0</v>
      </c>
      <c r="E117" s="987">
        <f>SUM(H117:AW117)</f>
        <v>0</v>
      </c>
      <c r="F117" s="37" t="str">
        <f>Info!$B$2</f>
        <v>323</v>
      </c>
      <c r="G117" s="72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</row>
    <row r="118" spans="1:56" ht="15.75" customHeight="1">
      <c r="A118" s="335"/>
      <c r="B118" s="32" t="s">
        <v>4940</v>
      </c>
      <c r="C118" s="32"/>
      <c r="D118" s="988"/>
      <c r="E118" s="989"/>
      <c r="F118" s="33"/>
      <c r="G118" s="33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1:56" ht="14.25">
      <c r="A119" s="336" t="s">
        <v>2904</v>
      </c>
      <c r="B119" s="35" t="s">
        <v>2905</v>
      </c>
      <c r="C119" s="36" t="s">
        <v>4904</v>
      </c>
      <c r="D119" s="986">
        <f ca="1">SUMIF(Codifica_CE!$D$3722:$U$4961,$A119,Codifica_CE!$T$3722:$T$4961)</f>
        <v>0</v>
      </c>
      <c r="E119" s="987">
        <f>SUM(H119:AW119)</f>
        <v>0</v>
      </c>
      <c r="F119" s="37" t="str">
        <f>Info!$B$2</f>
        <v>323</v>
      </c>
      <c r="G119" s="490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</row>
    <row r="120" spans="1:56" ht="15.75" customHeight="1">
      <c r="A120" s="335"/>
      <c r="B120" s="32" t="s">
        <v>4941</v>
      </c>
      <c r="C120" s="32"/>
      <c r="D120" s="988"/>
      <c r="E120" s="989"/>
      <c r="F120" s="33"/>
      <c r="G120" s="33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1:56" ht="14.25">
      <c r="A121" s="478" t="s">
        <v>2941</v>
      </c>
      <c r="B121" s="479" t="s">
        <v>2943</v>
      </c>
      <c r="C121" s="480" t="s">
        <v>4904</v>
      </c>
      <c r="D121" s="986">
        <f ca="1">SUMIF(Codifica_CE!$D$3722:$U$4961,$A121,Codifica_CE!$T$3722:$T$4961)</f>
        <v>0</v>
      </c>
      <c r="E121" s="987">
        <f>SUM(H121:AW121)</f>
        <v>0</v>
      </c>
      <c r="F121" s="37" t="str">
        <f>Info!$B$2</f>
        <v>323</v>
      </c>
      <c r="G121" s="72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</row>
    <row r="122" spans="1:56" ht="25.5">
      <c r="A122" s="336" t="s">
        <v>2950</v>
      </c>
      <c r="B122" s="35" t="s">
        <v>2951</v>
      </c>
      <c r="C122" s="36" t="s">
        <v>4904</v>
      </c>
      <c r="D122" s="986">
        <f ca="1">SUMIF(Codifica_CE!$D$3722:$U$4961,$A122,Codifica_CE!$T$3722:$T$4961)</f>
        <v>0</v>
      </c>
      <c r="E122" s="987">
        <f>SUM(H122:AW122)</f>
        <v>0</v>
      </c>
      <c r="F122" s="37" t="str">
        <f>Info!$B$2</f>
        <v>323</v>
      </c>
      <c r="G122" s="490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</row>
    <row r="123" spans="1:56" ht="15.75" customHeight="1">
      <c r="A123" s="335"/>
      <c r="B123" s="32" t="s">
        <v>4942</v>
      </c>
      <c r="C123" s="32"/>
      <c r="D123" s="988"/>
      <c r="E123" s="989"/>
      <c r="F123" s="33"/>
      <c r="G123" s="33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1:56" ht="14.25">
      <c r="A124" s="336" t="s">
        <v>2984</v>
      </c>
      <c r="B124" s="35" t="s">
        <v>2985</v>
      </c>
      <c r="C124" s="36" t="s">
        <v>4904</v>
      </c>
      <c r="D124" s="986">
        <f ca="1">SUMIF(Codifica_CE!$D$3722:$U$4961,$A124,Codifica_CE!$T$3722:$T$4961)</f>
        <v>0</v>
      </c>
      <c r="E124" s="987">
        <f>SUM(H124:AW124)</f>
        <v>0</v>
      </c>
      <c r="F124" s="37" t="str">
        <f>Info!$B$2</f>
        <v>323</v>
      </c>
      <c r="G124" s="490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</row>
    <row r="125" spans="1:56" ht="25.5">
      <c r="A125" s="336" t="s">
        <v>2993</v>
      </c>
      <c r="B125" s="35" t="s">
        <v>2995</v>
      </c>
      <c r="C125" s="36" t="s">
        <v>4904</v>
      </c>
      <c r="D125" s="986">
        <f ca="1">SUMIF(Codifica_CE!$D$3722:$U$4961,$A125,Codifica_CE!$T$3722:$T$4961)</f>
        <v>0</v>
      </c>
      <c r="E125" s="987">
        <f>SUM(H125:AW125)</f>
        <v>0</v>
      </c>
      <c r="F125" s="37" t="str">
        <f>Info!$B$2</f>
        <v>323</v>
      </c>
      <c r="G125" s="490"/>
      <c r="H125" s="994"/>
      <c r="I125" s="994"/>
      <c r="J125" s="994"/>
      <c r="K125" s="994"/>
      <c r="L125" s="994"/>
      <c r="M125" s="994"/>
      <c r="N125" s="994"/>
      <c r="O125" s="994"/>
      <c r="P125" s="994"/>
      <c r="Q125" s="994"/>
      <c r="R125" s="994"/>
      <c r="S125" s="994"/>
      <c r="T125" s="994"/>
      <c r="U125" s="994"/>
      <c r="V125" s="994"/>
      <c r="W125" s="994"/>
      <c r="X125" s="994"/>
      <c r="Y125" s="994"/>
      <c r="Z125" s="994"/>
      <c r="AA125" s="994"/>
      <c r="AB125" s="994"/>
      <c r="AC125" s="994"/>
      <c r="AD125" s="994"/>
      <c r="AE125" s="994"/>
      <c r="AF125" s="994"/>
      <c r="AG125" s="994"/>
      <c r="AH125" s="994"/>
      <c r="AI125" s="994"/>
      <c r="AJ125" s="994"/>
      <c r="AK125" s="994"/>
      <c r="AL125" s="994"/>
      <c r="AM125" s="994"/>
      <c r="AN125" s="994"/>
      <c r="AO125" s="994"/>
      <c r="AP125" s="994"/>
      <c r="AQ125" s="994"/>
      <c r="AR125" s="994"/>
      <c r="AS125" s="994"/>
      <c r="AT125" s="994"/>
      <c r="AU125" s="994"/>
      <c r="AV125" s="994"/>
      <c r="AW125" s="994"/>
    </row>
    <row r="126" spans="1:56" ht="26.25" thickBot="1">
      <c r="A126" s="337" t="s">
        <v>2996</v>
      </c>
      <c r="B126" s="39" t="s">
        <v>2998</v>
      </c>
      <c r="C126" s="40" t="s">
        <v>4904</v>
      </c>
      <c r="D126" s="992">
        <f ca="1">SUMIF(Codifica_CE!$D$3722:$U$4961,$A126,Codifica_CE!$T$3722:$T$4961)</f>
        <v>0</v>
      </c>
      <c r="E126" s="993">
        <f>SUM(H126:AW126)</f>
        <v>0</v>
      </c>
      <c r="F126" s="481" t="str">
        <f>Info!$B$2</f>
        <v>323</v>
      </c>
      <c r="G126" s="49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</row>
  </sheetData>
  <sheetProtection password="A01C" sheet="1" objects="1" scenarios="1"/>
  <phoneticPr fontId="95" type="noConversion"/>
  <printOptions horizontalCentered="1"/>
  <pageMargins left="0.19685039370078741" right="0.19685039370078741" top="0.78740157480314965" bottom="0.98425196850393704" header="0.51181102362204722" footer="0.51181102362204722"/>
  <pageSetup paperSize="9" scale="28" fitToWidth="0" orientation="portrait" r:id="rId1"/>
  <headerFooter alignWithMargins="0">
    <oddFooter>&amp;C&amp;A -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pageSetUpPr fitToPage="1"/>
  </sheetPr>
  <dimension ref="A1:H642"/>
  <sheetViews>
    <sheetView showGridLines="0" zoomScale="90" zoomScaleNormal="90" workbookViewId="0">
      <selection activeCell="J12" sqref="J12"/>
    </sheetView>
  </sheetViews>
  <sheetFormatPr defaultColWidth="9.140625" defaultRowHeight="12.75"/>
  <cols>
    <col min="1" max="1" width="6.7109375" style="381" customWidth="1"/>
    <col min="2" max="2" width="10.140625" style="397" customWidth="1"/>
    <col min="3" max="3" width="91.7109375" style="398" customWidth="1"/>
    <col min="4" max="4" width="12.42578125" style="381" bestFit="1" customWidth="1"/>
    <col min="5" max="5" width="6.7109375" style="381" hidden="1" customWidth="1"/>
    <col min="6" max="6" width="9.140625" style="381"/>
    <col min="7" max="7" width="14.42578125" style="381" customWidth="1"/>
    <col min="8" max="8" width="10.28515625" style="381" customWidth="1"/>
    <col min="9" max="16384" width="9.140625" style="381"/>
  </cols>
  <sheetData>
    <row r="1" spans="1:5" ht="18">
      <c r="A1" s="382"/>
      <c r="B1" s="385" t="s">
        <v>4943</v>
      </c>
      <c r="C1" s="386"/>
      <c r="D1" s="387"/>
      <c r="E1" s="382"/>
    </row>
    <row r="2" spans="1:5" ht="18">
      <c r="A2" s="382"/>
      <c r="B2" s="388" t="s">
        <v>4944</v>
      </c>
      <c r="C2" s="386"/>
      <c r="D2" s="389" t="s">
        <v>4945</v>
      </c>
      <c r="E2" s="382"/>
    </row>
    <row r="3" spans="1:5" ht="15">
      <c r="A3" s="382"/>
      <c r="B3" s="388" t="s">
        <v>4946</v>
      </c>
      <c r="C3" s="386"/>
      <c r="D3" s="387"/>
      <c r="E3" s="382"/>
    </row>
    <row r="4" spans="1:5" ht="20.25" customHeight="1">
      <c r="A4" s="382"/>
      <c r="B4" s="1374" t="s">
        <v>4947</v>
      </c>
      <c r="C4" s="1374"/>
      <c r="D4" s="1374"/>
      <c r="E4" s="382"/>
    </row>
    <row r="5" spans="1:5" ht="15">
      <c r="A5" s="382"/>
      <c r="B5" s="1374" t="s">
        <v>4948</v>
      </c>
      <c r="C5" s="1374"/>
      <c r="D5" s="1374"/>
      <c r="E5" s="382"/>
    </row>
    <row r="6" spans="1:5" ht="15">
      <c r="A6" s="382"/>
      <c r="B6" s="1374" t="s">
        <v>4949</v>
      </c>
      <c r="C6" s="1374"/>
      <c r="D6" s="1374"/>
      <c r="E6" s="382"/>
    </row>
    <row r="7" spans="1:5" ht="15" hidden="1">
      <c r="A7" s="382"/>
      <c r="B7" s="390"/>
      <c r="C7" s="386"/>
      <c r="D7" s="387"/>
      <c r="E7" s="382"/>
    </row>
    <row r="8" spans="1:5" ht="7.5" customHeight="1">
      <c r="A8" s="382"/>
      <c r="B8" s="390"/>
      <c r="C8" s="386"/>
      <c r="D8" s="387"/>
      <c r="E8" s="382"/>
    </row>
    <row r="9" spans="1:5" ht="15">
      <c r="A9" s="382"/>
      <c r="B9" s="390"/>
      <c r="C9" s="1374" t="s">
        <v>4950</v>
      </c>
      <c r="D9" s="1374"/>
      <c r="E9" s="382"/>
    </row>
    <row r="10" spans="1:5" ht="15">
      <c r="A10" s="382"/>
      <c r="B10" s="390"/>
      <c r="C10" s="391" t="s">
        <v>4951</v>
      </c>
      <c r="D10" s="441" t="s">
        <v>4952</v>
      </c>
      <c r="E10" s="382"/>
    </row>
    <row r="11" spans="1:5" ht="15">
      <c r="A11" s="383"/>
      <c r="B11" s="390"/>
      <c r="C11" s="392" t="s">
        <v>4953</v>
      </c>
      <c r="D11" s="442" t="str">
        <f>+Info!$B$2</f>
        <v>323</v>
      </c>
      <c r="E11" s="383"/>
    </row>
    <row r="12" spans="1:5" ht="15">
      <c r="A12" s="383"/>
      <c r="B12" s="390"/>
      <c r="C12" s="1374" t="s">
        <v>4954</v>
      </c>
      <c r="D12" s="1374"/>
      <c r="E12" s="383"/>
    </row>
    <row r="13" spans="1:5" ht="15">
      <c r="A13" s="383"/>
      <c r="B13" s="390"/>
      <c r="C13" s="391"/>
      <c r="D13" s="394" t="str">
        <f>Info!$B$5</f>
        <v>Consuntivo</v>
      </c>
      <c r="E13" s="383"/>
    </row>
    <row r="14" spans="1:5" ht="15">
      <c r="A14" s="383"/>
      <c r="B14" s="390"/>
      <c r="C14" s="392" t="s">
        <v>4955</v>
      </c>
      <c r="D14" s="393" t="str">
        <f>+Info!$B$3</f>
        <v>2018</v>
      </c>
      <c r="E14" s="383"/>
    </row>
    <row r="15" spans="1:5" ht="12" customHeight="1">
      <c r="A15" s="383"/>
      <c r="B15" s="383"/>
      <c r="C15" s="383"/>
      <c r="D15" s="383"/>
      <c r="E15" s="383"/>
    </row>
    <row r="16" spans="1:5" ht="19.5">
      <c r="A16" s="383"/>
      <c r="B16" s="383"/>
      <c r="C16" s="395" t="s">
        <v>4956</v>
      </c>
      <c r="D16" s="396" t="s">
        <v>4957</v>
      </c>
      <c r="E16" s="383"/>
    </row>
    <row r="17" spans="1:8" ht="15" customHeight="1" thickBot="1">
      <c r="D17" s="384" t="s">
        <v>4728</v>
      </c>
      <c r="E17" s="384"/>
    </row>
    <row r="18" spans="1:8" ht="25.5">
      <c r="A18" s="62" t="s">
        <v>4958</v>
      </c>
      <c r="B18" s="399" t="s">
        <v>4959</v>
      </c>
      <c r="C18" s="400" t="s">
        <v>4960</v>
      </c>
      <c r="D18" s="426" t="s">
        <v>4961</v>
      </c>
      <c r="E18" s="424" t="s">
        <v>4962</v>
      </c>
      <c r="G18" s="765" t="s">
        <v>4963</v>
      </c>
      <c r="H18" s="426" t="s">
        <v>4747</v>
      </c>
    </row>
    <row r="19" spans="1:8" ht="13.5" thickBot="1">
      <c r="A19" s="63"/>
      <c r="B19" s="401"/>
      <c r="C19" s="402"/>
      <c r="D19" s="440"/>
      <c r="E19" s="425"/>
      <c r="G19" s="440"/>
      <c r="H19" s="440"/>
    </row>
    <row r="20" spans="1:8" ht="15">
      <c r="A20" s="64"/>
      <c r="B20" s="65"/>
      <c r="C20" s="66" t="s">
        <v>4964</v>
      </c>
      <c r="D20" s="439"/>
      <c r="E20" s="67"/>
      <c r="G20" s="439"/>
      <c r="H20" s="439"/>
    </row>
    <row r="21" spans="1:8">
      <c r="A21" s="68"/>
      <c r="B21" s="69" t="s">
        <v>4965</v>
      </c>
      <c r="C21" s="70" t="s">
        <v>4966</v>
      </c>
      <c r="D21" s="1032">
        <f ca="1">D22+D25+D38+D43</f>
        <v>505736</v>
      </c>
      <c r="E21" s="71" t="s">
        <v>4967</v>
      </c>
      <c r="G21" s="427">
        <f ca="1">+CeMin_San!D21+CeMin_Ter!D21+CeMin_118!D21+CeMin_Ric!D21</f>
        <v>505736</v>
      </c>
      <c r="H21" s="427">
        <f ca="1">+D21-G21</f>
        <v>0</v>
      </c>
    </row>
    <row r="22" spans="1:8">
      <c r="A22" s="72"/>
      <c r="B22" s="69" t="s">
        <v>4968</v>
      </c>
      <c r="C22" s="73" t="s">
        <v>4969</v>
      </c>
      <c r="D22" s="1033">
        <f ca="1">SUM(D23:D24)</f>
        <v>505298</v>
      </c>
      <c r="E22" s="71" t="s">
        <v>4967</v>
      </c>
      <c r="G22" s="428">
        <f ca="1">+CeMin_San!D22+CeMin_Ter!D22+CeMin_118!D22+CeMin_Ric!D22</f>
        <v>505298</v>
      </c>
      <c r="H22" s="428">
        <f t="shared" ref="H22:H85" ca="1" si="0">+D22-G22</f>
        <v>0</v>
      </c>
    </row>
    <row r="23" spans="1:8" ht="15">
      <c r="A23" s="68"/>
      <c r="B23" s="74" t="s">
        <v>79</v>
      </c>
      <c r="C23" s="75" t="s">
        <v>4970</v>
      </c>
      <c r="D23" s="1034">
        <f ca="1">SUMIF(Codifica_CE!$H:$U,CeMin_Tot!$B:$B,Codifica_CE!$T:$T)</f>
        <v>505298</v>
      </c>
      <c r="E23" s="71" t="s">
        <v>4967</v>
      </c>
      <c r="G23" s="766">
        <f ca="1">+CeMin_San!D23+CeMin_Ter!D23+CeMin_118!D23+CeMin_Ric!D23</f>
        <v>505298</v>
      </c>
      <c r="H23" s="766">
        <f t="shared" ca="1" si="0"/>
        <v>0</v>
      </c>
    </row>
    <row r="24" spans="1:8" ht="15">
      <c r="A24" s="68"/>
      <c r="B24" s="74" t="s">
        <v>112</v>
      </c>
      <c r="C24" s="75" t="s">
        <v>4971</v>
      </c>
      <c r="D24" s="1034">
        <f ca="1">SUMIF(Codifica_CE!$H:$U,CeMin_Tot!$B:$B,Codifica_CE!$T:$T)</f>
        <v>0</v>
      </c>
      <c r="E24" s="71" t="s">
        <v>4967</v>
      </c>
      <c r="G24" s="766">
        <f ca="1">+CeMin_San!D24+CeMin_Ter!D24+CeMin_118!D24+CeMin_Ric!D24</f>
        <v>0</v>
      </c>
      <c r="H24" s="766">
        <f t="shared" ca="1" si="0"/>
        <v>0</v>
      </c>
    </row>
    <row r="25" spans="1:8">
      <c r="A25" s="68"/>
      <c r="B25" s="69" t="s">
        <v>4972</v>
      </c>
      <c r="C25" s="73" t="s">
        <v>4973</v>
      </c>
      <c r="D25" s="1033">
        <f ca="1">D26+D31+D34</f>
        <v>438</v>
      </c>
      <c r="E25" s="71" t="s">
        <v>4967</v>
      </c>
      <c r="G25" s="428">
        <f ca="1">+CeMin_San!D25+CeMin_Ter!D25+CeMin_118!D25+CeMin_Ric!D25</f>
        <v>438</v>
      </c>
      <c r="H25" s="428">
        <f t="shared" ca="1" si="0"/>
        <v>0</v>
      </c>
    </row>
    <row r="26" spans="1:8">
      <c r="A26" s="68"/>
      <c r="B26" s="74" t="s">
        <v>4974</v>
      </c>
      <c r="C26" s="75" t="s">
        <v>4975</v>
      </c>
      <c r="D26" s="1035">
        <f ca="1">SUM(D27:D30)</f>
        <v>436</v>
      </c>
      <c r="E26" s="71" t="s">
        <v>4967</v>
      </c>
      <c r="G26" s="430">
        <f ca="1">+CeMin_San!D26+CeMin_Ter!D26+CeMin_118!D26+CeMin_Ric!D26</f>
        <v>436</v>
      </c>
      <c r="H26" s="430">
        <f t="shared" ca="1" si="0"/>
        <v>0</v>
      </c>
    </row>
    <row r="27" spans="1:8" ht="15">
      <c r="A27" s="68"/>
      <c r="B27" s="74" t="s">
        <v>119</v>
      </c>
      <c r="C27" s="76" t="s">
        <v>4976</v>
      </c>
      <c r="D27" s="1034">
        <f ca="1">SUMIF(Codifica_CE!$H:$U,CeMin_Tot!$B:$B,Codifica_CE!$T:$T)</f>
        <v>436</v>
      </c>
      <c r="E27" s="71" t="s">
        <v>4967</v>
      </c>
      <c r="G27" s="766">
        <f ca="1">+CeMin_San!D27+CeMin_Ter!D27+CeMin_118!D27+CeMin_Ric!D27</f>
        <v>436</v>
      </c>
      <c r="H27" s="766">
        <f t="shared" ca="1" si="0"/>
        <v>0</v>
      </c>
    </row>
    <row r="28" spans="1:8" ht="25.5">
      <c r="A28" s="68"/>
      <c r="B28" s="74" t="s">
        <v>133</v>
      </c>
      <c r="C28" s="76" t="s">
        <v>4977</v>
      </c>
      <c r="D28" s="1034">
        <f ca="1">SUMIF(Codifica_CE!$H:$U,CeMin_Tot!$B:$B,Codifica_CE!$T:$T)</f>
        <v>0</v>
      </c>
      <c r="E28" s="71" t="s">
        <v>4967</v>
      </c>
      <c r="G28" s="766">
        <f ca="1">+CeMin_San!D28+CeMin_Ter!D28+CeMin_118!D28+CeMin_Ric!D28</f>
        <v>0</v>
      </c>
      <c r="H28" s="766">
        <f t="shared" ca="1" si="0"/>
        <v>0</v>
      </c>
    </row>
    <row r="29" spans="1:8" ht="25.5">
      <c r="A29" s="68"/>
      <c r="B29" s="74" t="s">
        <v>137</v>
      </c>
      <c r="C29" s="76" t="s">
        <v>4978</v>
      </c>
      <c r="D29" s="1034">
        <f ca="1">SUMIF(Codifica_CE!$H:$U,CeMin_Tot!$B:$B,Codifica_CE!$T:$T)</f>
        <v>0</v>
      </c>
      <c r="E29" s="71" t="s">
        <v>4967</v>
      </c>
      <c r="G29" s="766">
        <f ca="1">+CeMin_San!D29+CeMin_Ter!D29+CeMin_118!D29+CeMin_Ric!D29</f>
        <v>0</v>
      </c>
      <c r="H29" s="766">
        <f t="shared" ca="1" si="0"/>
        <v>0</v>
      </c>
    </row>
    <row r="30" spans="1:8" ht="15">
      <c r="A30" s="68"/>
      <c r="B30" s="74" t="s">
        <v>123</v>
      </c>
      <c r="C30" s="76" t="s">
        <v>4979</v>
      </c>
      <c r="D30" s="1034">
        <f ca="1">SUMIF(Codifica_CE!$H:$U,CeMin_Tot!$B:$B,Codifica_CE!$T:$T)</f>
        <v>0</v>
      </c>
      <c r="E30" s="71" t="s">
        <v>4967</v>
      </c>
      <c r="G30" s="766">
        <f ca="1">+CeMin_San!D30+CeMin_Ter!D30+CeMin_118!D30+CeMin_Ric!D30</f>
        <v>0</v>
      </c>
      <c r="H30" s="766">
        <f t="shared" ca="1" si="0"/>
        <v>0</v>
      </c>
    </row>
    <row r="31" spans="1:8">
      <c r="A31" s="68"/>
      <c r="B31" s="74" t="s">
        <v>4980</v>
      </c>
      <c r="C31" s="75" t="s">
        <v>4981</v>
      </c>
      <c r="D31" s="1035">
        <f ca="1">SUM(D32:D33)</f>
        <v>0</v>
      </c>
      <c r="E31" s="71" t="s">
        <v>4967</v>
      </c>
      <c r="G31" s="430">
        <f ca="1">+CeMin_San!D31+CeMin_Ter!D31+CeMin_118!D31+CeMin_Ric!D31</f>
        <v>0</v>
      </c>
      <c r="H31" s="430">
        <f t="shared" ca="1" si="0"/>
        <v>0</v>
      </c>
    </row>
    <row r="32" spans="1:8" ht="15">
      <c r="A32" s="68" t="s">
        <v>4982</v>
      </c>
      <c r="B32" s="74" t="s">
        <v>158</v>
      </c>
      <c r="C32" s="76" t="s">
        <v>4983</v>
      </c>
      <c r="D32" s="1034">
        <f ca="1">SUMIF(Codifica_CE!$H:$U,CeMin_Tot!$B:$B,Codifica_CE!$T:$T)</f>
        <v>0</v>
      </c>
      <c r="E32" s="71" t="s">
        <v>4967</v>
      </c>
      <c r="G32" s="766">
        <f ca="1">+CeMin_San!D32+CeMin_Ter!D32+CeMin_118!D32+CeMin_Ric!D32</f>
        <v>0</v>
      </c>
      <c r="H32" s="766">
        <f t="shared" ca="1" si="0"/>
        <v>0</v>
      </c>
    </row>
    <row r="33" spans="1:8" ht="15">
      <c r="A33" s="68" t="s">
        <v>4982</v>
      </c>
      <c r="B33" s="74" t="s">
        <v>162</v>
      </c>
      <c r="C33" s="76" t="s">
        <v>4984</v>
      </c>
      <c r="D33" s="1034">
        <f ca="1">SUMIF(Codifica_CE!$H:$U,CeMin_Tot!$B:$B,Codifica_CE!$T:$T)</f>
        <v>0</v>
      </c>
      <c r="E33" s="71" t="s">
        <v>4967</v>
      </c>
      <c r="G33" s="766">
        <f ca="1">+CeMin_San!D33+CeMin_Ter!D33+CeMin_118!D33+CeMin_Ric!D33</f>
        <v>0</v>
      </c>
      <c r="H33" s="766">
        <f t="shared" ca="1" si="0"/>
        <v>0</v>
      </c>
    </row>
    <row r="34" spans="1:8">
      <c r="A34" s="68"/>
      <c r="B34" s="74" t="s">
        <v>4985</v>
      </c>
      <c r="C34" s="75" t="s">
        <v>4986</v>
      </c>
      <c r="D34" s="1035">
        <f ca="1">SUM(D35:D37)</f>
        <v>2</v>
      </c>
      <c r="E34" s="71" t="s">
        <v>4967</v>
      </c>
      <c r="G34" s="430">
        <f ca="1">+CeMin_San!D34+CeMin_Ter!D34+CeMin_118!D34+CeMin_Ric!D34</f>
        <v>2</v>
      </c>
      <c r="H34" s="430">
        <f t="shared" ca="1" si="0"/>
        <v>0</v>
      </c>
    </row>
    <row r="35" spans="1:8" ht="15">
      <c r="A35" s="68"/>
      <c r="B35" s="74" t="s">
        <v>141</v>
      </c>
      <c r="C35" s="76" t="s">
        <v>4987</v>
      </c>
      <c r="D35" s="1034">
        <f ca="1">SUMIF(Codifica_CE!$H:$U,CeMin_Tot!$B:$B,Codifica_CE!$T:$T)</f>
        <v>2</v>
      </c>
      <c r="E35" s="71" t="s">
        <v>4967</v>
      </c>
      <c r="G35" s="766">
        <f ca="1">+CeMin_San!D35+CeMin_Ter!D35+CeMin_118!D35+CeMin_Ric!D35</f>
        <v>2</v>
      </c>
      <c r="H35" s="766">
        <f t="shared" ca="1" si="0"/>
        <v>0</v>
      </c>
    </row>
    <row r="36" spans="1:8" ht="15">
      <c r="A36" s="68"/>
      <c r="B36" s="74" t="s">
        <v>154</v>
      </c>
      <c r="C36" s="76" t="s">
        <v>4988</v>
      </c>
      <c r="D36" s="1034">
        <f ca="1">SUMIF(Codifica_CE!$H:$U,CeMin_Tot!$B:$B,Codifica_CE!$T:$T)</f>
        <v>0</v>
      </c>
      <c r="E36" s="71" t="s">
        <v>4967</v>
      </c>
      <c r="G36" s="766">
        <f ca="1">+CeMin_San!D36+CeMin_Ter!D36+CeMin_118!D36+CeMin_Ric!D36</f>
        <v>0</v>
      </c>
      <c r="H36" s="766">
        <f t="shared" ca="1" si="0"/>
        <v>0</v>
      </c>
    </row>
    <row r="37" spans="1:8" ht="15">
      <c r="A37" s="68"/>
      <c r="B37" s="74" t="s">
        <v>151</v>
      </c>
      <c r="C37" s="76" t="s">
        <v>4989</v>
      </c>
      <c r="D37" s="1034">
        <f ca="1">SUMIF(Codifica_CE!$H:$U,CeMin_Tot!$B:$B,Codifica_CE!$T:$T)</f>
        <v>0</v>
      </c>
      <c r="E37" s="71" t="s">
        <v>4967</v>
      </c>
      <c r="G37" s="766">
        <f ca="1">+CeMin_San!D37+CeMin_Ter!D37+CeMin_118!D37+CeMin_Ric!D37</f>
        <v>0</v>
      </c>
      <c r="H37" s="766">
        <f t="shared" ca="1" si="0"/>
        <v>0</v>
      </c>
    </row>
    <row r="38" spans="1:8">
      <c r="A38" s="68"/>
      <c r="B38" s="69" t="s">
        <v>4990</v>
      </c>
      <c r="C38" s="73" t="s">
        <v>4991</v>
      </c>
      <c r="D38" s="1036">
        <f ca="1">SUM(D39:D42)</f>
        <v>0</v>
      </c>
      <c r="E38" s="71" t="s">
        <v>4967</v>
      </c>
      <c r="G38" s="430">
        <f ca="1">+CeMin_San!D38+CeMin_Ter!D38+CeMin_118!D38+CeMin_Ric!D38</f>
        <v>0</v>
      </c>
      <c r="H38" s="430">
        <f t="shared" ca="1" si="0"/>
        <v>0</v>
      </c>
    </row>
    <row r="39" spans="1:8" ht="15">
      <c r="A39" s="68"/>
      <c r="B39" s="74" t="s">
        <v>165</v>
      </c>
      <c r="C39" s="75" t="s">
        <v>4992</v>
      </c>
      <c r="D39" s="1034">
        <f ca="1">SUMIF(Codifica_CE!$H:$U,CeMin_Tot!$B:$B,Codifica_CE!$T:$T)</f>
        <v>0</v>
      </c>
      <c r="E39" s="71" t="s">
        <v>4967</v>
      </c>
      <c r="G39" s="766">
        <f ca="1">+CeMin_San!D39+CeMin_Ter!D39+CeMin_118!D39+CeMin_Ric!D39</f>
        <v>0</v>
      </c>
      <c r="H39" s="766">
        <f t="shared" ca="1" si="0"/>
        <v>0</v>
      </c>
    </row>
    <row r="40" spans="1:8" ht="15">
      <c r="A40" s="68"/>
      <c r="B40" s="74" t="s">
        <v>175</v>
      </c>
      <c r="C40" s="75" t="s">
        <v>4993</v>
      </c>
      <c r="D40" s="1034">
        <f ca="1">SUMIF(Codifica_CE!$H:$U,CeMin_Tot!$B:$B,Codifica_CE!$T:$T)</f>
        <v>0</v>
      </c>
      <c r="E40" s="71" t="s">
        <v>4967</v>
      </c>
      <c r="G40" s="766">
        <f ca="1">+CeMin_San!D40+CeMin_Ter!D40+CeMin_118!D40+CeMin_Ric!D40</f>
        <v>0</v>
      </c>
      <c r="H40" s="766">
        <f t="shared" ca="1" si="0"/>
        <v>0</v>
      </c>
    </row>
    <row r="41" spans="1:8" ht="15">
      <c r="A41" s="68"/>
      <c r="B41" s="74" t="s">
        <v>169</v>
      </c>
      <c r="C41" s="75" t="s">
        <v>4994</v>
      </c>
      <c r="D41" s="1034">
        <f ca="1">SUMIF(Codifica_CE!$H:$U,CeMin_Tot!$B:$B,Codifica_CE!$T:$T)</f>
        <v>0</v>
      </c>
      <c r="E41" s="71" t="s">
        <v>4967</v>
      </c>
      <c r="G41" s="766">
        <f ca="1">+CeMin_San!D41+CeMin_Ter!D41+CeMin_118!D41+CeMin_Ric!D41</f>
        <v>0</v>
      </c>
      <c r="H41" s="766">
        <f t="shared" ca="1" si="0"/>
        <v>0</v>
      </c>
    </row>
    <row r="42" spans="1:8" ht="15">
      <c r="A42" s="68"/>
      <c r="B42" s="74" t="s">
        <v>229</v>
      </c>
      <c r="C42" s="75" t="s">
        <v>4995</v>
      </c>
      <c r="D42" s="1034">
        <f ca="1">SUMIF(Codifica_CE!$H:$U,CeMin_Tot!$B:$B,Codifica_CE!$T:$T)</f>
        <v>0</v>
      </c>
      <c r="E42" s="71" t="s">
        <v>4967</v>
      </c>
      <c r="G42" s="766">
        <f ca="1">+CeMin_San!D42+CeMin_Ter!D42+CeMin_118!D42+CeMin_Ric!D42</f>
        <v>0</v>
      </c>
      <c r="H42" s="766">
        <f t="shared" ca="1" si="0"/>
        <v>0</v>
      </c>
    </row>
    <row r="43" spans="1:8" ht="15">
      <c r="A43" s="68"/>
      <c r="B43" s="69" t="s">
        <v>219</v>
      </c>
      <c r="C43" s="73" t="s">
        <v>4996</v>
      </c>
      <c r="D43" s="1037">
        <f ca="1">SUMIF(Codifica_CE!$H:$U,CeMin_Tot!$B:$B,Codifica_CE!$T:$T)</f>
        <v>0</v>
      </c>
      <c r="E43" s="71" t="s">
        <v>4967</v>
      </c>
      <c r="G43" s="432">
        <f ca="1">+CeMin_San!D43+CeMin_Ter!D43+CeMin_118!D43+CeMin_Ric!D43</f>
        <v>0</v>
      </c>
      <c r="H43" s="432">
        <f t="shared" ca="1" si="0"/>
        <v>0</v>
      </c>
    </row>
    <row r="44" spans="1:8" ht="14.25">
      <c r="A44" s="68"/>
      <c r="B44" s="69" t="s">
        <v>4997</v>
      </c>
      <c r="C44" s="70" t="s">
        <v>4998</v>
      </c>
      <c r="D44" s="1038">
        <f ca="1">SUM(D45:D46)</f>
        <v>0</v>
      </c>
      <c r="E44" s="290" t="s">
        <v>4999</v>
      </c>
      <c r="G44" s="428">
        <f ca="1">+CeMin_San!D44+CeMin_Ter!D44+CeMin_118!D44+CeMin_Ric!D44</f>
        <v>0</v>
      </c>
      <c r="H44" s="428">
        <f t="shared" ca="1" si="0"/>
        <v>0</v>
      </c>
    </row>
    <row r="45" spans="1:8" ht="25.5">
      <c r="A45" s="68"/>
      <c r="B45" s="69" t="s">
        <v>239</v>
      </c>
      <c r="C45" s="73" t="s">
        <v>5000</v>
      </c>
      <c r="D45" s="1034">
        <f ca="1">-ABS(SUMIF(Codifica_CE!$H:$U,CeMin_Tot!$B:$B,Codifica_CE!$T:$T))</f>
        <v>0</v>
      </c>
      <c r="E45" s="290" t="s">
        <v>4999</v>
      </c>
      <c r="G45" s="766">
        <f ca="1">+CeMin_San!D45+CeMin_Ter!D45+CeMin_118!D45+CeMin_Ric!D45</f>
        <v>0</v>
      </c>
      <c r="H45" s="766">
        <f t="shared" ca="1" si="0"/>
        <v>0</v>
      </c>
    </row>
    <row r="46" spans="1:8" ht="15">
      <c r="A46" s="68"/>
      <c r="B46" s="69" t="s">
        <v>245</v>
      </c>
      <c r="C46" s="73" t="s">
        <v>5001</v>
      </c>
      <c r="D46" s="1034">
        <f ca="1">-ABS(SUMIF(Codifica_CE!$H:$U,CeMin_Tot!$B:$B,Codifica_CE!$T:$T))</f>
        <v>0</v>
      </c>
      <c r="E46" s="290" t="s">
        <v>4999</v>
      </c>
      <c r="G46" s="766">
        <f ca="1">+CeMin_San!D46+CeMin_Ter!D46+CeMin_118!D46+CeMin_Ric!D46</f>
        <v>0</v>
      </c>
      <c r="H46" s="766">
        <f t="shared" ca="1" si="0"/>
        <v>0</v>
      </c>
    </row>
    <row r="47" spans="1:8">
      <c r="A47" s="68"/>
      <c r="B47" s="69" t="s">
        <v>5002</v>
      </c>
      <c r="C47" s="70" t="s">
        <v>5003</v>
      </c>
      <c r="D47" s="1038">
        <f ca="1">SUM(D48:D51)</f>
        <v>1779</v>
      </c>
      <c r="E47" s="71" t="s">
        <v>4967</v>
      </c>
      <c r="G47" s="428">
        <f ca="1">+CeMin_San!D47+CeMin_Ter!D47+CeMin_118!D47+CeMin_Ric!D47</f>
        <v>1779</v>
      </c>
      <c r="H47" s="428">
        <f t="shared" ca="1" si="0"/>
        <v>0</v>
      </c>
    </row>
    <row r="48" spans="1:8" ht="25.5">
      <c r="A48" s="68"/>
      <c r="B48" s="69" t="s">
        <v>252</v>
      </c>
      <c r="C48" s="73" t="s">
        <v>5004</v>
      </c>
      <c r="D48" s="1034">
        <f ca="1">SUMIF(Codifica_CE!$H:$U,CeMin_Tot!$B:$B,Codifica_CE!$T:$T)</f>
        <v>590</v>
      </c>
      <c r="E48" s="71" t="s">
        <v>4967</v>
      </c>
      <c r="G48" s="766">
        <f ca="1">+CeMin_San!D48+CeMin_Ter!D48+CeMin_118!D48+CeMin_Ric!D48</f>
        <v>590</v>
      </c>
      <c r="H48" s="766">
        <f t="shared" ca="1" si="0"/>
        <v>0</v>
      </c>
    </row>
    <row r="49" spans="1:8" ht="25.5">
      <c r="A49" s="68"/>
      <c r="B49" s="69" t="s">
        <v>264</v>
      </c>
      <c r="C49" s="73" t="s">
        <v>5005</v>
      </c>
      <c r="D49" s="1034">
        <f ca="1">SUMIF(Codifica_CE!$H:$U,CeMin_Tot!$B:$B,Codifica_CE!$T:$T)</f>
        <v>1175</v>
      </c>
      <c r="E49" s="71" t="s">
        <v>4967</v>
      </c>
      <c r="G49" s="766">
        <f ca="1">+CeMin_San!D49+CeMin_Ter!D49+CeMin_118!D49+CeMin_Ric!D49</f>
        <v>1175</v>
      </c>
      <c r="H49" s="766">
        <f t="shared" ca="1" si="0"/>
        <v>0</v>
      </c>
    </row>
    <row r="50" spans="1:8" ht="15">
      <c r="A50" s="68"/>
      <c r="B50" s="69" t="s">
        <v>269</v>
      </c>
      <c r="C50" s="73" t="s">
        <v>5006</v>
      </c>
      <c r="D50" s="1034">
        <f ca="1">SUMIF(Codifica_CE!$H:$U,CeMin_Tot!$B:$B,Codifica_CE!$T:$T)</f>
        <v>0</v>
      </c>
      <c r="E50" s="71" t="s">
        <v>4967</v>
      </c>
      <c r="G50" s="766">
        <f ca="1">+CeMin_San!D50+CeMin_Ter!D50+CeMin_118!D50+CeMin_Ric!D50</f>
        <v>0</v>
      </c>
      <c r="H50" s="766">
        <f t="shared" ca="1" si="0"/>
        <v>0</v>
      </c>
    </row>
    <row r="51" spans="1:8" ht="15">
      <c r="A51" s="68"/>
      <c r="B51" s="69" t="s">
        <v>278</v>
      </c>
      <c r="C51" s="73" t="s">
        <v>5007</v>
      </c>
      <c r="D51" s="1034">
        <f ca="1">SUMIF(Codifica_CE!$H:$U,CeMin_Tot!$B:$B,Codifica_CE!$T:$T)</f>
        <v>14</v>
      </c>
      <c r="E51" s="71" t="s">
        <v>4967</v>
      </c>
      <c r="G51" s="766">
        <f ca="1">+CeMin_San!D51+CeMin_Ter!D51+CeMin_118!D51+CeMin_Ric!D51</f>
        <v>14</v>
      </c>
      <c r="H51" s="766">
        <f t="shared" ca="1" si="0"/>
        <v>0</v>
      </c>
    </row>
    <row r="52" spans="1:8">
      <c r="A52" s="68"/>
      <c r="B52" s="69" t="s">
        <v>5008</v>
      </c>
      <c r="C52" s="70" t="s">
        <v>5009</v>
      </c>
      <c r="D52" s="1038">
        <f ca="1">D53+D81+D86+D87</f>
        <v>7223</v>
      </c>
      <c r="E52" s="71" t="s">
        <v>4967</v>
      </c>
      <c r="G52" s="428">
        <f ca="1">+CeMin_San!D52+CeMin_Ter!D52+CeMin_118!D52+CeMin_Ric!D52</f>
        <v>7223</v>
      </c>
      <c r="H52" s="428">
        <f t="shared" ca="1" si="0"/>
        <v>0</v>
      </c>
    </row>
    <row r="53" spans="1:8" ht="25.5">
      <c r="A53" s="68"/>
      <c r="B53" s="69" t="s">
        <v>5010</v>
      </c>
      <c r="C53" s="73" t="s">
        <v>5011</v>
      </c>
      <c r="D53" s="1036">
        <f ca="1">D54+D64+D65</f>
        <v>145</v>
      </c>
      <c r="E53" s="71" t="s">
        <v>4967</v>
      </c>
      <c r="G53" s="430">
        <f ca="1">+CeMin_San!D53+CeMin_Ter!D53+CeMin_118!D53+CeMin_Ric!D53</f>
        <v>145</v>
      </c>
      <c r="H53" s="430">
        <f t="shared" ca="1" si="0"/>
        <v>0</v>
      </c>
    </row>
    <row r="54" spans="1:8" ht="25.5">
      <c r="A54" s="68" t="s">
        <v>4982</v>
      </c>
      <c r="B54" s="74" t="s">
        <v>5012</v>
      </c>
      <c r="C54" s="75" t="s">
        <v>5013</v>
      </c>
      <c r="D54" s="1036">
        <f ca="1">SUM(D55:D63)</f>
        <v>140</v>
      </c>
      <c r="E54" s="71" t="s">
        <v>4967</v>
      </c>
      <c r="G54" s="430">
        <f ca="1">+CeMin_San!D54+CeMin_Ter!D54+CeMin_118!D54+CeMin_Ric!D54</f>
        <v>140</v>
      </c>
      <c r="H54" s="430">
        <f t="shared" ca="1" si="0"/>
        <v>0</v>
      </c>
    </row>
    <row r="55" spans="1:8" ht="15">
      <c r="A55" s="68" t="s">
        <v>4982</v>
      </c>
      <c r="B55" s="74" t="s">
        <v>287</v>
      </c>
      <c r="C55" s="76" t="s">
        <v>5014</v>
      </c>
      <c r="D55" s="1034">
        <f ca="1">SUMIF(Codifica_CE!$H:$U,CeMin_Tot!$B:$B,Codifica_CE!$T:$T)</f>
        <v>0</v>
      </c>
      <c r="E55" s="71" t="s">
        <v>4967</v>
      </c>
      <c r="G55" s="766">
        <f ca="1">+CeMin_San!D55+CeMin_Ter!D55+CeMin_118!D55+CeMin_Ric!D55</f>
        <v>0</v>
      </c>
      <c r="H55" s="766">
        <f t="shared" ca="1" si="0"/>
        <v>0</v>
      </c>
    </row>
    <row r="56" spans="1:8" ht="15">
      <c r="A56" s="68" t="s">
        <v>4982</v>
      </c>
      <c r="B56" s="74" t="s">
        <v>308</v>
      </c>
      <c r="C56" s="76" t="s">
        <v>5015</v>
      </c>
      <c r="D56" s="1034">
        <f ca="1">SUMIF(Codifica_CE!$H:$U,CeMin_Tot!$B:$B,Codifica_CE!$T:$T)</f>
        <v>0</v>
      </c>
      <c r="E56" s="71" t="s">
        <v>4967</v>
      </c>
      <c r="G56" s="766">
        <f ca="1">+CeMin_San!D56+CeMin_Ter!D56+CeMin_118!D56+CeMin_Ric!D56</f>
        <v>0</v>
      </c>
      <c r="H56" s="766">
        <f t="shared" ca="1" si="0"/>
        <v>0</v>
      </c>
    </row>
    <row r="57" spans="1:8" ht="15">
      <c r="A57" s="68" t="s">
        <v>4982</v>
      </c>
      <c r="B57" s="74" t="s">
        <v>351</v>
      </c>
      <c r="C57" s="76" t="s">
        <v>5016</v>
      </c>
      <c r="D57" s="1034">
        <f ca="1">SUMIF(Codifica_CE!$H:$U,CeMin_Tot!$B:$B,Codifica_CE!$T:$T)</f>
        <v>0</v>
      </c>
      <c r="E57" s="71" t="s">
        <v>4967</v>
      </c>
      <c r="G57" s="766">
        <f ca="1">+CeMin_San!D57+CeMin_Ter!D57+CeMin_118!D57+CeMin_Ric!D57</f>
        <v>0</v>
      </c>
      <c r="H57" s="766">
        <f t="shared" ca="1" si="0"/>
        <v>0</v>
      </c>
    </row>
    <row r="58" spans="1:8" ht="15">
      <c r="A58" s="68" t="s">
        <v>4982</v>
      </c>
      <c r="B58" s="74" t="s">
        <v>365</v>
      </c>
      <c r="C58" s="76" t="s">
        <v>5017</v>
      </c>
      <c r="D58" s="1034">
        <f ca="1">SUMIF(Codifica_CE!$H:$U,CeMin_Tot!$B:$B,Codifica_CE!$T:$T)</f>
        <v>0</v>
      </c>
      <c r="E58" s="71" t="s">
        <v>4967</v>
      </c>
      <c r="G58" s="766">
        <f ca="1">+CeMin_San!D58+CeMin_Ter!D58+CeMin_118!D58+CeMin_Ric!D58</f>
        <v>0</v>
      </c>
      <c r="H58" s="766">
        <f t="shared" ca="1" si="0"/>
        <v>0</v>
      </c>
    </row>
    <row r="59" spans="1:8" ht="15">
      <c r="A59" s="68" t="s">
        <v>4982</v>
      </c>
      <c r="B59" s="74" t="s">
        <v>413</v>
      </c>
      <c r="C59" s="76" t="s">
        <v>5018</v>
      </c>
      <c r="D59" s="1034">
        <f ca="1">SUMIF(Codifica_CE!$H:$U,CeMin_Tot!$B:$B,Codifica_CE!$T:$T)</f>
        <v>0</v>
      </c>
      <c r="E59" s="71" t="s">
        <v>4967</v>
      </c>
      <c r="G59" s="766">
        <f ca="1">+CeMin_San!D59+CeMin_Ter!D59+CeMin_118!D59+CeMin_Ric!D59</f>
        <v>0</v>
      </c>
      <c r="H59" s="766">
        <f t="shared" ca="1" si="0"/>
        <v>0</v>
      </c>
    </row>
    <row r="60" spans="1:8" ht="15">
      <c r="A60" s="68" t="s">
        <v>4982</v>
      </c>
      <c r="B60" s="74" t="s">
        <v>418</v>
      </c>
      <c r="C60" s="76" t="s">
        <v>5019</v>
      </c>
      <c r="D60" s="1034">
        <f ca="1">SUMIF(Codifica_CE!$H:$U,CeMin_Tot!$B:$B,Codifica_CE!$T:$T)</f>
        <v>0</v>
      </c>
      <c r="E60" s="71" t="s">
        <v>4967</v>
      </c>
      <c r="G60" s="766">
        <f ca="1">+CeMin_San!D60+CeMin_Ter!D60+CeMin_118!D60+CeMin_Ric!D60</f>
        <v>0</v>
      </c>
      <c r="H60" s="766">
        <f t="shared" ca="1" si="0"/>
        <v>0</v>
      </c>
    </row>
    <row r="61" spans="1:8" ht="15">
      <c r="A61" s="68" t="s">
        <v>4982</v>
      </c>
      <c r="B61" s="74" t="s">
        <v>423</v>
      </c>
      <c r="C61" s="76" t="s">
        <v>5020</v>
      </c>
      <c r="D61" s="1034">
        <f ca="1">SUMIF(Codifica_CE!$H:$U,CeMin_Tot!$B:$B,Codifica_CE!$T:$T)</f>
        <v>0</v>
      </c>
      <c r="E61" s="71" t="s">
        <v>4967</v>
      </c>
      <c r="G61" s="766">
        <f ca="1">+CeMin_San!D61+CeMin_Ter!D61+CeMin_118!D61+CeMin_Ric!D61</f>
        <v>0</v>
      </c>
      <c r="H61" s="766">
        <f t="shared" ca="1" si="0"/>
        <v>0</v>
      </c>
    </row>
    <row r="62" spans="1:8" ht="15">
      <c r="A62" s="68" t="s">
        <v>4982</v>
      </c>
      <c r="B62" s="74" t="s">
        <v>428</v>
      </c>
      <c r="C62" s="76" t="s">
        <v>5021</v>
      </c>
      <c r="D62" s="1034">
        <f ca="1">SUMIF(Codifica_CE!$H:$U,CeMin_Tot!$B:$B,Codifica_CE!$T:$T)</f>
        <v>0</v>
      </c>
      <c r="E62" s="71" t="s">
        <v>4967</v>
      </c>
      <c r="G62" s="766">
        <f ca="1">+CeMin_San!D62+CeMin_Ter!D62+CeMin_118!D62+CeMin_Ric!D62</f>
        <v>0</v>
      </c>
      <c r="H62" s="766">
        <f t="shared" ca="1" si="0"/>
        <v>0</v>
      </c>
    </row>
    <row r="63" spans="1:8" ht="15">
      <c r="A63" s="68" t="s">
        <v>4982</v>
      </c>
      <c r="B63" s="74" t="s">
        <v>436</v>
      </c>
      <c r="C63" s="76" t="s">
        <v>5022</v>
      </c>
      <c r="D63" s="1034">
        <f ca="1">SUMIF(Codifica_CE!$H:$U,CeMin_Tot!$B:$B,Codifica_CE!$T:$T)</f>
        <v>140</v>
      </c>
      <c r="E63" s="71" t="s">
        <v>4967</v>
      </c>
      <c r="G63" s="766">
        <f ca="1">+CeMin_San!D63+CeMin_Ter!D63+CeMin_118!D63+CeMin_Ric!D63</f>
        <v>140</v>
      </c>
      <c r="H63" s="766">
        <f t="shared" ca="1" si="0"/>
        <v>0</v>
      </c>
    </row>
    <row r="64" spans="1:8" ht="25.5">
      <c r="A64" s="68"/>
      <c r="B64" s="74" t="s">
        <v>301</v>
      </c>
      <c r="C64" s="75" t="s">
        <v>5023</v>
      </c>
      <c r="D64" s="1034">
        <f ca="1">SUMIF(Codifica_CE!$H:$U,CeMin_Tot!$B:$B,Codifica_CE!$T:$T)</f>
        <v>5</v>
      </c>
      <c r="E64" s="71" t="s">
        <v>4967</v>
      </c>
      <c r="G64" s="766">
        <f ca="1">+CeMin_San!D64+CeMin_Ter!D64+CeMin_118!D64+CeMin_Ric!D64</f>
        <v>5</v>
      </c>
      <c r="H64" s="766">
        <f t="shared" ca="1" si="0"/>
        <v>0</v>
      </c>
    </row>
    <row r="65" spans="1:8" ht="25.5">
      <c r="A65" s="68"/>
      <c r="B65" s="74" t="s">
        <v>5024</v>
      </c>
      <c r="C65" s="75" t="s">
        <v>5025</v>
      </c>
      <c r="D65" s="1036">
        <f ca="1">SUM(D66:D77)+D80</f>
        <v>0</v>
      </c>
      <c r="E65" s="71" t="s">
        <v>4967</v>
      </c>
      <c r="G65" s="430">
        <f ca="1">+CeMin_San!D65+CeMin_Ter!D65+CeMin_118!D65+CeMin_Ric!D65</f>
        <v>0</v>
      </c>
      <c r="H65" s="430">
        <f t="shared" ca="1" si="0"/>
        <v>0</v>
      </c>
    </row>
    <row r="66" spans="1:8" ht="15">
      <c r="A66" s="68" t="s">
        <v>5026</v>
      </c>
      <c r="B66" s="74" t="s">
        <v>296</v>
      </c>
      <c r="C66" s="76" t="s">
        <v>5027</v>
      </c>
      <c r="D66" s="1034">
        <f ca="1">SUMIF(Codifica_CE!$H:$U,CeMin_Tot!$B:$B,Codifica_CE!$T:$T)</f>
        <v>0</v>
      </c>
      <c r="E66" s="71" t="s">
        <v>4967</v>
      </c>
      <c r="G66" s="766">
        <f ca="1">+CeMin_San!D66+CeMin_Ter!D66+CeMin_118!D66+CeMin_Ric!D66</f>
        <v>0</v>
      </c>
      <c r="H66" s="766">
        <f t="shared" ca="1" si="0"/>
        <v>0</v>
      </c>
    </row>
    <row r="67" spans="1:8" ht="15">
      <c r="A67" s="68" t="s">
        <v>5026</v>
      </c>
      <c r="B67" s="74" t="s">
        <v>314</v>
      </c>
      <c r="C67" s="76" t="s">
        <v>5028</v>
      </c>
      <c r="D67" s="1034">
        <f ca="1">SUMIF(Codifica_CE!$H:$U,CeMin_Tot!$B:$B,Codifica_CE!$T:$T)</f>
        <v>0</v>
      </c>
      <c r="E67" s="71" t="s">
        <v>4967</v>
      </c>
      <c r="G67" s="766">
        <f ca="1">+CeMin_San!D67+CeMin_Ter!D67+CeMin_118!D67+CeMin_Ric!D67</f>
        <v>0</v>
      </c>
      <c r="H67" s="766">
        <f t="shared" ca="1" si="0"/>
        <v>0</v>
      </c>
    </row>
    <row r="68" spans="1:8" ht="15">
      <c r="A68" s="68" t="s">
        <v>3064</v>
      </c>
      <c r="B68" s="74" t="s">
        <v>357</v>
      </c>
      <c r="C68" s="76" t="s">
        <v>5029</v>
      </c>
      <c r="D68" s="1034">
        <f ca="1">SUMIF(Codifica_CE!$H:$U,CeMin_Tot!$B:$B,Codifica_CE!$T:$T)</f>
        <v>0</v>
      </c>
      <c r="E68" s="71" t="s">
        <v>4967</v>
      </c>
      <c r="G68" s="766">
        <f ca="1">+CeMin_San!D68+CeMin_Ter!D68+CeMin_118!D68+CeMin_Ric!D68</f>
        <v>0</v>
      </c>
      <c r="H68" s="766">
        <f t="shared" ca="1" si="0"/>
        <v>0</v>
      </c>
    </row>
    <row r="69" spans="1:8" ht="15">
      <c r="A69" s="68" t="s">
        <v>5026</v>
      </c>
      <c r="B69" s="74" t="s">
        <v>378</v>
      </c>
      <c r="C69" s="76" t="s">
        <v>5030</v>
      </c>
      <c r="D69" s="1034">
        <f ca="1">SUMIF(Codifica_CE!$H:$U,CeMin_Tot!$B:$B,Codifica_CE!$T:$T)</f>
        <v>0</v>
      </c>
      <c r="E69" s="71" t="s">
        <v>4967</v>
      </c>
      <c r="G69" s="766">
        <f ca="1">+CeMin_San!D69+CeMin_Ter!D69+CeMin_118!D69+CeMin_Ric!D69</f>
        <v>0</v>
      </c>
      <c r="H69" s="766">
        <f t="shared" ca="1" si="0"/>
        <v>0</v>
      </c>
    </row>
    <row r="70" spans="1:8" ht="15">
      <c r="A70" s="68" t="s">
        <v>5026</v>
      </c>
      <c r="B70" s="74" t="s">
        <v>530</v>
      </c>
      <c r="C70" s="76" t="s">
        <v>5031</v>
      </c>
      <c r="D70" s="1034">
        <f ca="1">SUMIF(Codifica_CE!$H:$U,CeMin_Tot!$B:$B,Codifica_CE!$T:$T)</f>
        <v>0</v>
      </c>
      <c r="E70" s="71" t="s">
        <v>4967</v>
      </c>
      <c r="G70" s="766">
        <f ca="1">+CeMin_San!D70+CeMin_Ter!D70+CeMin_118!D70+CeMin_Ric!D70</f>
        <v>0</v>
      </c>
      <c r="H70" s="766">
        <f t="shared" ca="1" si="0"/>
        <v>0</v>
      </c>
    </row>
    <row r="71" spans="1:8" ht="15">
      <c r="A71" s="68" t="s">
        <v>5026</v>
      </c>
      <c r="B71" s="74" t="s">
        <v>535</v>
      </c>
      <c r="C71" s="76" t="s">
        <v>5032</v>
      </c>
      <c r="D71" s="1034">
        <f ca="1">SUMIF(Codifica_CE!$H:$U,CeMin_Tot!$B:$B,Codifica_CE!$T:$T)</f>
        <v>0</v>
      </c>
      <c r="E71" s="71" t="s">
        <v>4967</v>
      </c>
      <c r="G71" s="766">
        <f ca="1">+CeMin_San!D71+CeMin_Ter!D71+CeMin_118!D71+CeMin_Ric!D71</f>
        <v>0</v>
      </c>
      <c r="H71" s="766">
        <f t="shared" ca="1" si="0"/>
        <v>0</v>
      </c>
    </row>
    <row r="72" spans="1:8" ht="15">
      <c r="A72" s="68" t="s">
        <v>5026</v>
      </c>
      <c r="B72" s="74" t="s">
        <v>538</v>
      </c>
      <c r="C72" s="76" t="s">
        <v>5033</v>
      </c>
      <c r="D72" s="1034">
        <f ca="1">SUMIF(Codifica_CE!$H:$U,CeMin_Tot!$B:$B,Codifica_CE!$T:$T)</f>
        <v>0</v>
      </c>
      <c r="E72" s="71" t="s">
        <v>4967</v>
      </c>
      <c r="G72" s="766">
        <f ca="1">+CeMin_San!D72+CeMin_Ter!D72+CeMin_118!D72+CeMin_Ric!D72</f>
        <v>0</v>
      </c>
      <c r="H72" s="766">
        <f t="shared" ca="1" si="0"/>
        <v>0</v>
      </c>
    </row>
    <row r="73" spans="1:8" ht="15">
      <c r="A73" s="68" t="s">
        <v>5026</v>
      </c>
      <c r="B73" s="74" t="s">
        <v>433</v>
      </c>
      <c r="C73" s="76" t="s">
        <v>5034</v>
      </c>
      <c r="D73" s="1034">
        <f ca="1">SUMIF(Codifica_CE!$H:$U,CeMin_Tot!$B:$B,Codifica_CE!$T:$T)</f>
        <v>0</v>
      </c>
      <c r="E73" s="71" t="s">
        <v>4967</v>
      </c>
      <c r="G73" s="766">
        <f ca="1">+CeMin_San!D73+CeMin_Ter!D73+CeMin_118!D73+CeMin_Ric!D73</f>
        <v>0</v>
      </c>
      <c r="H73" s="766">
        <f t="shared" ca="1" si="0"/>
        <v>0</v>
      </c>
    </row>
    <row r="74" spans="1:8" ht="15">
      <c r="A74" s="68" t="s">
        <v>5026</v>
      </c>
      <c r="B74" s="74" t="s">
        <v>443</v>
      </c>
      <c r="C74" s="76" t="s">
        <v>5035</v>
      </c>
      <c r="D74" s="1034">
        <f ca="1">SUMIF(Codifica_CE!$H:$U,CeMin_Tot!$B:$B,Codifica_CE!$T:$T)</f>
        <v>0</v>
      </c>
      <c r="E74" s="71" t="s">
        <v>4967</v>
      </c>
      <c r="G74" s="766">
        <f ca="1">+CeMin_San!D74+CeMin_Ter!D74+CeMin_118!D74+CeMin_Ric!D74</f>
        <v>0</v>
      </c>
      <c r="H74" s="766">
        <f t="shared" ca="1" si="0"/>
        <v>0</v>
      </c>
    </row>
    <row r="75" spans="1:8" ht="15">
      <c r="A75" s="68" t="s">
        <v>5026</v>
      </c>
      <c r="B75" s="74" t="s">
        <v>642</v>
      </c>
      <c r="C75" s="76" t="s">
        <v>5036</v>
      </c>
      <c r="D75" s="1034">
        <f ca="1">SUMIF(Codifica_CE!$H:$U,CeMin_Tot!$B:$B,Codifica_CE!$T:$T)</f>
        <v>0</v>
      </c>
      <c r="E75" s="71" t="s">
        <v>4967</v>
      </c>
      <c r="G75" s="766">
        <f ca="1">+CeMin_San!D75+CeMin_Ter!D75+CeMin_118!D75+CeMin_Ric!D75</f>
        <v>0</v>
      </c>
      <c r="H75" s="766">
        <f t="shared" ca="1" si="0"/>
        <v>0</v>
      </c>
    </row>
    <row r="76" spans="1:8" ht="15">
      <c r="A76" s="68" t="s">
        <v>5026</v>
      </c>
      <c r="B76" s="74" t="s">
        <v>663</v>
      </c>
      <c r="C76" s="76" t="s">
        <v>5037</v>
      </c>
      <c r="D76" s="1034">
        <f ca="1">SUMIF(Codifica_CE!$H:$U,CeMin_Tot!$B:$B,Codifica_CE!$T:$T)</f>
        <v>0</v>
      </c>
      <c r="E76" s="71" t="s">
        <v>4967</v>
      </c>
      <c r="G76" s="766">
        <f ca="1">+CeMin_San!D76+CeMin_Ter!D76+CeMin_118!D76+CeMin_Ric!D76</f>
        <v>0</v>
      </c>
      <c r="H76" s="766">
        <f t="shared" ca="1" si="0"/>
        <v>0</v>
      </c>
    </row>
    <row r="77" spans="1:8" ht="25.5">
      <c r="A77" s="68" t="s">
        <v>3064</v>
      </c>
      <c r="B77" s="74" t="s">
        <v>5038</v>
      </c>
      <c r="C77" s="76" t="s">
        <v>5039</v>
      </c>
      <c r="D77" s="1039">
        <f ca="1">SUM(D78:D79)</f>
        <v>0</v>
      </c>
      <c r="E77" s="71" t="s">
        <v>4967</v>
      </c>
      <c r="G77" s="767">
        <f ca="1">+CeMin_San!D77+CeMin_Ter!D77+CeMin_118!D77+CeMin_Ric!D77</f>
        <v>0</v>
      </c>
      <c r="H77" s="767">
        <f t="shared" ca="1" si="0"/>
        <v>0</v>
      </c>
    </row>
    <row r="78" spans="1:8" ht="15">
      <c r="A78" s="68" t="s">
        <v>3064</v>
      </c>
      <c r="B78" s="74" t="s">
        <v>461</v>
      </c>
      <c r="C78" s="75" t="s">
        <v>5040</v>
      </c>
      <c r="D78" s="1034">
        <f ca="1">SUMIF(Codifica_CE!$H:$U,CeMin_Tot!$B:$B,Codifica_CE!$T:$T)</f>
        <v>0</v>
      </c>
      <c r="E78" s="71" t="s">
        <v>4967</v>
      </c>
      <c r="G78" s="766">
        <f ca="1">+CeMin_San!D78+CeMin_Ter!D78+CeMin_118!D78+CeMin_Ric!D78</f>
        <v>0</v>
      </c>
      <c r="H78" s="766">
        <f t="shared" ca="1" si="0"/>
        <v>0</v>
      </c>
    </row>
    <row r="79" spans="1:8" ht="25.5">
      <c r="A79" s="68" t="s">
        <v>3064</v>
      </c>
      <c r="B79" s="74" t="s">
        <v>447</v>
      </c>
      <c r="C79" s="75" t="s">
        <v>5041</v>
      </c>
      <c r="D79" s="1034">
        <f ca="1">SUMIF(Codifica_CE!$H:$U,CeMin_Tot!$B:$B,Codifica_CE!$T:$T)</f>
        <v>0</v>
      </c>
      <c r="E79" s="71" t="s">
        <v>4967</v>
      </c>
      <c r="G79" s="766">
        <f ca="1">+CeMin_San!D79+CeMin_Ter!D79+CeMin_118!D79+CeMin_Ric!D79</f>
        <v>0</v>
      </c>
      <c r="H79" s="766">
        <f t="shared" ca="1" si="0"/>
        <v>0</v>
      </c>
    </row>
    <row r="80" spans="1:8" ht="15">
      <c r="A80" s="68"/>
      <c r="B80" s="74" t="s">
        <v>541</v>
      </c>
      <c r="C80" s="76" t="s">
        <v>5042</v>
      </c>
      <c r="D80" s="1034">
        <f ca="1">SUMIF(Codifica_CE!$H:$U,CeMin_Tot!$B:$B,Codifica_CE!$T:$T)</f>
        <v>0</v>
      </c>
      <c r="E80" s="71" t="s">
        <v>4967</v>
      </c>
      <c r="G80" s="766">
        <f ca="1">+CeMin_San!D80+CeMin_Ter!D80+CeMin_118!D80+CeMin_Ric!D80</f>
        <v>0</v>
      </c>
      <c r="H80" s="766">
        <f t="shared" ca="1" si="0"/>
        <v>0</v>
      </c>
    </row>
    <row r="81" spans="1:8" ht="25.5">
      <c r="A81" s="68" t="s">
        <v>5026</v>
      </c>
      <c r="B81" s="69" t="s">
        <v>5043</v>
      </c>
      <c r="C81" s="73" t="s">
        <v>5044</v>
      </c>
      <c r="D81" s="1036">
        <f ca="1">SUM(D82:D85)</f>
        <v>5280</v>
      </c>
      <c r="E81" s="71" t="s">
        <v>4967</v>
      </c>
      <c r="G81" s="430">
        <f ca="1">+CeMin_San!D81+CeMin_Ter!D81+CeMin_118!D81+CeMin_Ric!D81</f>
        <v>5280</v>
      </c>
      <c r="H81" s="430">
        <f t="shared" ca="1" si="0"/>
        <v>0</v>
      </c>
    </row>
    <row r="82" spans="1:8" ht="15">
      <c r="A82" s="68" t="s">
        <v>5026</v>
      </c>
      <c r="B82" s="74" t="s">
        <v>551</v>
      </c>
      <c r="C82" s="75" t="s">
        <v>5045</v>
      </c>
      <c r="D82" s="1034">
        <f ca="1">SUMIF(Codifica_CE!$H:$U,CeMin_Tot!$B:$B,Codifica_CE!$T:$T)</f>
        <v>4779</v>
      </c>
      <c r="E82" s="71" t="s">
        <v>4967</v>
      </c>
      <c r="G82" s="766">
        <f ca="1">+CeMin_San!D82+CeMin_Ter!D82+CeMin_118!D82+CeMin_Ric!D82</f>
        <v>4779</v>
      </c>
      <c r="H82" s="766">
        <f t="shared" ca="1" si="0"/>
        <v>0</v>
      </c>
    </row>
    <row r="83" spans="1:8" ht="15">
      <c r="A83" s="68" t="s">
        <v>5026</v>
      </c>
      <c r="B83" s="74" t="s">
        <v>554</v>
      </c>
      <c r="C83" s="75" t="s">
        <v>5046</v>
      </c>
      <c r="D83" s="1034">
        <f ca="1">SUMIF(Codifica_CE!$H:$U,CeMin_Tot!$B:$B,Codifica_CE!$T:$T)</f>
        <v>109</v>
      </c>
      <c r="E83" s="71" t="s">
        <v>4967</v>
      </c>
      <c r="G83" s="766">
        <f ca="1">+CeMin_San!D83+CeMin_Ter!D83+CeMin_118!D83+CeMin_Ric!D83</f>
        <v>109</v>
      </c>
      <c r="H83" s="766">
        <f t="shared" ca="1" si="0"/>
        <v>0</v>
      </c>
    </row>
    <row r="84" spans="1:8" ht="15">
      <c r="A84" s="68" t="s">
        <v>5026</v>
      </c>
      <c r="B84" s="74" t="s">
        <v>557</v>
      </c>
      <c r="C84" s="75" t="s">
        <v>5047</v>
      </c>
      <c r="D84" s="1034">
        <f ca="1">SUMIF(Codifica_CE!$H:$U,CeMin_Tot!$B:$B,Codifica_CE!$T:$T)</f>
        <v>13</v>
      </c>
      <c r="E84" s="71" t="s">
        <v>4967</v>
      </c>
      <c r="G84" s="766">
        <f ca="1">+CeMin_San!D84+CeMin_Ter!D84+CeMin_118!D84+CeMin_Ric!D84</f>
        <v>13</v>
      </c>
      <c r="H84" s="766">
        <f t="shared" ca="1" si="0"/>
        <v>0</v>
      </c>
    </row>
    <row r="85" spans="1:8" ht="25.5">
      <c r="A85" s="68" t="s">
        <v>5026</v>
      </c>
      <c r="B85" s="74" t="s">
        <v>560</v>
      </c>
      <c r="C85" s="75" t="s">
        <v>5048</v>
      </c>
      <c r="D85" s="1034">
        <f ca="1">SUMIF(Codifica_CE!$H:$U,CeMin_Tot!$B:$B,Codifica_CE!$T:$T)</f>
        <v>379</v>
      </c>
      <c r="E85" s="71" t="s">
        <v>4967</v>
      </c>
      <c r="G85" s="766">
        <f ca="1">+CeMin_San!D85+CeMin_Ter!D85+CeMin_118!D85+CeMin_Ric!D85</f>
        <v>379</v>
      </c>
      <c r="H85" s="766">
        <f t="shared" ca="1" si="0"/>
        <v>0</v>
      </c>
    </row>
    <row r="86" spans="1:8" ht="15">
      <c r="A86" s="68"/>
      <c r="B86" s="69" t="s">
        <v>473</v>
      </c>
      <c r="C86" s="73" t="s">
        <v>5049</v>
      </c>
      <c r="D86" s="1034">
        <f ca="1">SUMIF(Codifica_CE!$H:$U,CeMin_Tot!$B:$B,Codifica_CE!$T:$T)</f>
        <v>1699</v>
      </c>
      <c r="E86" s="71" t="s">
        <v>4967</v>
      </c>
      <c r="G86" s="766">
        <f ca="1">+CeMin_San!D86+CeMin_Ter!D86+CeMin_118!D86+CeMin_Ric!D86</f>
        <v>1699</v>
      </c>
      <c r="H86" s="766">
        <f t="shared" ref="H86:H149" ca="1" si="1">+D86-G86</f>
        <v>0</v>
      </c>
    </row>
    <row r="87" spans="1:8">
      <c r="A87" s="68"/>
      <c r="B87" s="69" t="s">
        <v>5050</v>
      </c>
      <c r="C87" s="73" t="s">
        <v>5051</v>
      </c>
      <c r="D87" s="1036">
        <f ca="1">SUM(D88:D94)</f>
        <v>99</v>
      </c>
      <c r="E87" s="71" t="s">
        <v>4967</v>
      </c>
      <c r="G87" s="430">
        <f ca="1">+CeMin_San!D87+CeMin_Ter!D87+CeMin_118!D87+CeMin_Ric!D87</f>
        <v>99</v>
      </c>
      <c r="H87" s="430">
        <f t="shared" ca="1" si="1"/>
        <v>0</v>
      </c>
    </row>
    <row r="88" spans="1:8" ht="15">
      <c r="A88" s="68"/>
      <c r="B88" s="74" t="s">
        <v>480</v>
      </c>
      <c r="C88" s="75" t="s">
        <v>5052</v>
      </c>
      <c r="D88" s="1034">
        <f ca="1">SUMIF(Codifica_CE!$H:$U,CeMin_Tot!$B:$B,Codifica_CE!$T:$T)</f>
        <v>0</v>
      </c>
      <c r="E88" s="71" t="s">
        <v>4967</v>
      </c>
      <c r="G88" s="766">
        <f ca="1">+CeMin_San!D88+CeMin_Ter!D88+CeMin_118!D88+CeMin_Ric!D88</f>
        <v>0</v>
      </c>
      <c r="H88" s="766">
        <f t="shared" ca="1" si="1"/>
        <v>0</v>
      </c>
    </row>
    <row r="89" spans="1:8" ht="15">
      <c r="A89" s="68"/>
      <c r="B89" s="74" t="s">
        <v>486</v>
      </c>
      <c r="C89" s="75" t="s">
        <v>5053</v>
      </c>
      <c r="D89" s="1034">
        <f ca="1">SUMIF(Codifica_CE!$H:$U,CeMin_Tot!$B:$B,Codifica_CE!$T:$T)</f>
        <v>12</v>
      </c>
      <c r="E89" s="71" t="s">
        <v>4967</v>
      </c>
      <c r="G89" s="766">
        <f ca="1">+CeMin_San!D89+CeMin_Ter!D89+CeMin_118!D89+CeMin_Ric!D89</f>
        <v>12</v>
      </c>
      <c r="H89" s="766">
        <f t="shared" ca="1" si="1"/>
        <v>0</v>
      </c>
    </row>
    <row r="90" spans="1:8" ht="15">
      <c r="A90" s="68"/>
      <c r="B90" s="74" t="s">
        <v>489</v>
      </c>
      <c r="C90" s="75" t="s">
        <v>5054</v>
      </c>
      <c r="D90" s="1034">
        <f ca="1">SUMIF(Codifica_CE!$H:$U,CeMin_Tot!$B:$B,Codifica_CE!$T:$T)</f>
        <v>87</v>
      </c>
      <c r="E90" s="71" t="s">
        <v>4967</v>
      </c>
      <c r="G90" s="766">
        <f ca="1">+CeMin_San!D90+CeMin_Ter!D90+CeMin_118!D90+CeMin_Ric!D90</f>
        <v>87</v>
      </c>
      <c r="H90" s="766">
        <f t="shared" ca="1" si="1"/>
        <v>0</v>
      </c>
    </row>
    <row r="91" spans="1:8" ht="25.5">
      <c r="A91" s="68"/>
      <c r="B91" s="74" t="s">
        <v>492</v>
      </c>
      <c r="C91" s="75" t="s">
        <v>5055</v>
      </c>
      <c r="D91" s="1034">
        <f ca="1">SUMIF(Codifica_CE!$H:$U,CeMin_Tot!$B:$B,Codifica_CE!$T:$T)</f>
        <v>0</v>
      </c>
      <c r="E91" s="71" t="s">
        <v>4967</v>
      </c>
      <c r="G91" s="766">
        <f ca="1">+CeMin_San!D91+CeMin_Ter!D91+CeMin_118!D91+CeMin_Ric!D91</f>
        <v>0</v>
      </c>
      <c r="H91" s="766">
        <f t="shared" ca="1" si="1"/>
        <v>0</v>
      </c>
    </row>
    <row r="92" spans="1:8" ht="25.5">
      <c r="A92" s="68" t="s">
        <v>4982</v>
      </c>
      <c r="B92" s="74" t="s">
        <v>495</v>
      </c>
      <c r="C92" s="75" t="s">
        <v>5056</v>
      </c>
      <c r="D92" s="1034">
        <f ca="1">SUMIF(Codifica_CE!$H:$U,CeMin_Tot!$B:$B,Codifica_CE!$T:$T)</f>
        <v>0</v>
      </c>
      <c r="E92" s="71" t="s">
        <v>4967</v>
      </c>
      <c r="G92" s="766">
        <f ca="1">+CeMin_San!D92+CeMin_Ter!D92+CeMin_118!D92+CeMin_Ric!D92</f>
        <v>0</v>
      </c>
      <c r="H92" s="766">
        <f t="shared" ca="1" si="1"/>
        <v>0</v>
      </c>
    </row>
    <row r="93" spans="1:8" ht="15">
      <c r="A93" s="68"/>
      <c r="B93" s="74" t="s">
        <v>498</v>
      </c>
      <c r="C93" s="75" t="s">
        <v>5057</v>
      </c>
      <c r="D93" s="1034">
        <f ca="1">SUMIF(Codifica_CE!$H:$U,CeMin_Tot!$B:$B,Codifica_CE!$T:$T)</f>
        <v>0</v>
      </c>
      <c r="E93" s="71" t="s">
        <v>4967</v>
      </c>
      <c r="G93" s="766">
        <f ca="1">+CeMin_San!D93+CeMin_Ter!D93+CeMin_118!D93+CeMin_Ric!D93</f>
        <v>0</v>
      </c>
      <c r="H93" s="766">
        <f t="shared" ca="1" si="1"/>
        <v>0</v>
      </c>
    </row>
    <row r="94" spans="1:8" ht="15">
      <c r="A94" s="68" t="s">
        <v>4982</v>
      </c>
      <c r="B94" s="74" t="s">
        <v>501</v>
      </c>
      <c r="C94" s="75" t="s">
        <v>5058</v>
      </c>
      <c r="D94" s="1034">
        <f ca="1">SUMIF(Codifica_CE!$H:$U,CeMin_Tot!$B:$B,Codifica_CE!$T:$T)</f>
        <v>0</v>
      </c>
      <c r="E94" s="71" t="s">
        <v>4967</v>
      </c>
      <c r="G94" s="766">
        <f ca="1">+CeMin_San!D94+CeMin_Ter!D94+CeMin_118!D94+CeMin_Ric!D94</f>
        <v>0</v>
      </c>
      <c r="H94" s="766">
        <f t="shared" ca="1" si="1"/>
        <v>0</v>
      </c>
    </row>
    <row r="95" spans="1:8">
      <c r="A95" s="77"/>
      <c r="B95" s="69" t="s">
        <v>5059</v>
      </c>
      <c r="C95" s="70" t="s">
        <v>5060</v>
      </c>
      <c r="D95" s="1040">
        <f ca="1">D96+D97+D100+D104+D108</f>
        <v>613</v>
      </c>
      <c r="E95" s="71" t="s">
        <v>4967</v>
      </c>
      <c r="G95" s="427">
        <f ca="1">+CeMin_San!D95+CeMin_Ter!D95+CeMin_118!D95+CeMin_Ric!D95</f>
        <v>613</v>
      </c>
      <c r="H95" s="427">
        <f t="shared" ca="1" si="1"/>
        <v>0</v>
      </c>
    </row>
    <row r="96" spans="1:8" ht="15">
      <c r="A96" s="77"/>
      <c r="B96" s="69" t="s">
        <v>608</v>
      </c>
      <c r="C96" s="73" t="s">
        <v>5061</v>
      </c>
      <c r="D96" s="1034">
        <f ca="1">SUMIF(Codifica_CE!$H:$U,CeMin_Tot!$B:$B,Codifica_CE!$T:$T)</f>
        <v>19</v>
      </c>
      <c r="E96" s="71" t="s">
        <v>4967</v>
      </c>
      <c r="G96" s="766">
        <f ca="1">+CeMin_San!D96+CeMin_Ter!D96+CeMin_118!D96+CeMin_Ric!D96</f>
        <v>19</v>
      </c>
      <c r="H96" s="766">
        <f t="shared" ca="1" si="1"/>
        <v>0</v>
      </c>
    </row>
    <row r="97" spans="1:8">
      <c r="A97" s="78"/>
      <c r="B97" s="69" t="s">
        <v>5062</v>
      </c>
      <c r="C97" s="73" t="s">
        <v>5063</v>
      </c>
      <c r="D97" s="1039">
        <f ca="1">SUM(D98:D99)</f>
        <v>0</v>
      </c>
      <c r="E97" s="71" t="s">
        <v>4967</v>
      </c>
      <c r="G97" s="767">
        <f ca="1">+CeMin_San!D97+CeMin_Ter!D97+CeMin_118!D97+CeMin_Ric!D97</f>
        <v>0</v>
      </c>
      <c r="H97" s="767">
        <f t="shared" ca="1" si="1"/>
        <v>0</v>
      </c>
    </row>
    <row r="98" spans="1:8" ht="25.5">
      <c r="A98" s="78"/>
      <c r="B98" s="74" t="s">
        <v>620</v>
      </c>
      <c r="C98" s="75" t="s">
        <v>5064</v>
      </c>
      <c r="D98" s="1034">
        <f ca="1">SUMIF(Codifica_CE!$H:$U,CeMin_Tot!$B:$B,Codifica_CE!$T:$T)</f>
        <v>0</v>
      </c>
      <c r="E98" s="71" t="s">
        <v>4967</v>
      </c>
      <c r="G98" s="766">
        <f ca="1">+CeMin_San!D98+CeMin_Ter!D98+CeMin_118!D98+CeMin_Ric!D98</f>
        <v>0</v>
      </c>
      <c r="H98" s="766">
        <f t="shared" ca="1" si="1"/>
        <v>0</v>
      </c>
    </row>
    <row r="99" spans="1:8" ht="15">
      <c r="A99" s="78"/>
      <c r="B99" s="74" t="s">
        <v>660</v>
      </c>
      <c r="C99" s="75" t="s">
        <v>5065</v>
      </c>
      <c r="D99" s="1034">
        <f ca="1">SUMIF(Codifica_CE!$H:$U,CeMin_Tot!$B:$B,Codifica_CE!$T:$T)</f>
        <v>0</v>
      </c>
      <c r="E99" s="71" t="s">
        <v>4967</v>
      </c>
      <c r="G99" s="766">
        <f ca="1">+CeMin_San!D99+CeMin_Ter!D99+CeMin_118!D99+CeMin_Ric!D99</f>
        <v>0</v>
      </c>
      <c r="H99" s="766">
        <f t="shared" ca="1" si="1"/>
        <v>0</v>
      </c>
    </row>
    <row r="100" spans="1:8">
      <c r="A100" s="79" t="s">
        <v>4982</v>
      </c>
      <c r="B100" s="69" t="s">
        <v>5066</v>
      </c>
      <c r="C100" s="73" t="s">
        <v>5067</v>
      </c>
      <c r="D100" s="1038">
        <f ca="1">SUM(D101:D103)</f>
        <v>454</v>
      </c>
      <c r="E100" s="71" t="s">
        <v>4967</v>
      </c>
      <c r="G100" s="428">
        <f ca="1">+CeMin_San!D100+CeMin_Ter!D100+CeMin_118!D100+CeMin_Ric!D100</f>
        <v>454</v>
      </c>
      <c r="H100" s="428">
        <f t="shared" ca="1" si="1"/>
        <v>0</v>
      </c>
    </row>
    <row r="101" spans="1:8" ht="25.5">
      <c r="A101" s="68" t="s">
        <v>4982</v>
      </c>
      <c r="B101" s="74" t="s">
        <v>614</v>
      </c>
      <c r="C101" s="75" t="s">
        <v>5068</v>
      </c>
      <c r="D101" s="1034">
        <f ca="1">SUMIF(Codifica_CE!$H:$U,CeMin_Tot!$B:$B,Codifica_CE!$T:$T)</f>
        <v>0</v>
      </c>
      <c r="E101" s="71" t="s">
        <v>4967</v>
      </c>
      <c r="G101" s="766">
        <f ca="1">+CeMin_San!D101+CeMin_Ter!D101+CeMin_118!D101+CeMin_Ric!D101</f>
        <v>0</v>
      </c>
      <c r="H101" s="766">
        <f t="shared" ca="1" si="1"/>
        <v>0</v>
      </c>
    </row>
    <row r="102" spans="1:8" ht="15">
      <c r="A102" s="68" t="s">
        <v>4982</v>
      </c>
      <c r="B102" s="74" t="s">
        <v>623</v>
      </c>
      <c r="C102" s="75" t="s">
        <v>5069</v>
      </c>
      <c r="D102" s="1034">
        <f ca="1">SUMIF(Codifica_CE!$H:$U,CeMin_Tot!$B:$B,Codifica_CE!$T:$T)</f>
        <v>0</v>
      </c>
      <c r="E102" s="71" t="s">
        <v>4967</v>
      </c>
      <c r="G102" s="766">
        <f ca="1">+CeMin_San!D102+CeMin_Ter!D102+CeMin_118!D102+CeMin_Ric!D102</f>
        <v>0</v>
      </c>
      <c r="H102" s="766">
        <f t="shared" ca="1" si="1"/>
        <v>0</v>
      </c>
    </row>
    <row r="103" spans="1:8" ht="15">
      <c r="A103" s="68" t="s">
        <v>4982</v>
      </c>
      <c r="B103" s="74" t="s">
        <v>577</v>
      </c>
      <c r="C103" s="75" t="s">
        <v>5070</v>
      </c>
      <c r="D103" s="1034">
        <f ca="1">SUMIF(Codifica_CE!$H:$U,CeMin_Tot!$B:$B,Codifica_CE!$T:$T)</f>
        <v>454</v>
      </c>
      <c r="E103" s="71" t="s">
        <v>4967</v>
      </c>
      <c r="G103" s="766">
        <f ca="1">+CeMin_San!D103+CeMin_Ter!D103+CeMin_118!D103+CeMin_Ric!D103</f>
        <v>454</v>
      </c>
      <c r="H103" s="766">
        <f t="shared" ca="1" si="1"/>
        <v>0</v>
      </c>
    </row>
    <row r="104" spans="1:8">
      <c r="A104" s="68"/>
      <c r="B104" s="69" t="s">
        <v>5071</v>
      </c>
      <c r="C104" s="73" t="s">
        <v>5072</v>
      </c>
      <c r="D104" s="1038">
        <f ca="1">SUM(D105:D107)</f>
        <v>0</v>
      </c>
      <c r="E104" s="71" t="s">
        <v>4967</v>
      </c>
      <c r="G104" s="428">
        <f ca="1">+CeMin_San!D104+CeMin_Ter!D104+CeMin_118!D104+CeMin_Ric!D104</f>
        <v>0</v>
      </c>
      <c r="H104" s="428">
        <f t="shared" ca="1" si="1"/>
        <v>0</v>
      </c>
    </row>
    <row r="105" spans="1:8" ht="25.5">
      <c r="A105" s="68"/>
      <c r="B105" s="74" t="s">
        <v>617</v>
      </c>
      <c r="C105" s="75" t="s">
        <v>5073</v>
      </c>
      <c r="D105" s="1034">
        <f ca="1">SUMIF(Codifica_CE!$H:$U,CeMin_Tot!$B:$B,Codifica_CE!$T:$T)</f>
        <v>0</v>
      </c>
      <c r="E105" s="71" t="s">
        <v>4967</v>
      </c>
      <c r="G105" s="766">
        <f ca="1">+CeMin_San!D105+CeMin_Ter!D105+CeMin_118!D105+CeMin_Ric!D105</f>
        <v>0</v>
      </c>
      <c r="H105" s="766">
        <f t="shared" ca="1" si="1"/>
        <v>0</v>
      </c>
    </row>
    <row r="106" spans="1:8" ht="15">
      <c r="A106" s="68"/>
      <c r="B106" s="74" t="s">
        <v>630</v>
      </c>
      <c r="C106" s="75" t="s">
        <v>5074</v>
      </c>
      <c r="D106" s="1034">
        <f ca="1">SUMIF(Codifica_CE!$H:$U,CeMin_Tot!$B:$B,Codifica_CE!$T:$T)</f>
        <v>0</v>
      </c>
      <c r="E106" s="71" t="s">
        <v>4967</v>
      </c>
      <c r="G106" s="766">
        <f ca="1">+CeMin_San!D106+CeMin_Ter!D106+CeMin_118!D106+CeMin_Ric!D106</f>
        <v>0</v>
      </c>
      <c r="H106" s="766">
        <f t="shared" ca="1" si="1"/>
        <v>0</v>
      </c>
    </row>
    <row r="107" spans="1:8" ht="15">
      <c r="A107" s="68"/>
      <c r="B107" s="74" t="s">
        <v>657</v>
      </c>
      <c r="C107" s="75" t="s">
        <v>5075</v>
      </c>
      <c r="D107" s="1034">
        <f ca="1">SUMIF(Codifica_CE!$H:$U,CeMin_Tot!$B:$B,Codifica_CE!$T:$T)</f>
        <v>0</v>
      </c>
      <c r="E107" s="71" t="s">
        <v>4967</v>
      </c>
      <c r="G107" s="766">
        <f ca="1">+CeMin_San!D107+CeMin_Ter!D107+CeMin_118!D107+CeMin_Ric!D107</f>
        <v>0</v>
      </c>
      <c r="H107" s="766">
        <f t="shared" ca="1" si="1"/>
        <v>0</v>
      </c>
    </row>
    <row r="108" spans="1:8">
      <c r="A108" s="68"/>
      <c r="B108" s="69" t="s">
        <v>5076</v>
      </c>
      <c r="C108" s="73" t="s">
        <v>5077</v>
      </c>
      <c r="D108" s="1036">
        <f ca="1">D109+D113</f>
        <v>140</v>
      </c>
      <c r="E108" s="71" t="s">
        <v>4967</v>
      </c>
      <c r="G108" s="430">
        <f ca="1">+CeMin_San!D108+CeMin_Ter!D108+CeMin_118!D108+CeMin_Ric!D108</f>
        <v>140</v>
      </c>
      <c r="H108" s="430">
        <f t="shared" ca="1" si="1"/>
        <v>0</v>
      </c>
    </row>
    <row r="109" spans="1:8">
      <c r="A109" s="68"/>
      <c r="B109" s="74" t="s">
        <v>5078</v>
      </c>
      <c r="C109" s="75" t="s">
        <v>5079</v>
      </c>
      <c r="D109" s="1036">
        <f ca="1">SUM(D110:D112)</f>
        <v>0</v>
      </c>
      <c r="E109" s="71" t="s">
        <v>4967</v>
      </c>
      <c r="G109" s="430">
        <f ca="1">+CeMin_San!D109+CeMin_Ter!D109+CeMin_118!D109+CeMin_Ric!D109</f>
        <v>0</v>
      </c>
      <c r="H109" s="430">
        <f t="shared" ca="1" si="1"/>
        <v>0</v>
      </c>
    </row>
    <row r="110" spans="1:8" ht="15">
      <c r="A110" s="68"/>
      <c r="B110" s="74" t="s">
        <v>688</v>
      </c>
      <c r="C110" s="76" t="s">
        <v>5080</v>
      </c>
      <c r="D110" s="1034">
        <f ca="1">SUMIF(Codifica_CE!$H:$U,CeMin_Tot!$B:$B,Codifica_CE!$T:$T)</f>
        <v>0</v>
      </c>
      <c r="E110" s="71" t="s">
        <v>4967</v>
      </c>
      <c r="G110" s="766">
        <f ca="1">+CeMin_San!D110+CeMin_Ter!D110+CeMin_118!D110+CeMin_Ric!D110</f>
        <v>0</v>
      </c>
      <c r="H110" s="766">
        <f t="shared" ca="1" si="1"/>
        <v>0</v>
      </c>
    </row>
    <row r="111" spans="1:8" ht="15">
      <c r="A111" s="68"/>
      <c r="B111" s="74" t="s">
        <v>691</v>
      </c>
      <c r="C111" s="76" t="s">
        <v>5081</v>
      </c>
      <c r="D111" s="1034">
        <f ca="1">SUMIF(Codifica_CE!$H:$U,CeMin_Tot!$B:$B,Codifica_CE!$T:$T)</f>
        <v>0</v>
      </c>
      <c r="E111" s="71" t="s">
        <v>4967</v>
      </c>
      <c r="G111" s="766">
        <f ca="1">+CeMin_San!D111+CeMin_Ter!D111+CeMin_118!D111+CeMin_Ric!D111</f>
        <v>0</v>
      </c>
      <c r="H111" s="766">
        <f t="shared" ca="1" si="1"/>
        <v>0</v>
      </c>
    </row>
    <row r="112" spans="1:8" ht="15">
      <c r="A112" s="68"/>
      <c r="B112" s="74" t="s">
        <v>694</v>
      </c>
      <c r="C112" s="76" t="s">
        <v>5082</v>
      </c>
      <c r="D112" s="1034">
        <f ca="1">SUMIF(Codifica_CE!$H:$U,CeMin_Tot!$B:$B,Codifica_CE!$T:$T)</f>
        <v>0</v>
      </c>
      <c r="E112" s="71" t="s">
        <v>4967</v>
      </c>
      <c r="G112" s="766">
        <f ca="1">+CeMin_San!D112+CeMin_Ter!D112+CeMin_118!D112+CeMin_Ric!D112</f>
        <v>0</v>
      </c>
      <c r="H112" s="766">
        <f t="shared" ca="1" si="1"/>
        <v>0</v>
      </c>
    </row>
    <row r="113" spans="1:8" ht="15">
      <c r="A113" s="68"/>
      <c r="B113" s="74" t="s">
        <v>633</v>
      </c>
      <c r="C113" s="75" t="s">
        <v>5083</v>
      </c>
      <c r="D113" s="1034">
        <f ca="1">SUMIF(Codifica_CE!$H:$U,CeMin_Tot!$B:$B,Codifica_CE!$T:$T)</f>
        <v>140</v>
      </c>
      <c r="E113" s="71" t="s">
        <v>4967</v>
      </c>
      <c r="G113" s="766">
        <f ca="1">+CeMin_San!D113+CeMin_Ter!D113+CeMin_118!D113+CeMin_Ric!D113</f>
        <v>140</v>
      </c>
      <c r="H113" s="766">
        <f t="shared" ca="1" si="1"/>
        <v>0</v>
      </c>
    </row>
    <row r="114" spans="1:8">
      <c r="A114" s="68"/>
      <c r="B114" s="69" t="s">
        <v>5084</v>
      </c>
      <c r="C114" s="70" t="s">
        <v>5085</v>
      </c>
      <c r="D114" s="1040">
        <f ca="1">SUM(D115:D117)</f>
        <v>34</v>
      </c>
      <c r="E114" s="71" t="s">
        <v>4967</v>
      </c>
      <c r="G114" s="427">
        <f ca="1">+CeMin_San!D114+CeMin_Ter!D114+CeMin_118!D114+CeMin_Ric!D114</f>
        <v>34</v>
      </c>
      <c r="H114" s="427">
        <f t="shared" ca="1" si="1"/>
        <v>0</v>
      </c>
    </row>
    <row r="115" spans="1:8" ht="25.5">
      <c r="A115" s="68"/>
      <c r="B115" s="69" t="s">
        <v>699</v>
      </c>
      <c r="C115" s="73" t="s">
        <v>5086</v>
      </c>
      <c r="D115" s="1034">
        <f ca="1">SUMIF(Codifica_CE!$H:$U,CeMin_Tot!$B:$B,Codifica_CE!$T:$T)</f>
        <v>34</v>
      </c>
      <c r="E115" s="71" t="s">
        <v>4967</v>
      </c>
      <c r="G115" s="766">
        <f ca="1">+CeMin_San!D115+CeMin_Ter!D115+CeMin_118!D115+CeMin_Ric!D115</f>
        <v>34</v>
      </c>
      <c r="H115" s="766">
        <f t="shared" ca="1" si="1"/>
        <v>0</v>
      </c>
    </row>
    <row r="116" spans="1:8" ht="15">
      <c r="A116" s="68"/>
      <c r="B116" s="69" t="s">
        <v>703</v>
      </c>
      <c r="C116" s="73" t="s">
        <v>5087</v>
      </c>
      <c r="D116" s="1034">
        <f ca="1">SUMIF(Codifica_CE!$H:$U,CeMin_Tot!$B:$B,Codifica_CE!$T:$T)</f>
        <v>0</v>
      </c>
      <c r="E116" s="71" t="s">
        <v>4967</v>
      </c>
      <c r="G116" s="766">
        <f ca="1">+CeMin_San!D116+CeMin_Ter!D116+CeMin_118!D116+CeMin_Ric!D116</f>
        <v>0</v>
      </c>
      <c r="H116" s="766">
        <f t="shared" ca="1" si="1"/>
        <v>0</v>
      </c>
    </row>
    <row r="117" spans="1:8" ht="15">
      <c r="A117" s="68"/>
      <c r="B117" s="69" t="s">
        <v>706</v>
      </c>
      <c r="C117" s="73" t="s">
        <v>5088</v>
      </c>
      <c r="D117" s="1034">
        <f ca="1">SUMIF(Codifica_CE!$H:$U,CeMin_Tot!$B:$B,Codifica_CE!$T:$T)</f>
        <v>0</v>
      </c>
      <c r="E117" s="71" t="s">
        <v>4967</v>
      </c>
      <c r="G117" s="766">
        <f ca="1">+CeMin_San!D117+CeMin_Ter!D117+CeMin_118!D117+CeMin_Ric!D117</f>
        <v>0</v>
      </c>
      <c r="H117" s="766">
        <f t="shared" ca="1" si="1"/>
        <v>0</v>
      </c>
    </row>
    <row r="118" spans="1:8">
      <c r="A118" s="68"/>
      <c r="B118" s="69" t="s">
        <v>5089</v>
      </c>
      <c r="C118" s="70" t="s">
        <v>5090</v>
      </c>
      <c r="D118" s="1038">
        <f ca="1">SUM(D119:D124)</f>
        <v>69</v>
      </c>
      <c r="E118" s="71" t="s">
        <v>4967</v>
      </c>
      <c r="G118" s="428">
        <f ca="1">+CeMin_San!D118+CeMin_Ter!D118+CeMin_118!D118+CeMin_Ric!D118</f>
        <v>69</v>
      </c>
      <c r="H118" s="428">
        <f t="shared" ca="1" si="1"/>
        <v>0</v>
      </c>
    </row>
    <row r="119" spans="1:8" ht="15">
      <c r="A119" s="68"/>
      <c r="B119" s="69" t="s">
        <v>718</v>
      </c>
      <c r="C119" s="73" t="s">
        <v>5091</v>
      </c>
      <c r="D119" s="1034">
        <f ca="1">SUMIF(Codifica_CE!$H:$U,CeMin_Tot!$B:$B,Codifica_CE!$T:$T)</f>
        <v>0</v>
      </c>
      <c r="E119" s="71" t="s">
        <v>4967</v>
      </c>
      <c r="G119" s="766">
        <f ca="1">+CeMin_San!D119+CeMin_Ter!D119+CeMin_118!D119+CeMin_Ric!D119</f>
        <v>0</v>
      </c>
      <c r="H119" s="766">
        <f t="shared" ca="1" si="1"/>
        <v>0</v>
      </c>
    </row>
    <row r="120" spans="1:8" ht="15">
      <c r="A120" s="68"/>
      <c r="B120" s="69" t="s">
        <v>711</v>
      </c>
      <c r="C120" s="73" t="s">
        <v>5092</v>
      </c>
      <c r="D120" s="1034">
        <f ca="1">SUMIF(Codifica_CE!$H:$U,CeMin_Tot!$B:$B,Codifica_CE!$T:$T)</f>
        <v>69</v>
      </c>
      <c r="E120" s="71" t="s">
        <v>4967</v>
      </c>
      <c r="G120" s="766">
        <f ca="1">+CeMin_San!D120+CeMin_Ter!D120+CeMin_118!D120+CeMin_Ric!D120</f>
        <v>69</v>
      </c>
      <c r="H120" s="766">
        <f t="shared" ca="1" si="1"/>
        <v>0</v>
      </c>
    </row>
    <row r="121" spans="1:8" ht="15">
      <c r="A121" s="68"/>
      <c r="B121" s="69" t="s">
        <v>715</v>
      </c>
      <c r="C121" s="73" t="s">
        <v>5093</v>
      </c>
      <c r="D121" s="1034">
        <f ca="1">SUMIF(Codifica_CE!$H:$U,CeMin_Tot!$B:$B,Codifica_CE!$T:$T)</f>
        <v>0</v>
      </c>
      <c r="E121" s="71" t="s">
        <v>4967</v>
      </c>
      <c r="G121" s="766">
        <f ca="1">+CeMin_San!D121+CeMin_Ter!D121+CeMin_118!D121+CeMin_Ric!D121</f>
        <v>0</v>
      </c>
      <c r="H121" s="766">
        <f t="shared" ca="1" si="1"/>
        <v>0</v>
      </c>
    </row>
    <row r="122" spans="1:8" ht="15">
      <c r="A122" s="68"/>
      <c r="B122" s="69" t="s">
        <v>721</v>
      </c>
      <c r="C122" s="73" t="s">
        <v>5094</v>
      </c>
      <c r="D122" s="1034">
        <f ca="1">SUMIF(Codifica_CE!$H:$U,CeMin_Tot!$B:$B,Codifica_CE!$T:$T)</f>
        <v>0</v>
      </c>
      <c r="E122" s="71" t="s">
        <v>4967</v>
      </c>
      <c r="G122" s="766">
        <f ca="1">+CeMin_San!D122+CeMin_Ter!D122+CeMin_118!D122+CeMin_Ric!D122</f>
        <v>0</v>
      </c>
      <c r="H122" s="766">
        <f t="shared" ca="1" si="1"/>
        <v>0</v>
      </c>
    </row>
    <row r="123" spans="1:8" ht="25.5">
      <c r="A123" s="68"/>
      <c r="B123" s="69" t="s">
        <v>724</v>
      </c>
      <c r="C123" s="73" t="s">
        <v>5095</v>
      </c>
      <c r="D123" s="1034">
        <f ca="1">SUMIF(Codifica_CE!$H:$U,CeMin_Tot!$B:$B,Codifica_CE!$T:$T)</f>
        <v>0</v>
      </c>
      <c r="E123" s="71" t="s">
        <v>4967</v>
      </c>
      <c r="G123" s="766">
        <f ca="1">+CeMin_San!D123+CeMin_Ter!D123+CeMin_118!D123+CeMin_Ric!D123</f>
        <v>0</v>
      </c>
      <c r="H123" s="766">
        <f t="shared" ca="1" si="1"/>
        <v>0</v>
      </c>
    </row>
    <row r="124" spans="1:8" ht="15">
      <c r="A124" s="68"/>
      <c r="B124" s="69" t="s">
        <v>727</v>
      </c>
      <c r="C124" s="73" t="s">
        <v>5096</v>
      </c>
      <c r="D124" s="1034">
        <f ca="1">SUMIF(Codifica_CE!$H:$U,CeMin_Tot!$B:$B,Codifica_CE!$T:$T)</f>
        <v>0</v>
      </c>
      <c r="E124" s="71" t="s">
        <v>4967</v>
      </c>
      <c r="G124" s="766">
        <f ca="1">+CeMin_San!D124+CeMin_Ter!D124+CeMin_118!D124+CeMin_Ric!D124</f>
        <v>0</v>
      </c>
      <c r="H124" s="766">
        <f t="shared" ca="1" si="1"/>
        <v>0</v>
      </c>
    </row>
    <row r="125" spans="1:8">
      <c r="A125" s="68"/>
      <c r="B125" s="69" t="s">
        <v>734</v>
      </c>
      <c r="C125" s="70" t="s">
        <v>5097</v>
      </c>
      <c r="D125" s="1041">
        <f ca="1">SUMIF(Codifica_CE!$H:$U,CeMin_Tot!$B:$B,Codifica_CE!$T:$T)</f>
        <v>0</v>
      </c>
      <c r="E125" s="71" t="s">
        <v>4967</v>
      </c>
      <c r="G125" s="768">
        <f ca="1">+CeMin_San!D125+CeMin_Ter!D125+CeMin_118!D125+CeMin_Ric!D125</f>
        <v>0</v>
      </c>
      <c r="H125" s="768">
        <f t="shared" ca="1" si="1"/>
        <v>0</v>
      </c>
    </row>
    <row r="126" spans="1:8">
      <c r="A126" s="68"/>
      <c r="B126" s="69" t="s">
        <v>5098</v>
      </c>
      <c r="C126" s="70" t="s">
        <v>5099</v>
      </c>
      <c r="D126" s="1038">
        <f ca="1">SUM(D127:D129)</f>
        <v>57</v>
      </c>
      <c r="E126" s="71" t="s">
        <v>4967</v>
      </c>
      <c r="G126" s="428">
        <f ca="1">+CeMin_San!D126+CeMin_Ter!D126+CeMin_118!D126+CeMin_Ric!D126</f>
        <v>57</v>
      </c>
      <c r="H126" s="428">
        <f t="shared" ca="1" si="1"/>
        <v>0</v>
      </c>
    </row>
    <row r="127" spans="1:8" ht="15">
      <c r="A127" s="68"/>
      <c r="B127" s="69" t="s">
        <v>565</v>
      </c>
      <c r="C127" s="73" t="s">
        <v>5100</v>
      </c>
      <c r="D127" s="1034">
        <f ca="1">SUMIF(Codifica_CE!$H:$U,CeMin_Tot!$B:$B,Codifica_CE!$T:$T)</f>
        <v>11</v>
      </c>
      <c r="E127" s="71" t="s">
        <v>4967</v>
      </c>
      <c r="G127" s="766">
        <f ca="1">+CeMin_San!D127+CeMin_Ter!D127+CeMin_118!D127+CeMin_Ric!D127</f>
        <v>11</v>
      </c>
      <c r="H127" s="766">
        <f t="shared" ca="1" si="1"/>
        <v>0</v>
      </c>
    </row>
    <row r="128" spans="1:8" ht="15">
      <c r="A128" s="68"/>
      <c r="B128" s="69" t="s">
        <v>590</v>
      </c>
      <c r="C128" s="73" t="s">
        <v>5101</v>
      </c>
      <c r="D128" s="1034">
        <f ca="1">SUMIF(Codifica_CE!$H:$U,CeMin_Tot!$B:$B,Codifica_CE!$T:$T)</f>
        <v>29</v>
      </c>
      <c r="E128" s="71" t="s">
        <v>4967</v>
      </c>
      <c r="G128" s="766">
        <f ca="1">+CeMin_San!D128+CeMin_Ter!D128+CeMin_118!D128+CeMin_Ric!D128</f>
        <v>29</v>
      </c>
      <c r="H128" s="766">
        <f t="shared" ca="1" si="1"/>
        <v>0</v>
      </c>
    </row>
    <row r="129" spans="1:8" ht="15">
      <c r="A129" s="68"/>
      <c r="B129" s="69" t="s">
        <v>599</v>
      </c>
      <c r="C129" s="73" t="s">
        <v>5102</v>
      </c>
      <c r="D129" s="1034">
        <f ca="1">SUMIF(Codifica_CE!$H:$U,CeMin_Tot!$B:$B,Codifica_CE!$T:$T)</f>
        <v>17</v>
      </c>
      <c r="E129" s="71" t="s">
        <v>4967</v>
      </c>
      <c r="G129" s="766">
        <f ca="1">+CeMin_San!D129+CeMin_Ter!D129+CeMin_118!D129+CeMin_Ric!D129</f>
        <v>17</v>
      </c>
      <c r="H129" s="766">
        <f t="shared" ca="1" si="1"/>
        <v>0</v>
      </c>
    </row>
    <row r="130" spans="1:8" ht="15">
      <c r="A130" s="68"/>
      <c r="B130" s="69" t="s">
        <v>5103</v>
      </c>
      <c r="C130" s="403" t="s">
        <v>5104</v>
      </c>
      <c r="D130" s="1040">
        <f ca="1">D21+D44+D47+D52+D95+D114+D118+D125+D126</f>
        <v>515511</v>
      </c>
      <c r="E130" s="71" t="s">
        <v>4967</v>
      </c>
      <c r="G130" s="427">
        <f ca="1">+CeMin_San!D130+CeMin_Ter!D130+CeMin_118!D130+CeMin_Ric!D130</f>
        <v>515511</v>
      </c>
      <c r="H130" s="427">
        <f t="shared" ca="1" si="1"/>
        <v>0</v>
      </c>
    </row>
    <row r="131" spans="1:8" ht="15">
      <c r="A131" s="68"/>
      <c r="B131" s="404"/>
      <c r="C131" s="403" t="s">
        <v>5105</v>
      </c>
      <c r="D131" s="1035"/>
      <c r="E131" s="71" t="s">
        <v>4967</v>
      </c>
      <c r="G131" s="430">
        <f>+CeMin_San!D131+CeMin_Ter!D131+CeMin_118!D131+CeMin_Ric!D131</f>
        <v>0</v>
      </c>
      <c r="H131" s="430">
        <f t="shared" si="1"/>
        <v>0</v>
      </c>
    </row>
    <row r="132" spans="1:8">
      <c r="A132" s="68"/>
      <c r="B132" s="69" t="s">
        <v>5106</v>
      </c>
      <c r="C132" s="70" t="s">
        <v>5107</v>
      </c>
      <c r="D132" s="1040">
        <f ca="1">D133+D152</f>
        <v>7307</v>
      </c>
      <c r="E132" s="71" t="s">
        <v>4967</v>
      </c>
      <c r="G132" s="427">
        <f ca="1">+CeMin_San!D132+CeMin_Ter!D132+CeMin_118!D132+CeMin_Ric!D132</f>
        <v>7307</v>
      </c>
      <c r="H132" s="427">
        <f t="shared" ca="1" si="1"/>
        <v>0</v>
      </c>
    </row>
    <row r="133" spans="1:8">
      <c r="A133" s="68"/>
      <c r="B133" s="69" t="s">
        <v>5108</v>
      </c>
      <c r="C133" s="73" t="s">
        <v>5109</v>
      </c>
      <c r="D133" s="1038">
        <f ca="1">D134+D138+D142+SUM(D146:D151)</f>
        <v>7099</v>
      </c>
      <c r="E133" s="71" t="s">
        <v>4967</v>
      </c>
      <c r="G133" s="428">
        <f ca="1">+CeMin_San!D133+CeMin_Ter!D133+CeMin_118!D133+CeMin_Ric!D133</f>
        <v>7099</v>
      </c>
      <c r="H133" s="428">
        <f t="shared" ca="1" si="1"/>
        <v>0</v>
      </c>
    </row>
    <row r="134" spans="1:8">
      <c r="A134" s="68"/>
      <c r="B134" s="74" t="s">
        <v>5110</v>
      </c>
      <c r="C134" s="75" t="s">
        <v>5111</v>
      </c>
      <c r="D134" s="1036">
        <f ca="1">SUM(D135:D137)</f>
        <v>6802</v>
      </c>
      <c r="E134" s="71" t="s">
        <v>4967</v>
      </c>
      <c r="G134" s="430">
        <f ca="1">+CeMin_San!D134+CeMin_Ter!D134+CeMin_118!D134+CeMin_Ric!D134</f>
        <v>6802</v>
      </c>
      <c r="H134" s="430">
        <f t="shared" ca="1" si="1"/>
        <v>0</v>
      </c>
    </row>
    <row r="135" spans="1:8" ht="15">
      <c r="A135" s="68"/>
      <c r="B135" s="74" t="s">
        <v>755</v>
      </c>
      <c r="C135" s="76" t="s">
        <v>5112</v>
      </c>
      <c r="D135" s="1034">
        <f ca="1">SUMIF(Codifica_CE!$H:$U,CeMin_Tot!$B:$B,Codifica_CE!$T:$T)</f>
        <v>6799</v>
      </c>
      <c r="E135" s="71" t="s">
        <v>4967</v>
      </c>
      <c r="G135" s="766">
        <f ca="1">+CeMin_San!D135+CeMin_Ter!D135+CeMin_118!D135+CeMin_Ric!D135</f>
        <v>6799</v>
      </c>
      <c r="H135" s="766">
        <f t="shared" ca="1" si="1"/>
        <v>0</v>
      </c>
    </row>
    <row r="136" spans="1:8" ht="15">
      <c r="A136" s="68"/>
      <c r="B136" s="74" t="s">
        <v>780</v>
      </c>
      <c r="C136" s="76" t="s">
        <v>5113</v>
      </c>
      <c r="D136" s="1034">
        <f ca="1">SUMIF(Codifica_CE!$H:$U,CeMin_Tot!$B:$B,Codifica_CE!$T:$T)</f>
        <v>3</v>
      </c>
      <c r="E136" s="71" t="s">
        <v>4967</v>
      </c>
      <c r="G136" s="766">
        <f ca="1">+CeMin_San!D136+CeMin_Ter!D136+CeMin_118!D136+CeMin_Ric!D136</f>
        <v>3</v>
      </c>
      <c r="H136" s="766">
        <f t="shared" ca="1" si="1"/>
        <v>0</v>
      </c>
    </row>
    <row r="137" spans="1:8" ht="15">
      <c r="A137" s="68"/>
      <c r="B137" s="74" t="s">
        <v>801</v>
      </c>
      <c r="C137" s="76" t="s">
        <v>5114</v>
      </c>
      <c r="D137" s="1034">
        <f ca="1">SUMIF(Codifica_CE!$H:$U,CeMin_Tot!$B:$B,Codifica_CE!$T:$T)</f>
        <v>0</v>
      </c>
      <c r="E137" s="71" t="s">
        <v>4967</v>
      </c>
      <c r="G137" s="766">
        <f ca="1">+CeMin_San!D137+CeMin_Ter!D137+CeMin_118!D137+CeMin_Ric!D137</f>
        <v>0</v>
      </c>
      <c r="H137" s="766">
        <f t="shared" ca="1" si="1"/>
        <v>0</v>
      </c>
    </row>
    <row r="138" spans="1:8">
      <c r="A138" s="68"/>
      <c r="B138" s="74" t="s">
        <v>5115</v>
      </c>
      <c r="C138" s="75" t="s">
        <v>5116</v>
      </c>
      <c r="D138" s="1036">
        <f ca="1">SUM(D139:D141)</f>
        <v>0</v>
      </c>
      <c r="E138" s="71" t="s">
        <v>4967</v>
      </c>
      <c r="G138" s="430">
        <f ca="1">+CeMin_San!D138+CeMin_Ter!D138+CeMin_118!D138+CeMin_Ric!D138</f>
        <v>0</v>
      </c>
      <c r="H138" s="430">
        <f t="shared" ca="1" si="1"/>
        <v>0</v>
      </c>
    </row>
    <row r="139" spans="1:8" ht="15">
      <c r="A139" s="68" t="s">
        <v>4982</v>
      </c>
      <c r="B139" s="74" t="s">
        <v>875</v>
      </c>
      <c r="C139" s="76" t="s">
        <v>5117</v>
      </c>
      <c r="D139" s="1034">
        <f ca="1">SUMIF(Codifica_CE!$H:$U,CeMin_Tot!$B:$B,Codifica_CE!$T:$T)</f>
        <v>0</v>
      </c>
      <c r="E139" s="71" t="s">
        <v>4967</v>
      </c>
      <c r="G139" s="766">
        <f ca="1">+CeMin_San!D139+CeMin_Ter!D139+CeMin_118!D139+CeMin_Ric!D139</f>
        <v>0</v>
      </c>
      <c r="H139" s="766">
        <f t="shared" ca="1" si="1"/>
        <v>0</v>
      </c>
    </row>
    <row r="140" spans="1:8" ht="15">
      <c r="A140" s="68" t="s">
        <v>5026</v>
      </c>
      <c r="B140" s="74" t="s">
        <v>872</v>
      </c>
      <c r="C140" s="76" t="s">
        <v>5118</v>
      </c>
      <c r="D140" s="1034">
        <f ca="1">SUMIF(Codifica_CE!$H:$U,CeMin_Tot!$B:$B,Codifica_CE!$T:$T)</f>
        <v>0</v>
      </c>
      <c r="E140" s="71" t="s">
        <v>4967</v>
      </c>
      <c r="G140" s="766">
        <f ca="1">+CeMin_San!D140+CeMin_Ter!D140+CeMin_118!D140+CeMin_Ric!D140</f>
        <v>0</v>
      </c>
      <c r="H140" s="766">
        <f t="shared" ca="1" si="1"/>
        <v>0</v>
      </c>
    </row>
    <row r="141" spans="1:8" ht="15">
      <c r="A141" s="68"/>
      <c r="B141" s="74" t="s">
        <v>869</v>
      </c>
      <c r="C141" s="76" t="s">
        <v>5119</v>
      </c>
      <c r="D141" s="1034">
        <f ca="1">SUMIF(Codifica_CE!$H:$U,CeMin_Tot!$B:$B,Codifica_CE!$T:$T)</f>
        <v>0</v>
      </c>
      <c r="E141" s="71" t="s">
        <v>4967</v>
      </c>
      <c r="G141" s="766">
        <f ca="1">+CeMin_San!D141+CeMin_Ter!D141+CeMin_118!D141+CeMin_Ric!D141</f>
        <v>0</v>
      </c>
      <c r="H141" s="766">
        <f t="shared" ca="1" si="1"/>
        <v>0</v>
      </c>
    </row>
    <row r="142" spans="1:8">
      <c r="A142" s="68"/>
      <c r="B142" s="74" t="s">
        <v>5120</v>
      </c>
      <c r="C142" s="75" t="s">
        <v>5121</v>
      </c>
      <c r="D142" s="1036">
        <f ca="1">SUM(D143:D145)</f>
        <v>184</v>
      </c>
      <c r="E142" s="71" t="s">
        <v>4967</v>
      </c>
      <c r="G142" s="430">
        <f ca="1">+CeMin_San!D142+CeMin_Ter!D142+CeMin_118!D142+CeMin_Ric!D142</f>
        <v>184</v>
      </c>
      <c r="H142" s="430">
        <f t="shared" ca="1" si="1"/>
        <v>0</v>
      </c>
    </row>
    <row r="143" spans="1:8" ht="15">
      <c r="A143" s="68"/>
      <c r="B143" s="74" t="s">
        <v>815</v>
      </c>
      <c r="C143" s="76" t="s">
        <v>5122</v>
      </c>
      <c r="D143" s="1034">
        <f ca="1">SUMIF(Codifica_CE!$H:$U,CeMin_Tot!$B:$B,Codifica_CE!$T:$T)</f>
        <v>0</v>
      </c>
      <c r="E143" s="71" t="s">
        <v>4967</v>
      </c>
      <c r="G143" s="766">
        <f ca="1">+CeMin_San!D143+CeMin_Ter!D143+CeMin_118!D143+CeMin_Ric!D143</f>
        <v>0</v>
      </c>
      <c r="H143" s="766">
        <f t="shared" ca="1" si="1"/>
        <v>0</v>
      </c>
    </row>
    <row r="144" spans="1:8" ht="15">
      <c r="A144" s="68"/>
      <c r="B144" s="74" t="s">
        <v>854</v>
      </c>
      <c r="C144" s="76" t="s">
        <v>5123</v>
      </c>
      <c r="D144" s="1034">
        <f ca="1">SUMIF(Codifica_CE!$H:$U,CeMin_Tot!$B:$B,Codifica_CE!$T:$T)</f>
        <v>0</v>
      </c>
      <c r="E144" s="71" t="s">
        <v>4967</v>
      </c>
      <c r="G144" s="766">
        <f ca="1">+CeMin_San!D144+CeMin_Ter!D144+CeMin_118!D144+CeMin_Ric!D144</f>
        <v>0</v>
      </c>
      <c r="H144" s="766">
        <f t="shared" ca="1" si="1"/>
        <v>0</v>
      </c>
    </row>
    <row r="145" spans="1:8" ht="15">
      <c r="A145" s="68"/>
      <c r="B145" s="74" t="s">
        <v>809</v>
      </c>
      <c r="C145" s="76" t="s">
        <v>5124</v>
      </c>
      <c r="D145" s="1034">
        <f ca="1">SUMIF(Codifica_CE!$H:$U,CeMin_Tot!$B:$B,Codifica_CE!$T:$T)</f>
        <v>184</v>
      </c>
      <c r="E145" s="71" t="s">
        <v>4967</v>
      </c>
      <c r="G145" s="766">
        <f ca="1">+CeMin_San!D145+CeMin_Ter!D145+CeMin_118!D145+CeMin_Ric!D145</f>
        <v>184</v>
      </c>
      <c r="H145" s="766">
        <f t="shared" ca="1" si="1"/>
        <v>0</v>
      </c>
    </row>
    <row r="146" spans="1:8" ht="15">
      <c r="A146" s="68"/>
      <c r="B146" s="74" t="s">
        <v>804</v>
      </c>
      <c r="C146" s="75" t="s">
        <v>5125</v>
      </c>
      <c r="D146" s="1034">
        <f ca="1">SUMIF(Codifica_CE!$H:$U,CeMin_Tot!$B:$B,Codifica_CE!$T:$T)</f>
        <v>0</v>
      </c>
      <c r="E146" s="71" t="s">
        <v>4967</v>
      </c>
      <c r="G146" s="766">
        <f ca="1">+CeMin_San!D146+CeMin_Ter!D146+CeMin_118!D146+CeMin_Ric!D146</f>
        <v>0</v>
      </c>
      <c r="H146" s="766">
        <f t="shared" ca="1" si="1"/>
        <v>0</v>
      </c>
    </row>
    <row r="147" spans="1:8" ht="15">
      <c r="A147" s="68"/>
      <c r="B147" s="74" t="s">
        <v>861</v>
      </c>
      <c r="C147" s="75" t="s">
        <v>5126</v>
      </c>
      <c r="D147" s="1034">
        <f ca="1">SUMIF(Codifica_CE!$H:$U,CeMin_Tot!$B:$B,Codifica_CE!$T:$T)</f>
        <v>0</v>
      </c>
      <c r="E147" s="71" t="s">
        <v>4967</v>
      </c>
      <c r="G147" s="766">
        <f ca="1">+CeMin_San!D147+CeMin_Ter!D147+CeMin_118!D147+CeMin_Ric!D147</f>
        <v>0</v>
      </c>
      <c r="H147" s="766">
        <f t="shared" ca="1" si="1"/>
        <v>0</v>
      </c>
    </row>
    <row r="148" spans="1:8" ht="15">
      <c r="A148" s="68"/>
      <c r="B148" s="74" t="s">
        <v>818</v>
      </c>
      <c r="C148" s="75" t="s">
        <v>5127</v>
      </c>
      <c r="D148" s="1034">
        <f ca="1">SUMIF(Codifica_CE!$H:$U,CeMin_Tot!$B:$B,Codifica_CE!$T:$T)</f>
        <v>31</v>
      </c>
      <c r="E148" s="71" t="s">
        <v>4967</v>
      </c>
      <c r="G148" s="766">
        <f ca="1">+CeMin_San!D148+CeMin_Ter!D148+CeMin_118!D148+CeMin_Ric!D148</f>
        <v>31</v>
      </c>
      <c r="H148" s="766">
        <f t="shared" ca="1" si="1"/>
        <v>0</v>
      </c>
    </row>
    <row r="149" spans="1:8" ht="15">
      <c r="A149" s="68"/>
      <c r="B149" s="74" t="s">
        <v>847</v>
      </c>
      <c r="C149" s="75" t="s">
        <v>5128</v>
      </c>
      <c r="D149" s="1034">
        <f ca="1">SUMIF(Codifica_CE!$H:$U,CeMin_Tot!$B:$B,Codifica_CE!$T:$T)</f>
        <v>80</v>
      </c>
      <c r="E149" s="71" t="s">
        <v>4967</v>
      </c>
      <c r="G149" s="766">
        <f ca="1">+CeMin_San!D149+CeMin_Ter!D149+CeMin_118!D149+CeMin_Ric!D149</f>
        <v>80</v>
      </c>
      <c r="H149" s="766">
        <f t="shared" ca="1" si="1"/>
        <v>0</v>
      </c>
    </row>
    <row r="150" spans="1:8" ht="15">
      <c r="A150" s="68"/>
      <c r="B150" s="74" t="s">
        <v>878</v>
      </c>
      <c r="C150" s="75" t="s">
        <v>5129</v>
      </c>
      <c r="D150" s="1034">
        <f ca="1">SUMIF(Codifica_CE!$H:$U,CeMin_Tot!$B:$B,Codifica_CE!$T:$T)</f>
        <v>2</v>
      </c>
      <c r="E150" s="71" t="s">
        <v>4967</v>
      </c>
      <c r="G150" s="766">
        <f ca="1">+CeMin_San!D150+CeMin_Ter!D150+CeMin_118!D150+CeMin_Ric!D150</f>
        <v>2</v>
      </c>
      <c r="H150" s="766">
        <f t="shared" ref="H150:H213" ca="1" si="2">+D150-G150</f>
        <v>0</v>
      </c>
    </row>
    <row r="151" spans="1:8" ht="15">
      <c r="A151" s="68" t="s">
        <v>4982</v>
      </c>
      <c r="B151" s="74" t="s">
        <v>767</v>
      </c>
      <c r="C151" s="75" t="s">
        <v>5130</v>
      </c>
      <c r="D151" s="1034">
        <f ca="1">SUMIF(Codifica_CE!$H:$U,CeMin_Tot!$B:$B,Codifica_CE!$T:$T)</f>
        <v>0</v>
      </c>
      <c r="E151" s="71" t="s">
        <v>4967</v>
      </c>
      <c r="G151" s="766">
        <f ca="1">+CeMin_San!D151+CeMin_Ter!D151+CeMin_118!D151+CeMin_Ric!D151</f>
        <v>0</v>
      </c>
      <c r="H151" s="766">
        <f t="shared" ca="1" si="2"/>
        <v>0</v>
      </c>
    </row>
    <row r="152" spans="1:8">
      <c r="A152" s="68"/>
      <c r="B152" s="69" t="s">
        <v>5131</v>
      </c>
      <c r="C152" s="73" t="s">
        <v>5132</v>
      </c>
      <c r="D152" s="1038">
        <f ca="1">SUM(D153:D159)</f>
        <v>208</v>
      </c>
      <c r="E152" s="71" t="s">
        <v>4967</v>
      </c>
      <c r="G152" s="428">
        <f ca="1">+CeMin_San!D152+CeMin_Ter!D152+CeMin_118!D152+CeMin_Ric!D152</f>
        <v>208</v>
      </c>
      <c r="H152" s="428">
        <f t="shared" ca="1" si="2"/>
        <v>0</v>
      </c>
    </row>
    <row r="153" spans="1:8" ht="15">
      <c r="A153" s="68"/>
      <c r="B153" s="74" t="s">
        <v>885</v>
      </c>
      <c r="C153" s="75" t="s">
        <v>5133</v>
      </c>
      <c r="D153" s="1034">
        <f ca="1">SUMIF(Codifica_CE!$H:$U,CeMin_Tot!$B:$B,Codifica_CE!$T:$T)</f>
        <v>0</v>
      </c>
      <c r="E153" s="71" t="s">
        <v>4967</v>
      </c>
      <c r="G153" s="766">
        <f ca="1">+CeMin_San!D153+CeMin_Ter!D153+CeMin_118!D153+CeMin_Ric!D153</f>
        <v>0</v>
      </c>
      <c r="H153" s="766">
        <f t="shared" ca="1" si="2"/>
        <v>0</v>
      </c>
    </row>
    <row r="154" spans="1:8" ht="15">
      <c r="A154" s="68"/>
      <c r="B154" s="74" t="s">
        <v>891</v>
      </c>
      <c r="C154" s="75" t="s">
        <v>5134</v>
      </c>
      <c r="D154" s="1034">
        <f ca="1">SUMIF(Codifica_CE!$H:$U,CeMin_Tot!$B:$B,Codifica_CE!$T:$T)</f>
        <v>9</v>
      </c>
      <c r="E154" s="71" t="s">
        <v>4967</v>
      </c>
      <c r="G154" s="766">
        <f ca="1">+CeMin_San!D154+CeMin_Ter!D154+CeMin_118!D154+CeMin_Ric!D154</f>
        <v>9</v>
      </c>
      <c r="H154" s="766">
        <f t="shared" ca="1" si="2"/>
        <v>0</v>
      </c>
    </row>
    <row r="155" spans="1:8" ht="15">
      <c r="A155" s="68"/>
      <c r="B155" s="74" t="s">
        <v>896</v>
      </c>
      <c r="C155" s="75" t="s">
        <v>5135</v>
      </c>
      <c r="D155" s="1034">
        <f ca="1">SUMIF(Codifica_CE!$H:$U,CeMin_Tot!$B:$B,Codifica_CE!$T:$T)</f>
        <v>112</v>
      </c>
      <c r="E155" s="71" t="s">
        <v>4967</v>
      </c>
      <c r="G155" s="766">
        <f ca="1">+CeMin_San!D155+CeMin_Ter!D155+CeMin_118!D155+CeMin_Ric!D155</f>
        <v>112</v>
      </c>
      <c r="H155" s="766">
        <f t="shared" ca="1" si="2"/>
        <v>0</v>
      </c>
    </row>
    <row r="156" spans="1:8" ht="15">
      <c r="A156" s="68"/>
      <c r="B156" s="74" t="s">
        <v>905</v>
      </c>
      <c r="C156" s="75" t="s">
        <v>5136</v>
      </c>
      <c r="D156" s="1034">
        <f ca="1">SUMIF(Codifica_CE!$H:$U,CeMin_Tot!$B:$B,Codifica_CE!$T:$T)</f>
        <v>68</v>
      </c>
      <c r="E156" s="71" t="s">
        <v>4967</v>
      </c>
      <c r="G156" s="766">
        <f ca="1">+CeMin_San!D156+CeMin_Ter!D156+CeMin_118!D156+CeMin_Ric!D156</f>
        <v>68</v>
      </c>
      <c r="H156" s="766">
        <f t="shared" ca="1" si="2"/>
        <v>0</v>
      </c>
    </row>
    <row r="157" spans="1:8" ht="15">
      <c r="A157" s="68"/>
      <c r="B157" s="74" t="s">
        <v>914</v>
      </c>
      <c r="C157" s="75" t="s">
        <v>5137</v>
      </c>
      <c r="D157" s="1034">
        <f ca="1">SUMIF(Codifica_CE!$H:$U,CeMin_Tot!$B:$B,Codifica_CE!$T:$T)</f>
        <v>0</v>
      </c>
      <c r="E157" s="71" t="s">
        <v>4967</v>
      </c>
      <c r="G157" s="766">
        <f ca="1">+CeMin_San!D157+CeMin_Ter!D157+CeMin_118!D157+CeMin_Ric!D157</f>
        <v>0</v>
      </c>
      <c r="H157" s="766">
        <f t="shared" ca="1" si="2"/>
        <v>0</v>
      </c>
    </row>
    <row r="158" spans="1:8" ht="15">
      <c r="A158" s="68"/>
      <c r="B158" s="74" t="s">
        <v>929</v>
      </c>
      <c r="C158" s="75" t="s">
        <v>5138</v>
      </c>
      <c r="D158" s="1034">
        <f ca="1">SUMIF(Codifica_CE!$H:$U,CeMin_Tot!$B:$B,Codifica_CE!$T:$T)</f>
        <v>19</v>
      </c>
      <c r="E158" s="71" t="s">
        <v>4967</v>
      </c>
      <c r="G158" s="766">
        <f ca="1">+CeMin_San!D158+CeMin_Ter!D158+CeMin_118!D158+CeMin_Ric!D158</f>
        <v>19</v>
      </c>
      <c r="H158" s="766">
        <f t="shared" ca="1" si="2"/>
        <v>0</v>
      </c>
    </row>
    <row r="159" spans="1:8" ht="15">
      <c r="A159" s="68" t="s">
        <v>4982</v>
      </c>
      <c r="B159" s="74" t="s">
        <v>934</v>
      </c>
      <c r="C159" s="75" t="s">
        <v>5139</v>
      </c>
      <c r="D159" s="1034">
        <f ca="1">SUMIF(Codifica_CE!$H:$U,CeMin_Tot!$B:$B,Codifica_CE!$T:$T)</f>
        <v>0</v>
      </c>
      <c r="E159" s="71" t="s">
        <v>4967</v>
      </c>
      <c r="G159" s="766">
        <f ca="1">+CeMin_San!D159+CeMin_Ter!D159+CeMin_118!D159+CeMin_Ric!D159</f>
        <v>0</v>
      </c>
      <c r="H159" s="766">
        <f t="shared" ca="1" si="2"/>
        <v>0</v>
      </c>
    </row>
    <row r="160" spans="1:8">
      <c r="A160" s="68"/>
      <c r="B160" s="69" t="s">
        <v>5140</v>
      </c>
      <c r="C160" s="70" t="s">
        <v>5141</v>
      </c>
      <c r="D160" s="1040">
        <f ca="1">D161+D277</f>
        <v>483664</v>
      </c>
      <c r="E160" s="71" t="s">
        <v>4967</v>
      </c>
      <c r="G160" s="427">
        <f ca="1">+CeMin_San!D160+CeMin_Ter!D160+CeMin_118!D160+CeMin_Ric!D160</f>
        <v>483664</v>
      </c>
      <c r="H160" s="427">
        <f t="shared" ca="1" si="2"/>
        <v>0</v>
      </c>
    </row>
    <row r="161" spans="1:8">
      <c r="A161" s="68"/>
      <c r="B161" s="69" t="s">
        <v>5142</v>
      </c>
      <c r="C161" s="80" t="s">
        <v>5143</v>
      </c>
      <c r="D161" s="1040">
        <f ca="1">D162+D170+D174+D185+D191+D196+D201+D211+D217+D224+D230+D235+D241+D249+D256+D270+D276</f>
        <v>480762</v>
      </c>
      <c r="E161" s="71" t="s">
        <v>4967</v>
      </c>
      <c r="G161" s="427">
        <f ca="1">+CeMin_San!D161+CeMin_Ter!D161+CeMin_118!D161+CeMin_Ric!D161</f>
        <v>480762</v>
      </c>
      <c r="H161" s="427">
        <f t="shared" ca="1" si="2"/>
        <v>0</v>
      </c>
    </row>
    <row r="162" spans="1:8">
      <c r="A162" s="68"/>
      <c r="B162" s="69" t="s">
        <v>5144</v>
      </c>
      <c r="C162" s="73" t="s">
        <v>5145</v>
      </c>
      <c r="D162" s="1038">
        <f ca="1">+D163+D168+D169</f>
        <v>30709</v>
      </c>
      <c r="E162" s="71" t="s">
        <v>4967</v>
      </c>
      <c r="G162" s="428">
        <f ca="1">+CeMin_San!D162+CeMin_Ter!D162+CeMin_118!D162+CeMin_Ric!D162</f>
        <v>30709</v>
      </c>
      <c r="H162" s="428">
        <f t="shared" ca="1" si="2"/>
        <v>0</v>
      </c>
    </row>
    <row r="163" spans="1:8">
      <c r="A163" s="68"/>
      <c r="B163" s="74" t="s">
        <v>5146</v>
      </c>
      <c r="C163" s="75" t="s">
        <v>5147</v>
      </c>
      <c r="D163" s="1036">
        <f ca="1">SUM(D164:D167)</f>
        <v>30652</v>
      </c>
      <c r="E163" s="71" t="s">
        <v>4967</v>
      </c>
      <c r="G163" s="430">
        <f ca="1">+CeMin_San!D163+CeMin_Ter!D163+CeMin_118!D163+CeMin_Ric!D163</f>
        <v>30652</v>
      </c>
      <c r="H163" s="430">
        <f t="shared" ca="1" si="2"/>
        <v>0</v>
      </c>
    </row>
    <row r="164" spans="1:8" ht="15">
      <c r="A164" s="68"/>
      <c r="B164" s="74" t="s">
        <v>945</v>
      </c>
      <c r="C164" s="75" t="s">
        <v>5148</v>
      </c>
      <c r="D164" s="1034">
        <f ca="1">SUMIF(Codifica_CE!$H:$U,CeMin_Tot!$B:$B,Codifica_CE!$T:$T)</f>
        <v>22587</v>
      </c>
      <c r="E164" s="71" t="s">
        <v>4967</v>
      </c>
      <c r="G164" s="766">
        <f ca="1">+CeMin_San!D164+CeMin_Ter!D164+CeMin_118!D164+CeMin_Ric!D164</f>
        <v>22587</v>
      </c>
      <c r="H164" s="766">
        <f t="shared" ca="1" si="2"/>
        <v>0</v>
      </c>
    </row>
    <row r="165" spans="1:8" ht="15">
      <c r="A165" s="68"/>
      <c r="B165" s="74" t="s">
        <v>951</v>
      </c>
      <c r="C165" s="75" t="s">
        <v>5149</v>
      </c>
      <c r="D165" s="1034">
        <f ca="1">SUMIF(Codifica_CE!$H:$U,CeMin_Tot!$B:$B,Codifica_CE!$T:$T)</f>
        <v>4807</v>
      </c>
      <c r="E165" s="71" t="s">
        <v>4967</v>
      </c>
      <c r="G165" s="766">
        <f ca="1">+CeMin_San!D165+CeMin_Ter!D165+CeMin_118!D165+CeMin_Ric!D165</f>
        <v>4807</v>
      </c>
      <c r="H165" s="766">
        <f t="shared" ca="1" si="2"/>
        <v>0</v>
      </c>
    </row>
    <row r="166" spans="1:8" ht="15">
      <c r="A166" s="68"/>
      <c r="B166" s="74" t="s">
        <v>954</v>
      </c>
      <c r="C166" s="75" t="s">
        <v>5150</v>
      </c>
      <c r="D166" s="1034">
        <f ca="1">SUMIF(Codifica_CE!$H:$U,CeMin_Tot!$B:$B,Codifica_CE!$T:$T)</f>
        <v>3258</v>
      </c>
      <c r="E166" s="71" t="s">
        <v>4967</v>
      </c>
      <c r="G166" s="766">
        <f ca="1">+CeMin_San!D166+CeMin_Ter!D166+CeMin_118!D166+CeMin_Ric!D166</f>
        <v>3258</v>
      </c>
      <c r="H166" s="766">
        <f t="shared" ca="1" si="2"/>
        <v>0</v>
      </c>
    </row>
    <row r="167" spans="1:8" ht="15">
      <c r="A167" s="68"/>
      <c r="B167" s="74" t="s">
        <v>957</v>
      </c>
      <c r="C167" s="75" t="s">
        <v>5151</v>
      </c>
      <c r="D167" s="1034">
        <f ca="1">SUMIF(Codifica_CE!$H:$U,CeMin_Tot!$B:$B,Codifica_CE!$T:$T)</f>
        <v>0</v>
      </c>
      <c r="E167" s="71" t="s">
        <v>4967</v>
      </c>
      <c r="G167" s="766">
        <f ca="1">+CeMin_San!D167+CeMin_Ter!D167+CeMin_118!D167+CeMin_Ric!D167</f>
        <v>0</v>
      </c>
      <c r="H167" s="766">
        <f t="shared" ca="1" si="2"/>
        <v>0</v>
      </c>
    </row>
    <row r="168" spans="1:8" ht="15">
      <c r="A168" s="68" t="s">
        <v>4982</v>
      </c>
      <c r="B168" s="74" t="s">
        <v>5152</v>
      </c>
      <c r="C168" s="75" t="s">
        <v>5153</v>
      </c>
      <c r="D168" s="1034">
        <f ca="1">SUMIF(Codifica_CE!$H:$U,CeMin_Tot!$B:$B,Codifica_CE!$T:$T)</f>
        <v>0</v>
      </c>
      <c r="E168" s="71" t="s">
        <v>4967</v>
      </c>
      <c r="G168" s="766">
        <f ca="1">+CeMin_San!D168+CeMin_Ter!D168+CeMin_118!D168+CeMin_Ric!D168</f>
        <v>0</v>
      </c>
      <c r="H168" s="766">
        <f t="shared" ca="1" si="2"/>
        <v>0</v>
      </c>
    </row>
    <row r="169" spans="1:8" ht="15">
      <c r="A169" s="68" t="s">
        <v>5026</v>
      </c>
      <c r="B169" s="74" t="s">
        <v>968</v>
      </c>
      <c r="C169" s="75" t="s">
        <v>5154</v>
      </c>
      <c r="D169" s="1034">
        <f ca="1">SUMIF(Codifica_CE!$H:$U,CeMin_Tot!$B:$B,Codifica_CE!$T:$T)</f>
        <v>57</v>
      </c>
      <c r="E169" s="71" t="s">
        <v>4967</v>
      </c>
      <c r="G169" s="766">
        <f ca="1">+CeMin_San!D169+CeMin_Ter!D169+CeMin_118!D169+CeMin_Ric!D169</f>
        <v>57</v>
      </c>
      <c r="H169" s="766">
        <f t="shared" ca="1" si="2"/>
        <v>0</v>
      </c>
    </row>
    <row r="170" spans="1:8">
      <c r="A170" s="68"/>
      <c r="B170" s="69" t="s">
        <v>5155</v>
      </c>
      <c r="C170" s="73" t="s">
        <v>5156</v>
      </c>
      <c r="D170" s="1038">
        <f ca="1">SUM(D171:D173)</f>
        <v>48042</v>
      </c>
      <c r="E170" s="71" t="s">
        <v>4967</v>
      </c>
      <c r="G170" s="428">
        <f ca="1">+CeMin_San!D170+CeMin_Ter!D170+CeMin_118!D170+CeMin_Ric!D170</f>
        <v>48042</v>
      </c>
      <c r="H170" s="428">
        <f t="shared" ca="1" si="2"/>
        <v>0</v>
      </c>
    </row>
    <row r="171" spans="1:8" ht="15">
      <c r="A171" s="68"/>
      <c r="B171" s="74" t="s">
        <v>976</v>
      </c>
      <c r="C171" s="75" t="s">
        <v>5157</v>
      </c>
      <c r="D171" s="1034">
        <f ca="1">SUMIF(Codifica_CE!$H:$U,CeMin_Tot!$B:$B,Codifica_CE!$T:$T)</f>
        <v>47968</v>
      </c>
      <c r="E171" s="71" t="s">
        <v>4967</v>
      </c>
      <c r="G171" s="766">
        <f ca="1">+CeMin_San!D171+CeMin_Ter!D171+CeMin_118!D171+CeMin_Ric!D171</f>
        <v>47968</v>
      </c>
      <c r="H171" s="766">
        <f t="shared" ca="1" si="2"/>
        <v>0</v>
      </c>
    </row>
    <row r="172" spans="1:8" ht="15">
      <c r="A172" s="68" t="s">
        <v>4982</v>
      </c>
      <c r="B172" s="74" t="s">
        <v>5158</v>
      </c>
      <c r="C172" s="75" t="s">
        <v>5159</v>
      </c>
      <c r="D172" s="1034">
        <f ca="1">SUMIF(Codifica_CE!$H:$U,CeMin_Tot!$B:$B,Codifica_CE!$T:$T)</f>
        <v>0</v>
      </c>
      <c r="E172" s="71" t="s">
        <v>4967</v>
      </c>
      <c r="G172" s="766">
        <f ca="1">+CeMin_San!D172+CeMin_Ter!D172+CeMin_118!D172+CeMin_Ric!D172</f>
        <v>0</v>
      </c>
      <c r="H172" s="766">
        <f t="shared" ca="1" si="2"/>
        <v>0</v>
      </c>
    </row>
    <row r="173" spans="1:8" ht="15">
      <c r="A173" s="68" t="s">
        <v>5026</v>
      </c>
      <c r="B173" s="74" t="s">
        <v>982</v>
      </c>
      <c r="C173" s="75" t="s">
        <v>5160</v>
      </c>
      <c r="D173" s="1034">
        <f ca="1">SUMIF(Codifica_CE!$H:$U,CeMin_Tot!$B:$B,Codifica_CE!$T:$T)</f>
        <v>74</v>
      </c>
      <c r="E173" s="71" t="s">
        <v>4967</v>
      </c>
      <c r="G173" s="766">
        <f ca="1">+CeMin_San!D173+CeMin_Ter!D173+CeMin_118!D173+CeMin_Ric!D173</f>
        <v>74</v>
      </c>
      <c r="H173" s="766">
        <f t="shared" ca="1" si="2"/>
        <v>0</v>
      </c>
    </row>
    <row r="174" spans="1:8">
      <c r="A174" s="68"/>
      <c r="B174" s="69" t="s">
        <v>5161</v>
      </c>
      <c r="C174" s="73" t="s">
        <v>5162</v>
      </c>
      <c r="D174" s="1038">
        <f ca="1">SUM(D175:D179)+D184</f>
        <v>75450</v>
      </c>
      <c r="E174" s="71" t="s">
        <v>4967</v>
      </c>
      <c r="G174" s="428">
        <f ca="1">+CeMin_San!D174+CeMin_Ter!D174+CeMin_118!D174+CeMin_Ric!D174</f>
        <v>75450</v>
      </c>
      <c r="H174" s="428">
        <f t="shared" ca="1" si="2"/>
        <v>0</v>
      </c>
    </row>
    <row r="175" spans="1:8" ht="15">
      <c r="A175" s="77" t="s">
        <v>4982</v>
      </c>
      <c r="B175" s="74" t="s">
        <v>1009</v>
      </c>
      <c r="C175" s="75" t="s">
        <v>5163</v>
      </c>
      <c r="D175" s="1034">
        <f ca="1">SUMIF(Codifica_CE!$H:$U,CeMin_Tot!$B:$B,Codifica_CE!$T:$T)</f>
        <v>60150</v>
      </c>
      <c r="E175" s="71" t="s">
        <v>4967</v>
      </c>
      <c r="G175" s="766">
        <f ca="1">+CeMin_San!D175+CeMin_Ter!D175+CeMin_118!D175+CeMin_Ric!D175</f>
        <v>60150</v>
      </c>
      <c r="H175" s="766">
        <f t="shared" ca="1" si="2"/>
        <v>0</v>
      </c>
    </row>
    <row r="176" spans="1:8" ht="15">
      <c r="A176" s="68"/>
      <c r="B176" s="74" t="s">
        <v>1014</v>
      </c>
      <c r="C176" s="75" t="s">
        <v>5164</v>
      </c>
      <c r="D176" s="1034">
        <f ca="1">SUMIF(Codifica_CE!$H:$U,CeMin_Tot!$B:$B,Codifica_CE!$T:$T)</f>
        <v>0</v>
      </c>
      <c r="E176" s="71" t="s">
        <v>4967</v>
      </c>
      <c r="G176" s="766">
        <f ca="1">+CeMin_San!D176+CeMin_Ter!D176+CeMin_118!D176+CeMin_Ric!D176</f>
        <v>0</v>
      </c>
      <c r="H176" s="766">
        <f t="shared" ca="1" si="2"/>
        <v>0</v>
      </c>
    </row>
    <row r="177" spans="1:8" ht="15">
      <c r="A177" s="68" t="s">
        <v>5026</v>
      </c>
      <c r="B177" s="74" t="s">
        <v>1041</v>
      </c>
      <c r="C177" s="75" t="s">
        <v>5165</v>
      </c>
      <c r="D177" s="1034">
        <f ca="1">SUMIF(Codifica_CE!$H:$U,CeMin_Tot!$B:$B,Codifica_CE!$T:$T)</f>
        <v>735</v>
      </c>
      <c r="E177" s="71" t="s">
        <v>4967</v>
      </c>
      <c r="G177" s="766">
        <f ca="1">+CeMin_San!D177+CeMin_Ter!D177+CeMin_118!D177+CeMin_Ric!D177</f>
        <v>735</v>
      </c>
      <c r="H177" s="766">
        <f t="shared" ca="1" si="2"/>
        <v>0</v>
      </c>
    </row>
    <row r="178" spans="1:8" ht="15">
      <c r="A178" s="68"/>
      <c r="B178" s="74" t="s">
        <v>1044</v>
      </c>
      <c r="C178" s="75" t="s">
        <v>5166</v>
      </c>
      <c r="D178" s="1034">
        <f ca="1">SUMIF(Codifica_CE!$H:$U,CeMin_Tot!$B:$B,Codifica_CE!$T:$T)</f>
        <v>0</v>
      </c>
      <c r="E178" s="71" t="s">
        <v>4967</v>
      </c>
      <c r="G178" s="766">
        <f ca="1">+CeMin_San!D178+CeMin_Ter!D178+CeMin_118!D178+CeMin_Ric!D178</f>
        <v>0</v>
      </c>
      <c r="H178" s="766">
        <f t="shared" ca="1" si="2"/>
        <v>0</v>
      </c>
    </row>
    <row r="179" spans="1:8">
      <c r="A179" s="68"/>
      <c r="B179" s="74" t="s">
        <v>5167</v>
      </c>
      <c r="C179" s="75" t="s">
        <v>5168</v>
      </c>
      <c r="D179" s="1036">
        <f ca="1">SUM(D180:D183)</f>
        <v>14456</v>
      </c>
      <c r="E179" s="71" t="s">
        <v>4967</v>
      </c>
      <c r="G179" s="430">
        <f ca="1">+CeMin_San!D179+CeMin_Ter!D179+CeMin_118!D179+CeMin_Ric!D179</f>
        <v>14456</v>
      </c>
      <c r="H179" s="430">
        <f t="shared" ca="1" si="2"/>
        <v>0</v>
      </c>
    </row>
    <row r="180" spans="1:8" ht="15">
      <c r="A180" s="68"/>
      <c r="B180" s="74" t="s">
        <v>1021</v>
      </c>
      <c r="C180" s="76" t="s">
        <v>5169</v>
      </c>
      <c r="D180" s="1034">
        <f ca="1">SUMIF(Codifica_CE!$H:$U,CeMin_Tot!$B:$B,Codifica_CE!$T:$T)</f>
        <v>2030</v>
      </c>
      <c r="E180" s="71" t="s">
        <v>4967</v>
      </c>
      <c r="G180" s="766">
        <f ca="1">+CeMin_San!D180+CeMin_Ter!D180+CeMin_118!D180+CeMin_Ric!D180</f>
        <v>2030</v>
      </c>
      <c r="H180" s="766">
        <f t="shared" ca="1" si="2"/>
        <v>0</v>
      </c>
    </row>
    <row r="181" spans="1:8" ht="15">
      <c r="A181" s="68"/>
      <c r="B181" s="74" t="s">
        <v>1024</v>
      </c>
      <c r="C181" s="76" t="s">
        <v>5170</v>
      </c>
      <c r="D181" s="1034">
        <f ca="1">SUMIF(Codifica_CE!$H:$U,CeMin_Tot!$B:$B,Codifica_CE!$T:$T)</f>
        <v>6265</v>
      </c>
      <c r="E181" s="71" t="s">
        <v>4967</v>
      </c>
      <c r="G181" s="766">
        <f ca="1">+CeMin_San!D181+CeMin_Ter!D181+CeMin_118!D181+CeMin_Ric!D181</f>
        <v>6265</v>
      </c>
      <c r="H181" s="766">
        <f t="shared" ca="1" si="2"/>
        <v>0</v>
      </c>
    </row>
    <row r="182" spans="1:8" ht="15">
      <c r="A182" s="68"/>
      <c r="B182" s="74" t="s">
        <v>1027</v>
      </c>
      <c r="C182" s="76" t="s">
        <v>5171</v>
      </c>
      <c r="D182" s="1034">
        <f ca="1">SUMIF(Codifica_CE!$H:$U,CeMin_Tot!$B:$B,Codifica_CE!$T:$T)</f>
        <v>3852</v>
      </c>
      <c r="E182" s="71" t="s">
        <v>4967</v>
      </c>
      <c r="G182" s="766">
        <f ca="1">+CeMin_San!D182+CeMin_Ter!D182+CeMin_118!D182+CeMin_Ric!D182</f>
        <v>3852</v>
      </c>
      <c r="H182" s="766">
        <f t="shared" ca="1" si="2"/>
        <v>0</v>
      </c>
    </row>
    <row r="183" spans="1:8" ht="15">
      <c r="A183" s="68"/>
      <c r="B183" s="74" t="s">
        <v>1030</v>
      </c>
      <c r="C183" s="76" t="s">
        <v>5172</v>
      </c>
      <c r="D183" s="1034">
        <f ca="1">SUMIF(Codifica_CE!$H:$U,CeMin_Tot!$B:$B,Codifica_CE!$T:$T)</f>
        <v>2309</v>
      </c>
      <c r="E183" s="71" t="s">
        <v>4967</v>
      </c>
      <c r="G183" s="766">
        <f ca="1">+CeMin_San!D183+CeMin_Ter!D183+CeMin_118!D183+CeMin_Ric!D183</f>
        <v>2309</v>
      </c>
      <c r="H183" s="766">
        <f t="shared" ca="1" si="2"/>
        <v>0</v>
      </c>
    </row>
    <row r="184" spans="1:8" ht="15">
      <c r="A184" s="68"/>
      <c r="B184" s="74" t="s">
        <v>1102</v>
      </c>
      <c r="C184" s="75" t="s">
        <v>5173</v>
      </c>
      <c r="D184" s="1034">
        <f ca="1">SUMIF(Codifica_CE!$H:$U,CeMin_Tot!$B:$B,Codifica_CE!$T:$T)</f>
        <v>109</v>
      </c>
      <c r="E184" s="71" t="s">
        <v>4967</v>
      </c>
      <c r="G184" s="766">
        <f ca="1">+CeMin_San!D184+CeMin_Ter!D184+CeMin_118!D184+CeMin_Ric!D184</f>
        <v>109</v>
      </c>
      <c r="H184" s="766">
        <f t="shared" ca="1" si="2"/>
        <v>0</v>
      </c>
    </row>
    <row r="185" spans="1:8">
      <c r="A185" s="68"/>
      <c r="B185" s="69" t="s">
        <v>5174</v>
      </c>
      <c r="C185" s="73" t="s">
        <v>5175</v>
      </c>
      <c r="D185" s="1033">
        <f ca="1">SUM(D186:D190)</f>
        <v>1144</v>
      </c>
      <c r="E185" s="71" t="s">
        <v>4967</v>
      </c>
      <c r="G185" s="428">
        <f ca="1">+CeMin_San!D185+CeMin_Ter!D185+CeMin_118!D185+CeMin_Ric!D185</f>
        <v>1144</v>
      </c>
      <c r="H185" s="428">
        <f t="shared" ca="1" si="2"/>
        <v>0</v>
      </c>
    </row>
    <row r="186" spans="1:8" ht="15">
      <c r="A186" s="68" t="s">
        <v>4982</v>
      </c>
      <c r="B186" s="74" t="s">
        <v>5176</v>
      </c>
      <c r="C186" s="75" t="s">
        <v>5177</v>
      </c>
      <c r="D186" s="1034">
        <f ca="1">SUMIF(Codifica_CE!$H:$U,CeMin_Tot!$B:$B,Codifica_CE!$T:$T)</f>
        <v>0</v>
      </c>
      <c r="E186" s="71" t="s">
        <v>4967</v>
      </c>
      <c r="G186" s="766">
        <f ca="1">+CeMin_San!D186+CeMin_Ter!D186+CeMin_118!D186+CeMin_Ric!D186</f>
        <v>0</v>
      </c>
      <c r="H186" s="766">
        <f t="shared" ca="1" si="2"/>
        <v>0</v>
      </c>
    </row>
    <row r="187" spans="1:8" ht="15">
      <c r="A187" s="77"/>
      <c r="B187" s="74" t="s">
        <v>1113</v>
      </c>
      <c r="C187" s="75" t="s">
        <v>5178</v>
      </c>
      <c r="D187" s="1034">
        <f ca="1">SUMIF(Codifica_CE!$H:$U,CeMin_Tot!$B:$B,Codifica_CE!$T:$T)</f>
        <v>744</v>
      </c>
      <c r="E187" s="71" t="s">
        <v>4967</v>
      </c>
      <c r="G187" s="766">
        <f ca="1">+CeMin_San!D187+CeMin_Ter!D187+CeMin_118!D187+CeMin_Ric!D187</f>
        <v>744</v>
      </c>
      <c r="H187" s="766">
        <f t="shared" ca="1" si="2"/>
        <v>0</v>
      </c>
    </row>
    <row r="188" spans="1:8" ht="15">
      <c r="A188" s="77" t="s">
        <v>3064</v>
      </c>
      <c r="B188" s="74" t="s">
        <v>1120</v>
      </c>
      <c r="C188" s="75" t="s">
        <v>5179</v>
      </c>
      <c r="D188" s="1034">
        <f ca="1">SUMIF(Codifica_CE!$H:$U,CeMin_Tot!$B:$B,Codifica_CE!$T:$T)</f>
        <v>8</v>
      </c>
      <c r="E188" s="71" t="s">
        <v>4967</v>
      </c>
      <c r="G188" s="766">
        <f ca="1">+CeMin_San!D188+CeMin_Ter!D188+CeMin_118!D188+CeMin_Ric!D188</f>
        <v>8</v>
      </c>
      <c r="H188" s="766">
        <f t="shared" ca="1" si="2"/>
        <v>0</v>
      </c>
    </row>
    <row r="189" spans="1:8" ht="15">
      <c r="A189" s="77"/>
      <c r="B189" s="74" t="s">
        <v>1123</v>
      </c>
      <c r="C189" s="75" t="s">
        <v>5180</v>
      </c>
      <c r="D189" s="1034">
        <f ca="1">SUMIF(Codifica_CE!$H:$U,CeMin_Tot!$B:$B,Codifica_CE!$T:$T)</f>
        <v>392</v>
      </c>
      <c r="E189" s="71" t="s">
        <v>4967</v>
      </c>
      <c r="G189" s="766">
        <f ca="1">+CeMin_San!D189+CeMin_Ter!D189+CeMin_118!D189+CeMin_Ric!D189</f>
        <v>392</v>
      </c>
      <c r="H189" s="766">
        <f t="shared" ca="1" si="2"/>
        <v>0</v>
      </c>
    </row>
    <row r="190" spans="1:8" ht="15">
      <c r="A190" s="77"/>
      <c r="B190" s="74" t="s">
        <v>1128</v>
      </c>
      <c r="C190" s="75" t="s">
        <v>5181</v>
      </c>
      <c r="D190" s="1034">
        <f ca="1">SUMIF(Codifica_CE!$H:$U,CeMin_Tot!$B:$B,Codifica_CE!$T:$T)</f>
        <v>0</v>
      </c>
      <c r="E190" s="71" t="s">
        <v>4967</v>
      </c>
      <c r="G190" s="766">
        <f ca="1">+CeMin_San!D190+CeMin_Ter!D190+CeMin_118!D190+CeMin_Ric!D190</f>
        <v>0</v>
      </c>
      <c r="H190" s="766">
        <f t="shared" ca="1" si="2"/>
        <v>0</v>
      </c>
    </row>
    <row r="191" spans="1:8">
      <c r="A191" s="68"/>
      <c r="B191" s="69" t="s">
        <v>5182</v>
      </c>
      <c r="C191" s="73" t="s">
        <v>5183</v>
      </c>
      <c r="D191" s="1033">
        <f ca="1">SUM(D192:D195)</f>
        <v>4581</v>
      </c>
      <c r="E191" s="71" t="s">
        <v>4967</v>
      </c>
      <c r="G191" s="428">
        <f ca="1">+CeMin_San!D191+CeMin_Ter!D191+CeMin_118!D191+CeMin_Ric!D191</f>
        <v>4581</v>
      </c>
      <c r="H191" s="428">
        <f t="shared" ca="1" si="2"/>
        <v>0</v>
      </c>
    </row>
    <row r="192" spans="1:8" ht="15">
      <c r="A192" s="68" t="s">
        <v>4982</v>
      </c>
      <c r="B192" s="74" t="s">
        <v>5184</v>
      </c>
      <c r="C192" s="75" t="s">
        <v>5185</v>
      </c>
      <c r="D192" s="1034">
        <f ca="1">SUMIF(Codifica_CE!$H:$U,CeMin_Tot!$B:$B,Codifica_CE!$T:$T)</f>
        <v>0</v>
      </c>
      <c r="E192" s="71" t="s">
        <v>4967</v>
      </c>
      <c r="G192" s="766">
        <f ca="1">+CeMin_San!D192+CeMin_Ter!D192+CeMin_118!D192+CeMin_Ric!D192</f>
        <v>0</v>
      </c>
      <c r="H192" s="766">
        <f t="shared" ca="1" si="2"/>
        <v>0</v>
      </c>
    </row>
    <row r="193" spans="1:8" ht="15">
      <c r="A193" s="68"/>
      <c r="B193" s="74" t="s">
        <v>5186</v>
      </c>
      <c r="C193" s="75" t="s">
        <v>5187</v>
      </c>
      <c r="D193" s="1034">
        <f ca="1">SUMIF(Codifica_CE!$H:$U,CeMin_Tot!$B:$B,Codifica_CE!$T:$T)</f>
        <v>0</v>
      </c>
      <c r="E193" s="71" t="s">
        <v>4967</v>
      </c>
      <c r="G193" s="766">
        <f ca="1">+CeMin_San!D193+CeMin_Ter!D193+CeMin_118!D193+CeMin_Ric!D193</f>
        <v>0</v>
      </c>
      <c r="H193" s="766">
        <f t="shared" ca="1" si="2"/>
        <v>0</v>
      </c>
    </row>
    <row r="194" spans="1:8" ht="15">
      <c r="A194" s="68" t="s">
        <v>5026</v>
      </c>
      <c r="B194" s="74" t="s">
        <v>5188</v>
      </c>
      <c r="C194" s="75" t="s">
        <v>5189</v>
      </c>
      <c r="D194" s="1034">
        <f ca="1">SUMIF(Codifica_CE!$H:$U,CeMin_Tot!$B:$B,Codifica_CE!$T:$T)</f>
        <v>0</v>
      </c>
      <c r="E194" s="71" t="s">
        <v>4967</v>
      </c>
      <c r="G194" s="766">
        <f ca="1">+CeMin_San!D194+CeMin_Ter!D194+CeMin_118!D194+CeMin_Ric!D194</f>
        <v>0</v>
      </c>
      <c r="H194" s="766">
        <f t="shared" ca="1" si="2"/>
        <v>0</v>
      </c>
    </row>
    <row r="195" spans="1:8" ht="15">
      <c r="A195" s="68"/>
      <c r="B195" s="74" t="s">
        <v>1142</v>
      </c>
      <c r="C195" s="75" t="s">
        <v>5190</v>
      </c>
      <c r="D195" s="1034">
        <f ca="1">SUMIF(Codifica_CE!$H:$U,CeMin_Tot!$B:$B,Codifica_CE!$T:$T)</f>
        <v>4581</v>
      </c>
      <c r="E195" s="71" t="s">
        <v>4967</v>
      </c>
      <c r="G195" s="766">
        <f ca="1">+CeMin_San!D195+CeMin_Ter!D195+CeMin_118!D195+CeMin_Ric!D195</f>
        <v>4581</v>
      </c>
      <c r="H195" s="766">
        <f t="shared" ca="1" si="2"/>
        <v>0</v>
      </c>
    </row>
    <row r="196" spans="1:8">
      <c r="A196" s="68"/>
      <c r="B196" s="69" t="s">
        <v>5191</v>
      </c>
      <c r="C196" s="73" t="s">
        <v>5192</v>
      </c>
      <c r="D196" s="1033">
        <f ca="1">SUM(D197:D200)</f>
        <v>1563</v>
      </c>
      <c r="E196" s="71" t="s">
        <v>4967</v>
      </c>
      <c r="G196" s="428">
        <f ca="1">+CeMin_San!D196+CeMin_Ter!D196+CeMin_118!D196+CeMin_Ric!D196</f>
        <v>1563</v>
      </c>
      <c r="H196" s="428">
        <f t="shared" ca="1" si="2"/>
        <v>0</v>
      </c>
    </row>
    <row r="197" spans="1:8" ht="15">
      <c r="A197" s="68" t="s">
        <v>4982</v>
      </c>
      <c r="B197" s="74" t="s">
        <v>5193</v>
      </c>
      <c r="C197" s="75" t="s">
        <v>5194</v>
      </c>
      <c r="D197" s="1034">
        <f ca="1">SUMIF(Codifica_CE!$H:$U,CeMin_Tot!$B:$B,Codifica_CE!$T:$T)</f>
        <v>0</v>
      </c>
      <c r="E197" s="71" t="s">
        <v>4967</v>
      </c>
      <c r="G197" s="766">
        <f ca="1">+CeMin_San!D197+CeMin_Ter!D197+CeMin_118!D197+CeMin_Ric!D197</f>
        <v>0</v>
      </c>
      <c r="H197" s="766">
        <f t="shared" ca="1" si="2"/>
        <v>0</v>
      </c>
    </row>
    <row r="198" spans="1:8" ht="15">
      <c r="A198" s="68"/>
      <c r="B198" s="74" t="s">
        <v>5195</v>
      </c>
      <c r="C198" s="75" t="s">
        <v>5196</v>
      </c>
      <c r="D198" s="1034">
        <f ca="1">SUMIF(Codifica_CE!$H:$U,CeMin_Tot!$B:$B,Codifica_CE!$T:$T)</f>
        <v>0</v>
      </c>
      <c r="E198" s="71" t="s">
        <v>4967</v>
      </c>
      <c r="G198" s="766">
        <f ca="1">+CeMin_San!D198+CeMin_Ter!D198+CeMin_118!D198+CeMin_Ric!D198</f>
        <v>0</v>
      </c>
      <c r="H198" s="766">
        <f t="shared" ca="1" si="2"/>
        <v>0</v>
      </c>
    </row>
    <row r="199" spans="1:8" ht="15">
      <c r="A199" s="68" t="s">
        <v>5026</v>
      </c>
      <c r="B199" s="74" t="s">
        <v>5197</v>
      </c>
      <c r="C199" s="75" t="s">
        <v>5198</v>
      </c>
      <c r="D199" s="1034">
        <f ca="1">SUMIF(Codifica_CE!$H:$U,CeMin_Tot!$B:$B,Codifica_CE!$T:$T)</f>
        <v>0</v>
      </c>
      <c r="E199" s="71" t="s">
        <v>4967</v>
      </c>
      <c r="G199" s="766">
        <f ca="1">+CeMin_San!D199+CeMin_Ter!D199+CeMin_118!D199+CeMin_Ric!D199</f>
        <v>0</v>
      </c>
      <c r="H199" s="766">
        <f t="shared" ca="1" si="2"/>
        <v>0</v>
      </c>
    </row>
    <row r="200" spans="1:8" ht="15">
      <c r="A200" s="68"/>
      <c r="B200" s="74" t="s">
        <v>1133</v>
      </c>
      <c r="C200" s="75" t="s">
        <v>5199</v>
      </c>
      <c r="D200" s="1034">
        <f ca="1">SUMIF(Codifica_CE!$H:$U,CeMin_Tot!$B:$B,Codifica_CE!$T:$T)</f>
        <v>1563</v>
      </c>
      <c r="E200" s="71" t="s">
        <v>4967</v>
      </c>
      <c r="G200" s="766">
        <f ca="1">+CeMin_San!D200+CeMin_Ter!D200+CeMin_118!D200+CeMin_Ric!D200</f>
        <v>1563</v>
      </c>
      <c r="H200" s="766">
        <f t="shared" ca="1" si="2"/>
        <v>0</v>
      </c>
    </row>
    <row r="201" spans="1:8">
      <c r="A201" s="68"/>
      <c r="B201" s="69" t="s">
        <v>5200</v>
      </c>
      <c r="C201" s="73" t="s">
        <v>5201</v>
      </c>
      <c r="D201" s="1033">
        <f ca="1">SUM(D202:D204)+D205+D210</f>
        <v>184496</v>
      </c>
      <c r="E201" s="71" t="s">
        <v>4967</v>
      </c>
      <c r="G201" s="428">
        <f ca="1">+CeMin_San!D201+CeMin_Ter!D201+CeMin_118!D201+CeMin_Ric!D201</f>
        <v>184496</v>
      </c>
      <c r="H201" s="428">
        <f t="shared" ca="1" si="2"/>
        <v>0</v>
      </c>
    </row>
    <row r="202" spans="1:8" ht="15">
      <c r="A202" s="68" t="s">
        <v>4982</v>
      </c>
      <c r="B202" s="74" t="s">
        <v>1182</v>
      </c>
      <c r="C202" s="75" t="s">
        <v>5202</v>
      </c>
      <c r="D202" s="1034">
        <f ca="1">SUMIF(Codifica_CE!$H:$U,CeMin_Tot!$B:$B,Codifica_CE!$T:$T)</f>
        <v>125271</v>
      </c>
      <c r="E202" s="71" t="s">
        <v>4967</v>
      </c>
      <c r="G202" s="766">
        <f ca="1">+CeMin_San!D202+CeMin_Ter!D202+CeMin_118!D202+CeMin_Ric!D202</f>
        <v>125271</v>
      </c>
      <c r="H202" s="766">
        <f t="shared" ca="1" si="2"/>
        <v>0</v>
      </c>
    </row>
    <row r="203" spans="1:8" ht="15">
      <c r="A203" s="68"/>
      <c r="B203" s="74" t="s">
        <v>1187</v>
      </c>
      <c r="C203" s="75" t="s">
        <v>5203</v>
      </c>
      <c r="D203" s="1034">
        <f ca="1">SUMIF(Codifica_CE!$H:$U,CeMin_Tot!$B:$B,Codifica_CE!$T:$T)</f>
        <v>0</v>
      </c>
      <c r="E203" s="71" t="s">
        <v>4967</v>
      </c>
      <c r="G203" s="766">
        <f ca="1">+CeMin_San!D203+CeMin_Ter!D203+CeMin_118!D203+CeMin_Ric!D203</f>
        <v>0</v>
      </c>
      <c r="H203" s="766">
        <f t="shared" ca="1" si="2"/>
        <v>0</v>
      </c>
    </row>
    <row r="204" spans="1:8" ht="15">
      <c r="A204" s="68" t="s">
        <v>5026</v>
      </c>
      <c r="B204" s="74" t="s">
        <v>1194</v>
      </c>
      <c r="C204" s="75" t="s">
        <v>5204</v>
      </c>
      <c r="D204" s="1034">
        <f ca="1">SUMIF(Codifica_CE!$H:$U,CeMin_Tot!$B:$B,Codifica_CE!$T:$T)</f>
        <v>4911</v>
      </c>
      <c r="E204" s="71" t="s">
        <v>4967</v>
      </c>
      <c r="G204" s="766">
        <f ca="1">+CeMin_San!D204+CeMin_Ter!D204+CeMin_118!D204+CeMin_Ric!D204</f>
        <v>4911</v>
      </c>
      <c r="H204" s="766">
        <f t="shared" ca="1" si="2"/>
        <v>0</v>
      </c>
    </row>
    <row r="205" spans="1:8">
      <c r="A205" s="68"/>
      <c r="B205" s="74" t="s">
        <v>5205</v>
      </c>
      <c r="C205" s="75" t="s">
        <v>5206</v>
      </c>
      <c r="D205" s="1035">
        <f ca="1">SUM(D206:D209)</f>
        <v>49535</v>
      </c>
      <c r="E205" s="71" t="s">
        <v>4967</v>
      </c>
      <c r="G205" s="430">
        <f ca="1">+CeMin_San!D205+CeMin_Ter!D205+CeMin_118!D205+CeMin_Ric!D205</f>
        <v>49535</v>
      </c>
      <c r="H205" s="430">
        <f t="shared" ca="1" si="2"/>
        <v>0</v>
      </c>
    </row>
    <row r="206" spans="1:8" ht="15">
      <c r="A206" s="68"/>
      <c r="B206" s="74" t="s">
        <v>1197</v>
      </c>
      <c r="C206" s="76" t="s">
        <v>5207</v>
      </c>
      <c r="D206" s="1034">
        <f ca="1">SUMIF(Codifica_CE!$H:$U,CeMin_Tot!$B:$B,Codifica_CE!$T:$T)</f>
        <v>8647</v>
      </c>
      <c r="E206" s="71" t="s">
        <v>4967</v>
      </c>
      <c r="G206" s="766">
        <f ca="1">+CeMin_San!D206+CeMin_Ter!D206+CeMin_118!D206+CeMin_Ric!D206</f>
        <v>8647</v>
      </c>
      <c r="H206" s="766">
        <f t="shared" ca="1" si="2"/>
        <v>0</v>
      </c>
    </row>
    <row r="207" spans="1:8" ht="15">
      <c r="A207" s="68"/>
      <c r="B207" s="74" t="s">
        <v>1200</v>
      </c>
      <c r="C207" s="76" t="s">
        <v>5208</v>
      </c>
      <c r="D207" s="1034">
        <f ca="1">SUMIF(Codifica_CE!$H:$U,CeMin_Tot!$B:$B,Codifica_CE!$T:$T)</f>
        <v>22792</v>
      </c>
      <c r="E207" s="71" t="s">
        <v>4967</v>
      </c>
      <c r="G207" s="766">
        <f ca="1">+CeMin_San!D207+CeMin_Ter!D207+CeMin_118!D207+CeMin_Ric!D207</f>
        <v>22792</v>
      </c>
      <c r="H207" s="766">
        <f t="shared" ca="1" si="2"/>
        <v>0</v>
      </c>
    </row>
    <row r="208" spans="1:8" ht="15">
      <c r="A208" s="68"/>
      <c r="B208" s="74" t="s">
        <v>1203</v>
      </c>
      <c r="C208" s="76" t="s">
        <v>5209</v>
      </c>
      <c r="D208" s="1034">
        <f ca="1">SUMIF(Codifica_CE!$H:$U,CeMin_Tot!$B:$B,Codifica_CE!$T:$T)</f>
        <v>18096</v>
      </c>
      <c r="E208" s="71" t="s">
        <v>4967</v>
      </c>
      <c r="G208" s="766">
        <f ca="1">+CeMin_San!D208+CeMin_Ter!D208+CeMin_118!D208+CeMin_Ric!D208</f>
        <v>18096</v>
      </c>
      <c r="H208" s="766">
        <f t="shared" ca="1" si="2"/>
        <v>0</v>
      </c>
    </row>
    <row r="209" spans="1:8" ht="15">
      <c r="A209" s="68"/>
      <c r="B209" s="74" t="s">
        <v>5210</v>
      </c>
      <c r="C209" s="76" t="s">
        <v>5211</v>
      </c>
      <c r="D209" s="1034">
        <f ca="1">SUMIF(Codifica_CE!$H:$U,CeMin_Tot!$B:$B,Codifica_CE!$T:$T)</f>
        <v>0</v>
      </c>
      <c r="E209" s="71" t="s">
        <v>4967</v>
      </c>
      <c r="G209" s="766">
        <f ca="1">+CeMin_San!D209+CeMin_Ter!D209+CeMin_118!D209+CeMin_Ric!D209</f>
        <v>0</v>
      </c>
      <c r="H209" s="766">
        <f t="shared" ca="1" si="2"/>
        <v>0</v>
      </c>
    </row>
    <row r="210" spans="1:8" ht="15">
      <c r="A210" s="68"/>
      <c r="B210" s="74" t="s">
        <v>1212</v>
      </c>
      <c r="C210" s="75" t="s">
        <v>5212</v>
      </c>
      <c r="D210" s="1034">
        <f ca="1">SUMIF(Codifica_CE!$H:$U,CeMin_Tot!$B:$B,Codifica_CE!$T:$T)</f>
        <v>4779</v>
      </c>
      <c r="E210" s="71" t="s">
        <v>4967</v>
      </c>
      <c r="G210" s="766">
        <f ca="1">+CeMin_San!D210+CeMin_Ter!D210+CeMin_118!D210+CeMin_Ric!D210</f>
        <v>4779</v>
      </c>
      <c r="H210" s="766">
        <f t="shared" ca="1" si="2"/>
        <v>0</v>
      </c>
    </row>
    <row r="211" spans="1:8">
      <c r="A211" s="68"/>
      <c r="B211" s="69" t="s">
        <v>5213</v>
      </c>
      <c r="C211" s="73" t="s">
        <v>5214</v>
      </c>
      <c r="D211" s="1033">
        <f ca="1">SUM(D212:D216)</f>
        <v>14761</v>
      </c>
      <c r="E211" s="71" t="s">
        <v>4967</v>
      </c>
      <c r="G211" s="428">
        <f ca="1">+CeMin_San!D211+CeMin_Ter!D211+CeMin_118!D211+CeMin_Ric!D211</f>
        <v>14761</v>
      </c>
      <c r="H211" s="428">
        <f t="shared" ca="1" si="2"/>
        <v>0</v>
      </c>
    </row>
    <row r="212" spans="1:8" ht="15">
      <c r="A212" s="68" t="s">
        <v>4982</v>
      </c>
      <c r="B212" s="74" t="s">
        <v>1223</v>
      </c>
      <c r="C212" s="75" t="s">
        <v>5215</v>
      </c>
      <c r="D212" s="1034">
        <f ca="1">SUMIF(Codifica_CE!$H:$U,CeMin_Tot!$B:$B,Codifica_CE!$T:$T)</f>
        <v>10377</v>
      </c>
      <c r="E212" s="71" t="s">
        <v>4967</v>
      </c>
      <c r="G212" s="766">
        <f ca="1">+CeMin_San!D212+CeMin_Ter!D212+CeMin_118!D212+CeMin_Ric!D212</f>
        <v>10377</v>
      </c>
      <c r="H212" s="766">
        <f t="shared" ca="1" si="2"/>
        <v>0</v>
      </c>
    </row>
    <row r="213" spans="1:8" ht="15">
      <c r="A213" s="68"/>
      <c r="B213" s="74" t="s">
        <v>1228</v>
      </c>
      <c r="C213" s="75" t="s">
        <v>5216</v>
      </c>
      <c r="D213" s="1034">
        <f ca="1">SUMIF(Codifica_CE!$H:$U,CeMin_Tot!$B:$B,Codifica_CE!$T:$T)</f>
        <v>0</v>
      </c>
      <c r="E213" s="71" t="s">
        <v>4967</v>
      </c>
      <c r="G213" s="766">
        <f ca="1">+CeMin_San!D213+CeMin_Ter!D213+CeMin_118!D213+CeMin_Ric!D213</f>
        <v>0</v>
      </c>
      <c r="H213" s="766">
        <f t="shared" ca="1" si="2"/>
        <v>0</v>
      </c>
    </row>
    <row r="214" spans="1:8" ht="15">
      <c r="A214" s="68" t="s">
        <v>3064</v>
      </c>
      <c r="B214" s="74" t="s">
        <v>1235</v>
      </c>
      <c r="C214" s="75" t="s">
        <v>5217</v>
      </c>
      <c r="D214" s="1034">
        <f ca="1">SUMIF(Codifica_CE!$H:$U,CeMin_Tot!$B:$B,Codifica_CE!$T:$T)</f>
        <v>0</v>
      </c>
      <c r="E214" s="71" t="s">
        <v>4967</v>
      </c>
      <c r="G214" s="766">
        <f ca="1">+CeMin_San!D214+CeMin_Ter!D214+CeMin_118!D214+CeMin_Ric!D214</f>
        <v>0</v>
      </c>
      <c r="H214" s="766">
        <f t="shared" ref="H214:H277" ca="1" si="3">+D214-G214</f>
        <v>0</v>
      </c>
    </row>
    <row r="215" spans="1:8" ht="15">
      <c r="A215" s="68"/>
      <c r="B215" s="74" t="s">
        <v>1238</v>
      </c>
      <c r="C215" s="75" t="s">
        <v>5218</v>
      </c>
      <c r="D215" s="1034">
        <f ca="1">SUMIF(Codifica_CE!$H:$U,CeMin_Tot!$B:$B,Codifica_CE!$T:$T)</f>
        <v>4081</v>
      </c>
      <c r="E215" s="71" t="s">
        <v>4967</v>
      </c>
      <c r="G215" s="766">
        <f ca="1">+CeMin_San!D215+CeMin_Ter!D215+CeMin_118!D215+CeMin_Ric!D215</f>
        <v>4081</v>
      </c>
      <c r="H215" s="766">
        <f t="shared" ca="1" si="3"/>
        <v>0</v>
      </c>
    </row>
    <row r="216" spans="1:8" ht="15">
      <c r="A216" s="77"/>
      <c r="B216" s="74" t="s">
        <v>1247</v>
      </c>
      <c r="C216" s="75" t="s">
        <v>5219</v>
      </c>
      <c r="D216" s="1034">
        <f ca="1">SUMIF(Codifica_CE!$H:$U,CeMin_Tot!$B:$B,Codifica_CE!$T:$T)</f>
        <v>303</v>
      </c>
      <c r="E216" s="71" t="s">
        <v>4967</v>
      </c>
      <c r="G216" s="766">
        <f ca="1">+CeMin_San!D216+CeMin_Ter!D216+CeMin_118!D216+CeMin_Ric!D216</f>
        <v>303</v>
      </c>
      <c r="H216" s="766">
        <f t="shared" ca="1" si="3"/>
        <v>0</v>
      </c>
    </row>
    <row r="217" spans="1:8">
      <c r="A217" s="68"/>
      <c r="B217" s="69" t="s">
        <v>5220</v>
      </c>
      <c r="C217" s="73" t="s">
        <v>5221</v>
      </c>
      <c r="D217" s="1033">
        <f ca="1">SUM(D218:D223)</f>
        <v>46755</v>
      </c>
      <c r="E217" s="71" t="s">
        <v>4967</v>
      </c>
      <c r="G217" s="428">
        <f ca="1">+CeMin_San!D217+CeMin_Ter!D217+CeMin_118!D217+CeMin_Ric!D217</f>
        <v>46755</v>
      </c>
      <c r="H217" s="428">
        <f t="shared" ca="1" si="3"/>
        <v>0</v>
      </c>
    </row>
    <row r="218" spans="1:8" ht="15">
      <c r="A218" s="68" t="s">
        <v>4982</v>
      </c>
      <c r="B218" s="74" t="s">
        <v>1252</v>
      </c>
      <c r="C218" s="75" t="s">
        <v>5222</v>
      </c>
      <c r="D218" s="1034">
        <f ca="1">SUMIF(Codifica_CE!$H:$U,CeMin_Tot!$B:$B,Codifica_CE!$T:$T)</f>
        <v>39129</v>
      </c>
      <c r="E218" s="71" t="s">
        <v>4967</v>
      </c>
      <c r="G218" s="766">
        <f ca="1">+CeMin_San!D218+CeMin_Ter!D218+CeMin_118!D218+CeMin_Ric!D218</f>
        <v>39129</v>
      </c>
      <c r="H218" s="766">
        <f t="shared" ca="1" si="3"/>
        <v>0</v>
      </c>
    </row>
    <row r="219" spans="1:8" ht="15">
      <c r="A219" s="68"/>
      <c r="B219" s="74" t="s">
        <v>1257</v>
      </c>
      <c r="C219" s="75" t="s">
        <v>5223</v>
      </c>
      <c r="D219" s="1034">
        <f ca="1">SUMIF(Codifica_CE!$H:$U,CeMin_Tot!$B:$B,Codifica_CE!$T:$T)</f>
        <v>0</v>
      </c>
      <c r="E219" s="71" t="s">
        <v>4967</v>
      </c>
      <c r="G219" s="766">
        <f ca="1">+CeMin_San!D219+CeMin_Ter!D219+CeMin_118!D219+CeMin_Ric!D219</f>
        <v>0</v>
      </c>
      <c r="H219" s="766">
        <f t="shared" ca="1" si="3"/>
        <v>0</v>
      </c>
    </row>
    <row r="220" spans="1:8" ht="15">
      <c r="A220" s="68" t="s">
        <v>5026</v>
      </c>
      <c r="B220" s="74" t="s">
        <v>1266</v>
      </c>
      <c r="C220" s="75" t="s">
        <v>5224</v>
      </c>
      <c r="D220" s="1034">
        <f ca="1">SUMIF(Codifica_CE!$H:$U,CeMin_Tot!$B:$B,Codifica_CE!$T:$T)</f>
        <v>393</v>
      </c>
      <c r="E220" s="71" t="s">
        <v>4967</v>
      </c>
      <c r="G220" s="766">
        <f ca="1">+CeMin_San!D220+CeMin_Ter!D220+CeMin_118!D220+CeMin_Ric!D220</f>
        <v>393</v>
      </c>
      <c r="H220" s="766">
        <f t="shared" ca="1" si="3"/>
        <v>0</v>
      </c>
    </row>
    <row r="221" spans="1:8" ht="15">
      <c r="A221" s="68"/>
      <c r="B221" s="74" t="s">
        <v>1269</v>
      </c>
      <c r="C221" s="75" t="s">
        <v>5225</v>
      </c>
      <c r="D221" s="1034">
        <f ca="1">SUMIF(Codifica_CE!$H:$U,CeMin_Tot!$B:$B,Codifica_CE!$T:$T)</f>
        <v>7215</v>
      </c>
      <c r="E221" s="71" t="s">
        <v>4967</v>
      </c>
      <c r="G221" s="766">
        <f ca="1">+CeMin_San!D221+CeMin_Ter!D221+CeMin_118!D221+CeMin_Ric!D221</f>
        <v>7215</v>
      </c>
      <c r="H221" s="766">
        <f t="shared" ca="1" si="3"/>
        <v>0</v>
      </c>
    </row>
    <row r="222" spans="1:8" ht="15">
      <c r="A222" s="77"/>
      <c r="B222" s="74" t="s">
        <v>5226</v>
      </c>
      <c r="C222" s="75" t="s">
        <v>5227</v>
      </c>
      <c r="D222" s="1034">
        <f ca="1">SUMIF(Codifica_CE!$H:$U,CeMin_Tot!$B:$B,Codifica_CE!$T:$T)</f>
        <v>0</v>
      </c>
      <c r="E222" s="71" t="s">
        <v>4967</v>
      </c>
      <c r="G222" s="766">
        <f ca="1">+CeMin_San!D222+CeMin_Ter!D222+CeMin_118!D222+CeMin_Ric!D222</f>
        <v>0</v>
      </c>
      <c r="H222" s="766">
        <f t="shared" ca="1" si="3"/>
        <v>0</v>
      </c>
    </row>
    <row r="223" spans="1:8" ht="15">
      <c r="A223" s="68"/>
      <c r="B223" s="74" t="s">
        <v>1312</v>
      </c>
      <c r="C223" s="75" t="s">
        <v>5228</v>
      </c>
      <c r="D223" s="1034">
        <f ca="1">SUMIF(Codifica_CE!$H:$U,CeMin_Tot!$B:$B,Codifica_CE!$T:$T)</f>
        <v>18</v>
      </c>
      <c r="E223" s="71" t="s">
        <v>4967</v>
      </c>
      <c r="G223" s="766">
        <f ca="1">+CeMin_San!D223+CeMin_Ter!D223+CeMin_118!D223+CeMin_Ric!D223</f>
        <v>18</v>
      </c>
      <c r="H223" s="766">
        <f t="shared" ca="1" si="3"/>
        <v>0</v>
      </c>
    </row>
    <row r="224" spans="1:8">
      <c r="A224" s="68"/>
      <c r="B224" s="69" t="s">
        <v>5229</v>
      </c>
      <c r="C224" s="73" t="s">
        <v>5230</v>
      </c>
      <c r="D224" s="1033">
        <f ca="1">SUM(D225:D229)</f>
        <v>973</v>
      </c>
      <c r="E224" s="71" t="s">
        <v>4967</v>
      </c>
      <c r="G224" s="428">
        <f ca="1">+CeMin_San!D224+CeMin_Ter!D224+CeMin_118!D224+CeMin_Ric!D224</f>
        <v>973</v>
      </c>
      <c r="H224" s="428">
        <f t="shared" ca="1" si="3"/>
        <v>0</v>
      </c>
    </row>
    <row r="225" spans="1:8" ht="15">
      <c r="A225" s="68" t="s">
        <v>4982</v>
      </c>
      <c r="B225" s="74" t="s">
        <v>5231</v>
      </c>
      <c r="C225" s="75" t="s">
        <v>5232</v>
      </c>
      <c r="D225" s="1034">
        <f ca="1">SUMIF(Codifica_CE!$H:$U,CeMin_Tot!$B:$B,Codifica_CE!$T:$T)</f>
        <v>0</v>
      </c>
      <c r="E225" s="71" t="s">
        <v>4967</v>
      </c>
      <c r="G225" s="766">
        <f ca="1">+CeMin_San!D225+CeMin_Ter!D225+CeMin_118!D225+CeMin_Ric!D225</f>
        <v>0</v>
      </c>
      <c r="H225" s="766">
        <f t="shared" ca="1" si="3"/>
        <v>0</v>
      </c>
    </row>
    <row r="226" spans="1:8" ht="15">
      <c r="A226" s="68"/>
      <c r="B226" s="74" t="s">
        <v>5233</v>
      </c>
      <c r="C226" s="75" t="s">
        <v>5234</v>
      </c>
      <c r="D226" s="1034">
        <f ca="1">SUMIF(Codifica_CE!$H:$U,CeMin_Tot!$B:$B,Codifica_CE!$T:$T)</f>
        <v>0</v>
      </c>
      <c r="E226" s="71" t="s">
        <v>4967</v>
      </c>
      <c r="G226" s="766">
        <f ca="1">+CeMin_San!D226+CeMin_Ter!D226+CeMin_118!D226+CeMin_Ric!D226</f>
        <v>0</v>
      </c>
      <c r="H226" s="766">
        <f t="shared" ca="1" si="3"/>
        <v>0</v>
      </c>
    </row>
    <row r="227" spans="1:8" ht="15">
      <c r="A227" s="68" t="s">
        <v>5026</v>
      </c>
      <c r="B227" s="74" t="s">
        <v>1324</v>
      </c>
      <c r="C227" s="75" t="s">
        <v>5235</v>
      </c>
      <c r="D227" s="1034">
        <f ca="1">SUMIF(Codifica_CE!$H:$U,CeMin_Tot!$B:$B,Codifica_CE!$T:$T)</f>
        <v>355</v>
      </c>
      <c r="E227" s="71" t="s">
        <v>4967</v>
      </c>
      <c r="G227" s="766">
        <f ca="1">+CeMin_San!D227+CeMin_Ter!D227+CeMin_118!D227+CeMin_Ric!D227</f>
        <v>355</v>
      </c>
      <c r="H227" s="766">
        <f t="shared" ca="1" si="3"/>
        <v>0</v>
      </c>
    </row>
    <row r="228" spans="1:8" ht="15">
      <c r="A228" s="68"/>
      <c r="B228" s="74" t="s">
        <v>1317</v>
      </c>
      <c r="C228" s="75" t="s">
        <v>5236</v>
      </c>
      <c r="D228" s="1034">
        <f ca="1">SUMIF(Codifica_CE!$H:$U,CeMin_Tot!$B:$B,Codifica_CE!$T:$T)</f>
        <v>412</v>
      </c>
      <c r="E228" s="71" t="s">
        <v>4967</v>
      </c>
      <c r="G228" s="766">
        <f ca="1">+CeMin_San!D228+CeMin_Ter!D228+CeMin_118!D228+CeMin_Ric!D228</f>
        <v>412</v>
      </c>
      <c r="H228" s="766">
        <f t="shared" ca="1" si="3"/>
        <v>0</v>
      </c>
    </row>
    <row r="229" spans="1:8" ht="15">
      <c r="A229" s="68"/>
      <c r="B229" s="74" t="s">
        <v>1327</v>
      </c>
      <c r="C229" s="75" t="s">
        <v>5237</v>
      </c>
      <c r="D229" s="1034">
        <f ca="1">SUMIF(Codifica_CE!$H:$U,CeMin_Tot!$B:$B,Codifica_CE!$T:$T)</f>
        <v>206</v>
      </c>
      <c r="E229" s="71" t="s">
        <v>4967</v>
      </c>
      <c r="G229" s="766">
        <f ca="1">+CeMin_San!D229+CeMin_Ter!D229+CeMin_118!D229+CeMin_Ric!D229</f>
        <v>206</v>
      </c>
      <c r="H229" s="766">
        <f t="shared" ca="1" si="3"/>
        <v>0</v>
      </c>
    </row>
    <row r="230" spans="1:8">
      <c r="A230" s="68"/>
      <c r="B230" s="69" t="s">
        <v>5238</v>
      </c>
      <c r="C230" s="73" t="s">
        <v>5239</v>
      </c>
      <c r="D230" s="1033">
        <f ca="1">SUM(D231:D234)</f>
        <v>189</v>
      </c>
      <c r="E230" s="71" t="s">
        <v>4967</v>
      </c>
      <c r="G230" s="428">
        <f ca="1">+CeMin_San!D230+CeMin_Ter!D230+CeMin_118!D230+CeMin_Ric!D230</f>
        <v>189</v>
      </c>
      <c r="H230" s="428">
        <f t="shared" ca="1" si="3"/>
        <v>0</v>
      </c>
    </row>
    <row r="231" spans="1:8" ht="15">
      <c r="A231" s="68" t="s">
        <v>4982</v>
      </c>
      <c r="B231" s="74" t="s">
        <v>5240</v>
      </c>
      <c r="C231" s="75" t="s">
        <v>5241</v>
      </c>
      <c r="D231" s="1034">
        <f ca="1">SUMIF(Codifica_CE!$H:$U,CeMin_Tot!$B:$B,Codifica_CE!$T:$T)</f>
        <v>0</v>
      </c>
      <c r="E231" s="71" t="s">
        <v>4967</v>
      </c>
      <c r="G231" s="766">
        <f ca="1">+CeMin_San!D231+CeMin_Ter!D231+CeMin_118!D231+CeMin_Ric!D231</f>
        <v>0</v>
      </c>
      <c r="H231" s="766">
        <f t="shared" ca="1" si="3"/>
        <v>0</v>
      </c>
    </row>
    <row r="232" spans="1:8" ht="15">
      <c r="A232" s="68"/>
      <c r="B232" s="74" t="s">
        <v>1332</v>
      </c>
      <c r="C232" s="75" t="s">
        <v>5242</v>
      </c>
      <c r="D232" s="1034">
        <f ca="1">SUMIF(Codifica_CE!$H:$U,CeMin_Tot!$B:$B,Codifica_CE!$T:$T)</f>
        <v>0</v>
      </c>
      <c r="E232" s="71" t="s">
        <v>4967</v>
      </c>
      <c r="G232" s="766">
        <f ca="1">+CeMin_San!D232+CeMin_Ter!D232+CeMin_118!D232+CeMin_Ric!D232</f>
        <v>0</v>
      </c>
      <c r="H232" s="766">
        <f t="shared" ca="1" si="3"/>
        <v>0</v>
      </c>
    </row>
    <row r="233" spans="1:8" ht="15">
      <c r="A233" s="68" t="s">
        <v>5026</v>
      </c>
      <c r="B233" s="74" t="s">
        <v>1339</v>
      </c>
      <c r="C233" s="75" t="s">
        <v>5243</v>
      </c>
      <c r="D233" s="1034">
        <f ca="1">SUMIF(Codifica_CE!$H:$U,CeMin_Tot!$B:$B,Codifica_CE!$T:$T)</f>
        <v>189</v>
      </c>
      <c r="E233" s="71" t="s">
        <v>4967</v>
      </c>
      <c r="G233" s="766">
        <f ca="1">+CeMin_San!D233+CeMin_Ter!D233+CeMin_118!D233+CeMin_Ric!D233</f>
        <v>189</v>
      </c>
      <c r="H233" s="766">
        <f t="shared" ca="1" si="3"/>
        <v>0</v>
      </c>
    </row>
    <row r="234" spans="1:8" ht="15">
      <c r="A234" s="68"/>
      <c r="B234" s="74" t="s">
        <v>1343</v>
      </c>
      <c r="C234" s="75" t="s">
        <v>5244</v>
      </c>
      <c r="D234" s="1034">
        <f ca="1">SUMIF(Codifica_CE!$H:$U,CeMin_Tot!$B:$B,Codifica_CE!$T:$T)</f>
        <v>0</v>
      </c>
      <c r="E234" s="71" t="s">
        <v>4967</v>
      </c>
      <c r="G234" s="766">
        <f ca="1">+CeMin_San!D234+CeMin_Ter!D234+CeMin_118!D234+CeMin_Ric!D234</f>
        <v>0</v>
      </c>
      <c r="H234" s="766">
        <f t="shared" ca="1" si="3"/>
        <v>0</v>
      </c>
    </row>
    <row r="235" spans="1:8">
      <c r="A235" s="68"/>
      <c r="B235" s="69" t="s">
        <v>5245</v>
      </c>
      <c r="C235" s="73" t="s">
        <v>5246</v>
      </c>
      <c r="D235" s="1033">
        <f ca="1">SUM(D236:D240)</f>
        <v>59003</v>
      </c>
      <c r="E235" s="71" t="s">
        <v>4967</v>
      </c>
      <c r="G235" s="428">
        <f ca="1">+CeMin_San!D235+CeMin_Ter!D235+CeMin_118!D235+CeMin_Ric!D235</f>
        <v>59003</v>
      </c>
      <c r="H235" s="428">
        <f t="shared" ca="1" si="3"/>
        <v>0</v>
      </c>
    </row>
    <row r="236" spans="1:8" ht="15">
      <c r="A236" s="68" t="s">
        <v>4982</v>
      </c>
      <c r="B236" s="74" t="s">
        <v>1406</v>
      </c>
      <c r="C236" s="75" t="s">
        <v>5247</v>
      </c>
      <c r="D236" s="1034">
        <f ca="1">SUMIF(Codifica_CE!$H:$U,CeMin_Tot!$B:$B,Codifica_CE!$T:$T)</f>
        <v>11</v>
      </c>
      <c r="E236" s="71" t="s">
        <v>4967</v>
      </c>
      <c r="G236" s="766">
        <f ca="1">+CeMin_San!D236+CeMin_Ter!D236+CeMin_118!D236+CeMin_Ric!D236</f>
        <v>11</v>
      </c>
      <c r="H236" s="766">
        <f t="shared" ca="1" si="3"/>
        <v>0</v>
      </c>
    </row>
    <row r="237" spans="1:8" ht="15">
      <c r="A237" s="68"/>
      <c r="B237" s="74" t="s">
        <v>1353</v>
      </c>
      <c r="C237" s="75" t="s">
        <v>5248</v>
      </c>
      <c r="D237" s="1034">
        <f ca="1">SUMIF(Codifica_CE!$H:$U,CeMin_Tot!$B:$B,Codifica_CE!$T:$T)</f>
        <v>5461</v>
      </c>
      <c r="E237" s="71" t="s">
        <v>4967</v>
      </c>
      <c r="G237" s="766">
        <f ca="1">+CeMin_San!D237+CeMin_Ter!D237+CeMin_118!D237+CeMin_Ric!D237</f>
        <v>5461</v>
      </c>
      <c r="H237" s="766">
        <f t="shared" ca="1" si="3"/>
        <v>0</v>
      </c>
    </row>
    <row r="238" spans="1:8" ht="15">
      <c r="A238" s="68" t="s">
        <v>3064</v>
      </c>
      <c r="B238" s="74" t="s">
        <v>1395</v>
      </c>
      <c r="C238" s="75" t="s">
        <v>5249</v>
      </c>
      <c r="D238" s="1034">
        <f ca="1">SUMIF(Codifica_CE!$H:$U,CeMin_Tot!$B:$B,Codifica_CE!$T:$T)</f>
        <v>0</v>
      </c>
      <c r="E238" s="71" t="s">
        <v>4967</v>
      </c>
      <c r="G238" s="766">
        <f ca="1">+CeMin_San!D238+CeMin_Ter!D238+CeMin_118!D238+CeMin_Ric!D238</f>
        <v>0</v>
      </c>
      <c r="H238" s="766">
        <f t="shared" ca="1" si="3"/>
        <v>0</v>
      </c>
    </row>
    <row r="239" spans="1:8" ht="15">
      <c r="A239" s="68"/>
      <c r="B239" s="74" t="s">
        <v>1417</v>
      </c>
      <c r="C239" s="75" t="s">
        <v>5250</v>
      </c>
      <c r="D239" s="1034">
        <f ca="1">SUMIF(Codifica_CE!$H:$U,CeMin_Tot!$B:$B,Codifica_CE!$T:$T)</f>
        <v>53466</v>
      </c>
      <c r="E239" s="71" t="s">
        <v>4967</v>
      </c>
      <c r="G239" s="766">
        <f ca="1">+CeMin_San!D239+CeMin_Ter!D239+CeMin_118!D239+CeMin_Ric!D239</f>
        <v>53466</v>
      </c>
      <c r="H239" s="766">
        <f t="shared" ca="1" si="3"/>
        <v>0</v>
      </c>
    </row>
    <row r="240" spans="1:8" ht="15">
      <c r="A240" s="68"/>
      <c r="B240" s="74" t="s">
        <v>1464</v>
      </c>
      <c r="C240" s="75" t="s">
        <v>5251</v>
      </c>
      <c r="D240" s="1034">
        <f ca="1">SUMIF(Codifica_CE!$H:$U,CeMin_Tot!$B:$B,Codifica_CE!$T:$T)</f>
        <v>65</v>
      </c>
      <c r="E240" s="71" t="s">
        <v>4967</v>
      </c>
      <c r="G240" s="766">
        <f ca="1">+CeMin_San!D240+CeMin_Ter!D240+CeMin_118!D240+CeMin_Ric!D240</f>
        <v>65</v>
      </c>
      <c r="H240" s="766">
        <f t="shared" ca="1" si="3"/>
        <v>0</v>
      </c>
    </row>
    <row r="241" spans="1:8">
      <c r="A241" s="77"/>
      <c r="B241" s="69" t="s">
        <v>5252</v>
      </c>
      <c r="C241" s="73" t="s">
        <v>5253</v>
      </c>
      <c r="D241" s="1033">
        <f ca="1">SUM(D242:D248)</f>
        <v>68</v>
      </c>
      <c r="E241" s="71" t="s">
        <v>4967</v>
      </c>
      <c r="G241" s="428">
        <f ca="1">+CeMin_San!D241+CeMin_Ter!D241+CeMin_118!D241+CeMin_Ric!D241</f>
        <v>68</v>
      </c>
      <c r="H241" s="428">
        <f t="shared" ca="1" si="3"/>
        <v>0</v>
      </c>
    </row>
    <row r="242" spans="1:8" ht="15">
      <c r="A242" s="68"/>
      <c r="B242" s="74" t="s">
        <v>1493</v>
      </c>
      <c r="C242" s="75" t="s">
        <v>5254</v>
      </c>
      <c r="D242" s="1034">
        <f ca="1">SUMIF(Codifica_CE!$H:$U,CeMin_Tot!$B:$B,Codifica_CE!$T:$T)</f>
        <v>0</v>
      </c>
      <c r="E242" s="71" t="s">
        <v>4967</v>
      </c>
      <c r="G242" s="766">
        <f ca="1">+CeMin_San!D242+CeMin_Ter!D242+CeMin_118!D242+CeMin_Ric!D242</f>
        <v>0</v>
      </c>
      <c r="H242" s="766">
        <f t="shared" ca="1" si="3"/>
        <v>0</v>
      </c>
    </row>
    <row r="243" spans="1:8" ht="15">
      <c r="A243" s="68"/>
      <c r="B243" s="74" t="s">
        <v>1499</v>
      </c>
      <c r="C243" s="75" t="s">
        <v>5255</v>
      </c>
      <c r="D243" s="1034">
        <f ca="1">SUMIF(Codifica_CE!$H:$U,CeMin_Tot!$B:$B,Codifica_CE!$T:$T)</f>
        <v>8</v>
      </c>
      <c r="E243" s="71" t="s">
        <v>4967</v>
      </c>
      <c r="G243" s="766">
        <f ca="1">+CeMin_San!D243+CeMin_Ter!D243+CeMin_118!D243+CeMin_Ric!D243</f>
        <v>8</v>
      </c>
      <c r="H243" s="766">
        <f t="shared" ca="1" si="3"/>
        <v>0</v>
      </c>
    </row>
    <row r="244" spans="1:8" ht="25.5">
      <c r="A244" s="68"/>
      <c r="B244" s="74" t="s">
        <v>1502</v>
      </c>
      <c r="C244" s="75" t="s">
        <v>5256</v>
      </c>
      <c r="D244" s="1034">
        <f ca="1">SUMIF(Codifica_CE!$H:$U,CeMin_Tot!$B:$B,Codifica_CE!$T:$T)</f>
        <v>60</v>
      </c>
      <c r="E244" s="71" t="s">
        <v>4967</v>
      </c>
      <c r="G244" s="766">
        <f ca="1">+CeMin_San!D244+CeMin_Ter!D244+CeMin_118!D244+CeMin_Ric!D244</f>
        <v>60</v>
      </c>
      <c r="H244" s="766">
        <f t="shared" ca="1" si="3"/>
        <v>0</v>
      </c>
    </row>
    <row r="245" spans="1:8" ht="25.5">
      <c r="A245" s="68"/>
      <c r="B245" s="74" t="s">
        <v>1505</v>
      </c>
      <c r="C245" s="75" t="s">
        <v>5257</v>
      </c>
      <c r="D245" s="1034">
        <f ca="1">SUMIF(Codifica_CE!$H:$U,CeMin_Tot!$B:$B,Codifica_CE!$T:$T)</f>
        <v>0</v>
      </c>
      <c r="E245" s="71" t="s">
        <v>4967</v>
      </c>
      <c r="G245" s="766">
        <f ca="1">+CeMin_San!D245+CeMin_Ter!D245+CeMin_118!D245+CeMin_Ric!D245</f>
        <v>0</v>
      </c>
      <c r="H245" s="766">
        <f t="shared" ca="1" si="3"/>
        <v>0</v>
      </c>
    </row>
    <row r="246" spans="1:8" ht="25.5">
      <c r="A246" s="68" t="s">
        <v>4982</v>
      </c>
      <c r="B246" s="74" t="s">
        <v>1508</v>
      </c>
      <c r="C246" s="75" t="s">
        <v>5258</v>
      </c>
      <c r="D246" s="1034">
        <f ca="1">SUMIF(Codifica_CE!$H:$U,CeMin_Tot!$B:$B,Codifica_CE!$T:$T)</f>
        <v>0</v>
      </c>
      <c r="E246" s="71" t="s">
        <v>4967</v>
      </c>
      <c r="G246" s="766">
        <f ca="1">+CeMin_San!D246+CeMin_Ter!D246+CeMin_118!D246+CeMin_Ric!D246</f>
        <v>0</v>
      </c>
      <c r="H246" s="766">
        <f t="shared" ca="1" si="3"/>
        <v>0</v>
      </c>
    </row>
    <row r="247" spans="1:8" ht="15">
      <c r="A247" s="68"/>
      <c r="B247" s="74" t="s">
        <v>5259</v>
      </c>
      <c r="C247" s="75" t="s">
        <v>5260</v>
      </c>
      <c r="D247" s="1034">
        <f ca="1">SUMIF(Codifica_CE!$H:$U,CeMin_Tot!$B:$B,Codifica_CE!$T:$T)</f>
        <v>0</v>
      </c>
      <c r="E247" s="71" t="s">
        <v>4967</v>
      </c>
      <c r="G247" s="766">
        <f ca="1">+CeMin_San!D247+CeMin_Ter!D247+CeMin_118!D247+CeMin_Ric!D247</f>
        <v>0</v>
      </c>
      <c r="H247" s="766">
        <f t="shared" ca="1" si="3"/>
        <v>0</v>
      </c>
    </row>
    <row r="248" spans="1:8" ht="25.5">
      <c r="A248" s="68" t="s">
        <v>4982</v>
      </c>
      <c r="B248" s="74" t="s">
        <v>1517</v>
      </c>
      <c r="C248" s="75" t="s">
        <v>5261</v>
      </c>
      <c r="D248" s="1034">
        <f ca="1">SUMIF(Codifica_CE!$H:$U,CeMin_Tot!$B:$B,Codifica_CE!$T:$T)</f>
        <v>0</v>
      </c>
      <c r="E248" s="71" t="s">
        <v>4967</v>
      </c>
      <c r="G248" s="766">
        <f ca="1">+CeMin_San!D248+CeMin_Ter!D248+CeMin_118!D248+CeMin_Ric!D248</f>
        <v>0</v>
      </c>
      <c r="H248" s="766">
        <f t="shared" ca="1" si="3"/>
        <v>0</v>
      </c>
    </row>
    <row r="249" spans="1:8">
      <c r="A249" s="68"/>
      <c r="B249" s="69" t="s">
        <v>5262</v>
      </c>
      <c r="C249" s="73" t="s">
        <v>5263</v>
      </c>
      <c r="D249" s="1033">
        <f ca="1">SUM(D250:D255)</f>
        <v>785</v>
      </c>
      <c r="E249" s="71" t="s">
        <v>4967</v>
      </c>
      <c r="G249" s="428">
        <f ca="1">+CeMin_San!D249+CeMin_Ter!D249+CeMin_118!D249+CeMin_Ric!D249</f>
        <v>785</v>
      </c>
      <c r="H249" s="428">
        <f t="shared" ca="1" si="3"/>
        <v>0</v>
      </c>
    </row>
    <row r="250" spans="1:8" ht="15">
      <c r="A250" s="77"/>
      <c r="B250" s="74" t="s">
        <v>1522</v>
      </c>
      <c r="C250" s="75" t="s">
        <v>5264</v>
      </c>
      <c r="D250" s="1034">
        <f ca="1">SUMIF(Codifica_CE!$H:$U,CeMin_Tot!$B:$B,Codifica_CE!$T:$T)</f>
        <v>0</v>
      </c>
      <c r="E250" s="71" t="s">
        <v>4967</v>
      </c>
      <c r="G250" s="766">
        <f ca="1">+CeMin_San!D250+CeMin_Ter!D250+CeMin_118!D250+CeMin_Ric!D250</f>
        <v>0</v>
      </c>
      <c r="H250" s="766">
        <f t="shared" ca="1" si="3"/>
        <v>0</v>
      </c>
    </row>
    <row r="251" spans="1:8" ht="15">
      <c r="A251" s="77"/>
      <c r="B251" s="74" t="s">
        <v>1528</v>
      </c>
      <c r="C251" s="75" t="s">
        <v>5265</v>
      </c>
      <c r="D251" s="1034">
        <f ca="1">SUMIF(Codifica_CE!$H:$U,CeMin_Tot!$B:$B,Codifica_CE!$T:$T)</f>
        <v>15</v>
      </c>
      <c r="E251" s="71" t="s">
        <v>4967</v>
      </c>
      <c r="G251" s="766">
        <f ca="1">+CeMin_San!D251+CeMin_Ter!D251+CeMin_118!D251+CeMin_Ric!D251</f>
        <v>15</v>
      </c>
      <c r="H251" s="766">
        <f t="shared" ca="1" si="3"/>
        <v>0</v>
      </c>
    </row>
    <row r="252" spans="1:8" ht="15">
      <c r="A252" s="68"/>
      <c r="B252" s="74" t="s">
        <v>1550</v>
      </c>
      <c r="C252" s="75" t="s">
        <v>5266</v>
      </c>
      <c r="D252" s="1034">
        <f ca="1">SUMIF(Codifica_CE!$H:$U,CeMin_Tot!$B:$B,Codifica_CE!$T:$T)</f>
        <v>0</v>
      </c>
      <c r="E252" s="71" t="s">
        <v>4967</v>
      </c>
      <c r="G252" s="766">
        <f ca="1">+CeMin_San!D252+CeMin_Ter!D252+CeMin_118!D252+CeMin_Ric!D252</f>
        <v>0</v>
      </c>
      <c r="H252" s="766">
        <f t="shared" ca="1" si="3"/>
        <v>0</v>
      </c>
    </row>
    <row r="253" spans="1:8" ht="15">
      <c r="A253" s="77"/>
      <c r="B253" s="74" t="s">
        <v>1534</v>
      </c>
      <c r="C253" s="75" t="s">
        <v>5267</v>
      </c>
      <c r="D253" s="1034">
        <f ca="1">SUMIF(Codifica_CE!$H:$U,CeMin_Tot!$B:$B,Codifica_CE!$T:$T)</f>
        <v>671</v>
      </c>
      <c r="E253" s="71" t="s">
        <v>4967</v>
      </c>
      <c r="G253" s="766">
        <f ca="1">+CeMin_San!D253+CeMin_Ter!D253+CeMin_118!D253+CeMin_Ric!D253</f>
        <v>671</v>
      </c>
      <c r="H253" s="766">
        <f t="shared" ca="1" si="3"/>
        <v>0</v>
      </c>
    </row>
    <row r="254" spans="1:8" ht="15">
      <c r="A254" s="77"/>
      <c r="B254" s="74" t="s">
        <v>1531</v>
      </c>
      <c r="C254" s="75" t="s">
        <v>5268</v>
      </c>
      <c r="D254" s="1034">
        <f ca="1">SUMIF(Codifica_CE!$H:$U,CeMin_Tot!$B:$B,Codifica_CE!$T:$T)</f>
        <v>16</v>
      </c>
      <c r="E254" s="71" t="s">
        <v>4967</v>
      </c>
      <c r="G254" s="766">
        <f ca="1">+CeMin_San!D254+CeMin_Ter!D254+CeMin_118!D254+CeMin_Ric!D254</f>
        <v>16</v>
      </c>
      <c r="H254" s="766">
        <f t="shared" ca="1" si="3"/>
        <v>0</v>
      </c>
    </row>
    <row r="255" spans="1:8" ht="15">
      <c r="A255" s="77" t="s">
        <v>4982</v>
      </c>
      <c r="B255" s="74" t="s">
        <v>1539</v>
      </c>
      <c r="C255" s="75" t="s">
        <v>5269</v>
      </c>
      <c r="D255" s="1034">
        <f ca="1">SUMIF(Codifica_CE!$H:$U,CeMin_Tot!$B:$B,Codifica_CE!$T:$T)</f>
        <v>83</v>
      </c>
      <c r="E255" s="71" t="s">
        <v>4967</v>
      </c>
      <c r="G255" s="766">
        <f ca="1">+CeMin_San!D255+CeMin_Ter!D255+CeMin_118!D255+CeMin_Ric!D255</f>
        <v>83</v>
      </c>
      <c r="H255" s="766">
        <f t="shared" ca="1" si="3"/>
        <v>0</v>
      </c>
    </row>
    <row r="256" spans="1:8" ht="25.5">
      <c r="A256" s="68"/>
      <c r="B256" s="69" t="s">
        <v>5270</v>
      </c>
      <c r="C256" s="73" t="s">
        <v>5271</v>
      </c>
      <c r="D256" s="1033">
        <f ca="1">SUM(D257:D259)+D266</f>
        <v>68</v>
      </c>
      <c r="E256" s="71" t="s">
        <v>4967</v>
      </c>
      <c r="G256" s="428">
        <f ca="1">+CeMin_San!D256+CeMin_Ter!D256+CeMin_118!D256+CeMin_Ric!D256</f>
        <v>68</v>
      </c>
      <c r="H256" s="428">
        <f t="shared" ca="1" si="3"/>
        <v>0</v>
      </c>
    </row>
    <row r="257" spans="1:8" ht="15">
      <c r="A257" s="68" t="s">
        <v>4982</v>
      </c>
      <c r="B257" s="74" t="s">
        <v>1514</v>
      </c>
      <c r="C257" s="75" t="s">
        <v>5272</v>
      </c>
      <c r="D257" s="1034">
        <f ca="1">SUMIF(Codifica_CE!$H:$U,CeMin_Tot!$B:$B,Codifica_CE!$T:$T)</f>
        <v>4</v>
      </c>
      <c r="E257" s="71" t="s">
        <v>4967</v>
      </c>
      <c r="G257" s="766">
        <f ca="1">+CeMin_San!D257+CeMin_Ter!D257+CeMin_118!D257+CeMin_Ric!D257</f>
        <v>4</v>
      </c>
      <c r="H257" s="766">
        <f t="shared" ca="1" si="3"/>
        <v>0</v>
      </c>
    </row>
    <row r="258" spans="1:8" ht="15">
      <c r="A258" s="68"/>
      <c r="B258" s="74" t="s">
        <v>1569</v>
      </c>
      <c r="C258" s="75" t="s">
        <v>5273</v>
      </c>
      <c r="D258" s="1034">
        <f ca="1">SUMIF(Codifica_CE!$H:$U,CeMin_Tot!$B:$B,Codifica_CE!$T:$T)</f>
        <v>0</v>
      </c>
      <c r="E258" s="71" t="s">
        <v>4967</v>
      </c>
      <c r="G258" s="766">
        <f ca="1">+CeMin_San!D258+CeMin_Ter!D258+CeMin_118!D258+CeMin_Ric!D258</f>
        <v>0</v>
      </c>
      <c r="H258" s="766">
        <f t="shared" ca="1" si="3"/>
        <v>0</v>
      </c>
    </row>
    <row r="259" spans="1:8" ht="25.5">
      <c r="A259" s="68"/>
      <c r="B259" s="74" t="s">
        <v>5274</v>
      </c>
      <c r="C259" s="75" t="s">
        <v>5275</v>
      </c>
      <c r="D259" s="1035">
        <f ca="1">SUM(D260:D265)</f>
        <v>64</v>
      </c>
      <c r="E259" s="71" t="s">
        <v>4967</v>
      </c>
      <c r="G259" s="430">
        <f ca="1">+CeMin_San!D259+CeMin_Ter!D259+CeMin_118!D259+CeMin_Ric!D259</f>
        <v>64</v>
      </c>
      <c r="H259" s="430">
        <f t="shared" ca="1" si="3"/>
        <v>0</v>
      </c>
    </row>
    <row r="260" spans="1:8" ht="15">
      <c r="A260" s="68"/>
      <c r="B260" s="74" t="s">
        <v>1511</v>
      </c>
      <c r="C260" s="76" t="s">
        <v>5276</v>
      </c>
      <c r="D260" s="1034">
        <f ca="1">SUMIF(Codifica_CE!$H:$U,CeMin_Tot!$B:$B,Codifica_CE!$T:$T)</f>
        <v>64</v>
      </c>
      <c r="E260" s="71" t="s">
        <v>4967</v>
      </c>
      <c r="G260" s="766">
        <f ca="1">+CeMin_San!D260+CeMin_Ter!D260+CeMin_118!D260+CeMin_Ric!D260</f>
        <v>64</v>
      </c>
      <c r="H260" s="766">
        <f t="shared" ca="1" si="3"/>
        <v>0</v>
      </c>
    </row>
    <row r="261" spans="1:8" ht="15">
      <c r="A261" s="68"/>
      <c r="B261" s="74" t="s">
        <v>1580</v>
      </c>
      <c r="C261" s="76" t="s">
        <v>5277</v>
      </c>
      <c r="D261" s="1034">
        <f ca="1">SUMIF(Codifica_CE!$H:$U,CeMin_Tot!$B:$B,Codifica_CE!$T:$T)</f>
        <v>0</v>
      </c>
      <c r="E261" s="71" t="s">
        <v>4967</v>
      </c>
      <c r="G261" s="766">
        <f ca="1">+CeMin_San!D261+CeMin_Ter!D261+CeMin_118!D261+CeMin_Ric!D261</f>
        <v>0</v>
      </c>
      <c r="H261" s="766">
        <f t="shared" ca="1" si="3"/>
        <v>0</v>
      </c>
    </row>
    <row r="262" spans="1:8" ht="15">
      <c r="A262" s="68"/>
      <c r="B262" s="74" t="s">
        <v>1585</v>
      </c>
      <c r="C262" s="76" t="s">
        <v>5278</v>
      </c>
      <c r="D262" s="1034">
        <f ca="1">SUMIF(Codifica_CE!$H:$U,CeMin_Tot!$B:$B,Codifica_CE!$T:$T)</f>
        <v>0</v>
      </c>
      <c r="E262" s="71" t="s">
        <v>4967</v>
      </c>
      <c r="G262" s="766">
        <f ca="1">+CeMin_San!D262+CeMin_Ter!D262+CeMin_118!D262+CeMin_Ric!D262</f>
        <v>0</v>
      </c>
      <c r="H262" s="766">
        <f t="shared" ca="1" si="3"/>
        <v>0</v>
      </c>
    </row>
    <row r="263" spans="1:8" ht="15">
      <c r="A263" s="68"/>
      <c r="B263" s="74" t="s">
        <v>1594</v>
      </c>
      <c r="C263" s="76" t="s">
        <v>5279</v>
      </c>
      <c r="D263" s="1034">
        <f ca="1">SUMIF(Codifica_CE!$H:$U,CeMin_Tot!$B:$B,Codifica_CE!$T:$T)</f>
        <v>0</v>
      </c>
      <c r="E263" s="71" t="s">
        <v>4967</v>
      </c>
      <c r="G263" s="766">
        <f ca="1">+CeMin_San!D263+CeMin_Ter!D263+CeMin_118!D263+CeMin_Ric!D263</f>
        <v>0</v>
      </c>
      <c r="H263" s="766">
        <f t="shared" ca="1" si="3"/>
        <v>0</v>
      </c>
    </row>
    <row r="264" spans="1:8" ht="15">
      <c r="A264" s="68"/>
      <c r="B264" s="74" t="s">
        <v>1597</v>
      </c>
      <c r="C264" s="76" t="s">
        <v>5280</v>
      </c>
      <c r="D264" s="1034">
        <f ca="1">SUMIF(Codifica_CE!$H:$U,CeMin_Tot!$B:$B,Codifica_CE!$T:$T)</f>
        <v>0</v>
      </c>
      <c r="E264" s="71" t="s">
        <v>4967</v>
      </c>
      <c r="G264" s="766">
        <f ca="1">+CeMin_San!D264+CeMin_Ter!D264+CeMin_118!D264+CeMin_Ric!D264</f>
        <v>0</v>
      </c>
      <c r="H264" s="766">
        <f t="shared" ca="1" si="3"/>
        <v>0</v>
      </c>
    </row>
    <row r="265" spans="1:8" ht="15">
      <c r="A265" s="68"/>
      <c r="B265" s="74" t="s">
        <v>1606</v>
      </c>
      <c r="C265" s="76" t="s">
        <v>5281</v>
      </c>
      <c r="D265" s="1034">
        <f ca="1">SUMIF(Codifica_CE!$H:$U,CeMin_Tot!$B:$B,Codifica_CE!$T:$T)</f>
        <v>0</v>
      </c>
      <c r="E265" s="71" t="s">
        <v>4967</v>
      </c>
      <c r="G265" s="766">
        <f ca="1">+CeMin_San!D265+CeMin_Ter!D265+CeMin_118!D265+CeMin_Ric!D265</f>
        <v>0</v>
      </c>
      <c r="H265" s="766">
        <f t="shared" ca="1" si="3"/>
        <v>0</v>
      </c>
    </row>
    <row r="266" spans="1:8">
      <c r="A266" s="68"/>
      <c r="B266" s="74" t="s">
        <v>5282</v>
      </c>
      <c r="C266" s="75" t="s">
        <v>5283</v>
      </c>
      <c r="D266" s="1035">
        <f ca="1">SUM(D267:D269)</f>
        <v>0</v>
      </c>
      <c r="E266" s="71" t="s">
        <v>4967</v>
      </c>
      <c r="G266" s="430">
        <f ca="1">+CeMin_San!D266+CeMin_Ter!D266+CeMin_118!D266+CeMin_Ric!D266</f>
        <v>0</v>
      </c>
      <c r="H266" s="430">
        <f t="shared" ca="1" si="3"/>
        <v>0</v>
      </c>
    </row>
    <row r="267" spans="1:8" ht="25.5">
      <c r="A267" s="68" t="s">
        <v>4982</v>
      </c>
      <c r="B267" s="74" t="s">
        <v>1615</v>
      </c>
      <c r="C267" s="76" t="s">
        <v>5284</v>
      </c>
      <c r="D267" s="1034">
        <f ca="1">SUMIF(Codifica_CE!$H:$U,CeMin_Tot!$B:$B,Codifica_CE!$T:$T)</f>
        <v>0</v>
      </c>
      <c r="E267" s="71" t="s">
        <v>4967</v>
      </c>
      <c r="G267" s="766">
        <f ca="1">+CeMin_San!D267+CeMin_Ter!D267+CeMin_118!D267+CeMin_Ric!D267</f>
        <v>0</v>
      </c>
      <c r="H267" s="766">
        <f t="shared" ca="1" si="3"/>
        <v>0</v>
      </c>
    </row>
    <row r="268" spans="1:8" ht="25.5">
      <c r="A268" s="68"/>
      <c r="B268" s="74" t="s">
        <v>1620</v>
      </c>
      <c r="C268" s="76" t="s">
        <v>5285</v>
      </c>
      <c r="D268" s="1034">
        <f ca="1">SUMIF(Codifica_CE!$H:$U,CeMin_Tot!$B:$B,Codifica_CE!$T:$T)</f>
        <v>0</v>
      </c>
      <c r="E268" s="71" t="s">
        <v>4967</v>
      </c>
      <c r="G268" s="766">
        <f ca="1">+CeMin_San!D268+CeMin_Ter!D268+CeMin_118!D268+CeMin_Ric!D268</f>
        <v>0</v>
      </c>
      <c r="H268" s="766">
        <f t="shared" ca="1" si="3"/>
        <v>0</v>
      </c>
    </row>
    <row r="269" spans="1:8" ht="25.5">
      <c r="A269" s="68" t="s">
        <v>3064</v>
      </c>
      <c r="B269" s="74" t="s">
        <v>1625</v>
      </c>
      <c r="C269" s="76" t="s">
        <v>5286</v>
      </c>
      <c r="D269" s="1034">
        <f ca="1">SUMIF(Codifica_CE!$H:$U,CeMin_Tot!$B:$B,Codifica_CE!$T:$T)</f>
        <v>0</v>
      </c>
      <c r="E269" s="71" t="s">
        <v>4967</v>
      </c>
      <c r="G269" s="766">
        <f ca="1">+CeMin_San!D269+CeMin_Ter!D269+CeMin_118!D269+CeMin_Ric!D269</f>
        <v>0</v>
      </c>
      <c r="H269" s="766">
        <f t="shared" ca="1" si="3"/>
        <v>0</v>
      </c>
    </row>
    <row r="270" spans="1:8">
      <c r="A270" s="68"/>
      <c r="B270" s="69" t="s">
        <v>5287</v>
      </c>
      <c r="C270" s="73" t="s">
        <v>5288</v>
      </c>
      <c r="D270" s="1033">
        <f ca="1">SUM(D271:D275)</f>
        <v>12175</v>
      </c>
      <c r="E270" s="71" t="s">
        <v>4967</v>
      </c>
      <c r="G270" s="428">
        <f ca="1">+CeMin_San!D270+CeMin_Ter!D270+CeMin_118!D270+CeMin_Ric!D270</f>
        <v>12175</v>
      </c>
      <c r="H270" s="428">
        <f t="shared" ca="1" si="3"/>
        <v>0</v>
      </c>
    </row>
    <row r="271" spans="1:8" ht="25.5">
      <c r="A271" s="77" t="s">
        <v>4982</v>
      </c>
      <c r="B271" s="74" t="s">
        <v>1632</v>
      </c>
      <c r="C271" s="75" t="s">
        <v>5289</v>
      </c>
      <c r="D271" s="1034">
        <f ca="1">SUMIF(Codifica_CE!$H:$U,CeMin_Tot!$B:$B,Codifica_CE!$T:$T)</f>
        <v>5062</v>
      </c>
      <c r="E271" s="71" t="s">
        <v>4967</v>
      </c>
      <c r="G271" s="766">
        <f ca="1">+CeMin_San!D271+CeMin_Ter!D271+CeMin_118!D271+CeMin_Ric!D271</f>
        <v>5062</v>
      </c>
      <c r="H271" s="766">
        <f t="shared" ca="1" si="3"/>
        <v>0</v>
      </c>
    </row>
    <row r="272" spans="1:8" ht="25.5">
      <c r="A272" s="68"/>
      <c r="B272" s="74" t="s">
        <v>1641</v>
      </c>
      <c r="C272" s="75" t="s">
        <v>5290</v>
      </c>
      <c r="D272" s="1034">
        <f ca="1">SUMIF(Codifica_CE!$H:$U,CeMin_Tot!$B:$B,Codifica_CE!$T:$T)</f>
        <v>311</v>
      </c>
      <c r="E272" s="71" t="s">
        <v>4967</v>
      </c>
      <c r="G272" s="766">
        <f ca="1">+CeMin_San!D272+CeMin_Ter!D272+CeMin_118!D272+CeMin_Ric!D272</f>
        <v>311</v>
      </c>
      <c r="H272" s="766">
        <f t="shared" ca="1" si="3"/>
        <v>0</v>
      </c>
    </row>
    <row r="273" spans="1:8" ht="15">
      <c r="A273" s="68"/>
      <c r="B273" s="74" t="s">
        <v>1649</v>
      </c>
      <c r="C273" s="75" t="s">
        <v>5291</v>
      </c>
      <c r="D273" s="1034">
        <f ca="1">SUMIF(Codifica_CE!$H:$U,CeMin_Tot!$B:$B,Codifica_CE!$T:$T)</f>
        <v>483</v>
      </c>
      <c r="E273" s="71" t="s">
        <v>4967</v>
      </c>
      <c r="G273" s="766">
        <f ca="1">+CeMin_San!D273+CeMin_Ter!D273+CeMin_118!D273+CeMin_Ric!D273</f>
        <v>483</v>
      </c>
      <c r="H273" s="766">
        <f t="shared" ca="1" si="3"/>
        <v>0</v>
      </c>
    </row>
    <row r="274" spans="1:8" ht="15">
      <c r="A274" s="77"/>
      <c r="B274" s="74" t="s">
        <v>1654</v>
      </c>
      <c r="C274" s="75" t="s">
        <v>5292</v>
      </c>
      <c r="D274" s="1034">
        <f ca="1">SUMIF(Codifica_CE!$H:$U,CeMin_Tot!$B:$B,Codifica_CE!$T:$T)</f>
        <v>2477</v>
      </c>
      <c r="E274" s="71" t="s">
        <v>4967</v>
      </c>
      <c r="G274" s="766">
        <f ca="1">+CeMin_San!D274+CeMin_Ter!D274+CeMin_118!D274+CeMin_Ric!D274</f>
        <v>2477</v>
      </c>
      <c r="H274" s="766">
        <f t="shared" ca="1" si="3"/>
        <v>0</v>
      </c>
    </row>
    <row r="275" spans="1:8" ht="15">
      <c r="A275" s="77"/>
      <c r="B275" s="74" t="s">
        <v>1675</v>
      </c>
      <c r="C275" s="75" t="s">
        <v>5293</v>
      </c>
      <c r="D275" s="1034">
        <f ca="1">SUMIF(Codifica_CE!$H:$U,CeMin_Tot!$B:$B,Codifica_CE!$T:$T)</f>
        <v>3842</v>
      </c>
      <c r="E275" s="71" t="s">
        <v>4967</v>
      </c>
      <c r="G275" s="766">
        <f ca="1">+CeMin_San!D275+CeMin_Ter!D275+CeMin_118!D275+CeMin_Ric!D275</f>
        <v>3842</v>
      </c>
      <c r="H275" s="766">
        <f t="shared" ca="1" si="3"/>
        <v>0</v>
      </c>
    </row>
    <row r="276" spans="1:8" ht="15">
      <c r="A276" s="77" t="s">
        <v>5026</v>
      </c>
      <c r="B276" s="69" t="s">
        <v>1669</v>
      </c>
      <c r="C276" s="73" t="s">
        <v>5294</v>
      </c>
      <c r="D276" s="1034">
        <f ca="1">SUMIF(Codifica_CE!$H:$U,CeMin_Tot!$B:$B,Codifica_CE!$T:$T)</f>
        <v>0</v>
      </c>
      <c r="E276" s="71" t="s">
        <v>4967</v>
      </c>
      <c r="G276" s="766">
        <f ca="1">+CeMin_San!D276+CeMin_Ter!D276+CeMin_118!D276+CeMin_Ric!D276</f>
        <v>0</v>
      </c>
      <c r="H276" s="766">
        <f t="shared" ca="1" si="3"/>
        <v>0</v>
      </c>
    </row>
    <row r="277" spans="1:8">
      <c r="A277" s="77"/>
      <c r="B277" s="69" t="s">
        <v>5295</v>
      </c>
      <c r="C277" s="80" t="s">
        <v>5296</v>
      </c>
      <c r="D277" s="1033">
        <f ca="1">D278+D296+D309</f>
        <v>2902</v>
      </c>
      <c r="E277" s="71" t="s">
        <v>4967</v>
      </c>
      <c r="G277" s="428">
        <f ca="1">+CeMin_San!D277+CeMin_Ter!D277+CeMin_118!D277+CeMin_Ric!D277</f>
        <v>2902</v>
      </c>
      <c r="H277" s="428">
        <f t="shared" ca="1" si="3"/>
        <v>0</v>
      </c>
    </row>
    <row r="278" spans="1:8">
      <c r="A278" s="68"/>
      <c r="B278" s="69" t="s">
        <v>5297</v>
      </c>
      <c r="C278" s="73" t="s">
        <v>5298</v>
      </c>
      <c r="D278" s="1033">
        <f ca="1">SUM(D279:D289)+D292</f>
        <v>2646</v>
      </c>
      <c r="E278" s="71" t="s">
        <v>4967</v>
      </c>
      <c r="G278" s="428">
        <f ca="1">+CeMin_San!D278+CeMin_Ter!D278+CeMin_118!D278+CeMin_Ric!D278</f>
        <v>2646</v>
      </c>
      <c r="H278" s="428">
        <f t="shared" ref="H278:H341" ca="1" si="4">+D278-G278</f>
        <v>0</v>
      </c>
    </row>
    <row r="279" spans="1:8" ht="15">
      <c r="A279" s="68"/>
      <c r="B279" s="74" t="s">
        <v>1691</v>
      </c>
      <c r="C279" s="75" t="s">
        <v>5299</v>
      </c>
      <c r="D279" s="1034">
        <f ca="1">SUMIF(Codifica_CE!$H:$U,CeMin_Tot!$B:$B,Codifica_CE!$T:$T)</f>
        <v>0</v>
      </c>
      <c r="E279" s="71" t="s">
        <v>4967</v>
      </c>
      <c r="G279" s="766">
        <f ca="1">+CeMin_San!D279+CeMin_Ter!D279+CeMin_118!D279+CeMin_Ric!D279</f>
        <v>0</v>
      </c>
      <c r="H279" s="766">
        <f t="shared" ca="1" si="4"/>
        <v>0</v>
      </c>
    </row>
    <row r="280" spans="1:8" ht="15">
      <c r="A280" s="68"/>
      <c r="B280" s="74" t="s">
        <v>1697</v>
      </c>
      <c r="C280" s="75" t="s">
        <v>5300</v>
      </c>
      <c r="D280" s="1034">
        <f ca="1">SUMIF(Codifica_CE!$H:$U,CeMin_Tot!$B:$B,Codifica_CE!$T:$T)</f>
        <v>4</v>
      </c>
      <c r="E280" s="71" t="s">
        <v>4967</v>
      </c>
      <c r="G280" s="766">
        <f ca="1">+CeMin_San!D280+CeMin_Ter!D280+CeMin_118!D280+CeMin_Ric!D280</f>
        <v>4</v>
      </c>
      <c r="H280" s="766">
        <f t="shared" ca="1" si="4"/>
        <v>0</v>
      </c>
    </row>
    <row r="281" spans="1:8" ht="15">
      <c r="A281" s="68"/>
      <c r="B281" s="74" t="s">
        <v>1702</v>
      </c>
      <c r="C281" s="75" t="s">
        <v>5301</v>
      </c>
      <c r="D281" s="1034">
        <f ca="1">SUMIF(Codifica_CE!$H:$U,CeMin_Tot!$B:$B,Codifica_CE!$T:$T)</f>
        <v>243</v>
      </c>
      <c r="E281" s="71" t="s">
        <v>4967</v>
      </c>
      <c r="G281" s="766">
        <f ca="1">+CeMin_San!D281+CeMin_Ter!D281+CeMin_118!D281+CeMin_Ric!D281</f>
        <v>243</v>
      </c>
      <c r="H281" s="766">
        <f t="shared" ca="1" si="4"/>
        <v>0</v>
      </c>
    </row>
    <row r="282" spans="1:8" ht="15">
      <c r="A282" s="68"/>
      <c r="B282" s="74" t="s">
        <v>1707</v>
      </c>
      <c r="C282" s="75" t="s">
        <v>5302</v>
      </c>
      <c r="D282" s="1034">
        <f ca="1">SUMIF(Codifica_CE!$H:$U,CeMin_Tot!$B:$B,Codifica_CE!$T:$T)</f>
        <v>80</v>
      </c>
      <c r="E282" s="71" t="s">
        <v>4967</v>
      </c>
      <c r="G282" s="766">
        <f ca="1">+CeMin_San!D282+CeMin_Ter!D282+CeMin_118!D282+CeMin_Ric!D282</f>
        <v>80</v>
      </c>
      <c r="H282" s="766">
        <f t="shared" ca="1" si="4"/>
        <v>0</v>
      </c>
    </row>
    <row r="283" spans="1:8" ht="15">
      <c r="A283" s="68"/>
      <c r="B283" s="74" t="s">
        <v>1712</v>
      </c>
      <c r="C283" s="75" t="s">
        <v>5303</v>
      </c>
      <c r="D283" s="1034">
        <f ca="1">SUMIF(Codifica_CE!$H:$U,CeMin_Tot!$B:$B,Codifica_CE!$T:$T)</f>
        <v>0</v>
      </c>
      <c r="E283" s="71" t="s">
        <v>4967</v>
      </c>
      <c r="G283" s="766">
        <f ca="1">+CeMin_San!D283+CeMin_Ter!D283+CeMin_118!D283+CeMin_Ric!D283</f>
        <v>0</v>
      </c>
      <c r="H283" s="766">
        <f t="shared" ca="1" si="4"/>
        <v>0</v>
      </c>
    </row>
    <row r="284" spans="1:8" ht="15">
      <c r="A284" s="68"/>
      <c r="B284" s="74" t="s">
        <v>1717</v>
      </c>
      <c r="C284" s="75" t="s">
        <v>5304</v>
      </c>
      <c r="D284" s="1034">
        <f ca="1">SUMIF(Codifica_CE!$H:$U,CeMin_Tot!$B:$B,Codifica_CE!$T:$T)</f>
        <v>37</v>
      </c>
      <c r="E284" s="71" t="s">
        <v>4967</v>
      </c>
      <c r="G284" s="766">
        <f ca="1">+CeMin_San!D284+CeMin_Ter!D284+CeMin_118!D284+CeMin_Ric!D284</f>
        <v>37</v>
      </c>
      <c r="H284" s="766">
        <f t="shared" ca="1" si="4"/>
        <v>0</v>
      </c>
    </row>
    <row r="285" spans="1:8" ht="15">
      <c r="A285" s="68"/>
      <c r="B285" s="74" t="s">
        <v>1720</v>
      </c>
      <c r="C285" s="75" t="s">
        <v>5305</v>
      </c>
      <c r="D285" s="1034">
        <f ca="1">SUMIF(Codifica_CE!$H:$U,CeMin_Tot!$B:$B,Codifica_CE!$T:$T)</f>
        <v>6</v>
      </c>
      <c r="E285" s="71" t="s">
        <v>4967</v>
      </c>
      <c r="G285" s="766">
        <f ca="1">+CeMin_San!D285+CeMin_Ter!D285+CeMin_118!D285+CeMin_Ric!D285</f>
        <v>6</v>
      </c>
      <c r="H285" s="766">
        <f t="shared" ca="1" si="4"/>
        <v>0</v>
      </c>
    </row>
    <row r="286" spans="1:8" ht="15">
      <c r="A286" s="68"/>
      <c r="B286" s="74" t="s">
        <v>1725</v>
      </c>
      <c r="C286" s="75" t="s">
        <v>5306</v>
      </c>
      <c r="D286" s="1034">
        <f ca="1">SUMIF(Codifica_CE!$H:$U,CeMin_Tot!$B:$B,Codifica_CE!$T:$T)</f>
        <v>127</v>
      </c>
      <c r="E286" s="71" t="s">
        <v>4967</v>
      </c>
      <c r="G286" s="766">
        <f ca="1">+CeMin_San!D286+CeMin_Ter!D286+CeMin_118!D286+CeMin_Ric!D286</f>
        <v>127</v>
      </c>
      <c r="H286" s="766">
        <f t="shared" ca="1" si="4"/>
        <v>0</v>
      </c>
    </row>
    <row r="287" spans="1:8" ht="15">
      <c r="A287" s="68"/>
      <c r="B287" s="74" t="s">
        <v>1730</v>
      </c>
      <c r="C287" s="75" t="s">
        <v>5307</v>
      </c>
      <c r="D287" s="1034">
        <f ca="1">SUMIF(Codifica_CE!$H:$U,CeMin_Tot!$B:$B,Codifica_CE!$T:$T)</f>
        <v>122</v>
      </c>
      <c r="E287" s="71" t="s">
        <v>4967</v>
      </c>
      <c r="G287" s="766">
        <f ca="1">+CeMin_San!D287+CeMin_Ter!D287+CeMin_118!D287+CeMin_Ric!D287</f>
        <v>122</v>
      </c>
      <c r="H287" s="766">
        <f t="shared" ca="1" si="4"/>
        <v>0</v>
      </c>
    </row>
    <row r="288" spans="1:8" ht="15">
      <c r="A288" s="68"/>
      <c r="B288" s="74" t="s">
        <v>1735</v>
      </c>
      <c r="C288" s="75" t="s">
        <v>5308</v>
      </c>
      <c r="D288" s="1034">
        <f ca="1">SUMIF(Codifica_CE!$H:$U,CeMin_Tot!$B:$B,Codifica_CE!$T:$T)</f>
        <v>0</v>
      </c>
      <c r="E288" s="71" t="s">
        <v>4967</v>
      </c>
      <c r="G288" s="766">
        <f ca="1">+CeMin_San!D288+CeMin_Ter!D288+CeMin_118!D288+CeMin_Ric!D288</f>
        <v>0</v>
      </c>
      <c r="H288" s="766">
        <f t="shared" ca="1" si="4"/>
        <v>0</v>
      </c>
    </row>
    <row r="289" spans="1:8">
      <c r="A289" s="77"/>
      <c r="B289" s="74" t="s">
        <v>4359</v>
      </c>
      <c r="C289" s="75" t="s">
        <v>5309</v>
      </c>
      <c r="D289" s="1035">
        <f ca="1">SUM(D290:D291)</f>
        <v>395</v>
      </c>
      <c r="E289" s="71" t="s">
        <v>4967</v>
      </c>
      <c r="G289" s="430">
        <f ca="1">+CeMin_San!D289+CeMin_Ter!D289+CeMin_118!D289+CeMin_Ric!D289</f>
        <v>395</v>
      </c>
      <c r="H289" s="430">
        <f t="shared" ca="1" si="4"/>
        <v>0</v>
      </c>
    </row>
    <row r="290" spans="1:8" ht="15">
      <c r="A290" s="77"/>
      <c r="B290" s="74" t="s">
        <v>1748</v>
      </c>
      <c r="C290" s="76" t="s">
        <v>5310</v>
      </c>
      <c r="D290" s="1034">
        <f ca="1">SUMIF(Codifica_CE!$H:$U,CeMin_Tot!$B:$B,Codifica_CE!$T:$T)</f>
        <v>306</v>
      </c>
      <c r="E290" s="71" t="s">
        <v>4967</v>
      </c>
      <c r="G290" s="766">
        <f ca="1">+CeMin_San!D290+CeMin_Ter!D290+CeMin_118!D290+CeMin_Ric!D290</f>
        <v>306</v>
      </c>
      <c r="H290" s="766">
        <f t="shared" ca="1" si="4"/>
        <v>0</v>
      </c>
    </row>
    <row r="291" spans="1:8" ht="15">
      <c r="A291" s="77"/>
      <c r="B291" s="74" t="s">
        <v>1753</v>
      </c>
      <c r="C291" s="76" t="s">
        <v>5311</v>
      </c>
      <c r="D291" s="1034">
        <f ca="1">SUMIF(Codifica_CE!$H:$U,CeMin_Tot!$B:$B,Codifica_CE!$T:$T)</f>
        <v>89</v>
      </c>
      <c r="E291" s="71" t="s">
        <v>4967</v>
      </c>
      <c r="G291" s="766">
        <f ca="1">+CeMin_San!D291+CeMin_Ter!D291+CeMin_118!D291+CeMin_Ric!D291</f>
        <v>89</v>
      </c>
      <c r="H291" s="766">
        <f t="shared" ca="1" si="4"/>
        <v>0</v>
      </c>
    </row>
    <row r="292" spans="1:8">
      <c r="A292" s="77"/>
      <c r="B292" s="74" t="s">
        <v>5312</v>
      </c>
      <c r="C292" s="75" t="s">
        <v>5313</v>
      </c>
      <c r="D292" s="1035">
        <f ca="1">SUM(D293:D295)</f>
        <v>1632</v>
      </c>
      <c r="E292" s="71" t="s">
        <v>4967</v>
      </c>
      <c r="G292" s="430">
        <f ca="1">+CeMin_San!D292+CeMin_Ter!D292+CeMin_118!D292+CeMin_Ric!D292</f>
        <v>1632</v>
      </c>
      <c r="H292" s="430">
        <f t="shared" ca="1" si="4"/>
        <v>0</v>
      </c>
    </row>
    <row r="293" spans="1:8" ht="15">
      <c r="A293" s="77" t="s">
        <v>4982</v>
      </c>
      <c r="B293" s="74" t="s">
        <v>1756</v>
      </c>
      <c r="C293" s="76" t="s">
        <v>5314</v>
      </c>
      <c r="D293" s="1034">
        <f ca="1">SUMIF(Codifica_CE!$H:$U,CeMin_Tot!$B:$B,Codifica_CE!$T:$T)</f>
        <v>514</v>
      </c>
      <c r="E293" s="71" t="s">
        <v>4967</v>
      </c>
      <c r="G293" s="766">
        <f ca="1">+CeMin_San!D293+CeMin_Ter!D293+CeMin_118!D293+CeMin_Ric!D293</f>
        <v>514</v>
      </c>
      <c r="H293" s="766">
        <f t="shared" ca="1" si="4"/>
        <v>0</v>
      </c>
    </row>
    <row r="294" spans="1:8" ht="15">
      <c r="A294" s="68"/>
      <c r="B294" s="74" t="s">
        <v>1759</v>
      </c>
      <c r="C294" s="76" t="s">
        <v>5315</v>
      </c>
      <c r="D294" s="1034">
        <f ca="1">SUMIF(Codifica_CE!$H:$U,CeMin_Tot!$B:$B,Codifica_CE!$T:$T)</f>
        <v>0</v>
      </c>
      <c r="E294" s="71" t="s">
        <v>4967</v>
      </c>
      <c r="G294" s="766">
        <f ca="1">+CeMin_San!D294+CeMin_Ter!D294+CeMin_118!D294+CeMin_Ric!D294</f>
        <v>0</v>
      </c>
      <c r="H294" s="766">
        <f t="shared" ca="1" si="4"/>
        <v>0</v>
      </c>
    </row>
    <row r="295" spans="1:8" ht="15">
      <c r="A295" s="77"/>
      <c r="B295" s="74" t="s">
        <v>1762</v>
      </c>
      <c r="C295" s="76" t="s">
        <v>5316</v>
      </c>
      <c r="D295" s="1034">
        <f ca="1">SUMIF(Codifica_CE!$H:$U,CeMin_Tot!$B:$B,Codifica_CE!$T:$T)</f>
        <v>1118</v>
      </c>
      <c r="E295" s="71" t="s">
        <v>4967</v>
      </c>
      <c r="G295" s="766">
        <f ca="1">+CeMin_San!D295+CeMin_Ter!D295+CeMin_118!D295+CeMin_Ric!D295</f>
        <v>1118</v>
      </c>
      <c r="H295" s="766">
        <f t="shared" ca="1" si="4"/>
        <v>0</v>
      </c>
    </row>
    <row r="296" spans="1:8">
      <c r="A296" s="68"/>
      <c r="B296" s="69" t="s">
        <v>5317</v>
      </c>
      <c r="C296" s="73" t="s">
        <v>5318</v>
      </c>
      <c r="D296" s="1033">
        <f ca="1">SUM(D297:D299)+D305</f>
        <v>193</v>
      </c>
      <c r="E296" s="71" t="s">
        <v>4967</v>
      </c>
      <c r="G296" s="428">
        <f ca="1">+CeMin_San!D296+CeMin_Ter!D296+CeMin_118!D296+CeMin_Ric!D296</f>
        <v>193</v>
      </c>
      <c r="H296" s="428">
        <f t="shared" ca="1" si="4"/>
        <v>0</v>
      </c>
    </row>
    <row r="297" spans="1:8" ht="15">
      <c r="A297" s="68" t="s">
        <v>4982</v>
      </c>
      <c r="B297" s="74" t="s">
        <v>1781</v>
      </c>
      <c r="C297" s="75" t="s">
        <v>5319</v>
      </c>
      <c r="D297" s="1034">
        <f ca="1">SUMIF(Codifica_CE!$H:$U,CeMin_Tot!$B:$B,Codifica_CE!$T:$T)</f>
        <v>0</v>
      </c>
      <c r="E297" s="71" t="s">
        <v>4967</v>
      </c>
      <c r="G297" s="766">
        <f ca="1">+CeMin_San!D297+CeMin_Ter!D297+CeMin_118!D297+CeMin_Ric!D297</f>
        <v>0</v>
      </c>
      <c r="H297" s="766">
        <f t="shared" ca="1" si="4"/>
        <v>0</v>
      </c>
    </row>
    <row r="298" spans="1:8" ht="15">
      <c r="A298" s="68"/>
      <c r="B298" s="74" t="s">
        <v>1787</v>
      </c>
      <c r="C298" s="75" t="s">
        <v>5320</v>
      </c>
      <c r="D298" s="1034">
        <f ca="1">SUMIF(Codifica_CE!$H:$U,CeMin_Tot!$B:$B,Codifica_CE!$T:$T)</f>
        <v>0</v>
      </c>
      <c r="E298" s="71" t="s">
        <v>4967</v>
      </c>
      <c r="G298" s="766">
        <f ca="1">+CeMin_San!D298+CeMin_Ter!D298+CeMin_118!D298+CeMin_Ric!D298</f>
        <v>0</v>
      </c>
      <c r="H298" s="766">
        <f t="shared" ca="1" si="4"/>
        <v>0</v>
      </c>
    </row>
    <row r="299" spans="1:8">
      <c r="A299" s="68"/>
      <c r="B299" s="74" t="s">
        <v>5321</v>
      </c>
      <c r="C299" s="75" t="s">
        <v>5322</v>
      </c>
      <c r="D299" s="1035">
        <f ca="1">SUM(D300:D304)</f>
        <v>116</v>
      </c>
      <c r="E299" s="71" t="s">
        <v>4967</v>
      </c>
      <c r="G299" s="430">
        <f ca="1">+CeMin_San!D299+CeMin_Ter!D299+CeMin_118!D299+CeMin_Ric!D299</f>
        <v>116</v>
      </c>
      <c r="H299" s="430">
        <f t="shared" ca="1" si="4"/>
        <v>0</v>
      </c>
    </row>
    <row r="300" spans="1:8" ht="15">
      <c r="A300" s="68"/>
      <c r="B300" s="74" t="s">
        <v>1790</v>
      </c>
      <c r="C300" s="76" t="s">
        <v>5323</v>
      </c>
      <c r="D300" s="1034">
        <f ca="1">SUMIF(Codifica_CE!$H:$U,CeMin_Tot!$B:$B,Codifica_CE!$T:$T)</f>
        <v>11</v>
      </c>
      <c r="E300" s="71" t="s">
        <v>4967</v>
      </c>
      <c r="G300" s="766">
        <f ca="1">+CeMin_San!D300+CeMin_Ter!D300+CeMin_118!D300+CeMin_Ric!D300</f>
        <v>11</v>
      </c>
      <c r="H300" s="766">
        <f t="shared" ca="1" si="4"/>
        <v>0</v>
      </c>
    </row>
    <row r="301" spans="1:8" ht="15">
      <c r="A301" s="68"/>
      <c r="B301" s="74" t="s">
        <v>1799</v>
      </c>
      <c r="C301" s="76" t="s">
        <v>5324</v>
      </c>
      <c r="D301" s="1034">
        <f ca="1">SUMIF(Codifica_CE!$H:$U,CeMin_Tot!$B:$B,Codifica_CE!$T:$T)</f>
        <v>0</v>
      </c>
      <c r="E301" s="71" t="s">
        <v>4967</v>
      </c>
      <c r="G301" s="766">
        <f ca="1">+CeMin_San!D301+CeMin_Ter!D301+CeMin_118!D301+CeMin_Ric!D301</f>
        <v>0</v>
      </c>
      <c r="H301" s="766">
        <f t="shared" ca="1" si="4"/>
        <v>0</v>
      </c>
    </row>
    <row r="302" spans="1:8" ht="15">
      <c r="A302" s="68"/>
      <c r="B302" s="74" t="s">
        <v>1804</v>
      </c>
      <c r="C302" s="76" t="s">
        <v>5325</v>
      </c>
      <c r="D302" s="1034">
        <f ca="1">SUMIF(Codifica_CE!$H:$U,CeMin_Tot!$B:$B,Codifica_CE!$T:$T)</f>
        <v>0</v>
      </c>
      <c r="E302" s="71" t="s">
        <v>4967</v>
      </c>
      <c r="G302" s="766">
        <f ca="1">+CeMin_San!D302+CeMin_Ter!D302+CeMin_118!D302+CeMin_Ric!D302</f>
        <v>0</v>
      </c>
      <c r="H302" s="766">
        <f t="shared" ca="1" si="4"/>
        <v>0</v>
      </c>
    </row>
    <row r="303" spans="1:8" ht="15">
      <c r="A303" s="68"/>
      <c r="B303" s="74" t="s">
        <v>1807</v>
      </c>
      <c r="C303" s="76" t="s">
        <v>5326</v>
      </c>
      <c r="D303" s="1034">
        <f ca="1">SUMIF(Codifica_CE!$H:$U,CeMin_Tot!$B:$B,Codifica_CE!$T:$T)</f>
        <v>70</v>
      </c>
      <c r="E303" s="71" t="s">
        <v>4967</v>
      </c>
      <c r="G303" s="766">
        <f ca="1">+CeMin_San!D303+CeMin_Ter!D303+CeMin_118!D303+CeMin_Ric!D303</f>
        <v>70</v>
      </c>
      <c r="H303" s="766">
        <f t="shared" ca="1" si="4"/>
        <v>0</v>
      </c>
    </row>
    <row r="304" spans="1:8" ht="15">
      <c r="A304" s="68"/>
      <c r="B304" s="74" t="s">
        <v>1812</v>
      </c>
      <c r="C304" s="76" t="s">
        <v>5327</v>
      </c>
      <c r="D304" s="1034">
        <f ca="1">SUMIF(Codifica_CE!$H:$U,CeMin_Tot!$B:$B,Codifica_CE!$T:$T)</f>
        <v>35</v>
      </c>
      <c r="E304" s="71" t="s">
        <v>4967</v>
      </c>
      <c r="G304" s="766">
        <f ca="1">+CeMin_San!D304+CeMin_Ter!D304+CeMin_118!D304+CeMin_Ric!D304</f>
        <v>35</v>
      </c>
      <c r="H304" s="766">
        <f t="shared" ca="1" si="4"/>
        <v>0</v>
      </c>
    </row>
    <row r="305" spans="1:8">
      <c r="A305" s="68"/>
      <c r="B305" s="74" t="s">
        <v>5328</v>
      </c>
      <c r="C305" s="75" t="s">
        <v>5329</v>
      </c>
      <c r="D305" s="1035">
        <f ca="1">SUM(D306:D308)</f>
        <v>77</v>
      </c>
      <c r="E305" s="71" t="s">
        <v>4967</v>
      </c>
      <c r="G305" s="430">
        <f ca="1">+CeMin_San!D305+CeMin_Ter!D305+CeMin_118!D305+CeMin_Ric!D305</f>
        <v>77</v>
      </c>
      <c r="H305" s="430">
        <f t="shared" ca="1" si="4"/>
        <v>0</v>
      </c>
    </row>
    <row r="306" spans="1:8" ht="25.5">
      <c r="A306" s="68" t="s">
        <v>4982</v>
      </c>
      <c r="B306" s="74" t="s">
        <v>1817</v>
      </c>
      <c r="C306" s="76" t="s">
        <v>5330</v>
      </c>
      <c r="D306" s="1034">
        <f ca="1">SUMIF(Codifica_CE!$H:$U,CeMin_Tot!$B:$B,Codifica_CE!$T:$T)</f>
        <v>77</v>
      </c>
      <c r="E306" s="71" t="s">
        <v>4967</v>
      </c>
      <c r="G306" s="766">
        <f ca="1">+CeMin_San!D306+CeMin_Ter!D306+CeMin_118!D306+CeMin_Ric!D306</f>
        <v>77</v>
      </c>
      <c r="H306" s="766">
        <f t="shared" ca="1" si="4"/>
        <v>0</v>
      </c>
    </row>
    <row r="307" spans="1:8" ht="25.5">
      <c r="A307" s="68"/>
      <c r="B307" s="74" t="s">
        <v>1822</v>
      </c>
      <c r="C307" s="76" t="s">
        <v>5331</v>
      </c>
      <c r="D307" s="1034">
        <f ca="1">SUMIF(Codifica_CE!$H:$U,CeMin_Tot!$B:$B,Codifica_CE!$T:$T)</f>
        <v>0</v>
      </c>
      <c r="E307" s="71" t="s">
        <v>4967</v>
      </c>
      <c r="G307" s="766">
        <f ca="1">+CeMin_San!D307+CeMin_Ter!D307+CeMin_118!D307+CeMin_Ric!D307</f>
        <v>0</v>
      </c>
      <c r="H307" s="766">
        <f t="shared" ca="1" si="4"/>
        <v>0</v>
      </c>
    </row>
    <row r="308" spans="1:8" ht="25.5">
      <c r="A308" s="68" t="s">
        <v>3064</v>
      </c>
      <c r="B308" s="74" t="s">
        <v>1827</v>
      </c>
      <c r="C308" s="76" t="s">
        <v>5332</v>
      </c>
      <c r="D308" s="1034">
        <f ca="1">SUMIF(Codifica_CE!$H:$U,CeMin_Tot!$B:$B,Codifica_CE!$T:$T)</f>
        <v>0</v>
      </c>
      <c r="E308" s="71" t="s">
        <v>4967</v>
      </c>
      <c r="G308" s="766">
        <f ca="1">+CeMin_San!D308+CeMin_Ter!D308+CeMin_118!D308+CeMin_Ric!D308</f>
        <v>0</v>
      </c>
      <c r="H308" s="766">
        <f t="shared" ca="1" si="4"/>
        <v>0</v>
      </c>
    </row>
    <row r="309" spans="1:8">
      <c r="A309" s="68"/>
      <c r="B309" s="69" t="s">
        <v>5333</v>
      </c>
      <c r="C309" s="73" t="s">
        <v>5334</v>
      </c>
      <c r="D309" s="1033">
        <f ca="1">SUM(D310:D311)</f>
        <v>63</v>
      </c>
      <c r="E309" s="71" t="s">
        <v>4967</v>
      </c>
      <c r="G309" s="428">
        <f ca="1">+CeMin_San!D309+CeMin_Ter!D309+CeMin_118!D309+CeMin_Ric!D309</f>
        <v>63</v>
      </c>
      <c r="H309" s="428">
        <f t="shared" ca="1" si="4"/>
        <v>0</v>
      </c>
    </row>
    <row r="310" spans="1:8" ht="15">
      <c r="A310" s="68"/>
      <c r="B310" s="74" t="s">
        <v>1834</v>
      </c>
      <c r="C310" s="75" t="s">
        <v>5335</v>
      </c>
      <c r="D310" s="1034">
        <f ca="1">SUMIF(Codifica_CE!$H:$U,CeMin_Tot!$B:$B,Codifica_CE!$T:$T)</f>
        <v>2</v>
      </c>
      <c r="E310" s="71" t="s">
        <v>4967</v>
      </c>
      <c r="G310" s="766">
        <f ca="1">+CeMin_San!D310+CeMin_Ter!D310+CeMin_118!D310+CeMin_Ric!D310</f>
        <v>2</v>
      </c>
      <c r="H310" s="766">
        <f t="shared" ca="1" si="4"/>
        <v>0</v>
      </c>
    </row>
    <row r="311" spans="1:8" ht="15">
      <c r="A311" s="68"/>
      <c r="B311" s="74" t="s">
        <v>1842</v>
      </c>
      <c r="C311" s="75" t="s">
        <v>5336</v>
      </c>
      <c r="D311" s="1034">
        <f ca="1">SUMIF(Codifica_CE!$H:$U,CeMin_Tot!$B:$B,Codifica_CE!$T:$T)</f>
        <v>61</v>
      </c>
      <c r="E311" s="71" t="s">
        <v>4967</v>
      </c>
      <c r="G311" s="766">
        <f ca="1">+CeMin_San!D311+CeMin_Ter!D311+CeMin_118!D311+CeMin_Ric!D311</f>
        <v>61</v>
      </c>
      <c r="H311" s="766">
        <f t="shared" ca="1" si="4"/>
        <v>0</v>
      </c>
    </row>
    <row r="312" spans="1:8">
      <c r="A312" s="68"/>
      <c r="B312" s="69" t="s">
        <v>4366</v>
      </c>
      <c r="C312" s="70" t="s">
        <v>4936</v>
      </c>
      <c r="D312" s="1032">
        <f ca="1">SUM(D313:D319)</f>
        <v>607</v>
      </c>
      <c r="E312" s="71" t="s">
        <v>4967</v>
      </c>
      <c r="G312" s="427">
        <f ca="1">+CeMin_San!D312+CeMin_Ter!D312+CeMin_118!D312+CeMin_Ric!D312</f>
        <v>607</v>
      </c>
      <c r="H312" s="427">
        <f t="shared" ca="1" si="4"/>
        <v>0</v>
      </c>
    </row>
    <row r="313" spans="1:8" ht="15">
      <c r="A313" s="68"/>
      <c r="B313" s="69" t="s">
        <v>1851</v>
      </c>
      <c r="C313" s="73" t="s">
        <v>5337</v>
      </c>
      <c r="D313" s="1034">
        <f ca="1">SUMIF(Codifica_CE!$H:$U,CeMin_Tot!$B:$B,Codifica_CE!$T:$T)</f>
        <v>42</v>
      </c>
      <c r="E313" s="71" t="s">
        <v>4967</v>
      </c>
      <c r="G313" s="766">
        <f ca="1">+CeMin_San!D313+CeMin_Ter!D313+CeMin_118!D313+CeMin_Ric!D313</f>
        <v>42</v>
      </c>
      <c r="H313" s="766">
        <f t="shared" ca="1" si="4"/>
        <v>0</v>
      </c>
    </row>
    <row r="314" spans="1:8" ht="15">
      <c r="A314" s="77"/>
      <c r="B314" s="69" t="s">
        <v>1857</v>
      </c>
      <c r="C314" s="73" t="s">
        <v>5338</v>
      </c>
      <c r="D314" s="1034">
        <f ca="1">SUMIF(Codifica_CE!$H:$U,CeMin_Tot!$B:$B,Codifica_CE!$T:$T)</f>
        <v>0</v>
      </c>
      <c r="E314" s="71" t="s">
        <v>4967</v>
      </c>
      <c r="G314" s="766">
        <f ca="1">+CeMin_San!D314+CeMin_Ter!D314+CeMin_118!D314+CeMin_Ric!D314</f>
        <v>0</v>
      </c>
      <c r="H314" s="766">
        <f t="shared" ca="1" si="4"/>
        <v>0</v>
      </c>
    </row>
    <row r="315" spans="1:8" ht="15">
      <c r="A315" s="77"/>
      <c r="B315" s="69" t="s">
        <v>1867</v>
      </c>
      <c r="C315" s="73" t="s">
        <v>5339</v>
      </c>
      <c r="D315" s="1034">
        <f ca="1">SUMIF(Codifica_CE!$H:$U,CeMin_Tot!$B:$B,Codifica_CE!$T:$T)</f>
        <v>23</v>
      </c>
      <c r="E315" s="71" t="s">
        <v>4967</v>
      </c>
      <c r="G315" s="766">
        <f ca="1">+CeMin_San!D315+CeMin_Ter!D315+CeMin_118!D315+CeMin_Ric!D315</f>
        <v>23</v>
      </c>
      <c r="H315" s="766">
        <f t="shared" ca="1" si="4"/>
        <v>0</v>
      </c>
    </row>
    <row r="316" spans="1:8" ht="15">
      <c r="A316" s="77"/>
      <c r="B316" s="69" t="s">
        <v>1862</v>
      </c>
      <c r="C316" s="73" t="s">
        <v>5340</v>
      </c>
      <c r="D316" s="1034">
        <f ca="1">SUMIF(Codifica_CE!$H:$U,CeMin_Tot!$B:$B,Codifica_CE!$T:$T)</f>
        <v>4</v>
      </c>
      <c r="E316" s="71" t="s">
        <v>4967</v>
      </c>
      <c r="G316" s="766">
        <f ca="1">+CeMin_San!D316+CeMin_Ter!D316+CeMin_118!D316+CeMin_Ric!D316</f>
        <v>4</v>
      </c>
      <c r="H316" s="766">
        <f t="shared" ca="1" si="4"/>
        <v>0</v>
      </c>
    </row>
    <row r="317" spans="1:8" ht="15">
      <c r="A317" s="77"/>
      <c r="B317" s="69" t="s">
        <v>1872</v>
      </c>
      <c r="C317" s="73" t="s">
        <v>5341</v>
      </c>
      <c r="D317" s="1034">
        <f ca="1">SUMIF(Codifica_CE!$H:$U,CeMin_Tot!$B:$B,Codifica_CE!$T:$T)</f>
        <v>30</v>
      </c>
      <c r="E317" s="71" t="s">
        <v>4967</v>
      </c>
      <c r="G317" s="766">
        <f ca="1">+CeMin_San!D317+CeMin_Ter!D317+CeMin_118!D317+CeMin_Ric!D317</f>
        <v>30</v>
      </c>
      <c r="H317" s="766">
        <f t="shared" ca="1" si="4"/>
        <v>0</v>
      </c>
    </row>
    <row r="318" spans="1:8" ht="15">
      <c r="A318" s="77"/>
      <c r="B318" s="69" t="s">
        <v>1877</v>
      </c>
      <c r="C318" s="73" t="s">
        <v>5342</v>
      </c>
      <c r="D318" s="1034">
        <f ca="1">SUMIF(Codifica_CE!$H:$U,CeMin_Tot!$B:$B,Codifica_CE!$T:$T)</f>
        <v>508</v>
      </c>
      <c r="E318" s="71" t="s">
        <v>4967</v>
      </c>
      <c r="G318" s="766">
        <f ca="1">+CeMin_San!D318+CeMin_Ter!D318+CeMin_118!D318+CeMin_Ric!D318</f>
        <v>508</v>
      </c>
      <c r="H318" s="766">
        <f t="shared" ca="1" si="4"/>
        <v>0</v>
      </c>
    </row>
    <row r="319" spans="1:8" ht="15">
      <c r="A319" s="81" t="s">
        <v>4982</v>
      </c>
      <c r="B319" s="69" t="s">
        <v>1880</v>
      </c>
      <c r="C319" s="73" t="s">
        <v>5343</v>
      </c>
      <c r="D319" s="1034">
        <f ca="1">SUMIF(Codifica_CE!$H:$U,CeMin_Tot!$B:$B,Codifica_CE!$T:$T)</f>
        <v>0</v>
      </c>
      <c r="E319" s="71" t="s">
        <v>4967</v>
      </c>
      <c r="G319" s="766">
        <f ca="1">+CeMin_San!D319+CeMin_Ter!D319+CeMin_118!D319+CeMin_Ric!D319</f>
        <v>0</v>
      </c>
      <c r="H319" s="766">
        <f t="shared" ca="1" si="4"/>
        <v>0</v>
      </c>
    </row>
    <row r="320" spans="1:8">
      <c r="A320" s="68"/>
      <c r="B320" s="69" t="s">
        <v>5344</v>
      </c>
      <c r="C320" s="70" t="s">
        <v>4937</v>
      </c>
      <c r="D320" s="1032">
        <f ca="1">+D321+D322+D325+D328</f>
        <v>301</v>
      </c>
      <c r="E320" s="71" t="s">
        <v>4967</v>
      </c>
      <c r="G320" s="427">
        <f ca="1">+CeMin_San!D320+CeMin_Ter!D320+CeMin_118!D320+CeMin_Ric!D320</f>
        <v>301</v>
      </c>
      <c r="H320" s="427">
        <f t="shared" ca="1" si="4"/>
        <v>0</v>
      </c>
    </row>
    <row r="321" spans="1:8" ht="15">
      <c r="A321" s="68"/>
      <c r="B321" s="69" t="s">
        <v>1885</v>
      </c>
      <c r="C321" s="73" t="s">
        <v>5345</v>
      </c>
      <c r="D321" s="1034">
        <f ca="1">SUMIF(Codifica_CE!$H:$U,CeMin_Tot!$B:$B,Codifica_CE!$T:$T)</f>
        <v>28</v>
      </c>
      <c r="E321" s="71" t="s">
        <v>4967</v>
      </c>
      <c r="G321" s="766">
        <f ca="1">+CeMin_San!D321+CeMin_Ter!D321+CeMin_118!D321+CeMin_Ric!D321</f>
        <v>28</v>
      </c>
      <c r="H321" s="766">
        <f t="shared" ca="1" si="4"/>
        <v>0</v>
      </c>
    </row>
    <row r="322" spans="1:8">
      <c r="A322" s="68"/>
      <c r="B322" s="69" t="s">
        <v>5346</v>
      </c>
      <c r="C322" s="73" t="s">
        <v>5347</v>
      </c>
      <c r="D322" s="1033">
        <f ca="1">SUM(D323:D324)</f>
        <v>273</v>
      </c>
      <c r="E322" s="71" t="s">
        <v>4967</v>
      </c>
      <c r="G322" s="428">
        <f ca="1">+CeMin_San!D322+CeMin_Ter!D322+CeMin_118!D322+CeMin_Ric!D322</f>
        <v>273</v>
      </c>
      <c r="H322" s="428">
        <f t="shared" ca="1" si="4"/>
        <v>0</v>
      </c>
    </row>
    <row r="323" spans="1:8" ht="15">
      <c r="A323" s="68"/>
      <c r="B323" s="74" t="s">
        <v>1893</v>
      </c>
      <c r="C323" s="75" t="s">
        <v>5348</v>
      </c>
      <c r="D323" s="1034">
        <f ca="1">SUMIF(Codifica_CE!$H:$U,CeMin_Tot!$B:$B,Codifica_CE!$T:$T)</f>
        <v>1</v>
      </c>
      <c r="E323" s="71" t="s">
        <v>4967</v>
      </c>
      <c r="G323" s="766">
        <f ca="1">+CeMin_San!D323+CeMin_Ter!D323+CeMin_118!D323+CeMin_Ric!D323</f>
        <v>1</v>
      </c>
      <c r="H323" s="766">
        <f t="shared" ca="1" si="4"/>
        <v>0</v>
      </c>
    </row>
    <row r="324" spans="1:8" ht="15">
      <c r="A324" s="68"/>
      <c r="B324" s="74" t="s">
        <v>1900</v>
      </c>
      <c r="C324" s="75" t="s">
        <v>5349</v>
      </c>
      <c r="D324" s="1034">
        <f ca="1">SUMIF(Codifica_CE!$H:$U,CeMin_Tot!$B:$B,Codifica_CE!$T:$T)</f>
        <v>272</v>
      </c>
      <c r="E324" s="71" t="s">
        <v>4967</v>
      </c>
      <c r="G324" s="766">
        <f ca="1">+CeMin_San!D324+CeMin_Ter!D324+CeMin_118!D324+CeMin_Ric!D324</f>
        <v>272</v>
      </c>
      <c r="H324" s="766">
        <f t="shared" ca="1" si="4"/>
        <v>0</v>
      </c>
    </row>
    <row r="325" spans="1:8">
      <c r="A325" s="68"/>
      <c r="B325" s="69" t="s">
        <v>5350</v>
      </c>
      <c r="C325" s="73" t="s">
        <v>5351</v>
      </c>
      <c r="D325" s="1033">
        <f ca="1">SUM(D326:D327)</f>
        <v>0</v>
      </c>
      <c r="E325" s="71" t="s">
        <v>4967</v>
      </c>
      <c r="G325" s="428">
        <f ca="1">+CeMin_San!D325+CeMin_Ter!D325+CeMin_118!D325+CeMin_Ric!D325</f>
        <v>0</v>
      </c>
      <c r="H325" s="428">
        <f t="shared" ca="1" si="4"/>
        <v>0</v>
      </c>
    </row>
    <row r="326" spans="1:8" ht="15">
      <c r="A326" s="68"/>
      <c r="B326" s="74" t="s">
        <v>1903</v>
      </c>
      <c r="C326" s="75" t="s">
        <v>5352</v>
      </c>
      <c r="D326" s="1034">
        <f ca="1">SUMIF(Codifica_CE!$H:$U,CeMin_Tot!$B:$B,Codifica_CE!$T:$T)</f>
        <v>0</v>
      </c>
      <c r="E326" s="71" t="s">
        <v>4967</v>
      </c>
      <c r="G326" s="766">
        <f ca="1">+CeMin_San!D326+CeMin_Ter!D326+CeMin_118!D326+CeMin_Ric!D326</f>
        <v>0</v>
      </c>
      <c r="H326" s="766">
        <f t="shared" ca="1" si="4"/>
        <v>0</v>
      </c>
    </row>
    <row r="327" spans="1:8" ht="15">
      <c r="A327" s="68"/>
      <c r="B327" s="74" t="s">
        <v>1906</v>
      </c>
      <c r="C327" s="75" t="s">
        <v>5353</v>
      </c>
      <c r="D327" s="1034">
        <f ca="1">SUMIF(Codifica_CE!$H:$U,CeMin_Tot!$B:$B,Codifica_CE!$T:$T)</f>
        <v>0</v>
      </c>
      <c r="E327" s="71" t="s">
        <v>4967</v>
      </c>
      <c r="G327" s="766">
        <f ca="1">+CeMin_San!D327+CeMin_Ter!D327+CeMin_118!D327+CeMin_Ric!D327</f>
        <v>0</v>
      </c>
      <c r="H327" s="766">
        <f t="shared" ca="1" si="4"/>
        <v>0</v>
      </c>
    </row>
    <row r="328" spans="1:8">
      <c r="A328" s="68" t="s">
        <v>4982</v>
      </c>
      <c r="B328" s="69" t="s">
        <v>1909</v>
      </c>
      <c r="C328" s="73" t="s">
        <v>5354</v>
      </c>
      <c r="D328" s="1042">
        <f ca="1">SUMIF(Codifica_CE!$H:$U,CeMin_Tot!$B:$B,Codifica_CE!$T:$T)</f>
        <v>0</v>
      </c>
      <c r="E328" s="71" t="s">
        <v>4967</v>
      </c>
      <c r="G328" s="769">
        <f ca="1">+CeMin_San!D328+CeMin_Ter!D328+CeMin_118!D328+CeMin_Ric!D328</f>
        <v>0</v>
      </c>
      <c r="H328" s="769">
        <f t="shared" ca="1" si="4"/>
        <v>0</v>
      </c>
    </row>
    <row r="329" spans="1:8">
      <c r="A329" s="68"/>
      <c r="B329" s="82" t="s">
        <v>5355</v>
      </c>
      <c r="C329" s="83" t="s">
        <v>5356</v>
      </c>
      <c r="D329" s="1033">
        <f ca="1">D330+D344+D353+D362</f>
        <v>19344</v>
      </c>
      <c r="E329" s="71" t="s">
        <v>4967</v>
      </c>
      <c r="G329" s="428">
        <f ca="1">+CeMin_San!D329+CeMin_Ter!D329+CeMin_118!D329+CeMin_Ric!D329</f>
        <v>19344</v>
      </c>
      <c r="H329" s="428">
        <f t="shared" ca="1" si="4"/>
        <v>0</v>
      </c>
    </row>
    <row r="330" spans="1:8">
      <c r="A330" s="68"/>
      <c r="B330" s="69" t="s">
        <v>5357</v>
      </c>
      <c r="C330" s="70" t="s">
        <v>5358</v>
      </c>
      <c r="D330" s="1032">
        <f ca="1">D331+D340</f>
        <v>14266</v>
      </c>
      <c r="E330" s="71" t="s">
        <v>4967</v>
      </c>
      <c r="G330" s="427">
        <f ca="1">+CeMin_San!D330+CeMin_Ter!D330+CeMin_118!D330+CeMin_Ric!D330</f>
        <v>14266</v>
      </c>
      <c r="H330" s="427">
        <f t="shared" ca="1" si="4"/>
        <v>0</v>
      </c>
    </row>
    <row r="331" spans="1:8">
      <c r="A331" s="68"/>
      <c r="B331" s="69" t="s">
        <v>5359</v>
      </c>
      <c r="C331" s="73" t="s">
        <v>5360</v>
      </c>
      <c r="D331" s="1033">
        <f ca="1">D332+D336</f>
        <v>10189</v>
      </c>
      <c r="E331" s="71" t="s">
        <v>4967</v>
      </c>
      <c r="G331" s="428">
        <f ca="1">+CeMin_San!D331+CeMin_Ter!D331+CeMin_118!D331+CeMin_Ric!D331</f>
        <v>10189</v>
      </c>
      <c r="H331" s="428">
        <f t="shared" ca="1" si="4"/>
        <v>0</v>
      </c>
    </row>
    <row r="332" spans="1:8">
      <c r="A332" s="68"/>
      <c r="B332" s="74" t="s">
        <v>5361</v>
      </c>
      <c r="C332" s="75" t="s">
        <v>5362</v>
      </c>
      <c r="D332" s="1035">
        <f ca="1">SUM(D333:D335)</f>
        <v>8823</v>
      </c>
      <c r="E332" s="71" t="s">
        <v>4967</v>
      </c>
      <c r="G332" s="430">
        <f ca="1">+CeMin_San!D332+CeMin_Ter!D332+CeMin_118!D332+CeMin_Ric!D332</f>
        <v>8823</v>
      </c>
      <c r="H332" s="430">
        <f t="shared" ca="1" si="4"/>
        <v>0</v>
      </c>
    </row>
    <row r="333" spans="1:8" ht="15">
      <c r="A333" s="77"/>
      <c r="B333" s="74" t="s">
        <v>1916</v>
      </c>
      <c r="C333" s="75" t="s">
        <v>5363</v>
      </c>
      <c r="D333" s="1034">
        <f ca="1">SUMIF(Codifica_CE!$H:$U,CeMin_Tot!$B:$B,Codifica_CE!$T:$T)</f>
        <v>8594</v>
      </c>
      <c r="E333" s="71" t="s">
        <v>4967</v>
      </c>
      <c r="G333" s="766">
        <f ca="1">+CeMin_San!D333+CeMin_Ter!D333+CeMin_118!D333+CeMin_Ric!D333</f>
        <v>8594</v>
      </c>
      <c r="H333" s="766">
        <f t="shared" ca="1" si="4"/>
        <v>0</v>
      </c>
    </row>
    <row r="334" spans="1:8" ht="15">
      <c r="A334" s="77"/>
      <c r="B334" s="74" t="s">
        <v>1944</v>
      </c>
      <c r="C334" s="75" t="s">
        <v>5364</v>
      </c>
      <c r="D334" s="1034">
        <f ca="1">SUMIF(Codifica_CE!$H:$U,CeMin_Tot!$B:$B,Codifica_CE!$T:$T)</f>
        <v>229</v>
      </c>
      <c r="E334" s="71" t="s">
        <v>4967</v>
      </c>
      <c r="G334" s="766">
        <f ca="1">+CeMin_San!D334+CeMin_Ter!D334+CeMin_118!D334+CeMin_Ric!D334</f>
        <v>229</v>
      </c>
      <c r="H334" s="766">
        <f t="shared" ca="1" si="4"/>
        <v>0</v>
      </c>
    </row>
    <row r="335" spans="1:8" ht="15">
      <c r="A335" s="77"/>
      <c r="B335" s="74" t="s">
        <v>1969</v>
      </c>
      <c r="C335" s="75" t="s">
        <v>5365</v>
      </c>
      <c r="D335" s="1034">
        <f ca="1">SUMIF(Codifica_CE!$H:$U,CeMin_Tot!$B:$B,Codifica_CE!$T:$T)</f>
        <v>0</v>
      </c>
      <c r="E335" s="71" t="s">
        <v>4967</v>
      </c>
      <c r="G335" s="766">
        <f ca="1">+CeMin_San!D335+CeMin_Ter!D335+CeMin_118!D335+CeMin_Ric!D335</f>
        <v>0</v>
      </c>
      <c r="H335" s="766">
        <f t="shared" ca="1" si="4"/>
        <v>0</v>
      </c>
    </row>
    <row r="336" spans="1:8">
      <c r="A336" s="68"/>
      <c r="B336" s="74" t="s">
        <v>5366</v>
      </c>
      <c r="C336" s="75" t="s">
        <v>5367</v>
      </c>
      <c r="D336" s="1035">
        <f ca="1">SUM(D337:D339)</f>
        <v>1366</v>
      </c>
      <c r="E336" s="71" t="s">
        <v>4967</v>
      </c>
      <c r="G336" s="430">
        <f ca="1">+CeMin_San!D336+CeMin_Ter!D336+CeMin_118!D336+CeMin_Ric!D336</f>
        <v>1366</v>
      </c>
      <c r="H336" s="430">
        <f t="shared" ca="1" si="4"/>
        <v>0</v>
      </c>
    </row>
    <row r="337" spans="1:8" ht="15">
      <c r="A337" s="77"/>
      <c r="B337" s="74" t="s">
        <v>1994</v>
      </c>
      <c r="C337" s="75" t="s">
        <v>5368</v>
      </c>
      <c r="D337" s="1034">
        <f ca="1">SUMIF(Codifica_CE!$H:$U,CeMin_Tot!$B:$B,Codifica_CE!$T:$T)</f>
        <v>1366</v>
      </c>
      <c r="E337" s="71" t="s">
        <v>4967</v>
      </c>
      <c r="G337" s="766">
        <f ca="1">+CeMin_San!D337+CeMin_Ter!D337+CeMin_118!D337+CeMin_Ric!D337</f>
        <v>1366</v>
      </c>
      <c r="H337" s="766">
        <f t="shared" ca="1" si="4"/>
        <v>0</v>
      </c>
    </row>
    <row r="338" spans="1:8" ht="15">
      <c r="A338" s="77"/>
      <c r="B338" s="74" t="s">
        <v>2020</v>
      </c>
      <c r="C338" s="75" t="s">
        <v>5369</v>
      </c>
      <c r="D338" s="1034">
        <f ca="1">SUMIF(Codifica_CE!$H:$U,CeMin_Tot!$B:$B,Codifica_CE!$T:$T)</f>
        <v>0</v>
      </c>
      <c r="E338" s="71" t="s">
        <v>4967</v>
      </c>
      <c r="G338" s="766">
        <f ca="1">+CeMin_San!D338+CeMin_Ter!D338+CeMin_118!D338+CeMin_Ric!D338</f>
        <v>0</v>
      </c>
      <c r="H338" s="766">
        <f t="shared" ca="1" si="4"/>
        <v>0</v>
      </c>
    </row>
    <row r="339" spans="1:8" ht="15">
      <c r="A339" s="77"/>
      <c r="B339" s="74" t="s">
        <v>2045</v>
      </c>
      <c r="C339" s="75" t="s">
        <v>5370</v>
      </c>
      <c r="D339" s="1034">
        <f ca="1">SUMIF(Codifica_CE!$H:$U,CeMin_Tot!$B:$B,Codifica_CE!$T:$T)</f>
        <v>0</v>
      </c>
      <c r="E339" s="71" t="s">
        <v>4967</v>
      </c>
      <c r="G339" s="766">
        <f ca="1">+CeMin_San!D339+CeMin_Ter!D339+CeMin_118!D339+CeMin_Ric!D339</f>
        <v>0</v>
      </c>
      <c r="H339" s="766">
        <f t="shared" ca="1" si="4"/>
        <v>0</v>
      </c>
    </row>
    <row r="340" spans="1:8">
      <c r="A340" s="68"/>
      <c r="B340" s="69" t="s">
        <v>5371</v>
      </c>
      <c r="C340" s="73" t="s">
        <v>5372</v>
      </c>
      <c r="D340" s="1033">
        <f ca="1">SUM(D341:D343)</f>
        <v>4077</v>
      </c>
      <c r="E340" s="71" t="s">
        <v>4967</v>
      </c>
      <c r="G340" s="428">
        <f ca="1">+CeMin_San!D340+CeMin_Ter!D340+CeMin_118!D340+CeMin_Ric!D340</f>
        <v>4077</v>
      </c>
      <c r="H340" s="428">
        <f t="shared" ca="1" si="4"/>
        <v>0</v>
      </c>
    </row>
    <row r="341" spans="1:8" ht="15">
      <c r="A341" s="77"/>
      <c r="B341" s="74" t="s">
        <v>2070</v>
      </c>
      <c r="C341" s="75" t="s">
        <v>5373</v>
      </c>
      <c r="D341" s="1034">
        <f ca="1">SUMIF(Codifica_CE!$H:$U,CeMin_Tot!$B:$B,Codifica_CE!$T:$T)</f>
        <v>3966</v>
      </c>
      <c r="E341" s="71" t="s">
        <v>4967</v>
      </c>
      <c r="G341" s="766">
        <f ca="1">+CeMin_San!D341+CeMin_Ter!D341+CeMin_118!D341+CeMin_Ric!D341</f>
        <v>3966</v>
      </c>
      <c r="H341" s="766">
        <f t="shared" ca="1" si="4"/>
        <v>0</v>
      </c>
    </row>
    <row r="342" spans="1:8" ht="15">
      <c r="A342" s="77"/>
      <c r="B342" s="74" t="s">
        <v>2094</v>
      </c>
      <c r="C342" s="75" t="s">
        <v>5374</v>
      </c>
      <c r="D342" s="1034">
        <f ca="1">SUMIF(Codifica_CE!$H:$U,CeMin_Tot!$B:$B,Codifica_CE!$T:$T)</f>
        <v>111</v>
      </c>
      <c r="E342" s="71" t="s">
        <v>4967</v>
      </c>
      <c r="G342" s="766">
        <f ca="1">+CeMin_San!D342+CeMin_Ter!D342+CeMin_118!D342+CeMin_Ric!D342</f>
        <v>111</v>
      </c>
      <c r="H342" s="766">
        <f t="shared" ref="H342:H405" ca="1" si="5">+D342-G342</f>
        <v>0</v>
      </c>
    </row>
    <row r="343" spans="1:8" ht="15">
      <c r="A343" s="77"/>
      <c r="B343" s="74" t="s">
        <v>2117</v>
      </c>
      <c r="C343" s="75" t="s">
        <v>5375</v>
      </c>
      <c r="D343" s="1034">
        <f ca="1">SUMIF(Codifica_CE!$H:$U,CeMin_Tot!$B:$B,Codifica_CE!$T:$T)</f>
        <v>0</v>
      </c>
      <c r="E343" s="71" t="s">
        <v>4967</v>
      </c>
      <c r="G343" s="766">
        <f ca="1">+CeMin_San!D343+CeMin_Ter!D343+CeMin_118!D343+CeMin_Ric!D343</f>
        <v>0</v>
      </c>
      <c r="H343" s="766">
        <f t="shared" ca="1" si="5"/>
        <v>0</v>
      </c>
    </row>
    <row r="344" spans="1:8">
      <c r="A344" s="68"/>
      <c r="B344" s="69" t="s">
        <v>5376</v>
      </c>
      <c r="C344" s="70" t="s">
        <v>5377</v>
      </c>
      <c r="D344" s="1032">
        <f ca="1">D345+D349</f>
        <v>233</v>
      </c>
      <c r="E344" s="71" t="s">
        <v>4967</v>
      </c>
      <c r="G344" s="427">
        <f ca="1">+CeMin_San!D344+CeMin_Ter!D344+CeMin_118!D344+CeMin_Ric!D344</f>
        <v>233</v>
      </c>
      <c r="H344" s="427">
        <f t="shared" ca="1" si="5"/>
        <v>0</v>
      </c>
    </row>
    <row r="345" spans="1:8">
      <c r="A345" s="68"/>
      <c r="B345" s="69" t="s">
        <v>5378</v>
      </c>
      <c r="C345" s="73" t="s">
        <v>5379</v>
      </c>
      <c r="D345" s="1033">
        <f ca="1">SUM(D346:D348)</f>
        <v>233</v>
      </c>
      <c r="E345" s="71" t="s">
        <v>4967</v>
      </c>
      <c r="G345" s="428">
        <f ca="1">+CeMin_San!D345+CeMin_Ter!D345+CeMin_118!D345+CeMin_Ric!D345</f>
        <v>233</v>
      </c>
      <c r="H345" s="428">
        <f t="shared" ca="1" si="5"/>
        <v>0</v>
      </c>
    </row>
    <row r="346" spans="1:8" ht="15">
      <c r="A346" s="77"/>
      <c r="B346" s="74" t="s">
        <v>2142</v>
      </c>
      <c r="C346" s="75" t="s">
        <v>5380</v>
      </c>
      <c r="D346" s="1034">
        <f ca="1">SUMIF(Codifica_CE!$H:$U,CeMin_Tot!$B:$B,Codifica_CE!$T:$T)</f>
        <v>233</v>
      </c>
      <c r="E346" s="71" t="s">
        <v>4967</v>
      </c>
      <c r="G346" s="766">
        <f ca="1">+CeMin_San!D346+CeMin_Ter!D346+CeMin_118!D346+CeMin_Ric!D346</f>
        <v>233</v>
      </c>
      <c r="H346" s="766">
        <f t="shared" ca="1" si="5"/>
        <v>0</v>
      </c>
    </row>
    <row r="347" spans="1:8" ht="15">
      <c r="A347" s="77"/>
      <c r="B347" s="74" t="s">
        <v>2168</v>
      </c>
      <c r="C347" s="75" t="s">
        <v>5381</v>
      </c>
      <c r="D347" s="1034">
        <f ca="1">SUMIF(Codifica_CE!$H:$U,CeMin_Tot!$B:$B,Codifica_CE!$T:$T)</f>
        <v>0</v>
      </c>
      <c r="E347" s="71" t="s">
        <v>4967</v>
      </c>
      <c r="G347" s="766">
        <f ca="1">+CeMin_San!D347+CeMin_Ter!D347+CeMin_118!D347+CeMin_Ric!D347</f>
        <v>0</v>
      </c>
      <c r="H347" s="766">
        <f t="shared" ca="1" si="5"/>
        <v>0</v>
      </c>
    </row>
    <row r="348" spans="1:8" ht="15">
      <c r="A348" s="77"/>
      <c r="B348" s="74" t="s">
        <v>2193</v>
      </c>
      <c r="C348" s="75" t="s">
        <v>5382</v>
      </c>
      <c r="D348" s="1034">
        <f ca="1">SUMIF(Codifica_CE!$H:$U,CeMin_Tot!$B:$B,Codifica_CE!$T:$T)</f>
        <v>0</v>
      </c>
      <c r="E348" s="71" t="s">
        <v>4967</v>
      </c>
      <c r="G348" s="766">
        <f ca="1">+CeMin_San!D348+CeMin_Ter!D348+CeMin_118!D348+CeMin_Ric!D348</f>
        <v>0</v>
      </c>
      <c r="H348" s="766">
        <f t="shared" ca="1" si="5"/>
        <v>0</v>
      </c>
    </row>
    <row r="349" spans="1:8">
      <c r="A349" s="68"/>
      <c r="B349" s="69" t="s">
        <v>5383</v>
      </c>
      <c r="C349" s="73" t="s">
        <v>5384</v>
      </c>
      <c r="D349" s="1033">
        <f ca="1">SUM(D350:D352)</f>
        <v>0</v>
      </c>
      <c r="E349" s="71" t="s">
        <v>4967</v>
      </c>
      <c r="G349" s="428">
        <f ca="1">+CeMin_San!D349+CeMin_Ter!D349+CeMin_118!D349+CeMin_Ric!D349</f>
        <v>0</v>
      </c>
      <c r="H349" s="428">
        <f t="shared" ca="1" si="5"/>
        <v>0</v>
      </c>
    </row>
    <row r="350" spans="1:8" ht="15">
      <c r="A350" s="77"/>
      <c r="B350" s="74" t="s">
        <v>2218</v>
      </c>
      <c r="C350" s="75" t="s">
        <v>5385</v>
      </c>
      <c r="D350" s="1034">
        <f ca="1">SUMIF(Codifica_CE!$H:$U,CeMin_Tot!$B:$B,Codifica_CE!$T:$T)</f>
        <v>0</v>
      </c>
      <c r="E350" s="71" t="s">
        <v>4967</v>
      </c>
      <c r="G350" s="766">
        <f ca="1">+CeMin_San!D350+CeMin_Ter!D350+CeMin_118!D350+CeMin_Ric!D350</f>
        <v>0</v>
      </c>
      <c r="H350" s="766">
        <f t="shared" ca="1" si="5"/>
        <v>0</v>
      </c>
    </row>
    <row r="351" spans="1:8" ht="15">
      <c r="A351" s="77"/>
      <c r="B351" s="74" t="s">
        <v>2242</v>
      </c>
      <c r="C351" s="75" t="s">
        <v>5386</v>
      </c>
      <c r="D351" s="1034">
        <f ca="1">SUMIF(Codifica_CE!$H:$U,CeMin_Tot!$B:$B,Codifica_CE!$T:$T)</f>
        <v>0</v>
      </c>
      <c r="E351" s="71" t="s">
        <v>4967</v>
      </c>
      <c r="G351" s="766">
        <f ca="1">+CeMin_San!D351+CeMin_Ter!D351+CeMin_118!D351+CeMin_Ric!D351</f>
        <v>0</v>
      </c>
      <c r="H351" s="766">
        <f t="shared" ca="1" si="5"/>
        <v>0</v>
      </c>
    </row>
    <row r="352" spans="1:8" ht="15">
      <c r="A352" s="77"/>
      <c r="B352" s="74" t="s">
        <v>2265</v>
      </c>
      <c r="C352" s="75" t="s">
        <v>5387</v>
      </c>
      <c r="D352" s="1034">
        <f ca="1">SUMIF(Codifica_CE!$H:$U,CeMin_Tot!$B:$B,Codifica_CE!$T:$T)</f>
        <v>0</v>
      </c>
      <c r="E352" s="71" t="s">
        <v>4967</v>
      </c>
      <c r="G352" s="766">
        <f ca="1">+CeMin_San!D352+CeMin_Ter!D352+CeMin_118!D352+CeMin_Ric!D352</f>
        <v>0</v>
      </c>
      <c r="H352" s="766">
        <f t="shared" ca="1" si="5"/>
        <v>0</v>
      </c>
    </row>
    <row r="353" spans="1:8">
      <c r="A353" s="68"/>
      <c r="B353" s="69" t="s">
        <v>5388</v>
      </c>
      <c r="C353" s="70" t="s">
        <v>5389</v>
      </c>
      <c r="D353" s="1032">
        <f ca="1">D354+D358</f>
        <v>535</v>
      </c>
      <c r="E353" s="71" t="s">
        <v>4967</v>
      </c>
      <c r="G353" s="427">
        <f ca="1">+CeMin_San!D353+CeMin_Ter!D353+CeMin_118!D353+CeMin_Ric!D353</f>
        <v>535</v>
      </c>
      <c r="H353" s="427">
        <f t="shared" ca="1" si="5"/>
        <v>0</v>
      </c>
    </row>
    <row r="354" spans="1:8">
      <c r="A354" s="68"/>
      <c r="B354" s="69" t="s">
        <v>5390</v>
      </c>
      <c r="C354" s="73" t="s">
        <v>5391</v>
      </c>
      <c r="D354" s="1033">
        <f ca="1">SUM(D355:D357)</f>
        <v>0</v>
      </c>
      <c r="E354" s="71" t="s">
        <v>4967</v>
      </c>
      <c r="G354" s="428">
        <f ca="1">+CeMin_San!D354+CeMin_Ter!D354+CeMin_118!D354+CeMin_Ric!D354</f>
        <v>0</v>
      </c>
      <c r="H354" s="428">
        <f t="shared" ca="1" si="5"/>
        <v>0</v>
      </c>
    </row>
    <row r="355" spans="1:8" ht="15">
      <c r="A355" s="77"/>
      <c r="B355" s="74" t="s">
        <v>2290</v>
      </c>
      <c r="C355" s="75" t="s">
        <v>5392</v>
      </c>
      <c r="D355" s="1034">
        <f ca="1">SUMIF(Codifica_CE!$H:$U,CeMin_Tot!$B:$B,Codifica_CE!$T:$T)</f>
        <v>0</v>
      </c>
      <c r="E355" s="71" t="s">
        <v>4967</v>
      </c>
      <c r="G355" s="766">
        <f ca="1">+CeMin_San!D355+CeMin_Ter!D355+CeMin_118!D355+CeMin_Ric!D355</f>
        <v>0</v>
      </c>
      <c r="H355" s="766">
        <f t="shared" ca="1" si="5"/>
        <v>0</v>
      </c>
    </row>
    <row r="356" spans="1:8" ht="15">
      <c r="A356" s="77"/>
      <c r="B356" s="74" t="s">
        <v>2315</v>
      </c>
      <c r="C356" s="75" t="s">
        <v>5393</v>
      </c>
      <c r="D356" s="1034">
        <f ca="1">SUMIF(Codifica_CE!$H:$U,CeMin_Tot!$B:$B,Codifica_CE!$T:$T)</f>
        <v>0</v>
      </c>
      <c r="E356" s="71" t="s">
        <v>4967</v>
      </c>
      <c r="G356" s="766">
        <f ca="1">+CeMin_San!D356+CeMin_Ter!D356+CeMin_118!D356+CeMin_Ric!D356</f>
        <v>0</v>
      </c>
      <c r="H356" s="766">
        <f t="shared" ca="1" si="5"/>
        <v>0</v>
      </c>
    </row>
    <row r="357" spans="1:8" ht="15">
      <c r="A357" s="77"/>
      <c r="B357" s="74" t="s">
        <v>2340</v>
      </c>
      <c r="C357" s="75" t="s">
        <v>5394</v>
      </c>
      <c r="D357" s="1034">
        <f ca="1">SUMIF(Codifica_CE!$H:$U,CeMin_Tot!$B:$B,Codifica_CE!$T:$T)</f>
        <v>0</v>
      </c>
      <c r="E357" s="71" t="s">
        <v>4967</v>
      </c>
      <c r="G357" s="766">
        <f ca="1">+CeMin_San!D357+CeMin_Ter!D357+CeMin_118!D357+CeMin_Ric!D357</f>
        <v>0</v>
      </c>
      <c r="H357" s="766">
        <f t="shared" ca="1" si="5"/>
        <v>0</v>
      </c>
    </row>
    <row r="358" spans="1:8">
      <c r="A358" s="68"/>
      <c r="B358" s="69" t="s">
        <v>5395</v>
      </c>
      <c r="C358" s="73" t="s">
        <v>5396</v>
      </c>
      <c r="D358" s="1033">
        <f ca="1">SUM(D359:D361)</f>
        <v>535</v>
      </c>
      <c r="E358" s="71" t="s">
        <v>4967</v>
      </c>
      <c r="G358" s="428">
        <f ca="1">+CeMin_San!D358+CeMin_Ter!D358+CeMin_118!D358+CeMin_Ric!D358</f>
        <v>535</v>
      </c>
      <c r="H358" s="428">
        <f t="shared" ca="1" si="5"/>
        <v>0</v>
      </c>
    </row>
    <row r="359" spans="1:8" ht="15">
      <c r="A359" s="77"/>
      <c r="B359" s="74" t="s">
        <v>2365</v>
      </c>
      <c r="C359" s="75" t="s">
        <v>5397</v>
      </c>
      <c r="D359" s="1034">
        <f ca="1">SUMIF(Codifica_CE!$H:$U,CeMin_Tot!$B:$B,Codifica_CE!$T:$T)</f>
        <v>535</v>
      </c>
      <c r="E359" s="71" t="s">
        <v>4967</v>
      </c>
      <c r="G359" s="766">
        <f ca="1">+CeMin_San!D359+CeMin_Ter!D359+CeMin_118!D359+CeMin_Ric!D359</f>
        <v>535</v>
      </c>
      <c r="H359" s="766">
        <f t="shared" ca="1" si="5"/>
        <v>0</v>
      </c>
    </row>
    <row r="360" spans="1:8" ht="15">
      <c r="A360" s="77"/>
      <c r="B360" s="74" t="s">
        <v>2388</v>
      </c>
      <c r="C360" s="75" t="s">
        <v>5398</v>
      </c>
      <c r="D360" s="1034">
        <f ca="1">SUMIF(Codifica_CE!$H:$U,CeMin_Tot!$B:$B,Codifica_CE!$T:$T)</f>
        <v>0</v>
      </c>
      <c r="E360" s="71" t="s">
        <v>4967</v>
      </c>
      <c r="G360" s="766">
        <f ca="1">+CeMin_San!D360+CeMin_Ter!D360+CeMin_118!D360+CeMin_Ric!D360</f>
        <v>0</v>
      </c>
      <c r="H360" s="766">
        <f t="shared" ca="1" si="5"/>
        <v>0</v>
      </c>
    </row>
    <row r="361" spans="1:8" ht="15">
      <c r="A361" s="77"/>
      <c r="B361" s="74" t="s">
        <v>2411</v>
      </c>
      <c r="C361" s="75" t="s">
        <v>5399</v>
      </c>
      <c r="D361" s="1034">
        <f ca="1">SUMIF(Codifica_CE!$H:$U,CeMin_Tot!$B:$B,Codifica_CE!$T:$T)</f>
        <v>0</v>
      </c>
      <c r="E361" s="71" t="s">
        <v>4967</v>
      </c>
      <c r="G361" s="766">
        <f ca="1">+CeMin_San!D361+CeMin_Ter!D361+CeMin_118!D361+CeMin_Ric!D361</f>
        <v>0</v>
      </c>
      <c r="H361" s="766">
        <f t="shared" ca="1" si="5"/>
        <v>0</v>
      </c>
    </row>
    <row r="362" spans="1:8">
      <c r="A362" s="68"/>
      <c r="B362" s="69" t="s">
        <v>5400</v>
      </c>
      <c r="C362" s="70" t="s">
        <v>5401</v>
      </c>
      <c r="D362" s="1032">
        <f ca="1">D363+D367</f>
        <v>4310</v>
      </c>
      <c r="E362" s="71" t="s">
        <v>4967</v>
      </c>
      <c r="G362" s="427">
        <f ca="1">+CeMin_San!D362+CeMin_Ter!D362+CeMin_118!D362+CeMin_Ric!D362</f>
        <v>4310</v>
      </c>
      <c r="H362" s="427">
        <f t="shared" ca="1" si="5"/>
        <v>0</v>
      </c>
    </row>
    <row r="363" spans="1:8">
      <c r="A363" s="68"/>
      <c r="B363" s="69" t="s">
        <v>5402</v>
      </c>
      <c r="C363" s="73" t="s">
        <v>5403</v>
      </c>
      <c r="D363" s="1033">
        <f ca="1">SUM(D364:D366)</f>
        <v>512</v>
      </c>
      <c r="E363" s="71" t="s">
        <v>4967</v>
      </c>
      <c r="G363" s="428">
        <f ca="1">+CeMin_San!D363+CeMin_Ter!D363+CeMin_118!D363+CeMin_Ric!D363</f>
        <v>512</v>
      </c>
      <c r="H363" s="428">
        <f t="shared" ca="1" si="5"/>
        <v>0</v>
      </c>
    </row>
    <row r="364" spans="1:8" ht="15">
      <c r="A364" s="77"/>
      <c r="B364" s="74" t="s">
        <v>2436</v>
      </c>
      <c r="C364" s="75" t="s">
        <v>5404</v>
      </c>
      <c r="D364" s="1034">
        <f ca="1">SUMIF(Codifica_CE!$H:$U,CeMin_Tot!$B:$B,Codifica_CE!$T:$T)</f>
        <v>512</v>
      </c>
      <c r="E364" s="71" t="s">
        <v>4967</v>
      </c>
      <c r="G364" s="766">
        <f ca="1">+CeMin_San!D364+CeMin_Ter!D364+CeMin_118!D364+CeMin_Ric!D364</f>
        <v>512</v>
      </c>
      <c r="H364" s="766">
        <f t="shared" ca="1" si="5"/>
        <v>0</v>
      </c>
    </row>
    <row r="365" spans="1:8" ht="15">
      <c r="A365" s="77"/>
      <c r="B365" s="74" t="s">
        <v>2461</v>
      </c>
      <c r="C365" s="75" t="s">
        <v>5405</v>
      </c>
      <c r="D365" s="1034">
        <f ca="1">SUMIF(Codifica_CE!$H:$U,CeMin_Tot!$B:$B,Codifica_CE!$T:$T)</f>
        <v>0</v>
      </c>
      <c r="E365" s="71" t="s">
        <v>4967</v>
      </c>
      <c r="G365" s="766">
        <f ca="1">+CeMin_San!D365+CeMin_Ter!D365+CeMin_118!D365+CeMin_Ric!D365</f>
        <v>0</v>
      </c>
      <c r="H365" s="766">
        <f t="shared" ca="1" si="5"/>
        <v>0</v>
      </c>
    </row>
    <row r="366" spans="1:8" ht="15">
      <c r="A366" s="77"/>
      <c r="B366" s="74" t="s">
        <v>2486</v>
      </c>
      <c r="C366" s="75" t="s">
        <v>5406</v>
      </c>
      <c r="D366" s="1034">
        <f ca="1">SUMIF(Codifica_CE!$H:$U,CeMin_Tot!$B:$B,Codifica_CE!$T:$T)</f>
        <v>0</v>
      </c>
      <c r="E366" s="71" t="s">
        <v>4967</v>
      </c>
      <c r="G366" s="766">
        <f ca="1">+CeMin_San!D366+CeMin_Ter!D366+CeMin_118!D366+CeMin_Ric!D366</f>
        <v>0</v>
      </c>
      <c r="H366" s="766">
        <f t="shared" ca="1" si="5"/>
        <v>0</v>
      </c>
    </row>
    <row r="367" spans="1:8">
      <c r="A367" s="68"/>
      <c r="B367" s="69" t="s">
        <v>5407</v>
      </c>
      <c r="C367" s="73" t="s">
        <v>5408</v>
      </c>
      <c r="D367" s="1033">
        <f ca="1">SUM(D368:D370)</f>
        <v>3798</v>
      </c>
      <c r="E367" s="71" t="s">
        <v>4967</v>
      </c>
      <c r="G367" s="428">
        <f ca="1">+CeMin_San!D367+CeMin_Ter!D367+CeMin_118!D367+CeMin_Ric!D367</f>
        <v>3798</v>
      </c>
      <c r="H367" s="428">
        <f t="shared" ca="1" si="5"/>
        <v>0</v>
      </c>
    </row>
    <row r="368" spans="1:8" ht="15">
      <c r="A368" s="77"/>
      <c r="B368" s="74" t="s">
        <v>2511</v>
      </c>
      <c r="C368" s="75" t="s">
        <v>5409</v>
      </c>
      <c r="D368" s="1034">
        <f ca="1">SUMIF(Codifica_CE!$H:$U,CeMin_Tot!$B:$B,Codifica_CE!$T:$T)</f>
        <v>3514</v>
      </c>
      <c r="E368" s="71" t="s">
        <v>4967</v>
      </c>
      <c r="G368" s="766">
        <f ca="1">+CeMin_San!D368+CeMin_Ter!D368+CeMin_118!D368+CeMin_Ric!D368</f>
        <v>3514</v>
      </c>
      <c r="H368" s="766">
        <f t="shared" ca="1" si="5"/>
        <v>0</v>
      </c>
    </row>
    <row r="369" spans="1:8" ht="15">
      <c r="A369" s="77"/>
      <c r="B369" s="74" t="s">
        <v>2534</v>
      </c>
      <c r="C369" s="75" t="s">
        <v>5410</v>
      </c>
      <c r="D369" s="1034">
        <f ca="1">SUMIF(Codifica_CE!$H:$U,CeMin_Tot!$B:$B,Codifica_CE!$T:$T)</f>
        <v>284</v>
      </c>
      <c r="E369" s="71" t="s">
        <v>4967</v>
      </c>
      <c r="G369" s="766">
        <f ca="1">+CeMin_San!D369+CeMin_Ter!D369+CeMin_118!D369+CeMin_Ric!D369</f>
        <v>284</v>
      </c>
      <c r="H369" s="766">
        <f t="shared" ca="1" si="5"/>
        <v>0</v>
      </c>
    </row>
    <row r="370" spans="1:8" ht="15">
      <c r="A370" s="77"/>
      <c r="B370" s="74" t="s">
        <v>2557</v>
      </c>
      <c r="C370" s="75" t="s">
        <v>5411</v>
      </c>
      <c r="D370" s="1034">
        <f ca="1">SUMIF(Codifica_CE!$H:$U,CeMin_Tot!$B:$B,Codifica_CE!$T:$T)</f>
        <v>0</v>
      </c>
      <c r="E370" s="71" t="s">
        <v>4967</v>
      </c>
      <c r="G370" s="766">
        <f ca="1">+CeMin_San!D370+CeMin_Ter!D370+CeMin_118!D370+CeMin_Ric!D370</f>
        <v>0</v>
      </c>
      <c r="H370" s="766">
        <f t="shared" ca="1" si="5"/>
        <v>0</v>
      </c>
    </row>
    <row r="371" spans="1:8">
      <c r="A371" s="68"/>
      <c r="B371" s="69" t="s">
        <v>5412</v>
      </c>
      <c r="C371" s="70" t="s">
        <v>5413</v>
      </c>
      <c r="D371" s="1032">
        <f ca="1">SUM(D372:D374)</f>
        <v>1113</v>
      </c>
      <c r="E371" s="71" t="s">
        <v>4967</v>
      </c>
      <c r="G371" s="427">
        <f ca="1">+CeMin_San!D371+CeMin_Ter!D371+CeMin_118!D371+CeMin_Ric!D371</f>
        <v>1113</v>
      </c>
      <c r="H371" s="427">
        <f t="shared" ca="1" si="5"/>
        <v>0</v>
      </c>
    </row>
    <row r="372" spans="1:8" ht="15">
      <c r="A372" s="68"/>
      <c r="B372" s="69" t="s">
        <v>2582</v>
      </c>
      <c r="C372" s="73" t="s">
        <v>5414</v>
      </c>
      <c r="D372" s="1034">
        <f ca="1">SUMIF(Codifica_CE!$H:$U,CeMin_Tot!$B:$B,Codifica_CE!$T:$T)</f>
        <v>71</v>
      </c>
      <c r="E372" s="71" t="s">
        <v>4967</v>
      </c>
      <c r="G372" s="766">
        <f ca="1">+CeMin_San!D372+CeMin_Ter!D372+CeMin_118!D372+CeMin_Ric!D372</f>
        <v>71</v>
      </c>
      <c r="H372" s="766">
        <f t="shared" ca="1" si="5"/>
        <v>0</v>
      </c>
    </row>
    <row r="373" spans="1:8" ht="15">
      <c r="A373" s="68"/>
      <c r="B373" s="69" t="s">
        <v>2586</v>
      </c>
      <c r="C373" s="73" t="s">
        <v>5415</v>
      </c>
      <c r="D373" s="1034">
        <f ca="1">SUMIF(Codifica_CE!$H:$U,CeMin_Tot!$B:$B,Codifica_CE!$T:$T)</f>
        <v>75</v>
      </c>
      <c r="E373" s="71" t="s">
        <v>4967</v>
      </c>
      <c r="G373" s="766">
        <f ca="1">+CeMin_San!D373+CeMin_Ter!D373+CeMin_118!D373+CeMin_Ric!D373</f>
        <v>75</v>
      </c>
      <c r="H373" s="766">
        <f t="shared" ca="1" si="5"/>
        <v>0</v>
      </c>
    </row>
    <row r="374" spans="1:8">
      <c r="A374" s="68"/>
      <c r="B374" s="69" t="s">
        <v>5416</v>
      </c>
      <c r="C374" s="73" t="s">
        <v>5417</v>
      </c>
      <c r="D374" s="1033">
        <f ca="1">SUM(D375:D376)</f>
        <v>967</v>
      </c>
      <c r="E374" s="71" t="s">
        <v>4967</v>
      </c>
      <c r="G374" s="428">
        <f ca="1">+CeMin_San!D374+CeMin_Ter!D374+CeMin_118!D374+CeMin_Ric!D374</f>
        <v>967</v>
      </c>
      <c r="H374" s="428">
        <f t="shared" ca="1" si="5"/>
        <v>0</v>
      </c>
    </row>
    <row r="375" spans="1:8" ht="15">
      <c r="A375" s="68"/>
      <c r="B375" s="74" t="s">
        <v>2589</v>
      </c>
      <c r="C375" s="75" t="s">
        <v>5418</v>
      </c>
      <c r="D375" s="1034">
        <f ca="1">SUMIF(Codifica_CE!$H:$U,CeMin_Tot!$B:$B,Codifica_CE!$T:$T)</f>
        <v>767</v>
      </c>
      <c r="E375" s="71" t="s">
        <v>4967</v>
      </c>
      <c r="G375" s="766">
        <f ca="1">+CeMin_San!D375+CeMin_Ter!D375+CeMin_118!D375+CeMin_Ric!D375</f>
        <v>767</v>
      </c>
      <c r="H375" s="766">
        <f t="shared" ca="1" si="5"/>
        <v>0</v>
      </c>
    </row>
    <row r="376" spans="1:8" ht="15">
      <c r="A376" s="77"/>
      <c r="B376" s="74" t="s">
        <v>2604</v>
      </c>
      <c r="C376" s="75" t="s">
        <v>5419</v>
      </c>
      <c r="D376" s="1034">
        <f ca="1">SUMIF(Codifica_CE!$H:$U,CeMin_Tot!$B:$B,Codifica_CE!$T:$T)</f>
        <v>200</v>
      </c>
      <c r="E376" s="71" t="s">
        <v>4967</v>
      </c>
      <c r="G376" s="766">
        <f ca="1">+CeMin_San!D376+CeMin_Ter!D376+CeMin_118!D376+CeMin_Ric!D376</f>
        <v>200</v>
      </c>
      <c r="H376" s="766">
        <f t="shared" ca="1" si="5"/>
        <v>0</v>
      </c>
    </row>
    <row r="377" spans="1:8">
      <c r="A377" s="68"/>
      <c r="B377" s="82" t="s">
        <v>5420</v>
      </c>
      <c r="C377" s="84" t="s">
        <v>5421</v>
      </c>
      <c r="D377" s="1033">
        <f ca="1">SUM(D378:D379)</f>
        <v>71</v>
      </c>
      <c r="E377" s="71" t="s">
        <v>4967</v>
      </c>
      <c r="G377" s="428">
        <f ca="1">+CeMin_San!D377+CeMin_Ter!D377+CeMin_118!D377+CeMin_Ric!D377</f>
        <v>71</v>
      </c>
      <c r="H377" s="428">
        <f t="shared" ca="1" si="5"/>
        <v>0</v>
      </c>
    </row>
    <row r="378" spans="1:8" ht="15">
      <c r="A378" s="68"/>
      <c r="B378" s="69" t="s">
        <v>2629</v>
      </c>
      <c r="C378" s="70" t="s">
        <v>5422</v>
      </c>
      <c r="D378" s="1034">
        <f ca="1">SUMIF(Codifica_CE!$H:$U,CeMin_Tot!$B:$B,Codifica_CE!$T:$T)</f>
        <v>15</v>
      </c>
      <c r="E378" s="71" t="s">
        <v>4967</v>
      </c>
      <c r="G378" s="766">
        <f ca="1">+CeMin_San!D378+CeMin_Ter!D378+CeMin_118!D378+CeMin_Ric!D378</f>
        <v>15</v>
      </c>
      <c r="H378" s="766">
        <f t="shared" ca="1" si="5"/>
        <v>0</v>
      </c>
    </row>
    <row r="379" spans="1:8">
      <c r="A379" s="68"/>
      <c r="B379" s="69" t="s">
        <v>5423</v>
      </c>
      <c r="C379" s="70" t="s">
        <v>5424</v>
      </c>
      <c r="D379" s="1033">
        <f ca="1">+D380+D383</f>
        <v>56</v>
      </c>
      <c r="E379" s="71" t="s">
        <v>4967</v>
      </c>
      <c r="G379" s="428">
        <f ca="1">+CeMin_San!D379+CeMin_Ter!D379+CeMin_118!D379+CeMin_Ric!D379</f>
        <v>56</v>
      </c>
      <c r="H379" s="428">
        <f t="shared" ca="1" si="5"/>
        <v>0</v>
      </c>
    </row>
    <row r="380" spans="1:8">
      <c r="A380" s="68"/>
      <c r="B380" s="69" t="s">
        <v>5425</v>
      </c>
      <c r="C380" s="70" t="s">
        <v>5426</v>
      </c>
      <c r="D380" s="1032">
        <f ca="1">SUM(D381:D382)</f>
        <v>0</v>
      </c>
      <c r="E380" s="71" t="s">
        <v>4967</v>
      </c>
      <c r="G380" s="427">
        <f ca="1">+CeMin_San!D380+CeMin_Ter!D380+CeMin_118!D380+CeMin_Ric!D380</f>
        <v>0</v>
      </c>
      <c r="H380" s="427">
        <f t="shared" ca="1" si="5"/>
        <v>0</v>
      </c>
    </row>
    <row r="381" spans="1:8" ht="15">
      <c r="A381" s="68"/>
      <c r="B381" s="69" t="s">
        <v>2644</v>
      </c>
      <c r="C381" s="73" t="s">
        <v>5427</v>
      </c>
      <c r="D381" s="1034">
        <f ca="1">SUMIF(Codifica_CE!$H:$U,CeMin_Tot!$B:$B,Codifica_CE!$T:$T)</f>
        <v>0</v>
      </c>
      <c r="E381" s="71" t="s">
        <v>4967</v>
      </c>
      <c r="G381" s="766">
        <f ca="1">+CeMin_San!D381+CeMin_Ter!D381+CeMin_118!D381+CeMin_Ric!D381</f>
        <v>0</v>
      </c>
      <c r="H381" s="766">
        <f t="shared" ca="1" si="5"/>
        <v>0</v>
      </c>
    </row>
    <row r="382" spans="1:8" ht="15">
      <c r="A382" s="68"/>
      <c r="B382" s="69" t="s">
        <v>2648</v>
      </c>
      <c r="C382" s="73" t="s">
        <v>5428</v>
      </c>
      <c r="D382" s="1034">
        <f ca="1">SUMIF(Codifica_CE!$H:$U,CeMin_Tot!$B:$B,Codifica_CE!$T:$T)</f>
        <v>0</v>
      </c>
      <c r="E382" s="71" t="s">
        <v>4967</v>
      </c>
      <c r="G382" s="766">
        <f ca="1">+CeMin_San!D382+CeMin_Ter!D382+CeMin_118!D382+CeMin_Ric!D382</f>
        <v>0</v>
      </c>
      <c r="H382" s="766">
        <f t="shared" ca="1" si="5"/>
        <v>0</v>
      </c>
    </row>
    <row r="383" spans="1:8" ht="15">
      <c r="A383" s="68"/>
      <c r="B383" s="69" t="s">
        <v>2661</v>
      </c>
      <c r="C383" s="70" t="s">
        <v>5429</v>
      </c>
      <c r="D383" s="1034">
        <f ca="1">SUMIF(Codifica_CE!$H:$U,CeMin_Tot!$B:$B,Codifica_CE!$T:$T)</f>
        <v>56</v>
      </c>
      <c r="E383" s="71" t="s">
        <v>4967</v>
      </c>
      <c r="G383" s="766">
        <f ca="1">+CeMin_San!D383+CeMin_Ter!D383+CeMin_118!D383+CeMin_Ric!D383</f>
        <v>56</v>
      </c>
      <c r="H383" s="766">
        <f t="shared" ca="1" si="5"/>
        <v>0</v>
      </c>
    </row>
    <row r="384" spans="1:8">
      <c r="A384" s="68"/>
      <c r="B384" s="69" t="s">
        <v>5430</v>
      </c>
      <c r="C384" s="70" t="s">
        <v>5431</v>
      </c>
      <c r="D384" s="1032">
        <f ca="1">SUM(D385:D386)</f>
        <v>0</v>
      </c>
      <c r="E384" s="71" t="s">
        <v>4967</v>
      </c>
      <c r="G384" s="427">
        <f ca="1">+CeMin_San!D384+CeMin_Ter!D384+CeMin_118!D384+CeMin_Ric!D384</f>
        <v>0</v>
      </c>
      <c r="H384" s="427">
        <f t="shared" ca="1" si="5"/>
        <v>0</v>
      </c>
    </row>
    <row r="385" spans="1:8" ht="15">
      <c r="A385" s="68"/>
      <c r="B385" s="69" t="s">
        <v>2637</v>
      </c>
      <c r="C385" s="73" t="s">
        <v>5432</v>
      </c>
      <c r="D385" s="1034">
        <f ca="1">SUMIF(Codifica_CE!$H:$U,CeMin_Tot!$B:$B,Codifica_CE!$T:$T)</f>
        <v>0</v>
      </c>
      <c r="E385" s="71" t="s">
        <v>4967</v>
      </c>
      <c r="G385" s="766">
        <f ca="1">+CeMin_San!D385+CeMin_Ter!D385+CeMin_118!D385+CeMin_Ric!D385</f>
        <v>0</v>
      </c>
      <c r="H385" s="766">
        <f t="shared" ca="1" si="5"/>
        <v>0</v>
      </c>
    </row>
    <row r="386" spans="1:8" ht="15">
      <c r="A386" s="68"/>
      <c r="B386" s="69" t="s">
        <v>2675</v>
      </c>
      <c r="C386" s="73" t="s">
        <v>5433</v>
      </c>
      <c r="D386" s="1034">
        <f ca="1">SUMIF(Codifica_CE!$H:$U,CeMin_Tot!$B:$B,Codifica_CE!$T:$T)</f>
        <v>0</v>
      </c>
      <c r="E386" s="71" t="s">
        <v>4967</v>
      </c>
      <c r="G386" s="766">
        <f ca="1">+CeMin_San!D386+CeMin_Ter!D386+CeMin_118!D386+CeMin_Ric!D386</f>
        <v>0</v>
      </c>
      <c r="H386" s="766">
        <f t="shared" ca="1" si="5"/>
        <v>0</v>
      </c>
    </row>
    <row r="387" spans="1:8" ht="14.25">
      <c r="A387" s="68"/>
      <c r="B387" s="69" t="s">
        <v>5434</v>
      </c>
      <c r="C387" s="70" t="s">
        <v>5435</v>
      </c>
      <c r="D387" s="1032">
        <f ca="1">SUM(D388:D389)</f>
        <v>0</v>
      </c>
      <c r="E387" s="290" t="s">
        <v>5436</v>
      </c>
      <c r="G387" s="427">
        <f ca="1">+CeMin_San!D387+CeMin_Ter!D387+CeMin_118!D387+CeMin_Ric!D387</f>
        <v>0</v>
      </c>
      <c r="H387" s="427">
        <f t="shared" ca="1" si="5"/>
        <v>0</v>
      </c>
    </row>
    <row r="388" spans="1:8" ht="15">
      <c r="A388" s="68"/>
      <c r="B388" s="69" t="s">
        <v>2686</v>
      </c>
      <c r="C388" s="73" t="s">
        <v>5437</v>
      </c>
      <c r="D388" s="1034">
        <f ca="1">SUMIF(Codifica_CE!$H:$U,CeMin_Tot!$B:$B,Codifica_CE!$T:$T)</f>
        <v>0</v>
      </c>
      <c r="E388" s="290" t="s">
        <v>5436</v>
      </c>
      <c r="G388" s="766">
        <f ca="1">+CeMin_San!D388+CeMin_Ter!D388+CeMin_118!D388+CeMin_Ric!D388</f>
        <v>0</v>
      </c>
      <c r="H388" s="766">
        <f t="shared" ca="1" si="5"/>
        <v>0</v>
      </c>
    </row>
    <row r="389" spans="1:8" ht="15">
      <c r="A389" s="68"/>
      <c r="B389" s="69" t="s">
        <v>2736</v>
      </c>
      <c r="C389" s="73" t="s">
        <v>5438</v>
      </c>
      <c r="D389" s="1034">
        <f ca="1">SUMIF(Codifica_CE!$H:$U,CeMin_Tot!$B:$B,Codifica_CE!$T:$T)</f>
        <v>0</v>
      </c>
      <c r="E389" s="290" t="s">
        <v>5436</v>
      </c>
      <c r="G389" s="766">
        <f ca="1">+CeMin_San!D389+CeMin_Ter!D389+CeMin_118!D389+CeMin_Ric!D389</f>
        <v>0</v>
      </c>
      <c r="H389" s="766">
        <f t="shared" ca="1" si="5"/>
        <v>0</v>
      </c>
    </row>
    <row r="390" spans="1:8">
      <c r="A390" s="68"/>
      <c r="B390" s="69" t="s">
        <v>5439</v>
      </c>
      <c r="C390" s="70" t="s">
        <v>5440</v>
      </c>
      <c r="D390" s="1032">
        <f ca="1">D391+D397+D398+D403</f>
        <v>2318</v>
      </c>
      <c r="E390" s="71" t="s">
        <v>4967</v>
      </c>
      <c r="G390" s="427">
        <f ca="1">+CeMin_San!D390+CeMin_Ter!D390+CeMin_118!D390+CeMin_Ric!D390</f>
        <v>2318</v>
      </c>
      <c r="H390" s="427">
        <f t="shared" ca="1" si="5"/>
        <v>0</v>
      </c>
    </row>
    <row r="391" spans="1:8">
      <c r="A391" s="68"/>
      <c r="B391" s="69" t="s">
        <v>5441</v>
      </c>
      <c r="C391" s="73" t="s">
        <v>5442</v>
      </c>
      <c r="D391" s="1033">
        <f ca="1">SUM(D392:D396)</f>
        <v>0</v>
      </c>
      <c r="E391" s="71" t="s">
        <v>4967</v>
      </c>
      <c r="G391" s="428">
        <f ca="1">+CeMin_San!D391+CeMin_Ter!D391+CeMin_118!D391+CeMin_Ric!D391</f>
        <v>0</v>
      </c>
      <c r="H391" s="428">
        <f t="shared" ca="1" si="5"/>
        <v>0</v>
      </c>
    </row>
    <row r="392" spans="1:8" ht="15">
      <c r="A392" s="68"/>
      <c r="B392" s="74" t="s">
        <v>2759</v>
      </c>
      <c r="C392" s="75" t="s">
        <v>5443</v>
      </c>
      <c r="D392" s="1034">
        <f ca="1">SUMIF(Codifica_CE!$H:$U,CeMin_Tot!$B:$B,Codifica_CE!$T:$T)</f>
        <v>0</v>
      </c>
      <c r="E392" s="71" t="s">
        <v>4967</v>
      </c>
      <c r="G392" s="766">
        <f ca="1">+CeMin_San!D392+CeMin_Ter!D392+CeMin_118!D392+CeMin_Ric!D392</f>
        <v>0</v>
      </c>
      <c r="H392" s="766">
        <f t="shared" ca="1" si="5"/>
        <v>0</v>
      </c>
    </row>
    <row r="393" spans="1:8" ht="15">
      <c r="A393" s="68"/>
      <c r="B393" s="74" t="s">
        <v>2765</v>
      </c>
      <c r="C393" s="75" t="s">
        <v>5444</v>
      </c>
      <c r="D393" s="1034">
        <f ca="1">SUMIF(Codifica_CE!$H:$U,CeMin_Tot!$B:$B,Codifica_CE!$T:$T)</f>
        <v>0</v>
      </c>
      <c r="E393" s="71" t="s">
        <v>4967</v>
      </c>
      <c r="G393" s="766">
        <f ca="1">+CeMin_San!D393+CeMin_Ter!D393+CeMin_118!D393+CeMin_Ric!D393</f>
        <v>0</v>
      </c>
      <c r="H393" s="766">
        <f t="shared" ca="1" si="5"/>
        <v>0</v>
      </c>
    </row>
    <row r="394" spans="1:8" ht="15">
      <c r="A394" s="68"/>
      <c r="B394" s="74" t="s">
        <v>2768</v>
      </c>
      <c r="C394" s="75" t="s">
        <v>5445</v>
      </c>
      <c r="D394" s="1034">
        <f ca="1">SUMIF(Codifica_CE!$H:$U,CeMin_Tot!$B:$B,Codifica_CE!$T:$T)</f>
        <v>0</v>
      </c>
      <c r="E394" s="71" t="s">
        <v>4967</v>
      </c>
      <c r="G394" s="766">
        <f ca="1">+CeMin_San!D394+CeMin_Ter!D394+CeMin_118!D394+CeMin_Ric!D394</f>
        <v>0</v>
      </c>
      <c r="H394" s="766">
        <f t="shared" ca="1" si="5"/>
        <v>0</v>
      </c>
    </row>
    <row r="395" spans="1:8" ht="15">
      <c r="A395" s="68"/>
      <c r="B395" s="74" t="s">
        <v>2771</v>
      </c>
      <c r="C395" s="75" t="s">
        <v>5446</v>
      </c>
      <c r="D395" s="1034">
        <f ca="1">SUMIF(Codifica_CE!$H:$U,CeMin_Tot!$B:$B,Codifica_CE!$T:$T)</f>
        <v>0</v>
      </c>
      <c r="E395" s="71" t="s">
        <v>4967</v>
      </c>
      <c r="G395" s="766">
        <f ca="1">+CeMin_San!D395+CeMin_Ter!D395+CeMin_118!D395+CeMin_Ric!D395</f>
        <v>0</v>
      </c>
      <c r="H395" s="766">
        <f t="shared" ca="1" si="5"/>
        <v>0</v>
      </c>
    </row>
    <row r="396" spans="1:8" ht="15">
      <c r="A396" s="68"/>
      <c r="B396" s="74" t="s">
        <v>2774</v>
      </c>
      <c r="C396" s="75" t="s">
        <v>5447</v>
      </c>
      <c r="D396" s="1034">
        <f ca="1">SUMIF(Codifica_CE!$H:$U,CeMin_Tot!$B:$B,Codifica_CE!$T:$T)</f>
        <v>0</v>
      </c>
      <c r="E396" s="71" t="s">
        <v>4967</v>
      </c>
      <c r="G396" s="766">
        <f ca="1">+CeMin_San!D396+CeMin_Ter!D396+CeMin_118!D396+CeMin_Ric!D396</f>
        <v>0</v>
      </c>
      <c r="H396" s="766">
        <f t="shared" ca="1" si="5"/>
        <v>0</v>
      </c>
    </row>
    <row r="397" spans="1:8" ht="15">
      <c r="A397" s="68"/>
      <c r="B397" s="69" t="s">
        <v>2777</v>
      </c>
      <c r="C397" s="73" t="s">
        <v>5448</v>
      </c>
      <c r="D397" s="1034">
        <f ca="1">SUMIF(Codifica_CE!$H:$U,CeMin_Tot!$B:$B,Codifica_CE!$T:$T)</f>
        <v>0</v>
      </c>
      <c r="E397" s="71" t="s">
        <v>4967</v>
      </c>
      <c r="G397" s="766">
        <f ca="1">+CeMin_San!D397+CeMin_Ter!D397+CeMin_118!D397+CeMin_Ric!D397</f>
        <v>0</v>
      </c>
      <c r="H397" s="766">
        <f t="shared" ca="1" si="5"/>
        <v>0</v>
      </c>
    </row>
    <row r="398" spans="1:8">
      <c r="A398" s="68"/>
      <c r="B398" s="69" t="s">
        <v>5449</v>
      </c>
      <c r="C398" s="73" t="s">
        <v>5450</v>
      </c>
      <c r="D398" s="1033">
        <f ca="1">SUM(D399:D402)</f>
        <v>515</v>
      </c>
      <c r="E398" s="71" t="s">
        <v>4967</v>
      </c>
      <c r="G398" s="428">
        <f ca="1">+CeMin_San!D398+CeMin_Ter!D398+CeMin_118!D398+CeMin_Ric!D398</f>
        <v>515</v>
      </c>
      <c r="H398" s="428">
        <f t="shared" ca="1" si="5"/>
        <v>0</v>
      </c>
    </row>
    <row r="399" spans="1:8" ht="25.5">
      <c r="A399" s="68"/>
      <c r="B399" s="74" t="s">
        <v>2799</v>
      </c>
      <c r="C399" s="75" t="s">
        <v>5451</v>
      </c>
      <c r="D399" s="1034">
        <f ca="1">SUMIF(Codifica_CE!$H:$U,CeMin_Tot!$B:$B,Codifica_CE!$T:$T)</f>
        <v>201</v>
      </c>
      <c r="E399" s="71" t="s">
        <v>4967</v>
      </c>
      <c r="G399" s="766">
        <f ca="1">+CeMin_San!D399+CeMin_Ter!D399+CeMin_118!D399+CeMin_Ric!D399</f>
        <v>201</v>
      </c>
      <c r="H399" s="766">
        <f t="shared" ca="1" si="5"/>
        <v>0</v>
      </c>
    </row>
    <row r="400" spans="1:8" ht="15">
      <c r="A400" s="68"/>
      <c r="B400" s="74" t="s">
        <v>2811</v>
      </c>
      <c r="C400" s="75" t="s">
        <v>5452</v>
      </c>
      <c r="D400" s="1034">
        <f ca="1">SUMIF(Codifica_CE!$H:$U,CeMin_Tot!$B:$B,Codifica_CE!$T:$T)</f>
        <v>314</v>
      </c>
      <c r="E400" s="71" t="s">
        <v>4967</v>
      </c>
      <c r="G400" s="766">
        <f ca="1">+CeMin_San!D400+CeMin_Ter!D400+CeMin_118!D400+CeMin_Ric!D400</f>
        <v>314</v>
      </c>
      <c r="H400" s="766">
        <f t="shared" ca="1" si="5"/>
        <v>0</v>
      </c>
    </row>
    <row r="401" spans="1:8" ht="15">
      <c r="A401" s="68"/>
      <c r="B401" s="74" t="s">
        <v>2814</v>
      </c>
      <c r="C401" s="75" t="s">
        <v>5453</v>
      </c>
      <c r="D401" s="1034">
        <f ca="1">SUMIF(Codifica_CE!$H:$U,CeMin_Tot!$B:$B,Codifica_CE!$T:$T)</f>
        <v>0</v>
      </c>
      <c r="E401" s="71" t="s">
        <v>4967</v>
      </c>
      <c r="G401" s="766">
        <f ca="1">+CeMin_San!D401+CeMin_Ter!D401+CeMin_118!D401+CeMin_Ric!D401</f>
        <v>0</v>
      </c>
      <c r="H401" s="766">
        <f t="shared" ca="1" si="5"/>
        <v>0</v>
      </c>
    </row>
    <row r="402" spans="1:8" ht="15">
      <c r="A402" s="68"/>
      <c r="B402" s="74" t="s">
        <v>2823</v>
      </c>
      <c r="C402" s="75" t="s">
        <v>5454</v>
      </c>
      <c r="D402" s="1034">
        <f ca="1">SUMIF(Codifica_CE!$H:$U,CeMin_Tot!$B:$B,Codifica_CE!$T:$T)</f>
        <v>0</v>
      </c>
      <c r="E402" s="71" t="s">
        <v>4967</v>
      </c>
      <c r="G402" s="766">
        <f ca="1">+CeMin_San!D402+CeMin_Ter!D402+CeMin_118!D402+CeMin_Ric!D402</f>
        <v>0</v>
      </c>
      <c r="H402" s="766">
        <f t="shared" ca="1" si="5"/>
        <v>0</v>
      </c>
    </row>
    <row r="403" spans="1:8">
      <c r="A403" s="68"/>
      <c r="B403" s="69" t="s">
        <v>5455</v>
      </c>
      <c r="C403" s="73" t="s">
        <v>5456</v>
      </c>
      <c r="D403" s="1033">
        <f ca="1">SUM(D404:D410)</f>
        <v>1803</v>
      </c>
      <c r="E403" s="71" t="s">
        <v>4967</v>
      </c>
      <c r="G403" s="428">
        <f ca="1">+CeMin_San!D403+CeMin_Ter!D403+CeMin_118!D403+CeMin_Ric!D403</f>
        <v>1803</v>
      </c>
      <c r="H403" s="428">
        <f t="shared" ca="1" si="5"/>
        <v>0</v>
      </c>
    </row>
    <row r="404" spans="1:8" ht="15">
      <c r="A404" s="68"/>
      <c r="B404" s="74" t="s">
        <v>2781</v>
      </c>
      <c r="C404" s="75" t="s">
        <v>5457</v>
      </c>
      <c r="D404" s="1034">
        <f ca="1">SUMIF(Codifica_CE!$H:$U,CeMin_Tot!$B:$B,Codifica_CE!$T:$T)</f>
        <v>0</v>
      </c>
      <c r="E404" s="71" t="s">
        <v>4967</v>
      </c>
      <c r="G404" s="766">
        <f ca="1">+CeMin_San!D404+CeMin_Ter!D404+CeMin_118!D404+CeMin_Ric!D404</f>
        <v>0</v>
      </c>
      <c r="H404" s="766">
        <f t="shared" ca="1" si="5"/>
        <v>0</v>
      </c>
    </row>
    <row r="405" spans="1:8" ht="15">
      <c r="A405" s="68"/>
      <c r="B405" s="74" t="s">
        <v>2784</v>
      </c>
      <c r="C405" s="75" t="s">
        <v>5458</v>
      </c>
      <c r="D405" s="1034">
        <f ca="1">SUMIF(Codifica_CE!$H:$U,CeMin_Tot!$B:$B,Codifica_CE!$T:$T)</f>
        <v>1227</v>
      </c>
      <c r="E405" s="71" t="s">
        <v>4967</v>
      </c>
      <c r="G405" s="766">
        <f ca="1">+CeMin_San!D405+CeMin_Ter!D405+CeMin_118!D405+CeMin_Ric!D405</f>
        <v>1227</v>
      </c>
      <c r="H405" s="766">
        <f t="shared" ca="1" si="5"/>
        <v>0</v>
      </c>
    </row>
    <row r="406" spans="1:8" ht="15">
      <c r="A406" s="68"/>
      <c r="B406" s="74" t="s">
        <v>2796</v>
      </c>
      <c r="C406" s="75" t="s">
        <v>5459</v>
      </c>
      <c r="D406" s="1034">
        <f ca="1">SUMIF(Codifica_CE!$H:$U,CeMin_Tot!$B:$B,Codifica_CE!$T:$T)</f>
        <v>0</v>
      </c>
      <c r="E406" s="71" t="s">
        <v>4967</v>
      </c>
      <c r="G406" s="766">
        <f ca="1">+CeMin_San!D406+CeMin_Ter!D406+CeMin_118!D406+CeMin_Ric!D406</f>
        <v>0</v>
      </c>
      <c r="H406" s="766">
        <f t="shared" ref="H406:H469" ca="1" si="6">+D406-G406</f>
        <v>0</v>
      </c>
    </row>
    <row r="407" spans="1:8" ht="15">
      <c r="A407" s="68"/>
      <c r="B407" s="74" t="s">
        <v>2787</v>
      </c>
      <c r="C407" s="75" t="s">
        <v>5460</v>
      </c>
      <c r="D407" s="1034">
        <f ca="1">SUMIF(Codifica_CE!$H:$U,CeMin_Tot!$B:$B,Codifica_CE!$T:$T)</f>
        <v>313</v>
      </c>
      <c r="E407" s="71" t="s">
        <v>4967</v>
      </c>
      <c r="G407" s="766">
        <f ca="1">+CeMin_San!D407+CeMin_Ter!D407+CeMin_118!D407+CeMin_Ric!D407</f>
        <v>313</v>
      </c>
      <c r="H407" s="766">
        <f t="shared" ca="1" si="6"/>
        <v>0</v>
      </c>
    </row>
    <row r="408" spans="1:8" ht="15">
      <c r="A408" s="68"/>
      <c r="B408" s="74" t="s">
        <v>2790</v>
      </c>
      <c r="C408" s="75" t="s">
        <v>5461</v>
      </c>
      <c r="D408" s="1034">
        <f ca="1">SUMIF(Codifica_CE!$H:$U,CeMin_Tot!$B:$B,Codifica_CE!$T:$T)</f>
        <v>76</v>
      </c>
      <c r="E408" s="71" t="s">
        <v>4967</v>
      </c>
      <c r="G408" s="766">
        <f ca="1">+CeMin_San!D408+CeMin_Ter!D408+CeMin_118!D408+CeMin_Ric!D408</f>
        <v>76</v>
      </c>
      <c r="H408" s="766">
        <f t="shared" ca="1" si="6"/>
        <v>0</v>
      </c>
    </row>
    <row r="409" spans="1:8" ht="15">
      <c r="A409" s="68"/>
      <c r="B409" s="74" t="s">
        <v>2793</v>
      </c>
      <c r="C409" s="75" t="s">
        <v>5462</v>
      </c>
      <c r="D409" s="1034">
        <f ca="1">SUMIF(Codifica_CE!$H:$U,CeMin_Tot!$B:$B,Codifica_CE!$T:$T)</f>
        <v>0</v>
      </c>
      <c r="E409" s="71" t="s">
        <v>4967</v>
      </c>
      <c r="G409" s="766">
        <f ca="1">+CeMin_San!D409+CeMin_Ter!D409+CeMin_118!D409+CeMin_Ric!D409</f>
        <v>0</v>
      </c>
      <c r="H409" s="766">
        <f t="shared" ca="1" si="6"/>
        <v>0</v>
      </c>
    </row>
    <row r="410" spans="1:8" ht="15">
      <c r="A410" s="68"/>
      <c r="B410" s="74" t="s">
        <v>2828</v>
      </c>
      <c r="C410" s="75" t="s">
        <v>5463</v>
      </c>
      <c r="D410" s="1034">
        <f ca="1">SUMIF(Codifica_CE!$H:$U,CeMin_Tot!$B:$B,Codifica_CE!$T:$T)</f>
        <v>187</v>
      </c>
      <c r="E410" s="71" t="s">
        <v>4967</v>
      </c>
      <c r="G410" s="766">
        <f ca="1">+CeMin_San!D410+CeMin_Ter!D410+CeMin_118!D410+CeMin_Ric!D410</f>
        <v>187</v>
      </c>
      <c r="H410" s="766">
        <f t="shared" ca="1" si="6"/>
        <v>0</v>
      </c>
    </row>
    <row r="411" spans="1:8">
      <c r="A411" s="68"/>
      <c r="B411" s="69" t="s">
        <v>5464</v>
      </c>
      <c r="C411" s="70" t="s">
        <v>5465</v>
      </c>
      <c r="D411" s="1032">
        <f ca="1">D132+D160+D312+D320+D329+D371+D377+D384+D387+D390</f>
        <v>514725</v>
      </c>
      <c r="E411" s="71" t="s">
        <v>4967</v>
      </c>
      <c r="G411" s="427">
        <f ca="1">+CeMin_San!D411+CeMin_Ter!D411+CeMin_118!D411+CeMin_Ric!D411</f>
        <v>514725</v>
      </c>
      <c r="H411" s="427">
        <f t="shared" ca="1" si="6"/>
        <v>0</v>
      </c>
    </row>
    <row r="412" spans="1:8">
      <c r="A412" s="68"/>
      <c r="B412" s="69"/>
      <c r="C412" s="70" t="s">
        <v>5466</v>
      </c>
      <c r="D412" s="1035"/>
      <c r="E412" s="71" t="s">
        <v>4967</v>
      </c>
      <c r="G412" s="430">
        <f>+CeMin_San!D412+CeMin_Ter!D412+CeMin_118!D412+CeMin_Ric!D412</f>
        <v>0</v>
      </c>
      <c r="H412" s="430">
        <f t="shared" si="6"/>
        <v>0</v>
      </c>
    </row>
    <row r="413" spans="1:8">
      <c r="A413" s="68"/>
      <c r="B413" s="69" t="s">
        <v>5467</v>
      </c>
      <c r="C413" s="70" t="s">
        <v>5468</v>
      </c>
      <c r="D413" s="1032">
        <f ca="1">SUM(D414:D416)</f>
        <v>0</v>
      </c>
      <c r="E413" s="71" t="s">
        <v>4967</v>
      </c>
      <c r="G413" s="427">
        <f ca="1">+CeMin_San!D413+CeMin_Ter!D413+CeMin_118!D413+CeMin_Ric!D413</f>
        <v>0</v>
      </c>
      <c r="H413" s="427">
        <f t="shared" ca="1" si="6"/>
        <v>0</v>
      </c>
    </row>
    <row r="414" spans="1:8" ht="15">
      <c r="A414" s="68"/>
      <c r="B414" s="69" t="s">
        <v>2844</v>
      </c>
      <c r="C414" s="73" t="s">
        <v>5469</v>
      </c>
      <c r="D414" s="1034">
        <f ca="1">SUMIF(Codifica_CE!$H:$U,CeMin_Tot!$B:$B,Codifica_CE!$T:$T)</f>
        <v>0</v>
      </c>
      <c r="E414" s="71" t="s">
        <v>4967</v>
      </c>
      <c r="G414" s="766">
        <f ca="1">+CeMin_San!D414+CeMin_Ter!D414+CeMin_118!D414+CeMin_Ric!D414</f>
        <v>0</v>
      </c>
      <c r="H414" s="766">
        <f t="shared" ca="1" si="6"/>
        <v>0</v>
      </c>
    </row>
    <row r="415" spans="1:8" ht="15">
      <c r="A415" s="68"/>
      <c r="B415" s="69" t="s">
        <v>2850</v>
      </c>
      <c r="C415" s="73" t="s">
        <v>5470</v>
      </c>
      <c r="D415" s="1034">
        <f ca="1">SUMIF(Codifica_CE!$H:$U,CeMin_Tot!$B:$B,Codifica_CE!$T:$T)</f>
        <v>0</v>
      </c>
      <c r="E415" s="71" t="s">
        <v>4967</v>
      </c>
      <c r="G415" s="766">
        <f ca="1">+CeMin_San!D415+CeMin_Ter!D415+CeMin_118!D415+CeMin_Ric!D415</f>
        <v>0</v>
      </c>
      <c r="H415" s="766">
        <f t="shared" ca="1" si="6"/>
        <v>0</v>
      </c>
    </row>
    <row r="416" spans="1:8" ht="15">
      <c r="A416" s="68"/>
      <c r="B416" s="69" t="s">
        <v>2855</v>
      </c>
      <c r="C416" s="73" t="s">
        <v>5471</v>
      </c>
      <c r="D416" s="1034">
        <f ca="1">SUMIF(Codifica_CE!$H:$U,CeMin_Tot!$B:$B,Codifica_CE!$T:$T)</f>
        <v>0</v>
      </c>
      <c r="E416" s="71" t="s">
        <v>4967</v>
      </c>
      <c r="G416" s="766">
        <f ca="1">+CeMin_San!D416+CeMin_Ter!D416+CeMin_118!D416+CeMin_Ric!D416</f>
        <v>0</v>
      </c>
      <c r="H416" s="766">
        <f t="shared" ca="1" si="6"/>
        <v>0</v>
      </c>
    </row>
    <row r="417" spans="1:8">
      <c r="A417" s="68"/>
      <c r="B417" s="69" t="s">
        <v>5472</v>
      </c>
      <c r="C417" s="70" t="s">
        <v>5473</v>
      </c>
      <c r="D417" s="1032">
        <f ca="1">SUM(D418:D422)</f>
        <v>0</v>
      </c>
      <c r="E417" s="71" t="s">
        <v>4967</v>
      </c>
      <c r="G417" s="427">
        <f ca="1">+CeMin_San!D417+CeMin_Ter!D417+CeMin_118!D417+CeMin_Ric!D417</f>
        <v>0</v>
      </c>
      <c r="H417" s="427">
        <f t="shared" ca="1" si="6"/>
        <v>0</v>
      </c>
    </row>
    <row r="418" spans="1:8" ht="15">
      <c r="A418" s="68"/>
      <c r="B418" s="69" t="s">
        <v>2866</v>
      </c>
      <c r="C418" s="73" t="s">
        <v>5474</v>
      </c>
      <c r="D418" s="1034">
        <f ca="1">SUMIF(Codifica_CE!$H:$U,CeMin_Tot!$B:$B,Codifica_CE!$T:$T)</f>
        <v>0</v>
      </c>
      <c r="E418" s="71" t="s">
        <v>4967</v>
      </c>
      <c r="G418" s="766">
        <f ca="1">+CeMin_San!D418+CeMin_Ter!D418+CeMin_118!D418+CeMin_Ric!D418</f>
        <v>0</v>
      </c>
      <c r="H418" s="766">
        <f t="shared" ca="1" si="6"/>
        <v>0</v>
      </c>
    </row>
    <row r="419" spans="1:8" ht="15">
      <c r="A419" s="68"/>
      <c r="B419" s="69" t="s">
        <v>2869</v>
      </c>
      <c r="C419" s="73" t="s">
        <v>5475</v>
      </c>
      <c r="D419" s="1034">
        <f ca="1">SUMIF(Codifica_CE!$H:$U,CeMin_Tot!$B:$B,Codifica_CE!$T:$T)</f>
        <v>0</v>
      </c>
      <c r="E419" s="71" t="s">
        <v>4967</v>
      </c>
      <c r="G419" s="766">
        <f ca="1">+CeMin_San!D419+CeMin_Ter!D419+CeMin_118!D419+CeMin_Ric!D419</f>
        <v>0</v>
      </c>
      <c r="H419" s="766">
        <f t="shared" ca="1" si="6"/>
        <v>0</v>
      </c>
    </row>
    <row r="420" spans="1:8" ht="15">
      <c r="A420" s="68"/>
      <c r="B420" s="69" t="s">
        <v>2872</v>
      </c>
      <c r="C420" s="73" t="s">
        <v>5476</v>
      </c>
      <c r="D420" s="1034">
        <f ca="1">SUMIF(Codifica_CE!$H:$U,CeMin_Tot!$B:$B,Codifica_CE!$T:$T)</f>
        <v>0</v>
      </c>
      <c r="E420" s="71" t="s">
        <v>4967</v>
      </c>
      <c r="G420" s="766">
        <f ca="1">+CeMin_San!D420+CeMin_Ter!D420+CeMin_118!D420+CeMin_Ric!D420</f>
        <v>0</v>
      </c>
      <c r="H420" s="766">
        <f t="shared" ca="1" si="6"/>
        <v>0</v>
      </c>
    </row>
    <row r="421" spans="1:8" ht="15">
      <c r="A421" s="68"/>
      <c r="B421" s="69" t="s">
        <v>2875</v>
      </c>
      <c r="C421" s="73" t="s">
        <v>5477</v>
      </c>
      <c r="D421" s="1034">
        <f ca="1">SUMIF(Codifica_CE!$H:$U,CeMin_Tot!$B:$B,Codifica_CE!$T:$T)</f>
        <v>0</v>
      </c>
      <c r="E421" s="71" t="s">
        <v>4967</v>
      </c>
      <c r="G421" s="766">
        <f ca="1">+CeMin_San!D421+CeMin_Ter!D421+CeMin_118!D421+CeMin_Ric!D421</f>
        <v>0</v>
      </c>
      <c r="H421" s="766">
        <f t="shared" ca="1" si="6"/>
        <v>0</v>
      </c>
    </row>
    <row r="422" spans="1:8" ht="15">
      <c r="A422" s="68"/>
      <c r="B422" s="69" t="s">
        <v>2878</v>
      </c>
      <c r="C422" s="73" t="s">
        <v>5478</v>
      </c>
      <c r="D422" s="1034">
        <f ca="1">SUMIF(Codifica_CE!$H:$U,CeMin_Tot!$B:$B,Codifica_CE!$T:$T)</f>
        <v>0</v>
      </c>
      <c r="E422" s="71" t="s">
        <v>4967</v>
      </c>
      <c r="G422" s="766">
        <f ca="1">+CeMin_San!D422+CeMin_Ter!D422+CeMin_118!D422+CeMin_Ric!D422</f>
        <v>0</v>
      </c>
      <c r="H422" s="766">
        <f t="shared" ca="1" si="6"/>
        <v>0</v>
      </c>
    </row>
    <row r="423" spans="1:8">
      <c r="A423" s="68"/>
      <c r="B423" s="69" t="s">
        <v>5479</v>
      </c>
      <c r="C423" s="70" t="s">
        <v>5480</v>
      </c>
      <c r="D423" s="1032">
        <f ca="1">SUM(D424:D426)</f>
        <v>0</v>
      </c>
      <c r="E423" s="71" t="s">
        <v>4967</v>
      </c>
      <c r="G423" s="427">
        <f ca="1">+CeMin_San!D423+CeMin_Ter!D423+CeMin_118!D423+CeMin_Ric!D423</f>
        <v>0</v>
      </c>
      <c r="H423" s="427">
        <f t="shared" ca="1" si="6"/>
        <v>0</v>
      </c>
    </row>
    <row r="424" spans="1:8" ht="15">
      <c r="A424" s="68"/>
      <c r="B424" s="69" t="s">
        <v>2885</v>
      </c>
      <c r="C424" s="73" t="s">
        <v>5481</v>
      </c>
      <c r="D424" s="1034">
        <f ca="1">SUMIF(Codifica_CE!$H:$U,CeMin_Tot!$B:$B,Codifica_CE!$T:$T)</f>
        <v>0</v>
      </c>
      <c r="E424" s="71" t="s">
        <v>4967</v>
      </c>
      <c r="G424" s="766">
        <f ca="1">+CeMin_San!D424+CeMin_Ter!D424+CeMin_118!D424+CeMin_Ric!D424</f>
        <v>0</v>
      </c>
      <c r="H424" s="766">
        <f t="shared" ca="1" si="6"/>
        <v>0</v>
      </c>
    </row>
    <row r="425" spans="1:8" ht="15">
      <c r="A425" s="68"/>
      <c r="B425" s="69" t="s">
        <v>2891</v>
      </c>
      <c r="C425" s="73" t="s">
        <v>5482</v>
      </c>
      <c r="D425" s="1034">
        <f ca="1">SUMIF(Codifica_CE!$H:$U,CeMin_Tot!$B:$B,Codifica_CE!$T:$T)</f>
        <v>0</v>
      </c>
      <c r="E425" s="71" t="s">
        <v>4967</v>
      </c>
      <c r="G425" s="766">
        <f ca="1">+CeMin_San!D425+CeMin_Ter!D425+CeMin_118!D425+CeMin_Ric!D425</f>
        <v>0</v>
      </c>
      <c r="H425" s="766">
        <f t="shared" ca="1" si="6"/>
        <v>0</v>
      </c>
    </row>
    <row r="426" spans="1:8" ht="20.25" customHeight="1">
      <c r="A426" s="68"/>
      <c r="B426" s="69" t="s">
        <v>2896</v>
      </c>
      <c r="C426" s="73" t="s">
        <v>5483</v>
      </c>
      <c r="D426" s="1034">
        <f ca="1">SUMIF(Codifica_CE!$H:$U,CeMin_Tot!$B:$B,Codifica_CE!$T:$T)</f>
        <v>0</v>
      </c>
      <c r="E426" s="71" t="s">
        <v>4967</v>
      </c>
      <c r="G426" s="766">
        <f ca="1">+CeMin_San!D426+CeMin_Ter!D426+CeMin_118!D426+CeMin_Ric!D426</f>
        <v>0</v>
      </c>
      <c r="H426" s="766">
        <f t="shared" ca="1" si="6"/>
        <v>0</v>
      </c>
    </row>
    <row r="427" spans="1:8">
      <c r="A427" s="77"/>
      <c r="B427" s="69" t="s">
        <v>5484</v>
      </c>
      <c r="C427" s="70" t="s">
        <v>5485</v>
      </c>
      <c r="D427" s="1032">
        <f ca="1">SUM(D428:D429)</f>
        <v>0</v>
      </c>
      <c r="E427" s="71" t="s">
        <v>4967</v>
      </c>
      <c r="G427" s="427">
        <f ca="1">+CeMin_San!D427+CeMin_Ter!D427+CeMin_118!D427+CeMin_Ric!D427</f>
        <v>0</v>
      </c>
      <c r="H427" s="427">
        <f t="shared" ca="1" si="6"/>
        <v>0</v>
      </c>
    </row>
    <row r="428" spans="1:8" ht="15">
      <c r="A428" s="77"/>
      <c r="B428" s="69" t="s">
        <v>2909</v>
      </c>
      <c r="C428" s="73" t="s">
        <v>5486</v>
      </c>
      <c r="D428" s="1034">
        <f ca="1">SUMIF(Codifica_CE!$H:$U,CeMin_Tot!$B:$B,Codifica_CE!$T:$T)</f>
        <v>0</v>
      </c>
      <c r="E428" s="71" t="s">
        <v>4967</v>
      </c>
      <c r="G428" s="766">
        <f ca="1">+CeMin_San!D428+CeMin_Ter!D428+CeMin_118!D428+CeMin_Ric!D428</f>
        <v>0</v>
      </c>
      <c r="H428" s="766">
        <f t="shared" ca="1" si="6"/>
        <v>0</v>
      </c>
    </row>
    <row r="429" spans="1:8" ht="15">
      <c r="A429" s="68"/>
      <c r="B429" s="69" t="s">
        <v>2912</v>
      </c>
      <c r="C429" s="73" t="s">
        <v>5487</v>
      </c>
      <c r="D429" s="1034">
        <f ca="1">SUMIF(Codifica_CE!$H:$U,CeMin_Tot!$B:$B,Codifica_CE!$T:$T)</f>
        <v>0</v>
      </c>
      <c r="E429" s="71" t="s">
        <v>4967</v>
      </c>
      <c r="G429" s="766">
        <f ca="1">+CeMin_San!D429+CeMin_Ter!D429+CeMin_118!D429+CeMin_Ric!D429</f>
        <v>0</v>
      </c>
      <c r="H429" s="766">
        <f t="shared" ca="1" si="6"/>
        <v>0</v>
      </c>
    </row>
    <row r="430" spans="1:8" ht="14.25">
      <c r="A430" s="77"/>
      <c r="B430" s="69" t="s">
        <v>5488</v>
      </c>
      <c r="C430" s="70" t="s">
        <v>5489</v>
      </c>
      <c r="D430" s="1043">
        <f ca="1">D413+D417-D423-D427</f>
        <v>0</v>
      </c>
      <c r="E430" s="290" t="s">
        <v>5436</v>
      </c>
      <c r="G430" s="437">
        <f ca="1">+CeMin_San!D430+CeMin_Ter!D430+CeMin_118!D430+CeMin_Ric!D430</f>
        <v>0</v>
      </c>
      <c r="H430" s="437">
        <f t="shared" ca="1" si="6"/>
        <v>0</v>
      </c>
    </row>
    <row r="431" spans="1:8">
      <c r="A431" s="68"/>
      <c r="B431" s="69"/>
      <c r="C431" s="70" t="s">
        <v>5490</v>
      </c>
      <c r="D431" s="1035"/>
      <c r="E431" s="71" t="s">
        <v>4967</v>
      </c>
      <c r="G431" s="430">
        <f>+CeMin_San!D431+CeMin_Ter!D431+CeMin_118!D431+CeMin_Ric!D431</f>
        <v>0</v>
      </c>
      <c r="H431" s="430">
        <f t="shared" si="6"/>
        <v>0</v>
      </c>
    </row>
    <row r="432" spans="1:8" ht="15">
      <c r="A432" s="68"/>
      <c r="B432" s="69" t="s">
        <v>2919</v>
      </c>
      <c r="C432" s="70" t="s">
        <v>5491</v>
      </c>
      <c r="D432" s="1034">
        <f ca="1">SUMIF(Codifica_CE!$H:$U,CeMin_Tot!$B:$B,Codifica_CE!$T:$T)</f>
        <v>0</v>
      </c>
      <c r="E432" s="71" t="s">
        <v>4967</v>
      </c>
      <c r="G432" s="766">
        <f ca="1">+CeMin_San!D432+CeMin_Ter!D432+CeMin_118!D432+CeMin_Ric!D432</f>
        <v>0</v>
      </c>
      <c r="H432" s="766">
        <f t="shared" ca="1" si="6"/>
        <v>0</v>
      </c>
    </row>
    <row r="433" spans="1:8" ht="15">
      <c r="A433" s="68"/>
      <c r="B433" s="69" t="s">
        <v>2929</v>
      </c>
      <c r="C433" s="70" t="s">
        <v>5492</v>
      </c>
      <c r="D433" s="1034">
        <f ca="1">SUMIF(Codifica_CE!$H:$U,CeMin_Tot!$B:$B,Codifica_CE!$T:$T)</f>
        <v>0</v>
      </c>
      <c r="E433" s="71" t="s">
        <v>4967</v>
      </c>
      <c r="G433" s="766">
        <f ca="1">+CeMin_San!D433+CeMin_Ter!D433+CeMin_118!D433+CeMin_Ric!D433</f>
        <v>0</v>
      </c>
      <c r="H433" s="766">
        <f t="shared" ca="1" si="6"/>
        <v>0</v>
      </c>
    </row>
    <row r="434" spans="1:8" ht="14.25">
      <c r="A434" s="68"/>
      <c r="B434" s="69" t="s">
        <v>5493</v>
      </c>
      <c r="C434" s="70" t="s">
        <v>5494</v>
      </c>
      <c r="D434" s="1043">
        <f ca="1">+D432-D433</f>
        <v>0</v>
      </c>
      <c r="E434" s="290" t="s">
        <v>5436</v>
      </c>
      <c r="G434" s="437">
        <f ca="1">+CeMin_San!D434+CeMin_Ter!D434+CeMin_118!D434+CeMin_Ric!D434</f>
        <v>0</v>
      </c>
      <c r="H434" s="437">
        <f t="shared" ca="1" si="6"/>
        <v>0</v>
      </c>
    </row>
    <row r="435" spans="1:8">
      <c r="A435" s="68"/>
      <c r="B435" s="69"/>
      <c r="C435" s="70" t="s">
        <v>5495</v>
      </c>
      <c r="D435" s="1035"/>
      <c r="E435" s="71" t="s">
        <v>4967</v>
      </c>
      <c r="G435" s="430">
        <f>+CeMin_San!D435+CeMin_Ter!D435+CeMin_118!D435+CeMin_Ric!D435</f>
        <v>0</v>
      </c>
      <c r="H435" s="430">
        <f t="shared" si="6"/>
        <v>0</v>
      </c>
    </row>
    <row r="436" spans="1:8">
      <c r="A436" s="68"/>
      <c r="B436" s="69" t="s">
        <v>5496</v>
      </c>
      <c r="C436" s="70" t="s">
        <v>5497</v>
      </c>
      <c r="D436" s="1032">
        <f ca="1">+D437+D438</f>
        <v>1183</v>
      </c>
      <c r="E436" s="71" t="s">
        <v>4967</v>
      </c>
      <c r="G436" s="427">
        <f ca="1">+CeMin_San!D436+CeMin_Ter!D436+CeMin_118!D436+CeMin_Ric!D436</f>
        <v>1183</v>
      </c>
      <c r="H436" s="427">
        <f t="shared" ca="1" si="6"/>
        <v>0</v>
      </c>
    </row>
    <row r="437" spans="1:8" ht="15">
      <c r="A437" s="68"/>
      <c r="B437" s="69" t="s">
        <v>2938</v>
      </c>
      <c r="C437" s="73" t="s">
        <v>5498</v>
      </c>
      <c r="D437" s="1034">
        <f ca="1">SUMIF(Codifica_CE!$H:$U,CeMin_Tot!$B:$B,Codifica_CE!$T:$T)</f>
        <v>0</v>
      </c>
      <c r="E437" s="71" t="s">
        <v>4967</v>
      </c>
      <c r="G437" s="766">
        <f ca="1">+CeMin_San!D437+CeMin_Ter!D437+CeMin_118!D437+CeMin_Ric!D437</f>
        <v>0</v>
      </c>
      <c r="H437" s="766">
        <f t="shared" ca="1" si="6"/>
        <v>0</v>
      </c>
    </row>
    <row r="438" spans="1:8">
      <c r="A438" s="68"/>
      <c r="B438" s="69" t="s">
        <v>5499</v>
      </c>
      <c r="C438" s="73" t="s">
        <v>5500</v>
      </c>
      <c r="D438" s="1033">
        <f ca="1">+D439+D440+D450+D460</f>
        <v>1183</v>
      </c>
      <c r="E438" s="71" t="s">
        <v>4967</v>
      </c>
      <c r="G438" s="428">
        <f ca="1">+CeMin_San!D438+CeMin_Ter!D438+CeMin_118!D438+CeMin_Ric!D438</f>
        <v>1183</v>
      </c>
      <c r="H438" s="428">
        <f t="shared" ca="1" si="6"/>
        <v>0</v>
      </c>
    </row>
    <row r="439" spans="1:8" ht="15">
      <c r="A439" s="68"/>
      <c r="B439" s="74" t="s">
        <v>2947</v>
      </c>
      <c r="C439" s="75" t="s">
        <v>5501</v>
      </c>
      <c r="D439" s="1034">
        <f ca="1">SUMIF(Codifica_CE!$H:$U,CeMin_Tot!$B:$B,Codifica_CE!$T:$T)</f>
        <v>0</v>
      </c>
      <c r="E439" s="71" t="s">
        <v>4967</v>
      </c>
      <c r="G439" s="766">
        <f ca="1">+CeMin_San!D439+CeMin_Ter!D439+CeMin_118!D439+CeMin_Ric!D439</f>
        <v>0</v>
      </c>
      <c r="H439" s="766">
        <f t="shared" ca="1" si="6"/>
        <v>0</v>
      </c>
    </row>
    <row r="440" spans="1:8">
      <c r="A440" s="68"/>
      <c r="B440" s="74" t="s">
        <v>5502</v>
      </c>
      <c r="C440" s="75" t="s">
        <v>5503</v>
      </c>
      <c r="D440" s="1035">
        <f ca="1">+D441+D442</f>
        <v>751</v>
      </c>
      <c r="E440" s="71" t="s">
        <v>4967</v>
      </c>
      <c r="G440" s="430">
        <f ca="1">+CeMin_San!D440+CeMin_Ter!D440+CeMin_118!D440+CeMin_Ric!D440</f>
        <v>751</v>
      </c>
      <c r="H440" s="430">
        <f t="shared" ca="1" si="6"/>
        <v>0</v>
      </c>
    </row>
    <row r="441" spans="1:8" ht="15">
      <c r="A441" s="68" t="s">
        <v>4982</v>
      </c>
      <c r="B441" s="74" t="s">
        <v>2942</v>
      </c>
      <c r="C441" s="75" t="s">
        <v>5504</v>
      </c>
      <c r="D441" s="1034">
        <f ca="1">SUMIF(Codifica_CE!$H:$U,CeMin_Tot!$B:$B,Codifica_CE!$T:$T)</f>
        <v>63</v>
      </c>
      <c r="E441" s="71" t="s">
        <v>4967</v>
      </c>
      <c r="G441" s="766">
        <f ca="1">+CeMin_San!D441+CeMin_Ter!D441+CeMin_118!D441+CeMin_Ric!D441</f>
        <v>63</v>
      </c>
      <c r="H441" s="766">
        <f t="shared" ca="1" si="6"/>
        <v>0</v>
      </c>
    </row>
    <row r="442" spans="1:8">
      <c r="A442" s="68"/>
      <c r="B442" s="74" t="s">
        <v>5505</v>
      </c>
      <c r="C442" s="75" t="s">
        <v>5506</v>
      </c>
      <c r="D442" s="1035">
        <f ca="1">SUM(D443:D449)</f>
        <v>688</v>
      </c>
      <c r="E442" s="71" t="s">
        <v>4967</v>
      </c>
      <c r="G442" s="430">
        <f ca="1">+CeMin_San!D442+CeMin_Ter!D442+CeMin_118!D442+CeMin_Ric!D442</f>
        <v>688</v>
      </c>
      <c r="H442" s="430">
        <f t="shared" ca="1" si="6"/>
        <v>0</v>
      </c>
    </row>
    <row r="443" spans="1:8" ht="15">
      <c r="A443" s="68" t="s">
        <v>5026</v>
      </c>
      <c r="B443" s="74" t="s">
        <v>2953</v>
      </c>
      <c r="C443" s="76" t="s">
        <v>5507</v>
      </c>
      <c r="D443" s="1034">
        <f ca="1">SUMIF(Codifica_CE!$H:$U,CeMin_Tot!$B:$B,Codifica_CE!$T:$T)</f>
        <v>0</v>
      </c>
      <c r="E443" s="71" t="s">
        <v>4967</v>
      </c>
      <c r="G443" s="766">
        <f ca="1">+CeMin_San!D443+CeMin_Ter!D443+CeMin_118!D443+CeMin_Ric!D443</f>
        <v>0</v>
      </c>
      <c r="H443" s="766">
        <f t="shared" ca="1" si="6"/>
        <v>0</v>
      </c>
    </row>
    <row r="444" spans="1:8" ht="15">
      <c r="A444" s="68"/>
      <c r="B444" s="74" t="s">
        <v>2956</v>
      </c>
      <c r="C444" s="76" t="s">
        <v>5508</v>
      </c>
      <c r="D444" s="1034">
        <f ca="1">SUMIF(Codifica_CE!$H:$U,CeMin_Tot!$B:$B,Codifica_CE!$T:$T)</f>
        <v>132</v>
      </c>
      <c r="E444" s="71" t="s">
        <v>4967</v>
      </c>
      <c r="G444" s="766">
        <f ca="1">+CeMin_San!D444+CeMin_Ter!D444+CeMin_118!D444+CeMin_Ric!D444</f>
        <v>132</v>
      </c>
      <c r="H444" s="766">
        <f t="shared" ca="1" si="6"/>
        <v>0</v>
      </c>
    </row>
    <row r="445" spans="1:8" ht="15">
      <c r="A445" s="68"/>
      <c r="B445" s="74" t="s">
        <v>2959</v>
      </c>
      <c r="C445" s="76" t="s">
        <v>5509</v>
      </c>
      <c r="D445" s="1034">
        <f ca="1">SUMIF(Codifica_CE!$H:$U,CeMin_Tot!$B:$B,Codifica_CE!$T:$T)</f>
        <v>0</v>
      </c>
      <c r="E445" s="71" t="s">
        <v>4967</v>
      </c>
      <c r="G445" s="766">
        <f ca="1">+CeMin_San!D445+CeMin_Ter!D445+CeMin_118!D445+CeMin_Ric!D445</f>
        <v>0</v>
      </c>
      <c r="H445" s="766">
        <f t="shared" ca="1" si="6"/>
        <v>0</v>
      </c>
    </row>
    <row r="446" spans="1:8" ht="15">
      <c r="A446" s="68"/>
      <c r="B446" s="74" t="s">
        <v>2962</v>
      </c>
      <c r="C446" s="76" t="s">
        <v>5510</v>
      </c>
      <c r="D446" s="1034">
        <f ca="1">SUMIF(Codifica_CE!$H:$U,CeMin_Tot!$B:$B,Codifica_CE!$T:$T)</f>
        <v>0</v>
      </c>
      <c r="E446" s="71" t="s">
        <v>4967</v>
      </c>
      <c r="G446" s="766">
        <f ca="1">+CeMin_San!D446+CeMin_Ter!D446+CeMin_118!D446+CeMin_Ric!D446</f>
        <v>0</v>
      </c>
      <c r="H446" s="766">
        <f t="shared" ca="1" si="6"/>
        <v>0</v>
      </c>
    </row>
    <row r="447" spans="1:8" ht="15">
      <c r="A447" s="68"/>
      <c r="B447" s="74" t="s">
        <v>2965</v>
      </c>
      <c r="C447" s="76" t="s">
        <v>5511</v>
      </c>
      <c r="D447" s="1034">
        <f ca="1">SUMIF(Codifica_CE!$H:$U,CeMin_Tot!$B:$B,Codifica_CE!$T:$T)</f>
        <v>536</v>
      </c>
      <c r="E447" s="71" t="s">
        <v>4967</v>
      </c>
      <c r="G447" s="766">
        <f ca="1">+CeMin_San!D447+CeMin_Ter!D447+CeMin_118!D447+CeMin_Ric!D447</f>
        <v>536</v>
      </c>
      <c r="H447" s="766">
        <f t="shared" ca="1" si="6"/>
        <v>0</v>
      </c>
    </row>
    <row r="448" spans="1:8" ht="15">
      <c r="A448" s="68"/>
      <c r="B448" s="74" t="s">
        <v>2968</v>
      </c>
      <c r="C448" s="76" t="s">
        <v>5512</v>
      </c>
      <c r="D448" s="1034">
        <f ca="1">SUMIF(Codifica_CE!$H:$U,CeMin_Tot!$B:$B,Codifica_CE!$T:$T)</f>
        <v>20</v>
      </c>
      <c r="E448" s="71" t="s">
        <v>4967</v>
      </c>
      <c r="G448" s="766">
        <f ca="1">+CeMin_San!D448+CeMin_Ter!D448+CeMin_118!D448+CeMin_Ric!D448</f>
        <v>20</v>
      </c>
      <c r="H448" s="766">
        <f t="shared" ca="1" si="6"/>
        <v>0</v>
      </c>
    </row>
    <row r="449" spans="1:8" ht="15">
      <c r="A449" s="68"/>
      <c r="B449" s="74" t="s">
        <v>2971</v>
      </c>
      <c r="C449" s="76" t="s">
        <v>5513</v>
      </c>
      <c r="D449" s="1034">
        <f ca="1">SUMIF(Codifica_CE!$H:$U,CeMin_Tot!$B:$B,Codifica_CE!$T:$T)</f>
        <v>0</v>
      </c>
      <c r="E449" s="71" t="s">
        <v>4967</v>
      </c>
      <c r="G449" s="766">
        <f ca="1">+CeMin_San!D449+CeMin_Ter!D449+CeMin_118!D449+CeMin_Ric!D449</f>
        <v>0</v>
      </c>
      <c r="H449" s="766">
        <f t="shared" ca="1" si="6"/>
        <v>0</v>
      </c>
    </row>
    <row r="450" spans="1:8">
      <c r="A450" s="68"/>
      <c r="B450" s="74" t="s">
        <v>5514</v>
      </c>
      <c r="C450" s="75" t="s">
        <v>5515</v>
      </c>
      <c r="D450" s="1035">
        <f ca="1">SUM(D451:D452)</f>
        <v>0</v>
      </c>
      <c r="E450" s="71" t="s">
        <v>4967</v>
      </c>
      <c r="G450" s="430">
        <f ca="1">+CeMin_San!D450+CeMin_Ter!D450+CeMin_118!D450+CeMin_Ric!D450</f>
        <v>0</v>
      </c>
      <c r="H450" s="430">
        <f t="shared" ca="1" si="6"/>
        <v>0</v>
      </c>
    </row>
    <row r="451" spans="1:8" ht="15">
      <c r="A451" s="68" t="s">
        <v>4982</v>
      </c>
      <c r="B451" s="74" t="s">
        <v>5516</v>
      </c>
      <c r="C451" s="75" t="s">
        <v>5517</v>
      </c>
      <c r="D451" s="1034">
        <f ca="1">SUMIF(Codifica_CE!$H:$U,CeMin_Tot!$B:$B,Codifica_CE!$T:$T)</f>
        <v>0</v>
      </c>
      <c r="E451" s="71" t="s">
        <v>4967</v>
      </c>
      <c r="G451" s="766">
        <f ca="1">+CeMin_San!D451+CeMin_Ter!D451+CeMin_118!D451+CeMin_Ric!D451</f>
        <v>0</v>
      </c>
      <c r="H451" s="766">
        <f t="shared" ca="1" si="6"/>
        <v>0</v>
      </c>
    </row>
    <row r="452" spans="1:8">
      <c r="A452" s="68"/>
      <c r="B452" s="74" t="s">
        <v>5518</v>
      </c>
      <c r="C452" s="75" t="s">
        <v>5519</v>
      </c>
      <c r="D452" s="1035">
        <f ca="1">SUM(D453:D459)</f>
        <v>0</v>
      </c>
      <c r="E452" s="71" t="s">
        <v>4967</v>
      </c>
      <c r="G452" s="430">
        <f ca="1">+CeMin_San!D452+CeMin_Ter!D452+CeMin_118!D452+CeMin_Ric!D452</f>
        <v>0</v>
      </c>
      <c r="H452" s="430">
        <f t="shared" ca="1" si="6"/>
        <v>0</v>
      </c>
    </row>
    <row r="453" spans="1:8" ht="15">
      <c r="A453" s="68" t="s">
        <v>5026</v>
      </c>
      <c r="B453" s="74" t="s">
        <v>5520</v>
      </c>
      <c r="C453" s="76" t="s">
        <v>5521</v>
      </c>
      <c r="D453" s="1034">
        <f ca="1">SUMIF(Codifica_CE!$H:$U,CeMin_Tot!$B:$B,Codifica_CE!$T:$T)</f>
        <v>0</v>
      </c>
      <c r="E453" s="71" t="s">
        <v>4967</v>
      </c>
      <c r="G453" s="766">
        <f ca="1">+CeMin_San!D453+CeMin_Ter!D453+CeMin_118!D453+CeMin_Ric!D453</f>
        <v>0</v>
      </c>
      <c r="H453" s="766">
        <f t="shared" ca="1" si="6"/>
        <v>0</v>
      </c>
    </row>
    <row r="454" spans="1:8" ht="15">
      <c r="A454" s="68"/>
      <c r="B454" s="74" t="s">
        <v>5522</v>
      </c>
      <c r="C454" s="76" t="s">
        <v>5523</v>
      </c>
      <c r="D454" s="1034">
        <f ca="1">SUMIF(Codifica_CE!$H:$U,CeMin_Tot!$B:$B,Codifica_CE!$T:$T)</f>
        <v>0</v>
      </c>
      <c r="E454" s="71" t="s">
        <v>4967</v>
      </c>
      <c r="G454" s="766">
        <f ca="1">+CeMin_San!D454+CeMin_Ter!D454+CeMin_118!D454+CeMin_Ric!D454</f>
        <v>0</v>
      </c>
      <c r="H454" s="766">
        <f t="shared" ca="1" si="6"/>
        <v>0</v>
      </c>
    </row>
    <row r="455" spans="1:8" ht="15">
      <c r="A455" s="68"/>
      <c r="B455" s="74" t="s">
        <v>5524</v>
      </c>
      <c r="C455" s="76" t="s">
        <v>5525</v>
      </c>
      <c r="D455" s="1034">
        <f ca="1">SUMIF(Codifica_CE!$H:$U,CeMin_Tot!$B:$B,Codifica_CE!$T:$T)</f>
        <v>0</v>
      </c>
      <c r="E455" s="71" t="s">
        <v>4967</v>
      </c>
      <c r="G455" s="766">
        <f ca="1">+CeMin_San!D455+CeMin_Ter!D455+CeMin_118!D455+CeMin_Ric!D455</f>
        <v>0</v>
      </c>
      <c r="H455" s="766">
        <f t="shared" ca="1" si="6"/>
        <v>0</v>
      </c>
    </row>
    <row r="456" spans="1:8" ht="15">
      <c r="A456" s="68"/>
      <c r="B456" s="74" t="s">
        <v>5526</v>
      </c>
      <c r="C456" s="76" t="s">
        <v>5527</v>
      </c>
      <c r="D456" s="1034">
        <f ca="1">SUMIF(Codifica_CE!$H:$U,CeMin_Tot!$B:$B,Codifica_CE!$T:$T)</f>
        <v>0</v>
      </c>
      <c r="E456" s="71" t="s">
        <v>4967</v>
      </c>
      <c r="G456" s="766">
        <f ca="1">+CeMin_San!D456+CeMin_Ter!D456+CeMin_118!D456+CeMin_Ric!D456</f>
        <v>0</v>
      </c>
      <c r="H456" s="766">
        <f t="shared" ca="1" si="6"/>
        <v>0</v>
      </c>
    </row>
    <row r="457" spans="1:8" ht="15">
      <c r="A457" s="68"/>
      <c r="B457" s="74" t="s">
        <v>5528</v>
      </c>
      <c r="C457" s="76" t="s">
        <v>5529</v>
      </c>
      <c r="D457" s="1034">
        <f ca="1">SUMIF(Codifica_CE!$H:$U,CeMin_Tot!$B:$B,Codifica_CE!$T:$T)</f>
        <v>0</v>
      </c>
      <c r="E457" s="71" t="s">
        <v>4967</v>
      </c>
      <c r="G457" s="766">
        <f ca="1">+CeMin_San!D457+CeMin_Ter!D457+CeMin_118!D457+CeMin_Ric!D457</f>
        <v>0</v>
      </c>
      <c r="H457" s="766">
        <f t="shared" ca="1" si="6"/>
        <v>0</v>
      </c>
    </row>
    <row r="458" spans="1:8" ht="15">
      <c r="A458" s="68"/>
      <c r="B458" s="74" t="s">
        <v>5530</v>
      </c>
      <c r="C458" s="76" t="s">
        <v>5531</v>
      </c>
      <c r="D458" s="1034">
        <f ca="1">SUMIF(Codifica_CE!$H:$U,CeMin_Tot!$B:$B,Codifica_CE!$T:$T)</f>
        <v>0</v>
      </c>
      <c r="E458" s="71" t="s">
        <v>4967</v>
      </c>
      <c r="G458" s="766">
        <f ca="1">+CeMin_San!D458+CeMin_Ter!D458+CeMin_118!D458+CeMin_Ric!D458</f>
        <v>0</v>
      </c>
      <c r="H458" s="766">
        <f t="shared" ca="1" si="6"/>
        <v>0</v>
      </c>
    </row>
    <row r="459" spans="1:8" ht="15">
      <c r="A459" s="68"/>
      <c r="B459" s="74" t="s">
        <v>5532</v>
      </c>
      <c r="C459" s="76" t="s">
        <v>5533</v>
      </c>
      <c r="D459" s="1034">
        <f ca="1">SUMIF(Codifica_CE!$H:$U,CeMin_Tot!$B:$B,Codifica_CE!$T:$T)</f>
        <v>0</v>
      </c>
      <c r="E459" s="71" t="s">
        <v>4967</v>
      </c>
      <c r="G459" s="766">
        <f ca="1">+CeMin_San!D459+CeMin_Ter!D459+CeMin_118!D459+CeMin_Ric!D459</f>
        <v>0</v>
      </c>
      <c r="H459" s="766">
        <f t="shared" ca="1" si="6"/>
        <v>0</v>
      </c>
    </row>
    <row r="460" spans="1:8" ht="15">
      <c r="A460" s="68"/>
      <c r="B460" s="74" t="s">
        <v>2974</v>
      </c>
      <c r="C460" s="75" t="s">
        <v>5534</v>
      </c>
      <c r="D460" s="1034">
        <f ca="1">SUMIF(Codifica_CE!$H:$U,CeMin_Tot!$B:$B,Codifica_CE!$T:$T)</f>
        <v>432</v>
      </c>
      <c r="E460" s="71" t="s">
        <v>4967</v>
      </c>
      <c r="G460" s="766">
        <f ca="1">+CeMin_San!D460+CeMin_Ter!D460+CeMin_118!D460+CeMin_Ric!D460</f>
        <v>432</v>
      </c>
      <c r="H460" s="766">
        <f t="shared" ca="1" si="6"/>
        <v>0</v>
      </c>
    </row>
    <row r="461" spans="1:8">
      <c r="A461" s="68"/>
      <c r="B461" s="69" t="s">
        <v>5535</v>
      </c>
      <c r="C461" s="70" t="s">
        <v>5536</v>
      </c>
      <c r="D461" s="1032">
        <f ca="1">D462+D463</f>
        <v>557</v>
      </c>
      <c r="E461" s="71" t="s">
        <v>4967</v>
      </c>
      <c r="G461" s="427">
        <f ca="1">+CeMin_San!D461+CeMin_Ter!D461+CeMin_118!D461+CeMin_Ric!D461</f>
        <v>557</v>
      </c>
      <c r="H461" s="427">
        <f t="shared" ca="1" si="6"/>
        <v>0</v>
      </c>
    </row>
    <row r="462" spans="1:8" ht="15">
      <c r="A462" s="68"/>
      <c r="B462" s="69" t="s">
        <v>2981</v>
      </c>
      <c r="C462" s="73" t="s">
        <v>5537</v>
      </c>
      <c r="D462" s="1034">
        <f ca="1">SUMIF(Codifica_CE!$H:$U,CeMin_Tot!$B:$B,Codifica_CE!$T:$T)</f>
        <v>0</v>
      </c>
      <c r="E462" s="71" t="s">
        <v>4967</v>
      </c>
      <c r="G462" s="766">
        <f ca="1">+CeMin_San!D462+CeMin_Ter!D462+CeMin_118!D462+CeMin_Ric!D462</f>
        <v>0</v>
      </c>
      <c r="H462" s="766">
        <f t="shared" ca="1" si="6"/>
        <v>0</v>
      </c>
    </row>
    <row r="463" spans="1:8">
      <c r="A463" s="68"/>
      <c r="B463" s="69" t="s">
        <v>5538</v>
      </c>
      <c r="C463" s="73" t="s">
        <v>5539</v>
      </c>
      <c r="D463" s="1033">
        <f ca="1">D464+D465+D466+D481+D491</f>
        <v>557</v>
      </c>
      <c r="E463" s="71" t="s">
        <v>4967</v>
      </c>
      <c r="G463" s="428">
        <f ca="1">+CeMin_San!D463+CeMin_Ter!D463+CeMin_118!D463+CeMin_Ric!D463</f>
        <v>557</v>
      </c>
      <c r="H463" s="428">
        <f t="shared" ca="1" si="6"/>
        <v>0</v>
      </c>
    </row>
    <row r="464" spans="1:8" ht="15">
      <c r="A464" s="68"/>
      <c r="B464" s="74" t="s">
        <v>2987</v>
      </c>
      <c r="C464" s="75" t="s">
        <v>5540</v>
      </c>
      <c r="D464" s="1034">
        <f ca="1">SUMIF(Codifica_CE!$H:$U,CeMin_Tot!$B:$B,Codifica_CE!$T:$T)</f>
        <v>0</v>
      </c>
      <c r="E464" s="71" t="s">
        <v>4967</v>
      </c>
      <c r="G464" s="766">
        <f ca="1">+CeMin_San!D464+CeMin_Ter!D464+CeMin_118!D464+CeMin_Ric!D464</f>
        <v>0</v>
      </c>
      <c r="H464" s="766">
        <f t="shared" ca="1" si="6"/>
        <v>0</v>
      </c>
    </row>
    <row r="465" spans="1:8" ht="15">
      <c r="A465" s="68"/>
      <c r="B465" s="74" t="s">
        <v>2991</v>
      </c>
      <c r="C465" s="75" t="s">
        <v>5541</v>
      </c>
      <c r="D465" s="1034">
        <f ca="1">SUMIF(Codifica_CE!$H:$U,CeMin_Tot!$B:$B,Codifica_CE!$T:$T)</f>
        <v>0</v>
      </c>
      <c r="E465" s="71" t="s">
        <v>4967</v>
      </c>
      <c r="G465" s="766">
        <f ca="1">+CeMin_San!D465+CeMin_Ter!D465+CeMin_118!D465+CeMin_Ric!D465</f>
        <v>0</v>
      </c>
      <c r="H465" s="766">
        <f t="shared" ca="1" si="6"/>
        <v>0</v>
      </c>
    </row>
    <row r="466" spans="1:8">
      <c r="A466" s="68"/>
      <c r="B466" s="74" t="s">
        <v>5542</v>
      </c>
      <c r="C466" s="75" t="s">
        <v>5543</v>
      </c>
      <c r="D466" s="1035">
        <f ca="1">D467+D470</f>
        <v>557</v>
      </c>
      <c r="E466" s="71" t="s">
        <v>4967</v>
      </c>
      <c r="G466" s="430">
        <f ca="1">+CeMin_San!D466+CeMin_Ter!D466+CeMin_118!D466+CeMin_Ric!D466</f>
        <v>557</v>
      </c>
      <c r="H466" s="430">
        <f t="shared" ca="1" si="6"/>
        <v>0</v>
      </c>
    </row>
    <row r="467" spans="1:8">
      <c r="A467" s="68" t="s">
        <v>4982</v>
      </c>
      <c r="B467" s="74" t="s">
        <v>5544</v>
      </c>
      <c r="C467" s="75" t="s">
        <v>5545</v>
      </c>
      <c r="D467" s="1035">
        <f ca="1">SUM(D468:D469)</f>
        <v>32</v>
      </c>
      <c r="E467" s="71" t="s">
        <v>4967</v>
      </c>
      <c r="G467" s="430">
        <f ca="1">+CeMin_San!D467+CeMin_Ter!D467+CeMin_118!D467+CeMin_Ric!D467</f>
        <v>32</v>
      </c>
      <c r="H467" s="430">
        <f t="shared" ca="1" si="6"/>
        <v>0</v>
      </c>
    </row>
    <row r="468" spans="1:8" ht="15">
      <c r="A468" s="68" t="s">
        <v>4982</v>
      </c>
      <c r="B468" s="74" t="s">
        <v>2994</v>
      </c>
      <c r="C468" s="76" t="s">
        <v>5546</v>
      </c>
      <c r="D468" s="1034">
        <f ca="1">SUMIF(Codifica_CE!$H:$U,CeMin_Tot!$B:$B,Codifica_CE!$T:$T)</f>
        <v>0</v>
      </c>
      <c r="E468" s="71" t="s">
        <v>4967</v>
      </c>
      <c r="G468" s="766">
        <f ca="1">+CeMin_San!D468+CeMin_Ter!D468+CeMin_118!D468+CeMin_Ric!D468</f>
        <v>0</v>
      </c>
      <c r="H468" s="766">
        <f t="shared" ca="1" si="6"/>
        <v>0</v>
      </c>
    </row>
    <row r="469" spans="1:8" ht="15">
      <c r="A469" s="68" t="s">
        <v>4982</v>
      </c>
      <c r="B469" s="74" t="s">
        <v>2997</v>
      </c>
      <c r="C469" s="76" t="s">
        <v>5547</v>
      </c>
      <c r="D469" s="1034">
        <f ca="1">SUMIF(Codifica_CE!$H:$U,CeMin_Tot!$B:$B,Codifica_CE!$T:$T)</f>
        <v>32</v>
      </c>
      <c r="E469" s="71" t="s">
        <v>4967</v>
      </c>
      <c r="G469" s="766">
        <f ca="1">+CeMin_San!D469+CeMin_Ter!D469+CeMin_118!D469+CeMin_Ric!D469</f>
        <v>32</v>
      </c>
      <c r="H469" s="766">
        <f t="shared" ca="1" si="6"/>
        <v>0</v>
      </c>
    </row>
    <row r="470" spans="1:8">
      <c r="A470" s="68"/>
      <c r="B470" s="74" t="s">
        <v>5548</v>
      </c>
      <c r="C470" s="75" t="s">
        <v>5549</v>
      </c>
      <c r="D470" s="1035">
        <f ca="1">D471+D472+SUM(D476:D480)</f>
        <v>525</v>
      </c>
      <c r="E470" s="71" t="s">
        <v>4967</v>
      </c>
      <c r="G470" s="430">
        <f ca="1">+CeMin_San!D470+CeMin_Ter!D470+CeMin_118!D470+CeMin_Ric!D470</f>
        <v>525</v>
      </c>
      <c r="H470" s="430">
        <f t="shared" ref="H470:H505" ca="1" si="7">+D470-G470</f>
        <v>0</v>
      </c>
    </row>
    <row r="471" spans="1:8" ht="15">
      <c r="A471" s="68" t="s">
        <v>5026</v>
      </c>
      <c r="B471" s="74" t="s">
        <v>3000</v>
      </c>
      <c r="C471" s="76" t="s">
        <v>5550</v>
      </c>
      <c r="D471" s="1034">
        <f ca="1">SUMIF(Codifica_CE!$H:$U,CeMin_Tot!$B:$B,Codifica_CE!$T:$T)</f>
        <v>0</v>
      </c>
      <c r="E471" s="71" t="s">
        <v>4967</v>
      </c>
      <c r="G471" s="766">
        <f ca="1">+CeMin_San!D471+CeMin_Ter!D471+CeMin_118!D471+CeMin_Ric!D471</f>
        <v>0</v>
      </c>
      <c r="H471" s="766">
        <f t="shared" ca="1" si="7"/>
        <v>0</v>
      </c>
    </row>
    <row r="472" spans="1:8">
      <c r="A472" s="68"/>
      <c r="B472" s="74" t="s">
        <v>5551</v>
      </c>
      <c r="C472" s="76" t="s">
        <v>5552</v>
      </c>
      <c r="D472" s="1035">
        <f ca="1">SUM(D473:D475)</f>
        <v>6</v>
      </c>
      <c r="E472" s="71" t="s">
        <v>4967</v>
      </c>
      <c r="G472" s="430">
        <f ca="1">+CeMin_San!D472+CeMin_Ter!D472+CeMin_118!D472+CeMin_Ric!D472</f>
        <v>6</v>
      </c>
      <c r="H472" s="430">
        <f t="shared" ca="1" si="7"/>
        <v>0</v>
      </c>
    </row>
    <row r="473" spans="1:8" ht="15">
      <c r="A473" s="68"/>
      <c r="B473" s="74" t="s">
        <v>3003</v>
      </c>
      <c r="C473" s="75" t="s">
        <v>5553</v>
      </c>
      <c r="D473" s="1034">
        <f ca="1">SUMIF(Codifica_CE!$H:$U,CeMin_Tot!$B:$B,Codifica_CE!$T:$T)</f>
        <v>0</v>
      </c>
      <c r="E473" s="71" t="s">
        <v>4967</v>
      </c>
      <c r="G473" s="766">
        <f ca="1">+CeMin_San!D473+CeMin_Ter!D473+CeMin_118!D473+CeMin_Ric!D473</f>
        <v>0</v>
      </c>
      <c r="H473" s="766">
        <f t="shared" ca="1" si="7"/>
        <v>0</v>
      </c>
    </row>
    <row r="474" spans="1:8" ht="15">
      <c r="A474" s="68"/>
      <c r="B474" s="74" t="s">
        <v>3006</v>
      </c>
      <c r="C474" s="75" t="s">
        <v>5554</v>
      </c>
      <c r="D474" s="1034">
        <f ca="1">SUMIF(Codifica_CE!$H:$U,CeMin_Tot!$B:$B,Codifica_CE!$T:$T)</f>
        <v>0</v>
      </c>
      <c r="E474" s="71" t="s">
        <v>4967</v>
      </c>
      <c r="G474" s="766">
        <f ca="1">+CeMin_San!D474+CeMin_Ter!D474+CeMin_118!D474+CeMin_Ric!D474</f>
        <v>0</v>
      </c>
      <c r="H474" s="766">
        <f t="shared" ca="1" si="7"/>
        <v>0</v>
      </c>
    </row>
    <row r="475" spans="1:8" ht="15">
      <c r="A475" s="68"/>
      <c r="B475" s="74" t="s">
        <v>3009</v>
      </c>
      <c r="C475" s="75" t="s">
        <v>5555</v>
      </c>
      <c r="D475" s="1034">
        <f ca="1">SUMIF(Codifica_CE!$H:$U,CeMin_Tot!$B:$B,Codifica_CE!$T:$T)</f>
        <v>6</v>
      </c>
      <c r="E475" s="71" t="s">
        <v>4967</v>
      </c>
      <c r="G475" s="766">
        <f ca="1">+CeMin_San!D475+CeMin_Ter!D475+CeMin_118!D475+CeMin_Ric!D475</f>
        <v>6</v>
      </c>
      <c r="H475" s="766">
        <f t="shared" ca="1" si="7"/>
        <v>0</v>
      </c>
    </row>
    <row r="476" spans="1:8" ht="15">
      <c r="A476" s="68"/>
      <c r="B476" s="74" t="s">
        <v>3012</v>
      </c>
      <c r="C476" s="76" t="s">
        <v>5556</v>
      </c>
      <c r="D476" s="1034">
        <f ca="1">SUMIF(Codifica_CE!$H:$U,CeMin_Tot!$B:$B,Codifica_CE!$T:$T)</f>
        <v>0</v>
      </c>
      <c r="E476" s="71" t="s">
        <v>4967</v>
      </c>
      <c r="G476" s="766">
        <f ca="1">+CeMin_San!D476+CeMin_Ter!D476+CeMin_118!D476+CeMin_Ric!D476</f>
        <v>0</v>
      </c>
      <c r="H476" s="766">
        <f t="shared" ca="1" si="7"/>
        <v>0</v>
      </c>
    </row>
    <row r="477" spans="1:8" ht="15">
      <c r="A477" s="68"/>
      <c r="B477" s="74" t="s">
        <v>3015</v>
      </c>
      <c r="C477" s="76" t="s">
        <v>5557</v>
      </c>
      <c r="D477" s="1034">
        <f ca="1">SUMIF(Codifica_CE!$H:$U,CeMin_Tot!$B:$B,Codifica_CE!$T:$T)</f>
        <v>0</v>
      </c>
      <c r="E477" s="71" t="s">
        <v>4967</v>
      </c>
      <c r="G477" s="766">
        <f ca="1">+CeMin_San!D477+CeMin_Ter!D477+CeMin_118!D477+CeMin_Ric!D477</f>
        <v>0</v>
      </c>
      <c r="H477" s="766">
        <f t="shared" ca="1" si="7"/>
        <v>0</v>
      </c>
    </row>
    <row r="478" spans="1:8" ht="15">
      <c r="A478" s="68"/>
      <c r="B478" s="74" t="s">
        <v>3018</v>
      </c>
      <c r="C478" s="76" t="s">
        <v>5558</v>
      </c>
      <c r="D478" s="1034">
        <f ca="1">SUMIF(Codifica_CE!$H:$U,CeMin_Tot!$B:$B,Codifica_CE!$T:$T)</f>
        <v>307</v>
      </c>
      <c r="E478" s="71" t="s">
        <v>4967</v>
      </c>
      <c r="G478" s="766">
        <f ca="1">+CeMin_San!D478+CeMin_Ter!D478+CeMin_118!D478+CeMin_Ric!D478</f>
        <v>307</v>
      </c>
      <c r="H478" s="766">
        <f t="shared" ca="1" si="7"/>
        <v>0</v>
      </c>
    </row>
    <row r="479" spans="1:8" ht="15">
      <c r="A479" s="68"/>
      <c r="B479" s="74" t="s">
        <v>3021</v>
      </c>
      <c r="C479" s="76" t="s">
        <v>5559</v>
      </c>
      <c r="D479" s="1034">
        <f ca="1">SUMIF(Codifica_CE!$H:$U,CeMin_Tot!$B:$B,Codifica_CE!$T:$T)</f>
        <v>212</v>
      </c>
      <c r="E479" s="71" t="s">
        <v>4967</v>
      </c>
      <c r="G479" s="766">
        <f ca="1">+CeMin_San!D479+CeMin_Ter!D479+CeMin_118!D479+CeMin_Ric!D479</f>
        <v>212</v>
      </c>
      <c r="H479" s="766">
        <f t="shared" ca="1" si="7"/>
        <v>0</v>
      </c>
    </row>
    <row r="480" spans="1:8" ht="15">
      <c r="A480" s="68"/>
      <c r="B480" s="74" t="s">
        <v>3024</v>
      </c>
      <c r="C480" s="76" t="s">
        <v>5560</v>
      </c>
      <c r="D480" s="1034">
        <f ca="1">SUMIF(Codifica_CE!$H:$U,CeMin_Tot!$B:$B,Codifica_CE!$T:$T)</f>
        <v>0</v>
      </c>
      <c r="E480" s="71" t="s">
        <v>4967</v>
      </c>
      <c r="G480" s="766">
        <f ca="1">+CeMin_San!D480+CeMin_Ter!D480+CeMin_118!D480+CeMin_Ric!D480</f>
        <v>0</v>
      </c>
      <c r="H480" s="766">
        <f t="shared" ca="1" si="7"/>
        <v>0</v>
      </c>
    </row>
    <row r="481" spans="1:8">
      <c r="A481" s="68"/>
      <c r="B481" s="74" t="s">
        <v>5561</v>
      </c>
      <c r="C481" s="75" t="s">
        <v>5562</v>
      </c>
      <c r="D481" s="1035">
        <f ca="1">SUM(D482:D483)</f>
        <v>0</v>
      </c>
      <c r="E481" s="71" t="s">
        <v>4967</v>
      </c>
      <c r="G481" s="430">
        <f ca="1">+CeMin_San!D481+CeMin_Ter!D481+CeMin_118!D481+CeMin_Ric!D481</f>
        <v>0</v>
      </c>
      <c r="H481" s="430">
        <f t="shared" ca="1" si="7"/>
        <v>0</v>
      </c>
    </row>
    <row r="482" spans="1:8" ht="15">
      <c r="A482" s="68" t="s">
        <v>4982</v>
      </c>
      <c r="B482" s="74" t="s">
        <v>5563</v>
      </c>
      <c r="C482" s="75" t="s">
        <v>5564</v>
      </c>
      <c r="D482" s="1034">
        <f ca="1">SUMIF(Codifica_CE!$H:$U,CeMin_Tot!$B:$B,Codifica_CE!$T:$T)</f>
        <v>0</v>
      </c>
      <c r="E482" s="71" t="s">
        <v>4967</v>
      </c>
      <c r="G482" s="766">
        <f ca="1">+CeMin_San!D482+CeMin_Ter!D482+CeMin_118!D482+CeMin_Ric!D482</f>
        <v>0</v>
      </c>
      <c r="H482" s="766">
        <f t="shared" ca="1" si="7"/>
        <v>0</v>
      </c>
    </row>
    <row r="483" spans="1:8">
      <c r="A483" s="68"/>
      <c r="B483" s="74" t="s">
        <v>5565</v>
      </c>
      <c r="C483" s="75" t="s">
        <v>5566</v>
      </c>
      <c r="D483" s="1035">
        <f ca="1">SUM(D484:D490)</f>
        <v>0</v>
      </c>
      <c r="E483" s="71" t="s">
        <v>4967</v>
      </c>
      <c r="G483" s="430">
        <f ca="1">+CeMin_San!D483+CeMin_Ter!D483+CeMin_118!D483+CeMin_Ric!D483</f>
        <v>0</v>
      </c>
      <c r="H483" s="430">
        <f t="shared" ca="1" si="7"/>
        <v>0</v>
      </c>
    </row>
    <row r="484" spans="1:8" ht="15">
      <c r="A484" s="68" t="s">
        <v>5026</v>
      </c>
      <c r="B484" s="74" t="s">
        <v>5567</v>
      </c>
      <c r="C484" s="76" t="s">
        <v>5568</v>
      </c>
      <c r="D484" s="1034">
        <f ca="1">SUMIF(Codifica_CE!$H:$U,CeMin_Tot!$B:$B,Codifica_CE!$T:$T)</f>
        <v>0</v>
      </c>
      <c r="E484" s="71" t="s">
        <v>4967</v>
      </c>
      <c r="G484" s="766">
        <f ca="1">+CeMin_San!D484+CeMin_Ter!D484+CeMin_118!D484+CeMin_Ric!D484</f>
        <v>0</v>
      </c>
      <c r="H484" s="766">
        <f t="shared" ca="1" si="7"/>
        <v>0</v>
      </c>
    </row>
    <row r="485" spans="1:8" ht="15">
      <c r="A485" s="68"/>
      <c r="B485" s="74" t="s">
        <v>5569</v>
      </c>
      <c r="C485" s="76" t="s">
        <v>5570</v>
      </c>
      <c r="D485" s="1034">
        <f ca="1">SUMIF(Codifica_CE!$H:$U,CeMin_Tot!$B:$B,Codifica_CE!$T:$T)</f>
        <v>0</v>
      </c>
      <c r="E485" s="71" t="s">
        <v>4967</v>
      </c>
      <c r="G485" s="766">
        <f ca="1">+CeMin_San!D485+CeMin_Ter!D485+CeMin_118!D485+CeMin_Ric!D485</f>
        <v>0</v>
      </c>
      <c r="H485" s="766">
        <f t="shared" ca="1" si="7"/>
        <v>0</v>
      </c>
    </row>
    <row r="486" spans="1:8" ht="15">
      <c r="A486" s="68"/>
      <c r="B486" s="74" t="s">
        <v>5571</v>
      </c>
      <c r="C486" s="76" t="s">
        <v>5572</v>
      </c>
      <c r="D486" s="1034">
        <f ca="1">SUMIF(Codifica_CE!$H:$U,CeMin_Tot!$B:$B,Codifica_CE!$T:$T)</f>
        <v>0</v>
      </c>
      <c r="E486" s="71" t="s">
        <v>4967</v>
      </c>
      <c r="G486" s="766">
        <f ca="1">+CeMin_San!D486+CeMin_Ter!D486+CeMin_118!D486+CeMin_Ric!D486</f>
        <v>0</v>
      </c>
      <c r="H486" s="766">
        <f t="shared" ca="1" si="7"/>
        <v>0</v>
      </c>
    </row>
    <row r="487" spans="1:8" ht="15">
      <c r="A487" s="68"/>
      <c r="B487" s="74" t="s">
        <v>5573</v>
      </c>
      <c r="C487" s="76" t="s">
        <v>5574</v>
      </c>
      <c r="D487" s="1034">
        <f ca="1">SUMIF(Codifica_CE!$H:$U,CeMin_Tot!$B:$B,Codifica_CE!$T:$T)</f>
        <v>0</v>
      </c>
      <c r="E487" s="71" t="s">
        <v>4967</v>
      </c>
      <c r="G487" s="766">
        <f ca="1">+CeMin_San!D487+CeMin_Ter!D487+CeMin_118!D487+CeMin_Ric!D487</f>
        <v>0</v>
      </c>
      <c r="H487" s="766">
        <f t="shared" ca="1" si="7"/>
        <v>0</v>
      </c>
    </row>
    <row r="488" spans="1:8" ht="15">
      <c r="A488" s="68"/>
      <c r="B488" s="74" t="s">
        <v>5575</v>
      </c>
      <c r="C488" s="76" t="s">
        <v>5576</v>
      </c>
      <c r="D488" s="1034">
        <f ca="1">SUMIF(Codifica_CE!$H:$U,CeMin_Tot!$B:$B,Codifica_CE!$T:$T)</f>
        <v>0</v>
      </c>
      <c r="E488" s="71" t="s">
        <v>4967</v>
      </c>
      <c r="G488" s="766">
        <f ca="1">+CeMin_San!D488+CeMin_Ter!D488+CeMin_118!D488+CeMin_Ric!D488</f>
        <v>0</v>
      </c>
      <c r="H488" s="766">
        <f t="shared" ca="1" si="7"/>
        <v>0</v>
      </c>
    </row>
    <row r="489" spans="1:8" ht="15">
      <c r="A489" s="68"/>
      <c r="B489" s="74" t="s">
        <v>5577</v>
      </c>
      <c r="C489" s="76" t="s">
        <v>5578</v>
      </c>
      <c r="D489" s="1034">
        <f ca="1">SUMIF(Codifica_CE!$H:$U,CeMin_Tot!$B:$B,Codifica_CE!$T:$T)</f>
        <v>0</v>
      </c>
      <c r="E489" s="71" t="s">
        <v>4967</v>
      </c>
      <c r="G489" s="766">
        <f ca="1">+CeMin_San!D489+CeMin_Ter!D489+CeMin_118!D489+CeMin_Ric!D489</f>
        <v>0</v>
      </c>
      <c r="H489" s="766">
        <f t="shared" ca="1" si="7"/>
        <v>0</v>
      </c>
    </row>
    <row r="490" spans="1:8" ht="15">
      <c r="A490" s="68"/>
      <c r="B490" s="74" t="s">
        <v>5579</v>
      </c>
      <c r="C490" s="76" t="s">
        <v>5580</v>
      </c>
      <c r="D490" s="1034">
        <f ca="1">SUMIF(Codifica_CE!$H:$U,CeMin_Tot!$B:$B,Codifica_CE!$T:$T)</f>
        <v>0</v>
      </c>
      <c r="E490" s="71" t="s">
        <v>4967</v>
      </c>
      <c r="G490" s="766">
        <f ca="1">+CeMin_San!D490+CeMin_Ter!D490+CeMin_118!D490+CeMin_Ric!D490</f>
        <v>0</v>
      </c>
      <c r="H490" s="766">
        <f t="shared" ca="1" si="7"/>
        <v>0</v>
      </c>
    </row>
    <row r="491" spans="1:8" ht="15">
      <c r="A491" s="68"/>
      <c r="B491" s="74" t="s">
        <v>3027</v>
      </c>
      <c r="C491" s="75" t="s">
        <v>5581</v>
      </c>
      <c r="D491" s="1034">
        <f ca="1">SUMIF(Codifica_CE!$H:$U,CeMin_Tot!$B:$B,Codifica_CE!$T:$T)</f>
        <v>0</v>
      </c>
      <c r="E491" s="71" t="s">
        <v>4967</v>
      </c>
      <c r="G491" s="766">
        <f ca="1">+CeMin_San!D491+CeMin_Ter!D491+CeMin_118!D491+CeMin_Ric!D491</f>
        <v>0</v>
      </c>
      <c r="H491" s="766">
        <f t="shared" ca="1" si="7"/>
        <v>0</v>
      </c>
    </row>
    <row r="492" spans="1:8" ht="14.25">
      <c r="A492" s="68"/>
      <c r="B492" s="69" t="s">
        <v>5582</v>
      </c>
      <c r="C492" s="70" t="s">
        <v>5583</v>
      </c>
      <c r="D492" s="1043">
        <f ca="1">D436-D461</f>
        <v>626</v>
      </c>
      <c r="E492" s="290" t="s">
        <v>5436</v>
      </c>
      <c r="G492" s="437">
        <f ca="1">+CeMin_San!D492+CeMin_Ter!D492+CeMin_118!D492+CeMin_Ric!D492</f>
        <v>626</v>
      </c>
      <c r="H492" s="437">
        <f t="shared" ca="1" si="7"/>
        <v>0</v>
      </c>
    </row>
    <row r="493" spans="1:8" ht="14.25">
      <c r="A493" s="68"/>
      <c r="B493" s="69" t="s">
        <v>5584</v>
      </c>
      <c r="C493" s="70" t="s">
        <v>5585</v>
      </c>
      <c r="D493" s="1043">
        <f ca="1">D130-D411+D430+D434+D492</f>
        <v>1412</v>
      </c>
      <c r="E493" s="290" t="s">
        <v>5436</v>
      </c>
      <c r="G493" s="437">
        <f ca="1">+CeMin_San!D493+CeMin_Ter!D493+CeMin_118!D493+CeMin_Ric!D493</f>
        <v>1412</v>
      </c>
      <c r="H493" s="437">
        <f t="shared" ca="1" si="7"/>
        <v>0</v>
      </c>
    </row>
    <row r="494" spans="1:8">
      <c r="A494" s="68"/>
      <c r="B494" s="69"/>
      <c r="C494" s="70" t="s">
        <v>5586</v>
      </c>
      <c r="D494" s="1035"/>
      <c r="E494" s="71" t="s">
        <v>4967</v>
      </c>
      <c r="G494" s="430">
        <f>+CeMin_San!D494+CeMin_Ter!D494+CeMin_118!D494+CeMin_Ric!D494</f>
        <v>0</v>
      </c>
      <c r="H494" s="430">
        <f t="shared" si="7"/>
        <v>0</v>
      </c>
    </row>
    <row r="495" spans="1:8">
      <c r="A495" s="68"/>
      <c r="B495" s="69" t="s">
        <v>5587</v>
      </c>
      <c r="C495" s="70" t="s">
        <v>5588</v>
      </c>
      <c r="D495" s="1032">
        <f ca="1">SUM(D496:D499)</f>
        <v>1406</v>
      </c>
      <c r="E495" s="71" t="s">
        <v>4967</v>
      </c>
      <c r="G495" s="427">
        <f ca="1">+CeMin_San!D495+CeMin_Ter!D495+CeMin_118!D495+CeMin_Ric!D495</f>
        <v>1406</v>
      </c>
      <c r="H495" s="427">
        <f t="shared" ca="1" si="7"/>
        <v>0</v>
      </c>
    </row>
    <row r="496" spans="1:8" ht="15">
      <c r="A496" s="77"/>
      <c r="B496" s="69" t="s">
        <v>3032</v>
      </c>
      <c r="C496" s="73" t="s">
        <v>5589</v>
      </c>
      <c r="D496" s="1034">
        <f ca="1">SUMIF(Codifica_CE!$H:$U,CeMin_Tot!$B:$B,Codifica_CE!$T:$T)</f>
        <v>1281</v>
      </c>
      <c r="E496" s="71" t="s">
        <v>4967</v>
      </c>
      <c r="G496" s="766">
        <f ca="1">+CeMin_San!D496+CeMin_Ter!D496+CeMin_118!D496+CeMin_Ric!D496</f>
        <v>1281</v>
      </c>
      <c r="H496" s="766">
        <f t="shared" ca="1" si="7"/>
        <v>0</v>
      </c>
    </row>
    <row r="497" spans="1:8" ht="15">
      <c r="A497" s="77"/>
      <c r="B497" s="69" t="s">
        <v>3038</v>
      </c>
      <c r="C497" s="73" t="s">
        <v>5590</v>
      </c>
      <c r="D497" s="1034">
        <f ca="1">SUMIF(Codifica_CE!$H:$U,CeMin_Tot!$B:$B,Codifica_CE!$T:$T)</f>
        <v>120</v>
      </c>
      <c r="E497" s="71" t="s">
        <v>4967</v>
      </c>
      <c r="G497" s="766">
        <f ca="1">+CeMin_San!D497+CeMin_Ter!D497+CeMin_118!D497+CeMin_Ric!D497</f>
        <v>120</v>
      </c>
      <c r="H497" s="766">
        <f t="shared" ca="1" si="7"/>
        <v>0</v>
      </c>
    </row>
    <row r="498" spans="1:8" ht="15">
      <c r="A498" s="77"/>
      <c r="B498" s="69" t="s">
        <v>3042</v>
      </c>
      <c r="C498" s="73" t="s">
        <v>5591</v>
      </c>
      <c r="D498" s="1034">
        <f ca="1">SUMIF(Codifica_CE!$H:$U,CeMin_Tot!$B:$B,Codifica_CE!$T:$T)</f>
        <v>5</v>
      </c>
      <c r="E498" s="71" t="s">
        <v>4967</v>
      </c>
      <c r="G498" s="766">
        <f ca="1">+CeMin_San!D498+CeMin_Ter!D498+CeMin_118!D498+CeMin_Ric!D498</f>
        <v>5</v>
      </c>
      <c r="H498" s="766">
        <f t="shared" ca="1" si="7"/>
        <v>0</v>
      </c>
    </row>
    <row r="499" spans="1:8" ht="15">
      <c r="A499" s="77"/>
      <c r="B499" s="69" t="s">
        <v>3046</v>
      </c>
      <c r="C499" s="73" t="s">
        <v>5592</v>
      </c>
      <c r="D499" s="1034">
        <f ca="1">SUMIF(Codifica_CE!$H:$U,CeMin_Tot!$B:$B,Codifica_CE!$T:$T)</f>
        <v>0</v>
      </c>
      <c r="E499" s="71" t="s">
        <v>4967</v>
      </c>
      <c r="G499" s="766">
        <f ca="1">+CeMin_San!D499+CeMin_Ter!D499+CeMin_118!D499+CeMin_Ric!D499</f>
        <v>0</v>
      </c>
      <c r="H499" s="766">
        <f t="shared" ca="1" si="7"/>
        <v>0</v>
      </c>
    </row>
    <row r="500" spans="1:8">
      <c r="A500" s="68"/>
      <c r="B500" s="69" t="s">
        <v>5593</v>
      </c>
      <c r="C500" s="70" t="s">
        <v>5594</v>
      </c>
      <c r="D500" s="1032">
        <f ca="1">SUM(D501:D502)</f>
        <v>6</v>
      </c>
      <c r="E500" s="71" t="s">
        <v>4967</v>
      </c>
      <c r="G500" s="427">
        <f ca="1">+CeMin_San!D500+CeMin_Ter!D500+CeMin_118!D500+CeMin_Ric!D500</f>
        <v>6</v>
      </c>
      <c r="H500" s="427">
        <f t="shared" ca="1" si="7"/>
        <v>0</v>
      </c>
    </row>
    <row r="501" spans="1:8" ht="15">
      <c r="A501" s="68"/>
      <c r="B501" s="69" t="s">
        <v>3050</v>
      </c>
      <c r="C501" s="73" t="s">
        <v>5595</v>
      </c>
      <c r="D501" s="1034">
        <f ca="1">SUMIF(Codifica_CE!$H:$U,CeMin_Tot!$B:$B,Codifica_CE!$T:$T)</f>
        <v>0</v>
      </c>
      <c r="E501" s="71" t="s">
        <v>4967</v>
      </c>
      <c r="G501" s="766">
        <f ca="1">+CeMin_San!D501+CeMin_Ter!D501+CeMin_118!D501+CeMin_Ric!D501</f>
        <v>0</v>
      </c>
      <c r="H501" s="766">
        <f t="shared" ca="1" si="7"/>
        <v>0</v>
      </c>
    </row>
    <row r="502" spans="1:8" ht="15">
      <c r="A502" s="68"/>
      <c r="B502" s="69" t="s">
        <v>3054</v>
      </c>
      <c r="C502" s="73" t="s">
        <v>5596</v>
      </c>
      <c r="D502" s="1034">
        <f ca="1">SUMIF(Codifica_CE!$H:$U,CeMin_Tot!$B:$B,Codifica_CE!$T:$T)</f>
        <v>6</v>
      </c>
      <c r="E502" s="71" t="s">
        <v>4967</v>
      </c>
      <c r="G502" s="766">
        <f ca="1">+CeMin_San!D502+CeMin_Ter!D502+CeMin_118!D502+CeMin_Ric!D502</f>
        <v>6</v>
      </c>
      <c r="H502" s="766">
        <f t="shared" ca="1" si="7"/>
        <v>0</v>
      </c>
    </row>
    <row r="503" spans="1:8" ht="15">
      <c r="A503" s="68"/>
      <c r="B503" s="69" t="s">
        <v>3057</v>
      </c>
      <c r="C503" s="70" t="s">
        <v>5597</v>
      </c>
      <c r="D503" s="1034">
        <f ca="1">SUMIF(Codifica_CE!$H:$U,CeMin_Tot!$B:$B,Codifica_CE!$T:$T)</f>
        <v>0</v>
      </c>
      <c r="E503" s="71" t="s">
        <v>4967</v>
      </c>
      <c r="G503" s="766">
        <f ca="1">+CeMin_San!D503+CeMin_Ter!D503+CeMin_118!D503+CeMin_Ric!D503</f>
        <v>0</v>
      </c>
      <c r="H503" s="766">
        <f t="shared" ca="1" si="7"/>
        <v>0</v>
      </c>
    </row>
    <row r="504" spans="1:8">
      <c r="A504" s="68"/>
      <c r="B504" s="69" t="s">
        <v>5598</v>
      </c>
      <c r="C504" s="70" t="s">
        <v>5599</v>
      </c>
      <c r="D504" s="1032">
        <f ca="1">D495+D500+D503</f>
        <v>1412</v>
      </c>
      <c r="E504" s="71" t="s">
        <v>4967</v>
      </c>
      <c r="G504" s="427">
        <f ca="1">+CeMin_San!D504+CeMin_Ter!D504+CeMin_118!D504+CeMin_Ric!D504</f>
        <v>1412</v>
      </c>
      <c r="H504" s="427">
        <f t="shared" ca="1" si="7"/>
        <v>0</v>
      </c>
    </row>
    <row r="505" spans="1:8" ht="15" thickBot="1">
      <c r="A505" s="85"/>
      <c r="B505" s="86" t="s">
        <v>5600</v>
      </c>
      <c r="C505" s="87" t="s">
        <v>5601</v>
      </c>
      <c r="D505" s="1044">
        <f ca="1">D493-D504</f>
        <v>0</v>
      </c>
      <c r="E505" s="416" t="s">
        <v>5436</v>
      </c>
      <c r="G505" s="438">
        <f ca="1">+CeMin_San!D505+CeMin_Ter!D505+CeMin_118!D505+CeMin_Ric!D505</f>
        <v>0</v>
      </c>
      <c r="H505" s="438">
        <f t="shared" ca="1" si="7"/>
        <v>0</v>
      </c>
    </row>
    <row r="506" spans="1:8" ht="6" customHeight="1">
      <c r="A506" s="405"/>
      <c r="B506" s="405"/>
      <c r="C506" s="405"/>
      <c r="D506" s="405"/>
      <c r="E506" s="405"/>
    </row>
    <row r="507" spans="1:8" ht="15">
      <c r="A507" s="406"/>
      <c r="B507" s="407"/>
      <c r="C507" s="408" t="s">
        <v>5602</v>
      </c>
      <c r="D507" s="407"/>
      <c r="E507" s="417"/>
    </row>
    <row r="508" spans="1:8" ht="15">
      <c r="A508" s="406"/>
      <c r="B508" s="407"/>
      <c r="C508" s="408" t="s">
        <v>5603</v>
      </c>
      <c r="D508" s="421"/>
      <c r="E508" s="418"/>
    </row>
    <row r="509" spans="1:8">
      <c r="A509" s="409"/>
      <c r="B509" s="410"/>
      <c r="C509" s="381"/>
      <c r="D509" s="422"/>
    </row>
    <row r="510" spans="1:8" ht="15">
      <c r="A510" s="409"/>
      <c r="B510" s="410"/>
      <c r="C510" s="411"/>
      <c r="D510" s="410"/>
      <c r="E510" s="410"/>
    </row>
    <row r="511" spans="1:8">
      <c r="A511" s="409"/>
      <c r="B511" s="410"/>
      <c r="C511" s="412"/>
      <c r="D511" s="410"/>
      <c r="E511" s="419"/>
    </row>
    <row r="512" spans="1:8">
      <c r="A512" s="406"/>
      <c r="B512" s="410"/>
      <c r="C512" s="412"/>
      <c r="D512" s="410"/>
      <c r="E512" s="410"/>
    </row>
    <row r="513" spans="1:5" ht="15">
      <c r="A513" s="406"/>
      <c r="B513" s="407"/>
      <c r="C513" s="411"/>
      <c r="D513" s="410"/>
      <c r="E513" s="420"/>
    </row>
    <row r="514" spans="1:5" ht="15">
      <c r="A514" s="406"/>
      <c r="B514" s="410"/>
      <c r="C514" s="411"/>
      <c r="D514" s="410"/>
      <c r="E514" s="410"/>
    </row>
    <row r="515" spans="1:5" ht="15">
      <c r="A515" s="406"/>
      <c r="B515" s="410"/>
      <c r="C515" s="411"/>
      <c r="D515" s="410"/>
      <c r="E515" s="410"/>
    </row>
    <row r="516" spans="1:5" ht="15">
      <c r="A516" s="406"/>
      <c r="B516" s="410"/>
      <c r="C516" s="411"/>
      <c r="D516" s="410"/>
      <c r="E516" s="410"/>
    </row>
    <row r="517" spans="1:5" ht="15">
      <c r="A517" s="383"/>
      <c r="B517" s="413"/>
      <c r="C517" s="411"/>
      <c r="D517" s="410"/>
      <c r="E517" s="420"/>
    </row>
    <row r="518" spans="1:5" ht="15">
      <c r="A518" s="383"/>
      <c r="B518" s="410"/>
      <c r="C518" s="411"/>
      <c r="D518" s="410"/>
      <c r="E518" s="410"/>
    </row>
    <row r="519" spans="1:5" ht="15">
      <c r="A519" s="383"/>
      <c r="B519" s="414"/>
      <c r="C519" s="411"/>
      <c r="D519" s="410"/>
      <c r="E519" s="420"/>
    </row>
    <row r="520" spans="1:5" ht="15">
      <c r="A520" s="383"/>
      <c r="B520" s="414"/>
      <c r="C520" s="411"/>
      <c r="D520" s="423"/>
      <c r="E520" s="420"/>
    </row>
    <row r="521" spans="1:5" ht="15">
      <c r="A521" s="383"/>
      <c r="B521" s="414"/>
      <c r="C521" s="411"/>
      <c r="D521" s="423"/>
      <c r="E521" s="420"/>
    </row>
    <row r="522" spans="1:5" ht="15">
      <c r="A522" s="383"/>
      <c r="B522" s="414"/>
      <c r="C522" s="411"/>
      <c r="D522" s="423"/>
      <c r="E522" s="420"/>
    </row>
    <row r="523" spans="1:5" ht="15">
      <c r="A523" s="383"/>
      <c r="B523" s="414"/>
      <c r="C523" s="411"/>
      <c r="D523" s="423"/>
      <c r="E523" s="420"/>
    </row>
    <row r="524" spans="1:5" ht="15">
      <c r="A524" s="383"/>
      <c r="B524" s="414"/>
      <c r="C524" s="411"/>
      <c r="D524" s="423"/>
      <c r="E524" s="420"/>
    </row>
    <row r="525" spans="1:5" ht="15">
      <c r="A525" s="383"/>
      <c r="B525" s="414"/>
      <c r="C525" s="411"/>
      <c r="D525" s="423"/>
      <c r="E525" s="420"/>
    </row>
    <row r="526" spans="1:5" ht="15">
      <c r="A526" s="383"/>
      <c r="B526" s="414"/>
      <c r="C526" s="411"/>
      <c r="D526" s="423"/>
      <c r="E526" s="420"/>
    </row>
    <row r="527" spans="1:5" ht="15">
      <c r="A527" s="383"/>
      <c r="B527" s="414"/>
      <c r="C527" s="411"/>
      <c r="D527" s="423"/>
      <c r="E527" s="420"/>
    </row>
    <row r="528" spans="1:5" ht="15">
      <c r="A528" s="383"/>
      <c r="B528" s="414"/>
      <c r="C528" s="411"/>
      <c r="D528" s="423"/>
      <c r="E528" s="420"/>
    </row>
    <row r="529" spans="1:5" ht="15">
      <c r="A529" s="383"/>
      <c r="B529" s="414"/>
      <c r="C529" s="411"/>
      <c r="D529" s="423"/>
      <c r="E529" s="420"/>
    </row>
    <row r="530" spans="1:5" ht="15">
      <c r="A530" s="383"/>
      <c r="B530" s="414"/>
      <c r="C530" s="411"/>
      <c r="D530" s="423"/>
      <c r="E530" s="420"/>
    </row>
    <row r="531" spans="1:5" ht="15">
      <c r="A531" s="383"/>
      <c r="B531" s="414"/>
      <c r="C531" s="411"/>
      <c r="D531" s="423"/>
      <c r="E531" s="420"/>
    </row>
    <row r="532" spans="1:5" ht="15">
      <c r="A532" s="383"/>
      <c r="B532" s="414"/>
      <c r="C532" s="411"/>
      <c r="D532" s="423"/>
      <c r="E532" s="420"/>
    </row>
    <row r="533" spans="1:5" ht="15">
      <c r="A533" s="383"/>
      <c r="B533" s="414"/>
      <c r="C533" s="411"/>
      <c r="D533" s="423"/>
      <c r="E533" s="420"/>
    </row>
    <row r="534" spans="1:5" ht="15">
      <c r="A534" s="383"/>
      <c r="B534" s="414"/>
      <c r="C534" s="411"/>
      <c r="D534" s="423"/>
      <c r="E534" s="420"/>
    </row>
    <row r="535" spans="1:5" ht="15">
      <c r="A535" s="383"/>
      <c r="B535" s="414"/>
      <c r="C535" s="411"/>
      <c r="D535" s="423"/>
      <c r="E535" s="420"/>
    </row>
    <row r="536" spans="1:5" ht="15">
      <c r="A536" s="383"/>
      <c r="B536" s="414"/>
      <c r="C536" s="411"/>
      <c r="D536" s="423"/>
      <c r="E536" s="420"/>
    </row>
    <row r="537" spans="1:5" ht="15">
      <c r="A537" s="383"/>
      <c r="B537" s="414"/>
      <c r="C537" s="411"/>
      <c r="D537" s="423"/>
      <c r="E537" s="420"/>
    </row>
    <row r="538" spans="1:5" ht="15">
      <c r="A538" s="383"/>
      <c r="B538" s="414"/>
      <c r="C538" s="411"/>
      <c r="D538" s="423"/>
      <c r="E538" s="420"/>
    </row>
    <row r="539" spans="1:5" ht="15">
      <c r="A539" s="383"/>
      <c r="B539" s="414"/>
      <c r="C539" s="411"/>
      <c r="D539" s="423"/>
      <c r="E539" s="420"/>
    </row>
    <row r="540" spans="1:5" ht="15">
      <c r="A540" s="383"/>
      <c r="B540" s="414"/>
      <c r="C540" s="411"/>
      <c r="D540" s="423"/>
      <c r="E540" s="420"/>
    </row>
    <row r="541" spans="1:5" ht="15">
      <c r="A541" s="383"/>
      <c r="B541" s="414"/>
      <c r="C541" s="411"/>
      <c r="D541" s="423"/>
      <c r="E541" s="420"/>
    </row>
    <row r="542" spans="1:5" ht="15">
      <c r="A542" s="383"/>
      <c r="B542" s="414"/>
      <c r="C542" s="411"/>
      <c r="D542" s="423"/>
      <c r="E542" s="420"/>
    </row>
    <row r="543" spans="1:5" ht="15">
      <c r="A543" s="383"/>
      <c r="B543" s="414"/>
      <c r="C543" s="411"/>
      <c r="D543" s="423"/>
      <c r="E543" s="420"/>
    </row>
    <row r="544" spans="1:5" ht="15">
      <c r="A544" s="383"/>
      <c r="B544" s="414"/>
      <c r="C544" s="411"/>
      <c r="D544" s="423"/>
      <c r="E544" s="420"/>
    </row>
    <row r="545" spans="1:5" ht="15">
      <c r="A545" s="383"/>
      <c r="B545" s="414"/>
      <c r="C545" s="411"/>
      <c r="D545" s="423"/>
      <c r="E545" s="420"/>
    </row>
    <row r="546" spans="1:5" ht="15">
      <c r="A546" s="383"/>
      <c r="B546" s="414"/>
      <c r="C546" s="411"/>
      <c r="D546" s="423"/>
      <c r="E546" s="420"/>
    </row>
    <row r="547" spans="1:5" ht="15">
      <c r="A547" s="383"/>
      <c r="B547" s="414"/>
      <c r="C547" s="411"/>
      <c r="D547" s="423"/>
      <c r="E547" s="420"/>
    </row>
    <row r="548" spans="1:5" ht="15">
      <c r="A548" s="383"/>
      <c r="B548" s="414"/>
      <c r="C548" s="411"/>
      <c r="D548" s="423"/>
      <c r="E548" s="420"/>
    </row>
    <row r="549" spans="1:5" ht="15">
      <c r="A549" s="383"/>
      <c r="B549" s="414"/>
      <c r="C549" s="411"/>
      <c r="D549" s="423"/>
      <c r="E549" s="420"/>
    </row>
    <row r="550" spans="1:5" ht="15">
      <c r="A550" s="383"/>
      <c r="B550" s="414"/>
      <c r="C550" s="411"/>
      <c r="D550" s="423"/>
      <c r="E550" s="420"/>
    </row>
    <row r="551" spans="1:5" ht="15">
      <c r="A551" s="383"/>
      <c r="B551" s="414"/>
      <c r="C551" s="411"/>
      <c r="D551" s="423"/>
      <c r="E551" s="420"/>
    </row>
    <row r="552" spans="1:5" ht="15">
      <c r="A552" s="383"/>
      <c r="B552" s="414"/>
      <c r="C552" s="411"/>
      <c r="D552" s="423"/>
      <c r="E552" s="420"/>
    </row>
    <row r="553" spans="1:5" ht="15">
      <c r="A553" s="383"/>
      <c r="B553" s="414"/>
      <c r="C553" s="411"/>
      <c r="D553" s="423"/>
      <c r="E553" s="420"/>
    </row>
    <row r="554" spans="1:5" ht="15">
      <c r="A554" s="383"/>
      <c r="B554" s="414"/>
      <c r="C554" s="411"/>
      <c r="D554" s="423"/>
      <c r="E554" s="420"/>
    </row>
    <row r="555" spans="1:5" ht="15">
      <c r="A555" s="383"/>
      <c r="B555" s="414"/>
      <c r="C555" s="411"/>
      <c r="D555" s="423"/>
      <c r="E555" s="420"/>
    </row>
    <row r="556" spans="1:5" ht="15">
      <c r="A556" s="383"/>
      <c r="B556" s="414"/>
      <c r="C556" s="411"/>
      <c r="D556" s="423"/>
      <c r="E556" s="420"/>
    </row>
    <row r="557" spans="1:5" ht="15">
      <c r="A557" s="383"/>
      <c r="B557" s="414"/>
      <c r="C557" s="411"/>
      <c r="D557" s="423"/>
      <c r="E557" s="420"/>
    </row>
    <row r="558" spans="1:5" ht="15">
      <c r="A558" s="383"/>
      <c r="B558" s="414"/>
      <c r="C558" s="411"/>
      <c r="D558" s="423"/>
      <c r="E558" s="420"/>
    </row>
    <row r="559" spans="1:5" ht="15">
      <c r="A559" s="383"/>
      <c r="B559" s="414"/>
      <c r="C559" s="411"/>
      <c r="D559" s="423"/>
      <c r="E559" s="420"/>
    </row>
    <row r="560" spans="1:5" ht="15">
      <c r="A560" s="383"/>
      <c r="B560" s="414"/>
      <c r="C560" s="411"/>
      <c r="D560" s="423"/>
      <c r="E560" s="420"/>
    </row>
    <row r="561" spans="1:5" ht="15">
      <c r="A561" s="383"/>
      <c r="B561" s="414"/>
      <c r="C561" s="411"/>
      <c r="D561" s="423"/>
      <c r="E561" s="420"/>
    </row>
    <row r="562" spans="1:5" ht="15">
      <c r="A562" s="383"/>
      <c r="B562" s="414"/>
      <c r="C562" s="411"/>
      <c r="D562" s="423"/>
      <c r="E562" s="420"/>
    </row>
    <row r="563" spans="1:5" ht="15">
      <c r="A563" s="383"/>
      <c r="B563" s="414"/>
      <c r="C563" s="411"/>
      <c r="D563" s="423"/>
      <c r="E563" s="420"/>
    </row>
    <row r="564" spans="1:5" ht="15">
      <c r="A564" s="383"/>
      <c r="B564" s="414"/>
      <c r="C564" s="411"/>
      <c r="D564" s="423"/>
      <c r="E564" s="420"/>
    </row>
    <row r="565" spans="1:5" ht="15">
      <c r="A565" s="383"/>
      <c r="B565" s="414"/>
      <c r="C565" s="411"/>
      <c r="D565" s="423"/>
      <c r="E565" s="420"/>
    </row>
    <row r="566" spans="1:5" ht="15">
      <c r="A566" s="383"/>
      <c r="B566" s="414"/>
      <c r="C566" s="411"/>
      <c r="D566" s="423"/>
      <c r="E566" s="420"/>
    </row>
    <row r="567" spans="1:5" ht="15">
      <c r="A567" s="383"/>
      <c r="B567" s="414"/>
      <c r="C567" s="411"/>
      <c r="D567" s="423"/>
      <c r="E567" s="420"/>
    </row>
    <row r="568" spans="1:5" ht="15">
      <c r="A568" s="383"/>
      <c r="B568" s="414"/>
      <c r="C568" s="411"/>
      <c r="D568" s="423"/>
      <c r="E568" s="420"/>
    </row>
    <row r="569" spans="1:5" ht="15">
      <c r="A569" s="383"/>
      <c r="B569" s="414"/>
      <c r="C569" s="411"/>
      <c r="D569" s="423"/>
      <c r="E569" s="420"/>
    </row>
    <row r="570" spans="1:5" ht="15">
      <c r="A570" s="383"/>
      <c r="B570" s="414"/>
      <c r="C570" s="411"/>
      <c r="D570" s="423"/>
      <c r="E570" s="420"/>
    </row>
    <row r="571" spans="1:5" ht="15">
      <c r="A571" s="383"/>
      <c r="B571" s="414"/>
      <c r="C571" s="411"/>
      <c r="D571" s="423"/>
      <c r="E571" s="420"/>
    </row>
    <row r="572" spans="1:5" ht="15">
      <c r="A572" s="383"/>
      <c r="B572" s="414"/>
      <c r="C572" s="411"/>
      <c r="D572" s="423"/>
      <c r="E572" s="420"/>
    </row>
    <row r="573" spans="1:5" ht="15">
      <c r="A573" s="383"/>
      <c r="B573" s="414"/>
      <c r="C573" s="411"/>
      <c r="D573" s="423"/>
      <c r="E573" s="420"/>
    </row>
    <row r="574" spans="1:5" ht="15">
      <c r="A574" s="383"/>
      <c r="B574" s="414"/>
      <c r="C574" s="411"/>
      <c r="D574" s="423"/>
      <c r="E574" s="420"/>
    </row>
    <row r="575" spans="1:5" ht="15">
      <c r="A575" s="383"/>
      <c r="B575" s="414"/>
      <c r="C575" s="411"/>
      <c r="D575" s="423"/>
      <c r="E575" s="420"/>
    </row>
    <row r="576" spans="1:5" ht="15">
      <c r="A576" s="383"/>
      <c r="B576" s="414"/>
      <c r="C576" s="411"/>
      <c r="D576" s="423"/>
      <c r="E576" s="420"/>
    </row>
    <row r="577" spans="1:5" ht="15">
      <c r="A577" s="383"/>
      <c r="B577" s="414"/>
      <c r="C577" s="411"/>
      <c r="D577" s="423"/>
      <c r="E577" s="420"/>
    </row>
    <row r="578" spans="1:5" ht="15">
      <c r="A578" s="383"/>
      <c r="B578" s="414"/>
      <c r="C578" s="411"/>
      <c r="D578" s="423"/>
      <c r="E578" s="420"/>
    </row>
    <row r="579" spans="1:5" ht="15">
      <c r="A579" s="383"/>
      <c r="B579" s="414"/>
      <c r="C579" s="411"/>
      <c r="D579" s="423"/>
      <c r="E579" s="420"/>
    </row>
    <row r="580" spans="1:5" ht="15">
      <c r="A580" s="383"/>
      <c r="B580" s="414"/>
      <c r="C580" s="411"/>
      <c r="D580" s="423"/>
      <c r="E580" s="420"/>
    </row>
    <row r="581" spans="1:5" ht="15">
      <c r="A581" s="383"/>
      <c r="B581" s="414"/>
      <c r="C581" s="411"/>
      <c r="D581" s="423"/>
      <c r="E581" s="420"/>
    </row>
    <row r="582" spans="1:5" ht="15">
      <c r="A582" s="383"/>
      <c r="B582" s="414"/>
      <c r="C582" s="411"/>
      <c r="D582" s="423"/>
      <c r="E582" s="420"/>
    </row>
    <row r="583" spans="1:5" ht="15">
      <c r="A583" s="383"/>
      <c r="B583" s="414"/>
      <c r="C583" s="411"/>
      <c r="D583" s="423"/>
      <c r="E583" s="420"/>
    </row>
    <row r="584" spans="1:5" ht="15">
      <c r="A584" s="383"/>
      <c r="B584" s="414"/>
      <c r="C584" s="411"/>
      <c r="D584" s="423"/>
      <c r="E584" s="420"/>
    </row>
    <row r="585" spans="1:5" ht="15">
      <c r="A585" s="383"/>
      <c r="B585" s="414"/>
      <c r="C585" s="411"/>
      <c r="D585" s="423"/>
      <c r="E585" s="420"/>
    </row>
    <row r="586" spans="1:5" ht="15">
      <c r="A586" s="383"/>
      <c r="B586" s="414"/>
      <c r="C586" s="411"/>
      <c r="D586" s="423"/>
      <c r="E586" s="420"/>
    </row>
    <row r="587" spans="1:5" ht="15">
      <c r="A587" s="383"/>
      <c r="B587" s="414"/>
      <c r="C587" s="411"/>
      <c r="D587" s="423"/>
      <c r="E587" s="420"/>
    </row>
    <row r="588" spans="1:5" ht="15">
      <c r="A588" s="383"/>
      <c r="B588" s="414"/>
      <c r="C588" s="411"/>
      <c r="D588" s="423"/>
      <c r="E588" s="420"/>
    </row>
    <row r="589" spans="1:5" ht="15">
      <c r="A589" s="383"/>
      <c r="B589" s="414"/>
      <c r="C589" s="411"/>
      <c r="D589" s="423"/>
      <c r="E589" s="420"/>
    </row>
    <row r="590" spans="1:5" ht="15">
      <c r="A590" s="383"/>
      <c r="B590" s="414"/>
      <c r="C590" s="411"/>
      <c r="D590" s="423"/>
      <c r="E590" s="420"/>
    </row>
    <row r="591" spans="1:5" ht="15">
      <c r="A591" s="383"/>
      <c r="B591" s="414"/>
      <c r="C591" s="415"/>
      <c r="D591" s="423"/>
      <c r="E591" s="420"/>
    </row>
    <row r="592" spans="1:5" ht="15">
      <c r="A592" s="383"/>
      <c r="B592" s="414"/>
      <c r="C592" s="415"/>
      <c r="D592" s="423"/>
      <c r="E592" s="420"/>
    </row>
    <row r="593" spans="1:5" ht="15">
      <c r="A593" s="383"/>
      <c r="B593" s="414"/>
      <c r="C593" s="415"/>
      <c r="D593" s="423"/>
      <c r="E593" s="420"/>
    </row>
    <row r="594" spans="1:5" ht="15">
      <c r="A594" s="383"/>
      <c r="B594" s="414"/>
      <c r="C594" s="415"/>
      <c r="D594" s="423"/>
      <c r="E594" s="420"/>
    </row>
    <row r="595" spans="1:5" ht="15">
      <c r="A595" s="383"/>
      <c r="B595" s="414"/>
      <c r="C595" s="415"/>
      <c r="D595" s="423"/>
      <c r="E595" s="420"/>
    </row>
    <row r="596" spans="1:5" ht="15">
      <c r="A596" s="383"/>
      <c r="B596" s="414"/>
      <c r="C596" s="415"/>
      <c r="D596" s="423"/>
      <c r="E596" s="420"/>
    </row>
    <row r="597" spans="1:5" ht="15">
      <c r="A597" s="383"/>
      <c r="B597" s="414"/>
      <c r="C597" s="415"/>
      <c r="D597" s="423"/>
      <c r="E597" s="420"/>
    </row>
    <row r="598" spans="1:5" ht="15">
      <c r="A598" s="383"/>
      <c r="B598" s="414"/>
      <c r="C598" s="415"/>
      <c r="D598" s="423"/>
      <c r="E598" s="420"/>
    </row>
    <row r="599" spans="1:5" ht="15">
      <c r="A599" s="383"/>
      <c r="B599" s="414"/>
      <c r="C599" s="415"/>
      <c r="D599" s="423"/>
      <c r="E599" s="420"/>
    </row>
    <row r="600" spans="1:5" ht="15">
      <c r="A600" s="383"/>
      <c r="B600" s="414"/>
      <c r="C600" s="415"/>
      <c r="D600" s="423"/>
      <c r="E600" s="420"/>
    </row>
    <row r="601" spans="1:5" ht="15">
      <c r="A601" s="383"/>
      <c r="B601" s="414"/>
      <c r="C601" s="415"/>
      <c r="D601" s="423"/>
      <c r="E601" s="420"/>
    </row>
    <row r="602" spans="1:5" ht="15">
      <c r="A602" s="383"/>
      <c r="B602" s="414"/>
      <c r="C602" s="415"/>
      <c r="D602" s="423"/>
      <c r="E602" s="420"/>
    </row>
    <row r="603" spans="1:5" ht="15">
      <c r="A603" s="383"/>
      <c r="B603" s="414"/>
      <c r="C603" s="415"/>
      <c r="D603" s="423"/>
      <c r="E603" s="420"/>
    </row>
    <row r="604" spans="1:5" ht="15">
      <c r="A604" s="383"/>
      <c r="B604" s="414"/>
      <c r="C604" s="415"/>
      <c r="D604" s="423"/>
      <c r="E604" s="420"/>
    </row>
    <row r="605" spans="1:5" ht="15">
      <c r="A605" s="383"/>
      <c r="B605" s="414"/>
      <c r="C605" s="415"/>
      <c r="D605" s="423"/>
      <c r="E605" s="420"/>
    </row>
    <row r="606" spans="1:5" ht="15">
      <c r="A606" s="383"/>
      <c r="B606" s="414"/>
      <c r="C606" s="415"/>
      <c r="D606" s="423"/>
      <c r="E606" s="420"/>
    </row>
    <row r="607" spans="1:5" ht="15">
      <c r="A607" s="383"/>
      <c r="B607" s="414"/>
      <c r="C607" s="415"/>
      <c r="D607" s="423"/>
      <c r="E607" s="420"/>
    </row>
    <row r="608" spans="1:5" ht="15">
      <c r="A608" s="383"/>
      <c r="B608" s="414"/>
      <c r="C608" s="415"/>
      <c r="D608" s="423"/>
      <c r="E608" s="420"/>
    </row>
    <row r="609" spans="1:5" ht="15">
      <c r="A609" s="383"/>
      <c r="B609" s="414"/>
      <c r="C609" s="415"/>
      <c r="D609" s="423"/>
      <c r="E609" s="420"/>
    </row>
    <row r="610" spans="1:5" ht="15">
      <c r="A610" s="383"/>
      <c r="B610" s="414"/>
      <c r="C610" s="415"/>
      <c r="D610" s="423"/>
      <c r="E610" s="420"/>
    </row>
    <row r="611" spans="1:5" ht="15">
      <c r="A611" s="383"/>
      <c r="B611" s="414"/>
      <c r="C611" s="415"/>
      <c r="D611" s="423"/>
      <c r="E611" s="420"/>
    </row>
    <row r="612" spans="1:5" ht="15">
      <c r="A612" s="383"/>
      <c r="B612" s="414"/>
      <c r="C612" s="415"/>
      <c r="D612" s="423"/>
      <c r="E612" s="420"/>
    </row>
    <row r="613" spans="1:5" ht="15">
      <c r="A613" s="383"/>
      <c r="B613" s="414"/>
      <c r="C613" s="415"/>
      <c r="D613" s="423"/>
      <c r="E613" s="420"/>
    </row>
    <row r="614" spans="1:5" ht="15">
      <c r="A614" s="383"/>
      <c r="B614" s="414"/>
      <c r="C614" s="415"/>
      <c r="D614" s="423"/>
      <c r="E614" s="420"/>
    </row>
    <row r="615" spans="1:5" ht="15">
      <c r="A615" s="383"/>
      <c r="B615" s="414"/>
      <c r="C615" s="415"/>
      <c r="D615" s="423"/>
      <c r="E615" s="420"/>
    </row>
    <row r="616" spans="1:5" ht="15">
      <c r="A616" s="383"/>
      <c r="B616" s="414"/>
      <c r="C616" s="415"/>
      <c r="D616" s="423"/>
      <c r="E616" s="420"/>
    </row>
    <row r="617" spans="1:5" ht="15">
      <c r="A617" s="383"/>
      <c r="B617" s="414"/>
      <c r="C617" s="415"/>
      <c r="D617" s="423"/>
      <c r="E617" s="420"/>
    </row>
    <row r="618" spans="1:5" ht="15">
      <c r="A618" s="383"/>
      <c r="B618" s="414"/>
      <c r="C618" s="415"/>
      <c r="D618" s="423"/>
      <c r="E618" s="420"/>
    </row>
    <row r="619" spans="1:5" ht="15">
      <c r="A619" s="383"/>
      <c r="B619" s="414"/>
      <c r="C619" s="415"/>
      <c r="D619" s="423"/>
      <c r="E619" s="420"/>
    </row>
    <row r="620" spans="1:5" ht="15">
      <c r="A620" s="383"/>
      <c r="B620" s="414"/>
      <c r="C620" s="415"/>
      <c r="D620" s="423"/>
      <c r="E620" s="420"/>
    </row>
    <row r="621" spans="1:5" ht="15">
      <c r="A621" s="383"/>
      <c r="B621" s="414"/>
      <c r="C621" s="415"/>
      <c r="D621" s="423"/>
      <c r="E621" s="420"/>
    </row>
    <row r="622" spans="1:5" ht="15">
      <c r="A622" s="383"/>
      <c r="B622" s="414"/>
      <c r="C622" s="415"/>
      <c r="D622" s="423"/>
      <c r="E622" s="420"/>
    </row>
    <row r="623" spans="1:5" ht="15">
      <c r="A623" s="383"/>
      <c r="B623" s="414"/>
      <c r="C623" s="415"/>
      <c r="D623" s="423"/>
      <c r="E623" s="420"/>
    </row>
    <row r="624" spans="1:5" ht="15">
      <c r="A624" s="383"/>
      <c r="B624" s="414"/>
      <c r="C624" s="415"/>
      <c r="D624" s="423"/>
      <c r="E624" s="420"/>
    </row>
    <row r="625" spans="1:5" ht="15">
      <c r="A625" s="383"/>
      <c r="B625" s="414"/>
      <c r="C625" s="415"/>
      <c r="D625" s="423"/>
      <c r="E625" s="420"/>
    </row>
    <row r="626" spans="1:5" ht="15">
      <c r="A626" s="383"/>
      <c r="B626" s="414"/>
      <c r="C626" s="415"/>
      <c r="D626" s="423"/>
      <c r="E626" s="420"/>
    </row>
    <row r="627" spans="1:5" ht="15">
      <c r="A627" s="383"/>
      <c r="B627" s="414"/>
      <c r="C627" s="415"/>
      <c r="D627" s="423"/>
      <c r="E627" s="420"/>
    </row>
    <row r="628" spans="1:5" ht="15">
      <c r="A628" s="383"/>
      <c r="B628" s="414"/>
      <c r="C628" s="415"/>
      <c r="D628" s="423"/>
      <c r="E628" s="420"/>
    </row>
    <row r="629" spans="1:5" ht="15">
      <c r="A629" s="383"/>
      <c r="B629" s="414"/>
      <c r="C629" s="415"/>
      <c r="D629" s="423"/>
      <c r="E629" s="420"/>
    </row>
    <row r="630" spans="1:5" ht="15">
      <c r="A630" s="383"/>
      <c r="B630" s="414"/>
      <c r="C630" s="415"/>
      <c r="D630" s="423"/>
      <c r="E630" s="420"/>
    </row>
    <row r="631" spans="1:5" ht="15">
      <c r="A631" s="383"/>
      <c r="B631" s="414"/>
      <c r="C631" s="415"/>
      <c r="D631" s="423"/>
      <c r="E631" s="420"/>
    </row>
    <row r="632" spans="1:5" ht="15">
      <c r="A632" s="383"/>
      <c r="B632" s="414"/>
      <c r="C632" s="415"/>
      <c r="D632" s="423"/>
      <c r="E632" s="420"/>
    </row>
    <row r="633" spans="1:5" ht="15">
      <c r="A633" s="383"/>
      <c r="B633" s="414"/>
      <c r="C633" s="415"/>
      <c r="D633" s="423"/>
      <c r="E633" s="420"/>
    </row>
    <row r="634" spans="1:5" ht="15">
      <c r="A634" s="383"/>
      <c r="B634" s="414"/>
      <c r="C634" s="415"/>
      <c r="D634" s="423"/>
      <c r="E634" s="420"/>
    </row>
    <row r="635" spans="1:5" ht="15">
      <c r="A635" s="383"/>
      <c r="B635" s="414"/>
      <c r="C635" s="415"/>
      <c r="D635" s="423"/>
      <c r="E635" s="420"/>
    </row>
    <row r="636" spans="1:5" ht="15">
      <c r="A636" s="383"/>
      <c r="B636" s="414"/>
      <c r="C636" s="415"/>
      <c r="D636" s="423"/>
      <c r="E636" s="420"/>
    </row>
    <row r="637" spans="1:5" ht="15">
      <c r="A637" s="383"/>
      <c r="B637" s="414"/>
      <c r="C637" s="415"/>
      <c r="D637" s="423"/>
      <c r="E637" s="420"/>
    </row>
    <row r="638" spans="1:5" ht="15">
      <c r="A638" s="383"/>
      <c r="B638" s="383"/>
      <c r="C638" s="415"/>
      <c r="D638" s="423"/>
      <c r="E638" s="420"/>
    </row>
    <row r="639" spans="1:5" ht="15">
      <c r="A639" s="383"/>
      <c r="B639" s="383"/>
      <c r="C639" s="415"/>
      <c r="D639" s="423"/>
      <c r="E639" s="420"/>
    </row>
    <row r="640" spans="1:5" ht="15">
      <c r="A640" s="383"/>
      <c r="B640" s="383"/>
      <c r="C640" s="415"/>
      <c r="D640" s="423"/>
      <c r="E640" s="420"/>
    </row>
    <row r="641" spans="1:5" ht="15">
      <c r="A641" s="383"/>
      <c r="B641" s="383"/>
      <c r="C641" s="415"/>
      <c r="D641" s="423"/>
      <c r="E641" s="420"/>
    </row>
    <row r="642" spans="1:5" ht="15">
      <c r="A642" s="383"/>
      <c r="B642" s="383"/>
      <c r="C642" s="415"/>
      <c r="D642" s="423"/>
      <c r="E642" s="420"/>
    </row>
  </sheetData>
  <sheetProtection password="A01C" sheet="1" objects="1" scenarios="1"/>
  <mergeCells count="5">
    <mergeCell ref="C12:D12"/>
    <mergeCell ref="B4:D4"/>
    <mergeCell ref="B5:D5"/>
    <mergeCell ref="B6:D6"/>
    <mergeCell ref="C9:D9"/>
  </mergeCells>
  <phoneticPr fontId="0" type="noConversion"/>
  <dataValidations count="1">
    <dataValidation type="list" showInputMessage="1" showErrorMessage="1" sqref="D16">
      <formula1>",S,N"</formula1>
    </dataValidation>
  </dataValidations>
  <printOptions horizontalCentered="1"/>
  <pageMargins left="0.39370078740157483" right="0.51181102362204722" top="0.43" bottom="0.49" header="0.23622047244094491" footer="0.19685039370078741"/>
  <pageSetup paperSize="9" scale="57" fitToHeight="0" orientation="portrait" r:id="rId1"/>
  <headerFooter alignWithMargins="0">
    <oddFooter>&amp;C&amp;P CeMin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6">
    <pageSetUpPr fitToPage="1"/>
  </sheetPr>
  <dimension ref="A1:E642"/>
  <sheetViews>
    <sheetView showGridLines="0" topLeftCell="A80" zoomScale="90" zoomScaleNormal="90" workbookViewId="0">
      <selection activeCell="D85" sqref="D85"/>
    </sheetView>
  </sheetViews>
  <sheetFormatPr defaultColWidth="9.140625" defaultRowHeight="12.75"/>
  <cols>
    <col min="1" max="1" width="6.7109375" style="381" customWidth="1"/>
    <col min="2" max="2" width="10.140625" style="397" customWidth="1"/>
    <col min="3" max="3" width="91.7109375" style="398" customWidth="1"/>
    <col min="4" max="4" width="13.5703125" style="381" customWidth="1"/>
    <col min="5" max="5" width="6.7109375" style="381" hidden="1" customWidth="1"/>
    <col min="6" max="16384" width="9.140625" style="381"/>
  </cols>
  <sheetData>
    <row r="1" spans="1:5" ht="18">
      <c r="A1" s="382"/>
      <c r="B1" s="385" t="s">
        <v>4943</v>
      </c>
      <c r="C1" s="386"/>
      <c r="D1" s="387"/>
      <c r="E1" s="382"/>
    </row>
    <row r="2" spans="1:5" ht="18.75" thickBot="1">
      <c r="A2" s="382"/>
      <c r="B2" s="388" t="s">
        <v>4944</v>
      </c>
      <c r="C2" s="386"/>
      <c r="D2" s="763" t="s">
        <v>4945</v>
      </c>
      <c r="E2" s="382"/>
    </row>
    <row r="3" spans="1:5" ht="20.25" thickBot="1">
      <c r="A3" s="382"/>
      <c r="B3" s="388" t="s">
        <v>4946</v>
      </c>
      <c r="C3" s="386"/>
      <c r="D3" s="764" t="s">
        <v>70</v>
      </c>
      <c r="E3" s="382"/>
    </row>
    <row r="4" spans="1:5" ht="20.25" customHeight="1">
      <c r="A4" s="382"/>
      <c r="B4" s="1374" t="s">
        <v>4947</v>
      </c>
      <c r="C4" s="1374"/>
      <c r="D4" s="1374"/>
      <c r="E4" s="382"/>
    </row>
    <row r="5" spans="1:5" ht="15">
      <c r="A5" s="382"/>
      <c r="B5" s="1374" t="s">
        <v>4948</v>
      </c>
      <c r="C5" s="1374"/>
      <c r="D5" s="1374"/>
      <c r="E5" s="382"/>
    </row>
    <row r="6" spans="1:5" ht="15">
      <c r="A6" s="382"/>
      <c r="B6" s="1374" t="s">
        <v>4949</v>
      </c>
      <c r="C6" s="1374"/>
      <c r="D6" s="1374"/>
      <c r="E6" s="382"/>
    </row>
    <row r="7" spans="1:5" ht="15" hidden="1">
      <c r="A7" s="382"/>
      <c r="B7" s="390"/>
      <c r="C7" s="386"/>
      <c r="D7" s="387"/>
      <c r="E7" s="382"/>
    </row>
    <row r="8" spans="1:5" ht="7.5" customHeight="1">
      <c r="A8" s="382"/>
      <c r="B8" s="390"/>
      <c r="C8" s="386"/>
      <c r="D8" s="387"/>
      <c r="E8" s="382"/>
    </row>
    <row r="9" spans="1:5" ht="15">
      <c r="A9" s="382"/>
      <c r="B9" s="390"/>
      <c r="C9" s="1374" t="s">
        <v>4950</v>
      </c>
      <c r="D9" s="1374"/>
      <c r="E9" s="382"/>
    </row>
    <row r="10" spans="1:5" ht="15">
      <c r="A10" s="382"/>
      <c r="B10" s="390"/>
      <c r="C10" s="391" t="s">
        <v>4951</v>
      </c>
      <c r="D10" s="441" t="s">
        <v>4952</v>
      </c>
      <c r="E10" s="382"/>
    </row>
    <row r="11" spans="1:5" ht="15">
      <c r="A11" s="383"/>
      <c r="B11" s="390"/>
      <c r="C11" s="392" t="s">
        <v>4953</v>
      </c>
      <c r="D11" s="442" t="str">
        <f>+Info!$B$2</f>
        <v>323</v>
      </c>
      <c r="E11" s="383"/>
    </row>
    <row r="12" spans="1:5" ht="15">
      <c r="A12" s="383"/>
      <c r="B12" s="390"/>
      <c r="C12" s="1374" t="s">
        <v>4954</v>
      </c>
      <c r="D12" s="1374"/>
      <c r="E12" s="383"/>
    </row>
    <row r="13" spans="1:5" ht="15">
      <c r="A13" s="383"/>
      <c r="B13" s="390"/>
      <c r="C13" s="391"/>
      <c r="D13" s="394" t="str">
        <f>Info!$B$5</f>
        <v>Consuntivo</v>
      </c>
      <c r="E13" s="383"/>
    </row>
    <row r="14" spans="1:5" ht="15">
      <c r="A14" s="383"/>
      <c r="B14" s="390"/>
      <c r="C14" s="392" t="s">
        <v>4955</v>
      </c>
      <c r="D14" s="393" t="str">
        <f>+Info!$B$3</f>
        <v>2018</v>
      </c>
      <c r="E14" s="383"/>
    </row>
    <row r="15" spans="1:5" ht="12" customHeight="1">
      <c r="A15" s="383"/>
      <c r="B15" s="383"/>
      <c r="C15" s="383"/>
      <c r="D15" s="383"/>
      <c r="E15" s="383"/>
    </row>
    <row r="16" spans="1:5" ht="19.5">
      <c r="A16" s="383"/>
      <c r="B16" s="383"/>
      <c r="C16" s="395" t="s">
        <v>4956</v>
      </c>
      <c r="D16" s="396" t="s">
        <v>4957</v>
      </c>
      <c r="E16" s="383"/>
    </row>
    <row r="17" spans="1:5" ht="15" customHeight="1" thickBot="1">
      <c r="D17" s="384" t="s">
        <v>4728</v>
      </c>
      <c r="E17" s="384"/>
    </row>
    <row r="18" spans="1:5" ht="25.5">
      <c r="A18" s="62" t="s">
        <v>4958</v>
      </c>
      <c r="B18" s="399" t="s">
        <v>4959</v>
      </c>
      <c r="C18" s="400" t="s">
        <v>4960</v>
      </c>
      <c r="D18" s="426" t="s">
        <v>4961</v>
      </c>
      <c r="E18" s="424" t="s">
        <v>4962</v>
      </c>
    </row>
    <row r="19" spans="1:5" ht="13.5" thickBot="1">
      <c r="A19" s="63"/>
      <c r="B19" s="401"/>
      <c r="C19" s="402"/>
      <c r="D19" s="440"/>
      <c r="E19" s="425"/>
    </row>
    <row r="20" spans="1:5" ht="15">
      <c r="A20" s="64"/>
      <c r="B20" s="65"/>
      <c r="C20" s="66" t="s">
        <v>4964</v>
      </c>
      <c r="D20" s="439"/>
      <c r="E20" s="67"/>
    </row>
    <row r="21" spans="1:5">
      <c r="A21" s="68"/>
      <c r="B21" s="69" t="s">
        <v>4965</v>
      </c>
      <c r="C21" s="70" t="s">
        <v>4966</v>
      </c>
      <c r="D21" s="427">
        <f ca="1">D22+D25+D38+D43</f>
        <v>505736</v>
      </c>
      <c r="E21" s="71" t="s">
        <v>4967</v>
      </c>
    </row>
    <row r="22" spans="1:5">
      <c r="A22" s="72"/>
      <c r="B22" s="69" t="s">
        <v>4968</v>
      </c>
      <c r="C22" s="73" t="s">
        <v>4969</v>
      </c>
      <c r="D22" s="428">
        <f ca="1">SUM(D23:D24)</f>
        <v>505298</v>
      </c>
      <c r="E22" s="71" t="s">
        <v>4967</v>
      </c>
    </row>
    <row r="23" spans="1:5" ht="15">
      <c r="A23" s="68"/>
      <c r="B23" s="74" t="s">
        <v>79</v>
      </c>
      <c r="C23" s="75" t="s">
        <v>4970</v>
      </c>
      <c r="D23" s="429">
        <f ca="1">SUMIF(Codifica_CE!$H$2:$U$1241,CeMin_San!$B:$B,Codifica_CE!$T$2:$T$1241)</f>
        <v>505298</v>
      </c>
      <c r="E23" s="71" t="s">
        <v>4967</v>
      </c>
    </row>
    <row r="24" spans="1:5" ht="15">
      <c r="A24" s="68"/>
      <c r="B24" s="74" t="s">
        <v>112</v>
      </c>
      <c r="C24" s="75" t="s">
        <v>4971</v>
      </c>
      <c r="D24" s="429">
        <f ca="1">SUMIF(Codifica_CE!$H$2:$U$1241,CeMin_San!$B:$B,Codifica_CE!$T$2:$T$1241)</f>
        <v>0</v>
      </c>
      <c r="E24" s="71" t="s">
        <v>4967</v>
      </c>
    </row>
    <row r="25" spans="1:5">
      <c r="A25" s="68"/>
      <c r="B25" s="69" t="s">
        <v>4972</v>
      </c>
      <c r="C25" s="73" t="s">
        <v>4973</v>
      </c>
      <c r="D25" s="428">
        <f ca="1">D26+D31+D34</f>
        <v>438</v>
      </c>
      <c r="E25" s="71" t="s">
        <v>4967</v>
      </c>
    </row>
    <row r="26" spans="1:5">
      <c r="A26" s="68"/>
      <c r="B26" s="74" t="s">
        <v>4974</v>
      </c>
      <c r="C26" s="75" t="s">
        <v>4975</v>
      </c>
      <c r="D26" s="430">
        <f ca="1">SUM(D27:D30)</f>
        <v>436</v>
      </c>
      <c r="E26" s="71" t="s">
        <v>4967</v>
      </c>
    </row>
    <row r="27" spans="1:5" ht="15">
      <c r="A27" s="68"/>
      <c r="B27" s="74" t="s">
        <v>119</v>
      </c>
      <c r="C27" s="76" t="s">
        <v>4976</v>
      </c>
      <c r="D27" s="429">
        <f ca="1">SUMIF(Codifica_CE!$H$2:$U$1241,CeMin_San!$B:$B,Codifica_CE!$T$2:$T$1241)</f>
        <v>436</v>
      </c>
      <c r="E27" s="71" t="s">
        <v>4967</v>
      </c>
    </row>
    <row r="28" spans="1:5" ht="25.5">
      <c r="A28" s="68"/>
      <c r="B28" s="74" t="s">
        <v>133</v>
      </c>
      <c r="C28" s="76" t="s">
        <v>4977</v>
      </c>
      <c r="D28" s="429">
        <f ca="1">SUMIF(Codifica_CE!$H$2:$U$1241,CeMin_San!$B:$B,Codifica_CE!$T$2:$T$1241)</f>
        <v>0</v>
      </c>
      <c r="E28" s="71" t="s">
        <v>4967</v>
      </c>
    </row>
    <row r="29" spans="1:5" ht="25.5">
      <c r="A29" s="68"/>
      <c r="B29" s="74" t="s">
        <v>137</v>
      </c>
      <c r="C29" s="76" t="s">
        <v>4978</v>
      </c>
      <c r="D29" s="429">
        <f ca="1">SUMIF(Codifica_CE!$H$2:$U$1241,CeMin_San!$B:$B,Codifica_CE!$T$2:$T$1241)</f>
        <v>0</v>
      </c>
      <c r="E29" s="71" t="s">
        <v>4967</v>
      </c>
    </row>
    <row r="30" spans="1:5" ht="15">
      <c r="A30" s="68"/>
      <c r="B30" s="74" t="s">
        <v>123</v>
      </c>
      <c r="C30" s="76" t="s">
        <v>4979</v>
      </c>
      <c r="D30" s="429">
        <f ca="1">SUMIF(Codifica_CE!$H$2:$U$1241,CeMin_San!$B:$B,Codifica_CE!$T$2:$T$1241)</f>
        <v>0</v>
      </c>
      <c r="E30" s="71" t="s">
        <v>4967</v>
      </c>
    </row>
    <row r="31" spans="1:5">
      <c r="A31" s="68"/>
      <c r="B31" s="74" t="s">
        <v>4980</v>
      </c>
      <c r="C31" s="75" t="s">
        <v>4981</v>
      </c>
      <c r="D31" s="430">
        <f ca="1">SUM(D32:D33)</f>
        <v>0</v>
      </c>
      <c r="E31" s="71" t="s">
        <v>4967</v>
      </c>
    </row>
    <row r="32" spans="1:5" ht="15">
      <c r="A32" s="68" t="s">
        <v>4982</v>
      </c>
      <c r="B32" s="74" t="s">
        <v>158</v>
      </c>
      <c r="C32" s="76" t="s">
        <v>4983</v>
      </c>
      <c r="D32" s="429">
        <f ca="1">SUMIF(Codifica_CE!$H$2:$U$1241,CeMin_San!$B:$B,Codifica_CE!$T$2:$T$1241)</f>
        <v>0</v>
      </c>
      <c r="E32" s="71" t="s">
        <v>4967</v>
      </c>
    </row>
    <row r="33" spans="1:5" ht="15">
      <c r="A33" s="68" t="s">
        <v>4982</v>
      </c>
      <c r="B33" s="74" t="s">
        <v>162</v>
      </c>
      <c r="C33" s="76" t="s">
        <v>4984</v>
      </c>
      <c r="D33" s="429">
        <f ca="1">SUMIF(Codifica_CE!$H$2:$U$1241,CeMin_San!$B:$B,Codifica_CE!$T$2:$T$1241)</f>
        <v>0</v>
      </c>
      <c r="E33" s="71" t="s">
        <v>4967</v>
      </c>
    </row>
    <row r="34" spans="1:5">
      <c r="A34" s="68"/>
      <c r="B34" s="74" t="s">
        <v>4985</v>
      </c>
      <c r="C34" s="75" t="s">
        <v>4986</v>
      </c>
      <c r="D34" s="430">
        <f ca="1">SUM(D35:D37)</f>
        <v>2</v>
      </c>
      <c r="E34" s="71" t="s">
        <v>4967</v>
      </c>
    </row>
    <row r="35" spans="1:5" ht="15">
      <c r="A35" s="68"/>
      <c r="B35" s="74" t="s">
        <v>141</v>
      </c>
      <c r="C35" s="76" t="s">
        <v>4987</v>
      </c>
      <c r="D35" s="429">
        <f ca="1">SUMIF(Codifica_CE!$H$2:$U$1241,CeMin_San!$B:$B,Codifica_CE!$T$2:$T$1241)</f>
        <v>2</v>
      </c>
      <c r="E35" s="71" t="s">
        <v>4967</v>
      </c>
    </row>
    <row r="36" spans="1:5" ht="15">
      <c r="A36" s="68"/>
      <c r="B36" s="74" t="s">
        <v>154</v>
      </c>
      <c r="C36" s="76" t="s">
        <v>4988</v>
      </c>
      <c r="D36" s="429">
        <f ca="1">SUMIF(Codifica_CE!$H$2:$U$1241,CeMin_San!$B:$B,Codifica_CE!$T$2:$T$1241)</f>
        <v>0</v>
      </c>
      <c r="E36" s="71" t="s">
        <v>4967</v>
      </c>
    </row>
    <row r="37" spans="1:5" ht="15">
      <c r="A37" s="68"/>
      <c r="B37" s="74" t="s">
        <v>151</v>
      </c>
      <c r="C37" s="76" t="s">
        <v>4989</v>
      </c>
      <c r="D37" s="429">
        <f ca="1">SUMIF(Codifica_CE!$H$2:$U$1241,CeMin_San!$B:$B,Codifica_CE!$T$2:$T$1241)</f>
        <v>0</v>
      </c>
      <c r="E37" s="71" t="s">
        <v>4967</v>
      </c>
    </row>
    <row r="38" spans="1:5">
      <c r="A38" s="68"/>
      <c r="B38" s="69" t="s">
        <v>4990</v>
      </c>
      <c r="C38" s="73" t="s">
        <v>4991</v>
      </c>
      <c r="D38" s="431">
        <f ca="1">SUM(D39:D42)</f>
        <v>0</v>
      </c>
      <c r="E38" s="71" t="s">
        <v>4967</v>
      </c>
    </row>
    <row r="39" spans="1:5" ht="15">
      <c r="A39" s="68"/>
      <c r="B39" s="74" t="s">
        <v>165</v>
      </c>
      <c r="C39" s="75" t="s">
        <v>4992</v>
      </c>
      <c r="D39" s="429">
        <f ca="1">SUMIF(Codifica_CE!$H$2:$U$1241,CeMin_San!$B:$B,Codifica_CE!$T$2:$T$1241)</f>
        <v>0</v>
      </c>
      <c r="E39" s="71" t="s">
        <v>4967</v>
      </c>
    </row>
    <row r="40" spans="1:5" ht="15">
      <c r="A40" s="68"/>
      <c r="B40" s="74" t="s">
        <v>175</v>
      </c>
      <c r="C40" s="75" t="s">
        <v>4993</v>
      </c>
      <c r="D40" s="429">
        <f ca="1">SUMIF(Codifica_CE!$H$2:$U$1241,CeMin_San!$B:$B,Codifica_CE!$T$2:$T$1241)</f>
        <v>0</v>
      </c>
      <c r="E40" s="71" t="s">
        <v>4967</v>
      </c>
    </row>
    <row r="41" spans="1:5" ht="15">
      <c r="A41" s="68"/>
      <c r="B41" s="74" t="s">
        <v>169</v>
      </c>
      <c r="C41" s="75" t="s">
        <v>4994</v>
      </c>
      <c r="D41" s="429">
        <f ca="1">SUMIF(Codifica_CE!$H$2:$U$1241,CeMin_San!$B:$B,Codifica_CE!$T$2:$T$1241)</f>
        <v>0</v>
      </c>
      <c r="E41" s="71" t="s">
        <v>4967</v>
      </c>
    </row>
    <row r="42" spans="1:5" ht="15">
      <c r="A42" s="68"/>
      <c r="B42" s="74" t="s">
        <v>229</v>
      </c>
      <c r="C42" s="75" t="s">
        <v>4995</v>
      </c>
      <c r="D42" s="429">
        <f ca="1">SUMIF(Codifica_CE!$H$2:$U$1241,CeMin_San!$B:$B,Codifica_CE!$T$2:$T$1241)</f>
        <v>0</v>
      </c>
      <c r="E42" s="71" t="s">
        <v>4967</v>
      </c>
    </row>
    <row r="43" spans="1:5" ht="15">
      <c r="A43" s="68"/>
      <c r="B43" s="69" t="s">
        <v>219</v>
      </c>
      <c r="C43" s="73" t="s">
        <v>4996</v>
      </c>
      <c r="D43" s="432">
        <f ca="1">SUMIF(Codifica_CE!$H$2:$U$1241,CeMin_San!$B:$B,Codifica_CE!$T$2:$T$1241)</f>
        <v>0</v>
      </c>
      <c r="E43" s="71" t="s">
        <v>4967</v>
      </c>
    </row>
    <row r="44" spans="1:5" ht="14.25">
      <c r="A44" s="68"/>
      <c r="B44" s="69" t="s">
        <v>4997</v>
      </c>
      <c r="C44" s="70" t="s">
        <v>4998</v>
      </c>
      <c r="D44" s="433">
        <f ca="1">SUM(D45:D46)</f>
        <v>0</v>
      </c>
      <c r="E44" s="290" t="s">
        <v>4999</v>
      </c>
    </row>
    <row r="45" spans="1:5" ht="25.5">
      <c r="A45" s="68"/>
      <c r="B45" s="69" t="s">
        <v>239</v>
      </c>
      <c r="C45" s="73" t="s">
        <v>5000</v>
      </c>
      <c r="D45" s="429">
        <f ca="1">-ABS(SUMIF(Codifica_CE!$H$2:$U$1241,CeMin_San!$B:$B,Codifica_CE!$T$2:$T$1241))</f>
        <v>0</v>
      </c>
      <c r="E45" s="290" t="s">
        <v>4999</v>
      </c>
    </row>
    <row r="46" spans="1:5" ht="15">
      <c r="A46" s="68"/>
      <c r="B46" s="69" t="s">
        <v>245</v>
      </c>
      <c r="C46" s="73" t="s">
        <v>5001</v>
      </c>
      <c r="D46" s="429">
        <f ca="1">-ABS(SUMIF(Codifica_CE!$H$2:$U$1241,CeMin_San!$B:$B,Codifica_CE!$T$2:$T$1241))</f>
        <v>0</v>
      </c>
      <c r="E46" s="290" t="s">
        <v>4999</v>
      </c>
    </row>
    <row r="47" spans="1:5">
      <c r="A47" s="68"/>
      <c r="B47" s="69" t="s">
        <v>5002</v>
      </c>
      <c r="C47" s="70" t="s">
        <v>5003</v>
      </c>
      <c r="D47" s="433">
        <f ca="1">SUM(D48:D51)</f>
        <v>1779</v>
      </c>
      <c r="E47" s="71" t="s">
        <v>4967</v>
      </c>
    </row>
    <row r="48" spans="1:5" ht="25.5">
      <c r="A48" s="68"/>
      <c r="B48" s="69" t="s">
        <v>252</v>
      </c>
      <c r="C48" s="73" t="s">
        <v>5004</v>
      </c>
      <c r="D48" s="429">
        <f ca="1">SUMIF(Codifica_CE!$H$2:$U$1241,CeMin_San!$B:$B,Codifica_CE!$T$2:$T$1241)</f>
        <v>590</v>
      </c>
      <c r="E48" s="71" t="s">
        <v>4967</v>
      </c>
    </row>
    <row r="49" spans="1:5" ht="25.5">
      <c r="A49" s="68"/>
      <c r="B49" s="69" t="s">
        <v>264</v>
      </c>
      <c r="C49" s="73" t="s">
        <v>5005</v>
      </c>
      <c r="D49" s="429">
        <f ca="1">SUMIF(Codifica_CE!$H$2:$U$1241,CeMin_San!$B:$B,Codifica_CE!$T$2:$T$1241)</f>
        <v>1175</v>
      </c>
      <c r="E49" s="71" t="s">
        <v>4967</v>
      </c>
    </row>
    <row r="50" spans="1:5" ht="15">
      <c r="A50" s="68"/>
      <c r="B50" s="69" t="s">
        <v>269</v>
      </c>
      <c r="C50" s="73" t="s">
        <v>5006</v>
      </c>
      <c r="D50" s="429">
        <f ca="1">SUMIF(Codifica_CE!$H$2:$U$1241,CeMin_San!$B:$B,Codifica_CE!$T$2:$T$1241)</f>
        <v>0</v>
      </c>
      <c r="E50" s="71" t="s">
        <v>4967</v>
      </c>
    </row>
    <row r="51" spans="1:5" ht="15">
      <c r="A51" s="68"/>
      <c r="B51" s="69" t="s">
        <v>278</v>
      </c>
      <c r="C51" s="73" t="s">
        <v>5007</v>
      </c>
      <c r="D51" s="429">
        <f ca="1">SUMIF(Codifica_CE!$H$2:$U$1241,CeMin_San!$B:$B,Codifica_CE!$T$2:$T$1241)</f>
        <v>14</v>
      </c>
      <c r="E51" s="71" t="s">
        <v>4967</v>
      </c>
    </row>
    <row r="52" spans="1:5">
      <c r="A52" s="68"/>
      <c r="B52" s="69" t="s">
        <v>5008</v>
      </c>
      <c r="C52" s="70" t="s">
        <v>5009</v>
      </c>
      <c r="D52" s="433">
        <f ca="1">D53+D81+D86+D87</f>
        <v>7223</v>
      </c>
      <c r="E52" s="71" t="s">
        <v>4967</v>
      </c>
    </row>
    <row r="53" spans="1:5" ht="25.5">
      <c r="A53" s="68"/>
      <c r="B53" s="69" t="s">
        <v>5010</v>
      </c>
      <c r="C53" s="73" t="s">
        <v>5011</v>
      </c>
      <c r="D53" s="431">
        <f ca="1">D54+D64+D65</f>
        <v>145</v>
      </c>
      <c r="E53" s="71" t="s">
        <v>4967</v>
      </c>
    </row>
    <row r="54" spans="1:5" ht="25.5">
      <c r="A54" s="68" t="s">
        <v>4982</v>
      </c>
      <c r="B54" s="74" t="s">
        <v>5012</v>
      </c>
      <c r="C54" s="75" t="s">
        <v>5013</v>
      </c>
      <c r="D54" s="431">
        <f ca="1">SUM(D55:D63)</f>
        <v>140</v>
      </c>
      <c r="E54" s="71" t="s">
        <v>4967</v>
      </c>
    </row>
    <row r="55" spans="1:5" ht="15">
      <c r="A55" s="68" t="s">
        <v>4982</v>
      </c>
      <c r="B55" s="74" t="s">
        <v>287</v>
      </c>
      <c r="C55" s="76" t="s">
        <v>5014</v>
      </c>
      <c r="D55" s="429">
        <f ca="1">SUMIF(Codifica_CE!$H$2:$U$1241,CeMin_San!$B:$B,Codifica_CE!$T$2:$T$1241)</f>
        <v>0</v>
      </c>
      <c r="E55" s="71" t="s">
        <v>4967</v>
      </c>
    </row>
    <row r="56" spans="1:5" ht="15">
      <c r="A56" s="68" t="s">
        <v>4982</v>
      </c>
      <c r="B56" s="74" t="s">
        <v>308</v>
      </c>
      <c r="C56" s="76" t="s">
        <v>5015</v>
      </c>
      <c r="D56" s="429">
        <f ca="1">SUMIF(Codifica_CE!$H$2:$U$1241,CeMin_San!$B:$B,Codifica_CE!$T$2:$T$1241)</f>
        <v>0</v>
      </c>
      <c r="E56" s="71" t="s">
        <v>4967</v>
      </c>
    </row>
    <row r="57" spans="1:5" ht="15">
      <c r="A57" s="68" t="s">
        <v>4982</v>
      </c>
      <c r="B57" s="74" t="s">
        <v>351</v>
      </c>
      <c r="C57" s="76" t="s">
        <v>5016</v>
      </c>
      <c r="D57" s="429">
        <f ca="1">SUMIF(Codifica_CE!$H$2:$U$1241,CeMin_San!$B:$B,Codifica_CE!$T$2:$T$1241)</f>
        <v>0</v>
      </c>
      <c r="E57" s="71" t="s">
        <v>4967</v>
      </c>
    </row>
    <row r="58" spans="1:5" ht="15">
      <c r="A58" s="68" t="s">
        <v>4982</v>
      </c>
      <c r="B58" s="74" t="s">
        <v>365</v>
      </c>
      <c r="C58" s="76" t="s">
        <v>5017</v>
      </c>
      <c r="D58" s="429">
        <f ca="1">SUMIF(Codifica_CE!$H$2:$U$1241,CeMin_San!$B:$B,Codifica_CE!$T$2:$T$1241)</f>
        <v>0</v>
      </c>
      <c r="E58" s="71" t="s">
        <v>4967</v>
      </c>
    </row>
    <row r="59" spans="1:5" ht="15">
      <c r="A59" s="68" t="s">
        <v>4982</v>
      </c>
      <c r="B59" s="74" t="s">
        <v>413</v>
      </c>
      <c r="C59" s="76" t="s">
        <v>5018</v>
      </c>
      <c r="D59" s="429">
        <f ca="1">SUMIF(Codifica_CE!$H$2:$U$1241,CeMin_San!$B:$B,Codifica_CE!$T$2:$T$1241)</f>
        <v>0</v>
      </c>
      <c r="E59" s="71" t="s">
        <v>4967</v>
      </c>
    </row>
    <row r="60" spans="1:5" ht="15">
      <c r="A60" s="68" t="s">
        <v>4982</v>
      </c>
      <c r="B60" s="74" t="s">
        <v>418</v>
      </c>
      <c r="C60" s="76" t="s">
        <v>5019</v>
      </c>
      <c r="D60" s="429">
        <f ca="1">SUMIF(Codifica_CE!$H$2:$U$1241,CeMin_San!$B:$B,Codifica_CE!$T$2:$T$1241)</f>
        <v>0</v>
      </c>
      <c r="E60" s="71" t="s">
        <v>4967</v>
      </c>
    </row>
    <row r="61" spans="1:5" ht="15">
      <c r="A61" s="68" t="s">
        <v>4982</v>
      </c>
      <c r="B61" s="74" t="s">
        <v>423</v>
      </c>
      <c r="C61" s="76" t="s">
        <v>5020</v>
      </c>
      <c r="D61" s="429">
        <f ca="1">SUMIF(Codifica_CE!$H$2:$U$1241,CeMin_San!$B:$B,Codifica_CE!$T$2:$T$1241)</f>
        <v>0</v>
      </c>
      <c r="E61" s="71" t="s">
        <v>4967</v>
      </c>
    </row>
    <row r="62" spans="1:5" ht="15">
      <c r="A62" s="68" t="s">
        <v>4982</v>
      </c>
      <c r="B62" s="74" t="s">
        <v>428</v>
      </c>
      <c r="C62" s="76" t="s">
        <v>5021</v>
      </c>
      <c r="D62" s="429">
        <f ca="1">SUMIF(Codifica_CE!$H$2:$U$1241,CeMin_San!$B:$B,Codifica_CE!$T$2:$T$1241)</f>
        <v>0</v>
      </c>
      <c r="E62" s="71" t="s">
        <v>4967</v>
      </c>
    </row>
    <row r="63" spans="1:5" ht="15">
      <c r="A63" s="68" t="s">
        <v>4982</v>
      </c>
      <c r="B63" s="74" t="s">
        <v>436</v>
      </c>
      <c r="C63" s="76" t="s">
        <v>5022</v>
      </c>
      <c r="D63" s="429">
        <f ca="1">SUMIF(Codifica_CE!$H$2:$U$1241,CeMin_San!$B:$B,Codifica_CE!$T$2:$T$1241)</f>
        <v>140</v>
      </c>
      <c r="E63" s="71" t="s">
        <v>4967</v>
      </c>
    </row>
    <row r="64" spans="1:5" ht="25.5">
      <c r="A64" s="68"/>
      <c r="B64" s="74" t="s">
        <v>301</v>
      </c>
      <c r="C64" s="75" t="s">
        <v>5023</v>
      </c>
      <c r="D64" s="429">
        <f ca="1">SUMIF(Codifica_CE!$H$2:$U$1241,CeMin_San!$B:$B,Codifica_CE!$T$2:$T$1241)</f>
        <v>5</v>
      </c>
      <c r="E64" s="71" t="s">
        <v>4967</v>
      </c>
    </row>
    <row r="65" spans="1:5" ht="25.5">
      <c r="A65" s="68"/>
      <c r="B65" s="74" t="s">
        <v>5024</v>
      </c>
      <c r="C65" s="75" t="s">
        <v>5025</v>
      </c>
      <c r="D65" s="431">
        <f ca="1">SUM(D66:D77)+D80</f>
        <v>0</v>
      </c>
      <c r="E65" s="71" t="s">
        <v>4967</v>
      </c>
    </row>
    <row r="66" spans="1:5" ht="15">
      <c r="A66" s="68" t="s">
        <v>5026</v>
      </c>
      <c r="B66" s="74" t="s">
        <v>296</v>
      </c>
      <c r="C66" s="76" t="s">
        <v>5027</v>
      </c>
      <c r="D66" s="429">
        <f ca="1">SUMIF(Codifica_CE!$H$2:$U$1241,CeMin_San!$B:$B,Codifica_CE!$T$2:$T$1241)</f>
        <v>0</v>
      </c>
      <c r="E66" s="71" t="s">
        <v>4967</v>
      </c>
    </row>
    <row r="67" spans="1:5" ht="15">
      <c r="A67" s="68" t="s">
        <v>5026</v>
      </c>
      <c r="B67" s="74" t="s">
        <v>314</v>
      </c>
      <c r="C67" s="76" t="s">
        <v>5028</v>
      </c>
      <c r="D67" s="429">
        <f ca="1">SUMIF(Codifica_CE!$H$2:$U$1241,CeMin_San!$B:$B,Codifica_CE!$T$2:$T$1241)</f>
        <v>0</v>
      </c>
      <c r="E67" s="71" t="s">
        <v>4967</v>
      </c>
    </row>
    <row r="68" spans="1:5" ht="15">
      <c r="A68" s="68" t="s">
        <v>3064</v>
      </c>
      <c r="B68" s="74" t="s">
        <v>357</v>
      </c>
      <c r="C68" s="76" t="s">
        <v>5029</v>
      </c>
      <c r="D68" s="429">
        <f ca="1">SUMIF(Codifica_CE!$H$2:$U$1241,CeMin_San!$B:$B,Codifica_CE!$T$2:$T$1241)</f>
        <v>0</v>
      </c>
      <c r="E68" s="71" t="s">
        <v>4967</v>
      </c>
    </row>
    <row r="69" spans="1:5" ht="15">
      <c r="A69" s="68" t="s">
        <v>5026</v>
      </c>
      <c r="B69" s="74" t="s">
        <v>378</v>
      </c>
      <c r="C69" s="76" t="s">
        <v>5030</v>
      </c>
      <c r="D69" s="429">
        <f ca="1">SUMIF(Codifica_CE!$H$2:$U$1241,CeMin_San!$B:$B,Codifica_CE!$T$2:$T$1241)</f>
        <v>0</v>
      </c>
      <c r="E69" s="71" t="s">
        <v>4967</v>
      </c>
    </row>
    <row r="70" spans="1:5" ht="15">
      <c r="A70" s="68" t="s">
        <v>5026</v>
      </c>
      <c r="B70" s="74" t="s">
        <v>530</v>
      </c>
      <c r="C70" s="76" t="s">
        <v>5031</v>
      </c>
      <c r="D70" s="429">
        <f ca="1">SUMIF(Codifica_CE!$H$2:$U$1241,CeMin_San!$B:$B,Codifica_CE!$T$2:$T$1241)</f>
        <v>0</v>
      </c>
      <c r="E70" s="71" t="s">
        <v>4967</v>
      </c>
    </row>
    <row r="71" spans="1:5" ht="15">
      <c r="A71" s="68" t="s">
        <v>5026</v>
      </c>
      <c r="B71" s="74" t="s">
        <v>535</v>
      </c>
      <c r="C71" s="76" t="s">
        <v>5032</v>
      </c>
      <c r="D71" s="429">
        <f ca="1">SUMIF(Codifica_CE!$H$2:$U$1241,CeMin_San!$B:$B,Codifica_CE!$T$2:$T$1241)</f>
        <v>0</v>
      </c>
      <c r="E71" s="71" t="s">
        <v>4967</v>
      </c>
    </row>
    <row r="72" spans="1:5" ht="15">
      <c r="A72" s="68" t="s">
        <v>5026</v>
      </c>
      <c r="B72" s="74" t="s">
        <v>538</v>
      </c>
      <c r="C72" s="76" t="s">
        <v>5033</v>
      </c>
      <c r="D72" s="429">
        <f ca="1">SUMIF(Codifica_CE!$H$2:$U$1241,CeMin_San!$B:$B,Codifica_CE!$T$2:$T$1241)</f>
        <v>0</v>
      </c>
      <c r="E72" s="71" t="s">
        <v>4967</v>
      </c>
    </row>
    <row r="73" spans="1:5" ht="15">
      <c r="A73" s="68" t="s">
        <v>5026</v>
      </c>
      <c r="B73" s="74" t="s">
        <v>433</v>
      </c>
      <c r="C73" s="76" t="s">
        <v>5034</v>
      </c>
      <c r="D73" s="429">
        <f ca="1">SUMIF(Codifica_CE!$H$2:$U$1241,CeMin_San!$B:$B,Codifica_CE!$T$2:$T$1241)</f>
        <v>0</v>
      </c>
      <c r="E73" s="71" t="s">
        <v>4967</v>
      </c>
    </row>
    <row r="74" spans="1:5" ht="15">
      <c r="A74" s="68" t="s">
        <v>5026</v>
      </c>
      <c r="B74" s="74" t="s">
        <v>443</v>
      </c>
      <c r="C74" s="76" t="s">
        <v>5035</v>
      </c>
      <c r="D74" s="429">
        <f ca="1">SUMIF(Codifica_CE!$H$2:$U$1241,CeMin_San!$B:$B,Codifica_CE!$T$2:$T$1241)</f>
        <v>0</v>
      </c>
      <c r="E74" s="71" t="s">
        <v>4967</v>
      </c>
    </row>
    <row r="75" spans="1:5" ht="15">
      <c r="A75" s="68" t="s">
        <v>5026</v>
      </c>
      <c r="B75" s="74" t="s">
        <v>642</v>
      </c>
      <c r="C75" s="76" t="s">
        <v>5036</v>
      </c>
      <c r="D75" s="429">
        <f ca="1">SUMIF(Codifica_CE!$H$2:$U$1241,CeMin_San!$B:$B,Codifica_CE!$T$2:$T$1241)</f>
        <v>0</v>
      </c>
      <c r="E75" s="71" t="s">
        <v>4967</v>
      </c>
    </row>
    <row r="76" spans="1:5" ht="15">
      <c r="A76" s="68" t="s">
        <v>5026</v>
      </c>
      <c r="B76" s="74" t="s">
        <v>663</v>
      </c>
      <c r="C76" s="76" t="s">
        <v>5037</v>
      </c>
      <c r="D76" s="429">
        <f ca="1">SUMIF(Codifica_CE!$H$2:$U$1241,CeMin_San!$B:$B,Codifica_CE!$T$2:$T$1241)</f>
        <v>0</v>
      </c>
      <c r="E76" s="71" t="s">
        <v>4967</v>
      </c>
    </row>
    <row r="77" spans="1:5" ht="25.5">
      <c r="A77" s="68" t="s">
        <v>3064</v>
      </c>
      <c r="B77" s="74" t="s">
        <v>5038</v>
      </c>
      <c r="C77" s="76" t="s">
        <v>5039</v>
      </c>
      <c r="D77" s="434">
        <f ca="1">SUM(D78:D79)</f>
        <v>0</v>
      </c>
      <c r="E77" s="71" t="s">
        <v>4967</v>
      </c>
    </row>
    <row r="78" spans="1:5" ht="15">
      <c r="A78" s="68" t="s">
        <v>3064</v>
      </c>
      <c r="B78" s="74" t="s">
        <v>461</v>
      </c>
      <c r="C78" s="75" t="s">
        <v>5040</v>
      </c>
      <c r="D78" s="429">
        <f ca="1">SUMIF(Codifica_CE!$H$2:$U$1241,CeMin_San!$B:$B,Codifica_CE!$T$2:$T$1241)</f>
        <v>0</v>
      </c>
      <c r="E78" s="71" t="s">
        <v>4967</v>
      </c>
    </row>
    <row r="79" spans="1:5" ht="25.5">
      <c r="A79" s="68" t="s">
        <v>3064</v>
      </c>
      <c r="B79" s="74" t="s">
        <v>447</v>
      </c>
      <c r="C79" s="75" t="s">
        <v>5041</v>
      </c>
      <c r="D79" s="429">
        <f ca="1">SUMIF(Codifica_CE!$H$2:$U$1241,CeMin_San!$B:$B,Codifica_CE!$T$2:$T$1241)</f>
        <v>0</v>
      </c>
      <c r="E79" s="71" t="s">
        <v>4967</v>
      </c>
    </row>
    <row r="80" spans="1:5" ht="15">
      <c r="A80" s="68"/>
      <c r="B80" s="74" t="s">
        <v>541</v>
      </c>
      <c r="C80" s="76" t="s">
        <v>5042</v>
      </c>
      <c r="D80" s="429">
        <f ca="1">SUMIF(Codifica_CE!$H$2:$U$1241,CeMin_San!$B:$B,Codifica_CE!$T$2:$T$1241)</f>
        <v>0</v>
      </c>
      <c r="E80" s="71" t="s">
        <v>4967</v>
      </c>
    </row>
    <row r="81" spans="1:5" ht="25.5">
      <c r="A81" s="68" t="s">
        <v>5026</v>
      </c>
      <c r="B81" s="69" t="s">
        <v>5043</v>
      </c>
      <c r="C81" s="73" t="s">
        <v>5044</v>
      </c>
      <c r="D81" s="431">
        <f ca="1">SUM(D82:D85)</f>
        <v>5280</v>
      </c>
      <c r="E81" s="71" t="s">
        <v>4967</v>
      </c>
    </row>
    <row r="82" spans="1:5" ht="15">
      <c r="A82" s="68" t="s">
        <v>5026</v>
      </c>
      <c r="B82" s="74" t="s">
        <v>551</v>
      </c>
      <c r="C82" s="75" t="s">
        <v>5045</v>
      </c>
      <c r="D82" s="429">
        <f ca="1">SUMIF(Codifica_CE!$H$2:$U$1241,CeMin_San!$B:$B,Codifica_CE!$T$2:$T$1241)</f>
        <v>4779</v>
      </c>
      <c r="E82" s="71" t="s">
        <v>4967</v>
      </c>
    </row>
    <row r="83" spans="1:5" ht="15">
      <c r="A83" s="68" t="s">
        <v>5026</v>
      </c>
      <c r="B83" s="74" t="s">
        <v>554</v>
      </c>
      <c r="C83" s="75" t="s">
        <v>5046</v>
      </c>
      <c r="D83" s="429">
        <f ca="1">SUMIF(Codifica_CE!$H$2:$U$1241,CeMin_San!$B:$B,Codifica_CE!$T$2:$T$1241)</f>
        <v>109</v>
      </c>
      <c r="E83" s="71" t="s">
        <v>4967</v>
      </c>
    </row>
    <row r="84" spans="1:5" ht="15">
      <c r="A84" s="68" t="s">
        <v>5026</v>
      </c>
      <c r="B84" s="74" t="s">
        <v>557</v>
      </c>
      <c r="C84" s="75" t="s">
        <v>5047</v>
      </c>
      <c r="D84" s="429">
        <f ca="1">SUMIF(Codifica_CE!$H$2:$U$1241,CeMin_San!$B:$B,Codifica_CE!$T$2:$T$1241)</f>
        <v>13</v>
      </c>
      <c r="E84" s="71" t="s">
        <v>4967</v>
      </c>
    </row>
    <row r="85" spans="1:5" ht="25.5">
      <c r="A85" s="68" t="s">
        <v>5026</v>
      </c>
      <c r="B85" s="74" t="s">
        <v>560</v>
      </c>
      <c r="C85" s="75" t="s">
        <v>5048</v>
      </c>
      <c r="D85" s="429">
        <f ca="1">SUMIF(Codifica_CE!$H$2:$U$1241,CeMin_San!$B:$B,Codifica_CE!$T$2:$T$1241)</f>
        <v>379</v>
      </c>
      <c r="E85" s="71" t="s">
        <v>4967</v>
      </c>
    </row>
    <row r="86" spans="1:5" ht="15">
      <c r="A86" s="68"/>
      <c r="B86" s="69" t="s">
        <v>473</v>
      </c>
      <c r="C86" s="73" t="s">
        <v>5049</v>
      </c>
      <c r="D86" s="429">
        <f ca="1">SUMIF(Codifica_CE!$H$2:$U$1241,CeMin_San!$B:$B,Codifica_CE!$T$2:$T$1241)</f>
        <v>1699</v>
      </c>
      <c r="E86" s="71" t="s">
        <v>4967</v>
      </c>
    </row>
    <row r="87" spans="1:5">
      <c r="A87" s="68"/>
      <c r="B87" s="69" t="s">
        <v>5050</v>
      </c>
      <c r="C87" s="73" t="s">
        <v>5051</v>
      </c>
      <c r="D87" s="431">
        <f ca="1">SUM(D88:D94)</f>
        <v>99</v>
      </c>
      <c r="E87" s="71" t="s">
        <v>4967</v>
      </c>
    </row>
    <row r="88" spans="1:5" ht="15">
      <c r="A88" s="68"/>
      <c r="B88" s="74" t="s">
        <v>480</v>
      </c>
      <c r="C88" s="75" t="s">
        <v>5052</v>
      </c>
      <c r="D88" s="429">
        <f ca="1">SUMIF(Codifica_CE!$H$2:$U$1241,CeMin_San!$B:$B,Codifica_CE!$T$2:$T$1241)</f>
        <v>0</v>
      </c>
      <c r="E88" s="71" t="s">
        <v>4967</v>
      </c>
    </row>
    <row r="89" spans="1:5" ht="15">
      <c r="A89" s="68"/>
      <c r="B89" s="74" t="s">
        <v>486</v>
      </c>
      <c r="C89" s="75" t="s">
        <v>5053</v>
      </c>
      <c r="D89" s="429">
        <f ca="1">SUMIF(Codifica_CE!$H$2:$U$1241,CeMin_San!$B:$B,Codifica_CE!$T$2:$T$1241)</f>
        <v>12</v>
      </c>
      <c r="E89" s="71" t="s">
        <v>4967</v>
      </c>
    </row>
    <row r="90" spans="1:5" ht="15">
      <c r="A90" s="68"/>
      <c r="B90" s="74" t="s">
        <v>489</v>
      </c>
      <c r="C90" s="75" t="s">
        <v>5054</v>
      </c>
      <c r="D90" s="429">
        <f ca="1">SUMIF(Codifica_CE!$H$2:$U$1241,CeMin_San!$B:$B,Codifica_CE!$T$2:$T$1241)</f>
        <v>87</v>
      </c>
      <c r="E90" s="71" t="s">
        <v>4967</v>
      </c>
    </row>
    <row r="91" spans="1:5" ht="25.5">
      <c r="A91" s="68"/>
      <c r="B91" s="74" t="s">
        <v>492</v>
      </c>
      <c r="C91" s="75" t="s">
        <v>5055</v>
      </c>
      <c r="D91" s="429">
        <f ca="1">SUMIF(Codifica_CE!$H$2:$U$1241,CeMin_San!$B:$B,Codifica_CE!$T$2:$T$1241)</f>
        <v>0</v>
      </c>
      <c r="E91" s="71" t="s">
        <v>4967</v>
      </c>
    </row>
    <row r="92" spans="1:5" ht="25.5">
      <c r="A92" s="68" t="s">
        <v>4982</v>
      </c>
      <c r="B92" s="74" t="s">
        <v>495</v>
      </c>
      <c r="C92" s="75" t="s">
        <v>5056</v>
      </c>
      <c r="D92" s="429">
        <f ca="1">SUMIF(Codifica_CE!$H$2:$U$1241,CeMin_San!$B:$B,Codifica_CE!$T$2:$T$1241)</f>
        <v>0</v>
      </c>
      <c r="E92" s="71" t="s">
        <v>4967</v>
      </c>
    </row>
    <row r="93" spans="1:5" ht="15">
      <c r="A93" s="68"/>
      <c r="B93" s="74" t="s">
        <v>498</v>
      </c>
      <c r="C93" s="75" t="s">
        <v>5057</v>
      </c>
      <c r="D93" s="429">
        <f ca="1">SUMIF(Codifica_CE!$H$2:$U$1241,CeMin_San!$B:$B,Codifica_CE!$T$2:$T$1241)</f>
        <v>0</v>
      </c>
      <c r="E93" s="71" t="s">
        <v>4967</v>
      </c>
    </row>
    <row r="94" spans="1:5" ht="15">
      <c r="A94" s="68" t="s">
        <v>4982</v>
      </c>
      <c r="B94" s="74" t="s">
        <v>501</v>
      </c>
      <c r="C94" s="75" t="s">
        <v>5058</v>
      </c>
      <c r="D94" s="429">
        <f ca="1">SUMIF(Codifica_CE!$H$2:$U$1241,CeMin_San!$B:$B,Codifica_CE!$T$2:$T$1241)</f>
        <v>0</v>
      </c>
      <c r="E94" s="71" t="s">
        <v>4967</v>
      </c>
    </row>
    <row r="95" spans="1:5">
      <c r="A95" s="77"/>
      <c r="B95" s="69" t="s">
        <v>5059</v>
      </c>
      <c r="C95" s="70" t="s">
        <v>5060</v>
      </c>
      <c r="D95" s="435">
        <f ca="1">D96+D97+D100+D104+D108</f>
        <v>613</v>
      </c>
      <c r="E95" s="71" t="s">
        <v>4967</v>
      </c>
    </row>
    <row r="96" spans="1:5" ht="15">
      <c r="A96" s="77"/>
      <c r="B96" s="69" t="s">
        <v>608</v>
      </c>
      <c r="C96" s="73" t="s">
        <v>5061</v>
      </c>
      <c r="D96" s="429">
        <f ca="1">SUMIF(Codifica_CE!$H$2:$U$1241,CeMin_San!$B:$B,Codifica_CE!$T$2:$T$1241)</f>
        <v>19</v>
      </c>
      <c r="E96" s="71" t="s">
        <v>4967</v>
      </c>
    </row>
    <row r="97" spans="1:5">
      <c r="A97" s="78"/>
      <c r="B97" s="69" t="s">
        <v>5062</v>
      </c>
      <c r="C97" s="73" t="s">
        <v>5063</v>
      </c>
      <c r="D97" s="434">
        <f ca="1">SUM(D98:D99)</f>
        <v>0</v>
      </c>
      <c r="E97" s="71" t="s">
        <v>4967</v>
      </c>
    </row>
    <row r="98" spans="1:5" ht="25.5">
      <c r="A98" s="78"/>
      <c r="B98" s="74" t="s">
        <v>620</v>
      </c>
      <c r="C98" s="75" t="s">
        <v>5064</v>
      </c>
      <c r="D98" s="429">
        <f ca="1">SUMIF(Codifica_CE!$H$2:$U$1241,CeMin_San!$B:$B,Codifica_CE!$T$2:$T$1241)</f>
        <v>0</v>
      </c>
      <c r="E98" s="71" t="s">
        <v>4967</v>
      </c>
    </row>
    <row r="99" spans="1:5" ht="15">
      <c r="A99" s="78"/>
      <c r="B99" s="74" t="s">
        <v>660</v>
      </c>
      <c r="C99" s="75" t="s">
        <v>5065</v>
      </c>
      <c r="D99" s="429">
        <f ca="1">SUMIF(Codifica_CE!$H$2:$U$1241,CeMin_San!$B:$B,Codifica_CE!$T$2:$T$1241)</f>
        <v>0</v>
      </c>
      <c r="E99" s="71" t="s">
        <v>4967</v>
      </c>
    </row>
    <row r="100" spans="1:5">
      <c r="A100" s="79" t="s">
        <v>4982</v>
      </c>
      <c r="B100" s="69" t="s">
        <v>5066</v>
      </c>
      <c r="C100" s="73" t="s">
        <v>5067</v>
      </c>
      <c r="D100" s="433">
        <f ca="1">SUM(D101:D103)</f>
        <v>454</v>
      </c>
      <c r="E100" s="71" t="s">
        <v>4967</v>
      </c>
    </row>
    <row r="101" spans="1:5" ht="25.5">
      <c r="A101" s="68" t="s">
        <v>4982</v>
      </c>
      <c r="B101" s="74" t="s">
        <v>614</v>
      </c>
      <c r="C101" s="75" t="s">
        <v>5068</v>
      </c>
      <c r="D101" s="429">
        <f ca="1">SUMIF(Codifica_CE!$H$2:$U$1241,CeMin_San!$B:$B,Codifica_CE!$T$2:$T$1241)</f>
        <v>0</v>
      </c>
      <c r="E101" s="71" t="s">
        <v>4967</v>
      </c>
    </row>
    <row r="102" spans="1:5" ht="15">
      <c r="A102" s="68" t="s">
        <v>4982</v>
      </c>
      <c r="B102" s="74" t="s">
        <v>623</v>
      </c>
      <c r="C102" s="75" t="s">
        <v>5069</v>
      </c>
      <c r="D102" s="429">
        <f ca="1">SUMIF(Codifica_CE!$H$2:$U$1241,CeMin_San!$B:$B,Codifica_CE!$T$2:$T$1241)</f>
        <v>0</v>
      </c>
      <c r="E102" s="71" t="s">
        <v>4967</v>
      </c>
    </row>
    <row r="103" spans="1:5" ht="15">
      <c r="A103" s="68" t="s">
        <v>4982</v>
      </c>
      <c r="B103" s="74" t="s">
        <v>577</v>
      </c>
      <c r="C103" s="75" t="s">
        <v>5070</v>
      </c>
      <c r="D103" s="429">
        <f ca="1">SUMIF(Codifica_CE!$H$2:$U$1241,CeMin_San!$B:$B,Codifica_CE!$T$2:$T$1241)</f>
        <v>454</v>
      </c>
      <c r="E103" s="71" t="s">
        <v>4967</v>
      </c>
    </row>
    <row r="104" spans="1:5">
      <c r="A104" s="68"/>
      <c r="B104" s="69" t="s">
        <v>5071</v>
      </c>
      <c r="C104" s="73" t="s">
        <v>5072</v>
      </c>
      <c r="D104" s="433">
        <f ca="1">SUM(D105:D107)</f>
        <v>0</v>
      </c>
      <c r="E104" s="71" t="s">
        <v>4967</v>
      </c>
    </row>
    <row r="105" spans="1:5" ht="25.5">
      <c r="A105" s="68"/>
      <c r="B105" s="74" t="s">
        <v>617</v>
      </c>
      <c r="C105" s="75" t="s">
        <v>5073</v>
      </c>
      <c r="D105" s="429">
        <f ca="1">SUMIF(Codifica_CE!$H$2:$U$1241,CeMin_San!$B:$B,Codifica_CE!$T$2:$T$1241)</f>
        <v>0</v>
      </c>
      <c r="E105" s="71" t="s">
        <v>4967</v>
      </c>
    </row>
    <row r="106" spans="1:5" ht="15">
      <c r="A106" s="68"/>
      <c r="B106" s="74" t="s">
        <v>630</v>
      </c>
      <c r="C106" s="75" t="s">
        <v>5074</v>
      </c>
      <c r="D106" s="429">
        <f ca="1">SUMIF(Codifica_CE!$H$2:$U$1241,CeMin_San!$B:$B,Codifica_CE!$T$2:$T$1241)</f>
        <v>0</v>
      </c>
      <c r="E106" s="71" t="s">
        <v>4967</v>
      </c>
    </row>
    <row r="107" spans="1:5" ht="15">
      <c r="A107" s="68"/>
      <c r="B107" s="74" t="s">
        <v>657</v>
      </c>
      <c r="C107" s="75" t="s">
        <v>5075</v>
      </c>
      <c r="D107" s="429">
        <f ca="1">SUMIF(Codifica_CE!$H$2:$U$1241,CeMin_San!$B:$B,Codifica_CE!$T$2:$T$1241)</f>
        <v>0</v>
      </c>
      <c r="E107" s="71" t="s">
        <v>4967</v>
      </c>
    </row>
    <row r="108" spans="1:5">
      <c r="A108" s="68"/>
      <c r="B108" s="69" t="s">
        <v>5076</v>
      </c>
      <c r="C108" s="73" t="s">
        <v>5077</v>
      </c>
      <c r="D108" s="431">
        <f ca="1">D109+D113</f>
        <v>140</v>
      </c>
      <c r="E108" s="71" t="s">
        <v>4967</v>
      </c>
    </row>
    <row r="109" spans="1:5">
      <c r="A109" s="68"/>
      <c r="B109" s="74" t="s">
        <v>5078</v>
      </c>
      <c r="C109" s="75" t="s">
        <v>5079</v>
      </c>
      <c r="D109" s="431">
        <f ca="1">SUM(D110:D112)</f>
        <v>0</v>
      </c>
      <c r="E109" s="71" t="s">
        <v>4967</v>
      </c>
    </row>
    <row r="110" spans="1:5" ht="15">
      <c r="A110" s="68"/>
      <c r="B110" s="74" t="s">
        <v>688</v>
      </c>
      <c r="C110" s="76" t="s">
        <v>5080</v>
      </c>
      <c r="D110" s="429">
        <f ca="1">SUMIF(Codifica_CE!$H$2:$U$1241,CeMin_San!$B:$B,Codifica_CE!$T$2:$T$1241)</f>
        <v>0</v>
      </c>
      <c r="E110" s="71" t="s">
        <v>4967</v>
      </c>
    </row>
    <row r="111" spans="1:5" ht="15">
      <c r="A111" s="68"/>
      <c r="B111" s="74" t="s">
        <v>691</v>
      </c>
      <c r="C111" s="76" t="s">
        <v>5081</v>
      </c>
      <c r="D111" s="429">
        <f ca="1">SUMIF(Codifica_CE!$H$2:$U$1241,CeMin_San!$B:$B,Codifica_CE!$T$2:$T$1241)</f>
        <v>0</v>
      </c>
      <c r="E111" s="71" t="s">
        <v>4967</v>
      </c>
    </row>
    <row r="112" spans="1:5" ht="15">
      <c r="A112" s="68"/>
      <c r="B112" s="74" t="s">
        <v>694</v>
      </c>
      <c r="C112" s="76" t="s">
        <v>5082</v>
      </c>
      <c r="D112" s="429">
        <f ca="1">SUMIF(Codifica_CE!$H$2:$U$1241,CeMin_San!$B:$B,Codifica_CE!$T$2:$T$1241)</f>
        <v>0</v>
      </c>
      <c r="E112" s="71" t="s">
        <v>4967</v>
      </c>
    </row>
    <row r="113" spans="1:5" ht="15">
      <c r="A113" s="68"/>
      <c r="B113" s="74" t="s">
        <v>633</v>
      </c>
      <c r="C113" s="75" t="s">
        <v>5083</v>
      </c>
      <c r="D113" s="429">
        <f ca="1">SUMIF(Codifica_CE!$H$2:$U$1241,CeMin_San!$B:$B,Codifica_CE!$T$2:$T$1241)</f>
        <v>140</v>
      </c>
      <c r="E113" s="71" t="s">
        <v>4967</v>
      </c>
    </row>
    <row r="114" spans="1:5">
      <c r="A114" s="68"/>
      <c r="B114" s="69" t="s">
        <v>5084</v>
      </c>
      <c r="C114" s="70" t="s">
        <v>5085</v>
      </c>
      <c r="D114" s="435">
        <f ca="1">SUM(D115:D117)</f>
        <v>34</v>
      </c>
      <c r="E114" s="71" t="s">
        <v>4967</v>
      </c>
    </row>
    <row r="115" spans="1:5" ht="25.5">
      <c r="A115" s="68"/>
      <c r="B115" s="69" t="s">
        <v>699</v>
      </c>
      <c r="C115" s="73" t="s">
        <v>5086</v>
      </c>
      <c r="D115" s="429">
        <f ca="1">SUMIF(Codifica_CE!$H$2:$U$1241,CeMin_San!$B:$B,Codifica_CE!$T$2:$T$1241)</f>
        <v>34</v>
      </c>
      <c r="E115" s="71" t="s">
        <v>4967</v>
      </c>
    </row>
    <row r="116" spans="1:5" ht="15">
      <c r="A116" s="68"/>
      <c r="B116" s="69" t="s">
        <v>703</v>
      </c>
      <c r="C116" s="73" t="s">
        <v>5087</v>
      </c>
      <c r="D116" s="429">
        <f ca="1">SUMIF(Codifica_CE!$H$2:$U$1241,CeMin_San!$B:$B,Codifica_CE!$T$2:$T$1241)</f>
        <v>0</v>
      </c>
      <c r="E116" s="71" t="s">
        <v>4967</v>
      </c>
    </row>
    <row r="117" spans="1:5" ht="15">
      <c r="A117" s="68"/>
      <c r="B117" s="69" t="s">
        <v>706</v>
      </c>
      <c r="C117" s="73" t="s">
        <v>5088</v>
      </c>
      <c r="D117" s="429">
        <f ca="1">SUMIF(Codifica_CE!$H$2:$U$1241,CeMin_San!$B:$B,Codifica_CE!$T$2:$T$1241)</f>
        <v>0</v>
      </c>
      <c r="E117" s="71" t="s">
        <v>4967</v>
      </c>
    </row>
    <row r="118" spans="1:5">
      <c r="A118" s="68"/>
      <c r="B118" s="69" t="s">
        <v>5089</v>
      </c>
      <c r="C118" s="70" t="s">
        <v>5090</v>
      </c>
      <c r="D118" s="433">
        <f ca="1">SUM(D119:D124)</f>
        <v>69</v>
      </c>
      <c r="E118" s="71" t="s">
        <v>4967</v>
      </c>
    </row>
    <row r="119" spans="1:5" ht="15">
      <c r="A119" s="68"/>
      <c r="B119" s="69" t="s">
        <v>718</v>
      </c>
      <c r="C119" s="73" t="s">
        <v>5091</v>
      </c>
      <c r="D119" s="429">
        <f ca="1">SUMIF(Codifica_CE!$H$2:$U$1241,CeMin_San!$B:$B,Codifica_CE!$T$2:$T$1241)</f>
        <v>0</v>
      </c>
      <c r="E119" s="71" t="s">
        <v>4967</v>
      </c>
    </row>
    <row r="120" spans="1:5" ht="15">
      <c r="A120" s="68"/>
      <c r="B120" s="69" t="s">
        <v>711</v>
      </c>
      <c r="C120" s="73" t="s">
        <v>5092</v>
      </c>
      <c r="D120" s="429">
        <f ca="1">SUMIF(Codifica_CE!$H$2:$U$1241,CeMin_San!$B:$B,Codifica_CE!$T$2:$T$1241)</f>
        <v>69</v>
      </c>
      <c r="E120" s="71" t="s">
        <v>4967</v>
      </c>
    </row>
    <row r="121" spans="1:5" ht="15">
      <c r="A121" s="68"/>
      <c r="B121" s="69" t="s">
        <v>715</v>
      </c>
      <c r="C121" s="73" t="s">
        <v>5093</v>
      </c>
      <c r="D121" s="429">
        <f ca="1">SUMIF(Codifica_CE!$H$2:$U$1241,CeMin_San!$B:$B,Codifica_CE!$T$2:$T$1241)</f>
        <v>0</v>
      </c>
      <c r="E121" s="71" t="s">
        <v>4967</v>
      </c>
    </row>
    <row r="122" spans="1:5" ht="15">
      <c r="A122" s="68"/>
      <c r="B122" s="69" t="s">
        <v>721</v>
      </c>
      <c r="C122" s="73" t="s">
        <v>5094</v>
      </c>
      <c r="D122" s="429">
        <f ca="1">SUMIF(Codifica_CE!$H$2:$U$1241,CeMin_San!$B:$B,Codifica_CE!$T$2:$T$1241)</f>
        <v>0</v>
      </c>
      <c r="E122" s="71" t="s">
        <v>4967</v>
      </c>
    </row>
    <row r="123" spans="1:5" ht="25.5">
      <c r="A123" s="68"/>
      <c r="B123" s="69" t="s">
        <v>724</v>
      </c>
      <c r="C123" s="73" t="s">
        <v>5095</v>
      </c>
      <c r="D123" s="429">
        <f ca="1">SUMIF(Codifica_CE!$H$2:$U$1241,CeMin_San!$B:$B,Codifica_CE!$T$2:$T$1241)</f>
        <v>0</v>
      </c>
      <c r="E123" s="71" t="s">
        <v>4967</v>
      </c>
    </row>
    <row r="124" spans="1:5" ht="15">
      <c r="A124" s="68"/>
      <c r="B124" s="69" t="s">
        <v>727</v>
      </c>
      <c r="C124" s="73" t="s">
        <v>5096</v>
      </c>
      <c r="D124" s="429">
        <f ca="1">SUMIF(Codifica_CE!$H$2:$U$1241,CeMin_San!$B:$B,Codifica_CE!$T$2:$T$1241)</f>
        <v>0</v>
      </c>
      <c r="E124" s="71" t="s">
        <v>4967</v>
      </c>
    </row>
    <row r="125" spans="1:5" ht="15">
      <c r="A125" s="68"/>
      <c r="B125" s="69" t="s">
        <v>734</v>
      </c>
      <c r="C125" s="70" t="s">
        <v>5097</v>
      </c>
      <c r="D125" s="429">
        <f ca="1">SUMIF(Codifica_CE!$H$2:$U$1241,CeMin_San!$B:$B,Codifica_CE!$T$2:$T$1241)</f>
        <v>0</v>
      </c>
      <c r="E125" s="71" t="s">
        <v>4967</v>
      </c>
    </row>
    <row r="126" spans="1:5">
      <c r="A126" s="68"/>
      <c r="B126" s="69" t="s">
        <v>5098</v>
      </c>
      <c r="C126" s="70" t="s">
        <v>5099</v>
      </c>
      <c r="D126" s="433">
        <f ca="1">SUM(D127:D129)</f>
        <v>57</v>
      </c>
      <c r="E126" s="71" t="s">
        <v>4967</v>
      </c>
    </row>
    <row r="127" spans="1:5" ht="15">
      <c r="A127" s="68"/>
      <c r="B127" s="69" t="s">
        <v>565</v>
      </c>
      <c r="C127" s="73" t="s">
        <v>5100</v>
      </c>
      <c r="D127" s="429">
        <f ca="1">SUMIF(Codifica_CE!$H$2:$U$1241,CeMin_San!$B:$B,Codifica_CE!$T$2:$T$1241)</f>
        <v>11</v>
      </c>
      <c r="E127" s="71" t="s">
        <v>4967</v>
      </c>
    </row>
    <row r="128" spans="1:5" ht="15">
      <c r="A128" s="68"/>
      <c r="B128" s="69" t="s">
        <v>590</v>
      </c>
      <c r="C128" s="73" t="s">
        <v>5101</v>
      </c>
      <c r="D128" s="429">
        <f ca="1">SUMIF(Codifica_CE!$H$2:$U$1241,CeMin_San!$B:$B,Codifica_CE!$T$2:$T$1241)</f>
        <v>29</v>
      </c>
      <c r="E128" s="71" t="s">
        <v>4967</v>
      </c>
    </row>
    <row r="129" spans="1:5" ht="15">
      <c r="A129" s="68"/>
      <c r="B129" s="69" t="s">
        <v>599</v>
      </c>
      <c r="C129" s="73" t="s">
        <v>5102</v>
      </c>
      <c r="D129" s="429">
        <f ca="1">SUMIF(Codifica_CE!$H$2:$U$1241,CeMin_San!$B:$B,Codifica_CE!$T$2:$T$1241)</f>
        <v>17</v>
      </c>
      <c r="E129" s="71" t="s">
        <v>4967</v>
      </c>
    </row>
    <row r="130" spans="1:5" ht="15">
      <c r="A130" s="68"/>
      <c r="B130" s="69" t="s">
        <v>5103</v>
      </c>
      <c r="C130" s="403" t="s">
        <v>5104</v>
      </c>
      <c r="D130" s="435">
        <f ca="1">D21+D44+D47+D52+D95+D114+D118+D125+D126</f>
        <v>515511</v>
      </c>
      <c r="E130" s="71" t="s">
        <v>4967</v>
      </c>
    </row>
    <row r="131" spans="1:5" ht="15">
      <c r="A131" s="68"/>
      <c r="B131" s="404"/>
      <c r="C131" s="403" t="s">
        <v>5105</v>
      </c>
      <c r="D131" s="430"/>
      <c r="E131" s="71" t="s">
        <v>4967</v>
      </c>
    </row>
    <row r="132" spans="1:5">
      <c r="A132" s="68"/>
      <c r="B132" s="69" t="s">
        <v>5106</v>
      </c>
      <c r="C132" s="70" t="s">
        <v>5107</v>
      </c>
      <c r="D132" s="435">
        <f ca="1">D133+D152</f>
        <v>7307</v>
      </c>
      <c r="E132" s="71" t="s">
        <v>4967</v>
      </c>
    </row>
    <row r="133" spans="1:5">
      <c r="A133" s="68"/>
      <c r="B133" s="69" t="s">
        <v>5108</v>
      </c>
      <c r="C133" s="73" t="s">
        <v>5109</v>
      </c>
      <c r="D133" s="433">
        <f ca="1">D134+D138+D142+SUM(D146:D151)</f>
        <v>7099</v>
      </c>
      <c r="E133" s="71" t="s">
        <v>4967</v>
      </c>
    </row>
    <row r="134" spans="1:5">
      <c r="A134" s="68"/>
      <c r="B134" s="74" t="s">
        <v>5110</v>
      </c>
      <c r="C134" s="75" t="s">
        <v>5111</v>
      </c>
      <c r="D134" s="431">
        <f ca="1">SUM(D135:D137)</f>
        <v>6802</v>
      </c>
      <c r="E134" s="71" t="s">
        <v>4967</v>
      </c>
    </row>
    <row r="135" spans="1:5" ht="15">
      <c r="A135" s="68"/>
      <c r="B135" s="74" t="s">
        <v>755</v>
      </c>
      <c r="C135" s="76" t="s">
        <v>5112</v>
      </c>
      <c r="D135" s="429">
        <f ca="1">SUMIF(Codifica_CE!$H$2:$U$1241,CeMin_San!$B:$B,Codifica_CE!$T$2:$T$1241)</f>
        <v>6799</v>
      </c>
      <c r="E135" s="71" t="s">
        <v>4967</v>
      </c>
    </row>
    <row r="136" spans="1:5" ht="15">
      <c r="A136" s="68"/>
      <c r="B136" s="74" t="s">
        <v>780</v>
      </c>
      <c r="C136" s="76" t="s">
        <v>5113</v>
      </c>
      <c r="D136" s="429">
        <f ca="1">SUMIF(Codifica_CE!$H$2:$U$1241,CeMin_San!$B:$B,Codifica_CE!$T$2:$T$1241)</f>
        <v>3</v>
      </c>
      <c r="E136" s="71" t="s">
        <v>4967</v>
      </c>
    </row>
    <row r="137" spans="1:5" ht="15">
      <c r="A137" s="68"/>
      <c r="B137" s="74" t="s">
        <v>801</v>
      </c>
      <c r="C137" s="76" t="s">
        <v>5114</v>
      </c>
      <c r="D137" s="429">
        <f ca="1">SUMIF(Codifica_CE!$H$2:$U$1241,CeMin_San!$B:$B,Codifica_CE!$T$2:$T$1241)</f>
        <v>0</v>
      </c>
      <c r="E137" s="71" t="s">
        <v>4967</v>
      </c>
    </row>
    <row r="138" spans="1:5">
      <c r="A138" s="68"/>
      <c r="B138" s="74" t="s">
        <v>5115</v>
      </c>
      <c r="C138" s="75" t="s">
        <v>5116</v>
      </c>
      <c r="D138" s="431">
        <f ca="1">SUM(D139:D141)</f>
        <v>0</v>
      </c>
      <c r="E138" s="71" t="s">
        <v>4967</v>
      </c>
    </row>
    <row r="139" spans="1:5" ht="15">
      <c r="A139" s="68" t="s">
        <v>4982</v>
      </c>
      <c r="B139" s="74" t="s">
        <v>875</v>
      </c>
      <c r="C139" s="76" t="s">
        <v>5117</v>
      </c>
      <c r="D139" s="429">
        <f ca="1">SUMIF(Codifica_CE!$H$2:$U$1241,CeMin_San!$B:$B,Codifica_CE!$T$2:$T$1241)</f>
        <v>0</v>
      </c>
      <c r="E139" s="71" t="s">
        <v>4967</v>
      </c>
    </row>
    <row r="140" spans="1:5" ht="15">
      <c r="A140" s="68" t="s">
        <v>5026</v>
      </c>
      <c r="B140" s="74" t="s">
        <v>872</v>
      </c>
      <c r="C140" s="76" t="s">
        <v>5118</v>
      </c>
      <c r="D140" s="429">
        <f ca="1">SUMIF(Codifica_CE!$H$2:$U$1241,CeMin_San!$B:$B,Codifica_CE!$T$2:$T$1241)</f>
        <v>0</v>
      </c>
      <c r="E140" s="71" t="s">
        <v>4967</v>
      </c>
    </row>
    <row r="141" spans="1:5" ht="15">
      <c r="A141" s="68"/>
      <c r="B141" s="74" t="s">
        <v>869</v>
      </c>
      <c r="C141" s="76" t="s">
        <v>5119</v>
      </c>
      <c r="D141" s="429">
        <f ca="1">SUMIF(Codifica_CE!$H$2:$U$1241,CeMin_San!$B:$B,Codifica_CE!$T$2:$T$1241)</f>
        <v>0</v>
      </c>
      <c r="E141" s="71" t="s">
        <v>4967</v>
      </c>
    </row>
    <row r="142" spans="1:5">
      <c r="A142" s="68"/>
      <c r="B142" s="74" t="s">
        <v>5120</v>
      </c>
      <c r="C142" s="75" t="s">
        <v>5121</v>
      </c>
      <c r="D142" s="431">
        <f ca="1">SUM(D143:D145)</f>
        <v>184</v>
      </c>
      <c r="E142" s="71" t="s">
        <v>4967</v>
      </c>
    </row>
    <row r="143" spans="1:5" ht="15">
      <c r="A143" s="68"/>
      <c r="B143" s="74" t="s">
        <v>815</v>
      </c>
      <c r="C143" s="76" t="s">
        <v>5122</v>
      </c>
      <c r="D143" s="429">
        <f ca="1">SUMIF(Codifica_CE!$H$2:$U$1241,CeMin_San!$B:$B,Codifica_CE!$T$2:$T$1241)</f>
        <v>0</v>
      </c>
      <c r="E143" s="71" t="s">
        <v>4967</v>
      </c>
    </row>
    <row r="144" spans="1:5" ht="15">
      <c r="A144" s="68"/>
      <c r="B144" s="74" t="s">
        <v>854</v>
      </c>
      <c r="C144" s="76" t="s">
        <v>5123</v>
      </c>
      <c r="D144" s="429">
        <f ca="1">SUMIF(Codifica_CE!$H$2:$U$1241,CeMin_San!$B:$B,Codifica_CE!$T$2:$T$1241)</f>
        <v>0</v>
      </c>
      <c r="E144" s="71" t="s">
        <v>4967</v>
      </c>
    </row>
    <row r="145" spans="1:5" ht="15">
      <c r="A145" s="68"/>
      <c r="B145" s="74" t="s">
        <v>809</v>
      </c>
      <c r="C145" s="76" t="s">
        <v>5124</v>
      </c>
      <c r="D145" s="429">
        <f ca="1">SUMIF(Codifica_CE!$H$2:$U$1241,CeMin_San!$B:$B,Codifica_CE!$T$2:$T$1241)</f>
        <v>184</v>
      </c>
      <c r="E145" s="71" t="s">
        <v>4967</v>
      </c>
    </row>
    <row r="146" spans="1:5" ht="15">
      <c r="A146" s="68"/>
      <c r="B146" s="74" t="s">
        <v>804</v>
      </c>
      <c r="C146" s="75" t="s">
        <v>5125</v>
      </c>
      <c r="D146" s="429">
        <f ca="1">SUMIF(Codifica_CE!$H$2:$U$1241,CeMin_San!$B:$B,Codifica_CE!$T$2:$T$1241)</f>
        <v>0</v>
      </c>
      <c r="E146" s="71" t="s">
        <v>4967</v>
      </c>
    </row>
    <row r="147" spans="1:5" ht="15">
      <c r="A147" s="68"/>
      <c r="B147" s="74" t="s">
        <v>861</v>
      </c>
      <c r="C147" s="75" t="s">
        <v>5126</v>
      </c>
      <c r="D147" s="429">
        <f ca="1">SUMIF(Codifica_CE!$H$2:$U$1241,CeMin_San!$B:$B,Codifica_CE!$T$2:$T$1241)</f>
        <v>0</v>
      </c>
      <c r="E147" s="71" t="s">
        <v>4967</v>
      </c>
    </row>
    <row r="148" spans="1:5" ht="15">
      <c r="A148" s="68"/>
      <c r="B148" s="74" t="s">
        <v>818</v>
      </c>
      <c r="C148" s="75" t="s">
        <v>5127</v>
      </c>
      <c r="D148" s="429">
        <f ca="1">SUMIF(Codifica_CE!$H$2:$U$1241,CeMin_San!$B:$B,Codifica_CE!$T$2:$T$1241)</f>
        <v>31</v>
      </c>
      <c r="E148" s="71" t="s">
        <v>4967</v>
      </c>
    </row>
    <row r="149" spans="1:5" ht="15">
      <c r="A149" s="68"/>
      <c r="B149" s="74" t="s">
        <v>847</v>
      </c>
      <c r="C149" s="75" t="s">
        <v>5128</v>
      </c>
      <c r="D149" s="429">
        <f ca="1">SUMIF(Codifica_CE!$H$2:$U$1241,CeMin_San!$B:$B,Codifica_CE!$T$2:$T$1241)</f>
        <v>80</v>
      </c>
      <c r="E149" s="71" t="s">
        <v>4967</v>
      </c>
    </row>
    <row r="150" spans="1:5" ht="15">
      <c r="A150" s="68"/>
      <c r="B150" s="74" t="s">
        <v>878</v>
      </c>
      <c r="C150" s="75" t="s">
        <v>5129</v>
      </c>
      <c r="D150" s="429">
        <f ca="1">SUMIF(Codifica_CE!$H$2:$U$1241,CeMin_San!$B:$B,Codifica_CE!$T$2:$T$1241)</f>
        <v>2</v>
      </c>
      <c r="E150" s="71" t="s">
        <v>4967</v>
      </c>
    </row>
    <row r="151" spans="1:5" ht="15">
      <c r="A151" s="68" t="s">
        <v>4982</v>
      </c>
      <c r="B151" s="74" t="s">
        <v>767</v>
      </c>
      <c r="C151" s="75" t="s">
        <v>5130</v>
      </c>
      <c r="D151" s="429">
        <f ca="1">SUMIF(Codifica_CE!$H$2:$U$1241,CeMin_San!$B:$B,Codifica_CE!$T$2:$T$1241)</f>
        <v>0</v>
      </c>
      <c r="E151" s="71" t="s">
        <v>4967</v>
      </c>
    </row>
    <row r="152" spans="1:5">
      <c r="A152" s="68"/>
      <c r="B152" s="69" t="s">
        <v>5131</v>
      </c>
      <c r="C152" s="73" t="s">
        <v>5132</v>
      </c>
      <c r="D152" s="433">
        <f ca="1">SUM(D153:D159)</f>
        <v>208</v>
      </c>
      <c r="E152" s="71" t="s">
        <v>4967</v>
      </c>
    </row>
    <row r="153" spans="1:5" ht="15">
      <c r="A153" s="68"/>
      <c r="B153" s="74" t="s">
        <v>885</v>
      </c>
      <c r="C153" s="75" t="s">
        <v>5133</v>
      </c>
      <c r="D153" s="429">
        <f ca="1">SUMIF(Codifica_CE!$H$2:$U$1241,CeMin_San!$B:$B,Codifica_CE!$T$2:$T$1241)</f>
        <v>0</v>
      </c>
      <c r="E153" s="71" t="s">
        <v>4967</v>
      </c>
    </row>
    <row r="154" spans="1:5" ht="15">
      <c r="A154" s="68"/>
      <c r="B154" s="74" t="s">
        <v>891</v>
      </c>
      <c r="C154" s="75" t="s">
        <v>5134</v>
      </c>
      <c r="D154" s="429">
        <f ca="1">SUMIF(Codifica_CE!$H$2:$U$1241,CeMin_San!$B:$B,Codifica_CE!$T$2:$T$1241)</f>
        <v>9</v>
      </c>
      <c r="E154" s="71" t="s">
        <v>4967</v>
      </c>
    </row>
    <row r="155" spans="1:5" ht="15">
      <c r="A155" s="68"/>
      <c r="B155" s="74" t="s">
        <v>896</v>
      </c>
      <c r="C155" s="75" t="s">
        <v>5135</v>
      </c>
      <c r="D155" s="429">
        <f ca="1">SUMIF(Codifica_CE!$H$2:$U$1241,CeMin_San!$B:$B,Codifica_CE!$T$2:$T$1241)</f>
        <v>112</v>
      </c>
      <c r="E155" s="71" t="s">
        <v>4967</v>
      </c>
    </row>
    <row r="156" spans="1:5" ht="15">
      <c r="A156" s="68"/>
      <c r="B156" s="74" t="s">
        <v>905</v>
      </c>
      <c r="C156" s="75" t="s">
        <v>5136</v>
      </c>
      <c r="D156" s="429">
        <f ca="1">SUMIF(Codifica_CE!$H$2:$U$1241,CeMin_San!$B:$B,Codifica_CE!$T$2:$T$1241)</f>
        <v>68</v>
      </c>
      <c r="E156" s="71" t="s">
        <v>4967</v>
      </c>
    </row>
    <row r="157" spans="1:5" ht="15">
      <c r="A157" s="68"/>
      <c r="B157" s="74" t="s">
        <v>914</v>
      </c>
      <c r="C157" s="75" t="s">
        <v>5137</v>
      </c>
      <c r="D157" s="429">
        <f ca="1">SUMIF(Codifica_CE!$H$2:$U$1241,CeMin_San!$B:$B,Codifica_CE!$T$2:$T$1241)</f>
        <v>0</v>
      </c>
      <c r="E157" s="71" t="s">
        <v>4967</v>
      </c>
    </row>
    <row r="158" spans="1:5" ht="15">
      <c r="A158" s="68"/>
      <c r="B158" s="74" t="s">
        <v>929</v>
      </c>
      <c r="C158" s="75" t="s">
        <v>5138</v>
      </c>
      <c r="D158" s="429">
        <f ca="1">SUMIF(Codifica_CE!$H$2:$U$1241,CeMin_San!$B:$B,Codifica_CE!$T$2:$T$1241)</f>
        <v>19</v>
      </c>
      <c r="E158" s="71" t="s">
        <v>4967</v>
      </c>
    </row>
    <row r="159" spans="1:5" ht="15">
      <c r="A159" s="68" t="s">
        <v>4982</v>
      </c>
      <c r="B159" s="74" t="s">
        <v>934</v>
      </c>
      <c r="C159" s="75" t="s">
        <v>5139</v>
      </c>
      <c r="D159" s="429">
        <f ca="1">SUMIF(Codifica_CE!$H$2:$U$1241,CeMin_San!$B:$B,Codifica_CE!$T$2:$T$1241)</f>
        <v>0</v>
      </c>
      <c r="E159" s="71" t="s">
        <v>4967</v>
      </c>
    </row>
    <row r="160" spans="1:5">
      <c r="A160" s="68"/>
      <c r="B160" s="69" t="s">
        <v>5140</v>
      </c>
      <c r="C160" s="70" t="s">
        <v>5141</v>
      </c>
      <c r="D160" s="435">
        <f ca="1">D161+D277</f>
        <v>483664</v>
      </c>
      <c r="E160" s="71" t="s">
        <v>4967</v>
      </c>
    </row>
    <row r="161" spans="1:5">
      <c r="A161" s="68"/>
      <c r="B161" s="69" t="s">
        <v>5142</v>
      </c>
      <c r="C161" s="80" t="s">
        <v>5143</v>
      </c>
      <c r="D161" s="435">
        <f ca="1">D162+D170+D174+D185+D191+D196+D201+D211+D217+D224+D230+D235+D241+D249+D256+D270+D276</f>
        <v>480762</v>
      </c>
      <c r="E161" s="71" t="s">
        <v>4967</v>
      </c>
    </row>
    <row r="162" spans="1:5">
      <c r="A162" s="68"/>
      <c r="B162" s="69" t="s">
        <v>5144</v>
      </c>
      <c r="C162" s="73" t="s">
        <v>5145</v>
      </c>
      <c r="D162" s="433">
        <f ca="1">+D163+D168+D169</f>
        <v>30709</v>
      </c>
      <c r="E162" s="71" t="s">
        <v>4967</v>
      </c>
    </row>
    <row r="163" spans="1:5">
      <c r="A163" s="68"/>
      <c r="B163" s="74" t="s">
        <v>5146</v>
      </c>
      <c r="C163" s="75" t="s">
        <v>5147</v>
      </c>
      <c r="D163" s="431">
        <f ca="1">SUM(D164:D167)</f>
        <v>30652</v>
      </c>
      <c r="E163" s="71" t="s">
        <v>4967</v>
      </c>
    </row>
    <row r="164" spans="1:5" ht="15">
      <c r="A164" s="68"/>
      <c r="B164" s="74" t="s">
        <v>945</v>
      </c>
      <c r="C164" s="75" t="s">
        <v>5148</v>
      </c>
      <c r="D164" s="429">
        <f ca="1">SUMIF(Codifica_CE!$H$2:$U$1241,CeMin_San!$B:$B,Codifica_CE!$T$2:$T$1241)</f>
        <v>22587</v>
      </c>
      <c r="E164" s="71" t="s">
        <v>4967</v>
      </c>
    </row>
    <row r="165" spans="1:5" ht="15">
      <c r="A165" s="68"/>
      <c r="B165" s="74" t="s">
        <v>951</v>
      </c>
      <c r="C165" s="75" t="s">
        <v>5149</v>
      </c>
      <c r="D165" s="429">
        <f ca="1">SUMIF(Codifica_CE!$H$2:$U$1241,CeMin_San!$B:$B,Codifica_CE!$T$2:$T$1241)</f>
        <v>4807</v>
      </c>
      <c r="E165" s="71" t="s">
        <v>4967</v>
      </c>
    </row>
    <row r="166" spans="1:5" ht="15">
      <c r="A166" s="68"/>
      <c r="B166" s="74" t="s">
        <v>954</v>
      </c>
      <c r="C166" s="75" t="s">
        <v>5150</v>
      </c>
      <c r="D166" s="429">
        <f ca="1">SUMIF(Codifica_CE!$H$2:$U$1241,CeMin_San!$B:$B,Codifica_CE!$T$2:$T$1241)</f>
        <v>3258</v>
      </c>
      <c r="E166" s="71" t="s">
        <v>4967</v>
      </c>
    </row>
    <row r="167" spans="1:5" ht="15">
      <c r="A167" s="68"/>
      <c r="B167" s="74" t="s">
        <v>957</v>
      </c>
      <c r="C167" s="75" t="s">
        <v>5151</v>
      </c>
      <c r="D167" s="429">
        <f ca="1">SUMIF(Codifica_CE!$H$2:$U$1241,CeMin_San!$B:$B,Codifica_CE!$T$2:$T$1241)</f>
        <v>0</v>
      </c>
      <c r="E167" s="71" t="s">
        <v>4967</v>
      </c>
    </row>
    <row r="168" spans="1:5" ht="15">
      <c r="A168" s="68" t="s">
        <v>4982</v>
      </c>
      <c r="B168" s="74" t="s">
        <v>5152</v>
      </c>
      <c r="C168" s="75" t="s">
        <v>5153</v>
      </c>
      <c r="D168" s="429">
        <f ca="1">SUMIF(Codifica_CE!$H$2:$U$1241,CeMin_San!$B:$B,Codifica_CE!$T$2:$T$1241)</f>
        <v>0</v>
      </c>
      <c r="E168" s="71" t="s">
        <v>4967</v>
      </c>
    </row>
    <row r="169" spans="1:5" ht="15">
      <c r="A169" s="68" t="s">
        <v>5026</v>
      </c>
      <c r="B169" s="74" t="s">
        <v>968</v>
      </c>
      <c r="C169" s="75" t="s">
        <v>5154</v>
      </c>
      <c r="D169" s="429">
        <f ca="1">SUMIF(Codifica_CE!$H$2:$U$1241,CeMin_San!$B:$B,Codifica_CE!$T$2:$T$1241)</f>
        <v>57</v>
      </c>
      <c r="E169" s="71" t="s">
        <v>4967</v>
      </c>
    </row>
    <row r="170" spans="1:5">
      <c r="A170" s="68"/>
      <c r="B170" s="69" t="s">
        <v>5155</v>
      </c>
      <c r="C170" s="73" t="s">
        <v>5156</v>
      </c>
      <c r="D170" s="433">
        <f ca="1">SUM(D171:D173)</f>
        <v>48042</v>
      </c>
      <c r="E170" s="71" t="s">
        <v>4967</v>
      </c>
    </row>
    <row r="171" spans="1:5" ht="15">
      <c r="A171" s="68"/>
      <c r="B171" s="74" t="s">
        <v>976</v>
      </c>
      <c r="C171" s="75" t="s">
        <v>5157</v>
      </c>
      <c r="D171" s="429">
        <f ca="1">SUMIF(Codifica_CE!$H$2:$U$1241,CeMin_San!$B:$B,Codifica_CE!$T$2:$T$1241)</f>
        <v>47968</v>
      </c>
      <c r="E171" s="71" t="s">
        <v>4967</v>
      </c>
    </row>
    <row r="172" spans="1:5" ht="15">
      <c r="A172" s="68" t="s">
        <v>4982</v>
      </c>
      <c r="B172" s="74" t="s">
        <v>5158</v>
      </c>
      <c r="C172" s="75" t="s">
        <v>5159</v>
      </c>
      <c r="D172" s="429">
        <f ca="1">SUMIF(Codifica_CE!$H$2:$U$1241,CeMin_San!$B:$B,Codifica_CE!$T$2:$T$1241)</f>
        <v>0</v>
      </c>
      <c r="E172" s="71" t="s">
        <v>4967</v>
      </c>
    </row>
    <row r="173" spans="1:5" ht="15">
      <c r="A173" s="68" t="s">
        <v>5026</v>
      </c>
      <c r="B173" s="74" t="s">
        <v>982</v>
      </c>
      <c r="C173" s="75" t="s">
        <v>5160</v>
      </c>
      <c r="D173" s="429">
        <f ca="1">SUMIF(Codifica_CE!$H$2:$U$1241,CeMin_San!$B:$B,Codifica_CE!$T$2:$T$1241)</f>
        <v>74</v>
      </c>
      <c r="E173" s="71" t="s">
        <v>4967</v>
      </c>
    </row>
    <row r="174" spans="1:5">
      <c r="A174" s="68"/>
      <c r="B174" s="69" t="s">
        <v>5161</v>
      </c>
      <c r="C174" s="73" t="s">
        <v>5162</v>
      </c>
      <c r="D174" s="433">
        <f ca="1">SUM(D175:D179)+D184</f>
        <v>75450</v>
      </c>
      <c r="E174" s="71" t="s">
        <v>4967</v>
      </c>
    </row>
    <row r="175" spans="1:5" ht="15">
      <c r="A175" s="77" t="s">
        <v>4982</v>
      </c>
      <c r="B175" s="74" t="s">
        <v>1009</v>
      </c>
      <c r="C175" s="75" t="s">
        <v>5163</v>
      </c>
      <c r="D175" s="429">
        <f ca="1">SUMIF(Codifica_CE!$H$2:$U$1241,CeMin_San!$B:$B,Codifica_CE!$T$2:$T$1241)</f>
        <v>60150</v>
      </c>
      <c r="E175" s="71" t="s">
        <v>4967</v>
      </c>
    </row>
    <row r="176" spans="1:5" ht="15">
      <c r="A176" s="68"/>
      <c r="B176" s="74" t="s">
        <v>1014</v>
      </c>
      <c r="C176" s="75" t="s">
        <v>5164</v>
      </c>
      <c r="D176" s="429">
        <f ca="1">SUMIF(Codifica_CE!$H$2:$U$1241,CeMin_San!$B:$B,Codifica_CE!$T$2:$T$1241)</f>
        <v>0</v>
      </c>
      <c r="E176" s="71" t="s">
        <v>4967</v>
      </c>
    </row>
    <row r="177" spans="1:5" ht="15">
      <c r="A177" s="68" t="s">
        <v>5026</v>
      </c>
      <c r="B177" s="74" t="s">
        <v>1041</v>
      </c>
      <c r="C177" s="75" t="s">
        <v>5165</v>
      </c>
      <c r="D177" s="429">
        <f ca="1">SUMIF(Codifica_CE!$H$2:$U$1241,CeMin_San!$B:$B,Codifica_CE!$T$2:$T$1241)</f>
        <v>735</v>
      </c>
      <c r="E177" s="71" t="s">
        <v>4967</v>
      </c>
    </row>
    <row r="178" spans="1:5" ht="15">
      <c r="A178" s="68"/>
      <c r="B178" s="74" t="s">
        <v>1044</v>
      </c>
      <c r="C178" s="75" t="s">
        <v>5166</v>
      </c>
      <c r="D178" s="429">
        <f ca="1">SUMIF(Codifica_CE!$H$2:$U$1241,CeMin_San!$B:$B,Codifica_CE!$T$2:$T$1241)</f>
        <v>0</v>
      </c>
      <c r="E178" s="71" t="s">
        <v>4967</v>
      </c>
    </row>
    <row r="179" spans="1:5">
      <c r="A179" s="68"/>
      <c r="B179" s="74" t="s">
        <v>5167</v>
      </c>
      <c r="C179" s="75" t="s">
        <v>5168</v>
      </c>
      <c r="D179" s="431">
        <f ca="1">SUM(D180:D183)</f>
        <v>14456</v>
      </c>
      <c r="E179" s="71" t="s">
        <v>4967</v>
      </c>
    </row>
    <row r="180" spans="1:5" ht="15">
      <c r="A180" s="68"/>
      <c r="B180" s="74" t="s">
        <v>1021</v>
      </c>
      <c r="C180" s="76" t="s">
        <v>5169</v>
      </c>
      <c r="D180" s="429">
        <f ca="1">SUMIF(Codifica_CE!$H$2:$U$1241,CeMin_San!$B:$B,Codifica_CE!$T$2:$T$1241)</f>
        <v>2030</v>
      </c>
      <c r="E180" s="71" t="s">
        <v>4967</v>
      </c>
    </row>
    <row r="181" spans="1:5" ht="15">
      <c r="A181" s="68"/>
      <c r="B181" s="74" t="s">
        <v>1024</v>
      </c>
      <c r="C181" s="76" t="s">
        <v>5170</v>
      </c>
      <c r="D181" s="429">
        <f ca="1">SUMIF(Codifica_CE!$H$2:$U$1241,CeMin_San!$B:$B,Codifica_CE!$T$2:$T$1241)</f>
        <v>6265</v>
      </c>
      <c r="E181" s="71" t="s">
        <v>4967</v>
      </c>
    </row>
    <row r="182" spans="1:5" ht="15">
      <c r="A182" s="68"/>
      <c r="B182" s="74" t="s">
        <v>1027</v>
      </c>
      <c r="C182" s="76" t="s">
        <v>5171</v>
      </c>
      <c r="D182" s="429">
        <f ca="1">SUMIF(Codifica_CE!$H$2:$U$1241,CeMin_San!$B:$B,Codifica_CE!$T$2:$T$1241)</f>
        <v>3852</v>
      </c>
      <c r="E182" s="71" t="s">
        <v>4967</v>
      </c>
    </row>
    <row r="183" spans="1:5" ht="15">
      <c r="A183" s="68"/>
      <c r="B183" s="74" t="s">
        <v>1030</v>
      </c>
      <c r="C183" s="76" t="s">
        <v>5172</v>
      </c>
      <c r="D183" s="429">
        <f ca="1">SUMIF(Codifica_CE!$H$2:$U$1241,CeMin_San!$B:$B,Codifica_CE!$T$2:$T$1241)</f>
        <v>2309</v>
      </c>
      <c r="E183" s="71" t="s">
        <v>4967</v>
      </c>
    </row>
    <row r="184" spans="1:5" ht="15">
      <c r="A184" s="68"/>
      <c r="B184" s="74" t="s">
        <v>1102</v>
      </c>
      <c r="C184" s="75" t="s">
        <v>5173</v>
      </c>
      <c r="D184" s="429">
        <f ca="1">SUMIF(Codifica_CE!$H$2:$U$1241,CeMin_San!$B:$B,Codifica_CE!$T$2:$T$1241)</f>
        <v>109</v>
      </c>
      <c r="E184" s="71" t="s">
        <v>4967</v>
      </c>
    </row>
    <row r="185" spans="1:5">
      <c r="A185" s="68"/>
      <c r="B185" s="69" t="s">
        <v>5174</v>
      </c>
      <c r="C185" s="73" t="s">
        <v>5175</v>
      </c>
      <c r="D185" s="428">
        <f ca="1">SUM(D186:D190)</f>
        <v>1144</v>
      </c>
      <c r="E185" s="71" t="s">
        <v>4967</v>
      </c>
    </row>
    <row r="186" spans="1:5" ht="15">
      <c r="A186" s="68" t="s">
        <v>4982</v>
      </c>
      <c r="B186" s="74" t="s">
        <v>5176</v>
      </c>
      <c r="C186" s="75" t="s">
        <v>5177</v>
      </c>
      <c r="D186" s="429">
        <f ca="1">SUMIF(Codifica_CE!$H$2:$U$1241,CeMin_San!$B:$B,Codifica_CE!$T$2:$T$1241)</f>
        <v>0</v>
      </c>
      <c r="E186" s="71" t="s">
        <v>4967</v>
      </c>
    </row>
    <row r="187" spans="1:5" ht="15">
      <c r="A187" s="77"/>
      <c r="B187" s="74" t="s">
        <v>1113</v>
      </c>
      <c r="C187" s="75" t="s">
        <v>5178</v>
      </c>
      <c r="D187" s="429">
        <f ca="1">SUMIF(Codifica_CE!$H$2:$U$1241,CeMin_San!$B:$B,Codifica_CE!$T$2:$T$1241)</f>
        <v>744</v>
      </c>
      <c r="E187" s="71" t="s">
        <v>4967</v>
      </c>
    </row>
    <row r="188" spans="1:5" ht="15">
      <c r="A188" s="77" t="s">
        <v>3064</v>
      </c>
      <c r="B188" s="74" t="s">
        <v>1120</v>
      </c>
      <c r="C188" s="75" t="s">
        <v>5179</v>
      </c>
      <c r="D188" s="429">
        <f ca="1">SUMIF(Codifica_CE!$H$2:$U$1241,CeMin_San!$B:$B,Codifica_CE!$T$2:$T$1241)</f>
        <v>8</v>
      </c>
      <c r="E188" s="71" t="s">
        <v>4967</v>
      </c>
    </row>
    <row r="189" spans="1:5" ht="15">
      <c r="A189" s="77"/>
      <c r="B189" s="74" t="s">
        <v>1123</v>
      </c>
      <c r="C189" s="75" t="s">
        <v>5180</v>
      </c>
      <c r="D189" s="429">
        <f ca="1">SUMIF(Codifica_CE!$H$2:$U$1241,CeMin_San!$B:$B,Codifica_CE!$T$2:$T$1241)</f>
        <v>392</v>
      </c>
      <c r="E189" s="71" t="s">
        <v>4967</v>
      </c>
    </row>
    <row r="190" spans="1:5" ht="15">
      <c r="A190" s="77"/>
      <c r="B190" s="74" t="s">
        <v>1128</v>
      </c>
      <c r="C190" s="75" t="s">
        <v>5181</v>
      </c>
      <c r="D190" s="429">
        <f ca="1">SUMIF(Codifica_CE!$H$2:$U$1241,CeMin_San!$B:$B,Codifica_CE!$T$2:$T$1241)</f>
        <v>0</v>
      </c>
      <c r="E190" s="71" t="s">
        <v>4967</v>
      </c>
    </row>
    <row r="191" spans="1:5">
      <c r="A191" s="68"/>
      <c r="B191" s="69" t="s">
        <v>5182</v>
      </c>
      <c r="C191" s="73" t="s">
        <v>5183</v>
      </c>
      <c r="D191" s="428">
        <f ca="1">SUM(D192:D195)</f>
        <v>4581</v>
      </c>
      <c r="E191" s="71" t="s">
        <v>4967</v>
      </c>
    </row>
    <row r="192" spans="1:5" ht="15">
      <c r="A192" s="68" t="s">
        <v>4982</v>
      </c>
      <c r="B192" s="74" t="s">
        <v>5184</v>
      </c>
      <c r="C192" s="75" t="s">
        <v>5185</v>
      </c>
      <c r="D192" s="429">
        <f ca="1">SUMIF(Codifica_CE!$H$2:$U$1241,CeMin_San!$B:$B,Codifica_CE!$T$2:$T$1241)</f>
        <v>0</v>
      </c>
      <c r="E192" s="71" t="s">
        <v>4967</v>
      </c>
    </row>
    <row r="193" spans="1:5" ht="15">
      <c r="A193" s="68"/>
      <c r="B193" s="74" t="s">
        <v>5186</v>
      </c>
      <c r="C193" s="75" t="s">
        <v>5187</v>
      </c>
      <c r="D193" s="429">
        <f ca="1">SUMIF(Codifica_CE!$H$2:$U$1241,CeMin_San!$B:$B,Codifica_CE!$T$2:$T$1241)</f>
        <v>0</v>
      </c>
      <c r="E193" s="71" t="s">
        <v>4967</v>
      </c>
    </row>
    <row r="194" spans="1:5" ht="15">
      <c r="A194" s="68" t="s">
        <v>5026</v>
      </c>
      <c r="B194" s="74" t="s">
        <v>5188</v>
      </c>
      <c r="C194" s="75" t="s">
        <v>5189</v>
      </c>
      <c r="D194" s="429">
        <f ca="1">SUMIF(Codifica_CE!$H$2:$U$1241,CeMin_San!$B:$B,Codifica_CE!$T$2:$T$1241)</f>
        <v>0</v>
      </c>
      <c r="E194" s="71" t="s">
        <v>4967</v>
      </c>
    </row>
    <row r="195" spans="1:5" ht="15">
      <c r="A195" s="68"/>
      <c r="B195" s="74" t="s">
        <v>1142</v>
      </c>
      <c r="C195" s="75" t="s">
        <v>5190</v>
      </c>
      <c r="D195" s="429">
        <f ca="1">SUMIF(Codifica_CE!$H$2:$U$1241,CeMin_San!$B:$B,Codifica_CE!$T$2:$T$1241)</f>
        <v>4581</v>
      </c>
      <c r="E195" s="71" t="s">
        <v>4967</v>
      </c>
    </row>
    <row r="196" spans="1:5">
      <c r="A196" s="68"/>
      <c r="B196" s="69" t="s">
        <v>5191</v>
      </c>
      <c r="C196" s="73" t="s">
        <v>5192</v>
      </c>
      <c r="D196" s="428">
        <f ca="1">SUM(D197:D200)</f>
        <v>1563</v>
      </c>
      <c r="E196" s="71" t="s">
        <v>4967</v>
      </c>
    </row>
    <row r="197" spans="1:5" ht="15">
      <c r="A197" s="68" t="s">
        <v>4982</v>
      </c>
      <c r="B197" s="74" t="s">
        <v>5193</v>
      </c>
      <c r="C197" s="75" t="s">
        <v>5194</v>
      </c>
      <c r="D197" s="429">
        <f ca="1">SUMIF(Codifica_CE!$H$2:$U$1241,CeMin_San!$B:$B,Codifica_CE!$T$2:$T$1241)</f>
        <v>0</v>
      </c>
      <c r="E197" s="71" t="s">
        <v>4967</v>
      </c>
    </row>
    <row r="198" spans="1:5" ht="15">
      <c r="A198" s="68"/>
      <c r="B198" s="74" t="s">
        <v>5195</v>
      </c>
      <c r="C198" s="75" t="s">
        <v>5196</v>
      </c>
      <c r="D198" s="429">
        <f ca="1">SUMIF(Codifica_CE!$H$2:$U$1241,CeMin_San!$B:$B,Codifica_CE!$T$2:$T$1241)</f>
        <v>0</v>
      </c>
      <c r="E198" s="71" t="s">
        <v>4967</v>
      </c>
    </row>
    <row r="199" spans="1:5" ht="15">
      <c r="A199" s="68" t="s">
        <v>5026</v>
      </c>
      <c r="B199" s="74" t="s">
        <v>5197</v>
      </c>
      <c r="C199" s="75" t="s">
        <v>5198</v>
      </c>
      <c r="D199" s="429">
        <f ca="1">SUMIF(Codifica_CE!$H$2:$U$1241,CeMin_San!$B:$B,Codifica_CE!$T$2:$T$1241)</f>
        <v>0</v>
      </c>
      <c r="E199" s="71" t="s">
        <v>4967</v>
      </c>
    </row>
    <row r="200" spans="1:5" ht="15">
      <c r="A200" s="68"/>
      <c r="B200" s="74" t="s">
        <v>1133</v>
      </c>
      <c r="C200" s="75" t="s">
        <v>5199</v>
      </c>
      <c r="D200" s="429">
        <f ca="1">SUMIF(Codifica_CE!$H$2:$U$1241,CeMin_San!$B:$B,Codifica_CE!$T$2:$T$1241)</f>
        <v>1563</v>
      </c>
      <c r="E200" s="71" t="s">
        <v>4967</v>
      </c>
    </row>
    <row r="201" spans="1:5">
      <c r="A201" s="68"/>
      <c r="B201" s="69" t="s">
        <v>5200</v>
      </c>
      <c r="C201" s="73" t="s">
        <v>5201</v>
      </c>
      <c r="D201" s="428">
        <f ca="1">SUM(D202:D204)+D205+D210</f>
        <v>184496</v>
      </c>
      <c r="E201" s="71" t="s">
        <v>4967</v>
      </c>
    </row>
    <row r="202" spans="1:5" ht="15">
      <c r="A202" s="68" t="s">
        <v>4982</v>
      </c>
      <c r="B202" s="74" t="s">
        <v>1182</v>
      </c>
      <c r="C202" s="75" t="s">
        <v>5202</v>
      </c>
      <c r="D202" s="429">
        <f ca="1">SUMIF(Codifica_CE!$H$2:$U$1241,CeMin_San!$B:$B,Codifica_CE!$T$2:$T$1241)</f>
        <v>125271</v>
      </c>
      <c r="E202" s="71" t="s">
        <v>4967</v>
      </c>
    </row>
    <row r="203" spans="1:5" ht="15">
      <c r="A203" s="68"/>
      <c r="B203" s="74" t="s">
        <v>1187</v>
      </c>
      <c r="C203" s="75" t="s">
        <v>5203</v>
      </c>
      <c r="D203" s="429">
        <f ca="1">SUMIF(Codifica_CE!$H$2:$U$1241,CeMin_San!$B:$B,Codifica_CE!$T$2:$T$1241)</f>
        <v>0</v>
      </c>
      <c r="E203" s="71" t="s">
        <v>4967</v>
      </c>
    </row>
    <row r="204" spans="1:5" ht="15">
      <c r="A204" s="68" t="s">
        <v>5026</v>
      </c>
      <c r="B204" s="74" t="s">
        <v>1194</v>
      </c>
      <c r="C204" s="75" t="s">
        <v>5204</v>
      </c>
      <c r="D204" s="429">
        <f ca="1">SUMIF(Codifica_CE!$H$2:$U$1241,CeMin_San!$B:$B,Codifica_CE!$T$2:$T$1241)</f>
        <v>4911</v>
      </c>
      <c r="E204" s="71" t="s">
        <v>4967</v>
      </c>
    </row>
    <row r="205" spans="1:5">
      <c r="A205" s="68"/>
      <c r="B205" s="74" t="s">
        <v>5205</v>
      </c>
      <c r="C205" s="75" t="s">
        <v>5206</v>
      </c>
      <c r="D205" s="430">
        <f ca="1">SUM(D206:D209)</f>
        <v>49535</v>
      </c>
      <c r="E205" s="71" t="s">
        <v>4967</v>
      </c>
    </row>
    <row r="206" spans="1:5" ht="15">
      <c r="A206" s="68"/>
      <c r="B206" s="74" t="s">
        <v>1197</v>
      </c>
      <c r="C206" s="76" t="s">
        <v>5207</v>
      </c>
      <c r="D206" s="429">
        <f ca="1">SUMIF(Codifica_CE!$H$2:$U$1241,CeMin_San!$B:$B,Codifica_CE!$T$2:$T$1241)</f>
        <v>8647</v>
      </c>
      <c r="E206" s="71" t="s">
        <v>4967</v>
      </c>
    </row>
    <row r="207" spans="1:5" ht="15">
      <c r="A207" s="68"/>
      <c r="B207" s="74" t="s">
        <v>1200</v>
      </c>
      <c r="C207" s="76" t="s">
        <v>5208</v>
      </c>
      <c r="D207" s="429">
        <f ca="1">SUMIF(Codifica_CE!$H$2:$U$1241,CeMin_San!$B:$B,Codifica_CE!$T$2:$T$1241)</f>
        <v>22792</v>
      </c>
      <c r="E207" s="71" t="s">
        <v>4967</v>
      </c>
    </row>
    <row r="208" spans="1:5" ht="15">
      <c r="A208" s="68"/>
      <c r="B208" s="74" t="s">
        <v>1203</v>
      </c>
      <c r="C208" s="76" t="s">
        <v>5209</v>
      </c>
      <c r="D208" s="429">
        <f ca="1">SUMIF(Codifica_CE!$H$2:$U$1241,CeMin_San!$B:$B,Codifica_CE!$T$2:$T$1241)</f>
        <v>18096</v>
      </c>
      <c r="E208" s="71" t="s">
        <v>4967</v>
      </c>
    </row>
    <row r="209" spans="1:5" ht="15">
      <c r="A209" s="68"/>
      <c r="B209" s="74" t="s">
        <v>5210</v>
      </c>
      <c r="C209" s="76" t="s">
        <v>5211</v>
      </c>
      <c r="D209" s="429">
        <f ca="1">SUMIF(Codifica_CE!$H$2:$U$1241,CeMin_San!$B:$B,Codifica_CE!$T$2:$T$1241)</f>
        <v>0</v>
      </c>
      <c r="E209" s="71" t="s">
        <v>4967</v>
      </c>
    </row>
    <row r="210" spans="1:5" ht="15">
      <c r="A210" s="68"/>
      <c r="B210" s="74" t="s">
        <v>1212</v>
      </c>
      <c r="C210" s="75" t="s">
        <v>5212</v>
      </c>
      <c r="D210" s="429">
        <f ca="1">SUMIF(Codifica_CE!$H$2:$U$1241,CeMin_San!$B:$B,Codifica_CE!$T$2:$T$1241)</f>
        <v>4779</v>
      </c>
      <c r="E210" s="71" t="s">
        <v>4967</v>
      </c>
    </row>
    <row r="211" spans="1:5">
      <c r="A211" s="68"/>
      <c r="B211" s="69" t="s">
        <v>5213</v>
      </c>
      <c r="C211" s="73" t="s">
        <v>5214</v>
      </c>
      <c r="D211" s="428">
        <f ca="1">SUM(D212:D216)</f>
        <v>14761</v>
      </c>
      <c r="E211" s="71" t="s">
        <v>4967</v>
      </c>
    </row>
    <row r="212" spans="1:5" ht="15">
      <c r="A212" s="68" t="s">
        <v>4982</v>
      </c>
      <c r="B212" s="74" t="s">
        <v>1223</v>
      </c>
      <c r="C212" s="75" t="s">
        <v>5215</v>
      </c>
      <c r="D212" s="429">
        <f ca="1">SUMIF(Codifica_CE!$H$2:$U$1241,CeMin_San!$B:$B,Codifica_CE!$T$2:$T$1241)</f>
        <v>10377</v>
      </c>
      <c r="E212" s="71" t="s">
        <v>4967</v>
      </c>
    </row>
    <row r="213" spans="1:5" ht="15">
      <c r="A213" s="68"/>
      <c r="B213" s="74" t="s">
        <v>1228</v>
      </c>
      <c r="C213" s="75" t="s">
        <v>5216</v>
      </c>
      <c r="D213" s="429">
        <f ca="1">SUMIF(Codifica_CE!$H$2:$U$1241,CeMin_San!$B:$B,Codifica_CE!$T$2:$T$1241)</f>
        <v>0</v>
      </c>
      <c r="E213" s="71" t="s">
        <v>4967</v>
      </c>
    </row>
    <row r="214" spans="1:5" ht="15">
      <c r="A214" s="68" t="s">
        <v>3064</v>
      </c>
      <c r="B214" s="74" t="s">
        <v>1235</v>
      </c>
      <c r="C214" s="75" t="s">
        <v>5217</v>
      </c>
      <c r="D214" s="429">
        <f ca="1">SUMIF(Codifica_CE!$H$2:$U$1241,CeMin_San!$B:$B,Codifica_CE!$T$2:$T$1241)</f>
        <v>0</v>
      </c>
      <c r="E214" s="71" t="s">
        <v>4967</v>
      </c>
    </row>
    <row r="215" spans="1:5" ht="15">
      <c r="A215" s="68"/>
      <c r="B215" s="74" t="s">
        <v>1238</v>
      </c>
      <c r="C215" s="75" t="s">
        <v>5218</v>
      </c>
      <c r="D215" s="429">
        <f ca="1">SUMIF(Codifica_CE!$H$2:$U$1241,CeMin_San!$B:$B,Codifica_CE!$T$2:$T$1241)</f>
        <v>4081</v>
      </c>
      <c r="E215" s="71" t="s">
        <v>4967</v>
      </c>
    </row>
    <row r="216" spans="1:5" ht="15">
      <c r="A216" s="77"/>
      <c r="B216" s="74" t="s">
        <v>1247</v>
      </c>
      <c r="C216" s="75" t="s">
        <v>5219</v>
      </c>
      <c r="D216" s="429">
        <f ca="1">SUMIF(Codifica_CE!$H$2:$U$1241,CeMin_San!$B:$B,Codifica_CE!$T$2:$T$1241)</f>
        <v>303</v>
      </c>
      <c r="E216" s="71" t="s">
        <v>4967</v>
      </c>
    </row>
    <row r="217" spans="1:5">
      <c r="A217" s="68"/>
      <c r="B217" s="69" t="s">
        <v>5220</v>
      </c>
      <c r="C217" s="73" t="s">
        <v>5221</v>
      </c>
      <c r="D217" s="428">
        <f ca="1">SUM(D218:D223)</f>
        <v>46755</v>
      </c>
      <c r="E217" s="71" t="s">
        <v>4967</v>
      </c>
    </row>
    <row r="218" spans="1:5" ht="15">
      <c r="A218" s="68" t="s">
        <v>4982</v>
      </c>
      <c r="B218" s="74" t="s">
        <v>1252</v>
      </c>
      <c r="C218" s="75" t="s">
        <v>5222</v>
      </c>
      <c r="D218" s="429">
        <f ca="1">SUMIF(Codifica_CE!$H$2:$U$1241,CeMin_San!$B:$B,Codifica_CE!$T$2:$T$1241)</f>
        <v>39129</v>
      </c>
      <c r="E218" s="71" t="s">
        <v>4967</v>
      </c>
    </row>
    <row r="219" spans="1:5" ht="15">
      <c r="A219" s="68"/>
      <c r="B219" s="74" t="s">
        <v>1257</v>
      </c>
      <c r="C219" s="75" t="s">
        <v>5223</v>
      </c>
      <c r="D219" s="429">
        <f ca="1">SUMIF(Codifica_CE!$H$2:$U$1241,CeMin_San!$B:$B,Codifica_CE!$T$2:$T$1241)</f>
        <v>0</v>
      </c>
      <c r="E219" s="71" t="s">
        <v>4967</v>
      </c>
    </row>
    <row r="220" spans="1:5" ht="15">
      <c r="A220" s="68" t="s">
        <v>5026</v>
      </c>
      <c r="B220" s="74" t="s">
        <v>1266</v>
      </c>
      <c r="C220" s="75" t="s">
        <v>5224</v>
      </c>
      <c r="D220" s="429">
        <f ca="1">SUMIF(Codifica_CE!$H$2:$U$1241,CeMin_San!$B:$B,Codifica_CE!$T$2:$T$1241)</f>
        <v>393</v>
      </c>
      <c r="E220" s="71" t="s">
        <v>4967</v>
      </c>
    </row>
    <row r="221" spans="1:5" ht="15">
      <c r="A221" s="68"/>
      <c r="B221" s="74" t="s">
        <v>1269</v>
      </c>
      <c r="C221" s="75" t="s">
        <v>5225</v>
      </c>
      <c r="D221" s="429">
        <f ca="1">SUMIF(Codifica_CE!$H$2:$U$1241,CeMin_San!$B:$B,Codifica_CE!$T$2:$T$1241)</f>
        <v>7215</v>
      </c>
      <c r="E221" s="71" t="s">
        <v>4967</v>
      </c>
    </row>
    <row r="222" spans="1:5" ht="15">
      <c r="A222" s="77"/>
      <c r="B222" s="74" t="s">
        <v>5226</v>
      </c>
      <c r="C222" s="75" t="s">
        <v>5227</v>
      </c>
      <c r="D222" s="429">
        <f ca="1">SUMIF(Codifica_CE!$H$2:$U$1241,CeMin_San!$B:$B,Codifica_CE!$T$2:$T$1241)</f>
        <v>0</v>
      </c>
      <c r="E222" s="71" t="s">
        <v>4967</v>
      </c>
    </row>
    <row r="223" spans="1:5" ht="15">
      <c r="A223" s="68"/>
      <c r="B223" s="74" t="s">
        <v>1312</v>
      </c>
      <c r="C223" s="75" t="s">
        <v>5228</v>
      </c>
      <c r="D223" s="429">
        <f ca="1">SUMIF(Codifica_CE!$H$2:$U$1241,CeMin_San!$B:$B,Codifica_CE!$T$2:$T$1241)</f>
        <v>18</v>
      </c>
      <c r="E223" s="71" t="s">
        <v>4967</v>
      </c>
    </row>
    <row r="224" spans="1:5">
      <c r="A224" s="68"/>
      <c r="B224" s="69" t="s">
        <v>5229</v>
      </c>
      <c r="C224" s="73" t="s">
        <v>5230</v>
      </c>
      <c r="D224" s="428">
        <f ca="1">SUM(D225:D229)</f>
        <v>973</v>
      </c>
      <c r="E224" s="71" t="s">
        <v>4967</v>
      </c>
    </row>
    <row r="225" spans="1:5" ht="15">
      <c r="A225" s="68" t="s">
        <v>4982</v>
      </c>
      <c r="B225" s="74" t="s">
        <v>5231</v>
      </c>
      <c r="C225" s="75" t="s">
        <v>5232</v>
      </c>
      <c r="D225" s="429">
        <f ca="1">SUMIF(Codifica_CE!$H$2:$U$1241,CeMin_San!$B:$B,Codifica_CE!$T$2:$T$1241)</f>
        <v>0</v>
      </c>
      <c r="E225" s="71" t="s">
        <v>4967</v>
      </c>
    </row>
    <row r="226" spans="1:5" ht="15">
      <c r="A226" s="68"/>
      <c r="B226" s="74" t="s">
        <v>5233</v>
      </c>
      <c r="C226" s="75" t="s">
        <v>5234</v>
      </c>
      <c r="D226" s="429">
        <f ca="1">SUMIF(Codifica_CE!$H$2:$U$1241,CeMin_San!$B:$B,Codifica_CE!$T$2:$T$1241)</f>
        <v>0</v>
      </c>
      <c r="E226" s="71" t="s">
        <v>4967</v>
      </c>
    </row>
    <row r="227" spans="1:5" ht="15">
      <c r="A227" s="68" t="s">
        <v>5026</v>
      </c>
      <c r="B227" s="74" t="s">
        <v>1324</v>
      </c>
      <c r="C227" s="75" t="s">
        <v>5235</v>
      </c>
      <c r="D227" s="429">
        <f ca="1">SUMIF(Codifica_CE!$H$2:$U$1241,CeMin_San!$B:$B,Codifica_CE!$T$2:$T$1241)</f>
        <v>355</v>
      </c>
      <c r="E227" s="71" t="s">
        <v>4967</v>
      </c>
    </row>
    <row r="228" spans="1:5" ht="15">
      <c r="A228" s="68"/>
      <c r="B228" s="74" t="s">
        <v>1317</v>
      </c>
      <c r="C228" s="75" t="s">
        <v>5236</v>
      </c>
      <c r="D228" s="429">
        <f ca="1">SUMIF(Codifica_CE!$H$2:$U$1241,CeMin_San!$B:$B,Codifica_CE!$T$2:$T$1241)</f>
        <v>412</v>
      </c>
      <c r="E228" s="71" t="s">
        <v>4967</v>
      </c>
    </row>
    <row r="229" spans="1:5" ht="15">
      <c r="A229" s="68"/>
      <c r="B229" s="74" t="s">
        <v>1327</v>
      </c>
      <c r="C229" s="75" t="s">
        <v>5237</v>
      </c>
      <c r="D229" s="429">
        <f ca="1">SUMIF(Codifica_CE!$H$2:$U$1241,CeMin_San!$B:$B,Codifica_CE!$T$2:$T$1241)</f>
        <v>206</v>
      </c>
      <c r="E229" s="71" t="s">
        <v>4967</v>
      </c>
    </row>
    <row r="230" spans="1:5">
      <c r="A230" s="68"/>
      <c r="B230" s="69" t="s">
        <v>5238</v>
      </c>
      <c r="C230" s="73" t="s">
        <v>5239</v>
      </c>
      <c r="D230" s="428">
        <f ca="1">SUM(D231:D234)</f>
        <v>189</v>
      </c>
      <c r="E230" s="71" t="s">
        <v>4967</v>
      </c>
    </row>
    <row r="231" spans="1:5" ht="15">
      <c r="A231" s="68" t="s">
        <v>4982</v>
      </c>
      <c r="B231" s="74" t="s">
        <v>5240</v>
      </c>
      <c r="C231" s="75" t="s">
        <v>5241</v>
      </c>
      <c r="D231" s="429">
        <f ca="1">SUMIF(Codifica_CE!$H$2:$U$1241,CeMin_San!$B:$B,Codifica_CE!$T$2:$T$1241)</f>
        <v>0</v>
      </c>
      <c r="E231" s="71" t="s">
        <v>4967</v>
      </c>
    </row>
    <row r="232" spans="1:5" ht="15">
      <c r="A232" s="68"/>
      <c r="B232" s="74" t="s">
        <v>1332</v>
      </c>
      <c r="C232" s="75" t="s">
        <v>5242</v>
      </c>
      <c r="D232" s="429">
        <f ca="1">SUMIF(Codifica_CE!$H$2:$U$1241,CeMin_San!$B:$B,Codifica_CE!$T$2:$T$1241)</f>
        <v>0</v>
      </c>
      <c r="E232" s="71" t="s">
        <v>4967</v>
      </c>
    </row>
    <row r="233" spans="1:5" ht="15">
      <c r="A233" s="68" t="s">
        <v>5026</v>
      </c>
      <c r="B233" s="74" t="s">
        <v>1339</v>
      </c>
      <c r="C233" s="75" t="s">
        <v>5243</v>
      </c>
      <c r="D233" s="429">
        <f ca="1">SUMIF(Codifica_CE!$H$2:$U$1241,CeMin_San!$B:$B,Codifica_CE!$T$2:$T$1241)</f>
        <v>189</v>
      </c>
      <c r="E233" s="71" t="s">
        <v>4967</v>
      </c>
    </row>
    <row r="234" spans="1:5" ht="15">
      <c r="A234" s="68"/>
      <c r="B234" s="74" t="s">
        <v>1343</v>
      </c>
      <c r="C234" s="75" t="s">
        <v>5244</v>
      </c>
      <c r="D234" s="429">
        <f ca="1">SUMIF(Codifica_CE!$H$2:$U$1241,CeMin_San!$B:$B,Codifica_CE!$T$2:$T$1241)</f>
        <v>0</v>
      </c>
      <c r="E234" s="71" t="s">
        <v>4967</v>
      </c>
    </row>
    <row r="235" spans="1:5">
      <c r="A235" s="68"/>
      <c r="B235" s="69" t="s">
        <v>5245</v>
      </c>
      <c r="C235" s="73" t="s">
        <v>5246</v>
      </c>
      <c r="D235" s="428">
        <f ca="1">SUM(D236:D240)</f>
        <v>59003</v>
      </c>
      <c r="E235" s="71" t="s">
        <v>4967</v>
      </c>
    </row>
    <row r="236" spans="1:5" ht="15">
      <c r="A236" s="68" t="s">
        <v>4982</v>
      </c>
      <c r="B236" s="74" t="s">
        <v>1406</v>
      </c>
      <c r="C236" s="75" t="s">
        <v>5247</v>
      </c>
      <c r="D236" s="429">
        <f ca="1">SUMIF(Codifica_CE!$H$2:$U$1241,CeMin_San!$B:$B,Codifica_CE!$T$2:$T$1241)</f>
        <v>11</v>
      </c>
      <c r="E236" s="71" t="s">
        <v>4967</v>
      </c>
    </row>
    <row r="237" spans="1:5" ht="15">
      <c r="A237" s="68"/>
      <c r="B237" s="74" t="s">
        <v>1353</v>
      </c>
      <c r="C237" s="75" t="s">
        <v>5248</v>
      </c>
      <c r="D237" s="429">
        <f ca="1">SUMIF(Codifica_CE!$H$2:$U$1241,CeMin_San!$B:$B,Codifica_CE!$T$2:$T$1241)</f>
        <v>5461</v>
      </c>
      <c r="E237" s="71" t="s">
        <v>4967</v>
      </c>
    </row>
    <row r="238" spans="1:5" ht="15">
      <c r="A238" s="68" t="s">
        <v>3064</v>
      </c>
      <c r="B238" s="74" t="s">
        <v>1395</v>
      </c>
      <c r="C238" s="75" t="s">
        <v>5249</v>
      </c>
      <c r="D238" s="429">
        <f ca="1">SUMIF(Codifica_CE!$H$2:$U$1241,CeMin_San!$B:$B,Codifica_CE!$T$2:$T$1241)</f>
        <v>0</v>
      </c>
      <c r="E238" s="71" t="s">
        <v>4967</v>
      </c>
    </row>
    <row r="239" spans="1:5" ht="15">
      <c r="A239" s="68"/>
      <c r="B239" s="74" t="s">
        <v>1417</v>
      </c>
      <c r="C239" s="75" t="s">
        <v>5250</v>
      </c>
      <c r="D239" s="429">
        <f ca="1">SUMIF(Codifica_CE!$H$2:$U$1241,CeMin_San!$B:$B,Codifica_CE!$T$2:$T$1241)</f>
        <v>53466</v>
      </c>
      <c r="E239" s="71" t="s">
        <v>4967</v>
      </c>
    </row>
    <row r="240" spans="1:5" ht="15">
      <c r="A240" s="68"/>
      <c r="B240" s="74" t="s">
        <v>1464</v>
      </c>
      <c r="C240" s="75" t="s">
        <v>5251</v>
      </c>
      <c r="D240" s="429">
        <f ca="1">SUMIF(Codifica_CE!$H$2:$U$1241,CeMin_San!$B:$B,Codifica_CE!$T$2:$T$1241)</f>
        <v>65</v>
      </c>
      <c r="E240" s="71" t="s">
        <v>4967</v>
      </c>
    </row>
    <row r="241" spans="1:5">
      <c r="A241" s="77"/>
      <c r="B241" s="69" t="s">
        <v>5252</v>
      </c>
      <c r="C241" s="73" t="s">
        <v>5253</v>
      </c>
      <c r="D241" s="428">
        <f ca="1">SUM(D242:D248)</f>
        <v>68</v>
      </c>
      <c r="E241" s="71" t="s">
        <v>4967</v>
      </c>
    </row>
    <row r="242" spans="1:5" ht="15">
      <c r="A242" s="68"/>
      <c r="B242" s="74" t="s">
        <v>1493</v>
      </c>
      <c r="C242" s="75" t="s">
        <v>5254</v>
      </c>
      <c r="D242" s="429">
        <f ca="1">SUMIF(Codifica_CE!$H$2:$U$1241,CeMin_San!$B:$B,Codifica_CE!$T$2:$T$1241)</f>
        <v>0</v>
      </c>
      <c r="E242" s="71" t="s">
        <v>4967</v>
      </c>
    </row>
    <row r="243" spans="1:5" ht="15">
      <c r="A243" s="68"/>
      <c r="B243" s="74" t="s">
        <v>1499</v>
      </c>
      <c r="C243" s="75" t="s">
        <v>5255</v>
      </c>
      <c r="D243" s="429">
        <f ca="1">SUMIF(Codifica_CE!$H$2:$U$1241,CeMin_San!$B:$B,Codifica_CE!$T$2:$T$1241)</f>
        <v>8</v>
      </c>
      <c r="E243" s="71" t="s">
        <v>4967</v>
      </c>
    </row>
    <row r="244" spans="1:5" ht="25.5">
      <c r="A244" s="68"/>
      <c r="B244" s="74" t="s">
        <v>1502</v>
      </c>
      <c r="C244" s="75" t="s">
        <v>5256</v>
      </c>
      <c r="D244" s="429">
        <f ca="1">SUMIF(Codifica_CE!$H$2:$U$1241,CeMin_San!$B:$B,Codifica_CE!$T$2:$T$1241)</f>
        <v>60</v>
      </c>
      <c r="E244" s="71" t="s">
        <v>4967</v>
      </c>
    </row>
    <row r="245" spans="1:5" ht="25.5">
      <c r="A245" s="68"/>
      <c r="B245" s="74" t="s">
        <v>1505</v>
      </c>
      <c r="C245" s="75" t="s">
        <v>5257</v>
      </c>
      <c r="D245" s="429">
        <f ca="1">SUMIF(Codifica_CE!$H$2:$U$1241,CeMin_San!$B:$B,Codifica_CE!$T$2:$T$1241)</f>
        <v>0</v>
      </c>
      <c r="E245" s="71" t="s">
        <v>4967</v>
      </c>
    </row>
    <row r="246" spans="1:5" ht="25.5">
      <c r="A246" s="68" t="s">
        <v>4982</v>
      </c>
      <c r="B246" s="74" t="s">
        <v>1508</v>
      </c>
      <c r="C246" s="75" t="s">
        <v>5258</v>
      </c>
      <c r="D246" s="429">
        <f ca="1">SUMIF(Codifica_CE!$H$2:$U$1241,CeMin_San!$B:$B,Codifica_CE!$T$2:$T$1241)</f>
        <v>0</v>
      </c>
      <c r="E246" s="71" t="s">
        <v>4967</v>
      </c>
    </row>
    <row r="247" spans="1:5" ht="15">
      <c r="A247" s="68"/>
      <c r="B247" s="74" t="s">
        <v>5259</v>
      </c>
      <c r="C247" s="75" t="s">
        <v>5260</v>
      </c>
      <c r="D247" s="429">
        <f ca="1">SUMIF(Codifica_CE!$H$2:$U$1241,CeMin_San!$B:$B,Codifica_CE!$T$2:$T$1241)</f>
        <v>0</v>
      </c>
      <c r="E247" s="71" t="s">
        <v>4967</v>
      </c>
    </row>
    <row r="248" spans="1:5" ht="25.5">
      <c r="A248" s="68" t="s">
        <v>4982</v>
      </c>
      <c r="B248" s="74" t="s">
        <v>1517</v>
      </c>
      <c r="C248" s="75" t="s">
        <v>5261</v>
      </c>
      <c r="D248" s="429">
        <f ca="1">SUMIF(Codifica_CE!$H$2:$U$1241,CeMin_San!$B:$B,Codifica_CE!$T$2:$T$1241)</f>
        <v>0</v>
      </c>
      <c r="E248" s="71" t="s">
        <v>4967</v>
      </c>
    </row>
    <row r="249" spans="1:5">
      <c r="A249" s="68"/>
      <c r="B249" s="69" t="s">
        <v>5262</v>
      </c>
      <c r="C249" s="73" t="s">
        <v>5263</v>
      </c>
      <c r="D249" s="428">
        <f ca="1">SUM(D250:D255)</f>
        <v>785</v>
      </c>
      <c r="E249" s="71" t="s">
        <v>4967</v>
      </c>
    </row>
    <row r="250" spans="1:5" ht="15">
      <c r="A250" s="77"/>
      <c r="B250" s="74" t="s">
        <v>1522</v>
      </c>
      <c r="C250" s="75" t="s">
        <v>5264</v>
      </c>
      <c r="D250" s="429">
        <f ca="1">SUMIF(Codifica_CE!$H$2:$U$1241,CeMin_San!$B:$B,Codifica_CE!$T$2:$T$1241)</f>
        <v>0</v>
      </c>
      <c r="E250" s="71" t="s">
        <v>4967</v>
      </c>
    </row>
    <row r="251" spans="1:5" ht="15">
      <c r="A251" s="77"/>
      <c r="B251" s="74" t="s">
        <v>1528</v>
      </c>
      <c r="C251" s="75" t="s">
        <v>5265</v>
      </c>
      <c r="D251" s="429">
        <f ca="1">SUMIF(Codifica_CE!$H$2:$U$1241,CeMin_San!$B:$B,Codifica_CE!$T$2:$T$1241)</f>
        <v>15</v>
      </c>
      <c r="E251" s="71" t="s">
        <v>4967</v>
      </c>
    </row>
    <row r="252" spans="1:5" ht="15">
      <c r="A252" s="68"/>
      <c r="B252" s="74" t="s">
        <v>1550</v>
      </c>
      <c r="C252" s="75" t="s">
        <v>5266</v>
      </c>
      <c r="D252" s="429">
        <f ca="1">SUMIF(Codifica_CE!$H$2:$U$1241,CeMin_San!$B:$B,Codifica_CE!$T$2:$T$1241)</f>
        <v>0</v>
      </c>
      <c r="E252" s="71" t="s">
        <v>4967</v>
      </c>
    </row>
    <row r="253" spans="1:5" ht="15">
      <c r="A253" s="77"/>
      <c r="B253" s="74" t="s">
        <v>1534</v>
      </c>
      <c r="C253" s="75" t="s">
        <v>5267</v>
      </c>
      <c r="D253" s="429">
        <f ca="1">SUMIF(Codifica_CE!$H$2:$U$1241,CeMin_San!$B:$B,Codifica_CE!$T$2:$T$1241)</f>
        <v>671</v>
      </c>
      <c r="E253" s="71" t="s">
        <v>4967</v>
      </c>
    </row>
    <row r="254" spans="1:5" ht="15">
      <c r="A254" s="77"/>
      <c r="B254" s="74" t="s">
        <v>1531</v>
      </c>
      <c r="C254" s="75" t="s">
        <v>5268</v>
      </c>
      <c r="D254" s="429">
        <f ca="1">SUMIF(Codifica_CE!$H$2:$U$1241,CeMin_San!$B:$B,Codifica_CE!$T$2:$T$1241)</f>
        <v>16</v>
      </c>
      <c r="E254" s="71" t="s">
        <v>4967</v>
      </c>
    </row>
    <row r="255" spans="1:5" ht="15">
      <c r="A255" s="77" t="s">
        <v>4982</v>
      </c>
      <c r="B255" s="74" t="s">
        <v>1539</v>
      </c>
      <c r="C255" s="75" t="s">
        <v>5269</v>
      </c>
      <c r="D255" s="429">
        <f ca="1">SUMIF(Codifica_CE!$H$2:$U$1241,CeMin_San!$B:$B,Codifica_CE!$T$2:$T$1241)</f>
        <v>83</v>
      </c>
      <c r="E255" s="71" t="s">
        <v>4967</v>
      </c>
    </row>
    <row r="256" spans="1:5" ht="25.5">
      <c r="A256" s="68"/>
      <c r="B256" s="69" t="s">
        <v>5270</v>
      </c>
      <c r="C256" s="73" t="s">
        <v>5271</v>
      </c>
      <c r="D256" s="428">
        <f ca="1">SUM(D257:D259)+D266</f>
        <v>68</v>
      </c>
      <c r="E256" s="71" t="s">
        <v>4967</v>
      </c>
    </row>
    <row r="257" spans="1:5" ht="15">
      <c r="A257" s="68" t="s">
        <v>4982</v>
      </c>
      <c r="B257" s="74" t="s">
        <v>1514</v>
      </c>
      <c r="C257" s="75" t="s">
        <v>5272</v>
      </c>
      <c r="D257" s="429">
        <f ca="1">SUMIF(Codifica_CE!$H$2:$U$1241,CeMin_San!$B:$B,Codifica_CE!$T$2:$T$1241)</f>
        <v>4</v>
      </c>
      <c r="E257" s="71" t="s">
        <v>4967</v>
      </c>
    </row>
    <row r="258" spans="1:5" ht="15">
      <c r="A258" s="68"/>
      <c r="B258" s="74" t="s">
        <v>1569</v>
      </c>
      <c r="C258" s="75" t="s">
        <v>5273</v>
      </c>
      <c r="D258" s="429">
        <f ca="1">SUMIF(Codifica_CE!$H$2:$U$1241,CeMin_San!$B:$B,Codifica_CE!$T$2:$T$1241)</f>
        <v>0</v>
      </c>
      <c r="E258" s="71" t="s">
        <v>4967</v>
      </c>
    </row>
    <row r="259" spans="1:5" ht="25.5">
      <c r="A259" s="68"/>
      <c r="B259" s="74" t="s">
        <v>5274</v>
      </c>
      <c r="C259" s="75" t="s">
        <v>5275</v>
      </c>
      <c r="D259" s="430">
        <f ca="1">SUM(D260:D265)</f>
        <v>64</v>
      </c>
      <c r="E259" s="71" t="s">
        <v>4967</v>
      </c>
    </row>
    <row r="260" spans="1:5" ht="15">
      <c r="A260" s="68"/>
      <c r="B260" s="74" t="s">
        <v>1511</v>
      </c>
      <c r="C260" s="76" t="s">
        <v>5276</v>
      </c>
      <c r="D260" s="429">
        <f ca="1">SUMIF(Codifica_CE!$H$2:$U$1241,CeMin_San!$B:$B,Codifica_CE!$T$2:$T$1241)</f>
        <v>64</v>
      </c>
      <c r="E260" s="71" t="s">
        <v>4967</v>
      </c>
    </row>
    <row r="261" spans="1:5" ht="15">
      <c r="A261" s="68"/>
      <c r="B261" s="74" t="s">
        <v>1580</v>
      </c>
      <c r="C261" s="76" t="s">
        <v>5277</v>
      </c>
      <c r="D261" s="429">
        <f ca="1">SUMIF(Codifica_CE!$H$2:$U$1241,CeMin_San!$B:$B,Codifica_CE!$T$2:$T$1241)</f>
        <v>0</v>
      </c>
      <c r="E261" s="71" t="s">
        <v>4967</v>
      </c>
    </row>
    <row r="262" spans="1:5" ht="15">
      <c r="A262" s="68"/>
      <c r="B262" s="74" t="s">
        <v>1585</v>
      </c>
      <c r="C262" s="76" t="s">
        <v>5278</v>
      </c>
      <c r="D262" s="429">
        <f ca="1">SUMIF(Codifica_CE!$H$2:$U$1241,CeMin_San!$B:$B,Codifica_CE!$T$2:$T$1241)</f>
        <v>0</v>
      </c>
      <c r="E262" s="71" t="s">
        <v>4967</v>
      </c>
    </row>
    <row r="263" spans="1:5" ht="15">
      <c r="A263" s="68"/>
      <c r="B263" s="74" t="s">
        <v>1594</v>
      </c>
      <c r="C263" s="76" t="s">
        <v>5279</v>
      </c>
      <c r="D263" s="429">
        <f ca="1">SUMIF(Codifica_CE!$H$2:$U$1241,CeMin_San!$B:$B,Codifica_CE!$T$2:$T$1241)</f>
        <v>0</v>
      </c>
      <c r="E263" s="71" t="s">
        <v>4967</v>
      </c>
    </row>
    <row r="264" spans="1:5" ht="15">
      <c r="A264" s="68"/>
      <c r="B264" s="74" t="s">
        <v>1597</v>
      </c>
      <c r="C264" s="76" t="s">
        <v>5280</v>
      </c>
      <c r="D264" s="429">
        <f ca="1">SUMIF(Codifica_CE!$H$2:$U$1241,CeMin_San!$B:$B,Codifica_CE!$T$2:$T$1241)</f>
        <v>0</v>
      </c>
      <c r="E264" s="71" t="s">
        <v>4967</v>
      </c>
    </row>
    <row r="265" spans="1:5" ht="15">
      <c r="A265" s="68"/>
      <c r="B265" s="74" t="s">
        <v>1606</v>
      </c>
      <c r="C265" s="76" t="s">
        <v>5281</v>
      </c>
      <c r="D265" s="429">
        <f ca="1">SUMIF(Codifica_CE!$H$2:$U$1241,CeMin_San!$B:$B,Codifica_CE!$T$2:$T$1241)</f>
        <v>0</v>
      </c>
      <c r="E265" s="71" t="s">
        <v>4967</v>
      </c>
    </row>
    <row r="266" spans="1:5">
      <c r="A266" s="68"/>
      <c r="B266" s="74" t="s">
        <v>5282</v>
      </c>
      <c r="C266" s="75" t="s">
        <v>5283</v>
      </c>
      <c r="D266" s="430">
        <f ca="1">SUM(D267:D269)</f>
        <v>0</v>
      </c>
      <c r="E266" s="71" t="s">
        <v>4967</v>
      </c>
    </row>
    <row r="267" spans="1:5" ht="25.5">
      <c r="A267" s="68" t="s">
        <v>4982</v>
      </c>
      <c r="B267" s="74" t="s">
        <v>1615</v>
      </c>
      <c r="C267" s="76" t="s">
        <v>5284</v>
      </c>
      <c r="D267" s="429">
        <f ca="1">SUMIF(Codifica_CE!$H$2:$U$1241,CeMin_San!$B:$B,Codifica_CE!$T$2:$T$1241)</f>
        <v>0</v>
      </c>
      <c r="E267" s="71" t="s">
        <v>4967</v>
      </c>
    </row>
    <row r="268" spans="1:5" ht="25.5">
      <c r="A268" s="68"/>
      <c r="B268" s="74" t="s">
        <v>1620</v>
      </c>
      <c r="C268" s="76" t="s">
        <v>5285</v>
      </c>
      <c r="D268" s="429">
        <f ca="1">SUMIF(Codifica_CE!$H$2:$U$1241,CeMin_San!$B:$B,Codifica_CE!$T$2:$T$1241)</f>
        <v>0</v>
      </c>
      <c r="E268" s="71" t="s">
        <v>4967</v>
      </c>
    </row>
    <row r="269" spans="1:5" ht="25.5">
      <c r="A269" s="68" t="s">
        <v>3064</v>
      </c>
      <c r="B269" s="74" t="s">
        <v>1625</v>
      </c>
      <c r="C269" s="76" t="s">
        <v>5286</v>
      </c>
      <c r="D269" s="429">
        <f ca="1">SUMIF(Codifica_CE!$H$2:$U$1241,CeMin_San!$B:$B,Codifica_CE!$T$2:$T$1241)</f>
        <v>0</v>
      </c>
      <c r="E269" s="71" t="s">
        <v>4967</v>
      </c>
    </row>
    <row r="270" spans="1:5">
      <c r="A270" s="68"/>
      <c r="B270" s="69" t="s">
        <v>5287</v>
      </c>
      <c r="C270" s="73" t="s">
        <v>5288</v>
      </c>
      <c r="D270" s="428">
        <f ca="1">SUM(D271:D275)</f>
        <v>12175</v>
      </c>
      <c r="E270" s="71" t="s">
        <v>4967</v>
      </c>
    </row>
    <row r="271" spans="1:5" ht="25.5">
      <c r="A271" s="77" t="s">
        <v>4982</v>
      </c>
      <c r="B271" s="74" t="s">
        <v>1632</v>
      </c>
      <c r="C271" s="75" t="s">
        <v>5289</v>
      </c>
      <c r="D271" s="429">
        <f ca="1">SUMIF(Codifica_CE!$H$2:$U$1241,CeMin_San!$B:$B,Codifica_CE!$T$2:$T$1241)</f>
        <v>5062</v>
      </c>
      <c r="E271" s="71" t="s">
        <v>4967</v>
      </c>
    </row>
    <row r="272" spans="1:5" ht="25.5">
      <c r="A272" s="68"/>
      <c r="B272" s="74" t="s">
        <v>1641</v>
      </c>
      <c r="C272" s="75" t="s">
        <v>5290</v>
      </c>
      <c r="D272" s="429">
        <f ca="1">SUMIF(Codifica_CE!$H$2:$U$1241,CeMin_San!$B:$B,Codifica_CE!$T$2:$T$1241)</f>
        <v>311</v>
      </c>
      <c r="E272" s="71" t="s">
        <v>4967</v>
      </c>
    </row>
    <row r="273" spans="1:5" ht="15">
      <c r="A273" s="68"/>
      <c r="B273" s="74" t="s">
        <v>1649</v>
      </c>
      <c r="C273" s="75" t="s">
        <v>5291</v>
      </c>
      <c r="D273" s="429">
        <f ca="1">SUMIF(Codifica_CE!$H$2:$U$1241,CeMin_San!$B:$B,Codifica_CE!$T$2:$T$1241)</f>
        <v>483</v>
      </c>
      <c r="E273" s="71" t="s">
        <v>4967</v>
      </c>
    </row>
    <row r="274" spans="1:5" ht="15">
      <c r="A274" s="77"/>
      <c r="B274" s="74" t="s">
        <v>1654</v>
      </c>
      <c r="C274" s="75" t="s">
        <v>5292</v>
      </c>
      <c r="D274" s="429">
        <f ca="1">SUMIF(Codifica_CE!$H$2:$U$1241,CeMin_San!$B:$B,Codifica_CE!$T$2:$T$1241)</f>
        <v>2477</v>
      </c>
      <c r="E274" s="71" t="s">
        <v>4967</v>
      </c>
    </row>
    <row r="275" spans="1:5" ht="15">
      <c r="A275" s="77"/>
      <c r="B275" s="74" t="s">
        <v>1675</v>
      </c>
      <c r="C275" s="75" t="s">
        <v>5293</v>
      </c>
      <c r="D275" s="429">
        <f ca="1">SUMIF(Codifica_CE!$H$2:$U$1241,CeMin_San!$B:$B,Codifica_CE!$T$2:$T$1241)</f>
        <v>3842</v>
      </c>
      <c r="E275" s="71" t="s">
        <v>4967</v>
      </c>
    </row>
    <row r="276" spans="1:5" ht="15">
      <c r="A276" s="77" t="s">
        <v>5026</v>
      </c>
      <c r="B276" s="69" t="s">
        <v>1669</v>
      </c>
      <c r="C276" s="73" t="s">
        <v>5294</v>
      </c>
      <c r="D276" s="429">
        <f ca="1">SUMIF(Codifica_CE!$H$2:$U$1241,CeMin_San!$B:$B,Codifica_CE!$T$2:$T$1241)</f>
        <v>0</v>
      </c>
      <c r="E276" s="71" t="s">
        <v>4967</v>
      </c>
    </row>
    <row r="277" spans="1:5">
      <c r="A277" s="77"/>
      <c r="B277" s="69" t="s">
        <v>5295</v>
      </c>
      <c r="C277" s="80" t="s">
        <v>5296</v>
      </c>
      <c r="D277" s="428">
        <f ca="1">D278+D296+D309</f>
        <v>2902</v>
      </c>
      <c r="E277" s="71" t="s">
        <v>4967</v>
      </c>
    </row>
    <row r="278" spans="1:5">
      <c r="A278" s="68"/>
      <c r="B278" s="69" t="s">
        <v>5297</v>
      </c>
      <c r="C278" s="73" t="s">
        <v>5298</v>
      </c>
      <c r="D278" s="428">
        <f ca="1">SUM(D279:D289)+D292</f>
        <v>2646</v>
      </c>
      <c r="E278" s="71" t="s">
        <v>4967</v>
      </c>
    </row>
    <row r="279" spans="1:5" ht="15">
      <c r="A279" s="68"/>
      <c r="B279" s="74" t="s">
        <v>1691</v>
      </c>
      <c r="C279" s="75" t="s">
        <v>5299</v>
      </c>
      <c r="D279" s="429">
        <f ca="1">SUMIF(Codifica_CE!$H$2:$U$1241,CeMin_San!$B:$B,Codifica_CE!$T$2:$T$1241)</f>
        <v>0</v>
      </c>
      <c r="E279" s="71" t="s">
        <v>4967</v>
      </c>
    </row>
    <row r="280" spans="1:5" ht="15">
      <c r="A280" s="68"/>
      <c r="B280" s="74" t="s">
        <v>1697</v>
      </c>
      <c r="C280" s="75" t="s">
        <v>5300</v>
      </c>
      <c r="D280" s="429">
        <f ca="1">SUMIF(Codifica_CE!$H$2:$U$1241,CeMin_San!$B:$B,Codifica_CE!$T$2:$T$1241)</f>
        <v>4</v>
      </c>
      <c r="E280" s="71" t="s">
        <v>4967</v>
      </c>
    </row>
    <row r="281" spans="1:5" ht="15">
      <c r="A281" s="68"/>
      <c r="B281" s="74" t="s">
        <v>1702</v>
      </c>
      <c r="C281" s="75" t="s">
        <v>5301</v>
      </c>
      <c r="D281" s="429">
        <f ca="1">SUMIF(Codifica_CE!$H$2:$U$1241,CeMin_San!$B:$B,Codifica_CE!$T$2:$T$1241)</f>
        <v>243</v>
      </c>
      <c r="E281" s="71" t="s">
        <v>4967</v>
      </c>
    </row>
    <row r="282" spans="1:5" ht="15">
      <c r="A282" s="68"/>
      <c r="B282" s="74" t="s">
        <v>1707</v>
      </c>
      <c r="C282" s="75" t="s">
        <v>5302</v>
      </c>
      <c r="D282" s="429">
        <f ca="1">SUMIF(Codifica_CE!$H$2:$U$1241,CeMin_San!$B:$B,Codifica_CE!$T$2:$T$1241)</f>
        <v>80</v>
      </c>
      <c r="E282" s="71" t="s">
        <v>4967</v>
      </c>
    </row>
    <row r="283" spans="1:5" ht="15">
      <c r="A283" s="68"/>
      <c r="B283" s="74" t="s">
        <v>1712</v>
      </c>
      <c r="C283" s="75" t="s">
        <v>5303</v>
      </c>
      <c r="D283" s="429">
        <f ca="1">SUMIF(Codifica_CE!$H$2:$U$1241,CeMin_San!$B:$B,Codifica_CE!$T$2:$T$1241)</f>
        <v>0</v>
      </c>
      <c r="E283" s="71" t="s">
        <v>4967</v>
      </c>
    </row>
    <row r="284" spans="1:5" ht="15">
      <c r="A284" s="68"/>
      <c r="B284" s="74" t="s">
        <v>1717</v>
      </c>
      <c r="C284" s="75" t="s">
        <v>5304</v>
      </c>
      <c r="D284" s="429">
        <f ca="1">SUMIF(Codifica_CE!$H$2:$U$1241,CeMin_San!$B:$B,Codifica_CE!$T$2:$T$1241)</f>
        <v>37</v>
      </c>
      <c r="E284" s="71" t="s">
        <v>4967</v>
      </c>
    </row>
    <row r="285" spans="1:5" ht="15">
      <c r="A285" s="68"/>
      <c r="B285" s="74" t="s">
        <v>1720</v>
      </c>
      <c r="C285" s="75" t="s">
        <v>5305</v>
      </c>
      <c r="D285" s="429">
        <f ca="1">SUMIF(Codifica_CE!$H$2:$U$1241,CeMin_San!$B:$B,Codifica_CE!$T$2:$T$1241)</f>
        <v>6</v>
      </c>
      <c r="E285" s="71" t="s">
        <v>4967</v>
      </c>
    </row>
    <row r="286" spans="1:5" ht="15">
      <c r="A286" s="68"/>
      <c r="B286" s="74" t="s">
        <v>1725</v>
      </c>
      <c r="C286" s="75" t="s">
        <v>5306</v>
      </c>
      <c r="D286" s="429">
        <f ca="1">SUMIF(Codifica_CE!$H$2:$U$1241,CeMin_San!$B:$B,Codifica_CE!$T$2:$T$1241)</f>
        <v>127</v>
      </c>
      <c r="E286" s="71" t="s">
        <v>4967</v>
      </c>
    </row>
    <row r="287" spans="1:5" ht="15">
      <c r="A287" s="68"/>
      <c r="B287" s="74" t="s">
        <v>1730</v>
      </c>
      <c r="C287" s="75" t="s">
        <v>5307</v>
      </c>
      <c r="D287" s="429">
        <f ca="1">SUMIF(Codifica_CE!$H$2:$U$1241,CeMin_San!$B:$B,Codifica_CE!$T$2:$T$1241)</f>
        <v>122</v>
      </c>
      <c r="E287" s="71" t="s">
        <v>4967</v>
      </c>
    </row>
    <row r="288" spans="1:5" ht="15">
      <c r="A288" s="68"/>
      <c r="B288" s="74" t="s">
        <v>1735</v>
      </c>
      <c r="C288" s="75" t="s">
        <v>5308</v>
      </c>
      <c r="D288" s="429">
        <f ca="1">SUMIF(Codifica_CE!$H$2:$U$1241,CeMin_San!$B:$B,Codifica_CE!$T$2:$T$1241)</f>
        <v>0</v>
      </c>
      <c r="E288" s="71" t="s">
        <v>4967</v>
      </c>
    </row>
    <row r="289" spans="1:5">
      <c r="A289" s="77"/>
      <c r="B289" s="74" t="s">
        <v>4359</v>
      </c>
      <c r="C289" s="75" t="s">
        <v>5309</v>
      </c>
      <c r="D289" s="430">
        <f ca="1">SUM(D290:D291)</f>
        <v>395</v>
      </c>
      <c r="E289" s="71" t="s">
        <v>4967</v>
      </c>
    </row>
    <row r="290" spans="1:5" ht="15">
      <c r="A290" s="77"/>
      <c r="B290" s="74" t="s">
        <v>1748</v>
      </c>
      <c r="C290" s="76" t="s">
        <v>5310</v>
      </c>
      <c r="D290" s="429">
        <f ca="1">SUMIF(Codifica_CE!$H$2:$U$1241,CeMin_San!$B:$B,Codifica_CE!$T$2:$T$1241)</f>
        <v>306</v>
      </c>
      <c r="E290" s="71" t="s">
        <v>4967</v>
      </c>
    </row>
    <row r="291" spans="1:5" ht="15">
      <c r="A291" s="77"/>
      <c r="B291" s="74" t="s">
        <v>1753</v>
      </c>
      <c r="C291" s="76" t="s">
        <v>5311</v>
      </c>
      <c r="D291" s="429">
        <f ca="1">SUMIF(Codifica_CE!$H$2:$U$1241,CeMin_San!$B:$B,Codifica_CE!$T$2:$T$1241)</f>
        <v>89</v>
      </c>
      <c r="E291" s="71" t="s">
        <v>4967</v>
      </c>
    </row>
    <row r="292" spans="1:5">
      <c r="A292" s="77"/>
      <c r="B292" s="74" t="s">
        <v>5312</v>
      </c>
      <c r="C292" s="75" t="s">
        <v>5313</v>
      </c>
      <c r="D292" s="430">
        <f ca="1">SUM(D293:D295)</f>
        <v>1632</v>
      </c>
      <c r="E292" s="71" t="s">
        <v>4967</v>
      </c>
    </row>
    <row r="293" spans="1:5" ht="15">
      <c r="A293" s="77" t="s">
        <v>4982</v>
      </c>
      <c r="B293" s="74" t="s">
        <v>1756</v>
      </c>
      <c r="C293" s="76" t="s">
        <v>5314</v>
      </c>
      <c r="D293" s="429">
        <f ca="1">SUMIF(Codifica_CE!$H$2:$U$1241,CeMin_San!$B:$B,Codifica_CE!$T$2:$T$1241)</f>
        <v>514</v>
      </c>
      <c r="E293" s="71" t="s">
        <v>4967</v>
      </c>
    </row>
    <row r="294" spans="1:5" ht="15">
      <c r="A294" s="68"/>
      <c r="B294" s="74" t="s">
        <v>1759</v>
      </c>
      <c r="C294" s="76" t="s">
        <v>5315</v>
      </c>
      <c r="D294" s="429">
        <f ca="1">SUMIF(Codifica_CE!$H$2:$U$1241,CeMin_San!$B:$B,Codifica_CE!$T$2:$T$1241)</f>
        <v>0</v>
      </c>
      <c r="E294" s="71" t="s">
        <v>4967</v>
      </c>
    </row>
    <row r="295" spans="1:5" ht="15">
      <c r="A295" s="77"/>
      <c r="B295" s="74" t="s">
        <v>1762</v>
      </c>
      <c r="C295" s="76" t="s">
        <v>5316</v>
      </c>
      <c r="D295" s="429">
        <f ca="1">SUMIF(Codifica_CE!$H$2:$U$1241,CeMin_San!$B:$B,Codifica_CE!$T$2:$T$1241)</f>
        <v>1118</v>
      </c>
      <c r="E295" s="71" t="s">
        <v>4967</v>
      </c>
    </row>
    <row r="296" spans="1:5">
      <c r="A296" s="68"/>
      <c r="B296" s="69" t="s">
        <v>5317</v>
      </c>
      <c r="C296" s="73" t="s">
        <v>5318</v>
      </c>
      <c r="D296" s="428">
        <f ca="1">SUM(D297:D299)+D305</f>
        <v>193</v>
      </c>
      <c r="E296" s="71" t="s">
        <v>4967</v>
      </c>
    </row>
    <row r="297" spans="1:5" ht="15">
      <c r="A297" s="68" t="s">
        <v>4982</v>
      </c>
      <c r="B297" s="74" t="s">
        <v>1781</v>
      </c>
      <c r="C297" s="75" t="s">
        <v>5319</v>
      </c>
      <c r="D297" s="429">
        <f ca="1">SUMIF(Codifica_CE!$H$2:$U$1241,CeMin_San!$B:$B,Codifica_CE!$T$2:$T$1241)</f>
        <v>0</v>
      </c>
      <c r="E297" s="71" t="s">
        <v>4967</v>
      </c>
    </row>
    <row r="298" spans="1:5" ht="15">
      <c r="A298" s="68"/>
      <c r="B298" s="74" t="s">
        <v>1787</v>
      </c>
      <c r="C298" s="75" t="s">
        <v>5320</v>
      </c>
      <c r="D298" s="429">
        <f ca="1">SUMIF(Codifica_CE!$H$2:$U$1241,CeMin_San!$B:$B,Codifica_CE!$T$2:$T$1241)</f>
        <v>0</v>
      </c>
      <c r="E298" s="71" t="s">
        <v>4967</v>
      </c>
    </row>
    <row r="299" spans="1:5">
      <c r="A299" s="68"/>
      <c r="B299" s="74" t="s">
        <v>5321</v>
      </c>
      <c r="C299" s="75" t="s">
        <v>5322</v>
      </c>
      <c r="D299" s="430">
        <f ca="1">SUM(D300:D304)</f>
        <v>116</v>
      </c>
      <c r="E299" s="71" t="s">
        <v>4967</v>
      </c>
    </row>
    <row r="300" spans="1:5" ht="15">
      <c r="A300" s="68"/>
      <c r="B300" s="74" t="s">
        <v>1790</v>
      </c>
      <c r="C300" s="76" t="s">
        <v>5323</v>
      </c>
      <c r="D300" s="429">
        <f ca="1">SUMIF(Codifica_CE!$H$2:$U$1241,CeMin_San!$B:$B,Codifica_CE!$T$2:$T$1241)</f>
        <v>11</v>
      </c>
      <c r="E300" s="71" t="s">
        <v>4967</v>
      </c>
    </row>
    <row r="301" spans="1:5" ht="15">
      <c r="A301" s="68"/>
      <c r="B301" s="74" t="s">
        <v>1799</v>
      </c>
      <c r="C301" s="76" t="s">
        <v>5324</v>
      </c>
      <c r="D301" s="429">
        <f ca="1">SUMIF(Codifica_CE!$H$2:$U$1241,CeMin_San!$B:$B,Codifica_CE!$T$2:$T$1241)</f>
        <v>0</v>
      </c>
      <c r="E301" s="71" t="s">
        <v>4967</v>
      </c>
    </row>
    <row r="302" spans="1:5" ht="15">
      <c r="A302" s="68"/>
      <c r="B302" s="74" t="s">
        <v>1804</v>
      </c>
      <c r="C302" s="76" t="s">
        <v>5325</v>
      </c>
      <c r="D302" s="429">
        <f ca="1">SUMIF(Codifica_CE!$H$2:$U$1241,CeMin_San!$B:$B,Codifica_CE!$T$2:$T$1241)</f>
        <v>0</v>
      </c>
      <c r="E302" s="71" t="s">
        <v>4967</v>
      </c>
    </row>
    <row r="303" spans="1:5" ht="15">
      <c r="A303" s="68"/>
      <c r="B303" s="74" t="s">
        <v>1807</v>
      </c>
      <c r="C303" s="76" t="s">
        <v>5326</v>
      </c>
      <c r="D303" s="429">
        <f ca="1">SUMIF(Codifica_CE!$H$2:$U$1241,CeMin_San!$B:$B,Codifica_CE!$T$2:$T$1241)</f>
        <v>70</v>
      </c>
      <c r="E303" s="71" t="s">
        <v>4967</v>
      </c>
    </row>
    <row r="304" spans="1:5" ht="15">
      <c r="A304" s="68"/>
      <c r="B304" s="74" t="s">
        <v>1812</v>
      </c>
      <c r="C304" s="76" t="s">
        <v>5327</v>
      </c>
      <c r="D304" s="429">
        <f ca="1">SUMIF(Codifica_CE!$H$2:$U$1241,CeMin_San!$B:$B,Codifica_CE!$T$2:$T$1241)</f>
        <v>35</v>
      </c>
      <c r="E304" s="71" t="s">
        <v>4967</v>
      </c>
    </row>
    <row r="305" spans="1:5">
      <c r="A305" s="68"/>
      <c r="B305" s="74" t="s">
        <v>5328</v>
      </c>
      <c r="C305" s="75" t="s">
        <v>5329</v>
      </c>
      <c r="D305" s="430">
        <f ca="1">SUM(D306:D308)</f>
        <v>77</v>
      </c>
      <c r="E305" s="71" t="s">
        <v>4967</v>
      </c>
    </row>
    <row r="306" spans="1:5" ht="25.5">
      <c r="A306" s="68" t="s">
        <v>4982</v>
      </c>
      <c r="B306" s="74" t="s">
        <v>1817</v>
      </c>
      <c r="C306" s="76" t="s">
        <v>5330</v>
      </c>
      <c r="D306" s="429">
        <f ca="1">SUMIF(Codifica_CE!$H$2:$U$1241,CeMin_San!$B:$B,Codifica_CE!$T$2:$T$1241)</f>
        <v>77</v>
      </c>
      <c r="E306" s="71" t="s">
        <v>4967</v>
      </c>
    </row>
    <row r="307" spans="1:5" ht="25.5">
      <c r="A307" s="68"/>
      <c r="B307" s="74" t="s">
        <v>1822</v>
      </c>
      <c r="C307" s="76" t="s">
        <v>5331</v>
      </c>
      <c r="D307" s="429">
        <f ca="1">SUMIF(Codifica_CE!$H$2:$U$1241,CeMin_San!$B:$B,Codifica_CE!$T$2:$T$1241)</f>
        <v>0</v>
      </c>
      <c r="E307" s="71" t="s">
        <v>4967</v>
      </c>
    </row>
    <row r="308" spans="1:5" ht="25.5">
      <c r="A308" s="68" t="s">
        <v>3064</v>
      </c>
      <c r="B308" s="74" t="s">
        <v>1827</v>
      </c>
      <c r="C308" s="76" t="s">
        <v>5332</v>
      </c>
      <c r="D308" s="429">
        <f ca="1">SUMIF(Codifica_CE!$H$2:$U$1241,CeMin_San!$B:$B,Codifica_CE!$T$2:$T$1241)</f>
        <v>0</v>
      </c>
      <c r="E308" s="71" t="s">
        <v>4967</v>
      </c>
    </row>
    <row r="309" spans="1:5">
      <c r="A309" s="68"/>
      <c r="B309" s="69" t="s">
        <v>5333</v>
      </c>
      <c r="C309" s="73" t="s">
        <v>5334</v>
      </c>
      <c r="D309" s="428">
        <f ca="1">SUM(D310:D311)</f>
        <v>63</v>
      </c>
      <c r="E309" s="71" t="s">
        <v>4967</v>
      </c>
    </row>
    <row r="310" spans="1:5" ht="15">
      <c r="A310" s="68"/>
      <c r="B310" s="74" t="s">
        <v>1834</v>
      </c>
      <c r="C310" s="75" t="s">
        <v>5335</v>
      </c>
      <c r="D310" s="429">
        <f ca="1">SUMIF(Codifica_CE!$H$2:$U$1241,CeMin_San!$B:$B,Codifica_CE!$T$2:$T$1241)</f>
        <v>2</v>
      </c>
      <c r="E310" s="71" t="s">
        <v>4967</v>
      </c>
    </row>
    <row r="311" spans="1:5" ht="15">
      <c r="A311" s="68"/>
      <c r="B311" s="74" t="s">
        <v>1842</v>
      </c>
      <c r="C311" s="75" t="s">
        <v>5336</v>
      </c>
      <c r="D311" s="429">
        <f ca="1">SUMIF(Codifica_CE!$H$2:$U$1241,CeMin_San!$B:$B,Codifica_CE!$T$2:$T$1241)</f>
        <v>61</v>
      </c>
      <c r="E311" s="71" t="s">
        <v>4967</v>
      </c>
    </row>
    <row r="312" spans="1:5">
      <c r="A312" s="68"/>
      <c r="B312" s="69" t="s">
        <v>4366</v>
      </c>
      <c r="C312" s="70" t="s">
        <v>4936</v>
      </c>
      <c r="D312" s="427">
        <f ca="1">SUM(D313:D319)</f>
        <v>607</v>
      </c>
      <c r="E312" s="71" t="s">
        <v>4967</v>
      </c>
    </row>
    <row r="313" spans="1:5" ht="15">
      <c r="A313" s="68"/>
      <c r="B313" s="69" t="s">
        <v>1851</v>
      </c>
      <c r="C313" s="73" t="s">
        <v>5337</v>
      </c>
      <c r="D313" s="429">
        <f ca="1">SUMIF(Codifica_CE!$H$2:$U$1241,CeMin_San!$B:$B,Codifica_CE!$T$2:$T$1241)</f>
        <v>42</v>
      </c>
      <c r="E313" s="71" t="s">
        <v>4967</v>
      </c>
    </row>
    <row r="314" spans="1:5" ht="15">
      <c r="A314" s="77"/>
      <c r="B314" s="69" t="s">
        <v>1857</v>
      </c>
      <c r="C314" s="73" t="s">
        <v>5338</v>
      </c>
      <c r="D314" s="429">
        <f ca="1">SUMIF(Codifica_CE!$H$2:$U$1241,CeMin_San!$B:$B,Codifica_CE!$T$2:$T$1241)</f>
        <v>0</v>
      </c>
      <c r="E314" s="71" t="s">
        <v>4967</v>
      </c>
    </row>
    <row r="315" spans="1:5" ht="15">
      <c r="A315" s="77"/>
      <c r="B315" s="69" t="s">
        <v>1867</v>
      </c>
      <c r="C315" s="73" t="s">
        <v>5339</v>
      </c>
      <c r="D315" s="429">
        <f ca="1">SUMIF(Codifica_CE!$H$2:$U$1241,CeMin_San!$B:$B,Codifica_CE!$T$2:$T$1241)</f>
        <v>23</v>
      </c>
      <c r="E315" s="71" t="s">
        <v>4967</v>
      </c>
    </row>
    <row r="316" spans="1:5" ht="15">
      <c r="A316" s="77"/>
      <c r="B316" s="69" t="s">
        <v>1862</v>
      </c>
      <c r="C316" s="73" t="s">
        <v>5340</v>
      </c>
      <c r="D316" s="429">
        <f ca="1">SUMIF(Codifica_CE!$H$2:$U$1241,CeMin_San!$B:$B,Codifica_CE!$T$2:$T$1241)</f>
        <v>4</v>
      </c>
      <c r="E316" s="71" t="s">
        <v>4967</v>
      </c>
    </row>
    <row r="317" spans="1:5" ht="15">
      <c r="A317" s="77"/>
      <c r="B317" s="69" t="s">
        <v>1872</v>
      </c>
      <c r="C317" s="73" t="s">
        <v>5341</v>
      </c>
      <c r="D317" s="429">
        <f ca="1">SUMIF(Codifica_CE!$H$2:$U$1241,CeMin_San!$B:$B,Codifica_CE!$T$2:$T$1241)</f>
        <v>30</v>
      </c>
      <c r="E317" s="71" t="s">
        <v>4967</v>
      </c>
    </row>
    <row r="318" spans="1:5" ht="15">
      <c r="A318" s="77"/>
      <c r="B318" s="69" t="s">
        <v>1877</v>
      </c>
      <c r="C318" s="73" t="s">
        <v>5342</v>
      </c>
      <c r="D318" s="429">
        <f ca="1">SUMIF(Codifica_CE!$H$2:$U$1241,CeMin_San!$B:$B,Codifica_CE!$T$2:$T$1241)</f>
        <v>508</v>
      </c>
      <c r="E318" s="71" t="s">
        <v>4967</v>
      </c>
    </row>
    <row r="319" spans="1:5" ht="15">
      <c r="A319" s="81" t="s">
        <v>4982</v>
      </c>
      <c r="B319" s="69" t="s">
        <v>1880</v>
      </c>
      <c r="C319" s="73" t="s">
        <v>5343</v>
      </c>
      <c r="D319" s="429">
        <f ca="1">SUMIF(Codifica_CE!$H$2:$U$1241,CeMin_San!$B:$B,Codifica_CE!$T$2:$T$1241)</f>
        <v>0</v>
      </c>
      <c r="E319" s="71" t="s">
        <v>4967</v>
      </c>
    </row>
    <row r="320" spans="1:5">
      <c r="A320" s="68"/>
      <c r="B320" s="69" t="s">
        <v>5344</v>
      </c>
      <c r="C320" s="70" t="s">
        <v>4937</v>
      </c>
      <c r="D320" s="427">
        <f ca="1">+D321+D322+D325+D328</f>
        <v>301</v>
      </c>
      <c r="E320" s="71" t="s">
        <v>4967</v>
      </c>
    </row>
    <row r="321" spans="1:5" ht="15">
      <c r="A321" s="68"/>
      <c r="B321" s="69" t="s">
        <v>1885</v>
      </c>
      <c r="C321" s="73" t="s">
        <v>5345</v>
      </c>
      <c r="D321" s="429">
        <f ca="1">SUMIF(Codifica_CE!$H$2:$U$1241,CeMin_San!$B:$B,Codifica_CE!$T$2:$T$1241)</f>
        <v>28</v>
      </c>
      <c r="E321" s="71" t="s">
        <v>4967</v>
      </c>
    </row>
    <row r="322" spans="1:5">
      <c r="A322" s="68"/>
      <c r="B322" s="69" t="s">
        <v>5346</v>
      </c>
      <c r="C322" s="73" t="s">
        <v>5347</v>
      </c>
      <c r="D322" s="428">
        <f ca="1">SUM(D323:D324)</f>
        <v>273</v>
      </c>
      <c r="E322" s="71" t="s">
        <v>4967</v>
      </c>
    </row>
    <row r="323" spans="1:5" ht="15">
      <c r="A323" s="68"/>
      <c r="B323" s="74" t="s">
        <v>1893</v>
      </c>
      <c r="C323" s="75" t="s">
        <v>5348</v>
      </c>
      <c r="D323" s="429">
        <f ca="1">SUMIF(Codifica_CE!$H$2:$U$1241,CeMin_San!$B:$B,Codifica_CE!$T$2:$T$1241)</f>
        <v>1</v>
      </c>
      <c r="E323" s="71" t="s">
        <v>4967</v>
      </c>
    </row>
    <row r="324" spans="1:5" ht="15">
      <c r="A324" s="68"/>
      <c r="B324" s="74" t="s">
        <v>1900</v>
      </c>
      <c r="C324" s="75" t="s">
        <v>5349</v>
      </c>
      <c r="D324" s="429">
        <f ca="1">SUMIF(Codifica_CE!$H$2:$U$1241,CeMin_San!$B:$B,Codifica_CE!$T$2:$T$1241)</f>
        <v>272</v>
      </c>
      <c r="E324" s="71" t="s">
        <v>4967</v>
      </c>
    </row>
    <row r="325" spans="1:5">
      <c r="A325" s="68"/>
      <c r="B325" s="69" t="s">
        <v>5350</v>
      </c>
      <c r="C325" s="73" t="s">
        <v>5351</v>
      </c>
      <c r="D325" s="428">
        <f ca="1">SUM(D326:D327)</f>
        <v>0</v>
      </c>
      <c r="E325" s="71" t="s">
        <v>4967</v>
      </c>
    </row>
    <row r="326" spans="1:5" ht="15">
      <c r="A326" s="68"/>
      <c r="B326" s="74" t="s">
        <v>1903</v>
      </c>
      <c r="C326" s="75" t="s">
        <v>5352</v>
      </c>
      <c r="D326" s="429">
        <f ca="1">SUMIF(Codifica_CE!$H$2:$U$1241,CeMin_San!$B:$B,Codifica_CE!$T$2:$T$1241)</f>
        <v>0</v>
      </c>
      <c r="E326" s="71" t="s">
        <v>4967</v>
      </c>
    </row>
    <row r="327" spans="1:5" ht="15">
      <c r="A327" s="68"/>
      <c r="B327" s="74" t="s">
        <v>1906</v>
      </c>
      <c r="C327" s="75" t="s">
        <v>5353</v>
      </c>
      <c r="D327" s="429">
        <f ca="1">SUMIF(Codifica_CE!$H$2:$U$1241,CeMin_San!$B:$B,Codifica_CE!$T$2:$T$1241)</f>
        <v>0</v>
      </c>
      <c r="E327" s="71" t="s">
        <v>4967</v>
      </c>
    </row>
    <row r="328" spans="1:5">
      <c r="A328" s="68" t="s">
        <v>4982</v>
      </c>
      <c r="B328" s="69" t="s">
        <v>1909</v>
      </c>
      <c r="C328" s="73" t="s">
        <v>5354</v>
      </c>
      <c r="D328" s="436">
        <f ca="1">SUMIF(Codifica_CE!$H$2:$U$1241,CeMin_San!$B:$B,Codifica_CE!$T$2:$T$1241)</f>
        <v>0</v>
      </c>
      <c r="E328" s="71" t="s">
        <v>4967</v>
      </c>
    </row>
    <row r="329" spans="1:5">
      <c r="A329" s="68"/>
      <c r="B329" s="82" t="s">
        <v>5355</v>
      </c>
      <c r="C329" s="83" t="s">
        <v>5356</v>
      </c>
      <c r="D329" s="428">
        <f ca="1">D330+D344+D353+D362</f>
        <v>19344</v>
      </c>
      <c r="E329" s="71" t="s">
        <v>4967</v>
      </c>
    </row>
    <row r="330" spans="1:5">
      <c r="A330" s="68"/>
      <c r="B330" s="69" t="s">
        <v>5357</v>
      </c>
      <c r="C330" s="70" t="s">
        <v>5358</v>
      </c>
      <c r="D330" s="427">
        <f ca="1">D331+D340</f>
        <v>14266</v>
      </c>
      <c r="E330" s="71" t="s">
        <v>4967</v>
      </c>
    </row>
    <row r="331" spans="1:5">
      <c r="A331" s="68"/>
      <c r="B331" s="69" t="s">
        <v>5359</v>
      </c>
      <c r="C331" s="73" t="s">
        <v>5360</v>
      </c>
      <c r="D331" s="428">
        <f ca="1">D332+D336</f>
        <v>10189</v>
      </c>
      <c r="E331" s="71" t="s">
        <v>4967</v>
      </c>
    </row>
    <row r="332" spans="1:5">
      <c r="A332" s="68"/>
      <c r="B332" s="74" t="s">
        <v>5361</v>
      </c>
      <c r="C332" s="75" t="s">
        <v>5362</v>
      </c>
      <c r="D332" s="430">
        <f ca="1">SUM(D333:D335)</f>
        <v>8823</v>
      </c>
      <c r="E332" s="71" t="s">
        <v>4967</v>
      </c>
    </row>
    <row r="333" spans="1:5" ht="15">
      <c r="A333" s="77"/>
      <c r="B333" s="74" t="s">
        <v>1916</v>
      </c>
      <c r="C333" s="75" t="s">
        <v>5363</v>
      </c>
      <c r="D333" s="429">
        <f ca="1">SUMIF(Codifica_CE!$H$2:$U$1241,CeMin_San!$B:$B,Codifica_CE!$T$2:$T$1241)</f>
        <v>8594</v>
      </c>
      <c r="E333" s="71" t="s">
        <v>4967</v>
      </c>
    </row>
    <row r="334" spans="1:5" ht="15">
      <c r="A334" s="77"/>
      <c r="B334" s="74" t="s">
        <v>1944</v>
      </c>
      <c r="C334" s="75" t="s">
        <v>5364</v>
      </c>
      <c r="D334" s="429">
        <f ca="1">SUMIF(Codifica_CE!$H$2:$U$1241,CeMin_San!$B:$B,Codifica_CE!$T$2:$T$1241)</f>
        <v>229</v>
      </c>
      <c r="E334" s="71" t="s">
        <v>4967</v>
      </c>
    </row>
    <row r="335" spans="1:5" ht="15">
      <c r="A335" s="77"/>
      <c r="B335" s="74" t="s">
        <v>1969</v>
      </c>
      <c r="C335" s="75" t="s">
        <v>5365</v>
      </c>
      <c r="D335" s="429">
        <f ca="1">SUMIF(Codifica_CE!$H$2:$U$1241,CeMin_San!$B:$B,Codifica_CE!$T$2:$T$1241)</f>
        <v>0</v>
      </c>
      <c r="E335" s="71" t="s">
        <v>4967</v>
      </c>
    </row>
    <row r="336" spans="1:5">
      <c r="A336" s="68"/>
      <c r="B336" s="74" t="s">
        <v>5366</v>
      </c>
      <c r="C336" s="75" t="s">
        <v>5367</v>
      </c>
      <c r="D336" s="430">
        <f ca="1">SUM(D337:D339)</f>
        <v>1366</v>
      </c>
      <c r="E336" s="71" t="s">
        <v>4967</v>
      </c>
    </row>
    <row r="337" spans="1:5" ht="15">
      <c r="A337" s="77"/>
      <c r="B337" s="74" t="s">
        <v>1994</v>
      </c>
      <c r="C337" s="75" t="s">
        <v>5368</v>
      </c>
      <c r="D337" s="429">
        <f ca="1">SUMIF(Codifica_CE!$H$2:$U$1241,CeMin_San!$B:$B,Codifica_CE!$T$2:$T$1241)</f>
        <v>1366</v>
      </c>
      <c r="E337" s="71" t="s">
        <v>4967</v>
      </c>
    </row>
    <row r="338" spans="1:5" ht="15">
      <c r="A338" s="77"/>
      <c r="B338" s="74" t="s">
        <v>2020</v>
      </c>
      <c r="C338" s="75" t="s">
        <v>5369</v>
      </c>
      <c r="D338" s="429">
        <f ca="1">SUMIF(Codifica_CE!$H$2:$U$1241,CeMin_San!$B:$B,Codifica_CE!$T$2:$T$1241)</f>
        <v>0</v>
      </c>
      <c r="E338" s="71" t="s">
        <v>4967</v>
      </c>
    </row>
    <row r="339" spans="1:5" ht="15">
      <c r="A339" s="77"/>
      <c r="B339" s="74" t="s">
        <v>2045</v>
      </c>
      <c r="C339" s="75" t="s">
        <v>5370</v>
      </c>
      <c r="D339" s="429">
        <f ca="1">SUMIF(Codifica_CE!$H$2:$U$1241,CeMin_San!$B:$B,Codifica_CE!$T$2:$T$1241)</f>
        <v>0</v>
      </c>
      <c r="E339" s="71" t="s">
        <v>4967</v>
      </c>
    </row>
    <row r="340" spans="1:5">
      <c r="A340" s="68"/>
      <c r="B340" s="69" t="s">
        <v>5371</v>
      </c>
      <c r="C340" s="73" t="s">
        <v>5372</v>
      </c>
      <c r="D340" s="428">
        <f ca="1">SUM(D341:D343)</f>
        <v>4077</v>
      </c>
      <c r="E340" s="71" t="s">
        <v>4967</v>
      </c>
    </row>
    <row r="341" spans="1:5" ht="15">
      <c r="A341" s="77"/>
      <c r="B341" s="74" t="s">
        <v>2070</v>
      </c>
      <c r="C341" s="75" t="s">
        <v>5373</v>
      </c>
      <c r="D341" s="429">
        <f ca="1">SUMIF(Codifica_CE!$H$2:$U$1241,CeMin_San!$B:$B,Codifica_CE!$T$2:$T$1241)</f>
        <v>3966</v>
      </c>
      <c r="E341" s="71" t="s">
        <v>4967</v>
      </c>
    </row>
    <row r="342" spans="1:5" ht="15">
      <c r="A342" s="77"/>
      <c r="B342" s="74" t="s">
        <v>2094</v>
      </c>
      <c r="C342" s="75" t="s">
        <v>5374</v>
      </c>
      <c r="D342" s="429">
        <f ca="1">SUMIF(Codifica_CE!$H$2:$U$1241,CeMin_San!$B:$B,Codifica_CE!$T$2:$T$1241)</f>
        <v>111</v>
      </c>
      <c r="E342" s="71" t="s">
        <v>4967</v>
      </c>
    </row>
    <row r="343" spans="1:5" ht="15">
      <c r="A343" s="77"/>
      <c r="B343" s="74" t="s">
        <v>2117</v>
      </c>
      <c r="C343" s="75" t="s">
        <v>5375</v>
      </c>
      <c r="D343" s="429">
        <f ca="1">SUMIF(Codifica_CE!$H$2:$U$1241,CeMin_San!$B:$B,Codifica_CE!$T$2:$T$1241)</f>
        <v>0</v>
      </c>
      <c r="E343" s="71" t="s">
        <v>4967</v>
      </c>
    </row>
    <row r="344" spans="1:5">
      <c r="A344" s="68"/>
      <c r="B344" s="69" t="s">
        <v>5376</v>
      </c>
      <c r="C344" s="70" t="s">
        <v>5377</v>
      </c>
      <c r="D344" s="427">
        <f ca="1">D345+D349</f>
        <v>233</v>
      </c>
      <c r="E344" s="71" t="s">
        <v>4967</v>
      </c>
    </row>
    <row r="345" spans="1:5">
      <c r="A345" s="68"/>
      <c r="B345" s="69" t="s">
        <v>5378</v>
      </c>
      <c r="C345" s="73" t="s">
        <v>5379</v>
      </c>
      <c r="D345" s="428">
        <f ca="1">SUM(D346:D348)</f>
        <v>233</v>
      </c>
      <c r="E345" s="71" t="s">
        <v>4967</v>
      </c>
    </row>
    <row r="346" spans="1:5" ht="15">
      <c r="A346" s="77"/>
      <c r="B346" s="74" t="s">
        <v>2142</v>
      </c>
      <c r="C346" s="75" t="s">
        <v>5380</v>
      </c>
      <c r="D346" s="429">
        <f ca="1">SUMIF(Codifica_CE!$H$2:$U$1241,CeMin_San!$B:$B,Codifica_CE!$T$2:$T$1241)</f>
        <v>233</v>
      </c>
      <c r="E346" s="71" t="s">
        <v>4967</v>
      </c>
    </row>
    <row r="347" spans="1:5" ht="15">
      <c r="A347" s="77"/>
      <c r="B347" s="74" t="s">
        <v>2168</v>
      </c>
      <c r="C347" s="75" t="s">
        <v>5381</v>
      </c>
      <c r="D347" s="429">
        <f ca="1">SUMIF(Codifica_CE!$H$2:$U$1241,CeMin_San!$B:$B,Codifica_CE!$T$2:$T$1241)</f>
        <v>0</v>
      </c>
      <c r="E347" s="71" t="s">
        <v>4967</v>
      </c>
    </row>
    <row r="348" spans="1:5" ht="15">
      <c r="A348" s="77"/>
      <c r="B348" s="74" t="s">
        <v>2193</v>
      </c>
      <c r="C348" s="75" t="s">
        <v>5382</v>
      </c>
      <c r="D348" s="429">
        <f ca="1">SUMIF(Codifica_CE!$H$2:$U$1241,CeMin_San!$B:$B,Codifica_CE!$T$2:$T$1241)</f>
        <v>0</v>
      </c>
      <c r="E348" s="71" t="s">
        <v>4967</v>
      </c>
    </row>
    <row r="349" spans="1:5">
      <c r="A349" s="68"/>
      <c r="B349" s="69" t="s">
        <v>5383</v>
      </c>
      <c r="C349" s="73" t="s">
        <v>5384</v>
      </c>
      <c r="D349" s="428">
        <f ca="1">SUM(D350:D352)</f>
        <v>0</v>
      </c>
      <c r="E349" s="71" t="s">
        <v>4967</v>
      </c>
    </row>
    <row r="350" spans="1:5" ht="15">
      <c r="A350" s="77"/>
      <c r="B350" s="74" t="s">
        <v>2218</v>
      </c>
      <c r="C350" s="75" t="s">
        <v>5385</v>
      </c>
      <c r="D350" s="429">
        <f ca="1">SUMIF(Codifica_CE!$H$2:$U$1241,CeMin_San!$B:$B,Codifica_CE!$T$2:$T$1241)</f>
        <v>0</v>
      </c>
      <c r="E350" s="71" t="s">
        <v>4967</v>
      </c>
    </row>
    <row r="351" spans="1:5" ht="15">
      <c r="A351" s="77"/>
      <c r="B351" s="74" t="s">
        <v>2242</v>
      </c>
      <c r="C351" s="75" t="s">
        <v>5386</v>
      </c>
      <c r="D351" s="429">
        <f ca="1">SUMIF(Codifica_CE!$H$2:$U$1241,CeMin_San!$B:$B,Codifica_CE!$T$2:$T$1241)</f>
        <v>0</v>
      </c>
      <c r="E351" s="71" t="s">
        <v>4967</v>
      </c>
    </row>
    <row r="352" spans="1:5" ht="15">
      <c r="A352" s="77"/>
      <c r="B352" s="74" t="s">
        <v>2265</v>
      </c>
      <c r="C352" s="75" t="s">
        <v>5387</v>
      </c>
      <c r="D352" s="429">
        <f ca="1">SUMIF(Codifica_CE!$H$2:$U$1241,CeMin_San!$B:$B,Codifica_CE!$T$2:$T$1241)</f>
        <v>0</v>
      </c>
      <c r="E352" s="71" t="s">
        <v>4967</v>
      </c>
    </row>
    <row r="353" spans="1:5">
      <c r="A353" s="68"/>
      <c r="B353" s="69" t="s">
        <v>5388</v>
      </c>
      <c r="C353" s="70" t="s">
        <v>5389</v>
      </c>
      <c r="D353" s="427">
        <f ca="1">D354+D358</f>
        <v>535</v>
      </c>
      <c r="E353" s="71" t="s">
        <v>4967</v>
      </c>
    </row>
    <row r="354" spans="1:5">
      <c r="A354" s="68"/>
      <c r="B354" s="69" t="s">
        <v>5390</v>
      </c>
      <c r="C354" s="73" t="s">
        <v>5391</v>
      </c>
      <c r="D354" s="428">
        <f ca="1">SUM(D355:D357)</f>
        <v>0</v>
      </c>
      <c r="E354" s="71" t="s">
        <v>4967</v>
      </c>
    </row>
    <row r="355" spans="1:5" ht="15">
      <c r="A355" s="77"/>
      <c r="B355" s="74" t="s">
        <v>2290</v>
      </c>
      <c r="C355" s="75" t="s">
        <v>5392</v>
      </c>
      <c r="D355" s="429">
        <f ca="1">SUMIF(Codifica_CE!$H$2:$U$1241,CeMin_San!$B:$B,Codifica_CE!$T$2:$T$1241)</f>
        <v>0</v>
      </c>
      <c r="E355" s="71" t="s">
        <v>4967</v>
      </c>
    </row>
    <row r="356" spans="1:5" ht="15">
      <c r="A356" s="77"/>
      <c r="B356" s="74" t="s">
        <v>2315</v>
      </c>
      <c r="C356" s="75" t="s">
        <v>5393</v>
      </c>
      <c r="D356" s="429">
        <f ca="1">SUMIF(Codifica_CE!$H$2:$U$1241,CeMin_San!$B:$B,Codifica_CE!$T$2:$T$1241)</f>
        <v>0</v>
      </c>
      <c r="E356" s="71" t="s">
        <v>4967</v>
      </c>
    </row>
    <row r="357" spans="1:5" ht="15">
      <c r="A357" s="77"/>
      <c r="B357" s="74" t="s">
        <v>2340</v>
      </c>
      <c r="C357" s="75" t="s">
        <v>5394</v>
      </c>
      <c r="D357" s="429">
        <f ca="1">SUMIF(Codifica_CE!$H$2:$U$1241,CeMin_San!$B:$B,Codifica_CE!$T$2:$T$1241)</f>
        <v>0</v>
      </c>
      <c r="E357" s="71" t="s">
        <v>4967</v>
      </c>
    </row>
    <row r="358" spans="1:5">
      <c r="A358" s="68"/>
      <c r="B358" s="69" t="s">
        <v>5395</v>
      </c>
      <c r="C358" s="73" t="s">
        <v>5396</v>
      </c>
      <c r="D358" s="428">
        <f ca="1">SUM(D359:D361)</f>
        <v>535</v>
      </c>
      <c r="E358" s="71" t="s">
        <v>4967</v>
      </c>
    </row>
    <row r="359" spans="1:5" ht="15">
      <c r="A359" s="77"/>
      <c r="B359" s="74" t="s">
        <v>2365</v>
      </c>
      <c r="C359" s="75" t="s">
        <v>5397</v>
      </c>
      <c r="D359" s="429">
        <f ca="1">SUMIF(Codifica_CE!$H$2:$U$1241,CeMin_San!$B:$B,Codifica_CE!$T$2:$T$1241)</f>
        <v>535</v>
      </c>
      <c r="E359" s="71" t="s">
        <v>4967</v>
      </c>
    </row>
    <row r="360" spans="1:5" ht="15">
      <c r="A360" s="77"/>
      <c r="B360" s="74" t="s">
        <v>2388</v>
      </c>
      <c r="C360" s="75" t="s">
        <v>5398</v>
      </c>
      <c r="D360" s="429">
        <f ca="1">SUMIF(Codifica_CE!$H$2:$U$1241,CeMin_San!$B:$B,Codifica_CE!$T$2:$T$1241)</f>
        <v>0</v>
      </c>
      <c r="E360" s="71" t="s">
        <v>4967</v>
      </c>
    </row>
    <row r="361" spans="1:5" ht="15">
      <c r="A361" s="77"/>
      <c r="B361" s="74" t="s">
        <v>2411</v>
      </c>
      <c r="C361" s="75" t="s">
        <v>5399</v>
      </c>
      <c r="D361" s="429">
        <f ca="1">SUMIF(Codifica_CE!$H$2:$U$1241,CeMin_San!$B:$B,Codifica_CE!$T$2:$T$1241)</f>
        <v>0</v>
      </c>
      <c r="E361" s="71" t="s">
        <v>4967</v>
      </c>
    </row>
    <row r="362" spans="1:5">
      <c r="A362" s="68"/>
      <c r="B362" s="69" t="s">
        <v>5400</v>
      </c>
      <c r="C362" s="70" t="s">
        <v>5401</v>
      </c>
      <c r="D362" s="427">
        <f ca="1">D363+D367</f>
        <v>4310</v>
      </c>
      <c r="E362" s="71" t="s">
        <v>4967</v>
      </c>
    </row>
    <row r="363" spans="1:5">
      <c r="A363" s="68"/>
      <c r="B363" s="69" t="s">
        <v>5402</v>
      </c>
      <c r="C363" s="73" t="s">
        <v>5403</v>
      </c>
      <c r="D363" s="428">
        <f ca="1">SUM(D364:D366)</f>
        <v>512</v>
      </c>
      <c r="E363" s="71" t="s">
        <v>4967</v>
      </c>
    </row>
    <row r="364" spans="1:5" ht="15">
      <c r="A364" s="77"/>
      <c r="B364" s="74" t="s">
        <v>2436</v>
      </c>
      <c r="C364" s="75" t="s">
        <v>5404</v>
      </c>
      <c r="D364" s="429">
        <f ca="1">SUMIF(Codifica_CE!$H$2:$U$1241,CeMin_San!$B:$B,Codifica_CE!$T$2:$T$1241)</f>
        <v>512</v>
      </c>
      <c r="E364" s="71" t="s">
        <v>4967</v>
      </c>
    </row>
    <row r="365" spans="1:5" ht="15">
      <c r="A365" s="77"/>
      <c r="B365" s="74" t="s">
        <v>2461</v>
      </c>
      <c r="C365" s="75" t="s">
        <v>5405</v>
      </c>
      <c r="D365" s="429">
        <f ca="1">SUMIF(Codifica_CE!$H$2:$U$1241,CeMin_San!$B:$B,Codifica_CE!$T$2:$T$1241)</f>
        <v>0</v>
      </c>
      <c r="E365" s="71" t="s">
        <v>4967</v>
      </c>
    </row>
    <row r="366" spans="1:5" ht="15">
      <c r="A366" s="77"/>
      <c r="B366" s="74" t="s">
        <v>2486</v>
      </c>
      <c r="C366" s="75" t="s">
        <v>5406</v>
      </c>
      <c r="D366" s="429">
        <f ca="1">SUMIF(Codifica_CE!$H$2:$U$1241,CeMin_San!$B:$B,Codifica_CE!$T$2:$T$1241)</f>
        <v>0</v>
      </c>
      <c r="E366" s="71" t="s">
        <v>4967</v>
      </c>
    </row>
    <row r="367" spans="1:5">
      <c r="A367" s="68"/>
      <c r="B367" s="69" t="s">
        <v>5407</v>
      </c>
      <c r="C367" s="73" t="s">
        <v>5408</v>
      </c>
      <c r="D367" s="428">
        <f ca="1">SUM(D368:D370)</f>
        <v>3798</v>
      </c>
      <c r="E367" s="71" t="s">
        <v>4967</v>
      </c>
    </row>
    <row r="368" spans="1:5" ht="15">
      <c r="A368" s="77"/>
      <c r="B368" s="74" t="s">
        <v>2511</v>
      </c>
      <c r="C368" s="75" t="s">
        <v>5409</v>
      </c>
      <c r="D368" s="429">
        <f ca="1">SUMIF(Codifica_CE!$H$2:$U$1241,CeMin_San!$B:$B,Codifica_CE!$T$2:$T$1241)</f>
        <v>3514</v>
      </c>
      <c r="E368" s="71" t="s">
        <v>4967</v>
      </c>
    </row>
    <row r="369" spans="1:5" ht="15">
      <c r="A369" s="77"/>
      <c r="B369" s="74" t="s">
        <v>2534</v>
      </c>
      <c r="C369" s="75" t="s">
        <v>5410</v>
      </c>
      <c r="D369" s="429">
        <f ca="1">SUMIF(Codifica_CE!$H$2:$U$1241,CeMin_San!$B:$B,Codifica_CE!$T$2:$T$1241)</f>
        <v>284</v>
      </c>
      <c r="E369" s="71" t="s">
        <v>4967</v>
      </c>
    </row>
    <row r="370" spans="1:5" ht="15">
      <c r="A370" s="77"/>
      <c r="B370" s="74" t="s">
        <v>2557</v>
      </c>
      <c r="C370" s="75" t="s">
        <v>5411</v>
      </c>
      <c r="D370" s="429">
        <f ca="1">SUMIF(Codifica_CE!$H$2:$U$1241,CeMin_San!$B:$B,Codifica_CE!$T$2:$T$1241)</f>
        <v>0</v>
      </c>
      <c r="E370" s="71" t="s">
        <v>4967</v>
      </c>
    </row>
    <row r="371" spans="1:5">
      <c r="A371" s="68"/>
      <c r="B371" s="69" t="s">
        <v>5412</v>
      </c>
      <c r="C371" s="70" t="s">
        <v>5413</v>
      </c>
      <c r="D371" s="427">
        <f ca="1">SUM(D372:D374)</f>
        <v>1113</v>
      </c>
      <c r="E371" s="71" t="s">
        <v>4967</v>
      </c>
    </row>
    <row r="372" spans="1:5" ht="15">
      <c r="A372" s="68"/>
      <c r="B372" s="69" t="s">
        <v>2582</v>
      </c>
      <c r="C372" s="73" t="s">
        <v>5414</v>
      </c>
      <c r="D372" s="429">
        <f ca="1">SUMIF(Codifica_CE!$H$2:$U$1241,CeMin_San!$B:$B,Codifica_CE!$T$2:$T$1241)</f>
        <v>71</v>
      </c>
      <c r="E372" s="71" t="s">
        <v>4967</v>
      </c>
    </row>
    <row r="373" spans="1:5" ht="15">
      <c r="A373" s="68"/>
      <c r="B373" s="69" t="s">
        <v>2586</v>
      </c>
      <c r="C373" s="73" t="s">
        <v>5415</v>
      </c>
      <c r="D373" s="429">
        <f ca="1">SUMIF(Codifica_CE!$H$2:$U$1241,CeMin_San!$B:$B,Codifica_CE!$T$2:$T$1241)</f>
        <v>75</v>
      </c>
      <c r="E373" s="71" t="s">
        <v>4967</v>
      </c>
    </row>
    <row r="374" spans="1:5">
      <c r="A374" s="68"/>
      <c r="B374" s="69" t="s">
        <v>5416</v>
      </c>
      <c r="C374" s="73" t="s">
        <v>5417</v>
      </c>
      <c r="D374" s="428">
        <f ca="1">SUM(D375:D376)</f>
        <v>967</v>
      </c>
      <c r="E374" s="71" t="s">
        <v>4967</v>
      </c>
    </row>
    <row r="375" spans="1:5" ht="15">
      <c r="A375" s="68"/>
      <c r="B375" s="74" t="s">
        <v>2589</v>
      </c>
      <c r="C375" s="75" t="s">
        <v>5418</v>
      </c>
      <c r="D375" s="429">
        <f ca="1">SUMIF(Codifica_CE!$H$2:$U$1241,CeMin_San!$B:$B,Codifica_CE!$T$2:$T$1241)</f>
        <v>767</v>
      </c>
      <c r="E375" s="71" t="s">
        <v>4967</v>
      </c>
    </row>
    <row r="376" spans="1:5" ht="15">
      <c r="A376" s="77"/>
      <c r="B376" s="74" t="s">
        <v>2604</v>
      </c>
      <c r="C376" s="75" t="s">
        <v>5419</v>
      </c>
      <c r="D376" s="429">
        <f ca="1">SUMIF(Codifica_CE!$H$2:$U$1241,CeMin_San!$B:$B,Codifica_CE!$T$2:$T$1241)</f>
        <v>200</v>
      </c>
      <c r="E376" s="71" t="s">
        <v>4967</v>
      </c>
    </row>
    <row r="377" spans="1:5">
      <c r="A377" s="68"/>
      <c r="B377" s="82" t="s">
        <v>5420</v>
      </c>
      <c r="C377" s="84" t="s">
        <v>5421</v>
      </c>
      <c r="D377" s="428">
        <f ca="1">SUM(D378:D379)</f>
        <v>71</v>
      </c>
      <c r="E377" s="71" t="s">
        <v>4967</v>
      </c>
    </row>
    <row r="378" spans="1:5" ht="15">
      <c r="A378" s="68"/>
      <c r="B378" s="69" t="s">
        <v>2629</v>
      </c>
      <c r="C378" s="70" t="s">
        <v>5422</v>
      </c>
      <c r="D378" s="429">
        <f ca="1">SUMIF(Codifica_CE!$H$2:$U$1241,CeMin_San!$B:$B,Codifica_CE!$T$2:$T$1241)</f>
        <v>15</v>
      </c>
      <c r="E378" s="71" t="s">
        <v>4967</v>
      </c>
    </row>
    <row r="379" spans="1:5">
      <c r="A379" s="68"/>
      <c r="B379" s="69" t="s">
        <v>5423</v>
      </c>
      <c r="C379" s="70" t="s">
        <v>5424</v>
      </c>
      <c r="D379" s="428">
        <f ca="1">+D380+D383</f>
        <v>56</v>
      </c>
      <c r="E379" s="71" t="s">
        <v>4967</v>
      </c>
    </row>
    <row r="380" spans="1:5">
      <c r="A380" s="68"/>
      <c r="B380" s="69" t="s">
        <v>5425</v>
      </c>
      <c r="C380" s="70" t="s">
        <v>5426</v>
      </c>
      <c r="D380" s="427">
        <f ca="1">SUM(D381:D382)</f>
        <v>0</v>
      </c>
      <c r="E380" s="71" t="s">
        <v>4967</v>
      </c>
    </row>
    <row r="381" spans="1:5" ht="15">
      <c r="A381" s="68"/>
      <c r="B381" s="69" t="s">
        <v>2644</v>
      </c>
      <c r="C381" s="73" t="s">
        <v>5427</v>
      </c>
      <c r="D381" s="429">
        <f ca="1">SUMIF(Codifica_CE!$H$2:$U$1241,CeMin_San!$B:$B,Codifica_CE!$T$2:$T$1241)</f>
        <v>0</v>
      </c>
      <c r="E381" s="71" t="s">
        <v>4967</v>
      </c>
    </row>
    <row r="382" spans="1:5" ht="15">
      <c r="A382" s="68"/>
      <c r="B382" s="69" t="s">
        <v>2648</v>
      </c>
      <c r="C382" s="73" t="s">
        <v>5428</v>
      </c>
      <c r="D382" s="429">
        <f ca="1">SUMIF(Codifica_CE!$H$2:$U$1241,CeMin_San!$B:$B,Codifica_CE!$T$2:$T$1241)</f>
        <v>0</v>
      </c>
      <c r="E382" s="71" t="s">
        <v>4967</v>
      </c>
    </row>
    <row r="383" spans="1:5" ht="15">
      <c r="A383" s="68"/>
      <c r="B383" s="69" t="s">
        <v>2661</v>
      </c>
      <c r="C383" s="70" t="s">
        <v>5429</v>
      </c>
      <c r="D383" s="429">
        <f ca="1">SUMIF(Codifica_CE!$H$2:$U$1241,CeMin_San!$B:$B,Codifica_CE!$T$2:$T$1241)</f>
        <v>56</v>
      </c>
      <c r="E383" s="71" t="s">
        <v>4967</v>
      </c>
    </row>
    <row r="384" spans="1:5">
      <c r="A384" s="68"/>
      <c r="B384" s="69" t="s">
        <v>5430</v>
      </c>
      <c r="C384" s="70" t="s">
        <v>5431</v>
      </c>
      <c r="D384" s="427">
        <f ca="1">SUM(D385:D386)</f>
        <v>0</v>
      </c>
      <c r="E384" s="71" t="s">
        <v>4967</v>
      </c>
    </row>
    <row r="385" spans="1:5" ht="15">
      <c r="A385" s="68"/>
      <c r="B385" s="69" t="s">
        <v>2637</v>
      </c>
      <c r="C385" s="73" t="s">
        <v>5432</v>
      </c>
      <c r="D385" s="429">
        <f ca="1">SUMIF(Codifica_CE!$H$2:$U$1241,CeMin_San!$B:$B,Codifica_CE!$T$2:$T$1241)</f>
        <v>0</v>
      </c>
      <c r="E385" s="71" t="s">
        <v>4967</v>
      </c>
    </row>
    <row r="386" spans="1:5" ht="15">
      <c r="A386" s="68"/>
      <c r="B386" s="69" t="s">
        <v>2675</v>
      </c>
      <c r="C386" s="73" t="s">
        <v>5433</v>
      </c>
      <c r="D386" s="429">
        <f ca="1">SUMIF(Codifica_CE!$H$2:$U$1241,CeMin_San!$B:$B,Codifica_CE!$T$2:$T$1241)</f>
        <v>0</v>
      </c>
      <c r="E386" s="71" t="s">
        <v>4967</v>
      </c>
    </row>
    <row r="387" spans="1:5" ht="14.25">
      <c r="A387" s="68"/>
      <c r="B387" s="69" t="s">
        <v>5434</v>
      </c>
      <c r="C387" s="70" t="s">
        <v>5435</v>
      </c>
      <c r="D387" s="427">
        <f ca="1">SUM(D388:D389)</f>
        <v>0</v>
      </c>
      <c r="E387" s="290" t="s">
        <v>5436</v>
      </c>
    </row>
    <row r="388" spans="1:5" ht="15">
      <c r="A388" s="68"/>
      <c r="B388" s="69" t="s">
        <v>2686</v>
      </c>
      <c r="C388" s="73" t="s">
        <v>5437</v>
      </c>
      <c r="D388" s="429">
        <f ca="1">SUMIF(Codifica_CE!$H$2:$U$1241,CeMin_San!$B:$B,Codifica_CE!$T$2:$T$1241)</f>
        <v>0</v>
      </c>
      <c r="E388" s="290" t="s">
        <v>5436</v>
      </c>
    </row>
    <row r="389" spans="1:5" ht="15">
      <c r="A389" s="68"/>
      <c r="B389" s="69" t="s">
        <v>2736</v>
      </c>
      <c r="C389" s="73" t="s">
        <v>5438</v>
      </c>
      <c r="D389" s="429">
        <f ca="1">SUMIF(Codifica_CE!$H$2:$U$1241,CeMin_San!$B:$B,Codifica_CE!$T$2:$T$1241)</f>
        <v>0</v>
      </c>
      <c r="E389" s="290" t="s">
        <v>5436</v>
      </c>
    </row>
    <row r="390" spans="1:5">
      <c r="A390" s="68"/>
      <c r="B390" s="69" t="s">
        <v>5439</v>
      </c>
      <c r="C390" s="70" t="s">
        <v>5440</v>
      </c>
      <c r="D390" s="427">
        <f ca="1">D391+D397+D398+D403</f>
        <v>2318</v>
      </c>
      <c r="E390" s="71" t="s">
        <v>4967</v>
      </c>
    </row>
    <row r="391" spans="1:5">
      <c r="A391" s="68"/>
      <c r="B391" s="69" t="s">
        <v>5441</v>
      </c>
      <c r="C391" s="73" t="s">
        <v>5442</v>
      </c>
      <c r="D391" s="428">
        <f ca="1">SUM(D392:D396)</f>
        <v>0</v>
      </c>
      <c r="E391" s="71" t="s">
        <v>4967</v>
      </c>
    </row>
    <row r="392" spans="1:5" ht="15">
      <c r="A392" s="68"/>
      <c r="B392" s="74" t="s">
        <v>2759</v>
      </c>
      <c r="C392" s="75" t="s">
        <v>5443</v>
      </c>
      <c r="D392" s="429">
        <f ca="1">SUMIF(Codifica_CE!$H$2:$U$1241,CeMin_San!$B:$B,Codifica_CE!$T$2:$T$1241)</f>
        <v>0</v>
      </c>
      <c r="E392" s="71" t="s">
        <v>4967</v>
      </c>
    </row>
    <row r="393" spans="1:5" ht="15">
      <c r="A393" s="68"/>
      <c r="B393" s="74" t="s">
        <v>2765</v>
      </c>
      <c r="C393" s="75" t="s">
        <v>5444</v>
      </c>
      <c r="D393" s="429">
        <f ca="1">SUMIF(Codifica_CE!$H$2:$U$1241,CeMin_San!$B:$B,Codifica_CE!$T$2:$T$1241)</f>
        <v>0</v>
      </c>
      <c r="E393" s="71" t="s">
        <v>4967</v>
      </c>
    </row>
    <row r="394" spans="1:5" ht="15">
      <c r="A394" s="68"/>
      <c r="B394" s="74" t="s">
        <v>2768</v>
      </c>
      <c r="C394" s="75" t="s">
        <v>5445</v>
      </c>
      <c r="D394" s="429">
        <f ca="1">SUMIF(Codifica_CE!$H$2:$U$1241,CeMin_San!$B:$B,Codifica_CE!$T$2:$T$1241)</f>
        <v>0</v>
      </c>
      <c r="E394" s="71" t="s">
        <v>4967</v>
      </c>
    </row>
    <row r="395" spans="1:5" ht="15">
      <c r="A395" s="68"/>
      <c r="B395" s="74" t="s">
        <v>2771</v>
      </c>
      <c r="C395" s="75" t="s">
        <v>5446</v>
      </c>
      <c r="D395" s="429">
        <f ca="1">SUMIF(Codifica_CE!$H$2:$U$1241,CeMin_San!$B:$B,Codifica_CE!$T$2:$T$1241)</f>
        <v>0</v>
      </c>
      <c r="E395" s="71" t="s">
        <v>4967</v>
      </c>
    </row>
    <row r="396" spans="1:5" ht="15">
      <c r="A396" s="68"/>
      <c r="B396" s="74" t="s">
        <v>2774</v>
      </c>
      <c r="C396" s="75" t="s">
        <v>5447</v>
      </c>
      <c r="D396" s="429">
        <f ca="1">SUMIF(Codifica_CE!$H$2:$U$1241,CeMin_San!$B:$B,Codifica_CE!$T$2:$T$1241)</f>
        <v>0</v>
      </c>
      <c r="E396" s="71" t="s">
        <v>4967</v>
      </c>
    </row>
    <row r="397" spans="1:5" ht="15">
      <c r="A397" s="68"/>
      <c r="B397" s="69" t="s">
        <v>2777</v>
      </c>
      <c r="C397" s="73" t="s">
        <v>5448</v>
      </c>
      <c r="D397" s="429">
        <f ca="1">SUMIF(Codifica_CE!$H$2:$U$1241,CeMin_San!$B:$B,Codifica_CE!$T$2:$T$1241)</f>
        <v>0</v>
      </c>
      <c r="E397" s="71" t="s">
        <v>4967</v>
      </c>
    </row>
    <row r="398" spans="1:5">
      <c r="A398" s="68"/>
      <c r="B398" s="69" t="s">
        <v>5449</v>
      </c>
      <c r="C398" s="73" t="s">
        <v>5450</v>
      </c>
      <c r="D398" s="428">
        <f ca="1">SUM(D399:D402)</f>
        <v>515</v>
      </c>
      <c r="E398" s="71" t="s">
        <v>4967</v>
      </c>
    </row>
    <row r="399" spans="1:5" ht="25.5">
      <c r="A399" s="68"/>
      <c r="B399" s="74" t="s">
        <v>2799</v>
      </c>
      <c r="C399" s="75" t="s">
        <v>5451</v>
      </c>
      <c r="D399" s="429">
        <f ca="1">SUMIF(Codifica_CE!$H$2:$U$1241,CeMin_San!$B:$B,Codifica_CE!$T$2:$T$1241)</f>
        <v>201</v>
      </c>
      <c r="E399" s="71" t="s">
        <v>4967</v>
      </c>
    </row>
    <row r="400" spans="1:5" ht="15">
      <c r="A400" s="68"/>
      <c r="B400" s="74" t="s">
        <v>2811</v>
      </c>
      <c r="C400" s="75" t="s">
        <v>5452</v>
      </c>
      <c r="D400" s="429">
        <f ca="1">SUMIF(Codifica_CE!$H$2:$U$1241,CeMin_San!$B:$B,Codifica_CE!$T$2:$T$1241)</f>
        <v>314</v>
      </c>
      <c r="E400" s="71" t="s">
        <v>4967</v>
      </c>
    </row>
    <row r="401" spans="1:5" ht="15">
      <c r="A401" s="68"/>
      <c r="B401" s="74" t="s">
        <v>2814</v>
      </c>
      <c r="C401" s="75" t="s">
        <v>5453</v>
      </c>
      <c r="D401" s="429">
        <f ca="1">SUMIF(Codifica_CE!$H$2:$U$1241,CeMin_San!$B:$B,Codifica_CE!$T$2:$T$1241)</f>
        <v>0</v>
      </c>
      <c r="E401" s="71" t="s">
        <v>4967</v>
      </c>
    </row>
    <row r="402" spans="1:5" ht="15">
      <c r="A402" s="68"/>
      <c r="B402" s="74" t="s">
        <v>2823</v>
      </c>
      <c r="C402" s="75" t="s">
        <v>5454</v>
      </c>
      <c r="D402" s="429">
        <f ca="1">SUMIF(Codifica_CE!$H$2:$U$1241,CeMin_San!$B:$B,Codifica_CE!$T$2:$T$1241)</f>
        <v>0</v>
      </c>
      <c r="E402" s="71" t="s">
        <v>4967</v>
      </c>
    </row>
    <row r="403" spans="1:5">
      <c r="A403" s="68"/>
      <c r="B403" s="69" t="s">
        <v>5455</v>
      </c>
      <c r="C403" s="73" t="s">
        <v>5456</v>
      </c>
      <c r="D403" s="428">
        <f ca="1">SUM(D404:D410)</f>
        <v>1803</v>
      </c>
      <c r="E403" s="71" t="s">
        <v>4967</v>
      </c>
    </row>
    <row r="404" spans="1:5" ht="15">
      <c r="A404" s="68"/>
      <c r="B404" s="74" t="s">
        <v>2781</v>
      </c>
      <c r="C404" s="75" t="s">
        <v>5457</v>
      </c>
      <c r="D404" s="429">
        <f ca="1">SUMIF(Codifica_CE!$H$2:$U$1241,CeMin_San!$B:$B,Codifica_CE!$T$2:$T$1241)</f>
        <v>0</v>
      </c>
      <c r="E404" s="71" t="s">
        <v>4967</v>
      </c>
    </row>
    <row r="405" spans="1:5" ht="15">
      <c r="A405" s="68"/>
      <c r="B405" s="74" t="s">
        <v>2784</v>
      </c>
      <c r="C405" s="75" t="s">
        <v>5458</v>
      </c>
      <c r="D405" s="429">
        <f ca="1">SUMIF(Codifica_CE!$H$2:$U$1241,CeMin_San!$B:$B,Codifica_CE!$T$2:$T$1241)</f>
        <v>1227</v>
      </c>
      <c r="E405" s="71" t="s">
        <v>4967</v>
      </c>
    </row>
    <row r="406" spans="1:5" ht="15">
      <c r="A406" s="68"/>
      <c r="B406" s="74" t="s">
        <v>2796</v>
      </c>
      <c r="C406" s="75" t="s">
        <v>5459</v>
      </c>
      <c r="D406" s="429">
        <f ca="1">SUMIF(Codifica_CE!$H$2:$U$1241,CeMin_San!$B:$B,Codifica_CE!$T$2:$T$1241)</f>
        <v>0</v>
      </c>
      <c r="E406" s="71" t="s">
        <v>4967</v>
      </c>
    </row>
    <row r="407" spans="1:5" ht="15">
      <c r="A407" s="68"/>
      <c r="B407" s="74" t="s">
        <v>2787</v>
      </c>
      <c r="C407" s="75" t="s">
        <v>5460</v>
      </c>
      <c r="D407" s="429">
        <f ca="1">SUMIF(Codifica_CE!$H$2:$U$1241,CeMin_San!$B:$B,Codifica_CE!$T$2:$T$1241)</f>
        <v>313</v>
      </c>
      <c r="E407" s="71" t="s">
        <v>4967</v>
      </c>
    </row>
    <row r="408" spans="1:5" ht="15">
      <c r="A408" s="68"/>
      <c r="B408" s="74" t="s">
        <v>2790</v>
      </c>
      <c r="C408" s="75" t="s">
        <v>5461</v>
      </c>
      <c r="D408" s="429">
        <f ca="1">SUMIF(Codifica_CE!$H$2:$U$1241,CeMin_San!$B:$B,Codifica_CE!$T$2:$T$1241)</f>
        <v>76</v>
      </c>
      <c r="E408" s="71" t="s">
        <v>4967</v>
      </c>
    </row>
    <row r="409" spans="1:5" ht="15">
      <c r="A409" s="68"/>
      <c r="B409" s="74" t="s">
        <v>2793</v>
      </c>
      <c r="C409" s="75" t="s">
        <v>5462</v>
      </c>
      <c r="D409" s="429">
        <f ca="1">SUMIF(Codifica_CE!$H$2:$U$1241,CeMin_San!$B:$B,Codifica_CE!$T$2:$T$1241)</f>
        <v>0</v>
      </c>
      <c r="E409" s="71" t="s">
        <v>4967</v>
      </c>
    </row>
    <row r="410" spans="1:5" ht="15">
      <c r="A410" s="68"/>
      <c r="B410" s="74" t="s">
        <v>2828</v>
      </c>
      <c r="C410" s="75" t="s">
        <v>5463</v>
      </c>
      <c r="D410" s="429">
        <f ca="1">SUMIF(Codifica_CE!$H$2:$U$1241,CeMin_San!$B:$B,Codifica_CE!$T$2:$T$1241)</f>
        <v>187</v>
      </c>
      <c r="E410" s="71" t="s">
        <v>4967</v>
      </c>
    </row>
    <row r="411" spans="1:5">
      <c r="A411" s="68"/>
      <c r="B411" s="69" t="s">
        <v>5464</v>
      </c>
      <c r="C411" s="70" t="s">
        <v>5465</v>
      </c>
      <c r="D411" s="427">
        <f ca="1">D132+D160+D312+D320+D329+D371+D377+D384+D387+D390</f>
        <v>514725</v>
      </c>
      <c r="E411" s="71" t="s">
        <v>4967</v>
      </c>
    </row>
    <row r="412" spans="1:5">
      <c r="A412" s="68"/>
      <c r="B412" s="69"/>
      <c r="C412" s="70" t="s">
        <v>5466</v>
      </c>
      <c r="D412" s="430"/>
      <c r="E412" s="71" t="s">
        <v>4967</v>
      </c>
    </row>
    <row r="413" spans="1:5">
      <c r="A413" s="68"/>
      <c r="B413" s="69" t="s">
        <v>5467</v>
      </c>
      <c r="C413" s="70" t="s">
        <v>5468</v>
      </c>
      <c r="D413" s="427">
        <f ca="1">SUM(D414:D416)</f>
        <v>0</v>
      </c>
      <c r="E413" s="71" t="s">
        <v>4967</v>
      </c>
    </row>
    <row r="414" spans="1:5" ht="15">
      <c r="A414" s="68"/>
      <c r="B414" s="69" t="s">
        <v>2844</v>
      </c>
      <c r="C414" s="73" t="s">
        <v>5469</v>
      </c>
      <c r="D414" s="429">
        <f ca="1">SUMIF(Codifica_CE!$H$2:$U$1241,CeMin_San!$B:$B,Codifica_CE!$T$2:$T$1241)</f>
        <v>0</v>
      </c>
      <c r="E414" s="71" t="s">
        <v>4967</v>
      </c>
    </row>
    <row r="415" spans="1:5" ht="15">
      <c r="A415" s="68"/>
      <c r="B415" s="69" t="s">
        <v>2850</v>
      </c>
      <c r="C415" s="73" t="s">
        <v>5470</v>
      </c>
      <c r="D415" s="429">
        <f ca="1">SUMIF(Codifica_CE!$H$2:$U$1241,CeMin_San!$B:$B,Codifica_CE!$T$2:$T$1241)</f>
        <v>0</v>
      </c>
      <c r="E415" s="71" t="s">
        <v>4967</v>
      </c>
    </row>
    <row r="416" spans="1:5" ht="15">
      <c r="A416" s="68"/>
      <c r="B416" s="69" t="s">
        <v>2855</v>
      </c>
      <c r="C416" s="73" t="s">
        <v>5471</v>
      </c>
      <c r="D416" s="429">
        <f ca="1">SUMIF(Codifica_CE!$H$2:$U$1241,CeMin_San!$B:$B,Codifica_CE!$T$2:$T$1241)</f>
        <v>0</v>
      </c>
      <c r="E416" s="71" t="s">
        <v>4967</v>
      </c>
    </row>
    <row r="417" spans="1:5">
      <c r="A417" s="68"/>
      <c r="B417" s="69" t="s">
        <v>5472</v>
      </c>
      <c r="C417" s="70" t="s">
        <v>5473</v>
      </c>
      <c r="D417" s="427">
        <f ca="1">SUM(D418:D422)</f>
        <v>0</v>
      </c>
      <c r="E417" s="71" t="s">
        <v>4967</v>
      </c>
    </row>
    <row r="418" spans="1:5" ht="15">
      <c r="A418" s="68"/>
      <c r="B418" s="69" t="s">
        <v>2866</v>
      </c>
      <c r="C418" s="73" t="s">
        <v>5474</v>
      </c>
      <c r="D418" s="429">
        <f ca="1">SUMIF(Codifica_CE!$H$2:$U$1241,CeMin_San!$B:$B,Codifica_CE!$T$2:$T$1241)</f>
        <v>0</v>
      </c>
      <c r="E418" s="71" t="s">
        <v>4967</v>
      </c>
    </row>
    <row r="419" spans="1:5" ht="15">
      <c r="A419" s="68"/>
      <c r="B419" s="69" t="s">
        <v>2869</v>
      </c>
      <c r="C419" s="73" t="s">
        <v>5475</v>
      </c>
      <c r="D419" s="429">
        <f ca="1">SUMIF(Codifica_CE!$H$2:$U$1241,CeMin_San!$B:$B,Codifica_CE!$T$2:$T$1241)</f>
        <v>0</v>
      </c>
      <c r="E419" s="71" t="s">
        <v>4967</v>
      </c>
    </row>
    <row r="420" spans="1:5" ht="15">
      <c r="A420" s="68"/>
      <c r="B420" s="69" t="s">
        <v>2872</v>
      </c>
      <c r="C420" s="73" t="s">
        <v>5476</v>
      </c>
      <c r="D420" s="429">
        <f ca="1">SUMIF(Codifica_CE!$H$2:$U$1241,CeMin_San!$B:$B,Codifica_CE!$T$2:$T$1241)</f>
        <v>0</v>
      </c>
      <c r="E420" s="71" t="s">
        <v>4967</v>
      </c>
    </row>
    <row r="421" spans="1:5" ht="15">
      <c r="A421" s="68"/>
      <c r="B421" s="69" t="s">
        <v>2875</v>
      </c>
      <c r="C421" s="73" t="s">
        <v>5477</v>
      </c>
      <c r="D421" s="429">
        <f ca="1">SUMIF(Codifica_CE!$H$2:$U$1241,CeMin_San!$B:$B,Codifica_CE!$T$2:$T$1241)</f>
        <v>0</v>
      </c>
      <c r="E421" s="71" t="s">
        <v>4967</v>
      </c>
    </row>
    <row r="422" spans="1:5" ht="15">
      <c r="A422" s="68"/>
      <c r="B422" s="69" t="s">
        <v>2878</v>
      </c>
      <c r="C422" s="73" t="s">
        <v>5478</v>
      </c>
      <c r="D422" s="429">
        <f ca="1">SUMIF(Codifica_CE!$H$2:$U$1241,CeMin_San!$B:$B,Codifica_CE!$T$2:$T$1241)</f>
        <v>0</v>
      </c>
      <c r="E422" s="71" t="s">
        <v>4967</v>
      </c>
    </row>
    <row r="423" spans="1:5">
      <c r="A423" s="68"/>
      <c r="B423" s="69" t="s">
        <v>5479</v>
      </c>
      <c r="C423" s="70" t="s">
        <v>5480</v>
      </c>
      <c r="D423" s="427">
        <f ca="1">SUM(D424:D426)</f>
        <v>0</v>
      </c>
      <c r="E423" s="71" t="s">
        <v>4967</v>
      </c>
    </row>
    <row r="424" spans="1:5" ht="15">
      <c r="A424" s="68"/>
      <c r="B424" s="69" t="s">
        <v>2885</v>
      </c>
      <c r="C424" s="73" t="s">
        <v>5481</v>
      </c>
      <c r="D424" s="429">
        <f ca="1">SUMIF(Codifica_CE!$H$2:$U$1241,CeMin_San!$B:$B,Codifica_CE!$T$2:$T$1241)</f>
        <v>0</v>
      </c>
      <c r="E424" s="71" t="s">
        <v>4967</v>
      </c>
    </row>
    <row r="425" spans="1:5" ht="15">
      <c r="A425" s="68"/>
      <c r="B425" s="69" t="s">
        <v>2891</v>
      </c>
      <c r="C425" s="73" t="s">
        <v>5482</v>
      </c>
      <c r="D425" s="429">
        <f ca="1">SUMIF(Codifica_CE!$H$2:$U$1241,CeMin_San!$B:$B,Codifica_CE!$T$2:$T$1241)</f>
        <v>0</v>
      </c>
      <c r="E425" s="71" t="s">
        <v>4967</v>
      </c>
    </row>
    <row r="426" spans="1:5" ht="20.25" customHeight="1">
      <c r="A426" s="68"/>
      <c r="B426" s="69" t="s">
        <v>2896</v>
      </c>
      <c r="C426" s="73" t="s">
        <v>5483</v>
      </c>
      <c r="D426" s="429">
        <f ca="1">SUMIF(Codifica_CE!$H$2:$U$1241,CeMin_San!$B:$B,Codifica_CE!$T$2:$T$1241)</f>
        <v>0</v>
      </c>
      <c r="E426" s="71" t="s">
        <v>4967</v>
      </c>
    </row>
    <row r="427" spans="1:5">
      <c r="A427" s="77"/>
      <c r="B427" s="69" t="s">
        <v>5484</v>
      </c>
      <c r="C427" s="70" t="s">
        <v>5485</v>
      </c>
      <c r="D427" s="427">
        <f ca="1">SUM(D428:D429)</f>
        <v>0</v>
      </c>
      <c r="E427" s="71" t="s">
        <v>4967</v>
      </c>
    </row>
    <row r="428" spans="1:5" ht="15">
      <c r="A428" s="77"/>
      <c r="B428" s="69" t="s">
        <v>2909</v>
      </c>
      <c r="C428" s="73" t="s">
        <v>5486</v>
      </c>
      <c r="D428" s="429">
        <f ca="1">SUMIF(Codifica_CE!$H$2:$U$1241,CeMin_San!$B:$B,Codifica_CE!$T$2:$T$1241)</f>
        <v>0</v>
      </c>
      <c r="E428" s="71" t="s">
        <v>4967</v>
      </c>
    </row>
    <row r="429" spans="1:5" ht="15">
      <c r="A429" s="68"/>
      <c r="B429" s="69" t="s">
        <v>2912</v>
      </c>
      <c r="C429" s="73" t="s">
        <v>5487</v>
      </c>
      <c r="D429" s="429">
        <f ca="1">SUMIF(Codifica_CE!$H$2:$U$1241,CeMin_San!$B:$B,Codifica_CE!$T$2:$T$1241)</f>
        <v>0</v>
      </c>
      <c r="E429" s="71" t="s">
        <v>4967</v>
      </c>
    </row>
    <row r="430" spans="1:5" ht="14.25">
      <c r="A430" s="77"/>
      <c r="B430" s="69" t="s">
        <v>5488</v>
      </c>
      <c r="C430" s="70" t="s">
        <v>5489</v>
      </c>
      <c r="D430" s="437">
        <f ca="1">D413+D417-D423-D427</f>
        <v>0</v>
      </c>
      <c r="E430" s="290" t="s">
        <v>5436</v>
      </c>
    </row>
    <row r="431" spans="1:5">
      <c r="A431" s="68"/>
      <c r="B431" s="69"/>
      <c r="C431" s="70" t="s">
        <v>5490</v>
      </c>
      <c r="D431" s="430"/>
      <c r="E431" s="71" t="s">
        <v>4967</v>
      </c>
    </row>
    <row r="432" spans="1:5" ht="15">
      <c r="A432" s="68"/>
      <c r="B432" s="69" t="s">
        <v>2919</v>
      </c>
      <c r="C432" s="70" t="s">
        <v>5491</v>
      </c>
      <c r="D432" s="429">
        <f ca="1">SUMIF(Codifica_CE!$H$2:$U$1241,CeMin_San!$B:$B,Codifica_CE!$T$2:$T$1241)</f>
        <v>0</v>
      </c>
      <c r="E432" s="71" t="s">
        <v>4967</v>
      </c>
    </row>
    <row r="433" spans="1:5" ht="15">
      <c r="A433" s="68"/>
      <c r="B433" s="69" t="s">
        <v>2929</v>
      </c>
      <c r="C433" s="70" t="s">
        <v>5492</v>
      </c>
      <c r="D433" s="429">
        <f ca="1">SUMIF(Codifica_CE!$H$2:$U$1241,CeMin_San!$B:$B,Codifica_CE!$T$2:$T$1241)</f>
        <v>0</v>
      </c>
      <c r="E433" s="71" t="s">
        <v>4967</v>
      </c>
    </row>
    <row r="434" spans="1:5" ht="14.25">
      <c r="A434" s="68"/>
      <c r="B434" s="69" t="s">
        <v>5493</v>
      </c>
      <c r="C434" s="70" t="s">
        <v>5494</v>
      </c>
      <c r="D434" s="437">
        <f ca="1">+D432-D433</f>
        <v>0</v>
      </c>
      <c r="E434" s="290" t="s">
        <v>5436</v>
      </c>
    </row>
    <row r="435" spans="1:5">
      <c r="A435" s="68"/>
      <c r="B435" s="69"/>
      <c r="C435" s="70" t="s">
        <v>5495</v>
      </c>
      <c r="D435" s="430"/>
      <c r="E435" s="71" t="s">
        <v>4967</v>
      </c>
    </row>
    <row r="436" spans="1:5">
      <c r="A436" s="68"/>
      <c r="B436" s="69" t="s">
        <v>5496</v>
      </c>
      <c r="C436" s="70" t="s">
        <v>5497</v>
      </c>
      <c r="D436" s="427">
        <f ca="1">+D437+D438</f>
        <v>1183</v>
      </c>
      <c r="E436" s="71" t="s">
        <v>4967</v>
      </c>
    </row>
    <row r="437" spans="1:5" ht="15">
      <c r="A437" s="68"/>
      <c r="B437" s="69" t="s">
        <v>2938</v>
      </c>
      <c r="C437" s="73" t="s">
        <v>5498</v>
      </c>
      <c r="D437" s="429">
        <f ca="1">SUMIF(Codifica_CE!$H$2:$U$1241,CeMin_San!$B:$B,Codifica_CE!$T$2:$T$1241)</f>
        <v>0</v>
      </c>
      <c r="E437" s="71" t="s">
        <v>4967</v>
      </c>
    </row>
    <row r="438" spans="1:5">
      <c r="A438" s="68"/>
      <c r="B438" s="69" t="s">
        <v>5499</v>
      </c>
      <c r="C438" s="73" t="s">
        <v>5500</v>
      </c>
      <c r="D438" s="428">
        <f ca="1">+D439+D440+D450+D460</f>
        <v>1183</v>
      </c>
      <c r="E438" s="71" t="s">
        <v>4967</v>
      </c>
    </row>
    <row r="439" spans="1:5" ht="15">
      <c r="A439" s="68"/>
      <c r="B439" s="74" t="s">
        <v>2947</v>
      </c>
      <c r="C439" s="75" t="s">
        <v>5501</v>
      </c>
      <c r="D439" s="429">
        <f ca="1">SUMIF(Codifica_CE!$H$2:$U$1241,CeMin_San!$B:$B,Codifica_CE!$T$2:$T$1241)</f>
        <v>0</v>
      </c>
      <c r="E439" s="71" t="s">
        <v>4967</v>
      </c>
    </row>
    <row r="440" spans="1:5">
      <c r="A440" s="68"/>
      <c r="B440" s="74" t="s">
        <v>5502</v>
      </c>
      <c r="C440" s="75" t="s">
        <v>5503</v>
      </c>
      <c r="D440" s="430">
        <f ca="1">+D441+D442</f>
        <v>751</v>
      </c>
      <c r="E440" s="71" t="s">
        <v>4967</v>
      </c>
    </row>
    <row r="441" spans="1:5" ht="15">
      <c r="A441" s="68" t="s">
        <v>4982</v>
      </c>
      <c r="B441" s="74" t="s">
        <v>2942</v>
      </c>
      <c r="C441" s="75" t="s">
        <v>5504</v>
      </c>
      <c r="D441" s="429">
        <f ca="1">SUMIF(Codifica_CE!$H$2:$U$1241,CeMin_San!$B:$B,Codifica_CE!$T$2:$T$1241)</f>
        <v>63</v>
      </c>
      <c r="E441" s="71" t="s">
        <v>4967</v>
      </c>
    </row>
    <row r="442" spans="1:5">
      <c r="A442" s="68"/>
      <c r="B442" s="74" t="s">
        <v>5505</v>
      </c>
      <c r="C442" s="75" t="s">
        <v>5506</v>
      </c>
      <c r="D442" s="430">
        <f ca="1">SUM(D443:D449)</f>
        <v>688</v>
      </c>
      <c r="E442" s="71" t="s">
        <v>4967</v>
      </c>
    </row>
    <row r="443" spans="1:5" ht="15">
      <c r="A443" s="68" t="s">
        <v>5026</v>
      </c>
      <c r="B443" s="74" t="s">
        <v>2953</v>
      </c>
      <c r="C443" s="76" t="s">
        <v>5507</v>
      </c>
      <c r="D443" s="429">
        <f ca="1">SUMIF(Codifica_CE!$H$2:$U$1241,CeMin_San!$B:$B,Codifica_CE!$T$2:$T$1241)</f>
        <v>0</v>
      </c>
      <c r="E443" s="71" t="s">
        <v>4967</v>
      </c>
    </row>
    <row r="444" spans="1:5" ht="15">
      <c r="A444" s="68"/>
      <c r="B444" s="74" t="s">
        <v>2956</v>
      </c>
      <c r="C444" s="76" t="s">
        <v>5508</v>
      </c>
      <c r="D444" s="429">
        <f ca="1">SUMIF(Codifica_CE!$H$2:$U$1241,CeMin_San!$B:$B,Codifica_CE!$T$2:$T$1241)</f>
        <v>132</v>
      </c>
      <c r="E444" s="71" t="s">
        <v>4967</v>
      </c>
    </row>
    <row r="445" spans="1:5" ht="15">
      <c r="A445" s="68"/>
      <c r="B445" s="74" t="s">
        <v>2959</v>
      </c>
      <c r="C445" s="76" t="s">
        <v>5509</v>
      </c>
      <c r="D445" s="429">
        <f ca="1">SUMIF(Codifica_CE!$H$2:$U$1241,CeMin_San!$B:$B,Codifica_CE!$T$2:$T$1241)</f>
        <v>0</v>
      </c>
      <c r="E445" s="71" t="s">
        <v>4967</v>
      </c>
    </row>
    <row r="446" spans="1:5" ht="15">
      <c r="A446" s="68"/>
      <c r="B446" s="74" t="s">
        <v>2962</v>
      </c>
      <c r="C446" s="76" t="s">
        <v>5510</v>
      </c>
      <c r="D446" s="429">
        <f ca="1">SUMIF(Codifica_CE!$H$2:$U$1241,CeMin_San!$B:$B,Codifica_CE!$T$2:$T$1241)</f>
        <v>0</v>
      </c>
      <c r="E446" s="71" t="s">
        <v>4967</v>
      </c>
    </row>
    <row r="447" spans="1:5" ht="15">
      <c r="A447" s="68"/>
      <c r="B447" s="74" t="s">
        <v>2965</v>
      </c>
      <c r="C447" s="76" t="s">
        <v>5511</v>
      </c>
      <c r="D447" s="429">
        <f ca="1">SUMIF(Codifica_CE!$H$2:$U$1241,CeMin_San!$B:$B,Codifica_CE!$T$2:$T$1241)</f>
        <v>536</v>
      </c>
      <c r="E447" s="71" t="s">
        <v>4967</v>
      </c>
    </row>
    <row r="448" spans="1:5" ht="15">
      <c r="A448" s="68"/>
      <c r="B448" s="74" t="s">
        <v>2968</v>
      </c>
      <c r="C448" s="76" t="s">
        <v>5512</v>
      </c>
      <c r="D448" s="429">
        <f ca="1">SUMIF(Codifica_CE!$H$2:$U$1241,CeMin_San!$B:$B,Codifica_CE!$T$2:$T$1241)</f>
        <v>20</v>
      </c>
      <c r="E448" s="71" t="s">
        <v>4967</v>
      </c>
    </row>
    <row r="449" spans="1:5" ht="15">
      <c r="A449" s="68"/>
      <c r="B449" s="74" t="s">
        <v>2971</v>
      </c>
      <c r="C449" s="76" t="s">
        <v>5513</v>
      </c>
      <c r="D449" s="429">
        <f ca="1">SUMIF(Codifica_CE!$H$2:$U$1241,CeMin_San!$B:$B,Codifica_CE!$T$2:$T$1241)</f>
        <v>0</v>
      </c>
      <c r="E449" s="71" t="s">
        <v>4967</v>
      </c>
    </row>
    <row r="450" spans="1:5">
      <c r="A450" s="68"/>
      <c r="B450" s="74" t="s">
        <v>5514</v>
      </c>
      <c r="C450" s="75" t="s">
        <v>5515</v>
      </c>
      <c r="D450" s="430">
        <f ca="1">SUM(D451:D452)</f>
        <v>0</v>
      </c>
      <c r="E450" s="71" t="s">
        <v>4967</v>
      </c>
    </row>
    <row r="451" spans="1:5" ht="15">
      <c r="A451" s="68" t="s">
        <v>4982</v>
      </c>
      <c r="B451" s="74" t="s">
        <v>5516</v>
      </c>
      <c r="C451" s="75" t="s">
        <v>5517</v>
      </c>
      <c r="D451" s="429">
        <f ca="1">SUMIF(Codifica_CE!$H$2:$U$1241,CeMin_San!$B:$B,Codifica_CE!$T$2:$T$1241)</f>
        <v>0</v>
      </c>
      <c r="E451" s="71" t="s">
        <v>4967</v>
      </c>
    </row>
    <row r="452" spans="1:5">
      <c r="A452" s="68"/>
      <c r="B452" s="74" t="s">
        <v>5518</v>
      </c>
      <c r="C452" s="75" t="s">
        <v>5519</v>
      </c>
      <c r="D452" s="430">
        <f ca="1">SUM(D453:D459)</f>
        <v>0</v>
      </c>
      <c r="E452" s="71" t="s">
        <v>4967</v>
      </c>
    </row>
    <row r="453" spans="1:5" ht="15">
      <c r="A453" s="68" t="s">
        <v>5026</v>
      </c>
      <c r="B453" s="74" t="s">
        <v>5520</v>
      </c>
      <c r="C453" s="76" t="s">
        <v>5521</v>
      </c>
      <c r="D453" s="429">
        <f ca="1">SUMIF(Codifica_CE!$H$2:$U$1241,CeMin_San!$B:$B,Codifica_CE!$T$2:$T$1241)</f>
        <v>0</v>
      </c>
      <c r="E453" s="71" t="s">
        <v>4967</v>
      </c>
    </row>
    <row r="454" spans="1:5" ht="15">
      <c r="A454" s="68"/>
      <c r="B454" s="74" t="s">
        <v>5522</v>
      </c>
      <c r="C454" s="76" t="s">
        <v>5523</v>
      </c>
      <c r="D454" s="429">
        <f ca="1">SUMIF(Codifica_CE!$H$2:$U$1241,CeMin_San!$B:$B,Codifica_CE!$T$2:$T$1241)</f>
        <v>0</v>
      </c>
      <c r="E454" s="71" t="s">
        <v>4967</v>
      </c>
    </row>
    <row r="455" spans="1:5" ht="15">
      <c r="A455" s="68"/>
      <c r="B455" s="74" t="s">
        <v>5524</v>
      </c>
      <c r="C455" s="76" t="s">
        <v>5525</v>
      </c>
      <c r="D455" s="429">
        <f ca="1">SUMIF(Codifica_CE!$H$2:$U$1241,CeMin_San!$B:$B,Codifica_CE!$T$2:$T$1241)</f>
        <v>0</v>
      </c>
      <c r="E455" s="71" t="s">
        <v>4967</v>
      </c>
    </row>
    <row r="456" spans="1:5" ht="15">
      <c r="A456" s="68"/>
      <c r="B456" s="74" t="s">
        <v>5526</v>
      </c>
      <c r="C456" s="76" t="s">
        <v>5527</v>
      </c>
      <c r="D456" s="429">
        <f ca="1">SUMIF(Codifica_CE!$H$2:$U$1241,CeMin_San!$B:$B,Codifica_CE!$T$2:$T$1241)</f>
        <v>0</v>
      </c>
      <c r="E456" s="71" t="s">
        <v>4967</v>
      </c>
    </row>
    <row r="457" spans="1:5" ht="15">
      <c r="A457" s="68"/>
      <c r="B457" s="74" t="s">
        <v>5528</v>
      </c>
      <c r="C457" s="76" t="s">
        <v>5529</v>
      </c>
      <c r="D457" s="429">
        <f ca="1">SUMIF(Codifica_CE!$H$2:$U$1241,CeMin_San!$B:$B,Codifica_CE!$T$2:$T$1241)</f>
        <v>0</v>
      </c>
      <c r="E457" s="71" t="s">
        <v>4967</v>
      </c>
    </row>
    <row r="458" spans="1:5" ht="15">
      <c r="A458" s="68"/>
      <c r="B458" s="74" t="s">
        <v>5530</v>
      </c>
      <c r="C458" s="76" t="s">
        <v>5531</v>
      </c>
      <c r="D458" s="429">
        <f ca="1">SUMIF(Codifica_CE!$H$2:$U$1241,CeMin_San!$B:$B,Codifica_CE!$T$2:$T$1241)</f>
        <v>0</v>
      </c>
      <c r="E458" s="71" t="s">
        <v>4967</v>
      </c>
    </row>
    <row r="459" spans="1:5" ht="15">
      <c r="A459" s="68"/>
      <c r="B459" s="74" t="s">
        <v>5532</v>
      </c>
      <c r="C459" s="76" t="s">
        <v>5533</v>
      </c>
      <c r="D459" s="429">
        <f ca="1">SUMIF(Codifica_CE!$H$2:$U$1241,CeMin_San!$B:$B,Codifica_CE!$T$2:$T$1241)</f>
        <v>0</v>
      </c>
      <c r="E459" s="71" t="s">
        <v>4967</v>
      </c>
    </row>
    <row r="460" spans="1:5" ht="15">
      <c r="A460" s="68"/>
      <c r="B460" s="74" t="s">
        <v>2974</v>
      </c>
      <c r="C460" s="75" t="s">
        <v>5534</v>
      </c>
      <c r="D460" s="429">
        <f ca="1">SUMIF(Codifica_CE!$H$2:$U$1241,CeMin_San!$B:$B,Codifica_CE!$T$2:$T$1241)</f>
        <v>432</v>
      </c>
      <c r="E460" s="71" t="s">
        <v>4967</v>
      </c>
    </row>
    <row r="461" spans="1:5">
      <c r="A461" s="68"/>
      <c r="B461" s="69" t="s">
        <v>5535</v>
      </c>
      <c r="C461" s="70" t="s">
        <v>5536</v>
      </c>
      <c r="D461" s="427">
        <f ca="1">D462+D463</f>
        <v>557</v>
      </c>
      <c r="E461" s="71" t="s">
        <v>4967</v>
      </c>
    </row>
    <row r="462" spans="1:5" ht="15">
      <c r="A462" s="68"/>
      <c r="B462" s="69" t="s">
        <v>2981</v>
      </c>
      <c r="C462" s="73" t="s">
        <v>5537</v>
      </c>
      <c r="D462" s="429">
        <f ca="1">SUMIF(Codifica_CE!$H$2:$U$1241,CeMin_San!$B:$B,Codifica_CE!$T$2:$T$1241)</f>
        <v>0</v>
      </c>
      <c r="E462" s="71" t="s">
        <v>4967</v>
      </c>
    </row>
    <row r="463" spans="1:5">
      <c r="A463" s="68"/>
      <c r="B463" s="69" t="s">
        <v>5538</v>
      </c>
      <c r="C463" s="73" t="s">
        <v>5539</v>
      </c>
      <c r="D463" s="428">
        <f ca="1">D464+D465+D466+D481+D491</f>
        <v>557</v>
      </c>
      <c r="E463" s="71" t="s">
        <v>4967</v>
      </c>
    </row>
    <row r="464" spans="1:5" ht="15">
      <c r="A464" s="68"/>
      <c r="B464" s="74" t="s">
        <v>2987</v>
      </c>
      <c r="C464" s="75" t="s">
        <v>5540</v>
      </c>
      <c r="D464" s="429">
        <f ca="1">SUMIF(Codifica_CE!$H$2:$U$1241,CeMin_San!$B:$B,Codifica_CE!$T$2:$T$1241)</f>
        <v>0</v>
      </c>
      <c r="E464" s="71" t="s">
        <v>4967</v>
      </c>
    </row>
    <row r="465" spans="1:5" ht="15">
      <c r="A465" s="68"/>
      <c r="B465" s="74" t="s">
        <v>2991</v>
      </c>
      <c r="C465" s="75" t="s">
        <v>5541</v>
      </c>
      <c r="D465" s="429">
        <f ca="1">SUMIF(Codifica_CE!$H$2:$U$1241,CeMin_San!$B:$B,Codifica_CE!$T$2:$T$1241)</f>
        <v>0</v>
      </c>
      <c r="E465" s="71" t="s">
        <v>4967</v>
      </c>
    </row>
    <row r="466" spans="1:5">
      <c r="A466" s="68"/>
      <c r="B466" s="74" t="s">
        <v>5542</v>
      </c>
      <c r="C466" s="75" t="s">
        <v>5543</v>
      </c>
      <c r="D466" s="430">
        <f ca="1">D467+D470</f>
        <v>557</v>
      </c>
      <c r="E466" s="71" t="s">
        <v>4967</v>
      </c>
    </row>
    <row r="467" spans="1:5">
      <c r="A467" s="68" t="s">
        <v>4982</v>
      </c>
      <c r="B467" s="74" t="s">
        <v>5544</v>
      </c>
      <c r="C467" s="75" t="s">
        <v>5545</v>
      </c>
      <c r="D467" s="430">
        <f ca="1">SUM(D468:D469)</f>
        <v>32</v>
      </c>
      <c r="E467" s="71" t="s">
        <v>4967</v>
      </c>
    </row>
    <row r="468" spans="1:5" ht="15">
      <c r="A468" s="68" t="s">
        <v>4982</v>
      </c>
      <c r="B468" s="74" t="s">
        <v>2994</v>
      </c>
      <c r="C468" s="76" t="s">
        <v>5546</v>
      </c>
      <c r="D468" s="429">
        <f ca="1">SUMIF(Codifica_CE!$H$2:$U$1241,CeMin_San!$B:$B,Codifica_CE!$T$2:$T$1241)</f>
        <v>0</v>
      </c>
      <c r="E468" s="71" t="s">
        <v>4967</v>
      </c>
    </row>
    <row r="469" spans="1:5" ht="15">
      <c r="A469" s="68" t="s">
        <v>4982</v>
      </c>
      <c r="B469" s="74" t="s">
        <v>2997</v>
      </c>
      <c r="C469" s="76" t="s">
        <v>5547</v>
      </c>
      <c r="D469" s="429">
        <f ca="1">SUMIF(Codifica_CE!$H$2:$U$1241,CeMin_San!$B:$B,Codifica_CE!$T$2:$T$1241)</f>
        <v>32</v>
      </c>
      <c r="E469" s="71" t="s">
        <v>4967</v>
      </c>
    </row>
    <row r="470" spans="1:5">
      <c r="A470" s="68"/>
      <c r="B470" s="74" t="s">
        <v>5548</v>
      </c>
      <c r="C470" s="75" t="s">
        <v>5549</v>
      </c>
      <c r="D470" s="430">
        <f ca="1">D471+D472+SUM(D476:D480)</f>
        <v>525</v>
      </c>
      <c r="E470" s="71" t="s">
        <v>4967</v>
      </c>
    </row>
    <row r="471" spans="1:5" ht="15">
      <c r="A471" s="68" t="s">
        <v>5026</v>
      </c>
      <c r="B471" s="74" t="s">
        <v>3000</v>
      </c>
      <c r="C471" s="76" t="s">
        <v>5550</v>
      </c>
      <c r="D471" s="429">
        <f ca="1">SUMIF(Codifica_CE!$H$2:$U$1241,CeMin_San!$B:$B,Codifica_CE!$T$2:$T$1241)</f>
        <v>0</v>
      </c>
      <c r="E471" s="71" t="s">
        <v>4967</v>
      </c>
    </row>
    <row r="472" spans="1:5">
      <c r="A472" s="68"/>
      <c r="B472" s="74" t="s">
        <v>5551</v>
      </c>
      <c r="C472" s="76" t="s">
        <v>5552</v>
      </c>
      <c r="D472" s="430">
        <f ca="1">SUM(D473:D475)</f>
        <v>6</v>
      </c>
      <c r="E472" s="71" t="s">
        <v>4967</v>
      </c>
    </row>
    <row r="473" spans="1:5" ht="15">
      <c r="A473" s="68"/>
      <c r="B473" s="74" t="s">
        <v>3003</v>
      </c>
      <c r="C473" s="75" t="s">
        <v>5553</v>
      </c>
      <c r="D473" s="429">
        <f ca="1">SUMIF(Codifica_CE!$H$2:$U$1241,CeMin_San!$B:$B,Codifica_CE!$T$2:$T$1241)</f>
        <v>0</v>
      </c>
      <c r="E473" s="71" t="s">
        <v>4967</v>
      </c>
    </row>
    <row r="474" spans="1:5" ht="15">
      <c r="A474" s="68"/>
      <c r="B474" s="74" t="s">
        <v>3006</v>
      </c>
      <c r="C474" s="75" t="s">
        <v>5554</v>
      </c>
      <c r="D474" s="429">
        <f ca="1">SUMIF(Codifica_CE!$H$2:$U$1241,CeMin_San!$B:$B,Codifica_CE!$T$2:$T$1241)</f>
        <v>0</v>
      </c>
      <c r="E474" s="71" t="s">
        <v>4967</v>
      </c>
    </row>
    <row r="475" spans="1:5" ht="15">
      <c r="A475" s="68"/>
      <c r="B475" s="74" t="s">
        <v>3009</v>
      </c>
      <c r="C475" s="75" t="s">
        <v>5555</v>
      </c>
      <c r="D475" s="429">
        <f ca="1">SUMIF(Codifica_CE!$H$2:$U$1241,CeMin_San!$B:$B,Codifica_CE!$T$2:$T$1241)</f>
        <v>6</v>
      </c>
      <c r="E475" s="71" t="s">
        <v>4967</v>
      </c>
    </row>
    <row r="476" spans="1:5" ht="15">
      <c r="A476" s="68"/>
      <c r="B476" s="74" t="s">
        <v>3012</v>
      </c>
      <c r="C476" s="76" t="s">
        <v>5556</v>
      </c>
      <c r="D476" s="429">
        <f ca="1">SUMIF(Codifica_CE!$H$2:$U$1241,CeMin_San!$B:$B,Codifica_CE!$T$2:$T$1241)</f>
        <v>0</v>
      </c>
      <c r="E476" s="71" t="s">
        <v>4967</v>
      </c>
    </row>
    <row r="477" spans="1:5" ht="15">
      <c r="A477" s="68"/>
      <c r="B477" s="74" t="s">
        <v>3015</v>
      </c>
      <c r="C477" s="76" t="s">
        <v>5557</v>
      </c>
      <c r="D477" s="429">
        <f ca="1">SUMIF(Codifica_CE!$H$2:$U$1241,CeMin_San!$B:$B,Codifica_CE!$T$2:$T$1241)</f>
        <v>0</v>
      </c>
      <c r="E477" s="71" t="s">
        <v>4967</v>
      </c>
    </row>
    <row r="478" spans="1:5" ht="15">
      <c r="A478" s="68"/>
      <c r="B478" s="74" t="s">
        <v>3018</v>
      </c>
      <c r="C478" s="76" t="s">
        <v>5558</v>
      </c>
      <c r="D478" s="429">
        <f ca="1">SUMIF(Codifica_CE!$H$2:$U$1241,CeMin_San!$B:$B,Codifica_CE!$T$2:$T$1241)</f>
        <v>307</v>
      </c>
      <c r="E478" s="71" t="s">
        <v>4967</v>
      </c>
    </row>
    <row r="479" spans="1:5" ht="15">
      <c r="A479" s="68"/>
      <c r="B479" s="74" t="s">
        <v>3021</v>
      </c>
      <c r="C479" s="76" t="s">
        <v>5559</v>
      </c>
      <c r="D479" s="429">
        <f ca="1">SUMIF(Codifica_CE!$H$2:$U$1241,CeMin_San!$B:$B,Codifica_CE!$T$2:$T$1241)</f>
        <v>212</v>
      </c>
      <c r="E479" s="71" t="s">
        <v>4967</v>
      </c>
    </row>
    <row r="480" spans="1:5" ht="15">
      <c r="A480" s="68"/>
      <c r="B480" s="74" t="s">
        <v>3024</v>
      </c>
      <c r="C480" s="76" t="s">
        <v>5560</v>
      </c>
      <c r="D480" s="429">
        <f ca="1">SUMIF(Codifica_CE!$H$2:$U$1241,CeMin_San!$B:$B,Codifica_CE!$T$2:$T$1241)</f>
        <v>0</v>
      </c>
      <c r="E480" s="71" t="s">
        <v>4967</v>
      </c>
    </row>
    <row r="481" spans="1:5">
      <c r="A481" s="68"/>
      <c r="B481" s="74" t="s">
        <v>5561</v>
      </c>
      <c r="C481" s="75" t="s">
        <v>5562</v>
      </c>
      <c r="D481" s="430">
        <f ca="1">SUM(D482:D483)</f>
        <v>0</v>
      </c>
      <c r="E481" s="71" t="s">
        <v>4967</v>
      </c>
    </row>
    <row r="482" spans="1:5" ht="15">
      <c r="A482" s="68" t="s">
        <v>4982</v>
      </c>
      <c r="B482" s="74" t="s">
        <v>5563</v>
      </c>
      <c r="C482" s="75" t="s">
        <v>5564</v>
      </c>
      <c r="D482" s="429">
        <f ca="1">SUMIF(Codifica_CE!$H$2:$U$1241,CeMin_San!$B:$B,Codifica_CE!$T$2:$T$1241)</f>
        <v>0</v>
      </c>
      <c r="E482" s="71" t="s">
        <v>4967</v>
      </c>
    </row>
    <row r="483" spans="1:5">
      <c r="A483" s="68"/>
      <c r="B483" s="74" t="s">
        <v>5565</v>
      </c>
      <c r="C483" s="75" t="s">
        <v>5566</v>
      </c>
      <c r="D483" s="430">
        <f ca="1">SUM(D484:D490)</f>
        <v>0</v>
      </c>
      <c r="E483" s="71" t="s">
        <v>4967</v>
      </c>
    </row>
    <row r="484" spans="1:5" ht="15">
      <c r="A484" s="68" t="s">
        <v>5026</v>
      </c>
      <c r="B484" s="74" t="s">
        <v>5567</v>
      </c>
      <c r="C484" s="76" t="s">
        <v>5568</v>
      </c>
      <c r="D484" s="429">
        <f ca="1">SUMIF(Codifica_CE!$H$2:$U$1241,CeMin_San!$B:$B,Codifica_CE!$T$2:$T$1241)</f>
        <v>0</v>
      </c>
      <c r="E484" s="71" t="s">
        <v>4967</v>
      </c>
    </row>
    <row r="485" spans="1:5" ht="15">
      <c r="A485" s="68"/>
      <c r="B485" s="74" t="s">
        <v>5569</v>
      </c>
      <c r="C485" s="76" t="s">
        <v>5570</v>
      </c>
      <c r="D485" s="429">
        <f ca="1">SUMIF(Codifica_CE!$H$2:$U$1241,CeMin_San!$B:$B,Codifica_CE!$T$2:$T$1241)</f>
        <v>0</v>
      </c>
      <c r="E485" s="71" t="s">
        <v>4967</v>
      </c>
    </row>
    <row r="486" spans="1:5" ht="15">
      <c r="A486" s="68"/>
      <c r="B486" s="74" t="s">
        <v>5571</v>
      </c>
      <c r="C486" s="76" t="s">
        <v>5572</v>
      </c>
      <c r="D486" s="429">
        <f ca="1">SUMIF(Codifica_CE!$H$2:$U$1241,CeMin_San!$B:$B,Codifica_CE!$T$2:$T$1241)</f>
        <v>0</v>
      </c>
      <c r="E486" s="71" t="s">
        <v>4967</v>
      </c>
    </row>
    <row r="487" spans="1:5" ht="15">
      <c r="A487" s="68"/>
      <c r="B487" s="74" t="s">
        <v>5573</v>
      </c>
      <c r="C487" s="76" t="s">
        <v>5574</v>
      </c>
      <c r="D487" s="429">
        <f ca="1">SUMIF(Codifica_CE!$H$2:$U$1241,CeMin_San!$B:$B,Codifica_CE!$T$2:$T$1241)</f>
        <v>0</v>
      </c>
      <c r="E487" s="71" t="s">
        <v>4967</v>
      </c>
    </row>
    <row r="488" spans="1:5" ht="15">
      <c r="A488" s="68"/>
      <c r="B488" s="74" t="s">
        <v>5575</v>
      </c>
      <c r="C488" s="76" t="s">
        <v>5576</v>
      </c>
      <c r="D488" s="429">
        <f ca="1">SUMIF(Codifica_CE!$H$2:$U$1241,CeMin_San!$B:$B,Codifica_CE!$T$2:$T$1241)</f>
        <v>0</v>
      </c>
      <c r="E488" s="71" t="s">
        <v>4967</v>
      </c>
    </row>
    <row r="489" spans="1:5" ht="15">
      <c r="A489" s="68"/>
      <c r="B489" s="74" t="s">
        <v>5577</v>
      </c>
      <c r="C489" s="76" t="s">
        <v>5578</v>
      </c>
      <c r="D489" s="429">
        <f ca="1">SUMIF(Codifica_CE!$H$2:$U$1241,CeMin_San!$B:$B,Codifica_CE!$T$2:$T$1241)</f>
        <v>0</v>
      </c>
      <c r="E489" s="71" t="s">
        <v>4967</v>
      </c>
    </row>
    <row r="490" spans="1:5" ht="15">
      <c r="A490" s="68"/>
      <c r="B490" s="74" t="s">
        <v>5579</v>
      </c>
      <c r="C490" s="76" t="s">
        <v>5580</v>
      </c>
      <c r="D490" s="429">
        <f ca="1">SUMIF(Codifica_CE!$H$2:$U$1241,CeMin_San!$B:$B,Codifica_CE!$T$2:$T$1241)</f>
        <v>0</v>
      </c>
      <c r="E490" s="71" t="s">
        <v>4967</v>
      </c>
    </row>
    <row r="491" spans="1:5" ht="15">
      <c r="A491" s="68"/>
      <c r="B491" s="74" t="s">
        <v>3027</v>
      </c>
      <c r="C491" s="75" t="s">
        <v>5581</v>
      </c>
      <c r="D491" s="429">
        <f ca="1">SUMIF(Codifica_CE!$H$2:$U$1241,CeMin_San!$B:$B,Codifica_CE!$T$2:$T$1241)</f>
        <v>0</v>
      </c>
      <c r="E491" s="71" t="s">
        <v>4967</v>
      </c>
    </row>
    <row r="492" spans="1:5" ht="14.25">
      <c r="A492" s="68"/>
      <c r="B492" s="69" t="s">
        <v>5582</v>
      </c>
      <c r="C492" s="70" t="s">
        <v>5583</v>
      </c>
      <c r="D492" s="437">
        <f ca="1">D436-D461</f>
        <v>626</v>
      </c>
      <c r="E492" s="290" t="s">
        <v>5436</v>
      </c>
    </row>
    <row r="493" spans="1:5" ht="14.25">
      <c r="A493" s="68"/>
      <c r="B493" s="69" t="s">
        <v>5584</v>
      </c>
      <c r="C493" s="70" t="s">
        <v>5585</v>
      </c>
      <c r="D493" s="437">
        <f ca="1">D130-D411+D430+D434+D492</f>
        <v>1412</v>
      </c>
      <c r="E493" s="290" t="s">
        <v>5436</v>
      </c>
    </row>
    <row r="494" spans="1:5">
      <c r="A494" s="68"/>
      <c r="B494" s="69"/>
      <c r="C494" s="70" t="s">
        <v>5586</v>
      </c>
      <c r="D494" s="430"/>
      <c r="E494" s="71" t="s">
        <v>4967</v>
      </c>
    </row>
    <row r="495" spans="1:5">
      <c r="A495" s="68"/>
      <c r="B495" s="69" t="s">
        <v>5587</v>
      </c>
      <c r="C495" s="70" t="s">
        <v>5588</v>
      </c>
      <c r="D495" s="427">
        <f ca="1">SUM(D496:D499)</f>
        <v>1406</v>
      </c>
      <c r="E495" s="71" t="s">
        <v>4967</v>
      </c>
    </row>
    <row r="496" spans="1:5" ht="15">
      <c r="A496" s="77"/>
      <c r="B496" s="69" t="s">
        <v>3032</v>
      </c>
      <c r="C496" s="73" t="s">
        <v>5589</v>
      </c>
      <c r="D496" s="429">
        <f ca="1">SUMIF(Codifica_CE!$H$2:$U$1241,CeMin_San!$B:$B,Codifica_CE!$T$2:$T$1241)</f>
        <v>1281</v>
      </c>
      <c r="E496" s="71" t="s">
        <v>4967</v>
      </c>
    </row>
    <row r="497" spans="1:5" ht="15">
      <c r="A497" s="77"/>
      <c r="B497" s="69" t="s">
        <v>3038</v>
      </c>
      <c r="C497" s="73" t="s">
        <v>5590</v>
      </c>
      <c r="D497" s="429">
        <f ca="1">SUMIF(Codifica_CE!$H$2:$U$1241,CeMin_San!$B:$B,Codifica_CE!$T$2:$T$1241)</f>
        <v>120</v>
      </c>
      <c r="E497" s="71" t="s">
        <v>4967</v>
      </c>
    </row>
    <row r="498" spans="1:5" ht="15">
      <c r="A498" s="77"/>
      <c r="B498" s="69" t="s">
        <v>3042</v>
      </c>
      <c r="C498" s="73" t="s">
        <v>5591</v>
      </c>
      <c r="D498" s="429">
        <f ca="1">SUMIF(Codifica_CE!$H$2:$U$1241,CeMin_San!$B:$B,Codifica_CE!$T$2:$T$1241)</f>
        <v>5</v>
      </c>
      <c r="E498" s="71" t="s">
        <v>4967</v>
      </c>
    </row>
    <row r="499" spans="1:5" ht="15">
      <c r="A499" s="77"/>
      <c r="B499" s="69" t="s">
        <v>3046</v>
      </c>
      <c r="C499" s="73" t="s">
        <v>5592</v>
      </c>
      <c r="D499" s="429">
        <f ca="1">SUMIF(Codifica_CE!$H$2:$U$1241,CeMin_San!$B:$B,Codifica_CE!$T$2:$T$1241)</f>
        <v>0</v>
      </c>
      <c r="E499" s="71" t="s">
        <v>4967</v>
      </c>
    </row>
    <row r="500" spans="1:5">
      <c r="A500" s="68"/>
      <c r="B500" s="69" t="s">
        <v>5593</v>
      </c>
      <c r="C500" s="70" t="s">
        <v>5594</v>
      </c>
      <c r="D500" s="427">
        <f ca="1">SUM(D501:D502)</f>
        <v>6</v>
      </c>
      <c r="E500" s="71" t="s">
        <v>4967</v>
      </c>
    </row>
    <row r="501" spans="1:5" ht="15">
      <c r="A501" s="68"/>
      <c r="B501" s="69" t="s">
        <v>3050</v>
      </c>
      <c r="C501" s="73" t="s">
        <v>5595</v>
      </c>
      <c r="D501" s="429">
        <f ca="1">SUMIF(Codifica_CE!$H$2:$U$1241,CeMin_San!$B:$B,Codifica_CE!$T$2:$T$1241)</f>
        <v>0</v>
      </c>
      <c r="E501" s="71" t="s">
        <v>4967</v>
      </c>
    </row>
    <row r="502" spans="1:5" ht="15">
      <c r="A502" s="68"/>
      <c r="B502" s="69" t="s">
        <v>3054</v>
      </c>
      <c r="C502" s="73" t="s">
        <v>5596</v>
      </c>
      <c r="D502" s="429">
        <f ca="1">SUMIF(Codifica_CE!$H$2:$U$1241,CeMin_San!$B:$B,Codifica_CE!$T$2:$T$1241)</f>
        <v>6</v>
      </c>
      <c r="E502" s="71" t="s">
        <v>4967</v>
      </c>
    </row>
    <row r="503" spans="1:5" ht="15">
      <c r="A503" s="68"/>
      <c r="B503" s="69" t="s">
        <v>3057</v>
      </c>
      <c r="C503" s="70" t="s">
        <v>5597</v>
      </c>
      <c r="D503" s="429">
        <f ca="1">SUMIF(Codifica_CE!$H$2:$U$1241,CeMin_San!$B:$B,Codifica_CE!$T$2:$T$1241)</f>
        <v>0</v>
      </c>
      <c r="E503" s="71" t="s">
        <v>4967</v>
      </c>
    </row>
    <row r="504" spans="1:5">
      <c r="A504" s="68"/>
      <c r="B504" s="69" t="s">
        <v>5598</v>
      </c>
      <c r="C504" s="70" t="s">
        <v>5599</v>
      </c>
      <c r="D504" s="427">
        <f ca="1">D495+D500+D503</f>
        <v>1412</v>
      </c>
      <c r="E504" s="71" t="s">
        <v>4967</v>
      </c>
    </row>
    <row r="505" spans="1:5" ht="15" thickBot="1">
      <c r="A505" s="85"/>
      <c r="B505" s="86" t="s">
        <v>5600</v>
      </c>
      <c r="C505" s="87" t="s">
        <v>5601</v>
      </c>
      <c r="D505" s="438">
        <f ca="1">D493-D504</f>
        <v>0</v>
      </c>
      <c r="E505" s="416" t="s">
        <v>5436</v>
      </c>
    </row>
    <row r="506" spans="1:5" ht="6" customHeight="1">
      <c r="A506" s="405"/>
      <c r="B506" s="405"/>
      <c r="C506" s="405"/>
      <c r="D506" s="405"/>
      <c r="E506" s="405"/>
    </row>
    <row r="507" spans="1:5" ht="15">
      <c r="A507" s="406"/>
      <c r="B507" s="407"/>
      <c r="C507" s="408" t="s">
        <v>5602</v>
      </c>
      <c r="D507" s="407"/>
      <c r="E507" s="417"/>
    </row>
    <row r="508" spans="1:5" ht="15">
      <c r="A508" s="406"/>
      <c r="B508" s="407"/>
      <c r="C508" s="408" t="s">
        <v>5603</v>
      </c>
      <c r="D508" s="421"/>
      <c r="E508" s="418"/>
    </row>
    <row r="509" spans="1:5">
      <c r="A509" s="409"/>
      <c r="B509" s="410"/>
      <c r="C509" s="381"/>
      <c r="D509" s="422"/>
    </row>
    <row r="510" spans="1:5" ht="15">
      <c r="A510" s="409"/>
      <c r="B510" s="410"/>
      <c r="C510" s="411"/>
      <c r="D510" s="410"/>
      <c r="E510" s="410"/>
    </row>
    <row r="511" spans="1:5">
      <c r="A511" s="409"/>
      <c r="B511" s="410"/>
      <c r="C511" s="412"/>
      <c r="D511" s="410"/>
      <c r="E511" s="419"/>
    </row>
    <row r="512" spans="1:5">
      <c r="A512" s="406"/>
      <c r="B512" s="410"/>
      <c r="C512" s="412"/>
      <c r="D512" s="410"/>
      <c r="E512" s="410"/>
    </row>
    <row r="513" spans="1:5" ht="15">
      <c r="A513" s="406"/>
      <c r="B513" s="407"/>
      <c r="C513" s="411"/>
      <c r="D513" s="410"/>
      <c r="E513" s="420"/>
    </row>
    <row r="514" spans="1:5" ht="15">
      <c r="A514" s="406"/>
      <c r="B514" s="410"/>
      <c r="C514" s="411"/>
      <c r="D514" s="410"/>
      <c r="E514" s="410"/>
    </row>
    <row r="515" spans="1:5" ht="15">
      <c r="A515" s="406"/>
      <c r="B515" s="410"/>
      <c r="C515" s="411"/>
      <c r="D515" s="410"/>
      <c r="E515" s="410"/>
    </row>
    <row r="516" spans="1:5" ht="15">
      <c r="A516" s="406"/>
      <c r="B516" s="410"/>
      <c r="C516" s="411"/>
      <c r="D516" s="410"/>
      <c r="E516" s="410"/>
    </row>
    <row r="517" spans="1:5" ht="15">
      <c r="A517" s="383"/>
      <c r="B517" s="413"/>
      <c r="C517" s="411"/>
      <c r="D517" s="410"/>
      <c r="E517" s="420"/>
    </row>
    <row r="518" spans="1:5" ht="15">
      <c r="A518" s="383"/>
      <c r="B518" s="410"/>
      <c r="C518" s="411"/>
      <c r="D518" s="410"/>
      <c r="E518" s="410"/>
    </row>
    <row r="519" spans="1:5" ht="15">
      <c r="A519" s="383"/>
      <c r="B519" s="414"/>
      <c r="C519" s="411"/>
      <c r="D519" s="410"/>
      <c r="E519" s="420"/>
    </row>
    <row r="520" spans="1:5" ht="15">
      <c r="A520" s="383"/>
      <c r="B520" s="414"/>
      <c r="C520" s="411"/>
      <c r="D520" s="423"/>
      <c r="E520" s="420"/>
    </row>
    <row r="521" spans="1:5" ht="15">
      <c r="A521" s="383"/>
      <c r="B521" s="414"/>
      <c r="C521" s="411"/>
      <c r="D521" s="423"/>
      <c r="E521" s="420"/>
    </row>
    <row r="522" spans="1:5" ht="15">
      <c r="A522" s="383"/>
      <c r="B522" s="414"/>
      <c r="C522" s="411"/>
      <c r="D522" s="423"/>
      <c r="E522" s="420"/>
    </row>
    <row r="523" spans="1:5" ht="15">
      <c r="A523" s="383"/>
      <c r="B523" s="414"/>
      <c r="C523" s="411"/>
      <c r="D523" s="423"/>
      <c r="E523" s="420"/>
    </row>
    <row r="524" spans="1:5" ht="15">
      <c r="A524" s="383"/>
      <c r="B524" s="414"/>
      <c r="C524" s="411"/>
      <c r="D524" s="423"/>
      <c r="E524" s="420"/>
    </row>
    <row r="525" spans="1:5" ht="15">
      <c r="A525" s="383"/>
      <c r="B525" s="414"/>
      <c r="C525" s="411"/>
      <c r="D525" s="423"/>
      <c r="E525" s="420"/>
    </row>
    <row r="526" spans="1:5" ht="15">
      <c r="A526" s="383"/>
      <c r="B526" s="414"/>
      <c r="C526" s="411"/>
      <c r="D526" s="423"/>
      <c r="E526" s="420"/>
    </row>
    <row r="527" spans="1:5" ht="15">
      <c r="A527" s="383"/>
      <c r="B527" s="414"/>
      <c r="C527" s="411"/>
      <c r="D527" s="423"/>
      <c r="E527" s="420"/>
    </row>
    <row r="528" spans="1:5" ht="15">
      <c r="A528" s="383"/>
      <c r="B528" s="414"/>
      <c r="C528" s="411"/>
      <c r="D528" s="423"/>
      <c r="E528" s="420"/>
    </row>
    <row r="529" spans="1:5" ht="15">
      <c r="A529" s="383"/>
      <c r="B529" s="414"/>
      <c r="C529" s="411"/>
      <c r="D529" s="423"/>
      <c r="E529" s="420"/>
    </row>
    <row r="530" spans="1:5" ht="15">
      <c r="A530" s="383"/>
      <c r="B530" s="414"/>
      <c r="C530" s="411"/>
      <c r="D530" s="423"/>
      <c r="E530" s="420"/>
    </row>
    <row r="531" spans="1:5" ht="15">
      <c r="A531" s="383"/>
      <c r="B531" s="414"/>
      <c r="C531" s="411"/>
      <c r="D531" s="423"/>
      <c r="E531" s="420"/>
    </row>
    <row r="532" spans="1:5" ht="15">
      <c r="A532" s="383"/>
      <c r="B532" s="414"/>
      <c r="C532" s="411"/>
      <c r="D532" s="423"/>
      <c r="E532" s="420"/>
    </row>
    <row r="533" spans="1:5" ht="15">
      <c r="A533" s="383"/>
      <c r="B533" s="414"/>
      <c r="C533" s="411"/>
      <c r="D533" s="423"/>
      <c r="E533" s="420"/>
    </row>
    <row r="534" spans="1:5" ht="15">
      <c r="A534" s="383"/>
      <c r="B534" s="414"/>
      <c r="C534" s="411"/>
      <c r="D534" s="423"/>
      <c r="E534" s="420"/>
    </row>
    <row r="535" spans="1:5" ht="15">
      <c r="A535" s="383"/>
      <c r="B535" s="414"/>
      <c r="C535" s="411"/>
      <c r="D535" s="423"/>
      <c r="E535" s="420"/>
    </row>
    <row r="536" spans="1:5" ht="15">
      <c r="A536" s="383"/>
      <c r="B536" s="414"/>
      <c r="C536" s="411"/>
      <c r="D536" s="423"/>
      <c r="E536" s="420"/>
    </row>
    <row r="537" spans="1:5" ht="15">
      <c r="A537" s="383"/>
      <c r="B537" s="414"/>
      <c r="C537" s="411"/>
      <c r="D537" s="423"/>
      <c r="E537" s="420"/>
    </row>
    <row r="538" spans="1:5" ht="15">
      <c r="A538" s="383"/>
      <c r="B538" s="414"/>
      <c r="C538" s="411"/>
      <c r="D538" s="423"/>
      <c r="E538" s="420"/>
    </row>
    <row r="539" spans="1:5" ht="15">
      <c r="A539" s="383"/>
      <c r="B539" s="414"/>
      <c r="C539" s="411"/>
      <c r="D539" s="423"/>
      <c r="E539" s="420"/>
    </row>
    <row r="540" spans="1:5" ht="15">
      <c r="A540" s="383"/>
      <c r="B540" s="414"/>
      <c r="C540" s="411"/>
      <c r="D540" s="423"/>
      <c r="E540" s="420"/>
    </row>
    <row r="541" spans="1:5" ht="15">
      <c r="A541" s="383"/>
      <c r="B541" s="414"/>
      <c r="C541" s="411"/>
      <c r="D541" s="423"/>
      <c r="E541" s="420"/>
    </row>
    <row r="542" spans="1:5" ht="15">
      <c r="A542" s="383"/>
      <c r="B542" s="414"/>
      <c r="C542" s="411"/>
      <c r="D542" s="423"/>
      <c r="E542" s="420"/>
    </row>
    <row r="543" spans="1:5" ht="15">
      <c r="A543" s="383"/>
      <c r="B543" s="414"/>
      <c r="C543" s="411"/>
      <c r="D543" s="423"/>
      <c r="E543" s="420"/>
    </row>
    <row r="544" spans="1:5" ht="15">
      <c r="A544" s="383"/>
      <c r="B544" s="414"/>
      <c r="C544" s="411"/>
      <c r="D544" s="423"/>
      <c r="E544" s="420"/>
    </row>
    <row r="545" spans="1:5" ht="15">
      <c r="A545" s="383"/>
      <c r="B545" s="414"/>
      <c r="C545" s="411"/>
      <c r="D545" s="423"/>
      <c r="E545" s="420"/>
    </row>
    <row r="546" spans="1:5" ht="15">
      <c r="A546" s="383"/>
      <c r="B546" s="414"/>
      <c r="C546" s="411"/>
      <c r="D546" s="423"/>
      <c r="E546" s="420"/>
    </row>
    <row r="547" spans="1:5" ht="15">
      <c r="A547" s="383"/>
      <c r="B547" s="414"/>
      <c r="C547" s="411"/>
      <c r="D547" s="423"/>
      <c r="E547" s="420"/>
    </row>
    <row r="548" spans="1:5" ht="15">
      <c r="A548" s="383"/>
      <c r="B548" s="414"/>
      <c r="C548" s="411"/>
      <c r="D548" s="423"/>
      <c r="E548" s="420"/>
    </row>
    <row r="549" spans="1:5" ht="15">
      <c r="A549" s="383"/>
      <c r="B549" s="414"/>
      <c r="C549" s="411"/>
      <c r="D549" s="423"/>
      <c r="E549" s="420"/>
    </row>
    <row r="550" spans="1:5" ht="15">
      <c r="A550" s="383"/>
      <c r="B550" s="414"/>
      <c r="C550" s="411"/>
      <c r="D550" s="423"/>
      <c r="E550" s="420"/>
    </row>
    <row r="551" spans="1:5" ht="15">
      <c r="A551" s="383"/>
      <c r="B551" s="414"/>
      <c r="C551" s="411"/>
      <c r="D551" s="423"/>
      <c r="E551" s="420"/>
    </row>
    <row r="552" spans="1:5" ht="15">
      <c r="A552" s="383"/>
      <c r="B552" s="414"/>
      <c r="C552" s="411"/>
      <c r="D552" s="423"/>
      <c r="E552" s="420"/>
    </row>
    <row r="553" spans="1:5" ht="15">
      <c r="A553" s="383"/>
      <c r="B553" s="414"/>
      <c r="C553" s="411"/>
      <c r="D553" s="423"/>
      <c r="E553" s="420"/>
    </row>
    <row r="554" spans="1:5" ht="15">
      <c r="A554" s="383"/>
      <c r="B554" s="414"/>
      <c r="C554" s="411"/>
      <c r="D554" s="423"/>
      <c r="E554" s="420"/>
    </row>
    <row r="555" spans="1:5" ht="15">
      <c r="A555" s="383"/>
      <c r="B555" s="414"/>
      <c r="C555" s="411"/>
      <c r="D555" s="423"/>
      <c r="E555" s="420"/>
    </row>
    <row r="556" spans="1:5" ht="15">
      <c r="A556" s="383"/>
      <c r="B556" s="414"/>
      <c r="C556" s="411"/>
      <c r="D556" s="423"/>
      <c r="E556" s="420"/>
    </row>
    <row r="557" spans="1:5" ht="15">
      <c r="A557" s="383"/>
      <c r="B557" s="414"/>
      <c r="C557" s="411"/>
      <c r="D557" s="423"/>
      <c r="E557" s="420"/>
    </row>
    <row r="558" spans="1:5" ht="15">
      <c r="A558" s="383"/>
      <c r="B558" s="414"/>
      <c r="C558" s="411"/>
      <c r="D558" s="423"/>
      <c r="E558" s="420"/>
    </row>
    <row r="559" spans="1:5" ht="15">
      <c r="A559" s="383"/>
      <c r="B559" s="414"/>
      <c r="C559" s="411"/>
      <c r="D559" s="423"/>
      <c r="E559" s="420"/>
    </row>
    <row r="560" spans="1:5" ht="15">
      <c r="A560" s="383"/>
      <c r="B560" s="414"/>
      <c r="C560" s="411"/>
      <c r="D560" s="423"/>
      <c r="E560" s="420"/>
    </row>
    <row r="561" spans="1:5" ht="15">
      <c r="A561" s="383"/>
      <c r="B561" s="414"/>
      <c r="C561" s="411"/>
      <c r="D561" s="423"/>
      <c r="E561" s="420"/>
    </row>
    <row r="562" spans="1:5" ht="15">
      <c r="A562" s="383"/>
      <c r="B562" s="414"/>
      <c r="C562" s="411"/>
      <c r="D562" s="423"/>
      <c r="E562" s="420"/>
    </row>
    <row r="563" spans="1:5" ht="15">
      <c r="A563" s="383"/>
      <c r="B563" s="414"/>
      <c r="C563" s="411"/>
      <c r="D563" s="423"/>
      <c r="E563" s="420"/>
    </row>
    <row r="564" spans="1:5" ht="15">
      <c r="A564" s="383"/>
      <c r="B564" s="414"/>
      <c r="C564" s="411"/>
      <c r="D564" s="423"/>
      <c r="E564" s="420"/>
    </row>
    <row r="565" spans="1:5" ht="15">
      <c r="A565" s="383"/>
      <c r="B565" s="414"/>
      <c r="C565" s="411"/>
      <c r="D565" s="423"/>
      <c r="E565" s="420"/>
    </row>
    <row r="566" spans="1:5" ht="15">
      <c r="A566" s="383"/>
      <c r="B566" s="414"/>
      <c r="C566" s="411"/>
      <c r="D566" s="423"/>
      <c r="E566" s="420"/>
    </row>
    <row r="567" spans="1:5" ht="15">
      <c r="A567" s="383"/>
      <c r="B567" s="414"/>
      <c r="C567" s="411"/>
      <c r="D567" s="423"/>
      <c r="E567" s="420"/>
    </row>
    <row r="568" spans="1:5" ht="15">
      <c r="A568" s="383"/>
      <c r="B568" s="414"/>
      <c r="C568" s="411"/>
      <c r="D568" s="423"/>
      <c r="E568" s="420"/>
    </row>
    <row r="569" spans="1:5" ht="15">
      <c r="A569" s="383"/>
      <c r="B569" s="414"/>
      <c r="C569" s="411"/>
      <c r="D569" s="423"/>
      <c r="E569" s="420"/>
    </row>
    <row r="570" spans="1:5" ht="15">
      <c r="A570" s="383"/>
      <c r="B570" s="414"/>
      <c r="C570" s="411"/>
      <c r="D570" s="423"/>
      <c r="E570" s="420"/>
    </row>
    <row r="571" spans="1:5" ht="15">
      <c r="A571" s="383"/>
      <c r="B571" s="414"/>
      <c r="C571" s="411"/>
      <c r="D571" s="423"/>
      <c r="E571" s="420"/>
    </row>
    <row r="572" spans="1:5" ht="15">
      <c r="A572" s="383"/>
      <c r="B572" s="414"/>
      <c r="C572" s="411"/>
      <c r="D572" s="423"/>
      <c r="E572" s="420"/>
    </row>
    <row r="573" spans="1:5" ht="15">
      <c r="A573" s="383"/>
      <c r="B573" s="414"/>
      <c r="C573" s="411"/>
      <c r="D573" s="423"/>
      <c r="E573" s="420"/>
    </row>
    <row r="574" spans="1:5" ht="15">
      <c r="A574" s="383"/>
      <c r="B574" s="414"/>
      <c r="C574" s="411"/>
      <c r="D574" s="423"/>
      <c r="E574" s="420"/>
    </row>
    <row r="575" spans="1:5" ht="15">
      <c r="A575" s="383"/>
      <c r="B575" s="414"/>
      <c r="C575" s="411"/>
      <c r="D575" s="423"/>
      <c r="E575" s="420"/>
    </row>
    <row r="576" spans="1:5" ht="15">
      <c r="A576" s="383"/>
      <c r="B576" s="414"/>
      <c r="C576" s="411"/>
      <c r="D576" s="423"/>
      <c r="E576" s="420"/>
    </row>
    <row r="577" spans="1:5" ht="15">
      <c r="A577" s="383"/>
      <c r="B577" s="414"/>
      <c r="C577" s="411"/>
      <c r="D577" s="423"/>
      <c r="E577" s="420"/>
    </row>
    <row r="578" spans="1:5" ht="15">
      <c r="A578" s="383"/>
      <c r="B578" s="414"/>
      <c r="C578" s="411"/>
      <c r="D578" s="423"/>
      <c r="E578" s="420"/>
    </row>
    <row r="579" spans="1:5" ht="15">
      <c r="A579" s="383"/>
      <c r="B579" s="414"/>
      <c r="C579" s="411"/>
      <c r="D579" s="423"/>
      <c r="E579" s="420"/>
    </row>
    <row r="580" spans="1:5" ht="15">
      <c r="A580" s="383"/>
      <c r="B580" s="414"/>
      <c r="C580" s="411"/>
      <c r="D580" s="423"/>
      <c r="E580" s="420"/>
    </row>
    <row r="581" spans="1:5" ht="15">
      <c r="A581" s="383"/>
      <c r="B581" s="414"/>
      <c r="C581" s="411"/>
      <c r="D581" s="423"/>
      <c r="E581" s="420"/>
    </row>
    <row r="582" spans="1:5" ht="15">
      <c r="A582" s="383"/>
      <c r="B582" s="414"/>
      <c r="C582" s="411"/>
      <c r="D582" s="423"/>
      <c r="E582" s="420"/>
    </row>
    <row r="583" spans="1:5" ht="15">
      <c r="A583" s="383"/>
      <c r="B583" s="414"/>
      <c r="C583" s="411"/>
      <c r="D583" s="423"/>
      <c r="E583" s="420"/>
    </row>
    <row r="584" spans="1:5" ht="15">
      <c r="A584" s="383"/>
      <c r="B584" s="414"/>
      <c r="C584" s="411"/>
      <c r="D584" s="423"/>
      <c r="E584" s="420"/>
    </row>
    <row r="585" spans="1:5" ht="15">
      <c r="A585" s="383"/>
      <c r="B585" s="414"/>
      <c r="C585" s="411"/>
      <c r="D585" s="423"/>
      <c r="E585" s="420"/>
    </row>
    <row r="586" spans="1:5" ht="15">
      <c r="A586" s="383"/>
      <c r="B586" s="414"/>
      <c r="C586" s="411"/>
      <c r="D586" s="423"/>
      <c r="E586" s="420"/>
    </row>
    <row r="587" spans="1:5" ht="15">
      <c r="A587" s="383"/>
      <c r="B587" s="414"/>
      <c r="C587" s="411"/>
      <c r="D587" s="423"/>
      <c r="E587" s="420"/>
    </row>
    <row r="588" spans="1:5" ht="15">
      <c r="A588" s="383"/>
      <c r="B588" s="414"/>
      <c r="C588" s="411"/>
      <c r="D588" s="423"/>
      <c r="E588" s="420"/>
    </row>
    <row r="589" spans="1:5" ht="15">
      <c r="A589" s="383"/>
      <c r="B589" s="414"/>
      <c r="C589" s="411"/>
      <c r="D589" s="423"/>
      <c r="E589" s="420"/>
    </row>
    <row r="590" spans="1:5" ht="15">
      <c r="A590" s="383"/>
      <c r="B590" s="414"/>
      <c r="C590" s="411"/>
      <c r="D590" s="423"/>
      <c r="E590" s="420"/>
    </row>
    <row r="591" spans="1:5" ht="15">
      <c r="A591" s="383"/>
      <c r="B591" s="414"/>
      <c r="C591" s="415"/>
      <c r="D591" s="423"/>
      <c r="E591" s="420"/>
    </row>
    <row r="592" spans="1:5" ht="15">
      <c r="A592" s="383"/>
      <c r="B592" s="414"/>
      <c r="C592" s="415"/>
      <c r="D592" s="423"/>
      <c r="E592" s="420"/>
    </row>
    <row r="593" spans="1:5" ht="15">
      <c r="A593" s="383"/>
      <c r="B593" s="414"/>
      <c r="C593" s="415"/>
      <c r="D593" s="423"/>
      <c r="E593" s="420"/>
    </row>
    <row r="594" spans="1:5" ht="15">
      <c r="A594" s="383"/>
      <c r="B594" s="414"/>
      <c r="C594" s="415"/>
      <c r="D594" s="423"/>
      <c r="E594" s="420"/>
    </row>
    <row r="595" spans="1:5" ht="15">
      <c r="A595" s="383"/>
      <c r="B595" s="414"/>
      <c r="C595" s="415"/>
      <c r="D595" s="423"/>
      <c r="E595" s="420"/>
    </row>
    <row r="596" spans="1:5" ht="15">
      <c r="A596" s="383"/>
      <c r="B596" s="414"/>
      <c r="C596" s="415"/>
      <c r="D596" s="423"/>
      <c r="E596" s="420"/>
    </row>
    <row r="597" spans="1:5" ht="15">
      <c r="A597" s="383"/>
      <c r="B597" s="414"/>
      <c r="C597" s="415"/>
      <c r="D597" s="423"/>
      <c r="E597" s="420"/>
    </row>
    <row r="598" spans="1:5" ht="15">
      <c r="A598" s="383"/>
      <c r="B598" s="414"/>
      <c r="C598" s="415"/>
      <c r="D598" s="423"/>
      <c r="E598" s="420"/>
    </row>
    <row r="599" spans="1:5" ht="15">
      <c r="A599" s="383"/>
      <c r="B599" s="414"/>
      <c r="C599" s="415"/>
      <c r="D599" s="423"/>
      <c r="E599" s="420"/>
    </row>
    <row r="600" spans="1:5" ht="15">
      <c r="A600" s="383"/>
      <c r="B600" s="414"/>
      <c r="C600" s="415"/>
      <c r="D600" s="423"/>
      <c r="E600" s="420"/>
    </row>
    <row r="601" spans="1:5" ht="15">
      <c r="A601" s="383"/>
      <c r="B601" s="414"/>
      <c r="C601" s="415"/>
      <c r="D601" s="423"/>
      <c r="E601" s="420"/>
    </row>
    <row r="602" spans="1:5" ht="15">
      <c r="A602" s="383"/>
      <c r="B602" s="414"/>
      <c r="C602" s="415"/>
      <c r="D602" s="423"/>
      <c r="E602" s="420"/>
    </row>
    <row r="603" spans="1:5" ht="15">
      <c r="A603" s="383"/>
      <c r="B603" s="414"/>
      <c r="C603" s="415"/>
      <c r="D603" s="423"/>
      <c r="E603" s="420"/>
    </row>
    <row r="604" spans="1:5" ht="15">
      <c r="A604" s="383"/>
      <c r="B604" s="414"/>
      <c r="C604" s="415"/>
      <c r="D604" s="423"/>
      <c r="E604" s="420"/>
    </row>
    <row r="605" spans="1:5" ht="15">
      <c r="A605" s="383"/>
      <c r="B605" s="414"/>
      <c r="C605" s="415"/>
      <c r="D605" s="423"/>
      <c r="E605" s="420"/>
    </row>
    <row r="606" spans="1:5" ht="15">
      <c r="A606" s="383"/>
      <c r="B606" s="414"/>
      <c r="C606" s="415"/>
      <c r="D606" s="423"/>
      <c r="E606" s="420"/>
    </row>
    <row r="607" spans="1:5" ht="15">
      <c r="A607" s="383"/>
      <c r="B607" s="414"/>
      <c r="C607" s="415"/>
      <c r="D607" s="423"/>
      <c r="E607" s="420"/>
    </row>
    <row r="608" spans="1:5" ht="15">
      <c r="A608" s="383"/>
      <c r="B608" s="414"/>
      <c r="C608" s="415"/>
      <c r="D608" s="423"/>
      <c r="E608" s="420"/>
    </row>
    <row r="609" spans="1:5" ht="15">
      <c r="A609" s="383"/>
      <c r="B609" s="414"/>
      <c r="C609" s="415"/>
      <c r="D609" s="423"/>
      <c r="E609" s="420"/>
    </row>
    <row r="610" spans="1:5" ht="15">
      <c r="A610" s="383"/>
      <c r="B610" s="414"/>
      <c r="C610" s="415"/>
      <c r="D610" s="423"/>
      <c r="E610" s="420"/>
    </row>
    <row r="611" spans="1:5" ht="15">
      <c r="A611" s="383"/>
      <c r="B611" s="414"/>
      <c r="C611" s="415"/>
      <c r="D611" s="423"/>
      <c r="E611" s="420"/>
    </row>
    <row r="612" spans="1:5" ht="15">
      <c r="A612" s="383"/>
      <c r="B612" s="414"/>
      <c r="C612" s="415"/>
      <c r="D612" s="423"/>
      <c r="E612" s="420"/>
    </row>
    <row r="613" spans="1:5" ht="15">
      <c r="A613" s="383"/>
      <c r="B613" s="414"/>
      <c r="C613" s="415"/>
      <c r="D613" s="423"/>
      <c r="E613" s="420"/>
    </row>
    <row r="614" spans="1:5" ht="15">
      <c r="A614" s="383"/>
      <c r="B614" s="414"/>
      <c r="C614" s="415"/>
      <c r="D614" s="423"/>
      <c r="E614" s="420"/>
    </row>
    <row r="615" spans="1:5" ht="15">
      <c r="A615" s="383"/>
      <c r="B615" s="414"/>
      <c r="C615" s="415"/>
      <c r="D615" s="423"/>
      <c r="E615" s="420"/>
    </row>
    <row r="616" spans="1:5" ht="15">
      <c r="A616" s="383"/>
      <c r="B616" s="414"/>
      <c r="C616" s="415"/>
      <c r="D616" s="423"/>
      <c r="E616" s="420"/>
    </row>
    <row r="617" spans="1:5" ht="15">
      <c r="A617" s="383"/>
      <c r="B617" s="414"/>
      <c r="C617" s="415"/>
      <c r="D617" s="423"/>
      <c r="E617" s="420"/>
    </row>
    <row r="618" spans="1:5" ht="15">
      <c r="A618" s="383"/>
      <c r="B618" s="414"/>
      <c r="C618" s="415"/>
      <c r="D618" s="423"/>
      <c r="E618" s="420"/>
    </row>
    <row r="619" spans="1:5" ht="15">
      <c r="A619" s="383"/>
      <c r="B619" s="414"/>
      <c r="C619" s="415"/>
      <c r="D619" s="423"/>
      <c r="E619" s="420"/>
    </row>
    <row r="620" spans="1:5" ht="15">
      <c r="A620" s="383"/>
      <c r="B620" s="414"/>
      <c r="C620" s="415"/>
      <c r="D620" s="423"/>
      <c r="E620" s="420"/>
    </row>
    <row r="621" spans="1:5" ht="15">
      <c r="A621" s="383"/>
      <c r="B621" s="414"/>
      <c r="C621" s="415"/>
      <c r="D621" s="423"/>
      <c r="E621" s="420"/>
    </row>
    <row r="622" spans="1:5" ht="15">
      <c r="A622" s="383"/>
      <c r="B622" s="414"/>
      <c r="C622" s="415"/>
      <c r="D622" s="423"/>
      <c r="E622" s="420"/>
    </row>
    <row r="623" spans="1:5" ht="15">
      <c r="A623" s="383"/>
      <c r="B623" s="414"/>
      <c r="C623" s="415"/>
      <c r="D623" s="423"/>
      <c r="E623" s="420"/>
    </row>
    <row r="624" spans="1:5" ht="15">
      <c r="A624" s="383"/>
      <c r="B624" s="414"/>
      <c r="C624" s="415"/>
      <c r="D624" s="423"/>
      <c r="E624" s="420"/>
    </row>
    <row r="625" spans="1:5" ht="15">
      <c r="A625" s="383"/>
      <c r="B625" s="414"/>
      <c r="C625" s="415"/>
      <c r="D625" s="423"/>
      <c r="E625" s="420"/>
    </row>
    <row r="626" spans="1:5" ht="15">
      <c r="A626" s="383"/>
      <c r="B626" s="414"/>
      <c r="C626" s="415"/>
      <c r="D626" s="423"/>
      <c r="E626" s="420"/>
    </row>
    <row r="627" spans="1:5" ht="15">
      <c r="A627" s="383"/>
      <c r="B627" s="414"/>
      <c r="C627" s="415"/>
      <c r="D627" s="423"/>
      <c r="E627" s="420"/>
    </row>
    <row r="628" spans="1:5" ht="15">
      <c r="A628" s="383"/>
      <c r="B628" s="414"/>
      <c r="C628" s="415"/>
      <c r="D628" s="423"/>
      <c r="E628" s="420"/>
    </row>
    <row r="629" spans="1:5" ht="15">
      <c r="A629" s="383"/>
      <c r="B629" s="414"/>
      <c r="C629" s="415"/>
      <c r="D629" s="423"/>
      <c r="E629" s="420"/>
    </row>
    <row r="630" spans="1:5" ht="15">
      <c r="A630" s="383"/>
      <c r="B630" s="414"/>
      <c r="C630" s="415"/>
      <c r="D630" s="423"/>
      <c r="E630" s="420"/>
    </row>
    <row r="631" spans="1:5" ht="15">
      <c r="A631" s="383"/>
      <c r="B631" s="414"/>
      <c r="C631" s="415"/>
      <c r="D631" s="423"/>
      <c r="E631" s="420"/>
    </row>
    <row r="632" spans="1:5" ht="15">
      <c r="A632" s="383"/>
      <c r="B632" s="414"/>
      <c r="C632" s="415"/>
      <c r="D632" s="423"/>
      <c r="E632" s="420"/>
    </row>
    <row r="633" spans="1:5" ht="15">
      <c r="A633" s="383"/>
      <c r="B633" s="414"/>
      <c r="C633" s="415"/>
      <c r="D633" s="423"/>
      <c r="E633" s="420"/>
    </row>
    <row r="634" spans="1:5" ht="15">
      <c r="A634" s="383"/>
      <c r="B634" s="414"/>
      <c r="C634" s="415"/>
      <c r="D634" s="423"/>
      <c r="E634" s="420"/>
    </row>
    <row r="635" spans="1:5" ht="15">
      <c r="A635" s="383"/>
      <c r="B635" s="414"/>
      <c r="C635" s="415"/>
      <c r="D635" s="423"/>
      <c r="E635" s="420"/>
    </row>
    <row r="636" spans="1:5" ht="15">
      <c r="A636" s="383"/>
      <c r="B636" s="414"/>
      <c r="C636" s="415"/>
      <c r="D636" s="423"/>
      <c r="E636" s="420"/>
    </row>
    <row r="637" spans="1:5" ht="15">
      <c r="A637" s="383"/>
      <c r="B637" s="414"/>
      <c r="C637" s="415"/>
      <c r="D637" s="423"/>
      <c r="E637" s="420"/>
    </row>
    <row r="638" spans="1:5" ht="15">
      <c r="A638" s="383"/>
      <c r="B638" s="383"/>
      <c r="C638" s="415"/>
      <c r="D638" s="423"/>
      <c r="E638" s="420"/>
    </row>
    <row r="639" spans="1:5" ht="15">
      <c r="A639" s="383"/>
      <c r="B639" s="383"/>
      <c r="C639" s="415"/>
      <c r="D639" s="423"/>
      <c r="E639" s="420"/>
    </row>
    <row r="640" spans="1:5" ht="15">
      <c r="A640" s="383"/>
      <c r="B640" s="383"/>
      <c r="C640" s="415"/>
      <c r="D640" s="423"/>
      <c r="E640" s="420"/>
    </row>
    <row r="641" spans="1:5" ht="15">
      <c r="A641" s="383"/>
      <c r="B641" s="383"/>
      <c r="C641" s="415"/>
      <c r="D641" s="423"/>
      <c r="E641" s="420"/>
    </row>
    <row r="642" spans="1:5" ht="15">
      <c r="A642" s="383"/>
      <c r="B642" s="383"/>
      <c r="C642" s="415"/>
      <c r="D642" s="423"/>
      <c r="E642" s="420"/>
    </row>
  </sheetData>
  <sheetProtection password="A01C" sheet="1" objects="1" scenarios="1"/>
  <mergeCells count="5">
    <mergeCell ref="C12:D12"/>
    <mergeCell ref="B4:D4"/>
    <mergeCell ref="B5:D5"/>
    <mergeCell ref="B6:D6"/>
    <mergeCell ref="C9:D9"/>
  </mergeCells>
  <phoneticPr fontId="95" type="noConversion"/>
  <dataValidations count="1">
    <dataValidation type="list" showInputMessage="1" showErrorMessage="1" sqref="D16">
      <formula1>",S,N"</formula1>
    </dataValidation>
  </dataValidations>
  <printOptions horizontalCentered="1"/>
  <pageMargins left="0.39370078740157483" right="0.51181102362204722" top="0.43" bottom="0.49" header="0.23622047244094491" footer="0.19685039370078741"/>
  <pageSetup paperSize="9" scale="76" fitToHeight="0" orientation="portrait" r:id="rId1"/>
  <headerFooter alignWithMargins="0">
    <oddFooter>&amp;C&amp;P CeMin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7">
    <pageSetUpPr fitToPage="1"/>
  </sheetPr>
  <dimension ref="A1:E642"/>
  <sheetViews>
    <sheetView showGridLines="0" zoomScale="90" zoomScaleNormal="90" workbookViewId="0">
      <selection activeCell="D23" sqref="D23"/>
    </sheetView>
  </sheetViews>
  <sheetFormatPr defaultColWidth="9.140625" defaultRowHeight="12.75"/>
  <cols>
    <col min="1" max="1" width="6.7109375" style="381" customWidth="1"/>
    <col min="2" max="2" width="10.140625" style="397" customWidth="1"/>
    <col min="3" max="3" width="91.7109375" style="398" customWidth="1"/>
    <col min="4" max="4" width="12.42578125" style="381" bestFit="1" customWidth="1"/>
    <col min="5" max="5" width="6.7109375" style="381" hidden="1" customWidth="1"/>
    <col min="6" max="16384" width="9.140625" style="381"/>
  </cols>
  <sheetData>
    <row r="1" spans="1:5" ht="18">
      <c r="A1" s="382"/>
      <c r="B1" s="385" t="s">
        <v>4943</v>
      </c>
      <c r="C1" s="386"/>
      <c r="D1" s="387"/>
      <c r="E1" s="382"/>
    </row>
    <row r="2" spans="1:5" ht="18.75" thickBot="1">
      <c r="A2" s="382"/>
      <c r="B2" s="388" t="s">
        <v>4944</v>
      </c>
      <c r="C2" s="386"/>
      <c r="D2" s="389" t="s">
        <v>4945</v>
      </c>
      <c r="E2" s="382"/>
    </row>
    <row r="3" spans="1:5" ht="20.25" thickBot="1">
      <c r="A3" s="382"/>
      <c r="B3" s="388" t="s">
        <v>4946</v>
      </c>
      <c r="C3" s="386"/>
      <c r="D3" s="764" t="s">
        <v>3062</v>
      </c>
      <c r="E3" s="382"/>
    </row>
    <row r="4" spans="1:5" ht="20.25" customHeight="1">
      <c r="A4" s="382"/>
      <c r="B4" s="1374" t="s">
        <v>4947</v>
      </c>
      <c r="C4" s="1374"/>
      <c r="D4" s="1374"/>
      <c r="E4" s="382"/>
    </row>
    <row r="5" spans="1:5" ht="15">
      <c r="A5" s="382"/>
      <c r="B5" s="1374" t="s">
        <v>4948</v>
      </c>
      <c r="C5" s="1374"/>
      <c r="D5" s="1374"/>
      <c r="E5" s="382"/>
    </row>
    <row r="6" spans="1:5" ht="15">
      <c r="A6" s="382"/>
      <c r="B6" s="1374" t="s">
        <v>4949</v>
      </c>
      <c r="C6" s="1374"/>
      <c r="D6" s="1374"/>
      <c r="E6" s="382"/>
    </row>
    <row r="7" spans="1:5" ht="15" hidden="1">
      <c r="A7" s="382"/>
      <c r="B7" s="390"/>
      <c r="C7" s="386"/>
      <c r="D7" s="387"/>
      <c r="E7" s="382"/>
    </row>
    <row r="8" spans="1:5" ht="7.5" customHeight="1">
      <c r="A8" s="382"/>
      <c r="B8" s="390"/>
      <c r="C8" s="386"/>
      <c r="D8" s="387"/>
      <c r="E8" s="382"/>
    </row>
    <row r="9" spans="1:5" ht="15">
      <c r="A9" s="382"/>
      <c r="B9" s="390"/>
      <c r="C9" s="1374" t="s">
        <v>4950</v>
      </c>
      <c r="D9" s="1374"/>
      <c r="E9" s="382"/>
    </row>
    <row r="10" spans="1:5" ht="15">
      <c r="A10" s="382"/>
      <c r="B10" s="390"/>
      <c r="C10" s="391" t="s">
        <v>4951</v>
      </c>
      <c r="D10" s="441" t="s">
        <v>4952</v>
      </c>
      <c r="E10" s="382"/>
    </row>
    <row r="11" spans="1:5" ht="15">
      <c r="A11" s="383"/>
      <c r="B11" s="390"/>
      <c r="C11" s="392" t="s">
        <v>4953</v>
      </c>
      <c r="D11" s="442" t="str">
        <f>+Info!$B$2</f>
        <v>323</v>
      </c>
      <c r="E11" s="383"/>
    </row>
    <row r="12" spans="1:5" ht="15">
      <c r="A12" s="383"/>
      <c r="B12" s="390"/>
      <c r="C12" s="1374" t="s">
        <v>4954</v>
      </c>
      <c r="D12" s="1374"/>
      <c r="E12" s="383"/>
    </row>
    <row r="13" spans="1:5" ht="15">
      <c r="A13" s="383"/>
      <c r="B13" s="390"/>
      <c r="C13" s="391"/>
      <c r="D13" s="394" t="str">
        <f>Info!$B$5</f>
        <v>Consuntivo</v>
      </c>
      <c r="E13" s="383"/>
    </row>
    <row r="14" spans="1:5" ht="15">
      <c r="A14" s="383"/>
      <c r="B14" s="390"/>
      <c r="C14" s="392" t="s">
        <v>4955</v>
      </c>
      <c r="D14" s="393" t="str">
        <f>+Info!$B$3</f>
        <v>2018</v>
      </c>
      <c r="E14" s="383"/>
    </row>
    <row r="15" spans="1:5" ht="12" customHeight="1">
      <c r="A15" s="383"/>
      <c r="B15" s="383"/>
      <c r="C15" s="383"/>
      <c r="D15" s="383"/>
      <c r="E15" s="383"/>
    </row>
    <row r="16" spans="1:5" ht="19.5">
      <c r="A16" s="383"/>
      <c r="B16" s="383"/>
      <c r="C16" s="395" t="s">
        <v>4956</v>
      </c>
      <c r="D16" s="396" t="s">
        <v>4957</v>
      </c>
      <c r="E16" s="383"/>
    </row>
    <row r="17" spans="1:5" ht="15" customHeight="1" thickBot="1">
      <c r="D17" s="384" t="s">
        <v>4728</v>
      </c>
      <c r="E17" s="384"/>
    </row>
    <row r="18" spans="1:5" ht="25.5">
      <c r="A18" s="62" t="s">
        <v>4958</v>
      </c>
      <c r="B18" s="399" t="s">
        <v>4959</v>
      </c>
      <c r="C18" s="400" t="s">
        <v>4960</v>
      </c>
      <c r="D18" s="426" t="s">
        <v>4961</v>
      </c>
      <c r="E18" s="424" t="s">
        <v>4962</v>
      </c>
    </row>
    <row r="19" spans="1:5" ht="13.5" thickBot="1">
      <c r="A19" s="63"/>
      <c r="B19" s="401"/>
      <c r="C19" s="402"/>
      <c r="D19" s="440"/>
      <c r="E19" s="425"/>
    </row>
    <row r="20" spans="1:5" ht="15">
      <c r="A20" s="64"/>
      <c r="B20" s="65"/>
      <c r="C20" s="66" t="s">
        <v>4964</v>
      </c>
      <c r="D20" s="439"/>
      <c r="E20" s="67"/>
    </row>
    <row r="21" spans="1:5">
      <c r="A21" s="68"/>
      <c r="B21" s="69" t="s">
        <v>4965</v>
      </c>
      <c r="C21" s="70" t="s">
        <v>4966</v>
      </c>
      <c r="D21" s="427">
        <f ca="1">D22+D25+D38+D43</f>
        <v>0</v>
      </c>
      <c r="E21" s="71" t="s">
        <v>4967</v>
      </c>
    </row>
    <row r="22" spans="1:5">
      <c r="A22" s="72"/>
      <c r="B22" s="69" t="s">
        <v>4968</v>
      </c>
      <c r="C22" s="73" t="s">
        <v>4969</v>
      </c>
      <c r="D22" s="428">
        <f ca="1">SUM(D23:D24)</f>
        <v>0</v>
      </c>
      <c r="E22" s="71" t="s">
        <v>4967</v>
      </c>
    </row>
    <row r="23" spans="1:5" ht="15">
      <c r="A23" s="68"/>
      <c r="B23" s="74" t="s">
        <v>79</v>
      </c>
      <c r="C23" s="75" t="s">
        <v>4970</v>
      </c>
      <c r="D23" s="429">
        <f ca="1">SUMIF(Codifica_CE!$H$1242:$U$2481,CeMin_Ter!$B:$B,Codifica_CE!$T$1242:$T$2481)</f>
        <v>0</v>
      </c>
      <c r="E23" s="71" t="s">
        <v>4967</v>
      </c>
    </row>
    <row r="24" spans="1:5" ht="15">
      <c r="A24" s="68"/>
      <c r="B24" s="74" t="s">
        <v>112</v>
      </c>
      <c r="C24" s="75" t="s">
        <v>4971</v>
      </c>
      <c r="D24" s="429">
        <f ca="1">SUMIF(Codifica_CE!$H$1242:$U$2481,CeMin_Ter!$B:$B,Codifica_CE!$T$1242:$T$2481)</f>
        <v>0</v>
      </c>
      <c r="E24" s="71" t="s">
        <v>4967</v>
      </c>
    </row>
    <row r="25" spans="1:5">
      <c r="A25" s="68"/>
      <c r="B25" s="69" t="s">
        <v>4972</v>
      </c>
      <c r="C25" s="73" t="s">
        <v>4973</v>
      </c>
      <c r="D25" s="428">
        <f ca="1">D26+D31+D34</f>
        <v>0</v>
      </c>
      <c r="E25" s="71" t="s">
        <v>4967</v>
      </c>
    </row>
    <row r="26" spans="1:5">
      <c r="A26" s="68"/>
      <c r="B26" s="74" t="s">
        <v>4974</v>
      </c>
      <c r="C26" s="75" t="s">
        <v>4975</v>
      </c>
      <c r="D26" s="430">
        <f ca="1">SUM(D27:D30)</f>
        <v>0</v>
      </c>
      <c r="E26" s="71" t="s">
        <v>4967</v>
      </c>
    </row>
    <row r="27" spans="1:5" ht="15">
      <c r="A27" s="68"/>
      <c r="B27" s="74" t="s">
        <v>119</v>
      </c>
      <c r="C27" s="76" t="s">
        <v>4976</v>
      </c>
      <c r="D27" s="429">
        <f ca="1">SUMIF(Codifica_CE!$H$1242:$U$2481,CeMin_Ter!$B:$B,Codifica_CE!$T$1242:$T$2481)</f>
        <v>0</v>
      </c>
      <c r="E27" s="71" t="s">
        <v>4967</v>
      </c>
    </row>
    <row r="28" spans="1:5" ht="25.5">
      <c r="A28" s="68"/>
      <c r="B28" s="74" t="s">
        <v>133</v>
      </c>
      <c r="C28" s="76" t="s">
        <v>4977</v>
      </c>
      <c r="D28" s="429">
        <f ca="1">SUMIF(Codifica_CE!$H$1242:$U$2481,CeMin_Ter!$B:$B,Codifica_CE!$T$1242:$T$2481)</f>
        <v>0</v>
      </c>
      <c r="E28" s="71" t="s">
        <v>4967</v>
      </c>
    </row>
    <row r="29" spans="1:5" ht="25.5">
      <c r="A29" s="68"/>
      <c r="B29" s="74" t="s">
        <v>137</v>
      </c>
      <c r="C29" s="76" t="s">
        <v>4978</v>
      </c>
      <c r="D29" s="429">
        <f ca="1">SUMIF(Codifica_CE!$H$1242:$U$2481,CeMin_Ter!$B:$B,Codifica_CE!$T$1242:$T$2481)</f>
        <v>0</v>
      </c>
      <c r="E29" s="71" t="s">
        <v>4967</v>
      </c>
    </row>
    <row r="30" spans="1:5" ht="15">
      <c r="A30" s="68"/>
      <c r="B30" s="74" t="s">
        <v>123</v>
      </c>
      <c r="C30" s="76" t="s">
        <v>4979</v>
      </c>
      <c r="D30" s="429">
        <f ca="1">SUMIF(Codifica_CE!$H$1242:$U$2481,CeMin_Ter!$B:$B,Codifica_CE!$T$1242:$T$2481)</f>
        <v>0</v>
      </c>
      <c r="E30" s="71" t="s">
        <v>4967</v>
      </c>
    </row>
    <row r="31" spans="1:5">
      <c r="A31" s="68"/>
      <c r="B31" s="74" t="s">
        <v>4980</v>
      </c>
      <c r="C31" s="75" t="s">
        <v>4981</v>
      </c>
      <c r="D31" s="430">
        <f ca="1">SUM(D32:D33)</f>
        <v>0</v>
      </c>
      <c r="E31" s="71" t="s">
        <v>4967</v>
      </c>
    </row>
    <row r="32" spans="1:5" ht="15">
      <c r="A32" s="68" t="s">
        <v>4982</v>
      </c>
      <c r="B32" s="74" t="s">
        <v>158</v>
      </c>
      <c r="C32" s="76" t="s">
        <v>4983</v>
      </c>
      <c r="D32" s="429">
        <f ca="1">SUMIF(Codifica_CE!$H$1242:$U$2481,CeMin_Ter!$B:$B,Codifica_CE!$T$1242:$T$2481)</f>
        <v>0</v>
      </c>
      <c r="E32" s="71" t="s">
        <v>4967</v>
      </c>
    </row>
    <row r="33" spans="1:5" ht="15">
      <c r="A33" s="68" t="s">
        <v>4982</v>
      </c>
      <c r="B33" s="74" t="s">
        <v>162</v>
      </c>
      <c r="C33" s="76" t="s">
        <v>4984</v>
      </c>
      <c r="D33" s="429">
        <f ca="1">SUMIF(Codifica_CE!$H$1242:$U$2481,CeMin_Ter!$B:$B,Codifica_CE!$T$1242:$T$2481)</f>
        <v>0</v>
      </c>
      <c r="E33" s="71" t="s">
        <v>4967</v>
      </c>
    </row>
    <row r="34" spans="1:5">
      <c r="A34" s="68"/>
      <c r="B34" s="74" t="s">
        <v>4985</v>
      </c>
      <c r="C34" s="75" t="s">
        <v>4986</v>
      </c>
      <c r="D34" s="430">
        <f ca="1">SUM(D35:D37)</f>
        <v>0</v>
      </c>
      <c r="E34" s="71" t="s">
        <v>4967</v>
      </c>
    </row>
    <row r="35" spans="1:5" ht="15">
      <c r="A35" s="68"/>
      <c r="B35" s="74" t="s">
        <v>141</v>
      </c>
      <c r="C35" s="76" t="s">
        <v>4987</v>
      </c>
      <c r="D35" s="429">
        <f ca="1">SUMIF(Codifica_CE!$H$1242:$U$2481,CeMin_Ter!$B:$B,Codifica_CE!$T$1242:$T$2481)</f>
        <v>0</v>
      </c>
      <c r="E35" s="71" t="s">
        <v>4967</v>
      </c>
    </row>
    <row r="36" spans="1:5" ht="15">
      <c r="A36" s="68"/>
      <c r="B36" s="74" t="s">
        <v>154</v>
      </c>
      <c r="C36" s="76" t="s">
        <v>4988</v>
      </c>
      <c r="D36" s="429">
        <f ca="1">SUMIF(Codifica_CE!$H$1242:$U$2481,CeMin_Ter!$B:$B,Codifica_CE!$T$1242:$T$2481)</f>
        <v>0</v>
      </c>
      <c r="E36" s="71" t="s">
        <v>4967</v>
      </c>
    </row>
    <row r="37" spans="1:5" ht="15">
      <c r="A37" s="68"/>
      <c r="B37" s="74" t="s">
        <v>151</v>
      </c>
      <c r="C37" s="76" t="s">
        <v>4989</v>
      </c>
      <c r="D37" s="429">
        <f ca="1">SUMIF(Codifica_CE!$H$1242:$U$2481,CeMin_Ter!$B:$B,Codifica_CE!$T$1242:$T$2481)</f>
        <v>0</v>
      </c>
      <c r="E37" s="71" t="s">
        <v>4967</v>
      </c>
    </row>
    <row r="38" spans="1:5">
      <c r="A38" s="68"/>
      <c r="B38" s="69" t="s">
        <v>4990</v>
      </c>
      <c r="C38" s="73" t="s">
        <v>4991</v>
      </c>
      <c r="D38" s="431">
        <f ca="1">SUM(D39:D42)</f>
        <v>0</v>
      </c>
      <c r="E38" s="71" t="s">
        <v>4967</v>
      </c>
    </row>
    <row r="39" spans="1:5" ht="15">
      <c r="A39" s="68"/>
      <c r="B39" s="74" t="s">
        <v>165</v>
      </c>
      <c r="C39" s="75" t="s">
        <v>4992</v>
      </c>
      <c r="D39" s="429">
        <f ca="1">SUMIF(Codifica_CE!$H$1242:$U$2481,CeMin_Ter!$B:$B,Codifica_CE!$T$1242:$T$2481)</f>
        <v>0</v>
      </c>
      <c r="E39" s="71" t="s">
        <v>4967</v>
      </c>
    </row>
    <row r="40" spans="1:5" ht="15">
      <c r="A40" s="68"/>
      <c r="B40" s="74" t="s">
        <v>175</v>
      </c>
      <c r="C40" s="75" t="s">
        <v>4993</v>
      </c>
      <c r="D40" s="429">
        <f ca="1">SUMIF(Codifica_CE!$H$1242:$U$2481,CeMin_Ter!$B:$B,Codifica_CE!$T$1242:$T$2481)</f>
        <v>0</v>
      </c>
      <c r="E40" s="71" t="s">
        <v>4967</v>
      </c>
    </row>
    <row r="41" spans="1:5" ht="15">
      <c r="A41" s="68"/>
      <c r="B41" s="74" t="s">
        <v>169</v>
      </c>
      <c r="C41" s="75" t="s">
        <v>4994</v>
      </c>
      <c r="D41" s="429">
        <f ca="1">SUMIF(Codifica_CE!$H$1242:$U$2481,CeMin_Ter!$B:$B,Codifica_CE!$T$1242:$T$2481)</f>
        <v>0</v>
      </c>
      <c r="E41" s="71" t="s">
        <v>4967</v>
      </c>
    </row>
    <row r="42" spans="1:5" ht="15">
      <c r="A42" s="68"/>
      <c r="B42" s="74" t="s">
        <v>229</v>
      </c>
      <c r="C42" s="75" t="s">
        <v>4995</v>
      </c>
      <c r="D42" s="429">
        <f ca="1">SUMIF(Codifica_CE!$H$1242:$U$2481,CeMin_Ter!$B:$B,Codifica_CE!$T$1242:$T$2481)</f>
        <v>0</v>
      </c>
      <c r="E42" s="71" t="s">
        <v>4967</v>
      </c>
    </row>
    <row r="43" spans="1:5" ht="15">
      <c r="A43" s="68"/>
      <c r="B43" s="69" t="s">
        <v>219</v>
      </c>
      <c r="C43" s="73" t="s">
        <v>4996</v>
      </c>
      <c r="D43" s="432">
        <f ca="1">SUMIF(Codifica_CE!$H$1242:$U$2481,CeMin_Ter!$B:$B,Codifica_CE!$T$1242:$T$2481)</f>
        <v>0</v>
      </c>
      <c r="E43" s="71" t="s">
        <v>4967</v>
      </c>
    </row>
    <row r="44" spans="1:5" ht="14.25">
      <c r="A44" s="68"/>
      <c r="B44" s="69" t="s">
        <v>4997</v>
      </c>
      <c r="C44" s="70" t="s">
        <v>4998</v>
      </c>
      <c r="D44" s="433">
        <f ca="1">SUM(D45:D46)</f>
        <v>0</v>
      </c>
      <c r="E44" s="290" t="s">
        <v>4999</v>
      </c>
    </row>
    <row r="45" spans="1:5" ht="25.5">
      <c r="A45" s="68"/>
      <c r="B45" s="69" t="s">
        <v>239</v>
      </c>
      <c r="C45" s="73" t="s">
        <v>5000</v>
      </c>
      <c r="D45" s="429">
        <f ca="1">-ABS(SUMIF(Codifica_CE!$H$1242:$U$2481,CeMin_Ter!$B:$B,Codifica_CE!$T$1242:$T$2481))</f>
        <v>0</v>
      </c>
      <c r="E45" s="290" t="s">
        <v>4999</v>
      </c>
    </row>
    <row r="46" spans="1:5" ht="15">
      <c r="A46" s="68"/>
      <c r="B46" s="69" t="s">
        <v>245</v>
      </c>
      <c r="C46" s="73" t="s">
        <v>5001</v>
      </c>
      <c r="D46" s="429">
        <f ca="1">-ABS(SUMIF(Codifica_CE!$H$1242:$U$2481,CeMin_Ter!$B:$B,Codifica_CE!$T$1242:$T$2481))</f>
        <v>0</v>
      </c>
      <c r="E46" s="290" t="s">
        <v>4999</v>
      </c>
    </row>
    <row r="47" spans="1:5">
      <c r="A47" s="68"/>
      <c r="B47" s="69" t="s">
        <v>5002</v>
      </c>
      <c r="C47" s="70" t="s">
        <v>5003</v>
      </c>
      <c r="D47" s="433">
        <f ca="1">SUM(D48:D51)</f>
        <v>0</v>
      </c>
      <c r="E47" s="71" t="s">
        <v>4967</v>
      </c>
    </row>
    <row r="48" spans="1:5" ht="25.5">
      <c r="A48" s="68"/>
      <c r="B48" s="69" t="s">
        <v>252</v>
      </c>
      <c r="C48" s="73" t="s">
        <v>5004</v>
      </c>
      <c r="D48" s="429">
        <f ca="1">SUMIF(Codifica_CE!$H$1242:$U$2481,CeMin_Ter!$B:$B,Codifica_CE!$T$1242:$T$2481)</f>
        <v>0</v>
      </c>
      <c r="E48" s="71" t="s">
        <v>4967</v>
      </c>
    </row>
    <row r="49" spans="1:5" ht="25.5">
      <c r="A49" s="68"/>
      <c r="B49" s="69" t="s">
        <v>264</v>
      </c>
      <c r="C49" s="73" t="s">
        <v>5005</v>
      </c>
      <c r="D49" s="429">
        <f ca="1">SUMIF(Codifica_CE!$H$1242:$U$2481,CeMin_Ter!$B:$B,Codifica_CE!$T$1242:$T$2481)</f>
        <v>0</v>
      </c>
      <c r="E49" s="71" t="s">
        <v>4967</v>
      </c>
    </row>
    <row r="50" spans="1:5" ht="15">
      <c r="A50" s="68"/>
      <c r="B50" s="69" t="s">
        <v>269</v>
      </c>
      <c r="C50" s="73" t="s">
        <v>5006</v>
      </c>
      <c r="D50" s="429">
        <f ca="1">SUMIF(Codifica_CE!$H$1242:$U$2481,CeMin_Ter!$B:$B,Codifica_CE!$T$1242:$T$2481)</f>
        <v>0</v>
      </c>
      <c r="E50" s="71" t="s">
        <v>4967</v>
      </c>
    </row>
    <row r="51" spans="1:5" ht="15">
      <c r="A51" s="68"/>
      <c r="B51" s="69" t="s">
        <v>278</v>
      </c>
      <c r="C51" s="73" t="s">
        <v>5007</v>
      </c>
      <c r="D51" s="429">
        <f ca="1">SUMIF(Codifica_CE!$H$1242:$U$2481,CeMin_Ter!$B:$B,Codifica_CE!$T$1242:$T$2481)</f>
        <v>0</v>
      </c>
      <c r="E51" s="71" t="s">
        <v>4967</v>
      </c>
    </row>
    <row r="52" spans="1:5">
      <c r="A52" s="68"/>
      <c r="B52" s="69" t="s">
        <v>5008</v>
      </c>
      <c r="C52" s="70" t="s">
        <v>5009</v>
      </c>
      <c r="D52" s="433">
        <f ca="1">D53+D81+D86+D87</f>
        <v>0</v>
      </c>
      <c r="E52" s="71" t="s">
        <v>4967</v>
      </c>
    </row>
    <row r="53" spans="1:5" ht="25.5">
      <c r="A53" s="68"/>
      <c r="B53" s="69" t="s">
        <v>5010</v>
      </c>
      <c r="C53" s="73" t="s">
        <v>5011</v>
      </c>
      <c r="D53" s="431">
        <f ca="1">D54+D64+D65</f>
        <v>0</v>
      </c>
      <c r="E53" s="71" t="s">
        <v>4967</v>
      </c>
    </row>
    <row r="54" spans="1:5" ht="25.5">
      <c r="A54" s="68" t="s">
        <v>4982</v>
      </c>
      <c r="B54" s="74" t="s">
        <v>5012</v>
      </c>
      <c r="C54" s="75" t="s">
        <v>5013</v>
      </c>
      <c r="D54" s="431">
        <f ca="1">SUM(D55:D63)</f>
        <v>0</v>
      </c>
      <c r="E54" s="71" t="s">
        <v>4967</v>
      </c>
    </row>
    <row r="55" spans="1:5" ht="15">
      <c r="A55" s="68" t="s">
        <v>4982</v>
      </c>
      <c r="B55" s="74" t="s">
        <v>287</v>
      </c>
      <c r="C55" s="76" t="s">
        <v>5014</v>
      </c>
      <c r="D55" s="429">
        <f ca="1">SUMIF(Codifica_CE!$H$1242:$U$2481,CeMin_Ter!$B:$B,Codifica_CE!$T$1242:$T$2481)</f>
        <v>0</v>
      </c>
      <c r="E55" s="71" t="s">
        <v>4967</v>
      </c>
    </row>
    <row r="56" spans="1:5" ht="15">
      <c r="A56" s="68" t="s">
        <v>4982</v>
      </c>
      <c r="B56" s="74" t="s">
        <v>308</v>
      </c>
      <c r="C56" s="76" t="s">
        <v>5015</v>
      </c>
      <c r="D56" s="429">
        <f ca="1">SUMIF(Codifica_CE!$H$1242:$U$2481,CeMin_Ter!$B:$B,Codifica_CE!$T$1242:$T$2481)</f>
        <v>0</v>
      </c>
      <c r="E56" s="71" t="s">
        <v>4967</v>
      </c>
    </row>
    <row r="57" spans="1:5" ht="15">
      <c r="A57" s="68" t="s">
        <v>4982</v>
      </c>
      <c r="B57" s="74" t="s">
        <v>351</v>
      </c>
      <c r="C57" s="76" t="s">
        <v>5016</v>
      </c>
      <c r="D57" s="429">
        <f ca="1">SUMIF(Codifica_CE!$H$1242:$U$2481,CeMin_Ter!$B:$B,Codifica_CE!$T$1242:$T$2481)</f>
        <v>0</v>
      </c>
      <c r="E57" s="71" t="s">
        <v>4967</v>
      </c>
    </row>
    <row r="58" spans="1:5" ht="15">
      <c r="A58" s="68" t="s">
        <v>4982</v>
      </c>
      <c r="B58" s="74" t="s">
        <v>365</v>
      </c>
      <c r="C58" s="76" t="s">
        <v>5017</v>
      </c>
      <c r="D58" s="429">
        <f ca="1">SUMIF(Codifica_CE!$H$1242:$U$2481,CeMin_Ter!$B:$B,Codifica_CE!$T$1242:$T$2481)</f>
        <v>0</v>
      </c>
      <c r="E58" s="71" t="s">
        <v>4967</v>
      </c>
    </row>
    <row r="59" spans="1:5" ht="15">
      <c r="A59" s="68" t="s">
        <v>4982</v>
      </c>
      <c r="B59" s="74" t="s">
        <v>413</v>
      </c>
      <c r="C59" s="76" t="s">
        <v>5018</v>
      </c>
      <c r="D59" s="429">
        <f ca="1">SUMIF(Codifica_CE!$H$1242:$U$2481,CeMin_Ter!$B:$B,Codifica_CE!$T$1242:$T$2481)</f>
        <v>0</v>
      </c>
      <c r="E59" s="71" t="s">
        <v>4967</v>
      </c>
    </row>
    <row r="60" spans="1:5" ht="15">
      <c r="A60" s="68" t="s">
        <v>4982</v>
      </c>
      <c r="B60" s="74" t="s">
        <v>418</v>
      </c>
      <c r="C60" s="76" t="s">
        <v>5019</v>
      </c>
      <c r="D60" s="429">
        <f ca="1">SUMIF(Codifica_CE!$H$1242:$U$2481,CeMin_Ter!$B:$B,Codifica_CE!$T$1242:$T$2481)</f>
        <v>0</v>
      </c>
      <c r="E60" s="71" t="s">
        <v>4967</v>
      </c>
    </row>
    <row r="61" spans="1:5" ht="15">
      <c r="A61" s="68" t="s">
        <v>4982</v>
      </c>
      <c r="B61" s="74" t="s">
        <v>423</v>
      </c>
      <c r="C61" s="76" t="s">
        <v>5020</v>
      </c>
      <c r="D61" s="429">
        <f ca="1">SUMIF(Codifica_CE!$H$1242:$U$2481,CeMin_Ter!$B:$B,Codifica_CE!$T$1242:$T$2481)</f>
        <v>0</v>
      </c>
      <c r="E61" s="71" t="s">
        <v>4967</v>
      </c>
    </row>
    <row r="62" spans="1:5" ht="15">
      <c r="A62" s="68" t="s">
        <v>4982</v>
      </c>
      <c r="B62" s="74" t="s">
        <v>428</v>
      </c>
      <c r="C62" s="76" t="s">
        <v>5021</v>
      </c>
      <c r="D62" s="429">
        <f ca="1">SUMIF(Codifica_CE!$H$1242:$U$2481,CeMin_Ter!$B:$B,Codifica_CE!$T$1242:$T$2481)</f>
        <v>0</v>
      </c>
      <c r="E62" s="71" t="s">
        <v>4967</v>
      </c>
    </row>
    <row r="63" spans="1:5" ht="15">
      <c r="A63" s="68" t="s">
        <v>4982</v>
      </c>
      <c r="B63" s="74" t="s">
        <v>436</v>
      </c>
      <c r="C63" s="76" t="s">
        <v>5022</v>
      </c>
      <c r="D63" s="429">
        <f ca="1">SUMIF(Codifica_CE!$H$1242:$U$2481,CeMin_Ter!$B:$B,Codifica_CE!$T$1242:$T$2481)</f>
        <v>0</v>
      </c>
      <c r="E63" s="71" t="s">
        <v>4967</v>
      </c>
    </row>
    <row r="64" spans="1:5" ht="25.5">
      <c r="A64" s="68"/>
      <c r="B64" s="74" t="s">
        <v>301</v>
      </c>
      <c r="C64" s="75" t="s">
        <v>5023</v>
      </c>
      <c r="D64" s="429">
        <f ca="1">SUMIF(Codifica_CE!$H$1242:$U$2481,CeMin_Ter!$B:$B,Codifica_CE!$T$1242:$T$2481)</f>
        <v>0</v>
      </c>
      <c r="E64" s="71" t="s">
        <v>4967</v>
      </c>
    </row>
    <row r="65" spans="1:5" ht="25.5">
      <c r="A65" s="68"/>
      <c r="B65" s="74" t="s">
        <v>5024</v>
      </c>
      <c r="C65" s="75" t="s">
        <v>5025</v>
      </c>
      <c r="D65" s="431">
        <f ca="1">SUM(D66:D77)+D80</f>
        <v>0</v>
      </c>
      <c r="E65" s="71" t="s">
        <v>4967</v>
      </c>
    </row>
    <row r="66" spans="1:5" ht="15">
      <c r="A66" s="68" t="s">
        <v>5026</v>
      </c>
      <c r="B66" s="74" t="s">
        <v>296</v>
      </c>
      <c r="C66" s="76" t="s">
        <v>5027</v>
      </c>
      <c r="D66" s="429">
        <f ca="1">SUMIF(Codifica_CE!$H$1242:$U$2481,CeMin_Ter!$B:$B,Codifica_CE!$T$1242:$T$2481)</f>
        <v>0</v>
      </c>
      <c r="E66" s="71" t="s">
        <v>4967</v>
      </c>
    </row>
    <row r="67" spans="1:5" ht="15">
      <c r="A67" s="68" t="s">
        <v>5026</v>
      </c>
      <c r="B67" s="74" t="s">
        <v>314</v>
      </c>
      <c r="C67" s="76" t="s">
        <v>5028</v>
      </c>
      <c r="D67" s="429">
        <f ca="1">SUMIF(Codifica_CE!$H$1242:$U$2481,CeMin_Ter!$B:$B,Codifica_CE!$T$1242:$T$2481)</f>
        <v>0</v>
      </c>
      <c r="E67" s="71" t="s">
        <v>4967</v>
      </c>
    </row>
    <row r="68" spans="1:5" ht="15">
      <c r="A68" s="68" t="s">
        <v>3064</v>
      </c>
      <c r="B68" s="74" t="s">
        <v>357</v>
      </c>
      <c r="C68" s="76" t="s">
        <v>5029</v>
      </c>
      <c r="D68" s="429">
        <f ca="1">SUMIF(Codifica_CE!$H$1242:$U$2481,CeMin_Ter!$B:$B,Codifica_CE!$T$1242:$T$2481)</f>
        <v>0</v>
      </c>
      <c r="E68" s="71" t="s">
        <v>4967</v>
      </c>
    </row>
    <row r="69" spans="1:5" ht="15">
      <c r="A69" s="68" t="s">
        <v>5026</v>
      </c>
      <c r="B69" s="74" t="s">
        <v>378</v>
      </c>
      <c r="C69" s="76" t="s">
        <v>5030</v>
      </c>
      <c r="D69" s="429">
        <f ca="1">SUMIF(Codifica_CE!$H$1242:$U$2481,CeMin_Ter!$B:$B,Codifica_CE!$T$1242:$T$2481)</f>
        <v>0</v>
      </c>
      <c r="E69" s="71" t="s">
        <v>4967</v>
      </c>
    </row>
    <row r="70" spans="1:5" ht="15">
      <c r="A70" s="68" t="s">
        <v>5026</v>
      </c>
      <c r="B70" s="74" t="s">
        <v>530</v>
      </c>
      <c r="C70" s="76" t="s">
        <v>5031</v>
      </c>
      <c r="D70" s="429">
        <f ca="1">SUMIF(Codifica_CE!$H$1242:$U$2481,CeMin_Ter!$B:$B,Codifica_CE!$T$1242:$T$2481)</f>
        <v>0</v>
      </c>
      <c r="E70" s="71" t="s">
        <v>4967</v>
      </c>
    </row>
    <row r="71" spans="1:5" ht="15">
      <c r="A71" s="68" t="s">
        <v>5026</v>
      </c>
      <c r="B71" s="74" t="s">
        <v>535</v>
      </c>
      <c r="C71" s="76" t="s">
        <v>5032</v>
      </c>
      <c r="D71" s="429">
        <f ca="1">SUMIF(Codifica_CE!$H$1242:$U$2481,CeMin_Ter!$B:$B,Codifica_CE!$T$1242:$T$2481)</f>
        <v>0</v>
      </c>
      <c r="E71" s="71" t="s">
        <v>4967</v>
      </c>
    </row>
    <row r="72" spans="1:5" ht="15">
      <c r="A72" s="68" t="s">
        <v>5026</v>
      </c>
      <c r="B72" s="74" t="s">
        <v>538</v>
      </c>
      <c r="C72" s="76" t="s">
        <v>5033</v>
      </c>
      <c r="D72" s="429">
        <f ca="1">SUMIF(Codifica_CE!$H$1242:$U$2481,CeMin_Ter!$B:$B,Codifica_CE!$T$1242:$T$2481)</f>
        <v>0</v>
      </c>
      <c r="E72" s="71" t="s">
        <v>4967</v>
      </c>
    </row>
    <row r="73" spans="1:5" ht="15">
      <c r="A73" s="68" t="s">
        <v>5026</v>
      </c>
      <c r="B73" s="74" t="s">
        <v>433</v>
      </c>
      <c r="C73" s="76" t="s">
        <v>5034</v>
      </c>
      <c r="D73" s="429">
        <f ca="1">SUMIF(Codifica_CE!$H$1242:$U$2481,CeMin_Ter!$B:$B,Codifica_CE!$T$1242:$T$2481)</f>
        <v>0</v>
      </c>
      <c r="E73" s="71" t="s">
        <v>4967</v>
      </c>
    </row>
    <row r="74" spans="1:5" ht="15">
      <c r="A74" s="68" t="s">
        <v>5026</v>
      </c>
      <c r="B74" s="74" t="s">
        <v>443</v>
      </c>
      <c r="C74" s="76" t="s">
        <v>5035</v>
      </c>
      <c r="D74" s="429">
        <f ca="1">SUMIF(Codifica_CE!$H$1242:$U$2481,CeMin_Ter!$B:$B,Codifica_CE!$T$1242:$T$2481)</f>
        <v>0</v>
      </c>
      <c r="E74" s="71" t="s">
        <v>4967</v>
      </c>
    </row>
    <row r="75" spans="1:5" ht="15">
      <c r="A75" s="68" t="s">
        <v>5026</v>
      </c>
      <c r="B75" s="74" t="s">
        <v>642</v>
      </c>
      <c r="C75" s="76" t="s">
        <v>5036</v>
      </c>
      <c r="D75" s="429">
        <f ca="1">SUMIF(Codifica_CE!$H$1242:$U$2481,CeMin_Ter!$B:$B,Codifica_CE!$T$1242:$T$2481)</f>
        <v>0</v>
      </c>
      <c r="E75" s="71" t="s">
        <v>4967</v>
      </c>
    </row>
    <row r="76" spans="1:5" ht="15">
      <c r="A76" s="68" t="s">
        <v>5026</v>
      </c>
      <c r="B76" s="74" t="s">
        <v>663</v>
      </c>
      <c r="C76" s="76" t="s">
        <v>5037</v>
      </c>
      <c r="D76" s="429">
        <f ca="1">SUMIF(Codifica_CE!$H$1242:$U$2481,CeMin_Ter!$B:$B,Codifica_CE!$T$1242:$T$2481)</f>
        <v>0</v>
      </c>
      <c r="E76" s="71" t="s">
        <v>4967</v>
      </c>
    </row>
    <row r="77" spans="1:5" ht="25.5">
      <c r="A77" s="68" t="s">
        <v>3064</v>
      </c>
      <c r="B77" s="74" t="s">
        <v>5038</v>
      </c>
      <c r="C77" s="76" t="s">
        <v>5039</v>
      </c>
      <c r="D77" s="434">
        <f ca="1">SUM(D78:D79)</f>
        <v>0</v>
      </c>
      <c r="E77" s="71" t="s">
        <v>4967</v>
      </c>
    </row>
    <row r="78" spans="1:5" ht="15">
      <c r="A78" s="68" t="s">
        <v>3064</v>
      </c>
      <c r="B78" s="74" t="s">
        <v>461</v>
      </c>
      <c r="C78" s="75" t="s">
        <v>5040</v>
      </c>
      <c r="D78" s="429">
        <f ca="1">SUMIF(Codifica_CE!$H$1242:$U$2481,CeMin_Ter!$B:$B,Codifica_CE!$T$1242:$T$2481)</f>
        <v>0</v>
      </c>
      <c r="E78" s="71" t="s">
        <v>4967</v>
      </c>
    </row>
    <row r="79" spans="1:5" ht="25.5">
      <c r="A79" s="68" t="s">
        <v>3064</v>
      </c>
      <c r="B79" s="74" t="s">
        <v>447</v>
      </c>
      <c r="C79" s="75" t="s">
        <v>5041</v>
      </c>
      <c r="D79" s="429">
        <f ca="1">SUMIF(Codifica_CE!$H$1242:$U$2481,CeMin_Ter!$B:$B,Codifica_CE!$T$1242:$T$2481)</f>
        <v>0</v>
      </c>
      <c r="E79" s="71" t="s">
        <v>4967</v>
      </c>
    </row>
    <row r="80" spans="1:5" ht="15">
      <c r="A80" s="68"/>
      <c r="B80" s="74" t="s">
        <v>541</v>
      </c>
      <c r="C80" s="76" t="s">
        <v>5042</v>
      </c>
      <c r="D80" s="429">
        <f ca="1">SUMIF(Codifica_CE!$H$1242:$U$2481,CeMin_Ter!$B:$B,Codifica_CE!$T$1242:$T$2481)</f>
        <v>0</v>
      </c>
      <c r="E80" s="71" t="s">
        <v>4967</v>
      </c>
    </row>
    <row r="81" spans="1:5" ht="25.5">
      <c r="A81" s="68" t="s">
        <v>5026</v>
      </c>
      <c r="B81" s="69" t="s">
        <v>5043</v>
      </c>
      <c r="C81" s="73" t="s">
        <v>5044</v>
      </c>
      <c r="D81" s="431">
        <f ca="1">SUM(D82:D85)</f>
        <v>0</v>
      </c>
      <c r="E81" s="71" t="s">
        <v>4967</v>
      </c>
    </row>
    <row r="82" spans="1:5" ht="15">
      <c r="A82" s="68" t="s">
        <v>5026</v>
      </c>
      <c r="B82" s="74" t="s">
        <v>551</v>
      </c>
      <c r="C82" s="75" t="s">
        <v>5045</v>
      </c>
      <c r="D82" s="429">
        <f ca="1">SUMIF(Codifica_CE!$H$1242:$U$2481,CeMin_Ter!$B:$B,Codifica_CE!$T$1242:$T$2481)</f>
        <v>0</v>
      </c>
      <c r="E82" s="71" t="s">
        <v>4967</v>
      </c>
    </row>
    <row r="83" spans="1:5" ht="15">
      <c r="A83" s="68" t="s">
        <v>5026</v>
      </c>
      <c r="B83" s="74" t="s">
        <v>554</v>
      </c>
      <c r="C83" s="75" t="s">
        <v>5046</v>
      </c>
      <c r="D83" s="429">
        <f ca="1">SUMIF(Codifica_CE!$H$1242:$U$2481,CeMin_Ter!$B:$B,Codifica_CE!$T$1242:$T$2481)</f>
        <v>0</v>
      </c>
      <c r="E83" s="71" t="s">
        <v>4967</v>
      </c>
    </row>
    <row r="84" spans="1:5" ht="15">
      <c r="A84" s="68" t="s">
        <v>5026</v>
      </c>
      <c r="B84" s="74" t="s">
        <v>557</v>
      </c>
      <c r="C84" s="75" t="s">
        <v>5047</v>
      </c>
      <c r="D84" s="429">
        <f ca="1">SUMIF(Codifica_CE!$H$1242:$U$2481,CeMin_Ter!$B:$B,Codifica_CE!$T$1242:$T$2481)</f>
        <v>0</v>
      </c>
      <c r="E84" s="71" t="s">
        <v>4967</v>
      </c>
    </row>
    <row r="85" spans="1:5" ht="25.5">
      <c r="A85" s="68" t="s">
        <v>5026</v>
      </c>
      <c r="B85" s="74" t="s">
        <v>560</v>
      </c>
      <c r="C85" s="75" t="s">
        <v>5048</v>
      </c>
      <c r="D85" s="429">
        <f ca="1">SUMIF(Codifica_CE!$H$1242:$U$2481,CeMin_Ter!$B:$B,Codifica_CE!$T$1242:$T$2481)</f>
        <v>0</v>
      </c>
      <c r="E85" s="71" t="s">
        <v>4967</v>
      </c>
    </row>
    <row r="86" spans="1:5" ht="15">
      <c r="A86" s="68"/>
      <c r="B86" s="69" t="s">
        <v>473</v>
      </c>
      <c r="C86" s="73" t="s">
        <v>5049</v>
      </c>
      <c r="D86" s="429">
        <f ca="1">SUMIF(Codifica_CE!$H$1242:$U$2481,CeMin_Ter!$B:$B,Codifica_CE!$T$1242:$T$2481)</f>
        <v>0</v>
      </c>
      <c r="E86" s="71" t="s">
        <v>4967</v>
      </c>
    </row>
    <row r="87" spans="1:5">
      <c r="A87" s="68"/>
      <c r="B87" s="69" t="s">
        <v>5050</v>
      </c>
      <c r="C87" s="73" t="s">
        <v>5051</v>
      </c>
      <c r="D87" s="431">
        <f ca="1">SUM(D88:D94)</f>
        <v>0</v>
      </c>
      <c r="E87" s="71" t="s">
        <v>4967</v>
      </c>
    </row>
    <row r="88" spans="1:5" ht="15">
      <c r="A88" s="68"/>
      <c r="B88" s="74" t="s">
        <v>480</v>
      </c>
      <c r="C88" s="75" t="s">
        <v>5052</v>
      </c>
      <c r="D88" s="429">
        <f ca="1">SUMIF(Codifica_CE!$H$1242:$U$2481,CeMin_Ter!$B:$B,Codifica_CE!$T$1242:$T$2481)</f>
        <v>0</v>
      </c>
      <c r="E88" s="71" t="s">
        <v>4967</v>
      </c>
    </row>
    <row r="89" spans="1:5" ht="15">
      <c r="A89" s="68"/>
      <c r="B89" s="74" t="s">
        <v>486</v>
      </c>
      <c r="C89" s="75" t="s">
        <v>5053</v>
      </c>
      <c r="D89" s="429">
        <f ca="1">SUMIF(Codifica_CE!$H$1242:$U$2481,CeMin_Ter!$B:$B,Codifica_CE!$T$1242:$T$2481)</f>
        <v>0</v>
      </c>
      <c r="E89" s="71" t="s">
        <v>4967</v>
      </c>
    </row>
    <row r="90" spans="1:5" ht="15">
      <c r="A90" s="68"/>
      <c r="B90" s="74" t="s">
        <v>489</v>
      </c>
      <c r="C90" s="75" t="s">
        <v>5054</v>
      </c>
      <c r="D90" s="429">
        <f ca="1">SUMIF(Codifica_CE!$H$1242:$U$2481,CeMin_Ter!$B:$B,Codifica_CE!$T$1242:$T$2481)</f>
        <v>0</v>
      </c>
      <c r="E90" s="71" t="s">
        <v>4967</v>
      </c>
    </row>
    <row r="91" spans="1:5" ht="25.5">
      <c r="A91" s="68"/>
      <c r="B91" s="74" t="s">
        <v>492</v>
      </c>
      <c r="C91" s="75" t="s">
        <v>5055</v>
      </c>
      <c r="D91" s="429">
        <f ca="1">SUMIF(Codifica_CE!$H$1242:$U$2481,CeMin_Ter!$B:$B,Codifica_CE!$T$1242:$T$2481)</f>
        <v>0</v>
      </c>
      <c r="E91" s="71" t="s">
        <v>4967</v>
      </c>
    </row>
    <row r="92" spans="1:5" ht="25.5">
      <c r="A92" s="68" t="s">
        <v>4982</v>
      </c>
      <c r="B92" s="74" t="s">
        <v>495</v>
      </c>
      <c r="C92" s="75" t="s">
        <v>5056</v>
      </c>
      <c r="D92" s="429">
        <f ca="1">SUMIF(Codifica_CE!$H$1242:$U$2481,CeMin_Ter!$B:$B,Codifica_CE!$T$1242:$T$2481)</f>
        <v>0</v>
      </c>
      <c r="E92" s="71" t="s">
        <v>4967</v>
      </c>
    </row>
    <row r="93" spans="1:5" ht="15">
      <c r="A93" s="68"/>
      <c r="B93" s="74" t="s">
        <v>498</v>
      </c>
      <c r="C93" s="75" t="s">
        <v>5057</v>
      </c>
      <c r="D93" s="429">
        <f ca="1">SUMIF(Codifica_CE!$H$1242:$U$2481,CeMin_Ter!$B:$B,Codifica_CE!$T$1242:$T$2481)</f>
        <v>0</v>
      </c>
      <c r="E93" s="71" t="s">
        <v>4967</v>
      </c>
    </row>
    <row r="94" spans="1:5" ht="15">
      <c r="A94" s="68" t="s">
        <v>4982</v>
      </c>
      <c r="B94" s="74" t="s">
        <v>501</v>
      </c>
      <c r="C94" s="75" t="s">
        <v>5058</v>
      </c>
      <c r="D94" s="429">
        <f ca="1">SUMIF(Codifica_CE!$H$1242:$U$2481,CeMin_Ter!$B:$B,Codifica_CE!$T$1242:$T$2481)</f>
        <v>0</v>
      </c>
      <c r="E94" s="71" t="s">
        <v>4967</v>
      </c>
    </row>
    <row r="95" spans="1:5">
      <c r="A95" s="77"/>
      <c r="B95" s="69" t="s">
        <v>5059</v>
      </c>
      <c r="C95" s="70" t="s">
        <v>5060</v>
      </c>
      <c r="D95" s="435">
        <f ca="1">D96+D97+D100+D104+D108</f>
        <v>0</v>
      </c>
      <c r="E95" s="71" t="s">
        <v>4967</v>
      </c>
    </row>
    <row r="96" spans="1:5" ht="15">
      <c r="A96" s="77"/>
      <c r="B96" s="69" t="s">
        <v>608</v>
      </c>
      <c r="C96" s="73" t="s">
        <v>5061</v>
      </c>
      <c r="D96" s="429">
        <f ca="1">SUMIF(Codifica_CE!$H$1242:$U$2481,CeMin_Ter!$B:$B,Codifica_CE!$T$1242:$T$2481)</f>
        <v>0</v>
      </c>
      <c r="E96" s="71" t="s">
        <v>4967</v>
      </c>
    </row>
    <row r="97" spans="1:5">
      <c r="A97" s="78"/>
      <c r="B97" s="69" t="s">
        <v>5062</v>
      </c>
      <c r="C97" s="73" t="s">
        <v>5063</v>
      </c>
      <c r="D97" s="434">
        <f ca="1">SUM(D98:D99)</f>
        <v>0</v>
      </c>
      <c r="E97" s="71" t="s">
        <v>4967</v>
      </c>
    </row>
    <row r="98" spans="1:5" ht="25.5">
      <c r="A98" s="78"/>
      <c r="B98" s="74" t="s">
        <v>620</v>
      </c>
      <c r="C98" s="75" t="s">
        <v>5064</v>
      </c>
      <c r="D98" s="429">
        <f ca="1">SUMIF(Codifica_CE!$H$1242:$U$2481,CeMin_Ter!$B:$B,Codifica_CE!$T$1242:$T$2481)</f>
        <v>0</v>
      </c>
      <c r="E98" s="71" t="s">
        <v>4967</v>
      </c>
    </row>
    <row r="99" spans="1:5" ht="15">
      <c r="A99" s="78"/>
      <c r="B99" s="74" t="s">
        <v>660</v>
      </c>
      <c r="C99" s="75" t="s">
        <v>5065</v>
      </c>
      <c r="D99" s="429">
        <f ca="1">SUMIF(Codifica_CE!$H$1242:$U$2481,CeMin_Ter!$B:$B,Codifica_CE!$T$1242:$T$2481)</f>
        <v>0</v>
      </c>
      <c r="E99" s="71" t="s">
        <v>4967</v>
      </c>
    </row>
    <row r="100" spans="1:5">
      <c r="A100" s="79" t="s">
        <v>4982</v>
      </c>
      <c r="B100" s="69" t="s">
        <v>5066</v>
      </c>
      <c r="C100" s="73" t="s">
        <v>5067</v>
      </c>
      <c r="D100" s="433">
        <f ca="1">SUM(D101:D103)</f>
        <v>0</v>
      </c>
      <c r="E100" s="71" t="s">
        <v>4967</v>
      </c>
    </row>
    <row r="101" spans="1:5" ht="25.5">
      <c r="A101" s="68" t="s">
        <v>4982</v>
      </c>
      <c r="B101" s="74" t="s">
        <v>614</v>
      </c>
      <c r="C101" s="75" t="s">
        <v>5068</v>
      </c>
      <c r="D101" s="429">
        <f ca="1">SUMIF(Codifica_CE!$H$1242:$U$2481,CeMin_Ter!$B:$B,Codifica_CE!$T$1242:$T$2481)</f>
        <v>0</v>
      </c>
      <c r="E101" s="71" t="s">
        <v>4967</v>
      </c>
    </row>
    <row r="102" spans="1:5" ht="15">
      <c r="A102" s="68" t="s">
        <v>4982</v>
      </c>
      <c r="B102" s="74" t="s">
        <v>623</v>
      </c>
      <c r="C102" s="75" t="s">
        <v>5069</v>
      </c>
      <c r="D102" s="429">
        <f ca="1">SUMIF(Codifica_CE!$H$1242:$U$2481,CeMin_Ter!$B:$B,Codifica_CE!$T$1242:$T$2481)</f>
        <v>0</v>
      </c>
      <c r="E102" s="71" t="s">
        <v>4967</v>
      </c>
    </row>
    <row r="103" spans="1:5" ht="15">
      <c r="A103" s="68" t="s">
        <v>4982</v>
      </c>
      <c r="B103" s="74" t="s">
        <v>577</v>
      </c>
      <c r="C103" s="75" t="s">
        <v>5070</v>
      </c>
      <c r="D103" s="429">
        <f ca="1">SUMIF(Codifica_CE!$H$1242:$U$2481,CeMin_Ter!$B:$B,Codifica_CE!$T$1242:$T$2481)</f>
        <v>0</v>
      </c>
      <c r="E103" s="71" t="s">
        <v>4967</v>
      </c>
    </row>
    <row r="104" spans="1:5">
      <c r="A104" s="68"/>
      <c r="B104" s="69" t="s">
        <v>5071</v>
      </c>
      <c r="C104" s="73" t="s">
        <v>5072</v>
      </c>
      <c r="D104" s="433">
        <f ca="1">SUM(D105:D107)</f>
        <v>0</v>
      </c>
      <c r="E104" s="71" t="s">
        <v>4967</v>
      </c>
    </row>
    <row r="105" spans="1:5" ht="25.5">
      <c r="A105" s="68"/>
      <c r="B105" s="74" t="s">
        <v>617</v>
      </c>
      <c r="C105" s="75" t="s">
        <v>5073</v>
      </c>
      <c r="D105" s="429">
        <f ca="1">SUMIF(Codifica_CE!$H$1242:$U$2481,CeMin_Ter!$B:$B,Codifica_CE!$T$1242:$T$2481)</f>
        <v>0</v>
      </c>
      <c r="E105" s="71" t="s">
        <v>4967</v>
      </c>
    </row>
    <row r="106" spans="1:5" ht="15">
      <c r="A106" s="68"/>
      <c r="B106" s="74" t="s">
        <v>630</v>
      </c>
      <c r="C106" s="75" t="s">
        <v>5074</v>
      </c>
      <c r="D106" s="429">
        <f ca="1">SUMIF(Codifica_CE!$H$1242:$U$2481,CeMin_Ter!$B:$B,Codifica_CE!$T$1242:$T$2481)</f>
        <v>0</v>
      </c>
      <c r="E106" s="71" t="s">
        <v>4967</v>
      </c>
    </row>
    <row r="107" spans="1:5" ht="15">
      <c r="A107" s="68"/>
      <c r="B107" s="74" t="s">
        <v>657</v>
      </c>
      <c r="C107" s="75" t="s">
        <v>5075</v>
      </c>
      <c r="D107" s="429">
        <f ca="1">SUMIF(Codifica_CE!$H$1242:$U$2481,CeMin_Ter!$B:$B,Codifica_CE!$T$1242:$T$2481)</f>
        <v>0</v>
      </c>
      <c r="E107" s="71" t="s">
        <v>4967</v>
      </c>
    </row>
    <row r="108" spans="1:5">
      <c r="A108" s="68"/>
      <c r="B108" s="69" t="s">
        <v>5076</v>
      </c>
      <c r="C108" s="73" t="s">
        <v>5077</v>
      </c>
      <c r="D108" s="431">
        <f ca="1">D109+D113</f>
        <v>0</v>
      </c>
      <c r="E108" s="71" t="s">
        <v>4967</v>
      </c>
    </row>
    <row r="109" spans="1:5">
      <c r="A109" s="68"/>
      <c r="B109" s="74" t="s">
        <v>5078</v>
      </c>
      <c r="C109" s="75" t="s">
        <v>5079</v>
      </c>
      <c r="D109" s="431">
        <f ca="1">SUM(D110:D112)</f>
        <v>0</v>
      </c>
      <c r="E109" s="71" t="s">
        <v>4967</v>
      </c>
    </row>
    <row r="110" spans="1:5" ht="15">
      <c r="A110" s="68"/>
      <c r="B110" s="74" t="s">
        <v>688</v>
      </c>
      <c r="C110" s="76" t="s">
        <v>5080</v>
      </c>
      <c r="D110" s="429">
        <f ca="1">SUMIF(Codifica_CE!$H$1242:$U$2481,CeMin_Ter!$B:$B,Codifica_CE!$T$1242:$T$2481)</f>
        <v>0</v>
      </c>
      <c r="E110" s="71" t="s">
        <v>4967</v>
      </c>
    </row>
    <row r="111" spans="1:5" ht="15">
      <c r="A111" s="68"/>
      <c r="B111" s="74" t="s">
        <v>691</v>
      </c>
      <c r="C111" s="76" t="s">
        <v>5081</v>
      </c>
      <c r="D111" s="429">
        <f ca="1">SUMIF(Codifica_CE!$H$1242:$U$2481,CeMin_Ter!$B:$B,Codifica_CE!$T$1242:$T$2481)</f>
        <v>0</v>
      </c>
      <c r="E111" s="71" t="s">
        <v>4967</v>
      </c>
    </row>
    <row r="112" spans="1:5" ht="15">
      <c r="A112" s="68"/>
      <c r="B112" s="74" t="s">
        <v>694</v>
      </c>
      <c r="C112" s="76" t="s">
        <v>5082</v>
      </c>
      <c r="D112" s="429">
        <f ca="1">SUMIF(Codifica_CE!$H$1242:$U$2481,CeMin_Ter!$B:$B,Codifica_CE!$T$1242:$T$2481)</f>
        <v>0</v>
      </c>
      <c r="E112" s="71" t="s">
        <v>4967</v>
      </c>
    </row>
    <row r="113" spans="1:5" ht="15">
      <c r="A113" s="68"/>
      <c r="B113" s="74" t="s">
        <v>633</v>
      </c>
      <c r="C113" s="75" t="s">
        <v>5083</v>
      </c>
      <c r="D113" s="429">
        <f ca="1">SUMIF(Codifica_CE!$H$1242:$U$2481,CeMin_Ter!$B:$B,Codifica_CE!$T$1242:$T$2481)</f>
        <v>0</v>
      </c>
      <c r="E113" s="71" t="s">
        <v>4967</v>
      </c>
    </row>
    <row r="114" spans="1:5">
      <c r="A114" s="68"/>
      <c r="B114" s="69" t="s">
        <v>5084</v>
      </c>
      <c r="C114" s="70" t="s">
        <v>5085</v>
      </c>
      <c r="D114" s="435">
        <f ca="1">SUM(D115:D117)</f>
        <v>0</v>
      </c>
      <c r="E114" s="71" t="s">
        <v>4967</v>
      </c>
    </row>
    <row r="115" spans="1:5" ht="25.5">
      <c r="A115" s="68"/>
      <c r="B115" s="69" t="s">
        <v>699</v>
      </c>
      <c r="C115" s="73" t="s">
        <v>5086</v>
      </c>
      <c r="D115" s="429">
        <f ca="1">SUMIF(Codifica_CE!$H$1242:$U$2481,CeMin_Ter!$B:$B,Codifica_CE!$T$1242:$T$2481)</f>
        <v>0</v>
      </c>
      <c r="E115" s="71" t="s">
        <v>4967</v>
      </c>
    </row>
    <row r="116" spans="1:5" ht="15">
      <c r="A116" s="68"/>
      <c r="B116" s="69" t="s">
        <v>703</v>
      </c>
      <c r="C116" s="73" t="s">
        <v>5087</v>
      </c>
      <c r="D116" s="429">
        <f ca="1">SUMIF(Codifica_CE!$H$1242:$U$2481,CeMin_Ter!$B:$B,Codifica_CE!$T$1242:$T$2481)</f>
        <v>0</v>
      </c>
      <c r="E116" s="71" t="s">
        <v>4967</v>
      </c>
    </row>
    <row r="117" spans="1:5" ht="15">
      <c r="A117" s="68"/>
      <c r="B117" s="69" t="s">
        <v>706</v>
      </c>
      <c r="C117" s="73" t="s">
        <v>5088</v>
      </c>
      <c r="D117" s="429">
        <f ca="1">SUMIF(Codifica_CE!$H$1242:$U$2481,CeMin_Ter!$B:$B,Codifica_CE!$T$1242:$T$2481)</f>
        <v>0</v>
      </c>
      <c r="E117" s="71" t="s">
        <v>4967</v>
      </c>
    </row>
    <row r="118" spans="1:5">
      <c r="A118" s="68"/>
      <c r="B118" s="69" t="s">
        <v>5089</v>
      </c>
      <c r="C118" s="70" t="s">
        <v>5090</v>
      </c>
      <c r="D118" s="433">
        <f ca="1">SUM(D119:D124)</f>
        <v>0</v>
      </c>
      <c r="E118" s="71" t="s">
        <v>4967</v>
      </c>
    </row>
    <row r="119" spans="1:5" ht="15">
      <c r="A119" s="68"/>
      <c r="B119" s="69" t="s">
        <v>718</v>
      </c>
      <c r="C119" s="73" t="s">
        <v>5091</v>
      </c>
      <c r="D119" s="429">
        <f ca="1">SUMIF(Codifica_CE!$H$1242:$U$2481,CeMin_Ter!$B:$B,Codifica_CE!$T$1242:$T$2481)</f>
        <v>0</v>
      </c>
      <c r="E119" s="71" t="s">
        <v>4967</v>
      </c>
    </row>
    <row r="120" spans="1:5" ht="15">
      <c r="A120" s="68"/>
      <c r="B120" s="69" t="s">
        <v>711</v>
      </c>
      <c r="C120" s="73" t="s">
        <v>5092</v>
      </c>
      <c r="D120" s="429">
        <f ca="1">SUMIF(Codifica_CE!$H$1242:$U$2481,CeMin_Ter!$B:$B,Codifica_CE!$T$1242:$T$2481)</f>
        <v>0</v>
      </c>
      <c r="E120" s="71" t="s">
        <v>4967</v>
      </c>
    </row>
    <row r="121" spans="1:5" ht="15">
      <c r="A121" s="68"/>
      <c r="B121" s="69" t="s">
        <v>715</v>
      </c>
      <c r="C121" s="73" t="s">
        <v>5093</v>
      </c>
      <c r="D121" s="429">
        <f ca="1">SUMIF(Codifica_CE!$H$1242:$U$2481,CeMin_Ter!$B:$B,Codifica_CE!$T$1242:$T$2481)</f>
        <v>0</v>
      </c>
      <c r="E121" s="71" t="s">
        <v>4967</v>
      </c>
    </row>
    <row r="122" spans="1:5" ht="15">
      <c r="A122" s="68"/>
      <c r="B122" s="69" t="s">
        <v>721</v>
      </c>
      <c r="C122" s="73" t="s">
        <v>5094</v>
      </c>
      <c r="D122" s="429">
        <f ca="1">SUMIF(Codifica_CE!$H$1242:$U$2481,CeMin_Ter!$B:$B,Codifica_CE!$T$1242:$T$2481)</f>
        <v>0</v>
      </c>
      <c r="E122" s="71" t="s">
        <v>4967</v>
      </c>
    </row>
    <row r="123" spans="1:5" ht="25.5">
      <c r="A123" s="68"/>
      <c r="B123" s="69" t="s">
        <v>724</v>
      </c>
      <c r="C123" s="73" t="s">
        <v>5095</v>
      </c>
      <c r="D123" s="429">
        <f ca="1">SUMIF(Codifica_CE!$H$1242:$U$2481,CeMin_Ter!$B:$B,Codifica_CE!$T$1242:$T$2481)</f>
        <v>0</v>
      </c>
      <c r="E123" s="71" t="s">
        <v>4967</v>
      </c>
    </row>
    <row r="124" spans="1:5" ht="15">
      <c r="A124" s="68"/>
      <c r="B124" s="69" t="s">
        <v>727</v>
      </c>
      <c r="C124" s="73" t="s">
        <v>5096</v>
      </c>
      <c r="D124" s="429">
        <f ca="1">SUMIF(Codifica_CE!$H$1242:$U$2481,CeMin_Ter!$B:$B,Codifica_CE!$T$1242:$T$2481)</f>
        <v>0</v>
      </c>
      <c r="E124" s="71" t="s">
        <v>4967</v>
      </c>
    </row>
    <row r="125" spans="1:5" ht="15">
      <c r="A125" s="68"/>
      <c r="B125" s="69" t="s">
        <v>734</v>
      </c>
      <c r="C125" s="70" t="s">
        <v>5097</v>
      </c>
      <c r="D125" s="429">
        <f ca="1">SUMIF(Codifica_CE!$H$1242:$U$2481,CeMin_Ter!$B:$B,Codifica_CE!$T$1242:$T$2481)</f>
        <v>0</v>
      </c>
      <c r="E125" s="71" t="s">
        <v>4967</v>
      </c>
    </row>
    <row r="126" spans="1:5">
      <c r="A126" s="68"/>
      <c r="B126" s="69" t="s">
        <v>5098</v>
      </c>
      <c r="C126" s="70" t="s">
        <v>5099</v>
      </c>
      <c r="D126" s="433">
        <f ca="1">SUM(D127:D129)</f>
        <v>0</v>
      </c>
      <c r="E126" s="71" t="s">
        <v>4967</v>
      </c>
    </row>
    <row r="127" spans="1:5" ht="15">
      <c r="A127" s="68"/>
      <c r="B127" s="69" t="s">
        <v>565</v>
      </c>
      <c r="C127" s="73" t="s">
        <v>5100</v>
      </c>
      <c r="D127" s="429">
        <f ca="1">SUMIF(Codifica_CE!$H$1242:$U$2481,CeMin_Ter!$B:$B,Codifica_CE!$T$1242:$T$2481)</f>
        <v>0</v>
      </c>
      <c r="E127" s="71" t="s">
        <v>4967</v>
      </c>
    </row>
    <row r="128" spans="1:5" ht="15">
      <c r="A128" s="68"/>
      <c r="B128" s="69" t="s">
        <v>590</v>
      </c>
      <c r="C128" s="73" t="s">
        <v>5101</v>
      </c>
      <c r="D128" s="429">
        <f ca="1">SUMIF(Codifica_CE!$H$1242:$U$2481,CeMin_Ter!$B:$B,Codifica_CE!$T$1242:$T$2481)</f>
        <v>0</v>
      </c>
      <c r="E128" s="71" t="s">
        <v>4967</v>
      </c>
    </row>
    <row r="129" spans="1:5" ht="15">
      <c r="A129" s="68"/>
      <c r="B129" s="69" t="s">
        <v>599</v>
      </c>
      <c r="C129" s="73" t="s">
        <v>5102</v>
      </c>
      <c r="D129" s="429">
        <f ca="1">SUMIF(Codifica_CE!$H$1242:$U$2481,CeMin_Ter!$B:$B,Codifica_CE!$T$1242:$T$2481)</f>
        <v>0</v>
      </c>
      <c r="E129" s="71" t="s">
        <v>4967</v>
      </c>
    </row>
    <row r="130" spans="1:5" ht="15">
      <c r="A130" s="68"/>
      <c r="B130" s="69" t="s">
        <v>5103</v>
      </c>
      <c r="C130" s="403" t="s">
        <v>5104</v>
      </c>
      <c r="D130" s="435">
        <f ca="1">D21+D44+D47+D52+D95+D114+D118+D125+D126</f>
        <v>0</v>
      </c>
      <c r="E130" s="71" t="s">
        <v>4967</v>
      </c>
    </row>
    <row r="131" spans="1:5" ht="15">
      <c r="A131" s="68"/>
      <c r="B131" s="404"/>
      <c r="C131" s="403" t="s">
        <v>5105</v>
      </c>
      <c r="D131" s="430"/>
      <c r="E131" s="71" t="s">
        <v>4967</v>
      </c>
    </row>
    <row r="132" spans="1:5">
      <c r="A132" s="68"/>
      <c r="B132" s="69" t="s">
        <v>5106</v>
      </c>
      <c r="C132" s="70" t="s">
        <v>5107</v>
      </c>
      <c r="D132" s="435">
        <f ca="1">D133+D152</f>
        <v>0</v>
      </c>
      <c r="E132" s="71" t="s">
        <v>4967</v>
      </c>
    </row>
    <row r="133" spans="1:5">
      <c r="A133" s="68"/>
      <c r="B133" s="69" t="s">
        <v>5108</v>
      </c>
      <c r="C133" s="73" t="s">
        <v>5109</v>
      </c>
      <c r="D133" s="433">
        <f ca="1">D134+D138+D142+SUM(D146:D151)</f>
        <v>0</v>
      </c>
      <c r="E133" s="71" t="s">
        <v>4967</v>
      </c>
    </row>
    <row r="134" spans="1:5">
      <c r="A134" s="68"/>
      <c r="B134" s="74" t="s">
        <v>5110</v>
      </c>
      <c r="C134" s="75" t="s">
        <v>5111</v>
      </c>
      <c r="D134" s="431">
        <f ca="1">SUM(D135:D137)</f>
        <v>0</v>
      </c>
      <c r="E134" s="71" t="s">
        <v>4967</v>
      </c>
    </row>
    <row r="135" spans="1:5" ht="15">
      <c r="A135" s="68"/>
      <c r="B135" s="74" t="s">
        <v>755</v>
      </c>
      <c r="C135" s="76" t="s">
        <v>5112</v>
      </c>
      <c r="D135" s="429">
        <f ca="1">SUMIF(Codifica_CE!$H$1242:$U$2481,CeMin_Ter!$B:$B,Codifica_CE!$T$1242:$T$2481)</f>
        <v>0</v>
      </c>
      <c r="E135" s="71" t="s">
        <v>4967</v>
      </c>
    </row>
    <row r="136" spans="1:5" ht="15">
      <c r="A136" s="68"/>
      <c r="B136" s="74" t="s">
        <v>780</v>
      </c>
      <c r="C136" s="76" t="s">
        <v>5113</v>
      </c>
      <c r="D136" s="429">
        <f ca="1">SUMIF(Codifica_CE!$H$1242:$U$2481,CeMin_Ter!$B:$B,Codifica_CE!$T$1242:$T$2481)</f>
        <v>0</v>
      </c>
      <c r="E136" s="71" t="s">
        <v>4967</v>
      </c>
    </row>
    <row r="137" spans="1:5" ht="15">
      <c r="A137" s="68"/>
      <c r="B137" s="74" t="s">
        <v>801</v>
      </c>
      <c r="C137" s="76" t="s">
        <v>5114</v>
      </c>
      <c r="D137" s="429">
        <f ca="1">SUMIF(Codifica_CE!$H$1242:$U$2481,CeMin_Ter!$B:$B,Codifica_CE!$T$1242:$T$2481)</f>
        <v>0</v>
      </c>
      <c r="E137" s="71" t="s">
        <v>4967</v>
      </c>
    </row>
    <row r="138" spans="1:5">
      <c r="A138" s="68"/>
      <c r="B138" s="74" t="s">
        <v>5115</v>
      </c>
      <c r="C138" s="75" t="s">
        <v>5116</v>
      </c>
      <c r="D138" s="431">
        <f ca="1">SUM(D139:D141)</f>
        <v>0</v>
      </c>
      <c r="E138" s="71" t="s">
        <v>4967</v>
      </c>
    </row>
    <row r="139" spans="1:5" ht="15">
      <c r="A139" s="68" t="s">
        <v>4982</v>
      </c>
      <c r="B139" s="74" t="s">
        <v>875</v>
      </c>
      <c r="C139" s="76" t="s">
        <v>5117</v>
      </c>
      <c r="D139" s="429">
        <f ca="1">SUMIF(Codifica_CE!$H$1242:$U$2481,CeMin_Ter!$B:$B,Codifica_CE!$T$1242:$T$2481)</f>
        <v>0</v>
      </c>
      <c r="E139" s="71" t="s">
        <v>4967</v>
      </c>
    </row>
    <row r="140" spans="1:5" ht="15">
      <c r="A140" s="68" t="s">
        <v>5026</v>
      </c>
      <c r="B140" s="74" t="s">
        <v>872</v>
      </c>
      <c r="C140" s="76" t="s">
        <v>5118</v>
      </c>
      <c r="D140" s="429">
        <f ca="1">SUMIF(Codifica_CE!$H$1242:$U$2481,CeMin_Ter!$B:$B,Codifica_CE!$T$1242:$T$2481)</f>
        <v>0</v>
      </c>
      <c r="E140" s="71" t="s">
        <v>4967</v>
      </c>
    </row>
    <row r="141" spans="1:5" ht="15">
      <c r="A141" s="68"/>
      <c r="B141" s="74" t="s">
        <v>869</v>
      </c>
      <c r="C141" s="76" t="s">
        <v>5119</v>
      </c>
      <c r="D141" s="429">
        <f ca="1">SUMIF(Codifica_CE!$H$1242:$U$2481,CeMin_Ter!$B:$B,Codifica_CE!$T$1242:$T$2481)</f>
        <v>0</v>
      </c>
      <c r="E141" s="71" t="s">
        <v>4967</v>
      </c>
    </row>
    <row r="142" spans="1:5">
      <c r="A142" s="68"/>
      <c r="B142" s="74" t="s">
        <v>5120</v>
      </c>
      <c r="C142" s="75" t="s">
        <v>5121</v>
      </c>
      <c r="D142" s="431">
        <f ca="1">SUM(D143:D145)</f>
        <v>0</v>
      </c>
      <c r="E142" s="71" t="s">
        <v>4967</v>
      </c>
    </row>
    <row r="143" spans="1:5" ht="15">
      <c r="A143" s="68"/>
      <c r="B143" s="74" t="s">
        <v>815</v>
      </c>
      <c r="C143" s="76" t="s">
        <v>5122</v>
      </c>
      <c r="D143" s="429">
        <f ca="1">SUMIF(Codifica_CE!$H$1242:$U$2481,CeMin_Ter!$B:$B,Codifica_CE!$T$1242:$T$2481)</f>
        <v>0</v>
      </c>
      <c r="E143" s="71" t="s">
        <v>4967</v>
      </c>
    </row>
    <row r="144" spans="1:5" ht="15">
      <c r="A144" s="68"/>
      <c r="B144" s="74" t="s">
        <v>854</v>
      </c>
      <c r="C144" s="76" t="s">
        <v>5123</v>
      </c>
      <c r="D144" s="429">
        <f ca="1">SUMIF(Codifica_CE!$H$1242:$U$2481,CeMin_Ter!$B:$B,Codifica_CE!$T$1242:$T$2481)</f>
        <v>0</v>
      </c>
      <c r="E144" s="71" t="s">
        <v>4967</v>
      </c>
    </row>
    <row r="145" spans="1:5" ht="15">
      <c r="A145" s="68"/>
      <c r="B145" s="74" t="s">
        <v>809</v>
      </c>
      <c r="C145" s="76" t="s">
        <v>5124</v>
      </c>
      <c r="D145" s="429">
        <f ca="1">SUMIF(Codifica_CE!$H$1242:$U$2481,CeMin_Ter!$B:$B,Codifica_CE!$T$1242:$T$2481)</f>
        <v>0</v>
      </c>
      <c r="E145" s="71" t="s">
        <v>4967</v>
      </c>
    </row>
    <row r="146" spans="1:5" ht="15">
      <c r="A146" s="68"/>
      <c r="B146" s="74" t="s">
        <v>804</v>
      </c>
      <c r="C146" s="75" t="s">
        <v>5125</v>
      </c>
      <c r="D146" s="429">
        <f ca="1">SUMIF(Codifica_CE!$H$1242:$U$2481,CeMin_Ter!$B:$B,Codifica_CE!$T$1242:$T$2481)</f>
        <v>0</v>
      </c>
      <c r="E146" s="71" t="s">
        <v>4967</v>
      </c>
    </row>
    <row r="147" spans="1:5" ht="15">
      <c r="A147" s="68"/>
      <c r="B147" s="74" t="s">
        <v>861</v>
      </c>
      <c r="C147" s="75" t="s">
        <v>5126</v>
      </c>
      <c r="D147" s="429">
        <f ca="1">SUMIF(Codifica_CE!$H$1242:$U$2481,CeMin_Ter!$B:$B,Codifica_CE!$T$1242:$T$2481)</f>
        <v>0</v>
      </c>
      <c r="E147" s="71" t="s">
        <v>4967</v>
      </c>
    </row>
    <row r="148" spans="1:5" ht="15">
      <c r="A148" s="68"/>
      <c r="B148" s="74" t="s">
        <v>818</v>
      </c>
      <c r="C148" s="75" t="s">
        <v>5127</v>
      </c>
      <c r="D148" s="429">
        <f ca="1">SUMIF(Codifica_CE!$H$1242:$U$2481,CeMin_Ter!$B:$B,Codifica_CE!$T$1242:$T$2481)</f>
        <v>0</v>
      </c>
      <c r="E148" s="71" t="s">
        <v>4967</v>
      </c>
    </row>
    <row r="149" spans="1:5" ht="15">
      <c r="A149" s="68"/>
      <c r="B149" s="74" t="s">
        <v>847</v>
      </c>
      <c r="C149" s="75" t="s">
        <v>5128</v>
      </c>
      <c r="D149" s="429">
        <f ca="1">SUMIF(Codifica_CE!$H$1242:$U$2481,CeMin_Ter!$B:$B,Codifica_CE!$T$1242:$T$2481)</f>
        <v>0</v>
      </c>
      <c r="E149" s="71" t="s">
        <v>4967</v>
      </c>
    </row>
    <row r="150" spans="1:5" ht="15">
      <c r="A150" s="68"/>
      <c r="B150" s="74" t="s">
        <v>878</v>
      </c>
      <c r="C150" s="75" t="s">
        <v>5129</v>
      </c>
      <c r="D150" s="429">
        <f ca="1">SUMIF(Codifica_CE!$H$1242:$U$2481,CeMin_Ter!$B:$B,Codifica_CE!$T$1242:$T$2481)</f>
        <v>0</v>
      </c>
      <c r="E150" s="71" t="s">
        <v>4967</v>
      </c>
    </row>
    <row r="151" spans="1:5" ht="15">
      <c r="A151" s="68" t="s">
        <v>4982</v>
      </c>
      <c r="B151" s="74" t="s">
        <v>767</v>
      </c>
      <c r="C151" s="75" t="s">
        <v>5130</v>
      </c>
      <c r="D151" s="429">
        <f ca="1">SUMIF(Codifica_CE!$H$1242:$U$2481,CeMin_Ter!$B:$B,Codifica_CE!$T$1242:$T$2481)</f>
        <v>0</v>
      </c>
      <c r="E151" s="71" t="s">
        <v>4967</v>
      </c>
    </row>
    <row r="152" spans="1:5">
      <c r="A152" s="68"/>
      <c r="B152" s="69" t="s">
        <v>5131</v>
      </c>
      <c r="C152" s="73" t="s">
        <v>5132</v>
      </c>
      <c r="D152" s="433">
        <f ca="1">SUM(D153:D159)</f>
        <v>0</v>
      </c>
      <c r="E152" s="71" t="s">
        <v>4967</v>
      </c>
    </row>
    <row r="153" spans="1:5" ht="15">
      <c r="A153" s="68"/>
      <c r="B153" s="74" t="s">
        <v>885</v>
      </c>
      <c r="C153" s="75" t="s">
        <v>5133</v>
      </c>
      <c r="D153" s="429">
        <f ca="1">SUMIF(Codifica_CE!$H$1242:$U$2481,CeMin_Ter!$B:$B,Codifica_CE!$T$1242:$T$2481)</f>
        <v>0</v>
      </c>
      <c r="E153" s="71" t="s">
        <v>4967</v>
      </c>
    </row>
    <row r="154" spans="1:5" ht="15">
      <c r="A154" s="68"/>
      <c r="B154" s="74" t="s">
        <v>891</v>
      </c>
      <c r="C154" s="75" t="s">
        <v>5134</v>
      </c>
      <c r="D154" s="429">
        <f ca="1">SUMIF(Codifica_CE!$H$1242:$U$2481,CeMin_Ter!$B:$B,Codifica_CE!$T$1242:$T$2481)</f>
        <v>0</v>
      </c>
      <c r="E154" s="71" t="s">
        <v>4967</v>
      </c>
    </row>
    <row r="155" spans="1:5" ht="15">
      <c r="A155" s="68"/>
      <c r="B155" s="74" t="s">
        <v>896</v>
      </c>
      <c r="C155" s="75" t="s">
        <v>5135</v>
      </c>
      <c r="D155" s="429">
        <f ca="1">SUMIF(Codifica_CE!$H$1242:$U$2481,CeMin_Ter!$B:$B,Codifica_CE!$T$1242:$T$2481)</f>
        <v>0</v>
      </c>
      <c r="E155" s="71" t="s">
        <v>4967</v>
      </c>
    </row>
    <row r="156" spans="1:5" ht="15">
      <c r="A156" s="68"/>
      <c r="B156" s="74" t="s">
        <v>905</v>
      </c>
      <c r="C156" s="75" t="s">
        <v>5136</v>
      </c>
      <c r="D156" s="429">
        <f ca="1">SUMIF(Codifica_CE!$H$1242:$U$2481,CeMin_Ter!$B:$B,Codifica_CE!$T$1242:$T$2481)</f>
        <v>0</v>
      </c>
      <c r="E156" s="71" t="s">
        <v>4967</v>
      </c>
    </row>
    <row r="157" spans="1:5" ht="15">
      <c r="A157" s="68"/>
      <c r="B157" s="74" t="s">
        <v>914</v>
      </c>
      <c r="C157" s="75" t="s">
        <v>5137</v>
      </c>
      <c r="D157" s="429">
        <f ca="1">SUMIF(Codifica_CE!$H$1242:$U$2481,CeMin_Ter!$B:$B,Codifica_CE!$T$1242:$T$2481)</f>
        <v>0</v>
      </c>
      <c r="E157" s="71" t="s">
        <v>4967</v>
      </c>
    </row>
    <row r="158" spans="1:5" ht="15">
      <c r="A158" s="68"/>
      <c r="B158" s="74" t="s">
        <v>929</v>
      </c>
      <c r="C158" s="75" t="s">
        <v>5138</v>
      </c>
      <c r="D158" s="429">
        <f ca="1">SUMIF(Codifica_CE!$H$1242:$U$2481,CeMin_Ter!$B:$B,Codifica_CE!$T$1242:$T$2481)</f>
        <v>0</v>
      </c>
      <c r="E158" s="71" t="s">
        <v>4967</v>
      </c>
    </row>
    <row r="159" spans="1:5" ht="15">
      <c r="A159" s="68" t="s">
        <v>4982</v>
      </c>
      <c r="B159" s="74" t="s">
        <v>934</v>
      </c>
      <c r="C159" s="75" t="s">
        <v>5139</v>
      </c>
      <c r="D159" s="429">
        <f ca="1">SUMIF(Codifica_CE!$H$1242:$U$2481,CeMin_Ter!$B:$B,Codifica_CE!$T$1242:$T$2481)</f>
        <v>0</v>
      </c>
      <c r="E159" s="71" t="s">
        <v>4967</v>
      </c>
    </row>
    <row r="160" spans="1:5">
      <c r="A160" s="68"/>
      <c r="B160" s="69" t="s">
        <v>5140</v>
      </c>
      <c r="C160" s="70" t="s">
        <v>5141</v>
      </c>
      <c r="D160" s="435">
        <f ca="1">D161+D277</f>
        <v>0</v>
      </c>
      <c r="E160" s="71" t="s">
        <v>4967</v>
      </c>
    </row>
    <row r="161" spans="1:5">
      <c r="A161" s="68"/>
      <c r="B161" s="69" t="s">
        <v>5142</v>
      </c>
      <c r="C161" s="80" t="s">
        <v>5143</v>
      </c>
      <c r="D161" s="435">
        <f ca="1">D162+D170+D174+D185+D191+D196+D201+D211+D217+D224+D230+D235+D241+D249+D256+D270+D276</f>
        <v>0</v>
      </c>
      <c r="E161" s="71" t="s">
        <v>4967</v>
      </c>
    </row>
    <row r="162" spans="1:5">
      <c r="A162" s="68"/>
      <c r="B162" s="69" t="s">
        <v>5144</v>
      </c>
      <c r="C162" s="73" t="s">
        <v>5145</v>
      </c>
      <c r="D162" s="433">
        <f ca="1">+D163+D168+D169</f>
        <v>0</v>
      </c>
      <c r="E162" s="71" t="s">
        <v>4967</v>
      </c>
    </row>
    <row r="163" spans="1:5">
      <c r="A163" s="68"/>
      <c r="B163" s="74" t="s">
        <v>5146</v>
      </c>
      <c r="C163" s="75" t="s">
        <v>5147</v>
      </c>
      <c r="D163" s="431">
        <f ca="1">SUM(D164:D167)</f>
        <v>0</v>
      </c>
      <c r="E163" s="71" t="s">
        <v>4967</v>
      </c>
    </row>
    <row r="164" spans="1:5" ht="15">
      <c r="A164" s="68"/>
      <c r="B164" s="74" t="s">
        <v>945</v>
      </c>
      <c r="C164" s="75" t="s">
        <v>5148</v>
      </c>
      <c r="D164" s="429">
        <f ca="1">SUMIF(Codifica_CE!$H$1242:$U$2481,CeMin_Ter!$B:$B,Codifica_CE!$T$1242:$T$2481)</f>
        <v>0</v>
      </c>
      <c r="E164" s="71" t="s">
        <v>4967</v>
      </c>
    </row>
    <row r="165" spans="1:5" ht="15">
      <c r="A165" s="68"/>
      <c r="B165" s="74" t="s">
        <v>951</v>
      </c>
      <c r="C165" s="75" t="s">
        <v>5149</v>
      </c>
      <c r="D165" s="429">
        <f ca="1">SUMIF(Codifica_CE!$H$1242:$U$2481,CeMin_Ter!$B:$B,Codifica_CE!$T$1242:$T$2481)</f>
        <v>0</v>
      </c>
      <c r="E165" s="71" t="s">
        <v>4967</v>
      </c>
    </row>
    <row r="166" spans="1:5" ht="15">
      <c r="A166" s="68"/>
      <c r="B166" s="74" t="s">
        <v>954</v>
      </c>
      <c r="C166" s="75" t="s">
        <v>5150</v>
      </c>
      <c r="D166" s="429">
        <f ca="1">SUMIF(Codifica_CE!$H$1242:$U$2481,CeMin_Ter!$B:$B,Codifica_CE!$T$1242:$T$2481)</f>
        <v>0</v>
      </c>
      <c r="E166" s="71" t="s">
        <v>4967</v>
      </c>
    </row>
    <row r="167" spans="1:5" ht="15">
      <c r="A167" s="68"/>
      <c r="B167" s="74" t="s">
        <v>957</v>
      </c>
      <c r="C167" s="75" t="s">
        <v>5151</v>
      </c>
      <c r="D167" s="429">
        <f ca="1">SUMIF(Codifica_CE!$H$1242:$U$2481,CeMin_Ter!$B:$B,Codifica_CE!$T$1242:$T$2481)</f>
        <v>0</v>
      </c>
      <c r="E167" s="71" t="s">
        <v>4967</v>
      </c>
    </row>
    <row r="168" spans="1:5" ht="15">
      <c r="A168" s="68" t="s">
        <v>4982</v>
      </c>
      <c r="B168" s="74" t="s">
        <v>5152</v>
      </c>
      <c r="C168" s="75" t="s">
        <v>5153</v>
      </c>
      <c r="D168" s="429">
        <f ca="1">SUMIF(Codifica_CE!$H$1242:$U$2481,CeMin_Ter!$B:$B,Codifica_CE!$T$1242:$T$2481)</f>
        <v>0</v>
      </c>
      <c r="E168" s="71" t="s">
        <v>4967</v>
      </c>
    </row>
    <row r="169" spans="1:5" ht="15">
      <c r="A169" s="68" t="s">
        <v>5026</v>
      </c>
      <c r="B169" s="74" t="s">
        <v>968</v>
      </c>
      <c r="C169" s="75" t="s">
        <v>5154</v>
      </c>
      <c r="D169" s="429">
        <f ca="1">SUMIF(Codifica_CE!$H$1242:$U$2481,CeMin_Ter!$B:$B,Codifica_CE!$T$1242:$T$2481)</f>
        <v>0</v>
      </c>
      <c r="E169" s="71" t="s">
        <v>4967</v>
      </c>
    </row>
    <row r="170" spans="1:5">
      <c r="A170" s="68"/>
      <c r="B170" s="69" t="s">
        <v>5155</v>
      </c>
      <c r="C170" s="73" t="s">
        <v>5156</v>
      </c>
      <c r="D170" s="433">
        <f ca="1">SUM(D171:D173)</f>
        <v>0</v>
      </c>
      <c r="E170" s="71" t="s">
        <v>4967</v>
      </c>
    </row>
    <row r="171" spans="1:5" ht="15">
      <c r="A171" s="68"/>
      <c r="B171" s="74" t="s">
        <v>976</v>
      </c>
      <c r="C171" s="75" t="s">
        <v>5157</v>
      </c>
      <c r="D171" s="429">
        <f ca="1">SUMIF(Codifica_CE!$H$1242:$U$2481,CeMin_Ter!$B:$B,Codifica_CE!$T$1242:$T$2481)</f>
        <v>0</v>
      </c>
      <c r="E171" s="71" t="s">
        <v>4967</v>
      </c>
    </row>
    <row r="172" spans="1:5" ht="15">
      <c r="A172" s="68" t="s">
        <v>4982</v>
      </c>
      <c r="B172" s="74" t="s">
        <v>5158</v>
      </c>
      <c r="C172" s="75" t="s">
        <v>5159</v>
      </c>
      <c r="D172" s="429">
        <f ca="1">SUMIF(Codifica_CE!$H$1242:$U$2481,CeMin_Ter!$B:$B,Codifica_CE!$T$1242:$T$2481)</f>
        <v>0</v>
      </c>
      <c r="E172" s="71" t="s">
        <v>4967</v>
      </c>
    </row>
    <row r="173" spans="1:5" ht="15">
      <c r="A173" s="68" t="s">
        <v>5026</v>
      </c>
      <c r="B173" s="74" t="s">
        <v>982</v>
      </c>
      <c r="C173" s="75" t="s">
        <v>5160</v>
      </c>
      <c r="D173" s="429">
        <f ca="1">SUMIF(Codifica_CE!$H$1242:$U$2481,CeMin_Ter!$B:$B,Codifica_CE!$T$1242:$T$2481)</f>
        <v>0</v>
      </c>
      <c r="E173" s="71" t="s">
        <v>4967</v>
      </c>
    </row>
    <row r="174" spans="1:5">
      <c r="A174" s="68"/>
      <c r="B174" s="69" t="s">
        <v>5161</v>
      </c>
      <c r="C174" s="73" t="s">
        <v>5162</v>
      </c>
      <c r="D174" s="433">
        <f ca="1">SUM(D175:D179)+D184</f>
        <v>0</v>
      </c>
      <c r="E174" s="71" t="s">
        <v>4967</v>
      </c>
    </row>
    <row r="175" spans="1:5" ht="15">
      <c r="A175" s="77" t="s">
        <v>4982</v>
      </c>
      <c r="B175" s="74" t="s">
        <v>1009</v>
      </c>
      <c r="C175" s="75" t="s">
        <v>5163</v>
      </c>
      <c r="D175" s="429">
        <f ca="1">SUMIF(Codifica_CE!$H$1242:$U$2481,CeMin_Ter!$B:$B,Codifica_CE!$T$1242:$T$2481)</f>
        <v>0</v>
      </c>
      <c r="E175" s="71" t="s">
        <v>4967</v>
      </c>
    </row>
    <row r="176" spans="1:5" ht="15">
      <c r="A176" s="68"/>
      <c r="B176" s="74" t="s">
        <v>1014</v>
      </c>
      <c r="C176" s="75" t="s">
        <v>5164</v>
      </c>
      <c r="D176" s="429">
        <f ca="1">SUMIF(Codifica_CE!$H$1242:$U$2481,CeMin_Ter!$B:$B,Codifica_CE!$T$1242:$T$2481)</f>
        <v>0</v>
      </c>
      <c r="E176" s="71" t="s">
        <v>4967</v>
      </c>
    </row>
    <row r="177" spans="1:5" ht="15">
      <c r="A177" s="68" t="s">
        <v>5026</v>
      </c>
      <c r="B177" s="74" t="s">
        <v>1041</v>
      </c>
      <c r="C177" s="75" t="s">
        <v>5165</v>
      </c>
      <c r="D177" s="429">
        <f ca="1">SUMIF(Codifica_CE!$H$1242:$U$2481,CeMin_Ter!$B:$B,Codifica_CE!$T$1242:$T$2481)</f>
        <v>0</v>
      </c>
      <c r="E177" s="71" t="s">
        <v>4967</v>
      </c>
    </row>
    <row r="178" spans="1:5" ht="15">
      <c r="A178" s="68"/>
      <c r="B178" s="74" t="s">
        <v>1044</v>
      </c>
      <c r="C178" s="75" t="s">
        <v>5166</v>
      </c>
      <c r="D178" s="429">
        <f ca="1">SUMIF(Codifica_CE!$H$1242:$U$2481,CeMin_Ter!$B:$B,Codifica_CE!$T$1242:$T$2481)</f>
        <v>0</v>
      </c>
      <c r="E178" s="71" t="s">
        <v>4967</v>
      </c>
    </row>
    <row r="179" spans="1:5">
      <c r="A179" s="68"/>
      <c r="B179" s="74" t="s">
        <v>5167</v>
      </c>
      <c r="C179" s="75" t="s">
        <v>5168</v>
      </c>
      <c r="D179" s="431">
        <f ca="1">SUM(D180:D183)</f>
        <v>0</v>
      </c>
      <c r="E179" s="71" t="s">
        <v>4967</v>
      </c>
    </row>
    <row r="180" spans="1:5" ht="15">
      <c r="A180" s="68"/>
      <c r="B180" s="74" t="s">
        <v>1021</v>
      </c>
      <c r="C180" s="76" t="s">
        <v>5169</v>
      </c>
      <c r="D180" s="429">
        <f ca="1">SUMIF(Codifica_CE!$H$1242:$U$2481,CeMin_Ter!$B:$B,Codifica_CE!$T$1242:$T$2481)</f>
        <v>0</v>
      </c>
      <c r="E180" s="71" t="s">
        <v>4967</v>
      </c>
    </row>
    <row r="181" spans="1:5" ht="15">
      <c r="A181" s="68"/>
      <c r="B181" s="74" t="s">
        <v>1024</v>
      </c>
      <c r="C181" s="76" t="s">
        <v>5170</v>
      </c>
      <c r="D181" s="429">
        <f ca="1">SUMIF(Codifica_CE!$H$1242:$U$2481,CeMin_Ter!$B:$B,Codifica_CE!$T$1242:$T$2481)</f>
        <v>0</v>
      </c>
      <c r="E181" s="71" t="s">
        <v>4967</v>
      </c>
    </row>
    <row r="182" spans="1:5" ht="15">
      <c r="A182" s="68"/>
      <c r="B182" s="74" t="s">
        <v>1027</v>
      </c>
      <c r="C182" s="76" t="s">
        <v>5171</v>
      </c>
      <c r="D182" s="429">
        <f ca="1">SUMIF(Codifica_CE!$H$1242:$U$2481,CeMin_Ter!$B:$B,Codifica_CE!$T$1242:$T$2481)</f>
        <v>0</v>
      </c>
      <c r="E182" s="71" t="s">
        <v>4967</v>
      </c>
    </row>
    <row r="183" spans="1:5" ht="15">
      <c r="A183" s="68"/>
      <c r="B183" s="74" t="s">
        <v>1030</v>
      </c>
      <c r="C183" s="76" t="s">
        <v>5172</v>
      </c>
      <c r="D183" s="429">
        <f ca="1">SUMIF(Codifica_CE!$H$1242:$U$2481,CeMin_Ter!$B:$B,Codifica_CE!$T$1242:$T$2481)</f>
        <v>0</v>
      </c>
      <c r="E183" s="71" t="s">
        <v>4967</v>
      </c>
    </row>
    <row r="184" spans="1:5" ht="15">
      <c r="A184" s="68"/>
      <c r="B184" s="74" t="s">
        <v>1102</v>
      </c>
      <c r="C184" s="75" t="s">
        <v>5173</v>
      </c>
      <c r="D184" s="429">
        <f ca="1">SUMIF(Codifica_CE!$H$1242:$U$2481,CeMin_Ter!$B:$B,Codifica_CE!$T$1242:$T$2481)</f>
        <v>0</v>
      </c>
      <c r="E184" s="71" t="s">
        <v>4967</v>
      </c>
    </row>
    <row r="185" spans="1:5">
      <c r="A185" s="68"/>
      <c r="B185" s="69" t="s">
        <v>5174</v>
      </c>
      <c r="C185" s="73" t="s">
        <v>5175</v>
      </c>
      <c r="D185" s="428">
        <f ca="1">SUM(D186:D190)</f>
        <v>0</v>
      </c>
      <c r="E185" s="71" t="s">
        <v>4967</v>
      </c>
    </row>
    <row r="186" spans="1:5" ht="15">
      <c r="A186" s="68" t="s">
        <v>4982</v>
      </c>
      <c r="B186" s="74" t="s">
        <v>5176</v>
      </c>
      <c r="C186" s="75" t="s">
        <v>5177</v>
      </c>
      <c r="D186" s="429">
        <f ca="1">SUMIF(Codifica_CE!$H$1242:$U$2481,CeMin_Ter!$B:$B,Codifica_CE!$T$1242:$T$2481)</f>
        <v>0</v>
      </c>
      <c r="E186" s="71" t="s">
        <v>4967</v>
      </c>
    </row>
    <row r="187" spans="1:5" ht="15">
      <c r="A187" s="77"/>
      <c r="B187" s="74" t="s">
        <v>1113</v>
      </c>
      <c r="C187" s="75" t="s">
        <v>5178</v>
      </c>
      <c r="D187" s="429">
        <f ca="1">SUMIF(Codifica_CE!$H$1242:$U$2481,CeMin_Ter!$B:$B,Codifica_CE!$T$1242:$T$2481)</f>
        <v>0</v>
      </c>
      <c r="E187" s="71" t="s">
        <v>4967</v>
      </c>
    </row>
    <row r="188" spans="1:5" ht="15">
      <c r="A188" s="77" t="s">
        <v>3064</v>
      </c>
      <c r="B188" s="74" t="s">
        <v>1120</v>
      </c>
      <c r="C188" s="75" t="s">
        <v>5179</v>
      </c>
      <c r="D188" s="429">
        <f ca="1">SUMIF(Codifica_CE!$H$1242:$U$2481,CeMin_Ter!$B:$B,Codifica_CE!$T$1242:$T$2481)</f>
        <v>0</v>
      </c>
      <c r="E188" s="71" t="s">
        <v>4967</v>
      </c>
    </row>
    <row r="189" spans="1:5" ht="15">
      <c r="A189" s="77"/>
      <c r="B189" s="74" t="s">
        <v>1123</v>
      </c>
      <c r="C189" s="75" t="s">
        <v>5180</v>
      </c>
      <c r="D189" s="429">
        <f ca="1">SUMIF(Codifica_CE!$H$1242:$U$2481,CeMin_Ter!$B:$B,Codifica_CE!$T$1242:$T$2481)</f>
        <v>0</v>
      </c>
      <c r="E189" s="71" t="s">
        <v>4967</v>
      </c>
    </row>
    <row r="190" spans="1:5" ht="15">
      <c r="A190" s="77"/>
      <c r="B190" s="74" t="s">
        <v>1128</v>
      </c>
      <c r="C190" s="75" t="s">
        <v>5181</v>
      </c>
      <c r="D190" s="429">
        <f ca="1">SUMIF(Codifica_CE!$H$1242:$U$2481,CeMin_Ter!$B:$B,Codifica_CE!$T$1242:$T$2481)</f>
        <v>0</v>
      </c>
      <c r="E190" s="71" t="s">
        <v>4967</v>
      </c>
    </row>
    <row r="191" spans="1:5">
      <c r="A191" s="68"/>
      <c r="B191" s="69" t="s">
        <v>5182</v>
      </c>
      <c r="C191" s="73" t="s">
        <v>5183</v>
      </c>
      <c r="D191" s="428">
        <f ca="1">SUM(D192:D195)</f>
        <v>0</v>
      </c>
      <c r="E191" s="71" t="s">
        <v>4967</v>
      </c>
    </row>
    <row r="192" spans="1:5" ht="15">
      <c r="A192" s="68" t="s">
        <v>4982</v>
      </c>
      <c r="B192" s="74" t="s">
        <v>5184</v>
      </c>
      <c r="C192" s="75" t="s">
        <v>5185</v>
      </c>
      <c r="D192" s="429">
        <f ca="1">SUMIF(Codifica_CE!$H$1242:$U$2481,CeMin_Ter!$B:$B,Codifica_CE!$T$1242:$T$2481)</f>
        <v>0</v>
      </c>
      <c r="E192" s="71" t="s">
        <v>4967</v>
      </c>
    </row>
    <row r="193" spans="1:5" ht="15">
      <c r="A193" s="68"/>
      <c r="B193" s="74" t="s">
        <v>5186</v>
      </c>
      <c r="C193" s="75" t="s">
        <v>5187</v>
      </c>
      <c r="D193" s="429">
        <f ca="1">SUMIF(Codifica_CE!$H$1242:$U$2481,CeMin_Ter!$B:$B,Codifica_CE!$T$1242:$T$2481)</f>
        <v>0</v>
      </c>
      <c r="E193" s="71" t="s">
        <v>4967</v>
      </c>
    </row>
    <row r="194" spans="1:5" ht="15">
      <c r="A194" s="68" t="s">
        <v>5026</v>
      </c>
      <c r="B194" s="74" t="s">
        <v>5188</v>
      </c>
      <c r="C194" s="75" t="s">
        <v>5189</v>
      </c>
      <c r="D194" s="429">
        <f ca="1">SUMIF(Codifica_CE!$H$1242:$U$2481,CeMin_Ter!$B:$B,Codifica_CE!$T$1242:$T$2481)</f>
        <v>0</v>
      </c>
      <c r="E194" s="71" t="s">
        <v>4967</v>
      </c>
    </row>
    <row r="195" spans="1:5" ht="15">
      <c r="A195" s="68"/>
      <c r="B195" s="74" t="s">
        <v>1142</v>
      </c>
      <c r="C195" s="75" t="s">
        <v>5190</v>
      </c>
      <c r="D195" s="429">
        <f ca="1">SUMIF(Codifica_CE!$H$1242:$U$2481,CeMin_Ter!$B:$B,Codifica_CE!$T$1242:$T$2481)</f>
        <v>0</v>
      </c>
      <c r="E195" s="71" t="s">
        <v>4967</v>
      </c>
    </row>
    <row r="196" spans="1:5">
      <c r="A196" s="68"/>
      <c r="B196" s="69" t="s">
        <v>5191</v>
      </c>
      <c r="C196" s="73" t="s">
        <v>5192</v>
      </c>
      <c r="D196" s="428">
        <f ca="1">SUM(D197:D200)</f>
        <v>0</v>
      </c>
      <c r="E196" s="71" t="s">
        <v>4967</v>
      </c>
    </row>
    <row r="197" spans="1:5" ht="15">
      <c r="A197" s="68" t="s">
        <v>4982</v>
      </c>
      <c r="B197" s="74" t="s">
        <v>5193</v>
      </c>
      <c r="C197" s="75" t="s">
        <v>5194</v>
      </c>
      <c r="D197" s="429">
        <f ca="1">SUMIF(Codifica_CE!$H$1242:$U$2481,CeMin_Ter!$B:$B,Codifica_CE!$T$1242:$T$2481)</f>
        <v>0</v>
      </c>
      <c r="E197" s="71" t="s">
        <v>4967</v>
      </c>
    </row>
    <row r="198" spans="1:5" ht="15">
      <c r="A198" s="68"/>
      <c r="B198" s="74" t="s">
        <v>5195</v>
      </c>
      <c r="C198" s="75" t="s">
        <v>5196</v>
      </c>
      <c r="D198" s="429">
        <f ca="1">SUMIF(Codifica_CE!$H$1242:$U$2481,CeMin_Ter!$B:$B,Codifica_CE!$T$1242:$T$2481)</f>
        <v>0</v>
      </c>
      <c r="E198" s="71" t="s">
        <v>4967</v>
      </c>
    </row>
    <row r="199" spans="1:5" ht="15">
      <c r="A199" s="68" t="s">
        <v>5026</v>
      </c>
      <c r="B199" s="74" t="s">
        <v>5197</v>
      </c>
      <c r="C199" s="75" t="s">
        <v>5198</v>
      </c>
      <c r="D199" s="429">
        <f ca="1">SUMIF(Codifica_CE!$H$1242:$U$2481,CeMin_Ter!$B:$B,Codifica_CE!$T$1242:$T$2481)</f>
        <v>0</v>
      </c>
      <c r="E199" s="71" t="s">
        <v>4967</v>
      </c>
    </row>
    <row r="200" spans="1:5" ht="15">
      <c r="A200" s="68"/>
      <c r="B200" s="74" t="s">
        <v>1133</v>
      </c>
      <c r="C200" s="75" t="s">
        <v>5199</v>
      </c>
      <c r="D200" s="429">
        <f ca="1">SUMIF(Codifica_CE!$H$1242:$U$2481,CeMin_Ter!$B:$B,Codifica_CE!$T$1242:$T$2481)</f>
        <v>0</v>
      </c>
      <c r="E200" s="71" t="s">
        <v>4967</v>
      </c>
    </row>
    <row r="201" spans="1:5">
      <c r="A201" s="68"/>
      <c r="B201" s="69" t="s">
        <v>5200</v>
      </c>
      <c r="C201" s="73" t="s">
        <v>5201</v>
      </c>
      <c r="D201" s="428">
        <f ca="1">SUM(D202:D204)+D205+D210</f>
        <v>0</v>
      </c>
      <c r="E201" s="71" t="s">
        <v>4967</v>
      </c>
    </row>
    <row r="202" spans="1:5" ht="15">
      <c r="A202" s="68" t="s">
        <v>4982</v>
      </c>
      <c r="B202" s="74" t="s">
        <v>1182</v>
      </c>
      <c r="C202" s="75" t="s">
        <v>5202</v>
      </c>
      <c r="D202" s="429">
        <f ca="1">SUMIF(Codifica_CE!$H$1242:$U$2481,CeMin_Ter!$B:$B,Codifica_CE!$T$1242:$T$2481)</f>
        <v>0</v>
      </c>
      <c r="E202" s="71" t="s">
        <v>4967</v>
      </c>
    </row>
    <row r="203" spans="1:5" ht="15">
      <c r="A203" s="68"/>
      <c r="B203" s="74" t="s">
        <v>1187</v>
      </c>
      <c r="C203" s="75" t="s">
        <v>5203</v>
      </c>
      <c r="D203" s="429">
        <f ca="1">SUMIF(Codifica_CE!$H$1242:$U$2481,CeMin_Ter!$B:$B,Codifica_CE!$T$1242:$T$2481)</f>
        <v>0</v>
      </c>
      <c r="E203" s="71" t="s">
        <v>4967</v>
      </c>
    </row>
    <row r="204" spans="1:5" ht="15">
      <c r="A204" s="68" t="s">
        <v>5026</v>
      </c>
      <c r="B204" s="74" t="s">
        <v>1194</v>
      </c>
      <c r="C204" s="75" t="s">
        <v>5204</v>
      </c>
      <c r="D204" s="429">
        <f ca="1">SUMIF(Codifica_CE!$H$1242:$U$2481,CeMin_Ter!$B:$B,Codifica_CE!$T$1242:$T$2481)</f>
        <v>0</v>
      </c>
      <c r="E204" s="71" t="s">
        <v>4967</v>
      </c>
    </row>
    <row r="205" spans="1:5">
      <c r="A205" s="68"/>
      <c r="B205" s="74" t="s">
        <v>5205</v>
      </c>
      <c r="C205" s="75" t="s">
        <v>5206</v>
      </c>
      <c r="D205" s="430">
        <f ca="1">SUM(D206:D209)</f>
        <v>0</v>
      </c>
      <c r="E205" s="71" t="s">
        <v>4967</v>
      </c>
    </row>
    <row r="206" spans="1:5" ht="15">
      <c r="A206" s="68"/>
      <c r="B206" s="74" t="s">
        <v>1197</v>
      </c>
      <c r="C206" s="76" t="s">
        <v>5207</v>
      </c>
      <c r="D206" s="429">
        <f ca="1">SUMIF(Codifica_CE!$H$1242:$U$2481,CeMin_Ter!$B:$B,Codifica_CE!$T$1242:$T$2481)</f>
        <v>0</v>
      </c>
      <c r="E206" s="71" t="s">
        <v>4967</v>
      </c>
    </row>
    <row r="207" spans="1:5" ht="15">
      <c r="A207" s="68"/>
      <c r="B207" s="74" t="s">
        <v>1200</v>
      </c>
      <c r="C207" s="76" t="s">
        <v>5208</v>
      </c>
      <c r="D207" s="429">
        <f ca="1">SUMIF(Codifica_CE!$H$1242:$U$2481,CeMin_Ter!$B:$B,Codifica_CE!$T$1242:$T$2481)</f>
        <v>0</v>
      </c>
      <c r="E207" s="71" t="s">
        <v>4967</v>
      </c>
    </row>
    <row r="208" spans="1:5" ht="15">
      <c r="A208" s="68"/>
      <c r="B208" s="74" t="s">
        <v>1203</v>
      </c>
      <c r="C208" s="76" t="s">
        <v>5209</v>
      </c>
      <c r="D208" s="429">
        <f ca="1">SUMIF(Codifica_CE!$H$1242:$U$2481,CeMin_Ter!$B:$B,Codifica_CE!$T$1242:$T$2481)</f>
        <v>0</v>
      </c>
      <c r="E208" s="71" t="s">
        <v>4967</v>
      </c>
    </row>
    <row r="209" spans="1:5" ht="15">
      <c r="A209" s="68"/>
      <c r="B209" s="74" t="s">
        <v>5210</v>
      </c>
      <c r="C209" s="76" t="s">
        <v>5211</v>
      </c>
      <c r="D209" s="429">
        <f ca="1">SUMIF(Codifica_CE!$H$1242:$U$2481,CeMin_Ter!$B:$B,Codifica_CE!$T$1242:$T$2481)</f>
        <v>0</v>
      </c>
      <c r="E209" s="71" t="s">
        <v>4967</v>
      </c>
    </row>
    <row r="210" spans="1:5" ht="15">
      <c r="A210" s="68"/>
      <c r="B210" s="74" t="s">
        <v>1212</v>
      </c>
      <c r="C210" s="75" t="s">
        <v>5212</v>
      </c>
      <c r="D210" s="429">
        <f ca="1">SUMIF(Codifica_CE!$H$1242:$U$2481,CeMin_Ter!$B:$B,Codifica_CE!$T$1242:$T$2481)</f>
        <v>0</v>
      </c>
      <c r="E210" s="71" t="s">
        <v>4967</v>
      </c>
    </row>
    <row r="211" spans="1:5">
      <c r="A211" s="68"/>
      <c r="B211" s="69" t="s">
        <v>5213</v>
      </c>
      <c r="C211" s="73" t="s">
        <v>5214</v>
      </c>
      <c r="D211" s="428">
        <f ca="1">SUM(D212:D216)</f>
        <v>0</v>
      </c>
      <c r="E211" s="71" t="s">
        <v>4967</v>
      </c>
    </row>
    <row r="212" spans="1:5" ht="15">
      <c r="A212" s="68" t="s">
        <v>4982</v>
      </c>
      <c r="B212" s="74" t="s">
        <v>1223</v>
      </c>
      <c r="C212" s="75" t="s">
        <v>5215</v>
      </c>
      <c r="D212" s="429">
        <f ca="1">SUMIF(Codifica_CE!$H$1242:$U$2481,CeMin_Ter!$B:$B,Codifica_CE!$T$1242:$T$2481)</f>
        <v>0</v>
      </c>
      <c r="E212" s="71" t="s">
        <v>4967</v>
      </c>
    </row>
    <row r="213" spans="1:5" ht="15">
      <c r="A213" s="68"/>
      <c r="B213" s="74" t="s">
        <v>1228</v>
      </c>
      <c r="C213" s="75" t="s">
        <v>5216</v>
      </c>
      <c r="D213" s="429">
        <f ca="1">SUMIF(Codifica_CE!$H$1242:$U$2481,CeMin_Ter!$B:$B,Codifica_CE!$T$1242:$T$2481)</f>
        <v>0</v>
      </c>
      <c r="E213" s="71" t="s">
        <v>4967</v>
      </c>
    </row>
    <row r="214" spans="1:5" ht="15">
      <c r="A214" s="68" t="s">
        <v>3064</v>
      </c>
      <c r="B214" s="74" t="s">
        <v>1235</v>
      </c>
      <c r="C214" s="75" t="s">
        <v>5217</v>
      </c>
      <c r="D214" s="429">
        <f ca="1">SUMIF(Codifica_CE!$H$1242:$U$2481,CeMin_Ter!$B:$B,Codifica_CE!$T$1242:$T$2481)</f>
        <v>0</v>
      </c>
      <c r="E214" s="71" t="s">
        <v>4967</v>
      </c>
    </row>
    <row r="215" spans="1:5" ht="15">
      <c r="A215" s="68"/>
      <c r="B215" s="74" t="s">
        <v>1238</v>
      </c>
      <c r="C215" s="75" t="s">
        <v>5218</v>
      </c>
      <c r="D215" s="429">
        <f ca="1">SUMIF(Codifica_CE!$H$1242:$U$2481,CeMin_Ter!$B:$B,Codifica_CE!$T$1242:$T$2481)</f>
        <v>0</v>
      </c>
      <c r="E215" s="71" t="s">
        <v>4967</v>
      </c>
    </row>
    <row r="216" spans="1:5" ht="15">
      <c r="A216" s="77"/>
      <c r="B216" s="74" t="s">
        <v>1247</v>
      </c>
      <c r="C216" s="75" t="s">
        <v>5219</v>
      </c>
      <c r="D216" s="429">
        <f ca="1">SUMIF(Codifica_CE!$H$1242:$U$2481,CeMin_Ter!$B:$B,Codifica_CE!$T$1242:$T$2481)</f>
        <v>0</v>
      </c>
      <c r="E216" s="71" t="s">
        <v>4967</v>
      </c>
    </row>
    <row r="217" spans="1:5">
      <c r="A217" s="68"/>
      <c r="B217" s="69" t="s">
        <v>5220</v>
      </c>
      <c r="C217" s="73" t="s">
        <v>5221</v>
      </c>
      <c r="D217" s="428">
        <f ca="1">SUM(D218:D223)</f>
        <v>0</v>
      </c>
      <c r="E217" s="71" t="s">
        <v>4967</v>
      </c>
    </row>
    <row r="218" spans="1:5" ht="15">
      <c r="A218" s="68" t="s">
        <v>4982</v>
      </c>
      <c r="B218" s="74" t="s">
        <v>1252</v>
      </c>
      <c r="C218" s="75" t="s">
        <v>5222</v>
      </c>
      <c r="D218" s="429">
        <f ca="1">SUMIF(Codifica_CE!$H$1242:$U$2481,CeMin_Ter!$B:$B,Codifica_CE!$T$1242:$T$2481)</f>
        <v>0</v>
      </c>
      <c r="E218" s="71" t="s">
        <v>4967</v>
      </c>
    </row>
    <row r="219" spans="1:5" ht="15">
      <c r="A219" s="68"/>
      <c r="B219" s="74" t="s">
        <v>1257</v>
      </c>
      <c r="C219" s="75" t="s">
        <v>5223</v>
      </c>
      <c r="D219" s="429">
        <f ca="1">SUMIF(Codifica_CE!$H$1242:$U$2481,CeMin_Ter!$B:$B,Codifica_CE!$T$1242:$T$2481)</f>
        <v>0</v>
      </c>
      <c r="E219" s="71" t="s">
        <v>4967</v>
      </c>
    </row>
    <row r="220" spans="1:5" ht="15">
      <c r="A220" s="68" t="s">
        <v>5026</v>
      </c>
      <c r="B220" s="74" t="s">
        <v>1266</v>
      </c>
      <c r="C220" s="75" t="s">
        <v>5224</v>
      </c>
      <c r="D220" s="429">
        <f ca="1">SUMIF(Codifica_CE!$H$1242:$U$2481,CeMin_Ter!$B:$B,Codifica_CE!$T$1242:$T$2481)</f>
        <v>0</v>
      </c>
      <c r="E220" s="71" t="s">
        <v>4967</v>
      </c>
    </row>
    <row r="221" spans="1:5" ht="15">
      <c r="A221" s="68"/>
      <c r="B221" s="74" t="s">
        <v>1269</v>
      </c>
      <c r="C221" s="75" t="s">
        <v>5225</v>
      </c>
      <c r="D221" s="429">
        <f ca="1">SUMIF(Codifica_CE!$H$1242:$U$2481,CeMin_Ter!$B:$B,Codifica_CE!$T$1242:$T$2481)</f>
        <v>0</v>
      </c>
      <c r="E221" s="71" t="s">
        <v>4967</v>
      </c>
    </row>
    <row r="222" spans="1:5" ht="15">
      <c r="A222" s="77"/>
      <c r="B222" s="74" t="s">
        <v>5226</v>
      </c>
      <c r="C222" s="75" t="s">
        <v>5227</v>
      </c>
      <c r="D222" s="429">
        <f ca="1">SUMIF(Codifica_CE!$H$1242:$U$2481,CeMin_Ter!$B:$B,Codifica_CE!$T$1242:$T$2481)</f>
        <v>0</v>
      </c>
      <c r="E222" s="71" t="s">
        <v>4967</v>
      </c>
    </row>
    <row r="223" spans="1:5" ht="15">
      <c r="A223" s="68"/>
      <c r="B223" s="74" t="s">
        <v>1312</v>
      </c>
      <c r="C223" s="75" t="s">
        <v>5228</v>
      </c>
      <c r="D223" s="429">
        <f ca="1">SUMIF(Codifica_CE!$H$1242:$U$2481,CeMin_Ter!$B:$B,Codifica_CE!$T$1242:$T$2481)</f>
        <v>0</v>
      </c>
      <c r="E223" s="71" t="s">
        <v>4967</v>
      </c>
    </row>
    <row r="224" spans="1:5">
      <c r="A224" s="68"/>
      <c r="B224" s="69" t="s">
        <v>5229</v>
      </c>
      <c r="C224" s="73" t="s">
        <v>5230</v>
      </c>
      <c r="D224" s="428">
        <f ca="1">SUM(D225:D229)</f>
        <v>0</v>
      </c>
      <c r="E224" s="71" t="s">
        <v>4967</v>
      </c>
    </row>
    <row r="225" spans="1:5" ht="15">
      <c r="A225" s="68" t="s">
        <v>4982</v>
      </c>
      <c r="B225" s="74" t="s">
        <v>5231</v>
      </c>
      <c r="C225" s="75" t="s">
        <v>5232</v>
      </c>
      <c r="D225" s="429">
        <f ca="1">SUMIF(Codifica_CE!$H$1242:$U$2481,CeMin_Ter!$B:$B,Codifica_CE!$T$1242:$T$2481)</f>
        <v>0</v>
      </c>
      <c r="E225" s="71" t="s">
        <v>4967</v>
      </c>
    </row>
    <row r="226" spans="1:5" ht="15">
      <c r="A226" s="68"/>
      <c r="B226" s="74" t="s">
        <v>5233</v>
      </c>
      <c r="C226" s="75" t="s">
        <v>5234</v>
      </c>
      <c r="D226" s="429">
        <f ca="1">SUMIF(Codifica_CE!$H$1242:$U$2481,CeMin_Ter!$B:$B,Codifica_CE!$T$1242:$T$2481)</f>
        <v>0</v>
      </c>
      <c r="E226" s="71" t="s">
        <v>4967</v>
      </c>
    </row>
    <row r="227" spans="1:5" ht="15">
      <c r="A227" s="68" t="s">
        <v>5026</v>
      </c>
      <c r="B227" s="74" t="s">
        <v>1324</v>
      </c>
      <c r="C227" s="75" t="s">
        <v>5235</v>
      </c>
      <c r="D227" s="429">
        <f ca="1">SUMIF(Codifica_CE!$H$1242:$U$2481,CeMin_Ter!$B:$B,Codifica_CE!$T$1242:$T$2481)</f>
        <v>0</v>
      </c>
      <c r="E227" s="71" t="s">
        <v>4967</v>
      </c>
    </row>
    <row r="228" spans="1:5" ht="15">
      <c r="A228" s="68"/>
      <c r="B228" s="74" t="s">
        <v>1317</v>
      </c>
      <c r="C228" s="75" t="s">
        <v>5236</v>
      </c>
      <c r="D228" s="429">
        <f ca="1">SUMIF(Codifica_CE!$H$1242:$U$2481,CeMin_Ter!$B:$B,Codifica_CE!$T$1242:$T$2481)</f>
        <v>0</v>
      </c>
      <c r="E228" s="71" t="s">
        <v>4967</v>
      </c>
    </row>
    <row r="229" spans="1:5" ht="15">
      <c r="A229" s="68"/>
      <c r="B229" s="74" t="s">
        <v>1327</v>
      </c>
      <c r="C229" s="75" t="s">
        <v>5237</v>
      </c>
      <c r="D229" s="429">
        <f ca="1">SUMIF(Codifica_CE!$H$1242:$U$2481,CeMin_Ter!$B:$B,Codifica_CE!$T$1242:$T$2481)</f>
        <v>0</v>
      </c>
      <c r="E229" s="71" t="s">
        <v>4967</v>
      </c>
    </row>
    <row r="230" spans="1:5">
      <c r="A230" s="68"/>
      <c r="B230" s="69" t="s">
        <v>5238</v>
      </c>
      <c r="C230" s="73" t="s">
        <v>5239</v>
      </c>
      <c r="D230" s="428">
        <f ca="1">SUM(D231:D234)</f>
        <v>0</v>
      </c>
      <c r="E230" s="71" t="s">
        <v>4967</v>
      </c>
    </row>
    <row r="231" spans="1:5" ht="15">
      <c r="A231" s="68" t="s">
        <v>4982</v>
      </c>
      <c r="B231" s="74" t="s">
        <v>5240</v>
      </c>
      <c r="C231" s="75" t="s">
        <v>5241</v>
      </c>
      <c r="D231" s="429">
        <f ca="1">SUMIF(Codifica_CE!$H$1242:$U$2481,CeMin_Ter!$B:$B,Codifica_CE!$T$1242:$T$2481)</f>
        <v>0</v>
      </c>
      <c r="E231" s="71" t="s">
        <v>4967</v>
      </c>
    </row>
    <row r="232" spans="1:5" ht="15">
      <c r="A232" s="68"/>
      <c r="B232" s="74" t="s">
        <v>1332</v>
      </c>
      <c r="C232" s="75" t="s">
        <v>5242</v>
      </c>
      <c r="D232" s="429">
        <f ca="1">SUMIF(Codifica_CE!$H$1242:$U$2481,CeMin_Ter!$B:$B,Codifica_CE!$T$1242:$T$2481)</f>
        <v>0</v>
      </c>
      <c r="E232" s="71" t="s">
        <v>4967</v>
      </c>
    </row>
    <row r="233" spans="1:5" ht="15">
      <c r="A233" s="68" t="s">
        <v>5026</v>
      </c>
      <c r="B233" s="74" t="s">
        <v>1339</v>
      </c>
      <c r="C233" s="75" t="s">
        <v>5243</v>
      </c>
      <c r="D233" s="429">
        <f ca="1">SUMIF(Codifica_CE!$H$1242:$U$2481,CeMin_Ter!$B:$B,Codifica_CE!$T$1242:$T$2481)</f>
        <v>0</v>
      </c>
      <c r="E233" s="71" t="s">
        <v>4967</v>
      </c>
    </row>
    <row r="234" spans="1:5" ht="15">
      <c r="A234" s="68"/>
      <c r="B234" s="74" t="s">
        <v>1343</v>
      </c>
      <c r="C234" s="75" t="s">
        <v>5244</v>
      </c>
      <c r="D234" s="429">
        <f ca="1">SUMIF(Codifica_CE!$H$1242:$U$2481,CeMin_Ter!$B:$B,Codifica_CE!$T$1242:$T$2481)</f>
        <v>0</v>
      </c>
      <c r="E234" s="71" t="s">
        <v>4967</v>
      </c>
    </row>
    <row r="235" spans="1:5">
      <c r="A235" s="68"/>
      <c r="B235" s="69" t="s">
        <v>5245</v>
      </c>
      <c r="C235" s="73" t="s">
        <v>5246</v>
      </c>
      <c r="D235" s="428">
        <f ca="1">SUM(D236:D240)</f>
        <v>0</v>
      </c>
      <c r="E235" s="71" t="s">
        <v>4967</v>
      </c>
    </row>
    <row r="236" spans="1:5" ht="15">
      <c r="A236" s="68" t="s">
        <v>4982</v>
      </c>
      <c r="B236" s="74" t="s">
        <v>1406</v>
      </c>
      <c r="C236" s="75" t="s">
        <v>5247</v>
      </c>
      <c r="D236" s="429">
        <f ca="1">SUMIF(Codifica_CE!$H$1242:$U$2481,CeMin_Ter!$B:$B,Codifica_CE!$T$1242:$T$2481)</f>
        <v>0</v>
      </c>
      <c r="E236" s="71" t="s">
        <v>4967</v>
      </c>
    </row>
    <row r="237" spans="1:5" ht="15">
      <c r="A237" s="68"/>
      <c r="B237" s="74" t="s">
        <v>1353</v>
      </c>
      <c r="C237" s="75" t="s">
        <v>5248</v>
      </c>
      <c r="D237" s="429">
        <f ca="1">SUMIF(Codifica_CE!$H$1242:$U$2481,CeMin_Ter!$B:$B,Codifica_CE!$T$1242:$T$2481)</f>
        <v>0</v>
      </c>
      <c r="E237" s="71" t="s">
        <v>4967</v>
      </c>
    </row>
    <row r="238" spans="1:5" ht="15">
      <c r="A238" s="68" t="s">
        <v>3064</v>
      </c>
      <c r="B238" s="74" t="s">
        <v>1395</v>
      </c>
      <c r="C238" s="75" t="s">
        <v>5249</v>
      </c>
      <c r="D238" s="429">
        <f ca="1">SUMIF(Codifica_CE!$H$1242:$U$2481,CeMin_Ter!$B:$B,Codifica_CE!$T$1242:$T$2481)</f>
        <v>0</v>
      </c>
      <c r="E238" s="71" t="s">
        <v>4967</v>
      </c>
    </row>
    <row r="239" spans="1:5" ht="15">
      <c r="A239" s="68"/>
      <c r="B239" s="74" t="s">
        <v>1417</v>
      </c>
      <c r="C239" s="75" t="s">
        <v>5250</v>
      </c>
      <c r="D239" s="429">
        <f ca="1">SUMIF(Codifica_CE!$H$1242:$U$2481,CeMin_Ter!$B:$B,Codifica_CE!$T$1242:$T$2481)</f>
        <v>0</v>
      </c>
      <c r="E239" s="71" t="s">
        <v>4967</v>
      </c>
    </row>
    <row r="240" spans="1:5" ht="15">
      <c r="A240" s="68"/>
      <c r="B240" s="74" t="s">
        <v>1464</v>
      </c>
      <c r="C240" s="75" t="s">
        <v>5251</v>
      </c>
      <c r="D240" s="429">
        <f ca="1">SUMIF(Codifica_CE!$H$1242:$U$2481,CeMin_Ter!$B:$B,Codifica_CE!$T$1242:$T$2481)</f>
        <v>0</v>
      </c>
      <c r="E240" s="71" t="s">
        <v>4967</v>
      </c>
    </row>
    <row r="241" spans="1:5">
      <c r="A241" s="77"/>
      <c r="B241" s="69" t="s">
        <v>5252</v>
      </c>
      <c r="C241" s="73" t="s">
        <v>5253</v>
      </c>
      <c r="D241" s="428">
        <f ca="1">SUM(D242:D248)</f>
        <v>0</v>
      </c>
      <c r="E241" s="71" t="s">
        <v>4967</v>
      </c>
    </row>
    <row r="242" spans="1:5" ht="15">
      <c r="A242" s="68"/>
      <c r="B242" s="74" t="s">
        <v>1493</v>
      </c>
      <c r="C242" s="75" t="s">
        <v>5254</v>
      </c>
      <c r="D242" s="429">
        <f ca="1">SUMIF(Codifica_CE!$H$1242:$U$2481,CeMin_Ter!$B:$B,Codifica_CE!$T$1242:$T$2481)</f>
        <v>0</v>
      </c>
      <c r="E242" s="71" t="s">
        <v>4967</v>
      </c>
    </row>
    <row r="243" spans="1:5" ht="15">
      <c r="A243" s="68"/>
      <c r="B243" s="74" t="s">
        <v>1499</v>
      </c>
      <c r="C243" s="75" t="s">
        <v>5255</v>
      </c>
      <c r="D243" s="429">
        <f ca="1">SUMIF(Codifica_CE!$H$1242:$U$2481,CeMin_Ter!$B:$B,Codifica_CE!$T$1242:$T$2481)</f>
        <v>0</v>
      </c>
      <c r="E243" s="71" t="s">
        <v>4967</v>
      </c>
    </row>
    <row r="244" spans="1:5" ht="25.5">
      <c r="A244" s="68"/>
      <c r="B244" s="74" t="s">
        <v>1502</v>
      </c>
      <c r="C244" s="75" t="s">
        <v>5256</v>
      </c>
      <c r="D244" s="429">
        <f ca="1">SUMIF(Codifica_CE!$H$1242:$U$2481,CeMin_Ter!$B:$B,Codifica_CE!$T$1242:$T$2481)</f>
        <v>0</v>
      </c>
      <c r="E244" s="71" t="s">
        <v>4967</v>
      </c>
    </row>
    <row r="245" spans="1:5" ht="25.5">
      <c r="A245" s="68"/>
      <c r="B245" s="74" t="s">
        <v>1505</v>
      </c>
      <c r="C245" s="75" t="s">
        <v>5257</v>
      </c>
      <c r="D245" s="429">
        <f ca="1">SUMIF(Codifica_CE!$H$1242:$U$2481,CeMin_Ter!$B:$B,Codifica_CE!$T$1242:$T$2481)</f>
        <v>0</v>
      </c>
      <c r="E245" s="71" t="s">
        <v>4967</v>
      </c>
    </row>
    <row r="246" spans="1:5" ht="25.5">
      <c r="A246" s="68" t="s">
        <v>4982</v>
      </c>
      <c r="B246" s="74" t="s">
        <v>1508</v>
      </c>
      <c r="C246" s="75" t="s">
        <v>5258</v>
      </c>
      <c r="D246" s="429">
        <f ca="1">SUMIF(Codifica_CE!$H$1242:$U$2481,CeMin_Ter!$B:$B,Codifica_CE!$T$1242:$T$2481)</f>
        <v>0</v>
      </c>
      <c r="E246" s="71" t="s">
        <v>4967</v>
      </c>
    </row>
    <row r="247" spans="1:5" ht="15">
      <c r="A247" s="68"/>
      <c r="B247" s="74" t="s">
        <v>5259</v>
      </c>
      <c r="C247" s="75" t="s">
        <v>5260</v>
      </c>
      <c r="D247" s="429">
        <f ca="1">SUMIF(Codifica_CE!$H$1242:$U$2481,CeMin_Ter!$B:$B,Codifica_CE!$T$1242:$T$2481)</f>
        <v>0</v>
      </c>
      <c r="E247" s="71" t="s">
        <v>4967</v>
      </c>
    </row>
    <row r="248" spans="1:5" ht="25.5">
      <c r="A248" s="68" t="s">
        <v>4982</v>
      </c>
      <c r="B248" s="74" t="s">
        <v>1517</v>
      </c>
      <c r="C248" s="75" t="s">
        <v>5261</v>
      </c>
      <c r="D248" s="429">
        <f ca="1">SUMIF(Codifica_CE!$H$1242:$U$2481,CeMin_Ter!$B:$B,Codifica_CE!$T$1242:$T$2481)</f>
        <v>0</v>
      </c>
      <c r="E248" s="71" t="s">
        <v>4967</v>
      </c>
    </row>
    <row r="249" spans="1:5">
      <c r="A249" s="68"/>
      <c r="B249" s="69" t="s">
        <v>5262</v>
      </c>
      <c r="C249" s="73" t="s">
        <v>5263</v>
      </c>
      <c r="D249" s="428">
        <f ca="1">SUM(D250:D255)</f>
        <v>0</v>
      </c>
      <c r="E249" s="71" t="s">
        <v>4967</v>
      </c>
    </row>
    <row r="250" spans="1:5" ht="15">
      <c r="A250" s="77"/>
      <c r="B250" s="74" t="s">
        <v>1522</v>
      </c>
      <c r="C250" s="75" t="s">
        <v>5264</v>
      </c>
      <c r="D250" s="429">
        <f ca="1">SUMIF(Codifica_CE!$H$1242:$U$2481,CeMin_Ter!$B:$B,Codifica_CE!$T$1242:$T$2481)</f>
        <v>0</v>
      </c>
      <c r="E250" s="71" t="s">
        <v>4967</v>
      </c>
    </row>
    <row r="251" spans="1:5" ht="15">
      <c r="A251" s="77"/>
      <c r="B251" s="74" t="s">
        <v>1528</v>
      </c>
      <c r="C251" s="75" t="s">
        <v>5265</v>
      </c>
      <c r="D251" s="429">
        <f ca="1">SUMIF(Codifica_CE!$H$1242:$U$2481,CeMin_Ter!$B:$B,Codifica_CE!$T$1242:$T$2481)</f>
        <v>0</v>
      </c>
      <c r="E251" s="71" t="s">
        <v>4967</v>
      </c>
    </row>
    <row r="252" spans="1:5" ht="15">
      <c r="A252" s="68"/>
      <c r="B252" s="74" t="s">
        <v>1550</v>
      </c>
      <c r="C252" s="75" t="s">
        <v>5266</v>
      </c>
      <c r="D252" s="429">
        <f ca="1">SUMIF(Codifica_CE!$H$1242:$U$2481,CeMin_Ter!$B:$B,Codifica_CE!$T$1242:$T$2481)</f>
        <v>0</v>
      </c>
      <c r="E252" s="71" t="s">
        <v>4967</v>
      </c>
    </row>
    <row r="253" spans="1:5" ht="15">
      <c r="A253" s="77"/>
      <c r="B253" s="74" t="s">
        <v>1534</v>
      </c>
      <c r="C253" s="75" t="s">
        <v>5267</v>
      </c>
      <c r="D253" s="429">
        <f ca="1">SUMIF(Codifica_CE!$H$1242:$U$2481,CeMin_Ter!$B:$B,Codifica_CE!$T$1242:$T$2481)</f>
        <v>0</v>
      </c>
      <c r="E253" s="71" t="s">
        <v>4967</v>
      </c>
    </row>
    <row r="254" spans="1:5" ht="15">
      <c r="A254" s="77"/>
      <c r="B254" s="74" t="s">
        <v>1531</v>
      </c>
      <c r="C254" s="75" t="s">
        <v>5268</v>
      </c>
      <c r="D254" s="429">
        <f ca="1">SUMIF(Codifica_CE!$H$1242:$U$2481,CeMin_Ter!$B:$B,Codifica_CE!$T$1242:$T$2481)</f>
        <v>0</v>
      </c>
      <c r="E254" s="71" t="s">
        <v>4967</v>
      </c>
    </row>
    <row r="255" spans="1:5" ht="15">
      <c r="A255" s="77" t="s">
        <v>4982</v>
      </c>
      <c r="B255" s="74" t="s">
        <v>1539</v>
      </c>
      <c r="C255" s="75" t="s">
        <v>5269</v>
      </c>
      <c r="D255" s="429">
        <f ca="1">SUMIF(Codifica_CE!$H$1242:$U$2481,CeMin_Ter!$B:$B,Codifica_CE!$T$1242:$T$2481)</f>
        <v>0</v>
      </c>
      <c r="E255" s="71" t="s">
        <v>4967</v>
      </c>
    </row>
    <row r="256" spans="1:5" ht="25.5">
      <c r="A256" s="68"/>
      <c r="B256" s="69" t="s">
        <v>5270</v>
      </c>
      <c r="C256" s="73" t="s">
        <v>5271</v>
      </c>
      <c r="D256" s="428">
        <f ca="1">SUM(D257:D259)+D266</f>
        <v>0</v>
      </c>
      <c r="E256" s="71" t="s">
        <v>4967</v>
      </c>
    </row>
    <row r="257" spans="1:5" ht="15">
      <c r="A257" s="68" t="s">
        <v>4982</v>
      </c>
      <c r="B257" s="74" t="s">
        <v>1514</v>
      </c>
      <c r="C257" s="75" t="s">
        <v>5272</v>
      </c>
      <c r="D257" s="429">
        <f ca="1">SUMIF(Codifica_CE!$H$1242:$U$2481,CeMin_Ter!$B:$B,Codifica_CE!$T$1242:$T$2481)</f>
        <v>0</v>
      </c>
      <c r="E257" s="71" t="s">
        <v>4967</v>
      </c>
    </row>
    <row r="258" spans="1:5" ht="15">
      <c r="A258" s="68"/>
      <c r="B258" s="74" t="s">
        <v>1569</v>
      </c>
      <c r="C258" s="75" t="s">
        <v>5273</v>
      </c>
      <c r="D258" s="429">
        <f ca="1">SUMIF(Codifica_CE!$H$1242:$U$2481,CeMin_Ter!$B:$B,Codifica_CE!$T$1242:$T$2481)</f>
        <v>0</v>
      </c>
      <c r="E258" s="71" t="s">
        <v>4967</v>
      </c>
    </row>
    <row r="259" spans="1:5" ht="25.5">
      <c r="A259" s="68"/>
      <c r="B259" s="74" t="s">
        <v>5274</v>
      </c>
      <c r="C259" s="75" t="s">
        <v>5275</v>
      </c>
      <c r="D259" s="430">
        <f ca="1">SUM(D260:D265)</f>
        <v>0</v>
      </c>
      <c r="E259" s="71" t="s">
        <v>4967</v>
      </c>
    </row>
    <row r="260" spans="1:5" ht="15">
      <c r="A260" s="68"/>
      <c r="B260" s="74" t="s">
        <v>1511</v>
      </c>
      <c r="C260" s="76" t="s">
        <v>5276</v>
      </c>
      <c r="D260" s="429">
        <f ca="1">SUMIF(Codifica_CE!$H$1242:$U$2481,CeMin_Ter!$B:$B,Codifica_CE!$T$1242:$T$2481)</f>
        <v>0</v>
      </c>
      <c r="E260" s="71" t="s">
        <v>4967</v>
      </c>
    </row>
    <row r="261" spans="1:5" ht="15">
      <c r="A261" s="68"/>
      <c r="B261" s="74" t="s">
        <v>1580</v>
      </c>
      <c r="C261" s="76" t="s">
        <v>5277</v>
      </c>
      <c r="D261" s="429">
        <f ca="1">SUMIF(Codifica_CE!$H$1242:$U$2481,CeMin_Ter!$B:$B,Codifica_CE!$T$1242:$T$2481)</f>
        <v>0</v>
      </c>
      <c r="E261" s="71" t="s">
        <v>4967</v>
      </c>
    </row>
    <row r="262" spans="1:5" ht="15">
      <c r="A262" s="68"/>
      <c r="B262" s="74" t="s">
        <v>1585</v>
      </c>
      <c r="C262" s="76" t="s">
        <v>5278</v>
      </c>
      <c r="D262" s="429">
        <f ca="1">SUMIF(Codifica_CE!$H$1242:$U$2481,CeMin_Ter!$B:$B,Codifica_CE!$T$1242:$T$2481)</f>
        <v>0</v>
      </c>
      <c r="E262" s="71" t="s">
        <v>4967</v>
      </c>
    </row>
    <row r="263" spans="1:5" ht="15">
      <c r="A263" s="68"/>
      <c r="B263" s="74" t="s">
        <v>1594</v>
      </c>
      <c r="C263" s="76" t="s">
        <v>5279</v>
      </c>
      <c r="D263" s="429">
        <f ca="1">SUMIF(Codifica_CE!$H$1242:$U$2481,CeMin_Ter!$B:$B,Codifica_CE!$T$1242:$T$2481)</f>
        <v>0</v>
      </c>
      <c r="E263" s="71" t="s">
        <v>4967</v>
      </c>
    </row>
    <row r="264" spans="1:5" ht="15">
      <c r="A264" s="68"/>
      <c r="B264" s="74" t="s">
        <v>1597</v>
      </c>
      <c r="C264" s="76" t="s">
        <v>5280</v>
      </c>
      <c r="D264" s="429">
        <f ca="1">SUMIF(Codifica_CE!$H$1242:$U$2481,CeMin_Ter!$B:$B,Codifica_CE!$T$1242:$T$2481)</f>
        <v>0</v>
      </c>
      <c r="E264" s="71" t="s">
        <v>4967</v>
      </c>
    </row>
    <row r="265" spans="1:5" ht="15">
      <c r="A265" s="68"/>
      <c r="B265" s="74" t="s">
        <v>1606</v>
      </c>
      <c r="C265" s="76" t="s">
        <v>5281</v>
      </c>
      <c r="D265" s="429">
        <f ca="1">SUMIF(Codifica_CE!$H$1242:$U$2481,CeMin_Ter!$B:$B,Codifica_CE!$T$1242:$T$2481)</f>
        <v>0</v>
      </c>
      <c r="E265" s="71" t="s">
        <v>4967</v>
      </c>
    </row>
    <row r="266" spans="1:5">
      <c r="A266" s="68"/>
      <c r="B266" s="74" t="s">
        <v>5282</v>
      </c>
      <c r="C266" s="75" t="s">
        <v>5283</v>
      </c>
      <c r="D266" s="430">
        <f ca="1">SUM(D267:D269)</f>
        <v>0</v>
      </c>
      <c r="E266" s="71" t="s">
        <v>4967</v>
      </c>
    </row>
    <row r="267" spans="1:5" ht="25.5">
      <c r="A267" s="68" t="s">
        <v>4982</v>
      </c>
      <c r="B267" s="74" t="s">
        <v>1615</v>
      </c>
      <c r="C267" s="76" t="s">
        <v>5284</v>
      </c>
      <c r="D267" s="429">
        <f ca="1">SUMIF(Codifica_CE!$H$1242:$U$2481,CeMin_Ter!$B:$B,Codifica_CE!$T$1242:$T$2481)</f>
        <v>0</v>
      </c>
      <c r="E267" s="71" t="s">
        <v>4967</v>
      </c>
    </row>
    <row r="268" spans="1:5" ht="25.5">
      <c r="A268" s="68"/>
      <c r="B268" s="74" t="s">
        <v>1620</v>
      </c>
      <c r="C268" s="76" t="s">
        <v>5285</v>
      </c>
      <c r="D268" s="429">
        <f ca="1">SUMIF(Codifica_CE!$H$1242:$U$2481,CeMin_Ter!$B:$B,Codifica_CE!$T$1242:$T$2481)</f>
        <v>0</v>
      </c>
      <c r="E268" s="71" t="s">
        <v>4967</v>
      </c>
    </row>
    <row r="269" spans="1:5" ht="25.5">
      <c r="A269" s="68" t="s">
        <v>3064</v>
      </c>
      <c r="B269" s="74" t="s">
        <v>1625</v>
      </c>
      <c r="C269" s="76" t="s">
        <v>5286</v>
      </c>
      <c r="D269" s="429">
        <f ca="1">SUMIF(Codifica_CE!$H$1242:$U$2481,CeMin_Ter!$B:$B,Codifica_CE!$T$1242:$T$2481)</f>
        <v>0</v>
      </c>
      <c r="E269" s="71" t="s">
        <v>4967</v>
      </c>
    </row>
    <row r="270" spans="1:5">
      <c r="A270" s="68"/>
      <c r="B270" s="69" t="s">
        <v>5287</v>
      </c>
      <c r="C270" s="73" t="s">
        <v>5288</v>
      </c>
      <c r="D270" s="428">
        <f ca="1">SUM(D271:D275)</f>
        <v>0</v>
      </c>
      <c r="E270" s="71" t="s">
        <v>4967</v>
      </c>
    </row>
    <row r="271" spans="1:5" ht="25.5">
      <c r="A271" s="77" t="s">
        <v>4982</v>
      </c>
      <c r="B271" s="74" t="s">
        <v>1632</v>
      </c>
      <c r="C271" s="75" t="s">
        <v>5289</v>
      </c>
      <c r="D271" s="429">
        <f ca="1">SUMIF(Codifica_CE!$H$1242:$U$2481,CeMin_Ter!$B:$B,Codifica_CE!$T$1242:$T$2481)</f>
        <v>0</v>
      </c>
      <c r="E271" s="71" t="s">
        <v>4967</v>
      </c>
    </row>
    <row r="272" spans="1:5" ht="25.5">
      <c r="A272" s="68"/>
      <c r="B272" s="74" t="s">
        <v>1641</v>
      </c>
      <c r="C272" s="75" t="s">
        <v>5290</v>
      </c>
      <c r="D272" s="429">
        <f ca="1">SUMIF(Codifica_CE!$H$1242:$U$2481,CeMin_Ter!$B:$B,Codifica_CE!$T$1242:$T$2481)</f>
        <v>0</v>
      </c>
      <c r="E272" s="71" t="s">
        <v>4967</v>
      </c>
    </row>
    <row r="273" spans="1:5" ht="15">
      <c r="A273" s="68"/>
      <c r="B273" s="74" t="s">
        <v>1649</v>
      </c>
      <c r="C273" s="75" t="s">
        <v>5291</v>
      </c>
      <c r="D273" s="429">
        <f ca="1">SUMIF(Codifica_CE!$H$1242:$U$2481,CeMin_Ter!$B:$B,Codifica_CE!$T$1242:$T$2481)</f>
        <v>0</v>
      </c>
      <c r="E273" s="71" t="s">
        <v>4967</v>
      </c>
    </row>
    <row r="274" spans="1:5" ht="15">
      <c r="A274" s="77"/>
      <c r="B274" s="74" t="s">
        <v>1654</v>
      </c>
      <c r="C274" s="75" t="s">
        <v>5292</v>
      </c>
      <c r="D274" s="429">
        <f ca="1">SUMIF(Codifica_CE!$H$1242:$U$2481,CeMin_Ter!$B:$B,Codifica_CE!$T$1242:$T$2481)</f>
        <v>0</v>
      </c>
      <c r="E274" s="71" t="s">
        <v>4967</v>
      </c>
    </row>
    <row r="275" spans="1:5" ht="15">
      <c r="A275" s="77"/>
      <c r="B275" s="74" t="s">
        <v>1675</v>
      </c>
      <c r="C275" s="75" t="s">
        <v>5293</v>
      </c>
      <c r="D275" s="429">
        <f ca="1">SUMIF(Codifica_CE!$H$1242:$U$2481,CeMin_Ter!$B:$B,Codifica_CE!$T$1242:$T$2481)</f>
        <v>0</v>
      </c>
      <c r="E275" s="71" t="s">
        <v>4967</v>
      </c>
    </row>
    <row r="276" spans="1:5" ht="15">
      <c r="A276" s="77" t="s">
        <v>5026</v>
      </c>
      <c r="B276" s="69" t="s">
        <v>1669</v>
      </c>
      <c r="C276" s="73" t="s">
        <v>5294</v>
      </c>
      <c r="D276" s="429">
        <f ca="1">SUMIF(Codifica_CE!$H$1242:$U$2481,CeMin_Ter!$B:$B,Codifica_CE!$T$1242:$T$2481)</f>
        <v>0</v>
      </c>
      <c r="E276" s="71" t="s">
        <v>4967</v>
      </c>
    </row>
    <row r="277" spans="1:5">
      <c r="A277" s="77"/>
      <c r="B277" s="69" t="s">
        <v>5295</v>
      </c>
      <c r="C277" s="80" t="s">
        <v>5296</v>
      </c>
      <c r="D277" s="428">
        <f ca="1">D278+D296+D309</f>
        <v>0</v>
      </c>
      <c r="E277" s="71" t="s">
        <v>4967</v>
      </c>
    </row>
    <row r="278" spans="1:5">
      <c r="A278" s="68"/>
      <c r="B278" s="69" t="s">
        <v>5297</v>
      </c>
      <c r="C278" s="73" t="s">
        <v>5298</v>
      </c>
      <c r="D278" s="428">
        <f ca="1">SUM(D279:D289)+D292</f>
        <v>0</v>
      </c>
      <c r="E278" s="71" t="s">
        <v>4967</v>
      </c>
    </row>
    <row r="279" spans="1:5" ht="15">
      <c r="A279" s="68"/>
      <c r="B279" s="74" t="s">
        <v>1691</v>
      </c>
      <c r="C279" s="75" t="s">
        <v>5299</v>
      </c>
      <c r="D279" s="429">
        <f ca="1">SUMIF(Codifica_CE!$H$1242:$U$2481,CeMin_Ter!$B:$B,Codifica_CE!$T$1242:$T$2481)</f>
        <v>0</v>
      </c>
      <c r="E279" s="71" t="s">
        <v>4967</v>
      </c>
    </row>
    <row r="280" spans="1:5" ht="15">
      <c r="A280" s="68"/>
      <c r="B280" s="74" t="s">
        <v>1697</v>
      </c>
      <c r="C280" s="75" t="s">
        <v>5300</v>
      </c>
      <c r="D280" s="429">
        <f ca="1">SUMIF(Codifica_CE!$H$1242:$U$2481,CeMin_Ter!$B:$B,Codifica_CE!$T$1242:$T$2481)</f>
        <v>0</v>
      </c>
      <c r="E280" s="71" t="s">
        <v>4967</v>
      </c>
    </row>
    <row r="281" spans="1:5" ht="15">
      <c r="A281" s="68"/>
      <c r="B281" s="74" t="s">
        <v>1702</v>
      </c>
      <c r="C281" s="75" t="s">
        <v>5301</v>
      </c>
      <c r="D281" s="429">
        <f ca="1">SUMIF(Codifica_CE!$H$1242:$U$2481,CeMin_Ter!$B:$B,Codifica_CE!$T$1242:$T$2481)</f>
        <v>0</v>
      </c>
      <c r="E281" s="71" t="s">
        <v>4967</v>
      </c>
    </row>
    <row r="282" spans="1:5" ht="15">
      <c r="A282" s="68"/>
      <c r="B282" s="74" t="s">
        <v>1707</v>
      </c>
      <c r="C282" s="75" t="s">
        <v>5302</v>
      </c>
      <c r="D282" s="429">
        <f ca="1">SUMIF(Codifica_CE!$H$1242:$U$2481,CeMin_Ter!$B:$B,Codifica_CE!$T$1242:$T$2481)</f>
        <v>0</v>
      </c>
      <c r="E282" s="71" t="s">
        <v>4967</v>
      </c>
    </row>
    <row r="283" spans="1:5" ht="15">
      <c r="A283" s="68"/>
      <c r="B283" s="74" t="s">
        <v>1712</v>
      </c>
      <c r="C283" s="75" t="s">
        <v>5303</v>
      </c>
      <c r="D283" s="429">
        <f ca="1">SUMIF(Codifica_CE!$H$1242:$U$2481,CeMin_Ter!$B:$B,Codifica_CE!$T$1242:$T$2481)</f>
        <v>0</v>
      </c>
      <c r="E283" s="71" t="s">
        <v>4967</v>
      </c>
    </row>
    <row r="284" spans="1:5" ht="15">
      <c r="A284" s="68"/>
      <c r="B284" s="74" t="s">
        <v>1717</v>
      </c>
      <c r="C284" s="75" t="s">
        <v>5304</v>
      </c>
      <c r="D284" s="429">
        <f ca="1">SUMIF(Codifica_CE!$H$1242:$U$2481,CeMin_Ter!$B:$B,Codifica_CE!$T$1242:$T$2481)</f>
        <v>0</v>
      </c>
      <c r="E284" s="71" t="s">
        <v>4967</v>
      </c>
    </row>
    <row r="285" spans="1:5" ht="15">
      <c r="A285" s="68"/>
      <c r="B285" s="74" t="s">
        <v>1720</v>
      </c>
      <c r="C285" s="75" t="s">
        <v>5305</v>
      </c>
      <c r="D285" s="429">
        <f ca="1">SUMIF(Codifica_CE!$H$1242:$U$2481,CeMin_Ter!$B:$B,Codifica_CE!$T$1242:$T$2481)</f>
        <v>0</v>
      </c>
      <c r="E285" s="71" t="s">
        <v>4967</v>
      </c>
    </row>
    <row r="286" spans="1:5" ht="15">
      <c r="A286" s="68"/>
      <c r="B286" s="74" t="s">
        <v>1725</v>
      </c>
      <c r="C286" s="75" t="s">
        <v>5306</v>
      </c>
      <c r="D286" s="429">
        <f ca="1">SUMIF(Codifica_CE!$H$1242:$U$2481,CeMin_Ter!$B:$B,Codifica_CE!$T$1242:$T$2481)</f>
        <v>0</v>
      </c>
      <c r="E286" s="71" t="s">
        <v>4967</v>
      </c>
    </row>
    <row r="287" spans="1:5" ht="15">
      <c r="A287" s="68"/>
      <c r="B287" s="74" t="s">
        <v>1730</v>
      </c>
      <c r="C287" s="75" t="s">
        <v>5307</v>
      </c>
      <c r="D287" s="429">
        <f ca="1">SUMIF(Codifica_CE!$H$1242:$U$2481,CeMin_Ter!$B:$B,Codifica_CE!$T$1242:$T$2481)</f>
        <v>0</v>
      </c>
      <c r="E287" s="71" t="s">
        <v>4967</v>
      </c>
    </row>
    <row r="288" spans="1:5" ht="15">
      <c r="A288" s="68"/>
      <c r="B288" s="74" t="s">
        <v>1735</v>
      </c>
      <c r="C288" s="75" t="s">
        <v>5308</v>
      </c>
      <c r="D288" s="429">
        <f ca="1">SUMIF(Codifica_CE!$H$1242:$U$2481,CeMin_Ter!$B:$B,Codifica_CE!$T$1242:$T$2481)</f>
        <v>0</v>
      </c>
      <c r="E288" s="71" t="s">
        <v>4967</v>
      </c>
    </row>
    <row r="289" spans="1:5">
      <c r="A289" s="77"/>
      <c r="B289" s="74" t="s">
        <v>4359</v>
      </c>
      <c r="C289" s="75" t="s">
        <v>5309</v>
      </c>
      <c r="D289" s="430">
        <f ca="1">SUM(D290:D291)</f>
        <v>0</v>
      </c>
      <c r="E289" s="71" t="s">
        <v>4967</v>
      </c>
    </row>
    <row r="290" spans="1:5" ht="15">
      <c r="A290" s="77"/>
      <c r="B290" s="74" t="s">
        <v>1748</v>
      </c>
      <c r="C290" s="76" t="s">
        <v>5310</v>
      </c>
      <c r="D290" s="429">
        <f ca="1">SUMIF(Codifica_CE!$H$1242:$U$2481,CeMin_Ter!$B:$B,Codifica_CE!$T$1242:$T$2481)</f>
        <v>0</v>
      </c>
      <c r="E290" s="71" t="s">
        <v>4967</v>
      </c>
    </row>
    <row r="291" spans="1:5" ht="15">
      <c r="A291" s="77"/>
      <c r="B291" s="74" t="s">
        <v>1753</v>
      </c>
      <c r="C291" s="76" t="s">
        <v>5311</v>
      </c>
      <c r="D291" s="429">
        <f ca="1">SUMIF(Codifica_CE!$H$1242:$U$2481,CeMin_Ter!$B:$B,Codifica_CE!$T$1242:$T$2481)</f>
        <v>0</v>
      </c>
      <c r="E291" s="71" t="s">
        <v>4967</v>
      </c>
    </row>
    <row r="292" spans="1:5">
      <c r="A292" s="77"/>
      <c r="B292" s="74" t="s">
        <v>5312</v>
      </c>
      <c r="C292" s="75" t="s">
        <v>5313</v>
      </c>
      <c r="D292" s="430">
        <f ca="1">SUM(D293:D295)</f>
        <v>0</v>
      </c>
      <c r="E292" s="71" t="s">
        <v>4967</v>
      </c>
    </row>
    <row r="293" spans="1:5" ht="15">
      <c r="A293" s="77" t="s">
        <v>4982</v>
      </c>
      <c r="B293" s="74" t="s">
        <v>1756</v>
      </c>
      <c r="C293" s="76" t="s">
        <v>5314</v>
      </c>
      <c r="D293" s="429">
        <f ca="1">SUMIF(Codifica_CE!$H$1242:$U$2481,CeMin_Ter!$B:$B,Codifica_CE!$T$1242:$T$2481)</f>
        <v>0</v>
      </c>
      <c r="E293" s="71" t="s">
        <v>4967</v>
      </c>
    </row>
    <row r="294" spans="1:5" ht="15">
      <c r="A294" s="68"/>
      <c r="B294" s="74" t="s">
        <v>1759</v>
      </c>
      <c r="C294" s="76" t="s">
        <v>5315</v>
      </c>
      <c r="D294" s="429">
        <f ca="1">SUMIF(Codifica_CE!$H$1242:$U$2481,CeMin_Ter!$B:$B,Codifica_CE!$T$1242:$T$2481)</f>
        <v>0</v>
      </c>
      <c r="E294" s="71" t="s">
        <v>4967</v>
      </c>
    </row>
    <row r="295" spans="1:5" ht="15">
      <c r="A295" s="77"/>
      <c r="B295" s="74" t="s">
        <v>1762</v>
      </c>
      <c r="C295" s="76" t="s">
        <v>5316</v>
      </c>
      <c r="D295" s="429">
        <f ca="1">SUMIF(Codifica_CE!$H$1242:$U$2481,CeMin_Ter!$B:$B,Codifica_CE!$T$1242:$T$2481)</f>
        <v>0</v>
      </c>
      <c r="E295" s="71" t="s">
        <v>4967</v>
      </c>
    </row>
    <row r="296" spans="1:5">
      <c r="A296" s="68"/>
      <c r="B296" s="69" t="s">
        <v>5317</v>
      </c>
      <c r="C296" s="73" t="s">
        <v>5318</v>
      </c>
      <c r="D296" s="428">
        <f ca="1">SUM(D297:D299)+D305</f>
        <v>0</v>
      </c>
      <c r="E296" s="71" t="s">
        <v>4967</v>
      </c>
    </row>
    <row r="297" spans="1:5" ht="15">
      <c r="A297" s="68" t="s">
        <v>4982</v>
      </c>
      <c r="B297" s="74" t="s">
        <v>1781</v>
      </c>
      <c r="C297" s="75" t="s">
        <v>5319</v>
      </c>
      <c r="D297" s="429">
        <f ca="1">SUMIF(Codifica_CE!$H$1242:$U$2481,CeMin_Ter!$B:$B,Codifica_CE!$T$1242:$T$2481)</f>
        <v>0</v>
      </c>
      <c r="E297" s="71" t="s">
        <v>4967</v>
      </c>
    </row>
    <row r="298" spans="1:5" ht="15">
      <c r="A298" s="68"/>
      <c r="B298" s="74" t="s">
        <v>1787</v>
      </c>
      <c r="C298" s="75" t="s">
        <v>5320</v>
      </c>
      <c r="D298" s="429">
        <f ca="1">SUMIF(Codifica_CE!$H$1242:$U$2481,CeMin_Ter!$B:$B,Codifica_CE!$T$1242:$T$2481)</f>
        <v>0</v>
      </c>
      <c r="E298" s="71" t="s">
        <v>4967</v>
      </c>
    </row>
    <row r="299" spans="1:5">
      <c r="A299" s="68"/>
      <c r="B299" s="74" t="s">
        <v>5321</v>
      </c>
      <c r="C299" s="75" t="s">
        <v>5322</v>
      </c>
      <c r="D299" s="430">
        <f ca="1">SUM(D300:D304)</f>
        <v>0</v>
      </c>
      <c r="E299" s="71" t="s">
        <v>4967</v>
      </c>
    </row>
    <row r="300" spans="1:5" ht="15">
      <c r="A300" s="68"/>
      <c r="B300" s="74" t="s">
        <v>1790</v>
      </c>
      <c r="C300" s="76" t="s">
        <v>5323</v>
      </c>
      <c r="D300" s="429">
        <f ca="1">SUMIF(Codifica_CE!$H$1242:$U$2481,CeMin_Ter!$B:$B,Codifica_CE!$T$1242:$T$2481)</f>
        <v>0</v>
      </c>
      <c r="E300" s="71" t="s">
        <v>4967</v>
      </c>
    </row>
    <row r="301" spans="1:5" ht="15">
      <c r="A301" s="68"/>
      <c r="B301" s="74" t="s">
        <v>1799</v>
      </c>
      <c r="C301" s="76" t="s">
        <v>5324</v>
      </c>
      <c r="D301" s="429">
        <f ca="1">SUMIF(Codifica_CE!$H$1242:$U$2481,CeMin_Ter!$B:$B,Codifica_CE!$T$1242:$T$2481)</f>
        <v>0</v>
      </c>
      <c r="E301" s="71" t="s">
        <v>4967</v>
      </c>
    </row>
    <row r="302" spans="1:5" ht="15">
      <c r="A302" s="68"/>
      <c r="B302" s="74" t="s">
        <v>1804</v>
      </c>
      <c r="C302" s="76" t="s">
        <v>5325</v>
      </c>
      <c r="D302" s="429">
        <f ca="1">SUMIF(Codifica_CE!$H$1242:$U$2481,CeMin_Ter!$B:$B,Codifica_CE!$T$1242:$T$2481)</f>
        <v>0</v>
      </c>
      <c r="E302" s="71" t="s">
        <v>4967</v>
      </c>
    </row>
    <row r="303" spans="1:5" ht="15">
      <c r="A303" s="68"/>
      <c r="B303" s="74" t="s">
        <v>1807</v>
      </c>
      <c r="C303" s="76" t="s">
        <v>5326</v>
      </c>
      <c r="D303" s="429">
        <f ca="1">SUMIF(Codifica_CE!$H$1242:$U$2481,CeMin_Ter!$B:$B,Codifica_CE!$T$1242:$T$2481)</f>
        <v>0</v>
      </c>
      <c r="E303" s="71" t="s">
        <v>4967</v>
      </c>
    </row>
    <row r="304" spans="1:5" ht="15">
      <c r="A304" s="68"/>
      <c r="B304" s="74" t="s">
        <v>1812</v>
      </c>
      <c r="C304" s="76" t="s">
        <v>5327</v>
      </c>
      <c r="D304" s="429">
        <f ca="1">SUMIF(Codifica_CE!$H$1242:$U$2481,CeMin_Ter!$B:$B,Codifica_CE!$T$1242:$T$2481)</f>
        <v>0</v>
      </c>
      <c r="E304" s="71" t="s">
        <v>4967</v>
      </c>
    </row>
    <row r="305" spans="1:5">
      <c r="A305" s="68"/>
      <c r="B305" s="74" t="s">
        <v>5328</v>
      </c>
      <c r="C305" s="75" t="s">
        <v>5329</v>
      </c>
      <c r="D305" s="430">
        <f ca="1">SUM(D306:D308)</f>
        <v>0</v>
      </c>
      <c r="E305" s="71" t="s">
        <v>4967</v>
      </c>
    </row>
    <row r="306" spans="1:5" ht="25.5">
      <c r="A306" s="68" t="s">
        <v>4982</v>
      </c>
      <c r="B306" s="74" t="s">
        <v>1817</v>
      </c>
      <c r="C306" s="76" t="s">
        <v>5330</v>
      </c>
      <c r="D306" s="429">
        <f ca="1">SUMIF(Codifica_CE!$H$1242:$U$2481,CeMin_Ter!$B:$B,Codifica_CE!$T$1242:$T$2481)</f>
        <v>0</v>
      </c>
      <c r="E306" s="71" t="s">
        <v>4967</v>
      </c>
    </row>
    <row r="307" spans="1:5" ht="25.5">
      <c r="A307" s="68"/>
      <c r="B307" s="74" t="s">
        <v>1822</v>
      </c>
      <c r="C307" s="76" t="s">
        <v>5331</v>
      </c>
      <c r="D307" s="429">
        <f ca="1">SUMIF(Codifica_CE!$H$1242:$U$2481,CeMin_Ter!$B:$B,Codifica_CE!$T$1242:$T$2481)</f>
        <v>0</v>
      </c>
      <c r="E307" s="71" t="s">
        <v>4967</v>
      </c>
    </row>
    <row r="308" spans="1:5" ht="25.5">
      <c r="A308" s="68" t="s">
        <v>3064</v>
      </c>
      <c r="B308" s="74" t="s">
        <v>1827</v>
      </c>
      <c r="C308" s="76" t="s">
        <v>5332</v>
      </c>
      <c r="D308" s="429">
        <f ca="1">SUMIF(Codifica_CE!$H$1242:$U$2481,CeMin_Ter!$B:$B,Codifica_CE!$T$1242:$T$2481)</f>
        <v>0</v>
      </c>
      <c r="E308" s="71" t="s">
        <v>4967</v>
      </c>
    </row>
    <row r="309" spans="1:5">
      <c r="A309" s="68"/>
      <c r="B309" s="69" t="s">
        <v>5333</v>
      </c>
      <c r="C309" s="73" t="s">
        <v>5334</v>
      </c>
      <c r="D309" s="428">
        <f ca="1">SUM(D310:D311)</f>
        <v>0</v>
      </c>
      <c r="E309" s="71" t="s">
        <v>4967</v>
      </c>
    </row>
    <row r="310" spans="1:5" ht="15">
      <c r="A310" s="68"/>
      <c r="B310" s="74" t="s">
        <v>1834</v>
      </c>
      <c r="C310" s="75" t="s">
        <v>5335</v>
      </c>
      <c r="D310" s="429">
        <f ca="1">SUMIF(Codifica_CE!$H$1242:$U$2481,CeMin_Ter!$B:$B,Codifica_CE!$T$1242:$T$2481)</f>
        <v>0</v>
      </c>
      <c r="E310" s="71" t="s">
        <v>4967</v>
      </c>
    </row>
    <row r="311" spans="1:5" ht="15">
      <c r="A311" s="68"/>
      <c r="B311" s="74" t="s">
        <v>1842</v>
      </c>
      <c r="C311" s="75" t="s">
        <v>5336</v>
      </c>
      <c r="D311" s="429">
        <f ca="1">SUMIF(Codifica_CE!$H$1242:$U$2481,CeMin_Ter!$B:$B,Codifica_CE!$T$1242:$T$2481)</f>
        <v>0</v>
      </c>
      <c r="E311" s="71" t="s">
        <v>4967</v>
      </c>
    </row>
    <row r="312" spans="1:5">
      <c r="A312" s="68"/>
      <c r="B312" s="69" t="s">
        <v>4366</v>
      </c>
      <c r="C312" s="70" t="s">
        <v>4936</v>
      </c>
      <c r="D312" s="427">
        <f ca="1">SUM(D313:D319)</f>
        <v>0</v>
      </c>
      <c r="E312" s="71" t="s">
        <v>4967</v>
      </c>
    </row>
    <row r="313" spans="1:5" ht="15">
      <c r="A313" s="68"/>
      <c r="B313" s="69" t="s">
        <v>1851</v>
      </c>
      <c r="C313" s="73" t="s">
        <v>5337</v>
      </c>
      <c r="D313" s="429">
        <f ca="1">SUMIF(Codifica_CE!$H$1242:$U$2481,CeMin_Ter!$B:$B,Codifica_CE!$T$1242:$T$2481)</f>
        <v>0</v>
      </c>
      <c r="E313" s="71" t="s">
        <v>4967</v>
      </c>
    </row>
    <row r="314" spans="1:5" ht="15">
      <c r="A314" s="77"/>
      <c r="B314" s="69" t="s">
        <v>1857</v>
      </c>
      <c r="C314" s="73" t="s">
        <v>5338</v>
      </c>
      <c r="D314" s="429">
        <f ca="1">SUMIF(Codifica_CE!$H$1242:$U$2481,CeMin_Ter!$B:$B,Codifica_CE!$T$1242:$T$2481)</f>
        <v>0</v>
      </c>
      <c r="E314" s="71" t="s">
        <v>4967</v>
      </c>
    </row>
    <row r="315" spans="1:5" ht="15">
      <c r="A315" s="77"/>
      <c r="B315" s="69" t="s">
        <v>1867</v>
      </c>
      <c r="C315" s="73" t="s">
        <v>5339</v>
      </c>
      <c r="D315" s="429">
        <f ca="1">SUMIF(Codifica_CE!$H$1242:$U$2481,CeMin_Ter!$B:$B,Codifica_CE!$T$1242:$T$2481)</f>
        <v>0</v>
      </c>
      <c r="E315" s="71" t="s">
        <v>4967</v>
      </c>
    </row>
    <row r="316" spans="1:5" ht="15">
      <c r="A316" s="77"/>
      <c r="B316" s="69" t="s">
        <v>1862</v>
      </c>
      <c r="C316" s="73" t="s">
        <v>5340</v>
      </c>
      <c r="D316" s="429">
        <f ca="1">SUMIF(Codifica_CE!$H$1242:$U$2481,CeMin_Ter!$B:$B,Codifica_CE!$T$1242:$T$2481)</f>
        <v>0</v>
      </c>
      <c r="E316" s="71" t="s">
        <v>4967</v>
      </c>
    </row>
    <row r="317" spans="1:5" ht="15">
      <c r="A317" s="77"/>
      <c r="B317" s="69" t="s">
        <v>1872</v>
      </c>
      <c r="C317" s="73" t="s">
        <v>5341</v>
      </c>
      <c r="D317" s="429">
        <f ca="1">SUMIF(Codifica_CE!$H$1242:$U$2481,CeMin_Ter!$B:$B,Codifica_CE!$T$1242:$T$2481)</f>
        <v>0</v>
      </c>
      <c r="E317" s="71" t="s">
        <v>4967</v>
      </c>
    </row>
    <row r="318" spans="1:5" ht="15">
      <c r="A318" s="77"/>
      <c r="B318" s="69" t="s">
        <v>1877</v>
      </c>
      <c r="C318" s="73" t="s">
        <v>5342</v>
      </c>
      <c r="D318" s="429">
        <f ca="1">SUMIF(Codifica_CE!$H$1242:$U$2481,CeMin_Ter!$B:$B,Codifica_CE!$T$1242:$T$2481)</f>
        <v>0</v>
      </c>
      <c r="E318" s="71" t="s">
        <v>4967</v>
      </c>
    </row>
    <row r="319" spans="1:5" ht="15">
      <c r="A319" s="81" t="s">
        <v>4982</v>
      </c>
      <c r="B319" s="69" t="s">
        <v>1880</v>
      </c>
      <c r="C319" s="73" t="s">
        <v>5343</v>
      </c>
      <c r="D319" s="429">
        <f ca="1">SUMIF(Codifica_CE!$H$1242:$U$2481,CeMin_Ter!$B:$B,Codifica_CE!$T$1242:$T$2481)</f>
        <v>0</v>
      </c>
      <c r="E319" s="71" t="s">
        <v>4967</v>
      </c>
    </row>
    <row r="320" spans="1:5">
      <c r="A320" s="68"/>
      <c r="B320" s="69" t="s">
        <v>5344</v>
      </c>
      <c r="C320" s="70" t="s">
        <v>4937</v>
      </c>
      <c r="D320" s="427">
        <f ca="1">+D321+D322+D325+D328</f>
        <v>0</v>
      </c>
      <c r="E320" s="71" t="s">
        <v>4967</v>
      </c>
    </row>
    <row r="321" spans="1:5" ht="15">
      <c r="A321" s="68"/>
      <c r="B321" s="69" t="s">
        <v>1885</v>
      </c>
      <c r="C321" s="73" t="s">
        <v>5345</v>
      </c>
      <c r="D321" s="429">
        <f ca="1">SUMIF(Codifica_CE!$H$1242:$U$2481,CeMin_Ter!$B:$B,Codifica_CE!$T$1242:$T$2481)</f>
        <v>0</v>
      </c>
      <c r="E321" s="71" t="s">
        <v>4967</v>
      </c>
    </row>
    <row r="322" spans="1:5">
      <c r="A322" s="68"/>
      <c r="B322" s="69" t="s">
        <v>5346</v>
      </c>
      <c r="C322" s="73" t="s">
        <v>5347</v>
      </c>
      <c r="D322" s="428">
        <f ca="1">SUM(D323:D324)</f>
        <v>0</v>
      </c>
      <c r="E322" s="71" t="s">
        <v>4967</v>
      </c>
    </row>
    <row r="323" spans="1:5" ht="15">
      <c r="A323" s="68"/>
      <c r="B323" s="74" t="s">
        <v>1893</v>
      </c>
      <c r="C323" s="75" t="s">
        <v>5348</v>
      </c>
      <c r="D323" s="429">
        <f ca="1">SUMIF(Codifica_CE!$H$1242:$U$2481,CeMin_Ter!$B:$B,Codifica_CE!$T$1242:$T$2481)</f>
        <v>0</v>
      </c>
      <c r="E323" s="71" t="s">
        <v>4967</v>
      </c>
    </row>
    <row r="324" spans="1:5" ht="15">
      <c r="A324" s="68"/>
      <c r="B324" s="74" t="s">
        <v>1900</v>
      </c>
      <c r="C324" s="75" t="s">
        <v>5349</v>
      </c>
      <c r="D324" s="429">
        <f ca="1">SUMIF(Codifica_CE!$H$1242:$U$2481,CeMin_Ter!$B:$B,Codifica_CE!$T$1242:$T$2481)</f>
        <v>0</v>
      </c>
      <c r="E324" s="71" t="s">
        <v>4967</v>
      </c>
    </row>
    <row r="325" spans="1:5">
      <c r="A325" s="68"/>
      <c r="B325" s="69" t="s">
        <v>5350</v>
      </c>
      <c r="C325" s="73" t="s">
        <v>5351</v>
      </c>
      <c r="D325" s="428">
        <f ca="1">SUM(D326:D327)</f>
        <v>0</v>
      </c>
      <c r="E325" s="71" t="s">
        <v>4967</v>
      </c>
    </row>
    <row r="326" spans="1:5" ht="15">
      <c r="A326" s="68"/>
      <c r="B326" s="74" t="s">
        <v>1903</v>
      </c>
      <c r="C326" s="75" t="s">
        <v>5352</v>
      </c>
      <c r="D326" s="429">
        <f ca="1">SUMIF(Codifica_CE!$H$1242:$U$2481,CeMin_Ter!$B:$B,Codifica_CE!$T$1242:$T$2481)</f>
        <v>0</v>
      </c>
      <c r="E326" s="71" t="s">
        <v>4967</v>
      </c>
    </row>
    <row r="327" spans="1:5" ht="15">
      <c r="A327" s="68"/>
      <c r="B327" s="74" t="s">
        <v>1906</v>
      </c>
      <c r="C327" s="75" t="s">
        <v>5353</v>
      </c>
      <c r="D327" s="429">
        <f ca="1">SUMIF(Codifica_CE!$H$1242:$U$2481,CeMin_Ter!$B:$B,Codifica_CE!$T$1242:$T$2481)</f>
        <v>0</v>
      </c>
      <c r="E327" s="71" t="s">
        <v>4967</v>
      </c>
    </row>
    <row r="328" spans="1:5">
      <c r="A328" s="68" t="s">
        <v>4982</v>
      </c>
      <c r="B328" s="69" t="s">
        <v>1909</v>
      </c>
      <c r="C328" s="73" t="s">
        <v>5354</v>
      </c>
      <c r="D328" s="436">
        <f ca="1">SUMIF(Codifica_CE!$H$1242:$U$2481,CeMin_Ter!$B:$B,Codifica_CE!$T$1242:$T$2481)</f>
        <v>0</v>
      </c>
      <c r="E328" s="71" t="s">
        <v>4967</v>
      </c>
    </row>
    <row r="329" spans="1:5">
      <c r="A329" s="68"/>
      <c r="B329" s="82" t="s">
        <v>5355</v>
      </c>
      <c r="C329" s="83" t="s">
        <v>5356</v>
      </c>
      <c r="D329" s="428">
        <f ca="1">D330+D344+D353+D362</f>
        <v>0</v>
      </c>
      <c r="E329" s="71" t="s">
        <v>4967</v>
      </c>
    </row>
    <row r="330" spans="1:5">
      <c r="A330" s="68"/>
      <c r="B330" s="69" t="s">
        <v>5357</v>
      </c>
      <c r="C330" s="70" t="s">
        <v>5358</v>
      </c>
      <c r="D330" s="427">
        <f ca="1">D331+D340</f>
        <v>0</v>
      </c>
      <c r="E330" s="71" t="s">
        <v>4967</v>
      </c>
    </row>
    <row r="331" spans="1:5">
      <c r="A331" s="68"/>
      <c r="B331" s="69" t="s">
        <v>5359</v>
      </c>
      <c r="C331" s="73" t="s">
        <v>5360</v>
      </c>
      <c r="D331" s="428">
        <f ca="1">D332+D336</f>
        <v>0</v>
      </c>
      <c r="E331" s="71" t="s">
        <v>4967</v>
      </c>
    </row>
    <row r="332" spans="1:5">
      <c r="A332" s="68"/>
      <c r="B332" s="74" t="s">
        <v>5361</v>
      </c>
      <c r="C332" s="75" t="s">
        <v>5362</v>
      </c>
      <c r="D332" s="430">
        <f ca="1">SUM(D333:D335)</f>
        <v>0</v>
      </c>
      <c r="E332" s="71" t="s">
        <v>4967</v>
      </c>
    </row>
    <row r="333" spans="1:5" ht="15">
      <c r="A333" s="77"/>
      <c r="B333" s="74" t="s">
        <v>1916</v>
      </c>
      <c r="C333" s="75" t="s">
        <v>5363</v>
      </c>
      <c r="D333" s="429">
        <f ca="1">SUMIF(Codifica_CE!$H$1242:$U$2481,CeMin_Ter!$B:$B,Codifica_CE!$T$1242:$T$2481)</f>
        <v>0</v>
      </c>
      <c r="E333" s="71" t="s">
        <v>4967</v>
      </c>
    </row>
    <row r="334" spans="1:5" ht="15">
      <c r="A334" s="77"/>
      <c r="B334" s="74" t="s">
        <v>1944</v>
      </c>
      <c r="C334" s="75" t="s">
        <v>5364</v>
      </c>
      <c r="D334" s="429">
        <f ca="1">SUMIF(Codifica_CE!$H$1242:$U$2481,CeMin_Ter!$B:$B,Codifica_CE!$T$1242:$T$2481)</f>
        <v>0</v>
      </c>
      <c r="E334" s="71" t="s">
        <v>4967</v>
      </c>
    </row>
    <row r="335" spans="1:5" ht="15">
      <c r="A335" s="77"/>
      <c r="B335" s="74" t="s">
        <v>1969</v>
      </c>
      <c r="C335" s="75" t="s">
        <v>5365</v>
      </c>
      <c r="D335" s="429">
        <f ca="1">SUMIF(Codifica_CE!$H$1242:$U$2481,CeMin_Ter!$B:$B,Codifica_CE!$T$1242:$T$2481)</f>
        <v>0</v>
      </c>
      <c r="E335" s="71" t="s">
        <v>4967</v>
      </c>
    </row>
    <row r="336" spans="1:5">
      <c r="A336" s="68"/>
      <c r="B336" s="74" t="s">
        <v>5366</v>
      </c>
      <c r="C336" s="75" t="s">
        <v>5367</v>
      </c>
      <c r="D336" s="430">
        <f ca="1">SUM(D337:D339)</f>
        <v>0</v>
      </c>
      <c r="E336" s="71" t="s">
        <v>4967</v>
      </c>
    </row>
    <row r="337" spans="1:5" ht="15">
      <c r="A337" s="77"/>
      <c r="B337" s="74" t="s">
        <v>1994</v>
      </c>
      <c r="C337" s="75" t="s">
        <v>5368</v>
      </c>
      <c r="D337" s="429">
        <f ca="1">SUMIF(Codifica_CE!$H$1242:$U$2481,CeMin_Ter!$B:$B,Codifica_CE!$T$1242:$T$2481)</f>
        <v>0</v>
      </c>
      <c r="E337" s="71" t="s">
        <v>4967</v>
      </c>
    </row>
    <row r="338" spans="1:5" ht="15">
      <c r="A338" s="77"/>
      <c r="B338" s="74" t="s">
        <v>2020</v>
      </c>
      <c r="C338" s="75" t="s">
        <v>5369</v>
      </c>
      <c r="D338" s="429">
        <f ca="1">SUMIF(Codifica_CE!$H$1242:$U$2481,CeMin_Ter!$B:$B,Codifica_CE!$T$1242:$T$2481)</f>
        <v>0</v>
      </c>
      <c r="E338" s="71" t="s">
        <v>4967</v>
      </c>
    </row>
    <row r="339" spans="1:5" ht="15">
      <c r="A339" s="77"/>
      <c r="B339" s="74" t="s">
        <v>2045</v>
      </c>
      <c r="C339" s="75" t="s">
        <v>5370</v>
      </c>
      <c r="D339" s="429">
        <f ca="1">SUMIF(Codifica_CE!$H$1242:$U$2481,CeMin_Ter!$B:$B,Codifica_CE!$T$1242:$T$2481)</f>
        <v>0</v>
      </c>
      <c r="E339" s="71" t="s">
        <v>4967</v>
      </c>
    </row>
    <row r="340" spans="1:5">
      <c r="A340" s="68"/>
      <c r="B340" s="69" t="s">
        <v>5371</v>
      </c>
      <c r="C340" s="73" t="s">
        <v>5372</v>
      </c>
      <c r="D340" s="428">
        <f ca="1">SUM(D341:D343)</f>
        <v>0</v>
      </c>
      <c r="E340" s="71" t="s">
        <v>4967</v>
      </c>
    </row>
    <row r="341" spans="1:5" ht="15">
      <c r="A341" s="77"/>
      <c r="B341" s="74" t="s">
        <v>2070</v>
      </c>
      <c r="C341" s="75" t="s">
        <v>5373</v>
      </c>
      <c r="D341" s="429">
        <f ca="1">SUMIF(Codifica_CE!$H$1242:$U$2481,CeMin_Ter!$B:$B,Codifica_CE!$T$1242:$T$2481)</f>
        <v>0</v>
      </c>
      <c r="E341" s="71" t="s">
        <v>4967</v>
      </c>
    </row>
    <row r="342" spans="1:5" ht="15">
      <c r="A342" s="77"/>
      <c r="B342" s="74" t="s">
        <v>2094</v>
      </c>
      <c r="C342" s="75" t="s">
        <v>5374</v>
      </c>
      <c r="D342" s="429">
        <f ca="1">SUMIF(Codifica_CE!$H$1242:$U$2481,CeMin_Ter!$B:$B,Codifica_CE!$T$1242:$T$2481)</f>
        <v>0</v>
      </c>
      <c r="E342" s="71" t="s">
        <v>4967</v>
      </c>
    </row>
    <row r="343" spans="1:5" ht="15">
      <c r="A343" s="77"/>
      <c r="B343" s="74" t="s">
        <v>2117</v>
      </c>
      <c r="C343" s="75" t="s">
        <v>5375</v>
      </c>
      <c r="D343" s="429">
        <f ca="1">SUMIF(Codifica_CE!$H$1242:$U$2481,CeMin_Ter!$B:$B,Codifica_CE!$T$1242:$T$2481)</f>
        <v>0</v>
      </c>
      <c r="E343" s="71" t="s">
        <v>4967</v>
      </c>
    </row>
    <row r="344" spans="1:5">
      <c r="A344" s="68"/>
      <c r="B344" s="69" t="s">
        <v>5376</v>
      </c>
      <c r="C344" s="70" t="s">
        <v>5377</v>
      </c>
      <c r="D344" s="427">
        <f ca="1">D345+D349</f>
        <v>0</v>
      </c>
      <c r="E344" s="71" t="s">
        <v>4967</v>
      </c>
    </row>
    <row r="345" spans="1:5">
      <c r="A345" s="68"/>
      <c r="B345" s="69" t="s">
        <v>5378</v>
      </c>
      <c r="C345" s="73" t="s">
        <v>5379</v>
      </c>
      <c r="D345" s="428">
        <f ca="1">SUM(D346:D348)</f>
        <v>0</v>
      </c>
      <c r="E345" s="71" t="s">
        <v>4967</v>
      </c>
    </row>
    <row r="346" spans="1:5" ht="15">
      <c r="A346" s="77"/>
      <c r="B346" s="74" t="s">
        <v>2142</v>
      </c>
      <c r="C346" s="75" t="s">
        <v>5380</v>
      </c>
      <c r="D346" s="429">
        <f ca="1">SUMIF(Codifica_CE!$H$1242:$U$2481,CeMin_Ter!$B:$B,Codifica_CE!$T$1242:$T$2481)</f>
        <v>0</v>
      </c>
      <c r="E346" s="71" t="s">
        <v>4967</v>
      </c>
    </row>
    <row r="347" spans="1:5" ht="15">
      <c r="A347" s="77"/>
      <c r="B347" s="74" t="s">
        <v>2168</v>
      </c>
      <c r="C347" s="75" t="s">
        <v>5381</v>
      </c>
      <c r="D347" s="429">
        <f ca="1">SUMIF(Codifica_CE!$H$1242:$U$2481,CeMin_Ter!$B:$B,Codifica_CE!$T$1242:$T$2481)</f>
        <v>0</v>
      </c>
      <c r="E347" s="71" t="s">
        <v>4967</v>
      </c>
    </row>
    <row r="348" spans="1:5" ht="15">
      <c r="A348" s="77"/>
      <c r="B348" s="74" t="s">
        <v>2193</v>
      </c>
      <c r="C348" s="75" t="s">
        <v>5382</v>
      </c>
      <c r="D348" s="429">
        <f ca="1">SUMIF(Codifica_CE!$H$1242:$U$2481,CeMin_Ter!$B:$B,Codifica_CE!$T$1242:$T$2481)</f>
        <v>0</v>
      </c>
      <c r="E348" s="71" t="s">
        <v>4967</v>
      </c>
    </row>
    <row r="349" spans="1:5">
      <c r="A349" s="68"/>
      <c r="B349" s="69" t="s">
        <v>5383</v>
      </c>
      <c r="C349" s="73" t="s">
        <v>5384</v>
      </c>
      <c r="D349" s="428">
        <f ca="1">SUM(D350:D352)</f>
        <v>0</v>
      </c>
      <c r="E349" s="71" t="s">
        <v>4967</v>
      </c>
    </row>
    <row r="350" spans="1:5" ht="15">
      <c r="A350" s="77"/>
      <c r="B350" s="74" t="s">
        <v>2218</v>
      </c>
      <c r="C350" s="75" t="s">
        <v>5385</v>
      </c>
      <c r="D350" s="429">
        <f ca="1">SUMIF(Codifica_CE!$H$1242:$U$2481,CeMin_Ter!$B:$B,Codifica_CE!$T$1242:$T$2481)</f>
        <v>0</v>
      </c>
      <c r="E350" s="71" t="s">
        <v>4967</v>
      </c>
    </row>
    <row r="351" spans="1:5" ht="15">
      <c r="A351" s="77"/>
      <c r="B351" s="74" t="s">
        <v>2242</v>
      </c>
      <c r="C351" s="75" t="s">
        <v>5386</v>
      </c>
      <c r="D351" s="429">
        <f ca="1">SUMIF(Codifica_CE!$H$1242:$U$2481,CeMin_Ter!$B:$B,Codifica_CE!$T$1242:$T$2481)</f>
        <v>0</v>
      </c>
      <c r="E351" s="71" t="s">
        <v>4967</v>
      </c>
    </row>
    <row r="352" spans="1:5" ht="15">
      <c r="A352" s="77"/>
      <c r="B352" s="74" t="s">
        <v>2265</v>
      </c>
      <c r="C352" s="75" t="s">
        <v>5387</v>
      </c>
      <c r="D352" s="429">
        <f ca="1">SUMIF(Codifica_CE!$H$1242:$U$2481,CeMin_Ter!$B:$B,Codifica_CE!$T$1242:$T$2481)</f>
        <v>0</v>
      </c>
      <c r="E352" s="71" t="s">
        <v>4967</v>
      </c>
    </row>
    <row r="353" spans="1:5">
      <c r="A353" s="68"/>
      <c r="B353" s="69" t="s">
        <v>5388</v>
      </c>
      <c r="C353" s="70" t="s">
        <v>5389</v>
      </c>
      <c r="D353" s="427">
        <f ca="1">D354+D358</f>
        <v>0</v>
      </c>
      <c r="E353" s="71" t="s">
        <v>4967</v>
      </c>
    </row>
    <row r="354" spans="1:5">
      <c r="A354" s="68"/>
      <c r="B354" s="69" t="s">
        <v>5390</v>
      </c>
      <c r="C354" s="73" t="s">
        <v>5391</v>
      </c>
      <c r="D354" s="428">
        <f ca="1">SUM(D355:D357)</f>
        <v>0</v>
      </c>
      <c r="E354" s="71" t="s">
        <v>4967</v>
      </c>
    </row>
    <row r="355" spans="1:5" ht="15">
      <c r="A355" s="77"/>
      <c r="B355" s="74" t="s">
        <v>2290</v>
      </c>
      <c r="C355" s="75" t="s">
        <v>5392</v>
      </c>
      <c r="D355" s="429">
        <f ca="1">SUMIF(Codifica_CE!$H$1242:$U$2481,CeMin_Ter!$B:$B,Codifica_CE!$T$1242:$T$2481)</f>
        <v>0</v>
      </c>
      <c r="E355" s="71" t="s">
        <v>4967</v>
      </c>
    </row>
    <row r="356" spans="1:5" ht="15">
      <c r="A356" s="77"/>
      <c r="B356" s="74" t="s">
        <v>2315</v>
      </c>
      <c r="C356" s="75" t="s">
        <v>5393</v>
      </c>
      <c r="D356" s="429">
        <f ca="1">SUMIF(Codifica_CE!$H$1242:$U$2481,CeMin_Ter!$B:$B,Codifica_CE!$T$1242:$T$2481)</f>
        <v>0</v>
      </c>
      <c r="E356" s="71" t="s">
        <v>4967</v>
      </c>
    </row>
    <row r="357" spans="1:5" ht="15">
      <c r="A357" s="77"/>
      <c r="B357" s="74" t="s">
        <v>2340</v>
      </c>
      <c r="C357" s="75" t="s">
        <v>5394</v>
      </c>
      <c r="D357" s="429">
        <f ca="1">SUMIF(Codifica_CE!$H$1242:$U$2481,CeMin_Ter!$B:$B,Codifica_CE!$T$1242:$T$2481)</f>
        <v>0</v>
      </c>
      <c r="E357" s="71" t="s">
        <v>4967</v>
      </c>
    </row>
    <row r="358" spans="1:5">
      <c r="A358" s="68"/>
      <c r="B358" s="69" t="s">
        <v>5395</v>
      </c>
      <c r="C358" s="73" t="s">
        <v>5396</v>
      </c>
      <c r="D358" s="428">
        <f ca="1">SUM(D359:D361)</f>
        <v>0</v>
      </c>
      <c r="E358" s="71" t="s">
        <v>4967</v>
      </c>
    </row>
    <row r="359" spans="1:5" ht="15">
      <c r="A359" s="77"/>
      <c r="B359" s="74" t="s">
        <v>2365</v>
      </c>
      <c r="C359" s="75" t="s">
        <v>5397</v>
      </c>
      <c r="D359" s="429">
        <f ca="1">SUMIF(Codifica_CE!$H$1242:$U$2481,CeMin_Ter!$B:$B,Codifica_CE!$T$1242:$T$2481)</f>
        <v>0</v>
      </c>
      <c r="E359" s="71" t="s">
        <v>4967</v>
      </c>
    </row>
    <row r="360" spans="1:5" ht="15">
      <c r="A360" s="77"/>
      <c r="B360" s="74" t="s">
        <v>2388</v>
      </c>
      <c r="C360" s="75" t="s">
        <v>5398</v>
      </c>
      <c r="D360" s="429">
        <f ca="1">SUMIF(Codifica_CE!$H$1242:$U$2481,CeMin_Ter!$B:$B,Codifica_CE!$T$1242:$T$2481)</f>
        <v>0</v>
      </c>
      <c r="E360" s="71" t="s">
        <v>4967</v>
      </c>
    </row>
    <row r="361" spans="1:5" ht="15">
      <c r="A361" s="77"/>
      <c r="B361" s="74" t="s">
        <v>2411</v>
      </c>
      <c r="C361" s="75" t="s">
        <v>5399</v>
      </c>
      <c r="D361" s="429">
        <f ca="1">SUMIF(Codifica_CE!$H$1242:$U$2481,CeMin_Ter!$B:$B,Codifica_CE!$T$1242:$T$2481)</f>
        <v>0</v>
      </c>
      <c r="E361" s="71" t="s">
        <v>4967</v>
      </c>
    </row>
    <row r="362" spans="1:5">
      <c r="A362" s="68"/>
      <c r="B362" s="69" t="s">
        <v>5400</v>
      </c>
      <c r="C362" s="70" t="s">
        <v>5401</v>
      </c>
      <c r="D362" s="427">
        <f ca="1">D363+D367</f>
        <v>0</v>
      </c>
      <c r="E362" s="71" t="s">
        <v>4967</v>
      </c>
    </row>
    <row r="363" spans="1:5">
      <c r="A363" s="68"/>
      <c r="B363" s="69" t="s">
        <v>5402</v>
      </c>
      <c r="C363" s="73" t="s">
        <v>5403</v>
      </c>
      <c r="D363" s="428">
        <f ca="1">SUM(D364:D366)</f>
        <v>0</v>
      </c>
      <c r="E363" s="71" t="s">
        <v>4967</v>
      </c>
    </row>
    <row r="364" spans="1:5" ht="15">
      <c r="A364" s="77"/>
      <c r="B364" s="74" t="s">
        <v>2436</v>
      </c>
      <c r="C364" s="75" t="s">
        <v>5404</v>
      </c>
      <c r="D364" s="429">
        <f ca="1">SUMIF(Codifica_CE!$H$1242:$U$2481,CeMin_Ter!$B:$B,Codifica_CE!$T$1242:$T$2481)</f>
        <v>0</v>
      </c>
      <c r="E364" s="71" t="s">
        <v>4967</v>
      </c>
    </row>
    <row r="365" spans="1:5" ht="15">
      <c r="A365" s="77"/>
      <c r="B365" s="74" t="s">
        <v>2461</v>
      </c>
      <c r="C365" s="75" t="s">
        <v>5405</v>
      </c>
      <c r="D365" s="429">
        <f ca="1">SUMIF(Codifica_CE!$H$1242:$U$2481,CeMin_Ter!$B:$B,Codifica_CE!$T$1242:$T$2481)</f>
        <v>0</v>
      </c>
      <c r="E365" s="71" t="s">
        <v>4967</v>
      </c>
    </row>
    <row r="366" spans="1:5" ht="15">
      <c r="A366" s="77"/>
      <c r="B366" s="74" t="s">
        <v>2486</v>
      </c>
      <c r="C366" s="75" t="s">
        <v>5406</v>
      </c>
      <c r="D366" s="429">
        <f ca="1">SUMIF(Codifica_CE!$H$1242:$U$2481,CeMin_Ter!$B:$B,Codifica_CE!$T$1242:$T$2481)</f>
        <v>0</v>
      </c>
      <c r="E366" s="71" t="s">
        <v>4967</v>
      </c>
    </row>
    <row r="367" spans="1:5">
      <c r="A367" s="68"/>
      <c r="B367" s="69" t="s">
        <v>5407</v>
      </c>
      <c r="C367" s="73" t="s">
        <v>5408</v>
      </c>
      <c r="D367" s="428">
        <f ca="1">SUM(D368:D370)</f>
        <v>0</v>
      </c>
      <c r="E367" s="71" t="s">
        <v>4967</v>
      </c>
    </row>
    <row r="368" spans="1:5" ht="15">
      <c r="A368" s="77"/>
      <c r="B368" s="74" t="s">
        <v>2511</v>
      </c>
      <c r="C368" s="75" t="s">
        <v>5409</v>
      </c>
      <c r="D368" s="429">
        <f ca="1">SUMIF(Codifica_CE!$H$1242:$U$2481,CeMin_Ter!$B:$B,Codifica_CE!$T$1242:$T$2481)</f>
        <v>0</v>
      </c>
      <c r="E368" s="71" t="s">
        <v>4967</v>
      </c>
    </row>
    <row r="369" spans="1:5" ht="15">
      <c r="A369" s="77"/>
      <c r="B369" s="74" t="s">
        <v>2534</v>
      </c>
      <c r="C369" s="75" t="s">
        <v>5410</v>
      </c>
      <c r="D369" s="429">
        <f ca="1">SUMIF(Codifica_CE!$H$1242:$U$2481,CeMin_Ter!$B:$B,Codifica_CE!$T$1242:$T$2481)</f>
        <v>0</v>
      </c>
      <c r="E369" s="71" t="s">
        <v>4967</v>
      </c>
    </row>
    <row r="370" spans="1:5" ht="15">
      <c r="A370" s="77"/>
      <c r="B370" s="74" t="s">
        <v>2557</v>
      </c>
      <c r="C370" s="75" t="s">
        <v>5411</v>
      </c>
      <c r="D370" s="429">
        <f ca="1">SUMIF(Codifica_CE!$H$1242:$U$2481,CeMin_Ter!$B:$B,Codifica_CE!$T$1242:$T$2481)</f>
        <v>0</v>
      </c>
      <c r="E370" s="71" t="s">
        <v>4967</v>
      </c>
    </row>
    <row r="371" spans="1:5">
      <c r="A371" s="68"/>
      <c r="B371" s="69" t="s">
        <v>5412</v>
      </c>
      <c r="C371" s="70" t="s">
        <v>5413</v>
      </c>
      <c r="D371" s="427">
        <f ca="1">SUM(D372:D374)</f>
        <v>0</v>
      </c>
      <c r="E371" s="71" t="s">
        <v>4967</v>
      </c>
    </row>
    <row r="372" spans="1:5" ht="15">
      <c r="A372" s="68"/>
      <c r="B372" s="69" t="s">
        <v>2582</v>
      </c>
      <c r="C372" s="73" t="s">
        <v>5414</v>
      </c>
      <c r="D372" s="429">
        <f ca="1">SUMIF(Codifica_CE!$H$1242:$U$2481,CeMin_Ter!$B:$B,Codifica_CE!$T$1242:$T$2481)</f>
        <v>0</v>
      </c>
      <c r="E372" s="71" t="s">
        <v>4967</v>
      </c>
    </row>
    <row r="373" spans="1:5" ht="15">
      <c r="A373" s="68"/>
      <c r="B373" s="69" t="s">
        <v>2586</v>
      </c>
      <c r="C373" s="73" t="s">
        <v>5415</v>
      </c>
      <c r="D373" s="429">
        <f ca="1">SUMIF(Codifica_CE!$H$1242:$U$2481,CeMin_Ter!$B:$B,Codifica_CE!$T$1242:$T$2481)</f>
        <v>0</v>
      </c>
      <c r="E373" s="71" t="s">
        <v>4967</v>
      </c>
    </row>
    <row r="374" spans="1:5">
      <c r="A374" s="68"/>
      <c r="B374" s="69" t="s">
        <v>5416</v>
      </c>
      <c r="C374" s="73" t="s">
        <v>5417</v>
      </c>
      <c r="D374" s="428">
        <f ca="1">SUM(D375:D376)</f>
        <v>0</v>
      </c>
      <c r="E374" s="71" t="s">
        <v>4967</v>
      </c>
    </row>
    <row r="375" spans="1:5" ht="15">
      <c r="A375" s="68"/>
      <c r="B375" s="74" t="s">
        <v>2589</v>
      </c>
      <c r="C375" s="75" t="s">
        <v>5418</v>
      </c>
      <c r="D375" s="429">
        <f ca="1">SUMIF(Codifica_CE!$H$1242:$U$2481,CeMin_Ter!$B:$B,Codifica_CE!$T$1242:$T$2481)</f>
        <v>0</v>
      </c>
      <c r="E375" s="71" t="s">
        <v>4967</v>
      </c>
    </row>
    <row r="376" spans="1:5" ht="15">
      <c r="A376" s="77"/>
      <c r="B376" s="74" t="s">
        <v>2604</v>
      </c>
      <c r="C376" s="75" t="s">
        <v>5419</v>
      </c>
      <c r="D376" s="429">
        <f ca="1">SUMIF(Codifica_CE!$H$1242:$U$2481,CeMin_Ter!$B:$B,Codifica_CE!$T$1242:$T$2481)</f>
        <v>0</v>
      </c>
      <c r="E376" s="71" t="s">
        <v>4967</v>
      </c>
    </row>
    <row r="377" spans="1:5">
      <c r="A377" s="68"/>
      <c r="B377" s="82" t="s">
        <v>5420</v>
      </c>
      <c r="C377" s="84" t="s">
        <v>5421</v>
      </c>
      <c r="D377" s="428">
        <f ca="1">SUM(D378:D379)</f>
        <v>0</v>
      </c>
      <c r="E377" s="71" t="s">
        <v>4967</v>
      </c>
    </row>
    <row r="378" spans="1:5" ht="15">
      <c r="A378" s="68"/>
      <c r="B378" s="69" t="s">
        <v>2629</v>
      </c>
      <c r="C378" s="70" t="s">
        <v>5422</v>
      </c>
      <c r="D378" s="429">
        <f ca="1">SUMIF(Codifica_CE!$H$1242:$U$2481,CeMin_Ter!$B:$B,Codifica_CE!$T$1242:$T$2481)</f>
        <v>0</v>
      </c>
      <c r="E378" s="71" t="s">
        <v>4967</v>
      </c>
    </row>
    <row r="379" spans="1:5">
      <c r="A379" s="68"/>
      <c r="B379" s="69" t="s">
        <v>5423</v>
      </c>
      <c r="C379" s="70" t="s">
        <v>5424</v>
      </c>
      <c r="D379" s="428">
        <f ca="1">+D380+D383</f>
        <v>0</v>
      </c>
      <c r="E379" s="71" t="s">
        <v>4967</v>
      </c>
    </row>
    <row r="380" spans="1:5">
      <c r="A380" s="68"/>
      <c r="B380" s="69" t="s">
        <v>5425</v>
      </c>
      <c r="C380" s="70" t="s">
        <v>5426</v>
      </c>
      <c r="D380" s="427">
        <f ca="1">SUM(D381:D382)</f>
        <v>0</v>
      </c>
      <c r="E380" s="71" t="s">
        <v>4967</v>
      </c>
    </row>
    <row r="381" spans="1:5" ht="15">
      <c r="A381" s="68"/>
      <c r="B381" s="69" t="s">
        <v>2644</v>
      </c>
      <c r="C381" s="73" t="s">
        <v>5427</v>
      </c>
      <c r="D381" s="429">
        <f ca="1">SUMIF(Codifica_CE!$H$1242:$U$2481,CeMin_Ter!$B:$B,Codifica_CE!$T$1242:$T$2481)</f>
        <v>0</v>
      </c>
      <c r="E381" s="71" t="s">
        <v>4967</v>
      </c>
    </row>
    <row r="382" spans="1:5" ht="15">
      <c r="A382" s="68"/>
      <c r="B382" s="69" t="s">
        <v>2648</v>
      </c>
      <c r="C382" s="73" t="s">
        <v>5428</v>
      </c>
      <c r="D382" s="429">
        <f ca="1">SUMIF(Codifica_CE!$H$1242:$U$2481,CeMin_Ter!$B:$B,Codifica_CE!$T$1242:$T$2481)</f>
        <v>0</v>
      </c>
      <c r="E382" s="71" t="s">
        <v>4967</v>
      </c>
    </row>
    <row r="383" spans="1:5" ht="15">
      <c r="A383" s="68"/>
      <c r="B383" s="69" t="s">
        <v>2661</v>
      </c>
      <c r="C383" s="70" t="s">
        <v>5429</v>
      </c>
      <c r="D383" s="429">
        <f ca="1">SUMIF(Codifica_CE!$H$1242:$U$2481,CeMin_Ter!$B:$B,Codifica_CE!$T$1242:$T$2481)</f>
        <v>0</v>
      </c>
      <c r="E383" s="71" t="s">
        <v>4967</v>
      </c>
    </row>
    <row r="384" spans="1:5">
      <c r="A384" s="68"/>
      <c r="B384" s="69" t="s">
        <v>5430</v>
      </c>
      <c r="C384" s="70" t="s">
        <v>5431</v>
      </c>
      <c r="D384" s="427">
        <f ca="1">SUM(D385:D386)</f>
        <v>0</v>
      </c>
      <c r="E384" s="71" t="s">
        <v>4967</v>
      </c>
    </row>
    <row r="385" spans="1:5" ht="15">
      <c r="A385" s="68"/>
      <c r="B385" s="69" t="s">
        <v>2637</v>
      </c>
      <c r="C385" s="73" t="s">
        <v>5432</v>
      </c>
      <c r="D385" s="429">
        <f ca="1">SUMIF(Codifica_CE!$H$1242:$U$2481,CeMin_Ter!$B:$B,Codifica_CE!$T$1242:$T$2481)</f>
        <v>0</v>
      </c>
      <c r="E385" s="71" t="s">
        <v>4967</v>
      </c>
    </row>
    <row r="386" spans="1:5" ht="15">
      <c r="A386" s="68"/>
      <c r="B386" s="69" t="s">
        <v>2675</v>
      </c>
      <c r="C386" s="73" t="s">
        <v>5433</v>
      </c>
      <c r="D386" s="429">
        <f ca="1">SUMIF(Codifica_CE!$H$1242:$U$2481,CeMin_Ter!$B:$B,Codifica_CE!$T$1242:$T$2481)</f>
        <v>0</v>
      </c>
      <c r="E386" s="71" t="s">
        <v>4967</v>
      </c>
    </row>
    <row r="387" spans="1:5" ht="14.25">
      <c r="A387" s="68"/>
      <c r="B387" s="69" t="s">
        <v>5434</v>
      </c>
      <c r="C387" s="70" t="s">
        <v>5435</v>
      </c>
      <c r="D387" s="427">
        <f ca="1">SUM(D388:D389)</f>
        <v>0</v>
      </c>
      <c r="E387" s="290" t="s">
        <v>5436</v>
      </c>
    </row>
    <row r="388" spans="1:5" ht="15">
      <c r="A388" s="68"/>
      <c r="B388" s="69" t="s">
        <v>2686</v>
      </c>
      <c r="C388" s="73" t="s">
        <v>5437</v>
      </c>
      <c r="D388" s="429">
        <f ca="1">SUMIF(Codifica_CE!$H$1242:$U$2481,CeMin_Ter!$B:$B,Codifica_CE!$T$1242:$T$2481)</f>
        <v>0</v>
      </c>
      <c r="E388" s="290" t="s">
        <v>5436</v>
      </c>
    </row>
    <row r="389" spans="1:5" ht="15">
      <c r="A389" s="68"/>
      <c r="B389" s="69" t="s">
        <v>2736</v>
      </c>
      <c r="C389" s="73" t="s">
        <v>5438</v>
      </c>
      <c r="D389" s="429">
        <f ca="1">SUMIF(Codifica_CE!$H$1242:$U$2481,CeMin_Ter!$B:$B,Codifica_CE!$T$1242:$T$2481)</f>
        <v>0</v>
      </c>
      <c r="E389" s="290" t="s">
        <v>5436</v>
      </c>
    </row>
    <row r="390" spans="1:5">
      <c r="A390" s="68"/>
      <c r="B390" s="69" t="s">
        <v>5439</v>
      </c>
      <c r="C390" s="70" t="s">
        <v>5440</v>
      </c>
      <c r="D390" s="427">
        <f ca="1">D391+D397+D398+D403</f>
        <v>0</v>
      </c>
      <c r="E390" s="71" t="s">
        <v>4967</v>
      </c>
    </row>
    <row r="391" spans="1:5">
      <c r="A391" s="68"/>
      <c r="B391" s="69" t="s">
        <v>5441</v>
      </c>
      <c r="C391" s="73" t="s">
        <v>5442</v>
      </c>
      <c r="D391" s="428">
        <f ca="1">SUM(D392:D396)</f>
        <v>0</v>
      </c>
      <c r="E391" s="71" t="s">
        <v>4967</v>
      </c>
    </row>
    <row r="392" spans="1:5" ht="15">
      <c r="A392" s="68"/>
      <c r="B392" s="74" t="s">
        <v>2759</v>
      </c>
      <c r="C392" s="75" t="s">
        <v>5443</v>
      </c>
      <c r="D392" s="429">
        <f ca="1">SUMIF(Codifica_CE!$H$1242:$U$2481,CeMin_Ter!$B:$B,Codifica_CE!$T$1242:$T$2481)</f>
        <v>0</v>
      </c>
      <c r="E392" s="71" t="s">
        <v>4967</v>
      </c>
    </row>
    <row r="393" spans="1:5" ht="15">
      <c r="A393" s="68"/>
      <c r="B393" s="74" t="s">
        <v>2765</v>
      </c>
      <c r="C393" s="75" t="s">
        <v>5444</v>
      </c>
      <c r="D393" s="429">
        <f ca="1">SUMIF(Codifica_CE!$H$1242:$U$2481,CeMin_Ter!$B:$B,Codifica_CE!$T$1242:$T$2481)</f>
        <v>0</v>
      </c>
      <c r="E393" s="71" t="s">
        <v>4967</v>
      </c>
    </row>
    <row r="394" spans="1:5" ht="15">
      <c r="A394" s="68"/>
      <c r="B394" s="74" t="s">
        <v>2768</v>
      </c>
      <c r="C394" s="75" t="s">
        <v>5445</v>
      </c>
      <c r="D394" s="429">
        <f ca="1">SUMIF(Codifica_CE!$H$1242:$U$2481,CeMin_Ter!$B:$B,Codifica_CE!$T$1242:$T$2481)</f>
        <v>0</v>
      </c>
      <c r="E394" s="71" t="s">
        <v>4967</v>
      </c>
    </row>
    <row r="395" spans="1:5" ht="15">
      <c r="A395" s="68"/>
      <c r="B395" s="74" t="s">
        <v>2771</v>
      </c>
      <c r="C395" s="75" t="s">
        <v>5446</v>
      </c>
      <c r="D395" s="429">
        <f ca="1">SUMIF(Codifica_CE!$H$1242:$U$2481,CeMin_Ter!$B:$B,Codifica_CE!$T$1242:$T$2481)</f>
        <v>0</v>
      </c>
      <c r="E395" s="71" t="s">
        <v>4967</v>
      </c>
    </row>
    <row r="396" spans="1:5" ht="15">
      <c r="A396" s="68"/>
      <c r="B396" s="74" t="s">
        <v>2774</v>
      </c>
      <c r="C396" s="75" t="s">
        <v>5447</v>
      </c>
      <c r="D396" s="429">
        <f ca="1">SUMIF(Codifica_CE!$H$1242:$U$2481,CeMin_Ter!$B:$B,Codifica_CE!$T$1242:$T$2481)</f>
        <v>0</v>
      </c>
      <c r="E396" s="71" t="s">
        <v>4967</v>
      </c>
    </row>
    <row r="397" spans="1:5" ht="15">
      <c r="A397" s="68"/>
      <c r="B397" s="69" t="s">
        <v>2777</v>
      </c>
      <c r="C397" s="73" t="s">
        <v>5448</v>
      </c>
      <c r="D397" s="429">
        <f ca="1">SUMIF(Codifica_CE!$H$1242:$U$2481,CeMin_Ter!$B:$B,Codifica_CE!$T$1242:$T$2481)</f>
        <v>0</v>
      </c>
      <c r="E397" s="71" t="s">
        <v>4967</v>
      </c>
    </row>
    <row r="398" spans="1:5">
      <c r="A398" s="68"/>
      <c r="B398" s="69" t="s">
        <v>5449</v>
      </c>
      <c r="C398" s="73" t="s">
        <v>5450</v>
      </c>
      <c r="D398" s="428">
        <f ca="1">SUM(D399:D402)</f>
        <v>0</v>
      </c>
      <c r="E398" s="71" t="s">
        <v>4967</v>
      </c>
    </row>
    <row r="399" spans="1:5" ht="25.5">
      <c r="A399" s="68"/>
      <c r="B399" s="74" t="s">
        <v>2799</v>
      </c>
      <c r="C399" s="75" t="s">
        <v>5451</v>
      </c>
      <c r="D399" s="429">
        <f ca="1">SUMIF(Codifica_CE!$H$1242:$U$2481,CeMin_Ter!$B:$B,Codifica_CE!$T$1242:$T$2481)</f>
        <v>0</v>
      </c>
      <c r="E399" s="71" t="s">
        <v>4967</v>
      </c>
    </row>
    <row r="400" spans="1:5" ht="15">
      <c r="A400" s="68"/>
      <c r="B400" s="74" t="s">
        <v>2811</v>
      </c>
      <c r="C400" s="75" t="s">
        <v>5452</v>
      </c>
      <c r="D400" s="429">
        <f ca="1">SUMIF(Codifica_CE!$H$1242:$U$2481,CeMin_Ter!$B:$B,Codifica_CE!$T$1242:$T$2481)</f>
        <v>0</v>
      </c>
      <c r="E400" s="71" t="s">
        <v>4967</v>
      </c>
    </row>
    <row r="401" spans="1:5" ht="15">
      <c r="A401" s="68"/>
      <c r="B401" s="74" t="s">
        <v>2814</v>
      </c>
      <c r="C401" s="75" t="s">
        <v>5453</v>
      </c>
      <c r="D401" s="429">
        <f ca="1">SUMIF(Codifica_CE!$H$1242:$U$2481,CeMin_Ter!$B:$B,Codifica_CE!$T$1242:$T$2481)</f>
        <v>0</v>
      </c>
      <c r="E401" s="71" t="s">
        <v>4967</v>
      </c>
    </row>
    <row r="402" spans="1:5" ht="15">
      <c r="A402" s="68"/>
      <c r="B402" s="74" t="s">
        <v>2823</v>
      </c>
      <c r="C402" s="75" t="s">
        <v>5454</v>
      </c>
      <c r="D402" s="429">
        <f ca="1">SUMIF(Codifica_CE!$H$1242:$U$2481,CeMin_Ter!$B:$B,Codifica_CE!$T$1242:$T$2481)</f>
        <v>0</v>
      </c>
      <c r="E402" s="71" t="s">
        <v>4967</v>
      </c>
    </row>
    <row r="403" spans="1:5">
      <c r="A403" s="68"/>
      <c r="B403" s="69" t="s">
        <v>5455</v>
      </c>
      <c r="C403" s="73" t="s">
        <v>5456</v>
      </c>
      <c r="D403" s="428">
        <f ca="1">SUM(D404:D410)</f>
        <v>0</v>
      </c>
      <c r="E403" s="71" t="s">
        <v>4967</v>
      </c>
    </row>
    <row r="404" spans="1:5" ht="15">
      <c r="A404" s="68"/>
      <c r="B404" s="74" t="s">
        <v>2781</v>
      </c>
      <c r="C404" s="75" t="s">
        <v>5457</v>
      </c>
      <c r="D404" s="429">
        <f ca="1">SUMIF(Codifica_CE!$H$1242:$U$2481,CeMin_Ter!$B:$B,Codifica_CE!$T$1242:$T$2481)</f>
        <v>0</v>
      </c>
      <c r="E404" s="71" t="s">
        <v>4967</v>
      </c>
    </row>
    <row r="405" spans="1:5" ht="15">
      <c r="A405" s="68"/>
      <c r="B405" s="74" t="s">
        <v>2784</v>
      </c>
      <c r="C405" s="75" t="s">
        <v>5458</v>
      </c>
      <c r="D405" s="429">
        <f ca="1">SUMIF(Codifica_CE!$H$1242:$U$2481,CeMin_Ter!$B:$B,Codifica_CE!$T$1242:$T$2481)</f>
        <v>0</v>
      </c>
      <c r="E405" s="71" t="s">
        <v>4967</v>
      </c>
    </row>
    <row r="406" spans="1:5" ht="15">
      <c r="A406" s="68"/>
      <c r="B406" s="74" t="s">
        <v>2796</v>
      </c>
      <c r="C406" s="75" t="s">
        <v>5459</v>
      </c>
      <c r="D406" s="429">
        <f ca="1">SUMIF(Codifica_CE!$H$1242:$U$2481,CeMin_Ter!$B:$B,Codifica_CE!$T$1242:$T$2481)</f>
        <v>0</v>
      </c>
      <c r="E406" s="71" t="s">
        <v>4967</v>
      </c>
    </row>
    <row r="407" spans="1:5" ht="15">
      <c r="A407" s="68"/>
      <c r="B407" s="74" t="s">
        <v>2787</v>
      </c>
      <c r="C407" s="75" t="s">
        <v>5460</v>
      </c>
      <c r="D407" s="429">
        <f ca="1">SUMIF(Codifica_CE!$H$1242:$U$2481,CeMin_Ter!$B:$B,Codifica_CE!$T$1242:$T$2481)</f>
        <v>0</v>
      </c>
      <c r="E407" s="71" t="s">
        <v>4967</v>
      </c>
    </row>
    <row r="408" spans="1:5" ht="15">
      <c r="A408" s="68"/>
      <c r="B408" s="74" t="s">
        <v>2790</v>
      </c>
      <c r="C408" s="75" t="s">
        <v>5461</v>
      </c>
      <c r="D408" s="429">
        <f ca="1">SUMIF(Codifica_CE!$H$1242:$U$2481,CeMin_Ter!$B:$B,Codifica_CE!$T$1242:$T$2481)</f>
        <v>0</v>
      </c>
      <c r="E408" s="71" t="s">
        <v>4967</v>
      </c>
    </row>
    <row r="409" spans="1:5" ht="15">
      <c r="A409" s="68"/>
      <c r="B409" s="74" t="s">
        <v>2793</v>
      </c>
      <c r="C409" s="75" t="s">
        <v>5462</v>
      </c>
      <c r="D409" s="429">
        <f ca="1">SUMIF(Codifica_CE!$H$1242:$U$2481,CeMin_Ter!$B:$B,Codifica_CE!$T$1242:$T$2481)</f>
        <v>0</v>
      </c>
      <c r="E409" s="71" t="s">
        <v>4967</v>
      </c>
    </row>
    <row r="410" spans="1:5" ht="15">
      <c r="A410" s="68"/>
      <c r="B410" s="74" t="s">
        <v>2828</v>
      </c>
      <c r="C410" s="75" t="s">
        <v>5463</v>
      </c>
      <c r="D410" s="429">
        <f ca="1">SUMIF(Codifica_CE!$H$1242:$U$2481,CeMin_Ter!$B:$B,Codifica_CE!$T$1242:$T$2481)</f>
        <v>0</v>
      </c>
      <c r="E410" s="71" t="s">
        <v>4967</v>
      </c>
    </row>
    <row r="411" spans="1:5">
      <c r="A411" s="68"/>
      <c r="B411" s="69" t="s">
        <v>5464</v>
      </c>
      <c r="C411" s="70" t="s">
        <v>5465</v>
      </c>
      <c r="D411" s="427">
        <f ca="1">D132+D160+D312+D320+D329+D371+D377+D384+D387+D390</f>
        <v>0</v>
      </c>
      <c r="E411" s="71" t="s">
        <v>4967</v>
      </c>
    </row>
    <row r="412" spans="1:5">
      <c r="A412" s="68"/>
      <c r="B412" s="69"/>
      <c r="C412" s="70" t="s">
        <v>5466</v>
      </c>
      <c r="D412" s="430"/>
      <c r="E412" s="71" t="s">
        <v>4967</v>
      </c>
    </row>
    <row r="413" spans="1:5">
      <c r="A413" s="68"/>
      <c r="B413" s="69" t="s">
        <v>5467</v>
      </c>
      <c r="C413" s="70" t="s">
        <v>5468</v>
      </c>
      <c r="D413" s="427">
        <f ca="1">SUM(D414:D416)</f>
        <v>0</v>
      </c>
      <c r="E413" s="71" t="s">
        <v>4967</v>
      </c>
    </row>
    <row r="414" spans="1:5" ht="15">
      <c r="A414" s="68"/>
      <c r="B414" s="69" t="s">
        <v>2844</v>
      </c>
      <c r="C414" s="73" t="s">
        <v>5469</v>
      </c>
      <c r="D414" s="429">
        <f ca="1">SUMIF(Codifica_CE!$H$1242:$U$2481,CeMin_Ter!$B:$B,Codifica_CE!$T$1242:$T$2481)</f>
        <v>0</v>
      </c>
      <c r="E414" s="71" t="s">
        <v>4967</v>
      </c>
    </row>
    <row r="415" spans="1:5" ht="15">
      <c r="A415" s="68"/>
      <c r="B415" s="69" t="s">
        <v>2850</v>
      </c>
      <c r="C415" s="73" t="s">
        <v>5470</v>
      </c>
      <c r="D415" s="429">
        <f ca="1">SUMIF(Codifica_CE!$H$1242:$U$2481,CeMin_Ter!$B:$B,Codifica_CE!$T$1242:$T$2481)</f>
        <v>0</v>
      </c>
      <c r="E415" s="71" t="s">
        <v>4967</v>
      </c>
    </row>
    <row r="416" spans="1:5" ht="15">
      <c r="A416" s="68"/>
      <c r="B416" s="69" t="s">
        <v>2855</v>
      </c>
      <c r="C416" s="73" t="s">
        <v>5471</v>
      </c>
      <c r="D416" s="429">
        <f ca="1">SUMIF(Codifica_CE!$H$1242:$U$2481,CeMin_Ter!$B:$B,Codifica_CE!$T$1242:$T$2481)</f>
        <v>0</v>
      </c>
      <c r="E416" s="71" t="s">
        <v>4967</v>
      </c>
    </row>
    <row r="417" spans="1:5">
      <c r="A417" s="68"/>
      <c r="B417" s="69" t="s">
        <v>5472</v>
      </c>
      <c r="C417" s="70" t="s">
        <v>5473</v>
      </c>
      <c r="D417" s="427">
        <f ca="1">SUM(D418:D422)</f>
        <v>0</v>
      </c>
      <c r="E417" s="71" t="s">
        <v>4967</v>
      </c>
    </row>
    <row r="418" spans="1:5" ht="15">
      <c r="A418" s="68"/>
      <c r="B418" s="69" t="s">
        <v>2866</v>
      </c>
      <c r="C418" s="73" t="s">
        <v>5474</v>
      </c>
      <c r="D418" s="429">
        <f ca="1">SUMIF(Codifica_CE!$H$1242:$U$2481,CeMin_Ter!$B:$B,Codifica_CE!$T$1242:$T$2481)</f>
        <v>0</v>
      </c>
      <c r="E418" s="71" t="s">
        <v>4967</v>
      </c>
    </row>
    <row r="419" spans="1:5" ht="15">
      <c r="A419" s="68"/>
      <c r="B419" s="69" t="s">
        <v>2869</v>
      </c>
      <c r="C419" s="73" t="s">
        <v>5475</v>
      </c>
      <c r="D419" s="429">
        <f ca="1">SUMIF(Codifica_CE!$H$1242:$U$2481,CeMin_Ter!$B:$B,Codifica_CE!$T$1242:$T$2481)</f>
        <v>0</v>
      </c>
      <c r="E419" s="71" t="s">
        <v>4967</v>
      </c>
    </row>
    <row r="420" spans="1:5" ht="15">
      <c r="A420" s="68"/>
      <c r="B420" s="69" t="s">
        <v>2872</v>
      </c>
      <c r="C420" s="73" t="s">
        <v>5476</v>
      </c>
      <c r="D420" s="429">
        <f ca="1">SUMIF(Codifica_CE!$H$1242:$U$2481,CeMin_Ter!$B:$B,Codifica_CE!$T$1242:$T$2481)</f>
        <v>0</v>
      </c>
      <c r="E420" s="71" t="s">
        <v>4967</v>
      </c>
    </row>
    <row r="421" spans="1:5" ht="15">
      <c r="A421" s="68"/>
      <c r="B421" s="69" t="s">
        <v>2875</v>
      </c>
      <c r="C421" s="73" t="s">
        <v>5477</v>
      </c>
      <c r="D421" s="429">
        <f ca="1">SUMIF(Codifica_CE!$H$1242:$U$2481,CeMin_Ter!$B:$B,Codifica_CE!$T$1242:$T$2481)</f>
        <v>0</v>
      </c>
      <c r="E421" s="71" t="s">
        <v>4967</v>
      </c>
    </row>
    <row r="422" spans="1:5" ht="15">
      <c r="A422" s="68"/>
      <c r="B422" s="69" t="s">
        <v>2878</v>
      </c>
      <c r="C422" s="73" t="s">
        <v>5478</v>
      </c>
      <c r="D422" s="429">
        <f ca="1">SUMIF(Codifica_CE!$H$1242:$U$2481,CeMin_Ter!$B:$B,Codifica_CE!$T$1242:$T$2481)</f>
        <v>0</v>
      </c>
      <c r="E422" s="71" t="s">
        <v>4967</v>
      </c>
    </row>
    <row r="423" spans="1:5">
      <c r="A423" s="68"/>
      <c r="B423" s="69" t="s">
        <v>5479</v>
      </c>
      <c r="C423" s="70" t="s">
        <v>5480</v>
      </c>
      <c r="D423" s="427">
        <f ca="1">SUM(D424:D426)</f>
        <v>0</v>
      </c>
      <c r="E423" s="71" t="s">
        <v>4967</v>
      </c>
    </row>
    <row r="424" spans="1:5" ht="15">
      <c r="A424" s="68"/>
      <c r="B424" s="69" t="s">
        <v>2885</v>
      </c>
      <c r="C424" s="73" t="s">
        <v>5481</v>
      </c>
      <c r="D424" s="429">
        <f ca="1">SUMIF(Codifica_CE!$H$1242:$U$2481,CeMin_Ter!$B:$B,Codifica_CE!$T$1242:$T$2481)</f>
        <v>0</v>
      </c>
      <c r="E424" s="71" t="s">
        <v>4967</v>
      </c>
    </row>
    <row r="425" spans="1:5" ht="15">
      <c r="A425" s="68"/>
      <c r="B425" s="69" t="s">
        <v>2891</v>
      </c>
      <c r="C425" s="73" t="s">
        <v>5482</v>
      </c>
      <c r="D425" s="429">
        <f ca="1">SUMIF(Codifica_CE!$H$1242:$U$2481,CeMin_Ter!$B:$B,Codifica_CE!$T$1242:$T$2481)</f>
        <v>0</v>
      </c>
      <c r="E425" s="71" t="s">
        <v>4967</v>
      </c>
    </row>
    <row r="426" spans="1:5" ht="20.25" customHeight="1">
      <c r="A426" s="68"/>
      <c r="B426" s="69" t="s">
        <v>2896</v>
      </c>
      <c r="C426" s="73" t="s">
        <v>5483</v>
      </c>
      <c r="D426" s="429">
        <f ca="1">SUMIF(Codifica_CE!$H$1242:$U$2481,CeMin_Ter!$B:$B,Codifica_CE!$T$1242:$T$2481)</f>
        <v>0</v>
      </c>
      <c r="E426" s="71" t="s">
        <v>4967</v>
      </c>
    </row>
    <row r="427" spans="1:5">
      <c r="A427" s="77"/>
      <c r="B427" s="69" t="s">
        <v>5484</v>
      </c>
      <c r="C427" s="70" t="s">
        <v>5485</v>
      </c>
      <c r="D427" s="427">
        <f ca="1">SUM(D428:D429)</f>
        <v>0</v>
      </c>
      <c r="E427" s="71" t="s">
        <v>4967</v>
      </c>
    </row>
    <row r="428" spans="1:5" ht="15">
      <c r="A428" s="77"/>
      <c r="B428" s="69" t="s">
        <v>2909</v>
      </c>
      <c r="C428" s="73" t="s">
        <v>5486</v>
      </c>
      <c r="D428" s="429">
        <f ca="1">SUMIF(Codifica_CE!$H$1242:$U$2481,CeMin_Ter!$B:$B,Codifica_CE!$T$1242:$T$2481)</f>
        <v>0</v>
      </c>
      <c r="E428" s="71" t="s">
        <v>4967</v>
      </c>
    </row>
    <row r="429" spans="1:5" ht="15">
      <c r="A429" s="68"/>
      <c r="B429" s="69" t="s">
        <v>2912</v>
      </c>
      <c r="C429" s="73" t="s">
        <v>5487</v>
      </c>
      <c r="D429" s="429">
        <f ca="1">SUMIF(Codifica_CE!$H$1242:$U$2481,CeMin_Ter!$B:$B,Codifica_CE!$T$1242:$T$2481)</f>
        <v>0</v>
      </c>
      <c r="E429" s="71" t="s">
        <v>4967</v>
      </c>
    </row>
    <row r="430" spans="1:5" ht="14.25">
      <c r="A430" s="77"/>
      <c r="B430" s="69" t="s">
        <v>5488</v>
      </c>
      <c r="C430" s="70" t="s">
        <v>5489</v>
      </c>
      <c r="D430" s="437">
        <f ca="1">D413+D417-D423-D427</f>
        <v>0</v>
      </c>
      <c r="E430" s="290" t="s">
        <v>5436</v>
      </c>
    </row>
    <row r="431" spans="1:5">
      <c r="A431" s="68"/>
      <c r="B431" s="69"/>
      <c r="C431" s="70" t="s">
        <v>5490</v>
      </c>
      <c r="D431" s="430"/>
      <c r="E431" s="71" t="s">
        <v>4967</v>
      </c>
    </row>
    <row r="432" spans="1:5" ht="15">
      <c r="A432" s="68"/>
      <c r="B432" s="69" t="s">
        <v>2919</v>
      </c>
      <c r="C432" s="70" t="s">
        <v>5491</v>
      </c>
      <c r="D432" s="429">
        <f ca="1">SUMIF(Codifica_CE!$H$1242:$U$2481,CeMin_Ter!$B:$B,Codifica_CE!$T$1242:$T$2481)</f>
        <v>0</v>
      </c>
      <c r="E432" s="71" t="s">
        <v>4967</v>
      </c>
    </row>
    <row r="433" spans="1:5" ht="15">
      <c r="A433" s="68"/>
      <c r="B433" s="69" t="s">
        <v>2929</v>
      </c>
      <c r="C433" s="70" t="s">
        <v>5492</v>
      </c>
      <c r="D433" s="429">
        <f ca="1">SUMIF(Codifica_CE!$H$1242:$U$2481,CeMin_Ter!$B:$B,Codifica_CE!$T$1242:$T$2481)</f>
        <v>0</v>
      </c>
      <c r="E433" s="71" t="s">
        <v>4967</v>
      </c>
    </row>
    <row r="434" spans="1:5" ht="14.25">
      <c r="A434" s="68"/>
      <c r="B434" s="69" t="s">
        <v>5493</v>
      </c>
      <c r="C434" s="70" t="s">
        <v>5494</v>
      </c>
      <c r="D434" s="437">
        <f ca="1">+D432-D433</f>
        <v>0</v>
      </c>
      <c r="E434" s="290" t="s">
        <v>5436</v>
      </c>
    </row>
    <row r="435" spans="1:5">
      <c r="A435" s="68"/>
      <c r="B435" s="69"/>
      <c r="C435" s="70" t="s">
        <v>5495</v>
      </c>
      <c r="D435" s="430"/>
      <c r="E435" s="71" t="s">
        <v>4967</v>
      </c>
    </row>
    <row r="436" spans="1:5">
      <c r="A436" s="68"/>
      <c r="B436" s="69" t="s">
        <v>5496</v>
      </c>
      <c r="C436" s="70" t="s">
        <v>5497</v>
      </c>
      <c r="D436" s="427">
        <f ca="1">+D437+D438</f>
        <v>0</v>
      </c>
      <c r="E436" s="71" t="s">
        <v>4967</v>
      </c>
    </row>
    <row r="437" spans="1:5" ht="15">
      <c r="A437" s="68"/>
      <c r="B437" s="69" t="s">
        <v>2938</v>
      </c>
      <c r="C437" s="73" t="s">
        <v>5498</v>
      </c>
      <c r="D437" s="429">
        <f ca="1">SUMIF(Codifica_CE!$H$1242:$U$2481,CeMin_Ter!$B:$B,Codifica_CE!$T$1242:$T$2481)</f>
        <v>0</v>
      </c>
      <c r="E437" s="71" t="s">
        <v>4967</v>
      </c>
    </row>
    <row r="438" spans="1:5">
      <c r="A438" s="68"/>
      <c r="B438" s="69" t="s">
        <v>5499</v>
      </c>
      <c r="C438" s="73" t="s">
        <v>5500</v>
      </c>
      <c r="D438" s="428">
        <f ca="1">+D439+D440+D450+D460</f>
        <v>0</v>
      </c>
      <c r="E438" s="71" t="s">
        <v>4967</v>
      </c>
    </row>
    <row r="439" spans="1:5" ht="15">
      <c r="A439" s="68"/>
      <c r="B439" s="74" t="s">
        <v>2947</v>
      </c>
      <c r="C439" s="75" t="s">
        <v>5501</v>
      </c>
      <c r="D439" s="429">
        <f ca="1">SUMIF(Codifica_CE!$H$1242:$U$2481,CeMin_Ter!$B:$B,Codifica_CE!$T$1242:$T$2481)</f>
        <v>0</v>
      </c>
      <c r="E439" s="71" t="s">
        <v>4967</v>
      </c>
    </row>
    <row r="440" spans="1:5">
      <c r="A440" s="68"/>
      <c r="B440" s="74" t="s">
        <v>5502</v>
      </c>
      <c r="C440" s="75" t="s">
        <v>5503</v>
      </c>
      <c r="D440" s="430">
        <f ca="1">+D441+D442</f>
        <v>0</v>
      </c>
      <c r="E440" s="71" t="s">
        <v>4967</v>
      </c>
    </row>
    <row r="441" spans="1:5" ht="15">
      <c r="A441" s="68" t="s">
        <v>4982</v>
      </c>
      <c r="B441" s="74" t="s">
        <v>2942</v>
      </c>
      <c r="C441" s="75" t="s">
        <v>5504</v>
      </c>
      <c r="D441" s="429">
        <f ca="1">SUMIF(Codifica_CE!$H$1242:$U$2481,CeMin_Ter!$B:$B,Codifica_CE!$T$1242:$T$2481)</f>
        <v>0</v>
      </c>
      <c r="E441" s="71" t="s">
        <v>4967</v>
      </c>
    </row>
    <row r="442" spans="1:5">
      <c r="A442" s="68"/>
      <c r="B442" s="74" t="s">
        <v>5505</v>
      </c>
      <c r="C442" s="75" t="s">
        <v>5506</v>
      </c>
      <c r="D442" s="430">
        <f ca="1">SUM(D443:D449)</f>
        <v>0</v>
      </c>
      <c r="E442" s="71" t="s">
        <v>4967</v>
      </c>
    </row>
    <row r="443" spans="1:5" ht="15">
      <c r="A443" s="68" t="s">
        <v>5026</v>
      </c>
      <c r="B443" s="74" t="s">
        <v>2953</v>
      </c>
      <c r="C443" s="76" t="s">
        <v>5507</v>
      </c>
      <c r="D443" s="429">
        <f ca="1">SUMIF(Codifica_CE!$H$1242:$U$2481,CeMin_Ter!$B:$B,Codifica_CE!$T$1242:$T$2481)</f>
        <v>0</v>
      </c>
      <c r="E443" s="71" t="s">
        <v>4967</v>
      </c>
    </row>
    <row r="444" spans="1:5" ht="15">
      <c r="A444" s="68"/>
      <c r="B444" s="74" t="s">
        <v>2956</v>
      </c>
      <c r="C444" s="76" t="s">
        <v>5508</v>
      </c>
      <c r="D444" s="429">
        <f ca="1">SUMIF(Codifica_CE!$H$1242:$U$2481,CeMin_Ter!$B:$B,Codifica_CE!$T$1242:$T$2481)</f>
        <v>0</v>
      </c>
      <c r="E444" s="71" t="s">
        <v>4967</v>
      </c>
    </row>
    <row r="445" spans="1:5" ht="15">
      <c r="A445" s="68"/>
      <c r="B445" s="74" t="s">
        <v>2959</v>
      </c>
      <c r="C445" s="76" t="s">
        <v>5509</v>
      </c>
      <c r="D445" s="429">
        <f ca="1">SUMIF(Codifica_CE!$H$1242:$U$2481,CeMin_Ter!$B:$B,Codifica_CE!$T$1242:$T$2481)</f>
        <v>0</v>
      </c>
      <c r="E445" s="71" t="s">
        <v>4967</v>
      </c>
    </row>
    <row r="446" spans="1:5" ht="15">
      <c r="A446" s="68"/>
      <c r="B446" s="74" t="s">
        <v>2962</v>
      </c>
      <c r="C446" s="76" t="s">
        <v>5510</v>
      </c>
      <c r="D446" s="429">
        <f ca="1">SUMIF(Codifica_CE!$H$1242:$U$2481,CeMin_Ter!$B:$B,Codifica_CE!$T$1242:$T$2481)</f>
        <v>0</v>
      </c>
      <c r="E446" s="71" t="s">
        <v>4967</v>
      </c>
    </row>
    <row r="447" spans="1:5" ht="15">
      <c r="A447" s="68"/>
      <c r="B447" s="74" t="s">
        <v>2965</v>
      </c>
      <c r="C447" s="76" t="s">
        <v>5511</v>
      </c>
      <c r="D447" s="429">
        <f ca="1">SUMIF(Codifica_CE!$H$1242:$U$2481,CeMin_Ter!$B:$B,Codifica_CE!$T$1242:$T$2481)</f>
        <v>0</v>
      </c>
      <c r="E447" s="71" t="s">
        <v>4967</v>
      </c>
    </row>
    <row r="448" spans="1:5" ht="15">
      <c r="A448" s="68"/>
      <c r="B448" s="74" t="s">
        <v>2968</v>
      </c>
      <c r="C448" s="76" t="s">
        <v>5512</v>
      </c>
      <c r="D448" s="429">
        <f ca="1">SUMIF(Codifica_CE!$H$1242:$U$2481,CeMin_Ter!$B:$B,Codifica_CE!$T$1242:$T$2481)</f>
        <v>0</v>
      </c>
      <c r="E448" s="71" t="s">
        <v>4967</v>
      </c>
    </row>
    <row r="449" spans="1:5" ht="15">
      <c r="A449" s="68"/>
      <c r="B449" s="74" t="s">
        <v>2971</v>
      </c>
      <c r="C449" s="76" t="s">
        <v>5513</v>
      </c>
      <c r="D449" s="429">
        <f ca="1">SUMIF(Codifica_CE!$H$1242:$U$2481,CeMin_Ter!$B:$B,Codifica_CE!$T$1242:$T$2481)</f>
        <v>0</v>
      </c>
      <c r="E449" s="71" t="s">
        <v>4967</v>
      </c>
    </row>
    <row r="450" spans="1:5">
      <c r="A450" s="68"/>
      <c r="B450" s="74" t="s">
        <v>5514</v>
      </c>
      <c r="C450" s="75" t="s">
        <v>5515</v>
      </c>
      <c r="D450" s="430">
        <f ca="1">SUM(D451:D452)</f>
        <v>0</v>
      </c>
      <c r="E450" s="71" t="s">
        <v>4967</v>
      </c>
    </row>
    <row r="451" spans="1:5" ht="15">
      <c r="A451" s="68" t="s">
        <v>4982</v>
      </c>
      <c r="B451" s="74" t="s">
        <v>5516</v>
      </c>
      <c r="C451" s="75" t="s">
        <v>5517</v>
      </c>
      <c r="D451" s="429">
        <f ca="1">SUMIF(Codifica_CE!$H$1242:$U$2481,CeMin_Ter!$B:$B,Codifica_CE!$T$1242:$T$2481)</f>
        <v>0</v>
      </c>
      <c r="E451" s="71" t="s">
        <v>4967</v>
      </c>
    </row>
    <row r="452" spans="1:5">
      <c r="A452" s="68"/>
      <c r="B452" s="74" t="s">
        <v>5518</v>
      </c>
      <c r="C452" s="75" t="s">
        <v>5519</v>
      </c>
      <c r="D452" s="430">
        <f ca="1">SUM(D453:D459)</f>
        <v>0</v>
      </c>
      <c r="E452" s="71" t="s">
        <v>4967</v>
      </c>
    </row>
    <row r="453" spans="1:5" ht="15">
      <c r="A453" s="68" t="s">
        <v>5026</v>
      </c>
      <c r="B453" s="74" t="s">
        <v>5520</v>
      </c>
      <c r="C453" s="76" t="s">
        <v>5521</v>
      </c>
      <c r="D453" s="429">
        <f ca="1">SUMIF(Codifica_CE!$H$1242:$U$2481,CeMin_Ter!$B:$B,Codifica_CE!$T$1242:$T$2481)</f>
        <v>0</v>
      </c>
      <c r="E453" s="71" t="s">
        <v>4967</v>
      </c>
    </row>
    <row r="454" spans="1:5" ht="15">
      <c r="A454" s="68"/>
      <c r="B454" s="74" t="s">
        <v>5522</v>
      </c>
      <c r="C454" s="76" t="s">
        <v>5523</v>
      </c>
      <c r="D454" s="429">
        <f ca="1">SUMIF(Codifica_CE!$H$1242:$U$2481,CeMin_Ter!$B:$B,Codifica_CE!$T$1242:$T$2481)</f>
        <v>0</v>
      </c>
      <c r="E454" s="71" t="s">
        <v>4967</v>
      </c>
    </row>
    <row r="455" spans="1:5" ht="15">
      <c r="A455" s="68"/>
      <c r="B455" s="74" t="s">
        <v>5524</v>
      </c>
      <c r="C455" s="76" t="s">
        <v>5525</v>
      </c>
      <c r="D455" s="429">
        <f ca="1">SUMIF(Codifica_CE!$H$1242:$U$2481,CeMin_Ter!$B:$B,Codifica_CE!$T$1242:$T$2481)</f>
        <v>0</v>
      </c>
      <c r="E455" s="71" t="s">
        <v>4967</v>
      </c>
    </row>
    <row r="456" spans="1:5" ht="15">
      <c r="A456" s="68"/>
      <c r="B456" s="74" t="s">
        <v>5526</v>
      </c>
      <c r="C456" s="76" t="s">
        <v>5527</v>
      </c>
      <c r="D456" s="429">
        <f ca="1">SUMIF(Codifica_CE!$H$1242:$U$2481,CeMin_Ter!$B:$B,Codifica_CE!$T$1242:$T$2481)</f>
        <v>0</v>
      </c>
      <c r="E456" s="71" t="s">
        <v>4967</v>
      </c>
    </row>
    <row r="457" spans="1:5" ht="15">
      <c r="A457" s="68"/>
      <c r="B457" s="74" t="s">
        <v>5528</v>
      </c>
      <c r="C457" s="76" t="s">
        <v>5529</v>
      </c>
      <c r="D457" s="429">
        <f ca="1">SUMIF(Codifica_CE!$H$1242:$U$2481,CeMin_Ter!$B:$B,Codifica_CE!$T$1242:$T$2481)</f>
        <v>0</v>
      </c>
      <c r="E457" s="71" t="s">
        <v>4967</v>
      </c>
    </row>
    <row r="458" spans="1:5" ht="15">
      <c r="A458" s="68"/>
      <c r="B458" s="74" t="s">
        <v>5530</v>
      </c>
      <c r="C458" s="76" t="s">
        <v>5531</v>
      </c>
      <c r="D458" s="429">
        <f ca="1">SUMIF(Codifica_CE!$H$1242:$U$2481,CeMin_Ter!$B:$B,Codifica_CE!$T$1242:$T$2481)</f>
        <v>0</v>
      </c>
      <c r="E458" s="71" t="s">
        <v>4967</v>
      </c>
    </row>
    <row r="459" spans="1:5" ht="15">
      <c r="A459" s="68"/>
      <c r="B459" s="74" t="s">
        <v>5532</v>
      </c>
      <c r="C459" s="76" t="s">
        <v>5533</v>
      </c>
      <c r="D459" s="429">
        <f ca="1">SUMIF(Codifica_CE!$H$1242:$U$2481,CeMin_Ter!$B:$B,Codifica_CE!$T$1242:$T$2481)</f>
        <v>0</v>
      </c>
      <c r="E459" s="71" t="s">
        <v>4967</v>
      </c>
    </row>
    <row r="460" spans="1:5" ht="15">
      <c r="A460" s="68"/>
      <c r="B460" s="74" t="s">
        <v>2974</v>
      </c>
      <c r="C460" s="75" t="s">
        <v>5534</v>
      </c>
      <c r="D460" s="429">
        <f ca="1">SUMIF(Codifica_CE!$H$1242:$U$2481,CeMin_Ter!$B:$B,Codifica_CE!$T$1242:$T$2481)</f>
        <v>0</v>
      </c>
      <c r="E460" s="71" t="s">
        <v>4967</v>
      </c>
    </row>
    <row r="461" spans="1:5">
      <c r="A461" s="68"/>
      <c r="B461" s="69" t="s">
        <v>5535</v>
      </c>
      <c r="C461" s="70" t="s">
        <v>5536</v>
      </c>
      <c r="D461" s="427">
        <f ca="1">D462+D463</f>
        <v>0</v>
      </c>
      <c r="E461" s="71" t="s">
        <v>4967</v>
      </c>
    </row>
    <row r="462" spans="1:5" ht="15">
      <c r="A462" s="68"/>
      <c r="B462" s="69" t="s">
        <v>2981</v>
      </c>
      <c r="C462" s="73" t="s">
        <v>5537</v>
      </c>
      <c r="D462" s="429">
        <f ca="1">SUMIF(Codifica_CE!$H$1242:$U$2481,CeMin_Ter!$B:$B,Codifica_CE!$T$1242:$T$2481)</f>
        <v>0</v>
      </c>
      <c r="E462" s="71" t="s">
        <v>4967</v>
      </c>
    </row>
    <row r="463" spans="1:5">
      <c r="A463" s="68"/>
      <c r="B463" s="69" t="s">
        <v>5538</v>
      </c>
      <c r="C463" s="73" t="s">
        <v>5539</v>
      </c>
      <c r="D463" s="428">
        <f ca="1">D464+D465+D466+D481+D491</f>
        <v>0</v>
      </c>
      <c r="E463" s="71" t="s">
        <v>4967</v>
      </c>
    </row>
    <row r="464" spans="1:5" ht="15">
      <c r="A464" s="68"/>
      <c r="B464" s="74" t="s">
        <v>2987</v>
      </c>
      <c r="C464" s="75" t="s">
        <v>5540</v>
      </c>
      <c r="D464" s="429">
        <f ca="1">SUMIF(Codifica_CE!$H$1242:$U$2481,CeMin_Ter!$B:$B,Codifica_CE!$T$1242:$T$2481)</f>
        <v>0</v>
      </c>
      <c r="E464" s="71" t="s">
        <v>4967</v>
      </c>
    </row>
    <row r="465" spans="1:5" ht="15">
      <c r="A465" s="68"/>
      <c r="B465" s="74" t="s">
        <v>2991</v>
      </c>
      <c r="C465" s="75" t="s">
        <v>5541</v>
      </c>
      <c r="D465" s="429">
        <f ca="1">SUMIF(Codifica_CE!$H$1242:$U$2481,CeMin_Ter!$B:$B,Codifica_CE!$T$1242:$T$2481)</f>
        <v>0</v>
      </c>
      <c r="E465" s="71" t="s">
        <v>4967</v>
      </c>
    </row>
    <row r="466" spans="1:5">
      <c r="A466" s="68"/>
      <c r="B466" s="74" t="s">
        <v>5542</v>
      </c>
      <c r="C466" s="75" t="s">
        <v>5543</v>
      </c>
      <c r="D466" s="430">
        <f ca="1">D467+D470</f>
        <v>0</v>
      </c>
      <c r="E466" s="71" t="s">
        <v>4967</v>
      </c>
    </row>
    <row r="467" spans="1:5">
      <c r="A467" s="68" t="s">
        <v>4982</v>
      </c>
      <c r="B467" s="74" t="s">
        <v>5544</v>
      </c>
      <c r="C467" s="75" t="s">
        <v>5545</v>
      </c>
      <c r="D467" s="430">
        <f ca="1">SUM(D468:D469)</f>
        <v>0</v>
      </c>
      <c r="E467" s="71" t="s">
        <v>4967</v>
      </c>
    </row>
    <row r="468" spans="1:5" ht="15">
      <c r="A468" s="68" t="s">
        <v>4982</v>
      </c>
      <c r="B468" s="74" t="s">
        <v>2994</v>
      </c>
      <c r="C468" s="76" t="s">
        <v>5546</v>
      </c>
      <c r="D468" s="429">
        <f ca="1">SUMIF(Codifica_CE!$H$1242:$U$2481,CeMin_Ter!$B:$B,Codifica_CE!$T$1242:$T$2481)</f>
        <v>0</v>
      </c>
      <c r="E468" s="71" t="s">
        <v>4967</v>
      </c>
    </row>
    <row r="469" spans="1:5" ht="15">
      <c r="A469" s="68" t="s">
        <v>4982</v>
      </c>
      <c r="B469" s="74" t="s">
        <v>2997</v>
      </c>
      <c r="C469" s="76" t="s">
        <v>5547</v>
      </c>
      <c r="D469" s="429">
        <f ca="1">SUMIF(Codifica_CE!$H$1242:$U$2481,CeMin_Ter!$B:$B,Codifica_CE!$T$1242:$T$2481)</f>
        <v>0</v>
      </c>
      <c r="E469" s="71" t="s">
        <v>4967</v>
      </c>
    </row>
    <row r="470" spans="1:5">
      <c r="A470" s="68"/>
      <c r="B470" s="74" t="s">
        <v>5548</v>
      </c>
      <c r="C470" s="75" t="s">
        <v>5549</v>
      </c>
      <c r="D470" s="430">
        <f ca="1">D471+D472+SUM(D476:D480)</f>
        <v>0</v>
      </c>
      <c r="E470" s="71" t="s">
        <v>4967</v>
      </c>
    </row>
    <row r="471" spans="1:5" ht="15">
      <c r="A471" s="68" t="s">
        <v>5026</v>
      </c>
      <c r="B471" s="74" t="s">
        <v>3000</v>
      </c>
      <c r="C471" s="76" t="s">
        <v>5550</v>
      </c>
      <c r="D471" s="429">
        <f ca="1">SUMIF(Codifica_CE!$H$1242:$U$2481,CeMin_Ter!$B:$B,Codifica_CE!$T$1242:$T$2481)</f>
        <v>0</v>
      </c>
      <c r="E471" s="71" t="s">
        <v>4967</v>
      </c>
    </row>
    <row r="472" spans="1:5">
      <c r="A472" s="68"/>
      <c r="B472" s="74" t="s">
        <v>5551</v>
      </c>
      <c r="C472" s="76" t="s">
        <v>5552</v>
      </c>
      <c r="D472" s="430">
        <f ca="1">SUM(D473:D475)</f>
        <v>0</v>
      </c>
      <c r="E472" s="71" t="s">
        <v>4967</v>
      </c>
    </row>
    <row r="473" spans="1:5" ht="15">
      <c r="A473" s="68"/>
      <c r="B473" s="74" t="s">
        <v>3003</v>
      </c>
      <c r="C473" s="75" t="s">
        <v>5553</v>
      </c>
      <c r="D473" s="429">
        <f ca="1">SUMIF(Codifica_CE!$H$1242:$U$2481,CeMin_Ter!$B:$B,Codifica_CE!$T$1242:$T$2481)</f>
        <v>0</v>
      </c>
      <c r="E473" s="71" t="s">
        <v>4967</v>
      </c>
    </row>
    <row r="474" spans="1:5" ht="15">
      <c r="A474" s="68"/>
      <c r="B474" s="74" t="s">
        <v>3006</v>
      </c>
      <c r="C474" s="75" t="s">
        <v>5554</v>
      </c>
      <c r="D474" s="429">
        <f ca="1">SUMIF(Codifica_CE!$H$1242:$U$2481,CeMin_Ter!$B:$B,Codifica_CE!$T$1242:$T$2481)</f>
        <v>0</v>
      </c>
      <c r="E474" s="71" t="s">
        <v>4967</v>
      </c>
    </row>
    <row r="475" spans="1:5" ht="15">
      <c r="A475" s="68"/>
      <c r="B475" s="74" t="s">
        <v>3009</v>
      </c>
      <c r="C475" s="75" t="s">
        <v>5555</v>
      </c>
      <c r="D475" s="429">
        <f ca="1">SUMIF(Codifica_CE!$H$1242:$U$2481,CeMin_Ter!$B:$B,Codifica_CE!$T$1242:$T$2481)</f>
        <v>0</v>
      </c>
      <c r="E475" s="71" t="s">
        <v>4967</v>
      </c>
    </row>
    <row r="476" spans="1:5" ht="15">
      <c r="A476" s="68"/>
      <c r="B476" s="74" t="s">
        <v>3012</v>
      </c>
      <c r="C476" s="76" t="s">
        <v>5556</v>
      </c>
      <c r="D476" s="429">
        <f ca="1">SUMIF(Codifica_CE!$H$1242:$U$2481,CeMin_Ter!$B:$B,Codifica_CE!$T$1242:$T$2481)</f>
        <v>0</v>
      </c>
      <c r="E476" s="71" t="s">
        <v>4967</v>
      </c>
    </row>
    <row r="477" spans="1:5" ht="15">
      <c r="A477" s="68"/>
      <c r="B477" s="74" t="s">
        <v>3015</v>
      </c>
      <c r="C477" s="76" t="s">
        <v>5557</v>
      </c>
      <c r="D477" s="429">
        <f ca="1">SUMIF(Codifica_CE!$H$1242:$U$2481,CeMin_Ter!$B:$B,Codifica_CE!$T$1242:$T$2481)</f>
        <v>0</v>
      </c>
      <c r="E477" s="71" t="s">
        <v>4967</v>
      </c>
    </row>
    <row r="478" spans="1:5" ht="15">
      <c r="A478" s="68"/>
      <c r="B478" s="74" t="s">
        <v>3018</v>
      </c>
      <c r="C478" s="76" t="s">
        <v>5558</v>
      </c>
      <c r="D478" s="429">
        <f ca="1">SUMIF(Codifica_CE!$H$1242:$U$2481,CeMin_Ter!$B:$B,Codifica_CE!$T$1242:$T$2481)</f>
        <v>0</v>
      </c>
      <c r="E478" s="71" t="s">
        <v>4967</v>
      </c>
    </row>
    <row r="479" spans="1:5" ht="15">
      <c r="A479" s="68"/>
      <c r="B479" s="74" t="s">
        <v>3021</v>
      </c>
      <c r="C479" s="76" t="s">
        <v>5559</v>
      </c>
      <c r="D479" s="429">
        <f ca="1">SUMIF(Codifica_CE!$H$1242:$U$2481,CeMin_Ter!$B:$B,Codifica_CE!$T$1242:$T$2481)</f>
        <v>0</v>
      </c>
      <c r="E479" s="71" t="s">
        <v>4967</v>
      </c>
    </row>
    <row r="480" spans="1:5" ht="15">
      <c r="A480" s="68"/>
      <c r="B480" s="74" t="s">
        <v>3024</v>
      </c>
      <c r="C480" s="76" t="s">
        <v>5560</v>
      </c>
      <c r="D480" s="429">
        <f ca="1">SUMIF(Codifica_CE!$H$1242:$U$2481,CeMin_Ter!$B:$B,Codifica_CE!$T$1242:$T$2481)</f>
        <v>0</v>
      </c>
      <c r="E480" s="71" t="s">
        <v>4967</v>
      </c>
    </row>
    <row r="481" spans="1:5">
      <c r="A481" s="68"/>
      <c r="B481" s="74" t="s">
        <v>5561</v>
      </c>
      <c r="C481" s="75" t="s">
        <v>5562</v>
      </c>
      <c r="D481" s="430">
        <f ca="1">SUM(D482:D483)</f>
        <v>0</v>
      </c>
      <c r="E481" s="71" t="s">
        <v>4967</v>
      </c>
    </row>
    <row r="482" spans="1:5" ht="15">
      <c r="A482" s="68" t="s">
        <v>4982</v>
      </c>
      <c r="B482" s="74" t="s">
        <v>5563</v>
      </c>
      <c r="C482" s="75" t="s">
        <v>5564</v>
      </c>
      <c r="D482" s="429">
        <f ca="1">SUMIF(Codifica_CE!$H$1242:$U$2481,CeMin_Ter!$B:$B,Codifica_CE!$T$1242:$T$2481)</f>
        <v>0</v>
      </c>
      <c r="E482" s="71" t="s">
        <v>4967</v>
      </c>
    </row>
    <row r="483" spans="1:5">
      <c r="A483" s="68"/>
      <c r="B483" s="74" t="s">
        <v>5565</v>
      </c>
      <c r="C483" s="75" t="s">
        <v>5566</v>
      </c>
      <c r="D483" s="430">
        <f ca="1">SUM(D484:D490)</f>
        <v>0</v>
      </c>
      <c r="E483" s="71" t="s">
        <v>4967</v>
      </c>
    </row>
    <row r="484" spans="1:5" ht="15">
      <c r="A484" s="68" t="s">
        <v>5026</v>
      </c>
      <c r="B484" s="74" t="s">
        <v>5567</v>
      </c>
      <c r="C484" s="76" t="s">
        <v>5568</v>
      </c>
      <c r="D484" s="429">
        <f ca="1">SUMIF(Codifica_CE!$H$1242:$U$2481,CeMin_Ter!$B:$B,Codifica_CE!$T$1242:$T$2481)</f>
        <v>0</v>
      </c>
      <c r="E484" s="71" t="s">
        <v>4967</v>
      </c>
    </row>
    <row r="485" spans="1:5" ht="15">
      <c r="A485" s="68"/>
      <c r="B485" s="74" t="s">
        <v>5569</v>
      </c>
      <c r="C485" s="76" t="s">
        <v>5570</v>
      </c>
      <c r="D485" s="429">
        <f ca="1">SUMIF(Codifica_CE!$H$1242:$U$2481,CeMin_Ter!$B:$B,Codifica_CE!$T$1242:$T$2481)</f>
        <v>0</v>
      </c>
      <c r="E485" s="71" t="s">
        <v>4967</v>
      </c>
    </row>
    <row r="486" spans="1:5" ht="15">
      <c r="A486" s="68"/>
      <c r="B486" s="74" t="s">
        <v>5571</v>
      </c>
      <c r="C486" s="76" t="s">
        <v>5572</v>
      </c>
      <c r="D486" s="429">
        <f ca="1">SUMIF(Codifica_CE!$H$1242:$U$2481,CeMin_Ter!$B:$B,Codifica_CE!$T$1242:$T$2481)</f>
        <v>0</v>
      </c>
      <c r="E486" s="71" t="s">
        <v>4967</v>
      </c>
    </row>
    <row r="487" spans="1:5" ht="15">
      <c r="A487" s="68"/>
      <c r="B487" s="74" t="s">
        <v>5573</v>
      </c>
      <c r="C487" s="76" t="s">
        <v>5574</v>
      </c>
      <c r="D487" s="429">
        <f ca="1">SUMIF(Codifica_CE!$H$1242:$U$2481,CeMin_Ter!$B:$B,Codifica_CE!$T$1242:$T$2481)</f>
        <v>0</v>
      </c>
      <c r="E487" s="71" t="s">
        <v>4967</v>
      </c>
    </row>
    <row r="488" spans="1:5" ht="15">
      <c r="A488" s="68"/>
      <c r="B488" s="74" t="s">
        <v>5575</v>
      </c>
      <c r="C488" s="76" t="s">
        <v>5576</v>
      </c>
      <c r="D488" s="429">
        <f ca="1">SUMIF(Codifica_CE!$H$1242:$U$2481,CeMin_Ter!$B:$B,Codifica_CE!$T$1242:$T$2481)</f>
        <v>0</v>
      </c>
      <c r="E488" s="71" t="s">
        <v>4967</v>
      </c>
    </row>
    <row r="489" spans="1:5" ht="15">
      <c r="A489" s="68"/>
      <c r="B489" s="74" t="s">
        <v>5577</v>
      </c>
      <c r="C489" s="76" t="s">
        <v>5578</v>
      </c>
      <c r="D489" s="429">
        <f ca="1">SUMIF(Codifica_CE!$H$1242:$U$2481,CeMin_Ter!$B:$B,Codifica_CE!$T$1242:$T$2481)</f>
        <v>0</v>
      </c>
      <c r="E489" s="71" t="s">
        <v>4967</v>
      </c>
    </row>
    <row r="490" spans="1:5" ht="15">
      <c r="A490" s="68"/>
      <c r="B490" s="74" t="s">
        <v>5579</v>
      </c>
      <c r="C490" s="76" t="s">
        <v>5580</v>
      </c>
      <c r="D490" s="429">
        <f ca="1">SUMIF(Codifica_CE!$H$1242:$U$2481,CeMin_Ter!$B:$B,Codifica_CE!$T$1242:$T$2481)</f>
        <v>0</v>
      </c>
      <c r="E490" s="71" t="s">
        <v>4967</v>
      </c>
    </row>
    <row r="491" spans="1:5" ht="15">
      <c r="A491" s="68"/>
      <c r="B491" s="74" t="s">
        <v>3027</v>
      </c>
      <c r="C491" s="75" t="s">
        <v>5581</v>
      </c>
      <c r="D491" s="429">
        <f ca="1">SUMIF(Codifica_CE!$H$1242:$U$2481,CeMin_Ter!$B:$B,Codifica_CE!$T$1242:$T$2481)</f>
        <v>0</v>
      </c>
      <c r="E491" s="71" t="s">
        <v>4967</v>
      </c>
    </row>
    <row r="492" spans="1:5" ht="14.25">
      <c r="A492" s="68"/>
      <c r="B492" s="69" t="s">
        <v>5582</v>
      </c>
      <c r="C492" s="70" t="s">
        <v>5583</v>
      </c>
      <c r="D492" s="437">
        <f ca="1">D436-D461</f>
        <v>0</v>
      </c>
      <c r="E492" s="290" t="s">
        <v>5436</v>
      </c>
    </row>
    <row r="493" spans="1:5" ht="14.25">
      <c r="A493" s="68"/>
      <c r="B493" s="69" t="s">
        <v>5584</v>
      </c>
      <c r="C493" s="70" t="s">
        <v>5585</v>
      </c>
      <c r="D493" s="437">
        <f ca="1">D130-D411+D430+D434+D492</f>
        <v>0</v>
      </c>
      <c r="E493" s="290" t="s">
        <v>5436</v>
      </c>
    </row>
    <row r="494" spans="1:5">
      <c r="A494" s="68"/>
      <c r="B494" s="69"/>
      <c r="C494" s="70" t="s">
        <v>5586</v>
      </c>
      <c r="D494" s="430"/>
      <c r="E494" s="71" t="s">
        <v>4967</v>
      </c>
    </row>
    <row r="495" spans="1:5">
      <c r="A495" s="68"/>
      <c r="B495" s="69" t="s">
        <v>5587</v>
      </c>
      <c r="C495" s="70" t="s">
        <v>5588</v>
      </c>
      <c r="D495" s="427">
        <f ca="1">SUM(D496:D499)</f>
        <v>0</v>
      </c>
      <c r="E495" s="71" t="s">
        <v>4967</v>
      </c>
    </row>
    <row r="496" spans="1:5" ht="15">
      <c r="A496" s="77"/>
      <c r="B496" s="69" t="s">
        <v>3032</v>
      </c>
      <c r="C496" s="73" t="s">
        <v>5589</v>
      </c>
      <c r="D496" s="429">
        <f ca="1">SUMIF(Codifica_CE!$H$1242:$U$2481,CeMin_Ter!$B:$B,Codifica_CE!$T$1242:$T$2481)</f>
        <v>0</v>
      </c>
      <c r="E496" s="71" t="s">
        <v>4967</v>
      </c>
    </row>
    <row r="497" spans="1:5" ht="15">
      <c r="A497" s="77"/>
      <c r="B497" s="69" t="s">
        <v>3038</v>
      </c>
      <c r="C497" s="73" t="s">
        <v>5590</v>
      </c>
      <c r="D497" s="429">
        <f ca="1">SUMIF(Codifica_CE!$H$1242:$U$2481,CeMin_Ter!$B:$B,Codifica_CE!$T$1242:$T$2481)</f>
        <v>0</v>
      </c>
      <c r="E497" s="71" t="s">
        <v>4967</v>
      </c>
    </row>
    <row r="498" spans="1:5" ht="15">
      <c r="A498" s="77"/>
      <c r="B498" s="69" t="s">
        <v>3042</v>
      </c>
      <c r="C498" s="73" t="s">
        <v>5591</v>
      </c>
      <c r="D498" s="429">
        <f ca="1">SUMIF(Codifica_CE!$H$1242:$U$2481,CeMin_Ter!$B:$B,Codifica_CE!$T$1242:$T$2481)</f>
        <v>0</v>
      </c>
      <c r="E498" s="71" t="s">
        <v>4967</v>
      </c>
    </row>
    <row r="499" spans="1:5" ht="15">
      <c r="A499" s="77"/>
      <c r="B499" s="69" t="s">
        <v>3046</v>
      </c>
      <c r="C499" s="73" t="s">
        <v>5592</v>
      </c>
      <c r="D499" s="429">
        <f ca="1">SUMIF(Codifica_CE!$H$1242:$U$2481,CeMin_Ter!$B:$B,Codifica_CE!$T$1242:$T$2481)</f>
        <v>0</v>
      </c>
      <c r="E499" s="71" t="s">
        <v>4967</v>
      </c>
    </row>
    <row r="500" spans="1:5">
      <c r="A500" s="68"/>
      <c r="B500" s="69" t="s">
        <v>5593</v>
      </c>
      <c r="C500" s="70" t="s">
        <v>5594</v>
      </c>
      <c r="D500" s="427">
        <f ca="1">SUM(D501:D502)</f>
        <v>0</v>
      </c>
      <c r="E500" s="71" t="s">
        <v>4967</v>
      </c>
    </row>
    <row r="501" spans="1:5" ht="15">
      <c r="A501" s="68"/>
      <c r="B501" s="69" t="s">
        <v>3050</v>
      </c>
      <c r="C501" s="73" t="s">
        <v>5595</v>
      </c>
      <c r="D501" s="429">
        <f ca="1">SUMIF(Codifica_CE!$H$1242:$U$2481,CeMin_Ter!$B:$B,Codifica_CE!$T$1242:$T$2481)</f>
        <v>0</v>
      </c>
      <c r="E501" s="71" t="s">
        <v>4967</v>
      </c>
    </row>
    <row r="502" spans="1:5" ht="15">
      <c r="A502" s="68"/>
      <c r="B502" s="69" t="s">
        <v>3054</v>
      </c>
      <c r="C502" s="73" t="s">
        <v>5596</v>
      </c>
      <c r="D502" s="429">
        <f ca="1">SUMIF(Codifica_CE!$H$1242:$U$2481,CeMin_Ter!$B:$B,Codifica_CE!$T$1242:$T$2481)</f>
        <v>0</v>
      </c>
      <c r="E502" s="71" t="s">
        <v>4967</v>
      </c>
    </row>
    <row r="503" spans="1:5" ht="15">
      <c r="A503" s="68"/>
      <c r="B503" s="69" t="s">
        <v>3057</v>
      </c>
      <c r="C503" s="70" t="s">
        <v>5597</v>
      </c>
      <c r="D503" s="429">
        <f ca="1">SUMIF(Codifica_CE!$H$1242:$U$2481,CeMin_Ter!$B:$B,Codifica_CE!$T$1242:$T$2481)</f>
        <v>0</v>
      </c>
      <c r="E503" s="71" t="s">
        <v>4967</v>
      </c>
    </row>
    <row r="504" spans="1:5">
      <c r="A504" s="68"/>
      <c r="B504" s="69" t="s">
        <v>5598</v>
      </c>
      <c r="C504" s="70" t="s">
        <v>5599</v>
      </c>
      <c r="D504" s="427">
        <f ca="1">D495+D500+D503</f>
        <v>0</v>
      </c>
      <c r="E504" s="71" t="s">
        <v>4967</v>
      </c>
    </row>
    <row r="505" spans="1:5" ht="15" thickBot="1">
      <c r="A505" s="85"/>
      <c r="B505" s="86" t="s">
        <v>5600</v>
      </c>
      <c r="C505" s="87" t="s">
        <v>5601</v>
      </c>
      <c r="D505" s="438">
        <f ca="1">D493-D504</f>
        <v>0</v>
      </c>
      <c r="E505" s="416" t="s">
        <v>5436</v>
      </c>
    </row>
    <row r="506" spans="1:5" ht="6" customHeight="1">
      <c r="A506" s="405"/>
      <c r="B506" s="405"/>
      <c r="C506" s="405"/>
      <c r="D506" s="405"/>
      <c r="E506" s="405"/>
    </row>
    <row r="507" spans="1:5" ht="15">
      <c r="A507" s="406"/>
      <c r="B507" s="407"/>
      <c r="C507" s="408" t="s">
        <v>5602</v>
      </c>
      <c r="D507" s="407"/>
      <c r="E507" s="417"/>
    </row>
    <row r="508" spans="1:5" ht="15">
      <c r="A508" s="406"/>
      <c r="B508" s="407"/>
      <c r="C508" s="408" t="s">
        <v>5603</v>
      </c>
      <c r="D508" s="421"/>
      <c r="E508" s="418"/>
    </row>
    <row r="509" spans="1:5">
      <c r="A509" s="409"/>
      <c r="B509" s="410"/>
      <c r="C509" s="381"/>
      <c r="D509" s="422"/>
    </row>
    <row r="510" spans="1:5" ht="15">
      <c r="A510" s="409"/>
      <c r="B510" s="410"/>
      <c r="C510" s="411"/>
      <c r="D510" s="410"/>
      <c r="E510" s="410"/>
    </row>
    <row r="511" spans="1:5">
      <c r="A511" s="409"/>
      <c r="B511" s="410"/>
      <c r="C511" s="412"/>
      <c r="D511" s="410"/>
      <c r="E511" s="419"/>
    </row>
    <row r="512" spans="1:5">
      <c r="A512" s="406"/>
      <c r="B512" s="410"/>
      <c r="C512" s="412"/>
      <c r="D512" s="410"/>
      <c r="E512" s="410"/>
    </row>
    <row r="513" spans="1:5" ht="15">
      <c r="A513" s="406"/>
      <c r="B513" s="407"/>
      <c r="C513" s="411"/>
      <c r="D513" s="410"/>
      <c r="E513" s="420"/>
    </row>
    <row r="514" spans="1:5" ht="15">
      <c r="A514" s="406"/>
      <c r="B514" s="410"/>
      <c r="C514" s="411"/>
      <c r="D514" s="410"/>
      <c r="E514" s="410"/>
    </row>
    <row r="515" spans="1:5" ht="15">
      <c r="A515" s="406"/>
      <c r="B515" s="410"/>
      <c r="C515" s="411"/>
      <c r="D515" s="410"/>
      <c r="E515" s="410"/>
    </row>
    <row r="516" spans="1:5" ht="15">
      <c r="A516" s="406"/>
      <c r="B516" s="410"/>
      <c r="C516" s="411"/>
      <c r="D516" s="410"/>
      <c r="E516" s="410"/>
    </row>
    <row r="517" spans="1:5" ht="15">
      <c r="A517" s="383"/>
      <c r="B517" s="413"/>
      <c r="C517" s="411"/>
      <c r="D517" s="410"/>
      <c r="E517" s="420"/>
    </row>
    <row r="518" spans="1:5" ht="15">
      <c r="A518" s="383"/>
      <c r="B518" s="410"/>
      <c r="C518" s="411"/>
      <c r="D518" s="410"/>
      <c r="E518" s="410"/>
    </row>
    <row r="519" spans="1:5" ht="15">
      <c r="A519" s="383"/>
      <c r="B519" s="414"/>
      <c r="C519" s="411"/>
      <c r="D519" s="410"/>
      <c r="E519" s="420"/>
    </row>
    <row r="520" spans="1:5" ht="15">
      <c r="A520" s="383"/>
      <c r="B520" s="414"/>
      <c r="C520" s="411"/>
      <c r="D520" s="423"/>
      <c r="E520" s="420"/>
    </row>
    <row r="521" spans="1:5" ht="15">
      <c r="A521" s="383"/>
      <c r="B521" s="414"/>
      <c r="C521" s="411"/>
      <c r="D521" s="423"/>
      <c r="E521" s="420"/>
    </row>
    <row r="522" spans="1:5" ht="15">
      <c r="A522" s="383"/>
      <c r="B522" s="414"/>
      <c r="C522" s="411"/>
      <c r="D522" s="423"/>
      <c r="E522" s="420"/>
    </row>
    <row r="523" spans="1:5" ht="15">
      <c r="A523" s="383"/>
      <c r="B523" s="414"/>
      <c r="C523" s="411"/>
      <c r="D523" s="423"/>
      <c r="E523" s="420"/>
    </row>
    <row r="524" spans="1:5" ht="15">
      <c r="A524" s="383"/>
      <c r="B524" s="414"/>
      <c r="C524" s="411"/>
      <c r="D524" s="423"/>
      <c r="E524" s="420"/>
    </row>
    <row r="525" spans="1:5" ht="15">
      <c r="A525" s="383"/>
      <c r="B525" s="414"/>
      <c r="C525" s="411"/>
      <c r="D525" s="423"/>
      <c r="E525" s="420"/>
    </row>
    <row r="526" spans="1:5" ht="15">
      <c r="A526" s="383"/>
      <c r="B526" s="414"/>
      <c r="C526" s="411"/>
      <c r="D526" s="423"/>
      <c r="E526" s="420"/>
    </row>
    <row r="527" spans="1:5" ht="15">
      <c r="A527" s="383"/>
      <c r="B527" s="414"/>
      <c r="C527" s="411"/>
      <c r="D527" s="423"/>
      <c r="E527" s="420"/>
    </row>
    <row r="528" spans="1:5" ht="15">
      <c r="A528" s="383"/>
      <c r="B528" s="414"/>
      <c r="C528" s="411"/>
      <c r="D528" s="423"/>
      <c r="E528" s="420"/>
    </row>
    <row r="529" spans="1:5" ht="15">
      <c r="A529" s="383"/>
      <c r="B529" s="414"/>
      <c r="C529" s="411"/>
      <c r="D529" s="423"/>
      <c r="E529" s="420"/>
    </row>
    <row r="530" spans="1:5" ht="15">
      <c r="A530" s="383"/>
      <c r="B530" s="414"/>
      <c r="C530" s="411"/>
      <c r="D530" s="423"/>
      <c r="E530" s="420"/>
    </row>
    <row r="531" spans="1:5" ht="15">
      <c r="A531" s="383"/>
      <c r="B531" s="414"/>
      <c r="C531" s="411"/>
      <c r="D531" s="423"/>
      <c r="E531" s="420"/>
    </row>
    <row r="532" spans="1:5" ht="15">
      <c r="A532" s="383"/>
      <c r="B532" s="414"/>
      <c r="C532" s="411"/>
      <c r="D532" s="423"/>
      <c r="E532" s="420"/>
    </row>
    <row r="533" spans="1:5" ht="15">
      <c r="A533" s="383"/>
      <c r="B533" s="414"/>
      <c r="C533" s="411"/>
      <c r="D533" s="423"/>
      <c r="E533" s="420"/>
    </row>
    <row r="534" spans="1:5" ht="15">
      <c r="A534" s="383"/>
      <c r="B534" s="414"/>
      <c r="C534" s="411"/>
      <c r="D534" s="423"/>
      <c r="E534" s="420"/>
    </row>
    <row r="535" spans="1:5" ht="15">
      <c r="A535" s="383"/>
      <c r="B535" s="414"/>
      <c r="C535" s="411"/>
      <c r="D535" s="423"/>
      <c r="E535" s="420"/>
    </row>
    <row r="536" spans="1:5" ht="15">
      <c r="A536" s="383"/>
      <c r="B536" s="414"/>
      <c r="C536" s="411"/>
      <c r="D536" s="423"/>
      <c r="E536" s="420"/>
    </row>
    <row r="537" spans="1:5" ht="15">
      <c r="A537" s="383"/>
      <c r="B537" s="414"/>
      <c r="C537" s="411"/>
      <c r="D537" s="423"/>
      <c r="E537" s="420"/>
    </row>
    <row r="538" spans="1:5" ht="15">
      <c r="A538" s="383"/>
      <c r="B538" s="414"/>
      <c r="C538" s="411"/>
      <c r="D538" s="423"/>
      <c r="E538" s="420"/>
    </row>
    <row r="539" spans="1:5" ht="15">
      <c r="A539" s="383"/>
      <c r="B539" s="414"/>
      <c r="C539" s="411"/>
      <c r="D539" s="423"/>
      <c r="E539" s="420"/>
    </row>
    <row r="540" spans="1:5" ht="15">
      <c r="A540" s="383"/>
      <c r="B540" s="414"/>
      <c r="C540" s="411"/>
      <c r="D540" s="423"/>
      <c r="E540" s="420"/>
    </row>
    <row r="541" spans="1:5" ht="15">
      <c r="A541" s="383"/>
      <c r="B541" s="414"/>
      <c r="C541" s="411"/>
      <c r="D541" s="423"/>
      <c r="E541" s="420"/>
    </row>
    <row r="542" spans="1:5" ht="15">
      <c r="A542" s="383"/>
      <c r="B542" s="414"/>
      <c r="C542" s="411"/>
      <c r="D542" s="423"/>
      <c r="E542" s="420"/>
    </row>
    <row r="543" spans="1:5" ht="15">
      <c r="A543" s="383"/>
      <c r="B543" s="414"/>
      <c r="C543" s="411"/>
      <c r="D543" s="423"/>
      <c r="E543" s="420"/>
    </row>
    <row r="544" spans="1:5" ht="15">
      <c r="A544" s="383"/>
      <c r="B544" s="414"/>
      <c r="C544" s="411"/>
      <c r="D544" s="423"/>
      <c r="E544" s="420"/>
    </row>
    <row r="545" spans="1:5" ht="15">
      <c r="A545" s="383"/>
      <c r="B545" s="414"/>
      <c r="C545" s="411"/>
      <c r="D545" s="423"/>
      <c r="E545" s="420"/>
    </row>
    <row r="546" spans="1:5" ht="15">
      <c r="A546" s="383"/>
      <c r="B546" s="414"/>
      <c r="C546" s="411"/>
      <c r="D546" s="423"/>
      <c r="E546" s="420"/>
    </row>
    <row r="547" spans="1:5" ht="15">
      <c r="A547" s="383"/>
      <c r="B547" s="414"/>
      <c r="C547" s="411"/>
      <c r="D547" s="423"/>
      <c r="E547" s="420"/>
    </row>
    <row r="548" spans="1:5" ht="15">
      <c r="A548" s="383"/>
      <c r="B548" s="414"/>
      <c r="C548" s="411"/>
      <c r="D548" s="423"/>
      <c r="E548" s="420"/>
    </row>
    <row r="549" spans="1:5" ht="15">
      <c r="A549" s="383"/>
      <c r="B549" s="414"/>
      <c r="C549" s="411"/>
      <c r="D549" s="423"/>
      <c r="E549" s="420"/>
    </row>
    <row r="550" spans="1:5" ht="15">
      <c r="A550" s="383"/>
      <c r="B550" s="414"/>
      <c r="C550" s="411"/>
      <c r="D550" s="423"/>
      <c r="E550" s="420"/>
    </row>
    <row r="551" spans="1:5" ht="15">
      <c r="A551" s="383"/>
      <c r="B551" s="414"/>
      <c r="C551" s="411"/>
      <c r="D551" s="423"/>
      <c r="E551" s="420"/>
    </row>
    <row r="552" spans="1:5" ht="15">
      <c r="A552" s="383"/>
      <c r="B552" s="414"/>
      <c r="C552" s="411"/>
      <c r="D552" s="423"/>
      <c r="E552" s="420"/>
    </row>
    <row r="553" spans="1:5" ht="15">
      <c r="A553" s="383"/>
      <c r="B553" s="414"/>
      <c r="C553" s="411"/>
      <c r="D553" s="423"/>
      <c r="E553" s="420"/>
    </row>
    <row r="554" spans="1:5" ht="15">
      <c r="A554" s="383"/>
      <c r="B554" s="414"/>
      <c r="C554" s="411"/>
      <c r="D554" s="423"/>
      <c r="E554" s="420"/>
    </row>
    <row r="555" spans="1:5" ht="15">
      <c r="A555" s="383"/>
      <c r="B555" s="414"/>
      <c r="C555" s="411"/>
      <c r="D555" s="423"/>
      <c r="E555" s="420"/>
    </row>
    <row r="556" spans="1:5" ht="15">
      <c r="A556" s="383"/>
      <c r="B556" s="414"/>
      <c r="C556" s="411"/>
      <c r="D556" s="423"/>
      <c r="E556" s="420"/>
    </row>
    <row r="557" spans="1:5" ht="15">
      <c r="A557" s="383"/>
      <c r="B557" s="414"/>
      <c r="C557" s="411"/>
      <c r="D557" s="423"/>
      <c r="E557" s="420"/>
    </row>
    <row r="558" spans="1:5" ht="15">
      <c r="A558" s="383"/>
      <c r="B558" s="414"/>
      <c r="C558" s="411"/>
      <c r="D558" s="423"/>
      <c r="E558" s="420"/>
    </row>
    <row r="559" spans="1:5" ht="15">
      <c r="A559" s="383"/>
      <c r="B559" s="414"/>
      <c r="C559" s="411"/>
      <c r="D559" s="423"/>
      <c r="E559" s="420"/>
    </row>
    <row r="560" spans="1:5" ht="15">
      <c r="A560" s="383"/>
      <c r="B560" s="414"/>
      <c r="C560" s="411"/>
      <c r="D560" s="423"/>
      <c r="E560" s="420"/>
    </row>
    <row r="561" spans="1:5" ht="15">
      <c r="A561" s="383"/>
      <c r="B561" s="414"/>
      <c r="C561" s="411"/>
      <c r="D561" s="423"/>
      <c r="E561" s="420"/>
    </row>
    <row r="562" spans="1:5" ht="15">
      <c r="A562" s="383"/>
      <c r="B562" s="414"/>
      <c r="C562" s="411"/>
      <c r="D562" s="423"/>
      <c r="E562" s="420"/>
    </row>
    <row r="563" spans="1:5" ht="15">
      <c r="A563" s="383"/>
      <c r="B563" s="414"/>
      <c r="C563" s="411"/>
      <c r="D563" s="423"/>
      <c r="E563" s="420"/>
    </row>
    <row r="564" spans="1:5" ht="15">
      <c r="A564" s="383"/>
      <c r="B564" s="414"/>
      <c r="C564" s="411"/>
      <c r="D564" s="423"/>
      <c r="E564" s="420"/>
    </row>
    <row r="565" spans="1:5" ht="15">
      <c r="A565" s="383"/>
      <c r="B565" s="414"/>
      <c r="C565" s="411"/>
      <c r="D565" s="423"/>
      <c r="E565" s="420"/>
    </row>
    <row r="566" spans="1:5" ht="15">
      <c r="A566" s="383"/>
      <c r="B566" s="414"/>
      <c r="C566" s="411"/>
      <c r="D566" s="423"/>
      <c r="E566" s="420"/>
    </row>
    <row r="567" spans="1:5" ht="15">
      <c r="A567" s="383"/>
      <c r="B567" s="414"/>
      <c r="C567" s="411"/>
      <c r="D567" s="423"/>
      <c r="E567" s="420"/>
    </row>
    <row r="568" spans="1:5" ht="15">
      <c r="A568" s="383"/>
      <c r="B568" s="414"/>
      <c r="C568" s="411"/>
      <c r="D568" s="423"/>
      <c r="E568" s="420"/>
    </row>
    <row r="569" spans="1:5" ht="15">
      <c r="A569" s="383"/>
      <c r="B569" s="414"/>
      <c r="C569" s="411"/>
      <c r="D569" s="423"/>
      <c r="E569" s="420"/>
    </row>
    <row r="570" spans="1:5" ht="15">
      <c r="A570" s="383"/>
      <c r="B570" s="414"/>
      <c r="C570" s="411"/>
      <c r="D570" s="423"/>
      <c r="E570" s="420"/>
    </row>
    <row r="571" spans="1:5" ht="15">
      <c r="A571" s="383"/>
      <c r="B571" s="414"/>
      <c r="C571" s="411"/>
      <c r="D571" s="423"/>
      <c r="E571" s="420"/>
    </row>
    <row r="572" spans="1:5" ht="15">
      <c r="A572" s="383"/>
      <c r="B572" s="414"/>
      <c r="C572" s="411"/>
      <c r="D572" s="423"/>
      <c r="E572" s="420"/>
    </row>
    <row r="573" spans="1:5" ht="15">
      <c r="A573" s="383"/>
      <c r="B573" s="414"/>
      <c r="C573" s="411"/>
      <c r="D573" s="423"/>
      <c r="E573" s="420"/>
    </row>
    <row r="574" spans="1:5" ht="15">
      <c r="A574" s="383"/>
      <c r="B574" s="414"/>
      <c r="C574" s="411"/>
      <c r="D574" s="423"/>
      <c r="E574" s="420"/>
    </row>
    <row r="575" spans="1:5" ht="15">
      <c r="A575" s="383"/>
      <c r="B575" s="414"/>
      <c r="C575" s="411"/>
      <c r="D575" s="423"/>
      <c r="E575" s="420"/>
    </row>
    <row r="576" spans="1:5" ht="15">
      <c r="A576" s="383"/>
      <c r="B576" s="414"/>
      <c r="C576" s="411"/>
      <c r="D576" s="423"/>
      <c r="E576" s="420"/>
    </row>
    <row r="577" spans="1:5" ht="15">
      <c r="A577" s="383"/>
      <c r="B577" s="414"/>
      <c r="C577" s="411"/>
      <c r="D577" s="423"/>
      <c r="E577" s="420"/>
    </row>
    <row r="578" spans="1:5" ht="15">
      <c r="A578" s="383"/>
      <c r="B578" s="414"/>
      <c r="C578" s="411"/>
      <c r="D578" s="423"/>
      <c r="E578" s="420"/>
    </row>
    <row r="579" spans="1:5" ht="15">
      <c r="A579" s="383"/>
      <c r="B579" s="414"/>
      <c r="C579" s="411"/>
      <c r="D579" s="423"/>
      <c r="E579" s="420"/>
    </row>
    <row r="580" spans="1:5" ht="15">
      <c r="A580" s="383"/>
      <c r="B580" s="414"/>
      <c r="C580" s="411"/>
      <c r="D580" s="423"/>
      <c r="E580" s="420"/>
    </row>
    <row r="581" spans="1:5" ht="15">
      <c r="A581" s="383"/>
      <c r="B581" s="414"/>
      <c r="C581" s="411"/>
      <c r="D581" s="423"/>
      <c r="E581" s="420"/>
    </row>
    <row r="582" spans="1:5" ht="15">
      <c r="A582" s="383"/>
      <c r="B582" s="414"/>
      <c r="C582" s="411"/>
      <c r="D582" s="423"/>
      <c r="E582" s="420"/>
    </row>
    <row r="583" spans="1:5" ht="15">
      <c r="A583" s="383"/>
      <c r="B583" s="414"/>
      <c r="C583" s="411"/>
      <c r="D583" s="423"/>
      <c r="E583" s="420"/>
    </row>
    <row r="584" spans="1:5" ht="15">
      <c r="A584" s="383"/>
      <c r="B584" s="414"/>
      <c r="C584" s="411"/>
      <c r="D584" s="423"/>
      <c r="E584" s="420"/>
    </row>
    <row r="585" spans="1:5" ht="15">
      <c r="A585" s="383"/>
      <c r="B585" s="414"/>
      <c r="C585" s="411"/>
      <c r="D585" s="423"/>
      <c r="E585" s="420"/>
    </row>
    <row r="586" spans="1:5" ht="15">
      <c r="A586" s="383"/>
      <c r="B586" s="414"/>
      <c r="C586" s="411"/>
      <c r="D586" s="423"/>
      <c r="E586" s="420"/>
    </row>
    <row r="587" spans="1:5" ht="15">
      <c r="A587" s="383"/>
      <c r="B587" s="414"/>
      <c r="C587" s="411"/>
      <c r="D587" s="423"/>
      <c r="E587" s="420"/>
    </row>
    <row r="588" spans="1:5" ht="15">
      <c r="A588" s="383"/>
      <c r="B588" s="414"/>
      <c r="C588" s="411"/>
      <c r="D588" s="423"/>
      <c r="E588" s="420"/>
    </row>
    <row r="589" spans="1:5" ht="15">
      <c r="A589" s="383"/>
      <c r="B589" s="414"/>
      <c r="C589" s="411"/>
      <c r="D589" s="423"/>
      <c r="E589" s="420"/>
    </row>
    <row r="590" spans="1:5" ht="15">
      <c r="A590" s="383"/>
      <c r="B590" s="414"/>
      <c r="C590" s="411"/>
      <c r="D590" s="423"/>
      <c r="E590" s="420"/>
    </row>
    <row r="591" spans="1:5" ht="15">
      <c r="A591" s="383"/>
      <c r="B591" s="414"/>
      <c r="C591" s="415"/>
      <c r="D591" s="423"/>
      <c r="E591" s="420"/>
    </row>
    <row r="592" spans="1:5" ht="15">
      <c r="A592" s="383"/>
      <c r="B592" s="414"/>
      <c r="C592" s="415"/>
      <c r="D592" s="423"/>
      <c r="E592" s="420"/>
    </row>
    <row r="593" spans="1:5" ht="15">
      <c r="A593" s="383"/>
      <c r="B593" s="414"/>
      <c r="C593" s="415"/>
      <c r="D593" s="423"/>
      <c r="E593" s="420"/>
    </row>
    <row r="594" spans="1:5" ht="15">
      <c r="A594" s="383"/>
      <c r="B594" s="414"/>
      <c r="C594" s="415"/>
      <c r="D594" s="423"/>
      <c r="E594" s="420"/>
    </row>
    <row r="595" spans="1:5" ht="15">
      <c r="A595" s="383"/>
      <c r="B595" s="414"/>
      <c r="C595" s="415"/>
      <c r="D595" s="423"/>
      <c r="E595" s="420"/>
    </row>
    <row r="596" spans="1:5" ht="15">
      <c r="A596" s="383"/>
      <c r="B596" s="414"/>
      <c r="C596" s="415"/>
      <c r="D596" s="423"/>
      <c r="E596" s="420"/>
    </row>
    <row r="597" spans="1:5" ht="15">
      <c r="A597" s="383"/>
      <c r="B597" s="414"/>
      <c r="C597" s="415"/>
      <c r="D597" s="423"/>
      <c r="E597" s="420"/>
    </row>
    <row r="598" spans="1:5" ht="15">
      <c r="A598" s="383"/>
      <c r="B598" s="414"/>
      <c r="C598" s="415"/>
      <c r="D598" s="423"/>
      <c r="E598" s="420"/>
    </row>
    <row r="599" spans="1:5" ht="15">
      <c r="A599" s="383"/>
      <c r="B599" s="414"/>
      <c r="C599" s="415"/>
      <c r="D599" s="423"/>
      <c r="E599" s="420"/>
    </row>
    <row r="600" spans="1:5" ht="15">
      <c r="A600" s="383"/>
      <c r="B600" s="414"/>
      <c r="C600" s="415"/>
      <c r="D600" s="423"/>
      <c r="E600" s="420"/>
    </row>
    <row r="601" spans="1:5" ht="15">
      <c r="A601" s="383"/>
      <c r="B601" s="414"/>
      <c r="C601" s="415"/>
      <c r="D601" s="423"/>
      <c r="E601" s="420"/>
    </row>
    <row r="602" spans="1:5" ht="15">
      <c r="A602" s="383"/>
      <c r="B602" s="414"/>
      <c r="C602" s="415"/>
      <c r="D602" s="423"/>
      <c r="E602" s="420"/>
    </row>
    <row r="603" spans="1:5" ht="15">
      <c r="A603" s="383"/>
      <c r="B603" s="414"/>
      <c r="C603" s="415"/>
      <c r="D603" s="423"/>
      <c r="E603" s="420"/>
    </row>
    <row r="604" spans="1:5" ht="15">
      <c r="A604" s="383"/>
      <c r="B604" s="414"/>
      <c r="C604" s="415"/>
      <c r="D604" s="423"/>
      <c r="E604" s="420"/>
    </row>
    <row r="605" spans="1:5" ht="15">
      <c r="A605" s="383"/>
      <c r="B605" s="414"/>
      <c r="C605" s="415"/>
      <c r="D605" s="423"/>
      <c r="E605" s="420"/>
    </row>
    <row r="606" spans="1:5" ht="15">
      <c r="A606" s="383"/>
      <c r="B606" s="414"/>
      <c r="C606" s="415"/>
      <c r="D606" s="423"/>
      <c r="E606" s="420"/>
    </row>
    <row r="607" spans="1:5" ht="15">
      <c r="A607" s="383"/>
      <c r="B607" s="414"/>
      <c r="C607" s="415"/>
      <c r="D607" s="423"/>
      <c r="E607" s="420"/>
    </row>
    <row r="608" spans="1:5" ht="15">
      <c r="A608" s="383"/>
      <c r="B608" s="414"/>
      <c r="C608" s="415"/>
      <c r="D608" s="423"/>
      <c r="E608" s="420"/>
    </row>
    <row r="609" spans="1:5" ht="15">
      <c r="A609" s="383"/>
      <c r="B609" s="414"/>
      <c r="C609" s="415"/>
      <c r="D609" s="423"/>
      <c r="E609" s="420"/>
    </row>
    <row r="610" spans="1:5" ht="15">
      <c r="A610" s="383"/>
      <c r="B610" s="414"/>
      <c r="C610" s="415"/>
      <c r="D610" s="423"/>
      <c r="E610" s="420"/>
    </row>
    <row r="611" spans="1:5" ht="15">
      <c r="A611" s="383"/>
      <c r="B611" s="414"/>
      <c r="C611" s="415"/>
      <c r="D611" s="423"/>
      <c r="E611" s="420"/>
    </row>
    <row r="612" spans="1:5" ht="15">
      <c r="A612" s="383"/>
      <c r="B612" s="414"/>
      <c r="C612" s="415"/>
      <c r="D612" s="423"/>
      <c r="E612" s="420"/>
    </row>
    <row r="613" spans="1:5" ht="15">
      <c r="A613" s="383"/>
      <c r="B613" s="414"/>
      <c r="C613" s="415"/>
      <c r="D613" s="423"/>
      <c r="E613" s="420"/>
    </row>
    <row r="614" spans="1:5" ht="15">
      <c r="A614" s="383"/>
      <c r="B614" s="414"/>
      <c r="C614" s="415"/>
      <c r="D614" s="423"/>
      <c r="E614" s="420"/>
    </row>
    <row r="615" spans="1:5" ht="15">
      <c r="A615" s="383"/>
      <c r="B615" s="414"/>
      <c r="C615" s="415"/>
      <c r="D615" s="423"/>
      <c r="E615" s="420"/>
    </row>
    <row r="616" spans="1:5" ht="15">
      <c r="A616" s="383"/>
      <c r="B616" s="414"/>
      <c r="C616" s="415"/>
      <c r="D616" s="423"/>
      <c r="E616" s="420"/>
    </row>
    <row r="617" spans="1:5" ht="15">
      <c r="A617" s="383"/>
      <c r="B617" s="414"/>
      <c r="C617" s="415"/>
      <c r="D617" s="423"/>
      <c r="E617" s="420"/>
    </row>
    <row r="618" spans="1:5" ht="15">
      <c r="A618" s="383"/>
      <c r="B618" s="414"/>
      <c r="C618" s="415"/>
      <c r="D618" s="423"/>
      <c r="E618" s="420"/>
    </row>
    <row r="619" spans="1:5" ht="15">
      <c r="A619" s="383"/>
      <c r="B619" s="414"/>
      <c r="C619" s="415"/>
      <c r="D619" s="423"/>
      <c r="E619" s="420"/>
    </row>
    <row r="620" spans="1:5" ht="15">
      <c r="A620" s="383"/>
      <c r="B620" s="414"/>
      <c r="C620" s="415"/>
      <c r="D620" s="423"/>
      <c r="E620" s="420"/>
    </row>
    <row r="621" spans="1:5" ht="15">
      <c r="A621" s="383"/>
      <c r="B621" s="414"/>
      <c r="C621" s="415"/>
      <c r="D621" s="423"/>
      <c r="E621" s="420"/>
    </row>
    <row r="622" spans="1:5" ht="15">
      <c r="A622" s="383"/>
      <c r="B622" s="414"/>
      <c r="C622" s="415"/>
      <c r="D622" s="423"/>
      <c r="E622" s="420"/>
    </row>
    <row r="623" spans="1:5" ht="15">
      <c r="A623" s="383"/>
      <c r="B623" s="414"/>
      <c r="C623" s="415"/>
      <c r="D623" s="423"/>
      <c r="E623" s="420"/>
    </row>
    <row r="624" spans="1:5" ht="15">
      <c r="A624" s="383"/>
      <c r="B624" s="414"/>
      <c r="C624" s="415"/>
      <c r="D624" s="423"/>
      <c r="E624" s="420"/>
    </row>
    <row r="625" spans="1:5" ht="15">
      <c r="A625" s="383"/>
      <c r="B625" s="414"/>
      <c r="C625" s="415"/>
      <c r="D625" s="423"/>
      <c r="E625" s="420"/>
    </row>
    <row r="626" spans="1:5" ht="15">
      <c r="A626" s="383"/>
      <c r="B626" s="414"/>
      <c r="C626" s="415"/>
      <c r="D626" s="423"/>
      <c r="E626" s="420"/>
    </row>
    <row r="627" spans="1:5" ht="15">
      <c r="A627" s="383"/>
      <c r="B627" s="414"/>
      <c r="C627" s="415"/>
      <c r="D627" s="423"/>
      <c r="E627" s="420"/>
    </row>
    <row r="628" spans="1:5" ht="15">
      <c r="A628" s="383"/>
      <c r="B628" s="414"/>
      <c r="C628" s="415"/>
      <c r="D628" s="423"/>
      <c r="E628" s="420"/>
    </row>
    <row r="629" spans="1:5" ht="15">
      <c r="A629" s="383"/>
      <c r="B629" s="414"/>
      <c r="C629" s="415"/>
      <c r="D629" s="423"/>
      <c r="E629" s="420"/>
    </row>
    <row r="630" spans="1:5" ht="15">
      <c r="A630" s="383"/>
      <c r="B630" s="414"/>
      <c r="C630" s="415"/>
      <c r="D630" s="423"/>
      <c r="E630" s="420"/>
    </row>
    <row r="631" spans="1:5" ht="15">
      <c r="A631" s="383"/>
      <c r="B631" s="414"/>
      <c r="C631" s="415"/>
      <c r="D631" s="423"/>
      <c r="E631" s="420"/>
    </row>
    <row r="632" spans="1:5" ht="15">
      <c r="A632" s="383"/>
      <c r="B632" s="414"/>
      <c r="C632" s="415"/>
      <c r="D632" s="423"/>
      <c r="E632" s="420"/>
    </row>
    <row r="633" spans="1:5" ht="15">
      <c r="A633" s="383"/>
      <c r="B633" s="414"/>
      <c r="C633" s="415"/>
      <c r="D633" s="423"/>
      <c r="E633" s="420"/>
    </row>
    <row r="634" spans="1:5" ht="15">
      <c r="A634" s="383"/>
      <c r="B634" s="414"/>
      <c r="C634" s="415"/>
      <c r="D634" s="423"/>
      <c r="E634" s="420"/>
    </row>
    <row r="635" spans="1:5" ht="15">
      <c r="A635" s="383"/>
      <c r="B635" s="414"/>
      <c r="C635" s="415"/>
      <c r="D635" s="423"/>
      <c r="E635" s="420"/>
    </row>
    <row r="636" spans="1:5" ht="15">
      <c r="A636" s="383"/>
      <c r="B636" s="414"/>
      <c r="C636" s="415"/>
      <c r="D636" s="423"/>
      <c r="E636" s="420"/>
    </row>
    <row r="637" spans="1:5" ht="15">
      <c r="A637" s="383"/>
      <c r="B637" s="414"/>
      <c r="C637" s="415"/>
      <c r="D637" s="423"/>
      <c r="E637" s="420"/>
    </row>
    <row r="638" spans="1:5" ht="15">
      <c r="A638" s="383"/>
      <c r="B638" s="383"/>
      <c r="C638" s="415"/>
      <c r="D638" s="423"/>
      <c r="E638" s="420"/>
    </row>
    <row r="639" spans="1:5" ht="15">
      <c r="A639" s="383"/>
      <c r="B639" s="383"/>
      <c r="C639" s="415"/>
      <c r="D639" s="423"/>
      <c r="E639" s="420"/>
    </row>
    <row r="640" spans="1:5" ht="15">
      <c r="A640" s="383"/>
      <c r="B640" s="383"/>
      <c r="C640" s="415"/>
      <c r="D640" s="423"/>
      <c r="E640" s="420"/>
    </row>
    <row r="641" spans="1:5" ht="15">
      <c r="A641" s="383"/>
      <c r="B641" s="383"/>
      <c r="C641" s="415"/>
      <c r="D641" s="423"/>
      <c r="E641" s="420"/>
    </row>
    <row r="642" spans="1:5" ht="15">
      <c r="A642" s="383"/>
      <c r="B642" s="383"/>
      <c r="C642" s="415"/>
      <c r="D642" s="423"/>
      <c r="E642" s="420"/>
    </row>
  </sheetData>
  <sheetProtection password="A01C" sheet="1" objects="1" scenarios="1"/>
  <mergeCells count="5">
    <mergeCell ref="C12:D12"/>
    <mergeCell ref="B4:D4"/>
    <mergeCell ref="B5:D5"/>
    <mergeCell ref="B6:D6"/>
    <mergeCell ref="C9:D9"/>
  </mergeCells>
  <phoneticPr fontId="95" type="noConversion"/>
  <dataValidations count="1">
    <dataValidation type="list" showInputMessage="1" showErrorMessage="1" sqref="D16">
      <formula1>",S,N"</formula1>
    </dataValidation>
  </dataValidations>
  <printOptions horizontalCentered="1"/>
  <pageMargins left="0.39370078740157483" right="0.51181102362204722" top="0.43" bottom="0.49" header="0.23622047244094491" footer="0.19685039370078741"/>
  <pageSetup paperSize="9" scale="77" fitToHeight="0" orientation="portrait" r:id="rId1"/>
  <headerFooter alignWithMargins="0">
    <oddFooter>&amp;C&amp;P CeMin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8">
    <pageSetUpPr fitToPage="1"/>
  </sheetPr>
  <dimension ref="A1:E642"/>
  <sheetViews>
    <sheetView showGridLines="0" topLeftCell="A4" zoomScale="90" zoomScaleNormal="90" workbookViewId="0">
      <selection activeCell="D24" sqref="D24"/>
    </sheetView>
  </sheetViews>
  <sheetFormatPr defaultColWidth="9.140625" defaultRowHeight="12.75"/>
  <cols>
    <col min="1" max="1" width="6.7109375" style="381" customWidth="1"/>
    <col min="2" max="2" width="10.140625" style="397" customWidth="1"/>
    <col min="3" max="3" width="91.7109375" style="398" customWidth="1"/>
    <col min="4" max="4" width="12.42578125" style="381" bestFit="1" customWidth="1"/>
    <col min="5" max="5" width="6.7109375" style="381" hidden="1" customWidth="1"/>
    <col min="6" max="16384" width="9.140625" style="381"/>
  </cols>
  <sheetData>
    <row r="1" spans="1:5" ht="18">
      <c r="A1" s="382"/>
      <c r="B1" s="385" t="s">
        <v>4943</v>
      </c>
      <c r="C1" s="386"/>
      <c r="D1" s="387"/>
      <c r="E1" s="382"/>
    </row>
    <row r="2" spans="1:5" ht="18.75" thickBot="1">
      <c r="A2" s="382"/>
      <c r="B2" s="388" t="s">
        <v>4944</v>
      </c>
      <c r="C2" s="386"/>
      <c r="D2" s="389" t="s">
        <v>4945</v>
      </c>
      <c r="E2" s="382"/>
    </row>
    <row r="3" spans="1:5" ht="20.25" thickBot="1">
      <c r="A3" s="382"/>
      <c r="B3" s="388" t="s">
        <v>4946</v>
      </c>
      <c r="C3" s="386"/>
      <c r="D3" s="764">
        <v>118</v>
      </c>
      <c r="E3" s="382"/>
    </row>
    <row r="4" spans="1:5" ht="20.25" customHeight="1">
      <c r="A4" s="382"/>
      <c r="B4" s="1374" t="s">
        <v>4947</v>
      </c>
      <c r="C4" s="1374"/>
      <c r="D4" s="1374"/>
      <c r="E4" s="382"/>
    </row>
    <row r="5" spans="1:5" ht="15">
      <c r="A5" s="382"/>
      <c r="B5" s="1374" t="s">
        <v>4948</v>
      </c>
      <c r="C5" s="1374"/>
      <c r="D5" s="1374"/>
      <c r="E5" s="382"/>
    </row>
    <row r="6" spans="1:5" ht="15">
      <c r="A6" s="382"/>
      <c r="B6" s="1374" t="s">
        <v>4949</v>
      </c>
      <c r="C6" s="1374"/>
      <c r="D6" s="1374"/>
      <c r="E6" s="382"/>
    </row>
    <row r="7" spans="1:5" ht="15" hidden="1">
      <c r="A7" s="382"/>
      <c r="B7" s="390"/>
      <c r="C7" s="386"/>
      <c r="D7" s="387"/>
      <c r="E7" s="382"/>
    </row>
    <row r="8" spans="1:5" ht="7.5" customHeight="1">
      <c r="A8" s="382"/>
      <c r="B8" s="390"/>
      <c r="C8" s="386"/>
      <c r="D8" s="387"/>
      <c r="E8" s="382"/>
    </row>
    <row r="9" spans="1:5" ht="15">
      <c r="A9" s="382"/>
      <c r="B9" s="390"/>
      <c r="C9" s="1374" t="s">
        <v>4950</v>
      </c>
      <c r="D9" s="1374"/>
      <c r="E9" s="382"/>
    </row>
    <row r="10" spans="1:5" ht="15">
      <c r="A10" s="382"/>
      <c r="B10" s="390"/>
      <c r="C10" s="391" t="s">
        <v>4951</v>
      </c>
      <c r="D10" s="441" t="s">
        <v>4952</v>
      </c>
      <c r="E10" s="382"/>
    </row>
    <row r="11" spans="1:5" ht="15">
      <c r="A11" s="383"/>
      <c r="B11" s="390"/>
      <c r="C11" s="392" t="s">
        <v>4953</v>
      </c>
      <c r="D11" s="442" t="str">
        <f>+Info!$B$2</f>
        <v>323</v>
      </c>
      <c r="E11" s="383"/>
    </row>
    <row r="12" spans="1:5" ht="15">
      <c r="A12" s="383"/>
      <c r="B12" s="390"/>
      <c r="C12" s="1374" t="s">
        <v>4954</v>
      </c>
      <c r="D12" s="1374"/>
      <c r="E12" s="383"/>
    </row>
    <row r="13" spans="1:5" ht="15">
      <c r="A13" s="383"/>
      <c r="B13" s="390"/>
      <c r="C13" s="391"/>
      <c r="D13" s="394" t="str">
        <f>Info!$B$5</f>
        <v>Consuntivo</v>
      </c>
      <c r="E13" s="383"/>
    </row>
    <row r="14" spans="1:5" ht="15">
      <c r="A14" s="383"/>
      <c r="B14" s="390"/>
      <c r="C14" s="392" t="s">
        <v>4955</v>
      </c>
      <c r="D14" s="393" t="str">
        <f>+Info!$B$3</f>
        <v>2018</v>
      </c>
      <c r="E14" s="383"/>
    </row>
    <row r="15" spans="1:5" ht="12" customHeight="1">
      <c r="A15" s="383"/>
      <c r="B15" s="383"/>
      <c r="C15" s="383"/>
      <c r="D15" s="383"/>
      <c r="E15" s="383"/>
    </row>
    <row r="16" spans="1:5" ht="19.5">
      <c r="A16" s="383"/>
      <c r="B16" s="383"/>
      <c r="C16" s="395" t="s">
        <v>4956</v>
      </c>
      <c r="D16" s="396" t="s">
        <v>4957</v>
      </c>
      <c r="E16" s="383"/>
    </row>
    <row r="17" spans="1:5" ht="15" customHeight="1" thickBot="1">
      <c r="D17" s="384" t="s">
        <v>4728</v>
      </c>
      <c r="E17" s="384"/>
    </row>
    <row r="18" spans="1:5" ht="25.5">
      <c r="A18" s="62" t="s">
        <v>4958</v>
      </c>
      <c r="B18" s="399" t="s">
        <v>4959</v>
      </c>
      <c r="C18" s="400" t="s">
        <v>4960</v>
      </c>
      <c r="D18" s="426" t="s">
        <v>4961</v>
      </c>
      <c r="E18" s="424" t="s">
        <v>4962</v>
      </c>
    </row>
    <row r="19" spans="1:5" ht="13.5" thickBot="1">
      <c r="A19" s="63"/>
      <c r="B19" s="401"/>
      <c r="C19" s="402"/>
      <c r="D19" s="440"/>
      <c r="E19" s="425"/>
    </row>
    <row r="20" spans="1:5" ht="15">
      <c r="A20" s="64"/>
      <c r="B20" s="65"/>
      <c r="C20" s="66" t="s">
        <v>4964</v>
      </c>
      <c r="D20" s="439"/>
      <c r="E20" s="67"/>
    </row>
    <row r="21" spans="1:5">
      <c r="A21" s="68"/>
      <c r="B21" s="69" t="s">
        <v>4965</v>
      </c>
      <c r="C21" s="70" t="s">
        <v>4966</v>
      </c>
      <c r="D21" s="427">
        <f ca="1">D22+D25+D38+D43</f>
        <v>0</v>
      </c>
      <c r="E21" s="71" t="s">
        <v>4967</v>
      </c>
    </row>
    <row r="22" spans="1:5">
      <c r="A22" s="72"/>
      <c r="B22" s="69" t="s">
        <v>4968</v>
      </c>
      <c r="C22" s="73" t="s">
        <v>4969</v>
      </c>
      <c r="D22" s="428">
        <f ca="1">SUM(D23:D24)</f>
        <v>0</v>
      </c>
      <c r="E22" s="71" t="s">
        <v>4967</v>
      </c>
    </row>
    <row r="23" spans="1:5" ht="15">
      <c r="A23" s="68"/>
      <c r="B23" s="74" t="s">
        <v>79</v>
      </c>
      <c r="C23" s="75" t="s">
        <v>4970</v>
      </c>
      <c r="D23" s="429">
        <f ca="1">SUMIF(Codifica_CE!$H$4962:$U$6201,CeMin_118!$B:$B,Codifica_CE!$T$4962:$T$6201)</f>
        <v>0</v>
      </c>
      <c r="E23" s="71" t="s">
        <v>4967</v>
      </c>
    </row>
    <row r="24" spans="1:5" ht="15">
      <c r="A24" s="68"/>
      <c r="B24" s="74" t="s">
        <v>112</v>
      </c>
      <c r="C24" s="75" t="s">
        <v>4971</v>
      </c>
      <c r="D24" s="429">
        <f ca="1">SUMIF(Codifica_CE!$H$4962:$U$6201,CeMin_118!$B:$B,Codifica_CE!$T$4962:$T$6201)</f>
        <v>0</v>
      </c>
      <c r="E24" s="71" t="s">
        <v>4967</v>
      </c>
    </row>
    <row r="25" spans="1:5">
      <c r="A25" s="68"/>
      <c r="B25" s="69" t="s">
        <v>4972</v>
      </c>
      <c r="C25" s="73" t="s">
        <v>4973</v>
      </c>
      <c r="D25" s="428">
        <f ca="1">D26+D31+D34</f>
        <v>0</v>
      </c>
      <c r="E25" s="71" t="s">
        <v>4967</v>
      </c>
    </row>
    <row r="26" spans="1:5">
      <c r="A26" s="68"/>
      <c r="B26" s="74" t="s">
        <v>4974</v>
      </c>
      <c r="C26" s="75" t="s">
        <v>4975</v>
      </c>
      <c r="D26" s="430">
        <f ca="1">SUM(D27:D30)</f>
        <v>0</v>
      </c>
      <c r="E26" s="71" t="s">
        <v>4967</v>
      </c>
    </row>
    <row r="27" spans="1:5" ht="15">
      <c r="A27" s="68"/>
      <c r="B27" s="74" t="s">
        <v>119</v>
      </c>
      <c r="C27" s="76" t="s">
        <v>4976</v>
      </c>
      <c r="D27" s="429">
        <f ca="1">SUMIF(Codifica_CE!$H$4962:$U$6201,CeMin_118!$B:$B,Codifica_CE!$T$4962:$T$6201)</f>
        <v>0</v>
      </c>
      <c r="E27" s="71" t="s">
        <v>4967</v>
      </c>
    </row>
    <row r="28" spans="1:5" ht="25.5">
      <c r="A28" s="68"/>
      <c r="B28" s="74" t="s">
        <v>133</v>
      </c>
      <c r="C28" s="76" t="s">
        <v>4977</v>
      </c>
      <c r="D28" s="429">
        <f ca="1">SUMIF(Codifica_CE!$H$4962:$U$6201,CeMin_118!$B:$B,Codifica_CE!$T$4962:$T$6201)</f>
        <v>0</v>
      </c>
      <c r="E28" s="71" t="s">
        <v>4967</v>
      </c>
    </row>
    <row r="29" spans="1:5" ht="25.5">
      <c r="A29" s="68"/>
      <c r="B29" s="74" t="s">
        <v>137</v>
      </c>
      <c r="C29" s="76" t="s">
        <v>4978</v>
      </c>
      <c r="D29" s="429">
        <f ca="1">SUMIF(Codifica_CE!$H$4962:$U$6201,CeMin_118!$B:$B,Codifica_CE!$T$4962:$T$6201)</f>
        <v>0</v>
      </c>
      <c r="E29" s="71" t="s">
        <v>4967</v>
      </c>
    </row>
    <row r="30" spans="1:5" ht="15">
      <c r="A30" s="68"/>
      <c r="B30" s="74" t="s">
        <v>123</v>
      </c>
      <c r="C30" s="76" t="s">
        <v>4979</v>
      </c>
      <c r="D30" s="429">
        <f ca="1">SUMIF(Codifica_CE!$H$4962:$U$6201,CeMin_118!$B:$B,Codifica_CE!$T$4962:$T$6201)</f>
        <v>0</v>
      </c>
      <c r="E30" s="71" t="s">
        <v>4967</v>
      </c>
    </row>
    <row r="31" spans="1:5">
      <c r="A31" s="68"/>
      <c r="B31" s="74" t="s">
        <v>4980</v>
      </c>
      <c r="C31" s="75" t="s">
        <v>4981</v>
      </c>
      <c r="D31" s="430">
        <f ca="1">SUM(D32:D33)</f>
        <v>0</v>
      </c>
      <c r="E31" s="71" t="s">
        <v>4967</v>
      </c>
    </row>
    <row r="32" spans="1:5" ht="15">
      <c r="A32" s="68" t="s">
        <v>4982</v>
      </c>
      <c r="B32" s="74" t="s">
        <v>158</v>
      </c>
      <c r="C32" s="76" t="s">
        <v>4983</v>
      </c>
      <c r="D32" s="429">
        <f ca="1">SUMIF(Codifica_CE!$H$4962:$U$6201,CeMin_118!$B:$B,Codifica_CE!$T$4962:$T$6201)</f>
        <v>0</v>
      </c>
      <c r="E32" s="71" t="s">
        <v>4967</v>
      </c>
    </row>
    <row r="33" spans="1:5" ht="15">
      <c r="A33" s="68" t="s">
        <v>4982</v>
      </c>
      <c r="B33" s="74" t="s">
        <v>162</v>
      </c>
      <c r="C33" s="76" t="s">
        <v>4984</v>
      </c>
      <c r="D33" s="429">
        <f ca="1">SUMIF(Codifica_CE!$H$4962:$U$6201,CeMin_118!$B:$B,Codifica_CE!$T$4962:$T$6201)</f>
        <v>0</v>
      </c>
      <c r="E33" s="71" t="s">
        <v>4967</v>
      </c>
    </row>
    <row r="34" spans="1:5">
      <c r="A34" s="68"/>
      <c r="B34" s="74" t="s">
        <v>4985</v>
      </c>
      <c r="C34" s="75" t="s">
        <v>4986</v>
      </c>
      <c r="D34" s="430">
        <f ca="1">SUM(D35:D37)</f>
        <v>0</v>
      </c>
      <c r="E34" s="71" t="s">
        <v>4967</v>
      </c>
    </row>
    <row r="35" spans="1:5" ht="15">
      <c r="A35" s="68"/>
      <c r="B35" s="74" t="s">
        <v>141</v>
      </c>
      <c r="C35" s="76" t="s">
        <v>4987</v>
      </c>
      <c r="D35" s="429">
        <f ca="1">SUMIF(Codifica_CE!$H$4962:$U$6201,CeMin_118!$B:$B,Codifica_CE!$T$4962:$T$6201)</f>
        <v>0</v>
      </c>
      <c r="E35" s="71" t="s">
        <v>4967</v>
      </c>
    </row>
    <row r="36" spans="1:5" ht="15">
      <c r="A36" s="68"/>
      <c r="B36" s="74" t="s">
        <v>154</v>
      </c>
      <c r="C36" s="76" t="s">
        <v>4988</v>
      </c>
      <c r="D36" s="429">
        <f ca="1">SUMIF(Codifica_CE!$H$4962:$U$6201,CeMin_118!$B:$B,Codifica_CE!$T$4962:$T$6201)</f>
        <v>0</v>
      </c>
      <c r="E36" s="71" t="s">
        <v>4967</v>
      </c>
    </row>
    <row r="37" spans="1:5" ht="15">
      <c r="A37" s="68"/>
      <c r="B37" s="74" t="s">
        <v>151</v>
      </c>
      <c r="C37" s="76" t="s">
        <v>4989</v>
      </c>
      <c r="D37" s="429">
        <f ca="1">SUMIF(Codifica_CE!$H$4962:$U$6201,CeMin_118!$B:$B,Codifica_CE!$T$4962:$T$6201)</f>
        <v>0</v>
      </c>
      <c r="E37" s="71" t="s">
        <v>4967</v>
      </c>
    </row>
    <row r="38" spans="1:5">
      <c r="A38" s="68"/>
      <c r="B38" s="69" t="s">
        <v>4990</v>
      </c>
      <c r="C38" s="73" t="s">
        <v>4991</v>
      </c>
      <c r="D38" s="431">
        <f ca="1">SUM(D39:D42)</f>
        <v>0</v>
      </c>
      <c r="E38" s="71" t="s">
        <v>4967</v>
      </c>
    </row>
    <row r="39" spans="1:5" ht="15">
      <c r="A39" s="68"/>
      <c r="B39" s="74" t="s">
        <v>165</v>
      </c>
      <c r="C39" s="75" t="s">
        <v>4992</v>
      </c>
      <c r="D39" s="429">
        <f ca="1">SUMIF(Codifica_CE!$H$4962:$U$6201,CeMin_118!$B:$B,Codifica_CE!$T$4962:$T$6201)</f>
        <v>0</v>
      </c>
      <c r="E39" s="71" t="s">
        <v>4967</v>
      </c>
    </row>
    <row r="40" spans="1:5" ht="15">
      <c r="A40" s="68"/>
      <c r="B40" s="74" t="s">
        <v>175</v>
      </c>
      <c r="C40" s="75" t="s">
        <v>4993</v>
      </c>
      <c r="D40" s="429">
        <f ca="1">SUMIF(Codifica_CE!$H$4962:$U$6201,CeMin_118!$B:$B,Codifica_CE!$T$4962:$T$6201)</f>
        <v>0</v>
      </c>
      <c r="E40" s="71" t="s">
        <v>4967</v>
      </c>
    </row>
    <row r="41" spans="1:5" ht="15">
      <c r="A41" s="68"/>
      <c r="B41" s="74" t="s">
        <v>169</v>
      </c>
      <c r="C41" s="75" t="s">
        <v>4994</v>
      </c>
      <c r="D41" s="429">
        <f ca="1">SUMIF(Codifica_CE!$H$4962:$U$6201,CeMin_118!$B:$B,Codifica_CE!$T$4962:$T$6201)</f>
        <v>0</v>
      </c>
      <c r="E41" s="71" t="s">
        <v>4967</v>
      </c>
    </row>
    <row r="42" spans="1:5" ht="15">
      <c r="A42" s="68"/>
      <c r="B42" s="74" t="s">
        <v>229</v>
      </c>
      <c r="C42" s="75" t="s">
        <v>4995</v>
      </c>
      <c r="D42" s="429">
        <f ca="1">SUMIF(Codifica_CE!$H$4962:$U$6201,CeMin_118!$B:$B,Codifica_CE!$T$4962:$T$6201)</f>
        <v>0</v>
      </c>
      <c r="E42" s="71" t="s">
        <v>4967</v>
      </c>
    </row>
    <row r="43" spans="1:5" ht="15">
      <c r="A43" s="68"/>
      <c r="B43" s="69" t="s">
        <v>219</v>
      </c>
      <c r="C43" s="73" t="s">
        <v>4996</v>
      </c>
      <c r="D43" s="432">
        <f ca="1">SUMIF(Codifica_CE!$H$4962:$U$6201,CeMin_118!$B:$B,Codifica_CE!$T$4962:$T$6201)</f>
        <v>0</v>
      </c>
      <c r="E43" s="71" t="s">
        <v>4967</v>
      </c>
    </row>
    <row r="44" spans="1:5" ht="14.25">
      <c r="A44" s="68"/>
      <c r="B44" s="69" t="s">
        <v>4997</v>
      </c>
      <c r="C44" s="70" t="s">
        <v>4998</v>
      </c>
      <c r="D44" s="433">
        <f ca="1">SUM(D45:D46)</f>
        <v>0</v>
      </c>
      <c r="E44" s="290" t="s">
        <v>4999</v>
      </c>
    </row>
    <row r="45" spans="1:5" ht="25.5">
      <c r="A45" s="68"/>
      <c r="B45" s="69" t="s">
        <v>239</v>
      </c>
      <c r="C45" s="73" t="s">
        <v>5000</v>
      </c>
      <c r="D45" s="429">
        <f ca="1">-ABS(SUMIF(Codifica_CE!$H$4962:$U$6201,CeMin_118!$B:$B,Codifica_CE!$T$4962:$T$6201))</f>
        <v>0</v>
      </c>
      <c r="E45" s="290" t="s">
        <v>4999</v>
      </c>
    </row>
    <row r="46" spans="1:5" ht="15">
      <c r="A46" s="68"/>
      <c r="B46" s="69" t="s">
        <v>245</v>
      </c>
      <c r="C46" s="73" t="s">
        <v>5001</v>
      </c>
      <c r="D46" s="429">
        <f ca="1">-ABS(SUMIF(Codifica_CE!$H$4962:$U$6201,CeMin_118!$B:$B,Codifica_CE!$T$4962:$T$6201))</f>
        <v>0</v>
      </c>
      <c r="E46" s="290" t="s">
        <v>4999</v>
      </c>
    </row>
    <row r="47" spans="1:5">
      <c r="A47" s="68"/>
      <c r="B47" s="69" t="s">
        <v>5002</v>
      </c>
      <c r="C47" s="70" t="s">
        <v>5003</v>
      </c>
      <c r="D47" s="433">
        <f ca="1">SUM(D48:D51)</f>
        <v>0</v>
      </c>
      <c r="E47" s="71" t="s">
        <v>4967</v>
      </c>
    </row>
    <row r="48" spans="1:5" ht="25.5">
      <c r="A48" s="68"/>
      <c r="B48" s="69" t="s">
        <v>252</v>
      </c>
      <c r="C48" s="73" t="s">
        <v>5004</v>
      </c>
      <c r="D48" s="429">
        <f ca="1">SUMIF(Codifica_CE!$H$4962:$U$6201,CeMin_118!$B:$B,Codifica_CE!$T$4962:$T$6201)</f>
        <v>0</v>
      </c>
      <c r="E48" s="71" t="s">
        <v>4967</v>
      </c>
    </row>
    <row r="49" spans="1:5" ht="25.5">
      <c r="A49" s="68"/>
      <c r="B49" s="69" t="s">
        <v>264</v>
      </c>
      <c r="C49" s="73" t="s">
        <v>5005</v>
      </c>
      <c r="D49" s="429">
        <f ca="1">SUMIF(Codifica_CE!$H$4962:$U$6201,CeMin_118!$B:$B,Codifica_CE!$T$4962:$T$6201)</f>
        <v>0</v>
      </c>
      <c r="E49" s="71" t="s">
        <v>4967</v>
      </c>
    </row>
    <row r="50" spans="1:5" ht="15">
      <c r="A50" s="68"/>
      <c r="B50" s="69" t="s">
        <v>269</v>
      </c>
      <c r="C50" s="73" t="s">
        <v>5006</v>
      </c>
      <c r="D50" s="429">
        <f ca="1">SUMIF(Codifica_CE!$H$4962:$U$6201,CeMin_118!$B:$B,Codifica_CE!$T$4962:$T$6201)</f>
        <v>0</v>
      </c>
      <c r="E50" s="71" t="s">
        <v>4967</v>
      </c>
    </row>
    <row r="51" spans="1:5" ht="15">
      <c r="A51" s="68"/>
      <c r="B51" s="69" t="s">
        <v>278</v>
      </c>
      <c r="C51" s="73" t="s">
        <v>5007</v>
      </c>
      <c r="D51" s="429">
        <f ca="1">SUMIF(Codifica_CE!$H$4962:$U$6201,CeMin_118!$B:$B,Codifica_CE!$T$4962:$T$6201)</f>
        <v>0</v>
      </c>
      <c r="E51" s="71" t="s">
        <v>4967</v>
      </c>
    </row>
    <row r="52" spans="1:5">
      <c r="A52" s="68"/>
      <c r="B52" s="69" t="s">
        <v>5008</v>
      </c>
      <c r="C52" s="70" t="s">
        <v>5009</v>
      </c>
      <c r="D52" s="433">
        <f ca="1">D53+D81+D86+D87</f>
        <v>0</v>
      </c>
      <c r="E52" s="71" t="s">
        <v>4967</v>
      </c>
    </row>
    <row r="53" spans="1:5" ht="25.5">
      <c r="A53" s="68"/>
      <c r="B53" s="69" t="s">
        <v>5010</v>
      </c>
      <c r="C53" s="73" t="s">
        <v>5011</v>
      </c>
      <c r="D53" s="431">
        <f ca="1">D54+D64+D65</f>
        <v>0</v>
      </c>
      <c r="E53" s="71" t="s">
        <v>4967</v>
      </c>
    </row>
    <row r="54" spans="1:5" ht="25.5">
      <c r="A54" s="68" t="s">
        <v>4982</v>
      </c>
      <c r="B54" s="74" t="s">
        <v>5012</v>
      </c>
      <c r="C54" s="75" t="s">
        <v>5013</v>
      </c>
      <c r="D54" s="431">
        <f ca="1">SUM(D55:D63)</f>
        <v>0</v>
      </c>
      <c r="E54" s="71" t="s">
        <v>4967</v>
      </c>
    </row>
    <row r="55" spans="1:5" ht="15">
      <c r="A55" s="68" t="s">
        <v>4982</v>
      </c>
      <c r="B55" s="74" t="s">
        <v>287</v>
      </c>
      <c r="C55" s="76" t="s">
        <v>5014</v>
      </c>
      <c r="D55" s="429">
        <f ca="1">SUMIF(Codifica_CE!$H$4962:$U$6201,CeMin_118!$B:$B,Codifica_CE!$T$4962:$T$6201)</f>
        <v>0</v>
      </c>
      <c r="E55" s="71" t="s">
        <v>4967</v>
      </c>
    </row>
    <row r="56" spans="1:5" ht="15">
      <c r="A56" s="68" t="s">
        <v>4982</v>
      </c>
      <c r="B56" s="74" t="s">
        <v>308</v>
      </c>
      <c r="C56" s="76" t="s">
        <v>5015</v>
      </c>
      <c r="D56" s="429">
        <f ca="1">SUMIF(Codifica_CE!$H$4962:$U$6201,CeMin_118!$B:$B,Codifica_CE!$T$4962:$T$6201)</f>
        <v>0</v>
      </c>
      <c r="E56" s="71" t="s">
        <v>4967</v>
      </c>
    </row>
    <row r="57" spans="1:5" ht="15">
      <c r="A57" s="68" t="s">
        <v>4982</v>
      </c>
      <c r="B57" s="74" t="s">
        <v>351</v>
      </c>
      <c r="C57" s="76" t="s">
        <v>5016</v>
      </c>
      <c r="D57" s="429">
        <f ca="1">SUMIF(Codifica_CE!$H$4962:$U$6201,CeMin_118!$B:$B,Codifica_CE!$T$4962:$T$6201)</f>
        <v>0</v>
      </c>
      <c r="E57" s="71" t="s">
        <v>4967</v>
      </c>
    </row>
    <row r="58" spans="1:5" ht="15">
      <c r="A58" s="68" t="s">
        <v>4982</v>
      </c>
      <c r="B58" s="74" t="s">
        <v>365</v>
      </c>
      <c r="C58" s="76" t="s">
        <v>5017</v>
      </c>
      <c r="D58" s="429">
        <f ca="1">SUMIF(Codifica_CE!$H$4962:$U$6201,CeMin_118!$B:$B,Codifica_CE!$T$4962:$T$6201)</f>
        <v>0</v>
      </c>
      <c r="E58" s="71" t="s">
        <v>4967</v>
      </c>
    </row>
    <row r="59" spans="1:5" ht="15">
      <c r="A59" s="68" t="s">
        <v>4982</v>
      </c>
      <c r="B59" s="74" t="s">
        <v>413</v>
      </c>
      <c r="C59" s="76" t="s">
        <v>5018</v>
      </c>
      <c r="D59" s="429">
        <f ca="1">SUMIF(Codifica_CE!$H$4962:$U$6201,CeMin_118!$B:$B,Codifica_CE!$T$4962:$T$6201)</f>
        <v>0</v>
      </c>
      <c r="E59" s="71" t="s">
        <v>4967</v>
      </c>
    </row>
    <row r="60" spans="1:5" ht="15">
      <c r="A60" s="68" t="s">
        <v>4982</v>
      </c>
      <c r="B60" s="74" t="s">
        <v>418</v>
      </c>
      <c r="C60" s="76" t="s">
        <v>5019</v>
      </c>
      <c r="D60" s="429">
        <f ca="1">SUMIF(Codifica_CE!$H$4962:$U$6201,CeMin_118!$B:$B,Codifica_CE!$T$4962:$T$6201)</f>
        <v>0</v>
      </c>
      <c r="E60" s="71" t="s">
        <v>4967</v>
      </c>
    </row>
    <row r="61" spans="1:5" ht="15">
      <c r="A61" s="68" t="s">
        <v>4982</v>
      </c>
      <c r="B61" s="74" t="s">
        <v>423</v>
      </c>
      <c r="C61" s="76" t="s">
        <v>5020</v>
      </c>
      <c r="D61" s="429">
        <f ca="1">SUMIF(Codifica_CE!$H$4962:$U$6201,CeMin_118!$B:$B,Codifica_CE!$T$4962:$T$6201)</f>
        <v>0</v>
      </c>
      <c r="E61" s="71" t="s">
        <v>4967</v>
      </c>
    </row>
    <row r="62" spans="1:5" ht="15">
      <c r="A62" s="68" t="s">
        <v>4982</v>
      </c>
      <c r="B62" s="74" t="s">
        <v>428</v>
      </c>
      <c r="C62" s="76" t="s">
        <v>5021</v>
      </c>
      <c r="D62" s="429">
        <f ca="1">SUMIF(Codifica_CE!$H$4962:$U$6201,CeMin_118!$B:$B,Codifica_CE!$T$4962:$T$6201)</f>
        <v>0</v>
      </c>
      <c r="E62" s="71" t="s">
        <v>4967</v>
      </c>
    </row>
    <row r="63" spans="1:5" ht="15">
      <c r="A63" s="68" t="s">
        <v>4982</v>
      </c>
      <c r="B63" s="74" t="s">
        <v>436</v>
      </c>
      <c r="C63" s="76" t="s">
        <v>5022</v>
      </c>
      <c r="D63" s="429">
        <f ca="1">SUMIF(Codifica_CE!$H$4962:$U$6201,CeMin_118!$B:$B,Codifica_CE!$T$4962:$T$6201)</f>
        <v>0</v>
      </c>
      <c r="E63" s="71" t="s">
        <v>4967</v>
      </c>
    </row>
    <row r="64" spans="1:5" ht="25.5">
      <c r="A64" s="68"/>
      <c r="B64" s="74" t="s">
        <v>301</v>
      </c>
      <c r="C64" s="75" t="s">
        <v>5023</v>
      </c>
      <c r="D64" s="429">
        <f ca="1">SUMIF(Codifica_CE!$H$4962:$U$6201,CeMin_118!$B:$B,Codifica_CE!$T$4962:$T$6201)</f>
        <v>0</v>
      </c>
      <c r="E64" s="71" t="s">
        <v>4967</v>
      </c>
    </row>
    <row r="65" spans="1:5" ht="25.5">
      <c r="A65" s="68"/>
      <c r="B65" s="74" t="s">
        <v>5024</v>
      </c>
      <c r="C65" s="75" t="s">
        <v>5025</v>
      </c>
      <c r="D65" s="431">
        <f ca="1">SUM(D66:D77)+D80</f>
        <v>0</v>
      </c>
      <c r="E65" s="71" t="s">
        <v>4967</v>
      </c>
    </row>
    <row r="66" spans="1:5" ht="15">
      <c r="A66" s="68" t="s">
        <v>5026</v>
      </c>
      <c r="B66" s="74" t="s">
        <v>296</v>
      </c>
      <c r="C66" s="76" t="s">
        <v>5027</v>
      </c>
      <c r="D66" s="429">
        <f ca="1">SUMIF(Codifica_CE!$H$4962:$U$6201,CeMin_118!$B:$B,Codifica_CE!$T$4962:$T$6201)</f>
        <v>0</v>
      </c>
      <c r="E66" s="71" t="s">
        <v>4967</v>
      </c>
    </row>
    <row r="67" spans="1:5" ht="15">
      <c r="A67" s="68" t="s">
        <v>5026</v>
      </c>
      <c r="B67" s="74" t="s">
        <v>314</v>
      </c>
      <c r="C67" s="76" t="s">
        <v>5028</v>
      </c>
      <c r="D67" s="429">
        <f ca="1">SUMIF(Codifica_CE!$H$4962:$U$6201,CeMin_118!$B:$B,Codifica_CE!$T$4962:$T$6201)</f>
        <v>0</v>
      </c>
      <c r="E67" s="71" t="s">
        <v>4967</v>
      </c>
    </row>
    <row r="68" spans="1:5" ht="15">
      <c r="A68" s="68" t="s">
        <v>3064</v>
      </c>
      <c r="B68" s="74" t="s">
        <v>357</v>
      </c>
      <c r="C68" s="76" t="s">
        <v>5029</v>
      </c>
      <c r="D68" s="429">
        <f ca="1">SUMIF(Codifica_CE!$H$4962:$U$6201,CeMin_118!$B:$B,Codifica_CE!$T$4962:$T$6201)</f>
        <v>0</v>
      </c>
      <c r="E68" s="71" t="s">
        <v>4967</v>
      </c>
    </row>
    <row r="69" spans="1:5" ht="15">
      <c r="A69" s="68" t="s">
        <v>5026</v>
      </c>
      <c r="B69" s="74" t="s">
        <v>378</v>
      </c>
      <c r="C69" s="76" t="s">
        <v>5030</v>
      </c>
      <c r="D69" s="429">
        <f ca="1">SUMIF(Codifica_CE!$H$4962:$U$6201,CeMin_118!$B:$B,Codifica_CE!$T$4962:$T$6201)</f>
        <v>0</v>
      </c>
      <c r="E69" s="71" t="s">
        <v>4967</v>
      </c>
    </row>
    <row r="70" spans="1:5" ht="15">
      <c r="A70" s="68" t="s">
        <v>5026</v>
      </c>
      <c r="B70" s="74" t="s">
        <v>530</v>
      </c>
      <c r="C70" s="76" t="s">
        <v>5031</v>
      </c>
      <c r="D70" s="429">
        <f ca="1">SUMIF(Codifica_CE!$H$4962:$U$6201,CeMin_118!$B:$B,Codifica_CE!$T$4962:$T$6201)</f>
        <v>0</v>
      </c>
      <c r="E70" s="71" t="s">
        <v>4967</v>
      </c>
    </row>
    <row r="71" spans="1:5" ht="15">
      <c r="A71" s="68" t="s">
        <v>5026</v>
      </c>
      <c r="B71" s="74" t="s">
        <v>535</v>
      </c>
      <c r="C71" s="76" t="s">
        <v>5032</v>
      </c>
      <c r="D71" s="429">
        <f ca="1">SUMIF(Codifica_CE!$H$4962:$U$6201,CeMin_118!$B:$B,Codifica_CE!$T$4962:$T$6201)</f>
        <v>0</v>
      </c>
      <c r="E71" s="71" t="s">
        <v>4967</v>
      </c>
    </row>
    <row r="72" spans="1:5" ht="15">
      <c r="A72" s="68" t="s">
        <v>5026</v>
      </c>
      <c r="B72" s="74" t="s">
        <v>538</v>
      </c>
      <c r="C72" s="76" t="s">
        <v>5033</v>
      </c>
      <c r="D72" s="429">
        <f ca="1">SUMIF(Codifica_CE!$H$4962:$U$6201,CeMin_118!$B:$B,Codifica_CE!$T$4962:$T$6201)</f>
        <v>0</v>
      </c>
      <c r="E72" s="71" t="s">
        <v>4967</v>
      </c>
    </row>
    <row r="73" spans="1:5" ht="15">
      <c r="A73" s="68" t="s">
        <v>5026</v>
      </c>
      <c r="B73" s="74" t="s">
        <v>433</v>
      </c>
      <c r="C73" s="76" t="s">
        <v>5034</v>
      </c>
      <c r="D73" s="429">
        <f ca="1">SUMIF(Codifica_CE!$H$4962:$U$6201,CeMin_118!$B:$B,Codifica_CE!$T$4962:$T$6201)</f>
        <v>0</v>
      </c>
      <c r="E73" s="71" t="s">
        <v>4967</v>
      </c>
    </row>
    <row r="74" spans="1:5" ht="15">
      <c r="A74" s="68" t="s">
        <v>5026</v>
      </c>
      <c r="B74" s="74" t="s">
        <v>443</v>
      </c>
      <c r="C74" s="76" t="s">
        <v>5035</v>
      </c>
      <c r="D74" s="429">
        <f ca="1">SUMIF(Codifica_CE!$H$4962:$U$6201,CeMin_118!$B:$B,Codifica_CE!$T$4962:$T$6201)</f>
        <v>0</v>
      </c>
      <c r="E74" s="71" t="s">
        <v>4967</v>
      </c>
    </row>
    <row r="75" spans="1:5" ht="15">
      <c r="A75" s="68" t="s">
        <v>5026</v>
      </c>
      <c r="B75" s="74" t="s">
        <v>642</v>
      </c>
      <c r="C75" s="76" t="s">
        <v>5036</v>
      </c>
      <c r="D75" s="429">
        <f ca="1">SUMIF(Codifica_CE!$H$4962:$U$6201,CeMin_118!$B:$B,Codifica_CE!$T$4962:$T$6201)</f>
        <v>0</v>
      </c>
      <c r="E75" s="71" t="s">
        <v>4967</v>
      </c>
    </row>
    <row r="76" spans="1:5" ht="15">
      <c r="A76" s="68" t="s">
        <v>5026</v>
      </c>
      <c r="B76" s="74" t="s">
        <v>663</v>
      </c>
      <c r="C76" s="76" t="s">
        <v>5037</v>
      </c>
      <c r="D76" s="429">
        <f ca="1">SUMIF(Codifica_CE!$H$4962:$U$6201,CeMin_118!$B:$B,Codifica_CE!$T$4962:$T$6201)</f>
        <v>0</v>
      </c>
      <c r="E76" s="71" t="s">
        <v>4967</v>
      </c>
    </row>
    <row r="77" spans="1:5" ht="25.5">
      <c r="A77" s="68" t="s">
        <v>3064</v>
      </c>
      <c r="B77" s="74" t="s">
        <v>5038</v>
      </c>
      <c r="C77" s="76" t="s">
        <v>5039</v>
      </c>
      <c r="D77" s="434">
        <f ca="1">SUM(D78:D79)</f>
        <v>0</v>
      </c>
      <c r="E77" s="71" t="s">
        <v>4967</v>
      </c>
    </row>
    <row r="78" spans="1:5" ht="15">
      <c r="A78" s="68" t="s">
        <v>3064</v>
      </c>
      <c r="B78" s="74" t="s">
        <v>461</v>
      </c>
      <c r="C78" s="75" t="s">
        <v>5040</v>
      </c>
      <c r="D78" s="429">
        <f ca="1">SUMIF(Codifica_CE!$H$4962:$U$6201,CeMin_118!$B:$B,Codifica_CE!$T$4962:$T$6201)</f>
        <v>0</v>
      </c>
      <c r="E78" s="71" t="s">
        <v>4967</v>
      </c>
    </row>
    <row r="79" spans="1:5" ht="25.5">
      <c r="A79" s="68" t="s">
        <v>3064</v>
      </c>
      <c r="B79" s="74" t="s">
        <v>447</v>
      </c>
      <c r="C79" s="75" t="s">
        <v>5041</v>
      </c>
      <c r="D79" s="429">
        <f ca="1">SUMIF(Codifica_CE!$H$4962:$U$6201,CeMin_118!$B:$B,Codifica_CE!$T$4962:$T$6201)</f>
        <v>0</v>
      </c>
      <c r="E79" s="71" t="s">
        <v>4967</v>
      </c>
    </row>
    <row r="80" spans="1:5" ht="15">
      <c r="A80" s="68"/>
      <c r="B80" s="74" t="s">
        <v>541</v>
      </c>
      <c r="C80" s="76" t="s">
        <v>5042</v>
      </c>
      <c r="D80" s="429">
        <f ca="1">SUMIF(Codifica_CE!$H$4962:$U$6201,CeMin_118!$B:$B,Codifica_CE!$T$4962:$T$6201)</f>
        <v>0</v>
      </c>
      <c r="E80" s="71" t="s">
        <v>4967</v>
      </c>
    </row>
    <row r="81" spans="1:5" ht="25.5">
      <c r="A81" s="68" t="s">
        <v>5026</v>
      </c>
      <c r="B81" s="69" t="s">
        <v>5043</v>
      </c>
      <c r="C81" s="73" t="s">
        <v>5044</v>
      </c>
      <c r="D81" s="431">
        <f ca="1">SUM(D82:D85)</f>
        <v>0</v>
      </c>
      <c r="E81" s="71" t="s">
        <v>4967</v>
      </c>
    </row>
    <row r="82" spans="1:5" ht="15">
      <c r="A82" s="68" t="s">
        <v>5026</v>
      </c>
      <c r="B82" s="74" t="s">
        <v>551</v>
      </c>
      <c r="C82" s="75" t="s">
        <v>5045</v>
      </c>
      <c r="D82" s="429">
        <f ca="1">SUMIF(Codifica_CE!$H$4962:$U$6201,CeMin_118!$B:$B,Codifica_CE!$T$4962:$T$6201)</f>
        <v>0</v>
      </c>
      <c r="E82" s="71" t="s">
        <v>4967</v>
      </c>
    </row>
    <row r="83" spans="1:5" ht="15">
      <c r="A83" s="68" t="s">
        <v>5026</v>
      </c>
      <c r="B83" s="74" t="s">
        <v>554</v>
      </c>
      <c r="C83" s="75" t="s">
        <v>5046</v>
      </c>
      <c r="D83" s="429">
        <f ca="1">SUMIF(Codifica_CE!$H$4962:$U$6201,CeMin_118!$B:$B,Codifica_CE!$T$4962:$T$6201)</f>
        <v>0</v>
      </c>
      <c r="E83" s="71" t="s">
        <v>4967</v>
      </c>
    </row>
    <row r="84" spans="1:5" ht="15">
      <c r="A84" s="68" t="s">
        <v>5026</v>
      </c>
      <c r="B84" s="74" t="s">
        <v>557</v>
      </c>
      <c r="C84" s="75" t="s">
        <v>5047</v>
      </c>
      <c r="D84" s="429">
        <f ca="1">SUMIF(Codifica_CE!$H$4962:$U$6201,CeMin_118!$B:$B,Codifica_CE!$T$4962:$T$6201)</f>
        <v>0</v>
      </c>
      <c r="E84" s="71" t="s">
        <v>4967</v>
      </c>
    </row>
    <row r="85" spans="1:5" ht="25.5">
      <c r="A85" s="68" t="s">
        <v>5026</v>
      </c>
      <c r="B85" s="74" t="s">
        <v>560</v>
      </c>
      <c r="C85" s="75" t="s">
        <v>5048</v>
      </c>
      <c r="D85" s="429">
        <f ca="1">SUMIF(Codifica_CE!$H$4962:$U$6201,CeMin_118!$B:$B,Codifica_CE!$T$4962:$T$6201)</f>
        <v>0</v>
      </c>
      <c r="E85" s="71" t="s">
        <v>4967</v>
      </c>
    </row>
    <row r="86" spans="1:5" ht="15">
      <c r="A86" s="68"/>
      <c r="B86" s="69" t="s">
        <v>473</v>
      </c>
      <c r="C86" s="73" t="s">
        <v>5049</v>
      </c>
      <c r="D86" s="429">
        <f ca="1">SUMIF(Codifica_CE!$H$4962:$U$6201,CeMin_118!$B:$B,Codifica_CE!$T$4962:$T$6201)</f>
        <v>0</v>
      </c>
      <c r="E86" s="71" t="s">
        <v>4967</v>
      </c>
    </row>
    <row r="87" spans="1:5">
      <c r="A87" s="68"/>
      <c r="B87" s="69" t="s">
        <v>5050</v>
      </c>
      <c r="C87" s="73" t="s">
        <v>5051</v>
      </c>
      <c r="D87" s="431">
        <f ca="1">SUM(D88:D94)</f>
        <v>0</v>
      </c>
      <c r="E87" s="71" t="s">
        <v>4967</v>
      </c>
    </row>
    <row r="88" spans="1:5" ht="15">
      <c r="A88" s="68"/>
      <c r="B88" s="74" t="s">
        <v>480</v>
      </c>
      <c r="C88" s="75" t="s">
        <v>5052</v>
      </c>
      <c r="D88" s="429">
        <f ca="1">SUMIF(Codifica_CE!$H$4962:$U$6201,CeMin_118!$B:$B,Codifica_CE!$T$4962:$T$6201)</f>
        <v>0</v>
      </c>
      <c r="E88" s="71" t="s">
        <v>4967</v>
      </c>
    </row>
    <row r="89" spans="1:5" ht="15">
      <c r="A89" s="68"/>
      <c r="B89" s="74" t="s">
        <v>486</v>
      </c>
      <c r="C89" s="75" t="s">
        <v>5053</v>
      </c>
      <c r="D89" s="429">
        <f ca="1">SUMIF(Codifica_CE!$H$4962:$U$6201,CeMin_118!$B:$B,Codifica_CE!$T$4962:$T$6201)</f>
        <v>0</v>
      </c>
      <c r="E89" s="71" t="s">
        <v>4967</v>
      </c>
    </row>
    <row r="90" spans="1:5" ht="15">
      <c r="A90" s="68"/>
      <c r="B90" s="74" t="s">
        <v>489</v>
      </c>
      <c r="C90" s="75" t="s">
        <v>5054</v>
      </c>
      <c r="D90" s="429">
        <f ca="1">SUMIF(Codifica_CE!$H$4962:$U$6201,CeMin_118!$B:$B,Codifica_CE!$T$4962:$T$6201)</f>
        <v>0</v>
      </c>
      <c r="E90" s="71" t="s">
        <v>4967</v>
      </c>
    </row>
    <row r="91" spans="1:5" ht="25.5">
      <c r="A91" s="68"/>
      <c r="B91" s="74" t="s">
        <v>492</v>
      </c>
      <c r="C91" s="75" t="s">
        <v>5055</v>
      </c>
      <c r="D91" s="429">
        <f ca="1">SUMIF(Codifica_CE!$H$4962:$U$6201,CeMin_118!$B:$B,Codifica_CE!$T$4962:$T$6201)</f>
        <v>0</v>
      </c>
      <c r="E91" s="71" t="s">
        <v>4967</v>
      </c>
    </row>
    <row r="92" spans="1:5" ht="25.5">
      <c r="A92" s="68" t="s">
        <v>4982</v>
      </c>
      <c r="B92" s="74" t="s">
        <v>495</v>
      </c>
      <c r="C92" s="75" t="s">
        <v>5056</v>
      </c>
      <c r="D92" s="429">
        <f ca="1">SUMIF(Codifica_CE!$H$4962:$U$6201,CeMin_118!$B:$B,Codifica_CE!$T$4962:$T$6201)</f>
        <v>0</v>
      </c>
      <c r="E92" s="71" t="s">
        <v>4967</v>
      </c>
    </row>
    <row r="93" spans="1:5" ht="15">
      <c r="A93" s="68"/>
      <c r="B93" s="74" t="s">
        <v>498</v>
      </c>
      <c r="C93" s="75" t="s">
        <v>5057</v>
      </c>
      <c r="D93" s="429">
        <f ca="1">SUMIF(Codifica_CE!$H$4962:$U$6201,CeMin_118!$B:$B,Codifica_CE!$T$4962:$T$6201)</f>
        <v>0</v>
      </c>
      <c r="E93" s="71" t="s">
        <v>4967</v>
      </c>
    </row>
    <row r="94" spans="1:5" ht="15">
      <c r="A94" s="68" t="s">
        <v>4982</v>
      </c>
      <c r="B94" s="74" t="s">
        <v>501</v>
      </c>
      <c r="C94" s="75" t="s">
        <v>5058</v>
      </c>
      <c r="D94" s="429">
        <f ca="1">SUMIF(Codifica_CE!$H$4962:$U$6201,CeMin_118!$B:$B,Codifica_CE!$T$4962:$T$6201)</f>
        <v>0</v>
      </c>
      <c r="E94" s="71" t="s">
        <v>4967</v>
      </c>
    </row>
    <row r="95" spans="1:5">
      <c r="A95" s="77"/>
      <c r="B95" s="69" t="s">
        <v>5059</v>
      </c>
      <c r="C95" s="70" t="s">
        <v>5060</v>
      </c>
      <c r="D95" s="435">
        <f ca="1">D96+D97+D100+D104+D108</f>
        <v>0</v>
      </c>
      <c r="E95" s="71" t="s">
        <v>4967</v>
      </c>
    </row>
    <row r="96" spans="1:5" ht="15">
      <c r="A96" s="77"/>
      <c r="B96" s="69" t="s">
        <v>608</v>
      </c>
      <c r="C96" s="73" t="s">
        <v>5061</v>
      </c>
      <c r="D96" s="429">
        <f ca="1">SUMIF(Codifica_CE!$H$4962:$U$6201,CeMin_118!$B:$B,Codifica_CE!$T$4962:$T$6201)</f>
        <v>0</v>
      </c>
      <c r="E96" s="71" t="s">
        <v>4967</v>
      </c>
    </row>
    <row r="97" spans="1:5">
      <c r="A97" s="78"/>
      <c r="B97" s="69" t="s">
        <v>5062</v>
      </c>
      <c r="C97" s="73" t="s">
        <v>5063</v>
      </c>
      <c r="D97" s="434">
        <f ca="1">SUM(D98:D99)</f>
        <v>0</v>
      </c>
      <c r="E97" s="71" t="s">
        <v>4967</v>
      </c>
    </row>
    <row r="98" spans="1:5" ht="25.5">
      <c r="A98" s="78"/>
      <c r="B98" s="74" t="s">
        <v>620</v>
      </c>
      <c r="C98" s="75" t="s">
        <v>5064</v>
      </c>
      <c r="D98" s="429">
        <f ca="1">SUMIF(Codifica_CE!$H$4962:$U$6201,CeMin_118!$B:$B,Codifica_CE!$T$4962:$T$6201)</f>
        <v>0</v>
      </c>
      <c r="E98" s="71" t="s">
        <v>4967</v>
      </c>
    </row>
    <row r="99" spans="1:5" ht="15">
      <c r="A99" s="78"/>
      <c r="B99" s="74" t="s">
        <v>660</v>
      </c>
      <c r="C99" s="75" t="s">
        <v>5065</v>
      </c>
      <c r="D99" s="429">
        <f ca="1">SUMIF(Codifica_CE!$H$4962:$U$6201,CeMin_118!$B:$B,Codifica_CE!$T$4962:$T$6201)</f>
        <v>0</v>
      </c>
      <c r="E99" s="71" t="s">
        <v>4967</v>
      </c>
    </row>
    <row r="100" spans="1:5">
      <c r="A100" s="79" t="s">
        <v>4982</v>
      </c>
      <c r="B100" s="69" t="s">
        <v>5066</v>
      </c>
      <c r="C100" s="73" t="s">
        <v>5067</v>
      </c>
      <c r="D100" s="433">
        <f ca="1">SUM(D101:D103)</f>
        <v>0</v>
      </c>
      <c r="E100" s="71" t="s">
        <v>4967</v>
      </c>
    </row>
    <row r="101" spans="1:5" ht="25.5">
      <c r="A101" s="68" t="s">
        <v>4982</v>
      </c>
      <c r="B101" s="74" t="s">
        <v>614</v>
      </c>
      <c r="C101" s="75" t="s">
        <v>5068</v>
      </c>
      <c r="D101" s="429">
        <f ca="1">SUMIF(Codifica_CE!$H$4962:$U$6201,CeMin_118!$B:$B,Codifica_CE!$T$4962:$T$6201)</f>
        <v>0</v>
      </c>
      <c r="E101" s="71" t="s">
        <v>4967</v>
      </c>
    </row>
    <row r="102" spans="1:5" ht="15">
      <c r="A102" s="68" t="s">
        <v>4982</v>
      </c>
      <c r="B102" s="74" t="s">
        <v>623</v>
      </c>
      <c r="C102" s="75" t="s">
        <v>5069</v>
      </c>
      <c r="D102" s="429">
        <f ca="1">SUMIF(Codifica_CE!$H$4962:$U$6201,CeMin_118!$B:$B,Codifica_CE!$T$4962:$T$6201)</f>
        <v>0</v>
      </c>
      <c r="E102" s="71" t="s">
        <v>4967</v>
      </c>
    </row>
    <row r="103" spans="1:5" ht="15">
      <c r="A103" s="68" t="s">
        <v>4982</v>
      </c>
      <c r="B103" s="74" t="s">
        <v>577</v>
      </c>
      <c r="C103" s="75" t="s">
        <v>5070</v>
      </c>
      <c r="D103" s="429">
        <f ca="1">SUMIF(Codifica_CE!$H$4962:$U$6201,CeMin_118!$B:$B,Codifica_CE!$T$4962:$T$6201)</f>
        <v>0</v>
      </c>
      <c r="E103" s="71" t="s">
        <v>4967</v>
      </c>
    </row>
    <row r="104" spans="1:5">
      <c r="A104" s="68"/>
      <c r="B104" s="69" t="s">
        <v>5071</v>
      </c>
      <c r="C104" s="73" t="s">
        <v>5072</v>
      </c>
      <c r="D104" s="433">
        <f ca="1">SUM(D105:D107)</f>
        <v>0</v>
      </c>
      <c r="E104" s="71" t="s">
        <v>4967</v>
      </c>
    </row>
    <row r="105" spans="1:5" ht="25.5">
      <c r="A105" s="68"/>
      <c r="B105" s="74" t="s">
        <v>617</v>
      </c>
      <c r="C105" s="75" t="s">
        <v>5073</v>
      </c>
      <c r="D105" s="429">
        <f ca="1">SUMIF(Codifica_CE!$H$4962:$U$6201,CeMin_118!$B:$B,Codifica_CE!$T$4962:$T$6201)</f>
        <v>0</v>
      </c>
      <c r="E105" s="71" t="s">
        <v>4967</v>
      </c>
    </row>
    <row r="106" spans="1:5" ht="15">
      <c r="A106" s="68"/>
      <c r="B106" s="74" t="s">
        <v>630</v>
      </c>
      <c r="C106" s="75" t="s">
        <v>5074</v>
      </c>
      <c r="D106" s="429">
        <f ca="1">SUMIF(Codifica_CE!$H$4962:$U$6201,CeMin_118!$B:$B,Codifica_CE!$T$4962:$T$6201)</f>
        <v>0</v>
      </c>
      <c r="E106" s="71" t="s">
        <v>4967</v>
      </c>
    </row>
    <row r="107" spans="1:5" ht="15">
      <c r="A107" s="68"/>
      <c r="B107" s="74" t="s">
        <v>657</v>
      </c>
      <c r="C107" s="75" t="s">
        <v>5075</v>
      </c>
      <c r="D107" s="429">
        <f ca="1">SUMIF(Codifica_CE!$H$4962:$U$6201,CeMin_118!$B:$B,Codifica_CE!$T$4962:$T$6201)</f>
        <v>0</v>
      </c>
      <c r="E107" s="71" t="s">
        <v>4967</v>
      </c>
    </row>
    <row r="108" spans="1:5">
      <c r="A108" s="68"/>
      <c r="B108" s="69" t="s">
        <v>5076</v>
      </c>
      <c r="C108" s="73" t="s">
        <v>5077</v>
      </c>
      <c r="D108" s="431">
        <f ca="1">D109+D113</f>
        <v>0</v>
      </c>
      <c r="E108" s="71" t="s">
        <v>4967</v>
      </c>
    </row>
    <row r="109" spans="1:5">
      <c r="A109" s="68"/>
      <c r="B109" s="74" t="s">
        <v>5078</v>
      </c>
      <c r="C109" s="75" t="s">
        <v>5079</v>
      </c>
      <c r="D109" s="431">
        <f ca="1">SUM(D110:D112)</f>
        <v>0</v>
      </c>
      <c r="E109" s="71" t="s">
        <v>4967</v>
      </c>
    </row>
    <row r="110" spans="1:5" ht="15">
      <c r="A110" s="68"/>
      <c r="B110" s="74" t="s">
        <v>688</v>
      </c>
      <c r="C110" s="76" t="s">
        <v>5080</v>
      </c>
      <c r="D110" s="429">
        <f ca="1">SUMIF(Codifica_CE!$H$4962:$U$6201,CeMin_118!$B:$B,Codifica_CE!$T$4962:$T$6201)</f>
        <v>0</v>
      </c>
      <c r="E110" s="71" t="s">
        <v>4967</v>
      </c>
    </row>
    <row r="111" spans="1:5" ht="15">
      <c r="A111" s="68"/>
      <c r="B111" s="74" t="s">
        <v>691</v>
      </c>
      <c r="C111" s="76" t="s">
        <v>5081</v>
      </c>
      <c r="D111" s="429">
        <f ca="1">SUMIF(Codifica_CE!$H$4962:$U$6201,CeMin_118!$B:$B,Codifica_CE!$T$4962:$T$6201)</f>
        <v>0</v>
      </c>
      <c r="E111" s="71" t="s">
        <v>4967</v>
      </c>
    </row>
    <row r="112" spans="1:5" ht="15">
      <c r="A112" s="68"/>
      <c r="B112" s="74" t="s">
        <v>694</v>
      </c>
      <c r="C112" s="76" t="s">
        <v>5082</v>
      </c>
      <c r="D112" s="429">
        <f ca="1">SUMIF(Codifica_CE!$H$4962:$U$6201,CeMin_118!$B:$B,Codifica_CE!$T$4962:$T$6201)</f>
        <v>0</v>
      </c>
      <c r="E112" s="71" t="s">
        <v>4967</v>
      </c>
    </row>
    <row r="113" spans="1:5" ht="15">
      <c r="A113" s="68"/>
      <c r="B113" s="74" t="s">
        <v>633</v>
      </c>
      <c r="C113" s="75" t="s">
        <v>5083</v>
      </c>
      <c r="D113" s="429">
        <f ca="1">SUMIF(Codifica_CE!$H$4962:$U$6201,CeMin_118!$B:$B,Codifica_CE!$T$4962:$T$6201)</f>
        <v>0</v>
      </c>
      <c r="E113" s="71" t="s">
        <v>4967</v>
      </c>
    </row>
    <row r="114" spans="1:5">
      <c r="A114" s="68"/>
      <c r="B114" s="69" t="s">
        <v>5084</v>
      </c>
      <c r="C114" s="70" t="s">
        <v>5085</v>
      </c>
      <c r="D114" s="435">
        <f ca="1">SUM(D115:D117)</f>
        <v>0</v>
      </c>
      <c r="E114" s="71" t="s">
        <v>4967</v>
      </c>
    </row>
    <row r="115" spans="1:5" ht="25.5">
      <c r="A115" s="68"/>
      <c r="B115" s="69" t="s">
        <v>699</v>
      </c>
      <c r="C115" s="73" t="s">
        <v>5086</v>
      </c>
      <c r="D115" s="429">
        <f ca="1">SUMIF(Codifica_CE!$H$4962:$U$6201,CeMin_118!$B:$B,Codifica_CE!$T$4962:$T$6201)</f>
        <v>0</v>
      </c>
      <c r="E115" s="71" t="s">
        <v>4967</v>
      </c>
    </row>
    <row r="116" spans="1:5" ht="15">
      <c r="A116" s="68"/>
      <c r="B116" s="69" t="s">
        <v>703</v>
      </c>
      <c r="C116" s="73" t="s">
        <v>5087</v>
      </c>
      <c r="D116" s="429">
        <f ca="1">SUMIF(Codifica_CE!$H$4962:$U$6201,CeMin_118!$B:$B,Codifica_CE!$T$4962:$T$6201)</f>
        <v>0</v>
      </c>
      <c r="E116" s="71" t="s">
        <v>4967</v>
      </c>
    </row>
    <row r="117" spans="1:5" ht="15">
      <c r="A117" s="68"/>
      <c r="B117" s="69" t="s">
        <v>706</v>
      </c>
      <c r="C117" s="73" t="s">
        <v>5088</v>
      </c>
      <c r="D117" s="429">
        <f ca="1">SUMIF(Codifica_CE!$H$4962:$U$6201,CeMin_118!$B:$B,Codifica_CE!$T$4962:$T$6201)</f>
        <v>0</v>
      </c>
      <c r="E117" s="71" t="s">
        <v>4967</v>
      </c>
    </row>
    <row r="118" spans="1:5">
      <c r="A118" s="68"/>
      <c r="B118" s="69" t="s">
        <v>5089</v>
      </c>
      <c r="C118" s="70" t="s">
        <v>5090</v>
      </c>
      <c r="D118" s="433">
        <f ca="1">SUM(D119:D124)</f>
        <v>0</v>
      </c>
      <c r="E118" s="71" t="s">
        <v>4967</v>
      </c>
    </row>
    <row r="119" spans="1:5" ht="15">
      <c r="A119" s="68"/>
      <c r="B119" s="69" t="s">
        <v>718</v>
      </c>
      <c r="C119" s="73" t="s">
        <v>5091</v>
      </c>
      <c r="D119" s="429">
        <f ca="1">SUMIF(Codifica_CE!$H$4962:$U$6201,CeMin_118!$B:$B,Codifica_CE!$T$4962:$T$6201)</f>
        <v>0</v>
      </c>
      <c r="E119" s="71" t="s">
        <v>4967</v>
      </c>
    </row>
    <row r="120" spans="1:5" ht="15">
      <c r="A120" s="68"/>
      <c r="B120" s="69" t="s">
        <v>711</v>
      </c>
      <c r="C120" s="73" t="s">
        <v>5092</v>
      </c>
      <c r="D120" s="429">
        <f ca="1">SUMIF(Codifica_CE!$H$4962:$U$6201,CeMin_118!$B:$B,Codifica_CE!$T$4962:$T$6201)</f>
        <v>0</v>
      </c>
      <c r="E120" s="71" t="s">
        <v>4967</v>
      </c>
    </row>
    <row r="121" spans="1:5" ht="15">
      <c r="A121" s="68"/>
      <c r="B121" s="69" t="s">
        <v>715</v>
      </c>
      <c r="C121" s="73" t="s">
        <v>5093</v>
      </c>
      <c r="D121" s="429">
        <f ca="1">SUMIF(Codifica_CE!$H$4962:$U$6201,CeMin_118!$B:$B,Codifica_CE!$T$4962:$T$6201)</f>
        <v>0</v>
      </c>
      <c r="E121" s="71" t="s">
        <v>4967</v>
      </c>
    </row>
    <row r="122" spans="1:5" ht="15">
      <c r="A122" s="68"/>
      <c r="B122" s="69" t="s">
        <v>721</v>
      </c>
      <c r="C122" s="73" t="s">
        <v>5094</v>
      </c>
      <c r="D122" s="429">
        <f ca="1">SUMIF(Codifica_CE!$H$4962:$U$6201,CeMin_118!$B:$B,Codifica_CE!$T$4962:$T$6201)</f>
        <v>0</v>
      </c>
      <c r="E122" s="71" t="s">
        <v>4967</v>
      </c>
    </row>
    <row r="123" spans="1:5" ht="25.5">
      <c r="A123" s="68"/>
      <c r="B123" s="69" t="s">
        <v>724</v>
      </c>
      <c r="C123" s="73" t="s">
        <v>5095</v>
      </c>
      <c r="D123" s="429">
        <f ca="1">SUMIF(Codifica_CE!$H$4962:$U$6201,CeMin_118!$B:$B,Codifica_CE!$T$4962:$T$6201)</f>
        <v>0</v>
      </c>
      <c r="E123" s="71" t="s">
        <v>4967</v>
      </c>
    </row>
    <row r="124" spans="1:5" ht="15">
      <c r="A124" s="68"/>
      <c r="B124" s="69" t="s">
        <v>727</v>
      </c>
      <c r="C124" s="73" t="s">
        <v>5096</v>
      </c>
      <c r="D124" s="429">
        <f ca="1">SUMIF(Codifica_CE!$H$4962:$U$6201,CeMin_118!$B:$B,Codifica_CE!$T$4962:$T$6201)</f>
        <v>0</v>
      </c>
      <c r="E124" s="71" t="s">
        <v>4967</v>
      </c>
    </row>
    <row r="125" spans="1:5" ht="15">
      <c r="A125" s="68"/>
      <c r="B125" s="69" t="s">
        <v>734</v>
      </c>
      <c r="C125" s="70" t="s">
        <v>5097</v>
      </c>
      <c r="D125" s="429">
        <f ca="1">SUMIF(Codifica_CE!$H$4962:$U$6201,CeMin_118!$B:$B,Codifica_CE!$T$4962:$T$6201)</f>
        <v>0</v>
      </c>
      <c r="E125" s="71" t="s">
        <v>4967</v>
      </c>
    </row>
    <row r="126" spans="1:5">
      <c r="A126" s="68"/>
      <c r="B126" s="69" t="s">
        <v>5098</v>
      </c>
      <c r="C126" s="70" t="s">
        <v>5099</v>
      </c>
      <c r="D126" s="433">
        <f ca="1">SUM(D127:D129)</f>
        <v>0</v>
      </c>
      <c r="E126" s="71" t="s">
        <v>4967</v>
      </c>
    </row>
    <row r="127" spans="1:5" ht="15">
      <c r="A127" s="68"/>
      <c r="B127" s="69" t="s">
        <v>565</v>
      </c>
      <c r="C127" s="73" t="s">
        <v>5100</v>
      </c>
      <c r="D127" s="429">
        <f ca="1">SUMIF(Codifica_CE!$H$4962:$U$6201,CeMin_118!$B:$B,Codifica_CE!$T$4962:$T$6201)</f>
        <v>0</v>
      </c>
      <c r="E127" s="71" t="s">
        <v>4967</v>
      </c>
    </row>
    <row r="128" spans="1:5" ht="15">
      <c r="A128" s="68"/>
      <c r="B128" s="69" t="s">
        <v>590</v>
      </c>
      <c r="C128" s="73" t="s">
        <v>5101</v>
      </c>
      <c r="D128" s="429">
        <f ca="1">SUMIF(Codifica_CE!$H$4962:$U$6201,CeMin_118!$B:$B,Codifica_CE!$T$4962:$T$6201)</f>
        <v>0</v>
      </c>
      <c r="E128" s="71" t="s">
        <v>4967</v>
      </c>
    </row>
    <row r="129" spans="1:5" ht="15">
      <c r="A129" s="68"/>
      <c r="B129" s="69" t="s">
        <v>599</v>
      </c>
      <c r="C129" s="73" t="s">
        <v>5102</v>
      </c>
      <c r="D129" s="429">
        <f ca="1">SUMIF(Codifica_CE!$H$4962:$U$6201,CeMin_118!$B:$B,Codifica_CE!$T$4962:$T$6201)</f>
        <v>0</v>
      </c>
      <c r="E129" s="71" t="s">
        <v>4967</v>
      </c>
    </row>
    <row r="130" spans="1:5" ht="15">
      <c r="A130" s="68"/>
      <c r="B130" s="69" t="s">
        <v>5103</v>
      </c>
      <c r="C130" s="403" t="s">
        <v>5104</v>
      </c>
      <c r="D130" s="435">
        <f ca="1">D21+D44+D47+D52+D95+D114+D118+D125+D126</f>
        <v>0</v>
      </c>
      <c r="E130" s="71" t="s">
        <v>4967</v>
      </c>
    </row>
    <row r="131" spans="1:5" ht="15">
      <c r="A131" s="68"/>
      <c r="B131" s="404"/>
      <c r="C131" s="403" t="s">
        <v>5105</v>
      </c>
      <c r="D131" s="430"/>
      <c r="E131" s="71" t="s">
        <v>4967</v>
      </c>
    </row>
    <row r="132" spans="1:5">
      <c r="A132" s="68"/>
      <c r="B132" s="69" t="s">
        <v>5106</v>
      </c>
      <c r="C132" s="70" t="s">
        <v>5107</v>
      </c>
      <c r="D132" s="435">
        <f ca="1">D133+D152</f>
        <v>0</v>
      </c>
      <c r="E132" s="71" t="s">
        <v>4967</v>
      </c>
    </row>
    <row r="133" spans="1:5">
      <c r="A133" s="68"/>
      <c r="B133" s="69" t="s">
        <v>5108</v>
      </c>
      <c r="C133" s="73" t="s">
        <v>5109</v>
      </c>
      <c r="D133" s="433">
        <f ca="1">D134+D138+D142+SUM(D146:D151)</f>
        <v>0</v>
      </c>
      <c r="E133" s="71" t="s">
        <v>4967</v>
      </c>
    </row>
    <row r="134" spans="1:5">
      <c r="A134" s="68"/>
      <c r="B134" s="74" t="s">
        <v>5110</v>
      </c>
      <c r="C134" s="75" t="s">
        <v>5111</v>
      </c>
      <c r="D134" s="431">
        <f ca="1">SUM(D135:D137)</f>
        <v>0</v>
      </c>
      <c r="E134" s="71" t="s">
        <v>4967</v>
      </c>
    </row>
    <row r="135" spans="1:5" ht="15">
      <c r="A135" s="68"/>
      <c r="B135" s="74" t="s">
        <v>755</v>
      </c>
      <c r="C135" s="76" t="s">
        <v>5112</v>
      </c>
      <c r="D135" s="429">
        <f ca="1">SUMIF(Codifica_CE!$H$4962:$U$6201,CeMin_118!$B:$B,Codifica_CE!$T$4962:$T$6201)</f>
        <v>0</v>
      </c>
      <c r="E135" s="71" t="s">
        <v>4967</v>
      </c>
    </row>
    <row r="136" spans="1:5" ht="15">
      <c r="A136" s="68"/>
      <c r="B136" s="74" t="s">
        <v>780</v>
      </c>
      <c r="C136" s="76" t="s">
        <v>5113</v>
      </c>
      <c r="D136" s="429">
        <f ca="1">SUMIF(Codifica_CE!$H$4962:$U$6201,CeMin_118!$B:$B,Codifica_CE!$T$4962:$T$6201)</f>
        <v>0</v>
      </c>
      <c r="E136" s="71" t="s">
        <v>4967</v>
      </c>
    </row>
    <row r="137" spans="1:5" ht="15">
      <c r="A137" s="68"/>
      <c r="B137" s="74" t="s">
        <v>801</v>
      </c>
      <c r="C137" s="76" t="s">
        <v>5114</v>
      </c>
      <c r="D137" s="429">
        <f ca="1">SUMIF(Codifica_CE!$H$4962:$U$6201,CeMin_118!$B:$B,Codifica_CE!$T$4962:$T$6201)</f>
        <v>0</v>
      </c>
      <c r="E137" s="71" t="s">
        <v>4967</v>
      </c>
    </row>
    <row r="138" spans="1:5">
      <c r="A138" s="68"/>
      <c r="B138" s="74" t="s">
        <v>5115</v>
      </c>
      <c r="C138" s="75" t="s">
        <v>5116</v>
      </c>
      <c r="D138" s="431">
        <f ca="1">SUM(D139:D141)</f>
        <v>0</v>
      </c>
      <c r="E138" s="71" t="s">
        <v>4967</v>
      </c>
    </row>
    <row r="139" spans="1:5" ht="15">
      <c r="A139" s="68" t="s">
        <v>4982</v>
      </c>
      <c r="B139" s="74" t="s">
        <v>875</v>
      </c>
      <c r="C139" s="76" t="s">
        <v>5117</v>
      </c>
      <c r="D139" s="429">
        <f ca="1">SUMIF(Codifica_CE!$H$4962:$U$6201,CeMin_118!$B:$B,Codifica_CE!$T$4962:$T$6201)</f>
        <v>0</v>
      </c>
      <c r="E139" s="71" t="s">
        <v>4967</v>
      </c>
    </row>
    <row r="140" spans="1:5" ht="15">
      <c r="A140" s="68" t="s">
        <v>5026</v>
      </c>
      <c r="B140" s="74" t="s">
        <v>872</v>
      </c>
      <c r="C140" s="76" t="s">
        <v>5118</v>
      </c>
      <c r="D140" s="429">
        <f ca="1">SUMIF(Codifica_CE!$H$4962:$U$6201,CeMin_118!$B:$B,Codifica_CE!$T$4962:$T$6201)</f>
        <v>0</v>
      </c>
      <c r="E140" s="71" t="s">
        <v>4967</v>
      </c>
    </row>
    <row r="141" spans="1:5" ht="15">
      <c r="A141" s="68"/>
      <c r="B141" s="74" t="s">
        <v>869</v>
      </c>
      <c r="C141" s="76" t="s">
        <v>5119</v>
      </c>
      <c r="D141" s="429">
        <f ca="1">SUMIF(Codifica_CE!$H$4962:$U$6201,CeMin_118!$B:$B,Codifica_CE!$T$4962:$T$6201)</f>
        <v>0</v>
      </c>
      <c r="E141" s="71" t="s">
        <v>4967</v>
      </c>
    </row>
    <row r="142" spans="1:5">
      <c r="A142" s="68"/>
      <c r="B142" s="74" t="s">
        <v>5120</v>
      </c>
      <c r="C142" s="75" t="s">
        <v>5121</v>
      </c>
      <c r="D142" s="431">
        <f ca="1">SUM(D143:D145)</f>
        <v>0</v>
      </c>
      <c r="E142" s="71" t="s">
        <v>4967</v>
      </c>
    </row>
    <row r="143" spans="1:5" ht="15">
      <c r="A143" s="68"/>
      <c r="B143" s="74" t="s">
        <v>815</v>
      </c>
      <c r="C143" s="76" t="s">
        <v>5122</v>
      </c>
      <c r="D143" s="429">
        <f ca="1">SUMIF(Codifica_CE!$H$4962:$U$6201,CeMin_118!$B:$B,Codifica_CE!$T$4962:$T$6201)</f>
        <v>0</v>
      </c>
      <c r="E143" s="71" t="s">
        <v>4967</v>
      </c>
    </row>
    <row r="144" spans="1:5" ht="15">
      <c r="A144" s="68"/>
      <c r="B144" s="74" t="s">
        <v>854</v>
      </c>
      <c r="C144" s="76" t="s">
        <v>5123</v>
      </c>
      <c r="D144" s="429">
        <f ca="1">SUMIF(Codifica_CE!$H$4962:$U$6201,CeMin_118!$B:$B,Codifica_CE!$T$4962:$T$6201)</f>
        <v>0</v>
      </c>
      <c r="E144" s="71" t="s">
        <v>4967</v>
      </c>
    </row>
    <row r="145" spans="1:5" ht="15">
      <c r="A145" s="68"/>
      <c r="B145" s="74" t="s">
        <v>809</v>
      </c>
      <c r="C145" s="76" t="s">
        <v>5124</v>
      </c>
      <c r="D145" s="429">
        <f ca="1">SUMIF(Codifica_CE!$H$4962:$U$6201,CeMin_118!$B:$B,Codifica_CE!$T$4962:$T$6201)</f>
        <v>0</v>
      </c>
      <c r="E145" s="71" t="s">
        <v>4967</v>
      </c>
    </row>
    <row r="146" spans="1:5" ht="15">
      <c r="A146" s="68"/>
      <c r="B146" s="74" t="s">
        <v>804</v>
      </c>
      <c r="C146" s="75" t="s">
        <v>5125</v>
      </c>
      <c r="D146" s="429">
        <f ca="1">SUMIF(Codifica_CE!$H$4962:$U$6201,CeMin_118!$B:$B,Codifica_CE!$T$4962:$T$6201)</f>
        <v>0</v>
      </c>
      <c r="E146" s="71" t="s">
        <v>4967</v>
      </c>
    </row>
    <row r="147" spans="1:5" ht="15">
      <c r="A147" s="68"/>
      <c r="B147" s="74" t="s">
        <v>861</v>
      </c>
      <c r="C147" s="75" t="s">
        <v>5126</v>
      </c>
      <c r="D147" s="429">
        <f ca="1">SUMIF(Codifica_CE!$H$4962:$U$6201,CeMin_118!$B:$B,Codifica_CE!$T$4962:$T$6201)</f>
        <v>0</v>
      </c>
      <c r="E147" s="71" t="s">
        <v>4967</v>
      </c>
    </row>
    <row r="148" spans="1:5" ht="15">
      <c r="A148" s="68"/>
      <c r="B148" s="74" t="s">
        <v>818</v>
      </c>
      <c r="C148" s="75" t="s">
        <v>5127</v>
      </c>
      <c r="D148" s="429">
        <f ca="1">SUMIF(Codifica_CE!$H$4962:$U$6201,CeMin_118!$B:$B,Codifica_CE!$T$4962:$T$6201)</f>
        <v>0</v>
      </c>
      <c r="E148" s="71" t="s">
        <v>4967</v>
      </c>
    </row>
    <row r="149" spans="1:5" ht="15">
      <c r="A149" s="68"/>
      <c r="B149" s="74" t="s">
        <v>847</v>
      </c>
      <c r="C149" s="75" t="s">
        <v>5128</v>
      </c>
      <c r="D149" s="429">
        <f ca="1">SUMIF(Codifica_CE!$H$4962:$U$6201,CeMin_118!$B:$B,Codifica_CE!$T$4962:$T$6201)</f>
        <v>0</v>
      </c>
      <c r="E149" s="71" t="s">
        <v>4967</v>
      </c>
    </row>
    <row r="150" spans="1:5" ht="15">
      <c r="A150" s="68"/>
      <c r="B150" s="74" t="s">
        <v>878</v>
      </c>
      <c r="C150" s="75" t="s">
        <v>5129</v>
      </c>
      <c r="D150" s="429">
        <f ca="1">SUMIF(Codifica_CE!$H$4962:$U$6201,CeMin_118!$B:$B,Codifica_CE!$T$4962:$T$6201)</f>
        <v>0</v>
      </c>
      <c r="E150" s="71" t="s">
        <v>4967</v>
      </c>
    </row>
    <row r="151" spans="1:5" ht="15">
      <c r="A151" s="68" t="s">
        <v>4982</v>
      </c>
      <c r="B151" s="74" t="s">
        <v>767</v>
      </c>
      <c r="C151" s="75" t="s">
        <v>5130</v>
      </c>
      <c r="D151" s="429">
        <f ca="1">SUMIF(Codifica_CE!$H$4962:$U$6201,CeMin_118!$B:$B,Codifica_CE!$T$4962:$T$6201)</f>
        <v>0</v>
      </c>
      <c r="E151" s="71" t="s">
        <v>4967</v>
      </c>
    </row>
    <row r="152" spans="1:5">
      <c r="A152" s="68"/>
      <c r="B152" s="69" t="s">
        <v>5131</v>
      </c>
      <c r="C152" s="73" t="s">
        <v>5132</v>
      </c>
      <c r="D152" s="433">
        <f ca="1">SUM(D153:D159)</f>
        <v>0</v>
      </c>
      <c r="E152" s="71" t="s">
        <v>4967</v>
      </c>
    </row>
    <row r="153" spans="1:5" ht="15">
      <c r="A153" s="68"/>
      <c r="B153" s="74" t="s">
        <v>885</v>
      </c>
      <c r="C153" s="75" t="s">
        <v>5133</v>
      </c>
      <c r="D153" s="429">
        <f ca="1">SUMIF(Codifica_CE!$H$4962:$U$6201,CeMin_118!$B:$B,Codifica_CE!$T$4962:$T$6201)</f>
        <v>0</v>
      </c>
      <c r="E153" s="71" t="s">
        <v>4967</v>
      </c>
    </row>
    <row r="154" spans="1:5" ht="15">
      <c r="A154" s="68"/>
      <c r="B154" s="74" t="s">
        <v>891</v>
      </c>
      <c r="C154" s="75" t="s">
        <v>5134</v>
      </c>
      <c r="D154" s="429">
        <f ca="1">SUMIF(Codifica_CE!$H$4962:$U$6201,CeMin_118!$B:$B,Codifica_CE!$T$4962:$T$6201)</f>
        <v>0</v>
      </c>
      <c r="E154" s="71" t="s">
        <v>4967</v>
      </c>
    </row>
    <row r="155" spans="1:5" ht="15">
      <c r="A155" s="68"/>
      <c r="B155" s="74" t="s">
        <v>896</v>
      </c>
      <c r="C155" s="75" t="s">
        <v>5135</v>
      </c>
      <c r="D155" s="429">
        <f ca="1">SUMIF(Codifica_CE!$H$4962:$U$6201,CeMin_118!$B:$B,Codifica_CE!$T$4962:$T$6201)</f>
        <v>0</v>
      </c>
      <c r="E155" s="71" t="s">
        <v>4967</v>
      </c>
    </row>
    <row r="156" spans="1:5" ht="15">
      <c r="A156" s="68"/>
      <c r="B156" s="74" t="s">
        <v>905</v>
      </c>
      <c r="C156" s="75" t="s">
        <v>5136</v>
      </c>
      <c r="D156" s="429">
        <f ca="1">SUMIF(Codifica_CE!$H$4962:$U$6201,CeMin_118!$B:$B,Codifica_CE!$T$4962:$T$6201)</f>
        <v>0</v>
      </c>
      <c r="E156" s="71" t="s">
        <v>4967</v>
      </c>
    </row>
    <row r="157" spans="1:5" ht="15">
      <c r="A157" s="68"/>
      <c r="B157" s="74" t="s">
        <v>914</v>
      </c>
      <c r="C157" s="75" t="s">
        <v>5137</v>
      </c>
      <c r="D157" s="429">
        <f ca="1">SUMIF(Codifica_CE!$H$4962:$U$6201,CeMin_118!$B:$B,Codifica_CE!$T$4962:$T$6201)</f>
        <v>0</v>
      </c>
      <c r="E157" s="71" t="s">
        <v>4967</v>
      </c>
    </row>
    <row r="158" spans="1:5" ht="15">
      <c r="A158" s="68"/>
      <c r="B158" s="74" t="s">
        <v>929</v>
      </c>
      <c r="C158" s="75" t="s">
        <v>5138</v>
      </c>
      <c r="D158" s="429">
        <f ca="1">SUMIF(Codifica_CE!$H$4962:$U$6201,CeMin_118!$B:$B,Codifica_CE!$T$4962:$T$6201)</f>
        <v>0</v>
      </c>
      <c r="E158" s="71" t="s">
        <v>4967</v>
      </c>
    </row>
    <row r="159" spans="1:5" ht="15">
      <c r="A159" s="68" t="s">
        <v>4982</v>
      </c>
      <c r="B159" s="74" t="s">
        <v>934</v>
      </c>
      <c r="C159" s="75" t="s">
        <v>5139</v>
      </c>
      <c r="D159" s="429">
        <f ca="1">SUMIF(Codifica_CE!$H$4962:$U$6201,CeMin_118!$B:$B,Codifica_CE!$T$4962:$T$6201)</f>
        <v>0</v>
      </c>
      <c r="E159" s="71" t="s">
        <v>4967</v>
      </c>
    </row>
    <row r="160" spans="1:5">
      <c r="A160" s="68"/>
      <c r="B160" s="69" t="s">
        <v>5140</v>
      </c>
      <c r="C160" s="70" t="s">
        <v>5141</v>
      </c>
      <c r="D160" s="435">
        <f ca="1">D161+D277</f>
        <v>0</v>
      </c>
      <c r="E160" s="71" t="s">
        <v>4967</v>
      </c>
    </row>
    <row r="161" spans="1:5">
      <c r="A161" s="68"/>
      <c r="B161" s="69" t="s">
        <v>5142</v>
      </c>
      <c r="C161" s="80" t="s">
        <v>5143</v>
      </c>
      <c r="D161" s="435">
        <f ca="1">D162+D170+D174+D185+D191+D196+D201+D211+D217+D224+D230+D235+D241+D249+D256+D270+D276</f>
        <v>0</v>
      </c>
      <c r="E161" s="71" t="s">
        <v>4967</v>
      </c>
    </row>
    <row r="162" spans="1:5">
      <c r="A162" s="68"/>
      <c r="B162" s="69" t="s">
        <v>5144</v>
      </c>
      <c r="C162" s="73" t="s">
        <v>5145</v>
      </c>
      <c r="D162" s="433">
        <f ca="1">+D163+D168+D169</f>
        <v>0</v>
      </c>
      <c r="E162" s="71" t="s">
        <v>4967</v>
      </c>
    </row>
    <row r="163" spans="1:5">
      <c r="A163" s="68"/>
      <c r="B163" s="74" t="s">
        <v>5146</v>
      </c>
      <c r="C163" s="75" t="s">
        <v>5147</v>
      </c>
      <c r="D163" s="431">
        <f ca="1">SUM(D164:D167)</f>
        <v>0</v>
      </c>
      <c r="E163" s="71" t="s">
        <v>4967</v>
      </c>
    </row>
    <row r="164" spans="1:5" ht="15">
      <c r="A164" s="68"/>
      <c r="B164" s="74" t="s">
        <v>945</v>
      </c>
      <c r="C164" s="75" t="s">
        <v>5148</v>
      </c>
      <c r="D164" s="429">
        <f ca="1">SUMIF(Codifica_CE!$H$4962:$U$6201,CeMin_118!$B:$B,Codifica_CE!$T$4962:$T$6201)</f>
        <v>0</v>
      </c>
      <c r="E164" s="71" t="s">
        <v>4967</v>
      </c>
    </row>
    <row r="165" spans="1:5" ht="15">
      <c r="A165" s="68"/>
      <c r="B165" s="74" t="s">
        <v>951</v>
      </c>
      <c r="C165" s="75" t="s">
        <v>5149</v>
      </c>
      <c r="D165" s="429">
        <f ca="1">SUMIF(Codifica_CE!$H$4962:$U$6201,CeMin_118!$B:$B,Codifica_CE!$T$4962:$T$6201)</f>
        <v>0</v>
      </c>
      <c r="E165" s="71" t="s">
        <v>4967</v>
      </c>
    </row>
    <row r="166" spans="1:5" ht="15">
      <c r="A166" s="68"/>
      <c r="B166" s="74" t="s">
        <v>954</v>
      </c>
      <c r="C166" s="75" t="s">
        <v>5150</v>
      </c>
      <c r="D166" s="429">
        <f ca="1">SUMIF(Codifica_CE!$H$4962:$U$6201,CeMin_118!$B:$B,Codifica_CE!$T$4962:$T$6201)</f>
        <v>0</v>
      </c>
      <c r="E166" s="71" t="s">
        <v>4967</v>
      </c>
    </row>
    <row r="167" spans="1:5" ht="15">
      <c r="A167" s="68"/>
      <c r="B167" s="74" t="s">
        <v>957</v>
      </c>
      <c r="C167" s="75" t="s">
        <v>5151</v>
      </c>
      <c r="D167" s="429">
        <f ca="1">SUMIF(Codifica_CE!$H$4962:$U$6201,CeMin_118!$B:$B,Codifica_CE!$T$4962:$T$6201)</f>
        <v>0</v>
      </c>
      <c r="E167" s="71" t="s">
        <v>4967</v>
      </c>
    </row>
    <row r="168" spans="1:5" ht="15">
      <c r="A168" s="68" t="s">
        <v>4982</v>
      </c>
      <c r="B168" s="74" t="s">
        <v>5152</v>
      </c>
      <c r="C168" s="75" t="s">
        <v>5153</v>
      </c>
      <c r="D168" s="429">
        <f ca="1">SUMIF(Codifica_CE!$H$4962:$U$6201,CeMin_118!$B:$B,Codifica_CE!$T$4962:$T$6201)</f>
        <v>0</v>
      </c>
      <c r="E168" s="71" t="s">
        <v>4967</v>
      </c>
    </row>
    <row r="169" spans="1:5" ht="15">
      <c r="A169" s="68" t="s">
        <v>5026</v>
      </c>
      <c r="B169" s="74" t="s">
        <v>968</v>
      </c>
      <c r="C169" s="75" t="s">
        <v>5154</v>
      </c>
      <c r="D169" s="429">
        <f ca="1">SUMIF(Codifica_CE!$H$4962:$U$6201,CeMin_118!$B:$B,Codifica_CE!$T$4962:$T$6201)</f>
        <v>0</v>
      </c>
      <c r="E169" s="71" t="s">
        <v>4967</v>
      </c>
    </row>
    <row r="170" spans="1:5">
      <c r="A170" s="68"/>
      <c r="B170" s="69" t="s">
        <v>5155</v>
      </c>
      <c r="C170" s="73" t="s">
        <v>5156</v>
      </c>
      <c r="D170" s="433">
        <f ca="1">SUM(D171:D173)</f>
        <v>0</v>
      </c>
      <c r="E170" s="71" t="s">
        <v>4967</v>
      </c>
    </row>
    <row r="171" spans="1:5" ht="15">
      <c r="A171" s="68"/>
      <c r="B171" s="74" t="s">
        <v>976</v>
      </c>
      <c r="C171" s="75" t="s">
        <v>5157</v>
      </c>
      <c r="D171" s="429">
        <f ca="1">SUMIF(Codifica_CE!$H$4962:$U$6201,CeMin_118!$B:$B,Codifica_CE!$T$4962:$T$6201)</f>
        <v>0</v>
      </c>
      <c r="E171" s="71" t="s">
        <v>4967</v>
      </c>
    </row>
    <row r="172" spans="1:5" ht="15">
      <c r="A172" s="68" t="s">
        <v>4982</v>
      </c>
      <c r="B172" s="74" t="s">
        <v>5158</v>
      </c>
      <c r="C172" s="75" t="s">
        <v>5159</v>
      </c>
      <c r="D172" s="429">
        <f ca="1">SUMIF(Codifica_CE!$H$4962:$U$6201,CeMin_118!$B:$B,Codifica_CE!$T$4962:$T$6201)</f>
        <v>0</v>
      </c>
      <c r="E172" s="71" t="s">
        <v>4967</v>
      </c>
    </row>
    <row r="173" spans="1:5" ht="15">
      <c r="A173" s="68" t="s">
        <v>5026</v>
      </c>
      <c r="B173" s="74" t="s">
        <v>982</v>
      </c>
      <c r="C173" s="75" t="s">
        <v>5160</v>
      </c>
      <c r="D173" s="429">
        <f ca="1">SUMIF(Codifica_CE!$H$4962:$U$6201,CeMin_118!$B:$B,Codifica_CE!$T$4962:$T$6201)</f>
        <v>0</v>
      </c>
      <c r="E173" s="71" t="s">
        <v>4967</v>
      </c>
    </row>
    <row r="174" spans="1:5">
      <c r="A174" s="68"/>
      <c r="B174" s="69" t="s">
        <v>5161</v>
      </c>
      <c r="C174" s="73" t="s">
        <v>5162</v>
      </c>
      <c r="D174" s="433">
        <f ca="1">SUM(D175:D179)+D184</f>
        <v>0</v>
      </c>
      <c r="E174" s="71" t="s">
        <v>4967</v>
      </c>
    </row>
    <row r="175" spans="1:5" ht="15">
      <c r="A175" s="77" t="s">
        <v>4982</v>
      </c>
      <c r="B175" s="74" t="s">
        <v>1009</v>
      </c>
      <c r="C175" s="75" t="s">
        <v>5163</v>
      </c>
      <c r="D175" s="429">
        <f ca="1">SUMIF(Codifica_CE!$H$4962:$U$6201,CeMin_118!$B:$B,Codifica_CE!$T$4962:$T$6201)</f>
        <v>0</v>
      </c>
      <c r="E175" s="71" t="s">
        <v>4967</v>
      </c>
    </row>
    <row r="176" spans="1:5" ht="15">
      <c r="A176" s="68"/>
      <c r="B176" s="74" t="s">
        <v>1014</v>
      </c>
      <c r="C176" s="75" t="s">
        <v>5164</v>
      </c>
      <c r="D176" s="429">
        <f ca="1">SUMIF(Codifica_CE!$H$4962:$U$6201,CeMin_118!$B:$B,Codifica_CE!$T$4962:$T$6201)</f>
        <v>0</v>
      </c>
      <c r="E176" s="71" t="s">
        <v>4967</v>
      </c>
    </row>
    <row r="177" spans="1:5" ht="15">
      <c r="A177" s="68" t="s">
        <v>5026</v>
      </c>
      <c r="B177" s="74" t="s">
        <v>1041</v>
      </c>
      <c r="C177" s="75" t="s">
        <v>5165</v>
      </c>
      <c r="D177" s="429">
        <f ca="1">SUMIF(Codifica_CE!$H$4962:$U$6201,CeMin_118!$B:$B,Codifica_CE!$T$4962:$T$6201)</f>
        <v>0</v>
      </c>
      <c r="E177" s="71" t="s">
        <v>4967</v>
      </c>
    </row>
    <row r="178" spans="1:5" ht="15">
      <c r="A178" s="68"/>
      <c r="B178" s="74" t="s">
        <v>1044</v>
      </c>
      <c r="C178" s="75" t="s">
        <v>5166</v>
      </c>
      <c r="D178" s="429">
        <f ca="1">SUMIF(Codifica_CE!$H$4962:$U$6201,CeMin_118!$B:$B,Codifica_CE!$T$4962:$T$6201)</f>
        <v>0</v>
      </c>
      <c r="E178" s="71" t="s">
        <v>4967</v>
      </c>
    </row>
    <row r="179" spans="1:5">
      <c r="A179" s="68"/>
      <c r="B179" s="74" t="s">
        <v>5167</v>
      </c>
      <c r="C179" s="75" t="s">
        <v>5168</v>
      </c>
      <c r="D179" s="431">
        <f ca="1">SUM(D180:D183)</f>
        <v>0</v>
      </c>
      <c r="E179" s="71" t="s">
        <v>4967</v>
      </c>
    </row>
    <row r="180" spans="1:5" ht="15">
      <c r="A180" s="68"/>
      <c r="B180" s="74" t="s">
        <v>1021</v>
      </c>
      <c r="C180" s="76" t="s">
        <v>5169</v>
      </c>
      <c r="D180" s="429">
        <f ca="1">SUMIF(Codifica_CE!$H$4962:$U$6201,CeMin_118!$B:$B,Codifica_CE!$T$4962:$T$6201)</f>
        <v>0</v>
      </c>
      <c r="E180" s="71" t="s">
        <v>4967</v>
      </c>
    </row>
    <row r="181" spans="1:5" ht="15">
      <c r="A181" s="68"/>
      <c r="B181" s="74" t="s">
        <v>1024</v>
      </c>
      <c r="C181" s="76" t="s">
        <v>5170</v>
      </c>
      <c r="D181" s="429">
        <f ca="1">SUMIF(Codifica_CE!$H$4962:$U$6201,CeMin_118!$B:$B,Codifica_CE!$T$4962:$T$6201)</f>
        <v>0</v>
      </c>
      <c r="E181" s="71" t="s">
        <v>4967</v>
      </c>
    </row>
    <row r="182" spans="1:5" ht="15">
      <c r="A182" s="68"/>
      <c r="B182" s="74" t="s">
        <v>1027</v>
      </c>
      <c r="C182" s="76" t="s">
        <v>5171</v>
      </c>
      <c r="D182" s="429">
        <f ca="1">SUMIF(Codifica_CE!$H$4962:$U$6201,CeMin_118!$B:$B,Codifica_CE!$T$4962:$T$6201)</f>
        <v>0</v>
      </c>
      <c r="E182" s="71" t="s">
        <v>4967</v>
      </c>
    </row>
    <row r="183" spans="1:5" ht="15">
      <c r="A183" s="68"/>
      <c r="B183" s="74" t="s">
        <v>1030</v>
      </c>
      <c r="C183" s="76" t="s">
        <v>5172</v>
      </c>
      <c r="D183" s="429">
        <f ca="1">SUMIF(Codifica_CE!$H$4962:$U$6201,CeMin_118!$B:$B,Codifica_CE!$T$4962:$T$6201)</f>
        <v>0</v>
      </c>
      <c r="E183" s="71" t="s">
        <v>4967</v>
      </c>
    </row>
    <row r="184" spans="1:5" ht="15">
      <c r="A184" s="68"/>
      <c r="B184" s="74" t="s">
        <v>1102</v>
      </c>
      <c r="C184" s="75" t="s">
        <v>5173</v>
      </c>
      <c r="D184" s="429">
        <f ca="1">SUMIF(Codifica_CE!$H$4962:$U$6201,CeMin_118!$B:$B,Codifica_CE!$T$4962:$T$6201)</f>
        <v>0</v>
      </c>
      <c r="E184" s="71" t="s">
        <v>4967</v>
      </c>
    </row>
    <row r="185" spans="1:5">
      <c r="A185" s="68"/>
      <c r="B185" s="69" t="s">
        <v>5174</v>
      </c>
      <c r="C185" s="73" t="s">
        <v>5175</v>
      </c>
      <c r="D185" s="428">
        <f ca="1">SUM(D186:D190)</f>
        <v>0</v>
      </c>
      <c r="E185" s="71" t="s">
        <v>4967</v>
      </c>
    </row>
    <row r="186" spans="1:5" ht="15">
      <c r="A186" s="68" t="s">
        <v>4982</v>
      </c>
      <c r="B186" s="74" t="s">
        <v>5176</v>
      </c>
      <c r="C186" s="75" t="s">
        <v>5177</v>
      </c>
      <c r="D186" s="429">
        <f ca="1">SUMIF(Codifica_CE!$H$4962:$U$6201,CeMin_118!$B:$B,Codifica_CE!$T$4962:$T$6201)</f>
        <v>0</v>
      </c>
      <c r="E186" s="71" t="s">
        <v>4967</v>
      </c>
    </row>
    <row r="187" spans="1:5" ht="15">
      <c r="A187" s="77"/>
      <c r="B187" s="74" t="s">
        <v>1113</v>
      </c>
      <c r="C187" s="75" t="s">
        <v>5178</v>
      </c>
      <c r="D187" s="429">
        <f ca="1">SUMIF(Codifica_CE!$H$4962:$U$6201,CeMin_118!$B:$B,Codifica_CE!$T$4962:$T$6201)</f>
        <v>0</v>
      </c>
      <c r="E187" s="71" t="s">
        <v>4967</v>
      </c>
    </row>
    <row r="188" spans="1:5" ht="15">
      <c r="A188" s="77" t="s">
        <v>3064</v>
      </c>
      <c r="B188" s="74" t="s">
        <v>1120</v>
      </c>
      <c r="C188" s="75" t="s">
        <v>5179</v>
      </c>
      <c r="D188" s="429">
        <f ca="1">SUMIF(Codifica_CE!$H$4962:$U$6201,CeMin_118!$B:$B,Codifica_CE!$T$4962:$T$6201)</f>
        <v>0</v>
      </c>
      <c r="E188" s="71" t="s">
        <v>4967</v>
      </c>
    </row>
    <row r="189" spans="1:5" ht="15">
      <c r="A189" s="77"/>
      <c r="B189" s="74" t="s">
        <v>1123</v>
      </c>
      <c r="C189" s="75" t="s">
        <v>5180</v>
      </c>
      <c r="D189" s="429">
        <f ca="1">SUMIF(Codifica_CE!$H$4962:$U$6201,CeMin_118!$B:$B,Codifica_CE!$T$4962:$T$6201)</f>
        <v>0</v>
      </c>
      <c r="E189" s="71" t="s">
        <v>4967</v>
      </c>
    </row>
    <row r="190" spans="1:5" ht="15">
      <c r="A190" s="77"/>
      <c r="B190" s="74" t="s">
        <v>1128</v>
      </c>
      <c r="C190" s="75" t="s">
        <v>5181</v>
      </c>
      <c r="D190" s="429">
        <f ca="1">SUMIF(Codifica_CE!$H$4962:$U$6201,CeMin_118!$B:$B,Codifica_CE!$T$4962:$T$6201)</f>
        <v>0</v>
      </c>
      <c r="E190" s="71" t="s">
        <v>4967</v>
      </c>
    </row>
    <row r="191" spans="1:5">
      <c r="A191" s="68"/>
      <c r="B191" s="69" t="s">
        <v>5182</v>
      </c>
      <c r="C191" s="73" t="s">
        <v>5183</v>
      </c>
      <c r="D191" s="428">
        <f ca="1">SUM(D192:D195)</f>
        <v>0</v>
      </c>
      <c r="E191" s="71" t="s">
        <v>4967</v>
      </c>
    </row>
    <row r="192" spans="1:5" ht="15">
      <c r="A192" s="68" t="s">
        <v>4982</v>
      </c>
      <c r="B192" s="74" t="s">
        <v>5184</v>
      </c>
      <c r="C192" s="75" t="s">
        <v>5185</v>
      </c>
      <c r="D192" s="429">
        <f ca="1">SUMIF(Codifica_CE!$H$4962:$U$6201,CeMin_118!$B:$B,Codifica_CE!$T$4962:$T$6201)</f>
        <v>0</v>
      </c>
      <c r="E192" s="71" t="s">
        <v>4967</v>
      </c>
    </row>
    <row r="193" spans="1:5" ht="15">
      <c r="A193" s="68"/>
      <c r="B193" s="74" t="s">
        <v>5186</v>
      </c>
      <c r="C193" s="75" t="s">
        <v>5187</v>
      </c>
      <c r="D193" s="429">
        <f ca="1">SUMIF(Codifica_CE!$H$4962:$U$6201,CeMin_118!$B:$B,Codifica_CE!$T$4962:$T$6201)</f>
        <v>0</v>
      </c>
      <c r="E193" s="71" t="s">
        <v>4967</v>
      </c>
    </row>
    <row r="194" spans="1:5" ht="15">
      <c r="A194" s="68" t="s">
        <v>5026</v>
      </c>
      <c r="B194" s="74" t="s">
        <v>5188</v>
      </c>
      <c r="C194" s="75" t="s">
        <v>5189</v>
      </c>
      <c r="D194" s="429">
        <f ca="1">SUMIF(Codifica_CE!$H$4962:$U$6201,CeMin_118!$B:$B,Codifica_CE!$T$4962:$T$6201)</f>
        <v>0</v>
      </c>
      <c r="E194" s="71" t="s">
        <v>4967</v>
      </c>
    </row>
    <row r="195" spans="1:5" ht="15">
      <c r="A195" s="68"/>
      <c r="B195" s="74" t="s">
        <v>1142</v>
      </c>
      <c r="C195" s="75" t="s">
        <v>5190</v>
      </c>
      <c r="D195" s="429">
        <f ca="1">SUMIF(Codifica_CE!$H$4962:$U$6201,CeMin_118!$B:$B,Codifica_CE!$T$4962:$T$6201)</f>
        <v>0</v>
      </c>
      <c r="E195" s="71" t="s">
        <v>4967</v>
      </c>
    </row>
    <row r="196" spans="1:5">
      <c r="A196" s="68"/>
      <c r="B196" s="69" t="s">
        <v>5191</v>
      </c>
      <c r="C196" s="73" t="s">
        <v>5192</v>
      </c>
      <c r="D196" s="428">
        <f ca="1">SUM(D197:D200)</f>
        <v>0</v>
      </c>
      <c r="E196" s="71" t="s">
        <v>4967</v>
      </c>
    </row>
    <row r="197" spans="1:5" ht="15">
      <c r="A197" s="68" t="s">
        <v>4982</v>
      </c>
      <c r="B197" s="74" t="s">
        <v>5193</v>
      </c>
      <c r="C197" s="75" t="s">
        <v>5194</v>
      </c>
      <c r="D197" s="429">
        <f ca="1">SUMIF(Codifica_CE!$H$4962:$U$6201,CeMin_118!$B:$B,Codifica_CE!$T$4962:$T$6201)</f>
        <v>0</v>
      </c>
      <c r="E197" s="71" t="s">
        <v>4967</v>
      </c>
    </row>
    <row r="198" spans="1:5" ht="15">
      <c r="A198" s="68"/>
      <c r="B198" s="74" t="s">
        <v>5195</v>
      </c>
      <c r="C198" s="75" t="s">
        <v>5196</v>
      </c>
      <c r="D198" s="429">
        <f ca="1">SUMIF(Codifica_CE!$H$4962:$U$6201,CeMin_118!$B:$B,Codifica_CE!$T$4962:$T$6201)</f>
        <v>0</v>
      </c>
      <c r="E198" s="71" t="s">
        <v>4967</v>
      </c>
    </row>
    <row r="199" spans="1:5" ht="15">
      <c r="A199" s="68" t="s">
        <v>5026</v>
      </c>
      <c r="B199" s="74" t="s">
        <v>5197</v>
      </c>
      <c r="C199" s="75" t="s">
        <v>5198</v>
      </c>
      <c r="D199" s="429">
        <f ca="1">SUMIF(Codifica_CE!$H$4962:$U$6201,CeMin_118!$B:$B,Codifica_CE!$T$4962:$T$6201)</f>
        <v>0</v>
      </c>
      <c r="E199" s="71" t="s">
        <v>4967</v>
      </c>
    </row>
    <row r="200" spans="1:5" ht="15">
      <c r="A200" s="68"/>
      <c r="B200" s="74" t="s">
        <v>1133</v>
      </c>
      <c r="C200" s="75" t="s">
        <v>5199</v>
      </c>
      <c r="D200" s="429">
        <f ca="1">SUMIF(Codifica_CE!$H$4962:$U$6201,CeMin_118!$B:$B,Codifica_CE!$T$4962:$T$6201)</f>
        <v>0</v>
      </c>
      <c r="E200" s="71" t="s">
        <v>4967</v>
      </c>
    </row>
    <row r="201" spans="1:5">
      <c r="A201" s="68"/>
      <c r="B201" s="69" t="s">
        <v>5200</v>
      </c>
      <c r="C201" s="73" t="s">
        <v>5201</v>
      </c>
      <c r="D201" s="428">
        <f ca="1">SUM(D202:D204)+D205+D210</f>
        <v>0</v>
      </c>
      <c r="E201" s="71" t="s">
        <v>4967</v>
      </c>
    </row>
    <row r="202" spans="1:5" ht="15">
      <c r="A202" s="68" t="s">
        <v>4982</v>
      </c>
      <c r="B202" s="74" t="s">
        <v>1182</v>
      </c>
      <c r="C202" s="75" t="s">
        <v>5202</v>
      </c>
      <c r="D202" s="429">
        <f ca="1">SUMIF(Codifica_CE!$H$4962:$U$6201,CeMin_118!$B:$B,Codifica_CE!$T$4962:$T$6201)</f>
        <v>0</v>
      </c>
      <c r="E202" s="71" t="s">
        <v>4967</v>
      </c>
    </row>
    <row r="203" spans="1:5" ht="15">
      <c r="A203" s="68"/>
      <c r="B203" s="74" t="s">
        <v>1187</v>
      </c>
      <c r="C203" s="75" t="s">
        <v>5203</v>
      </c>
      <c r="D203" s="429">
        <f ca="1">SUMIF(Codifica_CE!$H$4962:$U$6201,CeMin_118!$B:$B,Codifica_CE!$T$4962:$T$6201)</f>
        <v>0</v>
      </c>
      <c r="E203" s="71" t="s">
        <v>4967</v>
      </c>
    </row>
    <row r="204" spans="1:5" ht="15">
      <c r="A204" s="68" t="s">
        <v>5026</v>
      </c>
      <c r="B204" s="74" t="s">
        <v>1194</v>
      </c>
      <c r="C204" s="75" t="s">
        <v>5204</v>
      </c>
      <c r="D204" s="429">
        <f ca="1">SUMIF(Codifica_CE!$H$4962:$U$6201,CeMin_118!$B:$B,Codifica_CE!$T$4962:$T$6201)</f>
        <v>0</v>
      </c>
      <c r="E204" s="71" t="s">
        <v>4967</v>
      </c>
    </row>
    <row r="205" spans="1:5">
      <c r="A205" s="68"/>
      <c r="B205" s="74" t="s">
        <v>5205</v>
      </c>
      <c r="C205" s="75" t="s">
        <v>5206</v>
      </c>
      <c r="D205" s="430">
        <f ca="1">SUM(D206:D209)</f>
        <v>0</v>
      </c>
      <c r="E205" s="71" t="s">
        <v>4967</v>
      </c>
    </row>
    <row r="206" spans="1:5" ht="15">
      <c r="A206" s="68"/>
      <c r="B206" s="74" t="s">
        <v>1197</v>
      </c>
      <c r="C206" s="76" t="s">
        <v>5207</v>
      </c>
      <c r="D206" s="429">
        <f ca="1">SUMIF(Codifica_CE!$H$4962:$U$6201,CeMin_118!$B:$B,Codifica_CE!$T$4962:$T$6201)</f>
        <v>0</v>
      </c>
      <c r="E206" s="71" t="s">
        <v>4967</v>
      </c>
    </row>
    <row r="207" spans="1:5" ht="15">
      <c r="A207" s="68"/>
      <c r="B207" s="74" t="s">
        <v>1200</v>
      </c>
      <c r="C207" s="76" t="s">
        <v>5208</v>
      </c>
      <c r="D207" s="429">
        <f ca="1">SUMIF(Codifica_CE!$H$4962:$U$6201,CeMin_118!$B:$B,Codifica_CE!$T$4962:$T$6201)</f>
        <v>0</v>
      </c>
      <c r="E207" s="71" t="s">
        <v>4967</v>
      </c>
    </row>
    <row r="208" spans="1:5" ht="15">
      <c r="A208" s="68"/>
      <c r="B208" s="74" t="s">
        <v>1203</v>
      </c>
      <c r="C208" s="76" t="s">
        <v>5209</v>
      </c>
      <c r="D208" s="429">
        <f ca="1">SUMIF(Codifica_CE!$H$4962:$U$6201,CeMin_118!$B:$B,Codifica_CE!$T$4962:$T$6201)</f>
        <v>0</v>
      </c>
      <c r="E208" s="71" t="s">
        <v>4967</v>
      </c>
    </row>
    <row r="209" spans="1:5" ht="15">
      <c r="A209" s="68"/>
      <c r="B209" s="74" t="s">
        <v>5210</v>
      </c>
      <c r="C209" s="76" t="s">
        <v>5211</v>
      </c>
      <c r="D209" s="429">
        <f ca="1">SUMIF(Codifica_CE!$H$4962:$U$6201,CeMin_118!$B:$B,Codifica_CE!$T$4962:$T$6201)</f>
        <v>0</v>
      </c>
      <c r="E209" s="71" t="s">
        <v>4967</v>
      </c>
    </row>
    <row r="210" spans="1:5" ht="15">
      <c r="A210" s="68"/>
      <c r="B210" s="74" t="s">
        <v>1212</v>
      </c>
      <c r="C210" s="75" t="s">
        <v>5212</v>
      </c>
      <c r="D210" s="429">
        <f ca="1">SUMIF(Codifica_CE!$H$4962:$U$6201,CeMin_118!$B:$B,Codifica_CE!$T$4962:$T$6201)</f>
        <v>0</v>
      </c>
      <c r="E210" s="71" t="s">
        <v>4967</v>
      </c>
    </row>
    <row r="211" spans="1:5">
      <c r="A211" s="68"/>
      <c r="B211" s="69" t="s">
        <v>5213</v>
      </c>
      <c r="C211" s="73" t="s">
        <v>5214</v>
      </c>
      <c r="D211" s="428">
        <f ca="1">SUM(D212:D216)</f>
        <v>0</v>
      </c>
      <c r="E211" s="71" t="s">
        <v>4967</v>
      </c>
    </row>
    <row r="212" spans="1:5" ht="15">
      <c r="A212" s="68" t="s">
        <v>4982</v>
      </c>
      <c r="B212" s="74" t="s">
        <v>1223</v>
      </c>
      <c r="C212" s="75" t="s">
        <v>5215</v>
      </c>
      <c r="D212" s="429">
        <f ca="1">SUMIF(Codifica_CE!$H$4962:$U$6201,CeMin_118!$B:$B,Codifica_CE!$T$4962:$T$6201)</f>
        <v>0</v>
      </c>
      <c r="E212" s="71" t="s">
        <v>4967</v>
      </c>
    </row>
    <row r="213" spans="1:5" ht="15">
      <c r="A213" s="68"/>
      <c r="B213" s="74" t="s">
        <v>1228</v>
      </c>
      <c r="C213" s="75" t="s">
        <v>5216</v>
      </c>
      <c r="D213" s="429">
        <f ca="1">SUMIF(Codifica_CE!$H$4962:$U$6201,CeMin_118!$B:$B,Codifica_CE!$T$4962:$T$6201)</f>
        <v>0</v>
      </c>
      <c r="E213" s="71" t="s">
        <v>4967</v>
      </c>
    </row>
    <row r="214" spans="1:5" ht="15">
      <c r="A214" s="68" t="s">
        <v>3064</v>
      </c>
      <c r="B214" s="74" t="s">
        <v>1235</v>
      </c>
      <c r="C214" s="75" t="s">
        <v>5217</v>
      </c>
      <c r="D214" s="429">
        <f ca="1">SUMIF(Codifica_CE!$H$4962:$U$6201,CeMin_118!$B:$B,Codifica_CE!$T$4962:$T$6201)</f>
        <v>0</v>
      </c>
      <c r="E214" s="71" t="s">
        <v>4967</v>
      </c>
    </row>
    <row r="215" spans="1:5" ht="15">
      <c r="A215" s="68"/>
      <c r="B215" s="74" t="s">
        <v>1238</v>
      </c>
      <c r="C215" s="75" t="s">
        <v>5218</v>
      </c>
      <c r="D215" s="429">
        <f ca="1">SUMIF(Codifica_CE!$H$4962:$U$6201,CeMin_118!$B:$B,Codifica_CE!$T$4962:$T$6201)</f>
        <v>0</v>
      </c>
      <c r="E215" s="71" t="s">
        <v>4967</v>
      </c>
    </row>
    <row r="216" spans="1:5" ht="15">
      <c r="A216" s="77"/>
      <c r="B216" s="74" t="s">
        <v>1247</v>
      </c>
      <c r="C216" s="75" t="s">
        <v>5219</v>
      </c>
      <c r="D216" s="429">
        <f ca="1">SUMIF(Codifica_CE!$H$4962:$U$6201,CeMin_118!$B:$B,Codifica_CE!$T$4962:$T$6201)</f>
        <v>0</v>
      </c>
      <c r="E216" s="71" t="s">
        <v>4967</v>
      </c>
    </row>
    <row r="217" spans="1:5">
      <c r="A217" s="68"/>
      <c r="B217" s="69" t="s">
        <v>5220</v>
      </c>
      <c r="C217" s="73" t="s">
        <v>5221</v>
      </c>
      <c r="D217" s="428">
        <f ca="1">SUM(D218:D223)</f>
        <v>0</v>
      </c>
      <c r="E217" s="71" t="s">
        <v>4967</v>
      </c>
    </row>
    <row r="218" spans="1:5" ht="15">
      <c r="A218" s="68" t="s">
        <v>4982</v>
      </c>
      <c r="B218" s="74" t="s">
        <v>1252</v>
      </c>
      <c r="C218" s="75" t="s">
        <v>5222</v>
      </c>
      <c r="D218" s="429">
        <f ca="1">SUMIF(Codifica_CE!$H$4962:$U$6201,CeMin_118!$B:$B,Codifica_CE!$T$4962:$T$6201)</f>
        <v>0</v>
      </c>
      <c r="E218" s="71" t="s">
        <v>4967</v>
      </c>
    </row>
    <row r="219" spans="1:5" ht="15">
      <c r="A219" s="68"/>
      <c r="B219" s="74" t="s">
        <v>1257</v>
      </c>
      <c r="C219" s="75" t="s">
        <v>5223</v>
      </c>
      <c r="D219" s="429">
        <f ca="1">SUMIF(Codifica_CE!$H$4962:$U$6201,CeMin_118!$B:$B,Codifica_CE!$T$4962:$T$6201)</f>
        <v>0</v>
      </c>
      <c r="E219" s="71" t="s">
        <v>4967</v>
      </c>
    </row>
    <row r="220" spans="1:5" ht="15">
      <c r="A220" s="68" t="s">
        <v>5026</v>
      </c>
      <c r="B220" s="74" t="s">
        <v>1266</v>
      </c>
      <c r="C220" s="75" t="s">
        <v>5224</v>
      </c>
      <c r="D220" s="429">
        <f ca="1">SUMIF(Codifica_CE!$H$4962:$U$6201,CeMin_118!$B:$B,Codifica_CE!$T$4962:$T$6201)</f>
        <v>0</v>
      </c>
      <c r="E220" s="71" t="s">
        <v>4967</v>
      </c>
    </row>
    <row r="221" spans="1:5" ht="15">
      <c r="A221" s="68"/>
      <c r="B221" s="74" t="s">
        <v>1269</v>
      </c>
      <c r="C221" s="75" t="s">
        <v>5225</v>
      </c>
      <c r="D221" s="429">
        <f ca="1">SUMIF(Codifica_CE!$H$4962:$U$6201,CeMin_118!$B:$B,Codifica_CE!$T$4962:$T$6201)</f>
        <v>0</v>
      </c>
      <c r="E221" s="71" t="s">
        <v>4967</v>
      </c>
    </row>
    <row r="222" spans="1:5" ht="15">
      <c r="A222" s="77"/>
      <c r="B222" s="74" t="s">
        <v>5226</v>
      </c>
      <c r="C222" s="75" t="s">
        <v>5227</v>
      </c>
      <c r="D222" s="429">
        <f ca="1">SUMIF(Codifica_CE!$H$4962:$U$6201,CeMin_118!$B:$B,Codifica_CE!$T$4962:$T$6201)</f>
        <v>0</v>
      </c>
      <c r="E222" s="71" t="s">
        <v>4967</v>
      </c>
    </row>
    <row r="223" spans="1:5" ht="15">
      <c r="A223" s="68"/>
      <c r="B223" s="74" t="s">
        <v>1312</v>
      </c>
      <c r="C223" s="75" t="s">
        <v>5228</v>
      </c>
      <c r="D223" s="429">
        <f ca="1">SUMIF(Codifica_CE!$H$4962:$U$6201,CeMin_118!$B:$B,Codifica_CE!$T$4962:$T$6201)</f>
        <v>0</v>
      </c>
      <c r="E223" s="71" t="s">
        <v>4967</v>
      </c>
    </row>
    <row r="224" spans="1:5">
      <c r="A224" s="68"/>
      <c r="B224" s="69" t="s">
        <v>5229</v>
      </c>
      <c r="C224" s="73" t="s">
        <v>5230</v>
      </c>
      <c r="D224" s="428">
        <f ca="1">SUM(D225:D229)</f>
        <v>0</v>
      </c>
      <c r="E224" s="71" t="s">
        <v>4967</v>
      </c>
    </row>
    <row r="225" spans="1:5" ht="15">
      <c r="A225" s="68" t="s">
        <v>4982</v>
      </c>
      <c r="B225" s="74" t="s">
        <v>5231</v>
      </c>
      <c r="C225" s="75" t="s">
        <v>5232</v>
      </c>
      <c r="D225" s="429">
        <f ca="1">SUMIF(Codifica_CE!$H$4962:$U$6201,CeMin_118!$B:$B,Codifica_CE!$T$4962:$T$6201)</f>
        <v>0</v>
      </c>
      <c r="E225" s="71" t="s">
        <v>4967</v>
      </c>
    </row>
    <row r="226" spans="1:5" ht="15">
      <c r="A226" s="68"/>
      <c r="B226" s="74" t="s">
        <v>5233</v>
      </c>
      <c r="C226" s="75" t="s">
        <v>5234</v>
      </c>
      <c r="D226" s="429">
        <f ca="1">SUMIF(Codifica_CE!$H$4962:$U$6201,CeMin_118!$B:$B,Codifica_CE!$T$4962:$T$6201)</f>
        <v>0</v>
      </c>
      <c r="E226" s="71" t="s">
        <v>4967</v>
      </c>
    </row>
    <row r="227" spans="1:5" ht="15">
      <c r="A227" s="68" t="s">
        <v>5026</v>
      </c>
      <c r="B227" s="74" t="s">
        <v>1324</v>
      </c>
      <c r="C227" s="75" t="s">
        <v>5235</v>
      </c>
      <c r="D227" s="429">
        <f ca="1">SUMIF(Codifica_CE!$H$4962:$U$6201,CeMin_118!$B:$B,Codifica_CE!$T$4962:$T$6201)</f>
        <v>0</v>
      </c>
      <c r="E227" s="71" t="s">
        <v>4967</v>
      </c>
    </row>
    <row r="228" spans="1:5" ht="15">
      <c r="A228" s="68"/>
      <c r="B228" s="74" t="s">
        <v>1317</v>
      </c>
      <c r="C228" s="75" t="s">
        <v>5236</v>
      </c>
      <c r="D228" s="429">
        <f ca="1">SUMIF(Codifica_CE!$H$4962:$U$6201,CeMin_118!$B:$B,Codifica_CE!$T$4962:$T$6201)</f>
        <v>0</v>
      </c>
      <c r="E228" s="71" t="s">
        <v>4967</v>
      </c>
    </row>
    <row r="229" spans="1:5" ht="15">
      <c r="A229" s="68"/>
      <c r="B229" s="74" t="s">
        <v>1327</v>
      </c>
      <c r="C229" s="75" t="s">
        <v>5237</v>
      </c>
      <c r="D229" s="429">
        <f ca="1">SUMIF(Codifica_CE!$H$4962:$U$6201,CeMin_118!$B:$B,Codifica_CE!$T$4962:$T$6201)</f>
        <v>0</v>
      </c>
      <c r="E229" s="71" t="s">
        <v>4967</v>
      </c>
    </row>
    <row r="230" spans="1:5">
      <c r="A230" s="68"/>
      <c r="B230" s="69" t="s">
        <v>5238</v>
      </c>
      <c r="C230" s="73" t="s">
        <v>5239</v>
      </c>
      <c r="D230" s="428">
        <f ca="1">SUM(D231:D234)</f>
        <v>0</v>
      </c>
      <c r="E230" s="71" t="s">
        <v>4967</v>
      </c>
    </row>
    <row r="231" spans="1:5" ht="15">
      <c r="A231" s="68" t="s">
        <v>4982</v>
      </c>
      <c r="B231" s="74" t="s">
        <v>5240</v>
      </c>
      <c r="C231" s="75" t="s">
        <v>5241</v>
      </c>
      <c r="D231" s="429">
        <f ca="1">SUMIF(Codifica_CE!$H$4962:$U$6201,CeMin_118!$B:$B,Codifica_CE!$T$4962:$T$6201)</f>
        <v>0</v>
      </c>
      <c r="E231" s="71" t="s">
        <v>4967</v>
      </c>
    </row>
    <row r="232" spans="1:5" ht="15">
      <c r="A232" s="68"/>
      <c r="B232" s="74" t="s">
        <v>1332</v>
      </c>
      <c r="C232" s="75" t="s">
        <v>5242</v>
      </c>
      <c r="D232" s="429">
        <f ca="1">SUMIF(Codifica_CE!$H$4962:$U$6201,CeMin_118!$B:$B,Codifica_CE!$T$4962:$T$6201)</f>
        <v>0</v>
      </c>
      <c r="E232" s="71" t="s">
        <v>4967</v>
      </c>
    </row>
    <row r="233" spans="1:5" ht="15">
      <c r="A233" s="68" t="s">
        <v>5026</v>
      </c>
      <c r="B233" s="74" t="s">
        <v>1339</v>
      </c>
      <c r="C233" s="75" t="s">
        <v>5243</v>
      </c>
      <c r="D233" s="429">
        <f ca="1">SUMIF(Codifica_CE!$H$4962:$U$6201,CeMin_118!$B:$B,Codifica_CE!$T$4962:$T$6201)</f>
        <v>0</v>
      </c>
      <c r="E233" s="71" t="s">
        <v>4967</v>
      </c>
    </row>
    <row r="234" spans="1:5" ht="15">
      <c r="A234" s="68"/>
      <c r="B234" s="74" t="s">
        <v>1343</v>
      </c>
      <c r="C234" s="75" t="s">
        <v>5244</v>
      </c>
      <c r="D234" s="429">
        <f ca="1">SUMIF(Codifica_CE!$H$4962:$U$6201,CeMin_118!$B:$B,Codifica_CE!$T$4962:$T$6201)</f>
        <v>0</v>
      </c>
      <c r="E234" s="71" t="s">
        <v>4967</v>
      </c>
    </row>
    <row r="235" spans="1:5">
      <c r="A235" s="68"/>
      <c r="B235" s="69" t="s">
        <v>5245</v>
      </c>
      <c r="C235" s="73" t="s">
        <v>5246</v>
      </c>
      <c r="D235" s="428">
        <f ca="1">SUM(D236:D240)</f>
        <v>0</v>
      </c>
      <c r="E235" s="71" t="s">
        <v>4967</v>
      </c>
    </row>
    <row r="236" spans="1:5" ht="15">
      <c r="A236" s="68" t="s">
        <v>4982</v>
      </c>
      <c r="B236" s="74" t="s">
        <v>1406</v>
      </c>
      <c r="C236" s="75" t="s">
        <v>5247</v>
      </c>
      <c r="D236" s="429">
        <f ca="1">SUMIF(Codifica_CE!$H$4962:$U$6201,CeMin_118!$B:$B,Codifica_CE!$T$4962:$T$6201)</f>
        <v>0</v>
      </c>
      <c r="E236" s="71" t="s">
        <v>4967</v>
      </c>
    </row>
    <row r="237" spans="1:5" ht="15">
      <c r="A237" s="68"/>
      <c r="B237" s="74" t="s">
        <v>1353</v>
      </c>
      <c r="C237" s="75" t="s">
        <v>5248</v>
      </c>
      <c r="D237" s="429">
        <f ca="1">SUMIF(Codifica_CE!$H$4962:$U$6201,CeMin_118!$B:$B,Codifica_CE!$T$4962:$T$6201)</f>
        <v>0</v>
      </c>
      <c r="E237" s="71" t="s">
        <v>4967</v>
      </c>
    </row>
    <row r="238" spans="1:5" ht="15">
      <c r="A238" s="68" t="s">
        <v>3064</v>
      </c>
      <c r="B238" s="74" t="s">
        <v>1395</v>
      </c>
      <c r="C238" s="75" t="s">
        <v>5249</v>
      </c>
      <c r="D238" s="429">
        <f ca="1">SUMIF(Codifica_CE!$H$4962:$U$6201,CeMin_118!$B:$B,Codifica_CE!$T$4962:$T$6201)</f>
        <v>0</v>
      </c>
      <c r="E238" s="71" t="s">
        <v>4967</v>
      </c>
    </row>
    <row r="239" spans="1:5" ht="15">
      <c r="A239" s="68"/>
      <c r="B239" s="74" t="s">
        <v>1417</v>
      </c>
      <c r="C239" s="75" t="s">
        <v>5250</v>
      </c>
      <c r="D239" s="429">
        <f ca="1">SUMIF(Codifica_CE!$H$4962:$U$6201,CeMin_118!$B:$B,Codifica_CE!$T$4962:$T$6201)</f>
        <v>0</v>
      </c>
      <c r="E239" s="71" t="s">
        <v>4967</v>
      </c>
    </row>
    <row r="240" spans="1:5" ht="15">
      <c r="A240" s="68"/>
      <c r="B240" s="74" t="s">
        <v>1464</v>
      </c>
      <c r="C240" s="75" t="s">
        <v>5251</v>
      </c>
      <c r="D240" s="429">
        <f ca="1">SUMIF(Codifica_CE!$H$4962:$U$6201,CeMin_118!$B:$B,Codifica_CE!$T$4962:$T$6201)</f>
        <v>0</v>
      </c>
      <c r="E240" s="71" t="s">
        <v>4967</v>
      </c>
    </row>
    <row r="241" spans="1:5">
      <c r="A241" s="77"/>
      <c r="B241" s="69" t="s">
        <v>5252</v>
      </c>
      <c r="C241" s="73" t="s">
        <v>5253</v>
      </c>
      <c r="D241" s="428">
        <f ca="1">SUM(D242:D248)</f>
        <v>0</v>
      </c>
      <c r="E241" s="71" t="s">
        <v>4967</v>
      </c>
    </row>
    <row r="242" spans="1:5" ht="15">
      <c r="A242" s="68"/>
      <c r="B242" s="74" t="s">
        <v>1493</v>
      </c>
      <c r="C242" s="75" t="s">
        <v>5254</v>
      </c>
      <c r="D242" s="429">
        <f ca="1">SUMIF(Codifica_CE!$H$4962:$U$6201,CeMin_118!$B:$B,Codifica_CE!$T$4962:$T$6201)</f>
        <v>0</v>
      </c>
      <c r="E242" s="71" t="s">
        <v>4967</v>
      </c>
    </row>
    <row r="243" spans="1:5" ht="15">
      <c r="A243" s="68"/>
      <c r="B243" s="74" t="s">
        <v>1499</v>
      </c>
      <c r="C243" s="75" t="s">
        <v>5255</v>
      </c>
      <c r="D243" s="429">
        <f ca="1">SUMIF(Codifica_CE!$H$4962:$U$6201,CeMin_118!$B:$B,Codifica_CE!$T$4962:$T$6201)</f>
        <v>0</v>
      </c>
      <c r="E243" s="71" t="s">
        <v>4967</v>
      </c>
    </row>
    <row r="244" spans="1:5" ht="25.5">
      <c r="A244" s="68"/>
      <c r="B244" s="74" t="s">
        <v>1502</v>
      </c>
      <c r="C244" s="75" t="s">
        <v>5256</v>
      </c>
      <c r="D244" s="429">
        <f ca="1">SUMIF(Codifica_CE!$H$4962:$U$6201,CeMin_118!$B:$B,Codifica_CE!$T$4962:$T$6201)</f>
        <v>0</v>
      </c>
      <c r="E244" s="71" t="s">
        <v>4967</v>
      </c>
    </row>
    <row r="245" spans="1:5" ht="25.5">
      <c r="A245" s="68"/>
      <c r="B245" s="74" t="s">
        <v>1505</v>
      </c>
      <c r="C245" s="75" t="s">
        <v>5257</v>
      </c>
      <c r="D245" s="429">
        <f ca="1">SUMIF(Codifica_CE!$H$4962:$U$6201,CeMin_118!$B:$B,Codifica_CE!$T$4962:$T$6201)</f>
        <v>0</v>
      </c>
      <c r="E245" s="71" t="s">
        <v>4967</v>
      </c>
    </row>
    <row r="246" spans="1:5" ht="25.5">
      <c r="A246" s="68" t="s">
        <v>4982</v>
      </c>
      <c r="B246" s="74" t="s">
        <v>1508</v>
      </c>
      <c r="C246" s="75" t="s">
        <v>5258</v>
      </c>
      <c r="D246" s="429">
        <f ca="1">SUMIF(Codifica_CE!$H$4962:$U$6201,CeMin_118!$B:$B,Codifica_CE!$T$4962:$T$6201)</f>
        <v>0</v>
      </c>
      <c r="E246" s="71" t="s">
        <v>4967</v>
      </c>
    </row>
    <row r="247" spans="1:5" ht="15">
      <c r="A247" s="68"/>
      <c r="B247" s="74" t="s">
        <v>5259</v>
      </c>
      <c r="C247" s="75" t="s">
        <v>5260</v>
      </c>
      <c r="D247" s="429">
        <f ca="1">SUMIF(Codifica_CE!$H$4962:$U$6201,CeMin_118!$B:$B,Codifica_CE!$T$4962:$T$6201)</f>
        <v>0</v>
      </c>
      <c r="E247" s="71" t="s">
        <v>4967</v>
      </c>
    </row>
    <row r="248" spans="1:5" ht="25.5">
      <c r="A248" s="68" t="s">
        <v>4982</v>
      </c>
      <c r="B248" s="74" t="s">
        <v>1517</v>
      </c>
      <c r="C248" s="75" t="s">
        <v>5261</v>
      </c>
      <c r="D248" s="429">
        <f ca="1">SUMIF(Codifica_CE!$H$4962:$U$6201,CeMin_118!$B:$B,Codifica_CE!$T$4962:$T$6201)</f>
        <v>0</v>
      </c>
      <c r="E248" s="71" t="s">
        <v>4967</v>
      </c>
    </row>
    <row r="249" spans="1:5">
      <c r="A249" s="68"/>
      <c r="B249" s="69" t="s">
        <v>5262</v>
      </c>
      <c r="C249" s="73" t="s">
        <v>5263</v>
      </c>
      <c r="D249" s="428">
        <f ca="1">SUM(D250:D255)</f>
        <v>0</v>
      </c>
      <c r="E249" s="71" t="s">
        <v>4967</v>
      </c>
    </row>
    <row r="250" spans="1:5" ht="15">
      <c r="A250" s="77"/>
      <c r="B250" s="74" t="s">
        <v>1522</v>
      </c>
      <c r="C250" s="75" t="s">
        <v>5264</v>
      </c>
      <c r="D250" s="429">
        <f ca="1">SUMIF(Codifica_CE!$H$4962:$U$6201,CeMin_118!$B:$B,Codifica_CE!$T$4962:$T$6201)</f>
        <v>0</v>
      </c>
      <c r="E250" s="71" t="s">
        <v>4967</v>
      </c>
    </row>
    <row r="251" spans="1:5" ht="15">
      <c r="A251" s="77"/>
      <c r="B251" s="74" t="s">
        <v>1528</v>
      </c>
      <c r="C251" s="75" t="s">
        <v>5265</v>
      </c>
      <c r="D251" s="429">
        <f ca="1">SUMIF(Codifica_CE!$H$4962:$U$6201,CeMin_118!$B:$B,Codifica_CE!$T$4962:$T$6201)</f>
        <v>0</v>
      </c>
      <c r="E251" s="71" t="s">
        <v>4967</v>
      </c>
    </row>
    <row r="252" spans="1:5" ht="15">
      <c r="A252" s="68"/>
      <c r="B252" s="74" t="s">
        <v>1550</v>
      </c>
      <c r="C252" s="75" t="s">
        <v>5266</v>
      </c>
      <c r="D252" s="429">
        <f ca="1">SUMIF(Codifica_CE!$H$4962:$U$6201,CeMin_118!$B:$B,Codifica_CE!$T$4962:$T$6201)</f>
        <v>0</v>
      </c>
      <c r="E252" s="71" t="s">
        <v>4967</v>
      </c>
    </row>
    <row r="253" spans="1:5" ht="15">
      <c r="A253" s="77"/>
      <c r="B253" s="74" t="s">
        <v>1534</v>
      </c>
      <c r="C253" s="75" t="s">
        <v>5267</v>
      </c>
      <c r="D253" s="429">
        <f ca="1">SUMIF(Codifica_CE!$H$4962:$U$6201,CeMin_118!$B:$B,Codifica_CE!$T$4962:$T$6201)</f>
        <v>0</v>
      </c>
      <c r="E253" s="71" t="s">
        <v>4967</v>
      </c>
    </row>
    <row r="254" spans="1:5" ht="15">
      <c r="A254" s="77"/>
      <c r="B254" s="74" t="s">
        <v>1531</v>
      </c>
      <c r="C254" s="75" t="s">
        <v>5268</v>
      </c>
      <c r="D254" s="429">
        <f ca="1">SUMIF(Codifica_CE!$H$4962:$U$6201,CeMin_118!$B:$B,Codifica_CE!$T$4962:$T$6201)</f>
        <v>0</v>
      </c>
      <c r="E254" s="71" t="s">
        <v>4967</v>
      </c>
    </row>
    <row r="255" spans="1:5" ht="15">
      <c r="A255" s="77" t="s">
        <v>4982</v>
      </c>
      <c r="B255" s="74" t="s">
        <v>1539</v>
      </c>
      <c r="C255" s="75" t="s">
        <v>5269</v>
      </c>
      <c r="D255" s="429">
        <f ca="1">SUMIF(Codifica_CE!$H$4962:$U$6201,CeMin_118!$B:$B,Codifica_CE!$T$4962:$T$6201)</f>
        <v>0</v>
      </c>
      <c r="E255" s="71" t="s">
        <v>4967</v>
      </c>
    </row>
    <row r="256" spans="1:5" ht="25.5">
      <c r="A256" s="68"/>
      <c r="B256" s="69" t="s">
        <v>5270</v>
      </c>
      <c r="C256" s="73" t="s">
        <v>5271</v>
      </c>
      <c r="D256" s="428">
        <f ca="1">SUM(D257:D259)+D266</f>
        <v>0</v>
      </c>
      <c r="E256" s="71" t="s">
        <v>4967</v>
      </c>
    </row>
    <row r="257" spans="1:5" ht="15">
      <c r="A257" s="68" t="s">
        <v>4982</v>
      </c>
      <c r="B257" s="74" t="s">
        <v>1514</v>
      </c>
      <c r="C257" s="75" t="s">
        <v>5272</v>
      </c>
      <c r="D257" s="429">
        <f ca="1">SUMIF(Codifica_CE!$H$4962:$U$6201,CeMin_118!$B:$B,Codifica_CE!$T$4962:$T$6201)</f>
        <v>0</v>
      </c>
      <c r="E257" s="71" t="s">
        <v>4967</v>
      </c>
    </row>
    <row r="258" spans="1:5" ht="15">
      <c r="A258" s="68"/>
      <c r="B258" s="74" t="s">
        <v>1569</v>
      </c>
      <c r="C258" s="75" t="s">
        <v>5273</v>
      </c>
      <c r="D258" s="429">
        <f ca="1">SUMIF(Codifica_CE!$H$4962:$U$6201,CeMin_118!$B:$B,Codifica_CE!$T$4962:$T$6201)</f>
        <v>0</v>
      </c>
      <c r="E258" s="71" t="s">
        <v>4967</v>
      </c>
    </row>
    <row r="259" spans="1:5" ht="25.5">
      <c r="A259" s="68"/>
      <c r="B259" s="74" t="s">
        <v>5274</v>
      </c>
      <c r="C259" s="75" t="s">
        <v>5275</v>
      </c>
      <c r="D259" s="430">
        <f ca="1">SUM(D260:D265)</f>
        <v>0</v>
      </c>
      <c r="E259" s="71" t="s">
        <v>4967</v>
      </c>
    </row>
    <row r="260" spans="1:5" ht="15">
      <c r="A260" s="68"/>
      <c r="B260" s="74" t="s">
        <v>1511</v>
      </c>
      <c r="C260" s="76" t="s">
        <v>5276</v>
      </c>
      <c r="D260" s="429">
        <f ca="1">SUMIF(Codifica_CE!$H$4962:$U$6201,CeMin_118!$B:$B,Codifica_CE!$T$4962:$T$6201)</f>
        <v>0</v>
      </c>
      <c r="E260" s="71" t="s">
        <v>4967</v>
      </c>
    </row>
    <row r="261" spans="1:5" ht="15">
      <c r="A261" s="68"/>
      <c r="B261" s="74" t="s">
        <v>1580</v>
      </c>
      <c r="C261" s="76" t="s">
        <v>5277</v>
      </c>
      <c r="D261" s="429">
        <f ca="1">SUMIF(Codifica_CE!$H$4962:$U$6201,CeMin_118!$B:$B,Codifica_CE!$T$4962:$T$6201)</f>
        <v>0</v>
      </c>
      <c r="E261" s="71" t="s">
        <v>4967</v>
      </c>
    </row>
    <row r="262" spans="1:5" ht="15">
      <c r="A262" s="68"/>
      <c r="B262" s="74" t="s">
        <v>1585</v>
      </c>
      <c r="C262" s="76" t="s">
        <v>5278</v>
      </c>
      <c r="D262" s="429">
        <f ca="1">SUMIF(Codifica_CE!$H$4962:$U$6201,CeMin_118!$B:$B,Codifica_CE!$T$4962:$T$6201)</f>
        <v>0</v>
      </c>
      <c r="E262" s="71" t="s">
        <v>4967</v>
      </c>
    </row>
    <row r="263" spans="1:5" ht="15">
      <c r="A263" s="68"/>
      <c r="B263" s="74" t="s">
        <v>1594</v>
      </c>
      <c r="C263" s="76" t="s">
        <v>5279</v>
      </c>
      <c r="D263" s="429">
        <f ca="1">SUMIF(Codifica_CE!$H$4962:$U$6201,CeMin_118!$B:$B,Codifica_CE!$T$4962:$T$6201)</f>
        <v>0</v>
      </c>
      <c r="E263" s="71" t="s">
        <v>4967</v>
      </c>
    </row>
    <row r="264" spans="1:5" ht="15">
      <c r="A264" s="68"/>
      <c r="B264" s="74" t="s">
        <v>1597</v>
      </c>
      <c r="C264" s="76" t="s">
        <v>5280</v>
      </c>
      <c r="D264" s="429">
        <f ca="1">SUMIF(Codifica_CE!$H$4962:$U$6201,CeMin_118!$B:$B,Codifica_CE!$T$4962:$T$6201)</f>
        <v>0</v>
      </c>
      <c r="E264" s="71" t="s">
        <v>4967</v>
      </c>
    </row>
    <row r="265" spans="1:5" ht="15">
      <c r="A265" s="68"/>
      <c r="B265" s="74" t="s">
        <v>1606</v>
      </c>
      <c r="C265" s="76" t="s">
        <v>5281</v>
      </c>
      <c r="D265" s="429">
        <f ca="1">SUMIF(Codifica_CE!$H$4962:$U$6201,CeMin_118!$B:$B,Codifica_CE!$T$4962:$T$6201)</f>
        <v>0</v>
      </c>
      <c r="E265" s="71" t="s">
        <v>4967</v>
      </c>
    </row>
    <row r="266" spans="1:5">
      <c r="A266" s="68"/>
      <c r="B266" s="74" t="s">
        <v>5282</v>
      </c>
      <c r="C266" s="75" t="s">
        <v>5283</v>
      </c>
      <c r="D266" s="430">
        <f ca="1">SUM(D267:D269)</f>
        <v>0</v>
      </c>
      <c r="E266" s="71" t="s">
        <v>4967</v>
      </c>
    </row>
    <row r="267" spans="1:5" ht="25.5">
      <c r="A267" s="68" t="s">
        <v>4982</v>
      </c>
      <c r="B267" s="74" t="s">
        <v>1615</v>
      </c>
      <c r="C267" s="76" t="s">
        <v>5284</v>
      </c>
      <c r="D267" s="429">
        <f ca="1">SUMIF(Codifica_CE!$H$4962:$U$6201,CeMin_118!$B:$B,Codifica_CE!$T$4962:$T$6201)</f>
        <v>0</v>
      </c>
      <c r="E267" s="71" t="s">
        <v>4967</v>
      </c>
    </row>
    <row r="268" spans="1:5" ht="25.5">
      <c r="A268" s="68"/>
      <c r="B268" s="74" t="s">
        <v>1620</v>
      </c>
      <c r="C268" s="76" t="s">
        <v>5285</v>
      </c>
      <c r="D268" s="429">
        <f ca="1">SUMIF(Codifica_CE!$H$4962:$U$6201,CeMin_118!$B:$B,Codifica_CE!$T$4962:$T$6201)</f>
        <v>0</v>
      </c>
      <c r="E268" s="71" t="s">
        <v>4967</v>
      </c>
    </row>
    <row r="269" spans="1:5" ht="25.5">
      <c r="A269" s="68" t="s">
        <v>3064</v>
      </c>
      <c r="B269" s="74" t="s">
        <v>1625</v>
      </c>
      <c r="C269" s="76" t="s">
        <v>5286</v>
      </c>
      <c r="D269" s="429">
        <f ca="1">SUMIF(Codifica_CE!$H$4962:$U$6201,CeMin_118!$B:$B,Codifica_CE!$T$4962:$T$6201)</f>
        <v>0</v>
      </c>
      <c r="E269" s="71" t="s">
        <v>4967</v>
      </c>
    </row>
    <row r="270" spans="1:5">
      <c r="A270" s="68"/>
      <c r="B270" s="69" t="s">
        <v>5287</v>
      </c>
      <c r="C270" s="73" t="s">
        <v>5288</v>
      </c>
      <c r="D270" s="428">
        <f ca="1">SUM(D271:D275)</f>
        <v>0</v>
      </c>
      <c r="E270" s="71" t="s">
        <v>4967</v>
      </c>
    </row>
    <row r="271" spans="1:5" ht="25.5">
      <c r="A271" s="77" t="s">
        <v>4982</v>
      </c>
      <c r="B271" s="74" t="s">
        <v>1632</v>
      </c>
      <c r="C271" s="75" t="s">
        <v>5289</v>
      </c>
      <c r="D271" s="429">
        <f ca="1">SUMIF(Codifica_CE!$H$4962:$U$6201,CeMin_118!$B:$B,Codifica_CE!$T$4962:$T$6201)</f>
        <v>0</v>
      </c>
      <c r="E271" s="71" t="s">
        <v>4967</v>
      </c>
    </row>
    <row r="272" spans="1:5" ht="25.5">
      <c r="A272" s="68"/>
      <c r="B272" s="74" t="s">
        <v>1641</v>
      </c>
      <c r="C272" s="75" t="s">
        <v>5290</v>
      </c>
      <c r="D272" s="429">
        <f ca="1">SUMIF(Codifica_CE!$H$4962:$U$6201,CeMin_118!$B:$B,Codifica_CE!$T$4962:$T$6201)</f>
        <v>0</v>
      </c>
      <c r="E272" s="71" t="s">
        <v>4967</v>
      </c>
    </row>
    <row r="273" spans="1:5" ht="15">
      <c r="A273" s="68"/>
      <c r="B273" s="74" t="s">
        <v>1649</v>
      </c>
      <c r="C273" s="75" t="s">
        <v>5291</v>
      </c>
      <c r="D273" s="429">
        <f ca="1">SUMIF(Codifica_CE!$H$4962:$U$6201,CeMin_118!$B:$B,Codifica_CE!$T$4962:$T$6201)</f>
        <v>0</v>
      </c>
      <c r="E273" s="71" t="s">
        <v>4967</v>
      </c>
    </row>
    <row r="274" spans="1:5" ht="15">
      <c r="A274" s="77"/>
      <c r="B274" s="74" t="s">
        <v>1654</v>
      </c>
      <c r="C274" s="75" t="s">
        <v>5292</v>
      </c>
      <c r="D274" s="429">
        <f ca="1">SUMIF(Codifica_CE!$H$4962:$U$6201,CeMin_118!$B:$B,Codifica_CE!$T$4962:$T$6201)</f>
        <v>0</v>
      </c>
      <c r="E274" s="71" t="s">
        <v>4967</v>
      </c>
    </row>
    <row r="275" spans="1:5" ht="15">
      <c r="A275" s="77"/>
      <c r="B275" s="74" t="s">
        <v>1675</v>
      </c>
      <c r="C275" s="75" t="s">
        <v>5293</v>
      </c>
      <c r="D275" s="429">
        <f ca="1">SUMIF(Codifica_CE!$H$4962:$U$6201,CeMin_118!$B:$B,Codifica_CE!$T$4962:$T$6201)</f>
        <v>0</v>
      </c>
      <c r="E275" s="71" t="s">
        <v>4967</v>
      </c>
    </row>
    <row r="276" spans="1:5" ht="15">
      <c r="A276" s="77" t="s">
        <v>5026</v>
      </c>
      <c r="B276" s="69" t="s">
        <v>1669</v>
      </c>
      <c r="C276" s="73" t="s">
        <v>5294</v>
      </c>
      <c r="D276" s="429">
        <f ca="1">SUMIF(Codifica_CE!$H$4962:$U$6201,CeMin_118!$B:$B,Codifica_CE!$T$4962:$T$6201)</f>
        <v>0</v>
      </c>
      <c r="E276" s="71" t="s">
        <v>4967</v>
      </c>
    </row>
    <row r="277" spans="1:5">
      <c r="A277" s="77"/>
      <c r="B277" s="69" t="s">
        <v>5295</v>
      </c>
      <c r="C277" s="80" t="s">
        <v>5296</v>
      </c>
      <c r="D277" s="428">
        <f ca="1">D278+D296+D309</f>
        <v>0</v>
      </c>
      <c r="E277" s="71" t="s">
        <v>4967</v>
      </c>
    </row>
    <row r="278" spans="1:5">
      <c r="A278" s="68"/>
      <c r="B278" s="69" t="s">
        <v>5297</v>
      </c>
      <c r="C278" s="73" t="s">
        <v>5298</v>
      </c>
      <c r="D278" s="428">
        <f ca="1">SUM(D279:D289)+D292</f>
        <v>0</v>
      </c>
      <c r="E278" s="71" t="s">
        <v>4967</v>
      </c>
    </row>
    <row r="279" spans="1:5" ht="15">
      <c r="A279" s="68"/>
      <c r="B279" s="74" t="s">
        <v>1691</v>
      </c>
      <c r="C279" s="75" t="s">
        <v>5299</v>
      </c>
      <c r="D279" s="429">
        <f ca="1">SUMIF(Codifica_CE!$H$4962:$U$6201,CeMin_118!$B:$B,Codifica_CE!$T$4962:$T$6201)</f>
        <v>0</v>
      </c>
      <c r="E279" s="71" t="s">
        <v>4967</v>
      </c>
    </row>
    <row r="280" spans="1:5" ht="15">
      <c r="A280" s="68"/>
      <c r="B280" s="74" t="s">
        <v>1697</v>
      </c>
      <c r="C280" s="75" t="s">
        <v>5300</v>
      </c>
      <c r="D280" s="429">
        <f ca="1">SUMIF(Codifica_CE!$H$4962:$U$6201,CeMin_118!$B:$B,Codifica_CE!$T$4962:$T$6201)</f>
        <v>0</v>
      </c>
      <c r="E280" s="71" t="s">
        <v>4967</v>
      </c>
    </row>
    <row r="281" spans="1:5" ht="15">
      <c r="A281" s="68"/>
      <c r="B281" s="74" t="s">
        <v>1702</v>
      </c>
      <c r="C281" s="75" t="s">
        <v>5301</v>
      </c>
      <c r="D281" s="429">
        <f ca="1">SUMIF(Codifica_CE!$H$4962:$U$6201,CeMin_118!$B:$B,Codifica_CE!$T$4962:$T$6201)</f>
        <v>0</v>
      </c>
      <c r="E281" s="71" t="s">
        <v>4967</v>
      </c>
    </row>
    <row r="282" spans="1:5" ht="15">
      <c r="A282" s="68"/>
      <c r="B282" s="74" t="s">
        <v>1707</v>
      </c>
      <c r="C282" s="75" t="s">
        <v>5302</v>
      </c>
      <c r="D282" s="429">
        <f ca="1">SUMIF(Codifica_CE!$H$4962:$U$6201,CeMin_118!$B:$B,Codifica_CE!$T$4962:$T$6201)</f>
        <v>0</v>
      </c>
      <c r="E282" s="71" t="s">
        <v>4967</v>
      </c>
    </row>
    <row r="283" spans="1:5" ht="15">
      <c r="A283" s="68"/>
      <c r="B283" s="74" t="s">
        <v>1712</v>
      </c>
      <c r="C283" s="75" t="s">
        <v>5303</v>
      </c>
      <c r="D283" s="429">
        <f ca="1">SUMIF(Codifica_CE!$H$4962:$U$6201,CeMin_118!$B:$B,Codifica_CE!$T$4962:$T$6201)</f>
        <v>0</v>
      </c>
      <c r="E283" s="71" t="s">
        <v>4967</v>
      </c>
    </row>
    <row r="284" spans="1:5" ht="15">
      <c r="A284" s="68"/>
      <c r="B284" s="74" t="s">
        <v>1717</v>
      </c>
      <c r="C284" s="75" t="s">
        <v>5304</v>
      </c>
      <c r="D284" s="429">
        <f ca="1">SUMIF(Codifica_CE!$H$4962:$U$6201,CeMin_118!$B:$B,Codifica_CE!$T$4962:$T$6201)</f>
        <v>0</v>
      </c>
      <c r="E284" s="71" t="s">
        <v>4967</v>
      </c>
    </row>
    <row r="285" spans="1:5" ht="15">
      <c r="A285" s="68"/>
      <c r="B285" s="74" t="s">
        <v>1720</v>
      </c>
      <c r="C285" s="75" t="s">
        <v>5305</v>
      </c>
      <c r="D285" s="429">
        <f ca="1">SUMIF(Codifica_CE!$H$4962:$U$6201,CeMin_118!$B:$B,Codifica_CE!$T$4962:$T$6201)</f>
        <v>0</v>
      </c>
      <c r="E285" s="71" t="s">
        <v>4967</v>
      </c>
    </row>
    <row r="286" spans="1:5" ht="15">
      <c r="A286" s="68"/>
      <c r="B286" s="74" t="s">
        <v>1725</v>
      </c>
      <c r="C286" s="75" t="s">
        <v>5306</v>
      </c>
      <c r="D286" s="429">
        <f ca="1">SUMIF(Codifica_CE!$H$4962:$U$6201,CeMin_118!$B:$B,Codifica_CE!$T$4962:$T$6201)</f>
        <v>0</v>
      </c>
      <c r="E286" s="71" t="s">
        <v>4967</v>
      </c>
    </row>
    <row r="287" spans="1:5" ht="15">
      <c r="A287" s="68"/>
      <c r="B287" s="74" t="s">
        <v>1730</v>
      </c>
      <c r="C287" s="75" t="s">
        <v>5307</v>
      </c>
      <c r="D287" s="429">
        <f ca="1">SUMIF(Codifica_CE!$H$4962:$U$6201,CeMin_118!$B:$B,Codifica_CE!$T$4962:$T$6201)</f>
        <v>0</v>
      </c>
      <c r="E287" s="71" t="s">
        <v>4967</v>
      </c>
    </row>
    <row r="288" spans="1:5" ht="15">
      <c r="A288" s="68"/>
      <c r="B288" s="74" t="s">
        <v>1735</v>
      </c>
      <c r="C288" s="75" t="s">
        <v>5308</v>
      </c>
      <c r="D288" s="429">
        <f ca="1">SUMIF(Codifica_CE!$H$4962:$U$6201,CeMin_118!$B:$B,Codifica_CE!$T$4962:$T$6201)</f>
        <v>0</v>
      </c>
      <c r="E288" s="71" t="s">
        <v>4967</v>
      </c>
    </row>
    <row r="289" spans="1:5">
      <c r="A289" s="77"/>
      <c r="B289" s="74" t="s">
        <v>4359</v>
      </c>
      <c r="C289" s="75" t="s">
        <v>5309</v>
      </c>
      <c r="D289" s="430">
        <f ca="1">SUM(D290:D291)</f>
        <v>0</v>
      </c>
      <c r="E289" s="71" t="s">
        <v>4967</v>
      </c>
    </row>
    <row r="290" spans="1:5" ht="15">
      <c r="A290" s="77"/>
      <c r="B290" s="74" t="s">
        <v>1748</v>
      </c>
      <c r="C290" s="76" t="s">
        <v>5310</v>
      </c>
      <c r="D290" s="429">
        <f ca="1">SUMIF(Codifica_CE!$H$4962:$U$6201,CeMin_118!$B:$B,Codifica_CE!$T$4962:$T$6201)</f>
        <v>0</v>
      </c>
      <c r="E290" s="71" t="s">
        <v>4967</v>
      </c>
    </row>
    <row r="291" spans="1:5" ht="15">
      <c r="A291" s="77"/>
      <c r="B291" s="74" t="s">
        <v>1753</v>
      </c>
      <c r="C291" s="76" t="s">
        <v>5311</v>
      </c>
      <c r="D291" s="429">
        <f ca="1">SUMIF(Codifica_CE!$H$4962:$U$6201,CeMin_118!$B:$B,Codifica_CE!$T$4962:$T$6201)</f>
        <v>0</v>
      </c>
      <c r="E291" s="71" t="s">
        <v>4967</v>
      </c>
    </row>
    <row r="292" spans="1:5">
      <c r="A292" s="77"/>
      <c r="B292" s="74" t="s">
        <v>5312</v>
      </c>
      <c r="C292" s="75" t="s">
        <v>5313</v>
      </c>
      <c r="D292" s="430">
        <f ca="1">SUM(D293:D295)</f>
        <v>0</v>
      </c>
      <c r="E292" s="71" t="s">
        <v>4967</v>
      </c>
    </row>
    <row r="293" spans="1:5" ht="15">
      <c r="A293" s="77" t="s">
        <v>4982</v>
      </c>
      <c r="B293" s="74" t="s">
        <v>1756</v>
      </c>
      <c r="C293" s="76" t="s">
        <v>5314</v>
      </c>
      <c r="D293" s="429">
        <f ca="1">SUMIF(Codifica_CE!$H$4962:$U$6201,CeMin_118!$B:$B,Codifica_CE!$T$4962:$T$6201)</f>
        <v>0</v>
      </c>
      <c r="E293" s="71" t="s">
        <v>4967</v>
      </c>
    </row>
    <row r="294" spans="1:5" ht="15">
      <c r="A294" s="68"/>
      <c r="B294" s="74" t="s">
        <v>1759</v>
      </c>
      <c r="C294" s="76" t="s">
        <v>5315</v>
      </c>
      <c r="D294" s="429">
        <f ca="1">SUMIF(Codifica_CE!$H$4962:$U$6201,CeMin_118!$B:$B,Codifica_CE!$T$4962:$T$6201)</f>
        <v>0</v>
      </c>
      <c r="E294" s="71" t="s">
        <v>4967</v>
      </c>
    </row>
    <row r="295" spans="1:5" ht="15">
      <c r="A295" s="77"/>
      <c r="B295" s="74" t="s">
        <v>1762</v>
      </c>
      <c r="C295" s="76" t="s">
        <v>5316</v>
      </c>
      <c r="D295" s="429">
        <f ca="1">SUMIF(Codifica_CE!$H$4962:$U$6201,CeMin_118!$B:$B,Codifica_CE!$T$4962:$T$6201)</f>
        <v>0</v>
      </c>
      <c r="E295" s="71" t="s">
        <v>4967</v>
      </c>
    </row>
    <row r="296" spans="1:5">
      <c r="A296" s="68"/>
      <c r="B296" s="69" t="s">
        <v>5317</v>
      </c>
      <c r="C296" s="73" t="s">
        <v>5318</v>
      </c>
      <c r="D296" s="428">
        <f ca="1">SUM(D297:D299)+D305</f>
        <v>0</v>
      </c>
      <c r="E296" s="71" t="s">
        <v>4967</v>
      </c>
    </row>
    <row r="297" spans="1:5" ht="15">
      <c r="A297" s="68" t="s">
        <v>4982</v>
      </c>
      <c r="B297" s="74" t="s">
        <v>1781</v>
      </c>
      <c r="C297" s="75" t="s">
        <v>5319</v>
      </c>
      <c r="D297" s="429">
        <f ca="1">SUMIF(Codifica_CE!$H$4962:$U$6201,CeMin_118!$B:$B,Codifica_CE!$T$4962:$T$6201)</f>
        <v>0</v>
      </c>
      <c r="E297" s="71" t="s">
        <v>4967</v>
      </c>
    </row>
    <row r="298" spans="1:5" ht="15">
      <c r="A298" s="68"/>
      <c r="B298" s="74" t="s">
        <v>1787</v>
      </c>
      <c r="C298" s="75" t="s">
        <v>5320</v>
      </c>
      <c r="D298" s="429">
        <f ca="1">SUMIF(Codifica_CE!$H$4962:$U$6201,CeMin_118!$B:$B,Codifica_CE!$T$4962:$T$6201)</f>
        <v>0</v>
      </c>
      <c r="E298" s="71" t="s">
        <v>4967</v>
      </c>
    </row>
    <row r="299" spans="1:5">
      <c r="A299" s="68"/>
      <c r="B299" s="74" t="s">
        <v>5321</v>
      </c>
      <c r="C299" s="75" t="s">
        <v>5322</v>
      </c>
      <c r="D299" s="430">
        <f ca="1">SUM(D300:D304)</f>
        <v>0</v>
      </c>
      <c r="E299" s="71" t="s">
        <v>4967</v>
      </c>
    </row>
    <row r="300" spans="1:5" ht="15">
      <c r="A300" s="68"/>
      <c r="B300" s="74" t="s">
        <v>1790</v>
      </c>
      <c r="C300" s="76" t="s">
        <v>5323</v>
      </c>
      <c r="D300" s="429">
        <f ca="1">SUMIF(Codifica_CE!$H$4962:$U$6201,CeMin_118!$B:$B,Codifica_CE!$T$4962:$T$6201)</f>
        <v>0</v>
      </c>
      <c r="E300" s="71" t="s">
        <v>4967</v>
      </c>
    </row>
    <row r="301" spans="1:5" ht="15">
      <c r="A301" s="68"/>
      <c r="B301" s="74" t="s">
        <v>1799</v>
      </c>
      <c r="C301" s="76" t="s">
        <v>5324</v>
      </c>
      <c r="D301" s="429">
        <f ca="1">SUMIF(Codifica_CE!$H$4962:$U$6201,CeMin_118!$B:$B,Codifica_CE!$T$4962:$T$6201)</f>
        <v>0</v>
      </c>
      <c r="E301" s="71" t="s">
        <v>4967</v>
      </c>
    </row>
    <row r="302" spans="1:5" ht="15">
      <c r="A302" s="68"/>
      <c r="B302" s="74" t="s">
        <v>1804</v>
      </c>
      <c r="C302" s="76" t="s">
        <v>5325</v>
      </c>
      <c r="D302" s="429">
        <f ca="1">SUMIF(Codifica_CE!$H$4962:$U$6201,CeMin_118!$B:$B,Codifica_CE!$T$4962:$T$6201)</f>
        <v>0</v>
      </c>
      <c r="E302" s="71" t="s">
        <v>4967</v>
      </c>
    </row>
    <row r="303" spans="1:5" ht="15">
      <c r="A303" s="68"/>
      <c r="B303" s="74" t="s">
        <v>1807</v>
      </c>
      <c r="C303" s="76" t="s">
        <v>5326</v>
      </c>
      <c r="D303" s="429">
        <f ca="1">SUMIF(Codifica_CE!$H$4962:$U$6201,CeMin_118!$B:$B,Codifica_CE!$T$4962:$T$6201)</f>
        <v>0</v>
      </c>
      <c r="E303" s="71" t="s">
        <v>4967</v>
      </c>
    </row>
    <row r="304" spans="1:5" ht="15">
      <c r="A304" s="68"/>
      <c r="B304" s="74" t="s">
        <v>1812</v>
      </c>
      <c r="C304" s="76" t="s">
        <v>5327</v>
      </c>
      <c r="D304" s="429">
        <f ca="1">SUMIF(Codifica_CE!$H$4962:$U$6201,CeMin_118!$B:$B,Codifica_CE!$T$4962:$T$6201)</f>
        <v>0</v>
      </c>
      <c r="E304" s="71" t="s">
        <v>4967</v>
      </c>
    </row>
    <row r="305" spans="1:5">
      <c r="A305" s="68"/>
      <c r="B305" s="74" t="s">
        <v>5328</v>
      </c>
      <c r="C305" s="75" t="s">
        <v>5329</v>
      </c>
      <c r="D305" s="430">
        <f ca="1">SUM(D306:D308)</f>
        <v>0</v>
      </c>
      <c r="E305" s="71" t="s">
        <v>4967</v>
      </c>
    </row>
    <row r="306" spans="1:5" ht="25.5">
      <c r="A306" s="68" t="s">
        <v>4982</v>
      </c>
      <c r="B306" s="74" t="s">
        <v>1817</v>
      </c>
      <c r="C306" s="76" t="s">
        <v>5330</v>
      </c>
      <c r="D306" s="429">
        <f ca="1">SUMIF(Codifica_CE!$H$4962:$U$6201,CeMin_118!$B:$B,Codifica_CE!$T$4962:$T$6201)</f>
        <v>0</v>
      </c>
      <c r="E306" s="71" t="s">
        <v>4967</v>
      </c>
    </row>
    <row r="307" spans="1:5" ht="25.5">
      <c r="A307" s="68"/>
      <c r="B307" s="74" t="s">
        <v>1822</v>
      </c>
      <c r="C307" s="76" t="s">
        <v>5331</v>
      </c>
      <c r="D307" s="429">
        <f ca="1">SUMIF(Codifica_CE!$H$4962:$U$6201,CeMin_118!$B:$B,Codifica_CE!$T$4962:$T$6201)</f>
        <v>0</v>
      </c>
      <c r="E307" s="71" t="s">
        <v>4967</v>
      </c>
    </row>
    <row r="308" spans="1:5" ht="25.5">
      <c r="A308" s="68" t="s">
        <v>3064</v>
      </c>
      <c r="B308" s="74" t="s">
        <v>1827</v>
      </c>
      <c r="C308" s="76" t="s">
        <v>5332</v>
      </c>
      <c r="D308" s="429">
        <f ca="1">SUMIF(Codifica_CE!$H$4962:$U$6201,CeMin_118!$B:$B,Codifica_CE!$T$4962:$T$6201)</f>
        <v>0</v>
      </c>
      <c r="E308" s="71" t="s">
        <v>4967</v>
      </c>
    </row>
    <row r="309" spans="1:5">
      <c r="A309" s="68"/>
      <c r="B309" s="69" t="s">
        <v>5333</v>
      </c>
      <c r="C309" s="73" t="s">
        <v>5334</v>
      </c>
      <c r="D309" s="428">
        <f ca="1">SUM(D310:D311)</f>
        <v>0</v>
      </c>
      <c r="E309" s="71" t="s">
        <v>4967</v>
      </c>
    </row>
    <row r="310" spans="1:5" ht="15">
      <c r="A310" s="68"/>
      <c r="B310" s="74" t="s">
        <v>1834</v>
      </c>
      <c r="C310" s="75" t="s">
        <v>5335</v>
      </c>
      <c r="D310" s="429">
        <f ca="1">SUMIF(Codifica_CE!$H$4962:$U$6201,CeMin_118!$B:$B,Codifica_CE!$T$4962:$T$6201)</f>
        <v>0</v>
      </c>
      <c r="E310" s="71" t="s">
        <v>4967</v>
      </c>
    </row>
    <row r="311" spans="1:5" ht="15">
      <c r="A311" s="68"/>
      <c r="B311" s="74" t="s">
        <v>1842</v>
      </c>
      <c r="C311" s="75" t="s">
        <v>5336</v>
      </c>
      <c r="D311" s="429">
        <f ca="1">SUMIF(Codifica_CE!$H$4962:$U$6201,CeMin_118!$B:$B,Codifica_CE!$T$4962:$T$6201)</f>
        <v>0</v>
      </c>
      <c r="E311" s="71" t="s">
        <v>4967</v>
      </c>
    </row>
    <row r="312" spans="1:5">
      <c r="A312" s="68"/>
      <c r="B312" s="69" t="s">
        <v>4366</v>
      </c>
      <c r="C312" s="70" t="s">
        <v>4936</v>
      </c>
      <c r="D312" s="427">
        <f ca="1">SUM(D313:D319)</f>
        <v>0</v>
      </c>
      <c r="E312" s="71" t="s">
        <v>4967</v>
      </c>
    </row>
    <row r="313" spans="1:5" ht="15">
      <c r="A313" s="68"/>
      <c r="B313" s="69" t="s">
        <v>1851</v>
      </c>
      <c r="C313" s="73" t="s">
        <v>5337</v>
      </c>
      <c r="D313" s="429">
        <f ca="1">SUMIF(Codifica_CE!$H$4962:$U$6201,CeMin_118!$B:$B,Codifica_CE!$T$4962:$T$6201)</f>
        <v>0</v>
      </c>
      <c r="E313" s="71" t="s">
        <v>4967</v>
      </c>
    </row>
    <row r="314" spans="1:5" ht="15">
      <c r="A314" s="77"/>
      <c r="B314" s="69" t="s">
        <v>1857</v>
      </c>
      <c r="C314" s="73" t="s">
        <v>5338</v>
      </c>
      <c r="D314" s="429">
        <f ca="1">SUMIF(Codifica_CE!$H$4962:$U$6201,CeMin_118!$B:$B,Codifica_CE!$T$4962:$T$6201)</f>
        <v>0</v>
      </c>
      <c r="E314" s="71" t="s">
        <v>4967</v>
      </c>
    </row>
    <row r="315" spans="1:5" ht="15">
      <c r="A315" s="77"/>
      <c r="B315" s="69" t="s">
        <v>1867</v>
      </c>
      <c r="C315" s="73" t="s">
        <v>5339</v>
      </c>
      <c r="D315" s="429">
        <f ca="1">SUMIF(Codifica_CE!$H$4962:$U$6201,CeMin_118!$B:$B,Codifica_CE!$T$4962:$T$6201)</f>
        <v>0</v>
      </c>
      <c r="E315" s="71" t="s">
        <v>4967</v>
      </c>
    </row>
    <row r="316" spans="1:5" ht="15">
      <c r="A316" s="77"/>
      <c r="B316" s="69" t="s">
        <v>1862</v>
      </c>
      <c r="C316" s="73" t="s">
        <v>5340</v>
      </c>
      <c r="D316" s="429">
        <f ca="1">SUMIF(Codifica_CE!$H$4962:$U$6201,CeMin_118!$B:$B,Codifica_CE!$T$4962:$T$6201)</f>
        <v>0</v>
      </c>
      <c r="E316" s="71" t="s">
        <v>4967</v>
      </c>
    </row>
    <row r="317" spans="1:5" ht="15">
      <c r="A317" s="77"/>
      <c r="B317" s="69" t="s">
        <v>1872</v>
      </c>
      <c r="C317" s="73" t="s">
        <v>5341</v>
      </c>
      <c r="D317" s="429">
        <f ca="1">SUMIF(Codifica_CE!$H$4962:$U$6201,CeMin_118!$B:$B,Codifica_CE!$T$4962:$T$6201)</f>
        <v>0</v>
      </c>
      <c r="E317" s="71" t="s">
        <v>4967</v>
      </c>
    </row>
    <row r="318" spans="1:5" ht="15">
      <c r="A318" s="77"/>
      <c r="B318" s="69" t="s">
        <v>1877</v>
      </c>
      <c r="C318" s="73" t="s">
        <v>5342</v>
      </c>
      <c r="D318" s="429">
        <f ca="1">SUMIF(Codifica_CE!$H$4962:$U$6201,CeMin_118!$B:$B,Codifica_CE!$T$4962:$T$6201)</f>
        <v>0</v>
      </c>
      <c r="E318" s="71" t="s">
        <v>4967</v>
      </c>
    </row>
    <row r="319" spans="1:5" ht="15">
      <c r="A319" s="81" t="s">
        <v>4982</v>
      </c>
      <c r="B319" s="69" t="s">
        <v>1880</v>
      </c>
      <c r="C319" s="73" t="s">
        <v>5343</v>
      </c>
      <c r="D319" s="429">
        <f ca="1">SUMIF(Codifica_CE!$H$4962:$U$6201,CeMin_118!$B:$B,Codifica_CE!$T$4962:$T$6201)</f>
        <v>0</v>
      </c>
      <c r="E319" s="71" t="s">
        <v>4967</v>
      </c>
    </row>
    <row r="320" spans="1:5">
      <c r="A320" s="68"/>
      <c r="B320" s="69" t="s">
        <v>5344</v>
      </c>
      <c r="C320" s="70" t="s">
        <v>4937</v>
      </c>
      <c r="D320" s="427">
        <f ca="1">+D321+D322+D325+D328</f>
        <v>0</v>
      </c>
      <c r="E320" s="71" t="s">
        <v>4967</v>
      </c>
    </row>
    <row r="321" spans="1:5" ht="15">
      <c r="A321" s="68"/>
      <c r="B321" s="69" t="s">
        <v>1885</v>
      </c>
      <c r="C321" s="73" t="s">
        <v>5345</v>
      </c>
      <c r="D321" s="429">
        <f ca="1">SUMIF(Codifica_CE!$H$4962:$U$6201,CeMin_118!$B:$B,Codifica_CE!$T$4962:$T$6201)</f>
        <v>0</v>
      </c>
      <c r="E321" s="71" t="s">
        <v>4967</v>
      </c>
    </row>
    <row r="322" spans="1:5">
      <c r="A322" s="68"/>
      <c r="B322" s="69" t="s">
        <v>5346</v>
      </c>
      <c r="C322" s="73" t="s">
        <v>5347</v>
      </c>
      <c r="D322" s="428">
        <f ca="1">SUM(D323:D324)</f>
        <v>0</v>
      </c>
      <c r="E322" s="71" t="s">
        <v>4967</v>
      </c>
    </row>
    <row r="323" spans="1:5" ht="15">
      <c r="A323" s="68"/>
      <c r="B323" s="74" t="s">
        <v>1893</v>
      </c>
      <c r="C323" s="75" t="s">
        <v>5348</v>
      </c>
      <c r="D323" s="429">
        <f ca="1">SUMIF(Codifica_CE!$H$4962:$U$6201,CeMin_118!$B:$B,Codifica_CE!$T$4962:$T$6201)</f>
        <v>0</v>
      </c>
      <c r="E323" s="71" t="s">
        <v>4967</v>
      </c>
    </row>
    <row r="324" spans="1:5" ht="15">
      <c r="A324" s="68"/>
      <c r="B324" s="74" t="s">
        <v>1900</v>
      </c>
      <c r="C324" s="75" t="s">
        <v>5349</v>
      </c>
      <c r="D324" s="429">
        <f ca="1">SUMIF(Codifica_CE!$H$4962:$U$6201,CeMin_118!$B:$B,Codifica_CE!$T$4962:$T$6201)</f>
        <v>0</v>
      </c>
      <c r="E324" s="71" t="s">
        <v>4967</v>
      </c>
    </row>
    <row r="325" spans="1:5">
      <c r="A325" s="68"/>
      <c r="B325" s="69" t="s">
        <v>5350</v>
      </c>
      <c r="C325" s="73" t="s">
        <v>5351</v>
      </c>
      <c r="D325" s="428">
        <f ca="1">SUM(D326:D327)</f>
        <v>0</v>
      </c>
      <c r="E325" s="71" t="s">
        <v>4967</v>
      </c>
    </row>
    <row r="326" spans="1:5" ht="15">
      <c r="A326" s="68"/>
      <c r="B326" s="74" t="s">
        <v>1903</v>
      </c>
      <c r="C326" s="75" t="s">
        <v>5352</v>
      </c>
      <c r="D326" s="429">
        <f ca="1">SUMIF(Codifica_CE!$H$4962:$U$6201,CeMin_118!$B:$B,Codifica_CE!$T$4962:$T$6201)</f>
        <v>0</v>
      </c>
      <c r="E326" s="71" t="s">
        <v>4967</v>
      </c>
    </row>
    <row r="327" spans="1:5" ht="15">
      <c r="A327" s="68"/>
      <c r="B327" s="74" t="s">
        <v>1906</v>
      </c>
      <c r="C327" s="75" t="s">
        <v>5353</v>
      </c>
      <c r="D327" s="429">
        <f ca="1">SUMIF(Codifica_CE!$H$4962:$U$6201,CeMin_118!$B:$B,Codifica_CE!$T$4962:$T$6201)</f>
        <v>0</v>
      </c>
      <c r="E327" s="71" t="s">
        <v>4967</v>
      </c>
    </row>
    <row r="328" spans="1:5">
      <c r="A328" s="68" t="s">
        <v>4982</v>
      </c>
      <c r="B328" s="69" t="s">
        <v>1909</v>
      </c>
      <c r="C328" s="73" t="s">
        <v>5354</v>
      </c>
      <c r="D328" s="436">
        <f ca="1">SUMIF(Codifica_CE!$H$4962:$U$6201,CeMin_118!$B:$B,Codifica_CE!$T$4962:$T$6201)</f>
        <v>0</v>
      </c>
      <c r="E328" s="71" t="s">
        <v>4967</v>
      </c>
    </row>
    <row r="329" spans="1:5">
      <c r="A329" s="68"/>
      <c r="B329" s="82" t="s">
        <v>5355</v>
      </c>
      <c r="C329" s="83" t="s">
        <v>5356</v>
      </c>
      <c r="D329" s="428">
        <f ca="1">D330+D344+D353+D362</f>
        <v>0</v>
      </c>
      <c r="E329" s="71" t="s">
        <v>4967</v>
      </c>
    </row>
    <row r="330" spans="1:5">
      <c r="A330" s="68"/>
      <c r="B330" s="69" t="s">
        <v>5357</v>
      </c>
      <c r="C330" s="70" t="s">
        <v>5358</v>
      </c>
      <c r="D330" s="427">
        <f ca="1">D331+D340</f>
        <v>0</v>
      </c>
      <c r="E330" s="71" t="s">
        <v>4967</v>
      </c>
    </row>
    <row r="331" spans="1:5">
      <c r="A331" s="68"/>
      <c r="B331" s="69" t="s">
        <v>5359</v>
      </c>
      <c r="C331" s="73" t="s">
        <v>5360</v>
      </c>
      <c r="D331" s="428">
        <f ca="1">D332+D336</f>
        <v>0</v>
      </c>
      <c r="E331" s="71" t="s">
        <v>4967</v>
      </c>
    </row>
    <row r="332" spans="1:5">
      <c r="A332" s="68"/>
      <c r="B332" s="74" t="s">
        <v>5361</v>
      </c>
      <c r="C332" s="75" t="s">
        <v>5362</v>
      </c>
      <c r="D332" s="430">
        <f ca="1">SUM(D333:D335)</f>
        <v>0</v>
      </c>
      <c r="E332" s="71" t="s">
        <v>4967</v>
      </c>
    </row>
    <row r="333" spans="1:5" ht="15">
      <c r="A333" s="77"/>
      <c r="B333" s="74" t="s">
        <v>1916</v>
      </c>
      <c r="C333" s="75" t="s">
        <v>5363</v>
      </c>
      <c r="D333" s="429">
        <f ca="1">SUMIF(Codifica_CE!$H$4962:$U$6201,CeMin_118!$B:$B,Codifica_CE!$T$4962:$T$6201)</f>
        <v>0</v>
      </c>
      <c r="E333" s="71" t="s">
        <v>4967</v>
      </c>
    </row>
    <row r="334" spans="1:5" ht="15">
      <c r="A334" s="77"/>
      <c r="B334" s="74" t="s">
        <v>1944</v>
      </c>
      <c r="C334" s="75" t="s">
        <v>5364</v>
      </c>
      <c r="D334" s="429">
        <f ca="1">SUMIF(Codifica_CE!$H$4962:$U$6201,CeMin_118!$B:$B,Codifica_CE!$T$4962:$T$6201)</f>
        <v>0</v>
      </c>
      <c r="E334" s="71" t="s">
        <v>4967</v>
      </c>
    </row>
    <row r="335" spans="1:5" ht="15">
      <c r="A335" s="77"/>
      <c r="B335" s="74" t="s">
        <v>1969</v>
      </c>
      <c r="C335" s="75" t="s">
        <v>5365</v>
      </c>
      <c r="D335" s="429">
        <f ca="1">SUMIF(Codifica_CE!$H$4962:$U$6201,CeMin_118!$B:$B,Codifica_CE!$T$4962:$T$6201)</f>
        <v>0</v>
      </c>
      <c r="E335" s="71" t="s">
        <v>4967</v>
      </c>
    </row>
    <row r="336" spans="1:5">
      <c r="A336" s="68"/>
      <c r="B336" s="74" t="s">
        <v>5366</v>
      </c>
      <c r="C336" s="75" t="s">
        <v>5367</v>
      </c>
      <c r="D336" s="430">
        <f ca="1">SUM(D337:D339)</f>
        <v>0</v>
      </c>
      <c r="E336" s="71" t="s">
        <v>4967</v>
      </c>
    </row>
    <row r="337" spans="1:5" ht="15">
      <c r="A337" s="77"/>
      <c r="B337" s="74" t="s">
        <v>1994</v>
      </c>
      <c r="C337" s="75" t="s">
        <v>5368</v>
      </c>
      <c r="D337" s="429">
        <f ca="1">SUMIF(Codifica_CE!$H$4962:$U$6201,CeMin_118!$B:$B,Codifica_CE!$T$4962:$T$6201)</f>
        <v>0</v>
      </c>
      <c r="E337" s="71" t="s">
        <v>4967</v>
      </c>
    </row>
    <row r="338" spans="1:5" ht="15">
      <c r="A338" s="77"/>
      <c r="B338" s="74" t="s">
        <v>2020</v>
      </c>
      <c r="C338" s="75" t="s">
        <v>5369</v>
      </c>
      <c r="D338" s="429">
        <f ca="1">SUMIF(Codifica_CE!$H$4962:$U$6201,CeMin_118!$B:$B,Codifica_CE!$T$4962:$T$6201)</f>
        <v>0</v>
      </c>
      <c r="E338" s="71" t="s">
        <v>4967</v>
      </c>
    </row>
    <row r="339" spans="1:5" ht="15">
      <c r="A339" s="77"/>
      <c r="B339" s="74" t="s">
        <v>2045</v>
      </c>
      <c r="C339" s="75" t="s">
        <v>5370</v>
      </c>
      <c r="D339" s="429">
        <f ca="1">SUMIF(Codifica_CE!$H$4962:$U$6201,CeMin_118!$B:$B,Codifica_CE!$T$4962:$T$6201)</f>
        <v>0</v>
      </c>
      <c r="E339" s="71" t="s">
        <v>4967</v>
      </c>
    </row>
    <row r="340" spans="1:5">
      <c r="A340" s="68"/>
      <c r="B340" s="69" t="s">
        <v>5371</v>
      </c>
      <c r="C340" s="73" t="s">
        <v>5372</v>
      </c>
      <c r="D340" s="428">
        <f ca="1">SUM(D341:D343)</f>
        <v>0</v>
      </c>
      <c r="E340" s="71" t="s">
        <v>4967</v>
      </c>
    </row>
    <row r="341" spans="1:5" ht="15">
      <c r="A341" s="77"/>
      <c r="B341" s="74" t="s">
        <v>2070</v>
      </c>
      <c r="C341" s="75" t="s">
        <v>5373</v>
      </c>
      <c r="D341" s="429">
        <f ca="1">SUMIF(Codifica_CE!$H$4962:$U$6201,CeMin_118!$B:$B,Codifica_CE!$T$4962:$T$6201)</f>
        <v>0</v>
      </c>
      <c r="E341" s="71" t="s">
        <v>4967</v>
      </c>
    </row>
    <row r="342" spans="1:5" ht="15">
      <c r="A342" s="77"/>
      <c r="B342" s="74" t="s">
        <v>2094</v>
      </c>
      <c r="C342" s="75" t="s">
        <v>5374</v>
      </c>
      <c r="D342" s="429">
        <f ca="1">SUMIF(Codifica_CE!$H$4962:$U$6201,CeMin_118!$B:$B,Codifica_CE!$T$4962:$T$6201)</f>
        <v>0</v>
      </c>
      <c r="E342" s="71" t="s">
        <v>4967</v>
      </c>
    </row>
    <row r="343" spans="1:5" ht="15">
      <c r="A343" s="77"/>
      <c r="B343" s="74" t="s">
        <v>2117</v>
      </c>
      <c r="C343" s="75" t="s">
        <v>5375</v>
      </c>
      <c r="D343" s="429">
        <f ca="1">SUMIF(Codifica_CE!$H$4962:$U$6201,CeMin_118!$B:$B,Codifica_CE!$T$4962:$T$6201)</f>
        <v>0</v>
      </c>
      <c r="E343" s="71" t="s">
        <v>4967</v>
      </c>
    </row>
    <row r="344" spans="1:5">
      <c r="A344" s="68"/>
      <c r="B344" s="69" t="s">
        <v>5376</v>
      </c>
      <c r="C344" s="70" t="s">
        <v>5377</v>
      </c>
      <c r="D344" s="427">
        <f ca="1">D345+D349</f>
        <v>0</v>
      </c>
      <c r="E344" s="71" t="s">
        <v>4967</v>
      </c>
    </row>
    <row r="345" spans="1:5">
      <c r="A345" s="68"/>
      <c r="B345" s="69" t="s">
        <v>5378</v>
      </c>
      <c r="C345" s="73" t="s">
        <v>5379</v>
      </c>
      <c r="D345" s="428">
        <f ca="1">SUM(D346:D348)</f>
        <v>0</v>
      </c>
      <c r="E345" s="71" t="s">
        <v>4967</v>
      </c>
    </row>
    <row r="346" spans="1:5" ht="15">
      <c r="A346" s="77"/>
      <c r="B346" s="74" t="s">
        <v>2142</v>
      </c>
      <c r="C346" s="75" t="s">
        <v>5380</v>
      </c>
      <c r="D346" s="429">
        <f ca="1">SUMIF(Codifica_CE!$H$4962:$U$6201,CeMin_118!$B:$B,Codifica_CE!$T$4962:$T$6201)</f>
        <v>0</v>
      </c>
      <c r="E346" s="71" t="s">
        <v>4967</v>
      </c>
    </row>
    <row r="347" spans="1:5" ht="15">
      <c r="A347" s="77"/>
      <c r="B347" s="74" t="s">
        <v>2168</v>
      </c>
      <c r="C347" s="75" t="s">
        <v>5381</v>
      </c>
      <c r="D347" s="429">
        <f ca="1">SUMIF(Codifica_CE!$H$4962:$U$6201,CeMin_118!$B:$B,Codifica_CE!$T$4962:$T$6201)</f>
        <v>0</v>
      </c>
      <c r="E347" s="71" t="s">
        <v>4967</v>
      </c>
    </row>
    <row r="348" spans="1:5" ht="15">
      <c r="A348" s="77"/>
      <c r="B348" s="74" t="s">
        <v>2193</v>
      </c>
      <c r="C348" s="75" t="s">
        <v>5382</v>
      </c>
      <c r="D348" s="429">
        <f ca="1">SUMIF(Codifica_CE!$H$4962:$U$6201,CeMin_118!$B:$B,Codifica_CE!$T$4962:$T$6201)</f>
        <v>0</v>
      </c>
      <c r="E348" s="71" t="s">
        <v>4967</v>
      </c>
    </row>
    <row r="349" spans="1:5">
      <c r="A349" s="68"/>
      <c r="B349" s="69" t="s">
        <v>5383</v>
      </c>
      <c r="C349" s="73" t="s">
        <v>5384</v>
      </c>
      <c r="D349" s="428">
        <f ca="1">SUM(D350:D352)</f>
        <v>0</v>
      </c>
      <c r="E349" s="71" t="s">
        <v>4967</v>
      </c>
    </row>
    <row r="350" spans="1:5" ht="15">
      <c r="A350" s="77"/>
      <c r="B350" s="74" t="s">
        <v>2218</v>
      </c>
      <c r="C350" s="75" t="s">
        <v>5385</v>
      </c>
      <c r="D350" s="429">
        <f ca="1">SUMIF(Codifica_CE!$H$4962:$U$6201,CeMin_118!$B:$B,Codifica_CE!$T$4962:$T$6201)</f>
        <v>0</v>
      </c>
      <c r="E350" s="71" t="s">
        <v>4967</v>
      </c>
    </row>
    <row r="351" spans="1:5" ht="15">
      <c r="A351" s="77"/>
      <c r="B351" s="74" t="s">
        <v>2242</v>
      </c>
      <c r="C351" s="75" t="s">
        <v>5386</v>
      </c>
      <c r="D351" s="429">
        <f ca="1">SUMIF(Codifica_CE!$H$4962:$U$6201,CeMin_118!$B:$B,Codifica_CE!$T$4962:$T$6201)</f>
        <v>0</v>
      </c>
      <c r="E351" s="71" t="s">
        <v>4967</v>
      </c>
    </row>
    <row r="352" spans="1:5" ht="15">
      <c r="A352" s="77"/>
      <c r="B352" s="74" t="s">
        <v>2265</v>
      </c>
      <c r="C352" s="75" t="s">
        <v>5387</v>
      </c>
      <c r="D352" s="429">
        <f ca="1">SUMIF(Codifica_CE!$H$4962:$U$6201,CeMin_118!$B:$B,Codifica_CE!$T$4962:$T$6201)</f>
        <v>0</v>
      </c>
      <c r="E352" s="71" t="s">
        <v>4967</v>
      </c>
    </row>
    <row r="353" spans="1:5">
      <c r="A353" s="68"/>
      <c r="B353" s="69" t="s">
        <v>5388</v>
      </c>
      <c r="C353" s="70" t="s">
        <v>5389</v>
      </c>
      <c r="D353" s="427">
        <f ca="1">D354+D358</f>
        <v>0</v>
      </c>
      <c r="E353" s="71" t="s">
        <v>4967</v>
      </c>
    </row>
    <row r="354" spans="1:5">
      <c r="A354" s="68"/>
      <c r="B354" s="69" t="s">
        <v>5390</v>
      </c>
      <c r="C354" s="73" t="s">
        <v>5391</v>
      </c>
      <c r="D354" s="428">
        <f ca="1">SUM(D355:D357)</f>
        <v>0</v>
      </c>
      <c r="E354" s="71" t="s">
        <v>4967</v>
      </c>
    </row>
    <row r="355" spans="1:5" ht="15">
      <c r="A355" s="77"/>
      <c r="B355" s="74" t="s">
        <v>2290</v>
      </c>
      <c r="C355" s="75" t="s">
        <v>5392</v>
      </c>
      <c r="D355" s="429">
        <f ca="1">SUMIF(Codifica_CE!$H$4962:$U$6201,CeMin_118!$B:$B,Codifica_CE!$T$4962:$T$6201)</f>
        <v>0</v>
      </c>
      <c r="E355" s="71" t="s">
        <v>4967</v>
      </c>
    </row>
    <row r="356" spans="1:5" ht="15">
      <c r="A356" s="77"/>
      <c r="B356" s="74" t="s">
        <v>2315</v>
      </c>
      <c r="C356" s="75" t="s">
        <v>5393</v>
      </c>
      <c r="D356" s="429">
        <f ca="1">SUMIF(Codifica_CE!$H$4962:$U$6201,CeMin_118!$B:$B,Codifica_CE!$T$4962:$T$6201)</f>
        <v>0</v>
      </c>
      <c r="E356" s="71" t="s">
        <v>4967</v>
      </c>
    </row>
    <row r="357" spans="1:5" ht="15">
      <c r="A357" s="77"/>
      <c r="B357" s="74" t="s">
        <v>2340</v>
      </c>
      <c r="C357" s="75" t="s">
        <v>5394</v>
      </c>
      <c r="D357" s="429">
        <f ca="1">SUMIF(Codifica_CE!$H$4962:$U$6201,CeMin_118!$B:$B,Codifica_CE!$T$4962:$T$6201)</f>
        <v>0</v>
      </c>
      <c r="E357" s="71" t="s">
        <v>4967</v>
      </c>
    </row>
    <row r="358" spans="1:5">
      <c r="A358" s="68"/>
      <c r="B358" s="69" t="s">
        <v>5395</v>
      </c>
      <c r="C358" s="73" t="s">
        <v>5396</v>
      </c>
      <c r="D358" s="428">
        <f ca="1">SUM(D359:D361)</f>
        <v>0</v>
      </c>
      <c r="E358" s="71" t="s">
        <v>4967</v>
      </c>
    </row>
    <row r="359" spans="1:5" ht="15">
      <c r="A359" s="77"/>
      <c r="B359" s="74" t="s">
        <v>2365</v>
      </c>
      <c r="C359" s="75" t="s">
        <v>5397</v>
      </c>
      <c r="D359" s="429">
        <f ca="1">SUMIF(Codifica_CE!$H$4962:$U$6201,CeMin_118!$B:$B,Codifica_CE!$T$4962:$T$6201)</f>
        <v>0</v>
      </c>
      <c r="E359" s="71" t="s">
        <v>4967</v>
      </c>
    </row>
    <row r="360" spans="1:5" ht="15">
      <c r="A360" s="77"/>
      <c r="B360" s="74" t="s">
        <v>2388</v>
      </c>
      <c r="C360" s="75" t="s">
        <v>5398</v>
      </c>
      <c r="D360" s="429">
        <f ca="1">SUMIF(Codifica_CE!$H$4962:$U$6201,CeMin_118!$B:$B,Codifica_CE!$T$4962:$T$6201)</f>
        <v>0</v>
      </c>
      <c r="E360" s="71" t="s">
        <v>4967</v>
      </c>
    </row>
    <row r="361" spans="1:5" ht="15">
      <c r="A361" s="77"/>
      <c r="B361" s="74" t="s">
        <v>2411</v>
      </c>
      <c r="C361" s="75" t="s">
        <v>5399</v>
      </c>
      <c r="D361" s="429">
        <f ca="1">SUMIF(Codifica_CE!$H$4962:$U$6201,CeMin_118!$B:$B,Codifica_CE!$T$4962:$T$6201)</f>
        <v>0</v>
      </c>
      <c r="E361" s="71" t="s">
        <v>4967</v>
      </c>
    </row>
    <row r="362" spans="1:5">
      <c r="A362" s="68"/>
      <c r="B362" s="69" t="s">
        <v>5400</v>
      </c>
      <c r="C362" s="70" t="s">
        <v>5401</v>
      </c>
      <c r="D362" s="427">
        <f ca="1">D363+D367</f>
        <v>0</v>
      </c>
      <c r="E362" s="71" t="s">
        <v>4967</v>
      </c>
    </row>
    <row r="363" spans="1:5">
      <c r="A363" s="68"/>
      <c r="B363" s="69" t="s">
        <v>5402</v>
      </c>
      <c r="C363" s="73" t="s">
        <v>5403</v>
      </c>
      <c r="D363" s="428">
        <f ca="1">SUM(D364:D366)</f>
        <v>0</v>
      </c>
      <c r="E363" s="71" t="s">
        <v>4967</v>
      </c>
    </row>
    <row r="364" spans="1:5" ht="15">
      <c r="A364" s="77"/>
      <c r="B364" s="74" t="s">
        <v>2436</v>
      </c>
      <c r="C364" s="75" t="s">
        <v>5404</v>
      </c>
      <c r="D364" s="429">
        <f ca="1">SUMIF(Codifica_CE!$H$4962:$U$6201,CeMin_118!$B:$B,Codifica_CE!$T$4962:$T$6201)</f>
        <v>0</v>
      </c>
      <c r="E364" s="71" t="s">
        <v>4967</v>
      </c>
    </row>
    <row r="365" spans="1:5" ht="15">
      <c r="A365" s="77"/>
      <c r="B365" s="74" t="s">
        <v>2461</v>
      </c>
      <c r="C365" s="75" t="s">
        <v>5405</v>
      </c>
      <c r="D365" s="429">
        <f ca="1">SUMIF(Codifica_CE!$H$4962:$U$6201,CeMin_118!$B:$B,Codifica_CE!$T$4962:$T$6201)</f>
        <v>0</v>
      </c>
      <c r="E365" s="71" t="s">
        <v>4967</v>
      </c>
    </row>
    <row r="366" spans="1:5" ht="15">
      <c r="A366" s="77"/>
      <c r="B366" s="74" t="s">
        <v>2486</v>
      </c>
      <c r="C366" s="75" t="s">
        <v>5406</v>
      </c>
      <c r="D366" s="429">
        <f ca="1">SUMIF(Codifica_CE!$H$4962:$U$6201,CeMin_118!$B:$B,Codifica_CE!$T$4962:$T$6201)</f>
        <v>0</v>
      </c>
      <c r="E366" s="71" t="s">
        <v>4967</v>
      </c>
    </row>
    <row r="367" spans="1:5">
      <c r="A367" s="68"/>
      <c r="B367" s="69" t="s">
        <v>5407</v>
      </c>
      <c r="C367" s="73" t="s">
        <v>5408</v>
      </c>
      <c r="D367" s="428">
        <f ca="1">SUM(D368:D370)</f>
        <v>0</v>
      </c>
      <c r="E367" s="71" t="s">
        <v>4967</v>
      </c>
    </row>
    <row r="368" spans="1:5" ht="15">
      <c r="A368" s="77"/>
      <c r="B368" s="74" t="s">
        <v>2511</v>
      </c>
      <c r="C368" s="75" t="s">
        <v>5409</v>
      </c>
      <c r="D368" s="429">
        <f ca="1">SUMIF(Codifica_CE!$H$4962:$U$6201,CeMin_118!$B:$B,Codifica_CE!$T$4962:$T$6201)</f>
        <v>0</v>
      </c>
      <c r="E368" s="71" t="s">
        <v>4967</v>
      </c>
    </row>
    <row r="369" spans="1:5" ht="15">
      <c r="A369" s="77"/>
      <c r="B369" s="74" t="s">
        <v>2534</v>
      </c>
      <c r="C369" s="75" t="s">
        <v>5410</v>
      </c>
      <c r="D369" s="429">
        <f ca="1">SUMIF(Codifica_CE!$H$4962:$U$6201,CeMin_118!$B:$B,Codifica_CE!$T$4962:$T$6201)</f>
        <v>0</v>
      </c>
      <c r="E369" s="71" t="s">
        <v>4967</v>
      </c>
    </row>
    <row r="370" spans="1:5" ht="15">
      <c r="A370" s="77"/>
      <c r="B370" s="74" t="s">
        <v>2557</v>
      </c>
      <c r="C370" s="75" t="s">
        <v>5411</v>
      </c>
      <c r="D370" s="429">
        <f ca="1">SUMIF(Codifica_CE!$H$4962:$U$6201,CeMin_118!$B:$B,Codifica_CE!$T$4962:$T$6201)</f>
        <v>0</v>
      </c>
      <c r="E370" s="71" t="s">
        <v>4967</v>
      </c>
    </row>
    <row r="371" spans="1:5">
      <c r="A371" s="68"/>
      <c r="B371" s="69" t="s">
        <v>5412</v>
      </c>
      <c r="C371" s="70" t="s">
        <v>5413</v>
      </c>
      <c r="D371" s="427">
        <f ca="1">SUM(D372:D374)</f>
        <v>0</v>
      </c>
      <c r="E371" s="71" t="s">
        <v>4967</v>
      </c>
    </row>
    <row r="372" spans="1:5" ht="15">
      <c r="A372" s="68"/>
      <c r="B372" s="69" t="s">
        <v>2582</v>
      </c>
      <c r="C372" s="73" t="s">
        <v>5414</v>
      </c>
      <c r="D372" s="429">
        <f ca="1">SUMIF(Codifica_CE!$H$4962:$U$6201,CeMin_118!$B:$B,Codifica_CE!$T$4962:$T$6201)</f>
        <v>0</v>
      </c>
      <c r="E372" s="71" t="s">
        <v>4967</v>
      </c>
    </row>
    <row r="373" spans="1:5" ht="15">
      <c r="A373" s="68"/>
      <c r="B373" s="69" t="s">
        <v>2586</v>
      </c>
      <c r="C373" s="73" t="s">
        <v>5415</v>
      </c>
      <c r="D373" s="429">
        <f ca="1">SUMIF(Codifica_CE!$H$4962:$U$6201,CeMin_118!$B:$B,Codifica_CE!$T$4962:$T$6201)</f>
        <v>0</v>
      </c>
      <c r="E373" s="71" t="s">
        <v>4967</v>
      </c>
    </row>
    <row r="374" spans="1:5">
      <c r="A374" s="68"/>
      <c r="B374" s="69" t="s">
        <v>5416</v>
      </c>
      <c r="C374" s="73" t="s">
        <v>5417</v>
      </c>
      <c r="D374" s="428">
        <f ca="1">SUM(D375:D376)</f>
        <v>0</v>
      </c>
      <c r="E374" s="71" t="s">
        <v>4967</v>
      </c>
    </row>
    <row r="375" spans="1:5" ht="15">
      <c r="A375" s="68"/>
      <c r="B375" s="74" t="s">
        <v>2589</v>
      </c>
      <c r="C375" s="75" t="s">
        <v>5418</v>
      </c>
      <c r="D375" s="429">
        <f ca="1">SUMIF(Codifica_CE!$H$4962:$U$6201,CeMin_118!$B:$B,Codifica_CE!$T$4962:$T$6201)</f>
        <v>0</v>
      </c>
      <c r="E375" s="71" t="s">
        <v>4967</v>
      </c>
    </row>
    <row r="376" spans="1:5" ht="15">
      <c r="A376" s="77"/>
      <c r="B376" s="74" t="s">
        <v>2604</v>
      </c>
      <c r="C376" s="75" t="s">
        <v>5419</v>
      </c>
      <c r="D376" s="429">
        <f ca="1">SUMIF(Codifica_CE!$H$4962:$U$6201,CeMin_118!$B:$B,Codifica_CE!$T$4962:$T$6201)</f>
        <v>0</v>
      </c>
      <c r="E376" s="71" t="s">
        <v>4967</v>
      </c>
    </row>
    <row r="377" spans="1:5">
      <c r="A377" s="68"/>
      <c r="B377" s="82" t="s">
        <v>5420</v>
      </c>
      <c r="C377" s="84" t="s">
        <v>5421</v>
      </c>
      <c r="D377" s="428">
        <f ca="1">SUM(D378:D379)</f>
        <v>0</v>
      </c>
      <c r="E377" s="71" t="s">
        <v>4967</v>
      </c>
    </row>
    <row r="378" spans="1:5" ht="15">
      <c r="A378" s="68"/>
      <c r="B378" s="69" t="s">
        <v>2629</v>
      </c>
      <c r="C378" s="70" t="s">
        <v>5422</v>
      </c>
      <c r="D378" s="429">
        <f ca="1">SUMIF(Codifica_CE!$H$4962:$U$6201,CeMin_118!$B:$B,Codifica_CE!$T$4962:$T$6201)</f>
        <v>0</v>
      </c>
      <c r="E378" s="71" t="s">
        <v>4967</v>
      </c>
    </row>
    <row r="379" spans="1:5">
      <c r="A379" s="68"/>
      <c r="B379" s="69" t="s">
        <v>5423</v>
      </c>
      <c r="C379" s="70" t="s">
        <v>5424</v>
      </c>
      <c r="D379" s="428">
        <f ca="1">+D380+D383</f>
        <v>0</v>
      </c>
      <c r="E379" s="71" t="s">
        <v>4967</v>
      </c>
    </row>
    <row r="380" spans="1:5">
      <c r="A380" s="68"/>
      <c r="B380" s="69" t="s">
        <v>5425</v>
      </c>
      <c r="C380" s="70" t="s">
        <v>5426</v>
      </c>
      <c r="D380" s="427">
        <f ca="1">SUM(D381:D382)</f>
        <v>0</v>
      </c>
      <c r="E380" s="71" t="s">
        <v>4967</v>
      </c>
    </row>
    <row r="381" spans="1:5" ht="15">
      <c r="A381" s="68"/>
      <c r="B381" s="69" t="s">
        <v>2644</v>
      </c>
      <c r="C381" s="73" t="s">
        <v>5427</v>
      </c>
      <c r="D381" s="429">
        <f ca="1">SUMIF(Codifica_CE!$H$4962:$U$6201,CeMin_118!$B:$B,Codifica_CE!$T$4962:$T$6201)</f>
        <v>0</v>
      </c>
      <c r="E381" s="71" t="s">
        <v>4967</v>
      </c>
    </row>
    <row r="382" spans="1:5" ht="15">
      <c r="A382" s="68"/>
      <c r="B382" s="69" t="s">
        <v>2648</v>
      </c>
      <c r="C382" s="73" t="s">
        <v>5428</v>
      </c>
      <c r="D382" s="429">
        <f ca="1">SUMIF(Codifica_CE!$H$4962:$U$6201,CeMin_118!$B:$B,Codifica_CE!$T$4962:$T$6201)</f>
        <v>0</v>
      </c>
      <c r="E382" s="71" t="s">
        <v>4967</v>
      </c>
    </row>
    <row r="383" spans="1:5" ht="15">
      <c r="A383" s="68"/>
      <c r="B383" s="69" t="s">
        <v>2661</v>
      </c>
      <c r="C383" s="70" t="s">
        <v>5429</v>
      </c>
      <c r="D383" s="429">
        <f ca="1">SUMIF(Codifica_CE!$H$4962:$U$6201,CeMin_118!$B:$B,Codifica_CE!$T$4962:$T$6201)</f>
        <v>0</v>
      </c>
      <c r="E383" s="71" t="s">
        <v>4967</v>
      </c>
    </row>
    <row r="384" spans="1:5">
      <c r="A384" s="68"/>
      <c r="B384" s="69" t="s">
        <v>5430</v>
      </c>
      <c r="C384" s="70" t="s">
        <v>5431</v>
      </c>
      <c r="D384" s="427">
        <f ca="1">SUM(D385:D386)</f>
        <v>0</v>
      </c>
      <c r="E384" s="71" t="s">
        <v>4967</v>
      </c>
    </row>
    <row r="385" spans="1:5" ht="15">
      <c r="A385" s="68"/>
      <c r="B385" s="69" t="s">
        <v>2637</v>
      </c>
      <c r="C385" s="73" t="s">
        <v>5432</v>
      </c>
      <c r="D385" s="429">
        <f ca="1">SUMIF(Codifica_CE!$H$4962:$U$6201,CeMin_118!$B:$B,Codifica_CE!$T$4962:$T$6201)</f>
        <v>0</v>
      </c>
      <c r="E385" s="71" t="s">
        <v>4967</v>
      </c>
    </row>
    <row r="386" spans="1:5" ht="15">
      <c r="A386" s="68"/>
      <c r="B386" s="69" t="s">
        <v>2675</v>
      </c>
      <c r="C386" s="73" t="s">
        <v>5433</v>
      </c>
      <c r="D386" s="429">
        <f ca="1">SUMIF(Codifica_CE!$H$4962:$U$6201,CeMin_118!$B:$B,Codifica_CE!$T$4962:$T$6201)</f>
        <v>0</v>
      </c>
      <c r="E386" s="71" t="s">
        <v>4967</v>
      </c>
    </row>
    <row r="387" spans="1:5" ht="14.25">
      <c r="A387" s="68"/>
      <c r="B387" s="69" t="s">
        <v>5434</v>
      </c>
      <c r="C387" s="70" t="s">
        <v>5435</v>
      </c>
      <c r="D387" s="427">
        <f ca="1">SUM(D388:D389)</f>
        <v>0</v>
      </c>
      <c r="E387" s="290" t="s">
        <v>5436</v>
      </c>
    </row>
    <row r="388" spans="1:5" ht="15">
      <c r="A388" s="68"/>
      <c r="B388" s="69" t="s">
        <v>2686</v>
      </c>
      <c r="C388" s="73" t="s">
        <v>5437</v>
      </c>
      <c r="D388" s="429">
        <f ca="1">SUMIF(Codifica_CE!$H$4962:$U$6201,CeMin_118!$B:$B,Codifica_CE!$T$4962:$T$6201)</f>
        <v>0</v>
      </c>
      <c r="E388" s="290" t="s">
        <v>5436</v>
      </c>
    </row>
    <row r="389" spans="1:5" ht="15">
      <c r="A389" s="68"/>
      <c r="B389" s="69" t="s">
        <v>2736</v>
      </c>
      <c r="C389" s="73" t="s">
        <v>5438</v>
      </c>
      <c r="D389" s="429">
        <f ca="1">SUMIF(Codifica_CE!$H$4962:$U$6201,CeMin_118!$B:$B,Codifica_CE!$T$4962:$T$6201)</f>
        <v>0</v>
      </c>
      <c r="E389" s="290" t="s">
        <v>5436</v>
      </c>
    </row>
    <row r="390" spans="1:5">
      <c r="A390" s="68"/>
      <c r="B390" s="69" t="s">
        <v>5439</v>
      </c>
      <c r="C390" s="70" t="s">
        <v>5440</v>
      </c>
      <c r="D390" s="427">
        <f ca="1">D391+D397+D398+D403</f>
        <v>0</v>
      </c>
      <c r="E390" s="71" t="s">
        <v>4967</v>
      </c>
    </row>
    <row r="391" spans="1:5">
      <c r="A391" s="68"/>
      <c r="B391" s="69" t="s">
        <v>5441</v>
      </c>
      <c r="C391" s="73" t="s">
        <v>5442</v>
      </c>
      <c r="D391" s="428">
        <f ca="1">SUM(D392:D396)</f>
        <v>0</v>
      </c>
      <c r="E391" s="71" t="s">
        <v>4967</v>
      </c>
    </row>
    <row r="392" spans="1:5" ht="15">
      <c r="A392" s="68"/>
      <c r="B392" s="74" t="s">
        <v>2759</v>
      </c>
      <c r="C392" s="75" t="s">
        <v>5443</v>
      </c>
      <c r="D392" s="429">
        <f ca="1">SUMIF(Codifica_CE!$H$4962:$U$6201,CeMin_118!$B:$B,Codifica_CE!$T$4962:$T$6201)</f>
        <v>0</v>
      </c>
      <c r="E392" s="71" t="s">
        <v>4967</v>
      </c>
    </row>
    <row r="393" spans="1:5" ht="15">
      <c r="A393" s="68"/>
      <c r="B393" s="74" t="s">
        <v>2765</v>
      </c>
      <c r="C393" s="75" t="s">
        <v>5444</v>
      </c>
      <c r="D393" s="429">
        <f ca="1">SUMIF(Codifica_CE!$H$4962:$U$6201,CeMin_118!$B:$B,Codifica_CE!$T$4962:$T$6201)</f>
        <v>0</v>
      </c>
      <c r="E393" s="71" t="s">
        <v>4967</v>
      </c>
    </row>
    <row r="394" spans="1:5" ht="15">
      <c r="A394" s="68"/>
      <c r="B394" s="74" t="s">
        <v>2768</v>
      </c>
      <c r="C394" s="75" t="s">
        <v>5445</v>
      </c>
      <c r="D394" s="429">
        <f ca="1">SUMIF(Codifica_CE!$H$4962:$U$6201,CeMin_118!$B:$B,Codifica_CE!$T$4962:$T$6201)</f>
        <v>0</v>
      </c>
      <c r="E394" s="71" t="s">
        <v>4967</v>
      </c>
    </row>
    <row r="395" spans="1:5" ht="15">
      <c r="A395" s="68"/>
      <c r="B395" s="74" t="s">
        <v>2771</v>
      </c>
      <c r="C395" s="75" t="s">
        <v>5446</v>
      </c>
      <c r="D395" s="429">
        <f ca="1">SUMIF(Codifica_CE!$H$4962:$U$6201,CeMin_118!$B:$B,Codifica_CE!$T$4962:$T$6201)</f>
        <v>0</v>
      </c>
      <c r="E395" s="71" t="s">
        <v>4967</v>
      </c>
    </row>
    <row r="396" spans="1:5" ht="15">
      <c r="A396" s="68"/>
      <c r="B396" s="74" t="s">
        <v>2774</v>
      </c>
      <c r="C396" s="75" t="s">
        <v>5447</v>
      </c>
      <c r="D396" s="429">
        <f ca="1">SUMIF(Codifica_CE!$H$4962:$U$6201,CeMin_118!$B:$B,Codifica_CE!$T$4962:$T$6201)</f>
        <v>0</v>
      </c>
      <c r="E396" s="71" t="s">
        <v>4967</v>
      </c>
    </row>
    <row r="397" spans="1:5" ht="15">
      <c r="A397" s="68"/>
      <c r="B397" s="69" t="s">
        <v>2777</v>
      </c>
      <c r="C397" s="73" t="s">
        <v>5448</v>
      </c>
      <c r="D397" s="429">
        <f ca="1">SUMIF(Codifica_CE!$H$4962:$U$6201,CeMin_118!$B:$B,Codifica_CE!$T$4962:$T$6201)</f>
        <v>0</v>
      </c>
      <c r="E397" s="71" t="s">
        <v>4967</v>
      </c>
    </row>
    <row r="398" spans="1:5">
      <c r="A398" s="68"/>
      <c r="B398" s="69" t="s">
        <v>5449</v>
      </c>
      <c r="C398" s="73" t="s">
        <v>5450</v>
      </c>
      <c r="D398" s="428">
        <f ca="1">SUM(D399:D402)</f>
        <v>0</v>
      </c>
      <c r="E398" s="71" t="s">
        <v>4967</v>
      </c>
    </row>
    <row r="399" spans="1:5" ht="25.5">
      <c r="A399" s="68"/>
      <c r="B399" s="74" t="s">
        <v>2799</v>
      </c>
      <c r="C399" s="75" t="s">
        <v>5451</v>
      </c>
      <c r="D399" s="429">
        <f ca="1">SUMIF(Codifica_CE!$H$4962:$U$6201,CeMin_118!$B:$B,Codifica_CE!$T$4962:$T$6201)</f>
        <v>0</v>
      </c>
      <c r="E399" s="71" t="s">
        <v>4967</v>
      </c>
    </row>
    <row r="400" spans="1:5" ht="15">
      <c r="A400" s="68"/>
      <c r="B400" s="74" t="s">
        <v>2811</v>
      </c>
      <c r="C400" s="75" t="s">
        <v>5452</v>
      </c>
      <c r="D400" s="429">
        <f ca="1">SUMIF(Codifica_CE!$H$4962:$U$6201,CeMin_118!$B:$B,Codifica_CE!$T$4962:$T$6201)</f>
        <v>0</v>
      </c>
      <c r="E400" s="71" t="s">
        <v>4967</v>
      </c>
    </row>
    <row r="401" spans="1:5" ht="15">
      <c r="A401" s="68"/>
      <c r="B401" s="74" t="s">
        <v>2814</v>
      </c>
      <c r="C401" s="75" t="s">
        <v>5453</v>
      </c>
      <c r="D401" s="429">
        <f ca="1">SUMIF(Codifica_CE!$H$4962:$U$6201,CeMin_118!$B:$B,Codifica_CE!$T$4962:$T$6201)</f>
        <v>0</v>
      </c>
      <c r="E401" s="71" t="s">
        <v>4967</v>
      </c>
    </row>
    <row r="402" spans="1:5" ht="15">
      <c r="A402" s="68"/>
      <c r="B402" s="74" t="s">
        <v>2823</v>
      </c>
      <c r="C402" s="75" t="s">
        <v>5454</v>
      </c>
      <c r="D402" s="429">
        <f ca="1">SUMIF(Codifica_CE!$H$4962:$U$6201,CeMin_118!$B:$B,Codifica_CE!$T$4962:$T$6201)</f>
        <v>0</v>
      </c>
      <c r="E402" s="71" t="s">
        <v>4967</v>
      </c>
    </row>
    <row r="403" spans="1:5">
      <c r="A403" s="68"/>
      <c r="B403" s="69" t="s">
        <v>5455</v>
      </c>
      <c r="C403" s="73" t="s">
        <v>5456</v>
      </c>
      <c r="D403" s="428">
        <f ca="1">SUM(D404:D410)</f>
        <v>0</v>
      </c>
      <c r="E403" s="71" t="s">
        <v>4967</v>
      </c>
    </row>
    <row r="404" spans="1:5" ht="15">
      <c r="A404" s="68"/>
      <c r="B404" s="74" t="s">
        <v>2781</v>
      </c>
      <c r="C404" s="75" t="s">
        <v>5457</v>
      </c>
      <c r="D404" s="429">
        <f ca="1">SUMIF(Codifica_CE!$H$4962:$U$6201,CeMin_118!$B:$B,Codifica_CE!$T$4962:$T$6201)</f>
        <v>0</v>
      </c>
      <c r="E404" s="71" t="s">
        <v>4967</v>
      </c>
    </row>
    <row r="405" spans="1:5" ht="15">
      <c r="A405" s="68"/>
      <c r="B405" s="74" t="s">
        <v>2784</v>
      </c>
      <c r="C405" s="75" t="s">
        <v>5458</v>
      </c>
      <c r="D405" s="429">
        <f ca="1">SUMIF(Codifica_CE!$H$4962:$U$6201,CeMin_118!$B:$B,Codifica_CE!$T$4962:$T$6201)</f>
        <v>0</v>
      </c>
      <c r="E405" s="71" t="s">
        <v>4967</v>
      </c>
    </row>
    <row r="406" spans="1:5" ht="15">
      <c r="A406" s="68"/>
      <c r="B406" s="74" t="s">
        <v>2796</v>
      </c>
      <c r="C406" s="75" t="s">
        <v>5459</v>
      </c>
      <c r="D406" s="429">
        <f ca="1">SUMIF(Codifica_CE!$H$4962:$U$6201,CeMin_118!$B:$B,Codifica_CE!$T$4962:$T$6201)</f>
        <v>0</v>
      </c>
      <c r="E406" s="71" t="s">
        <v>4967</v>
      </c>
    </row>
    <row r="407" spans="1:5" ht="15">
      <c r="A407" s="68"/>
      <c r="B407" s="74" t="s">
        <v>2787</v>
      </c>
      <c r="C407" s="75" t="s">
        <v>5460</v>
      </c>
      <c r="D407" s="429">
        <f ca="1">SUMIF(Codifica_CE!$H$4962:$U$6201,CeMin_118!$B:$B,Codifica_CE!$T$4962:$T$6201)</f>
        <v>0</v>
      </c>
      <c r="E407" s="71" t="s">
        <v>4967</v>
      </c>
    </row>
    <row r="408" spans="1:5" ht="15">
      <c r="A408" s="68"/>
      <c r="B408" s="74" t="s">
        <v>2790</v>
      </c>
      <c r="C408" s="75" t="s">
        <v>5461</v>
      </c>
      <c r="D408" s="429">
        <f ca="1">SUMIF(Codifica_CE!$H$4962:$U$6201,CeMin_118!$B:$B,Codifica_CE!$T$4962:$T$6201)</f>
        <v>0</v>
      </c>
      <c r="E408" s="71" t="s">
        <v>4967</v>
      </c>
    </row>
    <row r="409" spans="1:5" ht="15">
      <c r="A409" s="68"/>
      <c r="B409" s="74" t="s">
        <v>2793</v>
      </c>
      <c r="C409" s="75" t="s">
        <v>5462</v>
      </c>
      <c r="D409" s="429">
        <f ca="1">SUMIF(Codifica_CE!$H$4962:$U$6201,CeMin_118!$B:$B,Codifica_CE!$T$4962:$T$6201)</f>
        <v>0</v>
      </c>
      <c r="E409" s="71" t="s">
        <v>4967</v>
      </c>
    </row>
    <row r="410" spans="1:5" ht="15">
      <c r="A410" s="68"/>
      <c r="B410" s="74" t="s">
        <v>2828</v>
      </c>
      <c r="C410" s="75" t="s">
        <v>5463</v>
      </c>
      <c r="D410" s="429">
        <f ca="1">SUMIF(Codifica_CE!$H$4962:$U$6201,CeMin_118!$B:$B,Codifica_CE!$T$4962:$T$6201)</f>
        <v>0</v>
      </c>
      <c r="E410" s="71" t="s">
        <v>4967</v>
      </c>
    </row>
    <row r="411" spans="1:5">
      <c r="A411" s="68"/>
      <c r="B411" s="69" t="s">
        <v>5464</v>
      </c>
      <c r="C411" s="70" t="s">
        <v>5465</v>
      </c>
      <c r="D411" s="427">
        <f ca="1">D132+D160+D312+D320+D329+D371+D377+D384+D387+D390</f>
        <v>0</v>
      </c>
      <c r="E411" s="71" t="s">
        <v>4967</v>
      </c>
    </row>
    <row r="412" spans="1:5">
      <c r="A412" s="68"/>
      <c r="B412" s="69"/>
      <c r="C412" s="70" t="s">
        <v>5466</v>
      </c>
      <c r="D412" s="430"/>
      <c r="E412" s="71" t="s">
        <v>4967</v>
      </c>
    </row>
    <row r="413" spans="1:5">
      <c r="A413" s="68"/>
      <c r="B413" s="69" t="s">
        <v>5467</v>
      </c>
      <c r="C413" s="70" t="s">
        <v>5468</v>
      </c>
      <c r="D413" s="427">
        <f ca="1">SUM(D414:D416)</f>
        <v>0</v>
      </c>
      <c r="E413" s="71" t="s">
        <v>4967</v>
      </c>
    </row>
    <row r="414" spans="1:5" ht="15">
      <c r="A414" s="68"/>
      <c r="B414" s="69" t="s">
        <v>2844</v>
      </c>
      <c r="C414" s="73" t="s">
        <v>5469</v>
      </c>
      <c r="D414" s="429">
        <f ca="1">SUMIF(Codifica_CE!$H$4962:$U$6201,CeMin_118!$B:$B,Codifica_CE!$T$4962:$T$6201)</f>
        <v>0</v>
      </c>
      <c r="E414" s="71" t="s">
        <v>4967</v>
      </c>
    </row>
    <row r="415" spans="1:5" ht="15">
      <c r="A415" s="68"/>
      <c r="B415" s="69" t="s">
        <v>2850</v>
      </c>
      <c r="C415" s="73" t="s">
        <v>5470</v>
      </c>
      <c r="D415" s="429">
        <f ca="1">SUMIF(Codifica_CE!$H$4962:$U$6201,CeMin_118!$B:$B,Codifica_CE!$T$4962:$T$6201)</f>
        <v>0</v>
      </c>
      <c r="E415" s="71" t="s">
        <v>4967</v>
      </c>
    </row>
    <row r="416" spans="1:5" ht="15">
      <c r="A416" s="68"/>
      <c r="B416" s="69" t="s">
        <v>2855</v>
      </c>
      <c r="C416" s="73" t="s">
        <v>5471</v>
      </c>
      <c r="D416" s="429">
        <f ca="1">SUMIF(Codifica_CE!$H$4962:$U$6201,CeMin_118!$B:$B,Codifica_CE!$T$4962:$T$6201)</f>
        <v>0</v>
      </c>
      <c r="E416" s="71" t="s">
        <v>4967</v>
      </c>
    </row>
    <row r="417" spans="1:5">
      <c r="A417" s="68"/>
      <c r="B417" s="69" t="s">
        <v>5472</v>
      </c>
      <c r="C417" s="70" t="s">
        <v>5473</v>
      </c>
      <c r="D417" s="427">
        <f ca="1">SUM(D418:D422)</f>
        <v>0</v>
      </c>
      <c r="E417" s="71" t="s">
        <v>4967</v>
      </c>
    </row>
    <row r="418" spans="1:5" ht="15">
      <c r="A418" s="68"/>
      <c r="B418" s="69" t="s">
        <v>2866</v>
      </c>
      <c r="C418" s="73" t="s">
        <v>5474</v>
      </c>
      <c r="D418" s="429">
        <f ca="1">SUMIF(Codifica_CE!$H$4962:$U$6201,CeMin_118!$B:$B,Codifica_CE!$T$4962:$T$6201)</f>
        <v>0</v>
      </c>
      <c r="E418" s="71" t="s">
        <v>4967</v>
      </c>
    </row>
    <row r="419" spans="1:5" ht="15">
      <c r="A419" s="68"/>
      <c r="B419" s="69" t="s">
        <v>2869</v>
      </c>
      <c r="C419" s="73" t="s">
        <v>5475</v>
      </c>
      <c r="D419" s="429">
        <f ca="1">SUMIF(Codifica_CE!$H$4962:$U$6201,CeMin_118!$B:$B,Codifica_CE!$T$4962:$T$6201)</f>
        <v>0</v>
      </c>
      <c r="E419" s="71" t="s">
        <v>4967</v>
      </c>
    </row>
    <row r="420" spans="1:5" ht="15">
      <c r="A420" s="68"/>
      <c r="B420" s="69" t="s">
        <v>2872</v>
      </c>
      <c r="C420" s="73" t="s">
        <v>5476</v>
      </c>
      <c r="D420" s="429">
        <f ca="1">SUMIF(Codifica_CE!$H$4962:$U$6201,CeMin_118!$B:$B,Codifica_CE!$T$4962:$T$6201)</f>
        <v>0</v>
      </c>
      <c r="E420" s="71" t="s">
        <v>4967</v>
      </c>
    </row>
    <row r="421" spans="1:5" ht="15">
      <c r="A421" s="68"/>
      <c r="B421" s="69" t="s">
        <v>2875</v>
      </c>
      <c r="C421" s="73" t="s">
        <v>5477</v>
      </c>
      <c r="D421" s="429">
        <f ca="1">SUMIF(Codifica_CE!$H$4962:$U$6201,CeMin_118!$B:$B,Codifica_CE!$T$4962:$T$6201)</f>
        <v>0</v>
      </c>
      <c r="E421" s="71" t="s">
        <v>4967</v>
      </c>
    </row>
    <row r="422" spans="1:5" ht="15">
      <c r="A422" s="68"/>
      <c r="B422" s="69" t="s">
        <v>2878</v>
      </c>
      <c r="C422" s="73" t="s">
        <v>5478</v>
      </c>
      <c r="D422" s="429">
        <f ca="1">SUMIF(Codifica_CE!$H$4962:$U$6201,CeMin_118!$B:$B,Codifica_CE!$T$4962:$T$6201)</f>
        <v>0</v>
      </c>
      <c r="E422" s="71" t="s">
        <v>4967</v>
      </c>
    </row>
    <row r="423" spans="1:5">
      <c r="A423" s="68"/>
      <c r="B423" s="69" t="s">
        <v>5479</v>
      </c>
      <c r="C423" s="70" t="s">
        <v>5480</v>
      </c>
      <c r="D423" s="427">
        <f ca="1">SUM(D424:D426)</f>
        <v>0</v>
      </c>
      <c r="E423" s="71" t="s">
        <v>4967</v>
      </c>
    </row>
    <row r="424" spans="1:5" ht="15">
      <c r="A424" s="68"/>
      <c r="B424" s="69" t="s">
        <v>2885</v>
      </c>
      <c r="C424" s="73" t="s">
        <v>5481</v>
      </c>
      <c r="D424" s="429">
        <f ca="1">SUMIF(Codifica_CE!$H$4962:$U$6201,CeMin_118!$B:$B,Codifica_CE!$T$4962:$T$6201)</f>
        <v>0</v>
      </c>
      <c r="E424" s="71" t="s">
        <v>4967</v>
      </c>
    </row>
    <row r="425" spans="1:5" ht="15">
      <c r="A425" s="68"/>
      <c r="B425" s="69" t="s">
        <v>2891</v>
      </c>
      <c r="C425" s="73" t="s">
        <v>5482</v>
      </c>
      <c r="D425" s="429">
        <f ca="1">SUMIF(Codifica_CE!$H$4962:$U$6201,CeMin_118!$B:$B,Codifica_CE!$T$4962:$T$6201)</f>
        <v>0</v>
      </c>
      <c r="E425" s="71" t="s">
        <v>4967</v>
      </c>
    </row>
    <row r="426" spans="1:5" ht="20.25" customHeight="1">
      <c r="A426" s="68"/>
      <c r="B426" s="69" t="s">
        <v>2896</v>
      </c>
      <c r="C426" s="73" t="s">
        <v>5483</v>
      </c>
      <c r="D426" s="429">
        <f ca="1">SUMIF(Codifica_CE!$H$4962:$U$6201,CeMin_118!$B:$B,Codifica_CE!$T$4962:$T$6201)</f>
        <v>0</v>
      </c>
      <c r="E426" s="71" t="s">
        <v>4967</v>
      </c>
    </row>
    <row r="427" spans="1:5">
      <c r="A427" s="77"/>
      <c r="B427" s="69" t="s">
        <v>5484</v>
      </c>
      <c r="C427" s="70" t="s">
        <v>5485</v>
      </c>
      <c r="D427" s="427">
        <f ca="1">SUM(D428:D429)</f>
        <v>0</v>
      </c>
      <c r="E427" s="71" t="s">
        <v>4967</v>
      </c>
    </row>
    <row r="428" spans="1:5" ht="15">
      <c r="A428" s="77"/>
      <c r="B428" s="69" t="s">
        <v>2909</v>
      </c>
      <c r="C428" s="73" t="s">
        <v>5486</v>
      </c>
      <c r="D428" s="429">
        <f ca="1">SUMIF(Codifica_CE!$H$4962:$U$6201,CeMin_118!$B:$B,Codifica_CE!$T$4962:$T$6201)</f>
        <v>0</v>
      </c>
      <c r="E428" s="71" t="s">
        <v>4967</v>
      </c>
    </row>
    <row r="429" spans="1:5" ht="15">
      <c r="A429" s="68"/>
      <c r="B429" s="69" t="s">
        <v>2912</v>
      </c>
      <c r="C429" s="73" t="s">
        <v>5487</v>
      </c>
      <c r="D429" s="429">
        <f ca="1">SUMIF(Codifica_CE!$H$4962:$U$6201,CeMin_118!$B:$B,Codifica_CE!$T$4962:$T$6201)</f>
        <v>0</v>
      </c>
      <c r="E429" s="71" t="s">
        <v>4967</v>
      </c>
    </row>
    <row r="430" spans="1:5" ht="14.25">
      <c r="A430" s="77"/>
      <c r="B430" s="69" t="s">
        <v>5488</v>
      </c>
      <c r="C430" s="70" t="s">
        <v>5489</v>
      </c>
      <c r="D430" s="437">
        <f ca="1">D413+D417-D423-D427</f>
        <v>0</v>
      </c>
      <c r="E430" s="290" t="s">
        <v>5436</v>
      </c>
    </row>
    <row r="431" spans="1:5">
      <c r="A431" s="68"/>
      <c r="B431" s="69"/>
      <c r="C431" s="70" t="s">
        <v>5490</v>
      </c>
      <c r="D431" s="430"/>
      <c r="E431" s="71" t="s">
        <v>4967</v>
      </c>
    </row>
    <row r="432" spans="1:5" ht="15">
      <c r="A432" s="68"/>
      <c r="B432" s="69" t="s">
        <v>2919</v>
      </c>
      <c r="C432" s="70" t="s">
        <v>5491</v>
      </c>
      <c r="D432" s="429">
        <f ca="1">SUMIF(Codifica_CE!$H$4962:$U$6201,CeMin_118!$B:$B,Codifica_CE!$T$4962:$T$6201)</f>
        <v>0</v>
      </c>
      <c r="E432" s="71" t="s">
        <v>4967</v>
      </c>
    </row>
    <row r="433" spans="1:5" ht="15">
      <c r="A433" s="68"/>
      <c r="B433" s="69" t="s">
        <v>2929</v>
      </c>
      <c r="C433" s="70" t="s">
        <v>5492</v>
      </c>
      <c r="D433" s="429">
        <f ca="1">SUMIF(Codifica_CE!$H$4962:$U$6201,CeMin_118!$B:$B,Codifica_CE!$T$4962:$T$6201)</f>
        <v>0</v>
      </c>
      <c r="E433" s="71" t="s">
        <v>4967</v>
      </c>
    </row>
    <row r="434" spans="1:5" ht="14.25">
      <c r="A434" s="68"/>
      <c r="B434" s="69" t="s">
        <v>5493</v>
      </c>
      <c r="C434" s="70" t="s">
        <v>5494</v>
      </c>
      <c r="D434" s="437">
        <f ca="1">+D432-D433</f>
        <v>0</v>
      </c>
      <c r="E434" s="290" t="s">
        <v>5436</v>
      </c>
    </row>
    <row r="435" spans="1:5">
      <c r="A435" s="68"/>
      <c r="B435" s="69"/>
      <c r="C435" s="70" t="s">
        <v>5495</v>
      </c>
      <c r="D435" s="430"/>
      <c r="E435" s="71" t="s">
        <v>4967</v>
      </c>
    </row>
    <row r="436" spans="1:5">
      <c r="A436" s="68"/>
      <c r="B436" s="69" t="s">
        <v>5496</v>
      </c>
      <c r="C436" s="70" t="s">
        <v>5497</v>
      </c>
      <c r="D436" s="427">
        <f ca="1">+D437+D438</f>
        <v>0</v>
      </c>
      <c r="E436" s="71" t="s">
        <v>4967</v>
      </c>
    </row>
    <row r="437" spans="1:5" ht="15">
      <c r="A437" s="68"/>
      <c r="B437" s="69" t="s">
        <v>2938</v>
      </c>
      <c r="C437" s="73" t="s">
        <v>5498</v>
      </c>
      <c r="D437" s="429">
        <f ca="1">SUMIF(Codifica_CE!$H$4962:$U$6201,CeMin_118!$B:$B,Codifica_CE!$T$4962:$T$6201)</f>
        <v>0</v>
      </c>
      <c r="E437" s="71" t="s">
        <v>4967</v>
      </c>
    </row>
    <row r="438" spans="1:5">
      <c r="A438" s="68"/>
      <c r="B438" s="69" t="s">
        <v>5499</v>
      </c>
      <c r="C438" s="73" t="s">
        <v>5500</v>
      </c>
      <c r="D438" s="428">
        <f ca="1">+D439+D440+D450+D460</f>
        <v>0</v>
      </c>
      <c r="E438" s="71" t="s">
        <v>4967</v>
      </c>
    </row>
    <row r="439" spans="1:5" ht="15">
      <c r="A439" s="68"/>
      <c r="B439" s="74" t="s">
        <v>2947</v>
      </c>
      <c r="C439" s="75" t="s">
        <v>5501</v>
      </c>
      <c r="D439" s="429">
        <f ca="1">SUMIF(Codifica_CE!$H$4962:$U$6201,CeMin_118!$B:$B,Codifica_CE!$T$4962:$T$6201)</f>
        <v>0</v>
      </c>
      <c r="E439" s="71" t="s">
        <v>4967</v>
      </c>
    </row>
    <row r="440" spans="1:5">
      <c r="A440" s="68"/>
      <c r="B440" s="74" t="s">
        <v>5502</v>
      </c>
      <c r="C440" s="75" t="s">
        <v>5503</v>
      </c>
      <c r="D440" s="430">
        <f ca="1">+D441+D442</f>
        <v>0</v>
      </c>
      <c r="E440" s="71" t="s">
        <v>4967</v>
      </c>
    </row>
    <row r="441" spans="1:5" ht="15">
      <c r="A441" s="68" t="s">
        <v>4982</v>
      </c>
      <c r="B441" s="74" t="s">
        <v>2942</v>
      </c>
      <c r="C441" s="75" t="s">
        <v>5504</v>
      </c>
      <c r="D441" s="429">
        <f ca="1">SUMIF(Codifica_CE!$H$4962:$U$6201,CeMin_118!$B:$B,Codifica_CE!$T$4962:$T$6201)</f>
        <v>0</v>
      </c>
      <c r="E441" s="71" t="s">
        <v>4967</v>
      </c>
    </row>
    <row r="442" spans="1:5">
      <c r="A442" s="68"/>
      <c r="B442" s="74" t="s">
        <v>5505</v>
      </c>
      <c r="C442" s="75" t="s">
        <v>5506</v>
      </c>
      <c r="D442" s="430">
        <f ca="1">SUM(D443:D449)</f>
        <v>0</v>
      </c>
      <c r="E442" s="71" t="s">
        <v>4967</v>
      </c>
    </row>
    <row r="443" spans="1:5" ht="15">
      <c r="A443" s="68" t="s">
        <v>5026</v>
      </c>
      <c r="B443" s="74" t="s">
        <v>2953</v>
      </c>
      <c r="C443" s="76" t="s">
        <v>5507</v>
      </c>
      <c r="D443" s="429">
        <f ca="1">SUMIF(Codifica_CE!$H$4962:$U$6201,CeMin_118!$B:$B,Codifica_CE!$T$4962:$T$6201)</f>
        <v>0</v>
      </c>
      <c r="E443" s="71" t="s">
        <v>4967</v>
      </c>
    </row>
    <row r="444" spans="1:5" ht="15">
      <c r="A444" s="68"/>
      <c r="B444" s="74" t="s">
        <v>2956</v>
      </c>
      <c r="C444" s="76" t="s">
        <v>5508</v>
      </c>
      <c r="D444" s="429">
        <f ca="1">SUMIF(Codifica_CE!$H$4962:$U$6201,CeMin_118!$B:$B,Codifica_CE!$T$4962:$T$6201)</f>
        <v>0</v>
      </c>
      <c r="E444" s="71" t="s">
        <v>4967</v>
      </c>
    </row>
    <row r="445" spans="1:5" ht="15">
      <c r="A445" s="68"/>
      <c r="B445" s="74" t="s">
        <v>2959</v>
      </c>
      <c r="C445" s="76" t="s">
        <v>5509</v>
      </c>
      <c r="D445" s="429">
        <f ca="1">SUMIF(Codifica_CE!$H$4962:$U$6201,CeMin_118!$B:$B,Codifica_CE!$T$4962:$T$6201)</f>
        <v>0</v>
      </c>
      <c r="E445" s="71" t="s">
        <v>4967</v>
      </c>
    </row>
    <row r="446" spans="1:5" ht="15">
      <c r="A446" s="68"/>
      <c r="B446" s="74" t="s">
        <v>2962</v>
      </c>
      <c r="C446" s="76" t="s">
        <v>5510</v>
      </c>
      <c r="D446" s="429">
        <f ca="1">SUMIF(Codifica_CE!$H$4962:$U$6201,CeMin_118!$B:$B,Codifica_CE!$T$4962:$T$6201)</f>
        <v>0</v>
      </c>
      <c r="E446" s="71" t="s">
        <v>4967</v>
      </c>
    </row>
    <row r="447" spans="1:5" ht="15">
      <c r="A447" s="68"/>
      <c r="B447" s="74" t="s">
        <v>2965</v>
      </c>
      <c r="C447" s="76" t="s">
        <v>5511</v>
      </c>
      <c r="D447" s="429">
        <f ca="1">SUMIF(Codifica_CE!$H$4962:$U$6201,CeMin_118!$B:$B,Codifica_CE!$T$4962:$T$6201)</f>
        <v>0</v>
      </c>
      <c r="E447" s="71" t="s">
        <v>4967</v>
      </c>
    </row>
    <row r="448" spans="1:5" ht="15">
      <c r="A448" s="68"/>
      <c r="B448" s="74" t="s">
        <v>2968</v>
      </c>
      <c r="C448" s="76" t="s">
        <v>5512</v>
      </c>
      <c r="D448" s="429">
        <f ca="1">SUMIF(Codifica_CE!$H$4962:$U$6201,CeMin_118!$B:$B,Codifica_CE!$T$4962:$T$6201)</f>
        <v>0</v>
      </c>
      <c r="E448" s="71" t="s">
        <v>4967</v>
      </c>
    </row>
    <row r="449" spans="1:5" ht="15">
      <c r="A449" s="68"/>
      <c r="B449" s="74" t="s">
        <v>2971</v>
      </c>
      <c r="C449" s="76" t="s">
        <v>5513</v>
      </c>
      <c r="D449" s="429">
        <f ca="1">SUMIF(Codifica_CE!$H$4962:$U$6201,CeMin_118!$B:$B,Codifica_CE!$T$4962:$T$6201)</f>
        <v>0</v>
      </c>
      <c r="E449" s="71" t="s">
        <v>4967</v>
      </c>
    </row>
    <row r="450" spans="1:5">
      <c r="A450" s="68"/>
      <c r="B450" s="74" t="s">
        <v>5514</v>
      </c>
      <c r="C450" s="75" t="s">
        <v>5515</v>
      </c>
      <c r="D450" s="430">
        <f ca="1">SUM(D451:D452)</f>
        <v>0</v>
      </c>
      <c r="E450" s="71" t="s">
        <v>4967</v>
      </c>
    </row>
    <row r="451" spans="1:5" ht="15">
      <c r="A451" s="68" t="s">
        <v>4982</v>
      </c>
      <c r="B451" s="74" t="s">
        <v>5516</v>
      </c>
      <c r="C451" s="75" t="s">
        <v>5517</v>
      </c>
      <c r="D451" s="429">
        <f ca="1">SUMIF(Codifica_CE!$H$4962:$U$6201,CeMin_118!$B:$B,Codifica_CE!$T$4962:$T$6201)</f>
        <v>0</v>
      </c>
      <c r="E451" s="71" t="s">
        <v>4967</v>
      </c>
    </row>
    <row r="452" spans="1:5">
      <c r="A452" s="68"/>
      <c r="B452" s="74" t="s">
        <v>5518</v>
      </c>
      <c r="C452" s="75" t="s">
        <v>5519</v>
      </c>
      <c r="D452" s="430">
        <f ca="1">SUM(D453:D459)</f>
        <v>0</v>
      </c>
      <c r="E452" s="71" t="s">
        <v>4967</v>
      </c>
    </row>
    <row r="453" spans="1:5" ht="15">
      <c r="A453" s="68" t="s">
        <v>5026</v>
      </c>
      <c r="B453" s="74" t="s">
        <v>5520</v>
      </c>
      <c r="C453" s="76" t="s">
        <v>5521</v>
      </c>
      <c r="D453" s="429">
        <f ca="1">SUMIF(Codifica_CE!$H$4962:$U$6201,CeMin_118!$B:$B,Codifica_CE!$T$4962:$T$6201)</f>
        <v>0</v>
      </c>
      <c r="E453" s="71" t="s">
        <v>4967</v>
      </c>
    </row>
    <row r="454" spans="1:5" ht="15">
      <c r="A454" s="68"/>
      <c r="B454" s="74" t="s">
        <v>5522</v>
      </c>
      <c r="C454" s="76" t="s">
        <v>5523</v>
      </c>
      <c r="D454" s="429">
        <f ca="1">SUMIF(Codifica_CE!$H$4962:$U$6201,CeMin_118!$B:$B,Codifica_CE!$T$4962:$T$6201)</f>
        <v>0</v>
      </c>
      <c r="E454" s="71" t="s">
        <v>4967</v>
      </c>
    </row>
    <row r="455" spans="1:5" ht="15">
      <c r="A455" s="68"/>
      <c r="B455" s="74" t="s">
        <v>5524</v>
      </c>
      <c r="C455" s="76" t="s">
        <v>5525</v>
      </c>
      <c r="D455" s="429">
        <f ca="1">SUMIF(Codifica_CE!$H$4962:$U$6201,CeMin_118!$B:$B,Codifica_CE!$T$4962:$T$6201)</f>
        <v>0</v>
      </c>
      <c r="E455" s="71" t="s">
        <v>4967</v>
      </c>
    </row>
    <row r="456" spans="1:5" ht="15">
      <c r="A456" s="68"/>
      <c r="B456" s="74" t="s">
        <v>5526</v>
      </c>
      <c r="C456" s="76" t="s">
        <v>5527</v>
      </c>
      <c r="D456" s="429">
        <f ca="1">SUMIF(Codifica_CE!$H$4962:$U$6201,CeMin_118!$B:$B,Codifica_CE!$T$4962:$T$6201)</f>
        <v>0</v>
      </c>
      <c r="E456" s="71" t="s">
        <v>4967</v>
      </c>
    </row>
    <row r="457" spans="1:5" ht="15">
      <c r="A457" s="68"/>
      <c r="B457" s="74" t="s">
        <v>5528</v>
      </c>
      <c r="C457" s="76" t="s">
        <v>5529</v>
      </c>
      <c r="D457" s="429">
        <f ca="1">SUMIF(Codifica_CE!$H$4962:$U$6201,CeMin_118!$B:$B,Codifica_CE!$T$4962:$T$6201)</f>
        <v>0</v>
      </c>
      <c r="E457" s="71" t="s">
        <v>4967</v>
      </c>
    </row>
    <row r="458" spans="1:5" ht="15">
      <c r="A458" s="68"/>
      <c r="B458" s="74" t="s">
        <v>5530</v>
      </c>
      <c r="C458" s="76" t="s">
        <v>5531</v>
      </c>
      <c r="D458" s="429">
        <f ca="1">SUMIF(Codifica_CE!$H$4962:$U$6201,CeMin_118!$B:$B,Codifica_CE!$T$4962:$T$6201)</f>
        <v>0</v>
      </c>
      <c r="E458" s="71" t="s">
        <v>4967</v>
      </c>
    </row>
    <row r="459" spans="1:5" ht="15">
      <c r="A459" s="68"/>
      <c r="B459" s="74" t="s">
        <v>5532</v>
      </c>
      <c r="C459" s="76" t="s">
        <v>5533</v>
      </c>
      <c r="D459" s="429">
        <f ca="1">SUMIF(Codifica_CE!$H$4962:$U$6201,CeMin_118!$B:$B,Codifica_CE!$T$4962:$T$6201)</f>
        <v>0</v>
      </c>
      <c r="E459" s="71" t="s">
        <v>4967</v>
      </c>
    </row>
    <row r="460" spans="1:5" ht="15">
      <c r="A460" s="68"/>
      <c r="B460" s="74" t="s">
        <v>2974</v>
      </c>
      <c r="C460" s="75" t="s">
        <v>5534</v>
      </c>
      <c r="D460" s="429">
        <f ca="1">SUMIF(Codifica_CE!$H$4962:$U$6201,CeMin_118!$B:$B,Codifica_CE!$T$4962:$T$6201)</f>
        <v>0</v>
      </c>
      <c r="E460" s="71" t="s">
        <v>4967</v>
      </c>
    </row>
    <row r="461" spans="1:5">
      <c r="A461" s="68"/>
      <c r="B461" s="69" t="s">
        <v>5535</v>
      </c>
      <c r="C461" s="70" t="s">
        <v>5536</v>
      </c>
      <c r="D461" s="427">
        <f ca="1">D462+D463</f>
        <v>0</v>
      </c>
      <c r="E461" s="71" t="s">
        <v>4967</v>
      </c>
    </row>
    <row r="462" spans="1:5" ht="15">
      <c r="A462" s="68"/>
      <c r="B462" s="69" t="s">
        <v>2981</v>
      </c>
      <c r="C462" s="73" t="s">
        <v>5537</v>
      </c>
      <c r="D462" s="429">
        <f ca="1">SUMIF(Codifica_CE!$H$4962:$U$6201,CeMin_118!$B:$B,Codifica_CE!$T$4962:$T$6201)</f>
        <v>0</v>
      </c>
      <c r="E462" s="71" t="s">
        <v>4967</v>
      </c>
    </row>
    <row r="463" spans="1:5">
      <c r="A463" s="68"/>
      <c r="B463" s="69" t="s">
        <v>5538</v>
      </c>
      <c r="C463" s="73" t="s">
        <v>5539</v>
      </c>
      <c r="D463" s="428">
        <f ca="1">D464+D465+D466+D481+D491</f>
        <v>0</v>
      </c>
      <c r="E463" s="71" t="s">
        <v>4967</v>
      </c>
    </row>
    <row r="464" spans="1:5" ht="15">
      <c r="A464" s="68"/>
      <c r="B464" s="74" t="s">
        <v>2987</v>
      </c>
      <c r="C464" s="75" t="s">
        <v>5540</v>
      </c>
      <c r="D464" s="429">
        <f ca="1">SUMIF(Codifica_CE!$H$4962:$U$6201,CeMin_118!$B:$B,Codifica_CE!$T$4962:$T$6201)</f>
        <v>0</v>
      </c>
      <c r="E464" s="71" t="s">
        <v>4967</v>
      </c>
    </row>
    <row r="465" spans="1:5" ht="15">
      <c r="A465" s="68"/>
      <c r="B465" s="74" t="s">
        <v>2991</v>
      </c>
      <c r="C465" s="75" t="s">
        <v>5541</v>
      </c>
      <c r="D465" s="429">
        <f ca="1">SUMIF(Codifica_CE!$H$4962:$U$6201,CeMin_118!$B:$B,Codifica_CE!$T$4962:$T$6201)</f>
        <v>0</v>
      </c>
      <c r="E465" s="71" t="s">
        <v>4967</v>
      </c>
    </row>
    <row r="466" spans="1:5">
      <c r="A466" s="68"/>
      <c r="B466" s="74" t="s">
        <v>5542</v>
      </c>
      <c r="C466" s="75" t="s">
        <v>5543</v>
      </c>
      <c r="D466" s="430">
        <f ca="1">D467+D470</f>
        <v>0</v>
      </c>
      <c r="E466" s="71" t="s">
        <v>4967</v>
      </c>
    </row>
    <row r="467" spans="1:5">
      <c r="A467" s="68" t="s">
        <v>4982</v>
      </c>
      <c r="B467" s="74" t="s">
        <v>5544</v>
      </c>
      <c r="C467" s="75" t="s">
        <v>5545</v>
      </c>
      <c r="D467" s="430">
        <f ca="1">SUM(D468:D469)</f>
        <v>0</v>
      </c>
      <c r="E467" s="71" t="s">
        <v>4967</v>
      </c>
    </row>
    <row r="468" spans="1:5" ht="15">
      <c r="A468" s="68" t="s">
        <v>4982</v>
      </c>
      <c r="B468" s="74" t="s">
        <v>2994</v>
      </c>
      <c r="C468" s="76" t="s">
        <v>5546</v>
      </c>
      <c r="D468" s="429">
        <f ca="1">SUMIF(Codifica_CE!$H$4962:$U$6201,CeMin_118!$B:$B,Codifica_CE!$T$4962:$T$6201)</f>
        <v>0</v>
      </c>
      <c r="E468" s="71" t="s">
        <v>4967</v>
      </c>
    </row>
    <row r="469" spans="1:5" ht="15">
      <c r="A469" s="68" t="s">
        <v>4982</v>
      </c>
      <c r="B469" s="74" t="s">
        <v>2997</v>
      </c>
      <c r="C469" s="76" t="s">
        <v>5547</v>
      </c>
      <c r="D469" s="429">
        <f ca="1">SUMIF(Codifica_CE!$H$4962:$U$6201,CeMin_118!$B:$B,Codifica_CE!$T$4962:$T$6201)</f>
        <v>0</v>
      </c>
      <c r="E469" s="71" t="s">
        <v>4967</v>
      </c>
    </row>
    <row r="470" spans="1:5">
      <c r="A470" s="68"/>
      <c r="B470" s="74" t="s">
        <v>5548</v>
      </c>
      <c r="C470" s="75" t="s">
        <v>5549</v>
      </c>
      <c r="D470" s="430">
        <f ca="1">D471+D472+SUM(D476:D480)</f>
        <v>0</v>
      </c>
      <c r="E470" s="71" t="s">
        <v>4967</v>
      </c>
    </row>
    <row r="471" spans="1:5" ht="15">
      <c r="A471" s="68" t="s">
        <v>5026</v>
      </c>
      <c r="B471" s="74" t="s">
        <v>3000</v>
      </c>
      <c r="C471" s="76" t="s">
        <v>5550</v>
      </c>
      <c r="D471" s="429">
        <f ca="1">SUMIF(Codifica_CE!$H$4962:$U$6201,CeMin_118!$B:$B,Codifica_CE!$T$4962:$T$6201)</f>
        <v>0</v>
      </c>
      <c r="E471" s="71" t="s">
        <v>4967</v>
      </c>
    </row>
    <row r="472" spans="1:5">
      <c r="A472" s="68"/>
      <c r="B472" s="74" t="s">
        <v>5551</v>
      </c>
      <c r="C472" s="76" t="s">
        <v>5552</v>
      </c>
      <c r="D472" s="430">
        <f ca="1">SUM(D473:D475)</f>
        <v>0</v>
      </c>
      <c r="E472" s="71" t="s">
        <v>4967</v>
      </c>
    </row>
    <row r="473" spans="1:5" ht="15">
      <c r="A473" s="68"/>
      <c r="B473" s="74" t="s">
        <v>3003</v>
      </c>
      <c r="C473" s="75" t="s">
        <v>5553</v>
      </c>
      <c r="D473" s="429">
        <f ca="1">SUMIF(Codifica_CE!$H$4962:$U$6201,CeMin_118!$B:$B,Codifica_CE!$T$4962:$T$6201)</f>
        <v>0</v>
      </c>
      <c r="E473" s="71" t="s">
        <v>4967</v>
      </c>
    </row>
    <row r="474" spans="1:5" ht="15">
      <c r="A474" s="68"/>
      <c r="B474" s="74" t="s">
        <v>3006</v>
      </c>
      <c r="C474" s="75" t="s">
        <v>5554</v>
      </c>
      <c r="D474" s="429">
        <f ca="1">SUMIF(Codifica_CE!$H$4962:$U$6201,CeMin_118!$B:$B,Codifica_CE!$T$4962:$T$6201)</f>
        <v>0</v>
      </c>
      <c r="E474" s="71" t="s">
        <v>4967</v>
      </c>
    </row>
    <row r="475" spans="1:5" ht="15">
      <c r="A475" s="68"/>
      <c r="B475" s="74" t="s">
        <v>3009</v>
      </c>
      <c r="C475" s="75" t="s">
        <v>5555</v>
      </c>
      <c r="D475" s="429">
        <f ca="1">SUMIF(Codifica_CE!$H$4962:$U$6201,CeMin_118!$B:$B,Codifica_CE!$T$4962:$T$6201)</f>
        <v>0</v>
      </c>
      <c r="E475" s="71" t="s">
        <v>4967</v>
      </c>
    </row>
    <row r="476" spans="1:5" ht="15">
      <c r="A476" s="68"/>
      <c r="B476" s="74" t="s">
        <v>3012</v>
      </c>
      <c r="C476" s="76" t="s">
        <v>5556</v>
      </c>
      <c r="D476" s="429">
        <f ca="1">SUMIF(Codifica_CE!$H$4962:$U$6201,CeMin_118!$B:$B,Codifica_CE!$T$4962:$T$6201)</f>
        <v>0</v>
      </c>
      <c r="E476" s="71" t="s">
        <v>4967</v>
      </c>
    </row>
    <row r="477" spans="1:5" ht="15">
      <c r="A477" s="68"/>
      <c r="B477" s="74" t="s">
        <v>3015</v>
      </c>
      <c r="C477" s="76" t="s">
        <v>5557</v>
      </c>
      <c r="D477" s="429">
        <f ca="1">SUMIF(Codifica_CE!$H$4962:$U$6201,CeMin_118!$B:$B,Codifica_CE!$T$4962:$T$6201)</f>
        <v>0</v>
      </c>
      <c r="E477" s="71" t="s">
        <v>4967</v>
      </c>
    </row>
    <row r="478" spans="1:5" ht="15">
      <c r="A478" s="68"/>
      <c r="B478" s="74" t="s">
        <v>3018</v>
      </c>
      <c r="C478" s="76" t="s">
        <v>5558</v>
      </c>
      <c r="D478" s="429">
        <f ca="1">SUMIF(Codifica_CE!$H$4962:$U$6201,CeMin_118!$B:$B,Codifica_CE!$T$4962:$T$6201)</f>
        <v>0</v>
      </c>
      <c r="E478" s="71" t="s">
        <v>4967</v>
      </c>
    </row>
    <row r="479" spans="1:5" ht="15">
      <c r="A479" s="68"/>
      <c r="B479" s="74" t="s">
        <v>3021</v>
      </c>
      <c r="C479" s="76" t="s">
        <v>5559</v>
      </c>
      <c r="D479" s="429">
        <f ca="1">SUMIF(Codifica_CE!$H$4962:$U$6201,CeMin_118!$B:$B,Codifica_CE!$T$4962:$T$6201)</f>
        <v>0</v>
      </c>
      <c r="E479" s="71" t="s">
        <v>4967</v>
      </c>
    </row>
    <row r="480" spans="1:5" ht="15">
      <c r="A480" s="68"/>
      <c r="B480" s="74" t="s">
        <v>3024</v>
      </c>
      <c r="C480" s="76" t="s">
        <v>5560</v>
      </c>
      <c r="D480" s="429">
        <f ca="1">SUMIF(Codifica_CE!$H$4962:$U$6201,CeMin_118!$B:$B,Codifica_CE!$T$4962:$T$6201)</f>
        <v>0</v>
      </c>
      <c r="E480" s="71" t="s">
        <v>4967</v>
      </c>
    </row>
    <row r="481" spans="1:5">
      <c r="A481" s="68"/>
      <c r="B481" s="74" t="s">
        <v>5561</v>
      </c>
      <c r="C481" s="75" t="s">
        <v>5562</v>
      </c>
      <c r="D481" s="430">
        <f ca="1">SUM(D482:D483)</f>
        <v>0</v>
      </c>
      <c r="E481" s="71" t="s">
        <v>4967</v>
      </c>
    </row>
    <row r="482" spans="1:5" ht="15">
      <c r="A482" s="68" t="s">
        <v>4982</v>
      </c>
      <c r="B482" s="74" t="s">
        <v>5563</v>
      </c>
      <c r="C482" s="75" t="s">
        <v>5564</v>
      </c>
      <c r="D482" s="429">
        <f ca="1">SUMIF(Codifica_CE!$H$4962:$U$6201,CeMin_118!$B:$B,Codifica_CE!$T$4962:$T$6201)</f>
        <v>0</v>
      </c>
      <c r="E482" s="71" t="s">
        <v>4967</v>
      </c>
    </row>
    <row r="483" spans="1:5">
      <c r="A483" s="68"/>
      <c r="B483" s="74" t="s">
        <v>5565</v>
      </c>
      <c r="C483" s="75" t="s">
        <v>5566</v>
      </c>
      <c r="D483" s="430">
        <f ca="1">SUM(D484:D490)</f>
        <v>0</v>
      </c>
      <c r="E483" s="71" t="s">
        <v>4967</v>
      </c>
    </row>
    <row r="484" spans="1:5" ht="15">
      <c r="A484" s="68" t="s">
        <v>5026</v>
      </c>
      <c r="B484" s="74" t="s">
        <v>5567</v>
      </c>
      <c r="C484" s="76" t="s">
        <v>5568</v>
      </c>
      <c r="D484" s="429">
        <f ca="1">SUMIF(Codifica_CE!$H$4962:$U$6201,CeMin_118!$B:$B,Codifica_CE!$T$4962:$T$6201)</f>
        <v>0</v>
      </c>
      <c r="E484" s="71" t="s">
        <v>4967</v>
      </c>
    </row>
    <row r="485" spans="1:5" ht="15">
      <c r="A485" s="68"/>
      <c r="B485" s="74" t="s">
        <v>5569</v>
      </c>
      <c r="C485" s="76" t="s">
        <v>5570</v>
      </c>
      <c r="D485" s="429">
        <f ca="1">SUMIF(Codifica_CE!$H$4962:$U$6201,CeMin_118!$B:$B,Codifica_CE!$T$4962:$T$6201)</f>
        <v>0</v>
      </c>
      <c r="E485" s="71" t="s">
        <v>4967</v>
      </c>
    </row>
    <row r="486" spans="1:5" ht="15">
      <c r="A486" s="68"/>
      <c r="B486" s="74" t="s">
        <v>5571</v>
      </c>
      <c r="C486" s="76" t="s">
        <v>5572</v>
      </c>
      <c r="D486" s="429">
        <f ca="1">SUMIF(Codifica_CE!$H$4962:$U$6201,CeMin_118!$B:$B,Codifica_CE!$T$4962:$T$6201)</f>
        <v>0</v>
      </c>
      <c r="E486" s="71" t="s">
        <v>4967</v>
      </c>
    </row>
    <row r="487" spans="1:5" ht="15">
      <c r="A487" s="68"/>
      <c r="B487" s="74" t="s">
        <v>5573</v>
      </c>
      <c r="C487" s="76" t="s">
        <v>5574</v>
      </c>
      <c r="D487" s="429">
        <f ca="1">SUMIF(Codifica_CE!$H$4962:$U$6201,CeMin_118!$B:$B,Codifica_CE!$T$4962:$T$6201)</f>
        <v>0</v>
      </c>
      <c r="E487" s="71" t="s">
        <v>4967</v>
      </c>
    </row>
    <row r="488" spans="1:5" ht="15">
      <c r="A488" s="68"/>
      <c r="B488" s="74" t="s">
        <v>5575</v>
      </c>
      <c r="C488" s="76" t="s">
        <v>5576</v>
      </c>
      <c r="D488" s="429">
        <f ca="1">SUMIF(Codifica_CE!$H$4962:$U$6201,CeMin_118!$B:$B,Codifica_CE!$T$4962:$T$6201)</f>
        <v>0</v>
      </c>
      <c r="E488" s="71" t="s">
        <v>4967</v>
      </c>
    </row>
    <row r="489" spans="1:5" ht="15">
      <c r="A489" s="68"/>
      <c r="B489" s="74" t="s">
        <v>5577</v>
      </c>
      <c r="C489" s="76" t="s">
        <v>5578</v>
      </c>
      <c r="D489" s="429">
        <f ca="1">SUMIF(Codifica_CE!$H$4962:$U$6201,CeMin_118!$B:$B,Codifica_CE!$T$4962:$T$6201)</f>
        <v>0</v>
      </c>
      <c r="E489" s="71" t="s">
        <v>4967</v>
      </c>
    </row>
    <row r="490" spans="1:5" ht="15">
      <c r="A490" s="68"/>
      <c r="B490" s="74" t="s">
        <v>5579</v>
      </c>
      <c r="C490" s="76" t="s">
        <v>5580</v>
      </c>
      <c r="D490" s="429">
        <f ca="1">SUMIF(Codifica_CE!$H$4962:$U$6201,CeMin_118!$B:$B,Codifica_CE!$T$4962:$T$6201)</f>
        <v>0</v>
      </c>
      <c r="E490" s="71" t="s">
        <v>4967</v>
      </c>
    </row>
    <row r="491" spans="1:5" ht="15">
      <c r="A491" s="68"/>
      <c r="B491" s="74" t="s">
        <v>3027</v>
      </c>
      <c r="C491" s="75" t="s">
        <v>5581</v>
      </c>
      <c r="D491" s="429">
        <f ca="1">SUMIF(Codifica_CE!$H$4962:$U$6201,CeMin_118!$B:$B,Codifica_CE!$T$4962:$T$6201)</f>
        <v>0</v>
      </c>
      <c r="E491" s="71" t="s">
        <v>4967</v>
      </c>
    </row>
    <row r="492" spans="1:5" ht="14.25">
      <c r="A492" s="68"/>
      <c r="B492" s="69" t="s">
        <v>5582</v>
      </c>
      <c r="C492" s="70" t="s">
        <v>5583</v>
      </c>
      <c r="D492" s="437">
        <f ca="1">D436-D461</f>
        <v>0</v>
      </c>
      <c r="E492" s="290" t="s">
        <v>5436</v>
      </c>
    </row>
    <row r="493" spans="1:5" ht="14.25">
      <c r="A493" s="68"/>
      <c r="B493" s="69" t="s">
        <v>5584</v>
      </c>
      <c r="C493" s="70" t="s">
        <v>5585</v>
      </c>
      <c r="D493" s="437">
        <f ca="1">D130-D411+D430+D434+D492</f>
        <v>0</v>
      </c>
      <c r="E493" s="290" t="s">
        <v>5436</v>
      </c>
    </row>
    <row r="494" spans="1:5">
      <c r="A494" s="68"/>
      <c r="B494" s="69"/>
      <c r="C494" s="70" t="s">
        <v>5586</v>
      </c>
      <c r="D494" s="430"/>
      <c r="E494" s="71" t="s">
        <v>4967</v>
      </c>
    </row>
    <row r="495" spans="1:5">
      <c r="A495" s="68"/>
      <c r="B495" s="69" t="s">
        <v>5587</v>
      </c>
      <c r="C495" s="70" t="s">
        <v>5588</v>
      </c>
      <c r="D495" s="427">
        <f ca="1">SUM(D496:D499)</f>
        <v>0</v>
      </c>
      <c r="E495" s="71" t="s">
        <v>4967</v>
      </c>
    </row>
    <row r="496" spans="1:5" ht="15">
      <c r="A496" s="77"/>
      <c r="B496" s="69" t="s">
        <v>3032</v>
      </c>
      <c r="C496" s="73" t="s">
        <v>5589</v>
      </c>
      <c r="D496" s="429">
        <f ca="1">SUMIF(Codifica_CE!$H$4962:$U$6201,CeMin_118!$B:$B,Codifica_CE!$T$4962:$T$6201)</f>
        <v>0</v>
      </c>
      <c r="E496" s="71" t="s">
        <v>4967</v>
      </c>
    </row>
    <row r="497" spans="1:5" ht="15">
      <c r="A497" s="77"/>
      <c r="B497" s="69" t="s">
        <v>3038</v>
      </c>
      <c r="C497" s="73" t="s">
        <v>5590</v>
      </c>
      <c r="D497" s="429">
        <f ca="1">SUMIF(Codifica_CE!$H$4962:$U$6201,CeMin_118!$B:$B,Codifica_CE!$T$4962:$T$6201)</f>
        <v>0</v>
      </c>
      <c r="E497" s="71" t="s">
        <v>4967</v>
      </c>
    </row>
    <row r="498" spans="1:5" ht="15">
      <c r="A498" s="77"/>
      <c r="B498" s="69" t="s">
        <v>3042</v>
      </c>
      <c r="C498" s="73" t="s">
        <v>5591</v>
      </c>
      <c r="D498" s="429">
        <f ca="1">SUMIF(Codifica_CE!$H$4962:$U$6201,CeMin_118!$B:$B,Codifica_CE!$T$4962:$T$6201)</f>
        <v>0</v>
      </c>
      <c r="E498" s="71" t="s">
        <v>4967</v>
      </c>
    </row>
    <row r="499" spans="1:5" ht="15">
      <c r="A499" s="77"/>
      <c r="B499" s="69" t="s">
        <v>3046</v>
      </c>
      <c r="C499" s="73" t="s">
        <v>5592</v>
      </c>
      <c r="D499" s="429">
        <f ca="1">SUMIF(Codifica_CE!$H$4962:$U$6201,CeMin_118!$B:$B,Codifica_CE!$T$4962:$T$6201)</f>
        <v>0</v>
      </c>
      <c r="E499" s="71" t="s">
        <v>4967</v>
      </c>
    </row>
    <row r="500" spans="1:5">
      <c r="A500" s="68"/>
      <c r="B500" s="69" t="s">
        <v>5593</v>
      </c>
      <c r="C500" s="70" t="s">
        <v>5594</v>
      </c>
      <c r="D500" s="427">
        <f ca="1">SUM(D501:D502)</f>
        <v>0</v>
      </c>
      <c r="E500" s="71" t="s">
        <v>4967</v>
      </c>
    </row>
    <row r="501" spans="1:5" ht="15">
      <c r="A501" s="68"/>
      <c r="B501" s="69" t="s">
        <v>3050</v>
      </c>
      <c r="C501" s="73" t="s">
        <v>5595</v>
      </c>
      <c r="D501" s="429">
        <f ca="1">SUMIF(Codifica_CE!$H$4962:$U$6201,CeMin_118!$B:$B,Codifica_CE!$T$4962:$T$6201)</f>
        <v>0</v>
      </c>
      <c r="E501" s="71" t="s">
        <v>4967</v>
      </c>
    </row>
    <row r="502" spans="1:5" ht="15">
      <c r="A502" s="68"/>
      <c r="B502" s="69" t="s">
        <v>3054</v>
      </c>
      <c r="C502" s="73" t="s">
        <v>5596</v>
      </c>
      <c r="D502" s="429">
        <f ca="1">SUMIF(Codifica_CE!$H$4962:$U$6201,CeMin_118!$B:$B,Codifica_CE!$T$4962:$T$6201)</f>
        <v>0</v>
      </c>
      <c r="E502" s="71" t="s">
        <v>4967</v>
      </c>
    </row>
    <row r="503" spans="1:5" ht="15">
      <c r="A503" s="68"/>
      <c r="B503" s="69" t="s">
        <v>3057</v>
      </c>
      <c r="C503" s="70" t="s">
        <v>5597</v>
      </c>
      <c r="D503" s="429">
        <f ca="1">SUMIF(Codifica_CE!$H$4962:$U$6201,CeMin_118!$B:$B,Codifica_CE!$T$4962:$T$6201)</f>
        <v>0</v>
      </c>
      <c r="E503" s="71" t="s">
        <v>4967</v>
      </c>
    </row>
    <row r="504" spans="1:5">
      <c r="A504" s="68"/>
      <c r="B504" s="69" t="s">
        <v>5598</v>
      </c>
      <c r="C504" s="70" t="s">
        <v>5599</v>
      </c>
      <c r="D504" s="427">
        <f ca="1">D495+D500+D503</f>
        <v>0</v>
      </c>
      <c r="E504" s="71" t="s">
        <v>4967</v>
      </c>
    </row>
    <row r="505" spans="1:5" ht="15" thickBot="1">
      <c r="A505" s="85"/>
      <c r="B505" s="86" t="s">
        <v>5600</v>
      </c>
      <c r="C505" s="87" t="s">
        <v>5601</v>
      </c>
      <c r="D505" s="438">
        <f ca="1">D493-D504</f>
        <v>0</v>
      </c>
      <c r="E505" s="416" t="s">
        <v>5436</v>
      </c>
    </row>
    <row r="506" spans="1:5" ht="6" customHeight="1">
      <c r="A506" s="405"/>
      <c r="B506" s="405"/>
      <c r="C506" s="405"/>
      <c r="D506" s="405"/>
      <c r="E506" s="405"/>
    </row>
    <row r="507" spans="1:5" ht="15">
      <c r="A507" s="406"/>
      <c r="B507" s="407"/>
      <c r="C507" s="408" t="s">
        <v>5602</v>
      </c>
      <c r="D507" s="407"/>
      <c r="E507" s="417"/>
    </row>
    <row r="508" spans="1:5" ht="15">
      <c r="A508" s="406"/>
      <c r="B508" s="407"/>
      <c r="C508" s="408" t="s">
        <v>5603</v>
      </c>
      <c r="D508" s="421"/>
      <c r="E508" s="418"/>
    </row>
    <row r="509" spans="1:5">
      <c r="A509" s="409"/>
      <c r="B509" s="410"/>
      <c r="C509" s="381"/>
      <c r="D509" s="422"/>
    </row>
    <row r="510" spans="1:5" ht="15">
      <c r="A510" s="409"/>
      <c r="B510" s="410"/>
      <c r="C510" s="411"/>
      <c r="D510" s="410"/>
      <c r="E510" s="410"/>
    </row>
    <row r="511" spans="1:5">
      <c r="A511" s="409"/>
      <c r="B511" s="410"/>
      <c r="C511" s="412"/>
      <c r="D511" s="410"/>
      <c r="E511" s="419"/>
    </row>
    <row r="512" spans="1:5">
      <c r="A512" s="406"/>
      <c r="B512" s="410"/>
      <c r="C512" s="412"/>
      <c r="D512" s="410"/>
      <c r="E512" s="410"/>
    </row>
    <row r="513" spans="1:5" ht="15">
      <c r="A513" s="406"/>
      <c r="B513" s="407"/>
      <c r="C513" s="411"/>
      <c r="D513" s="410"/>
      <c r="E513" s="420"/>
    </row>
    <row r="514" spans="1:5" ht="15">
      <c r="A514" s="406"/>
      <c r="B514" s="410"/>
      <c r="C514" s="411"/>
      <c r="D514" s="410"/>
      <c r="E514" s="410"/>
    </row>
    <row r="515" spans="1:5" ht="15">
      <c r="A515" s="406"/>
      <c r="B515" s="410"/>
      <c r="C515" s="411"/>
      <c r="D515" s="410"/>
      <c r="E515" s="410"/>
    </row>
    <row r="516" spans="1:5" ht="15">
      <c r="A516" s="406"/>
      <c r="B516" s="410"/>
      <c r="C516" s="411"/>
      <c r="D516" s="410"/>
      <c r="E516" s="410"/>
    </row>
    <row r="517" spans="1:5" ht="15">
      <c r="A517" s="383"/>
      <c r="B517" s="413"/>
      <c r="C517" s="411"/>
      <c r="D517" s="410"/>
      <c r="E517" s="420"/>
    </row>
    <row r="518" spans="1:5" ht="15">
      <c r="A518" s="383"/>
      <c r="B518" s="410"/>
      <c r="C518" s="411"/>
      <c r="D518" s="410"/>
      <c r="E518" s="410"/>
    </row>
    <row r="519" spans="1:5" ht="15">
      <c r="A519" s="383"/>
      <c r="B519" s="414"/>
      <c r="C519" s="411"/>
      <c r="D519" s="410"/>
      <c r="E519" s="420"/>
    </row>
    <row r="520" spans="1:5" ht="15">
      <c r="A520" s="383"/>
      <c r="B520" s="414"/>
      <c r="C520" s="411"/>
      <c r="D520" s="423"/>
      <c r="E520" s="420"/>
    </row>
    <row r="521" spans="1:5" ht="15">
      <c r="A521" s="383"/>
      <c r="B521" s="414"/>
      <c r="C521" s="411"/>
      <c r="D521" s="423"/>
      <c r="E521" s="420"/>
    </row>
    <row r="522" spans="1:5" ht="15">
      <c r="A522" s="383"/>
      <c r="B522" s="414"/>
      <c r="C522" s="411"/>
      <c r="D522" s="423"/>
      <c r="E522" s="420"/>
    </row>
    <row r="523" spans="1:5" ht="15">
      <c r="A523" s="383"/>
      <c r="B523" s="414"/>
      <c r="C523" s="411"/>
      <c r="D523" s="423"/>
      <c r="E523" s="420"/>
    </row>
    <row r="524" spans="1:5" ht="15">
      <c r="A524" s="383"/>
      <c r="B524" s="414"/>
      <c r="C524" s="411"/>
      <c r="D524" s="423"/>
      <c r="E524" s="420"/>
    </row>
    <row r="525" spans="1:5" ht="15">
      <c r="A525" s="383"/>
      <c r="B525" s="414"/>
      <c r="C525" s="411"/>
      <c r="D525" s="423"/>
      <c r="E525" s="420"/>
    </row>
    <row r="526" spans="1:5" ht="15">
      <c r="A526" s="383"/>
      <c r="B526" s="414"/>
      <c r="C526" s="411"/>
      <c r="D526" s="423"/>
      <c r="E526" s="420"/>
    </row>
    <row r="527" spans="1:5" ht="15">
      <c r="A527" s="383"/>
      <c r="B527" s="414"/>
      <c r="C527" s="411"/>
      <c r="D527" s="423"/>
      <c r="E527" s="420"/>
    </row>
    <row r="528" spans="1:5" ht="15">
      <c r="A528" s="383"/>
      <c r="B528" s="414"/>
      <c r="C528" s="411"/>
      <c r="D528" s="423"/>
      <c r="E528" s="420"/>
    </row>
    <row r="529" spans="1:5" ht="15">
      <c r="A529" s="383"/>
      <c r="B529" s="414"/>
      <c r="C529" s="411"/>
      <c r="D529" s="423"/>
      <c r="E529" s="420"/>
    </row>
    <row r="530" spans="1:5" ht="15">
      <c r="A530" s="383"/>
      <c r="B530" s="414"/>
      <c r="C530" s="411"/>
      <c r="D530" s="423"/>
      <c r="E530" s="420"/>
    </row>
    <row r="531" spans="1:5" ht="15">
      <c r="A531" s="383"/>
      <c r="B531" s="414"/>
      <c r="C531" s="411"/>
      <c r="D531" s="423"/>
      <c r="E531" s="420"/>
    </row>
    <row r="532" spans="1:5" ht="15">
      <c r="A532" s="383"/>
      <c r="B532" s="414"/>
      <c r="C532" s="411"/>
      <c r="D532" s="423"/>
      <c r="E532" s="420"/>
    </row>
    <row r="533" spans="1:5" ht="15">
      <c r="A533" s="383"/>
      <c r="B533" s="414"/>
      <c r="C533" s="411"/>
      <c r="D533" s="423"/>
      <c r="E533" s="420"/>
    </row>
    <row r="534" spans="1:5" ht="15">
      <c r="A534" s="383"/>
      <c r="B534" s="414"/>
      <c r="C534" s="411"/>
      <c r="D534" s="423"/>
      <c r="E534" s="420"/>
    </row>
    <row r="535" spans="1:5" ht="15">
      <c r="A535" s="383"/>
      <c r="B535" s="414"/>
      <c r="C535" s="411"/>
      <c r="D535" s="423"/>
      <c r="E535" s="420"/>
    </row>
    <row r="536" spans="1:5" ht="15">
      <c r="A536" s="383"/>
      <c r="B536" s="414"/>
      <c r="C536" s="411"/>
      <c r="D536" s="423"/>
      <c r="E536" s="420"/>
    </row>
    <row r="537" spans="1:5" ht="15">
      <c r="A537" s="383"/>
      <c r="B537" s="414"/>
      <c r="C537" s="411"/>
      <c r="D537" s="423"/>
      <c r="E537" s="420"/>
    </row>
    <row r="538" spans="1:5" ht="15">
      <c r="A538" s="383"/>
      <c r="B538" s="414"/>
      <c r="C538" s="411"/>
      <c r="D538" s="423"/>
      <c r="E538" s="420"/>
    </row>
    <row r="539" spans="1:5" ht="15">
      <c r="A539" s="383"/>
      <c r="B539" s="414"/>
      <c r="C539" s="411"/>
      <c r="D539" s="423"/>
      <c r="E539" s="420"/>
    </row>
    <row r="540" spans="1:5" ht="15">
      <c r="A540" s="383"/>
      <c r="B540" s="414"/>
      <c r="C540" s="411"/>
      <c r="D540" s="423"/>
      <c r="E540" s="420"/>
    </row>
    <row r="541" spans="1:5" ht="15">
      <c r="A541" s="383"/>
      <c r="B541" s="414"/>
      <c r="C541" s="411"/>
      <c r="D541" s="423"/>
      <c r="E541" s="420"/>
    </row>
    <row r="542" spans="1:5" ht="15">
      <c r="A542" s="383"/>
      <c r="B542" s="414"/>
      <c r="C542" s="411"/>
      <c r="D542" s="423"/>
      <c r="E542" s="420"/>
    </row>
    <row r="543" spans="1:5" ht="15">
      <c r="A543" s="383"/>
      <c r="B543" s="414"/>
      <c r="C543" s="411"/>
      <c r="D543" s="423"/>
      <c r="E543" s="420"/>
    </row>
    <row r="544" spans="1:5" ht="15">
      <c r="A544" s="383"/>
      <c r="B544" s="414"/>
      <c r="C544" s="411"/>
      <c r="D544" s="423"/>
      <c r="E544" s="420"/>
    </row>
    <row r="545" spans="1:5" ht="15">
      <c r="A545" s="383"/>
      <c r="B545" s="414"/>
      <c r="C545" s="411"/>
      <c r="D545" s="423"/>
      <c r="E545" s="420"/>
    </row>
    <row r="546" spans="1:5" ht="15">
      <c r="A546" s="383"/>
      <c r="B546" s="414"/>
      <c r="C546" s="411"/>
      <c r="D546" s="423"/>
      <c r="E546" s="420"/>
    </row>
    <row r="547" spans="1:5" ht="15">
      <c r="A547" s="383"/>
      <c r="B547" s="414"/>
      <c r="C547" s="411"/>
      <c r="D547" s="423"/>
      <c r="E547" s="420"/>
    </row>
    <row r="548" spans="1:5" ht="15">
      <c r="A548" s="383"/>
      <c r="B548" s="414"/>
      <c r="C548" s="411"/>
      <c r="D548" s="423"/>
      <c r="E548" s="420"/>
    </row>
    <row r="549" spans="1:5" ht="15">
      <c r="A549" s="383"/>
      <c r="B549" s="414"/>
      <c r="C549" s="411"/>
      <c r="D549" s="423"/>
      <c r="E549" s="420"/>
    </row>
    <row r="550" spans="1:5" ht="15">
      <c r="A550" s="383"/>
      <c r="B550" s="414"/>
      <c r="C550" s="411"/>
      <c r="D550" s="423"/>
      <c r="E550" s="420"/>
    </row>
    <row r="551" spans="1:5" ht="15">
      <c r="A551" s="383"/>
      <c r="B551" s="414"/>
      <c r="C551" s="411"/>
      <c r="D551" s="423"/>
      <c r="E551" s="420"/>
    </row>
    <row r="552" spans="1:5" ht="15">
      <c r="A552" s="383"/>
      <c r="B552" s="414"/>
      <c r="C552" s="411"/>
      <c r="D552" s="423"/>
      <c r="E552" s="420"/>
    </row>
    <row r="553" spans="1:5" ht="15">
      <c r="A553" s="383"/>
      <c r="B553" s="414"/>
      <c r="C553" s="411"/>
      <c r="D553" s="423"/>
      <c r="E553" s="420"/>
    </row>
    <row r="554" spans="1:5" ht="15">
      <c r="A554" s="383"/>
      <c r="B554" s="414"/>
      <c r="C554" s="411"/>
      <c r="D554" s="423"/>
      <c r="E554" s="420"/>
    </row>
    <row r="555" spans="1:5" ht="15">
      <c r="A555" s="383"/>
      <c r="B555" s="414"/>
      <c r="C555" s="411"/>
      <c r="D555" s="423"/>
      <c r="E555" s="420"/>
    </row>
    <row r="556" spans="1:5" ht="15">
      <c r="A556" s="383"/>
      <c r="B556" s="414"/>
      <c r="C556" s="411"/>
      <c r="D556" s="423"/>
      <c r="E556" s="420"/>
    </row>
    <row r="557" spans="1:5" ht="15">
      <c r="A557" s="383"/>
      <c r="B557" s="414"/>
      <c r="C557" s="411"/>
      <c r="D557" s="423"/>
      <c r="E557" s="420"/>
    </row>
    <row r="558" spans="1:5" ht="15">
      <c r="A558" s="383"/>
      <c r="B558" s="414"/>
      <c r="C558" s="411"/>
      <c r="D558" s="423"/>
      <c r="E558" s="420"/>
    </row>
    <row r="559" spans="1:5" ht="15">
      <c r="A559" s="383"/>
      <c r="B559" s="414"/>
      <c r="C559" s="411"/>
      <c r="D559" s="423"/>
      <c r="E559" s="420"/>
    </row>
    <row r="560" spans="1:5" ht="15">
      <c r="A560" s="383"/>
      <c r="B560" s="414"/>
      <c r="C560" s="411"/>
      <c r="D560" s="423"/>
      <c r="E560" s="420"/>
    </row>
    <row r="561" spans="1:5" ht="15">
      <c r="A561" s="383"/>
      <c r="B561" s="414"/>
      <c r="C561" s="411"/>
      <c r="D561" s="423"/>
      <c r="E561" s="420"/>
    </row>
    <row r="562" spans="1:5" ht="15">
      <c r="A562" s="383"/>
      <c r="B562" s="414"/>
      <c r="C562" s="411"/>
      <c r="D562" s="423"/>
      <c r="E562" s="420"/>
    </row>
    <row r="563" spans="1:5" ht="15">
      <c r="A563" s="383"/>
      <c r="B563" s="414"/>
      <c r="C563" s="411"/>
      <c r="D563" s="423"/>
      <c r="E563" s="420"/>
    </row>
    <row r="564" spans="1:5" ht="15">
      <c r="A564" s="383"/>
      <c r="B564" s="414"/>
      <c r="C564" s="411"/>
      <c r="D564" s="423"/>
      <c r="E564" s="420"/>
    </row>
    <row r="565" spans="1:5" ht="15">
      <c r="A565" s="383"/>
      <c r="B565" s="414"/>
      <c r="C565" s="411"/>
      <c r="D565" s="423"/>
      <c r="E565" s="420"/>
    </row>
    <row r="566" spans="1:5" ht="15">
      <c r="A566" s="383"/>
      <c r="B566" s="414"/>
      <c r="C566" s="411"/>
      <c r="D566" s="423"/>
      <c r="E566" s="420"/>
    </row>
    <row r="567" spans="1:5" ht="15">
      <c r="A567" s="383"/>
      <c r="B567" s="414"/>
      <c r="C567" s="411"/>
      <c r="D567" s="423"/>
      <c r="E567" s="420"/>
    </row>
    <row r="568" spans="1:5" ht="15">
      <c r="A568" s="383"/>
      <c r="B568" s="414"/>
      <c r="C568" s="411"/>
      <c r="D568" s="423"/>
      <c r="E568" s="420"/>
    </row>
    <row r="569" spans="1:5" ht="15">
      <c r="A569" s="383"/>
      <c r="B569" s="414"/>
      <c r="C569" s="411"/>
      <c r="D569" s="423"/>
      <c r="E569" s="420"/>
    </row>
    <row r="570" spans="1:5" ht="15">
      <c r="A570" s="383"/>
      <c r="B570" s="414"/>
      <c r="C570" s="411"/>
      <c r="D570" s="423"/>
      <c r="E570" s="420"/>
    </row>
    <row r="571" spans="1:5" ht="15">
      <c r="A571" s="383"/>
      <c r="B571" s="414"/>
      <c r="C571" s="411"/>
      <c r="D571" s="423"/>
      <c r="E571" s="420"/>
    </row>
    <row r="572" spans="1:5" ht="15">
      <c r="A572" s="383"/>
      <c r="B572" s="414"/>
      <c r="C572" s="411"/>
      <c r="D572" s="423"/>
      <c r="E572" s="420"/>
    </row>
    <row r="573" spans="1:5" ht="15">
      <c r="A573" s="383"/>
      <c r="B573" s="414"/>
      <c r="C573" s="411"/>
      <c r="D573" s="423"/>
      <c r="E573" s="420"/>
    </row>
    <row r="574" spans="1:5" ht="15">
      <c r="A574" s="383"/>
      <c r="B574" s="414"/>
      <c r="C574" s="411"/>
      <c r="D574" s="423"/>
      <c r="E574" s="420"/>
    </row>
    <row r="575" spans="1:5" ht="15">
      <c r="A575" s="383"/>
      <c r="B575" s="414"/>
      <c r="C575" s="411"/>
      <c r="D575" s="423"/>
      <c r="E575" s="420"/>
    </row>
    <row r="576" spans="1:5" ht="15">
      <c r="A576" s="383"/>
      <c r="B576" s="414"/>
      <c r="C576" s="411"/>
      <c r="D576" s="423"/>
      <c r="E576" s="420"/>
    </row>
    <row r="577" spans="1:5" ht="15">
      <c r="A577" s="383"/>
      <c r="B577" s="414"/>
      <c r="C577" s="411"/>
      <c r="D577" s="423"/>
      <c r="E577" s="420"/>
    </row>
    <row r="578" spans="1:5" ht="15">
      <c r="A578" s="383"/>
      <c r="B578" s="414"/>
      <c r="C578" s="411"/>
      <c r="D578" s="423"/>
      <c r="E578" s="420"/>
    </row>
    <row r="579" spans="1:5" ht="15">
      <c r="A579" s="383"/>
      <c r="B579" s="414"/>
      <c r="C579" s="411"/>
      <c r="D579" s="423"/>
      <c r="E579" s="420"/>
    </row>
    <row r="580" spans="1:5" ht="15">
      <c r="A580" s="383"/>
      <c r="B580" s="414"/>
      <c r="C580" s="411"/>
      <c r="D580" s="423"/>
      <c r="E580" s="420"/>
    </row>
    <row r="581" spans="1:5" ht="15">
      <c r="A581" s="383"/>
      <c r="B581" s="414"/>
      <c r="C581" s="411"/>
      <c r="D581" s="423"/>
      <c r="E581" s="420"/>
    </row>
    <row r="582" spans="1:5" ht="15">
      <c r="A582" s="383"/>
      <c r="B582" s="414"/>
      <c r="C582" s="411"/>
      <c r="D582" s="423"/>
      <c r="E582" s="420"/>
    </row>
    <row r="583" spans="1:5" ht="15">
      <c r="A583" s="383"/>
      <c r="B583" s="414"/>
      <c r="C583" s="411"/>
      <c r="D583" s="423"/>
      <c r="E583" s="420"/>
    </row>
    <row r="584" spans="1:5" ht="15">
      <c r="A584" s="383"/>
      <c r="B584" s="414"/>
      <c r="C584" s="411"/>
      <c r="D584" s="423"/>
      <c r="E584" s="420"/>
    </row>
    <row r="585" spans="1:5" ht="15">
      <c r="A585" s="383"/>
      <c r="B585" s="414"/>
      <c r="C585" s="411"/>
      <c r="D585" s="423"/>
      <c r="E585" s="420"/>
    </row>
    <row r="586" spans="1:5" ht="15">
      <c r="A586" s="383"/>
      <c r="B586" s="414"/>
      <c r="C586" s="411"/>
      <c r="D586" s="423"/>
      <c r="E586" s="420"/>
    </row>
    <row r="587" spans="1:5" ht="15">
      <c r="A587" s="383"/>
      <c r="B587" s="414"/>
      <c r="C587" s="411"/>
      <c r="D587" s="423"/>
      <c r="E587" s="420"/>
    </row>
    <row r="588" spans="1:5" ht="15">
      <c r="A588" s="383"/>
      <c r="B588" s="414"/>
      <c r="C588" s="411"/>
      <c r="D588" s="423"/>
      <c r="E588" s="420"/>
    </row>
    <row r="589" spans="1:5" ht="15">
      <c r="A589" s="383"/>
      <c r="B589" s="414"/>
      <c r="C589" s="411"/>
      <c r="D589" s="423"/>
      <c r="E589" s="420"/>
    </row>
    <row r="590" spans="1:5" ht="15">
      <c r="A590" s="383"/>
      <c r="B590" s="414"/>
      <c r="C590" s="411"/>
      <c r="D590" s="423"/>
      <c r="E590" s="420"/>
    </row>
    <row r="591" spans="1:5" ht="15">
      <c r="A591" s="383"/>
      <c r="B591" s="414"/>
      <c r="C591" s="415"/>
      <c r="D591" s="423"/>
      <c r="E591" s="420"/>
    </row>
    <row r="592" spans="1:5" ht="15">
      <c r="A592" s="383"/>
      <c r="B592" s="414"/>
      <c r="C592" s="415"/>
      <c r="D592" s="423"/>
      <c r="E592" s="420"/>
    </row>
    <row r="593" spans="1:5" ht="15">
      <c r="A593" s="383"/>
      <c r="B593" s="414"/>
      <c r="C593" s="415"/>
      <c r="D593" s="423"/>
      <c r="E593" s="420"/>
    </row>
    <row r="594" spans="1:5" ht="15">
      <c r="A594" s="383"/>
      <c r="B594" s="414"/>
      <c r="C594" s="415"/>
      <c r="D594" s="423"/>
      <c r="E594" s="420"/>
    </row>
    <row r="595" spans="1:5" ht="15">
      <c r="A595" s="383"/>
      <c r="B595" s="414"/>
      <c r="C595" s="415"/>
      <c r="D595" s="423"/>
      <c r="E595" s="420"/>
    </row>
    <row r="596" spans="1:5" ht="15">
      <c r="A596" s="383"/>
      <c r="B596" s="414"/>
      <c r="C596" s="415"/>
      <c r="D596" s="423"/>
      <c r="E596" s="420"/>
    </row>
    <row r="597" spans="1:5" ht="15">
      <c r="A597" s="383"/>
      <c r="B597" s="414"/>
      <c r="C597" s="415"/>
      <c r="D597" s="423"/>
      <c r="E597" s="420"/>
    </row>
    <row r="598" spans="1:5" ht="15">
      <c r="A598" s="383"/>
      <c r="B598" s="414"/>
      <c r="C598" s="415"/>
      <c r="D598" s="423"/>
      <c r="E598" s="420"/>
    </row>
    <row r="599" spans="1:5" ht="15">
      <c r="A599" s="383"/>
      <c r="B599" s="414"/>
      <c r="C599" s="415"/>
      <c r="D599" s="423"/>
      <c r="E599" s="420"/>
    </row>
    <row r="600" spans="1:5" ht="15">
      <c r="A600" s="383"/>
      <c r="B600" s="414"/>
      <c r="C600" s="415"/>
      <c r="D600" s="423"/>
      <c r="E600" s="420"/>
    </row>
    <row r="601" spans="1:5" ht="15">
      <c r="A601" s="383"/>
      <c r="B601" s="414"/>
      <c r="C601" s="415"/>
      <c r="D601" s="423"/>
      <c r="E601" s="420"/>
    </row>
    <row r="602" spans="1:5" ht="15">
      <c r="A602" s="383"/>
      <c r="B602" s="414"/>
      <c r="C602" s="415"/>
      <c r="D602" s="423"/>
      <c r="E602" s="420"/>
    </row>
    <row r="603" spans="1:5" ht="15">
      <c r="A603" s="383"/>
      <c r="B603" s="414"/>
      <c r="C603" s="415"/>
      <c r="D603" s="423"/>
      <c r="E603" s="420"/>
    </row>
    <row r="604" spans="1:5" ht="15">
      <c r="A604" s="383"/>
      <c r="B604" s="414"/>
      <c r="C604" s="415"/>
      <c r="D604" s="423"/>
      <c r="E604" s="420"/>
    </row>
    <row r="605" spans="1:5" ht="15">
      <c r="A605" s="383"/>
      <c r="B605" s="414"/>
      <c r="C605" s="415"/>
      <c r="D605" s="423"/>
      <c r="E605" s="420"/>
    </row>
    <row r="606" spans="1:5" ht="15">
      <c r="A606" s="383"/>
      <c r="B606" s="414"/>
      <c r="C606" s="415"/>
      <c r="D606" s="423"/>
      <c r="E606" s="420"/>
    </row>
    <row r="607" spans="1:5" ht="15">
      <c r="A607" s="383"/>
      <c r="B607" s="414"/>
      <c r="C607" s="415"/>
      <c r="D607" s="423"/>
      <c r="E607" s="420"/>
    </row>
    <row r="608" spans="1:5" ht="15">
      <c r="A608" s="383"/>
      <c r="B608" s="414"/>
      <c r="C608" s="415"/>
      <c r="D608" s="423"/>
      <c r="E608" s="420"/>
    </row>
    <row r="609" spans="1:5" ht="15">
      <c r="A609" s="383"/>
      <c r="B609" s="414"/>
      <c r="C609" s="415"/>
      <c r="D609" s="423"/>
      <c r="E609" s="420"/>
    </row>
    <row r="610" spans="1:5" ht="15">
      <c r="A610" s="383"/>
      <c r="B610" s="414"/>
      <c r="C610" s="415"/>
      <c r="D610" s="423"/>
      <c r="E610" s="420"/>
    </row>
    <row r="611" spans="1:5" ht="15">
      <c r="A611" s="383"/>
      <c r="B611" s="414"/>
      <c r="C611" s="415"/>
      <c r="D611" s="423"/>
      <c r="E611" s="420"/>
    </row>
    <row r="612" spans="1:5" ht="15">
      <c r="A612" s="383"/>
      <c r="B612" s="414"/>
      <c r="C612" s="415"/>
      <c r="D612" s="423"/>
      <c r="E612" s="420"/>
    </row>
    <row r="613" spans="1:5" ht="15">
      <c r="A613" s="383"/>
      <c r="B613" s="414"/>
      <c r="C613" s="415"/>
      <c r="D613" s="423"/>
      <c r="E613" s="420"/>
    </row>
    <row r="614" spans="1:5" ht="15">
      <c r="A614" s="383"/>
      <c r="B614" s="414"/>
      <c r="C614" s="415"/>
      <c r="D614" s="423"/>
      <c r="E614" s="420"/>
    </row>
    <row r="615" spans="1:5" ht="15">
      <c r="A615" s="383"/>
      <c r="B615" s="414"/>
      <c r="C615" s="415"/>
      <c r="D615" s="423"/>
      <c r="E615" s="420"/>
    </row>
    <row r="616" spans="1:5" ht="15">
      <c r="A616" s="383"/>
      <c r="B616" s="414"/>
      <c r="C616" s="415"/>
      <c r="D616" s="423"/>
      <c r="E616" s="420"/>
    </row>
    <row r="617" spans="1:5" ht="15">
      <c r="A617" s="383"/>
      <c r="B617" s="414"/>
      <c r="C617" s="415"/>
      <c r="D617" s="423"/>
      <c r="E617" s="420"/>
    </row>
    <row r="618" spans="1:5" ht="15">
      <c r="A618" s="383"/>
      <c r="B618" s="414"/>
      <c r="C618" s="415"/>
      <c r="D618" s="423"/>
      <c r="E618" s="420"/>
    </row>
    <row r="619" spans="1:5" ht="15">
      <c r="A619" s="383"/>
      <c r="B619" s="414"/>
      <c r="C619" s="415"/>
      <c r="D619" s="423"/>
      <c r="E619" s="420"/>
    </row>
    <row r="620" spans="1:5" ht="15">
      <c r="A620" s="383"/>
      <c r="B620" s="414"/>
      <c r="C620" s="415"/>
      <c r="D620" s="423"/>
      <c r="E620" s="420"/>
    </row>
    <row r="621" spans="1:5" ht="15">
      <c r="A621" s="383"/>
      <c r="B621" s="414"/>
      <c r="C621" s="415"/>
      <c r="D621" s="423"/>
      <c r="E621" s="420"/>
    </row>
    <row r="622" spans="1:5" ht="15">
      <c r="A622" s="383"/>
      <c r="B622" s="414"/>
      <c r="C622" s="415"/>
      <c r="D622" s="423"/>
      <c r="E622" s="420"/>
    </row>
    <row r="623" spans="1:5" ht="15">
      <c r="A623" s="383"/>
      <c r="B623" s="414"/>
      <c r="C623" s="415"/>
      <c r="D623" s="423"/>
      <c r="E623" s="420"/>
    </row>
    <row r="624" spans="1:5" ht="15">
      <c r="A624" s="383"/>
      <c r="B624" s="414"/>
      <c r="C624" s="415"/>
      <c r="D624" s="423"/>
      <c r="E624" s="420"/>
    </row>
    <row r="625" spans="1:5" ht="15">
      <c r="A625" s="383"/>
      <c r="B625" s="414"/>
      <c r="C625" s="415"/>
      <c r="D625" s="423"/>
      <c r="E625" s="420"/>
    </row>
    <row r="626" spans="1:5" ht="15">
      <c r="A626" s="383"/>
      <c r="B626" s="414"/>
      <c r="C626" s="415"/>
      <c r="D626" s="423"/>
      <c r="E626" s="420"/>
    </row>
    <row r="627" spans="1:5" ht="15">
      <c r="A627" s="383"/>
      <c r="B627" s="414"/>
      <c r="C627" s="415"/>
      <c r="D627" s="423"/>
      <c r="E627" s="420"/>
    </row>
    <row r="628" spans="1:5" ht="15">
      <c r="A628" s="383"/>
      <c r="B628" s="414"/>
      <c r="C628" s="415"/>
      <c r="D628" s="423"/>
      <c r="E628" s="420"/>
    </row>
    <row r="629" spans="1:5" ht="15">
      <c r="A629" s="383"/>
      <c r="B629" s="414"/>
      <c r="C629" s="415"/>
      <c r="D629" s="423"/>
      <c r="E629" s="420"/>
    </row>
    <row r="630" spans="1:5" ht="15">
      <c r="A630" s="383"/>
      <c r="B630" s="414"/>
      <c r="C630" s="415"/>
      <c r="D630" s="423"/>
      <c r="E630" s="420"/>
    </row>
    <row r="631" spans="1:5" ht="15">
      <c r="A631" s="383"/>
      <c r="B631" s="414"/>
      <c r="C631" s="415"/>
      <c r="D631" s="423"/>
      <c r="E631" s="420"/>
    </row>
    <row r="632" spans="1:5" ht="15">
      <c r="A632" s="383"/>
      <c r="B632" s="414"/>
      <c r="C632" s="415"/>
      <c r="D632" s="423"/>
      <c r="E632" s="420"/>
    </row>
    <row r="633" spans="1:5" ht="15">
      <c r="A633" s="383"/>
      <c r="B633" s="414"/>
      <c r="C633" s="415"/>
      <c r="D633" s="423"/>
      <c r="E633" s="420"/>
    </row>
    <row r="634" spans="1:5" ht="15">
      <c r="A634" s="383"/>
      <c r="B634" s="414"/>
      <c r="C634" s="415"/>
      <c r="D634" s="423"/>
      <c r="E634" s="420"/>
    </row>
    <row r="635" spans="1:5" ht="15">
      <c r="A635" s="383"/>
      <c r="B635" s="414"/>
      <c r="C635" s="415"/>
      <c r="D635" s="423"/>
      <c r="E635" s="420"/>
    </row>
    <row r="636" spans="1:5" ht="15">
      <c r="A636" s="383"/>
      <c r="B636" s="414"/>
      <c r="C636" s="415"/>
      <c r="D636" s="423"/>
      <c r="E636" s="420"/>
    </row>
    <row r="637" spans="1:5" ht="15">
      <c r="A637" s="383"/>
      <c r="B637" s="414"/>
      <c r="C637" s="415"/>
      <c r="D637" s="423"/>
      <c r="E637" s="420"/>
    </row>
    <row r="638" spans="1:5" ht="15">
      <c r="A638" s="383"/>
      <c r="B638" s="383"/>
      <c r="C638" s="415"/>
      <c r="D638" s="423"/>
      <c r="E638" s="420"/>
    </row>
    <row r="639" spans="1:5" ht="15">
      <c r="A639" s="383"/>
      <c r="B639" s="383"/>
      <c r="C639" s="415"/>
      <c r="D639" s="423"/>
      <c r="E639" s="420"/>
    </row>
    <row r="640" spans="1:5" ht="15">
      <c r="A640" s="383"/>
      <c r="B640" s="383"/>
      <c r="C640" s="415"/>
      <c r="D640" s="423"/>
      <c r="E640" s="420"/>
    </row>
    <row r="641" spans="1:5" ht="15">
      <c r="A641" s="383"/>
      <c r="B641" s="383"/>
      <c r="C641" s="415"/>
      <c r="D641" s="423"/>
      <c r="E641" s="420"/>
    </row>
    <row r="642" spans="1:5" ht="15">
      <c r="A642" s="383"/>
      <c r="B642" s="383"/>
      <c r="C642" s="415"/>
      <c r="D642" s="423"/>
      <c r="E642" s="420"/>
    </row>
  </sheetData>
  <sheetProtection password="A01C" sheet="1" objects="1" scenarios="1"/>
  <mergeCells count="5">
    <mergeCell ref="C12:D12"/>
    <mergeCell ref="B4:D4"/>
    <mergeCell ref="B5:D5"/>
    <mergeCell ref="B6:D6"/>
    <mergeCell ref="C9:D9"/>
  </mergeCells>
  <phoneticPr fontId="95" type="noConversion"/>
  <dataValidations count="1">
    <dataValidation type="list" showInputMessage="1" showErrorMessage="1" sqref="D16">
      <formula1>",S,N"</formula1>
    </dataValidation>
  </dataValidations>
  <printOptions horizontalCentered="1"/>
  <pageMargins left="0.39370078740157483" right="0.51181102362204722" top="0.43" bottom="0.49" header="0.23622047244094491" footer="0.19685039370078741"/>
  <pageSetup paperSize="9" scale="77" fitToHeight="0" orientation="portrait" r:id="rId1"/>
  <headerFooter alignWithMargins="0">
    <oddFooter>&amp;C&amp;P CeMin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9">
    <pageSetUpPr fitToPage="1"/>
  </sheetPr>
  <dimension ref="A1:E642"/>
  <sheetViews>
    <sheetView showGridLines="0" zoomScale="90" zoomScaleNormal="90" workbookViewId="0">
      <selection activeCell="D23" sqref="D23"/>
    </sheetView>
  </sheetViews>
  <sheetFormatPr defaultColWidth="9.140625" defaultRowHeight="12.75"/>
  <cols>
    <col min="1" max="1" width="6.7109375" style="381" customWidth="1"/>
    <col min="2" max="2" width="10.140625" style="397" customWidth="1"/>
    <col min="3" max="3" width="91.7109375" style="398" customWidth="1"/>
    <col min="4" max="4" width="12.42578125" style="381" bestFit="1" customWidth="1"/>
    <col min="5" max="5" width="6.7109375" style="381" hidden="1" customWidth="1"/>
    <col min="6" max="16384" width="9.140625" style="381"/>
  </cols>
  <sheetData>
    <row r="1" spans="1:5" ht="18">
      <c r="A1" s="382"/>
      <c r="B1" s="385" t="s">
        <v>4943</v>
      </c>
      <c r="C1" s="386"/>
      <c r="D1" s="387"/>
      <c r="E1" s="382"/>
    </row>
    <row r="2" spans="1:5" ht="18.75" thickBot="1">
      <c r="A2" s="382"/>
      <c r="B2" s="388" t="s">
        <v>4944</v>
      </c>
      <c r="C2" s="386"/>
      <c r="D2" s="389" t="s">
        <v>4945</v>
      </c>
      <c r="E2" s="382"/>
    </row>
    <row r="3" spans="1:5" ht="20.25" thickBot="1">
      <c r="A3" s="382"/>
      <c r="B3" s="388" t="s">
        <v>4946</v>
      </c>
      <c r="C3" s="386"/>
      <c r="D3" s="764" t="s">
        <v>3069</v>
      </c>
      <c r="E3" s="382"/>
    </row>
    <row r="4" spans="1:5" ht="20.25" customHeight="1">
      <c r="A4" s="382"/>
      <c r="B4" s="1374" t="s">
        <v>4947</v>
      </c>
      <c r="C4" s="1374"/>
      <c r="D4" s="1374"/>
      <c r="E4" s="382"/>
    </row>
    <row r="5" spans="1:5" ht="15">
      <c r="A5" s="382"/>
      <c r="B5" s="1374" t="s">
        <v>4948</v>
      </c>
      <c r="C5" s="1374"/>
      <c r="D5" s="1374"/>
      <c r="E5" s="382"/>
    </row>
    <row r="6" spans="1:5" ht="15">
      <c r="A6" s="382"/>
      <c r="B6" s="1374" t="s">
        <v>4949</v>
      </c>
      <c r="C6" s="1374"/>
      <c r="D6" s="1374"/>
      <c r="E6" s="382"/>
    </row>
    <row r="7" spans="1:5" ht="15" hidden="1">
      <c r="A7" s="382"/>
      <c r="B7" s="390"/>
      <c r="C7" s="386"/>
      <c r="D7" s="387"/>
      <c r="E7" s="382"/>
    </row>
    <row r="8" spans="1:5" ht="7.5" customHeight="1">
      <c r="A8" s="382"/>
      <c r="B8" s="390"/>
      <c r="C8" s="386"/>
      <c r="D8" s="387"/>
      <c r="E8" s="382"/>
    </row>
    <row r="9" spans="1:5" ht="15">
      <c r="A9" s="382"/>
      <c r="B9" s="390"/>
      <c r="C9" s="1374" t="s">
        <v>4950</v>
      </c>
      <c r="D9" s="1374"/>
      <c r="E9" s="382"/>
    </row>
    <row r="10" spans="1:5" ht="15">
      <c r="A10" s="382"/>
      <c r="B10" s="390"/>
      <c r="C10" s="391" t="s">
        <v>4951</v>
      </c>
      <c r="D10" s="441" t="s">
        <v>4952</v>
      </c>
      <c r="E10" s="382"/>
    </row>
    <row r="11" spans="1:5" ht="15">
      <c r="A11" s="383"/>
      <c r="B11" s="390"/>
      <c r="C11" s="392" t="s">
        <v>4953</v>
      </c>
      <c r="D11" s="442" t="str">
        <f>+Info!$B$2</f>
        <v>323</v>
      </c>
      <c r="E11" s="383"/>
    </row>
    <row r="12" spans="1:5" ht="15">
      <c r="A12" s="383"/>
      <c r="B12" s="390"/>
      <c r="C12" s="1374" t="s">
        <v>4954</v>
      </c>
      <c r="D12" s="1374"/>
      <c r="E12" s="383"/>
    </row>
    <row r="13" spans="1:5" ht="15">
      <c r="A13" s="383"/>
      <c r="B13" s="390"/>
      <c r="C13" s="391"/>
      <c r="D13" s="394" t="str">
        <f>Info!$B$5</f>
        <v>Consuntivo</v>
      </c>
      <c r="E13" s="383"/>
    </row>
    <row r="14" spans="1:5" ht="15">
      <c r="A14" s="383"/>
      <c r="B14" s="390"/>
      <c r="C14" s="392" t="s">
        <v>4955</v>
      </c>
      <c r="D14" s="393" t="str">
        <f>+Info!$B$3</f>
        <v>2018</v>
      </c>
      <c r="E14" s="383"/>
    </row>
    <row r="15" spans="1:5" ht="12" customHeight="1">
      <c r="A15" s="383"/>
      <c r="B15" s="383"/>
      <c r="C15" s="383"/>
      <c r="D15" s="383"/>
      <c r="E15" s="383"/>
    </row>
    <row r="16" spans="1:5" ht="19.5">
      <c r="A16" s="383"/>
      <c r="B16" s="383"/>
      <c r="C16" s="395" t="s">
        <v>4956</v>
      </c>
      <c r="D16" s="396"/>
      <c r="E16" s="383"/>
    </row>
    <row r="17" spans="1:5" ht="15" customHeight="1" thickBot="1">
      <c r="D17" s="384" t="s">
        <v>4728</v>
      </c>
      <c r="E17" s="384"/>
    </row>
    <row r="18" spans="1:5" ht="25.5">
      <c r="A18" s="62" t="s">
        <v>4958</v>
      </c>
      <c r="B18" s="399" t="s">
        <v>4959</v>
      </c>
      <c r="C18" s="400" t="s">
        <v>4960</v>
      </c>
      <c r="D18" s="426" t="s">
        <v>4961</v>
      </c>
      <c r="E18" s="424" t="s">
        <v>4962</v>
      </c>
    </row>
    <row r="19" spans="1:5" ht="13.5" thickBot="1">
      <c r="A19" s="63"/>
      <c r="B19" s="401"/>
      <c r="C19" s="402"/>
      <c r="D19" s="440"/>
      <c r="E19" s="425"/>
    </row>
    <row r="20" spans="1:5" ht="15">
      <c r="A20" s="64"/>
      <c r="B20" s="65"/>
      <c r="C20" s="66" t="s">
        <v>4964</v>
      </c>
      <c r="D20" s="439"/>
      <c r="E20" s="67"/>
    </row>
    <row r="21" spans="1:5">
      <c r="A21" s="68"/>
      <c r="B21" s="69" t="s">
        <v>4965</v>
      </c>
      <c r="C21" s="70" t="s">
        <v>4966</v>
      </c>
      <c r="D21" s="427">
        <f ca="1">D22+D25+D38+D43</f>
        <v>0</v>
      </c>
      <c r="E21" s="71" t="s">
        <v>4967</v>
      </c>
    </row>
    <row r="22" spans="1:5">
      <c r="A22" s="72"/>
      <c r="B22" s="69" t="s">
        <v>4968</v>
      </c>
      <c r="C22" s="73" t="s">
        <v>4969</v>
      </c>
      <c r="D22" s="428">
        <f ca="1">SUM(D23:D24)</f>
        <v>0</v>
      </c>
      <c r="E22" s="71" t="s">
        <v>4967</v>
      </c>
    </row>
    <row r="23" spans="1:5" ht="15">
      <c r="A23" s="68"/>
      <c r="B23" s="74" t="s">
        <v>79</v>
      </c>
      <c r="C23" s="75" t="s">
        <v>4970</v>
      </c>
      <c r="D23" s="429">
        <f ca="1">SUMIF(Codifica_CE!$H$3722:$U$4961,CeMin_Ric!$B:$B,Codifica_CE!$T$3722:$T$4961)</f>
        <v>0</v>
      </c>
      <c r="E23" s="71" t="s">
        <v>4967</v>
      </c>
    </row>
    <row r="24" spans="1:5" ht="15">
      <c r="A24" s="68"/>
      <c r="B24" s="74" t="s">
        <v>112</v>
      </c>
      <c r="C24" s="75" t="s">
        <v>4971</v>
      </c>
      <c r="D24" s="429">
        <f ca="1">SUMIF(Codifica_CE!$H$3722:$U$4961,CeMin_Ric!$B:$B,Codifica_CE!$T$3722:$T$4961)</f>
        <v>0</v>
      </c>
      <c r="E24" s="71" t="s">
        <v>4967</v>
      </c>
    </row>
    <row r="25" spans="1:5">
      <c r="A25" s="68"/>
      <c r="B25" s="69" t="s">
        <v>4972</v>
      </c>
      <c r="C25" s="73" t="s">
        <v>4973</v>
      </c>
      <c r="D25" s="428">
        <f ca="1">D26+D31+D34</f>
        <v>0</v>
      </c>
      <c r="E25" s="71" t="s">
        <v>4967</v>
      </c>
    </row>
    <row r="26" spans="1:5">
      <c r="A26" s="68"/>
      <c r="B26" s="74" t="s">
        <v>4974</v>
      </c>
      <c r="C26" s="75" t="s">
        <v>4975</v>
      </c>
      <c r="D26" s="430">
        <f ca="1">SUM(D27:D30)</f>
        <v>0</v>
      </c>
      <c r="E26" s="71" t="s">
        <v>4967</v>
      </c>
    </row>
    <row r="27" spans="1:5" ht="15">
      <c r="A27" s="68"/>
      <c r="B27" s="74" t="s">
        <v>119</v>
      </c>
      <c r="C27" s="76" t="s">
        <v>4976</v>
      </c>
      <c r="D27" s="429">
        <f ca="1">SUMIF(Codifica_CE!$H$3722:$U$4961,CeMin_Ric!$B:$B,Codifica_CE!$T$3722:$T$4961)</f>
        <v>0</v>
      </c>
      <c r="E27" s="71" t="s">
        <v>4967</v>
      </c>
    </row>
    <row r="28" spans="1:5" ht="25.5">
      <c r="A28" s="68"/>
      <c r="B28" s="74" t="s">
        <v>133</v>
      </c>
      <c r="C28" s="76" t="s">
        <v>4977</v>
      </c>
      <c r="D28" s="429">
        <f ca="1">SUMIF(Codifica_CE!$H$3722:$U$4961,CeMin_Ric!$B:$B,Codifica_CE!$T$3722:$T$4961)</f>
        <v>0</v>
      </c>
      <c r="E28" s="71" t="s">
        <v>4967</v>
      </c>
    </row>
    <row r="29" spans="1:5" ht="25.5">
      <c r="A29" s="68"/>
      <c r="B29" s="74" t="s">
        <v>137</v>
      </c>
      <c r="C29" s="76" t="s">
        <v>4978</v>
      </c>
      <c r="D29" s="429">
        <f ca="1">SUMIF(Codifica_CE!$H$3722:$U$4961,CeMin_Ric!$B:$B,Codifica_CE!$T$3722:$T$4961)</f>
        <v>0</v>
      </c>
      <c r="E29" s="71" t="s">
        <v>4967</v>
      </c>
    </row>
    <row r="30" spans="1:5" ht="15">
      <c r="A30" s="68"/>
      <c r="B30" s="74" t="s">
        <v>123</v>
      </c>
      <c r="C30" s="76" t="s">
        <v>4979</v>
      </c>
      <c r="D30" s="429">
        <f ca="1">SUMIF(Codifica_CE!$H$3722:$U$4961,CeMin_Ric!$B:$B,Codifica_CE!$T$3722:$T$4961)</f>
        <v>0</v>
      </c>
      <c r="E30" s="71" t="s">
        <v>4967</v>
      </c>
    </row>
    <row r="31" spans="1:5">
      <c r="A31" s="68"/>
      <c r="B31" s="74" t="s">
        <v>4980</v>
      </c>
      <c r="C31" s="75" t="s">
        <v>4981</v>
      </c>
      <c r="D31" s="430">
        <f ca="1">SUM(D32:D33)</f>
        <v>0</v>
      </c>
      <c r="E31" s="71" t="s">
        <v>4967</v>
      </c>
    </row>
    <row r="32" spans="1:5" ht="15">
      <c r="A32" s="68" t="s">
        <v>4982</v>
      </c>
      <c r="B32" s="74" t="s">
        <v>158</v>
      </c>
      <c r="C32" s="76" t="s">
        <v>4983</v>
      </c>
      <c r="D32" s="429">
        <f ca="1">SUMIF(Codifica_CE!$H$3722:$U$4961,CeMin_Ric!$B:$B,Codifica_CE!$T$3722:$T$4961)</f>
        <v>0</v>
      </c>
      <c r="E32" s="71" t="s">
        <v>4967</v>
      </c>
    </row>
    <row r="33" spans="1:5" ht="15">
      <c r="A33" s="68" t="s">
        <v>4982</v>
      </c>
      <c r="B33" s="74" t="s">
        <v>162</v>
      </c>
      <c r="C33" s="76" t="s">
        <v>4984</v>
      </c>
      <c r="D33" s="429">
        <f ca="1">SUMIF(Codifica_CE!$H$3722:$U$4961,CeMin_Ric!$B:$B,Codifica_CE!$T$3722:$T$4961)</f>
        <v>0</v>
      </c>
      <c r="E33" s="71" t="s">
        <v>4967</v>
      </c>
    </row>
    <row r="34" spans="1:5">
      <c r="A34" s="68"/>
      <c r="B34" s="74" t="s">
        <v>4985</v>
      </c>
      <c r="C34" s="75" t="s">
        <v>4986</v>
      </c>
      <c r="D34" s="430">
        <f ca="1">SUM(D35:D37)</f>
        <v>0</v>
      </c>
      <c r="E34" s="71" t="s">
        <v>4967</v>
      </c>
    </row>
    <row r="35" spans="1:5" ht="15">
      <c r="A35" s="68"/>
      <c r="B35" s="74" t="s">
        <v>141</v>
      </c>
      <c r="C35" s="76" t="s">
        <v>4987</v>
      </c>
      <c r="D35" s="429">
        <f ca="1">SUMIF(Codifica_CE!$H$3722:$U$4961,CeMin_Ric!$B:$B,Codifica_CE!$T$3722:$T$4961)</f>
        <v>0</v>
      </c>
      <c r="E35" s="71" t="s">
        <v>4967</v>
      </c>
    </row>
    <row r="36" spans="1:5" ht="15">
      <c r="A36" s="68"/>
      <c r="B36" s="74" t="s">
        <v>154</v>
      </c>
      <c r="C36" s="76" t="s">
        <v>4988</v>
      </c>
      <c r="D36" s="429">
        <f ca="1">SUMIF(Codifica_CE!$H$3722:$U$4961,CeMin_Ric!$B:$B,Codifica_CE!$T$3722:$T$4961)</f>
        <v>0</v>
      </c>
      <c r="E36" s="71" t="s">
        <v>4967</v>
      </c>
    </row>
    <row r="37" spans="1:5" ht="15">
      <c r="A37" s="68"/>
      <c r="B37" s="74" t="s">
        <v>151</v>
      </c>
      <c r="C37" s="76" t="s">
        <v>4989</v>
      </c>
      <c r="D37" s="429">
        <f ca="1">SUMIF(Codifica_CE!$H$3722:$U$4961,CeMin_Ric!$B:$B,Codifica_CE!$T$3722:$T$4961)</f>
        <v>0</v>
      </c>
      <c r="E37" s="71" t="s">
        <v>4967</v>
      </c>
    </row>
    <row r="38" spans="1:5">
      <c r="A38" s="68"/>
      <c r="B38" s="69" t="s">
        <v>4990</v>
      </c>
      <c r="C38" s="73" t="s">
        <v>4991</v>
      </c>
      <c r="D38" s="431">
        <f ca="1">SUM(D39:D42)</f>
        <v>0</v>
      </c>
      <c r="E38" s="71" t="s">
        <v>4967</v>
      </c>
    </row>
    <row r="39" spans="1:5" ht="15">
      <c r="A39" s="68"/>
      <c r="B39" s="74" t="s">
        <v>165</v>
      </c>
      <c r="C39" s="75" t="s">
        <v>4992</v>
      </c>
      <c r="D39" s="429">
        <f ca="1">SUMIF(Codifica_CE!$H$3722:$U$4961,CeMin_Ric!$B:$B,Codifica_CE!$T$3722:$T$4961)</f>
        <v>0</v>
      </c>
      <c r="E39" s="71" t="s">
        <v>4967</v>
      </c>
    </row>
    <row r="40" spans="1:5" ht="15">
      <c r="A40" s="68"/>
      <c r="B40" s="74" t="s">
        <v>175</v>
      </c>
      <c r="C40" s="75" t="s">
        <v>4993</v>
      </c>
      <c r="D40" s="429">
        <f ca="1">SUMIF(Codifica_CE!$H$3722:$U$4961,CeMin_Ric!$B:$B,Codifica_CE!$T$3722:$T$4961)</f>
        <v>0</v>
      </c>
      <c r="E40" s="71" t="s">
        <v>4967</v>
      </c>
    </row>
    <row r="41" spans="1:5" ht="15">
      <c r="A41" s="68"/>
      <c r="B41" s="74" t="s">
        <v>169</v>
      </c>
      <c r="C41" s="75" t="s">
        <v>4994</v>
      </c>
      <c r="D41" s="429">
        <f ca="1">SUMIF(Codifica_CE!$H$3722:$U$4961,CeMin_Ric!$B:$B,Codifica_CE!$T$3722:$T$4961)</f>
        <v>0</v>
      </c>
      <c r="E41" s="71" t="s">
        <v>4967</v>
      </c>
    </row>
    <row r="42" spans="1:5" ht="15">
      <c r="A42" s="68"/>
      <c r="B42" s="74" t="s">
        <v>229</v>
      </c>
      <c r="C42" s="75" t="s">
        <v>4995</v>
      </c>
      <c r="D42" s="429">
        <f ca="1">SUMIF(Codifica_CE!$H$3722:$U$4961,CeMin_Ric!$B:$B,Codifica_CE!$T$3722:$T$4961)</f>
        <v>0</v>
      </c>
      <c r="E42" s="71" t="s">
        <v>4967</v>
      </c>
    </row>
    <row r="43" spans="1:5" ht="15">
      <c r="A43" s="68"/>
      <c r="B43" s="69" t="s">
        <v>219</v>
      </c>
      <c r="C43" s="73" t="s">
        <v>4996</v>
      </c>
      <c r="D43" s="432">
        <f ca="1">SUMIF(Codifica_CE!$H$3722:$U$4961,CeMin_Ric!$B:$B,Codifica_CE!$T$3722:$T$4961)</f>
        <v>0</v>
      </c>
      <c r="E43" s="71" t="s">
        <v>4967</v>
      </c>
    </row>
    <row r="44" spans="1:5" ht="14.25">
      <c r="A44" s="68"/>
      <c r="B44" s="69" t="s">
        <v>4997</v>
      </c>
      <c r="C44" s="70" t="s">
        <v>4998</v>
      </c>
      <c r="D44" s="433">
        <f ca="1">SUM(D45:D46)</f>
        <v>0</v>
      </c>
      <c r="E44" s="290" t="s">
        <v>4999</v>
      </c>
    </row>
    <row r="45" spans="1:5" ht="25.5">
      <c r="A45" s="68"/>
      <c r="B45" s="69" t="s">
        <v>239</v>
      </c>
      <c r="C45" s="73" t="s">
        <v>5000</v>
      </c>
      <c r="D45" s="429">
        <f ca="1">-ABS(SUMIF(Codifica_CE!$H$3722:$U$4961,CeMin_Ric!$B:$B,Codifica_CE!$T$3722:$T$4961))</f>
        <v>0</v>
      </c>
      <c r="E45" s="290" t="s">
        <v>4999</v>
      </c>
    </row>
    <row r="46" spans="1:5" ht="15">
      <c r="A46" s="68"/>
      <c r="B46" s="69" t="s">
        <v>245</v>
      </c>
      <c r="C46" s="73" t="s">
        <v>5001</v>
      </c>
      <c r="D46" s="429">
        <f ca="1">-ABS(SUMIF(Codifica_CE!$H$3722:$U$4961,CeMin_Ric!$B:$B,Codifica_CE!$T$3722:$T$4961))</f>
        <v>0</v>
      </c>
      <c r="E46" s="290" t="s">
        <v>4999</v>
      </c>
    </row>
    <row r="47" spans="1:5">
      <c r="A47" s="68"/>
      <c r="B47" s="69" t="s">
        <v>5002</v>
      </c>
      <c r="C47" s="70" t="s">
        <v>5003</v>
      </c>
      <c r="D47" s="433">
        <f ca="1">SUM(D48:D51)</f>
        <v>0</v>
      </c>
      <c r="E47" s="71" t="s">
        <v>4967</v>
      </c>
    </row>
    <row r="48" spans="1:5" ht="25.5">
      <c r="A48" s="68"/>
      <c r="B48" s="69" t="s">
        <v>252</v>
      </c>
      <c r="C48" s="73" t="s">
        <v>5004</v>
      </c>
      <c r="D48" s="429">
        <f ca="1">SUMIF(Codifica_CE!$H$3722:$U$4961,CeMin_Ric!$B:$B,Codifica_CE!$T$3722:$T$4961)</f>
        <v>0</v>
      </c>
      <c r="E48" s="71" t="s">
        <v>4967</v>
      </c>
    </row>
    <row r="49" spans="1:5" ht="25.5">
      <c r="A49" s="68"/>
      <c r="B49" s="69" t="s">
        <v>264</v>
      </c>
      <c r="C49" s="73" t="s">
        <v>5005</v>
      </c>
      <c r="D49" s="429">
        <f ca="1">SUMIF(Codifica_CE!$H$3722:$U$4961,CeMin_Ric!$B:$B,Codifica_CE!$T$3722:$T$4961)</f>
        <v>0</v>
      </c>
      <c r="E49" s="71" t="s">
        <v>4967</v>
      </c>
    </row>
    <row r="50" spans="1:5" ht="15">
      <c r="A50" s="68"/>
      <c r="B50" s="69" t="s">
        <v>269</v>
      </c>
      <c r="C50" s="73" t="s">
        <v>5006</v>
      </c>
      <c r="D50" s="429">
        <f ca="1">SUMIF(Codifica_CE!$H$3722:$U$4961,CeMin_Ric!$B:$B,Codifica_CE!$T$3722:$T$4961)</f>
        <v>0</v>
      </c>
      <c r="E50" s="71" t="s">
        <v>4967</v>
      </c>
    </row>
    <row r="51" spans="1:5" ht="15">
      <c r="A51" s="68"/>
      <c r="B51" s="69" t="s">
        <v>278</v>
      </c>
      <c r="C51" s="73" t="s">
        <v>5007</v>
      </c>
      <c r="D51" s="429">
        <f ca="1">SUMIF(Codifica_CE!$H$3722:$U$4961,CeMin_Ric!$B:$B,Codifica_CE!$T$3722:$T$4961)</f>
        <v>0</v>
      </c>
      <c r="E51" s="71" t="s">
        <v>4967</v>
      </c>
    </row>
    <row r="52" spans="1:5">
      <c r="A52" s="68"/>
      <c r="B52" s="69" t="s">
        <v>5008</v>
      </c>
      <c r="C52" s="70" t="s">
        <v>5009</v>
      </c>
      <c r="D52" s="433">
        <f ca="1">D53+D81+D86+D87</f>
        <v>0</v>
      </c>
      <c r="E52" s="71" t="s">
        <v>4967</v>
      </c>
    </row>
    <row r="53" spans="1:5" ht="25.5">
      <c r="A53" s="68"/>
      <c r="B53" s="69" t="s">
        <v>5010</v>
      </c>
      <c r="C53" s="73" t="s">
        <v>5011</v>
      </c>
      <c r="D53" s="431">
        <f ca="1">D54+D64+D65</f>
        <v>0</v>
      </c>
      <c r="E53" s="71" t="s">
        <v>4967</v>
      </c>
    </row>
    <row r="54" spans="1:5" ht="25.5">
      <c r="A54" s="68" t="s">
        <v>4982</v>
      </c>
      <c r="B54" s="74" t="s">
        <v>5012</v>
      </c>
      <c r="C54" s="75" t="s">
        <v>5013</v>
      </c>
      <c r="D54" s="431">
        <f ca="1">SUM(D55:D63)</f>
        <v>0</v>
      </c>
      <c r="E54" s="71" t="s">
        <v>4967</v>
      </c>
    </row>
    <row r="55" spans="1:5" ht="15">
      <c r="A55" s="68" t="s">
        <v>4982</v>
      </c>
      <c r="B55" s="74" t="s">
        <v>287</v>
      </c>
      <c r="C55" s="76" t="s">
        <v>5014</v>
      </c>
      <c r="D55" s="429">
        <f ca="1">SUMIF(Codifica_CE!$H$3722:$U$4961,CeMin_Ric!$B:$B,Codifica_CE!$T$3722:$T$4961)</f>
        <v>0</v>
      </c>
      <c r="E55" s="71" t="s">
        <v>4967</v>
      </c>
    </row>
    <row r="56" spans="1:5" ht="15">
      <c r="A56" s="68" t="s">
        <v>4982</v>
      </c>
      <c r="B56" s="74" t="s">
        <v>308</v>
      </c>
      <c r="C56" s="76" t="s">
        <v>5015</v>
      </c>
      <c r="D56" s="429">
        <f ca="1">SUMIF(Codifica_CE!$H$3722:$U$4961,CeMin_Ric!$B:$B,Codifica_CE!$T$3722:$T$4961)</f>
        <v>0</v>
      </c>
      <c r="E56" s="71" t="s">
        <v>4967</v>
      </c>
    </row>
    <row r="57" spans="1:5" ht="15">
      <c r="A57" s="68" t="s">
        <v>4982</v>
      </c>
      <c r="B57" s="74" t="s">
        <v>351</v>
      </c>
      <c r="C57" s="76" t="s">
        <v>5016</v>
      </c>
      <c r="D57" s="429">
        <f ca="1">SUMIF(Codifica_CE!$H$3722:$U$4961,CeMin_Ric!$B:$B,Codifica_CE!$T$3722:$T$4961)</f>
        <v>0</v>
      </c>
      <c r="E57" s="71" t="s">
        <v>4967</v>
      </c>
    </row>
    <row r="58" spans="1:5" ht="15">
      <c r="A58" s="68" t="s">
        <v>4982</v>
      </c>
      <c r="B58" s="74" t="s">
        <v>365</v>
      </c>
      <c r="C58" s="76" t="s">
        <v>5017</v>
      </c>
      <c r="D58" s="429">
        <f ca="1">SUMIF(Codifica_CE!$H$3722:$U$4961,CeMin_Ric!$B:$B,Codifica_CE!$T$3722:$T$4961)</f>
        <v>0</v>
      </c>
      <c r="E58" s="71" t="s">
        <v>4967</v>
      </c>
    </row>
    <row r="59" spans="1:5" ht="15">
      <c r="A59" s="68" t="s">
        <v>4982</v>
      </c>
      <c r="B59" s="74" t="s">
        <v>413</v>
      </c>
      <c r="C59" s="76" t="s">
        <v>5018</v>
      </c>
      <c r="D59" s="429">
        <f ca="1">SUMIF(Codifica_CE!$H$3722:$U$4961,CeMin_Ric!$B:$B,Codifica_CE!$T$3722:$T$4961)</f>
        <v>0</v>
      </c>
      <c r="E59" s="71" t="s">
        <v>4967</v>
      </c>
    </row>
    <row r="60" spans="1:5" ht="15">
      <c r="A60" s="68" t="s">
        <v>4982</v>
      </c>
      <c r="B60" s="74" t="s">
        <v>418</v>
      </c>
      <c r="C60" s="76" t="s">
        <v>5019</v>
      </c>
      <c r="D60" s="429">
        <f ca="1">SUMIF(Codifica_CE!$H$3722:$U$4961,CeMin_Ric!$B:$B,Codifica_CE!$T$3722:$T$4961)</f>
        <v>0</v>
      </c>
      <c r="E60" s="71" t="s">
        <v>4967</v>
      </c>
    </row>
    <row r="61" spans="1:5" ht="15">
      <c r="A61" s="68" t="s">
        <v>4982</v>
      </c>
      <c r="B61" s="74" t="s">
        <v>423</v>
      </c>
      <c r="C61" s="76" t="s">
        <v>5020</v>
      </c>
      <c r="D61" s="429">
        <f ca="1">SUMIF(Codifica_CE!$H$3722:$U$4961,CeMin_Ric!$B:$B,Codifica_CE!$T$3722:$T$4961)</f>
        <v>0</v>
      </c>
      <c r="E61" s="71" t="s">
        <v>4967</v>
      </c>
    </row>
    <row r="62" spans="1:5" ht="15">
      <c r="A62" s="68" t="s">
        <v>4982</v>
      </c>
      <c r="B62" s="74" t="s">
        <v>428</v>
      </c>
      <c r="C62" s="76" t="s">
        <v>5021</v>
      </c>
      <c r="D62" s="429">
        <f ca="1">SUMIF(Codifica_CE!$H$3722:$U$4961,CeMin_Ric!$B:$B,Codifica_CE!$T$3722:$T$4961)</f>
        <v>0</v>
      </c>
      <c r="E62" s="71" t="s">
        <v>4967</v>
      </c>
    </row>
    <row r="63" spans="1:5" ht="15">
      <c r="A63" s="68" t="s">
        <v>4982</v>
      </c>
      <c r="B63" s="74" t="s">
        <v>436</v>
      </c>
      <c r="C63" s="76" t="s">
        <v>5022</v>
      </c>
      <c r="D63" s="429">
        <f ca="1">SUMIF(Codifica_CE!$H$3722:$U$4961,CeMin_Ric!$B:$B,Codifica_CE!$T$3722:$T$4961)</f>
        <v>0</v>
      </c>
      <c r="E63" s="71" t="s">
        <v>4967</v>
      </c>
    </row>
    <row r="64" spans="1:5" ht="25.5">
      <c r="A64" s="68"/>
      <c r="B64" s="74" t="s">
        <v>301</v>
      </c>
      <c r="C64" s="75" t="s">
        <v>5023</v>
      </c>
      <c r="D64" s="429">
        <f ca="1">SUMIF(Codifica_CE!$H$3722:$U$4961,CeMin_Ric!$B:$B,Codifica_CE!$T$3722:$T$4961)</f>
        <v>0</v>
      </c>
      <c r="E64" s="71" t="s">
        <v>4967</v>
      </c>
    </row>
    <row r="65" spans="1:5" ht="25.5">
      <c r="A65" s="68"/>
      <c r="B65" s="74" t="s">
        <v>5024</v>
      </c>
      <c r="C65" s="75" t="s">
        <v>5025</v>
      </c>
      <c r="D65" s="431">
        <f ca="1">SUM(D66:D77)+D80</f>
        <v>0</v>
      </c>
      <c r="E65" s="71" t="s">
        <v>4967</v>
      </c>
    </row>
    <row r="66" spans="1:5" ht="15">
      <c r="A66" s="68" t="s">
        <v>5026</v>
      </c>
      <c r="B66" s="74" t="s">
        <v>296</v>
      </c>
      <c r="C66" s="76" t="s">
        <v>5027</v>
      </c>
      <c r="D66" s="429">
        <f ca="1">SUMIF(Codifica_CE!$H$3722:$U$4961,CeMin_Ric!$B:$B,Codifica_CE!$T$3722:$T$4961)</f>
        <v>0</v>
      </c>
      <c r="E66" s="71" t="s">
        <v>4967</v>
      </c>
    </row>
    <row r="67" spans="1:5" ht="15">
      <c r="A67" s="68" t="s">
        <v>5026</v>
      </c>
      <c r="B67" s="74" t="s">
        <v>314</v>
      </c>
      <c r="C67" s="76" t="s">
        <v>5028</v>
      </c>
      <c r="D67" s="429">
        <f ca="1">SUMIF(Codifica_CE!$H$3722:$U$4961,CeMin_Ric!$B:$B,Codifica_CE!$T$3722:$T$4961)</f>
        <v>0</v>
      </c>
      <c r="E67" s="71" t="s">
        <v>4967</v>
      </c>
    </row>
    <row r="68" spans="1:5" ht="15">
      <c r="A68" s="68" t="s">
        <v>3064</v>
      </c>
      <c r="B68" s="74" t="s">
        <v>357</v>
      </c>
      <c r="C68" s="76" t="s">
        <v>5029</v>
      </c>
      <c r="D68" s="429">
        <f ca="1">SUMIF(Codifica_CE!$H$3722:$U$4961,CeMin_Ric!$B:$B,Codifica_CE!$T$3722:$T$4961)</f>
        <v>0</v>
      </c>
      <c r="E68" s="71" t="s">
        <v>4967</v>
      </c>
    </row>
    <row r="69" spans="1:5" ht="15">
      <c r="A69" s="68" t="s">
        <v>5026</v>
      </c>
      <c r="B69" s="74" t="s">
        <v>378</v>
      </c>
      <c r="C69" s="76" t="s">
        <v>5030</v>
      </c>
      <c r="D69" s="429">
        <f ca="1">SUMIF(Codifica_CE!$H$3722:$U$4961,CeMin_Ric!$B:$B,Codifica_CE!$T$3722:$T$4961)</f>
        <v>0</v>
      </c>
      <c r="E69" s="71" t="s">
        <v>4967</v>
      </c>
    </row>
    <row r="70" spans="1:5" ht="15">
      <c r="A70" s="68" t="s">
        <v>5026</v>
      </c>
      <c r="B70" s="74" t="s">
        <v>530</v>
      </c>
      <c r="C70" s="76" t="s">
        <v>5031</v>
      </c>
      <c r="D70" s="429">
        <f ca="1">SUMIF(Codifica_CE!$H$3722:$U$4961,CeMin_Ric!$B:$B,Codifica_CE!$T$3722:$T$4961)</f>
        <v>0</v>
      </c>
      <c r="E70" s="71" t="s">
        <v>4967</v>
      </c>
    </row>
    <row r="71" spans="1:5" ht="15">
      <c r="A71" s="68" t="s">
        <v>5026</v>
      </c>
      <c r="B71" s="74" t="s">
        <v>535</v>
      </c>
      <c r="C71" s="76" t="s">
        <v>5032</v>
      </c>
      <c r="D71" s="429">
        <f ca="1">SUMIF(Codifica_CE!$H$3722:$U$4961,CeMin_Ric!$B:$B,Codifica_CE!$T$3722:$T$4961)</f>
        <v>0</v>
      </c>
      <c r="E71" s="71" t="s">
        <v>4967</v>
      </c>
    </row>
    <row r="72" spans="1:5" ht="15">
      <c r="A72" s="68" t="s">
        <v>5026</v>
      </c>
      <c r="B72" s="74" t="s">
        <v>538</v>
      </c>
      <c r="C72" s="76" t="s">
        <v>5033</v>
      </c>
      <c r="D72" s="429">
        <f ca="1">SUMIF(Codifica_CE!$H$3722:$U$4961,CeMin_Ric!$B:$B,Codifica_CE!$T$3722:$T$4961)</f>
        <v>0</v>
      </c>
      <c r="E72" s="71" t="s">
        <v>4967</v>
      </c>
    </row>
    <row r="73" spans="1:5" ht="15">
      <c r="A73" s="68" t="s">
        <v>5026</v>
      </c>
      <c r="B73" s="74" t="s">
        <v>433</v>
      </c>
      <c r="C73" s="76" t="s">
        <v>5034</v>
      </c>
      <c r="D73" s="429">
        <f ca="1">SUMIF(Codifica_CE!$H$3722:$U$4961,CeMin_Ric!$B:$B,Codifica_CE!$T$3722:$T$4961)</f>
        <v>0</v>
      </c>
      <c r="E73" s="71" t="s">
        <v>4967</v>
      </c>
    </row>
    <row r="74" spans="1:5" ht="15">
      <c r="A74" s="68" t="s">
        <v>5026</v>
      </c>
      <c r="B74" s="74" t="s">
        <v>443</v>
      </c>
      <c r="C74" s="76" t="s">
        <v>5035</v>
      </c>
      <c r="D74" s="429">
        <f ca="1">SUMIF(Codifica_CE!$H$3722:$U$4961,CeMin_Ric!$B:$B,Codifica_CE!$T$3722:$T$4961)</f>
        <v>0</v>
      </c>
      <c r="E74" s="71" t="s">
        <v>4967</v>
      </c>
    </row>
    <row r="75" spans="1:5" ht="15">
      <c r="A75" s="68" t="s">
        <v>5026</v>
      </c>
      <c r="B75" s="74" t="s">
        <v>642</v>
      </c>
      <c r="C75" s="76" t="s">
        <v>5036</v>
      </c>
      <c r="D75" s="429">
        <f ca="1">SUMIF(Codifica_CE!$H$3722:$U$4961,CeMin_Ric!$B:$B,Codifica_CE!$T$3722:$T$4961)</f>
        <v>0</v>
      </c>
      <c r="E75" s="71" t="s">
        <v>4967</v>
      </c>
    </row>
    <row r="76" spans="1:5" ht="15">
      <c r="A76" s="68" t="s">
        <v>5026</v>
      </c>
      <c r="B76" s="74" t="s">
        <v>663</v>
      </c>
      <c r="C76" s="76" t="s">
        <v>5037</v>
      </c>
      <c r="D76" s="429">
        <f ca="1">SUMIF(Codifica_CE!$H$3722:$U$4961,CeMin_Ric!$B:$B,Codifica_CE!$T$3722:$T$4961)</f>
        <v>0</v>
      </c>
      <c r="E76" s="71" t="s">
        <v>4967</v>
      </c>
    </row>
    <row r="77" spans="1:5" ht="25.5">
      <c r="A77" s="68" t="s">
        <v>3064</v>
      </c>
      <c r="B77" s="74" t="s">
        <v>5038</v>
      </c>
      <c r="C77" s="76" t="s">
        <v>5039</v>
      </c>
      <c r="D77" s="434">
        <f ca="1">SUM(D78:D79)</f>
        <v>0</v>
      </c>
      <c r="E77" s="71" t="s">
        <v>4967</v>
      </c>
    </row>
    <row r="78" spans="1:5" ht="15">
      <c r="A78" s="68" t="s">
        <v>3064</v>
      </c>
      <c r="B78" s="74" t="s">
        <v>461</v>
      </c>
      <c r="C78" s="75" t="s">
        <v>5040</v>
      </c>
      <c r="D78" s="429">
        <f ca="1">SUMIF(Codifica_CE!$H$3722:$U$4961,CeMin_Ric!$B:$B,Codifica_CE!$T$3722:$T$4961)</f>
        <v>0</v>
      </c>
      <c r="E78" s="71" t="s">
        <v>4967</v>
      </c>
    </row>
    <row r="79" spans="1:5" ht="25.5">
      <c r="A79" s="68" t="s">
        <v>3064</v>
      </c>
      <c r="B79" s="74" t="s">
        <v>447</v>
      </c>
      <c r="C79" s="75" t="s">
        <v>5041</v>
      </c>
      <c r="D79" s="429">
        <f ca="1">SUMIF(Codifica_CE!$H$3722:$U$4961,CeMin_Ric!$B:$B,Codifica_CE!$T$3722:$T$4961)</f>
        <v>0</v>
      </c>
      <c r="E79" s="71" t="s">
        <v>4967</v>
      </c>
    </row>
    <row r="80" spans="1:5" ht="15">
      <c r="A80" s="68"/>
      <c r="B80" s="74" t="s">
        <v>541</v>
      </c>
      <c r="C80" s="76" t="s">
        <v>5042</v>
      </c>
      <c r="D80" s="429">
        <f ca="1">SUMIF(Codifica_CE!$H$3722:$U$4961,CeMin_Ric!$B:$B,Codifica_CE!$T$3722:$T$4961)</f>
        <v>0</v>
      </c>
      <c r="E80" s="71" t="s">
        <v>4967</v>
      </c>
    </row>
    <row r="81" spans="1:5" ht="25.5">
      <c r="A81" s="68" t="s">
        <v>5026</v>
      </c>
      <c r="B81" s="69" t="s">
        <v>5043</v>
      </c>
      <c r="C81" s="73" t="s">
        <v>5044</v>
      </c>
      <c r="D81" s="431">
        <f ca="1">SUM(D82:D85)</f>
        <v>0</v>
      </c>
      <c r="E81" s="71" t="s">
        <v>4967</v>
      </c>
    </row>
    <row r="82" spans="1:5" ht="15">
      <c r="A82" s="68" t="s">
        <v>5026</v>
      </c>
      <c r="B82" s="74" t="s">
        <v>551</v>
      </c>
      <c r="C82" s="75" t="s">
        <v>5045</v>
      </c>
      <c r="D82" s="429">
        <f ca="1">SUMIF(Codifica_CE!$H$3722:$U$4961,CeMin_Ric!$B:$B,Codifica_CE!$T$3722:$T$4961)</f>
        <v>0</v>
      </c>
      <c r="E82" s="71" t="s">
        <v>4967</v>
      </c>
    </row>
    <row r="83" spans="1:5" ht="15">
      <c r="A83" s="68" t="s">
        <v>5026</v>
      </c>
      <c r="B83" s="74" t="s">
        <v>554</v>
      </c>
      <c r="C83" s="75" t="s">
        <v>5046</v>
      </c>
      <c r="D83" s="429">
        <f ca="1">SUMIF(Codifica_CE!$H$3722:$U$4961,CeMin_Ric!$B:$B,Codifica_CE!$T$3722:$T$4961)</f>
        <v>0</v>
      </c>
      <c r="E83" s="71" t="s">
        <v>4967</v>
      </c>
    </row>
    <row r="84" spans="1:5" ht="15">
      <c r="A84" s="68" t="s">
        <v>5026</v>
      </c>
      <c r="B84" s="74" t="s">
        <v>557</v>
      </c>
      <c r="C84" s="75" t="s">
        <v>5047</v>
      </c>
      <c r="D84" s="429">
        <f ca="1">SUMIF(Codifica_CE!$H$3722:$U$4961,CeMin_Ric!$B:$B,Codifica_CE!$T$3722:$T$4961)</f>
        <v>0</v>
      </c>
      <c r="E84" s="71" t="s">
        <v>4967</v>
      </c>
    </row>
    <row r="85" spans="1:5" ht="25.5">
      <c r="A85" s="68" t="s">
        <v>5026</v>
      </c>
      <c r="B85" s="74" t="s">
        <v>560</v>
      </c>
      <c r="C85" s="75" t="s">
        <v>5048</v>
      </c>
      <c r="D85" s="429">
        <f ca="1">SUMIF(Codifica_CE!$H$3722:$U$4961,CeMin_Ric!$B:$B,Codifica_CE!$T$3722:$T$4961)</f>
        <v>0</v>
      </c>
      <c r="E85" s="71" t="s">
        <v>4967</v>
      </c>
    </row>
    <row r="86" spans="1:5" ht="15">
      <c r="A86" s="68"/>
      <c r="B86" s="69" t="s">
        <v>473</v>
      </c>
      <c r="C86" s="73" t="s">
        <v>5049</v>
      </c>
      <c r="D86" s="429">
        <f ca="1">SUMIF(Codifica_CE!$H$3722:$U$4961,CeMin_Ric!$B:$B,Codifica_CE!$T$3722:$T$4961)</f>
        <v>0</v>
      </c>
      <c r="E86" s="71" t="s">
        <v>4967</v>
      </c>
    </row>
    <row r="87" spans="1:5">
      <c r="A87" s="68"/>
      <c r="B87" s="69" t="s">
        <v>5050</v>
      </c>
      <c r="C87" s="73" t="s">
        <v>5051</v>
      </c>
      <c r="D87" s="431">
        <f ca="1">SUM(D88:D94)</f>
        <v>0</v>
      </c>
      <c r="E87" s="71" t="s">
        <v>4967</v>
      </c>
    </row>
    <row r="88" spans="1:5" ht="15">
      <c r="A88" s="68"/>
      <c r="B88" s="74" t="s">
        <v>480</v>
      </c>
      <c r="C88" s="75" t="s">
        <v>5052</v>
      </c>
      <c r="D88" s="429">
        <f ca="1">SUMIF(Codifica_CE!$H$3722:$U$4961,CeMin_Ric!$B:$B,Codifica_CE!$T$3722:$T$4961)</f>
        <v>0</v>
      </c>
      <c r="E88" s="71" t="s">
        <v>4967</v>
      </c>
    </row>
    <row r="89" spans="1:5" ht="15">
      <c r="A89" s="68"/>
      <c r="B89" s="74" t="s">
        <v>486</v>
      </c>
      <c r="C89" s="75" t="s">
        <v>5053</v>
      </c>
      <c r="D89" s="429">
        <f ca="1">SUMIF(Codifica_CE!$H$3722:$U$4961,CeMin_Ric!$B:$B,Codifica_CE!$T$3722:$T$4961)</f>
        <v>0</v>
      </c>
      <c r="E89" s="71" t="s">
        <v>4967</v>
      </c>
    </row>
    <row r="90" spans="1:5" ht="15">
      <c r="A90" s="68"/>
      <c r="B90" s="74" t="s">
        <v>489</v>
      </c>
      <c r="C90" s="75" t="s">
        <v>5054</v>
      </c>
      <c r="D90" s="429">
        <f ca="1">SUMIF(Codifica_CE!$H$3722:$U$4961,CeMin_Ric!$B:$B,Codifica_CE!$T$3722:$T$4961)</f>
        <v>0</v>
      </c>
      <c r="E90" s="71" t="s">
        <v>4967</v>
      </c>
    </row>
    <row r="91" spans="1:5" ht="25.5">
      <c r="A91" s="68"/>
      <c r="B91" s="74" t="s">
        <v>492</v>
      </c>
      <c r="C91" s="75" t="s">
        <v>5055</v>
      </c>
      <c r="D91" s="429">
        <f ca="1">SUMIF(Codifica_CE!$H$3722:$U$4961,CeMin_Ric!$B:$B,Codifica_CE!$T$3722:$T$4961)</f>
        <v>0</v>
      </c>
      <c r="E91" s="71" t="s">
        <v>4967</v>
      </c>
    </row>
    <row r="92" spans="1:5" ht="25.5">
      <c r="A92" s="68" t="s">
        <v>4982</v>
      </c>
      <c r="B92" s="74" t="s">
        <v>495</v>
      </c>
      <c r="C92" s="75" t="s">
        <v>5056</v>
      </c>
      <c r="D92" s="429">
        <f ca="1">SUMIF(Codifica_CE!$H$3722:$U$4961,CeMin_Ric!$B:$B,Codifica_CE!$T$3722:$T$4961)</f>
        <v>0</v>
      </c>
      <c r="E92" s="71" t="s">
        <v>4967</v>
      </c>
    </row>
    <row r="93" spans="1:5" ht="15">
      <c r="A93" s="68"/>
      <c r="B93" s="74" t="s">
        <v>498</v>
      </c>
      <c r="C93" s="75" t="s">
        <v>5057</v>
      </c>
      <c r="D93" s="429">
        <f ca="1">SUMIF(Codifica_CE!$H$3722:$U$4961,CeMin_Ric!$B:$B,Codifica_CE!$T$3722:$T$4961)</f>
        <v>0</v>
      </c>
      <c r="E93" s="71" t="s">
        <v>4967</v>
      </c>
    </row>
    <row r="94" spans="1:5" ht="15">
      <c r="A94" s="68" t="s">
        <v>4982</v>
      </c>
      <c r="B94" s="74" t="s">
        <v>501</v>
      </c>
      <c r="C94" s="75" t="s">
        <v>5058</v>
      </c>
      <c r="D94" s="429">
        <f ca="1">SUMIF(Codifica_CE!$H$3722:$U$4961,CeMin_Ric!$B:$B,Codifica_CE!$T$3722:$T$4961)</f>
        <v>0</v>
      </c>
      <c r="E94" s="71" t="s">
        <v>4967</v>
      </c>
    </row>
    <row r="95" spans="1:5">
      <c r="A95" s="77"/>
      <c r="B95" s="69" t="s">
        <v>5059</v>
      </c>
      <c r="C95" s="70" t="s">
        <v>5060</v>
      </c>
      <c r="D95" s="435">
        <f ca="1">D96+D97+D100+D104+D108</f>
        <v>0</v>
      </c>
      <c r="E95" s="71" t="s">
        <v>4967</v>
      </c>
    </row>
    <row r="96" spans="1:5" ht="15">
      <c r="A96" s="77"/>
      <c r="B96" s="69" t="s">
        <v>608</v>
      </c>
      <c r="C96" s="73" t="s">
        <v>5061</v>
      </c>
      <c r="D96" s="429">
        <f ca="1">SUMIF(Codifica_CE!$H$3722:$U$4961,CeMin_Ric!$B:$B,Codifica_CE!$T$3722:$T$4961)</f>
        <v>0</v>
      </c>
      <c r="E96" s="71" t="s">
        <v>4967</v>
      </c>
    </row>
    <row r="97" spans="1:5">
      <c r="A97" s="78"/>
      <c r="B97" s="69" t="s">
        <v>5062</v>
      </c>
      <c r="C97" s="73" t="s">
        <v>5063</v>
      </c>
      <c r="D97" s="434">
        <f ca="1">SUM(D98:D99)</f>
        <v>0</v>
      </c>
      <c r="E97" s="71" t="s">
        <v>4967</v>
      </c>
    </row>
    <row r="98" spans="1:5" ht="25.5">
      <c r="A98" s="78"/>
      <c r="B98" s="74" t="s">
        <v>620</v>
      </c>
      <c r="C98" s="75" t="s">
        <v>5064</v>
      </c>
      <c r="D98" s="429">
        <f ca="1">SUMIF(Codifica_CE!$H$3722:$U$4961,CeMin_Ric!$B:$B,Codifica_CE!$T$3722:$T$4961)</f>
        <v>0</v>
      </c>
      <c r="E98" s="71" t="s">
        <v>4967</v>
      </c>
    </row>
    <row r="99" spans="1:5" ht="15">
      <c r="A99" s="78"/>
      <c r="B99" s="74" t="s">
        <v>660</v>
      </c>
      <c r="C99" s="75" t="s">
        <v>5065</v>
      </c>
      <c r="D99" s="429">
        <f ca="1">SUMIF(Codifica_CE!$H$3722:$U$4961,CeMin_Ric!$B:$B,Codifica_CE!$T$3722:$T$4961)</f>
        <v>0</v>
      </c>
      <c r="E99" s="71" t="s">
        <v>4967</v>
      </c>
    </row>
    <row r="100" spans="1:5">
      <c r="A100" s="79" t="s">
        <v>4982</v>
      </c>
      <c r="B100" s="69" t="s">
        <v>5066</v>
      </c>
      <c r="C100" s="73" t="s">
        <v>5067</v>
      </c>
      <c r="D100" s="433">
        <f ca="1">SUM(D101:D103)</f>
        <v>0</v>
      </c>
      <c r="E100" s="71" t="s">
        <v>4967</v>
      </c>
    </row>
    <row r="101" spans="1:5" ht="25.5">
      <c r="A101" s="68" t="s">
        <v>4982</v>
      </c>
      <c r="B101" s="74" t="s">
        <v>614</v>
      </c>
      <c r="C101" s="75" t="s">
        <v>5068</v>
      </c>
      <c r="D101" s="429">
        <f ca="1">SUMIF(Codifica_CE!$H$3722:$U$4961,CeMin_Ric!$B:$B,Codifica_CE!$T$3722:$T$4961)</f>
        <v>0</v>
      </c>
      <c r="E101" s="71" t="s">
        <v>4967</v>
      </c>
    </row>
    <row r="102" spans="1:5" ht="15">
      <c r="A102" s="68" t="s">
        <v>4982</v>
      </c>
      <c r="B102" s="74" t="s">
        <v>623</v>
      </c>
      <c r="C102" s="75" t="s">
        <v>5069</v>
      </c>
      <c r="D102" s="429">
        <f ca="1">SUMIF(Codifica_CE!$H$3722:$U$4961,CeMin_Ric!$B:$B,Codifica_CE!$T$3722:$T$4961)</f>
        <v>0</v>
      </c>
      <c r="E102" s="71" t="s">
        <v>4967</v>
      </c>
    </row>
    <row r="103" spans="1:5" ht="15">
      <c r="A103" s="68" t="s">
        <v>4982</v>
      </c>
      <c r="B103" s="74" t="s">
        <v>577</v>
      </c>
      <c r="C103" s="75" t="s">
        <v>5070</v>
      </c>
      <c r="D103" s="429">
        <f ca="1">SUMIF(Codifica_CE!$H$3722:$U$4961,CeMin_Ric!$B:$B,Codifica_CE!$T$3722:$T$4961)</f>
        <v>0</v>
      </c>
      <c r="E103" s="71" t="s">
        <v>4967</v>
      </c>
    </row>
    <row r="104" spans="1:5">
      <c r="A104" s="68"/>
      <c r="B104" s="69" t="s">
        <v>5071</v>
      </c>
      <c r="C104" s="73" t="s">
        <v>5072</v>
      </c>
      <c r="D104" s="433">
        <f ca="1">SUM(D105:D107)</f>
        <v>0</v>
      </c>
      <c r="E104" s="71" t="s">
        <v>4967</v>
      </c>
    </row>
    <row r="105" spans="1:5" ht="25.5">
      <c r="A105" s="68"/>
      <c r="B105" s="74" t="s">
        <v>617</v>
      </c>
      <c r="C105" s="75" t="s">
        <v>5073</v>
      </c>
      <c r="D105" s="429">
        <f ca="1">SUMIF(Codifica_CE!$H$3722:$U$4961,CeMin_Ric!$B:$B,Codifica_CE!$T$3722:$T$4961)</f>
        <v>0</v>
      </c>
      <c r="E105" s="71" t="s">
        <v>4967</v>
      </c>
    </row>
    <row r="106" spans="1:5" ht="15">
      <c r="A106" s="68"/>
      <c r="B106" s="74" t="s">
        <v>630</v>
      </c>
      <c r="C106" s="75" t="s">
        <v>5074</v>
      </c>
      <c r="D106" s="429">
        <f ca="1">SUMIF(Codifica_CE!$H$3722:$U$4961,CeMin_Ric!$B:$B,Codifica_CE!$T$3722:$T$4961)</f>
        <v>0</v>
      </c>
      <c r="E106" s="71" t="s">
        <v>4967</v>
      </c>
    </row>
    <row r="107" spans="1:5" ht="15">
      <c r="A107" s="68"/>
      <c r="B107" s="74" t="s">
        <v>657</v>
      </c>
      <c r="C107" s="75" t="s">
        <v>5075</v>
      </c>
      <c r="D107" s="429">
        <f ca="1">SUMIF(Codifica_CE!$H$3722:$U$4961,CeMin_Ric!$B:$B,Codifica_CE!$T$3722:$T$4961)</f>
        <v>0</v>
      </c>
      <c r="E107" s="71" t="s">
        <v>4967</v>
      </c>
    </row>
    <row r="108" spans="1:5">
      <c r="A108" s="68"/>
      <c r="B108" s="69" t="s">
        <v>5076</v>
      </c>
      <c r="C108" s="73" t="s">
        <v>5077</v>
      </c>
      <c r="D108" s="431">
        <f ca="1">D109+D113</f>
        <v>0</v>
      </c>
      <c r="E108" s="71" t="s">
        <v>4967</v>
      </c>
    </row>
    <row r="109" spans="1:5">
      <c r="A109" s="68"/>
      <c r="B109" s="74" t="s">
        <v>5078</v>
      </c>
      <c r="C109" s="75" t="s">
        <v>5079</v>
      </c>
      <c r="D109" s="431">
        <f ca="1">SUM(D110:D112)</f>
        <v>0</v>
      </c>
      <c r="E109" s="71" t="s">
        <v>4967</v>
      </c>
    </row>
    <row r="110" spans="1:5" ht="15">
      <c r="A110" s="68"/>
      <c r="B110" s="74" t="s">
        <v>688</v>
      </c>
      <c r="C110" s="76" t="s">
        <v>5080</v>
      </c>
      <c r="D110" s="429">
        <f ca="1">SUMIF(Codifica_CE!$H$3722:$U$4961,CeMin_Ric!$B:$B,Codifica_CE!$T$3722:$T$4961)</f>
        <v>0</v>
      </c>
      <c r="E110" s="71" t="s">
        <v>4967</v>
      </c>
    </row>
    <row r="111" spans="1:5" ht="15">
      <c r="A111" s="68"/>
      <c r="B111" s="74" t="s">
        <v>691</v>
      </c>
      <c r="C111" s="76" t="s">
        <v>5081</v>
      </c>
      <c r="D111" s="429">
        <f ca="1">SUMIF(Codifica_CE!$H$3722:$U$4961,CeMin_Ric!$B:$B,Codifica_CE!$T$3722:$T$4961)</f>
        <v>0</v>
      </c>
      <c r="E111" s="71" t="s">
        <v>4967</v>
      </c>
    </row>
    <row r="112" spans="1:5" ht="15">
      <c r="A112" s="68"/>
      <c r="B112" s="74" t="s">
        <v>694</v>
      </c>
      <c r="C112" s="76" t="s">
        <v>5082</v>
      </c>
      <c r="D112" s="429">
        <f ca="1">SUMIF(Codifica_CE!$H$3722:$U$4961,CeMin_Ric!$B:$B,Codifica_CE!$T$3722:$T$4961)</f>
        <v>0</v>
      </c>
      <c r="E112" s="71" t="s">
        <v>4967</v>
      </c>
    </row>
    <row r="113" spans="1:5" ht="15">
      <c r="A113" s="68"/>
      <c r="B113" s="74" t="s">
        <v>633</v>
      </c>
      <c r="C113" s="75" t="s">
        <v>5083</v>
      </c>
      <c r="D113" s="429">
        <f ca="1">SUMIF(Codifica_CE!$H$3722:$U$4961,CeMin_Ric!$B:$B,Codifica_CE!$T$3722:$T$4961)</f>
        <v>0</v>
      </c>
      <c r="E113" s="71" t="s">
        <v>4967</v>
      </c>
    </row>
    <row r="114" spans="1:5">
      <c r="A114" s="68"/>
      <c r="B114" s="69" t="s">
        <v>5084</v>
      </c>
      <c r="C114" s="70" t="s">
        <v>5085</v>
      </c>
      <c r="D114" s="435">
        <f ca="1">SUM(D115:D117)</f>
        <v>0</v>
      </c>
      <c r="E114" s="71" t="s">
        <v>4967</v>
      </c>
    </row>
    <row r="115" spans="1:5" ht="25.5">
      <c r="A115" s="68"/>
      <c r="B115" s="69" t="s">
        <v>699</v>
      </c>
      <c r="C115" s="73" t="s">
        <v>5086</v>
      </c>
      <c r="D115" s="429">
        <f ca="1">SUMIF(Codifica_CE!$H$3722:$U$4961,CeMin_Ric!$B:$B,Codifica_CE!$T$3722:$T$4961)</f>
        <v>0</v>
      </c>
      <c r="E115" s="71" t="s">
        <v>4967</v>
      </c>
    </row>
    <row r="116" spans="1:5" ht="15">
      <c r="A116" s="68"/>
      <c r="B116" s="69" t="s">
        <v>703</v>
      </c>
      <c r="C116" s="73" t="s">
        <v>5087</v>
      </c>
      <c r="D116" s="429">
        <f ca="1">SUMIF(Codifica_CE!$H$3722:$U$4961,CeMin_Ric!$B:$B,Codifica_CE!$T$3722:$T$4961)</f>
        <v>0</v>
      </c>
      <c r="E116" s="71" t="s">
        <v>4967</v>
      </c>
    </row>
    <row r="117" spans="1:5" ht="15">
      <c r="A117" s="68"/>
      <c r="B117" s="69" t="s">
        <v>706</v>
      </c>
      <c r="C117" s="73" t="s">
        <v>5088</v>
      </c>
      <c r="D117" s="429">
        <f ca="1">SUMIF(Codifica_CE!$H$3722:$U$4961,CeMin_Ric!$B:$B,Codifica_CE!$T$3722:$T$4961)</f>
        <v>0</v>
      </c>
      <c r="E117" s="71" t="s">
        <v>4967</v>
      </c>
    </row>
    <row r="118" spans="1:5">
      <c r="A118" s="68"/>
      <c r="B118" s="69" t="s">
        <v>5089</v>
      </c>
      <c r="C118" s="70" t="s">
        <v>5090</v>
      </c>
      <c r="D118" s="433">
        <f ca="1">SUM(D119:D124)</f>
        <v>0</v>
      </c>
      <c r="E118" s="71" t="s">
        <v>4967</v>
      </c>
    </row>
    <row r="119" spans="1:5" ht="15">
      <c r="A119" s="68"/>
      <c r="B119" s="69" t="s">
        <v>718</v>
      </c>
      <c r="C119" s="73" t="s">
        <v>5091</v>
      </c>
      <c r="D119" s="429">
        <f ca="1">SUMIF(Codifica_CE!$H$3722:$U$4961,CeMin_Ric!$B:$B,Codifica_CE!$T$3722:$T$4961)</f>
        <v>0</v>
      </c>
      <c r="E119" s="71" t="s">
        <v>4967</v>
      </c>
    </row>
    <row r="120" spans="1:5" ht="15">
      <c r="A120" s="68"/>
      <c r="B120" s="69" t="s">
        <v>711</v>
      </c>
      <c r="C120" s="73" t="s">
        <v>5092</v>
      </c>
      <c r="D120" s="429">
        <f ca="1">SUMIF(Codifica_CE!$H$3722:$U$4961,CeMin_Ric!$B:$B,Codifica_CE!$T$3722:$T$4961)</f>
        <v>0</v>
      </c>
      <c r="E120" s="71" t="s">
        <v>4967</v>
      </c>
    </row>
    <row r="121" spans="1:5" ht="15">
      <c r="A121" s="68"/>
      <c r="B121" s="69" t="s">
        <v>715</v>
      </c>
      <c r="C121" s="73" t="s">
        <v>5093</v>
      </c>
      <c r="D121" s="429">
        <f ca="1">SUMIF(Codifica_CE!$H$3722:$U$4961,CeMin_Ric!$B:$B,Codifica_CE!$T$3722:$T$4961)</f>
        <v>0</v>
      </c>
      <c r="E121" s="71" t="s">
        <v>4967</v>
      </c>
    </row>
    <row r="122" spans="1:5" ht="15">
      <c r="A122" s="68"/>
      <c r="B122" s="69" t="s">
        <v>721</v>
      </c>
      <c r="C122" s="73" t="s">
        <v>5094</v>
      </c>
      <c r="D122" s="429">
        <f ca="1">SUMIF(Codifica_CE!$H$3722:$U$4961,CeMin_Ric!$B:$B,Codifica_CE!$T$3722:$T$4961)</f>
        <v>0</v>
      </c>
      <c r="E122" s="71" t="s">
        <v>4967</v>
      </c>
    </row>
    <row r="123" spans="1:5" ht="25.5">
      <c r="A123" s="68"/>
      <c r="B123" s="69" t="s">
        <v>724</v>
      </c>
      <c r="C123" s="73" t="s">
        <v>5095</v>
      </c>
      <c r="D123" s="429">
        <f ca="1">SUMIF(Codifica_CE!$H$3722:$U$4961,CeMin_Ric!$B:$B,Codifica_CE!$T$3722:$T$4961)</f>
        <v>0</v>
      </c>
      <c r="E123" s="71" t="s">
        <v>4967</v>
      </c>
    </row>
    <row r="124" spans="1:5" ht="15">
      <c r="A124" s="68"/>
      <c r="B124" s="69" t="s">
        <v>727</v>
      </c>
      <c r="C124" s="73" t="s">
        <v>5096</v>
      </c>
      <c r="D124" s="429">
        <f ca="1">SUMIF(Codifica_CE!$H$3722:$U$4961,CeMin_Ric!$B:$B,Codifica_CE!$T$3722:$T$4961)</f>
        <v>0</v>
      </c>
      <c r="E124" s="71" t="s">
        <v>4967</v>
      </c>
    </row>
    <row r="125" spans="1:5" ht="15">
      <c r="A125" s="68"/>
      <c r="B125" s="69" t="s">
        <v>734</v>
      </c>
      <c r="C125" s="70" t="s">
        <v>5097</v>
      </c>
      <c r="D125" s="429">
        <f ca="1">SUMIF(Codifica_CE!$H$3722:$U$4961,CeMin_Ric!$B:$B,Codifica_CE!$T$3722:$T$4961)</f>
        <v>0</v>
      </c>
      <c r="E125" s="71" t="s">
        <v>4967</v>
      </c>
    </row>
    <row r="126" spans="1:5">
      <c r="A126" s="68"/>
      <c r="B126" s="69" t="s">
        <v>5098</v>
      </c>
      <c r="C126" s="70" t="s">
        <v>5099</v>
      </c>
      <c r="D126" s="433">
        <f ca="1">SUM(D127:D129)</f>
        <v>0</v>
      </c>
      <c r="E126" s="71" t="s">
        <v>4967</v>
      </c>
    </row>
    <row r="127" spans="1:5" ht="15">
      <c r="A127" s="68"/>
      <c r="B127" s="69" t="s">
        <v>565</v>
      </c>
      <c r="C127" s="73" t="s">
        <v>5100</v>
      </c>
      <c r="D127" s="429">
        <f ca="1">SUMIF(Codifica_CE!$H$3722:$U$4961,CeMin_Ric!$B:$B,Codifica_CE!$T$3722:$T$4961)</f>
        <v>0</v>
      </c>
      <c r="E127" s="71" t="s">
        <v>4967</v>
      </c>
    </row>
    <row r="128" spans="1:5" ht="15">
      <c r="A128" s="68"/>
      <c r="B128" s="69" t="s">
        <v>590</v>
      </c>
      <c r="C128" s="73" t="s">
        <v>5101</v>
      </c>
      <c r="D128" s="429">
        <f ca="1">SUMIF(Codifica_CE!$H$3722:$U$4961,CeMin_Ric!$B:$B,Codifica_CE!$T$3722:$T$4961)</f>
        <v>0</v>
      </c>
      <c r="E128" s="71" t="s">
        <v>4967</v>
      </c>
    </row>
    <row r="129" spans="1:5" ht="15">
      <c r="A129" s="68"/>
      <c r="B129" s="69" t="s">
        <v>599</v>
      </c>
      <c r="C129" s="73" t="s">
        <v>5102</v>
      </c>
      <c r="D129" s="429">
        <f ca="1">SUMIF(Codifica_CE!$H$3722:$U$4961,CeMin_Ric!$B:$B,Codifica_CE!$T$3722:$T$4961)</f>
        <v>0</v>
      </c>
      <c r="E129" s="71" t="s">
        <v>4967</v>
      </c>
    </row>
    <row r="130" spans="1:5" ht="15">
      <c r="A130" s="68"/>
      <c r="B130" s="69" t="s">
        <v>5103</v>
      </c>
      <c r="C130" s="403" t="s">
        <v>5104</v>
      </c>
      <c r="D130" s="435">
        <f ca="1">D21+D44+D47+D52+D95+D114+D118+D125+D126</f>
        <v>0</v>
      </c>
      <c r="E130" s="71" t="s">
        <v>4967</v>
      </c>
    </row>
    <row r="131" spans="1:5" ht="15">
      <c r="A131" s="68"/>
      <c r="B131" s="404"/>
      <c r="C131" s="403" t="s">
        <v>5105</v>
      </c>
      <c r="D131" s="430"/>
      <c r="E131" s="71" t="s">
        <v>4967</v>
      </c>
    </row>
    <row r="132" spans="1:5">
      <c r="A132" s="68"/>
      <c r="B132" s="69" t="s">
        <v>5106</v>
      </c>
      <c r="C132" s="70" t="s">
        <v>5107</v>
      </c>
      <c r="D132" s="435">
        <f ca="1">D133+D152</f>
        <v>0</v>
      </c>
      <c r="E132" s="71" t="s">
        <v>4967</v>
      </c>
    </row>
    <row r="133" spans="1:5">
      <c r="A133" s="68"/>
      <c r="B133" s="69" t="s">
        <v>5108</v>
      </c>
      <c r="C133" s="73" t="s">
        <v>5109</v>
      </c>
      <c r="D133" s="433">
        <f ca="1">D134+D138+D142+SUM(D146:D151)</f>
        <v>0</v>
      </c>
      <c r="E133" s="71" t="s">
        <v>4967</v>
      </c>
    </row>
    <row r="134" spans="1:5">
      <c r="A134" s="68"/>
      <c r="B134" s="74" t="s">
        <v>5110</v>
      </c>
      <c r="C134" s="75" t="s">
        <v>5111</v>
      </c>
      <c r="D134" s="431">
        <f ca="1">SUM(D135:D137)</f>
        <v>0</v>
      </c>
      <c r="E134" s="71" t="s">
        <v>4967</v>
      </c>
    </row>
    <row r="135" spans="1:5" ht="15">
      <c r="A135" s="68"/>
      <c r="B135" s="74" t="s">
        <v>755</v>
      </c>
      <c r="C135" s="76" t="s">
        <v>5112</v>
      </c>
      <c r="D135" s="429">
        <f ca="1">SUMIF(Codifica_CE!$H$3722:$U$4961,CeMin_Ric!$B:$B,Codifica_CE!$T$3722:$T$4961)</f>
        <v>0</v>
      </c>
      <c r="E135" s="71" t="s">
        <v>4967</v>
      </c>
    </row>
    <row r="136" spans="1:5" ht="15">
      <c r="A136" s="68"/>
      <c r="B136" s="74" t="s">
        <v>780</v>
      </c>
      <c r="C136" s="76" t="s">
        <v>5113</v>
      </c>
      <c r="D136" s="429">
        <f ca="1">SUMIF(Codifica_CE!$H$3722:$U$4961,CeMin_Ric!$B:$B,Codifica_CE!$T$3722:$T$4961)</f>
        <v>0</v>
      </c>
      <c r="E136" s="71" t="s">
        <v>4967</v>
      </c>
    </row>
    <row r="137" spans="1:5" ht="15">
      <c r="A137" s="68"/>
      <c r="B137" s="74" t="s">
        <v>801</v>
      </c>
      <c r="C137" s="76" t="s">
        <v>5114</v>
      </c>
      <c r="D137" s="429">
        <f ca="1">SUMIF(Codifica_CE!$H$3722:$U$4961,CeMin_Ric!$B:$B,Codifica_CE!$T$3722:$T$4961)</f>
        <v>0</v>
      </c>
      <c r="E137" s="71" t="s">
        <v>4967</v>
      </c>
    </row>
    <row r="138" spans="1:5">
      <c r="A138" s="68"/>
      <c r="B138" s="74" t="s">
        <v>5115</v>
      </c>
      <c r="C138" s="75" t="s">
        <v>5116</v>
      </c>
      <c r="D138" s="431">
        <f ca="1">SUM(D139:D141)</f>
        <v>0</v>
      </c>
      <c r="E138" s="71" t="s">
        <v>4967</v>
      </c>
    </row>
    <row r="139" spans="1:5" ht="15">
      <c r="A139" s="68" t="s">
        <v>4982</v>
      </c>
      <c r="B139" s="74" t="s">
        <v>875</v>
      </c>
      <c r="C139" s="76" t="s">
        <v>5117</v>
      </c>
      <c r="D139" s="429">
        <f ca="1">SUMIF(Codifica_CE!$H$3722:$U$4961,CeMin_Ric!$B:$B,Codifica_CE!$T$3722:$T$4961)</f>
        <v>0</v>
      </c>
      <c r="E139" s="71" t="s">
        <v>4967</v>
      </c>
    </row>
    <row r="140" spans="1:5" ht="15">
      <c r="A140" s="68" t="s">
        <v>5026</v>
      </c>
      <c r="B140" s="74" t="s">
        <v>872</v>
      </c>
      <c r="C140" s="76" t="s">
        <v>5118</v>
      </c>
      <c r="D140" s="429">
        <f ca="1">SUMIF(Codifica_CE!$H$3722:$U$4961,CeMin_Ric!$B:$B,Codifica_CE!$T$3722:$T$4961)</f>
        <v>0</v>
      </c>
      <c r="E140" s="71" t="s">
        <v>4967</v>
      </c>
    </row>
    <row r="141" spans="1:5" ht="15">
      <c r="A141" s="68"/>
      <c r="B141" s="74" t="s">
        <v>869</v>
      </c>
      <c r="C141" s="76" t="s">
        <v>5119</v>
      </c>
      <c r="D141" s="429">
        <f ca="1">SUMIF(Codifica_CE!$H$3722:$U$4961,CeMin_Ric!$B:$B,Codifica_CE!$T$3722:$T$4961)</f>
        <v>0</v>
      </c>
      <c r="E141" s="71" t="s">
        <v>4967</v>
      </c>
    </row>
    <row r="142" spans="1:5">
      <c r="A142" s="68"/>
      <c r="B142" s="74" t="s">
        <v>5120</v>
      </c>
      <c r="C142" s="75" t="s">
        <v>5121</v>
      </c>
      <c r="D142" s="431">
        <f ca="1">SUM(D143:D145)</f>
        <v>0</v>
      </c>
      <c r="E142" s="71" t="s">
        <v>4967</v>
      </c>
    </row>
    <row r="143" spans="1:5" ht="15">
      <c r="A143" s="68"/>
      <c r="B143" s="74" t="s">
        <v>815</v>
      </c>
      <c r="C143" s="76" t="s">
        <v>5122</v>
      </c>
      <c r="D143" s="429">
        <f ca="1">SUMIF(Codifica_CE!$H$3722:$U$4961,CeMin_Ric!$B:$B,Codifica_CE!$T$3722:$T$4961)</f>
        <v>0</v>
      </c>
      <c r="E143" s="71" t="s">
        <v>4967</v>
      </c>
    </row>
    <row r="144" spans="1:5" ht="15">
      <c r="A144" s="68"/>
      <c r="B144" s="74" t="s">
        <v>854</v>
      </c>
      <c r="C144" s="76" t="s">
        <v>5123</v>
      </c>
      <c r="D144" s="429">
        <f ca="1">SUMIF(Codifica_CE!$H$3722:$U$4961,CeMin_Ric!$B:$B,Codifica_CE!$T$3722:$T$4961)</f>
        <v>0</v>
      </c>
      <c r="E144" s="71" t="s">
        <v>4967</v>
      </c>
    </row>
    <row r="145" spans="1:5" ht="15">
      <c r="A145" s="68"/>
      <c r="B145" s="74" t="s">
        <v>809</v>
      </c>
      <c r="C145" s="76" t="s">
        <v>5124</v>
      </c>
      <c r="D145" s="429">
        <f ca="1">SUMIF(Codifica_CE!$H$3722:$U$4961,CeMin_Ric!$B:$B,Codifica_CE!$T$3722:$T$4961)</f>
        <v>0</v>
      </c>
      <c r="E145" s="71" t="s">
        <v>4967</v>
      </c>
    </row>
    <row r="146" spans="1:5" ht="15">
      <c r="A146" s="68"/>
      <c r="B146" s="74" t="s">
        <v>804</v>
      </c>
      <c r="C146" s="75" t="s">
        <v>5125</v>
      </c>
      <c r="D146" s="429">
        <f ca="1">SUMIF(Codifica_CE!$H$3722:$U$4961,CeMin_Ric!$B:$B,Codifica_CE!$T$3722:$T$4961)</f>
        <v>0</v>
      </c>
      <c r="E146" s="71" t="s">
        <v>4967</v>
      </c>
    </row>
    <row r="147" spans="1:5" ht="15">
      <c r="A147" s="68"/>
      <c r="B147" s="74" t="s">
        <v>861</v>
      </c>
      <c r="C147" s="75" t="s">
        <v>5126</v>
      </c>
      <c r="D147" s="429">
        <f ca="1">SUMIF(Codifica_CE!$H$3722:$U$4961,CeMin_Ric!$B:$B,Codifica_CE!$T$3722:$T$4961)</f>
        <v>0</v>
      </c>
      <c r="E147" s="71" t="s">
        <v>4967</v>
      </c>
    </row>
    <row r="148" spans="1:5" ht="15">
      <c r="A148" s="68"/>
      <c r="B148" s="74" t="s">
        <v>818</v>
      </c>
      <c r="C148" s="75" t="s">
        <v>5127</v>
      </c>
      <c r="D148" s="429">
        <f ca="1">SUMIF(Codifica_CE!$H$3722:$U$4961,CeMin_Ric!$B:$B,Codifica_CE!$T$3722:$T$4961)</f>
        <v>0</v>
      </c>
      <c r="E148" s="71" t="s">
        <v>4967</v>
      </c>
    </row>
    <row r="149" spans="1:5" ht="15">
      <c r="A149" s="68"/>
      <c r="B149" s="74" t="s">
        <v>847</v>
      </c>
      <c r="C149" s="75" t="s">
        <v>5128</v>
      </c>
      <c r="D149" s="429">
        <f ca="1">SUMIF(Codifica_CE!$H$3722:$U$4961,CeMin_Ric!$B:$B,Codifica_CE!$T$3722:$T$4961)</f>
        <v>0</v>
      </c>
      <c r="E149" s="71" t="s">
        <v>4967</v>
      </c>
    </row>
    <row r="150" spans="1:5" ht="15">
      <c r="A150" s="68"/>
      <c r="B150" s="74" t="s">
        <v>878</v>
      </c>
      <c r="C150" s="75" t="s">
        <v>5129</v>
      </c>
      <c r="D150" s="429">
        <f ca="1">SUMIF(Codifica_CE!$H$3722:$U$4961,CeMin_Ric!$B:$B,Codifica_CE!$T$3722:$T$4961)</f>
        <v>0</v>
      </c>
      <c r="E150" s="71" t="s">
        <v>4967</v>
      </c>
    </row>
    <row r="151" spans="1:5" ht="15">
      <c r="A151" s="68" t="s">
        <v>4982</v>
      </c>
      <c r="B151" s="74" t="s">
        <v>767</v>
      </c>
      <c r="C151" s="75" t="s">
        <v>5130</v>
      </c>
      <c r="D151" s="429">
        <f ca="1">SUMIF(Codifica_CE!$H$3722:$U$4961,CeMin_Ric!$B:$B,Codifica_CE!$T$3722:$T$4961)</f>
        <v>0</v>
      </c>
      <c r="E151" s="71" t="s">
        <v>4967</v>
      </c>
    </row>
    <row r="152" spans="1:5">
      <c r="A152" s="68"/>
      <c r="B152" s="69" t="s">
        <v>5131</v>
      </c>
      <c r="C152" s="73" t="s">
        <v>5132</v>
      </c>
      <c r="D152" s="433">
        <f ca="1">SUM(D153:D159)</f>
        <v>0</v>
      </c>
      <c r="E152" s="71" t="s">
        <v>4967</v>
      </c>
    </row>
    <row r="153" spans="1:5" ht="15">
      <c r="A153" s="68"/>
      <c r="B153" s="74" t="s">
        <v>885</v>
      </c>
      <c r="C153" s="75" t="s">
        <v>5133</v>
      </c>
      <c r="D153" s="429">
        <f ca="1">SUMIF(Codifica_CE!$H$3722:$U$4961,CeMin_Ric!$B:$B,Codifica_CE!$T$3722:$T$4961)</f>
        <v>0</v>
      </c>
      <c r="E153" s="71" t="s">
        <v>4967</v>
      </c>
    </row>
    <row r="154" spans="1:5" ht="15">
      <c r="A154" s="68"/>
      <c r="B154" s="74" t="s">
        <v>891</v>
      </c>
      <c r="C154" s="75" t="s">
        <v>5134</v>
      </c>
      <c r="D154" s="429">
        <f ca="1">SUMIF(Codifica_CE!$H$3722:$U$4961,CeMin_Ric!$B:$B,Codifica_CE!$T$3722:$T$4961)</f>
        <v>0</v>
      </c>
      <c r="E154" s="71" t="s">
        <v>4967</v>
      </c>
    </row>
    <row r="155" spans="1:5" ht="15">
      <c r="A155" s="68"/>
      <c r="B155" s="74" t="s">
        <v>896</v>
      </c>
      <c r="C155" s="75" t="s">
        <v>5135</v>
      </c>
      <c r="D155" s="429">
        <f ca="1">SUMIF(Codifica_CE!$H$3722:$U$4961,CeMin_Ric!$B:$B,Codifica_CE!$T$3722:$T$4961)</f>
        <v>0</v>
      </c>
      <c r="E155" s="71" t="s">
        <v>4967</v>
      </c>
    </row>
    <row r="156" spans="1:5" ht="15">
      <c r="A156" s="68"/>
      <c r="B156" s="74" t="s">
        <v>905</v>
      </c>
      <c r="C156" s="75" t="s">
        <v>5136</v>
      </c>
      <c r="D156" s="429">
        <f ca="1">SUMIF(Codifica_CE!$H$3722:$U$4961,CeMin_Ric!$B:$B,Codifica_CE!$T$3722:$T$4961)</f>
        <v>0</v>
      </c>
      <c r="E156" s="71" t="s">
        <v>4967</v>
      </c>
    </row>
    <row r="157" spans="1:5" ht="15">
      <c r="A157" s="68"/>
      <c r="B157" s="74" t="s">
        <v>914</v>
      </c>
      <c r="C157" s="75" t="s">
        <v>5137</v>
      </c>
      <c r="D157" s="429">
        <f ca="1">SUMIF(Codifica_CE!$H$3722:$U$4961,CeMin_Ric!$B:$B,Codifica_CE!$T$3722:$T$4961)</f>
        <v>0</v>
      </c>
      <c r="E157" s="71" t="s">
        <v>4967</v>
      </c>
    </row>
    <row r="158" spans="1:5" ht="15">
      <c r="A158" s="68"/>
      <c r="B158" s="74" t="s">
        <v>929</v>
      </c>
      <c r="C158" s="75" t="s">
        <v>5138</v>
      </c>
      <c r="D158" s="429">
        <f ca="1">SUMIF(Codifica_CE!$H$3722:$U$4961,CeMin_Ric!$B:$B,Codifica_CE!$T$3722:$T$4961)</f>
        <v>0</v>
      </c>
      <c r="E158" s="71" t="s">
        <v>4967</v>
      </c>
    </row>
    <row r="159" spans="1:5" ht="15">
      <c r="A159" s="68" t="s">
        <v>4982</v>
      </c>
      <c r="B159" s="74" t="s">
        <v>934</v>
      </c>
      <c r="C159" s="75" t="s">
        <v>5139</v>
      </c>
      <c r="D159" s="429">
        <f ca="1">SUMIF(Codifica_CE!$H$3722:$U$4961,CeMin_Ric!$B:$B,Codifica_CE!$T$3722:$T$4961)</f>
        <v>0</v>
      </c>
      <c r="E159" s="71" t="s">
        <v>4967</v>
      </c>
    </row>
    <row r="160" spans="1:5">
      <c r="A160" s="68"/>
      <c r="B160" s="69" t="s">
        <v>5140</v>
      </c>
      <c r="C160" s="70" t="s">
        <v>5141</v>
      </c>
      <c r="D160" s="435">
        <f ca="1">D161+D277</f>
        <v>0</v>
      </c>
      <c r="E160" s="71" t="s">
        <v>4967</v>
      </c>
    </row>
    <row r="161" spans="1:5">
      <c r="A161" s="68"/>
      <c r="B161" s="69" t="s">
        <v>5142</v>
      </c>
      <c r="C161" s="80" t="s">
        <v>5143</v>
      </c>
      <c r="D161" s="435">
        <f ca="1">D162+D170+D174+D185+D191+D196+D201+D211+D217+D224+D230+D235+D241+D249+D256+D270+D276</f>
        <v>0</v>
      </c>
      <c r="E161" s="71" t="s">
        <v>4967</v>
      </c>
    </row>
    <row r="162" spans="1:5">
      <c r="A162" s="68"/>
      <c r="B162" s="69" t="s">
        <v>5144</v>
      </c>
      <c r="C162" s="73" t="s">
        <v>5145</v>
      </c>
      <c r="D162" s="433">
        <f ca="1">+D163+D168+D169</f>
        <v>0</v>
      </c>
      <c r="E162" s="71" t="s">
        <v>4967</v>
      </c>
    </row>
    <row r="163" spans="1:5">
      <c r="A163" s="68"/>
      <c r="B163" s="74" t="s">
        <v>5146</v>
      </c>
      <c r="C163" s="75" t="s">
        <v>5147</v>
      </c>
      <c r="D163" s="431">
        <f ca="1">SUM(D164:D167)</f>
        <v>0</v>
      </c>
      <c r="E163" s="71" t="s">
        <v>4967</v>
      </c>
    </row>
    <row r="164" spans="1:5" ht="15">
      <c r="A164" s="68"/>
      <c r="B164" s="74" t="s">
        <v>945</v>
      </c>
      <c r="C164" s="75" t="s">
        <v>5148</v>
      </c>
      <c r="D164" s="429">
        <f ca="1">SUMIF(Codifica_CE!$H$3722:$U$4961,CeMin_Ric!$B:$B,Codifica_CE!$T$3722:$T$4961)</f>
        <v>0</v>
      </c>
      <c r="E164" s="71" t="s">
        <v>4967</v>
      </c>
    </row>
    <row r="165" spans="1:5" ht="15">
      <c r="A165" s="68"/>
      <c r="B165" s="74" t="s">
        <v>951</v>
      </c>
      <c r="C165" s="75" t="s">
        <v>5149</v>
      </c>
      <c r="D165" s="429">
        <f ca="1">SUMIF(Codifica_CE!$H$3722:$U$4961,CeMin_Ric!$B:$B,Codifica_CE!$T$3722:$T$4961)</f>
        <v>0</v>
      </c>
      <c r="E165" s="71" t="s">
        <v>4967</v>
      </c>
    </row>
    <row r="166" spans="1:5" ht="15">
      <c r="A166" s="68"/>
      <c r="B166" s="74" t="s">
        <v>954</v>
      </c>
      <c r="C166" s="75" t="s">
        <v>5150</v>
      </c>
      <c r="D166" s="429">
        <f ca="1">SUMIF(Codifica_CE!$H$3722:$U$4961,CeMin_Ric!$B:$B,Codifica_CE!$T$3722:$T$4961)</f>
        <v>0</v>
      </c>
      <c r="E166" s="71" t="s">
        <v>4967</v>
      </c>
    </row>
    <row r="167" spans="1:5" ht="15">
      <c r="A167" s="68"/>
      <c r="B167" s="74" t="s">
        <v>957</v>
      </c>
      <c r="C167" s="75" t="s">
        <v>5151</v>
      </c>
      <c r="D167" s="429">
        <f ca="1">SUMIF(Codifica_CE!$H$3722:$U$4961,CeMin_Ric!$B:$B,Codifica_CE!$T$3722:$T$4961)</f>
        <v>0</v>
      </c>
      <c r="E167" s="71" t="s">
        <v>4967</v>
      </c>
    </row>
    <row r="168" spans="1:5" ht="15">
      <c r="A168" s="68" t="s">
        <v>4982</v>
      </c>
      <c r="B168" s="74" t="s">
        <v>5152</v>
      </c>
      <c r="C168" s="75" t="s">
        <v>5153</v>
      </c>
      <c r="D168" s="429">
        <f ca="1">SUMIF(Codifica_CE!$H$3722:$U$4961,CeMin_Ric!$B:$B,Codifica_CE!$T$3722:$T$4961)</f>
        <v>0</v>
      </c>
      <c r="E168" s="71" t="s">
        <v>4967</v>
      </c>
    </row>
    <row r="169" spans="1:5" ht="15">
      <c r="A169" s="68" t="s">
        <v>5026</v>
      </c>
      <c r="B169" s="74" t="s">
        <v>968</v>
      </c>
      <c r="C169" s="75" t="s">
        <v>5154</v>
      </c>
      <c r="D169" s="429">
        <f ca="1">SUMIF(Codifica_CE!$H$3722:$U$4961,CeMin_Ric!$B:$B,Codifica_CE!$T$3722:$T$4961)</f>
        <v>0</v>
      </c>
      <c r="E169" s="71" t="s">
        <v>4967</v>
      </c>
    </row>
    <row r="170" spans="1:5">
      <c r="A170" s="68"/>
      <c r="B170" s="69" t="s">
        <v>5155</v>
      </c>
      <c r="C170" s="73" t="s">
        <v>5156</v>
      </c>
      <c r="D170" s="433">
        <f ca="1">SUM(D171:D173)</f>
        <v>0</v>
      </c>
      <c r="E170" s="71" t="s">
        <v>4967</v>
      </c>
    </row>
    <row r="171" spans="1:5" ht="15">
      <c r="A171" s="68"/>
      <c r="B171" s="74" t="s">
        <v>976</v>
      </c>
      <c r="C171" s="75" t="s">
        <v>5157</v>
      </c>
      <c r="D171" s="429">
        <f ca="1">SUMIF(Codifica_CE!$H$3722:$U$4961,CeMin_Ric!$B:$B,Codifica_CE!$T$3722:$T$4961)</f>
        <v>0</v>
      </c>
      <c r="E171" s="71" t="s">
        <v>4967</v>
      </c>
    </row>
    <row r="172" spans="1:5" ht="15">
      <c r="A172" s="68" t="s">
        <v>4982</v>
      </c>
      <c r="B172" s="74" t="s">
        <v>5158</v>
      </c>
      <c r="C172" s="75" t="s">
        <v>5159</v>
      </c>
      <c r="D172" s="429">
        <f ca="1">SUMIF(Codifica_CE!$H$3722:$U$4961,CeMin_Ric!$B:$B,Codifica_CE!$T$3722:$T$4961)</f>
        <v>0</v>
      </c>
      <c r="E172" s="71" t="s">
        <v>4967</v>
      </c>
    </row>
    <row r="173" spans="1:5" ht="15">
      <c r="A173" s="68" t="s">
        <v>5026</v>
      </c>
      <c r="B173" s="74" t="s">
        <v>982</v>
      </c>
      <c r="C173" s="75" t="s">
        <v>5160</v>
      </c>
      <c r="D173" s="429">
        <f ca="1">SUMIF(Codifica_CE!$H$3722:$U$4961,CeMin_Ric!$B:$B,Codifica_CE!$T$3722:$T$4961)</f>
        <v>0</v>
      </c>
      <c r="E173" s="71" t="s">
        <v>4967</v>
      </c>
    </row>
    <row r="174" spans="1:5">
      <c r="A174" s="68"/>
      <c r="B174" s="69" t="s">
        <v>5161</v>
      </c>
      <c r="C174" s="73" t="s">
        <v>5162</v>
      </c>
      <c r="D174" s="433">
        <f ca="1">SUM(D175:D179)+D184</f>
        <v>0</v>
      </c>
      <c r="E174" s="71" t="s">
        <v>4967</v>
      </c>
    </row>
    <row r="175" spans="1:5" ht="15">
      <c r="A175" s="77" t="s">
        <v>4982</v>
      </c>
      <c r="B175" s="74" t="s">
        <v>1009</v>
      </c>
      <c r="C175" s="75" t="s">
        <v>5163</v>
      </c>
      <c r="D175" s="429">
        <f ca="1">SUMIF(Codifica_CE!$H$3722:$U$4961,CeMin_Ric!$B:$B,Codifica_CE!$T$3722:$T$4961)</f>
        <v>0</v>
      </c>
      <c r="E175" s="71" t="s">
        <v>4967</v>
      </c>
    </row>
    <row r="176" spans="1:5" ht="15">
      <c r="A176" s="68"/>
      <c r="B176" s="74" t="s">
        <v>1014</v>
      </c>
      <c r="C176" s="75" t="s">
        <v>5164</v>
      </c>
      <c r="D176" s="429">
        <f ca="1">SUMIF(Codifica_CE!$H$3722:$U$4961,CeMin_Ric!$B:$B,Codifica_CE!$T$3722:$T$4961)</f>
        <v>0</v>
      </c>
      <c r="E176" s="71" t="s">
        <v>4967</v>
      </c>
    </row>
    <row r="177" spans="1:5" ht="15">
      <c r="A177" s="68" t="s">
        <v>5026</v>
      </c>
      <c r="B177" s="74" t="s">
        <v>1041</v>
      </c>
      <c r="C177" s="75" t="s">
        <v>5165</v>
      </c>
      <c r="D177" s="429">
        <f ca="1">SUMIF(Codifica_CE!$H$3722:$U$4961,CeMin_Ric!$B:$B,Codifica_CE!$T$3722:$T$4961)</f>
        <v>0</v>
      </c>
      <c r="E177" s="71" t="s">
        <v>4967</v>
      </c>
    </row>
    <row r="178" spans="1:5" ht="15">
      <c r="A178" s="68"/>
      <c r="B178" s="74" t="s">
        <v>1044</v>
      </c>
      <c r="C178" s="75" t="s">
        <v>5166</v>
      </c>
      <c r="D178" s="429">
        <f ca="1">SUMIF(Codifica_CE!$H$3722:$U$4961,CeMin_Ric!$B:$B,Codifica_CE!$T$3722:$T$4961)</f>
        <v>0</v>
      </c>
      <c r="E178" s="71" t="s">
        <v>4967</v>
      </c>
    </row>
    <row r="179" spans="1:5">
      <c r="A179" s="68"/>
      <c r="B179" s="74" t="s">
        <v>5167</v>
      </c>
      <c r="C179" s="75" t="s">
        <v>5168</v>
      </c>
      <c r="D179" s="431">
        <f ca="1">SUM(D180:D183)</f>
        <v>0</v>
      </c>
      <c r="E179" s="71" t="s">
        <v>4967</v>
      </c>
    </row>
    <row r="180" spans="1:5" ht="15">
      <c r="A180" s="68"/>
      <c r="B180" s="74" t="s">
        <v>1021</v>
      </c>
      <c r="C180" s="76" t="s">
        <v>5169</v>
      </c>
      <c r="D180" s="429">
        <f ca="1">SUMIF(Codifica_CE!$H$3722:$U$4961,CeMin_Ric!$B:$B,Codifica_CE!$T$3722:$T$4961)</f>
        <v>0</v>
      </c>
      <c r="E180" s="71" t="s">
        <v>4967</v>
      </c>
    </row>
    <row r="181" spans="1:5" ht="15">
      <c r="A181" s="68"/>
      <c r="B181" s="74" t="s">
        <v>1024</v>
      </c>
      <c r="C181" s="76" t="s">
        <v>5170</v>
      </c>
      <c r="D181" s="429">
        <f ca="1">SUMIF(Codifica_CE!$H$3722:$U$4961,CeMin_Ric!$B:$B,Codifica_CE!$T$3722:$T$4961)</f>
        <v>0</v>
      </c>
      <c r="E181" s="71" t="s">
        <v>4967</v>
      </c>
    </row>
    <row r="182" spans="1:5" ht="15">
      <c r="A182" s="68"/>
      <c r="B182" s="74" t="s">
        <v>1027</v>
      </c>
      <c r="C182" s="76" t="s">
        <v>5171</v>
      </c>
      <c r="D182" s="429">
        <f ca="1">SUMIF(Codifica_CE!$H$3722:$U$4961,CeMin_Ric!$B:$B,Codifica_CE!$T$3722:$T$4961)</f>
        <v>0</v>
      </c>
      <c r="E182" s="71" t="s">
        <v>4967</v>
      </c>
    </row>
    <row r="183" spans="1:5" ht="15">
      <c r="A183" s="68"/>
      <c r="B183" s="74" t="s">
        <v>1030</v>
      </c>
      <c r="C183" s="76" t="s">
        <v>5172</v>
      </c>
      <c r="D183" s="429">
        <f ca="1">SUMIF(Codifica_CE!$H$3722:$U$4961,CeMin_Ric!$B:$B,Codifica_CE!$T$3722:$T$4961)</f>
        <v>0</v>
      </c>
      <c r="E183" s="71" t="s">
        <v>4967</v>
      </c>
    </row>
    <row r="184" spans="1:5" ht="15">
      <c r="A184" s="68"/>
      <c r="B184" s="74" t="s">
        <v>1102</v>
      </c>
      <c r="C184" s="75" t="s">
        <v>5173</v>
      </c>
      <c r="D184" s="429">
        <f ca="1">SUMIF(Codifica_CE!$H$3722:$U$4961,CeMin_Ric!$B:$B,Codifica_CE!$T$3722:$T$4961)</f>
        <v>0</v>
      </c>
      <c r="E184" s="71" t="s">
        <v>4967</v>
      </c>
    </row>
    <row r="185" spans="1:5">
      <c r="A185" s="68"/>
      <c r="B185" s="69" t="s">
        <v>5174</v>
      </c>
      <c r="C185" s="73" t="s">
        <v>5175</v>
      </c>
      <c r="D185" s="428">
        <f ca="1">SUM(D186:D190)</f>
        <v>0</v>
      </c>
      <c r="E185" s="71" t="s">
        <v>4967</v>
      </c>
    </row>
    <row r="186" spans="1:5" ht="15">
      <c r="A186" s="68" t="s">
        <v>4982</v>
      </c>
      <c r="B186" s="74" t="s">
        <v>5176</v>
      </c>
      <c r="C186" s="75" t="s">
        <v>5177</v>
      </c>
      <c r="D186" s="429">
        <f ca="1">SUMIF(Codifica_CE!$H$3722:$U$4961,CeMin_Ric!$B:$B,Codifica_CE!$T$3722:$T$4961)</f>
        <v>0</v>
      </c>
      <c r="E186" s="71" t="s">
        <v>4967</v>
      </c>
    </row>
    <row r="187" spans="1:5" ht="15">
      <c r="A187" s="77"/>
      <c r="B187" s="74" t="s">
        <v>1113</v>
      </c>
      <c r="C187" s="75" t="s">
        <v>5178</v>
      </c>
      <c r="D187" s="429">
        <f ca="1">SUMIF(Codifica_CE!$H$3722:$U$4961,CeMin_Ric!$B:$B,Codifica_CE!$T$3722:$T$4961)</f>
        <v>0</v>
      </c>
      <c r="E187" s="71" t="s">
        <v>4967</v>
      </c>
    </row>
    <row r="188" spans="1:5" ht="15">
      <c r="A188" s="77" t="s">
        <v>3064</v>
      </c>
      <c r="B188" s="74" t="s">
        <v>1120</v>
      </c>
      <c r="C188" s="75" t="s">
        <v>5179</v>
      </c>
      <c r="D188" s="429">
        <f ca="1">SUMIF(Codifica_CE!$H$3722:$U$4961,CeMin_Ric!$B:$B,Codifica_CE!$T$3722:$T$4961)</f>
        <v>0</v>
      </c>
      <c r="E188" s="71" t="s">
        <v>4967</v>
      </c>
    </row>
    <row r="189" spans="1:5" ht="15">
      <c r="A189" s="77"/>
      <c r="B189" s="74" t="s">
        <v>1123</v>
      </c>
      <c r="C189" s="75" t="s">
        <v>5180</v>
      </c>
      <c r="D189" s="429">
        <f ca="1">SUMIF(Codifica_CE!$H$3722:$U$4961,CeMin_Ric!$B:$B,Codifica_CE!$T$3722:$T$4961)</f>
        <v>0</v>
      </c>
      <c r="E189" s="71" t="s">
        <v>4967</v>
      </c>
    </row>
    <row r="190" spans="1:5" ht="15">
      <c r="A190" s="77"/>
      <c r="B190" s="74" t="s">
        <v>1128</v>
      </c>
      <c r="C190" s="75" t="s">
        <v>5181</v>
      </c>
      <c r="D190" s="429">
        <f ca="1">SUMIF(Codifica_CE!$H$3722:$U$4961,CeMin_Ric!$B:$B,Codifica_CE!$T$3722:$T$4961)</f>
        <v>0</v>
      </c>
      <c r="E190" s="71" t="s">
        <v>4967</v>
      </c>
    </row>
    <row r="191" spans="1:5">
      <c r="A191" s="68"/>
      <c r="B191" s="69" t="s">
        <v>5182</v>
      </c>
      <c r="C191" s="73" t="s">
        <v>5183</v>
      </c>
      <c r="D191" s="428">
        <f ca="1">SUM(D192:D195)</f>
        <v>0</v>
      </c>
      <c r="E191" s="71" t="s">
        <v>4967</v>
      </c>
    </row>
    <row r="192" spans="1:5" ht="15">
      <c r="A192" s="68" t="s">
        <v>4982</v>
      </c>
      <c r="B192" s="74" t="s">
        <v>5184</v>
      </c>
      <c r="C192" s="75" t="s">
        <v>5185</v>
      </c>
      <c r="D192" s="429">
        <f ca="1">SUMIF(Codifica_CE!$H$3722:$U$4961,CeMin_Ric!$B:$B,Codifica_CE!$T$3722:$T$4961)</f>
        <v>0</v>
      </c>
      <c r="E192" s="71" t="s">
        <v>4967</v>
      </c>
    </row>
    <row r="193" spans="1:5" ht="15">
      <c r="A193" s="68"/>
      <c r="B193" s="74" t="s">
        <v>5186</v>
      </c>
      <c r="C193" s="75" t="s">
        <v>5187</v>
      </c>
      <c r="D193" s="429">
        <f ca="1">SUMIF(Codifica_CE!$H$3722:$U$4961,CeMin_Ric!$B:$B,Codifica_CE!$T$3722:$T$4961)</f>
        <v>0</v>
      </c>
      <c r="E193" s="71" t="s">
        <v>4967</v>
      </c>
    </row>
    <row r="194" spans="1:5" ht="15">
      <c r="A194" s="68" t="s">
        <v>5026</v>
      </c>
      <c r="B194" s="74" t="s">
        <v>5188</v>
      </c>
      <c r="C194" s="75" t="s">
        <v>5189</v>
      </c>
      <c r="D194" s="429">
        <f ca="1">SUMIF(Codifica_CE!$H$3722:$U$4961,CeMin_Ric!$B:$B,Codifica_CE!$T$3722:$T$4961)</f>
        <v>0</v>
      </c>
      <c r="E194" s="71" t="s">
        <v>4967</v>
      </c>
    </row>
    <row r="195" spans="1:5" ht="15">
      <c r="A195" s="68"/>
      <c r="B195" s="74" t="s">
        <v>1142</v>
      </c>
      <c r="C195" s="75" t="s">
        <v>5190</v>
      </c>
      <c r="D195" s="429">
        <f ca="1">SUMIF(Codifica_CE!$H$3722:$U$4961,CeMin_Ric!$B:$B,Codifica_CE!$T$3722:$T$4961)</f>
        <v>0</v>
      </c>
      <c r="E195" s="71" t="s">
        <v>4967</v>
      </c>
    </row>
    <row r="196" spans="1:5">
      <c r="A196" s="68"/>
      <c r="B196" s="69" t="s">
        <v>5191</v>
      </c>
      <c r="C196" s="73" t="s">
        <v>5192</v>
      </c>
      <c r="D196" s="428">
        <f ca="1">SUM(D197:D200)</f>
        <v>0</v>
      </c>
      <c r="E196" s="71" t="s">
        <v>4967</v>
      </c>
    </row>
    <row r="197" spans="1:5" ht="15">
      <c r="A197" s="68" t="s">
        <v>4982</v>
      </c>
      <c r="B197" s="74" t="s">
        <v>5193</v>
      </c>
      <c r="C197" s="75" t="s">
        <v>5194</v>
      </c>
      <c r="D197" s="429">
        <f ca="1">SUMIF(Codifica_CE!$H$3722:$U$4961,CeMin_Ric!$B:$B,Codifica_CE!$T$3722:$T$4961)</f>
        <v>0</v>
      </c>
      <c r="E197" s="71" t="s">
        <v>4967</v>
      </c>
    </row>
    <row r="198" spans="1:5" ht="15">
      <c r="A198" s="68"/>
      <c r="B198" s="74" t="s">
        <v>5195</v>
      </c>
      <c r="C198" s="75" t="s">
        <v>5196</v>
      </c>
      <c r="D198" s="429">
        <f ca="1">SUMIF(Codifica_CE!$H$3722:$U$4961,CeMin_Ric!$B:$B,Codifica_CE!$T$3722:$T$4961)</f>
        <v>0</v>
      </c>
      <c r="E198" s="71" t="s">
        <v>4967</v>
      </c>
    </row>
    <row r="199" spans="1:5" ht="15">
      <c r="A199" s="68" t="s">
        <v>5026</v>
      </c>
      <c r="B199" s="74" t="s">
        <v>5197</v>
      </c>
      <c r="C199" s="75" t="s">
        <v>5198</v>
      </c>
      <c r="D199" s="429">
        <f ca="1">SUMIF(Codifica_CE!$H$3722:$U$4961,CeMin_Ric!$B:$B,Codifica_CE!$T$3722:$T$4961)</f>
        <v>0</v>
      </c>
      <c r="E199" s="71" t="s">
        <v>4967</v>
      </c>
    </row>
    <row r="200" spans="1:5" ht="15">
      <c r="A200" s="68"/>
      <c r="B200" s="74" t="s">
        <v>1133</v>
      </c>
      <c r="C200" s="75" t="s">
        <v>5199</v>
      </c>
      <c r="D200" s="429">
        <f ca="1">SUMIF(Codifica_CE!$H$3722:$U$4961,CeMin_Ric!$B:$B,Codifica_CE!$T$3722:$T$4961)</f>
        <v>0</v>
      </c>
      <c r="E200" s="71" t="s">
        <v>4967</v>
      </c>
    </row>
    <row r="201" spans="1:5">
      <c r="A201" s="68"/>
      <c r="B201" s="69" t="s">
        <v>5200</v>
      </c>
      <c r="C201" s="73" t="s">
        <v>5201</v>
      </c>
      <c r="D201" s="428">
        <f ca="1">SUM(D202:D204)+D205+D210</f>
        <v>0</v>
      </c>
      <c r="E201" s="71" t="s">
        <v>4967</v>
      </c>
    </row>
    <row r="202" spans="1:5" ht="15">
      <c r="A202" s="68" t="s">
        <v>4982</v>
      </c>
      <c r="B202" s="74" t="s">
        <v>1182</v>
      </c>
      <c r="C202" s="75" t="s">
        <v>5202</v>
      </c>
      <c r="D202" s="429">
        <f ca="1">SUMIF(Codifica_CE!$H$3722:$U$4961,CeMin_Ric!$B:$B,Codifica_CE!$T$3722:$T$4961)</f>
        <v>0</v>
      </c>
      <c r="E202" s="71" t="s">
        <v>4967</v>
      </c>
    </row>
    <row r="203" spans="1:5" ht="15">
      <c r="A203" s="68"/>
      <c r="B203" s="74" t="s">
        <v>1187</v>
      </c>
      <c r="C203" s="75" t="s">
        <v>5203</v>
      </c>
      <c r="D203" s="429">
        <f ca="1">SUMIF(Codifica_CE!$H$3722:$U$4961,CeMin_Ric!$B:$B,Codifica_CE!$T$3722:$T$4961)</f>
        <v>0</v>
      </c>
      <c r="E203" s="71" t="s">
        <v>4967</v>
      </c>
    </row>
    <row r="204" spans="1:5" ht="15">
      <c r="A204" s="68" t="s">
        <v>5026</v>
      </c>
      <c r="B204" s="74" t="s">
        <v>1194</v>
      </c>
      <c r="C204" s="75" t="s">
        <v>5204</v>
      </c>
      <c r="D204" s="429">
        <f ca="1">SUMIF(Codifica_CE!$H$3722:$U$4961,CeMin_Ric!$B:$B,Codifica_CE!$T$3722:$T$4961)</f>
        <v>0</v>
      </c>
      <c r="E204" s="71" t="s">
        <v>4967</v>
      </c>
    </row>
    <row r="205" spans="1:5">
      <c r="A205" s="68"/>
      <c r="B205" s="74" t="s">
        <v>5205</v>
      </c>
      <c r="C205" s="75" t="s">
        <v>5206</v>
      </c>
      <c r="D205" s="430">
        <f ca="1">SUM(D206:D209)</f>
        <v>0</v>
      </c>
      <c r="E205" s="71" t="s">
        <v>4967</v>
      </c>
    </row>
    <row r="206" spans="1:5" ht="15">
      <c r="A206" s="68"/>
      <c r="B206" s="74" t="s">
        <v>1197</v>
      </c>
      <c r="C206" s="76" t="s">
        <v>5207</v>
      </c>
      <c r="D206" s="429">
        <f ca="1">SUMIF(Codifica_CE!$H$3722:$U$4961,CeMin_Ric!$B:$B,Codifica_CE!$T$3722:$T$4961)</f>
        <v>0</v>
      </c>
      <c r="E206" s="71" t="s">
        <v>4967</v>
      </c>
    </row>
    <row r="207" spans="1:5" ht="15">
      <c r="A207" s="68"/>
      <c r="B207" s="74" t="s">
        <v>1200</v>
      </c>
      <c r="C207" s="76" t="s">
        <v>5208</v>
      </c>
      <c r="D207" s="429">
        <f ca="1">SUMIF(Codifica_CE!$H$3722:$U$4961,CeMin_Ric!$B:$B,Codifica_CE!$T$3722:$T$4961)</f>
        <v>0</v>
      </c>
      <c r="E207" s="71" t="s">
        <v>4967</v>
      </c>
    </row>
    <row r="208" spans="1:5" ht="15">
      <c r="A208" s="68"/>
      <c r="B208" s="74" t="s">
        <v>1203</v>
      </c>
      <c r="C208" s="76" t="s">
        <v>5209</v>
      </c>
      <c r="D208" s="429">
        <f ca="1">SUMIF(Codifica_CE!$H$3722:$U$4961,CeMin_Ric!$B:$B,Codifica_CE!$T$3722:$T$4961)</f>
        <v>0</v>
      </c>
      <c r="E208" s="71" t="s">
        <v>4967</v>
      </c>
    </row>
    <row r="209" spans="1:5" ht="15">
      <c r="A209" s="68"/>
      <c r="B209" s="74" t="s">
        <v>5210</v>
      </c>
      <c r="C209" s="76" t="s">
        <v>5211</v>
      </c>
      <c r="D209" s="429">
        <f ca="1">SUMIF(Codifica_CE!$H$3722:$U$4961,CeMin_Ric!$B:$B,Codifica_CE!$T$3722:$T$4961)</f>
        <v>0</v>
      </c>
      <c r="E209" s="71" t="s">
        <v>4967</v>
      </c>
    </row>
    <row r="210" spans="1:5" ht="15">
      <c r="A210" s="68"/>
      <c r="B210" s="74" t="s">
        <v>1212</v>
      </c>
      <c r="C210" s="75" t="s">
        <v>5212</v>
      </c>
      <c r="D210" s="429">
        <f ca="1">SUMIF(Codifica_CE!$H$3722:$U$4961,CeMin_Ric!$B:$B,Codifica_CE!$T$3722:$T$4961)</f>
        <v>0</v>
      </c>
      <c r="E210" s="71" t="s">
        <v>4967</v>
      </c>
    </row>
    <row r="211" spans="1:5">
      <c r="A211" s="68"/>
      <c r="B211" s="69" t="s">
        <v>5213</v>
      </c>
      <c r="C211" s="73" t="s">
        <v>5214</v>
      </c>
      <c r="D211" s="428">
        <f ca="1">SUM(D212:D216)</f>
        <v>0</v>
      </c>
      <c r="E211" s="71" t="s">
        <v>4967</v>
      </c>
    </row>
    <row r="212" spans="1:5" ht="15">
      <c r="A212" s="68" t="s">
        <v>4982</v>
      </c>
      <c r="B212" s="74" t="s">
        <v>1223</v>
      </c>
      <c r="C212" s="75" t="s">
        <v>5215</v>
      </c>
      <c r="D212" s="429">
        <f ca="1">SUMIF(Codifica_CE!$H$3722:$U$4961,CeMin_Ric!$B:$B,Codifica_CE!$T$3722:$T$4961)</f>
        <v>0</v>
      </c>
      <c r="E212" s="71" t="s">
        <v>4967</v>
      </c>
    </row>
    <row r="213" spans="1:5" ht="15">
      <c r="A213" s="68"/>
      <c r="B213" s="74" t="s">
        <v>1228</v>
      </c>
      <c r="C213" s="75" t="s">
        <v>5216</v>
      </c>
      <c r="D213" s="429">
        <f ca="1">SUMIF(Codifica_CE!$H$3722:$U$4961,CeMin_Ric!$B:$B,Codifica_CE!$T$3722:$T$4961)</f>
        <v>0</v>
      </c>
      <c r="E213" s="71" t="s">
        <v>4967</v>
      </c>
    </row>
    <row r="214" spans="1:5" ht="15">
      <c r="A214" s="68" t="s">
        <v>3064</v>
      </c>
      <c r="B214" s="74" t="s">
        <v>1235</v>
      </c>
      <c r="C214" s="75" t="s">
        <v>5217</v>
      </c>
      <c r="D214" s="429">
        <f ca="1">SUMIF(Codifica_CE!$H$3722:$U$4961,CeMin_Ric!$B:$B,Codifica_CE!$T$3722:$T$4961)</f>
        <v>0</v>
      </c>
      <c r="E214" s="71" t="s">
        <v>4967</v>
      </c>
    </row>
    <row r="215" spans="1:5" ht="15">
      <c r="A215" s="68"/>
      <c r="B215" s="74" t="s">
        <v>1238</v>
      </c>
      <c r="C215" s="75" t="s">
        <v>5218</v>
      </c>
      <c r="D215" s="429">
        <f ca="1">SUMIF(Codifica_CE!$H$3722:$U$4961,CeMin_Ric!$B:$B,Codifica_CE!$T$3722:$T$4961)</f>
        <v>0</v>
      </c>
      <c r="E215" s="71" t="s">
        <v>4967</v>
      </c>
    </row>
    <row r="216" spans="1:5" ht="15">
      <c r="A216" s="77"/>
      <c r="B216" s="74" t="s">
        <v>1247</v>
      </c>
      <c r="C216" s="75" t="s">
        <v>5219</v>
      </c>
      <c r="D216" s="429">
        <f ca="1">SUMIF(Codifica_CE!$H$3722:$U$4961,CeMin_Ric!$B:$B,Codifica_CE!$T$3722:$T$4961)</f>
        <v>0</v>
      </c>
      <c r="E216" s="71" t="s">
        <v>4967</v>
      </c>
    </row>
    <row r="217" spans="1:5">
      <c r="A217" s="68"/>
      <c r="B217" s="69" t="s">
        <v>5220</v>
      </c>
      <c r="C217" s="73" t="s">
        <v>5221</v>
      </c>
      <c r="D217" s="428">
        <f ca="1">SUM(D218:D223)</f>
        <v>0</v>
      </c>
      <c r="E217" s="71" t="s">
        <v>4967</v>
      </c>
    </row>
    <row r="218" spans="1:5" ht="15">
      <c r="A218" s="68" t="s">
        <v>4982</v>
      </c>
      <c r="B218" s="74" t="s">
        <v>1252</v>
      </c>
      <c r="C218" s="75" t="s">
        <v>5222</v>
      </c>
      <c r="D218" s="429">
        <f ca="1">SUMIF(Codifica_CE!$H$3722:$U$4961,CeMin_Ric!$B:$B,Codifica_CE!$T$3722:$T$4961)</f>
        <v>0</v>
      </c>
      <c r="E218" s="71" t="s">
        <v>4967</v>
      </c>
    </row>
    <row r="219" spans="1:5" ht="15">
      <c r="A219" s="68"/>
      <c r="B219" s="74" t="s">
        <v>1257</v>
      </c>
      <c r="C219" s="75" t="s">
        <v>5223</v>
      </c>
      <c r="D219" s="429">
        <f ca="1">SUMIF(Codifica_CE!$H$3722:$U$4961,CeMin_Ric!$B:$B,Codifica_CE!$T$3722:$T$4961)</f>
        <v>0</v>
      </c>
      <c r="E219" s="71" t="s">
        <v>4967</v>
      </c>
    </row>
    <row r="220" spans="1:5" ht="15">
      <c r="A220" s="68" t="s">
        <v>5026</v>
      </c>
      <c r="B220" s="74" t="s">
        <v>1266</v>
      </c>
      <c r="C220" s="75" t="s">
        <v>5224</v>
      </c>
      <c r="D220" s="429">
        <f ca="1">SUMIF(Codifica_CE!$H$3722:$U$4961,CeMin_Ric!$B:$B,Codifica_CE!$T$3722:$T$4961)</f>
        <v>0</v>
      </c>
      <c r="E220" s="71" t="s">
        <v>4967</v>
      </c>
    </row>
    <row r="221" spans="1:5" ht="15">
      <c r="A221" s="68"/>
      <c r="B221" s="74" t="s">
        <v>1269</v>
      </c>
      <c r="C221" s="75" t="s">
        <v>5225</v>
      </c>
      <c r="D221" s="429">
        <f ca="1">SUMIF(Codifica_CE!$H$3722:$U$4961,CeMin_Ric!$B:$B,Codifica_CE!$T$3722:$T$4961)</f>
        <v>0</v>
      </c>
      <c r="E221" s="71" t="s">
        <v>4967</v>
      </c>
    </row>
    <row r="222" spans="1:5" ht="15">
      <c r="A222" s="77"/>
      <c r="B222" s="74" t="s">
        <v>5226</v>
      </c>
      <c r="C222" s="75" t="s">
        <v>5227</v>
      </c>
      <c r="D222" s="429">
        <f ca="1">SUMIF(Codifica_CE!$H$3722:$U$4961,CeMin_Ric!$B:$B,Codifica_CE!$T$3722:$T$4961)</f>
        <v>0</v>
      </c>
      <c r="E222" s="71" t="s">
        <v>4967</v>
      </c>
    </row>
    <row r="223" spans="1:5" ht="15">
      <c r="A223" s="68"/>
      <c r="B223" s="74" t="s">
        <v>1312</v>
      </c>
      <c r="C223" s="75" t="s">
        <v>5228</v>
      </c>
      <c r="D223" s="429">
        <f ca="1">SUMIF(Codifica_CE!$H$3722:$U$4961,CeMin_Ric!$B:$B,Codifica_CE!$T$3722:$T$4961)</f>
        <v>0</v>
      </c>
      <c r="E223" s="71" t="s">
        <v>4967</v>
      </c>
    </row>
    <row r="224" spans="1:5">
      <c r="A224" s="68"/>
      <c r="B224" s="69" t="s">
        <v>5229</v>
      </c>
      <c r="C224" s="73" t="s">
        <v>5230</v>
      </c>
      <c r="D224" s="428">
        <f ca="1">SUM(D225:D229)</f>
        <v>0</v>
      </c>
      <c r="E224" s="71" t="s">
        <v>4967</v>
      </c>
    </row>
    <row r="225" spans="1:5" ht="15">
      <c r="A225" s="68" t="s">
        <v>4982</v>
      </c>
      <c r="B225" s="74" t="s">
        <v>5231</v>
      </c>
      <c r="C225" s="75" t="s">
        <v>5232</v>
      </c>
      <c r="D225" s="429">
        <f ca="1">SUMIF(Codifica_CE!$H$3722:$U$4961,CeMin_Ric!$B:$B,Codifica_CE!$T$3722:$T$4961)</f>
        <v>0</v>
      </c>
      <c r="E225" s="71" t="s">
        <v>4967</v>
      </c>
    </row>
    <row r="226" spans="1:5" ht="15">
      <c r="A226" s="68"/>
      <c r="B226" s="74" t="s">
        <v>5233</v>
      </c>
      <c r="C226" s="75" t="s">
        <v>5234</v>
      </c>
      <c r="D226" s="429">
        <f ca="1">SUMIF(Codifica_CE!$H$3722:$U$4961,CeMin_Ric!$B:$B,Codifica_CE!$T$3722:$T$4961)</f>
        <v>0</v>
      </c>
      <c r="E226" s="71" t="s">
        <v>4967</v>
      </c>
    </row>
    <row r="227" spans="1:5" ht="15">
      <c r="A227" s="68" t="s">
        <v>5026</v>
      </c>
      <c r="B227" s="74" t="s">
        <v>1324</v>
      </c>
      <c r="C227" s="75" t="s">
        <v>5235</v>
      </c>
      <c r="D227" s="429">
        <f ca="1">SUMIF(Codifica_CE!$H$3722:$U$4961,CeMin_Ric!$B:$B,Codifica_CE!$T$3722:$T$4961)</f>
        <v>0</v>
      </c>
      <c r="E227" s="71" t="s">
        <v>4967</v>
      </c>
    </row>
    <row r="228" spans="1:5" ht="15">
      <c r="A228" s="68"/>
      <c r="B228" s="74" t="s">
        <v>1317</v>
      </c>
      <c r="C228" s="75" t="s">
        <v>5236</v>
      </c>
      <c r="D228" s="429">
        <f ca="1">SUMIF(Codifica_CE!$H$3722:$U$4961,CeMin_Ric!$B:$B,Codifica_CE!$T$3722:$T$4961)</f>
        <v>0</v>
      </c>
      <c r="E228" s="71" t="s">
        <v>4967</v>
      </c>
    </row>
    <row r="229" spans="1:5" ht="15">
      <c r="A229" s="68"/>
      <c r="B229" s="74" t="s">
        <v>1327</v>
      </c>
      <c r="C229" s="75" t="s">
        <v>5237</v>
      </c>
      <c r="D229" s="429">
        <f ca="1">SUMIF(Codifica_CE!$H$3722:$U$4961,CeMin_Ric!$B:$B,Codifica_CE!$T$3722:$T$4961)</f>
        <v>0</v>
      </c>
      <c r="E229" s="71" t="s">
        <v>4967</v>
      </c>
    </row>
    <row r="230" spans="1:5">
      <c r="A230" s="68"/>
      <c r="B230" s="69" t="s">
        <v>5238</v>
      </c>
      <c r="C230" s="73" t="s">
        <v>5239</v>
      </c>
      <c r="D230" s="428">
        <f ca="1">SUM(D231:D234)</f>
        <v>0</v>
      </c>
      <c r="E230" s="71" t="s">
        <v>4967</v>
      </c>
    </row>
    <row r="231" spans="1:5" ht="15">
      <c r="A231" s="68" t="s">
        <v>4982</v>
      </c>
      <c r="B231" s="74" t="s">
        <v>5240</v>
      </c>
      <c r="C231" s="75" t="s">
        <v>5241</v>
      </c>
      <c r="D231" s="429">
        <f ca="1">SUMIF(Codifica_CE!$H$3722:$U$4961,CeMin_Ric!$B:$B,Codifica_CE!$T$3722:$T$4961)</f>
        <v>0</v>
      </c>
      <c r="E231" s="71" t="s">
        <v>4967</v>
      </c>
    </row>
    <row r="232" spans="1:5" ht="15">
      <c r="A232" s="68"/>
      <c r="B232" s="74" t="s">
        <v>1332</v>
      </c>
      <c r="C232" s="75" t="s">
        <v>5242</v>
      </c>
      <c r="D232" s="429">
        <f ca="1">SUMIF(Codifica_CE!$H$3722:$U$4961,CeMin_Ric!$B:$B,Codifica_CE!$T$3722:$T$4961)</f>
        <v>0</v>
      </c>
      <c r="E232" s="71" t="s">
        <v>4967</v>
      </c>
    </row>
    <row r="233" spans="1:5" ht="15">
      <c r="A233" s="68" t="s">
        <v>5026</v>
      </c>
      <c r="B233" s="74" t="s">
        <v>1339</v>
      </c>
      <c r="C233" s="75" t="s">
        <v>5243</v>
      </c>
      <c r="D233" s="429">
        <f ca="1">SUMIF(Codifica_CE!$H$3722:$U$4961,CeMin_Ric!$B:$B,Codifica_CE!$T$3722:$T$4961)</f>
        <v>0</v>
      </c>
      <c r="E233" s="71" t="s">
        <v>4967</v>
      </c>
    </row>
    <row r="234" spans="1:5" ht="15">
      <c r="A234" s="68"/>
      <c r="B234" s="74" t="s">
        <v>1343</v>
      </c>
      <c r="C234" s="75" t="s">
        <v>5244</v>
      </c>
      <c r="D234" s="429">
        <f ca="1">SUMIF(Codifica_CE!$H$3722:$U$4961,CeMin_Ric!$B:$B,Codifica_CE!$T$3722:$T$4961)</f>
        <v>0</v>
      </c>
      <c r="E234" s="71" t="s">
        <v>4967</v>
      </c>
    </row>
    <row r="235" spans="1:5">
      <c r="A235" s="68"/>
      <c r="B235" s="69" t="s">
        <v>5245</v>
      </c>
      <c r="C235" s="73" t="s">
        <v>5246</v>
      </c>
      <c r="D235" s="428">
        <f ca="1">SUM(D236:D240)</f>
        <v>0</v>
      </c>
      <c r="E235" s="71" t="s">
        <v>4967</v>
      </c>
    </row>
    <row r="236" spans="1:5" ht="15">
      <c r="A236" s="68" t="s">
        <v>4982</v>
      </c>
      <c r="B236" s="74" t="s">
        <v>1406</v>
      </c>
      <c r="C236" s="75" t="s">
        <v>5247</v>
      </c>
      <c r="D236" s="429">
        <f ca="1">SUMIF(Codifica_CE!$H$3722:$U$4961,CeMin_Ric!$B:$B,Codifica_CE!$T$3722:$T$4961)</f>
        <v>0</v>
      </c>
      <c r="E236" s="71" t="s">
        <v>4967</v>
      </c>
    </row>
    <row r="237" spans="1:5" ht="15">
      <c r="A237" s="68"/>
      <c r="B237" s="74" t="s">
        <v>1353</v>
      </c>
      <c r="C237" s="75" t="s">
        <v>5248</v>
      </c>
      <c r="D237" s="429">
        <f ca="1">SUMIF(Codifica_CE!$H$3722:$U$4961,CeMin_Ric!$B:$B,Codifica_CE!$T$3722:$T$4961)</f>
        <v>0</v>
      </c>
      <c r="E237" s="71" t="s">
        <v>4967</v>
      </c>
    </row>
    <row r="238" spans="1:5" ht="15">
      <c r="A238" s="68" t="s">
        <v>3064</v>
      </c>
      <c r="B238" s="74" t="s">
        <v>1395</v>
      </c>
      <c r="C238" s="75" t="s">
        <v>5249</v>
      </c>
      <c r="D238" s="429">
        <f ca="1">SUMIF(Codifica_CE!$H$3722:$U$4961,CeMin_Ric!$B:$B,Codifica_CE!$T$3722:$T$4961)</f>
        <v>0</v>
      </c>
      <c r="E238" s="71" t="s">
        <v>4967</v>
      </c>
    </row>
    <row r="239" spans="1:5" ht="15">
      <c r="A239" s="68"/>
      <c r="B239" s="74" t="s">
        <v>1417</v>
      </c>
      <c r="C239" s="75" t="s">
        <v>5250</v>
      </c>
      <c r="D239" s="429">
        <f ca="1">SUMIF(Codifica_CE!$H$3722:$U$4961,CeMin_Ric!$B:$B,Codifica_CE!$T$3722:$T$4961)</f>
        <v>0</v>
      </c>
      <c r="E239" s="71" t="s">
        <v>4967</v>
      </c>
    </row>
    <row r="240" spans="1:5" ht="15">
      <c r="A240" s="68"/>
      <c r="B240" s="74" t="s">
        <v>1464</v>
      </c>
      <c r="C240" s="75" t="s">
        <v>5251</v>
      </c>
      <c r="D240" s="429">
        <f ca="1">SUMIF(Codifica_CE!$H$3722:$U$4961,CeMin_Ric!$B:$B,Codifica_CE!$T$3722:$T$4961)</f>
        <v>0</v>
      </c>
      <c r="E240" s="71" t="s">
        <v>4967</v>
      </c>
    </row>
    <row r="241" spans="1:5">
      <c r="A241" s="77"/>
      <c r="B241" s="69" t="s">
        <v>5252</v>
      </c>
      <c r="C241" s="73" t="s">
        <v>5253</v>
      </c>
      <c r="D241" s="428">
        <f ca="1">SUM(D242:D248)</f>
        <v>0</v>
      </c>
      <c r="E241" s="71" t="s">
        <v>4967</v>
      </c>
    </row>
    <row r="242" spans="1:5" ht="15">
      <c r="A242" s="68"/>
      <c r="B242" s="74" t="s">
        <v>1493</v>
      </c>
      <c r="C242" s="75" t="s">
        <v>5254</v>
      </c>
      <c r="D242" s="429">
        <f ca="1">SUMIF(Codifica_CE!$H$3722:$U$4961,CeMin_Ric!$B:$B,Codifica_CE!$T$3722:$T$4961)</f>
        <v>0</v>
      </c>
      <c r="E242" s="71" t="s">
        <v>4967</v>
      </c>
    </row>
    <row r="243" spans="1:5" ht="15">
      <c r="A243" s="68"/>
      <c r="B243" s="74" t="s">
        <v>1499</v>
      </c>
      <c r="C243" s="75" t="s">
        <v>5255</v>
      </c>
      <c r="D243" s="429">
        <f ca="1">SUMIF(Codifica_CE!$H$3722:$U$4961,CeMin_Ric!$B:$B,Codifica_CE!$T$3722:$T$4961)</f>
        <v>0</v>
      </c>
      <c r="E243" s="71" t="s">
        <v>4967</v>
      </c>
    </row>
    <row r="244" spans="1:5" ht="25.5">
      <c r="A244" s="68"/>
      <c r="B244" s="74" t="s">
        <v>1502</v>
      </c>
      <c r="C244" s="75" t="s">
        <v>5256</v>
      </c>
      <c r="D244" s="429">
        <f ca="1">SUMIF(Codifica_CE!$H$3722:$U$4961,CeMin_Ric!$B:$B,Codifica_CE!$T$3722:$T$4961)</f>
        <v>0</v>
      </c>
      <c r="E244" s="71" t="s">
        <v>4967</v>
      </c>
    </row>
    <row r="245" spans="1:5" ht="25.5">
      <c r="A245" s="68"/>
      <c r="B245" s="74" t="s">
        <v>1505</v>
      </c>
      <c r="C245" s="75" t="s">
        <v>5257</v>
      </c>
      <c r="D245" s="429">
        <f ca="1">SUMIF(Codifica_CE!$H$3722:$U$4961,CeMin_Ric!$B:$B,Codifica_CE!$T$3722:$T$4961)</f>
        <v>0</v>
      </c>
      <c r="E245" s="71" t="s">
        <v>4967</v>
      </c>
    </row>
    <row r="246" spans="1:5" ht="25.5">
      <c r="A246" s="68" t="s">
        <v>4982</v>
      </c>
      <c r="B246" s="74" t="s">
        <v>1508</v>
      </c>
      <c r="C246" s="75" t="s">
        <v>5258</v>
      </c>
      <c r="D246" s="429">
        <f ca="1">SUMIF(Codifica_CE!$H$3722:$U$4961,CeMin_Ric!$B:$B,Codifica_CE!$T$3722:$T$4961)</f>
        <v>0</v>
      </c>
      <c r="E246" s="71" t="s">
        <v>4967</v>
      </c>
    </row>
    <row r="247" spans="1:5" ht="15">
      <c r="A247" s="68"/>
      <c r="B247" s="74" t="s">
        <v>5259</v>
      </c>
      <c r="C247" s="75" t="s">
        <v>5260</v>
      </c>
      <c r="D247" s="429">
        <f ca="1">SUMIF(Codifica_CE!$H$3722:$U$4961,CeMin_Ric!$B:$B,Codifica_CE!$T$3722:$T$4961)</f>
        <v>0</v>
      </c>
      <c r="E247" s="71" t="s">
        <v>4967</v>
      </c>
    </row>
    <row r="248" spans="1:5" ht="25.5">
      <c r="A248" s="68" t="s">
        <v>4982</v>
      </c>
      <c r="B248" s="74" t="s">
        <v>1517</v>
      </c>
      <c r="C248" s="75" t="s">
        <v>5261</v>
      </c>
      <c r="D248" s="429">
        <f ca="1">SUMIF(Codifica_CE!$H$3722:$U$4961,CeMin_Ric!$B:$B,Codifica_CE!$T$3722:$T$4961)</f>
        <v>0</v>
      </c>
      <c r="E248" s="71" t="s">
        <v>4967</v>
      </c>
    </row>
    <row r="249" spans="1:5">
      <c r="A249" s="68"/>
      <c r="B249" s="69" t="s">
        <v>5262</v>
      </c>
      <c r="C249" s="73" t="s">
        <v>5263</v>
      </c>
      <c r="D249" s="428">
        <f ca="1">SUM(D250:D255)</f>
        <v>0</v>
      </c>
      <c r="E249" s="71" t="s">
        <v>4967</v>
      </c>
    </row>
    <row r="250" spans="1:5" ht="15">
      <c r="A250" s="77"/>
      <c r="B250" s="74" t="s">
        <v>1522</v>
      </c>
      <c r="C250" s="75" t="s">
        <v>5264</v>
      </c>
      <c r="D250" s="429">
        <f ca="1">SUMIF(Codifica_CE!$H$3722:$U$4961,CeMin_Ric!$B:$B,Codifica_CE!$T$3722:$T$4961)</f>
        <v>0</v>
      </c>
      <c r="E250" s="71" t="s">
        <v>4967</v>
      </c>
    </row>
    <row r="251" spans="1:5" ht="15">
      <c r="A251" s="77"/>
      <c r="B251" s="74" t="s">
        <v>1528</v>
      </c>
      <c r="C251" s="75" t="s">
        <v>5265</v>
      </c>
      <c r="D251" s="429">
        <f ca="1">SUMIF(Codifica_CE!$H$3722:$U$4961,CeMin_Ric!$B:$B,Codifica_CE!$T$3722:$T$4961)</f>
        <v>0</v>
      </c>
      <c r="E251" s="71" t="s">
        <v>4967</v>
      </c>
    </row>
    <row r="252" spans="1:5" ht="15">
      <c r="A252" s="68"/>
      <c r="B252" s="74" t="s">
        <v>1550</v>
      </c>
      <c r="C252" s="75" t="s">
        <v>5266</v>
      </c>
      <c r="D252" s="429">
        <f ca="1">SUMIF(Codifica_CE!$H$3722:$U$4961,CeMin_Ric!$B:$B,Codifica_CE!$T$3722:$T$4961)</f>
        <v>0</v>
      </c>
      <c r="E252" s="71" t="s">
        <v>4967</v>
      </c>
    </row>
    <row r="253" spans="1:5" ht="15">
      <c r="A253" s="77"/>
      <c r="B253" s="74" t="s">
        <v>1534</v>
      </c>
      <c r="C253" s="75" t="s">
        <v>5267</v>
      </c>
      <c r="D253" s="429">
        <f ca="1">SUMIF(Codifica_CE!$H$3722:$U$4961,CeMin_Ric!$B:$B,Codifica_CE!$T$3722:$T$4961)</f>
        <v>0</v>
      </c>
      <c r="E253" s="71" t="s">
        <v>4967</v>
      </c>
    </row>
    <row r="254" spans="1:5" ht="15">
      <c r="A254" s="77"/>
      <c r="B254" s="74" t="s">
        <v>1531</v>
      </c>
      <c r="C254" s="75" t="s">
        <v>5268</v>
      </c>
      <c r="D254" s="429">
        <f ca="1">SUMIF(Codifica_CE!$H$3722:$U$4961,CeMin_Ric!$B:$B,Codifica_CE!$T$3722:$T$4961)</f>
        <v>0</v>
      </c>
      <c r="E254" s="71" t="s">
        <v>4967</v>
      </c>
    </row>
    <row r="255" spans="1:5" ht="15">
      <c r="A255" s="77" t="s">
        <v>4982</v>
      </c>
      <c r="B255" s="74" t="s">
        <v>1539</v>
      </c>
      <c r="C255" s="75" t="s">
        <v>5269</v>
      </c>
      <c r="D255" s="429">
        <f ca="1">SUMIF(Codifica_CE!$H$3722:$U$4961,CeMin_Ric!$B:$B,Codifica_CE!$T$3722:$T$4961)</f>
        <v>0</v>
      </c>
      <c r="E255" s="71" t="s">
        <v>4967</v>
      </c>
    </row>
    <row r="256" spans="1:5" ht="25.5">
      <c r="A256" s="68"/>
      <c r="B256" s="69" t="s">
        <v>5270</v>
      </c>
      <c r="C256" s="73" t="s">
        <v>5271</v>
      </c>
      <c r="D256" s="428">
        <f ca="1">SUM(D257:D259)+D266</f>
        <v>0</v>
      </c>
      <c r="E256" s="71" t="s">
        <v>4967</v>
      </c>
    </row>
    <row r="257" spans="1:5" ht="15">
      <c r="A257" s="68" t="s">
        <v>4982</v>
      </c>
      <c r="B257" s="74" t="s">
        <v>1514</v>
      </c>
      <c r="C257" s="75" t="s">
        <v>5272</v>
      </c>
      <c r="D257" s="429">
        <f ca="1">SUMIF(Codifica_CE!$H$3722:$U$4961,CeMin_Ric!$B:$B,Codifica_CE!$T$3722:$T$4961)</f>
        <v>0</v>
      </c>
      <c r="E257" s="71" t="s">
        <v>4967</v>
      </c>
    </row>
    <row r="258" spans="1:5" ht="15">
      <c r="A258" s="68"/>
      <c r="B258" s="74" t="s">
        <v>1569</v>
      </c>
      <c r="C258" s="75" t="s">
        <v>5273</v>
      </c>
      <c r="D258" s="429">
        <f ca="1">SUMIF(Codifica_CE!$H$3722:$U$4961,CeMin_Ric!$B:$B,Codifica_CE!$T$3722:$T$4961)</f>
        <v>0</v>
      </c>
      <c r="E258" s="71" t="s">
        <v>4967</v>
      </c>
    </row>
    <row r="259" spans="1:5" ht="25.5">
      <c r="A259" s="68"/>
      <c r="B259" s="74" t="s">
        <v>5274</v>
      </c>
      <c r="C259" s="75" t="s">
        <v>5275</v>
      </c>
      <c r="D259" s="430">
        <f ca="1">SUM(D260:D265)</f>
        <v>0</v>
      </c>
      <c r="E259" s="71" t="s">
        <v>4967</v>
      </c>
    </row>
    <row r="260" spans="1:5" ht="15">
      <c r="A260" s="68"/>
      <c r="B260" s="74" t="s">
        <v>1511</v>
      </c>
      <c r="C260" s="76" t="s">
        <v>5276</v>
      </c>
      <c r="D260" s="429">
        <f ca="1">SUMIF(Codifica_CE!$H$3722:$U$4961,CeMin_Ric!$B:$B,Codifica_CE!$T$3722:$T$4961)</f>
        <v>0</v>
      </c>
      <c r="E260" s="71" t="s">
        <v>4967</v>
      </c>
    </row>
    <row r="261" spans="1:5" ht="15">
      <c r="A261" s="68"/>
      <c r="B261" s="74" t="s">
        <v>1580</v>
      </c>
      <c r="C261" s="76" t="s">
        <v>5277</v>
      </c>
      <c r="D261" s="429">
        <f ca="1">SUMIF(Codifica_CE!$H$3722:$U$4961,CeMin_Ric!$B:$B,Codifica_CE!$T$3722:$T$4961)</f>
        <v>0</v>
      </c>
      <c r="E261" s="71" t="s">
        <v>4967</v>
      </c>
    </row>
    <row r="262" spans="1:5" ht="15">
      <c r="A262" s="68"/>
      <c r="B262" s="74" t="s">
        <v>1585</v>
      </c>
      <c r="C262" s="76" t="s">
        <v>5278</v>
      </c>
      <c r="D262" s="429">
        <f ca="1">SUMIF(Codifica_CE!$H$3722:$U$4961,CeMin_Ric!$B:$B,Codifica_CE!$T$3722:$T$4961)</f>
        <v>0</v>
      </c>
      <c r="E262" s="71" t="s">
        <v>4967</v>
      </c>
    </row>
    <row r="263" spans="1:5" ht="15">
      <c r="A263" s="68"/>
      <c r="B263" s="74" t="s">
        <v>1594</v>
      </c>
      <c r="C263" s="76" t="s">
        <v>5279</v>
      </c>
      <c r="D263" s="429">
        <f ca="1">SUMIF(Codifica_CE!$H$3722:$U$4961,CeMin_Ric!$B:$B,Codifica_CE!$T$3722:$T$4961)</f>
        <v>0</v>
      </c>
      <c r="E263" s="71" t="s">
        <v>4967</v>
      </c>
    </row>
    <row r="264" spans="1:5" ht="15">
      <c r="A264" s="68"/>
      <c r="B264" s="74" t="s">
        <v>1597</v>
      </c>
      <c r="C264" s="76" t="s">
        <v>5280</v>
      </c>
      <c r="D264" s="429">
        <f ca="1">SUMIF(Codifica_CE!$H$3722:$U$4961,CeMin_Ric!$B:$B,Codifica_CE!$T$3722:$T$4961)</f>
        <v>0</v>
      </c>
      <c r="E264" s="71" t="s">
        <v>4967</v>
      </c>
    </row>
    <row r="265" spans="1:5" ht="15">
      <c r="A265" s="68"/>
      <c r="B265" s="74" t="s">
        <v>1606</v>
      </c>
      <c r="C265" s="76" t="s">
        <v>5281</v>
      </c>
      <c r="D265" s="429">
        <f ca="1">SUMIF(Codifica_CE!$H$3722:$U$4961,CeMin_Ric!$B:$B,Codifica_CE!$T$3722:$T$4961)</f>
        <v>0</v>
      </c>
      <c r="E265" s="71" t="s">
        <v>4967</v>
      </c>
    </row>
    <row r="266" spans="1:5">
      <c r="A266" s="68"/>
      <c r="B266" s="74" t="s">
        <v>5282</v>
      </c>
      <c r="C266" s="75" t="s">
        <v>5283</v>
      </c>
      <c r="D266" s="430">
        <f ca="1">SUM(D267:D269)</f>
        <v>0</v>
      </c>
      <c r="E266" s="71" t="s">
        <v>4967</v>
      </c>
    </row>
    <row r="267" spans="1:5" ht="25.5">
      <c r="A267" s="68" t="s">
        <v>4982</v>
      </c>
      <c r="B267" s="74" t="s">
        <v>1615</v>
      </c>
      <c r="C267" s="76" t="s">
        <v>5284</v>
      </c>
      <c r="D267" s="429">
        <f ca="1">SUMIF(Codifica_CE!$H$3722:$U$4961,CeMin_Ric!$B:$B,Codifica_CE!$T$3722:$T$4961)</f>
        <v>0</v>
      </c>
      <c r="E267" s="71" t="s">
        <v>4967</v>
      </c>
    </row>
    <row r="268" spans="1:5" ht="25.5">
      <c r="A268" s="68"/>
      <c r="B268" s="74" t="s">
        <v>1620</v>
      </c>
      <c r="C268" s="76" t="s">
        <v>5285</v>
      </c>
      <c r="D268" s="429">
        <f ca="1">SUMIF(Codifica_CE!$H$3722:$U$4961,CeMin_Ric!$B:$B,Codifica_CE!$T$3722:$T$4961)</f>
        <v>0</v>
      </c>
      <c r="E268" s="71" t="s">
        <v>4967</v>
      </c>
    </row>
    <row r="269" spans="1:5" ht="25.5">
      <c r="A269" s="68" t="s">
        <v>3064</v>
      </c>
      <c r="B269" s="74" t="s">
        <v>1625</v>
      </c>
      <c r="C269" s="76" t="s">
        <v>5286</v>
      </c>
      <c r="D269" s="429">
        <f ca="1">SUMIF(Codifica_CE!$H$3722:$U$4961,CeMin_Ric!$B:$B,Codifica_CE!$T$3722:$T$4961)</f>
        <v>0</v>
      </c>
      <c r="E269" s="71" t="s">
        <v>4967</v>
      </c>
    </row>
    <row r="270" spans="1:5">
      <c r="A270" s="68"/>
      <c r="B270" s="69" t="s">
        <v>5287</v>
      </c>
      <c r="C270" s="73" t="s">
        <v>5288</v>
      </c>
      <c r="D270" s="428">
        <f ca="1">SUM(D271:D275)</f>
        <v>0</v>
      </c>
      <c r="E270" s="71" t="s">
        <v>4967</v>
      </c>
    </row>
    <row r="271" spans="1:5" ht="25.5">
      <c r="A271" s="77" t="s">
        <v>4982</v>
      </c>
      <c r="B271" s="74" t="s">
        <v>1632</v>
      </c>
      <c r="C271" s="75" t="s">
        <v>5289</v>
      </c>
      <c r="D271" s="429">
        <f ca="1">SUMIF(Codifica_CE!$H$3722:$U$4961,CeMin_Ric!$B:$B,Codifica_CE!$T$3722:$T$4961)</f>
        <v>0</v>
      </c>
      <c r="E271" s="71" t="s">
        <v>4967</v>
      </c>
    </row>
    <row r="272" spans="1:5" ht="25.5">
      <c r="A272" s="68"/>
      <c r="B272" s="74" t="s">
        <v>1641</v>
      </c>
      <c r="C272" s="75" t="s">
        <v>5290</v>
      </c>
      <c r="D272" s="429">
        <f ca="1">SUMIF(Codifica_CE!$H$3722:$U$4961,CeMin_Ric!$B:$B,Codifica_CE!$T$3722:$T$4961)</f>
        <v>0</v>
      </c>
      <c r="E272" s="71" t="s">
        <v>4967</v>
      </c>
    </row>
    <row r="273" spans="1:5" ht="15">
      <c r="A273" s="68"/>
      <c r="B273" s="74" t="s">
        <v>1649</v>
      </c>
      <c r="C273" s="75" t="s">
        <v>5291</v>
      </c>
      <c r="D273" s="429">
        <f ca="1">SUMIF(Codifica_CE!$H$3722:$U$4961,CeMin_Ric!$B:$B,Codifica_CE!$T$3722:$T$4961)</f>
        <v>0</v>
      </c>
      <c r="E273" s="71" t="s">
        <v>4967</v>
      </c>
    </row>
    <row r="274" spans="1:5" ht="15">
      <c r="A274" s="77"/>
      <c r="B274" s="74" t="s">
        <v>1654</v>
      </c>
      <c r="C274" s="75" t="s">
        <v>5292</v>
      </c>
      <c r="D274" s="429">
        <f ca="1">SUMIF(Codifica_CE!$H$3722:$U$4961,CeMin_Ric!$B:$B,Codifica_CE!$T$3722:$T$4961)</f>
        <v>0</v>
      </c>
      <c r="E274" s="71" t="s">
        <v>4967</v>
      </c>
    </row>
    <row r="275" spans="1:5" ht="15">
      <c r="A275" s="77"/>
      <c r="B275" s="74" t="s">
        <v>1675</v>
      </c>
      <c r="C275" s="75" t="s">
        <v>5293</v>
      </c>
      <c r="D275" s="429">
        <f ca="1">SUMIF(Codifica_CE!$H$3722:$U$4961,CeMin_Ric!$B:$B,Codifica_CE!$T$3722:$T$4961)</f>
        <v>0</v>
      </c>
      <c r="E275" s="71" t="s">
        <v>4967</v>
      </c>
    </row>
    <row r="276" spans="1:5" ht="15">
      <c r="A276" s="77" t="s">
        <v>5026</v>
      </c>
      <c r="B276" s="69" t="s">
        <v>1669</v>
      </c>
      <c r="C276" s="73" t="s">
        <v>5294</v>
      </c>
      <c r="D276" s="429">
        <f ca="1">SUMIF(Codifica_CE!$H$3722:$U$4961,CeMin_Ric!$B:$B,Codifica_CE!$T$3722:$T$4961)</f>
        <v>0</v>
      </c>
      <c r="E276" s="71" t="s">
        <v>4967</v>
      </c>
    </row>
    <row r="277" spans="1:5">
      <c r="A277" s="77"/>
      <c r="B277" s="69" t="s">
        <v>5295</v>
      </c>
      <c r="C277" s="80" t="s">
        <v>5296</v>
      </c>
      <c r="D277" s="428">
        <f ca="1">D278+D296+D309</f>
        <v>0</v>
      </c>
      <c r="E277" s="71" t="s">
        <v>4967</v>
      </c>
    </row>
    <row r="278" spans="1:5">
      <c r="A278" s="68"/>
      <c r="B278" s="69" t="s">
        <v>5297</v>
      </c>
      <c r="C278" s="73" t="s">
        <v>5298</v>
      </c>
      <c r="D278" s="428">
        <f ca="1">SUM(D279:D289)+D292</f>
        <v>0</v>
      </c>
      <c r="E278" s="71" t="s">
        <v>4967</v>
      </c>
    </row>
    <row r="279" spans="1:5" ht="15">
      <c r="A279" s="68"/>
      <c r="B279" s="74" t="s">
        <v>1691</v>
      </c>
      <c r="C279" s="75" t="s">
        <v>5299</v>
      </c>
      <c r="D279" s="429">
        <f ca="1">SUMIF(Codifica_CE!$H$3722:$U$4961,CeMin_Ric!$B:$B,Codifica_CE!$T$3722:$T$4961)</f>
        <v>0</v>
      </c>
      <c r="E279" s="71" t="s">
        <v>4967</v>
      </c>
    </row>
    <row r="280" spans="1:5" ht="15">
      <c r="A280" s="68"/>
      <c r="B280" s="74" t="s">
        <v>1697</v>
      </c>
      <c r="C280" s="75" t="s">
        <v>5300</v>
      </c>
      <c r="D280" s="429">
        <f ca="1">SUMIF(Codifica_CE!$H$3722:$U$4961,CeMin_Ric!$B:$B,Codifica_CE!$T$3722:$T$4961)</f>
        <v>0</v>
      </c>
      <c r="E280" s="71" t="s">
        <v>4967</v>
      </c>
    </row>
    <row r="281" spans="1:5" ht="15">
      <c r="A281" s="68"/>
      <c r="B281" s="74" t="s">
        <v>1702</v>
      </c>
      <c r="C281" s="75" t="s">
        <v>5301</v>
      </c>
      <c r="D281" s="429">
        <f ca="1">SUMIF(Codifica_CE!$H$3722:$U$4961,CeMin_Ric!$B:$B,Codifica_CE!$T$3722:$T$4961)</f>
        <v>0</v>
      </c>
      <c r="E281" s="71" t="s">
        <v>4967</v>
      </c>
    </row>
    <row r="282" spans="1:5" ht="15">
      <c r="A282" s="68"/>
      <c r="B282" s="74" t="s">
        <v>1707</v>
      </c>
      <c r="C282" s="75" t="s">
        <v>5302</v>
      </c>
      <c r="D282" s="429">
        <f ca="1">SUMIF(Codifica_CE!$H$3722:$U$4961,CeMin_Ric!$B:$B,Codifica_CE!$T$3722:$T$4961)</f>
        <v>0</v>
      </c>
      <c r="E282" s="71" t="s">
        <v>4967</v>
      </c>
    </row>
    <row r="283" spans="1:5" ht="15">
      <c r="A283" s="68"/>
      <c r="B283" s="74" t="s">
        <v>1712</v>
      </c>
      <c r="C283" s="75" t="s">
        <v>5303</v>
      </c>
      <c r="D283" s="429">
        <f ca="1">SUMIF(Codifica_CE!$H$3722:$U$4961,CeMin_Ric!$B:$B,Codifica_CE!$T$3722:$T$4961)</f>
        <v>0</v>
      </c>
      <c r="E283" s="71" t="s">
        <v>4967</v>
      </c>
    </row>
    <row r="284" spans="1:5" ht="15">
      <c r="A284" s="68"/>
      <c r="B284" s="74" t="s">
        <v>1717</v>
      </c>
      <c r="C284" s="75" t="s">
        <v>5304</v>
      </c>
      <c r="D284" s="429">
        <f ca="1">SUMIF(Codifica_CE!$H$3722:$U$4961,CeMin_Ric!$B:$B,Codifica_CE!$T$3722:$T$4961)</f>
        <v>0</v>
      </c>
      <c r="E284" s="71" t="s">
        <v>4967</v>
      </c>
    </row>
    <row r="285" spans="1:5" ht="15">
      <c r="A285" s="68"/>
      <c r="B285" s="74" t="s">
        <v>1720</v>
      </c>
      <c r="C285" s="75" t="s">
        <v>5305</v>
      </c>
      <c r="D285" s="429">
        <f ca="1">SUMIF(Codifica_CE!$H$3722:$U$4961,CeMin_Ric!$B:$B,Codifica_CE!$T$3722:$T$4961)</f>
        <v>0</v>
      </c>
      <c r="E285" s="71" t="s">
        <v>4967</v>
      </c>
    </row>
    <row r="286" spans="1:5" ht="15">
      <c r="A286" s="68"/>
      <c r="B286" s="74" t="s">
        <v>1725</v>
      </c>
      <c r="C286" s="75" t="s">
        <v>5306</v>
      </c>
      <c r="D286" s="429">
        <f ca="1">SUMIF(Codifica_CE!$H$3722:$U$4961,CeMin_Ric!$B:$B,Codifica_CE!$T$3722:$T$4961)</f>
        <v>0</v>
      </c>
      <c r="E286" s="71" t="s">
        <v>4967</v>
      </c>
    </row>
    <row r="287" spans="1:5" ht="15">
      <c r="A287" s="68"/>
      <c r="B287" s="74" t="s">
        <v>1730</v>
      </c>
      <c r="C287" s="75" t="s">
        <v>5307</v>
      </c>
      <c r="D287" s="429">
        <f ca="1">SUMIF(Codifica_CE!$H$3722:$U$4961,CeMin_Ric!$B:$B,Codifica_CE!$T$3722:$T$4961)</f>
        <v>0</v>
      </c>
      <c r="E287" s="71" t="s">
        <v>4967</v>
      </c>
    </row>
    <row r="288" spans="1:5" ht="15">
      <c r="A288" s="68"/>
      <c r="B288" s="74" t="s">
        <v>1735</v>
      </c>
      <c r="C288" s="75" t="s">
        <v>5308</v>
      </c>
      <c r="D288" s="429">
        <f ca="1">SUMIF(Codifica_CE!$H$3722:$U$4961,CeMin_Ric!$B:$B,Codifica_CE!$T$3722:$T$4961)</f>
        <v>0</v>
      </c>
      <c r="E288" s="71" t="s">
        <v>4967</v>
      </c>
    </row>
    <row r="289" spans="1:5">
      <c r="A289" s="77"/>
      <c r="B289" s="74" t="s">
        <v>4359</v>
      </c>
      <c r="C289" s="75" t="s">
        <v>5309</v>
      </c>
      <c r="D289" s="430">
        <f ca="1">SUM(D290:D291)</f>
        <v>0</v>
      </c>
      <c r="E289" s="71" t="s">
        <v>4967</v>
      </c>
    </row>
    <row r="290" spans="1:5" ht="15">
      <c r="A290" s="77"/>
      <c r="B290" s="74" t="s">
        <v>1748</v>
      </c>
      <c r="C290" s="76" t="s">
        <v>5310</v>
      </c>
      <c r="D290" s="429">
        <f ca="1">SUMIF(Codifica_CE!$H$3722:$U$4961,CeMin_Ric!$B:$B,Codifica_CE!$T$3722:$T$4961)</f>
        <v>0</v>
      </c>
      <c r="E290" s="71" t="s">
        <v>4967</v>
      </c>
    </row>
    <row r="291" spans="1:5" ht="15">
      <c r="A291" s="77"/>
      <c r="B291" s="74" t="s">
        <v>1753</v>
      </c>
      <c r="C291" s="76" t="s">
        <v>5311</v>
      </c>
      <c r="D291" s="429">
        <f ca="1">SUMIF(Codifica_CE!$H$3722:$U$4961,CeMin_Ric!$B:$B,Codifica_CE!$T$3722:$T$4961)</f>
        <v>0</v>
      </c>
      <c r="E291" s="71" t="s">
        <v>4967</v>
      </c>
    </row>
    <row r="292" spans="1:5">
      <c r="A292" s="77"/>
      <c r="B292" s="74" t="s">
        <v>5312</v>
      </c>
      <c r="C292" s="75" t="s">
        <v>5313</v>
      </c>
      <c r="D292" s="430">
        <f ca="1">SUM(D293:D295)</f>
        <v>0</v>
      </c>
      <c r="E292" s="71" t="s">
        <v>4967</v>
      </c>
    </row>
    <row r="293" spans="1:5" ht="15">
      <c r="A293" s="77" t="s">
        <v>4982</v>
      </c>
      <c r="B293" s="74" t="s">
        <v>1756</v>
      </c>
      <c r="C293" s="76" t="s">
        <v>5314</v>
      </c>
      <c r="D293" s="429">
        <f ca="1">SUMIF(Codifica_CE!$H$3722:$U$4961,CeMin_Ric!$B:$B,Codifica_CE!$T$3722:$T$4961)</f>
        <v>0</v>
      </c>
      <c r="E293" s="71" t="s">
        <v>4967</v>
      </c>
    </row>
    <row r="294" spans="1:5" ht="15">
      <c r="A294" s="68"/>
      <c r="B294" s="74" t="s">
        <v>1759</v>
      </c>
      <c r="C294" s="76" t="s">
        <v>5315</v>
      </c>
      <c r="D294" s="429">
        <f ca="1">SUMIF(Codifica_CE!$H$3722:$U$4961,CeMin_Ric!$B:$B,Codifica_CE!$T$3722:$T$4961)</f>
        <v>0</v>
      </c>
      <c r="E294" s="71" t="s">
        <v>4967</v>
      </c>
    </row>
    <row r="295" spans="1:5" ht="15">
      <c r="A295" s="77"/>
      <c r="B295" s="74" t="s">
        <v>1762</v>
      </c>
      <c r="C295" s="76" t="s">
        <v>5316</v>
      </c>
      <c r="D295" s="429">
        <f ca="1">SUMIF(Codifica_CE!$H$3722:$U$4961,CeMin_Ric!$B:$B,Codifica_CE!$T$3722:$T$4961)</f>
        <v>0</v>
      </c>
      <c r="E295" s="71" t="s">
        <v>4967</v>
      </c>
    </row>
    <row r="296" spans="1:5">
      <c r="A296" s="68"/>
      <c r="B296" s="69" t="s">
        <v>5317</v>
      </c>
      <c r="C296" s="73" t="s">
        <v>5318</v>
      </c>
      <c r="D296" s="428">
        <f ca="1">SUM(D297:D299)+D305</f>
        <v>0</v>
      </c>
      <c r="E296" s="71" t="s">
        <v>4967</v>
      </c>
    </row>
    <row r="297" spans="1:5" ht="15">
      <c r="A297" s="68" t="s">
        <v>4982</v>
      </c>
      <c r="B297" s="74" t="s">
        <v>1781</v>
      </c>
      <c r="C297" s="75" t="s">
        <v>5319</v>
      </c>
      <c r="D297" s="429">
        <f ca="1">SUMIF(Codifica_CE!$H$3722:$U$4961,CeMin_Ric!$B:$B,Codifica_CE!$T$3722:$T$4961)</f>
        <v>0</v>
      </c>
      <c r="E297" s="71" t="s">
        <v>4967</v>
      </c>
    </row>
    <row r="298" spans="1:5" ht="15">
      <c r="A298" s="68"/>
      <c r="B298" s="74" t="s">
        <v>1787</v>
      </c>
      <c r="C298" s="75" t="s">
        <v>5320</v>
      </c>
      <c r="D298" s="429">
        <f ca="1">SUMIF(Codifica_CE!$H$3722:$U$4961,CeMin_Ric!$B:$B,Codifica_CE!$T$3722:$T$4961)</f>
        <v>0</v>
      </c>
      <c r="E298" s="71" t="s">
        <v>4967</v>
      </c>
    </row>
    <row r="299" spans="1:5">
      <c r="A299" s="68"/>
      <c r="B299" s="74" t="s">
        <v>5321</v>
      </c>
      <c r="C299" s="75" t="s">
        <v>5322</v>
      </c>
      <c r="D299" s="430">
        <f ca="1">SUM(D300:D304)</f>
        <v>0</v>
      </c>
      <c r="E299" s="71" t="s">
        <v>4967</v>
      </c>
    </row>
    <row r="300" spans="1:5" ht="15">
      <c r="A300" s="68"/>
      <c r="B300" s="74" t="s">
        <v>1790</v>
      </c>
      <c r="C300" s="76" t="s">
        <v>5323</v>
      </c>
      <c r="D300" s="429">
        <f ca="1">SUMIF(Codifica_CE!$H$3722:$U$4961,CeMin_Ric!$B:$B,Codifica_CE!$T$3722:$T$4961)</f>
        <v>0</v>
      </c>
      <c r="E300" s="71" t="s">
        <v>4967</v>
      </c>
    </row>
    <row r="301" spans="1:5" ht="15">
      <c r="A301" s="68"/>
      <c r="B301" s="74" t="s">
        <v>1799</v>
      </c>
      <c r="C301" s="76" t="s">
        <v>5324</v>
      </c>
      <c r="D301" s="429">
        <f ca="1">SUMIF(Codifica_CE!$H$3722:$U$4961,CeMin_Ric!$B:$B,Codifica_CE!$T$3722:$T$4961)</f>
        <v>0</v>
      </c>
      <c r="E301" s="71" t="s">
        <v>4967</v>
      </c>
    </row>
    <row r="302" spans="1:5" ht="15">
      <c r="A302" s="68"/>
      <c r="B302" s="74" t="s">
        <v>1804</v>
      </c>
      <c r="C302" s="76" t="s">
        <v>5325</v>
      </c>
      <c r="D302" s="429">
        <f ca="1">SUMIF(Codifica_CE!$H$3722:$U$4961,CeMin_Ric!$B:$B,Codifica_CE!$T$3722:$T$4961)</f>
        <v>0</v>
      </c>
      <c r="E302" s="71" t="s">
        <v>4967</v>
      </c>
    </row>
    <row r="303" spans="1:5" ht="15">
      <c r="A303" s="68"/>
      <c r="B303" s="74" t="s">
        <v>1807</v>
      </c>
      <c r="C303" s="76" t="s">
        <v>5326</v>
      </c>
      <c r="D303" s="429">
        <f ca="1">SUMIF(Codifica_CE!$H$3722:$U$4961,CeMin_Ric!$B:$B,Codifica_CE!$T$3722:$T$4961)</f>
        <v>0</v>
      </c>
      <c r="E303" s="71" t="s">
        <v>4967</v>
      </c>
    </row>
    <row r="304" spans="1:5" ht="15">
      <c r="A304" s="68"/>
      <c r="B304" s="74" t="s">
        <v>1812</v>
      </c>
      <c r="C304" s="76" t="s">
        <v>5327</v>
      </c>
      <c r="D304" s="429">
        <f ca="1">SUMIF(Codifica_CE!$H$3722:$U$4961,CeMin_Ric!$B:$B,Codifica_CE!$T$3722:$T$4961)</f>
        <v>0</v>
      </c>
      <c r="E304" s="71" t="s">
        <v>4967</v>
      </c>
    </row>
    <row r="305" spans="1:5">
      <c r="A305" s="68"/>
      <c r="B305" s="74" t="s">
        <v>5328</v>
      </c>
      <c r="C305" s="75" t="s">
        <v>5329</v>
      </c>
      <c r="D305" s="430">
        <f ca="1">SUM(D306:D308)</f>
        <v>0</v>
      </c>
      <c r="E305" s="71" t="s">
        <v>4967</v>
      </c>
    </row>
    <row r="306" spans="1:5" ht="25.5">
      <c r="A306" s="68" t="s">
        <v>4982</v>
      </c>
      <c r="B306" s="74" t="s">
        <v>1817</v>
      </c>
      <c r="C306" s="76" t="s">
        <v>5330</v>
      </c>
      <c r="D306" s="429">
        <f ca="1">SUMIF(Codifica_CE!$H$3722:$U$4961,CeMin_Ric!$B:$B,Codifica_CE!$T$3722:$T$4961)</f>
        <v>0</v>
      </c>
      <c r="E306" s="71" t="s">
        <v>4967</v>
      </c>
    </row>
    <row r="307" spans="1:5" ht="25.5">
      <c r="A307" s="68"/>
      <c r="B307" s="74" t="s">
        <v>1822</v>
      </c>
      <c r="C307" s="76" t="s">
        <v>5331</v>
      </c>
      <c r="D307" s="429">
        <f ca="1">SUMIF(Codifica_CE!$H$3722:$U$4961,CeMin_Ric!$B:$B,Codifica_CE!$T$3722:$T$4961)</f>
        <v>0</v>
      </c>
      <c r="E307" s="71" t="s">
        <v>4967</v>
      </c>
    </row>
    <row r="308" spans="1:5" ht="25.5">
      <c r="A308" s="68" t="s">
        <v>3064</v>
      </c>
      <c r="B308" s="74" t="s">
        <v>1827</v>
      </c>
      <c r="C308" s="76" t="s">
        <v>5332</v>
      </c>
      <c r="D308" s="429">
        <f ca="1">SUMIF(Codifica_CE!$H$3722:$U$4961,CeMin_Ric!$B:$B,Codifica_CE!$T$3722:$T$4961)</f>
        <v>0</v>
      </c>
      <c r="E308" s="71" t="s">
        <v>4967</v>
      </c>
    </row>
    <row r="309" spans="1:5">
      <c r="A309" s="68"/>
      <c r="B309" s="69" t="s">
        <v>5333</v>
      </c>
      <c r="C309" s="73" t="s">
        <v>5334</v>
      </c>
      <c r="D309" s="428">
        <f ca="1">SUM(D310:D311)</f>
        <v>0</v>
      </c>
      <c r="E309" s="71" t="s">
        <v>4967</v>
      </c>
    </row>
    <row r="310" spans="1:5" ht="15">
      <c r="A310" s="68"/>
      <c r="B310" s="74" t="s">
        <v>1834</v>
      </c>
      <c r="C310" s="75" t="s">
        <v>5335</v>
      </c>
      <c r="D310" s="429">
        <f ca="1">SUMIF(Codifica_CE!$H$3722:$U$4961,CeMin_Ric!$B:$B,Codifica_CE!$T$3722:$T$4961)</f>
        <v>0</v>
      </c>
      <c r="E310" s="71" t="s">
        <v>4967</v>
      </c>
    </row>
    <row r="311" spans="1:5" ht="15">
      <c r="A311" s="68"/>
      <c r="B311" s="74" t="s">
        <v>1842</v>
      </c>
      <c r="C311" s="75" t="s">
        <v>5336</v>
      </c>
      <c r="D311" s="429">
        <f ca="1">SUMIF(Codifica_CE!$H$3722:$U$4961,CeMin_Ric!$B:$B,Codifica_CE!$T$3722:$T$4961)</f>
        <v>0</v>
      </c>
      <c r="E311" s="71" t="s">
        <v>4967</v>
      </c>
    </row>
    <row r="312" spans="1:5">
      <c r="A312" s="68"/>
      <c r="B312" s="69" t="s">
        <v>4366</v>
      </c>
      <c r="C312" s="70" t="s">
        <v>4936</v>
      </c>
      <c r="D312" s="427">
        <f ca="1">SUM(D313:D319)</f>
        <v>0</v>
      </c>
      <c r="E312" s="71" t="s">
        <v>4967</v>
      </c>
    </row>
    <row r="313" spans="1:5" ht="15">
      <c r="A313" s="68"/>
      <c r="B313" s="69" t="s">
        <v>1851</v>
      </c>
      <c r="C313" s="73" t="s">
        <v>5337</v>
      </c>
      <c r="D313" s="429">
        <f ca="1">SUMIF(Codifica_CE!$H$3722:$U$4961,CeMin_Ric!$B:$B,Codifica_CE!$T$3722:$T$4961)</f>
        <v>0</v>
      </c>
      <c r="E313" s="71" t="s">
        <v>4967</v>
      </c>
    </row>
    <row r="314" spans="1:5" ht="15">
      <c r="A314" s="77"/>
      <c r="B314" s="69" t="s">
        <v>1857</v>
      </c>
      <c r="C314" s="73" t="s">
        <v>5338</v>
      </c>
      <c r="D314" s="429">
        <f ca="1">SUMIF(Codifica_CE!$H$3722:$U$4961,CeMin_Ric!$B:$B,Codifica_CE!$T$3722:$T$4961)</f>
        <v>0</v>
      </c>
      <c r="E314" s="71" t="s">
        <v>4967</v>
      </c>
    </row>
    <row r="315" spans="1:5" ht="15">
      <c r="A315" s="77"/>
      <c r="B315" s="69" t="s">
        <v>1867</v>
      </c>
      <c r="C315" s="73" t="s">
        <v>5339</v>
      </c>
      <c r="D315" s="429">
        <f ca="1">SUMIF(Codifica_CE!$H$3722:$U$4961,CeMin_Ric!$B:$B,Codifica_CE!$T$3722:$T$4961)</f>
        <v>0</v>
      </c>
      <c r="E315" s="71" t="s">
        <v>4967</v>
      </c>
    </row>
    <row r="316" spans="1:5" ht="15">
      <c r="A316" s="77"/>
      <c r="B316" s="69" t="s">
        <v>1862</v>
      </c>
      <c r="C316" s="73" t="s">
        <v>5340</v>
      </c>
      <c r="D316" s="429">
        <f ca="1">SUMIF(Codifica_CE!$H$3722:$U$4961,CeMin_Ric!$B:$B,Codifica_CE!$T$3722:$T$4961)</f>
        <v>0</v>
      </c>
      <c r="E316" s="71" t="s">
        <v>4967</v>
      </c>
    </row>
    <row r="317" spans="1:5" ht="15">
      <c r="A317" s="77"/>
      <c r="B317" s="69" t="s">
        <v>1872</v>
      </c>
      <c r="C317" s="73" t="s">
        <v>5341</v>
      </c>
      <c r="D317" s="429">
        <f ca="1">SUMIF(Codifica_CE!$H$3722:$U$4961,CeMin_Ric!$B:$B,Codifica_CE!$T$3722:$T$4961)</f>
        <v>0</v>
      </c>
      <c r="E317" s="71" t="s">
        <v>4967</v>
      </c>
    </row>
    <row r="318" spans="1:5" ht="15">
      <c r="A318" s="77"/>
      <c r="B318" s="69" t="s">
        <v>1877</v>
      </c>
      <c r="C318" s="73" t="s">
        <v>5342</v>
      </c>
      <c r="D318" s="429">
        <f ca="1">SUMIF(Codifica_CE!$H$3722:$U$4961,CeMin_Ric!$B:$B,Codifica_CE!$T$3722:$T$4961)</f>
        <v>0</v>
      </c>
      <c r="E318" s="71" t="s">
        <v>4967</v>
      </c>
    </row>
    <row r="319" spans="1:5" ht="15">
      <c r="A319" s="81" t="s">
        <v>4982</v>
      </c>
      <c r="B319" s="69" t="s">
        <v>1880</v>
      </c>
      <c r="C319" s="73" t="s">
        <v>5343</v>
      </c>
      <c r="D319" s="429">
        <f ca="1">SUMIF(Codifica_CE!$H$3722:$U$4961,CeMin_Ric!$B:$B,Codifica_CE!$T$3722:$T$4961)</f>
        <v>0</v>
      </c>
      <c r="E319" s="71" t="s">
        <v>4967</v>
      </c>
    </row>
    <row r="320" spans="1:5">
      <c r="A320" s="68"/>
      <c r="B320" s="69" t="s">
        <v>5344</v>
      </c>
      <c r="C320" s="70" t="s">
        <v>4937</v>
      </c>
      <c r="D320" s="427">
        <f ca="1">+D321+D322+D325+D328</f>
        <v>0</v>
      </c>
      <c r="E320" s="71" t="s">
        <v>4967</v>
      </c>
    </row>
    <row r="321" spans="1:5" ht="15">
      <c r="A321" s="68"/>
      <c r="B321" s="69" t="s">
        <v>1885</v>
      </c>
      <c r="C321" s="73" t="s">
        <v>5345</v>
      </c>
      <c r="D321" s="429">
        <f ca="1">SUMIF(Codifica_CE!$H$3722:$U$4961,CeMin_Ric!$B:$B,Codifica_CE!$T$3722:$T$4961)</f>
        <v>0</v>
      </c>
      <c r="E321" s="71" t="s">
        <v>4967</v>
      </c>
    </row>
    <row r="322" spans="1:5">
      <c r="A322" s="68"/>
      <c r="B322" s="69" t="s">
        <v>5346</v>
      </c>
      <c r="C322" s="73" t="s">
        <v>5347</v>
      </c>
      <c r="D322" s="428">
        <f ca="1">SUM(D323:D324)</f>
        <v>0</v>
      </c>
      <c r="E322" s="71" t="s">
        <v>4967</v>
      </c>
    </row>
    <row r="323" spans="1:5" ht="15">
      <c r="A323" s="68"/>
      <c r="B323" s="74" t="s">
        <v>1893</v>
      </c>
      <c r="C323" s="75" t="s">
        <v>5348</v>
      </c>
      <c r="D323" s="429">
        <f ca="1">SUMIF(Codifica_CE!$H$3722:$U$4961,CeMin_Ric!$B:$B,Codifica_CE!$T$3722:$T$4961)</f>
        <v>0</v>
      </c>
      <c r="E323" s="71" t="s">
        <v>4967</v>
      </c>
    </row>
    <row r="324" spans="1:5" ht="15">
      <c r="A324" s="68"/>
      <c r="B324" s="74" t="s">
        <v>1900</v>
      </c>
      <c r="C324" s="75" t="s">
        <v>5349</v>
      </c>
      <c r="D324" s="429">
        <f ca="1">SUMIF(Codifica_CE!$H$3722:$U$4961,CeMin_Ric!$B:$B,Codifica_CE!$T$3722:$T$4961)</f>
        <v>0</v>
      </c>
      <c r="E324" s="71" t="s">
        <v>4967</v>
      </c>
    </row>
    <row r="325" spans="1:5">
      <c r="A325" s="68"/>
      <c r="B325" s="69" t="s">
        <v>5350</v>
      </c>
      <c r="C325" s="73" t="s">
        <v>5351</v>
      </c>
      <c r="D325" s="428">
        <f ca="1">SUM(D326:D327)</f>
        <v>0</v>
      </c>
      <c r="E325" s="71" t="s">
        <v>4967</v>
      </c>
    </row>
    <row r="326" spans="1:5" ht="15">
      <c r="A326" s="68"/>
      <c r="B326" s="74" t="s">
        <v>1903</v>
      </c>
      <c r="C326" s="75" t="s">
        <v>5352</v>
      </c>
      <c r="D326" s="429">
        <f ca="1">SUMIF(Codifica_CE!$H$3722:$U$4961,CeMin_Ric!$B:$B,Codifica_CE!$T$3722:$T$4961)</f>
        <v>0</v>
      </c>
      <c r="E326" s="71" t="s">
        <v>4967</v>
      </c>
    </row>
    <row r="327" spans="1:5" ht="15">
      <c r="A327" s="68"/>
      <c r="B327" s="74" t="s">
        <v>1906</v>
      </c>
      <c r="C327" s="75" t="s">
        <v>5353</v>
      </c>
      <c r="D327" s="429">
        <f ca="1">SUMIF(Codifica_CE!$H$3722:$U$4961,CeMin_Ric!$B:$B,Codifica_CE!$T$3722:$T$4961)</f>
        <v>0</v>
      </c>
      <c r="E327" s="71" t="s">
        <v>4967</v>
      </c>
    </row>
    <row r="328" spans="1:5">
      <c r="A328" s="68" t="s">
        <v>4982</v>
      </c>
      <c r="B328" s="69" t="s">
        <v>1909</v>
      </c>
      <c r="C328" s="73" t="s">
        <v>5354</v>
      </c>
      <c r="D328" s="436">
        <f ca="1">SUMIF(Codifica_CE!$H$3722:$U$4961,CeMin_Ric!$B:$B,Codifica_CE!$T$3722:$T$4961)</f>
        <v>0</v>
      </c>
      <c r="E328" s="71" t="s">
        <v>4967</v>
      </c>
    </row>
    <row r="329" spans="1:5">
      <c r="A329" s="68"/>
      <c r="B329" s="82" t="s">
        <v>5355</v>
      </c>
      <c r="C329" s="83" t="s">
        <v>5356</v>
      </c>
      <c r="D329" s="428">
        <f ca="1">D330+D344+D353+D362</f>
        <v>0</v>
      </c>
      <c r="E329" s="71" t="s">
        <v>4967</v>
      </c>
    </row>
    <row r="330" spans="1:5">
      <c r="A330" s="68"/>
      <c r="B330" s="69" t="s">
        <v>5357</v>
      </c>
      <c r="C330" s="70" t="s">
        <v>5358</v>
      </c>
      <c r="D330" s="427">
        <f ca="1">D331+D340</f>
        <v>0</v>
      </c>
      <c r="E330" s="71" t="s">
        <v>4967</v>
      </c>
    </row>
    <row r="331" spans="1:5">
      <c r="A331" s="68"/>
      <c r="B331" s="69" t="s">
        <v>5359</v>
      </c>
      <c r="C331" s="73" t="s">
        <v>5360</v>
      </c>
      <c r="D331" s="428">
        <f ca="1">D332+D336</f>
        <v>0</v>
      </c>
      <c r="E331" s="71" t="s">
        <v>4967</v>
      </c>
    </row>
    <row r="332" spans="1:5">
      <c r="A332" s="68"/>
      <c r="B332" s="74" t="s">
        <v>5361</v>
      </c>
      <c r="C332" s="75" t="s">
        <v>5362</v>
      </c>
      <c r="D332" s="430">
        <f ca="1">SUM(D333:D335)</f>
        <v>0</v>
      </c>
      <c r="E332" s="71" t="s">
        <v>4967</v>
      </c>
    </row>
    <row r="333" spans="1:5" ht="15">
      <c r="A333" s="77"/>
      <c r="B333" s="74" t="s">
        <v>1916</v>
      </c>
      <c r="C333" s="75" t="s">
        <v>5363</v>
      </c>
      <c r="D333" s="429">
        <f ca="1">SUMIF(Codifica_CE!$H$3722:$U$4961,CeMin_Ric!$B:$B,Codifica_CE!$T$3722:$T$4961)</f>
        <v>0</v>
      </c>
      <c r="E333" s="71" t="s">
        <v>4967</v>
      </c>
    </row>
    <row r="334" spans="1:5" ht="15">
      <c r="A334" s="77"/>
      <c r="B334" s="74" t="s">
        <v>1944</v>
      </c>
      <c r="C334" s="75" t="s">
        <v>5364</v>
      </c>
      <c r="D334" s="429">
        <f ca="1">SUMIF(Codifica_CE!$H$3722:$U$4961,CeMin_Ric!$B:$B,Codifica_CE!$T$3722:$T$4961)</f>
        <v>0</v>
      </c>
      <c r="E334" s="71" t="s">
        <v>4967</v>
      </c>
    </row>
    <row r="335" spans="1:5" ht="15">
      <c r="A335" s="77"/>
      <c r="B335" s="74" t="s">
        <v>1969</v>
      </c>
      <c r="C335" s="75" t="s">
        <v>5365</v>
      </c>
      <c r="D335" s="429">
        <f ca="1">SUMIF(Codifica_CE!$H$3722:$U$4961,CeMin_Ric!$B:$B,Codifica_CE!$T$3722:$T$4961)</f>
        <v>0</v>
      </c>
      <c r="E335" s="71" t="s">
        <v>4967</v>
      </c>
    </row>
    <row r="336" spans="1:5">
      <c r="A336" s="68"/>
      <c r="B336" s="74" t="s">
        <v>5366</v>
      </c>
      <c r="C336" s="75" t="s">
        <v>5367</v>
      </c>
      <c r="D336" s="430">
        <f ca="1">SUM(D337:D339)</f>
        <v>0</v>
      </c>
      <c r="E336" s="71" t="s">
        <v>4967</v>
      </c>
    </row>
    <row r="337" spans="1:5" ht="15">
      <c r="A337" s="77"/>
      <c r="B337" s="74" t="s">
        <v>1994</v>
      </c>
      <c r="C337" s="75" t="s">
        <v>5368</v>
      </c>
      <c r="D337" s="429">
        <f ca="1">SUMIF(Codifica_CE!$H$3722:$U$4961,CeMin_Ric!$B:$B,Codifica_CE!$T$3722:$T$4961)</f>
        <v>0</v>
      </c>
      <c r="E337" s="71" t="s">
        <v>4967</v>
      </c>
    </row>
    <row r="338" spans="1:5" ht="15">
      <c r="A338" s="77"/>
      <c r="B338" s="74" t="s">
        <v>2020</v>
      </c>
      <c r="C338" s="75" t="s">
        <v>5369</v>
      </c>
      <c r="D338" s="429">
        <f ca="1">SUMIF(Codifica_CE!$H$3722:$U$4961,CeMin_Ric!$B:$B,Codifica_CE!$T$3722:$T$4961)</f>
        <v>0</v>
      </c>
      <c r="E338" s="71" t="s">
        <v>4967</v>
      </c>
    </row>
    <row r="339" spans="1:5" ht="15">
      <c r="A339" s="77"/>
      <c r="B339" s="74" t="s">
        <v>2045</v>
      </c>
      <c r="C339" s="75" t="s">
        <v>5370</v>
      </c>
      <c r="D339" s="429">
        <f ca="1">SUMIF(Codifica_CE!$H$3722:$U$4961,CeMin_Ric!$B:$B,Codifica_CE!$T$3722:$T$4961)</f>
        <v>0</v>
      </c>
      <c r="E339" s="71" t="s">
        <v>4967</v>
      </c>
    </row>
    <row r="340" spans="1:5">
      <c r="A340" s="68"/>
      <c r="B340" s="69" t="s">
        <v>5371</v>
      </c>
      <c r="C340" s="73" t="s">
        <v>5372</v>
      </c>
      <c r="D340" s="428">
        <f ca="1">SUM(D341:D343)</f>
        <v>0</v>
      </c>
      <c r="E340" s="71" t="s">
        <v>4967</v>
      </c>
    </row>
    <row r="341" spans="1:5" ht="15">
      <c r="A341" s="77"/>
      <c r="B341" s="74" t="s">
        <v>2070</v>
      </c>
      <c r="C341" s="75" t="s">
        <v>5373</v>
      </c>
      <c r="D341" s="429">
        <f ca="1">SUMIF(Codifica_CE!$H$3722:$U$4961,CeMin_Ric!$B:$B,Codifica_CE!$T$3722:$T$4961)</f>
        <v>0</v>
      </c>
      <c r="E341" s="71" t="s">
        <v>4967</v>
      </c>
    </row>
    <row r="342" spans="1:5" ht="15">
      <c r="A342" s="77"/>
      <c r="B342" s="74" t="s">
        <v>2094</v>
      </c>
      <c r="C342" s="75" t="s">
        <v>5374</v>
      </c>
      <c r="D342" s="429">
        <f ca="1">SUMIF(Codifica_CE!$H$3722:$U$4961,CeMin_Ric!$B:$B,Codifica_CE!$T$3722:$T$4961)</f>
        <v>0</v>
      </c>
      <c r="E342" s="71" t="s">
        <v>4967</v>
      </c>
    </row>
    <row r="343" spans="1:5" ht="15">
      <c r="A343" s="77"/>
      <c r="B343" s="74" t="s">
        <v>2117</v>
      </c>
      <c r="C343" s="75" t="s">
        <v>5375</v>
      </c>
      <c r="D343" s="429">
        <f ca="1">SUMIF(Codifica_CE!$H$3722:$U$4961,CeMin_Ric!$B:$B,Codifica_CE!$T$3722:$T$4961)</f>
        <v>0</v>
      </c>
      <c r="E343" s="71" t="s">
        <v>4967</v>
      </c>
    </row>
    <row r="344" spans="1:5">
      <c r="A344" s="68"/>
      <c r="B344" s="69" t="s">
        <v>5376</v>
      </c>
      <c r="C344" s="70" t="s">
        <v>5377</v>
      </c>
      <c r="D344" s="427">
        <f ca="1">D345+D349</f>
        <v>0</v>
      </c>
      <c r="E344" s="71" t="s">
        <v>4967</v>
      </c>
    </row>
    <row r="345" spans="1:5">
      <c r="A345" s="68"/>
      <c r="B345" s="69" t="s">
        <v>5378</v>
      </c>
      <c r="C345" s="73" t="s">
        <v>5379</v>
      </c>
      <c r="D345" s="428">
        <f ca="1">SUM(D346:D348)</f>
        <v>0</v>
      </c>
      <c r="E345" s="71" t="s">
        <v>4967</v>
      </c>
    </row>
    <row r="346" spans="1:5" ht="15">
      <c r="A346" s="77"/>
      <c r="B346" s="74" t="s">
        <v>2142</v>
      </c>
      <c r="C346" s="75" t="s">
        <v>5380</v>
      </c>
      <c r="D346" s="429">
        <f ca="1">SUMIF(Codifica_CE!$H$3722:$U$4961,CeMin_Ric!$B:$B,Codifica_CE!$T$3722:$T$4961)</f>
        <v>0</v>
      </c>
      <c r="E346" s="71" t="s">
        <v>4967</v>
      </c>
    </row>
    <row r="347" spans="1:5" ht="15">
      <c r="A347" s="77"/>
      <c r="B347" s="74" t="s">
        <v>2168</v>
      </c>
      <c r="C347" s="75" t="s">
        <v>5381</v>
      </c>
      <c r="D347" s="429">
        <f ca="1">SUMIF(Codifica_CE!$H$3722:$U$4961,CeMin_Ric!$B:$B,Codifica_CE!$T$3722:$T$4961)</f>
        <v>0</v>
      </c>
      <c r="E347" s="71" t="s">
        <v>4967</v>
      </c>
    </row>
    <row r="348" spans="1:5" ht="15">
      <c r="A348" s="77"/>
      <c r="B348" s="74" t="s">
        <v>2193</v>
      </c>
      <c r="C348" s="75" t="s">
        <v>5382</v>
      </c>
      <c r="D348" s="429">
        <f ca="1">SUMIF(Codifica_CE!$H$3722:$U$4961,CeMin_Ric!$B:$B,Codifica_CE!$T$3722:$T$4961)</f>
        <v>0</v>
      </c>
      <c r="E348" s="71" t="s">
        <v>4967</v>
      </c>
    </row>
    <row r="349" spans="1:5">
      <c r="A349" s="68"/>
      <c r="B349" s="69" t="s">
        <v>5383</v>
      </c>
      <c r="C349" s="73" t="s">
        <v>5384</v>
      </c>
      <c r="D349" s="428">
        <f ca="1">SUM(D350:D352)</f>
        <v>0</v>
      </c>
      <c r="E349" s="71" t="s">
        <v>4967</v>
      </c>
    </row>
    <row r="350" spans="1:5" ht="15">
      <c r="A350" s="77"/>
      <c r="B350" s="74" t="s">
        <v>2218</v>
      </c>
      <c r="C350" s="75" t="s">
        <v>5385</v>
      </c>
      <c r="D350" s="429">
        <f ca="1">SUMIF(Codifica_CE!$H$3722:$U$4961,CeMin_Ric!$B:$B,Codifica_CE!$T$3722:$T$4961)</f>
        <v>0</v>
      </c>
      <c r="E350" s="71" t="s">
        <v>4967</v>
      </c>
    </row>
    <row r="351" spans="1:5" ht="15">
      <c r="A351" s="77"/>
      <c r="B351" s="74" t="s">
        <v>2242</v>
      </c>
      <c r="C351" s="75" t="s">
        <v>5386</v>
      </c>
      <c r="D351" s="429">
        <f ca="1">SUMIF(Codifica_CE!$H$3722:$U$4961,CeMin_Ric!$B:$B,Codifica_CE!$T$3722:$T$4961)</f>
        <v>0</v>
      </c>
      <c r="E351" s="71" t="s">
        <v>4967</v>
      </c>
    </row>
    <row r="352" spans="1:5" ht="15">
      <c r="A352" s="77"/>
      <c r="B352" s="74" t="s">
        <v>2265</v>
      </c>
      <c r="C352" s="75" t="s">
        <v>5387</v>
      </c>
      <c r="D352" s="429">
        <f ca="1">SUMIF(Codifica_CE!$H$3722:$U$4961,CeMin_Ric!$B:$B,Codifica_CE!$T$3722:$T$4961)</f>
        <v>0</v>
      </c>
      <c r="E352" s="71" t="s">
        <v>4967</v>
      </c>
    </row>
    <row r="353" spans="1:5">
      <c r="A353" s="68"/>
      <c r="B353" s="69" t="s">
        <v>5388</v>
      </c>
      <c r="C353" s="70" t="s">
        <v>5389</v>
      </c>
      <c r="D353" s="427">
        <f ca="1">D354+D358</f>
        <v>0</v>
      </c>
      <c r="E353" s="71" t="s">
        <v>4967</v>
      </c>
    </row>
    <row r="354" spans="1:5">
      <c r="A354" s="68"/>
      <c r="B354" s="69" t="s">
        <v>5390</v>
      </c>
      <c r="C354" s="73" t="s">
        <v>5391</v>
      </c>
      <c r="D354" s="428">
        <f ca="1">SUM(D355:D357)</f>
        <v>0</v>
      </c>
      <c r="E354" s="71" t="s">
        <v>4967</v>
      </c>
    </row>
    <row r="355" spans="1:5" ht="15">
      <c r="A355" s="77"/>
      <c r="B355" s="74" t="s">
        <v>2290</v>
      </c>
      <c r="C355" s="75" t="s">
        <v>5392</v>
      </c>
      <c r="D355" s="429">
        <f ca="1">SUMIF(Codifica_CE!$H$3722:$U$4961,CeMin_Ric!$B:$B,Codifica_CE!$T$3722:$T$4961)</f>
        <v>0</v>
      </c>
      <c r="E355" s="71" t="s">
        <v>4967</v>
      </c>
    </row>
    <row r="356" spans="1:5" ht="15">
      <c r="A356" s="77"/>
      <c r="B356" s="74" t="s">
        <v>2315</v>
      </c>
      <c r="C356" s="75" t="s">
        <v>5393</v>
      </c>
      <c r="D356" s="429">
        <f ca="1">SUMIF(Codifica_CE!$H$3722:$U$4961,CeMin_Ric!$B:$B,Codifica_CE!$T$3722:$T$4961)</f>
        <v>0</v>
      </c>
      <c r="E356" s="71" t="s">
        <v>4967</v>
      </c>
    </row>
    <row r="357" spans="1:5" ht="15">
      <c r="A357" s="77"/>
      <c r="B357" s="74" t="s">
        <v>2340</v>
      </c>
      <c r="C357" s="75" t="s">
        <v>5394</v>
      </c>
      <c r="D357" s="429">
        <f ca="1">SUMIF(Codifica_CE!$H$3722:$U$4961,CeMin_Ric!$B:$B,Codifica_CE!$T$3722:$T$4961)</f>
        <v>0</v>
      </c>
      <c r="E357" s="71" t="s">
        <v>4967</v>
      </c>
    </row>
    <row r="358" spans="1:5">
      <c r="A358" s="68"/>
      <c r="B358" s="69" t="s">
        <v>5395</v>
      </c>
      <c r="C358" s="73" t="s">
        <v>5396</v>
      </c>
      <c r="D358" s="428">
        <f ca="1">SUM(D359:D361)</f>
        <v>0</v>
      </c>
      <c r="E358" s="71" t="s">
        <v>4967</v>
      </c>
    </row>
    <row r="359" spans="1:5" ht="15">
      <c r="A359" s="77"/>
      <c r="B359" s="74" t="s">
        <v>2365</v>
      </c>
      <c r="C359" s="75" t="s">
        <v>5397</v>
      </c>
      <c r="D359" s="429">
        <f ca="1">SUMIF(Codifica_CE!$H$3722:$U$4961,CeMin_Ric!$B:$B,Codifica_CE!$T$3722:$T$4961)</f>
        <v>0</v>
      </c>
      <c r="E359" s="71" t="s">
        <v>4967</v>
      </c>
    </row>
    <row r="360" spans="1:5" ht="15">
      <c r="A360" s="77"/>
      <c r="B360" s="74" t="s">
        <v>2388</v>
      </c>
      <c r="C360" s="75" t="s">
        <v>5398</v>
      </c>
      <c r="D360" s="429">
        <f ca="1">SUMIF(Codifica_CE!$H$3722:$U$4961,CeMin_Ric!$B:$B,Codifica_CE!$T$3722:$T$4961)</f>
        <v>0</v>
      </c>
      <c r="E360" s="71" t="s">
        <v>4967</v>
      </c>
    </row>
    <row r="361" spans="1:5" ht="15">
      <c r="A361" s="77"/>
      <c r="B361" s="74" t="s">
        <v>2411</v>
      </c>
      <c r="C361" s="75" t="s">
        <v>5399</v>
      </c>
      <c r="D361" s="429">
        <f ca="1">SUMIF(Codifica_CE!$H$3722:$U$4961,CeMin_Ric!$B:$B,Codifica_CE!$T$3722:$T$4961)</f>
        <v>0</v>
      </c>
      <c r="E361" s="71" t="s">
        <v>4967</v>
      </c>
    </row>
    <row r="362" spans="1:5">
      <c r="A362" s="68"/>
      <c r="B362" s="69" t="s">
        <v>5400</v>
      </c>
      <c r="C362" s="70" t="s">
        <v>5401</v>
      </c>
      <c r="D362" s="427">
        <f ca="1">D363+D367</f>
        <v>0</v>
      </c>
      <c r="E362" s="71" t="s">
        <v>4967</v>
      </c>
    </row>
    <row r="363" spans="1:5">
      <c r="A363" s="68"/>
      <c r="B363" s="69" t="s">
        <v>5402</v>
      </c>
      <c r="C363" s="73" t="s">
        <v>5403</v>
      </c>
      <c r="D363" s="428">
        <f ca="1">SUM(D364:D366)</f>
        <v>0</v>
      </c>
      <c r="E363" s="71" t="s">
        <v>4967</v>
      </c>
    </row>
    <row r="364" spans="1:5" ht="15">
      <c r="A364" s="77"/>
      <c r="B364" s="74" t="s">
        <v>2436</v>
      </c>
      <c r="C364" s="75" t="s">
        <v>5404</v>
      </c>
      <c r="D364" s="429">
        <f ca="1">SUMIF(Codifica_CE!$H$3722:$U$4961,CeMin_Ric!$B:$B,Codifica_CE!$T$3722:$T$4961)</f>
        <v>0</v>
      </c>
      <c r="E364" s="71" t="s">
        <v>4967</v>
      </c>
    </row>
    <row r="365" spans="1:5" ht="15">
      <c r="A365" s="77"/>
      <c r="B365" s="74" t="s">
        <v>2461</v>
      </c>
      <c r="C365" s="75" t="s">
        <v>5405</v>
      </c>
      <c r="D365" s="429">
        <f ca="1">SUMIF(Codifica_CE!$H$3722:$U$4961,CeMin_Ric!$B:$B,Codifica_CE!$T$3722:$T$4961)</f>
        <v>0</v>
      </c>
      <c r="E365" s="71" t="s">
        <v>4967</v>
      </c>
    </row>
    <row r="366" spans="1:5" ht="15">
      <c r="A366" s="77"/>
      <c r="B366" s="74" t="s">
        <v>2486</v>
      </c>
      <c r="C366" s="75" t="s">
        <v>5406</v>
      </c>
      <c r="D366" s="429">
        <f ca="1">SUMIF(Codifica_CE!$H$3722:$U$4961,CeMin_Ric!$B:$B,Codifica_CE!$T$3722:$T$4961)</f>
        <v>0</v>
      </c>
      <c r="E366" s="71" t="s">
        <v>4967</v>
      </c>
    </row>
    <row r="367" spans="1:5">
      <c r="A367" s="68"/>
      <c r="B367" s="69" t="s">
        <v>5407</v>
      </c>
      <c r="C367" s="73" t="s">
        <v>5408</v>
      </c>
      <c r="D367" s="428">
        <f ca="1">SUM(D368:D370)</f>
        <v>0</v>
      </c>
      <c r="E367" s="71" t="s">
        <v>4967</v>
      </c>
    </row>
    <row r="368" spans="1:5" ht="15">
      <c r="A368" s="77"/>
      <c r="B368" s="74" t="s">
        <v>2511</v>
      </c>
      <c r="C368" s="75" t="s">
        <v>5409</v>
      </c>
      <c r="D368" s="429">
        <f ca="1">SUMIF(Codifica_CE!$H$3722:$U$4961,CeMin_Ric!$B:$B,Codifica_CE!$T$3722:$T$4961)</f>
        <v>0</v>
      </c>
      <c r="E368" s="71" t="s">
        <v>4967</v>
      </c>
    </row>
    <row r="369" spans="1:5" ht="15">
      <c r="A369" s="77"/>
      <c r="B369" s="74" t="s">
        <v>2534</v>
      </c>
      <c r="C369" s="75" t="s">
        <v>5410</v>
      </c>
      <c r="D369" s="429">
        <f ca="1">SUMIF(Codifica_CE!$H$3722:$U$4961,CeMin_Ric!$B:$B,Codifica_CE!$T$3722:$T$4961)</f>
        <v>0</v>
      </c>
      <c r="E369" s="71" t="s">
        <v>4967</v>
      </c>
    </row>
    <row r="370" spans="1:5" ht="15">
      <c r="A370" s="77"/>
      <c r="B370" s="74" t="s">
        <v>2557</v>
      </c>
      <c r="C370" s="75" t="s">
        <v>5411</v>
      </c>
      <c r="D370" s="429">
        <f ca="1">SUMIF(Codifica_CE!$H$3722:$U$4961,CeMin_Ric!$B:$B,Codifica_CE!$T$3722:$T$4961)</f>
        <v>0</v>
      </c>
      <c r="E370" s="71" t="s">
        <v>4967</v>
      </c>
    </row>
    <row r="371" spans="1:5">
      <c r="A371" s="68"/>
      <c r="B371" s="69" t="s">
        <v>5412</v>
      </c>
      <c r="C371" s="70" t="s">
        <v>5413</v>
      </c>
      <c r="D371" s="427">
        <f ca="1">SUM(D372:D374)</f>
        <v>0</v>
      </c>
      <c r="E371" s="71" t="s">
        <v>4967</v>
      </c>
    </row>
    <row r="372" spans="1:5" ht="15">
      <c r="A372" s="68"/>
      <c r="B372" s="69" t="s">
        <v>2582</v>
      </c>
      <c r="C372" s="73" t="s">
        <v>5414</v>
      </c>
      <c r="D372" s="429">
        <f ca="1">SUMIF(Codifica_CE!$H$3722:$U$4961,CeMin_Ric!$B:$B,Codifica_CE!$T$3722:$T$4961)</f>
        <v>0</v>
      </c>
      <c r="E372" s="71" t="s">
        <v>4967</v>
      </c>
    </row>
    <row r="373" spans="1:5" ht="15">
      <c r="A373" s="68"/>
      <c r="B373" s="69" t="s">
        <v>2586</v>
      </c>
      <c r="C373" s="73" t="s">
        <v>5415</v>
      </c>
      <c r="D373" s="429">
        <f ca="1">SUMIF(Codifica_CE!$H$3722:$U$4961,CeMin_Ric!$B:$B,Codifica_CE!$T$3722:$T$4961)</f>
        <v>0</v>
      </c>
      <c r="E373" s="71" t="s">
        <v>4967</v>
      </c>
    </row>
    <row r="374" spans="1:5">
      <c r="A374" s="68"/>
      <c r="B374" s="69" t="s">
        <v>5416</v>
      </c>
      <c r="C374" s="73" t="s">
        <v>5417</v>
      </c>
      <c r="D374" s="428">
        <f ca="1">SUM(D375:D376)</f>
        <v>0</v>
      </c>
      <c r="E374" s="71" t="s">
        <v>4967</v>
      </c>
    </row>
    <row r="375" spans="1:5" ht="15">
      <c r="A375" s="68"/>
      <c r="B375" s="74" t="s">
        <v>2589</v>
      </c>
      <c r="C375" s="75" t="s">
        <v>5418</v>
      </c>
      <c r="D375" s="429">
        <f ca="1">SUMIF(Codifica_CE!$H$3722:$U$4961,CeMin_Ric!$B:$B,Codifica_CE!$T$3722:$T$4961)</f>
        <v>0</v>
      </c>
      <c r="E375" s="71" t="s">
        <v>4967</v>
      </c>
    </row>
    <row r="376" spans="1:5" ht="15">
      <c r="A376" s="77"/>
      <c r="B376" s="74" t="s">
        <v>2604</v>
      </c>
      <c r="C376" s="75" t="s">
        <v>5419</v>
      </c>
      <c r="D376" s="429">
        <f ca="1">SUMIF(Codifica_CE!$H$3722:$U$4961,CeMin_Ric!$B:$B,Codifica_CE!$T$3722:$T$4961)</f>
        <v>0</v>
      </c>
      <c r="E376" s="71" t="s">
        <v>4967</v>
      </c>
    </row>
    <row r="377" spans="1:5">
      <c r="A377" s="68"/>
      <c r="B377" s="82" t="s">
        <v>5420</v>
      </c>
      <c r="C377" s="84" t="s">
        <v>5421</v>
      </c>
      <c r="D377" s="428">
        <f ca="1">SUM(D378:D379)</f>
        <v>0</v>
      </c>
      <c r="E377" s="71" t="s">
        <v>4967</v>
      </c>
    </row>
    <row r="378" spans="1:5" ht="15">
      <c r="A378" s="68"/>
      <c r="B378" s="69" t="s">
        <v>2629</v>
      </c>
      <c r="C378" s="70" t="s">
        <v>5422</v>
      </c>
      <c r="D378" s="429">
        <f ca="1">SUMIF(Codifica_CE!$H$3722:$U$4961,CeMin_Ric!$B:$B,Codifica_CE!$T$3722:$T$4961)</f>
        <v>0</v>
      </c>
      <c r="E378" s="71" t="s">
        <v>4967</v>
      </c>
    </row>
    <row r="379" spans="1:5">
      <c r="A379" s="68"/>
      <c r="B379" s="69" t="s">
        <v>5423</v>
      </c>
      <c r="C379" s="70" t="s">
        <v>5424</v>
      </c>
      <c r="D379" s="428">
        <f ca="1">+D380+D383</f>
        <v>0</v>
      </c>
      <c r="E379" s="71" t="s">
        <v>4967</v>
      </c>
    </row>
    <row r="380" spans="1:5">
      <c r="A380" s="68"/>
      <c r="B380" s="69" t="s">
        <v>5425</v>
      </c>
      <c r="C380" s="70" t="s">
        <v>5426</v>
      </c>
      <c r="D380" s="427">
        <f ca="1">SUM(D381:D382)</f>
        <v>0</v>
      </c>
      <c r="E380" s="71" t="s">
        <v>4967</v>
      </c>
    </row>
    <row r="381" spans="1:5" ht="15">
      <c r="A381" s="68"/>
      <c r="B381" s="69" t="s">
        <v>2644</v>
      </c>
      <c r="C381" s="73" t="s">
        <v>5427</v>
      </c>
      <c r="D381" s="429">
        <f ca="1">SUMIF(Codifica_CE!$H$3722:$U$4961,CeMin_Ric!$B:$B,Codifica_CE!$T$3722:$T$4961)</f>
        <v>0</v>
      </c>
      <c r="E381" s="71" t="s">
        <v>4967</v>
      </c>
    </row>
    <row r="382" spans="1:5" ht="15">
      <c r="A382" s="68"/>
      <c r="B382" s="69" t="s">
        <v>2648</v>
      </c>
      <c r="C382" s="73" t="s">
        <v>5428</v>
      </c>
      <c r="D382" s="429">
        <f ca="1">SUMIF(Codifica_CE!$H$3722:$U$4961,CeMin_Ric!$B:$B,Codifica_CE!$T$3722:$T$4961)</f>
        <v>0</v>
      </c>
      <c r="E382" s="71" t="s">
        <v>4967</v>
      </c>
    </row>
    <row r="383" spans="1:5" ht="15">
      <c r="A383" s="68"/>
      <c r="B383" s="69" t="s">
        <v>2661</v>
      </c>
      <c r="C383" s="70" t="s">
        <v>5429</v>
      </c>
      <c r="D383" s="429">
        <f ca="1">SUMIF(Codifica_CE!$H$3722:$U$4961,CeMin_Ric!$B:$B,Codifica_CE!$T$3722:$T$4961)</f>
        <v>0</v>
      </c>
      <c r="E383" s="71" t="s">
        <v>4967</v>
      </c>
    </row>
    <row r="384" spans="1:5">
      <c r="A384" s="68"/>
      <c r="B384" s="69" t="s">
        <v>5430</v>
      </c>
      <c r="C384" s="70" t="s">
        <v>5431</v>
      </c>
      <c r="D384" s="427">
        <f ca="1">SUM(D385:D386)</f>
        <v>0</v>
      </c>
      <c r="E384" s="71" t="s">
        <v>4967</v>
      </c>
    </row>
    <row r="385" spans="1:5" ht="15">
      <c r="A385" s="68"/>
      <c r="B385" s="69" t="s">
        <v>2637</v>
      </c>
      <c r="C385" s="73" t="s">
        <v>5432</v>
      </c>
      <c r="D385" s="429">
        <f ca="1">SUMIF(Codifica_CE!$H$3722:$U$4961,CeMin_Ric!$B:$B,Codifica_CE!$T$3722:$T$4961)</f>
        <v>0</v>
      </c>
      <c r="E385" s="71" t="s">
        <v>4967</v>
      </c>
    </row>
    <row r="386" spans="1:5" ht="15">
      <c r="A386" s="68"/>
      <c r="B386" s="69" t="s">
        <v>2675</v>
      </c>
      <c r="C386" s="73" t="s">
        <v>5433</v>
      </c>
      <c r="D386" s="429">
        <f ca="1">SUMIF(Codifica_CE!$H$3722:$U$4961,CeMin_Ric!$B:$B,Codifica_CE!$T$3722:$T$4961)</f>
        <v>0</v>
      </c>
      <c r="E386" s="71" t="s">
        <v>4967</v>
      </c>
    </row>
    <row r="387" spans="1:5" ht="14.25">
      <c r="A387" s="68"/>
      <c r="B387" s="69" t="s">
        <v>5434</v>
      </c>
      <c r="C387" s="70" t="s">
        <v>5435</v>
      </c>
      <c r="D387" s="427">
        <f ca="1">SUM(D388:D389)</f>
        <v>0</v>
      </c>
      <c r="E387" s="290" t="s">
        <v>5436</v>
      </c>
    </row>
    <row r="388" spans="1:5" ht="15">
      <c r="A388" s="68"/>
      <c r="B388" s="69" t="s">
        <v>2686</v>
      </c>
      <c r="C388" s="73" t="s">
        <v>5437</v>
      </c>
      <c r="D388" s="429">
        <f ca="1">SUMIF(Codifica_CE!$H$3722:$U$4961,CeMin_Ric!$B:$B,Codifica_CE!$T$3722:$T$4961)</f>
        <v>0</v>
      </c>
      <c r="E388" s="290" t="s">
        <v>5436</v>
      </c>
    </row>
    <row r="389" spans="1:5" ht="15">
      <c r="A389" s="68"/>
      <c r="B389" s="69" t="s">
        <v>2736</v>
      </c>
      <c r="C389" s="73" t="s">
        <v>5438</v>
      </c>
      <c r="D389" s="429">
        <f ca="1">SUMIF(Codifica_CE!$H$3722:$U$4961,CeMin_Ric!$B:$B,Codifica_CE!$T$3722:$T$4961)</f>
        <v>0</v>
      </c>
      <c r="E389" s="290" t="s">
        <v>5436</v>
      </c>
    </row>
    <row r="390" spans="1:5">
      <c r="A390" s="68"/>
      <c r="B390" s="69" t="s">
        <v>5439</v>
      </c>
      <c r="C390" s="70" t="s">
        <v>5440</v>
      </c>
      <c r="D390" s="427">
        <f ca="1">D391+D397+D398+D403</f>
        <v>0</v>
      </c>
      <c r="E390" s="71" t="s">
        <v>4967</v>
      </c>
    </row>
    <row r="391" spans="1:5">
      <c r="A391" s="68"/>
      <c r="B391" s="69" t="s">
        <v>5441</v>
      </c>
      <c r="C391" s="73" t="s">
        <v>5442</v>
      </c>
      <c r="D391" s="428">
        <f ca="1">SUM(D392:D396)</f>
        <v>0</v>
      </c>
      <c r="E391" s="71" t="s">
        <v>4967</v>
      </c>
    </row>
    <row r="392" spans="1:5" ht="15">
      <c r="A392" s="68"/>
      <c r="B392" s="74" t="s">
        <v>2759</v>
      </c>
      <c r="C392" s="75" t="s">
        <v>5443</v>
      </c>
      <c r="D392" s="429">
        <f ca="1">SUMIF(Codifica_CE!$H$3722:$U$4961,CeMin_Ric!$B:$B,Codifica_CE!$T$3722:$T$4961)</f>
        <v>0</v>
      </c>
      <c r="E392" s="71" t="s">
        <v>4967</v>
      </c>
    </row>
    <row r="393" spans="1:5" ht="15">
      <c r="A393" s="68"/>
      <c r="B393" s="74" t="s">
        <v>2765</v>
      </c>
      <c r="C393" s="75" t="s">
        <v>5444</v>
      </c>
      <c r="D393" s="429">
        <f ca="1">SUMIF(Codifica_CE!$H$3722:$U$4961,CeMin_Ric!$B:$B,Codifica_CE!$T$3722:$T$4961)</f>
        <v>0</v>
      </c>
      <c r="E393" s="71" t="s">
        <v>4967</v>
      </c>
    </row>
    <row r="394" spans="1:5" ht="15">
      <c r="A394" s="68"/>
      <c r="B394" s="74" t="s">
        <v>2768</v>
      </c>
      <c r="C394" s="75" t="s">
        <v>5445</v>
      </c>
      <c r="D394" s="429">
        <f ca="1">SUMIF(Codifica_CE!$H$3722:$U$4961,CeMin_Ric!$B:$B,Codifica_CE!$T$3722:$T$4961)</f>
        <v>0</v>
      </c>
      <c r="E394" s="71" t="s">
        <v>4967</v>
      </c>
    </row>
    <row r="395" spans="1:5" ht="15">
      <c r="A395" s="68"/>
      <c r="B395" s="74" t="s">
        <v>2771</v>
      </c>
      <c r="C395" s="75" t="s">
        <v>5446</v>
      </c>
      <c r="D395" s="429">
        <f ca="1">SUMIF(Codifica_CE!$H$3722:$U$4961,CeMin_Ric!$B:$B,Codifica_CE!$T$3722:$T$4961)</f>
        <v>0</v>
      </c>
      <c r="E395" s="71" t="s">
        <v>4967</v>
      </c>
    </row>
    <row r="396" spans="1:5" ht="15">
      <c r="A396" s="68"/>
      <c r="B396" s="74" t="s">
        <v>2774</v>
      </c>
      <c r="C396" s="75" t="s">
        <v>5447</v>
      </c>
      <c r="D396" s="429">
        <f ca="1">SUMIF(Codifica_CE!$H$3722:$U$4961,CeMin_Ric!$B:$B,Codifica_CE!$T$3722:$T$4961)</f>
        <v>0</v>
      </c>
      <c r="E396" s="71" t="s">
        <v>4967</v>
      </c>
    </row>
    <row r="397" spans="1:5" ht="15">
      <c r="A397" s="68"/>
      <c r="B397" s="69" t="s">
        <v>2777</v>
      </c>
      <c r="C397" s="73" t="s">
        <v>5448</v>
      </c>
      <c r="D397" s="429">
        <f ca="1">SUMIF(Codifica_CE!$H$3722:$U$4961,CeMin_Ric!$B:$B,Codifica_CE!$T$3722:$T$4961)</f>
        <v>0</v>
      </c>
      <c r="E397" s="71" t="s">
        <v>4967</v>
      </c>
    </row>
    <row r="398" spans="1:5">
      <c r="A398" s="68"/>
      <c r="B398" s="69" t="s">
        <v>5449</v>
      </c>
      <c r="C398" s="73" t="s">
        <v>5450</v>
      </c>
      <c r="D398" s="428">
        <f ca="1">SUM(D399:D402)</f>
        <v>0</v>
      </c>
      <c r="E398" s="71" t="s">
        <v>4967</v>
      </c>
    </row>
    <row r="399" spans="1:5" ht="25.5">
      <c r="A399" s="68"/>
      <c r="B399" s="74" t="s">
        <v>2799</v>
      </c>
      <c r="C399" s="75" t="s">
        <v>5451</v>
      </c>
      <c r="D399" s="429">
        <f ca="1">SUMIF(Codifica_CE!$H$3722:$U$4961,CeMin_Ric!$B:$B,Codifica_CE!$T$3722:$T$4961)</f>
        <v>0</v>
      </c>
      <c r="E399" s="71" t="s">
        <v>4967</v>
      </c>
    </row>
    <row r="400" spans="1:5" ht="15">
      <c r="A400" s="68"/>
      <c r="B400" s="74" t="s">
        <v>2811</v>
      </c>
      <c r="C400" s="75" t="s">
        <v>5452</v>
      </c>
      <c r="D400" s="429">
        <f ca="1">SUMIF(Codifica_CE!$H$3722:$U$4961,CeMin_Ric!$B:$B,Codifica_CE!$T$3722:$T$4961)</f>
        <v>0</v>
      </c>
      <c r="E400" s="71" t="s">
        <v>4967</v>
      </c>
    </row>
    <row r="401" spans="1:5" ht="15">
      <c r="A401" s="68"/>
      <c r="B401" s="74" t="s">
        <v>2814</v>
      </c>
      <c r="C401" s="75" t="s">
        <v>5453</v>
      </c>
      <c r="D401" s="429">
        <f ca="1">SUMIF(Codifica_CE!$H$3722:$U$4961,CeMin_Ric!$B:$B,Codifica_CE!$T$3722:$T$4961)</f>
        <v>0</v>
      </c>
      <c r="E401" s="71" t="s">
        <v>4967</v>
      </c>
    </row>
    <row r="402" spans="1:5" ht="15">
      <c r="A402" s="68"/>
      <c r="B402" s="74" t="s">
        <v>2823</v>
      </c>
      <c r="C402" s="75" t="s">
        <v>5454</v>
      </c>
      <c r="D402" s="429">
        <f ca="1">SUMIF(Codifica_CE!$H$3722:$U$4961,CeMin_Ric!$B:$B,Codifica_CE!$T$3722:$T$4961)</f>
        <v>0</v>
      </c>
      <c r="E402" s="71" t="s">
        <v>4967</v>
      </c>
    </row>
    <row r="403" spans="1:5">
      <c r="A403" s="68"/>
      <c r="B403" s="69" t="s">
        <v>5455</v>
      </c>
      <c r="C403" s="73" t="s">
        <v>5456</v>
      </c>
      <c r="D403" s="428">
        <f ca="1">SUM(D404:D410)</f>
        <v>0</v>
      </c>
      <c r="E403" s="71" t="s">
        <v>4967</v>
      </c>
    </row>
    <row r="404" spans="1:5" ht="15">
      <c r="A404" s="68"/>
      <c r="B404" s="74" t="s">
        <v>2781</v>
      </c>
      <c r="C404" s="75" t="s">
        <v>5457</v>
      </c>
      <c r="D404" s="429">
        <f ca="1">SUMIF(Codifica_CE!$H$3722:$U$4961,CeMin_Ric!$B:$B,Codifica_CE!$T$3722:$T$4961)</f>
        <v>0</v>
      </c>
      <c r="E404" s="71" t="s">
        <v>4967</v>
      </c>
    </row>
    <row r="405" spans="1:5" ht="15">
      <c r="A405" s="68"/>
      <c r="B405" s="74" t="s">
        <v>2784</v>
      </c>
      <c r="C405" s="75" t="s">
        <v>5458</v>
      </c>
      <c r="D405" s="429">
        <f ca="1">SUMIF(Codifica_CE!$H$3722:$U$4961,CeMin_Ric!$B:$B,Codifica_CE!$T$3722:$T$4961)</f>
        <v>0</v>
      </c>
      <c r="E405" s="71" t="s">
        <v>4967</v>
      </c>
    </row>
    <row r="406" spans="1:5" ht="15">
      <c r="A406" s="68"/>
      <c r="B406" s="74" t="s">
        <v>2796</v>
      </c>
      <c r="C406" s="75" t="s">
        <v>5459</v>
      </c>
      <c r="D406" s="429">
        <f ca="1">SUMIF(Codifica_CE!$H$3722:$U$4961,CeMin_Ric!$B:$B,Codifica_CE!$T$3722:$T$4961)</f>
        <v>0</v>
      </c>
      <c r="E406" s="71" t="s">
        <v>4967</v>
      </c>
    </row>
    <row r="407" spans="1:5" ht="15">
      <c r="A407" s="68"/>
      <c r="B407" s="74" t="s">
        <v>2787</v>
      </c>
      <c r="C407" s="75" t="s">
        <v>5460</v>
      </c>
      <c r="D407" s="429">
        <f ca="1">SUMIF(Codifica_CE!$H$3722:$U$4961,CeMin_Ric!$B:$B,Codifica_CE!$T$3722:$T$4961)</f>
        <v>0</v>
      </c>
      <c r="E407" s="71" t="s">
        <v>4967</v>
      </c>
    </row>
    <row r="408" spans="1:5" ht="15">
      <c r="A408" s="68"/>
      <c r="B408" s="74" t="s">
        <v>2790</v>
      </c>
      <c r="C408" s="75" t="s">
        <v>5461</v>
      </c>
      <c r="D408" s="429">
        <f ca="1">SUMIF(Codifica_CE!$H$3722:$U$4961,CeMin_Ric!$B:$B,Codifica_CE!$T$3722:$T$4961)</f>
        <v>0</v>
      </c>
      <c r="E408" s="71" t="s">
        <v>4967</v>
      </c>
    </row>
    <row r="409" spans="1:5" ht="15">
      <c r="A409" s="68"/>
      <c r="B409" s="74" t="s">
        <v>2793</v>
      </c>
      <c r="C409" s="75" t="s">
        <v>5462</v>
      </c>
      <c r="D409" s="429">
        <f ca="1">SUMIF(Codifica_CE!$H$3722:$U$4961,CeMin_Ric!$B:$B,Codifica_CE!$T$3722:$T$4961)</f>
        <v>0</v>
      </c>
      <c r="E409" s="71" t="s">
        <v>4967</v>
      </c>
    </row>
    <row r="410" spans="1:5" ht="15">
      <c r="A410" s="68"/>
      <c r="B410" s="74" t="s">
        <v>2828</v>
      </c>
      <c r="C410" s="75" t="s">
        <v>5463</v>
      </c>
      <c r="D410" s="429">
        <f ca="1">SUMIF(Codifica_CE!$H$3722:$U$4961,CeMin_Ric!$B:$B,Codifica_CE!$T$3722:$T$4961)</f>
        <v>0</v>
      </c>
      <c r="E410" s="71" t="s">
        <v>4967</v>
      </c>
    </row>
    <row r="411" spans="1:5">
      <c r="A411" s="68"/>
      <c r="B411" s="69" t="s">
        <v>5464</v>
      </c>
      <c r="C411" s="70" t="s">
        <v>5465</v>
      </c>
      <c r="D411" s="427">
        <f ca="1">D132+D160+D312+D320+D329+D371+D377+D384+D387+D390</f>
        <v>0</v>
      </c>
      <c r="E411" s="71" t="s">
        <v>4967</v>
      </c>
    </row>
    <row r="412" spans="1:5">
      <c r="A412" s="68"/>
      <c r="B412" s="69"/>
      <c r="C412" s="70" t="s">
        <v>5466</v>
      </c>
      <c r="D412" s="430"/>
      <c r="E412" s="71" t="s">
        <v>4967</v>
      </c>
    </row>
    <row r="413" spans="1:5">
      <c r="A413" s="68"/>
      <c r="B413" s="69" t="s">
        <v>5467</v>
      </c>
      <c r="C413" s="70" t="s">
        <v>5468</v>
      </c>
      <c r="D413" s="427">
        <f ca="1">SUM(D414:D416)</f>
        <v>0</v>
      </c>
      <c r="E413" s="71" t="s">
        <v>4967</v>
      </c>
    </row>
    <row r="414" spans="1:5" ht="15">
      <c r="A414" s="68"/>
      <c r="B414" s="69" t="s">
        <v>2844</v>
      </c>
      <c r="C414" s="73" t="s">
        <v>5469</v>
      </c>
      <c r="D414" s="429">
        <f ca="1">SUMIF(Codifica_CE!$H$3722:$U$4961,CeMin_Ric!$B:$B,Codifica_CE!$T$3722:$T$4961)</f>
        <v>0</v>
      </c>
      <c r="E414" s="71" t="s">
        <v>4967</v>
      </c>
    </row>
    <row r="415" spans="1:5" ht="15">
      <c r="A415" s="68"/>
      <c r="B415" s="69" t="s">
        <v>2850</v>
      </c>
      <c r="C415" s="73" t="s">
        <v>5470</v>
      </c>
      <c r="D415" s="429">
        <f ca="1">SUMIF(Codifica_CE!$H$3722:$U$4961,CeMin_Ric!$B:$B,Codifica_CE!$T$3722:$T$4961)</f>
        <v>0</v>
      </c>
      <c r="E415" s="71" t="s">
        <v>4967</v>
      </c>
    </row>
    <row r="416" spans="1:5" ht="15">
      <c r="A416" s="68"/>
      <c r="B416" s="69" t="s">
        <v>2855</v>
      </c>
      <c r="C416" s="73" t="s">
        <v>5471</v>
      </c>
      <c r="D416" s="429">
        <f ca="1">SUMIF(Codifica_CE!$H$3722:$U$4961,CeMin_Ric!$B:$B,Codifica_CE!$T$3722:$T$4961)</f>
        <v>0</v>
      </c>
      <c r="E416" s="71" t="s">
        <v>4967</v>
      </c>
    </row>
    <row r="417" spans="1:5">
      <c r="A417" s="68"/>
      <c r="B417" s="69" t="s">
        <v>5472</v>
      </c>
      <c r="C417" s="70" t="s">
        <v>5473</v>
      </c>
      <c r="D417" s="427">
        <f ca="1">SUM(D418:D422)</f>
        <v>0</v>
      </c>
      <c r="E417" s="71" t="s">
        <v>4967</v>
      </c>
    </row>
    <row r="418" spans="1:5" ht="15">
      <c r="A418" s="68"/>
      <c r="B418" s="69" t="s">
        <v>2866</v>
      </c>
      <c r="C418" s="73" t="s">
        <v>5474</v>
      </c>
      <c r="D418" s="429">
        <f ca="1">SUMIF(Codifica_CE!$H$3722:$U$4961,CeMin_Ric!$B:$B,Codifica_CE!$T$3722:$T$4961)</f>
        <v>0</v>
      </c>
      <c r="E418" s="71" t="s">
        <v>4967</v>
      </c>
    </row>
    <row r="419" spans="1:5" ht="15">
      <c r="A419" s="68"/>
      <c r="B419" s="69" t="s">
        <v>2869</v>
      </c>
      <c r="C419" s="73" t="s">
        <v>5475</v>
      </c>
      <c r="D419" s="429">
        <f ca="1">SUMIF(Codifica_CE!$H$3722:$U$4961,CeMin_Ric!$B:$B,Codifica_CE!$T$3722:$T$4961)</f>
        <v>0</v>
      </c>
      <c r="E419" s="71" t="s">
        <v>4967</v>
      </c>
    </row>
    <row r="420" spans="1:5" ht="15">
      <c r="A420" s="68"/>
      <c r="B420" s="69" t="s">
        <v>2872</v>
      </c>
      <c r="C420" s="73" t="s">
        <v>5476</v>
      </c>
      <c r="D420" s="429">
        <f ca="1">SUMIF(Codifica_CE!$H$3722:$U$4961,CeMin_Ric!$B:$B,Codifica_CE!$T$3722:$T$4961)</f>
        <v>0</v>
      </c>
      <c r="E420" s="71" t="s">
        <v>4967</v>
      </c>
    </row>
    <row r="421" spans="1:5" ht="15">
      <c r="A421" s="68"/>
      <c r="B421" s="69" t="s">
        <v>2875</v>
      </c>
      <c r="C421" s="73" t="s">
        <v>5477</v>
      </c>
      <c r="D421" s="429">
        <f ca="1">SUMIF(Codifica_CE!$H$3722:$U$4961,CeMin_Ric!$B:$B,Codifica_CE!$T$3722:$T$4961)</f>
        <v>0</v>
      </c>
      <c r="E421" s="71" t="s">
        <v>4967</v>
      </c>
    </row>
    <row r="422" spans="1:5" ht="15">
      <c r="A422" s="68"/>
      <c r="B422" s="69" t="s">
        <v>2878</v>
      </c>
      <c r="C422" s="73" t="s">
        <v>5478</v>
      </c>
      <c r="D422" s="429">
        <f ca="1">SUMIF(Codifica_CE!$H$3722:$U$4961,CeMin_Ric!$B:$B,Codifica_CE!$T$3722:$T$4961)</f>
        <v>0</v>
      </c>
      <c r="E422" s="71" t="s">
        <v>4967</v>
      </c>
    </row>
    <row r="423" spans="1:5">
      <c r="A423" s="68"/>
      <c r="B423" s="69" t="s">
        <v>5479</v>
      </c>
      <c r="C423" s="70" t="s">
        <v>5480</v>
      </c>
      <c r="D423" s="427">
        <f ca="1">SUM(D424:D426)</f>
        <v>0</v>
      </c>
      <c r="E423" s="71" t="s">
        <v>4967</v>
      </c>
    </row>
    <row r="424" spans="1:5" ht="15">
      <c r="A424" s="68"/>
      <c r="B424" s="69" t="s">
        <v>2885</v>
      </c>
      <c r="C424" s="73" t="s">
        <v>5481</v>
      </c>
      <c r="D424" s="429">
        <f ca="1">SUMIF(Codifica_CE!$H$3722:$U$4961,CeMin_Ric!$B:$B,Codifica_CE!$T$3722:$T$4961)</f>
        <v>0</v>
      </c>
      <c r="E424" s="71" t="s">
        <v>4967</v>
      </c>
    </row>
    <row r="425" spans="1:5" ht="15">
      <c r="A425" s="68"/>
      <c r="B425" s="69" t="s">
        <v>2891</v>
      </c>
      <c r="C425" s="73" t="s">
        <v>5482</v>
      </c>
      <c r="D425" s="429">
        <f ca="1">SUMIF(Codifica_CE!$H$3722:$U$4961,CeMin_Ric!$B:$B,Codifica_CE!$T$3722:$T$4961)</f>
        <v>0</v>
      </c>
      <c r="E425" s="71" t="s">
        <v>4967</v>
      </c>
    </row>
    <row r="426" spans="1:5" ht="20.25" customHeight="1">
      <c r="A426" s="68"/>
      <c r="B426" s="69" t="s">
        <v>2896</v>
      </c>
      <c r="C426" s="73" t="s">
        <v>5483</v>
      </c>
      <c r="D426" s="429">
        <f ca="1">SUMIF(Codifica_CE!$H$3722:$U$4961,CeMin_Ric!$B:$B,Codifica_CE!$T$3722:$T$4961)</f>
        <v>0</v>
      </c>
      <c r="E426" s="71" t="s">
        <v>4967</v>
      </c>
    </row>
    <row r="427" spans="1:5">
      <c r="A427" s="77"/>
      <c r="B427" s="69" t="s">
        <v>5484</v>
      </c>
      <c r="C427" s="70" t="s">
        <v>5485</v>
      </c>
      <c r="D427" s="427">
        <f ca="1">SUM(D428:D429)</f>
        <v>0</v>
      </c>
      <c r="E427" s="71" t="s">
        <v>4967</v>
      </c>
    </row>
    <row r="428" spans="1:5" ht="15">
      <c r="A428" s="77"/>
      <c r="B428" s="69" t="s">
        <v>2909</v>
      </c>
      <c r="C428" s="73" t="s">
        <v>5486</v>
      </c>
      <c r="D428" s="429">
        <f ca="1">SUMIF(Codifica_CE!$H$3722:$U$4961,CeMin_Ric!$B:$B,Codifica_CE!$T$3722:$T$4961)</f>
        <v>0</v>
      </c>
      <c r="E428" s="71" t="s">
        <v>4967</v>
      </c>
    </row>
    <row r="429" spans="1:5" ht="15">
      <c r="A429" s="68"/>
      <c r="B429" s="69" t="s">
        <v>2912</v>
      </c>
      <c r="C429" s="73" t="s">
        <v>5487</v>
      </c>
      <c r="D429" s="429">
        <f ca="1">SUMIF(Codifica_CE!$H$3722:$U$4961,CeMin_Ric!$B:$B,Codifica_CE!$T$3722:$T$4961)</f>
        <v>0</v>
      </c>
      <c r="E429" s="71" t="s">
        <v>4967</v>
      </c>
    </row>
    <row r="430" spans="1:5" ht="14.25">
      <c r="A430" s="77"/>
      <c r="B430" s="69" t="s">
        <v>5488</v>
      </c>
      <c r="C430" s="70" t="s">
        <v>5489</v>
      </c>
      <c r="D430" s="437">
        <f ca="1">D413+D417-D423-D427</f>
        <v>0</v>
      </c>
      <c r="E430" s="290" t="s">
        <v>5436</v>
      </c>
    </row>
    <row r="431" spans="1:5">
      <c r="A431" s="68"/>
      <c r="B431" s="69"/>
      <c r="C431" s="70" t="s">
        <v>5490</v>
      </c>
      <c r="D431" s="430"/>
      <c r="E431" s="71" t="s">
        <v>4967</v>
      </c>
    </row>
    <row r="432" spans="1:5" ht="15">
      <c r="A432" s="68"/>
      <c r="B432" s="69" t="s">
        <v>2919</v>
      </c>
      <c r="C432" s="70" t="s">
        <v>5491</v>
      </c>
      <c r="D432" s="429">
        <f ca="1">SUMIF(Codifica_CE!$H$3722:$U$4961,CeMin_Ric!$B:$B,Codifica_CE!$T$3722:$T$4961)</f>
        <v>0</v>
      </c>
      <c r="E432" s="71" t="s">
        <v>4967</v>
      </c>
    </row>
    <row r="433" spans="1:5" ht="15">
      <c r="A433" s="68"/>
      <c r="B433" s="69" t="s">
        <v>2929</v>
      </c>
      <c r="C433" s="70" t="s">
        <v>5492</v>
      </c>
      <c r="D433" s="429">
        <f ca="1">SUMIF(Codifica_CE!$H$3722:$U$4961,CeMin_Ric!$B:$B,Codifica_CE!$T$3722:$T$4961)</f>
        <v>0</v>
      </c>
      <c r="E433" s="71" t="s">
        <v>4967</v>
      </c>
    </row>
    <row r="434" spans="1:5" ht="14.25">
      <c r="A434" s="68"/>
      <c r="B434" s="69" t="s">
        <v>5493</v>
      </c>
      <c r="C434" s="70" t="s">
        <v>5494</v>
      </c>
      <c r="D434" s="437">
        <f ca="1">+D432-D433</f>
        <v>0</v>
      </c>
      <c r="E434" s="290" t="s">
        <v>5436</v>
      </c>
    </row>
    <row r="435" spans="1:5">
      <c r="A435" s="68"/>
      <c r="B435" s="69"/>
      <c r="C435" s="70" t="s">
        <v>5495</v>
      </c>
      <c r="D435" s="430"/>
      <c r="E435" s="71" t="s">
        <v>4967</v>
      </c>
    </row>
    <row r="436" spans="1:5">
      <c r="A436" s="68"/>
      <c r="B436" s="69" t="s">
        <v>5496</v>
      </c>
      <c r="C436" s="70" t="s">
        <v>5497</v>
      </c>
      <c r="D436" s="427">
        <f ca="1">+D437+D438</f>
        <v>0</v>
      </c>
      <c r="E436" s="71" t="s">
        <v>4967</v>
      </c>
    </row>
    <row r="437" spans="1:5" ht="15">
      <c r="A437" s="68"/>
      <c r="B437" s="69" t="s">
        <v>2938</v>
      </c>
      <c r="C437" s="73" t="s">
        <v>5498</v>
      </c>
      <c r="D437" s="429">
        <f ca="1">SUMIF(Codifica_CE!$H$3722:$U$4961,CeMin_Ric!$B:$B,Codifica_CE!$T$3722:$T$4961)</f>
        <v>0</v>
      </c>
      <c r="E437" s="71" t="s">
        <v>4967</v>
      </c>
    </row>
    <row r="438" spans="1:5">
      <c r="A438" s="68"/>
      <c r="B438" s="69" t="s">
        <v>5499</v>
      </c>
      <c r="C438" s="73" t="s">
        <v>5500</v>
      </c>
      <c r="D438" s="428">
        <f ca="1">+D439+D440+D450+D460</f>
        <v>0</v>
      </c>
      <c r="E438" s="71" t="s">
        <v>4967</v>
      </c>
    </row>
    <row r="439" spans="1:5" ht="15">
      <c r="A439" s="68"/>
      <c r="B439" s="74" t="s">
        <v>2947</v>
      </c>
      <c r="C439" s="75" t="s">
        <v>5501</v>
      </c>
      <c r="D439" s="429">
        <f ca="1">SUMIF(Codifica_CE!$H$3722:$U$4961,CeMin_Ric!$B:$B,Codifica_CE!$T$3722:$T$4961)</f>
        <v>0</v>
      </c>
      <c r="E439" s="71" t="s">
        <v>4967</v>
      </c>
    </row>
    <row r="440" spans="1:5">
      <c r="A440" s="68"/>
      <c r="B440" s="74" t="s">
        <v>5502</v>
      </c>
      <c r="C440" s="75" t="s">
        <v>5503</v>
      </c>
      <c r="D440" s="430">
        <f ca="1">+D441+D442</f>
        <v>0</v>
      </c>
      <c r="E440" s="71" t="s">
        <v>4967</v>
      </c>
    </row>
    <row r="441" spans="1:5" ht="15">
      <c r="A441" s="68" t="s">
        <v>4982</v>
      </c>
      <c r="B441" s="74" t="s">
        <v>2942</v>
      </c>
      <c r="C441" s="75" t="s">
        <v>5504</v>
      </c>
      <c r="D441" s="429">
        <f ca="1">SUMIF(Codifica_CE!$H$3722:$U$4961,CeMin_Ric!$B:$B,Codifica_CE!$T$3722:$T$4961)</f>
        <v>0</v>
      </c>
      <c r="E441" s="71" t="s">
        <v>4967</v>
      </c>
    </row>
    <row r="442" spans="1:5">
      <c r="A442" s="68"/>
      <c r="B442" s="74" t="s">
        <v>5505</v>
      </c>
      <c r="C442" s="75" t="s">
        <v>5506</v>
      </c>
      <c r="D442" s="430">
        <f ca="1">SUM(D443:D449)</f>
        <v>0</v>
      </c>
      <c r="E442" s="71" t="s">
        <v>4967</v>
      </c>
    </row>
    <row r="443" spans="1:5" ht="15">
      <c r="A443" s="68" t="s">
        <v>5026</v>
      </c>
      <c r="B443" s="74" t="s">
        <v>2953</v>
      </c>
      <c r="C443" s="76" t="s">
        <v>5507</v>
      </c>
      <c r="D443" s="429">
        <f ca="1">SUMIF(Codifica_CE!$H$3722:$U$4961,CeMin_Ric!$B:$B,Codifica_CE!$T$3722:$T$4961)</f>
        <v>0</v>
      </c>
      <c r="E443" s="71" t="s">
        <v>4967</v>
      </c>
    </row>
    <row r="444" spans="1:5" ht="15">
      <c r="A444" s="68"/>
      <c r="B444" s="74" t="s">
        <v>2956</v>
      </c>
      <c r="C444" s="76" t="s">
        <v>5508</v>
      </c>
      <c r="D444" s="429">
        <f ca="1">SUMIF(Codifica_CE!$H$3722:$U$4961,CeMin_Ric!$B:$B,Codifica_CE!$T$3722:$T$4961)</f>
        <v>0</v>
      </c>
      <c r="E444" s="71" t="s">
        <v>4967</v>
      </c>
    </row>
    <row r="445" spans="1:5" ht="15">
      <c r="A445" s="68"/>
      <c r="B445" s="74" t="s">
        <v>2959</v>
      </c>
      <c r="C445" s="76" t="s">
        <v>5509</v>
      </c>
      <c r="D445" s="429">
        <f ca="1">SUMIF(Codifica_CE!$H$3722:$U$4961,CeMin_Ric!$B:$B,Codifica_CE!$T$3722:$T$4961)</f>
        <v>0</v>
      </c>
      <c r="E445" s="71" t="s">
        <v>4967</v>
      </c>
    </row>
    <row r="446" spans="1:5" ht="15">
      <c r="A446" s="68"/>
      <c r="B446" s="74" t="s">
        <v>2962</v>
      </c>
      <c r="C446" s="76" t="s">
        <v>5510</v>
      </c>
      <c r="D446" s="429">
        <f ca="1">SUMIF(Codifica_CE!$H$3722:$U$4961,CeMin_Ric!$B:$B,Codifica_CE!$T$3722:$T$4961)</f>
        <v>0</v>
      </c>
      <c r="E446" s="71" t="s">
        <v>4967</v>
      </c>
    </row>
    <row r="447" spans="1:5" ht="15">
      <c r="A447" s="68"/>
      <c r="B447" s="74" t="s">
        <v>2965</v>
      </c>
      <c r="C447" s="76" t="s">
        <v>5511</v>
      </c>
      <c r="D447" s="429">
        <f ca="1">SUMIF(Codifica_CE!$H$3722:$U$4961,CeMin_Ric!$B:$B,Codifica_CE!$T$3722:$T$4961)</f>
        <v>0</v>
      </c>
      <c r="E447" s="71" t="s">
        <v>4967</v>
      </c>
    </row>
    <row r="448" spans="1:5" ht="15">
      <c r="A448" s="68"/>
      <c r="B448" s="74" t="s">
        <v>2968</v>
      </c>
      <c r="C448" s="76" t="s">
        <v>5512</v>
      </c>
      <c r="D448" s="429">
        <f ca="1">SUMIF(Codifica_CE!$H$3722:$U$4961,CeMin_Ric!$B:$B,Codifica_CE!$T$3722:$T$4961)</f>
        <v>0</v>
      </c>
      <c r="E448" s="71" t="s">
        <v>4967</v>
      </c>
    </row>
    <row r="449" spans="1:5" ht="15">
      <c r="A449" s="68"/>
      <c r="B449" s="74" t="s">
        <v>2971</v>
      </c>
      <c r="C449" s="76" t="s">
        <v>5513</v>
      </c>
      <c r="D449" s="429">
        <f ca="1">SUMIF(Codifica_CE!$H$3722:$U$4961,CeMin_Ric!$B:$B,Codifica_CE!$T$3722:$T$4961)</f>
        <v>0</v>
      </c>
      <c r="E449" s="71" t="s">
        <v>4967</v>
      </c>
    </row>
    <row r="450" spans="1:5">
      <c r="A450" s="68"/>
      <c r="B450" s="74" t="s">
        <v>5514</v>
      </c>
      <c r="C450" s="75" t="s">
        <v>5515</v>
      </c>
      <c r="D450" s="430">
        <f ca="1">SUM(D451:D452)</f>
        <v>0</v>
      </c>
      <c r="E450" s="71" t="s">
        <v>4967</v>
      </c>
    </row>
    <row r="451" spans="1:5" ht="15">
      <c r="A451" s="68" t="s">
        <v>4982</v>
      </c>
      <c r="B451" s="74" t="s">
        <v>5516</v>
      </c>
      <c r="C451" s="75" t="s">
        <v>5517</v>
      </c>
      <c r="D451" s="429">
        <f ca="1">SUMIF(Codifica_CE!$H$3722:$U$4961,CeMin_Ric!$B:$B,Codifica_CE!$T$3722:$T$4961)</f>
        <v>0</v>
      </c>
      <c r="E451" s="71" t="s">
        <v>4967</v>
      </c>
    </row>
    <row r="452" spans="1:5">
      <c r="A452" s="68"/>
      <c r="B452" s="74" t="s">
        <v>5518</v>
      </c>
      <c r="C452" s="75" t="s">
        <v>5519</v>
      </c>
      <c r="D452" s="430">
        <f ca="1">SUM(D453:D459)</f>
        <v>0</v>
      </c>
      <c r="E452" s="71" t="s">
        <v>4967</v>
      </c>
    </row>
    <row r="453" spans="1:5" ht="15">
      <c r="A453" s="68" t="s">
        <v>5026</v>
      </c>
      <c r="B453" s="74" t="s">
        <v>5520</v>
      </c>
      <c r="C453" s="76" t="s">
        <v>5521</v>
      </c>
      <c r="D453" s="429">
        <f ca="1">SUMIF(Codifica_CE!$H$3722:$U$4961,CeMin_Ric!$B:$B,Codifica_CE!$T$3722:$T$4961)</f>
        <v>0</v>
      </c>
      <c r="E453" s="71" t="s">
        <v>4967</v>
      </c>
    </row>
    <row r="454" spans="1:5" ht="15">
      <c r="A454" s="68"/>
      <c r="B454" s="74" t="s">
        <v>5522</v>
      </c>
      <c r="C454" s="76" t="s">
        <v>5523</v>
      </c>
      <c r="D454" s="429">
        <f ca="1">SUMIF(Codifica_CE!$H$3722:$U$4961,CeMin_Ric!$B:$B,Codifica_CE!$T$3722:$T$4961)</f>
        <v>0</v>
      </c>
      <c r="E454" s="71" t="s">
        <v>4967</v>
      </c>
    </row>
    <row r="455" spans="1:5" ht="15">
      <c r="A455" s="68"/>
      <c r="B455" s="74" t="s">
        <v>5524</v>
      </c>
      <c r="C455" s="76" t="s">
        <v>5525</v>
      </c>
      <c r="D455" s="429">
        <f ca="1">SUMIF(Codifica_CE!$H$3722:$U$4961,CeMin_Ric!$B:$B,Codifica_CE!$T$3722:$T$4961)</f>
        <v>0</v>
      </c>
      <c r="E455" s="71" t="s">
        <v>4967</v>
      </c>
    </row>
    <row r="456" spans="1:5" ht="15">
      <c r="A456" s="68"/>
      <c r="B456" s="74" t="s">
        <v>5526</v>
      </c>
      <c r="C456" s="76" t="s">
        <v>5527</v>
      </c>
      <c r="D456" s="429">
        <f ca="1">SUMIF(Codifica_CE!$H$3722:$U$4961,CeMin_Ric!$B:$B,Codifica_CE!$T$3722:$T$4961)</f>
        <v>0</v>
      </c>
      <c r="E456" s="71" t="s">
        <v>4967</v>
      </c>
    </row>
    <row r="457" spans="1:5" ht="15">
      <c r="A457" s="68"/>
      <c r="B457" s="74" t="s">
        <v>5528</v>
      </c>
      <c r="C457" s="76" t="s">
        <v>5529</v>
      </c>
      <c r="D457" s="429">
        <f ca="1">SUMIF(Codifica_CE!$H$3722:$U$4961,CeMin_Ric!$B:$B,Codifica_CE!$T$3722:$T$4961)</f>
        <v>0</v>
      </c>
      <c r="E457" s="71" t="s">
        <v>4967</v>
      </c>
    </row>
    <row r="458" spans="1:5" ht="15">
      <c r="A458" s="68"/>
      <c r="B458" s="74" t="s">
        <v>5530</v>
      </c>
      <c r="C458" s="76" t="s">
        <v>5531</v>
      </c>
      <c r="D458" s="429">
        <f ca="1">SUMIF(Codifica_CE!$H$3722:$U$4961,CeMin_Ric!$B:$B,Codifica_CE!$T$3722:$T$4961)</f>
        <v>0</v>
      </c>
      <c r="E458" s="71" t="s">
        <v>4967</v>
      </c>
    </row>
    <row r="459" spans="1:5" ht="15">
      <c r="A459" s="68"/>
      <c r="B459" s="74" t="s">
        <v>5532</v>
      </c>
      <c r="C459" s="76" t="s">
        <v>5533</v>
      </c>
      <c r="D459" s="429">
        <f ca="1">SUMIF(Codifica_CE!$H$3722:$U$4961,CeMin_Ric!$B:$B,Codifica_CE!$T$3722:$T$4961)</f>
        <v>0</v>
      </c>
      <c r="E459" s="71" t="s">
        <v>4967</v>
      </c>
    </row>
    <row r="460" spans="1:5" ht="15">
      <c r="A460" s="68"/>
      <c r="B460" s="74" t="s">
        <v>2974</v>
      </c>
      <c r="C460" s="75" t="s">
        <v>5534</v>
      </c>
      <c r="D460" s="429">
        <f ca="1">SUMIF(Codifica_CE!$H$3722:$U$4961,CeMin_Ric!$B:$B,Codifica_CE!$T$3722:$T$4961)</f>
        <v>0</v>
      </c>
      <c r="E460" s="71" t="s">
        <v>4967</v>
      </c>
    </row>
    <row r="461" spans="1:5">
      <c r="A461" s="68"/>
      <c r="B461" s="69" t="s">
        <v>5535</v>
      </c>
      <c r="C461" s="70" t="s">
        <v>5536</v>
      </c>
      <c r="D461" s="427">
        <f ca="1">D462+D463</f>
        <v>0</v>
      </c>
      <c r="E461" s="71" t="s">
        <v>4967</v>
      </c>
    </row>
    <row r="462" spans="1:5" ht="15">
      <c r="A462" s="68"/>
      <c r="B462" s="69" t="s">
        <v>2981</v>
      </c>
      <c r="C462" s="73" t="s">
        <v>5537</v>
      </c>
      <c r="D462" s="429">
        <f ca="1">SUMIF(Codifica_CE!$H$3722:$U$4961,CeMin_Ric!$B:$B,Codifica_CE!$T$3722:$T$4961)</f>
        <v>0</v>
      </c>
      <c r="E462" s="71" t="s">
        <v>4967</v>
      </c>
    </row>
    <row r="463" spans="1:5">
      <c r="A463" s="68"/>
      <c r="B463" s="69" t="s">
        <v>5538</v>
      </c>
      <c r="C463" s="73" t="s">
        <v>5539</v>
      </c>
      <c r="D463" s="428">
        <f ca="1">D464+D465+D466+D481+D491</f>
        <v>0</v>
      </c>
      <c r="E463" s="71" t="s">
        <v>4967</v>
      </c>
    </row>
    <row r="464" spans="1:5" ht="15">
      <c r="A464" s="68"/>
      <c r="B464" s="74" t="s">
        <v>2987</v>
      </c>
      <c r="C464" s="75" t="s">
        <v>5540</v>
      </c>
      <c r="D464" s="429">
        <f ca="1">SUMIF(Codifica_CE!$H$3722:$U$4961,CeMin_Ric!$B:$B,Codifica_CE!$T$3722:$T$4961)</f>
        <v>0</v>
      </c>
      <c r="E464" s="71" t="s">
        <v>4967</v>
      </c>
    </row>
    <row r="465" spans="1:5" ht="15">
      <c r="A465" s="68"/>
      <c r="B465" s="74" t="s">
        <v>2991</v>
      </c>
      <c r="C465" s="75" t="s">
        <v>5541</v>
      </c>
      <c r="D465" s="429">
        <f ca="1">SUMIF(Codifica_CE!$H$3722:$U$4961,CeMin_Ric!$B:$B,Codifica_CE!$T$3722:$T$4961)</f>
        <v>0</v>
      </c>
      <c r="E465" s="71" t="s">
        <v>4967</v>
      </c>
    </row>
    <row r="466" spans="1:5">
      <c r="A466" s="68"/>
      <c r="B466" s="74" t="s">
        <v>5542</v>
      </c>
      <c r="C466" s="75" t="s">
        <v>5543</v>
      </c>
      <c r="D466" s="430">
        <f ca="1">D467+D470</f>
        <v>0</v>
      </c>
      <c r="E466" s="71" t="s">
        <v>4967</v>
      </c>
    </row>
    <row r="467" spans="1:5">
      <c r="A467" s="68" t="s">
        <v>4982</v>
      </c>
      <c r="B467" s="74" t="s">
        <v>5544</v>
      </c>
      <c r="C467" s="75" t="s">
        <v>5545</v>
      </c>
      <c r="D467" s="430">
        <f ca="1">SUM(D468:D469)</f>
        <v>0</v>
      </c>
      <c r="E467" s="71" t="s">
        <v>4967</v>
      </c>
    </row>
    <row r="468" spans="1:5" ht="15">
      <c r="A468" s="68" t="s">
        <v>4982</v>
      </c>
      <c r="B468" s="74" t="s">
        <v>2994</v>
      </c>
      <c r="C468" s="76" t="s">
        <v>5546</v>
      </c>
      <c r="D468" s="429">
        <f ca="1">SUMIF(Codifica_CE!$H$3722:$U$4961,CeMin_Ric!$B:$B,Codifica_CE!$T$3722:$T$4961)</f>
        <v>0</v>
      </c>
      <c r="E468" s="71" t="s">
        <v>4967</v>
      </c>
    </row>
    <row r="469" spans="1:5" ht="15">
      <c r="A469" s="68" t="s">
        <v>4982</v>
      </c>
      <c r="B469" s="74" t="s">
        <v>2997</v>
      </c>
      <c r="C469" s="76" t="s">
        <v>5547</v>
      </c>
      <c r="D469" s="429">
        <f ca="1">SUMIF(Codifica_CE!$H$3722:$U$4961,CeMin_Ric!$B:$B,Codifica_CE!$T$3722:$T$4961)</f>
        <v>0</v>
      </c>
      <c r="E469" s="71" t="s">
        <v>4967</v>
      </c>
    </row>
    <row r="470" spans="1:5">
      <c r="A470" s="68"/>
      <c r="B470" s="74" t="s">
        <v>5548</v>
      </c>
      <c r="C470" s="75" t="s">
        <v>5549</v>
      </c>
      <c r="D470" s="430">
        <f ca="1">D471+D472+SUM(D476:D480)</f>
        <v>0</v>
      </c>
      <c r="E470" s="71" t="s">
        <v>4967</v>
      </c>
    </row>
    <row r="471" spans="1:5" ht="15">
      <c r="A471" s="68" t="s">
        <v>5026</v>
      </c>
      <c r="B471" s="74" t="s">
        <v>3000</v>
      </c>
      <c r="C471" s="76" t="s">
        <v>5550</v>
      </c>
      <c r="D471" s="429">
        <f ca="1">SUMIF(Codifica_CE!$H$3722:$U$4961,CeMin_Ric!$B:$B,Codifica_CE!$T$3722:$T$4961)</f>
        <v>0</v>
      </c>
      <c r="E471" s="71" t="s">
        <v>4967</v>
      </c>
    </row>
    <row r="472" spans="1:5">
      <c r="A472" s="68"/>
      <c r="B472" s="74" t="s">
        <v>5551</v>
      </c>
      <c r="C472" s="76" t="s">
        <v>5552</v>
      </c>
      <c r="D472" s="430">
        <f ca="1">SUM(D473:D475)</f>
        <v>0</v>
      </c>
      <c r="E472" s="71" t="s">
        <v>4967</v>
      </c>
    </row>
    <row r="473" spans="1:5" ht="15">
      <c r="A473" s="68"/>
      <c r="B473" s="74" t="s">
        <v>3003</v>
      </c>
      <c r="C473" s="75" t="s">
        <v>5553</v>
      </c>
      <c r="D473" s="429">
        <f ca="1">SUMIF(Codifica_CE!$H$3722:$U$4961,CeMin_Ric!$B:$B,Codifica_CE!$T$3722:$T$4961)</f>
        <v>0</v>
      </c>
      <c r="E473" s="71" t="s">
        <v>4967</v>
      </c>
    </row>
    <row r="474" spans="1:5" ht="15">
      <c r="A474" s="68"/>
      <c r="B474" s="74" t="s">
        <v>3006</v>
      </c>
      <c r="C474" s="75" t="s">
        <v>5554</v>
      </c>
      <c r="D474" s="429">
        <f ca="1">SUMIF(Codifica_CE!$H$3722:$U$4961,CeMin_Ric!$B:$B,Codifica_CE!$T$3722:$T$4961)</f>
        <v>0</v>
      </c>
      <c r="E474" s="71" t="s">
        <v>4967</v>
      </c>
    </row>
    <row r="475" spans="1:5" ht="15">
      <c r="A475" s="68"/>
      <c r="B475" s="74" t="s">
        <v>3009</v>
      </c>
      <c r="C475" s="75" t="s">
        <v>5555</v>
      </c>
      <c r="D475" s="429">
        <f ca="1">SUMIF(Codifica_CE!$H$3722:$U$4961,CeMin_Ric!$B:$B,Codifica_CE!$T$3722:$T$4961)</f>
        <v>0</v>
      </c>
      <c r="E475" s="71" t="s">
        <v>4967</v>
      </c>
    </row>
    <row r="476" spans="1:5" ht="15">
      <c r="A476" s="68"/>
      <c r="B476" s="74" t="s">
        <v>3012</v>
      </c>
      <c r="C476" s="76" t="s">
        <v>5556</v>
      </c>
      <c r="D476" s="429">
        <f ca="1">SUMIF(Codifica_CE!$H$3722:$U$4961,CeMin_Ric!$B:$B,Codifica_CE!$T$3722:$T$4961)</f>
        <v>0</v>
      </c>
      <c r="E476" s="71" t="s">
        <v>4967</v>
      </c>
    </row>
    <row r="477" spans="1:5" ht="15">
      <c r="A477" s="68"/>
      <c r="B477" s="74" t="s">
        <v>3015</v>
      </c>
      <c r="C477" s="76" t="s">
        <v>5557</v>
      </c>
      <c r="D477" s="429">
        <f ca="1">SUMIF(Codifica_CE!$H$3722:$U$4961,CeMin_Ric!$B:$B,Codifica_CE!$T$3722:$T$4961)</f>
        <v>0</v>
      </c>
      <c r="E477" s="71" t="s">
        <v>4967</v>
      </c>
    </row>
    <row r="478" spans="1:5" ht="15">
      <c r="A478" s="68"/>
      <c r="B478" s="74" t="s">
        <v>3018</v>
      </c>
      <c r="C478" s="76" t="s">
        <v>5558</v>
      </c>
      <c r="D478" s="429">
        <f ca="1">SUMIF(Codifica_CE!$H$3722:$U$4961,CeMin_Ric!$B:$B,Codifica_CE!$T$3722:$T$4961)</f>
        <v>0</v>
      </c>
      <c r="E478" s="71" t="s">
        <v>4967</v>
      </c>
    </row>
    <row r="479" spans="1:5" ht="15">
      <c r="A479" s="68"/>
      <c r="B479" s="74" t="s">
        <v>3021</v>
      </c>
      <c r="C479" s="76" t="s">
        <v>5559</v>
      </c>
      <c r="D479" s="429">
        <f ca="1">SUMIF(Codifica_CE!$H$3722:$U$4961,CeMin_Ric!$B:$B,Codifica_CE!$T$3722:$T$4961)</f>
        <v>0</v>
      </c>
      <c r="E479" s="71" t="s">
        <v>4967</v>
      </c>
    </row>
    <row r="480" spans="1:5" ht="15">
      <c r="A480" s="68"/>
      <c r="B480" s="74" t="s">
        <v>3024</v>
      </c>
      <c r="C480" s="76" t="s">
        <v>5560</v>
      </c>
      <c r="D480" s="429">
        <f ca="1">SUMIF(Codifica_CE!$H$3722:$U$4961,CeMin_Ric!$B:$B,Codifica_CE!$T$3722:$T$4961)</f>
        <v>0</v>
      </c>
      <c r="E480" s="71" t="s">
        <v>4967</v>
      </c>
    </row>
    <row r="481" spans="1:5">
      <c r="A481" s="68"/>
      <c r="B481" s="74" t="s">
        <v>5561</v>
      </c>
      <c r="C481" s="75" t="s">
        <v>5562</v>
      </c>
      <c r="D481" s="430">
        <f ca="1">SUM(D482:D483)</f>
        <v>0</v>
      </c>
      <c r="E481" s="71" t="s">
        <v>4967</v>
      </c>
    </row>
    <row r="482" spans="1:5" ht="15">
      <c r="A482" s="68" t="s">
        <v>4982</v>
      </c>
      <c r="B482" s="74" t="s">
        <v>5563</v>
      </c>
      <c r="C482" s="75" t="s">
        <v>5564</v>
      </c>
      <c r="D482" s="429">
        <f ca="1">SUMIF(Codifica_CE!$H$3722:$U$4961,CeMin_Ric!$B:$B,Codifica_CE!$T$3722:$T$4961)</f>
        <v>0</v>
      </c>
      <c r="E482" s="71" t="s">
        <v>4967</v>
      </c>
    </row>
    <row r="483" spans="1:5">
      <c r="A483" s="68"/>
      <c r="B483" s="74" t="s">
        <v>5565</v>
      </c>
      <c r="C483" s="75" t="s">
        <v>5566</v>
      </c>
      <c r="D483" s="430">
        <f ca="1">SUM(D484:D490)</f>
        <v>0</v>
      </c>
      <c r="E483" s="71" t="s">
        <v>4967</v>
      </c>
    </row>
    <row r="484" spans="1:5" ht="15">
      <c r="A484" s="68" t="s">
        <v>5026</v>
      </c>
      <c r="B484" s="74" t="s">
        <v>5567</v>
      </c>
      <c r="C484" s="76" t="s">
        <v>5568</v>
      </c>
      <c r="D484" s="429">
        <f ca="1">SUMIF(Codifica_CE!$H$3722:$U$4961,CeMin_Ric!$B:$B,Codifica_CE!$T$3722:$T$4961)</f>
        <v>0</v>
      </c>
      <c r="E484" s="71" t="s">
        <v>4967</v>
      </c>
    </row>
    <row r="485" spans="1:5" ht="15">
      <c r="A485" s="68"/>
      <c r="B485" s="74" t="s">
        <v>5569</v>
      </c>
      <c r="C485" s="76" t="s">
        <v>5570</v>
      </c>
      <c r="D485" s="429">
        <f ca="1">SUMIF(Codifica_CE!$H$3722:$U$4961,CeMin_Ric!$B:$B,Codifica_CE!$T$3722:$T$4961)</f>
        <v>0</v>
      </c>
      <c r="E485" s="71" t="s">
        <v>4967</v>
      </c>
    </row>
    <row r="486" spans="1:5" ht="15">
      <c r="A486" s="68"/>
      <c r="B486" s="74" t="s">
        <v>5571</v>
      </c>
      <c r="C486" s="76" t="s">
        <v>5572</v>
      </c>
      <c r="D486" s="429">
        <f ca="1">SUMIF(Codifica_CE!$H$3722:$U$4961,CeMin_Ric!$B:$B,Codifica_CE!$T$3722:$T$4961)</f>
        <v>0</v>
      </c>
      <c r="E486" s="71" t="s">
        <v>4967</v>
      </c>
    </row>
    <row r="487" spans="1:5" ht="15">
      <c r="A487" s="68"/>
      <c r="B487" s="74" t="s">
        <v>5573</v>
      </c>
      <c r="C487" s="76" t="s">
        <v>5574</v>
      </c>
      <c r="D487" s="429">
        <f ca="1">SUMIF(Codifica_CE!$H$3722:$U$4961,CeMin_Ric!$B:$B,Codifica_CE!$T$3722:$T$4961)</f>
        <v>0</v>
      </c>
      <c r="E487" s="71" t="s">
        <v>4967</v>
      </c>
    </row>
    <row r="488" spans="1:5" ht="15">
      <c r="A488" s="68"/>
      <c r="B488" s="74" t="s">
        <v>5575</v>
      </c>
      <c r="C488" s="76" t="s">
        <v>5576</v>
      </c>
      <c r="D488" s="429">
        <f ca="1">SUMIF(Codifica_CE!$H$3722:$U$4961,CeMin_Ric!$B:$B,Codifica_CE!$T$3722:$T$4961)</f>
        <v>0</v>
      </c>
      <c r="E488" s="71" t="s">
        <v>4967</v>
      </c>
    </row>
    <row r="489" spans="1:5" ht="15">
      <c r="A489" s="68"/>
      <c r="B489" s="74" t="s">
        <v>5577</v>
      </c>
      <c r="C489" s="76" t="s">
        <v>5578</v>
      </c>
      <c r="D489" s="429">
        <f ca="1">SUMIF(Codifica_CE!$H$3722:$U$4961,CeMin_Ric!$B:$B,Codifica_CE!$T$3722:$T$4961)</f>
        <v>0</v>
      </c>
      <c r="E489" s="71" t="s">
        <v>4967</v>
      </c>
    </row>
    <row r="490" spans="1:5" ht="15">
      <c r="A490" s="68"/>
      <c r="B490" s="74" t="s">
        <v>5579</v>
      </c>
      <c r="C490" s="76" t="s">
        <v>5580</v>
      </c>
      <c r="D490" s="429">
        <f ca="1">SUMIF(Codifica_CE!$H$3722:$U$4961,CeMin_Ric!$B:$B,Codifica_CE!$T$3722:$T$4961)</f>
        <v>0</v>
      </c>
      <c r="E490" s="71" t="s">
        <v>4967</v>
      </c>
    </row>
    <row r="491" spans="1:5" ht="15">
      <c r="A491" s="68"/>
      <c r="B491" s="74" t="s">
        <v>3027</v>
      </c>
      <c r="C491" s="75" t="s">
        <v>5581</v>
      </c>
      <c r="D491" s="429">
        <f ca="1">SUMIF(Codifica_CE!$H$3722:$U$4961,CeMin_Ric!$B:$B,Codifica_CE!$T$3722:$T$4961)</f>
        <v>0</v>
      </c>
      <c r="E491" s="71" t="s">
        <v>4967</v>
      </c>
    </row>
    <row r="492" spans="1:5" ht="14.25">
      <c r="A492" s="68"/>
      <c r="B492" s="69" t="s">
        <v>5582</v>
      </c>
      <c r="C492" s="70" t="s">
        <v>5583</v>
      </c>
      <c r="D492" s="437">
        <f ca="1">D436-D461</f>
        <v>0</v>
      </c>
      <c r="E492" s="290" t="s">
        <v>5436</v>
      </c>
    </row>
    <row r="493" spans="1:5" ht="14.25">
      <c r="A493" s="68"/>
      <c r="B493" s="69" t="s">
        <v>5584</v>
      </c>
      <c r="C493" s="70" t="s">
        <v>5585</v>
      </c>
      <c r="D493" s="437">
        <f ca="1">D130-D411+D430+D434+D492</f>
        <v>0</v>
      </c>
      <c r="E493" s="290" t="s">
        <v>5436</v>
      </c>
    </row>
    <row r="494" spans="1:5">
      <c r="A494" s="68"/>
      <c r="B494" s="69"/>
      <c r="C494" s="70" t="s">
        <v>5586</v>
      </c>
      <c r="D494" s="430"/>
      <c r="E494" s="71" t="s">
        <v>4967</v>
      </c>
    </row>
    <row r="495" spans="1:5">
      <c r="A495" s="68"/>
      <c r="B495" s="69" t="s">
        <v>5587</v>
      </c>
      <c r="C495" s="70" t="s">
        <v>5588</v>
      </c>
      <c r="D495" s="427">
        <f ca="1">SUM(D496:D499)</f>
        <v>0</v>
      </c>
      <c r="E495" s="71" t="s">
        <v>4967</v>
      </c>
    </row>
    <row r="496" spans="1:5" ht="15">
      <c r="A496" s="77"/>
      <c r="B496" s="69" t="s">
        <v>3032</v>
      </c>
      <c r="C496" s="73" t="s">
        <v>5589</v>
      </c>
      <c r="D496" s="429">
        <f ca="1">SUMIF(Codifica_CE!$H$3722:$U$4961,CeMin_Ric!$B:$B,Codifica_CE!$T$3722:$T$4961)</f>
        <v>0</v>
      </c>
      <c r="E496" s="71" t="s">
        <v>4967</v>
      </c>
    </row>
    <row r="497" spans="1:5" ht="15">
      <c r="A497" s="77"/>
      <c r="B497" s="69" t="s">
        <v>3038</v>
      </c>
      <c r="C497" s="73" t="s">
        <v>5590</v>
      </c>
      <c r="D497" s="429">
        <f ca="1">SUMIF(Codifica_CE!$H$3722:$U$4961,CeMin_Ric!$B:$B,Codifica_CE!$T$3722:$T$4961)</f>
        <v>0</v>
      </c>
      <c r="E497" s="71" t="s">
        <v>4967</v>
      </c>
    </row>
    <row r="498" spans="1:5" ht="15">
      <c r="A498" s="77"/>
      <c r="B498" s="69" t="s">
        <v>3042</v>
      </c>
      <c r="C498" s="73" t="s">
        <v>5591</v>
      </c>
      <c r="D498" s="429">
        <f ca="1">SUMIF(Codifica_CE!$H$3722:$U$4961,CeMin_Ric!$B:$B,Codifica_CE!$T$3722:$T$4961)</f>
        <v>0</v>
      </c>
      <c r="E498" s="71" t="s">
        <v>4967</v>
      </c>
    </row>
    <row r="499" spans="1:5" ht="15">
      <c r="A499" s="77"/>
      <c r="B499" s="69" t="s">
        <v>3046</v>
      </c>
      <c r="C499" s="73" t="s">
        <v>5592</v>
      </c>
      <c r="D499" s="429">
        <f ca="1">SUMIF(Codifica_CE!$H$3722:$U$4961,CeMin_Ric!$B:$B,Codifica_CE!$T$3722:$T$4961)</f>
        <v>0</v>
      </c>
      <c r="E499" s="71" t="s">
        <v>4967</v>
      </c>
    </row>
    <row r="500" spans="1:5">
      <c r="A500" s="68"/>
      <c r="B500" s="69" t="s">
        <v>5593</v>
      </c>
      <c r="C500" s="70" t="s">
        <v>5594</v>
      </c>
      <c r="D500" s="427">
        <f ca="1">SUM(D501:D502)</f>
        <v>0</v>
      </c>
      <c r="E500" s="71" t="s">
        <v>4967</v>
      </c>
    </row>
    <row r="501" spans="1:5" ht="15">
      <c r="A501" s="68"/>
      <c r="B501" s="69" t="s">
        <v>3050</v>
      </c>
      <c r="C501" s="73" t="s">
        <v>5595</v>
      </c>
      <c r="D501" s="429">
        <f ca="1">SUMIF(Codifica_CE!$H$3722:$U$4961,CeMin_Ric!$B:$B,Codifica_CE!$T$3722:$T$4961)</f>
        <v>0</v>
      </c>
      <c r="E501" s="71" t="s">
        <v>4967</v>
      </c>
    </row>
    <row r="502" spans="1:5" ht="15">
      <c r="A502" s="68"/>
      <c r="B502" s="69" t="s">
        <v>3054</v>
      </c>
      <c r="C502" s="73" t="s">
        <v>5596</v>
      </c>
      <c r="D502" s="429">
        <f ca="1">SUMIF(Codifica_CE!$H$3722:$U$4961,CeMin_Ric!$B:$B,Codifica_CE!$T$3722:$T$4961)</f>
        <v>0</v>
      </c>
      <c r="E502" s="71" t="s">
        <v>4967</v>
      </c>
    </row>
    <row r="503" spans="1:5" ht="15">
      <c r="A503" s="68"/>
      <c r="B503" s="69" t="s">
        <v>3057</v>
      </c>
      <c r="C503" s="70" t="s">
        <v>5597</v>
      </c>
      <c r="D503" s="429">
        <f ca="1">SUMIF(Codifica_CE!$H$3722:$U$4961,CeMin_Ric!$B:$B,Codifica_CE!$T$3722:$T$4961)</f>
        <v>0</v>
      </c>
      <c r="E503" s="71" t="s">
        <v>4967</v>
      </c>
    </row>
    <row r="504" spans="1:5">
      <c r="A504" s="68"/>
      <c r="B504" s="69" t="s">
        <v>5598</v>
      </c>
      <c r="C504" s="70" t="s">
        <v>5599</v>
      </c>
      <c r="D504" s="427">
        <f ca="1">D495+D500+D503</f>
        <v>0</v>
      </c>
      <c r="E504" s="71" t="s">
        <v>4967</v>
      </c>
    </row>
    <row r="505" spans="1:5" ht="15" thickBot="1">
      <c r="A505" s="85"/>
      <c r="B505" s="86" t="s">
        <v>5600</v>
      </c>
      <c r="C505" s="87" t="s">
        <v>5601</v>
      </c>
      <c r="D505" s="438">
        <f ca="1">D493-D504</f>
        <v>0</v>
      </c>
      <c r="E505" s="416" t="s">
        <v>5436</v>
      </c>
    </row>
    <row r="506" spans="1:5" ht="6" customHeight="1">
      <c r="A506" s="405"/>
      <c r="B506" s="405"/>
      <c r="C506" s="405"/>
      <c r="D506" s="405"/>
      <c r="E506" s="405"/>
    </row>
    <row r="507" spans="1:5" ht="15">
      <c r="A507" s="406"/>
      <c r="B507" s="407"/>
      <c r="C507" s="408" t="s">
        <v>5602</v>
      </c>
      <c r="D507" s="407"/>
      <c r="E507" s="417"/>
    </row>
    <row r="508" spans="1:5" ht="15">
      <c r="A508" s="406"/>
      <c r="B508" s="407"/>
      <c r="C508" s="408" t="s">
        <v>5603</v>
      </c>
      <c r="D508" s="421"/>
      <c r="E508" s="418"/>
    </row>
    <row r="509" spans="1:5">
      <c r="A509" s="409"/>
      <c r="B509" s="410"/>
      <c r="C509" s="381"/>
      <c r="D509" s="422"/>
    </row>
    <row r="510" spans="1:5" ht="15">
      <c r="A510" s="409"/>
      <c r="B510" s="410"/>
      <c r="C510" s="411"/>
      <c r="D510" s="410"/>
      <c r="E510" s="410"/>
    </row>
    <row r="511" spans="1:5">
      <c r="A511" s="409"/>
      <c r="B511" s="410"/>
      <c r="C511" s="412"/>
      <c r="D511" s="410"/>
      <c r="E511" s="419"/>
    </row>
    <row r="512" spans="1:5">
      <c r="A512" s="406"/>
      <c r="B512" s="410"/>
      <c r="C512" s="412"/>
      <c r="D512" s="410"/>
      <c r="E512" s="410"/>
    </row>
    <row r="513" spans="1:5" ht="15">
      <c r="A513" s="406"/>
      <c r="B513" s="407"/>
      <c r="C513" s="411"/>
      <c r="D513" s="410"/>
      <c r="E513" s="420"/>
    </row>
    <row r="514" spans="1:5" ht="15">
      <c r="A514" s="406"/>
      <c r="B514" s="410"/>
      <c r="C514" s="411"/>
      <c r="D514" s="410"/>
      <c r="E514" s="410"/>
    </row>
    <row r="515" spans="1:5" ht="15">
      <c r="A515" s="406"/>
      <c r="B515" s="410"/>
      <c r="C515" s="411"/>
      <c r="D515" s="410"/>
      <c r="E515" s="410"/>
    </row>
    <row r="516" spans="1:5" ht="15">
      <c r="A516" s="406"/>
      <c r="B516" s="410"/>
      <c r="C516" s="411"/>
      <c r="D516" s="410"/>
      <c r="E516" s="410"/>
    </row>
    <row r="517" spans="1:5" ht="15">
      <c r="A517" s="383"/>
      <c r="B517" s="413"/>
      <c r="C517" s="411"/>
      <c r="D517" s="410"/>
      <c r="E517" s="420"/>
    </row>
    <row r="518" spans="1:5" ht="15">
      <c r="A518" s="383"/>
      <c r="B518" s="410"/>
      <c r="C518" s="411"/>
      <c r="D518" s="410"/>
      <c r="E518" s="410"/>
    </row>
    <row r="519" spans="1:5" ht="15">
      <c r="A519" s="383"/>
      <c r="B519" s="414"/>
      <c r="C519" s="411"/>
      <c r="D519" s="410"/>
      <c r="E519" s="420"/>
    </row>
    <row r="520" spans="1:5" ht="15">
      <c r="A520" s="383"/>
      <c r="B520" s="414"/>
      <c r="C520" s="411"/>
      <c r="D520" s="423"/>
      <c r="E520" s="420"/>
    </row>
    <row r="521" spans="1:5" ht="15">
      <c r="A521" s="383"/>
      <c r="B521" s="414"/>
      <c r="C521" s="411"/>
      <c r="D521" s="423"/>
      <c r="E521" s="420"/>
    </row>
    <row r="522" spans="1:5" ht="15">
      <c r="A522" s="383"/>
      <c r="B522" s="414"/>
      <c r="C522" s="411"/>
      <c r="D522" s="423"/>
      <c r="E522" s="420"/>
    </row>
    <row r="523" spans="1:5" ht="15">
      <c r="A523" s="383"/>
      <c r="B523" s="414"/>
      <c r="C523" s="411"/>
      <c r="D523" s="423"/>
      <c r="E523" s="420"/>
    </row>
    <row r="524" spans="1:5" ht="15">
      <c r="A524" s="383"/>
      <c r="B524" s="414"/>
      <c r="C524" s="411"/>
      <c r="D524" s="423"/>
      <c r="E524" s="420"/>
    </row>
    <row r="525" spans="1:5" ht="15">
      <c r="A525" s="383"/>
      <c r="B525" s="414"/>
      <c r="C525" s="411"/>
      <c r="D525" s="423"/>
      <c r="E525" s="420"/>
    </row>
    <row r="526" spans="1:5" ht="15">
      <c r="A526" s="383"/>
      <c r="B526" s="414"/>
      <c r="C526" s="411"/>
      <c r="D526" s="423"/>
      <c r="E526" s="420"/>
    </row>
    <row r="527" spans="1:5" ht="15">
      <c r="A527" s="383"/>
      <c r="B527" s="414"/>
      <c r="C527" s="411"/>
      <c r="D527" s="423"/>
      <c r="E527" s="420"/>
    </row>
    <row r="528" spans="1:5" ht="15">
      <c r="A528" s="383"/>
      <c r="B528" s="414"/>
      <c r="C528" s="411"/>
      <c r="D528" s="423"/>
      <c r="E528" s="420"/>
    </row>
    <row r="529" spans="1:5" ht="15">
      <c r="A529" s="383"/>
      <c r="B529" s="414"/>
      <c r="C529" s="411"/>
      <c r="D529" s="423"/>
      <c r="E529" s="420"/>
    </row>
    <row r="530" spans="1:5" ht="15">
      <c r="A530" s="383"/>
      <c r="B530" s="414"/>
      <c r="C530" s="411"/>
      <c r="D530" s="423"/>
      <c r="E530" s="420"/>
    </row>
    <row r="531" spans="1:5" ht="15">
      <c r="A531" s="383"/>
      <c r="B531" s="414"/>
      <c r="C531" s="411"/>
      <c r="D531" s="423"/>
      <c r="E531" s="420"/>
    </row>
    <row r="532" spans="1:5" ht="15">
      <c r="A532" s="383"/>
      <c r="B532" s="414"/>
      <c r="C532" s="411"/>
      <c r="D532" s="423"/>
      <c r="E532" s="420"/>
    </row>
    <row r="533" spans="1:5" ht="15">
      <c r="A533" s="383"/>
      <c r="B533" s="414"/>
      <c r="C533" s="411"/>
      <c r="D533" s="423"/>
      <c r="E533" s="420"/>
    </row>
    <row r="534" spans="1:5" ht="15">
      <c r="A534" s="383"/>
      <c r="B534" s="414"/>
      <c r="C534" s="411"/>
      <c r="D534" s="423"/>
      <c r="E534" s="420"/>
    </row>
    <row r="535" spans="1:5" ht="15">
      <c r="A535" s="383"/>
      <c r="B535" s="414"/>
      <c r="C535" s="411"/>
      <c r="D535" s="423"/>
      <c r="E535" s="420"/>
    </row>
    <row r="536" spans="1:5" ht="15">
      <c r="A536" s="383"/>
      <c r="B536" s="414"/>
      <c r="C536" s="411"/>
      <c r="D536" s="423"/>
      <c r="E536" s="420"/>
    </row>
    <row r="537" spans="1:5" ht="15">
      <c r="A537" s="383"/>
      <c r="B537" s="414"/>
      <c r="C537" s="411"/>
      <c r="D537" s="423"/>
      <c r="E537" s="420"/>
    </row>
    <row r="538" spans="1:5" ht="15">
      <c r="A538" s="383"/>
      <c r="B538" s="414"/>
      <c r="C538" s="411"/>
      <c r="D538" s="423"/>
      <c r="E538" s="420"/>
    </row>
    <row r="539" spans="1:5" ht="15">
      <c r="A539" s="383"/>
      <c r="B539" s="414"/>
      <c r="C539" s="411"/>
      <c r="D539" s="423"/>
      <c r="E539" s="420"/>
    </row>
    <row r="540" spans="1:5" ht="15">
      <c r="A540" s="383"/>
      <c r="B540" s="414"/>
      <c r="C540" s="411"/>
      <c r="D540" s="423"/>
      <c r="E540" s="420"/>
    </row>
    <row r="541" spans="1:5" ht="15">
      <c r="A541" s="383"/>
      <c r="B541" s="414"/>
      <c r="C541" s="411"/>
      <c r="D541" s="423"/>
      <c r="E541" s="420"/>
    </row>
    <row r="542" spans="1:5" ht="15">
      <c r="A542" s="383"/>
      <c r="B542" s="414"/>
      <c r="C542" s="411"/>
      <c r="D542" s="423"/>
      <c r="E542" s="420"/>
    </row>
    <row r="543" spans="1:5" ht="15">
      <c r="A543" s="383"/>
      <c r="B543" s="414"/>
      <c r="C543" s="411"/>
      <c r="D543" s="423"/>
      <c r="E543" s="420"/>
    </row>
    <row r="544" spans="1:5" ht="15">
      <c r="A544" s="383"/>
      <c r="B544" s="414"/>
      <c r="C544" s="411"/>
      <c r="D544" s="423"/>
      <c r="E544" s="420"/>
    </row>
    <row r="545" spans="1:5" ht="15">
      <c r="A545" s="383"/>
      <c r="B545" s="414"/>
      <c r="C545" s="411"/>
      <c r="D545" s="423"/>
      <c r="E545" s="420"/>
    </row>
    <row r="546" spans="1:5" ht="15">
      <c r="A546" s="383"/>
      <c r="B546" s="414"/>
      <c r="C546" s="411"/>
      <c r="D546" s="423"/>
      <c r="E546" s="420"/>
    </row>
    <row r="547" spans="1:5" ht="15">
      <c r="A547" s="383"/>
      <c r="B547" s="414"/>
      <c r="C547" s="411"/>
      <c r="D547" s="423"/>
      <c r="E547" s="420"/>
    </row>
    <row r="548" spans="1:5" ht="15">
      <c r="A548" s="383"/>
      <c r="B548" s="414"/>
      <c r="C548" s="411"/>
      <c r="D548" s="423"/>
      <c r="E548" s="420"/>
    </row>
    <row r="549" spans="1:5" ht="15">
      <c r="A549" s="383"/>
      <c r="B549" s="414"/>
      <c r="C549" s="411"/>
      <c r="D549" s="423"/>
      <c r="E549" s="420"/>
    </row>
    <row r="550" spans="1:5" ht="15">
      <c r="A550" s="383"/>
      <c r="B550" s="414"/>
      <c r="C550" s="411"/>
      <c r="D550" s="423"/>
      <c r="E550" s="420"/>
    </row>
    <row r="551" spans="1:5" ht="15">
      <c r="A551" s="383"/>
      <c r="B551" s="414"/>
      <c r="C551" s="411"/>
      <c r="D551" s="423"/>
      <c r="E551" s="420"/>
    </row>
    <row r="552" spans="1:5" ht="15">
      <c r="A552" s="383"/>
      <c r="B552" s="414"/>
      <c r="C552" s="411"/>
      <c r="D552" s="423"/>
      <c r="E552" s="420"/>
    </row>
    <row r="553" spans="1:5" ht="15">
      <c r="A553" s="383"/>
      <c r="B553" s="414"/>
      <c r="C553" s="411"/>
      <c r="D553" s="423"/>
      <c r="E553" s="420"/>
    </row>
    <row r="554" spans="1:5" ht="15">
      <c r="A554" s="383"/>
      <c r="B554" s="414"/>
      <c r="C554" s="411"/>
      <c r="D554" s="423"/>
      <c r="E554" s="420"/>
    </row>
    <row r="555" spans="1:5" ht="15">
      <c r="A555" s="383"/>
      <c r="B555" s="414"/>
      <c r="C555" s="411"/>
      <c r="D555" s="423"/>
      <c r="E555" s="420"/>
    </row>
    <row r="556" spans="1:5" ht="15">
      <c r="A556" s="383"/>
      <c r="B556" s="414"/>
      <c r="C556" s="411"/>
      <c r="D556" s="423"/>
      <c r="E556" s="420"/>
    </row>
    <row r="557" spans="1:5" ht="15">
      <c r="A557" s="383"/>
      <c r="B557" s="414"/>
      <c r="C557" s="411"/>
      <c r="D557" s="423"/>
      <c r="E557" s="420"/>
    </row>
    <row r="558" spans="1:5" ht="15">
      <c r="A558" s="383"/>
      <c r="B558" s="414"/>
      <c r="C558" s="411"/>
      <c r="D558" s="423"/>
      <c r="E558" s="420"/>
    </row>
    <row r="559" spans="1:5" ht="15">
      <c r="A559" s="383"/>
      <c r="B559" s="414"/>
      <c r="C559" s="411"/>
      <c r="D559" s="423"/>
      <c r="E559" s="420"/>
    </row>
    <row r="560" spans="1:5" ht="15">
      <c r="A560" s="383"/>
      <c r="B560" s="414"/>
      <c r="C560" s="411"/>
      <c r="D560" s="423"/>
      <c r="E560" s="420"/>
    </row>
    <row r="561" spans="1:5" ht="15">
      <c r="A561" s="383"/>
      <c r="B561" s="414"/>
      <c r="C561" s="411"/>
      <c r="D561" s="423"/>
      <c r="E561" s="420"/>
    </row>
    <row r="562" spans="1:5" ht="15">
      <c r="A562" s="383"/>
      <c r="B562" s="414"/>
      <c r="C562" s="411"/>
      <c r="D562" s="423"/>
      <c r="E562" s="420"/>
    </row>
    <row r="563" spans="1:5" ht="15">
      <c r="A563" s="383"/>
      <c r="B563" s="414"/>
      <c r="C563" s="411"/>
      <c r="D563" s="423"/>
      <c r="E563" s="420"/>
    </row>
    <row r="564" spans="1:5" ht="15">
      <c r="A564" s="383"/>
      <c r="B564" s="414"/>
      <c r="C564" s="411"/>
      <c r="D564" s="423"/>
      <c r="E564" s="420"/>
    </row>
    <row r="565" spans="1:5" ht="15">
      <c r="A565" s="383"/>
      <c r="B565" s="414"/>
      <c r="C565" s="411"/>
      <c r="D565" s="423"/>
      <c r="E565" s="420"/>
    </row>
    <row r="566" spans="1:5" ht="15">
      <c r="A566" s="383"/>
      <c r="B566" s="414"/>
      <c r="C566" s="411"/>
      <c r="D566" s="423"/>
      <c r="E566" s="420"/>
    </row>
    <row r="567" spans="1:5" ht="15">
      <c r="A567" s="383"/>
      <c r="B567" s="414"/>
      <c r="C567" s="411"/>
      <c r="D567" s="423"/>
      <c r="E567" s="420"/>
    </row>
    <row r="568" spans="1:5" ht="15">
      <c r="A568" s="383"/>
      <c r="B568" s="414"/>
      <c r="C568" s="411"/>
      <c r="D568" s="423"/>
      <c r="E568" s="420"/>
    </row>
    <row r="569" spans="1:5" ht="15">
      <c r="A569" s="383"/>
      <c r="B569" s="414"/>
      <c r="C569" s="411"/>
      <c r="D569" s="423"/>
      <c r="E569" s="420"/>
    </row>
    <row r="570" spans="1:5" ht="15">
      <c r="A570" s="383"/>
      <c r="B570" s="414"/>
      <c r="C570" s="411"/>
      <c r="D570" s="423"/>
      <c r="E570" s="420"/>
    </row>
    <row r="571" spans="1:5" ht="15">
      <c r="A571" s="383"/>
      <c r="B571" s="414"/>
      <c r="C571" s="411"/>
      <c r="D571" s="423"/>
      <c r="E571" s="420"/>
    </row>
    <row r="572" spans="1:5" ht="15">
      <c r="A572" s="383"/>
      <c r="B572" s="414"/>
      <c r="C572" s="411"/>
      <c r="D572" s="423"/>
      <c r="E572" s="420"/>
    </row>
    <row r="573" spans="1:5" ht="15">
      <c r="A573" s="383"/>
      <c r="B573" s="414"/>
      <c r="C573" s="411"/>
      <c r="D573" s="423"/>
      <c r="E573" s="420"/>
    </row>
    <row r="574" spans="1:5" ht="15">
      <c r="A574" s="383"/>
      <c r="B574" s="414"/>
      <c r="C574" s="411"/>
      <c r="D574" s="423"/>
      <c r="E574" s="420"/>
    </row>
    <row r="575" spans="1:5" ht="15">
      <c r="A575" s="383"/>
      <c r="B575" s="414"/>
      <c r="C575" s="411"/>
      <c r="D575" s="423"/>
      <c r="E575" s="420"/>
    </row>
    <row r="576" spans="1:5" ht="15">
      <c r="A576" s="383"/>
      <c r="B576" s="414"/>
      <c r="C576" s="411"/>
      <c r="D576" s="423"/>
      <c r="E576" s="420"/>
    </row>
    <row r="577" spans="1:5" ht="15">
      <c r="A577" s="383"/>
      <c r="B577" s="414"/>
      <c r="C577" s="411"/>
      <c r="D577" s="423"/>
      <c r="E577" s="420"/>
    </row>
    <row r="578" spans="1:5" ht="15">
      <c r="A578" s="383"/>
      <c r="B578" s="414"/>
      <c r="C578" s="411"/>
      <c r="D578" s="423"/>
      <c r="E578" s="420"/>
    </row>
    <row r="579" spans="1:5" ht="15">
      <c r="A579" s="383"/>
      <c r="B579" s="414"/>
      <c r="C579" s="411"/>
      <c r="D579" s="423"/>
      <c r="E579" s="420"/>
    </row>
    <row r="580" spans="1:5" ht="15">
      <c r="A580" s="383"/>
      <c r="B580" s="414"/>
      <c r="C580" s="411"/>
      <c r="D580" s="423"/>
      <c r="E580" s="420"/>
    </row>
    <row r="581" spans="1:5" ht="15">
      <c r="A581" s="383"/>
      <c r="B581" s="414"/>
      <c r="C581" s="411"/>
      <c r="D581" s="423"/>
      <c r="E581" s="420"/>
    </row>
    <row r="582" spans="1:5" ht="15">
      <c r="A582" s="383"/>
      <c r="B582" s="414"/>
      <c r="C582" s="411"/>
      <c r="D582" s="423"/>
      <c r="E582" s="420"/>
    </row>
    <row r="583" spans="1:5" ht="15">
      <c r="A583" s="383"/>
      <c r="B583" s="414"/>
      <c r="C583" s="411"/>
      <c r="D583" s="423"/>
      <c r="E583" s="420"/>
    </row>
    <row r="584" spans="1:5" ht="15">
      <c r="A584" s="383"/>
      <c r="B584" s="414"/>
      <c r="C584" s="411"/>
      <c r="D584" s="423"/>
      <c r="E584" s="420"/>
    </row>
    <row r="585" spans="1:5" ht="15">
      <c r="A585" s="383"/>
      <c r="B585" s="414"/>
      <c r="C585" s="411"/>
      <c r="D585" s="423"/>
      <c r="E585" s="420"/>
    </row>
    <row r="586" spans="1:5" ht="15">
      <c r="A586" s="383"/>
      <c r="B586" s="414"/>
      <c r="C586" s="411"/>
      <c r="D586" s="423"/>
      <c r="E586" s="420"/>
    </row>
    <row r="587" spans="1:5" ht="15">
      <c r="A587" s="383"/>
      <c r="B587" s="414"/>
      <c r="C587" s="411"/>
      <c r="D587" s="423"/>
      <c r="E587" s="420"/>
    </row>
    <row r="588" spans="1:5" ht="15">
      <c r="A588" s="383"/>
      <c r="B588" s="414"/>
      <c r="C588" s="411"/>
      <c r="D588" s="423"/>
      <c r="E588" s="420"/>
    </row>
    <row r="589" spans="1:5" ht="15">
      <c r="A589" s="383"/>
      <c r="B589" s="414"/>
      <c r="C589" s="411"/>
      <c r="D589" s="423"/>
      <c r="E589" s="420"/>
    </row>
    <row r="590" spans="1:5" ht="15">
      <c r="A590" s="383"/>
      <c r="B590" s="414"/>
      <c r="C590" s="411"/>
      <c r="D590" s="423"/>
      <c r="E590" s="420"/>
    </row>
    <row r="591" spans="1:5" ht="15">
      <c r="A591" s="383"/>
      <c r="B591" s="414"/>
      <c r="C591" s="415"/>
      <c r="D591" s="423"/>
      <c r="E591" s="420"/>
    </row>
    <row r="592" spans="1:5" ht="15">
      <c r="A592" s="383"/>
      <c r="B592" s="414"/>
      <c r="C592" s="415"/>
      <c r="D592" s="423"/>
      <c r="E592" s="420"/>
    </row>
    <row r="593" spans="1:5" ht="15">
      <c r="A593" s="383"/>
      <c r="B593" s="414"/>
      <c r="C593" s="415"/>
      <c r="D593" s="423"/>
      <c r="E593" s="420"/>
    </row>
    <row r="594" spans="1:5" ht="15">
      <c r="A594" s="383"/>
      <c r="B594" s="414"/>
      <c r="C594" s="415"/>
      <c r="D594" s="423"/>
      <c r="E594" s="420"/>
    </row>
    <row r="595" spans="1:5" ht="15">
      <c r="A595" s="383"/>
      <c r="B595" s="414"/>
      <c r="C595" s="415"/>
      <c r="D595" s="423"/>
      <c r="E595" s="420"/>
    </row>
    <row r="596" spans="1:5" ht="15">
      <c r="A596" s="383"/>
      <c r="B596" s="414"/>
      <c r="C596" s="415"/>
      <c r="D596" s="423"/>
      <c r="E596" s="420"/>
    </row>
    <row r="597" spans="1:5" ht="15">
      <c r="A597" s="383"/>
      <c r="B597" s="414"/>
      <c r="C597" s="415"/>
      <c r="D597" s="423"/>
      <c r="E597" s="420"/>
    </row>
    <row r="598" spans="1:5" ht="15">
      <c r="A598" s="383"/>
      <c r="B598" s="414"/>
      <c r="C598" s="415"/>
      <c r="D598" s="423"/>
      <c r="E598" s="420"/>
    </row>
    <row r="599" spans="1:5" ht="15">
      <c r="A599" s="383"/>
      <c r="B599" s="414"/>
      <c r="C599" s="415"/>
      <c r="D599" s="423"/>
      <c r="E599" s="420"/>
    </row>
    <row r="600" spans="1:5" ht="15">
      <c r="A600" s="383"/>
      <c r="B600" s="414"/>
      <c r="C600" s="415"/>
      <c r="D600" s="423"/>
      <c r="E600" s="420"/>
    </row>
    <row r="601" spans="1:5" ht="15">
      <c r="A601" s="383"/>
      <c r="B601" s="414"/>
      <c r="C601" s="415"/>
      <c r="D601" s="423"/>
      <c r="E601" s="420"/>
    </row>
    <row r="602" spans="1:5" ht="15">
      <c r="A602" s="383"/>
      <c r="B602" s="414"/>
      <c r="C602" s="415"/>
      <c r="D602" s="423"/>
      <c r="E602" s="420"/>
    </row>
    <row r="603" spans="1:5" ht="15">
      <c r="A603" s="383"/>
      <c r="B603" s="414"/>
      <c r="C603" s="415"/>
      <c r="D603" s="423"/>
      <c r="E603" s="420"/>
    </row>
    <row r="604" spans="1:5" ht="15">
      <c r="A604" s="383"/>
      <c r="B604" s="414"/>
      <c r="C604" s="415"/>
      <c r="D604" s="423"/>
      <c r="E604" s="420"/>
    </row>
    <row r="605" spans="1:5" ht="15">
      <c r="A605" s="383"/>
      <c r="B605" s="414"/>
      <c r="C605" s="415"/>
      <c r="D605" s="423"/>
      <c r="E605" s="420"/>
    </row>
    <row r="606" spans="1:5" ht="15">
      <c r="A606" s="383"/>
      <c r="B606" s="414"/>
      <c r="C606" s="415"/>
      <c r="D606" s="423"/>
      <c r="E606" s="420"/>
    </row>
    <row r="607" spans="1:5" ht="15">
      <c r="A607" s="383"/>
      <c r="B607" s="414"/>
      <c r="C607" s="415"/>
      <c r="D607" s="423"/>
      <c r="E607" s="420"/>
    </row>
    <row r="608" spans="1:5" ht="15">
      <c r="A608" s="383"/>
      <c r="B608" s="414"/>
      <c r="C608" s="415"/>
      <c r="D608" s="423"/>
      <c r="E608" s="420"/>
    </row>
    <row r="609" spans="1:5" ht="15">
      <c r="A609" s="383"/>
      <c r="B609" s="414"/>
      <c r="C609" s="415"/>
      <c r="D609" s="423"/>
      <c r="E609" s="420"/>
    </row>
    <row r="610" spans="1:5" ht="15">
      <c r="A610" s="383"/>
      <c r="B610" s="414"/>
      <c r="C610" s="415"/>
      <c r="D610" s="423"/>
      <c r="E610" s="420"/>
    </row>
    <row r="611" spans="1:5" ht="15">
      <c r="A611" s="383"/>
      <c r="B611" s="414"/>
      <c r="C611" s="415"/>
      <c r="D611" s="423"/>
      <c r="E611" s="420"/>
    </row>
    <row r="612" spans="1:5" ht="15">
      <c r="A612" s="383"/>
      <c r="B612" s="414"/>
      <c r="C612" s="415"/>
      <c r="D612" s="423"/>
      <c r="E612" s="420"/>
    </row>
    <row r="613" spans="1:5" ht="15">
      <c r="A613" s="383"/>
      <c r="B613" s="414"/>
      <c r="C613" s="415"/>
      <c r="D613" s="423"/>
      <c r="E613" s="420"/>
    </row>
    <row r="614" spans="1:5" ht="15">
      <c r="A614" s="383"/>
      <c r="B614" s="414"/>
      <c r="C614" s="415"/>
      <c r="D614" s="423"/>
      <c r="E614" s="420"/>
    </row>
    <row r="615" spans="1:5" ht="15">
      <c r="A615" s="383"/>
      <c r="B615" s="414"/>
      <c r="C615" s="415"/>
      <c r="D615" s="423"/>
      <c r="E615" s="420"/>
    </row>
    <row r="616" spans="1:5" ht="15">
      <c r="A616" s="383"/>
      <c r="B616" s="414"/>
      <c r="C616" s="415"/>
      <c r="D616" s="423"/>
      <c r="E616" s="420"/>
    </row>
    <row r="617" spans="1:5" ht="15">
      <c r="A617" s="383"/>
      <c r="B617" s="414"/>
      <c r="C617" s="415"/>
      <c r="D617" s="423"/>
      <c r="E617" s="420"/>
    </row>
    <row r="618" spans="1:5" ht="15">
      <c r="A618" s="383"/>
      <c r="B618" s="414"/>
      <c r="C618" s="415"/>
      <c r="D618" s="423"/>
      <c r="E618" s="420"/>
    </row>
    <row r="619" spans="1:5" ht="15">
      <c r="A619" s="383"/>
      <c r="B619" s="414"/>
      <c r="C619" s="415"/>
      <c r="D619" s="423"/>
      <c r="E619" s="420"/>
    </row>
    <row r="620" spans="1:5" ht="15">
      <c r="A620" s="383"/>
      <c r="B620" s="414"/>
      <c r="C620" s="415"/>
      <c r="D620" s="423"/>
      <c r="E620" s="420"/>
    </row>
    <row r="621" spans="1:5" ht="15">
      <c r="A621" s="383"/>
      <c r="B621" s="414"/>
      <c r="C621" s="415"/>
      <c r="D621" s="423"/>
      <c r="E621" s="420"/>
    </row>
    <row r="622" spans="1:5" ht="15">
      <c r="A622" s="383"/>
      <c r="B622" s="414"/>
      <c r="C622" s="415"/>
      <c r="D622" s="423"/>
      <c r="E622" s="420"/>
    </row>
    <row r="623" spans="1:5" ht="15">
      <c r="A623" s="383"/>
      <c r="B623" s="414"/>
      <c r="C623" s="415"/>
      <c r="D623" s="423"/>
      <c r="E623" s="420"/>
    </row>
    <row r="624" spans="1:5" ht="15">
      <c r="A624" s="383"/>
      <c r="B624" s="414"/>
      <c r="C624" s="415"/>
      <c r="D624" s="423"/>
      <c r="E624" s="420"/>
    </row>
    <row r="625" spans="1:5" ht="15">
      <c r="A625" s="383"/>
      <c r="B625" s="414"/>
      <c r="C625" s="415"/>
      <c r="D625" s="423"/>
      <c r="E625" s="420"/>
    </row>
    <row r="626" spans="1:5" ht="15">
      <c r="A626" s="383"/>
      <c r="B626" s="414"/>
      <c r="C626" s="415"/>
      <c r="D626" s="423"/>
      <c r="E626" s="420"/>
    </row>
    <row r="627" spans="1:5" ht="15">
      <c r="A627" s="383"/>
      <c r="B627" s="414"/>
      <c r="C627" s="415"/>
      <c r="D627" s="423"/>
      <c r="E627" s="420"/>
    </row>
    <row r="628" spans="1:5" ht="15">
      <c r="A628" s="383"/>
      <c r="B628" s="414"/>
      <c r="C628" s="415"/>
      <c r="D628" s="423"/>
      <c r="E628" s="420"/>
    </row>
    <row r="629" spans="1:5" ht="15">
      <c r="A629" s="383"/>
      <c r="B629" s="414"/>
      <c r="C629" s="415"/>
      <c r="D629" s="423"/>
      <c r="E629" s="420"/>
    </row>
    <row r="630" spans="1:5" ht="15">
      <c r="A630" s="383"/>
      <c r="B630" s="414"/>
      <c r="C630" s="415"/>
      <c r="D630" s="423"/>
      <c r="E630" s="420"/>
    </row>
    <row r="631" spans="1:5" ht="15">
      <c r="A631" s="383"/>
      <c r="B631" s="414"/>
      <c r="C631" s="415"/>
      <c r="D631" s="423"/>
      <c r="E631" s="420"/>
    </row>
    <row r="632" spans="1:5" ht="15">
      <c r="A632" s="383"/>
      <c r="B632" s="414"/>
      <c r="C632" s="415"/>
      <c r="D632" s="423"/>
      <c r="E632" s="420"/>
    </row>
    <row r="633" spans="1:5" ht="15">
      <c r="A633" s="383"/>
      <c r="B633" s="414"/>
      <c r="C633" s="415"/>
      <c r="D633" s="423"/>
      <c r="E633" s="420"/>
    </row>
    <row r="634" spans="1:5" ht="15">
      <c r="A634" s="383"/>
      <c r="B634" s="414"/>
      <c r="C634" s="415"/>
      <c r="D634" s="423"/>
      <c r="E634" s="420"/>
    </row>
    <row r="635" spans="1:5" ht="15">
      <c r="A635" s="383"/>
      <c r="B635" s="414"/>
      <c r="C635" s="415"/>
      <c r="D635" s="423"/>
      <c r="E635" s="420"/>
    </row>
    <row r="636" spans="1:5" ht="15">
      <c r="A636" s="383"/>
      <c r="B636" s="414"/>
      <c r="C636" s="415"/>
      <c r="D636" s="423"/>
      <c r="E636" s="420"/>
    </row>
    <row r="637" spans="1:5" ht="15">
      <c r="A637" s="383"/>
      <c r="B637" s="414"/>
      <c r="C637" s="415"/>
      <c r="D637" s="423"/>
      <c r="E637" s="420"/>
    </row>
    <row r="638" spans="1:5" ht="15">
      <c r="A638" s="383"/>
      <c r="B638" s="383"/>
      <c r="C638" s="415"/>
      <c r="D638" s="423"/>
      <c r="E638" s="420"/>
    </row>
    <row r="639" spans="1:5" ht="15">
      <c r="A639" s="383"/>
      <c r="B639" s="383"/>
      <c r="C639" s="415"/>
      <c r="D639" s="423"/>
      <c r="E639" s="420"/>
    </row>
    <row r="640" spans="1:5" ht="15">
      <c r="A640" s="383"/>
      <c r="B640" s="383"/>
      <c r="C640" s="415"/>
      <c r="D640" s="423"/>
      <c r="E640" s="420"/>
    </row>
    <row r="641" spans="1:5" ht="15">
      <c r="A641" s="383"/>
      <c r="B641" s="383"/>
      <c r="C641" s="415"/>
      <c r="D641" s="423"/>
      <c r="E641" s="420"/>
    </row>
    <row r="642" spans="1:5" ht="15">
      <c r="A642" s="383"/>
      <c r="B642" s="383"/>
      <c r="C642" s="415"/>
      <c r="D642" s="423"/>
      <c r="E642" s="420"/>
    </row>
  </sheetData>
  <sheetProtection password="A01C" sheet="1" objects="1" scenarios="1"/>
  <mergeCells count="5">
    <mergeCell ref="C12:D12"/>
    <mergeCell ref="B4:D4"/>
    <mergeCell ref="B5:D5"/>
    <mergeCell ref="B6:D6"/>
    <mergeCell ref="C9:D9"/>
  </mergeCells>
  <phoneticPr fontId="95" type="noConversion"/>
  <dataValidations count="1">
    <dataValidation type="list" showInputMessage="1" showErrorMessage="1" sqref="D16">
      <formula1>",S,N"</formula1>
    </dataValidation>
  </dataValidations>
  <printOptions horizontalCentered="1"/>
  <pageMargins left="0.39370078740157483" right="0.51181102362204722" top="0.43" bottom="0.49" header="0.23622047244094491" footer="0.19685039370078741"/>
  <pageSetup paperSize="9" scale="77" fitToHeight="0" orientation="portrait" r:id="rId1"/>
  <headerFooter alignWithMargins="0">
    <oddFooter>&amp;C&amp;P CeMin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>
    <pageSetUpPr fitToPage="1"/>
  </sheetPr>
  <dimension ref="A2:N59"/>
  <sheetViews>
    <sheetView showGridLines="0" topLeftCell="A14" zoomScale="90" zoomScaleNormal="90" zoomScaleSheetLayoutView="100" workbookViewId="0">
      <selection activeCell="Q28" sqref="Q28"/>
    </sheetView>
  </sheetViews>
  <sheetFormatPr defaultColWidth="9.140625" defaultRowHeight="12.75"/>
  <cols>
    <col min="1" max="1" width="12.5703125" style="443" customWidth="1"/>
    <col min="2" max="2" width="37.85546875" style="443" customWidth="1"/>
    <col min="3" max="5" width="16.7109375" style="443" customWidth="1"/>
    <col min="6" max="6" width="2.7109375" style="443" customWidth="1"/>
    <col min="7" max="9" width="16.7109375" style="443" hidden="1" customWidth="1"/>
    <col min="10" max="10" width="2.7109375" style="443" hidden="1" customWidth="1"/>
    <col min="11" max="14" width="10.7109375" style="443" hidden="1" customWidth="1"/>
    <col min="15" max="16384" width="9.140625" style="443"/>
  </cols>
  <sheetData>
    <row r="2" spans="1:14" ht="15.75">
      <c r="A2" s="444"/>
      <c r="B2" s="445" t="str">
        <f>Info!$B$2</f>
        <v>323</v>
      </c>
      <c r="C2" s="446" t="str">
        <f>Info!$C$2</f>
        <v>ATS DELLA MONTAGNA</v>
      </c>
      <c r="D2" s="446"/>
      <c r="E2" s="446"/>
    </row>
    <row r="3" spans="1:14" ht="16.5" thickBot="1">
      <c r="A3" s="447"/>
      <c r="B3" s="447"/>
      <c r="C3" s="446"/>
      <c r="D3" s="446"/>
      <c r="E3" s="446"/>
    </row>
    <row r="4" spans="1:14" ht="15.75" thickBot="1">
      <c r="A4" s="1065" t="s">
        <v>5604</v>
      </c>
      <c r="B4" s="1047" t="s">
        <v>5605</v>
      </c>
      <c r="C4" s="1118">
        <f>Info!$B$3-1</f>
        <v>2017</v>
      </c>
      <c r="D4" s="1118" t="str">
        <f>Info!$B$3</f>
        <v>2018</v>
      </c>
      <c r="E4" s="1118"/>
      <c r="G4" s="1117" t="str">
        <f>Info!$B$3</f>
        <v>2018</v>
      </c>
      <c r="H4" s="1116" t="str">
        <f>Info!$B$3</f>
        <v>2018</v>
      </c>
      <c r="I4" s="1117" t="str">
        <f>Info!$B$3</f>
        <v>2018</v>
      </c>
      <c r="J4" s="1119"/>
      <c r="K4" s="1115" t="s">
        <v>5606</v>
      </c>
      <c r="L4" s="1114"/>
      <c r="M4" s="1114"/>
      <c r="N4" s="1113"/>
    </row>
    <row r="5" spans="1:14" ht="51.75" customHeight="1" thickBot="1">
      <c r="A5" s="1065"/>
      <c r="B5" s="1112"/>
      <c r="C5" s="1250" t="str">
        <f>+'NI-Tot'!M10</f>
        <v>Valore netto al 31/12/2017</v>
      </c>
      <c r="D5" s="1249" t="str">
        <f>+'NI-Tot'!N10</f>
        <v>Valore netto al 31/12/2018</v>
      </c>
      <c r="E5" s="1249" t="str">
        <f>+'NI-Tot'!O10</f>
        <v>Variazione</v>
      </c>
      <c r="F5" s="1248"/>
      <c r="G5" s="1247" t="str">
        <f>'NI-Tot'!Q10</f>
        <v>Prechiusura al ° trimestre 2018</v>
      </c>
      <c r="H5" s="1125" t="str">
        <f>"BPE "&amp;Info!$B$3</f>
        <v>BPE 2018</v>
      </c>
      <c r="I5" s="1129" t="s">
        <v>5607</v>
      </c>
      <c r="J5" s="1119"/>
      <c r="K5" s="1111" t="s">
        <v>5608</v>
      </c>
      <c r="L5" s="1110" t="s">
        <v>5609</v>
      </c>
      <c r="M5" s="1110" t="s">
        <v>5610</v>
      </c>
      <c r="N5" s="1109" t="s">
        <v>5611</v>
      </c>
    </row>
    <row r="6" spans="1:14">
      <c r="A6" s="1064"/>
      <c r="B6" s="1108"/>
      <c r="C6" s="1107" t="s">
        <v>3077</v>
      </c>
      <c r="D6" s="1107" t="s">
        <v>3111</v>
      </c>
      <c r="E6" s="1107" t="s">
        <v>5612</v>
      </c>
      <c r="F6" s="1119"/>
      <c r="G6" s="1106"/>
      <c r="H6" s="1105"/>
      <c r="I6" s="1104"/>
      <c r="J6" s="1119"/>
      <c r="K6" s="1103"/>
      <c r="L6" s="1102"/>
      <c r="M6" s="1102"/>
      <c r="N6" s="1101"/>
    </row>
    <row r="7" spans="1:14">
      <c r="A7" s="1063"/>
      <c r="B7" s="1100"/>
      <c r="C7" s="1099"/>
      <c r="D7" s="1098"/>
      <c r="E7" s="1097"/>
      <c r="F7" s="1119"/>
      <c r="G7" s="1096"/>
      <c r="H7" s="1095"/>
      <c r="I7" s="1094"/>
      <c r="J7" s="1119"/>
      <c r="K7" s="1093"/>
      <c r="L7" s="1119"/>
      <c r="M7" s="1119"/>
      <c r="N7" s="1092"/>
    </row>
    <row r="8" spans="1:14">
      <c r="A8" s="1064"/>
      <c r="B8" s="1108" t="s">
        <v>5613</v>
      </c>
      <c r="C8" s="1091"/>
      <c r="D8" s="1090"/>
      <c r="E8" s="1089"/>
      <c r="F8" s="1119"/>
      <c r="G8" s="1088"/>
      <c r="H8" s="1087"/>
      <c r="I8" s="1086"/>
      <c r="J8" s="1119"/>
      <c r="K8" s="1087"/>
      <c r="L8" s="1090"/>
      <c r="M8" s="1090"/>
      <c r="N8" s="1086"/>
    </row>
    <row r="9" spans="1:14" ht="15" customHeight="1">
      <c r="A9" s="1062" t="s">
        <v>80</v>
      </c>
      <c r="B9" s="448" t="s">
        <v>5614</v>
      </c>
      <c r="C9" s="449">
        <f ca="1">SUMIF(Codifica_CE!$K$2:$U$1241,SKATS!A9,Codifica_CE!$S$2:$S$1241)</f>
        <v>426947</v>
      </c>
      <c r="D9" s="449">
        <f ca="1">SUMIF(Codifica_CE!$K$2:$U$1241,SKATS!A9,Codifica_CE!$T$2:$T$1241)</f>
        <v>434166</v>
      </c>
      <c r="E9" s="450">
        <f t="shared" ref="E9:E24" ca="1" si="0">+D9-C9</f>
        <v>7219</v>
      </c>
      <c r="F9" s="451"/>
      <c r="G9" s="1127">
        <f ca="1">SUMIF(Codifica_CE!$K$2:$U$1241,SKATS!A9,Codifica_CE!$U$2:$U$1241)</f>
        <v>0</v>
      </c>
      <c r="H9" s="1084">
        <f>IF(ISERROR(VLOOKUP("SAN_"&amp;A9,ESTR_SK!$C$2:$D$1000,2,FALSE)),0,VLOOKUP("SAN_"&amp;A9,ESTR_SK!$C$2:$D$1000,2,FALSE))</f>
        <v>0</v>
      </c>
      <c r="I9" s="1127">
        <f ca="1">$G9-$H9</f>
        <v>0</v>
      </c>
      <c r="K9" s="1121"/>
      <c r="L9" s="870"/>
      <c r="M9" s="870"/>
      <c r="N9" s="1120"/>
    </row>
    <row r="10" spans="1:14" ht="15" hidden="1" customHeight="1">
      <c r="A10" s="1062" t="s">
        <v>5615</v>
      </c>
      <c r="B10" s="448" t="s">
        <v>5616</v>
      </c>
      <c r="C10" s="449"/>
      <c r="D10" s="449"/>
      <c r="E10" s="450"/>
      <c r="F10" s="859"/>
      <c r="G10" s="1127"/>
      <c r="H10" s="1072">
        <f>IF(ISERROR(VLOOKUP("SAN_"&amp;A10,ESTR_SK!$C$2:$D$1000,2,FALSE)),0,VLOOKUP("SAN_"&amp;A10,ESTR_SK!$C$2:$D$1000,2,FALSE))</f>
        <v>0</v>
      </c>
      <c r="I10" s="1070"/>
      <c r="K10" s="1072"/>
      <c r="L10" s="1071"/>
      <c r="M10" s="1071"/>
      <c r="N10" s="1070"/>
    </row>
    <row r="11" spans="1:14" ht="15" customHeight="1">
      <c r="A11" s="1062" t="s">
        <v>90</v>
      </c>
      <c r="B11" s="448" t="s">
        <v>5617</v>
      </c>
      <c r="C11" s="449">
        <f ca="1">SUMIF(Codifica_CE!$K$2:$U$1241,SKATS!A11,Codifica_CE!$S$2:$S$1241)</f>
        <v>1146</v>
      </c>
      <c r="D11" s="449">
        <f ca="1">SUMIF(Codifica_CE!$K$2:$U$1241,SKATS!A11,Codifica_CE!$T$2:$T$1241)</f>
        <v>1190</v>
      </c>
      <c r="E11" s="450">
        <f t="shared" ca="1" si="0"/>
        <v>44</v>
      </c>
      <c r="F11" s="451"/>
      <c r="G11" s="1127">
        <f ca="1">SUMIF(Codifica_CE!$K$2:$U$1241,SKATS!A11,Codifica_CE!$U$2:$U$1241)</f>
        <v>0</v>
      </c>
      <c r="H11" s="1084">
        <f>IF(ISERROR(VLOOKUP("SAN_"&amp;A11,ESTR_SK!$C$2:$D$1000,2,FALSE)),0,VLOOKUP("SAN_"&amp;A11,ESTR_SK!$C$2:$D$1000,2,FALSE))</f>
        <v>0</v>
      </c>
      <c r="I11" s="1085">
        <f t="shared" ref="I11:I21" ca="1" si="1">$G11-$H11</f>
        <v>0</v>
      </c>
      <c r="K11" s="1121"/>
      <c r="L11" s="870"/>
      <c r="M11" s="870"/>
      <c r="N11" s="1120"/>
    </row>
    <row r="12" spans="1:14" ht="15" customHeight="1">
      <c r="A12" s="1062" t="s">
        <v>5618</v>
      </c>
      <c r="B12" s="448" t="s">
        <v>5619</v>
      </c>
      <c r="C12" s="449">
        <f ca="1">SUMIF(Codifica_CE!$K$2:$U$1241,SKATS!A12,Codifica_CE!$S$2:$S$1241)</f>
        <v>0</v>
      </c>
      <c r="D12" s="449">
        <f ca="1">SUMIF(Codifica_CE!$K$2:$U$1241,SKATS!A12,Codifica_CE!$T$2:$T$1241)</f>
        <v>0</v>
      </c>
      <c r="E12" s="450">
        <f t="shared" ca="1" si="0"/>
        <v>0</v>
      </c>
      <c r="F12" s="451"/>
      <c r="G12" s="1127">
        <f ca="1">SUMIF(Codifica_CE!$K$2:$U$1241,SKATS!A12,Codifica_CE!$U$2:$U$1241)</f>
        <v>0</v>
      </c>
      <c r="H12" s="1084">
        <f>IF(ISERROR(VLOOKUP("SAN_"&amp;A12,ESTR_SK!$C$2:$D$1000,2,FALSE)),0,VLOOKUP("SAN_"&amp;A12,ESTR_SK!$C$2:$D$1000,2,FALSE))</f>
        <v>0</v>
      </c>
      <c r="I12" s="1085">
        <f t="shared" ca="1" si="1"/>
        <v>0</v>
      </c>
      <c r="K12" s="1121"/>
      <c r="L12" s="870"/>
      <c r="M12" s="870"/>
      <c r="N12" s="1120"/>
    </row>
    <row r="13" spans="1:14" ht="15" customHeight="1">
      <c r="A13" s="1062" t="s">
        <v>5620</v>
      </c>
      <c r="B13" s="448" t="s">
        <v>5621</v>
      </c>
      <c r="C13" s="449">
        <f ca="1">SUMIF(Codifica_CE!$K$2:$U$1241,SKATS!A13,Codifica_CE!$S$2:$S$1241)</f>
        <v>0</v>
      </c>
      <c r="D13" s="449">
        <f ca="1">SUMIF(Codifica_CE!$K$2:$U$1241,SKATS!A13,Codifica_CE!$T$2:$T$1241)</f>
        <v>0</v>
      </c>
      <c r="E13" s="450">
        <f t="shared" ca="1" si="0"/>
        <v>0</v>
      </c>
      <c r="F13" s="451"/>
      <c r="G13" s="1127">
        <f ca="1">SUMIF(Codifica_CE!$K$2:$U$1241,SKATS!A13,Codifica_CE!$U$2:$U$1241)</f>
        <v>0</v>
      </c>
      <c r="H13" s="1084">
        <f>IF(ISERROR(VLOOKUP("SAN_"&amp;A13,ESTR_SK!$C$2:$D$1000,2,FALSE)),0,VLOOKUP("SAN_"&amp;A13,ESTR_SK!$C$2:$D$1000,2,FALSE))</f>
        <v>0</v>
      </c>
      <c r="I13" s="1085">
        <f t="shared" ca="1" si="1"/>
        <v>0</v>
      </c>
      <c r="K13" s="1121"/>
      <c r="L13" s="870"/>
      <c r="M13" s="870"/>
      <c r="N13" s="1120"/>
    </row>
    <row r="14" spans="1:14" ht="15" customHeight="1">
      <c r="A14" s="1062" t="s">
        <v>104</v>
      </c>
      <c r="B14" s="448" t="s">
        <v>5622</v>
      </c>
      <c r="C14" s="449">
        <f ca="1">SUMIF(Codifica_CE!$K$2:$U$1241,SKATS!A14,Codifica_CE!$S$2:$S$1241)</f>
        <v>769</v>
      </c>
      <c r="D14" s="449">
        <f ca="1">SUMIF(Codifica_CE!$K$2:$U$1241,SKATS!A14,Codifica_CE!$T$2:$T$1241)</f>
        <v>1779</v>
      </c>
      <c r="E14" s="450">
        <f t="shared" ca="1" si="0"/>
        <v>1010</v>
      </c>
      <c r="F14" s="451"/>
      <c r="G14" s="1127">
        <f ca="1">SUMIF(Codifica_CE!$K$2:$U$1241,SKATS!A14,Codifica_CE!$U$2:$U$1241)</f>
        <v>0</v>
      </c>
      <c r="H14" s="1084">
        <f>IF(ISERROR(VLOOKUP("SAN_"&amp;A14,ESTR_SK!$C$2:$D$1000,2,FALSE)),0,VLOOKUP("SAN_"&amp;A14,ESTR_SK!$C$2:$D$1000,2,FALSE))</f>
        <v>0</v>
      </c>
      <c r="I14" s="1085">
        <f t="shared" ca="1" si="1"/>
        <v>0</v>
      </c>
      <c r="K14" s="1121"/>
      <c r="L14" s="870"/>
      <c r="M14" s="870"/>
      <c r="N14" s="1120"/>
    </row>
    <row r="15" spans="1:14" ht="15" customHeight="1">
      <c r="A15" s="1062" t="s">
        <v>85</v>
      </c>
      <c r="B15" s="448" t="s">
        <v>5623</v>
      </c>
      <c r="C15" s="449">
        <f ca="1">SUMIF(Codifica_CE!$K$2:$U$1241,SKATS!A15,Codifica_CE!$S$2:$S$1241)-Codifica_CE!S65</f>
        <v>68382</v>
      </c>
      <c r="D15" s="449">
        <f ca="1">SUMIF(Codifica_CE!$K$2:$U$1241,SKATS!A15,Codifica_CE!$T$2:$T$1241)-Codifica_CE!T65</f>
        <v>70378</v>
      </c>
      <c r="E15" s="450">
        <f t="shared" ca="1" si="0"/>
        <v>1996</v>
      </c>
      <c r="F15" s="451"/>
      <c r="G15" s="1127">
        <f ca="1">SUMIF(Codifica_CE!$K$2:$U$1241,SKATS!A15,Codifica_CE!$U$2:$U$1241)</f>
        <v>0</v>
      </c>
      <c r="H15" s="1084">
        <f>IF(ISERROR(VLOOKUP("SAN_"&amp;A15,ESTR_SK!$C$2:$D$1000,2,FALSE)),0,VLOOKUP("SAN_"&amp;A15,ESTR_SK!$C$2:$D$1000,2,FALSE))</f>
        <v>0</v>
      </c>
      <c r="I15" s="1085">
        <f t="shared" ca="1" si="1"/>
        <v>0</v>
      </c>
      <c r="K15" s="1121"/>
      <c r="L15" s="870"/>
      <c r="M15" s="870"/>
      <c r="N15" s="1120"/>
    </row>
    <row r="16" spans="1:14" ht="15" customHeight="1">
      <c r="A16" s="1062" t="s">
        <v>142</v>
      </c>
      <c r="B16" s="448" t="s">
        <v>5624</v>
      </c>
      <c r="C16" s="449">
        <f ca="1">SUMIF(Codifica_CE!$K$2:$U$1241,SKATS!A16,Codifica_CE!$S$2:$S$1241)-SUM(Codifica_CE!S66:S67)</f>
        <v>713</v>
      </c>
      <c r="D16" s="449">
        <f ca="1">SUMIF(Codifica_CE!$K$2:$U$1241,SKATS!A16,Codifica_CE!$T$2:$T$1241)-SUM(Codifica_CE!T66:T67)</f>
        <v>2</v>
      </c>
      <c r="E16" s="450">
        <f t="shared" ca="1" si="0"/>
        <v>-711</v>
      </c>
      <c r="F16" s="451"/>
      <c r="G16" s="1127">
        <f ca="1">SUMIF(Codifica_CE!$K$2:$U$1241,SKATS!A16,Codifica_CE!$U$2:$U$1241)</f>
        <v>0</v>
      </c>
      <c r="H16" s="1084">
        <f>IF(ISERROR(VLOOKUP("SAN_"&amp;A16,ESTR_SK!$C$2:$D$1000,2,FALSE)),0,VLOOKUP("SAN_"&amp;A16,ESTR_SK!$C$2:$D$1000,2,FALSE))</f>
        <v>0</v>
      </c>
      <c r="I16" s="1085">
        <f t="shared" ca="1" si="1"/>
        <v>0</v>
      </c>
      <c r="K16" s="1121"/>
      <c r="L16" s="870"/>
      <c r="M16" s="870"/>
      <c r="N16" s="1120"/>
    </row>
    <row r="17" spans="1:14" ht="15" customHeight="1">
      <c r="A17" s="1062" t="s">
        <v>444</v>
      </c>
      <c r="B17" s="448" t="s">
        <v>5625</v>
      </c>
      <c r="C17" s="449">
        <f ca="1">SUMIF(Codifica_CE!$K$2:$U$1241,SKATS!A17,Codifica_CE!$S$2:$S$1241)</f>
        <v>2768</v>
      </c>
      <c r="D17" s="449">
        <f ca="1">SUMIF(Codifica_CE!$K$2:$U$1241,SKATS!A17,Codifica_CE!$T$2:$T$1241)</f>
        <v>2404</v>
      </c>
      <c r="E17" s="450">
        <f t="shared" ca="1" si="0"/>
        <v>-364</v>
      </c>
      <c r="F17" s="451"/>
      <c r="G17" s="1127">
        <f ca="1">SUMIF(Codifica_CE!$K$2:$U$1241,SKATS!A17,Codifica_CE!$U$2:$U$1241)</f>
        <v>0</v>
      </c>
      <c r="H17" s="1084">
        <f>IF(ISERROR(VLOOKUP("SAN_"&amp;A17,ESTR_SK!$C$2:$D$1000,2,FALSE)),0,VLOOKUP("SAN_"&amp;A17,ESTR_SK!$C$2:$D$1000,2,FALSE))</f>
        <v>0</v>
      </c>
      <c r="I17" s="1085">
        <f t="shared" ca="1" si="1"/>
        <v>0</v>
      </c>
      <c r="K17" s="1121"/>
      <c r="L17" s="870"/>
      <c r="M17" s="870"/>
      <c r="N17" s="1120"/>
    </row>
    <row r="18" spans="1:14" ht="15" customHeight="1">
      <c r="A18" s="1062" t="s">
        <v>481</v>
      </c>
      <c r="B18" s="452" t="s">
        <v>5626</v>
      </c>
      <c r="C18" s="449">
        <f ca="1">SUMIF(Codifica_CE!$K$2:$U$1241,SKATS!A18,Codifica_CE!$S$2:$S$1241)</f>
        <v>101</v>
      </c>
      <c r="D18" s="449">
        <f ca="1">SUMIF(Codifica_CE!$K$2:$U$1241,SKATS!A18,Codifica_CE!$T$2:$T$1241)</f>
        <v>99</v>
      </c>
      <c r="E18" s="450">
        <f t="shared" ca="1" si="0"/>
        <v>-2</v>
      </c>
      <c r="F18" s="451"/>
      <c r="G18" s="1127">
        <f ca="1">SUMIF(Codifica_CE!$K$2:$U$1241,SKATS!A18,Codifica_CE!$U$2:$U$1241)</f>
        <v>0</v>
      </c>
      <c r="H18" s="1084">
        <f>IF(ISERROR(VLOOKUP("SAN_"&amp;A18,ESTR_SK!$C$2:$D$1000,2,FALSE)),0,VLOOKUP("SAN_"&amp;A18,ESTR_SK!$C$2:$D$1000,2,FALSE))</f>
        <v>0</v>
      </c>
      <c r="I18" s="1085">
        <f t="shared" ca="1" si="1"/>
        <v>0</v>
      </c>
      <c r="K18" s="1121"/>
      <c r="L18" s="870"/>
      <c r="M18" s="870"/>
      <c r="N18" s="1120"/>
    </row>
    <row r="19" spans="1:14" ht="15" customHeight="1">
      <c r="A19" s="1062" t="s">
        <v>288</v>
      </c>
      <c r="B19" s="452" t="s">
        <v>5627</v>
      </c>
      <c r="C19" s="449">
        <f ca="1">SUMIF(Codifica_CE!$K$2:$U$1241,SKATS!A19,Codifica_CE!$S$2:$S$1241)</f>
        <v>0</v>
      </c>
      <c r="D19" s="449">
        <f ca="1">SUMIF(Codifica_CE!$K$2:$U$1241,SKATS!A19,Codifica_CE!$T$2:$T$1241)</f>
        <v>0</v>
      </c>
      <c r="E19" s="450">
        <f t="shared" ca="1" si="0"/>
        <v>0</v>
      </c>
      <c r="F19" s="451"/>
      <c r="G19" s="1127">
        <f ca="1">SUMIF(Codifica_CE!$K$2:$U$1241,SKATS!A19,Codifica_CE!$U$2:$U$1241)</f>
        <v>0</v>
      </c>
      <c r="H19" s="1084">
        <f>IF(ISERROR(VLOOKUP("SAN_"&amp;A19,ESTR_SK!$C$2:$D$1000,2,FALSE)),0,VLOOKUP("SAN_"&amp;A19,ESTR_SK!$C$2:$D$1000,2,FALSE))</f>
        <v>0</v>
      </c>
      <c r="I19" s="1085">
        <f t="shared" ca="1" si="1"/>
        <v>0</v>
      </c>
      <c r="K19" s="1121"/>
      <c r="L19" s="870"/>
      <c r="M19" s="870"/>
      <c r="N19" s="1120"/>
    </row>
    <row r="20" spans="1:14" ht="15" customHeight="1">
      <c r="A20" s="1062" t="s">
        <v>2845</v>
      </c>
      <c r="B20" s="452" t="s">
        <v>5628</v>
      </c>
      <c r="C20" s="449">
        <f ca="1">SUMIF(Codifica_CE!$K$2:$U$1241,SKATS!A20,Codifica_CE!$S$2:$S$1241)</f>
        <v>2302</v>
      </c>
      <c r="D20" s="449">
        <f ca="1">SUMIF(Codifica_CE!$K$2:$U$1241,SKATS!A20,Codifica_CE!$T$2:$T$1241)</f>
        <v>1183</v>
      </c>
      <c r="E20" s="450">
        <f t="shared" ca="1" si="0"/>
        <v>-1119</v>
      </c>
      <c r="F20" s="451"/>
      <c r="G20" s="1127">
        <f ca="1">SUMIF(Codifica_CE!$K$2:$U$1241,SKATS!A20,Codifica_CE!$U$2:$U$1241)</f>
        <v>0</v>
      </c>
      <c r="H20" s="1084">
        <f>IF(ISERROR(VLOOKUP("SAN_"&amp;A20,ESTR_SK!$C$2:$D$1000,2,FALSE)),0,VLOOKUP("SAN_"&amp;A20,ESTR_SK!$C$2:$D$1000,2,FALSE))</f>
        <v>0</v>
      </c>
      <c r="I20" s="1085">
        <f t="shared" ca="1" si="1"/>
        <v>0</v>
      </c>
      <c r="K20" s="1121"/>
      <c r="L20" s="870"/>
      <c r="M20" s="870"/>
      <c r="N20" s="1120"/>
    </row>
    <row r="21" spans="1:14" ht="15" customHeight="1">
      <c r="A21" s="1061" t="s">
        <v>395</v>
      </c>
      <c r="B21" s="493" t="s">
        <v>5629</v>
      </c>
      <c r="C21" s="449">
        <f ca="1">SUMIF(Codifica_CE!$K$2:$U$1241,SKATS!A21,Codifica_CE!$S$2:$S$1241)</f>
        <v>147</v>
      </c>
      <c r="D21" s="449">
        <f ca="1">SUMIF(Codifica_CE!$K$2:$U$1241,SKATS!A21,Codifica_CE!$T$2:$T$1241)</f>
        <v>144</v>
      </c>
      <c r="E21" s="450">
        <f t="shared" ca="1" si="0"/>
        <v>-3</v>
      </c>
      <c r="F21" s="451"/>
      <c r="G21" s="1127">
        <f ca="1">SUMIF(Codifica_CE!$K$2:$U$1241,SKATS!A21,Codifica_CE!$U$2:$U$1241)</f>
        <v>0</v>
      </c>
      <c r="H21" s="1084">
        <f>IF(ISERROR(VLOOKUP("SAN_"&amp;A21,ESTR_SK!$C$2:$D$1000,2,FALSE)),0,VLOOKUP("SAN_"&amp;A21,ESTR_SK!$C$2:$D$1000,2,FALSE))</f>
        <v>0</v>
      </c>
      <c r="I21" s="1085">
        <f t="shared" ca="1" si="1"/>
        <v>0</v>
      </c>
      <c r="K21" s="1121"/>
      <c r="L21" s="870"/>
      <c r="M21" s="870"/>
      <c r="N21" s="1120"/>
    </row>
    <row r="22" spans="1:14" ht="15" customHeight="1">
      <c r="A22" s="1241" t="s">
        <v>532</v>
      </c>
      <c r="B22" s="1242" t="s">
        <v>5630</v>
      </c>
      <c r="C22" s="449">
        <f ca="1">SUMIF(Codifica_CE!$K$2:$U$1241,SKATS!A22,Codifica_CE!$S$2:$S$1241)</f>
        <v>0</v>
      </c>
      <c r="D22" s="449">
        <f ca="1">SUMIF(Codifica_CE!$K$2:$U$1241,SKATS!A22,Codifica_CE!$T$2:$T$1241)</f>
        <v>5280</v>
      </c>
      <c r="E22" s="450">
        <f ca="1">+D22-C22</f>
        <v>5280</v>
      </c>
      <c r="F22" s="451"/>
      <c r="G22" s="1127">
        <f ca="1">SUMIF(Codifica_CE!$K$2:$U$1241,SKATS!A22,Codifica_CE!$U$2:$U$1241)</f>
        <v>0</v>
      </c>
      <c r="H22" s="1084"/>
      <c r="I22" s="1085"/>
      <c r="K22" s="1050"/>
      <c r="L22" s="1049"/>
      <c r="M22" s="1049"/>
      <c r="N22" s="1048"/>
    </row>
    <row r="23" spans="1:14" ht="15" customHeight="1">
      <c r="A23" s="1241" t="s">
        <v>542</v>
      </c>
      <c r="B23" s="1242" t="s">
        <v>5631</v>
      </c>
      <c r="C23" s="449">
        <f ca="1">SUMIF(Codifica_CE!$K$2:$U$1241,SKATS!A23,Codifica_CE!$S$2:$S$1241)</f>
        <v>0</v>
      </c>
      <c r="D23" s="449">
        <f ca="1">SUMIF(Codifica_CE!$K$2:$U$1241,SKATS!A23,Codifica_CE!$T$2:$T$1241)</f>
        <v>0</v>
      </c>
      <c r="E23" s="450">
        <f ca="1">+D23-C23</f>
        <v>0</v>
      </c>
      <c r="F23" s="451"/>
      <c r="G23" s="1127">
        <f ca="1">SUMIF(Codifica_CE!$K$2:$U$1241,SKATS!A23,Codifica_CE!$U$2:$U$1241)</f>
        <v>0</v>
      </c>
      <c r="H23" s="1084"/>
      <c r="I23" s="1085"/>
      <c r="K23" s="1050"/>
      <c r="L23" s="1049"/>
      <c r="M23" s="1049"/>
      <c r="N23" s="1048"/>
    </row>
    <row r="24" spans="1:14" ht="15" customHeight="1" thickBot="1">
      <c r="A24" s="1060"/>
      <c r="B24" s="453" t="s">
        <v>5632</v>
      </c>
      <c r="C24" s="454">
        <f ca="1">SUM(C9:C23)</f>
        <v>503275</v>
      </c>
      <c r="D24" s="454">
        <f ca="1">SUM(D9:D23)</f>
        <v>516625</v>
      </c>
      <c r="E24" s="455">
        <f t="shared" ca="1" si="0"/>
        <v>13350</v>
      </c>
      <c r="F24" s="1071"/>
      <c r="G24" s="454">
        <f ca="1">SUM(G9:G23)</f>
        <v>0</v>
      </c>
      <c r="H24" s="1134">
        <f>SUM(H9:H21)</f>
        <v>0</v>
      </c>
      <c r="I24" s="1135">
        <f ca="1">SUM(I9:I21)</f>
        <v>0</v>
      </c>
      <c r="K24" s="1136">
        <f>SUM(K9:K21)</f>
        <v>0</v>
      </c>
      <c r="L24" s="1137">
        <f>SUM(L9:L21)</f>
        <v>0</v>
      </c>
      <c r="M24" s="1137">
        <f>SUM(M9:M21)</f>
        <v>0</v>
      </c>
      <c r="N24" s="1138">
        <f>SUM(N9:N21)</f>
        <v>0</v>
      </c>
    </row>
    <row r="25" spans="1:14">
      <c r="A25" s="1059"/>
      <c r="B25" s="1083"/>
      <c r="C25" s="1082"/>
      <c r="D25" s="1081"/>
      <c r="E25" s="1080"/>
      <c r="F25" s="1119"/>
      <c r="G25" s="1079"/>
      <c r="H25" s="1078"/>
      <c r="I25" s="1077"/>
      <c r="J25" s="1119"/>
      <c r="K25" s="1093"/>
      <c r="L25" s="1119"/>
      <c r="M25" s="1119"/>
      <c r="N25" s="1092"/>
    </row>
    <row r="26" spans="1:14">
      <c r="A26" s="1058"/>
      <c r="B26" s="1076" t="s">
        <v>5633</v>
      </c>
      <c r="C26" s="1091"/>
      <c r="D26" s="1090"/>
      <c r="E26" s="1089"/>
      <c r="F26" s="1119"/>
      <c r="G26" s="1088"/>
      <c r="H26" s="1087"/>
      <c r="I26" s="1086"/>
      <c r="J26" s="1119"/>
      <c r="K26" s="1087"/>
      <c r="L26" s="1090"/>
      <c r="M26" s="1090"/>
      <c r="N26" s="1086"/>
    </row>
    <row r="27" spans="1:14" ht="15" customHeight="1">
      <c r="A27" s="1062" t="s">
        <v>1183</v>
      </c>
      <c r="B27" s="448" t="s">
        <v>5634</v>
      </c>
      <c r="C27" s="449">
        <f ca="1">SUMIF(Codifica_CE!$K$2:$U$1241,SKATS!A27,Codifica_CE!$S$2:$S$1241)</f>
        <v>180393</v>
      </c>
      <c r="D27" s="449">
        <f ca="1">SUMIF(Codifica_CE!$K$2:$U$1241,SKATS!A27,Codifica_CE!$T$2:$T$1241)</f>
        <v>179717</v>
      </c>
      <c r="E27" s="450">
        <f t="shared" ref="E27:E46" ca="1" si="2">+D27-C27</f>
        <v>-676</v>
      </c>
      <c r="F27" s="451"/>
      <c r="G27" s="1127">
        <f ca="1">SUMIF(Codifica_CE!$K$2:$U$1241,SKATS!A27,Codifica_CE!$U$2:$U$1241)</f>
        <v>0</v>
      </c>
      <c r="H27" s="1084">
        <f>IF(ISERROR(VLOOKUP("SAN_"&amp;A27,ESTR_SK!$C$2:$D$1000,2,FALSE)),0,VLOOKUP("SAN_"&amp;A27,ESTR_SK!$C$2:$D$1000,2,FALSE))</f>
        <v>0</v>
      </c>
      <c r="I27" s="1085">
        <f t="shared" ref="I27:I46" ca="1" si="3">$G27-$H27</f>
        <v>0</v>
      </c>
      <c r="K27" s="1121"/>
      <c r="L27" s="870"/>
      <c r="M27" s="870"/>
      <c r="N27" s="1120"/>
    </row>
    <row r="28" spans="1:14" ht="15" customHeight="1">
      <c r="A28" s="1062" t="s">
        <v>1010</v>
      </c>
      <c r="B28" s="448" t="s">
        <v>5635</v>
      </c>
      <c r="C28" s="449">
        <f ca="1">SUMIF(Codifica_CE!$K$2:$U$1241,SKATS!A28,Codifica_CE!$S$2:$S$1241)</f>
        <v>71179</v>
      </c>
      <c r="D28" s="449">
        <f ca="1">SUMIF(Codifica_CE!$K$2:$U$1241,SKATS!A28,Codifica_CE!$T$2:$T$1241)</f>
        <v>72508</v>
      </c>
      <c r="E28" s="450">
        <f t="shared" ca="1" si="2"/>
        <v>1329</v>
      </c>
      <c r="F28" s="451"/>
      <c r="G28" s="1127">
        <f ca="1">SUMIF(Codifica_CE!$K$2:$U$1241,SKATS!A28,Codifica_CE!$U$2:$U$1241)</f>
        <v>0</v>
      </c>
      <c r="H28" s="1084">
        <f>IF(ISERROR(VLOOKUP("SAN_"&amp;A28,ESTR_SK!$C$2:$D$1000,2,FALSE)),0,VLOOKUP("SAN_"&amp;A28,ESTR_SK!$C$2:$D$1000,2,FALSE))</f>
        <v>0</v>
      </c>
      <c r="I28" s="1085">
        <f t="shared" ca="1" si="3"/>
        <v>0</v>
      </c>
      <c r="K28" s="1121"/>
      <c r="L28" s="870"/>
      <c r="M28" s="870"/>
      <c r="N28" s="1120"/>
    </row>
    <row r="29" spans="1:14" ht="15" customHeight="1">
      <c r="A29" s="1062" t="s">
        <v>1075</v>
      </c>
      <c r="B29" s="448" t="s">
        <v>5636</v>
      </c>
      <c r="C29" s="449">
        <f ca="1">SUMIF(Codifica_CE!$K$2:$U$1241,SKATS!A29,Codifica_CE!$S$2:$S$1241)</f>
        <v>1981</v>
      </c>
      <c r="D29" s="449">
        <f ca="1">SUMIF(Codifica_CE!$K$2:$U$1241,SKATS!A29,Codifica_CE!$T$2:$T$1241)</f>
        <v>1890</v>
      </c>
      <c r="E29" s="450">
        <f t="shared" ca="1" si="2"/>
        <v>-91</v>
      </c>
      <c r="F29" s="451"/>
      <c r="G29" s="1127">
        <f ca="1">SUMIF(Codifica_CE!$K$2:$U$1241,SKATS!A29,Codifica_CE!$U$2:$U$1241)</f>
        <v>0</v>
      </c>
      <c r="H29" s="1084">
        <f>IF(ISERROR(VLOOKUP("SAN_"&amp;A29,ESTR_SK!$C$2:$D$1000,2,FALSE)),0,VLOOKUP("SAN_"&amp;A29,ESTR_SK!$C$2:$D$1000,2,FALSE))</f>
        <v>0</v>
      </c>
      <c r="I29" s="1085">
        <f t="shared" ca="1" si="3"/>
        <v>0</v>
      </c>
      <c r="K29" s="1121"/>
      <c r="L29" s="870"/>
      <c r="M29" s="870"/>
      <c r="N29" s="1120"/>
    </row>
    <row r="30" spans="1:14" ht="15" customHeight="1">
      <c r="A30" s="1062" t="s">
        <v>1048</v>
      </c>
      <c r="B30" s="448" t="s">
        <v>5637</v>
      </c>
      <c r="C30" s="449">
        <f ca="1">SUMIF(Codifica_CE!$K$2:$U$1241,SKATS!A30,Codifica_CE!$S$2:$S$1241)</f>
        <v>891</v>
      </c>
      <c r="D30" s="449">
        <f ca="1">SUMIF(Codifica_CE!$K$2:$U$1241,SKATS!A30,Codifica_CE!$T$2:$T$1241)</f>
        <v>943</v>
      </c>
      <c r="E30" s="450">
        <f t="shared" ca="1" si="2"/>
        <v>52</v>
      </c>
      <c r="F30" s="451"/>
      <c r="G30" s="1127">
        <f ca="1">SUMIF(Codifica_CE!$K$2:$U$1241,SKATS!A30,Codifica_CE!$U$2:$U$1241)</f>
        <v>0</v>
      </c>
      <c r="H30" s="1084">
        <f>IF(ISERROR(VLOOKUP("SAN_"&amp;A30,ESTR_SK!$C$2:$D$1000,2,FALSE)),0,VLOOKUP("SAN_"&amp;A30,ESTR_SK!$C$2:$D$1000,2,FALSE))</f>
        <v>0</v>
      </c>
      <c r="I30" s="1085">
        <f t="shared" ca="1" si="3"/>
        <v>0</v>
      </c>
      <c r="K30" s="1121"/>
      <c r="L30" s="870"/>
      <c r="M30" s="870"/>
      <c r="N30" s="1120"/>
    </row>
    <row r="31" spans="1:14" ht="15" customHeight="1">
      <c r="A31" s="1062" t="s">
        <v>762</v>
      </c>
      <c r="B31" s="448" t="s">
        <v>5638</v>
      </c>
      <c r="C31" s="449">
        <f ca="1">SUMIF(Codifica_CE!$K$2:$U$1241,SKATS!A31,Codifica_CE!$S$2:$S$1241)</f>
        <v>67153</v>
      </c>
      <c r="D31" s="449">
        <f ca="1">SUMIF(Codifica_CE!$K$2:$U$1241,SKATS!A31,Codifica_CE!$T$2:$T$1241)</f>
        <v>65425</v>
      </c>
      <c r="E31" s="450">
        <f t="shared" ca="1" si="2"/>
        <v>-1728</v>
      </c>
      <c r="F31" s="451"/>
      <c r="G31" s="1127">
        <f ca="1">SUMIF(Codifica_CE!$K$2:$U$1241,SKATS!A31,Codifica_CE!$U$2:$U$1241)</f>
        <v>0</v>
      </c>
      <c r="H31" s="1084">
        <f>IF(ISERROR(VLOOKUP("SAN_"&amp;A31,ESTR_SK!$C$2:$D$1000,2,FALSE)),0,VLOOKUP("SAN_"&amp;A31,ESTR_SK!$C$2:$D$1000,2,FALSE))</f>
        <v>0</v>
      </c>
      <c r="I31" s="1085">
        <f t="shared" ca="1" si="3"/>
        <v>0</v>
      </c>
      <c r="K31" s="1121"/>
      <c r="L31" s="870"/>
      <c r="M31" s="870"/>
      <c r="N31" s="1120"/>
    </row>
    <row r="32" spans="1:14" ht="15" customHeight="1">
      <c r="A32" s="1062" t="s">
        <v>1134</v>
      </c>
      <c r="B32" s="448" t="s">
        <v>5639</v>
      </c>
      <c r="C32" s="449">
        <f ca="1">SUMIF(Codifica_CE!$K$2:$U$1241,SKATS!A32,Codifica_CE!$S$2:$S$1241)</f>
        <v>183</v>
      </c>
      <c r="D32" s="449">
        <f ca="1">SUMIF(Codifica_CE!$K$2:$U$1241,SKATS!A32,Codifica_CE!$T$2:$T$1241)</f>
        <v>167</v>
      </c>
      <c r="E32" s="450">
        <f t="shared" ca="1" si="2"/>
        <v>-16</v>
      </c>
      <c r="F32" s="451"/>
      <c r="G32" s="1127">
        <f ca="1">SUMIF(Codifica_CE!$K$2:$U$1241,SKATS!A32,Codifica_CE!$U$2:$U$1241)</f>
        <v>0</v>
      </c>
      <c r="H32" s="1084">
        <f>IF(ISERROR(VLOOKUP("SAN_"&amp;A32,ESTR_SK!$C$2:$D$1000,2,FALSE)),0,VLOOKUP("SAN_"&amp;A32,ESTR_SK!$C$2:$D$1000,2,FALSE))</f>
        <v>0</v>
      </c>
      <c r="I32" s="1085">
        <f t="shared" ca="1" si="3"/>
        <v>0</v>
      </c>
      <c r="K32" s="1121"/>
      <c r="L32" s="870"/>
      <c r="M32" s="870"/>
      <c r="N32" s="1120"/>
    </row>
    <row r="33" spans="1:14" ht="15" customHeight="1">
      <c r="A33" s="1062" t="s">
        <v>1253</v>
      </c>
      <c r="B33" s="448" t="s">
        <v>4406</v>
      </c>
      <c r="C33" s="449">
        <f ca="1">SUMIF(Codifica_CE!$K$2:$U$1241,SKATS!A33,Codifica_CE!$S$2:$S$1241)</f>
        <v>30464</v>
      </c>
      <c r="D33" s="449">
        <f ca="1">SUMIF(Codifica_CE!$K$2:$U$1241,SKATS!A33,Codifica_CE!$T$2:$T$1241)</f>
        <v>35979</v>
      </c>
      <c r="E33" s="450">
        <f t="shared" ca="1" si="2"/>
        <v>5515</v>
      </c>
      <c r="F33" s="451"/>
      <c r="G33" s="1127">
        <f ca="1">SUMIF(Codifica_CE!$K$2:$U$1241,SKATS!A33,Codifica_CE!$U$2:$U$1241)</f>
        <v>0</v>
      </c>
      <c r="H33" s="1084">
        <f>IF(ISERROR(VLOOKUP("SAN_"&amp;A33,ESTR_SK!$C$2:$D$1000,2,FALSE)),0,VLOOKUP("SAN_"&amp;A33,ESTR_SK!$C$2:$D$1000,2,FALSE))</f>
        <v>0</v>
      </c>
      <c r="I33" s="1085">
        <f t="shared" ca="1" si="3"/>
        <v>0</v>
      </c>
      <c r="K33" s="1121"/>
      <c r="L33" s="870"/>
      <c r="M33" s="870"/>
      <c r="N33" s="1120"/>
    </row>
    <row r="34" spans="1:14" ht="15" customHeight="1">
      <c r="A34" s="1057" t="s">
        <v>1224</v>
      </c>
      <c r="B34" s="457" t="s">
        <v>5640</v>
      </c>
      <c r="C34" s="449">
        <f ca="1">SUMIF(Codifica_CE!$K$2:$U$1241,SKATS!A34,Codifica_CE!$S$2:$S$1241)</f>
        <v>14814</v>
      </c>
      <c r="D34" s="449">
        <f ca="1">SUMIF(Codifica_CE!$K$2:$U$1241,SKATS!A34,Codifica_CE!$T$2:$T$1241)</f>
        <v>14761</v>
      </c>
      <c r="E34" s="450">
        <f t="shared" ca="1" si="2"/>
        <v>-53</v>
      </c>
      <c r="F34" s="451"/>
      <c r="G34" s="1127">
        <f ca="1">SUMIF(Codifica_CE!$K$2:$U$1241,SKATS!A34,Codifica_CE!$U$2:$U$1241)</f>
        <v>0</v>
      </c>
      <c r="H34" s="1084">
        <f>IF(ISERROR(VLOOKUP("SAN_"&amp;A34,ESTR_SK!$C$2:$D$1000,2,FALSE)),0,VLOOKUP("SAN_"&amp;A34,ESTR_SK!$C$2:$D$1000,2,FALSE))</f>
        <v>0</v>
      </c>
      <c r="I34" s="1085">
        <f t="shared" ca="1" si="3"/>
        <v>0</v>
      </c>
      <c r="K34" s="1121"/>
      <c r="L34" s="870"/>
      <c r="M34" s="870"/>
      <c r="N34" s="1120"/>
    </row>
    <row r="35" spans="1:14" ht="15" customHeight="1">
      <c r="A35" s="1057" t="s">
        <v>1917</v>
      </c>
      <c r="B35" s="457" t="s">
        <v>5641</v>
      </c>
      <c r="C35" s="449">
        <f ca="1">SUMIF(Codifica_CE!$K$2:$U$1241,SKATS!A35,Codifica_CE!$S$2:$S$1241)</f>
        <v>19327</v>
      </c>
      <c r="D35" s="449">
        <f ca="1">SUMIF(Codifica_CE!$K$2:$U$1241,SKATS!A35,Codifica_CE!$T$2:$T$1241)</f>
        <v>19344</v>
      </c>
      <c r="E35" s="450">
        <f t="shared" ca="1" si="2"/>
        <v>17</v>
      </c>
      <c r="F35" s="451"/>
      <c r="G35" s="1127">
        <f ca="1">SUMIF(Codifica_CE!$K$2:$U$1241,SKATS!A35,Codifica_CE!$U$2:$U$1241)</f>
        <v>0</v>
      </c>
      <c r="H35" s="1084">
        <f>IF(ISERROR(VLOOKUP("SAN_"&amp;A35,ESTR_SK!$C$2:$D$1000,2,FALSE)),0,VLOOKUP("SAN_"&amp;A35,ESTR_SK!$C$2:$D$1000,2,FALSE))</f>
        <v>0</v>
      </c>
      <c r="I35" s="1085">
        <f t="shared" ca="1" si="3"/>
        <v>0</v>
      </c>
      <c r="K35" s="1121"/>
      <c r="L35" s="870"/>
      <c r="M35" s="870"/>
      <c r="N35" s="1120"/>
    </row>
    <row r="36" spans="1:14" ht="15" customHeight="1">
      <c r="A36" s="1062" t="s">
        <v>3033</v>
      </c>
      <c r="B36" s="448" t="s">
        <v>5642</v>
      </c>
      <c r="C36" s="449">
        <f ca="1">SUMIF(Codifica_CE!$K$2:$U$1241,SKATS!A36,Codifica_CE!$S$2:$S$1241)</f>
        <v>1266</v>
      </c>
      <c r="D36" s="449">
        <f ca="1">SUMIF(Codifica_CE!$K$2:$U$1241,SKATS!A36,Codifica_CE!$T$2:$T$1241)</f>
        <v>1281</v>
      </c>
      <c r="E36" s="450">
        <f t="shared" ca="1" si="2"/>
        <v>15</v>
      </c>
      <c r="F36" s="451"/>
      <c r="G36" s="1127">
        <f ca="1">SUMIF(Codifica_CE!$K$2:$U$1241,SKATS!A36,Codifica_CE!$U$2:$U$1241)</f>
        <v>0</v>
      </c>
      <c r="H36" s="1084">
        <f>IF(ISERROR(VLOOKUP("SAN_"&amp;A36,ESTR_SK!$C$2:$D$1000,2,FALSE)),0,VLOOKUP("SAN_"&amp;A36,ESTR_SK!$C$2:$D$1000,2,FALSE))</f>
        <v>0</v>
      </c>
      <c r="I36" s="1085">
        <f t="shared" ca="1" si="3"/>
        <v>0</v>
      </c>
      <c r="K36" s="1121"/>
      <c r="L36" s="870"/>
      <c r="M36" s="870"/>
      <c r="N36" s="1120"/>
    </row>
    <row r="37" spans="1:14" ht="15" customHeight="1">
      <c r="A37" s="1062" t="s">
        <v>1494</v>
      </c>
      <c r="B37" s="448" t="s">
        <v>5643</v>
      </c>
      <c r="C37" s="449">
        <f ca="1">SUMIF(Codifica_CE!$K$2:$U$1241,SKATS!A37,Codifica_CE!$S$2:$S$1241)</f>
        <v>76</v>
      </c>
      <c r="D37" s="449">
        <f ca="1">SUMIF(Codifica_CE!$K$2:$U$1241,SKATS!A37,Codifica_CE!$T$2:$T$1241)</f>
        <v>73</v>
      </c>
      <c r="E37" s="450">
        <f t="shared" ca="1" si="2"/>
        <v>-3</v>
      </c>
      <c r="F37" s="451"/>
      <c r="G37" s="1127">
        <f ca="1">SUMIF(Codifica_CE!$K$2:$U$1241,SKATS!A37,Codifica_CE!$U$2:$U$1241)</f>
        <v>0</v>
      </c>
      <c r="H37" s="1084">
        <f>IF(ISERROR(VLOOKUP("SAN_"&amp;A37,ESTR_SK!$C$2:$D$1000,2,FALSE)),0,VLOOKUP("SAN_"&amp;A37,ESTR_SK!$C$2:$D$1000,2,FALSE))</f>
        <v>0</v>
      </c>
      <c r="I37" s="1085">
        <f t="shared" ca="1" si="3"/>
        <v>0</v>
      </c>
      <c r="K37" s="1121"/>
      <c r="L37" s="870"/>
      <c r="M37" s="870"/>
      <c r="N37" s="1120"/>
    </row>
    <row r="38" spans="1:14" ht="15" customHeight="1">
      <c r="A38" s="1062" t="s">
        <v>1114</v>
      </c>
      <c r="B38" s="448" t="s">
        <v>5644</v>
      </c>
      <c r="C38" s="449">
        <f ca="1">SUMIF(Codifica_CE!$K$2:$U$1241,SKATS!A38,Codifica_CE!$S$2:$S$1241)</f>
        <v>62713</v>
      </c>
      <c r="D38" s="449">
        <f ca="1">SUMIF(Codifica_CE!$K$2:$U$1241,SKATS!A38,Codifica_CE!$T$2:$T$1241)</f>
        <v>62136</v>
      </c>
      <c r="E38" s="450">
        <f ca="1">+D38-C38</f>
        <v>-577</v>
      </c>
      <c r="F38" s="860"/>
      <c r="G38" s="1056">
        <f ca="1">SUMIF(Codifica_CE!$K$2:$U$1241,SKATS!A38,Codifica_CE!$U$2:$U$1241)</f>
        <v>0</v>
      </c>
      <c r="H38" s="1084">
        <f>IF(ISERROR(VLOOKUP("SAN_"&amp;A38,ESTR_SK!$C$2:$D$1000,2,FALSE)),0,VLOOKUP("SAN_"&amp;A38,ESTR_SK!$C$2:$D$1000,2,FALSE))</f>
        <v>0</v>
      </c>
      <c r="I38" s="1085">
        <f t="shared" ca="1" si="3"/>
        <v>0</v>
      </c>
      <c r="K38" s="1121"/>
      <c r="L38" s="870"/>
      <c r="M38" s="870"/>
      <c r="N38" s="1120"/>
    </row>
    <row r="39" spans="1:14" ht="15" customHeight="1">
      <c r="A39" s="1062" t="s">
        <v>2630</v>
      </c>
      <c r="B39" s="448" t="s">
        <v>5645</v>
      </c>
      <c r="C39" s="449">
        <f ca="1">SUMIF(Codifica_CE!$K$2:$U$1241,SKATS!A39,Codifica_CE!$S$2:$S$1241)-SUM(Codifica_CE!S258:S265)</f>
        <v>6</v>
      </c>
      <c r="D39" s="449">
        <f ca="1">SUMIF(Codifica_CE!$K$2:$U$1241,SKATS!A39,Codifica_CE!$T$2:$T$1241)-SUM(Codifica_CE!T258:T265)</f>
        <v>2</v>
      </c>
      <c r="E39" s="450">
        <f t="shared" ca="1" si="2"/>
        <v>-4</v>
      </c>
      <c r="F39" s="451"/>
      <c r="G39" s="1127">
        <f ca="1">SUMIF(Codifica_CE!$K$2:$U$1241,SKATS!A39,Codifica_CE!$U$2:$U$1241)-SUM(Codifica_CE!U258:U265)</f>
        <v>0</v>
      </c>
      <c r="H39" s="1084">
        <f>IF(ISERROR(VLOOKUP("SAN_"&amp;A39,ESTR_SK!$C$2:$D$1000,2,FALSE)),0,VLOOKUP("SAN_"&amp;A39,ESTR_SK!$C$2:$D$1000,2,FALSE))</f>
        <v>0</v>
      </c>
      <c r="I39" s="1085">
        <f t="shared" ca="1" si="3"/>
        <v>0</v>
      </c>
      <c r="K39" s="1121"/>
      <c r="L39" s="870"/>
      <c r="M39" s="870"/>
      <c r="N39" s="1120"/>
    </row>
    <row r="40" spans="1:14" ht="15" customHeight="1">
      <c r="A40" s="1062" t="s">
        <v>946</v>
      </c>
      <c r="B40" s="448" t="s">
        <v>5646</v>
      </c>
      <c r="C40" s="449">
        <f ca="1">SUMIF(Codifica_CE!$K$2:$U$1241,SKATS!A40,Codifica_CE!$S$2:$S$1241)</f>
        <v>30913</v>
      </c>
      <c r="D40" s="449">
        <f ca="1">SUMIF(Codifica_CE!$K$2:$U$1241,SKATS!A40,Codifica_CE!$T$2:$T$1241)</f>
        <v>30709</v>
      </c>
      <c r="E40" s="450">
        <f t="shared" ca="1" si="2"/>
        <v>-204</v>
      </c>
      <c r="F40" s="451"/>
      <c r="G40" s="1127">
        <f ca="1">SUMIF(Codifica_CE!$K$2:$U$1241,SKATS!A40,Codifica_CE!$U$2:$U$1241)</f>
        <v>0</v>
      </c>
      <c r="H40" s="1084">
        <f>IF(ISERROR(VLOOKUP("SAN_"&amp;A40,ESTR_SK!$C$2:$D$1000,2,FALSE)),0,VLOOKUP("SAN_"&amp;A40,ESTR_SK!$C$2:$D$1000,2,FALSE))</f>
        <v>0</v>
      </c>
      <c r="I40" s="1085">
        <f t="shared" ca="1" si="3"/>
        <v>0</v>
      </c>
      <c r="K40" s="1121"/>
      <c r="L40" s="870"/>
      <c r="M40" s="870"/>
      <c r="N40" s="1120"/>
    </row>
    <row r="41" spans="1:14" ht="15" customHeight="1">
      <c r="A41" s="1062" t="s">
        <v>746</v>
      </c>
      <c r="B41" s="448" t="s">
        <v>5647</v>
      </c>
      <c r="C41" s="449">
        <f ca="1">SUMIF(Codifica_CE!$K$2:$U$1241,SKATS!A41,Codifica_CE!$S$2:$S$1241)-Codifica_CE!S266</f>
        <v>4695</v>
      </c>
      <c r="D41" s="449">
        <f ca="1">SUMIF(Codifica_CE!$K$2:$U$1241,SKATS!A41,Codifica_CE!$T$2:$T$1241)-Codifica_CE!T266</f>
        <v>4429</v>
      </c>
      <c r="E41" s="450">
        <f t="shared" ca="1" si="2"/>
        <v>-266</v>
      </c>
      <c r="F41" s="451"/>
      <c r="G41" s="1127">
        <f ca="1">SUMIF(Codifica_CE!$K$2:$U$1241,SKATS!A41,Codifica_CE!$U$2:$U$1241)-Codifica_CE!U266</f>
        <v>0</v>
      </c>
      <c r="H41" s="1084">
        <f>IF(ISERROR(VLOOKUP("SAN_"&amp;A41,ESTR_SK!$C$2:$D$1000,2,FALSE)),0,VLOOKUP("SAN_"&amp;A41,ESTR_SK!$C$2:$D$1000,2,FALSE))</f>
        <v>0</v>
      </c>
      <c r="I41" s="1085">
        <f t="shared" ca="1" si="3"/>
        <v>0</v>
      </c>
      <c r="K41" s="1121"/>
      <c r="L41" s="870"/>
      <c r="M41" s="870"/>
      <c r="N41" s="1120"/>
    </row>
    <row r="42" spans="1:14" ht="15" customHeight="1">
      <c r="A42" s="1062" t="s">
        <v>958</v>
      </c>
      <c r="B42" s="448" t="s">
        <v>5648</v>
      </c>
      <c r="C42" s="449">
        <f ca="1">SUMIF(Codifica_CE!$K$2:$U$1241,SKATS!A42,Codifica_CE!$S$2:$S$1241)</f>
        <v>1790</v>
      </c>
      <c r="D42" s="449">
        <f ca="1">SUMIF(Codifica_CE!$K$2:$U$1241,SKATS!A42,Codifica_CE!$T$2:$T$1241)</f>
        <v>1987</v>
      </c>
      <c r="E42" s="450">
        <f t="shared" ca="1" si="2"/>
        <v>197</v>
      </c>
      <c r="F42" s="451"/>
      <c r="G42" s="1127">
        <f ca="1">SUMIF(Codifica_CE!$K$2:$U$1241,SKATS!A42,Codifica_CE!$U$2:$U$1241)</f>
        <v>0</v>
      </c>
      <c r="H42" s="1084">
        <f>IF(ISERROR(VLOOKUP("SAN_"&amp;A42,ESTR_SK!$C$2:$D$1000,2,FALSE)),0,VLOOKUP("SAN_"&amp;A42,ESTR_SK!$C$2:$D$1000,2,FALSE))</f>
        <v>0</v>
      </c>
      <c r="I42" s="1085">
        <f t="shared" ca="1" si="3"/>
        <v>0</v>
      </c>
      <c r="K42" s="1121"/>
      <c r="L42" s="870"/>
      <c r="M42" s="870"/>
      <c r="N42" s="1120"/>
    </row>
    <row r="43" spans="1:14" ht="15" customHeight="1">
      <c r="A43" s="1062" t="s">
        <v>2760</v>
      </c>
      <c r="B43" s="448" t="s">
        <v>5649</v>
      </c>
      <c r="C43" s="449">
        <f ca="1">SUMIF(Codifica_CE!$K$2:$U$1241,SKATS!A43,Codifica_CE!$S$2:$S$1241)</f>
        <v>1113</v>
      </c>
      <c r="D43" s="449">
        <f ca="1">SUMIF(Codifica_CE!$K$2:$U$1241,SKATS!A43,Codifica_CE!$T$2:$T$1241)</f>
        <v>2318</v>
      </c>
      <c r="E43" s="450">
        <f t="shared" ca="1" si="2"/>
        <v>1205</v>
      </c>
      <c r="F43" s="451"/>
      <c r="G43" s="1127">
        <f ca="1">SUMIF(Codifica_CE!$K$2:$U$1241,SKATS!A43,Codifica_CE!$U$2:$U$1241)</f>
        <v>0</v>
      </c>
      <c r="H43" s="1084">
        <f>IF(ISERROR(VLOOKUP("SAN_"&amp;A43,ESTR_SK!$C$2:$D$1000,2,FALSE)),0,VLOOKUP("SAN_"&amp;A43,ESTR_SK!$C$2:$D$1000,2,FALSE))</f>
        <v>0</v>
      </c>
      <c r="I43" s="1085">
        <f t="shared" ca="1" si="3"/>
        <v>0</v>
      </c>
      <c r="K43" s="1121"/>
      <c r="L43" s="870"/>
      <c r="M43" s="870"/>
      <c r="N43" s="1120"/>
    </row>
    <row r="44" spans="1:14" ht="15" customHeight="1">
      <c r="A44" s="1062" t="s">
        <v>805</v>
      </c>
      <c r="B44" s="448" t="s">
        <v>5650</v>
      </c>
      <c r="C44" s="449">
        <f ca="1">SUMIF(Codifica_CE!$K$2:$U$1241,SKATS!A44,Codifica_CE!$S$2:$S$1241)</f>
        <v>5964</v>
      </c>
      <c r="D44" s="449">
        <f ca="1">SUMIF(Codifica_CE!$K$2:$U$1241,SKATS!A44,Codifica_CE!$T$2:$T$1241)</f>
        <v>5977</v>
      </c>
      <c r="E44" s="450">
        <f t="shared" ca="1" si="2"/>
        <v>13</v>
      </c>
      <c r="F44" s="451"/>
      <c r="G44" s="1127">
        <f ca="1">SUMIF(Codifica_CE!$K$2:$U$1241,SKATS!A44,Codifica_CE!$U$2:$U$1241)</f>
        <v>0</v>
      </c>
      <c r="H44" s="1084">
        <f>IF(ISERROR(VLOOKUP("SAN_"&amp;A44,ESTR_SK!$C$2:$D$1000,2,FALSE)),0,VLOOKUP("SAN_"&amp;A44,ESTR_SK!$C$2:$D$1000,2,FALSE))</f>
        <v>0</v>
      </c>
      <c r="I44" s="1085">
        <f t="shared" ca="1" si="3"/>
        <v>0</v>
      </c>
      <c r="K44" s="1121"/>
      <c r="L44" s="870"/>
      <c r="M44" s="870"/>
      <c r="N44" s="1120"/>
    </row>
    <row r="45" spans="1:14" ht="15" customHeight="1">
      <c r="A45" s="1062" t="s">
        <v>2886</v>
      </c>
      <c r="B45" s="448" t="s">
        <v>5651</v>
      </c>
      <c r="C45" s="449">
        <f ca="1">SUMIF(Codifica_CE!$K$2:$U$1241,SKATS!A45,Codifica_CE!$S$2:$S$1241)</f>
        <v>391</v>
      </c>
      <c r="D45" s="449">
        <f ca="1">SUMIF(Codifica_CE!$K$2:$U$1241,SKATS!A45,Codifica_CE!$T$2:$T$1241)</f>
        <v>557</v>
      </c>
      <c r="E45" s="450">
        <f t="shared" ca="1" si="2"/>
        <v>166</v>
      </c>
      <c r="F45" s="451"/>
      <c r="G45" s="1127">
        <f ca="1">SUMIF(Codifica_CE!$K$2:$U$1241,SKATS!A45,Codifica_CE!$U$2:$U$1241)</f>
        <v>0</v>
      </c>
      <c r="H45" s="1084">
        <f>IF(ISERROR(VLOOKUP("SAN_"&amp;A45,ESTR_SK!$C$2:$D$1000,2,FALSE)),0,VLOOKUP("SAN_"&amp;A45,ESTR_SK!$C$2:$D$1000,2,FALSE))</f>
        <v>0</v>
      </c>
      <c r="I45" s="1085">
        <f t="shared" ca="1" si="3"/>
        <v>0</v>
      </c>
      <c r="K45" s="1121"/>
      <c r="L45" s="870"/>
      <c r="M45" s="870"/>
      <c r="N45" s="1120"/>
    </row>
    <row r="46" spans="1:14" ht="15" customHeight="1">
      <c r="A46" s="1061" t="s">
        <v>1318</v>
      </c>
      <c r="B46" s="492" t="s">
        <v>5652</v>
      </c>
      <c r="C46" s="449">
        <f ca="1">SUMIF(Codifica_CE!$K$2:$U$1241,SKATS!A46,Codifica_CE!$S$2:$S$1241)</f>
        <v>6675</v>
      </c>
      <c r="D46" s="449">
        <f ca="1">SUMIF(Codifica_CE!$K$2:$U$1241,SKATS!A46,Codifica_CE!$T$2:$T$1241)</f>
        <v>7300</v>
      </c>
      <c r="E46" s="450">
        <f t="shared" ca="1" si="2"/>
        <v>625</v>
      </c>
      <c r="F46" s="451"/>
      <c r="G46" s="1127">
        <f ca="1">SUMIF(Codifica_CE!$K$2:$U$1241,SKATS!A46,Codifica_CE!$U$2:$U$1241)</f>
        <v>0</v>
      </c>
      <c r="H46" s="1084">
        <f>IF(ISERROR(VLOOKUP("SAN_"&amp;A46,ESTR_SK!$C$2:$D$1000,2,FALSE)),0,VLOOKUP("SAN_"&amp;A46,ESTR_SK!$C$2:$D$1000,2,FALSE))</f>
        <v>0</v>
      </c>
      <c r="I46" s="1085">
        <f t="shared" ca="1" si="3"/>
        <v>0</v>
      </c>
      <c r="K46" s="1121"/>
      <c r="L46" s="870"/>
      <c r="M46" s="870"/>
      <c r="N46" s="1120"/>
    </row>
    <row r="47" spans="1:14" ht="15" customHeight="1">
      <c r="A47" s="1241" t="s">
        <v>971</v>
      </c>
      <c r="B47" s="1242" t="s">
        <v>5630</v>
      </c>
      <c r="C47" s="449">
        <f ca="1">SUMIF(Codifica_CE!$K$2:$U$1241,SKATS!A47,Codifica_CE!$S$2:$S$1241)</f>
        <v>0</v>
      </c>
      <c r="D47" s="449">
        <f ca="1">SUMIF(Codifica_CE!$K$2:$U$1241,SKATS!A47,Codifica_CE!$T$2:$T$1241)</f>
        <v>5280</v>
      </c>
      <c r="E47" s="450">
        <f ca="1">+D47-C47</f>
        <v>5280</v>
      </c>
      <c r="F47" s="451"/>
      <c r="G47" s="1127">
        <f ca="1">SUMIF(Codifica_CE!$K$2:$U$1241,SKATS!A47,Codifica_CE!$U$2:$U$1241)</f>
        <v>0</v>
      </c>
      <c r="H47" s="1046"/>
      <c r="I47" s="1045"/>
      <c r="K47" s="1050"/>
      <c r="L47" s="1049"/>
      <c r="M47" s="1049"/>
      <c r="N47" s="1048"/>
    </row>
    <row r="48" spans="1:14" ht="15" customHeight="1">
      <c r="A48" s="1241" t="s">
        <v>1676</v>
      </c>
      <c r="B48" s="1242" t="s">
        <v>5631</v>
      </c>
      <c r="C48" s="449">
        <f ca="1">SUMIF(Codifica_CE!$K$2:$U$1241,SKATS!A48,Codifica_CE!$S$2:$S$1241)</f>
        <v>1288</v>
      </c>
      <c r="D48" s="449">
        <f ca="1">SUMIF(Codifica_CE!$K$2:$U$1241,SKATS!A48,Codifica_CE!$T$2:$T$1241)</f>
        <v>3842</v>
      </c>
      <c r="E48" s="450">
        <f ca="1">+D48-C48</f>
        <v>2554</v>
      </c>
      <c r="F48" s="451"/>
      <c r="G48" s="1127">
        <f ca="1">SUMIF(Codifica_CE!$K$2:$U$1241,SKATS!A48,Codifica_CE!$U$2:$U$1241)</f>
        <v>0</v>
      </c>
      <c r="H48" s="1046"/>
      <c r="I48" s="1045"/>
      <c r="K48" s="1050"/>
      <c r="L48" s="1049"/>
      <c r="M48" s="1049"/>
      <c r="N48" s="1048"/>
    </row>
    <row r="49" spans="1:14" ht="15" customHeight="1" thickBot="1">
      <c r="A49" s="1060"/>
      <c r="B49" s="453" t="s">
        <v>5653</v>
      </c>
      <c r="C49" s="454">
        <f ca="1">SUM(C27:C48)</f>
        <v>503275</v>
      </c>
      <c r="D49" s="454">
        <f ca="1">SUM(D27:D48)</f>
        <v>516625</v>
      </c>
      <c r="E49" s="455">
        <f ca="1">+D49-C49</f>
        <v>13350</v>
      </c>
      <c r="F49" s="1071"/>
      <c r="G49" s="1068">
        <f ca="1">SUM(G27:G48)</f>
        <v>0</v>
      </c>
      <c r="H49" s="1069">
        <f>SUM(H27:H46)</f>
        <v>0</v>
      </c>
      <c r="I49" s="1068">
        <f ca="1">SUM(I27:I46)</f>
        <v>0</v>
      </c>
      <c r="K49" s="1069">
        <f>SUM(K27:K46)</f>
        <v>0</v>
      </c>
      <c r="L49" s="696">
        <f>SUM(L27:L46)</f>
        <v>0</v>
      </c>
      <c r="M49" s="696">
        <f>SUM(M27:M46)</f>
        <v>0</v>
      </c>
      <c r="N49" s="1068">
        <f>SUM(N27:N46)</f>
        <v>0</v>
      </c>
    </row>
    <row r="50" spans="1:14">
      <c r="A50" s="1057"/>
      <c r="B50" s="457"/>
      <c r="C50" s="1132"/>
      <c r="D50" s="1131"/>
      <c r="E50" s="1130"/>
      <c r="F50" s="1071"/>
      <c r="G50" s="1126"/>
      <c r="H50" s="1123"/>
      <c r="I50" s="1122"/>
      <c r="K50" s="1072"/>
      <c r="L50" s="1071"/>
      <c r="M50" s="1071"/>
      <c r="N50" s="1070"/>
    </row>
    <row r="51" spans="1:14" ht="51.75" customHeight="1">
      <c r="A51" s="1062" t="s">
        <v>98</v>
      </c>
      <c r="B51" s="448" t="s">
        <v>100</v>
      </c>
      <c r="C51" s="449">
        <f ca="1">SUMIF(Codifica_CE!$K$2:$U$1241,SKATS!A51,Codifica_CE!$S$2:$S$1241)</f>
        <v>0</v>
      </c>
      <c r="D51" s="449">
        <f ca="1">SUMIF(Codifica_CE!$K$2:$U$1241,SKATS!A51,Codifica_CE!$T$2:$T$1241)</f>
        <v>0</v>
      </c>
      <c r="E51" s="450">
        <f ca="1">+D51-C51</f>
        <v>0</v>
      </c>
      <c r="F51" s="451"/>
      <c r="G51" s="1127">
        <f ca="1">SUMIF(Codifica_CE!$K$2:$U$1241,SKATS!A51,Codifica_CE!$U$2:$U$1241)</f>
        <v>0</v>
      </c>
      <c r="H51" s="1084">
        <f>IF(ISERROR(VLOOKUP("SAN_"&amp;A51,ESTR_SK!$C$2:$D$1000,2,FALSE)),0,VLOOKUP("SAN_"&amp;A51,ESTR_SK!$C$2:$D$1000,2,FALSE))</f>
        <v>0</v>
      </c>
      <c r="I51" s="1085">
        <f ca="1">$G51-$H51</f>
        <v>0</v>
      </c>
      <c r="K51" s="1121"/>
      <c r="L51" s="870"/>
      <c r="M51" s="870"/>
      <c r="N51" s="1120"/>
    </row>
    <row r="52" spans="1:14">
      <c r="A52" s="1055"/>
      <c r="B52" s="456"/>
      <c r="C52" s="1075"/>
      <c r="D52" s="1074"/>
      <c r="E52" s="1073"/>
      <c r="F52" s="1071"/>
      <c r="G52" s="1128"/>
      <c r="H52" s="1124"/>
      <c r="I52" s="1133"/>
      <c r="K52" s="1072"/>
      <c r="L52" s="1071"/>
      <c r="M52" s="1071"/>
      <c r="N52" s="1070"/>
    </row>
    <row r="53" spans="1:14" ht="15" customHeight="1" thickBot="1">
      <c r="A53" s="1060"/>
      <c r="B53" s="453" t="s">
        <v>5654</v>
      </c>
      <c r="C53" s="454">
        <f ca="1">+C24+C51-C49</f>
        <v>0</v>
      </c>
      <c r="D53" s="454">
        <f ca="1">+D24+D51-D49</f>
        <v>0</v>
      </c>
      <c r="E53" s="455">
        <f ca="1">+D53-C53</f>
        <v>0</v>
      </c>
      <c r="F53" s="1071"/>
      <c r="G53" s="1068">
        <f ca="1">+G24+G51-G49</f>
        <v>0</v>
      </c>
      <c r="H53" s="1069">
        <f>+H24+H51-H49</f>
        <v>0</v>
      </c>
      <c r="I53" s="1068">
        <f ca="1">+I24+I51-I49</f>
        <v>0</v>
      </c>
      <c r="K53" s="1069">
        <f>+K24+K51-K49</f>
        <v>0</v>
      </c>
      <c r="L53" s="696">
        <f>+L24+L51-L49</f>
        <v>0</v>
      </c>
      <c r="M53" s="696">
        <f>+M24+M51-M49</f>
        <v>0</v>
      </c>
      <c r="N53" s="1068">
        <f>+N24+N51-N49</f>
        <v>0</v>
      </c>
    </row>
    <row r="54" spans="1:14" ht="13.5" thickBot="1">
      <c r="A54" s="1072"/>
      <c r="B54" s="1071"/>
      <c r="C54" s="1071"/>
      <c r="D54" s="1071"/>
      <c r="E54" s="1054"/>
      <c r="F54" s="1071"/>
      <c r="G54" s="1053"/>
      <c r="H54" s="1072"/>
      <c r="I54" s="1070"/>
      <c r="K54" s="1072"/>
      <c r="L54" s="1071"/>
      <c r="M54" s="1071"/>
      <c r="N54" s="1070"/>
    </row>
    <row r="55" spans="1:14" ht="13.5" thickBot="1">
      <c r="A55" s="1052"/>
      <c r="B55" s="42" t="s">
        <v>5655</v>
      </c>
      <c r="C55" s="42">
        <f ca="1">+C49-C38</f>
        <v>440562</v>
      </c>
      <c r="D55" s="42">
        <f ca="1">+D49-D38</f>
        <v>454489</v>
      </c>
      <c r="E55" s="42">
        <f ca="1">+D55-C55</f>
        <v>13927</v>
      </c>
      <c r="F55" s="1051"/>
      <c r="G55" s="1066">
        <f ca="1">+G49-G38</f>
        <v>0</v>
      </c>
      <c r="H55" s="1067">
        <f>+H49-H38</f>
        <v>0</v>
      </c>
      <c r="I55" s="1066">
        <f ca="1">+I49-I38</f>
        <v>0</v>
      </c>
      <c r="K55" s="1067">
        <f>+K49-K38</f>
        <v>0</v>
      </c>
      <c r="L55" s="697">
        <f>+L49-L38</f>
        <v>0</v>
      </c>
      <c r="M55" s="697">
        <f>+M49-M38</f>
        <v>0</v>
      </c>
      <c r="N55" s="1066">
        <f>+N49-N38</f>
        <v>0</v>
      </c>
    </row>
    <row r="57" spans="1:14">
      <c r="B57" s="443" t="s">
        <v>4861</v>
      </c>
    </row>
    <row r="58" spans="1:14">
      <c r="C58" s="458"/>
      <c r="D58" s="458"/>
    </row>
    <row r="59" spans="1:14">
      <c r="C59" s="458"/>
      <c r="D59" s="458"/>
    </row>
  </sheetData>
  <sheetProtection password="A01C" sheet="1" objects="1" scenarios="1"/>
  <phoneticPr fontId="0" type="noConversion"/>
  <dataValidations count="1">
    <dataValidation type="whole" allowBlank="1" showInputMessage="1" showErrorMessage="1" error="La cella accetta solo valori positivi fino a 9.999.999" sqref="E5">
      <formula1>0</formula1>
      <formula2>9999999</formula2>
    </dataValidation>
  </dataValidations>
  <printOptions horizontalCentered="1"/>
  <pageMargins left="0.35433070866141736" right="0.39370078740157483" top="0.48" bottom="0.49" header="0.25" footer="0.25"/>
  <pageSetup paperSize="9" scale="65" orientation="landscape" r:id="rId1"/>
  <headerFooter alignWithMargins="0">
    <oddFooter>&amp;RSCHEDA DI SINTESI - 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>
    <pageSetUpPr fitToPage="1"/>
  </sheetPr>
  <dimension ref="A1:J74"/>
  <sheetViews>
    <sheetView showGridLines="0" workbookViewId="0">
      <selection activeCell="J4" sqref="J4"/>
    </sheetView>
  </sheetViews>
  <sheetFormatPr defaultColWidth="9.140625" defaultRowHeight="16.5"/>
  <cols>
    <col min="1" max="1" width="23.28515625" style="43" customWidth="1"/>
    <col min="2" max="2" width="41.140625" style="43" customWidth="1"/>
    <col min="3" max="4" width="15.5703125" style="43" customWidth="1"/>
    <col min="5" max="5" width="16.7109375" style="43" hidden="1" customWidth="1"/>
    <col min="6" max="6" width="5.28515625" style="43" customWidth="1"/>
    <col min="7" max="7" width="14.7109375" style="43" customWidth="1"/>
    <col min="8" max="8" width="15.7109375" style="43" customWidth="1"/>
    <col min="9" max="9" width="13.140625" style="43" hidden="1" customWidth="1"/>
    <col min="10" max="16384" width="9.140625" style="43"/>
  </cols>
  <sheetData>
    <row r="1" spans="1:9" ht="50.25" customHeight="1">
      <c r="A1" s="1374" t="str">
        <f>"AGENZIE TUTELA della SALUTE - INDICATORI DI BILANCIO " &amp; (Info!$B$3-2) &amp; "/" &amp; Info!$B$3</f>
        <v>AGENZIE TUTELA della SALUTE - INDICATORI DI BILANCIO 2016/2018</v>
      </c>
      <c r="B1" s="1374"/>
      <c r="C1" s="1374"/>
      <c r="D1" s="1374"/>
      <c r="E1" s="1374"/>
      <c r="F1" s="1374"/>
      <c r="G1" s="1374"/>
      <c r="H1" s="1374"/>
      <c r="I1" s="1374"/>
    </row>
    <row r="2" spans="1:9">
      <c r="A2" s="44" t="str">
        <f>Info!$B$2</f>
        <v>323</v>
      </c>
      <c r="B2" s="1350" t="str">
        <f>Info!$C$2</f>
        <v>ATS DELLA MONTAGNA</v>
      </c>
    </row>
    <row r="4" spans="1:9" ht="50.1" customHeight="1">
      <c r="A4" s="45" t="s">
        <v>5656</v>
      </c>
      <c r="C4" s="1246" t="str">
        <f>+'NI-Tot'!M10</f>
        <v>Valore netto al 31/12/2017</v>
      </c>
      <c r="D4" s="1246" t="str">
        <f>+'NI-Tot'!N10</f>
        <v>Valore netto al 31/12/2018</v>
      </c>
      <c r="E4" s="1246" t="str">
        <f>'NI-San'!Q10</f>
        <v>Prechiusura al ° trimestre 2018</v>
      </c>
      <c r="F4" s="1245"/>
      <c r="G4" s="1244" t="str">
        <f>+C4</f>
        <v>Valore netto al 31/12/2017</v>
      </c>
      <c r="H4" s="1244" t="str">
        <f>+D4</f>
        <v>Valore netto al 31/12/2018</v>
      </c>
      <c r="I4" s="1244" t="str">
        <f>E4</f>
        <v>Prechiusura al ° trimestre 2018</v>
      </c>
    </row>
    <row r="6" spans="1:9">
      <c r="A6" s="1377" t="s">
        <v>5657</v>
      </c>
      <c r="B6" s="46" t="s">
        <v>5658</v>
      </c>
      <c r="C6" s="47">
        <f>+'NI-San'!$M$864+'NI-San'!$M$732+'NI-San'!$M$737+'NI-San'!$M$740+'NI-San'!$M$814+'NI-San'!$M$815+'NI-San'!$M$817+'NI-San'!$M$818</f>
        <v>19410</v>
      </c>
      <c r="D6" s="47">
        <f>+'NI-San'!$N$864+'NI-San'!$N$732+'NI-San'!$N$737+'NI-San'!$N$740+'NI-San'!$N$814+'NI-San'!$N$815+'NI-San'!$N$817+'NI-San'!$N$818</f>
        <v>19414</v>
      </c>
      <c r="E6" s="47">
        <f>+'NI-San'!$Q$864+'NI-San'!$Q$732+'NI-San'!$Q$737+'NI-San'!$Q$740+'NI-San'!$Q$814+'NI-San'!$Q$815+'NI-San'!$Q$817+'NI-San'!$Q$818</f>
        <v>0</v>
      </c>
      <c r="F6" s="48"/>
      <c r="G6" s="1379">
        <f>+C6/C7</f>
        <v>5.7443880495420173E-2</v>
      </c>
      <c r="H6" s="1379">
        <f>+D6/D7</f>
        <v>5.7455718492431078E-2</v>
      </c>
      <c r="I6" s="1374" t="e">
        <f>+E6/E7</f>
        <v>#DIV/0!</v>
      </c>
    </row>
    <row r="7" spans="1:9">
      <c r="A7" s="1378"/>
      <c r="B7" s="49" t="s">
        <v>5659</v>
      </c>
      <c r="C7" s="869">
        <v>337895</v>
      </c>
      <c r="D7" s="870">
        <v>337895</v>
      </c>
      <c r="E7" s="871"/>
      <c r="F7" s="50"/>
      <c r="G7" s="1379"/>
      <c r="H7" s="1379"/>
      <c r="I7" s="1374"/>
    </row>
    <row r="8" spans="1:9" ht="17.25">
      <c r="A8" s="1344"/>
      <c r="B8" s="51"/>
      <c r="G8" s="1346"/>
      <c r="H8" s="1346"/>
      <c r="I8" s="52"/>
    </row>
    <row r="9" spans="1:9">
      <c r="A9" s="1377" t="s">
        <v>5660</v>
      </c>
      <c r="B9" s="46" t="s">
        <v>5661</v>
      </c>
      <c r="C9" s="53">
        <f>+'NI-San'!$M$335+'NI-San'!$M$417+'NI-San'!$M$837+'NI-San'!$M$850+'NI-San'!$M$1199</f>
        <v>480985</v>
      </c>
      <c r="D9" s="53">
        <f>+'NI-San'!$N$335+'NI-San'!$N$417+'NI-San'!$N$837+'NI-San'!$N$850+'NI-San'!$N$1199</f>
        <v>492992</v>
      </c>
      <c r="E9" s="53">
        <f>+'NI-San'!$Q$335+'NI-San'!$Q$417+'NI-San'!$Q$837+'NI-San'!$Q$850+'NI-San'!$Q$1199</f>
        <v>0</v>
      </c>
      <c r="F9" s="48"/>
      <c r="G9" s="1379">
        <f>+C9/C10</f>
        <v>1.4234747480726262</v>
      </c>
      <c r="H9" s="1379">
        <f>+D9/D10</f>
        <v>1.4590094556001125</v>
      </c>
      <c r="I9" s="1374" t="e">
        <f>+E9/E10</f>
        <v>#DIV/0!</v>
      </c>
    </row>
    <row r="10" spans="1:9">
      <c r="A10" s="1378"/>
      <c r="B10" s="49" t="s">
        <v>5659</v>
      </c>
      <c r="C10" s="54">
        <f>$C$7</f>
        <v>337895</v>
      </c>
      <c r="D10" s="54">
        <f>$D$7</f>
        <v>337895</v>
      </c>
      <c r="E10" s="54">
        <f>$E$7</f>
        <v>0</v>
      </c>
      <c r="F10" s="50"/>
      <c r="G10" s="1379"/>
      <c r="H10" s="1379"/>
      <c r="I10" s="1374"/>
    </row>
    <row r="11" spans="1:9">
      <c r="A11" s="1344"/>
      <c r="B11" s="51"/>
      <c r="G11" s="1347"/>
      <c r="H11" s="1348"/>
      <c r="I11" s="55"/>
    </row>
    <row r="12" spans="1:9">
      <c r="A12" s="1380" t="s">
        <v>5662</v>
      </c>
      <c r="B12" s="56" t="s">
        <v>5663</v>
      </c>
      <c r="C12" s="57">
        <f ca="1">+ROUND(+SUMIF('NI-San'!$H$20:$M$1504,"B02A",'NI-San'!$M$20:$M$1504),0)</f>
        <v>249177</v>
      </c>
      <c r="D12" s="57">
        <f ca="1">+ROUND(+SUMIF('NI-San'!$H$20:$N$1504,"B02A",'NI-San'!$N$20:$N$1504),0)</f>
        <v>253378</v>
      </c>
      <c r="E12" s="57">
        <f ca="1">+ROUND(+SUMIF('NI-San'!$H$20:$Q$1504,"B02A",'NI-San'!$Q$20:$Q$1504),0)</f>
        <v>0</v>
      </c>
      <c r="F12" s="58"/>
      <c r="G12" s="1382">
        <f ca="1">+C12/C13</f>
        <v>0.73743914529661581</v>
      </c>
      <c r="H12" s="1384">
        <f ca="1">+D12/D13</f>
        <v>0.7498720016573196</v>
      </c>
      <c r="I12" s="1374" t="e">
        <f ca="1">+E12/E13</f>
        <v>#DIV/0!</v>
      </c>
    </row>
    <row r="13" spans="1:9">
      <c r="A13" s="1381"/>
      <c r="B13" s="59" t="s">
        <v>5659</v>
      </c>
      <c r="C13" s="54">
        <f>$C$7</f>
        <v>337895</v>
      </c>
      <c r="D13" s="54">
        <f>$D$7</f>
        <v>337895</v>
      </c>
      <c r="E13" s="54">
        <f>$E$7</f>
        <v>0</v>
      </c>
      <c r="F13" s="60"/>
      <c r="G13" s="1383"/>
      <c r="H13" s="1385"/>
      <c r="I13" s="1374"/>
    </row>
    <row r="14" spans="1:9">
      <c r="A14" s="1345"/>
      <c r="B14" s="51"/>
      <c r="G14" s="1347"/>
      <c r="H14" s="1347"/>
      <c r="I14" s="55"/>
    </row>
    <row r="15" spans="1:9">
      <c r="A15" s="1380" t="s">
        <v>5664</v>
      </c>
      <c r="B15" s="56" t="s">
        <v>5665</v>
      </c>
      <c r="C15" s="57">
        <f ca="1">+ROUND(+SUMIF('NI-San'!$H$20:$M$1504,"B02B",'NI-San'!$M$20:$M$1504),0)</f>
        <v>216075</v>
      </c>
      <c r="D15" s="57">
        <f ca="1">+ROUND(+SUMIF('NI-San'!$H$20:$N$1504,"B02B",'NI-San'!$N$20:$N$1504),0)</f>
        <v>215759</v>
      </c>
      <c r="E15" s="57">
        <f ca="1">+ROUND(+SUMIF('NI-San'!$H$20:$Q$1504,"B02B",'NI-San'!$Q$20:$Q$1504),0)</f>
        <v>0</v>
      </c>
      <c r="F15" s="58"/>
      <c r="G15" s="1382">
        <f ca="1">+C15/C16</f>
        <v>0.63947380103286522</v>
      </c>
      <c r="H15" s="1384">
        <f ca="1">+D15/D16</f>
        <v>0.63853859926900369</v>
      </c>
      <c r="I15" s="1374" t="e">
        <f ca="1">+E15/E16</f>
        <v>#DIV/0!</v>
      </c>
    </row>
    <row r="16" spans="1:9">
      <c r="A16" s="1381"/>
      <c r="B16" s="59" t="s">
        <v>5659</v>
      </c>
      <c r="C16" s="54">
        <f>$C$7</f>
        <v>337895</v>
      </c>
      <c r="D16" s="54">
        <f>$D$7</f>
        <v>337895</v>
      </c>
      <c r="E16" s="54">
        <f>$E$7</f>
        <v>0</v>
      </c>
      <c r="F16" s="60"/>
      <c r="G16" s="1383"/>
      <c r="H16" s="1385"/>
      <c r="I16" s="1374"/>
    </row>
    <row r="17" spans="1:9">
      <c r="A17" s="1345"/>
      <c r="B17" s="51"/>
      <c r="G17" s="1347"/>
      <c r="H17" s="1347"/>
      <c r="I17" s="55"/>
    </row>
    <row r="18" spans="1:9">
      <c r="A18" s="1380" t="s">
        <v>5666</v>
      </c>
      <c r="B18" s="56" t="s">
        <v>5667</v>
      </c>
      <c r="C18" s="57">
        <f ca="1">+ROUND(+SUMIF('NI-San'!$H$20:$M$1504,"B02C",'NI-San'!$M$20:$M$1504),0)</f>
        <v>586</v>
      </c>
      <c r="D18" s="57">
        <f ca="1">+ROUND(+SUMIF('NI-San'!$H$20:$N$1504,"B02C",'NI-San'!$N$20:$N$1504),0)</f>
        <v>516</v>
      </c>
      <c r="E18" s="57">
        <f ca="1">+ROUND(+SUMIF('NI-San'!$H$20:$Q$1504,"B02C",'NI-San'!$N$20:$Q$1504),0)</f>
        <v>516</v>
      </c>
      <c r="F18" s="58"/>
      <c r="G18" s="1382">
        <f ca="1">+C18/C19</f>
        <v>1.734266562097693E-3</v>
      </c>
      <c r="H18" s="1384">
        <f ca="1">+D18/D19</f>
        <v>1.5271016144068424E-3</v>
      </c>
      <c r="I18" s="1374" t="e">
        <f ca="1">+E18/E19</f>
        <v>#DIV/0!</v>
      </c>
    </row>
    <row r="19" spans="1:9">
      <c r="A19" s="1381"/>
      <c r="B19" s="59" t="s">
        <v>5659</v>
      </c>
      <c r="C19" s="54">
        <f>$D$7</f>
        <v>337895</v>
      </c>
      <c r="D19" s="54">
        <f>$D$7</f>
        <v>337895</v>
      </c>
      <c r="E19" s="54">
        <f>$E$7</f>
        <v>0</v>
      </c>
      <c r="F19" s="60"/>
      <c r="G19" s="1383"/>
      <c r="H19" s="1385"/>
      <c r="I19" s="1374"/>
    </row>
    <row r="20" spans="1:9">
      <c r="A20" s="1345"/>
      <c r="B20" s="51"/>
      <c r="G20" s="1347"/>
      <c r="H20" s="1347"/>
      <c r="I20" s="55"/>
    </row>
    <row r="21" spans="1:9">
      <c r="A21" s="1380" t="s">
        <v>5668</v>
      </c>
      <c r="B21" s="56" t="s">
        <v>5669</v>
      </c>
      <c r="C21" s="57">
        <f ca="1">+ROUND(+SUMIF('NI-San'!$H$20:$M$1504,"B02D",'NI-San'!$M$20:$M$1504),0)</f>
        <v>2340</v>
      </c>
      <c r="D21" s="57">
        <f ca="1">+ROUND(+SUMIF('NI-San'!$H$20:$N$1504,"B02D",'NI-San'!$N$20:$N$1504),0)</f>
        <v>2309</v>
      </c>
      <c r="E21" s="57">
        <f ca="1">+ROUND(+SUMIF('NI-San'!$H$20:$Q$1504,"B02D",'NI-San'!$Q$20:$Q$1504),0)</f>
        <v>0</v>
      </c>
      <c r="F21" s="58"/>
      <c r="G21" s="1382">
        <f ca="1">+C21/C22</f>
        <v>6.9252282513798669E-3</v>
      </c>
      <c r="H21" s="1384">
        <f ca="1">+D21/D22</f>
        <v>6.8334837745453467E-3</v>
      </c>
      <c r="I21" s="1374" t="e">
        <f ca="1">+E21/E22</f>
        <v>#DIV/0!</v>
      </c>
    </row>
    <row r="22" spans="1:9">
      <c r="A22" s="1381"/>
      <c r="B22" s="59" t="s">
        <v>5659</v>
      </c>
      <c r="C22" s="54">
        <f>$C$7</f>
        <v>337895</v>
      </c>
      <c r="D22" s="54">
        <f>$D$7</f>
        <v>337895</v>
      </c>
      <c r="E22" s="54">
        <f>$E$7</f>
        <v>0</v>
      </c>
      <c r="F22" s="60"/>
      <c r="G22" s="1383"/>
      <c r="H22" s="1385"/>
      <c r="I22" s="1374"/>
    </row>
    <row r="23" spans="1:9">
      <c r="A23" s="1345"/>
      <c r="B23" s="51"/>
      <c r="G23" s="1347"/>
      <c r="H23" s="1347"/>
      <c r="I23" s="55"/>
    </row>
    <row r="24" spans="1:9">
      <c r="A24" s="1380" t="s">
        <v>5670</v>
      </c>
      <c r="B24" s="56" t="s">
        <v>5671</v>
      </c>
      <c r="C24" s="57">
        <f>+'NI-San'!M422</f>
        <v>30913</v>
      </c>
      <c r="D24" s="57">
        <f>+'NI-San'!N422</f>
        <v>30709</v>
      </c>
      <c r="E24" s="57">
        <f>+'NI-San'!Q422</f>
        <v>0</v>
      </c>
      <c r="F24" s="58"/>
      <c r="G24" s="1382">
        <f>+C24/C25</f>
        <v>9.1487000399532406E-2</v>
      </c>
      <c r="H24" s="1384">
        <f>+D24/D25</f>
        <v>9.0883262551976207E-2</v>
      </c>
      <c r="I24" s="1374" t="e">
        <f>+E24/E25</f>
        <v>#DIV/0!</v>
      </c>
    </row>
    <row r="25" spans="1:9">
      <c r="A25" s="1381"/>
      <c r="B25" s="59" t="s">
        <v>5659</v>
      </c>
      <c r="C25" s="54">
        <f>$C$7</f>
        <v>337895</v>
      </c>
      <c r="D25" s="54">
        <f>$D$7</f>
        <v>337895</v>
      </c>
      <c r="E25" s="54">
        <f>$E$7</f>
        <v>0</v>
      </c>
      <c r="F25" s="60"/>
      <c r="G25" s="1383"/>
      <c r="H25" s="1385"/>
      <c r="I25" s="1374"/>
    </row>
    <row r="26" spans="1:9">
      <c r="A26" s="1345"/>
      <c r="B26" s="51"/>
      <c r="G26" s="1347"/>
      <c r="H26" s="1347"/>
      <c r="I26" s="55"/>
    </row>
    <row r="27" spans="1:9">
      <c r="A27" s="1380" t="s">
        <v>5672</v>
      </c>
      <c r="B27" s="56" t="s">
        <v>5673</v>
      </c>
      <c r="C27" s="57">
        <f>+'NI-San'!M453</f>
        <v>74051</v>
      </c>
      <c r="D27" s="57">
        <f>+'NI-San'!N453</f>
        <v>75450</v>
      </c>
      <c r="E27" s="57">
        <f>+'NI-San'!Q453</f>
        <v>0</v>
      </c>
      <c r="F27" s="58"/>
      <c r="G27" s="1382">
        <f>+C27/C28</f>
        <v>0.21915387916364551</v>
      </c>
      <c r="H27" s="1384">
        <f>+D27/D28</f>
        <v>0.22329421861820981</v>
      </c>
      <c r="I27" s="1374" t="e">
        <f>+E27/E28</f>
        <v>#DIV/0!</v>
      </c>
    </row>
    <row r="28" spans="1:9">
      <c r="A28" s="1381"/>
      <c r="B28" s="59" t="s">
        <v>5659</v>
      </c>
      <c r="C28" s="54">
        <f>$C$7</f>
        <v>337895</v>
      </c>
      <c r="D28" s="54">
        <f>$D$7</f>
        <v>337895</v>
      </c>
      <c r="E28" s="54">
        <f>$E$7</f>
        <v>0</v>
      </c>
      <c r="F28" s="60"/>
      <c r="G28" s="1383"/>
      <c r="H28" s="1385"/>
      <c r="I28" s="1374"/>
    </row>
    <row r="29" spans="1:9">
      <c r="A29" s="1345"/>
      <c r="B29" s="51"/>
      <c r="G29" s="1347"/>
      <c r="H29" s="1347"/>
      <c r="I29" s="55"/>
    </row>
    <row r="30" spans="1:9">
      <c r="A30" s="1380" t="s">
        <v>5674</v>
      </c>
      <c r="B30" s="56" t="s">
        <v>5675</v>
      </c>
      <c r="C30" s="57">
        <f>+'NI-San'!M536</f>
        <v>180393</v>
      </c>
      <c r="D30" s="57">
        <f>+'NI-San'!N536</f>
        <v>184496</v>
      </c>
      <c r="E30" s="57">
        <f>+'NI-San'!Q536</f>
        <v>0</v>
      </c>
      <c r="F30" s="58"/>
      <c r="G30" s="1382">
        <f>+C30/C31</f>
        <v>0.53387294869708046</v>
      </c>
      <c r="H30" s="1384">
        <f>+D30/D31</f>
        <v>0.54601577413101698</v>
      </c>
      <c r="I30" s="1374" t="e">
        <f>+E30/E31</f>
        <v>#DIV/0!</v>
      </c>
    </row>
    <row r="31" spans="1:9">
      <c r="A31" s="1381"/>
      <c r="B31" s="59" t="s">
        <v>5659</v>
      </c>
      <c r="C31" s="54">
        <f>$C$7</f>
        <v>337895</v>
      </c>
      <c r="D31" s="54">
        <f>$D$7</f>
        <v>337895</v>
      </c>
      <c r="E31" s="54">
        <f>$E$7</f>
        <v>0</v>
      </c>
      <c r="F31" s="60"/>
      <c r="G31" s="1383"/>
      <c r="H31" s="1385"/>
      <c r="I31" s="1374"/>
    </row>
    <row r="32" spans="1:9">
      <c r="A32" s="1345"/>
      <c r="B32" s="51"/>
      <c r="G32" s="1347"/>
      <c r="H32" s="1347"/>
      <c r="I32" s="55"/>
    </row>
    <row r="33" spans="1:10">
      <c r="A33" s="1380" t="s">
        <v>5676</v>
      </c>
      <c r="B33" s="56" t="s">
        <v>5677</v>
      </c>
      <c r="C33" s="57">
        <f>+'NI-San'!M337</f>
        <v>7462</v>
      </c>
      <c r="D33" s="57">
        <f>+'NI-San'!N337</f>
        <v>7099</v>
      </c>
      <c r="E33" s="57">
        <f>+'NI-San'!Q337</f>
        <v>0</v>
      </c>
      <c r="F33" s="58"/>
      <c r="G33" s="1382">
        <f>+C33/C34</f>
        <v>2.2083783423844684E-2</v>
      </c>
      <c r="H33" s="1384">
        <f>+D33/D34</f>
        <v>2.1009485195104989E-2</v>
      </c>
      <c r="I33" s="1374" t="e">
        <f>+E33/E34</f>
        <v>#DIV/0!</v>
      </c>
    </row>
    <row r="34" spans="1:10">
      <c r="A34" s="1381"/>
      <c r="B34" s="59" t="s">
        <v>5659</v>
      </c>
      <c r="C34" s="54">
        <f>$C$7</f>
        <v>337895</v>
      </c>
      <c r="D34" s="54">
        <f>$D$7</f>
        <v>337895</v>
      </c>
      <c r="E34" s="54">
        <f>$E$7</f>
        <v>0</v>
      </c>
      <c r="F34" s="60"/>
      <c r="G34" s="1383"/>
      <c r="H34" s="1385"/>
      <c r="I34" s="1374"/>
    </row>
    <row r="35" spans="1:10">
      <c r="A35" s="1345"/>
      <c r="B35" s="51"/>
      <c r="G35" s="1347"/>
      <c r="H35" s="1347"/>
      <c r="I35" s="55"/>
    </row>
    <row r="36" spans="1:10">
      <c r="A36" s="1380" t="s">
        <v>5678</v>
      </c>
      <c r="B36" s="56" t="s">
        <v>5679</v>
      </c>
      <c r="C36" s="57">
        <f>+'NI-San'!M396</f>
        <v>204</v>
      </c>
      <c r="D36" s="57">
        <f>+'NI-San'!N396</f>
        <v>208</v>
      </c>
      <c r="E36" s="57">
        <f>+'NI-San'!Q396</f>
        <v>0</v>
      </c>
      <c r="F36" s="58"/>
      <c r="G36" s="1382">
        <f>+C36/C37</f>
        <v>6.0373784755619344E-4</v>
      </c>
      <c r="H36" s="1384">
        <f>+D36/D37</f>
        <v>6.1557584456709924E-4</v>
      </c>
      <c r="I36" s="1374" t="e">
        <f>+E36/E37</f>
        <v>#DIV/0!</v>
      </c>
    </row>
    <row r="37" spans="1:10">
      <c r="A37" s="1381"/>
      <c r="B37" s="59" t="s">
        <v>5659</v>
      </c>
      <c r="C37" s="54">
        <f>$C$7</f>
        <v>337895</v>
      </c>
      <c r="D37" s="54">
        <f>$D$7</f>
        <v>337895</v>
      </c>
      <c r="E37" s="54">
        <f>$E$7</f>
        <v>0</v>
      </c>
      <c r="F37" s="60"/>
      <c r="G37" s="1383"/>
      <c r="H37" s="1385"/>
      <c r="I37" s="1374"/>
      <c r="J37" s="1343"/>
    </row>
    <row r="38" spans="1:10">
      <c r="A38" s="1345"/>
      <c r="B38" s="51"/>
      <c r="G38" s="1347"/>
      <c r="H38" s="1347"/>
      <c r="I38" s="55"/>
    </row>
    <row r="39" spans="1:10">
      <c r="A39" s="1380" t="s">
        <v>5680</v>
      </c>
      <c r="B39" s="56" t="s">
        <v>5681</v>
      </c>
      <c r="C39" s="57">
        <f>+'NI-San'!M777</f>
        <v>2926</v>
      </c>
      <c r="D39" s="57">
        <f>+'NI-San'!N777</f>
        <v>2825</v>
      </c>
      <c r="E39" s="57">
        <f>+'NI-San'!Q777</f>
        <v>0</v>
      </c>
      <c r="F39" s="58"/>
      <c r="G39" s="1382">
        <f>+C39/C40</f>
        <v>8.6594948134775598E-3</v>
      </c>
      <c r="H39" s="1384">
        <f>+D39/D40</f>
        <v>8.3605853889521901E-3</v>
      </c>
      <c r="I39" s="1374" t="e">
        <f>+E39/E40</f>
        <v>#DIV/0!</v>
      </c>
    </row>
    <row r="40" spans="1:10">
      <c r="A40" s="1381"/>
      <c r="B40" s="59" t="s">
        <v>5659</v>
      </c>
      <c r="C40" s="54">
        <f>$C$7</f>
        <v>337895</v>
      </c>
      <c r="D40" s="54">
        <f>$D$7</f>
        <v>337895</v>
      </c>
      <c r="E40" s="54">
        <f>$E$7</f>
        <v>0</v>
      </c>
      <c r="F40" s="60"/>
      <c r="G40" s="1383"/>
      <c r="H40" s="1385"/>
      <c r="I40" s="1374"/>
    </row>
    <row r="41" spans="1:10">
      <c r="A41" s="1345"/>
      <c r="B41" s="51"/>
      <c r="G41" s="1347"/>
      <c r="H41" s="1347"/>
      <c r="I41" s="55"/>
    </row>
    <row r="42" spans="1:10">
      <c r="A42" s="1380" t="s">
        <v>5682</v>
      </c>
      <c r="B42" s="56" t="s">
        <v>5683</v>
      </c>
      <c r="C42" s="57">
        <f>+'NI-San'!M837</f>
        <v>431</v>
      </c>
      <c r="D42" s="57">
        <f>+'NI-San'!N837</f>
        <v>607</v>
      </c>
      <c r="E42" s="57">
        <f>+'NI-San'!Q837</f>
        <v>0</v>
      </c>
      <c r="F42" s="58"/>
      <c r="G42" s="1382">
        <f>+C42/C43</f>
        <v>1.275544177925095E-3</v>
      </c>
      <c r="H42" s="1384">
        <f>+D42/D43</f>
        <v>1.7964160464049484E-3</v>
      </c>
      <c r="I42" s="1374" t="e">
        <f>+E42/E43</f>
        <v>#DIV/0!</v>
      </c>
    </row>
    <row r="43" spans="1:10">
      <c r="A43" s="1381"/>
      <c r="B43" s="59" t="s">
        <v>5659</v>
      </c>
      <c r="C43" s="54">
        <f>$C$7</f>
        <v>337895</v>
      </c>
      <c r="D43" s="54">
        <f>$D$7</f>
        <v>337895</v>
      </c>
      <c r="E43" s="54">
        <f>$E$7</f>
        <v>0</v>
      </c>
      <c r="F43" s="60"/>
      <c r="G43" s="1383"/>
      <c r="H43" s="1385"/>
      <c r="I43" s="1374"/>
    </row>
    <row r="44" spans="1:10">
      <c r="A44" s="1344"/>
      <c r="G44" s="1349"/>
      <c r="H44" s="1349"/>
    </row>
    <row r="45" spans="1:10">
      <c r="A45" s="1380" t="s">
        <v>5684</v>
      </c>
      <c r="B45" s="56" t="s">
        <v>5685</v>
      </c>
      <c r="C45" s="57">
        <f>+'NI-San'!M850</f>
        <v>300</v>
      </c>
      <c r="D45" s="57">
        <f>+'NI-San'!N850</f>
        <v>301</v>
      </c>
      <c r="E45" s="57">
        <f>+'NI-San'!Q850</f>
        <v>0</v>
      </c>
      <c r="F45" s="58"/>
      <c r="G45" s="1382">
        <f>+C45/C46</f>
        <v>8.8784977581793162E-4</v>
      </c>
      <c r="H45" s="1384">
        <f>+D45/D46</f>
        <v>8.9080927507065809E-4</v>
      </c>
      <c r="I45" s="1374" t="e">
        <f>+E45/E46</f>
        <v>#DIV/0!</v>
      </c>
    </row>
    <row r="46" spans="1:10" ht="16.5" customHeight="1">
      <c r="A46" s="1381"/>
      <c r="B46" s="59" t="s">
        <v>5659</v>
      </c>
      <c r="C46" s="54">
        <f>$C$7</f>
        <v>337895</v>
      </c>
      <c r="D46" s="54">
        <f>$D$7</f>
        <v>337895</v>
      </c>
      <c r="E46" s="54">
        <f>$E$7</f>
        <v>0</v>
      </c>
      <c r="F46" s="60"/>
      <c r="G46" s="1383"/>
      <c r="H46" s="1385"/>
      <c r="I46" s="1374"/>
    </row>
    <row r="47" spans="1:10">
      <c r="A47" s="1344"/>
      <c r="B47" s="51"/>
      <c r="G47" s="1347"/>
      <c r="H47" s="1347"/>
      <c r="I47" s="55"/>
    </row>
    <row r="48" spans="1:10" ht="16.5" customHeight="1">
      <c r="A48" s="1377" t="s">
        <v>5686</v>
      </c>
      <c r="B48" s="46" t="s">
        <v>5687</v>
      </c>
      <c r="C48" s="47">
        <f>+'NI-San'!M511</f>
        <v>6147</v>
      </c>
      <c r="D48" s="47">
        <f>+'NI-San'!N511</f>
        <v>6144</v>
      </c>
      <c r="E48" s="47">
        <f>+'NI-San'!Q511</f>
        <v>0</v>
      </c>
      <c r="F48" s="48"/>
      <c r="G48" s="1379">
        <f>+C48/C49</f>
        <v>1.8192041906509419E-2</v>
      </c>
      <c r="H48" s="1379">
        <f>+D48/D49</f>
        <v>1.818316340875124E-2</v>
      </c>
      <c r="I48" s="1374" t="e">
        <f>+E48/E49</f>
        <v>#DIV/0!</v>
      </c>
    </row>
    <row r="49" spans="1:9" ht="16.5" customHeight="1">
      <c r="A49" s="1378"/>
      <c r="B49" s="49" t="s">
        <v>5659</v>
      </c>
      <c r="C49" s="54">
        <f>$C$7</f>
        <v>337895</v>
      </c>
      <c r="D49" s="54">
        <f>$D$7</f>
        <v>337895</v>
      </c>
      <c r="E49" s="54">
        <f>$E$7</f>
        <v>0</v>
      </c>
      <c r="F49" s="50"/>
      <c r="G49" s="1379"/>
      <c r="H49" s="1379"/>
      <c r="I49" s="1374"/>
    </row>
    <row r="50" spans="1:9">
      <c r="A50" s="1344"/>
      <c r="B50" s="51"/>
      <c r="G50" s="1347"/>
      <c r="H50" s="1347"/>
      <c r="I50" s="55"/>
    </row>
    <row r="51" spans="1:9">
      <c r="A51" s="1377" t="s">
        <v>5688</v>
      </c>
      <c r="B51" s="46" t="s">
        <v>5689</v>
      </c>
      <c r="C51" s="47">
        <f>+'NI-San'!M432+'NI-San'!M440+'NI-San'!M468+'NI-San'!M482+'NI-San'!M495+'NI-San'!M516+'NI-San'!M519+'NI-San'!M522+'NI-San'!M532+'NI-San'!M533+'NI-San'!M543+'NI-San'!M562+'NI-San'!M567+'NI-San'!M577+'NI-San'!M588+'NI-San'!M596+'NI-San'!M606+'NI-San'!M614</f>
        <v>7051</v>
      </c>
      <c r="D51" s="47">
        <f>+'NI-San'!N432+'NI-San'!N440+'NI-San'!N468+'NI-San'!N482+'NI-San'!N495+'NI-San'!N516+'NI-San'!N519+'NI-San'!N522+'NI-San'!N532+'NI-San'!N533+'NI-San'!N543+'NI-San'!N562+'NI-San'!N567+'NI-San'!N577+'NI-San'!N588+'NI-San'!N596+'NI-San'!N606+'NI-San'!N614</f>
        <v>7066</v>
      </c>
      <c r="E51" s="47">
        <f>+'NI-San'!Q432+'NI-San'!Q440+'NI-San'!Q468+'NI-San'!Q482+'NI-San'!Q495+'NI-San'!Q516+'NI-San'!Q519+'NI-San'!Q522+'NI-San'!Q532+'NI-San'!Q533+'NI-San'!Q543+'NI-San'!Q562+'NI-San'!Q567+'NI-San'!Q577+'NI-San'!Q588+'NI-San'!Q596+'NI-San'!Q606+'NI-San'!Q614</f>
        <v>0</v>
      </c>
      <c r="F51" s="48"/>
      <c r="G51" s="1379">
        <f>+C51/C52</f>
        <v>2.0867429230974118E-2</v>
      </c>
      <c r="H51" s="1379">
        <f>+D51/D52</f>
        <v>2.0911821719765016E-2</v>
      </c>
      <c r="I51" s="1374" t="e">
        <f>+E51/E52</f>
        <v>#DIV/0!</v>
      </c>
    </row>
    <row r="52" spans="1:9">
      <c r="A52" s="1378"/>
      <c r="B52" s="49" t="s">
        <v>5659</v>
      </c>
      <c r="C52" s="54">
        <f>$C$7</f>
        <v>337895</v>
      </c>
      <c r="D52" s="54">
        <f>$D$7</f>
        <v>337895</v>
      </c>
      <c r="E52" s="54">
        <f>$E$7</f>
        <v>0</v>
      </c>
      <c r="F52" s="61"/>
      <c r="G52" s="1379"/>
      <c r="H52" s="1379"/>
      <c r="I52" s="1374"/>
    </row>
    <row r="53" spans="1:9">
      <c r="A53" s="1344"/>
      <c r="G53" s="1349"/>
      <c r="H53" s="1349"/>
    </row>
    <row r="54" spans="1:9">
      <c r="A54" s="1377" t="s">
        <v>5690</v>
      </c>
      <c r="B54" s="46" t="s">
        <v>5691</v>
      </c>
      <c r="C54" s="47">
        <f>+'NI-San'!M705</f>
        <v>15</v>
      </c>
      <c r="D54" s="47">
        <f>+'NI-San'!N705</f>
        <v>15</v>
      </c>
      <c r="E54" s="47">
        <f>+'NI-San'!Q705</f>
        <v>0</v>
      </c>
      <c r="F54" s="48"/>
      <c r="G54" s="1379">
        <f>+C54/C55</f>
        <v>4.4392488790896583E-5</v>
      </c>
      <c r="H54" s="1379">
        <f>+D54/D55</f>
        <v>4.4392488790896583E-5</v>
      </c>
      <c r="I54" s="1374" t="e">
        <f>+E54/E55</f>
        <v>#DIV/0!</v>
      </c>
    </row>
    <row r="55" spans="1:9">
      <c r="A55" s="1378"/>
      <c r="B55" s="49" t="s">
        <v>5659</v>
      </c>
      <c r="C55" s="54">
        <f>$C$7</f>
        <v>337895</v>
      </c>
      <c r="D55" s="54">
        <f>$D$7</f>
        <v>337895</v>
      </c>
      <c r="E55" s="54">
        <f>$E$7</f>
        <v>0</v>
      </c>
      <c r="F55" s="50"/>
      <c r="G55" s="1379"/>
      <c r="H55" s="1379"/>
      <c r="I55" s="1374"/>
    </row>
    <row r="56" spans="1:9">
      <c r="A56" s="1344"/>
      <c r="G56" s="1349"/>
      <c r="H56" s="1349"/>
    </row>
    <row r="57" spans="1:9">
      <c r="A57" s="1377" t="s">
        <v>5692</v>
      </c>
      <c r="B57" s="46" t="s">
        <v>5693</v>
      </c>
      <c r="C57" s="868"/>
      <c r="D57" s="868"/>
      <c r="E57" s="868"/>
      <c r="F57" s="48"/>
      <c r="G57" s="1379">
        <f>+C57/C58</f>
        <v>0</v>
      </c>
      <c r="H57" s="1379">
        <f>+D57/D58</f>
        <v>0</v>
      </c>
      <c r="I57" s="1374" t="e">
        <f>+E57/E58</f>
        <v>#DIV/0!</v>
      </c>
    </row>
    <row r="58" spans="1:9">
      <c r="A58" s="1378"/>
      <c r="B58" s="49" t="s">
        <v>5659</v>
      </c>
      <c r="C58" s="54">
        <f>$C$7</f>
        <v>337895</v>
      </c>
      <c r="D58" s="54">
        <f>$D$7</f>
        <v>337895</v>
      </c>
      <c r="E58" s="54">
        <f>$E$7</f>
        <v>0</v>
      </c>
      <c r="F58" s="50"/>
      <c r="G58" s="1379"/>
      <c r="H58" s="1379"/>
      <c r="I58" s="1374"/>
    </row>
    <row r="59" spans="1:9">
      <c r="A59" s="1344"/>
      <c r="B59" s="51"/>
      <c r="G59" s="1347"/>
      <c r="H59" s="1347"/>
      <c r="I59" s="55"/>
    </row>
    <row r="60" spans="1:9">
      <c r="A60" s="1377" t="s">
        <v>5694</v>
      </c>
      <c r="B60" s="46" t="s">
        <v>5695</v>
      </c>
      <c r="C60" s="47">
        <f>+'NI-San'!M435</f>
        <v>48947</v>
      </c>
      <c r="D60" s="47">
        <f>+'NI-San'!N435</f>
        <v>48042</v>
      </c>
      <c r="E60" s="47">
        <f>+'NI-San'!Q435</f>
        <v>0</v>
      </c>
      <c r="F60" s="48"/>
      <c r="G60" s="1379">
        <f>+C60/C61</f>
        <v>0.14485860992320099</v>
      </c>
      <c r="H60" s="1379">
        <f>+D60/D61</f>
        <v>0.14218026309948356</v>
      </c>
      <c r="I60" s="1374" t="e">
        <f>+E60/E61</f>
        <v>#DIV/0!</v>
      </c>
    </row>
    <row r="61" spans="1:9">
      <c r="A61" s="1378"/>
      <c r="B61" s="49" t="s">
        <v>5659</v>
      </c>
      <c r="C61" s="54">
        <f>$C$7</f>
        <v>337895</v>
      </c>
      <c r="D61" s="54">
        <f>$D$7</f>
        <v>337895</v>
      </c>
      <c r="E61" s="54">
        <f>$E$7</f>
        <v>0</v>
      </c>
      <c r="F61" s="50"/>
      <c r="G61" s="1379"/>
      <c r="H61" s="1379"/>
      <c r="I61" s="1374"/>
    </row>
    <row r="62" spans="1:9">
      <c r="G62" s="55"/>
      <c r="H62" s="55"/>
      <c r="I62" s="55"/>
    </row>
    <row r="65" spans="1:9">
      <c r="A65" s="43" t="s">
        <v>5696</v>
      </c>
    </row>
    <row r="66" spans="1:9" ht="33.75" customHeight="1">
      <c r="A66" s="1376" t="s">
        <v>5697</v>
      </c>
      <c r="B66" s="1376"/>
      <c r="C66" s="1376"/>
      <c r="D66" s="1376"/>
      <c r="E66" s="1376"/>
      <c r="F66" s="1376"/>
      <c r="G66" s="1376"/>
      <c r="H66" s="1376"/>
      <c r="I66" s="1376"/>
    </row>
    <row r="67" spans="1:9">
      <c r="A67" s="1376" t="s">
        <v>5698</v>
      </c>
      <c r="B67" s="1376"/>
      <c r="C67" s="1376"/>
      <c r="D67" s="1376"/>
      <c r="E67" s="1376"/>
      <c r="F67" s="1376"/>
      <c r="G67" s="1376"/>
      <c r="H67" s="1376"/>
      <c r="I67" s="1376"/>
    </row>
    <row r="68" spans="1:9" ht="33" customHeight="1">
      <c r="A68" s="1376" t="s">
        <v>5699</v>
      </c>
      <c r="B68" s="1376"/>
      <c r="C68" s="1376"/>
      <c r="D68" s="1376"/>
      <c r="E68" s="1376"/>
      <c r="F68" s="1376"/>
      <c r="G68" s="1376"/>
      <c r="H68" s="1376"/>
      <c r="I68" s="1376"/>
    </row>
    <row r="69" spans="1:9">
      <c r="A69" s="1376" t="s">
        <v>5700</v>
      </c>
      <c r="B69" s="1376"/>
      <c r="C69" s="1376"/>
      <c r="D69" s="1376"/>
      <c r="E69" s="1376"/>
      <c r="F69" s="1376"/>
      <c r="G69" s="1376"/>
      <c r="H69" s="1376"/>
      <c r="I69" s="1376"/>
    </row>
    <row r="70" spans="1:9" ht="32.25" customHeight="1">
      <c r="A70" s="1376" t="s">
        <v>5701</v>
      </c>
      <c r="B70" s="1376"/>
      <c r="C70" s="1376"/>
      <c r="D70" s="1376"/>
      <c r="E70" s="1376"/>
      <c r="F70" s="1376"/>
      <c r="G70" s="1376"/>
      <c r="H70" s="1376"/>
      <c r="I70" s="1376"/>
    </row>
    <row r="71" spans="1:9" ht="32.25" customHeight="1">
      <c r="A71" s="1376" t="s">
        <v>5702</v>
      </c>
      <c r="B71" s="1376"/>
      <c r="C71" s="1376"/>
      <c r="D71" s="1376"/>
      <c r="E71" s="1376"/>
      <c r="F71" s="1376"/>
      <c r="G71" s="1376"/>
      <c r="H71" s="1376"/>
      <c r="I71" s="1376"/>
    </row>
    <row r="72" spans="1:9">
      <c r="A72" s="1376" t="s">
        <v>5703</v>
      </c>
      <c r="B72" s="1376"/>
      <c r="C72" s="1376"/>
      <c r="D72" s="1376"/>
      <c r="E72" s="1376"/>
      <c r="F72" s="1376"/>
      <c r="G72" s="1376"/>
      <c r="H72" s="1376"/>
      <c r="I72" s="1376"/>
    </row>
    <row r="73" spans="1:9">
      <c r="A73" s="1376" t="s">
        <v>5704</v>
      </c>
      <c r="B73" s="1376"/>
      <c r="C73" s="1376"/>
      <c r="D73" s="1376"/>
      <c r="E73" s="1376"/>
      <c r="F73" s="1376"/>
      <c r="G73" s="1376"/>
      <c r="H73" s="1376"/>
      <c r="I73" s="1376"/>
    </row>
    <row r="74" spans="1:9">
      <c r="A74" s="51"/>
      <c r="B74" s="51"/>
      <c r="C74" s="51"/>
      <c r="D74" s="51"/>
      <c r="E74" s="51"/>
      <c r="F74" s="51"/>
      <c r="G74" s="51"/>
      <c r="H74" s="51"/>
      <c r="I74" s="51"/>
    </row>
  </sheetData>
  <sheetProtection password="A01C" sheet="1" objects="1" scenarios="1"/>
  <mergeCells count="85">
    <mergeCell ref="A1:I1"/>
    <mergeCell ref="A6:A7"/>
    <mergeCell ref="G6:G7"/>
    <mergeCell ref="H6:H7"/>
    <mergeCell ref="I6:I7"/>
    <mergeCell ref="H21:H22"/>
    <mergeCell ref="I21:I22"/>
    <mergeCell ref="A18:A19"/>
    <mergeCell ref="G18:G19"/>
    <mergeCell ref="G9:G10"/>
    <mergeCell ref="H9:H10"/>
    <mergeCell ref="I9:I10"/>
    <mergeCell ref="A12:A13"/>
    <mergeCell ref="A9:A10"/>
    <mergeCell ref="G12:G13"/>
    <mergeCell ref="H12:H13"/>
    <mergeCell ref="A15:A16"/>
    <mergeCell ref="G15:G16"/>
    <mergeCell ref="H15:H16"/>
    <mergeCell ref="I15:I16"/>
    <mergeCell ref="I12:I13"/>
    <mergeCell ref="A30:A31"/>
    <mergeCell ref="G30:G31"/>
    <mergeCell ref="H18:H19"/>
    <mergeCell ref="H30:H31"/>
    <mergeCell ref="I30:I31"/>
    <mergeCell ref="A24:A25"/>
    <mergeCell ref="G24:G25"/>
    <mergeCell ref="H24:H25"/>
    <mergeCell ref="I24:I25"/>
    <mergeCell ref="H27:H28"/>
    <mergeCell ref="I27:I28"/>
    <mergeCell ref="A27:A28"/>
    <mergeCell ref="G27:G28"/>
    <mergeCell ref="I18:I19"/>
    <mergeCell ref="A21:A22"/>
    <mergeCell ref="G21:G22"/>
    <mergeCell ref="A36:A37"/>
    <mergeCell ref="G36:G37"/>
    <mergeCell ref="H36:H37"/>
    <mergeCell ref="I36:I37"/>
    <mergeCell ref="A33:A34"/>
    <mergeCell ref="G33:G34"/>
    <mergeCell ref="H33:H34"/>
    <mergeCell ref="I33:I34"/>
    <mergeCell ref="A39:A40"/>
    <mergeCell ref="G39:G40"/>
    <mergeCell ref="H39:H40"/>
    <mergeCell ref="I39:I40"/>
    <mergeCell ref="A42:A43"/>
    <mergeCell ref="G42:G43"/>
    <mergeCell ref="H42:H43"/>
    <mergeCell ref="I42:I43"/>
    <mergeCell ref="A45:A46"/>
    <mergeCell ref="G45:G46"/>
    <mergeCell ref="H45:H46"/>
    <mergeCell ref="I45:I46"/>
    <mergeCell ref="A48:A49"/>
    <mergeCell ref="G48:G49"/>
    <mergeCell ref="H48:H49"/>
    <mergeCell ref="I48:I49"/>
    <mergeCell ref="A51:A52"/>
    <mergeCell ref="G51:G52"/>
    <mergeCell ref="H51:H52"/>
    <mergeCell ref="I51:I52"/>
    <mergeCell ref="A54:A55"/>
    <mergeCell ref="G54:G55"/>
    <mergeCell ref="H54:H55"/>
    <mergeCell ref="I54:I55"/>
    <mergeCell ref="A57:A58"/>
    <mergeCell ref="G57:G58"/>
    <mergeCell ref="H57:H58"/>
    <mergeCell ref="I57:I58"/>
    <mergeCell ref="A60:A61"/>
    <mergeCell ref="G60:G61"/>
    <mergeCell ref="H60:H61"/>
    <mergeCell ref="I60:I61"/>
    <mergeCell ref="A72:I72"/>
    <mergeCell ref="A73:I73"/>
    <mergeCell ref="A66:I66"/>
    <mergeCell ref="A67:I67"/>
    <mergeCell ref="A68:I68"/>
    <mergeCell ref="A69:I69"/>
    <mergeCell ref="A70:I70"/>
    <mergeCell ref="A71:I71"/>
  </mergeCells>
  <phoneticPr fontId="0" type="noConversion"/>
  <printOptions horizontalCentered="1"/>
  <pageMargins left="0.55118110236220474" right="0.51181102362204722" top="0.47244094488188981" bottom="0.55118110236220474" header="0.15748031496062992" footer="0.23622047244094491"/>
  <pageSetup paperSize="9" scale="79" fitToHeight="2" orientation="landscape" horizontalDpi="300" verticalDpi="300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H2"/>
  <sheetViews>
    <sheetView workbookViewId="0"/>
  </sheetViews>
  <sheetFormatPr defaultColWidth="9.140625" defaultRowHeight="12.75"/>
  <cols>
    <col min="1" max="1" width="8.5703125" style="1" bestFit="1" customWidth="1"/>
    <col min="2" max="2" width="36.5703125" style="1" bestFit="1" customWidth="1"/>
    <col min="3" max="3" width="6.28515625" style="1" bestFit="1" customWidth="1"/>
    <col min="4" max="4" width="15.7109375" style="1" bestFit="1" customWidth="1"/>
    <col min="5" max="5" width="20.28515625" style="1" bestFit="1" customWidth="1"/>
    <col min="6" max="6" width="18.140625" style="1" bestFit="1" customWidth="1"/>
    <col min="7" max="7" width="20.85546875" style="1" bestFit="1" customWidth="1"/>
    <col min="8" max="8" width="11.42578125" style="1" bestFit="1" customWidth="1"/>
    <col min="9" max="16384" width="9.140625" style="1"/>
  </cols>
  <sheetData>
    <row r="1" spans="1:8">
      <c r="A1" s="2" t="s">
        <v>5705</v>
      </c>
      <c r="B1" s="2" t="s">
        <v>5706</v>
      </c>
      <c r="C1" s="2" t="s">
        <v>4955</v>
      </c>
      <c r="D1" s="2" t="s">
        <v>5707</v>
      </c>
      <c r="E1" s="2" t="s">
        <v>5708</v>
      </c>
      <c r="F1" s="2" t="s">
        <v>5709</v>
      </c>
      <c r="G1" s="2" t="s">
        <v>5710</v>
      </c>
      <c r="H1" s="3"/>
    </row>
    <row r="2" spans="1:8">
      <c r="A2" s="2" t="s">
        <v>4864</v>
      </c>
      <c r="B2" s="1251" t="s">
        <v>4822</v>
      </c>
      <c r="C2" s="2" t="s">
        <v>5711</v>
      </c>
      <c r="D2" s="1251" t="s">
        <v>5712</v>
      </c>
      <c r="E2" s="2" t="s">
        <v>5713</v>
      </c>
      <c r="F2" s="2" t="s">
        <v>5714</v>
      </c>
      <c r="G2" s="2" t="s">
        <v>5715</v>
      </c>
    </row>
  </sheetData>
  <phoneticPr fontId="0" type="noConversion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A2"/>
  <sheetViews>
    <sheetView workbookViewId="0">
      <selection activeCell="A2" sqref="A2"/>
    </sheetView>
  </sheetViews>
  <sheetFormatPr defaultColWidth="9.140625" defaultRowHeight="12.75"/>
  <cols>
    <col min="1" max="16384" width="9.140625" style="1"/>
  </cols>
  <sheetData>
    <row r="1" spans="1:1">
      <c r="A1" s="2" t="s">
        <v>5716</v>
      </c>
    </row>
    <row r="2" spans="1:1">
      <c r="A2" s="2" t="str">
        <f>UPPER(Info!B7)</f>
        <v>V1</v>
      </c>
    </row>
  </sheetData>
  <phoneticPr fontId="0" type="noConversion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pageSetUpPr fitToPage="1"/>
  </sheetPr>
  <dimension ref="A1:Z1514"/>
  <sheetViews>
    <sheetView showGridLines="0" topLeftCell="B30" zoomScale="80" zoomScaleNormal="80" workbookViewId="0">
      <selection activeCell="K11" sqref="K11"/>
    </sheetView>
  </sheetViews>
  <sheetFormatPr defaultColWidth="9.140625" defaultRowHeight="15"/>
  <cols>
    <col min="1" max="1" width="0" style="265" hidden="1" customWidth="1"/>
    <col min="2" max="2" width="25.42578125" style="265" customWidth="1"/>
    <col min="3" max="3" width="19.140625" style="265" hidden="1" customWidth="1"/>
    <col min="4" max="10" width="5.7109375" style="265" hidden="1" customWidth="1"/>
    <col min="11" max="11" width="64.7109375" style="265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379" customWidth="1"/>
    <col min="17" max="17" width="20.7109375" style="265" hidden="1" customWidth="1"/>
    <col min="18" max="18" width="2.7109375" style="379" customWidth="1"/>
    <col min="19" max="19" width="2.7109375" style="470" customWidth="1"/>
    <col min="20" max="21" width="20.7109375" style="265" customWidth="1"/>
    <col min="22" max="22" width="2.7109375" style="265" customWidth="1"/>
    <col min="23" max="24" width="20.7109375" style="265" customWidth="1"/>
    <col min="25" max="25" width="9.140625" style="265"/>
    <col min="26" max="26" width="15.28515625" style="265" customWidth="1"/>
    <col min="27" max="16384" width="9.140625" style="265"/>
  </cols>
  <sheetData>
    <row r="1" spans="1:26" ht="45" customHeight="1">
      <c r="A1" s="460"/>
      <c r="B1" s="460"/>
      <c r="C1" s="460"/>
      <c r="D1" s="460"/>
      <c r="E1" s="460"/>
      <c r="F1" s="460" t="s">
        <v>73</v>
      </c>
      <c r="G1" s="460"/>
      <c r="H1" s="460"/>
      <c r="I1" s="460"/>
      <c r="J1" s="460"/>
      <c r="K1" s="495" t="str">
        <f>"Tabelle allegate nota integrativa di: " &amp;Info!$C$2 &amp; "  -  "&amp;Info!$B$5&amp;" "&amp;Info!$B$3</f>
        <v>Tabelle allegate nota integrativa di: ATS DELLA MONTAGNA  -  Consuntivo 2018</v>
      </c>
      <c r="L1" s="461"/>
      <c r="M1" s="461"/>
      <c r="S1" s="462"/>
      <c r="T1" s="379"/>
      <c r="U1" s="379"/>
      <c r="V1" s="379"/>
      <c r="W1" s="379"/>
      <c r="X1" s="379"/>
    </row>
    <row r="2" spans="1:26" ht="17.25" hidden="1" customHeight="1">
      <c r="A2" s="460"/>
      <c r="B2" s="89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90">
        <v>0</v>
      </c>
      <c r="N2" s="90">
        <v>0</v>
      </c>
      <c r="O2" s="90">
        <v>0</v>
      </c>
      <c r="P2" s="90"/>
      <c r="Q2" s="90">
        <v>0</v>
      </c>
      <c r="R2" s="461"/>
      <c r="S2" s="90">
        <v>0</v>
      </c>
      <c r="T2" s="513">
        <v>0</v>
      </c>
      <c r="U2" s="513">
        <v>0</v>
      </c>
      <c r="V2" s="513"/>
      <c r="W2" s="513">
        <v>0</v>
      </c>
      <c r="X2" s="513">
        <v>0</v>
      </c>
      <c r="Z2" s="90"/>
    </row>
    <row r="3" spans="1:26" ht="17.25" hidden="1" customHeight="1">
      <c r="A3" s="460"/>
      <c r="B3" s="89"/>
      <c r="C3" s="89"/>
      <c r="D3" s="89"/>
      <c r="E3" s="89"/>
      <c r="F3" s="89"/>
      <c r="G3" s="89"/>
      <c r="H3" s="89"/>
      <c r="I3" s="89"/>
      <c r="J3" s="89"/>
      <c r="K3" s="299"/>
      <c r="L3" s="90"/>
      <c r="M3" s="90">
        <v>0</v>
      </c>
      <c r="N3" s="90">
        <v>0</v>
      </c>
      <c r="O3" s="90">
        <v>0</v>
      </c>
      <c r="P3" s="90"/>
      <c r="Q3" s="90">
        <v>0</v>
      </c>
      <c r="R3" s="461"/>
      <c r="S3" s="90">
        <v>0</v>
      </c>
      <c r="T3" s="513">
        <v>0</v>
      </c>
      <c r="U3" s="513">
        <v>0</v>
      </c>
      <c r="V3" s="513"/>
      <c r="W3" s="513">
        <v>0</v>
      </c>
      <c r="X3" s="513">
        <v>0</v>
      </c>
      <c r="Z3" s="90"/>
    </row>
    <row r="4" spans="1:26" ht="17.25" hidden="1" customHeight="1">
      <c r="A4" s="460"/>
      <c r="B4" s="89"/>
      <c r="C4" s="89"/>
      <c r="D4" s="89"/>
      <c r="E4" s="89"/>
      <c r="F4" s="89"/>
      <c r="G4" s="89"/>
      <c r="H4" s="89"/>
      <c r="I4" s="89"/>
      <c r="J4" s="89"/>
      <c r="K4" s="299"/>
      <c r="L4" s="90"/>
      <c r="M4" s="90">
        <v>0</v>
      </c>
      <c r="N4" s="90">
        <v>0</v>
      </c>
      <c r="O4" s="90">
        <v>0</v>
      </c>
      <c r="P4" s="90"/>
      <c r="Q4" s="90">
        <v>0</v>
      </c>
      <c r="R4" s="461"/>
      <c r="S4" s="90">
        <v>0</v>
      </c>
      <c r="T4" s="513">
        <v>0</v>
      </c>
      <c r="U4" s="513">
        <v>0</v>
      </c>
      <c r="V4" s="513"/>
      <c r="W4" s="513">
        <v>0</v>
      </c>
      <c r="X4" s="513">
        <v>0</v>
      </c>
      <c r="Z4" s="90"/>
    </row>
    <row r="5" spans="1:26" ht="15.75">
      <c r="F5" s="265" t="s">
        <v>73</v>
      </c>
      <c r="K5" s="1352" t="s">
        <v>71</v>
      </c>
      <c r="L5" s="1353"/>
      <c r="M5" s="1354"/>
      <c r="S5" s="462"/>
    </row>
    <row r="6" spans="1:26" ht="15.75">
      <c r="F6" s="265" t="s">
        <v>73</v>
      </c>
      <c r="K6" s="463"/>
      <c r="L6" s="463"/>
      <c r="M6" s="463"/>
      <c r="S6" s="462"/>
    </row>
    <row r="7" spans="1:26" ht="15.75">
      <c r="F7" s="265" t="s">
        <v>73</v>
      </c>
      <c r="K7" s="461" t="s">
        <v>3216</v>
      </c>
      <c r="L7" s="461"/>
      <c r="M7" s="265"/>
      <c r="P7" s="791"/>
      <c r="S7" s="462"/>
    </row>
    <row r="8" spans="1:26" ht="15.75">
      <c r="F8" s="265" t="s">
        <v>73</v>
      </c>
      <c r="K8" s="461"/>
      <c r="L8" s="461"/>
      <c r="M8" s="265"/>
      <c r="P8" s="791"/>
      <c r="S8" s="462"/>
    </row>
    <row r="9" spans="1:26" ht="16.5" thickBot="1">
      <c r="F9" s="265" t="s">
        <v>73</v>
      </c>
      <c r="K9" s="461"/>
      <c r="L9" s="461"/>
      <c r="M9" s="265"/>
      <c r="P9" s="791"/>
      <c r="S9" s="462"/>
    </row>
    <row r="10" spans="1:26" ht="39.950000000000003" customHeight="1" thickBot="1">
      <c r="F10" s="265" t="s">
        <v>73</v>
      </c>
      <c r="K10" s="464"/>
      <c r="L10" s="465"/>
      <c r="M10" s="1228" t="str">
        <f>+'NI-San'!M10</f>
        <v>Valore netto al 31/12/2017</v>
      </c>
      <c r="N10" s="1228" t="str">
        <f>+'NI-San'!N10</f>
        <v>Valore netto al 31/12/2018</v>
      </c>
      <c r="O10" s="1228" t="str">
        <f>+'NI-San'!O10</f>
        <v>Variazione</v>
      </c>
      <c r="P10" s="791"/>
      <c r="Q10" s="1228" t="str">
        <f>+'NI-San'!Q10</f>
        <v>Prechiusura al ° trimestre 2018</v>
      </c>
      <c r="R10" s="514"/>
      <c r="S10" s="514"/>
      <c r="T10" s="514"/>
      <c r="U10" s="514"/>
      <c r="V10" s="514"/>
      <c r="W10" s="514"/>
      <c r="X10" s="514"/>
    </row>
    <row r="11" spans="1:26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96" t="s">
        <v>72</v>
      </c>
      <c r="L11" s="97" t="s">
        <v>3218</v>
      </c>
      <c r="M11" s="98">
        <f>+M16+M117+M261+M308+M316-M87+M97</f>
        <v>507209</v>
      </c>
      <c r="N11" s="98">
        <f>+N16+N117+N261+N308+N316-N87+N97</f>
        <v>524265</v>
      </c>
      <c r="O11" s="99">
        <f>+N11-M11</f>
        <v>17056</v>
      </c>
      <c r="P11" s="791"/>
      <c r="Q11" s="98">
        <f>+Q16+Q117+Q261+Q308+Q316-Q87+Q97</f>
        <v>83104</v>
      </c>
      <c r="R11" s="515"/>
      <c r="S11" s="518"/>
      <c r="T11" s="518"/>
      <c r="U11" s="518"/>
      <c r="V11" s="518"/>
      <c r="W11" s="518"/>
      <c r="X11" s="518"/>
    </row>
    <row r="12" spans="1:26" ht="15.75" thickTop="1">
      <c r="K12" s="460"/>
      <c r="M12" s="265"/>
      <c r="P12" s="791"/>
      <c r="S12" s="291"/>
      <c r="T12" s="291"/>
      <c r="U12" s="291"/>
      <c r="V12" s="291"/>
      <c r="W12" s="291"/>
      <c r="X12" s="291"/>
    </row>
    <row r="13" spans="1:26">
      <c r="K13" s="460"/>
      <c r="M13" s="265"/>
      <c r="P13" s="791"/>
      <c r="S13" s="291"/>
      <c r="T13" s="291"/>
      <c r="U13" s="291"/>
      <c r="V13" s="291"/>
      <c r="W13" s="291"/>
      <c r="X13" s="291"/>
    </row>
    <row r="14" spans="1:26" ht="15.75" thickBot="1">
      <c r="M14" s="265"/>
      <c r="P14" s="791"/>
      <c r="S14" s="291"/>
      <c r="T14" s="291"/>
      <c r="U14" s="291"/>
      <c r="V14" s="291"/>
      <c r="W14" s="291"/>
      <c r="X14" s="291"/>
    </row>
    <row r="15" spans="1:26" ht="27" customHeight="1" thickBot="1">
      <c r="K15" s="467"/>
      <c r="L15" s="465"/>
      <c r="M15" s="1146" t="str">
        <f>+M$10</f>
        <v>Valore netto al 31/12/2017</v>
      </c>
      <c r="N15" s="1146" t="str">
        <f>+N$10</f>
        <v>Valore netto al 31/12/2018</v>
      </c>
      <c r="O15" s="1147" t="str">
        <f>+O$10</f>
        <v>Variazione</v>
      </c>
      <c r="P15" s="1148"/>
      <c r="Q15" s="1146" t="str">
        <f>+Q$10</f>
        <v>Prechiusura al ° trimestre 2018</v>
      </c>
      <c r="R15" s="525"/>
      <c r="S15" s="514"/>
      <c r="T15" s="514"/>
      <c r="U15" s="514"/>
      <c r="V15" s="514"/>
      <c r="W15" s="514"/>
      <c r="X15" s="514"/>
    </row>
    <row r="16" spans="1:26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04" t="s">
        <v>75</v>
      </c>
      <c r="L16" s="105" t="s">
        <v>3218</v>
      </c>
      <c r="M16" s="106">
        <f>+M18+M35+M76</f>
        <v>501224</v>
      </c>
      <c r="N16" s="106">
        <f>+N18+N35+N76</f>
        <v>513888</v>
      </c>
      <c r="O16" s="107">
        <f>+N16-M16</f>
        <v>12664</v>
      </c>
      <c r="P16" s="791"/>
      <c r="Q16" s="106">
        <f>+Q18+Q35+Q76</f>
        <v>82795</v>
      </c>
      <c r="R16" s="515"/>
      <c r="S16" s="518"/>
      <c r="T16" s="518"/>
      <c r="U16" s="518"/>
      <c r="V16" s="518"/>
      <c r="W16" s="518"/>
      <c r="X16" s="518"/>
    </row>
    <row r="17" spans="1:24" ht="16.5" thickTop="1" thickBot="1">
      <c r="K17" s="531"/>
      <c r="L17" s="532"/>
      <c r="M17" s="291"/>
      <c r="N17" s="291"/>
      <c r="O17" s="501"/>
      <c r="P17" s="791"/>
      <c r="Q17" s="291"/>
      <c r="R17" s="501"/>
      <c r="S17" s="291"/>
      <c r="T17" s="291"/>
      <c r="U17" s="291"/>
      <c r="V17" s="291"/>
      <c r="W17" s="291"/>
      <c r="X17" s="291"/>
    </row>
    <row r="18" spans="1:24" ht="27.75" thickTop="1" thickBot="1">
      <c r="B18" s="110" t="s">
        <v>76</v>
      </c>
      <c r="C18" s="242" t="s">
        <v>3220</v>
      </c>
      <c r="D18" s="243"/>
      <c r="E18" s="243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496295</v>
      </c>
      <c r="N18" s="115">
        <f>SUM(N21:N33)</f>
        <v>505298</v>
      </c>
      <c r="O18" s="116">
        <f>+N18-M18</f>
        <v>9003</v>
      </c>
      <c r="P18" s="792"/>
      <c r="Q18" s="115">
        <f>SUM(Q21:Q33)</f>
        <v>45140</v>
      </c>
      <c r="R18" s="516"/>
      <c r="S18" s="519"/>
      <c r="T18" s="519"/>
      <c r="U18" s="519"/>
      <c r="V18" s="519"/>
      <c r="W18" s="519"/>
      <c r="X18" s="519"/>
    </row>
    <row r="19" spans="1:24" s="291" customFormat="1" ht="17.25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P19" s="514"/>
      <c r="Q19" s="533"/>
      <c r="R19" s="514"/>
    </row>
    <row r="20" spans="1:24" ht="27" customHeight="1" thickBot="1">
      <c r="B20" s="102" t="s">
        <v>3221</v>
      </c>
      <c r="C20" s="245" t="s">
        <v>48</v>
      </c>
      <c r="D20" s="245"/>
      <c r="E20" s="245"/>
      <c r="F20" s="246"/>
      <c r="G20" s="246"/>
      <c r="H20" s="246"/>
      <c r="I20" s="246"/>
      <c r="J20" s="246"/>
      <c r="K20" s="120" t="s">
        <v>3222</v>
      </c>
      <c r="L20" s="121"/>
      <c r="M20" s="328" t="str">
        <f>+M$10</f>
        <v>Valore netto al 31/12/2017</v>
      </c>
      <c r="N20" s="328" t="str">
        <f>+N$10</f>
        <v>Valore netto al 31/12/2018</v>
      </c>
      <c r="O20" s="1149" t="str">
        <f>+O$10</f>
        <v>Variazione</v>
      </c>
      <c r="P20" s="1148"/>
      <c r="Q20" s="328" t="str">
        <f>+Q$10</f>
        <v>Prechiusura al ° trimestre 2018</v>
      </c>
      <c r="R20" s="525"/>
      <c r="S20" s="514"/>
      <c r="T20" s="514"/>
      <c r="U20" s="514"/>
      <c r="V20" s="514"/>
      <c r="W20" s="514"/>
      <c r="X20" s="514"/>
    </row>
    <row r="21" spans="1:24">
      <c r="B21" s="123" t="s">
        <v>78</v>
      </c>
      <c r="C21" s="123" t="s">
        <v>3223</v>
      </c>
      <c r="D21" s="123"/>
      <c r="E21" s="123"/>
      <c r="F21" s="123"/>
      <c r="G21" s="123"/>
      <c r="H21" s="123"/>
      <c r="I21" s="123"/>
      <c r="J21" s="123"/>
      <c r="K21" s="494" t="s">
        <v>83</v>
      </c>
      <c r="L21" s="125" t="s">
        <v>3218</v>
      </c>
      <c r="M21" s="530">
        <f>+'NI-San'!M21+'NI-Ter'!M21+'NI-Soc'!M21+'NI-Ric'!M21+'NI-118'!M21</f>
        <v>426947</v>
      </c>
      <c r="N21" s="530">
        <f>+'NI-San'!N21+'NI-Ter'!N21+'NI-Soc'!N21+'NI-Ric'!N21+'NI-118'!N21</f>
        <v>434166</v>
      </c>
      <c r="O21" s="126">
        <f>+N21-M21</f>
        <v>7219</v>
      </c>
      <c r="P21" s="158"/>
      <c r="Q21" s="530">
        <f>+'NI-San'!Q21+'NI-Ter'!Q21+'NI-Soc'!Q21+'NI-Ric'!Q21+'NI-118'!Q21</f>
        <v>0</v>
      </c>
      <c r="R21" s="517"/>
      <c r="S21" s="675"/>
      <c r="T21" s="675"/>
      <c r="U21" s="675"/>
      <c r="V21" s="675"/>
      <c r="W21" s="675"/>
      <c r="X21" s="675"/>
    </row>
    <row r="22" spans="1:24">
      <c r="B22" s="127" t="s">
        <v>84</v>
      </c>
      <c r="C22" s="127" t="s">
        <v>3224</v>
      </c>
      <c r="D22" s="127"/>
      <c r="E22" s="127"/>
      <c r="F22" s="123"/>
      <c r="G22" s="123"/>
      <c r="H22" s="123"/>
      <c r="I22" s="127"/>
      <c r="J22" s="127"/>
      <c r="K22" s="137" t="s">
        <v>86</v>
      </c>
      <c r="L22" s="125" t="s">
        <v>3218</v>
      </c>
      <c r="M22" s="530">
        <f>+'NI-San'!M22+'NI-Ter'!M22+'NI-Soc'!M22+'NI-Ric'!M22+'NI-118'!M22</f>
        <v>0</v>
      </c>
      <c r="N22" s="530">
        <f>+'NI-San'!N22+'NI-Ter'!N22+'NI-Soc'!N22+'NI-Ric'!N22+'NI-118'!N22</f>
        <v>0</v>
      </c>
      <c r="O22" s="126">
        <f>+N22-M22</f>
        <v>0</v>
      </c>
      <c r="P22" s="158"/>
      <c r="Q22" s="530">
        <f>+'NI-San'!Q22+'NI-Ter'!Q22+'NI-Soc'!Q22+'NI-Ric'!Q22+'NI-118'!Q22</f>
        <v>45140</v>
      </c>
      <c r="R22" s="517"/>
      <c r="S22" s="675"/>
      <c r="T22" s="675"/>
      <c r="U22" s="675"/>
      <c r="V22" s="675"/>
      <c r="W22" s="675"/>
      <c r="X22" s="675"/>
    </row>
    <row r="23" spans="1:24">
      <c r="B23" s="127" t="s">
        <v>87</v>
      </c>
      <c r="C23" s="127" t="s">
        <v>3224</v>
      </c>
      <c r="D23" s="127"/>
      <c r="E23" s="127"/>
      <c r="F23" s="123"/>
      <c r="G23" s="123"/>
      <c r="H23" s="123"/>
      <c r="I23" s="127"/>
      <c r="J23" s="127"/>
      <c r="K23" s="137" t="s">
        <v>3225</v>
      </c>
      <c r="L23" s="125" t="s">
        <v>3218</v>
      </c>
      <c r="M23" s="530">
        <f>+'NI-San'!M23+'NI-Ter'!M23+'NI-Soc'!M23+'NI-Ric'!M23+'NI-118'!M23</f>
        <v>61417</v>
      </c>
      <c r="N23" s="530">
        <f>+'NI-San'!N23+'NI-Ter'!N23+'NI-Soc'!N23+'NI-Ric'!N23+'NI-118'!N23</f>
        <v>61580</v>
      </c>
      <c r="O23" s="126">
        <f t="shared" ref="O23:O33" si="0">+N23-M23</f>
        <v>163</v>
      </c>
      <c r="P23" s="158"/>
      <c r="Q23" s="530">
        <f>+'NI-San'!Q23+'NI-Ter'!Q23+'NI-Soc'!Q23+'NI-Ric'!Q23+'NI-118'!Q23</f>
        <v>0</v>
      </c>
      <c r="R23" s="517"/>
      <c r="S23" s="675"/>
      <c r="T23" s="675"/>
      <c r="U23" s="675"/>
      <c r="V23" s="675"/>
      <c r="W23" s="675"/>
      <c r="X23" s="675"/>
    </row>
    <row r="24" spans="1:24">
      <c r="B24" s="127" t="s">
        <v>89</v>
      </c>
      <c r="C24" s="127" t="s">
        <v>3226</v>
      </c>
      <c r="D24" s="127"/>
      <c r="E24" s="127"/>
      <c r="F24" s="123"/>
      <c r="G24" s="123"/>
      <c r="H24" s="123"/>
      <c r="I24" s="127"/>
      <c r="J24" s="127"/>
      <c r="K24" s="183" t="s">
        <v>92</v>
      </c>
      <c r="L24" s="125" t="s">
        <v>3218</v>
      </c>
      <c r="M24" s="530">
        <f>+'NI-San'!M24+'NI-Ter'!M24+'NI-Soc'!M24+'NI-Ric'!M24+'NI-118'!M24</f>
        <v>1146</v>
      </c>
      <c r="N24" s="530">
        <f>+'NI-San'!N24+'NI-Ter'!N24+'NI-Soc'!N24+'NI-Ric'!N24+'NI-118'!N24</f>
        <v>1190</v>
      </c>
      <c r="O24" s="126">
        <f t="shared" si="0"/>
        <v>44</v>
      </c>
      <c r="P24" s="158"/>
      <c r="Q24" s="530">
        <f>+'NI-San'!Q24+'NI-Ter'!Q24+'NI-Soc'!Q24+'NI-Ric'!Q24+'NI-118'!Q24</f>
        <v>0</v>
      </c>
      <c r="R24" s="517"/>
      <c r="S24" s="675"/>
      <c r="T24" s="675"/>
      <c r="U24" s="675"/>
      <c r="V24" s="675"/>
      <c r="W24" s="675"/>
      <c r="X24" s="675"/>
    </row>
    <row r="25" spans="1:24">
      <c r="B25" s="127" t="s">
        <v>93</v>
      </c>
      <c r="C25" s="127" t="s">
        <v>3227</v>
      </c>
      <c r="D25" s="127"/>
      <c r="E25" s="127"/>
      <c r="F25" s="123"/>
      <c r="G25" s="123"/>
      <c r="H25" s="123"/>
      <c r="I25" s="127"/>
      <c r="J25" s="127"/>
      <c r="K25" s="183" t="s">
        <v>94</v>
      </c>
      <c r="L25" s="125" t="s">
        <v>3218</v>
      </c>
      <c r="M25" s="530">
        <f>+'NI-San'!M25+'NI-Ter'!M25+'NI-Soc'!M25+'NI-Ric'!M25+'NI-118'!M25</f>
        <v>0</v>
      </c>
      <c r="N25" s="530">
        <f>+'NI-San'!N25+'NI-Ter'!N25+'NI-Soc'!N25+'NI-Ric'!N25+'NI-118'!N25</f>
        <v>0</v>
      </c>
      <c r="O25" s="126">
        <f t="shared" si="0"/>
        <v>0</v>
      </c>
      <c r="P25" s="158"/>
      <c r="Q25" s="530">
        <f>+'NI-San'!Q25+'NI-Ter'!Q25+'NI-Soc'!Q25+'NI-Ric'!Q25+'NI-118'!Q25</f>
        <v>0</v>
      </c>
      <c r="R25" s="517"/>
      <c r="S25" s="675"/>
      <c r="T25" s="675"/>
      <c r="U25" s="675"/>
      <c r="V25" s="675"/>
      <c r="W25" s="675"/>
      <c r="X25" s="675"/>
    </row>
    <row r="26" spans="1:24" ht="19.5" customHeight="1">
      <c r="B26" s="127" t="s">
        <v>95</v>
      </c>
      <c r="C26" s="127" t="s">
        <v>3228</v>
      </c>
      <c r="D26" s="127"/>
      <c r="E26" s="127"/>
      <c r="F26" s="123"/>
      <c r="G26" s="123"/>
      <c r="H26" s="123"/>
      <c r="I26" s="127"/>
      <c r="J26" s="127"/>
      <c r="K26" s="181" t="s">
        <v>96</v>
      </c>
      <c r="L26" s="125" t="s">
        <v>3218</v>
      </c>
      <c r="M26" s="530">
        <f>+'NI-San'!M26+'NI-Ter'!M26+'NI-Soc'!M26+'NI-Ric'!M26+'NI-118'!M26</f>
        <v>0</v>
      </c>
      <c r="N26" s="530">
        <f>+'NI-San'!N26+'NI-Ter'!N26+'NI-Soc'!N26+'NI-Ric'!N26+'NI-118'!N26</f>
        <v>0</v>
      </c>
      <c r="O26" s="126">
        <f t="shared" si="0"/>
        <v>0</v>
      </c>
      <c r="P26" s="158"/>
      <c r="Q26" s="530">
        <f>+'NI-San'!Q26+'NI-Ter'!Q26+'NI-Soc'!Q26+'NI-Ric'!Q26+'NI-118'!Q26</f>
        <v>0</v>
      </c>
      <c r="R26" s="517"/>
      <c r="S26" s="675"/>
      <c r="T26" s="675"/>
      <c r="U26" s="675"/>
      <c r="V26" s="675"/>
      <c r="W26" s="675"/>
      <c r="X26" s="675"/>
    </row>
    <row r="27" spans="1:24" ht="38.25">
      <c r="B27" s="127" t="s">
        <v>97</v>
      </c>
      <c r="C27" s="127" t="s">
        <v>3229</v>
      </c>
      <c r="D27" s="127"/>
      <c r="E27" s="127"/>
      <c r="F27" s="123"/>
      <c r="G27" s="123"/>
      <c r="H27" s="123"/>
      <c r="I27" s="127"/>
      <c r="J27" s="127"/>
      <c r="K27" s="181" t="s">
        <v>100</v>
      </c>
      <c r="L27" s="125" t="s">
        <v>3218</v>
      </c>
      <c r="M27" s="530">
        <f>+'NI-San'!M27+'NI-Ter'!M27+'NI-Soc'!M27+'NI-Ric'!M27+'NI-118'!M27</f>
        <v>0</v>
      </c>
      <c r="N27" s="530">
        <f>+'NI-San'!N27+'NI-Ter'!N27+'NI-Soc'!N27+'NI-Ric'!N27+'NI-118'!N27</f>
        <v>0</v>
      </c>
      <c r="O27" s="126">
        <f t="shared" si="0"/>
        <v>0</v>
      </c>
      <c r="P27" s="158"/>
      <c r="Q27" s="530">
        <f>+'NI-San'!Q27+'NI-Ter'!Q27+'NI-Soc'!Q27+'NI-Ric'!Q27+'NI-118'!Q27</f>
        <v>0</v>
      </c>
      <c r="R27" s="517"/>
      <c r="S27" s="675"/>
      <c r="T27" s="675"/>
      <c r="U27" s="675"/>
      <c r="V27" s="675"/>
      <c r="W27" s="675"/>
      <c r="X27" s="675"/>
    </row>
    <row r="28" spans="1:24" ht="25.5">
      <c r="B28" s="127" t="s">
        <v>101</v>
      </c>
      <c r="C28" s="127" t="s">
        <v>3230</v>
      </c>
      <c r="D28" s="127"/>
      <c r="E28" s="127"/>
      <c r="F28" s="123"/>
      <c r="G28" s="123"/>
      <c r="H28" s="123"/>
      <c r="I28" s="127"/>
      <c r="J28" s="127"/>
      <c r="K28" s="181" t="s">
        <v>102</v>
      </c>
      <c r="L28" s="125" t="s">
        <v>3218</v>
      </c>
      <c r="M28" s="530">
        <f>+'NI-San'!M28+'NI-Ter'!M28+'NI-Soc'!M28+'NI-Ric'!M28+'NI-118'!M28</f>
        <v>967</v>
      </c>
      <c r="N28" s="530">
        <f>+'NI-San'!N28+'NI-Ter'!N28+'NI-Soc'!N28+'NI-Ric'!N28+'NI-118'!N28</f>
        <v>2469</v>
      </c>
      <c r="O28" s="126">
        <f t="shared" si="0"/>
        <v>1502</v>
      </c>
      <c r="P28" s="158"/>
      <c r="Q28" s="530">
        <f>+'NI-San'!Q28+'NI-Ter'!Q28+'NI-Soc'!Q28+'NI-Ric'!Q28+'NI-118'!Q28</f>
        <v>0</v>
      </c>
      <c r="R28" s="517"/>
      <c r="S28" s="675"/>
      <c r="T28" s="675"/>
      <c r="U28" s="675"/>
      <c r="V28" s="675"/>
      <c r="W28" s="675"/>
      <c r="X28" s="675"/>
    </row>
    <row r="29" spans="1:24" ht="15" hidden="1" customHeight="1">
      <c r="B29" s="127" t="s">
        <v>103</v>
      </c>
      <c r="C29" s="127" t="s">
        <v>3231</v>
      </c>
      <c r="D29" s="127"/>
      <c r="E29" s="127"/>
      <c r="F29" s="123"/>
      <c r="G29" s="123"/>
      <c r="H29" s="123"/>
      <c r="I29" s="127"/>
      <c r="J29" s="127"/>
      <c r="K29" s="181" t="s">
        <v>106</v>
      </c>
      <c r="L29" s="125" t="s">
        <v>3218</v>
      </c>
      <c r="M29" s="530">
        <f>+'NI-San'!M29+'NI-Ter'!M29+'NI-Soc'!M29+'NI-Ric'!M29+'NI-118'!M29</f>
        <v>0</v>
      </c>
      <c r="N29" s="530">
        <f>+'NI-San'!N29+'NI-Ter'!N29+'NI-Soc'!N29+'NI-Ric'!N29+'NI-118'!N29</f>
        <v>0</v>
      </c>
      <c r="O29" s="126">
        <f t="shared" si="0"/>
        <v>0</v>
      </c>
      <c r="P29" s="158"/>
      <c r="Q29" s="530">
        <f>+'NI-San'!Q29+'NI-Ter'!Q29+'NI-Soc'!Q29+'NI-Ric'!Q29+'NI-118'!Q29</f>
        <v>0</v>
      </c>
      <c r="R29" s="517"/>
      <c r="S29" s="675"/>
      <c r="T29" s="675"/>
      <c r="U29" s="675"/>
      <c r="V29" s="675"/>
      <c r="W29" s="675"/>
      <c r="X29" s="675"/>
    </row>
    <row r="30" spans="1:24">
      <c r="B30" s="127" t="s">
        <v>107</v>
      </c>
      <c r="C30" s="127" t="s">
        <v>3232</v>
      </c>
      <c r="D30" s="127"/>
      <c r="E30" s="127"/>
      <c r="F30" s="123"/>
      <c r="G30" s="123"/>
      <c r="H30" s="123"/>
      <c r="I30" s="127"/>
      <c r="J30" s="127"/>
      <c r="K30" s="339" t="s">
        <v>108</v>
      </c>
      <c r="L30" s="125" t="s">
        <v>3218</v>
      </c>
      <c r="M30" s="530">
        <f>+'NI-San'!M30+'NI-Ter'!M30+'NI-Soc'!M30+'NI-Ric'!M30+'NI-118'!M30</f>
        <v>5097</v>
      </c>
      <c r="N30" s="530">
        <f>+'NI-San'!N30+'NI-Ter'!N30+'NI-Soc'!N30+'NI-Ric'!N30+'NI-118'!N30</f>
        <v>5893</v>
      </c>
      <c r="O30" s="126">
        <f t="shared" si="0"/>
        <v>796</v>
      </c>
      <c r="P30" s="158"/>
      <c r="Q30" s="530">
        <f>+'NI-San'!Q30+'NI-Ter'!Q30+'NI-Soc'!Q30+'NI-Ric'!Q30+'NI-118'!Q30</f>
        <v>0</v>
      </c>
      <c r="R30" s="517"/>
      <c r="S30" s="675"/>
      <c r="T30" s="675"/>
      <c r="U30" s="675"/>
      <c r="V30" s="675"/>
      <c r="W30" s="675"/>
      <c r="X30" s="675"/>
    </row>
    <row r="31" spans="1:24">
      <c r="B31" s="127" t="s">
        <v>109</v>
      </c>
      <c r="C31" s="127" t="s">
        <v>3233</v>
      </c>
      <c r="D31" s="127"/>
      <c r="E31" s="127"/>
      <c r="F31" s="123"/>
      <c r="G31" s="123"/>
      <c r="H31" s="123"/>
      <c r="I31" s="127"/>
      <c r="J31" s="127"/>
      <c r="K31" s="137" t="s">
        <v>110</v>
      </c>
      <c r="L31" s="125" t="s">
        <v>3218</v>
      </c>
      <c r="M31" s="530">
        <f>+'NI-San'!M31+'NI-Ter'!M31+'NI-Soc'!M31+'NI-Ric'!M31+'NI-118'!M31</f>
        <v>721</v>
      </c>
      <c r="N31" s="530">
        <f>+'NI-San'!N31+'NI-Ter'!N31+'NI-Soc'!N31+'NI-Ric'!N31+'NI-118'!N31</f>
        <v>0</v>
      </c>
      <c r="O31" s="126">
        <f t="shared" si="0"/>
        <v>-721</v>
      </c>
      <c r="P31" s="158"/>
      <c r="Q31" s="530">
        <f>+'NI-San'!Q31+'NI-Ter'!Q31+'NI-Soc'!Q31+'NI-Ric'!Q31+'NI-118'!Q31</f>
        <v>0</v>
      </c>
      <c r="R31" s="517"/>
      <c r="S31" s="675"/>
      <c r="T31" s="675"/>
      <c r="U31" s="675"/>
      <c r="V31" s="675"/>
      <c r="W31" s="675"/>
      <c r="X31" s="675"/>
    </row>
    <row r="32" spans="1:24">
      <c r="B32" s="127" t="s">
        <v>111</v>
      </c>
      <c r="C32" s="127" t="s">
        <v>3234</v>
      </c>
      <c r="D32" s="127"/>
      <c r="E32" s="127"/>
      <c r="F32" s="123"/>
      <c r="G32" s="123"/>
      <c r="H32" s="123"/>
      <c r="I32" s="127"/>
      <c r="J32" s="127"/>
      <c r="K32" s="340" t="s">
        <v>113</v>
      </c>
      <c r="L32" s="125" t="s">
        <v>3218</v>
      </c>
      <c r="M32" s="530">
        <f>+'NI-San'!M32+'NI-Ter'!M32+'NI-Soc'!M32+'NI-Ric'!M32+'NI-118'!M32</f>
        <v>0</v>
      </c>
      <c r="N32" s="530">
        <f>+'NI-San'!N32+'NI-Ter'!N32+'NI-Soc'!N32+'NI-Ric'!N32+'NI-118'!N32</f>
        <v>0</v>
      </c>
      <c r="O32" s="126">
        <f t="shared" si="0"/>
        <v>0</v>
      </c>
      <c r="P32" s="158"/>
      <c r="Q32" s="530">
        <f>+'NI-San'!Q32+'NI-Ter'!Q32+'NI-Soc'!Q32+'NI-Ric'!Q32+'NI-118'!Q32</f>
        <v>0</v>
      </c>
      <c r="R32" s="517"/>
      <c r="S32" s="675"/>
      <c r="T32" s="675"/>
      <c r="U32" s="675"/>
      <c r="V32" s="675"/>
      <c r="W32" s="675"/>
      <c r="X32" s="675"/>
    </row>
    <row r="33" spans="2:24">
      <c r="B33" s="127" t="s">
        <v>114</v>
      </c>
      <c r="C33" s="127" t="s">
        <v>3235</v>
      </c>
      <c r="D33" s="127"/>
      <c r="E33" s="127"/>
      <c r="F33" s="123"/>
      <c r="G33" s="123"/>
      <c r="H33" s="123"/>
      <c r="I33" s="127"/>
      <c r="J33" s="127"/>
      <c r="K33" s="181" t="s">
        <v>115</v>
      </c>
      <c r="L33" s="125" t="s">
        <v>3218</v>
      </c>
      <c r="M33" s="530">
        <f>+'NI-San'!M33+'NI-Ter'!M33+'NI-Soc'!M33+'NI-Ric'!M33+'NI-118'!M33</f>
        <v>0</v>
      </c>
      <c r="N33" s="530">
        <f>+'NI-San'!N33+'NI-Ter'!N33+'NI-Soc'!N33+'NI-Ric'!N33+'NI-118'!N33</f>
        <v>0</v>
      </c>
      <c r="O33" s="126">
        <f t="shared" si="0"/>
        <v>0</v>
      </c>
      <c r="P33" s="158"/>
      <c r="Q33" s="530">
        <f>+'NI-San'!Q33+'NI-Ter'!Q33+'NI-Soc'!Q33+'NI-Ric'!Q33+'NI-118'!Q33</f>
        <v>0</v>
      </c>
      <c r="R33" s="517"/>
      <c r="S33" s="675"/>
      <c r="T33" s="675"/>
      <c r="U33" s="675"/>
      <c r="V33" s="675"/>
      <c r="W33" s="675"/>
      <c r="X33" s="675"/>
    </row>
    <row r="34" spans="2:24" ht="16.5" thickBot="1">
      <c r="K34" s="527"/>
      <c r="L34" s="528"/>
      <c r="M34" s="192"/>
      <c r="N34" s="192"/>
      <c r="O34" s="192"/>
      <c r="P34" s="192"/>
      <c r="Q34" s="192"/>
      <c r="R34" s="192"/>
      <c r="S34" s="291"/>
      <c r="T34" s="291"/>
      <c r="U34" s="291"/>
      <c r="V34" s="291"/>
      <c r="W34" s="291"/>
      <c r="X34" s="291"/>
    </row>
    <row r="35" spans="2:24" ht="29.25" customHeight="1" thickTop="1" thickBot="1">
      <c r="B35" s="110" t="s">
        <v>116</v>
      </c>
      <c r="C35" s="242" t="s">
        <v>3236</v>
      </c>
      <c r="D35" s="243"/>
      <c r="E35" s="243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4929</v>
      </c>
      <c r="N35" s="115">
        <f>SUM(N38:N73)</f>
        <v>8590</v>
      </c>
      <c r="O35" s="116">
        <f>+N35-M35</f>
        <v>3661</v>
      </c>
      <c r="P35" s="792"/>
      <c r="Q35" s="115">
        <f>SUM(Q38:Q73)</f>
        <v>37655</v>
      </c>
      <c r="R35" s="516"/>
      <c r="S35" s="519"/>
      <c r="T35" s="519"/>
      <c r="U35" s="519"/>
      <c r="V35" s="519"/>
      <c r="W35" s="519"/>
      <c r="X35" s="519"/>
    </row>
    <row r="36" spans="2:24" ht="16.5" thickTop="1" thickBot="1">
      <c r="B36" s="537"/>
      <c r="C36" s="537"/>
      <c r="K36" s="538"/>
      <c r="M36" s="265"/>
      <c r="S36" s="291"/>
      <c r="T36" s="291"/>
      <c r="U36" s="291"/>
      <c r="V36" s="291"/>
      <c r="W36" s="291"/>
      <c r="X36" s="291"/>
    </row>
    <row r="37" spans="2:24" ht="27" customHeight="1" thickBot="1">
      <c r="B37" s="102" t="s">
        <v>3221</v>
      </c>
      <c r="C37" s="245" t="s">
        <v>48</v>
      </c>
      <c r="D37" s="245"/>
      <c r="E37" s="245"/>
      <c r="F37" s="246"/>
      <c r="G37" s="246"/>
      <c r="H37" s="246"/>
      <c r="I37" s="246"/>
      <c r="J37" s="246"/>
      <c r="K37" s="302" t="s">
        <v>3222</v>
      </c>
      <c r="L37" s="135"/>
      <c r="M37" s="328" t="str">
        <f>+M$10</f>
        <v>Valore netto al 31/12/2017</v>
      </c>
      <c r="N37" s="328" t="str">
        <f>+N$10</f>
        <v>Valore netto al 31/12/2018</v>
      </c>
      <c r="O37" s="1149" t="str">
        <f>+O$10</f>
        <v>Variazione</v>
      </c>
      <c r="P37" s="1148"/>
      <c r="Q37" s="328" t="str">
        <f>+Q$10</f>
        <v>Prechiusura al ° trimestre 2018</v>
      </c>
      <c r="R37" s="525"/>
      <c r="S37" s="514"/>
      <c r="T37" s="514"/>
      <c r="U37" s="514"/>
      <c r="V37" s="514"/>
      <c r="W37" s="514"/>
      <c r="X37" s="514"/>
    </row>
    <row r="38" spans="2:24">
      <c r="B38" s="127" t="s">
        <v>118</v>
      </c>
      <c r="C38" s="127" t="s">
        <v>3237</v>
      </c>
      <c r="D38" s="127"/>
      <c r="E38" s="127"/>
      <c r="F38" s="127"/>
      <c r="G38" s="123"/>
      <c r="H38" s="123"/>
      <c r="I38" s="127"/>
      <c r="J38" s="127"/>
      <c r="K38" s="340" t="s">
        <v>121</v>
      </c>
      <c r="L38" s="125" t="s">
        <v>3218</v>
      </c>
      <c r="M38" s="530">
        <f>+'NI-San'!M38+'NI-Ter'!M38+'NI-Soc'!M38+'NI-Ric'!M38+'NI-118'!M38</f>
        <v>0</v>
      </c>
      <c r="N38" s="530">
        <f>+'NI-San'!N38+'NI-Ter'!N38+'NI-Soc'!N38+'NI-Ric'!N38+'NI-118'!N38</f>
        <v>0</v>
      </c>
      <c r="O38" s="126">
        <f t="shared" ref="O38:O73" si="1">+N38-M38</f>
        <v>0</v>
      </c>
      <c r="P38" s="158"/>
      <c r="Q38" s="530">
        <f>+'NI-San'!Q38+'NI-Ter'!Q38+'NI-Soc'!Q38+'NI-Ric'!Q38+'NI-118'!Q38</f>
        <v>0</v>
      </c>
      <c r="R38" s="517"/>
      <c r="S38" s="675"/>
      <c r="T38" s="675"/>
      <c r="U38" s="675"/>
      <c r="V38" s="675"/>
      <c r="W38" s="675"/>
      <c r="X38" s="675"/>
    </row>
    <row r="39" spans="2:24">
      <c r="B39" s="127" t="s">
        <v>122</v>
      </c>
      <c r="C39" s="127" t="s">
        <v>3238</v>
      </c>
      <c r="D39" s="127"/>
      <c r="E39" s="127"/>
      <c r="F39" s="127"/>
      <c r="G39" s="123"/>
      <c r="H39" s="123"/>
      <c r="I39" s="127"/>
      <c r="J39" s="127"/>
      <c r="K39" s="340" t="s">
        <v>125</v>
      </c>
      <c r="L39" s="125" t="s">
        <v>3218</v>
      </c>
      <c r="M39" s="530">
        <f>+'NI-San'!M39+'NI-Ter'!M39+'NI-Soc'!M39+'NI-Ric'!M39+'NI-118'!M39</f>
        <v>0</v>
      </c>
      <c r="N39" s="530">
        <f>+'NI-San'!N39+'NI-Ter'!N39+'NI-Soc'!N39+'NI-Ric'!N39+'NI-118'!N39</f>
        <v>0</v>
      </c>
      <c r="O39" s="126">
        <f t="shared" si="1"/>
        <v>0</v>
      </c>
      <c r="P39" s="158"/>
      <c r="Q39" s="530">
        <f>+'NI-San'!Q39+'NI-Ter'!Q39+'NI-Soc'!Q39+'NI-Ric'!Q39+'NI-118'!Q39</f>
        <v>0</v>
      </c>
      <c r="R39" s="517"/>
      <c r="S39" s="675"/>
      <c r="T39" s="675"/>
      <c r="U39" s="675"/>
      <c r="V39" s="675"/>
      <c r="W39" s="675"/>
      <c r="X39" s="675"/>
    </row>
    <row r="40" spans="2:24" ht="25.5">
      <c r="B40" s="127" t="s">
        <v>126</v>
      </c>
      <c r="C40" s="127" t="s">
        <v>3239</v>
      </c>
      <c r="D40" s="127"/>
      <c r="E40" s="127"/>
      <c r="F40" s="123"/>
      <c r="G40" s="123"/>
      <c r="H40" s="123"/>
      <c r="I40" s="127"/>
      <c r="J40" s="127"/>
      <c r="K40" s="137" t="s">
        <v>127</v>
      </c>
      <c r="L40" s="125" t="s">
        <v>3218</v>
      </c>
      <c r="M40" s="530">
        <f>+'NI-San'!M40+'NI-Ter'!M40+'NI-Soc'!M40+'NI-Ric'!M40+'NI-118'!M40</f>
        <v>0</v>
      </c>
      <c r="N40" s="530">
        <f>+'NI-San'!N40+'NI-Ter'!N40+'NI-Soc'!N40+'NI-Ric'!N40+'NI-118'!N40</f>
        <v>0</v>
      </c>
      <c r="O40" s="126">
        <f t="shared" si="1"/>
        <v>0</v>
      </c>
      <c r="P40" s="158"/>
      <c r="Q40" s="530">
        <f>+'NI-San'!Q40+'NI-Ter'!Q40+'NI-Soc'!Q40+'NI-Ric'!Q40+'NI-118'!Q40</f>
        <v>0</v>
      </c>
      <c r="R40" s="517"/>
      <c r="S40" s="675"/>
      <c r="T40" s="675"/>
      <c r="U40" s="675"/>
      <c r="V40" s="675"/>
      <c r="W40" s="675"/>
      <c r="X40" s="675"/>
    </row>
    <row r="41" spans="2:24">
      <c r="B41" s="127" t="s">
        <v>128</v>
      </c>
      <c r="C41" s="127" t="s">
        <v>3240</v>
      </c>
      <c r="D41" s="127"/>
      <c r="E41" s="127"/>
      <c r="F41" s="127"/>
      <c r="G41" s="123"/>
      <c r="H41" s="123"/>
      <c r="I41" s="127"/>
      <c r="J41" s="127"/>
      <c r="K41" s="340" t="s">
        <v>129</v>
      </c>
      <c r="L41" s="125" t="s">
        <v>3218</v>
      </c>
      <c r="M41" s="530">
        <f>+'NI-San'!M41+'NI-Ter'!M41+'NI-Soc'!M41+'NI-Ric'!M41+'NI-118'!M41</f>
        <v>180</v>
      </c>
      <c r="N41" s="530">
        <f>+'NI-San'!N41+'NI-Ter'!N41+'NI-Soc'!N41+'NI-Ric'!N41+'NI-118'!N41</f>
        <v>436</v>
      </c>
      <c r="O41" s="126">
        <f t="shared" si="1"/>
        <v>256</v>
      </c>
      <c r="P41" s="158"/>
      <c r="Q41" s="530">
        <f>+'NI-San'!Q41+'NI-Ter'!Q41+'NI-Soc'!Q41+'NI-Ric'!Q41+'NI-118'!Q41</f>
        <v>0</v>
      </c>
      <c r="R41" s="517"/>
      <c r="S41" s="675"/>
      <c r="T41" s="675"/>
      <c r="U41" s="675"/>
      <c r="V41" s="675"/>
      <c r="W41" s="675"/>
      <c r="X41" s="675"/>
    </row>
    <row r="42" spans="2:24" ht="25.5">
      <c r="B42" s="127" t="s">
        <v>130</v>
      </c>
      <c r="C42" s="127" t="s">
        <v>3241</v>
      </c>
      <c r="D42" s="127"/>
      <c r="E42" s="127"/>
      <c r="F42" s="123"/>
      <c r="G42" s="123"/>
      <c r="H42" s="123"/>
      <c r="I42" s="127"/>
      <c r="J42" s="127"/>
      <c r="K42" s="137" t="s">
        <v>131</v>
      </c>
      <c r="L42" s="125" t="s">
        <v>3218</v>
      </c>
      <c r="M42" s="530">
        <f>+'NI-San'!M42+'NI-Ter'!M42+'NI-Soc'!M42+'NI-Ric'!M42+'NI-118'!M42</f>
        <v>0</v>
      </c>
      <c r="N42" s="530">
        <f>+'NI-San'!N42+'NI-Ter'!N42+'NI-Soc'!N42+'NI-Ric'!N42+'NI-118'!N42</f>
        <v>0</v>
      </c>
      <c r="O42" s="126">
        <f t="shared" si="1"/>
        <v>0</v>
      </c>
      <c r="P42" s="158"/>
      <c r="Q42" s="530">
        <f>+'NI-San'!Q42+'NI-Ter'!Q42+'NI-Soc'!Q42+'NI-Ric'!Q42+'NI-118'!Q42</f>
        <v>0</v>
      </c>
      <c r="R42" s="517"/>
      <c r="S42" s="675"/>
      <c r="T42" s="675"/>
      <c r="U42" s="675"/>
      <c r="V42" s="675"/>
      <c r="W42" s="675"/>
      <c r="X42" s="675"/>
    </row>
    <row r="43" spans="2:24" ht="25.5">
      <c r="B43" s="127" t="s">
        <v>132</v>
      </c>
      <c r="C43" s="127" t="str">
        <f>MID(B43,1,1)&amp;MID(B43,3,2)&amp;MID(B43,6,2)&amp;MID(B43,9,2)&amp;MID(B43,12,3)&amp;MID(B43,16,3)&amp;MID(B43,20,2)&amp;MID(B43,23,3)</f>
        <v>410102001501000000</v>
      </c>
      <c r="D43" s="127"/>
      <c r="E43" s="127"/>
      <c r="F43" s="127"/>
      <c r="G43" s="123"/>
      <c r="H43" s="123"/>
      <c r="I43" s="127"/>
      <c r="J43" s="127"/>
      <c r="K43" s="340" t="s">
        <v>135</v>
      </c>
      <c r="L43" s="125" t="s">
        <v>3218</v>
      </c>
      <c r="M43" s="530">
        <f>+'NI-San'!M43+'NI-Ter'!M43+'NI-Soc'!M43+'NI-Ric'!M43+'NI-118'!M43</f>
        <v>0</v>
      </c>
      <c r="N43" s="530">
        <f>+'NI-San'!N43+'NI-Ter'!N43+'NI-Soc'!N43+'NI-Ric'!N43+'NI-118'!N43</f>
        <v>0</v>
      </c>
      <c r="O43" s="126">
        <f t="shared" si="1"/>
        <v>0</v>
      </c>
      <c r="P43" s="158"/>
      <c r="Q43" s="530">
        <f>+'NI-San'!Q43+'NI-Ter'!Q43+'NI-Soc'!Q43+'NI-Ric'!Q43+'NI-118'!Q43</f>
        <v>0</v>
      </c>
      <c r="R43" s="517"/>
      <c r="S43" s="675"/>
      <c r="T43" s="675"/>
      <c r="U43" s="675"/>
      <c r="V43" s="675"/>
      <c r="W43" s="675"/>
      <c r="X43" s="675"/>
    </row>
    <row r="44" spans="2:24" ht="25.5">
      <c r="B44" s="127" t="s">
        <v>136</v>
      </c>
      <c r="C44" s="127" t="str">
        <f>MID(B44,1,1)&amp;MID(B44,3,2)&amp;MID(B44,6,2)&amp;MID(B44,9,2)&amp;MID(B44,12,3)&amp;MID(B44,16,3)&amp;MID(B44,20,2)&amp;MID(B44,23,3)</f>
        <v>410102001502000000</v>
      </c>
      <c r="D44" s="127"/>
      <c r="E44" s="127"/>
      <c r="F44" s="127"/>
      <c r="G44" s="123"/>
      <c r="H44" s="123"/>
      <c r="I44" s="127"/>
      <c r="J44" s="127"/>
      <c r="K44" s="340" t="s">
        <v>139</v>
      </c>
      <c r="L44" s="125" t="s">
        <v>3218</v>
      </c>
      <c r="M44" s="530">
        <f>+'NI-San'!M44+'NI-Ter'!M44+'NI-Soc'!M44+'NI-Ric'!M44+'NI-118'!M44</f>
        <v>0</v>
      </c>
      <c r="N44" s="530">
        <f>+'NI-San'!N44+'NI-Ter'!N44+'NI-Soc'!N44+'NI-Ric'!N44+'NI-118'!N44</f>
        <v>0</v>
      </c>
      <c r="O44" s="126">
        <f t="shared" si="1"/>
        <v>0</v>
      </c>
      <c r="P44" s="158"/>
      <c r="Q44" s="530">
        <f>+'NI-San'!Q44+'NI-Ter'!Q44+'NI-Soc'!Q44+'NI-Ric'!Q44+'NI-118'!Q44</f>
        <v>0</v>
      </c>
      <c r="R44" s="517"/>
      <c r="S44" s="675"/>
      <c r="T44" s="675"/>
      <c r="U44" s="675"/>
      <c r="V44" s="675"/>
      <c r="W44" s="675"/>
      <c r="X44" s="675"/>
    </row>
    <row r="45" spans="2:24">
      <c r="B45" s="127" t="s">
        <v>140</v>
      </c>
      <c r="C45" s="127" t="s">
        <v>3242</v>
      </c>
      <c r="D45" s="127"/>
      <c r="E45" s="127"/>
      <c r="F45" s="127"/>
      <c r="G45" s="123"/>
      <c r="H45" s="123"/>
      <c r="I45" s="127"/>
      <c r="J45" s="127"/>
      <c r="K45" s="339" t="s">
        <v>145</v>
      </c>
      <c r="L45" s="125" t="s">
        <v>3218</v>
      </c>
      <c r="M45" s="530">
        <f>+'NI-San'!M45+'NI-Ter'!M45+'NI-Soc'!M45+'NI-Ric'!M45+'NI-118'!M45</f>
        <v>0</v>
      </c>
      <c r="N45" s="530">
        <f>+'NI-San'!N45+'NI-Ter'!N45+'NI-Soc'!N45+'NI-Ric'!N45+'NI-118'!N45</f>
        <v>0</v>
      </c>
      <c r="O45" s="126">
        <f t="shared" si="1"/>
        <v>0</v>
      </c>
      <c r="P45" s="158"/>
      <c r="Q45" s="530">
        <f>+'NI-San'!Q45+'NI-Ter'!Q45+'NI-Soc'!Q45+'NI-Ric'!Q45+'NI-118'!Q45</f>
        <v>0</v>
      </c>
      <c r="R45" s="517"/>
      <c r="S45" s="675"/>
      <c r="T45" s="675"/>
      <c r="U45" s="675"/>
      <c r="V45" s="675"/>
      <c r="W45" s="675"/>
      <c r="X45" s="675"/>
    </row>
    <row r="46" spans="2:24">
      <c r="B46" s="127" t="s">
        <v>146</v>
      </c>
      <c r="C46" s="127" t="s">
        <v>3243</v>
      </c>
      <c r="D46" s="127"/>
      <c r="E46" s="127"/>
      <c r="F46" s="123"/>
      <c r="G46" s="123"/>
      <c r="H46" s="123"/>
      <c r="I46" s="127"/>
      <c r="J46" s="127"/>
      <c r="K46" s="181" t="s">
        <v>147</v>
      </c>
      <c r="L46" s="125" t="s">
        <v>3218</v>
      </c>
      <c r="M46" s="530">
        <f>+'NI-San'!M46+'NI-Ter'!M46+'NI-Soc'!M46+'NI-Ric'!M46+'NI-118'!M46</f>
        <v>0</v>
      </c>
      <c r="N46" s="530">
        <f>+'NI-San'!N46+'NI-Ter'!N46+'NI-Soc'!N46+'NI-Ric'!N46+'NI-118'!N46</f>
        <v>0</v>
      </c>
      <c r="O46" s="126">
        <f t="shared" si="1"/>
        <v>0</v>
      </c>
      <c r="P46" s="158"/>
      <c r="Q46" s="530">
        <f>+'NI-San'!Q46+'NI-Ter'!Q46+'NI-Soc'!Q46+'NI-Ric'!Q46+'NI-118'!Q46</f>
        <v>0</v>
      </c>
      <c r="R46" s="517"/>
      <c r="S46" s="675"/>
      <c r="T46" s="675"/>
      <c r="U46" s="675"/>
      <c r="V46" s="675"/>
      <c r="W46" s="675"/>
      <c r="X46" s="675"/>
    </row>
    <row r="47" spans="2:24">
      <c r="B47" s="127" t="s">
        <v>148</v>
      </c>
      <c r="C47" s="127" t="s">
        <v>3244</v>
      </c>
      <c r="D47" s="127"/>
      <c r="E47" s="127"/>
      <c r="F47" s="127"/>
      <c r="G47" s="123"/>
      <c r="H47" s="123"/>
      <c r="I47" s="127"/>
      <c r="J47" s="127"/>
      <c r="K47" s="181" t="s">
        <v>149</v>
      </c>
      <c r="L47" s="125" t="s">
        <v>3218</v>
      </c>
      <c r="M47" s="530">
        <f>+'NI-San'!M47+'NI-Ter'!M47+'NI-Soc'!M47+'NI-Ric'!M47+'NI-118'!M47</f>
        <v>58</v>
      </c>
      <c r="N47" s="530">
        <f>+'NI-San'!N47+'NI-Ter'!N47+'NI-Soc'!N47+'NI-Ric'!N47+'NI-118'!N47</f>
        <v>2</v>
      </c>
      <c r="O47" s="126">
        <f t="shared" si="1"/>
        <v>-56</v>
      </c>
      <c r="P47" s="158"/>
      <c r="Q47" s="530">
        <f>+'NI-San'!Q47+'NI-Ter'!Q47+'NI-Soc'!Q47+'NI-Ric'!Q47+'NI-118'!Q47</f>
        <v>0</v>
      </c>
      <c r="R47" s="517"/>
      <c r="S47" s="675"/>
      <c r="T47" s="675"/>
      <c r="U47" s="675"/>
      <c r="V47" s="675"/>
      <c r="W47" s="675"/>
      <c r="X47" s="675"/>
    </row>
    <row r="48" spans="2:24">
      <c r="B48" s="127" t="s">
        <v>150</v>
      </c>
      <c r="C48" s="127" t="s">
        <v>3245</v>
      </c>
      <c r="D48" s="127"/>
      <c r="E48" s="127"/>
      <c r="F48" s="127"/>
      <c r="G48" s="123"/>
      <c r="H48" s="123"/>
      <c r="I48" s="127"/>
      <c r="J48" s="127"/>
      <c r="K48" s="181" t="s">
        <v>152</v>
      </c>
      <c r="L48" s="125" t="s">
        <v>3218</v>
      </c>
      <c r="M48" s="530">
        <f>+'NI-San'!M48+'NI-Ter'!M48+'NI-Soc'!M48+'NI-Ric'!M48+'NI-118'!M48</f>
        <v>0</v>
      </c>
      <c r="N48" s="530">
        <f>+'NI-San'!N48+'NI-Ter'!N48+'NI-Soc'!N48+'NI-Ric'!N48+'NI-118'!N48</f>
        <v>0</v>
      </c>
      <c r="O48" s="126">
        <f t="shared" si="1"/>
        <v>0</v>
      </c>
      <c r="P48" s="158"/>
      <c r="Q48" s="530">
        <f>+'NI-San'!Q48+'NI-Ter'!Q48+'NI-Soc'!Q48+'NI-Ric'!Q48+'NI-118'!Q48</f>
        <v>0</v>
      </c>
      <c r="R48" s="517"/>
      <c r="S48" s="675"/>
      <c r="T48" s="675"/>
      <c r="U48" s="675"/>
      <c r="V48" s="675"/>
      <c r="W48" s="675"/>
      <c r="X48" s="675"/>
    </row>
    <row r="49" spans="2:24">
      <c r="B49" s="127" t="s">
        <v>153</v>
      </c>
      <c r="C49" s="127" t="s">
        <v>3246</v>
      </c>
      <c r="D49" s="127"/>
      <c r="E49" s="127"/>
      <c r="F49" s="127"/>
      <c r="G49" s="123"/>
      <c r="H49" s="123"/>
      <c r="I49" s="127"/>
      <c r="J49" s="127"/>
      <c r="K49" s="181" t="s">
        <v>155</v>
      </c>
      <c r="L49" s="125" t="s">
        <v>3218</v>
      </c>
      <c r="M49" s="530">
        <f>+'NI-San'!M49+'NI-Ter'!M49+'NI-Soc'!M49+'NI-Ric'!M49+'NI-118'!M49</f>
        <v>655</v>
      </c>
      <c r="N49" s="530">
        <f>+'NI-San'!N49+'NI-Ter'!N49+'NI-Soc'!N49+'NI-Ric'!N49+'NI-118'!N49</f>
        <v>0</v>
      </c>
      <c r="O49" s="126">
        <f>+N49-M49</f>
        <v>-655</v>
      </c>
      <c r="P49" s="158"/>
      <c r="Q49" s="530">
        <f>+'NI-San'!Q49+'NI-Ter'!Q49+'NI-Soc'!Q49+'NI-Ric'!Q49+'NI-118'!Q49</f>
        <v>0</v>
      </c>
      <c r="R49" s="517"/>
      <c r="S49" s="675"/>
      <c r="T49" s="675"/>
      <c r="U49" s="675"/>
      <c r="V49" s="675"/>
      <c r="W49" s="675"/>
      <c r="X49" s="675"/>
    </row>
    <row r="50" spans="2:24">
      <c r="B50" s="127" t="s">
        <v>156</v>
      </c>
      <c r="C50" s="127" t="s">
        <v>3247</v>
      </c>
      <c r="D50" s="127"/>
      <c r="E50" s="127"/>
      <c r="F50" s="127"/>
      <c r="G50" s="123"/>
      <c r="H50" s="123"/>
      <c r="I50" s="127"/>
      <c r="J50" s="127"/>
      <c r="K50" s="181" t="s">
        <v>160</v>
      </c>
      <c r="L50" s="125" t="s">
        <v>3218</v>
      </c>
      <c r="M50" s="530">
        <f>+'NI-San'!M50+'NI-Ter'!M50+'NI-Soc'!M50+'NI-Ric'!M50+'NI-118'!M50</f>
        <v>0</v>
      </c>
      <c r="N50" s="530">
        <f>+'NI-San'!N50+'NI-Ter'!N50+'NI-Soc'!N50+'NI-Ric'!N50+'NI-118'!N50</f>
        <v>0</v>
      </c>
      <c r="O50" s="126">
        <f t="shared" si="1"/>
        <v>0</v>
      </c>
      <c r="P50" s="158"/>
      <c r="Q50" s="530">
        <f>+'NI-San'!Q50+'NI-Ter'!Q50+'NI-Soc'!Q50+'NI-Ric'!Q50+'NI-118'!Q50</f>
        <v>37655</v>
      </c>
      <c r="R50" s="517"/>
      <c r="S50" s="675"/>
      <c r="T50" s="675"/>
      <c r="U50" s="675"/>
      <c r="V50" s="675"/>
      <c r="W50" s="675"/>
      <c r="X50" s="675"/>
    </row>
    <row r="51" spans="2:24">
      <c r="B51" s="127" t="s">
        <v>161</v>
      </c>
      <c r="C51" s="127" t="s">
        <v>3248</v>
      </c>
      <c r="D51" s="127"/>
      <c r="E51" s="127"/>
      <c r="F51" s="127"/>
      <c r="G51" s="123"/>
      <c r="H51" s="123"/>
      <c r="I51" s="127"/>
      <c r="J51" s="127"/>
      <c r="K51" s="181" t="s">
        <v>163</v>
      </c>
      <c r="L51" s="125" t="s">
        <v>3218</v>
      </c>
      <c r="M51" s="530">
        <f>+'NI-San'!M51+'NI-Ter'!M51+'NI-Soc'!M51+'NI-Ric'!M51+'NI-118'!M51</f>
        <v>0</v>
      </c>
      <c r="N51" s="530">
        <f>+'NI-San'!N51+'NI-Ter'!N51+'NI-Soc'!N51+'NI-Ric'!N51+'NI-118'!N51</f>
        <v>0</v>
      </c>
      <c r="O51" s="126">
        <f t="shared" si="1"/>
        <v>0</v>
      </c>
      <c r="P51" s="158"/>
      <c r="Q51" s="530">
        <f>+'NI-San'!Q51+'NI-Ter'!Q51+'NI-Soc'!Q51+'NI-Ric'!Q51+'NI-118'!Q51</f>
        <v>0</v>
      </c>
      <c r="R51" s="517"/>
      <c r="S51" s="675"/>
      <c r="T51" s="675"/>
      <c r="U51" s="675"/>
      <c r="V51" s="675"/>
      <c r="W51" s="675"/>
      <c r="X51" s="675"/>
    </row>
    <row r="52" spans="2:24">
      <c r="B52" s="127" t="s">
        <v>164</v>
      </c>
      <c r="C52" s="127" t="s">
        <v>3249</v>
      </c>
      <c r="D52" s="127"/>
      <c r="E52" s="127"/>
      <c r="F52" s="123"/>
      <c r="G52" s="123"/>
      <c r="H52" s="123"/>
      <c r="I52" s="127"/>
      <c r="J52" s="127"/>
      <c r="K52" s="181" t="s">
        <v>167</v>
      </c>
      <c r="L52" s="125" t="s">
        <v>3218</v>
      </c>
      <c r="M52" s="530">
        <f>+'NI-San'!M52+'NI-Ter'!M52+'NI-Soc'!M52+'NI-Ric'!M52+'NI-118'!M52</f>
        <v>0</v>
      </c>
      <c r="N52" s="530">
        <f>+'NI-San'!N52+'NI-Ter'!N52+'NI-Soc'!N52+'NI-Ric'!N52+'NI-118'!N52</f>
        <v>0</v>
      </c>
      <c r="O52" s="126">
        <f t="shared" si="1"/>
        <v>0</v>
      </c>
      <c r="P52" s="158"/>
      <c r="Q52" s="530">
        <f>+'NI-San'!Q52+'NI-Ter'!Q52+'NI-Soc'!Q52+'NI-Ric'!Q52+'NI-118'!Q52</f>
        <v>0</v>
      </c>
      <c r="R52" s="517"/>
      <c r="S52" s="675"/>
      <c r="T52" s="675"/>
      <c r="U52" s="675"/>
      <c r="V52" s="675"/>
      <c r="W52" s="675"/>
      <c r="X52" s="675"/>
    </row>
    <row r="53" spans="2:24" hidden="1">
      <c r="B53" s="127" t="s">
        <v>168</v>
      </c>
      <c r="C53" s="127" t="str">
        <f>MID(B53,1,1)&amp;MID(B53,3,2)&amp;MID(B53,6,2)&amp;MID(B53,9,2)&amp;MID(B53,12,3)&amp;MID(B53,16,3)&amp;MID(B53,20,2)&amp;MID(B53,23,3)</f>
        <v>410102020001500000</v>
      </c>
      <c r="D53" s="127"/>
      <c r="E53" s="127"/>
      <c r="F53" s="123"/>
      <c r="G53" s="123"/>
      <c r="H53" s="123"/>
      <c r="I53" s="127"/>
      <c r="J53" s="127"/>
      <c r="K53" s="181" t="s">
        <v>171</v>
      </c>
      <c r="L53" s="125" t="s">
        <v>3218</v>
      </c>
      <c r="M53" s="825"/>
      <c r="N53" s="825"/>
      <c r="O53" s="827"/>
      <c r="P53" s="158"/>
      <c r="Q53" s="825"/>
      <c r="R53" s="517"/>
      <c r="S53" s="675"/>
      <c r="T53" s="675"/>
      <c r="U53" s="675"/>
      <c r="V53" s="675"/>
      <c r="W53" s="675"/>
      <c r="X53" s="675"/>
    </row>
    <row r="54" spans="2:24">
      <c r="B54" s="127" t="s">
        <v>172</v>
      </c>
      <c r="C54" s="127" t="s">
        <v>3250</v>
      </c>
      <c r="D54" s="127"/>
      <c r="E54" s="127"/>
      <c r="F54" s="123"/>
      <c r="G54" s="123"/>
      <c r="H54" s="123"/>
      <c r="I54" s="127"/>
      <c r="J54" s="127"/>
      <c r="K54" s="181" t="s">
        <v>173</v>
      </c>
      <c r="L54" s="125" t="s">
        <v>3218</v>
      </c>
      <c r="M54" s="530">
        <f>+'NI-San'!M54+'NI-Ter'!M54+'NI-Soc'!M54+'NI-Ric'!M54+'NI-118'!M54</f>
        <v>0</v>
      </c>
      <c r="N54" s="530">
        <f>+'NI-San'!N54+'NI-Ter'!N54+'NI-Soc'!N54+'NI-Ric'!N54+'NI-118'!N54</f>
        <v>0</v>
      </c>
      <c r="O54" s="126">
        <f t="shared" si="1"/>
        <v>0</v>
      </c>
      <c r="P54" s="158"/>
      <c r="Q54" s="530">
        <f>+'NI-San'!Q54+'NI-Ter'!Q54+'NI-Soc'!Q54+'NI-Ric'!Q54+'NI-118'!Q54</f>
        <v>0</v>
      </c>
      <c r="R54" s="517"/>
      <c r="S54" s="675"/>
      <c r="T54" s="675"/>
      <c r="U54" s="675"/>
      <c r="V54" s="675"/>
      <c r="W54" s="675"/>
      <c r="X54" s="675"/>
    </row>
    <row r="55" spans="2:24">
      <c r="B55" s="127" t="s">
        <v>174</v>
      </c>
      <c r="C55" s="127" t="s">
        <v>3251</v>
      </c>
      <c r="D55" s="127"/>
      <c r="E55" s="127"/>
      <c r="F55" s="123"/>
      <c r="G55" s="123"/>
      <c r="H55" s="123"/>
      <c r="I55" s="127"/>
      <c r="J55" s="127"/>
      <c r="K55" s="181" t="s">
        <v>177</v>
      </c>
      <c r="L55" s="125" t="s">
        <v>3218</v>
      </c>
      <c r="M55" s="530">
        <f>+'NI-San'!M55+'NI-Ter'!M55+'NI-Soc'!M55+'NI-Ric'!M55+'NI-118'!M55</f>
        <v>0</v>
      </c>
      <c r="N55" s="530">
        <f>+'NI-San'!N55+'NI-Ter'!N55+'NI-Soc'!N55+'NI-Ric'!N55+'NI-118'!N55</f>
        <v>0</v>
      </c>
      <c r="O55" s="126">
        <f t="shared" si="1"/>
        <v>0</v>
      </c>
      <c r="P55" s="158"/>
      <c r="Q55" s="530">
        <f>+'NI-San'!Q55+'NI-Ter'!Q55+'NI-Soc'!Q55+'NI-Ric'!Q55+'NI-118'!Q55</f>
        <v>0</v>
      </c>
      <c r="R55" s="517"/>
      <c r="S55" s="675"/>
      <c r="T55" s="675"/>
      <c r="U55" s="675"/>
      <c r="V55" s="675"/>
      <c r="W55" s="675"/>
      <c r="X55" s="675"/>
    </row>
    <row r="56" spans="2:24">
      <c r="B56" s="127" t="s">
        <v>178</v>
      </c>
      <c r="C56" s="127" t="str">
        <f>MID(B56,1,1)&amp;MID(B56,3,2)&amp;MID(B56,6,2)&amp;MID(B56,9,2)&amp;MID(B56,12,3)&amp;MID(B56,16,3)&amp;MID(B56,20,2)&amp;MID(B56,23,3)</f>
        <v>410102020011500000</v>
      </c>
      <c r="D56" s="127"/>
      <c r="E56" s="127"/>
      <c r="F56" s="123"/>
      <c r="G56" s="123"/>
      <c r="H56" s="123"/>
      <c r="I56" s="127"/>
      <c r="J56" s="127"/>
      <c r="K56" s="181" t="s">
        <v>179</v>
      </c>
      <c r="L56" s="125" t="s">
        <v>3218</v>
      </c>
      <c r="M56" s="530">
        <f>+'NI-San'!M56+'NI-Ter'!M56+'NI-Soc'!M56+'NI-Ric'!M56+'NI-118'!M56</f>
        <v>0</v>
      </c>
      <c r="N56" s="530">
        <f>+'NI-San'!N56+'NI-Ter'!N56+'NI-Soc'!N56+'NI-Ric'!N56+'NI-118'!N56</f>
        <v>0</v>
      </c>
      <c r="O56" s="126">
        <f t="shared" si="1"/>
        <v>0</v>
      </c>
      <c r="P56" s="158"/>
      <c r="Q56" s="530">
        <f>+'NI-San'!Q56+'NI-Ter'!Q56+'NI-Soc'!Q56+'NI-Ric'!Q56+'NI-118'!Q56</f>
        <v>0</v>
      </c>
      <c r="R56" s="517"/>
      <c r="S56" s="675"/>
      <c r="T56" s="675"/>
      <c r="U56" s="675"/>
      <c r="V56" s="675"/>
      <c r="W56" s="675"/>
      <c r="X56" s="675"/>
    </row>
    <row r="57" spans="2:24">
      <c r="B57" s="127" t="s">
        <v>180</v>
      </c>
      <c r="C57" s="127" t="s">
        <v>3252</v>
      </c>
      <c r="D57" s="127"/>
      <c r="E57" s="127"/>
      <c r="F57" s="123"/>
      <c r="G57" s="123"/>
      <c r="H57" s="123"/>
      <c r="I57" s="127"/>
      <c r="J57" s="127"/>
      <c r="K57" s="181" t="s">
        <v>181</v>
      </c>
      <c r="L57" s="125" t="s">
        <v>3218</v>
      </c>
      <c r="M57" s="530">
        <f>+'NI-San'!M57+'NI-Ter'!M57+'NI-Soc'!M57+'NI-Ric'!M57+'NI-118'!M57</f>
        <v>0</v>
      </c>
      <c r="N57" s="530">
        <f>+'NI-San'!N57+'NI-Ter'!N57+'NI-Soc'!N57+'NI-Ric'!N57+'NI-118'!N57</f>
        <v>0</v>
      </c>
      <c r="O57" s="126">
        <f t="shared" si="1"/>
        <v>0</v>
      </c>
      <c r="P57" s="158"/>
      <c r="Q57" s="530">
        <f>+'NI-San'!Q57+'NI-Ter'!Q57+'NI-Soc'!Q57+'NI-Ric'!Q57+'NI-118'!Q57</f>
        <v>0</v>
      </c>
      <c r="R57" s="517"/>
      <c r="S57" s="675"/>
      <c r="T57" s="675"/>
      <c r="U57" s="675"/>
      <c r="V57" s="675"/>
      <c r="W57" s="675"/>
      <c r="X57" s="675"/>
    </row>
    <row r="58" spans="2:24">
      <c r="B58" s="127" t="s">
        <v>182</v>
      </c>
      <c r="C58" s="127" t="s">
        <v>3253</v>
      </c>
      <c r="D58" s="127"/>
      <c r="E58" s="127"/>
      <c r="F58" s="123"/>
      <c r="G58" s="123"/>
      <c r="H58" s="123"/>
      <c r="I58" s="127"/>
      <c r="J58" s="127"/>
      <c r="K58" s="181" t="s">
        <v>183</v>
      </c>
      <c r="L58" s="125" t="s">
        <v>3218</v>
      </c>
      <c r="M58" s="530">
        <f>+'NI-San'!M58+'NI-Ter'!M58+'NI-Soc'!M58+'NI-Ric'!M58+'NI-118'!M58</f>
        <v>1916</v>
      </c>
      <c r="N58" s="530">
        <f>+'NI-San'!N58+'NI-Ter'!N58+'NI-Soc'!N58+'NI-Ric'!N58+'NI-118'!N58</f>
        <v>1855</v>
      </c>
      <c r="O58" s="126">
        <f t="shared" si="1"/>
        <v>-61</v>
      </c>
      <c r="P58" s="158"/>
      <c r="Q58" s="530">
        <f>+'NI-San'!Q58+'NI-Ter'!Q58+'NI-Soc'!Q58+'NI-Ric'!Q58+'NI-118'!Q58</f>
        <v>0</v>
      </c>
      <c r="R58" s="517"/>
      <c r="S58" s="675"/>
      <c r="T58" s="675"/>
      <c r="U58" s="675"/>
      <c r="V58" s="675"/>
      <c r="W58" s="675"/>
      <c r="X58" s="675"/>
    </row>
    <row r="59" spans="2:24" hidden="1">
      <c r="B59" s="127" t="s">
        <v>184</v>
      </c>
      <c r="C59" s="127" t="s">
        <v>3254</v>
      </c>
      <c r="D59" s="127"/>
      <c r="E59" s="127"/>
      <c r="F59" s="123"/>
      <c r="G59" s="123"/>
      <c r="H59" s="123"/>
      <c r="I59" s="127"/>
      <c r="J59" s="127"/>
      <c r="K59" s="181" t="s">
        <v>185</v>
      </c>
      <c r="L59" s="125" t="s">
        <v>3218</v>
      </c>
      <c r="M59" s="825"/>
      <c r="N59" s="825"/>
      <c r="O59" s="827"/>
      <c r="P59" s="158"/>
      <c r="Q59" s="825"/>
      <c r="R59" s="517"/>
      <c r="S59" s="675"/>
      <c r="T59" s="675"/>
      <c r="U59" s="675"/>
      <c r="V59" s="675"/>
      <c r="W59" s="675"/>
      <c r="X59" s="675"/>
    </row>
    <row r="60" spans="2:24">
      <c r="B60" s="127" t="s">
        <v>186</v>
      </c>
      <c r="C60" s="127" t="s">
        <v>3255</v>
      </c>
      <c r="D60" s="127"/>
      <c r="E60" s="127"/>
      <c r="F60" s="123"/>
      <c r="G60" s="123"/>
      <c r="H60" s="123"/>
      <c r="I60" s="127"/>
      <c r="J60" s="127"/>
      <c r="K60" s="181" t="s">
        <v>187</v>
      </c>
      <c r="L60" s="125" t="s">
        <v>3218</v>
      </c>
      <c r="M60" s="530">
        <f>+'NI-San'!M60+'NI-Ter'!M60+'NI-Soc'!M60+'NI-Ric'!M60+'NI-118'!M60</f>
        <v>0</v>
      </c>
      <c r="N60" s="530">
        <f>+'NI-San'!N60+'NI-Ter'!N60+'NI-Soc'!N60+'NI-Ric'!N60+'NI-118'!N60</f>
        <v>0</v>
      </c>
      <c r="O60" s="126">
        <f t="shared" si="1"/>
        <v>0</v>
      </c>
      <c r="P60" s="158"/>
      <c r="Q60" s="530">
        <f>+'NI-San'!Q60+'NI-Ter'!Q60+'NI-Soc'!Q60+'NI-Ric'!Q60+'NI-118'!Q60</f>
        <v>0</v>
      </c>
      <c r="R60" s="517"/>
      <c r="S60" s="675"/>
      <c r="T60" s="675"/>
      <c r="U60" s="675"/>
      <c r="V60" s="675"/>
      <c r="W60" s="675"/>
      <c r="X60" s="675"/>
    </row>
    <row r="61" spans="2:24" ht="25.5">
      <c r="B61" s="127" t="s">
        <v>188</v>
      </c>
      <c r="C61" s="127" t="s">
        <v>3256</v>
      </c>
      <c r="D61" s="127"/>
      <c r="E61" s="127"/>
      <c r="F61" s="123"/>
      <c r="G61" s="123"/>
      <c r="H61" s="123"/>
      <c r="I61" s="127"/>
      <c r="J61" s="127"/>
      <c r="K61" s="181" t="s">
        <v>189</v>
      </c>
      <c r="L61" s="125" t="s">
        <v>3218</v>
      </c>
      <c r="M61" s="530">
        <f>+'NI-San'!M61+'NI-Ter'!M61+'NI-Soc'!M61+'NI-Ric'!M61+'NI-118'!M61</f>
        <v>0</v>
      </c>
      <c r="N61" s="530">
        <f>+'NI-San'!N61+'NI-Ter'!N61+'NI-Soc'!N61+'NI-Ric'!N61+'NI-118'!N61</f>
        <v>0</v>
      </c>
      <c r="O61" s="126">
        <f t="shared" si="1"/>
        <v>0</v>
      </c>
      <c r="P61" s="158"/>
      <c r="Q61" s="530">
        <f>+'NI-San'!Q61+'NI-Ter'!Q61+'NI-Soc'!Q61+'NI-Ric'!Q61+'NI-118'!Q61</f>
        <v>0</v>
      </c>
      <c r="R61" s="517"/>
      <c r="S61" s="675"/>
      <c r="T61" s="675"/>
      <c r="U61" s="675"/>
      <c r="V61" s="675"/>
      <c r="W61" s="675"/>
      <c r="X61" s="675"/>
    </row>
    <row r="62" spans="2:24">
      <c r="B62" s="127" t="s">
        <v>190</v>
      </c>
      <c r="C62" s="127" t="s">
        <v>3257</v>
      </c>
      <c r="D62" s="127"/>
      <c r="E62" s="127"/>
      <c r="F62" s="123"/>
      <c r="G62" s="123"/>
      <c r="H62" s="123"/>
      <c r="I62" s="127"/>
      <c r="J62" s="127"/>
      <c r="K62" s="181" t="s">
        <v>191</v>
      </c>
      <c r="L62" s="125" t="s">
        <v>3218</v>
      </c>
      <c r="M62" s="530">
        <f>+'NI-San'!M62+'NI-Ter'!M62+'NI-Soc'!M62+'NI-Ric'!M62+'NI-118'!M62</f>
        <v>81</v>
      </c>
      <c r="N62" s="530">
        <f>+'NI-San'!N62+'NI-Ter'!N62+'NI-Soc'!N62+'NI-Ric'!N62+'NI-118'!N62</f>
        <v>80</v>
      </c>
      <c r="O62" s="126">
        <f t="shared" si="1"/>
        <v>-1</v>
      </c>
      <c r="P62" s="158"/>
      <c r="Q62" s="530">
        <f>+'NI-San'!Q62+'NI-Ter'!Q62+'NI-Soc'!Q62+'NI-Ric'!Q62+'NI-118'!Q62</f>
        <v>0</v>
      </c>
      <c r="R62" s="517"/>
      <c r="S62" s="675"/>
      <c r="T62" s="675"/>
      <c r="U62" s="675"/>
      <c r="V62" s="675"/>
      <c r="W62" s="675"/>
      <c r="X62" s="675"/>
    </row>
    <row r="63" spans="2:24" ht="25.5">
      <c r="B63" s="127" t="s">
        <v>192</v>
      </c>
      <c r="C63" s="127" t="s">
        <v>3258</v>
      </c>
      <c r="D63" s="127"/>
      <c r="E63" s="127"/>
      <c r="F63" s="123"/>
      <c r="G63" s="123"/>
      <c r="H63" s="123"/>
      <c r="I63" s="127"/>
      <c r="J63" s="127"/>
      <c r="K63" s="181" t="s">
        <v>193</v>
      </c>
      <c r="L63" s="125" t="s">
        <v>3218</v>
      </c>
      <c r="M63" s="530">
        <f>+'NI-San'!M63+'NI-Ter'!M63+'NI-Soc'!M63+'NI-Ric'!M63+'NI-118'!M63</f>
        <v>40</v>
      </c>
      <c r="N63" s="530">
        <f>+'NI-San'!N63+'NI-Ter'!N63+'NI-Soc'!N63+'NI-Ric'!N63+'NI-118'!N63</f>
        <v>41</v>
      </c>
      <c r="O63" s="126">
        <f t="shared" si="1"/>
        <v>1</v>
      </c>
      <c r="P63" s="158"/>
      <c r="Q63" s="530">
        <f>+'NI-San'!Q63+'NI-Ter'!Q63+'NI-Soc'!Q63+'NI-Ric'!Q63+'NI-118'!Q63</f>
        <v>0</v>
      </c>
      <c r="R63" s="517"/>
      <c r="S63" s="675"/>
      <c r="T63" s="675"/>
      <c r="U63" s="675"/>
      <c r="V63" s="675"/>
      <c r="W63" s="675"/>
      <c r="X63" s="675"/>
    </row>
    <row r="64" spans="2:24">
      <c r="B64" s="127" t="s">
        <v>194</v>
      </c>
      <c r="C64" s="127" t="s">
        <v>3259</v>
      </c>
      <c r="D64" s="127"/>
      <c r="E64" s="127"/>
      <c r="F64" s="123"/>
      <c r="G64" s="123"/>
      <c r="H64" s="123"/>
      <c r="I64" s="127"/>
      <c r="J64" s="127"/>
      <c r="K64" s="181" t="s">
        <v>195</v>
      </c>
      <c r="L64" s="125" t="s">
        <v>3218</v>
      </c>
      <c r="M64" s="530">
        <f>+'NI-San'!M64+'NI-Ter'!M64+'NI-Soc'!M64+'NI-Ric'!M64+'NI-118'!M64</f>
        <v>1534</v>
      </c>
      <c r="N64" s="530">
        <f>+'NI-San'!N64+'NI-Ter'!N64+'NI-Soc'!N64+'NI-Ric'!N64+'NI-118'!N64</f>
        <v>1372</v>
      </c>
      <c r="O64" s="126">
        <f t="shared" si="1"/>
        <v>-162</v>
      </c>
      <c r="P64" s="158"/>
      <c r="Q64" s="530">
        <f>+'NI-San'!Q64+'NI-Ter'!Q64+'NI-Soc'!Q64+'NI-Ric'!Q64+'NI-118'!Q64</f>
        <v>0</v>
      </c>
      <c r="R64" s="517"/>
      <c r="S64" s="675"/>
      <c r="T64" s="675"/>
      <c r="U64" s="675"/>
      <c r="V64" s="675"/>
      <c r="W64" s="675"/>
      <c r="X64" s="675"/>
    </row>
    <row r="65" spans="2:24">
      <c r="B65" s="127" t="s">
        <v>196</v>
      </c>
      <c r="C65" s="127" t="s">
        <v>3260</v>
      </c>
      <c r="D65" s="127"/>
      <c r="E65" s="127"/>
      <c r="F65" s="123"/>
      <c r="G65" s="123"/>
      <c r="H65" s="123"/>
      <c r="I65" s="127"/>
      <c r="J65" s="127"/>
      <c r="K65" s="181" t="s">
        <v>197</v>
      </c>
      <c r="L65" s="125" t="s">
        <v>3218</v>
      </c>
      <c r="M65" s="530">
        <f>+'NI-San'!M65+'NI-Ter'!M65+'NI-Soc'!M65+'NI-Ric'!M65+'NI-118'!M65</f>
        <v>0</v>
      </c>
      <c r="N65" s="530">
        <f>+'NI-San'!N65+'NI-Ter'!N65+'NI-Soc'!N65+'NI-Ric'!N65+'NI-118'!N65</f>
        <v>391</v>
      </c>
      <c r="O65" s="126">
        <f t="shared" si="1"/>
        <v>391</v>
      </c>
      <c r="P65" s="158"/>
      <c r="Q65" s="530">
        <f>+'NI-San'!Q65+'NI-Ter'!Q65+'NI-Soc'!Q65+'NI-Ric'!Q65+'NI-118'!Q65</f>
        <v>0</v>
      </c>
      <c r="R65" s="517"/>
      <c r="S65" s="675"/>
      <c r="T65" s="675"/>
      <c r="U65" s="675"/>
      <c r="V65" s="675"/>
      <c r="W65" s="675"/>
      <c r="X65" s="675"/>
    </row>
    <row r="66" spans="2:24" ht="15" customHeight="1">
      <c r="B66" s="127" t="s">
        <v>198</v>
      </c>
      <c r="C66" s="127" t="s">
        <v>3261</v>
      </c>
      <c r="D66" s="127"/>
      <c r="E66" s="127"/>
      <c r="F66" s="123"/>
      <c r="G66" s="123"/>
      <c r="H66" s="123"/>
      <c r="I66" s="127"/>
      <c r="J66" s="127"/>
      <c r="K66" s="181" t="s">
        <v>199</v>
      </c>
      <c r="L66" s="125" t="s">
        <v>3218</v>
      </c>
      <c r="M66" s="530">
        <f>+'NI-San'!M66+'NI-Ter'!M66+'NI-Soc'!M66+'NI-Ric'!M66+'NI-118'!M66</f>
        <v>0</v>
      </c>
      <c r="N66" s="530">
        <f>+'NI-San'!N66+'NI-Ter'!N66+'NI-Soc'!N66+'NI-Ric'!N66+'NI-118'!N66</f>
        <v>0</v>
      </c>
      <c r="O66" s="126">
        <f t="shared" si="1"/>
        <v>0</v>
      </c>
      <c r="P66" s="158"/>
      <c r="Q66" s="530">
        <f>+'NI-San'!Q66+'NI-Ter'!Q66+'NI-Soc'!Q66+'NI-Ric'!Q66+'NI-118'!Q66</f>
        <v>0</v>
      </c>
      <c r="R66" s="517"/>
      <c r="S66" s="675"/>
      <c r="T66" s="675"/>
      <c r="U66" s="675"/>
      <c r="V66" s="675"/>
      <c r="W66" s="675"/>
      <c r="X66" s="675"/>
    </row>
    <row r="67" spans="2:24" ht="25.5">
      <c r="B67" s="127" t="s">
        <v>200</v>
      </c>
      <c r="C67" s="127" t="s">
        <v>3262</v>
      </c>
      <c r="D67" s="127"/>
      <c r="E67" s="127"/>
      <c r="F67" s="123"/>
      <c r="G67" s="123"/>
      <c r="H67" s="123"/>
      <c r="I67" s="127"/>
      <c r="J67" s="127"/>
      <c r="K67" s="181" t="s">
        <v>201</v>
      </c>
      <c r="L67" s="125" t="s">
        <v>3218</v>
      </c>
      <c r="M67" s="530">
        <f>+'NI-San'!M67+'NI-Ter'!M67+'NI-Soc'!M67+'NI-Ric'!M67+'NI-118'!M67</f>
        <v>0</v>
      </c>
      <c r="N67" s="530">
        <f>+'NI-San'!N67+'NI-Ter'!N67+'NI-Soc'!N67+'NI-Ric'!N67+'NI-118'!N67</f>
        <v>1257</v>
      </c>
      <c r="O67" s="126">
        <f t="shared" si="1"/>
        <v>1257</v>
      </c>
      <c r="P67" s="158"/>
      <c r="Q67" s="530">
        <f>+'NI-San'!Q67+'NI-Ter'!Q67+'NI-Soc'!Q67+'NI-Ric'!Q67+'NI-118'!Q67</f>
        <v>0</v>
      </c>
      <c r="R67" s="517"/>
      <c r="S67" s="675"/>
      <c r="T67" s="675"/>
      <c r="U67" s="675"/>
      <c r="V67" s="675"/>
      <c r="W67" s="675"/>
      <c r="X67" s="675"/>
    </row>
    <row r="68" spans="2:24">
      <c r="B68" s="127" t="s">
        <v>202</v>
      </c>
      <c r="C68" s="127" t="s">
        <v>3263</v>
      </c>
      <c r="D68" s="127"/>
      <c r="E68" s="127"/>
      <c r="F68" s="123"/>
      <c r="G68" s="123"/>
      <c r="H68" s="123"/>
      <c r="I68" s="127"/>
      <c r="J68" s="127"/>
      <c r="K68" s="181" t="s">
        <v>203</v>
      </c>
      <c r="L68" s="125" t="s">
        <v>3218</v>
      </c>
      <c r="M68" s="530">
        <f>+'NI-San'!M68+'NI-Ter'!M68+'NI-Soc'!M68+'NI-Ric'!M68+'NI-118'!M68</f>
        <v>0</v>
      </c>
      <c r="N68" s="530">
        <f>+'NI-San'!N68+'NI-Ter'!N68+'NI-Soc'!N68+'NI-Ric'!N68+'NI-118'!N68</f>
        <v>0</v>
      </c>
      <c r="O68" s="126">
        <f t="shared" si="1"/>
        <v>0</v>
      </c>
      <c r="P68" s="158"/>
      <c r="Q68" s="530">
        <f>+'NI-San'!Q68+'NI-Ter'!Q68+'NI-Soc'!Q68+'NI-Ric'!Q68+'NI-118'!Q68</f>
        <v>0</v>
      </c>
      <c r="R68" s="517"/>
      <c r="S68" s="675"/>
      <c r="T68" s="675"/>
      <c r="U68" s="675"/>
      <c r="V68" s="675"/>
      <c r="W68" s="675"/>
      <c r="X68" s="675"/>
    </row>
    <row r="69" spans="2:24">
      <c r="B69" s="127" t="s">
        <v>204</v>
      </c>
      <c r="C69" s="127" t="s">
        <v>3264</v>
      </c>
      <c r="D69" s="127"/>
      <c r="E69" s="127"/>
      <c r="F69" s="123"/>
      <c r="G69" s="123"/>
      <c r="H69" s="123"/>
      <c r="I69" s="127"/>
      <c r="J69" s="127"/>
      <c r="K69" s="181" t="s">
        <v>205</v>
      </c>
      <c r="L69" s="125" t="s">
        <v>3218</v>
      </c>
      <c r="M69" s="530">
        <f>+'NI-San'!M69+'NI-Ter'!M69+'NI-Soc'!M69+'NI-Ric'!M69+'NI-118'!M69</f>
        <v>0</v>
      </c>
      <c r="N69" s="530">
        <f>+'NI-San'!N69+'NI-Ter'!N69+'NI-Soc'!N69+'NI-Ric'!N69+'NI-118'!N69</f>
        <v>843</v>
      </c>
      <c r="O69" s="126">
        <f t="shared" si="1"/>
        <v>843</v>
      </c>
      <c r="P69" s="158"/>
      <c r="Q69" s="530">
        <f>+'NI-San'!Q69+'NI-Ter'!Q69+'NI-Soc'!Q69+'NI-Ric'!Q69+'NI-118'!Q69</f>
        <v>0</v>
      </c>
      <c r="R69" s="517"/>
      <c r="S69" s="675"/>
      <c r="T69" s="675"/>
      <c r="U69" s="675"/>
      <c r="V69" s="675"/>
      <c r="W69" s="675"/>
      <c r="X69" s="675"/>
    </row>
    <row r="70" spans="2:24">
      <c r="B70" s="127" t="s">
        <v>206</v>
      </c>
      <c r="C70" s="698" t="s">
        <v>3265</v>
      </c>
      <c r="D70" s="127"/>
      <c r="E70" s="127"/>
      <c r="F70" s="123"/>
      <c r="G70" s="123"/>
      <c r="H70" s="123"/>
      <c r="I70" s="127"/>
      <c r="J70" s="127"/>
      <c r="K70" s="137" t="s">
        <v>3266</v>
      </c>
      <c r="L70" s="125" t="s">
        <v>3218</v>
      </c>
      <c r="M70" s="530">
        <f>+'NI-San'!M70+'NI-Ter'!M70+'NI-Soc'!M70+'NI-Ric'!M70+'NI-118'!M70</f>
        <v>465</v>
      </c>
      <c r="N70" s="530">
        <f>+'NI-San'!N70+'NI-Ter'!N70+'NI-Soc'!N70+'NI-Ric'!N70+'NI-118'!N70</f>
        <v>2313</v>
      </c>
      <c r="O70" s="126">
        <f t="shared" si="1"/>
        <v>1848</v>
      </c>
      <c r="P70" s="158"/>
      <c r="Q70" s="530">
        <f>+'NI-San'!Q70+'NI-Ter'!Q70+'NI-Soc'!Q70+'NI-Ric'!Q70+'NI-118'!Q70</f>
        <v>0</v>
      </c>
      <c r="R70" s="517"/>
      <c r="S70" s="675"/>
      <c r="T70" s="675"/>
      <c r="U70" s="675"/>
      <c r="V70" s="675"/>
      <c r="W70" s="675"/>
      <c r="X70" s="675"/>
    </row>
    <row r="71" spans="2:24">
      <c r="B71" s="127" t="s">
        <v>208</v>
      </c>
      <c r="C71" s="127" t="s">
        <v>3267</v>
      </c>
      <c r="D71" s="127"/>
      <c r="E71" s="127"/>
      <c r="F71" s="123"/>
      <c r="G71" s="123"/>
      <c r="H71" s="123"/>
      <c r="I71" s="127"/>
      <c r="J71" s="127"/>
      <c r="K71" s="181" t="s">
        <v>209</v>
      </c>
      <c r="L71" s="125" t="s">
        <v>3218</v>
      </c>
      <c r="M71" s="530">
        <f>+'NI-San'!M71+'NI-Ter'!M71+'NI-Soc'!M71+'NI-Ric'!M71+'NI-118'!M71</f>
        <v>0</v>
      </c>
      <c r="N71" s="530">
        <f>+'NI-San'!N71+'NI-Ter'!N71+'NI-Soc'!N71+'NI-Ric'!N71+'NI-118'!N71</f>
        <v>0</v>
      </c>
      <c r="O71" s="126">
        <f t="shared" si="1"/>
        <v>0</v>
      </c>
      <c r="P71" s="158"/>
      <c r="Q71" s="530">
        <f>+'NI-San'!Q71+'NI-Ter'!Q71+'NI-Soc'!Q71+'NI-Ric'!Q71+'NI-118'!Q71</f>
        <v>0</v>
      </c>
      <c r="R71" s="517"/>
      <c r="S71" s="675"/>
      <c r="T71" s="675"/>
      <c r="U71" s="675"/>
      <c r="V71" s="675"/>
      <c r="W71" s="675"/>
      <c r="X71" s="675"/>
    </row>
    <row r="72" spans="2:24">
      <c r="B72" s="127" t="s">
        <v>210</v>
      </c>
      <c r="C72" s="127" t="s">
        <v>3268</v>
      </c>
      <c r="D72" s="127"/>
      <c r="E72" s="127"/>
      <c r="F72" s="123"/>
      <c r="G72" s="123"/>
      <c r="H72" s="123"/>
      <c r="I72" s="127"/>
      <c r="J72" s="127"/>
      <c r="K72" s="181" t="s">
        <v>211</v>
      </c>
      <c r="L72" s="125" t="s">
        <v>3218</v>
      </c>
      <c r="M72" s="530">
        <f>+'NI-San'!M72+'NI-Ter'!M72+'NI-Soc'!M72+'NI-Ric'!M72+'NI-118'!M72</f>
        <v>0</v>
      </c>
      <c r="N72" s="530">
        <f>+'NI-San'!N72+'NI-Ter'!N72+'NI-Soc'!N72+'NI-Ric'!N72+'NI-118'!N72</f>
        <v>0</v>
      </c>
      <c r="O72" s="126">
        <f t="shared" si="1"/>
        <v>0</v>
      </c>
      <c r="P72" s="158"/>
      <c r="Q72" s="530">
        <f>+'NI-San'!Q72+'NI-Ter'!Q72+'NI-Soc'!Q72+'NI-Ric'!Q72+'NI-118'!Q72</f>
        <v>0</v>
      </c>
      <c r="R72" s="517"/>
      <c r="S72" s="675"/>
      <c r="T72" s="675"/>
      <c r="U72" s="675"/>
      <c r="V72" s="675"/>
      <c r="W72" s="675"/>
      <c r="X72" s="675"/>
    </row>
    <row r="73" spans="2:24">
      <c r="B73" s="127" t="s">
        <v>212</v>
      </c>
      <c r="C73" s="127" t="s">
        <v>3269</v>
      </c>
      <c r="D73" s="127"/>
      <c r="E73" s="127"/>
      <c r="F73" s="123"/>
      <c r="G73" s="123"/>
      <c r="H73" s="123"/>
      <c r="I73" s="127"/>
      <c r="J73" s="127"/>
      <c r="K73" s="181" t="s">
        <v>213</v>
      </c>
      <c r="L73" s="125" t="s">
        <v>3218</v>
      </c>
      <c r="M73" s="530">
        <f>+'NI-San'!M73+'NI-Ter'!M73+'NI-Soc'!M73+'NI-Ric'!M73+'NI-118'!M73</f>
        <v>0</v>
      </c>
      <c r="N73" s="530">
        <f>+'NI-San'!N73+'NI-Ter'!N73+'NI-Soc'!N73+'NI-Ric'!N73+'NI-118'!N73</f>
        <v>0</v>
      </c>
      <c r="O73" s="126">
        <f t="shared" si="1"/>
        <v>0</v>
      </c>
      <c r="P73" s="158"/>
      <c r="Q73" s="530">
        <f>+'NI-San'!Q73+'NI-Ter'!Q73+'NI-Soc'!Q73+'NI-Ric'!Q73+'NI-118'!Q73</f>
        <v>0</v>
      </c>
      <c r="R73" s="517"/>
      <c r="S73" s="675"/>
      <c r="T73" s="675"/>
      <c r="U73" s="675"/>
      <c r="V73" s="675"/>
      <c r="W73" s="675"/>
      <c r="X73" s="675"/>
    </row>
    <row r="74" spans="2:24">
      <c r="B74" s="127" t="s">
        <v>214</v>
      </c>
      <c r="C74" s="698" t="s">
        <v>3270</v>
      </c>
      <c r="D74" s="127"/>
      <c r="E74" s="127"/>
      <c r="F74" s="123"/>
      <c r="G74" s="123"/>
      <c r="H74" s="123"/>
      <c r="I74" s="127"/>
      <c r="J74" s="127"/>
      <c r="K74" s="181" t="s">
        <v>215</v>
      </c>
      <c r="L74" s="125" t="s">
        <v>3218</v>
      </c>
      <c r="M74" s="530">
        <f>+'NI-San'!M75+'NI-Ter'!M75+'NI-Soc'!M75+'NI-Ric'!M75+'NI-118'!M75</f>
        <v>0</v>
      </c>
      <c r="N74" s="530">
        <f>+'NI-San'!N75+'NI-Ter'!N75+'NI-Soc'!N75+'NI-Ric'!N75+'NI-118'!N75</f>
        <v>0</v>
      </c>
      <c r="O74" s="126">
        <f>+N74-M74</f>
        <v>0</v>
      </c>
      <c r="P74" s="158"/>
      <c r="Q74" s="530">
        <f>+'NI-San'!Q75+'NI-Ter'!Q75+'NI-Soc'!Q75+'NI-Ric'!Q75+'NI-118'!Q75</f>
        <v>0</v>
      </c>
      <c r="R74" s="517"/>
      <c r="S74" s="675"/>
      <c r="T74" s="675"/>
      <c r="U74" s="675"/>
      <c r="V74" s="675"/>
      <c r="W74" s="675"/>
      <c r="X74" s="675"/>
    </row>
    <row r="75" spans="2:24" ht="16.5" thickBot="1">
      <c r="K75" s="527"/>
      <c r="L75" s="528"/>
      <c r="M75" s="192"/>
      <c r="N75" s="192"/>
      <c r="O75" s="192"/>
      <c r="P75" s="192"/>
      <c r="Q75" s="192"/>
      <c r="R75" s="192"/>
      <c r="S75" s="291"/>
      <c r="T75" s="291"/>
      <c r="U75" s="291"/>
      <c r="V75" s="291"/>
      <c r="W75" s="291"/>
      <c r="X75" s="291"/>
    </row>
    <row r="76" spans="2:24" ht="17.25" thickTop="1" thickBot="1">
      <c r="B76" s="111" t="s">
        <v>216</v>
      </c>
      <c r="C76" s="242" t="s">
        <v>3271</v>
      </c>
      <c r="D76" s="243"/>
      <c r="E76" s="243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115">
        <f>SUM(N79:N84)</f>
        <v>0</v>
      </c>
      <c r="O76" s="116">
        <f>+N76-M76</f>
        <v>0</v>
      </c>
      <c r="P76" s="792"/>
      <c r="Q76" s="115">
        <f>SUM(Q79:Q84)</f>
        <v>0</v>
      </c>
      <c r="R76" s="516"/>
      <c r="S76" s="519"/>
      <c r="T76" s="519"/>
      <c r="U76" s="519"/>
      <c r="V76" s="519"/>
      <c r="W76" s="519"/>
      <c r="X76" s="519"/>
    </row>
    <row r="77" spans="2:24" ht="16.5" thickTop="1" thickBot="1">
      <c r="B77" s="537"/>
      <c r="C77" s="537"/>
      <c r="K77" s="538"/>
      <c r="M77" s="265"/>
      <c r="S77" s="291"/>
      <c r="T77" s="291"/>
      <c r="U77" s="291"/>
      <c r="V77" s="291"/>
      <c r="W77" s="291"/>
      <c r="X77" s="291"/>
    </row>
    <row r="78" spans="2:24" ht="27" customHeight="1" thickBot="1">
      <c r="B78" s="102" t="s">
        <v>3221</v>
      </c>
      <c r="C78" s="245" t="s">
        <v>48</v>
      </c>
      <c r="D78" s="245"/>
      <c r="E78" s="245"/>
      <c r="F78" s="246"/>
      <c r="G78" s="246"/>
      <c r="H78" s="246"/>
      <c r="I78" s="246"/>
      <c r="J78" s="246"/>
      <c r="K78" s="302" t="s">
        <v>3222</v>
      </c>
      <c r="L78" s="135"/>
      <c r="M78" s="328" t="str">
        <f>+M$10</f>
        <v>Valore netto al 31/12/2017</v>
      </c>
      <c r="N78" s="328" t="str">
        <f>+N$10</f>
        <v>Valore netto al 31/12/2018</v>
      </c>
      <c r="O78" s="1149" t="str">
        <f>+O$10</f>
        <v>Variazione</v>
      </c>
      <c r="P78" s="1148"/>
      <c r="Q78" s="328" t="str">
        <f>+Q$10</f>
        <v>Prechiusura al ° trimestre 2018</v>
      </c>
      <c r="R78" s="525"/>
      <c r="S78" s="514"/>
      <c r="T78" s="514"/>
      <c r="U78" s="514"/>
      <c r="V78" s="514"/>
      <c r="W78" s="514"/>
      <c r="X78" s="514"/>
    </row>
    <row r="79" spans="2:24">
      <c r="B79" s="127" t="s">
        <v>218</v>
      </c>
      <c r="C79" s="127" t="s">
        <v>3272</v>
      </c>
      <c r="D79" s="127"/>
      <c r="E79" s="127"/>
      <c r="F79" s="127"/>
      <c r="G79" s="123"/>
      <c r="H79" s="123"/>
      <c r="I79" s="127"/>
      <c r="J79" s="127"/>
      <c r="K79" s="183" t="s">
        <v>221</v>
      </c>
      <c r="L79" s="125" t="s">
        <v>3218</v>
      </c>
      <c r="M79" s="530">
        <f>+'NI-San'!M79+'NI-Ter'!M79+'NI-Soc'!M79+'NI-Ric'!M79+'NI-118'!M79</f>
        <v>0</v>
      </c>
      <c r="N79" s="530">
        <f>+'NI-San'!N79+'NI-Ter'!N79+'NI-Soc'!N79+'NI-Ric'!N79+'NI-118'!N79</f>
        <v>0</v>
      </c>
      <c r="O79" s="126">
        <f t="shared" ref="O79:O84" si="2">+N79-M79</f>
        <v>0</v>
      </c>
      <c r="P79" s="158"/>
      <c r="Q79" s="530">
        <f>+'NI-San'!Q79+'NI-Ter'!Q79+'NI-Soc'!Q79+'NI-Ric'!Q79+'NI-118'!Q79</f>
        <v>0</v>
      </c>
      <c r="R79" s="517"/>
      <c r="S79" s="675"/>
      <c r="T79" s="675"/>
      <c r="U79" s="675"/>
      <c r="V79" s="675"/>
      <c r="W79" s="675"/>
      <c r="X79" s="675"/>
    </row>
    <row r="80" spans="2:24">
      <c r="B80" s="127" t="s">
        <v>222</v>
      </c>
      <c r="C80" s="127" t="s">
        <v>3273</v>
      </c>
      <c r="D80" s="127"/>
      <c r="E80" s="127"/>
      <c r="F80" s="127"/>
      <c r="G80" s="123"/>
      <c r="H80" s="123"/>
      <c r="I80" s="127"/>
      <c r="J80" s="127"/>
      <c r="K80" s="183" t="s">
        <v>223</v>
      </c>
      <c r="L80" s="125" t="s">
        <v>3218</v>
      </c>
      <c r="M80" s="530">
        <f>+'NI-San'!M80+'NI-Ter'!M80+'NI-Soc'!M80+'NI-Ric'!M80+'NI-118'!M80</f>
        <v>0</v>
      </c>
      <c r="N80" s="530">
        <f>+'NI-San'!N80+'NI-Ter'!N80+'NI-Soc'!N80+'NI-Ric'!N80+'NI-118'!N80</f>
        <v>0</v>
      </c>
      <c r="O80" s="126">
        <f t="shared" si="2"/>
        <v>0</v>
      </c>
      <c r="P80" s="158"/>
      <c r="Q80" s="530">
        <f>+'NI-San'!Q80+'NI-Ter'!Q80+'NI-Soc'!Q80+'NI-Ric'!Q80+'NI-118'!Q80</f>
        <v>0</v>
      </c>
      <c r="R80" s="517"/>
      <c r="S80" s="675"/>
      <c r="T80" s="675"/>
      <c r="U80" s="675"/>
      <c r="V80" s="675"/>
      <c r="W80" s="675"/>
      <c r="X80" s="675"/>
    </row>
    <row r="81" spans="1:24">
      <c r="B81" s="127" t="s">
        <v>224</v>
      </c>
      <c r="C81" s="127" t="s">
        <v>3274</v>
      </c>
      <c r="D81" s="127"/>
      <c r="E81" s="127"/>
      <c r="F81" s="127"/>
      <c r="G81" s="123"/>
      <c r="H81" s="123"/>
      <c r="I81" s="127"/>
      <c r="J81" s="127"/>
      <c r="K81" s="183" t="s">
        <v>225</v>
      </c>
      <c r="L81" s="125" t="s">
        <v>3218</v>
      </c>
      <c r="M81" s="530">
        <f>+'NI-San'!M81+'NI-Ter'!M81+'NI-Soc'!M81+'NI-Ric'!M81+'NI-118'!M81</f>
        <v>0</v>
      </c>
      <c r="N81" s="530">
        <f>+'NI-San'!N81+'NI-Ter'!N81+'NI-Soc'!N81+'NI-Ric'!N81+'NI-118'!N81</f>
        <v>0</v>
      </c>
      <c r="O81" s="126">
        <f t="shared" si="2"/>
        <v>0</v>
      </c>
      <c r="Q81" s="530">
        <f>+'NI-San'!Q81+'NI-Ter'!Q81+'NI-Soc'!Q81+'NI-Ric'!Q81+'NI-118'!Q81</f>
        <v>0</v>
      </c>
      <c r="R81" s="517"/>
      <c r="S81" s="675"/>
      <c r="T81" s="675"/>
      <c r="U81" s="675"/>
      <c r="V81" s="675"/>
      <c r="W81" s="675"/>
      <c r="X81" s="675"/>
    </row>
    <row r="82" spans="1:24">
      <c r="B82" s="127" t="s">
        <v>226</v>
      </c>
      <c r="C82" s="127" t="s">
        <v>3275</v>
      </c>
      <c r="D82" s="127"/>
      <c r="E82" s="127"/>
      <c r="F82" s="127"/>
      <c r="G82" s="123"/>
      <c r="H82" s="123"/>
      <c r="I82" s="127"/>
      <c r="J82" s="127"/>
      <c r="K82" s="183" t="s">
        <v>227</v>
      </c>
      <c r="L82" s="125" t="s">
        <v>3218</v>
      </c>
      <c r="M82" s="530">
        <f>+'NI-San'!M82+'NI-Ter'!M82+'NI-Soc'!M82+'NI-Ric'!M82+'NI-118'!M82</f>
        <v>0</v>
      </c>
      <c r="N82" s="530">
        <f>+'NI-San'!N82+'NI-Ter'!N82+'NI-Soc'!N82+'NI-Ric'!N82+'NI-118'!N82</f>
        <v>0</v>
      </c>
      <c r="O82" s="126">
        <f t="shared" si="2"/>
        <v>0</v>
      </c>
      <c r="Q82" s="530">
        <f>+'NI-San'!Q82+'NI-Ter'!Q82+'NI-Soc'!Q82+'NI-Ric'!Q82+'NI-118'!Q82</f>
        <v>0</v>
      </c>
      <c r="R82" s="517"/>
      <c r="S82" s="675"/>
      <c r="T82" s="675"/>
      <c r="U82" s="675"/>
      <c r="V82" s="675"/>
      <c r="W82" s="675"/>
      <c r="X82" s="675"/>
    </row>
    <row r="83" spans="1:24">
      <c r="B83" s="127" t="s">
        <v>228</v>
      </c>
      <c r="C83" s="127" t="s">
        <v>3276</v>
      </c>
      <c r="D83" s="127"/>
      <c r="E83" s="127"/>
      <c r="F83" s="123"/>
      <c r="G83" s="123"/>
      <c r="H83" s="123"/>
      <c r="I83" s="127"/>
      <c r="J83" s="127"/>
      <c r="K83" s="181" t="s">
        <v>231</v>
      </c>
      <c r="L83" s="125" t="s">
        <v>3218</v>
      </c>
      <c r="M83" s="530">
        <f>+'NI-San'!M83+'NI-Ter'!M83+'NI-Soc'!M83+'NI-Ric'!M83+'NI-118'!M83</f>
        <v>0</v>
      </c>
      <c r="N83" s="530">
        <f>+'NI-San'!N83+'NI-Ter'!N83+'NI-Soc'!N83+'NI-Ric'!N83+'NI-118'!N83</f>
        <v>0</v>
      </c>
      <c r="O83" s="126">
        <f t="shared" si="2"/>
        <v>0</v>
      </c>
      <c r="Q83" s="530">
        <f>+'NI-San'!Q83+'NI-Ter'!Q83+'NI-Soc'!Q83+'NI-Ric'!Q83+'NI-118'!Q83</f>
        <v>0</v>
      </c>
      <c r="R83" s="517"/>
      <c r="S83" s="675"/>
      <c r="T83" s="675"/>
      <c r="U83" s="675"/>
      <c r="V83" s="675"/>
      <c r="W83" s="675"/>
      <c r="X83" s="675"/>
    </row>
    <row r="84" spans="1:24">
      <c r="B84" s="127" t="s">
        <v>232</v>
      </c>
      <c r="C84" s="127" t="s">
        <v>3277</v>
      </c>
      <c r="D84" s="127"/>
      <c r="E84" s="127"/>
      <c r="F84" s="123"/>
      <c r="G84" s="123"/>
      <c r="H84" s="123"/>
      <c r="I84" s="127"/>
      <c r="J84" s="127"/>
      <c r="K84" s="181" t="s">
        <v>233</v>
      </c>
      <c r="L84" s="125" t="s">
        <v>3218</v>
      </c>
      <c r="M84" s="530">
        <f>+'NI-San'!M84+'NI-Ter'!M84+'NI-Soc'!M84+'NI-Ric'!M84+'NI-118'!M84</f>
        <v>0</v>
      </c>
      <c r="N84" s="530">
        <f>+'NI-San'!N84+'NI-Ter'!N84+'NI-Soc'!N84+'NI-Ric'!N84+'NI-118'!N84</f>
        <v>0</v>
      </c>
      <c r="O84" s="126">
        <f t="shared" si="2"/>
        <v>0</v>
      </c>
      <c r="Q84" s="530">
        <f>+'NI-San'!Q84+'NI-Ter'!Q84+'NI-Soc'!Q84+'NI-Ric'!Q84+'NI-118'!Q84</f>
        <v>0</v>
      </c>
      <c r="R84" s="517"/>
      <c r="S84" s="675"/>
      <c r="T84" s="675"/>
      <c r="U84" s="675"/>
      <c r="V84" s="675"/>
      <c r="W84" s="675"/>
      <c r="X84" s="675"/>
    </row>
    <row r="85" spans="1:24" ht="16.5" thickBot="1">
      <c r="K85" s="527"/>
      <c r="L85" s="528"/>
      <c r="M85" s="192"/>
      <c r="N85" s="192"/>
      <c r="O85" s="192"/>
      <c r="Q85" s="192"/>
      <c r="R85" s="192"/>
      <c r="S85" s="291"/>
      <c r="T85" s="291"/>
      <c r="U85" s="291"/>
      <c r="V85" s="291"/>
      <c r="W85" s="291"/>
      <c r="X85" s="291"/>
    </row>
    <row r="86" spans="1:24" ht="27" customHeight="1" thickBot="1">
      <c r="K86" s="529"/>
      <c r="L86" s="465"/>
      <c r="M86" s="328" t="str">
        <f>+M$10</f>
        <v>Valore netto al 31/12/2017</v>
      </c>
      <c r="N86" s="328" t="str">
        <f>+N$10</f>
        <v>Valore netto al 31/12/2018</v>
      </c>
      <c r="O86" s="1149" t="str">
        <f>+O$10</f>
        <v>Variazione</v>
      </c>
      <c r="P86" s="1148"/>
      <c r="Q86" s="328" t="str">
        <f>+Q$10</f>
        <v>Prechiusura al ° trimestre 2018</v>
      </c>
      <c r="R86" s="525"/>
      <c r="S86" s="514"/>
      <c r="T86" s="514"/>
      <c r="U86" s="514"/>
      <c r="V86" s="514"/>
      <c r="W86" s="514"/>
      <c r="X86" s="514"/>
    </row>
    <row r="87" spans="1:24" ht="27" thickTop="1" thickBot="1">
      <c r="B87" s="264" t="s">
        <v>234</v>
      </c>
      <c r="C87" s="264" t="str">
        <f>MID(B87,1,1)&amp;MID(B87,3,2)&amp;MID(B87,6,2)&amp;MID(B87,9,2)&amp;MID(B87,12,3)&amp;MID(B87,16,3)&amp;MID(B87,20,2)&amp;MID(B87,23,3)</f>
        <v>410110000000000000</v>
      </c>
      <c r="D87" s="103"/>
      <c r="E87" s="103"/>
      <c r="F87" s="103"/>
      <c r="G87" s="103"/>
      <c r="H87" s="103"/>
      <c r="I87" s="103"/>
      <c r="J87" s="103"/>
      <c r="K87" s="195" t="s">
        <v>235</v>
      </c>
      <c r="L87" s="105" t="s">
        <v>3218</v>
      </c>
      <c r="M87" s="106">
        <f>+M89</f>
        <v>0</v>
      </c>
      <c r="N87" s="106">
        <f>+N89</f>
        <v>0</v>
      </c>
      <c r="O87" s="106">
        <f>+O89</f>
        <v>0</v>
      </c>
      <c r="Q87" s="106">
        <f>+Q89</f>
        <v>0</v>
      </c>
      <c r="R87" s="518"/>
      <c r="S87" s="518"/>
      <c r="T87" s="518"/>
      <c r="U87" s="518"/>
      <c r="V87" s="518"/>
      <c r="W87" s="518"/>
      <c r="X87" s="518"/>
    </row>
    <row r="88" spans="1:24" ht="16.5" thickTop="1" thickBot="1">
      <c r="K88" s="539"/>
      <c r="L88" s="532"/>
      <c r="M88" s="291"/>
      <c r="N88" s="291"/>
      <c r="O88" s="501"/>
      <c r="Q88" s="291"/>
      <c r="R88" s="501"/>
      <c r="S88" s="291"/>
      <c r="T88" s="291"/>
      <c r="U88" s="291"/>
      <c r="V88" s="291"/>
      <c r="W88" s="291"/>
      <c r="X88" s="291"/>
    </row>
    <row r="89" spans="1:24" ht="27.75" thickTop="1" thickBot="1">
      <c r="B89" s="110" t="s">
        <v>236</v>
      </c>
      <c r="C89" s="110" t="str">
        <f>MID(B89,1,1)&amp;MID(B89,3,2)&amp;MID(B89,6,2)&amp;MID(B89,9,2)&amp;MID(B89,12,3)&amp;MID(B89,16,3)&amp;MID(B89,20,2)&amp;MID(B89,23,3)</f>
        <v>410111000000000000</v>
      </c>
      <c r="D89" s="243"/>
      <c r="E89" s="243"/>
      <c r="F89" s="243"/>
      <c r="G89" s="112"/>
      <c r="H89" s="243"/>
      <c r="I89" s="243"/>
      <c r="J89" s="243"/>
      <c r="K89" s="113" t="s">
        <v>3278</v>
      </c>
      <c r="L89" s="114" t="s">
        <v>3218</v>
      </c>
      <c r="M89" s="115">
        <f>SUM(M92:M94)</f>
        <v>0</v>
      </c>
      <c r="N89" s="115">
        <f>SUM(N92:N94)</f>
        <v>0</v>
      </c>
      <c r="O89" s="116">
        <f>+N89-M89</f>
        <v>0</v>
      </c>
      <c r="Q89" s="115">
        <f>SUM(Q92:Q94)</f>
        <v>0</v>
      </c>
      <c r="R89" s="516"/>
      <c r="S89" s="519"/>
      <c r="T89" s="519"/>
      <c r="U89" s="519"/>
      <c r="V89" s="519"/>
      <c r="W89" s="519"/>
      <c r="X89" s="519"/>
    </row>
    <row r="90" spans="1:24" s="291" customFormat="1" ht="17.25" thickTop="1" thickBot="1">
      <c r="A90" s="265"/>
      <c r="B90" s="533"/>
      <c r="C90" s="534"/>
      <c r="D90" s="534"/>
      <c r="E90" s="534"/>
      <c r="F90" s="534"/>
      <c r="G90" s="534"/>
      <c r="H90" s="534"/>
      <c r="I90" s="534"/>
      <c r="J90" s="534"/>
      <c r="K90" s="535"/>
      <c r="L90" s="536"/>
      <c r="M90" s="533"/>
      <c r="N90" s="533"/>
      <c r="O90" s="533"/>
      <c r="P90" s="379"/>
      <c r="Q90" s="533"/>
      <c r="R90" s="514"/>
    </row>
    <row r="91" spans="1:24" ht="27" customHeight="1" thickBot="1">
      <c r="B91" s="102" t="s">
        <v>3221</v>
      </c>
      <c r="C91" s="245" t="s">
        <v>48</v>
      </c>
      <c r="D91" s="245"/>
      <c r="E91" s="245"/>
      <c r="F91" s="246"/>
      <c r="G91" s="246"/>
      <c r="H91" s="246"/>
      <c r="I91" s="246"/>
      <c r="J91" s="246"/>
      <c r="K91" s="302" t="s">
        <v>3222</v>
      </c>
      <c r="L91" s="121"/>
      <c r="M91" s="328" t="str">
        <f>+M$10</f>
        <v>Valore netto al 31/12/2017</v>
      </c>
      <c r="N91" s="328" t="str">
        <f>+N$10</f>
        <v>Valore netto al 31/12/2018</v>
      </c>
      <c r="O91" s="1149" t="str">
        <f>+O$10</f>
        <v>Variazione</v>
      </c>
      <c r="P91" s="1148"/>
      <c r="Q91" s="328" t="str">
        <f>+Q$10</f>
        <v>Prechiusura al ° trimestre 2018</v>
      </c>
      <c r="R91" s="525"/>
      <c r="S91" s="514"/>
      <c r="T91" s="514"/>
      <c r="U91" s="514"/>
      <c r="V91" s="514"/>
      <c r="W91" s="514"/>
      <c r="X91" s="514"/>
    </row>
    <row r="92" spans="1:24" ht="25.5">
      <c r="B92" s="127" t="s">
        <v>238</v>
      </c>
      <c r="C92" s="127" t="str">
        <f>MID(B92,1,1)&amp;MID(B92,3,2)&amp;MID(B92,6,2)&amp;MID(B92,9,2)&amp;MID(B92,12,3)&amp;MID(B92,16,3)&amp;MID(B92,20,2)&amp;MID(B92,23,3)</f>
        <v>410111001000000000</v>
      </c>
      <c r="D92" s="127"/>
      <c r="E92" s="127"/>
      <c r="F92" s="127"/>
      <c r="G92" s="123"/>
      <c r="H92" s="123"/>
      <c r="I92" s="127"/>
      <c r="J92" s="127"/>
      <c r="K92" s="228" t="s">
        <v>241</v>
      </c>
      <c r="L92" s="125" t="s">
        <v>3218</v>
      </c>
      <c r="M92" s="530">
        <f>+'NI-San'!M92+'NI-Ter'!M92+'NI-Soc'!M92+'NI-Ric'!M92+'NI-118'!M92</f>
        <v>0</v>
      </c>
      <c r="N92" s="530">
        <f>+'NI-San'!N92+'NI-Ter'!N92+'NI-Soc'!N92+'NI-Ric'!N92+'NI-118'!N92</f>
        <v>0</v>
      </c>
      <c r="O92" s="126">
        <f>+N92-M92</f>
        <v>0</v>
      </c>
      <c r="Q92" s="530">
        <f>+'NI-San'!Q92+'NI-Ter'!Q92+'NI-Soc'!Q92+'NI-Ric'!Q92+'NI-118'!Q92</f>
        <v>0</v>
      </c>
      <c r="R92" s="517"/>
      <c r="S92" s="675"/>
      <c r="T92" s="675"/>
      <c r="U92" s="675"/>
      <c r="V92" s="675"/>
      <c r="W92" s="675"/>
      <c r="X92" s="675"/>
    </row>
    <row r="93" spans="1:24" ht="25.5">
      <c r="B93" s="127" t="s">
        <v>242</v>
      </c>
      <c r="C93" s="127" t="str">
        <f>MID(B93,1,1)&amp;MID(B93,3,2)&amp;MID(B93,6,2)&amp;MID(B93,9,2)&amp;MID(B93,12,3)&amp;MID(B93,16,3)&amp;MID(B93,20,2)&amp;MID(B93,23,3)</f>
        <v>410111001500000000</v>
      </c>
      <c r="D93" s="127"/>
      <c r="E93" s="127"/>
      <c r="F93" s="127"/>
      <c r="G93" s="123"/>
      <c r="H93" s="123"/>
      <c r="I93" s="127"/>
      <c r="J93" s="127"/>
      <c r="K93" s="228" t="s">
        <v>243</v>
      </c>
      <c r="L93" s="125" t="s">
        <v>3218</v>
      </c>
      <c r="M93" s="530">
        <f>+'NI-San'!M93+'NI-Ter'!M93+'NI-Soc'!M93+'NI-Ric'!M93+'NI-118'!M93</f>
        <v>0</v>
      </c>
      <c r="N93" s="530">
        <f>+'NI-San'!N93+'NI-Ter'!N93+'NI-Soc'!N93+'NI-Ric'!N93+'NI-118'!N93</f>
        <v>0</v>
      </c>
      <c r="O93" s="126">
        <f>+N93-M93</f>
        <v>0</v>
      </c>
      <c r="Q93" s="530">
        <f>+'NI-San'!Q93+'NI-Ter'!Q93+'NI-Soc'!Q93+'NI-Ric'!Q93+'NI-118'!Q93</f>
        <v>0</v>
      </c>
      <c r="R93" s="517"/>
      <c r="S93" s="675"/>
      <c r="T93" s="675"/>
      <c r="U93" s="675"/>
      <c r="V93" s="675"/>
      <c r="W93" s="675"/>
      <c r="X93" s="675"/>
    </row>
    <row r="94" spans="1:24" ht="25.5">
      <c r="B94" s="127" t="s">
        <v>244</v>
      </c>
      <c r="C94" s="127" t="str">
        <f>MID(B94,1,1)&amp;MID(B94,3,2)&amp;MID(B94,6,2)&amp;MID(B94,9,2)&amp;MID(B94,12,3)&amp;MID(B94,16,3)&amp;MID(B94,20,2)&amp;MID(B94,23,3)</f>
        <v>410111002000000000</v>
      </c>
      <c r="D94" s="127"/>
      <c r="E94" s="127"/>
      <c r="F94" s="127"/>
      <c r="G94" s="123"/>
      <c r="H94" s="123"/>
      <c r="I94" s="127"/>
      <c r="J94" s="127"/>
      <c r="K94" s="340" t="s">
        <v>246</v>
      </c>
      <c r="L94" s="125" t="s">
        <v>3218</v>
      </c>
      <c r="M94" s="530">
        <f>+'NI-San'!M94+'NI-Ter'!M94+'NI-Soc'!M94+'NI-Ric'!M94+'NI-118'!M94</f>
        <v>0</v>
      </c>
      <c r="N94" s="530">
        <f>+'NI-San'!N94+'NI-Ter'!N94+'NI-Soc'!N94+'NI-Ric'!N94+'NI-118'!N94</f>
        <v>0</v>
      </c>
      <c r="O94" s="126">
        <f>+N94-M94</f>
        <v>0</v>
      </c>
      <c r="Q94" s="530">
        <f>+'NI-San'!Q94+'NI-Ter'!Q94+'NI-Soc'!Q94+'NI-Ric'!Q94+'NI-118'!Q94</f>
        <v>0</v>
      </c>
      <c r="R94" s="517"/>
      <c r="S94" s="675"/>
      <c r="T94" s="675"/>
      <c r="U94" s="675"/>
      <c r="V94" s="675"/>
      <c r="W94" s="675"/>
      <c r="X94" s="675"/>
    </row>
    <row r="95" spans="1:24" ht="16.5" thickBot="1">
      <c r="K95" s="527"/>
      <c r="L95" s="528"/>
      <c r="M95" s="192"/>
      <c r="N95" s="192"/>
      <c r="O95" s="192"/>
      <c r="Q95" s="192"/>
      <c r="R95" s="192"/>
      <c r="S95" s="291"/>
      <c r="T95" s="291"/>
      <c r="U95" s="291"/>
      <c r="V95" s="291"/>
      <c r="W95" s="291"/>
      <c r="X95" s="291"/>
    </row>
    <row r="96" spans="1:24" ht="27" customHeight="1" thickBot="1">
      <c r="K96" s="529"/>
      <c r="L96" s="465"/>
      <c r="M96" s="328" t="str">
        <f>+M$10</f>
        <v>Valore netto al 31/12/2017</v>
      </c>
      <c r="N96" s="328" t="str">
        <f>+N$10</f>
        <v>Valore netto al 31/12/2018</v>
      </c>
      <c r="O96" s="1149" t="str">
        <f>+O$10</f>
        <v>Variazione</v>
      </c>
      <c r="P96" s="1148"/>
      <c r="Q96" s="328" t="str">
        <f>+Q$10</f>
        <v>Prechiusura al ° trimestre 2018</v>
      </c>
      <c r="R96" s="525"/>
      <c r="S96" s="514"/>
      <c r="T96" s="514"/>
      <c r="U96" s="514"/>
      <c r="V96" s="514"/>
      <c r="W96" s="514"/>
      <c r="X96" s="514"/>
    </row>
    <row r="97" spans="1:24" ht="27" thickTop="1" thickBot="1">
      <c r="B97" s="264" t="s">
        <v>247</v>
      </c>
      <c r="C97" s="264" t="str">
        <f>MID(B97,1,1)&amp;MID(B97,3,2)&amp;MID(B97,6,2)&amp;MID(B97,9,2)&amp;MID(B97,12,3)&amp;MID(B97,16,3)&amp;MID(B97,20,2)&amp;MID(B97,23,3)</f>
        <v>410120000000000000</v>
      </c>
      <c r="D97" s="103"/>
      <c r="E97" s="103"/>
      <c r="F97" s="103"/>
      <c r="G97" s="103"/>
      <c r="H97" s="103"/>
      <c r="I97" s="103"/>
      <c r="J97" s="103"/>
      <c r="K97" s="195" t="s">
        <v>248</v>
      </c>
      <c r="L97" s="105" t="s">
        <v>3218</v>
      </c>
      <c r="M97" s="106">
        <f>+M99</f>
        <v>2890</v>
      </c>
      <c r="N97" s="106">
        <f>+N99</f>
        <v>2381</v>
      </c>
      <c r="O97" s="106">
        <f>+O99</f>
        <v>-509</v>
      </c>
      <c r="Q97" s="106">
        <f>+Q99</f>
        <v>17</v>
      </c>
      <c r="R97" s="518"/>
      <c r="S97" s="518"/>
      <c r="T97" s="518"/>
      <c r="U97" s="518"/>
      <c r="V97" s="518"/>
      <c r="W97" s="518"/>
      <c r="X97" s="518"/>
    </row>
    <row r="98" spans="1:24" ht="16.5" thickTop="1" thickBot="1">
      <c r="K98" s="539"/>
      <c r="L98" s="532"/>
      <c r="M98" s="291"/>
      <c r="N98" s="291"/>
      <c r="O98" s="501"/>
      <c r="Q98" s="291"/>
      <c r="R98" s="501"/>
      <c r="S98" s="291"/>
      <c r="T98" s="291"/>
      <c r="U98" s="291"/>
      <c r="V98" s="291"/>
      <c r="W98" s="291"/>
      <c r="X98" s="291"/>
    </row>
    <row r="99" spans="1:24" ht="27.75" thickTop="1" thickBot="1">
      <c r="B99" s="110" t="s">
        <v>249</v>
      </c>
      <c r="C99" s="110" t="str">
        <f>MID(B99,1,1)&amp;MID(B99,3,2)&amp;MID(B99,6,2)&amp;MID(B99,9,2)&amp;MID(B99,12,3)&amp;MID(B99,16,3)&amp;MID(B99,20,2)&amp;MID(B99,23,3)</f>
        <v>410121000000000000</v>
      </c>
      <c r="D99" s="243"/>
      <c r="E99" s="243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2890</v>
      </c>
      <c r="N99" s="115">
        <f>SUM(N102:N114)</f>
        <v>2381</v>
      </c>
      <c r="O99" s="115">
        <f>SUM(O102:O114)</f>
        <v>-509</v>
      </c>
      <c r="Q99" s="115">
        <f>SUM(Q102:Q114)</f>
        <v>17</v>
      </c>
      <c r="R99" s="519"/>
      <c r="S99" s="519"/>
      <c r="T99" s="519"/>
      <c r="U99" s="519"/>
      <c r="V99" s="519"/>
      <c r="W99" s="519"/>
      <c r="X99" s="519"/>
    </row>
    <row r="100" spans="1:24" s="291" customFormat="1" ht="17.25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P100" s="379"/>
      <c r="Q100" s="533"/>
      <c r="R100" s="514"/>
    </row>
    <row r="101" spans="1:24" ht="27" customHeight="1" thickBot="1">
      <c r="B101" s="102" t="s">
        <v>3221</v>
      </c>
      <c r="C101" s="245" t="s">
        <v>48</v>
      </c>
      <c r="D101" s="245"/>
      <c r="E101" s="245"/>
      <c r="F101" s="246"/>
      <c r="G101" s="246"/>
      <c r="H101" s="246"/>
      <c r="I101" s="246"/>
      <c r="J101" s="246"/>
      <c r="K101" s="302" t="s">
        <v>3222</v>
      </c>
      <c r="L101" s="121"/>
      <c r="M101" s="328" t="str">
        <f>+M$10</f>
        <v>Valore netto al 31/12/2017</v>
      </c>
      <c r="N101" s="328" t="str">
        <f>+N$10</f>
        <v>Valore netto al 31/12/2018</v>
      </c>
      <c r="O101" s="1149" t="str">
        <f>+O$10</f>
        <v>Variazione</v>
      </c>
      <c r="P101" s="1148"/>
      <c r="Q101" s="328" t="str">
        <f>+Q$10</f>
        <v>Prechiusura al ° trimestre 2018</v>
      </c>
      <c r="R101" s="525"/>
      <c r="S101" s="514"/>
      <c r="T101" s="514"/>
      <c r="U101" s="514"/>
      <c r="V101" s="514"/>
      <c r="W101" s="514"/>
      <c r="X101" s="514"/>
    </row>
    <row r="102" spans="1:24" ht="25.5">
      <c r="B102" s="127" t="s">
        <v>251</v>
      </c>
      <c r="C102" s="127" t="str">
        <f t="shared" ref="C102:C114" si="3">MID(B102,1,1)&amp;MID(B102,3,2)&amp;MID(B102,6,2)&amp;MID(B102,9,2)&amp;MID(B102,12,3)&amp;MID(B102,16,3)&amp;MID(B102,20,2)&amp;MID(B102,23,3)</f>
        <v>410121001000000000</v>
      </c>
      <c r="D102" s="127"/>
      <c r="E102" s="127"/>
      <c r="F102" s="127"/>
      <c r="G102" s="123"/>
      <c r="H102" s="123"/>
      <c r="I102" s="127"/>
      <c r="J102" s="127"/>
      <c r="K102" s="340" t="s">
        <v>254</v>
      </c>
      <c r="L102" s="125" t="s">
        <v>3218</v>
      </c>
      <c r="M102" s="530">
        <f>+'NI-San'!M102+'NI-Ter'!M102+'NI-Soc'!M102+'NI-Ric'!M102+'NI-118'!M102</f>
        <v>3</v>
      </c>
      <c r="N102" s="530">
        <f>+'NI-San'!N102+'NI-Ter'!N102+'NI-Soc'!N102+'NI-Ric'!N102+'NI-118'!N102</f>
        <v>5</v>
      </c>
      <c r="O102" s="126">
        <f t="shared" ref="O102:O114" si="4">+N102-M102</f>
        <v>2</v>
      </c>
      <c r="Q102" s="530">
        <f>+'NI-San'!Q102+'NI-Ter'!Q102+'NI-Soc'!Q102+'NI-Ric'!Q102+'NI-118'!Q102</f>
        <v>0</v>
      </c>
      <c r="R102" s="517"/>
      <c r="S102" s="675"/>
      <c r="T102" s="675"/>
      <c r="U102" s="675"/>
      <c r="V102" s="675"/>
      <c r="W102" s="675"/>
      <c r="X102" s="675"/>
    </row>
    <row r="103" spans="1:24" ht="25.5">
      <c r="B103" s="127" t="s">
        <v>255</v>
      </c>
      <c r="C103" s="127" t="str">
        <f t="shared" si="3"/>
        <v>410121001200000000</v>
      </c>
      <c r="D103" s="127"/>
      <c r="E103" s="127"/>
      <c r="F103" s="127"/>
      <c r="G103" s="123"/>
      <c r="H103" s="123"/>
      <c r="I103" s="127"/>
      <c r="J103" s="127"/>
      <c r="K103" s="340" t="s">
        <v>256</v>
      </c>
      <c r="L103" s="125" t="s">
        <v>3218</v>
      </c>
      <c r="M103" s="530">
        <f>+'NI-San'!M103+'NI-Ter'!M103+'NI-Soc'!M103+'NI-Ric'!M103+'NI-118'!M103</f>
        <v>0</v>
      </c>
      <c r="N103" s="530">
        <f>+'NI-San'!N103+'NI-Ter'!N103+'NI-Soc'!N103+'NI-Ric'!N103+'NI-118'!N103</f>
        <v>14</v>
      </c>
      <c r="O103" s="126">
        <f t="shared" si="4"/>
        <v>14</v>
      </c>
      <c r="Q103" s="530">
        <f>+'NI-San'!Q103+'NI-Ter'!Q103+'NI-Soc'!Q103+'NI-Ric'!Q103+'NI-118'!Q103</f>
        <v>17</v>
      </c>
      <c r="R103" s="517"/>
      <c r="S103" s="675"/>
      <c r="T103" s="675"/>
      <c r="U103" s="675"/>
      <c r="V103" s="675"/>
      <c r="W103" s="675"/>
      <c r="X103" s="675"/>
    </row>
    <row r="104" spans="1:24" ht="38.25">
      <c r="B104" s="127" t="s">
        <v>257</v>
      </c>
      <c r="C104" s="127" t="str">
        <f t="shared" si="3"/>
        <v>410121001300000000</v>
      </c>
      <c r="D104" s="127"/>
      <c r="E104" s="123"/>
      <c r="F104" s="127"/>
      <c r="G104" s="123"/>
      <c r="H104" s="123"/>
      <c r="I104" s="127"/>
      <c r="J104" s="127"/>
      <c r="K104" s="228" t="s">
        <v>258</v>
      </c>
      <c r="L104" s="125" t="s">
        <v>3218</v>
      </c>
      <c r="M104" s="530">
        <f>+'NI-San'!M104+'NI-Ter'!M104+'NI-Soc'!M104+'NI-Ric'!M104+'NI-118'!M104</f>
        <v>575</v>
      </c>
      <c r="N104" s="530">
        <f>+'NI-San'!N104+'NI-Ter'!N104+'NI-Soc'!N104+'NI-Ric'!N104+'NI-118'!N104</f>
        <v>556</v>
      </c>
      <c r="O104" s="126">
        <f t="shared" si="4"/>
        <v>-19</v>
      </c>
      <c r="Q104" s="530">
        <f>+'NI-San'!Q104+'NI-Ter'!Q104+'NI-Soc'!Q104+'NI-Ric'!Q104+'NI-118'!Q104</f>
        <v>0</v>
      </c>
      <c r="R104" s="517"/>
      <c r="S104" s="675"/>
      <c r="T104" s="675"/>
      <c r="U104" s="675"/>
      <c r="V104" s="675"/>
      <c r="W104" s="675"/>
      <c r="X104" s="675"/>
    </row>
    <row r="105" spans="1:24" ht="25.5">
      <c r="B105" s="127" t="s">
        <v>259</v>
      </c>
      <c r="C105" s="127" t="str">
        <f t="shared" si="3"/>
        <v>410121001500000000</v>
      </c>
      <c r="D105" s="127"/>
      <c r="E105" s="123"/>
      <c r="F105" s="127"/>
      <c r="G105" s="123"/>
      <c r="H105" s="123"/>
      <c r="I105" s="127"/>
      <c r="J105" s="127"/>
      <c r="K105" s="228" t="s">
        <v>260</v>
      </c>
      <c r="L105" s="125" t="s">
        <v>3218</v>
      </c>
      <c r="M105" s="530">
        <f>+'NI-San'!M105+'NI-Ter'!M105+'NI-Soc'!M105+'NI-Ric'!M105+'NI-118'!M105</f>
        <v>0</v>
      </c>
      <c r="N105" s="530">
        <f>+'NI-San'!N105+'NI-Ter'!N105+'NI-Soc'!N105+'NI-Ric'!N105+'NI-118'!N105</f>
        <v>15</v>
      </c>
      <c r="O105" s="126">
        <f t="shared" si="4"/>
        <v>15</v>
      </c>
      <c r="Q105" s="530">
        <f>+'NI-San'!Q105+'NI-Ter'!Q105+'NI-Soc'!Q105+'NI-Ric'!Q105+'NI-118'!Q105</f>
        <v>0</v>
      </c>
      <c r="R105" s="517"/>
      <c r="S105" s="675"/>
      <c r="T105" s="675"/>
      <c r="U105" s="675"/>
      <c r="V105" s="675"/>
      <c r="W105" s="675"/>
      <c r="X105" s="675"/>
    </row>
    <row r="106" spans="1:24" ht="25.5">
      <c r="B106" s="127" t="s">
        <v>261</v>
      </c>
      <c r="C106" s="127" t="str">
        <f t="shared" si="3"/>
        <v>410121001800000000</v>
      </c>
      <c r="D106" s="127"/>
      <c r="E106" s="127"/>
      <c r="F106" s="127"/>
      <c r="G106" s="123"/>
      <c r="H106" s="123"/>
      <c r="I106" s="127"/>
      <c r="J106" s="127"/>
      <c r="K106" s="340" t="s">
        <v>262</v>
      </c>
      <c r="L106" s="125" t="s">
        <v>3218</v>
      </c>
      <c r="M106" s="530">
        <f>+'NI-San'!M106+'NI-Ter'!M106+'NI-Soc'!M106+'NI-Ric'!M106+'NI-118'!M106</f>
        <v>0</v>
      </c>
      <c r="N106" s="530">
        <f>+'NI-San'!N106+'NI-Ter'!N106+'NI-Soc'!N106+'NI-Ric'!N106+'NI-118'!N106</f>
        <v>0</v>
      </c>
      <c r="O106" s="126">
        <f t="shared" si="4"/>
        <v>0</v>
      </c>
      <c r="Q106" s="530">
        <f>+'NI-San'!Q106+'NI-Ter'!Q106+'NI-Soc'!Q106+'NI-Ric'!Q106+'NI-118'!Q106</f>
        <v>0</v>
      </c>
      <c r="R106" s="517"/>
      <c r="S106" s="675"/>
      <c r="T106" s="675"/>
      <c r="U106" s="675"/>
      <c r="V106" s="675"/>
      <c r="W106" s="675"/>
      <c r="X106" s="675"/>
    </row>
    <row r="107" spans="1:24" ht="25.5">
      <c r="B107" s="127" t="s">
        <v>263</v>
      </c>
      <c r="C107" s="127" t="str">
        <f t="shared" si="3"/>
        <v>410121002000000000</v>
      </c>
      <c r="D107" s="127"/>
      <c r="E107" s="127"/>
      <c r="F107" s="127"/>
      <c r="G107" s="123"/>
      <c r="H107" s="123"/>
      <c r="I107" s="127"/>
      <c r="J107" s="127"/>
      <c r="K107" s="340" t="s">
        <v>265</v>
      </c>
      <c r="L107" s="125" t="s">
        <v>3218</v>
      </c>
      <c r="M107" s="530">
        <f>+'NI-San'!M107+'NI-Ter'!M107+'NI-Soc'!M107+'NI-Ric'!M107+'NI-118'!M107</f>
        <v>2303</v>
      </c>
      <c r="N107" s="530">
        <f>+'NI-San'!N107+'NI-Ter'!N107+'NI-Soc'!N107+'NI-Ric'!N107+'NI-118'!N107</f>
        <v>1777</v>
      </c>
      <c r="O107" s="126">
        <f t="shared" si="4"/>
        <v>-526</v>
      </c>
      <c r="Q107" s="530">
        <f>+'NI-San'!Q107+'NI-Ter'!Q107+'NI-Soc'!Q107+'NI-Ric'!Q107+'NI-118'!Q107</f>
        <v>0</v>
      </c>
      <c r="R107" s="517"/>
      <c r="S107" s="675"/>
      <c r="T107" s="675"/>
      <c r="U107" s="675"/>
      <c r="V107" s="675"/>
      <c r="W107" s="675"/>
      <c r="X107" s="675"/>
    </row>
    <row r="108" spans="1:24" ht="25.5">
      <c r="B108" s="127" t="s">
        <v>266</v>
      </c>
      <c r="C108" s="127" t="str">
        <f t="shared" si="3"/>
        <v>410121002500000000</v>
      </c>
      <c r="D108" s="127"/>
      <c r="E108" s="127"/>
      <c r="F108" s="123"/>
      <c r="G108" s="123"/>
      <c r="H108" s="123"/>
      <c r="I108" s="127"/>
      <c r="J108" s="127"/>
      <c r="K108" s="137" t="s">
        <v>267</v>
      </c>
      <c r="L108" s="125" t="s">
        <v>3218</v>
      </c>
      <c r="M108" s="530">
        <f>+'NI-San'!M108+'NI-Ter'!M108+'NI-Soc'!M108+'NI-Ric'!M108+'NI-118'!M108</f>
        <v>0</v>
      </c>
      <c r="N108" s="530">
        <f>+'NI-San'!N108+'NI-Ter'!N108+'NI-Soc'!N108+'NI-Ric'!N108+'NI-118'!N108</f>
        <v>0</v>
      </c>
      <c r="O108" s="126">
        <f t="shared" si="4"/>
        <v>0</v>
      </c>
      <c r="Q108" s="530">
        <f>+'NI-San'!Q108+'NI-Ter'!Q108+'NI-Soc'!Q108+'NI-Ric'!Q108+'NI-118'!Q108</f>
        <v>0</v>
      </c>
      <c r="R108" s="517"/>
      <c r="S108" s="675"/>
      <c r="T108" s="675"/>
      <c r="U108" s="675"/>
      <c r="V108" s="675"/>
      <c r="W108" s="675"/>
      <c r="X108" s="675"/>
    </row>
    <row r="109" spans="1:24" ht="25.5">
      <c r="B109" s="127" t="s">
        <v>268</v>
      </c>
      <c r="C109" s="127" t="str">
        <f t="shared" si="3"/>
        <v>410121003000000000</v>
      </c>
      <c r="D109" s="127"/>
      <c r="E109" s="127"/>
      <c r="F109" s="127"/>
      <c r="G109" s="123"/>
      <c r="H109" s="123"/>
      <c r="I109" s="127"/>
      <c r="J109" s="127"/>
      <c r="K109" s="340" t="s">
        <v>270</v>
      </c>
      <c r="L109" s="125" t="s">
        <v>3218</v>
      </c>
      <c r="M109" s="530">
        <f>+'NI-San'!M109+'NI-Ter'!M109+'NI-Soc'!M109+'NI-Ric'!M109+'NI-118'!M109</f>
        <v>0</v>
      </c>
      <c r="N109" s="530">
        <f>+'NI-San'!N109+'NI-Ter'!N109+'NI-Soc'!N109+'NI-Ric'!N109+'NI-118'!N109</f>
        <v>0</v>
      </c>
      <c r="O109" s="126">
        <f t="shared" si="4"/>
        <v>0</v>
      </c>
      <c r="Q109" s="530">
        <f>+'NI-San'!Q109+'NI-Ter'!Q109+'NI-Soc'!Q109+'NI-Ric'!Q109+'NI-118'!Q109</f>
        <v>0</v>
      </c>
      <c r="R109" s="517"/>
      <c r="S109" s="675"/>
      <c r="T109" s="675"/>
      <c r="U109" s="675"/>
      <c r="V109" s="675"/>
      <c r="W109" s="675"/>
      <c r="X109" s="675"/>
    </row>
    <row r="110" spans="1:24" ht="25.5">
      <c r="B110" s="127" t="s">
        <v>271</v>
      </c>
      <c r="C110" s="127" t="str">
        <f t="shared" si="3"/>
        <v>410121004000000000</v>
      </c>
      <c r="D110" s="127"/>
      <c r="E110" s="127"/>
      <c r="F110" s="127"/>
      <c r="G110" s="123"/>
      <c r="H110" s="123"/>
      <c r="I110" s="127"/>
      <c r="J110" s="127"/>
      <c r="K110" s="340" t="s">
        <v>272</v>
      </c>
      <c r="L110" s="125" t="s">
        <v>3218</v>
      </c>
      <c r="M110" s="530">
        <f>+'NI-San'!M110+'NI-Ter'!M110+'NI-Soc'!M110+'NI-Ric'!M110+'NI-118'!M110</f>
        <v>0</v>
      </c>
      <c r="N110" s="530">
        <f>+'NI-San'!N110+'NI-Ter'!N110+'NI-Soc'!N110+'NI-Ric'!N110+'NI-118'!N110</f>
        <v>0</v>
      </c>
      <c r="O110" s="126">
        <f t="shared" si="4"/>
        <v>0</v>
      </c>
      <c r="Q110" s="530">
        <f>+'NI-San'!Q110+'NI-Ter'!Q110+'NI-Soc'!Q110+'NI-Ric'!Q110+'NI-118'!Q110</f>
        <v>0</v>
      </c>
      <c r="R110" s="517"/>
      <c r="S110" s="675"/>
      <c r="T110" s="675"/>
      <c r="U110" s="675"/>
      <c r="V110" s="675"/>
      <c r="W110" s="675"/>
      <c r="X110" s="675"/>
    </row>
    <row r="111" spans="1:24" ht="25.5">
      <c r="B111" s="127" t="s">
        <v>273</v>
      </c>
      <c r="C111" s="127" t="str">
        <f t="shared" si="3"/>
        <v>410121004500000000</v>
      </c>
      <c r="D111" s="127"/>
      <c r="E111" s="127"/>
      <c r="F111" s="127"/>
      <c r="G111" s="123"/>
      <c r="H111" s="123"/>
      <c r="I111" s="127"/>
      <c r="J111" s="127"/>
      <c r="K111" s="340" t="s">
        <v>274</v>
      </c>
      <c r="L111" s="125" t="s">
        <v>3218</v>
      </c>
      <c r="M111" s="530">
        <f>+'NI-San'!M111+'NI-Ter'!M111+'NI-Soc'!M111+'NI-Ric'!M111+'NI-118'!M111</f>
        <v>0</v>
      </c>
      <c r="N111" s="530">
        <f>+'NI-San'!N111+'NI-Ter'!N111+'NI-Soc'!N111+'NI-Ric'!N111+'NI-118'!N111</f>
        <v>0</v>
      </c>
      <c r="O111" s="126">
        <f t="shared" si="4"/>
        <v>0</v>
      </c>
      <c r="Q111" s="530">
        <f>+'NI-San'!Q111+'NI-Ter'!Q111+'NI-Soc'!Q111+'NI-Ric'!Q111+'NI-118'!Q111</f>
        <v>0</v>
      </c>
      <c r="R111" s="517"/>
      <c r="S111" s="675"/>
      <c r="T111" s="675"/>
      <c r="U111" s="675"/>
      <c r="V111" s="675"/>
      <c r="W111" s="675"/>
      <c r="X111" s="675"/>
    </row>
    <row r="112" spans="1:24" ht="25.5">
      <c r="B112" s="127" t="s">
        <v>275</v>
      </c>
      <c r="C112" s="127" t="str">
        <f t="shared" si="3"/>
        <v>410121005000000000</v>
      </c>
      <c r="D112" s="127"/>
      <c r="E112" s="127"/>
      <c r="F112" s="127"/>
      <c r="G112" s="123"/>
      <c r="H112" s="123"/>
      <c r="I112" s="127"/>
      <c r="J112" s="127"/>
      <c r="K112" s="340" t="s">
        <v>276</v>
      </c>
      <c r="L112" s="125" t="s">
        <v>3218</v>
      </c>
      <c r="M112" s="530">
        <f>+'NI-San'!M112+'NI-Ter'!M112+'NI-Soc'!M112+'NI-Ric'!M112+'NI-118'!M112</f>
        <v>0</v>
      </c>
      <c r="N112" s="530">
        <f>+'NI-San'!N112+'NI-Ter'!N112+'NI-Soc'!N112+'NI-Ric'!N112+'NI-118'!N112</f>
        <v>0</v>
      </c>
      <c r="O112" s="126">
        <f t="shared" si="4"/>
        <v>0</v>
      </c>
      <c r="Q112" s="530">
        <f>+'NI-San'!Q112+'NI-Ter'!Q112+'NI-Soc'!Q112+'NI-Ric'!Q112+'NI-118'!Q112</f>
        <v>0</v>
      </c>
      <c r="R112" s="517"/>
      <c r="S112" s="675"/>
      <c r="T112" s="675"/>
      <c r="U112" s="675"/>
      <c r="V112" s="675"/>
      <c r="W112" s="675"/>
      <c r="X112" s="675"/>
    </row>
    <row r="113" spans="1:24" ht="25.5">
      <c r="B113" s="127" t="s">
        <v>277</v>
      </c>
      <c r="C113" s="127" t="str">
        <f t="shared" si="3"/>
        <v>410121005500000000</v>
      </c>
      <c r="D113" s="127"/>
      <c r="E113" s="127"/>
      <c r="F113" s="127"/>
      <c r="G113" s="123"/>
      <c r="H113" s="123"/>
      <c r="I113" s="127"/>
      <c r="J113" s="127"/>
      <c r="K113" s="340" t="s">
        <v>3280</v>
      </c>
      <c r="L113" s="125" t="s">
        <v>3218</v>
      </c>
      <c r="M113" s="530">
        <f>+'NI-San'!M113+'NI-Ter'!M113+'NI-Soc'!M113+'NI-Ric'!M113+'NI-118'!M113</f>
        <v>9</v>
      </c>
      <c r="N113" s="530">
        <f>+'NI-San'!N113+'NI-Ter'!N113+'NI-Soc'!N113+'NI-Ric'!N113+'NI-118'!N113</f>
        <v>14</v>
      </c>
      <c r="O113" s="126">
        <f t="shared" si="4"/>
        <v>5</v>
      </c>
      <c r="Q113" s="530">
        <f>+'NI-San'!Q113+'NI-Ter'!Q113+'NI-Soc'!Q113+'NI-Ric'!Q113+'NI-118'!Q113</f>
        <v>0</v>
      </c>
      <c r="R113" s="517"/>
      <c r="S113" s="675"/>
      <c r="T113" s="675"/>
      <c r="U113" s="675"/>
      <c r="V113" s="675"/>
      <c r="W113" s="675"/>
      <c r="X113" s="675"/>
    </row>
    <row r="114" spans="1:24" ht="25.5">
      <c r="B114" s="127" t="s">
        <v>280</v>
      </c>
      <c r="C114" s="127" t="str">
        <f t="shared" si="3"/>
        <v>410121006000000000</v>
      </c>
      <c r="D114" s="127"/>
      <c r="E114" s="127"/>
      <c r="F114" s="127"/>
      <c r="G114" s="123"/>
      <c r="H114" s="123"/>
      <c r="I114" s="127"/>
      <c r="J114" s="127"/>
      <c r="K114" s="340" t="s">
        <v>281</v>
      </c>
      <c r="L114" s="125" t="s">
        <v>3218</v>
      </c>
      <c r="M114" s="530">
        <f>+'NI-San'!M114+'NI-Ter'!M114+'NI-Soc'!M114+'NI-Ric'!M114+'NI-118'!M114</f>
        <v>0</v>
      </c>
      <c r="N114" s="530">
        <f>+'NI-San'!N114+'NI-Ter'!N114+'NI-Soc'!N114+'NI-Ric'!N114+'NI-118'!N114</f>
        <v>0</v>
      </c>
      <c r="O114" s="126">
        <f t="shared" si="4"/>
        <v>0</v>
      </c>
      <c r="Q114" s="530">
        <f>+'NI-San'!Q114+'NI-Ter'!Q114+'NI-Soc'!Q114+'NI-Ric'!Q114+'NI-118'!Q114</f>
        <v>0</v>
      </c>
      <c r="R114" s="517"/>
      <c r="S114" s="675"/>
      <c r="T114" s="675"/>
      <c r="U114" s="675"/>
      <c r="V114" s="675"/>
      <c r="W114" s="675"/>
      <c r="X114" s="675"/>
    </row>
    <row r="115" spans="1:24" ht="16.5" thickBot="1">
      <c r="K115" s="527"/>
      <c r="L115" s="528"/>
      <c r="M115" s="192"/>
      <c r="N115" s="192"/>
      <c r="O115" s="192"/>
      <c r="Q115" s="192"/>
      <c r="R115" s="192"/>
      <c r="S115" s="291"/>
      <c r="T115" s="291"/>
      <c r="U115" s="291"/>
      <c r="V115" s="291"/>
      <c r="W115" s="291"/>
      <c r="X115" s="291"/>
    </row>
    <row r="116" spans="1:24" ht="27" customHeight="1" thickBot="1">
      <c r="K116" s="529"/>
      <c r="L116" s="465"/>
      <c r="M116" s="1146" t="str">
        <f>+M$10</f>
        <v>Valore netto al 31/12/2017</v>
      </c>
      <c r="N116" s="1146" t="str">
        <f>+N$10</f>
        <v>Valore netto al 31/12/2018</v>
      </c>
      <c r="O116" s="1147" t="str">
        <f>+O$10</f>
        <v>Variazione</v>
      </c>
      <c r="P116" s="1148"/>
      <c r="Q116" s="1146" t="str">
        <f>+Q$10</f>
        <v>Prechiusura al ° trimestre 2018</v>
      </c>
      <c r="R116" s="525"/>
      <c r="S116" s="514"/>
      <c r="T116" s="514"/>
      <c r="U116" s="514"/>
      <c r="V116" s="514"/>
      <c r="W116" s="514"/>
      <c r="X116" s="514"/>
    </row>
    <row r="117" spans="1:24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95" t="s">
        <v>283</v>
      </c>
      <c r="L117" s="105" t="s">
        <v>3218</v>
      </c>
      <c r="M117" s="106">
        <f>+M119+M235+M249</f>
        <v>2633</v>
      </c>
      <c r="N117" s="106">
        <f>+N119+N235+N249</f>
        <v>7734</v>
      </c>
      <c r="O117" s="107">
        <f>+N117-M117</f>
        <v>5101</v>
      </c>
      <c r="Q117" s="106">
        <f>+Q119+Q235+Q249</f>
        <v>134</v>
      </c>
      <c r="R117" s="515"/>
      <c r="S117" s="518"/>
      <c r="T117" s="518"/>
      <c r="U117" s="518"/>
      <c r="V117" s="518"/>
      <c r="W117" s="518"/>
      <c r="X117" s="518"/>
    </row>
    <row r="118" spans="1:24" ht="17.25" thickTop="1" thickBot="1">
      <c r="K118" s="539"/>
      <c r="L118" s="528"/>
      <c r="M118" s="192"/>
      <c r="N118" s="192"/>
      <c r="O118" s="515"/>
      <c r="Q118" s="192"/>
      <c r="R118" s="515"/>
      <c r="S118" s="291"/>
      <c r="T118" s="291"/>
      <c r="U118" s="291"/>
      <c r="V118" s="291"/>
      <c r="W118" s="291"/>
      <c r="X118" s="291"/>
    </row>
    <row r="119" spans="1:24" ht="27.75" thickTop="1" thickBot="1">
      <c r="B119" s="111" t="s">
        <v>284</v>
      </c>
      <c r="C119" s="242" t="s">
        <v>3282</v>
      </c>
      <c r="D119" s="243"/>
      <c r="E119" s="243"/>
      <c r="F119" s="243"/>
      <c r="G119" s="112"/>
      <c r="H119" s="243"/>
      <c r="I119" s="243"/>
      <c r="J119" s="243"/>
      <c r="K119" s="113" t="s">
        <v>285</v>
      </c>
      <c r="L119" s="114" t="s">
        <v>3218</v>
      </c>
      <c r="M119" s="115">
        <f>SUM(M122:M232)</f>
        <v>1998</v>
      </c>
      <c r="N119" s="115">
        <f>SUM(N122:N232)</f>
        <v>7223</v>
      </c>
      <c r="O119" s="116">
        <f>+N119-M119</f>
        <v>5225</v>
      </c>
      <c r="Q119" s="115">
        <f>SUM(Q122:Q232)</f>
        <v>134</v>
      </c>
      <c r="R119" s="516"/>
      <c r="S119" s="519"/>
      <c r="T119" s="519"/>
      <c r="U119" s="519"/>
      <c r="V119" s="519"/>
      <c r="W119" s="519"/>
      <c r="X119" s="519"/>
    </row>
    <row r="120" spans="1:24" ht="16.5" thickTop="1" thickBot="1">
      <c r="B120" s="537"/>
      <c r="C120" s="537"/>
      <c r="K120" s="538"/>
      <c r="M120" s="265"/>
      <c r="S120" s="291"/>
      <c r="T120" s="291"/>
      <c r="U120" s="291"/>
      <c r="V120" s="291"/>
      <c r="W120" s="291"/>
      <c r="X120" s="291"/>
    </row>
    <row r="121" spans="1:24" ht="27" customHeight="1" thickBot="1">
      <c r="B121" s="102" t="s">
        <v>3221</v>
      </c>
      <c r="C121" s="245" t="s">
        <v>48</v>
      </c>
      <c r="D121" s="245"/>
      <c r="E121" s="245"/>
      <c r="F121" s="246"/>
      <c r="G121" s="246"/>
      <c r="H121" s="246"/>
      <c r="I121" s="246"/>
      <c r="J121" s="246"/>
      <c r="K121" s="302" t="s">
        <v>3222</v>
      </c>
      <c r="L121" s="135"/>
      <c r="M121" s="328" t="str">
        <f>+M$10</f>
        <v>Valore netto al 31/12/2017</v>
      </c>
      <c r="N121" s="328" t="str">
        <f>+N$10</f>
        <v>Valore netto al 31/12/2018</v>
      </c>
      <c r="O121" s="1149" t="str">
        <f>+O$10</f>
        <v>Variazione</v>
      </c>
      <c r="P121" s="1148"/>
      <c r="Q121" s="328" t="str">
        <f>+Q$10</f>
        <v>Prechiusura al ° trimestre 2018</v>
      </c>
      <c r="R121" s="525"/>
      <c r="S121" s="514"/>
      <c r="T121" s="514"/>
      <c r="U121" s="514"/>
      <c r="V121" s="514"/>
      <c r="W121" s="514"/>
      <c r="X121" s="514"/>
    </row>
    <row r="122" spans="1:24">
      <c r="B122" s="127" t="s">
        <v>286</v>
      </c>
      <c r="C122" s="127" t="s">
        <v>3283</v>
      </c>
      <c r="D122" s="127"/>
      <c r="E122" s="127"/>
      <c r="F122" s="127"/>
      <c r="G122" s="123"/>
      <c r="H122" s="123"/>
      <c r="I122" s="127"/>
      <c r="J122" s="127"/>
      <c r="K122" s="304" t="s">
        <v>291</v>
      </c>
      <c r="L122" s="125" t="s">
        <v>3218</v>
      </c>
      <c r="M122" s="530">
        <f>+'NI-San'!M122+'NI-Ter'!M122+'NI-Soc'!M122+'NI-Ric'!M122+'NI-118'!M122</f>
        <v>0</v>
      </c>
      <c r="N122" s="530">
        <f>+'NI-San'!N122+'NI-Ter'!N122+'NI-Soc'!N122+'NI-Ric'!N122+'NI-118'!N122</f>
        <v>0</v>
      </c>
      <c r="O122" s="126">
        <f t="shared" ref="O122:O195" si="5">+N122-M122</f>
        <v>0</v>
      </c>
      <c r="Q122" s="530">
        <f>+'NI-San'!Q122+'NI-Ter'!Q122+'NI-Soc'!Q122+'NI-Ric'!Q122+'NI-118'!Q122</f>
        <v>0</v>
      </c>
      <c r="R122" s="517"/>
      <c r="S122" s="675"/>
      <c r="T122" s="675"/>
      <c r="U122" s="675"/>
      <c r="V122" s="675"/>
      <c r="W122" s="675"/>
      <c r="X122" s="675"/>
    </row>
    <row r="123" spans="1:24">
      <c r="B123" s="127" t="s">
        <v>292</v>
      </c>
      <c r="C123" s="127" t="s">
        <v>3284</v>
      </c>
      <c r="D123" s="127"/>
      <c r="E123" s="127"/>
      <c r="F123" s="127"/>
      <c r="G123" s="123"/>
      <c r="H123" s="123"/>
      <c r="I123" s="127"/>
      <c r="J123" s="127"/>
      <c r="K123" s="304" t="s">
        <v>293</v>
      </c>
      <c r="L123" s="125" t="s">
        <v>3218</v>
      </c>
      <c r="M123" s="530">
        <f>+'NI-San'!M123+'NI-Ter'!M123+'NI-Soc'!M123+'NI-Ric'!M123+'NI-118'!M123</f>
        <v>0</v>
      </c>
      <c r="N123" s="530">
        <f>+'NI-San'!N123+'NI-Ter'!N123+'NI-Soc'!N123+'NI-Ric'!N123+'NI-118'!N123</f>
        <v>0</v>
      </c>
      <c r="O123" s="126">
        <f t="shared" si="5"/>
        <v>0</v>
      </c>
      <c r="Q123" s="530">
        <f>+'NI-San'!Q123+'NI-Ter'!Q123+'NI-Soc'!Q123+'NI-Ric'!Q123+'NI-118'!Q123</f>
        <v>0</v>
      </c>
      <c r="R123" s="517"/>
      <c r="S123" s="675"/>
      <c r="T123" s="675"/>
      <c r="U123" s="675"/>
      <c r="V123" s="675"/>
      <c r="W123" s="675"/>
      <c r="X123" s="675"/>
    </row>
    <row r="124" spans="1:24">
      <c r="B124" s="127" t="s">
        <v>294</v>
      </c>
      <c r="C124" s="127" t="s">
        <v>3285</v>
      </c>
      <c r="D124" s="127"/>
      <c r="E124" s="127"/>
      <c r="F124" s="127"/>
      <c r="G124" s="123"/>
      <c r="H124" s="123"/>
      <c r="I124" s="127"/>
      <c r="J124" s="127"/>
      <c r="K124" s="181" t="s">
        <v>297</v>
      </c>
      <c r="L124" s="125" t="s">
        <v>3218</v>
      </c>
      <c r="M124" s="530">
        <f>+'NI-San'!M124+'NI-Ter'!M124+'NI-Soc'!M124+'NI-Ric'!M124+'NI-118'!M124</f>
        <v>0</v>
      </c>
      <c r="N124" s="530">
        <f>+'NI-San'!N124+'NI-Ter'!N124+'NI-Soc'!N124+'NI-Ric'!N124+'NI-118'!N124</f>
        <v>0</v>
      </c>
      <c r="O124" s="126">
        <f t="shared" si="5"/>
        <v>0</v>
      </c>
      <c r="Q124" s="530">
        <f>+'NI-San'!Q124+'NI-Ter'!Q124+'NI-Soc'!Q124+'NI-Ric'!Q124+'NI-118'!Q124</f>
        <v>0</v>
      </c>
      <c r="R124" s="517"/>
      <c r="S124" s="675"/>
      <c r="T124" s="675"/>
      <c r="U124" s="675"/>
      <c r="V124" s="675"/>
      <c r="W124" s="675"/>
      <c r="X124" s="675"/>
    </row>
    <row r="125" spans="1:24" hidden="1">
      <c r="B125" s="127" t="s">
        <v>298</v>
      </c>
      <c r="C125" s="127" t="s">
        <v>3286</v>
      </c>
      <c r="D125" s="127"/>
      <c r="E125" s="127"/>
      <c r="F125" s="127"/>
      <c r="G125" s="123"/>
      <c r="H125" s="123"/>
      <c r="I125" s="127"/>
      <c r="J125" s="127"/>
      <c r="K125" s="181" t="s">
        <v>299</v>
      </c>
      <c r="L125" s="125" t="s">
        <v>3218</v>
      </c>
      <c r="M125" s="825"/>
      <c r="N125" s="825"/>
      <c r="O125" s="827"/>
      <c r="Q125" s="825"/>
      <c r="R125" s="517"/>
      <c r="S125" s="675"/>
      <c r="T125" s="675"/>
      <c r="U125" s="675"/>
      <c r="V125" s="675"/>
      <c r="W125" s="675"/>
      <c r="X125" s="675"/>
    </row>
    <row r="126" spans="1:24">
      <c r="A126" s="699"/>
      <c r="B126" s="127" t="s">
        <v>300</v>
      </c>
      <c r="C126" s="127" t="s">
        <v>3287</v>
      </c>
      <c r="D126" s="127"/>
      <c r="E126" s="127"/>
      <c r="F126" s="127"/>
      <c r="G126" s="123"/>
      <c r="H126" s="123"/>
      <c r="I126" s="127"/>
      <c r="J126" s="127"/>
      <c r="K126" s="304" t="s">
        <v>302</v>
      </c>
      <c r="L126" s="125" t="s">
        <v>3218</v>
      </c>
      <c r="M126" s="726">
        <f>+'NI-San'!M126+'NI-Ter'!M126+'NI-Soc'!M126+'NI-Ric'!M126+'NI-118'!M126</f>
        <v>0</v>
      </c>
      <c r="N126" s="726">
        <f>+'NI-San'!N126+'NI-Ter'!N126+'NI-Soc'!N126+'NI-Ric'!N126+'NI-118'!N126</f>
        <v>0</v>
      </c>
      <c r="O126" s="126">
        <f t="shared" si="5"/>
        <v>0</v>
      </c>
      <c r="Q126" s="726">
        <f>+'NI-San'!Q126+'NI-Ter'!Q126+'NI-Soc'!Q126+'NI-Ric'!Q126+'NI-118'!Q126</f>
        <v>0</v>
      </c>
      <c r="R126" s="517"/>
      <c r="S126" s="675"/>
      <c r="T126" s="675"/>
      <c r="U126" s="675"/>
      <c r="V126" s="675"/>
      <c r="W126" s="675"/>
      <c r="X126" s="675"/>
    </row>
    <row r="127" spans="1:24">
      <c r="A127" s="699"/>
      <c r="B127" s="127" t="s">
        <v>303</v>
      </c>
      <c r="C127" s="127" t="s">
        <v>3288</v>
      </c>
      <c r="D127" s="127"/>
      <c r="E127" s="127"/>
      <c r="F127" s="127"/>
      <c r="G127" s="123"/>
      <c r="H127" s="123"/>
      <c r="I127" s="127"/>
      <c r="J127" s="127"/>
      <c r="K127" s="304" t="s">
        <v>304</v>
      </c>
      <c r="L127" s="125" t="s">
        <v>3218</v>
      </c>
      <c r="M127" s="530">
        <f>+'NI-San'!M127+'NI-Ter'!M127+'NI-Soc'!M127+'NI-Ric'!M127+'NI-118'!M127</f>
        <v>0</v>
      </c>
      <c r="N127" s="530">
        <f>+'NI-San'!N127+'NI-Ter'!N127+'NI-Soc'!N127+'NI-Ric'!N127+'NI-118'!N127</f>
        <v>0</v>
      </c>
      <c r="O127" s="126">
        <f t="shared" si="5"/>
        <v>0</v>
      </c>
      <c r="Q127" s="530">
        <f>+'NI-San'!Q127+'NI-Ter'!Q127+'NI-Soc'!Q127+'NI-Ric'!Q127+'NI-118'!Q127</f>
        <v>0</v>
      </c>
      <c r="R127" s="517"/>
      <c r="S127" s="675"/>
      <c r="T127" s="675"/>
      <c r="U127" s="675"/>
      <c r="V127" s="675"/>
      <c r="W127" s="675"/>
      <c r="X127" s="675"/>
    </row>
    <row r="128" spans="1:24">
      <c r="A128" s="699"/>
      <c r="B128" s="127" t="s">
        <v>305</v>
      </c>
      <c r="C128" s="127" t="s">
        <v>3289</v>
      </c>
      <c r="D128" s="127"/>
      <c r="E128" s="127"/>
      <c r="F128" s="127"/>
      <c r="G128" s="123"/>
      <c r="H128" s="123"/>
      <c r="I128" s="127"/>
      <c r="J128" s="127"/>
      <c r="K128" s="304" t="s">
        <v>306</v>
      </c>
      <c r="L128" s="125" t="s">
        <v>3218</v>
      </c>
      <c r="M128" s="530">
        <f>+'NI-San'!M128+'NI-Ter'!M128+'NI-Soc'!M128+'NI-Ric'!M128+'NI-118'!M128</f>
        <v>0</v>
      </c>
      <c r="N128" s="530">
        <f>+'NI-San'!N128+'NI-Ter'!N128+'NI-Soc'!N128+'NI-Ric'!N128+'NI-118'!N128</f>
        <v>0</v>
      </c>
      <c r="O128" s="126">
        <f t="shared" si="5"/>
        <v>0</v>
      </c>
      <c r="Q128" s="530">
        <f>+'NI-San'!Q128+'NI-Ter'!Q128+'NI-Soc'!Q128+'NI-Ric'!Q128+'NI-118'!Q128</f>
        <v>0</v>
      </c>
      <c r="R128" s="517"/>
      <c r="S128" s="675"/>
      <c r="T128" s="675"/>
      <c r="U128" s="675"/>
      <c r="V128" s="675"/>
      <c r="W128" s="675"/>
      <c r="X128" s="675"/>
    </row>
    <row r="129" spans="1:24">
      <c r="B129" s="127" t="s">
        <v>307</v>
      </c>
      <c r="C129" s="127" t="s">
        <v>3290</v>
      </c>
      <c r="D129" s="127"/>
      <c r="E129" s="127"/>
      <c r="F129" s="127"/>
      <c r="G129" s="123"/>
      <c r="H129" s="123"/>
      <c r="I129" s="127"/>
      <c r="J129" s="127"/>
      <c r="K129" s="304" t="s">
        <v>310</v>
      </c>
      <c r="L129" s="125" t="s">
        <v>3218</v>
      </c>
      <c r="M129" s="530">
        <f>+'NI-San'!M129+'NI-Ter'!M129+'NI-Soc'!M129+'NI-Ric'!M129+'NI-118'!M129</f>
        <v>0</v>
      </c>
      <c r="N129" s="530">
        <f>+'NI-San'!N129+'NI-Ter'!N129+'NI-Soc'!N129+'NI-Ric'!N129+'NI-118'!N129</f>
        <v>0</v>
      </c>
      <c r="O129" s="126">
        <f t="shared" si="5"/>
        <v>0</v>
      </c>
      <c r="Q129" s="530">
        <f>+'NI-San'!Q129+'NI-Ter'!Q129+'NI-Soc'!Q129+'NI-Ric'!Q129+'NI-118'!Q129</f>
        <v>0</v>
      </c>
      <c r="R129" s="517"/>
      <c r="S129" s="675"/>
      <c r="T129" s="675"/>
      <c r="U129" s="675"/>
      <c r="V129" s="675"/>
      <c r="W129" s="675"/>
      <c r="X129" s="675"/>
    </row>
    <row r="130" spans="1:24">
      <c r="B130" s="127" t="s">
        <v>311</v>
      </c>
      <c r="C130" s="127" t="s">
        <v>3291</v>
      </c>
      <c r="D130" s="127"/>
      <c r="E130" s="127"/>
      <c r="F130" s="127"/>
      <c r="G130" s="123"/>
      <c r="H130" s="123"/>
      <c r="I130" s="127"/>
      <c r="J130" s="127"/>
      <c r="K130" s="304" t="s">
        <v>312</v>
      </c>
      <c r="L130" s="125" t="s">
        <v>3218</v>
      </c>
      <c r="M130" s="530">
        <f>+'NI-San'!M130+'NI-Ter'!M130+'NI-Soc'!M130+'NI-Ric'!M130+'NI-118'!M130</f>
        <v>0</v>
      </c>
      <c r="N130" s="530">
        <f>+'NI-San'!N130+'NI-Ter'!N130+'NI-Soc'!N130+'NI-Ric'!N130+'NI-118'!N130</f>
        <v>0</v>
      </c>
      <c r="O130" s="126">
        <f t="shared" si="5"/>
        <v>0</v>
      </c>
      <c r="Q130" s="530">
        <f>+'NI-San'!Q130+'NI-Ter'!Q130+'NI-Soc'!Q130+'NI-Ric'!Q130+'NI-118'!Q130</f>
        <v>0</v>
      </c>
      <c r="R130" s="517"/>
      <c r="S130" s="675"/>
      <c r="T130" s="675"/>
      <c r="U130" s="675"/>
      <c r="V130" s="675"/>
      <c r="W130" s="675"/>
      <c r="X130" s="675"/>
    </row>
    <row r="131" spans="1:24" ht="25.5">
      <c r="B131" s="127" t="s">
        <v>313</v>
      </c>
      <c r="C131" s="127" t="s">
        <v>3292</v>
      </c>
      <c r="D131" s="127"/>
      <c r="E131" s="127"/>
      <c r="F131" s="127"/>
      <c r="G131" s="123"/>
      <c r="H131" s="123"/>
      <c r="I131" s="127"/>
      <c r="J131" s="127"/>
      <c r="K131" s="181" t="s">
        <v>315</v>
      </c>
      <c r="L131" s="125" t="s">
        <v>3218</v>
      </c>
      <c r="M131" s="530">
        <f>+'NI-San'!M131+'NI-Ter'!M131+'NI-Soc'!M131+'NI-Ric'!M131+'NI-118'!M131</f>
        <v>0</v>
      </c>
      <c r="N131" s="530">
        <f>+'NI-San'!N131+'NI-Ter'!N131+'NI-Soc'!N131+'NI-Ric'!N131+'NI-118'!N131</f>
        <v>0</v>
      </c>
      <c r="O131" s="126">
        <f t="shared" si="5"/>
        <v>0</v>
      </c>
      <c r="Q131" s="530">
        <f>+'NI-San'!Q131+'NI-Ter'!Q131+'NI-Soc'!Q131+'NI-Ric'!Q131+'NI-118'!Q131</f>
        <v>0</v>
      </c>
      <c r="R131" s="517"/>
      <c r="S131" s="675"/>
      <c r="T131" s="675"/>
      <c r="U131" s="675"/>
      <c r="V131" s="675"/>
      <c r="W131" s="675"/>
      <c r="X131" s="675"/>
    </row>
    <row r="132" spans="1:24" hidden="1">
      <c r="B132" s="127" t="s">
        <v>316</v>
      </c>
      <c r="C132" s="127" t="s">
        <v>3293</v>
      </c>
      <c r="D132" s="127"/>
      <c r="E132" s="127"/>
      <c r="F132" s="127"/>
      <c r="G132" s="123"/>
      <c r="H132" s="123"/>
      <c r="I132" s="127"/>
      <c r="J132" s="127"/>
      <c r="K132" s="181" t="s">
        <v>317</v>
      </c>
      <c r="L132" s="125" t="s">
        <v>3218</v>
      </c>
      <c r="M132" s="825"/>
      <c r="N132" s="825"/>
      <c r="O132" s="827"/>
      <c r="Q132" s="825"/>
      <c r="R132" s="517"/>
      <c r="S132" s="675"/>
      <c r="T132" s="675"/>
      <c r="U132" s="675"/>
      <c r="V132" s="675"/>
      <c r="W132" s="675"/>
      <c r="X132" s="675"/>
    </row>
    <row r="133" spans="1:24">
      <c r="A133" s="699"/>
      <c r="B133" s="127" t="s">
        <v>318</v>
      </c>
      <c r="C133" s="127" t="s">
        <v>3294</v>
      </c>
      <c r="D133" s="127"/>
      <c r="E133" s="127"/>
      <c r="F133" s="127"/>
      <c r="G133" s="123"/>
      <c r="H133" s="123"/>
      <c r="I133" s="127"/>
      <c r="J133" s="127"/>
      <c r="K133" s="181" t="s">
        <v>319</v>
      </c>
      <c r="L133" s="125" t="s">
        <v>3218</v>
      </c>
      <c r="M133" s="530">
        <f>+'NI-San'!M133+'NI-Ter'!M133+'NI-Soc'!M133+'NI-Ric'!M133+'NI-118'!M133</f>
        <v>0</v>
      </c>
      <c r="N133" s="530">
        <f>+'NI-San'!N133+'NI-Ter'!N133+'NI-Soc'!N133+'NI-Ric'!N133+'NI-118'!N133</f>
        <v>0</v>
      </c>
      <c r="O133" s="126">
        <f t="shared" si="5"/>
        <v>0</v>
      </c>
      <c r="Q133" s="530">
        <f>+'NI-San'!Q133+'NI-Ter'!Q133+'NI-Soc'!Q133+'NI-Ric'!Q133+'NI-118'!Q133</f>
        <v>0</v>
      </c>
      <c r="R133" s="517"/>
      <c r="S133" s="675"/>
      <c r="T133" s="675"/>
      <c r="U133" s="675"/>
      <c r="V133" s="675"/>
      <c r="W133" s="675"/>
      <c r="X133" s="675"/>
    </row>
    <row r="134" spans="1:24">
      <c r="A134" s="699"/>
      <c r="B134" s="127" t="s">
        <v>320</v>
      </c>
      <c r="C134" s="127" t="s">
        <v>3295</v>
      </c>
      <c r="D134" s="127"/>
      <c r="E134" s="127"/>
      <c r="F134" s="127"/>
      <c r="G134" s="123"/>
      <c r="H134" s="123"/>
      <c r="I134" s="127"/>
      <c r="J134" s="127"/>
      <c r="K134" s="181" t="s">
        <v>321</v>
      </c>
      <c r="L134" s="125" t="s">
        <v>3218</v>
      </c>
      <c r="M134" s="530">
        <f>+'NI-San'!M134+'NI-Ter'!M134+'NI-Soc'!M134+'NI-Ric'!M134+'NI-118'!M134</f>
        <v>0</v>
      </c>
      <c r="N134" s="530">
        <f>+'NI-San'!N134+'NI-Ter'!N134+'NI-Soc'!N134+'NI-Ric'!N134+'NI-118'!N134</f>
        <v>0</v>
      </c>
      <c r="O134" s="126">
        <f t="shared" si="5"/>
        <v>0</v>
      </c>
      <c r="Q134" s="530">
        <f>+'NI-San'!Q134+'NI-Ter'!Q134+'NI-Soc'!Q134+'NI-Ric'!Q134+'NI-118'!Q134</f>
        <v>0</v>
      </c>
      <c r="R134" s="517"/>
      <c r="S134" s="675"/>
      <c r="T134" s="675"/>
      <c r="U134" s="675"/>
      <c r="V134" s="675"/>
      <c r="W134" s="675"/>
      <c r="X134" s="675"/>
    </row>
    <row r="135" spans="1:24" ht="25.5">
      <c r="A135" s="699"/>
      <c r="B135" s="127" t="s">
        <v>322</v>
      </c>
      <c r="C135" s="127" t="s">
        <v>3296</v>
      </c>
      <c r="D135" s="127"/>
      <c r="E135" s="127"/>
      <c r="F135" s="127"/>
      <c r="G135" s="123"/>
      <c r="H135" s="123"/>
      <c r="I135" s="127"/>
      <c r="J135" s="127"/>
      <c r="K135" s="181" t="s">
        <v>323</v>
      </c>
      <c r="L135" s="125" t="s">
        <v>3218</v>
      </c>
      <c r="M135" s="530">
        <f>+'NI-San'!M135+'NI-Ter'!M135+'NI-Soc'!M135+'NI-Ric'!M135+'NI-118'!M135</f>
        <v>0</v>
      </c>
      <c r="N135" s="530">
        <f>+'NI-San'!N135+'NI-Ter'!N135+'NI-Soc'!N135+'NI-Ric'!N135+'NI-118'!N135</f>
        <v>0</v>
      </c>
      <c r="O135" s="126">
        <f t="shared" si="5"/>
        <v>0</v>
      </c>
      <c r="Q135" s="530">
        <f>+'NI-San'!Q135+'NI-Ter'!Q135+'NI-Soc'!Q135+'NI-Ric'!Q135+'NI-118'!Q135</f>
        <v>0</v>
      </c>
      <c r="R135" s="517"/>
      <c r="S135" s="675"/>
      <c r="T135" s="675"/>
      <c r="U135" s="675"/>
      <c r="V135" s="675"/>
      <c r="W135" s="675"/>
      <c r="X135" s="675"/>
    </row>
    <row r="136" spans="1:24">
      <c r="B136" s="127" t="s">
        <v>324</v>
      </c>
      <c r="C136" s="127" t="s">
        <v>3297</v>
      </c>
      <c r="D136" s="127"/>
      <c r="E136" s="127"/>
      <c r="F136" s="138"/>
      <c r="G136" s="123"/>
      <c r="H136" s="123"/>
      <c r="I136" s="127"/>
      <c r="J136" s="127"/>
      <c r="K136" s="181" t="s">
        <v>325</v>
      </c>
      <c r="L136" s="125" t="s">
        <v>3218</v>
      </c>
      <c r="M136" s="530">
        <f>+'NI-San'!M136+'NI-Ter'!M136+'NI-Soc'!M136+'NI-Ric'!M136+'NI-118'!M136</f>
        <v>0</v>
      </c>
      <c r="N136" s="530">
        <f>+'NI-San'!N136+'NI-Ter'!N136+'NI-Soc'!N136+'NI-Ric'!N136+'NI-118'!N136</f>
        <v>0</v>
      </c>
      <c r="O136" s="126">
        <f t="shared" si="5"/>
        <v>0</v>
      </c>
      <c r="Q136" s="530">
        <f>+'NI-San'!Q136+'NI-Ter'!Q136+'NI-Soc'!Q136+'NI-Ric'!Q136+'NI-118'!Q136</f>
        <v>0</v>
      </c>
      <c r="R136" s="517"/>
      <c r="S136" s="675"/>
      <c r="T136" s="675"/>
      <c r="U136" s="675"/>
      <c r="V136" s="675"/>
      <c r="W136" s="675"/>
      <c r="X136" s="675"/>
    </row>
    <row r="137" spans="1:24">
      <c r="B137" s="127" t="s">
        <v>326</v>
      </c>
      <c r="C137" s="127" t="s">
        <v>3298</v>
      </c>
      <c r="D137" s="127"/>
      <c r="E137" s="127"/>
      <c r="F137" s="127"/>
      <c r="G137" s="123"/>
      <c r="H137" s="123"/>
      <c r="I137" s="127"/>
      <c r="J137" s="127"/>
      <c r="K137" s="181" t="s">
        <v>328</v>
      </c>
      <c r="L137" s="125" t="s">
        <v>3218</v>
      </c>
      <c r="M137" s="530">
        <f>+'NI-San'!M137+'NI-Ter'!M137+'NI-Soc'!M137+'NI-Ric'!M137+'NI-118'!M137</f>
        <v>0</v>
      </c>
      <c r="N137" s="530">
        <f>+'NI-San'!N137+'NI-Ter'!N137+'NI-Soc'!N137+'NI-Ric'!N137+'NI-118'!N137</f>
        <v>0</v>
      </c>
      <c r="O137" s="126">
        <f t="shared" si="5"/>
        <v>0</v>
      </c>
      <c r="Q137" s="530">
        <f>+'NI-San'!Q137+'NI-Ter'!Q137+'NI-Soc'!Q137+'NI-Ric'!Q137+'NI-118'!Q137</f>
        <v>0</v>
      </c>
      <c r="R137" s="517"/>
      <c r="S137" s="675"/>
      <c r="T137" s="675"/>
      <c r="U137" s="675"/>
      <c r="V137" s="675"/>
      <c r="W137" s="675"/>
      <c r="X137" s="675"/>
    </row>
    <row r="138" spans="1:24">
      <c r="B138" s="127" t="s">
        <v>329</v>
      </c>
      <c r="C138" s="127" t="s">
        <v>3299</v>
      </c>
      <c r="D138" s="127"/>
      <c r="E138" s="127"/>
      <c r="F138" s="127"/>
      <c r="G138" s="123"/>
      <c r="H138" s="123"/>
      <c r="I138" s="127"/>
      <c r="J138" s="127"/>
      <c r="K138" s="181" t="s">
        <v>330</v>
      </c>
      <c r="L138" s="125" t="s">
        <v>3218</v>
      </c>
      <c r="M138" s="530">
        <f>+'NI-San'!M138+'NI-Ter'!M138+'NI-Soc'!M138+'NI-Ric'!M138+'NI-118'!M138</f>
        <v>0</v>
      </c>
      <c r="N138" s="530">
        <f>+'NI-San'!N138+'NI-Ter'!N138+'NI-Soc'!N138+'NI-Ric'!N138+'NI-118'!N138</f>
        <v>0</v>
      </c>
      <c r="O138" s="126">
        <f t="shared" si="5"/>
        <v>0</v>
      </c>
      <c r="Q138" s="530">
        <f>+'NI-San'!Q138+'NI-Ter'!Q138+'NI-Soc'!Q138+'NI-Ric'!Q138+'NI-118'!Q138</f>
        <v>0</v>
      </c>
      <c r="R138" s="517"/>
      <c r="S138" s="675"/>
      <c r="T138" s="675"/>
      <c r="U138" s="675"/>
      <c r="V138" s="675"/>
      <c r="W138" s="675"/>
      <c r="X138" s="675"/>
    </row>
    <row r="139" spans="1:24" ht="25.5">
      <c r="B139" s="127" t="s">
        <v>331</v>
      </c>
      <c r="C139" s="127" t="s">
        <v>3300</v>
      </c>
      <c r="D139" s="127"/>
      <c r="E139" s="127"/>
      <c r="F139" s="127"/>
      <c r="G139" s="123"/>
      <c r="H139" s="123"/>
      <c r="I139" s="127"/>
      <c r="J139" s="127"/>
      <c r="K139" s="181" t="s">
        <v>332</v>
      </c>
      <c r="L139" s="125" t="s">
        <v>3218</v>
      </c>
      <c r="M139" s="530">
        <f>+'NI-San'!M139+'NI-Ter'!M139+'NI-Soc'!M139+'NI-Ric'!M139+'NI-118'!M139</f>
        <v>0</v>
      </c>
      <c r="N139" s="530">
        <f>+'NI-San'!N139+'NI-Ter'!N139+'NI-Soc'!N139+'NI-Ric'!N139+'NI-118'!N139</f>
        <v>0</v>
      </c>
      <c r="O139" s="126">
        <f t="shared" si="5"/>
        <v>0</v>
      </c>
      <c r="Q139" s="530">
        <f>+'NI-San'!Q139+'NI-Ter'!Q139+'NI-Soc'!Q139+'NI-Ric'!Q139+'NI-118'!Q139</f>
        <v>0</v>
      </c>
      <c r="R139" s="517"/>
      <c r="S139" s="675"/>
      <c r="T139" s="675"/>
      <c r="U139" s="675"/>
      <c r="V139" s="675"/>
      <c r="W139" s="675"/>
      <c r="X139" s="675"/>
    </row>
    <row r="140" spans="1:24">
      <c r="B140" s="127" t="s">
        <v>333</v>
      </c>
      <c r="C140" s="127" t="s">
        <v>3301</v>
      </c>
      <c r="D140" s="127"/>
      <c r="E140" s="127"/>
      <c r="F140" s="127"/>
      <c r="G140" s="123"/>
      <c r="H140" s="123"/>
      <c r="I140" s="127"/>
      <c r="J140" s="127"/>
      <c r="K140" s="181" t="s">
        <v>334</v>
      </c>
      <c r="L140" s="125" t="s">
        <v>3218</v>
      </c>
      <c r="M140" s="530">
        <f>+'NI-San'!M140+'NI-Ter'!M140+'NI-Soc'!M140+'NI-Ric'!M140+'NI-118'!M140</f>
        <v>0</v>
      </c>
      <c r="N140" s="530">
        <f>+'NI-San'!N140+'NI-Ter'!N140+'NI-Soc'!N140+'NI-Ric'!N140+'NI-118'!N140</f>
        <v>0</v>
      </c>
      <c r="O140" s="126">
        <f t="shared" si="5"/>
        <v>0</v>
      </c>
      <c r="Q140" s="530">
        <f>+'NI-San'!Q140+'NI-Ter'!Q140+'NI-Soc'!Q140+'NI-Ric'!Q140+'NI-118'!Q140</f>
        <v>0</v>
      </c>
      <c r="R140" s="517"/>
      <c r="S140" s="675"/>
      <c r="T140" s="675"/>
      <c r="U140" s="675"/>
      <c r="V140" s="675"/>
      <c r="W140" s="675"/>
      <c r="X140" s="675"/>
    </row>
    <row r="141" spans="1:24">
      <c r="B141" s="127" t="s">
        <v>335</v>
      </c>
      <c r="C141" s="127" t="s">
        <v>3302</v>
      </c>
      <c r="D141" s="127"/>
      <c r="E141" s="127"/>
      <c r="F141" s="127"/>
      <c r="G141" s="123"/>
      <c r="H141" s="123"/>
      <c r="I141" s="127"/>
      <c r="J141" s="127"/>
      <c r="K141" s="181" t="s">
        <v>337</v>
      </c>
      <c r="L141" s="125" t="s">
        <v>3218</v>
      </c>
      <c r="M141" s="530">
        <f>+'NI-San'!M141+'NI-Ter'!M141+'NI-Soc'!M141+'NI-Ric'!M141+'NI-118'!M141</f>
        <v>0</v>
      </c>
      <c r="N141" s="530">
        <f>+'NI-San'!N141+'NI-Ter'!N141+'NI-Soc'!N141+'NI-Ric'!N141+'NI-118'!N141</f>
        <v>0</v>
      </c>
      <c r="O141" s="126">
        <f t="shared" si="5"/>
        <v>0</v>
      </c>
      <c r="Q141" s="530">
        <f>+'NI-San'!Q141+'NI-Ter'!Q141+'NI-Soc'!Q141+'NI-Ric'!Q141+'NI-118'!Q141</f>
        <v>0</v>
      </c>
      <c r="R141" s="517"/>
      <c r="S141" s="675"/>
      <c r="T141" s="675"/>
      <c r="U141" s="675"/>
      <c r="V141" s="675"/>
      <c r="W141" s="675"/>
      <c r="X141" s="675"/>
    </row>
    <row r="142" spans="1:24">
      <c r="B142" s="127" t="s">
        <v>338</v>
      </c>
      <c r="C142" s="127" t="s">
        <v>3303</v>
      </c>
      <c r="D142" s="127"/>
      <c r="E142" s="127"/>
      <c r="F142" s="127"/>
      <c r="G142" s="123"/>
      <c r="H142" s="123"/>
      <c r="I142" s="127"/>
      <c r="J142" s="127"/>
      <c r="K142" s="181" t="s">
        <v>339</v>
      </c>
      <c r="L142" s="125" t="s">
        <v>3218</v>
      </c>
      <c r="M142" s="530">
        <f>+'NI-San'!M142+'NI-Ter'!M142+'NI-Soc'!M142+'NI-Ric'!M142+'NI-118'!M142</f>
        <v>0</v>
      </c>
      <c r="N142" s="530">
        <f>+'NI-San'!N142+'NI-Ter'!N142+'NI-Soc'!N142+'NI-Ric'!N142+'NI-118'!N142</f>
        <v>0</v>
      </c>
      <c r="O142" s="126">
        <f t="shared" si="5"/>
        <v>0</v>
      </c>
      <c r="Q142" s="530">
        <f>+'NI-San'!Q142+'NI-Ter'!Q142+'NI-Soc'!Q142+'NI-Ric'!Q142+'NI-118'!Q142</f>
        <v>0</v>
      </c>
      <c r="R142" s="517"/>
      <c r="S142" s="675"/>
      <c r="T142" s="675"/>
      <c r="U142" s="675"/>
      <c r="V142" s="675"/>
      <c r="W142" s="675"/>
      <c r="X142" s="675"/>
    </row>
    <row r="143" spans="1:24" ht="25.5">
      <c r="B143" s="127" t="s">
        <v>340</v>
      </c>
      <c r="C143" s="127" t="s">
        <v>3304</v>
      </c>
      <c r="D143" s="127"/>
      <c r="E143" s="127"/>
      <c r="F143" s="127"/>
      <c r="G143" s="123"/>
      <c r="H143" s="123"/>
      <c r="I143" s="127"/>
      <c r="J143" s="127"/>
      <c r="K143" s="181" t="s">
        <v>341</v>
      </c>
      <c r="L143" s="125" t="s">
        <v>3218</v>
      </c>
      <c r="M143" s="530">
        <f>+'NI-San'!M143+'NI-Ter'!M143+'NI-Soc'!M143+'NI-Ric'!M143+'NI-118'!M143</f>
        <v>0</v>
      </c>
      <c r="N143" s="530">
        <f>+'NI-San'!N143+'NI-Ter'!N143+'NI-Soc'!N143+'NI-Ric'!N143+'NI-118'!N143</f>
        <v>0</v>
      </c>
      <c r="O143" s="126">
        <f t="shared" si="5"/>
        <v>0</v>
      </c>
      <c r="Q143" s="530">
        <f>+'NI-San'!Q143+'NI-Ter'!Q143+'NI-Soc'!Q143+'NI-Ric'!Q143+'NI-118'!Q143</f>
        <v>0</v>
      </c>
      <c r="R143" s="517"/>
      <c r="S143" s="675"/>
      <c r="T143" s="675"/>
      <c r="U143" s="675"/>
      <c r="V143" s="675"/>
      <c r="W143" s="675"/>
      <c r="X143" s="675"/>
    </row>
    <row r="144" spans="1:24" hidden="1">
      <c r="B144" s="127" t="s">
        <v>342</v>
      </c>
      <c r="C144" s="127" t="s">
        <v>3305</v>
      </c>
      <c r="D144" s="127"/>
      <c r="E144" s="127"/>
      <c r="F144" s="127"/>
      <c r="G144" s="123"/>
      <c r="H144" s="123"/>
      <c r="I144" s="127"/>
      <c r="J144" s="127"/>
      <c r="K144" s="181" t="s">
        <v>343</v>
      </c>
      <c r="L144" s="125" t="s">
        <v>3218</v>
      </c>
      <c r="M144" s="825"/>
      <c r="N144" s="825"/>
      <c r="O144" s="827"/>
      <c r="Q144" s="825"/>
      <c r="R144" s="517"/>
      <c r="S144" s="675"/>
      <c r="T144" s="675"/>
      <c r="U144" s="675"/>
      <c r="V144" s="675"/>
      <c r="W144" s="675"/>
      <c r="X144" s="675"/>
    </row>
    <row r="145" spans="1:24">
      <c r="A145" s="699"/>
      <c r="B145" s="127" t="s">
        <v>344</v>
      </c>
      <c r="C145" s="127" t="s">
        <v>3306</v>
      </c>
      <c r="D145" s="127"/>
      <c r="E145" s="127"/>
      <c r="F145" s="127"/>
      <c r="G145" s="123"/>
      <c r="H145" s="123"/>
      <c r="I145" s="127"/>
      <c r="J145" s="127"/>
      <c r="K145" s="181" t="s">
        <v>345</v>
      </c>
      <c r="L145" s="125" t="s">
        <v>3218</v>
      </c>
      <c r="M145" s="530">
        <f>+'NI-San'!M145+'NI-Ter'!M145+'NI-Soc'!M145+'NI-Ric'!M145+'NI-118'!M145</f>
        <v>0</v>
      </c>
      <c r="N145" s="530">
        <f>+'NI-San'!N145+'NI-Ter'!N145+'NI-Soc'!N145+'NI-Ric'!N145+'NI-118'!N145</f>
        <v>0</v>
      </c>
      <c r="O145" s="126">
        <f t="shared" si="5"/>
        <v>0</v>
      </c>
      <c r="Q145" s="530">
        <f>+'NI-San'!Q145+'NI-Ter'!Q145+'NI-Soc'!Q145+'NI-Ric'!Q145+'NI-118'!Q145</f>
        <v>0</v>
      </c>
      <c r="R145" s="517"/>
      <c r="S145" s="675"/>
      <c r="T145" s="675"/>
      <c r="U145" s="675"/>
      <c r="V145" s="675"/>
      <c r="W145" s="675"/>
      <c r="X145" s="675"/>
    </row>
    <row r="146" spans="1:24">
      <c r="A146" s="699"/>
      <c r="B146" s="127" t="s">
        <v>346</v>
      </c>
      <c r="C146" s="127" t="s">
        <v>3307</v>
      </c>
      <c r="D146" s="127"/>
      <c r="E146" s="127"/>
      <c r="F146" s="127"/>
      <c r="G146" s="123"/>
      <c r="H146" s="123"/>
      <c r="I146" s="127"/>
      <c r="J146" s="127"/>
      <c r="K146" s="181" t="s">
        <v>347</v>
      </c>
      <c r="L146" s="125" t="s">
        <v>3218</v>
      </c>
      <c r="M146" s="530">
        <f>+'NI-San'!M146+'NI-Ter'!M146+'NI-Soc'!M146+'NI-Ric'!M146+'NI-118'!M146</f>
        <v>0</v>
      </c>
      <c r="N146" s="530">
        <f>+'NI-San'!N146+'NI-Ter'!N146+'NI-Soc'!N146+'NI-Ric'!N146+'NI-118'!N146</f>
        <v>0</v>
      </c>
      <c r="O146" s="126">
        <f t="shared" si="5"/>
        <v>0</v>
      </c>
      <c r="Q146" s="530">
        <f>+'NI-San'!Q146+'NI-Ter'!Q146+'NI-Soc'!Q146+'NI-Ric'!Q146+'NI-118'!Q146</f>
        <v>0</v>
      </c>
      <c r="R146" s="517"/>
      <c r="S146" s="675"/>
      <c r="T146" s="675"/>
      <c r="U146" s="675"/>
      <c r="V146" s="675"/>
      <c r="W146" s="675"/>
      <c r="X146" s="675"/>
    </row>
    <row r="147" spans="1:24" ht="25.5">
      <c r="A147" s="699"/>
      <c r="B147" s="127" t="s">
        <v>348</v>
      </c>
      <c r="C147" s="127" t="s">
        <v>3308</v>
      </c>
      <c r="D147" s="127"/>
      <c r="E147" s="127"/>
      <c r="F147" s="127"/>
      <c r="G147" s="123"/>
      <c r="H147" s="123"/>
      <c r="I147" s="127"/>
      <c r="J147" s="127"/>
      <c r="K147" s="181" t="s">
        <v>349</v>
      </c>
      <c r="L147" s="125" t="s">
        <v>3218</v>
      </c>
      <c r="M147" s="530">
        <f>+'NI-San'!M147+'NI-Ter'!M147+'NI-Soc'!M147+'NI-Ric'!M147+'NI-118'!M147</f>
        <v>0</v>
      </c>
      <c r="N147" s="530">
        <f>+'NI-San'!N147+'NI-Ter'!N147+'NI-Soc'!N147+'NI-Ric'!N147+'NI-118'!N147</f>
        <v>0</v>
      </c>
      <c r="O147" s="126">
        <f t="shared" si="5"/>
        <v>0</v>
      </c>
      <c r="Q147" s="530">
        <f>+'NI-San'!Q147+'NI-Ter'!Q147+'NI-Soc'!Q147+'NI-Ric'!Q147+'NI-118'!Q147</f>
        <v>0</v>
      </c>
      <c r="R147" s="517"/>
      <c r="S147" s="675"/>
      <c r="T147" s="675"/>
      <c r="U147" s="675"/>
      <c r="V147" s="675"/>
      <c r="W147" s="675"/>
      <c r="X147" s="675"/>
    </row>
    <row r="148" spans="1:24">
      <c r="B148" s="127" t="s">
        <v>350</v>
      </c>
      <c r="C148" s="127" t="s">
        <v>3309</v>
      </c>
      <c r="D148" s="127"/>
      <c r="E148" s="127"/>
      <c r="F148" s="127"/>
      <c r="G148" s="123"/>
      <c r="H148" s="123"/>
      <c r="I148" s="127"/>
      <c r="J148" s="127"/>
      <c r="K148" s="304" t="s">
        <v>353</v>
      </c>
      <c r="L148" s="125" t="s">
        <v>3218</v>
      </c>
      <c r="M148" s="530">
        <f>+'NI-San'!M148+'NI-Ter'!M148+'NI-Soc'!M148+'NI-Ric'!M148+'NI-118'!M148</f>
        <v>0</v>
      </c>
      <c r="N148" s="530">
        <f>+'NI-San'!N148+'NI-Ter'!N148+'NI-Soc'!N148+'NI-Ric'!N148+'NI-118'!N148</f>
        <v>0</v>
      </c>
      <c r="O148" s="126">
        <f t="shared" si="5"/>
        <v>0</v>
      </c>
      <c r="Q148" s="530">
        <f>+'NI-San'!Q148+'NI-Ter'!Q148+'NI-Soc'!Q148+'NI-Ric'!Q148+'NI-118'!Q148</f>
        <v>0</v>
      </c>
      <c r="R148" s="517"/>
      <c r="S148" s="675"/>
      <c r="T148" s="675"/>
      <c r="U148" s="675"/>
      <c r="V148" s="675"/>
      <c r="W148" s="675"/>
      <c r="X148" s="675"/>
    </row>
    <row r="149" spans="1:24">
      <c r="B149" s="127" t="s">
        <v>354</v>
      </c>
      <c r="C149" s="127" t="s">
        <v>3310</v>
      </c>
      <c r="D149" s="127"/>
      <c r="E149" s="127"/>
      <c r="F149" s="127"/>
      <c r="G149" s="123"/>
      <c r="H149" s="123"/>
      <c r="I149" s="127"/>
      <c r="J149" s="127"/>
      <c r="K149" s="304" t="s">
        <v>355</v>
      </c>
      <c r="L149" s="125" t="s">
        <v>3218</v>
      </c>
      <c r="M149" s="530">
        <f>+'NI-San'!M149+'NI-Ter'!M149+'NI-Soc'!M149+'NI-Ric'!M149+'NI-118'!M149</f>
        <v>0</v>
      </c>
      <c r="N149" s="530">
        <f>+'NI-San'!N149+'NI-Ter'!N149+'NI-Soc'!N149+'NI-Ric'!N149+'NI-118'!N149</f>
        <v>0</v>
      </c>
      <c r="O149" s="126">
        <f t="shared" si="5"/>
        <v>0</v>
      </c>
      <c r="Q149" s="530">
        <f>+'NI-San'!Q149+'NI-Ter'!Q149+'NI-Soc'!Q149+'NI-Ric'!Q149+'NI-118'!Q149</f>
        <v>0</v>
      </c>
      <c r="R149" s="517"/>
      <c r="S149" s="675"/>
      <c r="T149" s="675"/>
      <c r="U149" s="675"/>
      <c r="V149" s="675"/>
      <c r="W149" s="675"/>
      <c r="X149" s="675"/>
    </row>
    <row r="150" spans="1:24" ht="25.5">
      <c r="B150" s="127" t="s">
        <v>356</v>
      </c>
      <c r="C150" s="127" t="s">
        <v>3311</v>
      </c>
      <c r="D150" s="127"/>
      <c r="E150" s="127"/>
      <c r="F150" s="127"/>
      <c r="G150" s="123"/>
      <c r="H150" s="123"/>
      <c r="I150" s="127"/>
      <c r="J150" s="127"/>
      <c r="K150" s="181" t="s">
        <v>358</v>
      </c>
      <c r="L150" s="125" t="s">
        <v>3218</v>
      </c>
      <c r="M150" s="530">
        <f>+'NI-San'!M150+'NI-Ter'!M150+'NI-Soc'!M150+'NI-Ric'!M150+'NI-118'!M150</f>
        <v>0</v>
      </c>
      <c r="N150" s="530">
        <f>+'NI-San'!N150+'NI-Ter'!N150+'NI-Soc'!N150+'NI-Ric'!N150+'NI-118'!N150</f>
        <v>0</v>
      </c>
      <c r="O150" s="126">
        <f t="shared" si="5"/>
        <v>0</v>
      </c>
      <c r="Q150" s="530">
        <f>+'NI-San'!Q150+'NI-Ter'!Q150+'NI-Soc'!Q150+'NI-Ric'!Q150+'NI-118'!Q150</f>
        <v>0</v>
      </c>
      <c r="R150" s="517"/>
      <c r="S150" s="675"/>
      <c r="T150" s="675"/>
      <c r="U150" s="675"/>
      <c r="V150" s="675"/>
      <c r="W150" s="675"/>
      <c r="X150" s="675"/>
    </row>
    <row r="151" spans="1:24">
      <c r="B151" s="127" t="s">
        <v>359</v>
      </c>
      <c r="C151" s="127" t="s">
        <v>3312</v>
      </c>
      <c r="D151" s="127"/>
      <c r="E151" s="127"/>
      <c r="F151" s="127"/>
      <c r="G151" s="123"/>
      <c r="H151" s="123"/>
      <c r="I151" s="127"/>
      <c r="J151" s="127"/>
      <c r="K151" s="181" t="s">
        <v>360</v>
      </c>
      <c r="L151" s="125" t="s">
        <v>3218</v>
      </c>
      <c r="M151" s="530">
        <f>+'NI-San'!M151+'NI-Ter'!M151+'NI-Soc'!M151+'NI-Ric'!M151+'NI-118'!M151</f>
        <v>0</v>
      </c>
      <c r="N151" s="530">
        <f>+'NI-San'!N151+'NI-Ter'!N151+'NI-Soc'!N151+'NI-Ric'!N151+'NI-118'!N151</f>
        <v>0</v>
      </c>
      <c r="O151" s="126">
        <f t="shared" si="5"/>
        <v>0</v>
      </c>
      <c r="Q151" s="530">
        <f>+'NI-San'!Q151+'NI-Ter'!Q151+'NI-Soc'!Q151+'NI-Ric'!Q151+'NI-118'!Q151</f>
        <v>0</v>
      </c>
      <c r="R151" s="517"/>
      <c r="S151" s="675"/>
      <c r="T151" s="675"/>
      <c r="U151" s="675"/>
      <c r="V151" s="675"/>
      <c r="W151" s="675"/>
      <c r="X151" s="675"/>
    </row>
    <row r="152" spans="1:24">
      <c r="B152" s="127" t="s">
        <v>361</v>
      </c>
      <c r="C152" s="127" t="s">
        <v>3313</v>
      </c>
      <c r="D152" s="127"/>
      <c r="E152" s="127"/>
      <c r="F152" s="127"/>
      <c r="G152" s="123"/>
      <c r="H152" s="123"/>
      <c r="I152" s="127"/>
      <c r="J152" s="127"/>
      <c r="K152" s="304" t="s">
        <v>363</v>
      </c>
      <c r="L152" s="125" t="s">
        <v>3218</v>
      </c>
      <c r="M152" s="530">
        <f>+'NI-San'!M152+'NI-Ter'!M152+'NI-Soc'!M152+'NI-Ric'!M152+'NI-118'!M152</f>
        <v>0</v>
      </c>
      <c r="N152" s="530">
        <f>+'NI-San'!N152+'NI-Ter'!N152+'NI-Soc'!N152+'NI-Ric'!N152+'NI-118'!N152</f>
        <v>0</v>
      </c>
      <c r="O152" s="126">
        <f t="shared" si="5"/>
        <v>0</v>
      </c>
      <c r="Q152" s="530">
        <f>+'NI-San'!Q152+'NI-Ter'!Q152+'NI-Soc'!Q152+'NI-Ric'!Q152+'NI-118'!Q152</f>
        <v>0</v>
      </c>
      <c r="R152" s="517"/>
      <c r="S152" s="675"/>
      <c r="T152" s="675"/>
      <c r="U152" s="675"/>
      <c r="V152" s="675"/>
      <c r="W152" s="675"/>
      <c r="X152" s="675"/>
    </row>
    <row r="153" spans="1:24">
      <c r="B153" s="127" t="s">
        <v>364</v>
      </c>
      <c r="C153" s="127" t="s">
        <v>3314</v>
      </c>
      <c r="D153" s="127"/>
      <c r="E153" s="127"/>
      <c r="F153" s="127"/>
      <c r="G153" s="123"/>
      <c r="H153" s="123"/>
      <c r="I153" s="127"/>
      <c r="J153" s="127"/>
      <c r="K153" s="304" t="s">
        <v>366</v>
      </c>
      <c r="L153" s="125" t="s">
        <v>3218</v>
      </c>
      <c r="M153" s="530">
        <f>+'NI-San'!M153+'NI-Ter'!M153+'NI-Soc'!M153+'NI-Ric'!M153+'NI-118'!M153</f>
        <v>0</v>
      </c>
      <c r="N153" s="530">
        <f>+'NI-San'!N153+'NI-Ter'!N153+'NI-Soc'!N153+'NI-Ric'!N153+'NI-118'!N153</f>
        <v>0</v>
      </c>
      <c r="O153" s="126">
        <f>+N153-M153</f>
        <v>0</v>
      </c>
      <c r="Q153" s="530">
        <f>+'NI-San'!Q153+'NI-Ter'!Q153+'NI-Soc'!Q153+'NI-Ric'!Q153+'NI-118'!Q153</f>
        <v>0</v>
      </c>
      <c r="R153" s="517"/>
      <c r="S153" s="675"/>
      <c r="T153" s="675"/>
      <c r="U153" s="675"/>
      <c r="V153" s="675"/>
      <c r="W153" s="675"/>
      <c r="X153" s="675"/>
    </row>
    <row r="154" spans="1:24">
      <c r="B154" s="127" t="s">
        <v>367</v>
      </c>
      <c r="C154" s="127" t="s">
        <v>3315</v>
      </c>
      <c r="D154" s="127"/>
      <c r="E154" s="127"/>
      <c r="F154" s="127"/>
      <c r="G154" s="123"/>
      <c r="H154" s="123"/>
      <c r="I154" s="127"/>
      <c r="J154" s="127"/>
      <c r="K154" s="304" t="s">
        <v>368</v>
      </c>
      <c r="L154" s="125" t="s">
        <v>3218</v>
      </c>
      <c r="M154" s="530">
        <f>+'NI-San'!M154+'NI-Ter'!M154+'NI-Soc'!M154+'NI-Ric'!M154+'NI-118'!M154</f>
        <v>0</v>
      </c>
      <c r="N154" s="530">
        <f>+'NI-San'!N154+'NI-Ter'!N154+'NI-Soc'!N154+'NI-Ric'!N154+'NI-118'!N154</f>
        <v>0</v>
      </c>
      <c r="O154" s="126">
        <f>+N154-M154</f>
        <v>0</v>
      </c>
      <c r="Q154" s="530">
        <f>+'NI-San'!Q154+'NI-Ter'!Q154+'NI-Soc'!Q154+'NI-Ric'!Q154+'NI-118'!Q154</f>
        <v>0</v>
      </c>
      <c r="R154" s="517"/>
      <c r="S154" s="675"/>
      <c r="T154" s="675"/>
      <c r="U154" s="675"/>
      <c r="V154" s="675"/>
      <c r="W154" s="675"/>
      <c r="X154" s="675"/>
    </row>
    <row r="155" spans="1:24">
      <c r="B155" s="127" t="s">
        <v>369</v>
      </c>
      <c r="C155" s="127" t="s">
        <v>3316</v>
      </c>
      <c r="D155" s="127"/>
      <c r="E155" s="127"/>
      <c r="F155" s="127"/>
      <c r="G155" s="123"/>
      <c r="H155" s="123"/>
      <c r="I155" s="127"/>
      <c r="J155" s="127"/>
      <c r="K155" s="304" t="s">
        <v>370</v>
      </c>
      <c r="L155" s="125" t="s">
        <v>3218</v>
      </c>
      <c r="M155" s="530">
        <f>+'NI-San'!M155+'NI-Ter'!M155+'NI-Soc'!M155+'NI-Ric'!M155+'NI-118'!M155</f>
        <v>0</v>
      </c>
      <c r="N155" s="530">
        <f>+'NI-San'!N155+'NI-Ter'!N155+'NI-Soc'!N155+'NI-Ric'!N155+'NI-118'!N155</f>
        <v>0</v>
      </c>
      <c r="O155" s="126">
        <f t="shared" si="5"/>
        <v>0</v>
      </c>
      <c r="Q155" s="530">
        <f>+'NI-San'!Q155+'NI-Ter'!Q155+'NI-Soc'!Q155+'NI-Ric'!Q155+'NI-118'!Q155</f>
        <v>0</v>
      </c>
      <c r="R155" s="517"/>
      <c r="S155" s="675"/>
      <c r="T155" s="675"/>
      <c r="U155" s="675"/>
      <c r="V155" s="675"/>
      <c r="W155" s="675"/>
      <c r="X155" s="675"/>
    </row>
    <row r="156" spans="1:24">
      <c r="B156" s="127" t="s">
        <v>371</v>
      </c>
      <c r="C156" s="127" t="s">
        <v>3317</v>
      </c>
      <c r="D156" s="127"/>
      <c r="E156" s="127"/>
      <c r="F156" s="127"/>
      <c r="G156" s="123"/>
      <c r="H156" s="123"/>
      <c r="I156" s="127"/>
      <c r="J156" s="127"/>
      <c r="K156" s="1139" t="s">
        <v>372</v>
      </c>
      <c r="L156" s="125" t="s">
        <v>3218</v>
      </c>
      <c r="M156" s="530">
        <f>+'NI-San'!M156+'NI-Ter'!M156+'NI-Soc'!M156+'NI-Ric'!M156+'NI-118'!M156</f>
        <v>0</v>
      </c>
      <c r="N156" s="530">
        <f>+'NI-San'!N156+'NI-Ter'!N156+'NI-Soc'!N156+'NI-Ric'!N156+'NI-118'!N156</f>
        <v>0</v>
      </c>
      <c r="O156" s="126">
        <f>+N156-M156</f>
        <v>0</v>
      </c>
      <c r="Q156" s="530">
        <f>+'NI-San'!Q156+'NI-Ter'!Q156+'NI-Soc'!Q156+'NI-Ric'!Q156+'NI-118'!Q156</f>
        <v>0</v>
      </c>
      <c r="R156" s="517"/>
      <c r="S156" s="675"/>
      <c r="T156" s="675"/>
      <c r="U156" s="675"/>
      <c r="V156" s="675"/>
      <c r="W156" s="675"/>
      <c r="X156" s="675"/>
    </row>
    <row r="157" spans="1:24">
      <c r="B157" s="127" t="s">
        <v>373</v>
      </c>
      <c r="C157" s="127" t="s">
        <v>3318</v>
      </c>
      <c r="D157" s="127"/>
      <c r="E157" s="127"/>
      <c r="F157" s="127"/>
      <c r="G157" s="123"/>
      <c r="H157" s="123"/>
      <c r="I157" s="127"/>
      <c r="J157" s="127"/>
      <c r="K157" s="1139" t="s">
        <v>374</v>
      </c>
      <c r="L157" s="125" t="s">
        <v>3218</v>
      </c>
      <c r="M157" s="530">
        <f>+'NI-San'!M157+'NI-Ter'!M157+'NI-Soc'!M157+'NI-Ric'!M157+'NI-118'!M157</f>
        <v>0</v>
      </c>
      <c r="N157" s="530">
        <f>+'NI-San'!N157+'NI-Ter'!N157+'NI-Soc'!N157+'NI-Ric'!N157+'NI-118'!N157</f>
        <v>0</v>
      </c>
      <c r="O157" s="126">
        <f>+N157-M157</f>
        <v>0</v>
      </c>
      <c r="Q157" s="530">
        <f>+'NI-San'!Q157+'NI-Ter'!Q157+'NI-Soc'!Q157+'NI-Ric'!Q157+'NI-118'!Q157</f>
        <v>0</v>
      </c>
      <c r="R157" s="517"/>
      <c r="S157" s="675"/>
      <c r="T157" s="675"/>
      <c r="U157" s="675"/>
      <c r="V157" s="675"/>
      <c r="W157" s="675"/>
      <c r="X157" s="675"/>
    </row>
    <row r="158" spans="1:24" ht="15" customHeight="1">
      <c r="B158" s="127" t="s">
        <v>375</v>
      </c>
      <c r="C158" s="127" t="s">
        <v>3319</v>
      </c>
      <c r="D158" s="127"/>
      <c r="E158" s="127"/>
      <c r="F158" s="127"/>
      <c r="G158" s="123"/>
      <c r="H158" s="123"/>
      <c r="I158" s="127"/>
      <c r="J158" s="127"/>
      <c r="K158" s="304" t="s">
        <v>376</v>
      </c>
      <c r="L158" s="125" t="s">
        <v>3218</v>
      </c>
      <c r="M158" s="530">
        <f>+'NI-San'!M158+'NI-Ter'!M158+'NI-Soc'!M158+'NI-Ric'!M158+'NI-118'!M158</f>
        <v>0</v>
      </c>
      <c r="N158" s="530">
        <f>+'NI-San'!N158+'NI-Ter'!N158+'NI-Soc'!N158+'NI-Ric'!N158+'NI-118'!N158</f>
        <v>0</v>
      </c>
      <c r="O158" s="126">
        <f t="shared" si="5"/>
        <v>0</v>
      </c>
      <c r="Q158" s="530">
        <f>+'NI-San'!Q158+'NI-Ter'!Q158+'NI-Soc'!Q158+'NI-Ric'!Q158+'NI-118'!Q158</f>
        <v>0</v>
      </c>
      <c r="R158" s="517"/>
      <c r="S158" s="675"/>
      <c r="T158" s="675"/>
      <c r="U158" s="675"/>
      <c r="V158" s="675"/>
      <c r="W158" s="675"/>
      <c r="X158" s="675"/>
    </row>
    <row r="159" spans="1:24" ht="15" customHeight="1">
      <c r="B159" s="127" t="s">
        <v>377</v>
      </c>
      <c r="C159" s="127" t="s">
        <v>3320</v>
      </c>
      <c r="D159" s="127"/>
      <c r="E159" s="127"/>
      <c r="F159" s="127"/>
      <c r="G159" s="123"/>
      <c r="H159" s="123"/>
      <c r="I159" s="127"/>
      <c r="J159" s="127"/>
      <c r="K159" s="1139" t="s">
        <v>379</v>
      </c>
      <c r="L159" s="125" t="s">
        <v>3218</v>
      </c>
      <c r="M159" s="530">
        <f>+'NI-San'!M159+'NI-Ter'!M159+'NI-Soc'!M159+'NI-Ric'!M159+'NI-118'!M159</f>
        <v>0</v>
      </c>
      <c r="N159" s="530">
        <f>+'NI-San'!N159+'NI-Ter'!N159+'NI-Soc'!N159+'NI-Ric'!N159+'NI-118'!N159</f>
        <v>0</v>
      </c>
      <c r="O159" s="126">
        <f>+N159-M159</f>
        <v>0</v>
      </c>
      <c r="Q159" s="530">
        <f>+'NI-San'!Q159+'NI-Ter'!Q159+'NI-Soc'!Q159+'NI-Ric'!Q159+'NI-118'!Q159</f>
        <v>0</v>
      </c>
      <c r="R159" s="517"/>
      <c r="S159" s="675"/>
      <c r="T159" s="675"/>
      <c r="U159" s="675"/>
      <c r="V159" s="675"/>
      <c r="W159" s="675"/>
      <c r="X159" s="675"/>
    </row>
    <row r="160" spans="1:24" ht="15" customHeight="1">
      <c r="B160" s="127" t="s">
        <v>380</v>
      </c>
      <c r="C160" s="127" t="s">
        <v>3321</v>
      </c>
      <c r="D160" s="127"/>
      <c r="E160" s="127"/>
      <c r="F160" s="127"/>
      <c r="G160" s="123"/>
      <c r="H160" s="123"/>
      <c r="I160" s="127"/>
      <c r="J160" s="127"/>
      <c r="K160" s="1139" t="s">
        <v>381</v>
      </c>
      <c r="L160" s="125" t="s">
        <v>3218</v>
      </c>
      <c r="M160" s="530">
        <f>+'NI-San'!M160+'NI-Ter'!M160+'NI-Soc'!M160+'NI-Ric'!M160+'NI-118'!M160</f>
        <v>0</v>
      </c>
      <c r="N160" s="530">
        <f>+'NI-San'!N160+'NI-Ter'!N160+'NI-Soc'!N160+'NI-Ric'!N160+'NI-118'!N160</f>
        <v>0</v>
      </c>
      <c r="O160" s="126">
        <f>+N160-M160</f>
        <v>0</v>
      </c>
      <c r="Q160" s="530">
        <f>+'NI-San'!Q160+'NI-Ter'!Q160+'NI-Soc'!Q160+'NI-Ric'!Q160+'NI-118'!Q160</f>
        <v>0</v>
      </c>
      <c r="R160" s="517"/>
      <c r="S160" s="675"/>
      <c r="T160" s="675"/>
      <c r="U160" s="675"/>
      <c r="V160" s="675"/>
      <c r="W160" s="675"/>
      <c r="X160" s="675"/>
    </row>
    <row r="161" spans="2:24">
      <c r="B161" s="127" t="s">
        <v>382</v>
      </c>
      <c r="C161" s="127" t="s">
        <v>3322</v>
      </c>
      <c r="D161" s="127"/>
      <c r="E161" s="127"/>
      <c r="F161" s="127"/>
      <c r="G161" s="123"/>
      <c r="H161" s="123"/>
      <c r="I161" s="127"/>
      <c r="J161" s="127"/>
      <c r="K161" s="181" t="s">
        <v>383</v>
      </c>
      <c r="L161" s="125" t="s">
        <v>3218</v>
      </c>
      <c r="M161" s="530">
        <f>+'NI-San'!M161+'NI-Ter'!M161+'NI-Soc'!M161+'NI-Ric'!M161+'NI-118'!M161</f>
        <v>0</v>
      </c>
      <c r="N161" s="530">
        <f>+'NI-San'!N161+'NI-Ter'!N161+'NI-Soc'!N161+'NI-Ric'!N161+'NI-118'!N161</f>
        <v>0</v>
      </c>
      <c r="O161" s="126">
        <f t="shared" si="5"/>
        <v>0</v>
      </c>
      <c r="Q161" s="530">
        <f>+'NI-San'!Q161+'NI-Ter'!Q161+'NI-Soc'!Q161+'NI-Ric'!Q161+'NI-118'!Q161</f>
        <v>0</v>
      </c>
      <c r="R161" s="517"/>
      <c r="S161" s="675"/>
      <c r="T161" s="675"/>
      <c r="U161" s="675"/>
      <c r="V161" s="675"/>
      <c r="W161" s="675"/>
      <c r="X161" s="675"/>
    </row>
    <row r="162" spans="2:24">
      <c r="B162" s="127" t="s">
        <v>384</v>
      </c>
      <c r="C162" s="127" t="s">
        <v>3323</v>
      </c>
      <c r="D162" s="127"/>
      <c r="E162" s="127"/>
      <c r="F162" s="127"/>
      <c r="G162" s="123"/>
      <c r="H162" s="123"/>
      <c r="I162" s="127"/>
      <c r="J162" s="127"/>
      <c r="K162" s="1139" t="s">
        <v>385</v>
      </c>
      <c r="L162" s="125" t="s">
        <v>3218</v>
      </c>
      <c r="M162" s="530">
        <f>+'NI-San'!M162+'NI-Ter'!M162+'NI-Soc'!M162+'NI-Ric'!M162+'NI-118'!M162</f>
        <v>0</v>
      </c>
      <c r="N162" s="530">
        <f>+'NI-San'!N162+'NI-Ter'!N162+'NI-Soc'!N162+'NI-Ric'!N162+'NI-118'!N162</f>
        <v>0</v>
      </c>
      <c r="O162" s="126">
        <f>+N162-M162</f>
        <v>0</v>
      </c>
      <c r="Q162" s="530">
        <f>+'NI-San'!Q162+'NI-Ter'!Q162+'NI-Soc'!Q162+'NI-Ric'!Q162+'NI-118'!Q162</f>
        <v>0</v>
      </c>
      <c r="R162" s="517"/>
      <c r="S162" s="675"/>
      <c r="T162" s="675"/>
      <c r="U162" s="675"/>
      <c r="V162" s="675"/>
      <c r="W162" s="675"/>
      <c r="X162" s="675"/>
    </row>
    <row r="163" spans="2:24">
      <c r="B163" s="127" t="s">
        <v>386</v>
      </c>
      <c r="C163" s="127" t="s">
        <v>3324</v>
      </c>
      <c r="D163" s="127"/>
      <c r="E163" s="127"/>
      <c r="F163" s="127"/>
      <c r="G163" s="123"/>
      <c r="H163" s="123"/>
      <c r="I163" s="127"/>
      <c r="J163" s="127"/>
      <c r="K163" s="1139" t="s">
        <v>387</v>
      </c>
      <c r="L163" s="125" t="s">
        <v>3218</v>
      </c>
      <c r="M163" s="530">
        <f>+'NI-San'!M163+'NI-Ter'!M163+'NI-Soc'!M163+'NI-Ric'!M163+'NI-118'!M163</f>
        <v>0</v>
      </c>
      <c r="N163" s="530">
        <f>+'NI-San'!N163+'NI-Ter'!N163+'NI-Soc'!N163+'NI-Ric'!N163+'NI-118'!N163</f>
        <v>0</v>
      </c>
      <c r="O163" s="126">
        <f>+N163-M163</f>
        <v>0</v>
      </c>
      <c r="Q163" s="530">
        <f>+'NI-San'!Q163+'NI-Ter'!Q163+'NI-Soc'!Q163+'NI-Ric'!Q163+'NI-118'!Q163</f>
        <v>0</v>
      </c>
      <c r="R163" s="517"/>
      <c r="S163" s="675"/>
      <c r="T163" s="675"/>
      <c r="U163" s="675"/>
      <c r="V163" s="675"/>
      <c r="W163" s="675"/>
      <c r="X163" s="675"/>
    </row>
    <row r="164" spans="2:24">
      <c r="B164" s="127" t="s">
        <v>388</v>
      </c>
      <c r="C164" s="127" t="s">
        <v>3325</v>
      </c>
      <c r="D164" s="127"/>
      <c r="E164" s="127"/>
      <c r="F164" s="127"/>
      <c r="G164" s="123"/>
      <c r="H164" s="123"/>
      <c r="I164" s="127"/>
      <c r="J164" s="127"/>
      <c r="K164" s="181" t="s">
        <v>389</v>
      </c>
      <c r="L164" s="125" t="s">
        <v>3218</v>
      </c>
      <c r="M164" s="530">
        <f>+'NI-San'!M164+'NI-Ter'!M164+'NI-Soc'!M164+'NI-Ric'!M164+'NI-118'!M164</f>
        <v>0</v>
      </c>
      <c r="N164" s="530">
        <f>+'NI-San'!N164+'NI-Ter'!N164+'NI-Soc'!N164+'NI-Ric'!N164+'NI-118'!N164</f>
        <v>0</v>
      </c>
      <c r="O164" s="126">
        <f t="shared" si="5"/>
        <v>0</v>
      </c>
      <c r="Q164" s="530">
        <f>+'NI-San'!Q164+'NI-Ter'!Q164+'NI-Soc'!Q164+'NI-Ric'!Q164+'NI-118'!Q164</f>
        <v>0</v>
      </c>
      <c r="R164" s="517"/>
      <c r="S164" s="675"/>
      <c r="T164" s="675"/>
      <c r="U164" s="675"/>
      <c r="V164" s="675"/>
      <c r="W164" s="675"/>
      <c r="X164" s="675"/>
    </row>
    <row r="165" spans="2:24" ht="25.5">
      <c r="B165" s="127" t="s">
        <v>390</v>
      </c>
      <c r="C165" s="127" t="s">
        <v>3326</v>
      </c>
      <c r="D165" s="127"/>
      <c r="E165" s="127"/>
      <c r="F165" s="127"/>
      <c r="G165" s="123"/>
      <c r="H165" s="123"/>
      <c r="I165" s="127"/>
      <c r="J165" s="127"/>
      <c r="K165" s="1139" t="s">
        <v>391</v>
      </c>
      <c r="L165" s="125" t="s">
        <v>3218</v>
      </c>
      <c r="M165" s="530">
        <f>+'NI-San'!M165+'NI-Ter'!M165+'NI-Soc'!M165+'NI-Ric'!M165+'NI-118'!M165</f>
        <v>0</v>
      </c>
      <c r="N165" s="530">
        <f>+'NI-San'!N165+'NI-Ter'!N165+'NI-Soc'!N165+'NI-Ric'!N165+'NI-118'!N165</f>
        <v>0</v>
      </c>
      <c r="O165" s="126">
        <f>+N165-M165</f>
        <v>0</v>
      </c>
      <c r="Q165" s="530">
        <f>+'NI-San'!Q165+'NI-Ter'!Q165+'NI-Soc'!Q165+'NI-Ric'!Q165+'NI-118'!Q165</f>
        <v>0</v>
      </c>
      <c r="R165" s="517"/>
      <c r="S165" s="675"/>
      <c r="T165" s="675"/>
      <c r="U165" s="675"/>
      <c r="V165" s="675"/>
      <c r="W165" s="675"/>
      <c r="X165" s="675"/>
    </row>
    <row r="166" spans="2:24">
      <c r="B166" s="127" t="s">
        <v>392</v>
      </c>
      <c r="C166" s="127" t="s">
        <v>3327</v>
      </c>
      <c r="D166" s="127"/>
      <c r="E166" s="127"/>
      <c r="F166" s="127"/>
      <c r="G166" s="123"/>
      <c r="H166" s="123"/>
      <c r="I166" s="127"/>
      <c r="J166" s="127"/>
      <c r="K166" s="1139" t="s">
        <v>393</v>
      </c>
      <c r="L166" s="125" t="s">
        <v>3218</v>
      </c>
      <c r="M166" s="530">
        <f>+'NI-San'!M166+'NI-Ter'!M166+'NI-Soc'!M166+'NI-Ric'!M166+'NI-118'!M166</f>
        <v>0</v>
      </c>
      <c r="N166" s="530">
        <f>+'NI-San'!N166+'NI-Ter'!N166+'NI-Soc'!N166+'NI-Ric'!N166+'NI-118'!N166</f>
        <v>0</v>
      </c>
      <c r="O166" s="126">
        <f>+N166-M166</f>
        <v>0</v>
      </c>
      <c r="Q166" s="530">
        <f>+'NI-San'!Q166+'NI-Ter'!Q166+'NI-Soc'!Q166+'NI-Ric'!Q166+'NI-118'!Q166</f>
        <v>0</v>
      </c>
      <c r="R166" s="517"/>
      <c r="S166" s="675"/>
      <c r="T166" s="675"/>
      <c r="U166" s="675"/>
      <c r="V166" s="675"/>
      <c r="W166" s="675"/>
      <c r="X166" s="675"/>
    </row>
    <row r="167" spans="2:24">
      <c r="B167" s="127" t="s">
        <v>394</v>
      </c>
      <c r="C167" s="127" t="s">
        <v>3328</v>
      </c>
      <c r="D167" s="127"/>
      <c r="E167" s="127"/>
      <c r="F167" s="127"/>
      <c r="G167" s="123"/>
      <c r="H167" s="123"/>
      <c r="I167" s="127"/>
      <c r="J167" s="127"/>
      <c r="K167" s="181" t="s">
        <v>397</v>
      </c>
      <c r="L167" s="125" t="s">
        <v>3218</v>
      </c>
      <c r="M167" s="530">
        <f>+'NI-San'!M167+'NI-Ter'!M167+'NI-Soc'!M167+'NI-Ric'!M167+'NI-118'!M167</f>
        <v>0</v>
      </c>
      <c r="N167" s="530">
        <f>+'NI-San'!N167+'NI-Ter'!N167+'NI-Soc'!N167+'NI-Ric'!N167+'NI-118'!N167</f>
        <v>0</v>
      </c>
      <c r="O167" s="126">
        <f t="shared" si="5"/>
        <v>0</v>
      </c>
      <c r="Q167" s="530">
        <f>+'NI-San'!Q167+'NI-Ter'!Q167+'NI-Soc'!Q167+'NI-Ric'!Q167+'NI-118'!Q167</f>
        <v>0</v>
      </c>
      <c r="R167" s="517"/>
      <c r="S167" s="675"/>
      <c r="T167" s="675"/>
      <c r="U167" s="675"/>
      <c r="V167" s="675"/>
      <c r="W167" s="675"/>
      <c r="X167" s="675"/>
    </row>
    <row r="168" spans="2:24">
      <c r="B168" s="127" t="s">
        <v>398</v>
      </c>
      <c r="C168" s="127" t="s">
        <v>3329</v>
      </c>
      <c r="D168" s="127"/>
      <c r="E168" s="127"/>
      <c r="F168" s="127"/>
      <c r="G168" s="123"/>
      <c r="H168" s="123"/>
      <c r="I168" s="127"/>
      <c r="J168" s="127"/>
      <c r="K168" s="181" t="s">
        <v>399</v>
      </c>
      <c r="L168" s="125" t="s">
        <v>3218</v>
      </c>
      <c r="M168" s="530">
        <f>+'NI-San'!M168+'NI-Ter'!M168+'NI-Soc'!M168+'NI-Ric'!M168+'NI-118'!M168</f>
        <v>0</v>
      </c>
      <c r="N168" s="530">
        <f>+'NI-San'!N168+'NI-Ter'!N168+'NI-Soc'!N168+'NI-Ric'!N168+'NI-118'!N168</f>
        <v>0</v>
      </c>
      <c r="O168" s="126">
        <f t="shared" si="5"/>
        <v>0</v>
      </c>
      <c r="Q168" s="530">
        <f>+'NI-San'!Q168+'NI-Ter'!Q168+'NI-Soc'!Q168+'NI-Ric'!Q168+'NI-118'!Q168</f>
        <v>0</v>
      </c>
      <c r="R168" s="517"/>
      <c r="S168" s="675"/>
      <c r="T168" s="675"/>
      <c r="U168" s="675"/>
      <c r="V168" s="675"/>
      <c r="W168" s="675"/>
      <c r="X168" s="675"/>
    </row>
    <row r="169" spans="2:24" ht="25.5">
      <c r="B169" s="127" t="s">
        <v>400</v>
      </c>
      <c r="C169" s="127" t="s">
        <v>3330</v>
      </c>
      <c r="D169" s="127"/>
      <c r="E169" s="127"/>
      <c r="F169" s="127"/>
      <c r="G169" s="123"/>
      <c r="H169" s="123"/>
      <c r="I169" s="127"/>
      <c r="J169" s="127"/>
      <c r="K169" s="181" t="s">
        <v>401</v>
      </c>
      <c r="L169" s="125" t="s">
        <v>3218</v>
      </c>
      <c r="M169" s="530">
        <f>+'NI-San'!M169+'NI-Ter'!M169+'NI-Soc'!M169+'NI-Ric'!M169+'NI-118'!M169</f>
        <v>0</v>
      </c>
      <c r="N169" s="530">
        <f>+'NI-San'!N169+'NI-Ter'!N169+'NI-Soc'!N169+'NI-Ric'!N169+'NI-118'!N169</f>
        <v>0</v>
      </c>
      <c r="O169" s="126">
        <f t="shared" si="5"/>
        <v>0</v>
      </c>
      <c r="Q169" s="530">
        <f>+'NI-San'!Q169+'NI-Ter'!Q169+'NI-Soc'!Q169+'NI-Ric'!Q169+'NI-118'!Q169</f>
        <v>0</v>
      </c>
      <c r="R169" s="517"/>
      <c r="S169" s="675"/>
      <c r="T169" s="675"/>
      <c r="U169" s="675"/>
      <c r="V169" s="675"/>
      <c r="W169" s="675"/>
      <c r="X169" s="675"/>
    </row>
    <row r="170" spans="2:24">
      <c r="B170" s="127" t="s">
        <v>402</v>
      </c>
      <c r="C170" s="127" t="s">
        <v>3331</v>
      </c>
      <c r="D170" s="127"/>
      <c r="E170" s="127"/>
      <c r="F170" s="127"/>
      <c r="G170" s="123"/>
      <c r="H170" s="123"/>
      <c r="I170" s="127"/>
      <c r="J170" s="127"/>
      <c r="K170" s="181" t="s">
        <v>403</v>
      </c>
      <c r="L170" s="125" t="s">
        <v>3218</v>
      </c>
      <c r="M170" s="530">
        <f>+'NI-San'!M170+'NI-Ter'!M170+'NI-Soc'!M170+'NI-Ric'!M170+'NI-118'!M170</f>
        <v>0</v>
      </c>
      <c r="N170" s="530">
        <f>+'NI-San'!N170+'NI-Ter'!N170+'NI-Soc'!N170+'NI-Ric'!N170+'NI-118'!N170</f>
        <v>0</v>
      </c>
      <c r="O170" s="126">
        <f t="shared" si="5"/>
        <v>0</v>
      </c>
      <c r="Q170" s="530">
        <f>+'NI-San'!Q170+'NI-Ter'!Q170+'NI-Soc'!Q170+'NI-Ric'!Q170+'NI-118'!Q170</f>
        <v>0</v>
      </c>
      <c r="R170" s="517"/>
      <c r="S170" s="675"/>
      <c r="T170" s="675"/>
      <c r="U170" s="675"/>
      <c r="V170" s="675"/>
      <c r="W170" s="675"/>
      <c r="X170" s="675"/>
    </row>
    <row r="171" spans="2:24">
      <c r="B171" s="127" t="s">
        <v>404</v>
      </c>
      <c r="C171" s="127" t="s">
        <v>3332</v>
      </c>
      <c r="D171" s="127"/>
      <c r="E171" s="127"/>
      <c r="F171" s="127"/>
      <c r="G171" s="123"/>
      <c r="H171" s="123"/>
      <c r="I171" s="127"/>
      <c r="J171" s="127"/>
      <c r="K171" s="181" t="s">
        <v>405</v>
      </c>
      <c r="L171" s="125" t="s">
        <v>3218</v>
      </c>
      <c r="M171" s="530">
        <f>+'NI-San'!M171+'NI-Ter'!M171+'NI-Soc'!M171+'NI-Ric'!M171+'NI-118'!M171</f>
        <v>0</v>
      </c>
      <c r="N171" s="530">
        <f>+'NI-San'!N171+'NI-Ter'!N171+'NI-Soc'!N171+'NI-Ric'!N171+'NI-118'!N171</f>
        <v>0</v>
      </c>
      <c r="O171" s="126">
        <f t="shared" si="5"/>
        <v>0</v>
      </c>
      <c r="Q171" s="530">
        <f>+'NI-San'!Q171+'NI-Ter'!Q171+'NI-Soc'!Q171+'NI-Ric'!Q171+'NI-118'!Q171</f>
        <v>0</v>
      </c>
      <c r="R171" s="517"/>
      <c r="S171" s="675"/>
      <c r="T171" s="675"/>
      <c r="U171" s="675"/>
      <c r="V171" s="675"/>
      <c r="W171" s="675"/>
      <c r="X171" s="675"/>
    </row>
    <row r="172" spans="2:24">
      <c r="B172" s="127" t="s">
        <v>406</v>
      </c>
      <c r="C172" s="127" t="s">
        <v>3333</v>
      </c>
      <c r="D172" s="127"/>
      <c r="E172" s="127"/>
      <c r="F172" s="127"/>
      <c r="G172" s="123"/>
      <c r="H172" s="123"/>
      <c r="I172" s="127"/>
      <c r="J172" s="127"/>
      <c r="K172" s="181" t="s">
        <v>407</v>
      </c>
      <c r="L172" s="125" t="s">
        <v>3218</v>
      </c>
      <c r="M172" s="530">
        <f>+'NI-San'!M172+'NI-Ter'!M172+'NI-Soc'!M172+'NI-Ric'!M172+'NI-118'!M172</f>
        <v>0</v>
      </c>
      <c r="N172" s="530">
        <f>+'NI-San'!N172+'NI-Ter'!N172+'NI-Soc'!N172+'NI-Ric'!N172+'NI-118'!N172</f>
        <v>0</v>
      </c>
      <c r="O172" s="126">
        <f t="shared" si="5"/>
        <v>0</v>
      </c>
      <c r="Q172" s="530">
        <f>+'NI-San'!Q172+'NI-Ter'!Q172+'NI-Soc'!Q172+'NI-Ric'!Q172+'NI-118'!Q172</f>
        <v>0</v>
      </c>
      <c r="R172" s="517"/>
      <c r="S172" s="675"/>
      <c r="T172" s="675"/>
      <c r="U172" s="675"/>
      <c r="V172" s="675"/>
      <c r="W172" s="675"/>
      <c r="X172" s="675"/>
    </row>
    <row r="173" spans="2:24" ht="25.5">
      <c r="B173" s="127" t="s">
        <v>408</v>
      </c>
      <c r="C173" s="127" t="s">
        <v>3334</v>
      </c>
      <c r="D173" s="127"/>
      <c r="E173" s="127"/>
      <c r="F173" s="127"/>
      <c r="G173" s="123"/>
      <c r="H173" s="123"/>
      <c r="I173" s="127"/>
      <c r="J173" s="127"/>
      <c r="K173" s="181" t="s">
        <v>409</v>
      </c>
      <c r="L173" s="125" t="s">
        <v>3218</v>
      </c>
      <c r="M173" s="530">
        <f>+'NI-San'!M173+'NI-Ter'!M173+'NI-Soc'!M173+'NI-Ric'!M173+'NI-118'!M173</f>
        <v>0</v>
      </c>
      <c r="N173" s="530">
        <f>+'NI-San'!N173+'NI-Ter'!N173+'NI-Soc'!N173+'NI-Ric'!N173+'NI-118'!N173</f>
        <v>0</v>
      </c>
      <c r="O173" s="126">
        <f t="shared" si="5"/>
        <v>0</v>
      </c>
      <c r="Q173" s="530">
        <f>+'NI-San'!Q173+'NI-Ter'!Q173+'NI-Soc'!Q173+'NI-Ric'!Q173+'NI-118'!Q173</f>
        <v>0</v>
      </c>
      <c r="R173" s="517"/>
      <c r="S173" s="675"/>
      <c r="T173" s="675"/>
      <c r="U173" s="675"/>
      <c r="V173" s="675"/>
      <c r="W173" s="675"/>
      <c r="X173" s="675"/>
    </row>
    <row r="174" spans="2:24">
      <c r="B174" s="127" t="s">
        <v>410</v>
      </c>
      <c r="C174" s="127" t="s">
        <v>3335</v>
      </c>
      <c r="D174" s="127"/>
      <c r="E174" s="127"/>
      <c r="F174" s="127"/>
      <c r="G174" s="123"/>
      <c r="H174" s="123"/>
      <c r="I174" s="127"/>
      <c r="J174" s="127"/>
      <c r="K174" s="181" t="s">
        <v>411</v>
      </c>
      <c r="L174" s="125" t="s">
        <v>3218</v>
      </c>
      <c r="M174" s="530">
        <f>+'NI-San'!M174+'NI-Ter'!M174+'NI-Soc'!M174+'NI-Ric'!M174+'NI-118'!M174</f>
        <v>0</v>
      </c>
      <c r="N174" s="530">
        <f>+'NI-San'!N174+'NI-Ter'!N174+'NI-Soc'!N174+'NI-Ric'!N174+'NI-118'!N174</f>
        <v>0</v>
      </c>
      <c r="O174" s="126">
        <f t="shared" si="5"/>
        <v>0</v>
      </c>
      <c r="Q174" s="530">
        <f>+'NI-San'!Q174+'NI-Ter'!Q174+'NI-Soc'!Q174+'NI-Ric'!Q174+'NI-118'!Q174</f>
        <v>0</v>
      </c>
      <c r="R174" s="517"/>
      <c r="S174" s="675"/>
      <c r="T174" s="675"/>
      <c r="U174" s="675"/>
      <c r="V174" s="675"/>
      <c r="W174" s="675"/>
      <c r="X174" s="675"/>
    </row>
    <row r="175" spans="2:24" ht="25.5" hidden="1">
      <c r="B175" s="127" t="s">
        <v>412</v>
      </c>
      <c r="C175" s="127" t="s">
        <v>3336</v>
      </c>
      <c r="D175" s="127"/>
      <c r="E175" s="127"/>
      <c r="F175" s="123"/>
      <c r="G175" s="123"/>
      <c r="H175" s="123"/>
      <c r="I175" s="127"/>
      <c r="J175" s="127"/>
      <c r="K175" s="181" t="s">
        <v>414</v>
      </c>
      <c r="L175" s="125" t="s">
        <v>3218</v>
      </c>
      <c r="M175" s="825"/>
      <c r="N175" s="825"/>
      <c r="O175" s="827"/>
      <c r="Q175" s="825"/>
      <c r="R175" s="517"/>
      <c r="S175" s="675"/>
      <c r="T175" s="675"/>
      <c r="U175" s="675"/>
      <c r="V175" s="675"/>
      <c r="W175" s="675"/>
      <c r="X175" s="675"/>
    </row>
    <row r="176" spans="2:24" ht="25.5" hidden="1">
      <c r="B176" s="127" t="s">
        <v>415</v>
      </c>
      <c r="C176" s="127" t="s">
        <v>3337</v>
      </c>
      <c r="D176" s="127"/>
      <c r="E176" s="127"/>
      <c r="F176" s="123"/>
      <c r="G176" s="123"/>
      <c r="H176" s="123"/>
      <c r="I176" s="127"/>
      <c r="J176" s="127"/>
      <c r="K176" s="181" t="s">
        <v>416</v>
      </c>
      <c r="L176" s="125" t="s">
        <v>3218</v>
      </c>
      <c r="M176" s="825"/>
      <c r="N176" s="825"/>
      <c r="O176" s="827"/>
      <c r="Q176" s="825"/>
      <c r="R176" s="517"/>
      <c r="S176" s="675"/>
      <c r="T176" s="675"/>
      <c r="U176" s="675"/>
      <c r="V176" s="675"/>
      <c r="W176" s="675"/>
      <c r="X176" s="675"/>
    </row>
    <row r="177" spans="2:24" ht="15" hidden="1" customHeight="1">
      <c r="B177" s="127" t="s">
        <v>417</v>
      </c>
      <c r="C177" s="127" t="s">
        <v>3338</v>
      </c>
      <c r="D177" s="127"/>
      <c r="E177" s="127"/>
      <c r="F177" s="123"/>
      <c r="G177" s="123"/>
      <c r="H177" s="123"/>
      <c r="I177" s="127"/>
      <c r="J177" s="127"/>
      <c r="K177" s="181" t="s">
        <v>419</v>
      </c>
      <c r="L177" s="125" t="s">
        <v>3218</v>
      </c>
      <c r="M177" s="825"/>
      <c r="N177" s="825"/>
      <c r="O177" s="827"/>
      <c r="Q177" s="825"/>
      <c r="R177" s="517"/>
      <c r="S177" s="675"/>
      <c r="T177" s="675"/>
      <c r="U177" s="675"/>
      <c r="V177" s="675"/>
      <c r="W177" s="675"/>
      <c r="X177" s="675"/>
    </row>
    <row r="178" spans="2:24" ht="25.5" hidden="1">
      <c r="B178" s="127" t="s">
        <v>420</v>
      </c>
      <c r="C178" s="127" t="s">
        <v>3339</v>
      </c>
      <c r="D178" s="127"/>
      <c r="E178" s="127"/>
      <c r="F178" s="123"/>
      <c r="G178" s="123"/>
      <c r="H178" s="123"/>
      <c r="I178" s="127"/>
      <c r="J178" s="127"/>
      <c r="K178" s="181" t="s">
        <v>431</v>
      </c>
      <c r="L178" s="125" t="s">
        <v>3218</v>
      </c>
      <c r="M178" s="825"/>
      <c r="N178" s="825"/>
      <c r="O178" s="827"/>
      <c r="Q178" s="825"/>
      <c r="R178" s="517"/>
      <c r="S178" s="675"/>
      <c r="T178" s="675"/>
      <c r="U178" s="675"/>
      <c r="V178" s="675"/>
      <c r="W178" s="675"/>
      <c r="X178" s="675"/>
    </row>
    <row r="179" spans="2:24" hidden="1">
      <c r="B179" s="127" t="s">
        <v>422</v>
      </c>
      <c r="C179" s="127" t="s">
        <v>3340</v>
      </c>
      <c r="D179" s="127"/>
      <c r="E179" s="127"/>
      <c r="F179" s="123"/>
      <c r="G179" s="123"/>
      <c r="H179" s="123"/>
      <c r="I179" s="127"/>
      <c r="J179" s="127"/>
      <c r="K179" s="181" t="s">
        <v>424</v>
      </c>
      <c r="L179" s="125" t="s">
        <v>3218</v>
      </c>
      <c r="M179" s="825"/>
      <c r="N179" s="825"/>
      <c r="O179" s="827"/>
      <c r="Q179" s="825"/>
      <c r="R179" s="517"/>
      <c r="S179" s="675"/>
      <c r="T179" s="675"/>
      <c r="U179" s="675"/>
      <c r="V179" s="675"/>
      <c r="W179" s="675"/>
      <c r="X179" s="675"/>
    </row>
    <row r="180" spans="2:24" hidden="1">
      <c r="B180" s="127" t="s">
        <v>425</v>
      </c>
      <c r="C180" s="127" t="s">
        <v>3341</v>
      </c>
      <c r="D180" s="127"/>
      <c r="E180" s="127"/>
      <c r="F180" s="123"/>
      <c r="G180" s="123"/>
      <c r="H180" s="123"/>
      <c r="I180" s="127"/>
      <c r="J180" s="127"/>
      <c r="K180" s="181" t="s">
        <v>426</v>
      </c>
      <c r="L180" s="125" t="s">
        <v>3218</v>
      </c>
      <c r="M180" s="825"/>
      <c r="N180" s="825"/>
      <c r="O180" s="827"/>
      <c r="Q180" s="825"/>
      <c r="R180" s="517"/>
      <c r="S180" s="675"/>
      <c r="T180" s="675"/>
      <c r="U180" s="675"/>
      <c r="V180" s="675"/>
      <c r="W180" s="675"/>
      <c r="X180" s="675"/>
    </row>
    <row r="181" spans="2:24" ht="15" hidden="1" customHeight="1">
      <c r="B181" s="127" t="s">
        <v>427</v>
      </c>
      <c r="C181" s="127" t="s">
        <v>3342</v>
      </c>
      <c r="D181" s="127"/>
      <c r="E181" s="127"/>
      <c r="F181" s="127"/>
      <c r="G181" s="123"/>
      <c r="H181" s="123"/>
      <c r="I181" s="127"/>
      <c r="J181" s="127"/>
      <c r="K181" s="181" t="s">
        <v>429</v>
      </c>
      <c r="L181" s="125" t="s">
        <v>3218</v>
      </c>
      <c r="M181" s="825"/>
      <c r="N181" s="825"/>
      <c r="O181" s="827"/>
      <c r="Q181" s="825"/>
      <c r="R181" s="517"/>
      <c r="S181" s="675"/>
      <c r="T181" s="675"/>
      <c r="U181" s="675"/>
      <c r="V181" s="675"/>
      <c r="W181" s="675"/>
      <c r="X181" s="675"/>
    </row>
    <row r="182" spans="2:24" hidden="1">
      <c r="B182" s="127" t="s">
        <v>430</v>
      </c>
      <c r="C182" s="127" t="s">
        <v>3343</v>
      </c>
      <c r="D182" s="127"/>
      <c r="E182" s="127"/>
      <c r="F182" s="127"/>
      <c r="G182" s="123"/>
      <c r="H182" s="123"/>
      <c r="I182" s="127"/>
      <c r="J182" s="127"/>
      <c r="K182" s="181" t="s">
        <v>3344</v>
      </c>
      <c r="L182" s="125" t="s">
        <v>3218</v>
      </c>
      <c r="M182" s="825"/>
      <c r="N182" s="825"/>
      <c r="O182" s="827"/>
      <c r="Q182" s="825"/>
      <c r="R182" s="517"/>
      <c r="S182" s="675"/>
      <c r="T182" s="675"/>
      <c r="U182" s="675"/>
      <c r="V182" s="675"/>
      <c r="W182" s="675"/>
      <c r="X182" s="675"/>
    </row>
    <row r="183" spans="2:24" ht="25.5" hidden="1">
      <c r="B183" s="127" t="s">
        <v>432</v>
      </c>
      <c r="C183" s="127" t="s">
        <v>3345</v>
      </c>
      <c r="D183" s="127"/>
      <c r="E183" s="127"/>
      <c r="F183" s="127"/>
      <c r="G183" s="123"/>
      <c r="H183" s="123"/>
      <c r="I183" s="127"/>
      <c r="J183" s="127"/>
      <c r="K183" s="181" t="s">
        <v>434</v>
      </c>
      <c r="L183" s="125" t="s">
        <v>3218</v>
      </c>
      <c r="M183" s="825"/>
      <c r="N183" s="825"/>
      <c r="O183" s="827"/>
      <c r="Q183" s="825"/>
      <c r="R183" s="517"/>
      <c r="S183" s="675"/>
      <c r="T183" s="675"/>
      <c r="U183" s="675"/>
      <c r="V183" s="675"/>
      <c r="W183" s="675"/>
      <c r="X183" s="675"/>
    </row>
    <row r="184" spans="2:24">
      <c r="B184" s="127" t="s">
        <v>435</v>
      </c>
      <c r="C184" s="127" t="s">
        <v>3346</v>
      </c>
      <c r="D184" s="127"/>
      <c r="E184" s="127"/>
      <c r="F184" s="127"/>
      <c r="G184" s="123"/>
      <c r="H184" s="123"/>
      <c r="I184" s="127"/>
      <c r="J184" s="127"/>
      <c r="K184" s="181" t="s">
        <v>437</v>
      </c>
      <c r="L184" s="125" t="s">
        <v>3218</v>
      </c>
      <c r="M184" s="530">
        <f>+'NI-San'!M184+'NI-Ter'!M184+'NI-Soc'!M184+'NI-Ric'!M184+'NI-118'!M184</f>
        <v>0</v>
      </c>
      <c r="N184" s="530">
        <f>+'NI-San'!N184+'NI-Ter'!N184+'NI-Soc'!N184+'NI-Ric'!N184+'NI-118'!N184</f>
        <v>0</v>
      </c>
      <c r="O184" s="126">
        <f t="shared" si="5"/>
        <v>0</v>
      </c>
      <c r="Q184" s="530">
        <f>+'NI-San'!Q184+'NI-Ter'!Q184+'NI-Soc'!Q184+'NI-Ric'!Q184+'NI-118'!Q184</f>
        <v>0</v>
      </c>
      <c r="R184" s="517"/>
      <c r="S184" s="675"/>
      <c r="T184" s="675"/>
      <c r="U184" s="675"/>
      <c r="V184" s="675"/>
      <c r="W184" s="675"/>
      <c r="X184" s="675"/>
    </row>
    <row r="185" spans="2:24">
      <c r="B185" s="127" t="s">
        <v>438</v>
      </c>
      <c r="C185" s="127" t="s">
        <v>3347</v>
      </c>
      <c r="D185" s="127"/>
      <c r="E185" s="127"/>
      <c r="F185" s="127"/>
      <c r="G185" s="123"/>
      <c r="H185" s="123"/>
      <c r="I185" s="127"/>
      <c r="J185" s="127"/>
      <c r="K185" s="181" t="s">
        <v>439</v>
      </c>
      <c r="L185" s="125" t="s">
        <v>3218</v>
      </c>
      <c r="M185" s="530">
        <f>+'NI-San'!M185+'NI-Ter'!M185+'NI-Soc'!M185+'NI-Ric'!M185+'NI-118'!M185</f>
        <v>141</v>
      </c>
      <c r="N185" s="530">
        <f>+'NI-San'!N185+'NI-Ter'!N185+'NI-Soc'!N185+'NI-Ric'!N185+'NI-118'!N185</f>
        <v>139</v>
      </c>
      <c r="O185" s="126">
        <f t="shared" si="5"/>
        <v>-2</v>
      </c>
      <c r="Q185" s="530">
        <f>+'NI-San'!Q185+'NI-Ter'!Q185+'NI-Soc'!Q185+'NI-Ric'!Q185+'NI-118'!Q185</f>
        <v>0</v>
      </c>
      <c r="R185" s="517"/>
      <c r="S185" s="675"/>
      <c r="T185" s="675"/>
      <c r="U185" s="675"/>
      <c r="V185" s="675"/>
      <c r="W185" s="675"/>
      <c r="X185" s="675"/>
    </row>
    <row r="186" spans="2:24">
      <c r="B186" s="127" t="s">
        <v>440</v>
      </c>
      <c r="C186" s="127" t="s">
        <v>3348</v>
      </c>
      <c r="D186" s="127"/>
      <c r="E186" s="127"/>
      <c r="F186" s="127"/>
      <c r="G186" s="123"/>
      <c r="H186" s="123"/>
      <c r="I186" s="127"/>
      <c r="J186" s="127"/>
      <c r="K186" s="181" t="s">
        <v>441</v>
      </c>
      <c r="L186" s="125" t="s">
        <v>3218</v>
      </c>
      <c r="M186" s="530">
        <f>+'NI-San'!M186+'NI-Ter'!M186+'NI-Soc'!M186+'NI-Ric'!M186+'NI-118'!M186</f>
        <v>6</v>
      </c>
      <c r="N186" s="530">
        <f>+'NI-San'!N186+'NI-Ter'!N186+'NI-Soc'!N186+'NI-Ric'!N186+'NI-118'!N186</f>
        <v>5</v>
      </c>
      <c r="O186" s="126">
        <f t="shared" si="5"/>
        <v>-1</v>
      </c>
      <c r="Q186" s="530">
        <f>+'NI-San'!Q186+'NI-Ter'!Q186+'NI-Soc'!Q186+'NI-Ric'!Q186+'NI-118'!Q186</f>
        <v>0</v>
      </c>
      <c r="R186" s="517"/>
      <c r="S186" s="675"/>
      <c r="T186" s="675"/>
      <c r="U186" s="675"/>
      <c r="V186" s="675"/>
      <c r="W186" s="675"/>
      <c r="X186" s="675"/>
    </row>
    <row r="187" spans="2:24" ht="25.5">
      <c r="B187" s="127" t="s">
        <v>442</v>
      </c>
      <c r="C187" s="127" t="s">
        <v>3349</v>
      </c>
      <c r="D187" s="127"/>
      <c r="E187" s="127"/>
      <c r="F187" s="127"/>
      <c r="G187" s="123"/>
      <c r="H187" s="123"/>
      <c r="I187" s="127"/>
      <c r="J187" s="127"/>
      <c r="K187" s="181" t="s">
        <v>445</v>
      </c>
      <c r="L187" s="125" t="s">
        <v>3218</v>
      </c>
      <c r="M187" s="530">
        <f>+'NI-San'!M187+'NI-Ter'!M187+'NI-Soc'!M187+'NI-Ric'!M187+'NI-118'!M187</f>
        <v>0</v>
      </c>
      <c r="N187" s="530">
        <f>+'NI-San'!N187+'NI-Ter'!N187+'NI-Soc'!N187+'NI-Ric'!N187+'NI-118'!N187</f>
        <v>0</v>
      </c>
      <c r="O187" s="126">
        <f t="shared" si="5"/>
        <v>0</v>
      </c>
      <c r="Q187" s="530">
        <f>+'NI-San'!Q187+'NI-Ter'!Q187+'NI-Soc'!Q187+'NI-Ric'!Q187+'NI-118'!Q187</f>
        <v>0</v>
      </c>
      <c r="R187" s="517"/>
      <c r="S187" s="675"/>
      <c r="T187" s="675"/>
      <c r="U187" s="675"/>
      <c r="V187" s="675"/>
      <c r="W187" s="675"/>
      <c r="X187" s="675"/>
    </row>
    <row r="188" spans="2:24" ht="25.5">
      <c r="B188" s="127" t="s">
        <v>446</v>
      </c>
      <c r="C188" s="127" t="s">
        <v>3350</v>
      </c>
      <c r="D188" s="127"/>
      <c r="E188" s="127"/>
      <c r="F188" s="127"/>
      <c r="G188" s="123"/>
      <c r="H188" s="123"/>
      <c r="I188" s="127"/>
      <c r="J188" s="127"/>
      <c r="K188" s="181" t="s">
        <v>449</v>
      </c>
      <c r="L188" s="125" t="s">
        <v>3218</v>
      </c>
      <c r="M188" s="530">
        <f>+'NI-San'!M188+'NI-Ter'!M188+'NI-Soc'!M188+'NI-Ric'!M188+'NI-118'!M188</f>
        <v>0</v>
      </c>
      <c r="N188" s="530">
        <f>+'NI-San'!N188+'NI-Ter'!N188+'NI-Soc'!N188+'NI-Ric'!N188+'NI-118'!N188</f>
        <v>0</v>
      </c>
      <c r="O188" s="126">
        <f t="shared" si="5"/>
        <v>0</v>
      </c>
      <c r="Q188" s="530">
        <f>+'NI-San'!Q188+'NI-Ter'!Q188+'NI-Soc'!Q188+'NI-Ric'!Q188+'NI-118'!Q188</f>
        <v>20</v>
      </c>
      <c r="R188" s="517"/>
      <c r="S188" s="675"/>
      <c r="T188" s="675"/>
      <c r="U188" s="675"/>
      <c r="V188" s="675"/>
      <c r="W188" s="675"/>
      <c r="X188" s="675"/>
    </row>
    <row r="189" spans="2:24">
      <c r="B189" s="127" t="s">
        <v>450</v>
      </c>
      <c r="C189" s="127" t="s">
        <v>3351</v>
      </c>
      <c r="D189" s="127"/>
      <c r="E189" s="127"/>
      <c r="F189" s="127"/>
      <c r="G189" s="123"/>
      <c r="H189" s="123"/>
      <c r="I189" s="127"/>
      <c r="J189" s="127"/>
      <c r="K189" s="181" t="s">
        <v>451</v>
      </c>
      <c r="L189" s="125" t="s">
        <v>3218</v>
      </c>
      <c r="M189" s="530">
        <f>+'NI-San'!M189+'NI-Ter'!M189+'NI-Soc'!M189+'NI-Ric'!M189+'NI-118'!M189</f>
        <v>0</v>
      </c>
      <c r="N189" s="530">
        <f>+'NI-San'!N189+'NI-Ter'!N189+'NI-Soc'!N189+'NI-Ric'!N189+'NI-118'!N189</f>
        <v>0</v>
      </c>
      <c r="O189" s="126">
        <f t="shared" si="5"/>
        <v>0</v>
      </c>
      <c r="Q189" s="530">
        <f>+'NI-San'!Q189+'NI-Ter'!Q189+'NI-Soc'!Q189+'NI-Ric'!Q189+'NI-118'!Q189</f>
        <v>0</v>
      </c>
      <c r="R189" s="517"/>
      <c r="S189" s="675"/>
      <c r="T189" s="675"/>
      <c r="U189" s="675"/>
      <c r="V189" s="675"/>
      <c r="W189" s="675"/>
      <c r="X189" s="675"/>
    </row>
    <row r="190" spans="2:24">
      <c r="B190" s="127" t="s">
        <v>452</v>
      </c>
      <c r="C190" s="127" t="s">
        <v>3352</v>
      </c>
      <c r="D190" s="127"/>
      <c r="E190" s="127"/>
      <c r="F190" s="138"/>
      <c r="G190" s="123"/>
      <c r="H190" s="123"/>
      <c r="I190" s="127"/>
      <c r="J190" s="127"/>
      <c r="K190" s="181" t="s">
        <v>453</v>
      </c>
      <c r="L190" s="125" t="s">
        <v>3218</v>
      </c>
      <c r="M190" s="530">
        <f>+'NI-San'!M190+'NI-Ter'!M190+'NI-Soc'!M190+'NI-Ric'!M190+'NI-118'!M190</f>
        <v>0</v>
      </c>
      <c r="N190" s="530">
        <f>+'NI-San'!N190+'NI-Ter'!N190+'NI-Soc'!N190+'NI-Ric'!N190+'NI-118'!N190</f>
        <v>0</v>
      </c>
      <c r="O190" s="126">
        <f>+N190-M190</f>
        <v>0</v>
      </c>
      <c r="Q190" s="530">
        <f>+'NI-San'!Q190+'NI-Ter'!Q190+'NI-Soc'!Q190+'NI-Ric'!Q190+'NI-118'!Q190</f>
        <v>0</v>
      </c>
      <c r="R190" s="517"/>
      <c r="S190" s="675"/>
      <c r="T190" s="675"/>
      <c r="U190" s="675"/>
      <c r="V190" s="675"/>
      <c r="W190" s="675"/>
      <c r="X190" s="675"/>
    </row>
    <row r="191" spans="2:24">
      <c r="B191" s="127" t="s">
        <v>454</v>
      </c>
      <c r="C191" s="127" t="s">
        <v>3353</v>
      </c>
      <c r="D191" s="127"/>
      <c r="E191" s="127"/>
      <c r="F191" s="127"/>
      <c r="G191" s="123"/>
      <c r="H191" s="123"/>
      <c r="I191" s="127"/>
      <c r="J191" s="127"/>
      <c r="K191" s="181" t="s">
        <v>455</v>
      </c>
      <c r="L191" s="125" t="s">
        <v>3218</v>
      </c>
      <c r="M191" s="530">
        <f>+'NI-San'!M191+'NI-Ter'!M191+'NI-Soc'!M191+'NI-Ric'!M191+'NI-118'!M191</f>
        <v>0</v>
      </c>
      <c r="N191" s="530">
        <f>+'NI-San'!N191+'NI-Ter'!N191+'NI-Soc'!N191+'NI-Ric'!N191+'NI-118'!N191</f>
        <v>0</v>
      </c>
      <c r="O191" s="126">
        <f t="shared" si="5"/>
        <v>0</v>
      </c>
      <c r="Q191" s="530">
        <f>+'NI-San'!Q191+'NI-Ter'!Q191+'NI-Soc'!Q191+'NI-Ric'!Q191+'NI-118'!Q191</f>
        <v>0</v>
      </c>
      <c r="R191" s="517"/>
      <c r="S191" s="675"/>
      <c r="T191" s="675"/>
      <c r="U191" s="675"/>
      <c r="V191" s="675"/>
      <c r="W191" s="675"/>
      <c r="X191" s="675"/>
    </row>
    <row r="192" spans="2:24">
      <c r="B192" s="127" t="s">
        <v>456</v>
      </c>
      <c r="C192" s="127" t="s">
        <v>3354</v>
      </c>
      <c r="D192" s="127"/>
      <c r="E192" s="127"/>
      <c r="F192" s="127"/>
      <c r="G192" s="123"/>
      <c r="H192" s="123"/>
      <c r="I192" s="127"/>
      <c r="J192" s="127"/>
      <c r="K192" s="181" t="s">
        <v>457</v>
      </c>
      <c r="L192" s="125" t="s">
        <v>3218</v>
      </c>
      <c r="M192" s="530">
        <f>+'NI-San'!M192+'NI-Ter'!M192+'NI-Soc'!M192+'NI-Ric'!M192+'NI-118'!M192</f>
        <v>0</v>
      </c>
      <c r="N192" s="530">
        <f>+'NI-San'!N192+'NI-Ter'!N192+'NI-Soc'!N192+'NI-Ric'!N192+'NI-118'!N192</f>
        <v>0</v>
      </c>
      <c r="O192" s="126">
        <f t="shared" si="5"/>
        <v>0</v>
      </c>
      <c r="Q192" s="530">
        <f>+'NI-San'!Q192+'NI-Ter'!Q192+'NI-Soc'!Q192+'NI-Ric'!Q192+'NI-118'!Q192</f>
        <v>0</v>
      </c>
      <c r="R192" s="517"/>
      <c r="S192" s="675"/>
      <c r="T192" s="675"/>
      <c r="U192" s="675"/>
      <c r="V192" s="675"/>
      <c r="W192" s="675"/>
      <c r="X192" s="675"/>
    </row>
    <row r="193" spans="2:24" ht="25.5" hidden="1">
      <c r="B193" s="127" t="s">
        <v>458</v>
      </c>
      <c r="C193" s="127" t="s">
        <v>3355</v>
      </c>
      <c r="D193" s="127"/>
      <c r="E193" s="127"/>
      <c r="F193" s="127"/>
      <c r="G193" s="123"/>
      <c r="H193" s="123"/>
      <c r="I193" s="127"/>
      <c r="J193" s="127"/>
      <c r="K193" s="181" t="s">
        <v>459</v>
      </c>
      <c r="L193" s="125" t="s">
        <v>3218</v>
      </c>
      <c r="M193" s="825"/>
      <c r="N193" s="825"/>
      <c r="O193" s="827"/>
      <c r="Q193" s="825"/>
      <c r="R193" s="517"/>
      <c r="S193" s="675"/>
      <c r="T193" s="675"/>
      <c r="U193" s="675"/>
      <c r="V193" s="675"/>
      <c r="W193" s="675"/>
      <c r="X193" s="675"/>
    </row>
    <row r="194" spans="2:24" ht="25.5" hidden="1">
      <c r="B194" s="127" t="s">
        <v>460</v>
      </c>
      <c r="C194" s="127" t="s">
        <v>3356</v>
      </c>
      <c r="D194" s="127"/>
      <c r="E194" s="127"/>
      <c r="F194" s="127"/>
      <c r="G194" s="123"/>
      <c r="H194" s="123"/>
      <c r="I194" s="127"/>
      <c r="J194" s="127"/>
      <c r="K194" s="181" t="s">
        <v>462</v>
      </c>
      <c r="L194" s="125" t="s">
        <v>3218</v>
      </c>
      <c r="M194" s="825"/>
      <c r="N194" s="825"/>
      <c r="O194" s="827"/>
      <c r="Q194" s="825"/>
      <c r="R194" s="517"/>
      <c r="S194" s="675"/>
      <c r="T194" s="675"/>
      <c r="U194" s="675"/>
      <c r="V194" s="675"/>
      <c r="W194" s="675"/>
      <c r="X194" s="675"/>
    </row>
    <row r="195" spans="2:24">
      <c r="B195" s="127" t="s">
        <v>463</v>
      </c>
      <c r="C195" s="127" t="s">
        <v>3357</v>
      </c>
      <c r="D195" s="127"/>
      <c r="E195" s="127"/>
      <c r="F195" s="127"/>
      <c r="G195" s="123"/>
      <c r="H195" s="123"/>
      <c r="I195" s="127"/>
      <c r="J195" s="127"/>
      <c r="K195" s="181" t="s">
        <v>464</v>
      </c>
      <c r="L195" s="125" t="s">
        <v>3218</v>
      </c>
      <c r="M195" s="530">
        <f>+'NI-San'!M195+'NI-Ter'!M195+'NI-Soc'!M195+'NI-Ric'!M195+'NI-118'!M195</f>
        <v>0</v>
      </c>
      <c r="N195" s="530">
        <f>+'NI-San'!N195+'NI-Ter'!N195+'NI-Soc'!N195+'NI-Ric'!N195+'NI-118'!N195</f>
        <v>0</v>
      </c>
      <c r="O195" s="126">
        <f t="shared" si="5"/>
        <v>0</v>
      </c>
      <c r="Q195" s="530">
        <f>+'NI-San'!Q195+'NI-Ter'!Q195+'NI-Soc'!Q195+'NI-Ric'!Q195+'NI-118'!Q195</f>
        <v>0</v>
      </c>
      <c r="R195" s="517"/>
      <c r="S195" s="675"/>
      <c r="T195" s="675"/>
      <c r="U195" s="675"/>
      <c r="V195" s="675"/>
      <c r="W195" s="675"/>
      <c r="X195" s="675"/>
    </row>
    <row r="196" spans="2:24">
      <c r="B196" s="127" t="s">
        <v>465</v>
      </c>
      <c r="C196" s="127" t="s">
        <v>3358</v>
      </c>
      <c r="D196" s="127"/>
      <c r="E196" s="127"/>
      <c r="F196" s="127"/>
      <c r="G196" s="123"/>
      <c r="H196" s="123"/>
      <c r="I196" s="127"/>
      <c r="J196" s="127"/>
      <c r="K196" s="181" t="s">
        <v>466</v>
      </c>
      <c r="L196" s="125" t="s">
        <v>3218</v>
      </c>
      <c r="M196" s="530">
        <f>+'NI-San'!M196+'NI-Ter'!M196+'NI-Soc'!M196+'NI-Ric'!M196+'NI-118'!M196</f>
        <v>0</v>
      </c>
      <c r="N196" s="530">
        <f>+'NI-San'!N196+'NI-Ter'!N196+'NI-Soc'!N196+'NI-Ric'!N196+'NI-118'!N196</f>
        <v>0</v>
      </c>
      <c r="O196" s="126">
        <f t="shared" ref="O196:O232" si="6">+N196-M196</f>
        <v>0</v>
      </c>
      <c r="Q196" s="530">
        <f>+'NI-San'!Q196+'NI-Ter'!Q196+'NI-Soc'!Q196+'NI-Ric'!Q196+'NI-118'!Q196</f>
        <v>0</v>
      </c>
      <c r="R196" s="517"/>
      <c r="S196" s="675"/>
      <c r="T196" s="675"/>
      <c r="U196" s="675"/>
      <c r="V196" s="675"/>
      <c r="W196" s="675"/>
      <c r="X196" s="675"/>
    </row>
    <row r="197" spans="2:24">
      <c r="B197" s="127" t="s">
        <v>467</v>
      </c>
      <c r="C197" s="127" t="s">
        <v>3359</v>
      </c>
      <c r="D197" s="127"/>
      <c r="E197" s="127"/>
      <c r="F197" s="127"/>
      <c r="G197" s="123"/>
      <c r="H197" s="123"/>
      <c r="I197" s="127"/>
      <c r="J197" s="127"/>
      <c r="K197" s="181" t="s">
        <v>469</v>
      </c>
      <c r="L197" s="125" t="s">
        <v>3218</v>
      </c>
      <c r="M197" s="530">
        <f>+'NI-San'!M197+'NI-Ter'!M197+'NI-Soc'!M197+'NI-Ric'!M197+'NI-118'!M197</f>
        <v>0</v>
      </c>
      <c r="N197" s="530">
        <f>+'NI-San'!N197+'NI-Ter'!N197+'NI-Soc'!N197+'NI-Ric'!N197+'NI-118'!N197</f>
        <v>0</v>
      </c>
      <c r="O197" s="126">
        <f t="shared" si="6"/>
        <v>0</v>
      </c>
      <c r="Q197" s="530">
        <f>+'NI-San'!Q197+'NI-Ter'!Q197+'NI-Soc'!Q197+'NI-Ric'!Q197+'NI-118'!Q197</f>
        <v>0</v>
      </c>
      <c r="R197" s="517"/>
      <c r="S197" s="675"/>
      <c r="T197" s="675"/>
      <c r="U197" s="675"/>
      <c r="V197" s="675"/>
      <c r="W197" s="675"/>
      <c r="X197" s="675"/>
    </row>
    <row r="198" spans="2:24" ht="25.5">
      <c r="B198" s="127" t="s">
        <v>470</v>
      </c>
      <c r="C198" s="127" t="s">
        <v>3360</v>
      </c>
      <c r="D198" s="127"/>
      <c r="E198" s="127"/>
      <c r="F198" s="127"/>
      <c r="G198" s="123"/>
      <c r="H198" s="123"/>
      <c r="I198" s="127"/>
      <c r="J198" s="127"/>
      <c r="K198" s="181" t="s">
        <v>471</v>
      </c>
      <c r="L198" s="125" t="s">
        <v>3218</v>
      </c>
      <c r="M198" s="530">
        <f>+'NI-San'!M198+'NI-Ter'!M198+'NI-Soc'!M198+'NI-Ric'!M198+'NI-118'!M198</f>
        <v>0</v>
      </c>
      <c r="N198" s="530">
        <f>+'NI-San'!N198+'NI-Ter'!N198+'NI-Soc'!N198+'NI-Ric'!N198+'NI-118'!N198</f>
        <v>0</v>
      </c>
      <c r="O198" s="126">
        <f t="shared" si="6"/>
        <v>0</v>
      </c>
      <c r="Q198" s="530">
        <f>+'NI-San'!Q198+'NI-Ter'!Q198+'NI-Soc'!Q198+'NI-Ric'!Q198+'NI-118'!Q198</f>
        <v>0</v>
      </c>
      <c r="R198" s="517"/>
      <c r="S198" s="675"/>
      <c r="T198" s="675"/>
      <c r="U198" s="675"/>
      <c r="V198" s="675"/>
      <c r="W198" s="675"/>
      <c r="X198" s="675"/>
    </row>
    <row r="199" spans="2:24">
      <c r="B199" s="127" t="s">
        <v>472</v>
      </c>
      <c r="C199" s="127" t="s">
        <v>3361</v>
      </c>
      <c r="D199" s="127"/>
      <c r="E199" s="127"/>
      <c r="F199" s="138"/>
      <c r="G199" s="123"/>
      <c r="H199" s="123"/>
      <c r="I199" s="127"/>
      <c r="J199" s="127"/>
      <c r="K199" s="181" t="s">
        <v>474</v>
      </c>
      <c r="L199" s="125" t="s">
        <v>3218</v>
      </c>
      <c r="M199" s="530">
        <f>+'NI-San'!M199+'NI-Ter'!M199+'NI-Soc'!M199+'NI-Ric'!M199+'NI-118'!M199</f>
        <v>0</v>
      </c>
      <c r="N199" s="530">
        <f>+'NI-San'!N199+'NI-Ter'!N199+'NI-Soc'!N199+'NI-Ric'!N199+'NI-118'!N199</f>
        <v>0</v>
      </c>
      <c r="O199" s="126">
        <f t="shared" si="6"/>
        <v>0</v>
      </c>
      <c r="Q199" s="530">
        <f>+'NI-San'!Q199+'NI-Ter'!Q199+'NI-Soc'!Q199+'NI-Ric'!Q199+'NI-118'!Q199</f>
        <v>0</v>
      </c>
      <c r="R199" s="517"/>
      <c r="S199" s="675"/>
      <c r="T199" s="675"/>
      <c r="U199" s="675"/>
      <c r="V199" s="675"/>
      <c r="W199" s="675"/>
      <c r="X199" s="675"/>
    </row>
    <row r="200" spans="2:24">
      <c r="B200" s="127" t="s">
        <v>475</v>
      </c>
      <c r="C200" s="127" t="s">
        <v>3362</v>
      </c>
      <c r="D200" s="127"/>
      <c r="E200" s="127"/>
      <c r="F200" s="127"/>
      <c r="G200" s="123"/>
      <c r="H200" s="123"/>
      <c r="I200" s="127"/>
      <c r="J200" s="127"/>
      <c r="K200" s="181" t="s">
        <v>476</v>
      </c>
      <c r="L200" s="125" t="s">
        <v>3218</v>
      </c>
      <c r="M200" s="530">
        <f>+'NI-San'!M200+'NI-Ter'!M200+'NI-Soc'!M200+'NI-Ric'!M200+'NI-118'!M200</f>
        <v>44</v>
      </c>
      <c r="N200" s="530">
        <f>+'NI-San'!N200+'NI-Ter'!N200+'NI-Soc'!N200+'NI-Ric'!N200+'NI-118'!N200</f>
        <v>57</v>
      </c>
      <c r="O200" s="126">
        <f t="shared" si="6"/>
        <v>13</v>
      </c>
      <c r="Q200" s="530">
        <f>+'NI-San'!Q200+'NI-Ter'!Q200+'NI-Soc'!Q200+'NI-Ric'!Q200+'NI-118'!Q200</f>
        <v>94</v>
      </c>
      <c r="R200" s="517"/>
      <c r="S200" s="675"/>
      <c r="T200" s="675"/>
      <c r="U200" s="675"/>
      <c r="V200" s="675"/>
      <c r="W200" s="675"/>
      <c r="X200" s="675"/>
    </row>
    <row r="201" spans="2:24">
      <c r="B201" s="127" t="s">
        <v>477</v>
      </c>
      <c r="C201" s="127" t="s">
        <v>3363</v>
      </c>
      <c r="D201" s="127"/>
      <c r="E201" s="127"/>
      <c r="F201" s="127"/>
      <c r="G201" s="123"/>
      <c r="H201" s="123"/>
      <c r="I201" s="127"/>
      <c r="J201" s="127"/>
      <c r="K201" s="304" t="s">
        <v>478</v>
      </c>
      <c r="L201" s="125" t="s">
        <v>3218</v>
      </c>
      <c r="M201" s="530">
        <f>+'NI-San'!M201+'NI-Ter'!M201+'NI-Soc'!M201+'NI-Ric'!M201+'NI-118'!M201</f>
        <v>0</v>
      </c>
      <c r="N201" s="530">
        <f>+'NI-San'!N201+'NI-Ter'!N201+'NI-Soc'!N201+'NI-Ric'!N201+'NI-118'!N201</f>
        <v>0</v>
      </c>
      <c r="O201" s="126">
        <f t="shared" si="6"/>
        <v>0</v>
      </c>
      <c r="Q201" s="530">
        <f>+'NI-San'!Q201+'NI-Ter'!Q201+'NI-Soc'!Q201+'NI-Ric'!Q201+'NI-118'!Q201</f>
        <v>0</v>
      </c>
      <c r="R201" s="517"/>
      <c r="S201" s="675"/>
      <c r="T201" s="675"/>
      <c r="U201" s="675"/>
      <c r="V201" s="675"/>
      <c r="W201" s="675"/>
      <c r="X201" s="675"/>
    </row>
    <row r="202" spans="2:24" ht="25.5">
      <c r="B202" s="127" t="s">
        <v>479</v>
      </c>
      <c r="C202" s="127" t="s">
        <v>3364</v>
      </c>
      <c r="D202" s="127"/>
      <c r="E202" s="127"/>
      <c r="F202" s="127"/>
      <c r="G202" s="123"/>
      <c r="H202" s="123"/>
      <c r="I202" s="127"/>
      <c r="J202" s="127"/>
      <c r="K202" s="181" t="s">
        <v>484</v>
      </c>
      <c r="L202" s="125" t="s">
        <v>3218</v>
      </c>
      <c r="M202" s="530">
        <f>+'NI-San'!M202+'NI-Ter'!M202+'NI-Soc'!M202+'NI-Ric'!M202+'NI-118'!M202</f>
        <v>0</v>
      </c>
      <c r="N202" s="530">
        <f>+'NI-San'!N202+'NI-Ter'!N202+'NI-Soc'!N202+'NI-Ric'!N202+'NI-118'!N202</f>
        <v>0</v>
      </c>
      <c r="O202" s="126">
        <f t="shared" si="6"/>
        <v>0</v>
      </c>
      <c r="Q202" s="530">
        <f>+'NI-San'!Q202+'NI-Ter'!Q202+'NI-Soc'!Q202+'NI-Ric'!Q202+'NI-118'!Q202</f>
        <v>0</v>
      </c>
      <c r="R202" s="517"/>
      <c r="S202" s="675"/>
      <c r="T202" s="675"/>
      <c r="U202" s="675"/>
      <c r="V202" s="675"/>
      <c r="W202" s="675"/>
      <c r="X202" s="675"/>
    </row>
    <row r="203" spans="2:24" ht="25.5">
      <c r="B203" s="127" t="s">
        <v>485</v>
      </c>
      <c r="C203" s="127" t="s">
        <v>3365</v>
      </c>
      <c r="D203" s="127"/>
      <c r="E203" s="127"/>
      <c r="F203" s="127"/>
      <c r="G203" s="123"/>
      <c r="H203" s="123"/>
      <c r="I203" s="127"/>
      <c r="J203" s="127"/>
      <c r="K203" s="181" t="s">
        <v>487</v>
      </c>
      <c r="L203" s="125" t="s">
        <v>3218</v>
      </c>
      <c r="M203" s="530">
        <f>+'NI-San'!M203+'NI-Ter'!M203+'NI-Soc'!M203+'NI-Ric'!M203+'NI-118'!M203</f>
        <v>13</v>
      </c>
      <c r="N203" s="530">
        <f>+'NI-San'!N203+'NI-Ter'!N203+'NI-Soc'!N203+'NI-Ric'!N203+'NI-118'!N203</f>
        <v>12</v>
      </c>
      <c r="O203" s="126">
        <f t="shared" si="6"/>
        <v>-1</v>
      </c>
      <c r="Q203" s="530">
        <f>+'NI-San'!Q203+'NI-Ter'!Q203+'NI-Soc'!Q203+'NI-Ric'!Q203+'NI-118'!Q203</f>
        <v>20</v>
      </c>
      <c r="R203" s="517"/>
      <c r="S203" s="675"/>
      <c r="T203" s="675"/>
      <c r="U203" s="675"/>
      <c r="V203" s="675"/>
      <c r="W203" s="675"/>
      <c r="X203" s="675"/>
    </row>
    <row r="204" spans="2:24" ht="25.5">
      <c r="B204" s="127" t="s">
        <v>488</v>
      </c>
      <c r="C204" s="127" t="s">
        <v>3366</v>
      </c>
      <c r="D204" s="127"/>
      <c r="E204" s="127"/>
      <c r="F204" s="127"/>
      <c r="G204" s="123"/>
      <c r="H204" s="123"/>
      <c r="I204" s="127"/>
      <c r="J204" s="127"/>
      <c r="K204" s="181" t="s">
        <v>490</v>
      </c>
      <c r="L204" s="125" t="s">
        <v>3218</v>
      </c>
      <c r="M204" s="530">
        <f>+'NI-San'!M204+'NI-Ter'!M204+'NI-Soc'!M204+'NI-Ric'!M204+'NI-118'!M204</f>
        <v>88</v>
      </c>
      <c r="N204" s="530">
        <f>+'NI-San'!N204+'NI-Ter'!N204+'NI-Soc'!N204+'NI-Ric'!N204+'NI-118'!N204</f>
        <v>87</v>
      </c>
      <c r="O204" s="126">
        <f t="shared" si="6"/>
        <v>-1</v>
      </c>
      <c r="Q204" s="530">
        <f>+'NI-San'!Q204+'NI-Ter'!Q204+'NI-Soc'!Q204+'NI-Ric'!Q204+'NI-118'!Q204</f>
        <v>0</v>
      </c>
      <c r="R204" s="517"/>
      <c r="S204" s="675"/>
      <c r="T204" s="675"/>
      <c r="U204" s="675"/>
      <c r="V204" s="675"/>
      <c r="W204" s="675"/>
      <c r="X204" s="675"/>
    </row>
    <row r="205" spans="2:24" ht="25.5">
      <c r="B205" s="127" t="s">
        <v>491</v>
      </c>
      <c r="C205" s="127" t="s">
        <v>3367</v>
      </c>
      <c r="D205" s="127"/>
      <c r="E205" s="127"/>
      <c r="F205" s="127"/>
      <c r="G205" s="123"/>
      <c r="H205" s="123"/>
      <c r="I205" s="127"/>
      <c r="J205" s="127"/>
      <c r="K205" s="181" t="s">
        <v>493</v>
      </c>
      <c r="L205" s="125" t="s">
        <v>3218</v>
      </c>
      <c r="M205" s="530">
        <f>+'NI-San'!M205+'NI-Ter'!M205+'NI-Soc'!M205+'NI-Ric'!M205+'NI-118'!M205</f>
        <v>0</v>
      </c>
      <c r="N205" s="530">
        <f>+'NI-San'!N205+'NI-Ter'!N205+'NI-Soc'!N205+'NI-Ric'!N205+'NI-118'!N205</f>
        <v>0</v>
      </c>
      <c r="O205" s="126">
        <f t="shared" si="6"/>
        <v>0</v>
      </c>
      <c r="Q205" s="530">
        <f>+'NI-San'!Q205+'NI-Ter'!Q205+'NI-Soc'!Q205+'NI-Ric'!Q205+'NI-118'!Q205</f>
        <v>0</v>
      </c>
      <c r="R205" s="517"/>
      <c r="S205" s="675"/>
      <c r="T205" s="675"/>
      <c r="U205" s="675"/>
      <c r="V205" s="675"/>
      <c r="W205" s="675"/>
      <c r="X205" s="675"/>
    </row>
    <row r="206" spans="2:24" ht="38.25">
      <c r="B206" s="127" t="s">
        <v>494</v>
      </c>
      <c r="C206" s="127" t="s">
        <v>3368</v>
      </c>
      <c r="D206" s="127"/>
      <c r="E206" s="127"/>
      <c r="F206" s="127"/>
      <c r="G206" s="123"/>
      <c r="H206" s="123"/>
      <c r="I206" s="127"/>
      <c r="J206" s="127"/>
      <c r="K206" s="181" t="s">
        <v>496</v>
      </c>
      <c r="L206" s="125" t="s">
        <v>3218</v>
      </c>
      <c r="M206" s="530">
        <f>+'NI-San'!M206+'NI-Ter'!M206+'NI-Soc'!M206+'NI-Ric'!M206+'NI-118'!M206</f>
        <v>0</v>
      </c>
      <c r="N206" s="530">
        <f>+'NI-San'!N206+'NI-Ter'!N206+'NI-Soc'!N206+'NI-Ric'!N206+'NI-118'!N206</f>
        <v>0</v>
      </c>
      <c r="O206" s="126">
        <f t="shared" si="6"/>
        <v>0</v>
      </c>
      <c r="Q206" s="530">
        <f>+'NI-San'!Q206+'NI-Ter'!Q206+'NI-Soc'!Q206+'NI-Ric'!Q206+'NI-118'!Q206</f>
        <v>0</v>
      </c>
      <c r="R206" s="517"/>
      <c r="S206" s="675"/>
      <c r="T206" s="675"/>
      <c r="U206" s="675"/>
      <c r="V206" s="675"/>
      <c r="W206" s="675"/>
      <c r="X206" s="675"/>
    </row>
    <row r="207" spans="2:24">
      <c r="B207" s="127" t="s">
        <v>497</v>
      </c>
      <c r="C207" s="127" t="s">
        <v>3369</v>
      </c>
      <c r="D207" s="127"/>
      <c r="E207" s="127"/>
      <c r="F207" s="127"/>
      <c r="G207" s="123"/>
      <c r="H207" s="123"/>
      <c r="I207" s="127"/>
      <c r="J207" s="127"/>
      <c r="K207" s="181" t="s">
        <v>499</v>
      </c>
      <c r="L207" s="125" t="s">
        <v>3218</v>
      </c>
      <c r="M207" s="530">
        <f>+'NI-San'!M207+'NI-Ter'!M207+'NI-Soc'!M207+'NI-Ric'!M207+'NI-118'!M207</f>
        <v>0</v>
      </c>
      <c r="N207" s="530">
        <f>+'NI-San'!N207+'NI-Ter'!N207+'NI-Soc'!N207+'NI-Ric'!N207+'NI-118'!N207</f>
        <v>0</v>
      </c>
      <c r="O207" s="126">
        <f t="shared" si="6"/>
        <v>0</v>
      </c>
      <c r="Q207" s="530">
        <f>+'NI-San'!Q207+'NI-Ter'!Q207+'NI-Soc'!Q207+'NI-Ric'!Q207+'NI-118'!Q207</f>
        <v>0</v>
      </c>
      <c r="R207" s="517"/>
      <c r="S207" s="675"/>
      <c r="T207" s="675"/>
      <c r="U207" s="675"/>
      <c r="V207" s="675"/>
      <c r="W207" s="675"/>
      <c r="X207" s="675"/>
    </row>
    <row r="208" spans="2:24" ht="25.5">
      <c r="B208" s="127" t="s">
        <v>500</v>
      </c>
      <c r="C208" s="127" t="s">
        <v>3370</v>
      </c>
      <c r="D208" s="127"/>
      <c r="E208" s="127"/>
      <c r="F208" s="127"/>
      <c r="G208" s="123"/>
      <c r="H208" s="123"/>
      <c r="I208" s="127"/>
      <c r="J208" s="127"/>
      <c r="K208" s="181" t="s">
        <v>502</v>
      </c>
      <c r="L208" s="125" t="s">
        <v>3218</v>
      </c>
      <c r="M208" s="530">
        <f>+'NI-San'!M208+'NI-Ter'!M208+'NI-Soc'!M208+'NI-Ric'!M208+'NI-118'!M208</f>
        <v>0</v>
      </c>
      <c r="N208" s="530">
        <f>+'NI-San'!N208+'NI-Ter'!N208+'NI-Soc'!N208+'NI-Ric'!N208+'NI-118'!N208</f>
        <v>0</v>
      </c>
      <c r="O208" s="126">
        <f t="shared" si="6"/>
        <v>0</v>
      </c>
      <c r="Q208" s="530">
        <f>+'NI-San'!Q208+'NI-Ter'!Q208+'NI-Soc'!Q208+'NI-Ric'!Q208+'NI-118'!Q208</f>
        <v>0</v>
      </c>
      <c r="R208" s="517"/>
      <c r="S208" s="675"/>
      <c r="T208" s="675"/>
      <c r="U208" s="675"/>
      <c r="V208" s="675"/>
      <c r="W208" s="675"/>
      <c r="X208" s="675"/>
    </row>
    <row r="209" spans="2:24" ht="25.5">
      <c r="B209" s="127" t="s">
        <v>503</v>
      </c>
      <c r="C209" s="127" t="s">
        <v>3371</v>
      </c>
      <c r="D209" s="127"/>
      <c r="E209" s="127"/>
      <c r="F209" s="127"/>
      <c r="G209" s="123"/>
      <c r="H209" s="123"/>
      <c r="I209" s="127"/>
      <c r="J209" s="127"/>
      <c r="K209" s="181" t="s">
        <v>504</v>
      </c>
      <c r="L209" s="125" t="s">
        <v>3218</v>
      </c>
      <c r="M209" s="530">
        <f>+'NI-San'!M209+'NI-Ter'!M209+'NI-Soc'!M209+'NI-Ric'!M209+'NI-118'!M209</f>
        <v>457</v>
      </c>
      <c r="N209" s="530">
        <f>+'NI-San'!N209+'NI-Ter'!N209+'NI-Soc'!N209+'NI-Ric'!N209+'NI-118'!N209</f>
        <v>479</v>
      </c>
      <c r="O209" s="126">
        <f t="shared" si="6"/>
        <v>22</v>
      </c>
      <c r="Q209" s="530">
        <f>+'NI-San'!Q209+'NI-Ter'!Q209+'NI-Soc'!Q209+'NI-Ric'!Q209+'NI-118'!Q209</f>
        <v>0</v>
      </c>
      <c r="R209" s="517"/>
      <c r="S209" s="675"/>
      <c r="T209" s="675"/>
      <c r="U209" s="675"/>
      <c r="V209" s="675"/>
      <c r="W209" s="675"/>
      <c r="X209" s="675"/>
    </row>
    <row r="210" spans="2:24" ht="25.5">
      <c r="B210" s="127" t="s">
        <v>505</v>
      </c>
      <c r="C210" s="127" t="s">
        <v>3372</v>
      </c>
      <c r="D210" s="127"/>
      <c r="E210" s="127"/>
      <c r="F210" s="127"/>
      <c r="G210" s="123"/>
      <c r="H210" s="123"/>
      <c r="I210" s="127"/>
      <c r="J210" s="127"/>
      <c r="K210" s="181" t="s">
        <v>506</v>
      </c>
      <c r="L210" s="125" t="s">
        <v>3218</v>
      </c>
      <c r="M210" s="530">
        <f>+'NI-San'!M210+'NI-Ter'!M210+'NI-Soc'!M210+'NI-Ric'!M210+'NI-118'!M210</f>
        <v>75</v>
      </c>
      <c r="N210" s="530">
        <f>+'NI-San'!N210+'NI-Ter'!N210+'NI-Soc'!N210+'NI-Ric'!N210+'NI-118'!N210</f>
        <v>94</v>
      </c>
      <c r="O210" s="126">
        <f t="shared" si="6"/>
        <v>19</v>
      </c>
      <c r="Q210" s="530">
        <f>+'NI-San'!Q210+'NI-Ter'!Q210+'NI-Soc'!Q210+'NI-Ric'!Q210+'NI-118'!Q210</f>
        <v>0</v>
      </c>
      <c r="R210" s="517"/>
      <c r="S210" s="675"/>
      <c r="T210" s="675"/>
      <c r="U210" s="675"/>
      <c r="V210" s="675"/>
      <c r="W210" s="675"/>
      <c r="X210" s="675"/>
    </row>
    <row r="211" spans="2:24">
      <c r="B211" s="127" t="s">
        <v>507</v>
      </c>
      <c r="C211" s="127" t="s">
        <v>3373</v>
      </c>
      <c r="D211" s="127"/>
      <c r="E211" s="127"/>
      <c r="F211" s="127"/>
      <c r="G211" s="123"/>
      <c r="H211" s="123"/>
      <c r="I211" s="127"/>
      <c r="J211" s="127"/>
      <c r="K211" s="181" t="s">
        <v>508</v>
      </c>
      <c r="L211" s="125" t="s">
        <v>3218</v>
      </c>
      <c r="M211" s="530">
        <f>+'NI-San'!M211+'NI-Ter'!M211+'NI-Soc'!M211+'NI-Ric'!M211+'NI-118'!M211</f>
        <v>196</v>
      </c>
      <c r="N211" s="530">
        <f>+'NI-San'!N211+'NI-Ter'!N211+'NI-Soc'!N211+'NI-Ric'!N211+'NI-118'!N211</f>
        <v>169</v>
      </c>
      <c r="O211" s="126">
        <f t="shared" si="6"/>
        <v>-27</v>
      </c>
      <c r="Q211" s="530">
        <f>+'NI-San'!Q211+'NI-Ter'!Q211+'NI-Soc'!Q211+'NI-Ric'!Q211+'NI-118'!Q211</f>
        <v>0</v>
      </c>
      <c r="R211" s="517"/>
      <c r="S211" s="675"/>
      <c r="T211" s="675"/>
      <c r="U211" s="675"/>
      <c r="V211" s="675"/>
      <c r="W211" s="675"/>
      <c r="X211" s="675"/>
    </row>
    <row r="212" spans="2:24">
      <c r="B212" s="127" t="s">
        <v>509</v>
      </c>
      <c r="C212" s="127" t="s">
        <v>3374</v>
      </c>
      <c r="D212" s="127"/>
      <c r="E212" s="127"/>
      <c r="F212" s="127"/>
      <c r="G212" s="123"/>
      <c r="H212" s="123"/>
      <c r="I212" s="127"/>
      <c r="J212" s="127"/>
      <c r="K212" s="181" t="s">
        <v>510</v>
      </c>
      <c r="L212" s="125" t="s">
        <v>3218</v>
      </c>
      <c r="M212" s="530">
        <f>+'NI-San'!M212+'NI-Ter'!M212+'NI-Soc'!M212+'NI-Ric'!M212+'NI-118'!M212</f>
        <v>11</v>
      </c>
      <c r="N212" s="530">
        <f>+'NI-San'!N212+'NI-Ter'!N212+'NI-Soc'!N212+'NI-Ric'!N212+'NI-118'!N212</f>
        <v>13</v>
      </c>
      <c r="O212" s="126">
        <f t="shared" si="6"/>
        <v>2</v>
      </c>
      <c r="Q212" s="530">
        <f>+'NI-San'!Q212+'NI-Ter'!Q212+'NI-Soc'!Q212+'NI-Ric'!Q212+'NI-118'!Q212</f>
        <v>0</v>
      </c>
      <c r="R212" s="517"/>
      <c r="S212" s="675"/>
      <c r="T212" s="675"/>
      <c r="U212" s="675"/>
      <c r="V212" s="675"/>
      <c r="W212" s="675"/>
      <c r="X212" s="675"/>
    </row>
    <row r="213" spans="2:24">
      <c r="B213" s="127" t="s">
        <v>511</v>
      </c>
      <c r="C213" s="127" t="s">
        <v>3375</v>
      </c>
      <c r="D213" s="127"/>
      <c r="E213" s="127"/>
      <c r="F213" s="127"/>
      <c r="G213" s="123"/>
      <c r="H213" s="123"/>
      <c r="I213" s="127"/>
      <c r="J213" s="127"/>
      <c r="K213" s="181" t="s">
        <v>512</v>
      </c>
      <c r="L213" s="125" t="s">
        <v>3218</v>
      </c>
      <c r="M213" s="530">
        <f>+'NI-San'!M213+'NI-Ter'!M213+'NI-Soc'!M213+'NI-Ric'!M213+'NI-118'!M213</f>
        <v>142</v>
      </c>
      <c r="N213" s="530">
        <f>+'NI-San'!N213+'NI-Ter'!N213+'NI-Soc'!N213+'NI-Ric'!N213+'NI-118'!N213</f>
        <v>152</v>
      </c>
      <c r="O213" s="126">
        <f t="shared" si="6"/>
        <v>10</v>
      </c>
      <c r="Q213" s="530">
        <f>+'NI-San'!Q213+'NI-Ter'!Q213+'NI-Soc'!Q213+'NI-Ric'!Q213+'NI-118'!Q213</f>
        <v>0</v>
      </c>
      <c r="R213" s="517"/>
      <c r="S213" s="675"/>
      <c r="T213" s="675"/>
      <c r="U213" s="675"/>
      <c r="V213" s="675"/>
      <c r="W213" s="675"/>
      <c r="X213" s="675"/>
    </row>
    <row r="214" spans="2:24">
      <c r="B214" s="127" t="s">
        <v>513</v>
      </c>
      <c r="C214" s="127" t="s">
        <v>3376</v>
      </c>
      <c r="D214" s="127"/>
      <c r="E214" s="127"/>
      <c r="F214" s="127"/>
      <c r="G214" s="123"/>
      <c r="H214" s="123"/>
      <c r="I214" s="127"/>
      <c r="J214" s="127"/>
      <c r="K214" s="181" t="s">
        <v>514</v>
      </c>
      <c r="L214" s="125" t="s">
        <v>3218</v>
      </c>
      <c r="M214" s="530">
        <f>+'NI-San'!M214+'NI-Ter'!M214+'NI-Soc'!M214+'NI-Ric'!M214+'NI-118'!M214</f>
        <v>41</v>
      </c>
      <c r="N214" s="530">
        <f>+'NI-San'!N214+'NI-Ter'!N214+'NI-Soc'!N214+'NI-Ric'!N214+'NI-118'!N214</f>
        <v>26</v>
      </c>
      <c r="O214" s="126">
        <f t="shared" si="6"/>
        <v>-15</v>
      </c>
      <c r="Q214" s="530">
        <f>+'NI-San'!Q214+'NI-Ter'!Q214+'NI-Soc'!Q214+'NI-Ric'!Q214+'NI-118'!Q214</f>
        <v>0</v>
      </c>
      <c r="R214" s="517"/>
      <c r="S214" s="675"/>
      <c r="T214" s="675"/>
      <c r="U214" s="675"/>
      <c r="V214" s="675"/>
      <c r="W214" s="675"/>
      <c r="X214" s="675"/>
    </row>
    <row r="215" spans="2:24">
      <c r="B215" s="127" t="s">
        <v>515</v>
      </c>
      <c r="C215" s="127" t="s">
        <v>3377</v>
      </c>
      <c r="D215" s="127"/>
      <c r="E215" s="127"/>
      <c r="F215" s="127"/>
      <c r="G215" s="123"/>
      <c r="H215" s="123"/>
      <c r="I215" s="127"/>
      <c r="J215" s="127"/>
      <c r="K215" s="181" t="s">
        <v>516</v>
      </c>
      <c r="L215" s="125" t="s">
        <v>3218</v>
      </c>
      <c r="M215" s="530">
        <f>+'NI-San'!M215+'NI-Ter'!M215+'NI-Soc'!M215+'NI-Ric'!M215+'NI-118'!M215</f>
        <v>645</v>
      </c>
      <c r="N215" s="530">
        <f>+'NI-San'!N215+'NI-Ter'!N215+'NI-Soc'!N215+'NI-Ric'!N215+'NI-118'!N215</f>
        <v>557</v>
      </c>
      <c r="O215" s="126">
        <f t="shared" si="6"/>
        <v>-88</v>
      </c>
      <c r="Q215" s="530">
        <f>+'NI-San'!Q215+'NI-Ter'!Q215+'NI-Soc'!Q215+'NI-Ric'!Q215+'NI-118'!Q215</f>
        <v>0</v>
      </c>
      <c r="R215" s="517"/>
      <c r="S215" s="675"/>
      <c r="T215" s="675"/>
      <c r="U215" s="675"/>
      <c r="V215" s="675"/>
      <c r="W215" s="675"/>
      <c r="X215" s="675"/>
    </row>
    <row r="216" spans="2:24">
      <c r="B216" s="127" t="s">
        <v>517</v>
      </c>
      <c r="C216" s="127" t="s">
        <v>3378</v>
      </c>
      <c r="D216" s="127"/>
      <c r="E216" s="127"/>
      <c r="F216" s="127"/>
      <c r="G216" s="123"/>
      <c r="H216" s="123"/>
      <c r="I216" s="127"/>
      <c r="J216" s="127"/>
      <c r="K216" s="181" t="s">
        <v>518</v>
      </c>
      <c r="L216" s="125" t="s">
        <v>3218</v>
      </c>
      <c r="M216" s="530">
        <f>+'NI-San'!M216+'NI-Ter'!M216+'NI-Soc'!M216+'NI-Ric'!M216+'NI-118'!M216</f>
        <v>22</v>
      </c>
      <c r="N216" s="530">
        <f>+'NI-San'!N216+'NI-Ter'!N216+'NI-Soc'!N216+'NI-Ric'!N216+'NI-118'!N216</f>
        <v>27</v>
      </c>
      <c r="O216" s="126">
        <f t="shared" si="6"/>
        <v>5</v>
      </c>
      <c r="Q216" s="530">
        <f>+'NI-San'!Q216+'NI-Ter'!Q216+'NI-Soc'!Q216+'NI-Ric'!Q216+'NI-118'!Q216</f>
        <v>0</v>
      </c>
      <c r="R216" s="517"/>
      <c r="S216" s="675"/>
      <c r="T216" s="675"/>
      <c r="U216" s="675"/>
      <c r="V216" s="675"/>
      <c r="W216" s="675"/>
      <c r="X216" s="675"/>
    </row>
    <row r="217" spans="2:24">
      <c r="B217" s="127" t="s">
        <v>519</v>
      </c>
      <c r="C217" s="127" t="s">
        <v>3379</v>
      </c>
      <c r="D217" s="127"/>
      <c r="E217" s="127"/>
      <c r="F217" s="127"/>
      <c r="G217" s="123"/>
      <c r="H217" s="123"/>
      <c r="I217" s="127"/>
      <c r="J217" s="127"/>
      <c r="K217" s="181" t="s">
        <v>520</v>
      </c>
      <c r="L217" s="125" t="s">
        <v>3218</v>
      </c>
      <c r="M217" s="530">
        <f>+'NI-San'!M217+'NI-Ter'!M217+'NI-Soc'!M217+'NI-Ric'!M217+'NI-118'!M217</f>
        <v>0</v>
      </c>
      <c r="N217" s="530">
        <f>+'NI-San'!N217+'NI-Ter'!N217+'NI-Soc'!N217+'NI-Ric'!N217+'NI-118'!N217</f>
        <v>0</v>
      </c>
      <c r="O217" s="126">
        <f t="shared" si="6"/>
        <v>0</v>
      </c>
      <c r="Q217" s="530">
        <f>+'NI-San'!Q217+'NI-Ter'!Q217+'NI-Soc'!Q217+'NI-Ric'!Q217+'NI-118'!Q217</f>
        <v>0</v>
      </c>
      <c r="R217" s="517"/>
      <c r="S217" s="675"/>
      <c r="T217" s="675"/>
      <c r="U217" s="675"/>
      <c r="V217" s="675"/>
      <c r="W217" s="675"/>
      <c r="X217" s="675"/>
    </row>
    <row r="218" spans="2:24" ht="25.5">
      <c r="B218" s="127" t="s">
        <v>521</v>
      </c>
      <c r="C218" s="127" t="s">
        <v>3380</v>
      </c>
      <c r="D218" s="127"/>
      <c r="E218" s="127"/>
      <c r="F218" s="127"/>
      <c r="G218" s="123"/>
      <c r="H218" s="123"/>
      <c r="I218" s="127"/>
      <c r="J218" s="127"/>
      <c r="K218" s="181" t="s">
        <v>522</v>
      </c>
      <c r="L218" s="125" t="s">
        <v>3218</v>
      </c>
      <c r="M218" s="530">
        <f>+'NI-San'!M218+'NI-Ter'!M218+'NI-Soc'!M218+'NI-Ric'!M218+'NI-118'!M218</f>
        <v>9</v>
      </c>
      <c r="N218" s="530">
        <f>+'NI-San'!N218+'NI-Ter'!N218+'NI-Soc'!N218+'NI-Ric'!N218+'NI-118'!N218</f>
        <v>1</v>
      </c>
      <c r="O218" s="126">
        <f t="shared" si="6"/>
        <v>-8</v>
      </c>
      <c r="Q218" s="530">
        <f>+'NI-San'!Q218+'NI-Ter'!Q218+'NI-Soc'!Q218+'NI-Ric'!Q218+'NI-118'!Q218</f>
        <v>0</v>
      </c>
      <c r="R218" s="517"/>
      <c r="S218" s="675"/>
      <c r="T218" s="675"/>
      <c r="U218" s="675"/>
      <c r="V218" s="675"/>
      <c r="W218" s="675"/>
      <c r="X218" s="675"/>
    </row>
    <row r="219" spans="2:24" ht="25.5">
      <c r="B219" s="127" t="s">
        <v>523</v>
      </c>
      <c r="C219" s="127" t="s">
        <v>3381</v>
      </c>
      <c r="D219" s="127"/>
      <c r="E219" s="127"/>
      <c r="F219" s="127"/>
      <c r="G219" s="123"/>
      <c r="H219" s="123"/>
      <c r="I219" s="127"/>
      <c r="J219" s="127"/>
      <c r="K219" s="181" t="s">
        <v>524</v>
      </c>
      <c r="L219" s="125" t="s">
        <v>3218</v>
      </c>
      <c r="M219" s="530">
        <f>+'NI-San'!M219+'NI-Ter'!M219+'NI-Soc'!M219+'NI-Ric'!M219+'NI-118'!M219</f>
        <v>48</v>
      </c>
      <c r="N219" s="530">
        <f>+'NI-San'!N219+'NI-Ter'!N219+'NI-Soc'!N219+'NI-Ric'!N219+'NI-118'!N219</f>
        <v>65</v>
      </c>
      <c r="O219" s="126">
        <f t="shared" si="6"/>
        <v>17</v>
      </c>
      <c r="Q219" s="530">
        <f>+'NI-San'!Q219+'NI-Ter'!Q219+'NI-Soc'!Q219+'NI-Ric'!Q219+'NI-118'!Q219</f>
        <v>0</v>
      </c>
      <c r="R219" s="517"/>
      <c r="S219" s="675"/>
      <c r="T219" s="675"/>
      <c r="U219" s="675"/>
      <c r="V219" s="675"/>
      <c r="W219" s="675"/>
      <c r="X219" s="675"/>
    </row>
    <row r="220" spans="2:24" ht="25.5">
      <c r="B220" s="127" t="s">
        <v>525</v>
      </c>
      <c r="C220" s="127" t="s">
        <v>3382</v>
      </c>
      <c r="D220" s="127"/>
      <c r="E220" s="127"/>
      <c r="F220" s="127"/>
      <c r="G220" s="123"/>
      <c r="H220" s="123"/>
      <c r="I220" s="127"/>
      <c r="J220" s="127"/>
      <c r="K220" s="181" t="s">
        <v>526</v>
      </c>
      <c r="L220" s="125" t="s">
        <v>3218</v>
      </c>
      <c r="M220" s="530">
        <f>+'NI-San'!M220+'NI-Ter'!M220+'NI-Soc'!M220+'NI-Ric'!M220+'NI-118'!M220</f>
        <v>0</v>
      </c>
      <c r="N220" s="530">
        <f>+'NI-San'!N220+'NI-Ter'!N220+'NI-Soc'!N220+'NI-Ric'!N220+'NI-118'!N220</f>
        <v>0</v>
      </c>
      <c r="O220" s="126">
        <f t="shared" si="6"/>
        <v>0</v>
      </c>
      <c r="Q220" s="530">
        <f>+'NI-San'!Q220+'NI-Ter'!Q220+'NI-Soc'!Q220+'NI-Ric'!Q220+'NI-118'!Q220</f>
        <v>0</v>
      </c>
      <c r="R220" s="517"/>
      <c r="S220" s="675"/>
      <c r="T220" s="675"/>
      <c r="U220" s="675"/>
      <c r="V220" s="675"/>
      <c r="W220" s="675"/>
      <c r="X220" s="675"/>
    </row>
    <row r="221" spans="2:24">
      <c r="B221" s="127" t="s">
        <v>527</v>
      </c>
      <c r="C221" s="127" t="s">
        <v>3383</v>
      </c>
      <c r="D221" s="127"/>
      <c r="E221" s="127"/>
      <c r="F221" s="127"/>
      <c r="G221" s="123"/>
      <c r="H221" s="123"/>
      <c r="I221" s="127"/>
      <c r="J221" s="127"/>
      <c r="K221" s="181" t="s">
        <v>528</v>
      </c>
      <c r="L221" s="125" t="s">
        <v>3218</v>
      </c>
      <c r="M221" s="530">
        <f>+'NI-San'!M221+'NI-Ter'!M221+'NI-Soc'!M221+'NI-Ric'!M221+'NI-118'!M221</f>
        <v>60</v>
      </c>
      <c r="N221" s="530">
        <f>+'NI-San'!N221+'NI-Ter'!N221+'NI-Soc'!N221+'NI-Ric'!N221+'NI-118'!N221</f>
        <v>60</v>
      </c>
      <c r="O221" s="126">
        <f t="shared" si="6"/>
        <v>0</v>
      </c>
      <c r="Q221" s="530">
        <f>+'NI-San'!Q221+'NI-Ter'!Q221+'NI-Soc'!Q221+'NI-Ric'!Q221+'NI-118'!Q221</f>
        <v>0</v>
      </c>
      <c r="R221" s="517"/>
      <c r="S221" s="675"/>
      <c r="T221" s="675"/>
      <c r="U221" s="675"/>
      <c r="V221" s="675"/>
      <c r="W221" s="675"/>
      <c r="X221" s="675"/>
    </row>
    <row r="222" spans="2:24" ht="25.5">
      <c r="B222" s="127" t="s">
        <v>529</v>
      </c>
      <c r="C222" s="127" t="s">
        <v>3384</v>
      </c>
      <c r="D222" s="127"/>
      <c r="E222" s="127"/>
      <c r="F222" s="123"/>
      <c r="G222" s="123"/>
      <c r="H222" s="123"/>
      <c r="I222" s="127"/>
      <c r="J222" s="127"/>
      <c r="K222" s="181" t="s">
        <v>533</v>
      </c>
      <c r="L222" s="125" t="s">
        <v>3218</v>
      </c>
      <c r="M222" s="530">
        <f>+'NI-San'!M222+'NI-Ter'!M222+'NI-Soc'!M222+'NI-Ric'!M222+'NI-118'!M222</f>
        <v>0</v>
      </c>
      <c r="N222" s="530">
        <f>+'NI-San'!N222+'NI-Ter'!N222+'NI-Soc'!N222+'NI-Ric'!N222+'NI-118'!N222</f>
        <v>0</v>
      </c>
      <c r="O222" s="126">
        <f t="shared" si="6"/>
        <v>0</v>
      </c>
      <c r="Q222" s="530">
        <f>+'NI-San'!Q222+'NI-Ter'!Q222+'NI-Soc'!Q222+'NI-Ric'!Q222+'NI-118'!Q222</f>
        <v>0</v>
      </c>
      <c r="R222" s="517"/>
      <c r="S222" s="675"/>
      <c r="T222" s="675"/>
      <c r="U222" s="675"/>
      <c r="V222" s="675"/>
      <c r="W222" s="675"/>
      <c r="X222" s="675"/>
    </row>
    <row r="223" spans="2:24" ht="25.5">
      <c r="B223" s="127" t="s">
        <v>534</v>
      </c>
      <c r="C223" s="127" t="s">
        <v>3385</v>
      </c>
      <c r="D223" s="127"/>
      <c r="E223" s="127"/>
      <c r="F223" s="123"/>
      <c r="G223" s="123"/>
      <c r="H223" s="123"/>
      <c r="I223" s="127"/>
      <c r="J223" s="127"/>
      <c r="K223" s="181" t="s">
        <v>536</v>
      </c>
      <c r="L223" s="125" t="s">
        <v>3218</v>
      </c>
      <c r="M223" s="530">
        <f>+'NI-San'!M223+'NI-Ter'!M223+'NI-Soc'!M223+'NI-Ric'!M223+'NI-118'!M223</f>
        <v>0</v>
      </c>
      <c r="N223" s="530">
        <f>+'NI-San'!N223+'NI-Ter'!N223+'NI-Soc'!N223+'NI-Ric'!N223+'NI-118'!N223</f>
        <v>0</v>
      </c>
      <c r="O223" s="126">
        <f t="shared" si="6"/>
        <v>0</v>
      </c>
      <c r="Q223" s="530">
        <f>+'NI-San'!Q223+'NI-Ter'!Q223+'NI-Soc'!Q223+'NI-Ric'!Q223+'NI-118'!Q223</f>
        <v>0</v>
      </c>
      <c r="R223" s="517"/>
      <c r="S223" s="675"/>
      <c r="T223" s="675"/>
      <c r="U223" s="675"/>
      <c r="V223" s="675"/>
      <c r="W223" s="675"/>
      <c r="X223" s="675"/>
    </row>
    <row r="224" spans="2:24" ht="25.5">
      <c r="B224" s="127" t="s">
        <v>537</v>
      </c>
      <c r="C224" s="127" t="s">
        <v>3386</v>
      </c>
      <c r="D224" s="127"/>
      <c r="E224" s="127"/>
      <c r="F224" s="123"/>
      <c r="G224" s="123"/>
      <c r="H224" s="123"/>
      <c r="I224" s="127"/>
      <c r="J224" s="127"/>
      <c r="K224" s="181" t="s">
        <v>539</v>
      </c>
      <c r="L224" s="125" t="s">
        <v>3218</v>
      </c>
      <c r="M224" s="530">
        <f>+'NI-San'!M224+'NI-Ter'!M224+'NI-Soc'!M224+'NI-Ric'!M224+'NI-118'!M224</f>
        <v>0</v>
      </c>
      <c r="N224" s="530">
        <f>+'NI-San'!N224+'NI-Ter'!N224+'NI-Soc'!N224+'NI-Ric'!N224+'NI-118'!N224</f>
        <v>0</v>
      </c>
      <c r="O224" s="126">
        <f t="shared" si="6"/>
        <v>0</v>
      </c>
      <c r="Q224" s="530">
        <f>+'NI-San'!Q224+'NI-Ter'!Q224+'NI-Soc'!Q224+'NI-Ric'!Q224+'NI-118'!Q224</f>
        <v>0</v>
      </c>
      <c r="R224" s="517"/>
      <c r="S224" s="675"/>
      <c r="T224" s="675"/>
      <c r="U224" s="675"/>
      <c r="V224" s="675"/>
      <c r="W224" s="675"/>
      <c r="X224" s="675"/>
    </row>
    <row r="225" spans="2:24" ht="15.75">
      <c r="B225" s="127" t="s">
        <v>540</v>
      </c>
      <c r="C225" s="127" t="s">
        <v>3387</v>
      </c>
      <c r="D225" s="127"/>
      <c r="E225" s="127"/>
      <c r="F225" s="123"/>
      <c r="G225" s="123"/>
      <c r="H225" s="123"/>
      <c r="I225" s="127"/>
      <c r="J225" s="127"/>
      <c r="K225" s="181" t="s">
        <v>543</v>
      </c>
      <c r="L225" s="125" t="s">
        <v>3218</v>
      </c>
      <c r="M225" s="530">
        <f>+'NI-San'!M225+'NI-Ter'!M225+'NI-Soc'!M225+'NI-Ric'!M225+'NI-118'!M225</f>
        <v>0</v>
      </c>
      <c r="N225" s="530">
        <f>+'NI-San'!N225+'NI-Ter'!N225+'NI-Soc'!N225+'NI-Ric'!N225+'NI-118'!N225</f>
        <v>0</v>
      </c>
      <c r="O225" s="126">
        <f>+N225-M225</f>
        <v>0</v>
      </c>
      <c r="P225"/>
      <c r="Q225">
        <f>+'NI-San'!Q225+'NI-Ter'!Q225+'NI-Soc'!Q225+'NI-Ric'!Q225+'NI-118'!Q225</f>
        <v>0</v>
      </c>
      <c r="R225" s="517"/>
      <c r="S225" s="675"/>
      <c r="T225" s="675"/>
      <c r="U225" s="675"/>
      <c r="V225" s="675"/>
      <c r="W225" s="675"/>
      <c r="X225" s="675"/>
    </row>
    <row r="226" spans="2:24">
      <c r="B226" s="127" t="s">
        <v>544</v>
      </c>
      <c r="C226" s="847"/>
      <c r="D226" s="847"/>
      <c r="E226" s="848"/>
      <c r="F226" s="847"/>
      <c r="G226" s="848"/>
      <c r="H226" s="848"/>
      <c r="I226" s="847"/>
      <c r="J226" s="847"/>
      <c r="K226" s="127" t="s">
        <v>545</v>
      </c>
      <c r="L226" s="127" t="s">
        <v>3218</v>
      </c>
      <c r="M226" s="530">
        <f>+'NI-San'!M226+'NI-Ter'!M226+'NI-Soc'!M226+'NI-Ric'!M226+'NI-118'!M226</f>
        <v>0</v>
      </c>
      <c r="N226" s="530">
        <f>+'NI-San'!N226+'NI-Ter'!N226+'NI-Soc'!N226+'NI-Ric'!N226+'NI-118'!N226</f>
        <v>0</v>
      </c>
      <c r="O226" s="126">
        <f>+N226-M226</f>
        <v>0</v>
      </c>
      <c r="P226"/>
      <c r="Q226">
        <f>+'NI-San'!Q226+'NI-Ter'!Q226+'NI-Soc'!Q229+'NI-Ric'!Q226+'NI-118'!Q226</f>
        <v>0</v>
      </c>
      <c r="R226" s="517"/>
      <c r="S226" s="675"/>
      <c r="T226" s="675"/>
      <c r="U226" s="675"/>
      <c r="V226" s="675"/>
      <c r="W226" s="675"/>
      <c r="X226" s="675"/>
    </row>
    <row r="227" spans="2:24">
      <c r="B227" s="127" t="s">
        <v>546</v>
      </c>
      <c r="C227" s="847"/>
      <c r="D227" s="847"/>
      <c r="E227" s="848"/>
      <c r="F227" s="847"/>
      <c r="G227" s="848"/>
      <c r="H227" s="848"/>
      <c r="I227" s="847"/>
      <c r="J227" s="847"/>
      <c r="K227" s="127" t="s">
        <v>547</v>
      </c>
      <c r="L227" s="127" t="s">
        <v>3218</v>
      </c>
      <c r="M227" s="530">
        <f>+'NI-San'!M227+'NI-Ter'!M227+'NI-Soc'!M227+'NI-Ric'!M227+'NI-118'!M227</f>
        <v>0</v>
      </c>
      <c r="N227" s="530">
        <f>+'NI-San'!N227+'NI-Ter'!N227+'NI-Soc'!N227+'NI-Ric'!N227+'NI-118'!N227</f>
        <v>0</v>
      </c>
      <c r="O227" s="126">
        <f>+N227-M227</f>
        <v>0</v>
      </c>
      <c r="P227"/>
      <c r="Q227">
        <f>+'NI-San'!Q227+'NI-Ter'!Q227+'NI-Soc'!Q230+'NI-Ric'!Q227+'NI-118'!Q227</f>
        <v>0</v>
      </c>
      <c r="R227" s="517"/>
      <c r="S227" s="675"/>
      <c r="T227" s="675"/>
      <c r="U227" s="675"/>
      <c r="V227" s="675"/>
      <c r="W227" s="675"/>
      <c r="X227" s="675"/>
    </row>
    <row r="228" spans="2:24">
      <c r="B228" s="127" t="s">
        <v>548</v>
      </c>
      <c r="C228" s="847"/>
      <c r="D228" s="847"/>
      <c r="E228" s="848"/>
      <c r="F228" s="847"/>
      <c r="G228" s="848"/>
      <c r="H228" s="848"/>
      <c r="I228" s="847"/>
      <c r="J228" s="847"/>
      <c r="K228" s="127" t="s">
        <v>549</v>
      </c>
      <c r="L228" s="127" t="s">
        <v>3218</v>
      </c>
      <c r="M228" s="530">
        <f>+'NI-San'!M228+'NI-Ter'!M228+'NI-Soc'!M228+'NI-Ric'!M228+'NI-118'!M228</f>
        <v>0</v>
      </c>
      <c r="N228" s="530">
        <f>+'NI-San'!N228+'NI-Ter'!N228+'NI-Soc'!N228+'NI-Ric'!N228+'NI-118'!N228</f>
        <v>0</v>
      </c>
      <c r="O228" s="126">
        <f>+N228-M228</f>
        <v>0</v>
      </c>
      <c r="P228"/>
      <c r="Q228">
        <f>+'NI-San'!Q228+'NI-Ter'!Q228+'NI-Soc'!Q231+'NI-Ric'!Q228+'NI-118'!Q228</f>
        <v>0</v>
      </c>
      <c r="R228" s="517"/>
      <c r="S228" s="675"/>
      <c r="T228" s="675"/>
      <c r="U228" s="675"/>
      <c r="V228" s="675"/>
      <c r="W228" s="675"/>
      <c r="X228" s="675"/>
    </row>
    <row r="229" spans="2:24" ht="25.5">
      <c r="B229" s="127" t="s">
        <v>550</v>
      </c>
      <c r="C229" s="127" t="s">
        <v>3388</v>
      </c>
      <c r="D229" s="127"/>
      <c r="E229" s="127"/>
      <c r="F229" s="123"/>
      <c r="G229" s="123"/>
      <c r="H229" s="123"/>
      <c r="I229" s="127"/>
      <c r="J229" s="127"/>
      <c r="K229" s="181" t="s">
        <v>552</v>
      </c>
      <c r="L229" s="125" t="s">
        <v>3218</v>
      </c>
      <c r="M229" s="530">
        <f>+'NI-San'!M229+'NI-Ter'!M229+'NI-Soc'!M229+'NI-Ric'!M229+'NI-118'!M229</f>
        <v>0</v>
      </c>
      <c r="N229" s="530">
        <f>+'NI-San'!N229+'NI-Ter'!N229+'NI-Soc'!N229+'NI-Ric'!N229+'NI-118'!N229</f>
        <v>4779</v>
      </c>
      <c r="O229" s="126">
        <f t="shared" si="6"/>
        <v>4779</v>
      </c>
      <c r="Q229" s="530">
        <f>+'NI-San'!Q229+'NI-Ter'!Q229+'NI-Soc'!Q229+'NI-Ric'!Q229+'NI-118'!Q229</f>
        <v>0</v>
      </c>
      <c r="R229" s="517"/>
      <c r="S229" s="675"/>
      <c r="T229" s="675"/>
      <c r="U229" s="675"/>
      <c r="V229" s="675"/>
      <c r="W229" s="675"/>
      <c r="X229" s="675"/>
    </row>
    <row r="230" spans="2:24" ht="25.5">
      <c r="B230" s="127" t="s">
        <v>553</v>
      </c>
      <c r="C230" s="127" t="s">
        <v>3389</v>
      </c>
      <c r="D230" s="127"/>
      <c r="E230" s="127"/>
      <c r="F230" s="123"/>
      <c r="G230" s="123"/>
      <c r="H230" s="123"/>
      <c r="I230" s="127"/>
      <c r="J230" s="127"/>
      <c r="K230" s="181" t="s">
        <v>555</v>
      </c>
      <c r="L230" s="125" t="s">
        <v>3218</v>
      </c>
      <c r="M230" s="530">
        <f>+'NI-San'!M230+'NI-Ter'!M230+'NI-Soc'!M230+'NI-Ric'!M230+'NI-118'!M230</f>
        <v>0</v>
      </c>
      <c r="N230" s="530">
        <f>+'NI-San'!N230+'NI-Ter'!N230+'NI-Soc'!N230+'NI-Ric'!N230+'NI-118'!N230</f>
        <v>109</v>
      </c>
      <c r="O230" s="126">
        <f t="shared" si="6"/>
        <v>109</v>
      </c>
      <c r="Q230" s="530">
        <f>+'NI-San'!Q230+'NI-Ter'!Q230+'NI-Soc'!Q230+'NI-Ric'!Q230+'NI-118'!Q230</f>
        <v>0</v>
      </c>
      <c r="R230" s="517"/>
      <c r="S230" s="675"/>
      <c r="T230" s="675"/>
      <c r="U230" s="675"/>
      <c r="V230" s="675"/>
      <c r="W230" s="675"/>
      <c r="X230" s="675"/>
    </row>
    <row r="231" spans="2:24" ht="25.5">
      <c r="B231" s="127" t="s">
        <v>556</v>
      </c>
      <c r="C231" s="127" t="s">
        <v>3390</v>
      </c>
      <c r="D231" s="127"/>
      <c r="E231" s="127"/>
      <c r="F231" s="123"/>
      <c r="G231" s="123"/>
      <c r="H231" s="123"/>
      <c r="I231" s="127"/>
      <c r="J231" s="127"/>
      <c r="K231" s="181" t="s">
        <v>558</v>
      </c>
      <c r="L231" s="125" t="s">
        <v>3218</v>
      </c>
      <c r="M231" s="530">
        <f>+'NI-San'!M231+'NI-Ter'!M231+'NI-Soc'!M231+'NI-Ric'!M231+'NI-118'!M231</f>
        <v>0</v>
      </c>
      <c r="N231" s="530">
        <f>+'NI-San'!N231+'NI-Ter'!N231+'NI-Soc'!N231+'NI-Ric'!N231+'NI-118'!N231</f>
        <v>13</v>
      </c>
      <c r="O231" s="126">
        <f t="shared" si="6"/>
        <v>13</v>
      </c>
      <c r="Q231" s="530">
        <f>+'NI-San'!Q231+'NI-Ter'!Q231+'NI-Soc'!Q231+'NI-Ric'!Q231+'NI-118'!Q231</f>
        <v>0</v>
      </c>
      <c r="R231" s="517"/>
      <c r="S231" s="675"/>
      <c r="T231" s="675"/>
      <c r="U231" s="675"/>
      <c r="V231" s="675"/>
      <c r="W231" s="675"/>
      <c r="X231" s="675"/>
    </row>
    <row r="232" spans="2:24" ht="25.5">
      <c r="B232" s="127" t="s">
        <v>559</v>
      </c>
      <c r="C232" s="127" t="s">
        <v>3391</v>
      </c>
      <c r="D232" s="127"/>
      <c r="E232" s="127"/>
      <c r="F232" s="123"/>
      <c r="G232" s="123"/>
      <c r="H232" s="123"/>
      <c r="I232" s="127"/>
      <c r="J232" s="127"/>
      <c r="K232" s="181" t="s">
        <v>561</v>
      </c>
      <c r="L232" s="125" t="s">
        <v>3218</v>
      </c>
      <c r="M232" s="530">
        <f>+'NI-San'!M232+'NI-Ter'!M232+'NI-Soc'!M232+'NI-Ric'!M232+'NI-118'!M232</f>
        <v>0</v>
      </c>
      <c r="N232" s="530">
        <f>+'NI-San'!N232+'NI-Ter'!N232+'NI-Soc'!N232+'NI-Ric'!N232+'NI-118'!N232</f>
        <v>379</v>
      </c>
      <c r="O232" s="126">
        <f t="shared" si="6"/>
        <v>379</v>
      </c>
      <c r="Q232" s="530">
        <f>+'NI-San'!Q232+'NI-Ter'!Q232+'NI-Soc'!Q232+'NI-Ric'!Q232+'NI-118'!Q232</f>
        <v>0</v>
      </c>
      <c r="R232" s="517"/>
      <c r="S232" s="675"/>
      <c r="T232" s="675"/>
      <c r="U232" s="675"/>
      <c r="V232" s="675"/>
      <c r="W232" s="675"/>
      <c r="X232" s="675"/>
    </row>
    <row r="233" spans="2:24" ht="25.5">
      <c r="K233" s="468" t="s">
        <v>3392</v>
      </c>
      <c r="M233" s="265"/>
      <c r="S233" s="291"/>
      <c r="T233" s="291"/>
      <c r="U233" s="291"/>
      <c r="V233" s="291"/>
      <c r="W233" s="291"/>
      <c r="X233" s="291"/>
    </row>
    <row r="234" spans="2:24" ht="16.5" thickBot="1">
      <c r="K234" s="539"/>
      <c r="L234" s="528"/>
      <c r="M234" s="192"/>
      <c r="N234" s="192"/>
      <c r="O234" s="515"/>
      <c r="Q234" s="192"/>
      <c r="R234" s="515"/>
      <c r="S234" s="291"/>
      <c r="T234" s="291"/>
      <c r="U234" s="291"/>
      <c r="V234" s="291"/>
      <c r="W234" s="291"/>
      <c r="X234" s="291"/>
    </row>
    <row r="235" spans="2:24" ht="17.25" thickTop="1" thickBot="1">
      <c r="B235" s="110" t="s">
        <v>562</v>
      </c>
      <c r="C235" s="242" t="s">
        <v>3393</v>
      </c>
      <c r="D235" s="243"/>
      <c r="E235" s="243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538</v>
      </c>
      <c r="N235" s="115">
        <f>SUM(N238:N247)</f>
        <v>465</v>
      </c>
      <c r="O235" s="116">
        <f>+N235-M235</f>
        <v>-73</v>
      </c>
      <c r="Q235" s="115">
        <f>SUM(Q238:Q247)</f>
        <v>0</v>
      </c>
      <c r="R235" s="516"/>
      <c r="S235" s="519"/>
      <c r="T235" s="519"/>
      <c r="U235" s="519"/>
      <c r="V235" s="519"/>
      <c r="W235" s="519"/>
      <c r="X235" s="519"/>
    </row>
    <row r="236" spans="2:24" ht="16.5" thickTop="1" thickBot="1">
      <c r="B236" s="537"/>
      <c r="C236" s="537"/>
      <c r="K236" s="538"/>
      <c r="M236" s="265"/>
      <c r="S236" s="291"/>
      <c r="T236" s="291"/>
      <c r="U236" s="291"/>
      <c r="V236" s="291"/>
      <c r="W236" s="291"/>
      <c r="X236" s="291"/>
    </row>
    <row r="237" spans="2:24" ht="27" customHeight="1" thickBot="1">
      <c r="B237" s="102" t="s">
        <v>3221</v>
      </c>
      <c r="C237" s="245" t="s">
        <v>48</v>
      </c>
      <c r="D237" s="245"/>
      <c r="E237" s="245"/>
      <c r="F237" s="246"/>
      <c r="G237" s="246"/>
      <c r="H237" s="246"/>
      <c r="I237" s="246"/>
      <c r="J237" s="246"/>
      <c r="K237" s="302" t="s">
        <v>3222</v>
      </c>
      <c r="L237" s="135"/>
      <c r="M237" s="328" t="str">
        <f>+M$10</f>
        <v>Valore netto al 31/12/2017</v>
      </c>
      <c r="N237" s="328" t="str">
        <f>+N$10</f>
        <v>Valore netto al 31/12/2018</v>
      </c>
      <c r="O237" s="1149" t="str">
        <f>+O$10</f>
        <v>Variazione</v>
      </c>
      <c r="P237" s="1148"/>
      <c r="Q237" s="328" t="str">
        <f>+Q$10</f>
        <v>Prechiusura al ° trimestre 2018</v>
      </c>
      <c r="R237" s="525"/>
      <c r="S237" s="514"/>
      <c r="T237" s="514"/>
      <c r="U237" s="514"/>
      <c r="V237" s="514"/>
      <c r="W237" s="514"/>
      <c r="X237" s="514"/>
    </row>
    <row r="238" spans="2:24">
      <c r="B238" s="127" t="s">
        <v>564</v>
      </c>
      <c r="C238" s="127" t="s">
        <v>3394</v>
      </c>
      <c r="D238" s="127"/>
      <c r="E238" s="127"/>
      <c r="F238" s="127"/>
      <c r="G238" s="123"/>
      <c r="H238" s="123"/>
      <c r="I238" s="127"/>
      <c r="J238" s="127"/>
      <c r="K238" s="304" t="s">
        <v>567</v>
      </c>
      <c r="L238" s="125" t="s">
        <v>3218</v>
      </c>
      <c r="M238" s="530">
        <f>+'NI-San'!M238+'NI-Ter'!M238+'NI-Soc'!M238+'NI-Ric'!M238+'NI-118'!M238</f>
        <v>0</v>
      </c>
      <c r="N238" s="530">
        <f>+'NI-San'!N238+'NI-Ter'!N238+'NI-Soc'!N238+'NI-Ric'!N238+'NI-118'!N238</f>
        <v>0</v>
      </c>
      <c r="O238" s="126">
        <f t="shared" ref="O238:O247" si="7">+N238-M238</f>
        <v>0</v>
      </c>
      <c r="Q238" s="530">
        <f>+'NI-San'!Q238+'NI-Ter'!Q238+'NI-Soc'!Q238+'NI-Ric'!Q238+'NI-118'!Q238</f>
        <v>0</v>
      </c>
      <c r="R238" s="517"/>
      <c r="S238" s="675"/>
      <c r="T238" s="675"/>
      <c r="U238" s="675"/>
      <c r="V238" s="675"/>
      <c r="W238" s="675"/>
      <c r="X238" s="675"/>
    </row>
    <row r="239" spans="2:24">
      <c r="B239" s="127" t="s">
        <v>568</v>
      </c>
      <c r="C239" s="127" t="s">
        <v>3395</v>
      </c>
      <c r="D239" s="127"/>
      <c r="E239" s="127"/>
      <c r="F239" s="127"/>
      <c r="G239" s="123"/>
      <c r="H239" s="123"/>
      <c r="I239" s="127"/>
      <c r="J239" s="127"/>
      <c r="K239" s="304" t="s">
        <v>569</v>
      </c>
      <c r="L239" s="125" t="s">
        <v>3218</v>
      </c>
      <c r="M239" s="530">
        <f>+'NI-San'!M239+'NI-Ter'!M239+'NI-Soc'!M239+'NI-Ric'!M239+'NI-118'!M239</f>
        <v>5</v>
      </c>
      <c r="N239" s="530">
        <f>+'NI-San'!N239+'NI-Ter'!N239+'NI-Soc'!N239+'NI-Ric'!N239+'NI-118'!N239</f>
        <v>0</v>
      </c>
      <c r="O239" s="126">
        <f t="shared" si="7"/>
        <v>-5</v>
      </c>
      <c r="Q239" s="530">
        <f>+'NI-San'!Q239+'NI-Ter'!Q239+'NI-Soc'!Q239+'NI-Ric'!Q239+'NI-118'!Q239</f>
        <v>0</v>
      </c>
      <c r="R239" s="517"/>
      <c r="S239" s="675"/>
      <c r="T239" s="675"/>
      <c r="U239" s="675"/>
      <c r="V239" s="675"/>
      <c r="W239" s="675"/>
      <c r="X239" s="675"/>
    </row>
    <row r="240" spans="2:24">
      <c r="B240" s="127" t="s">
        <v>570</v>
      </c>
      <c r="C240" s="127" t="s">
        <v>3396</v>
      </c>
      <c r="D240" s="127"/>
      <c r="E240" s="127"/>
      <c r="F240" s="127"/>
      <c r="G240" s="123"/>
      <c r="H240" s="123"/>
      <c r="I240" s="127"/>
      <c r="J240" s="127"/>
      <c r="K240" s="304" t="s">
        <v>571</v>
      </c>
      <c r="L240" s="125" t="s">
        <v>3218</v>
      </c>
      <c r="M240" s="530">
        <f>+'NI-San'!M240+'NI-Ter'!M240+'NI-Soc'!M240+'NI-Ric'!M240+'NI-118'!M240</f>
        <v>0</v>
      </c>
      <c r="N240" s="530">
        <f>+'NI-San'!N240+'NI-Ter'!N240+'NI-Soc'!N240+'NI-Ric'!N240+'NI-118'!N240</f>
        <v>0</v>
      </c>
      <c r="O240" s="126">
        <f t="shared" si="7"/>
        <v>0</v>
      </c>
      <c r="Q240" s="530">
        <f>+'NI-San'!Q240+'NI-Ter'!Q240+'NI-Soc'!Q240+'NI-Ric'!Q240+'NI-118'!Q240</f>
        <v>0</v>
      </c>
      <c r="R240" s="517"/>
      <c r="S240" s="675"/>
      <c r="T240" s="675"/>
      <c r="U240" s="675"/>
      <c r="V240" s="675"/>
      <c r="W240" s="675"/>
      <c r="X240" s="675"/>
    </row>
    <row r="241" spans="2:24">
      <c r="B241" s="127" t="s">
        <v>572</v>
      </c>
      <c r="C241" s="127" t="s">
        <v>3397</v>
      </c>
      <c r="D241" s="127"/>
      <c r="E241" s="127"/>
      <c r="F241" s="127"/>
      <c r="G241" s="123"/>
      <c r="H241" s="123"/>
      <c r="I241" s="127"/>
      <c r="J241" s="127"/>
      <c r="K241" s="304" t="s">
        <v>573</v>
      </c>
      <c r="L241" s="125" t="s">
        <v>3218</v>
      </c>
      <c r="M241" s="530">
        <f>+'NI-San'!M241+'NI-Ter'!M241+'NI-Soc'!M241+'NI-Ric'!M241+'NI-118'!M241</f>
        <v>0</v>
      </c>
      <c r="N241" s="530">
        <f>+'NI-San'!N241+'NI-Ter'!N241+'NI-Soc'!N241+'NI-Ric'!N241+'NI-118'!N241</f>
        <v>0</v>
      </c>
      <c r="O241" s="126">
        <f t="shared" si="7"/>
        <v>0</v>
      </c>
      <c r="Q241" s="530">
        <f>+'NI-San'!Q241+'NI-Ter'!Q241+'NI-Soc'!Q241+'NI-Ric'!Q241+'NI-118'!Q241</f>
        <v>0</v>
      </c>
      <c r="R241" s="517"/>
      <c r="S241" s="675"/>
      <c r="T241" s="675"/>
      <c r="U241" s="675"/>
      <c r="V241" s="675"/>
      <c r="W241" s="675"/>
      <c r="X241" s="675"/>
    </row>
    <row r="242" spans="2:24">
      <c r="B242" s="127" t="s">
        <v>574</v>
      </c>
      <c r="C242" s="127" t="s">
        <v>3398</v>
      </c>
      <c r="D242" s="127"/>
      <c r="E242" s="127"/>
      <c r="F242" s="127"/>
      <c r="G242" s="123"/>
      <c r="H242" s="123"/>
      <c r="I242" s="127"/>
      <c r="J242" s="127"/>
      <c r="K242" s="304" t="s">
        <v>575</v>
      </c>
      <c r="L242" s="125" t="s">
        <v>3218</v>
      </c>
      <c r="M242" s="530">
        <f>+'NI-San'!M242+'NI-Ter'!M242+'NI-Soc'!M242+'NI-Ric'!M242+'NI-118'!M242</f>
        <v>0</v>
      </c>
      <c r="N242" s="530">
        <f>+'NI-San'!N242+'NI-Ter'!N242+'NI-Soc'!N242+'NI-Ric'!N242+'NI-118'!N242</f>
        <v>0</v>
      </c>
      <c r="O242" s="126">
        <f t="shared" si="7"/>
        <v>0</v>
      </c>
      <c r="Q242" s="530">
        <f>+'NI-San'!Q242+'NI-Ter'!Q242+'NI-Soc'!Q242+'NI-Ric'!Q242+'NI-118'!Q242</f>
        <v>0</v>
      </c>
      <c r="R242" s="517"/>
      <c r="S242" s="675"/>
      <c r="T242" s="675"/>
      <c r="U242" s="675"/>
      <c r="V242" s="675"/>
      <c r="W242" s="675"/>
      <c r="X242" s="675"/>
    </row>
    <row r="243" spans="2:24">
      <c r="B243" s="127" t="s">
        <v>576</v>
      </c>
      <c r="C243" s="127" t="s">
        <v>3399</v>
      </c>
      <c r="D243" s="127"/>
      <c r="E243" s="127"/>
      <c r="F243" s="127"/>
      <c r="G243" s="123"/>
      <c r="H243" s="123"/>
      <c r="I243" s="127"/>
      <c r="J243" s="127"/>
      <c r="K243" s="304" t="s">
        <v>578</v>
      </c>
      <c r="L243" s="125" t="s">
        <v>3218</v>
      </c>
      <c r="M243" s="530">
        <f>+'NI-San'!M243+'NI-Ter'!M243+'NI-Soc'!M243+'NI-Ric'!M243+'NI-118'!M243</f>
        <v>0</v>
      </c>
      <c r="N243" s="530">
        <f>+'NI-San'!N243+'NI-Ter'!N243+'NI-Soc'!N243+'NI-Ric'!N243+'NI-118'!N243</f>
        <v>0</v>
      </c>
      <c r="O243" s="126">
        <f t="shared" si="7"/>
        <v>0</v>
      </c>
      <c r="Q243" s="530">
        <f>+'NI-San'!Q243+'NI-Ter'!Q243+'NI-Soc'!Q243+'NI-Ric'!Q243+'NI-118'!Q243</f>
        <v>0</v>
      </c>
      <c r="R243" s="517"/>
      <c r="S243" s="675"/>
      <c r="T243" s="675"/>
      <c r="U243" s="675"/>
      <c r="V243" s="675"/>
      <c r="W243" s="675"/>
      <c r="X243" s="675"/>
    </row>
    <row r="244" spans="2:24">
      <c r="B244" s="127" t="s">
        <v>579</v>
      </c>
      <c r="C244" s="127" t="s">
        <v>3400</v>
      </c>
      <c r="D244" s="127"/>
      <c r="E244" s="127"/>
      <c r="F244" s="127"/>
      <c r="G244" s="123"/>
      <c r="H244" s="123"/>
      <c r="I244" s="127"/>
      <c r="J244" s="127"/>
      <c r="K244" s="304" t="s">
        <v>580</v>
      </c>
      <c r="L244" s="125" t="s">
        <v>3218</v>
      </c>
      <c r="M244" s="530">
        <f>+'NI-San'!M244+'NI-Ter'!M244+'NI-Soc'!M244+'NI-Ric'!M244+'NI-118'!M244</f>
        <v>0</v>
      </c>
      <c r="N244" s="530">
        <f>+'NI-San'!N244+'NI-Ter'!N244+'NI-Soc'!N244+'NI-Ric'!N244+'NI-118'!N244</f>
        <v>0</v>
      </c>
      <c r="O244" s="126">
        <f t="shared" si="7"/>
        <v>0</v>
      </c>
      <c r="Q244" s="530">
        <f>+'NI-San'!Q244+'NI-Ter'!Q244+'NI-Soc'!Q244+'NI-Ric'!Q244+'NI-118'!Q244</f>
        <v>0</v>
      </c>
      <c r="R244" s="517"/>
      <c r="S244" s="675"/>
      <c r="T244" s="675"/>
      <c r="U244" s="675"/>
      <c r="V244" s="675"/>
      <c r="W244" s="675"/>
      <c r="X244" s="675"/>
    </row>
    <row r="245" spans="2:24" ht="25.5">
      <c r="B245" s="127" t="s">
        <v>581</v>
      </c>
      <c r="C245" s="127" t="s">
        <v>3401</v>
      </c>
      <c r="D245" s="127"/>
      <c r="E245" s="127"/>
      <c r="F245" s="127"/>
      <c r="G245" s="123"/>
      <c r="H245" s="123"/>
      <c r="I245" s="127"/>
      <c r="J245" s="127"/>
      <c r="K245" s="304" t="s">
        <v>582</v>
      </c>
      <c r="L245" s="125" t="s">
        <v>3218</v>
      </c>
      <c r="M245" s="530">
        <f>+'NI-San'!M245+'NI-Ter'!M245+'NI-Soc'!M245+'NI-Ric'!M245+'NI-118'!M245</f>
        <v>522</v>
      </c>
      <c r="N245" s="530">
        <f>+'NI-San'!N245+'NI-Ter'!N245+'NI-Soc'!N245+'NI-Ric'!N245+'NI-118'!N245</f>
        <v>454</v>
      </c>
      <c r="O245" s="126">
        <f t="shared" si="7"/>
        <v>-68</v>
      </c>
      <c r="Q245" s="530">
        <f>+'NI-San'!Q245+'NI-Ter'!Q245+'NI-Soc'!Q245+'NI-Ric'!Q245+'NI-118'!Q245</f>
        <v>0</v>
      </c>
      <c r="R245" s="517"/>
      <c r="S245" s="675"/>
      <c r="T245" s="675"/>
      <c r="U245" s="675"/>
      <c r="V245" s="675"/>
      <c r="W245" s="675"/>
      <c r="X245" s="675"/>
    </row>
    <row r="246" spans="2:24">
      <c r="B246" s="127" t="s">
        <v>583</v>
      </c>
      <c r="C246" s="127" t="s">
        <v>3402</v>
      </c>
      <c r="D246" s="127"/>
      <c r="E246" s="127"/>
      <c r="F246" s="127"/>
      <c r="G246" s="123"/>
      <c r="H246" s="123"/>
      <c r="I246" s="127"/>
      <c r="J246" s="127"/>
      <c r="K246" s="304" t="s">
        <v>584</v>
      </c>
      <c r="L246" s="125" t="s">
        <v>3218</v>
      </c>
      <c r="M246" s="530">
        <f>+'NI-San'!M246+'NI-Ter'!M246+'NI-Soc'!M246+'NI-Ric'!M246+'NI-118'!M246</f>
        <v>1</v>
      </c>
      <c r="N246" s="530">
        <f>+'NI-San'!N246+'NI-Ter'!N246+'NI-Soc'!N246+'NI-Ric'!N246+'NI-118'!N246</f>
        <v>1</v>
      </c>
      <c r="O246" s="126">
        <f t="shared" si="7"/>
        <v>0</v>
      </c>
      <c r="Q246" s="530">
        <f>+'NI-San'!Q246+'NI-Ter'!Q246+'NI-Soc'!Q246+'NI-Ric'!Q246+'NI-118'!Q246</f>
        <v>0</v>
      </c>
      <c r="R246" s="517"/>
      <c r="S246" s="675"/>
      <c r="T246" s="675"/>
      <c r="U246" s="675"/>
      <c r="V246" s="675"/>
      <c r="W246" s="675"/>
      <c r="X246" s="675"/>
    </row>
    <row r="247" spans="2:24" ht="15.75" thickBot="1">
      <c r="B247" s="130" t="s">
        <v>585</v>
      </c>
      <c r="C247" s="130" t="s">
        <v>3403</v>
      </c>
      <c r="D247" s="130"/>
      <c r="E247" s="130"/>
      <c r="F247" s="130"/>
      <c r="G247" s="130"/>
      <c r="H247" s="130"/>
      <c r="I247" s="130"/>
      <c r="J247" s="130"/>
      <c r="K247" s="307" t="s">
        <v>586</v>
      </c>
      <c r="L247" s="132" t="s">
        <v>3218</v>
      </c>
      <c r="M247" s="530">
        <f>+'NI-San'!M247+'NI-Ter'!M247+'NI-Soc'!M247+'NI-Ric'!M247+'NI-118'!M247</f>
        <v>10</v>
      </c>
      <c r="N247" s="530">
        <f>+'NI-San'!N247+'NI-Ter'!N247+'NI-Soc'!N247+'NI-Ric'!N247+'NI-118'!N247</f>
        <v>10</v>
      </c>
      <c r="O247" s="126">
        <f t="shared" si="7"/>
        <v>0</v>
      </c>
      <c r="Q247" s="530">
        <f>+'NI-San'!Q247+'NI-Ter'!Q247+'NI-Soc'!Q247+'NI-Ric'!Q247+'NI-118'!Q247</f>
        <v>0</v>
      </c>
      <c r="R247" s="517"/>
      <c r="S247" s="675"/>
      <c r="T247" s="675"/>
      <c r="U247" s="675"/>
      <c r="V247" s="675"/>
      <c r="W247" s="675"/>
      <c r="X247" s="675"/>
    </row>
    <row r="248" spans="2:24" ht="15.75" thickBot="1">
      <c r="K248" s="468" t="s">
        <v>3404</v>
      </c>
      <c r="M248" s="265"/>
      <c r="S248" s="291"/>
      <c r="T248" s="291"/>
      <c r="U248" s="291"/>
      <c r="V248" s="291"/>
      <c r="W248" s="291"/>
      <c r="X248" s="291"/>
    </row>
    <row r="249" spans="2:24" ht="17.25" thickTop="1" thickBot="1">
      <c r="B249" s="110" t="s">
        <v>587</v>
      </c>
      <c r="C249" s="242" t="s">
        <v>3405</v>
      </c>
      <c r="D249" s="243"/>
      <c r="E249" s="243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97</v>
      </c>
      <c r="N249" s="115">
        <f>SUM(N252:N257)</f>
        <v>46</v>
      </c>
      <c r="O249" s="116">
        <f>+N249-M249</f>
        <v>-51</v>
      </c>
      <c r="Q249" s="115">
        <f>SUM(Q252:Q257)</f>
        <v>0</v>
      </c>
      <c r="R249" s="516"/>
      <c r="S249" s="519"/>
      <c r="T249" s="519"/>
      <c r="U249" s="519"/>
      <c r="V249" s="519"/>
      <c r="W249" s="519"/>
      <c r="X249" s="519"/>
    </row>
    <row r="250" spans="2:24" ht="16.5" thickTop="1" thickBot="1">
      <c r="B250" s="537"/>
      <c r="C250" s="537"/>
      <c r="K250" s="538"/>
      <c r="M250" s="265"/>
      <c r="S250" s="291"/>
      <c r="T250" s="291"/>
      <c r="U250" s="291"/>
      <c r="V250" s="291"/>
      <c r="W250" s="291"/>
      <c r="X250" s="291"/>
    </row>
    <row r="251" spans="2:24" ht="27" customHeight="1" thickBot="1">
      <c r="B251" s="102" t="s">
        <v>3221</v>
      </c>
      <c r="C251" s="245" t="s">
        <v>48</v>
      </c>
      <c r="D251" s="245"/>
      <c r="E251" s="245"/>
      <c r="F251" s="246"/>
      <c r="G251" s="246"/>
      <c r="H251" s="246"/>
      <c r="I251" s="246"/>
      <c r="J251" s="246"/>
      <c r="K251" s="302" t="s">
        <v>3222</v>
      </c>
      <c r="L251" s="135"/>
      <c r="M251" s="328" t="str">
        <f>+M$10</f>
        <v>Valore netto al 31/12/2017</v>
      </c>
      <c r="N251" s="328" t="str">
        <f>+N$10</f>
        <v>Valore netto al 31/12/2018</v>
      </c>
      <c r="O251" s="1149" t="str">
        <f>+O$10</f>
        <v>Variazione</v>
      </c>
      <c r="P251" s="1148"/>
      <c r="Q251" s="328" t="str">
        <f>+Q$10</f>
        <v>Prechiusura al ° trimestre 2018</v>
      </c>
      <c r="R251" s="525"/>
      <c r="S251" s="514"/>
      <c r="T251" s="514"/>
      <c r="U251" s="514"/>
      <c r="V251" s="514"/>
      <c r="W251" s="514"/>
      <c r="X251" s="514"/>
    </row>
    <row r="252" spans="2:24">
      <c r="B252" s="127" t="s">
        <v>589</v>
      </c>
      <c r="C252" s="127" t="s">
        <v>3406</v>
      </c>
      <c r="D252" s="127"/>
      <c r="E252" s="127"/>
      <c r="F252" s="127"/>
      <c r="G252" s="123"/>
      <c r="H252" s="123"/>
      <c r="I252" s="127"/>
      <c r="J252" s="127"/>
      <c r="K252" s="304" t="s">
        <v>591</v>
      </c>
      <c r="L252" s="125" t="s">
        <v>3218</v>
      </c>
      <c r="M252" s="530">
        <f>+'NI-San'!M252+'NI-Ter'!M252+'NI-Soc'!M252+'NI-Ric'!M252+'NI-118'!M252</f>
        <v>29</v>
      </c>
      <c r="N252" s="530">
        <f>+'NI-San'!N252+'NI-Ter'!N252+'NI-Soc'!N252+'NI-Ric'!N252+'NI-118'!N252</f>
        <v>29</v>
      </c>
      <c r="O252" s="126">
        <f t="shared" ref="O252:O257" si="8">+N252-M252</f>
        <v>0</v>
      </c>
      <c r="Q252" s="530">
        <f>+'NI-San'!Q252+'NI-Ter'!Q252+'NI-Soc'!Q252+'NI-Ric'!Q252+'NI-118'!Q252</f>
        <v>0</v>
      </c>
      <c r="R252" s="517"/>
      <c r="S252" s="675"/>
      <c r="T252" s="675"/>
      <c r="U252" s="675"/>
      <c r="V252" s="675"/>
      <c r="W252" s="675"/>
      <c r="X252" s="675"/>
    </row>
    <row r="253" spans="2:24">
      <c r="B253" s="127" t="s">
        <v>592</v>
      </c>
      <c r="C253" s="127" t="s">
        <v>3407</v>
      </c>
      <c r="D253" s="127"/>
      <c r="E253" s="127"/>
      <c r="F253" s="127"/>
      <c r="G253" s="123"/>
      <c r="H253" s="123"/>
      <c r="I253" s="127"/>
      <c r="J253" s="127"/>
      <c r="K253" s="304" t="s">
        <v>593</v>
      </c>
      <c r="L253" s="125" t="s">
        <v>3218</v>
      </c>
      <c r="M253" s="530">
        <f>+'NI-San'!M253+'NI-Ter'!M253+'NI-Soc'!M253+'NI-Ric'!M253+'NI-118'!M253</f>
        <v>0</v>
      </c>
      <c r="N253" s="530">
        <f>+'NI-San'!N253+'NI-Ter'!N253+'NI-Soc'!N253+'NI-Ric'!N253+'NI-118'!N253</f>
        <v>0</v>
      </c>
      <c r="O253" s="126">
        <f t="shared" si="8"/>
        <v>0</v>
      </c>
      <c r="Q253" s="530">
        <f>+'NI-San'!Q253+'NI-Ter'!Q253+'NI-Soc'!Q253+'NI-Ric'!Q253+'NI-118'!Q253</f>
        <v>0</v>
      </c>
      <c r="R253" s="517"/>
      <c r="S253" s="675"/>
      <c r="T253" s="675"/>
      <c r="U253" s="675"/>
      <c r="V253" s="675"/>
      <c r="W253" s="675"/>
      <c r="X253" s="675"/>
    </row>
    <row r="254" spans="2:24">
      <c r="B254" s="127" t="s">
        <v>594</v>
      </c>
      <c r="C254" s="144">
        <v>4.10203001002E+17</v>
      </c>
      <c r="D254" s="127"/>
      <c r="E254" s="127"/>
      <c r="F254" s="127"/>
      <c r="G254" s="123"/>
      <c r="H254" s="123"/>
      <c r="I254" s="127"/>
      <c r="J254" s="127"/>
      <c r="K254" s="304" t="s">
        <v>595</v>
      </c>
      <c r="L254" s="125" t="s">
        <v>3218</v>
      </c>
      <c r="M254" s="530">
        <f>+'NI-San'!M254+'NI-Ter'!M254+'NI-Soc'!M254+'NI-Ric'!M254+'NI-118'!M254</f>
        <v>0</v>
      </c>
      <c r="N254" s="530">
        <f>+'NI-San'!N254+'NI-Ter'!N254+'NI-Soc'!N254+'NI-Ric'!N254+'NI-118'!N254</f>
        <v>0</v>
      </c>
      <c r="O254" s="126">
        <f t="shared" si="8"/>
        <v>0</v>
      </c>
      <c r="Q254" s="530">
        <f>+'NI-San'!Q254+'NI-Ter'!Q254+'NI-Soc'!Q254+'NI-Ric'!Q254+'NI-118'!Q254</f>
        <v>0</v>
      </c>
      <c r="R254" s="517"/>
      <c r="S254" s="675"/>
      <c r="T254" s="675"/>
      <c r="U254" s="675"/>
      <c r="V254" s="675"/>
      <c r="W254" s="675"/>
      <c r="X254" s="675"/>
    </row>
    <row r="255" spans="2:24">
      <c r="B255" s="127" t="s">
        <v>596</v>
      </c>
      <c r="C255" s="127" t="s">
        <v>3408</v>
      </c>
      <c r="D255" s="127"/>
      <c r="E255" s="127"/>
      <c r="F255" s="127"/>
      <c r="G255" s="123"/>
      <c r="H255" s="123"/>
      <c r="I255" s="127"/>
      <c r="J255" s="127"/>
      <c r="K255" s="304" t="s">
        <v>597</v>
      </c>
      <c r="L255" s="125" t="s">
        <v>3218</v>
      </c>
      <c r="M255" s="530">
        <f>+'NI-San'!M255+'NI-Ter'!M255+'NI-Soc'!M255+'NI-Ric'!M255+'NI-118'!M255</f>
        <v>46</v>
      </c>
      <c r="N255" s="530">
        <f>+'NI-San'!N255+'NI-Ter'!N255+'NI-Soc'!N255+'NI-Ric'!N255+'NI-118'!N255</f>
        <v>0</v>
      </c>
      <c r="O255" s="126">
        <f t="shared" si="8"/>
        <v>-46</v>
      </c>
      <c r="Q255" s="530">
        <f>+'NI-San'!Q255+'NI-Ter'!Q255+'NI-Soc'!Q255+'NI-Ric'!Q255+'NI-118'!Q255</f>
        <v>0</v>
      </c>
      <c r="R255" s="517"/>
      <c r="S255" s="675"/>
      <c r="T255" s="675"/>
      <c r="U255" s="675"/>
      <c r="V255" s="675"/>
      <c r="W255" s="675"/>
      <c r="X255" s="675"/>
    </row>
    <row r="256" spans="2:24">
      <c r="B256" s="127" t="s">
        <v>598</v>
      </c>
      <c r="C256" s="127" t="s">
        <v>3409</v>
      </c>
      <c r="D256" s="127"/>
      <c r="E256" s="127"/>
      <c r="F256" s="127"/>
      <c r="G256" s="123"/>
      <c r="H256" s="123"/>
      <c r="I256" s="127"/>
      <c r="J256" s="127"/>
      <c r="K256" s="304" t="s">
        <v>600</v>
      </c>
      <c r="L256" s="125" t="s">
        <v>3218</v>
      </c>
      <c r="M256" s="530">
        <f>+'NI-San'!M256+'NI-Ter'!M256+'NI-Soc'!M256+'NI-Ric'!M256+'NI-118'!M256</f>
        <v>22</v>
      </c>
      <c r="N256" s="530">
        <f>+'NI-San'!N256+'NI-Ter'!N256+'NI-Soc'!N256+'NI-Ric'!N256+'NI-118'!N256</f>
        <v>17</v>
      </c>
      <c r="O256" s="126">
        <f t="shared" si="8"/>
        <v>-5</v>
      </c>
      <c r="Q256" s="530">
        <f>+'NI-San'!Q256+'NI-Ter'!Q256+'NI-Soc'!Q256+'NI-Ric'!Q256+'NI-118'!Q256</f>
        <v>0</v>
      </c>
      <c r="R256" s="517"/>
      <c r="S256" s="675"/>
      <c r="T256" s="675"/>
      <c r="U256" s="675"/>
      <c r="V256" s="675"/>
      <c r="W256" s="675"/>
      <c r="X256" s="675"/>
    </row>
    <row r="257" spans="2:24" ht="15.75" thickBot="1">
      <c r="B257" s="130" t="s">
        <v>601</v>
      </c>
      <c r="C257" s="130" t="s">
        <v>3410</v>
      </c>
      <c r="D257" s="130"/>
      <c r="E257" s="130"/>
      <c r="F257" s="130"/>
      <c r="G257" s="130"/>
      <c r="H257" s="130"/>
      <c r="I257" s="130"/>
      <c r="J257" s="130"/>
      <c r="K257" s="308" t="s">
        <v>602</v>
      </c>
      <c r="L257" s="132" t="s">
        <v>3218</v>
      </c>
      <c r="M257" s="530">
        <f>+'NI-San'!M257+'NI-Ter'!M257+'NI-Soc'!M257+'NI-Ric'!M257+'NI-118'!M257</f>
        <v>0</v>
      </c>
      <c r="N257" s="530">
        <f>+'NI-San'!N257+'NI-Ter'!N257+'NI-Soc'!N257+'NI-Ric'!N257+'NI-118'!N257</f>
        <v>0</v>
      </c>
      <c r="O257" s="126">
        <f t="shared" si="8"/>
        <v>0</v>
      </c>
      <c r="Q257" s="530">
        <f>+'NI-San'!Q257+'NI-Ter'!Q257+'NI-Soc'!Q257+'NI-Ric'!Q257+'NI-118'!Q257</f>
        <v>0</v>
      </c>
      <c r="R257" s="517"/>
      <c r="S257" s="675"/>
      <c r="T257" s="675"/>
      <c r="U257" s="675"/>
      <c r="V257" s="675"/>
      <c r="W257" s="675"/>
      <c r="X257" s="675"/>
    </row>
    <row r="258" spans="2:24" ht="15.75">
      <c r="K258" s="527"/>
      <c r="L258" s="528"/>
      <c r="M258" s="192"/>
      <c r="N258" s="192"/>
      <c r="O258" s="192"/>
      <c r="Q258" s="192"/>
      <c r="R258" s="192"/>
      <c r="S258" s="291"/>
      <c r="T258" s="291"/>
      <c r="U258" s="291"/>
      <c r="V258" s="291"/>
      <c r="W258" s="291"/>
      <c r="X258" s="291"/>
    </row>
    <row r="259" spans="2:24" ht="16.5" thickBot="1">
      <c r="K259" s="527"/>
      <c r="L259" s="528"/>
      <c r="M259" s="192"/>
      <c r="N259" s="192"/>
      <c r="O259" s="192"/>
      <c r="Q259" s="192"/>
      <c r="R259" s="192"/>
      <c r="S259" s="291"/>
      <c r="T259" s="291"/>
      <c r="U259" s="291"/>
      <c r="V259" s="291"/>
      <c r="W259" s="291"/>
      <c r="X259" s="291"/>
    </row>
    <row r="260" spans="2:24" ht="27" customHeight="1" thickBot="1">
      <c r="K260" s="529"/>
      <c r="L260" s="465"/>
      <c r="M260" s="328" t="str">
        <f>+M$10</f>
        <v>Valore netto al 31/12/2017</v>
      </c>
      <c r="N260" s="328" t="str">
        <f>+N$10</f>
        <v>Valore netto al 31/12/2018</v>
      </c>
      <c r="O260" s="1149" t="str">
        <f>+O$10</f>
        <v>Variazione</v>
      </c>
      <c r="P260" s="1148"/>
      <c r="Q260" s="328" t="str">
        <f>+Q$10</f>
        <v>Prechiusura al ° trimestre 2018</v>
      </c>
      <c r="R260" s="525"/>
      <c r="S260" s="514"/>
      <c r="T260" s="514"/>
      <c r="U260" s="514"/>
      <c r="V260" s="514"/>
      <c r="W260" s="514"/>
      <c r="X260" s="514"/>
    </row>
    <row r="261" spans="2:24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95" t="s">
        <v>604</v>
      </c>
      <c r="L261" s="105" t="s">
        <v>3218</v>
      </c>
      <c r="M261" s="106">
        <f>+M263+M268</f>
        <v>340</v>
      </c>
      <c r="N261" s="106">
        <f>+N263+N268</f>
        <v>159</v>
      </c>
      <c r="O261" s="107">
        <f>+N261-M261</f>
        <v>-181</v>
      </c>
      <c r="Q261" s="106">
        <f>+Q263+Q268</f>
        <v>135</v>
      </c>
      <c r="R261" s="515"/>
      <c r="S261" s="518"/>
      <c r="T261" s="518"/>
      <c r="U261" s="518"/>
      <c r="V261" s="518"/>
      <c r="W261" s="518"/>
      <c r="X261" s="518"/>
    </row>
    <row r="262" spans="2:24" ht="16.5" thickTop="1" thickBot="1">
      <c r="K262" s="540"/>
      <c r="M262" s="265"/>
      <c r="S262" s="291"/>
      <c r="T262" s="291"/>
      <c r="U262" s="291"/>
      <c r="V262" s="291"/>
      <c r="W262" s="291"/>
      <c r="X262" s="291"/>
    </row>
    <row r="263" spans="2:24" ht="17.25" thickTop="1" thickBot="1">
      <c r="B263" s="110" t="s">
        <v>605</v>
      </c>
      <c r="C263" s="242" t="s">
        <v>3412</v>
      </c>
      <c r="D263" s="243"/>
      <c r="E263" s="243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14</v>
      </c>
      <c r="N263" s="115">
        <f>+N266</f>
        <v>19</v>
      </c>
      <c r="O263" s="116">
        <f>+N263-M263</f>
        <v>5</v>
      </c>
      <c r="Q263" s="115">
        <f>+Q266</f>
        <v>0</v>
      </c>
      <c r="R263" s="516"/>
      <c r="S263" s="519"/>
      <c r="T263" s="519"/>
      <c r="U263" s="519"/>
      <c r="V263" s="519"/>
      <c r="W263" s="519"/>
      <c r="X263" s="519"/>
    </row>
    <row r="264" spans="2:24" ht="16.5" thickTop="1" thickBot="1">
      <c r="K264" s="538"/>
      <c r="M264" s="265"/>
      <c r="S264" s="291"/>
      <c r="T264" s="291"/>
      <c r="U264" s="291"/>
      <c r="V264" s="291"/>
      <c r="W264" s="291"/>
      <c r="X264" s="291"/>
    </row>
    <row r="265" spans="2:24" ht="27" customHeight="1" thickBot="1">
      <c r="B265" s="102" t="s">
        <v>3221</v>
      </c>
      <c r="C265" s="245" t="s">
        <v>48</v>
      </c>
      <c r="D265" s="245"/>
      <c r="E265" s="245"/>
      <c r="F265" s="246"/>
      <c r="G265" s="246"/>
      <c r="H265" s="246"/>
      <c r="I265" s="246"/>
      <c r="J265" s="246"/>
      <c r="K265" s="302" t="s">
        <v>3222</v>
      </c>
      <c r="L265" s="135"/>
      <c r="M265" s="328" t="str">
        <f>+M$10</f>
        <v>Valore netto al 31/12/2017</v>
      </c>
      <c r="N265" s="328" t="str">
        <f>+N$10</f>
        <v>Valore netto al 31/12/2018</v>
      </c>
      <c r="O265" s="1149" t="str">
        <f>+O$10</f>
        <v>Variazione</v>
      </c>
      <c r="P265" s="1148"/>
      <c r="Q265" s="328" t="str">
        <f>+Q$10</f>
        <v>Prechiusura al ° trimestre 2018</v>
      </c>
      <c r="R265" s="525"/>
      <c r="S265" s="514"/>
      <c r="T265" s="514"/>
      <c r="U265" s="514"/>
      <c r="V265" s="514"/>
      <c r="W265" s="514"/>
      <c r="X265" s="514"/>
    </row>
    <row r="266" spans="2:24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47"/>
      <c r="I266" s="147"/>
      <c r="J266" s="147"/>
      <c r="K266" s="310" t="s">
        <v>610</v>
      </c>
      <c r="L266" s="149" t="s">
        <v>3218</v>
      </c>
      <c r="M266" s="530">
        <f>+'NI-San'!M266+'NI-Ter'!M266+'NI-Soc'!M266+'NI-Ric'!M266+'NI-118'!M266</f>
        <v>14</v>
      </c>
      <c r="N266" s="530">
        <f>+'NI-San'!N266+'NI-Ter'!N266+'NI-Soc'!N266+'NI-Ric'!N266+'NI-118'!N266</f>
        <v>19</v>
      </c>
      <c r="O266" s="126">
        <f>+N266-M266</f>
        <v>5</v>
      </c>
      <c r="Q266" s="530">
        <f>+'NI-San'!Q266+'NI-Ter'!Q266+'NI-Soc'!Q266+'NI-Ric'!Q266+'NI-118'!Q266</f>
        <v>0</v>
      </c>
      <c r="R266" s="517"/>
      <c r="S266" s="675"/>
      <c r="T266" s="675"/>
      <c r="U266" s="675"/>
      <c r="V266" s="675"/>
      <c r="W266" s="675"/>
      <c r="X266" s="675"/>
    </row>
    <row r="267" spans="2:24" ht="16.5" thickBot="1">
      <c r="K267" s="527"/>
      <c r="L267" s="528"/>
      <c r="M267" s="192"/>
      <c r="N267" s="192"/>
      <c r="O267" s="192"/>
      <c r="Q267" s="192"/>
      <c r="R267" s="192"/>
      <c r="S267" s="291"/>
      <c r="T267" s="291"/>
      <c r="U267" s="291"/>
      <c r="V267" s="291"/>
      <c r="W267" s="291"/>
      <c r="X267" s="291"/>
    </row>
    <row r="268" spans="2:24" ht="17.25" thickTop="1" thickBot="1">
      <c r="B268" s="110" t="s">
        <v>611</v>
      </c>
      <c r="C268" s="242" t="s">
        <v>3414</v>
      </c>
      <c r="D268" s="243"/>
      <c r="E268" s="243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326</v>
      </c>
      <c r="N268" s="115">
        <f>SUM(N271:N305)</f>
        <v>140</v>
      </c>
      <c r="O268" s="116">
        <f>+N268-M268</f>
        <v>-186</v>
      </c>
      <c r="Q268" s="115">
        <f>SUM(Q271:Q305)</f>
        <v>135</v>
      </c>
      <c r="R268" s="516"/>
      <c r="S268" s="519"/>
      <c r="T268" s="519"/>
      <c r="U268" s="519"/>
      <c r="V268" s="519"/>
      <c r="W268" s="519"/>
      <c r="X268" s="519"/>
    </row>
    <row r="269" spans="2:24" ht="16.5" thickTop="1" thickBot="1">
      <c r="K269" s="538"/>
      <c r="M269" s="265"/>
      <c r="S269" s="291"/>
      <c r="T269" s="291"/>
      <c r="U269" s="291"/>
      <c r="V269" s="291"/>
      <c r="W269" s="291"/>
      <c r="X269" s="291"/>
    </row>
    <row r="270" spans="2:24" ht="27" customHeight="1" thickBot="1">
      <c r="B270" s="102" t="s">
        <v>3221</v>
      </c>
      <c r="C270" s="245" t="s">
        <v>48</v>
      </c>
      <c r="D270" s="245"/>
      <c r="E270" s="245"/>
      <c r="F270" s="246"/>
      <c r="G270" s="246"/>
      <c r="H270" s="246"/>
      <c r="I270" s="246"/>
      <c r="J270" s="246"/>
      <c r="K270" s="302" t="s">
        <v>3222</v>
      </c>
      <c r="L270" s="150" t="s">
        <v>3218</v>
      </c>
      <c r="M270" s="328" t="str">
        <f>+M$10</f>
        <v>Valore netto al 31/12/2017</v>
      </c>
      <c r="N270" s="328" t="str">
        <f>+N$10</f>
        <v>Valore netto al 31/12/2018</v>
      </c>
      <c r="O270" s="1149" t="str">
        <f>+O$10</f>
        <v>Variazione</v>
      </c>
      <c r="P270" s="1148"/>
      <c r="Q270" s="328" t="str">
        <f>+Q$10</f>
        <v>Prechiusura al ° trimestre 2018</v>
      </c>
      <c r="R270" s="525"/>
      <c r="S270" s="514"/>
      <c r="T270" s="514"/>
      <c r="U270" s="514"/>
      <c r="V270" s="514"/>
      <c r="W270" s="514"/>
      <c r="X270" s="514"/>
    </row>
    <row r="271" spans="2:24" ht="25.5">
      <c r="B271" s="127" t="s">
        <v>613</v>
      </c>
      <c r="C271" s="127" t="s">
        <v>3415</v>
      </c>
      <c r="D271" s="127"/>
      <c r="E271" s="127"/>
      <c r="F271" s="127"/>
      <c r="G271" s="123"/>
      <c r="H271" s="123"/>
      <c r="I271" s="127"/>
      <c r="J271" s="127"/>
      <c r="K271" s="304" t="s">
        <v>615</v>
      </c>
      <c r="L271" s="125" t="s">
        <v>3218</v>
      </c>
      <c r="M271" s="530">
        <f>+'NI-San'!M271+'NI-Ter'!M271+'NI-Soc'!M271+'NI-Ric'!M271+'NI-118'!M271</f>
        <v>0</v>
      </c>
      <c r="N271" s="530">
        <f>+'NI-San'!N271+'NI-Ter'!N271+'NI-Soc'!N271+'NI-Ric'!N271+'NI-118'!N271</f>
        <v>0</v>
      </c>
      <c r="O271" s="126">
        <f t="shared" ref="O271:O305" si="9">+N271-M271</f>
        <v>0</v>
      </c>
      <c r="Q271" s="530">
        <f>+'NI-San'!Q271+'NI-Ter'!Q271+'NI-Soc'!Q271+'NI-Ric'!Q271+'NI-118'!Q271</f>
        <v>0</v>
      </c>
      <c r="R271" s="517"/>
      <c r="S271" s="675"/>
      <c r="T271" s="675"/>
      <c r="U271" s="675"/>
      <c r="V271" s="675"/>
      <c r="W271" s="675"/>
      <c r="X271" s="675"/>
    </row>
    <row r="272" spans="2:24">
      <c r="B272" s="127" t="s">
        <v>616</v>
      </c>
      <c r="C272" s="127" t="s">
        <v>3416</v>
      </c>
      <c r="D272" s="127"/>
      <c r="E272" s="127"/>
      <c r="F272" s="127"/>
      <c r="G272" s="123"/>
      <c r="H272" s="123"/>
      <c r="I272" s="127"/>
      <c r="J272" s="127"/>
      <c r="K272" s="304" t="s">
        <v>618</v>
      </c>
      <c r="L272" s="125" t="s">
        <v>3218</v>
      </c>
      <c r="M272" s="530">
        <f>+'NI-San'!M272+'NI-Ter'!M272+'NI-Soc'!M272+'NI-Ric'!M272+'NI-118'!M272</f>
        <v>0</v>
      </c>
      <c r="N272" s="530">
        <f>+'NI-San'!N272+'NI-Ter'!N272+'NI-Soc'!N272+'NI-Ric'!N272+'NI-118'!N272</f>
        <v>0</v>
      </c>
      <c r="O272" s="126">
        <f t="shared" si="9"/>
        <v>0</v>
      </c>
      <c r="Q272" s="530">
        <f>+'NI-San'!Q272+'NI-Ter'!Q272+'NI-Soc'!Q272+'NI-Ric'!Q272+'NI-118'!Q272</f>
        <v>0</v>
      </c>
      <c r="R272" s="517"/>
      <c r="S272" s="675"/>
      <c r="T272" s="675"/>
      <c r="U272" s="675"/>
      <c r="V272" s="675"/>
      <c r="W272" s="675"/>
      <c r="X272" s="675"/>
    </row>
    <row r="273" spans="2:24">
      <c r="B273" s="127" t="s">
        <v>619</v>
      </c>
      <c r="C273" s="127" t="s">
        <v>3417</v>
      </c>
      <c r="D273" s="127"/>
      <c r="E273" s="127"/>
      <c r="F273" s="127"/>
      <c r="G273" s="123"/>
      <c r="H273" s="123"/>
      <c r="I273" s="127"/>
      <c r="J273" s="127"/>
      <c r="K273" s="181" t="s">
        <v>621</v>
      </c>
      <c r="L273" s="125" t="s">
        <v>3218</v>
      </c>
      <c r="M273" s="530">
        <f>+'NI-San'!M273+'NI-Ter'!M273+'NI-Soc'!M273+'NI-Ric'!M273+'NI-118'!M273</f>
        <v>0</v>
      </c>
      <c r="N273" s="530">
        <f>+'NI-San'!N273+'NI-Ter'!N273+'NI-Soc'!N273+'NI-Ric'!N273+'NI-118'!N273</f>
        <v>0</v>
      </c>
      <c r="O273" s="126">
        <f t="shared" si="9"/>
        <v>0</v>
      </c>
      <c r="Q273" s="530">
        <f>+'NI-San'!Q273+'NI-Ter'!Q273+'NI-Soc'!Q273+'NI-Ric'!Q273+'NI-118'!Q273</f>
        <v>0</v>
      </c>
      <c r="R273" s="517"/>
      <c r="S273" s="675"/>
      <c r="T273" s="675"/>
      <c r="U273" s="675"/>
      <c r="V273" s="675"/>
      <c r="W273" s="675"/>
      <c r="X273" s="675"/>
    </row>
    <row r="274" spans="2:24" ht="38.25">
      <c r="B274" s="127" t="s">
        <v>622</v>
      </c>
      <c r="C274" s="127" t="s">
        <v>3418</v>
      </c>
      <c r="D274" s="127"/>
      <c r="E274" s="127"/>
      <c r="F274" s="127"/>
      <c r="G274" s="123"/>
      <c r="H274" s="123"/>
      <c r="I274" s="127"/>
      <c r="J274" s="127"/>
      <c r="K274" s="181" t="s">
        <v>624</v>
      </c>
      <c r="L274" s="125" t="s">
        <v>3218</v>
      </c>
      <c r="M274" s="530">
        <f>+'NI-San'!M274+'NI-Ter'!M274+'NI-Soc'!M274+'NI-Ric'!M274+'NI-118'!M274</f>
        <v>0</v>
      </c>
      <c r="N274" s="530">
        <f>+'NI-San'!N274+'NI-Ter'!N274+'NI-Soc'!N274+'NI-Ric'!N274+'NI-118'!N274</f>
        <v>0</v>
      </c>
      <c r="O274" s="126">
        <f t="shared" si="9"/>
        <v>0</v>
      </c>
      <c r="Q274" s="530">
        <f>+'NI-San'!Q274+'NI-Ter'!Q274+'NI-Soc'!Q274+'NI-Ric'!Q274+'NI-118'!Q274</f>
        <v>0</v>
      </c>
      <c r="R274" s="517"/>
      <c r="S274" s="675"/>
      <c r="T274" s="675"/>
      <c r="U274" s="675"/>
      <c r="V274" s="675"/>
      <c r="W274" s="675"/>
      <c r="X274" s="675"/>
    </row>
    <row r="275" spans="2:24" ht="38.25">
      <c r="B275" s="342" t="s">
        <v>625</v>
      </c>
      <c r="C275" s="127" t="s">
        <v>3419</v>
      </c>
      <c r="D275" s="344"/>
      <c r="E275" s="344"/>
      <c r="F275" s="344"/>
      <c r="G275" s="345"/>
      <c r="H275" s="345"/>
      <c r="I275" s="344"/>
      <c r="J275" s="344"/>
      <c r="K275" s="181" t="s">
        <v>626</v>
      </c>
      <c r="L275" s="125" t="s">
        <v>3218</v>
      </c>
      <c r="M275" s="530">
        <f>+'NI-San'!M275+'NI-Ter'!M275+'NI-Soc'!M275+'NI-Ric'!M275+'NI-118'!M275</f>
        <v>0</v>
      </c>
      <c r="N275" s="530">
        <f>+'NI-San'!N275+'NI-Ter'!N275+'NI-Soc'!N275+'NI-Ric'!N275+'NI-118'!N275</f>
        <v>0</v>
      </c>
      <c r="O275" s="126">
        <f t="shared" si="9"/>
        <v>0</v>
      </c>
      <c r="Q275" s="530">
        <f>+'NI-San'!Q275+'NI-Ter'!Q275+'NI-Soc'!Q275+'NI-Ric'!Q275+'NI-118'!Q275</f>
        <v>0</v>
      </c>
      <c r="R275" s="517"/>
      <c r="S275" s="675"/>
      <c r="T275" s="675"/>
      <c r="U275" s="675"/>
      <c r="V275" s="675"/>
      <c r="W275" s="675"/>
      <c r="X275" s="675"/>
    </row>
    <row r="276" spans="2:24" ht="38.25">
      <c r="B276" s="342" t="s">
        <v>627</v>
      </c>
      <c r="C276" s="127" t="s">
        <v>3420</v>
      </c>
      <c r="D276" s="344"/>
      <c r="E276" s="344"/>
      <c r="F276" s="344"/>
      <c r="G276" s="345"/>
      <c r="H276" s="345"/>
      <c r="I276" s="344"/>
      <c r="J276" s="344"/>
      <c r="K276" s="181" t="s">
        <v>628</v>
      </c>
      <c r="L276" s="125" t="s">
        <v>3218</v>
      </c>
      <c r="M276" s="530">
        <f>+'NI-San'!M276+'NI-Ter'!M276+'NI-Soc'!M276+'NI-Ric'!M276+'NI-118'!M276</f>
        <v>0</v>
      </c>
      <c r="N276" s="530">
        <f>+'NI-San'!N276+'NI-Ter'!N276+'NI-Soc'!N276+'NI-Ric'!N276+'NI-118'!N276</f>
        <v>0</v>
      </c>
      <c r="O276" s="126">
        <f t="shared" si="9"/>
        <v>0</v>
      </c>
      <c r="Q276" s="530">
        <f>+'NI-San'!Q276+'NI-Ter'!Q276+'NI-Soc'!Q276+'NI-Ric'!Q276+'NI-118'!Q276</f>
        <v>0</v>
      </c>
      <c r="R276" s="517"/>
      <c r="S276" s="675"/>
      <c r="T276" s="675"/>
      <c r="U276" s="675"/>
      <c r="V276" s="675"/>
      <c r="W276" s="675"/>
      <c r="X276" s="675"/>
    </row>
    <row r="277" spans="2:24">
      <c r="B277" s="127" t="s">
        <v>629</v>
      </c>
      <c r="C277" s="127" t="s">
        <v>3421</v>
      </c>
      <c r="D277" s="127"/>
      <c r="E277" s="127"/>
      <c r="F277" s="127"/>
      <c r="G277" s="123"/>
      <c r="H277" s="123"/>
      <c r="I277" s="127"/>
      <c r="J277" s="127"/>
      <c r="K277" s="181" t="s">
        <v>631</v>
      </c>
      <c r="L277" s="125" t="s">
        <v>3218</v>
      </c>
      <c r="M277" s="530">
        <f>+'NI-San'!M277+'NI-Ter'!M277+'NI-Soc'!M277+'NI-Ric'!M277+'NI-118'!M277</f>
        <v>0</v>
      </c>
      <c r="N277" s="530">
        <f>+'NI-San'!N277+'NI-Ter'!N277+'NI-Soc'!N277+'NI-Ric'!N277+'NI-118'!N277</f>
        <v>0</v>
      </c>
      <c r="O277" s="126">
        <f t="shared" si="9"/>
        <v>0</v>
      </c>
      <c r="Q277" s="530">
        <f>+'NI-San'!Q277+'NI-Ter'!Q277+'NI-Soc'!Q277+'NI-Ric'!Q277+'NI-118'!Q277</f>
        <v>0</v>
      </c>
      <c r="R277" s="517"/>
      <c r="S277" s="675"/>
      <c r="T277" s="675"/>
      <c r="U277" s="675"/>
      <c r="V277" s="675"/>
      <c r="W277" s="675"/>
      <c r="X277" s="675"/>
    </row>
    <row r="278" spans="2:24" ht="25.5">
      <c r="B278" s="127" t="s">
        <v>632</v>
      </c>
      <c r="C278" s="127" t="s">
        <v>3422</v>
      </c>
      <c r="D278" s="127"/>
      <c r="E278" s="127"/>
      <c r="F278" s="127"/>
      <c r="G278" s="123"/>
      <c r="H278" s="123"/>
      <c r="I278" s="127"/>
      <c r="J278" s="127"/>
      <c r="K278" s="181" t="s">
        <v>634</v>
      </c>
      <c r="L278" s="125" t="s">
        <v>3218</v>
      </c>
      <c r="M278" s="530">
        <f>+'NI-San'!M278+'NI-Ter'!M278+'NI-Soc'!M278+'NI-Ric'!M278+'NI-118'!M278</f>
        <v>0</v>
      </c>
      <c r="N278" s="530">
        <f>+'NI-San'!N278+'NI-Ter'!N278+'NI-Soc'!N278+'NI-Ric'!N278+'NI-118'!N278</f>
        <v>0</v>
      </c>
      <c r="O278" s="126">
        <f t="shared" si="9"/>
        <v>0</v>
      </c>
      <c r="Q278" s="530">
        <f>+'NI-San'!Q278+'NI-Ter'!Q278+'NI-Soc'!Q278+'NI-Ric'!Q278+'NI-118'!Q278</f>
        <v>0</v>
      </c>
      <c r="R278" s="517"/>
      <c r="S278" s="675"/>
      <c r="T278" s="675"/>
      <c r="U278" s="675"/>
      <c r="V278" s="675"/>
      <c r="W278" s="675"/>
      <c r="X278" s="675"/>
    </row>
    <row r="279" spans="2:24" ht="25.5">
      <c r="B279" s="342" t="s">
        <v>635</v>
      </c>
      <c r="C279" s="127" t="s">
        <v>3423</v>
      </c>
      <c r="D279" s="344"/>
      <c r="E279" s="344"/>
      <c r="F279" s="344"/>
      <c r="G279" s="345"/>
      <c r="H279" s="345"/>
      <c r="I279" s="344"/>
      <c r="J279" s="344"/>
      <c r="K279" s="181" t="s">
        <v>636</v>
      </c>
      <c r="L279" s="125" t="s">
        <v>3218</v>
      </c>
      <c r="M279" s="530">
        <f>+'NI-San'!M279+'NI-Ter'!M279+'NI-Soc'!M279+'NI-Ric'!M279+'NI-118'!M279</f>
        <v>0</v>
      </c>
      <c r="N279" s="530">
        <f>+'NI-San'!N279+'NI-Ter'!N279+'NI-Soc'!N279+'NI-Ric'!N279+'NI-118'!N279</f>
        <v>0</v>
      </c>
      <c r="O279" s="126">
        <f t="shared" si="9"/>
        <v>0</v>
      </c>
      <c r="Q279" s="530">
        <f>+'NI-San'!Q279+'NI-Ter'!Q279+'NI-Soc'!Q279+'NI-Ric'!Q279+'NI-118'!Q279</f>
        <v>0</v>
      </c>
      <c r="R279" s="517"/>
      <c r="S279" s="675"/>
      <c r="T279" s="675"/>
      <c r="U279" s="675"/>
      <c r="V279" s="675"/>
      <c r="W279" s="675"/>
      <c r="X279" s="675"/>
    </row>
    <row r="280" spans="2:24" ht="25.5">
      <c r="B280" s="127" t="s">
        <v>637</v>
      </c>
      <c r="C280" s="127" t="s">
        <v>3424</v>
      </c>
      <c r="D280" s="127"/>
      <c r="E280" s="127"/>
      <c r="F280" s="127"/>
      <c r="G280" s="123"/>
      <c r="H280" s="123"/>
      <c r="I280" s="127"/>
      <c r="J280" s="127"/>
      <c r="K280" s="181" t="s">
        <v>638</v>
      </c>
      <c r="L280" s="125" t="s">
        <v>3218</v>
      </c>
      <c r="M280" s="530">
        <f>+'NI-San'!M280+'NI-Ter'!M280+'NI-Soc'!M280+'NI-Ric'!M280+'NI-118'!M280</f>
        <v>0</v>
      </c>
      <c r="N280" s="530">
        <f>+'NI-San'!N280+'NI-Ter'!N280+'NI-Soc'!N280+'NI-Ric'!N280+'NI-118'!N280</f>
        <v>0</v>
      </c>
      <c r="O280" s="126">
        <f t="shared" si="9"/>
        <v>0</v>
      </c>
      <c r="Q280" s="530">
        <f>+'NI-San'!Q280+'NI-Ter'!Q280+'NI-Soc'!Q280+'NI-Ric'!Q280+'NI-118'!Q280</f>
        <v>0</v>
      </c>
      <c r="R280" s="517"/>
      <c r="S280" s="675"/>
      <c r="T280" s="675"/>
      <c r="U280" s="675"/>
      <c r="V280" s="675"/>
      <c r="W280" s="675"/>
      <c r="X280" s="675"/>
    </row>
    <row r="281" spans="2:24" ht="25.5">
      <c r="B281" s="127" t="s">
        <v>639</v>
      </c>
      <c r="C281" s="127" t="s">
        <v>3425</v>
      </c>
      <c r="D281" s="127"/>
      <c r="E281" s="127"/>
      <c r="F281" s="127"/>
      <c r="G281" s="123"/>
      <c r="H281" s="123"/>
      <c r="I281" s="127"/>
      <c r="J281" s="127"/>
      <c r="K281" s="181" t="s">
        <v>640</v>
      </c>
      <c r="L281" s="125" t="s">
        <v>3218</v>
      </c>
      <c r="M281" s="530">
        <f>+'NI-San'!M281+'NI-Ter'!M281+'NI-Soc'!M281+'NI-Ric'!M281+'NI-118'!M281</f>
        <v>0</v>
      </c>
      <c r="N281" s="530">
        <f>+'NI-San'!N281+'NI-Ter'!N281+'NI-Soc'!N281+'NI-Ric'!N281+'NI-118'!N281</f>
        <v>0</v>
      </c>
      <c r="O281" s="126">
        <f t="shared" si="9"/>
        <v>0</v>
      </c>
      <c r="Q281" s="530">
        <f>+'NI-San'!Q281+'NI-Ter'!Q281+'NI-Soc'!Q281+'NI-Ric'!Q281+'NI-118'!Q281</f>
        <v>0</v>
      </c>
      <c r="R281" s="517"/>
      <c r="S281" s="675"/>
      <c r="T281" s="675"/>
      <c r="U281" s="675"/>
      <c r="V281" s="675"/>
      <c r="W281" s="675"/>
      <c r="X281" s="675"/>
    </row>
    <row r="282" spans="2:24">
      <c r="B282" s="127" t="s">
        <v>641</v>
      </c>
      <c r="C282" s="127" t="str">
        <f>MID(B282,1,1)&amp;MID(B282,3,2)&amp;MID(B282,6,2)&amp;MID(B282,9,2)&amp;MID(B282,12,3)&amp;MID(B282,16,3)&amp;MID(B282,20,2)&amp;MID(B282,23,3)</f>
        <v>410302003003500000</v>
      </c>
      <c r="D282" s="127"/>
      <c r="E282" s="127"/>
      <c r="F282" s="127"/>
      <c r="G282" s="123"/>
      <c r="H282" s="123"/>
      <c r="I282" s="127"/>
      <c r="J282" s="127"/>
      <c r="K282" s="340" t="s">
        <v>643</v>
      </c>
      <c r="L282" s="125" t="s">
        <v>3218</v>
      </c>
      <c r="M282" s="530">
        <f>+'NI-San'!M282+'NI-Ter'!M282+'NI-Soc'!M282+'NI-Ric'!M282+'NI-118'!M282</f>
        <v>0</v>
      </c>
      <c r="N282" s="530">
        <f>+'NI-San'!N282+'NI-Ter'!N282+'NI-Soc'!N282+'NI-Ric'!N282+'NI-118'!N282</f>
        <v>0</v>
      </c>
      <c r="O282" s="126">
        <f t="shared" si="9"/>
        <v>0</v>
      </c>
      <c r="Q282" s="530">
        <f>+'NI-San'!Q282+'NI-Ter'!Q282+'NI-Soc'!Q282+'NI-Ric'!Q282+'NI-118'!Q282</f>
        <v>0</v>
      </c>
      <c r="R282" s="517"/>
      <c r="S282" s="675"/>
      <c r="T282" s="675"/>
      <c r="U282" s="675"/>
      <c r="V282" s="675"/>
      <c r="W282" s="675"/>
      <c r="X282" s="675"/>
    </row>
    <row r="283" spans="2:24">
      <c r="B283" s="127" t="s">
        <v>644</v>
      </c>
      <c r="C283" s="127" t="s">
        <v>3426</v>
      </c>
      <c r="D283" s="127"/>
      <c r="E283" s="127"/>
      <c r="F283" s="127"/>
      <c r="G283" s="123"/>
      <c r="H283" s="123"/>
      <c r="I283" s="127"/>
      <c r="J283" s="127"/>
      <c r="K283" s="181" t="s">
        <v>645</v>
      </c>
      <c r="L283" s="125" t="s">
        <v>3218</v>
      </c>
      <c r="M283" s="530">
        <f>+'NI-San'!M283+'NI-Ter'!M283+'NI-Soc'!M283+'NI-Ric'!M283+'NI-118'!M283</f>
        <v>0</v>
      </c>
      <c r="N283" s="530">
        <f>+'NI-San'!N283+'NI-Ter'!N283+'NI-Soc'!N283+'NI-Ric'!N283+'NI-118'!N283</f>
        <v>0</v>
      </c>
      <c r="O283" s="126">
        <f t="shared" si="9"/>
        <v>0</v>
      </c>
      <c r="Q283" s="530">
        <f>+'NI-San'!Q283+'NI-Ter'!Q283+'NI-Soc'!Q283+'NI-Ric'!Q283+'NI-118'!Q283</f>
        <v>0</v>
      </c>
      <c r="R283" s="517"/>
      <c r="S283" s="675"/>
      <c r="T283" s="675"/>
      <c r="U283" s="675"/>
      <c r="V283" s="675"/>
      <c r="W283" s="675"/>
      <c r="X283" s="675"/>
    </row>
    <row r="284" spans="2:24">
      <c r="B284" s="127" t="s">
        <v>646</v>
      </c>
      <c r="C284" s="698" t="s">
        <v>3427</v>
      </c>
      <c r="D284" s="127"/>
      <c r="E284" s="127"/>
      <c r="F284" s="127"/>
      <c r="G284" s="123"/>
      <c r="H284" s="123"/>
      <c r="I284" s="127"/>
      <c r="J284" s="127"/>
      <c r="K284" s="181" t="s">
        <v>647</v>
      </c>
      <c r="L284" s="125" t="s">
        <v>3218</v>
      </c>
      <c r="M284" s="530">
        <f>+'NI-San'!M284+'NI-Ter'!M284+'NI-Soc'!M284+'NI-Ric'!M284+'NI-118'!M284</f>
        <v>0</v>
      </c>
      <c r="N284" s="530">
        <f>+'NI-San'!N284+'NI-Ter'!N284+'NI-Soc'!N284+'NI-Ric'!N284+'NI-118'!N284</f>
        <v>0</v>
      </c>
      <c r="O284" s="126">
        <f>+N284-M284</f>
        <v>0</v>
      </c>
      <c r="Q284" s="530">
        <f>+'NI-San'!Q284+'NI-Ter'!Q284+'NI-Soc'!Q284+'NI-Ric'!Q284+'NI-118'!Q284</f>
        <v>0</v>
      </c>
      <c r="R284" s="517"/>
      <c r="S284" s="675"/>
      <c r="T284" s="675"/>
      <c r="U284" s="675"/>
      <c r="V284" s="675"/>
      <c r="W284" s="675"/>
      <c r="X284" s="675"/>
    </row>
    <row r="285" spans="2:24" ht="25.5">
      <c r="B285" s="127" t="s">
        <v>648</v>
      </c>
      <c r="C285" s="127" t="s">
        <v>3428</v>
      </c>
      <c r="D285" s="127"/>
      <c r="E285" s="127"/>
      <c r="F285" s="127"/>
      <c r="G285" s="123"/>
      <c r="H285" s="123"/>
      <c r="I285" s="127"/>
      <c r="J285" s="127"/>
      <c r="K285" s="304" t="s">
        <v>649</v>
      </c>
      <c r="L285" s="125" t="s">
        <v>3218</v>
      </c>
      <c r="M285" s="530">
        <f>+'NI-San'!M285+'NI-Ter'!M285+'NI-Soc'!M285+'NI-Ric'!M285+'NI-118'!M285</f>
        <v>196</v>
      </c>
      <c r="N285" s="530">
        <f>+'NI-San'!N285+'NI-Ter'!N285+'NI-Soc'!N285+'NI-Ric'!N285+'NI-118'!N285</f>
        <v>0</v>
      </c>
      <c r="O285" s="126">
        <f t="shared" si="9"/>
        <v>-196</v>
      </c>
      <c r="Q285" s="530">
        <f>+'NI-San'!Q285+'NI-Ter'!Q285+'NI-Soc'!Q285+'NI-Ric'!Q285+'NI-118'!Q285</f>
        <v>0</v>
      </c>
      <c r="R285" s="517"/>
      <c r="S285" s="675"/>
      <c r="T285" s="675"/>
      <c r="U285" s="675"/>
      <c r="V285" s="675"/>
      <c r="W285" s="675"/>
      <c r="X285" s="675"/>
    </row>
    <row r="286" spans="2:24">
      <c r="B286" s="127" t="s">
        <v>650</v>
      </c>
      <c r="C286" s="127" t="s">
        <v>3429</v>
      </c>
      <c r="D286" s="127"/>
      <c r="E286" s="127"/>
      <c r="F286" s="127"/>
      <c r="G286" s="123"/>
      <c r="H286" s="123"/>
      <c r="I286" s="127"/>
      <c r="J286" s="127"/>
      <c r="K286" s="304" t="s">
        <v>651</v>
      </c>
      <c r="L286" s="125" t="s">
        <v>3218</v>
      </c>
      <c r="M286" s="530">
        <f>+'NI-San'!M286+'NI-Ter'!M286+'NI-Soc'!M286+'NI-Ric'!M286+'NI-118'!M286</f>
        <v>0</v>
      </c>
      <c r="N286" s="530">
        <f>+'NI-San'!N286+'NI-Ter'!N286+'NI-Soc'!N286+'NI-Ric'!N286+'NI-118'!N286</f>
        <v>0</v>
      </c>
      <c r="O286" s="126">
        <f t="shared" si="9"/>
        <v>0</v>
      </c>
      <c r="Q286" s="530">
        <f>+'NI-San'!Q286+'NI-Ter'!Q286+'NI-Soc'!Q286+'NI-Ric'!Q286+'NI-118'!Q286</f>
        <v>0</v>
      </c>
      <c r="R286" s="517"/>
      <c r="S286" s="675"/>
      <c r="T286" s="675"/>
      <c r="U286" s="675"/>
      <c r="V286" s="675"/>
      <c r="W286" s="675"/>
      <c r="X286" s="675"/>
    </row>
    <row r="287" spans="2:24">
      <c r="B287" s="127" t="s">
        <v>652</v>
      </c>
      <c r="C287" s="127" t="s">
        <v>3430</v>
      </c>
      <c r="D287" s="127"/>
      <c r="E287" s="127"/>
      <c r="F287" s="127"/>
      <c r="G287" s="123"/>
      <c r="H287" s="123"/>
      <c r="I287" s="127"/>
      <c r="J287" s="127"/>
      <c r="K287" s="304" t="s">
        <v>653</v>
      </c>
      <c r="L287" s="125" t="s">
        <v>3218</v>
      </c>
      <c r="M287" s="530">
        <f>+'NI-San'!M287+'NI-Ter'!M287+'NI-Soc'!M287+'NI-Ric'!M287+'NI-118'!M287</f>
        <v>0</v>
      </c>
      <c r="N287" s="530">
        <f>+'NI-San'!N287+'NI-Ter'!N287+'NI-Soc'!N287+'NI-Ric'!N287+'NI-118'!N287</f>
        <v>0</v>
      </c>
      <c r="O287" s="126">
        <f t="shared" si="9"/>
        <v>0</v>
      </c>
      <c r="Q287" s="530">
        <f>+'NI-San'!Q287+'NI-Ter'!Q287+'NI-Soc'!Q287+'NI-Ric'!Q287+'NI-118'!Q287</f>
        <v>0</v>
      </c>
      <c r="R287" s="517"/>
      <c r="S287" s="675"/>
      <c r="T287" s="675"/>
      <c r="U287" s="675"/>
      <c r="V287" s="675"/>
      <c r="W287" s="675"/>
      <c r="X287" s="675"/>
    </row>
    <row r="288" spans="2:24" ht="25.5">
      <c r="B288" s="127" t="s">
        <v>654</v>
      </c>
      <c r="C288" s="127" t="s">
        <v>3431</v>
      </c>
      <c r="D288" s="127"/>
      <c r="E288" s="127"/>
      <c r="F288" s="127"/>
      <c r="G288" s="123"/>
      <c r="H288" s="123"/>
      <c r="I288" s="127"/>
      <c r="J288" s="127"/>
      <c r="K288" s="304" t="s">
        <v>655</v>
      </c>
      <c r="L288" s="125" t="s">
        <v>3218</v>
      </c>
      <c r="M288" s="530">
        <f>+'NI-San'!M288+'NI-Ter'!M288+'NI-Soc'!M288+'NI-Ric'!M288+'NI-118'!M288</f>
        <v>0</v>
      </c>
      <c r="N288" s="530">
        <f>+'NI-San'!N288+'NI-Ter'!N288+'NI-Soc'!N288+'NI-Ric'!N288+'NI-118'!N288</f>
        <v>0</v>
      </c>
      <c r="O288" s="126">
        <f t="shared" si="9"/>
        <v>0</v>
      </c>
      <c r="Q288" s="530">
        <f>+'NI-San'!Q288+'NI-Ter'!Q288+'NI-Soc'!Q288+'NI-Ric'!Q288+'NI-118'!Q288</f>
        <v>105</v>
      </c>
      <c r="R288" s="517"/>
      <c r="S288" s="675"/>
      <c r="T288" s="675"/>
      <c r="U288" s="675"/>
      <c r="V288" s="675"/>
      <c r="W288" s="675"/>
      <c r="X288" s="675"/>
    </row>
    <row r="289" spans="2:24" ht="25.5">
      <c r="B289" s="127" t="s">
        <v>656</v>
      </c>
      <c r="C289" s="127" t="s">
        <v>3432</v>
      </c>
      <c r="D289" s="127"/>
      <c r="E289" s="127"/>
      <c r="F289" s="127"/>
      <c r="G289" s="123"/>
      <c r="H289" s="123"/>
      <c r="I289" s="127"/>
      <c r="J289" s="127"/>
      <c r="K289" s="304" t="s">
        <v>658</v>
      </c>
      <c r="L289" s="125" t="s">
        <v>3218</v>
      </c>
      <c r="M289" s="530">
        <f>+'NI-San'!M289+'NI-Ter'!M289+'NI-Soc'!M289+'NI-Ric'!M289+'NI-118'!M289</f>
        <v>0</v>
      </c>
      <c r="N289" s="530">
        <f>+'NI-San'!N289+'NI-Ter'!N289+'NI-Soc'!N289+'NI-Ric'!N289+'NI-118'!N289</f>
        <v>0</v>
      </c>
      <c r="O289" s="126">
        <f t="shared" si="9"/>
        <v>0</v>
      </c>
      <c r="Q289" s="530">
        <f>+'NI-San'!Q289+'NI-Ter'!Q289+'NI-Soc'!Q289+'NI-Ric'!Q289+'NI-118'!Q289</f>
        <v>0</v>
      </c>
      <c r="R289" s="517"/>
      <c r="S289" s="675"/>
      <c r="T289" s="675"/>
      <c r="U289" s="675"/>
      <c r="V289" s="675"/>
      <c r="W289" s="675"/>
      <c r="X289" s="675"/>
    </row>
    <row r="290" spans="2:24" ht="25.5">
      <c r="B290" s="127" t="s">
        <v>659</v>
      </c>
      <c r="C290" s="127" t="s">
        <v>3433</v>
      </c>
      <c r="D290" s="127"/>
      <c r="E290" s="127"/>
      <c r="F290" s="127"/>
      <c r="G290" s="123"/>
      <c r="H290" s="123"/>
      <c r="I290" s="127"/>
      <c r="J290" s="127"/>
      <c r="K290" s="304" t="s">
        <v>661</v>
      </c>
      <c r="L290" s="125" t="s">
        <v>3218</v>
      </c>
      <c r="M290" s="530">
        <f>+'NI-San'!M290+'NI-Ter'!M290+'NI-Soc'!M290+'NI-Ric'!M290+'NI-118'!M290</f>
        <v>0</v>
      </c>
      <c r="N290" s="530">
        <f>+'NI-San'!N290+'NI-Ter'!N290+'NI-Soc'!N290+'NI-Ric'!N290+'NI-118'!N290</f>
        <v>0</v>
      </c>
      <c r="O290" s="126">
        <f t="shared" si="9"/>
        <v>0</v>
      </c>
      <c r="Q290" s="530">
        <f>+'NI-San'!Q290+'NI-Ter'!Q290+'NI-Soc'!Q290+'NI-Ric'!Q290+'NI-118'!Q290</f>
        <v>0</v>
      </c>
      <c r="R290" s="517"/>
      <c r="S290" s="675"/>
      <c r="T290" s="675"/>
      <c r="U290" s="675"/>
      <c r="V290" s="675"/>
      <c r="W290" s="675"/>
      <c r="X290" s="675"/>
    </row>
    <row r="291" spans="2:24" hidden="1">
      <c r="B291" s="127" t="s">
        <v>662</v>
      </c>
      <c r="C291" s="127" t="str">
        <f>MID(B291,1,1)&amp;MID(B291,3,2)&amp;MID(B291,6,2)&amp;MID(B291,9,2)&amp;MID(B291,12,3)&amp;MID(B291,16,3)&amp;MID(B291,20,2)&amp;MID(B291,23,3)</f>
        <v>410302005006500000</v>
      </c>
      <c r="D291" s="127"/>
      <c r="E291" s="127"/>
      <c r="F291" s="127"/>
      <c r="G291" s="123"/>
      <c r="H291" s="123"/>
      <c r="I291" s="127"/>
      <c r="J291" s="127"/>
      <c r="K291" s="340" t="s">
        <v>664</v>
      </c>
      <c r="L291" s="125" t="s">
        <v>3218</v>
      </c>
      <c r="M291" s="825"/>
      <c r="N291" s="825"/>
      <c r="O291" s="827"/>
      <c r="Q291" s="825"/>
      <c r="R291" s="517"/>
      <c r="S291" s="675"/>
      <c r="T291" s="675"/>
      <c r="U291" s="675"/>
      <c r="V291" s="675"/>
      <c r="W291" s="675"/>
      <c r="X291" s="675"/>
    </row>
    <row r="292" spans="2:24">
      <c r="B292" s="127" t="s">
        <v>665</v>
      </c>
      <c r="C292" s="127" t="s">
        <v>3434</v>
      </c>
      <c r="D292" s="127"/>
      <c r="E292" s="127"/>
      <c r="F292" s="127"/>
      <c r="G292" s="123"/>
      <c r="H292" s="123"/>
      <c r="I292" s="127"/>
      <c r="J292" s="127"/>
      <c r="K292" s="304" t="s">
        <v>666</v>
      </c>
      <c r="L292" s="125" t="s">
        <v>3218</v>
      </c>
      <c r="M292" s="530">
        <f>+'NI-San'!M292+'NI-Ter'!M292+'NI-Soc'!M292+'NI-Ric'!M292+'NI-118'!M292</f>
        <v>78</v>
      </c>
      <c r="N292" s="530">
        <f>+'NI-San'!N292+'NI-Ter'!N292+'NI-Soc'!N292+'NI-Ric'!N292+'NI-118'!N292</f>
        <v>76</v>
      </c>
      <c r="O292" s="126">
        <f t="shared" si="9"/>
        <v>-2</v>
      </c>
      <c r="Q292" s="530">
        <f>+'NI-San'!Q292+'NI-Ter'!Q292+'NI-Soc'!Q292+'NI-Ric'!Q292+'NI-118'!Q292</f>
        <v>25</v>
      </c>
      <c r="R292" s="517"/>
      <c r="S292" s="675"/>
      <c r="T292" s="675"/>
      <c r="U292" s="675"/>
      <c r="V292" s="675"/>
      <c r="W292" s="675"/>
      <c r="X292" s="675"/>
    </row>
    <row r="293" spans="2:24" ht="25.5">
      <c r="B293" s="127" t="s">
        <v>667</v>
      </c>
      <c r="C293" s="127" t="s">
        <v>3435</v>
      </c>
      <c r="D293" s="127"/>
      <c r="E293" s="127"/>
      <c r="F293" s="127"/>
      <c r="G293" s="123"/>
      <c r="H293" s="123"/>
      <c r="I293" s="127"/>
      <c r="J293" s="127"/>
      <c r="K293" s="304" t="s">
        <v>668</v>
      </c>
      <c r="L293" s="125" t="s">
        <v>3218</v>
      </c>
      <c r="M293" s="530">
        <f>+'NI-San'!M293+'NI-Ter'!M293+'NI-Soc'!M293+'NI-Ric'!M293+'NI-118'!M293</f>
        <v>0</v>
      </c>
      <c r="N293" s="530">
        <f>+'NI-San'!N293+'NI-Ter'!N293+'NI-Soc'!N293+'NI-Ric'!N293+'NI-118'!N293</f>
        <v>0</v>
      </c>
      <c r="O293" s="126">
        <f t="shared" si="9"/>
        <v>0</v>
      </c>
      <c r="Q293" s="530">
        <f>+'NI-San'!Q293+'NI-Ter'!Q293+'NI-Soc'!Q293+'NI-Ric'!Q293+'NI-118'!Q293</f>
        <v>0</v>
      </c>
      <c r="R293" s="517"/>
      <c r="S293" s="675"/>
      <c r="T293" s="675"/>
      <c r="U293" s="675"/>
      <c r="V293" s="675"/>
      <c r="W293" s="675"/>
      <c r="X293" s="675"/>
    </row>
    <row r="294" spans="2:24">
      <c r="B294" s="127" t="s">
        <v>669</v>
      </c>
      <c r="C294" s="127" t="s">
        <v>3436</v>
      </c>
      <c r="D294" s="127"/>
      <c r="E294" s="127"/>
      <c r="F294" s="127"/>
      <c r="G294" s="123"/>
      <c r="H294" s="123"/>
      <c r="I294" s="127"/>
      <c r="J294" s="127"/>
      <c r="K294" s="304" t="s">
        <v>670</v>
      </c>
      <c r="L294" s="125" t="s">
        <v>3218</v>
      </c>
      <c r="M294" s="530">
        <f>+'NI-San'!M294+'NI-Ter'!M294+'NI-Soc'!M294+'NI-Ric'!M294+'NI-118'!M294</f>
        <v>0</v>
      </c>
      <c r="N294" s="530">
        <f>+'NI-San'!N294+'NI-Ter'!N294+'NI-Soc'!N294+'NI-Ric'!N294+'NI-118'!N294</f>
        <v>0</v>
      </c>
      <c r="O294" s="126">
        <f t="shared" si="9"/>
        <v>0</v>
      </c>
      <c r="Q294" s="530">
        <f>+'NI-San'!Q294+'NI-Ter'!Q294+'NI-Soc'!Q294+'NI-Ric'!Q294+'NI-118'!Q294</f>
        <v>0</v>
      </c>
      <c r="R294" s="517"/>
      <c r="S294" s="675"/>
      <c r="T294" s="675"/>
      <c r="U294" s="675"/>
      <c r="V294" s="675"/>
      <c r="W294" s="675"/>
      <c r="X294" s="675"/>
    </row>
    <row r="295" spans="2:24" hidden="1">
      <c r="B295" s="127" t="s">
        <v>671</v>
      </c>
      <c r="C295" s="127" t="s">
        <v>3437</v>
      </c>
      <c r="D295" s="127"/>
      <c r="E295" s="127"/>
      <c r="F295" s="127"/>
      <c r="G295" s="123"/>
      <c r="H295" s="123"/>
      <c r="I295" s="127"/>
      <c r="J295" s="127"/>
      <c r="K295" s="304" t="s">
        <v>672</v>
      </c>
      <c r="L295" s="125" t="s">
        <v>3218</v>
      </c>
      <c r="M295" s="825"/>
      <c r="N295" s="825"/>
      <c r="O295" s="827"/>
      <c r="Q295" s="825"/>
      <c r="R295" s="517"/>
      <c r="S295" s="675"/>
      <c r="T295" s="675"/>
      <c r="U295" s="675"/>
      <c r="V295" s="675"/>
      <c r="W295" s="675"/>
      <c r="X295" s="675"/>
    </row>
    <row r="296" spans="2:24" hidden="1">
      <c r="B296" s="127" t="s">
        <v>673</v>
      </c>
      <c r="C296" s="127" t="s">
        <v>3438</v>
      </c>
      <c r="D296" s="127"/>
      <c r="E296" s="127"/>
      <c r="F296" s="123"/>
      <c r="G296" s="123"/>
      <c r="H296" s="123"/>
      <c r="I296" s="127"/>
      <c r="J296" s="127"/>
      <c r="K296" s="181" t="s">
        <v>674</v>
      </c>
      <c r="L296" s="125" t="s">
        <v>3218</v>
      </c>
      <c r="M296" s="825"/>
      <c r="N296" s="825"/>
      <c r="O296" s="827"/>
      <c r="Q296" s="825"/>
      <c r="R296" s="517"/>
      <c r="S296" s="675"/>
      <c r="T296" s="675"/>
      <c r="U296" s="675"/>
      <c r="V296" s="675"/>
      <c r="W296" s="675"/>
      <c r="X296" s="675"/>
    </row>
    <row r="297" spans="2:24">
      <c r="B297" s="127" t="s">
        <v>675</v>
      </c>
      <c r="C297" s="127" t="s">
        <v>3439</v>
      </c>
      <c r="D297" s="127"/>
      <c r="E297" s="127"/>
      <c r="F297" s="123"/>
      <c r="G297" s="123"/>
      <c r="H297" s="123"/>
      <c r="I297" s="127"/>
      <c r="J297" s="127"/>
      <c r="K297" s="181" t="s">
        <v>676</v>
      </c>
      <c r="L297" s="125" t="s">
        <v>3218</v>
      </c>
      <c r="M297" s="530">
        <f>+'NI-San'!M297+'NI-Ter'!M297+'NI-Soc'!M297+'NI-Ric'!M297+'NI-118'!M297</f>
        <v>0</v>
      </c>
      <c r="N297" s="530">
        <f>+'NI-San'!N297+'NI-Ter'!N297+'NI-Soc'!N297+'NI-Ric'!N297+'NI-118'!N297</f>
        <v>0</v>
      </c>
      <c r="O297" s="126">
        <f t="shared" si="9"/>
        <v>0</v>
      </c>
      <c r="Q297" s="530">
        <f>+'NI-San'!Q297+'NI-Ter'!Q297+'NI-Soc'!Q297+'NI-Ric'!Q297+'NI-118'!Q297</f>
        <v>0</v>
      </c>
      <c r="R297" s="517"/>
      <c r="S297" s="675"/>
      <c r="T297" s="675"/>
      <c r="U297" s="675"/>
      <c r="V297" s="675"/>
      <c r="W297" s="675"/>
      <c r="X297" s="675"/>
    </row>
    <row r="298" spans="2:24">
      <c r="B298" s="127" t="s">
        <v>677</v>
      </c>
      <c r="C298" s="127" t="s">
        <v>3440</v>
      </c>
      <c r="D298" s="127"/>
      <c r="E298" s="127"/>
      <c r="F298" s="123"/>
      <c r="G298" s="123"/>
      <c r="H298" s="123"/>
      <c r="I298" s="127"/>
      <c r="J298" s="127"/>
      <c r="K298" s="181" t="s">
        <v>678</v>
      </c>
      <c r="L298" s="125" t="s">
        <v>3218</v>
      </c>
      <c r="M298" s="530">
        <f>+'NI-San'!M298+'NI-Ter'!M298+'NI-Soc'!M298+'NI-Ric'!M298+'NI-118'!M298</f>
        <v>0</v>
      </c>
      <c r="N298" s="530">
        <f>+'NI-San'!N298+'NI-Ter'!N298+'NI-Soc'!N298+'NI-Ric'!N298+'NI-118'!N298</f>
        <v>0</v>
      </c>
      <c r="O298" s="126">
        <f t="shared" si="9"/>
        <v>0</v>
      </c>
      <c r="Q298" s="530">
        <f>+'NI-San'!Q298+'NI-Ter'!Q298+'NI-Soc'!Q298+'NI-Ric'!Q298+'NI-118'!Q298</f>
        <v>0</v>
      </c>
      <c r="R298" s="517"/>
      <c r="S298" s="675"/>
      <c r="T298" s="675"/>
      <c r="U298" s="675"/>
      <c r="V298" s="675"/>
      <c r="W298" s="675"/>
      <c r="X298" s="675"/>
    </row>
    <row r="299" spans="2:24" ht="25.5" hidden="1">
      <c r="B299" s="127" t="s">
        <v>679</v>
      </c>
      <c r="C299" s="127" t="s">
        <v>3441</v>
      </c>
      <c r="D299" s="127"/>
      <c r="E299" s="127"/>
      <c r="F299" s="123"/>
      <c r="G299" s="123"/>
      <c r="H299" s="123"/>
      <c r="I299" s="127"/>
      <c r="J299" s="127"/>
      <c r="K299" s="181" t="s">
        <v>680</v>
      </c>
      <c r="L299" s="125" t="s">
        <v>3218</v>
      </c>
      <c r="M299" s="825"/>
      <c r="N299" s="825"/>
      <c r="O299" s="827"/>
      <c r="Q299" s="825"/>
      <c r="R299" s="517"/>
      <c r="S299" s="675"/>
      <c r="T299" s="675"/>
      <c r="U299" s="675"/>
      <c r="V299" s="675"/>
      <c r="W299" s="675"/>
      <c r="X299" s="675"/>
    </row>
    <row r="300" spans="2:24" hidden="1">
      <c r="B300" s="127" t="s">
        <v>681</v>
      </c>
      <c r="C300" s="127" t="s">
        <v>3442</v>
      </c>
      <c r="D300" s="127"/>
      <c r="E300" s="127"/>
      <c r="F300" s="123"/>
      <c r="G300" s="123"/>
      <c r="H300" s="123"/>
      <c r="I300" s="127"/>
      <c r="J300" s="127"/>
      <c r="K300" s="181" t="s">
        <v>682</v>
      </c>
      <c r="L300" s="125" t="s">
        <v>3218</v>
      </c>
      <c r="M300" s="825"/>
      <c r="N300" s="825"/>
      <c r="O300" s="827"/>
      <c r="Q300" s="825"/>
      <c r="R300" s="517"/>
      <c r="S300" s="675"/>
      <c r="T300" s="675"/>
      <c r="U300" s="675"/>
      <c r="V300" s="675"/>
      <c r="W300" s="675"/>
      <c r="X300" s="675"/>
    </row>
    <row r="301" spans="2:24" hidden="1">
      <c r="B301" s="127" t="s">
        <v>683</v>
      </c>
      <c r="C301" s="127" t="s">
        <v>3443</v>
      </c>
      <c r="D301" s="127"/>
      <c r="E301" s="127"/>
      <c r="F301" s="123"/>
      <c r="G301" s="123"/>
      <c r="H301" s="123"/>
      <c r="I301" s="127"/>
      <c r="J301" s="127"/>
      <c r="K301" s="181" t="s">
        <v>684</v>
      </c>
      <c r="L301" s="125" t="s">
        <v>3218</v>
      </c>
      <c r="M301" s="825"/>
      <c r="N301" s="825"/>
      <c r="O301" s="827"/>
      <c r="Q301" s="825"/>
      <c r="R301" s="517"/>
      <c r="S301" s="675"/>
      <c r="T301" s="675"/>
      <c r="U301" s="675"/>
      <c r="V301" s="675"/>
      <c r="W301" s="675"/>
      <c r="X301" s="675"/>
    </row>
    <row r="302" spans="2:24">
      <c r="B302" s="127" t="s">
        <v>685</v>
      </c>
      <c r="C302" s="127" t="s">
        <v>3444</v>
      </c>
      <c r="D302" s="127"/>
      <c r="E302" s="127"/>
      <c r="F302" s="123"/>
      <c r="G302" s="123"/>
      <c r="H302" s="123"/>
      <c r="I302" s="127"/>
      <c r="J302" s="127"/>
      <c r="K302" s="181" t="s">
        <v>686</v>
      </c>
      <c r="L302" s="125" t="s">
        <v>3218</v>
      </c>
      <c r="M302" s="530">
        <f>+'NI-San'!M302+'NI-Ter'!M302+'NI-Soc'!M302+'NI-Ric'!M302+'NI-118'!M302</f>
        <v>52</v>
      </c>
      <c r="N302" s="530">
        <f>+'NI-San'!N302+'NI-Ter'!N302+'NI-Soc'!N302+'NI-Ric'!N302+'NI-118'!N302</f>
        <v>64</v>
      </c>
      <c r="O302" s="126">
        <f t="shared" si="9"/>
        <v>12</v>
      </c>
      <c r="Q302" s="530">
        <f>+'NI-San'!Q302+'NI-Ter'!Q302+'NI-Soc'!Q302+'NI-Ric'!Q302+'NI-118'!Q302</f>
        <v>5</v>
      </c>
      <c r="R302" s="517"/>
      <c r="S302" s="675"/>
      <c r="T302" s="675"/>
      <c r="U302" s="675"/>
      <c r="V302" s="675"/>
      <c r="W302" s="675"/>
      <c r="X302" s="675"/>
    </row>
    <row r="303" spans="2:24" ht="25.5">
      <c r="B303" s="127" t="s">
        <v>687</v>
      </c>
      <c r="C303" s="127" t="str">
        <f>MID(B303,1,1)&amp;MID(B303,3,2)&amp;MID(B303,6,2)&amp;MID(B303,9,2)&amp;MID(B303,12,3)&amp;MID(B303,16,3)&amp;MID(B303,20,2)&amp;MID(B303,23,3)</f>
        <v>410302006090000000</v>
      </c>
      <c r="D303" s="127"/>
      <c r="E303" s="127"/>
      <c r="F303" s="123"/>
      <c r="G303" s="123"/>
      <c r="H303" s="123"/>
      <c r="I303" s="127"/>
      <c r="J303" s="127"/>
      <c r="K303" s="181" t="s">
        <v>689</v>
      </c>
      <c r="L303" s="125" t="s">
        <v>3218</v>
      </c>
      <c r="M303" s="530">
        <f>+'NI-San'!M303+'NI-Ter'!M303+'NI-Soc'!M303+'NI-Ric'!M303+'NI-118'!M303</f>
        <v>0</v>
      </c>
      <c r="N303" s="530">
        <f>+'NI-San'!N303+'NI-Ter'!N303+'NI-Soc'!N303+'NI-Ric'!N303+'NI-118'!N303</f>
        <v>0</v>
      </c>
      <c r="O303" s="126">
        <f t="shared" si="9"/>
        <v>0</v>
      </c>
      <c r="Q303" s="530">
        <f>+'NI-San'!Q303+'NI-Ter'!Q303+'NI-Soc'!Q303+'NI-Ric'!Q303+'NI-118'!Q303</f>
        <v>0</v>
      </c>
      <c r="R303" s="517"/>
      <c r="S303" s="675"/>
      <c r="T303" s="675"/>
      <c r="U303" s="675"/>
      <c r="V303" s="675"/>
      <c r="W303" s="675"/>
      <c r="X303" s="675"/>
    </row>
    <row r="304" spans="2:24" ht="25.5">
      <c r="B304" s="127" t="s">
        <v>690</v>
      </c>
      <c r="C304" s="127" t="str">
        <f>MID(B304,1,1)&amp;MID(B304,3,2)&amp;MID(B304,6,2)&amp;MID(B304,9,2)&amp;MID(B304,12,3)&amp;MID(B304,16,3)&amp;MID(B304,20,2)&amp;MID(B304,23,3)</f>
        <v>410302006091000000</v>
      </c>
      <c r="D304" s="127"/>
      <c r="E304" s="127"/>
      <c r="F304" s="123"/>
      <c r="G304" s="123"/>
      <c r="H304" s="123"/>
      <c r="I304" s="127"/>
      <c r="J304" s="127"/>
      <c r="K304" s="181" t="s">
        <v>692</v>
      </c>
      <c r="L304" s="125" t="s">
        <v>3218</v>
      </c>
      <c r="M304" s="530">
        <f>+'NI-San'!M304+'NI-Ter'!M304+'NI-Soc'!M304+'NI-Ric'!M304+'NI-118'!M304</f>
        <v>0</v>
      </c>
      <c r="N304" s="530">
        <f>+'NI-San'!N304+'NI-Ter'!N304+'NI-Soc'!N304+'NI-Ric'!N304+'NI-118'!N304</f>
        <v>0</v>
      </c>
      <c r="O304" s="126">
        <f t="shared" si="9"/>
        <v>0</v>
      </c>
      <c r="Q304" s="530">
        <f>+'NI-San'!Q304+'NI-Ter'!Q304+'NI-Soc'!Q304+'NI-Ric'!Q304+'NI-118'!Q304</f>
        <v>0</v>
      </c>
      <c r="R304" s="517"/>
      <c r="S304" s="675"/>
      <c r="T304" s="675"/>
      <c r="U304" s="675"/>
      <c r="V304" s="675"/>
      <c r="W304" s="675"/>
      <c r="X304" s="675"/>
    </row>
    <row r="305" spans="2:24">
      <c r="B305" s="127" t="s">
        <v>693</v>
      </c>
      <c r="C305" s="127" t="s">
        <v>3445</v>
      </c>
      <c r="D305" s="127"/>
      <c r="E305" s="127"/>
      <c r="F305" s="123"/>
      <c r="G305" s="123"/>
      <c r="H305" s="123"/>
      <c r="I305" s="127"/>
      <c r="J305" s="127"/>
      <c r="K305" s="181" t="s">
        <v>695</v>
      </c>
      <c r="L305" s="125" t="s">
        <v>3218</v>
      </c>
      <c r="M305" s="530">
        <f>+'NI-San'!M305+'NI-Ter'!M305+'NI-Soc'!M305+'NI-Ric'!M305+'NI-118'!M305</f>
        <v>0</v>
      </c>
      <c r="N305" s="530">
        <f>+'NI-San'!N305+'NI-Ter'!N305+'NI-Soc'!N305+'NI-Ric'!N305+'NI-118'!N305</f>
        <v>0</v>
      </c>
      <c r="O305" s="126">
        <f t="shared" si="9"/>
        <v>0</v>
      </c>
      <c r="Q305" s="530">
        <f>+'NI-San'!Q305+'NI-Ter'!Q305+'NI-Soc'!Q305+'NI-Ric'!Q305+'NI-118'!Q305</f>
        <v>0</v>
      </c>
      <c r="R305" s="517"/>
      <c r="S305" s="675"/>
      <c r="T305" s="675"/>
      <c r="U305" s="675"/>
      <c r="V305" s="675"/>
      <c r="W305" s="675"/>
      <c r="X305" s="675"/>
    </row>
    <row r="306" spans="2:24" ht="15.75">
      <c r="K306" s="527"/>
      <c r="L306" s="528"/>
      <c r="M306" s="192"/>
      <c r="N306" s="192"/>
      <c r="O306" s="192"/>
      <c r="Q306" s="192"/>
      <c r="R306" s="192"/>
      <c r="S306" s="291"/>
      <c r="T306" s="291"/>
      <c r="U306" s="291"/>
      <c r="V306" s="291"/>
      <c r="W306" s="291"/>
      <c r="X306" s="291"/>
    </row>
    <row r="307" spans="2:24" ht="15.75" thickBot="1">
      <c r="K307" s="468"/>
      <c r="M307" s="265"/>
      <c r="S307" s="291"/>
      <c r="T307" s="291"/>
      <c r="U307" s="291"/>
      <c r="V307" s="291"/>
      <c r="W307" s="291"/>
      <c r="X307" s="291"/>
    </row>
    <row r="308" spans="2:24" ht="17.25" customHeight="1" thickTop="1" thickBot="1">
      <c r="B308" s="152" t="s">
        <v>696</v>
      </c>
      <c r="C308" s="247" t="s">
        <v>3446</v>
      </c>
      <c r="D308" s="248"/>
      <c r="E308" s="248"/>
      <c r="F308" s="248"/>
      <c r="G308" s="103"/>
      <c r="H308" s="248"/>
      <c r="I308" s="248"/>
      <c r="J308" s="248"/>
      <c r="K308" s="153" t="s">
        <v>697</v>
      </c>
      <c r="L308" s="105" t="s">
        <v>3218</v>
      </c>
      <c r="M308" s="154">
        <f>SUM(M311:M313)</f>
        <v>43</v>
      </c>
      <c r="N308" s="154">
        <f>SUM(N311:N313)</f>
        <v>34</v>
      </c>
      <c r="O308" s="155">
        <f>+N308-M308</f>
        <v>-9</v>
      </c>
      <c r="Q308" s="154">
        <f>SUM(Q311:Q313)</f>
        <v>23</v>
      </c>
      <c r="R308" s="516"/>
      <c r="S308" s="519"/>
      <c r="T308" s="519"/>
      <c r="U308" s="519"/>
      <c r="V308" s="519"/>
      <c r="W308" s="519"/>
      <c r="X308" s="519"/>
    </row>
    <row r="309" spans="2:24" ht="16.5" thickTop="1" thickBot="1">
      <c r="K309" s="540"/>
      <c r="M309" s="265"/>
      <c r="S309" s="291"/>
      <c r="T309" s="291"/>
      <c r="U309" s="291"/>
      <c r="V309" s="291"/>
      <c r="W309" s="291"/>
      <c r="X309" s="291"/>
    </row>
    <row r="310" spans="2:24" ht="27" customHeight="1" thickBot="1">
      <c r="B310" s="102" t="s">
        <v>3221</v>
      </c>
      <c r="C310" s="245" t="s">
        <v>48</v>
      </c>
      <c r="D310" s="245"/>
      <c r="E310" s="245"/>
      <c r="F310" s="246"/>
      <c r="G310" s="246"/>
      <c r="H310" s="246"/>
      <c r="I310" s="246"/>
      <c r="J310" s="246"/>
      <c r="K310" s="302" t="s">
        <v>3222</v>
      </c>
      <c r="L310" s="135"/>
      <c r="M310" s="328" t="str">
        <f>+M$10</f>
        <v>Valore netto al 31/12/2017</v>
      </c>
      <c r="N310" s="328" t="str">
        <f>+N$10</f>
        <v>Valore netto al 31/12/2018</v>
      </c>
      <c r="O310" s="1149" t="str">
        <f>+O$10</f>
        <v>Variazione</v>
      </c>
      <c r="P310" s="1148"/>
      <c r="Q310" s="328" t="str">
        <f>+Q$10</f>
        <v>Prechiusura al ° trimestre 2018</v>
      </c>
      <c r="R310" s="525"/>
      <c r="S310" s="514"/>
      <c r="T310" s="514"/>
      <c r="U310" s="514"/>
      <c r="V310" s="514"/>
      <c r="W310" s="514"/>
      <c r="X310" s="514"/>
    </row>
    <row r="311" spans="2:24">
      <c r="B311" s="127" t="s">
        <v>698</v>
      </c>
      <c r="C311" s="127" t="s">
        <v>3447</v>
      </c>
      <c r="D311" s="127"/>
      <c r="E311" s="127"/>
      <c r="F311" s="127"/>
      <c r="G311" s="123"/>
      <c r="H311" s="123"/>
      <c r="I311" s="127"/>
      <c r="J311" s="127"/>
      <c r="K311" s="181" t="s">
        <v>701</v>
      </c>
      <c r="L311" s="125" t="s">
        <v>3218</v>
      </c>
      <c r="M311" s="530">
        <f>+'NI-San'!M311+'NI-Ter'!M311+'NI-Soc'!M311+'NI-Ric'!M311+'NI-118'!M311</f>
        <v>43</v>
      </c>
      <c r="N311" s="530">
        <f>+'NI-San'!N311+'NI-Ter'!N311+'NI-Soc'!N311+'NI-Ric'!N311+'NI-118'!N311</f>
        <v>34</v>
      </c>
      <c r="O311" s="126">
        <f>+N311-M311</f>
        <v>-9</v>
      </c>
      <c r="Q311" s="530">
        <f>+'NI-San'!Q311+'NI-Ter'!Q311+'NI-Soc'!Q311+'NI-Ric'!Q311+'NI-118'!Q311</f>
        <v>23</v>
      </c>
      <c r="R311" s="517"/>
      <c r="S311" s="675"/>
      <c r="T311" s="675"/>
      <c r="U311" s="675"/>
      <c r="V311" s="675"/>
      <c r="W311" s="675"/>
      <c r="X311" s="675"/>
    </row>
    <row r="312" spans="2:24">
      <c r="B312" s="127" t="s">
        <v>702</v>
      </c>
      <c r="C312" s="127" t="s">
        <v>3448</v>
      </c>
      <c r="D312" s="127"/>
      <c r="E312" s="127"/>
      <c r="F312" s="127"/>
      <c r="G312" s="123"/>
      <c r="H312" s="123"/>
      <c r="I312" s="127"/>
      <c r="J312" s="127"/>
      <c r="K312" s="181" t="s">
        <v>704</v>
      </c>
      <c r="L312" s="125" t="s">
        <v>3218</v>
      </c>
      <c r="M312" s="530">
        <f>+'NI-San'!M312+'NI-Ter'!M312+'NI-Soc'!M312+'NI-Ric'!M312+'NI-118'!M312</f>
        <v>0</v>
      </c>
      <c r="N312" s="530">
        <f>+'NI-San'!N312+'NI-Ter'!N312+'NI-Soc'!N312+'NI-Ric'!N312+'NI-118'!N312</f>
        <v>0</v>
      </c>
      <c r="O312" s="126">
        <f>+N312-M312</f>
        <v>0</v>
      </c>
      <c r="Q312" s="530">
        <f>+'NI-San'!Q312+'NI-Ter'!Q312+'NI-Soc'!Q312+'NI-Ric'!Q312+'NI-118'!Q312</f>
        <v>0</v>
      </c>
      <c r="R312" s="517"/>
      <c r="S312" s="675"/>
      <c r="T312" s="675"/>
      <c r="U312" s="675"/>
      <c r="V312" s="675"/>
      <c r="W312" s="675"/>
      <c r="X312" s="675"/>
    </row>
    <row r="313" spans="2:24" ht="15.75" thickBot="1">
      <c r="B313" s="130" t="s">
        <v>705</v>
      </c>
      <c r="C313" s="130" t="s">
        <v>3449</v>
      </c>
      <c r="D313" s="130"/>
      <c r="E313" s="130"/>
      <c r="F313" s="130"/>
      <c r="G313" s="130"/>
      <c r="H313" s="130"/>
      <c r="I313" s="130"/>
      <c r="J313" s="130"/>
      <c r="K313" s="307" t="s">
        <v>707</v>
      </c>
      <c r="L313" s="132" t="s">
        <v>3218</v>
      </c>
      <c r="M313" s="530">
        <f>+'NI-San'!M313+'NI-Ter'!M313+'NI-Soc'!M313+'NI-Ric'!M313+'NI-118'!M313</f>
        <v>0</v>
      </c>
      <c r="N313" s="530">
        <f>+'NI-San'!N313+'NI-Ter'!N313+'NI-Soc'!N313+'NI-Ric'!N313+'NI-118'!N313</f>
        <v>0</v>
      </c>
      <c r="O313" s="126">
        <f>+N313-M313</f>
        <v>0</v>
      </c>
      <c r="Q313" s="530">
        <f>+'NI-San'!Q313+'NI-Ter'!Q313+'NI-Soc'!Q313+'NI-Ric'!Q313+'NI-118'!Q313</f>
        <v>0</v>
      </c>
      <c r="R313" s="517"/>
      <c r="S313" s="675"/>
      <c r="T313" s="675"/>
      <c r="U313" s="675"/>
      <c r="V313" s="675"/>
      <c r="W313" s="675"/>
      <c r="X313" s="675"/>
    </row>
    <row r="314" spans="2:24">
      <c r="K314" s="468"/>
      <c r="M314" s="265"/>
      <c r="S314" s="291"/>
      <c r="T314" s="291"/>
      <c r="U314" s="291"/>
      <c r="V314" s="291"/>
      <c r="W314" s="291"/>
      <c r="X314" s="291"/>
    </row>
    <row r="315" spans="2:24" ht="15.75" thickBot="1">
      <c r="K315" s="468"/>
      <c r="M315" s="265"/>
      <c r="S315" s="291"/>
      <c r="T315" s="291"/>
      <c r="U315" s="291"/>
      <c r="V315" s="291"/>
      <c r="W315" s="291"/>
      <c r="X315" s="291"/>
    </row>
    <row r="316" spans="2:24" ht="17.25" thickTop="1" thickBot="1">
      <c r="B316" s="152" t="s">
        <v>708</v>
      </c>
      <c r="C316" s="247" t="s">
        <v>3450</v>
      </c>
      <c r="D316" s="248"/>
      <c r="E316" s="248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79</v>
      </c>
      <c r="N316" s="154">
        <f>SUM(N319:N327)</f>
        <v>69</v>
      </c>
      <c r="O316" s="155">
        <f>+N316-M316</f>
        <v>-10</v>
      </c>
      <c r="Q316" s="154">
        <f>SUM(Q319:Q327)</f>
        <v>0</v>
      </c>
      <c r="R316" s="516"/>
      <c r="S316" s="519"/>
      <c r="T316" s="519"/>
      <c r="U316" s="519"/>
      <c r="V316" s="519"/>
      <c r="W316" s="519"/>
      <c r="X316" s="519"/>
    </row>
    <row r="317" spans="2:24" ht="16.5" thickTop="1" thickBot="1">
      <c r="K317" s="540"/>
      <c r="M317" s="265"/>
      <c r="S317" s="291"/>
      <c r="T317" s="291"/>
      <c r="U317" s="291"/>
      <c r="V317" s="291"/>
      <c r="W317" s="291"/>
      <c r="X317" s="291"/>
    </row>
    <row r="318" spans="2:24" ht="27" customHeight="1" thickBot="1">
      <c r="B318" s="102" t="s">
        <v>3221</v>
      </c>
      <c r="C318" s="245" t="s">
        <v>48</v>
      </c>
      <c r="D318" s="245"/>
      <c r="E318" s="245"/>
      <c r="F318" s="246"/>
      <c r="G318" s="246"/>
      <c r="H318" s="246"/>
      <c r="I318" s="246"/>
      <c r="J318" s="246"/>
      <c r="K318" s="302" t="s">
        <v>3222</v>
      </c>
      <c r="L318" s="135"/>
      <c r="M318" s="328" t="str">
        <f>+M$10</f>
        <v>Valore netto al 31/12/2017</v>
      </c>
      <c r="N318" s="328" t="str">
        <f>+N$10</f>
        <v>Valore netto al 31/12/2018</v>
      </c>
      <c r="O318" s="1149" t="str">
        <f>+O$10</f>
        <v>Variazione</v>
      </c>
      <c r="P318" s="1148"/>
      <c r="Q318" s="328" t="str">
        <f>+Q$10</f>
        <v>Prechiusura al ° trimestre 2018</v>
      </c>
      <c r="R318" s="525"/>
      <c r="S318" s="514"/>
      <c r="T318" s="514"/>
      <c r="U318" s="514"/>
      <c r="V318" s="514"/>
      <c r="W318" s="514"/>
      <c r="X318" s="514"/>
    </row>
    <row r="319" spans="2:24" ht="25.5">
      <c r="B319" s="127" t="s">
        <v>710</v>
      </c>
      <c r="C319" s="127" t="s">
        <v>3451</v>
      </c>
      <c r="D319" s="127"/>
      <c r="E319" s="127"/>
      <c r="F319" s="127"/>
      <c r="G319" s="123"/>
      <c r="H319" s="123"/>
      <c r="I319" s="128"/>
      <c r="J319" s="128"/>
      <c r="K319" s="234" t="s">
        <v>713</v>
      </c>
      <c r="L319" s="125" t="s">
        <v>3218</v>
      </c>
      <c r="M319" s="530">
        <f>+'NI-San'!M319+'NI-Ter'!M319+'NI-Soc'!M319+'NI-Ric'!M319+'NI-118'!M319</f>
        <v>79</v>
      </c>
      <c r="N319" s="530">
        <f>+'NI-San'!N319+'NI-Ter'!N319+'NI-Soc'!N319+'NI-Ric'!N319+'NI-118'!N319</f>
        <v>69</v>
      </c>
      <c r="O319" s="126">
        <f t="shared" ref="O319:O327" si="10">+N319-M319</f>
        <v>-10</v>
      </c>
      <c r="Q319" s="530">
        <f>+'NI-San'!Q319+'NI-Ter'!Q319+'NI-Soc'!Q319+'NI-Ric'!Q319+'NI-118'!Q319</f>
        <v>0</v>
      </c>
      <c r="R319" s="517"/>
      <c r="S319" s="675"/>
      <c r="T319" s="675"/>
      <c r="U319" s="675"/>
      <c r="V319" s="675"/>
      <c r="W319" s="675"/>
      <c r="X319" s="675"/>
    </row>
    <row r="320" spans="2:24" ht="25.5">
      <c r="B320" s="127" t="s">
        <v>714</v>
      </c>
      <c r="C320" s="127" t="str">
        <f>MID(B320,1,1)&amp;MID(B320,3,2)&amp;MID(B320,6,2)&amp;MID(B320,9,2)&amp;MID(B320,12,3)&amp;MID(B320,16,3)&amp;MID(B320,20,2)&amp;MID(B320,23,3)</f>
        <v>410501001001200000</v>
      </c>
      <c r="D320" s="127"/>
      <c r="E320" s="127"/>
      <c r="F320" s="127"/>
      <c r="G320" s="123"/>
      <c r="H320" s="123"/>
      <c r="I320" s="127"/>
      <c r="J320" s="127"/>
      <c r="K320" s="340" t="s">
        <v>716</v>
      </c>
      <c r="L320" s="125" t="s">
        <v>3218</v>
      </c>
      <c r="M320" s="530">
        <f>+'NI-San'!M320+'NI-Ter'!M320+'NI-Soc'!M320+'NI-Ric'!M320+'NI-118'!M320</f>
        <v>0</v>
      </c>
      <c r="N320" s="530">
        <f>+'NI-San'!N320+'NI-Ter'!N320+'NI-Soc'!N320+'NI-Ric'!N320+'NI-118'!N320</f>
        <v>0</v>
      </c>
      <c r="O320" s="126">
        <f t="shared" si="10"/>
        <v>0</v>
      </c>
      <c r="Q320" s="530">
        <f>+'NI-San'!Q320+'NI-Ter'!Q320+'NI-Soc'!Q320+'NI-Ric'!Q320+'NI-118'!Q320</f>
        <v>0</v>
      </c>
      <c r="R320" s="517"/>
      <c r="S320" s="675"/>
      <c r="T320" s="675"/>
      <c r="U320" s="675"/>
      <c r="V320" s="675"/>
      <c r="W320" s="675"/>
      <c r="X320" s="675"/>
    </row>
    <row r="321" spans="2:26" ht="25.5">
      <c r="B321" s="127" t="s">
        <v>717</v>
      </c>
      <c r="C321" s="127" t="s">
        <v>3452</v>
      </c>
      <c r="D321" s="127"/>
      <c r="E321" s="127"/>
      <c r="F321" s="127"/>
      <c r="G321" s="123"/>
      <c r="H321" s="123"/>
      <c r="I321" s="128"/>
      <c r="J321" s="128"/>
      <c r="K321" s="234" t="s">
        <v>719</v>
      </c>
      <c r="L321" s="125" t="s">
        <v>3218</v>
      </c>
      <c r="M321" s="530">
        <f>+'NI-San'!M321+'NI-Ter'!M321+'NI-Soc'!M321+'NI-Ric'!M321+'NI-118'!M321</f>
        <v>0</v>
      </c>
      <c r="N321" s="530">
        <f>+'NI-San'!N321+'NI-Ter'!N321+'NI-Soc'!N321+'NI-Ric'!N321+'NI-118'!N321</f>
        <v>0</v>
      </c>
      <c r="O321" s="126">
        <f t="shared" si="10"/>
        <v>0</v>
      </c>
      <c r="Q321" s="530">
        <f>+'NI-San'!Q321+'NI-Ter'!Q321+'NI-Soc'!Q321+'NI-Ric'!Q321+'NI-118'!Q321</f>
        <v>0</v>
      </c>
      <c r="R321" s="517"/>
      <c r="S321" s="675"/>
      <c r="T321" s="675"/>
      <c r="U321" s="675"/>
      <c r="V321" s="675"/>
      <c r="W321" s="675"/>
      <c r="X321" s="675"/>
    </row>
    <row r="322" spans="2:26">
      <c r="B322" s="127" t="s">
        <v>720</v>
      </c>
      <c r="C322" s="127" t="str">
        <f>MID(B322,1,1)&amp;MID(B322,3,2)&amp;MID(B322,6,2)&amp;MID(B322,9,2)&amp;MID(B322,12,3)&amp;MID(B322,16,3)&amp;MID(B322,20,2)&amp;MID(B322,23,3)</f>
        <v>410501001501000000</v>
      </c>
      <c r="D322" s="127"/>
      <c r="E322" s="127"/>
      <c r="F322" s="127"/>
      <c r="G322" s="123"/>
      <c r="H322" s="123"/>
      <c r="I322" s="127"/>
      <c r="J322" s="127"/>
      <c r="K322" s="340" t="s">
        <v>722</v>
      </c>
      <c r="L322" s="125" t="s">
        <v>3218</v>
      </c>
      <c r="M322" s="530">
        <f>+'NI-San'!M322+'NI-Ter'!M322+'NI-Soc'!M322+'NI-Ric'!M322+'NI-118'!M322</f>
        <v>0</v>
      </c>
      <c r="N322" s="530">
        <f>+'NI-San'!N322+'NI-Ter'!N322+'NI-Soc'!N322+'NI-Ric'!N322+'NI-118'!N322</f>
        <v>0</v>
      </c>
      <c r="O322" s="126">
        <f t="shared" si="10"/>
        <v>0</v>
      </c>
      <c r="Q322" s="530">
        <f>+'NI-San'!Q322+'NI-Ter'!Q322+'NI-Soc'!Q322+'NI-Ric'!Q322+'NI-118'!Q322</f>
        <v>0</v>
      </c>
      <c r="R322" s="517"/>
      <c r="S322" s="675"/>
      <c r="T322" s="675"/>
      <c r="U322" s="675"/>
      <c r="V322" s="675"/>
      <c r="W322" s="675"/>
      <c r="X322" s="675"/>
    </row>
    <row r="323" spans="2:26">
      <c r="B323" s="127" t="s">
        <v>723</v>
      </c>
      <c r="C323" s="127" t="str">
        <f>MID(B323,1,1)&amp;MID(B323,3,2)&amp;MID(B323,6,2)&amp;MID(B323,9,2)&amp;MID(B323,12,3)&amp;MID(B323,16,3)&amp;MID(B323,20,2)&amp;MID(B323,23,3)</f>
        <v>410501001502000000</v>
      </c>
      <c r="D323" s="127"/>
      <c r="E323" s="127"/>
      <c r="F323" s="127"/>
      <c r="G323" s="123"/>
      <c r="H323" s="123"/>
      <c r="I323" s="127"/>
      <c r="J323" s="127"/>
      <c r="K323" s="340" t="s">
        <v>725</v>
      </c>
      <c r="L323" s="125" t="s">
        <v>3218</v>
      </c>
      <c r="M323" s="530">
        <f>+'NI-San'!M323+'NI-Ter'!M323+'NI-Soc'!M323+'NI-Ric'!M323+'NI-118'!M323</f>
        <v>0</v>
      </c>
      <c r="N323" s="530">
        <f>+'NI-San'!N323+'NI-Ter'!N323+'NI-Soc'!N323+'NI-Ric'!N323+'NI-118'!N323</f>
        <v>0</v>
      </c>
      <c r="O323" s="126">
        <f t="shared" si="10"/>
        <v>0</v>
      </c>
      <c r="Q323" s="530">
        <f>+'NI-San'!Q323+'NI-Ter'!Q323+'NI-Soc'!Q323+'NI-Ric'!Q323+'NI-118'!Q323</f>
        <v>0</v>
      </c>
      <c r="R323" s="517"/>
      <c r="S323" s="675"/>
      <c r="T323" s="675"/>
      <c r="U323" s="675"/>
      <c r="V323" s="675"/>
      <c r="W323" s="675"/>
      <c r="X323" s="675"/>
    </row>
    <row r="324" spans="2:26">
      <c r="B324" s="127" t="s">
        <v>726</v>
      </c>
      <c r="C324" s="127" t="s">
        <v>3453</v>
      </c>
      <c r="D324" s="127"/>
      <c r="E324" s="127"/>
      <c r="F324" s="127"/>
      <c r="G324" s="123"/>
      <c r="H324" s="123"/>
      <c r="I324" s="128"/>
      <c r="J324" s="128"/>
      <c r="K324" s="183" t="s">
        <v>728</v>
      </c>
      <c r="L324" s="125" t="s">
        <v>3218</v>
      </c>
      <c r="M324" s="530">
        <f>+'NI-San'!M324+'NI-Ter'!M324+'NI-Soc'!M324+'NI-Ric'!M324+'NI-118'!M324</f>
        <v>0</v>
      </c>
      <c r="N324" s="530">
        <f>+'NI-San'!N324+'NI-Ter'!N324+'NI-Soc'!N324+'NI-Ric'!N324+'NI-118'!N324</f>
        <v>0</v>
      </c>
      <c r="O324" s="126">
        <f t="shared" si="10"/>
        <v>0</v>
      </c>
      <c r="Q324" s="530">
        <f>+'NI-San'!Q324+'NI-Ter'!Q324+'NI-Soc'!Q324+'NI-Ric'!Q324+'NI-118'!Q324</f>
        <v>0</v>
      </c>
      <c r="R324" s="517"/>
      <c r="S324" s="675"/>
      <c r="T324" s="675"/>
      <c r="U324" s="675"/>
      <c r="V324" s="675"/>
      <c r="W324" s="675"/>
      <c r="X324" s="675"/>
    </row>
    <row r="325" spans="2:26">
      <c r="B325" s="127" t="s">
        <v>729</v>
      </c>
      <c r="C325" s="127" t="s">
        <v>3454</v>
      </c>
      <c r="D325" s="127"/>
      <c r="E325" s="127"/>
      <c r="F325" s="127"/>
      <c r="G325" s="123"/>
      <c r="H325" s="123"/>
      <c r="I325" s="128"/>
      <c r="J325" s="128"/>
      <c r="K325" s="183" t="s">
        <v>730</v>
      </c>
      <c r="L325" s="125" t="s">
        <v>3218</v>
      </c>
      <c r="M325" s="530">
        <f>+'NI-San'!M325+'NI-Ter'!M325+'NI-Soc'!M325+'NI-Ric'!M325+'NI-118'!M325</f>
        <v>0</v>
      </c>
      <c r="N325" s="530">
        <f>+'NI-San'!N325+'NI-Ter'!N325+'NI-Soc'!N325+'NI-Ric'!N325+'NI-118'!N325</f>
        <v>0</v>
      </c>
      <c r="O325" s="126">
        <f t="shared" si="10"/>
        <v>0</v>
      </c>
      <c r="Q325" s="530">
        <f>+'NI-San'!Q325+'NI-Ter'!Q325+'NI-Soc'!Q325+'NI-Ric'!Q325+'NI-118'!Q325</f>
        <v>0</v>
      </c>
      <c r="R325" s="517"/>
      <c r="S325" s="675"/>
      <c r="T325" s="675"/>
      <c r="U325" s="675"/>
      <c r="V325" s="675"/>
      <c r="W325" s="675"/>
      <c r="X325" s="675"/>
    </row>
    <row r="326" spans="2:26">
      <c r="B326" s="127" t="s">
        <v>731</v>
      </c>
      <c r="C326" s="127" t="s">
        <v>3455</v>
      </c>
      <c r="D326" s="127"/>
      <c r="E326" s="127"/>
      <c r="F326" s="127"/>
      <c r="G326" s="123"/>
      <c r="H326" s="123"/>
      <c r="I326" s="128"/>
      <c r="J326" s="128"/>
      <c r="K326" s="257" t="s">
        <v>732</v>
      </c>
      <c r="L326" s="125" t="s">
        <v>3218</v>
      </c>
      <c r="M326" s="530">
        <f>+'NI-San'!M326+'NI-Ter'!M326+'NI-Soc'!M326+'NI-Ric'!M326+'NI-118'!M326</f>
        <v>0</v>
      </c>
      <c r="N326" s="530">
        <f>+'NI-San'!N326+'NI-Ter'!N326+'NI-Soc'!N326+'NI-Ric'!N326+'NI-118'!N326</f>
        <v>0</v>
      </c>
      <c r="O326" s="126">
        <f t="shared" si="10"/>
        <v>0</v>
      </c>
      <c r="Q326" s="530">
        <f>+'NI-San'!Q326+'NI-Ter'!Q326+'NI-Soc'!Q326+'NI-Ric'!Q326+'NI-118'!Q326</f>
        <v>0</v>
      </c>
      <c r="R326" s="517"/>
      <c r="S326" s="675"/>
      <c r="T326" s="675"/>
      <c r="U326" s="675"/>
      <c r="V326" s="675"/>
      <c r="W326" s="675"/>
      <c r="X326" s="675"/>
    </row>
    <row r="327" spans="2:26" ht="15.75" thickBot="1">
      <c r="B327" s="130" t="s">
        <v>733</v>
      </c>
      <c r="C327" s="130" t="s">
        <v>3456</v>
      </c>
      <c r="D327" s="130"/>
      <c r="E327" s="130"/>
      <c r="F327" s="130"/>
      <c r="G327" s="130"/>
      <c r="H327" s="130"/>
      <c r="I327" s="131"/>
      <c r="J327" s="131"/>
      <c r="K327" s="213" t="s">
        <v>736</v>
      </c>
      <c r="L327" s="132" t="s">
        <v>3218</v>
      </c>
      <c r="M327" s="530">
        <f>+'NI-San'!M327+'NI-Ter'!M327+'NI-Soc'!M327+'NI-Ric'!M327+'NI-118'!M327</f>
        <v>0</v>
      </c>
      <c r="N327" s="530">
        <f>+'NI-San'!N327+'NI-Ter'!N327+'NI-Soc'!N327+'NI-Ric'!N327+'NI-118'!N327</f>
        <v>0</v>
      </c>
      <c r="O327" s="126">
        <f t="shared" si="10"/>
        <v>0</v>
      </c>
      <c r="Q327" s="530">
        <f>+'NI-San'!Q327+'NI-Ter'!Q327+'NI-Soc'!Q327+'NI-Ric'!Q327+'NI-118'!Q327</f>
        <v>0</v>
      </c>
      <c r="R327" s="517"/>
      <c r="S327" s="675"/>
      <c r="T327" s="675"/>
      <c r="U327" s="675"/>
      <c r="V327" s="675"/>
      <c r="W327" s="675"/>
      <c r="X327" s="675"/>
    </row>
    <row r="328" spans="2:26">
      <c r="K328" s="468"/>
      <c r="M328" s="265"/>
      <c r="S328" s="291"/>
      <c r="T328" s="291"/>
      <c r="U328" s="291"/>
      <c r="V328" s="291"/>
      <c r="W328" s="291"/>
      <c r="X328" s="291"/>
    </row>
    <row r="329" spans="2:26" ht="15.75" thickBot="1">
      <c r="K329" s="468"/>
      <c r="M329" s="265"/>
      <c r="S329" s="291"/>
      <c r="T329" s="291"/>
      <c r="U329" s="291"/>
      <c r="V329" s="291"/>
      <c r="W329" s="291"/>
      <c r="X329" s="291"/>
    </row>
    <row r="330" spans="2:26" ht="51.75" customHeight="1" thickBot="1">
      <c r="K330" s="541"/>
      <c r="L330" s="465"/>
      <c r="M330" s="809" t="str">
        <f>+M$10</f>
        <v>Valore netto al 31/12/2017</v>
      </c>
      <c r="N330" s="809" t="str">
        <f>+N$10</f>
        <v>Valore netto al 31/12/2018</v>
      </c>
      <c r="O330" s="1031" t="str">
        <f>+O$10</f>
        <v>Variazione</v>
      </c>
      <c r="P330" s="812"/>
      <c r="Q330" s="809" t="str">
        <f>+Q$10</f>
        <v>Prechiusura al ° trimestre 2018</v>
      </c>
      <c r="R330" s="525"/>
      <c r="S330" s="379"/>
      <c r="T330" s="811" t="str">
        <f>'NI-San'!S$330</f>
        <v>Costi da utilizzo contributi 2018</v>
      </c>
      <c r="U330" s="1141" t="str">
        <f>'NI-San'!T$330</f>
        <v>Costi da utilizzo contributi DI CUI SOCIO-SAN</v>
      </c>
      <c r="V330" s="812"/>
      <c r="W330" s="811" t="str">
        <f>'NI-San'!V$330</f>
        <v>Costi da contributi 2018</v>
      </c>
      <c r="X330" s="1141" t="str">
        <f>'NI-San'!W$330</f>
        <v>Costi da contributi DI CUI SOCIO-SAN</v>
      </c>
      <c r="Y330" s="501"/>
      <c r="Z330" s="678"/>
    </row>
    <row r="331" spans="2:26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300" t="s">
        <v>738</v>
      </c>
      <c r="L331" s="97"/>
      <c r="M331" s="98">
        <f>+M335+M417+M837+M850+M867+M977+M1051+M1125+M1199+M1226+M1240+M1256+M1271+M1278+M1345</f>
        <v>507726</v>
      </c>
      <c r="N331" s="98">
        <f>+N335+N417+N837+N850+N867+N977+N1051+N1125+N1199+N1226+N1240+N1256+N1271+N1278+N1345</f>
        <v>523479</v>
      </c>
      <c r="O331" s="99">
        <f>+N331-M331</f>
        <v>15753</v>
      </c>
      <c r="Q331" s="98">
        <f>+Q335+Q417+Q837+Q850+Q867+Q977+Q1051+Q1125+Q1199+Q1226+Q1240+Q1256+Q1271+Q1278+Q1345</f>
        <v>82075</v>
      </c>
      <c r="R331" s="515"/>
      <c r="S331" s="265"/>
      <c r="T331" s="98">
        <f>+T335+T417+T837+T850+T867+T977+T1051+T1125+T1199+T1226+T1240+T1256+T1271+T1278+T1345</f>
        <v>1472</v>
      </c>
      <c r="U331" s="98">
        <f>+U335+U417+U837+U850+U867+U977+U1051+U1125+U1199+U1226+U1240+U1256+U1271+U1278+U1345</f>
        <v>556</v>
      </c>
      <c r="W331" s="98">
        <f>+W335+W417+W837+W850+W867+W977+W1051+W1125+W1199+W1226+W1240+W1256+W1271+W1278+W1345</f>
        <v>6131</v>
      </c>
      <c r="X331" s="98">
        <f>+X335+X417+X837+X850+X867+X977+X1051+X1125+X1199+X1226+X1240+X1256+X1271+X1278+X1345</f>
        <v>0</v>
      </c>
      <c r="Y331" s="291"/>
      <c r="Z331" s="518"/>
    </row>
    <row r="332" spans="2:26" ht="15.75" thickTop="1">
      <c r="K332" s="468"/>
      <c r="M332" s="265"/>
      <c r="S332" s="265"/>
      <c r="Y332" s="291"/>
      <c r="Z332" s="291"/>
    </row>
    <row r="333" spans="2:26" ht="15.75" thickBot="1">
      <c r="K333" s="542"/>
      <c r="L333" s="543"/>
      <c r="M333" s="265"/>
      <c r="S333" s="265"/>
      <c r="Y333" s="291"/>
      <c r="Z333" s="291"/>
    </row>
    <row r="334" spans="2:26" ht="39.950000000000003" customHeight="1" thickBot="1">
      <c r="K334" s="529"/>
      <c r="L334" s="465"/>
      <c r="M334" s="328" t="str">
        <f>+M$10</f>
        <v>Valore netto al 31/12/2017</v>
      </c>
      <c r="N334" s="328" t="str">
        <f>+N$10</f>
        <v>Valore netto al 31/12/2018</v>
      </c>
      <c r="O334" s="1149" t="str">
        <f>+O$10</f>
        <v>Variazione</v>
      </c>
      <c r="P334" s="1148"/>
      <c r="Q334" s="328" t="str">
        <f>+Q$10</f>
        <v>Prechiusura al ° trimestre 2018</v>
      </c>
      <c r="R334" s="525"/>
      <c r="S334" s="265"/>
      <c r="T334" s="1145" t="str">
        <f>T$330</f>
        <v>Costi da utilizzo contributi 2018</v>
      </c>
      <c r="U334" s="1143" t="str">
        <f>U$330</f>
        <v>Costi da utilizzo contributi DI CUI SOCIO-SAN</v>
      </c>
      <c r="V334" s="1144"/>
      <c r="W334" s="1142" t="str">
        <f>W$330</f>
        <v>Costi da contributi 2018</v>
      </c>
      <c r="X334" s="1143" t="str">
        <f>X$330</f>
        <v>Costi da contributi DI CUI SOCIO-SAN</v>
      </c>
      <c r="Y334" s="291"/>
      <c r="Z334" s="679"/>
    </row>
    <row r="335" spans="2:26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95" t="s">
        <v>740</v>
      </c>
      <c r="L335" s="105" t="s">
        <v>3218</v>
      </c>
      <c r="M335" s="106">
        <f>+M337+M396</f>
        <v>7666</v>
      </c>
      <c r="N335" s="106">
        <f>+N337+N396</f>
        <v>7307</v>
      </c>
      <c r="O335" s="107">
        <f>+N335-M335</f>
        <v>-359</v>
      </c>
      <c r="Q335" s="106">
        <f>+Q337+Q396</f>
        <v>7347</v>
      </c>
      <c r="R335" s="515"/>
      <c r="S335" s="265"/>
      <c r="T335" s="106">
        <f>+T337+T396</f>
        <v>6</v>
      </c>
      <c r="U335" s="106">
        <f>+U337+U396</f>
        <v>0</v>
      </c>
      <c r="W335" s="106">
        <f>+W337+W396</f>
        <v>0</v>
      </c>
      <c r="X335" s="106">
        <f>+X337+X396</f>
        <v>0</v>
      </c>
      <c r="Y335" s="291"/>
      <c r="Z335" s="518"/>
    </row>
    <row r="336" spans="2:26" ht="17.25" thickTop="1" thickBot="1">
      <c r="K336" s="539"/>
      <c r="L336" s="528"/>
      <c r="M336" s="192"/>
      <c r="N336" s="192"/>
      <c r="O336" s="515"/>
      <c r="Q336" s="192"/>
      <c r="R336" s="515"/>
      <c r="S336" s="265"/>
      <c r="T336" s="192"/>
      <c r="U336" s="192"/>
      <c r="W336" s="192"/>
      <c r="X336" s="192"/>
      <c r="Y336" s="291"/>
      <c r="Z336" s="192"/>
    </row>
    <row r="337" spans="2:26" ht="17.25" thickTop="1" thickBot="1">
      <c r="B337" s="110" t="s">
        <v>741</v>
      </c>
      <c r="C337" s="242" t="s">
        <v>3459</v>
      </c>
      <c r="D337" s="243"/>
      <c r="E337" s="243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SUM(M342:M393)</f>
        <v>7462</v>
      </c>
      <c r="N337" s="115">
        <f>SUM(N342:N393)</f>
        <v>7099</v>
      </c>
      <c r="O337" s="116">
        <f>+N337-M337</f>
        <v>-363</v>
      </c>
      <c r="Q337" s="115">
        <f>SUM(Q342:Q393)</f>
        <v>7306</v>
      </c>
      <c r="R337" s="516"/>
      <c r="S337" s="265"/>
      <c r="T337" s="115">
        <f>SUM(T342:T393)</f>
        <v>4</v>
      </c>
      <c r="U337" s="115">
        <f>SUM(U342:U393)</f>
        <v>0</v>
      </c>
      <c r="W337" s="115">
        <f>SUM(W342:W393)</f>
        <v>0</v>
      </c>
      <c r="X337" s="115">
        <f>SUM(X342:X393)</f>
        <v>0</v>
      </c>
      <c r="Y337" s="291"/>
      <c r="Z337" s="519"/>
    </row>
    <row r="338" spans="2:26" ht="16.5" thickTop="1" thickBot="1">
      <c r="K338" s="540"/>
      <c r="M338" s="265"/>
      <c r="S338" s="265"/>
      <c r="Y338" s="291"/>
      <c r="Z338" s="291"/>
    </row>
    <row r="339" spans="2:26" ht="39.950000000000003" customHeight="1" thickBot="1">
      <c r="B339" s="102" t="s">
        <v>3221</v>
      </c>
      <c r="C339" s="245" t="s">
        <v>48</v>
      </c>
      <c r="D339" s="245"/>
      <c r="E339" s="245"/>
      <c r="F339" s="246"/>
      <c r="G339" s="246"/>
      <c r="H339" s="246"/>
      <c r="I339" s="246"/>
      <c r="J339" s="246"/>
      <c r="K339" s="302" t="s">
        <v>3222</v>
      </c>
      <c r="L339" s="135"/>
      <c r="M339" s="328" t="str">
        <f>+M$10</f>
        <v>Valore netto al 31/12/2017</v>
      </c>
      <c r="N339" s="328" t="str">
        <f>+N$10</f>
        <v>Valore netto al 31/12/2018</v>
      </c>
      <c r="O339" s="1149" t="str">
        <f>+O$10</f>
        <v>Variazione</v>
      </c>
      <c r="P339" s="1148"/>
      <c r="Q339" s="328" t="str">
        <f>+Q$10</f>
        <v>Prechiusura al ° trimestre 2018</v>
      </c>
      <c r="R339" s="525"/>
      <c r="S339" s="265"/>
      <c r="T339" s="1145" t="str">
        <f>T$330</f>
        <v>Costi da utilizzo contributi 2018</v>
      </c>
      <c r="U339" s="1143" t="str">
        <f>U$330</f>
        <v>Costi da utilizzo contributi DI CUI SOCIO-SAN</v>
      </c>
      <c r="V339" s="1144"/>
      <c r="W339" s="1142" t="str">
        <f>W$330</f>
        <v>Costi da contributi 2018</v>
      </c>
      <c r="X339" s="1143" t="str">
        <f>X$330</f>
        <v>Costi da contributi DI CUI SOCIO-SAN</v>
      </c>
      <c r="Y339" s="291"/>
      <c r="Z339" s="679"/>
    </row>
    <row r="340" spans="2:26" hidden="1">
      <c r="B340" s="127" t="s">
        <v>743</v>
      </c>
      <c r="C340" s="127" t="s">
        <v>3460</v>
      </c>
      <c r="D340" s="127"/>
      <c r="E340" s="127"/>
      <c r="F340" s="127"/>
      <c r="G340" s="123"/>
      <c r="H340" s="123"/>
      <c r="I340" s="123"/>
      <c r="J340" s="123"/>
      <c r="K340" s="161" t="s">
        <v>744</v>
      </c>
      <c r="L340" s="125" t="s">
        <v>3218</v>
      </c>
      <c r="M340" s="825"/>
      <c r="N340" s="825"/>
      <c r="O340" s="827"/>
      <c r="Q340" s="825"/>
      <c r="R340" s="517"/>
      <c r="S340" s="265"/>
      <c r="T340" s="1016"/>
      <c r="U340" s="1016"/>
      <c r="W340" s="1016"/>
      <c r="X340" s="1016"/>
      <c r="Y340" s="291"/>
      <c r="Z340" s="675"/>
    </row>
    <row r="341" spans="2:26" hidden="1">
      <c r="B341" s="127" t="s">
        <v>745</v>
      </c>
      <c r="C341" s="127" t="s">
        <v>3461</v>
      </c>
      <c r="D341" s="127"/>
      <c r="E341" s="127"/>
      <c r="F341" s="127"/>
      <c r="G341" s="123"/>
      <c r="H341" s="123"/>
      <c r="I341" s="127"/>
      <c r="J341" s="123"/>
      <c r="K341" s="161" t="s">
        <v>749</v>
      </c>
      <c r="L341" s="125" t="s">
        <v>3218</v>
      </c>
      <c r="M341" s="530">
        <f>+'NI-San'!M341+'NI-Ter'!M341+'NI-Soc'!M341+'NI-Ric'!M341+'NI-118'!M341</f>
        <v>0</v>
      </c>
      <c r="N341" s="530">
        <f>+'NI-San'!N341+'NI-Ter'!N341+'NI-Soc'!N341+'NI-Ric'!N341+'NI-118'!N341</f>
        <v>0</v>
      </c>
      <c r="O341" s="126">
        <f t="shared" ref="O341:O393" si="11">+N341-M341</f>
        <v>0</v>
      </c>
      <c r="Q341" s="530">
        <f>+'NI-San'!Q341+'NI-Ter'!Q341+'NI-Soc'!Q341+'NI-Ric'!Q341+'NI-118'!Q341</f>
        <v>0</v>
      </c>
      <c r="R341" s="517"/>
      <c r="S341" s="736"/>
      <c r="T341" s="564"/>
      <c r="U341" s="564"/>
      <c r="V341" s="464"/>
      <c r="W341" s="564"/>
      <c r="X341" s="564"/>
      <c r="Y341" s="291"/>
      <c r="Z341" s="675"/>
    </row>
    <row r="342" spans="2:26">
      <c r="B342" s="127" t="s">
        <v>754</v>
      </c>
      <c r="C342" s="127" t="s">
        <v>3462</v>
      </c>
      <c r="D342" s="127"/>
      <c r="E342" s="127"/>
      <c r="F342" s="127"/>
      <c r="G342" s="123"/>
      <c r="H342" s="123"/>
      <c r="I342" s="127"/>
      <c r="J342" s="123"/>
      <c r="K342" s="161" t="s">
        <v>756</v>
      </c>
      <c r="L342" s="125" t="s">
        <v>3218</v>
      </c>
      <c r="M342" s="530">
        <f>+'NI-San'!M342+'NI-Ter'!M342+'NI-Soc'!M342+'NI-Ric'!M342+'NI-118'!M342</f>
        <v>0</v>
      </c>
      <c r="N342" s="530">
        <f>+'NI-San'!N342+'NI-Ter'!N342+'NI-Soc'!N342+'NI-Ric'!N342+'NI-118'!N342</f>
        <v>0</v>
      </c>
      <c r="O342" s="126">
        <f>+N342-M342</f>
        <v>0</v>
      </c>
      <c r="Q342" s="530">
        <f>+'NI-San'!Q342+'NI-Ter'!Q342+'NI-Soc'!Q342+'NI-Ric'!Q342+'NI-118'!Q342</f>
        <v>0</v>
      </c>
      <c r="R342" s="517"/>
      <c r="S342" s="736"/>
      <c r="T342" s="815"/>
      <c r="U342" s="815"/>
      <c r="W342" s="815"/>
      <c r="X342" s="815"/>
      <c r="Y342" s="291"/>
      <c r="Z342" s="675"/>
    </row>
    <row r="343" spans="2:26">
      <c r="B343" s="127" t="s">
        <v>757</v>
      </c>
      <c r="C343" s="127" t="s">
        <v>3463</v>
      </c>
      <c r="D343" s="127"/>
      <c r="E343" s="127"/>
      <c r="F343" s="127"/>
      <c r="G343" s="123"/>
      <c r="H343" s="123"/>
      <c r="I343" s="127"/>
      <c r="J343" s="123"/>
      <c r="K343" s="161" t="s">
        <v>758</v>
      </c>
      <c r="L343" s="125" t="s">
        <v>3218</v>
      </c>
      <c r="M343" s="530">
        <f>+'NI-San'!M343+'NI-Ter'!M343+'NI-Soc'!M343+'NI-Ric'!M343+'NI-118'!M343</f>
        <v>0</v>
      </c>
      <c r="N343" s="530">
        <f>+'NI-San'!N343+'NI-Ter'!N343+'NI-Soc'!N343+'NI-Ric'!N343+'NI-118'!N343</f>
        <v>0</v>
      </c>
      <c r="O343" s="126">
        <f>+N343-M343</f>
        <v>0</v>
      </c>
      <c r="Q343" s="530">
        <f>+'NI-San'!Q343+'NI-Ter'!Q343+'NI-Soc'!Q343+'NI-Ric'!Q343+'NI-118'!Q343</f>
        <v>0</v>
      </c>
      <c r="R343" s="517"/>
      <c r="S343" s="736"/>
      <c r="T343" s="815"/>
      <c r="U343" s="815"/>
      <c r="W343" s="815"/>
      <c r="X343" s="815"/>
      <c r="Y343" s="291"/>
      <c r="Z343" s="675"/>
    </row>
    <row r="344" spans="2:26">
      <c r="B344" s="127" t="s">
        <v>759</v>
      </c>
      <c r="C344" s="127" t="s">
        <v>3464</v>
      </c>
      <c r="D344" s="127"/>
      <c r="E344" s="127"/>
      <c r="F344" s="127"/>
      <c r="G344" s="123"/>
      <c r="H344" s="123"/>
      <c r="I344" s="127"/>
      <c r="J344" s="123"/>
      <c r="K344" s="161" t="s">
        <v>760</v>
      </c>
      <c r="L344" s="125" t="s">
        <v>3218</v>
      </c>
      <c r="M344" s="530">
        <f>+'NI-San'!M344+'NI-Ter'!M344+'NI-Soc'!M344+'NI-Ric'!M344+'NI-118'!M344</f>
        <v>0</v>
      </c>
      <c r="N344" s="530">
        <f>+'NI-San'!N344+'NI-Ter'!N344+'NI-Soc'!N344+'NI-Ric'!N344+'NI-118'!N344</f>
        <v>0</v>
      </c>
      <c r="O344" s="126">
        <f t="shared" si="11"/>
        <v>0</v>
      </c>
      <c r="Q344" s="530">
        <f>+'NI-San'!Q344+'NI-Ter'!Q344+'NI-Soc'!Q344+'NI-Ric'!Q344+'NI-118'!Q344</f>
        <v>8</v>
      </c>
      <c r="R344" s="517"/>
      <c r="S344" s="736"/>
      <c r="T344" s="530">
        <f>+'NI-San'!S344+'NI-Ter'!S344+'NI-Soc'!S344+'NI-Ric'!S344+'NI-118'!S344</f>
        <v>0</v>
      </c>
      <c r="U344" s="530">
        <f>+'NI-San'!T344+'NI-Ter'!T344+'NI-Soc'!T344+'NI-Ric'!T344+'NI-118'!T344</f>
        <v>0</v>
      </c>
      <c r="W344" s="530">
        <f>+'NI-San'!V344+'NI-Ter'!V344+'NI-Soc'!V344+'NI-Ric'!V344+'NI-118'!V344</f>
        <v>0</v>
      </c>
      <c r="X344" s="530">
        <f>+'NI-San'!W344+'NI-Ter'!W344+'NI-Soc'!W344+'NI-Ric'!W344+'NI-118'!W344</f>
        <v>0</v>
      </c>
      <c r="Y344" s="291"/>
      <c r="Z344" s="675"/>
    </row>
    <row r="345" spans="2:26">
      <c r="B345" s="127" t="s">
        <v>761</v>
      </c>
      <c r="C345" s="127" t="s">
        <v>3465</v>
      </c>
      <c r="D345" s="127"/>
      <c r="E345" s="127"/>
      <c r="F345" s="127"/>
      <c r="G345" s="123"/>
      <c r="H345" s="123"/>
      <c r="I345" s="127"/>
      <c r="J345" s="123"/>
      <c r="K345" s="161" t="s">
        <v>763</v>
      </c>
      <c r="L345" s="125" t="s">
        <v>3218</v>
      </c>
      <c r="M345" s="530">
        <f>+'NI-San'!M345+'NI-Ter'!M345+'NI-Soc'!M345+'NI-Ric'!M345+'NI-118'!M345</f>
        <v>6964</v>
      </c>
      <c r="N345" s="530">
        <f>+'NI-San'!N345+'NI-Ter'!N345+'NI-Soc'!N345+'NI-Ric'!N345+'NI-118'!N345</f>
        <v>6793</v>
      </c>
      <c r="O345" s="126">
        <f t="shared" si="11"/>
        <v>-171</v>
      </c>
      <c r="Q345" s="530">
        <f>+'NI-San'!Q345+'NI-Ter'!Q345+'NI-Soc'!Q345+'NI-Ric'!Q345+'NI-118'!Q345</f>
        <v>0</v>
      </c>
      <c r="R345" s="517"/>
      <c r="S345" s="265"/>
      <c r="T345" s="815"/>
      <c r="U345" s="815"/>
      <c r="W345" s="815"/>
      <c r="X345" s="815"/>
      <c r="Y345" s="291"/>
      <c r="Z345" s="675"/>
    </row>
    <row r="346" spans="2:26" ht="25.5">
      <c r="B346" s="127" t="s">
        <v>764</v>
      </c>
      <c r="C346" s="127" t="s">
        <v>3466</v>
      </c>
      <c r="D346" s="127"/>
      <c r="E346" s="127"/>
      <c r="F346" s="127"/>
      <c r="G346" s="123"/>
      <c r="H346" s="123"/>
      <c r="I346" s="127"/>
      <c r="J346" s="123"/>
      <c r="K346" s="161" t="s">
        <v>765</v>
      </c>
      <c r="L346" s="125" t="s">
        <v>3218</v>
      </c>
      <c r="M346" s="530">
        <f>+'NI-San'!M346+'NI-Ter'!M346+'NI-Soc'!M346+'NI-Ric'!M346+'NI-118'!M346</f>
        <v>0</v>
      </c>
      <c r="N346" s="530">
        <f>+'NI-San'!N346+'NI-Ter'!N346+'NI-Soc'!N346+'NI-Ric'!N346+'NI-118'!N346</f>
        <v>0</v>
      </c>
      <c r="O346" s="126">
        <f t="shared" si="11"/>
        <v>0</v>
      </c>
      <c r="Q346" s="530">
        <f>+'NI-San'!Q346+'NI-Ter'!Q346+'NI-Soc'!Q346+'NI-Ric'!Q346+'NI-118'!Q346</f>
        <v>0</v>
      </c>
      <c r="R346" s="517"/>
      <c r="S346" s="265"/>
      <c r="T346" s="815"/>
      <c r="U346" s="815"/>
      <c r="W346" s="815"/>
      <c r="X346" s="815"/>
      <c r="Y346" s="291"/>
      <c r="Z346" s="675"/>
    </row>
    <row r="347" spans="2:26" ht="25.5">
      <c r="B347" s="127" t="s">
        <v>766</v>
      </c>
      <c r="C347" s="127" t="s">
        <v>3467</v>
      </c>
      <c r="D347" s="127"/>
      <c r="E347" s="127"/>
      <c r="F347" s="127"/>
      <c r="G347" s="123"/>
      <c r="H347" s="123"/>
      <c r="I347" s="123"/>
      <c r="J347" s="123"/>
      <c r="K347" s="161" t="s">
        <v>768</v>
      </c>
      <c r="L347" s="125" t="s">
        <v>3218</v>
      </c>
      <c r="M347" s="530">
        <f>+'NI-San'!M347+'NI-Ter'!M347+'NI-Soc'!M347+'NI-Ric'!M347+'NI-118'!M347</f>
        <v>0</v>
      </c>
      <c r="N347" s="530">
        <f>+'NI-San'!N347+'NI-Ter'!N347+'NI-Soc'!N347+'NI-Ric'!N347+'NI-118'!N347</f>
        <v>0</v>
      </c>
      <c r="O347" s="126">
        <f t="shared" si="11"/>
        <v>0</v>
      </c>
      <c r="Q347" s="530">
        <f>+'NI-San'!Q347+'NI-Ter'!Q347+'NI-Soc'!Q347+'NI-Ric'!Q347+'NI-118'!Q347</f>
        <v>0</v>
      </c>
      <c r="R347" s="517"/>
      <c r="S347" s="265"/>
      <c r="T347" s="530">
        <f>+'NI-San'!S347+'NI-Ter'!S347+'NI-Soc'!S347+'NI-Ric'!S347+'NI-118'!S347</f>
        <v>0</v>
      </c>
      <c r="U347" s="530">
        <f>+'NI-San'!T347+'NI-Ter'!T347+'NI-Soc'!T347+'NI-Ric'!T347+'NI-118'!T347</f>
        <v>0</v>
      </c>
      <c r="W347" s="530">
        <f>+'NI-San'!V347+'NI-Ter'!V347+'NI-Soc'!V347+'NI-Ric'!V347+'NI-118'!V347</f>
        <v>0</v>
      </c>
      <c r="X347" s="530">
        <f>+'NI-San'!W347+'NI-Ter'!W347+'NI-Soc'!W347+'NI-Ric'!W347+'NI-118'!W347</f>
        <v>0</v>
      </c>
      <c r="Y347" s="291"/>
      <c r="Z347" s="675"/>
    </row>
    <row r="348" spans="2:26" ht="25.5">
      <c r="B348" s="127" t="s">
        <v>769</v>
      </c>
      <c r="C348" s="127" t="s">
        <v>3468</v>
      </c>
      <c r="D348" s="127"/>
      <c r="E348" s="127"/>
      <c r="F348" s="127"/>
      <c r="G348" s="123"/>
      <c r="H348" s="123"/>
      <c r="I348" s="127"/>
      <c r="J348" s="123"/>
      <c r="K348" s="161" t="s">
        <v>770</v>
      </c>
      <c r="L348" s="125" t="s">
        <v>3218</v>
      </c>
      <c r="M348" s="530">
        <f>+'NI-San'!M348+'NI-Ter'!M348+'NI-Soc'!M348+'NI-Ric'!M348+'NI-118'!M348</f>
        <v>0</v>
      </c>
      <c r="N348" s="530">
        <f>+'NI-San'!N348+'NI-Ter'!N348+'NI-Soc'!N348+'NI-Ric'!N348+'NI-118'!N348</f>
        <v>0</v>
      </c>
      <c r="O348" s="126">
        <f t="shared" si="11"/>
        <v>0</v>
      </c>
      <c r="Q348" s="530">
        <f>+'NI-San'!Q348+'NI-Ter'!Q348+'NI-Soc'!Q348+'NI-Ric'!Q348+'NI-118'!Q348</f>
        <v>0</v>
      </c>
      <c r="R348" s="517"/>
      <c r="S348" s="265"/>
      <c r="T348" s="815"/>
      <c r="U348" s="815"/>
      <c r="W348" s="815"/>
      <c r="X348" s="815"/>
      <c r="Y348" s="291"/>
      <c r="Z348" s="675"/>
    </row>
    <row r="349" spans="2:26">
      <c r="B349" s="127" t="s">
        <v>771</v>
      </c>
      <c r="C349" s="127" t="s">
        <v>3469</v>
      </c>
      <c r="D349" s="127"/>
      <c r="E349" s="127"/>
      <c r="F349" s="127"/>
      <c r="G349" s="123"/>
      <c r="H349" s="123"/>
      <c r="I349" s="123"/>
      <c r="J349" s="123"/>
      <c r="K349" s="161" t="s">
        <v>772</v>
      </c>
      <c r="L349" s="125" t="s">
        <v>3218</v>
      </c>
      <c r="M349" s="530">
        <f>+'NI-San'!M349+'NI-Ter'!M349+'NI-Soc'!M349+'NI-Ric'!M349+'NI-118'!M349</f>
        <v>0</v>
      </c>
      <c r="N349" s="530">
        <f>+'NI-San'!N349+'NI-Ter'!N349+'NI-Soc'!N349+'NI-Ric'!N349+'NI-118'!N349</f>
        <v>0</v>
      </c>
      <c r="O349" s="126">
        <f t="shared" si="11"/>
        <v>0</v>
      </c>
      <c r="Q349" s="530">
        <f>+'NI-San'!Q349+'NI-Ter'!Q349+'NI-Soc'!Q349+'NI-Ric'!Q349+'NI-118'!Q349</f>
        <v>6</v>
      </c>
      <c r="R349" s="517"/>
      <c r="S349" s="265"/>
      <c r="T349" s="530">
        <f>+'NI-San'!S349+'NI-Ter'!S349+'NI-Soc'!S349+'NI-Ric'!S349+'NI-118'!S349</f>
        <v>0</v>
      </c>
      <c r="U349" s="530">
        <f>+'NI-San'!T349+'NI-Ter'!T349+'NI-Soc'!T349+'NI-Ric'!T349+'NI-118'!T349</f>
        <v>0</v>
      </c>
      <c r="W349" s="530">
        <f>+'NI-San'!V349+'NI-Ter'!V349+'NI-Soc'!V349+'NI-Ric'!V349+'NI-118'!V349</f>
        <v>0</v>
      </c>
      <c r="X349" s="530">
        <f>+'NI-San'!W349+'NI-Ter'!W349+'NI-Soc'!W349+'NI-Ric'!W349+'NI-118'!W349</f>
        <v>0</v>
      </c>
      <c r="Y349" s="291"/>
      <c r="Z349" s="675"/>
    </row>
    <row r="350" spans="2:26">
      <c r="B350" s="127" t="s">
        <v>773</v>
      </c>
      <c r="C350" s="127" t="s">
        <v>3470</v>
      </c>
      <c r="D350" s="127"/>
      <c r="E350" s="127"/>
      <c r="F350" s="127"/>
      <c r="G350" s="123"/>
      <c r="H350" s="123"/>
      <c r="I350" s="127"/>
      <c r="J350" s="123"/>
      <c r="K350" s="161" t="s">
        <v>774</v>
      </c>
      <c r="L350" s="125" t="s">
        <v>3218</v>
      </c>
      <c r="M350" s="530">
        <f>+'NI-San'!M350+'NI-Ter'!M350+'NI-Soc'!M350+'NI-Ric'!M350+'NI-118'!M350</f>
        <v>0</v>
      </c>
      <c r="N350" s="530">
        <f>+'NI-San'!N350+'NI-Ter'!N350+'NI-Soc'!N350+'NI-Ric'!N350+'NI-118'!N350</f>
        <v>0</v>
      </c>
      <c r="O350" s="126">
        <f t="shared" si="11"/>
        <v>0</v>
      </c>
      <c r="Q350" s="530">
        <f>+'NI-San'!Q350+'NI-Ter'!Q350+'NI-Soc'!Q350+'NI-Ric'!Q350+'NI-118'!Q350</f>
        <v>0</v>
      </c>
      <c r="R350" s="517"/>
      <c r="S350" s="265"/>
      <c r="T350" s="815"/>
      <c r="U350" s="815"/>
      <c r="W350" s="815"/>
      <c r="X350" s="815"/>
      <c r="Y350" s="291"/>
      <c r="Z350" s="675"/>
    </row>
    <row r="351" spans="2:26">
      <c r="B351" s="127" t="s">
        <v>775</v>
      </c>
      <c r="C351" s="127" t="s">
        <v>3471</v>
      </c>
      <c r="D351" s="127"/>
      <c r="E351" s="127"/>
      <c r="F351" s="127"/>
      <c r="G351" s="123"/>
      <c r="H351" s="123"/>
      <c r="I351" s="123"/>
      <c r="J351" s="123"/>
      <c r="K351" s="161" t="s">
        <v>776</v>
      </c>
      <c r="L351" s="125" t="s">
        <v>3218</v>
      </c>
      <c r="M351" s="530">
        <f>+'NI-San'!M351+'NI-Ter'!M351+'NI-Soc'!M351+'NI-Ric'!M351+'NI-118'!M351</f>
        <v>0</v>
      </c>
      <c r="N351" s="530">
        <f>+'NI-San'!N351+'NI-Ter'!N351+'NI-Soc'!N351+'NI-Ric'!N351+'NI-118'!N351</f>
        <v>0</v>
      </c>
      <c r="O351" s="126">
        <f t="shared" si="11"/>
        <v>0</v>
      </c>
      <c r="Q351" s="530">
        <f>+'NI-San'!Q351+'NI-Ter'!Q351+'NI-Soc'!Q351+'NI-Ric'!Q351+'NI-118'!Q351</f>
        <v>0</v>
      </c>
      <c r="R351" s="517"/>
      <c r="S351" s="265"/>
      <c r="T351" s="530">
        <f>+'NI-San'!S351+'NI-Ter'!S351+'NI-Soc'!S351+'NI-Ric'!S351+'NI-118'!S351</f>
        <v>0</v>
      </c>
      <c r="U351" s="530">
        <f>+'NI-San'!T351+'NI-Ter'!T351+'NI-Soc'!T351+'NI-Ric'!T351+'NI-118'!T351</f>
        <v>0</v>
      </c>
      <c r="W351" s="530">
        <f>+'NI-San'!V351+'NI-Ter'!V351+'NI-Soc'!V351+'NI-Ric'!V351+'NI-118'!V351</f>
        <v>0</v>
      </c>
      <c r="X351" s="530">
        <f>+'NI-San'!W351+'NI-Ter'!W351+'NI-Soc'!W351+'NI-Ric'!W351+'NI-118'!W351</f>
        <v>0</v>
      </c>
      <c r="Y351" s="291"/>
      <c r="Z351" s="675"/>
    </row>
    <row r="352" spans="2:26" ht="25.5">
      <c r="B352" s="127" t="s">
        <v>777</v>
      </c>
      <c r="C352" s="127" t="s">
        <v>3472</v>
      </c>
      <c r="D352" s="127"/>
      <c r="E352" s="127"/>
      <c r="F352" s="127"/>
      <c r="G352" s="123"/>
      <c r="H352" s="123"/>
      <c r="I352" s="127"/>
      <c r="J352" s="123"/>
      <c r="K352" s="161" t="s">
        <v>778</v>
      </c>
      <c r="L352" s="125" t="s">
        <v>3218</v>
      </c>
      <c r="M352" s="530">
        <f>+'NI-San'!M352+'NI-Ter'!M352+'NI-Soc'!M352+'NI-Ric'!M352+'NI-118'!M352</f>
        <v>0</v>
      </c>
      <c r="N352" s="530">
        <f>+'NI-San'!N352+'NI-Ter'!N352+'NI-Soc'!N352+'NI-Ric'!N352+'NI-118'!N352</f>
        <v>0</v>
      </c>
      <c r="O352" s="126">
        <f t="shared" si="11"/>
        <v>0</v>
      </c>
      <c r="Q352" s="530">
        <f>+'NI-San'!Q352+'NI-Ter'!Q352+'NI-Soc'!Q352+'NI-Ric'!Q352+'NI-118'!Q352</f>
        <v>0</v>
      </c>
      <c r="R352" s="517"/>
      <c r="S352" s="265"/>
      <c r="T352" s="815"/>
      <c r="U352" s="815"/>
      <c r="W352" s="815"/>
      <c r="X352" s="815"/>
      <c r="Y352" s="291"/>
      <c r="Z352" s="675"/>
    </row>
    <row r="353" spans="2:26">
      <c r="B353" s="127" t="s">
        <v>779</v>
      </c>
      <c r="C353" s="127" t="str">
        <f>MID(B353,1,1)&amp;MID(B353,3,2)&amp;MID(B353,6,2)&amp;MID(B353,9,2)&amp;MID(B353,12,3)&amp;MID(B353,16,3)&amp;MID(B353,20,2)&amp;MID(B353,23,3)</f>
        <v>420051002501000000</v>
      </c>
      <c r="D353" s="127"/>
      <c r="E353" s="127"/>
      <c r="F353" s="127"/>
      <c r="G353" s="123"/>
      <c r="H353" s="123"/>
      <c r="I353" s="127"/>
      <c r="J353" s="127"/>
      <c r="K353" s="340" t="s">
        <v>781</v>
      </c>
      <c r="L353" s="125" t="s">
        <v>3218</v>
      </c>
      <c r="M353" s="530">
        <f>+'NI-San'!M353+'NI-Ter'!M353+'NI-Soc'!M353+'NI-Ric'!M353+'NI-118'!M353</f>
        <v>1</v>
      </c>
      <c r="N353" s="530">
        <f>+'NI-San'!N353+'NI-Ter'!N353+'NI-Soc'!N353+'NI-Ric'!N353+'NI-118'!N353</f>
        <v>3</v>
      </c>
      <c r="O353" s="126">
        <f t="shared" si="11"/>
        <v>2</v>
      </c>
      <c r="Q353" s="530">
        <f>+'NI-San'!Q353+'NI-Ter'!Q353+'NI-Soc'!Q353+'NI-Ric'!Q353+'NI-118'!Q353</f>
        <v>0</v>
      </c>
      <c r="R353" s="517"/>
      <c r="S353" s="265"/>
      <c r="T353" s="530">
        <f>+'NI-San'!S353+'NI-Ter'!S353+'NI-Soc'!S353+'NI-Ric'!S353+'NI-118'!S353</f>
        <v>0</v>
      </c>
      <c r="U353" s="530">
        <f>+'NI-San'!T353+'NI-Ter'!T353+'NI-Soc'!T353+'NI-Ric'!T353+'NI-118'!T353</f>
        <v>0</v>
      </c>
      <c r="W353" s="530">
        <f>+'NI-San'!V353+'NI-Ter'!V353+'NI-Soc'!V353+'NI-Ric'!V353+'NI-118'!V353</f>
        <v>0</v>
      </c>
      <c r="X353" s="530">
        <f>+'NI-San'!W353+'NI-Ter'!W353+'NI-Soc'!W353+'NI-Ric'!W353+'NI-118'!W353</f>
        <v>0</v>
      </c>
      <c r="Y353" s="291"/>
      <c r="Z353" s="675"/>
    </row>
    <row r="354" spans="2:26">
      <c r="B354" s="127" t="s">
        <v>782</v>
      </c>
      <c r="C354" s="127" t="str">
        <f>MID(B354,1,1)&amp;MID(B354,3,2)&amp;MID(B354,6,2)&amp;MID(B354,9,2)&amp;MID(B354,12,3)&amp;MID(B354,16,3)&amp;MID(B354,20,2)&amp;MID(B354,23,3)</f>
        <v>420051002502000000</v>
      </c>
      <c r="D354" s="127"/>
      <c r="E354" s="127"/>
      <c r="F354" s="127"/>
      <c r="G354" s="123"/>
      <c r="H354" s="123"/>
      <c r="I354" s="127"/>
      <c r="J354" s="127"/>
      <c r="K354" s="340" t="s">
        <v>783</v>
      </c>
      <c r="L354" s="125" t="s">
        <v>3218</v>
      </c>
      <c r="M354" s="530">
        <f>+'NI-San'!M354+'NI-Ter'!M354+'NI-Soc'!M354+'NI-Ric'!M354+'NI-118'!M354</f>
        <v>1</v>
      </c>
      <c r="N354" s="530">
        <f>+'NI-San'!N354+'NI-Ter'!N354+'NI-Soc'!N354+'NI-Ric'!N354+'NI-118'!N354</f>
        <v>0</v>
      </c>
      <c r="O354" s="126">
        <f t="shared" si="11"/>
        <v>-1</v>
      </c>
      <c r="Q354" s="530">
        <f>+'NI-San'!Q354+'NI-Ter'!Q354+'NI-Soc'!Q354+'NI-Ric'!Q354+'NI-118'!Q354</f>
        <v>302</v>
      </c>
      <c r="R354" s="517"/>
      <c r="S354" s="265"/>
      <c r="T354" s="530">
        <f>+'NI-San'!S354+'NI-Ter'!S354+'NI-Soc'!S354+'NI-Ric'!S354+'NI-118'!S354</f>
        <v>0</v>
      </c>
      <c r="U354" s="530">
        <f>+'NI-San'!T354+'NI-Ter'!T354+'NI-Soc'!T354+'NI-Ric'!T354+'NI-118'!T354</f>
        <v>0</v>
      </c>
      <c r="W354" s="530">
        <f>+'NI-San'!V354+'NI-Ter'!V354+'NI-Soc'!V354+'NI-Ric'!V354+'NI-118'!V354</f>
        <v>0</v>
      </c>
      <c r="X354" s="530">
        <f>+'NI-San'!W354+'NI-Ter'!W354+'NI-Soc'!W354+'NI-Ric'!W354+'NI-118'!W354</f>
        <v>0</v>
      </c>
      <c r="Y354" s="291"/>
      <c r="Z354" s="675"/>
    </row>
    <row r="355" spans="2:26">
      <c r="B355" s="127" t="s">
        <v>784</v>
      </c>
      <c r="C355" s="127" t="str">
        <f>MID(B355,1,1)&amp;MID(B355,3,2)&amp;MID(B355,6,2)&amp;MID(B355,9,2)&amp;MID(B355,12,3)&amp;MID(B355,16,3)&amp;MID(B355,20,2)&amp;MID(B355,23,3)</f>
        <v>420051002503000000</v>
      </c>
      <c r="D355" s="127"/>
      <c r="E355" s="127"/>
      <c r="F355" s="127"/>
      <c r="G355" s="123"/>
      <c r="H355" s="123"/>
      <c r="I355" s="127"/>
      <c r="J355" s="127"/>
      <c r="K355" s="340" t="s">
        <v>785</v>
      </c>
      <c r="L355" s="125" t="s">
        <v>3218</v>
      </c>
      <c r="M355" s="530">
        <f>+'NI-San'!M355+'NI-Ter'!M355+'NI-Soc'!M355+'NI-Ric'!M355+'NI-118'!M355</f>
        <v>0</v>
      </c>
      <c r="N355" s="530">
        <f>+'NI-San'!N355+'NI-Ter'!N355+'NI-Soc'!N355+'NI-Ric'!N355+'NI-118'!N355</f>
        <v>0</v>
      </c>
      <c r="O355" s="126">
        <f t="shared" si="11"/>
        <v>0</v>
      </c>
      <c r="Q355" s="530">
        <f>+'NI-San'!Q355+'NI-Ter'!Q355+'NI-Soc'!Q355+'NI-Ric'!Q355+'NI-118'!Q355</f>
        <v>0</v>
      </c>
      <c r="R355" s="517"/>
      <c r="S355" s="265"/>
      <c r="T355" s="530">
        <f>+'NI-San'!S355+'NI-Ter'!S355+'NI-Soc'!S355+'NI-Ric'!S355+'NI-118'!S355</f>
        <v>0</v>
      </c>
      <c r="U355" s="530">
        <f>+'NI-San'!T355+'NI-Ter'!T355+'NI-Soc'!T355+'NI-Ric'!T355+'NI-118'!T355</f>
        <v>0</v>
      </c>
      <c r="W355" s="530">
        <f>+'NI-San'!V355+'NI-Ter'!V355+'NI-Soc'!V355+'NI-Ric'!V355+'NI-118'!V355</f>
        <v>0</v>
      </c>
      <c r="X355" s="530">
        <f>+'NI-San'!W355+'NI-Ter'!W355+'NI-Soc'!W355+'NI-Ric'!W355+'NI-118'!W355</f>
        <v>0</v>
      </c>
      <c r="Y355" s="291"/>
      <c r="Z355" s="675"/>
    </row>
    <row r="356" spans="2:26">
      <c r="B356" s="127" t="s">
        <v>786</v>
      </c>
      <c r="C356" s="127" t="s">
        <v>3473</v>
      </c>
      <c r="D356" s="127"/>
      <c r="E356" s="127"/>
      <c r="F356" s="127"/>
      <c r="G356" s="123"/>
      <c r="H356" s="123"/>
      <c r="I356" s="123"/>
      <c r="J356" s="123"/>
      <c r="K356" s="161" t="s">
        <v>787</v>
      </c>
      <c r="L356" s="125" t="s">
        <v>3218</v>
      </c>
      <c r="M356" s="530">
        <f>+'NI-San'!M356+'NI-Ter'!M356+'NI-Soc'!M356+'NI-Ric'!M356+'NI-118'!M356</f>
        <v>0</v>
      </c>
      <c r="N356" s="530">
        <f>+'NI-San'!N356+'NI-Ter'!N356+'NI-Soc'!N356+'NI-Ric'!N356+'NI-118'!N356</f>
        <v>0</v>
      </c>
      <c r="O356" s="126">
        <f t="shared" si="11"/>
        <v>0</v>
      </c>
      <c r="Q356" s="530">
        <f>+'NI-San'!Q356+'NI-Ter'!Q356+'NI-Soc'!Q356+'NI-Ric'!Q356+'NI-118'!Q356</f>
        <v>0</v>
      </c>
      <c r="R356" s="517"/>
      <c r="S356" s="265"/>
      <c r="T356" s="530">
        <f>+'NI-San'!S356+'NI-Ter'!S356+'NI-Soc'!S356+'NI-Ric'!S356+'NI-118'!S356</f>
        <v>0</v>
      </c>
      <c r="U356" s="530">
        <f>+'NI-San'!T356+'NI-Ter'!T356+'NI-Soc'!T356+'NI-Ric'!T356+'NI-118'!T356</f>
        <v>0</v>
      </c>
      <c r="W356" s="530">
        <f>+'NI-San'!V356+'NI-Ter'!V356+'NI-Soc'!V356+'NI-Ric'!V356+'NI-118'!V356</f>
        <v>0</v>
      </c>
      <c r="X356" s="530">
        <f>+'NI-San'!W356+'NI-Ter'!W356+'NI-Soc'!W356+'NI-Ric'!W356+'NI-118'!W356</f>
        <v>0</v>
      </c>
      <c r="Y356" s="291"/>
      <c r="Z356" s="675"/>
    </row>
    <row r="357" spans="2:26" ht="25.5">
      <c r="B357" s="342" t="s">
        <v>788</v>
      </c>
      <c r="C357" s="127" t="s">
        <v>3474</v>
      </c>
      <c r="D357" s="344"/>
      <c r="E357" s="344"/>
      <c r="F357" s="344"/>
      <c r="G357" s="345"/>
      <c r="H357" s="345"/>
      <c r="I357" s="345"/>
      <c r="J357" s="345"/>
      <c r="K357" s="161" t="s">
        <v>789</v>
      </c>
      <c r="L357" s="125" t="s">
        <v>3218</v>
      </c>
      <c r="M357" s="530">
        <f>+'NI-San'!M357+'NI-Ter'!M357+'NI-Soc'!M357+'NI-Ric'!M357+'NI-118'!M357</f>
        <v>0</v>
      </c>
      <c r="N357" s="530">
        <f>+'NI-San'!N357+'NI-Ter'!N357+'NI-Soc'!N357+'NI-Ric'!N357+'NI-118'!N357</f>
        <v>0</v>
      </c>
      <c r="O357" s="126">
        <f t="shared" si="11"/>
        <v>0</v>
      </c>
      <c r="Q357" s="530">
        <f>+'NI-San'!Q357+'NI-Ter'!Q357+'NI-Soc'!Q357+'NI-Ric'!Q357+'NI-118'!Q357</f>
        <v>0</v>
      </c>
      <c r="R357" s="517"/>
      <c r="S357" s="265"/>
      <c r="T357" s="530">
        <f>+'NI-San'!S357+'NI-Ter'!S357+'NI-Soc'!S357+'NI-Ric'!S357+'NI-118'!S357</f>
        <v>0</v>
      </c>
      <c r="U357" s="530">
        <f>+'NI-San'!T357+'NI-Ter'!T357+'NI-Soc'!T357+'NI-Ric'!T357+'NI-118'!T357</f>
        <v>0</v>
      </c>
      <c r="W357" s="530">
        <f>+'NI-San'!V357+'NI-Ter'!V357+'NI-Soc'!V357+'NI-Ric'!V357+'NI-118'!V357</f>
        <v>0</v>
      </c>
      <c r="X357" s="530">
        <f>+'NI-San'!W357+'NI-Ter'!W357+'NI-Soc'!W357+'NI-Ric'!W357+'NI-118'!W357</f>
        <v>0</v>
      </c>
      <c r="Y357" s="291"/>
      <c r="Z357" s="675"/>
    </row>
    <row r="358" spans="2:26">
      <c r="B358" s="127" t="s">
        <v>790</v>
      </c>
      <c r="C358" s="127" t="s">
        <v>3475</v>
      </c>
      <c r="D358" s="127"/>
      <c r="E358" s="127"/>
      <c r="F358" s="127"/>
      <c r="G358" s="123"/>
      <c r="H358" s="123"/>
      <c r="I358" s="127"/>
      <c r="J358" s="123"/>
      <c r="K358" s="161" t="s">
        <v>791</v>
      </c>
      <c r="L358" s="125" t="s">
        <v>3218</v>
      </c>
      <c r="M358" s="530">
        <f>+'NI-San'!M358+'NI-Ter'!M358+'NI-Soc'!M358+'NI-Ric'!M358+'NI-118'!M358</f>
        <v>0</v>
      </c>
      <c r="N358" s="530">
        <f>+'NI-San'!N358+'NI-Ter'!N358+'NI-Soc'!N358+'NI-Ric'!N358+'NI-118'!N358</f>
        <v>0</v>
      </c>
      <c r="O358" s="126">
        <f t="shared" si="11"/>
        <v>0</v>
      </c>
      <c r="Q358" s="530">
        <f>+'NI-San'!Q358+'NI-Ter'!Q358+'NI-Soc'!Q358+'NI-Ric'!Q358+'NI-118'!Q358</f>
        <v>0</v>
      </c>
      <c r="R358" s="517"/>
      <c r="S358" s="265"/>
      <c r="T358" s="815"/>
      <c r="U358" s="815"/>
      <c r="W358" s="815"/>
      <c r="X358" s="815"/>
      <c r="Y358" s="291"/>
      <c r="Z358" s="675"/>
    </row>
    <row r="359" spans="2:26" ht="25.5">
      <c r="B359" s="127" t="s">
        <v>792</v>
      </c>
      <c r="C359" s="127" t="s">
        <v>3476</v>
      </c>
      <c r="D359" s="127"/>
      <c r="E359" s="127"/>
      <c r="F359" s="127"/>
      <c r="G359" s="123"/>
      <c r="H359" s="123"/>
      <c r="I359" s="123"/>
      <c r="J359" s="123"/>
      <c r="K359" s="161" t="s">
        <v>793</v>
      </c>
      <c r="L359" s="125" t="s">
        <v>3218</v>
      </c>
      <c r="M359" s="530">
        <f>+'NI-San'!M359+'NI-Ter'!M359+'NI-Soc'!M359+'NI-Ric'!M359+'NI-118'!M359</f>
        <v>12</v>
      </c>
      <c r="N359" s="530">
        <f>+'NI-San'!N359+'NI-Ter'!N359+'NI-Soc'!N359+'NI-Ric'!N359+'NI-118'!N359</f>
        <v>6</v>
      </c>
      <c r="O359" s="126">
        <f t="shared" si="11"/>
        <v>-6</v>
      </c>
      <c r="Q359" s="530">
        <f>+'NI-San'!Q359+'NI-Ter'!Q359+'NI-Soc'!Q359+'NI-Ric'!Q359+'NI-118'!Q359</f>
        <v>0</v>
      </c>
      <c r="R359" s="517"/>
      <c r="S359" s="265"/>
      <c r="T359" s="530">
        <f>+'NI-San'!S359+'NI-Ter'!S359+'NI-Soc'!S359+'NI-Ric'!S359+'NI-118'!S359</f>
        <v>0</v>
      </c>
      <c r="U359" s="530">
        <f>+'NI-San'!T359+'NI-Ter'!T359+'NI-Soc'!T359+'NI-Ric'!T359+'NI-118'!T359</f>
        <v>0</v>
      </c>
      <c r="W359" s="530">
        <f>+'NI-San'!V359+'NI-Ter'!V359+'NI-Soc'!V359+'NI-Ric'!V359+'NI-118'!V359</f>
        <v>0</v>
      </c>
      <c r="X359" s="530">
        <f>+'NI-San'!W359+'NI-Ter'!W359+'NI-Soc'!W359+'NI-Ric'!W359+'NI-118'!W359</f>
        <v>0</v>
      </c>
      <c r="Y359" s="291"/>
      <c r="Z359" s="675"/>
    </row>
    <row r="360" spans="2:26" ht="25.5">
      <c r="B360" s="342" t="s">
        <v>794</v>
      </c>
      <c r="C360" s="127" t="s">
        <v>3477</v>
      </c>
      <c r="D360" s="344"/>
      <c r="E360" s="344"/>
      <c r="F360" s="344"/>
      <c r="G360" s="345"/>
      <c r="H360" s="345"/>
      <c r="I360" s="345"/>
      <c r="J360" s="345"/>
      <c r="K360" s="161" t="s">
        <v>795</v>
      </c>
      <c r="L360" s="125" t="s">
        <v>3218</v>
      </c>
      <c r="M360" s="530">
        <f>+'NI-San'!M360+'NI-Ter'!M360+'NI-Soc'!M360+'NI-Ric'!M360+'NI-118'!M360</f>
        <v>0</v>
      </c>
      <c r="N360" s="530">
        <f>+'NI-San'!N360+'NI-Ter'!N360+'NI-Soc'!N360+'NI-Ric'!N360+'NI-118'!N360</f>
        <v>0</v>
      </c>
      <c r="O360" s="126">
        <f t="shared" si="11"/>
        <v>0</v>
      </c>
      <c r="Q360" s="530">
        <f>+'NI-San'!Q360+'NI-Ter'!Q360+'NI-Soc'!Q360+'NI-Ric'!Q360+'NI-118'!Q360</f>
        <v>0</v>
      </c>
      <c r="R360" s="517"/>
      <c r="S360" s="265"/>
      <c r="T360" s="530">
        <f>+'NI-San'!S360+'NI-Ter'!S360+'NI-Soc'!S360+'NI-Ric'!S360+'NI-118'!S360</f>
        <v>0</v>
      </c>
      <c r="U360" s="530">
        <f>+'NI-San'!T360+'NI-Ter'!T360+'NI-Soc'!T360+'NI-Ric'!T360+'NI-118'!T360</f>
        <v>0</v>
      </c>
      <c r="W360" s="530">
        <f>+'NI-San'!V360+'NI-Ter'!V360+'NI-Soc'!V360+'NI-Ric'!V360+'NI-118'!V360</f>
        <v>0</v>
      </c>
      <c r="X360" s="530">
        <f>+'NI-San'!W360+'NI-Ter'!W360+'NI-Soc'!W360+'NI-Ric'!W360+'NI-118'!W360</f>
        <v>0</v>
      </c>
      <c r="Y360" s="291"/>
      <c r="Z360" s="675"/>
    </row>
    <row r="361" spans="2:26" ht="25.5">
      <c r="B361" s="342" t="s">
        <v>796</v>
      </c>
      <c r="C361" s="127" t="s">
        <v>3478</v>
      </c>
      <c r="D361" s="344"/>
      <c r="E361" s="344"/>
      <c r="F361" s="344"/>
      <c r="G361" s="345"/>
      <c r="H361" s="345"/>
      <c r="I361" s="345"/>
      <c r="J361" s="345"/>
      <c r="K361" s="161" t="s">
        <v>797</v>
      </c>
      <c r="L361" s="125" t="s">
        <v>3218</v>
      </c>
      <c r="M361" s="530">
        <f>+'NI-San'!M361+'NI-Ter'!M361+'NI-Soc'!M361+'NI-Ric'!M361+'NI-118'!M361</f>
        <v>0</v>
      </c>
      <c r="N361" s="530">
        <f>+'NI-San'!N361+'NI-Ter'!N361+'NI-Soc'!N361+'NI-Ric'!N361+'NI-118'!N361</f>
        <v>0</v>
      </c>
      <c r="O361" s="126">
        <f t="shared" si="11"/>
        <v>0</v>
      </c>
      <c r="Q361" s="530">
        <f>+'NI-San'!Q361+'NI-Ter'!Q361+'NI-Soc'!Q361+'NI-Ric'!Q361+'NI-118'!Q361</f>
        <v>0</v>
      </c>
      <c r="R361" s="517"/>
      <c r="S361" s="265"/>
      <c r="T361" s="530">
        <f>+'NI-San'!S361+'NI-Ter'!S361+'NI-Soc'!S361+'NI-Ric'!S361+'NI-118'!S361</f>
        <v>0</v>
      </c>
      <c r="U361" s="530">
        <f>+'NI-San'!T361+'NI-Ter'!T361+'NI-Soc'!T361+'NI-Ric'!T361+'NI-118'!T361</f>
        <v>0</v>
      </c>
      <c r="W361" s="530">
        <f>+'NI-San'!V361+'NI-Ter'!V361+'NI-Soc'!V361+'NI-Ric'!V361+'NI-118'!V361</f>
        <v>0</v>
      </c>
      <c r="X361" s="530">
        <f>+'NI-San'!W361+'NI-Ter'!W361+'NI-Soc'!W361+'NI-Ric'!W361+'NI-118'!W361</f>
        <v>0</v>
      </c>
      <c r="Y361" s="291"/>
      <c r="Z361" s="675"/>
    </row>
    <row r="362" spans="2:26" ht="25.5">
      <c r="B362" s="127" t="s">
        <v>798</v>
      </c>
      <c r="C362" s="127" t="s">
        <v>3479</v>
      </c>
      <c r="D362" s="127"/>
      <c r="E362" s="127"/>
      <c r="F362" s="127"/>
      <c r="G362" s="123"/>
      <c r="H362" s="123"/>
      <c r="I362" s="127"/>
      <c r="J362" s="123"/>
      <c r="K362" s="162" t="s">
        <v>799</v>
      </c>
      <c r="L362" s="125" t="s">
        <v>3218</v>
      </c>
      <c r="M362" s="530">
        <f>+'NI-San'!M362+'NI-Ter'!M362+'NI-Soc'!M362+'NI-Ric'!M362+'NI-118'!M362</f>
        <v>0</v>
      </c>
      <c r="N362" s="530">
        <f>+'NI-San'!N362+'NI-Ter'!N362+'NI-Soc'!N362+'NI-Ric'!N362+'NI-118'!N362</f>
        <v>0</v>
      </c>
      <c r="O362" s="126">
        <f t="shared" si="11"/>
        <v>0</v>
      </c>
      <c r="Q362" s="530">
        <f>+'NI-San'!Q362+'NI-Ter'!Q362+'NI-Soc'!Q362+'NI-Ric'!Q362+'NI-118'!Q362</f>
        <v>0</v>
      </c>
      <c r="R362" s="517"/>
      <c r="S362" s="265"/>
      <c r="T362" s="815"/>
      <c r="U362" s="815"/>
      <c r="W362" s="815"/>
      <c r="X362" s="815"/>
      <c r="Y362" s="291"/>
      <c r="Z362" s="675"/>
    </row>
    <row r="363" spans="2:26" hidden="1">
      <c r="B363" s="127" t="s">
        <v>800</v>
      </c>
      <c r="C363" s="127" t="str">
        <f>MID(B363,1,1)&amp;MID(B363,3,2)&amp;MID(B363,6,2)&amp;MID(B363,9,2)&amp;MID(B363,12,3)&amp;MID(B363,16,3)&amp;MID(B363,20,2)&amp;MID(B363,23,3)</f>
        <v>420051003090000000</v>
      </c>
      <c r="D363" s="127"/>
      <c r="E363" s="127"/>
      <c r="F363" s="127"/>
      <c r="G363" s="123"/>
      <c r="H363" s="123"/>
      <c r="I363" s="127"/>
      <c r="J363" s="127"/>
      <c r="K363" s="340" t="s">
        <v>802</v>
      </c>
      <c r="L363" s="125" t="s">
        <v>3218</v>
      </c>
      <c r="M363" s="825"/>
      <c r="N363" s="825"/>
      <c r="O363" s="827"/>
      <c r="Q363" s="825"/>
      <c r="R363" s="517"/>
      <c r="S363" s="265"/>
      <c r="T363" s="530">
        <f>+'NI-San'!S363+'NI-Ter'!S363+'NI-Soc'!P363+'NI-Ric'!S363+'NI-118'!S363</f>
        <v>0</v>
      </c>
      <c r="U363" s="530">
        <f>+'NI-San'!T363+'NI-Ter'!T363+'NI-Soc'!Q363+'NI-Ric'!T363+'NI-118'!T363</f>
        <v>0</v>
      </c>
      <c r="V363" s="464"/>
      <c r="W363" s="530">
        <f>+'NI-San'!V363+'NI-Ter'!V363+'NI-Soc'!S363+'NI-Ric'!V363+'NI-118'!V363</f>
        <v>0</v>
      </c>
      <c r="X363" s="530">
        <f>+'NI-San'!W363+'NI-Ter'!W363+'NI-Soc'!T363+'NI-Ric'!W363+'NI-118'!W363</f>
        <v>0</v>
      </c>
      <c r="Y363" s="291"/>
      <c r="Z363" s="675"/>
    </row>
    <row r="364" spans="2:26">
      <c r="B364" s="127" t="s">
        <v>803</v>
      </c>
      <c r="C364" s="127" t="s">
        <v>3480</v>
      </c>
      <c r="D364" s="127"/>
      <c r="E364" s="127"/>
      <c r="F364" s="127"/>
      <c r="G364" s="123"/>
      <c r="H364" s="123"/>
      <c r="I364" s="123"/>
      <c r="J364" s="123"/>
      <c r="K364" s="161" t="s">
        <v>806</v>
      </c>
      <c r="L364" s="125" t="s">
        <v>3218</v>
      </c>
      <c r="M364" s="530">
        <f>+'NI-San'!M364+'NI-Ter'!M364+'NI-Soc'!M364+'NI-Ric'!M364+'NI-118'!M364</f>
        <v>0</v>
      </c>
      <c r="N364" s="530">
        <f>+'NI-San'!N364+'NI-Ter'!N364+'NI-Soc'!N364+'NI-Ric'!N364+'NI-118'!N364</f>
        <v>0</v>
      </c>
      <c r="O364" s="126">
        <f t="shared" si="11"/>
        <v>0</v>
      </c>
      <c r="Q364" s="530">
        <f>+'NI-San'!Q364+'NI-Ter'!Q364+'NI-Soc'!Q364+'NI-Ric'!Q364+'NI-118'!Q364</f>
        <v>0</v>
      </c>
      <c r="R364" s="517"/>
      <c r="S364" s="265"/>
      <c r="T364" s="530">
        <f>+'NI-San'!S364+'NI-Ter'!S364+'NI-Soc'!S364+'NI-Ric'!S364+'NI-118'!S364</f>
        <v>0</v>
      </c>
      <c r="U364" s="530">
        <f>+'NI-San'!T364+'NI-Ter'!T364+'NI-Soc'!T364+'NI-Ric'!T364+'NI-118'!T364</f>
        <v>0</v>
      </c>
      <c r="W364" s="530">
        <f>+'NI-San'!V364+'NI-Ter'!V364+'NI-Soc'!V364+'NI-Ric'!V364+'NI-118'!V364</f>
        <v>0</v>
      </c>
      <c r="X364" s="530">
        <f>+'NI-San'!W364+'NI-Ter'!W364+'NI-Soc'!W364+'NI-Ric'!W364+'NI-118'!W364</f>
        <v>0</v>
      </c>
      <c r="Y364" s="291"/>
      <c r="Z364" s="675"/>
    </row>
    <row r="365" spans="2:26">
      <c r="B365" s="127" t="s">
        <v>808</v>
      </c>
      <c r="C365" s="127" t="s">
        <v>3481</v>
      </c>
      <c r="D365" s="127"/>
      <c r="E365" s="127"/>
      <c r="F365" s="127"/>
      <c r="G365" s="123"/>
      <c r="H365" s="123"/>
      <c r="I365" s="123"/>
      <c r="J365" s="123"/>
      <c r="K365" s="127" t="s">
        <v>810</v>
      </c>
      <c r="L365" s="125" t="s">
        <v>3218</v>
      </c>
      <c r="M365" s="530">
        <f>+'NI-San'!M365+'NI-Ter'!M365+'NI-Soc'!M365+'NI-Ric'!M365+'NI-118'!M365</f>
        <v>181</v>
      </c>
      <c r="N365" s="530">
        <f>+'NI-San'!N365+'NI-Ter'!N365+'NI-Soc'!N365+'NI-Ric'!N365+'NI-118'!N365</f>
        <v>184</v>
      </c>
      <c r="O365" s="126">
        <f t="shared" si="11"/>
        <v>3</v>
      </c>
      <c r="Q365" s="530">
        <f>+'NI-San'!Q365+'NI-Ter'!Q365+'NI-Soc'!Q365+'NI-Ric'!Q365+'NI-118'!Q365</f>
        <v>0</v>
      </c>
      <c r="R365" s="517"/>
      <c r="S365" s="265"/>
      <c r="T365" s="530">
        <f>+'NI-San'!S365+'NI-Ter'!S365+'NI-Soc'!S365+'NI-Ric'!S365+'NI-118'!S365</f>
        <v>3</v>
      </c>
      <c r="U365" s="530">
        <f>+'NI-San'!T365+'NI-Ter'!T365+'NI-Soc'!T365+'NI-Ric'!T365+'NI-118'!T365</f>
        <v>0</v>
      </c>
      <c r="W365" s="530">
        <f>+'NI-San'!V365+'NI-Ter'!V365+'NI-Soc'!V365+'NI-Ric'!V365+'NI-118'!V365</f>
        <v>0</v>
      </c>
      <c r="X365" s="530">
        <f>+'NI-San'!W365+'NI-Ter'!W365+'NI-Soc'!W365+'NI-Ric'!W365+'NI-118'!W365</f>
        <v>0</v>
      </c>
      <c r="Y365" s="291"/>
      <c r="Z365" s="675"/>
    </row>
    <row r="366" spans="2:26" ht="27" customHeight="1">
      <c r="B366" s="127" t="s">
        <v>814</v>
      </c>
      <c r="C366" s="127" t="s">
        <v>3482</v>
      </c>
      <c r="D366" s="127"/>
      <c r="E366" s="127"/>
      <c r="F366" s="127"/>
      <c r="G366" s="123"/>
      <c r="H366" s="123"/>
      <c r="I366" s="123"/>
      <c r="J366" s="123"/>
      <c r="K366" s="311" t="s">
        <v>816</v>
      </c>
      <c r="L366" s="125" t="s">
        <v>3218</v>
      </c>
      <c r="M366" s="530">
        <f>+'NI-San'!M366+'NI-Ter'!M366+'NI-Soc'!M366+'NI-Ric'!M366+'NI-118'!M366</f>
        <v>41</v>
      </c>
      <c r="N366" s="530">
        <f>+'NI-San'!N366+'NI-Ter'!N366+'NI-Soc'!N366+'NI-Ric'!N366+'NI-118'!N366</f>
        <v>0</v>
      </c>
      <c r="O366" s="126">
        <f t="shared" si="11"/>
        <v>-41</v>
      </c>
      <c r="Q366" s="530">
        <f>+'NI-San'!Q366+'NI-Ter'!Q366+'NI-Soc'!Q366+'NI-Ric'!Q366+'NI-118'!Q366</f>
        <v>0</v>
      </c>
      <c r="R366" s="517"/>
      <c r="S366" s="265"/>
      <c r="T366" s="530">
        <f>+'NI-San'!S366+'NI-Ter'!S366+'NI-Soc'!S366+'NI-Ric'!S366+'NI-118'!S366</f>
        <v>0</v>
      </c>
      <c r="U366" s="530">
        <f>+'NI-San'!T366+'NI-Ter'!T366+'NI-Soc'!T366+'NI-Ric'!T366+'NI-118'!T366</f>
        <v>0</v>
      </c>
      <c r="W366" s="530">
        <f>+'NI-San'!V366+'NI-Ter'!V366+'NI-Soc'!V366+'NI-Ric'!V366+'NI-118'!V366</f>
        <v>0</v>
      </c>
      <c r="X366" s="530">
        <f>+'NI-San'!W366+'NI-Ter'!W366+'NI-Soc'!W366+'NI-Ric'!W366+'NI-118'!W366</f>
        <v>0</v>
      </c>
      <c r="Y366" s="291"/>
      <c r="Z366" s="675"/>
    </row>
    <row r="367" spans="2:26">
      <c r="B367" s="127" t="s">
        <v>817</v>
      </c>
      <c r="C367" s="127" t="str">
        <f>MID(B367,1,1)&amp;MID(B367,3,2)&amp;MID(B367,6,2)&amp;MID(B367,9,2)&amp;MID(B367,12,3)&amp;MID(B367,16,3)&amp;MID(B367,20,2)&amp;MID(B367,23,3)</f>
        <v>420051005003000000</v>
      </c>
      <c r="D367" s="127"/>
      <c r="E367" s="127"/>
      <c r="F367" s="127"/>
      <c r="G367" s="123"/>
      <c r="H367" s="123"/>
      <c r="I367" s="127"/>
      <c r="J367" s="127"/>
      <c r="K367" s="340" t="s">
        <v>819</v>
      </c>
      <c r="L367" s="125" t="s">
        <v>3218</v>
      </c>
      <c r="M367" s="530">
        <f>+'NI-San'!M367+'NI-Ter'!M367+'NI-Soc'!M367+'NI-Ric'!M367+'NI-118'!M367</f>
        <v>0</v>
      </c>
      <c r="N367" s="530">
        <f>+'NI-San'!N367+'NI-Ter'!N367+'NI-Soc'!N367+'NI-Ric'!N367+'NI-118'!N367</f>
        <v>31</v>
      </c>
      <c r="O367" s="126">
        <f t="shared" ref="O367:O381" si="12">+N367-M367</f>
        <v>31</v>
      </c>
      <c r="Q367" s="530">
        <f>+'NI-San'!Q367+'NI-Ter'!Q367+'NI-Soc'!Q367+'NI-Ric'!Q367+'NI-118'!Q367</f>
        <v>0</v>
      </c>
      <c r="R367" s="517"/>
      <c r="S367" s="265"/>
      <c r="T367" s="530">
        <f>+'NI-San'!S367+'NI-Ter'!S367+'NI-Soc'!S367+'NI-Ric'!S367+'NI-118'!S367</f>
        <v>1</v>
      </c>
      <c r="U367" s="530">
        <f>+'NI-San'!T367+'NI-Ter'!T367+'NI-Soc'!T367+'NI-Ric'!T367+'NI-118'!T367</f>
        <v>0</v>
      </c>
      <c r="W367" s="530">
        <f>+'NI-San'!V367+'NI-Ter'!V367+'NI-Soc'!V367+'NI-Ric'!V367+'NI-118'!V367</f>
        <v>0</v>
      </c>
      <c r="X367" s="530">
        <f>+'NI-San'!W367+'NI-Ter'!W367+'NI-Soc'!W367+'NI-Ric'!W367+'NI-118'!W367</f>
        <v>0</v>
      </c>
      <c r="Y367" s="291"/>
      <c r="Z367" s="675"/>
    </row>
    <row r="368" spans="2:26" ht="25.5" hidden="1">
      <c r="B368" s="127" t="s">
        <v>822</v>
      </c>
      <c r="C368" s="127" t="s">
        <v>3483</v>
      </c>
      <c r="D368" s="127"/>
      <c r="E368" s="127"/>
      <c r="F368" s="123"/>
      <c r="G368" s="123"/>
      <c r="H368" s="123"/>
      <c r="I368" s="127"/>
      <c r="J368" s="127"/>
      <c r="K368" s="137" t="s">
        <v>3484</v>
      </c>
      <c r="L368" s="125" t="s">
        <v>3218</v>
      </c>
      <c r="M368" s="530">
        <f>+'NI-San'!M368+'NI-Ter'!M368+'NI-Soc'!M368+'NI-Ric'!M368+'NI-118'!M368</f>
        <v>0</v>
      </c>
      <c r="N368" s="826"/>
      <c r="O368" s="826"/>
      <c r="Q368" s="826"/>
      <c r="R368" s="517"/>
      <c r="S368" s="675"/>
      <c r="T368" s="530">
        <f>+'NI-San'!S368+'NI-Ter'!S368+'NI-Soc'!S368+'NI-Ric'!S368+'NI-118'!S368</f>
        <v>0</v>
      </c>
      <c r="U368" s="530">
        <f>+'NI-San'!T368+'NI-Ter'!T368+'NI-Soc'!T368+'NI-Ric'!T368+'NI-118'!T368</f>
        <v>0</v>
      </c>
      <c r="W368" s="530">
        <f>+'NI-San'!V368+'NI-Ter'!V368+'NI-Soc'!V368+'NI-Ric'!V368+'NI-118'!V368</f>
        <v>0</v>
      </c>
      <c r="X368" s="530">
        <f>+'NI-San'!W368+'NI-Ter'!W368+'NI-Soc'!W368+'NI-Ric'!W368+'NI-118'!W368</f>
        <v>0</v>
      </c>
    </row>
    <row r="369" spans="2:26" ht="25.5">
      <c r="B369" s="127" t="s">
        <v>824</v>
      </c>
      <c r="C369" s="127" t="s">
        <v>3485</v>
      </c>
      <c r="D369" s="127"/>
      <c r="E369" s="127"/>
      <c r="F369" s="123"/>
      <c r="G369" s="123"/>
      <c r="H369" s="123"/>
      <c r="I369" s="127"/>
      <c r="J369" s="127"/>
      <c r="K369" s="137" t="s">
        <v>825</v>
      </c>
      <c r="L369" s="125" t="s">
        <v>3218</v>
      </c>
      <c r="M369" s="530">
        <f>+'NI-San'!M369+'NI-Ter'!M369+'NI-Soc'!M369+'NI-Ric'!M369+'NI-118'!M369</f>
        <v>0</v>
      </c>
      <c r="N369" s="530">
        <f>+'NI-San'!N369+'NI-Ter'!N369+'NI-Soc'!N369+'NI-Ric'!N369+'NI-118'!N369</f>
        <v>0</v>
      </c>
      <c r="O369" s="126">
        <f t="shared" si="12"/>
        <v>0</v>
      </c>
      <c r="Q369" s="530">
        <f>+'NI-San'!Q369+'NI-Ter'!Q369+'NI-Soc'!Q369+'NI-Ric'!Q369+'NI-118'!Q369</f>
        <v>299</v>
      </c>
      <c r="R369" s="517"/>
      <c r="S369" s="675"/>
      <c r="T369" s="530">
        <f>+'NI-San'!S369+'NI-Ter'!S369+'NI-Soc'!S369+'NI-Ric'!S369+'NI-118'!S369</f>
        <v>0</v>
      </c>
      <c r="U369" s="530">
        <f>+'NI-San'!T369+'NI-Ter'!T369+'NI-Soc'!T369+'NI-Ric'!T369+'NI-118'!T369</f>
        <v>0</v>
      </c>
      <c r="W369" s="530">
        <f>+'NI-San'!V369+'NI-Ter'!V369+'NI-Soc'!V369+'NI-Ric'!V369+'NI-118'!V369</f>
        <v>0</v>
      </c>
      <c r="X369" s="530">
        <f>+'NI-San'!W369+'NI-Ter'!W369+'NI-Soc'!W369+'NI-Ric'!W369+'NI-118'!W369</f>
        <v>0</v>
      </c>
    </row>
    <row r="370" spans="2:26">
      <c r="B370" s="127" t="s">
        <v>826</v>
      </c>
      <c r="C370" s="127" t="s">
        <v>3486</v>
      </c>
      <c r="D370" s="127"/>
      <c r="E370" s="127"/>
      <c r="F370" s="123"/>
      <c r="G370" s="123"/>
      <c r="H370" s="123"/>
      <c r="I370" s="127"/>
      <c r="J370" s="127"/>
      <c r="K370" s="137" t="s">
        <v>827</v>
      </c>
      <c r="L370" s="125" t="s">
        <v>3218</v>
      </c>
      <c r="M370" s="530">
        <f>+'NI-San'!M370+'NI-Ter'!M370+'NI-Soc'!M370+'NI-Ric'!M370+'NI-118'!M370</f>
        <v>0</v>
      </c>
      <c r="N370" s="530">
        <f>+'NI-San'!N370+'NI-Ter'!N370+'NI-Soc'!N370+'NI-Ric'!N370+'NI-118'!N370</f>
        <v>0</v>
      </c>
      <c r="O370" s="126">
        <f t="shared" si="12"/>
        <v>0</v>
      </c>
      <c r="Q370" s="530">
        <f>+'NI-San'!Q370+'NI-Ter'!Q370+'NI-Soc'!Q370+'NI-Ric'!Q370+'NI-118'!Q370</f>
        <v>0</v>
      </c>
      <c r="R370" s="517"/>
      <c r="S370" s="675"/>
      <c r="T370" s="530">
        <f>+'NI-San'!S370+'NI-Ter'!S370+'NI-Soc'!S370+'NI-Ric'!S370+'NI-118'!S370</f>
        <v>0</v>
      </c>
      <c r="U370" s="530">
        <f>+'NI-San'!T370+'NI-Ter'!T370+'NI-Soc'!T370+'NI-Ric'!T370+'NI-118'!T370</f>
        <v>0</v>
      </c>
      <c r="W370" s="530">
        <f>+'NI-San'!V370+'NI-Ter'!V370+'NI-Soc'!V370+'NI-Ric'!V370+'NI-118'!V370</f>
        <v>0</v>
      </c>
      <c r="X370" s="530">
        <f>+'NI-San'!W370+'NI-Ter'!W370+'NI-Soc'!W370+'NI-Ric'!W370+'NI-118'!W370</f>
        <v>0</v>
      </c>
    </row>
    <row r="371" spans="2:26">
      <c r="B371" s="127" t="s">
        <v>828</v>
      </c>
      <c r="C371" s="127" t="s">
        <v>3487</v>
      </c>
      <c r="D371" s="127"/>
      <c r="E371" s="127"/>
      <c r="F371" s="123"/>
      <c r="G371" s="123"/>
      <c r="H371" s="123"/>
      <c r="I371" s="127"/>
      <c r="J371" s="127"/>
      <c r="K371" s="137" t="s">
        <v>829</v>
      </c>
      <c r="L371" s="125" t="s">
        <v>3218</v>
      </c>
      <c r="M371" s="530">
        <f>+'NI-San'!M371+'NI-Ter'!M371+'NI-Soc'!M371+'NI-Ric'!M371+'NI-118'!M371</f>
        <v>0</v>
      </c>
      <c r="N371" s="530">
        <f>+'NI-San'!N371+'NI-Ter'!N371+'NI-Soc'!N371+'NI-Ric'!N371+'NI-118'!N371</f>
        <v>0</v>
      </c>
      <c r="O371" s="126">
        <f t="shared" si="12"/>
        <v>0</v>
      </c>
      <c r="Q371" s="530">
        <f>+'NI-San'!Q371+'NI-Ter'!Q371+'NI-Soc'!Q371+'NI-Ric'!Q371+'NI-118'!Q371</f>
        <v>0</v>
      </c>
      <c r="R371" s="517"/>
      <c r="S371" s="675"/>
      <c r="T371" s="530">
        <f>+'NI-San'!S371+'NI-Ter'!S371+'NI-Soc'!S371+'NI-Ric'!S371+'NI-118'!S371</f>
        <v>0</v>
      </c>
      <c r="U371" s="530">
        <f>+'NI-San'!T371+'NI-Ter'!T371+'NI-Soc'!T371+'NI-Ric'!T371+'NI-118'!T371</f>
        <v>0</v>
      </c>
      <c r="W371" s="530">
        <f>+'NI-San'!V371+'NI-Ter'!V371+'NI-Soc'!V371+'NI-Ric'!V371+'NI-118'!V371</f>
        <v>0</v>
      </c>
      <c r="X371" s="530">
        <f>+'NI-San'!W371+'NI-Ter'!W371+'NI-Soc'!W371+'NI-Ric'!W371+'NI-118'!W371</f>
        <v>0</v>
      </c>
    </row>
    <row r="372" spans="2:26" ht="25.5">
      <c r="B372" s="127" t="s">
        <v>830</v>
      </c>
      <c r="C372" s="127" t="s">
        <v>3488</v>
      </c>
      <c r="D372" s="127"/>
      <c r="E372" s="127"/>
      <c r="F372" s="123"/>
      <c r="G372" s="123"/>
      <c r="H372" s="123"/>
      <c r="I372" s="127"/>
      <c r="J372" s="127"/>
      <c r="K372" s="137" t="s">
        <v>831</v>
      </c>
      <c r="L372" s="125" t="s">
        <v>3218</v>
      </c>
      <c r="M372" s="530">
        <f>+'NI-San'!M372+'NI-Ter'!M372+'NI-Soc'!M372+'NI-Ric'!M372+'NI-118'!M372</f>
        <v>0</v>
      </c>
      <c r="N372" s="530">
        <f>+'NI-San'!N372+'NI-Ter'!N372+'NI-Soc'!N372+'NI-Ric'!N372+'NI-118'!N372</f>
        <v>0</v>
      </c>
      <c r="O372" s="126">
        <f t="shared" si="12"/>
        <v>0</v>
      </c>
      <c r="Q372" s="530">
        <f>+'NI-San'!Q372+'NI-Ter'!Q372+'NI-Soc'!Q372+'NI-Ric'!Q372+'NI-118'!Q372</f>
        <v>37</v>
      </c>
      <c r="R372" s="517"/>
      <c r="S372" s="675"/>
      <c r="T372" s="530">
        <f>+'NI-San'!S372+'NI-Ter'!S372+'NI-Soc'!S372+'NI-Ric'!S372+'NI-118'!S372</f>
        <v>0</v>
      </c>
      <c r="U372" s="530">
        <f>+'NI-San'!T372+'NI-Ter'!T372+'NI-Soc'!T372+'NI-Ric'!T372+'NI-118'!T372</f>
        <v>0</v>
      </c>
      <c r="W372" s="530">
        <f>+'NI-San'!V372+'NI-Ter'!V372+'NI-Soc'!V372+'NI-Ric'!V372+'NI-118'!V372</f>
        <v>0</v>
      </c>
      <c r="X372" s="530">
        <f>+'NI-San'!W372+'NI-Ter'!W372+'NI-Soc'!W372+'NI-Ric'!W372+'NI-118'!W372</f>
        <v>0</v>
      </c>
    </row>
    <row r="373" spans="2:26" ht="25.5">
      <c r="B373" s="127" t="s">
        <v>832</v>
      </c>
      <c r="C373" s="127" t="s">
        <v>3489</v>
      </c>
      <c r="D373" s="127"/>
      <c r="E373" s="127"/>
      <c r="F373" s="123"/>
      <c r="G373" s="123"/>
      <c r="H373" s="123"/>
      <c r="I373" s="127"/>
      <c r="J373" s="127"/>
      <c r="K373" s="137" t="s">
        <v>833</v>
      </c>
      <c r="L373" s="125" t="s">
        <v>3218</v>
      </c>
      <c r="M373" s="530">
        <f>+'NI-San'!M373+'NI-Ter'!M373+'NI-Soc'!M373+'NI-Ric'!M373+'NI-118'!M373</f>
        <v>0</v>
      </c>
      <c r="N373" s="530">
        <f>+'NI-San'!N373+'NI-Ter'!N373+'NI-Soc'!N373+'NI-Ric'!N373+'NI-118'!N373</f>
        <v>0</v>
      </c>
      <c r="O373" s="126">
        <f t="shared" si="12"/>
        <v>0</v>
      </c>
      <c r="Q373" s="530">
        <f>+'NI-San'!Q373+'NI-Ter'!Q373+'NI-Soc'!Q373+'NI-Ric'!Q373+'NI-118'!Q373</f>
        <v>6566</v>
      </c>
      <c r="R373" s="517"/>
      <c r="S373" s="675"/>
      <c r="T373" s="530">
        <f>+'NI-San'!S373+'NI-Ter'!S373+'NI-Soc'!S373+'NI-Ric'!S373+'NI-118'!S373</f>
        <v>0</v>
      </c>
      <c r="U373" s="530">
        <f>+'NI-San'!T373+'NI-Ter'!T373+'NI-Soc'!T373+'NI-Ric'!T373+'NI-118'!T373</f>
        <v>0</v>
      </c>
      <c r="W373" s="530">
        <f>+'NI-San'!V373+'NI-Ter'!V373+'NI-Soc'!V373+'NI-Ric'!V373+'NI-118'!V373</f>
        <v>0</v>
      </c>
      <c r="X373" s="530">
        <f>+'NI-San'!W373+'NI-Ter'!W373+'NI-Soc'!W373+'NI-Ric'!W373+'NI-118'!W373</f>
        <v>0</v>
      </c>
    </row>
    <row r="374" spans="2:26">
      <c r="B374" s="127" t="s">
        <v>834</v>
      </c>
      <c r="C374" s="127" t="s">
        <v>3490</v>
      </c>
      <c r="D374" s="127"/>
      <c r="E374" s="127"/>
      <c r="F374" s="123"/>
      <c r="G374" s="123"/>
      <c r="H374" s="123"/>
      <c r="I374" s="127"/>
      <c r="J374" s="127"/>
      <c r="K374" s="137" t="s">
        <v>835</v>
      </c>
      <c r="L374" s="125" t="s">
        <v>3218</v>
      </c>
      <c r="M374" s="530">
        <f>+'NI-San'!M374+'NI-Ter'!M374+'NI-Soc'!M374+'NI-Ric'!M374+'NI-118'!M374</f>
        <v>0</v>
      </c>
      <c r="N374" s="530">
        <f>+'NI-San'!N374+'NI-Ter'!N374+'NI-Soc'!N374+'NI-Ric'!N374+'NI-118'!N374</f>
        <v>0</v>
      </c>
      <c r="O374" s="126">
        <f t="shared" si="12"/>
        <v>0</v>
      </c>
      <c r="Q374" s="530">
        <f>+'NI-San'!Q374+'NI-Ter'!Q374+'NI-Soc'!Q374+'NI-Ric'!Q374+'NI-118'!Q374</f>
        <v>0</v>
      </c>
      <c r="R374" s="517"/>
      <c r="S374" s="675"/>
      <c r="T374" s="530">
        <f>+'NI-San'!S374+'NI-Ter'!S374+'NI-Soc'!S374+'NI-Ric'!S374+'NI-118'!S374</f>
        <v>0</v>
      </c>
      <c r="U374" s="530">
        <f>+'NI-San'!T374+'NI-Ter'!T374+'NI-Soc'!T374+'NI-Ric'!T374+'NI-118'!T374</f>
        <v>0</v>
      </c>
      <c r="W374" s="530">
        <f>+'NI-San'!V374+'NI-Ter'!V374+'NI-Soc'!V374+'NI-Ric'!V374+'NI-118'!V374</f>
        <v>0</v>
      </c>
      <c r="X374" s="530">
        <f>+'NI-San'!W374+'NI-Ter'!W374+'NI-Soc'!W374+'NI-Ric'!W374+'NI-118'!W374</f>
        <v>0</v>
      </c>
    </row>
    <row r="375" spans="2:26" ht="25.5">
      <c r="B375" s="127" t="s">
        <v>836</v>
      </c>
      <c r="C375" s="127" t="s">
        <v>3491</v>
      </c>
      <c r="D375" s="127"/>
      <c r="E375" s="127"/>
      <c r="F375" s="123"/>
      <c r="G375" s="123"/>
      <c r="H375" s="123"/>
      <c r="I375" s="127"/>
      <c r="J375" s="127"/>
      <c r="K375" s="137" t="s">
        <v>837</v>
      </c>
      <c r="L375" s="125" t="s">
        <v>3218</v>
      </c>
      <c r="M375" s="530">
        <f>+'NI-San'!M375+'NI-Ter'!M375+'NI-Soc'!M375+'NI-Ric'!M375+'NI-118'!M375</f>
        <v>0</v>
      </c>
      <c r="N375" s="530">
        <f>+'NI-San'!N375+'NI-Ter'!N375+'NI-Soc'!N375+'NI-Ric'!N375+'NI-118'!N375</f>
        <v>0</v>
      </c>
      <c r="O375" s="126">
        <f t="shared" si="12"/>
        <v>0</v>
      </c>
      <c r="Q375" s="530">
        <f>+'NI-San'!Q375+'NI-Ter'!Q375+'NI-Soc'!Q375+'NI-Ric'!Q375+'NI-118'!Q375</f>
        <v>30</v>
      </c>
      <c r="R375" s="517"/>
      <c r="S375" s="675"/>
      <c r="T375" s="530">
        <f>+'NI-San'!S375+'NI-Ter'!S375+'NI-Soc'!S375+'NI-Ric'!S375+'NI-118'!S375</f>
        <v>0</v>
      </c>
      <c r="U375" s="530">
        <f>+'NI-San'!T375+'NI-Ter'!T375+'NI-Soc'!T375+'NI-Ric'!T375+'NI-118'!T375</f>
        <v>0</v>
      </c>
      <c r="W375" s="530">
        <f>+'NI-San'!V375+'NI-Ter'!V375+'NI-Soc'!V375+'NI-Ric'!V375+'NI-118'!V375</f>
        <v>0</v>
      </c>
      <c r="X375" s="530">
        <f>+'NI-San'!W375+'NI-Ter'!W375+'NI-Soc'!W375+'NI-Ric'!W375+'NI-118'!W375</f>
        <v>0</v>
      </c>
    </row>
    <row r="376" spans="2:26" ht="25.5">
      <c r="B376" s="127" t="s">
        <v>838</v>
      </c>
      <c r="C376" s="127" t="s">
        <v>3492</v>
      </c>
      <c r="D376" s="127"/>
      <c r="E376" s="127"/>
      <c r="F376" s="123"/>
      <c r="G376" s="123"/>
      <c r="H376" s="123"/>
      <c r="I376" s="127"/>
      <c r="J376" s="127"/>
      <c r="K376" s="137" t="s">
        <v>839</v>
      </c>
      <c r="L376" s="125" t="s">
        <v>3218</v>
      </c>
      <c r="M376" s="530">
        <f>+'NI-San'!M376+'NI-Ter'!M376+'NI-Soc'!M376+'NI-Ric'!M376+'NI-118'!M376</f>
        <v>0</v>
      </c>
      <c r="N376" s="530">
        <f>+'NI-San'!N376+'NI-Ter'!N376+'NI-Soc'!N376+'NI-Ric'!N376+'NI-118'!N376</f>
        <v>0</v>
      </c>
      <c r="O376" s="126">
        <f t="shared" si="12"/>
        <v>0</v>
      </c>
      <c r="Q376" s="530">
        <f>+'NI-San'!Q376+'NI-Ter'!Q376+'NI-Soc'!Q376+'NI-Ric'!Q376+'NI-118'!Q376</f>
        <v>2</v>
      </c>
      <c r="R376" s="517"/>
      <c r="S376" s="675"/>
      <c r="T376" s="530">
        <f>+'NI-San'!S376+'NI-Ter'!S376+'NI-Soc'!S376+'NI-Ric'!S376+'NI-118'!S376</f>
        <v>0</v>
      </c>
      <c r="U376" s="530">
        <f>+'NI-San'!T376+'NI-Ter'!T376+'NI-Soc'!T376+'NI-Ric'!T376+'NI-118'!T376</f>
        <v>0</v>
      </c>
      <c r="W376" s="530">
        <f>+'NI-San'!V376+'NI-Ter'!V376+'NI-Soc'!V376+'NI-Ric'!V376+'NI-118'!V376</f>
        <v>0</v>
      </c>
      <c r="X376" s="530">
        <f>+'NI-San'!W376+'NI-Ter'!W376+'NI-Soc'!W376+'NI-Ric'!W376+'NI-118'!W376</f>
        <v>0</v>
      </c>
    </row>
    <row r="377" spans="2:26">
      <c r="B377" s="127" t="s">
        <v>840</v>
      </c>
      <c r="C377" s="127" t="str">
        <f>MID(B377,1,1)&amp;MID(B377,3,2)&amp;MID(B377,6,2)&amp;MID(B377,9,2)&amp;MID(B377,12,3)&amp;MID(B377,16,3)&amp;MID(B377,20,2)&amp;MID(B377,23,3)</f>
        <v>420051006002000000</v>
      </c>
      <c r="D377" s="127"/>
      <c r="E377" s="127"/>
      <c r="F377" s="127"/>
      <c r="G377" s="123"/>
      <c r="H377" s="123"/>
      <c r="I377" s="127"/>
      <c r="J377" s="127"/>
      <c r="K377" s="228" t="s">
        <v>841</v>
      </c>
      <c r="L377" s="125"/>
      <c r="M377" s="530">
        <f>+'NI-San'!M377+'NI-Ter'!M377+'NI-Soc'!M377+'NI-Ric'!M377+'NI-118'!M377</f>
        <v>5</v>
      </c>
      <c r="N377" s="530">
        <f>+'NI-San'!N377+'NI-Ter'!N377+'NI-Soc'!N377+'NI-Ric'!N377+'NI-118'!N377</f>
        <v>0</v>
      </c>
      <c r="O377" s="126">
        <f t="shared" si="12"/>
        <v>-5</v>
      </c>
      <c r="Q377" s="530">
        <f>+'NI-San'!Q377+'NI-Ter'!Q377+'NI-Soc'!Q377+'NI-Ric'!Q377+'NI-118'!Q377</f>
        <v>0</v>
      </c>
      <c r="R377" s="517"/>
      <c r="S377" s="265"/>
      <c r="T377" s="530">
        <f>+'NI-San'!S377+'NI-Ter'!S377+'NI-Soc'!S377+'NI-Ric'!S377+'NI-118'!S377</f>
        <v>0</v>
      </c>
      <c r="U377" s="530">
        <f>+'NI-San'!T377+'NI-Ter'!T377+'NI-Soc'!T377+'NI-Ric'!T377+'NI-118'!T377</f>
        <v>0</v>
      </c>
      <c r="W377" s="530">
        <f>+'NI-San'!V377+'NI-Ter'!V377+'NI-Soc'!V377+'NI-Ric'!V377+'NI-118'!V377</f>
        <v>0</v>
      </c>
      <c r="X377" s="530">
        <f>+'NI-San'!W377+'NI-Ter'!W377+'NI-Soc'!W377+'NI-Ric'!W377+'NI-118'!W377</f>
        <v>0</v>
      </c>
      <c r="Y377" s="291"/>
      <c r="Z377" s="675"/>
    </row>
    <row r="378" spans="2:26">
      <c r="B378" s="127" t="s">
        <v>842</v>
      </c>
      <c r="C378" s="127" t="s">
        <v>3493</v>
      </c>
      <c r="D378" s="127"/>
      <c r="E378" s="127"/>
      <c r="F378" s="127"/>
      <c r="G378" s="123"/>
      <c r="H378" s="123"/>
      <c r="I378" s="127"/>
      <c r="J378" s="127"/>
      <c r="K378" s="228" t="s">
        <v>843</v>
      </c>
      <c r="L378" s="125" t="s">
        <v>3218</v>
      </c>
      <c r="M378" s="530">
        <f>+'NI-San'!M378+'NI-Ter'!M378+'NI-Soc'!M378+'NI-Ric'!M378+'NI-118'!M378</f>
        <v>0</v>
      </c>
      <c r="N378" s="530">
        <f>+'NI-San'!N378+'NI-Ter'!N378+'NI-Soc'!N378+'NI-Ric'!N378+'NI-118'!N378</f>
        <v>0</v>
      </c>
      <c r="O378" s="126">
        <f t="shared" si="12"/>
        <v>0</v>
      </c>
      <c r="Q378" s="530">
        <f>+'NI-San'!Q378+'NI-Ter'!Q378+'NI-Soc'!Q378+'NI-Ric'!Q378+'NI-118'!Q378</f>
        <v>0</v>
      </c>
      <c r="R378" s="517"/>
      <c r="S378" s="265"/>
      <c r="T378" s="530">
        <f>+'NI-San'!S378+'NI-Ter'!S378+'NI-Soc'!S378+'NI-Ric'!S378+'NI-118'!S378</f>
        <v>0</v>
      </c>
      <c r="U378" s="530">
        <f>+'NI-San'!T378+'NI-Ter'!T378+'NI-Soc'!T378+'NI-Ric'!T378+'NI-118'!T378</f>
        <v>0</v>
      </c>
      <c r="W378" s="530">
        <f>+'NI-San'!V378+'NI-Ter'!V378+'NI-Soc'!V378+'NI-Ric'!V378+'NI-118'!V378</f>
        <v>0</v>
      </c>
      <c r="X378" s="530">
        <f>+'NI-San'!W378+'NI-Ter'!W378+'NI-Soc'!W378+'NI-Ric'!W378+'NI-118'!W378</f>
        <v>0</v>
      </c>
      <c r="Y378" s="291"/>
      <c r="Z378" s="675"/>
    </row>
    <row r="379" spans="2:26" ht="25.5" customHeight="1">
      <c r="B379" s="127" t="s">
        <v>844</v>
      </c>
      <c r="C379" s="127" t="s">
        <v>3494</v>
      </c>
      <c r="D379" s="127"/>
      <c r="E379" s="127"/>
      <c r="F379" s="127"/>
      <c r="G379" s="123"/>
      <c r="H379" s="123"/>
      <c r="I379" s="127"/>
      <c r="J379" s="127"/>
      <c r="K379" s="228" t="s">
        <v>845</v>
      </c>
      <c r="L379" s="125" t="s">
        <v>3218</v>
      </c>
      <c r="M379" s="530">
        <f>+'NI-San'!M379+'NI-Ter'!M379+'NI-Soc'!M379+'NI-Ric'!M379+'NI-118'!M379</f>
        <v>0</v>
      </c>
      <c r="N379" s="530">
        <f>+'NI-San'!N379+'NI-Ter'!N379+'NI-Soc'!N379+'NI-Ric'!N379+'NI-118'!N379</f>
        <v>0</v>
      </c>
      <c r="O379" s="126">
        <f t="shared" si="12"/>
        <v>0</v>
      </c>
      <c r="Q379" s="530">
        <f>+'NI-San'!Q379+'NI-Ter'!Q379+'NI-Soc'!Q379+'NI-Ric'!Q379+'NI-118'!Q379</f>
        <v>0</v>
      </c>
      <c r="R379" s="517"/>
      <c r="S379" s="265"/>
      <c r="T379" s="530">
        <f>+'NI-San'!S379+'NI-Ter'!S379+'NI-Soc'!S379+'NI-Ric'!S379+'NI-118'!S379</f>
        <v>0</v>
      </c>
      <c r="U379" s="530">
        <f>+'NI-San'!T379+'NI-Ter'!T379+'NI-Soc'!T379+'NI-Ric'!T379+'NI-118'!T379</f>
        <v>0</v>
      </c>
      <c r="W379" s="530">
        <f>+'NI-San'!V379+'NI-Ter'!V379+'NI-Soc'!V379+'NI-Ric'!V379+'NI-118'!V379</f>
        <v>0</v>
      </c>
      <c r="X379" s="530">
        <f>+'NI-San'!W379+'NI-Ter'!W379+'NI-Soc'!W379+'NI-Ric'!W379+'NI-118'!W379</f>
        <v>0</v>
      </c>
      <c r="Y379" s="291"/>
      <c r="Z379" s="675"/>
    </row>
    <row r="380" spans="2:26">
      <c r="B380" s="127" t="s">
        <v>846</v>
      </c>
      <c r="C380" s="127" t="s">
        <v>3495</v>
      </c>
      <c r="D380" s="127"/>
      <c r="E380" s="127"/>
      <c r="F380" s="123"/>
      <c r="G380" s="123"/>
      <c r="H380" s="123"/>
      <c r="I380" s="127"/>
      <c r="J380" s="127"/>
      <c r="K380" s="137" t="s">
        <v>848</v>
      </c>
      <c r="L380" s="125" t="s">
        <v>3218</v>
      </c>
      <c r="M380" s="530">
        <f>+'NI-San'!M380+'NI-Ter'!M380+'NI-Soc'!M380+'NI-Ric'!M380+'NI-118'!M380</f>
        <v>56</v>
      </c>
      <c r="N380" s="530">
        <f>+'NI-San'!N380+'NI-Ter'!N380+'NI-Soc'!N380+'NI-Ric'!N380+'NI-118'!N380</f>
        <v>43</v>
      </c>
      <c r="O380" s="126">
        <f t="shared" si="12"/>
        <v>-13</v>
      </c>
      <c r="Q380" s="530">
        <f>+'NI-San'!Q380+'NI-Ter'!Q380+'NI-Soc'!Q380+'NI-Ric'!Q380+'NI-118'!Q380</f>
        <v>0</v>
      </c>
      <c r="R380" s="517"/>
      <c r="S380" s="675"/>
      <c r="T380" s="530">
        <f>+'NI-San'!S380+'NI-Ter'!S380+'NI-Soc'!S380+'NI-Ric'!S380+'NI-118'!S380</f>
        <v>0</v>
      </c>
      <c r="U380" s="530">
        <f>+'NI-San'!T380+'NI-Ter'!T380+'NI-Soc'!T380+'NI-Ric'!T380+'NI-118'!T380</f>
        <v>0</v>
      </c>
      <c r="W380" s="530">
        <f>+'NI-San'!V380+'NI-Ter'!V380+'NI-Soc'!V380+'NI-Ric'!V380+'NI-118'!V380</f>
        <v>0</v>
      </c>
      <c r="X380" s="530">
        <f>+'NI-San'!W380+'NI-Ter'!W380+'NI-Soc'!W380+'NI-Ric'!W380+'NI-118'!W380</f>
        <v>0</v>
      </c>
    </row>
    <row r="381" spans="2:26">
      <c r="B381" s="127" t="s">
        <v>849</v>
      </c>
      <c r="C381" s="127" t="s">
        <v>3496</v>
      </c>
      <c r="D381" s="127"/>
      <c r="E381" s="127"/>
      <c r="F381" s="123"/>
      <c r="G381" s="123"/>
      <c r="H381" s="123"/>
      <c r="I381" s="127"/>
      <c r="J381" s="127"/>
      <c r="K381" s="137" t="s">
        <v>3497</v>
      </c>
      <c r="L381" s="125" t="s">
        <v>3218</v>
      </c>
      <c r="M381" s="530">
        <f>+'NI-San'!M381+'NI-Ter'!M381+'NI-Soc'!M381+'NI-Ric'!M381+'NI-118'!M381</f>
        <v>0</v>
      </c>
      <c r="N381" s="530">
        <f>+'NI-San'!N381+'NI-Ter'!N381+'NI-Soc'!N381+'NI-Ric'!N381+'NI-118'!N381</f>
        <v>0</v>
      </c>
      <c r="O381" s="126">
        <f t="shared" si="12"/>
        <v>0</v>
      </c>
      <c r="Q381" s="530">
        <f>+'NI-San'!Q381+'NI-Ter'!Q381+'NI-Soc'!Q381+'NI-Ric'!Q381+'NI-118'!Q381</f>
        <v>0</v>
      </c>
      <c r="R381" s="517"/>
      <c r="S381" s="675"/>
      <c r="T381" s="530">
        <f>+'NI-San'!S381+'NI-Ter'!S381+'NI-Soc'!S381+'NI-Ric'!S381+'NI-118'!S381</f>
        <v>0</v>
      </c>
      <c r="U381" s="530">
        <f>+'NI-San'!T381+'NI-Ter'!T381+'NI-Soc'!T381+'NI-Ric'!T381+'NI-118'!T381</f>
        <v>0</v>
      </c>
      <c r="W381" s="530">
        <f>+'NI-San'!V381+'NI-Ter'!V381+'NI-Soc'!V381+'NI-Ric'!V381+'NI-118'!V381</f>
        <v>0</v>
      </c>
      <c r="X381" s="530">
        <f>+'NI-San'!W381+'NI-Ter'!W381+'NI-Soc'!W381+'NI-Ric'!W381+'NI-118'!W381</f>
        <v>0</v>
      </c>
    </row>
    <row r="382" spans="2:26">
      <c r="B382" s="127" t="s">
        <v>851</v>
      </c>
      <c r="C382" s="127" t="s">
        <v>3498</v>
      </c>
      <c r="D382" s="127"/>
      <c r="E382" s="127"/>
      <c r="F382" s="123"/>
      <c r="G382" s="123"/>
      <c r="H382" s="123"/>
      <c r="I382" s="127"/>
      <c r="J382" s="127"/>
      <c r="K382" s="137" t="s">
        <v>3499</v>
      </c>
      <c r="L382" s="125" t="s">
        <v>3218</v>
      </c>
      <c r="M382" s="530">
        <f>+'NI-San'!M382+'NI-Ter'!M382+'NI-Soc'!M382+'NI-Ric'!M382+'NI-118'!M382</f>
        <v>0</v>
      </c>
      <c r="N382" s="530">
        <f>+'NI-San'!N382+'NI-Ter'!N382+'NI-Soc'!N382+'NI-Ric'!N382+'NI-118'!N382</f>
        <v>0</v>
      </c>
      <c r="O382" s="126">
        <f t="shared" si="11"/>
        <v>0</v>
      </c>
      <c r="Q382" s="530">
        <f>+'NI-San'!Q382+'NI-Ter'!Q382+'NI-Soc'!Q382+'NI-Ric'!Q382+'NI-118'!Q382</f>
        <v>0</v>
      </c>
      <c r="R382" s="517"/>
      <c r="S382" s="675"/>
      <c r="T382" s="530">
        <f>+'NI-San'!S382+'NI-Ter'!S382+'NI-Soc'!S382+'NI-Ric'!S382+'NI-118'!S382</f>
        <v>0</v>
      </c>
      <c r="U382" s="530">
        <f>+'NI-San'!T382+'NI-Ter'!T382+'NI-Soc'!T382+'NI-Ric'!T382+'NI-118'!T382</f>
        <v>0</v>
      </c>
      <c r="W382" s="530">
        <f>+'NI-San'!V382+'NI-Ter'!V382+'NI-Soc'!V382+'NI-Ric'!V382+'NI-118'!V382</f>
        <v>0</v>
      </c>
      <c r="X382" s="530">
        <f>+'NI-San'!W382+'NI-Ter'!W382+'NI-Soc'!W382+'NI-Ric'!W382+'NI-118'!W382</f>
        <v>0</v>
      </c>
    </row>
    <row r="383" spans="2:26" ht="25.5">
      <c r="B383" s="127" t="s">
        <v>853</v>
      </c>
      <c r="C383" s="127" t="s">
        <v>3500</v>
      </c>
      <c r="D383" s="127"/>
      <c r="E383" s="127"/>
      <c r="F383" s="123"/>
      <c r="G383" s="123"/>
      <c r="H383" s="123"/>
      <c r="I383" s="127"/>
      <c r="J383" s="127"/>
      <c r="K383" s="137" t="s">
        <v>855</v>
      </c>
      <c r="L383" s="125" t="s">
        <v>3218</v>
      </c>
      <c r="M383" s="530">
        <f>+'NI-San'!M383+'NI-Ter'!M383+'NI-Soc'!M383+'NI-Ric'!M383+'NI-118'!M383</f>
        <v>0</v>
      </c>
      <c r="N383" s="530">
        <f>+'NI-San'!N383+'NI-Ter'!N383+'NI-Soc'!N383+'NI-Ric'!N383+'NI-118'!N383</f>
        <v>0</v>
      </c>
      <c r="O383" s="126">
        <f t="shared" si="11"/>
        <v>0</v>
      </c>
      <c r="Q383" s="530">
        <f>+'NI-San'!Q383+'NI-Ter'!Q383+'NI-Soc'!Q383+'NI-Ric'!Q383+'NI-118'!Q383</f>
        <v>0</v>
      </c>
      <c r="R383" s="517"/>
      <c r="S383" s="675"/>
      <c r="T383" s="530">
        <f>+'NI-San'!S383+'NI-Ter'!S383+'NI-Soc'!S383+'NI-Ric'!S383+'NI-118'!S383</f>
        <v>0</v>
      </c>
      <c r="U383" s="530">
        <f>+'NI-San'!T383+'NI-Ter'!T383+'NI-Soc'!T383+'NI-Ric'!T383+'NI-118'!T383</f>
        <v>0</v>
      </c>
      <c r="W383" s="530">
        <f>+'NI-San'!V383+'NI-Ter'!V383+'NI-Soc'!V383+'NI-Ric'!V383+'NI-118'!V383</f>
        <v>0</v>
      </c>
      <c r="X383" s="530">
        <f>+'NI-San'!W383+'NI-Ter'!W383+'NI-Soc'!W383+'NI-Ric'!W383+'NI-118'!W383</f>
        <v>0</v>
      </c>
    </row>
    <row r="384" spans="2:26">
      <c r="B384" s="127" t="s">
        <v>856</v>
      </c>
      <c r="C384" s="127" t="str">
        <f>MID(B384,1,1)&amp;MID(B384,3,2)&amp;MID(B384,6,2)&amp;MID(B384,9,2)&amp;MID(B384,12,3)&amp;MID(B384,16,3)&amp;MID(B384,20,2)&amp;MID(B384,23,3)</f>
        <v>420051008004000000</v>
      </c>
      <c r="D384" s="127"/>
      <c r="E384" s="127"/>
      <c r="F384" s="123"/>
      <c r="G384" s="123"/>
      <c r="H384" s="123"/>
      <c r="I384" s="127"/>
      <c r="J384" s="127"/>
      <c r="K384" s="137" t="s">
        <v>857</v>
      </c>
      <c r="L384" s="125"/>
      <c r="M384" s="530">
        <f>+'NI-San'!M384+'NI-Ter'!M384+'NI-Soc'!M384+'NI-Ric'!M384+'NI-118'!M384</f>
        <v>0</v>
      </c>
      <c r="N384" s="530">
        <f>+'NI-San'!N384+'NI-Ter'!N384+'NI-Soc'!N384+'NI-Ric'!N384+'NI-118'!N384</f>
        <v>0</v>
      </c>
      <c r="O384" s="126">
        <f t="shared" si="11"/>
        <v>0</v>
      </c>
      <c r="Q384" s="530">
        <f>+'NI-San'!Q384+'NI-Ter'!Q384+'NI-Soc'!Q384+'NI-Ric'!Q384+'NI-118'!Q384</f>
        <v>0</v>
      </c>
      <c r="R384" s="517"/>
      <c r="S384" s="675"/>
      <c r="T384" s="530">
        <f>+'NI-San'!S384+'NI-Ter'!S384+'NI-Soc'!S384+'NI-Ric'!S384+'NI-118'!S384</f>
        <v>0</v>
      </c>
      <c r="U384" s="530">
        <f>+'NI-San'!T384+'NI-Ter'!T384+'NI-Soc'!T384+'NI-Ric'!T384+'NI-118'!T384</f>
        <v>0</v>
      </c>
      <c r="W384" s="530">
        <f>+'NI-San'!V384+'NI-Ter'!V384+'NI-Soc'!V384+'NI-Ric'!V384+'NI-118'!V384</f>
        <v>0</v>
      </c>
      <c r="X384" s="530">
        <f>+'NI-San'!W384+'NI-Ter'!W384+'NI-Soc'!W384+'NI-Ric'!W384+'NI-118'!W384</f>
        <v>0</v>
      </c>
    </row>
    <row r="385" spans="2:26">
      <c r="B385" s="127" t="s">
        <v>858</v>
      </c>
      <c r="C385" s="127" t="s">
        <v>3501</v>
      </c>
      <c r="D385" s="127"/>
      <c r="E385" s="127"/>
      <c r="F385" s="127"/>
      <c r="G385" s="123"/>
      <c r="H385" s="123"/>
      <c r="I385" s="123"/>
      <c r="J385" s="123"/>
      <c r="K385" s="164" t="s">
        <v>859</v>
      </c>
      <c r="L385" s="125" t="s">
        <v>3218</v>
      </c>
      <c r="M385" s="530">
        <f>+'NI-San'!M385+'NI-Ter'!M385+'NI-Soc'!M385+'NI-Ric'!M385+'NI-118'!M385</f>
        <v>0</v>
      </c>
      <c r="N385" s="530">
        <f>+'NI-San'!N385+'NI-Ter'!N385+'NI-Soc'!N385+'NI-Ric'!N385+'NI-118'!N385</f>
        <v>0</v>
      </c>
      <c r="O385" s="126">
        <f t="shared" si="11"/>
        <v>0</v>
      </c>
      <c r="Q385" s="530">
        <f>+'NI-San'!Q385+'NI-Ter'!Q385+'NI-Soc'!Q385+'NI-Ric'!Q385+'NI-118'!Q385</f>
        <v>0</v>
      </c>
      <c r="R385" s="517"/>
      <c r="S385" s="265"/>
      <c r="T385" s="530">
        <f>+'NI-San'!S385+'NI-Ter'!S385+'NI-Soc'!S385+'NI-Ric'!S385+'NI-118'!S385</f>
        <v>0</v>
      </c>
      <c r="U385" s="530">
        <f>+'NI-San'!T385+'NI-Ter'!T385+'NI-Soc'!T385+'NI-Ric'!T385+'NI-118'!T385</f>
        <v>0</v>
      </c>
      <c r="W385" s="530">
        <f>+'NI-San'!V385+'NI-Ter'!V385+'NI-Soc'!V385+'NI-Ric'!V385+'NI-118'!V385</f>
        <v>0</v>
      </c>
      <c r="X385" s="530">
        <f>+'NI-San'!W385+'NI-Ter'!W385+'NI-Soc'!W385+'NI-Ric'!W385+'NI-118'!W385</f>
        <v>0</v>
      </c>
      <c r="Y385" s="291"/>
      <c r="Z385" s="675"/>
    </row>
    <row r="386" spans="2:26">
      <c r="B386" s="127" t="s">
        <v>860</v>
      </c>
      <c r="C386" s="127" t="s">
        <v>3502</v>
      </c>
      <c r="D386" s="127"/>
      <c r="E386" s="127"/>
      <c r="F386" s="127"/>
      <c r="G386" s="123"/>
      <c r="H386" s="123"/>
      <c r="I386" s="123"/>
      <c r="J386" s="123"/>
      <c r="K386" s="181" t="s">
        <v>862</v>
      </c>
      <c r="L386" s="125" t="s">
        <v>3218</v>
      </c>
      <c r="M386" s="530">
        <f>+'NI-San'!M386+'NI-Ter'!M386+'NI-Soc'!M386+'NI-Ric'!M386+'NI-118'!M386</f>
        <v>0</v>
      </c>
      <c r="N386" s="530">
        <f>+'NI-San'!N386+'NI-Ter'!N386+'NI-Soc'!N386+'NI-Ric'!N386+'NI-118'!N386</f>
        <v>0</v>
      </c>
      <c r="O386" s="126">
        <f t="shared" si="11"/>
        <v>0</v>
      </c>
      <c r="Q386" s="530">
        <f>+'NI-San'!Q386+'NI-Ter'!Q386+'NI-Soc'!Q386+'NI-Ric'!Q386+'NI-118'!Q386</f>
        <v>2</v>
      </c>
      <c r="R386" s="517"/>
      <c r="S386" s="265"/>
      <c r="T386" s="530">
        <f>+'NI-San'!S386+'NI-Ter'!S386+'NI-Soc'!S386+'NI-Ric'!S386+'NI-118'!S386</f>
        <v>0</v>
      </c>
      <c r="U386" s="530">
        <f>+'NI-San'!T386+'NI-Ter'!T386+'NI-Soc'!T386+'NI-Ric'!T386+'NI-118'!T386</f>
        <v>0</v>
      </c>
      <c r="W386" s="530">
        <f>+'NI-San'!V386+'NI-Ter'!V386+'NI-Soc'!V386+'NI-Ric'!V386+'NI-118'!V386</f>
        <v>0</v>
      </c>
      <c r="X386" s="530">
        <f>+'NI-San'!W386+'NI-Ter'!W386+'NI-Soc'!W386+'NI-Ric'!W386+'NI-118'!W386</f>
        <v>0</v>
      </c>
      <c r="Y386" s="291"/>
      <c r="Z386" s="675"/>
    </row>
    <row r="387" spans="2:26">
      <c r="B387" s="127" t="s">
        <v>863</v>
      </c>
      <c r="C387" s="127" t="s">
        <v>3503</v>
      </c>
      <c r="D387" s="127"/>
      <c r="E387" s="127"/>
      <c r="F387" s="127"/>
      <c r="G387" s="123"/>
      <c r="H387" s="123"/>
      <c r="I387" s="123"/>
      <c r="J387" s="123"/>
      <c r="K387" s="181" t="s">
        <v>864</v>
      </c>
      <c r="L387" s="125" t="s">
        <v>3218</v>
      </c>
      <c r="M387" s="530">
        <f>+'NI-San'!M387+'NI-Ter'!M387+'NI-Soc'!M387+'NI-Ric'!M387+'NI-118'!M387</f>
        <v>137</v>
      </c>
      <c r="N387" s="530">
        <f>+'NI-San'!N387+'NI-Ter'!N387+'NI-Soc'!N387+'NI-Ric'!N387+'NI-118'!N387</f>
        <v>0</v>
      </c>
      <c r="O387" s="126">
        <f t="shared" si="11"/>
        <v>-137</v>
      </c>
      <c r="Q387" s="530">
        <f>+'NI-San'!Q387+'NI-Ter'!Q387+'NI-Soc'!Q387+'NI-Ric'!Q387+'NI-118'!Q387</f>
        <v>0</v>
      </c>
      <c r="R387" s="517"/>
      <c r="S387" s="265"/>
      <c r="T387" s="530">
        <f>+'NI-San'!S387+'NI-Ter'!S387+'NI-Soc'!S387+'NI-Ric'!S387+'NI-118'!S387</f>
        <v>0</v>
      </c>
      <c r="U387" s="530">
        <f>+'NI-San'!T387+'NI-Ter'!T387+'NI-Soc'!T387+'NI-Ric'!T387+'NI-118'!T387</f>
        <v>0</v>
      </c>
      <c r="W387" s="530">
        <f>+'NI-San'!V387+'NI-Ter'!V387+'NI-Soc'!V387+'NI-Ric'!V387+'NI-118'!V387</f>
        <v>0</v>
      </c>
      <c r="X387" s="530">
        <f>+'NI-San'!W387+'NI-Ter'!W387+'NI-Soc'!W387+'NI-Ric'!W387+'NI-118'!W387</f>
        <v>0</v>
      </c>
      <c r="Y387" s="291"/>
      <c r="Z387" s="675"/>
    </row>
    <row r="388" spans="2:26">
      <c r="B388" s="127" t="s">
        <v>866</v>
      </c>
      <c r="C388" s="127" t="s">
        <v>3504</v>
      </c>
      <c r="D388" s="127"/>
      <c r="E388" s="127"/>
      <c r="F388" s="127"/>
      <c r="G388" s="123"/>
      <c r="H388" s="123"/>
      <c r="I388" s="123"/>
      <c r="J388" s="123"/>
      <c r="K388" s="311" t="s">
        <v>867</v>
      </c>
      <c r="L388" s="125" t="s">
        <v>3218</v>
      </c>
      <c r="M388" s="530">
        <f>+'NI-San'!M388+'NI-Ter'!M388+'NI-Soc'!M388+'NI-Ric'!M388+'NI-118'!M388</f>
        <v>62</v>
      </c>
      <c r="N388" s="530">
        <f>+'NI-San'!N388+'NI-Ter'!N388+'NI-Soc'!N388+'NI-Ric'!N388+'NI-118'!N388</f>
        <v>37</v>
      </c>
      <c r="O388" s="126">
        <f t="shared" si="11"/>
        <v>-25</v>
      </c>
      <c r="Q388" s="530">
        <f>+'NI-San'!Q388+'NI-Ter'!Q388+'NI-Soc'!Q388+'NI-Ric'!Q388+'NI-118'!Q388</f>
        <v>0</v>
      </c>
      <c r="R388" s="517"/>
      <c r="S388" s="265"/>
      <c r="T388" s="530">
        <f>+'NI-San'!S388+'NI-Ter'!S388+'NI-Soc'!S388+'NI-Ric'!S388+'NI-118'!S388</f>
        <v>0</v>
      </c>
      <c r="U388" s="530">
        <f>+'NI-San'!T388+'NI-Ter'!T388+'NI-Soc'!T388+'NI-Ric'!T388+'NI-118'!T388</f>
        <v>0</v>
      </c>
      <c r="W388" s="530">
        <f>+'NI-San'!V388+'NI-Ter'!V388+'NI-Soc'!V388+'NI-Ric'!V388+'NI-118'!V388</f>
        <v>0</v>
      </c>
      <c r="X388" s="530">
        <f>+'NI-San'!W388+'NI-Ter'!W388+'NI-Soc'!W388+'NI-Ric'!W388+'NI-118'!W388</f>
        <v>0</v>
      </c>
      <c r="Y388" s="291"/>
      <c r="Z388" s="675"/>
    </row>
    <row r="389" spans="2:26">
      <c r="B389" s="127" t="s">
        <v>868</v>
      </c>
      <c r="C389" s="127" t="s">
        <v>3505</v>
      </c>
      <c r="D389" s="127"/>
      <c r="E389" s="127"/>
      <c r="F389" s="127"/>
      <c r="G389" s="123"/>
      <c r="H389" s="123"/>
      <c r="I389" s="123"/>
      <c r="J389" s="123"/>
      <c r="K389" s="312" t="s">
        <v>870</v>
      </c>
      <c r="L389" s="125" t="s">
        <v>3218</v>
      </c>
      <c r="M389" s="530">
        <f>+'NI-San'!M389+'NI-Ter'!M389+'NI-Soc'!M389+'NI-Ric'!M389+'NI-118'!M389</f>
        <v>0</v>
      </c>
      <c r="N389" s="530">
        <f>+'NI-San'!N389+'NI-Ter'!N389+'NI-Soc'!N389+'NI-Ric'!N389+'NI-118'!N389</f>
        <v>0</v>
      </c>
      <c r="O389" s="126">
        <f t="shared" si="11"/>
        <v>0</v>
      </c>
      <c r="Q389" s="530">
        <f>+'NI-San'!Q389+'NI-Ter'!Q389+'NI-Soc'!Q389+'NI-Ric'!Q389+'NI-118'!Q389</f>
        <v>0</v>
      </c>
      <c r="R389" s="517"/>
      <c r="S389" s="265"/>
      <c r="T389" s="530">
        <f>+'NI-San'!S389+'NI-Ter'!S389+'NI-Soc'!S389+'NI-Ric'!S389+'NI-118'!S389</f>
        <v>0</v>
      </c>
      <c r="U389" s="530">
        <f>+'NI-San'!T389+'NI-Ter'!T389+'NI-Soc'!T389+'NI-Ric'!T389+'NI-118'!T389</f>
        <v>0</v>
      </c>
      <c r="W389" s="530">
        <f>+'NI-San'!V389+'NI-Ter'!V389+'NI-Soc'!V389+'NI-Ric'!V389+'NI-118'!V389</f>
        <v>0</v>
      </c>
      <c r="X389" s="530">
        <f>+'NI-San'!W389+'NI-Ter'!W389+'NI-Soc'!W389+'NI-Ric'!W389+'NI-118'!W389</f>
        <v>0</v>
      </c>
      <c r="Y389" s="291"/>
      <c r="Z389" s="675"/>
    </row>
    <row r="390" spans="2:26">
      <c r="B390" s="127" t="s">
        <v>871</v>
      </c>
      <c r="C390" s="127" t="s">
        <v>3506</v>
      </c>
      <c r="D390" s="127"/>
      <c r="E390" s="127"/>
      <c r="F390" s="127"/>
      <c r="G390" s="123"/>
      <c r="H390" s="123"/>
      <c r="I390" s="127"/>
      <c r="J390" s="127"/>
      <c r="K390" s="340" t="s">
        <v>873</v>
      </c>
      <c r="L390" s="125" t="s">
        <v>3218</v>
      </c>
      <c r="M390" s="530">
        <f>+'NI-San'!M390+'NI-Ter'!M390+'NI-Soc'!M390+'NI-Ric'!M390+'NI-118'!M390</f>
        <v>0</v>
      </c>
      <c r="N390" s="530">
        <f>+'NI-San'!N390+'NI-Ter'!N390+'NI-Soc'!N390+'NI-Ric'!N390+'NI-118'!N390</f>
        <v>0</v>
      </c>
      <c r="O390" s="126">
        <f t="shared" si="11"/>
        <v>0</v>
      </c>
      <c r="Q390" s="530">
        <f>+'NI-San'!Q390+'NI-Ter'!Q390+'NI-Soc'!Q390+'NI-Ric'!Q390+'NI-118'!Q390</f>
        <v>0</v>
      </c>
      <c r="R390" s="517"/>
      <c r="S390" s="265"/>
      <c r="T390" s="530">
        <f>+'NI-San'!S390+'NI-Ter'!S390+'NI-Soc'!S390+'NI-Ric'!S390+'NI-118'!S390</f>
        <v>0</v>
      </c>
      <c r="U390" s="530">
        <f>+'NI-San'!T390+'NI-Ter'!T390+'NI-Soc'!T390+'NI-Ric'!T390+'NI-118'!T390</f>
        <v>0</v>
      </c>
      <c r="W390" s="530">
        <f>+'NI-San'!V390+'NI-Ter'!V390+'NI-Soc'!V390+'NI-Ric'!V390+'NI-118'!V390</f>
        <v>0</v>
      </c>
      <c r="X390" s="530">
        <f>+'NI-San'!W390+'NI-Ter'!W390+'NI-Soc'!W390+'NI-Ric'!W390+'NI-118'!W390</f>
        <v>0</v>
      </c>
      <c r="Y390" s="291"/>
      <c r="Z390" s="675"/>
    </row>
    <row r="391" spans="2:26">
      <c r="B391" s="127" t="s">
        <v>874</v>
      </c>
      <c r="C391" s="127" t="s">
        <v>3507</v>
      </c>
      <c r="D391" s="127"/>
      <c r="E391" s="127"/>
      <c r="F391" s="127"/>
      <c r="G391" s="123"/>
      <c r="H391" s="123"/>
      <c r="I391" s="123"/>
      <c r="J391" s="123"/>
      <c r="K391" s="312" t="s">
        <v>876</v>
      </c>
      <c r="L391" s="125" t="s">
        <v>3218</v>
      </c>
      <c r="M391" s="530">
        <f>+'NI-San'!M391+'NI-Ter'!M391+'NI-Soc'!M391+'NI-Ric'!M391+'NI-118'!M391</f>
        <v>0</v>
      </c>
      <c r="N391" s="530">
        <f>+'NI-San'!N391+'NI-Ter'!N391+'NI-Soc'!N391+'NI-Ric'!N391+'NI-118'!N391</f>
        <v>0</v>
      </c>
      <c r="O391" s="126">
        <f t="shared" si="11"/>
        <v>0</v>
      </c>
      <c r="Q391" s="530">
        <f>+'NI-San'!Q391+'NI-Ter'!Q391+'NI-Soc'!Q391+'NI-Ric'!Q391+'NI-118'!Q391</f>
        <v>0</v>
      </c>
      <c r="R391" s="517"/>
      <c r="S391" s="265"/>
      <c r="T391" s="530">
        <f>+'NI-San'!S391+'NI-Ter'!S391+'NI-Soc'!S391+'NI-Ric'!S391+'NI-118'!S391</f>
        <v>0</v>
      </c>
      <c r="U391" s="530">
        <f>+'NI-San'!T391+'NI-Ter'!T391+'NI-Soc'!T391+'NI-Ric'!T391+'NI-118'!T391</f>
        <v>0</v>
      </c>
      <c r="W391" s="530">
        <f>+'NI-San'!V391+'NI-Ter'!V391+'NI-Soc'!V391+'NI-Ric'!V391+'NI-118'!V391</f>
        <v>0</v>
      </c>
      <c r="X391" s="530">
        <f>+'NI-San'!W391+'NI-Ter'!W391+'NI-Soc'!W391+'NI-Ric'!W391+'NI-118'!W391</f>
        <v>0</v>
      </c>
      <c r="Y391" s="291"/>
      <c r="Z391" s="675"/>
    </row>
    <row r="392" spans="2:26" ht="24" customHeight="1">
      <c r="B392" s="127" t="s">
        <v>877</v>
      </c>
      <c r="C392" s="127" t="s">
        <v>3508</v>
      </c>
      <c r="D392" s="127"/>
      <c r="E392" s="127"/>
      <c r="F392" s="127"/>
      <c r="G392" s="123"/>
      <c r="H392" s="123"/>
      <c r="I392" s="123"/>
      <c r="J392" s="123"/>
      <c r="K392" s="164" t="s">
        <v>879</v>
      </c>
      <c r="L392" s="125" t="s">
        <v>3218</v>
      </c>
      <c r="M392" s="530">
        <f>+'NI-San'!M392+'NI-Ter'!M392+'NI-Soc'!M392+'NI-Ric'!M392+'NI-118'!M392</f>
        <v>2</v>
      </c>
      <c r="N392" s="530">
        <f>+'NI-San'!N392+'NI-Ter'!N392+'NI-Soc'!N392+'NI-Ric'!N392+'NI-118'!N392</f>
        <v>2</v>
      </c>
      <c r="O392" s="126">
        <f t="shared" si="11"/>
        <v>0</v>
      </c>
      <c r="Q392" s="530">
        <f>+'NI-San'!Q392+'NI-Ter'!Q392+'NI-Soc'!Q392+'NI-Ric'!Q392+'NI-118'!Q392</f>
        <v>54</v>
      </c>
      <c r="R392" s="517"/>
      <c r="S392" s="265"/>
      <c r="T392" s="530">
        <f>+'NI-San'!S392+'NI-Ter'!S392+'NI-Soc'!S392+'NI-Ric'!S392+'NI-118'!S392</f>
        <v>0</v>
      </c>
      <c r="U392" s="530">
        <f>+'NI-San'!T392+'NI-Ter'!T392+'NI-Soc'!T392+'NI-Ric'!T392+'NI-118'!T392</f>
        <v>0</v>
      </c>
      <c r="W392" s="530">
        <f>+'NI-San'!V392+'NI-Ter'!V392+'NI-Soc'!V392+'NI-Ric'!V392+'NI-118'!V392</f>
        <v>0</v>
      </c>
      <c r="X392" s="530">
        <f>+'NI-San'!W392+'NI-Ter'!W392+'NI-Soc'!W392+'NI-Ric'!W392+'NI-118'!W392</f>
        <v>0</v>
      </c>
      <c r="Y392" s="291"/>
      <c r="Z392" s="675"/>
    </row>
    <row r="393" spans="2:26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30"/>
      <c r="I393" s="130"/>
      <c r="J393" s="130"/>
      <c r="K393" s="166" t="s">
        <v>881</v>
      </c>
      <c r="L393" s="132" t="s">
        <v>3218</v>
      </c>
      <c r="M393" s="530">
        <f>+'NI-San'!M393+'NI-Ter'!M393+'NI-Soc'!M393+'NI-Ric'!M393+'NI-118'!M393</f>
        <v>0</v>
      </c>
      <c r="N393" s="530">
        <f>+'NI-San'!N393+'NI-Ter'!N393+'NI-Soc'!N393+'NI-Ric'!N393+'NI-118'!N393</f>
        <v>0</v>
      </c>
      <c r="O393" s="126">
        <f t="shared" si="11"/>
        <v>0</v>
      </c>
      <c r="Q393" s="530">
        <f>+'NI-San'!Q393+'NI-Ter'!Q393+'NI-Soc'!Q393+'NI-Ric'!Q393+'NI-118'!Q393</f>
        <v>0</v>
      </c>
      <c r="R393" s="517"/>
      <c r="S393" s="265"/>
      <c r="T393" s="530">
        <f>+'NI-San'!S393+'NI-Ter'!S393+'NI-Soc'!S393+'NI-Ric'!S393+'NI-118'!S393</f>
        <v>0</v>
      </c>
      <c r="U393" s="530">
        <f>+'NI-San'!T393+'NI-Ter'!T393+'NI-Soc'!T393+'NI-Ric'!T393+'NI-118'!T393</f>
        <v>0</v>
      </c>
      <c r="W393" s="530">
        <f>+'NI-San'!V393+'NI-Ter'!V393+'NI-Soc'!V393+'NI-Ric'!V393+'NI-118'!V393</f>
        <v>0</v>
      </c>
      <c r="X393" s="530">
        <f>+'NI-San'!W393+'NI-Ter'!W393+'NI-Soc'!W393+'NI-Ric'!W393+'NI-118'!W393</f>
        <v>0</v>
      </c>
      <c r="Y393" s="291"/>
      <c r="Z393" s="675"/>
    </row>
    <row r="394" spans="2:26" ht="15.75">
      <c r="K394" s="544" t="s">
        <v>3510</v>
      </c>
      <c r="L394" s="528"/>
      <c r="M394" s="192"/>
      <c r="N394" s="192"/>
      <c r="O394" s="192"/>
      <c r="Q394" s="192"/>
      <c r="R394" s="192"/>
      <c r="S394" s="265"/>
      <c r="T394" s="192"/>
      <c r="U394" s="192"/>
      <c r="W394" s="192"/>
      <c r="X394" s="192"/>
      <c r="Y394" s="291"/>
      <c r="Z394" s="192"/>
    </row>
    <row r="395" spans="2:26" ht="16.5" thickBot="1">
      <c r="K395" s="527"/>
      <c r="L395" s="528"/>
      <c r="M395" s="192"/>
      <c r="N395" s="192"/>
      <c r="O395" s="192"/>
      <c r="Q395" s="192"/>
      <c r="R395" s="192"/>
      <c r="S395" s="265"/>
      <c r="T395" s="192"/>
      <c r="U395" s="192"/>
      <c r="W395" s="192"/>
      <c r="X395" s="192"/>
      <c r="Y395" s="291"/>
      <c r="Z395" s="192"/>
    </row>
    <row r="396" spans="2:26" ht="17.25" thickTop="1" thickBot="1">
      <c r="B396" s="110" t="s">
        <v>882</v>
      </c>
      <c r="C396" s="242" t="s">
        <v>3511</v>
      </c>
      <c r="D396" s="243"/>
      <c r="E396" s="243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204</v>
      </c>
      <c r="N396" s="115">
        <f>SUM(N399:N413)</f>
        <v>208</v>
      </c>
      <c r="O396" s="116">
        <f>+N396-M396</f>
        <v>4</v>
      </c>
      <c r="Q396" s="115">
        <f>SUM(Q399:Q413)</f>
        <v>41</v>
      </c>
      <c r="R396" s="516"/>
      <c r="S396" s="265"/>
      <c r="T396" s="115">
        <f>SUM(T399:T413)</f>
        <v>2</v>
      </c>
      <c r="U396" s="115">
        <f>SUM(U399:U413)</f>
        <v>0</v>
      </c>
      <c r="W396" s="115">
        <f>SUM(W399:W413)</f>
        <v>0</v>
      </c>
      <c r="X396" s="115">
        <f>SUM(X399:X413)</f>
        <v>0</v>
      </c>
      <c r="Y396" s="291"/>
      <c r="Z396" s="519"/>
    </row>
    <row r="397" spans="2:26" ht="16.5" thickTop="1" thickBot="1">
      <c r="K397" s="540"/>
      <c r="M397" s="265"/>
      <c r="S397" s="265"/>
      <c r="Y397" s="291"/>
      <c r="Z397" s="291"/>
    </row>
    <row r="398" spans="2:26" ht="39.950000000000003" customHeight="1" thickBot="1">
      <c r="B398" s="102" t="s">
        <v>3221</v>
      </c>
      <c r="C398" s="245" t="s">
        <v>48</v>
      </c>
      <c r="D398" s="245"/>
      <c r="E398" s="245"/>
      <c r="F398" s="246"/>
      <c r="G398" s="246"/>
      <c r="H398" s="246"/>
      <c r="I398" s="246"/>
      <c r="J398" s="246"/>
      <c r="K398" s="302" t="s">
        <v>3222</v>
      </c>
      <c r="L398" s="135"/>
      <c r="M398" s="328" t="str">
        <f>+M$10</f>
        <v>Valore netto al 31/12/2017</v>
      </c>
      <c r="N398" s="328" t="str">
        <f>+N$10</f>
        <v>Valore netto al 31/12/2018</v>
      </c>
      <c r="O398" s="1149" t="str">
        <f>+O$10</f>
        <v>Variazione</v>
      </c>
      <c r="P398" s="1148"/>
      <c r="Q398" s="328" t="str">
        <f>+Q$10</f>
        <v>Prechiusura al ° trimestre 2018</v>
      </c>
      <c r="R398" s="525"/>
      <c r="S398" s="265"/>
      <c r="T398" s="1145" t="str">
        <f>T$330</f>
        <v>Costi da utilizzo contributi 2018</v>
      </c>
      <c r="U398" s="1143" t="str">
        <f>U$330</f>
        <v>Costi da utilizzo contributi DI CUI SOCIO-SAN</v>
      </c>
      <c r="V398" s="1144"/>
      <c r="W398" s="1142" t="str">
        <f>W$330</f>
        <v>Costi da contributi 2018</v>
      </c>
      <c r="X398" s="1143" t="str">
        <f>X$330</f>
        <v>Costi da contributi DI CUI SOCIO-SAN</v>
      </c>
      <c r="Y398" s="291"/>
      <c r="Z398" s="679"/>
    </row>
    <row r="399" spans="2:26">
      <c r="B399" s="127" t="s">
        <v>884</v>
      </c>
      <c r="C399" s="127" t="s">
        <v>3512</v>
      </c>
      <c r="D399" s="127"/>
      <c r="E399" s="127"/>
      <c r="F399" s="127"/>
      <c r="G399" s="123"/>
      <c r="H399" s="123"/>
      <c r="I399" s="123"/>
      <c r="J399" s="123"/>
      <c r="K399" s="161" t="s">
        <v>887</v>
      </c>
      <c r="L399" s="125" t="s">
        <v>3218</v>
      </c>
      <c r="M399" s="530">
        <f>+'NI-San'!M399+'NI-Ter'!M399+'NI-Soc'!M399+'NI-Ric'!M399+'NI-118'!M399</f>
        <v>0</v>
      </c>
      <c r="N399" s="530">
        <f>+'NI-San'!N399+'NI-Ter'!N399+'NI-Soc'!N399+'NI-Ric'!N399+'NI-118'!N399</f>
        <v>0</v>
      </c>
      <c r="O399" s="126">
        <f t="shared" ref="O399:O413" si="13">+N399-M399</f>
        <v>0</v>
      </c>
      <c r="Q399" s="530">
        <f>+'NI-San'!Q399+'NI-Ter'!Q399+'NI-Soc'!Q399+'NI-Ric'!Q399+'NI-118'!Q399</f>
        <v>0</v>
      </c>
      <c r="R399" s="517"/>
      <c r="S399" s="265"/>
      <c r="T399" s="530">
        <f>+'NI-San'!S399+'NI-Ter'!S399+'NI-Soc'!P399+'NI-Ric'!S399+'NI-118'!S399</f>
        <v>0</v>
      </c>
      <c r="U399" s="530">
        <f>+'NI-San'!T399+'NI-Ter'!T399+'NI-Soc'!Q399+'NI-Ric'!T399+'NI-118'!T399</f>
        <v>0</v>
      </c>
      <c r="V399" s="464"/>
      <c r="W399" s="530">
        <f>+'NI-San'!V399+'NI-Ter'!V399+'NI-Soc'!S399+'NI-Ric'!V399+'NI-118'!V399</f>
        <v>0</v>
      </c>
      <c r="X399" s="530">
        <f>+'NI-San'!W399+'NI-Ter'!W399+'NI-Soc'!T399+'NI-Ric'!W399+'NI-118'!W399</f>
        <v>0</v>
      </c>
      <c r="Y399" s="291"/>
      <c r="Z399" s="675"/>
    </row>
    <row r="400" spans="2:26">
      <c r="B400" s="127" t="s">
        <v>890</v>
      </c>
      <c r="C400" s="127" t="s">
        <v>3513</v>
      </c>
      <c r="D400" s="127"/>
      <c r="E400" s="127"/>
      <c r="F400" s="127"/>
      <c r="G400" s="123"/>
      <c r="H400" s="123"/>
      <c r="I400" s="123"/>
      <c r="J400" s="123"/>
      <c r="K400" s="181" t="s">
        <v>892</v>
      </c>
      <c r="L400" s="125" t="s">
        <v>3218</v>
      </c>
      <c r="M400" s="530">
        <f>+'NI-San'!M400+'NI-Ter'!M400+'NI-Soc'!M400+'NI-Ric'!M400+'NI-118'!M400</f>
        <v>6</v>
      </c>
      <c r="N400" s="530">
        <f>+'NI-San'!N400+'NI-Ter'!N400+'NI-Soc'!N400+'NI-Ric'!N400+'NI-118'!N400</f>
        <v>9</v>
      </c>
      <c r="O400" s="126">
        <f t="shared" si="13"/>
        <v>3</v>
      </c>
      <c r="Q400" s="530">
        <f>+'NI-San'!Q400+'NI-Ter'!Q400+'NI-Soc'!Q400+'NI-Ric'!Q400+'NI-118'!Q400</f>
        <v>3</v>
      </c>
      <c r="R400" s="517"/>
      <c r="S400" s="265"/>
      <c r="T400" s="530">
        <f>+'NI-San'!S400+'NI-Ter'!S400+'NI-Soc'!P400+'NI-Ric'!S400+'NI-118'!S400</f>
        <v>0</v>
      </c>
      <c r="U400" s="530">
        <f>+'NI-San'!T400+'NI-Ter'!T400+'NI-Soc'!Q400+'NI-Ric'!T400+'NI-118'!T400</f>
        <v>0</v>
      </c>
      <c r="V400" s="464"/>
      <c r="W400" s="530">
        <f>+'NI-San'!V400+'NI-Ter'!V400+'NI-Soc'!S400+'NI-Ric'!V400+'NI-118'!V400</f>
        <v>0</v>
      </c>
      <c r="X400" s="530">
        <f>+'NI-San'!W400+'NI-Ter'!W400+'NI-Soc'!T400+'NI-Ric'!W400+'NI-118'!W400</f>
        <v>0</v>
      </c>
      <c r="Y400" s="291"/>
      <c r="Z400" s="675"/>
    </row>
    <row r="401" spans="2:26">
      <c r="B401" s="127" t="s">
        <v>895</v>
      </c>
      <c r="C401" s="127" t="s">
        <v>3514</v>
      </c>
      <c r="D401" s="127"/>
      <c r="E401" s="127"/>
      <c r="F401" s="127"/>
      <c r="G401" s="123"/>
      <c r="H401" s="123"/>
      <c r="I401" s="123"/>
      <c r="J401" s="123"/>
      <c r="K401" s="181" t="s">
        <v>897</v>
      </c>
      <c r="L401" s="125" t="s">
        <v>3218</v>
      </c>
      <c r="M401" s="530">
        <f>+'NI-San'!M401+'NI-Ter'!M401+'NI-Soc'!M401+'NI-Ric'!M401+'NI-118'!M401</f>
        <v>110</v>
      </c>
      <c r="N401" s="530">
        <f>+'NI-San'!N401+'NI-Ter'!N401+'NI-Soc'!N401+'NI-Ric'!N401+'NI-118'!N401</f>
        <v>112</v>
      </c>
      <c r="O401" s="126">
        <f t="shared" si="13"/>
        <v>2</v>
      </c>
      <c r="Q401" s="530">
        <f>+'NI-San'!Q401+'NI-Ter'!Q401+'NI-Soc'!Q401+'NI-Ric'!Q401+'NI-118'!Q401</f>
        <v>4</v>
      </c>
      <c r="R401" s="517"/>
      <c r="S401" s="265"/>
      <c r="T401" s="530">
        <f>+'NI-San'!S401+'NI-Ter'!S401+'NI-Soc'!P401+'NI-Ric'!S401+'NI-118'!S401</f>
        <v>0</v>
      </c>
      <c r="U401" s="530">
        <f>+'NI-San'!T401+'NI-Ter'!T401+'NI-Soc'!Q401+'NI-Ric'!T401+'NI-118'!T401</f>
        <v>0</v>
      </c>
      <c r="V401" s="464"/>
      <c r="W401" s="530">
        <f>+'NI-San'!V401+'NI-Ter'!V401+'NI-Soc'!S401+'NI-Ric'!V401+'NI-118'!V401</f>
        <v>0</v>
      </c>
      <c r="X401" s="530">
        <f>+'NI-San'!W401+'NI-Ter'!W401+'NI-Soc'!T401+'NI-Ric'!W401+'NI-118'!W401</f>
        <v>0</v>
      </c>
      <c r="Y401" s="291"/>
      <c r="Z401" s="675"/>
    </row>
    <row r="402" spans="2:26">
      <c r="B402" s="127" t="s">
        <v>900</v>
      </c>
      <c r="C402" s="127" t="s">
        <v>3515</v>
      </c>
      <c r="D402" s="127"/>
      <c r="E402" s="127"/>
      <c r="F402" s="127"/>
      <c r="G402" s="123"/>
      <c r="H402" s="123"/>
      <c r="I402" s="123"/>
      <c r="J402" s="123"/>
      <c r="K402" s="181" t="s">
        <v>901</v>
      </c>
      <c r="L402" s="125" t="s">
        <v>3218</v>
      </c>
      <c r="M402" s="530">
        <f>+'NI-San'!M402+'NI-Ter'!M402+'NI-Soc'!M402+'NI-Ric'!M402+'NI-118'!M402</f>
        <v>0</v>
      </c>
      <c r="N402" s="530">
        <f>+'NI-San'!N402+'NI-Ter'!N402+'NI-Soc'!N402+'NI-Ric'!N402+'NI-118'!N402</f>
        <v>0</v>
      </c>
      <c r="O402" s="126">
        <f t="shared" si="13"/>
        <v>0</v>
      </c>
      <c r="Q402" s="530">
        <f>+'NI-San'!Q402+'NI-Ter'!Q402+'NI-Soc'!Q402+'NI-Ric'!Q402+'NI-118'!Q402</f>
        <v>0</v>
      </c>
      <c r="R402" s="517"/>
      <c r="S402" s="265"/>
      <c r="T402" s="530">
        <f>+'NI-San'!S402+'NI-Ter'!S402+'NI-Soc'!P402+'NI-Ric'!S402+'NI-118'!S402</f>
        <v>0</v>
      </c>
      <c r="U402" s="530">
        <f>+'NI-San'!T402+'NI-Ter'!T402+'NI-Soc'!Q402+'NI-Ric'!T402+'NI-118'!T402</f>
        <v>0</v>
      </c>
      <c r="V402" s="464"/>
      <c r="W402" s="530">
        <f>+'NI-San'!V402+'NI-Ter'!V402+'NI-Soc'!S402+'NI-Ric'!V402+'NI-118'!V402</f>
        <v>0</v>
      </c>
      <c r="X402" s="530">
        <f>+'NI-San'!W402+'NI-Ter'!W402+'NI-Soc'!T402+'NI-Ric'!W402+'NI-118'!W402</f>
        <v>0</v>
      </c>
      <c r="Y402" s="291"/>
      <c r="Z402" s="675"/>
    </row>
    <row r="403" spans="2:26">
      <c r="B403" s="127" t="s">
        <v>904</v>
      </c>
      <c r="C403" s="127" t="s">
        <v>3516</v>
      </c>
      <c r="D403" s="127"/>
      <c r="E403" s="127"/>
      <c r="F403" s="127"/>
      <c r="G403" s="123"/>
      <c r="H403" s="123"/>
      <c r="I403" s="123"/>
      <c r="J403" s="123"/>
      <c r="K403" s="164" t="s">
        <v>906</v>
      </c>
      <c r="L403" s="125" t="s">
        <v>3218</v>
      </c>
      <c r="M403" s="530">
        <f>+'NI-San'!M403+'NI-Ter'!M403+'NI-Soc'!M403+'NI-Ric'!M403+'NI-118'!M403</f>
        <v>51</v>
      </c>
      <c r="N403" s="530">
        <f>+'NI-San'!N403+'NI-Ter'!N403+'NI-Soc'!N403+'NI-Ric'!N403+'NI-118'!N403</f>
        <v>44</v>
      </c>
      <c r="O403" s="126">
        <f t="shared" si="13"/>
        <v>-7</v>
      </c>
      <c r="Q403" s="530">
        <f>+'NI-San'!Q403+'NI-Ter'!Q403+'NI-Soc'!Q403+'NI-Ric'!Q403+'NI-118'!Q403</f>
        <v>5</v>
      </c>
      <c r="R403" s="517"/>
      <c r="S403" s="265"/>
      <c r="T403" s="530">
        <f>+'NI-San'!S403+'NI-Ter'!S403+'NI-Soc'!P403+'NI-Ric'!S403+'NI-118'!S403</f>
        <v>2</v>
      </c>
      <c r="U403" s="530">
        <f>+'NI-San'!T403+'NI-Ter'!T403+'NI-Soc'!Q403+'NI-Ric'!T403+'NI-118'!T403</f>
        <v>0</v>
      </c>
      <c r="V403" s="464"/>
      <c r="W403" s="530">
        <f>+'NI-San'!V403+'NI-Ter'!V403+'NI-Soc'!S403+'NI-Ric'!V403+'NI-118'!V403</f>
        <v>0</v>
      </c>
      <c r="X403" s="530">
        <f>+'NI-San'!W403+'NI-Ter'!W403+'NI-Soc'!T403+'NI-Ric'!W403+'NI-118'!W403</f>
        <v>0</v>
      </c>
      <c r="Y403" s="291"/>
      <c r="Z403" s="675"/>
    </row>
    <row r="404" spans="2:26">
      <c r="B404" s="127" t="s">
        <v>909</v>
      </c>
      <c r="C404" s="127" t="s">
        <v>3517</v>
      </c>
      <c r="D404" s="127"/>
      <c r="E404" s="127"/>
      <c r="F404" s="127"/>
      <c r="G404" s="123"/>
      <c r="H404" s="123"/>
      <c r="I404" s="123"/>
      <c r="J404" s="123"/>
      <c r="K404" s="164" t="s">
        <v>910</v>
      </c>
      <c r="L404" s="125" t="s">
        <v>3218</v>
      </c>
      <c r="M404" s="530">
        <f>+'NI-San'!M404+'NI-Ter'!M404+'NI-Soc'!M404+'NI-Ric'!M404+'NI-118'!M404</f>
        <v>27</v>
      </c>
      <c r="N404" s="530">
        <f>+'NI-San'!N404+'NI-Ter'!N404+'NI-Soc'!N404+'NI-Ric'!N404+'NI-118'!N404</f>
        <v>24</v>
      </c>
      <c r="O404" s="126">
        <f t="shared" si="13"/>
        <v>-3</v>
      </c>
      <c r="Q404" s="530">
        <f>+'NI-San'!Q404+'NI-Ter'!Q404+'NI-Soc'!Q404+'NI-Ric'!Q404+'NI-118'!Q404</f>
        <v>1</v>
      </c>
      <c r="R404" s="517"/>
      <c r="S404" s="265"/>
      <c r="T404" s="530">
        <f>+'NI-San'!S404+'NI-Ter'!S404+'NI-Soc'!P404+'NI-Ric'!S404+'NI-118'!S404</f>
        <v>0</v>
      </c>
      <c r="U404" s="530">
        <f>+'NI-San'!T404+'NI-Ter'!T404+'NI-Soc'!Q404+'NI-Ric'!T404+'NI-118'!T404</f>
        <v>0</v>
      </c>
      <c r="V404" s="464"/>
      <c r="W404" s="530">
        <f>+'NI-San'!V404+'NI-Ter'!V404+'NI-Soc'!S404+'NI-Ric'!V404+'NI-118'!V404</f>
        <v>0</v>
      </c>
      <c r="X404" s="530">
        <f>+'NI-San'!W404+'NI-Ter'!W404+'NI-Soc'!T404+'NI-Ric'!W404+'NI-118'!W404</f>
        <v>0</v>
      </c>
      <c r="Y404" s="291"/>
      <c r="Z404" s="675"/>
    </row>
    <row r="405" spans="2:26">
      <c r="B405" s="127" t="s">
        <v>913</v>
      </c>
      <c r="C405" s="127" t="s">
        <v>3518</v>
      </c>
      <c r="D405" s="127"/>
      <c r="E405" s="127"/>
      <c r="F405" s="127"/>
      <c r="G405" s="123"/>
      <c r="H405" s="123"/>
      <c r="I405" s="123"/>
      <c r="J405" s="123"/>
      <c r="K405" s="181" t="s">
        <v>915</v>
      </c>
      <c r="L405" s="125" t="s">
        <v>3218</v>
      </c>
      <c r="M405" s="530">
        <f>+'NI-San'!M405+'NI-Ter'!M405+'NI-Soc'!M405+'NI-Ric'!M405+'NI-118'!M405</f>
        <v>0</v>
      </c>
      <c r="N405" s="530">
        <f>+'NI-San'!N405+'NI-Ter'!N405+'NI-Soc'!N405+'NI-Ric'!N405+'NI-118'!N405</f>
        <v>0</v>
      </c>
      <c r="O405" s="126">
        <f t="shared" si="13"/>
        <v>0</v>
      </c>
      <c r="Q405" s="530">
        <f>+'NI-San'!Q405+'NI-Ter'!Q405+'NI-Soc'!Q405+'NI-Ric'!Q405+'NI-118'!Q405</f>
        <v>4</v>
      </c>
      <c r="R405" s="517"/>
      <c r="S405" s="265"/>
      <c r="T405" s="530">
        <f>+'NI-San'!S405+'NI-Ter'!S405+'NI-Soc'!P405+'NI-Ric'!S405+'NI-118'!S405</f>
        <v>0</v>
      </c>
      <c r="U405" s="530">
        <f>+'NI-San'!T405+'NI-Ter'!T405+'NI-Soc'!Q405+'NI-Ric'!T405+'NI-118'!T405</f>
        <v>0</v>
      </c>
      <c r="V405" s="464"/>
      <c r="W405" s="530">
        <f>+'NI-San'!V405+'NI-Ter'!V405+'NI-Soc'!S405+'NI-Ric'!V405+'NI-118'!V405</f>
        <v>0</v>
      </c>
      <c r="X405" s="530">
        <f>+'NI-San'!W405+'NI-Ter'!W405+'NI-Soc'!T405+'NI-Ric'!W405+'NI-118'!W405</f>
        <v>0</v>
      </c>
      <c r="Y405" s="291"/>
      <c r="Z405" s="675"/>
    </row>
    <row r="406" spans="2:26">
      <c r="B406" s="127" t="s">
        <v>918</v>
      </c>
      <c r="C406" s="127" t="s">
        <v>3519</v>
      </c>
      <c r="D406" s="127"/>
      <c r="E406" s="127"/>
      <c r="F406" s="127"/>
      <c r="G406" s="123"/>
      <c r="H406" s="123"/>
      <c r="I406" s="123"/>
      <c r="J406" s="123"/>
      <c r="K406" s="181" t="s">
        <v>919</v>
      </c>
      <c r="L406" s="125" t="s">
        <v>3218</v>
      </c>
      <c r="M406" s="530">
        <f>+'NI-San'!M406+'NI-Ter'!M406+'NI-Soc'!M406+'NI-Ric'!M406+'NI-118'!M406</f>
        <v>0</v>
      </c>
      <c r="N406" s="530">
        <f>+'NI-San'!N406+'NI-Ter'!N406+'NI-Soc'!N406+'NI-Ric'!N406+'NI-118'!N406</f>
        <v>0</v>
      </c>
      <c r="O406" s="126">
        <f t="shared" si="13"/>
        <v>0</v>
      </c>
      <c r="Q406" s="530">
        <f>+'NI-San'!Q406+'NI-Ter'!Q406+'NI-Soc'!Q406+'NI-Ric'!Q406+'NI-118'!Q406</f>
        <v>22</v>
      </c>
      <c r="R406" s="517"/>
      <c r="S406" s="265"/>
      <c r="T406" s="530">
        <f>+'NI-San'!S406+'NI-Ter'!S406+'NI-Soc'!P406+'NI-Ric'!S406+'NI-118'!S406</f>
        <v>0</v>
      </c>
      <c r="U406" s="530">
        <f>+'NI-San'!T406+'NI-Ter'!T406+'NI-Soc'!Q406+'NI-Ric'!T406+'NI-118'!T406</f>
        <v>0</v>
      </c>
      <c r="V406" s="464"/>
      <c r="W406" s="530">
        <f>+'NI-San'!V406+'NI-Ter'!V406+'NI-Soc'!S406+'NI-Ric'!V406+'NI-118'!V406</f>
        <v>0</v>
      </c>
      <c r="X406" s="530">
        <f>+'NI-San'!W406+'NI-Ter'!W406+'NI-Soc'!T406+'NI-Ric'!W406+'NI-118'!W406</f>
        <v>0</v>
      </c>
      <c r="Y406" s="291"/>
      <c r="Z406" s="675"/>
    </row>
    <row r="407" spans="2:26" ht="25.5">
      <c r="B407" s="127" t="s">
        <v>920</v>
      </c>
      <c r="C407" s="127" t="s">
        <v>3520</v>
      </c>
      <c r="D407" s="127"/>
      <c r="E407" s="127"/>
      <c r="F407" s="127"/>
      <c r="G407" s="123"/>
      <c r="H407" s="123"/>
      <c r="I407" s="123"/>
      <c r="J407" s="123"/>
      <c r="K407" s="181" t="s">
        <v>921</v>
      </c>
      <c r="L407" s="125" t="s">
        <v>3218</v>
      </c>
      <c r="M407" s="530">
        <f>+'NI-San'!M407+'NI-Ter'!M407+'NI-Soc'!M407+'NI-Ric'!M407+'NI-118'!M407</f>
        <v>0</v>
      </c>
      <c r="N407" s="530">
        <f>+'NI-San'!N407+'NI-Ter'!N407+'NI-Soc'!N407+'NI-Ric'!N407+'NI-118'!N407</f>
        <v>0</v>
      </c>
      <c r="O407" s="126">
        <f t="shared" si="13"/>
        <v>0</v>
      </c>
      <c r="Q407" s="530">
        <f>+'NI-San'!Q407+'NI-Ter'!Q407+'NI-Soc'!Q407+'NI-Ric'!Q407+'NI-118'!Q407</f>
        <v>0</v>
      </c>
      <c r="R407" s="517"/>
      <c r="S407" s="265"/>
      <c r="T407" s="530">
        <f>+'NI-San'!S407+'NI-Ter'!S407+'NI-Soc'!P407+'NI-Ric'!S407+'NI-118'!S407</f>
        <v>0</v>
      </c>
      <c r="U407" s="530">
        <f>+'NI-San'!T407+'NI-Ter'!T407+'NI-Soc'!Q407+'NI-Ric'!T407+'NI-118'!T407</f>
        <v>0</v>
      </c>
      <c r="V407" s="464"/>
      <c r="W407" s="530">
        <f>+'NI-San'!V407+'NI-Ter'!V407+'NI-Soc'!S407+'NI-Ric'!V407+'NI-118'!V407</f>
        <v>0</v>
      </c>
      <c r="X407" s="530">
        <f>+'NI-San'!W407+'NI-Ter'!W407+'NI-Soc'!T407+'NI-Ric'!W407+'NI-118'!W407</f>
        <v>0</v>
      </c>
      <c r="Y407" s="291"/>
      <c r="Z407" s="675"/>
    </row>
    <row r="408" spans="2:26">
      <c r="B408" s="127" t="s">
        <v>922</v>
      </c>
      <c r="C408" s="127" t="s">
        <v>3521</v>
      </c>
      <c r="D408" s="127"/>
      <c r="E408" s="127"/>
      <c r="F408" s="127"/>
      <c r="G408" s="123"/>
      <c r="H408" s="123"/>
      <c r="I408" s="123"/>
      <c r="J408" s="123"/>
      <c r="K408" s="181" t="s">
        <v>923</v>
      </c>
      <c r="L408" s="125" t="s">
        <v>3218</v>
      </c>
      <c r="M408" s="530">
        <f>+'NI-San'!M408+'NI-Ter'!M408+'NI-Soc'!M408+'NI-Ric'!M408+'NI-118'!M408</f>
        <v>0</v>
      </c>
      <c r="N408" s="530">
        <f>+'NI-San'!N408+'NI-Ter'!N408+'NI-Soc'!N408+'NI-Ric'!N408+'NI-118'!N408</f>
        <v>0</v>
      </c>
      <c r="O408" s="126">
        <f t="shared" si="13"/>
        <v>0</v>
      </c>
      <c r="Q408" s="530">
        <f>+'NI-San'!Q408+'NI-Ter'!Q408+'NI-Soc'!Q408+'NI-Ric'!Q408+'NI-118'!Q408</f>
        <v>0</v>
      </c>
      <c r="R408" s="517"/>
      <c r="S408" s="265"/>
      <c r="T408" s="530">
        <f>+'NI-San'!S408+'NI-Ter'!S408+'NI-Soc'!P408+'NI-Ric'!S408+'NI-118'!S408</f>
        <v>0</v>
      </c>
      <c r="U408" s="530">
        <f>+'NI-San'!T408+'NI-Ter'!T408+'NI-Soc'!Q408+'NI-Ric'!T408+'NI-118'!T408</f>
        <v>0</v>
      </c>
      <c r="V408" s="464"/>
      <c r="W408" s="530">
        <f>+'NI-San'!V408+'NI-Ter'!V408+'NI-Soc'!S408+'NI-Ric'!V408+'NI-118'!V408</f>
        <v>0</v>
      </c>
      <c r="X408" s="530">
        <f>+'NI-San'!W408+'NI-Ter'!W408+'NI-Soc'!T408+'NI-Ric'!W408+'NI-118'!W408</f>
        <v>0</v>
      </c>
      <c r="Y408" s="291"/>
      <c r="Z408" s="675"/>
    </row>
    <row r="409" spans="2:26">
      <c r="B409" s="127" t="s">
        <v>924</v>
      </c>
      <c r="C409" s="127" t="s">
        <v>3522</v>
      </c>
      <c r="D409" s="127"/>
      <c r="E409" s="127"/>
      <c r="F409" s="127"/>
      <c r="G409" s="123"/>
      <c r="H409" s="123"/>
      <c r="I409" s="123"/>
      <c r="J409" s="123"/>
      <c r="K409" s="181" t="s">
        <v>925</v>
      </c>
      <c r="L409" s="125" t="s">
        <v>3218</v>
      </c>
      <c r="M409" s="530">
        <f>+'NI-San'!M409+'NI-Ter'!M409+'NI-Soc'!M409+'NI-Ric'!M409+'NI-118'!M409</f>
        <v>0</v>
      </c>
      <c r="N409" s="530">
        <f>+'NI-San'!N409+'NI-Ter'!N409+'NI-Soc'!N409+'NI-Ric'!N409+'NI-118'!N409</f>
        <v>0</v>
      </c>
      <c r="O409" s="126">
        <f t="shared" si="13"/>
        <v>0</v>
      </c>
      <c r="Q409" s="530">
        <f>+'NI-San'!Q409+'NI-Ter'!Q409+'NI-Soc'!Q409+'NI-Ric'!Q409+'NI-118'!Q409</f>
        <v>0</v>
      </c>
      <c r="R409" s="517"/>
      <c r="S409" s="265"/>
      <c r="T409" s="530">
        <f>+'NI-San'!S409+'NI-Ter'!S409+'NI-Soc'!P409+'NI-Ric'!S409+'NI-118'!S409</f>
        <v>0</v>
      </c>
      <c r="U409" s="530">
        <f>+'NI-San'!T409+'NI-Ter'!T409+'NI-Soc'!Q409+'NI-Ric'!T409+'NI-118'!T409</f>
        <v>0</v>
      </c>
      <c r="V409" s="464"/>
      <c r="W409" s="530">
        <f>+'NI-San'!V409+'NI-Ter'!V409+'NI-Soc'!S409+'NI-Ric'!V409+'NI-118'!V409</f>
        <v>0</v>
      </c>
      <c r="X409" s="530">
        <f>+'NI-San'!W409+'NI-Ter'!W409+'NI-Soc'!T409+'NI-Ric'!W409+'NI-118'!W409</f>
        <v>0</v>
      </c>
      <c r="Y409" s="291"/>
      <c r="Z409" s="675"/>
    </row>
    <row r="410" spans="2:26">
      <c r="B410" s="127" t="s">
        <v>926</v>
      </c>
      <c r="C410" s="127" t="s">
        <v>3523</v>
      </c>
      <c r="D410" s="127"/>
      <c r="E410" s="127"/>
      <c r="F410" s="127"/>
      <c r="G410" s="123"/>
      <c r="H410" s="123"/>
      <c r="I410" s="123"/>
      <c r="J410" s="123"/>
      <c r="K410" s="181" t="s">
        <v>927</v>
      </c>
      <c r="L410" s="125" t="s">
        <v>3218</v>
      </c>
      <c r="M410" s="530">
        <f>+'NI-San'!M410+'NI-Ter'!M410+'NI-Soc'!M410+'NI-Ric'!M410+'NI-118'!M410</f>
        <v>0</v>
      </c>
      <c r="N410" s="530">
        <f>+'NI-San'!N410+'NI-Ter'!N410+'NI-Soc'!N410+'NI-Ric'!N410+'NI-118'!N410</f>
        <v>0</v>
      </c>
      <c r="O410" s="126">
        <f t="shared" si="13"/>
        <v>0</v>
      </c>
      <c r="Q410" s="530">
        <f>+'NI-San'!Q410+'NI-Ter'!Q410+'NI-Soc'!Q410+'NI-Ric'!Q410+'NI-118'!Q410</f>
        <v>0</v>
      </c>
      <c r="R410" s="517"/>
      <c r="S410" s="265"/>
      <c r="T410" s="530">
        <f>+'NI-San'!S410+'NI-Ter'!S410+'NI-Soc'!P410+'NI-Ric'!S410+'NI-118'!S410</f>
        <v>0</v>
      </c>
      <c r="U410" s="530">
        <f>+'NI-San'!T410+'NI-Ter'!T410+'NI-Soc'!Q410+'NI-Ric'!T410+'NI-118'!T410</f>
        <v>0</v>
      </c>
      <c r="V410" s="464"/>
      <c r="W410" s="530">
        <f>+'NI-San'!V410+'NI-Ter'!V410+'NI-Soc'!S410+'NI-Ric'!V410+'NI-118'!V410</f>
        <v>0</v>
      </c>
      <c r="X410" s="530">
        <f>+'NI-San'!W410+'NI-Ter'!W410+'NI-Soc'!T410+'NI-Ric'!W410+'NI-118'!W410</f>
        <v>0</v>
      </c>
      <c r="Y410" s="291"/>
      <c r="Z410" s="675"/>
    </row>
    <row r="411" spans="2:26">
      <c r="B411" s="127" t="s">
        <v>928</v>
      </c>
      <c r="C411" s="127" t="s">
        <v>3524</v>
      </c>
      <c r="D411" s="127"/>
      <c r="E411" s="127"/>
      <c r="F411" s="127"/>
      <c r="G411" s="123"/>
      <c r="H411" s="123"/>
      <c r="I411" s="123"/>
      <c r="J411" s="123"/>
      <c r="K411" s="164" t="s">
        <v>930</v>
      </c>
      <c r="L411" s="125" t="s">
        <v>3218</v>
      </c>
      <c r="M411" s="530">
        <f>+'NI-San'!M411+'NI-Ter'!M411+'NI-Soc'!M411+'NI-Ric'!M411+'NI-118'!M411</f>
        <v>10</v>
      </c>
      <c r="N411" s="530">
        <f>+'NI-San'!N411+'NI-Ter'!N411+'NI-Soc'!N411+'NI-Ric'!N411+'NI-118'!N411</f>
        <v>19</v>
      </c>
      <c r="O411" s="126">
        <f t="shared" si="13"/>
        <v>9</v>
      </c>
      <c r="Q411" s="530">
        <f>+'NI-San'!Q411+'NI-Ter'!Q411+'NI-Soc'!Q411+'NI-Ric'!Q411+'NI-118'!Q411</f>
        <v>2</v>
      </c>
      <c r="R411" s="517"/>
      <c r="S411" s="265"/>
      <c r="T411" s="530">
        <f>+'NI-San'!S411+'NI-Ter'!S411+'NI-Soc'!P411+'NI-Ric'!S411+'NI-118'!S411</f>
        <v>0</v>
      </c>
      <c r="U411" s="530">
        <f>+'NI-San'!T411+'NI-Ter'!T411+'NI-Soc'!Q411+'NI-Ric'!T411+'NI-118'!T411</f>
        <v>0</v>
      </c>
      <c r="V411" s="464"/>
      <c r="W411" s="530">
        <f>+'NI-San'!V411+'NI-Ter'!V411+'NI-Soc'!S411+'NI-Ric'!V411+'NI-118'!V411</f>
        <v>0</v>
      </c>
      <c r="X411" s="530">
        <f>+'NI-San'!W411+'NI-Ter'!W411+'NI-Soc'!T411+'NI-Ric'!W411+'NI-118'!W411</f>
        <v>0</v>
      </c>
      <c r="Y411" s="291"/>
      <c r="Z411" s="675"/>
    </row>
    <row r="412" spans="2:26">
      <c r="B412" s="127" t="s">
        <v>933</v>
      </c>
      <c r="C412" s="127" t="s">
        <v>3525</v>
      </c>
      <c r="D412" s="127"/>
      <c r="E412" s="127"/>
      <c r="F412" s="127"/>
      <c r="G412" s="123"/>
      <c r="H412" s="123"/>
      <c r="I412" s="123"/>
      <c r="J412" s="123"/>
      <c r="K412" s="164" t="s">
        <v>935</v>
      </c>
      <c r="L412" s="125" t="s">
        <v>3218</v>
      </c>
      <c r="M412" s="530">
        <f>+'NI-San'!M412+'NI-Ter'!M412+'NI-Soc'!M412+'NI-Ric'!M412+'NI-118'!M412</f>
        <v>0</v>
      </c>
      <c r="N412" s="530">
        <f>+'NI-San'!N412+'NI-Ter'!N412+'NI-Soc'!N412+'NI-Ric'!N412+'NI-118'!N412</f>
        <v>0</v>
      </c>
      <c r="O412" s="126">
        <f t="shared" si="13"/>
        <v>0</v>
      </c>
      <c r="Q412" s="530">
        <f>+'NI-San'!Q412+'NI-Ter'!Q412+'NI-Soc'!Q412+'NI-Ric'!Q412+'NI-118'!Q412</f>
        <v>0</v>
      </c>
      <c r="R412" s="517"/>
      <c r="S412" s="265"/>
      <c r="T412" s="530">
        <f>+'NI-San'!S412+'NI-Ter'!S412+'NI-Soc'!P412+'NI-Ric'!S412+'NI-118'!S412</f>
        <v>0</v>
      </c>
      <c r="U412" s="530">
        <f>+'NI-San'!T412+'NI-Ter'!T412+'NI-Soc'!Q412+'NI-Ric'!T412+'NI-118'!T412</f>
        <v>0</v>
      </c>
      <c r="V412" s="464"/>
      <c r="W412" s="530">
        <f>+'NI-San'!V412+'NI-Ter'!V412+'NI-Soc'!S412+'NI-Ric'!V412+'NI-118'!V412</f>
        <v>0</v>
      </c>
      <c r="X412" s="530">
        <f>+'NI-San'!W412+'NI-Ter'!W412+'NI-Soc'!T412+'NI-Ric'!W412+'NI-118'!W412</f>
        <v>0</v>
      </c>
      <c r="Y412" s="291"/>
      <c r="Z412" s="675"/>
    </row>
    <row r="413" spans="2:26">
      <c r="B413" s="127" t="s">
        <v>936</v>
      </c>
      <c r="C413" s="127" t="s">
        <v>3526</v>
      </c>
      <c r="D413" s="127"/>
      <c r="E413" s="127"/>
      <c r="F413" s="123"/>
      <c r="G413" s="123"/>
      <c r="H413" s="123"/>
      <c r="I413" s="127"/>
      <c r="J413" s="127"/>
      <c r="K413" s="181" t="s">
        <v>937</v>
      </c>
      <c r="L413" s="125" t="s">
        <v>3218</v>
      </c>
      <c r="M413" s="530">
        <f>+'NI-San'!M413+'NI-Ter'!M413+'NI-Soc'!M413+'NI-Ric'!M413+'NI-118'!M413</f>
        <v>0</v>
      </c>
      <c r="N413" s="530">
        <f>+'NI-San'!N413+'NI-Ter'!N413+'NI-Soc'!N413+'NI-Ric'!N413+'NI-118'!N413</f>
        <v>0</v>
      </c>
      <c r="O413" s="126">
        <f t="shared" si="13"/>
        <v>0</v>
      </c>
      <c r="Q413" s="530">
        <f>+'NI-San'!Q413+'NI-Ter'!Q413+'NI-Soc'!Q413+'NI-Ric'!Q413+'NI-118'!Q413</f>
        <v>0</v>
      </c>
      <c r="R413" s="517"/>
      <c r="S413" s="265"/>
      <c r="T413" s="530">
        <f>+'NI-San'!S413+'NI-Ter'!S413+'NI-Soc'!P413+'NI-Ric'!S413+'NI-118'!S413</f>
        <v>0</v>
      </c>
      <c r="U413" s="530">
        <f>+'NI-San'!T413+'NI-Ter'!T413+'NI-Soc'!Q413+'NI-Ric'!T413+'NI-118'!T413</f>
        <v>0</v>
      </c>
      <c r="V413" s="464"/>
      <c r="W413" s="530">
        <f>+'NI-San'!V413+'NI-Ter'!V413+'NI-Soc'!S413+'NI-Ric'!V413+'NI-118'!V413</f>
        <v>0</v>
      </c>
      <c r="X413" s="530">
        <f>+'NI-San'!W413+'NI-Ter'!W413+'NI-Soc'!T413+'NI-Ric'!W413+'NI-118'!W413</f>
        <v>0</v>
      </c>
      <c r="Y413" s="291"/>
      <c r="Z413" s="675"/>
    </row>
    <row r="414" spans="2:26" ht="15.75">
      <c r="K414" s="544" t="s">
        <v>3510</v>
      </c>
      <c r="L414" s="528"/>
      <c r="M414" s="192"/>
      <c r="N414" s="192"/>
      <c r="O414" s="192"/>
      <c r="Q414" s="192"/>
      <c r="R414" s="192"/>
      <c r="S414" s="265"/>
      <c r="T414" s="192"/>
      <c r="U414" s="192"/>
      <c r="W414" s="192"/>
      <c r="X414" s="192"/>
      <c r="Y414" s="291"/>
      <c r="Z414" s="192"/>
    </row>
    <row r="415" spans="2:26" ht="6.75" customHeight="1" thickBot="1">
      <c r="K415" s="539"/>
      <c r="L415" s="528"/>
      <c r="M415" s="192"/>
      <c r="N415" s="192"/>
      <c r="O415" s="192"/>
      <c r="Q415" s="192"/>
      <c r="R415" s="192"/>
      <c r="S415" s="265"/>
      <c r="T415" s="192"/>
      <c r="U415" s="192"/>
      <c r="W415" s="192"/>
      <c r="X415" s="192"/>
      <c r="Y415" s="291"/>
      <c r="Z415" s="192"/>
    </row>
    <row r="416" spans="2:26" ht="39.950000000000003" customHeight="1" thickBot="1">
      <c r="K416" s="529"/>
      <c r="L416" s="465"/>
      <c r="M416" s="328" t="str">
        <f>+M$10</f>
        <v>Valore netto al 31/12/2017</v>
      </c>
      <c r="N416" s="328" t="str">
        <f>+N$10</f>
        <v>Valore netto al 31/12/2018</v>
      </c>
      <c r="O416" s="1149" t="str">
        <f>+O$10</f>
        <v>Variazione</v>
      </c>
      <c r="P416" s="1148"/>
      <c r="Q416" s="328" t="str">
        <f>+Q$10</f>
        <v>Prechiusura al ° trimestre 2018</v>
      </c>
      <c r="R416" s="525"/>
      <c r="S416" s="265"/>
      <c r="T416" s="1145" t="str">
        <f>T$330</f>
        <v>Costi da utilizzo contributi 2018</v>
      </c>
      <c r="U416" s="1143" t="str">
        <f>U$330</f>
        <v>Costi da utilizzo contributi DI CUI SOCIO-SAN</v>
      </c>
      <c r="V416" s="1144"/>
      <c r="W416" s="1142" t="str">
        <f>W$330</f>
        <v>Costi da contributi 2018</v>
      </c>
      <c r="X416" s="1143" t="str">
        <f>X$330</f>
        <v>Costi da contributi DI CUI SOCIO-SAN</v>
      </c>
      <c r="Y416" s="291"/>
      <c r="Z416" s="679"/>
    </row>
    <row r="417" spans="2:26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95" t="s">
        <v>939</v>
      </c>
      <c r="L417" s="105" t="s">
        <v>3218</v>
      </c>
      <c r="M417" s="106">
        <f>+M420+M777</f>
        <v>474689</v>
      </c>
      <c r="N417" s="106">
        <f>+N420+N777</f>
        <v>488274</v>
      </c>
      <c r="O417" s="107">
        <f>+N417-M417</f>
        <v>13585</v>
      </c>
      <c r="Q417" s="106">
        <f>+Q420+Q777</f>
        <v>60933</v>
      </c>
      <c r="R417" s="515"/>
      <c r="S417" s="265"/>
      <c r="T417" s="106">
        <f>+T420+T777</f>
        <v>1463</v>
      </c>
      <c r="U417" s="106">
        <f>+U420+U777</f>
        <v>556</v>
      </c>
      <c r="W417" s="106">
        <f>+W420+W777</f>
        <v>4245</v>
      </c>
      <c r="X417" s="106">
        <f>+X420+X777</f>
        <v>0</v>
      </c>
      <c r="Y417" s="291"/>
      <c r="Z417" s="518"/>
    </row>
    <row r="418" spans="2:26" ht="16.5" thickTop="1" thickBot="1">
      <c r="K418" s="540"/>
      <c r="M418" s="265"/>
      <c r="S418" s="265"/>
      <c r="Y418" s="291"/>
      <c r="Z418" s="291"/>
    </row>
    <row r="419" spans="2:26" ht="39.950000000000003" customHeight="1" thickBot="1">
      <c r="K419" s="529"/>
      <c r="L419" s="465"/>
      <c r="M419" s="328" t="str">
        <f>+M$10</f>
        <v>Valore netto al 31/12/2017</v>
      </c>
      <c r="N419" s="328" t="str">
        <f>+N$10</f>
        <v>Valore netto al 31/12/2018</v>
      </c>
      <c r="O419" s="1149" t="str">
        <f>+O$10</f>
        <v>Variazione</v>
      </c>
      <c r="P419" s="1148"/>
      <c r="Q419" s="328" t="str">
        <f>+Q$10</f>
        <v>Prechiusura al ° trimestre 2018</v>
      </c>
      <c r="R419" s="525"/>
      <c r="S419" s="265"/>
      <c r="T419" s="1145" t="str">
        <f>T$330</f>
        <v>Costi da utilizzo contributi 2018</v>
      </c>
      <c r="U419" s="1143" t="str">
        <f>U$330</f>
        <v>Costi da utilizzo contributi DI CUI SOCIO-SAN</v>
      </c>
      <c r="V419" s="1144"/>
      <c r="W419" s="1142" t="str">
        <f>W$330</f>
        <v>Costi da contributi 2018</v>
      </c>
      <c r="X419" s="1143" t="str">
        <f>X$330</f>
        <v>Costi da contributi DI CUI SOCIO-SAN</v>
      </c>
      <c r="Y419" s="291"/>
      <c r="Z419" s="679"/>
    </row>
    <row r="420" spans="2:26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313" t="s">
        <v>941</v>
      </c>
      <c r="L420" s="171" t="s">
        <v>3218</v>
      </c>
      <c r="M420" s="172">
        <f>+M422+M435+M453+M501+M511+M536+M555+M569+M601+M609+M619+M689+M701+M719+M751</f>
        <v>471763</v>
      </c>
      <c r="N420" s="172">
        <f>+N422+N435+N453+N501+N511+N536+N555+N569+N601+N609+N619+N689+N701+N719+N751</f>
        <v>485445</v>
      </c>
      <c r="O420" s="173">
        <f>+N420-M420</f>
        <v>13682</v>
      </c>
      <c r="Q420" s="172">
        <f>+Q422+Q435+Q453+Q501+Q511+Q536+Q555+Q569+Q601+Q609+Q619+Q689+Q701+Q719+Q751</f>
        <v>59369</v>
      </c>
      <c r="R420" s="515"/>
      <c r="S420" s="265"/>
      <c r="T420" s="172">
        <f>+T422+T435+T453+T501+T511+T536+T555+T569+T601+T609+T619+T689+T701+T719+T751</f>
        <v>1376</v>
      </c>
      <c r="U420" s="172">
        <f>+U422+U435+U453+U501+U511+U536+U555+U569+U601+U609+U619+U689+U701+U719+U751</f>
        <v>556</v>
      </c>
      <c r="W420" s="172">
        <f>+W422+W435+W453+W501+W511+W536+W555+W569+W601+W609+W619+W689+W701+W719+W751</f>
        <v>4141</v>
      </c>
      <c r="X420" s="172">
        <f>+X422+X435+X453+X501+X511+X536+X555+X569+X601+X609+X619+X689+X701+X719+X751</f>
        <v>0</v>
      </c>
      <c r="Y420" s="291"/>
      <c r="Z420" s="518"/>
    </row>
    <row r="421" spans="2:26" ht="16.5" thickTop="1" thickBot="1">
      <c r="K421" s="540"/>
      <c r="M421" s="265"/>
      <c r="S421" s="265"/>
      <c r="Y421" s="291"/>
      <c r="Z421" s="291"/>
    </row>
    <row r="422" spans="2:26" ht="17.25" thickTop="1" thickBot="1">
      <c r="B422" s="110" t="s">
        <v>942</v>
      </c>
      <c r="C422" s="242" t="s">
        <v>3529</v>
      </c>
      <c r="D422" s="243"/>
      <c r="E422" s="243"/>
      <c r="F422" s="243"/>
      <c r="G422" s="112"/>
      <c r="H422" s="243"/>
      <c r="I422" s="243"/>
      <c r="J422" s="243"/>
      <c r="K422" s="113" t="s">
        <v>943</v>
      </c>
      <c r="L422" s="114" t="s">
        <v>3218</v>
      </c>
      <c r="M422" s="115">
        <f>SUM(M425:M433)</f>
        <v>30913</v>
      </c>
      <c r="N422" s="115">
        <f>SUM(N425:N433)</f>
        <v>30709</v>
      </c>
      <c r="O422" s="116">
        <f>+N422-M422</f>
        <v>-204</v>
      </c>
      <c r="Q422" s="115">
        <f>SUM(Q425:Q433)</f>
        <v>0</v>
      </c>
      <c r="R422" s="516"/>
      <c r="S422" s="265"/>
      <c r="T422" s="115">
        <f>SUM(T425:T433)</f>
        <v>0</v>
      </c>
      <c r="U422" s="115">
        <f>SUM(U425:U433)</f>
        <v>0</v>
      </c>
      <c r="W422" s="115">
        <f>SUM(W425:W433)</f>
        <v>0</v>
      </c>
      <c r="X422" s="115">
        <f>SUM(X425:X433)</f>
        <v>0</v>
      </c>
      <c r="Y422" s="291"/>
      <c r="Z422" s="519"/>
    </row>
    <row r="423" spans="2:26" ht="16.5" thickTop="1" thickBot="1">
      <c r="K423" s="540"/>
      <c r="M423" s="265"/>
      <c r="S423" s="265"/>
      <c r="Y423" s="291"/>
      <c r="Z423" s="291"/>
    </row>
    <row r="424" spans="2:26" ht="39.950000000000003" customHeight="1" thickBot="1">
      <c r="B424" s="102" t="s">
        <v>3221</v>
      </c>
      <c r="C424" s="245" t="s">
        <v>48</v>
      </c>
      <c r="D424" s="245"/>
      <c r="E424" s="245"/>
      <c r="F424" s="246"/>
      <c r="G424" s="246"/>
      <c r="H424" s="246"/>
      <c r="I424" s="246"/>
      <c r="J424" s="246"/>
      <c r="K424" s="302" t="s">
        <v>3222</v>
      </c>
      <c r="L424" s="135"/>
      <c r="M424" s="328" t="str">
        <f>+M$10</f>
        <v>Valore netto al 31/12/2017</v>
      </c>
      <c r="N424" s="328" t="str">
        <f>+N$10</f>
        <v>Valore netto al 31/12/2018</v>
      </c>
      <c r="O424" s="1149" t="str">
        <f>+O$10</f>
        <v>Variazione</v>
      </c>
      <c r="P424" s="1148"/>
      <c r="Q424" s="328" t="str">
        <f>+Q$10</f>
        <v>Prechiusura al ° trimestre 2018</v>
      </c>
      <c r="R424" s="525"/>
      <c r="S424" s="265"/>
      <c r="T424" s="1145" t="str">
        <f>T$330</f>
        <v>Costi da utilizzo contributi 2018</v>
      </c>
      <c r="U424" s="1143" t="str">
        <f>U$330</f>
        <v>Costi da utilizzo contributi DI CUI SOCIO-SAN</v>
      </c>
      <c r="V424" s="1144"/>
      <c r="W424" s="1142" t="str">
        <f>W$330</f>
        <v>Costi da contributi 2018</v>
      </c>
      <c r="X424" s="1143" t="str">
        <f>X$330</f>
        <v>Costi da contributi DI CUI SOCIO-SAN</v>
      </c>
      <c r="Y424" s="291"/>
      <c r="Z424" s="679"/>
    </row>
    <row r="425" spans="2:26" ht="15" customHeight="1">
      <c r="B425" s="127" t="s">
        <v>944</v>
      </c>
      <c r="C425" s="127" t="s">
        <v>3530</v>
      </c>
      <c r="D425" s="127"/>
      <c r="E425" s="127"/>
      <c r="F425" s="127"/>
      <c r="G425" s="127"/>
      <c r="H425" s="127"/>
      <c r="I425" s="127"/>
      <c r="J425" s="127"/>
      <c r="K425" s="304" t="s">
        <v>948</v>
      </c>
      <c r="L425" s="125" t="s">
        <v>3218</v>
      </c>
      <c r="M425" s="530">
        <f>+'NI-San'!M425+'NI-Ter'!M425+'NI-Soc'!M425+'NI-Ric'!M425+'NI-118'!M425</f>
        <v>22677</v>
      </c>
      <c r="N425" s="530">
        <f>+'NI-San'!N425+'NI-Ter'!N425+'NI-Soc'!N425+'NI-Ric'!N425+'NI-118'!N425</f>
        <v>22587</v>
      </c>
      <c r="O425" s="126">
        <f t="shared" ref="O425:O433" si="14">+N425-M425</f>
        <v>-90</v>
      </c>
      <c r="Q425" s="530">
        <f>+'NI-San'!Q425+'NI-Ter'!Q425+'NI-Soc'!Q425+'NI-Ric'!Q425+'NI-118'!Q425</f>
        <v>0</v>
      </c>
      <c r="R425" s="517"/>
      <c r="S425" s="265"/>
      <c r="T425" s="530">
        <f>+'NI-San'!S425+'NI-Ter'!S425+'NI-Soc'!P425+'NI-Ric'!S425+'NI-118'!S425</f>
        <v>0</v>
      </c>
      <c r="U425" s="530">
        <f>+'NI-San'!T425+'NI-Ter'!T425+'NI-Soc'!Q425+'NI-Ric'!T425+'NI-118'!T425</f>
        <v>0</v>
      </c>
      <c r="V425" s="464"/>
      <c r="W425" s="530">
        <f>+'NI-San'!V425+'NI-Ter'!V425+'NI-Soc'!S425+'NI-Ric'!V425+'NI-118'!V425</f>
        <v>0</v>
      </c>
      <c r="X425" s="530">
        <f>+'NI-San'!W425+'NI-Ter'!W425+'NI-Soc'!T425+'NI-Ric'!W425+'NI-118'!W425</f>
        <v>0</v>
      </c>
      <c r="Y425" s="291"/>
      <c r="Z425" s="675"/>
    </row>
    <row r="426" spans="2:26">
      <c r="B426" s="127" t="s">
        <v>950</v>
      </c>
      <c r="C426" s="127" t="s">
        <v>3531</v>
      </c>
      <c r="D426" s="127"/>
      <c r="E426" s="127"/>
      <c r="F426" s="127"/>
      <c r="G426" s="127"/>
      <c r="H426" s="127"/>
      <c r="I426" s="127"/>
      <c r="J426" s="127"/>
      <c r="K426" s="304" t="s">
        <v>952</v>
      </c>
      <c r="L426" s="125" t="s">
        <v>3218</v>
      </c>
      <c r="M426" s="530">
        <f>+'NI-San'!M426+'NI-Ter'!M426+'NI-Soc'!M426+'NI-Ric'!M426+'NI-118'!M426</f>
        <v>4913</v>
      </c>
      <c r="N426" s="530">
        <f>+'NI-San'!N426+'NI-Ter'!N426+'NI-Soc'!N426+'NI-Ric'!N426+'NI-118'!N426</f>
        <v>4807</v>
      </c>
      <c r="O426" s="126">
        <f t="shared" si="14"/>
        <v>-106</v>
      </c>
      <c r="Q426" s="530">
        <f>+'NI-San'!Q426+'NI-Ter'!Q426+'NI-Soc'!Q426+'NI-Ric'!Q426+'NI-118'!Q426</f>
        <v>0</v>
      </c>
      <c r="R426" s="517"/>
      <c r="S426" s="265"/>
      <c r="T426" s="530">
        <f>+'NI-San'!S426+'NI-Ter'!S426+'NI-Soc'!P426+'NI-Ric'!S426+'NI-118'!S426</f>
        <v>0</v>
      </c>
      <c r="U426" s="530">
        <f>+'NI-San'!T426+'NI-Ter'!T426+'NI-Soc'!Q426+'NI-Ric'!T426+'NI-118'!T426</f>
        <v>0</v>
      </c>
      <c r="V426" s="464"/>
      <c r="W426" s="530">
        <f>+'NI-San'!V426+'NI-Ter'!V426+'NI-Soc'!S426+'NI-Ric'!V426+'NI-118'!V426</f>
        <v>0</v>
      </c>
      <c r="X426" s="530">
        <f>+'NI-San'!W426+'NI-Ter'!W426+'NI-Soc'!T426+'NI-Ric'!W426+'NI-118'!W426</f>
        <v>0</v>
      </c>
      <c r="Y426" s="291"/>
      <c r="Z426" s="675"/>
    </row>
    <row r="427" spans="2:26" ht="25.5">
      <c r="B427" s="127" t="s">
        <v>953</v>
      </c>
      <c r="C427" s="127" t="s">
        <v>3532</v>
      </c>
      <c r="D427" s="127"/>
      <c r="E427" s="127"/>
      <c r="F427" s="127"/>
      <c r="G427" s="127"/>
      <c r="H427" s="127"/>
      <c r="I427" s="127"/>
      <c r="J427" s="127"/>
      <c r="K427" s="304" t="s">
        <v>955</v>
      </c>
      <c r="L427" s="125" t="s">
        <v>3218</v>
      </c>
      <c r="M427" s="530">
        <f>+'NI-San'!M427+'NI-Ter'!M427+'NI-Soc'!M427+'NI-Ric'!M427+'NI-118'!M427</f>
        <v>3269</v>
      </c>
      <c r="N427" s="530">
        <f>+'NI-San'!N427+'NI-Ter'!N427+'NI-Soc'!N427+'NI-Ric'!N427+'NI-118'!N427</f>
        <v>3258</v>
      </c>
      <c r="O427" s="126">
        <f t="shared" si="14"/>
        <v>-11</v>
      </c>
      <c r="Q427" s="530">
        <f>+'NI-San'!Q427+'NI-Ter'!Q427+'NI-Soc'!Q427+'NI-Ric'!Q427+'NI-118'!Q427</f>
        <v>0</v>
      </c>
      <c r="R427" s="517"/>
      <c r="S427" s="265"/>
      <c r="T427" s="530">
        <f>+'NI-San'!S427+'NI-Ter'!S427+'NI-Soc'!P427+'NI-Ric'!S427+'NI-118'!S427</f>
        <v>0</v>
      </c>
      <c r="U427" s="530">
        <f>+'NI-San'!T427+'NI-Ter'!T427+'NI-Soc'!Q427+'NI-Ric'!T427+'NI-118'!T427</f>
        <v>0</v>
      </c>
      <c r="V427" s="464"/>
      <c r="W427" s="530">
        <f>+'NI-San'!V427+'NI-Ter'!V427+'NI-Soc'!S427+'NI-Ric'!V427+'NI-118'!V427</f>
        <v>0</v>
      </c>
      <c r="X427" s="530">
        <f>+'NI-San'!W427+'NI-Ter'!W427+'NI-Soc'!T427+'NI-Ric'!W427+'NI-118'!W427</f>
        <v>0</v>
      </c>
      <c r="Y427" s="291"/>
      <c r="Z427" s="675"/>
    </row>
    <row r="428" spans="2:26">
      <c r="B428" s="127" t="s">
        <v>956</v>
      </c>
      <c r="C428" s="127" t="s">
        <v>3533</v>
      </c>
      <c r="D428" s="127"/>
      <c r="E428" s="127"/>
      <c r="F428" s="127"/>
      <c r="G428" s="127"/>
      <c r="H428" s="127"/>
      <c r="I428" s="127"/>
      <c r="J428" s="127"/>
      <c r="K428" s="304" t="s">
        <v>959</v>
      </c>
      <c r="L428" s="125" t="s">
        <v>3218</v>
      </c>
      <c r="M428" s="530">
        <f>+'NI-San'!M428+'NI-Ter'!M428+'NI-Soc'!M428+'NI-Ric'!M428+'NI-118'!M428</f>
        <v>0</v>
      </c>
      <c r="N428" s="530">
        <f>+'NI-San'!N428+'NI-Ter'!N428+'NI-Soc'!N428+'NI-Ric'!N428+'NI-118'!N428</f>
        <v>0</v>
      </c>
      <c r="O428" s="126">
        <f t="shared" si="14"/>
        <v>0</v>
      </c>
      <c r="Q428" s="530">
        <f>+'NI-San'!Q428+'NI-Ter'!Q428+'NI-Soc'!Q428+'NI-Ric'!Q428+'NI-118'!Q428</f>
        <v>0</v>
      </c>
      <c r="R428" s="517"/>
      <c r="S428" s="265"/>
      <c r="T428" s="530">
        <f>+'NI-San'!S428+'NI-Ter'!S428+'NI-Soc'!P428+'NI-Ric'!S428+'NI-118'!S428</f>
        <v>0</v>
      </c>
      <c r="U428" s="530">
        <f>+'NI-San'!T428+'NI-Ter'!T428+'NI-Soc'!Q428+'NI-Ric'!T428+'NI-118'!T428</f>
        <v>0</v>
      </c>
      <c r="V428" s="464"/>
      <c r="W428" s="530">
        <f>+'NI-San'!V428+'NI-Ter'!V428+'NI-Soc'!S428+'NI-Ric'!V428+'NI-118'!V428</f>
        <v>0</v>
      </c>
      <c r="X428" s="530">
        <f>+'NI-San'!W428+'NI-Ter'!W428+'NI-Soc'!T428+'NI-Ric'!W428+'NI-118'!W428</f>
        <v>0</v>
      </c>
      <c r="Y428" s="291"/>
      <c r="Z428" s="675"/>
    </row>
    <row r="429" spans="2:26">
      <c r="B429" s="127" t="s">
        <v>960</v>
      </c>
      <c r="C429" s="127" t="s">
        <v>3534</v>
      </c>
      <c r="D429" s="127"/>
      <c r="E429" s="127"/>
      <c r="F429" s="127"/>
      <c r="G429" s="127"/>
      <c r="H429" s="127"/>
      <c r="I429" s="127"/>
      <c r="J429" s="127"/>
      <c r="K429" s="304" t="s">
        <v>961</v>
      </c>
      <c r="L429" s="125" t="s">
        <v>3218</v>
      </c>
      <c r="M429" s="530">
        <f>+'NI-San'!M429+'NI-Ter'!M429+'NI-Soc'!M429+'NI-Ric'!M429+'NI-118'!M429</f>
        <v>0</v>
      </c>
      <c r="N429" s="530">
        <f>+'NI-San'!N429+'NI-Ter'!N429+'NI-Soc'!N429+'NI-Ric'!N429+'NI-118'!N429</f>
        <v>0</v>
      </c>
      <c r="O429" s="126">
        <f t="shared" si="14"/>
        <v>0</v>
      </c>
      <c r="Q429" s="530">
        <f>+'NI-San'!Q429+'NI-Ter'!Q429+'NI-Soc'!Q429+'NI-Ric'!Q429+'NI-118'!Q429</f>
        <v>0</v>
      </c>
      <c r="R429" s="517"/>
      <c r="S429" s="265"/>
      <c r="T429" s="530">
        <f>+'NI-San'!S429+'NI-Ter'!S429+'NI-Soc'!P429+'NI-Ric'!S429+'NI-118'!S429</f>
        <v>0</v>
      </c>
      <c r="U429" s="530">
        <f>+'NI-San'!T429+'NI-Ter'!T429+'NI-Soc'!Q429+'NI-Ric'!T429+'NI-118'!T429</f>
        <v>0</v>
      </c>
      <c r="V429" s="464"/>
      <c r="W429" s="530">
        <f>+'NI-San'!V429+'NI-Ter'!V429+'NI-Soc'!S429+'NI-Ric'!V429+'NI-118'!V429</f>
        <v>0</v>
      </c>
      <c r="X429" s="530">
        <f>+'NI-San'!W429+'NI-Ter'!W429+'NI-Soc'!T429+'NI-Ric'!W429+'NI-118'!W429</f>
        <v>0</v>
      </c>
      <c r="Y429" s="291"/>
      <c r="Z429" s="675"/>
    </row>
    <row r="430" spans="2:26">
      <c r="B430" s="127" t="s">
        <v>962</v>
      </c>
      <c r="C430" s="127" t="s">
        <v>3535</v>
      </c>
      <c r="D430" s="127"/>
      <c r="E430" s="127"/>
      <c r="F430" s="127"/>
      <c r="G430" s="127"/>
      <c r="H430" s="127"/>
      <c r="I430" s="127"/>
      <c r="J430" s="127"/>
      <c r="K430" s="304" t="s">
        <v>963</v>
      </c>
      <c r="L430" s="125" t="s">
        <v>3218</v>
      </c>
      <c r="M430" s="530">
        <f>+'NI-San'!M430+'NI-Ter'!M430+'NI-Soc'!M430+'NI-Ric'!M430+'NI-118'!M430</f>
        <v>0</v>
      </c>
      <c r="N430" s="530">
        <f>+'NI-San'!N430+'NI-Ter'!N430+'NI-Soc'!N430+'NI-Ric'!N430+'NI-118'!N430</f>
        <v>0</v>
      </c>
      <c r="O430" s="126">
        <f t="shared" si="14"/>
        <v>0</v>
      </c>
      <c r="Q430" s="530">
        <f>+'NI-San'!Q430+'NI-Ter'!Q430+'NI-Soc'!Q430+'NI-Ric'!Q430+'NI-118'!Q430</f>
        <v>0</v>
      </c>
      <c r="R430" s="517"/>
      <c r="S430" s="265"/>
      <c r="T430" s="530">
        <f>+'NI-San'!S430+'NI-Ter'!S430+'NI-Soc'!P430+'NI-Ric'!S430+'NI-118'!S430</f>
        <v>0</v>
      </c>
      <c r="U430" s="530">
        <f>+'NI-San'!T430+'NI-Ter'!T430+'NI-Soc'!Q430+'NI-Ric'!T430+'NI-118'!T430</f>
        <v>0</v>
      </c>
      <c r="V430" s="464"/>
      <c r="W430" s="530">
        <f>+'NI-San'!V430+'NI-Ter'!V430+'NI-Soc'!S430+'NI-Ric'!V430+'NI-118'!V430</f>
        <v>0</v>
      </c>
      <c r="X430" s="530">
        <f>+'NI-San'!W430+'NI-Ter'!W430+'NI-Soc'!T430+'NI-Ric'!W430+'NI-118'!W430</f>
        <v>0</v>
      </c>
      <c r="Y430" s="291"/>
      <c r="Z430" s="675"/>
    </row>
    <row r="431" spans="2:26">
      <c r="B431" s="127" t="s">
        <v>964</v>
      </c>
      <c r="C431" s="127" t="s">
        <v>3536</v>
      </c>
      <c r="D431" s="127"/>
      <c r="E431" s="127"/>
      <c r="F431" s="127"/>
      <c r="G431" s="127"/>
      <c r="H431" s="127"/>
      <c r="I431" s="127"/>
      <c r="J431" s="127"/>
      <c r="K431" s="304" t="s">
        <v>965</v>
      </c>
      <c r="L431" s="125" t="s">
        <v>3218</v>
      </c>
      <c r="M431" s="530">
        <f>+'NI-San'!M431+'NI-Ter'!M431+'NI-Soc'!M431+'NI-Ric'!M431+'NI-118'!M431</f>
        <v>0</v>
      </c>
      <c r="N431" s="530">
        <f>+'NI-San'!N431+'NI-Ter'!N431+'NI-Soc'!N431+'NI-Ric'!N431+'NI-118'!N431</f>
        <v>0</v>
      </c>
      <c r="O431" s="126">
        <f t="shared" si="14"/>
        <v>0</v>
      </c>
      <c r="Q431" s="530">
        <f>+'NI-San'!Q431+'NI-Ter'!Q431+'NI-Soc'!Q431+'NI-Ric'!Q431+'NI-118'!Q431</f>
        <v>0</v>
      </c>
      <c r="R431" s="517"/>
      <c r="S431" s="265"/>
      <c r="T431" s="530">
        <f>+'NI-San'!S431+'NI-Ter'!S431+'NI-Soc'!P431+'NI-Ric'!S431+'NI-118'!S431</f>
        <v>0</v>
      </c>
      <c r="U431" s="530">
        <f>+'NI-San'!T431+'NI-Ter'!T431+'NI-Soc'!Q431+'NI-Ric'!T431+'NI-118'!T431</f>
        <v>0</v>
      </c>
      <c r="V431" s="464"/>
      <c r="W431" s="530">
        <f>+'NI-San'!V431+'NI-Ter'!V431+'NI-Soc'!S431+'NI-Ric'!V431+'NI-118'!V431</f>
        <v>0</v>
      </c>
      <c r="X431" s="530">
        <f>+'NI-San'!W431+'NI-Ter'!W431+'NI-Soc'!T431+'NI-Ric'!W431+'NI-118'!W431</f>
        <v>0</v>
      </c>
      <c r="Y431" s="291"/>
      <c r="Z431" s="675"/>
    </row>
    <row r="432" spans="2:26" ht="25.5">
      <c r="B432" s="127" t="s">
        <v>967</v>
      </c>
      <c r="C432" s="127" t="s">
        <v>3537</v>
      </c>
      <c r="D432" s="127"/>
      <c r="E432" s="127"/>
      <c r="F432" s="127"/>
      <c r="G432" s="127"/>
      <c r="H432" s="127"/>
      <c r="I432" s="127"/>
      <c r="J432" s="127"/>
      <c r="K432" s="304" t="s">
        <v>969</v>
      </c>
      <c r="L432" s="125" t="s">
        <v>3218</v>
      </c>
      <c r="M432" s="530">
        <f>+'NI-San'!M432+'NI-Ter'!M432+'NI-Soc'!M432+'NI-Ric'!M432+'NI-118'!M432</f>
        <v>54</v>
      </c>
      <c r="N432" s="530">
        <f>+'NI-San'!N432+'NI-Ter'!N432+'NI-Soc'!N432+'NI-Ric'!N432+'NI-118'!N432</f>
        <v>57</v>
      </c>
      <c r="O432" s="126">
        <f t="shared" si="14"/>
        <v>3</v>
      </c>
      <c r="Q432" s="530">
        <f>+'NI-San'!Q432+'NI-Ter'!Q432+'NI-Soc'!Q432+'NI-Ric'!Q432+'NI-118'!Q432</f>
        <v>0</v>
      </c>
      <c r="R432" s="517"/>
      <c r="S432" s="265"/>
      <c r="T432" s="530">
        <f>+'NI-San'!S432+'NI-Ter'!S432+'NI-Soc'!P432+'NI-Ric'!S432+'NI-118'!S432</f>
        <v>0</v>
      </c>
      <c r="U432" s="530">
        <f>+'NI-San'!T432+'NI-Ter'!T432+'NI-Soc'!Q432+'NI-Ric'!T432+'NI-118'!T432</f>
        <v>0</v>
      </c>
      <c r="V432" s="464"/>
      <c r="W432" s="530">
        <f>+'NI-San'!V432+'NI-Ter'!V432+'NI-Soc'!S432+'NI-Ric'!V432+'NI-118'!V432</f>
        <v>0</v>
      </c>
      <c r="X432" s="530">
        <f>+'NI-San'!W432+'NI-Ter'!W432+'NI-Soc'!T432+'NI-Ric'!W432+'NI-118'!W432</f>
        <v>0</v>
      </c>
      <c r="Y432" s="291"/>
      <c r="Z432" s="675"/>
    </row>
    <row r="433" spans="2:26">
      <c r="B433" s="127" t="s">
        <v>970</v>
      </c>
      <c r="C433" s="127" t="s">
        <v>3538</v>
      </c>
      <c r="D433" s="127"/>
      <c r="E433" s="127"/>
      <c r="F433" s="123"/>
      <c r="G433" s="123"/>
      <c r="H433" s="123"/>
      <c r="I433" s="127"/>
      <c r="J433" s="127"/>
      <c r="K433" s="181" t="s">
        <v>972</v>
      </c>
      <c r="L433" s="125" t="s">
        <v>3218</v>
      </c>
      <c r="M433" s="530">
        <f>+'NI-San'!M433+'NI-Ter'!M433+'NI-Soc'!M433+'NI-Ric'!M433+'NI-118'!M433</f>
        <v>0</v>
      </c>
      <c r="N433" s="530">
        <f>+'NI-San'!N433+'NI-Ter'!N433+'NI-Soc'!N433+'NI-Ric'!N433+'NI-118'!N433</f>
        <v>0</v>
      </c>
      <c r="O433" s="126">
        <f t="shared" si="14"/>
        <v>0</v>
      </c>
      <c r="Q433" s="530">
        <f>+'NI-San'!Q433+'NI-Ter'!Q433+'NI-Soc'!Q433+'NI-Ric'!Q433+'NI-118'!Q433</f>
        <v>0</v>
      </c>
      <c r="R433" s="517"/>
      <c r="S433" s="265"/>
      <c r="T433" s="530">
        <f>+'NI-San'!S433+'NI-Ter'!S433+'NI-Soc'!P433+'NI-Ric'!S433+'NI-118'!S433</f>
        <v>0</v>
      </c>
      <c r="U433" s="530">
        <f>+'NI-San'!T433+'NI-Ter'!T433+'NI-Soc'!Q433+'NI-Ric'!T433+'NI-118'!T433</f>
        <v>0</v>
      </c>
      <c r="V433" s="464"/>
      <c r="W433" s="530">
        <f>+'NI-San'!V433+'NI-Ter'!V433+'NI-Soc'!S433+'NI-Ric'!V433+'NI-118'!V433</f>
        <v>0</v>
      </c>
      <c r="X433" s="530">
        <f>+'NI-San'!W433+'NI-Ter'!W433+'NI-Soc'!T433+'NI-Ric'!W433+'NI-118'!W433</f>
        <v>0</v>
      </c>
      <c r="Y433" s="291"/>
      <c r="Z433" s="675"/>
    </row>
    <row r="434" spans="2:26" ht="15.75" thickBot="1">
      <c r="K434" s="541"/>
      <c r="L434" s="543"/>
      <c r="M434" s="514"/>
      <c r="N434" s="514"/>
      <c r="O434" s="520"/>
      <c r="Q434" s="514"/>
      <c r="R434" s="520"/>
      <c r="S434" s="265"/>
      <c r="T434" s="514"/>
      <c r="U434" s="514"/>
      <c r="W434" s="514"/>
      <c r="X434" s="514"/>
      <c r="Y434" s="291"/>
      <c r="Z434" s="514"/>
    </row>
    <row r="435" spans="2:26" ht="17.25" thickTop="1" thickBot="1">
      <c r="B435" s="110" t="s">
        <v>973</v>
      </c>
      <c r="C435" s="242" t="s">
        <v>3539</v>
      </c>
      <c r="D435" s="243"/>
      <c r="E435" s="243"/>
      <c r="F435" s="243"/>
      <c r="G435" s="112"/>
      <c r="H435" s="243"/>
      <c r="I435" s="243"/>
      <c r="J435" s="243"/>
      <c r="K435" s="113" t="s">
        <v>974</v>
      </c>
      <c r="L435" s="114" t="s">
        <v>3218</v>
      </c>
      <c r="M435" s="115">
        <f>SUM(M438:M451)</f>
        <v>48947</v>
      </c>
      <c r="N435" s="115">
        <f>SUM(N438:N451)</f>
        <v>48042</v>
      </c>
      <c r="O435" s="116">
        <f>+N435-M435</f>
        <v>-905</v>
      </c>
      <c r="Q435" s="115">
        <f>SUM(Q438:Q451)</f>
        <v>0</v>
      </c>
      <c r="R435" s="516"/>
      <c r="S435" s="265"/>
      <c r="T435" s="115">
        <f>SUM(T438:T451)</f>
        <v>0</v>
      </c>
      <c r="U435" s="115">
        <f>SUM(U438:U451)</f>
        <v>0</v>
      </c>
      <c r="W435" s="115">
        <f>SUM(W438:W451)</f>
        <v>0</v>
      </c>
      <c r="X435" s="115">
        <f>SUM(X438:X451)</f>
        <v>0</v>
      </c>
      <c r="Y435" s="291"/>
      <c r="Z435" s="519"/>
    </row>
    <row r="436" spans="2:26" ht="16.5" thickTop="1" thickBot="1">
      <c r="K436" s="540"/>
      <c r="M436" s="265"/>
      <c r="S436" s="265"/>
      <c r="Y436" s="291"/>
      <c r="Z436" s="291"/>
    </row>
    <row r="437" spans="2:26" ht="39.950000000000003" customHeight="1" thickBot="1">
      <c r="B437" s="102" t="s">
        <v>3221</v>
      </c>
      <c r="C437" s="245" t="s">
        <v>48</v>
      </c>
      <c r="D437" s="245"/>
      <c r="E437" s="245"/>
      <c r="F437" s="246"/>
      <c r="G437" s="246"/>
      <c r="H437" s="246"/>
      <c r="I437" s="246"/>
      <c r="J437" s="246"/>
      <c r="K437" s="302" t="s">
        <v>3222</v>
      </c>
      <c r="L437" s="135"/>
      <c r="M437" s="328" t="str">
        <f>+M$10</f>
        <v>Valore netto al 31/12/2017</v>
      </c>
      <c r="N437" s="328" t="str">
        <f>+N$10</f>
        <v>Valore netto al 31/12/2018</v>
      </c>
      <c r="O437" s="1149" t="str">
        <f>+O$10</f>
        <v>Variazione</v>
      </c>
      <c r="P437" s="1148"/>
      <c r="Q437" s="328" t="str">
        <f>+Q$10</f>
        <v>Prechiusura al ° trimestre 2018</v>
      </c>
      <c r="R437" s="525"/>
      <c r="S437" s="265"/>
      <c r="T437" s="1145" t="str">
        <f>T$330</f>
        <v>Costi da utilizzo contributi 2018</v>
      </c>
      <c r="U437" s="1143" t="str">
        <f>U$330</f>
        <v>Costi da utilizzo contributi DI CUI SOCIO-SAN</v>
      </c>
      <c r="V437" s="1144"/>
      <c r="W437" s="1142" t="str">
        <f>W$330</f>
        <v>Costi da contributi 2018</v>
      </c>
      <c r="X437" s="1143" t="str">
        <f>X$330</f>
        <v>Costi da contributi DI CUI SOCIO-SAN</v>
      </c>
      <c r="Y437" s="291"/>
      <c r="Z437" s="679"/>
    </row>
    <row r="438" spans="2:26" ht="38.25">
      <c r="B438" s="127" t="s">
        <v>975</v>
      </c>
      <c r="C438" s="127" t="s">
        <v>3540</v>
      </c>
      <c r="D438" s="127"/>
      <c r="E438" s="127"/>
      <c r="F438" s="127"/>
      <c r="G438" s="127"/>
      <c r="H438" s="127"/>
      <c r="I438" s="127"/>
      <c r="J438" s="123"/>
      <c r="K438" s="314" t="s">
        <v>978</v>
      </c>
      <c r="L438" s="125" t="s">
        <v>3218</v>
      </c>
      <c r="M438" s="530">
        <f>+'NI-San'!M438+'NI-Ter'!M438+'NI-Soc'!M438+'NI-Ric'!M438+'NI-118'!M438</f>
        <v>46497</v>
      </c>
      <c r="N438" s="530">
        <f>+'NI-San'!N438+'NI-Ter'!N438+'NI-Soc'!N438+'NI-Ric'!N438+'NI-118'!N438</f>
        <v>45563</v>
      </c>
      <c r="O438" s="126">
        <f t="shared" ref="O438:O451" si="15">+N438-M438</f>
        <v>-934</v>
      </c>
      <c r="Q438" s="530">
        <f>+'NI-San'!Q438+'NI-Ter'!Q438+'NI-Soc'!Q438+'NI-Ric'!Q438+'NI-118'!Q438</f>
        <v>0</v>
      </c>
      <c r="R438" s="517"/>
      <c r="S438" s="265"/>
      <c r="T438" s="530">
        <f>+'NI-San'!S438+'NI-Ter'!S438+'NI-Soc'!P438+'NI-Ric'!S438+'NI-118'!S438</f>
        <v>0</v>
      </c>
      <c r="U438" s="530">
        <f>+'NI-San'!T438+'NI-Ter'!T438+'NI-Soc'!Q438+'NI-Ric'!T438+'NI-118'!T438</f>
        <v>0</v>
      </c>
      <c r="V438" s="464"/>
      <c r="W438" s="530">
        <f>+'NI-San'!V438+'NI-Ter'!V438+'NI-Soc'!S438+'NI-Ric'!V438+'NI-118'!V438</f>
        <v>0</v>
      </c>
      <c r="X438" s="530">
        <f>+'NI-San'!W438+'NI-Ter'!W438+'NI-Soc'!T438+'NI-Ric'!W438+'NI-118'!W438</f>
        <v>0</v>
      </c>
      <c r="Y438" s="291"/>
      <c r="Z438" s="675"/>
    </row>
    <row r="439" spans="2:26" ht="38.25">
      <c r="B439" s="127" t="s">
        <v>979</v>
      </c>
      <c r="C439" s="127" t="s">
        <v>3541</v>
      </c>
      <c r="D439" s="127"/>
      <c r="E439" s="127"/>
      <c r="F439" s="127"/>
      <c r="G439" s="127"/>
      <c r="H439" s="127"/>
      <c r="I439" s="127"/>
      <c r="J439" s="123"/>
      <c r="K439" s="314" t="s">
        <v>980</v>
      </c>
      <c r="L439" s="125" t="s">
        <v>3218</v>
      </c>
      <c r="M439" s="530">
        <f>+'NI-San'!M439+'NI-Ter'!M439+'NI-Soc'!M439+'NI-Ric'!M439+'NI-118'!M439</f>
        <v>1240</v>
      </c>
      <c r="N439" s="530">
        <f>+'NI-San'!N439+'NI-Ter'!N439+'NI-Soc'!N439+'NI-Ric'!N439+'NI-118'!N439</f>
        <v>1164</v>
      </c>
      <c r="O439" s="126">
        <f t="shared" si="15"/>
        <v>-76</v>
      </c>
      <c r="Q439" s="530">
        <f>+'NI-San'!Q439+'NI-Ter'!Q439+'NI-Soc'!Q439+'NI-Ric'!Q439+'NI-118'!Q439</f>
        <v>0</v>
      </c>
      <c r="R439" s="517"/>
      <c r="S439" s="265"/>
      <c r="T439" s="530">
        <f>+'NI-San'!S439+'NI-Ter'!S439+'NI-Soc'!P439+'NI-Ric'!S439+'NI-118'!S439</f>
        <v>0</v>
      </c>
      <c r="U439" s="530">
        <f>+'NI-San'!T439+'NI-Ter'!T439+'NI-Soc'!Q439+'NI-Ric'!T439+'NI-118'!T439</f>
        <v>0</v>
      </c>
      <c r="V439" s="464"/>
      <c r="W439" s="530">
        <f>+'NI-San'!V439+'NI-Ter'!V439+'NI-Soc'!S439+'NI-Ric'!V439+'NI-118'!V439</f>
        <v>0</v>
      </c>
      <c r="X439" s="530">
        <f>+'NI-San'!W439+'NI-Ter'!W439+'NI-Soc'!T439+'NI-Ric'!W439+'NI-118'!W439</f>
        <v>0</v>
      </c>
      <c r="Y439" s="291"/>
      <c r="Z439" s="675"/>
    </row>
    <row r="440" spans="2:26" ht="38.25">
      <c r="B440" s="127" t="s">
        <v>981</v>
      </c>
      <c r="C440" s="127" t="s">
        <v>3542</v>
      </c>
      <c r="D440" s="127"/>
      <c r="E440" s="127"/>
      <c r="F440" s="127"/>
      <c r="G440" s="127"/>
      <c r="H440" s="127"/>
      <c r="I440" s="127"/>
      <c r="J440" s="123"/>
      <c r="K440" s="314" t="s">
        <v>983</v>
      </c>
      <c r="L440" s="125" t="s">
        <v>3218</v>
      </c>
      <c r="M440" s="530">
        <f>+'NI-San'!M440+'NI-Ter'!M440+'NI-Soc'!M440+'NI-Ric'!M440+'NI-118'!M440</f>
        <v>73</v>
      </c>
      <c r="N440" s="530">
        <f>+'NI-San'!N440+'NI-Ter'!N440+'NI-Soc'!N440+'NI-Ric'!N440+'NI-118'!N440</f>
        <v>74</v>
      </c>
      <c r="O440" s="126">
        <f t="shared" si="15"/>
        <v>1</v>
      </c>
      <c r="Q440" s="530">
        <f>+'NI-San'!Q440+'NI-Ter'!Q440+'NI-Soc'!Q440+'NI-Ric'!Q440+'NI-118'!Q440</f>
        <v>0</v>
      </c>
      <c r="R440" s="517"/>
      <c r="S440" s="265"/>
      <c r="T440" s="530">
        <f>+'NI-San'!S440+'NI-Ter'!S440+'NI-Soc'!P440+'NI-Ric'!S440+'NI-118'!S440</f>
        <v>0</v>
      </c>
      <c r="U440" s="530">
        <f>+'NI-San'!T440+'NI-Ter'!T440+'NI-Soc'!Q440+'NI-Ric'!T440+'NI-118'!T440</f>
        <v>0</v>
      </c>
      <c r="V440" s="464"/>
      <c r="W440" s="530">
        <f>+'NI-San'!V440+'NI-Ter'!V440+'NI-Soc'!S440+'NI-Ric'!V440+'NI-118'!V440</f>
        <v>0</v>
      </c>
      <c r="X440" s="530">
        <f>+'NI-San'!W440+'NI-Ter'!W440+'NI-Soc'!T440+'NI-Ric'!W440+'NI-118'!W440</f>
        <v>0</v>
      </c>
      <c r="Y440" s="291"/>
      <c r="Z440" s="675"/>
    </row>
    <row r="441" spans="2:26" ht="38.25">
      <c r="B441" s="127" t="s">
        <v>984</v>
      </c>
      <c r="C441" s="127" t="s">
        <v>3543</v>
      </c>
      <c r="D441" s="127"/>
      <c r="E441" s="127"/>
      <c r="F441" s="127"/>
      <c r="G441" s="127"/>
      <c r="H441" s="127"/>
      <c r="I441" s="127"/>
      <c r="J441" s="123"/>
      <c r="K441" s="314" t="s">
        <v>985</v>
      </c>
      <c r="L441" s="125" t="s">
        <v>3218</v>
      </c>
      <c r="M441" s="530">
        <f>+'NI-San'!M441+'NI-Ter'!M441+'NI-Soc'!M441+'NI-Ric'!M441+'NI-118'!M441</f>
        <v>4</v>
      </c>
      <c r="N441" s="530">
        <f>+'NI-San'!N441+'NI-Ter'!N441+'NI-Soc'!N441+'NI-Ric'!N441+'NI-118'!N441</f>
        <v>12</v>
      </c>
      <c r="O441" s="126">
        <f t="shared" si="15"/>
        <v>8</v>
      </c>
      <c r="Q441" s="530">
        <f>+'NI-San'!Q441+'NI-Ter'!Q441+'NI-Soc'!Q441+'NI-Ric'!Q441+'NI-118'!Q441</f>
        <v>0</v>
      </c>
      <c r="R441" s="517"/>
      <c r="S441" s="265"/>
      <c r="T441" s="530">
        <f>+'NI-San'!S441+'NI-Ter'!S441+'NI-Soc'!P441+'NI-Ric'!S441+'NI-118'!S441</f>
        <v>0</v>
      </c>
      <c r="U441" s="530">
        <f>+'NI-San'!T441+'NI-Ter'!T441+'NI-Soc'!Q441+'NI-Ric'!T441+'NI-118'!T441</f>
        <v>0</v>
      </c>
      <c r="V441" s="464"/>
      <c r="W441" s="530">
        <f>+'NI-San'!V441+'NI-Ter'!V441+'NI-Soc'!S441+'NI-Ric'!V441+'NI-118'!V441</f>
        <v>0</v>
      </c>
      <c r="X441" s="530">
        <f>+'NI-San'!W441+'NI-Ter'!W441+'NI-Soc'!T441+'NI-Ric'!W441+'NI-118'!W441</f>
        <v>0</v>
      </c>
      <c r="Y441" s="291"/>
      <c r="Z441" s="675"/>
    </row>
    <row r="442" spans="2:26" ht="38.25">
      <c r="B442" s="127" t="s">
        <v>986</v>
      </c>
      <c r="C442" s="127" t="s">
        <v>3544</v>
      </c>
      <c r="D442" s="127"/>
      <c r="E442" s="127"/>
      <c r="F442" s="127"/>
      <c r="G442" s="127"/>
      <c r="H442" s="127"/>
      <c r="I442" s="127"/>
      <c r="J442" s="123"/>
      <c r="K442" s="314" t="s">
        <v>987</v>
      </c>
      <c r="L442" s="125" t="s">
        <v>3218</v>
      </c>
      <c r="M442" s="530">
        <f>+'NI-San'!M442+'NI-Ter'!M442+'NI-Soc'!M442+'NI-Ric'!M442+'NI-118'!M442</f>
        <v>0</v>
      </c>
      <c r="N442" s="530">
        <f>+'NI-San'!N442+'NI-Ter'!N442+'NI-Soc'!N442+'NI-Ric'!N442+'NI-118'!N442</f>
        <v>0</v>
      </c>
      <c r="O442" s="126">
        <f t="shared" si="15"/>
        <v>0</v>
      </c>
      <c r="Q442" s="530">
        <f>+'NI-San'!Q442+'NI-Ter'!Q442+'NI-Soc'!Q442+'NI-Ric'!Q442+'NI-118'!Q442</f>
        <v>0</v>
      </c>
      <c r="R442" s="517"/>
      <c r="S442" s="265"/>
      <c r="T442" s="530">
        <f>+'NI-San'!S442+'NI-Ter'!S442+'NI-Soc'!P442+'NI-Ric'!S442+'NI-118'!S442</f>
        <v>0</v>
      </c>
      <c r="U442" s="530">
        <f>+'NI-San'!T442+'NI-Ter'!T442+'NI-Soc'!Q442+'NI-Ric'!T442+'NI-118'!T442</f>
        <v>0</v>
      </c>
      <c r="V442" s="464"/>
      <c r="W442" s="530">
        <f>+'NI-San'!V442+'NI-Ter'!V442+'NI-Soc'!S442+'NI-Ric'!V442+'NI-118'!V442</f>
        <v>0</v>
      </c>
      <c r="X442" s="530">
        <f>+'NI-San'!W442+'NI-Ter'!W442+'NI-Soc'!T442+'NI-Ric'!W442+'NI-118'!W442</f>
        <v>0</v>
      </c>
      <c r="Y442" s="291"/>
      <c r="Z442" s="675"/>
    </row>
    <row r="443" spans="2:26" ht="38.25" hidden="1">
      <c r="B443" s="127" t="s">
        <v>988</v>
      </c>
      <c r="C443" s="127" t="s">
        <v>3545</v>
      </c>
      <c r="D443" s="127"/>
      <c r="E443" s="127"/>
      <c r="F443" s="123"/>
      <c r="G443" s="123"/>
      <c r="H443" s="123"/>
      <c r="I443" s="127"/>
      <c r="J443" s="127"/>
      <c r="K443" s="181" t="s">
        <v>989</v>
      </c>
      <c r="L443" s="125" t="s">
        <v>3218</v>
      </c>
      <c r="M443" s="825"/>
      <c r="N443" s="825"/>
      <c r="O443" s="827"/>
      <c r="Q443" s="825"/>
      <c r="R443" s="517"/>
      <c r="S443" s="265"/>
      <c r="T443" s="530">
        <f>+'NI-San'!S443+'NI-Ter'!S443+'NI-Soc'!P443+'NI-Ric'!S443+'NI-118'!S443</f>
        <v>0</v>
      </c>
      <c r="U443" s="530">
        <f>+'NI-San'!T443+'NI-Ter'!T443+'NI-Soc'!Q443+'NI-Ric'!T443+'NI-118'!T443</f>
        <v>0</v>
      </c>
      <c r="V443" s="464"/>
      <c r="W443" s="530">
        <f>+'NI-San'!V443+'NI-Ter'!V443+'NI-Soc'!S443+'NI-Ric'!V443+'NI-118'!V443</f>
        <v>0</v>
      </c>
      <c r="X443" s="530">
        <f>+'NI-San'!W443+'NI-Ter'!W443+'NI-Soc'!T443+'NI-Ric'!W443+'NI-118'!W443</f>
        <v>0</v>
      </c>
      <c r="Y443" s="291"/>
      <c r="Z443" s="675"/>
    </row>
    <row r="444" spans="2:26" ht="38.25">
      <c r="B444" s="127" t="s">
        <v>990</v>
      </c>
      <c r="C444" s="127" t="s">
        <v>3546</v>
      </c>
      <c r="D444" s="127"/>
      <c r="E444" s="127"/>
      <c r="F444" s="127"/>
      <c r="G444" s="127"/>
      <c r="H444" s="127"/>
      <c r="I444" s="127"/>
      <c r="J444" s="123"/>
      <c r="K444" s="314" t="s">
        <v>991</v>
      </c>
      <c r="L444" s="125" t="s">
        <v>3218</v>
      </c>
      <c r="M444" s="530">
        <f>+'NI-San'!M444+'NI-Ter'!M444+'NI-Soc'!M444+'NI-Ric'!M444+'NI-118'!M444</f>
        <v>82</v>
      </c>
      <c r="N444" s="530">
        <f>+'NI-San'!N444+'NI-Ter'!N444+'NI-Soc'!N444+'NI-Ric'!N444+'NI-118'!N444</f>
        <v>26</v>
      </c>
      <c r="O444" s="126">
        <f t="shared" si="15"/>
        <v>-56</v>
      </c>
      <c r="Q444" s="530">
        <f>+'NI-San'!Q444+'NI-Ter'!Q444+'NI-Soc'!Q444+'NI-Ric'!Q444+'NI-118'!Q444</f>
        <v>0</v>
      </c>
      <c r="R444" s="517"/>
      <c r="S444" s="265"/>
      <c r="T444" s="530">
        <f>+'NI-San'!S444+'NI-Ter'!S444+'NI-Soc'!P444+'NI-Ric'!S444+'NI-118'!S444</f>
        <v>0</v>
      </c>
      <c r="U444" s="530">
        <f>+'NI-San'!T444+'NI-Ter'!T444+'NI-Soc'!Q444+'NI-Ric'!T444+'NI-118'!T444</f>
        <v>0</v>
      </c>
      <c r="V444" s="464"/>
      <c r="W444" s="530">
        <f>+'NI-San'!V444+'NI-Ter'!V444+'NI-Soc'!S444+'NI-Ric'!V444+'NI-118'!V444</f>
        <v>0</v>
      </c>
      <c r="X444" s="530">
        <f>+'NI-San'!W444+'NI-Ter'!W444+'NI-Soc'!T444+'NI-Ric'!W444+'NI-118'!W444</f>
        <v>0</v>
      </c>
      <c r="Y444" s="291"/>
      <c r="Z444" s="675"/>
    </row>
    <row r="445" spans="2:26" ht="38.25">
      <c r="B445" s="127" t="s">
        <v>992</v>
      </c>
      <c r="C445" s="127" t="s">
        <v>3547</v>
      </c>
      <c r="D445" s="127"/>
      <c r="E445" s="127"/>
      <c r="F445" s="127"/>
      <c r="G445" s="127"/>
      <c r="H445" s="127"/>
      <c r="I445" s="127"/>
      <c r="J445" s="123"/>
      <c r="K445" s="314" t="s">
        <v>993</v>
      </c>
      <c r="L445" s="125" t="s">
        <v>3218</v>
      </c>
      <c r="M445" s="530">
        <f>+'NI-San'!M445+'NI-Ter'!M445+'NI-Soc'!M445+'NI-Ric'!M445+'NI-118'!M445</f>
        <v>0</v>
      </c>
      <c r="N445" s="530">
        <f>+'NI-San'!N445+'NI-Ter'!N445+'NI-Soc'!N445+'NI-Ric'!N445+'NI-118'!N445</f>
        <v>0</v>
      </c>
      <c r="O445" s="126">
        <f t="shared" si="15"/>
        <v>0</v>
      </c>
      <c r="Q445" s="530">
        <f>+'NI-San'!Q445+'NI-Ter'!Q445+'NI-Soc'!Q445+'NI-Ric'!Q445+'NI-118'!Q445</f>
        <v>0</v>
      </c>
      <c r="R445" s="517"/>
      <c r="S445" s="265"/>
      <c r="T445" s="530">
        <f>+'NI-San'!S445+'NI-Ter'!S445+'NI-Soc'!P445+'NI-Ric'!S445+'NI-118'!S445</f>
        <v>0</v>
      </c>
      <c r="U445" s="530">
        <f>+'NI-San'!T445+'NI-Ter'!T445+'NI-Soc'!Q445+'NI-Ric'!T445+'NI-118'!T445</f>
        <v>0</v>
      </c>
      <c r="V445" s="464"/>
      <c r="W445" s="530">
        <f>+'NI-San'!V445+'NI-Ter'!V445+'NI-Soc'!S445+'NI-Ric'!V445+'NI-118'!V445</f>
        <v>0</v>
      </c>
      <c r="X445" s="530">
        <f>+'NI-San'!W445+'NI-Ter'!W445+'NI-Soc'!T445+'NI-Ric'!W445+'NI-118'!W445</f>
        <v>0</v>
      </c>
      <c r="Y445" s="291"/>
      <c r="Z445" s="675"/>
    </row>
    <row r="446" spans="2:26" ht="38.25" hidden="1">
      <c r="B446" s="127" t="s">
        <v>994</v>
      </c>
      <c r="C446" s="127" t="s">
        <v>3548</v>
      </c>
      <c r="D446" s="127"/>
      <c r="E446" s="127"/>
      <c r="F446" s="123"/>
      <c r="G446" s="123"/>
      <c r="H446" s="123"/>
      <c r="I446" s="127"/>
      <c r="J446" s="127"/>
      <c r="K446" s="181" t="s">
        <v>995</v>
      </c>
      <c r="L446" s="125" t="s">
        <v>3218</v>
      </c>
      <c r="M446" s="825"/>
      <c r="N446" s="825"/>
      <c r="O446" s="827"/>
      <c r="Q446" s="825"/>
      <c r="R446" s="517"/>
      <c r="S446" s="265"/>
      <c r="T446" s="530">
        <f>+'NI-San'!S446+'NI-Ter'!S446+'NI-Soc'!P446+'NI-Ric'!S446+'NI-118'!S446</f>
        <v>0</v>
      </c>
      <c r="U446" s="530">
        <f>+'NI-San'!T446+'NI-Ter'!T446+'NI-Soc'!Q446+'NI-Ric'!T446+'NI-118'!T446</f>
        <v>0</v>
      </c>
      <c r="V446" s="464"/>
      <c r="W446" s="530">
        <f>+'NI-San'!V446+'NI-Ter'!V446+'NI-Soc'!S446+'NI-Ric'!V446+'NI-118'!V446</f>
        <v>0</v>
      </c>
      <c r="X446" s="530">
        <f>+'NI-San'!W446+'NI-Ter'!W446+'NI-Soc'!T446+'NI-Ric'!W446+'NI-118'!W446</f>
        <v>0</v>
      </c>
      <c r="Y446" s="291"/>
      <c r="Z446" s="675"/>
    </row>
    <row r="447" spans="2:26">
      <c r="B447" s="127" t="s">
        <v>996</v>
      </c>
      <c r="C447" s="127" t="s">
        <v>3549</v>
      </c>
      <c r="D447" s="127"/>
      <c r="E447" s="127"/>
      <c r="F447" s="127"/>
      <c r="G447" s="127"/>
      <c r="H447" s="127"/>
      <c r="I447" s="127"/>
      <c r="J447" s="123"/>
      <c r="K447" s="314" t="s">
        <v>997</v>
      </c>
      <c r="L447" s="125" t="s">
        <v>3218</v>
      </c>
      <c r="M447" s="530">
        <f>+'NI-San'!M447+'NI-Ter'!M447+'NI-Soc'!M447+'NI-Ric'!M447+'NI-118'!M447</f>
        <v>0</v>
      </c>
      <c r="N447" s="530">
        <f>+'NI-San'!N447+'NI-Ter'!N447+'NI-Soc'!N447+'NI-Ric'!N447+'NI-118'!N447</f>
        <v>0</v>
      </c>
      <c r="O447" s="126">
        <f t="shared" si="15"/>
        <v>0</v>
      </c>
      <c r="Q447" s="530">
        <f>+'NI-San'!Q447+'NI-Ter'!Q447+'NI-Soc'!Q447+'NI-Ric'!Q447+'NI-118'!Q447</f>
        <v>0</v>
      </c>
      <c r="R447" s="517"/>
      <c r="S447" s="265"/>
      <c r="T447" s="530">
        <f>+'NI-San'!S447+'NI-Ter'!S447+'NI-Soc'!P447+'NI-Ric'!S447+'NI-118'!S447</f>
        <v>0</v>
      </c>
      <c r="U447" s="530">
        <f>+'NI-San'!T447+'NI-Ter'!T447+'NI-Soc'!Q447+'NI-Ric'!T447+'NI-118'!T447</f>
        <v>0</v>
      </c>
      <c r="V447" s="464"/>
      <c r="W447" s="530">
        <f>+'NI-San'!V447+'NI-Ter'!V447+'NI-Soc'!S447+'NI-Ric'!V447+'NI-118'!V447</f>
        <v>0</v>
      </c>
      <c r="X447" s="530">
        <f>+'NI-San'!W447+'NI-Ter'!W447+'NI-Soc'!T447+'NI-Ric'!W447+'NI-118'!W447</f>
        <v>0</v>
      </c>
      <c r="Y447" s="291"/>
      <c r="Z447" s="675"/>
    </row>
    <row r="448" spans="2:26">
      <c r="B448" s="127" t="s">
        <v>998</v>
      </c>
      <c r="C448" s="127" t="s">
        <v>3550</v>
      </c>
      <c r="D448" s="127"/>
      <c r="E448" s="127"/>
      <c r="F448" s="123"/>
      <c r="G448" s="123"/>
      <c r="H448" s="123"/>
      <c r="I448" s="127"/>
      <c r="J448" s="127"/>
      <c r="K448" s="137" t="s">
        <v>999</v>
      </c>
      <c r="L448" s="125" t="s">
        <v>3218</v>
      </c>
      <c r="M448" s="530">
        <f>+'NI-San'!M448+'NI-Ter'!M448+'NI-Soc'!M448+'NI-Ric'!M448+'NI-118'!M448</f>
        <v>221</v>
      </c>
      <c r="N448" s="530">
        <f>+'NI-San'!N448+'NI-Ter'!N448+'NI-Soc'!N448+'NI-Ric'!N448+'NI-118'!N448</f>
        <v>226</v>
      </c>
      <c r="O448" s="126">
        <f t="shared" si="15"/>
        <v>5</v>
      </c>
      <c r="Q448" s="530">
        <f>+'NI-San'!Q448+'NI-Ter'!Q448+'NI-Soc'!Q448+'NI-Ric'!Q448+'NI-118'!Q448</f>
        <v>0</v>
      </c>
      <c r="R448" s="517"/>
      <c r="S448" s="675"/>
      <c r="T448" s="530">
        <f>+'NI-San'!S448+'NI-Ter'!S448+'NI-Soc'!P448+'NI-Ric'!S448+'NI-118'!S448</f>
        <v>0</v>
      </c>
      <c r="U448" s="530">
        <f>+'NI-San'!T448+'NI-Ter'!T448+'NI-Soc'!Q448+'NI-Ric'!T448+'NI-118'!T448</f>
        <v>0</v>
      </c>
      <c r="V448" s="464"/>
      <c r="W448" s="530">
        <f>+'NI-San'!V448+'NI-Ter'!V448+'NI-Soc'!S448+'NI-Ric'!V448+'NI-118'!V448</f>
        <v>0</v>
      </c>
      <c r="X448" s="530">
        <f>+'NI-San'!W448+'NI-Ter'!W448+'NI-Soc'!T448+'NI-Ric'!W448+'NI-118'!W448</f>
        <v>0</v>
      </c>
    </row>
    <row r="449" spans="2:26" ht="25.5">
      <c r="B449" s="127" t="s">
        <v>1000</v>
      </c>
      <c r="C449" s="127" t="s">
        <v>3551</v>
      </c>
      <c r="D449" s="127"/>
      <c r="E449" s="127"/>
      <c r="F449" s="127"/>
      <c r="G449" s="127"/>
      <c r="H449" s="127"/>
      <c r="I449" s="127"/>
      <c r="J449" s="123"/>
      <c r="K449" s="314" t="s">
        <v>1001</v>
      </c>
      <c r="L449" s="125" t="s">
        <v>3218</v>
      </c>
      <c r="M449" s="530">
        <f>+'NI-San'!M449+'NI-Ter'!M449+'NI-Soc'!M449+'NI-Ric'!M449+'NI-118'!M449</f>
        <v>830</v>
      </c>
      <c r="N449" s="530">
        <f>+'NI-San'!N449+'NI-Ter'!N449+'NI-Soc'!N449+'NI-Ric'!N449+'NI-118'!N449</f>
        <v>782</v>
      </c>
      <c r="O449" s="126">
        <f t="shared" si="15"/>
        <v>-48</v>
      </c>
      <c r="Q449" s="530">
        <f>+'NI-San'!Q449+'NI-Ter'!Q449+'NI-Soc'!Q449+'NI-Ric'!Q449+'NI-118'!Q449</f>
        <v>0</v>
      </c>
      <c r="R449" s="517"/>
      <c r="S449" s="265"/>
      <c r="T449" s="530">
        <f>+'NI-San'!S449+'NI-Ter'!S449+'NI-Soc'!P449+'NI-Ric'!S449+'NI-118'!S449</f>
        <v>0</v>
      </c>
      <c r="U449" s="530">
        <f>+'NI-San'!T449+'NI-Ter'!T449+'NI-Soc'!Q449+'NI-Ric'!T449+'NI-118'!T449</f>
        <v>0</v>
      </c>
      <c r="V449" s="464"/>
      <c r="W449" s="530">
        <f>+'NI-San'!V449+'NI-Ter'!V449+'NI-Soc'!S449+'NI-Ric'!V449+'NI-118'!V449</f>
        <v>0</v>
      </c>
      <c r="X449" s="530">
        <f>+'NI-San'!W449+'NI-Ter'!W449+'NI-Soc'!T449+'NI-Ric'!W449+'NI-118'!W449</f>
        <v>0</v>
      </c>
      <c r="Y449" s="291"/>
      <c r="Z449" s="675"/>
    </row>
    <row r="450" spans="2:26">
      <c r="B450" s="127" t="s">
        <v>1002</v>
      </c>
      <c r="C450" s="127" t="s">
        <v>3552</v>
      </c>
      <c r="D450" s="127"/>
      <c r="E450" s="127"/>
      <c r="F450" s="127"/>
      <c r="G450" s="127"/>
      <c r="H450" s="127"/>
      <c r="I450" s="127"/>
      <c r="J450" s="123"/>
      <c r="K450" s="314" t="s">
        <v>1003</v>
      </c>
      <c r="L450" s="125" t="s">
        <v>3218</v>
      </c>
      <c r="M450" s="530">
        <f>+'NI-San'!M450+'NI-Ter'!M450+'NI-Soc'!M450+'NI-Ric'!M450+'NI-118'!M450</f>
        <v>0</v>
      </c>
      <c r="N450" s="530">
        <f>+'NI-San'!N450+'NI-Ter'!N450+'NI-Soc'!N450+'NI-Ric'!N450+'NI-118'!N450</f>
        <v>27</v>
      </c>
      <c r="O450" s="126">
        <f t="shared" si="15"/>
        <v>27</v>
      </c>
      <c r="Q450" s="530">
        <f>+'NI-San'!Q450+'NI-Ter'!Q450+'NI-Soc'!Q450+'NI-Ric'!Q450+'NI-118'!Q450</f>
        <v>0</v>
      </c>
      <c r="R450" s="517"/>
      <c r="S450" s="265"/>
      <c r="T450" s="530">
        <f>+'NI-San'!S450+'NI-Ter'!S450+'NI-Soc'!P450+'NI-Ric'!S450+'NI-118'!S450</f>
        <v>0</v>
      </c>
      <c r="U450" s="530">
        <f>+'NI-San'!T450+'NI-Ter'!T450+'NI-Soc'!Q450+'NI-Ric'!T450+'NI-118'!T450</f>
        <v>0</v>
      </c>
      <c r="V450" s="464"/>
      <c r="W450" s="530">
        <f>+'NI-San'!V450+'NI-Ter'!V450+'NI-Soc'!S450+'NI-Ric'!V450+'NI-118'!V450</f>
        <v>0</v>
      </c>
      <c r="X450" s="530">
        <f>+'NI-San'!W450+'NI-Ter'!W450+'NI-Soc'!T450+'NI-Ric'!W450+'NI-118'!W450</f>
        <v>0</v>
      </c>
      <c r="Y450" s="291"/>
      <c r="Z450" s="675"/>
    </row>
    <row r="451" spans="2:26">
      <c r="B451" s="127" t="s">
        <v>1004</v>
      </c>
      <c r="C451" s="127" t="s">
        <v>3553</v>
      </c>
      <c r="D451" s="127"/>
      <c r="E451" s="127"/>
      <c r="F451" s="123"/>
      <c r="G451" s="123"/>
      <c r="H451" s="123"/>
      <c r="I451" s="127"/>
      <c r="J451" s="127"/>
      <c r="K451" s="181" t="s">
        <v>1005</v>
      </c>
      <c r="L451" s="125" t="s">
        <v>3218</v>
      </c>
      <c r="M451" s="530">
        <f>+'NI-San'!M451+'NI-Ter'!M451+'NI-Soc'!M451+'NI-Ric'!M451+'NI-118'!M451</f>
        <v>0</v>
      </c>
      <c r="N451" s="530">
        <f>+'NI-San'!N451+'NI-Ter'!N451+'NI-Soc'!N451+'NI-Ric'!N451+'NI-118'!N451</f>
        <v>168</v>
      </c>
      <c r="O451" s="126">
        <f t="shared" si="15"/>
        <v>168</v>
      </c>
      <c r="Q451" s="530">
        <f>+'NI-San'!Q451+'NI-Ter'!Q451+'NI-Soc'!Q451+'NI-Ric'!Q451+'NI-118'!Q451</f>
        <v>0</v>
      </c>
      <c r="R451" s="517"/>
      <c r="S451" s="265"/>
      <c r="T451" s="530">
        <f>+'NI-San'!S451+'NI-Ter'!S451+'NI-Soc'!P451+'NI-Ric'!S451+'NI-118'!S451</f>
        <v>0</v>
      </c>
      <c r="U451" s="530">
        <f>+'NI-San'!T451+'NI-Ter'!T451+'NI-Soc'!Q451+'NI-Ric'!T451+'NI-118'!T451</f>
        <v>0</v>
      </c>
      <c r="V451" s="464"/>
      <c r="W451" s="530">
        <f>+'NI-San'!V451+'NI-Ter'!V451+'NI-Soc'!S451+'NI-Ric'!V451+'NI-118'!V451</f>
        <v>0</v>
      </c>
      <c r="X451" s="530">
        <f>+'NI-San'!W451+'NI-Ter'!W451+'NI-Soc'!T451+'NI-Ric'!W451+'NI-118'!W451</f>
        <v>0</v>
      </c>
      <c r="Y451" s="291"/>
      <c r="Z451" s="675"/>
    </row>
    <row r="452" spans="2:26" ht="15.75" thickBot="1">
      <c r="K452" s="541"/>
      <c r="L452" s="543"/>
      <c r="M452" s="514"/>
      <c r="N452" s="514"/>
      <c r="O452" s="520"/>
      <c r="Q452" s="514"/>
      <c r="R452" s="520"/>
      <c r="S452" s="265"/>
      <c r="T452" s="514"/>
      <c r="U452" s="514"/>
      <c r="W452" s="514"/>
      <c r="X452" s="514"/>
      <c r="Y452" s="291"/>
      <c r="Z452" s="514"/>
    </row>
    <row r="453" spans="2:26" ht="27.75" thickTop="1" thickBot="1">
      <c r="B453" s="110" t="s">
        <v>1006</v>
      </c>
      <c r="C453" s="242" t="s">
        <v>3554</v>
      </c>
      <c r="D453" s="243"/>
      <c r="E453" s="243"/>
      <c r="F453" s="243"/>
      <c r="G453" s="112"/>
      <c r="H453" s="243"/>
      <c r="I453" s="243"/>
      <c r="J453" s="243"/>
      <c r="K453" s="113" t="s">
        <v>1007</v>
      </c>
      <c r="L453" s="114" t="s">
        <v>3218</v>
      </c>
      <c r="M453" s="115">
        <f>SUM(M456:M499)</f>
        <v>74051</v>
      </c>
      <c r="N453" s="115">
        <f>SUM(N456:N499)</f>
        <v>75450</v>
      </c>
      <c r="O453" s="116">
        <f>+N453-M453</f>
        <v>1399</v>
      </c>
      <c r="Q453" s="115">
        <f>SUM(Q456:Q499)</f>
        <v>517</v>
      </c>
      <c r="R453" s="516"/>
      <c r="S453" s="265"/>
      <c r="T453" s="115">
        <f>SUM(T456:T499)</f>
        <v>0</v>
      </c>
      <c r="U453" s="115">
        <f>SUM(U456:U499)</f>
        <v>0</v>
      </c>
      <c r="W453" s="115">
        <f>SUM(W456:W499)</f>
        <v>303</v>
      </c>
      <c r="X453" s="115">
        <f>SUM(X456:X499)</f>
        <v>0</v>
      </c>
      <c r="Y453" s="291"/>
      <c r="Z453" s="519"/>
    </row>
    <row r="454" spans="2:26" ht="16.5" thickTop="1" thickBot="1">
      <c r="K454" s="540"/>
      <c r="M454" s="265"/>
      <c r="S454" s="265"/>
      <c r="Y454" s="291"/>
      <c r="Z454" s="291"/>
    </row>
    <row r="455" spans="2:26" ht="39.950000000000003" customHeight="1" thickBot="1">
      <c r="B455" s="102" t="s">
        <v>3221</v>
      </c>
      <c r="C455" s="245" t="s">
        <v>48</v>
      </c>
      <c r="D455" s="245"/>
      <c r="E455" s="245"/>
      <c r="F455" s="246"/>
      <c r="G455" s="246"/>
      <c r="H455" s="246"/>
      <c r="I455" s="246"/>
      <c r="J455" s="246"/>
      <c r="K455" s="302" t="s">
        <v>3222</v>
      </c>
      <c r="L455" s="135"/>
      <c r="M455" s="328" t="str">
        <f>+M$10</f>
        <v>Valore netto al 31/12/2017</v>
      </c>
      <c r="N455" s="328" t="str">
        <f>+N$10</f>
        <v>Valore netto al 31/12/2018</v>
      </c>
      <c r="O455" s="1149" t="str">
        <f>+O$10</f>
        <v>Variazione</v>
      </c>
      <c r="P455" s="1148"/>
      <c r="Q455" s="328" t="str">
        <f>+Q$10</f>
        <v>Prechiusura al ° trimestre 2018</v>
      </c>
      <c r="R455" s="525"/>
      <c r="S455" s="265"/>
      <c r="T455" s="1145" t="str">
        <f>T$330</f>
        <v>Costi da utilizzo contributi 2018</v>
      </c>
      <c r="U455" s="1143" t="str">
        <f>U$330</f>
        <v>Costi da utilizzo contributi DI CUI SOCIO-SAN</v>
      </c>
      <c r="V455" s="1144"/>
      <c r="W455" s="1142" t="str">
        <f>W$330</f>
        <v>Costi da contributi 2018</v>
      </c>
      <c r="X455" s="1143" t="str">
        <f>X$330</f>
        <v>Costi da contributi DI CUI SOCIO-SAN</v>
      </c>
      <c r="Y455" s="291"/>
      <c r="Z455" s="679"/>
    </row>
    <row r="456" spans="2:26" ht="25.5">
      <c r="B456" s="127" t="s">
        <v>1008</v>
      </c>
      <c r="C456" s="127" t="s">
        <v>3555</v>
      </c>
      <c r="D456" s="127"/>
      <c r="E456" s="127"/>
      <c r="F456" s="127"/>
      <c r="G456" s="127"/>
      <c r="H456" s="127"/>
      <c r="I456" s="127"/>
      <c r="J456" s="127"/>
      <c r="K456" s="304" t="s">
        <v>1012</v>
      </c>
      <c r="L456" s="125" t="s">
        <v>3218</v>
      </c>
      <c r="M456" s="530">
        <f>+'NI-San'!M456+'NI-Ter'!M456+'NI-Soc'!M456+'NI-Ric'!M456+'NI-118'!M456</f>
        <v>48931</v>
      </c>
      <c r="N456" s="530">
        <f>+'NI-San'!N456+'NI-Ter'!N456+'NI-Soc'!N456+'NI-Ric'!N456+'NI-118'!N456</f>
        <v>49073</v>
      </c>
      <c r="O456" s="126">
        <f t="shared" ref="O456:O495" si="16">+N456-M456</f>
        <v>142</v>
      </c>
      <c r="Q456" s="530">
        <f>+'NI-San'!Q456+'NI-Ter'!Q456+'NI-Soc'!Q456+'NI-Ric'!Q456+'NI-118'!Q456</f>
        <v>0</v>
      </c>
      <c r="R456" s="517"/>
      <c r="S456" s="265"/>
      <c r="T456" s="530">
        <f>+'NI-San'!S456+'NI-Ter'!S456+'NI-Soc'!P456+'NI-Ric'!S456+'NI-118'!S456</f>
        <v>0</v>
      </c>
      <c r="U456" s="530">
        <f>+'NI-San'!T456+'NI-Ter'!T456+'NI-Soc'!Q456+'NI-Ric'!T456+'NI-118'!T456</f>
        <v>0</v>
      </c>
      <c r="V456" s="464"/>
      <c r="W456" s="530">
        <f>+'NI-San'!V456+'NI-Ter'!V456+'NI-Soc'!S456+'NI-Ric'!V456+'NI-118'!V456</f>
        <v>6</v>
      </c>
      <c r="X456" s="530">
        <f>+'NI-San'!W456+'NI-Ter'!W456+'NI-Soc'!T456+'NI-Ric'!W456+'NI-118'!W456</f>
        <v>0</v>
      </c>
      <c r="Y456" s="291"/>
      <c r="Z456" s="675"/>
    </row>
    <row r="457" spans="2:26" ht="25.5">
      <c r="B457" s="127" t="s">
        <v>1013</v>
      </c>
      <c r="C457" s="127" t="s">
        <v>3556</v>
      </c>
      <c r="D457" s="127"/>
      <c r="E457" s="127"/>
      <c r="F457" s="127"/>
      <c r="G457" s="127"/>
      <c r="H457" s="127"/>
      <c r="I457" s="127"/>
      <c r="J457" s="127"/>
      <c r="K457" s="181" t="s">
        <v>1015</v>
      </c>
      <c r="L457" s="125" t="s">
        <v>3218</v>
      </c>
      <c r="M457" s="530">
        <f>+'NI-San'!M457+'NI-Ter'!M457+'NI-Soc'!M457+'NI-Ric'!M457+'NI-118'!M457</f>
        <v>0</v>
      </c>
      <c r="N457" s="530">
        <f>+'NI-San'!N457+'NI-Ter'!N457+'NI-Soc'!N457+'NI-Ric'!N457+'NI-118'!N457</f>
        <v>0</v>
      </c>
      <c r="O457" s="126">
        <f t="shared" si="16"/>
        <v>0</v>
      </c>
      <c r="Q457" s="530">
        <f>+'NI-San'!Q457+'NI-Ter'!Q457+'NI-Soc'!Q457+'NI-Ric'!Q457+'NI-118'!Q457</f>
        <v>0</v>
      </c>
      <c r="R457" s="517"/>
      <c r="S457" s="265"/>
      <c r="T457" s="530">
        <f>+'NI-San'!S457+'NI-Ter'!S457+'NI-Soc'!P457+'NI-Ric'!S457+'NI-118'!S457</f>
        <v>0</v>
      </c>
      <c r="U457" s="530">
        <f>+'NI-San'!T457+'NI-Ter'!T457+'NI-Soc'!Q457+'NI-Ric'!T457+'NI-118'!T457</f>
        <v>0</v>
      </c>
      <c r="V457" s="464"/>
      <c r="W457" s="530">
        <f>+'NI-San'!V457+'NI-Ter'!V457+'NI-Soc'!S457+'NI-Ric'!V457+'NI-118'!V457</f>
        <v>0</v>
      </c>
      <c r="X457" s="530">
        <f>+'NI-San'!W457+'NI-Ter'!W457+'NI-Soc'!T457+'NI-Ric'!W457+'NI-118'!W457</f>
        <v>0</v>
      </c>
      <c r="Y457" s="291"/>
      <c r="Z457" s="675"/>
    </row>
    <row r="458" spans="2:26" ht="25.5">
      <c r="B458" s="127" t="s">
        <v>1016</v>
      </c>
      <c r="C458" s="127" t="s">
        <v>3557</v>
      </c>
      <c r="D458" s="127"/>
      <c r="E458" s="127"/>
      <c r="F458" s="127"/>
      <c r="G458" s="127"/>
      <c r="H458" s="127"/>
      <c r="I458" s="127"/>
      <c r="J458" s="127"/>
      <c r="K458" s="181" t="s">
        <v>1017</v>
      </c>
      <c r="L458" s="125" t="s">
        <v>3218</v>
      </c>
      <c r="M458" s="530">
        <f>+'NI-San'!M458+'NI-Ter'!M458+'NI-Soc'!M458+'NI-Ric'!M458+'NI-118'!M458</f>
        <v>8377</v>
      </c>
      <c r="N458" s="530">
        <f>+'NI-San'!N458+'NI-Ter'!N458+'NI-Soc'!N458+'NI-Ric'!N458+'NI-118'!N458</f>
        <v>8571</v>
      </c>
      <c r="O458" s="126">
        <f t="shared" si="16"/>
        <v>194</v>
      </c>
      <c r="Q458" s="530">
        <f>+'NI-San'!Q458+'NI-Ter'!Q458+'NI-Soc'!Q458+'NI-Ric'!Q458+'NI-118'!Q458</f>
        <v>0</v>
      </c>
      <c r="R458" s="517"/>
      <c r="S458" s="265"/>
      <c r="T458" s="530">
        <f>+'NI-San'!S458+'NI-Ter'!S458+'NI-Soc'!P458+'NI-Ric'!S458+'NI-118'!S458</f>
        <v>0</v>
      </c>
      <c r="U458" s="530">
        <f>+'NI-San'!T458+'NI-Ter'!T458+'NI-Soc'!Q458+'NI-Ric'!T458+'NI-118'!T458</f>
        <v>0</v>
      </c>
      <c r="V458" s="464"/>
      <c r="W458" s="530">
        <f>+'NI-San'!V458+'NI-Ter'!V458+'NI-Soc'!S458+'NI-Ric'!V458+'NI-118'!V458</f>
        <v>0</v>
      </c>
      <c r="X458" s="530">
        <f>+'NI-San'!W458+'NI-Ter'!W458+'NI-Soc'!T458+'NI-Ric'!W458+'NI-118'!W458</f>
        <v>0</v>
      </c>
      <c r="Y458" s="291"/>
      <c r="Z458" s="675"/>
    </row>
    <row r="459" spans="2:26" ht="25.5">
      <c r="B459" s="127" t="s">
        <v>1018</v>
      </c>
      <c r="C459" s="127" t="s">
        <v>3558</v>
      </c>
      <c r="D459" s="127"/>
      <c r="E459" s="127"/>
      <c r="F459" s="127"/>
      <c r="G459" s="127"/>
      <c r="H459" s="127"/>
      <c r="I459" s="127"/>
      <c r="J459" s="127"/>
      <c r="K459" s="181" t="s">
        <v>1019</v>
      </c>
      <c r="L459" s="125" t="s">
        <v>3218</v>
      </c>
      <c r="M459" s="530">
        <f>+'NI-San'!M459+'NI-Ter'!M459+'NI-Soc'!M459+'NI-Ric'!M459+'NI-118'!M459</f>
        <v>0</v>
      </c>
      <c r="N459" s="530">
        <f>+'NI-San'!N459+'NI-Ter'!N459+'NI-Soc'!N459+'NI-Ric'!N459+'NI-118'!N459</f>
        <v>0</v>
      </c>
      <c r="O459" s="126">
        <f t="shared" si="16"/>
        <v>0</v>
      </c>
      <c r="Q459" s="530">
        <f>+'NI-San'!Q459+'NI-Ter'!Q459+'NI-Soc'!Q459+'NI-Ric'!Q459+'NI-118'!Q459</f>
        <v>0</v>
      </c>
      <c r="R459" s="517"/>
      <c r="S459" s="265"/>
      <c r="T459" s="530">
        <f>+'NI-San'!S459+'NI-Ter'!S459+'NI-Soc'!P459+'NI-Ric'!S459+'NI-118'!S459</f>
        <v>0</v>
      </c>
      <c r="U459" s="530">
        <f>+'NI-San'!T459+'NI-Ter'!T459+'NI-Soc'!Q459+'NI-Ric'!T459+'NI-118'!T459</f>
        <v>0</v>
      </c>
      <c r="V459" s="464"/>
      <c r="W459" s="530">
        <f>+'NI-San'!V459+'NI-Ter'!V459+'NI-Soc'!S459+'NI-Ric'!V459+'NI-118'!V459</f>
        <v>0</v>
      </c>
      <c r="X459" s="530">
        <f>+'NI-San'!W459+'NI-Ter'!W459+'NI-Soc'!T459+'NI-Ric'!W459+'NI-118'!W459</f>
        <v>0</v>
      </c>
      <c r="Y459" s="291"/>
      <c r="Z459" s="675"/>
    </row>
    <row r="460" spans="2:26" ht="25.5">
      <c r="B460" s="127" t="s">
        <v>1020</v>
      </c>
      <c r="C460" s="127" t="s">
        <v>3559</v>
      </c>
      <c r="D460" s="127"/>
      <c r="E460" s="127"/>
      <c r="F460" s="127"/>
      <c r="G460" s="127"/>
      <c r="H460" s="127"/>
      <c r="I460" s="127"/>
      <c r="J460" s="127"/>
      <c r="K460" s="314" t="s">
        <v>1022</v>
      </c>
      <c r="L460" s="125" t="s">
        <v>3218</v>
      </c>
      <c r="M460" s="530">
        <f>+'NI-San'!M460+'NI-Ter'!M460+'NI-Soc'!M460+'NI-Ric'!M460+'NI-118'!M460</f>
        <v>0</v>
      </c>
      <c r="N460" s="530">
        <f>+'NI-San'!N460+'NI-Ter'!N460+'NI-Soc'!N460+'NI-Ric'!N460+'NI-118'!N460</f>
        <v>0</v>
      </c>
      <c r="O460" s="126">
        <f t="shared" si="16"/>
        <v>0</v>
      </c>
      <c r="Q460" s="530">
        <f>+'NI-San'!Q460+'NI-Ter'!Q460+'NI-Soc'!Q460+'NI-Ric'!Q460+'NI-118'!Q460</f>
        <v>0</v>
      </c>
      <c r="R460" s="517"/>
      <c r="S460" s="265"/>
      <c r="T460" s="530">
        <f>+'NI-San'!S460+'NI-Ter'!S460+'NI-Soc'!P460+'NI-Ric'!S460+'NI-118'!S460</f>
        <v>0</v>
      </c>
      <c r="U460" s="530">
        <f>+'NI-San'!T460+'NI-Ter'!T460+'NI-Soc'!Q460+'NI-Ric'!T460+'NI-118'!T460</f>
        <v>0</v>
      </c>
      <c r="V460" s="464"/>
      <c r="W460" s="530">
        <f>+'NI-San'!V460+'NI-Ter'!V460+'NI-Soc'!S460+'NI-Ric'!V460+'NI-118'!V460</f>
        <v>0</v>
      </c>
      <c r="X460" s="530">
        <f>+'NI-San'!W460+'NI-Ter'!W460+'NI-Soc'!T460+'NI-Ric'!W460+'NI-118'!W460</f>
        <v>0</v>
      </c>
      <c r="Y460" s="291"/>
      <c r="Z460" s="675"/>
    </row>
    <row r="461" spans="2:26" ht="25.5">
      <c r="B461" s="127" t="s">
        <v>1023</v>
      </c>
      <c r="C461" s="127" t="s">
        <v>3560</v>
      </c>
      <c r="D461" s="127"/>
      <c r="E461" s="127"/>
      <c r="F461" s="127"/>
      <c r="G461" s="127"/>
      <c r="H461" s="127"/>
      <c r="I461" s="127"/>
      <c r="J461" s="127"/>
      <c r="K461" s="314" t="s">
        <v>1025</v>
      </c>
      <c r="L461" s="125" t="s">
        <v>3218</v>
      </c>
      <c r="M461" s="530">
        <f>+'NI-San'!M461+'NI-Ter'!M461+'NI-Soc'!M461+'NI-Ric'!M461+'NI-118'!M461</f>
        <v>4879</v>
      </c>
      <c r="N461" s="530">
        <f>+'NI-San'!N461+'NI-Ter'!N461+'NI-Soc'!N461+'NI-Ric'!N461+'NI-118'!N461</f>
        <v>5222</v>
      </c>
      <c r="O461" s="126">
        <f t="shared" si="16"/>
        <v>343</v>
      </c>
      <c r="Q461" s="530">
        <f>+'NI-San'!Q461+'NI-Ter'!Q461+'NI-Soc'!Q461+'NI-Ric'!Q461+'NI-118'!Q461</f>
        <v>0</v>
      </c>
      <c r="R461" s="517"/>
      <c r="S461" s="265"/>
      <c r="T461" s="530">
        <f>+'NI-San'!S461+'NI-Ter'!S461+'NI-Soc'!P461+'NI-Ric'!S461+'NI-118'!S461</f>
        <v>0</v>
      </c>
      <c r="U461" s="530">
        <f>+'NI-San'!T461+'NI-Ter'!T461+'NI-Soc'!Q461+'NI-Ric'!T461+'NI-118'!T461</f>
        <v>0</v>
      </c>
      <c r="V461" s="464"/>
      <c r="W461" s="530">
        <f>+'NI-San'!V461+'NI-Ter'!V461+'NI-Soc'!S461+'NI-Ric'!V461+'NI-118'!V461</f>
        <v>5</v>
      </c>
      <c r="X461" s="530">
        <f>+'NI-San'!W461+'NI-Ter'!W461+'NI-Soc'!T461+'NI-Ric'!W461+'NI-118'!W461</f>
        <v>0</v>
      </c>
      <c r="Y461" s="291"/>
      <c r="Z461" s="675"/>
    </row>
    <row r="462" spans="2:26" ht="25.5">
      <c r="B462" s="127" t="s">
        <v>1026</v>
      </c>
      <c r="C462" s="127" t="s">
        <v>3561</v>
      </c>
      <c r="D462" s="127"/>
      <c r="E462" s="127"/>
      <c r="F462" s="127"/>
      <c r="G462" s="127"/>
      <c r="H462" s="127"/>
      <c r="I462" s="127"/>
      <c r="J462" s="127"/>
      <c r="K462" s="314" t="s">
        <v>1028</v>
      </c>
      <c r="L462" s="125" t="s">
        <v>3218</v>
      </c>
      <c r="M462" s="530">
        <f>+'NI-San'!M462+'NI-Ter'!M462+'NI-Soc'!M462+'NI-Ric'!M462+'NI-118'!M462</f>
        <v>659</v>
      </c>
      <c r="N462" s="530">
        <f>+'NI-San'!N462+'NI-Ter'!N462+'NI-Soc'!N462+'NI-Ric'!N462+'NI-118'!N462</f>
        <v>723</v>
      </c>
      <c r="O462" s="126">
        <f t="shared" si="16"/>
        <v>64</v>
      </c>
      <c r="Q462" s="530">
        <f>+'NI-San'!Q462+'NI-Ter'!Q462+'NI-Soc'!Q462+'NI-Ric'!Q462+'NI-118'!Q462</f>
        <v>0</v>
      </c>
      <c r="R462" s="517"/>
      <c r="S462" s="265"/>
      <c r="T462" s="530">
        <f>+'NI-San'!S462+'NI-Ter'!S462+'NI-Soc'!P462+'NI-Ric'!S462+'NI-118'!S462</f>
        <v>0</v>
      </c>
      <c r="U462" s="530">
        <f>+'NI-San'!T462+'NI-Ter'!T462+'NI-Soc'!Q462+'NI-Ric'!T462+'NI-118'!T462</f>
        <v>0</v>
      </c>
      <c r="V462" s="464"/>
      <c r="W462" s="530">
        <f>+'NI-San'!V462+'NI-Ter'!V462+'NI-Soc'!S462+'NI-Ric'!V462+'NI-118'!V462</f>
        <v>0</v>
      </c>
      <c r="X462" s="530">
        <f>+'NI-San'!W462+'NI-Ter'!W462+'NI-Soc'!T462+'NI-Ric'!W462+'NI-118'!W462</f>
        <v>0</v>
      </c>
      <c r="Y462" s="291"/>
      <c r="Z462" s="675"/>
    </row>
    <row r="463" spans="2:26" ht="25.5">
      <c r="B463" s="127" t="s">
        <v>1029</v>
      </c>
      <c r="C463" s="127" t="s">
        <v>3562</v>
      </c>
      <c r="D463" s="127"/>
      <c r="E463" s="127"/>
      <c r="F463" s="127"/>
      <c r="G463" s="127"/>
      <c r="H463" s="127"/>
      <c r="I463" s="127"/>
      <c r="J463" s="127"/>
      <c r="K463" s="314" t="s">
        <v>1031</v>
      </c>
      <c r="L463" s="125" t="s">
        <v>3218</v>
      </c>
      <c r="M463" s="530">
        <f>+'NI-San'!M463+'NI-Ter'!M463+'NI-Soc'!M463+'NI-Ric'!M463+'NI-118'!M463</f>
        <v>689</v>
      </c>
      <c r="N463" s="530">
        <f>+'NI-San'!N463+'NI-Ter'!N463+'NI-Soc'!N463+'NI-Ric'!N463+'NI-118'!N463</f>
        <v>811</v>
      </c>
      <c r="O463" s="126">
        <f t="shared" si="16"/>
        <v>122</v>
      </c>
      <c r="Q463" s="530">
        <f>+'NI-San'!Q463+'NI-Ter'!Q463+'NI-Soc'!Q463+'NI-Ric'!Q463+'NI-118'!Q463</f>
        <v>0</v>
      </c>
      <c r="R463" s="517"/>
      <c r="S463" s="265"/>
      <c r="T463" s="530">
        <f>+'NI-San'!S463+'NI-Ter'!S463+'NI-Soc'!P463+'NI-Ric'!S463+'NI-118'!S463</f>
        <v>0</v>
      </c>
      <c r="U463" s="530">
        <f>+'NI-San'!T463+'NI-Ter'!T463+'NI-Soc'!Q463+'NI-Ric'!T463+'NI-118'!T463</f>
        <v>0</v>
      </c>
      <c r="V463" s="464"/>
      <c r="W463" s="530">
        <f>+'NI-San'!V463+'NI-Ter'!V463+'NI-Soc'!S463+'NI-Ric'!V463+'NI-118'!V463</f>
        <v>0</v>
      </c>
      <c r="X463" s="530">
        <f>+'NI-San'!W463+'NI-Ter'!W463+'NI-Soc'!T463+'NI-Ric'!W463+'NI-118'!W463</f>
        <v>0</v>
      </c>
      <c r="Y463" s="291"/>
      <c r="Z463" s="675"/>
    </row>
    <row r="464" spans="2:26" ht="25.5">
      <c r="B464" s="127" t="s">
        <v>1032</v>
      </c>
      <c r="C464" s="127" t="s">
        <v>3563</v>
      </c>
      <c r="D464" s="127"/>
      <c r="E464" s="127"/>
      <c r="F464" s="127"/>
      <c r="G464" s="127"/>
      <c r="H464" s="127"/>
      <c r="I464" s="127"/>
      <c r="J464" s="127"/>
      <c r="K464" s="314" t="s">
        <v>1033</v>
      </c>
      <c r="L464" s="125" t="s">
        <v>3218</v>
      </c>
      <c r="M464" s="530">
        <f>+'NI-San'!M464+'NI-Ter'!M464+'NI-Soc'!M464+'NI-Ric'!M464+'NI-118'!M464</f>
        <v>1763</v>
      </c>
      <c r="N464" s="530">
        <f>+'NI-San'!N464+'NI-Ter'!N464+'NI-Soc'!N464+'NI-Ric'!N464+'NI-118'!N464</f>
        <v>2017</v>
      </c>
      <c r="O464" s="126">
        <f t="shared" si="16"/>
        <v>254</v>
      </c>
      <c r="Q464" s="530">
        <f>+'NI-San'!Q464+'NI-Ter'!Q464+'NI-Soc'!Q464+'NI-Ric'!Q464+'NI-118'!Q464</f>
        <v>0</v>
      </c>
      <c r="R464" s="517"/>
      <c r="S464" s="265"/>
      <c r="T464" s="530">
        <f>+'NI-San'!S464+'NI-Ter'!S464+'NI-Soc'!P464+'NI-Ric'!S464+'NI-118'!S464</f>
        <v>0</v>
      </c>
      <c r="U464" s="530">
        <f>+'NI-San'!T464+'NI-Ter'!T464+'NI-Soc'!Q464+'NI-Ric'!T464+'NI-118'!T464</f>
        <v>0</v>
      </c>
      <c r="V464" s="464"/>
      <c r="W464" s="530">
        <f>+'NI-San'!V464+'NI-Ter'!V464+'NI-Soc'!S464+'NI-Ric'!V464+'NI-118'!V464</f>
        <v>0</v>
      </c>
      <c r="X464" s="530">
        <f>+'NI-San'!W464+'NI-Ter'!W464+'NI-Soc'!T464+'NI-Ric'!W464+'NI-118'!W464</f>
        <v>0</v>
      </c>
      <c r="Y464" s="291"/>
      <c r="Z464" s="675"/>
    </row>
    <row r="465" spans="2:26" ht="25.5">
      <c r="B465" s="127" t="s">
        <v>1034</v>
      </c>
      <c r="C465" s="127" t="s">
        <v>3564</v>
      </c>
      <c r="D465" s="127"/>
      <c r="E465" s="127"/>
      <c r="F465" s="127"/>
      <c r="G465" s="127"/>
      <c r="H465" s="127"/>
      <c r="I465" s="127"/>
      <c r="J465" s="127"/>
      <c r="K465" s="314" t="s">
        <v>1035</v>
      </c>
      <c r="L465" s="125" t="s">
        <v>3218</v>
      </c>
      <c r="M465" s="530">
        <f>+'NI-San'!M465+'NI-Ter'!M465+'NI-Soc'!M465+'NI-Ric'!M465+'NI-118'!M465</f>
        <v>963</v>
      </c>
      <c r="N465" s="530">
        <f>+'NI-San'!N465+'NI-Ter'!N465+'NI-Soc'!N465+'NI-Ric'!N465+'NI-118'!N465</f>
        <v>981</v>
      </c>
      <c r="O465" s="126">
        <f t="shared" si="16"/>
        <v>18</v>
      </c>
      <c r="Q465" s="530">
        <f>+'NI-San'!Q465+'NI-Ter'!Q465+'NI-Soc'!Q465+'NI-Ric'!Q465+'NI-118'!Q465</f>
        <v>0</v>
      </c>
      <c r="R465" s="517"/>
      <c r="S465" s="265"/>
      <c r="T465" s="530">
        <f>+'NI-San'!S465+'NI-Ter'!S465+'NI-Soc'!P465+'NI-Ric'!S465+'NI-118'!S465</f>
        <v>0</v>
      </c>
      <c r="U465" s="530">
        <f>+'NI-San'!T465+'NI-Ter'!T465+'NI-Soc'!Q465+'NI-Ric'!T465+'NI-118'!T465</f>
        <v>0</v>
      </c>
      <c r="V465" s="464"/>
      <c r="W465" s="530">
        <f>+'NI-San'!V465+'NI-Ter'!V465+'NI-Soc'!S465+'NI-Ric'!V465+'NI-118'!V465</f>
        <v>0</v>
      </c>
      <c r="X465" s="530">
        <f>+'NI-San'!W465+'NI-Ter'!W465+'NI-Soc'!T465+'NI-Ric'!W465+'NI-118'!W465</f>
        <v>0</v>
      </c>
      <c r="Y465" s="291"/>
      <c r="Z465" s="675"/>
    </row>
    <row r="466" spans="2:26" ht="25.5">
      <c r="B466" s="127" t="s">
        <v>1036</v>
      </c>
      <c r="C466" s="127" t="s">
        <v>3565</v>
      </c>
      <c r="D466" s="127"/>
      <c r="E466" s="127"/>
      <c r="F466" s="127"/>
      <c r="G466" s="127"/>
      <c r="H466" s="127"/>
      <c r="I466" s="127"/>
      <c r="J466" s="127"/>
      <c r="K466" s="314" t="s">
        <v>1037</v>
      </c>
      <c r="L466" s="125" t="s">
        <v>3218</v>
      </c>
      <c r="M466" s="530">
        <f>+'NI-San'!M466+'NI-Ter'!M466+'NI-Soc'!M466+'NI-Ric'!M466+'NI-118'!M466</f>
        <v>3031</v>
      </c>
      <c r="N466" s="530">
        <f>+'NI-San'!N466+'NI-Ter'!N466+'NI-Soc'!N466+'NI-Ric'!N466+'NI-118'!N466</f>
        <v>3111</v>
      </c>
      <c r="O466" s="126">
        <f t="shared" si="16"/>
        <v>80</v>
      </c>
      <c r="Q466" s="530">
        <f>+'NI-San'!Q466+'NI-Ter'!Q466+'NI-Soc'!Q466+'NI-Ric'!Q466+'NI-118'!Q466</f>
        <v>0</v>
      </c>
      <c r="R466" s="517"/>
      <c r="S466" s="265"/>
      <c r="T466" s="530">
        <f>+'NI-San'!S466+'NI-Ter'!S466+'NI-Soc'!P466+'NI-Ric'!S466+'NI-118'!S466</f>
        <v>0</v>
      </c>
      <c r="U466" s="530">
        <f>+'NI-San'!T466+'NI-Ter'!T466+'NI-Soc'!Q466+'NI-Ric'!T466+'NI-118'!T466</f>
        <v>0</v>
      </c>
      <c r="V466" s="464"/>
      <c r="W466" s="530">
        <f>+'NI-San'!V466+'NI-Ter'!V466+'NI-Soc'!S466+'NI-Ric'!V466+'NI-118'!V466</f>
        <v>0</v>
      </c>
      <c r="X466" s="530">
        <f>+'NI-San'!W466+'NI-Ter'!W466+'NI-Soc'!T466+'NI-Ric'!W466+'NI-118'!W466</f>
        <v>0</v>
      </c>
      <c r="Y466" s="291"/>
      <c r="Z466" s="675"/>
    </row>
    <row r="467" spans="2:26" ht="25.5">
      <c r="B467" s="127" t="s">
        <v>1038</v>
      </c>
      <c r="C467" s="127" t="s">
        <v>3566</v>
      </c>
      <c r="D467" s="127"/>
      <c r="E467" s="127"/>
      <c r="F467" s="127"/>
      <c r="G467" s="127"/>
      <c r="H467" s="127"/>
      <c r="I467" s="127"/>
      <c r="J467" s="127"/>
      <c r="K467" s="314" t="s">
        <v>1039</v>
      </c>
      <c r="L467" s="125" t="s">
        <v>3218</v>
      </c>
      <c r="M467" s="530">
        <f>+'NI-San'!M467+'NI-Ter'!M467+'NI-Soc'!M467+'NI-Ric'!M467+'NI-118'!M467</f>
        <v>1276</v>
      </c>
      <c r="N467" s="530">
        <f>+'NI-San'!N467+'NI-Ter'!N467+'NI-Soc'!N467+'NI-Ric'!N467+'NI-118'!N467</f>
        <v>1264</v>
      </c>
      <c r="O467" s="126">
        <f t="shared" si="16"/>
        <v>-12</v>
      </c>
      <c r="Q467" s="530">
        <f>+'NI-San'!Q467+'NI-Ter'!Q467+'NI-Soc'!Q467+'NI-Ric'!Q467+'NI-118'!Q467</f>
        <v>0</v>
      </c>
      <c r="R467" s="517"/>
      <c r="S467" s="265"/>
      <c r="T467" s="530">
        <f>+'NI-San'!S467+'NI-Ter'!S467+'NI-Soc'!P467+'NI-Ric'!S467+'NI-118'!S467</f>
        <v>0</v>
      </c>
      <c r="U467" s="530">
        <f>+'NI-San'!T467+'NI-Ter'!T467+'NI-Soc'!Q467+'NI-Ric'!T467+'NI-118'!T467</f>
        <v>0</v>
      </c>
      <c r="V467" s="464"/>
      <c r="W467" s="530">
        <f>+'NI-San'!V467+'NI-Ter'!V467+'NI-Soc'!S467+'NI-Ric'!V467+'NI-118'!V467</f>
        <v>0</v>
      </c>
      <c r="X467" s="530">
        <f>+'NI-San'!W467+'NI-Ter'!W467+'NI-Soc'!T467+'NI-Ric'!W467+'NI-118'!W467</f>
        <v>0</v>
      </c>
      <c r="Y467" s="291"/>
      <c r="Z467" s="675"/>
    </row>
    <row r="468" spans="2:26" ht="25.5">
      <c r="B468" s="127" t="s">
        <v>1040</v>
      </c>
      <c r="C468" s="127" t="s">
        <v>3567</v>
      </c>
      <c r="D468" s="127"/>
      <c r="E468" s="127"/>
      <c r="F468" s="127"/>
      <c r="G468" s="127"/>
      <c r="H468" s="127"/>
      <c r="I468" s="127"/>
      <c r="J468" s="127"/>
      <c r="K468" s="314" t="s">
        <v>1042</v>
      </c>
      <c r="L468" s="125" t="s">
        <v>3218</v>
      </c>
      <c r="M468" s="530">
        <f>+'NI-San'!M468+'NI-Ter'!M468+'NI-Soc'!M468+'NI-Ric'!M468+'NI-118'!M468</f>
        <v>611</v>
      </c>
      <c r="N468" s="530">
        <f>+'NI-San'!N468+'NI-Ter'!N468+'NI-Soc'!N468+'NI-Ric'!N468+'NI-118'!N468</f>
        <v>735</v>
      </c>
      <c r="O468" s="126">
        <f t="shared" si="16"/>
        <v>124</v>
      </c>
      <c r="Q468" s="530">
        <f>+'NI-San'!Q468+'NI-Ter'!Q468+'NI-Soc'!Q468+'NI-Ric'!Q468+'NI-118'!Q468</f>
        <v>0</v>
      </c>
      <c r="R468" s="517"/>
      <c r="S468" s="265"/>
      <c r="T468" s="530">
        <f>+'NI-San'!S468+'NI-Ter'!S468+'NI-Soc'!P468+'NI-Ric'!S468+'NI-118'!S468</f>
        <v>0</v>
      </c>
      <c r="U468" s="530">
        <f>+'NI-San'!T468+'NI-Ter'!T468+'NI-Soc'!Q468+'NI-Ric'!T468+'NI-118'!T468</f>
        <v>0</v>
      </c>
      <c r="V468" s="464"/>
      <c r="W468" s="530">
        <f>+'NI-San'!V468+'NI-Ter'!V468+'NI-Soc'!S468+'NI-Ric'!V468+'NI-118'!V468</f>
        <v>0</v>
      </c>
      <c r="X468" s="530">
        <f>+'NI-San'!W468+'NI-Ter'!W468+'NI-Soc'!T468+'NI-Ric'!W468+'NI-118'!W468</f>
        <v>0</v>
      </c>
      <c r="Y468" s="291"/>
      <c r="Z468" s="675"/>
    </row>
    <row r="469" spans="2:26">
      <c r="B469" s="127" t="s">
        <v>1043</v>
      </c>
      <c r="C469" s="127" t="s">
        <v>3568</v>
      </c>
      <c r="D469" s="127"/>
      <c r="E469" s="127"/>
      <c r="F469" s="127"/>
      <c r="G469" s="127"/>
      <c r="H469" s="127"/>
      <c r="I469" s="127"/>
      <c r="J469" s="127"/>
      <c r="K469" s="316" t="s">
        <v>1046</v>
      </c>
      <c r="L469" s="125" t="s">
        <v>3218</v>
      </c>
      <c r="M469" s="530">
        <f>+'NI-San'!M469+'NI-Ter'!M469+'NI-Soc'!M469+'NI-Ric'!M469+'NI-118'!M469</f>
        <v>0</v>
      </c>
      <c r="N469" s="530">
        <f>+'NI-San'!N469+'NI-Ter'!N469+'NI-Soc'!N469+'NI-Ric'!N469+'NI-118'!N469</f>
        <v>0</v>
      </c>
      <c r="O469" s="126">
        <f t="shared" si="16"/>
        <v>0</v>
      </c>
      <c r="Q469" s="530">
        <f>+'NI-San'!Q469+'NI-Ter'!Q469+'NI-Soc'!Q469+'NI-Ric'!Q469+'NI-118'!Q469</f>
        <v>517</v>
      </c>
      <c r="R469" s="517"/>
      <c r="S469" s="265"/>
      <c r="T469" s="530">
        <f>+'NI-San'!S469+'NI-Ter'!S469+'NI-Soc'!P469+'NI-Ric'!S469+'NI-118'!S469</f>
        <v>0</v>
      </c>
      <c r="U469" s="530">
        <f>+'NI-San'!T469+'NI-Ter'!T469+'NI-Soc'!Q469+'NI-Ric'!T469+'NI-118'!T469</f>
        <v>0</v>
      </c>
      <c r="V469" s="464"/>
      <c r="W469" s="530">
        <f>+'NI-San'!V469+'NI-Ter'!V469+'NI-Soc'!S469+'NI-Ric'!V469+'NI-118'!V469</f>
        <v>0</v>
      </c>
      <c r="X469" s="530">
        <f>+'NI-San'!W469+'NI-Ter'!W469+'NI-Soc'!T469+'NI-Ric'!W469+'NI-118'!W469</f>
        <v>0</v>
      </c>
      <c r="Y469" s="291"/>
      <c r="Z469" s="675"/>
    </row>
    <row r="470" spans="2:26" ht="25.5">
      <c r="B470" s="127" t="s">
        <v>1047</v>
      </c>
      <c r="C470" s="127" t="s">
        <v>3569</v>
      </c>
      <c r="D470" s="127"/>
      <c r="E470" s="127"/>
      <c r="F470" s="127"/>
      <c r="G470" s="127"/>
      <c r="H470" s="127"/>
      <c r="I470" s="127"/>
      <c r="J470" s="127"/>
      <c r="K470" s="181" t="s">
        <v>1049</v>
      </c>
      <c r="L470" s="125" t="s">
        <v>3218</v>
      </c>
      <c r="M470" s="530">
        <f>+'NI-San'!M470+'NI-Ter'!M470+'NI-Soc'!M470+'NI-Ric'!M470+'NI-118'!M470</f>
        <v>817</v>
      </c>
      <c r="N470" s="530">
        <f>+'NI-San'!N470+'NI-Ter'!N470+'NI-Soc'!N470+'NI-Ric'!N470+'NI-118'!N470</f>
        <v>857</v>
      </c>
      <c r="O470" s="126">
        <f t="shared" si="16"/>
        <v>40</v>
      </c>
      <c r="Q470" s="530">
        <f>+'NI-San'!Q470+'NI-Ter'!Q470+'NI-Soc'!Q470+'NI-Ric'!Q470+'NI-118'!Q470</f>
        <v>0</v>
      </c>
      <c r="R470" s="517"/>
      <c r="S470" s="265"/>
      <c r="T470" s="530">
        <f>+'NI-San'!S470+'NI-Ter'!S470+'NI-Soc'!P470+'NI-Ric'!S470+'NI-118'!S470</f>
        <v>0</v>
      </c>
      <c r="U470" s="530">
        <f>+'NI-San'!T470+'NI-Ter'!T470+'NI-Soc'!Q470+'NI-Ric'!T470+'NI-118'!T470</f>
        <v>0</v>
      </c>
      <c r="V470" s="464"/>
      <c r="W470" s="530">
        <f>+'NI-San'!V470+'NI-Ter'!V470+'NI-Soc'!S470+'NI-Ric'!V470+'NI-118'!V470</f>
        <v>0</v>
      </c>
      <c r="X470" s="530">
        <f>+'NI-San'!W470+'NI-Ter'!W470+'NI-Soc'!T470+'NI-Ric'!W470+'NI-118'!W470</f>
        <v>0</v>
      </c>
      <c r="Y470" s="291"/>
      <c r="Z470" s="675"/>
    </row>
    <row r="471" spans="2:26" ht="25.5">
      <c r="B471" s="127" t="s">
        <v>1050</v>
      </c>
      <c r="C471" s="127" t="s">
        <v>3570</v>
      </c>
      <c r="D471" s="127"/>
      <c r="E471" s="127"/>
      <c r="F471" s="127"/>
      <c r="G471" s="127"/>
      <c r="H471" s="127"/>
      <c r="I471" s="127"/>
      <c r="J471" s="127"/>
      <c r="K471" s="181" t="s">
        <v>1051</v>
      </c>
      <c r="L471" s="125" t="s">
        <v>3218</v>
      </c>
      <c r="M471" s="530">
        <f>+'NI-San'!M471+'NI-Ter'!M471+'NI-Soc'!M471+'NI-Ric'!M471+'NI-118'!M471</f>
        <v>0</v>
      </c>
      <c r="N471" s="530">
        <f>+'NI-San'!N471+'NI-Ter'!N471+'NI-Soc'!N471+'NI-Ric'!N471+'NI-118'!N471</f>
        <v>0</v>
      </c>
      <c r="O471" s="126">
        <f t="shared" si="16"/>
        <v>0</v>
      </c>
      <c r="Q471" s="530">
        <f>+'NI-San'!Q471+'NI-Ter'!Q471+'NI-Soc'!Q471+'NI-Ric'!Q471+'NI-118'!Q471</f>
        <v>0</v>
      </c>
      <c r="R471" s="517"/>
      <c r="S471" s="265"/>
      <c r="T471" s="530">
        <f>+'NI-San'!S471+'NI-Ter'!S471+'NI-Soc'!P471+'NI-Ric'!S471+'NI-118'!S471</f>
        <v>0</v>
      </c>
      <c r="U471" s="530">
        <f>+'NI-San'!T471+'NI-Ter'!T471+'NI-Soc'!Q471+'NI-Ric'!T471+'NI-118'!T471</f>
        <v>0</v>
      </c>
      <c r="V471" s="464"/>
      <c r="W471" s="530">
        <f>+'NI-San'!V471+'NI-Ter'!V471+'NI-Soc'!S471+'NI-Ric'!V471+'NI-118'!V471</f>
        <v>0</v>
      </c>
      <c r="X471" s="530">
        <f>+'NI-San'!W471+'NI-Ter'!W471+'NI-Soc'!T471+'NI-Ric'!W471+'NI-118'!W471</f>
        <v>0</v>
      </c>
      <c r="Y471" s="291"/>
      <c r="Z471" s="675"/>
    </row>
    <row r="472" spans="2:26" ht="25.5">
      <c r="B472" s="127" t="s">
        <v>1052</v>
      </c>
      <c r="C472" s="127" t="s">
        <v>3571</v>
      </c>
      <c r="D472" s="127"/>
      <c r="E472" s="127"/>
      <c r="F472" s="127"/>
      <c r="G472" s="127"/>
      <c r="H472" s="127"/>
      <c r="I472" s="127"/>
      <c r="J472" s="127"/>
      <c r="K472" s="181" t="s">
        <v>1053</v>
      </c>
      <c r="L472" s="125" t="s">
        <v>3218</v>
      </c>
      <c r="M472" s="530">
        <f>+'NI-San'!M472+'NI-Ter'!M472+'NI-Soc'!M472+'NI-Ric'!M472+'NI-118'!M472</f>
        <v>4</v>
      </c>
      <c r="N472" s="530">
        <f>+'NI-San'!N472+'NI-Ter'!N472+'NI-Soc'!N472+'NI-Ric'!N472+'NI-118'!N472</f>
        <v>2</v>
      </c>
      <c r="O472" s="126">
        <f t="shared" si="16"/>
        <v>-2</v>
      </c>
      <c r="Q472" s="530">
        <f>+'NI-San'!Q472+'NI-Ter'!Q472+'NI-Soc'!Q472+'NI-Ric'!Q472+'NI-118'!Q472</f>
        <v>0</v>
      </c>
      <c r="R472" s="517"/>
      <c r="S472" s="265"/>
      <c r="T472" s="530">
        <f>+'NI-San'!S472+'NI-Ter'!S472+'NI-Soc'!P472+'NI-Ric'!S472+'NI-118'!S472</f>
        <v>0</v>
      </c>
      <c r="U472" s="530">
        <f>+'NI-San'!T472+'NI-Ter'!T472+'NI-Soc'!Q472+'NI-Ric'!T472+'NI-118'!T472</f>
        <v>0</v>
      </c>
      <c r="V472" s="464"/>
      <c r="W472" s="530">
        <f>+'NI-San'!V472+'NI-Ter'!V472+'NI-Soc'!S472+'NI-Ric'!V472+'NI-118'!V472</f>
        <v>0</v>
      </c>
      <c r="X472" s="530">
        <f>+'NI-San'!W472+'NI-Ter'!W472+'NI-Soc'!T472+'NI-Ric'!W472+'NI-118'!W472</f>
        <v>0</v>
      </c>
      <c r="Y472" s="291"/>
      <c r="Z472" s="675"/>
    </row>
    <row r="473" spans="2:26" ht="25.5" hidden="1">
      <c r="B473" s="127" t="s">
        <v>1054</v>
      </c>
      <c r="C473" s="127" t="s">
        <v>3572</v>
      </c>
      <c r="D473" s="127"/>
      <c r="E473" s="127"/>
      <c r="F473" s="127"/>
      <c r="G473" s="127"/>
      <c r="H473" s="127"/>
      <c r="I473" s="127"/>
      <c r="J473" s="127"/>
      <c r="K473" s="181" t="s">
        <v>1055</v>
      </c>
      <c r="L473" s="125" t="s">
        <v>3218</v>
      </c>
      <c r="M473" s="825"/>
      <c r="N473" s="825"/>
      <c r="O473" s="827"/>
      <c r="Q473" s="825"/>
      <c r="R473" s="517"/>
      <c r="S473" s="265"/>
      <c r="T473" s="530">
        <f>+'NI-San'!S473+'NI-Ter'!S473+'NI-Soc'!P473+'NI-Ric'!S473+'NI-118'!S473</f>
        <v>0</v>
      </c>
      <c r="U473" s="530">
        <f>+'NI-San'!T473+'NI-Ter'!T473+'NI-Soc'!Q473+'NI-Ric'!T473+'NI-118'!T473</f>
        <v>0</v>
      </c>
      <c r="V473" s="464"/>
      <c r="W473" s="530">
        <f>+'NI-San'!V473+'NI-Ter'!V473+'NI-Soc'!S473+'NI-Ric'!V473+'NI-118'!V473</f>
        <v>0</v>
      </c>
      <c r="X473" s="530">
        <f>+'NI-San'!W473+'NI-Ter'!W473+'NI-Soc'!T473+'NI-Ric'!W473+'NI-118'!W473</f>
        <v>0</v>
      </c>
      <c r="Y473" s="291"/>
      <c r="Z473" s="675"/>
    </row>
    <row r="474" spans="2:26" ht="25.5">
      <c r="B474" s="127" t="s">
        <v>1056</v>
      </c>
      <c r="C474" s="127" t="s">
        <v>3573</v>
      </c>
      <c r="D474" s="127"/>
      <c r="E474" s="127"/>
      <c r="F474" s="127"/>
      <c r="G474" s="127"/>
      <c r="H474" s="127"/>
      <c r="I474" s="127"/>
      <c r="J474" s="127"/>
      <c r="K474" s="181" t="s">
        <v>1057</v>
      </c>
      <c r="L474" s="125" t="s">
        <v>3218</v>
      </c>
      <c r="M474" s="530">
        <f>+'NI-San'!M474+'NI-Ter'!M474+'NI-Soc'!M474+'NI-Ric'!M474+'NI-118'!M474</f>
        <v>0</v>
      </c>
      <c r="N474" s="530">
        <f>+'NI-San'!N474+'NI-Ter'!N474+'NI-Soc'!N474+'NI-Ric'!N474+'NI-118'!N474</f>
        <v>0</v>
      </c>
      <c r="O474" s="126">
        <f t="shared" si="16"/>
        <v>0</v>
      </c>
      <c r="Q474" s="530">
        <f>+'NI-San'!Q474+'NI-Ter'!Q474+'NI-Soc'!Q474+'NI-Ric'!Q474+'NI-118'!Q474</f>
        <v>0</v>
      </c>
      <c r="R474" s="517"/>
      <c r="S474" s="265"/>
      <c r="T474" s="530">
        <f>+'NI-San'!S474+'NI-Ter'!S474+'NI-Soc'!P474+'NI-Ric'!S474+'NI-118'!S474</f>
        <v>0</v>
      </c>
      <c r="U474" s="530">
        <f>+'NI-San'!T474+'NI-Ter'!T474+'NI-Soc'!Q474+'NI-Ric'!T474+'NI-118'!T474</f>
        <v>0</v>
      </c>
      <c r="V474" s="464"/>
      <c r="W474" s="530">
        <f>+'NI-San'!V474+'NI-Ter'!V474+'NI-Soc'!S474+'NI-Ric'!V474+'NI-118'!V474</f>
        <v>0</v>
      </c>
      <c r="X474" s="530">
        <f>+'NI-San'!W474+'NI-Ter'!W474+'NI-Soc'!T474+'NI-Ric'!W474+'NI-118'!W474</f>
        <v>0</v>
      </c>
      <c r="Y474" s="291"/>
      <c r="Z474" s="675"/>
    </row>
    <row r="475" spans="2:26" ht="25.5">
      <c r="B475" s="127" t="s">
        <v>1058</v>
      </c>
      <c r="C475" s="127" t="s">
        <v>3574</v>
      </c>
      <c r="D475" s="127"/>
      <c r="E475" s="127"/>
      <c r="F475" s="127"/>
      <c r="G475" s="127"/>
      <c r="H475" s="127"/>
      <c r="I475" s="127"/>
      <c r="J475" s="127"/>
      <c r="K475" s="181" t="s">
        <v>1059</v>
      </c>
      <c r="L475" s="125" t="s">
        <v>3218</v>
      </c>
      <c r="M475" s="530">
        <f>+'NI-San'!M475+'NI-Ter'!M475+'NI-Soc'!M475+'NI-Ric'!M475+'NI-118'!M475</f>
        <v>3</v>
      </c>
      <c r="N475" s="530">
        <f>+'NI-San'!N475+'NI-Ter'!N475+'NI-Soc'!N475+'NI-Ric'!N475+'NI-118'!N475</f>
        <v>62</v>
      </c>
      <c r="O475" s="126">
        <f t="shared" si="16"/>
        <v>59</v>
      </c>
      <c r="Q475" s="530">
        <f>+'NI-San'!Q475+'NI-Ter'!Q475+'NI-Soc'!Q475+'NI-Ric'!Q475+'NI-118'!Q475</f>
        <v>0</v>
      </c>
      <c r="R475" s="517"/>
      <c r="S475" s="265"/>
      <c r="T475" s="530">
        <f>+'NI-San'!S475+'NI-Ter'!S475+'NI-Soc'!P475+'NI-Ric'!S475+'NI-118'!S475</f>
        <v>0</v>
      </c>
      <c r="U475" s="530">
        <f>+'NI-San'!T475+'NI-Ter'!T475+'NI-Soc'!Q475+'NI-Ric'!T475+'NI-118'!T475</f>
        <v>0</v>
      </c>
      <c r="V475" s="464"/>
      <c r="W475" s="530">
        <f>+'NI-San'!V475+'NI-Ter'!V475+'NI-Soc'!S475+'NI-Ric'!V475+'NI-118'!V475</f>
        <v>0</v>
      </c>
      <c r="X475" s="530">
        <f>+'NI-San'!W475+'NI-Ter'!W475+'NI-Soc'!T475+'NI-Ric'!W475+'NI-118'!W475</f>
        <v>0</v>
      </c>
      <c r="Y475" s="291"/>
      <c r="Z475" s="675"/>
    </row>
    <row r="476" spans="2:26" ht="25.5">
      <c r="B476" s="127" t="s">
        <v>1060</v>
      </c>
      <c r="C476" s="127" t="s">
        <v>3575</v>
      </c>
      <c r="D476" s="127"/>
      <c r="E476" s="127"/>
      <c r="F476" s="127"/>
      <c r="G476" s="127"/>
      <c r="H476" s="127"/>
      <c r="I476" s="127"/>
      <c r="J476" s="127"/>
      <c r="K476" s="181" t="s">
        <v>1061</v>
      </c>
      <c r="L476" s="125" t="s">
        <v>3218</v>
      </c>
      <c r="M476" s="530">
        <f>+'NI-San'!M476+'NI-Ter'!M476+'NI-Soc'!M476+'NI-Ric'!M476+'NI-118'!M476</f>
        <v>56</v>
      </c>
      <c r="N476" s="530">
        <f>+'NI-San'!N476+'NI-Ter'!N476+'NI-Soc'!N476+'NI-Ric'!N476+'NI-118'!N476</f>
        <v>0</v>
      </c>
      <c r="O476" s="126">
        <f t="shared" si="16"/>
        <v>-56</v>
      </c>
      <c r="Q476" s="530">
        <f>+'NI-San'!Q476+'NI-Ter'!Q476+'NI-Soc'!Q476+'NI-Ric'!Q476+'NI-118'!Q476</f>
        <v>0</v>
      </c>
      <c r="R476" s="517"/>
      <c r="S476" s="265"/>
      <c r="T476" s="530">
        <f>+'NI-San'!S476+'NI-Ter'!S476+'NI-Soc'!P476+'NI-Ric'!S476+'NI-118'!S476</f>
        <v>0</v>
      </c>
      <c r="U476" s="530">
        <f>+'NI-San'!T476+'NI-Ter'!T476+'NI-Soc'!Q476+'NI-Ric'!T476+'NI-118'!T476</f>
        <v>0</v>
      </c>
      <c r="V476" s="464"/>
      <c r="W476" s="530">
        <f>+'NI-San'!V476+'NI-Ter'!V476+'NI-Soc'!S476+'NI-Ric'!V476+'NI-118'!V476</f>
        <v>0</v>
      </c>
      <c r="X476" s="530">
        <f>+'NI-San'!W476+'NI-Ter'!W476+'NI-Soc'!T476+'NI-Ric'!W476+'NI-118'!W476</f>
        <v>0</v>
      </c>
      <c r="Y476" s="291"/>
      <c r="Z476" s="675"/>
    </row>
    <row r="477" spans="2:26" ht="25.5">
      <c r="B477" s="127" t="s">
        <v>1062</v>
      </c>
      <c r="C477" s="127" t="s">
        <v>3576</v>
      </c>
      <c r="D477" s="127"/>
      <c r="E477" s="127"/>
      <c r="F477" s="127"/>
      <c r="G477" s="127"/>
      <c r="H477" s="127"/>
      <c r="I477" s="127"/>
      <c r="J477" s="127"/>
      <c r="K477" s="181" t="s">
        <v>1063</v>
      </c>
      <c r="L477" s="125" t="s">
        <v>3218</v>
      </c>
      <c r="M477" s="530">
        <f>+'NI-San'!M477+'NI-Ter'!M477+'NI-Soc'!M477+'NI-Ric'!M477+'NI-118'!M477</f>
        <v>0</v>
      </c>
      <c r="N477" s="530">
        <f>+'NI-San'!N477+'NI-Ter'!N477+'NI-Soc'!N477+'NI-Ric'!N477+'NI-118'!N477</f>
        <v>0</v>
      </c>
      <c r="O477" s="126">
        <f t="shared" si="16"/>
        <v>0</v>
      </c>
      <c r="Q477" s="530">
        <f>+'NI-San'!Q477+'NI-Ter'!Q477+'NI-Soc'!Q477+'NI-Ric'!Q477+'NI-118'!Q477</f>
        <v>0</v>
      </c>
      <c r="R477" s="517"/>
      <c r="S477" s="265"/>
      <c r="T477" s="530">
        <f>+'NI-San'!S477+'NI-Ter'!S477+'NI-Soc'!P477+'NI-Ric'!S477+'NI-118'!S477</f>
        <v>0</v>
      </c>
      <c r="U477" s="530">
        <f>+'NI-San'!T477+'NI-Ter'!T477+'NI-Soc'!Q477+'NI-Ric'!T477+'NI-118'!T477</f>
        <v>0</v>
      </c>
      <c r="V477" s="464"/>
      <c r="W477" s="530">
        <f>+'NI-San'!V477+'NI-Ter'!V477+'NI-Soc'!S477+'NI-Ric'!V477+'NI-118'!V477</f>
        <v>0</v>
      </c>
      <c r="X477" s="530">
        <f>+'NI-San'!W477+'NI-Ter'!W477+'NI-Soc'!T477+'NI-Ric'!W477+'NI-118'!W477</f>
        <v>0</v>
      </c>
      <c r="Y477" s="291"/>
      <c r="Z477" s="675"/>
    </row>
    <row r="478" spans="2:26" ht="25.5">
      <c r="B478" s="127" t="s">
        <v>1064</v>
      </c>
      <c r="C478" s="127" t="s">
        <v>3577</v>
      </c>
      <c r="D478" s="127"/>
      <c r="E478" s="127"/>
      <c r="F478" s="127"/>
      <c r="G478" s="127"/>
      <c r="H478" s="127"/>
      <c r="I478" s="127"/>
      <c r="J478" s="127"/>
      <c r="K478" s="181" t="s">
        <v>1065</v>
      </c>
      <c r="L478" s="125" t="s">
        <v>3218</v>
      </c>
      <c r="M478" s="530">
        <f>+'NI-San'!M478+'NI-Ter'!M478+'NI-Soc'!M478+'NI-Ric'!M478+'NI-118'!M478</f>
        <v>0</v>
      </c>
      <c r="N478" s="530">
        <f>+'NI-San'!N478+'NI-Ter'!N478+'NI-Soc'!N478+'NI-Ric'!N478+'NI-118'!N478</f>
        <v>0</v>
      </c>
      <c r="O478" s="126">
        <f t="shared" si="16"/>
        <v>0</v>
      </c>
      <c r="Q478" s="530">
        <f>+'NI-San'!Q478+'NI-Ter'!Q478+'NI-Soc'!Q478+'NI-Ric'!Q478+'NI-118'!Q478</f>
        <v>0</v>
      </c>
      <c r="R478" s="517"/>
      <c r="S478" s="265"/>
      <c r="T478" s="530">
        <f>+'NI-San'!S478+'NI-Ter'!S478+'NI-Soc'!P478+'NI-Ric'!S478+'NI-118'!S478</f>
        <v>0</v>
      </c>
      <c r="U478" s="530">
        <f>+'NI-San'!T478+'NI-Ter'!T478+'NI-Soc'!Q478+'NI-Ric'!T478+'NI-118'!T478</f>
        <v>0</v>
      </c>
      <c r="V478" s="464"/>
      <c r="W478" s="530">
        <f>+'NI-San'!V478+'NI-Ter'!V478+'NI-Soc'!S478+'NI-Ric'!V478+'NI-118'!V478</f>
        <v>0</v>
      </c>
      <c r="X478" s="530">
        <f>+'NI-San'!W478+'NI-Ter'!W478+'NI-Soc'!T478+'NI-Ric'!W478+'NI-118'!W478</f>
        <v>0</v>
      </c>
      <c r="Y478" s="291"/>
      <c r="Z478" s="675"/>
    </row>
    <row r="479" spans="2:26" ht="25.5">
      <c r="B479" s="127" t="s">
        <v>1066</v>
      </c>
      <c r="C479" s="127" t="s">
        <v>3578</v>
      </c>
      <c r="D479" s="127"/>
      <c r="E479" s="127"/>
      <c r="F479" s="127"/>
      <c r="G479" s="127"/>
      <c r="H479" s="127"/>
      <c r="I479" s="127"/>
      <c r="J479" s="127"/>
      <c r="K479" s="181" t="s">
        <v>1067</v>
      </c>
      <c r="L479" s="125" t="s">
        <v>3218</v>
      </c>
      <c r="M479" s="530">
        <f>+'NI-San'!M479+'NI-Ter'!M479+'NI-Soc'!M479+'NI-Ric'!M479+'NI-118'!M479</f>
        <v>0</v>
      </c>
      <c r="N479" s="530">
        <f>+'NI-San'!N479+'NI-Ter'!N479+'NI-Soc'!N479+'NI-Ric'!N479+'NI-118'!N479</f>
        <v>0</v>
      </c>
      <c r="O479" s="126">
        <f t="shared" si="16"/>
        <v>0</v>
      </c>
      <c r="Q479" s="530">
        <f>+'NI-San'!Q479+'NI-Ter'!Q479+'NI-Soc'!Q479+'NI-Ric'!Q479+'NI-118'!Q479</f>
        <v>0</v>
      </c>
      <c r="R479" s="517"/>
      <c r="S479" s="265"/>
      <c r="T479" s="530">
        <f>+'NI-San'!S479+'NI-Ter'!S479+'NI-Soc'!P479+'NI-Ric'!S479+'NI-118'!S479</f>
        <v>0</v>
      </c>
      <c r="U479" s="530">
        <f>+'NI-San'!T479+'NI-Ter'!T479+'NI-Soc'!Q479+'NI-Ric'!T479+'NI-118'!T479</f>
        <v>0</v>
      </c>
      <c r="V479" s="464"/>
      <c r="W479" s="530">
        <f>+'NI-San'!V479+'NI-Ter'!V479+'NI-Soc'!S479+'NI-Ric'!V479+'NI-118'!V479</f>
        <v>0</v>
      </c>
      <c r="X479" s="530">
        <f>+'NI-San'!W479+'NI-Ter'!W479+'NI-Soc'!T479+'NI-Ric'!W479+'NI-118'!W479</f>
        <v>0</v>
      </c>
      <c r="Y479" s="291"/>
      <c r="Z479" s="675"/>
    </row>
    <row r="480" spans="2:26" ht="25.5">
      <c r="B480" s="127" t="s">
        <v>1068</v>
      </c>
      <c r="C480" s="127" t="s">
        <v>3579</v>
      </c>
      <c r="D480" s="127"/>
      <c r="E480" s="127"/>
      <c r="F480" s="127"/>
      <c r="G480" s="127"/>
      <c r="H480" s="127"/>
      <c r="I480" s="127"/>
      <c r="J480" s="127"/>
      <c r="K480" s="181" t="s">
        <v>1069</v>
      </c>
      <c r="L480" s="125" t="s">
        <v>3218</v>
      </c>
      <c r="M480" s="530">
        <f>+'NI-San'!M480+'NI-Ter'!M480+'NI-Soc'!M480+'NI-Ric'!M480+'NI-118'!M480</f>
        <v>11</v>
      </c>
      <c r="N480" s="530">
        <f>+'NI-San'!N480+'NI-Ter'!N480+'NI-Soc'!N480+'NI-Ric'!N480+'NI-118'!N480</f>
        <v>18</v>
      </c>
      <c r="O480" s="126">
        <f t="shared" si="16"/>
        <v>7</v>
      </c>
      <c r="Q480" s="530">
        <f>+'NI-San'!Q480+'NI-Ter'!Q480+'NI-Soc'!Q480+'NI-Ric'!Q480+'NI-118'!Q480</f>
        <v>0</v>
      </c>
      <c r="R480" s="517"/>
      <c r="S480" s="265"/>
      <c r="T480" s="530">
        <f>+'NI-San'!S480+'NI-Ter'!S480+'NI-Soc'!P480+'NI-Ric'!S480+'NI-118'!S480</f>
        <v>0</v>
      </c>
      <c r="U480" s="530">
        <f>+'NI-San'!T480+'NI-Ter'!T480+'NI-Soc'!Q480+'NI-Ric'!T480+'NI-118'!T480</f>
        <v>0</v>
      </c>
      <c r="V480" s="464"/>
      <c r="W480" s="530">
        <f>+'NI-San'!V480+'NI-Ter'!V480+'NI-Soc'!S480+'NI-Ric'!V480+'NI-118'!V480</f>
        <v>0</v>
      </c>
      <c r="X480" s="530">
        <f>+'NI-San'!W480+'NI-Ter'!W480+'NI-Soc'!T480+'NI-Ric'!W480+'NI-118'!W480</f>
        <v>0</v>
      </c>
      <c r="Y480" s="291"/>
      <c r="Z480" s="675"/>
    </row>
    <row r="481" spans="2:26" ht="25.5">
      <c r="B481" s="127" t="s">
        <v>1070</v>
      </c>
      <c r="C481" s="127" t="s">
        <v>3580</v>
      </c>
      <c r="D481" s="127"/>
      <c r="E481" s="127"/>
      <c r="F481" s="127"/>
      <c r="G481" s="127"/>
      <c r="H481" s="127"/>
      <c r="I481" s="127"/>
      <c r="J481" s="127"/>
      <c r="K481" s="181" t="s">
        <v>1071</v>
      </c>
      <c r="L481" s="125" t="s">
        <v>3218</v>
      </c>
      <c r="M481" s="530">
        <f>+'NI-San'!M481+'NI-Ter'!M481+'NI-Soc'!M481+'NI-Ric'!M481+'NI-118'!M481</f>
        <v>0</v>
      </c>
      <c r="N481" s="530">
        <f>+'NI-San'!N481+'NI-Ter'!N481+'NI-Soc'!N481+'NI-Ric'!N481+'NI-118'!N481</f>
        <v>4</v>
      </c>
      <c r="O481" s="126">
        <f t="shared" si="16"/>
        <v>4</v>
      </c>
      <c r="Q481" s="530">
        <f>+'NI-San'!Q481+'NI-Ter'!Q481+'NI-Soc'!Q481+'NI-Ric'!Q481+'NI-118'!Q481</f>
        <v>0</v>
      </c>
      <c r="R481" s="517"/>
      <c r="S481" s="265"/>
      <c r="T481" s="530">
        <f>+'NI-San'!S481+'NI-Ter'!S481+'NI-Soc'!P481+'NI-Ric'!S481+'NI-118'!S481</f>
        <v>0</v>
      </c>
      <c r="U481" s="530">
        <f>+'NI-San'!T481+'NI-Ter'!T481+'NI-Soc'!Q481+'NI-Ric'!T481+'NI-118'!T481</f>
        <v>0</v>
      </c>
      <c r="V481" s="464"/>
      <c r="W481" s="530">
        <f>+'NI-San'!V481+'NI-Ter'!V481+'NI-Soc'!S481+'NI-Ric'!V481+'NI-118'!V481</f>
        <v>0</v>
      </c>
      <c r="X481" s="530">
        <f>+'NI-San'!W481+'NI-Ter'!W481+'NI-Soc'!T481+'NI-Ric'!W481+'NI-118'!W481</f>
        <v>0</v>
      </c>
      <c r="Y481" s="291"/>
      <c r="Z481" s="675"/>
    </row>
    <row r="482" spans="2:26" ht="25.5">
      <c r="B482" s="127" t="s">
        <v>1072</v>
      </c>
      <c r="C482" s="127" t="s">
        <v>3581</v>
      </c>
      <c r="D482" s="127"/>
      <c r="E482" s="127"/>
      <c r="F482" s="127"/>
      <c r="G482" s="127"/>
      <c r="H482" s="127"/>
      <c r="I482" s="127"/>
      <c r="J482" s="127"/>
      <c r="K482" s="314" t="s">
        <v>1073</v>
      </c>
      <c r="L482" s="125" t="s">
        <v>3218</v>
      </c>
      <c r="M482" s="530">
        <f>+'NI-San'!M482+'NI-Ter'!M482+'NI-Soc'!M482+'NI-Ric'!M482+'NI-118'!M482</f>
        <v>0</v>
      </c>
      <c r="N482" s="530">
        <f>+'NI-San'!N482+'NI-Ter'!N482+'NI-Soc'!N482+'NI-Ric'!N482+'NI-118'!N482</f>
        <v>0</v>
      </c>
      <c r="O482" s="126">
        <f t="shared" si="16"/>
        <v>0</v>
      </c>
      <c r="Q482" s="530">
        <f>+'NI-San'!Q482+'NI-Ter'!Q482+'NI-Soc'!Q482+'NI-Ric'!Q482+'NI-118'!Q482</f>
        <v>0</v>
      </c>
      <c r="R482" s="517"/>
      <c r="S482" s="265"/>
      <c r="T482" s="530">
        <f>+'NI-San'!S482+'NI-Ter'!S482+'NI-Soc'!P482+'NI-Ric'!S482+'NI-118'!S482</f>
        <v>0</v>
      </c>
      <c r="U482" s="530">
        <f>+'NI-San'!T482+'NI-Ter'!T482+'NI-Soc'!Q482+'NI-Ric'!T482+'NI-118'!T482</f>
        <v>0</v>
      </c>
      <c r="V482" s="464"/>
      <c r="W482" s="530">
        <f>+'NI-San'!V482+'NI-Ter'!V482+'NI-Soc'!S482+'NI-Ric'!V482+'NI-118'!V482</f>
        <v>0</v>
      </c>
      <c r="X482" s="530">
        <f>+'NI-San'!W482+'NI-Ter'!W482+'NI-Soc'!T482+'NI-Ric'!W482+'NI-118'!W482</f>
        <v>0</v>
      </c>
      <c r="Y482" s="291"/>
      <c r="Z482" s="675"/>
    </row>
    <row r="483" spans="2:26" ht="25.5">
      <c r="B483" s="127" t="s">
        <v>1074</v>
      </c>
      <c r="C483" s="127" t="s">
        <v>3582</v>
      </c>
      <c r="D483" s="127"/>
      <c r="E483" s="127"/>
      <c r="F483" s="127"/>
      <c r="G483" s="127"/>
      <c r="H483" s="127"/>
      <c r="I483" s="127"/>
      <c r="J483" s="127"/>
      <c r="K483" s="181" t="s">
        <v>1076</v>
      </c>
      <c r="L483" s="125" t="s">
        <v>3218</v>
      </c>
      <c r="M483" s="530">
        <f>+'NI-San'!M483+'NI-Ter'!M483+'NI-Soc'!M483+'NI-Ric'!M483+'NI-118'!M483</f>
        <v>1435</v>
      </c>
      <c r="N483" s="530">
        <f>+'NI-San'!N483+'NI-Ter'!N483+'NI-Soc'!N483+'NI-Ric'!N483+'NI-118'!N483</f>
        <v>1579</v>
      </c>
      <c r="O483" s="126">
        <f t="shared" si="16"/>
        <v>144</v>
      </c>
      <c r="Q483" s="530">
        <f>+'NI-San'!Q483+'NI-Ter'!Q483+'NI-Soc'!Q483+'NI-Ric'!Q483+'NI-118'!Q483</f>
        <v>0</v>
      </c>
      <c r="R483" s="517"/>
      <c r="S483" s="265"/>
      <c r="T483" s="530">
        <f>+'NI-San'!S483+'NI-Ter'!S483+'NI-Soc'!P483+'NI-Ric'!S483+'NI-118'!S483</f>
        <v>0</v>
      </c>
      <c r="U483" s="530">
        <f>+'NI-San'!T483+'NI-Ter'!T483+'NI-Soc'!Q483+'NI-Ric'!T483+'NI-118'!T483</f>
        <v>0</v>
      </c>
      <c r="V483" s="464"/>
      <c r="W483" s="530">
        <f>+'NI-San'!V483+'NI-Ter'!V483+'NI-Soc'!S483+'NI-Ric'!V483+'NI-118'!V483</f>
        <v>292</v>
      </c>
      <c r="X483" s="530">
        <f>+'NI-San'!W483+'NI-Ter'!W483+'NI-Soc'!T483+'NI-Ric'!W483+'NI-118'!W483</f>
        <v>0</v>
      </c>
      <c r="Y483" s="291"/>
      <c r="Z483" s="675"/>
    </row>
    <row r="484" spans="2:26" ht="25.5">
      <c r="B484" s="127" t="s">
        <v>1077</v>
      </c>
      <c r="C484" s="127" t="s">
        <v>3583</v>
      </c>
      <c r="D484" s="127"/>
      <c r="E484" s="127"/>
      <c r="F484" s="127"/>
      <c r="G484" s="127"/>
      <c r="H484" s="127"/>
      <c r="I484" s="127"/>
      <c r="J484" s="127"/>
      <c r="K484" s="181" t="s">
        <v>1078</v>
      </c>
      <c r="L484" s="125" t="s">
        <v>3218</v>
      </c>
      <c r="M484" s="530">
        <f>+'NI-San'!M484+'NI-Ter'!M484+'NI-Soc'!M484+'NI-Ric'!M484+'NI-118'!M484</f>
        <v>0</v>
      </c>
      <c r="N484" s="530">
        <f>+'NI-San'!N484+'NI-Ter'!N484+'NI-Soc'!N484+'NI-Ric'!N484+'NI-118'!N484</f>
        <v>0</v>
      </c>
      <c r="O484" s="126">
        <f t="shared" si="16"/>
        <v>0</v>
      </c>
      <c r="Q484" s="530">
        <f>+'NI-San'!Q484+'NI-Ter'!Q484+'NI-Soc'!Q484+'NI-Ric'!Q484+'NI-118'!Q484</f>
        <v>0</v>
      </c>
      <c r="R484" s="517"/>
      <c r="S484" s="265"/>
      <c r="T484" s="530">
        <f>+'NI-San'!S484+'NI-Ter'!S484+'NI-Soc'!P484+'NI-Ric'!S484+'NI-118'!S484</f>
        <v>0</v>
      </c>
      <c r="U484" s="530">
        <f>+'NI-San'!T484+'NI-Ter'!T484+'NI-Soc'!Q484+'NI-Ric'!T484+'NI-118'!T484</f>
        <v>0</v>
      </c>
      <c r="V484" s="464"/>
      <c r="W484" s="530">
        <f>+'NI-San'!V484+'NI-Ter'!V484+'NI-Soc'!S484+'NI-Ric'!V484+'NI-118'!V484</f>
        <v>0</v>
      </c>
      <c r="X484" s="530">
        <f>+'NI-San'!W484+'NI-Ter'!W484+'NI-Soc'!T484+'NI-Ric'!W484+'NI-118'!W484</f>
        <v>0</v>
      </c>
      <c r="Y484" s="291"/>
      <c r="Z484" s="675"/>
    </row>
    <row r="485" spans="2:26" ht="38.25">
      <c r="B485" s="127" t="s">
        <v>1079</v>
      </c>
      <c r="C485" s="127" t="s">
        <v>3584</v>
      </c>
      <c r="D485" s="127"/>
      <c r="E485" s="127"/>
      <c r="F485" s="127"/>
      <c r="G485" s="127"/>
      <c r="H485" s="127"/>
      <c r="I485" s="127"/>
      <c r="J485" s="127"/>
      <c r="K485" s="181" t="s">
        <v>1080</v>
      </c>
      <c r="L485" s="125" t="s">
        <v>3218</v>
      </c>
      <c r="M485" s="530">
        <f>+'NI-San'!M485+'NI-Ter'!M485+'NI-Soc'!M485+'NI-Ric'!M485+'NI-118'!M485</f>
        <v>72</v>
      </c>
      <c r="N485" s="530">
        <f>+'NI-San'!N485+'NI-Ter'!N485+'NI-Soc'!N485+'NI-Ric'!N485+'NI-118'!N485</f>
        <v>68</v>
      </c>
      <c r="O485" s="126">
        <f t="shared" si="16"/>
        <v>-4</v>
      </c>
      <c r="Q485" s="530">
        <f>+'NI-San'!Q485+'NI-Ter'!Q485+'NI-Soc'!Q485+'NI-Ric'!Q485+'NI-118'!Q485</f>
        <v>0</v>
      </c>
      <c r="R485" s="517"/>
      <c r="S485" s="265"/>
      <c r="T485" s="530">
        <f>+'NI-San'!S485+'NI-Ter'!S485+'NI-Soc'!P485+'NI-Ric'!S485+'NI-118'!S485</f>
        <v>0</v>
      </c>
      <c r="U485" s="530">
        <f>+'NI-San'!T485+'NI-Ter'!T485+'NI-Soc'!Q485+'NI-Ric'!T485+'NI-118'!T485</f>
        <v>0</v>
      </c>
      <c r="V485" s="464"/>
      <c r="W485" s="530">
        <f>+'NI-San'!V485+'NI-Ter'!V485+'NI-Soc'!S485+'NI-Ric'!V485+'NI-118'!V485</f>
        <v>0</v>
      </c>
      <c r="X485" s="530">
        <f>+'NI-San'!W485+'NI-Ter'!W485+'NI-Soc'!T485+'NI-Ric'!W485+'NI-118'!W485</f>
        <v>0</v>
      </c>
      <c r="Y485" s="291"/>
      <c r="Z485" s="675"/>
    </row>
    <row r="486" spans="2:26" ht="25.5">
      <c r="B486" s="127" t="s">
        <v>1081</v>
      </c>
      <c r="C486" s="127" t="s">
        <v>3585</v>
      </c>
      <c r="D486" s="127"/>
      <c r="E486" s="127"/>
      <c r="F486" s="127"/>
      <c r="G486" s="127"/>
      <c r="H486" s="127"/>
      <c r="I486" s="127"/>
      <c r="J486" s="127"/>
      <c r="K486" s="181" t="s">
        <v>1082</v>
      </c>
      <c r="L486" s="125" t="s">
        <v>3218</v>
      </c>
      <c r="M486" s="530">
        <f>+'NI-San'!M486+'NI-Ter'!M486+'NI-Soc'!M486+'NI-Ric'!M486+'NI-118'!M486</f>
        <v>0</v>
      </c>
      <c r="N486" s="530">
        <f>+'NI-San'!N486+'NI-Ter'!N486+'NI-Soc'!N486+'NI-Ric'!N486+'NI-118'!N486</f>
        <v>0</v>
      </c>
      <c r="O486" s="126">
        <f t="shared" si="16"/>
        <v>0</v>
      </c>
      <c r="Q486" s="530">
        <f>+'NI-San'!Q486+'NI-Ter'!Q486+'NI-Soc'!Q486+'NI-Ric'!Q486+'NI-118'!Q486</f>
        <v>0</v>
      </c>
      <c r="R486" s="517"/>
      <c r="S486" s="265"/>
      <c r="T486" s="530">
        <f>+'NI-San'!S486+'NI-Ter'!S486+'NI-Soc'!P486+'NI-Ric'!S486+'NI-118'!S486</f>
        <v>0</v>
      </c>
      <c r="U486" s="530">
        <f>+'NI-San'!T486+'NI-Ter'!T486+'NI-Soc'!Q486+'NI-Ric'!T486+'NI-118'!T486</f>
        <v>0</v>
      </c>
      <c r="V486" s="464"/>
      <c r="W486" s="530">
        <f>+'NI-San'!V486+'NI-Ter'!V486+'NI-Soc'!S486+'NI-Ric'!V486+'NI-118'!V486</f>
        <v>0</v>
      </c>
      <c r="X486" s="530">
        <f>+'NI-San'!W486+'NI-Ter'!W486+'NI-Soc'!T486+'NI-Ric'!W486+'NI-118'!W486</f>
        <v>0</v>
      </c>
      <c r="Y486" s="291"/>
      <c r="Z486" s="675"/>
    </row>
    <row r="487" spans="2:26" ht="25.5">
      <c r="B487" s="127" t="s">
        <v>1083</v>
      </c>
      <c r="C487" s="127" t="s">
        <v>3586</v>
      </c>
      <c r="D487" s="127"/>
      <c r="E487" s="127"/>
      <c r="F487" s="127"/>
      <c r="G487" s="127"/>
      <c r="H487" s="127"/>
      <c r="I487" s="127"/>
      <c r="J487" s="127"/>
      <c r="K487" s="181" t="s">
        <v>1084</v>
      </c>
      <c r="L487" s="125" t="s">
        <v>3218</v>
      </c>
      <c r="M487" s="530">
        <f>+'NI-San'!M487+'NI-Ter'!M487+'NI-Soc'!M487+'NI-Ric'!M487+'NI-118'!M487</f>
        <v>0</v>
      </c>
      <c r="N487" s="530">
        <f>+'NI-San'!N487+'NI-Ter'!N487+'NI-Soc'!N487+'NI-Ric'!N487+'NI-118'!N487</f>
        <v>0</v>
      </c>
      <c r="O487" s="126">
        <f t="shared" si="16"/>
        <v>0</v>
      </c>
      <c r="Q487" s="530">
        <f>+'NI-San'!Q487+'NI-Ter'!Q487+'NI-Soc'!Q487+'NI-Ric'!Q487+'NI-118'!Q487</f>
        <v>0</v>
      </c>
      <c r="R487" s="517"/>
      <c r="S487" s="265"/>
      <c r="T487" s="530">
        <f>+'NI-San'!S487+'NI-Ter'!S487+'NI-Soc'!P487+'NI-Ric'!S487+'NI-118'!S487</f>
        <v>0</v>
      </c>
      <c r="U487" s="530">
        <f>+'NI-San'!T487+'NI-Ter'!T487+'NI-Soc'!Q487+'NI-Ric'!T487+'NI-118'!T487</f>
        <v>0</v>
      </c>
      <c r="V487" s="464"/>
      <c r="W487" s="530">
        <f>+'NI-San'!V487+'NI-Ter'!V487+'NI-Soc'!S487+'NI-Ric'!V487+'NI-118'!V487</f>
        <v>0</v>
      </c>
      <c r="X487" s="530">
        <f>+'NI-San'!W487+'NI-Ter'!W487+'NI-Soc'!T487+'NI-Ric'!W487+'NI-118'!W487</f>
        <v>0</v>
      </c>
      <c r="Y487" s="291"/>
      <c r="Z487" s="675"/>
    </row>
    <row r="488" spans="2:26" ht="25.5" hidden="1">
      <c r="B488" s="127" t="s">
        <v>1085</v>
      </c>
      <c r="C488" s="127" t="s">
        <v>3587</v>
      </c>
      <c r="D488" s="127"/>
      <c r="E488" s="127"/>
      <c r="F488" s="127"/>
      <c r="G488" s="127"/>
      <c r="H488" s="127"/>
      <c r="I488" s="127"/>
      <c r="J488" s="127"/>
      <c r="K488" s="181" t="s">
        <v>1086</v>
      </c>
      <c r="L488" s="125" t="s">
        <v>3218</v>
      </c>
      <c r="M488" s="825"/>
      <c r="N488" s="825"/>
      <c r="O488" s="827"/>
      <c r="Q488" s="825"/>
      <c r="R488" s="517"/>
      <c r="S488" s="265"/>
      <c r="T488" s="530">
        <f>+'NI-San'!S488+'NI-Ter'!S488+'NI-Soc'!P488+'NI-Ric'!S488+'NI-118'!S488</f>
        <v>0</v>
      </c>
      <c r="U488" s="530">
        <f>+'NI-San'!T488+'NI-Ter'!T488+'NI-Soc'!Q488+'NI-Ric'!T488+'NI-118'!T488</f>
        <v>0</v>
      </c>
      <c r="V488" s="464"/>
      <c r="W488" s="530">
        <f>+'NI-San'!V488+'NI-Ter'!V488+'NI-Soc'!S488+'NI-Ric'!V488+'NI-118'!V488</f>
        <v>0</v>
      </c>
      <c r="X488" s="530">
        <f>+'NI-San'!W488+'NI-Ter'!W488+'NI-Soc'!T488+'NI-Ric'!W488+'NI-118'!W488</f>
        <v>0</v>
      </c>
      <c r="Y488" s="291"/>
      <c r="Z488" s="675"/>
    </row>
    <row r="489" spans="2:26" ht="25.5">
      <c r="B489" s="127" t="s">
        <v>1087</v>
      </c>
      <c r="C489" s="127" t="s">
        <v>3588</v>
      </c>
      <c r="D489" s="127"/>
      <c r="E489" s="127"/>
      <c r="F489" s="127"/>
      <c r="G489" s="127"/>
      <c r="H489" s="127"/>
      <c r="I489" s="127"/>
      <c r="J489" s="127"/>
      <c r="K489" s="181" t="s">
        <v>1088</v>
      </c>
      <c r="L489" s="125" t="s">
        <v>3218</v>
      </c>
      <c r="M489" s="530">
        <f>+'NI-San'!M489+'NI-Ter'!M489+'NI-Soc'!M489+'NI-Ric'!M489+'NI-118'!M489</f>
        <v>0</v>
      </c>
      <c r="N489" s="530">
        <f>+'NI-San'!N489+'NI-Ter'!N489+'NI-Soc'!N489+'NI-Ric'!N489+'NI-118'!N489</f>
        <v>0</v>
      </c>
      <c r="O489" s="126">
        <f t="shared" si="16"/>
        <v>0</v>
      </c>
      <c r="Q489" s="530">
        <f>+'NI-San'!Q489+'NI-Ter'!Q489+'NI-Soc'!Q489+'NI-Ric'!Q489+'NI-118'!Q489</f>
        <v>0</v>
      </c>
      <c r="R489" s="517"/>
      <c r="S489" s="265"/>
      <c r="T489" s="530">
        <f>+'NI-San'!S489+'NI-Ter'!S489+'NI-Soc'!P489+'NI-Ric'!S489+'NI-118'!S489</f>
        <v>0</v>
      </c>
      <c r="U489" s="530">
        <f>+'NI-San'!T489+'NI-Ter'!T489+'NI-Soc'!Q489+'NI-Ric'!T489+'NI-118'!T489</f>
        <v>0</v>
      </c>
      <c r="V489" s="464"/>
      <c r="W489" s="530">
        <f>+'NI-San'!V489+'NI-Ter'!V489+'NI-Soc'!S489+'NI-Ric'!V489+'NI-118'!V489</f>
        <v>0</v>
      </c>
      <c r="X489" s="530">
        <f>+'NI-San'!W489+'NI-Ter'!W489+'NI-Soc'!T489+'NI-Ric'!W489+'NI-118'!W489</f>
        <v>0</v>
      </c>
      <c r="Y489" s="291"/>
      <c r="Z489" s="675"/>
    </row>
    <row r="490" spans="2:26" ht="25.5">
      <c r="B490" s="127" t="s">
        <v>1089</v>
      </c>
      <c r="C490" s="127" t="s">
        <v>3589</v>
      </c>
      <c r="D490" s="127"/>
      <c r="E490" s="127"/>
      <c r="F490" s="127"/>
      <c r="G490" s="127"/>
      <c r="H490" s="127"/>
      <c r="I490" s="127"/>
      <c r="J490" s="127"/>
      <c r="K490" s="181" t="s">
        <v>1090</v>
      </c>
      <c r="L490" s="125" t="s">
        <v>3218</v>
      </c>
      <c r="M490" s="530">
        <f>+'NI-San'!M490+'NI-Ter'!M490+'NI-Soc'!M490+'NI-Ric'!M490+'NI-118'!M490</f>
        <v>0</v>
      </c>
      <c r="N490" s="530">
        <f>+'NI-San'!N490+'NI-Ter'!N490+'NI-Soc'!N490+'NI-Ric'!N490+'NI-118'!N490</f>
        <v>0</v>
      </c>
      <c r="O490" s="126">
        <f t="shared" si="16"/>
        <v>0</v>
      </c>
      <c r="Q490" s="530">
        <f>+'NI-San'!Q490+'NI-Ter'!Q490+'NI-Soc'!Q490+'NI-Ric'!Q490+'NI-118'!Q490</f>
        <v>0</v>
      </c>
      <c r="R490" s="517"/>
      <c r="S490" s="265"/>
      <c r="T490" s="530">
        <f>+'NI-San'!S490+'NI-Ter'!S490+'NI-Soc'!P490+'NI-Ric'!S490+'NI-118'!S490</f>
        <v>0</v>
      </c>
      <c r="U490" s="530">
        <f>+'NI-San'!T490+'NI-Ter'!T490+'NI-Soc'!Q490+'NI-Ric'!T490+'NI-118'!T490</f>
        <v>0</v>
      </c>
      <c r="V490" s="464"/>
      <c r="W490" s="530">
        <f>+'NI-San'!V490+'NI-Ter'!V490+'NI-Soc'!S490+'NI-Ric'!V490+'NI-118'!V490</f>
        <v>0</v>
      </c>
      <c r="X490" s="530">
        <f>+'NI-San'!W490+'NI-Ter'!W490+'NI-Soc'!T490+'NI-Ric'!W490+'NI-118'!W490</f>
        <v>0</v>
      </c>
      <c r="Y490" s="291"/>
      <c r="Z490" s="675"/>
    </row>
    <row r="491" spans="2:26" ht="25.5">
      <c r="B491" s="127" t="s">
        <v>1091</v>
      </c>
      <c r="C491" s="127" t="s">
        <v>3590</v>
      </c>
      <c r="D491" s="127"/>
      <c r="E491" s="127"/>
      <c r="F491" s="127"/>
      <c r="G491" s="127"/>
      <c r="H491" s="127"/>
      <c r="I491" s="127"/>
      <c r="J491" s="127"/>
      <c r="K491" s="181" t="s">
        <v>1092</v>
      </c>
      <c r="L491" s="125" t="s">
        <v>3218</v>
      </c>
      <c r="M491" s="530">
        <f>+'NI-San'!M491+'NI-Ter'!M491+'NI-Soc'!M491+'NI-Ric'!M491+'NI-118'!M491</f>
        <v>16</v>
      </c>
      <c r="N491" s="530">
        <f>+'NI-San'!N491+'NI-Ter'!N491+'NI-Soc'!N491+'NI-Ric'!N491+'NI-118'!N491</f>
        <v>13</v>
      </c>
      <c r="O491" s="126">
        <f t="shared" si="16"/>
        <v>-3</v>
      </c>
      <c r="Q491" s="530">
        <f>+'NI-San'!Q491+'NI-Ter'!Q491+'NI-Soc'!Q491+'NI-Ric'!Q491+'NI-118'!Q491</f>
        <v>0</v>
      </c>
      <c r="R491" s="517"/>
      <c r="S491" s="265"/>
      <c r="T491" s="530">
        <f>+'NI-San'!S491+'NI-Ter'!S491+'NI-Soc'!P491+'NI-Ric'!S491+'NI-118'!S491</f>
        <v>0</v>
      </c>
      <c r="U491" s="530">
        <f>+'NI-San'!T491+'NI-Ter'!T491+'NI-Soc'!Q491+'NI-Ric'!T491+'NI-118'!T491</f>
        <v>0</v>
      </c>
      <c r="V491" s="464"/>
      <c r="W491" s="530">
        <f>+'NI-San'!V491+'NI-Ter'!V491+'NI-Soc'!S491+'NI-Ric'!V491+'NI-118'!V491</f>
        <v>0</v>
      </c>
      <c r="X491" s="530">
        <f>+'NI-San'!W491+'NI-Ter'!W491+'NI-Soc'!T491+'NI-Ric'!W491+'NI-118'!W491</f>
        <v>0</v>
      </c>
      <c r="Y491" s="291"/>
      <c r="Z491" s="675"/>
    </row>
    <row r="492" spans="2:26" ht="25.5">
      <c r="B492" s="127" t="s">
        <v>1093</v>
      </c>
      <c r="C492" s="127" t="s">
        <v>3591</v>
      </c>
      <c r="D492" s="127"/>
      <c r="E492" s="127"/>
      <c r="F492" s="127"/>
      <c r="G492" s="127"/>
      <c r="H492" s="127"/>
      <c r="I492" s="127"/>
      <c r="J492" s="127"/>
      <c r="K492" s="181" t="s">
        <v>1094</v>
      </c>
      <c r="L492" s="125" t="s">
        <v>3218</v>
      </c>
      <c r="M492" s="530">
        <f>+'NI-San'!M492+'NI-Ter'!M492+'NI-Soc'!M492+'NI-Ric'!M492+'NI-118'!M492</f>
        <v>0</v>
      </c>
      <c r="N492" s="530">
        <f>+'NI-San'!N492+'NI-Ter'!N492+'NI-Soc'!N492+'NI-Ric'!N492+'NI-118'!N492</f>
        <v>0</v>
      </c>
      <c r="O492" s="126">
        <f t="shared" si="16"/>
        <v>0</v>
      </c>
      <c r="Q492" s="530">
        <f>+'NI-San'!Q492+'NI-Ter'!Q492+'NI-Soc'!Q492+'NI-Ric'!Q492+'NI-118'!Q492</f>
        <v>0</v>
      </c>
      <c r="R492" s="517"/>
      <c r="S492" s="265"/>
      <c r="T492" s="530">
        <f>+'NI-San'!S492+'NI-Ter'!S492+'NI-Soc'!P492+'NI-Ric'!S492+'NI-118'!S492</f>
        <v>0</v>
      </c>
      <c r="U492" s="530">
        <f>+'NI-San'!T492+'NI-Ter'!T492+'NI-Soc'!Q492+'NI-Ric'!T492+'NI-118'!T492</f>
        <v>0</v>
      </c>
      <c r="V492" s="464"/>
      <c r="W492" s="530">
        <f>+'NI-San'!V492+'NI-Ter'!V492+'NI-Soc'!S492+'NI-Ric'!V492+'NI-118'!V492</f>
        <v>0</v>
      </c>
      <c r="X492" s="530">
        <f>+'NI-San'!W492+'NI-Ter'!W492+'NI-Soc'!T492+'NI-Ric'!W492+'NI-118'!W492</f>
        <v>0</v>
      </c>
      <c r="Y492" s="291"/>
      <c r="Z492" s="675"/>
    </row>
    <row r="493" spans="2:26" ht="25.5">
      <c r="B493" s="127" t="s">
        <v>1095</v>
      </c>
      <c r="C493" s="127" t="s">
        <v>3592</v>
      </c>
      <c r="D493" s="127"/>
      <c r="E493" s="127"/>
      <c r="F493" s="127"/>
      <c r="G493" s="127"/>
      <c r="H493" s="127"/>
      <c r="I493" s="127"/>
      <c r="J493" s="127"/>
      <c r="K493" s="181" t="s">
        <v>1096</v>
      </c>
      <c r="L493" s="125" t="s">
        <v>3218</v>
      </c>
      <c r="M493" s="530">
        <f>+'NI-San'!M493+'NI-Ter'!M493+'NI-Soc'!M493+'NI-Ric'!M493+'NI-118'!M493</f>
        <v>0</v>
      </c>
      <c r="N493" s="530">
        <f>+'NI-San'!N493+'NI-Ter'!N493+'NI-Soc'!N493+'NI-Ric'!N493+'NI-118'!N493</f>
        <v>0</v>
      </c>
      <c r="O493" s="126">
        <f t="shared" si="16"/>
        <v>0</v>
      </c>
      <c r="Q493" s="530">
        <f>+'NI-San'!Q493+'NI-Ter'!Q493+'NI-Soc'!Q493+'NI-Ric'!Q493+'NI-118'!Q493</f>
        <v>0</v>
      </c>
      <c r="R493" s="517"/>
      <c r="S493" s="265"/>
      <c r="T493" s="530">
        <f>+'NI-San'!S493+'NI-Ter'!S493+'NI-Soc'!P493+'NI-Ric'!S493+'NI-118'!S493</f>
        <v>0</v>
      </c>
      <c r="U493" s="530">
        <f>+'NI-San'!T493+'NI-Ter'!T493+'NI-Soc'!Q493+'NI-Ric'!T493+'NI-118'!T493</f>
        <v>0</v>
      </c>
      <c r="V493" s="464"/>
      <c r="W493" s="530">
        <f>+'NI-San'!V493+'NI-Ter'!V493+'NI-Soc'!S493+'NI-Ric'!V493+'NI-118'!V493</f>
        <v>0</v>
      </c>
      <c r="X493" s="530">
        <f>+'NI-San'!W493+'NI-Ter'!W493+'NI-Soc'!T493+'NI-Ric'!W493+'NI-118'!W493</f>
        <v>0</v>
      </c>
      <c r="Y493" s="291"/>
      <c r="Z493" s="675"/>
    </row>
    <row r="494" spans="2:26" ht="25.5">
      <c r="B494" s="127" t="s">
        <v>1097</v>
      </c>
      <c r="C494" s="127" t="s">
        <v>3593</v>
      </c>
      <c r="D494" s="127"/>
      <c r="E494" s="127"/>
      <c r="F494" s="127"/>
      <c r="G494" s="127"/>
      <c r="H494" s="127"/>
      <c r="I494" s="127"/>
      <c r="J494" s="127"/>
      <c r="K494" s="181" t="s">
        <v>1098</v>
      </c>
      <c r="L494" s="125" t="s">
        <v>3218</v>
      </c>
      <c r="M494" s="530">
        <f>+'NI-San'!M494+'NI-Ter'!M494+'NI-Soc'!M494+'NI-Ric'!M494+'NI-118'!M494</f>
        <v>250</v>
      </c>
      <c r="N494" s="530">
        <f>+'NI-San'!N494+'NI-Ter'!N494+'NI-Soc'!N494+'NI-Ric'!N494+'NI-118'!N494</f>
        <v>181</v>
      </c>
      <c r="O494" s="126">
        <f t="shared" si="16"/>
        <v>-69</v>
      </c>
      <c r="Q494" s="530">
        <f>+'NI-San'!Q494+'NI-Ter'!Q494+'NI-Soc'!Q494+'NI-Ric'!Q494+'NI-118'!Q494</f>
        <v>0</v>
      </c>
      <c r="R494" s="517"/>
      <c r="S494" s="265"/>
      <c r="T494" s="530">
        <f>+'NI-San'!S494+'NI-Ter'!S494+'NI-Soc'!P494+'NI-Ric'!S494+'NI-118'!S494</f>
        <v>0</v>
      </c>
      <c r="U494" s="530">
        <f>+'NI-San'!T494+'NI-Ter'!T494+'NI-Soc'!Q494+'NI-Ric'!T494+'NI-118'!T494</f>
        <v>0</v>
      </c>
      <c r="V494" s="464"/>
      <c r="W494" s="530">
        <f>+'NI-San'!V494+'NI-Ter'!V494+'NI-Soc'!S494+'NI-Ric'!V494+'NI-118'!V494</f>
        <v>0</v>
      </c>
      <c r="X494" s="530">
        <f>+'NI-San'!W494+'NI-Ter'!W494+'NI-Soc'!T494+'NI-Ric'!W494+'NI-118'!W494</f>
        <v>0</v>
      </c>
      <c r="Y494" s="291"/>
      <c r="Z494" s="675"/>
    </row>
    <row r="495" spans="2:26" ht="25.5">
      <c r="B495" s="127" t="s">
        <v>1099</v>
      </c>
      <c r="C495" s="127" t="s">
        <v>3594</v>
      </c>
      <c r="D495" s="127"/>
      <c r="E495" s="127"/>
      <c r="F495" s="127"/>
      <c r="G495" s="127"/>
      <c r="H495" s="127"/>
      <c r="I495" s="127"/>
      <c r="J495" s="127"/>
      <c r="K495" s="314" t="s">
        <v>1100</v>
      </c>
      <c r="L495" s="125" t="s">
        <v>3218</v>
      </c>
      <c r="M495" s="530">
        <f>+'NI-San'!M495+'NI-Ter'!M495+'NI-Soc'!M495+'NI-Ric'!M495+'NI-118'!M495</f>
        <v>208</v>
      </c>
      <c r="N495" s="530">
        <f>+'NI-San'!N495+'NI-Ter'!N495+'NI-Soc'!N495+'NI-Ric'!N495+'NI-118'!N495</f>
        <v>49</v>
      </c>
      <c r="O495" s="126">
        <f t="shared" si="16"/>
        <v>-159</v>
      </c>
      <c r="Q495" s="530">
        <f>+'NI-San'!Q495+'NI-Ter'!Q495+'NI-Soc'!Q495+'NI-Ric'!Q495+'NI-118'!Q495</f>
        <v>0</v>
      </c>
      <c r="R495" s="517"/>
      <c r="S495" s="265"/>
      <c r="T495" s="530">
        <f>+'NI-San'!S495+'NI-Ter'!S495+'NI-Soc'!P495+'NI-Ric'!S495+'NI-118'!S495</f>
        <v>0</v>
      </c>
      <c r="U495" s="530">
        <f>+'NI-San'!T495+'NI-Ter'!T495+'NI-Soc'!Q495+'NI-Ric'!T495+'NI-118'!T495</f>
        <v>0</v>
      </c>
      <c r="V495" s="464"/>
      <c r="W495" s="530">
        <f>+'NI-San'!V495+'NI-Ter'!V495+'NI-Soc'!S495+'NI-Ric'!V495+'NI-118'!V495</f>
        <v>0</v>
      </c>
      <c r="X495" s="530">
        <f>+'NI-San'!W495+'NI-Ter'!W495+'NI-Soc'!T495+'NI-Ric'!W495+'NI-118'!W495</f>
        <v>0</v>
      </c>
      <c r="Y495" s="291"/>
      <c r="Z495" s="675"/>
    </row>
    <row r="496" spans="2:26" ht="26.25" customHeight="1">
      <c r="B496" s="127" t="s">
        <v>1101</v>
      </c>
      <c r="C496" s="127" t="s">
        <v>3595</v>
      </c>
      <c r="D496" s="127"/>
      <c r="E496" s="127"/>
      <c r="F496" s="123"/>
      <c r="G496" s="123"/>
      <c r="H496" s="123"/>
      <c r="I496" s="127"/>
      <c r="J496" s="127"/>
      <c r="K496" s="181" t="s">
        <v>1103</v>
      </c>
      <c r="L496" s="125" t="s">
        <v>3218</v>
      </c>
      <c r="M496" s="530">
        <f>+'NI-San'!M496+'NI-Ter'!M496+'NI-Soc'!M496+'NI-Ric'!M496+'NI-118'!M496</f>
        <v>0</v>
      </c>
      <c r="N496" s="530">
        <f>+'NI-San'!N496+'NI-Ter'!N496+'NI-Soc'!N496+'NI-Ric'!N496+'NI-118'!N496</f>
        <v>109</v>
      </c>
      <c r="O496" s="126">
        <f>+N496-M496</f>
        <v>109</v>
      </c>
      <c r="Q496" s="530">
        <f>+'NI-San'!Q496+'NI-Ter'!Q496+'NI-Soc'!Q496+'NI-Ric'!Q496+'NI-118'!Q496</f>
        <v>0</v>
      </c>
      <c r="R496" s="517"/>
      <c r="S496" s="265"/>
      <c r="T496" s="530">
        <f>+'NI-San'!S496+'NI-Ter'!S496+'NI-Soc'!P496+'NI-Ric'!S496+'NI-118'!S496</f>
        <v>0</v>
      </c>
      <c r="U496" s="530">
        <f>+'NI-San'!T496+'NI-Ter'!T496+'NI-Soc'!Q496+'NI-Ric'!T496+'NI-118'!T496</f>
        <v>0</v>
      </c>
      <c r="V496" s="464"/>
      <c r="W496" s="530">
        <f>+'NI-San'!V496+'NI-Ter'!V496+'NI-Soc'!S496+'NI-Ric'!V496+'NI-118'!V496</f>
        <v>0</v>
      </c>
      <c r="X496" s="530">
        <f>+'NI-San'!W496+'NI-Ter'!W496+'NI-Soc'!T496+'NI-Ric'!W496+'NI-118'!W496</f>
        <v>0</v>
      </c>
      <c r="Y496" s="291"/>
      <c r="Z496" s="548"/>
    </row>
    <row r="497" spans="2:26" ht="15.75" hidden="1" customHeight="1" thickBot="1">
      <c r="B497" s="127" t="s">
        <v>1104</v>
      </c>
      <c r="C497" s="127" t="s">
        <v>3596</v>
      </c>
      <c r="D497" s="127"/>
      <c r="E497" s="127"/>
      <c r="F497" s="123"/>
      <c r="G497" s="123"/>
      <c r="H497" s="123"/>
      <c r="I497" s="127"/>
      <c r="J497" s="127"/>
      <c r="K497" s="181" t="s">
        <v>1105</v>
      </c>
      <c r="L497" s="125" t="s">
        <v>3218</v>
      </c>
      <c r="M497" s="338">
        <f>+'NI-San'!M497+'NI-Ter'!M497+'NI-Soc'!M497+'NI-Ric'!M497</f>
        <v>0</v>
      </c>
      <c r="N497" s="338">
        <f>+'NI-San'!N497+'NI-Ter'!N497+'NI-Soc'!N497+'NI-Ric'!N497</f>
        <v>0</v>
      </c>
      <c r="O497" s="126">
        <f>+N497-M497</f>
        <v>0</v>
      </c>
      <c r="Q497" s="338">
        <f>+'NI-San'!Q497+'NI-Ter'!Q497+'NI-Soc'!Q497+'NI-Ric'!Q497</f>
        <v>0</v>
      </c>
      <c r="R497" s="517"/>
      <c r="S497" s="265"/>
      <c r="T497" s="855"/>
      <c r="U497" s="855"/>
      <c r="W497" s="855"/>
      <c r="X497" s="855"/>
      <c r="Y497" s="291"/>
      <c r="Z497" s="548"/>
    </row>
    <row r="498" spans="2:26" ht="26.25" hidden="1" customHeight="1" thickBot="1">
      <c r="B498" s="127" t="s">
        <v>1106</v>
      </c>
      <c r="C498" s="127" t="s">
        <v>3597</v>
      </c>
      <c r="D498" s="127"/>
      <c r="E498" s="127"/>
      <c r="F498" s="123"/>
      <c r="G498" s="123"/>
      <c r="H498" s="123"/>
      <c r="I498" s="127"/>
      <c r="J498" s="127"/>
      <c r="K498" s="181" t="s">
        <v>1107</v>
      </c>
      <c r="L498" s="125" t="s">
        <v>3218</v>
      </c>
      <c r="M498" s="338">
        <f>+'NI-San'!M498+'NI-Ter'!M498+'NI-Soc'!M498+'NI-Ric'!M498</f>
        <v>0</v>
      </c>
      <c r="N498" s="338">
        <f>+'NI-San'!N498+'NI-Ter'!N498+'NI-Soc'!N498+'NI-Ric'!N498</f>
        <v>0</v>
      </c>
      <c r="O498" s="126">
        <f>+N498-M498</f>
        <v>0</v>
      </c>
      <c r="Q498" s="338">
        <f>+'NI-San'!Q498+'NI-Ter'!Q498+'NI-Soc'!Q498+'NI-Ric'!Q498</f>
        <v>0</v>
      </c>
      <c r="R498" s="517"/>
      <c r="S498" s="265"/>
      <c r="T498" s="855"/>
      <c r="U498" s="855"/>
      <c r="W498" s="855"/>
      <c r="X498" s="855"/>
      <c r="Y498" s="291"/>
      <c r="Z498" s="548"/>
    </row>
    <row r="499" spans="2:26" ht="26.25" hidden="1" customHeight="1" thickBot="1">
      <c r="B499" s="127" t="s">
        <v>1108</v>
      </c>
      <c r="C499" s="127" t="s">
        <v>3598</v>
      </c>
      <c r="D499" s="127"/>
      <c r="E499" s="127"/>
      <c r="F499" s="123"/>
      <c r="G499" s="123"/>
      <c r="H499" s="123"/>
      <c r="I499" s="127"/>
      <c r="J499" s="127"/>
      <c r="K499" s="181" t="s">
        <v>1109</v>
      </c>
      <c r="L499" s="125" t="s">
        <v>3218</v>
      </c>
      <c r="M499" s="338">
        <f>+'NI-San'!M499+'NI-Ter'!M499+'NI-Soc'!M499+'NI-Ric'!M499</f>
        <v>0</v>
      </c>
      <c r="N499" s="338">
        <f>+'NI-San'!N499+'NI-Ter'!N499+'NI-Soc'!N499+'NI-Ric'!N499</f>
        <v>0</v>
      </c>
      <c r="O499" s="126">
        <f>+N499-M499</f>
        <v>0</v>
      </c>
      <c r="Q499" s="338">
        <f>+'NI-San'!Q499+'NI-Ter'!Q499+'NI-Soc'!Q499+'NI-Ric'!Q499</f>
        <v>0</v>
      </c>
      <c r="R499" s="517"/>
      <c r="S499" s="265"/>
      <c r="T499" s="855"/>
      <c r="U499" s="855"/>
      <c r="W499" s="855"/>
      <c r="X499" s="855"/>
      <c r="Y499" s="291"/>
      <c r="Z499" s="548"/>
    </row>
    <row r="500" spans="2:26" ht="15.75" thickBot="1">
      <c r="K500" s="541"/>
      <c r="L500" s="543"/>
      <c r="M500" s="514"/>
      <c r="N500" s="514"/>
      <c r="O500" s="520"/>
      <c r="Q500" s="514"/>
      <c r="R500" s="520"/>
      <c r="S500" s="265"/>
      <c r="T500" s="514"/>
      <c r="U500" s="514"/>
      <c r="W500" s="514"/>
      <c r="X500" s="514"/>
      <c r="Y500" s="291"/>
      <c r="Z500" s="514"/>
    </row>
    <row r="501" spans="2:26" ht="27.75" thickTop="1" thickBot="1">
      <c r="B501" s="110" t="s">
        <v>1110</v>
      </c>
      <c r="C501" s="242" t="s">
        <v>3599</v>
      </c>
      <c r="D501" s="243"/>
      <c r="E501" s="243"/>
      <c r="F501" s="243"/>
      <c r="G501" s="112"/>
      <c r="H501" s="243"/>
      <c r="I501" s="243"/>
      <c r="J501" s="243"/>
      <c r="K501" s="113" t="s">
        <v>1111</v>
      </c>
      <c r="L501" s="114" t="s">
        <v>3218</v>
      </c>
      <c r="M501" s="115">
        <f>SUM(M504:M509)</f>
        <v>724</v>
      </c>
      <c r="N501" s="115">
        <f>SUM(N504:N509)</f>
        <v>1144</v>
      </c>
      <c r="O501" s="176">
        <f>+N501-M501</f>
        <v>420</v>
      </c>
      <c r="Q501" s="115">
        <f>SUM(Q504:Q509)</f>
        <v>0</v>
      </c>
      <c r="R501" s="464"/>
      <c r="S501" s="265"/>
      <c r="T501" s="115">
        <f>SUM(T504:T509)</f>
        <v>0</v>
      </c>
      <c r="U501" s="115">
        <f>SUM(U504:U509)</f>
        <v>0</v>
      </c>
      <c r="W501" s="115">
        <f>SUM(W504:W509)</f>
        <v>0</v>
      </c>
      <c r="X501" s="115">
        <f>SUM(X504:X509)</f>
        <v>0</v>
      </c>
      <c r="Y501" s="291"/>
      <c r="Z501" s="519"/>
    </row>
    <row r="502" spans="2:26" ht="16.5" thickTop="1" thickBot="1">
      <c r="K502" s="540"/>
      <c r="M502" s="265"/>
      <c r="S502" s="265"/>
      <c r="Y502" s="291"/>
      <c r="Z502" s="291"/>
    </row>
    <row r="503" spans="2:26" ht="39.950000000000003" customHeight="1" thickBot="1">
      <c r="B503" s="102" t="s">
        <v>3221</v>
      </c>
      <c r="C503" s="245" t="s">
        <v>48</v>
      </c>
      <c r="D503" s="245"/>
      <c r="E503" s="245"/>
      <c r="F503" s="246"/>
      <c r="G503" s="246"/>
      <c r="H503" s="246"/>
      <c r="I503" s="246"/>
      <c r="J503" s="246"/>
      <c r="K503" s="302" t="s">
        <v>3222</v>
      </c>
      <c r="L503" s="135"/>
      <c r="M503" s="328" t="str">
        <f>+M$10</f>
        <v>Valore netto al 31/12/2017</v>
      </c>
      <c r="N503" s="328" t="str">
        <f>+N$10</f>
        <v>Valore netto al 31/12/2018</v>
      </c>
      <c r="O503" s="1149" t="str">
        <f>+O$10</f>
        <v>Variazione</v>
      </c>
      <c r="P503" s="1148"/>
      <c r="Q503" s="328" t="str">
        <f>+Q$10</f>
        <v>Prechiusura al ° trimestre 2018</v>
      </c>
      <c r="R503" s="525"/>
      <c r="S503" s="265"/>
      <c r="T503" s="1145" t="str">
        <f>T$330</f>
        <v>Costi da utilizzo contributi 2018</v>
      </c>
      <c r="U503" s="1143" t="str">
        <f>U$330</f>
        <v>Costi da utilizzo contributi DI CUI SOCIO-SAN</v>
      </c>
      <c r="V503" s="1144"/>
      <c r="W503" s="1142" t="str">
        <f>W$330</f>
        <v>Costi da contributi 2018</v>
      </c>
      <c r="X503" s="1143" t="str">
        <f>X$330</f>
        <v>Costi da contributi DI CUI SOCIO-SAN</v>
      </c>
      <c r="Y503" s="291"/>
      <c r="Z503" s="679"/>
    </row>
    <row r="504" spans="2:26" ht="38.25">
      <c r="B504" s="127" t="s">
        <v>1112</v>
      </c>
      <c r="C504" s="127" t="s">
        <v>3600</v>
      </c>
      <c r="D504" s="127"/>
      <c r="E504" s="127"/>
      <c r="F504" s="123"/>
      <c r="G504" s="123"/>
      <c r="H504" s="123"/>
      <c r="I504" s="127"/>
      <c r="J504" s="127"/>
      <c r="K504" s="181" t="s">
        <v>3601</v>
      </c>
      <c r="L504" s="125" t="s">
        <v>3218</v>
      </c>
      <c r="M504" s="530">
        <f>+'NI-San'!M504+'NI-Ter'!M504+'NI-Soc'!M504+'NI-Ric'!M504+'NI-118'!M504</f>
        <v>0</v>
      </c>
      <c r="N504" s="530">
        <f>+'NI-San'!N504+'NI-Ter'!N504+'NI-Soc'!N504+'NI-Ric'!N504+'NI-118'!N504</f>
        <v>0</v>
      </c>
      <c r="O504" s="126">
        <f t="shared" ref="O504:O509" si="17">+N504-M504</f>
        <v>0</v>
      </c>
      <c r="Q504" s="530">
        <f>+'NI-San'!Q504+'NI-Ter'!Q504+'NI-Soc'!Q504+'NI-Ric'!Q504+'NI-118'!Q504</f>
        <v>0</v>
      </c>
      <c r="R504" s="517"/>
      <c r="S504" s="265"/>
      <c r="T504" s="530">
        <f>+'NI-San'!S504+'NI-Ter'!S504+'NI-Soc'!P504+'NI-Ric'!S504+'NI-118'!S504</f>
        <v>0</v>
      </c>
      <c r="U504" s="530">
        <f>+'NI-San'!T504+'NI-Ter'!T504+'NI-Soc'!Q504+'NI-Ric'!T504+'NI-118'!T504</f>
        <v>0</v>
      </c>
      <c r="V504" s="464"/>
      <c r="W504" s="530">
        <f>+'NI-San'!V504+'NI-Ter'!V504+'NI-Soc'!S504+'NI-Ric'!V504+'NI-118'!V504</f>
        <v>0</v>
      </c>
      <c r="X504" s="530">
        <f>+'NI-San'!W504+'NI-Ter'!W504+'NI-Soc'!T504+'NI-Ric'!W504+'NI-118'!W504</f>
        <v>0</v>
      </c>
      <c r="Y504" s="291"/>
      <c r="Z504" s="675"/>
    </row>
    <row r="505" spans="2:26" ht="38.25">
      <c r="B505" s="127" t="s">
        <v>1117</v>
      </c>
      <c r="C505" s="127" t="s">
        <v>3602</v>
      </c>
      <c r="D505" s="127"/>
      <c r="E505" s="127"/>
      <c r="F505" s="123"/>
      <c r="G505" s="123"/>
      <c r="H505" s="123"/>
      <c r="I505" s="127"/>
      <c r="J505" s="127"/>
      <c r="K505" s="181" t="s">
        <v>3603</v>
      </c>
      <c r="L505" s="125" t="s">
        <v>3218</v>
      </c>
      <c r="M505" s="530">
        <f>+'NI-San'!M505+'NI-Ter'!M505+'NI-Soc'!M505+'NI-Ric'!M505+'NI-118'!M505</f>
        <v>346</v>
      </c>
      <c r="N505" s="530">
        <f>+'NI-San'!N505+'NI-Ter'!N505+'NI-Soc'!N505+'NI-Ric'!N505+'NI-118'!N505</f>
        <v>744</v>
      </c>
      <c r="O505" s="126">
        <f t="shared" si="17"/>
        <v>398</v>
      </c>
      <c r="Q505" s="530">
        <f>+'NI-San'!Q505+'NI-Ter'!Q505+'NI-Soc'!Q505+'NI-Ric'!Q505+'NI-118'!Q505</f>
        <v>0</v>
      </c>
      <c r="R505" s="517"/>
      <c r="S505" s="265"/>
      <c r="T505" s="530">
        <f>+'NI-San'!S505+'NI-Ter'!S505+'NI-Soc'!P505+'NI-Ric'!S505+'NI-118'!S505</f>
        <v>0</v>
      </c>
      <c r="U505" s="530">
        <f>+'NI-San'!T505+'NI-Ter'!T505+'NI-Soc'!Q505+'NI-Ric'!T505+'NI-118'!T505</f>
        <v>0</v>
      </c>
      <c r="V505" s="464"/>
      <c r="W505" s="530">
        <f>+'NI-San'!V505+'NI-Ter'!V505+'NI-Soc'!S505+'NI-Ric'!V505+'NI-118'!V505</f>
        <v>0</v>
      </c>
      <c r="X505" s="530">
        <f>+'NI-San'!W505+'NI-Ter'!W505+'NI-Soc'!T505+'NI-Ric'!W505+'NI-118'!W505</f>
        <v>0</v>
      </c>
      <c r="Y505" s="291"/>
      <c r="Z505" s="675"/>
    </row>
    <row r="506" spans="2:26" ht="38.25">
      <c r="B506" s="127" t="s">
        <v>1119</v>
      </c>
      <c r="C506" s="127" t="s">
        <v>3604</v>
      </c>
      <c r="D506" s="127"/>
      <c r="E506" s="127"/>
      <c r="F506" s="123"/>
      <c r="G506" s="123"/>
      <c r="H506" s="123"/>
      <c r="I506" s="127"/>
      <c r="J506" s="127"/>
      <c r="K506" s="181" t="s">
        <v>3605</v>
      </c>
      <c r="L506" s="125" t="s">
        <v>3218</v>
      </c>
      <c r="M506" s="530">
        <f>+'NI-San'!M506+'NI-Ter'!M506+'NI-Soc'!M506+'NI-Ric'!M506+'NI-118'!M506</f>
        <v>0</v>
      </c>
      <c r="N506" s="530">
        <f>+'NI-San'!N506+'NI-Ter'!N506+'NI-Soc'!N506+'NI-Ric'!N506+'NI-118'!N506</f>
        <v>8</v>
      </c>
      <c r="O506" s="126">
        <f t="shared" si="17"/>
        <v>8</v>
      </c>
      <c r="Q506" s="530">
        <f>+'NI-San'!Q506+'NI-Ter'!Q506+'NI-Soc'!Q506+'NI-Ric'!Q506+'NI-118'!Q506</f>
        <v>0</v>
      </c>
      <c r="R506" s="517"/>
      <c r="S506" s="265"/>
      <c r="T506" s="530">
        <f>+'NI-San'!S506+'NI-Ter'!S506+'NI-Soc'!P506+'NI-Ric'!S506+'NI-118'!S506</f>
        <v>0</v>
      </c>
      <c r="U506" s="530">
        <f>+'NI-San'!T506+'NI-Ter'!T506+'NI-Soc'!Q506+'NI-Ric'!T506+'NI-118'!T506</f>
        <v>0</v>
      </c>
      <c r="V506" s="464"/>
      <c r="W506" s="530">
        <f>+'NI-San'!V506+'NI-Ter'!V506+'NI-Soc'!S506+'NI-Ric'!V506+'NI-118'!V506</f>
        <v>0</v>
      </c>
      <c r="X506" s="530">
        <f>+'NI-San'!W506+'NI-Ter'!W506+'NI-Soc'!T506+'NI-Ric'!W506+'NI-118'!W506</f>
        <v>0</v>
      </c>
      <c r="Y506" s="291"/>
      <c r="Z506" s="675"/>
    </row>
    <row r="507" spans="2:26" ht="38.25">
      <c r="B507" s="127" t="s">
        <v>1122</v>
      </c>
      <c r="C507" s="127" t="s">
        <v>3606</v>
      </c>
      <c r="D507" s="127"/>
      <c r="E507" s="127"/>
      <c r="F507" s="123"/>
      <c r="G507" s="123"/>
      <c r="H507" s="123"/>
      <c r="I507" s="127"/>
      <c r="J507" s="127"/>
      <c r="K507" s="181" t="s">
        <v>3607</v>
      </c>
      <c r="L507" s="125" t="s">
        <v>3218</v>
      </c>
      <c r="M507" s="530">
        <f>+'NI-San'!M507+'NI-Ter'!M507+'NI-Soc'!M507+'NI-Ric'!M507+'NI-118'!M507</f>
        <v>378</v>
      </c>
      <c r="N507" s="530">
        <f>+'NI-San'!N507+'NI-Ter'!N507+'NI-Soc'!N507+'NI-Ric'!N507+'NI-118'!N507</f>
        <v>392</v>
      </c>
      <c r="O507" s="126">
        <f t="shared" si="17"/>
        <v>14</v>
      </c>
      <c r="Q507" s="530">
        <f>+'NI-San'!Q507+'NI-Ter'!Q507+'NI-Soc'!Q507+'NI-Ric'!Q507+'NI-118'!Q507</f>
        <v>0</v>
      </c>
      <c r="R507" s="517"/>
      <c r="S507" s="265"/>
      <c r="T507" s="530">
        <f>+'NI-San'!S507+'NI-Ter'!S507+'NI-Soc'!P507+'NI-Ric'!S507+'NI-118'!S507</f>
        <v>0</v>
      </c>
      <c r="U507" s="530">
        <f>+'NI-San'!T507+'NI-Ter'!T507+'NI-Soc'!Q507+'NI-Ric'!T507+'NI-118'!T507</f>
        <v>0</v>
      </c>
      <c r="V507" s="464"/>
      <c r="W507" s="530">
        <f>+'NI-San'!V507+'NI-Ter'!V507+'NI-Soc'!S507+'NI-Ric'!V507+'NI-118'!V507</f>
        <v>0</v>
      </c>
      <c r="X507" s="530">
        <f>+'NI-San'!W507+'NI-Ter'!W507+'NI-Soc'!T507+'NI-Ric'!W507+'NI-118'!W507</f>
        <v>0</v>
      </c>
      <c r="Y507" s="291"/>
      <c r="Z507" s="675"/>
    </row>
    <row r="508" spans="2:26" ht="38.25">
      <c r="B508" s="127" t="s">
        <v>1125</v>
      </c>
      <c r="C508" s="127" t="s">
        <v>3608</v>
      </c>
      <c r="D508" s="127"/>
      <c r="E508" s="127"/>
      <c r="F508" s="123"/>
      <c r="G508" s="123"/>
      <c r="H508" s="123"/>
      <c r="I508" s="127"/>
      <c r="J508" s="127"/>
      <c r="K508" s="181" t="s">
        <v>3609</v>
      </c>
      <c r="L508" s="125" t="s">
        <v>3218</v>
      </c>
      <c r="M508" s="530">
        <f>+'NI-San'!M508+'NI-Ter'!M508+'NI-Soc'!M508+'NI-Ric'!M508+'NI-118'!M508</f>
        <v>0</v>
      </c>
      <c r="N508" s="530">
        <f>+'NI-San'!N508+'NI-Ter'!N508+'NI-Soc'!N508+'NI-Ric'!N508+'NI-118'!N508</f>
        <v>0</v>
      </c>
      <c r="O508" s="126">
        <f t="shared" si="17"/>
        <v>0</v>
      </c>
      <c r="Q508" s="530">
        <f>+'NI-San'!Q508+'NI-Ter'!Q508+'NI-Soc'!Q508+'NI-Ric'!Q508+'NI-118'!Q508</f>
        <v>0</v>
      </c>
      <c r="R508" s="517"/>
      <c r="S508" s="265"/>
      <c r="T508" s="530">
        <f>+'NI-San'!S508+'NI-Ter'!S508+'NI-Soc'!P508+'NI-Ric'!S508+'NI-118'!S508</f>
        <v>0</v>
      </c>
      <c r="U508" s="530">
        <f>+'NI-San'!T508+'NI-Ter'!T508+'NI-Soc'!Q508+'NI-Ric'!T508+'NI-118'!T508</f>
        <v>0</v>
      </c>
      <c r="V508" s="464"/>
      <c r="W508" s="530">
        <f>+'NI-San'!V508+'NI-Ter'!V508+'NI-Soc'!S508+'NI-Ric'!V508+'NI-118'!V508</f>
        <v>0</v>
      </c>
      <c r="X508" s="530">
        <f>+'NI-San'!W508+'NI-Ter'!W508+'NI-Soc'!T508+'NI-Ric'!W508+'NI-118'!W508</f>
        <v>0</v>
      </c>
      <c r="Y508" s="291"/>
      <c r="Z508" s="675"/>
    </row>
    <row r="509" spans="2:26" ht="25.5">
      <c r="B509" s="127" t="s">
        <v>1127</v>
      </c>
      <c r="C509" s="127" t="s">
        <v>3610</v>
      </c>
      <c r="D509" s="127"/>
      <c r="E509" s="127"/>
      <c r="F509" s="123"/>
      <c r="G509" s="123"/>
      <c r="H509" s="123"/>
      <c r="I509" s="127"/>
      <c r="J509" s="127"/>
      <c r="K509" s="181" t="s">
        <v>3611</v>
      </c>
      <c r="L509" s="125" t="s">
        <v>3218</v>
      </c>
      <c r="M509" s="530">
        <f>+'NI-San'!M509+'NI-Ter'!M509+'NI-Soc'!M509+'NI-Ric'!M509+'NI-118'!M509</f>
        <v>0</v>
      </c>
      <c r="N509" s="530">
        <f>+'NI-San'!N509+'NI-Ter'!N509+'NI-Soc'!N509+'NI-Ric'!N509+'NI-118'!N509</f>
        <v>0</v>
      </c>
      <c r="O509" s="126">
        <f t="shared" si="17"/>
        <v>0</v>
      </c>
      <c r="Q509" s="530">
        <f>+'NI-San'!Q509+'NI-Ter'!Q509+'NI-Soc'!Q509+'NI-Ric'!Q509+'NI-118'!Q509</f>
        <v>0</v>
      </c>
      <c r="R509" s="517"/>
      <c r="S509" s="265"/>
      <c r="T509" s="530">
        <f>+'NI-San'!S509+'NI-Ter'!S509+'NI-Soc'!P509+'NI-Ric'!S509+'NI-118'!S509</f>
        <v>0</v>
      </c>
      <c r="U509" s="530">
        <f>+'NI-San'!T509+'NI-Ter'!T509+'NI-Soc'!Q509+'NI-Ric'!T509+'NI-118'!T509</f>
        <v>0</v>
      </c>
      <c r="V509" s="464"/>
      <c r="W509" s="530">
        <f>+'NI-San'!V509+'NI-Ter'!V509+'NI-Soc'!S509+'NI-Ric'!V509+'NI-118'!V509</f>
        <v>0</v>
      </c>
      <c r="X509" s="530">
        <f>+'NI-San'!W509+'NI-Ter'!W509+'NI-Soc'!T509+'NI-Ric'!W509+'NI-118'!W509</f>
        <v>0</v>
      </c>
      <c r="Y509" s="291"/>
      <c r="Z509" s="675"/>
    </row>
    <row r="510" spans="2:26" ht="15.75" thickBot="1">
      <c r="K510" s="541"/>
      <c r="L510" s="543"/>
      <c r="M510" s="514"/>
      <c r="N510" s="514"/>
      <c r="O510" s="520"/>
      <c r="Q510" s="514"/>
      <c r="R510" s="520"/>
      <c r="S510" s="265"/>
      <c r="T510" s="514"/>
      <c r="U510" s="514"/>
      <c r="W510" s="514"/>
      <c r="X510" s="514"/>
      <c r="Y510" s="291"/>
      <c r="Z510" s="514"/>
    </row>
    <row r="511" spans="2:26" ht="27.75" thickTop="1" thickBot="1">
      <c r="B511" s="110" t="s">
        <v>1130</v>
      </c>
      <c r="C511" s="242" t="s">
        <v>3612</v>
      </c>
      <c r="D511" s="243"/>
      <c r="E511" s="243"/>
      <c r="F511" s="243"/>
      <c r="G511" s="112"/>
      <c r="H511" s="243"/>
      <c r="I511" s="243"/>
      <c r="J511" s="243"/>
      <c r="K511" s="113" t="s">
        <v>1131</v>
      </c>
      <c r="L511" s="114" t="s">
        <v>3218</v>
      </c>
      <c r="M511" s="115">
        <f>SUM(M514:M534)</f>
        <v>6147</v>
      </c>
      <c r="N511" s="115">
        <f>SUM(N514:N534)</f>
        <v>6144</v>
      </c>
      <c r="O511" s="116">
        <f>+N511-M511</f>
        <v>-3</v>
      </c>
      <c r="Q511" s="115">
        <f>SUM(Q514:Q534)</f>
        <v>27098</v>
      </c>
      <c r="R511" s="516"/>
      <c r="S511" s="265"/>
      <c r="T511" s="115">
        <f>SUM(T514:T534)</f>
        <v>0</v>
      </c>
      <c r="U511" s="115">
        <f>SUM(U514:U534)</f>
        <v>0</v>
      </c>
      <c r="W511" s="115">
        <f>SUM(W514:W534)</f>
        <v>2</v>
      </c>
      <c r="X511" s="115">
        <f>SUM(X514:X534)</f>
        <v>0</v>
      </c>
      <c r="Y511" s="291"/>
      <c r="Z511" s="519"/>
    </row>
    <row r="512" spans="2:26" ht="16.5" thickTop="1" thickBot="1">
      <c r="K512" s="540"/>
      <c r="M512" s="265"/>
      <c r="S512" s="265"/>
      <c r="Y512" s="291"/>
      <c r="Z512" s="291"/>
    </row>
    <row r="513" spans="2:26" ht="39.950000000000003" customHeight="1" thickBot="1">
      <c r="B513" s="102" t="s">
        <v>3221</v>
      </c>
      <c r="C513" s="245" t="s">
        <v>48</v>
      </c>
      <c r="D513" s="245"/>
      <c r="E513" s="245"/>
      <c r="F513" s="246"/>
      <c r="G513" s="246"/>
      <c r="H513" s="246"/>
      <c r="I513" s="246"/>
      <c r="J513" s="246"/>
      <c r="K513" s="302" t="s">
        <v>3222</v>
      </c>
      <c r="L513" s="135"/>
      <c r="M513" s="328" t="str">
        <f>+M$10</f>
        <v>Valore netto al 31/12/2017</v>
      </c>
      <c r="N513" s="328" t="str">
        <f>+N$10</f>
        <v>Valore netto al 31/12/2018</v>
      </c>
      <c r="O513" s="1149" t="str">
        <f>+O$10</f>
        <v>Variazione</v>
      </c>
      <c r="P513" s="1148"/>
      <c r="Q513" s="328" t="str">
        <f>+Q$10</f>
        <v>Prechiusura al ° trimestre 2018</v>
      </c>
      <c r="R513" s="525"/>
      <c r="S513" s="265"/>
      <c r="T513" s="1145" t="str">
        <f>T$330</f>
        <v>Costi da utilizzo contributi 2018</v>
      </c>
      <c r="U513" s="1143" t="str">
        <f>U$330</f>
        <v>Costi da utilizzo contributi DI CUI SOCIO-SAN</v>
      </c>
      <c r="V513" s="1144"/>
      <c r="W513" s="1142" t="str">
        <f>W$330</f>
        <v>Costi da contributi 2018</v>
      </c>
      <c r="X513" s="1143" t="str">
        <f>X$330</f>
        <v>Costi da contributi DI CUI SOCIO-SAN</v>
      </c>
      <c r="Y513" s="291"/>
      <c r="Z513" s="679"/>
    </row>
    <row r="514" spans="2:26" ht="38.25">
      <c r="B514" s="127" t="s">
        <v>1132</v>
      </c>
      <c r="C514" s="127" t="s">
        <v>3613</v>
      </c>
      <c r="D514" s="127"/>
      <c r="E514" s="127"/>
      <c r="F514" s="127"/>
      <c r="G514" s="127"/>
      <c r="H514" s="127"/>
      <c r="I514" s="127"/>
      <c r="J514" s="127"/>
      <c r="K514" s="181" t="s">
        <v>1136</v>
      </c>
      <c r="L514" s="125" t="s">
        <v>3218</v>
      </c>
      <c r="M514" s="530">
        <f>+'NI-San'!M514+'NI-Ter'!M514+'NI-Soc'!M514+'NI-Ric'!M514+'NI-118'!M514</f>
        <v>19</v>
      </c>
      <c r="N514" s="530">
        <f>+'NI-San'!N514+'NI-Ter'!N514+'NI-Soc'!N514+'NI-Ric'!N514+'NI-118'!N514</f>
        <v>26</v>
      </c>
      <c r="O514" s="126">
        <f t="shared" ref="O514:O533" si="18">+N514-M514</f>
        <v>7</v>
      </c>
      <c r="Q514" s="530">
        <f>+'NI-San'!Q514+'NI-Ter'!Q514+'NI-Soc'!Q514+'NI-Ric'!Q514+'NI-118'!Q514</f>
        <v>0</v>
      </c>
      <c r="R514" s="517"/>
      <c r="S514" s="265"/>
      <c r="T514" s="530">
        <f>+'NI-San'!S514+'NI-Ter'!S514+'NI-Soc'!P514+'NI-Ric'!S514+'NI-118'!S514</f>
        <v>0</v>
      </c>
      <c r="U514" s="530">
        <f>+'NI-San'!T514+'NI-Ter'!T514+'NI-Soc'!Q514+'NI-Ric'!T514+'NI-118'!T514</f>
        <v>0</v>
      </c>
      <c r="V514" s="464"/>
      <c r="W514" s="530">
        <f>+'NI-San'!V514+'NI-Ter'!V514+'NI-Soc'!S514+'NI-Ric'!V514+'NI-118'!V514</f>
        <v>2</v>
      </c>
      <c r="X514" s="530">
        <f>+'NI-San'!W514+'NI-Ter'!W514+'NI-Soc'!T514+'NI-Ric'!W514+'NI-118'!W514</f>
        <v>0</v>
      </c>
      <c r="Y514" s="291"/>
      <c r="Z514" s="675"/>
    </row>
    <row r="515" spans="2:26" ht="38.25">
      <c r="B515" s="127" t="s">
        <v>1137</v>
      </c>
      <c r="C515" s="127" t="s">
        <v>3614</v>
      </c>
      <c r="D515" s="127"/>
      <c r="E515" s="127"/>
      <c r="F515" s="127"/>
      <c r="G515" s="127"/>
      <c r="H515" s="127"/>
      <c r="I515" s="127"/>
      <c r="J515" s="127"/>
      <c r="K515" s="181" t="s">
        <v>1138</v>
      </c>
      <c r="L515" s="125" t="s">
        <v>3218</v>
      </c>
      <c r="M515" s="530">
        <f>+'NI-San'!M515+'NI-Ter'!M515+'NI-Soc'!M515+'NI-Ric'!M515+'NI-118'!M515</f>
        <v>0</v>
      </c>
      <c r="N515" s="530">
        <f>+'NI-San'!N515+'NI-Ter'!N515+'NI-Soc'!N515+'NI-Ric'!N515+'NI-118'!N515</f>
        <v>0</v>
      </c>
      <c r="O515" s="126">
        <f t="shared" si="18"/>
        <v>0</v>
      </c>
      <c r="Q515" s="530">
        <f>+'NI-San'!Q515+'NI-Ter'!Q515+'NI-Soc'!Q515+'NI-Ric'!Q515+'NI-118'!Q515</f>
        <v>0</v>
      </c>
      <c r="R515" s="517"/>
      <c r="S515" s="265"/>
      <c r="T515" s="530">
        <f>+'NI-San'!S515+'NI-Ter'!S515+'NI-Soc'!P515+'NI-Ric'!S515+'NI-118'!S515</f>
        <v>0</v>
      </c>
      <c r="U515" s="530">
        <f>+'NI-San'!T515+'NI-Ter'!T515+'NI-Soc'!Q515+'NI-Ric'!T515+'NI-118'!T515</f>
        <v>0</v>
      </c>
      <c r="V515" s="464"/>
      <c r="W515" s="530">
        <f>+'NI-San'!V515+'NI-Ter'!V515+'NI-Soc'!S515+'NI-Ric'!V515+'NI-118'!V515</f>
        <v>0</v>
      </c>
      <c r="X515" s="530">
        <f>+'NI-San'!W515+'NI-Ter'!W515+'NI-Soc'!T515+'NI-Ric'!W515+'NI-118'!W515</f>
        <v>0</v>
      </c>
      <c r="Y515" s="291"/>
      <c r="Z515" s="675"/>
    </row>
    <row r="516" spans="2:26" ht="25.5">
      <c r="B516" s="127" t="s">
        <v>1139</v>
      </c>
      <c r="C516" s="127" t="s">
        <v>3615</v>
      </c>
      <c r="D516" s="127"/>
      <c r="E516" s="127"/>
      <c r="F516" s="127"/>
      <c r="G516" s="127"/>
      <c r="H516" s="127"/>
      <c r="I516" s="127"/>
      <c r="J516" s="127"/>
      <c r="K516" s="181" t="s">
        <v>1140</v>
      </c>
      <c r="L516" s="125" t="s">
        <v>3218</v>
      </c>
      <c r="M516" s="530">
        <f>+'NI-San'!M516+'NI-Ter'!M516+'NI-Soc'!M516+'NI-Ric'!M516+'NI-118'!M516</f>
        <v>0</v>
      </c>
      <c r="N516" s="530">
        <f>+'NI-San'!N516+'NI-Ter'!N516+'NI-Soc'!N516+'NI-Ric'!N516+'NI-118'!N516</f>
        <v>0</v>
      </c>
      <c r="O516" s="126">
        <f t="shared" si="18"/>
        <v>0</v>
      </c>
      <c r="Q516" s="530">
        <f>+'NI-San'!Q516+'NI-Ter'!Q516+'NI-Soc'!Q516+'NI-Ric'!Q516+'NI-118'!Q516</f>
        <v>0</v>
      </c>
      <c r="R516" s="517"/>
      <c r="S516" s="265"/>
      <c r="T516" s="530">
        <f>+'NI-San'!S516+'NI-Ter'!S516+'NI-Soc'!P516+'NI-Ric'!S516+'NI-118'!S516</f>
        <v>0</v>
      </c>
      <c r="U516" s="530">
        <f>+'NI-San'!T516+'NI-Ter'!T516+'NI-Soc'!Q516+'NI-Ric'!T516+'NI-118'!T516</f>
        <v>0</v>
      </c>
      <c r="V516" s="464"/>
      <c r="W516" s="530">
        <f>+'NI-San'!V516+'NI-Ter'!V516+'NI-Soc'!S516+'NI-Ric'!V516+'NI-118'!V516</f>
        <v>0</v>
      </c>
      <c r="X516" s="530">
        <f>+'NI-San'!W516+'NI-Ter'!W516+'NI-Soc'!T516+'NI-Ric'!W516+'NI-118'!W516</f>
        <v>0</v>
      </c>
      <c r="Y516" s="291"/>
      <c r="Z516" s="675"/>
    </row>
    <row r="517" spans="2:26" ht="38.25">
      <c r="B517" s="127" t="s">
        <v>1141</v>
      </c>
      <c r="C517" s="127" t="s">
        <v>3616</v>
      </c>
      <c r="D517" s="127"/>
      <c r="E517" s="127"/>
      <c r="F517" s="127"/>
      <c r="G517" s="127"/>
      <c r="H517" s="127"/>
      <c r="I517" s="127"/>
      <c r="J517" s="127"/>
      <c r="K517" s="181" t="s">
        <v>1144</v>
      </c>
      <c r="L517" s="125" t="s">
        <v>3218</v>
      </c>
      <c r="M517" s="530">
        <f>+'NI-San'!M517+'NI-Ter'!M517+'NI-Soc'!M517+'NI-Ric'!M517+'NI-118'!M517</f>
        <v>164</v>
      </c>
      <c r="N517" s="530">
        <f>+'NI-San'!N517+'NI-Ter'!N517+'NI-Soc'!N517+'NI-Ric'!N517+'NI-118'!N517</f>
        <v>141</v>
      </c>
      <c r="O517" s="126">
        <f t="shared" si="18"/>
        <v>-23</v>
      </c>
      <c r="Q517" s="530">
        <f>+'NI-San'!Q517+'NI-Ter'!Q517+'NI-Soc'!Q517+'NI-Ric'!Q517+'NI-118'!Q517</f>
        <v>0</v>
      </c>
      <c r="R517" s="517"/>
      <c r="S517" s="265"/>
      <c r="T517" s="530">
        <f>+'NI-San'!S517+'NI-Ter'!S517+'NI-Soc'!P517+'NI-Ric'!S517+'NI-118'!S517</f>
        <v>0</v>
      </c>
      <c r="U517" s="530">
        <f>+'NI-San'!T517+'NI-Ter'!T517+'NI-Soc'!Q517+'NI-Ric'!T517+'NI-118'!T517</f>
        <v>0</v>
      </c>
      <c r="V517" s="464"/>
      <c r="W517" s="530">
        <f>+'NI-San'!V517+'NI-Ter'!V517+'NI-Soc'!S517+'NI-Ric'!V517+'NI-118'!V517</f>
        <v>0</v>
      </c>
      <c r="X517" s="530">
        <f>+'NI-San'!W517+'NI-Ter'!W517+'NI-Soc'!T517+'NI-Ric'!W517+'NI-118'!W517</f>
        <v>0</v>
      </c>
      <c r="Y517" s="291"/>
      <c r="Z517" s="675"/>
    </row>
    <row r="518" spans="2:26" ht="38.25">
      <c r="B518" s="127" t="s">
        <v>1145</v>
      </c>
      <c r="C518" s="127" t="s">
        <v>3617</v>
      </c>
      <c r="D518" s="127"/>
      <c r="E518" s="127"/>
      <c r="F518" s="127"/>
      <c r="G518" s="127"/>
      <c r="H518" s="127"/>
      <c r="I518" s="127"/>
      <c r="J518" s="127"/>
      <c r="K518" s="181" t="s">
        <v>1146</v>
      </c>
      <c r="L518" s="125" t="s">
        <v>3218</v>
      </c>
      <c r="M518" s="530">
        <f>+'NI-San'!M518+'NI-Ter'!M518+'NI-Soc'!M518+'NI-Ric'!M518+'NI-118'!M518</f>
        <v>0</v>
      </c>
      <c r="N518" s="530">
        <f>+'NI-San'!N518+'NI-Ter'!N518+'NI-Soc'!N518+'NI-Ric'!N518+'NI-118'!N518</f>
        <v>0</v>
      </c>
      <c r="O518" s="126">
        <f t="shared" si="18"/>
        <v>0</v>
      </c>
      <c r="Q518" s="530">
        <f>+'NI-San'!Q518+'NI-Ter'!Q518+'NI-Soc'!Q518+'NI-Ric'!Q518+'NI-118'!Q518</f>
        <v>0</v>
      </c>
      <c r="R518" s="517"/>
      <c r="S518" s="265"/>
      <c r="T518" s="530">
        <f>+'NI-San'!S518+'NI-Ter'!S518+'NI-Soc'!P518+'NI-Ric'!S518+'NI-118'!S518</f>
        <v>0</v>
      </c>
      <c r="U518" s="530">
        <f>+'NI-San'!T518+'NI-Ter'!T518+'NI-Soc'!Q518+'NI-Ric'!T518+'NI-118'!T518</f>
        <v>0</v>
      </c>
      <c r="V518" s="464"/>
      <c r="W518" s="530">
        <f>+'NI-San'!V518+'NI-Ter'!V518+'NI-Soc'!S518+'NI-Ric'!V518+'NI-118'!V518</f>
        <v>0</v>
      </c>
      <c r="X518" s="530">
        <f>+'NI-San'!W518+'NI-Ter'!W518+'NI-Soc'!T518+'NI-Ric'!W518+'NI-118'!W518</f>
        <v>0</v>
      </c>
      <c r="Y518" s="291"/>
      <c r="Z518" s="675"/>
    </row>
    <row r="519" spans="2:26" ht="25.5">
      <c r="B519" s="127" t="s">
        <v>1147</v>
      </c>
      <c r="C519" s="127" t="s">
        <v>3618</v>
      </c>
      <c r="D519" s="127"/>
      <c r="E519" s="127"/>
      <c r="F519" s="127"/>
      <c r="G519" s="127"/>
      <c r="H519" s="127"/>
      <c r="I519" s="127"/>
      <c r="J519" s="127"/>
      <c r="K519" s="181" t="s">
        <v>1148</v>
      </c>
      <c r="L519" s="125" t="s">
        <v>3218</v>
      </c>
      <c r="M519" s="530">
        <f>+'NI-San'!M519+'NI-Ter'!M519+'NI-Soc'!M519+'NI-Ric'!M519+'NI-118'!M519</f>
        <v>0</v>
      </c>
      <c r="N519" s="530">
        <f>+'NI-San'!N519+'NI-Ter'!N519+'NI-Soc'!N519+'NI-Ric'!N519+'NI-118'!N519</f>
        <v>0</v>
      </c>
      <c r="O519" s="126">
        <f t="shared" si="18"/>
        <v>0</v>
      </c>
      <c r="Q519" s="530">
        <f>+'NI-San'!Q519+'NI-Ter'!Q519+'NI-Soc'!Q519+'NI-Ric'!Q519+'NI-118'!Q519</f>
        <v>0</v>
      </c>
      <c r="R519" s="517"/>
      <c r="S519" s="265"/>
      <c r="T519" s="530">
        <f>+'NI-San'!S519+'NI-Ter'!S519+'NI-Soc'!P519+'NI-Ric'!S519+'NI-118'!S519</f>
        <v>0</v>
      </c>
      <c r="U519" s="530">
        <f>+'NI-San'!T519+'NI-Ter'!T519+'NI-Soc'!Q519+'NI-Ric'!T519+'NI-118'!T519</f>
        <v>0</v>
      </c>
      <c r="V519" s="464"/>
      <c r="W519" s="530">
        <f>+'NI-San'!V519+'NI-Ter'!V519+'NI-Soc'!S519+'NI-Ric'!V519+'NI-118'!V519</f>
        <v>0</v>
      </c>
      <c r="X519" s="530">
        <f>+'NI-San'!W519+'NI-Ter'!W519+'NI-Soc'!T519+'NI-Ric'!W519+'NI-118'!W519</f>
        <v>0</v>
      </c>
      <c r="Y519" s="291"/>
      <c r="Z519" s="675"/>
    </row>
    <row r="520" spans="2:26" ht="38.25">
      <c r="B520" s="127" t="s">
        <v>1149</v>
      </c>
      <c r="C520" s="127" t="str">
        <f>MID(B520,1,1)&amp;MID(B520,3,2)&amp;MID(B520,6,2)&amp;MID(B520,9,2)&amp;MID(B520,12,3)&amp;MID(B520,16,3)&amp;MID(B520,20,2)&amp;MID(B520,23,3)</f>
        <v>420101005015000000</v>
      </c>
      <c r="D520" s="127"/>
      <c r="E520" s="127"/>
      <c r="F520" s="127"/>
      <c r="G520" s="127"/>
      <c r="H520" s="127"/>
      <c r="I520" s="127"/>
      <c r="J520" s="127"/>
      <c r="K520" s="304" t="s">
        <v>1150</v>
      </c>
      <c r="L520" s="125" t="s">
        <v>3218</v>
      </c>
      <c r="M520" s="530">
        <f>+'NI-San'!M520+'NI-Ter'!M520+'NI-Soc'!M520+'NI-Ric'!M520+'NI-118'!M520</f>
        <v>0</v>
      </c>
      <c r="N520" s="530">
        <f>+'NI-San'!N520+'NI-Ter'!N520+'NI-Soc'!N520+'NI-Ric'!N520+'NI-118'!N520</f>
        <v>0</v>
      </c>
      <c r="O520" s="126">
        <f t="shared" si="18"/>
        <v>0</v>
      </c>
      <c r="Q520" s="530">
        <f>+'NI-San'!Q520+'NI-Ter'!Q520+'NI-Soc'!Q520+'NI-Ric'!Q520+'NI-118'!Q520</f>
        <v>0</v>
      </c>
      <c r="R520" s="517"/>
      <c r="S520" s="265"/>
      <c r="T520" s="530">
        <f>+'NI-San'!S520+'NI-Ter'!S520+'NI-Soc'!P520+'NI-Ric'!S520+'NI-118'!S520</f>
        <v>0</v>
      </c>
      <c r="U520" s="530">
        <f>+'NI-San'!T520+'NI-Ter'!T520+'NI-Soc'!Q520+'NI-Ric'!T520+'NI-118'!T520</f>
        <v>0</v>
      </c>
      <c r="V520" s="464"/>
      <c r="W520" s="530">
        <f>+'NI-San'!V520+'NI-Ter'!V520+'NI-Soc'!S520+'NI-Ric'!V520+'NI-118'!V520</f>
        <v>0</v>
      </c>
      <c r="X520" s="530">
        <f>+'NI-San'!W520+'NI-Ter'!W520+'NI-Soc'!T520+'NI-Ric'!W520+'NI-118'!W520</f>
        <v>0</v>
      </c>
      <c r="Y520" s="291"/>
      <c r="Z520" s="675"/>
    </row>
    <row r="521" spans="2:26" ht="38.25">
      <c r="B521" s="127" t="s">
        <v>1151</v>
      </c>
      <c r="C521" s="127" t="str">
        <f>MID(B521,1,1)&amp;MID(B521,3,2)&amp;MID(B521,6,2)&amp;MID(B521,9,2)&amp;MID(B521,12,3)&amp;MID(B521,16,3)&amp;MID(B521,20,2)&amp;MID(B521,23,3)</f>
        <v>420101005015200000</v>
      </c>
      <c r="D521" s="127"/>
      <c r="E521" s="127"/>
      <c r="F521" s="127"/>
      <c r="G521" s="127"/>
      <c r="H521" s="127"/>
      <c r="I521" s="127"/>
      <c r="J521" s="127"/>
      <c r="K521" s="304" t="s">
        <v>1152</v>
      </c>
      <c r="L521" s="125" t="s">
        <v>3218</v>
      </c>
      <c r="M521" s="530">
        <f>+'NI-San'!M521+'NI-Ter'!M521+'NI-Soc'!M521+'NI-Ric'!M521+'NI-118'!M521</f>
        <v>0</v>
      </c>
      <c r="N521" s="530">
        <f>+'NI-San'!N521+'NI-Ter'!N521+'NI-Soc'!N521+'NI-Ric'!N521+'NI-118'!N521</f>
        <v>0</v>
      </c>
      <c r="O521" s="126">
        <f t="shared" si="18"/>
        <v>0</v>
      </c>
      <c r="Q521" s="530">
        <f>+'NI-San'!Q521+'NI-Ter'!Q521+'NI-Soc'!Q521+'NI-Ric'!Q521+'NI-118'!Q521</f>
        <v>0</v>
      </c>
      <c r="R521" s="517"/>
      <c r="S521" s="265"/>
      <c r="T521" s="530">
        <f>+'NI-San'!S521+'NI-Ter'!S521+'NI-Soc'!P521+'NI-Ric'!S521+'NI-118'!S521</f>
        <v>0</v>
      </c>
      <c r="U521" s="530">
        <f>+'NI-San'!T521+'NI-Ter'!T521+'NI-Soc'!Q521+'NI-Ric'!T521+'NI-118'!T521</f>
        <v>0</v>
      </c>
      <c r="V521" s="464"/>
      <c r="W521" s="530">
        <f>+'NI-San'!V521+'NI-Ter'!V521+'NI-Soc'!S521+'NI-Ric'!V521+'NI-118'!V521</f>
        <v>0</v>
      </c>
      <c r="X521" s="530">
        <f>+'NI-San'!W521+'NI-Ter'!W521+'NI-Soc'!T521+'NI-Ric'!W521+'NI-118'!W521</f>
        <v>0</v>
      </c>
      <c r="Y521" s="291"/>
      <c r="Z521" s="675"/>
    </row>
    <row r="522" spans="2:26" ht="25.5">
      <c r="B522" s="127" t="s">
        <v>1153</v>
      </c>
      <c r="C522" s="127" t="str">
        <f>MID(B522,1,1)&amp;MID(B522,3,2)&amp;MID(B522,6,2)&amp;MID(B522,9,2)&amp;MID(B522,12,3)&amp;MID(B522,16,3)&amp;MID(B522,20,2)&amp;MID(B522,23,3)</f>
        <v>420101005015400000</v>
      </c>
      <c r="D522" s="127"/>
      <c r="E522" s="127"/>
      <c r="F522" s="127"/>
      <c r="G522" s="127"/>
      <c r="H522" s="127"/>
      <c r="I522" s="127"/>
      <c r="J522" s="127"/>
      <c r="K522" s="304" t="s">
        <v>1154</v>
      </c>
      <c r="L522" s="125" t="s">
        <v>3218</v>
      </c>
      <c r="M522" s="530">
        <f>+'NI-San'!M522+'NI-Ter'!M522+'NI-Soc'!M522+'NI-Ric'!M522+'NI-118'!M522</f>
        <v>0</v>
      </c>
      <c r="N522" s="530">
        <f>+'NI-San'!N522+'NI-Ter'!N522+'NI-Soc'!N522+'NI-Ric'!N522+'NI-118'!N522</f>
        <v>0</v>
      </c>
      <c r="O522" s="126">
        <f t="shared" si="18"/>
        <v>0</v>
      </c>
      <c r="Q522" s="530">
        <f>+'NI-San'!Q522+'NI-Ter'!Q522+'NI-Soc'!Q522+'NI-Ric'!Q522+'NI-118'!Q522</f>
        <v>0</v>
      </c>
      <c r="R522" s="517"/>
      <c r="S522" s="265"/>
      <c r="T522" s="530">
        <f>+'NI-San'!S522+'NI-Ter'!S522+'NI-Soc'!P522+'NI-Ric'!S522+'NI-118'!S522</f>
        <v>0</v>
      </c>
      <c r="U522" s="530">
        <f>+'NI-San'!T522+'NI-Ter'!T522+'NI-Soc'!Q522+'NI-Ric'!T522+'NI-118'!T522</f>
        <v>0</v>
      </c>
      <c r="V522" s="464"/>
      <c r="W522" s="530">
        <f>+'NI-San'!V522+'NI-Ter'!V522+'NI-Soc'!S522+'NI-Ric'!V522+'NI-118'!V522</f>
        <v>0</v>
      </c>
      <c r="X522" s="530">
        <f>+'NI-San'!W522+'NI-Ter'!W522+'NI-Soc'!T522+'NI-Ric'!W522+'NI-118'!W522</f>
        <v>0</v>
      </c>
      <c r="Y522" s="291"/>
      <c r="Z522" s="675"/>
    </row>
    <row r="523" spans="2:26" ht="25.5">
      <c r="B523" s="127" t="s">
        <v>1155</v>
      </c>
      <c r="C523" s="127" t="s">
        <v>3619</v>
      </c>
      <c r="D523" s="127"/>
      <c r="E523" s="127"/>
      <c r="F523" s="127"/>
      <c r="G523" s="127"/>
      <c r="H523" s="127"/>
      <c r="I523" s="127"/>
      <c r="J523" s="127"/>
      <c r="K523" s="181" t="s">
        <v>1156</v>
      </c>
      <c r="L523" s="125" t="s">
        <v>3218</v>
      </c>
      <c r="M523" s="530">
        <f>+'NI-San'!M523+'NI-Ter'!M523+'NI-Soc'!M523+'NI-Ric'!M523+'NI-118'!M523</f>
        <v>556</v>
      </c>
      <c r="N523" s="530">
        <f>+'NI-San'!N523+'NI-Ter'!N523+'NI-Soc'!N523+'NI-Ric'!N523+'NI-118'!N523</f>
        <v>548</v>
      </c>
      <c r="O523" s="126">
        <f t="shared" si="18"/>
        <v>-8</v>
      </c>
      <c r="Q523" s="530">
        <f>+'NI-San'!Q523+'NI-Ter'!Q523+'NI-Soc'!Q523+'NI-Ric'!Q523+'NI-118'!Q523</f>
        <v>0</v>
      </c>
      <c r="R523" s="517"/>
      <c r="S523" s="265"/>
      <c r="T523" s="530">
        <f>+'NI-San'!S523+'NI-Ter'!S523+'NI-Soc'!P523+'NI-Ric'!S523+'NI-118'!S523</f>
        <v>0</v>
      </c>
      <c r="U523" s="530">
        <f>+'NI-San'!T523+'NI-Ter'!T523+'NI-Soc'!Q523+'NI-Ric'!T523+'NI-118'!T523</f>
        <v>0</v>
      </c>
      <c r="V523" s="464"/>
      <c r="W523" s="530">
        <f>+'NI-San'!V523+'NI-Ter'!V523+'NI-Soc'!S523+'NI-Ric'!V523+'NI-118'!V523</f>
        <v>0</v>
      </c>
      <c r="X523" s="530">
        <f>+'NI-San'!W523+'NI-Ter'!W523+'NI-Soc'!T523+'NI-Ric'!W523+'NI-118'!W523</f>
        <v>0</v>
      </c>
      <c r="Y523" s="291"/>
      <c r="Z523" s="675"/>
    </row>
    <row r="524" spans="2:26" ht="25.5">
      <c r="B524" s="127" t="s">
        <v>1157</v>
      </c>
      <c r="C524" s="127" t="str">
        <f>MID(B524,1,1)&amp;MID(B524,3,2)&amp;MID(B524,6,2)&amp;MID(B524,9,2)&amp;MID(B524,12,3)&amp;MID(B524,16,3)&amp;MID(B524,20,2)&amp;MID(B524,23,3)</f>
        <v>420101005021500000</v>
      </c>
      <c r="D524" s="127"/>
      <c r="E524" s="127"/>
      <c r="F524" s="127"/>
      <c r="G524" s="127"/>
      <c r="H524" s="127"/>
      <c r="I524" s="127"/>
      <c r="J524" s="127"/>
      <c r="K524" s="304" t="s">
        <v>1158</v>
      </c>
      <c r="L524" s="125" t="s">
        <v>3218</v>
      </c>
      <c r="M524" s="530">
        <f>+'NI-San'!M524+'NI-Ter'!M524+'NI-Soc'!M524+'NI-Ric'!M524+'NI-118'!M524</f>
        <v>1169</v>
      </c>
      <c r="N524" s="530">
        <f>+'NI-San'!N524+'NI-Ter'!N524+'NI-Soc'!N524+'NI-Ric'!N524+'NI-118'!N524</f>
        <v>866</v>
      </c>
      <c r="O524" s="126">
        <f t="shared" si="18"/>
        <v>-303</v>
      </c>
      <c r="Q524" s="530">
        <f>+'NI-San'!Q524+'NI-Ter'!Q524+'NI-Soc'!Q524+'NI-Ric'!Q524+'NI-118'!Q524</f>
        <v>0</v>
      </c>
      <c r="R524" s="517"/>
      <c r="S524" s="265"/>
      <c r="T524" s="530">
        <f>+'NI-San'!S524+'NI-Ter'!S524+'NI-Soc'!P524+'NI-Ric'!S524+'NI-118'!S524</f>
        <v>0</v>
      </c>
      <c r="U524" s="530">
        <f>+'NI-San'!T524+'NI-Ter'!T524+'NI-Soc'!Q524+'NI-Ric'!T524+'NI-118'!T524</f>
        <v>0</v>
      </c>
      <c r="V524" s="464"/>
      <c r="W524" s="530">
        <f>+'NI-San'!V524+'NI-Ter'!V524+'NI-Soc'!S524+'NI-Ric'!V524+'NI-118'!V524</f>
        <v>0</v>
      </c>
      <c r="X524" s="530">
        <f>+'NI-San'!W524+'NI-Ter'!W524+'NI-Soc'!T524+'NI-Ric'!W524+'NI-118'!W524</f>
        <v>0</v>
      </c>
      <c r="Y524" s="291"/>
      <c r="Z524" s="675"/>
    </row>
    <row r="525" spans="2:26" ht="25.5">
      <c r="B525" s="127" t="s">
        <v>1159</v>
      </c>
      <c r="C525" s="127" t="s">
        <v>3620</v>
      </c>
      <c r="D525" s="127"/>
      <c r="E525" s="127"/>
      <c r="F525" s="127"/>
      <c r="G525" s="127"/>
      <c r="H525" s="127"/>
      <c r="I525" s="127"/>
      <c r="J525" s="127"/>
      <c r="K525" s="181" t="s">
        <v>1160</v>
      </c>
      <c r="L525" s="125" t="s">
        <v>3218</v>
      </c>
      <c r="M525" s="530">
        <f>+'NI-San'!M525+'NI-Ter'!M525+'NI-Soc'!M525+'NI-Ric'!M525+'NI-118'!M525</f>
        <v>2910</v>
      </c>
      <c r="N525" s="530">
        <f>+'NI-San'!N525+'NI-Ter'!N525+'NI-Soc'!N525+'NI-Ric'!N525+'NI-118'!N525</f>
        <v>3026</v>
      </c>
      <c r="O525" s="126">
        <f t="shared" si="18"/>
        <v>116</v>
      </c>
      <c r="Q525" s="530">
        <f>+'NI-San'!Q525+'NI-Ter'!Q525+'NI-Soc'!Q525+'NI-Ric'!Q525+'NI-118'!Q525</f>
        <v>0</v>
      </c>
      <c r="R525" s="517"/>
      <c r="S525" s="265"/>
      <c r="T525" s="530">
        <f>+'NI-San'!S525+'NI-Ter'!S525+'NI-Soc'!P525+'NI-Ric'!S525+'NI-118'!S525</f>
        <v>0</v>
      </c>
      <c r="U525" s="530">
        <f>+'NI-San'!T525+'NI-Ter'!T525+'NI-Soc'!Q525+'NI-Ric'!T525+'NI-118'!T525</f>
        <v>0</v>
      </c>
      <c r="V525" s="464"/>
      <c r="W525" s="530">
        <f>+'NI-San'!V525+'NI-Ter'!V525+'NI-Soc'!S525+'NI-Ric'!V525+'NI-118'!V525</f>
        <v>0</v>
      </c>
      <c r="X525" s="530">
        <f>+'NI-San'!W525+'NI-Ter'!W525+'NI-Soc'!T525+'NI-Ric'!W525+'NI-118'!W525</f>
        <v>0</v>
      </c>
      <c r="Y525" s="291"/>
      <c r="Z525" s="675"/>
    </row>
    <row r="526" spans="2:26" ht="25.5">
      <c r="B526" s="127" t="s">
        <v>1161</v>
      </c>
      <c r="C526" s="127" t="s">
        <v>3621</v>
      </c>
      <c r="D526" s="127"/>
      <c r="E526" s="127"/>
      <c r="F526" s="127"/>
      <c r="G526" s="127"/>
      <c r="H526" s="127"/>
      <c r="I526" s="127"/>
      <c r="J526" s="127"/>
      <c r="K526" s="181" t="s">
        <v>1162</v>
      </c>
      <c r="L526" s="125" t="s">
        <v>3218</v>
      </c>
      <c r="M526" s="530">
        <f>+'NI-San'!M526+'NI-Ter'!M526+'NI-Soc'!M526+'NI-Ric'!M526+'NI-118'!M526</f>
        <v>0</v>
      </c>
      <c r="N526" s="530">
        <f>+'NI-San'!N526+'NI-Ter'!N526+'NI-Soc'!N526+'NI-Ric'!N526+'NI-118'!N526</f>
        <v>0</v>
      </c>
      <c r="O526" s="126">
        <f t="shared" si="18"/>
        <v>0</v>
      </c>
      <c r="Q526" s="530">
        <f>+'NI-San'!Q526+'NI-Ter'!Q526+'NI-Soc'!Q526+'NI-Ric'!Q526+'NI-118'!Q526</f>
        <v>20758</v>
      </c>
      <c r="R526" s="517"/>
      <c r="S526" s="265"/>
      <c r="T526" s="530">
        <f>+'NI-San'!S526+'NI-Ter'!S526+'NI-Soc'!P526+'NI-Ric'!S526+'NI-118'!S526</f>
        <v>0</v>
      </c>
      <c r="U526" s="530">
        <f>+'NI-San'!T526+'NI-Ter'!T526+'NI-Soc'!Q526+'NI-Ric'!T526+'NI-118'!T526</f>
        <v>0</v>
      </c>
      <c r="V526" s="464"/>
      <c r="W526" s="530">
        <f>+'NI-San'!V526+'NI-Ter'!V526+'NI-Soc'!S526+'NI-Ric'!V526+'NI-118'!V526</f>
        <v>0</v>
      </c>
      <c r="X526" s="530">
        <f>+'NI-San'!W526+'NI-Ter'!W526+'NI-Soc'!T526+'NI-Ric'!W526+'NI-118'!W526</f>
        <v>0</v>
      </c>
      <c r="Y526" s="291"/>
      <c r="Z526" s="675"/>
    </row>
    <row r="527" spans="2:26" ht="25.5">
      <c r="B527" s="127" t="s">
        <v>1163</v>
      </c>
      <c r="C527" s="127" t="s">
        <v>3622</v>
      </c>
      <c r="D527" s="127"/>
      <c r="E527" s="127"/>
      <c r="F527" s="127"/>
      <c r="G527" s="127"/>
      <c r="H527" s="127"/>
      <c r="I527" s="127"/>
      <c r="J527" s="127"/>
      <c r="K527" s="181" t="s">
        <v>1164</v>
      </c>
      <c r="L527" s="125" t="s">
        <v>3218</v>
      </c>
      <c r="M527" s="530">
        <f>+'NI-San'!M527+'NI-Ter'!M527+'NI-Soc'!M527+'NI-Ric'!M527+'NI-118'!M527</f>
        <v>1329</v>
      </c>
      <c r="N527" s="530">
        <f>+'NI-San'!N527+'NI-Ter'!N527+'NI-Soc'!N527+'NI-Ric'!N527+'NI-118'!N527</f>
        <v>1537</v>
      </c>
      <c r="O527" s="126">
        <f t="shared" si="18"/>
        <v>208</v>
      </c>
      <c r="Q527" s="530">
        <f>+'NI-San'!Q527+'NI-Ter'!Q527+'NI-Soc'!Q527+'NI-Ric'!Q527+'NI-118'!Q527</f>
        <v>0</v>
      </c>
      <c r="R527" s="517"/>
      <c r="S527" s="265"/>
      <c r="T527" s="530">
        <f>+'NI-San'!S527+'NI-Ter'!S527+'NI-Soc'!P527+'NI-Ric'!S527+'NI-118'!S527</f>
        <v>0</v>
      </c>
      <c r="U527" s="530">
        <f>+'NI-San'!T527+'NI-Ter'!T527+'NI-Soc'!Q527+'NI-Ric'!T527+'NI-118'!T527</f>
        <v>0</v>
      </c>
      <c r="V527" s="464"/>
      <c r="W527" s="530">
        <f>+'NI-San'!V527+'NI-Ter'!V527+'NI-Soc'!S527+'NI-Ric'!V527+'NI-118'!V527</f>
        <v>0</v>
      </c>
      <c r="X527" s="530">
        <f>+'NI-San'!W527+'NI-Ter'!W527+'NI-Soc'!T527+'NI-Ric'!W527+'NI-118'!W527</f>
        <v>0</v>
      </c>
      <c r="Y527" s="291"/>
      <c r="Z527" s="675"/>
    </row>
    <row r="528" spans="2:26" ht="25.5">
      <c r="B528" s="127" t="s">
        <v>1165</v>
      </c>
      <c r="C528" s="127" t="str">
        <f t="shared" ref="C528:C533" si="19">MID(B528,1,1)&amp;MID(B528,3,2)&amp;MID(B528,6,2)&amp;MID(B528,9,2)&amp;MID(B528,12,3)&amp;MID(B528,16,3)&amp;MID(B528,20,2)&amp;MID(B528,23,3)</f>
        <v>420101005033000000</v>
      </c>
      <c r="D528" s="127"/>
      <c r="E528" s="127"/>
      <c r="F528" s="127"/>
      <c r="G528" s="127"/>
      <c r="H528" s="127"/>
      <c r="I528" s="127"/>
      <c r="J528" s="127"/>
      <c r="K528" s="304" t="s">
        <v>1166</v>
      </c>
      <c r="L528" s="125" t="s">
        <v>3218</v>
      </c>
      <c r="M528" s="530">
        <f>+'NI-San'!M528+'NI-Ter'!M528+'NI-Soc'!M528+'NI-Ric'!M528+'NI-118'!M528</f>
        <v>0</v>
      </c>
      <c r="N528" s="530">
        <f>+'NI-San'!N528+'NI-Ter'!N528+'NI-Soc'!N528+'NI-Ric'!N528+'NI-118'!N528</f>
        <v>0</v>
      </c>
      <c r="O528" s="126">
        <f t="shared" si="18"/>
        <v>0</v>
      </c>
      <c r="Q528" s="530">
        <f>+'NI-San'!Q528+'NI-Ter'!Q528+'NI-Soc'!Q528+'NI-Ric'!Q528+'NI-118'!Q528</f>
        <v>0</v>
      </c>
      <c r="R528" s="517"/>
      <c r="S528" s="265"/>
      <c r="T528" s="530">
        <f>+'NI-San'!S528+'NI-Ter'!S528+'NI-Soc'!P528+'NI-Ric'!S528+'NI-118'!S528</f>
        <v>0</v>
      </c>
      <c r="U528" s="530">
        <f>+'NI-San'!T528+'NI-Ter'!T528+'NI-Soc'!Q528+'NI-Ric'!T528+'NI-118'!T528</f>
        <v>0</v>
      </c>
      <c r="V528" s="464"/>
      <c r="W528" s="530">
        <f>+'NI-San'!V528+'NI-Ter'!V528+'NI-Soc'!S528+'NI-Ric'!V528+'NI-118'!V528</f>
        <v>0</v>
      </c>
      <c r="X528" s="530">
        <f>+'NI-San'!W528+'NI-Ter'!W528+'NI-Soc'!T528+'NI-Ric'!W528+'NI-118'!W528</f>
        <v>0</v>
      </c>
      <c r="Y528" s="291"/>
      <c r="Z528" s="675"/>
    </row>
    <row r="529" spans="2:26" ht="25.5">
      <c r="B529" s="127" t="s">
        <v>1167</v>
      </c>
      <c r="C529" s="127" t="str">
        <f t="shared" si="19"/>
        <v>420101005033200000</v>
      </c>
      <c r="D529" s="127"/>
      <c r="E529" s="127"/>
      <c r="F529" s="127"/>
      <c r="G529" s="127"/>
      <c r="H529" s="127"/>
      <c r="I529" s="127"/>
      <c r="J529" s="127"/>
      <c r="K529" s="304" t="s">
        <v>1168</v>
      </c>
      <c r="L529" s="125" t="s">
        <v>3218</v>
      </c>
      <c r="M529" s="530">
        <f>+'NI-San'!M529+'NI-Ter'!M529+'NI-Soc'!M529+'NI-Ric'!M529+'NI-118'!M529</f>
        <v>0</v>
      </c>
      <c r="N529" s="530">
        <f>+'NI-San'!N529+'NI-Ter'!N529+'NI-Soc'!N529+'NI-Ric'!N529+'NI-118'!N529</f>
        <v>0</v>
      </c>
      <c r="O529" s="126">
        <f t="shared" si="18"/>
        <v>0</v>
      </c>
      <c r="Q529" s="530">
        <f>+'NI-San'!Q529+'NI-Ter'!Q529+'NI-Soc'!Q529+'NI-Ric'!Q529+'NI-118'!Q529</f>
        <v>6340</v>
      </c>
      <c r="R529" s="517"/>
      <c r="S529" s="265"/>
      <c r="T529" s="530">
        <f>+'NI-San'!S529+'NI-Ter'!S529+'NI-Soc'!P529+'NI-Ric'!S529+'NI-118'!S529</f>
        <v>0</v>
      </c>
      <c r="U529" s="530">
        <f>+'NI-San'!T529+'NI-Ter'!T529+'NI-Soc'!Q529+'NI-Ric'!T529+'NI-118'!T529</f>
        <v>0</v>
      </c>
      <c r="V529" s="464"/>
      <c r="W529" s="530">
        <f>+'NI-San'!V529+'NI-Ter'!V529+'NI-Soc'!S529+'NI-Ric'!V529+'NI-118'!V529</f>
        <v>0</v>
      </c>
      <c r="X529" s="530">
        <f>+'NI-San'!W529+'NI-Ter'!W529+'NI-Soc'!T529+'NI-Ric'!W529+'NI-118'!W529</f>
        <v>0</v>
      </c>
      <c r="Y529" s="291"/>
      <c r="Z529" s="675"/>
    </row>
    <row r="530" spans="2:26" ht="25.5">
      <c r="B530" s="127" t="s">
        <v>1169</v>
      </c>
      <c r="C530" s="127" t="str">
        <f t="shared" si="19"/>
        <v>420101005033400000</v>
      </c>
      <c r="D530" s="127"/>
      <c r="E530" s="127"/>
      <c r="F530" s="127"/>
      <c r="G530" s="127"/>
      <c r="H530" s="127"/>
      <c r="I530" s="127"/>
      <c r="J530" s="127"/>
      <c r="K530" s="304" t="s">
        <v>1170</v>
      </c>
      <c r="L530" s="125" t="s">
        <v>3218</v>
      </c>
      <c r="M530" s="530">
        <f>+'NI-San'!M530+'NI-Ter'!M530+'NI-Soc'!M530+'NI-Ric'!M530+'NI-118'!M530</f>
        <v>0</v>
      </c>
      <c r="N530" s="530">
        <f>+'NI-San'!N530+'NI-Ter'!N530+'NI-Soc'!N530+'NI-Ric'!N530+'NI-118'!N530</f>
        <v>0</v>
      </c>
      <c r="O530" s="126">
        <f t="shared" si="18"/>
        <v>0</v>
      </c>
      <c r="Q530" s="530">
        <f>+'NI-San'!Q530+'NI-Ter'!Q530+'NI-Soc'!Q530+'NI-Ric'!Q530+'NI-118'!Q530</f>
        <v>0</v>
      </c>
      <c r="R530" s="517"/>
      <c r="S530" s="265"/>
      <c r="T530" s="530">
        <f>+'NI-San'!S530+'NI-Ter'!S530+'NI-Soc'!P530+'NI-Ric'!S530+'NI-118'!S530</f>
        <v>0</v>
      </c>
      <c r="U530" s="530">
        <f>+'NI-San'!T530+'NI-Ter'!T530+'NI-Soc'!Q530+'NI-Ric'!T530+'NI-118'!T530</f>
        <v>0</v>
      </c>
      <c r="V530" s="464"/>
      <c r="W530" s="530">
        <f>+'NI-San'!V530+'NI-Ter'!V530+'NI-Soc'!S530+'NI-Ric'!V530+'NI-118'!V530</f>
        <v>0</v>
      </c>
      <c r="X530" s="530">
        <f>+'NI-San'!W530+'NI-Ter'!W530+'NI-Soc'!T530+'NI-Ric'!W530+'NI-118'!W530</f>
        <v>0</v>
      </c>
      <c r="Y530" s="291"/>
      <c r="Z530" s="675"/>
    </row>
    <row r="531" spans="2:26" ht="25.5">
      <c r="B531" s="127" t="s">
        <v>1171</v>
      </c>
      <c r="C531" s="127" t="str">
        <f t="shared" si="19"/>
        <v>420101005033600000</v>
      </c>
      <c r="D531" s="127"/>
      <c r="E531" s="127"/>
      <c r="F531" s="127"/>
      <c r="G531" s="127"/>
      <c r="H531" s="127"/>
      <c r="I531" s="127"/>
      <c r="J531" s="127"/>
      <c r="K531" s="304" t="s">
        <v>1172</v>
      </c>
      <c r="L531" s="125" t="s">
        <v>3218</v>
      </c>
      <c r="M531" s="530">
        <f>+'NI-San'!M531+'NI-Ter'!M531+'NI-Soc'!M531+'NI-Ric'!M531+'NI-118'!M531</f>
        <v>0</v>
      </c>
      <c r="N531" s="530">
        <f>+'NI-San'!N531+'NI-Ter'!N531+'NI-Soc'!N531+'NI-Ric'!N531+'NI-118'!N531</f>
        <v>0</v>
      </c>
      <c r="O531" s="126">
        <f t="shared" si="18"/>
        <v>0</v>
      </c>
      <c r="Q531" s="530">
        <f>+'NI-San'!Q531+'NI-Ter'!Q531+'NI-Soc'!Q531+'NI-Ric'!Q531+'NI-118'!Q531</f>
        <v>0</v>
      </c>
      <c r="R531" s="517"/>
      <c r="S531" s="265"/>
      <c r="T531" s="530">
        <f>+'NI-San'!S531+'NI-Ter'!S531+'NI-Soc'!P531+'NI-Ric'!S531+'NI-118'!S531</f>
        <v>0</v>
      </c>
      <c r="U531" s="530">
        <f>+'NI-San'!T531+'NI-Ter'!T531+'NI-Soc'!Q531+'NI-Ric'!T531+'NI-118'!T531</f>
        <v>0</v>
      </c>
      <c r="V531" s="464"/>
      <c r="W531" s="530">
        <f>+'NI-San'!V531+'NI-Ter'!V531+'NI-Soc'!S531+'NI-Ric'!V531+'NI-118'!V531</f>
        <v>0</v>
      </c>
      <c r="X531" s="530">
        <f>+'NI-San'!W531+'NI-Ter'!W531+'NI-Soc'!T531+'NI-Ric'!W531+'NI-118'!W531</f>
        <v>0</v>
      </c>
      <c r="Y531" s="291"/>
      <c r="Z531" s="675"/>
    </row>
    <row r="532" spans="2:26">
      <c r="B532" s="127" t="s">
        <v>1173</v>
      </c>
      <c r="C532" s="127" t="str">
        <f t="shared" si="19"/>
        <v>420101005040000000</v>
      </c>
      <c r="D532" s="127"/>
      <c r="E532" s="127"/>
      <c r="F532" s="127"/>
      <c r="G532" s="127"/>
      <c r="H532" s="127"/>
      <c r="I532" s="127"/>
      <c r="J532" s="127"/>
      <c r="K532" s="304" t="s">
        <v>1174</v>
      </c>
      <c r="L532" s="125" t="s">
        <v>3218</v>
      </c>
      <c r="M532" s="530">
        <f>+'NI-San'!M532+'NI-Ter'!M532+'NI-Soc'!M532+'NI-Ric'!M532+'NI-118'!M532</f>
        <v>0</v>
      </c>
      <c r="N532" s="530">
        <f>+'NI-San'!N532+'NI-Ter'!N532+'NI-Soc'!N532+'NI-Ric'!N532+'NI-118'!N532</f>
        <v>0</v>
      </c>
      <c r="O532" s="126">
        <f t="shared" si="18"/>
        <v>0</v>
      </c>
      <c r="Q532" s="530">
        <f>+'NI-San'!Q532+'NI-Ter'!Q532+'NI-Soc'!Q532+'NI-Ric'!Q532+'NI-118'!Q532</f>
        <v>0</v>
      </c>
      <c r="R532" s="517"/>
      <c r="S532" s="265"/>
      <c r="T532" s="530">
        <f>+'NI-San'!S532+'NI-Ter'!S532+'NI-Soc'!P532+'NI-Ric'!S532+'NI-118'!S532</f>
        <v>0</v>
      </c>
      <c r="U532" s="530">
        <f>+'NI-San'!T532+'NI-Ter'!T532+'NI-Soc'!Q532+'NI-Ric'!T532+'NI-118'!T532</f>
        <v>0</v>
      </c>
      <c r="V532" s="464"/>
      <c r="W532" s="530">
        <f>+'NI-San'!V532+'NI-Ter'!V532+'NI-Soc'!S532+'NI-Ric'!V532+'NI-118'!V532</f>
        <v>0</v>
      </c>
      <c r="X532" s="530">
        <f>+'NI-San'!W532+'NI-Ter'!W532+'NI-Soc'!T532+'NI-Ric'!W532+'NI-118'!W532</f>
        <v>0</v>
      </c>
      <c r="Y532" s="291"/>
      <c r="Z532" s="675"/>
    </row>
    <row r="533" spans="2:26">
      <c r="B533" s="127" t="s">
        <v>1175</v>
      </c>
      <c r="C533" s="127" t="str">
        <f t="shared" si="19"/>
        <v>420101005045000000</v>
      </c>
      <c r="D533" s="127"/>
      <c r="E533" s="127"/>
      <c r="F533" s="127"/>
      <c r="G533" s="127"/>
      <c r="H533" s="127"/>
      <c r="I533" s="127"/>
      <c r="J533" s="127"/>
      <c r="K533" s="304" t="s">
        <v>1176</v>
      </c>
      <c r="L533" s="125" t="s">
        <v>3218</v>
      </c>
      <c r="M533" s="530">
        <f>+'NI-San'!M533+'NI-Ter'!M533+'NI-Soc'!M533+'NI-Ric'!M533+'NI-118'!M533</f>
        <v>0</v>
      </c>
      <c r="N533" s="530">
        <f>+'NI-San'!N533+'NI-Ter'!N533+'NI-Soc'!N533+'NI-Ric'!N533+'NI-118'!N533</f>
        <v>0</v>
      </c>
      <c r="O533" s="126">
        <f t="shared" si="18"/>
        <v>0</v>
      </c>
      <c r="Q533" s="530">
        <f>+'NI-San'!Q533+'NI-Ter'!Q533+'NI-Soc'!Q533+'NI-Ric'!Q533+'NI-118'!Q533</f>
        <v>0</v>
      </c>
      <c r="R533" s="517"/>
      <c r="S533" s="265"/>
      <c r="T533" s="530">
        <f>+'NI-San'!S533+'NI-Ter'!S533+'NI-Soc'!P533+'NI-Ric'!S533+'NI-118'!S533</f>
        <v>0</v>
      </c>
      <c r="U533" s="530">
        <f>+'NI-San'!T533+'NI-Ter'!T533+'NI-Soc'!Q533+'NI-Ric'!T533+'NI-118'!T533</f>
        <v>0</v>
      </c>
      <c r="V533" s="464"/>
      <c r="W533" s="530">
        <f>+'NI-San'!V533+'NI-Ter'!V533+'NI-Soc'!S533+'NI-Ric'!V533+'NI-118'!V533</f>
        <v>0</v>
      </c>
      <c r="X533" s="530">
        <f>+'NI-San'!W533+'NI-Ter'!W533+'NI-Soc'!T533+'NI-Ric'!W533+'NI-118'!W533</f>
        <v>0</v>
      </c>
      <c r="Y533" s="291"/>
      <c r="Z533" s="675"/>
    </row>
    <row r="534" spans="2:26" ht="25.5" hidden="1" customHeight="1">
      <c r="B534" s="127" t="s">
        <v>1177</v>
      </c>
      <c r="C534" s="127" t="s">
        <v>3623</v>
      </c>
      <c r="D534" s="127"/>
      <c r="E534" s="127"/>
      <c r="F534" s="123"/>
      <c r="G534" s="123"/>
      <c r="H534" s="123"/>
      <c r="I534" s="127"/>
      <c r="J534" s="127"/>
      <c r="K534" s="181" t="s">
        <v>1178</v>
      </c>
      <c r="L534" s="125" t="s">
        <v>3218</v>
      </c>
      <c r="M534" s="338"/>
      <c r="N534" s="338"/>
      <c r="O534" s="126">
        <f>+N534-M534</f>
        <v>0</v>
      </c>
      <c r="Q534" s="338"/>
      <c r="R534" s="517"/>
      <c r="S534" s="265"/>
      <c r="T534" s="963"/>
      <c r="U534" s="963"/>
      <c r="W534" s="963"/>
      <c r="X534" s="963"/>
      <c r="Y534" s="291"/>
      <c r="Z534" s="499"/>
    </row>
    <row r="535" spans="2:26" ht="15.75" thickBot="1">
      <c r="K535" s="545"/>
      <c r="L535" s="532"/>
      <c r="M535" s="499"/>
      <c r="N535" s="499"/>
      <c r="O535" s="517"/>
      <c r="Q535" s="499"/>
      <c r="R535" s="517"/>
      <c r="S535" s="265"/>
      <c r="T535" s="499"/>
      <c r="U535" s="499"/>
      <c r="W535" s="499"/>
      <c r="X535" s="499"/>
      <c r="Y535" s="291"/>
      <c r="Z535" s="499"/>
    </row>
    <row r="536" spans="2:26" ht="32.25" customHeight="1" thickTop="1" thickBot="1">
      <c r="B536" s="110" t="s">
        <v>1179</v>
      </c>
      <c r="C536" s="242" t="s">
        <v>3624</v>
      </c>
      <c r="D536" s="243"/>
      <c r="E536" s="243"/>
      <c r="F536" s="243"/>
      <c r="G536" s="112"/>
      <c r="H536" s="243"/>
      <c r="I536" s="243"/>
      <c r="J536" s="243"/>
      <c r="K536" s="113" t="s">
        <v>1180</v>
      </c>
      <c r="L536" s="114" t="s">
        <v>3218</v>
      </c>
      <c r="M536" s="115">
        <f>SUM(M539:M553)</f>
        <v>180393</v>
      </c>
      <c r="N536" s="115">
        <f>SUM(N539:N553)</f>
        <v>184496</v>
      </c>
      <c r="O536" s="116">
        <f>+N536-M536</f>
        <v>4103</v>
      </c>
      <c r="Q536" s="115">
        <f>SUM(Q539:Q553)</f>
        <v>0</v>
      </c>
      <c r="R536" s="516"/>
      <c r="S536" s="265"/>
      <c r="T536" s="115">
        <f>SUM(T539:T553)</f>
        <v>0</v>
      </c>
      <c r="U536" s="115">
        <f>SUM(U539:U553)</f>
        <v>0</v>
      </c>
      <c r="W536" s="115">
        <f>SUM(W539:W553)</f>
        <v>99</v>
      </c>
      <c r="X536" s="115">
        <f>SUM(X539:X553)</f>
        <v>0</v>
      </c>
      <c r="Y536" s="291"/>
      <c r="Z536" s="519"/>
    </row>
    <row r="537" spans="2:26" ht="16.5" thickTop="1" thickBot="1">
      <c r="K537" s="540"/>
      <c r="M537" s="265"/>
      <c r="S537" s="265"/>
      <c r="Y537" s="291"/>
      <c r="Z537" s="291"/>
    </row>
    <row r="538" spans="2:26" ht="39.950000000000003" customHeight="1" thickBot="1">
      <c r="B538" s="102" t="s">
        <v>3221</v>
      </c>
      <c r="C538" s="245" t="s">
        <v>48</v>
      </c>
      <c r="D538" s="245"/>
      <c r="E538" s="245"/>
      <c r="F538" s="246"/>
      <c r="G538" s="246"/>
      <c r="H538" s="246"/>
      <c r="I538" s="246"/>
      <c r="J538" s="246"/>
      <c r="K538" s="302" t="s">
        <v>3222</v>
      </c>
      <c r="L538" s="135"/>
      <c r="M538" s="328" t="str">
        <f>+M$10</f>
        <v>Valore netto al 31/12/2017</v>
      </c>
      <c r="N538" s="328" t="str">
        <f>+N$10</f>
        <v>Valore netto al 31/12/2018</v>
      </c>
      <c r="O538" s="1149" t="str">
        <f>+O$10</f>
        <v>Variazione</v>
      </c>
      <c r="P538" s="1148"/>
      <c r="Q538" s="328" t="str">
        <f>+Q$10</f>
        <v>Prechiusura al ° trimestre 2018</v>
      </c>
      <c r="R538" s="525"/>
      <c r="S538" s="265"/>
      <c r="T538" s="1145" t="str">
        <f>T$330</f>
        <v>Costi da utilizzo contributi 2018</v>
      </c>
      <c r="U538" s="1143" t="str">
        <f>U$330</f>
        <v>Costi da utilizzo contributi DI CUI SOCIO-SAN</v>
      </c>
      <c r="V538" s="1144"/>
      <c r="W538" s="1142" t="str">
        <f>W$330</f>
        <v>Costi da contributi 2018</v>
      </c>
      <c r="X538" s="1143" t="str">
        <f>X$330</f>
        <v>Costi da contributi DI CUI SOCIO-SAN</v>
      </c>
      <c r="Y538" s="291"/>
      <c r="Z538" s="679"/>
    </row>
    <row r="539" spans="2:26" ht="25.5">
      <c r="B539" s="127" t="s">
        <v>1181</v>
      </c>
      <c r="C539" s="127" t="s">
        <v>3625</v>
      </c>
      <c r="D539" s="127"/>
      <c r="E539" s="127"/>
      <c r="F539" s="127"/>
      <c r="G539" s="127"/>
      <c r="H539" s="127"/>
      <c r="I539" s="127"/>
      <c r="J539" s="127"/>
      <c r="K539" s="304" t="s">
        <v>1185</v>
      </c>
      <c r="L539" s="125" t="s">
        <v>3218</v>
      </c>
      <c r="M539" s="530">
        <f>+'NI-San'!M539+'NI-Ter'!M539+'NI-Soc'!M539+'NI-Ric'!M539+'NI-118'!M539</f>
        <v>95283</v>
      </c>
      <c r="N539" s="530">
        <f>+'NI-San'!N539+'NI-Ter'!N539+'NI-Soc'!N539+'NI-Ric'!N539+'NI-118'!N539</f>
        <v>93109</v>
      </c>
      <c r="O539" s="126">
        <f t="shared" ref="O539:O553" si="20">+N539-M539</f>
        <v>-2174</v>
      </c>
      <c r="Q539" s="530">
        <f>+'NI-San'!Q539+'NI-Ter'!Q539+'NI-Soc'!Q539+'NI-Ric'!Q539+'NI-118'!Q539</f>
        <v>0</v>
      </c>
      <c r="R539" s="517"/>
      <c r="S539" s="265"/>
      <c r="T539" s="530">
        <f>+'NI-San'!S539+'NI-Ter'!S539+'NI-Soc'!P539+'NI-Ric'!S539+'NI-118'!S539</f>
        <v>0</v>
      </c>
      <c r="U539" s="530">
        <f>+'NI-San'!T539+'NI-Ter'!T539+'NI-Soc'!Q539+'NI-Ric'!T539+'NI-118'!T539</f>
        <v>0</v>
      </c>
      <c r="V539" s="464"/>
      <c r="W539" s="530">
        <f>+'NI-San'!V539+'NI-Ter'!V539+'NI-Soc'!S539+'NI-Ric'!V539+'NI-118'!V539</f>
        <v>59</v>
      </c>
      <c r="X539" s="530">
        <f>+'NI-San'!W539+'NI-Ter'!W539+'NI-Soc'!T539+'NI-Ric'!W539+'NI-118'!W539</f>
        <v>0</v>
      </c>
      <c r="Y539" s="291"/>
      <c r="Z539" s="675"/>
    </row>
    <row r="540" spans="2:26" ht="25.5" hidden="1">
      <c r="B540" s="127" t="s">
        <v>1186</v>
      </c>
      <c r="C540" s="127" t="s">
        <v>3626</v>
      </c>
      <c r="D540" s="127"/>
      <c r="E540" s="127"/>
      <c r="F540" s="127"/>
      <c r="G540" s="127"/>
      <c r="H540" s="127"/>
      <c r="I540" s="127"/>
      <c r="J540" s="127"/>
      <c r="K540" s="181" t="s">
        <v>1188</v>
      </c>
      <c r="L540" s="125" t="s">
        <v>3218</v>
      </c>
      <c r="M540" s="825"/>
      <c r="N540" s="825"/>
      <c r="O540" s="827"/>
      <c r="Q540" s="825"/>
      <c r="R540" s="517"/>
      <c r="S540" s="265"/>
      <c r="T540" s="530">
        <f>+'NI-San'!S540+'NI-Ter'!S540+'NI-Soc'!P540+'NI-Ric'!S540+'NI-118'!S540</f>
        <v>0</v>
      </c>
      <c r="U540" s="530">
        <f>+'NI-San'!T540+'NI-Ter'!T540+'NI-Soc'!Q540+'NI-Ric'!T540+'NI-118'!T540</f>
        <v>0</v>
      </c>
      <c r="V540" s="464"/>
      <c r="W540" s="530">
        <f>+'NI-San'!V540+'NI-Ter'!V540+'NI-Soc'!S540+'NI-Ric'!V540+'NI-118'!V540</f>
        <v>0</v>
      </c>
      <c r="X540" s="530">
        <f>+'NI-San'!W540+'NI-Ter'!W540+'NI-Soc'!T540+'NI-Ric'!W540+'NI-118'!W540</f>
        <v>0</v>
      </c>
      <c r="Y540" s="291"/>
      <c r="Z540" s="675"/>
    </row>
    <row r="541" spans="2:26" ht="25.5">
      <c r="B541" s="127" t="s">
        <v>1189</v>
      </c>
      <c r="C541" s="127" t="s">
        <v>3627</v>
      </c>
      <c r="D541" s="127"/>
      <c r="E541" s="127"/>
      <c r="F541" s="127"/>
      <c r="G541" s="127"/>
      <c r="H541" s="127"/>
      <c r="I541" s="127"/>
      <c r="J541" s="127"/>
      <c r="K541" s="304" t="s">
        <v>1190</v>
      </c>
      <c r="L541" s="125" t="s">
        <v>3218</v>
      </c>
      <c r="M541" s="530">
        <f>+'NI-San'!M541+'NI-Ter'!M541+'NI-Soc'!M541+'NI-Ric'!M541+'NI-118'!M541</f>
        <v>31828</v>
      </c>
      <c r="N541" s="530">
        <f>+'NI-San'!N541+'NI-Ter'!N541+'NI-Soc'!N541+'NI-Ric'!N541+'NI-118'!N541</f>
        <v>32162</v>
      </c>
      <c r="O541" s="126">
        <f t="shared" si="20"/>
        <v>334</v>
      </c>
      <c r="Q541" s="530">
        <f>+'NI-San'!Q541+'NI-Ter'!Q541+'NI-Soc'!Q541+'NI-Ric'!Q541+'NI-118'!Q541</f>
        <v>0</v>
      </c>
      <c r="R541" s="517"/>
      <c r="S541" s="265"/>
      <c r="T541" s="530">
        <f>+'NI-San'!S541+'NI-Ter'!S541+'NI-Soc'!P541+'NI-Ric'!S541+'NI-118'!S541</f>
        <v>0</v>
      </c>
      <c r="U541" s="530">
        <f>+'NI-San'!T541+'NI-Ter'!T541+'NI-Soc'!Q541+'NI-Ric'!T541+'NI-118'!T541</f>
        <v>0</v>
      </c>
      <c r="V541" s="464"/>
      <c r="W541" s="530">
        <f>+'NI-San'!V541+'NI-Ter'!V541+'NI-Soc'!S541+'NI-Ric'!V541+'NI-118'!V541</f>
        <v>0</v>
      </c>
      <c r="X541" s="530">
        <f>+'NI-San'!W541+'NI-Ter'!W541+'NI-Soc'!T541+'NI-Ric'!W541+'NI-118'!W541</f>
        <v>0</v>
      </c>
      <c r="Y541" s="291"/>
      <c r="Z541" s="675"/>
    </row>
    <row r="542" spans="2:26" ht="25.5">
      <c r="B542" s="127" t="s">
        <v>1191</v>
      </c>
      <c r="C542" s="127" t="s">
        <v>3628</v>
      </c>
      <c r="D542" s="127"/>
      <c r="E542" s="127"/>
      <c r="F542" s="127"/>
      <c r="G542" s="127"/>
      <c r="H542" s="127"/>
      <c r="I542" s="127"/>
      <c r="J542" s="127"/>
      <c r="K542" s="181" t="s">
        <v>1192</v>
      </c>
      <c r="L542" s="125" t="s">
        <v>3218</v>
      </c>
      <c r="M542" s="530">
        <f>+'NI-San'!M542+'NI-Ter'!M542+'NI-Soc'!M542+'NI-Ric'!M542+'NI-118'!M542</f>
        <v>0</v>
      </c>
      <c r="N542" s="530">
        <f>+'NI-San'!N542+'NI-Ter'!N542+'NI-Soc'!N542+'NI-Ric'!N542+'NI-118'!N542</f>
        <v>0</v>
      </c>
      <c r="O542" s="126">
        <f t="shared" si="20"/>
        <v>0</v>
      </c>
      <c r="Q542" s="530">
        <f>+'NI-San'!Q542+'NI-Ter'!Q542+'NI-Soc'!Q542+'NI-Ric'!Q542+'NI-118'!Q542</f>
        <v>0</v>
      </c>
      <c r="R542" s="517"/>
      <c r="S542" s="265"/>
      <c r="T542" s="530">
        <f>+'NI-San'!S542+'NI-Ter'!S542+'NI-Soc'!P542+'NI-Ric'!S542+'NI-118'!S542</f>
        <v>0</v>
      </c>
      <c r="U542" s="530">
        <f>+'NI-San'!T542+'NI-Ter'!T542+'NI-Soc'!Q542+'NI-Ric'!T542+'NI-118'!T542</f>
        <v>0</v>
      </c>
      <c r="V542" s="464"/>
      <c r="W542" s="530">
        <f>+'NI-San'!V542+'NI-Ter'!V542+'NI-Soc'!S542+'NI-Ric'!V542+'NI-118'!V542</f>
        <v>0</v>
      </c>
      <c r="X542" s="530">
        <f>+'NI-San'!W542+'NI-Ter'!W542+'NI-Soc'!T542+'NI-Ric'!W542+'NI-118'!W542</f>
        <v>0</v>
      </c>
      <c r="Y542" s="291"/>
      <c r="Z542" s="675"/>
    </row>
    <row r="543" spans="2:26" ht="25.5">
      <c r="B543" s="127" t="s">
        <v>1193</v>
      </c>
      <c r="C543" s="127" t="s">
        <v>3629</v>
      </c>
      <c r="D543" s="127"/>
      <c r="E543" s="127"/>
      <c r="F543" s="127"/>
      <c r="G543" s="127"/>
      <c r="H543" s="127"/>
      <c r="I543" s="127"/>
      <c r="J543" s="127"/>
      <c r="K543" s="181" t="s">
        <v>1195</v>
      </c>
      <c r="L543" s="125" t="s">
        <v>3218</v>
      </c>
      <c r="M543" s="530">
        <f>+'NI-San'!M543+'NI-Ter'!M543+'NI-Soc'!M543+'NI-Ric'!M543+'NI-118'!M543</f>
        <v>4982</v>
      </c>
      <c r="N543" s="530">
        <f>+'NI-San'!N543+'NI-Ter'!N543+'NI-Soc'!N543+'NI-Ric'!N543+'NI-118'!N543</f>
        <v>4911</v>
      </c>
      <c r="O543" s="126">
        <f t="shared" si="20"/>
        <v>-71</v>
      </c>
      <c r="Q543" s="530">
        <f>+'NI-San'!Q543+'NI-Ter'!Q543+'NI-Soc'!Q543+'NI-Ric'!Q543+'NI-118'!Q543</f>
        <v>0</v>
      </c>
      <c r="R543" s="517"/>
      <c r="S543" s="265"/>
      <c r="T543" s="530">
        <f>+'NI-San'!S543+'NI-Ter'!S543+'NI-Soc'!P543+'NI-Ric'!S543+'NI-118'!S543</f>
        <v>0</v>
      </c>
      <c r="U543" s="530">
        <f>+'NI-San'!T543+'NI-Ter'!T543+'NI-Soc'!Q543+'NI-Ric'!T543+'NI-118'!T543</f>
        <v>0</v>
      </c>
      <c r="V543" s="464"/>
      <c r="W543" s="530">
        <f>+'NI-San'!V543+'NI-Ter'!V543+'NI-Soc'!S543+'NI-Ric'!V543+'NI-118'!V543</f>
        <v>0</v>
      </c>
      <c r="X543" s="530">
        <f>+'NI-San'!W543+'NI-Ter'!W543+'NI-Soc'!T543+'NI-Ric'!W543+'NI-118'!W543</f>
        <v>0</v>
      </c>
      <c r="Y543" s="291"/>
      <c r="Z543" s="675"/>
    </row>
    <row r="544" spans="2:26" ht="25.5">
      <c r="B544" s="127" t="s">
        <v>1196</v>
      </c>
      <c r="C544" s="127" t="s">
        <v>3630</v>
      </c>
      <c r="D544" s="127"/>
      <c r="E544" s="127"/>
      <c r="F544" s="127"/>
      <c r="G544" s="127"/>
      <c r="H544" s="127"/>
      <c r="I544" s="127"/>
      <c r="J544" s="127"/>
      <c r="K544" s="314" t="s">
        <v>1198</v>
      </c>
      <c r="L544" s="125" t="s">
        <v>3218</v>
      </c>
      <c r="M544" s="530">
        <f>+'NI-San'!M544+'NI-Ter'!M544+'NI-Soc'!M544+'NI-Ric'!M544+'NI-118'!M544</f>
        <v>0</v>
      </c>
      <c r="N544" s="530">
        <f>+'NI-San'!N544+'NI-Ter'!N544+'NI-Soc'!N544+'NI-Ric'!N544+'NI-118'!N544</f>
        <v>0</v>
      </c>
      <c r="O544" s="126">
        <f t="shared" si="20"/>
        <v>0</v>
      </c>
      <c r="Q544" s="530">
        <f>+'NI-San'!Q544+'NI-Ter'!Q544+'NI-Soc'!Q544+'NI-Ric'!Q544+'NI-118'!Q544</f>
        <v>0</v>
      </c>
      <c r="R544" s="517"/>
      <c r="S544" s="265"/>
      <c r="T544" s="530">
        <f>+'NI-San'!S544+'NI-Ter'!S544+'NI-Soc'!P544+'NI-Ric'!S544+'NI-118'!S544</f>
        <v>0</v>
      </c>
      <c r="U544" s="530">
        <f>+'NI-San'!T544+'NI-Ter'!T544+'NI-Soc'!Q544+'NI-Ric'!T544+'NI-118'!T544</f>
        <v>0</v>
      </c>
      <c r="V544" s="464"/>
      <c r="W544" s="530">
        <f>+'NI-San'!V544+'NI-Ter'!V544+'NI-Soc'!S544+'NI-Ric'!V544+'NI-118'!V544</f>
        <v>0</v>
      </c>
      <c r="X544" s="530">
        <f>+'NI-San'!W544+'NI-Ter'!W544+'NI-Soc'!T544+'NI-Ric'!W544+'NI-118'!W544</f>
        <v>0</v>
      </c>
      <c r="Y544" s="291"/>
      <c r="Z544" s="675"/>
    </row>
    <row r="545" spans="2:26" ht="25.5">
      <c r="B545" s="127" t="s">
        <v>1199</v>
      </c>
      <c r="C545" s="127" t="s">
        <v>3631</v>
      </c>
      <c r="D545" s="127"/>
      <c r="E545" s="127"/>
      <c r="F545" s="127"/>
      <c r="G545" s="127"/>
      <c r="H545" s="127"/>
      <c r="I545" s="127"/>
      <c r="J545" s="127"/>
      <c r="K545" s="314" t="s">
        <v>1201</v>
      </c>
      <c r="L545" s="125" t="s">
        <v>3218</v>
      </c>
      <c r="M545" s="530">
        <f>+'NI-San'!M545+'NI-Ter'!M545+'NI-Soc'!M545+'NI-Ric'!M545+'NI-118'!M545</f>
        <v>20544</v>
      </c>
      <c r="N545" s="530">
        <f>+'NI-San'!N545+'NI-Ter'!N545+'NI-Soc'!N545+'NI-Ric'!N545+'NI-118'!N545</f>
        <v>20155</v>
      </c>
      <c r="O545" s="126">
        <f t="shared" si="20"/>
        <v>-389</v>
      </c>
      <c r="Q545" s="530">
        <f>+'NI-San'!Q545+'NI-Ter'!Q545+'NI-Soc'!Q545+'NI-Ric'!Q545+'NI-118'!Q545</f>
        <v>0</v>
      </c>
      <c r="R545" s="517"/>
      <c r="S545" s="265"/>
      <c r="T545" s="530">
        <f>+'NI-San'!S545+'NI-Ter'!S545+'NI-Soc'!P545+'NI-Ric'!S545+'NI-118'!S545</f>
        <v>0</v>
      </c>
      <c r="U545" s="530">
        <f>+'NI-San'!T545+'NI-Ter'!T545+'NI-Soc'!Q545+'NI-Ric'!T545+'NI-118'!T545</f>
        <v>0</v>
      </c>
      <c r="V545" s="464"/>
      <c r="W545" s="530">
        <f>+'NI-San'!V545+'NI-Ter'!V545+'NI-Soc'!S545+'NI-Ric'!V545+'NI-118'!V545</f>
        <v>40</v>
      </c>
      <c r="X545" s="530">
        <f>+'NI-San'!W545+'NI-Ter'!W545+'NI-Soc'!T545+'NI-Ric'!W545+'NI-118'!W545</f>
        <v>0</v>
      </c>
      <c r="Y545" s="291"/>
      <c r="Z545" s="675"/>
    </row>
    <row r="546" spans="2:26" ht="25.5">
      <c r="B546" s="127" t="s">
        <v>1202</v>
      </c>
      <c r="C546" s="127" t="s">
        <v>3632</v>
      </c>
      <c r="D546" s="127"/>
      <c r="E546" s="127"/>
      <c r="F546" s="127"/>
      <c r="G546" s="127"/>
      <c r="H546" s="127"/>
      <c r="I546" s="127"/>
      <c r="J546" s="127"/>
      <c r="K546" s="314" t="s">
        <v>1204</v>
      </c>
      <c r="L546" s="125" t="s">
        <v>3218</v>
      </c>
      <c r="M546" s="530">
        <f>+'NI-San'!M546+'NI-Ter'!M546+'NI-Soc'!M546+'NI-Ric'!M546+'NI-118'!M546</f>
        <v>3622</v>
      </c>
      <c r="N546" s="530">
        <f>+'NI-San'!N546+'NI-Ter'!N546+'NI-Soc'!N546+'NI-Ric'!N546+'NI-118'!N546</f>
        <v>3394</v>
      </c>
      <c r="O546" s="126">
        <f t="shared" si="20"/>
        <v>-228</v>
      </c>
      <c r="Q546" s="530">
        <f>+'NI-San'!Q546+'NI-Ter'!Q546+'NI-Soc'!Q546+'NI-Ric'!Q546+'NI-118'!Q546</f>
        <v>0</v>
      </c>
      <c r="R546" s="517"/>
      <c r="S546" s="265"/>
      <c r="T546" s="530">
        <f>+'NI-San'!S546+'NI-Ter'!S546+'NI-Soc'!P546+'NI-Ric'!S546+'NI-118'!S546</f>
        <v>0</v>
      </c>
      <c r="U546" s="530">
        <f>+'NI-San'!T546+'NI-Ter'!T546+'NI-Soc'!Q546+'NI-Ric'!T546+'NI-118'!T546</f>
        <v>0</v>
      </c>
      <c r="V546" s="464"/>
      <c r="W546" s="530">
        <f>+'NI-San'!V546+'NI-Ter'!V546+'NI-Soc'!S546+'NI-Ric'!V546+'NI-118'!V546</f>
        <v>0</v>
      </c>
      <c r="X546" s="530">
        <f>+'NI-San'!W546+'NI-Ter'!W546+'NI-Soc'!T546+'NI-Ric'!W546+'NI-118'!W546</f>
        <v>0</v>
      </c>
      <c r="Y546" s="291"/>
      <c r="Z546" s="675"/>
    </row>
    <row r="547" spans="2:26" ht="25.5">
      <c r="B547" s="127" t="s">
        <v>1205</v>
      </c>
      <c r="C547" s="127" t="s">
        <v>3633</v>
      </c>
      <c r="D547" s="127"/>
      <c r="E547" s="127"/>
      <c r="F547" s="127"/>
      <c r="G547" s="127"/>
      <c r="H547" s="127"/>
      <c r="I547" s="127"/>
      <c r="J547" s="127"/>
      <c r="K547" s="314" t="s">
        <v>1206</v>
      </c>
      <c r="L547" s="125" t="s">
        <v>3218</v>
      </c>
      <c r="M547" s="530">
        <f>+'NI-San'!M547+'NI-Ter'!M547+'NI-Soc'!M547+'NI-Ric'!M547+'NI-118'!M547</f>
        <v>8511</v>
      </c>
      <c r="N547" s="530">
        <f>+'NI-San'!N547+'NI-Ter'!N547+'NI-Soc'!N547+'NI-Ric'!N547+'NI-118'!N547</f>
        <v>8647</v>
      </c>
      <c r="O547" s="126">
        <f t="shared" si="20"/>
        <v>136</v>
      </c>
      <c r="Q547" s="530">
        <f>+'NI-San'!Q547+'NI-Ter'!Q547+'NI-Soc'!Q547+'NI-Ric'!Q547+'NI-118'!Q547</f>
        <v>0</v>
      </c>
      <c r="R547" s="517"/>
      <c r="S547" s="265"/>
      <c r="T547" s="530">
        <f>+'NI-San'!S547+'NI-Ter'!S547+'NI-Soc'!P547+'NI-Ric'!S547+'NI-118'!S547</f>
        <v>0</v>
      </c>
      <c r="U547" s="530">
        <f>+'NI-San'!T547+'NI-Ter'!T547+'NI-Soc'!Q547+'NI-Ric'!T547+'NI-118'!T547</f>
        <v>0</v>
      </c>
      <c r="V547" s="464"/>
      <c r="W547" s="530">
        <f>+'NI-San'!V547+'NI-Ter'!V547+'NI-Soc'!S547+'NI-Ric'!V547+'NI-118'!V547</f>
        <v>0</v>
      </c>
      <c r="X547" s="530">
        <f>+'NI-San'!W547+'NI-Ter'!W547+'NI-Soc'!T547+'NI-Ric'!W547+'NI-118'!W547</f>
        <v>0</v>
      </c>
      <c r="Y547" s="291"/>
      <c r="Z547" s="675"/>
    </row>
    <row r="548" spans="2:26" ht="25.5">
      <c r="B548" s="127" t="s">
        <v>1207</v>
      </c>
      <c r="C548" s="127" t="s">
        <v>3634</v>
      </c>
      <c r="D548" s="127"/>
      <c r="E548" s="127"/>
      <c r="F548" s="127"/>
      <c r="G548" s="127"/>
      <c r="H548" s="127"/>
      <c r="I548" s="127"/>
      <c r="J548" s="127"/>
      <c r="K548" s="314" t="s">
        <v>1208</v>
      </c>
      <c r="L548" s="125" t="s">
        <v>3218</v>
      </c>
      <c r="M548" s="530">
        <f>+'NI-San'!M548+'NI-Ter'!M548+'NI-Soc'!M548+'NI-Ric'!M548+'NI-118'!M548</f>
        <v>2244</v>
      </c>
      <c r="N548" s="530">
        <f>+'NI-San'!N548+'NI-Ter'!N548+'NI-Soc'!N548+'NI-Ric'!N548+'NI-118'!N548</f>
        <v>2637</v>
      </c>
      <c r="O548" s="126">
        <f t="shared" si="20"/>
        <v>393</v>
      </c>
      <c r="Q548" s="530">
        <f>+'NI-San'!Q548+'NI-Ter'!Q548+'NI-Soc'!Q548+'NI-Ric'!Q548+'NI-118'!Q548</f>
        <v>0</v>
      </c>
      <c r="R548" s="517"/>
      <c r="S548" s="265"/>
      <c r="T548" s="530">
        <f>+'NI-San'!S548+'NI-Ter'!S548+'NI-Soc'!P548+'NI-Ric'!S548+'NI-118'!S548</f>
        <v>0</v>
      </c>
      <c r="U548" s="530">
        <f>+'NI-San'!T548+'NI-Ter'!T548+'NI-Soc'!Q548+'NI-Ric'!T548+'NI-118'!T548</f>
        <v>0</v>
      </c>
      <c r="V548" s="464"/>
      <c r="W548" s="530">
        <f>+'NI-San'!V548+'NI-Ter'!V548+'NI-Soc'!S548+'NI-Ric'!V548+'NI-118'!V548</f>
        <v>0</v>
      </c>
      <c r="X548" s="530">
        <f>+'NI-San'!W548+'NI-Ter'!W548+'NI-Soc'!T548+'NI-Ric'!W548+'NI-118'!W548</f>
        <v>0</v>
      </c>
      <c r="Y548" s="291"/>
      <c r="Z548" s="675"/>
    </row>
    <row r="549" spans="2:26" ht="25.5">
      <c r="B549" s="127" t="s">
        <v>1209</v>
      </c>
      <c r="C549" s="127" t="s">
        <v>3635</v>
      </c>
      <c r="D549" s="127"/>
      <c r="E549" s="127"/>
      <c r="F549" s="127"/>
      <c r="G549" s="127"/>
      <c r="H549" s="127"/>
      <c r="I549" s="127"/>
      <c r="J549" s="127"/>
      <c r="K549" s="314" t="s">
        <v>1210</v>
      </c>
      <c r="L549" s="125" t="s">
        <v>3218</v>
      </c>
      <c r="M549" s="530">
        <f>+'NI-San'!M549+'NI-Ter'!M549+'NI-Soc'!M549+'NI-Ric'!M549+'NI-118'!M549</f>
        <v>13379</v>
      </c>
      <c r="N549" s="530">
        <f>+'NI-San'!N549+'NI-Ter'!N549+'NI-Soc'!N549+'NI-Ric'!N549+'NI-118'!N549</f>
        <v>14702</v>
      </c>
      <c r="O549" s="126">
        <f t="shared" si="20"/>
        <v>1323</v>
      </c>
      <c r="Q549" s="530">
        <f>+'NI-San'!Q549+'NI-Ter'!Q549+'NI-Soc'!Q549+'NI-Ric'!Q549+'NI-118'!Q549</f>
        <v>0</v>
      </c>
      <c r="R549" s="517"/>
      <c r="S549" s="265"/>
      <c r="T549" s="530">
        <f>+'NI-San'!S549+'NI-Ter'!S549+'NI-Soc'!P549+'NI-Ric'!S549+'NI-118'!S549</f>
        <v>0</v>
      </c>
      <c r="U549" s="530">
        <f>+'NI-San'!T549+'NI-Ter'!T549+'NI-Soc'!Q549+'NI-Ric'!T549+'NI-118'!T549</f>
        <v>0</v>
      </c>
      <c r="V549" s="464"/>
      <c r="W549" s="530">
        <f>+'NI-San'!V549+'NI-Ter'!V549+'NI-Soc'!S549+'NI-Ric'!V549+'NI-118'!V549</f>
        <v>0</v>
      </c>
      <c r="X549" s="530">
        <f>+'NI-San'!W549+'NI-Ter'!W549+'NI-Soc'!T549+'NI-Ric'!W549+'NI-118'!W549</f>
        <v>0</v>
      </c>
      <c r="Y549" s="291"/>
      <c r="Z549" s="675"/>
    </row>
    <row r="550" spans="2:26">
      <c r="B550" s="127" t="s">
        <v>1211</v>
      </c>
      <c r="C550" s="127" t="s">
        <v>3636</v>
      </c>
      <c r="D550" s="127"/>
      <c r="E550" s="127"/>
      <c r="F550" s="123"/>
      <c r="G550" s="123"/>
      <c r="H550" s="123"/>
      <c r="I550" s="127"/>
      <c r="J550" s="127"/>
      <c r="K550" s="181" t="s">
        <v>1213</v>
      </c>
      <c r="L550" s="125" t="s">
        <v>3218</v>
      </c>
      <c r="M550" s="530">
        <f>+'NI-San'!M550+'NI-Ter'!M550+'NI-Soc'!M550+'NI-Ric'!M550+'NI-118'!M550</f>
        <v>0</v>
      </c>
      <c r="N550" s="530">
        <f>+'NI-San'!N550+'NI-Ter'!N550+'NI-Soc'!N550+'NI-Ric'!N550+'NI-118'!N550</f>
        <v>4779</v>
      </c>
      <c r="O550" s="126">
        <f t="shared" si="20"/>
        <v>4779</v>
      </c>
      <c r="Q550" s="530">
        <f>+'NI-San'!Q550+'NI-Ter'!Q550+'NI-Soc'!Q550+'NI-Ric'!Q550+'NI-118'!Q550</f>
        <v>0</v>
      </c>
      <c r="R550" s="517"/>
      <c r="S550" s="265"/>
      <c r="T550" s="530">
        <f>+'NI-San'!S550+'NI-Ter'!S550+'NI-Soc'!P550+'NI-Ric'!S550+'NI-118'!S550</f>
        <v>0</v>
      </c>
      <c r="U550" s="530">
        <f>+'NI-San'!T550+'NI-Ter'!T550+'NI-Soc'!Q550+'NI-Ric'!T550+'NI-118'!T550</f>
        <v>0</v>
      </c>
      <c r="V550" s="464"/>
      <c r="W550" s="530">
        <f>+'NI-San'!V550+'NI-Ter'!V550+'NI-Soc'!S550+'NI-Ric'!V550+'NI-118'!V550</f>
        <v>0</v>
      </c>
      <c r="X550" s="530">
        <f>+'NI-San'!W550+'NI-Ter'!W550+'NI-Soc'!T550+'NI-Ric'!W550+'NI-118'!W550</f>
        <v>0</v>
      </c>
      <c r="Y550" s="291"/>
      <c r="Z550" s="675"/>
    </row>
    <row r="551" spans="2:26">
      <c r="B551" s="127" t="s">
        <v>1214</v>
      </c>
      <c r="C551" s="127" t="s">
        <v>3637</v>
      </c>
      <c r="D551" s="127"/>
      <c r="E551" s="127"/>
      <c r="F551" s="123"/>
      <c r="G551" s="123"/>
      <c r="H551" s="123"/>
      <c r="I551" s="127"/>
      <c r="J551" s="127"/>
      <c r="K551" s="181" t="s">
        <v>3638</v>
      </c>
      <c r="L551" s="125" t="s">
        <v>3218</v>
      </c>
      <c r="M551" s="530">
        <f>+'NI-San'!M551+'NI-Ter'!M551+'NI-Soc'!M551+'NI-Ric'!M551+'NI-118'!M551</f>
        <v>0</v>
      </c>
      <c r="N551" s="530">
        <f>+'NI-San'!N551+'NI-Ter'!N551+'NI-Soc'!N551+'NI-Ric'!N551+'NI-118'!N551</f>
        <v>0</v>
      </c>
      <c r="O551" s="126">
        <f t="shared" si="20"/>
        <v>0</v>
      </c>
      <c r="Q551" s="530">
        <f>+'NI-San'!Q551+'NI-Ter'!Q551+'NI-Soc'!Q551+'NI-Ric'!Q551+'NI-118'!Q551</f>
        <v>0</v>
      </c>
      <c r="R551" s="517"/>
      <c r="S551" s="265"/>
      <c r="T551" s="530">
        <f>+'NI-San'!S551+'NI-Ter'!S551+'NI-Soc'!P551+'NI-Ric'!S551+'NI-118'!S551</f>
        <v>0</v>
      </c>
      <c r="U551" s="530">
        <f>+'NI-San'!T551+'NI-Ter'!T551+'NI-Soc'!Q551+'NI-Ric'!T551+'NI-118'!T551</f>
        <v>0</v>
      </c>
      <c r="V551" s="464"/>
      <c r="W551" s="530">
        <f>+'NI-San'!V551+'NI-Ter'!V551+'NI-Soc'!S551+'NI-Ric'!V551+'NI-118'!V551</f>
        <v>0</v>
      </c>
      <c r="X551" s="530">
        <f>+'NI-San'!W551+'NI-Ter'!W551+'NI-Soc'!T551+'NI-Ric'!W551+'NI-118'!W551</f>
        <v>0</v>
      </c>
      <c r="Y551" s="291"/>
      <c r="Z551" s="675"/>
    </row>
    <row r="552" spans="2:26">
      <c r="B552" s="127" t="s">
        <v>1216</v>
      </c>
      <c r="C552" s="127" t="s">
        <v>3639</v>
      </c>
      <c r="D552" s="127"/>
      <c r="E552" s="127"/>
      <c r="F552" s="123"/>
      <c r="G552" s="123"/>
      <c r="H552" s="123"/>
      <c r="I552" s="127"/>
      <c r="J552" s="127"/>
      <c r="K552" s="181" t="s">
        <v>3640</v>
      </c>
      <c r="L552" s="125" t="s">
        <v>3218</v>
      </c>
      <c r="M552" s="530">
        <f>+'NI-San'!M552+'NI-Ter'!M552+'NI-Soc'!M552+'NI-Ric'!M552+'NI-118'!M552</f>
        <v>0</v>
      </c>
      <c r="N552" s="530">
        <f>+'NI-San'!N552+'NI-Ter'!N552+'NI-Soc'!N552+'NI-Ric'!N552+'NI-118'!N552</f>
        <v>0</v>
      </c>
      <c r="O552" s="126">
        <f t="shared" si="20"/>
        <v>0</v>
      </c>
      <c r="Q552" s="530">
        <f>+'NI-San'!Q552+'NI-Ter'!Q552+'NI-Soc'!Q552+'NI-Ric'!Q552+'NI-118'!Q552</f>
        <v>0</v>
      </c>
      <c r="R552" s="517"/>
      <c r="S552" s="265"/>
      <c r="T552" s="530">
        <f>+'NI-San'!S552+'NI-Ter'!S552+'NI-Soc'!P552+'NI-Ric'!S552+'NI-118'!S552</f>
        <v>0</v>
      </c>
      <c r="U552" s="530">
        <f>+'NI-San'!T552+'NI-Ter'!T552+'NI-Soc'!Q552+'NI-Ric'!T552+'NI-118'!T552</f>
        <v>0</v>
      </c>
      <c r="V552" s="464"/>
      <c r="W552" s="530">
        <f>+'NI-San'!V552+'NI-Ter'!V552+'NI-Soc'!S552+'NI-Ric'!V552+'NI-118'!V552</f>
        <v>0</v>
      </c>
      <c r="X552" s="530">
        <f>+'NI-San'!W552+'NI-Ter'!W552+'NI-Soc'!T552+'NI-Ric'!W552+'NI-118'!W552</f>
        <v>0</v>
      </c>
      <c r="Y552" s="291"/>
      <c r="Z552" s="675"/>
    </row>
    <row r="553" spans="2:26">
      <c r="B553" s="127" t="s">
        <v>1218</v>
      </c>
      <c r="C553" s="127" t="s">
        <v>3641</v>
      </c>
      <c r="D553" s="127"/>
      <c r="E553" s="127"/>
      <c r="F553" s="123"/>
      <c r="G553" s="123"/>
      <c r="H553" s="123"/>
      <c r="I553" s="127"/>
      <c r="J553" s="127"/>
      <c r="K553" s="181" t="s">
        <v>3642</v>
      </c>
      <c r="L553" s="125" t="s">
        <v>3218</v>
      </c>
      <c r="M553" s="530">
        <f>+'NI-San'!M553+'NI-Ter'!M553+'NI-Soc'!M553+'NI-Ric'!M553+'NI-118'!M553</f>
        <v>0</v>
      </c>
      <c r="N553" s="530">
        <f>+'NI-San'!N553+'NI-Ter'!N553+'NI-Soc'!N553+'NI-Ric'!N553+'NI-118'!N553</f>
        <v>0</v>
      </c>
      <c r="O553" s="126">
        <f t="shared" si="20"/>
        <v>0</v>
      </c>
      <c r="Q553" s="530">
        <f>+'NI-San'!Q553+'NI-Ter'!Q553+'NI-Soc'!Q553+'NI-Ric'!Q553+'NI-118'!Q553</f>
        <v>0</v>
      </c>
      <c r="R553" s="517"/>
      <c r="S553" s="265"/>
      <c r="T553" s="530">
        <f>+'NI-San'!S553+'NI-Ter'!S553+'NI-Soc'!P553+'NI-Ric'!S553+'NI-118'!S553</f>
        <v>0</v>
      </c>
      <c r="U553" s="530">
        <f>+'NI-San'!T553+'NI-Ter'!T553+'NI-Soc'!Q553+'NI-Ric'!T553+'NI-118'!T553</f>
        <v>0</v>
      </c>
      <c r="V553" s="464"/>
      <c r="W553" s="530">
        <f>+'NI-San'!V553+'NI-Ter'!V553+'NI-Soc'!S553+'NI-Ric'!V553+'NI-118'!V553</f>
        <v>0</v>
      </c>
      <c r="X553" s="530">
        <f>+'NI-San'!W553+'NI-Ter'!W553+'NI-Soc'!T553+'NI-Ric'!W553+'NI-118'!W553</f>
        <v>0</v>
      </c>
      <c r="Y553" s="291"/>
      <c r="Z553" s="675"/>
    </row>
    <row r="554" spans="2:26" ht="15.75" thickBot="1">
      <c r="K554" s="545"/>
      <c r="L554" s="532"/>
      <c r="M554" s="499"/>
      <c r="N554" s="499"/>
      <c r="O554" s="517"/>
      <c r="Q554" s="499"/>
      <c r="R554" s="517"/>
      <c r="S554" s="265"/>
      <c r="T554" s="499"/>
      <c r="U554" s="499"/>
      <c r="W554" s="499"/>
      <c r="X554" s="499"/>
      <c r="Y554" s="291"/>
      <c r="Z554" s="499"/>
    </row>
    <row r="555" spans="2:26" ht="27.75" thickTop="1" thickBot="1">
      <c r="B555" s="110" t="s">
        <v>1220</v>
      </c>
      <c r="C555" s="242" t="s">
        <v>3643</v>
      </c>
      <c r="D555" s="243"/>
      <c r="E555" s="243"/>
      <c r="F555" s="243"/>
      <c r="G555" s="112"/>
      <c r="H555" s="243"/>
      <c r="I555" s="243"/>
      <c r="J555" s="243"/>
      <c r="K555" s="113" t="s">
        <v>1221</v>
      </c>
      <c r="L555" s="114" t="s">
        <v>3218</v>
      </c>
      <c r="M555" s="115">
        <f>SUM(M558:M567)</f>
        <v>14814</v>
      </c>
      <c r="N555" s="115">
        <f>SUM(N558:N567)</f>
        <v>14761</v>
      </c>
      <c r="O555" s="116">
        <f>+N555-M555</f>
        <v>-53</v>
      </c>
      <c r="Q555" s="115">
        <f>SUM(Q558:Q567)</f>
        <v>0</v>
      </c>
      <c r="R555" s="516"/>
      <c r="S555" s="265"/>
      <c r="T555" s="115">
        <f>SUM(T558:T567)</f>
        <v>0</v>
      </c>
      <c r="U555" s="115">
        <f>SUM(U558:U567)</f>
        <v>0</v>
      </c>
      <c r="W555" s="115">
        <f>SUM(W558:W567)</f>
        <v>292</v>
      </c>
      <c r="X555" s="115">
        <f>SUM(X558:X567)</f>
        <v>0</v>
      </c>
      <c r="Y555" s="291"/>
      <c r="Z555" s="519"/>
    </row>
    <row r="556" spans="2:26" ht="16.5" thickTop="1" thickBot="1">
      <c r="K556" s="540"/>
      <c r="M556" s="265"/>
      <c r="S556" s="265"/>
      <c r="Y556" s="291"/>
      <c r="Z556" s="291"/>
    </row>
    <row r="557" spans="2:26" ht="39.950000000000003" customHeight="1" thickBot="1">
      <c r="B557" s="102" t="s">
        <v>3221</v>
      </c>
      <c r="C557" s="245" t="s">
        <v>48</v>
      </c>
      <c r="D557" s="245"/>
      <c r="E557" s="245"/>
      <c r="F557" s="246"/>
      <c r="G557" s="246"/>
      <c r="H557" s="246"/>
      <c r="I557" s="246"/>
      <c r="J557" s="246"/>
      <c r="K557" s="302" t="s">
        <v>3222</v>
      </c>
      <c r="L557" s="135"/>
      <c r="M557" s="328" t="str">
        <f>+M$10</f>
        <v>Valore netto al 31/12/2017</v>
      </c>
      <c r="N557" s="328" t="str">
        <f>+N$10</f>
        <v>Valore netto al 31/12/2018</v>
      </c>
      <c r="O557" s="1149" t="str">
        <f>+O$10</f>
        <v>Variazione</v>
      </c>
      <c r="P557" s="1148"/>
      <c r="Q557" s="328" t="str">
        <f>+Q$10</f>
        <v>Prechiusura al ° trimestre 2018</v>
      </c>
      <c r="R557" s="525"/>
      <c r="S557" s="265"/>
      <c r="T557" s="1145" t="str">
        <f>T$330</f>
        <v>Costi da utilizzo contributi 2018</v>
      </c>
      <c r="U557" s="1143" t="str">
        <f>U$330</f>
        <v>Costi da utilizzo contributi DI CUI SOCIO-SAN</v>
      </c>
      <c r="V557" s="1144"/>
      <c r="W557" s="1142" t="str">
        <f>W$330</f>
        <v>Costi da contributi 2018</v>
      </c>
      <c r="X557" s="1143" t="str">
        <f>X$330</f>
        <v>Costi da contributi DI CUI SOCIO-SAN</v>
      </c>
      <c r="Y557" s="291"/>
      <c r="Z557" s="679"/>
    </row>
    <row r="558" spans="2:26" ht="25.5">
      <c r="B558" s="127" t="s">
        <v>1222</v>
      </c>
      <c r="C558" s="127" t="s">
        <v>3644</v>
      </c>
      <c r="D558" s="127"/>
      <c r="E558" s="127"/>
      <c r="F558" s="127"/>
      <c r="G558" s="127"/>
      <c r="H558" s="127"/>
      <c r="I558" s="127"/>
      <c r="J558" s="127"/>
      <c r="K558" s="304" t="s">
        <v>1226</v>
      </c>
      <c r="L558" s="125" t="s">
        <v>3218</v>
      </c>
      <c r="M558" s="530">
        <f>+'NI-San'!M558+'NI-Ter'!M558+'NI-Soc'!M558+'NI-Ric'!M558+'NI-118'!M558</f>
        <v>10129</v>
      </c>
      <c r="N558" s="530">
        <f>+'NI-San'!N558+'NI-Ter'!N558+'NI-Soc'!N558+'NI-Ric'!N558+'NI-118'!N558</f>
        <v>10265</v>
      </c>
      <c r="O558" s="126">
        <f t="shared" ref="O558:O567" si="21">+N558-M558</f>
        <v>136</v>
      </c>
      <c r="Q558" s="530">
        <f>+'NI-San'!Q558+'NI-Ter'!Q558+'NI-Soc'!Q558+'NI-Ric'!Q558+'NI-118'!Q558</f>
        <v>0</v>
      </c>
      <c r="R558" s="517"/>
      <c r="S558" s="265"/>
      <c r="T558" s="530">
        <f>+'NI-San'!S558+'NI-Ter'!S558+'NI-Soc'!P558+'NI-Ric'!S558+'NI-118'!S558</f>
        <v>0</v>
      </c>
      <c r="U558" s="530">
        <f>+'NI-San'!T558+'NI-Ter'!T558+'NI-Soc'!Q558+'NI-Ric'!T558+'NI-118'!T558</f>
        <v>0</v>
      </c>
      <c r="V558" s="464"/>
      <c r="W558" s="530">
        <f>+'NI-San'!V558+'NI-Ter'!V558+'NI-Soc'!S558+'NI-Ric'!V558+'NI-118'!V558</f>
        <v>218</v>
      </c>
      <c r="X558" s="530">
        <f>+'NI-San'!W558+'NI-Ter'!W558+'NI-Soc'!T558+'NI-Ric'!W558+'NI-118'!W558</f>
        <v>0</v>
      </c>
      <c r="Y558" s="291"/>
      <c r="Z558" s="675"/>
    </row>
    <row r="559" spans="2:26" ht="25.5" hidden="1">
      <c r="B559" s="127" t="s">
        <v>1227</v>
      </c>
      <c r="C559" s="127" t="s">
        <v>3645</v>
      </c>
      <c r="D559" s="127"/>
      <c r="E559" s="127"/>
      <c r="F559" s="127"/>
      <c r="G559" s="127"/>
      <c r="H559" s="127"/>
      <c r="I559" s="127"/>
      <c r="J559" s="127"/>
      <c r="K559" s="181" t="s">
        <v>1229</v>
      </c>
      <c r="L559" s="125" t="s">
        <v>3218</v>
      </c>
      <c r="M559" s="825"/>
      <c r="N559" s="825"/>
      <c r="O559" s="827"/>
      <c r="Q559" s="825"/>
      <c r="R559" s="517"/>
      <c r="S559" s="265"/>
      <c r="T559" s="530">
        <f>+'NI-San'!S559+'NI-Ter'!S559+'NI-Soc'!P559+'NI-Ric'!S559+'NI-118'!S559</f>
        <v>0</v>
      </c>
      <c r="U559" s="530">
        <f>+'NI-San'!T559+'NI-Ter'!T559+'NI-Soc'!Q559+'NI-Ric'!T559+'NI-118'!T559</f>
        <v>0</v>
      </c>
      <c r="V559" s="464"/>
      <c r="W559" s="530">
        <f>+'NI-San'!V559+'NI-Ter'!V559+'NI-Soc'!S559+'NI-Ric'!V559+'NI-118'!V559</f>
        <v>0</v>
      </c>
      <c r="X559" s="530">
        <f>+'NI-San'!W559+'NI-Ter'!W559+'NI-Soc'!T559+'NI-Ric'!W559+'NI-118'!W559</f>
        <v>0</v>
      </c>
      <c r="Y559" s="291"/>
      <c r="Z559" s="675"/>
    </row>
    <row r="560" spans="2:26" ht="25.5">
      <c r="B560" s="127" t="s">
        <v>1230</v>
      </c>
      <c r="C560" s="127" t="s">
        <v>3646</v>
      </c>
      <c r="D560" s="127"/>
      <c r="E560" s="127"/>
      <c r="F560" s="127"/>
      <c r="G560" s="127"/>
      <c r="H560" s="127"/>
      <c r="I560" s="127"/>
      <c r="J560" s="127"/>
      <c r="K560" s="304" t="s">
        <v>1231</v>
      </c>
      <c r="L560" s="125" t="s">
        <v>3218</v>
      </c>
      <c r="M560" s="530">
        <f>+'NI-San'!M560+'NI-Ter'!M560+'NI-Soc'!M560+'NI-Ric'!M560+'NI-118'!M560</f>
        <v>245</v>
      </c>
      <c r="N560" s="530">
        <f>+'NI-San'!N560+'NI-Ter'!N560+'NI-Soc'!N560+'NI-Ric'!N560+'NI-118'!N560</f>
        <v>112</v>
      </c>
      <c r="O560" s="126">
        <f t="shared" si="21"/>
        <v>-133</v>
      </c>
      <c r="Q560" s="530">
        <f>+'NI-San'!Q560+'NI-Ter'!Q560+'NI-Soc'!Q560+'NI-Ric'!Q560+'NI-118'!Q560</f>
        <v>0</v>
      </c>
      <c r="R560" s="517"/>
      <c r="S560" s="265"/>
      <c r="T560" s="530">
        <f>+'NI-San'!S560+'NI-Ter'!S560+'NI-Soc'!P560+'NI-Ric'!S560+'NI-118'!S560</f>
        <v>0</v>
      </c>
      <c r="U560" s="530">
        <f>+'NI-San'!T560+'NI-Ter'!T560+'NI-Soc'!Q560+'NI-Ric'!T560+'NI-118'!T560</f>
        <v>0</v>
      </c>
      <c r="V560" s="464"/>
      <c r="W560" s="530">
        <f>+'NI-San'!V560+'NI-Ter'!V560+'NI-Soc'!S560+'NI-Ric'!V560+'NI-118'!V560</f>
        <v>0</v>
      </c>
      <c r="X560" s="530">
        <f>+'NI-San'!W560+'NI-Ter'!W560+'NI-Soc'!T560+'NI-Ric'!W560+'NI-118'!W560</f>
        <v>0</v>
      </c>
      <c r="Y560" s="291"/>
      <c r="Z560" s="675"/>
    </row>
    <row r="561" spans="2:26" ht="25.5">
      <c r="B561" s="127" t="s">
        <v>1232</v>
      </c>
      <c r="C561" s="127" t="s">
        <v>3647</v>
      </c>
      <c r="D561" s="127"/>
      <c r="E561" s="127"/>
      <c r="F561" s="127"/>
      <c r="G561" s="127"/>
      <c r="H561" s="127"/>
      <c r="I561" s="127"/>
      <c r="J561" s="127"/>
      <c r="K561" s="181" t="s">
        <v>1233</v>
      </c>
      <c r="L561" s="125" t="s">
        <v>3218</v>
      </c>
      <c r="M561" s="530">
        <f>+'NI-San'!M561+'NI-Ter'!M561+'NI-Soc'!M561+'NI-Ric'!M561+'NI-118'!M561</f>
        <v>0</v>
      </c>
      <c r="N561" s="530">
        <f>+'NI-San'!N561+'NI-Ter'!N561+'NI-Soc'!N561+'NI-Ric'!N561+'NI-118'!N561</f>
        <v>0</v>
      </c>
      <c r="O561" s="126">
        <f t="shared" si="21"/>
        <v>0</v>
      </c>
      <c r="Q561" s="530">
        <f>+'NI-San'!Q561+'NI-Ter'!Q561+'NI-Soc'!Q561+'NI-Ric'!Q561+'NI-118'!Q561</f>
        <v>0</v>
      </c>
      <c r="R561" s="517"/>
      <c r="S561" s="265"/>
      <c r="T561" s="530">
        <f>+'NI-San'!S561+'NI-Ter'!S561+'NI-Soc'!P561+'NI-Ric'!S561+'NI-118'!S561</f>
        <v>0</v>
      </c>
      <c r="U561" s="530">
        <f>+'NI-San'!T561+'NI-Ter'!T561+'NI-Soc'!Q561+'NI-Ric'!T561+'NI-118'!T561</f>
        <v>0</v>
      </c>
      <c r="V561" s="464"/>
      <c r="W561" s="530">
        <f>+'NI-San'!V561+'NI-Ter'!V561+'NI-Soc'!S561+'NI-Ric'!V561+'NI-118'!V561</f>
        <v>0</v>
      </c>
      <c r="X561" s="530">
        <f>+'NI-San'!W561+'NI-Ter'!W561+'NI-Soc'!T561+'NI-Ric'!W561+'NI-118'!W561</f>
        <v>0</v>
      </c>
      <c r="Y561" s="291"/>
      <c r="Z561" s="675"/>
    </row>
    <row r="562" spans="2:26" ht="25.5" hidden="1">
      <c r="B562" s="127" t="s">
        <v>1234</v>
      </c>
      <c r="C562" s="127" t="s">
        <v>3648</v>
      </c>
      <c r="D562" s="127"/>
      <c r="E562" s="127"/>
      <c r="F562" s="127"/>
      <c r="G562" s="127"/>
      <c r="H562" s="127"/>
      <c r="I562" s="127"/>
      <c r="J562" s="127"/>
      <c r="K562" s="314" t="s">
        <v>1236</v>
      </c>
      <c r="L562" s="125" t="s">
        <v>3218</v>
      </c>
      <c r="M562" s="825"/>
      <c r="N562" s="825"/>
      <c r="O562" s="827"/>
      <c r="Q562" s="825"/>
      <c r="R562" s="517"/>
      <c r="S562" s="265"/>
      <c r="T562" s="530">
        <f>+'NI-San'!S562+'NI-Ter'!S562+'NI-Soc'!P562+'NI-Ric'!S562+'NI-118'!S562</f>
        <v>0</v>
      </c>
      <c r="U562" s="530">
        <f>+'NI-San'!T562+'NI-Ter'!T562+'NI-Soc'!Q562+'NI-Ric'!T562+'NI-118'!T562</f>
        <v>0</v>
      </c>
      <c r="V562" s="464"/>
      <c r="W562" s="530">
        <f>+'NI-San'!V562+'NI-Ter'!V562+'NI-Soc'!S562+'NI-Ric'!V562+'NI-118'!V562</f>
        <v>0</v>
      </c>
      <c r="X562" s="530">
        <f>+'NI-San'!W562+'NI-Ter'!W562+'NI-Soc'!T562+'NI-Ric'!W562+'NI-118'!W562</f>
        <v>0</v>
      </c>
      <c r="Y562" s="291"/>
      <c r="Z562" s="675"/>
    </row>
    <row r="563" spans="2:26" ht="25.5">
      <c r="B563" s="127" t="s">
        <v>1237</v>
      </c>
      <c r="C563" s="127" t="s">
        <v>3649</v>
      </c>
      <c r="D563" s="127"/>
      <c r="E563" s="127"/>
      <c r="F563" s="127"/>
      <c r="G563" s="127"/>
      <c r="H563" s="127"/>
      <c r="I563" s="127"/>
      <c r="J563" s="127"/>
      <c r="K563" s="314" t="s">
        <v>1239</v>
      </c>
      <c r="L563" s="125" t="s">
        <v>3218</v>
      </c>
      <c r="M563" s="530">
        <f>+'NI-San'!M563+'NI-Ter'!M563+'NI-Soc'!M563+'NI-Ric'!M563+'NI-118'!M563</f>
        <v>3256</v>
      </c>
      <c r="N563" s="530">
        <f>+'NI-San'!N563+'NI-Ter'!N563+'NI-Soc'!N563+'NI-Ric'!N563+'NI-118'!N563</f>
        <v>3326</v>
      </c>
      <c r="O563" s="126">
        <f t="shared" si="21"/>
        <v>70</v>
      </c>
      <c r="Q563" s="530">
        <f>+'NI-San'!Q563+'NI-Ter'!Q563+'NI-Soc'!Q563+'NI-Ric'!Q563+'NI-118'!Q563</f>
        <v>0</v>
      </c>
      <c r="R563" s="517"/>
      <c r="S563" s="265"/>
      <c r="T563" s="530">
        <f>+'NI-San'!S563+'NI-Ter'!S563+'NI-Soc'!P563+'NI-Ric'!S563+'NI-118'!S563</f>
        <v>0</v>
      </c>
      <c r="U563" s="530">
        <f>+'NI-San'!T563+'NI-Ter'!T563+'NI-Soc'!Q563+'NI-Ric'!T563+'NI-118'!T563</f>
        <v>0</v>
      </c>
      <c r="V563" s="464"/>
      <c r="W563" s="530">
        <f>+'NI-San'!V563+'NI-Ter'!V563+'NI-Soc'!S563+'NI-Ric'!V563+'NI-118'!V563</f>
        <v>74</v>
      </c>
      <c r="X563" s="530">
        <f>+'NI-San'!W563+'NI-Ter'!W563+'NI-Soc'!T563+'NI-Ric'!W563+'NI-118'!W563</f>
        <v>0</v>
      </c>
      <c r="Y563" s="291"/>
      <c r="Z563" s="675"/>
    </row>
    <row r="564" spans="2:26" ht="25.5">
      <c r="B564" s="127" t="s">
        <v>1240</v>
      </c>
      <c r="C564" s="127" t="s">
        <v>3650</v>
      </c>
      <c r="D564" s="127"/>
      <c r="E564" s="127"/>
      <c r="F564" s="127"/>
      <c r="G564" s="127"/>
      <c r="H564" s="127"/>
      <c r="I564" s="127"/>
      <c r="J564" s="127"/>
      <c r="K564" s="314" t="s">
        <v>1241</v>
      </c>
      <c r="L564" s="125" t="s">
        <v>3218</v>
      </c>
      <c r="M564" s="530">
        <f>+'NI-San'!M564+'NI-Ter'!M564+'NI-Soc'!M564+'NI-Ric'!M564+'NI-118'!M564</f>
        <v>324</v>
      </c>
      <c r="N564" s="530">
        <f>+'NI-San'!N564+'NI-Ter'!N564+'NI-Soc'!N564+'NI-Ric'!N564+'NI-118'!N564</f>
        <v>413</v>
      </c>
      <c r="O564" s="126">
        <f t="shared" si="21"/>
        <v>89</v>
      </c>
      <c r="Q564" s="530">
        <f>+'NI-San'!Q564+'NI-Ter'!Q564+'NI-Soc'!Q564+'NI-Ric'!Q564+'NI-118'!Q564</f>
        <v>0</v>
      </c>
      <c r="R564" s="517"/>
      <c r="S564" s="265"/>
      <c r="T564" s="530">
        <f>+'NI-San'!S564+'NI-Ter'!S564+'NI-Soc'!P564+'NI-Ric'!S564+'NI-118'!S564</f>
        <v>0</v>
      </c>
      <c r="U564" s="530">
        <f>+'NI-San'!T564+'NI-Ter'!T564+'NI-Soc'!Q564+'NI-Ric'!T564+'NI-118'!T564</f>
        <v>0</v>
      </c>
      <c r="V564" s="464"/>
      <c r="W564" s="530">
        <f>+'NI-San'!V564+'NI-Ter'!V564+'NI-Soc'!S564+'NI-Ric'!V564+'NI-118'!V564</f>
        <v>0</v>
      </c>
      <c r="X564" s="530">
        <f>+'NI-San'!W564+'NI-Ter'!W564+'NI-Soc'!T564+'NI-Ric'!W564+'NI-118'!W564</f>
        <v>0</v>
      </c>
      <c r="Y564" s="291"/>
      <c r="Z564" s="675"/>
    </row>
    <row r="565" spans="2:26" ht="25.5">
      <c r="B565" s="127" t="s">
        <v>1242</v>
      </c>
      <c r="C565" s="127" t="s">
        <v>3651</v>
      </c>
      <c r="D565" s="127"/>
      <c r="E565" s="127"/>
      <c r="F565" s="127"/>
      <c r="G565" s="127"/>
      <c r="H565" s="127"/>
      <c r="I565" s="127"/>
      <c r="J565" s="127"/>
      <c r="K565" s="314" t="s">
        <v>1243</v>
      </c>
      <c r="L565" s="125" t="s">
        <v>3218</v>
      </c>
      <c r="M565" s="530">
        <f>+'NI-San'!M565+'NI-Ter'!M565+'NI-Soc'!M565+'NI-Ric'!M565+'NI-118'!M565</f>
        <v>409</v>
      </c>
      <c r="N565" s="530">
        <f>+'NI-San'!N565+'NI-Ter'!N565+'NI-Soc'!N565+'NI-Ric'!N565+'NI-118'!N565</f>
        <v>326</v>
      </c>
      <c r="O565" s="126">
        <f t="shared" si="21"/>
        <v>-83</v>
      </c>
      <c r="Q565" s="530">
        <f>+'NI-San'!Q565+'NI-Ter'!Q565+'NI-Soc'!Q565+'NI-Ric'!Q565+'NI-118'!Q565</f>
        <v>0</v>
      </c>
      <c r="R565" s="517"/>
      <c r="S565" s="265"/>
      <c r="T565" s="530">
        <f>+'NI-San'!S565+'NI-Ter'!S565+'NI-Soc'!P565+'NI-Ric'!S565+'NI-118'!S565</f>
        <v>0</v>
      </c>
      <c r="U565" s="530">
        <f>+'NI-San'!T565+'NI-Ter'!T565+'NI-Soc'!Q565+'NI-Ric'!T565+'NI-118'!T565</f>
        <v>0</v>
      </c>
      <c r="V565" s="464"/>
      <c r="W565" s="530">
        <f>+'NI-San'!V565+'NI-Ter'!V565+'NI-Soc'!S565+'NI-Ric'!V565+'NI-118'!V565</f>
        <v>0</v>
      </c>
      <c r="X565" s="530">
        <f>+'NI-San'!W565+'NI-Ter'!W565+'NI-Soc'!T565+'NI-Ric'!W565+'NI-118'!W565</f>
        <v>0</v>
      </c>
      <c r="Y565" s="291"/>
      <c r="Z565" s="675"/>
    </row>
    <row r="566" spans="2:26" ht="25.5">
      <c r="B566" s="127" t="s">
        <v>1244</v>
      </c>
      <c r="C566" s="127" t="s">
        <v>3652</v>
      </c>
      <c r="D566" s="127"/>
      <c r="E566" s="127"/>
      <c r="F566" s="127"/>
      <c r="G566" s="127"/>
      <c r="H566" s="127"/>
      <c r="I566" s="127"/>
      <c r="J566" s="127"/>
      <c r="K566" s="314" t="s">
        <v>1245</v>
      </c>
      <c r="L566" s="125" t="s">
        <v>3218</v>
      </c>
      <c r="M566" s="530">
        <f>+'NI-San'!M566+'NI-Ter'!M566+'NI-Soc'!M566+'NI-Ric'!M566+'NI-118'!M566</f>
        <v>128</v>
      </c>
      <c r="N566" s="530">
        <f>+'NI-San'!N566+'NI-Ter'!N566+'NI-Soc'!N566+'NI-Ric'!N566+'NI-118'!N566</f>
        <v>16</v>
      </c>
      <c r="O566" s="126">
        <f t="shared" si="21"/>
        <v>-112</v>
      </c>
      <c r="Q566" s="530">
        <f>+'NI-San'!Q566+'NI-Ter'!Q566+'NI-Soc'!Q566+'NI-Ric'!Q566+'NI-118'!Q566</f>
        <v>0</v>
      </c>
      <c r="R566" s="517"/>
      <c r="S566" s="265"/>
      <c r="T566" s="530">
        <f>+'NI-San'!S566+'NI-Ter'!S566+'NI-Soc'!P566+'NI-Ric'!S566+'NI-118'!S566</f>
        <v>0</v>
      </c>
      <c r="U566" s="530">
        <f>+'NI-San'!T566+'NI-Ter'!T566+'NI-Soc'!Q566+'NI-Ric'!T566+'NI-118'!T566</f>
        <v>0</v>
      </c>
      <c r="V566" s="464"/>
      <c r="W566" s="530">
        <f>+'NI-San'!V566+'NI-Ter'!V566+'NI-Soc'!S566+'NI-Ric'!V566+'NI-118'!V566</f>
        <v>0</v>
      </c>
      <c r="X566" s="530">
        <f>+'NI-San'!W566+'NI-Ter'!W566+'NI-Soc'!T566+'NI-Ric'!W566+'NI-118'!W566</f>
        <v>0</v>
      </c>
      <c r="Y566" s="291"/>
      <c r="Z566" s="675"/>
    </row>
    <row r="567" spans="2:26" ht="26.25" thickBot="1">
      <c r="B567" s="130" t="s">
        <v>1246</v>
      </c>
      <c r="C567" s="130" t="s">
        <v>3653</v>
      </c>
      <c r="D567" s="130"/>
      <c r="E567" s="130"/>
      <c r="F567" s="130"/>
      <c r="G567" s="130"/>
      <c r="H567" s="130"/>
      <c r="I567" s="130"/>
      <c r="J567" s="130"/>
      <c r="K567" s="318" t="s">
        <v>1248</v>
      </c>
      <c r="L567" s="132" t="s">
        <v>3218</v>
      </c>
      <c r="M567" s="530">
        <f>+'NI-San'!M567+'NI-Ter'!M567+'NI-Soc'!M567+'NI-Ric'!M567+'NI-118'!M567</f>
        <v>323</v>
      </c>
      <c r="N567" s="530">
        <f>+'NI-San'!N567+'NI-Ter'!N567+'NI-Soc'!N567+'NI-Ric'!N567+'NI-118'!N567</f>
        <v>303</v>
      </c>
      <c r="O567" s="126">
        <f t="shared" si="21"/>
        <v>-20</v>
      </c>
      <c r="Q567" s="530">
        <f>+'NI-San'!Q567+'NI-Ter'!Q567+'NI-Soc'!Q567+'NI-Ric'!Q567+'NI-118'!Q567</f>
        <v>0</v>
      </c>
      <c r="R567" s="517"/>
      <c r="S567" s="265"/>
      <c r="T567" s="530">
        <f>+'NI-San'!S567+'NI-Ter'!S567+'NI-Soc'!P567+'NI-Ric'!S567+'NI-118'!S567</f>
        <v>0</v>
      </c>
      <c r="U567" s="530">
        <f>+'NI-San'!T567+'NI-Ter'!T567+'NI-Soc'!Q567+'NI-Ric'!T567+'NI-118'!T567</f>
        <v>0</v>
      </c>
      <c r="V567" s="464"/>
      <c r="W567" s="530">
        <f>+'NI-San'!V567+'NI-Ter'!V567+'NI-Soc'!S567+'NI-Ric'!V567+'NI-118'!V567</f>
        <v>0</v>
      </c>
      <c r="X567" s="530">
        <f>+'NI-San'!W567+'NI-Ter'!W567+'NI-Soc'!T567+'NI-Ric'!W567+'NI-118'!W567</f>
        <v>0</v>
      </c>
      <c r="Y567" s="291"/>
      <c r="Z567" s="675"/>
    </row>
    <row r="568" spans="2:26" ht="15.75" thickBot="1">
      <c r="K568" s="468"/>
      <c r="M568" s="265"/>
      <c r="S568" s="265"/>
      <c r="Y568" s="291"/>
      <c r="Z568" s="291"/>
    </row>
    <row r="569" spans="2:26" ht="27.75" thickTop="1" thickBot="1">
      <c r="B569" s="110" t="s">
        <v>1249</v>
      </c>
      <c r="C569" s="242" t="s">
        <v>3654</v>
      </c>
      <c r="D569" s="243"/>
      <c r="E569" s="243"/>
      <c r="F569" s="243"/>
      <c r="G569" s="112"/>
      <c r="H569" s="243"/>
      <c r="I569" s="243"/>
      <c r="J569" s="243"/>
      <c r="K569" s="113" t="s">
        <v>1250</v>
      </c>
      <c r="L569" s="114" t="s">
        <v>3218</v>
      </c>
      <c r="M569" s="115">
        <f>SUM(M572:M599)</f>
        <v>41706</v>
      </c>
      <c r="N569" s="115">
        <f>SUM(N572:N599)</f>
        <v>46755</v>
      </c>
      <c r="O569" s="116">
        <f>+N569-M569</f>
        <v>5049</v>
      </c>
      <c r="Q569" s="115">
        <f>SUM(Q572:Q599)</f>
        <v>0</v>
      </c>
      <c r="R569" s="516"/>
      <c r="S569" s="265"/>
      <c r="T569" s="115">
        <f>SUM(T572:T599)</f>
        <v>0</v>
      </c>
      <c r="U569" s="115">
        <f>SUM(U572:U599)</f>
        <v>0</v>
      </c>
      <c r="W569" s="115">
        <f>SUM(W572:W599)</f>
        <v>11</v>
      </c>
      <c r="X569" s="115">
        <f>SUM(X572:X599)</f>
        <v>0</v>
      </c>
      <c r="Y569" s="291"/>
      <c r="Z569" s="519"/>
    </row>
    <row r="570" spans="2:26" ht="16.5" thickTop="1" thickBot="1">
      <c r="K570" s="540"/>
      <c r="M570" s="265"/>
      <c r="S570" s="265"/>
      <c r="Y570" s="291"/>
      <c r="Z570" s="291"/>
    </row>
    <row r="571" spans="2:26" ht="39.950000000000003" customHeight="1" thickBot="1">
      <c r="B571" s="102" t="s">
        <v>3221</v>
      </c>
      <c r="C571" s="245" t="s">
        <v>48</v>
      </c>
      <c r="D571" s="245"/>
      <c r="E571" s="245"/>
      <c r="F571" s="246"/>
      <c r="G571" s="246"/>
      <c r="H571" s="246"/>
      <c r="I571" s="246"/>
      <c r="J571" s="246"/>
      <c r="K571" s="302" t="s">
        <v>3222</v>
      </c>
      <c r="L571" s="135"/>
      <c r="M571" s="328" t="str">
        <f>+M$10</f>
        <v>Valore netto al 31/12/2017</v>
      </c>
      <c r="N571" s="328" t="str">
        <f>+N$10</f>
        <v>Valore netto al 31/12/2018</v>
      </c>
      <c r="O571" s="1149" t="str">
        <f>+O$10</f>
        <v>Variazione</v>
      </c>
      <c r="P571" s="1148"/>
      <c r="Q571" s="328" t="str">
        <f>+Q$10</f>
        <v>Prechiusura al ° trimestre 2018</v>
      </c>
      <c r="R571" s="525"/>
      <c r="S571" s="265"/>
      <c r="T571" s="1145" t="str">
        <f>T$330</f>
        <v>Costi da utilizzo contributi 2018</v>
      </c>
      <c r="U571" s="1143" t="str">
        <f>U$330</f>
        <v>Costi da utilizzo contributi DI CUI SOCIO-SAN</v>
      </c>
      <c r="V571" s="1144"/>
      <c r="W571" s="1142" t="str">
        <f>W$330</f>
        <v>Costi da contributi 2018</v>
      </c>
      <c r="X571" s="1143" t="str">
        <f>X$330</f>
        <v>Costi da contributi DI CUI SOCIO-SAN</v>
      </c>
      <c r="Y571" s="291"/>
      <c r="Z571" s="679"/>
    </row>
    <row r="572" spans="2:26" ht="25.5">
      <c r="B572" s="138" t="s">
        <v>1251</v>
      </c>
      <c r="C572" s="127" t="s">
        <v>3655</v>
      </c>
      <c r="D572" s="127"/>
      <c r="E572" s="127"/>
      <c r="F572" s="127"/>
      <c r="G572" s="127"/>
      <c r="H572" s="127"/>
      <c r="I572" s="127"/>
      <c r="J572" s="127"/>
      <c r="K572" s="304" t="s">
        <v>1255</v>
      </c>
      <c r="L572" s="125" t="s">
        <v>3218</v>
      </c>
      <c r="M572" s="530">
        <f>+'NI-San'!M572+'NI-Ter'!M572+'NI-Soc'!M572+'NI-Ric'!M572+'NI-118'!M572</f>
        <v>15570</v>
      </c>
      <c r="N572" s="530">
        <f>+'NI-San'!N572+'NI-Ter'!N572+'NI-Soc'!N572+'NI-Ric'!N572+'NI-118'!N572</f>
        <v>19419</v>
      </c>
      <c r="O572" s="126">
        <f t="shared" ref="O572:O599" si="22">+N572-M572</f>
        <v>3849</v>
      </c>
      <c r="Q572" s="530">
        <f>+'NI-San'!Q572+'NI-Ter'!Q572+'NI-Soc'!Q572+'NI-Ric'!Q572+'NI-118'!Q572</f>
        <v>0</v>
      </c>
      <c r="R572" s="517"/>
      <c r="S572" s="265"/>
      <c r="T572" s="530">
        <f>+'NI-San'!S572+'NI-Ter'!S572+'NI-Soc'!P572+'NI-Ric'!S572+'NI-118'!S572</f>
        <v>0</v>
      </c>
      <c r="U572" s="530">
        <f>+'NI-San'!T572+'NI-Ter'!T572+'NI-Soc'!Q572+'NI-Ric'!T572+'NI-118'!T572</f>
        <v>0</v>
      </c>
      <c r="V572" s="464"/>
      <c r="W572" s="530">
        <f>+'NI-San'!V572+'NI-Ter'!V572+'NI-Soc'!S572+'NI-Ric'!V572+'NI-118'!V572</f>
        <v>6</v>
      </c>
      <c r="X572" s="530">
        <f>+'NI-San'!W572+'NI-Ter'!W572+'NI-Soc'!T572+'NI-Ric'!W572+'NI-118'!W572</f>
        <v>0</v>
      </c>
      <c r="Y572" s="291"/>
      <c r="Z572" s="675"/>
    </row>
    <row r="573" spans="2:26" ht="25.5" hidden="1">
      <c r="B573" s="138" t="s">
        <v>1256</v>
      </c>
      <c r="C573" s="127" t="s">
        <v>3656</v>
      </c>
      <c r="D573" s="127"/>
      <c r="E573" s="127"/>
      <c r="F573" s="127"/>
      <c r="G573" s="127"/>
      <c r="H573" s="127"/>
      <c r="I573" s="127"/>
      <c r="J573" s="127"/>
      <c r="K573" s="181" t="s">
        <v>1258</v>
      </c>
      <c r="L573" s="125" t="s">
        <v>3218</v>
      </c>
      <c r="M573" s="825"/>
      <c r="N573" s="825"/>
      <c r="O573" s="827"/>
      <c r="Q573" s="825"/>
      <c r="R573" s="517"/>
      <c r="S573" s="265"/>
      <c r="T573" s="530">
        <f>+'NI-San'!S573+'NI-Ter'!S573+'NI-Soc'!P573+'NI-Ric'!S573+'NI-118'!S573</f>
        <v>0</v>
      </c>
      <c r="U573" s="530">
        <f>+'NI-San'!T573+'NI-Ter'!T573+'NI-Soc'!Q573+'NI-Ric'!T573+'NI-118'!T573</f>
        <v>0</v>
      </c>
      <c r="V573" s="464"/>
      <c r="W573" s="530">
        <f>+'NI-San'!V573+'NI-Ter'!V573+'NI-Soc'!S573+'NI-Ric'!V573+'NI-118'!V573</f>
        <v>0</v>
      </c>
      <c r="X573" s="530">
        <f>+'NI-San'!W573+'NI-Ter'!W573+'NI-Soc'!T573+'NI-Ric'!W573+'NI-118'!W573</f>
        <v>0</v>
      </c>
      <c r="Y573" s="291"/>
      <c r="Z573" s="675"/>
    </row>
    <row r="574" spans="2:26" ht="25.5">
      <c r="B574" s="138" t="s">
        <v>1259</v>
      </c>
      <c r="C574" s="127" t="s">
        <v>3657</v>
      </c>
      <c r="D574" s="127"/>
      <c r="E574" s="127"/>
      <c r="F574" s="127"/>
      <c r="G574" s="127"/>
      <c r="H574" s="127"/>
      <c r="I574" s="127"/>
      <c r="J574" s="127"/>
      <c r="K574" s="304" t="s">
        <v>1260</v>
      </c>
      <c r="L574" s="125" t="s">
        <v>3218</v>
      </c>
      <c r="M574" s="530">
        <f>+'NI-San'!M574+'NI-Ter'!M574+'NI-Soc'!M574+'NI-Ric'!M574+'NI-118'!M574</f>
        <v>10613</v>
      </c>
      <c r="N574" s="530">
        <f>+'NI-San'!N574+'NI-Ter'!N574+'NI-Soc'!N574+'NI-Ric'!N574+'NI-118'!N574</f>
        <v>11352</v>
      </c>
      <c r="O574" s="126">
        <f t="shared" si="22"/>
        <v>739</v>
      </c>
      <c r="Q574" s="530">
        <f>+'NI-San'!Q574+'NI-Ter'!Q574+'NI-Soc'!Q574+'NI-Ric'!Q574+'NI-118'!Q574</f>
        <v>0</v>
      </c>
      <c r="R574" s="517"/>
      <c r="S574" s="265"/>
      <c r="T574" s="530">
        <f>+'NI-San'!S574+'NI-Ter'!S574+'NI-Soc'!P574+'NI-Ric'!S574+'NI-118'!S574</f>
        <v>0</v>
      </c>
      <c r="U574" s="530">
        <f>+'NI-San'!T574+'NI-Ter'!T574+'NI-Soc'!Q574+'NI-Ric'!T574+'NI-118'!T574</f>
        <v>0</v>
      </c>
      <c r="V574" s="464"/>
      <c r="W574" s="530">
        <f>+'NI-San'!V574+'NI-Ter'!V574+'NI-Soc'!S574+'NI-Ric'!V574+'NI-118'!V574</f>
        <v>0</v>
      </c>
      <c r="X574" s="530">
        <f>+'NI-San'!W574+'NI-Ter'!W574+'NI-Soc'!T574+'NI-Ric'!W574+'NI-118'!W574</f>
        <v>0</v>
      </c>
      <c r="Y574" s="291"/>
      <c r="Z574" s="675"/>
    </row>
    <row r="575" spans="2:26" ht="25.5">
      <c r="B575" s="138" t="s">
        <v>1261</v>
      </c>
      <c r="C575" s="127" t="s">
        <v>3658</v>
      </c>
      <c r="D575" s="127"/>
      <c r="E575" s="127"/>
      <c r="F575" s="127"/>
      <c r="G575" s="127"/>
      <c r="H575" s="127"/>
      <c r="I575" s="127"/>
      <c r="J575" s="127"/>
      <c r="K575" s="181" t="s">
        <v>1262</v>
      </c>
      <c r="L575" s="125" t="s">
        <v>3218</v>
      </c>
      <c r="M575" s="530">
        <f>+'NI-San'!M575+'NI-Ter'!M575+'NI-Soc'!M575+'NI-Ric'!M575+'NI-118'!M575</f>
        <v>0</v>
      </c>
      <c r="N575" s="530">
        <f>+'NI-San'!N575+'NI-Ter'!N575+'NI-Soc'!N575+'NI-Ric'!N575+'NI-118'!N575</f>
        <v>0</v>
      </c>
      <c r="O575" s="126">
        <f t="shared" si="22"/>
        <v>0</v>
      </c>
      <c r="Q575" s="530">
        <f>+'NI-San'!Q575+'NI-Ter'!Q575+'NI-Soc'!Q575+'NI-Ric'!Q575+'NI-118'!Q575</f>
        <v>0</v>
      </c>
      <c r="R575" s="517"/>
      <c r="S575" s="265"/>
      <c r="T575" s="530">
        <f>+'NI-San'!S575+'NI-Ter'!S575+'NI-Soc'!P575+'NI-Ric'!S575+'NI-118'!S575</f>
        <v>0</v>
      </c>
      <c r="U575" s="530">
        <f>+'NI-San'!T575+'NI-Ter'!T575+'NI-Soc'!Q575+'NI-Ric'!T575+'NI-118'!T575</f>
        <v>0</v>
      </c>
      <c r="V575" s="464"/>
      <c r="W575" s="530">
        <f>+'NI-San'!V575+'NI-Ter'!V575+'NI-Soc'!S575+'NI-Ric'!V575+'NI-118'!V575</f>
        <v>0</v>
      </c>
      <c r="X575" s="530">
        <f>+'NI-San'!W575+'NI-Ter'!W575+'NI-Soc'!T575+'NI-Ric'!W575+'NI-118'!W575</f>
        <v>0</v>
      </c>
      <c r="Y575" s="291"/>
      <c r="Z575" s="675"/>
    </row>
    <row r="576" spans="2:26" ht="25.5">
      <c r="B576" s="138" t="s">
        <v>1263</v>
      </c>
      <c r="C576" s="127" t="s">
        <v>3659</v>
      </c>
      <c r="D576" s="127"/>
      <c r="E576" s="127"/>
      <c r="F576" s="127"/>
      <c r="G576" s="127"/>
      <c r="H576" s="127"/>
      <c r="I576" s="127"/>
      <c r="J576" s="127"/>
      <c r="K576" s="181" t="s">
        <v>1264</v>
      </c>
      <c r="L576" s="125" t="s">
        <v>3218</v>
      </c>
      <c r="M576" s="530">
        <f>+'NI-San'!M576+'NI-Ter'!M576+'NI-Soc'!M576+'NI-Ric'!M576+'NI-118'!M576</f>
        <v>0</v>
      </c>
      <c r="N576" s="530">
        <f>+'NI-San'!N576+'NI-Ter'!N576+'NI-Soc'!N576+'NI-Ric'!N576+'NI-118'!N576</f>
        <v>0</v>
      </c>
      <c r="O576" s="126">
        <f t="shared" si="22"/>
        <v>0</v>
      </c>
      <c r="Q576" s="530">
        <f>+'NI-San'!Q576+'NI-Ter'!Q576+'NI-Soc'!Q576+'NI-Ric'!Q576+'NI-118'!Q576</f>
        <v>0</v>
      </c>
      <c r="R576" s="517"/>
      <c r="S576" s="265"/>
      <c r="T576" s="530">
        <f>+'NI-San'!S576+'NI-Ter'!S576+'NI-Soc'!P576+'NI-Ric'!S576+'NI-118'!S576</f>
        <v>0</v>
      </c>
      <c r="U576" s="530">
        <f>+'NI-San'!T576+'NI-Ter'!T576+'NI-Soc'!Q576+'NI-Ric'!T576+'NI-118'!T576</f>
        <v>0</v>
      </c>
      <c r="V576" s="464"/>
      <c r="W576" s="530">
        <f>+'NI-San'!V576+'NI-Ter'!V576+'NI-Soc'!S576+'NI-Ric'!V576+'NI-118'!V576</f>
        <v>0</v>
      </c>
      <c r="X576" s="530">
        <f>+'NI-San'!W576+'NI-Ter'!W576+'NI-Soc'!T576+'NI-Ric'!W576+'NI-118'!W576</f>
        <v>0</v>
      </c>
      <c r="Y576" s="291"/>
      <c r="Z576" s="675"/>
    </row>
    <row r="577" spans="2:26">
      <c r="B577" s="138" t="s">
        <v>1265</v>
      </c>
      <c r="C577" s="127" t="s">
        <v>3660</v>
      </c>
      <c r="D577" s="127"/>
      <c r="E577" s="127"/>
      <c r="F577" s="127"/>
      <c r="G577" s="127"/>
      <c r="H577" s="127"/>
      <c r="I577" s="127"/>
      <c r="J577" s="127"/>
      <c r="K577" s="314" t="s">
        <v>1267</v>
      </c>
      <c r="L577" s="125" t="s">
        <v>3218</v>
      </c>
      <c r="M577" s="530">
        <f>+'NI-San'!M577+'NI-Ter'!M577+'NI-Soc'!M577+'NI-Ric'!M577+'NI-118'!M577</f>
        <v>302</v>
      </c>
      <c r="N577" s="530">
        <f>+'NI-San'!N577+'NI-Ter'!N577+'NI-Soc'!N577+'NI-Ric'!N577+'NI-118'!N577</f>
        <v>393</v>
      </c>
      <c r="O577" s="126">
        <f t="shared" si="22"/>
        <v>91</v>
      </c>
      <c r="Q577" s="530">
        <f>+'NI-San'!Q577+'NI-Ter'!Q577+'NI-Soc'!Q577+'NI-Ric'!Q577+'NI-118'!Q577</f>
        <v>0</v>
      </c>
      <c r="R577" s="517"/>
      <c r="S577" s="265"/>
      <c r="T577" s="530">
        <f>+'NI-San'!S577+'NI-Ter'!S577+'NI-Soc'!P577+'NI-Ric'!S577+'NI-118'!S577</f>
        <v>0</v>
      </c>
      <c r="U577" s="530">
        <f>+'NI-San'!T577+'NI-Ter'!T577+'NI-Soc'!Q577+'NI-Ric'!T577+'NI-118'!T577</f>
        <v>0</v>
      </c>
      <c r="V577" s="464"/>
      <c r="W577" s="530">
        <f>+'NI-San'!V577+'NI-Ter'!V577+'NI-Soc'!S577+'NI-Ric'!V577+'NI-118'!V577</f>
        <v>0</v>
      </c>
      <c r="X577" s="530">
        <f>+'NI-San'!W577+'NI-Ter'!W577+'NI-Soc'!T577+'NI-Ric'!W577+'NI-118'!W577</f>
        <v>0</v>
      </c>
      <c r="Y577" s="291"/>
      <c r="Z577" s="675"/>
    </row>
    <row r="578" spans="2:26" ht="25.5">
      <c r="B578" s="138" t="s">
        <v>1268</v>
      </c>
      <c r="C578" s="127" t="s">
        <v>3661</v>
      </c>
      <c r="D578" s="127"/>
      <c r="E578" s="127"/>
      <c r="F578" s="127"/>
      <c r="G578" s="127"/>
      <c r="H578" s="127"/>
      <c r="I578" s="127"/>
      <c r="J578" s="127"/>
      <c r="K578" s="314" t="s">
        <v>1270</v>
      </c>
      <c r="L578" s="125" t="s">
        <v>3218</v>
      </c>
      <c r="M578" s="530">
        <f>+'NI-San'!M578+'NI-Ter'!M578+'NI-Soc'!M578+'NI-Ric'!M578+'NI-118'!M578</f>
        <v>0</v>
      </c>
      <c r="N578" s="530">
        <f>+'NI-San'!N578+'NI-Ter'!N578+'NI-Soc'!N578+'NI-Ric'!N578+'NI-118'!N578</f>
        <v>0</v>
      </c>
      <c r="O578" s="126">
        <f t="shared" si="22"/>
        <v>0</v>
      </c>
      <c r="Q578" s="530">
        <f>+'NI-San'!Q578+'NI-Ter'!Q578+'NI-Soc'!Q578+'NI-Ric'!Q578+'NI-118'!Q578</f>
        <v>0</v>
      </c>
      <c r="R578" s="517"/>
      <c r="S578" s="265"/>
      <c r="T578" s="530">
        <f>+'NI-San'!S578+'NI-Ter'!S578+'NI-Soc'!P578+'NI-Ric'!S578+'NI-118'!S578</f>
        <v>0</v>
      </c>
      <c r="U578" s="530">
        <f>+'NI-San'!T578+'NI-Ter'!T578+'NI-Soc'!Q578+'NI-Ric'!T578+'NI-118'!T578</f>
        <v>0</v>
      </c>
      <c r="V578" s="464"/>
      <c r="W578" s="530">
        <f>+'NI-San'!V578+'NI-Ter'!V578+'NI-Soc'!S578+'NI-Ric'!V578+'NI-118'!V578</f>
        <v>0</v>
      </c>
      <c r="X578" s="530">
        <f>+'NI-San'!W578+'NI-Ter'!W578+'NI-Soc'!T578+'NI-Ric'!W578+'NI-118'!W578</f>
        <v>0</v>
      </c>
      <c r="Y578" s="291"/>
      <c r="Z578" s="675"/>
    </row>
    <row r="579" spans="2:26" ht="25.5">
      <c r="B579" s="138" t="s">
        <v>1271</v>
      </c>
      <c r="C579" s="127" t="s">
        <v>3662</v>
      </c>
      <c r="D579" s="127"/>
      <c r="E579" s="127"/>
      <c r="F579" s="127"/>
      <c r="G579" s="127"/>
      <c r="H579" s="127"/>
      <c r="I579" s="127"/>
      <c r="J579" s="127"/>
      <c r="K579" s="314" t="s">
        <v>1272</v>
      </c>
      <c r="L579" s="125" t="s">
        <v>3218</v>
      </c>
      <c r="M579" s="530">
        <f>+'NI-San'!M579+'NI-Ter'!M579+'NI-Soc'!M579+'NI-Ric'!M579+'NI-118'!M579</f>
        <v>1472</v>
      </c>
      <c r="N579" s="530">
        <f>+'NI-San'!N579+'NI-Ter'!N579+'NI-Soc'!N579+'NI-Ric'!N579+'NI-118'!N579</f>
        <v>1615</v>
      </c>
      <c r="O579" s="126">
        <f t="shared" si="22"/>
        <v>143</v>
      </c>
      <c r="Q579" s="530">
        <f>+'NI-San'!Q579+'NI-Ter'!Q579+'NI-Soc'!Q579+'NI-Ric'!Q579+'NI-118'!Q579</f>
        <v>0</v>
      </c>
      <c r="R579" s="517"/>
      <c r="S579" s="265"/>
      <c r="T579" s="530">
        <f>+'NI-San'!S579+'NI-Ter'!S579+'NI-Soc'!P579+'NI-Ric'!S579+'NI-118'!S579</f>
        <v>0</v>
      </c>
      <c r="U579" s="530">
        <f>+'NI-San'!T579+'NI-Ter'!T579+'NI-Soc'!Q579+'NI-Ric'!T579+'NI-118'!T579</f>
        <v>0</v>
      </c>
      <c r="V579" s="464"/>
      <c r="W579" s="530">
        <f>+'NI-San'!V579+'NI-Ter'!V579+'NI-Soc'!S579+'NI-Ric'!V579+'NI-118'!V579</f>
        <v>0</v>
      </c>
      <c r="X579" s="530">
        <f>+'NI-San'!W579+'NI-Ter'!W579+'NI-Soc'!T579+'NI-Ric'!W579+'NI-118'!W579</f>
        <v>0</v>
      </c>
      <c r="Y579" s="291"/>
      <c r="Z579" s="675"/>
    </row>
    <row r="580" spans="2:26" ht="25.5">
      <c r="B580" s="138" t="s">
        <v>1273</v>
      </c>
      <c r="C580" s="127" t="s">
        <v>3663</v>
      </c>
      <c r="D580" s="127"/>
      <c r="E580" s="127"/>
      <c r="F580" s="127"/>
      <c r="G580" s="127"/>
      <c r="H580" s="127"/>
      <c r="I580" s="127"/>
      <c r="J580" s="127"/>
      <c r="K580" s="314" t="s">
        <v>1274</v>
      </c>
      <c r="L580" s="125" t="s">
        <v>3218</v>
      </c>
      <c r="M580" s="530">
        <f>+'NI-San'!M580+'NI-Ter'!M580+'NI-Soc'!M580+'NI-Ric'!M580+'NI-118'!M580</f>
        <v>0</v>
      </c>
      <c r="N580" s="530">
        <f>+'NI-San'!N580+'NI-Ter'!N580+'NI-Soc'!N580+'NI-Ric'!N580+'NI-118'!N580</f>
        <v>0</v>
      </c>
      <c r="O580" s="126">
        <f t="shared" si="22"/>
        <v>0</v>
      </c>
      <c r="Q580" s="530">
        <f>+'NI-San'!Q580+'NI-Ter'!Q580+'NI-Soc'!Q580+'NI-Ric'!Q580+'NI-118'!Q580</f>
        <v>0</v>
      </c>
      <c r="R580" s="517"/>
      <c r="S580" s="265"/>
      <c r="T580" s="530">
        <f>+'NI-San'!S580+'NI-Ter'!S580+'NI-Soc'!P580+'NI-Ric'!S580+'NI-118'!S580</f>
        <v>0</v>
      </c>
      <c r="U580" s="530">
        <f>+'NI-San'!T580+'NI-Ter'!T580+'NI-Soc'!Q580+'NI-Ric'!T580+'NI-118'!T580</f>
        <v>0</v>
      </c>
      <c r="V580" s="464"/>
      <c r="W580" s="530">
        <f>+'NI-San'!V580+'NI-Ter'!V580+'NI-Soc'!S580+'NI-Ric'!V580+'NI-118'!V580</f>
        <v>0</v>
      </c>
      <c r="X580" s="530">
        <f>+'NI-San'!W580+'NI-Ter'!W580+'NI-Soc'!T580+'NI-Ric'!W580+'NI-118'!W580</f>
        <v>0</v>
      </c>
      <c r="Y580" s="291"/>
      <c r="Z580" s="675"/>
    </row>
    <row r="581" spans="2:26" ht="25.5">
      <c r="B581" s="138" t="s">
        <v>1275</v>
      </c>
      <c r="C581" s="127" t="s">
        <v>3664</v>
      </c>
      <c r="D581" s="127"/>
      <c r="E581" s="127"/>
      <c r="F581" s="127"/>
      <c r="G581" s="127"/>
      <c r="H581" s="127"/>
      <c r="I581" s="127"/>
      <c r="J581" s="127"/>
      <c r="K581" s="314" t="s">
        <v>1276</v>
      </c>
      <c r="L581" s="125" t="s">
        <v>3218</v>
      </c>
      <c r="M581" s="530">
        <f>+'NI-San'!M581+'NI-Ter'!M581+'NI-Soc'!M581+'NI-Ric'!M581+'NI-118'!M581</f>
        <v>1450</v>
      </c>
      <c r="N581" s="530">
        <f>+'NI-San'!N581+'NI-Ter'!N581+'NI-Soc'!N581+'NI-Ric'!N581+'NI-118'!N581</f>
        <v>1920</v>
      </c>
      <c r="O581" s="126">
        <f t="shared" si="22"/>
        <v>470</v>
      </c>
      <c r="Q581" s="530">
        <f>+'NI-San'!Q581+'NI-Ter'!Q581+'NI-Soc'!Q581+'NI-Ric'!Q581+'NI-118'!Q581</f>
        <v>0</v>
      </c>
      <c r="R581" s="517"/>
      <c r="S581" s="265"/>
      <c r="T581" s="530">
        <f>+'NI-San'!S581+'NI-Ter'!S581+'NI-Soc'!P581+'NI-Ric'!S581+'NI-118'!S581</f>
        <v>0</v>
      </c>
      <c r="U581" s="530">
        <f>+'NI-San'!T581+'NI-Ter'!T581+'NI-Soc'!Q581+'NI-Ric'!T581+'NI-118'!T581</f>
        <v>0</v>
      </c>
      <c r="V581" s="464"/>
      <c r="W581" s="530">
        <f>+'NI-San'!V581+'NI-Ter'!V581+'NI-Soc'!S581+'NI-Ric'!V581+'NI-118'!V581</f>
        <v>0</v>
      </c>
      <c r="X581" s="530">
        <f>+'NI-San'!W581+'NI-Ter'!W581+'NI-Soc'!T581+'NI-Ric'!W581+'NI-118'!W581</f>
        <v>0</v>
      </c>
      <c r="Y581" s="291"/>
      <c r="Z581" s="675"/>
    </row>
    <row r="582" spans="2:26" ht="25.5">
      <c r="B582" s="138" t="s">
        <v>1277</v>
      </c>
      <c r="C582" s="127" t="s">
        <v>3665</v>
      </c>
      <c r="D582" s="127"/>
      <c r="E582" s="127"/>
      <c r="F582" s="127"/>
      <c r="G582" s="127"/>
      <c r="H582" s="127"/>
      <c r="I582" s="127"/>
      <c r="J582" s="127"/>
      <c r="K582" s="314" t="s">
        <v>1278</v>
      </c>
      <c r="L582" s="125" t="s">
        <v>3218</v>
      </c>
      <c r="M582" s="530">
        <f>+'NI-San'!M582+'NI-Ter'!M582+'NI-Soc'!M582+'NI-Ric'!M582+'NI-118'!M582</f>
        <v>441</v>
      </c>
      <c r="N582" s="530">
        <f>+'NI-San'!N582+'NI-Ter'!N582+'NI-Soc'!N582+'NI-Ric'!N582+'NI-118'!N582</f>
        <v>717</v>
      </c>
      <c r="O582" s="126">
        <f t="shared" si="22"/>
        <v>276</v>
      </c>
      <c r="Q582" s="530">
        <f>+'NI-San'!Q582+'NI-Ter'!Q582+'NI-Soc'!Q582+'NI-Ric'!Q582+'NI-118'!Q582</f>
        <v>0</v>
      </c>
      <c r="R582" s="517"/>
      <c r="S582" s="265"/>
      <c r="T582" s="530">
        <f>+'NI-San'!S582+'NI-Ter'!S582+'NI-Soc'!P582+'NI-Ric'!S582+'NI-118'!S582</f>
        <v>0</v>
      </c>
      <c r="U582" s="530">
        <f>+'NI-San'!T582+'NI-Ter'!T582+'NI-Soc'!Q582+'NI-Ric'!T582+'NI-118'!T582</f>
        <v>0</v>
      </c>
      <c r="V582" s="464"/>
      <c r="W582" s="530">
        <f>+'NI-San'!V582+'NI-Ter'!V582+'NI-Soc'!S582+'NI-Ric'!V582+'NI-118'!V582</f>
        <v>0</v>
      </c>
      <c r="X582" s="530">
        <f>+'NI-San'!W582+'NI-Ter'!W582+'NI-Soc'!T582+'NI-Ric'!W582+'NI-118'!W582</f>
        <v>0</v>
      </c>
      <c r="Y582" s="291"/>
      <c r="Z582" s="675"/>
    </row>
    <row r="583" spans="2:26" ht="25.5">
      <c r="B583" s="138" t="s">
        <v>1279</v>
      </c>
      <c r="C583" s="127" t="s">
        <v>3666</v>
      </c>
      <c r="D583" s="127"/>
      <c r="E583" s="127"/>
      <c r="F583" s="127"/>
      <c r="G583" s="127"/>
      <c r="H583" s="127"/>
      <c r="I583" s="127"/>
      <c r="J583" s="127"/>
      <c r="K583" s="314" t="s">
        <v>1280</v>
      </c>
      <c r="L583" s="125" t="s">
        <v>3218</v>
      </c>
      <c r="M583" s="530">
        <f>+'NI-San'!M583+'NI-Ter'!M583+'NI-Soc'!M583+'NI-Ric'!M583+'NI-118'!M583</f>
        <v>616</v>
      </c>
      <c r="N583" s="530">
        <f>+'NI-San'!N583+'NI-Ter'!N583+'NI-Soc'!N583+'NI-Ric'!N583+'NI-118'!N583</f>
        <v>563</v>
      </c>
      <c r="O583" s="126">
        <f t="shared" si="22"/>
        <v>-53</v>
      </c>
      <c r="Q583" s="530">
        <f>+'NI-San'!Q583+'NI-Ter'!Q583+'NI-Soc'!Q583+'NI-Ric'!Q583+'NI-118'!Q583</f>
        <v>0</v>
      </c>
      <c r="R583" s="517"/>
      <c r="S583" s="265"/>
      <c r="T583" s="530">
        <f>+'NI-San'!S583+'NI-Ter'!S583+'NI-Soc'!P583+'NI-Ric'!S583+'NI-118'!S583</f>
        <v>0</v>
      </c>
      <c r="U583" s="530">
        <f>+'NI-San'!T583+'NI-Ter'!T583+'NI-Soc'!Q583+'NI-Ric'!T583+'NI-118'!T583</f>
        <v>0</v>
      </c>
      <c r="V583" s="464"/>
      <c r="W583" s="530">
        <f>+'NI-San'!V583+'NI-Ter'!V583+'NI-Soc'!S583+'NI-Ric'!V583+'NI-118'!V583</f>
        <v>0</v>
      </c>
      <c r="X583" s="530">
        <f>+'NI-San'!W583+'NI-Ter'!W583+'NI-Soc'!T583+'NI-Ric'!W583+'NI-118'!W583</f>
        <v>0</v>
      </c>
      <c r="Y583" s="291"/>
      <c r="Z583" s="675"/>
    </row>
    <row r="584" spans="2:26" ht="38.25">
      <c r="B584" s="138" t="s">
        <v>1281</v>
      </c>
      <c r="C584" s="127" t="s">
        <v>3667</v>
      </c>
      <c r="D584" s="127"/>
      <c r="E584" s="127"/>
      <c r="F584" s="127"/>
      <c r="G584" s="127"/>
      <c r="H584" s="127"/>
      <c r="I584" s="127"/>
      <c r="J584" s="127"/>
      <c r="K584" s="181" t="s">
        <v>1282</v>
      </c>
      <c r="L584" s="125" t="s">
        <v>3218</v>
      </c>
      <c r="M584" s="530">
        <f>+'NI-San'!M584+'NI-Ter'!M584+'NI-Soc'!M584+'NI-Ric'!M584+'NI-118'!M584</f>
        <v>6946</v>
      </c>
      <c r="N584" s="530">
        <f>+'NI-San'!N584+'NI-Ter'!N584+'NI-Soc'!N584+'NI-Ric'!N584+'NI-118'!N584</f>
        <v>6151</v>
      </c>
      <c r="O584" s="126">
        <f t="shared" si="22"/>
        <v>-795</v>
      </c>
      <c r="Q584" s="530">
        <f>+'NI-San'!Q584+'NI-Ter'!Q584+'NI-Soc'!Q584+'NI-Ric'!Q584+'NI-118'!Q584</f>
        <v>0</v>
      </c>
      <c r="R584" s="517"/>
      <c r="S584" s="265"/>
      <c r="T584" s="530">
        <f>+'NI-San'!S584+'NI-Ter'!S584+'NI-Soc'!P584+'NI-Ric'!S584+'NI-118'!S584</f>
        <v>0</v>
      </c>
      <c r="U584" s="530">
        <f>+'NI-San'!T584+'NI-Ter'!T584+'NI-Soc'!Q584+'NI-Ric'!T584+'NI-118'!T584</f>
        <v>0</v>
      </c>
      <c r="V584" s="464"/>
      <c r="W584" s="530">
        <f>+'NI-San'!V584+'NI-Ter'!V584+'NI-Soc'!S584+'NI-Ric'!V584+'NI-118'!V584</f>
        <v>5</v>
      </c>
      <c r="X584" s="530">
        <f>+'NI-San'!W584+'NI-Ter'!W584+'NI-Soc'!T584+'NI-Ric'!W584+'NI-118'!W584</f>
        <v>0</v>
      </c>
      <c r="Y584" s="291"/>
      <c r="Z584" s="675"/>
    </row>
    <row r="585" spans="2:26" ht="38.25" hidden="1">
      <c r="B585" s="138" t="s">
        <v>1283</v>
      </c>
      <c r="C585" s="127" t="s">
        <v>3668</v>
      </c>
      <c r="D585" s="127"/>
      <c r="E585" s="127"/>
      <c r="F585" s="127"/>
      <c r="G585" s="127"/>
      <c r="H585" s="127"/>
      <c r="I585" s="127"/>
      <c r="J585" s="127"/>
      <c r="K585" s="181" t="s">
        <v>1284</v>
      </c>
      <c r="L585" s="125" t="s">
        <v>3218</v>
      </c>
      <c r="M585" s="825"/>
      <c r="N585" s="825"/>
      <c r="O585" s="827"/>
      <c r="Q585" s="825"/>
      <c r="R585" s="517"/>
      <c r="S585" s="265"/>
      <c r="T585" s="530">
        <f>+'NI-San'!S585+'NI-Ter'!S585+'NI-Soc'!P585+'NI-Ric'!S585+'NI-118'!S585</f>
        <v>0</v>
      </c>
      <c r="U585" s="530">
        <f>+'NI-San'!T585+'NI-Ter'!T585+'NI-Soc'!Q585+'NI-Ric'!T585+'NI-118'!T585</f>
        <v>0</v>
      </c>
      <c r="V585" s="464"/>
      <c r="W585" s="530">
        <f>+'NI-San'!V585+'NI-Ter'!V585+'NI-Soc'!S585+'NI-Ric'!V585+'NI-118'!V585</f>
        <v>0</v>
      </c>
      <c r="X585" s="530">
        <f>+'NI-San'!W585+'NI-Ter'!W585+'NI-Soc'!T585+'NI-Ric'!W585+'NI-118'!W585</f>
        <v>0</v>
      </c>
      <c r="Y585" s="291"/>
      <c r="Z585" s="675"/>
    </row>
    <row r="586" spans="2:26" ht="38.25">
      <c r="B586" s="138" t="s">
        <v>1285</v>
      </c>
      <c r="C586" s="127" t="s">
        <v>3669</v>
      </c>
      <c r="D586" s="127"/>
      <c r="E586" s="127"/>
      <c r="F586" s="127"/>
      <c r="G586" s="127"/>
      <c r="H586" s="127"/>
      <c r="I586" s="127"/>
      <c r="J586" s="127"/>
      <c r="K586" s="181" t="s">
        <v>1286</v>
      </c>
      <c r="L586" s="125" t="s">
        <v>3218</v>
      </c>
      <c r="M586" s="530">
        <f>+'NI-San'!M586+'NI-Ter'!M586+'NI-Soc'!M586+'NI-Ric'!M586+'NI-118'!M586</f>
        <v>2010</v>
      </c>
      <c r="N586" s="530">
        <f>+'NI-San'!N586+'NI-Ter'!N586+'NI-Soc'!N586+'NI-Ric'!N586+'NI-118'!N586</f>
        <v>2111</v>
      </c>
      <c r="O586" s="126">
        <f t="shared" si="22"/>
        <v>101</v>
      </c>
      <c r="Q586" s="530">
        <f>+'NI-San'!Q586+'NI-Ter'!Q586+'NI-Soc'!Q586+'NI-Ric'!Q586+'NI-118'!Q586</f>
        <v>0</v>
      </c>
      <c r="R586" s="517"/>
      <c r="S586" s="265"/>
      <c r="T586" s="530">
        <f>+'NI-San'!S586+'NI-Ter'!S586+'NI-Soc'!P586+'NI-Ric'!S586+'NI-118'!S586</f>
        <v>0</v>
      </c>
      <c r="U586" s="530">
        <f>+'NI-San'!T586+'NI-Ter'!T586+'NI-Soc'!Q586+'NI-Ric'!T586+'NI-118'!T586</f>
        <v>0</v>
      </c>
      <c r="V586" s="464"/>
      <c r="W586" s="530">
        <f>+'NI-San'!V586+'NI-Ter'!V586+'NI-Soc'!S586+'NI-Ric'!V586+'NI-118'!V586</f>
        <v>0</v>
      </c>
      <c r="X586" s="530">
        <f>+'NI-San'!W586+'NI-Ter'!W586+'NI-Soc'!T586+'NI-Ric'!W586+'NI-118'!W586</f>
        <v>0</v>
      </c>
      <c r="Y586" s="291"/>
      <c r="Z586" s="675"/>
    </row>
    <row r="587" spans="2:26" ht="38.25">
      <c r="B587" s="138" t="s">
        <v>1287</v>
      </c>
      <c r="C587" s="127" t="s">
        <v>3670</v>
      </c>
      <c r="D587" s="127"/>
      <c r="E587" s="127"/>
      <c r="F587" s="127"/>
      <c r="G587" s="127"/>
      <c r="H587" s="127"/>
      <c r="I587" s="127"/>
      <c r="J587" s="127"/>
      <c r="K587" s="181" t="s">
        <v>1288</v>
      </c>
      <c r="L587" s="125" t="s">
        <v>3218</v>
      </c>
      <c r="M587" s="530">
        <f>+'NI-San'!M587+'NI-Ter'!M587+'NI-Soc'!M587+'NI-Ric'!M587+'NI-118'!M587</f>
        <v>0</v>
      </c>
      <c r="N587" s="530">
        <f>+'NI-San'!N587+'NI-Ter'!N587+'NI-Soc'!N587+'NI-Ric'!N587+'NI-118'!N587</f>
        <v>0</v>
      </c>
      <c r="O587" s="126">
        <f t="shared" si="22"/>
        <v>0</v>
      </c>
      <c r="Q587" s="530">
        <f>+'NI-San'!Q587+'NI-Ter'!Q587+'NI-Soc'!Q587+'NI-Ric'!Q587+'NI-118'!Q587</f>
        <v>0</v>
      </c>
      <c r="R587" s="517"/>
      <c r="S587" s="265"/>
      <c r="T587" s="530">
        <f>+'NI-San'!S587+'NI-Ter'!S587+'NI-Soc'!P587+'NI-Ric'!S587+'NI-118'!S587</f>
        <v>0</v>
      </c>
      <c r="U587" s="530">
        <f>+'NI-San'!T587+'NI-Ter'!T587+'NI-Soc'!Q587+'NI-Ric'!T587+'NI-118'!T587</f>
        <v>0</v>
      </c>
      <c r="V587" s="464"/>
      <c r="W587" s="530">
        <f>+'NI-San'!V587+'NI-Ter'!V587+'NI-Soc'!S587+'NI-Ric'!V587+'NI-118'!V587</f>
        <v>0</v>
      </c>
      <c r="X587" s="530">
        <f>+'NI-San'!W587+'NI-Ter'!W587+'NI-Soc'!T587+'NI-Ric'!W587+'NI-118'!W587</f>
        <v>0</v>
      </c>
      <c r="Y587" s="291"/>
      <c r="Z587" s="675"/>
    </row>
    <row r="588" spans="2:26" ht="25.5" hidden="1">
      <c r="B588" s="138" t="s">
        <v>1289</v>
      </c>
      <c r="C588" s="127" t="s">
        <v>3671</v>
      </c>
      <c r="D588" s="127"/>
      <c r="E588" s="127"/>
      <c r="F588" s="127"/>
      <c r="G588" s="127"/>
      <c r="H588" s="127"/>
      <c r="I588" s="127"/>
      <c r="J588" s="127"/>
      <c r="K588" s="314" t="s">
        <v>1290</v>
      </c>
      <c r="L588" s="125" t="s">
        <v>3218</v>
      </c>
      <c r="M588" s="825"/>
      <c r="N588" s="825"/>
      <c r="O588" s="827"/>
      <c r="Q588" s="825"/>
      <c r="R588" s="517"/>
      <c r="S588" s="265"/>
      <c r="T588" s="530">
        <f>+'NI-San'!S588+'NI-Ter'!S588+'NI-Soc'!P588+'NI-Ric'!S588+'NI-118'!S588</f>
        <v>0</v>
      </c>
      <c r="U588" s="530">
        <f>+'NI-San'!T588+'NI-Ter'!T588+'NI-Soc'!Q588+'NI-Ric'!T588+'NI-118'!T588</f>
        <v>0</v>
      </c>
      <c r="V588" s="464"/>
      <c r="W588" s="530">
        <f>+'NI-San'!V588+'NI-Ter'!V588+'NI-Soc'!S588+'NI-Ric'!V588+'NI-118'!V588</f>
        <v>0</v>
      </c>
      <c r="X588" s="530">
        <f>+'NI-San'!W588+'NI-Ter'!W588+'NI-Soc'!T588+'NI-Ric'!W588+'NI-118'!W588</f>
        <v>0</v>
      </c>
      <c r="Y588" s="291"/>
      <c r="Z588" s="675"/>
    </row>
    <row r="589" spans="2:26" ht="25.5">
      <c r="B589" s="138" t="s">
        <v>1291</v>
      </c>
      <c r="C589" s="127" t="s">
        <v>3672</v>
      </c>
      <c r="D589" s="127"/>
      <c r="E589" s="127"/>
      <c r="F589" s="127"/>
      <c r="G589" s="127"/>
      <c r="H589" s="127"/>
      <c r="I589" s="127"/>
      <c r="J589" s="127"/>
      <c r="K589" s="314" t="s">
        <v>1292</v>
      </c>
      <c r="L589" s="125" t="s">
        <v>3218</v>
      </c>
      <c r="M589" s="530">
        <f>+'NI-San'!M589+'NI-Ter'!M589+'NI-Soc'!M589+'NI-Ric'!M589+'NI-118'!M589</f>
        <v>307</v>
      </c>
      <c r="N589" s="530">
        <f>+'NI-San'!N589+'NI-Ter'!N589+'NI-Soc'!N589+'NI-Ric'!N589+'NI-118'!N589</f>
        <v>375</v>
      </c>
      <c r="O589" s="126">
        <f t="shared" si="22"/>
        <v>68</v>
      </c>
      <c r="Q589" s="530">
        <f>+'NI-San'!Q589+'NI-Ter'!Q589+'NI-Soc'!Q589+'NI-Ric'!Q589+'NI-118'!Q589</f>
        <v>0</v>
      </c>
      <c r="R589" s="517"/>
      <c r="S589" s="265"/>
      <c r="T589" s="530">
        <f>+'NI-San'!S589+'NI-Ter'!S589+'NI-Soc'!P589+'NI-Ric'!S589+'NI-118'!S589</f>
        <v>0</v>
      </c>
      <c r="U589" s="530">
        <f>+'NI-San'!T589+'NI-Ter'!T589+'NI-Soc'!Q589+'NI-Ric'!T589+'NI-118'!T589</f>
        <v>0</v>
      </c>
      <c r="V589" s="464"/>
      <c r="W589" s="530">
        <f>+'NI-San'!V589+'NI-Ter'!V589+'NI-Soc'!S589+'NI-Ric'!V589+'NI-118'!V589</f>
        <v>0</v>
      </c>
      <c r="X589" s="530">
        <f>+'NI-San'!W589+'NI-Ter'!W589+'NI-Soc'!T589+'NI-Ric'!W589+'NI-118'!W589</f>
        <v>0</v>
      </c>
      <c r="Y589" s="291"/>
      <c r="Z589" s="675"/>
    </row>
    <row r="590" spans="2:26" ht="25.5">
      <c r="B590" s="138" t="s">
        <v>1293</v>
      </c>
      <c r="C590" s="127" t="s">
        <v>3673</v>
      </c>
      <c r="D590" s="127"/>
      <c r="E590" s="127"/>
      <c r="F590" s="127"/>
      <c r="G590" s="127"/>
      <c r="H590" s="127"/>
      <c r="I590" s="127"/>
      <c r="J590" s="127"/>
      <c r="K590" s="314" t="s">
        <v>1294</v>
      </c>
      <c r="L590" s="125" t="s">
        <v>3218</v>
      </c>
      <c r="M590" s="530">
        <f>+'NI-San'!M590+'NI-Ter'!M590+'NI-Soc'!M590+'NI-Ric'!M590+'NI-118'!M590</f>
        <v>646</v>
      </c>
      <c r="N590" s="530">
        <f>+'NI-San'!N590+'NI-Ter'!N590+'NI-Soc'!N590+'NI-Ric'!N590+'NI-118'!N590</f>
        <v>752</v>
      </c>
      <c r="O590" s="126">
        <f t="shared" si="22"/>
        <v>106</v>
      </c>
      <c r="Q590" s="530">
        <f>+'NI-San'!Q590+'NI-Ter'!Q590+'NI-Soc'!Q590+'NI-Ric'!Q590+'NI-118'!Q590</f>
        <v>0</v>
      </c>
      <c r="R590" s="517"/>
      <c r="S590" s="265"/>
      <c r="T590" s="530">
        <f>+'NI-San'!S590+'NI-Ter'!S590+'NI-Soc'!P590+'NI-Ric'!S590+'NI-118'!S590</f>
        <v>0</v>
      </c>
      <c r="U590" s="530">
        <f>+'NI-San'!T590+'NI-Ter'!T590+'NI-Soc'!Q590+'NI-Ric'!T590+'NI-118'!T590</f>
        <v>0</v>
      </c>
      <c r="V590" s="464"/>
      <c r="W590" s="530">
        <f>+'NI-San'!V590+'NI-Ter'!V590+'NI-Soc'!S590+'NI-Ric'!V590+'NI-118'!V590</f>
        <v>0</v>
      </c>
      <c r="X590" s="530">
        <f>+'NI-San'!W590+'NI-Ter'!W590+'NI-Soc'!T590+'NI-Ric'!W590+'NI-118'!W590</f>
        <v>0</v>
      </c>
      <c r="Y590" s="291"/>
      <c r="Z590" s="675"/>
    </row>
    <row r="591" spans="2:26" ht="25.5">
      <c r="B591" s="138" t="s">
        <v>1295</v>
      </c>
      <c r="C591" s="127" t="s">
        <v>3674</v>
      </c>
      <c r="D591" s="127"/>
      <c r="E591" s="127"/>
      <c r="F591" s="127"/>
      <c r="G591" s="127"/>
      <c r="H591" s="127"/>
      <c r="I591" s="127"/>
      <c r="J591" s="127"/>
      <c r="K591" s="314" t="s">
        <v>1296</v>
      </c>
      <c r="L591" s="125" t="s">
        <v>3218</v>
      </c>
      <c r="M591" s="530">
        <f>+'NI-San'!M591+'NI-Ter'!M591+'NI-Soc'!M591+'NI-Ric'!M591+'NI-118'!M591</f>
        <v>1184</v>
      </c>
      <c r="N591" s="530">
        <f>+'NI-San'!N591+'NI-Ter'!N591+'NI-Soc'!N591+'NI-Ric'!N591+'NI-118'!N591</f>
        <v>1217</v>
      </c>
      <c r="O591" s="126">
        <f t="shared" si="22"/>
        <v>33</v>
      </c>
      <c r="Q591" s="530">
        <f>+'NI-San'!Q591+'NI-Ter'!Q591+'NI-Soc'!Q591+'NI-Ric'!Q591+'NI-118'!Q591</f>
        <v>0</v>
      </c>
      <c r="R591" s="517"/>
      <c r="S591" s="265"/>
      <c r="T591" s="530">
        <f>+'NI-San'!S591+'NI-Ter'!S591+'NI-Soc'!P591+'NI-Ric'!S591+'NI-118'!S591</f>
        <v>0</v>
      </c>
      <c r="U591" s="530">
        <f>+'NI-San'!T591+'NI-Ter'!T591+'NI-Soc'!Q591+'NI-Ric'!T591+'NI-118'!T591</f>
        <v>0</v>
      </c>
      <c r="V591" s="464"/>
      <c r="W591" s="530">
        <f>+'NI-San'!V591+'NI-Ter'!V591+'NI-Soc'!S591+'NI-Ric'!V591+'NI-118'!V591</f>
        <v>0</v>
      </c>
      <c r="X591" s="530">
        <f>+'NI-San'!W591+'NI-Ter'!W591+'NI-Soc'!T591+'NI-Ric'!W591+'NI-118'!W591</f>
        <v>0</v>
      </c>
      <c r="Y591" s="291"/>
      <c r="Z591" s="675"/>
    </row>
    <row r="592" spans="2:26" ht="25.5">
      <c r="B592" s="138" t="s">
        <v>1297</v>
      </c>
      <c r="C592" s="127" t="s">
        <v>3675</v>
      </c>
      <c r="D592" s="127"/>
      <c r="E592" s="127"/>
      <c r="F592" s="127"/>
      <c r="G592" s="127"/>
      <c r="H592" s="127"/>
      <c r="I592" s="127"/>
      <c r="J592" s="127"/>
      <c r="K592" s="181" t="s">
        <v>1298</v>
      </c>
      <c r="L592" s="125" t="s">
        <v>3218</v>
      </c>
      <c r="M592" s="530">
        <f>+'NI-San'!M592+'NI-Ter'!M592+'NI-Soc'!M592+'NI-Ric'!M592+'NI-118'!M592</f>
        <v>73</v>
      </c>
      <c r="N592" s="530">
        <f>+'NI-San'!N592+'NI-Ter'!N592+'NI-Soc'!N592+'NI-Ric'!N592+'NI-118'!N592</f>
        <v>74</v>
      </c>
      <c r="O592" s="126">
        <f t="shared" si="22"/>
        <v>1</v>
      </c>
      <c r="Q592" s="530">
        <f>+'NI-San'!Q592+'NI-Ter'!Q592+'NI-Soc'!Q592+'NI-Ric'!Q592+'NI-118'!Q592</f>
        <v>0</v>
      </c>
      <c r="R592" s="517"/>
      <c r="S592" s="265"/>
      <c r="T592" s="530">
        <f>+'NI-San'!S592+'NI-Ter'!S592+'NI-Soc'!P592+'NI-Ric'!S592+'NI-118'!S592</f>
        <v>0</v>
      </c>
      <c r="U592" s="530">
        <f>+'NI-San'!T592+'NI-Ter'!T592+'NI-Soc'!Q592+'NI-Ric'!T592+'NI-118'!T592</f>
        <v>0</v>
      </c>
      <c r="V592" s="464"/>
      <c r="W592" s="530">
        <f>+'NI-San'!V592+'NI-Ter'!V592+'NI-Soc'!S592+'NI-Ric'!V592+'NI-118'!V592</f>
        <v>0</v>
      </c>
      <c r="X592" s="530">
        <f>+'NI-San'!W592+'NI-Ter'!W592+'NI-Soc'!T592+'NI-Ric'!W592+'NI-118'!W592</f>
        <v>0</v>
      </c>
      <c r="Y592" s="291"/>
      <c r="Z592" s="675"/>
    </row>
    <row r="593" spans="2:26" ht="25.5" hidden="1">
      <c r="B593" s="138" t="s">
        <v>1299</v>
      </c>
      <c r="C593" s="127" t="s">
        <v>3676</v>
      </c>
      <c r="D593" s="127"/>
      <c r="E593" s="127"/>
      <c r="F593" s="127"/>
      <c r="G593" s="127"/>
      <c r="H593" s="127"/>
      <c r="I593" s="127"/>
      <c r="J593" s="127"/>
      <c r="K593" s="181" t="s">
        <v>1300</v>
      </c>
      <c r="L593" s="125" t="s">
        <v>3218</v>
      </c>
      <c r="M593" s="825"/>
      <c r="N593" s="825"/>
      <c r="O593" s="827"/>
      <c r="Q593" s="825"/>
      <c r="R593" s="517"/>
      <c r="S593" s="265"/>
      <c r="T593" s="530">
        <f>+'NI-San'!S593+'NI-Ter'!S593+'NI-Soc'!P593+'NI-Ric'!S593+'NI-118'!S593</f>
        <v>0</v>
      </c>
      <c r="U593" s="530">
        <f>+'NI-San'!T593+'NI-Ter'!T593+'NI-Soc'!Q593+'NI-Ric'!T593+'NI-118'!T593</f>
        <v>0</v>
      </c>
      <c r="V593" s="464"/>
      <c r="W593" s="530">
        <f>+'NI-San'!V593+'NI-Ter'!V593+'NI-Soc'!S593+'NI-Ric'!V593+'NI-118'!V593</f>
        <v>0</v>
      </c>
      <c r="X593" s="530">
        <f>+'NI-San'!W593+'NI-Ter'!W593+'NI-Soc'!T593+'NI-Ric'!W593+'NI-118'!W593</f>
        <v>0</v>
      </c>
      <c r="Y593" s="291"/>
      <c r="Z593" s="675"/>
    </row>
    <row r="594" spans="2:26" ht="25.5">
      <c r="B594" s="138" t="s">
        <v>1301</v>
      </c>
      <c r="C594" s="127" t="s">
        <v>3677</v>
      </c>
      <c r="D594" s="127"/>
      <c r="E594" s="127"/>
      <c r="F594" s="127"/>
      <c r="G594" s="127"/>
      <c r="H594" s="127"/>
      <c r="I594" s="127"/>
      <c r="J594" s="127"/>
      <c r="K594" s="181" t="s">
        <v>1302</v>
      </c>
      <c r="L594" s="125" t="s">
        <v>3218</v>
      </c>
      <c r="M594" s="530">
        <f>+'NI-San'!M594+'NI-Ter'!M594+'NI-Soc'!M594+'NI-Ric'!M594+'NI-118'!M594</f>
        <v>19</v>
      </c>
      <c r="N594" s="530">
        <f>+'NI-San'!N594+'NI-Ter'!N594+'NI-Soc'!N594+'NI-Ric'!N594+'NI-118'!N594</f>
        <v>22</v>
      </c>
      <c r="O594" s="126">
        <f t="shared" si="22"/>
        <v>3</v>
      </c>
      <c r="Q594" s="530">
        <f>+'NI-San'!Q594+'NI-Ter'!Q594+'NI-Soc'!Q594+'NI-Ric'!Q594+'NI-118'!Q594</f>
        <v>0</v>
      </c>
      <c r="R594" s="517"/>
      <c r="S594" s="265"/>
      <c r="T594" s="530">
        <f>+'NI-San'!S594+'NI-Ter'!S594+'NI-Soc'!P594+'NI-Ric'!S594+'NI-118'!S594</f>
        <v>0</v>
      </c>
      <c r="U594" s="530">
        <f>+'NI-San'!T594+'NI-Ter'!T594+'NI-Soc'!Q594+'NI-Ric'!T594+'NI-118'!T594</f>
        <v>0</v>
      </c>
      <c r="V594" s="464"/>
      <c r="W594" s="530">
        <f>+'NI-San'!V594+'NI-Ter'!V594+'NI-Soc'!S594+'NI-Ric'!V594+'NI-118'!V594</f>
        <v>0</v>
      </c>
      <c r="X594" s="530">
        <f>+'NI-San'!W594+'NI-Ter'!W594+'NI-Soc'!T594+'NI-Ric'!W594+'NI-118'!W594</f>
        <v>0</v>
      </c>
      <c r="Y594" s="291"/>
      <c r="Z594" s="675"/>
    </row>
    <row r="595" spans="2:26" ht="25.5">
      <c r="B595" s="138" t="s">
        <v>1303</v>
      </c>
      <c r="C595" s="127" t="s">
        <v>3678</v>
      </c>
      <c r="D595" s="127"/>
      <c r="E595" s="127"/>
      <c r="F595" s="127"/>
      <c r="G595" s="127"/>
      <c r="H595" s="127"/>
      <c r="I595" s="127"/>
      <c r="J595" s="127"/>
      <c r="K595" s="181" t="s">
        <v>1304</v>
      </c>
      <c r="L595" s="125" t="s">
        <v>3218</v>
      </c>
      <c r="M595" s="530">
        <f>+'NI-San'!M595+'NI-Ter'!M595+'NI-Soc'!M595+'NI-Ric'!M595+'NI-118'!M595</f>
        <v>0</v>
      </c>
      <c r="N595" s="530">
        <f>+'NI-San'!N595+'NI-Ter'!N595+'NI-Soc'!N595+'NI-Ric'!N595+'NI-118'!N595</f>
        <v>0</v>
      </c>
      <c r="O595" s="126">
        <f t="shared" si="22"/>
        <v>0</v>
      </c>
      <c r="Q595" s="530">
        <f>+'NI-San'!Q595+'NI-Ter'!Q595+'NI-Soc'!Q595+'NI-Ric'!Q595+'NI-118'!Q595</f>
        <v>0</v>
      </c>
      <c r="R595" s="517"/>
      <c r="S595" s="265"/>
      <c r="T595" s="530">
        <f>+'NI-San'!S595+'NI-Ter'!S595+'NI-Soc'!P595+'NI-Ric'!S595+'NI-118'!S595</f>
        <v>0</v>
      </c>
      <c r="U595" s="530">
        <f>+'NI-San'!T595+'NI-Ter'!T595+'NI-Soc'!Q595+'NI-Ric'!T595+'NI-118'!T595</f>
        <v>0</v>
      </c>
      <c r="V595" s="464"/>
      <c r="W595" s="530">
        <f>+'NI-San'!V595+'NI-Ter'!V595+'NI-Soc'!S595+'NI-Ric'!V595+'NI-118'!V595</f>
        <v>0</v>
      </c>
      <c r="X595" s="530">
        <f>+'NI-San'!W595+'NI-Ter'!W595+'NI-Soc'!T595+'NI-Ric'!W595+'NI-118'!W595</f>
        <v>0</v>
      </c>
      <c r="Y595" s="291"/>
      <c r="Z595" s="675"/>
    </row>
    <row r="596" spans="2:26" ht="25.5">
      <c r="B596" s="138" t="s">
        <v>1305</v>
      </c>
      <c r="C596" s="127" t="s">
        <v>3679</v>
      </c>
      <c r="D596" s="127"/>
      <c r="E596" s="127"/>
      <c r="F596" s="127"/>
      <c r="G596" s="127"/>
      <c r="H596" s="127"/>
      <c r="I596" s="127"/>
      <c r="J596" s="127"/>
      <c r="K596" s="314" t="s">
        <v>1306</v>
      </c>
      <c r="L596" s="125" t="s">
        <v>3218</v>
      </c>
      <c r="M596" s="530">
        <f>+'NI-San'!M596+'NI-Ter'!M596+'NI-Soc'!M596+'NI-Ric'!M596+'NI-118'!M596</f>
        <v>0</v>
      </c>
      <c r="N596" s="530">
        <f>+'NI-San'!N596+'NI-Ter'!N596+'NI-Soc'!N596+'NI-Ric'!N596+'NI-118'!N596</f>
        <v>0</v>
      </c>
      <c r="O596" s="126">
        <f t="shared" si="22"/>
        <v>0</v>
      </c>
      <c r="Q596" s="530">
        <f>+'NI-San'!Q596+'NI-Ter'!Q596+'NI-Soc'!Q596+'NI-Ric'!Q596+'NI-118'!Q596</f>
        <v>0</v>
      </c>
      <c r="R596" s="517"/>
      <c r="S596" s="265"/>
      <c r="T596" s="530">
        <f>+'NI-San'!S596+'NI-Ter'!S596+'NI-Soc'!P596+'NI-Ric'!S596+'NI-118'!S596</f>
        <v>0</v>
      </c>
      <c r="U596" s="530">
        <f>+'NI-San'!T596+'NI-Ter'!T596+'NI-Soc'!Q596+'NI-Ric'!T596+'NI-118'!T596</f>
        <v>0</v>
      </c>
      <c r="V596" s="464"/>
      <c r="W596" s="530">
        <f>+'NI-San'!V596+'NI-Ter'!V596+'NI-Soc'!S596+'NI-Ric'!V596+'NI-118'!V596</f>
        <v>0</v>
      </c>
      <c r="X596" s="530">
        <f>+'NI-San'!W596+'NI-Ter'!W596+'NI-Soc'!T596+'NI-Ric'!W596+'NI-118'!W596</f>
        <v>0</v>
      </c>
      <c r="Y596" s="291"/>
      <c r="Z596" s="675"/>
    </row>
    <row r="597" spans="2:26" ht="25.5">
      <c r="B597" s="138" t="s">
        <v>1307</v>
      </c>
      <c r="C597" s="127" t="s">
        <v>3680</v>
      </c>
      <c r="D597" s="127"/>
      <c r="E597" s="127"/>
      <c r="F597" s="127"/>
      <c r="G597" s="127"/>
      <c r="H597" s="127"/>
      <c r="I597" s="127"/>
      <c r="J597" s="127"/>
      <c r="K597" s="181" t="s">
        <v>1308</v>
      </c>
      <c r="L597" s="125" t="s">
        <v>3218</v>
      </c>
      <c r="M597" s="530">
        <f>+'NI-San'!M597+'NI-Ter'!M597+'NI-Soc'!M597+'NI-Ric'!M597+'NI-118'!M597</f>
        <v>44</v>
      </c>
      <c r="N597" s="530">
        <f>+'NI-San'!N597+'NI-Ter'!N597+'NI-Soc'!N597+'NI-Ric'!N597+'NI-118'!N597</f>
        <v>46</v>
      </c>
      <c r="O597" s="126">
        <f t="shared" si="22"/>
        <v>2</v>
      </c>
      <c r="Q597" s="530">
        <f>+'NI-San'!Q597+'NI-Ter'!Q597+'NI-Soc'!Q597+'NI-Ric'!Q597+'NI-118'!Q597</f>
        <v>0</v>
      </c>
      <c r="R597" s="517"/>
      <c r="S597" s="265"/>
      <c r="T597" s="530">
        <f>+'NI-San'!S597+'NI-Ter'!S597+'NI-Soc'!P597+'NI-Ric'!S597+'NI-118'!S597</f>
        <v>0</v>
      </c>
      <c r="U597" s="530">
        <f>+'NI-San'!T597+'NI-Ter'!T597+'NI-Soc'!Q597+'NI-Ric'!T597+'NI-118'!T597</f>
        <v>0</v>
      </c>
      <c r="V597" s="464"/>
      <c r="W597" s="530">
        <f>+'NI-San'!V597+'NI-Ter'!V597+'NI-Soc'!S597+'NI-Ric'!V597+'NI-118'!V597</f>
        <v>0</v>
      </c>
      <c r="X597" s="530">
        <f>+'NI-San'!W597+'NI-Ter'!W597+'NI-Soc'!T597+'NI-Ric'!W597+'NI-118'!W597</f>
        <v>0</v>
      </c>
      <c r="Y597" s="291"/>
      <c r="Z597" s="675"/>
    </row>
    <row r="598" spans="2:26" ht="25.5">
      <c r="B598" s="138" t="s">
        <v>1309</v>
      </c>
      <c r="C598" s="127" t="s">
        <v>3681</v>
      </c>
      <c r="D598" s="127"/>
      <c r="E598" s="127"/>
      <c r="F598" s="127"/>
      <c r="G598" s="127"/>
      <c r="H598" s="127"/>
      <c r="I598" s="127"/>
      <c r="J598" s="127"/>
      <c r="K598" s="181" t="s">
        <v>1310</v>
      </c>
      <c r="L598" s="125" t="s">
        <v>3218</v>
      </c>
      <c r="M598" s="530">
        <f>+'NI-San'!M598+'NI-Ter'!M598+'NI-Soc'!M598+'NI-Ric'!M598+'NI-118'!M598</f>
        <v>13</v>
      </c>
      <c r="N598" s="530">
        <f>+'NI-San'!N598+'NI-Ter'!N598+'NI-Soc'!N598+'NI-Ric'!N598+'NI-118'!N598</f>
        <v>10</v>
      </c>
      <c r="O598" s="126">
        <f t="shared" si="22"/>
        <v>-3</v>
      </c>
      <c r="Q598" s="530">
        <f>+'NI-San'!Q598+'NI-Ter'!Q598+'NI-Soc'!Q598+'NI-Ric'!Q598+'NI-118'!Q598</f>
        <v>0</v>
      </c>
      <c r="R598" s="517"/>
      <c r="S598" s="265"/>
      <c r="T598" s="530">
        <f>+'NI-San'!S598+'NI-Ter'!S598+'NI-Soc'!P598+'NI-Ric'!S598+'NI-118'!S598</f>
        <v>0</v>
      </c>
      <c r="U598" s="530">
        <f>+'NI-San'!T598+'NI-Ter'!T598+'NI-Soc'!Q598+'NI-Ric'!T598+'NI-118'!T598</f>
        <v>0</v>
      </c>
      <c r="V598" s="464"/>
      <c r="W598" s="530">
        <f>+'NI-San'!V598+'NI-Ter'!V598+'NI-Soc'!S598+'NI-Ric'!V598+'NI-118'!V598</f>
        <v>0</v>
      </c>
      <c r="X598" s="530">
        <f>+'NI-San'!W598+'NI-Ter'!W598+'NI-Soc'!T598+'NI-Ric'!W598+'NI-118'!W598</f>
        <v>0</v>
      </c>
      <c r="Y598" s="291"/>
      <c r="Z598" s="675"/>
    </row>
    <row r="599" spans="2:26" ht="25.5">
      <c r="B599" s="342" t="s">
        <v>1311</v>
      </c>
      <c r="C599" s="127" t="s">
        <v>3682</v>
      </c>
      <c r="D599" s="127"/>
      <c r="E599" s="127"/>
      <c r="F599" s="123"/>
      <c r="G599" s="123"/>
      <c r="H599" s="123"/>
      <c r="I599" s="127"/>
      <c r="J599" s="127"/>
      <c r="K599" s="181" t="s">
        <v>1313</v>
      </c>
      <c r="L599" s="125" t="s">
        <v>3218</v>
      </c>
      <c r="M599" s="530">
        <f>+'NI-San'!M599+'NI-Ter'!M599+'NI-Soc'!M599+'NI-Ric'!M599+'NI-118'!M599</f>
        <v>0</v>
      </c>
      <c r="N599" s="530">
        <f>+'NI-San'!N599+'NI-Ter'!N599+'NI-Soc'!N599+'NI-Ric'!N599+'NI-118'!N599</f>
        <v>18</v>
      </c>
      <c r="O599" s="126">
        <f t="shared" si="22"/>
        <v>18</v>
      </c>
      <c r="Q599" s="530">
        <f>+'NI-San'!Q599+'NI-Ter'!Q599+'NI-Soc'!Q599+'NI-Ric'!Q599+'NI-118'!Q599</f>
        <v>0</v>
      </c>
      <c r="R599" s="517"/>
      <c r="S599" s="265"/>
      <c r="T599" s="530">
        <f>+'NI-San'!S599+'NI-Ter'!S599+'NI-Soc'!P599+'NI-Ric'!S599+'NI-118'!S599</f>
        <v>0</v>
      </c>
      <c r="U599" s="530">
        <f>+'NI-San'!T599+'NI-Ter'!T599+'NI-Soc'!Q599+'NI-Ric'!T599+'NI-118'!T599</f>
        <v>0</v>
      </c>
      <c r="V599" s="464"/>
      <c r="W599" s="530">
        <f>+'NI-San'!V599+'NI-Ter'!V599+'NI-Soc'!S599+'NI-Ric'!V599+'NI-118'!V599</f>
        <v>0</v>
      </c>
      <c r="X599" s="530">
        <f>+'NI-San'!W599+'NI-Ter'!W599+'NI-Soc'!T599+'NI-Ric'!W599+'NI-118'!W599</f>
        <v>0</v>
      </c>
      <c r="Y599" s="291"/>
      <c r="Z599" s="675"/>
    </row>
    <row r="600" spans="2:26" ht="15.75" thickBot="1">
      <c r="K600" s="468"/>
      <c r="M600" s="265"/>
      <c r="S600" s="265"/>
      <c r="Y600" s="291"/>
      <c r="Z600" s="291"/>
    </row>
    <row r="601" spans="2:26" ht="17.25" thickTop="1" thickBot="1">
      <c r="B601" s="110" t="s">
        <v>1314</v>
      </c>
      <c r="C601" s="242" t="s">
        <v>3683</v>
      </c>
      <c r="D601" s="243"/>
      <c r="E601" s="243"/>
      <c r="F601" s="243"/>
      <c r="G601" s="112"/>
      <c r="H601" s="243"/>
      <c r="I601" s="243"/>
      <c r="J601" s="243"/>
      <c r="K601" s="113" t="s">
        <v>1315</v>
      </c>
      <c r="L601" s="114" t="s">
        <v>3218</v>
      </c>
      <c r="M601" s="115">
        <f>SUM(M604:M607)</f>
        <v>800</v>
      </c>
      <c r="N601" s="115">
        <f>SUM(N604:N607)</f>
        <v>973</v>
      </c>
      <c r="O601" s="116">
        <f>+N601-M601</f>
        <v>173</v>
      </c>
      <c r="Q601" s="115">
        <f>SUM(Q604:Q607)</f>
        <v>0</v>
      </c>
      <c r="R601" s="516"/>
      <c r="S601" s="265"/>
      <c r="T601" s="115">
        <f>SUM(T604:T607)</f>
        <v>0</v>
      </c>
      <c r="U601" s="115">
        <f>SUM(U604:U607)</f>
        <v>0</v>
      </c>
      <c r="W601" s="115">
        <f>SUM(W604:W607)</f>
        <v>0</v>
      </c>
      <c r="X601" s="115">
        <f>SUM(X604:X607)</f>
        <v>0</v>
      </c>
      <c r="Y601" s="291"/>
      <c r="Z601" s="519"/>
    </row>
    <row r="602" spans="2:26" ht="16.5" thickTop="1" thickBot="1">
      <c r="K602" s="540"/>
      <c r="M602" s="265"/>
      <c r="S602" s="265"/>
      <c r="Y602" s="291"/>
      <c r="Z602" s="291"/>
    </row>
    <row r="603" spans="2:26" ht="39.950000000000003" customHeight="1" thickBot="1">
      <c r="B603" s="102" t="s">
        <v>3221</v>
      </c>
      <c r="C603" s="245" t="s">
        <v>48</v>
      </c>
      <c r="D603" s="245"/>
      <c r="E603" s="245"/>
      <c r="F603" s="246"/>
      <c r="G603" s="246"/>
      <c r="H603" s="246"/>
      <c r="I603" s="246"/>
      <c r="J603" s="246"/>
      <c r="K603" s="302" t="s">
        <v>3222</v>
      </c>
      <c r="L603" s="135"/>
      <c r="M603" s="328" t="str">
        <f>+M$10</f>
        <v>Valore netto al 31/12/2017</v>
      </c>
      <c r="N603" s="328" t="str">
        <f>+N$10</f>
        <v>Valore netto al 31/12/2018</v>
      </c>
      <c r="O603" s="1149" t="str">
        <f>+O$10</f>
        <v>Variazione</v>
      </c>
      <c r="P603" s="1148"/>
      <c r="Q603" s="328" t="str">
        <f>+Q$10</f>
        <v>Prechiusura al ° trimestre 2018</v>
      </c>
      <c r="R603" s="525"/>
      <c r="S603" s="265"/>
      <c r="T603" s="1145" t="str">
        <f>T$330</f>
        <v>Costi da utilizzo contributi 2018</v>
      </c>
      <c r="U603" s="1143" t="str">
        <f>U$330</f>
        <v>Costi da utilizzo contributi DI CUI SOCIO-SAN</v>
      </c>
      <c r="V603" s="1144"/>
      <c r="W603" s="1142" t="str">
        <f>W$330</f>
        <v>Costi da contributi 2018</v>
      </c>
      <c r="X603" s="1143" t="str">
        <f>X$330</f>
        <v>Costi da contributi DI CUI SOCIO-SAN</v>
      </c>
      <c r="Y603" s="291"/>
      <c r="Z603" s="679"/>
    </row>
    <row r="604" spans="2:26">
      <c r="B604" s="127" t="s">
        <v>1316</v>
      </c>
      <c r="C604" s="127" t="s">
        <v>3684</v>
      </c>
      <c r="D604" s="127"/>
      <c r="E604" s="127"/>
      <c r="F604" s="127"/>
      <c r="G604" s="127"/>
      <c r="H604" s="127"/>
      <c r="I604" s="127"/>
      <c r="J604" s="127"/>
      <c r="K604" s="314" t="s">
        <v>1320</v>
      </c>
      <c r="L604" s="125" t="s">
        <v>3218</v>
      </c>
      <c r="M604" s="530">
        <f>+'NI-San'!M604+'NI-Ter'!M604+'NI-Soc'!M604+'NI-Ric'!M604+'NI-118'!M604</f>
        <v>424</v>
      </c>
      <c r="N604" s="530">
        <f>+'NI-San'!N604+'NI-Ter'!N604+'NI-Soc'!N604+'NI-Ric'!N604+'NI-118'!N604</f>
        <v>372</v>
      </c>
      <c r="O604" s="126">
        <f>+N604-M604</f>
        <v>-52</v>
      </c>
      <c r="Q604" s="530">
        <f>+'NI-San'!Q604+'NI-Ter'!Q604+'NI-Soc'!Q604+'NI-Ric'!Q604+'NI-118'!Q604</f>
        <v>0</v>
      </c>
      <c r="R604" s="517"/>
      <c r="S604" s="265"/>
      <c r="T604" s="530">
        <f>+'NI-San'!S604+'NI-Ter'!S604+'NI-Soc'!P604+'NI-Ric'!S604+'NI-118'!S604</f>
        <v>0</v>
      </c>
      <c r="U604" s="530">
        <f>+'NI-San'!T604+'NI-Ter'!T604+'NI-Soc'!Q604+'NI-Ric'!T604+'NI-118'!T604</f>
        <v>0</v>
      </c>
      <c r="V604" s="464"/>
      <c r="W604" s="530">
        <f>+'NI-San'!V604+'NI-Ter'!V604+'NI-Soc'!S604+'NI-Ric'!V604+'NI-118'!V604</f>
        <v>0</v>
      </c>
      <c r="X604" s="530">
        <f>+'NI-San'!W604+'NI-Ter'!W604+'NI-Soc'!T604+'NI-Ric'!W604+'NI-118'!W604</f>
        <v>0</v>
      </c>
      <c r="Y604" s="291"/>
      <c r="Z604" s="675"/>
    </row>
    <row r="605" spans="2:26">
      <c r="B605" s="127" t="s">
        <v>1321</v>
      </c>
      <c r="C605" s="127" t="s">
        <v>3685</v>
      </c>
      <c r="D605" s="127"/>
      <c r="E605" s="127"/>
      <c r="F605" s="127"/>
      <c r="G605" s="127"/>
      <c r="H605" s="127"/>
      <c r="I605" s="127"/>
      <c r="J605" s="127"/>
      <c r="K605" s="314" t="s">
        <v>1322</v>
      </c>
      <c r="L605" s="125" t="s">
        <v>3218</v>
      </c>
      <c r="M605" s="530">
        <f>+'NI-San'!M605+'NI-Ter'!M605+'NI-Soc'!M605+'NI-Ric'!M605+'NI-118'!M605</f>
        <v>0</v>
      </c>
      <c r="N605" s="530">
        <f>+'NI-San'!N605+'NI-Ter'!N605+'NI-Soc'!N605+'NI-Ric'!N605+'NI-118'!N605</f>
        <v>40</v>
      </c>
      <c r="O605" s="126">
        <f>+N605-M605</f>
        <v>40</v>
      </c>
      <c r="Q605" s="530">
        <f>+'NI-San'!Q605+'NI-Ter'!Q605+'NI-Soc'!Q605+'NI-Ric'!Q605+'NI-118'!Q605</f>
        <v>0</v>
      </c>
      <c r="R605" s="517"/>
      <c r="S605" s="265"/>
      <c r="T605" s="530">
        <f>+'NI-San'!S605+'NI-Ter'!S605+'NI-Soc'!P605+'NI-Ric'!S605+'NI-118'!S605</f>
        <v>0</v>
      </c>
      <c r="U605" s="530">
        <f>+'NI-San'!T605+'NI-Ter'!T605+'NI-Soc'!Q605+'NI-Ric'!T605+'NI-118'!T605</f>
        <v>0</v>
      </c>
      <c r="V605" s="464"/>
      <c r="W605" s="530">
        <f>+'NI-San'!V605+'NI-Ter'!V605+'NI-Soc'!S605+'NI-Ric'!V605+'NI-118'!V605</f>
        <v>0</v>
      </c>
      <c r="X605" s="530">
        <f>+'NI-San'!W605+'NI-Ter'!W605+'NI-Soc'!T605+'NI-Ric'!W605+'NI-118'!W605</f>
        <v>0</v>
      </c>
      <c r="Y605" s="291"/>
      <c r="Z605" s="675"/>
    </row>
    <row r="606" spans="2:26" ht="25.5">
      <c r="B606" s="127" t="s">
        <v>1323</v>
      </c>
      <c r="C606" s="127" t="s">
        <v>3686</v>
      </c>
      <c r="D606" s="127"/>
      <c r="E606" s="127"/>
      <c r="F606" s="127"/>
      <c r="G606" s="127"/>
      <c r="H606" s="127"/>
      <c r="I606" s="127"/>
      <c r="J606" s="127"/>
      <c r="K606" s="314" t="s">
        <v>1325</v>
      </c>
      <c r="L606" s="125" t="s">
        <v>3218</v>
      </c>
      <c r="M606" s="530">
        <f>+'NI-San'!M606+'NI-Ter'!M606+'NI-Soc'!M606+'NI-Ric'!M606+'NI-118'!M606</f>
        <v>376</v>
      </c>
      <c r="N606" s="530">
        <f>+'NI-San'!N606+'NI-Ter'!N606+'NI-Soc'!N606+'NI-Ric'!N606+'NI-118'!N606</f>
        <v>355</v>
      </c>
      <c r="O606" s="126">
        <f>+N606-M606</f>
        <v>-21</v>
      </c>
      <c r="Q606" s="530">
        <f>+'NI-San'!Q606+'NI-Ter'!Q606+'NI-Soc'!Q606+'NI-Ric'!Q606+'NI-118'!Q606</f>
        <v>0</v>
      </c>
      <c r="R606" s="517"/>
      <c r="S606" s="265"/>
      <c r="T606" s="530">
        <f>+'NI-San'!S606+'NI-Ter'!S606+'NI-Soc'!P606+'NI-Ric'!S606+'NI-118'!S606</f>
        <v>0</v>
      </c>
      <c r="U606" s="530">
        <f>+'NI-San'!T606+'NI-Ter'!T606+'NI-Soc'!Q606+'NI-Ric'!T606+'NI-118'!T606</f>
        <v>0</v>
      </c>
      <c r="V606" s="464"/>
      <c r="W606" s="530">
        <f>+'NI-San'!V606+'NI-Ter'!V606+'NI-Soc'!S606+'NI-Ric'!V606+'NI-118'!V606</f>
        <v>0</v>
      </c>
      <c r="X606" s="530">
        <f>+'NI-San'!W606+'NI-Ter'!W606+'NI-Soc'!T606+'NI-Ric'!W606+'NI-118'!W606</f>
        <v>0</v>
      </c>
      <c r="Y606" s="291"/>
      <c r="Z606" s="675"/>
    </row>
    <row r="607" spans="2:26" ht="25.5">
      <c r="B607" s="127" t="s">
        <v>1326</v>
      </c>
      <c r="C607" s="127" t="s">
        <v>3687</v>
      </c>
      <c r="D607" s="127"/>
      <c r="E607" s="127"/>
      <c r="F607" s="123"/>
      <c r="G607" s="123"/>
      <c r="H607" s="123"/>
      <c r="I607" s="127"/>
      <c r="J607" s="127"/>
      <c r="K607" s="181" t="s">
        <v>1328</v>
      </c>
      <c r="L607" s="125" t="s">
        <v>3218</v>
      </c>
      <c r="M607" s="530">
        <f>+'NI-San'!M607+'NI-Ter'!M607+'NI-Soc'!M607+'NI-Ric'!M607+'NI-118'!M607</f>
        <v>0</v>
      </c>
      <c r="N607" s="530">
        <f>+'NI-San'!N607+'NI-Ter'!N607+'NI-Soc'!N607+'NI-Ric'!N607+'NI-118'!N607</f>
        <v>206</v>
      </c>
      <c r="O607" s="126">
        <f>+N607-M607</f>
        <v>206</v>
      </c>
      <c r="Q607" s="530">
        <f>+'NI-San'!Q607+'NI-Ter'!Q607+'NI-Soc'!Q607+'NI-Ric'!Q607+'NI-118'!Q607</f>
        <v>0</v>
      </c>
      <c r="R607" s="517"/>
      <c r="S607" s="265"/>
      <c r="T607" s="530">
        <f>+'NI-San'!S607+'NI-Ter'!S607+'NI-Soc'!P607+'NI-Ric'!S607+'NI-118'!S607</f>
        <v>0</v>
      </c>
      <c r="U607" s="530">
        <f>+'NI-San'!T607+'NI-Ter'!T607+'NI-Soc'!Q607+'NI-Ric'!T607+'NI-118'!T607</f>
        <v>0</v>
      </c>
      <c r="V607" s="464"/>
      <c r="W607" s="530">
        <f>+'NI-San'!V607+'NI-Ter'!V607+'NI-Soc'!S607+'NI-Ric'!V607+'NI-118'!V607</f>
        <v>0</v>
      </c>
      <c r="X607" s="530">
        <f>+'NI-San'!W607+'NI-Ter'!W607+'NI-Soc'!T607+'NI-Ric'!W607+'NI-118'!W607</f>
        <v>0</v>
      </c>
      <c r="Y607" s="291"/>
      <c r="Z607" s="675"/>
    </row>
    <row r="608" spans="2:26" ht="15.75" thickBot="1">
      <c r="K608" s="468"/>
      <c r="M608" s="265"/>
      <c r="S608" s="265"/>
      <c r="Y608" s="291"/>
      <c r="Z608" s="291"/>
    </row>
    <row r="609" spans="2:26" ht="17.25" thickTop="1" thickBot="1">
      <c r="B609" s="110" t="s">
        <v>1329</v>
      </c>
      <c r="C609" s="242" t="s">
        <v>3688</v>
      </c>
      <c r="D609" s="243"/>
      <c r="E609" s="243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122</v>
      </c>
      <c r="N609" s="115">
        <f>SUM(N612:N617)</f>
        <v>189</v>
      </c>
      <c r="O609" s="116">
        <f>+N609-M609</f>
        <v>67</v>
      </c>
      <c r="Q609" s="115">
        <f>SUM(Q612:Q617)</f>
        <v>31400</v>
      </c>
      <c r="R609" s="516"/>
      <c r="S609" s="265"/>
      <c r="T609" s="115">
        <f>SUM(T612:T617)</f>
        <v>0</v>
      </c>
      <c r="U609" s="115">
        <f>SUM(U612:U617)</f>
        <v>0</v>
      </c>
      <c r="W609" s="115">
        <f>SUM(W612:W617)</f>
        <v>0</v>
      </c>
      <c r="X609" s="115">
        <f>SUM(X612:X617)</f>
        <v>0</v>
      </c>
      <c r="Y609" s="291"/>
      <c r="Z609" s="519"/>
    </row>
    <row r="610" spans="2:26" ht="16.5" thickTop="1" thickBot="1">
      <c r="K610" s="540"/>
      <c r="M610" s="265"/>
      <c r="S610" s="265"/>
      <c r="Y610" s="291"/>
      <c r="Z610" s="291"/>
    </row>
    <row r="611" spans="2:26" ht="39.950000000000003" customHeight="1" thickBot="1">
      <c r="B611" s="102" t="s">
        <v>3221</v>
      </c>
      <c r="C611" s="245" t="s">
        <v>48</v>
      </c>
      <c r="D611" s="245"/>
      <c r="E611" s="245"/>
      <c r="F611" s="246"/>
      <c r="G611" s="246"/>
      <c r="H611" s="246"/>
      <c r="I611" s="246"/>
      <c r="J611" s="246"/>
      <c r="K611" s="302" t="s">
        <v>3222</v>
      </c>
      <c r="L611" s="135"/>
      <c r="M611" s="328" t="str">
        <f>+M$10</f>
        <v>Valore netto al 31/12/2017</v>
      </c>
      <c r="N611" s="328" t="str">
        <f>+N$10</f>
        <v>Valore netto al 31/12/2018</v>
      </c>
      <c r="O611" s="1149" t="str">
        <f>+O$10</f>
        <v>Variazione</v>
      </c>
      <c r="P611" s="1148"/>
      <c r="Q611" s="328" t="str">
        <f>+Q$10</f>
        <v>Prechiusura al ° trimestre 2018</v>
      </c>
      <c r="R611" s="525"/>
      <c r="S611" s="265"/>
      <c r="T611" s="1145" t="str">
        <f>T$330</f>
        <v>Costi da utilizzo contributi 2018</v>
      </c>
      <c r="U611" s="1143" t="str">
        <f>U$330</f>
        <v>Costi da utilizzo contributi DI CUI SOCIO-SAN</v>
      </c>
      <c r="V611" s="1144"/>
      <c r="W611" s="1142" t="str">
        <f>W$330</f>
        <v>Costi da contributi 2018</v>
      </c>
      <c r="X611" s="1143" t="str">
        <f>X$330</f>
        <v>Costi da contributi DI CUI SOCIO-SAN</v>
      </c>
      <c r="Y611" s="291"/>
      <c r="Z611" s="679"/>
    </row>
    <row r="612" spans="2:26">
      <c r="B612" s="127" t="s">
        <v>1331</v>
      </c>
      <c r="C612" s="127" t="s">
        <v>3689</v>
      </c>
      <c r="D612" s="127"/>
      <c r="E612" s="127"/>
      <c r="F612" s="127"/>
      <c r="G612" s="127"/>
      <c r="H612" s="127"/>
      <c r="I612" s="127"/>
      <c r="J612" s="127"/>
      <c r="K612" s="316" t="s">
        <v>1334</v>
      </c>
      <c r="L612" s="125" t="s">
        <v>3218</v>
      </c>
      <c r="M612" s="530">
        <f>+'NI-San'!M612+'NI-Ter'!M612+'NI-Soc'!M612+'NI-Ric'!M612+'NI-118'!M612</f>
        <v>0</v>
      </c>
      <c r="N612" s="530">
        <f>+'NI-San'!N612+'NI-Ter'!N612+'NI-Soc'!N612+'NI-Ric'!N612+'NI-118'!N612</f>
        <v>0</v>
      </c>
      <c r="O612" s="126">
        <f t="shared" ref="O612:O617" si="23">+N612-M612</f>
        <v>0</v>
      </c>
      <c r="Q612" s="530">
        <f>+'NI-San'!Q612+'NI-Ter'!Q612+'NI-Soc'!Q612+'NI-Ric'!Q612+'NI-118'!Q612</f>
        <v>0</v>
      </c>
      <c r="R612" s="517"/>
      <c r="S612" s="265"/>
      <c r="T612" s="530">
        <f>+'NI-San'!S612+'NI-Ter'!S612+'NI-Soc'!P612+'NI-Ric'!S612+'NI-118'!S612</f>
        <v>0</v>
      </c>
      <c r="U612" s="530">
        <f>+'NI-San'!T612+'NI-Ter'!T612+'NI-Soc'!Q612+'NI-Ric'!T612+'NI-118'!T612</f>
        <v>0</v>
      </c>
      <c r="V612" s="464"/>
      <c r="W612" s="530">
        <f>+'NI-San'!V612+'NI-Ter'!V612+'NI-Soc'!S612+'NI-Ric'!V612+'NI-118'!V612</f>
        <v>0</v>
      </c>
      <c r="X612" s="530">
        <f>+'NI-San'!W612+'NI-Ter'!W612+'NI-Soc'!T612+'NI-Ric'!W612+'NI-118'!W612</f>
        <v>0</v>
      </c>
      <c r="Y612" s="291"/>
      <c r="Z612" s="675"/>
    </row>
    <row r="613" spans="2:26">
      <c r="B613" s="127" t="s">
        <v>1335</v>
      </c>
      <c r="C613" s="127" t="s">
        <v>3690</v>
      </c>
      <c r="D613" s="127"/>
      <c r="E613" s="127"/>
      <c r="F613" s="127"/>
      <c r="G613" s="127"/>
      <c r="H613" s="127"/>
      <c r="I613" s="127"/>
      <c r="J613" s="127"/>
      <c r="K613" s="316" t="s">
        <v>1336</v>
      </c>
      <c r="L613" s="125" t="s">
        <v>3218</v>
      </c>
      <c r="M613" s="530">
        <f>+'NI-San'!M613+'NI-Ter'!M613+'NI-Soc'!M613+'NI-Ric'!M613+'NI-118'!M613</f>
        <v>0</v>
      </c>
      <c r="N613" s="530">
        <f>+'NI-San'!N613+'NI-Ter'!N613+'NI-Soc'!N613+'NI-Ric'!N613+'NI-118'!N613</f>
        <v>0</v>
      </c>
      <c r="O613" s="126">
        <f t="shared" si="23"/>
        <v>0</v>
      </c>
      <c r="Q613" s="530">
        <f>+'NI-San'!Q613+'NI-Ter'!Q613+'NI-Soc'!Q613+'NI-Ric'!Q613+'NI-118'!Q613</f>
        <v>0</v>
      </c>
      <c r="R613" s="517"/>
      <c r="S613" s="265"/>
      <c r="T613" s="530">
        <f>+'NI-San'!S613+'NI-Ter'!S613+'NI-Soc'!P613+'NI-Ric'!S613+'NI-118'!S613</f>
        <v>0</v>
      </c>
      <c r="U613" s="530">
        <f>+'NI-San'!T613+'NI-Ter'!T613+'NI-Soc'!Q613+'NI-Ric'!T613+'NI-118'!T613</f>
        <v>0</v>
      </c>
      <c r="V613" s="464"/>
      <c r="W613" s="530">
        <f>+'NI-San'!V613+'NI-Ter'!V613+'NI-Soc'!S613+'NI-Ric'!V613+'NI-118'!V613</f>
        <v>0</v>
      </c>
      <c r="X613" s="530">
        <f>+'NI-San'!W613+'NI-Ter'!W613+'NI-Soc'!T613+'NI-Ric'!W613+'NI-118'!W613</f>
        <v>0</v>
      </c>
      <c r="Y613" s="291"/>
      <c r="Z613" s="675"/>
    </row>
    <row r="614" spans="2:26">
      <c r="B614" s="127" t="s">
        <v>1338</v>
      </c>
      <c r="C614" s="127" t="s">
        <v>3691</v>
      </c>
      <c r="D614" s="127"/>
      <c r="E614" s="127"/>
      <c r="F614" s="127"/>
      <c r="G614" s="127"/>
      <c r="H614" s="127"/>
      <c r="I614" s="127"/>
      <c r="J614" s="127"/>
      <c r="K614" s="314" t="s">
        <v>1340</v>
      </c>
      <c r="L614" s="125" t="s">
        <v>3218</v>
      </c>
      <c r="M614" s="530">
        <f>+'NI-San'!M614+'NI-Ter'!M614+'NI-Soc'!M614+'NI-Ric'!M614+'NI-118'!M614</f>
        <v>122</v>
      </c>
      <c r="N614" s="530">
        <f>+'NI-San'!N614+'NI-Ter'!N614+'NI-Soc'!N614+'NI-Ric'!N614+'NI-118'!N614</f>
        <v>189</v>
      </c>
      <c r="O614" s="126">
        <f t="shared" si="23"/>
        <v>67</v>
      </c>
      <c r="Q614" s="530">
        <f>+'NI-San'!Q614+'NI-Ter'!Q614+'NI-Soc'!Q614+'NI-Ric'!Q614+'NI-118'!Q614</f>
        <v>0</v>
      </c>
      <c r="R614" s="517"/>
      <c r="S614" s="265"/>
      <c r="T614" s="530">
        <f>+'NI-San'!S614+'NI-Ter'!S614+'NI-Soc'!P614+'NI-Ric'!S614+'NI-118'!S614</f>
        <v>0</v>
      </c>
      <c r="U614" s="530">
        <f>+'NI-San'!T614+'NI-Ter'!T614+'NI-Soc'!Q614+'NI-Ric'!T614+'NI-118'!T614</f>
        <v>0</v>
      </c>
      <c r="V614" s="464"/>
      <c r="W614" s="530">
        <f>+'NI-San'!V614+'NI-Ter'!V614+'NI-Soc'!S614+'NI-Ric'!V614+'NI-118'!V614</f>
        <v>0</v>
      </c>
      <c r="X614" s="530">
        <f>+'NI-San'!W614+'NI-Ter'!W614+'NI-Soc'!T614+'NI-Ric'!W614+'NI-118'!W614</f>
        <v>0</v>
      </c>
      <c r="Y614" s="291"/>
      <c r="Z614" s="675"/>
    </row>
    <row r="615" spans="2:26">
      <c r="B615" s="127" t="s">
        <v>1342</v>
      </c>
      <c r="C615" s="127" t="s">
        <v>3692</v>
      </c>
      <c r="D615" s="127"/>
      <c r="E615" s="127"/>
      <c r="F615" s="127"/>
      <c r="G615" s="127"/>
      <c r="H615" s="127"/>
      <c r="I615" s="127"/>
      <c r="J615" s="127"/>
      <c r="K615" s="181" t="s">
        <v>1344</v>
      </c>
      <c r="L615" s="125" t="s">
        <v>3218</v>
      </c>
      <c r="M615" s="530">
        <f>+'NI-San'!M615+'NI-Ter'!M615+'NI-Soc'!M615+'NI-Ric'!M615+'NI-118'!M615</f>
        <v>0</v>
      </c>
      <c r="N615" s="530">
        <f>+'NI-San'!N615+'NI-Ter'!N615+'NI-Soc'!N615+'NI-Ric'!N615+'NI-118'!N615</f>
        <v>0</v>
      </c>
      <c r="O615" s="126">
        <f t="shared" si="23"/>
        <v>0</v>
      </c>
      <c r="Q615" s="530">
        <f>+'NI-San'!Q615+'NI-Ter'!Q615+'NI-Soc'!Q615+'NI-Ric'!Q615+'NI-118'!Q615</f>
        <v>28575</v>
      </c>
      <c r="R615" s="517"/>
      <c r="S615" s="265"/>
      <c r="T615" s="530">
        <f>+'NI-San'!S615+'NI-Ter'!S615+'NI-Soc'!P615+'NI-Ric'!S615+'NI-118'!S615</f>
        <v>0</v>
      </c>
      <c r="U615" s="530">
        <f>+'NI-San'!T615+'NI-Ter'!T615+'NI-Soc'!Q615+'NI-Ric'!T615+'NI-118'!T615</f>
        <v>0</v>
      </c>
      <c r="V615" s="464"/>
      <c r="W615" s="530">
        <f>+'NI-San'!V615+'NI-Ter'!V615+'NI-Soc'!S615+'NI-Ric'!V615+'NI-118'!V615</f>
        <v>0</v>
      </c>
      <c r="X615" s="530">
        <f>+'NI-San'!W615+'NI-Ter'!W615+'NI-Soc'!T615+'NI-Ric'!W615+'NI-118'!W615</f>
        <v>0</v>
      </c>
      <c r="Y615" s="291"/>
      <c r="Z615" s="675"/>
    </row>
    <row r="616" spans="2:26">
      <c r="B616" s="127" t="s">
        <v>1345</v>
      </c>
      <c r="C616" s="127" t="s">
        <v>3693</v>
      </c>
      <c r="D616" s="127"/>
      <c r="E616" s="127"/>
      <c r="F616" s="127"/>
      <c r="G616" s="127"/>
      <c r="H616" s="127"/>
      <c r="I616" s="127"/>
      <c r="J616" s="127"/>
      <c r="K616" s="316" t="s">
        <v>1346</v>
      </c>
      <c r="L616" s="125" t="s">
        <v>3218</v>
      </c>
      <c r="M616" s="530">
        <f>+'NI-San'!M616+'NI-Ter'!M616+'NI-Soc'!M616+'NI-Ric'!M616+'NI-118'!M616</f>
        <v>0</v>
      </c>
      <c r="N616" s="530">
        <f>+'NI-San'!N616+'NI-Ter'!N616+'NI-Soc'!N616+'NI-Ric'!N616+'NI-118'!N616</f>
        <v>0</v>
      </c>
      <c r="O616" s="126">
        <f t="shared" si="23"/>
        <v>0</v>
      </c>
      <c r="Q616" s="530">
        <f>+'NI-San'!Q616+'NI-Ter'!Q616+'NI-Soc'!Q616+'NI-Ric'!Q616+'NI-118'!Q616</f>
        <v>2825</v>
      </c>
      <c r="R616" s="517"/>
      <c r="S616" s="265"/>
      <c r="T616" s="530">
        <f>+'NI-San'!S616+'NI-Ter'!S616+'NI-Soc'!P616+'NI-Ric'!S616+'NI-118'!S616</f>
        <v>0</v>
      </c>
      <c r="U616" s="530">
        <f>+'NI-San'!T616+'NI-Ter'!T616+'NI-Soc'!Q616+'NI-Ric'!T616+'NI-118'!T616</f>
        <v>0</v>
      </c>
      <c r="V616" s="464"/>
      <c r="W616" s="530">
        <f>+'NI-San'!V616+'NI-Ter'!V616+'NI-Soc'!S616+'NI-Ric'!V616+'NI-118'!V616</f>
        <v>0</v>
      </c>
      <c r="X616" s="530">
        <f>+'NI-San'!W616+'NI-Ter'!W616+'NI-Soc'!T616+'NI-Ric'!W616+'NI-118'!W616</f>
        <v>0</v>
      </c>
      <c r="Y616" s="291"/>
      <c r="Z616" s="675"/>
    </row>
    <row r="617" spans="2:26" ht="25.5">
      <c r="B617" s="127" t="s">
        <v>1348</v>
      </c>
      <c r="C617" s="127" t="s">
        <v>3694</v>
      </c>
      <c r="D617" s="127"/>
      <c r="E617" s="127"/>
      <c r="F617" s="123"/>
      <c r="G617" s="123"/>
      <c r="H617" s="123"/>
      <c r="I617" s="127"/>
      <c r="J617" s="127"/>
      <c r="K617" s="181" t="s">
        <v>1349</v>
      </c>
      <c r="L617" s="125" t="s">
        <v>3218</v>
      </c>
      <c r="M617" s="530">
        <f>+'NI-San'!M617+'NI-Ter'!M617+'NI-Soc'!M617+'NI-Ric'!M617+'NI-118'!M617</f>
        <v>0</v>
      </c>
      <c r="N617" s="530">
        <f>+'NI-San'!N617+'NI-Ter'!N617+'NI-Soc'!N617+'NI-Ric'!N617+'NI-118'!N617</f>
        <v>0</v>
      </c>
      <c r="O617" s="126">
        <f t="shared" si="23"/>
        <v>0</v>
      </c>
      <c r="Q617" s="530">
        <f>+'NI-San'!Q617+'NI-Ter'!Q617+'NI-Soc'!Q617+'NI-Ric'!Q617+'NI-118'!Q617</f>
        <v>0</v>
      </c>
      <c r="R617" s="517"/>
      <c r="S617" s="265"/>
      <c r="T617" s="530">
        <f>+'NI-San'!S617+'NI-Ter'!S617+'NI-Soc'!P617+'NI-Ric'!S617+'NI-118'!S617</f>
        <v>0</v>
      </c>
      <c r="U617" s="530">
        <f>+'NI-San'!T617+'NI-Ter'!T617+'NI-Soc'!Q617+'NI-Ric'!T617+'NI-118'!T617</f>
        <v>0</v>
      </c>
      <c r="V617" s="464"/>
      <c r="W617" s="530">
        <f>+'NI-San'!V617+'NI-Ter'!V617+'NI-Soc'!S617+'NI-Ric'!V617+'NI-118'!V617</f>
        <v>0</v>
      </c>
      <c r="X617" s="530">
        <f>+'NI-San'!W617+'NI-Ter'!W617+'NI-Soc'!T617+'NI-Ric'!W617+'NI-118'!W617</f>
        <v>0</v>
      </c>
      <c r="Y617" s="291"/>
      <c r="Z617" s="675"/>
    </row>
    <row r="618" spans="2:26" ht="15.75" thickBot="1">
      <c r="K618" s="545"/>
      <c r="L618" s="532"/>
      <c r="M618" s="499"/>
      <c r="N618" s="499"/>
      <c r="O618" s="517"/>
      <c r="Q618" s="499"/>
      <c r="R618" s="517"/>
      <c r="S618" s="265"/>
      <c r="T618" s="499"/>
      <c r="U618" s="499"/>
      <c r="W618" s="499"/>
      <c r="X618" s="499"/>
      <c r="Y618" s="291"/>
      <c r="Z618" s="499"/>
    </row>
    <row r="619" spans="2:26" ht="27.75" thickTop="1" thickBot="1">
      <c r="B619" s="110" t="s">
        <v>1350</v>
      </c>
      <c r="C619" s="242" t="s">
        <v>3695</v>
      </c>
      <c r="D619" s="243"/>
      <c r="E619" s="243"/>
      <c r="F619" s="243"/>
      <c r="G619" s="112"/>
      <c r="H619" s="243"/>
      <c r="I619" s="243"/>
      <c r="J619" s="243"/>
      <c r="K619" s="113" t="s">
        <v>1351</v>
      </c>
      <c r="L619" s="114" t="s">
        <v>3218</v>
      </c>
      <c r="M619" s="115">
        <f>SUM(M622:M687)</f>
        <v>60100</v>
      </c>
      <c r="N619" s="115">
        <f>SUM(N622:N687)</f>
        <v>60409</v>
      </c>
      <c r="O619" s="116">
        <f>+N619-M619</f>
        <v>309</v>
      </c>
      <c r="Q619" s="115">
        <f>SUM(Q622:Q687)</f>
        <v>0</v>
      </c>
      <c r="R619" s="516"/>
      <c r="S619" s="265"/>
      <c r="T619" s="115">
        <f>SUM(T622:T687)</f>
        <v>0</v>
      </c>
      <c r="U619" s="115">
        <f>SUM(U622:U687)</f>
        <v>0</v>
      </c>
      <c r="W619" s="115">
        <f>SUM(W622:W687)</f>
        <v>0</v>
      </c>
      <c r="X619" s="115">
        <f>SUM(X622:X687)</f>
        <v>0</v>
      </c>
      <c r="Y619" s="291"/>
      <c r="Z619" s="519"/>
    </row>
    <row r="620" spans="2:26" ht="16.5" thickTop="1" thickBot="1">
      <c r="K620" s="540"/>
      <c r="M620" s="265"/>
      <c r="S620" s="265"/>
      <c r="Y620" s="291"/>
      <c r="Z620" s="291"/>
    </row>
    <row r="621" spans="2:26" ht="39.950000000000003" customHeight="1" thickBot="1">
      <c r="B621" s="102" t="s">
        <v>3221</v>
      </c>
      <c r="C621" s="245" t="s">
        <v>48</v>
      </c>
      <c r="D621" s="245"/>
      <c r="E621" s="245"/>
      <c r="F621" s="246"/>
      <c r="G621" s="246"/>
      <c r="H621" s="246"/>
      <c r="I621" s="246"/>
      <c r="J621" s="246"/>
      <c r="K621" s="302" t="s">
        <v>3222</v>
      </c>
      <c r="L621" s="135"/>
      <c r="M621" s="328" t="str">
        <f>+M$10</f>
        <v>Valore netto al 31/12/2017</v>
      </c>
      <c r="N621" s="328" t="str">
        <f>+N$10</f>
        <v>Valore netto al 31/12/2018</v>
      </c>
      <c r="O621" s="1149" t="str">
        <f>+O$10</f>
        <v>Variazione</v>
      </c>
      <c r="P621" s="1148"/>
      <c r="Q621" s="328" t="str">
        <f>+Q$10</f>
        <v>Prechiusura al ° trimestre 2018</v>
      </c>
      <c r="R621" s="525"/>
      <c r="S621" s="265"/>
      <c r="T621" s="1145" t="str">
        <f>T$330</f>
        <v>Costi da utilizzo contributi 2018</v>
      </c>
      <c r="U621" s="1143" t="str">
        <f>U$330</f>
        <v>Costi da utilizzo contributi DI CUI SOCIO-SAN</v>
      </c>
      <c r="V621" s="1144"/>
      <c r="W621" s="1142" t="str">
        <f>W$330</f>
        <v>Costi da contributi 2018</v>
      </c>
      <c r="X621" s="1143" t="str">
        <f>X$330</f>
        <v>Costi da contributi DI CUI SOCIO-SAN</v>
      </c>
      <c r="Y621" s="291"/>
      <c r="Z621" s="679"/>
    </row>
    <row r="622" spans="2:26" ht="25.5">
      <c r="B622" s="127" t="s">
        <v>1352</v>
      </c>
      <c r="C622" s="127" t="s">
        <v>3696</v>
      </c>
      <c r="D622" s="127"/>
      <c r="E622" s="127"/>
      <c r="F622" s="123"/>
      <c r="G622" s="123"/>
      <c r="H622" s="123"/>
      <c r="I622" s="127"/>
      <c r="J622" s="127"/>
      <c r="K622" s="181" t="s">
        <v>1355</v>
      </c>
      <c r="L622" s="125" t="s">
        <v>3218</v>
      </c>
      <c r="M622" s="530">
        <f>+'NI-San'!M622+'NI-Ter'!M622+'NI-Soc'!M622+'NI-Ric'!M622+'NI-118'!M622</f>
        <v>2295</v>
      </c>
      <c r="N622" s="530">
        <f>+'NI-San'!N622+'NI-Ter'!N622+'NI-Soc'!N622+'NI-Ric'!N622+'NI-118'!N622</f>
        <v>1954</v>
      </c>
      <c r="O622" s="126">
        <f t="shared" ref="O622:O687" si="24">+N622-M622</f>
        <v>-341</v>
      </c>
      <c r="Q622" s="530">
        <f>+'NI-San'!Q622+'NI-Ter'!Q622+'NI-Soc'!Q622+'NI-Ric'!Q622+'NI-118'!Q622</f>
        <v>0</v>
      </c>
      <c r="R622" s="517"/>
      <c r="S622" s="265"/>
      <c r="T622" s="530">
        <f>+'NI-San'!S622+'NI-Ter'!S622+'NI-Soc'!P622+'NI-Ric'!S622+'NI-118'!S622</f>
        <v>0</v>
      </c>
      <c r="U622" s="530">
        <f>+'NI-San'!T622+'NI-Ter'!T622+'NI-Soc'!Q622+'NI-Ric'!T622+'NI-118'!T622</f>
        <v>0</v>
      </c>
      <c r="V622" s="464"/>
      <c r="W622" s="530">
        <f>+'NI-San'!V622+'NI-Ter'!V622+'NI-Soc'!S622+'NI-Ric'!V622+'NI-118'!V622</f>
        <v>0</v>
      </c>
      <c r="X622" s="530">
        <f>+'NI-San'!W622+'NI-Ter'!W622+'NI-Soc'!T622+'NI-Ric'!W622+'NI-118'!W622</f>
        <v>0</v>
      </c>
      <c r="Y622" s="291"/>
      <c r="Z622" s="675"/>
    </row>
    <row r="623" spans="2:26" ht="25.5" hidden="1">
      <c r="B623" s="127" t="s">
        <v>1356</v>
      </c>
      <c r="C623" s="127" t="s">
        <v>3697</v>
      </c>
      <c r="D623" s="127"/>
      <c r="E623" s="127"/>
      <c r="F623" s="123"/>
      <c r="G623" s="123"/>
      <c r="H623" s="123"/>
      <c r="I623" s="127"/>
      <c r="J623" s="127"/>
      <c r="K623" s="181" t="s">
        <v>1357</v>
      </c>
      <c r="L623" s="125" t="s">
        <v>3218</v>
      </c>
      <c r="M623" s="825"/>
      <c r="N623" s="825"/>
      <c r="O623" s="827"/>
      <c r="Q623" s="825"/>
      <c r="R623" s="517"/>
      <c r="S623" s="265"/>
      <c r="T623" s="530">
        <f>+'NI-San'!S623+'NI-Ter'!S623+'NI-Soc'!P623+'NI-Ric'!S623+'NI-118'!S623</f>
        <v>0</v>
      </c>
      <c r="U623" s="530">
        <f>+'NI-San'!T623+'NI-Ter'!T623+'NI-Soc'!Q623+'NI-Ric'!T623+'NI-118'!T623</f>
        <v>0</v>
      </c>
      <c r="V623" s="464"/>
      <c r="W623" s="530">
        <f>+'NI-San'!V623+'NI-Ter'!V623+'NI-Soc'!S623+'NI-Ric'!V623+'NI-118'!V623</f>
        <v>0</v>
      </c>
      <c r="X623" s="530">
        <f>+'NI-San'!W623+'NI-Ter'!W623+'NI-Soc'!T623+'NI-Ric'!W623+'NI-118'!W623</f>
        <v>0</v>
      </c>
      <c r="Y623" s="291"/>
      <c r="Z623" s="675"/>
    </row>
    <row r="624" spans="2:26" ht="25.5">
      <c r="B624" s="127" t="s">
        <v>1358</v>
      </c>
      <c r="C624" s="127" t="s">
        <v>3698</v>
      </c>
      <c r="D624" s="127"/>
      <c r="E624" s="127"/>
      <c r="F624" s="123"/>
      <c r="G624" s="123"/>
      <c r="H624" s="123"/>
      <c r="I624" s="127"/>
      <c r="J624" s="127"/>
      <c r="K624" s="181" t="s">
        <v>1359</v>
      </c>
      <c r="L624" s="125" t="s">
        <v>3218</v>
      </c>
      <c r="M624" s="530">
        <f>+'NI-San'!M624+'NI-Ter'!M624+'NI-Soc'!M624+'NI-Ric'!M624+'NI-118'!M624</f>
        <v>0</v>
      </c>
      <c r="N624" s="530">
        <f>+'NI-San'!N624+'NI-Ter'!N624+'NI-Soc'!N624+'NI-Ric'!N624+'NI-118'!N624</f>
        <v>0</v>
      </c>
      <c r="O624" s="126">
        <f t="shared" si="24"/>
        <v>0</v>
      </c>
      <c r="Q624" s="530">
        <f>+'NI-San'!Q624+'NI-Ter'!Q624+'NI-Soc'!Q624+'NI-Ric'!Q624+'NI-118'!Q624</f>
        <v>0</v>
      </c>
      <c r="R624" s="517"/>
      <c r="S624" s="265"/>
      <c r="T624" s="530">
        <f>+'NI-San'!S624+'NI-Ter'!S624+'NI-Soc'!P624+'NI-Ric'!S624+'NI-118'!S624</f>
        <v>0</v>
      </c>
      <c r="U624" s="530">
        <f>+'NI-San'!T624+'NI-Ter'!T624+'NI-Soc'!Q624+'NI-Ric'!T624+'NI-118'!T624</f>
        <v>0</v>
      </c>
      <c r="V624" s="464"/>
      <c r="W624" s="530">
        <f>+'NI-San'!V624+'NI-Ter'!V624+'NI-Soc'!S624+'NI-Ric'!V624+'NI-118'!V624</f>
        <v>0</v>
      </c>
      <c r="X624" s="530">
        <f>+'NI-San'!W624+'NI-Ter'!W624+'NI-Soc'!T624+'NI-Ric'!W624+'NI-118'!W624</f>
        <v>0</v>
      </c>
      <c r="Y624" s="291"/>
      <c r="Z624" s="675"/>
    </row>
    <row r="625" spans="2:26" ht="25.5">
      <c r="B625" s="127" t="s">
        <v>1360</v>
      </c>
      <c r="C625" s="127" t="s">
        <v>3699</v>
      </c>
      <c r="D625" s="127"/>
      <c r="E625" s="127"/>
      <c r="F625" s="123"/>
      <c r="G625" s="123"/>
      <c r="H625" s="123"/>
      <c r="I625" s="127"/>
      <c r="J625" s="127"/>
      <c r="K625" s="181" t="s">
        <v>1361</v>
      </c>
      <c r="L625" s="125" t="s">
        <v>3218</v>
      </c>
      <c r="M625" s="530">
        <f>+'NI-San'!M625+'NI-Ter'!M625+'NI-Soc'!M625+'NI-Ric'!M625+'NI-118'!M625</f>
        <v>0</v>
      </c>
      <c r="N625" s="530">
        <f>+'NI-San'!N625+'NI-Ter'!N625+'NI-Soc'!N625+'NI-Ric'!N625+'NI-118'!N625</f>
        <v>0</v>
      </c>
      <c r="O625" s="126">
        <f t="shared" si="24"/>
        <v>0</v>
      </c>
      <c r="Q625" s="530">
        <f>+'NI-San'!Q625+'NI-Ter'!Q625+'NI-Soc'!Q625+'NI-Ric'!Q625+'NI-118'!Q625</f>
        <v>0</v>
      </c>
      <c r="R625" s="517"/>
      <c r="S625" s="265"/>
      <c r="T625" s="530">
        <f>+'NI-San'!S625+'NI-Ter'!S625+'NI-Soc'!P625+'NI-Ric'!S625+'NI-118'!S625</f>
        <v>0</v>
      </c>
      <c r="U625" s="530">
        <f>+'NI-San'!T625+'NI-Ter'!T625+'NI-Soc'!Q625+'NI-Ric'!T625+'NI-118'!T625</f>
        <v>0</v>
      </c>
      <c r="V625" s="464"/>
      <c r="W625" s="530">
        <f>+'NI-San'!V625+'NI-Ter'!V625+'NI-Soc'!S625+'NI-Ric'!V625+'NI-118'!V625</f>
        <v>0</v>
      </c>
      <c r="X625" s="530">
        <f>+'NI-San'!W625+'NI-Ter'!W625+'NI-Soc'!T625+'NI-Ric'!W625+'NI-118'!W625</f>
        <v>0</v>
      </c>
      <c r="Y625" s="291"/>
      <c r="Z625" s="675"/>
    </row>
    <row r="626" spans="2:26" ht="38.25" hidden="1">
      <c r="B626" s="127" t="s">
        <v>1362</v>
      </c>
      <c r="C626" s="127" t="s">
        <v>3700</v>
      </c>
      <c r="D626" s="127"/>
      <c r="E626" s="127"/>
      <c r="F626" s="123"/>
      <c r="G626" s="123"/>
      <c r="H626" s="123"/>
      <c r="I626" s="127"/>
      <c r="J626" s="127"/>
      <c r="K626" s="181" t="s">
        <v>1363</v>
      </c>
      <c r="L626" s="125" t="s">
        <v>3218</v>
      </c>
      <c r="M626" s="825"/>
      <c r="N626" s="825"/>
      <c r="O626" s="827"/>
      <c r="Q626" s="825"/>
      <c r="R626" s="517"/>
      <c r="S626" s="265"/>
      <c r="T626" s="530">
        <f>+'NI-San'!S626+'NI-Ter'!S626+'NI-Soc'!P626+'NI-Ric'!S626+'NI-118'!S626</f>
        <v>0</v>
      </c>
      <c r="U626" s="530">
        <f>+'NI-San'!T626+'NI-Ter'!T626+'NI-Soc'!Q626+'NI-Ric'!T626+'NI-118'!T626</f>
        <v>0</v>
      </c>
      <c r="V626" s="464"/>
      <c r="W626" s="530">
        <f>+'NI-San'!V626+'NI-Ter'!V626+'NI-Soc'!S626+'NI-Ric'!V626+'NI-118'!V626</f>
        <v>0</v>
      </c>
      <c r="X626" s="530">
        <f>+'NI-San'!W626+'NI-Ter'!W626+'NI-Soc'!T626+'NI-Ric'!W626+'NI-118'!W626</f>
        <v>0</v>
      </c>
      <c r="Y626" s="291"/>
      <c r="Z626" s="675"/>
    </row>
    <row r="627" spans="2:26" ht="38.25">
      <c r="B627" s="127" t="s">
        <v>1364</v>
      </c>
      <c r="C627" s="127" t="s">
        <v>3701</v>
      </c>
      <c r="D627" s="127"/>
      <c r="E627" s="127"/>
      <c r="F627" s="123"/>
      <c r="G627" s="123"/>
      <c r="H627" s="123"/>
      <c r="I627" s="127"/>
      <c r="J627" s="127"/>
      <c r="K627" s="181" t="s">
        <v>1365</v>
      </c>
      <c r="L627" s="125" t="s">
        <v>3218</v>
      </c>
      <c r="M627" s="530">
        <f>+'NI-San'!M627+'NI-Ter'!M627+'NI-Soc'!M627+'NI-Ric'!M627+'NI-118'!M627</f>
        <v>625</v>
      </c>
      <c r="N627" s="530">
        <f>+'NI-San'!N627+'NI-Ter'!N627+'NI-Soc'!N627+'NI-Ric'!N627+'NI-118'!N627</f>
        <v>624</v>
      </c>
      <c r="O627" s="126">
        <f t="shared" si="24"/>
        <v>-1</v>
      </c>
      <c r="Q627" s="530">
        <f>+'NI-San'!Q627+'NI-Ter'!Q627+'NI-Soc'!Q627+'NI-Ric'!Q627+'NI-118'!Q627</f>
        <v>0</v>
      </c>
      <c r="R627" s="517"/>
      <c r="S627" s="265"/>
      <c r="T627" s="530">
        <f>+'NI-San'!S627+'NI-Ter'!S627+'NI-Soc'!P627+'NI-Ric'!S627+'NI-118'!S627</f>
        <v>0</v>
      </c>
      <c r="U627" s="530">
        <f>+'NI-San'!T627+'NI-Ter'!T627+'NI-Soc'!Q627+'NI-Ric'!T627+'NI-118'!T627</f>
        <v>0</v>
      </c>
      <c r="V627" s="464"/>
      <c r="W627" s="530">
        <f>+'NI-San'!V627+'NI-Ter'!V627+'NI-Soc'!S627+'NI-Ric'!V627+'NI-118'!V627</f>
        <v>0</v>
      </c>
      <c r="X627" s="530">
        <f>+'NI-San'!W627+'NI-Ter'!W627+'NI-Soc'!T627+'NI-Ric'!W627+'NI-118'!W627</f>
        <v>0</v>
      </c>
      <c r="Y627" s="291"/>
      <c r="Z627" s="675"/>
    </row>
    <row r="628" spans="2:26" ht="38.25">
      <c r="B628" s="127" t="s">
        <v>1366</v>
      </c>
      <c r="C628" s="127" t="s">
        <v>3702</v>
      </c>
      <c r="D628" s="127"/>
      <c r="E628" s="127"/>
      <c r="F628" s="123"/>
      <c r="G628" s="123"/>
      <c r="H628" s="123"/>
      <c r="I628" s="127"/>
      <c r="J628" s="127"/>
      <c r="K628" s="181" t="s">
        <v>1367</v>
      </c>
      <c r="L628" s="125" t="s">
        <v>3218</v>
      </c>
      <c r="M628" s="530">
        <f>+'NI-San'!M628+'NI-Ter'!M628+'NI-Soc'!M628+'NI-Ric'!M628+'NI-118'!M628</f>
        <v>0</v>
      </c>
      <c r="N628" s="530">
        <f>+'NI-San'!N628+'NI-Ter'!N628+'NI-Soc'!N628+'NI-Ric'!N628+'NI-118'!N628</f>
        <v>0</v>
      </c>
      <c r="O628" s="126">
        <f t="shared" si="24"/>
        <v>0</v>
      </c>
      <c r="Q628" s="530">
        <f>+'NI-San'!Q628+'NI-Ter'!Q628+'NI-Soc'!Q628+'NI-Ric'!Q628+'NI-118'!Q628</f>
        <v>0</v>
      </c>
      <c r="R628" s="517"/>
      <c r="S628" s="265"/>
      <c r="T628" s="530">
        <f>+'NI-San'!S628+'NI-Ter'!S628+'NI-Soc'!P628+'NI-Ric'!S628+'NI-118'!S628</f>
        <v>0</v>
      </c>
      <c r="U628" s="530">
        <f>+'NI-San'!T628+'NI-Ter'!T628+'NI-Soc'!Q628+'NI-Ric'!T628+'NI-118'!T628</f>
        <v>0</v>
      </c>
      <c r="V628" s="464"/>
      <c r="W628" s="530">
        <f>+'NI-San'!V628+'NI-Ter'!V628+'NI-Soc'!S628+'NI-Ric'!V628+'NI-118'!V628</f>
        <v>0</v>
      </c>
      <c r="X628" s="530">
        <f>+'NI-San'!W628+'NI-Ter'!W628+'NI-Soc'!T628+'NI-Ric'!W628+'NI-118'!W628</f>
        <v>0</v>
      </c>
      <c r="Y628" s="291"/>
      <c r="Z628" s="675"/>
    </row>
    <row r="629" spans="2:26" ht="25.5">
      <c r="B629" s="127" t="s">
        <v>1368</v>
      </c>
      <c r="C629" s="127" t="s">
        <v>3703</v>
      </c>
      <c r="D629" s="127"/>
      <c r="E629" s="127"/>
      <c r="F629" s="123"/>
      <c r="G629" s="123"/>
      <c r="H629" s="123"/>
      <c r="I629" s="127"/>
      <c r="J629" s="127"/>
      <c r="K629" s="181" t="s">
        <v>1369</v>
      </c>
      <c r="L629" s="125" t="s">
        <v>3218</v>
      </c>
      <c r="M629" s="530">
        <f>+'NI-San'!M629+'NI-Ter'!M629+'NI-Soc'!M629+'NI-Ric'!M629+'NI-118'!M629</f>
        <v>0</v>
      </c>
      <c r="N629" s="530">
        <f>+'NI-San'!N629+'NI-Ter'!N629+'NI-Soc'!N629+'NI-Ric'!N629+'NI-118'!N629</f>
        <v>0</v>
      </c>
      <c r="O629" s="126">
        <f t="shared" si="24"/>
        <v>0</v>
      </c>
      <c r="Q629" s="530">
        <f>+'NI-San'!Q629+'NI-Ter'!Q629+'NI-Soc'!Q629+'NI-Ric'!Q629+'NI-118'!Q629</f>
        <v>0</v>
      </c>
      <c r="R629" s="517"/>
      <c r="S629" s="265"/>
      <c r="T629" s="530">
        <f>+'NI-San'!S629+'NI-Ter'!S629+'NI-Soc'!P629+'NI-Ric'!S629+'NI-118'!S629</f>
        <v>0</v>
      </c>
      <c r="U629" s="530">
        <f>+'NI-San'!T629+'NI-Ter'!T629+'NI-Soc'!Q629+'NI-Ric'!T629+'NI-118'!T629</f>
        <v>0</v>
      </c>
      <c r="V629" s="464"/>
      <c r="W629" s="530">
        <f>+'NI-San'!V629+'NI-Ter'!V629+'NI-Soc'!S629+'NI-Ric'!V629+'NI-118'!V629</f>
        <v>0</v>
      </c>
      <c r="X629" s="530">
        <f>+'NI-San'!W629+'NI-Ter'!W629+'NI-Soc'!T629+'NI-Ric'!W629+'NI-118'!W629</f>
        <v>0</v>
      </c>
      <c r="Y629" s="291"/>
      <c r="Z629" s="675"/>
    </row>
    <row r="630" spans="2:26" ht="25.5">
      <c r="B630" s="127" t="s">
        <v>1370</v>
      </c>
      <c r="C630" s="127" t="s">
        <v>3704</v>
      </c>
      <c r="D630" s="127"/>
      <c r="E630" s="127"/>
      <c r="F630" s="123"/>
      <c r="G630" s="123"/>
      <c r="H630" s="123"/>
      <c r="I630" s="127"/>
      <c r="J630" s="127"/>
      <c r="K630" s="181" t="s">
        <v>1371</v>
      </c>
      <c r="L630" s="125" t="s">
        <v>3218</v>
      </c>
      <c r="M630" s="530">
        <f>+'NI-San'!M630+'NI-Ter'!M630+'NI-Soc'!M630+'NI-Ric'!M630+'NI-118'!M630</f>
        <v>0</v>
      </c>
      <c r="N630" s="530">
        <f>+'NI-San'!N630+'NI-Ter'!N630+'NI-Soc'!N630+'NI-Ric'!N630+'NI-118'!N630</f>
        <v>0</v>
      </c>
      <c r="O630" s="126">
        <f t="shared" si="24"/>
        <v>0</v>
      </c>
      <c r="Q630" s="530">
        <f>+'NI-San'!Q630+'NI-Ter'!Q630+'NI-Soc'!Q630+'NI-Ric'!Q630+'NI-118'!Q630</f>
        <v>0</v>
      </c>
      <c r="R630" s="517"/>
      <c r="S630" s="265"/>
      <c r="T630" s="530">
        <f>+'NI-San'!S630+'NI-Ter'!S630+'NI-Soc'!P630+'NI-Ric'!S630+'NI-118'!S630</f>
        <v>0</v>
      </c>
      <c r="U630" s="530">
        <f>+'NI-San'!T630+'NI-Ter'!T630+'NI-Soc'!Q630+'NI-Ric'!T630+'NI-118'!T630</f>
        <v>0</v>
      </c>
      <c r="V630" s="464"/>
      <c r="W630" s="530">
        <f>+'NI-San'!V630+'NI-Ter'!V630+'NI-Soc'!S630+'NI-Ric'!V630+'NI-118'!V630</f>
        <v>0</v>
      </c>
      <c r="X630" s="530">
        <f>+'NI-San'!W630+'NI-Ter'!W630+'NI-Soc'!T630+'NI-Ric'!W630+'NI-118'!W630</f>
        <v>0</v>
      </c>
      <c r="Y630" s="291"/>
      <c r="Z630" s="675"/>
    </row>
    <row r="631" spans="2:26" ht="25.5">
      <c r="B631" s="127" t="s">
        <v>1372</v>
      </c>
      <c r="C631" s="127" t="s">
        <v>3705</v>
      </c>
      <c r="D631" s="127"/>
      <c r="E631" s="127"/>
      <c r="F631" s="123"/>
      <c r="G631" s="123"/>
      <c r="H631" s="123"/>
      <c r="I631" s="127"/>
      <c r="J631" s="127"/>
      <c r="K631" s="181" t="s">
        <v>1373</v>
      </c>
      <c r="L631" s="125" t="s">
        <v>3218</v>
      </c>
      <c r="M631" s="530">
        <f>+'NI-San'!M631+'NI-Ter'!M631+'NI-Soc'!M631+'NI-Ric'!M631+'NI-118'!M631</f>
        <v>1529</v>
      </c>
      <c r="N631" s="530">
        <f>+'NI-San'!N631+'NI-Ter'!N631+'NI-Soc'!N631+'NI-Ric'!N631+'NI-118'!N631</f>
        <v>1512</v>
      </c>
      <c r="O631" s="126">
        <f t="shared" si="24"/>
        <v>-17</v>
      </c>
      <c r="Q631" s="530">
        <f>+'NI-San'!Q631+'NI-Ter'!Q631+'NI-Soc'!Q631+'NI-Ric'!Q631+'NI-118'!Q631</f>
        <v>0</v>
      </c>
      <c r="R631" s="517"/>
      <c r="S631" s="265"/>
      <c r="T631" s="530">
        <f>+'NI-San'!S631+'NI-Ter'!S631+'NI-Soc'!P631+'NI-Ric'!S631+'NI-118'!S631</f>
        <v>0</v>
      </c>
      <c r="U631" s="530">
        <f>+'NI-San'!T631+'NI-Ter'!T631+'NI-Soc'!Q631+'NI-Ric'!T631+'NI-118'!T631</f>
        <v>0</v>
      </c>
      <c r="V631" s="464"/>
      <c r="W631" s="530">
        <f>+'NI-San'!V631+'NI-Ter'!V631+'NI-Soc'!S631+'NI-Ric'!V631+'NI-118'!V631</f>
        <v>0</v>
      </c>
      <c r="X631" s="530">
        <f>+'NI-San'!W631+'NI-Ter'!W631+'NI-Soc'!T631+'NI-Ric'!W631+'NI-118'!W631</f>
        <v>0</v>
      </c>
      <c r="Y631" s="291"/>
      <c r="Z631" s="675"/>
    </row>
    <row r="632" spans="2:26" ht="25.5" hidden="1">
      <c r="B632" s="127" t="s">
        <v>1374</v>
      </c>
      <c r="C632" s="127" t="s">
        <v>3706</v>
      </c>
      <c r="D632" s="127"/>
      <c r="E632" s="127"/>
      <c r="F632" s="123"/>
      <c r="G632" s="123"/>
      <c r="H632" s="123"/>
      <c r="I632" s="127"/>
      <c r="J632" s="127"/>
      <c r="K632" s="181" t="s">
        <v>1375</v>
      </c>
      <c r="L632" s="125" t="s">
        <v>3218</v>
      </c>
      <c r="M632" s="825"/>
      <c r="N632" s="825"/>
      <c r="O632" s="827"/>
      <c r="Q632" s="825"/>
      <c r="R632" s="517"/>
      <c r="S632" s="265"/>
      <c r="T632" s="530">
        <f>+'NI-San'!S632+'NI-Ter'!S632+'NI-Soc'!P632+'NI-Ric'!S632+'NI-118'!S632</f>
        <v>0</v>
      </c>
      <c r="U632" s="530">
        <f>+'NI-San'!T632+'NI-Ter'!T632+'NI-Soc'!Q632+'NI-Ric'!T632+'NI-118'!T632</f>
        <v>0</v>
      </c>
      <c r="V632" s="464"/>
      <c r="W632" s="530">
        <f>+'NI-San'!V632+'NI-Ter'!V632+'NI-Soc'!S632+'NI-Ric'!V632+'NI-118'!V632</f>
        <v>0</v>
      </c>
      <c r="X632" s="530">
        <f>+'NI-San'!W632+'NI-Ter'!W632+'NI-Soc'!T632+'NI-Ric'!W632+'NI-118'!W632</f>
        <v>0</v>
      </c>
      <c r="Y632" s="291"/>
      <c r="Z632" s="675"/>
    </row>
    <row r="633" spans="2:26" ht="25.5">
      <c r="B633" s="127" t="s">
        <v>1376</v>
      </c>
      <c r="C633" s="127" t="s">
        <v>3707</v>
      </c>
      <c r="D633" s="127"/>
      <c r="E633" s="127"/>
      <c r="F633" s="123"/>
      <c r="G633" s="123"/>
      <c r="H633" s="123"/>
      <c r="I633" s="127"/>
      <c r="J633" s="127"/>
      <c r="K633" s="181" t="s">
        <v>1377</v>
      </c>
      <c r="L633" s="125" t="s">
        <v>3218</v>
      </c>
      <c r="M633" s="530">
        <f>+'NI-San'!M633+'NI-Ter'!M633+'NI-Soc'!M633+'NI-Ric'!M633+'NI-118'!M633</f>
        <v>20</v>
      </c>
      <c r="N633" s="530">
        <f>+'NI-San'!N633+'NI-Ter'!N633+'NI-Soc'!N633+'NI-Ric'!N633+'NI-118'!N633</f>
        <v>8</v>
      </c>
      <c r="O633" s="126">
        <f t="shared" si="24"/>
        <v>-12</v>
      </c>
      <c r="Q633" s="530">
        <f>+'NI-San'!Q633+'NI-Ter'!Q633+'NI-Soc'!Q633+'NI-Ric'!Q633+'NI-118'!Q633</f>
        <v>0</v>
      </c>
      <c r="R633" s="517"/>
      <c r="S633" s="265"/>
      <c r="T633" s="530">
        <f>+'NI-San'!S633+'NI-Ter'!S633+'NI-Soc'!P633+'NI-Ric'!S633+'NI-118'!S633</f>
        <v>0</v>
      </c>
      <c r="U633" s="530">
        <f>+'NI-San'!T633+'NI-Ter'!T633+'NI-Soc'!Q633+'NI-Ric'!T633+'NI-118'!T633</f>
        <v>0</v>
      </c>
      <c r="V633" s="464"/>
      <c r="W633" s="530">
        <f>+'NI-San'!V633+'NI-Ter'!V633+'NI-Soc'!S633+'NI-Ric'!V633+'NI-118'!V633</f>
        <v>0</v>
      </c>
      <c r="X633" s="530">
        <f>+'NI-San'!W633+'NI-Ter'!W633+'NI-Soc'!T633+'NI-Ric'!W633+'NI-118'!W633</f>
        <v>0</v>
      </c>
      <c r="Y633" s="291"/>
      <c r="Z633" s="675"/>
    </row>
    <row r="634" spans="2:26" ht="25.5">
      <c r="B634" s="127" t="s">
        <v>1378</v>
      </c>
      <c r="C634" s="127" t="s">
        <v>3708</v>
      </c>
      <c r="D634" s="127"/>
      <c r="E634" s="127"/>
      <c r="F634" s="123"/>
      <c r="G634" s="123"/>
      <c r="H634" s="123"/>
      <c r="I634" s="127"/>
      <c r="J634" s="127"/>
      <c r="K634" s="181" t="s">
        <v>1379</v>
      </c>
      <c r="L634" s="125" t="s">
        <v>3218</v>
      </c>
      <c r="M634" s="530">
        <f>+'NI-San'!M634+'NI-Ter'!M634+'NI-Soc'!M634+'NI-Ric'!M634+'NI-118'!M634</f>
        <v>1185</v>
      </c>
      <c r="N634" s="530">
        <f>+'NI-San'!N634+'NI-Ter'!N634+'NI-Soc'!N634+'NI-Ric'!N634+'NI-118'!N634</f>
        <v>1285</v>
      </c>
      <c r="O634" s="126">
        <f t="shared" si="24"/>
        <v>100</v>
      </c>
      <c r="Q634" s="530">
        <f>+'NI-San'!Q634+'NI-Ter'!Q634+'NI-Soc'!Q634+'NI-Ric'!Q634+'NI-118'!Q634</f>
        <v>0</v>
      </c>
      <c r="R634" s="517"/>
      <c r="S634" s="265"/>
      <c r="T634" s="530">
        <f>+'NI-San'!S634+'NI-Ter'!S634+'NI-Soc'!P634+'NI-Ric'!S634+'NI-118'!S634</f>
        <v>0</v>
      </c>
      <c r="U634" s="530">
        <f>+'NI-San'!T634+'NI-Ter'!T634+'NI-Soc'!Q634+'NI-Ric'!T634+'NI-118'!T634</f>
        <v>0</v>
      </c>
      <c r="V634" s="464"/>
      <c r="W634" s="530">
        <f>+'NI-San'!V634+'NI-Ter'!V634+'NI-Soc'!S634+'NI-Ric'!V634+'NI-118'!V634</f>
        <v>0</v>
      </c>
      <c r="X634" s="530">
        <f>+'NI-San'!W634+'NI-Ter'!W634+'NI-Soc'!T634+'NI-Ric'!W634+'NI-118'!W634</f>
        <v>0</v>
      </c>
      <c r="Y634" s="291"/>
      <c r="Z634" s="675"/>
    </row>
    <row r="635" spans="2:26" ht="38.25">
      <c r="B635" s="127" t="s">
        <v>1380</v>
      </c>
      <c r="C635" s="127" t="s">
        <v>3709</v>
      </c>
      <c r="D635" s="127"/>
      <c r="E635" s="127"/>
      <c r="F635" s="123"/>
      <c r="G635" s="123"/>
      <c r="H635" s="123"/>
      <c r="I635" s="127"/>
      <c r="J635" s="127"/>
      <c r="K635" s="181" t="s">
        <v>1381</v>
      </c>
      <c r="L635" s="125" t="s">
        <v>3218</v>
      </c>
      <c r="M635" s="530">
        <f>+'NI-San'!M635+'NI-Ter'!M635+'NI-Soc'!M635+'NI-Ric'!M635+'NI-118'!M635</f>
        <v>0</v>
      </c>
      <c r="N635" s="530">
        <f>+'NI-San'!N635+'NI-Ter'!N635+'NI-Soc'!N635+'NI-Ric'!N635+'NI-118'!N635</f>
        <v>0</v>
      </c>
      <c r="O635" s="126">
        <f t="shared" si="24"/>
        <v>0</v>
      </c>
      <c r="Q635" s="530">
        <f>+'NI-San'!Q635+'NI-Ter'!Q635+'NI-Soc'!Q635+'NI-Ric'!Q635+'NI-118'!Q635</f>
        <v>0</v>
      </c>
      <c r="R635" s="517"/>
      <c r="S635" s="265"/>
      <c r="T635" s="530">
        <f>+'NI-San'!S635+'NI-Ter'!S635+'NI-Soc'!P635+'NI-Ric'!S635+'NI-118'!S635</f>
        <v>0</v>
      </c>
      <c r="U635" s="530">
        <f>+'NI-San'!T635+'NI-Ter'!T635+'NI-Soc'!Q635+'NI-Ric'!T635+'NI-118'!T635</f>
        <v>0</v>
      </c>
      <c r="V635" s="464"/>
      <c r="W635" s="530">
        <f>+'NI-San'!V635+'NI-Ter'!V635+'NI-Soc'!S635+'NI-Ric'!V635+'NI-118'!V635</f>
        <v>0</v>
      </c>
      <c r="X635" s="530">
        <f>+'NI-San'!W635+'NI-Ter'!W635+'NI-Soc'!T635+'NI-Ric'!W635+'NI-118'!W635</f>
        <v>0</v>
      </c>
      <c r="Y635" s="291"/>
      <c r="Z635" s="675"/>
    </row>
    <row r="636" spans="2:26" ht="38.25">
      <c r="B636" s="127" t="s">
        <v>1382</v>
      </c>
      <c r="C636" s="127" t="s">
        <v>3710</v>
      </c>
      <c r="D636" s="127"/>
      <c r="E636" s="127"/>
      <c r="F636" s="123"/>
      <c r="G636" s="123"/>
      <c r="H636" s="123"/>
      <c r="I636" s="127"/>
      <c r="J636" s="127"/>
      <c r="K636" s="181" t="s">
        <v>1383</v>
      </c>
      <c r="L636" s="125" t="s">
        <v>3218</v>
      </c>
      <c r="M636" s="530">
        <f>+'NI-San'!M636+'NI-Ter'!M636+'NI-Soc'!M636+'NI-Ric'!M636+'NI-118'!M636</f>
        <v>11</v>
      </c>
      <c r="N636" s="530">
        <f>+'NI-San'!N636+'NI-Ter'!N636+'NI-Soc'!N636+'NI-Ric'!N636+'NI-118'!N636</f>
        <v>0</v>
      </c>
      <c r="O636" s="126">
        <f t="shared" si="24"/>
        <v>-11</v>
      </c>
      <c r="Q636" s="530">
        <f>+'NI-San'!Q636+'NI-Ter'!Q636+'NI-Soc'!Q636+'NI-Ric'!Q636+'NI-118'!Q636</f>
        <v>0</v>
      </c>
      <c r="R636" s="517"/>
      <c r="S636" s="265"/>
      <c r="T636" s="530">
        <f>+'NI-San'!S636+'NI-Ter'!S636+'NI-Soc'!P636+'NI-Ric'!S636+'NI-118'!S636</f>
        <v>0</v>
      </c>
      <c r="U636" s="530">
        <f>+'NI-San'!T636+'NI-Ter'!T636+'NI-Soc'!Q636+'NI-Ric'!T636+'NI-118'!T636</f>
        <v>0</v>
      </c>
      <c r="V636" s="464"/>
      <c r="W636" s="530">
        <f>+'NI-San'!V636+'NI-Ter'!V636+'NI-Soc'!S636+'NI-Ric'!V636+'NI-118'!V636</f>
        <v>0</v>
      </c>
      <c r="X636" s="530">
        <f>+'NI-San'!W636+'NI-Ter'!W636+'NI-Soc'!T636+'NI-Ric'!W636+'NI-118'!W636</f>
        <v>0</v>
      </c>
      <c r="Y636" s="291"/>
      <c r="Z636" s="675"/>
    </row>
    <row r="637" spans="2:26" ht="38.25">
      <c r="B637" s="127" t="s">
        <v>1384</v>
      </c>
      <c r="C637" s="127" t="s">
        <v>3711</v>
      </c>
      <c r="D637" s="127"/>
      <c r="E637" s="127"/>
      <c r="F637" s="123"/>
      <c r="G637" s="123"/>
      <c r="H637" s="123"/>
      <c r="I637" s="127"/>
      <c r="J637" s="127"/>
      <c r="K637" s="181" t="s">
        <v>1385</v>
      </c>
      <c r="L637" s="125" t="s">
        <v>3218</v>
      </c>
      <c r="M637" s="530">
        <f>+'NI-San'!M637+'NI-Ter'!M637+'NI-Soc'!M637+'NI-Ric'!M637+'NI-118'!M637</f>
        <v>0</v>
      </c>
      <c r="N637" s="530">
        <f>+'NI-San'!N637+'NI-Ter'!N637+'NI-Soc'!N637+'NI-Ric'!N637+'NI-118'!N637</f>
        <v>0</v>
      </c>
      <c r="O637" s="126">
        <f t="shared" si="24"/>
        <v>0</v>
      </c>
      <c r="Q637" s="530">
        <f>+'NI-San'!Q637+'NI-Ter'!Q637+'NI-Soc'!Q637+'NI-Ric'!Q637+'NI-118'!Q637</f>
        <v>0</v>
      </c>
      <c r="R637" s="517"/>
      <c r="S637" s="265"/>
      <c r="T637" s="530">
        <f>+'NI-San'!S637+'NI-Ter'!S637+'NI-Soc'!P637+'NI-Ric'!S637+'NI-118'!S637</f>
        <v>0</v>
      </c>
      <c r="U637" s="530">
        <f>+'NI-San'!T637+'NI-Ter'!T637+'NI-Soc'!Q637+'NI-Ric'!T637+'NI-118'!T637</f>
        <v>0</v>
      </c>
      <c r="V637" s="464"/>
      <c r="W637" s="530">
        <f>+'NI-San'!V637+'NI-Ter'!V637+'NI-Soc'!S637+'NI-Ric'!V637+'NI-118'!V637</f>
        <v>0</v>
      </c>
      <c r="X637" s="530">
        <f>+'NI-San'!W637+'NI-Ter'!W637+'NI-Soc'!T637+'NI-Ric'!W637+'NI-118'!W637</f>
        <v>0</v>
      </c>
      <c r="Y637" s="291"/>
      <c r="Z637" s="675"/>
    </row>
    <row r="638" spans="2:26" ht="25.5">
      <c r="B638" s="127" t="s">
        <v>1386</v>
      </c>
      <c r="C638" s="127" t="s">
        <v>3712</v>
      </c>
      <c r="D638" s="127"/>
      <c r="E638" s="127"/>
      <c r="F638" s="123"/>
      <c r="G638" s="123"/>
      <c r="H638" s="123"/>
      <c r="I638" s="127"/>
      <c r="J638" s="127"/>
      <c r="K638" s="181" t="s">
        <v>1387</v>
      </c>
      <c r="L638" s="125" t="s">
        <v>3218</v>
      </c>
      <c r="M638" s="530">
        <f>+'NI-San'!M638+'NI-Ter'!M638+'NI-Soc'!M638+'NI-Ric'!M638+'NI-118'!M638</f>
        <v>103</v>
      </c>
      <c r="N638" s="530">
        <f>+'NI-San'!N638+'NI-Ter'!N638+'NI-Soc'!N638+'NI-Ric'!N638+'NI-118'!N638</f>
        <v>78</v>
      </c>
      <c r="O638" s="126">
        <f t="shared" si="24"/>
        <v>-25</v>
      </c>
      <c r="Q638" s="530">
        <f>+'NI-San'!Q638+'NI-Ter'!Q638+'NI-Soc'!Q638+'NI-Ric'!Q638+'NI-118'!Q638</f>
        <v>0</v>
      </c>
      <c r="R638" s="517"/>
      <c r="S638" s="265"/>
      <c r="T638" s="530">
        <f>+'NI-San'!S638+'NI-Ter'!S638+'NI-Soc'!P638+'NI-Ric'!S638+'NI-118'!S638</f>
        <v>0</v>
      </c>
      <c r="U638" s="530">
        <f>+'NI-San'!T638+'NI-Ter'!T638+'NI-Soc'!Q638+'NI-Ric'!T638+'NI-118'!T638</f>
        <v>0</v>
      </c>
      <c r="V638" s="464"/>
      <c r="W638" s="530">
        <f>+'NI-San'!V638+'NI-Ter'!V638+'NI-Soc'!S638+'NI-Ric'!V638+'NI-118'!V638</f>
        <v>0</v>
      </c>
      <c r="X638" s="530">
        <f>+'NI-San'!W638+'NI-Ter'!W638+'NI-Soc'!T638+'NI-Ric'!W638+'NI-118'!W638</f>
        <v>0</v>
      </c>
      <c r="Y638" s="291"/>
      <c r="Z638" s="675"/>
    </row>
    <row r="639" spans="2:26" ht="25.5">
      <c r="B639" s="127" t="s">
        <v>1388</v>
      </c>
      <c r="C639" s="127" t="s">
        <v>3713</v>
      </c>
      <c r="D639" s="127"/>
      <c r="E639" s="127"/>
      <c r="F639" s="123"/>
      <c r="G639" s="123"/>
      <c r="H639" s="123"/>
      <c r="I639" s="127"/>
      <c r="J639" s="127"/>
      <c r="K639" s="181" t="s">
        <v>1389</v>
      </c>
      <c r="L639" s="125" t="s">
        <v>3218</v>
      </c>
      <c r="M639" s="530">
        <f>+'NI-San'!M639+'NI-Ter'!M639+'NI-Soc'!M639+'NI-Ric'!M639+'NI-118'!M639</f>
        <v>0</v>
      </c>
      <c r="N639" s="530">
        <f>+'NI-San'!N639+'NI-Ter'!N639+'NI-Soc'!N639+'NI-Ric'!N639+'NI-118'!N639</f>
        <v>0</v>
      </c>
      <c r="O639" s="126">
        <f t="shared" si="24"/>
        <v>0</v>
      </c>
      <c r="Q639" s="530">
        <f>+'NI-San'!Q639+'NI-Ter'!Q639+'NI-Soc'!Q639+'NI-Ric'!Q639+'NI-118'!Q639</f>
        <v>0</v>
      </c>
      <c r="R639" s="517"/>
      <c r="S639" s="265"/>
      <c r="T639" s="530">
        <f>+'NI-San'!S639+'NI-Ter'!S639+'NI-Soc'!P639+'NI-Ric'!S639+'NI-118'!S639</f>
        <v>0</v>
      </c>
      <c r="U639" s="530">
        <f>+'NI-San'!T639+'NI-Ter'!T639+'NI-Soc'!Q639+'NI-Ric'!T639+'NI-118'!T639</f>
        <v>0</v>
      </c>
      <c r="V639" s="464"/>
      <c r="W639" s="530">
        <f>+'NI-San'!V639+'NI-Ter'!V639+'NI-Soc'!S639+'NI-Ric'!V639+'NI-118'!V639</f>
        <v>0</v>
      </c>
      <c r="X639" s="530">
        <f>+'NI-San'!W639+'NI-Ter'!W639+'NI-Soc'!T639+'NI-Ric'!W639+'NI-118'!W639</f>
        <v>0</v>
      </c>
      <c r="Y639" s="291"/>
      <c r="Z639" s="675"/>
    </row>
    <row r="640" spans="2:26" ht="25.5">
      <c r="B640" s="127" t="s">
        <v>1390</v>
      </c>
      <c r="C640" s="127" t="s">
        <v>3714</v>
      </c>
      <c r="D640" s="127"/>
      <c r="E640" s="127"/>
      <c r="F640" s="123"/>
      <c r="G640" s="123"/>
      <c r="H640" s="123"/>
      <c r="I640" s="127"/>
      <c r="J640" s="127"/>
      <c r="K640" s="181" t="s">
        <v>1391</v>
      </c>
      <c r="L640" s="125" t="s">
        <v>3218</v>
      </c>
      <c r="M640" s="530">
        <f>+'NI-San'!M640+'NI-Ter'!M640+'NI-Soc'!M640+'NI-Ric'!M640+'NI-118'!M640</f>
        <v>0</v>
      </c>
      <c r="N640" s="530">
        <f>+'NI-San'!N640+'NI-Ter'!N640+'NI-Soc'!N640+'NI-Ric'!N640+'NI-118'!N640</f>
        <v>0</v>
      </c>
      <c r="O640" s="126">
        <f t="shared" si="24"/>
        <v>0</v>
      </c>
      <c r="Q640" s="530">
        <f>+'NI-San'!Q640+'NI-Ter'!Q640+'NI-Soc'!Q640+'NI-Ric'!Q640+'NI-118'!Q640</f>
        <v>0</v>
      </c>
      <c r="R640" s="517"/>
      <c r="S640" s="265"/>
      <c r="T640" s="530">
        <f>+'NI-San'!S640+'NI-Ter'!S640+'NI-Soc'!P640+'NI-Ric'!S640+'NI-118'!S640</f>
        <v>0</v>
      </c>
      <c r="U640" s="530">
        <f>+'NI-San'!T640+'NI-Ter'!T640+'NI-Soc'!Q640+'NI-Ric'!T640+'NI-118'!T640</f>
        <v>0</v>
      </c>
      <c r="V640" s="464"/>
      <c r="W640" s="530">
        <f>+'NI-San'!V640+'NI-Ter'!V640+'NI-Soc'!S640+'NI-Ric'!V640+'NI-118'!V640</f>
        <v>0</v>
      </c>
      <c r="X640" s="530">
        <f>+'NI-San'!W640+'NI-Ter'!W640+'NI-Soc'!T640+'NI-Ric'!W640+'NI-118'!W640</f>
        <v>0</v>
      </c>
      <c r="Y640" s="291"/>
      <c r="Z640" s="675"/>
    </row>
    <row r="641" spans="2:26" ht="25.5" hidden="1">
      <c r="B641" s="127" t="s">
        <v>1392</v>
      </c>
      <c r="C641" s="127" t="s">
        <v>3715</v>
      </c>
      <c r="D641" s="127"/>
      <c r="E641" s="127"/>
      <c r="F641" s="123"/>
      <c r="G641" s="123"/>
      <c r="H641" s="123"/>
      <c r="I641" s="127"/>
      <c r="J641" s="127"/>
      <c r="K641" s="181" t="s">
        <v>1393</v>
      </c>
      <c r="L641" s="125" t="s">
        <v>3218</v>
      </c>
      <c r="M641" s="825"/>
      <c r="N641" s="825"/>
      <c r="O641" s="827"/>
      <c r="Q641" s="825"/>
      <c r="R641" s="517"/>
      <c r="S641" s="265"/>
      <c r="T641" s="530">
        <f>+'NI-San'!S641+'NI-Ter'!S641+'NI-Soc'!P641+'NI-Ric'!S641+'NI-118'!S641</f>
        <v>0</v>
      </c>
      <c r="U641" s="530">
        <f>+'NI-San'!T641+'NI-Ter'!T641+'NI-Soc'!Q641+'NI-Ric'!T641+'NI-118'!T641</f>
        <v>0</v>
      </c>
      <c r="V641" s="464"/>
      <c r="W641" s="530">
        <f>+'NI-San'!V641+'NI-Ter'!V641+'NI-Soc'!S641+'NI-Ric'!V641+'NI-118'!V641</f>
        <v>0</v>
      </c>
      <c r="X641" s="530">
        <f>+'NI-San'!W641+'NI-Ter'!W641+'NI-Soc'!T641+'NI-Ric'!W641+'NI-118'!W641</f>
        <v>0</v>
      </c>
      <c r="Y641" s="291"/>
      <c r="Z641" s="675"/>
    </row>
    <row r="642" spans="2:26" ht="38.25" hidden="1">
      <c r="B642" s="127" t="s">
        <v>1394</v>
      </c>
      <c r="C642" s="127" t="s">
        <v>3716</v>
      </c>
      <c r="D642" s="127"/>
      <c r="E642" s="127"/>
      <c r="F642" s="123"/>
      <c r="G642" s="123"/>
      <c r="H642" s="123"/>
      <c r="I642" s="127"/>
      <c r="J642" s="127"/>
      <c r="K642" s="181" t="s">
        <v>1396</v>
      </c>
      <c r="L642" s="125" t="s">
        <v>3218</v>
      </c>
      <c r="M642" s="825"/>
      <c r="N642" s="825"/>
      <c r="O642" s="827"/>
      <c r="Q642" s="825"/>
      <c r="R642" s="517"/>
      <c r="S642" s="265"/>
      <c r="T642" s="530">
        <f>+'NI-San'!S642+'NI-Ter'!S642+'NI-Soc'!P642+'NI-Ric'!S642+'NI-118'!S642</f>
        <v>0</v>
      </c>
      <c r="U642" s="530">
        <f>+'NI-San'!T642+'NI-Ter'!T642+'NI-Soc'!Q642+'NI-Ric'!T642+'NI-118'!T642</f>
        <v>0</v>
      </c>
      <c r="V642" s="464"/>
      <c r="W642" s="530">
        <f>+'NI-San'!V642+'NI-Ter'!V642+'NI-Soc'!S642+'NI-Ric'!V642+'NI-118'!V642</f>
        <v>0</v>
      </c>
      <c r="X642" s="530">
        <f>+'NI-San'!W642+'NI-Ter'!W642+'NI-Soc'!T642+'NI-Ric'!W642+'NI-118'!W642</f>
        <v>0</v>
      </c>
      <c r="Y642" s="291"/>
      <c r="Z642" s="675"/>
    </row>
    <row r="643" spans="2:26" ht="25.5">
      <c r="B643" s="127" t="s">
        <v>1397</v>
      </c>
      <c r="C643" s="127" t="s">
        <v>3717</v>
      </c>
      <c r="D643" s="127"/>
      <c r="E643" s="127"/>
      <c r="F643" s="123"/>
      <c r="G643" s="123"/>
      <c r="H643" s="123"/>
      <c r="I643" s="127"/>
      <c r="J643" s="127"/>
      <c r="K643" s="181" t="s">
        <v>1398</v>
      </c>
      <c r="L643" s="125" t="s">
        <v>3218</v>
      </c>
      <c r="M643" s="530">
        <f>+'NI-San'!M643+'NI-Ter'!M643+'NI-Soc'!M643+'NI-Ric'!M643+'NI-118'!M643</f>
        <v>0</v>
      </c>
      <c r="N643" s="530">
        <f>+'NI-San'!N643+'NI-Ter'!N643+'NI-Soc'!N643+'NI-Ric'!N643+'NI-118'!N643</f>
        <v>0</v>
      </c>
      <c r="O643" s="126">
        <f t="shared" si="24"/>
        <v>0</v>
      </c>
      <c r="Q643" s="530">
        <f>+'NI-San'!Q643+'NI-Ter'!Q643+'NI-Soc'!Q643+'NI-Ric'!Q643+'NI-118'!Q643</f>
        <v>0</v>
      </c>
      <c r="R643" s="517"/>
      <c r="S643" s="265"/>
      <c r="T643" s="530">
        <f>+'NI-San'!S643+'NI-Ter'!S643+'NI-Soc'!P643+'NI-Ric'!S643+'NI-118'!S643</f>
        <v>0</v>
      </c>
      <c r="U643" s="530">
        <f>+'NI-San'!T643+'NI-Ter'!T643+'NI-Soc'!Q643+'NI-Ric'!T643+'NI-118'!T643</f>
        <v>0</v>
      </c>
      <c r="V643" s="464"/>
      <c r="W643" s="530">
        <f>+'NI-San'!V643+'NI-Ter'!V643+'NI-Soc'!S643+'NI-Ric'!V643+'NI-118'!V643</f>
        <v>0</v>
      </c>
      <c r="X643" s="530">
        <f>+'NI-San'!W643+'NI-Ter'!W643+'NI-Soc'!T643+'NI-Ric'!W643+'NI-118'!W643</f>
        <v>0</v>
      </c>
      <c r="Y643" s="291"/>
      <c r="Z643" s="675"/>
    </row>
    <row r="644" spans="2:26">
      <c r="B644" s="127" t="s">
        <v>1399</v>
      </c>
      <c r="C644" s="127" t="s">
        <v>3718</v>
      </c>
      <c r="D644" s="127"/>
      <c r="E644" s="127"/>
      <c r="F644" s="123"/>
      <c r="G644" s="123"/>
      <c r="H644" s="123"/>
      <c r="I644" s="127"/>
      <c r="J644" s="127"/>
      <c r="K644" s="181" t="s">
        <v>1400</v>
      </c>
      <c r="L644" s="125" t="s">
        <v>3218</v>
      </c>
      <c r="M644" s="530">
        <f>+'NI-San'!M644+'NI-Ter'!M644+'NI-Soc'!M644+'NI-Ric'!M644+'NI-118'!M644</f>
        <v>0</v>
      </c>
      <c r="N644" s="530">
        <f>+'NI-San'!N644+'NI-Ter'!N644+'NI-Soc'!N644+'NI-Ric'!N644+'NI-118'!N644</f>
        <v>0</v>
      </c>
      <c r="O644" s="126">
        <f t="shared" si="24"/>
        <v>0</v>
      </c>
      <c r="Q644" s="530">
        <f>+'NI-San'!Q644+'NI-Ter'!Q644+'NI-Soc'!Q644+'NI-Ric'!Q644+'NI-118'!Q644</f>
        <v>0</v>
      </c>
      <c r="R644" s="517"/>
      <c r="S644" s="265"/>
      <c r="T644" s="530">
        <f>+'NI-San'!S644+'NI-Ter'!S644+'NI-Soc'!P644+'NI-Ric'!S644+'NI-118'!S644</f>
        <v>0</v>
      </c>
      <c r="U644" s="530">
        <f>+'NI-San'!T644+'NI-Ter'!T644+'NI-Soc'!Q644+'NI-Ric'!T644+'NI-118'!T644</f>
        <v>0</v>
      </c>
      <c r="V644" s="464"/>
      <c r="W644" s="530">
        <f>+'NI-San'!V644+'NI-Ter'!V644+'NI-Soc'!S644+'NI-Ric'!V644+'NI-118'!V644</f>
        <v>0</v>
      </c>
      <c r="X644" s="530">
        <f>+'NI-San'!W644+'NI-Ter'!W644+'NI-Soc'!T644+'NI-Ric'!W644+'NI-118'!W644</f>
        <v>0</v>
      </c>
      <c r="Y644" s="291"/>
      <c r="Z644" s="675"/>
    </row>
    <row r="645" spans="2:26" ht="25.5">
      <c r="B645" s="127" t="s">
        <v>1401</v>
      </c>
      <c r="C645" s="127" t="s">
        <v>3719</v>
      </c>
      <c r="D645" s="127"/>
      <c r="E645" s="127"/>
      <c r="F645" s="123"/>
      <c r="G645" s="123"/>
      <c r="H645" s="123"/>
      <c r="I645" s="127"/>
      <c r="J645" s="127"/>
      <c r="K645" s="181" t="s">
        <v>1402</v>
      </c>
      <c r="L645" s="125" t="s">
        <v>3218</v>
      </c>
      <c r="M645" s="530">
        <f>+'NI-San'!M645+'NI-Ter'!M645+'NI-Soc'!M645+'NI-Ric'!M645+'NI-118'!M645</f>
        <v>0</v>
      </c>
      <c r="N645" s="530">
        <f>+'NI-San'!N645+'NI-Ter'!N645+'NI-Soc'!N645+'NI-Ric'!N645+'NI-118'!N645</f>
        <v>0</v>
      </c>
      <c r="O645" s="126">
        <f t="shared" si="24"/>
        <v>0</v>
      </c>
      <c r="Q645" s="530">
        <f>+'NI-San'!Q645+'NI-Ter'!Q645+'NI-Soc'!Q645+'NI-Ric'!Q645+'NI-118'!Q645</f>
        <v>0</v>
      </c>
      <c r="R645" s="517"/>
      <c r="S645" s="265"/>
      <c r="T645" s="530">
        <f>+'NI-San'!S645+'NI-Ter'!S645+'NI-Soc'!P645+'NI-Ric'!S645+'NI-118'!S645</f>
        <v>0</v>
      </c>
      <c r="U645" s="530">
        <f>+'NI-San'!T645+'NI-Ter'!T645+'NI-Soc'!Q645+'NI-Ric'!T645+'NI-118'!T645</f>
        <v>0</v>
      </c>
      <c r="V645" s="464"/>
      <c r="W645" s="530">
        <f>+'NI-San'!V645+'NI-Ter'!V645+'NI-Soc'!S645+'NI-Ric'!V645+'NI-118'!V645</f>
        <v>0</v>
      </c>
      <c r="X645" s="530">
        <f>+'NI-San'!W645+'NI-Ter'!W645+'NI-Soc'!T645+'NI-Ric'!W645+'NI-118'!W645</f>
        <v>0</v>
      </c>
      <c r="Y645" s="291"/>
      <c r="Z645" s="675"/>
    </row>
    <row r="646" spans="2:26">
      <c r="B646" s="127" t="s">
        <v>1403</v>
      </c>
      <c r="C646" s="127" t="s">
        <v>3720</v>
      </c>
      <c r="D646" s="127"/>
      <c r="E646" s="127"/>
      <c r="F646" s="123"/>
      <c r="G646" s="123"/>
      <c r="H646" s="123"/>
      <c r="I646" s="127"/>
      <c r="J646" s="127"/>
      <c r="K646" s="181" t="s">
        <v>1404</v>
      </c>
      <c r="L646" s="125" t="s">
        <v>3218</v>
      </c>
      <c r="M646" s="530">
        <f>+'NI-San'!M646+'NI-Ter'!M646+'NI-Soc'!M646+'NI-Ric'!M646+'NI-118'!M646</f>
        <v>40</v>
      </c>
      <c r="N646" s="530">
        <f>+'NI-San'!N646+'NI-Ter'!N646+'NI-Soc'!N646+'NI-Ric'!N646+'NI-118'!N646</f>
        <v>1391</v>
      </c>
      <c r="O646" s="126">
        <f t="shared" si="24"/>
        <v>1351</v>
      </c>
      <c r="Q646" s="530">
        <f>+'NI-San'!Q646+'NI-Ter'!Q646+'NI-Soc'!Q646+'NI-Ric'!Q646+'NI-118'!Q646</f>
        <v>0</v>
      </c>
      <c r="R646" s="517"/>
      <c r="S646" s="265"/>
      <c r="T646" s="530">
        <f>+'NI-San'!S646+'NI-Ter'!S646+'NI-Soc'!P646+'NI-Ric'!S646+'NI-118'!S646</f>
        <v>0</v>
      </c>
      <c r="U646" s="530">
        <f>+'NI-San'!T646+'NI-Ter'!T646+'NI-Soc'!Q646+'NI-Ric'!T646+'NI-118'!T646</f>
        <v>0</v>
      </c>
      <c r="V646" s="464"/>
      <c r="W646" s="530">
        <f>+'NI-San'!V646+'NI-Ter'!V646+'NI-Soc'!S646+'NI-Ric'!V646+'NI-118'!V646</f>
        <v>0</v>
      </c>
      <c r="X646" s="530">
        <f>+'NI-San'!W646+'NI-Ter'!W646+'NI-Soc'!T646+'NI-Ric'!W646+'NI-118'!W646</f>
        <v>0</v>
      </c>
      <c r="Y646" s="291"/>
      <c r="Z646" s="675"/>
    </row>
    <row r="647" spans="2:26">
      <c r="B647" s="127" t="s">
        <v>1405</v>
      </c>
      <c r="C647" s="127" t="s">
        <v>3721</v>
      </c>
      <c r="D647" s="127"/>
      <c r="E647" s="127"/>
      <c r="F647" s="123"/>
      <c r="G647" s="123"/>
      <c r="H647" s="123"/>
      <c r="I647" s="127"/>
      <c r="J647" s="127"/>
      <c r="K647" s="181" t="s">
        <v>1407</v>
      </c>
      <c r="L647" s="125" t="s">
        <v>3218</v>
      </c>
      <c r="M647" s="530">
        <f>+'NI-San'!M647+'NI-Ter'!M647+'NI-Soc'!M647+'NI-Ric'!M647+'NI-118'!M647</f>
        <v>0</v>
      </c>
      <c r="N647" s="530">
        <f>+'NI-San'!N647+'NI-Ter'!N647+'NI-Soc'!N647+'NI-Ric'!N647+'NI-118'!N647</f>
        <v>11</v>
      </c>
      <c r="O647" s="126">
        <f t="shared" si="24"/>
        <v>11</v>
      </c>
      <c r="Q647" s="530">
        <f>+'NI-San'!Q647+'NI-Ter'!Q647+'NI-Soc'!Q647+'NI-Ric'!Q647+'NI-118'!Q647</f>
        <v>0</v>
      </c>
      <c r="R647" s="517"/>
      <c r="S647" s="265"/>
      <c r="T647" s="530">
        <f>+'NI-San'!S647+'NI-Ter'!S647+'NI-Soc'!P647+'NI-Ric'!S647+'NI-118'!S647</f>
        <v>0</v>
      </c>
      <c r="U647" s="530">
        <f>+'NI-San'!T647+'NI-Ter'!T647+'NI-Soc'!Q647+'NI-Ric'!T647+'NI-118'!T647</f>
        <v>0</v>
      </c>
      <c r="V647" s="464"/>
      <c r="W647" s="530">
        <f>+'NI-San'!V647+'NI-Ter'!V647+'NI-Soc'!S647+'NI-Ric'!V647+'NI-118'!V647</f>
        <v>0</v>
      </c>
      <c r="X647" s="530">
        <f>+'NI-San'!W647+'NI-Ter'!W647+'NI-Soc'!T647+'NI-Ric'!W647+'NI-118'!W647</f>
        <v>0</v>
      </c>
      <c r="Y647" s="291"/>
      <c r="Z647" s="675"/>
    </row>
    <row r="648" spans="2:26" ht="25.5">
      <c r="B648" s="127" t="s">
        <v>1408</v>
      </c>
      <c r="C648" s="127" t="s">
        <v>3722</v>
      </c>
      <c r="D648" s="127"/>
      <c r="E648" s="127"/>
      <c r="F648" s="123"/>
      <c r="G648" s="123"/>
      <c r="H648" s="123"/>
      <c r="I648" s="127"/>
      <c r="J648" s="127"/>
      <c r="K648" s="181" t="s">
        <v>1409</v>
      </c>
      <c r="L648" s="125" t="s">
        <v>3218</v>
      </c>
      <c r="M648" s="530">
        <f>+'NI-San'!M648+'NI-Ter'!M648+'NI-Soc'!M648+'NI-Ric'!M648+'NI-118'!M648</f>
        <v>0</v>
      </c>
      <c r="N648" s="530">
        <f>+'NI-San'!N648+'NI-Ter'!N648+'NI-Soc'!N648+'NI-Ric'!N648+'NI-118'!N648</f>
        <v>0</v>
      </c>
      <c r="O648" s="126">
        <f t="shared" si="24"/>
        <v>0</v>
      </c>
      <c r="Q648" s="530">
        <f>+'NI-San'!Q648+'NI-Ter'!Q648+'NI-Soc'!Q648+'NI-Ric'!Q648+'NI-118'!Q648</f>
        <v>0</v>
      </c>
      <c r="R648" s="517"/>
      <c r="S648" s="265"/>
      <c r="T648" s="530">
        <f>+'NI-San'!S648+'NI-Ter'!S648+'NI-Soc'!P648+'NI-Ric'!S648+'NI-118'!S648</f>
        <v>0</v>
      </c>
      <c r="U648" s="530">
        <f>+'NI-San'!T648+'NI-Ter'!T648+'NI-Soc'!Q648+'NI-Ric'!T648+'NI-118'!T648</f>
        <v>0</v>
      </c>
      <c r="V648" s="464"/>
      <c r="W648" s="530">
        <f>+'NI-San'!V648+'NI-Ter'!V648+'NI-Soc'!S648+'NI-Ric'!V648+'NI-118'!V648</f>
        <v>0</v>
      </c>
      <c r="X648" s="530">
        <f>+'NI-San'!W648+'NI-Ter'!W648+'NI-Soc'!T648+'NI-Ric'!W648+'NI-118'!W648</f>
        <v>0</v>
      </c>
      <c r="Y648" s="291"/>
      <c r="Z648" s="675"/>
    </row>
    <row r="649" spans="2:26">
      <c r="B649" s="127" t="s">
        <v>1410</v>
      </c>
      <c r="C649" s="127" t="s">
        <v>3723</v>
      </c>
      <c r="D649" s="127"/>
      <c r="E649" s="127"/>
      <c r="F649" s="123"/>
      <c r="G649" s="123"/>
      <c r="H649" s="123"/>
      <c r="I649" s="127"/>
      <c r="J649" s="127"/>
      <c r="K649" s="181" t="s">
        <v>1411</v>
      </c>
      <c r="L649" s="125" t="s">
        <v>3218</v>
      </c>
      <c r="M649" s="530">
        <f>+'NI-San'!M649+'NI-Ter'!M649+'NI-Soc'!M649+'NI-Ric'!M649+'NI-118'!M649</f>
        <v>0</v>
      </c>
      <c r="N649" s="530">
        <f>+'NI-San'!N649+'NI-Ter'!N649+'NI-Soc'!N649+'NI-Ric'!N649+'NI-118'!N649</f>
        <v>0</v>
      </c>
      <c r="O649" s="126">
        <f t="shared" si="24"/>
        <v>0</v>
      </c>
      <c r="Q649" s="530">
        <f>+'NI-San'!Q649+'NI-Ter'!Q649+'NI-Soc'!Q649+'NI-Ric'!Q649+'NI-118'!Q649</f>
        <v>0</v>
      </c>
      <c r="R649" s="517"/>
      <c r="S649" s="265"/>
      <c r="T649" s="530">
        <f>+'NI-San'!S649+'NI-Ter'!S649+'NI-Soc'!P649+'NI-Ric'!S649+'NI-118'!S649</f>
        <v>0</v>
      </c>
      <c r="U649" s="530">
        <f>+'NI-San'!T649+'NI-Ter'!T649+'NI-Soc'!Q649+'NI-Ric'!T649+'NI-118'!T649</f>
        <v>0</v>
      </c>
      <c r="V649" s="464"/>
      <c r="W649" s="530">
        <f>+'NI-San'!V649+'NI-Ter'!V649+'NI-Soc'!S649+'NI-Ric'!V649+'NI-118'!V649</f>
        <v>0</v>
      </c>
      <c r="X649" s="530">
        <f>+'NI-San'!W649+'NI-Ter'!W649+'NI-Soc'!T649+'NI-Ric'!W649+'NI-118'!W649</f>
        <v>0</v>
      </c>
      <c r="Y649" s="291"/>
      <c r="Z649" s="675"/>
    </row>
    <row r="650" spans="2:26" ht="25.5">
      <c r="B650" s="127" t="s">
        <v>1412</v>
      </c>
      <c r="C650" s="127" t="s">
        <v>3724</v>
      </c>
      <c r="D650" s="127"/>
      <c r="E650" s="127"/>
      <c r="F650" s="123"/>
      <c r="G650" s="123"/>
      <c r="H650" s="123"/>
      <c r="I650" s="127"/>
      <c r="J650" s="127"/>
      <c r="K650" s="181" t="s">
        <v>1413</v>
      </c>
      <c r="L650" s="125" t="s">
        <v>3218</v>
      </c>
      <c r="M650" s="530">
        <f>+'NI-San'!M650+'NI-Ter'!M650+'NI-Soc'!M650+'NI-Ric'!M650+'NI-118'!M650</f>
        <v>7</v>
      </c>
      <c r="N650" s="530">
        <f>+'NI-San'!N650+'NI-Ter'!N650+'NI-Soc'!N650+'NI-Ric'!N650+'NI-118'!N650</f>
        <v>15</v>
      </c>
      <c r="O650" s="126">
        <f t="shared" si="24"/>
        <v>8</v>
      </c>
      <c r="Q650" s="530">
        <f>+'NI-San'!Q650+'NI-Ter'!Q650+'NI-Soc'!Q650+'NI-Ric'!Q650+'NI-118'!Q650</f>
        <v>0</v>
      </c>
      <c r="R650" s="517"/>
      <c r="S650" s="265"/>
      <c r="T650" s="530">
        <f>+'NI-San'!S650+'NI-Ter'!S650+'NI-Soc'!P650+'NI-Ric'!S650+'NI-118'!S650</f>
        <v>0</v>
      </c>
      <c r="U650" s="530">
        <f>+'NI-San'!T650+'NI-Ter'!T650+'NI-Soc'!Q650+'NI-Ric'!T650+'NI-118'!T650</f>
        <v>0</v>
      </c>
      <c r="V650" s="464"/>
      <c r="W650" s="530">
        <f>+'NI-San'!V650+'NI-Ter'!V650+'NI-Soc'!S650+'NI-Ric'!V650+'NI-118'!V650</f>
        <v>0</v>
      </c>
      <c r="X650" s="530">
        <f>+'NI-San'!W650+'NI-Ter'!W650+'NI-Soc'!T650+'NI-Ric'!W650+'NI-118'!W650</f>
        <v>0</v>
      </c>
      <c r="Y650" s="291"/>
      <c r="Z650" s="675"/>
    </row>
    <row r="651" spans="2:26">
      <c r="B651" s="127" t="s">
        <v>1414</v>
      </c>
      <c r="C651" s="127" t="s">
        <v>3725</v>
      </c>
      <c r="D651" s="127"/>
      <c r="E651" s="127"/>
      <c r="F651" s="123"/>
      <c r="G651" s="123"/>
      <c r="H651" s="123"/>
      <c r="I651" s="127"/>
      <c r="J651" s="127"/>
      <c r="K651" s="181" t="s">
        <v>1415</v>
      </c>
      <c r="L651" s="125" t="s">
        <v>3218</v>
      </c>
      <c r="M651" s="530">
        <f>+'NI-San'!M651+'NI-Ter'!M651+'NI-Soc'!M651+'NI-Ric'!M651+'NI-118'!M651</f>
        <v>0</v>
      </c>
      <c r="N651" s="530">
        <f>+'NI-San'!N651+'NI-Ter'!N651+'NI-Soc'!N651+'NI-Ric'!N651+'NI-118'!N651</f>
        <v>0</v>
      </c>
      <c r="O651" s="126">
        <f t="shared" si="24"/>
        <v>0</v>
      </c>
      <c r="Q651" s="530">
        <f>+'NI-San'!Q651+'NI-Ter'!Q651+'NI-Soc'!Q651+'NI-Ric'!Q651+'NI-118'!Q651</f>
        <v>0</v>
      </c>
      <c r="R651" s="517"/>
      <c r="S651" s="265"/>
      <c r="T651" s="530">
        <f>+'NI-San'!S651+'NI-Ter'!S651+'NI-Soc'!P651+'NI-Ric'!S651+'NI-118'!S651</f>
        <v>0</v>
      </c>
      <c r="U651" s="530">
        <f>+'NI-San'!T651+'NI-Ter'!T651+'NI-Soc'!Q651+'NI-Ric'!T651+'NI-118'!T651</f>
        <v>0</v>
      </c>
      <c r="V651" s="464"/>
      <c r="W651" s="530">
        <f>+'NI-San'!V651+'NI-Ter'!V651+'NI-Soc'!S651+'NI-Ric'!V651+'NI-118'!V651</f>
        <v>0</v>
      </c>
      <c r="X651" s="530">
        <f>+'NI-San'!W651+'NI-Ter'!W651+'NI-Soc'!T651+'NI-Ric'!W651+'NI-118'!W651</f>
        <v>0</v>
      </c>
      <c r="Y651" s="291"/>
      <c r="Z651" s="675"/>
    </row>
    <row r="652" spans="2:26" ht="25.5">
      <c r="B652" s="127" t="s">
        <v>1416</v>
      </c>
      <c r="C652" s="127" t="s">
        <v>3726</v>
      </c>
      <c r="D652" s="127"/>
      <c r="E652" s="127"/>
      <c r="F652" s="123"/>
      <c r="G652" s="123"/>
      <c r="H652" s="123"/>
      <c r="I652" s="127"/>
      <c r="J652" s="127"/>
      <c r="K652" s="181" t="s">
        <v>1418</v>
      </c>
      <c r="L652" s="125" t="s">
        <v>3218</v>
      </c>
      <c r="M652" s="530">
        <f>+'NI-San'!M652+'NI-Ter'!M652+'NI-Soc'!M652+'NI-Ric'!M652+'NI-118'!M652</f>
        <v>35430</v>
      </c>
      <c r="N652" s="530">
        <f>+'NI-San'!N652+'NI-Ter'!N652+'NI-Soc'!N652+'NI-Ric'!N652+'NI-118'!N652</f>
        <v>35048</v>
      </c>
      <c r="O652" s="126">
        <f t="shared" si="24"/>
        <v>-382</v>
      </c>
      <c r="Q652" s="530">
        <f>+'NI-San'!Q652+'NI-Ter'!Q652+'NI-Soc'!Q652+'NI-Ric'!Q652+'NI-118'!Q652</f>
        <v>0</v>
      </c>
      <c r="R652" s="517"/>
      <c r="S652" s="265"/>
      <c r="T652" s="530">
        <f>+'NI-San'!S652+'NI-Ter'!S652+'NI-Soc'!P652+'NI-Ric'!S652+'NI-118'!S652</f>
        <v>0</v>
      </c>
      <c r="U652" s="530">
        <f>+'NI-San'!T652+'NI-Ter'!T652+'NI-Soc'!Q652+'NI-Ric'!T652+'NI-118'!T652</f>
        <v>0</v>
      </c>
      <c r="V652" s="464"/>
      <c r="W652" s="530">
        <f>+'NI-San'!V652+'NI-Ter'!V652+'NI-Soc'!S652+'NI-Ric'!V652+'NI-118'!V652</f>
        <v>0</v>
      </c>
      <c r="X652" s="530">
        <f>+'NI-San'!W652+'NI-Ter'!W652+'NI-Soc'!T652+'NI-Ric'!W652+'NI-118'!W652</f>
        <v>0</v>
      </c>
      <c r="Y652" s="291"/>
      <c r="Z652" s="675"/>
    </row>
    <row r="653" spans="2:26" ht="25.5" hidden="1">
      <c r="B653" s="127" t="s">
        <v>1419</v>
      </c>
      <c r="C653" s="127" t="s">
        <v>3727</v>
      </c>
      <c r="D653" s="127"/>
      <c r="E653" s="127"/>
      <c r="F653" s="123"/>
      <c r="G653" s="123"/>
      <c r="H653" s="123"/>
      <c r="I653" s="127"/>
      <c r="J653" s="127"/>
      <c r="K653" s="181" t="s">
        <v>1420</v>
      </c>
      <c r="L653" s="125" t="s">
        <v>3218</v>
      </c>
      <c r="M653" s="825"/>
      <c r="N653" s="825"/>
      <c r="O653" s="827"/>
      <c r="Q653" s="825"/>
      <c r="R653" s="517"/>
      <c r="S653" s="265"/>
      <c r="T653" s="530">
        <f>+'NI-San'!S653+'NI-Ter'!S653+'NI-Soc'!P653+'NI-Ric'!S653+'NI-118'!S653</f>
        <v>0</v>
      </c>
      <c r="U653" s="530">
        <f>+'NI-San'!T653+'NI-Ter'!T653+'NI-Soc'!Q653+'NI-Ric'!T653+'NI-118'!T653</f>
        <v>0</v>
      </c>
      <c r="V653" s="464"/>
      <c r="W653" s="530">
        <f>+'NI-San'!V653+'NI-Ter'!V653+'NI-Soc'!S653+'NI-Ric'!V653+'NI-118'!V653</f>
        <v>0</v>
      </c>
      <c r="X653" s="530">
        <f>+'NI-San'!W653+'NI-Ter'!W653+'NI-Soc'!T653+'NI-Ric'!W653+'NI-118'!W653</f>
        <v>0</v>
      </c>
      <c r="Y653" s="291"/>
      <c r="Z653" s="675"/>
    </row>
    <row r="654" spans="2:26" ht="25.5">
      <c r="B654" s="127" t="s">
        <v>1421</v>
      </c>
      <c r="C654" s="127" t="s">
        <v>3728</v>
      </c>
      <c r="D654" s="127"/>
      <c r="E654" s="127"/>
      <c r="F654" s="123"/>
      <c r="G654" s="123"/>
      <c r="H654" s="123"/>
      <c r="I654" s="127"/>
      <c r="J654" s="127"/>
      <c r="K654" s="181" t="s">
        <v>1422</v>
      </c>
      <c r="L654" s="125" t="s">
        <v>3218</v>
      </c>
      <c r="M654" s="530">
        <f>+'NI-San'!M654+'NI-Ter'!M654+'NI-Soc'!M654+'NI-Ric'!M654+'NI-118'!M654</f>
        <v>1632</v>
      </c>
      <c r="N654" s="530">
        <f>+'NI-San'!N654+'NI-Ter'!N654+'NI-Soc'!N654+'NI-Ric'!N654+'NI-118'!N654</f>
        <v>1627</v>
      </c>
      <c r="O654" s="126">
        <f t="shared" si="24"/>
        <v>-5</v>
      </c>
      <c r="Q654" s="530">
        <f>+'NI-San'!Q654+'NI-Ter'!Q654+'NI-Soc'!Q654+'NI-Ric'!Q654+'NI-118'!Q654</f>
        <v>0</v>
      </c>
      <c r="R654" s="517"/>
      <c r="S654" s="265"/>
      <c r="T654" s="530">
        <f>+'NI-San'!S654+'NI-Ter'!S654+'NI-Soc'!P654+'NI-Ric'!S654+'NI-118'!S654</f>
        <v>0</v>
      </c>
      <c r="U654" s="530">
        <f>+'NI-San'!T654+'NI-Ter'!T654+'NI-Soc'!Q654+'NI-Ric'!T654+'NI-118'!T654</f>
        <v>0</v>
      </c>
      <c r="V654" s="464"/>
      <c r="W654" s="530">
        <f>+'NI-San'!V654+'NI-Ter'!V654+'NI-Soc'!S654+'NI-Ric'!V654+'NI-118'!V654</f>
        <v>0</v>
      </c>
      <c r="X654" s="530">
        <f>+'NI-San'!W654+'NI-Ter'!W654+'NI-Soc'!T654+'NI-Ric'!W654+'NI-118'!W654</f>
        <v>0</v>
      </c>
      <c r="Y654" s="291"/>
      <c r="Z654" s="675"/>
    </row>
    <row r="655" spans="2:26" ht="25.5">
      <c r="B655" s="127" t="s">
        <v>1423</v>
      </c>
      <c r="C655" s="127" t="s">
        <v>3729</v>
      </c>
      <c r="D655" s="127"/>
      <c r="E655" s="127"/>
      <c r="F655" s="123"/>
      <c r="G655" s="123"/>
      <c r="H655" s="123"/>
      <c r="I655" s="127"/>
      <c r="J655" s="127"/>
      <c r="K655" s="181" t="s">
        <v>1424</v>
      </c>
      <c r="L655" s="125" t="s">
        <v>3218</v>
      </c>
      <c r="M655" s="530">
        <f>+'NI-San'!M655+'NI-Ter'!M655+'NI-Soc'!M655+'NI-Ric'!M655+'NI-118'!M655</f>
        <v>4108</v>
      </c>
      <c r="N655" s="530">
        <f>+'NI-San'!N655+'NI-Ter'!N655+'NI-Soc'!N655+'NI-Ric'!N655+'NI-118'!N655</f>
        <v>4122</v>
      </c>
      <c r="O655" s="126">
        <f t="shared" si="24"/>
        <v>14</v>
      </c>
      <c r="Q655" s="530">
        <f>+'NI-San'!Q655+'NI-Ter'!Q655+'NI-Soc'!Q655+'NI-Ric'!Q655+'NI-118'!Q655</f>
        <v>0</v>
      </c>
      <c r="R655" s="517"/>
      <c r="S655" s="265"/>
      <c r="T655" s="530">
        <f>+'NI-San'!S655+'NI-Ter'!S655+'NI-Soc'!P655+'NI-Ric'!S655+'NI-118'!S655</f>
        <v>0</v>
      </c>
      <c r="U655" s="530">
        <f>+'NI-San'!T655+'NI-Ter'!T655+'NI-Soc'!Q655+'NI-Ric'!T655+'NI-118'!T655</f>
        <v>0</v>
      </c>
      <c r="V655" s="464"/>
      <c r="W655" s="530">
        <f>+'NI-San'!V655+'NI-Ter'!V655+'NI-Soc'!S655+'NI-Ric'!V655+'NI-118'!V655</f>
        <v>0</v>
      </c>
      <c r="X655" s="530">
        <f>+'NI-San'!W655+'NI-Ter'!W655+'NI-Soc'!T655+'NI-Ric'!W655+'NI-118'!W655</f>
        <v>0</v>
      </c>
      <c r="Y655" s="291"/>
      <c r="Z655" s="675"/>
    </row>
    <row r="656" spans="2:26" ht="38.25">
      <c r="B656" s="127" t="s">
        <v>1425</v>
      </c>
      <c r="C656" s="127" t="s">
        <v>3730</v>
      </c>
      <c r="D656" s="127"/>
      <c r="E656" s="127"/>
      <c r="F656" s="123"/>
      <c r="G656" s="123"/>
      <c r="H656" s="123"/>
      <c r="I656" s="127"/>
      <c r="J656" s="127"/>
      <c r="K656" s="181" t="s">
        <v>1426</v>
      </c>
      <c r="L656" s="125" t="s">
        <v>3218</v>
      </c>
      <c r="M656" s="530">
        <f>+'NI-San'!M656+'NI-Ter'!M656+'NI-Soc'!M656+'NI-Ric'!M656+'NI-118'!M656</f>
        <v>0</v>
      </c>
      <c r="N656" s="530">
        <f>+'NI-San'!N656+'NI-Ter'!N656+'NI-Soc'!N656+'NI-Ric'!N656+'NI-118'!N656</f>
        <v>0</v>
      </c>
      <c r="O656" s="126">
        <f t="shared" si="24"/>
        <v>0</v>
      </c>
      <c r="Q656" s="530">
        <f>+'NI-San'!Q656+'NI-Ter'!Q656+'NI-Soc'!Q656+'NI-Ric'!Q656+'NI-118'!Q656</f>
        <v>0</v>
      </c>
      <c r="R656" s="517"/>
      <c r="S656" s="265"/>
      <c r="T656" s="530">
        <f>+'NI-San'!S656+'NI-Ter'!S656+'NI-Soc'!P656+'NI-Ric'!S656+'NI-118'!S656</f>
        <v>0</v>
      </c>
      <c r="U656" s="530">
        <f>+'NI-San'!T656+'NI-Ter'!T656+'NI-Soc'!Q656+'NI-Ric'!T656+'NI-118'!T656</f>
        <v>0</v>
      </c>
      <c r="V656" s="464"/>
      <c r="W656" s="530">
        <f>+'NI-San'!V656+'NI-Ter'!V656+'NI-Soc'!S656+'NI-Ric'!V656+'NI-118'!V656</f>
        <v>0</v>
      </c>
      <c r="X656" s="530">
        <f>+'NI-San'!W656+'NI-Ter'!W656+'NI-Soc'!T656+'NI-Ric'!W656+'NI-118'!W656</f>
        <v>0</v>
      </c>
      <c r="Y656" s="291"/>
      <c r="Z656" s="675"/>
    </row>
    <row r="657" spans="2:26" ht="25.5" customHeight="1">
      <c r="B657" s="127" t="s">
        <v>1427</v>
      </c>
      <c r="C657" s="127" t="s">
        <v>3731</v>
      </c>
      <c r="D657" s="127"/>
      <c r="E657" s="127"/>
      <c r="F657" s="123"/>
      <c r="G657" s="123"/>
      <c r="H657" s="123"/>
      <c r="I657" s="127"/>
      <c r="J657" s="127"/>
      <c r="K657" s="181" t="s">
        <v>1428</v>
      </c>
      <c r="L657" s="125" t="s">
        <v>3218</v>
      </c>
      <c r="M657" s="530">
        <f>+'NI-San'!M657+'NI-Ter'!M657+'NI-Soc'!M657+'NI-Ric'!M657+'NI-118'!M657</f>
        <v>2742</v>
      </c>
      <c r="N657" s="530">
        <f>+'NI-San'!N657+'NI-Ter'!N657+'NI-Soc'!N657+'NI-Ric'!N657+'NI-118'!N657</f>
        <v>2782</v>
      </c>
      <c r="O657" s="126">
        <f t="shared" si="24"/>
        <v>40</v>
      </c>
      <c r="Q657" s="530">
        <f>+'NI-San'!Q657+'NI-Ter'!Q657+'NI-Soc'!Q657+'NI-Ric'!Q657+'NI-118'!Q657</f>
        <v>0</v>
      </c>
      <c r="R657" s="517"/>
      <c r="S657" s="265"/>
      <c r="T657" s="530">
        <f>+'NI-San'!S657+'NI-Ter'!S657+'NI-Soc'!P657+'NI-Ric'!S657+'NI-118'!S657</f>
        <v>0</v>
      </c>
      <c r="U657" s="530">
        <f>+'NI-San'!T657+'NI-Ter'!T657+'NI-Soc'!Q657+'NI-Ric'!T657+'NI-118'!T657</f>
        <v>0</v>
      </c>
      <c r="V657" s="464"/>
      <c r="W657" s="530">
        <f>+'NI-San'!V657+'NI-Ter'!V657+'NI-Soc'!S657+'NI-Ric'!V657+'NI-118'!V657</f>
        <v>0</v>
      </c>
      <c r="X657" s="530">
        <f>+'NI-San'!W657+'NI-Ter'!W657+'NI-Soc'!T657+'NI-Ric'!W657+'NI-118'!W657</f>
        <v>0</v>
      </c>
      <c r="Y657" s="291"/>
      <c r="Z657" s="675"/>
    </row>
    <row r="658" spans="2:26" ht="38.25">
      <c r="B658" s="127" t="s">
        <v>1429</v>
      </c>
      <c r="C658" s="127" t="s">
        <v>3732</v>
      </c>
      <c r="D658" s="127"/>
      <c r="E658" s="127"/>
      <c r="F658" s="123"/>
      <c r="G658" s="123"/>
      <c r="H658" s="123"/>
      <c r="I658" s="127"/>
      <c r="J658" s="127"/>
      <c r="K658" s="181" t="s">
        <v>1430</v>
      </c>
      <c r="L658" s="125" t="s">
        <v>3218</v>
      </c>
      <c r="M658" s="530">
        <f>+'NI-San'!M658+'NI-Ter'!M658+'NI-Soc'!M658+'NI-Ric'!M658+'NI-118'!M658</f>
        <v>273</v>
      </c>
      <c r="N658" s="530">
        <f>+'NI-San'!N658+'NI-Ter'!N658+'NI-Soc'!N658+'NI-Ric'!N658+'NI-118'!N658</f>
        <v>282</v>
      </c>
      <c r="O658" s="126">
        <f t="shared" si="24"/>
        <v>9</v>
      </c>
      <c r="Q658" s="530">
        <f>+'NI-San'!Q658+'NI-Ter'!Q658+'NI-Soc'!Q658+'NI-Ric'!Q658+'NI-118'!Q658</f>
        <v>0</v>
      </c>
      <c r="R658" s="517"/>
      <c r="S658" s="265"/>
      <c r="T658" s="530">
        <f>+'NI-San'!S658+'NI-Ter'!S658+'NI-Soc'!P658+'NI-Ric'!S658+'NI-118'!S658</f>
        <v>0</v>
      </c>
      <c r="U658" s="530">
        <f>+'NI-San'!T658+'NI-Ter'!T658+'NI-Soc'!Q658+'NI-Ric'!T658+'NI-118'!T658</f>
        <v>0</v>
      </c>
      <c r="V658" s="464"/>
      <c r="W658" s="530">
        <f>+'NI-San'!V658+'NI-Ter'!V658+'NI-Soc'!S658+'NI-Ric'!V658+'NI-118'!V658</f>
        <v>0</v>
      </c>
      <c r="X658" s="530">
        <f>+'NI-San'!W658+'NI-Ter'!W658+'NI-Soc'!T658+'NI-Ric'!W658+'NI-118'!W658</f>
        <v>0</v>
      </c>
      <c r="Y658" s="291"/>
      <c r="Z658" s="675"/>
    </row>
    <row r="659" spans="2:26" ht="25.5">
      <c r="B659" s="127" t="s">
        <v>1431</v>
      </c>
      <c r="C659" s="127" t="s">
        <v>3733</v>
      </c>
      <c r="D659" s="127"/>
      <c r="E659" s="127"/>
      <c r="F659" s="123"/>
      <c r="G659" s="123"/>
      <c r="H659" s="123"/>
      <c r="I659" s="127"/>
      <c r="J659" s="127"/>
      <c r="K659" s="181" t="s">
        <v>1432</v>
      </c>
      <c r="L659" s="125" t="s">
        <v>3218</v>
      </c>
      <c r="M659" s="530">
        <f>+'NI-San'!M659+'NI-Ter'!M659+'NI-Soc'!M659+'NI-Ric'!M659+'NI-118'!M659</f>
        <v>367</v>
      </c>
      <c r="N659" s="530">
        <f>+'NI-San'!N659+'NI-Ter'!N659+'NI-Soc'!N659+'NI-Ric'!N659+'NI-118'!N659</f>
        <v>472</v>
      </c>
      <c r="O659" s="126">
        <f t="shared" si="24"/>
        <v>105</v>
      </c>
      <c r="Q659" s="530">
        <f>+'NI-San'!Q659+'NI-Ter'!Q659+'NI-Soc'!Q659+'NI-Ric'!Q659+'NI-118'!Q659</f>
        <v>0</v>
      </c>
      <c r="R659" s="517"/>
      <c r="S659" s="265"/>
      <c r="T659" s="530">
        <f>+'NI-San'!S659+'NI-Ter'!S659+'NI-Soc'!P659+'NI-Ric'!S659+'NI-118'!S659</f>
        <v>0</v>
      </c>
      <c r="U659" s="530">
        <f>+'NI-San'!T659+'NI-Ter'!T659+'NI-Soc'!Q659+'NI-Ric'!T659+'NI-118'!T659</f>
        <v>0</v>
      </c>
      <c r="V659" s="464"/>
      <c r="W659" s="530">
        <f>+'NI-San'!V659+'NI-Ter'!V659+'NI-Soc'!S659+'NI-Ric'!V659+'NI-118'!V659</f>
        <v>0</v>
      </c>
      <c r="X659" s="530">
        <f>+'NI-San'!W659+'NI-Ter'!W659+'NI-Soc'!T659+'NI-Ric'!W659+'NI-118'!W659</f>
        <v>0</v>
      </c>
      <c r="Y659" s="291"/>
      <c r="Z659" s="675"/>
    </row>
    <row r="660" spans="2:26" ht="25.5">
      <c r="B660" s="127" t="s">
        <v>1433</v>
      </c>
      <c r="C660" s="127" t="s">
        <v>3734</v>
      </c>
      <c r="D660" s="127"/>
      <c r="E660" s="127"/>
      <c r="F660" s="123"/>
      <c r="G660" s="123"/>
      <c r="H660" s="123"/>
      <c r="I660" s="127"/>
      <c r="J660" s="127"/>
      <c r="K660" s="181" t="s">
        <v>1434</v>
      </c>
      <c r="L660" s="125" t="s">
        <v>3218</v>
      </c>
      <c r="M660" s="530">
        <f>+'NI-San'!M660+'NI-Ter'!M660+'NI-Soc'!M660+'NI-Ric'!M660+'NI-118'!M660</f>
        <v>1792</v>
      </c>
      <c r="N660" s="530">
        <f>+'NI-San'!N660+'NI-Ter'!N660+'NI-Soc'!N660+'NI-Ric'!N660+'NI-118'!N660</f>
        <v>1411</v>
      </c>
      <c r="O660" s="126">
        <f t="shared" si="24"/>
        <v>-381</v>
      </c>
      <c r="Q660" s="530">
        <f>+'NI-San'!Q660+'NI-Ter'!Q660+'NI-Soc'!Q660+'NI-Ric'!Q660+'NI-118'!Q660</f>
        <v>0</v>
      </c>
      <c r="R660" s="517"/>
      <c r="S660" s="265"/>
      <c r="T660" s="530">
        <f>+'NI-San'!S660+'NI-Ter'!S660+'NI-Soc'!P660+'NI-Ric'!S660+'NI-118'!S660</f>
        <v>0</v>
      </c>
      <c r="U660" s="530">
        <f>+'NI-San'!T660+'NI-Ter'!T660+'NI-Soc'!Q660+'NI-Ric'!T660+'NI-118'!T660</f>
        <v>0</v>
      </c>
      <c r="V660" s="464"/>
      <c r="W660" s="530">
        <f>+'NI-San'!V660+'NI-Ter'!V660+'NI-Soc'!S660+'NI-Ric'!V660+'NI-118'!V660</f>
        <v>0</v>
      </c>
      <c r="X660" s="530">
        <f>+'NI-San'!W660+'NI-Ter'!W660+'NI-Soc'!T660+'NI-Ric'!W660+'NI-118'!W660</f>
        <v>0</v>
      </c>
      <c r="Y660" s="291"/>
      <c r="Z660" s="675"/>
    </row>
    <row r="661" spans="2:26" ht="25.5">
      <c r="B661" s="127" t="s">
        <v>1435</v>
      </c>
      <c r="C661" s="127" t="s">
        <v>3735</v>
      </c>
      <c r="D661" s="127"/>
      <c r="E661" s="127"/>
      <c r="F661" s="123"/>
      <c r="G661" s="123"/>
      <c r="H661" s="123"/>
      <c r="I661" s="127"/>
      <c r="J661" s="127"/>
      <c r="K661" s="181" t="s">
        <v>1436</v>
      </c>
      <c r="L661" s="125" t="s">
        <v>3218</v>
      </c>
      <c r="M661" s="530">
        <f>+'NI-San'!M661+'NI-Ter'!M661+'NI-Soc'!M661+'NI-Ric'!M661+'NI-118'!M661</f>
        <v>0</v>
      </c>
      <c r="N661" s="530">
        <f>+'NI-San'!N661+'NI-Ter'!N661+'NI-Soc'!N661+'NI-Ric'!N661+'NI-118'!N661</f>
        <v>0</v>
      </c>
      <c r="O661" s="126">
        <f t="shared" si="24"/>
        <v>0</v>
      </c>
      <c r="Q661" s="530">
        <f>+'NI-San'!Q661+'NI-Ter'!Q661+'NI-Soc'!Q661+'NI-Ric'!Q661+'NI-118'!Q661</f>
        <v>0</v>
      </c>
      <c r="R661" s="517"/>
      <c r="S661" s="265"/>
      <c r="T661" s="530">
        <f>+'NI-San'!S661+'NI-Ter'!S661+'NI-Soc'!P661+'NI-Ric'!S661+'NI-118'!S661</f>
        <v>0</v>
      </c>
      <c r="U661" s="530">
        <f>+'NI-San'!T661+'NI-Ter'!T661+'NI-Soc'!Q661+'NI-Ric'!T661+'NI-118'!T661</f>
        <v>0</v>
      </c>
      <c r="V661" s="464"/>
      <c r="W661" s="530">
        <f>+'NI-San'!V661+'NI-Ter'!V661+'NI-Soc'!S661+'NI-Ric'!V661+'NI-118'!V661</f>
        <v>0</v>
      </c>
      <c r="X661" s="530">
        <f>+'NI-San'!W661+'NI-Ter'!W661+'NI-Soc'!T661+'NI-Ric'!W661+'NI-118'!W661</f>
        <v>0</v>
      </c>
      <c r="Y661" s="291"/>
      <c r="Z661" s="675"/>
    </row>
    <row r="662" spans="2:26" ht="25.5" hidden="1">
      <c r="B662" s="127" t="s">
        <v>1437</v>
      </c>
      <c r="C662" s="127" t="s">
        <v>3736</v>
      </c>
      <c r="D662" s="127"/>
      <c r="E662" s="127"/>
      <c r="F662" s="123"/>
      <c r="G662" s="123"/>
      <c r="H662" s="123"/>
      <c r="I662" s="127"/>
      <c r="J662" s="127"/>
      <c r="K662" s="181" t="s">
        <v>1438</v>
      </c>
      <c r="L662" s="125" t="s">
        <v>3218</v>
      </c>
      <c r="M662" s="825"/>
      <c r="N662" s="825"/>
      <c r="O662" s="827"/>
      <c r="Q662" s="825"/>
      <c r="R662" s="517"/>
      <c r="S662" s="265"/>
      <c r="T662" s="530">
        <f>+'NI-San'!S662+'NI-Ter'!S662+'NI-Soc'!P662+'NI-Ric'!S662+'NI-118'!S662</f>
        <v>0</v>
      </c>
      <c r="U662" s="530">
        <f>+'NI-San'!T662+'NI-Ter'!T662+'NI-Soc'!Q662+'NI-Ric'!T662+'NI-118'!T662</f>
        <v>0</v>
      </c>
      <c r="V662" s="464"/>
      <c r="W662" s="530">
        <f>+'NI-San'!V662+'NI-Ter'!V662+'NI-Soc'!S662+'NI-Ric'!V662+'NI-118'!V662</f>
        <v>0</v>
      </c>
      <c r="X662" s="530">
        <f>+'NI-San'!W662+'NI-Ter'!W662+'NI-Soc'!T662+'NI-Ric'!W662+'NI-118'!W662</f>
        <v>0</v>
      </c>
      <c r="Y662" s="291"/>
      <c r="Z662" s="675"/>
    </row>
    <row r="663" spans="2:26" ht="25.5">
      <c r="B663" s="127" t="s">
        <v>1439</v>
      </c>
      <c r="C663" s="127" t="s">
        <v>3737</v>
      </c>
      <c r="D663" s="127"/>
      <c r="E663" s="127"/>
      <c r="F663" s="123"/>
      <c r="G663" s="123"/>
      <c r="H663" s="123"/>
      <c r="I663" s="127"/>
      <c r="J663" s="127"/>
      <c r="K663" s="181" t="s">
        <v>1440</v>
      </c>
      <c r="L663" s="125" t="s">
        <v>3218</v>
      </c>
      <c r="M663" s="530">
        <f>+'NI-San'!M663+'NI-Ter'!M663+'NI-Soc'!M663+'NI-Ric'!M663+'NI-118'!M663</f>
        <v>0</v>
      </c>
      <c r="N663" s="530">
        <f>+'NI-San'!N663+'NI-Ter'!N663+'NI-Soc'!N663+'NI-Ric'!N663+'NI-118'!N663</f>
        <v>0</v>
      </c>
      <c r="O663" s="126">
        <f t="shared" si="24"/>
        <v>0</v>
      </c>
      <c r="Q663" s="530">
        <f>+'NI-San'!Q663+'NI-Ter'!Q663+'NI-Soc'!Q663+'NI-Ric'!Q663+'NI-118'!Q663</f>
        <v>0</v>
      </c>
      <c r="R663" s="517"/>
      <c r="S663" s="265"/>
      <c r="T663" s="530">
        <f>+'NI-San'!S663+'NI-Ter'!S663+'NI-Soc'!P663+'NI-Ric'!S663+'NI-118'!S663</f>
        <v>0</v>
      </c>
      <c r="U663" s="530">
        <f>+'NI-San'!T663+'NI-Ter'!T663+'NI-Soc'!Q663+'NI-Ric'!T663+'NI-118'!T663</f>
        <v>0</v>
      </c>
      <c r="V663" s="464"/>
      <c r="W663" s="530">
        <f>+'NI-San'!V663+'NI-Ter'!V663+'NI-Soc'!S663+'NI-Ric'!V663+'NI-118'!V663</f>
        <v>0</v>
      </c>
      <c r="X663" s="530">
        <f>+'NI-San'!W663+'NI-Ter'!W663+'NI-Soc'!T663+'NI-Ric'!W663+'NI-118'!W663</f>
        <v>0</v>
      </c>
      <c r="Y663" s="291"/>
      <c r="Z663" s="675"/>
    </row>
    <row r="664" spans="2:26" ht="25.5">
      <c r="B664" s="127" t="s">
        <v>1441</v>
      </c>
      <c r="C664" s="127" t="s">
        <v>3738</v>
      </c>
      <c r="D664" s="127"/>
      <c r="E664" s="127"/>
      <c r="F664" s="123"/>
      <c r="G664" s="123"/>
      <c r="H664" s="123"/>
      <c r="I664" s="127"/>
      <c r="J664" s="127"/>
      <c r="K664" s="181" t="s">
        <v>1442</v>
      </c>
      <c r="L664" s="125" t="s">
        <v>3218</v>
      </c>
      <c r="M664" s="530">
        <f>+'NI-San'!M664+'NI-Ter'!M664+'NI-Soc'!M664+'NI-Ric'!M664+'NI-118'!M664</f>
        <v>0</v>
      </c>
      <c r="N664" s="530">
        <f>+'NI-San'!N664+'NI-Ter'!N664+'NI-Soc'!N664+'NI-Ric'!N664+'NI-118'!N664</f>
        <v>0</v>
      </c>
      <c r="O664" s="126">
        <f t="shared" si="24"/>
        <v>0</v>
      </c>
      <c r="Q664" s="530">
        <f>+'NI-San'!Q664+'NI-Ter'!Q664+'NI-Soc'!Q664+'NI-Ric'!Q664+'NI-118'!Q664</f>
        <v>0</v>
      </c>
      <c r="R664" s="517"/>
      <c r="S664" s="265"/>
      <c r="T664" s="530">
        <f>+'NI-San'!S664+'NI-Ter'!S664+'NI-Soc'!P664+'NI-Ric'!S664+'NI-118'!S664</f>
        <v>0</v>
      </c>
      <c r="U664" s="530">
        <f>+'NI-San'!T664+'NI-Ter'!T664+'NI-Soc'!Q664+'NI-Ric'!T664+'NI-118'!T664</f>
        <v>0</v>
      </c>
      <c r="V664" s="464"/>
      <c r="W664" s="530">
        <f>+'NI-San'!V664+'NI-Ter'!V664+'NI-Soc'!S664+'NI-Ric'!V664+'NI-118'!V664</f>
        <v>0</v>
      </c>
      <c r="X664" s="530">
        <f>+'NI-San'!W664+'NI-Ter'!W664+'NI-Soc'!T664+'NI-Ric'!W664+'NI-118'!W664</f>
        <v>0</v>
      </c>
      <c r="Y664" s="291"/>
      <c r="Z664" s="675"/>
    </row>
    <row r="665" spans="2:26" ht="38.25">
      <c r="B665" s="127" t="s">
        <v>1443</v>
      </c>
      <c r="C665" s="127" t="s">
        <v>3739</v>
      </c>
      <c r="D665" s="127"/>
      <c r="E665" s="127"/>
      <c r="F665" s="123"/>
      <c r="G665" s="123"/>
      <c r="H665" s="123"/>
      <c r="I665" s="127"/>
      <c r="J665" s="127"/>
      <c r="K665" s="181" t="s">
        <v>1444</v>
      </c>
      <c r="L665" s="125" t="s">
        <v>3218</v>
      </c>
      <c r="M665" s="530">
        <f>+'NI-San'!M665+'NI-Ter'!M665+'NI-Soc'!M665+'NI-Ric'!M665+'NI-118'!M665</f>
        <v>0</v>
      </c>
      <c r="N665" s="530">
        <f>+'NI-San'!N665+'NI-Ter'!N665+'NI-Soc'!N665+'NI-Ric'!N665+'NI-118'!N665</f>
        <v>0</v>
      </c>
      <c r="O665" s="126">
        <f t="shared" si="24"/>
        <v>0</v>
      </c>
      <c r="Q665" s="530">
        <f>+'NI-San'!Q665+'NI-Ter'!Q665+'NI-Soc'!Q665+'NI-Ric'!Q665+'NI-118'!Q665</f>
        <v>0</v>
      </c>
      <c r="R665" s="517"/>
      <c r="S665" s="265"/>
      <c r="T665" s="530">
        <f>+'NI-San'!S665+'NI-Ter'!S665+'NI-Soc'!P665+'NI-Ric'!S665+'NI-118'!S665</f>
        <v>0</v>
      </c>
      <c r="U665" s="530">
        <f>+'NI-San'!T665+'NI-Ter'!T665+'NI-Soc'!Q665+'NI-Ric'!T665+'NI-118'!T665</f>
        <v>0</v>
      </c>
      <c r="V665" s="464"/>
      <c r="W665" s="530">
        <f>+'NI-San'!V665+'NI-Ter'!V665+'NI-Soc'!S665+'NI-Ric'!V665+'NI-118'!V665</f>
        <v>0</v>
      </c>
      <c r="X665" s="530">
        <f>+'NI-San'!W665+'NI-Ter'!W665+'NI-Soc'!T665+'NI-Ric'!W665+'NI-118'!W665</f>
        <v>0</v>
      </c>
      <c r="Y665" s="291"/>
      <c r="Z665" s="675"/>
    </row>
    <row r="666" spans="2:26" ht="38.25">
      <c r="B666" s="127" t="s">
        <v>1445</v>
      </c>
      <c r="C666" s="127" t="s">
        <v>3740</v>
      </c>
      <c r="D666" s="127"/>
      <c r="E666" s="127"/>
      <c r="F666" s="123"/>
      <c r="G666" s="123"/>
      <c r="H666" s="123"/>
      <c r="I666" s="127"/>
      <c r="J666" s="127"/>
      <c r="K666" s="181" t="s">
        <v>1446</v>
      </c>
      <c r="L666" s="125" t="s">
        <v>3218</v>
      </c>
      <c r="M666" s="530">
        <f>+'NI-San'!M666+'NI-Ter'!M666+'NI-Soc'!M666+'NI-Ric'!M666+'NI-118'!M666</f>
        <v>0</v>
      </c>
      <c r="N666" s="530">
        <f>+'NI-San'!N666+'NI-Ter'!N666+'NI-Soc'!N666+'NI-Ric'!N666+'NI-118'!N666</f>
        <v>0</v>
      </c>
      <c r="O666" s="126">
        <f t="shared" si="24"/>
        <v>0</v>
      </c>
      <c r="Q666" s="530">
        <f>+'NI-San'!Q666+'NI-Ter'!Q666+'NI-Soc'!Q666+'NI-Ric'!Q666+'NI-118'!Q666</f>
        <v>0</v>
      </c>
      <c r="R666" s="517"/>
      <c r="S666" s="265"/>
      <c r="T666" s="530">
        <f>+'NI-San'!S666+'NI-Ter'!S666+'NI-Soc'!P666+'NI-Ric'!S666+'NI-118'!S666</f>
        <v>0</v>
      </c>
      <c r="U666" s="530">
        <f>+'NI-San'!T666+'NI-Ter'!T666+'NI-Soc'!Q666+'NI-Ric'!T666+'NI-118'!T666</f>
        <v>0</v>
      </c>
      <c r="V666" s="464"/>
      <c r="W666" s="530">
        <f>+'NI-San'!V666+'NI-Ter'!V666+'NI-Soc'!S666+'NI-Ric'!V666+'NI-118'!V666</f>
        <v>0</v>
      </c>
      <c r="X666" s="530">
        <f>+'NI-San'!W666+'NI-Ter'!W666+'NI-Soc'!T666+'NI-Ric'!W666+'NI-118'!W666</f>
        <v>0</v>
      </c>
      <c r="Y666" s="291"/>
      <c r="Z666" s="675"/>
    </row>
    <row r="667" spans="2:26" ht="38.25">
      <c r="B667" s="127" t="s">
        <v>1447</v>
      </c>
      <c r="C667" s="127" t="s">
        <v>3741</v>
      </c>
      <c r="D667" s="127"/>
      <c r="E667" s="127"/>
      <c r="F667" s="123"/>
      <c r="G667" s="123"/>
      <c r="H667" s="123"/>
      <c r="I667" s="127"/>
      <c r="J667" s="127"/>
      <c r="K667" s="181" t="s">
        <v>1448</v>
      </c>
      <c r="L667" s="125" t="s">
        <v>3218</v>
      </c>
      <c r="M667" s="530">
        <f>+'NI-San'!M667+'NI-Ter'!M667+'NI-Soc'!M667+'NI-Ric'!M667+'NI-118'!M667</f>
        <v>0</v>
      </c>
      <c r="N667" s="530">
        <f>+'NI-San'!N667+'NI-Ter'!N667+'NI-Soc'!N667+'NI-Ric'!N667+'NI-118'!N667</f>
        <v>0</v>
      </c>
      <c r="O667" s="126">
        <f t="shared" si="24"/>
        <v>0</v>
      </c>
      <c r="Q667" s="530">
        <f>+'NI-San'!Q667+'NI-Ter'!Q667+'NI-Soc'!Q667+'NI-Ric'!Q667+'NI-118'!Q667</f>
        <v>0</v>
      </c>
      <c r="R667" s="517"/>
      <c r="S667" s="265"/>
      <c r="T667" s="530">
        <f>+'NI-San'!S667+'NI-Ter'!S667+'NI-Soc'!P667+'NI-Ric'!S667+'NI-118'!S667</f>
        <v>0</v>
      </c>
      <c r="U667" s="530">
        <f>+'NI-San'!T667+'NI-Ter'!T667+'NI-Soc'!Q667+'NI-Ric'!T667+'NI-118'!T667</f>
        <v>0</v>
      </c>
      <c r="V667" s="464"/>
      <c r="W667" s="530">
        <f>+'NI-San'!V667+'NI-Ter'!V667+'NI-Soc'!S667+'NI-Ric'!V667+'NI-118'!V667</f>
        <v>0</v>
      </c>
      <c r="X667" s="530">
        <f>+'NI-San'!W667+'NI-Ter'!W667+'NI-Soc'!T667+'NI-Ric'!W667+'NI-118'!W667</f>
        <v>0</v>
      </c>
      <c r="Y667" s="291"/>
      <c r="Z667" s="675"/>
    </row>
    <row r="668" spans="2:26" ht="25.5">
      <c r="B668" s="127" t="s">
        <v>1449</v>
      </c>
      <c r="C668" s="127" t="s">
        <v>3742</v>
      </c>
      <c r="D668" s="127"/>
      <c r="E668" s="127"/>
      <c r="F668" s="123"/>
      <c r="G668" s="123"/>
      <c r="H668" s="123"/>
      <c r="I668" s="127"/>
      <c r="J668" s="127"/>
      <c r="K668" s="181" t="s">
        <v>1450</v>
      </c>
      <c r="L668" s="125" t="s">
        <v>3218</v>
      </c>
      <c r="M668" s="530">
        <f>+'NI-San'!M668+'NI-Ter'!M668+'NI-Soc'!M668+'NI-Ric'!M668+'NI-118'!M668</f>
        <v>0</v>
      </c>
      <c r="N668" s="530">
        <f>+'NI-San'!N668+'NI-Ter'!N668+'NI-Soc'!N668+'NI-Ric'!N668+'NI-118'!N668</f>
        <v>0</v>
      </c>
      <c r="O668" s="126">
        <f t="shared" si="24"/>
        <v>0</v>
      </c>
      <c r="Q668" s="530">
        <f>+'NI-San'!Q668+'NI-Ter'!Q668+'NI-Soc'!Q668+'NI-Ric'!Q668+'NI-118'!Q668</f>
        <v>0</v>
      </c>
      <c r="R668" s="517"/>
      <c r="S668" s="265"/>
      <c r="T668" s="530">
        <f>+'NI-San'!S668+'NI-Ter'!S668+'NI-Soc'!P668+'NI-Ric'!S668+'NI-118'!S668</f>
        <v>0</v>
      </c>
      <c r="U668" s="530">
        <f>+'NI-San'!T668+'NI-Ter'!T668+'NI-Soc'!Q668+'NI-Ric'!T668+'NI-118'!T668</f>
        <v>0</v>
      </c>
      <c r="V668" s="464"/>
      <c r="W668" s="530">
        <f>+'NI-San'!V668+'NI-Ter'!V668+'NI-Soc'!S668+'NI-Ric'!V668+'NI-118'!V668</f>
        <v>0</v>
      </c>
      <c r="X668" s="530">
        <f>+'NI-San'!W668+'NI-Ter'!W668+'NI-Soc'!T668+'NI-Ric'!W668+'NI-118'!W668</f>
        <v>0</v>
      </c>
      <c r="Y668" s="291"/>
      <c r="Z668" s="675"/>
    </row>
    <row r="669" spans="2:26" ht="25.5">
      <c r="B669" s="127" t="s">
        <v>1451</v>
      </c>
      <c r="C669" s="127" t="s">
        <v>3743</v>
      </c>
      <c r="D669" s="127"/>
      <c r="E669" s="127"/>
      <c r="F669" s="123"/>
      <c r="G669" s="123"/>
      <c r="H669" s="123"/>
      <c r="I669" s="127"/>
      <c r="J669" s="127"/>
      <c r="K669" s="181" t="s">
        <v>1452</v>
      </c>
      <c r="L669" s="125" t="s">
        <v>3218</v>
      </c>
      <c r="M669" s="530">
        <f>+'NI-San'!M669+'NI-Ter'!M669+'NI-Soc'!M669+'NI-Ric'!M669+'NI-118'!M669</f>
        <v>0</v>
      </c>
      <c r="N669" s="530">
        <f>+'NI-San'!N669+'NI-Ter'!N669+'NI-Soc'!N669+'NI-Ric'!N669+'NI-118'!N669</f>
        <v>0</v>
      </c>
      <c r="O669" s="126">
        <f t="shared" si="24"/>
        <v>0</v>
      </c>
      <c r="Q669" s="530">
        <f>+'NI-San'!Q669+'NI-Ter'!Q669+'NI-Soc'!Q669+'NI-Ric'!Q669+'NI-118'!Q669</f>
        <v>0</v>
      </c>
      <c r="R669" s="517"/>
      <c r="S669" s="265"/>
      <c r="T669" s="530">
        <f>+'NI-San'!S669+'NI-Ter'!S669+'NI-Soc'!P669+'NI-Ric'!S669+'NI-118'!S669</f>
        <v>0</v>
      </c>
      <c r="U669" s="530">
        <f>+'NI-San'!T669+'NI-Ter'!T669+'NI-Soc'!Q669+'NI-Ric'!T669+'NI-118'!T669</f>
        <v>0</v>
      </c>
      <c r="V669" s="464"/>
      <c r="W669" s="530">
        <f>+'NI-San'!V669+'NI-Ter'!V669+'NI-Soc'!S669+'NI-Ric'!V669+'NI-118'!V669</f>
        <v>0</v>
      </c>
      <c r="X669" s="530">
        <f>+'NI-San'!W669+'NI-Ter'!W669+'NI-Soc'!T669+'NI-Ric'!W669+'NI-118'!W669</f>
        <v>0</v>
      </c>
      <c r="Y669" s="291"/>
      <c r="Z669" s="675"/>
    </row>
    <row r="670" spans="2:26" ht="25.5">
      <c r="B670" s="751" t="s">
        <v>1453</v>
      </c>
      <c r="C670" s="751" t="s">
        <v>3744</v>
      </c>
      <c r="D670" s="751"/>
      <c r="E670" s="752"/>
      <c r="F670" s="752"/>
      <c r="G670" s="752"/>
      <c r="H670" s="752"/>
      <c r="I670" s="751"/>
      <c r="J670" s="751"/>
      <c r="K670" s="257" t="s">
        <v>1454</v>
      </c>
      <c r="L670" s="753" t="s">
        <v>3218</v>
      </c>
      <c r="M670" s="530">
        <f>+'NI-San'!M670+'NI-Ter'!M670+'NI-Soc'!M675+'NI-Ric'!M670+'NI-118'!M670</f>
        <v>0</v>
      </c>
      <c r="N670" s="530">
        <f>+'NI-San'!N670+'NI-Ter'!N670+'NI-Soc'!N675+'NI-Ric'!N670+'NI-118'!N670</f>
        <v>0</v>
      </c>
      <c r="O670" s="126">
        <f t="shared" si="24"/>
        <v>0</v>
      </c>
      <c r="Q670" s="530">
        <f>+'NI-San'!Q670+'NI-Ter'!Q670+'NI-Soc'!Q675+'NI-Ric'!Q670+'NI-118'!Q670</f>
        <v>0</v>
      </c>
      <c r="R670" s="517"/>
      <c r="S670" s="265"/>
      <c r="T670" s="530">
        <f>+'NI-San'!S670+'NI-Ter'!S670+'NI-Soc'!P670+'NI-Ric'!S670+'NI-118'!S670</f>
        <v>0</v>
      </c>
      <c r="U670" s="530">
        <f>+'NI-San'!T670+'NI-Ter'!T670+'NI-Soc'!Q670+'NI-Ric'!T670+'NI-118'!T670</f>
        <v>0</v>
      </c>
      <c r="V670" s="464"/>
      <c r="W670" s="530">
        <f>+'NI-San'!V670+'NI-Ter'!V670+'NI-Soc'!S670+'NI-Ric'!V670+'NI-118'!V670</f>
        <v>0</v>
      </c>
      <c r="X670" s="530">
        <f>+'NI-San'!W670+'NI-Ter'!W670+'NI-Soc'!T670+'NI-Ric'!W670+'NI-118'!W670</f>
        <v>0</v>
      </c>
      <c r="Y670" s="291"/>
      <c r="Z670" s="675"/>
    </row>
    <row r="671" spans="2:26" ht="25.5">
      <c r="B671" s="751" t="s">
        <v>1455</v>
      </c>
      <c r="C671" s="751" t="s">
        <v>3745</v>
      </c>
      <c r="D671" s="751"/>
      <c r="E671" s="752"/>
      <c r="F671" s="752"/>
      <c r="G671" s="752"/>
      <c r="H671" s="752"/>
      <c r="I671" s="751"/>
      <c r="J671" s="751"/>
      <c r="K671" s="257" t="s">
        <v>1456</v>
      </c>
      <c r="L671" s="753" t="s">
        <v>3218</v>
      </c>
      <c r="M671" s="530">
        <f>+'NI-San'!M671+'NI-Ter'!M671+'NI-Soc'!M676+'NI-Ric'!M671+'NI-118'!M671</f>
        <v>0</v>
      </c>
      <c r="N671" s="530">
        <f>+'NI-San'!N671+'NI-Ter'!N671+'NI-Soc'!N676+'NI-Ric'!N671+'NI-118'!N671</f>
        <v>0</v>
      </c>
      <c r="O671" s="126">
        <f t="shared" si="24"/>
        <v>0</v>
      </c>
      <c r="Q671" s="530">
        <f>+'NI-San'!Q671+'NI-Ter'!Q671+'NI-Soc'!Q676+'NI-Ric'!Q671+'NI-118'!Q671</f>
        <v>0</v>
      </c>
      <c r="R671" s="517"/>
      <c r="S671" s="265"/>
      <c r="T671" s="530">
        <f>+'NI-San'!S671+'NI-Ter'!S671+'NI-Soc'!P671+'NI-Ric'!S671+'NI-118'!S671</f>
        <v>0</v>
      </c>
      <c r="U671" s="530">
        <f>+'NI-San'!T671+'NI-Ter'!T671+'NI-Soc'!Q671+'NI-Ric'!T671+'NI-118'!T671</f>
        <v>0</v>
      </c>
      <c r="V671" s="464"/>
      <c r="W671" s="530">
        <f>+'NI-San'!V671+'NI-Ter'!V671+'NI-Soc'!S671+'NI-Ric'!V671+'NI-118'!V671</f>
        <v>0</v>
      </c>
      <c r="X671" s="530">
        <f>+'NI-San'!W671+'NI-Ter'!W671+'NI-Soc'!T671+'NI-Ric'!W671+'NI-118'!W671</f>
        <v>0</v>
      </c>
      <c r="Y671" s="291"/>
      <c r="Z671" s="675"/>
    </row>
    <row r="672" spans="2:26" ht="25.5">
      <c r="B672" s="751" t="s">
        <v>1457</v>
      </c>
      <c r="C672" s="751" t="s">
        <v>3746</v>
      </c>
      <c r="D672" s="751"/>
      <c r="E672" s="752"/>
      <c r="F672" s="752"/>
      <c r="G672" s="752"/>
      <c r="H672" s="752"/>
      <c r="I672" s="751"/>
      <c r="J672" s="751"/>
      <c r="K672" s="257" t="s">
        <v>1458</v>
      </c>
      <c r="L672" s="753" t="s">
        <v>3218</v>
      </c>
      <c r="M672" s="530">
        <f>+'NI-San'!M672+'NI-Ter'!M672+'NI-Soc'!M677+'NI-Ric'!M672+'NI-118'!M672</f>
        <v>52</v>
      </c>
      <c r="N672" s="530">
        <f>+'NI-San'!N672+'NI-Ter'!N672+'NI-Soc'!N677+'NI-Ric'!N672+'NI-118'!N672</f>
        <v>0</v>
      </c>
      <c r="O672" s="126">
        <f t="shared" si="24"/>
        <v>-52</v>
      </c>
      <c r="Q672" s="530">
        <f>+'NI-San'!Q672+'NI-Ter'!Q672+'NI-Soc'!Q677+'NI-Ric'!Q672+'NI-118'!Q672</f>
        <v>0</v>
      </c>
      <c r="R672" s="517"/>
      <c r="S672" s="265"/>
      <c r="T672" s="530">
        <f>+'NI-San'!S672+'NI-Ter'!S672+'NI-Soc'!P672+'NI-Ric'!S672+'NI-118'!S672</f>
        <v>0</v>
      </c>
      <c r="U672" s="530">
        <f>+'NI-San'!T672+'NI-Ter'!T672+'NI-Soc'!Q672+'NI-Ric'!T672+'NI-118'!T672</f>
        <v>0</v>
      </c>
      <c r="V672" s="464"/>
      <c r="W672" s="530">
        <f>+'NI-San'!V672+'NI-Ter'!V672+'NI-Soc'!S672+'NI-Ric'!V672+'NI-118'!V672</f>
        <v>0</v>
      </c>
      <c r="X672" s="530">
        <f>+'NI-San'!W672+'NI-Ter'!W672+'NI-Soc'!T672+'NI-Ric'!W672+'NI-118'!W672</f>
        <v>0</v>
      </c>
      <c r="Y672" s="291"/>
      <c r="Z672" s="675"/>
    </row>
    <row r="673" spans="1:26" ht="25.5">
      <c r="B673" s="751" t="s">
        <v>1459</v>
      </c>
      <c r="C673" s="751" t="s">
        <v>3747</v>
      </c>
      <c r="D673" s="751"/>
      <c r="E673" s="752"/>
      <c r="F673" s="752"/>
      <c r="G673" s="752"/>
      <c r="H673" s="752"/>
      <c r="I673" s="751"/>
      <c r="J673" s="751"/>
      <c r="K673" s="257" t="s">
        <v>1460</v>
      </c>
      <c r="L673" s="753" t="s">
        <v>3218</v>
      </c>
      <c r="M673" s="530">
        <f>+'NI-San'!M673+'NI-Ter'!M673+'NI-Soc'!M678+'NI-Ric'!M673+'NI-118'!M673</f>
        <v>0</v>
      </c>
      <c r="N673" s="530">
        <f>+'NI-San'!N673+'NI-Ter'!N673+'NI-Soc'!N678+'NI-Ric'!N673+'NI-118'!N673</f>
        <v>0</v>
      </c>
      <c r="O673" s="126">
        <f t="shared" si="24"/>
        <v>0</v>
      </c>
      <c r="Q673" s="530">
        <f>+'NI-San'!Q673+'NI-Ter'!Q673+'NI-Soc'!Q678+'NI-Ric'!Q673+'NI-118'!Q673</f>
        <v>0</v>
      </c>
      <c r="R673" s="517"/>
      <c r="S673" s="265"/>
      <c r="T673" s="530">
        <f>+'NI-San'!S673+'NI-Ter'!S673+'NI-Soc'!P673+'NI-Ric'!S673+'NI-118'!S673</f>
        <v>0</v>
      </c>
      <c r="U673" s="530">
        <f>+'NI-San'!T673+'NI-Ter'!T673+'NI-Soc'!Q673+'NI-Ric'!T673+'NI-118'!T673</f>
        <v>0</v>
      </c>
      <c r="V673" s="464"/>
      <c r="W673" s="530">
        <f>+'NI-San'!V673+'NI-Ter'!V673+'NI-Soc'!S673+'NI-Ric'!V673+'NI-118'!V673</f>
        <v>0</v>
      </c>
      <c r="X673" s="530">
        <f>+'NI-San'!W673+'NI-Ter'!W673+'NI-Soc'!T673+'NI-Ric'!W673+'NI-118'!W673</f>
        <v>0</v>
      </c>
      <c r="Y673" s="291"/>
      <c r="Z673" s="675"/>
    </row>
    <row r="674" spans="1:26" ht="25.5">
      <c r="B674" s="751" t="s">
        <v>1461</v>
      </c>
      <c r="C674" s="751" t="s">
        <v>3748</v>
      </c>
      <c r="D674" s="751"/>
      <c r="E674" s="752"/>
      <c r="F674" s="752"/>
      <c r="G674" s="752"/>
      <c r="H674" s="752"/>
      <c r="I674" s="751"/>
      <c r="J674" s="751"/>
      <c r="K674" s="257" t="s">
        <v>1462</v>
      </c>
      <c r="L674" s="753" t="s">
        <v>3218</v>
      </c>
      <c r="M674" s="530">
        <f>+'NI-San'!M674+'NI-Ter'!M674+'NI-Soc'!M679+'NI-Ric'!M674+'NI-118'!M674</f>
        <v>0</v>
      </c>
      <c r="N674" s="530">
        <f>+'NI-San'!N674+'NI-Ter'!N674+'NI-Soc'!N679+'NI-Ric'!N674+'NI-118'!N674</f>
        <v>0</v>
      </c>
      <c r="O674" s="126">
        <f t="shared" si="24"/>
        <v>0</v>
      </c>
      <c r="Q674" s="530">
        <f>+'NI-San'!Q674+'NI-Ter'!Q674+'NI-Soc'!Q679+'NI-Ric'!Q674+'NI-118'!Q674</f>
        <v>0</v>
      </c>
      <c r="R674" s="517"/>
      <c r="S674" s="265"/>
      <c r="T674" s="530">
        <f>+'NI-San'!S674+'NI-Ter'!S674+'NI-Soc'!P674+'NI-Ric'!S674+'NI-118'!S674</f>
        <v>0</v>
      </c>
      <c r="U674" s="530">
        <f>+'NI-San'!T674+'NI-Ter'!T674+'NI-Soc'!Q674+'NI-Ric'!T674+'NI-118'!T674</f>
        <v>0</v>
      </c>
      <c r="V674" s="464"/>
      <c r="W674" s="530">
        <f>+'NI-San'!V674+'NI-Ter'!V674+'NI-Soc'!S674+'NI-Ric'!V674+'NI-118'!V674</f>
        <v>0</v>
      </c>
      <c r="X674" s="530">
        <f>+'NI-San'!W674+'NI-Ter'!W674+'NI-Soc'!T674+'NI-Ric'!W674+'NI-118'!W674</f>
        <v>0</v>
      </c>
      <c r="Y674" s="291"/>
      <c r="Z674" s="675"/>
    </row>
    <row r="675" spans="1:26" ht="25.5">
      <c r="B675" s="127" t="s">
        <v>1463</v>
      </c>
      <c r="C675" s="127" t="s">
        <v>3749</v>
      </c>
      <c r="D675" s="127"/>
      <c r="E675" s="127"/>
      <c r="F675" s="123"/>
      <c r="G675" s="123"/>
      <c r="H675" s="123"/>
      <c r="I675" s="127"/>
      <c r="J675" s="127"/>
      <c r="K675" s="181" t="s">
        <v>1465</v>
      </c>
      <c r="L675" s="125" t="s">
        <v>3218</v>
      </c>
      <c r="M675" s="530">
        <f>+'NI-San'!M675+'NI-Ter'!M675+'NI-Soc'!M675+'NI-Ric'!M675+'NI-118'!M675</f>
        <v>85</v>
      </c>
      <c r="N675" s="530">
        <f>+'NI-San'!N675+'NI-Ter'!N675+'NI-Soc'!N675+'NI-Ric'!N675+'NI-118'!N675</f>
        <v>65</v>
      </c>
      <c r="O675" s="126">
        <f t="shared" si="24"/>
        <v>-20</v>
      </c>
      <c r="Q675" s="530">
        <f>+'NI-San'!Q675+'NI-Ter'!Q675+'NI-Soc'!Q675+'NI-Ric'!Q675+'NI-118'!Q675</f>
        <v>0</v>
      </c>
      <c r="R675" s="517"/>
      <c r="S675" s="265"/>
      <c r="T675" s="530">
        <f>+'NI-San'!S675+'NI-Ter'!S675+'NI-Soc'!P675+'NI-Ric'!S675+'NI-118'!S675</f>
        <v>0</v>
      </c>
      <c r="U675" s="530">
        <f>+'NI-San'!T675+'NI-Ter'!T675+'NI-Soc'!Q675+'NI-Ric'!T675+'NI-118'!T675</f>
        <v>0</v>
      </c>
      <c r="V675" s="464"/>
      <c r="W675" s="530">
        <f>+'NI-San'!V675+'NI-Ter'!V675+'NI-Soc'!S675+'NI-Ric'!V675+'NI-118'!V675</f>
        <v>0</v>
      </c>
      <c r="X675" s="530">
        <f>+'NI-San'!W675+'NI-Ter'!W675+'NI-Soc'!T675+'NI-Ric'!W675+'NI-118'!W675</f>
        <v>0</v>
      </c>
      <c r="Y675" s="291"/>
      <c r="Z675" s="675"/>
    </row>
    <row r="676" spans="1:26" ht="25.5">
      <c r="B676" s="127" t="s">
        <v>1466</v>
      </c>
      <c r="C676" s="127" t="s">
        <v>3750</v>
      </c>
      <c r="D676" s="127"/>
      <c r="E676" s="127"/>
      <c r="F676" s="123"/>
      <c r="G676" s="123"/>
      <c r="H676" s="123"/>
      <c r="I676" s="127"/>
      <c r="J676" s="127"/>
      <c r="K676" s="181" t="s">
        <v>1467</v>
      </c>
      <c r="L676" s="125" t="s">
        <v>3218</v>
      </c>
      <c r="M676" s="530">
        <f>+'NI-San'!M676+'NI-Ter'!M676+'NI-Soc'!M676+'NI-Ric'!M676+'NI-118'!M676</f>
        <v>0</v>
      </c>
      <c r="N676" s="530">
        <f>+'NI-San'!N676+'NI-Ter'!N676+'NI-Soc'!N676+'NI-Ric'!N676+'NI-118'!N676</f>
        <v>0</v>
      </c>
      <c r="O676" s="126">
        <f t="shared" si="24"/>
        <v>0</v>
      </c>
      <c r="Q676" s="530">
        <f>+'NI-San'!Q676+'NI-Ter'!Q676+'NI-Soc'!Q676+'NI-Ric'!Q676+'NI-118'!Q676</f>
        <v>0</v>
      </c>
      <c r="R676" s="517"/>
      <c r="S676" s="265"/>
      <c r="T676" s="530">
        <f>+'NI-San'!S676+'NI-Ter'!S676+'NI-Soc'!P676+'NI-Ric'!S676+'NI-118'!S676</f>
        <v>0</v>
      </c>
      <c r="U676" s="530">
        <f>+'NI-San'!T676+'NI-Ter'!T676+'NI-Soc'!Q676+'NI-Ric'!T676+'NI-118'!T676</f>
        <v>0</v>
      </c>
      <c r="V676" s="464"/>
      <c r="W676" s="530">
        <f>+'NI-San'!V676+'NI-Ter'!V676+'NI-Soc'!S676+'NI-Ric'!V676+'NI-118'!V676</f>
        <v>0</v>
      </c>
      <c r="X676" s="530">
        <f>+'NI-San'!W676+'NI-Ter'!W676+'NI-Soc'!T676+'NI-Ric'!W676+'NI-118'!W676</f>
        <v>0</v>
      </c>
      <c r="Y676" s="291"/>
      <c r="Z676" s="675"/>
    </row>
    <row r="677" spans="1:26" ht="25.5">
      <c r="B677" s="127" t="s">
        <v>1468</v>
      </c>
      <c r="C677" s="127" t="s">
        <v>3751</v>
      </c>
      <c r="D677" s="127"/>
      <c r="E677" s="127"/>
      <c r="F677" s="123"/>
      <c r="G677" s="123"/>
      <c r="H677" s="123"/>
      <c r="I677" s="127"/>
      <c r="J677" s="127"/>
      <c r="K677" s="181" t="s">
        <v>1469</v>
      </c>
      <c r="L677" s="125" t="s">
        <v>3218</v>
      </c>
      <c r="M677" s="530">
        <f>+'NI-San'!M677+'NI-Ter'!M677+'NI-Soc'!M677+'NI-Ric'!M677+'NI-118'!M677</f>
        <v>0</v>
      </c>
      <c r="N677" s="530">
        <f>+'NI-San'!N677+'NI-Ter'!N677+'NI-Soc'!N677+'NI-Ric'!N677+'NI-118'!N677</f>
        <v>0</v>
      </c>
      <c r="O677" s="126">
        <f t="shared" si="24"/>
        <v>0</v>
      </c>
      <c r="Q677" s="530">
        <f>+'NI-San'!Q677+'NI-Ter'!Q677+'NI-Soc'!Q677+'NI-Ric'!Q677+'NI-118'!Q677</f>
        <v>0</v>
      </c>
      <c r="R677" s="517"/>
      <c r="S677" s="265"/>
      <c r="T677" s="530">
        <f>+'NI-San'!S677+'NI-Ter'!S677+'NI-Soc'!P677+'NI-Ric'!S677+'NI-118'!S677</f>
        <v>0</v>
      </c>
      <c r="U677" s="530">
        <f>+'NI-San'!T677+'NI-Ter'!T677+'NI-Soc'!Q677+'NI-Ric'!T677+'NI-118'!T677</f>
        <v>0</v>
      </c>
      <c r="V677" s="464"/>
      <c r="W677" s="530">
        <f>+'NI-San'!V677+'NI-Ter'!V677+'NI-Soc'!S677+'NI-Ric'!V677+'NI-118'!V677</f>
        <v>0</v>
      </c>
      <c r="X677" s="530">
        <f>+'NI-San'!W677+'NI-Ter'!W677+'NI-Soc'!T677+'NI-Ric'!W677+'NI-118'!W677</f>
        <v>0</v>
      </c>
      <c r="Y677" s="291"/>
      <c r="Z677" s="675"/>
    </row>
    <row r="678" spans="1:26">
      <c r="B678" s="127" t="s">
        <v>1470</v>
      </c>
      <c r="C678" s="127" t="s">
        <v>3752</v>
      </c>
      <c r="D678" s="127"/>
      <c r="E678" s="127"/>
      <c r="F678" s="123"/>
      <c r="G678" s="123"/>
      <c r="H678" s="123"/>
      <c r="I678" s="127"/>
      <c r="J678" s="127"/>
      <c r="K678" s="181" t="s">
        <v>1471</v>
      </c>
      <c r="L678" s="125" t="s">
        <v>3218</v>
      </c>
      <c r="M678" s="530">
        <f>+'NI-San'!M678+'NI-Ter'!M678+'NI-Soc'!M678+'NI-Ric'!M678+'NI-118'!M678</f>
        <v>0</v>
      </c>
      <c r="N678" s="530">
        <f>+'NI-San'!N678+'NI-Ter'!N678+'NI-Soc'!N678+'NI-Ric'!N678+'NI-118'!N678</f>
        <v>0</v>
      </c>
      <c r="O678" s="126">
        <f t="shared" si="24"/>
        <v>0</v>
      </c>
      <c r="Q678" s="530">
        <f>+'NI-San'!Q678+'NI-Ter'!Q678+'NI-Soc'!Q678+'NI-Ric'!Q678+'NI-118'!Q678</f>
        <v>0</v>
      </c>
      <c r="R678" s="517"/>
      <c r="S678" s="265"/>
      <c r="T678" s="530">
        <f>+'NI-San'!S678+'NI-Ter'!S678+'NI-Soc'!P678+'NI-Ric'!S678+'NI-118'!S678</f>
        <v>0</v>
      </c>
      <c r="U678" s="530">
        <f>+'NI-San'!T678+'NI-Ter'!T678+'NI-Soc'!Q678+'NI-Ric'!T678+'NI-118'!T678</f>
        <v>0</v>
      </c>
      <c r="V678" s="464"/>
      <c r="W678" s="530">
        <f>+'NI-San'!V678+'NI-Ter'!V678+'NI-Soc'!S678+'NI-Ric'!V678+'NI-118'!V678</f>
        <v>0</v>
      </c>
      <c r="X678" s="530">
        <f>+'NI-San'!W678+'NI-Ter'!W678+'NI-Soc'!T678+'NI-Ric'!W678+'NI-118'!W678</f>
        <v>0</v>
      </c>
      <c r="Y678" s="291"/>
      <c r="Z678" s="675"/>
    </row>
    <row r="679" spans="1:26" ht="25.5">
      <c r="B679" s="127" t="s">
        <v>1472</v>
      </c>
      <c r="C679" s="127" t="s">
        <v>3753</v>
      </c>
      <c r="D679" s="127"/>
      <c r="E679" s="127"/>
      <c r="F679" s="123"/>
      <c r="G679" s="123"/>
      <c r="H679" s="123"/>
      <c r="I679" s="127"/>
      <c r="J679" s="127"/>
      <c r="K679" s="181" t="s">
        <v>1473</v>
      </c>
      <c r="L679" s="125" t="s">
        <v>3218</v>
      </c>
      <c r="M679" s="530">
        <f>+'NI-San'!M679+'NI-Ter'!M679+'NI-Soc'!M679+'NI-Ric'!M679+'NI-118'!M679</f>
        <v>5549</v>
      </c>
      <c r="N679" s="530">
        <f>+'NI-San'!N679+'NI-Ter'!N679+'NI-Soc'!N679+'NI-Ric'!N679+'NI-118'!N679</f>
        <v>5718</v>
      </c>
      <c r="O679" s="126">
        <f t="shared" si="24"/>
        <v>169</v>
      </c>
      <c r="Q679" s="530">
        <f>+'NI-San'!Q679+'NI-Ter'!Q679+'NI-Soc'!Q679+'NI-Ric'!Q679+'NI-118'!Q679</f>
        <v>0</v>
      </c>
      <c r="R679" s="517"/>
      <c r="S679" s="265"/>
      <c r="T679" s="530">
        <f>+'NI-San'!S679+'NI-Ter'!S679+'NI-Soc'!P679+'NI-Ric'!S679+'NI-118'!S679</f>
        <v>0</v>
      </c>
      <c r="U679" s="530">
        <f>+'NI-San'!T679+'NI-Ter'!T679+'NI-Soc'!Q679+'NI-Ric'!T679+'NI-118'!T679</f>
        <v>0</v>
      </c>
      <c r="V679" s="464"/>
      <c r="W679" s="530">
        <f>+'NI-San'!V679+'NI-Ter'!V679+'NI-Soc'!S679+'NI-Ric'!V679+'NI-118'!V679</f>
        <v>0</v>
      </c>
      <c r="X679" s="530">
        <f>+'NI-San'!W679+'NI-Ter'!W679+'NI-Soc'!T679+'NI-Ric'!W679+'NI-118'!W679</f>
        <v>0</v>
      </c>
      <c r="Y679" s="291"/>
      <c r="Z679" s="675"/>
    </row>
    <row r="680" spans="1:26" ht="25.5">
      <c r="B680" s="127" t="s">
        <v>1474</v>
      </c>
      <c r="C680" s="127" t="s">
        <v>3754</v>
      </c>
      <c r="D680" s="127"/>
      <c r="E680" s="127"/>
      <c r="F680" s="123"/>
      <c r="G680" s="123"/>
      <c r="H680" s="123"/>
      <c r="I680" s="127"/>
      <c r="J680" s="127"/>
      <c r="K680" s="181" t="s">
        <v>1475</v>
      </c>
      <c r="L680" s="125" t="s">
        <v>3218</v>
      </c>
      <c r="M680" s="530">
        <f>+'NI-San'!M680+'NI-Ter'!M680+'NI-Soc'!M680+'NI-Ric'!M680+'NI-118'!M680</f>
        <v>352</v>
      </c>
      <c r="N680" s="530">
        <f>+'NI-San'!N680+'NI-Ter'!N680+'NI-Soc'!N680+'NI-Ric'!N680+'NI-118'!N680</f>
        <v>307</v>
      </c>
      <c r="O680" s="126">
        <f t="shared" si="24"/>
        <v>-45</v>
      </c>
      <c r="Q680" s="530">
        <f>+'NI-San'!Q680+'NI-Ter'!Q680+'NI-Soc'!Q680+'NI-Ric'!Q680+'NI-118'!Q680</f>
        <v>0</v>
      </c>
      <c r="R680" s="517"/>
      <c r="S680" s="265"/>
      <c r="T680" s="530">
        <f>+'NI-San'!S680+'NI-Ter'!S680+'NI-Soc'!P680+'NI-Ric'!S680+'NI-118'!S680</f>
        <v>0</v>
      </c>
      <c r="U680" s="530">
        <f>+'NI-San'!T680+'NI-Ter'!T680+'NI-Soc'!Q680+'NI-Ric'!T680+'NI-118'!T680</f>
        <v>0</v>
      </c>
      <c r="V680" s="464"/>
      <c r="W680" s="530">
        <f>+'NI-San'!V680+'NI-Ter'!V680+'NI-Soc'!S680+'NI-Ric'!V680+'NI-118'!V680</f>
        <v>0</v>
      </c>
      <c r="X680" s="530">
        <f>+'NI-San'!W680+'NI-Ter'!W680+'NI-Soc'!T680+'NI-Ric'!W680+'NI-118'!W680</f>
        <v>0</v>
      </c>
      <c r="Y680" s="291"/>
      <c r="Z680" s="675"/>
    </row>
    <row r="681" spans="1:26" ht="25.5">
      <c r="B681" s="127" t="s">
        <v>1476</v>
      </c>
      <c r="C681" s="127" t="s">
        <v>3755</v>
      </c>
      <c r="D681" s="127"/>
      <c r="E681" s="127"/>
      <c r="F681" s="123"/>
      <c r="G681" s="123"/>
      <c r="H681" s="123"/>
      <c r="I681" s="127"/>
      <c r="J681" s="127"/>
      <c r="K681" s="181" t="s">
        <v>1477</v>
      </c>
      <c r="L681" s="125" t="s">
        <v>3218</v>
      </c>
      <c r="M681" s="530">
        <f>+'NI-San'!M681+'NI-Ter'!M681+'NI-Soc'!M681+'NI-Ric'!M681+'NI-118'!M681</f>
        <v>1138</v>
      </c>
      <c r="N681" s="530">
        <f>+'NI-San'!N681+'NI-Ter'!N681+'NI-Soc'!N681+'NI-Ric'!N681+'NI-118'!N681</f>
        <v>1223</v>
      </c>
      <c r="O681" s="126">
        <f t="shared" si="24"/>
        <v>85</v>
      </c>
      <c r="Q681" s="530">
        <f>+'NI-San'!Q681+'NI-Ter'!Q681+'NI-Soc'!Q681+'NI-Ric'!Q681+'NI-118'!Q681</f>
        <v>0</v>
      </c>
      <c r="R681" s="517"/>
      <c r="S681" s="265"/>
      <c r="T681" s="530">
        <f>+'NI-San'!S681+'NI-Ter'!S681+'NI-Soc'!P681+'NI-Ric'!S681+'NI-118'!S681</f>
        <v>0</v>
      </c>
      <c r="U681" s="530">
        <f>+'NI-San'!T681+'NI-Ter'!T681+'NI-Soc'!Q681+'NI-Ric'!T681+'NI-118'!T681</f>
        <v>0</v>
      </c>
      <c r="V681" s="464"/>
      <c r="W681" s="530">
        <f>+'NI-San'!V681+'NI-Ter'!V681+'NI-Soc'!S681+'NI-Ric'!V681+'NI-118'!V681</f>
        <v>0</v>
      </c>
      <c r="X681" s="530">
        <f>+'NI-San'!W681+'NI-Ter'!W681+'NI-Soc'!T681+'NI-Ric'!W681+'NI-118'!W681</f>
        <v>0</v>
      </c>
      <c r="Y681" s="291"/>
      <c r="Z681" s="675"/>
    </row>
    <row r="682" spans="1:26" ht="25.5">
      <c r="B682" s="127" t="s">
        <v>1478</v>
      </c>
      <c r="C682" s="127" t="s">
        <v>3756</v>
      </c>
      <c r="D682" s="127"/>
      <c r="E682" s="127"/>
      <c r="F682" s="123"/>
      <c r="G682" s="123"/>
      <c r="H682" s="123"/>
      <c r="I682" s="127"/>
      <c r="J682" s="127"/>
      <c r="K682" s="181" t="s">
        <v>1479</v>
      </c>
      <c r="L682" s="125" t="s">
        <v>3218</v>
      </c>
      <c r="M682" s="530">
        <f>+'NI-San'!M682+'NI-Ter'!M682+'NI-Soc'!M682+'NI-Ric'!M682+'NI-118'!M682</f>
        <v>142</v>
      </c>
      <c r="N682" s="530">
        <f>+'NI-San'!N682+'NI-Ter'!N682+'NI-Soc'!N682+'NI-Ric'!N682+'NI-118'!N682</f>
        <v>0</v>
      </c>
      <c r="O682" s="126">
        <f t="shared" si="24"/>
        <v>-142</v>
      </c>
      <c r="Q682" s="530">
        <f>+'NI-San'!Q682+'NI-Ter'!Q682+'NI-Soc'!Q682+'NI-Ric'!Q682+'NI-118'!Q682</f>
        <v>0</v>
      </c>
      <c r="R682" s="517"/>
      <c r="S682" s="265"/>
      <c r="T682" s="530">
        <f>+'NI-San'!S682+'NI-Ter'!S682+'NI-Soc'!P682+'NI-Ric'!S682+'NI-118'!S682</f>
        <v>0</v>
      </c>
      <c r="U682" s="530">
        <f>+'NI-San'!T682+'NI-Ter'!T682+'NI-Soc'!Q682+'NI-Ric'!T682+'NI-118'!T682</f>
        <v>0</v>
      </c>
      <c r="V682" s="464"/>
      <c r="W682" s="530">
        <f>+'NI-San'!V682+'NI-Ter'!V682+'NI-Soc'!S682+'NI-Ric'!V682+'NI-118'!V682</f>
        <v>0</v>
      </c>
      <c r="X682" s="530">
        <f>+'NI-San'!W682+'NI-Ter'!W682+'NI-Soc'!T682+'NI-Ric'!W682+'NI-118'!W682</f>
        <v>0</v>
      </c>
      <c r="Y682" s="291"/>
      <c r="Z682" s="675"/>
    </row>
    <row r="683" spans="1:26" ht="25.5">
      <c r="B683" s="127" t="s">
        <v>1480</v>
      </c>
      <c r="C683" s="127" t="s">
        <v>3757</v>
      </c>
      <c r="D683" s="127"/>
      <c r="E683" s="127"/>
      <c r="F683" s="123"/>
      <c r="G683" s="123"/>
      <c r="H683" s="123"/>
      <c r="I683" s="127"/>
      <c r="J683" s="127"/>
      <c r="K683" s="181" t="s">
        <v>1481</v>
      </c>
      <c r="L683" s="125" t="s">
        <v>3218</v>
      </c>
      <c r="M683" s="530">
        <f>+'NI-San'!M683+'NI-Ter'!M683+'NI-Soc'!M683+'NI-Ric'!M683+'NI-118'!M683</f>
        <v>350</v>
      </c>
      <c r="N683" s="530">
        <f>+'NI-San'!N683+'NI-Ter'!N683+'NI-Soc'!N683+'NI-Ric'!N683+'NI-118'!N683</f>
        <v>230</v>
      </c>
      <c r="O683" s="126">
        <f t="shared" si="24"/>
        <v>-120</v>
      </c>
      <c r="Q683" s="530">
        <f>+'NI-San'!Q683+'NI-Ter'!Q683+'NI-Soc'!Q683+'NI-Ric'!Q683+'NI-118'!Q683</f>
        <v>0</v>
      </c>
      <c r="R683" s="517"/>
      <c r="S683" s="265"/>
      <c r="T683" s="530">
        <f>+'NI-San'!S683+'NI-Ter'!S683+'NI-Soc'!P683+'NI-Ric'!S683+'NI-118'!S683</f>
        <v>0</v>
      </c>
      <c r="U683" s="530">
        <f>+'NI-San'!T683+'NI-Ter'!T683+'NI-Soc'!Q683+'NI-Ric'!T683+'NI-118'!T683</f>
        <v>0</v>
      </c>
      <c r="V683" s="464"/>
      <c r="W683" s="530">
        <f>+'NI-San'!V683+'NI-Ter'!V683+'NI-Soc'!S683+'NI-Ric'!V683+'NI-118'!V683</f>
        <v>0</v>
      </c>
      <c r="X683" s="530">
        <f>+'NI-San'!W683+'NI-Ter'!W683+'NI-Soc'!T683+'NI-Ric'!W683+'NI-118'!W683</f>
        <v>0</v>
      </c>
      <c r="Y683" s="291"/>
      <c r="Z683" s="675"/>
    </row>
    <row r="684" spans="1:26" ht="25.5">
      <c r="B684" s="127" t="s">
        <v>1482</v>
      </c>
      <c r="C684" s="127" t="s">
        <v>3758</v>
      </c>
      <c r="D684" s="127"/>
      <c r="E684" s="127"/>
      <c r="F684" s="123"/>
      <c r="G684" s="123"/>
      <c r="H684" s="123"/>
      <c r="I684" s="127"/>
      <c r="J684" s="127"/>
      <c r="K684" s="181" t="s">
        <v>1483</v>
      </c>
      <c r="L684" s="125" t="s">
        <v>3218</v>
      </c>
      <c r="M684" s="530">
        <f>+'NI-San'!M684+'NI-Ter'!M684+'NI-Soc'!M684+'NI-Ric'!M684+'NI-118'!M684</f>
        <v>47</v>
      </c>
      <c r="N684" s="530">
        <f>+'NI-San'!N684+'NI-Ter'!N684+'NI-Soc'!N684+'NI-Ric'!N684+'NI-118'!N684</f>
        <v>40</v>
      </c>
      <c r="O684" s="126">
        <f t="shared" si="24"/>
        <v>-7</v>
      </c>
      <c r="Q684" s="530">
        <f>+'NI-San'!Q684+'NI-Ter'!Q684+'NI-Soc'!Q684+'NI-Ric'!Q684+'NI-118'!Q684</f>
        <v>0</v>
      </c>
      <c r="R684" s="517"/>
      <c r="S684" s="265"/>
      <c r="T684" s="530">
        <f>+'NI-San'!S684+'NI-Ter'!S684+'NI-Soc'!P684+'NI-Ric'!S684+'NI-118'!S684</f>
        <v>0</v>
      </c>
      <c r="U684" s="530">
        <f>+'NI-San'!T684+'NI-Ter'!T684+'NI-Soc'!Q684+'NI-Ric'!T684+'NI-118'!T684</f>
        <v>0</v>
      </c>
      <c r="V684" s="464"/>
      <c r="W684" s="530">
        <f>+'NI-San'!V684+'NI-Ter'!V684+'NI-Soc'!S684+'NI-Ric'!V684+'NI-118'!V684</f>
        <v>0</v>
      </c>
      <c r="X684" s="530">
        <f>+'NI-San'!W684+'NI-Ter'!W684+'NI-Soc'!T684+'NI-Ric'!W684+'NI-118'!W684</f>
        <v>0</v>
      </c>
      <c r="Y684" s="291"/>
      <c r="Z684" s="675"/>
    </row>
    <row r="685" spans="1:26" ht="25.5">
      <c r="B685" s="127" t="s">
        <v>1484</v>
      </c>
      <c r="C685" s="127" t="s">
        <v>3759</v>
      </c>
      <c r="D685" s="127"/>
      <c r="E685" s="127"/>
      <c r="F685" s="123"/>
      <c r="G685" s="123"/>
      <c r="H685" s="123"/>
      <c r="I685" s="127"/>
      <c r="J685" s="127"/>
      <c r="K685" s="181" t="s">
        <v>1485</v>
      </c>
      <c r="L685" s="125" t="s">
        <v>3218</v>
      </c>
      <c r="M685" s="530">
        <f>+'NI-San'!M685+'NI-Ter'!M685+'NI-Soc'!M685+'NI-Ric'!M685+'NI-118'!M685</f>
        <v>208</v>
      </c>
      <c r="N685" s="530">
        <f>+'NI-San'!N685+'NI-Ter'!N685+'NI-Soc'!N685+'NI-Ric'!N685+'NI-118'!N685</f>
        <v>186</v>
      </c>
      <c r="O685" s="126">
        <f t="shared" si="24"/>
        <v>-22</v>
      </c>
      <c r="Q685" s="530">
        <f>+'NI-San'!Q685+'NI-Ter'!Q685+'NI-Soc'!Q685+'NI-Ric'!Q685+'NI-118'!Q685</f>
        <v>0</v>
      </c>
      <c r="R685" s="517"/>
      <c r="S685" s="265"/>
      <c r="T685" s="530">
        <f>+'NI-San'!S685+'NI-Ter'!S685+'NI-Soc'!P685+'NI-Ric'!S685+'NI-118'!S685</f>
        <v>0</v>
      </c>
      <c r="U685" s="530">
        <f>+'NI-San'!T685+'NI-Ter'!T685+'NI-Soc'!Q685+'NI-Ric'!T685+'NI-118'!T685</f>
        <v>0</v>
      </c>
      <c r="V685" s="464"/>
      <c r="W685" s="530">
        <f>+'NI-San'!V685+'NI-Ter'!V685+'NI-Soc'!S685+'NI-Ric'!V685+'NI-118'!V685</f>
        <v>0</v>
      </c>
      <c r="X685" s="530">
        <f>+'NI-San'!W685+'NI-Ter'!W685+'NI-Soc'!T685+'NI-Ric'!W685+'NI-118'!W685</f>
        <v>0</v>
      </c>
      <c r="Y685" s="291"/>
      <c r="Z685" s="675"/>
    </row>
    <row r="686" spans="1:26" ht="25.5">
      <c r="B686" s="127" t="s">
        <v>1486</v>
      </c>
      <c r="C686" s="127" t="s">
        <v>3760</v>
      </c>
      <c r="D686" s="127"/>
      <c r="E686" s="127"/>
      <c r="F686" s="123"/>
      <c r="G686" s="123"/>
      <c r="H686" s="123"/>
      <c r="I686" s="127"/>
      <c r="J686" s="127"/>
      <c r="K686" s="181" t="s">
        <v>1487</v>
      </c>
      <c r="L686" s="125" t="s">
        <v>3218</v>
      </c>
      <c r="M686" s="530">
        <f>+'NI-San'!M686+'NI-Ter'!M686+'NI-Soc'!M686+'NI-Ric'!M686+'NI-118'!M686</f>
        <v>0</v>
      </c>
      <c r="N686" s="530">
        <f>+'NI-San'!N686+'NI-Ter'!N686+'NI-Soc'!N686+'NI-Ric'!N686+'NI-118'!N686</f>
        <v>0</v>
      </c>
      <c r="O686" s="126">
        <f t="shared" si="24"/>
        <v>0</v>
      </c>
      <c r="Q686" s="530">
        <f>+'NI-San'!Q686+'NI-Ter'!Q686+'NI-Soc'!Q686+'NI-Ric'!Q686+'NI-118'!Q686</f>
        <v>0</v>
      </c>
      <c r="R686" s="517"/>
      <c r="S686" s="265"/>
      <c r="T686" s="530">
        <f>+'NI-San'!S686+'NI-Ter'!S686+'NI-Soc'!P686+'NI-Ric'!S686+'NI-118'!S686</f>
        <v>0</v>
      </c>
      <c r="U686" s="530">
        <f>+'NI-San'!T686+'NI-Ter'!T686+'NI-Soc'!Q686+'NI-Ric'!T686+'NI-118'!T686</f>
        <v>0</v>
      </c>
      <c r="V686" s="464"/>
      <c r="W686" s="530">
        <f>+'NI-San'!V686+'NI-Ter'!V686+'NI-Soc'!S686+'NI-Ric'!V686+'NI-118'!V686</f>
        <v>0</v>
      </c>
      <c r="X686" s="530">
        <f>+'NI-San'!W686+'NI-Ter'!W686+'NI-Soc'!T686+'NI-Ric'!W686+'NI-118'!W686</f>
        <v>0</v>
      </c>
      <c r="Y686" s="291"/>
      <c r="Z686" s="675"/>
    </row>
    <row r="687" spans="1:26" ht="25.5">
      <c r="B687" s="127" t="s">
        <v>1488</v>
      </c>
      <c r="C687" s="127" t="s">
        <v>3761</v>
      </c>
      <c r="D687" s="127"/>
      <c r="E687" s="127"/>
      <c r="F687" s="123"/>
      <c r="G687" s="123"/>
      <c r="H687" s="123"/>
      <c r="I687" s="127"/>
      <c r="J687" s="127"/>
      <c r="K687" s="181" t="s">
        <v>1489</v>
      </c>
      <c r="L687" s="125" t="s">
        <v>3218</v>
      </c>
      <c r="M687" s="530">
        <f>+'NI-San'!M687+'NI-Ter'!M687+'NI-Soc'!M687+'NI-Ric'!M687+'NI-118'!M687</f>
        <v>18</v>
      </c>
      <c r="N687" s="530">
        <f>+'NI-San'!N687+'NI-Ter'!N687+'NI-Soc'!N687+'NI-Ric'!N687+'NI-118'!N687</f>
        <v>18</v>
      </c>
      <c r="O687" s="126">
        <f t="shared" si="24"/>
        <v>0</v>
      </c>
      <c r="Q687" s="530">
        <f>+'NI-San'!Q687+'NI-Ter'!Q687+'NI-Soc'!Q687+'NI-Ric'!Q687+'NI-118'!Q687</f>
        <v>0</v>
      </c>
      <c r="R687" s="517"/>
      <c r="S687" s="265"/>
      <c r="T687" s="530">
        <f>+'NI-San'!S687+'NI-Ter'!S687+'NI-Soc'!P687+'NI-Ric'!S687+'NI-118'!S687</f>
        <v>0</v>
      </c>
      <c r="U687" s="530">
        <f>+'NI-San'!T687+'NI-Ter'!T687+'NI-Soc'!Q687+'NI-Ric'!T687+'NI-118'!T687</f>
        <v>0</v>
      </c>
      <c r="V687" s="464"/>
      <c r="W687" s="530">
        <f>+'NI-San'!V687+'NI-Ter'!V687+'NI-Soc'!S687+'NI-Ric'!V687+'NI-118'!V687</f>
        <v>0</v>
      </c>
      <c r="X687" s="530">
        <f>+'NI-San'!W687+'NI-Ter'!W687+'NI-Soc'!T687+'NI-Ric'!W687+'NI-118'!W687</f>
        <v>0</v>
      </c>
      <c r="Y687" s="291"/>
      <c r="Z687" s="675"/>
    </row>
    <row r="688" spans="1:26" s="291" customFormat="1" ht="15.75" thickBot="1">
      <c r="A688" s="265"/>
      <c r="K688" s="545"/>
      <c r="L688" s="532"/>
      <c r="M688" s="499"/>
      <c r="N688" s="499"/>
      <c r="O688" s="517"/>
      <c r="P688" s="379"/>
      <c r="Q688" s="499"/>
      <c r="R688" s="517"/>
      <c r="T688" s="499"/>
      <c r="U688" s="499"/>
      <c r="W688" s="499"/>
      <c r="X688" s="499"/>
      <c r="Z688" s="499"/>
    </row>
    <row r="689" spans="1:26" ht="27.75" thickTop="1" thickBot="1">
      <c r="B689" s="110" t="s">
        <v>1490</v>
      </c>
      <c r="C689" s="242" t="s">
        <v>3762</v>
      </c>
      <c r="D689" s="243"/>
      <c r="E689" s="243"/>
      <c r="F689" s="243"/>
      <c r="G689" s="112"/>
      <c r="H689" s="243"/>
      <c r="I689" s="243"/>
      <c r="J689" s="243"/>
      <c r="K689" s="113" t="s">
        <v>1491</v>
      </c>
      <c r="L689" s="114" t="s">
        <v>3218</v>
      </c>
      <c r="M689" s="115">
        <f>SUM(M692:M699)</f>
        <v>144</v>
      </c>
      <c r="N689" s="115">
        <f>SUM(N692:N699)</f>
        <v>132</v>
      </c>
      <c r="O689" s="116">
        <f>+N689-M689</f>
        <v>-12</v>
      </c>
      <c r="Q689" s="115">
        <f>SUM(Q692:Q699)</f>
        <v>15</v>
      </c>
      <c r="R689" s="516"/>
      <c r="S689" s="265"/>
      <c r="T689" s="115">
        <f>SUM(T692:T699)</f>
        <v>18</v>
      </c>
      <c r="U689" s="115">
        <f>SUM(U692:U699)</f>
        <v>0</v>
      </c>
      <c r="W689" s="115">
        <f>SUM(W692:W699)</f>
        <v>0</v>
      </c>
      <c r="X689" s="115">
        <f>SUM(X692:X699)</f>
        <v>0</v>
      </c>
      <c r="Y689" s="291"/>
      <c r="Z689" s="519"/>
    </row>
    <row r="690" spans="1:26" s="291" customFormat="1" ht="16.5" thickTop="1" thickBot="1">
      <c r="A690" s="265"/>
      <c r="K690" s="540"/>
      <c r="L690" s="466"/>
      <c r="M690" s="265"/>
      <c r="N690" s="265"/>
      <c r="O690" s="379"/>
      <c r="P690" s="379"/>
      <c r="Q690" s="265"/>
      <c r="R690" s="379"/>
      <c r="T690" s="265"/>
      <c r="U690" s="265"/>
      <c r="W690" s="265"/>
      <c r="X690" s="265"/>
    </row>
    <row r="691" spans="1:26" s="291" customFormat="1" ht="39.950000000000003" customHeight="1" thickBot="1">
      <c r="A691" s="265"/>
      <c r="B691" s="102" t="s">
        <v>3221</v>
      </c>
      <c r="C691" s="245" t="s">
        <v>48</v>
      </c>
      <c r="D691" s="245"/>
      <c r="E691" s="245"/>
      <c r="F691" s="246"/>
      <c r="G691" s="246"/>
      <c r="H691" s="246"/>
      <c r="I691" s="246"/>
      <c r="J691" s="246"/>
      <c r="K691" s="302" t="s">
        <v>3222</v>
      </c>
      <c r="L691" s="135"/>
      <c r="M691" s="328" t="str">
        <f>+M$10</f>
        <v>Valore netto al 31/12/2017</v>
      </c>
      <c r="N691" s="328" t="str">
        <f>+N$10</f>
        <v>Valore netto al 31/12/2018</v>
      </c>
      <c r="O691" s="1149" t="str">
        <f>+O$10</f>
        <v>Variazione</v>
      </c>
      <c r="P691" s="1148"/>
      <c r="Q691" s="328" t="str">
        <f>+Q$10</f>
        <v>Prechiusura al ° trimestre 2018</v>
      </c>
      <c r="R691" s="525"/>
      <c r="S691" s="265"/>
      <c r="T691" s="1145" t="str">
        <f>T$330</f>
        <v>Costi da utilizzo contributi 2018</v>
      </c>
      <c r="U691" s="1143" t="str">
        <f>U$330</f>
        <v>Costi da utilizzo contributi DI CUI SOCIO-SAN</v>
      </c>
      <c r="V691" s="1144"/>
      <c r="W691" s="1142" t="str">
        <f>W$330</f>
        <v>Costi da contributi 2018</v>
      </c>
      <c r="X691" s="1143" t="str">
        <f>X$330</f>
        <v>Costi da contributi DI CUI SOCIO-SAN</v>
      </c>
      <c r="Z691" s="679"/>
    </row>
    <row r="692" spans="1:26" ht="25.5">
      <c r="B692" s="127" t="s">
        <v>1492</v>
      </c>
      <c r="C692" s="127" t="s">
        <v>3763</v>
      </c>
      <c r="D692" s="127"/>
      <c r="E692" s="127"/>
      <c r="F692" s="127"/>
      <c r="G692" s="127"/>
      <c r="H692" s="127"/>
      <c r="I692" s="127"/>
      <c r="J692" s="127"/>
      <c r="K692" s="181" t="s">
        <v>1497</v>
      </c>
      <c r="L692" s="125" t="s">
        <v>3218</v>
      </c>
      <c r="M692" s="530">
        <f>+'NI-San'!M692+'NI-Ter'!M692+'NI-Soc'!M692+'NI-Ric'!M692+'NI-118'!M692</f>
        <v>0</v>
      </c>
      <c r="N692" s="530">
        <f>+'NI-San'!N692+'NI-Ter'!N692+'NI-Soc'!N692+'NI-Ric'!N692+'NI-118'!N692</f>
        <v>0</v>
      </c>
      <c r="O692" s="126">
        <f t="shared" ref="O692:O698" si="25">+N692-M692</f>
        <v>0</v>
      </c>
      <c r="Q692" s="530">
        <f>+'NI-San'!Q692+'NI-Ter'!Q692+'NI-Soc'!Q692+'NI-Ric'!Q692+'NI-118'!Q692</f>
        <v>0</v>
      </c>
      <c r="R692" s="517"/>
      <c r="S692" s="265"/>
      <c r="T692" s="530">
        <f>+'NI-San'!S692+'NI-Ter'!S692+'NI-Soc'!P692+'NI-Ric'!S692+'NI-118'!S692</f>
        <v>0</v>
      </c>
      <c r="U692" s="530">
        <f>+'NI-San'!T692+'NI-Ter'!T692+'NI-Soc'!Q692+'NI-Ric'!T692+'NI-118'!T692</f>
        <v>0</v>
      </c>
      <c r="V692" s="464"/>
      <c r="W692" s="530">
        <f>+'NI-San'!V692+'NI-Ter'!V692+'NI-Soc'!S692+'NI-Ric'!V692+'NI-118'!V692</f>
        <v>0</v>
      </c>
      <c r="X692" s="530">
        <f>+'NI-San'!W692+'NI-Ter'!W692+'NI-Soc'!T692+'NI-Ric'!W692+'NI-118'!W692</f>
        <v>0</v>
      </c>
      <c r="Y692" s="291"/>
      <c r="Z692" s="675"/>
    </row>
    <row r="693" spans="1:26" ht="25.5">
      <c r="B693" s="127" t="s">
        <v>1498</v>
      </c>
      <c r="C693" s="127" t="str">
        <f>MID(B693,1,1)&amp;MID(B693,3,2)&amp;MID(B693,6,2)&amp;MID(B693,9,2)&amp;MID(B693,12,3)&amp;MID(B693,16,3)&amp;MID(B693,20,2)&amp;MID(B693,23,3)</f>
        <v>420101012001200000</v>
      </c>
      <c r="D693" s="127"/>
      <c r="E693" s="127"/>
      <c r="F693" s="127"/>
      <c r="G693" s="127"/>
      <c r="H693" s="127"/>
      <c r="I693" s="127"/>
      <c r="J693" s="127"/>
      <c r="K693" s="304" t="s">
        <v>1500</v>
      </c>
      <c r="L693" s="125" t="s">
        <v>3218</v>
      </c>
      <c r="M693" s="530">
        <f>+'NI-San'!M693+'NI-Ter'!M693+'NI-Soc'!M693+'NI-Ric'!M693+'NI-118'!M693</f>
        <v>9</v>
      </c>
      <c r="N693" s="530">
        <f>+'NI-San'!N693+'NI-Ter'!N693+'NI-Soc'!N693+'NI-Ric'!N693+'NI-118'!N693</f>
        <v>8</v>
      </c>
      <c r="O693" s="126">
        <f t="shared" si="25"/>
        <v>-1</v>
      </c>
      <c r="Q693" s="530">
        <f>+'NI-San'!Q693+'NI-Ter'!Q693+'NI-Soc'!Q693+'NI-Ric'!Q693+'NI-118'!Q693</f>
        <v>2</v>
      </c>
      <c r="R693" s="517"/>
      <c r="S693" s="265"/>
      <c r="T693" s="530">
        <f>+'NI-San'!S693+'NI-Ter'!S693+'NI-Soc'!P693+'NI-Ric'!S693+'NI-118'!S693</f>
        <v>0</v>
      </c>
      <c r="U693" s="530">
        <f>+'NI-San'!T693+'NI-Ter'!T693+'NI-Soc'!Q693+'NI-Ric'!T693+'NI-118'!T693</f>
        <v>0</v>
      </c>
      <c r="V693" s="464"/>
      <c r="W693" s="530">
        <f>+'NI-San'!V693+'NI-Ter'!V693+'NI-Soc'!S693+'NI-Ric'!V693+'NI-118'!V693</f>
        <v>0</v>
      </c>
      <c r="X693" s="530">
        <f>+'NI-San'!W693+'NI-Ter'!W693+'NI-Soc'!T693+'NI-Ric'!W693+'NI-118'!W693</f>
        <v>0</v>
      </c>
      <c r="Y693" s="291"/>
      <c r="Z693" s="675"/>
    </row>
    <row r="694" spans="1:26" ht="25.5">
      <c r="B694" s="127" t="s">
        <v>1501</v>
      </c>
      <c r="C694" s="127" t="str">
        <f>MID(B694,1,1)&amp;MID(B694,3,2)&amp;MID(B694,6,2)&amp;MID(B694,9,2)&amp;MID(B694,12,3)&amp;MID(B694,16,3)&amp;MID(B694,20,2)&amp;MID(B694,23,3)</f>
        <v>420101012001500000</v>
      </c>
      <c r="D694" s="127"/>
      <c r="E694" s="127"/>
      <c r="F694" s="127"/>
      <c r="G694" s="127"/>
      <c r="H694" s="127"/>
      <c r="I694" s="127"/>
      <c r="J694" s="127"/>
      <c r="K694" s="304" t="s">
        <v>1503</v>
      </c>
      <c r="L694" s="125" t="s">
        <v>3218</v>
      </c>
      <c r="M694" s="530">
        <f>+'NI-San'!M694+'NI-Ter'!M694+'NI-Soc'!M694+'NI-Ric'!M694+'NI-118'!M694</f>
        <v>61</v>
      </c>
      <c r="N694" s="530">
        <f>+'NI-San'!N694+'NI-Ter'!N694+'NI-Soc'!N694+'NI-Ric'!N694+'NI-118'!N694</f>
        <v>60</v>
      </c>
      <c r="O694" s="126">
        <f t="shared" si="25"/>
        <v>-1</v>
      </c>
      <c r="Q694" s="530">
        <f>+'NI-San'!Q694+'NI-Ter'!Q694+'NI-Soc'!Q694+'NI-Ric'!Q694+'NI-118'!Q694</f>
        <v>0</v>
      </c>
      <c r="R694" s="517"/>
      <c r="S694" s="265"/>
      <c r="T694" s="530">
        <f>+'NI-San'!S694+'NI-Ter'!S694+'NI-Soc'!P694+'NI-Ric'!S694+'NI-118'!S694</f>
        <v>0</v>
      </c>
      <c r="U694" s="530">
        <f>+'NI-San'!T694+'NI-Ter'!T694+'NI-Soc'!Q694+'NI-Ric'!T694+'NI-118'!T694</f>
        <v>0</v>
      </c>
      <c r="V694" s="464"/>
      <c r="W694" s="530">
        <f>+'NI-San'!V694+'NI-Ter'!V694+'NI-Soc'!S694+'NI-Ric'!V694+'NI-118'!V694</f>
        <v>0</v>
      </c>
      <c r="X694" s="530">
        <f>+'NI-San'!W694+'NI-Ter'!W694+'NI-Soc'!T694+'NI-Ric'!W694+'NI-118'!W694</f>
        <v>0</v>
      </c>
      <c r="Y694" s="291"/>
      <c r="Z694" s="675"/>
    </row>
    <row r="695" spans="1:26" ht="25.5">
      <c r="B695" s="127" t="s">
        <v>1504</v>
      </c>
      <c r="C695" s="127" t="s">
        <v>3764</v>
      </c>
      <c r="D695" s="127"/>
      <c r="E695" s="127"/>
      <c r="F695" s="127"/>
      <c r="G695" s="127"/>
      <c r="H695" s="127"/>
      <c r="I695" s="127"/>
      <c r="J695" s="127"/>
      <c r="K695" s="316" t="s">
        <v>1506</v>
      </c>
      <c r="L695" s="125" t="s">
        <v>3218</v>
      </c>
      <c r="M695" s="530">
        <f>+'NI-San'!M695+'NI-Ter'!M695+'NI-Soc'!M695+'NI-Ric'!M695+'NI-118'!M695</f>
        <v>0</v>
      </c>
      <c r="N695" s="530">
        <f>+'NI-San'!N695+'NI-Ter'!N695+'NI-Soc'!N695+'NI-Ric'!N695+'NI-118'!N695</f>
        <v>0</v>
      </c>
      <c r="O695" s="126">
        <f t="shared" si="25"/>
        <v>0</v>
      </c>
      <c r="Q695" s="530">
        <f>+'NI-San'!Q695+'NI-Ter'!Q695+'NI-Soc'!Q695+'NI-Ric'!Q695+'NI-118'!Q695</f>
        <v>13</v>
      </c>
      <c r="R695" s="517"/>
      <c r="S695" s="265"/>
      <c r="T695" s="530">
        <f>+'NI-San'!S695+'NI-Ter'!S695+'NI-Soc'!P695+'NI-Ric'!S695+'NI-118'!S695</f>
        <v>0</v>
      </c>
      <c r="U695" s="530">
        <f>+'NI-San'!T695+'NI-Ter'!T695+'NI-Soc'!Q695+'NI-Ric'!T695+'NI-118'!T695</f>
        <v>0</v>
      </c>
      <c r="V695" s="464"/>
      <c r="W695" s="530">
        <f>+'NI-San'!V695+'NI-Ter'!V695+'NI-Soc'!S695+'NI-Ric'!V695+'NI-118'!V695</f>
        <v>0</v>
      </c>
      <c r="X695" s="530">
        <f>+'NI-San'!W695+'NI-Ter'!W695+'NI-Soc'!T695+'NI-Ric'!W695+'NI-118'!W695</f>
        <v>0</v>
      </c>
      <c r="Y695" s="291"/>
      <c r="Z695" s="675"/>
    </row>
    <row r="696" spans="1:26" ht="25.5">
      <c r="B696" s="127" t="s">
        <v>1507</v>
      </c>
      <c r="C696" s="127" t="str">
        <f>MID(B696,1,1)&amp;MID(B696,3,2)&amp;MID(B696,6,2)&amp;MID(B696,9,2)&amp;MID(B696,12,3)&amp;MID(B696,16,3)&amp;MID(B696,20,2)&amp;MID(B696,23,3)</f>
        <v>420101012002500000</v>
      </c>
      <c r="D696" s="127"/>
      <c r="E696" s="127"/>
      <c r="F696" s="127"/>
      <c r="G696" s="127"/>
      <c r="H696" s="127"/>
      <c r="I696" s="127"/>
      <c r="J696" s="127"/>
      <c r="K696" s="304" t="s">
        <v>1509</v>
      </c>
      <c r="L696" s="125" t="s">
        <v>3218</v>
      </c>
      <c r="M696" s="530">
        <f>+'NI-San'!M696+'NI-Ter'!M696+'NI-Soc'!M696+'NI-Ric'!M696+'NI-118'!M696</f>
        <v>0</v>
      </c>
      <c r="N696" s="530">
        <f>+'NI-San'!N696+'NI-Ter'!N696+'NI-Soc'!N696+'NI-Ric'!N696+'NI-118'!N696</f>
        <v>0</v>
      </c>
      <c r="O696" s="126">
        <f t="shared" si="25"/>
        <v>0</v>
      </c>
      <c r="Q696" s="530">
        <f>+'NI-San'!Q696+'NI-Ter'!Q696+'NI-Soc'!Q696+'NI-Ric'!Q696+'NI-118'!Q696</f>
        <v>0</v>
      </c>
      <c r="R696" s="517"/>
      <c r="S696" s="265"/>
      <c r="T696" s="530">
        <f>+'NI-San'!S696+'NI-Ter'!S696+'NI-Soc'!P696+'NI-Ric'!S696+'NI-118'!S696</f>
        <v>0</v>
      </c>
      <c r="U696" s="530">
        <f>+'NI-San'!T696+'NI-Ter'!T696+'NI-Soc'!Q696+'NI-Ric'!T696+'NI-118'!T696</f>
        <v>0</v>
      </c>
      <c r="V696" s="464"/>
      <c r="W696" s="530">
        <f>+'NI-San'!V696+'NI-Ter'!V696+'NI-Soc'!S696+'NI-Ric'!V696+'NI-118'!V696</f>
        <v>0</v>
      </c>
      <c r="X696" s="530">
        <f>+'NI-San'!W696+'NI-Ter'!W696+'NI-Soc'!T696+'NI-Ric'!W696+'NI-118'!W696</f>
        <v>0</v>
      </c>
      <c r="Y696" s="291"/>
      <c r="Z696" s="675"/>
    </row>
    <row r="697" spans="1:26">
      <c r="B697" s="127" t="s">
        <v>1510</v>
      </c>
      <c r="C697" s="127" t="s">
        <v>3765</v>
      </c>
      <c r="D697" s="127"/>
      <c r="E697" s="127"/>
      <c r="F697" s="127"/>
      <c r="G697" s="127"/>
      <c r="H697" s="127"/>
      <c r="I697" s="127"/>
      <c r="J697" s="127"/>
      <c r="K697" s="304" t="s">
        <v>1512</v>
      </c>
      <c r="L697" s="125" t="s">
        <v>3218</v>
      </c>
      <c r="M697" s="530">
        <f>+'NI-San'!M697+'NI-Ter'!M697+'NI-Soc'!M697+'NI-Ric'!M697+'NI-118'!M697</f>
        <v>74</v>
      </c>
      <c r="N697" s="530">
        <f>+'NI-San'!N697+'NI-Ter'!N697+'NI-Soc'!N697+'NI-Ric'!N697+'NI-118'!N697</f>
        <v>64</v>
      </c>
      <c r="O697" s="126">
        <f t="shared" si="25"/>
        <v>-10</v>
      </c>
      <c r="Q697" s="530">
        <f>+'NI-San'!Q697+'NI-Ter'!Q697+'NI-Soc'!Q697+'NI-Ric'!Q697+'NI-118'!Q697</f>
        <v>0</v>
      </c>
      <c r="R697" s="517"/>
      <c r="S697" s="265"/>
      <c r="T697" s="530">
        <f>+'NI-San'!S697+'NI-Ter'!S697+'NI-Soc'!P697+'NI-Ric'!S697+'NI-118'!S697</f>
        <v>18</v>
      </c>
      <c r="U697" s="530">
        <f>+'NI-San'!T697+'NI-Ter'!T697+'NI-Soc'!Q697+'NI-Ric'!T697+'NI-118'!T697</f>
        <v>0</v>
      </c>
      <c r="V697" s="464"/>
      <c r="W697" s="530">
        <f>+'NI-San'!V697+'NI-Ter'!V697+'NI-Soc'!S697+'NI-Ric'!V697+'NI-118'!V697</f>
        <v>0</v>
      </c>
      <c r="X697" s="530">
        <f>+'NI-San'!W697+'NI-Ter'!W697+'NI-Soc'!T697+'NI-Ric'!W697+'NI-118'!W697</f>
        <v>0</v>
      </c>
      <c r="Y697" s="291"/>
      <c r="Z697" s="675"/>
    </row>
    <row r="698" spans="1:26" ht="25.5">
      <c r="B698" s="127" t="s">
        <v>1513</v>
      </c>
      <c r="C698" s="127" t="str">
        <f>MID(B698,1,1)&amp;MID(B698,3,2)&amp;MID(B698,6,2)&amp;MID(B698,9,2)&amp;MID(B698,12,3)&amp;MID(B698,16,3)&amp;MID(B698,20,2)&amp;MID(B698,23,3)</f>
        <v>420101012003500000</v>
      </c>
      <c r="D698" s="127"/>
      <c r="E698" s="127"/>
      <c r="F698" s="127"/>
      <c r="G698" s="127"/>
      <c r="H698" s="127"/>
      <c r="I698" s="127"/>
      <c r="J698" s="127"/>
      <c r="K698" s="304" t="s">
        <v>1515</v>
      </c>
      <c r="L698" s="125" t="s">
        <v>3218</v>
      </c>
      <c r="M698" s="530">
        <f>+'NI-San'!M698+'NI-Ter'!M698+'NI-Soc'!M698+'NI-Ric'!M698+'NI-118'!M698</f>
        <v>0</v>
      </c>
      <c r="N698" s="530">
        <f>+'NI-San'!N698+'NI-Ter'!N698+'NI-Soc'!N698+'NI-Ric'!N698+'NI-118'!N698</f>
        <v>0</v>
      </c>
      <c r="O698" s="126">
        <f t="shared" si="25"/>
        <v>0</v>
      </c>
      <c r="Q698" s="530">
        <f>+'NI-San'!Q698+'NI-Ter'!Q698+'NI-Soc'!Q698+'NI-Ric'!Q698+'NI-118'!Q698</f>
        <v>0</v>
      </c>
      <c r="R698" s="517"/>
      <c r="S698" s="265"/>
      <c r="T698" s="530">
        <f>+'NI-San'!S698+'NI-Ter'!S698+'NI-Soc'!P698+'NI-Ric'!S698+'NI-118'!S698</f>
        <v>0</v>
      </c>
      <c r="U698" s="530">
        <f>+'NI-San'!T698+'NI-Ter'!T698+'NI-Soc'!Q698+'NI-Ric'!T698+'NI-118'!T698</f>
        <v>0</v>
      </c>
      <c r="V698" s="464"/>
      <c r="W698" s="530">
        <f>+'NI-San'!V698+'NI-Ter'!V698+'NI-Soc'!S698+'NI-Ric'!V698+'NI-118'!V698</f>
        <v>0</v>
      </c>
      <c r="X698" s="530">
        <f>+'NI-San'!W698+'NI-Ter'!W698+'NI-Soc'!T698+'NI-Ric'!W698+'NI-118'!W698</f>
        <v>0</v>
      </c>
      <c r="Y698" s="291"/>
      <c r="Z698" s="675"/>
    </row>
    <row r="699" spans="1:26" ht="25.5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125" t="s">
        <v>3218</v>
      </c>
      <c r="M699" s="530">
        <f>+'NI-San'!M699+'NI-Ter'!M699+'NI-Soc'!M700+'NI-Ric'!M699+'NI-118'!M699</f>
        <v>0</v>
      </c>
      <c r="N699" s="530">
        <f>+'NI-San'!N699+'NI-Ter'!N699+'NI-Soc'!N700+'NI-Ric'!N699+'NI-118'!N699</f>
        <v>0</v>
      </c>
      <c r="O699" s="126">
        <f>+N699-M699</f>
        <v>0</v>
      </c>
      <c r="Q699" s="530">
        <f>+'NI-San'!Q699+'NI-Ter'!Q699+'NI-Soc'!Q700+'NI-Ric'!Q699+'NI-118'!Q699</f>
        <v>0</v>
      </c>
      <c r="R699" s="517"/>
      <c r="S699" s="265"/>
      <c r="T699" s="530">
        <f>+'NI-San'!S699+'NI-Ter'!S699+'NI-Soc'!P699+'NI-Ric'!S699+'NI-118'!S699</f>
        <v>0</v>
      </c>
      <c r="U699" s="530">
        <f>+'NI-San'!T699+'NI-Ter'!T699+'NI-Soc'!Q699+'NI-Ric'!T699+'NI-118'!T699</f>
        <v>0</v>
      </c>
      <c r="V699" s="464"/>
      <c r="W699" s="530">
        <f>+'NI-San'!V699+'NI-Ter'!V699+'NI-Soc'!S700+'NI-Ric'!V699+'NI-118'!V699</f>
        <v>0</v>
      </c>
      <c r="X699" s="530">
        <f>+'NI-San'!W699+'NI-Ter'!W699+'NI-Soc'!T700+'NI-Ric'!W699+'NI-118'!W699</f>
        <v>0</v>
      </c>
      <c r="Y699" s="291"/>
      <c r="Z699" s="675"/>
    </row>
    <row r="700" spans="1:26" s="291" customFormat="1" ht="15.75" thickBot="1">
      <c r="A700" s="265"/>
      <c r="K700" s="545"/>
      <c r="L700" s="532"/>
      <c r="M700" s="499"/>
      <c r="N700" s="499"/>
      <c r="O700" s="517"/>
      <c r="P700" s="379"/>
      <c r="Q700" s="499"/>
      <c r="R700" s="517"/>
      <c r="T700" s="499"/>
      <c r="U700" s="499"/>
      <c r="W700" s="499"/>
      <c r="X700" s="499"/>
      <c r="Z700" s="499"/>
    </row>
    <row r="701" spans="1:26" ht="17.25" thickTop="1" thickBot="1">
      <c r="B701" s="110" t="s">
        <v>1519</v>
      </c>
      <c r="C701" s="242" t="s">
        <v>3766</v>
      </c>
      <c r="D701" s="243"/>
      <c r="E701" s="243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3445</v>
      </c>
      <c r="N701" s="115">
        <f>SUM(N704:N717)</f>
        <v>3591</v>
      </c>
      <c r="O701" s="116">
        <f>+N701-M701</f>
        <v>146</v>
      </c>
      <c r="Q701" s="115">
        <f>SUM(Q704:Q717)</f>
        <v>105</v>
      </c>
      <c r="R701" s="516"/>
      <c r="S701" s="265"/>
      <c r="T701" s="115">
        <f>SUM(T704:T717)</f>
        <v>754</v>
      </c>
      <c r="U701" s="115">
        <f>SUM(U704:U717)</f>
        <v>0</v>
      </c>
      <c r="W701" s="115">
        <f>SUM(W704:W717)</f>
        <v>0</v>
      </c>
      <c r="X701" s="115">
        <f>SUM(X704:X717)</f>
        <v>0</v>
      </c>
      <c r="Y701" s="291"/>
      <c r="Z701" s="519"/>
    </row>
    <row r="702" spans="1:26" s="291" customFormat="1" ht="16.5" thickTop="1" thickBot="1">
      <c r="A702" s="265"/>
      <c r="K702" s="540"/>
      <c r="L702" s="466"/>
      <c r="M702" s="265"/>
      <c r="N702" s="265"/>
      <c r="O702" s="379"/>
      <c r="P702" s="379"/>
      <c r="Q702" s="265"/>
      <c r="R702" s="379"/>
      <c r="T702" s="265"/>
      <c r="U702" s="265"/>
      <c r="W702" s="265"/>
      <c r="X702" s="265"/>
    </row>
    <row r="703" spans="1:26" s="291" customFormat="1" ht="39.950000000000003" customHeight="1" thickBot="1">
      <c r="A703" s="265"/>
      <c r="B703" s="102" t="s">
        <v>3221</v>
      </c>
      <c r="C703" s="245" t="s">
        <v>48</v>
      </c>
      <c r="D703" s="245"/>
      <c r="E703" s="245"/>
      <c r="F703" s="246"/>
      <c r="G703" s="246"/>
      <c r="H703" s="246"/>
      <c r="I703" s="246"/>
      <c r="J703" s="246"/>
      <c r="K703" s="302" t="s">
        <v>3222</v>
      </c>
      <c r="L703" s="135"/>
      <c r="M703" s="328" t="str">
        <f>+M$10</f>
        <v>Valore netto al 31/12/2017</v>
      </c>
      <c r="N703" s="328" t="str">
        <f>+N$10</f>
        <v>Valore netto al 31/12/2018</v>
      </c>
      <c r="O703" s="1149" t="str">
        <f>+O$10</f>
        <v>Variazione</v>
      </c>
      <c r="P703" s="1148"/>
      <c r="Q703" s="328" t="str">
        <f>+Q$10</f>
        <v>Prechiusura al ° trimestre 2018</v>
      </c>
      <c r="R703" s="525"/>
      <c r="S703" s="265"/>
      <c r="T703" s="1145" t="str">
        <f>T$330</f>
        <v>Costi da utilizzo contributi 2018</v>
      </c>
      <c r="U703" s="1143" t="str">
        <f>U$330</f>
        <v>Costi da utilizzo contributi DI CUI SOCIO-SAN</v>
      </c>
      <c r="V703" s="1144"/>
      <c r="W703" s="1142" t="str">
        <f>W$330</f>
        <v>Costi da contributi 2018</v>
      </c>
      <c r="X703" s="1143" t="str">
        <f>X$330</f>
        <v>Costi da contributi DI CUI SOCIO-SAN</v>
      </c>
      <c r="Z703" s="679"/>
    </row>
    <row r="704" spans="1:26">
      <c r="B704" s="127" t="s">
        <v>1521</v>
      </c>
      <c r="C704" s="127" t="s">
        <v>3767</v>
      </c>
      <c r="D704" s="127"/>
      <c r="E704" s="127"/>
      <c r="F704" s="127"/>
      <c r="G704" s="127"/>
      <c r="H704" s="127"/>
      <c r="I704" s="127"/>
      <c r="J704" s="127"/>
      <c r="K704" s="314" t="s">
        <v>1524</v>
      </c>
      <c r="L704" s="125" t="s">
        <v>3218</v>
      </c>
      <c r="M704" s="530">
        <f>+'NI-San'!M704+'NI-Ter'!M704+'NI-Soc'!M704+'NI-Ric'!M704+'NI-118'!M704</f>
        <v>0</v>
      </c>
      <c r="N704" s="530">
        <f>+'NI-San'!N704+'NI-Ter'!N704+'NI-Soc'!N704+'NI-Ric'!N704+'NI-118'!N704</f>
        <v>0</v>
      </c>
      <c r="O704" s="126">
        <f t="shared" ref="O704:O717" si="26">+N704-M704</f>
        <v>0</v>
      </c>
      <c r="Q704" s="530">
        <f>+'NI-San'!Q704+'NI-Ter'!Q704+'NI-Soc'!Q704+'NI-Ric'!Q704+'NI-118'!Q704</f>
        <v>0</v>
      </c>
      <c r="R704" s="517"/>
      <c r="S704" s="265"/>
      <c r="T704" s="530">
        <f>+'NI-San'!S704+'NI-Ter'!S704+'NI-Soc'!P704+'NI-Ric'!S704+'NI-118'!S704</f>
        <v>0</v>
      </c>
      <c r="U704" s="530">
        <f>+'NI-San'!T704+'NI-Ter'!T704+'NI-Soc'!Q704+'NI-Ric'!T704+'NI-118'!T704</f>
        <v>0</v>
      </c>
      <c r="V704" s="464"/>
      <c r="W704" s="530">
        <f>+'NI-San'!V704+'NI-Ter'!V704+'NI-Soc'!S704+'NI-Ric'!V704+'NI-118'!V704</f>
        <v>0</v>
      </c>
      <c r="X704" s="530">
        <f>+'NI-San'!W704+'NI-Ter'!W704+'NI-Soc'!T704+'NI-Ric'!W704+'NI-118'!W704</f>
        <v>0</v>
      </c>
      <c r="Y704" s="291"/>
      <c r="Z704" s="675"/>
    </row>
    <row r="705" spans="1:26">
      <c r="B705" s="127" t="s">
        <v>1527</v>
      </c>
      <c r="C705" s="127" t="s">
        <v>3768</v>
      </c>
      <c r="D705" s="127"/>
      <c r="E705" s="127"/>
      <c r="F705" s="127"/>
      <c r="G705" s="127"/>
      <c r="H705" s="127"/>
      <c r="I705" s="127"/>
      <c r="J705" s="127"/>
      <c r="K705" s="314" t="s">
        <v>1529</v>
      </c>
      <c r="L705" s="125" t="s">
        <v>3218</v>
      </c>
      <c r="M705" s="530">
        <f>+'NI-San'!M705+'NI-Ter'!M705+'NI-Soc'!M705+'NI-Ric'!M705+'NI-118'!M705</f>
        <v>15</v>
      </c>
      <c r="N705" s="530">
        <f>+'NI-San'!N705+'NI-Ter'!N705+'NI-Soc'!N705+'NI-Ric'!N705+'NI-118'!N705</f>
        <v>15</v>
      </c>
      <c r="O705" s="126">
        <f t="shared" si="26"/>
        <v>0</v>
      </c>
      <c r="Q705" s="530">
        <f>+'NI-San'!Q705+'NI-Ter'!Q705+'NI-Soc'!Q705+'NI-Ric'!Q705+'NI-118'!Q705</f>
        <v>0</v>
      </c>
      <c r="R705" s="517"/>
      <c r="S705" s="265"/>
      <c r="T705" s="530">
        <f>+'NI-San'!S705+'NI-Ter'!S705+'NI-Soc'!P705+'NI-Ric'!S705+'NI-118'!S705</f>
        <v>0</v>
      </c>
      <c r="U705" s="530">
        <f>+'NI-San'!T705+'NI-Ter'!T705+'NI-Soc'!Q705+'NI-Ric'!T705+'NI-118'!T705</f>
        <v>0</v>
      </c>
      <c r="V705" s="464"/>
      <c r="W705" s="530">
        <f>+'NI-San'!V705+'NI-Ter'!V705+'NI-Soc'!S705+'NI-Ric'!V705+'NI-118'!V705</f>
        <v>0</v>
      </c>
      <c r="X705" s="530">
        <f>+'NI-San'!W705+'NI-Ter'!W705+'NI-Soc'!T705+'NI-Ric'!W705+'NI-118'!W705</f>
        <v>0</v>
      </c>
      <c r="Y705" s="291"/>
      <c r="Z705" s="675"/>
    </row>
    <row r="706" spans="1:26">
      <c r="B706" s="127" t="s">
        <v>1530</v>
      </c>
      <c r="C706" s="127" t="s">
        <v>3769</v>
      </c>
      <c r="D706" s="127"/>
      <c r="E706" s="127"/>
      <c r="F706" s="127"/>
      <c r="G706" s="127"/>
      <c r="H706" s="127"/>
      <c r="I706" s="127"/>
      <c r="J706" s="127"/>
      <c r="K706" s="314" t="s">
        <v>1532</v>
      </c>
      <c r="L706" s="125" t="s">
        <v>3218</v>
      </c>
      <c r="M706" s="530">
        <f>+'NI-San'!M706+'NI-Ter'!M706+'NI-Soc'!M706+'NI-Ric'!M706+'NI-118'!M706</f>
        <v>21</v>
      </c>
      <c r="N706" s="530">
        <f>+'NI-San'!N706+'NI-Ter'!N706+'NI-Soc'!N706+'NI-Ric'!N706+'NI-118'!N706</f>
        <v>16</v>
      </c>
      <c r="O706" s="126">
        <f t="shared" si="26"/>
        <v>-5</v>
      </c>
      <c r="Q706" s="530">
        <f>+'NI-San'!Q706+'NI-Ter'!Q706+'NI-Soc'!Q706+'NI-Ric'!Q706+'NI-118'!Q706</f>
        <v>105</v>
      </c>
      <c r="R706" s="517"/>
      <c r="S706" s="265"/>
      <c r="T706" s="530">
        <f>+'NI-San'!S706+'NI-Ter'!S706+'NI-Soc'!P706+'NI-Ric'!S706+'NI-118'!S706</f>
        <v>0</v>
      </c>
      <c r="U706" s="530">
        <f>+'NI-San'!T706+'NI-Ter'!T706+'NI-Soc'!Q706+'NI-Ric'!T706+'NI-118'!T706</f>
        <v>0</v>
      </c>
      <c r="V706" s="464"/>
      <c r="W706" s="530">
        <f>+'NI-San'!V706+'NI-Ter'!V706+'NI-Soc'!S706+'NI-Ric'!V706+'NI-118'!V706</f>
        <v>0</v>
      </c>
      <c r="X706" s="530">
        <f>+'NI-San'!W706+'NI-Ter'!W706+'NI-Soc'!T706+'NI-Ric'!W706+'NI-118'!W706</f>
        <v>0</v>
      </c>
      <c r="Y706" s="291"/>
      <c r="Z706" s="675"/>
    </row>
    <row r="707" spans="1:26">
      <c r="B707" s="127" t="s">
        <v>1533</v>
      </c>
      <c r="C707" s="127" t="s">
        <v>3770</v>
      </c>
      <c r="D707" s="127"/>
      <c r="E707" s="127"/>
      <c r="F707" s="127"/>
      <c r="G707" s="127"/>
      <c r="H707" s="127"/>
      <c r="I707" s="127"/>
      <c r="J707" s="127"/>
      <c r="K707" s="314" t="s">
        <v>1535</v>
      </c>
      <c r="L707" s="125" t="s">
        <v>3218</v>
      </c>
      <c r="M707" s="530">
        <f>+'NI-San'!M707+'NI-Ter'!M707+'NI-Soc'!M707+'NI-Ric'!M707+'NI-118'!M707</f>
        <v>655</v>
      </c>
      <c r="N707" s="530">
        <f>+'NI-San'!N707+'NI-Ter'!N707+'NI-Soc'!N707+'NI-Ric'!N707+'NI-118'!N707</f>
        <v>671</v>
      </c>
      <c r="O707" s="126">
        <f t="shared" si="26"/>
        <v>16</v>
      </c>
      <c r="Q707" s="530">
        <f>+'NI-San'!Q707+'NI-Ter'!Q707+'NI-Soc'!Q707+'NI-Ric'!Q707+'NI-118'!Q707</f>
        <v>0</v>
      </c>
      <c r="R707" s="517"/>
      <c r="S707" s="265"/>
      <c r="T707" s="530">
        <f>+'NI-San'!S707+'NI-Ter'!S707+'NI-Soc'!P707+'NI-Ric'!S707+'NI-118'!S707</f>
        <v>671</v>
      </c>
      <c r="U707" s="530">
        <f>+'NI-San'!T707+'NI-Ter'!T707+'NI-Soc'!Q707+'NI-Ric'!T707+'NI-118'!T707</f>
        <v>0</v>
      </c>
      <c r="V707" s="464"/>
      <c r="W707" s="530">
        <f>+'NI-San'!V707+'NI-Ter'!V707+'NI-Soc'!S707+'NI-Ric'!V707+'NI-118'!V707</f>
        <v>0</v>
      </c>
      <c r="X707" s="530">
        <f>+'NI-San'!W707+'NI-Ter'!W707+'NI-Soc'!T707+'NI-Ric'!W707+'NI-118'!W707</f>
        <v>0</v>
      </c>
      <c r="Y707" s="291"/>
      <c r="Z707" s="675"/>
    </row>
    <row r="708" spans="1:26">
      <c r="B708" s="127" t="s">
        <v>1536</v>
      </c>
      <c r="C708" s="127" t="s">
        <v>3771</v>
      </c>
      <c r="D708" s="127"/>
      <c r="E708" s="127"/>
      <c r="F708" s="127"/>
      <c r="G708" s="127"/>
      <c r="H708" s="127"/>
      <c r="I708" s="127"/>
      <c r="J708" s="127"/>
      <c r="K708" s="314" t="s">
        <v>1537</v>
      </c>
      <c r="L708" s="125" t="s">
        <v>3218</v>
      </c>
      <c r="M708" s="530">
        <f>+'NI-San'!M708+'NI-Ter'!M708+'NI-Soc'!M708+'NI-Ric'!M708+'NI-118'!M708</f>
        <v>0</v>
      </c>
      <c r="N708" s="530">
        <f>+'NI-San'!N708+'NI-Ter'!N708+'NI-Soc'!N708+'NI-Ric'!N708+'NI-118'!N708</f>
        <v>94</v>
      </c>
      <c r="O708" s="126">
        <f t="shared" si="26"/>
        <v>94</v>
      </c>
      <c r="Q708" s="530">
        <f>+'NI-San'!Q708+'NI-Ter'!Q708+'NI-Soc'!Q708+'NI-Ric'!Q708+'NI-118'!Q708</f>
        <v>0</v>
      </c>
      <c r="R708" s="517"/>
      <c r="S708" s="265"/>
      <c r="T708" s="530">
        <f>+'NI-San'!S708+'NI-Ter'!S708+'NI-Soc'!P708+'NI-Ric'!S708+'NI-118'!S708</f>
        <v>0</v>
      </c>
      <c r="U708" s="530">
        <f>+'NI-San'!T708+'NI-Ter'!T708+'NI-Soc'!Q708+'NI-Ric'!T708+'NI-118'!T708</f>
        <v>0</v>
      </c>
      <c r="V708" s="464"/>
      <c r="W708" s="530">
        <f>+'NI-San'!V708+'NI-Ter'!V708+'NI-Soc'!S708+'NI-Ric'!V708+'NI-118'!V708</f>
        <v>0</v>
      </c>
      <c r="X708" s="530">
        <f>+'NI-San'!W708+'NI-Ter'!W708+'NI-Soc'!T708+'NI-Ric'!W708+'NI-118'!W708</f>
        <v>0</v>
      </c>
      <c r="Y708" s="291"/>
      <c r="Z708" s="675"/>
    </row>
    <row r="709" spans="1:26" ht="25.5">
      <c r="B709" s="127" t="s">
        <v>1538</v>
      </c>
      <c r="C709" s="127" t="s">
        <v>3772</v>
      </c>
      <c r="D709" s="127"/>
      <c r="E709" s="127"/>
      <c r="F709" s="127"/>
      <c r="G709" s="127"/>
      <c r="H709" s="127"/>
      <c r="I709" s="127"/>
      <c r="J709" s="127"/>
      <c r="K709" s="314" t="s">
        <v>1540</v>
      </c>
      <c r="L709" s="125" t="s">
        <v>3218</v>
      </c>
      <c r="M709" s="530">
        <f>+'NI-San'!M709+'NI-Ter'!M709+'NI-Soc'!M709+'NI-Ric'!M709+'NI-118'!M709</f>
        <v>0</v>
      </c>
      <c r="N709" s="530">
        <f>+'NI-San'!N709+'NI-Ter'!N709+'NI-Soc'!N709+'NI-Ric'!N709+'NI-118'!N709</f>
        <v>83</v>
      </c>
      <c r="O709" s="126">
        <f t="shared" si="26"/>
        <v>83</v>
      </c>
      <c r="Q709" s="530">
        <f>+'NI-San'!Q709+'NI-Ter'!Q709+'NI-Soc'!Q709+'NI-Ric'!Q709+'NI-118'!Q709</f>
        <v>0</v>
      </c>
      <c r="R709" s="517"/>
      <c r="S709" s="265"/>
      <c r="T709" s="530">
        <f>+'NI-San'!S709+'NI-Ter'!S709+'NI-Soc'!P709+'NI-Ric'!S709+'NI-118'!S709</f>
        <v>83</v>
      </c>
      <c r="U709" s="530">
        <f>+'NI-San'!T709+'NI-Ter'!T709+'NI-Soc'!Q709+'NI-Ric'!T709+'NI-118'!T709</f>
        <v>0</v>
      </c>
      <c r="V709" s="464"/>
      <c r="W709" s="530">
        <f>+'NI-San'!V709+'NI-Ter'!V709+'NI-Soc'!S709+'NI-Ric'!V709+'NI-118'!V709</f>
        <v>0</v>
      </c>
      <c r="X709" s="530">
        <f>+'NI-San'!W709+'NI-Ter'!W709+'NI-Soc'!T709+'NI-Ric'!W709+'NI-118'!W709</f>
        <v>0</v>
      </c>
      <c r="Y709" s="291"/>
      <c r="Z709" s="675"/>
    </row>
    <row r="710" spans="1:26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30">
        <f>+'NI-San'!M710+'NI-Ter'!M710+'NI-Soc'!M710+'NI-Ric'!M710+'NI-118'!M710</f>
        <v>0</v>
      </c>
      <c r="N710" s="530">
        <f>+'NI-San'!N710+'NI-Ter'!N710+'NI-Soc'!N710+'NI-Ric'!N710+'NI-118'!N710</f>
        <v>0</v>
      </c>
      <c r="O710" s="126">
        <f>+N710-M710</f>
        <v>0</v>
      </c>
      <c r="Q710" s="530">
        <f>+'NI-San'!Q710+'NI-Ter'!Q710+'NI-Soc'!Q710+'NI-Ric'!Q710+'NI-118'!Q710</f>
        <v>0</v>
      </c>
      <c r="R710" s="517"/>
      <c r="S710" s="265"/>
      <c r="T710" s="530">
        <f>+'NI-San'!S710+'NI-Ter'!S710+'NI-Soc'!P710+'NI-Ric'!S710+'NI-118'!S710</f>
        <v>0</v>
      </c>
      <c r="U710" s="530">
        <f>+'NI-San'!T710+'NI-Ter'!T710+'NI-Soc'!Q710+'NI-Ric'!T710+'NI-118'!T710</f>
        <v>0</v>
      </c>
      <c r="V710" s="464"/>
      <c r="W710" s="530">
        <f>+'NI-San'!V710+'NI-Ter'!V710+'NI-Soc'!S710+'NI-Ric'!V710+'NI-118'!V710</f>
        <v>0</v>
      </c>
      <c r="X710" s="530">
        <f>+'NI-San'!W710+'NI-Ter'!W710+'NI-Soc'!T710+'NI-Ric'!W710+'NI-118'!W710</f>
        <v>0</v>
      </c>
      <c r="Y710" s="291"/>
      <c r="Z710" s="675"/>
    </row>
    <row r="711" spans="1:26">
      <c r="B711" s="127" t="s">
        <v>1543</v>
      </c>
      <c r="C711" s="127" t="s">
        <v>3773</v>
      </c>
      <c r="D711" s="127"/>
      <c r="E711" s="127"/>
      <c r="F711" s="123"/>
      <c r="G711" s="123"/>
      <c r="H711" s="123"/>
      <c r="I711" s="127"/>
      <c r="J711" s="127"/>
      <c r="K711" s="181" t="s">
        <v>197</v>
      </c>
      <c r="L711" s="125" t="s">
        <v>3218</v>
      </c>
      <c r="M711" s="530">
        <f>+'NI-San'!M711+'NI-Ter'!M711+'NI-Soc'!M711+'NI-Ric'!M711+'NI-118'!M711</f>
        <v>0</v>
      </c>
      <c r="N711" s="530">
        <f>+'NI-San'!N711+'NI-Ter'!N711+'NI-Soc'!N711+'NI-Ric'!N711+'NI-118'!N711</f>
        <v>0</v>
      </c>
      <c r="O711" s="126">
        <f t="shared" si="26"/>
        <v>0</v>
      </c>
      <c r="Q711" s="530">
        <f>+'NI-San'!Q711+'NI-Ter'!Q711+'NI-Soc'!Q711+'NI-Ric'!Q711+'NI-118'!Q711</f>
        <v>0</v>
      </c>
      <c r="R711" s="517"/>
      <c r="S711" s="265"/>
      <c r="T711" s="530">
        <f>+'NI-San'!S711+'NI-Ter'!S711+'NI-Soc'!P711+'NI-Ric'!S711+'NI-118'!S711</f>
        <v>0</v>
      </c>
      <c r="U711" s="530">
        <f>+'NI-San'!T711+'NI-Ter'!T711+'NI-Soc'!Q711+'NI-Ric'!T711+'NI-118'!T711</f>
        <v>0</v>
      </c>
      <c r="V711" s="464"/>
      <c r="W711" s="530">
        <f>+'NI-San'!V711+'NI-Ter'!V711+'NI-Soc'!S711+'NI-Ric'!V711+'NI-118'!V711</f>
        <v>0</v>
      </c>
      <c r="X711" s="530">
        <f>+'NI-San'!W711+'NI-Ter'!W711+'NI-Soc'!T711+'NI-Ric'!W711+'NI-118'!W711</f>
        <v>0</v>
      </c>
      <c r="Y711" s="291"/>
      <c r="Z711" s="675"/>
    </row>
    <row r="712" spans="1:26">
      <c r="B712" s="127" t="s">
        <v>1544</v>
      </c>
      <c r="C712" s="127" t="s">
        <v>3774</v>
      </c>
      <c r="D712" s="127"/>
      <c r="E712" s="127"/>
      <c r="F712" s="123"/>
      <c r="G712" s="123"/>
      <c r="H712" s="123"/>
      <c r="I712" s="127"/>
      <c r="J712" s="127"/>
      <c r="K712" s="181" t="s">
        <v>1545</v>
      </c>
      <c r="L712" s="125" t="s">
        <v>3218</v>
      </c>
      <c r="M712" s="530">
        <f>+'NI-San'!M712+'NI-Ter'!M712+'NI-Soc'!M712+'NI-Ric'!M712+'NI-118'!M712</f>
        <v>1916</v>
      </c>
      <c r="N712" s="530">
        <f>+'NI-San'!N712+'NI-Ter'!N712+'NI-Soc'!N712+'NI-Ric'!N712+'NI-118'!N712</f>
        <v>1855</v>
      </c>
      <c r="O712" s="126">
        <f t="shared" si="26"/>
        <v>-61</v>
      </c>
      <c r="Q712" s="530">
        <f>+'NI-San'!Q712+'NI-Ter'!Q712+'NI-Soc'!Q712+'NI-Ric'!Q712+'NI-118'!Q712</f>
        <v>0</v>
      </c>
      <c r="R712" s="517"/>
      <c r="S712" s="265"/>
      <c r="T712" s="530">
        <f>+'NI-San'!S712+'NI-Ter'!S712+'NI-Soc'!P712+'NI-Ric'!S712+'NI-118'!S712</f>
        <v>0</v>
      </c>
      <c r="U712" s="530">
        <f>+'NI-San'!T712+'NI-Ter'!T712+'NI-Soc'!Q712+'NI-Ric'!T712+'NI-118'!T712</f>
        <v>0</v>
      </c>
      <c r="V712" s="464"/>
      <c r="W712" s="530">
        <f>+'NI-San'!V712+'NI-Ter'!V712+'NI-Soc'!S712+'NI-Ric'!V712+'NI-118'!V712</f>
        <v>0</v>
      </c>
      <c r="X712" s="530">
        <f>+'NI-San'!W712+'NI-Ter'!W712+'NI-Soc'!T712+'NI-Ric'!W712+'NI-118'!W712</f>
        <v>0</v>
      </c>
      <c r="Y712" s="291"/>
      <c r="Z712" s="675"/>
    </row>
    <row r="713" spans="1:26">
      <c r="B713" s="127" t="s">
        <v>1546</v>
      </c>
      <c r="C713" s="127" t="s">
        <v>3775</v>
      </c>
      <c r="D713" s="127"/>
      <c r="E713" s="127"/>
      <c r="F713" s="123"/>
      <c r="G713" s="123"/>
      <c r="H713" s="123"/>
      <c r="I713" s="127"/>
      <c r="J713" s="127"/>
      <c r="K713" s="181" t="s">
        <v>205</v>
      </c>
      <c r="L713" s="125" t="s">
        <v>3218</v>
      </c>
      <c r="M713" s="530">
        <f>+'NI-San'!M713+'NI-Ter'!M713+'NI-Soc'!M713+'NI-Ric'!M713+'NI-118'!M713</f>
        <v>838</v>
      </c>
      <c r="N713" s="530">
        <f>+'NI-San'!N713+'NI-Ter'!N713+'NI-Soc'!N713+'NI-Ric'!N713+'NI-118'!N713</f>
        <v>857</v>
      </c>
      <c r="O713" s="126">
        <f t="shared" si="26"/>
        <v>19</v>
      </c>
      <c r="Q713" s="530">
        <f>+'NI-San'!Q713+'NI-Ter'!Q713+'NI-Soc'!Q713+'NI-Ric'!Q713+'NI-118'!Q713</f>
        <v>0</v>
      </c>
      <c r="R713" s="517"/>
      <c r="S713" s="265"/>
      <c r="T713" s="530">
        <f>+'NI-San'!S713+'NI-Ter'!S713+'NI-Soc'!P713+'NI-Ric'!S713+'NI-118'!S713</f>
        <v>0</v>
      </c>
      <c r="U713" s="530">
        <f>+'NI-San'!T713+'NI-Ter'!T713+'NI-Soc'!Q713+'NI-Ric'!T713+'NI-118'!T713</f>
        <v>0</v>
      </c>
      <c r="V713" s="464"/>
      <c r="W713" s="530">
        <f>+'NI-San'!V713+'NI-Ter'!V713+'NI-Soc'!S713+'NI-Ric'!V713+'NI-118'!V713</f>
        <v>0</v>
      </c>
      <c r="X713" s="530">
        <f>+'NI-San'!W713+'NI-Ter'!W713+'NI-Soc'!T713+'NI-Ric'!W713+'NI-118'!W713</f>
        <v>0</v>
      </c>
      <c r="Y713" s="291"/>
      <c r="Z713" s="675"/>
    </row>
    <row r="714" spans="1:26">
      <c r="B714" s="127" t="s">
        <v>1547</v>
      </c>
      <c r="C714" s="127" t="s">
        <v>3776</v>
      </c>
      <c r="D714" s="127"/>
      <c r="E714" s="127"/>
      <c r="F714" s="123"/>
      <c r="G714" s="123"/>
      <c r="H714" s="123"/>
      <c r="I714" s="127"/>
      <c r="J714" s="127"/>
      <c r="K714" s="181" t="s">
        <v>215</v>
      </c>
      <c r="L714" s="125" t="s">
        <v>3218</v>
      </c>
      <c r="M714" s="530">
        <f>+'NI-San'!M714+'NI-Ter'!M714+'NI-Soc'!M714+'NI-Ric'!M714+'NI-118'!M714</f>
        <v>0</v>
      </c>
      <c r="N714" s="530">
        <f>+'NI-San'!N714+'NI-Ter'!N714+'NI-Soc'!N714+'NI-Ric'!N714+'NI-118'!N714</f>
        <v>0</v>
      </c>
      <c r="O714" s="126">
        <f t="shared" si="26"/>
        <v>0</v>
      </c>
      <c r="Q714" s="530">
        <f>+'NI-San'!Q714+'NI-Ter'!Q714+'NI-Soc'!Q714+'NI-Ric'!Q714+'NI-118'!Q714</f>
        <v>0</v>
      </c>
      <c r="R714" s="517"/>
      <c r="S714" s="265"/>
      <c r="T714" s="530">
        <f>+'NI-San'!S714+'NI-Ter'!S714+'NI-Soc'!P714+'NI-Ric'!S714+'NI-118'!S714</f>
        <v>0</v>
      </c>
      <c r="U714" s="530">
        <f>+'NI-San'!T714+'NI-Ter'!T714+'NI-Soc'!Q714+'NI-Ric'!T714+'NI-118'!T714</f>
        <v>0</v>
      </c>
      <c r="V714" s="464"/>
      <c r="W714" s="530">
        <f>+'NI-San'!V714+'NI-Ter'!V714+'NI-Soc'!S714+'NI-Ric'!V714+'NI-118'!V714</f>
        <v>0</v>
      </c>
      <c r="X714" s="530">
        <f>+'NI-San'!W714+'NI-Ter'!W714+'NI-Soc'!T714+'NI-Ric'!W714+'NI-118'!W714</f>
        <v>0</v>
      </c>
      <c r="Y714" s="291"/>
      <c r="Z714" s="675"/>
    </row>
    <row r="715" spans="1:26">
      <c r="B715" s="127" t="s">
        <v>1549</v>
      </c>
      <c r="C715" s="127" t="s">
        <v>3777</v>
      </c>
      <c r="D715" s="127"/>
      <c r="E715" s="127"/>
      <c r="F715" s="123"/>
      <c r="G715" s="123"/>
      <c r="H715" s="123"/>
      <c r="I715" s="127"/>
      <c r="J715" s="127"/>
      <c r="K715" s="181" t="s">
        <v>1551</v>
      </c>
      <c r="L715" s="125" t="s">
        <v>3218</v>
      </c>
      <c r="M715" s="530">
        <f>+'NI-San'!M715+'NI-Ter'!M715+'NI-Soc'!M715+'NI-Ric'!M715+'NI-118'!M715</f>
        <v>0</v>
      </c>
      <c r="N715" s="530">
        <f>+'NI-San'!N715+'NI-Ter'!N715+'NI-Soc'!N715+'NI-Ric'!N715+'NI-118'!N715</f>
        <v>0</v>
      </c>
      <c r="O715" s="126">
        <f t="shared" si="26"/>
        <v>0</v>
      </c>
      <c r="Q715" s="530">
        <f>+'NI-San'!Q715+'NI-Ter'!Q715+'NI-Soc'!Q715+'NI-Ric'!Q715+'NI-118'!Q715</f>
        <v>0</v>
      </c>
      <c r="R715" s="517"/>
      <c r="S715" s="265"/>
      <c r="T715" s="530">
        <f>+'NI-San'!S715+'NI-Ter'!S715+'NI-Soc'!P715+'NI-Ric'!S715+'NI-118'!S715</f>
        <v>0</v>
      </c>
      <c r="U715" s="530">
        <f>+'NI-San'!T715+'NI-Ter'!T715+'NI-Soc'!Q715+'NI-Ric'!T715+'NI-118'!T715</f>
        <v>0</v>
      </c>
      <c r="V715" s="464"/>
      <c r="W715" s="530">
        <f>+'NI-San'!V715+'NI-Ter'!V715+'NI-Soc'!S715+'NI-Ric'!V715+'NI-118'!V715</f>
        <v>0</v>
      </c>
      <c r="X715" s="530">
        <f>+'NI-San'!W715+'NI-Ter'!W715+'NI-Soc'!T715+'NI-Ric'!W715+'NI-118'!W715</f>
        <v>0</v>
      </c>
      <c r="Y715" s="291"/>
      <c r="Z715" s="675"/>
    </row>
    <row r="716" spans="1:26">
      <c r="B716" s="127" t="s">
        <v>1552</v>
      </c>
      <c r="C716" s="127" t="s">
        <v>3778</v>
      </c>
      <c r="D716" s="127"/>
      <c r="E716" s="127"/>
      <c r="F716" s="123"/>
      <c r="G716" s="123"/>
      <c r="H716" s="123"/>
      <c r="I716" s="127"/>
      <c r="J716" s="127"/>
      <c r="K716" s="181" t="s">
        <v>1553</v>
      </c>
      <c r="L716" s="125" t="s">
        <v>3218</v>
      </c>
      <c r="M716" s="530">
        <f>+'NI-San'!M716+'NI-Ter'!M716+'NI-Soc'!M716+'NI-Ric'!M716+'NI-118'!M716</f>
        <v>0</v>
      </c>
      <c r="N716" s="530">
        <f>+'NI-San'!N716+'NI-Ter'!N716+'NI-Soc'!N716+'NI-Ric'!N716+'NI-118'!N716</f>
        <v>0</v>
      </c>
      <c r="O716" s="126">
        <f t="shared" si="26"/>
        <v>0</v>
      </c>
      <c r="Q716" s="530">
        <f>+'NI-San'!Q716+'NI-Ter'!Q716+'NI-Soc'!Q716+'NI-Ric'!Q716+'NI-118'!Q716</f>
        <v>0</v>
      </c>
      <c r="R716" s="517"/>
      <c r="S716" s="265"/>
      <c r="T716" s="530">
        <f>+'NI-San'!S716+'NI-Ter'!S716+'NI-Soc'!P716+'NI-Ric'!S716+'NI-118'!S716</f>
        <v>0</v>
      </c>
      <c r="U716" s="530">
        <f>+'NI-San'!T716+'NI-Ter'!T716+'NI-Soc'!Q716+'NI-Ric'!T716+'NI-118'!T716</f>
        <v>0</v>
      </c>
      <c r="V716" s="464"/>
      <c r="W716" s="530">
        <f>+'NI-San'!V716+'NI-Ter'!V716+'NI-Soc'!S716+'NI-Ric'!V716+'NI-118'!V716</f>
        <v>0</v>
      </c>
      <c r="X716" s="530">
        <f>+'NI-San'!W716+'NI-Ter'!W716+'NI-Soc'!T716+'NI-Ric'!W716+'NI-118'!W716</f>
        <v>0</v>
      </c>
      <c r="Y716" s="291"/>
      <c r="Z716" s="675"/>
    </row>
    <row r="717" spans="1:26">
      <c r="B717" s="127" t="s">
        <v>1554</v>
      </c>
      <c r="C717" s="127" t="s">
        <v>3779</v>
      </c>
      <c r="D717" s="127"/>
      <c r="E717" s="127"/>
      <c r="F717" s="123"/>
      <c r="G717" s="123"/>
      <c r="H717" s="123"/>
      <c r="I717" s="127"/>
      <c r="J717" s="127"/>
      <c r="K717" s="181" t="s">
        <v>1555</v>
      </c>
      <c r="L717" s="125" t="s">
        <v>3218</v>
      </c>
      <c r="M717" s="530">
        <f>+'NI-San'!M717+'NI-Ter'!M717+'NI-Soc'!M717+'NI-Ric'!M717+'NI-118'!M717</f>
        <v>0</v>
      </c>
      <c r="N717" s="530">
        <f>+'NI-San'!N717+'NI-Ter'!N717+'NI-Soc'!N717+'NI-Ric'!N717+'NI-118'!N717</f>
        <v>0</v>
      </c>
      <c r="O717" s="126">
        <f t="shared" si="26"/>
        <v>0</v>
      </c>
      <c r="Q717" s="530">
        <f>+'NI-San'!Q717+'NI-Ter'!Q717+'NI-Soc'!Q717+'NI-Ric'!Q717+'NI-118'!Q717</f>
        <v>0</v>
      </c>
      <c r="R717" s="517"/>
      <c r="S717" s="265"/>
      <c r="T717" s="530">
        <f>+'NI-San'!S717+'NI-Ter'!S717+'NI-Soc'!P717+'NI-Ric'!S717+'NI-118'!S717</f>
        <v>0</v>
      </c>
      <c r="U717" s="530">
        <f>+'NI-San'!T717+'NI-Ter'!T717+'NI-Soc'!Q717+'NI-Ric'!T717+'NI-118'!T717</f>
        <v>0</v>
      </c>
      <c r="V717" s="464"/>
      <c r="W717" s="530">
        <f>+'NI-San'!V717+'NI-Ter'!V717+'NI-Soc'!S717+'NI-Ric'!V717+'NI-118'!V717</f>
        <v>0</v>
      </c>
      <c r="X717" s="530">
        <f>+'NI-San'!W717+'NI-Ter'!W717+'NI-Soc'!T717+'NI-Ric'!W717+'NI-118'!W717</f>
        <v>0</v>
      </c>
      <c r="Y717" s="291"/>
      <c r="Z717" s="675"/>
    </row>
    <row r="718" spans="1:26" s="291" customFormat="1" ht="16.5" thickBot="1">
      <c r="A718" s="265"/>
      <c r="K718" s="527"/>
      <c r="L718" s="528"/>
      <c r="M718" s="192"/>
      <c r="N718" s="192"/>
      <c r="O718" s="192"/>
      <c r="P718" s="379"/>
      <c r="Q718" s="192"/>
      <c r="R718" s="192"/>
      <c r="T718" s="192"/>
      <c r="U718" s="192"/>
      <c r="W718" s="192"/>
      <c r="X718" s="192"/>
      <c r="Z718" s="192"/>
    </row>
    <row r="719" spans="1:26" ht="27.75" thickTop="1" thickBot="1">
      <c r="B719" s="110" t="s">
        <v>1556</v>
      </c>
      <c r="C719" s="242" t="s">
        <v>3780</v>
      </c>
      <c r="D719" s="243"/>
      <c r="E719" s="243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4</v>
      </c>
      <c r="N719" s="115">
        <f>SUM(N722:N749)</f>
        <v>62</v>
      </c>
      <c r="O719" s="116">
        <f>+N719-M719</f>
        <v>58</v>
      </c>
      <c r="Q719" s="115">
        <f>SUM(Q722:Q749)</f>
        <v>234</v>
      </c>
      <c r="R719" s="516"/>
      <c r="S719" s="265"/>
      <c r="T719" s="115">
        <f>SUM(T722:T749)</f>
        <v>0</v>
      </c>
      <c r="U719" s="115">
        <f>SUM(U722:U749)</f>
        <v>0</v>
      </c>
      <c r="W719" s="115">
        <f>SUM(W722:W749)</f>
        <v>0</v>
      </c>
      <c r="X719" s="115">
        <f>SUM(X722:X749)</f>
        <v>0</v>
      </c>
      <c r="Y719" s="291"/>
      <c r="Z719" s="519"/>
    </row>
    <row r="720" spans="1:26" s="291" customFormat="1" ht="16.5" thickTop="1" thickBot="1">
      <c r="A720" s="265"/>
      <c r="K720" s="540"/>
      <c r="L720" s="466"/>
      <c r="M720" s="265"/>
      <c r="N720" s="265"/>
      <c r="O720" s="379"/>
      <c r="P720" s="379"/>
      <c r="Q720" s="265"/>
      <c r="R720" s="379"/>
      <c r="T720" s="265"/>
      <c r="U720" s="265"/>
      <c r="W720" s="265"/>
      <c r="X720" s="265"/>
    </row>
    <row r="721" spans="1:26" s="291" customFormat="1" ht="39.950000000000003" customHeight="1" thickBot="1">
      <c r="A721" s="265"/>
      <c r="B721" s="102" t="s">
        <v>3221</v>
      </c>
      <c r="C721" s="245" t="s">
        <v>48</v>
      </c>
      <c r="D721" s="245"/>
      <c r="E721" s="245"/>
      <c r="F721" s="246"/>
      <c r="G721" s="246"/>
      <c r="H721" s="246"/>
      <c r="I721" s="246"/>
      <c r="J721" s="246"/>
      <c r="K721" s="302" t="s">
        <v>3222</v>
      </c>
      <c r="L721" s="135"/>
      <c r="M721" s="328" t="str">
        <f>+M$10</f>
        <v>Valore netto al 31/12/2017</v>
      </c>
      <c r="N721" s="328" t="str">
        <f>+N$10</f>
        <v>Valore netto al 31/12/2018</v>
      </c>
      <c r="O721" s="1149" t="str">
        <f>+O$10</f>
        <v>Variazione</v>
      </c>
      <c r="P721" s="1148"/>
      <c r="Q721" s="328" t="str">
        <f>+Q$10</f>
        <v>Prechiusura al ° trimestre 2018</v>
      </c>
      <c r="R721" s="525"/>
      <c r="S721" s="265"/>
      <c r="T721" s="1145" t="str">
        <f>T$330</f>
        <v>Costi da utilizzo contributi 2018</v>
      </c>
      <c r="U721" s="1143" t="str">
        <f>U$330</f>
        <v>Costi da utilizzo contributi DI CUI SOCIO-SAN</v>
      </c>
      <c r="V721" s="1144"/>
      <c r="W721" s="1142" t="str">
        <f>W$330</f>
        <v>Costi da contributi 2018</v>
      </c>
      <c r="X721" s="1143" t="str">
        <f>X$330</f>
        <v>Costi da contributi DI CUI SOCIO-SAN</v>
      </c>
      <c r="Z721" s="679"/>
    </row>
    <row r="722" spans="1:26">
      <c r="B722" s="127" t="s">
        <v>1558</v>
      </c>
      <c r="C722" s="127" t="s">
        <v>3781</v>
      </c>
      <c r="D722" s="127"/>
      <c r="E722" s="127"/>
      <c r="F722" s="127"/>
      <c r="G722" s="127"/>
      <c r="H722" s="127"/>
      <c r="I722" s="127"/>
      <c r="J722" s="127"/>
      <c r="K722" s="181" t="s">
        <v>1560</v>
      </c>
      <c r="L722" s="125" t="s">
        <v>3218</v>
      </c>
      <c r="M722" s="530">
        <f>+'NI-San'!M722+'NI-Ter'!M722+'NI-Soc'!M722+'NI-Ric'!M722+'NI-118'!M722</f>
        <v>4</v>
      </c>
      <c r="N722" s="530">
        <f>+'NI-San'!N722+'NI-Ter'!N722+'NI-Soc'!N722+'NI-Ric'!N722+'NI-118'!N722</f>
        <v>4</v>
      </c>
      <c r="O722" s="126">
        <f t="shared" ref="O722:O749" si="27">+N722-M722</f>
        <v>0</v>
      </c>
      <c r="Q722" s="530">
        <f>+'NI-San'!Q722+'NI-Ter'!Q722+'NI-Soc'!Q722+'NI-Ric'!Q722+'NI-118'!Q722</f>
        <v>0</v>
      </c>
      <c r="R722" s="517"/>
      <c r="S722" s="265"/>
      <c r="T722" s="530">
        <f>+'NI-San'!S722+'NI-Ter'!S722+'NI-Soc'!P722+'NI-Ric'!S722+'NI-118'!S722</f>
        <v>0</v>
      </c>
      <c r="U722" s="530">
        <f>+'NI-San'!T722+'NI-Ter'!T722+'NI-Soc'!Q722+'NI-Ric'!T722+'NI-118'!T722</f>
        <v>0</v>
      </c>
      <c r="V722" s="464"/>
      <c r="W722" s="530">
        <f>+'NI-San'!V722+'NI-Ter'!V722+'NI-Soc'!S722+'NI-Ric'!V722+'NI-118'!V722</f>
        <v>0</v>
      </c>
      <c r="X722" s="530">
        <f>+'NI-San'!W722+'NI-Ter'!W722+'NI-Soc'!T722+'NI-Ric'!W722+'NI-118'!W722</f>
        <v>0</v>
      </c>
      <c r="Y722" s="291"/>
      <c r="Z722" s="675"/>
    </row>
    <row r="723" spans="1:26">
      <c r="B723" s="127" t="s">
        <v>1564</v>
      </c>
      <c r="C723" s="127" t="s">
        <v>3782</v>
      </c>
      <c r="D723" s="127"/>
      <c r="E723" s="127"/>
      <c r="F723" s="123"/>
      <c r="G723" s="123"/>
      <c r="H723" s="123"/>
      <c r="I723" s="127"/>
      <c r="J723" s="127"/>
      <c r="K723" s="181" t="s">
        <v>1565</v>
      </c>
      <c r="L723" s="125" t="s">
        <v>3218</v>
      </c>
      <c r="M723" s="530">
        <f>+'NI-San'!M723+'NI-Ter'!M723+'NI-Soc'!M723+'NI-Ric'!M723+'NI-118'!M723</f>
        <v>0</v>
      </c>
      <c r="N723" s="530">
        <f>+'NI-San'!N723+'NI-Ter'!N723+'NI-Soc'!N723+'NI-Ric'!N723+'NI-118'!N723</f>
        <v>0</v>
      </c>
      <c r="O723" s="126">
        <f t="shared" si="27"/>
        <v>0</v>
      </c>
      <c r="Q723" s="530">
        <f>+'NI-San'!Q723+'NI-Ter'!Q723+'NI-Soc'!Q723+'NI-Ric'!Q723+'NI-118'!Q723</f>
        <v>0</v>
      </c>
      <c r="R723" s="517"/>
      <c r="S723" s="265"/>
      <c r="T723" s="530">
        <f>+'NI-San'!S723+'NI-Ter'!S723+'NI-Soc'!P723+'NI-Ric'!S723+'NI-118'!S723</f>
        <v>0</v>
      </c>
      <c r="U723" s="530">
        <f>+'NI-San'!T723+'NI-Ter'!T723+'NI-Soc'!Q723+'NI-Ric'!T723+'NI-118'!T723</f>
        <v>0</v>
      </c>
      <c r="V723" s="464"/>
      <c r="W723" s="530">
        <f>+'NI-San'!V723+'NI-Ter'!V723+'NI-Soc'!S723+'NI-Ric'!V723+'NI-118'!V723</f>
        <v>0</v>
      </c>
      <c r="X723" s="530">
        <f>+'NI-San'!W723+'NI-Ter'!W723+'NI-Soc'!T723+'NI-Ric'!W723+'NI-118'!W723</f>
        <v>0</v>
      </c>
      <c r="Y723" s="291"/>
      <c r="Z723" s="675"/>
    </row>
    <row r="724" spans="1:26">
      <c r="B724" s="127" t="s">
        <v>1566</v>
      </c>
      <c r="C724" s="127" t="s">
        <v>3783</v>
      </c>
      <c r="D724" s="127"/>
      <c r="E724" s="127"/>
      <c r="F724" s="123"/>
      <c r="G724" s="123"/>
      <c r="H724" s="123"/>
      <c r="I724" s="127"/>
      <c r="J724" s="127"/>
      <c r="K724" s="181" t="s">
        <v>1567</v>
      </c>
      <c r="L724" s="125" t="s">
        <v>3218</v>
      </c>
      <c r="M724" s="530">
        <f>+'NI-San'!M724+'NI-Ter'!M724+'NI-Soc'!M724+'NI-Ric'!M724+'NI-118'!M724</f>
        <v>0</v>
      </c>
      <c r="N724" s="530">
        <f>+'NI-San'!N724+'NI-Ter'!N724+'NI-Soc'!N724+'NI-Ric'!N724+'NI-118'!N724</f>
        <v>0</v>
      </c>
      <c r="O724" s="126">
        <f t="shared" si="27"/>
        <v>0</v>
      </c>
      <c r="Q724" s="530">
        <f>+'NI-San'!Q724+'NI-Ter'!Q724+'NI-Soc'!Q724+'NI-Ric'!Q724+'NI-118'!Q724</f>
        <v>0</v>
      </c>
      <c r="R724" s="517"/>
      <c r="S724" s="265"/>
      <c r="T724" s="530">
        <f>+'NI-San'!S724+'NI-Ter'!S724+'NI-Soc'!P724+'NI-Ric'!S724+'NI-118'!S724</f>
        <v>0</v>
      </c>
      <c r="U724" s="530">
        <f>+'NI-San'!T724+'NI-Ter'!T724+'NI-Soc'!Q724+'NI-Ric'!T724+'NI-118'!T724</f>
        <v>0</v>
      </c>
      <c r="V724" s="464"/>
      <c r="W724" s="530">
        <f>+'NI-San'!V724+'NI-Ter'!V724+'NI-Soc'!S724+'NI-Ric'!V724+'NI-118'!V724</f>
        <v>0</v>
      </c>
      <c r="X724" s="530">
        <f>+'NI-San'!W724+'NI-Ter'!W724+'NI-Soc'!T724+'NI-Ric'!W724+'NI-118'!W724</f>
        <v>0</v>
      </c>
      <c r="Y724" s="291"/>
      <c r="Z724" s="675"/>
    </row>
    <row r="725" spans="1:26">
      <c r="B725" s="127" t="s">
        <v>1568</v>
      </c>
      <c r="C725" s="127" t="s">
        <v>3784</v>
      </c>
      <c r="D725" s="127"/>
      <c r="E725" s="127"/>
      <c r="F725" s="123"/>
      <c r="G725" s="123"/>
      <c r="H725" s="123"/>
      <c r="I725" s="127"/>
      <c r="J725" s="127"/>
      <c r="K725" s="181" t="s">
        <v>1570</v>
      </c>
      <c r="L725" s="125" t="s">
        <v>3218</v>
      </c>
      <c r="M725" s="530">
        <f>+'NI-San'!M725+'NI-Ter'!M725+'NI-Soc'!M725+'NI-Ric'!M725+'NI-118'!M725</f>
        <v>0</v>
      </c>
      <c r="N725" s="530">
        <f>+'NI-San'!N725+'NI-Ter'!N725+'NI-Soc'!N725+'NI-Ric'!N725+'NI-118'!N725</f>
        <v>0</v>
      </c>
      <c r="O725" s="126">
        <f t="shared" si="27"/>
        <v>0</v>
      </c>
      <c r="Q725" s="530">
        <f>+'NI-San'!Q725+'NI-Ter'!Q725+'NI-Soc'!Q725+'NI-Ric'!Q725+'NI-118'!Q725</f>
        <v>0</v>
      </c>
      <c r="R725" s="517"/>
      <c r="S725" s="265"/>
      <c r="T725" s="530">
        <f>+'NI-San'!S725+'NI-Ter'!S725+'NI-Soc'!P725+'NI-Ric'!S725+'NI-118'!S725</f>
        <v>0</v>
      </c>
      <c r="U725" s="530">
        <f>+'NI-San'!T725+'NI-Ter'!T725+'NI-Soc'!Q725+'NI-Ric'!T725+'NI-118'!T725</f>
        <v>0</v>
      </c>
      <c r="V725" s="464"/>
      <c r="W725" s="530">
        <f>+'NI-San'!V725+'NI-Ter'!V725+'NI-Soc'!S725+'NI-Ric'!V725+'NI-118'!V725</f>
        <v>0</v>
      </c>
      <c r="X725" s="530">
        <f>+'NI-San'!W725+'NI-Ter'!W725+'NI-Soc'!T725+'NI-Ric'!W725+'NI-118'!W725</f>
        <v>0</v>
      </c>
      <c r="Y725" s="291"/>
      <c r="Z725" s="675"/>
    </row>
    <row r="726" spans="1:26">
      <c r="B726" s="127" t="s">
        <v>1571</v>
      </c>
      <c r="C726" s="127" t="s">
        <v>3785</v>
      </c>
      <c r="D726" s="127"/>
      <c r="E726" s="127"/>
      <c r="F726" s="123"/>
      <c r="G726" s="123"/>
      <c r="H726" s="123"/>
      <c r="I726" s="127"/>
      <c r="J726" s="127"/>
      <c r="K726" s="181" t="s">
        <v>1572</v>
      </c>
      <c r="L726" s="125" t="s">
        <v>3218</v>
      </c>
      <c r="M726" s="530">
        <f>+'NI-San'!M726+'NI-Ter'!M726+'NI-Soc'!M726+'NI-Ric'!M726+'NI-118'!M726</f>
        <v>0</v>
      </c>
      <c r="N726" s="530">
        <f>+'NI-San'!N726+'NI-Ter'!N726+'NI-Soc'!N726+'NI-Ric'!N726+'NI-118'!N726</f>
        <v>0</v>
      </c>
      <c r="O726" s="126">
        <f t="shared" si="27"/>
        <v>0</v>
      </c>
      <c r="Q726" s="530">
        <f>+'NI-San'!Q726+'NI-Ter'!Q726+'NI-Soc'!Q726+'NI-Ric'!Q726+'NI-118'!Q726</f>
        <v>0</v>
      </c>
      <c r="R726" s="517"/>
      <c r="S726" s="265"/>
      <c r="T726" s="530">
        <f>+'NI-San'!S726+'NI-Ter'!S726+'NI-Soc'!P726+'NI-Ric'!S726+'NI-118'!S726</f>
        <v>0</v>
      </c>
      <c r="U726" s="530">
        <f>+'NI-San'!T726+'NI-Ter'!T726+'NI-Soc'!Q726+'NI-Ric'!T726+'NI-118'!T726</f>
        <v>0</v>
      </c>
      <c r="V726" s="464"/>
      <c r="W726" s="530">
        <f>+'NI-San'!V726+'NI-Ter'!V726+'NI-Soc'!S726+'NI-Ric'!V726+'NI-118'!V726</f>
        <v>0</v>
      </c>
      <c r="X726" s="530">
        <f>+'NI-San'!W726+'NI-Ter'!W726+'NI-Soc'!T726+'NI-Ric'!W726+'NI-118'!W726</f>
        <v>0</v>
      </c>
      <c r="Y726" s="291"/>
      <c r="Z726" s="675"/>
    </row>
    <row r="727" spans="1:26">
      <c r="B727" s="127" t="s">
        <v>1573</v>
      </c>
      <c r="C727" s="127" t="s">
        <v>3786</v>
      </c>
      <c r="D727" s="127"/>
      <c r="E727" s="127"/>
      <c r="F727" s="123"/>
      <c r="G727" s="123"/>
      <c r="H727" s="123"/>
      <c r="I727" s="127"/>
      <c r="J727" s="127"/>
      <c r="K727" s="181" t="s">
        <v>1574</v>
      </c>
      <c r="L727" s="125" t="s">
        <v>3218</v>
      </c>
      <c r="M727" s="530">
        <f>+'NI-San'!M727+'NI-Ter'!M727+'NI-Soc'!M727+'NI-Ric'!M727+'NI-118'!M727</f>
        <v>0</v>
      </c>
      <c r="N727" s="530">
        <f>+'NI-San'!N727+'NI-Ter'!N727+'NI-Soc'!N727+'NI-Ric'!N727+'NI-118'!N727</f>
        <v>0</v>
      </c>
      <c r="O727" s="126">
        <f t="shared" si="27"/>
        <v>0</v>
      </c>
      <c r="Q727" s="530">
        <f>+'NI-San'!Q727+'NI-Ter'!Q727+'NI-Soc'!Q727+'NI-Ric'!Q727+'NI-118'!Q727</f>
        <v>0</v>
      </c>
      <c r="R727" s="517"/>
      <c r="S727" s="265"/>
      <c r="T727" s="530">
        <f>+'NI-San'!S727+'NI-Ter'!S727+'NI-Soc'!P727+'NI-Ric'!S727+'NI-118'!S727</f>
        <v>0</v>
      </c>
      <c r="U727" s="530">
        <f>+'NI-San'!T727+'NI-Ter'!T727+'NI-Soc'!Q727+'NI-Ric'!T727+'NI-118'!T727</f>
        <v>0</v>
      </c>
      <c r="V727" s="464"/>
      <c r="W727" s="530">
        <f>+'NI-San'!V727+'NI-Ter'!V727+'NI-Soc'!S727+'NI-Ric'!V727+'NI-118'!V727</f>
        <v>0</v>
      </c>
      <c r="X727" s="530">
        <f>+'NI-San'!W727+'NI-Ter'!W727+'NI-Soc'!T727+'NI-Ric'!W727+'NI-118'!W727</f>
        <v>0</v>
      </c>
      <c r="Y727" s="291"/>
      <c r="Z727" s="675"/>
    </row>
    <row r="728" spans="1:26">
      <c r="B728" s="127" t="s">
        <v>1575</v>
      </c>
      <c r="C728" s="127" t="s">
        <v>3787</v>
      </c>
      <c r="D728" s="127"/>
      <c r="E728" s="127"/>
      <c r="F728" s="123"/>
      <c r="G728" s="123"/>
      <c r="H728" s="123"/>
      <c r="I728" s="127"/>
      <c r="J728" s="127"/>
      <c r="K728" s="181" t="s">
        <v>1576</v>
      </c>
      <c r="L728" s="125" t="s">
        <v>3218</v>
      </c>
      <c r="M728" s="530">
        <f>+'NI-San'!M728+'NI-Ter'!M728+'NI-Soc'!M728+'NI-Ric'!M728+'NI-118'!M728</f>
        <v>0</v>
      </c>
      <c r="N728" s="530">
        <f>+'NI-San'!N728+'NI-Ter'!N728+'NI-Soc'!N728+'NI-Ric'!N728+'NI-118'!N728</f>
        <v>0</v>
      </c>
      <c r="O728" s="126">
        <f t="shared" si="27"/>
        <v>0</v>
      </c>
      <c r="Q728" s="530">
        <f>+'NI-San'!Q728+'NI-Ter'!Q728+'NI-Soc'!Q728+'NI-Ric'!Q728+'NI-118'!Q728</f>
        <v>105</v>
      </c>
      <c r="R728" s="517"/>
      <c r="S728" s="265"/>
      <c r="T728" s="530">
        <f>+'NI-San'!S728+'NI-Ter'!S728+'NI-Soc'!P728+'NI-Ric'!S728+'NI-118'!S728</f>
        <v>0</v>
      </c>
      <c r="U728" s="530">
        <f>+'NI-San'!T728+'NI-Ter'!T728+'NI-Soc'!Q728+'NI-Ric'!T728+'NI-118'!T728</f>
        <v>0</v>
      </c>
      <c r="V728" s="464"/>
      <c r="W728" s="530">
        <f>+'NI-San'!V728+'NI-Ter'!V728+'NI-Soc'!S728+'NI-Ric'!V728+'NI-118'!V728</f>
        <v>0</v>
      </c>
      <c r="X728" s="530">
        <f>+'NI-San'!W728+'NI-Ter'!W728+'NI-Soc'!T728+'NI-Ric'!W728+'NI-118'!W728</f>
        <v>0</v>
      </c>
      <c r="Y728" s="291"/>
      <c r="Z728" s="675"/>
    </row>
    <row r="729" spans="1:26">
      <c r="B729" s="127" t="s">
        <v>1577</v>
      </c>
      <c r="C729" s="127" t="s">
        <v>3788</v>
      </c>
      <c r="D729" s="127"/>
      <c r="E729" s="127"/>
      <c r="F729" s="123"/>
      <c r="G729" s="123"/>
      <c r="H729" s="123"/>
      <c r="I729" s="127"/>
      <c r="J729" s="127"/>
      <c r="K729" s="137" t="s">
        <v>1578</v>
      </c>
      <c r="L729" s="125" t="s">
        <v>3218</v>
      </c>
      <c r="M729" s="530">
        <f>+'NI-San'!M729+'NI-Ter'!M729+'NI-Soc'!M729+'NI-Ric'!M729+'NI-118'!M729</f>
        <v>0</v>
      </c>
      <c r="N729" s="530">
        <f>+'NI-San'!N729+'NI-Ter'!N729+'NI-Soc'!N729+'NI-Ric'!N729+'NI-118'!N729</f>
        <v>0</v>
      </c>
      <c r="O729" s="126">
        <f>+N729-M729</f>
        <v>0</v>
      </c>
      <c r="Q729" s="530">
        <f>+'NI-San'!Q729+'NI-Ter'!Q729+'NI-Soc'!Q729+'NI-Ric'!Q729+'NI-118'!Q729</f>
        <v>0</v>
      </c>
      <c r="R729" s="517"/>
      <c r="S729" s="675"/>
      <c r="T729" s="530">
        <f>+'NI-San'!S729+'NI-Ter'!S729+'NI-Soc'!P729+'NI-Ric'!S729+'NI-118'!S729</f>
        <v>0</v>
      </c>
      <c r="U729" s="530">
        <f>+'NI-San'!T729+'NI-Ter'!T729+'NI-Soc'!Q729+'NI-Ric'!T729+'NI-118'!T729</f>
        <v>0</v>
      </c>
      <c r="V729" s="464"/>
      <c r="W729" s="530">
        <f>+'NI-San'!V729+'NI-Ter'!V729+'NI-Soc'!S729+'NI-Ric'!V729+'NI-118'!V729</f>
        <v>0</v>
      </c>
      <c r="X729" s="530">
        <f>+'NI-San'!W729+'NI-Ter'!W729+'NI-Soc'!T729+'NI-Ric'!W729+'NI-118'!W729</f>
        <v>0</v>
      </c>
    </row>
    <row r="730" spans="1:26">
      <c r="B730" s="127" t="s">
        <v>1579</v>
      </c>
      <c r="C730" s="127" t="s">
        <v>3789</v>
      </c>
      <c r="D730" s="127"/>
      <c r="E730" s="127"/>
      <c r="F730" s="123"/>
      <c r="G730" s="123"/>
      <c r="H730" s="123"/>
      <c r="I730" s="127"/>
      <c r="J730" s="127"/>
      <c r="K730" s="181" t="s">
        <v>1581</v>
      </c>
      <c r="L730" s="125" t="s">
        <v>3218</v>
      </c>
      <c r="M730" s="530">
        <f>+'NI-San'!M730+'NI-Ter'!M730+'NI-Soc'!M730+'NI-Ric'!M730+'NI-118'!M730</f>
        <v>0</v>
      </c>
      <c r="N730" s="530">
        <f>+'NI-San'!N730+'NI-Ter'!N730+'NI-Soc'!N730+'NI-Ric'!N730+'NI-118'!N730</f>
        <v>0</v>
      </c>
      <c r="O730" s="126">
        <f t="shared" si="27"/>
        <v>0</v>
      </c>
      <c r="Q730" s="530">
        <f>+'NI-San'!Q730+'NI-Ter'!Q730+'NI-Soc'!Q730+'NI-Ric'!Q730+'NI-118'!Q730</f>
        <v>0</v>
      </c>
      <c r="R730" s="517"/>
      <c r="S730" s="265"/>
      <c r="T730" s="530">
        <f>+'NI-San'!S730+'NI-Ter'!S730+'NI-Soc'!P730+'NI-Ric'!S730+'NI-118'!S730</f>
        <v>0</v>
      </c>
      <c r="U730" s="530">
        <f>+'NI-San'!T730+'NI-Ter'!T730+'NI-Soc'!Q730+'NI-Ric'!T730+'NI-118'!T730</f>
        <v>0</v>
      </c>
      <c r="V730" s="464"/>
      <c r="W730" s="530">
        <f>+'NI-San'!V730+'NI-Ter'!V730+'NI-Soc'!S730+'NI-Ric'!V730+'NI-118'!V730</f>
        <v>0</v>
      </c>
      <c r="X730" s="530">
        <f>+'NI-San'!W730+'NI-Ter'!W730+'NI-Soc'!T730+'NI-Ric'!W730+'NI-118'!W730</f>
        <v>0</v>
      </c>
      <c r="Y730" s="291"/>
      <c r="Z730" s="675"/>
    </row>
    <row r="731" spans="1:26">
      <c r="B731" s="127" t="s">
        <v>1582</v>
      </c>
      <c r="C731" s="127" t="s">
        <v>3790</v>
      </c>
      <c r="D731" s="127"/>
      <c r="E731" s="127"/>
      <c r="F731" s="123"/>
      <c r="G731" s="123"/>
      <c r="H731" s="123"/>
      <c r="I731" s="127"/>
      <c r="J731" s="127"/>
      <c r="K731" s="181" t="s">
        <v>1583</v>
      </c>
      <c r="L731" s="125" t="s">
        <v>3218</v>
      </c>
      <c r="M731" s="530">
        <f>+'NI-San'!M731+'NI-Ter'!M731+'NI-Soc'!M731+'NI-Ric'!M731+'NI-118'!M731</f>
        <v>0</v>
      </c>
      <c r="N731" s="530">
        <f>+'NI-San'!N731+'NI-Ter'!N731+'NI-Soc'!N731+'NI-Ric'!N731+'NI-118'!N731</f>
        <v>0</v>
      </c>
      <c r="O731" s="126">
        <f t="shared" si="27"/>
        <v>0</v>
      </c>
      <c r="Q731" s="530">
        <f>+'NI-San'!Q731+'NI-Ter'!Q731+'NI-Soc'!Q731+'NI-Ric'!Q731+'NI-118'!Q731</f>
        <v>0</v>
      </c>
      <c r="R731" s="517"/>
      <c r="S731" s="265"/>
      <c r="T731" s="530">
        <f>+'NI-San'!S731+'NI-Ter'!S731+'NI-Soc'!P731+'NI-Ric'!S731+'NI-118'!S731</f>
        <v>0</v>
      </c>
      <c r="U731" s="530">
        <f>+'NI-San'!T731+'NI-Ter'!T731+'NI-Soc'!Q731+'NI-Ric'!T731+'NI-118'!T731</f>
        <v>0</v>
      </c>
      <c r="V731" s="464"/>
      <c r="W731" s="530">
        <f>+'NI-San'!V731+'NI-Ter'!V731+'NI-Soc'!S731+'NI-Ric'!V731+'NI-118'!V731</f>
        <v>0</v>
      </c>
      <c r="X731" s="530">
        <f>+'NI-San'!W731+'NI-Ter'!W731+'NI-Soc'!T731+'NI-Ric'!W731+'NI-118'!W731</f>
        <v>0</v>
      </c>
      <c r="Y731" s="291"/>
      <c r="Z731" s="675"/>
    </row>
    <row r="732" spans="1:26">
      <c r="B732" s="127" t="s">
        <v>1584</v>
      </c>
      <c r="C732" s="127" t="s">
        <v>3791</v>
      </c>
      <c r="D732" s="127"/>
      <c r="E732" s="127"/>
      <c r="F732" s="123"/>
      <c r="G732" s="123"/>
      <c r="H732" s="123"/>
      <c r="I732" s="127"/>
      <c r="J732" s="127"/>
      <c r="K732" s="181" t="s">
        <v>1586</v>
      </c>
      <c r="L732" s="125" t="s">
        <v>3218</v>
      </c>
      <c r="M732" s="530">
        <f>+'NI-San'!M732+'NI-Ter'!M732+'NI-Soc'!M732+'NI-Ric'!M732+'NI-118'!M732</f>
        <v>0</v>
      </c>
      <c r="N732" s="530">
        <f>+'NI-San'!N732+'NI-Ter'!N732+'NI-Soc'!N732+'NI-Ric'!N732+'NI-118'!N732</f>
        <v>0</v>
      </c>
      <c r="O732" s="126">
        <f t="shared" si="27"/>
        <v>0</v>
      </c>
      <c r="Q732" s="530">
        <f>+'NI-San'!Q732+'NI-Ter'!Q732+'NI-Soc'!Q732+'NI-Ric'!Q732+'NI-118'!Q732</f>
        <v>0</v>
      </c>
      <c r="R732" s="517"/>
      <c r="S732" s="265"/>
      <c r="T732" s="530">
        <f>+'NI-San'!S732+'NI-Ter'!S732+'NI-Soc'!P732+'NI-Ric'!S732+'NI-118'!S732</f>
        <v>0</v>
      </c>
      <c r="U732" s="530">
        <f>+'NI-San'!T732+'NI-Ter'!T732+'NI-Soc'!Q732+'NI-Ric'!T732+'NI-118'!T732</f>
        <v>0</v>
      </c>
      <c r="V732" s="464"/>
      <c r="W732" s="530">
        <f>+'NI-San'!V732+'NI-Ter'!V732+'NI-Soc'!S732+'NI-Ric'!V732+'NI-118'!V732</f>
        <v>0</v>
      </c>
      <c r="X732" s="530">
        <f>+'NI-San'!W732+'NI-Ter'!W732+'NI-Soc'!T732+'NI-Ric'!W732+'NI-118'!W732</f>
        <v>0</v>
      </c>
      <c r="Y732" s="291"/>
      <c r="Z732" s="675"/>
    </row>
    <row r="733" spans="1:26">
      <c r="B733" s="127" t="s">
        <v>1587</v>
      </c>
      <c r="C733" s="127" t="s">
        <v>3792</v>
      </c>
      <c r="D733" s="127"/>
      <c r="E733" s="127"/>
      <c r="F733" s="123"/>
      <c r="G733" s="123"/>
      <c r="H733" s="123"/>
      <c r="I733" s="127"/>
      <c r="J733" s="127"/>
      <c r="K733" s="181" t="s">
        <v>3793</v>
      </c>
      <c r="L733" s="125" t="s">
        <v>3218</v>
      </c>
      <c r="M733" s="530">
        <f>+'NI-San'!M733+'NI-Ter'!M733+'NI-Soc'!M733+'NI-Ric'!M733+'NI-118'!M733</f>
        <v>0</v>
      </c>
      <c r="N733" s="530">
        <f>+'NI-San'!N733+'NI-Ter'!N733+'NI-Soc'!N733+'NI-Ric'!N733+'NI-118'!N733</f>
        <v>0</v>
      </c>
      <c r="O733" s="126">
        <f t="shared" si="27"/>
        <v>0</v>
      </c>
      <c r="Q733" s="530">
        <f>+'NI-San'!Q733+'NI-Ter'!Q733+'NI-Soc'!Q733+'NI-Ric'!Q733+'NI-118'!Q733</f>
        <v>0</v>
      </c>
      <c r="R733" s="517"/>
      <c r="S733" s="265"/>
      <c r="T733" s="530">
        <f>+'NI-San'!S733+'NI-Ter'!S733+'NI-Soc'!P733+'NI-Ric'!S733+'NI-118'!S733</f>
        <v>0</v>
      </c>
      <c r="U733" s="530">
        <f>+'NI-San'!T733+'NI-Ter'!T733+'NI-Soc'!Q733+'NI-Ric'!T733+'NI-118'!T733</f>
        <v>0</v>
      </c>
      <c r="V733" s="464"/>
      <c r="W733" s="530">
        <f>+'NI-San'!V733+'NI-Ter'!V733+'NI-Soc'!S733+'NI-Ric'!V733+'NI-118'!V733</f>
        <v>0</v>
      </c>
      <c r="X733" s="530">
        <f>+'NI-San'!W733+'NI-Ter'!W733+'NI-Soc'!T733+'NI-Ric'!W733+'NI-118'!W733</f>
        <v>0</v>
      </c>
      <c r="Y733" s="291"/>
      <c r="Z733" s="675"/>
    </row>
    <row r="734" spans="1:26">
      <c r="B734" s="127" t="s">
        <v>1589</v>
      </c>
      <c r="C734" s="127" t="s">
        <v>3794</v>
      </c>
      <c r="D734" s="127"/>
      <c r="E734" s="127"/>
      <c r="F734" s="123"/>
      <c r="G734" s="123"/>
      <c r="H734" s="123"/>
      <c r="I734" s="127"/>
      <c r="J734" s="127"/>
      <c r="K734" s="181" t="s">
        <v>1590</v>
      </c>
      <c r="L734" s="125" t="s">
        <v>3218</v>
      </c>
      <c r="M734" s="530">
        <f>+'NI-San'!M734+'NI-Ter'!M734+'NI-Soc'!M734+'NI-Ric'!M734+'NI-118'!M734</f>
        <v>0</v>
      </c>
      <c r="N734" s="530">
        <f>+'NI-San'!N734+'NI-Ter'!N734+'NI-Soc'!N734+'NI-Ric'!N734+'NI-118'!N734</f>
        <v>0</v>
      </c>
      <c r="O734" s="126">
        <f t="shared" si="27"/>
        <v>0</v>
      </c>
      <c r="Q734" s="530">
        <f>+'NI-San'!Q734+'NI-Ter'!Q734+'NI-Soc'!Q734+'NI-Ric'!Q734+'NI-118'!Q734</f>
        <v>0</v>
      </c>
      <c r="R734" s="517"/>
      <c r="S734" s="265"/>
      <c r="T734" s="530">
        <f>+'NI-San'!S734+'NI-Ter'!S734+'NI-Soc'!P734+'NI-Ric'!S734+'NI-118'!S734</f>
        <v>0</v>
      </c>
      <c r="U734" s="530">
        <f>+'NI-San'!T734+'NI-Ter'!T734+'NI-Soc'!Q734+'NI-Ric'!T734+'NI-118'!T734</f>
        <v>0</v>
      </c>
      <c r="V734" s="464"/>
      <c r="W734" s="530">
        <f>+'NI-San'!V734+'NI-Ter'!V734+'NI-Soc'!S734+'NI-Ric'!V734+'NI-118'!V734</f>
        <v>0</v>
      </c>
      <c r="X734" s="530">
        <f>+'NI-San'!W734+'NI-Ter'!W734+'NI-Soc'!T734+'NI-Ric'!W734+'NI-118'!W734</f>
        <v>0</v>
      </c>
      <c r="Y734" s="291"/>
      <c r="Z734" s="675"/>
    </row>
    <row r="735" spans="1:26">
      <c r="B735" s="127" t="s">
        <v>1591</v>
      </c>
      <c r="C735" s="127" t="s">
        <v>3795</v>
      </c>
      <c r="D735" s="127"/>
      <c r="E735" s="127"/>
      <c r="F735" s="123"/>
      <c r="G735" s="123"/>
      <c r="H735" s="123"/>
      <c r="I735" s="127"/>
      <c r="J735" s="127"/>
      <c r="K735" s="181" t="s">
        <v>1592</v>
      </c>
      <c r="L735" s="125" t="s">
        <v>3218</v>
      </c>
      <c r="M735" s="530">
        <f>+'NI-San'!M735+'NI-Ter'!M735+'NI-Soc'!M735+'NI-Ric'!M735+'NI-118'!M735</f>
        <v>0</v>
      </c>
      <c r="N735" s="530">
        <f>+'NI-San'!N735+'NI-Ter'!N735+'NI-Soc'!N735+'NI-Ric'!N735+'NI-118'!N735</f>
        <v>0</v>
      </c>
      <c r="O735" s="126">
        <f t="shared" si="27"/>
        <v>0</v>
      </c>
      <c r="Q735" s="530">
        <f>+'NI-San'!Q735+'NI-Ter'!Q735+'NI-Soc'!Q735+'NI-Ric'!Q735+'NI-118'!Q735</f>
        <v>0</v>
      </c>
      <c r="R735" s="517"/>
      <c r="S735" s="265"/>
      <c r="T735" s="530">
        <f>+'NI-San'!S735+'NI-Ter'!S735+'NI-Soc'!P735+'NI-Ric'!S735+'NI-118'!S735</f>
        <v>0</v>
      </c>
      <c r="U735" s="530">
        <f>+'NI-San'!T735+'NI-Ter'!T735+'NI-Soc'!Q735+'NI-Ric'!T735+'NI-118'!T735</f>
        <v>0</v>
      </c>
      <c r="V735" s="464"/>
      <c r="W735" s="530">
        <f>+'NI-San'!V735+'NI-Ter'!V735+'NI-Soc'!S735+'NI-Ric'!V735+'NI-118'!V735</f>
        <v>0</v>
      </c>
      <c r="X735" s="530">
        <f>+'NI-San'!W735+'NI-Ter'!W735+'NI-Soc'!T735+'NI-Ric'!W735+'NI-118'!W735</f>
        <v>0</v>
      </c>
      <c r="Y735" s="291"/>
      <c r="Z735" s="675"/>
    </row>
    <row r="736" spans="1:26">
      <c r="B736" s="127" t="s">
        <v>1593</v>
      </c>
      <c r="C736" s="127" t="s">
        <v>3796</v>
      </c>
      <c r="D736" s="127"/>
      <c r="E736" s="127"/>
      <c r="F736" s="123"/>
      <c r="G736" s="123"/>
      <c r="H736" s="123"/>
      <c r="I736" s="127"/>
      <c r="J736" s="127"/>
      <c r="K736" s="181" t="s">
        <v>1595</v>
      </c>
      <c r="L736" s="125" t="s">
        <v>3218</v>
      </c>
      <c r="M736" s="530">
        <f>+'NI-San'!M736+'NI-Ter'!M736+'NI-Soc'!M736+'NI-Ric'!M736+'NI-118'!M736</f>
        <v>0</v>
      </c>
      <c r="N736" s="530">
        <f>+'NI-San'!N736+'NI-Ter'!N736+'NI-Soc'!N736+'NI-Ric'!N736+'NI-118'!N736</f>
        <v>0</v>
      </c>
      <c r="O736" s="126">
        <f t="shared" si="27"/>
        <v>0</v>
      </c>
      <c r="Q736" s="530">
        <f>+'NI-San'!Q736+'NI-Ter'!Q736+'NI-Soc'!Q736+'NI-Ric'!Q736+'NI-118'!Q736</f>
        <v>0</v>
      </c>
      <c r="R736" s="517"/>
      <c r="S736" s="265"/>
      <c r="T736" s="530">
        <f>+'NI-San'!S736+'NI-Ter'!S736+'NI-Soc'!P736+'NI-Ric'!S736+'NI-118'!S736</f>
        <v>0</v>
      </c>
      <c r="U736" s="530">
        <f>+'NI-San'!T736+'NI-Ter'!T736+'NI-Soc'!Q736+'NI-Ric'!T736+'NI-118'!T736</f>
        <v>0</v>
      </c>
      <c r="V736" s="464"/>
      <c r="W736" s="530">
        <f>+'NI-San'!V736+'NI-Ter'!V736+'NI-Soc'!S736+'NI-Ric'!V736+'NI-118'!V736</f>
        <v>0</v>
      </c>
      <c r="X736" s="530">
        <f>+'NI-San'!W736+'NI-Ter'!W736+'NI-Soc'!T736+'NI-Ric'!W736+'NI-118'!W736</f>
        <v>0</v>
      </c>
      <c r="Y736" s="291"/>
      <c r="Z736" s="675"/>
    </row>
    <row r="737" spans="1:26">
      <c r="B737" s="127" t="s">
        <v>1596</v>
      </c>
      <c r="C737" s="127" t="s">
        <v>3797</v>
      </c>
      <c r="D737" s="127"/>
      <c r="E737" s="127"/>
      <c r="F737" s="123"/>
      <c r="G737" s="123"/>
      <c r="H737" s="123"/>
      <c r="I737" s="127"/>
      <c r="J737" s="127"/>
      <c r="K737" s="181" t="s">
        <v>1598</v>
      </c>
      <c r="L737" s="125" t="s">
        <v>3218</v>
      </c>
      <c r="M737" s="530">
        <f>+'NI-San'!M737+'NI-Ter'!M737+'NI-Soc'!M737+'NI-Ric'!M737+'NI-118'!M737</f>
        <v>0</v>
      </c>
      <c r="N737" s="530">
        <f>+'NI-San'!N737+'NI-Ter'!N737+'NI-Soc'!N737+'NI-Ric'!N737+'NI-118'!N737</f>
        <v>0</v>
      </c>
      <c r="O737" s="126">
        <f t="shared" si="27"/>
        <v>0</v>
      </c>
      <c r="Q737" s="530">
        <f>+'NI-San'!Q737+'NI-Ter'!Q737+'NI-Soc'!Q737+'NI-Ric'!Q737+'NI-118'!Q737</f>
        <v>0</v>
      </c>
      <c r="R737" s="517"/>
      <c r="S737" s="265"/>
      <c r="T737" s="530">
        <f>+'NI-San'!S737+'NI-Ter'!S737+'NI-Soc'!P737+'NI-Ric'!S737+'NI-118'!S737</f>
        <v>0</v>
      </c>
      <c r="U737" s="530">
        <f>+'NI-San'!T737+'NI-Ter'!T737+'NI-Soc'!Q737+'NI-Ric'!T737+'NI-118'!T737</f>
        <v>0</v>
      </c>
      <c r="V737" s="464"/>
      <c r="W737" s="530">
        <f>+'NI-San'!V737+'NI-Ter'!V737+'NI-Soc'!S737+'NI-Ric'!V737+'NI-118'!V737</f>
        <v>0</v>
      </c>
      <c r="X737" s="530">
        <f>+'NI-San'!W737+'NI-Ter'!W737+'NI-Soc'!T737+'NI-Ric'!W737+'NI-118'!W737</f>
        <v>0</v>
      </c>
      <c r="Y737" s="291"/>
      <c r="Z737" s="675"/>
    </row>
    <row r="738" spans="1:26">
      <c r="B738" s="127" t="s">
        <v>1599</v>
      </c>
      <c r="C738" s="127" t="s">
        <v>3798</v>
      </c>
      <c r="D738" s="127"/>
      <c r="E738" s="127"/>
      <c r="F738" s="123"/>
      <c r="G738" s="123"/>
      <c r="H738" s="123"/>
      <c r="I738" s="127"/>
      <c r="J738" s="127"/>
      <c r="K738" s="181" t="s">
        <v>1600</v>
      </c>
      <c r="L738" s="125" t="s">
        <v>3218</v>
      </c>
      <c r="M738" s="530">
        <f>+'NI-San'!M738+'NI-Ter'!M738+'NI-Soc'!M738+'NI-Ric'!M738+'NI-118'!M738</f>
        <v>0</v>
      </c>
      <c r="N738" s="530">
        <f>+'NI-San'!N738+'NI-Ter'!N738+'NI-Soc'!N738+'NI-Ric'!N738+'NI-118'!N738</f>
        <v>0</v>
      </c>
      <c r="O738" s="126">
        <f t="shared" si="27"/>
        <v>0</v>
      </c>
      <c r="Q738" s="530">
        <f>+'NI-San'!Q738+'NI-Ter'!Q738+'NI-Soc'!Q738+'NI-Ric'!Q738+'NI-118'!Q738</f>
        <v>0</v>
      </c>
      <c r="R738" s="517"/>
      <c r="S738" s="265"/>
      <c r="T738" s="530">
        <f>+'NI-San'!S738+'NI-Ter'!S738+'NI-Soc'!P738+'NI-Ric'!S738+'NI-118'!S738</f>
        <v>0</v>
      </c>
      <c r="U738" s="530">
        <f>+'NI-San'!T738+'NI-Ter'!T738+'NI-Soc'!Q738+'NI-Ric'!T738+'NI-118'!T738</f>
        <v>0</v>
      </c>
      <c r="V738" s="464"/>
      <c r="W738" s="530">
        <f>+'NI-San'!V738+'NI-Ter'!V738+'NI-Soc'!S738+'NI-Ric'!V738+'NI-118'!V738</f>
        <v>0</v>
      </c>
      <c r="X738" s="530">
        <f>+'NI-San'!W738+'NI-Ter'!W738+'NI-Soc'!T738+'NI-Ric'!W738+'NI-118'!W738</f>
        <v>0</v>
      </c>
      <c r="Y738" s="291"/>
      <c r="Z738" s="675"/>
    </row>
    <row r="739" spans="1:26">
      <c r="B739" s="127" t="s">
        <v>1601</v>
      </c>
      <c r="C739" s="127" t="s">
        <v>3799</v>
      </c>
      <c r="D739" s="127"/>
      <c r="E739" s="127"/>
      <c r="F739" s="123"/>
      <c r="G739" s="123"/>
      <c r="H739" s="123"/>
      <c r="I739" s="127"/>
      <c r="J739" s="127"/>
      <c r="K739" s="181" t="s">
        <v>1602</v>
      </c>
      <c r="L739" s="125" t="s">
        <v>3218</v>
      </c>
      <c r="M739" s="530">
        <f>+'NI-San'!M739+'NI-Ter'!M739+'NI-Soc'!M739+'NI-Ric'!M739+'NI-118'!M739</f>
        <v>0</v>
      </c>
      <c r="N739" s="530">
        <f>+'NI-San'!N739+'NI-Ter'!N739+'NI-Soc'!N739+'NI-Ric'!N739+'NI-118'!N739</f>
        <v>0</v>
      </c>
      <c r="O739" s="126">
        <f t="shared" si="27"/>
        <v>0</v>
      </c>
      <c r="Q739" s="530">
        <f>+'NI-San'!Q739+'NI-Ter'!Q739+'NI-Soc'!Q739+'NI-Ric'!Q739+'NI-118'!Q739</f>
        <v>0</v>
      </c>
      <c r="R739" s="517"/>
      <c r="S739" s="265"/>
      <c r="T739" s="530">
        <f>+'NI-San'!S739+'NI-Ter'!S739+'NI-Soc'!P739+'NI-Ric'!S739+'NI-118'!S739</f>
        <v>0</v>
      </c>
      <c r="U739" s="530">
        <f>+'NI-San'!T739+'NI-Ter'!T739+'NI-Soc'!Q739+'NI-Ric'!T739+'NI-118'!T739</f>
        <v>0</v>
      </c>
      <c r="V739" s="464"/>
      <c r="W739" s="530">
        <f>+'NI-San'!V739+'NI-Ter'!V739+'NI-Soc'!S739+'NI-Ric'!V739+'NI-118'!V739</f>
        <v>0</v>
      </c>
      <c r="X739" s="530">
        <f>+'NI-San'!W739+'NI-Ter'!W739+'NI-Soc'!T739+'NI-Ric'!W739+'NI-118'!W739</f>
        <v>0</v>
      </c>
      <c r="Y739" s="291"/>
      <c r="Z739" s="675"/>
    </row>
    <row r="740" spans="1:26" hidden="1">
      <c r="B740" s="127" t="s">
        <v>1603</v>
      </c>
      <c r="C740" s="127" t="s">
        <v>3800</v>
      </c>
      <c r="D740" s="127"/>
      <c r="E740" s="127"/>
      <c r="F740" s="123"/>
      <c r="G740" s="123"/>
      <c r="H740" s="123"/>
      <c r="I740" s="127"/>
      <c r="J740" s="127"/>
      <c r="K740" s="181" t="s">
        <v>1604</v>
      </c>
      <c r="L740" s="125" t="s">
        <v>3218</v>
      </c>
      <c r="M740" s="825"/>
      <c r="N740" s="825"/>
      <c r="O740" s="827"/>
      <c r="Q740" s="825"/>
      <c r="R740" s="517"/>
      <c r="S740" s="265"/>
      <c r="T740" s="530">
        <f>+'NI-San'!S740+'NI-Ter'!S740+'NI-Soc'!P740+'NI-Ric'!S740+'NI-118'!S740</f>
        <v>0</v>
      </c>
      <c r="U740" s="530">
        <f>+'NI-San'!T740+'NI-Ter'!T740+'NI-Soc'!Q740+'NI-Ric'!T740+'NI-118'!T740</f>
        <v>0</v>
      </c>
      <c r="V740" s="464"/>
      <c r="W740" s="530">
        <f>+'NI-San'!V740+'NI-Ter'!V740+'NI-Soc'!S740+'NI-Ric'!V740+'NI-118'!V740</f>
        <v>0</v>
      </c>
      <c r="X740" s="530">
        <f>+'NI-San'!W740+'NI-Ter'!W740+'NI-Soc'!T740+'NI-Ric'!W740+'NI-118'!W740</f>
        <v>0</v>
      </c>
      <c r="Y740" s="291"/>
      <c r="Z740" s="675"/>
    </row>
    <row r="741" spans="1:26">
      <c r="B741" s="127" t="s">
        <v>1605</v>
      </c>
      <c r="C741" s="127" t="s">
        <v>3801</v>
      </c>
      <c r="D741" s="127"/>
      <c r="E741" s="127"/>
      <c r="F741" s="123"/>
      <c r="G741" s="123"/>
      <c r="H741" s="123"/>
      <c r="I741" s="127"/>
      <c r="J741" s="127"/>
      <c r="K741" s="181" t="s">
        <v>1607</v>
      </c>
      <c r="L741" s="125" t="s">
        <v>3218</v>
      </c>
      <c r="M741" s="530">
        <f>+'NI-San'!M741+'NI-Ter'!M741+'NI-Soc'!M741+'NI-Ric'!M741+'NI-118'!M741</f>
        <v>0</v>
      </c>
      <c r="N741" s="530">
        <f>+'NI-San'!N741+'NI-Ter'!N741+'NI-Soc'!N741+'NI-Ric'!N741+'NI-118'!N741</f>
        <v>0</v>
      </c>
      <c r="O741" s="126">
        <f t="shared" si="27"/>
        <v>0</v>
      </c>
      <c r="Q741" s="530">
        <f>+'NI-San'!Q741+'NI-Ter'!Q741+'NI-Soc'!Q741+'NI-Ric'!Q741+'NI-118'!Q741</f>
        <v>0</v>
      </c>
      <c r="R741" s="517"/>
      <c r="S741" s="265"/>
      <c r="T741" s="530">
        <f>+'NI-San'!S741+'NI-Ter'!S741+'NI-Soc'!P741+'NI-Ric'!S741+'NI-118'!S741</f>
        <v>0</v>
      </c>
      <c r="U741" s="530">
        <f>+'NI-San'!T741+'NI-Ter'!T741+'NI-Soc'!Q741+'NI-Ric'!T741+'NI-118'!T741</f>
        <v>0</v>
      </c>
      <c r="V741" s="464"/>
      <c r="W741" s="530">
        <f>+'NI-San'!V741+'NI-Ter'!V741+'NI-Soc'!S741+'NI-Ric'!V741+'NI-118'!V741</f>
        <v>0</v>
      </c>
      <c r="X741" s="530">
        <f>+'NI-San'!W741+'NI-Ter'!W741+'NI-Soc'!T741+'NI-Ric'!W741+'NI-118'!W741</f>
        <v>0</v>
      </c>
      <c r="Y741" s="291"/>
      <c r="Z741" s="675"/>
    </row>
    <row r="742" spans="1:26">
      <c r="B742" s="127" t="s">
        <v>1608</v>
      </c>
      <c r="C742" s="127" t="s">
        <v>3802</v>
      </c>
      <c r="D742" s="127"/>
      <c r="E742" s="127"/>
      <c r="F742" s="123"/>
      <c r="G742" s="123"/>
      <c r="H742" s="123"/>
      <c r="I742" s="127"/>
      <c r="J742" s="127"/>
      <c r="K742" s="181" t="s">
        <v>1609</v>
      </c>
      <c r="L742" s="125" t="s">
        <v>3218</v>
      </c>
      <c r="M742" s="530">
        <f>+'NI-San'!M742+'NI-Ter'!M742+'NI-Soc'!M742+'NI-Ric'!M742+'NI-118'!M742</f>
        <v>0</v>
      </c>
      <c r="N742" s="530">
        <f>+'NI-San'!N742+'NI-Ter'!N742+'NI-Soc'!N742+'NI-Ric'!N742+'NI-118'!N742</f>
        <v>0</v>
      </c>
      <c r="O742" s="126">
        <f t="shared" si="27"/>
        <v>0</v>
      </c>
      <c r="Q742" s="530">
        <f>+'NI-San'!Q742+'NI-Ter'!Q742+'NI-Soc'!Q742+'NI-Ric'!Q742+'NI-118'!Q742</f>
        <v>0</v>
      </c>
      <c r="R742" s="517"/>
      <c r="S742" s="265"/>
      <c r="T742" s="530">
        <f>+'NI-San'!S742+'NI-Ter'!S742+'NI-Soc'!P742+'NI-Ric'!S742+'NI-118'!S742</f>
        <v>0</v>
      </c>
      <c r="U742" s="530">
        <f>+'NI-San'!T742+'NI-Ter'!T742+'NI-Soc'!Q742+'NI-Ric'!T742+'NI-118'!T742</f>
        <v>0</v>
      </c>
      <c r="V742" s="464"/>
      <c r="W742" s="530">
        <f>+'NI-San'!V742+'NI-Ter'!V742+'NI-Soc'!S742+'NI-Ric'!V742+'NI-118'!V742</f>
        <v>0</v>
      </c>
      <c r="X742" s="530">
        <f>+'NI-San'!W742+'NI-Ter'!W742+'NI-Soc'!T742+'NI-Ric'!W742+'NI-118'!W742</f>
        <v>0</v>
      </c>
      <c r="Y742" s="291"/>
      <c r="Z742" s="675"/>
    </row>
    <row r="743" spans="1:26">
      <c r="B743" s="127" t="s">
        <v>1610</v>
      </c>
      <c r="C743" s="127" t="s">
        <v>3803</v>
      </c>
      <c r="D743" s="127"/>
      <c r="E743" s="127"/>
      <c r="F743" s="123"/>
      <c r="G743" s="123"/>
      <c r="H743" s="123"/>
      <c r="I743" s="127"/>
      <c r="J743" s="127"/>
      <c r="K743" s="181" t="s">
        <v>1611</v>
      </c>
      <c r="L743" s="125" t="s">
        <v>3218</v>
      </c>
      <c r="M743" s="530">
        <f>+'NI-San'!M743+'NI-Ter'!M743+'NI-Soc'!M743+'NI-Ric'!M743+'NI-118'!M743</f>
        <v>0</v>
      </c>
      <c r="N743" s="530">
        <f>+'NI-San'!N743+'NI-Ter'!N743+'NI-Soc'!N743+'NI-Ric'!N743+'NI-118'!N743</f>
        <v>58</v>
      </c>
      <c r="O743" s="126">
        <f t="shared" si="27"/>
        <v>58</v>
      </c>
      <c r="Q743" s="530">
        <f>+'NI-San'!Q743+'NI-Ter'!Q743+'NI-Soc'!Q743+'NI-Ric'!Q743+'NI-118'!Q743</f>
        <v>0</v>
      </c>
      <c r="R743" s="517"/>
      <c r="S743" s="265"/>
      <c r="T743" s="530">
        <f>+'NI-San'!S743+'NI-Ter'!S743+'NI-Soc'!P743+'NI-Ric'!S743+'NI-118'!S743</f>
        <v>0</v>
      </c>
      <c r="U743" s="530">
        <f>+'NI-San'!T743+'NI-Ter'!T743+'NI-Soc'!Q743+'NI-Ric'!T743+'NI-118'!T743</f>
        <v>0</v>
      </c>
      <c r="V743" s="464"/>
      <c r="W743" s="530">
        <f>+'NI-San'!V743+'NI-Ter'!V743+'NI-Soc'!S743+'NI-Ric'!V743+'NI-118'!V743</f>
        <v>0</v>
      </c>
      <c r="X743" s="530">
        <f>+'NI-San'!W743+'NI-Ter'!W743+'NI-Soc'!T743+'NI-Ric'!W743+'NI-118'!W743</f>
        <v>0</v>
      </c>
      <c r="Y743" s="291"/>
      <c r="Z743" s="675"/>
    </row>
    <row r="744" spans="1:26">
      <c r="B744" s="127" t="s">
        <v>1612</v>
      </c>
      <c r="C744" s="127" t="s">
        <v>3804</v>
      </c>
      <c r="D744" s="127"/>
      <c r="E744" s="127"/>
      <c r="F744" s="123"/>
      <c r="G744" s="123"/>
      <c r="H744" s="123"/>
      <c r="I744" s="127"/>
      <c r="J744" s="127"/>
      <c r="K744" s="181" t="s">
        <v>1613</v>
      </c>
      <c r="L744" s="125" t="s">
        <v>3218</v>
      </c>
      <c r="M744" s="530">
        <f>+'NI-San'!M744+'NI-Ter'!M744+'NI-Soc'!M744+'NI-Ric'!M744+'NI-118'!M744</f>
        <v>0</v>
      </c>
      <c r="N744" s="530">
        <f>+'NI-San'!N744+'NI-Ter'!N744+'NI-Soc'!N744+'NI-Ric'!N744+'NI-118'!N744</f>
        <v>0</v>
      </c>
      <c r="O744" s="126">
        <f t="shared" si="27"/>
        <v>0</v>
      </c>
      <c r="Q744" s="530">
        <f>+'NI-San'!Q744+'NI-Ter'!Q744+'NI-Soc'!Q744+'NI-Ric'!Q744+'NI-118'!Q744</f>
        <v>0</v>
      </c>
      <c r="R744" s="517"/>
      <c r="S744" s="265"/>
      <c r="T744" s="530">
        <f>+'NI-San'!S744+'NI-Ter'!S744+'NI-Soc'!P744+'NI-Ric'!S744+'NI-118'!S744</f>
        <v>0</v>
      </c>
      <c r="U744" s="530">
        <f>+'NI-San'!T744+'NI-Ter'!T744+'NI-Soc'!Q744+'NI-Ric'!T744+'NI-118'!T744</f>
        <v>0</v>
      </c>
      <c r="V744" s="464"/>
      <c r="W744" s="530">
        <f>+'NI-San'!V744+'NI-Ter'!V744+'NI-Soc'!S744+'NI-Ric'!V744+'NI-118'!V744</f>
        <v>0</v>
      </c>
      <c r="X744" s="530">
        <f>+'NI-San'!W744+'NI-Ter'!W744+'NI-Soc'!T744+'NI-Ric'!W744+'NI-118'!W744</f>
        <v>0</v>
      </c>
      <c r="Y744" s="291"/>
      <c r="Z744" s="675"/>
    </row>
    <row r="745" spans="1:26" s="291" customFormat="1" ht="25.5">
      <c r="A745" s="265"/>
      <c r="B745" s="127" t="s">
        <v>1614</v>
      </c>
      <c r="C745" s="127" t="s">
        <v>3805</v>
      </c>
      <c r="D745" s="127"/>
      <c r="E745" s="127"/>
      <c r="F745" s="127"/>
      <c r="G745" s="127"/>
      <c r="H745" s="127"/>
      <c r="I745" s="127"/>
      <c r="J745" s="127"/>
      <c r="K745" s="304" t="s">
        <v>1616</v>
      </c>
      <c r="L745" s="125" t="s">
        <v>3218</v>
      </c>
      <c r="M745" s="530">
        <f>+'NI-San'!M745+'NI-Ter'!M745+'NI-Soc'!M745+'NI-Ric'!M745+'NI-118'!M745</f>
        <v>0</v>
      </c>
      <c r="N745" s="530">
        <f>+'NI-San'!N745+'NI-Ter'!N745+'NI-Soc'!N745+'NI-Ric'!N745+'NI-118'!N745</f>
        <v>0</v>
      </c>
      <c r="O745" s="126">
        <f t="shared" si="27"/>
        <v>0</v>
      </c>
      <c r="P745" s="379"/>
      <c r="Q745" s="530">
        <f>+'NI-San'!Q745+'NI-Ter'!Q745+'NI-Soc'!Q745+'NI-Ric'!Q745+'NI-118'!Q745</f>
        <v>98</v>
      </c>
      <c r="R745" s="517"/>
      <c r="S745" s="265"/>
      <c r="T745" s="530">
        <f>+'NI-San'!S745+'NI-Ter'!S745+'NI-Soc'!P745+'NI-Ric'!S745+'NI-118'!S745</f>
        <v>0</v>
      </c>
      <c r="U745" s="530">
        <f>+'NI-San'!T745+'NI-Ter'!T745+'NI-Soc'!Q745+'NI-Ric'!T745+'NI-118'!T745</f>
        <v>0</v>
      </c>
      <c r="V745" s="464"/>
      <c r="W745" s="530">
        <f>+'NI-San'!V745+'NI-Ter'!V745+'NI-Soc'!S745+'NI-Ric'!V745+'NI-118'!V745</f>
        <v>0</v>
      </c>
      <c r="X745" s="530">
        <f>+'NI-San'!W745+'NI-Ter'!W745+'NI-Soc'!T745+'NI-Ric'!W745+'NI-118'!W745</f>
        <v>0</v>
      </c>
      <c r="Z745" s="675"/>
    </row>
    <row r="746" spans="1:26" s="291" customFormat="1" ht="25.5">
      <c r="A746" s="265"/>
      <c r="B746" s="127" t="s">
        <v>1619</v>
      </c>
      <c r="C746" s="127" t="s">
        <v>3806</v>
      </c>
      <c r="D746" s="127"/>
      <c r="E746" s="127"/>
      <c r="F746" s="127"/>
      <c r="G746" s="127"/>
      <c r="H746" s="127"/>
      <c r="I746" s="127"/>
      <c r="J746" s="127"/>
      <c r="K746" s="304" t="s">
        <v>1621</v>
      </c>
      <c r="L746" s="125" t="s">
        <v>3218</v>
      </c>
      <c r="M746" s="530">
        <f>+'NI-San'!M746+'NI-Ter'!M746+'NI-Soc'!M746+'NI-Ric'!M746+'NI-118'!M746</f>
        <v>0</v>
      </c>
      <c r="N746" s="530">
        <f>+'NI-San'!N746+'NI-Ter'!N746+'NI-Soc'!N746+'NI-Ric'!N746+'NI-118'!N746</f>
        <v>0</v>
      </c>
      <c r="O746" s="126">
        <f t="shared" si="27"/>
        <v>0</v>
      </c>
      <c r="P746" s="379"/>
      <c r="Q746" s="530">
        <f>+'NI-San'!Q746+'NI-Ter'!Q746+'NI-Soc'!Q746+'NI-Ric'!Q746+'NI-118'!Q746</f>
        <v>31</v>
      </c>
      <c r="R746" s="517"/>
      <c r="S746" s="265"/>
      <c r="T746" s="530">
        <f>+'NI-San'!S746+'NI-Ter'!S746+'NI-Soc'!P746+'NI-Ric'!S746+'NI-118'!S746</f>
        <v>0</v>
      </c>
      <c r="U746" s="530">
        <f>+'NI-San'!T746+'NI-Ter'!T746+'NI-Soc'!Q746+'NI-Ric'!T746+'NI-118'!T746</f>
        <v>0</v>
      </c>
      <c r="V746" s="464"/>
      <c r="W746" s="530">
        <f>+'NI-San'!V746+'NI-Ter'!V746+'NI-Soc'!S746+'NI-Ric'!V746+'NI-118'!V746</f>
        <v>0</v>
      </c>
      <c r="X746" s="530">
        <f>+'NI-San'!W746+'NI-Ter'!W746+'NI-Soc'!T746+'NI-Ric'!W746+'NI-118'!W746</f>
        <v>0</v>
      </c>
      <c r="Z746" s="675"/>
    </row>
    <row r="747" spans="1:26" s="291" customFormat="1" ht="25.5">
      <c r="A747" s="265"/>
      <c r="B747" s="127" t="s">
        <v>1622</v>
      </c>
      <c r="C747" s="127" t="s">
        <v>3807</v>
      </c>
      <c r="D747" s="127"/>
      <c r="E747" s="127"/>
      <c r="F747" s="127"/>
      <c r="G747" s="127"/>
      <c r="H747" s="127"/>
      <c r="I747" s="127"/>
      <c r="J747" s="127"/>
      <c r="K747" s="181" t="s">
        <v>1623</v>
      </c>
      <c r="L747" s="125" t="s">
        <v>3218</v>
      </c>
      <c r="M747" s="530">
        <f>+'NI-San'!M747+'NI-Ter'!M747+'NI-Soc'!M747+'NI-Ric'!M747+'NI-118'!M747</f>
        <v>0</v>
      </c>
      <c r="N747" s="530">
        <f>+'NI-San'!N747+'NI-Ter'!N747+'NI-Soc'!N747+'NI-Ric'!N747+'NI-118'!N747</f>
        <v>0</v>
      </c>
      <c r="O747" s="126">
        <f t="shared" si="27"/>
        <v>0</v>
      </c>
      <c r="P747" s="379"/>
      <c r="Q747" s="530">
        <f>+'NI-San'!Q747+'NI-Ter'!Q747+'NI-Soc'!Q747+'NI-Ric'!Q747+'NI-118'!Q747</f>
        <v>0</v>
      </c>
      <c r="R747" s="517"/>
      <c r="S747" s="265"/>
      <c r="T747" s="530">
        <f>+'NI-San'!S747+'NI-Ter'!S747+'NI-Soc'!P747+'NI-Ric'!S747+'NI-118'!S747</f>
        <v>0</v>
      </c>
      <c r="U747" s="530">
        <f>+'NI-San'!T747+'NI-Ter'!T747+'NI-Soc'!Q747+'NI-Ric'!T747+'NI-118'!T747</f>
        <v>0</v>
      </c>
      <c r="V747" s="464"/>
      <c r="W747" s="530">
        <f>+'NI-San'!V747+'NI-Ter'!V747+'NI-Soc'!S747+'NI-Ric'!V747+'NI-118'!V747</f>
        <v>0</v>
      </c>
      <c r="X747" s="530">
        <f>+'NI-San'!W747+'NI-Ter'!W747+'NI-Soc'!T747+'NI-Ric'!W747+'NI-118'!W747</f>
        <v>0</v>
      </c>
      <c r="Z747" s="675"/>
    </row>
    <row r="748" spans="1:26" s="291" customFormat="1" ht="25.5">
      <c r="A748" s="265"/>
      <c r="B748" s="127" t="s">
        <v>1624</v>
      </c>
      <c r="C748" s="127" t="s">
        <v>3808</v>
      </c>
      <c r="D748" s="127"/>
      <c r="E748" s="127"/>
      <c r="F748" s="127"/>
      <c r="G748" s="127"/>
      <c r="H748" s="127"/>
      <c r="I748" s="127"/>
      <c r="J748" s="127"/>
      <c r="K748" s="181" t="s">
        <v>1626</v>
      </c>
      <c r="L748" s="125" t="s">
        <v>3218</v>
      </c>
      <c r="M748" s="530">
        <f>+'NI-San'!M748+'NI-Ter'!M748+'NI-Soc'!M748+'NI-Ric'!M748+'NI-118'!M748</f>
        <v>0</v>
      </c>
      <c r="N748" s="530">
        <f>+'NI-San'!N748+'NI-Ter'!N748+'NI-Soc'!N748+'NI-Ric'!N748+'NI-118'!N748</f>
        <v>0</v>
      </c>
      <c r="O748" s="126">
        <f t="shared" si="27"/>
        <v>0</v>
      </c>
      <c r="P748" s="379"/>
      <c r="Q748" s="530">
        <f>+'NI-San'!Q748+'NI-Ter'!Q748+'NI-Soc'!Q748+'NI-Ric'!Q748+'NI-118'!Q748</f>
        <v>0</v>
      </c>
      <c r="R748" s="517"/>
      <c r="S748" s="265"/>
      <c r="T748" s="530">
        <f>+'NI-San'!S748+'NI-Ter'!S748+'NI-Soc'!P748+'NI-Ric'!S748+'NI-118'!S748</f>
        <v>0</v>
      </c>
      <c r="U748" s="530">
        <f>+'NI-San'!T748+'NI-Ter'!T748+'NI-Soc'!Q748+'NI-Ric'!T748+'NI-118'!T748</f>
        <v>0</v>
      </c>
      <c r="V748" s="464"/>
      <c r="W748" s="530">
        <f>+'NI-San'!V748+'NI-Ter'!V748+'NI-Soc'!S748+'NI-Ric'!V748+'NI-118'!V748</f>
        <v>0</v>
      </c>
      <c r="X748" s="530">
        <f>+'NI-San'!W748+'NI-Ter'!W748+'NI-Soc'!T748+'NI-Ric'!W748+'NI-118'!W748</f>
        <v>0</v>
      </c>
      <c r="Z748" s="675"/>
    </row>
    <row r="749" spans="1:26" ht="25.5">
      <c r="B749" s="127" t="s">
        <v>1627</v>
      </c>
      <c r="C749" s="127" t="s">
        <v>3809</v>
      </c>
      <c r="D749" s="127"/>
      <c r="E749" s="127"/>
      <c r="F749" s="123"/>
      <c r="G749" s="123"/>
      <c r="H749" s="123"/>
      <c r="I749" s="127"/>
      <c r="J749" s="127"/>
      <c r="K749" s="181" t="s">
        <v>1628</v>
      </c>
      <c r="L749" s="125" t="s">
        <v>3218</v>
      </c>
      <c r="M749" s="530">
        <f>+'NI-San'!M749+'NI-Ter'!M749+'NI-Soc'!M749+'NI-Ric'!M749+'NI-118'!M749</f>
        <v>0</v>
      </c>
      <c r="N749" s="530">
        <f>+'NI-San'!N749+'NI-Ter'!N749+'NI-Soc'!N749+'NI-Ric'!N749+'NI-118'!N749</f>
        <v>0</v>
      </c>
      <c r="O749" s="126">
        <f t="shared" si="27"/>
        <v>0</v>
      </c>
      <c r="Q749" s="530">
        <f>+'NI-San'!Q749+'NI-Ter'!Q749+'NI-Soc'!Q749+'NI-Ric'!Q749+'NI-118'!Q749</f>
        <v>0</v>
      </c>
      <c r="R749" s="517"/>
      <c r="S749" s="265"/>
      <c r="T749" s="530">
        <f>+'NI-San'!S749+'NI-Ter'!S749+'NI-Soc'!P749+'NI-Ric'!S749+'NI-118'!S749</f>
        <v>0</v>
      </c>
      <c r="U749" s="530">
        <f>+'NI-San'!T749+'NI-Ter'!T749+'NI-Soc'!Q749+'NI-Ric'!T749+'NI-118'!T749</f>
        <v>0</v>
      </c>
      <c r="V749" s="464"/>
      <c r="W749" s="530">
        <f>+'NI-San'!V749+'NI-Ter'!V749+'NI-Soc'!S749+'NI-Ric'!V749+'NI-118'!V749</f>
        <v>0</v>
      </c>
      <c r="X749" s="530">
        <f>+'NI-San'!W749+'NI-Ter'!W749+'NI-Soc'!T749+'NI-Ric'!W749+'NI-118'!W749</f>
        <v>0</v>
      </c>
      <c r="Y749" s="291"/>
      <c r="Z749" s="675"/>
    </row>
    <row r="750" spans="1:26" s="291" customFormat="1" ht="15.75" thickBot="1">
      <c r="A750" s="265"/>
      <c r="K750" s="546"/>
      <c r="L750" s="532"/>
      <c r="M750" s="499"/>
      <c r="N750" s="499"/>
      <c r="O750" s="517"/>
      <c r="P750" s="379"/>
      <c r="Q750" s="499"/>
      <c r="R750" s="517"/>
      <c r="T750" s="499"/>
      <c r="U750" s="499"/>
      <c r="W750" s="499"/>
      <c r="X750" s="499"/>
      <c r="Z750" s="499"/>
    </row>
    <row r="751" spans="1:26" ht="27.75" thickTop="1" thickBot="1">
      <c r="B751" s="110" t="s">
        <v>1629</v>
      </c>
      <c r="C751" s="242" t="s">
        <v>3810</v>
      </c>
      <c r="D751" s="243"/>
      <c r="E751" s="243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9453</v>
      </c>
      <c r="N751" s="115">
        <f>SUM(N754:N773)</f>
        <v>12588</v>
      </c>
      <c r="O751" s="116">
        <f>+N751-M751</f>
        <v>3135</v>
      </c>
      <c r="Q751" s="115">
        <f>SUM(Q754:Q773)</f>
        <v>0</v>
      </c>
      <c r="R751" s="516"/>
      <c r="S751" s="265"/>
      <c r="T751" s="115">
        <f>SUM(T754:T773)</f>
        <v>604</v>
      </c>
      <c r="U751" s="115">
        <f>SUM(U754:U773)</f>
        <v>556</v>
      </c>
      <c r="W751" s="115">
        <f>SUM(W754:W773)</f>
        <v>3434</v>
      </c>
      <c r="X751" s="115">
        <f>SUM(X754:X773)</f>
        <v>0</v>
      </c>
      <c r="Y751" s="291"/>
      <c r="Z751" s="519"/>
    </row>
    <row r="752" spans="1:26" s="291" customFormat="1" ht="16.5" thickTop="1" thickBot="1">
      <c r="A752" s="265"/>
      <c r="K752" s="540"/>
      <c r="L752" s="466"/>
      <c r="M752" s="265"/>
      <c r="N752" s="265"/>
      <c r="O752" s="379"/>
      <c r="P752" s="379"/>
      <c r="Q752" s="265"/>
      <c r="R752" s="379"/>
      <c r="T752" s="265"/>
      <c r="U752" s="265"/>
      <c r="W752" s="265"/>
      <c r="X752" s="265"/>
    </row>
    <row r="753" spans="1:26" s="291" customFormat="1" ht="39.950000000000003" customHeight="1" thickBot="1">
      <c r="A753" s="265"/>
      <c r="B753" s="102" t="s">
        <v>3221</v>
      </c>
      <c r="C753" s="245" t="s">
        <v>48</v>
      </c>
      <c r="D753" s="245"/>
      <c r="E753" s="245"/>
      <c r="F753" s="246"/>
      <c r="G753" s="246"/>
      <c r="H753" s="246"/>
      <c r="I753" s="246"/>
      <c r="J753" s="246"/>
      <c r="K753" s="302" t="s">
        <v>3222</v>
      </c>
      <c r="L753" s="135"/>
      <c r="M753" s="328" t="str">
        <f>+M$10</f>
        <v>Valore netto al 31/12/2017</v>
      </c>
      <c r="N753" s="328" t="str">
        <f>+N$10</f>
        <v>Valore netto al 31/12/2018</v>
      </c>
      <c r="O753" s="1149" t="str">
        <f>+O$10</f>
        <v>Variazione</v>
      </c>
      <c r="P753" s="1148"/>
      <c r="Q753" s="328" t="str">
        <f>+Q$10</f>
        <v>Prechiusura al ° trimestre 2018</v>
      </c>
      <c r="R753" s="525"/>
      <c r="S753" s="265"/>
      <c r="T753" s="1145" t="str">
        <f>T$330</f>
        <v>Costi da utilizzo contributi 2018</v>
      </c>
      <c r="U753" s="1143" t="str">
        <f>U$330</f>
        <v>Costi da utilizzo contributi DI CUI SOCIO-SAN</v>
      </c>
      <c r="V753" s="1144"/>
      <c r="W753" s="1142" t="str">
        <f>W$330</f>
        <v>Costi da contributi 2018</v>
      </c>
      <c r="X753" s="1143" t="str">
        <f>X$330</f>
        <v>Costi da contributi DI CUI SOCIO-SAN</v>
      </c>
      <c r="Z753" s="679"/>
    </row>
    <row r="754" spans="1:26" ht="25.5">
      <c r="B754" s="127" t="s">
        <v>1631</v>
      </c>
      <c r="C754" s="127" t="s">
        <v>3811</v>
      </c>
      <c r="D754" s="127"/>
      <c r="E754" s="127"/>
      <c r="F754" s="127"/>
      <c r="G754" s="127"/>
      <c r="H754" s="127"/>
      <c r="I754" s="127"/>
      <c r="J754" s="127"/>
      <c r="K754" s="304" t="s">
        <v>1634</v>
      </c>
      <c r="L754" s="125" t="s">
        <v>3218</v>
      </c>
      <c r="M754" s="530">
        <f>+'NI-San'!M754+'NI-Ter'!M754+'NI-Soc'!M754+'NI-Ric'!M754+'NI-118'!M754</f>
        <v>4499</v>
      </c>
      <c r="N754" s="530">
        <f>+'NI-San'!N754+'NI-Ter'!N754+'NI-Soc'!N754+'NI-Ric'!N754+'NI-118'!N754</f>
        <v>5062</v>
      </c>
      <c r="O754" s="126">
        <f t="shared" ref="O754:O773" si="28">+N754-M754</f>
        <v>563</v>
      </c>
      <c r="Q754" s="530">
        <f>+'NI-San'!Q754+'NI-Ter'!Q754+'NI-Soc'!Q754+'NI-Ric'!Q754+'NI-118'!Q754</f>
        <v>0</v>
      </c>
      <c r="R754" s="517"/>
      <c r="S754" s="265"/>
      <c r="T754" s="530">
        <f>+'NI-San'!S754+'NI-Ter'!S754+'NI-Soc'!P754+'NI-Ric'!S754+'NI-118'!S754</f>
        <v>0</v>
      </c>
      <c r="U754" s="530">
        <f>+'NI-San'!T754+'NI-Ter'!T754+'NI-Soc'!Q754+'NI-Ric'!T754+'NI-118'!T754</f>
        <v>0</v>
      </c>
      <c r="V754" s="464"/>
      <c r="W754" s="530">
        <f>+'NI-San'!V754+'NI-Ter'!V754+'NI-Soc'!S754+'NI-Ric'!V754+'NI-118'!V754</f>
        <v>3326</v>
      </c>
      <c r="X754" s="530">
        <f>+'NI-San'!W754+'NI-Ter'!W754+'NI-Soc'!T754+'NI-Ric'!W754+'NI-118'!W754</f>
        <v>0</v>
      </c>
      <c r="Y754" s="291"/>
      <c r="Z754" s="675"/>
    </row>
    <row r="755" spans="1:26" ht="25.5">
      <c r="B755" s="127" t="s">
        <v>1636</v>
      </c>
      <c r="C755" s="127" t="s">
        <v>3812</v>
      </c>
      <c r="D755" s="127"/>
      <c r="E755" s="127"/>
      <c r="F755" s="127"/>
      <c r="G755" s="127"/>
      <c r="H755" s="127"/>
      <c r="I755" s="127"/>
      <c r="J755" s="127"/>
      <c r="K755" s="304" t="s">
        <v>1637</v>
      </c>
      <c r="L755" s="125" t="s">
        <v>3218</v>
      </c>
      <c r="M755" s="530">
        <f>+'NI-San'!M755+'NI-Ter'!M755+'NI-Soc'!M755+'NI-Ric'!M755+'NI-118'!M755</f>
        <v>0</v>
      </c>
      <c r="N755" s="530">
        <f>+'NI-San'!N755+'NI-Ter'!N755+'NI-Soc'!N755+'NI-Ric'!N755+'NI-118'!N755</f>
        <v>0</v>
      </c>
      <c r="O755" s="126">
        <f t="shared" si="28"/>
        <v>0</v>
      </c>
      <c r="Q755" s="530">
        <f>+'NI-San'!Q755+'NI-Ter'!Q755+'NI-Soc'!Q755+'NI-Ric'!Q755+'NI-118'!Q755</f>
        <v>0</v>
      </c>
      <c r="R755" s="517"/>
      <c r="S755" s="265"/>
      <c r="T755" s="530">
        <f>+'NI-San'!S755+'NI-Ter'!S755+'NI-Soc'!P755+'NI-Ric'!S755+'NI-118'!S755</f>
        <v>0</v>
      </c>
      <c r="U755" s="530">
        <f>+'NI-San'!T755+'NI-Ter'!T755+'NI-Soc'!Q755+'NI-Ric'!T755+'NI-118'!T755</f>
        <v>0</v>
      </c>
      <c r="V755" s="464"/>
      <c r="W755" s="530">
        <f>+'NI-San'!V755+'NI-Ter'!V755+'NI-Soc'!S755+'NI-Ric'!V755+'NI-118'!V755</f>
        <v>0</v>
      </c>
      <c r="X755" s="530">
        <f>+'NI-San'!W755+'NI-Ter'!W755+'NI-Soc'!T755+'NI-Ric'!W755+'NI-118'!W755</f>
        <v>0</v>
      </c>
      <c r="Y755" s="291"/>
      <c r="Z755" s="675"/>
    </row>
    <row r="756" spans="1:26">
      <c r="B756" s="127" t="s">
        <v>1638</v>
      </c>
      <c r="C756" s="127" t="s">
        <v>3813</v>
      </c>
      <c r="D756" s="127"/>
      <c r="E756" s="127"/>
      <c r="F756" s="123"/>
      <c r="G756" s="123"/>
      <c r="H756" s="123"/>
      <c r="I756" s="127"/>
      <c r="J756" s="127"/>
      <c r="K756" s="137" t="s">
        <v>1639</v>
      </c>
      <c r="L756" s="125" t="s">
        <v>3218</v>
      </c>
      <c r="M756" s="530">
        <f>+'NI-San'!M756+'NI-Ter'!M756+'NI-Soc'!M756+'NI-Ric'!M756+'NI-118'!M756</f>
        <v>0</v>
      </c>
      <c r="N756" s="530">
        <f>+'NI-San'!N756+'NI-Ter'!N756+'NI-Soc'!N756+'NI-Ric'!N756+'NI-118'!N756</f>
        <v>0</v>
      </c>
      <c r="O756" s="126">
        <f t="shared" si="28"/>
        <v>0</v>
      </c>
      <c r="Q756" s="530">
        <f>+'NI-San'!Q756+'NI-Ter'!Q756+'NI-Soc'!Q756+'NI-Ric'!Q756+'NI-118'!Q756</f>
        <v>0</v>
      </c>
      <c r="R756" s="517"/>
      <c r="S756" s="675"/>
      <c r="T756" s="530">
        <f>+'NI-San'!S756+'NI-Ter'!S756+'NI-Soc'!P756+'NI-Ric'!S756+'NI-118'!S756</f>
        <v>0</v>
      </c>
      <c r="U756" s="530">
        <f>+'NI-San'!T756+'NI-Ter'!T756+'NI-Soc'!Q756+'NI-Ric'!T756+'NI-118'!T756</f>
        <v>0</v>
      </c>
      <c r="V756" s="464"/>
      <c r="W756" s="530">
        <f>+'NI-San'!V756+'NI-Ter'!V756+'NI-Soc'!S756+'NI-Ric'!V756+'NI-118'!V756</f>
        <v>0</v>
      </c>
      <c r="X756" s="530">
        <f>+'NI-San'!W756+'NI-Ter'!W756+'NI-Soc'!T756+'NI-Ric'!W756+'NI-118'!W756</f>
        <v>0</v>
      </c>
    </row>
    <row r="757" spans="1:26">
      <c r="B757" s="127" t="s">
        <v>1640</v>
      </c>
      <c r="C757" s="127" t="s">
        <v>3814</v>
      </c>
      <c r="D757" s="127"/>
      <c r="E757" s="127"/>
      <c r="F757" s="127"/>
      <c r="G757" s="127"/>
      <c r="H757" s="127"/>
      <c r="I757" s="127"/>
      <c r="J757" s="127"/>
      <c r="K757" s="319" t="s">
        <v>1642</v>
      </c>
      <c r="L757" s="125" t="s">
        <v>3218</v>
      </c>
      <c r="M757" s="530">
        <f>+'NI-San'!M757+'NI-Ter'!M757+'NI-Soc'!M757+'NI-Ric'!M757+'NI-118'!M757</f>
        <v>9</v>
      </c>
      <c r="N757" s="530">
        <f>+'NI-San'!N757+'NI-Ter'!N757+'NI-Soc'!N757+'NI-Ric'!N757+'NI-118'!N757</f>
        <v>28</v>
      </c>
      <c r="O757" s="126">
        <f t="shared" si="28"/>
        <v>19</v>
      </c>
      <c r="Q757" s="530">
        <f>+'NI-San'!Q757+'NI-Ter'!Q757+'NI-Soc'!Q757+'NI-Ric'!Q757+'NI-118'!Q757</f>
        <v>0</v>
      </c>
      <c r="R757" s="517"/>
      <c r="S757" s="265"/>
      <c r="T757" s="530">
        <f>+'NI-San'!S757+'NI-Ter'!S757+'NI-Soc'!P757+'NI-Ric'!S757+'NI-118'!S757</f>
        <v>16</v>
      </c>
      <c r="U757" s="530">
        <f>+'NI-San'!T757+'NI-Ter'!T757+'NI-Soc'!Q757+'NI-Ric'!T757+'NI-118'!T757</f>
        <v>0</v>
      </c>
      <c r="V757" s="464"/>
      <c r="W757" s="530">
        <f>+'NI-San'!V757+'NI-Ter'!V757+'NI-Soc'!S757+'NI-Ric'!V757+'NI-118'!V757</f>
        <v>0</v>
      </c>
      <c r="X757" s="530">
        <f>+'NI-San'!W757+'NI-Ter'!W757+'NI-Soc'!T757+'NI-Ric'!W757+'NI-118'!W757</f>
        <v>0</v>
      </c>
      <c r="Y757" s="291"/>
      <c r="Z757" s="675"/>
    </row>
    <row r="758" spans="1:26">
      <c r="B758" s="127" t="s">
        <v>1644</v>
      </c>
      <c r="C758" s="127" t="s">
        <v>3815</v>
      </c>
      <c r="D758" s="127"/>
      <c r="E758" s="127"/>
      <c r="F758" s="127"/>
      <c r="G758" s="127"/>
      <c r="H758" s="127"/>
      <c r="I758" s="127"/>
      <c r="J758" s="127"/>
      <c r="K758" s="319" t="s">
        <v>1645</v>
      </c>
      <c r="L758" s="125" t="s">
        <v>3218</v>
      </c>
      <c r="M758" s="530">
        <f>+'NI-San'!M758+'NI-Ter'!M758+'NI-Soc'!M758+'NI-Ric'!M758+'NI-118'!M758</f>
        <v>119</v>
      </c>
      <c r="N758" s="530">
        <f>+'NI-San'!N758+'NI-Ter'!N758+'NI-Soc'!N758+'NI-Ric'!N758+'NI-118'!N758</f>
        <v>283</v>
      </c>
      <c r="O758" s="126">
        <f t="shared" si="28"/>
        <v>164</v>
      </c>
      <c r="Q758" s="530">
        <f>+'NI-San'!Q758+'NI-Ter'!Q758+'NI-Soc'!Q758+'NI-Ric'!Q758+'NI-118'!Q758</f>
        <v>0</v>
      </c>
      <c r="R758" s="517"/>
      <c r="S758" s="265"/>
      <c r="T758" s="530">
        <f>+'NI-San'!S758+'NI-Ter'!S758+'NI-Soc'!P758+'NI-Ric'!S758+'NI-118'!S758</f>
        <v>0</v>
      </c>
      <c r="U758" s="530">
        <f>+'NI-San'!T758+'NI-Ter'!T758+'NI-Soc'!Q758+'NI-Ric'!T758+'NI-118'!T758</f>
        <v>0</v>
      </c>
      <c r="V758" s="464"/>
      <c r="W758" s="530">
        <f>+'NI-San'!V758+'NI-Ter'!V758+'NI-Soc'!S758+'NI-Ric'!V758+'NI-118'!V758</f>
        <v>0</v>
      </c>
      <c r="X758" s="530">
        <f>+'NI-San'!W758+'NI-Ter'!W758+'NI-Soc'!T758+'NI-Ric'!W758+'NI-118'!W758</f>
        <v>0</v>
      </c>
      <c r="Y758" s="291"/>
      <c r="Z758" s="675"/>
    </row>
    <row r="759" spans="1:26">
      <c r="B759" s="127" t="s">
        <v>1646</v>
      </c>
      <c r="C759" s="127" t="s">
        <v>3816</v>
      </c>
      <c r="D759" s="127"/>
      <c r="E759" s="127"/>
      <c r="F759" s="127"/>
      <c r="G759" s="127"/>
      <c r="H759" s="127"/>
      <c r="I759" s="127"/>
      <c r="J759" s="127"/>
      <c r="K759" s="181" t="s">
        <v>1647</v>
      </c>
      <c r="L759" s="125" t="s">
        <v>3218</v>
      </c>
      <c r="M759" s="530">
        <f>+'NI-San'!M759+'NI-Ter'!M759+'NI-Soc'!M759+'NI-Ric'!M759+'NI-118'!M759</f>
        <v>0</v>
      </c>
      <c r="N759" s="530">
        <f>+'NI-San'!N759+'NI-Ter'!N759+'NI-Soc'!N759+'NI-Ric'!N759+'NI-118'!N759</f>
        <v>0</v>
      </c>
      <c r="O759" s="126">
        <f t="shared" si="28"/>
        <v>0</v>
      </c>
      <c r="Q759" s="530">
        <f>+'NI-San'!Q759+'NI-Ter'!Q759+'NI-Soc'!Q759+'NI-Ric'!Q759+'NI-118'!Q759</f>
        <v>0</v>
      </c>
      <c r="R759" s="517"/>
      <c r="S759" s="265"/>
      <c r="T759" s="530">
        <f>+'NI-San'!S759+'NI-Ter'!S759+'NI-Soc'!P759+'NI-Ric'!S759+'NI-118'!S759</f>
        <v>0</v>
      </c>
      <c r="U759" s="530">
        <f>+'NI-San'!T759+'NI-Ter'!T759+'NI-Soc'!Q759+'NI-Ric'!T759+'NI-118'!T759</f>
        <v>0</v>
      </c>
      <c r="V759" s="464"/>
      <c r="W759" s="530">
        <f>+'NI-San'!V759+'NI-Ter'!V759+'NI-Soc'!S759+'NI-Ric'!V759+'NI-118'!V759</f>
        <v>0</v>
      </c>
      <c r="X759" s="530">
        <f>+'NI-San'!W759+'NI-Ter'!W759+'NI-Soc'!T759+'NI-Ric'!W759+'NI-118'!W759</f>
        <v>0</v>
      </c>
      <c r="Y759" s="291"/>
      <c r="Z759" s="675"/>
    </row>
    <row r="760" spans="1:26">
      <c r="B760" s="127" t="s">
        <v>1648</v>
      </c>
      <c r="C760" s="127" t="s">
        <v>3817</v>
      </c>
      <c r="D760" s="127"/>
      <c r="E760" s="127"/>
      <c r="F760" s="127"/>
      <c r="G760" s="127"/>
      <c r="H760" s="127"/>
      <c r="I760" s="127"/>
      <c r="J760" s="127"/>
      <c r="K760" s="304" t="s">
        <v>1650</v>
      </c>
      <c r="L760" s="125" t="s">
        <v>3218</v>
      </c>
      <c r="M760" s="530">
        <f>+'NI-San'!M760+'NI-Ter'!M760+'NI-Soc'!M760+'NI-Ric'!M760+'NI-118'!M760</f>
        <v>6</v>
      </c>
      <c r="N760" s="530">
        <f>+'NI-San'!N760+'NI-Ter'!N760+'NI-Soc'!N760+'NI-Ric'!N760+'NI-118'!N760</f>
        <v>483</v>
      </c>
      <c r="O760" s="126">
        <f t="shared" si="28"/>
        <v>477</v>
      </c>
      <c r="Q760" s="530">
        <f>+'NI-San'!Q760+'NI-Ter'!Q760+'NI-Soc'!Q760+'NI-Ric'!Q760+'NI-118'!Q760</f>
        <v>0</v>
      </c>
      <c r="R760" s="517"/>
      <c r="S760" s="265"/>
      <c r="T760" s="530">
        <f>+'NI-San'!S760+'NI-Ter'!S760+'NI-Soc'!P760+'NI-Ric'!S760+'NI-118'!S760</f>
        <v>0</v>
      </c>
      <c r="U760" s="530">
        <f>+'NI-San'!T760+'NI-Ter'!T760+'NI-Soc'!Q760+'NI-Ric'!T760+'NI-118'!T760</f>
        <v>0</v>
      </c>
      <c r="V760" s="464"/>
      <c r="W760" s="530">
        <f>+'NI-San'!V760+'NI-Ter'!V760+'NI-Soc'!S760+'NI-Ric'!V760+'NI-118'!V760</f>
        <v>0</v>
      </c>
      <c r="X760" s="530">
        <f>+'NI-San'!W760+'NI-Ter'!W760+'NI-Soc'!T760+'NI-Ric'!W760+'NI-118'!W760</f>
        <v>0</v>
      </c>
      <c r="Y760" s="291"/>
      <c r="Z760" s="675"/>
    </row>
    <row r="761" spans="1:26" hidden="1">
      <c r="B761" s="127" t="s">
        <v>1651</v>
      </c>
      <c r="C761" s="127" t="s">
        <v>3818</v>
      </c>
      <c r="D761" s="127"/>
      <c r="E761" s="127"/>
      <c r="F761" s="127"/>
      <c r="G761" s="127"/>
      <c r="H761" s="127"/>
      <c r="I761" s="127"/>
      <c r="J761" s="127"/>
      <c r="K761" s="304" t="s">
        <v>1652</v>
      </c>
      <c r="L761" s="125" t="s">
        <v>3218</v>
      </c>
      <c r="M761" s="825"/>
      <c r="N761" s="825"/>
      <c r="O761" s="827"/>
      <c r="Q761" s="825"/>
      <c r="R761" s="517"/>
      <c r="S761" s="265"/>
      <c r="T761" s="530">
        <f>+'NI-San'!S761+'NI-Ter'!S761+'NI-Soc'!P761+'NI-Ric'!S761+'NI-118'!S761</f>
        <v>0</v>
      </c>
      <c r="U761" s="530">
        <f>+'NI-San'!T761+'NI-Ter'!T761+'NI-Soc'!Q761+'NI-Ric'!T761+'NI-118'!T761</f>
        <v>0</v>
      </c>
      <c r="V761" s="464"/>
      <c r="W761" s="530">
        <f>+'NI-San'!V761+'NI-Ter'!V761+'NI-Soc'!S761+'NI-Ric'!V761+'NI-118'!V761</f>
        <v>0</v>
      </c>
      <c r="X761" s="530">
        <f>+'NI-San'!W761+'NI-Ter'!W761+'NI-Soc'!T761+'NI-Ric'!W761+'NI-118'!W761</f>
        <v>0</v>
      </c>
      <c r="Y761" s="291"/>
      <c r="Z761" s="675"/>
    </row>
    <row r="762" spans="1:26">
      <c r="B762" s="127" t="s">
        <v>1653</v>
      </c>
      <c r="C762" s="127" t="s">
        <v>3819</v>
      </c>
      <c r="D762" s="127"/>
      <c r="E762" s="127"/>
      <c r="F762" s="127"/>
      <c r="G762" s="127"/>
      <c r="H762" s="127"/>
      <c r="I762" s="127"/>
      <c r="J762" s="127"/>
      <c r="K762" s="304" t="s">
        <v>1655</v>
      </c>
      <c r="L762" s="125" t="s">
        <v>3218</v>
      </c>
      <c r="M762" s="530">
        <f>+'NI-San'!M762+'NI-Ter'!M762+'NI-Soc'!M762+'NI-Ric'!M762+'NI-118'!M762</f>
        <v>1239</v>
      </c>
      <c r="N762" s="530">
        <f>+'NI-San'!N762+'NI-Ter'!N762+'NI-Soc'!N762+'NI-Ric'!N762+'NI-118'!N762</f>
        <v>771</v>
      </c>
      <c r="O762" s="126">
        <f t="shared" si="28"/>
        <v>-468</v>
      </c>
      <c r="Q762" s="530">
        <f>+'NI-San'!Q762+'NI-Ter'!Q762+'NI-Soc'!Q762+'NI-Ric'!Q762+'NI-118'!Q762</f>
        <v>0</v>
      </c>
      <c r="R762" s="517"/>
      <c r="S762" s="265"/>
      <c r="T762" s="530">
        <f>+'NI-San'!S762+'NI-Ter'!S762+'NI-Soc'!P762+'NI-Ric'!S762+'NI-118'!S762</f>
        <v>32</v>
      </c>
      <c r="U762" s="530">
        <f>+'NI-San'!T762+'NI-Ter'!T762+'NI-Soc'!Q762+'NI-Ric'!T762+'NI-118'!T762</f>
        <v>0</v>
      </c>
      <c r="V762" s="464"/>
      <c r="W762" s="530">
        <f>+'NI-San'!V762+'NI-Ter'!V762+'NI-Soc'!S762+'NI-Ric'!V762+'NI-118'!V762</f>
        <v>108</v>
      </c>
      <c r="X762" s="530">
        <f>+'NI-San'!W762+'NI-Ter'!W762+'NI-Soc'!T762+'NI-Ric'!W762+'NI-118'!W762</f>
        <v>0</v>
      </c>
      <c r="Y762" s="291"/>
      <c r="Z762" s="675"/>
    </row>
    <row r="763" spans="1:26">
      <c r="B763" s="127" t="s">
        <v>1657</v>
      </c>
      <c r="C763" s="127" t="s">
        <v>3820</v>
      </c>
      <c r="D763" s="127"/>
      <c r="E763" s="127"/>
      <c r="F763" s="127"/>
      <c r="G763" s="127"/>
      <c r="H763" s="127"/>
      <c r="I763" s="127"/>
      <c r="J763" s="127"/>
      <c r="K763" s="304" t="s">
        <v>1658</v>
      </c>
      <c r="L763" s="125" t="s">
        <v>3218</v>
      </c>
      <c r="M763" s="530">
        <f>+'NI-San'!M763+'NI-Ter'!M763+'NI-Soc'!M763+'NI-Ric'!M763+'NI-118'!M763</f>
        <v>1817</v>
      </c>
      <c r="N763" s="530">
        <f>+'NI-San'!N763+'NI-Ter'!N763+'NI-Soc'!N763+'NI-Ric'!N763+'NI-118'!N763</f>
        <v>1706</v>
      </c>
      <c r="O763" s="126">
        <f t="shared" si="28"/>
        <v>-111</v>
      </c>
      <c r="Q763" s="530">
        <f>+'NI-San'!Q763+'NI-Ter'!Q763+'NI-Soc'!Q763+'NI-Ric'!Q763+'NI-118'!Q763</f>
        <v>0</v>
      </c>
      <c r="R763" s="517"/>
      <c r="S763" s="265"/>
      <c r="T763" s="530">
        <f>+'NI-San'!S763+'NI-Ter'!S763+'NI-Soc'!P763+'NI-Ric'!S763+'NI-118'!S763</f>
        <v>556</v>
      </c>
      <c r="U763" s="530">
        <f>+'NI-San'!T763+'NI-Ter'!T763+'NI-Soc'!Q763+'NI-Ric'!T763+'NI-118'!T763</f>
        <v>556</v>
      </c>
      <c r="V763" s="464"/>
      <c r="W763" s="530">
        <f>+'NI-San'!V763+'NI-Ter'!V763+'NI-Soc'!S763+'NI-Ric'!V763+'NI-118'!V763</f>
        <v>0</v>
      </c>
      <c r="X763" s="530">
        <f>+'NI-San'!W763+'NI-Ter'!W763+'NI-Soc'!T763+'NI-Ric'!W763+'NI-118'!W763</f>
        <v>0</v>
      </c>
      <c r="Y763" s="291"/>
      <c r="Z763" s="675"/>
    </row>
    <row r="764" spans="1:26">
      <c r="B764" s="127" t="s">
        <v>1659</v>
      </c>
      <c r="C764" s="127" t="s">
        <v>3821</v>
      </c>
      <c r="D764" s="127"/>
      <c r="E764" s="127"/>
      <c r="F764" s="127"/>
      <c r="G764" s="127"/>
      <c r="H764" s="127"/>
      <c r="I764" s="127"/>
      <c r="J764" s="127"/>
      <c r="K764" s="304" t="s">
        <v>1660</v>
      </c>
      <c r="L764" s="125" t="s">
        <v>3218</v>
      </c>
      <c r="M764" s="530">
        <f>+'NI-San'!M764+'NI-Ter'!M764+'NI-Soc'!M764+'NI-Ric'!M764+'NI-118'!M764</f>
        <v>0</v>
      </c>
      <c r="N764" s="530">
        <f>+'NI-San'!N764+'NI-Ter'!N764+'NI-Soc'!N764+'NI-Ric'!N764+'NI-118'!N764</f>
        <v>0</v>
      </c>
      <c r="O764" s="126">
        <f t="shared" si="28"/>
        <v>0</v>
      </c>
      <c r="Q764" s="530">
        <f>+'NI-San'!Q764+'NI-Ter'!Q764+'NI-Soc'!Q764+'NI-Ric'!Q764+'NI-118'!Q764</f>
        <v>0</v>
      </c>
      <c r="R764" s="517"/>
      <c r="S764" s="265"/>
      <c r="T764" s="530">
        <f>+'NI-San'!S764+'NI-Ter'!S764+'NI-Soc'!P764+'NI-Ric'!S764+'NI-118'!S764</f>
        <v>0</v>
      </c>
      <c r="U764" s="530">
        <f>+'NI-San'!T764+'NI-Ter'!T764+'NI-Soc'!Q764+'NI-Ric'!T764+'NI-118'!T764</f>
        <v>0</v>
      </c>
      <c r="V764" s="464"/>
      <c r="W764" s="530">
        <f>+'NI-San'!V764+'NI-Ter'!V764+'NI-Soc'!S764+'NI-Ric'!V764+'NI-118'!V764</f>
        <v>0</v>
      </c>
      <c r="X764" s="530">
        <f>+'NI-San'!W764+'NI-Ter'!W764+'NI-Soc'!T764+'NI-Ric'!W764+'NI-118'!W764</f>
        <v>0</v>
      </c>
      <c r="Y764" s="291"/>
      <c r="Z764" s="675"/>
    </row>
    <row r="765" spans="1:26">
      <c r="B765" s="127" t="s">
        <v>1661</v>
      </c>
      <c r="C765" s="127" t="s">
        <v>3822</v>
      </c>
      <c r="D765" s="127"/>
      <c r="E765" s="127"/>
      <c r="F765" s="123"/>
      <c r="G765" s="123"/>
      <c r="H765" s="123"/>
      <c r="I765" s="127"/>
      <c r="J765" s="127"/>
      <c r="K765" s="181" t="s">
        <v>1662</v>
      </c>
      <c r="L765" s="125" t="s">
        <v>3218</v>
      </c>
      <c r="M765" s="530">
        <f>+'NI-San'!M765+'NI-Ter'!M765+'NI-Soc'!M765+'NI-Ric'!M765+'NI-118'!M765</f>
        <v>476</v>
      </c>
      <c r="N765" s="530">
        <f>+'NI-San'!N765+'NI-Ter'!N765+'NI-Soc'!N765+'NI-Ric'!N765+'NI-118'!N765</f>
        <v>413</v>
      </c>
      <c r="O765" s="126">
        <f t="shared" si="28"/>
        <v>-63</v>
      </c>
      <c r="Q765" s="530">
        <f>+'NI-San'!Q765+'NI-Ter'!Q765+'NI-Soc'!Q765+'NI-Ric'!Q765+'NI-118'!Q765</f>
        <v>0</v>
      </c>
      <c r="R765" s="517"/>
      <c r="S765" s="265"/>
      <c r="T765" s="530">
        <f>+'NI-San'!S765+'NI-Ter'!S765+'NI-Soc'!P765+'NI-Ric'!S765+'NI-118'!S765</f>
        <v>0</v>
      </c>
      <c r="U765" s="530">
        <f>+'NI-San'!T765+'NI-Ter'!T765+'NI-Soc'!Q765+'NI-Ric'!T765+'NI-118'!T765</f>
        <v>0</v>
      </c>
      <c r="V765" s="464"/>
      <c r="W765" s="530">
        <f>+'NI-San'!V765+'NI-Ter'!V765+'NI-Soc'!S765+'NI-Ric'!V765+'NI-118'!V765</f>
        <v>0</v>
      </c>
      <c r="X765" s="530">
        <f>+'NI-San'!W765+'NI-Ter'!W765+'NI-Soc'!T765+'NI-Ric'!W765+'NI-118'!W765</f>
        <v>0</v>
      </c>
      <c r="Y765" s="291"/>
      <c r="Z765" s="675"/>
    </row>
    <row r="766" spans="1:26">
      <c r="B766" s="127" t="s">
        <v>1663</v>
      </c>
      <c r="C766" s="127" t="s">
        <v>3823</v>
      </c>
      <c r="D766" s="127"/>
      <c r="E766" s="127"/>
      <c r="F766" s="123"/>
      <c r="G766" s="123"/>
      <c r="H766" s="123"/>
      <c r="I766" s="127"/>
      <c r="J766" s="127"/>
      <c r="K766" s="181" t="s">
        <v>1664</v>
      </c>
      <c r="L766" s="125" t="s">
        <v>3218</v>
      </c>
      <c r="M766" s="530">
        <f>+'NI-San'!M766+'NI-Ter'!M766+'NI-Soc'!M766+'NI-Ric'!M766+'NI-118'!M766</f>
        <v>0</v>
      </c>
      <c r="N766" s="530">
        <f>+'NI-San'!N766+'NI-Ter'!N766+'NI-Soc'!N766+'NI-Ric'!N766+'NI-118'!N766</f>
        <v>0</v>
      </c>
      <c r="O766" s="126">
        <f t="shared" si="28"/>
        <v>0</v>
      </c>
      <c r="Q766" s="530">
        <f>+'NI-San'!Q766+'NI-Ter'!Q766+'NI-Soc'!Q766+'NI-Ric'!Q766+'NI-118'!Q766</f>
        <v>0</v>
      </c>
      <c r="R766" s="517"/>
      <c r="S766" s="265"/>
      <c r="T766" s="530">
        <f>+'NI-San'!S766+'NI-Ter'!S766+'NI-Soc'!P766+'NI-Ric'!S766+'NI-118'!S766</f>
        <v>0</v>
      </c>
      <c r="U766" s="530">
        <f>+'NI-San'!T766+'NI-Ter'!T766+'NI-Soc'!Q766+'NI-Ric'!T766+'NI-118'!T766</f>
        <v>0</v>
      </c>
      <c r="V766" s="464"/>
      <c r="W766" s="530">
        <f>+'NI-San'!V766+'NI-Ter'!V766+'NI-Soc'!S766+'NI-Ric'!V766+'NI-118'!V766</f>
        <v>0</v>
      </c>
      <c r="X766" s="530">
        <f>+'NI-San'!W766+'NI-Ter'!W766+'NI-Soc'!T766+'NI-Ric'!W766+'NI-118'!W766</f>
        <v>0</v>
      </c>
      <c r="Y766" s="291"/>
      <c r="Z766" s="675"/>
    </row>
    <row r="767" spans="1:26">
      <c r="B767" s="127" t="s">
        <v>1666</v>
      </c>
      <c r="C767" s="127" t="s">
        <v>3824</v>
      </c>
      <c r="D767" s="127"/>
      <c r="E767" s="127"/>
      <c r="F767" s="123"/>
      <c r="G767" s="123"/>
      <c r="H767" s="123"/>
      <c r="I767" s="127"/>
      <c r="J767" s="127"/>
      <c r="K767" s="181" t="s">
        <v>1667</v>
      </c>
      <c r="L767" s="125" t="s">
        <v>3218</v>
      </c>
      <c r="M767" s="530">
        <f>+'NI-San'!M767+'NI-Ter'!M767+'NI-Soc'!M767+'NI-Ric'!M767+'NI-118'!M767</f>
        <v>0</v>
      </c>
      <c r="N767" s="530">
        <f>+'NI-San'!N767+'NI-Ter'!N767+'NI-Soc'!N767+'NI-Ric'!N767+'NI-118'!N767</f>
        <v>0</v>
      </c>
      <c r="O767" s="126">
        <f t="shared" si="28"/>
        <v>0</v>
      </c>
      <c r="Q767" s="530">
        <f>+'NI-San'!Q767+'NI-Ter'!Q767+'NI-Soc'!Q767+'NI-Ric'!Q767+'NI-118'!Q767</f>
        <v>0</v>
      </c>
      <c r="R767" s="517"/>
      <c r="S767" s="265"/>
      <c r="T767" s="530">
        <f>+'NI-San'!S767+'NI-Ter'!S767+'NI-Soc'!P767+'NI-Ric'!S767+'NI-118'!S767</f>
        <v>0</v>
      </c>
      <c r="U767" s="530">
        <f>+'NI-San'!T767+'NI-Ter'!T767+'NI-Soc'!Q767+'NI-Ric'!T767+'NI-118'!T767</f>
        <v>0</v>
      </c>
      <c r="V767" s="464"/>
      <c r="W767" s="530">
        <f>+'NI-San'!V767+'NI-Ter'!V767+'NI-Soc'!S767+'NI-Ric'!V767+'NI-118'!V767</f>
        <v>0</v>
      </c>
      <c r="X767" s="530">
        <f>+'NI-San'!W767+'NI-Ter'!W767+'NI-Soc'!T767+'NI-Ric'!W767+'NI-118'!W767</f>
        <v>0</v>
      </c>
      <c r="Y767" s="291"/>
      <c r="Z767" s="675"/>
    </row>
    <row r="768" spans="1:26" hidden="1">
      <c r="B768" s="127" t="s">
        <v>1668</v>
      </c>
      <c r="C768" s="127" t="str">
        <f>MID(B768,1,1)&amp;MID(B768,3,2)&amp;MID(B768,6,2)&amp;MID(B768,9,2)&amp;MID(B768,12,3)&amp;MID(B768,16,3)&amp;MID(B768,20,2)&amp;MID(B768,23,3)</f>
        <v>420101015002090000</v>
      </c>
      <c r="D768" s="127"/>
      <c r="E768" s="127"/>
      <c r="F768" s="123"/>
      <c r="G768" s="123"/>
      <c r="H768" s="123"/>
      <c r="I768" s="127"/>
      <c r="J768" s="127"/>
      <c r="K768" s="181" t="s">
        <v>1671</v>
      </c>
      <c r="L768" s="125" t="s">
        <v>3218</v>
      </c>
      <c r="M768" s="825"/>
      <c r="N768" s="825"/>
      <c r="O768" s="827"/>
      <c r="Q768" s="825"/>
      <c r="R768" s="517"/>
      <c r="S768" s="265"/>
      <c r="T768" s="530">
        <f>+'NI-San'!S768+'NI-Ter'!S768+'NI-Soc'!P768+'NI-Ric'!S768+'NI-118'!S768</f>
        <v>0</v>
      </c>
      <c r="U768" s="530">
        <f>+'NI-San'!T768+'NI-Ter'!T768+'NI-Soc'!Q768+'NI-Ric'!T768+'NI-118'!T768</f>
        <v>0</v>
      </c>
      <c r="V768" s="464"/>
      <c r="W768" s="530">
        <f>+'NI-San'!V768+'NI-Ter'!V768+'NI-Soc'!S768+'NI-Ric'!V768+'NI-118'!V768</f>
        <v>0</v>
      </c>
      <c r="X768" s="530">
        <f>+'NI-San'!W768+'NI-Ter'!W768+'NI-Soc'!T768+'NI-Ric'!W768+'NI-118'!W768</f>
        <v>0</v>
      </c>
      <c r="Y768" s="291"/>
      <c r="Z768" s="675"/>
    </row>
    <row r="769" spans="2:26">
      <c r="B769" s="127" t="s">
        <v>1674</v>
      </c>
      <c r="C769" s="127" t="s">
        <v>3825</v>
      </c>
      <c r="D769" s="127"/>
      <c r="E769" s="127"/>
      <c r="F769" s="123"/>
      <c r="G769" s="123"/>
      <c r="H769" s="123"/>
      <c r="I769" s="127"/>
      <c r="J769" s="127"/>
      <c r="K769" s="181" t="s">
        <v>3826</v>
      </c>
      <c r="L769" s="125" t="s">
        <v>3218</v>
      </c>
      <c r="M769" s="530">
        <f>+'NI-San'!M769+'NI-Ter'!M769+'NI-Soc'!M769+'NI-Ric'!M769+'NI-118'!M769</f>
        <v>1288</v>
      </c>
      <c r="N769" s="530">
        <f>+'NI-San'!N769+'NI-Ter'!N769+'NI-Soc'!N769+'NI-Ric'!N769+'NI-118'!N769</f>
        <v>0</v>
      </c>
      <c r="O769" s="126">
        <f>+N769-M769</f>
        <v>-1288</v>
      </c>
      <c r="Q769" s="530">
        <f>+'NI-San'!Q769+'NI-Ter'!Q769+'NI-Soc'!Q769+'NI-Ric'!Q769+'NI-118'!Q769</f>
        <v>0</v>
      </c>
      <c r="R769" s="517"/>
      <c r="S769" s="265"/>
      <c r="T769" s="530">
        <f>+'NI-San'!S769+'NI-Ter'!S769+'NI-Soc'!P769+'NI-Ric'!S769+'NI-118'!S769</f>
        <v>0</v>
      </c>
      <c r="U769" s="530">
        <f>+'NI-San'!T769+'NI-Ter'!T769+'NI-Soc'!Q769+'NI-Ric'!T769+'NI-118'!T769</f>
        <v>0</v>
      </c>
      <c r="V769" s="464"/>
      <c r="W769" s="530">
        <f>+'NI-San'!V769+'NI-Ter'!V769+'NI-Soc'!S769+'NI-Ric'!V769+'NI-118'!V769</f>
        <v>0</v>
      </c>
      <c r="X769" s="530">
        <f>+'NI-San'!W769+'NI-Ter'!W769+'NI-Soc'!T769+'NI-Ric'!W769+'NI-118'!W769</f>
        <v>0</v>
      </c>
      <c r="Y769" s="291"/>
      <c r="Z769" s="675"/>
    </row>
    <row r="770" spans="2:26">
      <c r="B770" s="127" t="s">
        <v>1678</v>
      </c>
      <c r="C770" s="127"/>
      <c r="D770" s="127"/>
      <c r="E770" s="127"/>
      <c r="F770" s="123"/>
      <c r="G770" s="123"/>
      <c r="H770" s="123"/>
      <c r="I770" s="127"/>
      <c r="J770" s="127"/>
      <c r="K770" s="181" t="s">
        <v>1679</v>
      </c>
      <c r="L770" s="125" t="s">
        <v>3218</v>
      </c>
      <c r="M770" s="530">
        <f>+'NI-San'!M770+'NI-Ter'!M770+'NI-Soc'!M770+'NI-Ric'!M770+'NI-118'!M770</f>
        <v>0</v>
      </c>
      <c r="N770" s="530">
        <f>+'NI-San'!N770+'NI-Ter'!N770+'NI-Soc'!N770+'NI-Ric'!N770+'NI-118'!N770</f>
        <v>3655</v>
      </c>
      <c r="O770" s="126">
        <f>+N770-M770</f>
        <v>3655</v>
      </c>
      <c r="Q770" s="530">
        <f>+'NI-San'!Q770+'NI-Ter'!Q770+'NI-Soc'!Q770+'NI-Ric'!Q770+'NI-118'!Q770</f>
        <v>0</v>
      </c>
      <c r="R770" s="517"/>
      <c r="S770" s="265"/>
      <c r="T770" s="530">
        <f>+'NI-San'!S770+'NI-Ter'!S770+'NI-Soc'!P770+'NI-Ric'!S770+'NI-118'!S770</f>
        <v>0</v>
      </c>
      <c r="U770" s="530">
        <f>+'NI-San'!T770+'NI-Ter'!T770+'NI-Soc'!Q770+'NI-Ric'!T770+'NI-118'!T770</f>
        <v>0</v>
      </c>
      <c r="V770" s="464"/>
      <c r="W770" s="530">
        <f>+'NI-San'!V770+'NI-Ter'!V770+'NI-Soc'!S770+'NI-Ric'!V770+'NI-118'!V770</f>
        <v>0</v>
      </c>
      <c r="X770" s="530">
        <f>+'NI-San'!W770+'NI-Ter'!W770+'NI-Soc'!T770+'NI-Ric'!W770+'NI-118'!W770</f>
        <v>0</v>
      </c>
      <c r="Y770" s="291"/>
      <c r="Z770" s="675"/>
    </row>
    <row r="771" spans="2:26">
      <c r="B771" s="127" t="s">
        <v>1680</v>
      </c>
      <c r="C771" s="127"/>
      <c r="D771" s="127"/>
      <c r="E771" s="127"/>
      <c r="F771" s="123"/>
      <c r="G771" s="123"/>
      <c r="H771" s="123"/>
      <c r="I771" s="127"/>
      <c r="J771" s="127"/>
      <c r="K771" s="181" t="s">
        <v>1681</v>
      </c>
      <c r="L771" s="125" t="s">
        <v>3218</v>
      </c>
      <c r="M771" s="530">
        <f>+'NI-San'!M771+'NI-Ter'!M771+'NI-Soc'!M771+'NI-Ric'!M771+'NI-118'!M771</f>
        <v>0</v>
      </c>
      <c r="N771" s="530">
        <f>+'NI-San'!N771+'NI-Ter'!N771+'NI-Soc'!N771+'NI-Ric'!N771+'NI-118'!N771</f>
        <v>187</v>
      </c>
      <c r="O771" s="126">
        <f>+N771-M771</f>
        <v>187</v>
      </c>
      <c r="Q771" s="530">
        <f>+'NI-San'!Q771+'NI-Ter'!Q771+'NI-Soc'!Q771+'NI-Ric'!Q771+'NI-118'!Q771</f>
        <v>0</v>
      </c>
      <c r="R771" s="517"/>
      <c r="S771" s="265"/>
      <c r="T771" s="530">
        <f>+'NI-San'!S771+'NI-Ter'!S771+'NI-Soc'!P771+'NI-Ric'!S771+'NI-118'!S771</f>
        <v>0</v>
      </c>
      <c r="U771" s="530">
        <f>+'NI-San'!T771+'NI-Ter'!T771+'NI-Soc'!Q771+'NI-Ric'!T771+'NI-118'!T771</f>
        <v>0</v>
      </c>
      <c r="V771" s="464"/>
      <c r="W771" s="530">
        <f>+'NI-San'!V771+'NI-Ter'!V771+'NI-Soc'!S771+'NI-Ric'!V771+'NI-118'!V771</f>
        <v>0</v>
      </c>
      <c r="X771" s="530">
        <f>+'NI-San'!W771+'NI-Ter'!W771+'NI-Soc'!T771+'NI-Ric'!W771+'NI-118'!W771</f>
        <v>0</v>
      </c>
      <c r="Y771" s="291"/>
      <c r="Z771" s="675"/>
    </row>
    <row r="772" spans="2:26">
      <c r="B772" s="127" t="s">
        <v>1682</v>
      </c>
      <c r="C772" s="127"/>
      <c r="D772" s="127"/>
      <c r="E772" s="127"/>
      <c r="F772" s="123"/>
      <c r="G772" s="123"/>
      <c r="H772" s="123"/>
      <c r="I772" s="127"/>
      <c r="J772" s="127"/>
      <c r="K772" s="181" t="s">
        <v>1683</v>
      </c>
      <c r="L772" s="125" t="s">
        <v>3218</v>
      </c>
      <c r="M772" s="530">
        <f>+'NI-San'!M772+'NI-Ter'!M772+'NI-Soc'!M772+'NI-Ric'!M772+'NI-118'!M772</f>
        <v>0</v>
      </c>
      <c r="N772" s="530">
        <f>+'NI-San'!N772+'NI-Ter'!N772+'NI-Soc'!N772+'NI-Ric'!N772+'NI-118'!N772</f>
        <v>0</v>
      </c>
      <c r="O772" s="126">
        <f>+N772-M772</f>
        <v>0</v>
      </c>
      <c r="Q772" s="530">
        <f>+'NI-San'!Q772+'NI-Ter'!Q772+'NI-Soc'!Q772+'NI-Ric'!Q772+'NI-118'!Q772</f>
        <v>0</v>
      </c>
      <c r="R772" s="517"/>
      <c r="S772" s="265"/>
      <c r="T772" s="530">
        <f>+'NI-San'!S772+'NI-Ter'!S772+'NI-Soc'!P772+'NI-Ric'!S772+'NI-118'!S772</f>
        <v>0</v>
      </c>
      <c r="U772" s="530">
        <f>+'NI-San'!T772+'NI-Ter'!T772+'NI-Soc'!Q772+'NI-Ric'!T772+'NI-118'!T772</f>
        <v>0</v>
      </c>
      <c r="V772" s="464"/>
      <c r="W772" s="530">
        <f>+'NI-San'!V772+'NI-Ter'!V772+'NI-Soc'!S772+'NI-Ric'!V772+'NI-118'!V772</f>
        <v>0</v>
      </c>
      <c r="X772" s="530">
        <f>+'NI-San'!W772+'NI-Ter'!W772+'NI-Soc'!T772+'NI-Ric'!W772+'NI-118'!W772</f>
        <v>0</v>
      </c>
      <c r="Y772" s="291"/>
      <c r="Z772" s="675"/>
    </row>
    <row r="773" spans="2:26">
      <c r="B773" s="127" t="s">
        <v>1684</v>
      </c>
      <c r="C773" s="127" t="s">
        <v>3827</v>
      </c>
      <c r="D773" s="127"/>
      <c r="E773" s="127"/>
      <c r="F773" s="123"/>
      <c r="G773" s="123"/>
      <c r="H773" s="123"/>
      <c r="I773" s="127"/>
      <c r="J773" s="127"/>
      <c r="K773" s="181" t="s">
        <v>1685</v>
      </c>
      <c r="L773" s="125" t="s">
        <v>3218</v>
      </c>
      <c r="M773" s="530">
        <f>+'NI-San'!M773+'NI-Ter'!M773+'NI-Soc'!M773+'NI-Ric'!M773+'NI-118'!M773</f>
        <v>0</v>
      </c>
      <c r="N773" s="530">
        <f>+'NI-San'!N773+'NI-Ter'!N773+'NI-Soc'!N773+'NI-Ric'!N773+'NI-118'!N773</f>
        <v>0</v>
      </c>
      <c r="O773" s="126">
        <f t="shared" si="28"/>
        <v>0</v>
      </c>
      <c r="Q773" s="530">
        <f>+'NI-San'!Q773+'NI-Ter'!Q773+'NI-Soc'!Q773+'NI-Ric'!Q773+'NI-118'!Q773</f>
        <v>0</v>
      </c>
      <c r="R773" s="517"/>
      <c r="S773" s="265"/>
      <c r="T773" s="530">
        <f>+'NI-San'!S773+'NI-Ter'!S773+'NI-Soc'!P773+'NI-Ric'!S773+'NI-118'!S773</f>
        <v>0</v>
      </c>
      <c r="U773" s="530">
        <f>+'NI-San'!T773+'NI-Ter'!T773+'NI-Soc'!Q773+'NI-Ric'!T773+'NI-118'!T773</f>
        <v>0</v>
      </c>
      <c r="V773" s="464"/>
      <c r="W773" s="530">
        <f>+'NI-San'!V773+'NI-Ter'!V773+'NI-Soc'!S773+'NI-Ric'!V773+'NI-118'!V773</f>
        <v>0</v>
      </c>
      <c r="X773" s="530">
        <f>+'NI-San'!W773+'NI-Ter'!W773+'NI-Soc'!T773+'NI-Ric'!W773+'NI-118'!W773</f>
        <v>0</v>
      </c>
      <c r="Y773" s="291"/>
      <c r="Z773" s="675"/>
    </row>
    <row r="774" spans="2:26" ht="15.75">
      <c r="K774" s="527"/>
      <c r="L774" s="528"/>
      <c r="M774" s="192"/>
      <c r="N774" s="192"/>
      <c r="O774" s="192"/>
      <c r="Q774" s="192"/>
      <c r="R774" s="192"/>
      <c r="S774" s="265"/>
      <c r="T774" s="192"/>
      <c r="U774" s="192"/>
      <c r="W774" s="192"/>
      <c r="X774" s="192"/>
      <c r="Y774" s="291"/>
      <c r="Z774" s="192"/>
    </row>
    <row r="775" spans="2:26" ht="16.5" thickBot="1">
      <c r="K775" s="527"/>
      <c r="L775" s="528"/>
      <c r="M775" s="192"/>
      <c r="N775" s="192"/>
      <c r="O775" s="192"/>
      <c r="Q775" s="192"/>
      <c r="R775" s="192"/>
      <c r="S775" s="265"/>
      <c r="T775" s="192"/>
      <c r="U775" s="192"/>
      <c r="W775" s="192"/>
      <c r="X775" s="192"/>
      <c r="Y775" s="291"/>
      <c r="Z775" s="192"/>
    </row>
    <row r="776" spans="2:26" ht="39.950000000000003" customHeight="1" thickBot="1">
      <c r="K776" s="529"/>
      <c r="L776" s="465"/>
      <c r="M776" s="328" t="str">
        <f>+M$10</f>
        <v>Valore netto al 31/12/2017</v>
      </c>
      <c r="N776" s="328" t="str">
        <f>+N$10</f>
        <v>Valore netto al 31/12/2018</v>
      </c>
      <c r="O776" s="1149" t="str">
        <f>+O$10</f>
        <v>Variazione</v>
      </c>
      <c r="P776" s="1148"/>
      <c r="Q776" s="328" t="str">
        <f>+Q$10</f>
        <v>Prechiusura al ° trimestre 2018</v>
      </c>
      <c r="R776" s="525"/>
      <c r="S776" s="265"/>
      <c r="T776" s="1145" t="str">
        <f>T$330</f>
        <v>Costi da utilizzo contributi 2018</v>
      </c>
      <c r="U776" s="1143" t="str">
        <f>U$330</f>
        <v>Costi da utilizzo contributi DI CUI SOCIO-SAN</v>
      </c>
      <c r="V776" s="1144"/>
      <c r="W776" s="1142" t="str">
        <f>W$330</f>
        <v>Costi da contributi 2018</v>
      </c>
      <c r="X776" s="1143" t="str">
        <f>X$330</f>
        <v>Costi da contributi DI CUI SOCIO-SAN</v>
      </c>
      <c r="Y776" s="291"/>
      <c r="Z776" s="679"/>
    </row>
    <row r="777" spans="2:26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313" t="s">
        <v>1687</v>
      </c>
      <c r="L777" s="171" t="s">
        <v>3218</v>
      </c>
      <c r="M777" s="172">
        <f>+M779+M805+M827</f>
        <v>2926</v>
      </c>
      <c r="N777" s="172">
        <f>+N779+N805+N827</f>
        <v>2829</v>
      </c>
      <c r="O777" s="173">
        <f>+N777-M777</f>
        <v>-97</v>
      </c>
      <c r="Q777" s="172">
        <f>+Q779+Q805+Q827</f>
        <v>1564</v>
      </c>
      <c r="R777" s="515"/>
      <c r="S777" s="265"/>
      <c r="T777" s="172">
        <f>+T779+T805+T827</f>
        <v>87</v>
      </c>
      <c r="U777" s="172">
        <f>+U779+U805+U827</f>
        <v>0</v>
      </c>
      <c r="W777" s="172">
        <f>+W779+W805+W827</f>
        <v>104</v>
      </c>
      <c r="X777" s="172">
        <f>+X779+X805+X827</f>
        <v>0</v>
      </c>
      <c r="Y777" s="291"/>
      <c r="Z777" s="518"/>
    </row>
    <row r="778" spans="2:26" ht="17.25" thickTop="1" thickBot="1">
      <c r="K778" s="527"/>
      <c r="L778" s="528"/>
      <c r="M778" s="192"/>
      <c r="N778" s="192"/>
      <c r="O778" s="192"/>
      <c r="Q778" s="192"/>
      <c r="R778" s="192"/>
      <c r="S778" s="265"/>
      <c r="T778" s="192"/>
      <c r="U778" s="192"/>
      <c r="W778" s="192"/>
      <c r="X778" s="192"/>
      <c r="Y778" s="291"/>
      <c r="Z778" s="192"/>
    </row>
    <row r="779" spans="2:26" ht="17.25" thickTop="1" thickBot="1">
      <c r="B779" s="110" t="s">
        <v>1688</v>
      </c>
      <c r="C779" s="242" t="s">
        <v>3829</v>
      </c>
      <c r="D779" s="243"/>
      <c r="E779" s="243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2761</v>
      </c>
      <c r="N779" s="115">
        <f>SUM(N782:N803)</f>
        <v>2646</v>
      </c>
      <c r="O779" s="116">
        <f>+N779-M779</f>
        <v>-115</v>
      </c>
      <c r="Q779" s="115">
        <f>SUM(Q782:Q803)</f>
        <v>1496</v>
      </c>
      <c r="R779" s="516"/>
      <c r="S779" s="265"/>
      <c r="T779" s="115">
        <f>SUM(T782:T803)</f>
        <v>55</v>
      </c>
      <c r="U779" s="115">
        <f>SUM(U782:U803)</f>
        <v>0</v>
      </c>
      <c r="W779" s="115">
        <f>SUM(W782:W803)</f>
        <v>104</v>
      </c>
      <c r="X779" s="115">
        <f>SUM(X782:X803)</f>
        <v>0</v>
      </c>
      <c r="Y779" s="291"/>
      <c r="Z779" s="519"/>
    </row>
    <row r="780" spans="2:26" ht="17.25" thickTop="1" thickBot="1">
      <c r="K780" s="527"/>
      <c r="L780" s="528"/>
      <c r="M780" s="192"/>
      <c r="N780" s="192"/>
      <c r="O780" s="192"/>
      <c r="Q780" s="192"/>
      <c r="R780" s="192"/>
      <c r="S780" s="265"/>
      <c r="T780" s="192"/>
      <c r="U780" s="192"/>
      <c r="W780" s="192"/>
      <c r="X780" s="192"/>
      <c r="Y780" s="291"/>
      <c r="Z780" s="192"/>
    </row>
    <row r="781" spans="2:26" ht="39.950000000000003" customHeight="1" thickBot="1">
      <c r="B781" s="102" t="s">
        <v>3221</v>
      </c>
      <c r="C781" s="245" t="s">
        <v>48</v>
      </c>
      <c r="D781" s="245"/>
      <c r="E781" s="245"/>
      <c r="F781" s="246"/>
      <c r="G781" s="246"/>
      <c r="H781" s="246"/>
      <c r="I781" s="246"/>
      <c r="J781" s="246"/>
      <c r="K781" s="302" t="s">
        <v>3222</v>
      </c>
      <c r="L781" s="135"/>
      <c r="M781" s="328" t="str">
        <f>+M$10</f>
        <v>Valore netto al 31/12/2017</v>
      </c>
      <c r="N781" s="328" t="str">
        <f>+N$10</f>
        <v>Valore netto al 31/12/2018</v>
      </c>
      <c r="O781" s="1149" t="str">
        <f>+O$10</f>
        <v>Variazione</v>
      </c>
      <c r="P781" s="1148"/>
      <c r="Q781" s="328" t="str">
        <f>+Q$10</f>
        <v>Prechiusura al ° trimestre 2018</v>
      </c>
      <c r="R781" s="525"/>
      <c r="S781" s="265"/>
      <c r="T781" s="1145" t="str">
        <f>T$330</f>
        <v>Costi da utilizzo contributi 2018</v>
      </c>
      <c r="U781" s="1143" t="str">
        <f>U$330</f>
        <v>Costi da utilizzo contributi DI CUI SOCIO-SAN</v>
      </c>
      <c r="V781" s="1144"/>
      <c r="W781" s="1142" t="str">
        <f>W$330</f>
        <v>Costi da contributi 2018</v>
      </c>
      <c r="X781" s="1143" t="str">
        <f>X$330</f>
        <v>Costi da contributi DI CUI SOCIO-SAN</v>
      </c>
      <c r="Y781" s="291"/>
      <c r="Z781" s="679"/>
    </row>
    <row r="782" spans="2:26">
      <c r="B782" s="127" t="s">
        <v>1690</v>
      </c>
      <c r="C782" s="127" t="s">
        <v>3830</v>
      </c>
      <c r="D782" s="127"/>
      <c r="E782" s="127"/>
      <c r="F782" s="127"/>
      <c r="G782" s="127"/>
      <c r="H782" s="127"/>
      <c r="I782" s="127"/>
      <c r="J782" s="127"/>
      <c r="K782" s="181" t="s">
        <v>1693</v>
      </c>
      <c r="L782" s="125" t="s">
        <v>3218</v>
      </c>
      <c r="M782" s="530">
        <f>+'NI-San'!M782+'NI-Ter'!M782+'NI-Soc'!M782+'NI-Ric'!M782+'NI-118'!M782</f>
        <v>0</v>
      </c>
      <c r="N782" s="530">
        <f>+'NI-San'!N782+'NI-Ter'!N782+'NI-Soc'!N782+'NI-Ric'!N782+'NI-118'!N782</f>
        <v>0</v>
      </c>
      <c r="O782" s="126">
        <f t="shared" ref="O782:O803" si="29">+N782-M782</f>
        <v>0</v>
      </c>
      <c r="Q782" s="530">
        <f>+'NI-San'!Q782+'NI-Ter'!Q782+'NI-Soc'!Q782+'NI-Ric'!Q782+'NI-118'!Q782</f>
        <v>6</v>
      </c>
      <c r="R782" s="517"/>
      <c r="S782" s="265"/>
      <c r="T782" s="530">
        <f>+'NI-San'!S782+'NI-Ter'!S782+'NI-Soc'!P782+'NI-Ric'!S782+'NI-118'!S782</f>
        <v>0</v>
      </c>
      <c r="U782" s="530">
        <f>+'NI-San'!T782+'NI-Ter'!T782+'NI-Soc'!Q782+'NI-Ric'!T782+'NI-118'!T782</f>
        <v>0</v>
      </c>
      <c r="V782" s="464"/>
      <c r="W782" s="530">
        <f>+'NI-San'!V782+'NI-Ter'!V782+'NI-Soc'!S782+'NI-Ric'!V782+'NI-118'!V782</f>
        <v>0</v>
      </c>
      <c r="X782" s="530">
        <f>+'NI-San'!W782+'NI-Ter'!W782+'NI-Soc'!T782+'NI-Ric'!W782+'NI-118'!W782</f>
        <v>0</v>
      </c>
      <c r="Y782" s="291"/>
      <c r="Z782" s="675"/>
    </row>
    <row r="783" spans="2:26">
      <c r="B783" s="127" t="s">
        <v>1696</v>
      </c>
      <c r="C783" s="127" t="s">
        <v>3831</v>
      </c>
      <c r="D783" s="127"/>
      <c r="E783" s="127"/>
      <c r="F783" s="127"/>
      <c r="G783" s="127"/>
      <c r="H783" s="127"/>
      <c r="I783" s="127"/>
      <c r="J783" s="127"/>
      <c r="K783" s="183" t="s">
        <v>1698</v>
      </c>
      <c r="L783" s="125" t="s">
        <v>3218</v>
      </c>
      <c r="M783" s="530">
        <f>+'NI-San'!M783+'NI-Ter'!M783+'NI-Soc'!M783+'NI-Ric'!M783+'NI-118'!M783</f>
        <v>4</v>
      </c>
      <c r="N783" s="530">
        <f>+'NI-San'!N783+'NI-Ter'!N783+'NI-Soc'!N783+'NI-Ric'!N783+'NI-118'!N783</f>
        <v>4</v>
      </c>
      <c r="O783" s="126">
        <f t="shared" si="29"/>
        <v>0</v>
      </c>
      <c r="Q783" s="530">
        <f>+'NI-San'!Q783+'NI-Ter'!Q783+'NI-Soc'!Q783+'NI-Ric'!Q783+'NI-118'!Q783</f>
        <v>359</v>
      </c>
      <c r="R783" s="517"/>
      <c r="S783" s="265"/>
      <c r="T783" s="530">
        <f>+'NI-San'!S783+'NI-Ter'!S783+'NI-Soc'!P783+'NI-Ric'!S783+'NI-118'!S783</f>
        <v>0</v>
      </c>
      <c r="U783" s="530">
        <f>+'NI-San'!T783+'NI-Ter'!T783+'NI-Soc'!Q783+'NI-Ric'!T783+'NI-118'!T783</f>
        <v>0</v>
      </c>
      <c r="V783" s="464"/>
      <c r="W783" s="530">
        <f>+'NI-San'!V783+'NI-Ter'!V783+'NI-Soc'!S783+'NI-Ric'!V783+'NI-118'!V783</f>
        <v>0</v>
      </c>
      <c r="X783" s="530">
        <f>+'NI-San'!W783+'NI-Ter'!W783+'NI-Soc'!T783+'NI-Ric'!W783+'NI-118'!W783</f>
        <v>0</v>
      </c>
      <c r="Y783" s="291"/>
      <c r="Z783" s="675"/>
    </row>
    <row r="784" spans="2:26">
      <c r="B784" s="127" t="s">
        <v>1701</v>
      </c>
      <c r="C784" s="127" t="s">
        <v>3832</v>
      </c>
      <c r="D784" s="127"/>
      <c r="E784" s="127"/>
      <c r="F784" s="127"/>
      <c r="G784" s="127"/>
      <c r="H784" s="127"/>
      <c r="I784" s="127"/>
      <c r="J784" s="127"/>
      <c r="K784" s="183" t="s">
        <v>1703</v>
      </c>
      <c r="L784" s="125" t="s">
        <v>3218</v>
      </c>
      <c r="M784" s="530">
        <f>+'NI-San'!M784+'NI-Ter'!M784+'NI-Soc'!M784+'NI-Ric'!M784+'NI-118'!M784</f>
        <v>259</v>
      </c>
      <c r="N784" s="530">
        <f>+'NI-San'!N784+'NI-Ter'!N784+'NI-Soc'!N784+'NI-Ric'!N784+'NI-118'!N784</f>
        <v>243</v>
      </c>
      <c r="O784" s="126">
        <f t="shared" si="29"/>
        <v>-16</v>
      </c>
      <c r="Q784" s="530">
        <f>+'NI-San'!Q784+'NI-Ter'!Q784+'NI-Soc'!Q784+'NI-Ric'!Q784+'NI-118'!Q784</f>
        <v>233</v>
      </c>
      <c r="R784" s="517"/>
      <c r="S784" s="265"/>
      <c r="T784" s="530">
        <f>+'NI-San'!S784+'NI-Ter'!S784+'NI-Soc'!P784+'NI-Ric'!S784+'NI-118'!S784</f>
        <v>0</v>
      </c>
      <c r="U784" s="530">
        <f>+'NI-San'!T784+'NI-Ter'!T784+'NI-Soc'!Q784+'NI-Ric'!T784+'NI-118'!T784</f>
        <v>0</v>
      </c>
      <c r="V784" s="464"/>
      <c r="W784" s="530">
        <f>+'NI-San'!V784+'NI-Ter'!V784+'NI-Soc'!S784+'NI-Ric'!V784+'NI-118'!V784</f>
        <v>0</v>
      </c>
      <c r="X784" s="530">
        <f>+'NI-San'!W784+'NI-Ter'!W784+'NI-Soc'!T784+'NI-Ric'!W784+'NI-118'!W784</f>
        <v>0</v>
      </c>
      <c r="Y784" s="291"/>
      <c r="Z784" s="675"/>
    </row>
    <row r="785" spans="2:26">
      <c r="B785" s="127" t="s">
        <v>1706</v>
      </c>
      <c r="C785" s="127" t="s">
        <v>3833</v>
      </c>
      <c r="D785" s="127"/>
      <c r="E785" s="127"/>
      <c r="F785" s="127"/>
      <c r="G785" s="127"/>
      <c r="H785" s="127"/>
      <c r="I785" s="127"/>
      <c r="J785" s="127"/>
      <c r="K785" s="320" t="s">
        <v>1708</v>
      </c>
      <c r="L785" s="125" t="s">
        <v>3218</v>
      </c>
      <c r="M785" s="530">
        <f>+'NI-San'!M785+'NI-Ter'!M785+'NI-Soc'!M785+'NI-Ric'!M785+'NI-118'!M785</f>
        <v>215</v>
      </c>
      <c r="N785" s="530">
        <f>+'NI-San'!N785+'NI-Ter'!N785+'NI-Soc'!N785+'NI-Ric'!N785+'NI-118'!N785</f>
        <v>80</v>
      </c>
      <c r="O785" s="126">
        <f t="shared" si="29"/>
        <v>-135</v>
      </c>
      <c r="Q785" s="530">
        <f>+'NI-San'!Q785+'NI-Ter'!Q785+'NI-Soc'!Q785+'NI-Ric'!Q785+'NI-118'!Q785</f>
        <v>76</v>
      </c>
      <c r="R785" s="517"/>
      <c r="S785" s="265"/>
      <c r="T785" s="530">
        <f>+'NI-San'!S785+'NI-Ter'!S785+'NI-Soc'!P785+'NI-Ric'!S785+'NI-118'!S785</f>
        <v>0</v>
      </c>
      <c r="U785" s="530">
        <f>+'NI-San'!T785+'NI-Ter'!T785+'NI-Soc'!Q785+'NI-Ric'!T785+'NI-118'!T785</f>
        <v>0</v>
      </c>
      <c r="V785" s="464"/>
      <c r="W785" s="530">
        <f>+'NI-San'!V785+'NI-Ter'!V785+'NI-Soc'!S785+'NI-Ric'!V785+'NI-118'!V785</f>
        <v>0</v>
      </c>
      <c r="X785" s="530">
        <f>+'NI-San'!W785+'NI-Ter'!W785+'NI-Soc'!T785+'NI-Ric'!W785+'NI-118'!W785</f>
        <v>0</v>
      </c>
      <c r="Y785" s="291"/>
      <c r="Z785" s="675"/>
    </row>
    <row r="786" spans="2:26">
      <c r="B786" s="127" t="s">
        <v>1711</v>
      </c>
      <c r="C786" s="127" t="s">
        <v>3834</v>
      </c>
      <c r="D786" s="127"/>
      <c r="E786" s="127"/>
      <c r="F786" s="127"/>
      <c r="G786" s="127"/>
      <c r="H786" s="127"/>
      <c r="I786" s="127"/>
      <c r="J786" s="127"/>
      <c r="K786" s="183" t="s">
        <v>1713</v>
      </c>
      <c r="L786" s="125" t="s">
        <v>3218</v>
      </c>
      <c r="M786" s="530">
        <f>+'NI-San'!M786+'NI-Ter'!M786+'NI-Soc'!M786+'NI-Ric'!M786+'NI-118'!M786</f>
        <v>0</v>
      </c>
      <c r="N786" s="530">
        <f>+'NI-San'!N786+'NI-Ter'!N786+'NI-Soc'!N786+'NI-Ric'!N786+'NI-118'!N786</f>
        <v>0</v>
      </c>
      <c r="O786" s="126">
        <f t="shared" si="29"/>
        <v>0</v>
      </c>
      <c r="Q786" s="530">
        <f>+'NI-San'!Q786+'NI-Ter'!Q786+'NI-Soc'!Q786+'NI-Ric'!Q786+'NI-118'!Q786</f>
        <v>0</v>
      </c>
      <c r="R786" s="517"/>
      <c r="S786" s="265"/>
      <c r="T786" s="530">
        <f>+'NI-San'!S786+'NI-Ter'!S786+'NI-Soc'!P786+'NI-Ric'!S786+'NI-118'!S786</f>
        <v>0</v>
      </c>
      <c r="U786" s="530">
        <f>+'NI-San'!T786+'NI-Ter'!T786+'NI-Soc'!Q786+'NI-Ric'!T786+'NI-118'!T786</f>
        <v>0</v>
      </c>
      <c r="V786" s="464"/>
      <c r="W786" s="530">
        <f>+'NI-San'!V786+'NI-Ter'!V786+'NI-Soc'!S786+'NI-Ric'!V786+'NI-118'!V786</f>
        <v>0</v>
      </c>
      <c r="X786" s="530">
        <f>+'NI-San'!W786+'NI-Ter'!W786+'NI-Soc'!T786+'NI-Ric'!W786+'NI-118'!W786</f>
        <v>0</v>
      </c>
      <c r="Y786" s="291"/>
      <c r="Z786" s="675"/>
    </row>
    <row r="787" spans="2:26" ht="25.5">
      <c r="B787" s="127" t="s">
        <v>1716</v>
      </c>
      <c r="C787" s="127" t="s">
        <v>3835</v>
      </c>
      <c r="D787" s="127"/>
      <c r="E787" s="127"/>
      <c r="F787" s="127"/>
      <c r="G787" s="127"/>
      <c r="H787" s="127"/>
      <c r="I787" s="127"/>
      <c r="J787" s="127"/>
      <c r="K787" s="314" t="s">
        <v>1718</v>
      </c>
      <c r="L787" s="125" t="s">
        <v>3218</v>
      </c>
      <c r="M787" s="530">
        <f>+'NI-San'!M787+'NI-Ter'!M787+'NI-Soc'!M787+'NI-Ric'!M787+'NI-118'!M787</f>
        <v>34</v>
      </c>
      <c r="N787" s="530">
        <f>+'NI-San'!N787+'NI-Ter'!N787+'NI-Soc'!N787+'NI-Ric'!N787+'NI-118'!N787</f>
        <v>37</v>
      </c>
      <c r="O787" s="126">
        <f t="shared" si="29"/>
        <v>3</v>
      </c>
      <c r="Q787" s="530">
        <f>+'NI-San'!Q787+'NI-Ter'!Q787+'NI-Soc'!Q787+'NI-Ric'!Q787+'NI-118'!Q787</f>
        <v>0</v>
      </c>
      <c r="R787" s="517"/>
      <c r="S787" s="265"/>
      <c r="T787" s="530">
        <f>+'NI-San'!S787+'NI-Ter'!S787+'NI-Soc'!P787+'NI-Ric'!S787+'NI-118'!S787</f>
        <v>0</v>
      </c>
      <c r="U787" s="530">
        <f>+'NI-San'!T787+'NI-Ter'!T787+'NI-Soc'!Q787+'NI-Ric'!T787+'NI-118'!T787</f>
        <v>0</v>
      </c>
      <c r="V787" s="464"/>
      <c r="W787" s="530">
        <f>+'NI-San'!V787+'NI-Ter'!V787+'NI-Soc'!S787+'NI-Ric'!V787+'NI-118'!V787</f>
        <v>0</v>
      </c>
      <c r="X787" s="530">
        <f>+'NI-San'!W787+'NI-Ter'!W787+'NI-Soc'!T787+'NI-Ric'!W787+'NI-118'!W787</f>
        <v>0</v>
      </c>
      <c r="Y787" s="291"/>
      <c r="Z787" s="675"/>
    </row>
    <row r="788" spans="2:26">
      <c r="B788" s="127" t="s">
        <v>1719</v>
      </c>
      <c r="C788" s="127" t="s">
        <v>3836</v>
      </c>
      <c r="D788" s="127"/>
      <c r="E788" s="127"/>
      <c r="F788" s="127"/>
      <c r="G788" s="127"/>
      <c r="H788" s="127"/>
      <c r="I788" s="127"/>
      <c r="J788" s="127"/>
      <c r="K788" s="183" t="s">
        <v>1721</v>
      </c>
      <c r="L788" s="125" t="s">
        <v>3218</v>
      </c>
      <c r="M788" s="530">
        <f>+'NI-San'!M788+'NI-Ter'!M788+'NI-Soc'!M788+'NI-Ric'!M788+'NI-118'!M788</f>
        <v>3</v>
      </c>
      <c r="N788" s="530">
        <f>+'NI-San'!N788+'NI-Ter'!N788+'NI-Soc'!N788+'NI-Ric'!N788+'NI-118'!N788</f>
        <v>6</v>
      </c>
      <c r="O788" s="126">
        <f t="shared" si="29"/>
        <v>3</v>
      </c>
      <c r="Q788" s="530">
        <f>+'NI-San'!Q788+'NI-Ter'!Q788+'NI-Soc'!Q788+'NI-Ric'!Q788+'NI-118'!Q788</f>
        <v>12</v>
      </c>
      <c r="R788" s="517"/>
      <c r="S788" s="265"/>
      <c r="T788" s="530">
        <f>+'NI-San'!S788+'NI-Ter'!S788+'NI-Soc'!P788+'NI-Ric'!S788+'NI-118'!S788</f>
        <v>0</v>
      </c>
      <c r="U788" s="530">
        <f>+'NI-San'!T788+'NI-Ter'!T788+'NI-Soc'!Q788+'NI-Ric'!T788+'NI-118'!T788</f>
        <v>0</v>
      </c>
      <c r="V788" s="464"/>
      <c r="W788" s="530">
        <f>+'NI-San'!V788+'NI-Ter'!V788+'NI-Soc'!S788+'NI-Ric'!V788+'NI-118'!V788</f>
        <v>0</v>
      </c>
      <c r="X788" s="530">
        <f>+'NI-San'!W788+'NI-Ter'!W788+'NI-Soc'!T788+'NI-Ric'!W788+'NI-118'!W788</f>
        <v>0</v>
      </c>
      <c r="Y788" s="291"/>
      <c r="Z788" s="675"/>
    </row>
    <row r="789" spans="2:26">
      <c r="B789" s="127" t="s">
        <v>1724</v>
      </c>
      <c r="C789" s="127" t="s">
        <v>3837</v>
      </c>
      <c r="D789" s="127"/>
      <c r="E789" s="127"/>
      <c r="F789" s="127"/>
      <c r="G789" s="127"/>
      <c r="H789" s="127"/>
      <c r="I789" s="127"/>
      <c r="J789" s="127"/>
      <c r="K789" s="181" t="s">
        <v>1726</v>
      </c>
      <c r="L789" s="125" t="s">
        <v>3218</v>
      </c>
      <c r="M789" s="530">
        <f>+'NI-San'!M789+'NI-Ter'!M789+'NI-Soc'!M789+'NI-Ric'!M789+'NI-118'!M789</f>
        <v>134</v>
      </c>
      <c r="N789" s="530">
        <f>+'NI-San'!N789+'NI-Ter'!N789+'NI-Soc'!N789+'NI-Ric'!N789+'NI-118'!N789</f>
        <v>127</v>
      </c>
      <c r="O789" s="126">
        <f t="shared" si="29"/>
        <v>-7</v>
      </c>
      <c r="Q789" s="530">
        <f>+'NI-San'!Q789+'NI-Ter'!Q789+'NI-Soc'!Q789+'NI-Ric'!Q789+'NI-118'!Q789</f>
        <v>133</v>
      </c>
      <c r="R789" s="517"/>
      <c r="S789" s="265"/>
      <c r="T789" s="530">
        <f>+'NI-San'!S789+'NI-Ter'!S789+'NI-Soc'!P789+'NI-Ric'!S789+'NI-118'!S789</f>
        <v>0</v>
      </c>
      <c r="U789" s="530">
        <f>+'NI-San'!T789+'NI-Ter'!T789+'NI-Soc'!Q789+'NI-Ric'!T789+'NI-118'!T789</f>
        <v>0</v>
      </c>
      <c r="V789" s="464"/>
      <c r="W789" s="530">
        <f>+'NI-San'!V789+'NI-Ter'!V789+'NI-Soc'!S789+'NI-Ric'!V789+'NI-118'!V789</f>
        <v>0</v>
      </c>
      <c r="X789" s="530">
        <f>+'NI-San'!W789+'NI-Ter'!W789+'NI-Soc'!T789+'NI-Ric'!W789+'NI-118'!W789</f>
        <v>0</v>
      </c>
      <c r="Y789" s="291"/>
      <c r="Z789" s="675"/>
    </row>
    <row r="790" spans="2:26">
      <c r="B790" s="127" t="s">
        <v>1729</v>
      </c>
      <c r="C790" s="127" t="s">
        <v>3838</v>
      </c>
      <c r="D790" s="127"/>
      <c r="E790" s="127"/>
      <c r="F790" s="127"/>
      <c r="G790" s="127"/>
      <c r="H790" s="127"/>
      <c r="I790" s="127"/>
      <c r="J790" s="127"/>
      <c r="K790" s="181" t="s">
        <v>1731</v>
      </c>
      <c r="L790" s="125" t="s">
        <v>3218</v>
      </c>
      <c r="M790" s="530">
        <f>+'NI-San'!M790+'NI-Ter'!M790+'NI-Soc'!M790+'NI-Ric'!M790+'NI-118'!M790</f>
        <v>134</v>
      </c>
      <c r="N790" s="530">
        <f>+'NI-San'!N790+'NI-Ter'!N790+'NI-Soc'!N790+'NI-Ric'!N790+'NI-118'!N790</f>
        <v>122</v>
      </c>
      <c r="O790" s="126">
        <f t="shared" si="29"/>
        <v>-12</v>
      </c>
      <c r="Q790" s="530">
        <f>+'NI-San'!Q790+'NI-Ter'!Q790+'NI-Soc'!Q790+'NI-Ric'!Q790+'NI-118'!Q790</f>
        <v>250</v>
      </c>
      <c r="R790" s="517"/>
      <c r="S790" s="265"/>
      <c r="T790" s="530">
        <f>+'NI-San'!S790+'NI-Ter'!S790+'NI-Soc'!P790+'NI-Ric'!S790+'NI-118'!S790</f>
        <v>0</v>
      </c>
      <c r="U790" s="530">
        <f>+'NI-San'!T790+'NI-Ter'!T790+'NI-Soc'!Q790+'NI-Ric'!T790+'NI-118'!T790</f>
        <v>0</v>
      </c>
      <c r="V790" s="464"/>
      <c r="W790" s="530">
        <f>+'NI-San'!V790+'NI-Ter'!V790+'NI-Soc'!S790+'NI-Ric'!V790+'NI-118'!V790</f>
        <v>0</v>
      </c>
      <c r="X790" s="530">
        <f>+'NI-San'!W790+'NI-Ter'!W790+'NI-Soc'!T790+'NI-Ric'!W790+'NI-118'!W790</f>
        <v>0</v>
      </c>
      <c r="Y790" s="291"/>
      <c r="Z790" s="675"/>
    </row>
    <row r="791" spans="2:26">
      <c r="B791" s="127" t="s">
        <v>1734</v>
      </c>
      <c r="C791" s="127" t="s">
        <v>3839</v>
      </c>
      <c r="D791" s="127"/>
      <c r="E791" s="127"/>
      <c r="F791" s="127"/>
      <c r="G791" s="127"/>
      <c r="H791" s="127"/>
      <c r="I791" s="127"/>
      <c r="J791" s="127"/>
      <c r="K791" s="314" t="s">
        <v>1736</v>
      </c>
      <c r="L791" s="125" t="s">
        <v>3218</v>
      </c>
      <c r="M791" s="530">
        <f>+'NI-San'!M791+'NI-Ter'!M791+'NI-Soc'!M791+'NI-Ric'!M791+'NI-118'!M791</f>
        <v>0</v>
      </c>
      <c r="N791" s="530">
        <f>+'NI-San'!N791+'NI-Ter'!N791+'NI-Soc'!N791+'NI-Ric'!N791+'NI-118'!N791</f>
        <v>0</v>
      </c>
      <c r="O791" s="126">
        <f t="shared" si="29"/>
        <v>0</v>
      </c>
      <c r="Q791" s="530">
        <f>+'NI-San'!Q791+'NI-Ter'!Q791+'NI-Soc'!Q791+'NI-Ric'!Q791+'NI-118'!Q791</f>
        <v>35</v>
      </c>
      <c r="R791" s="517"/>
      <c r="S791" s="265"/>
      <c r="T791" s="530">
        <f>+'NI-San'!S791+'NI-Ter'!S791+'NI-Soc'!P791+'NI-Ric'!S791+'NI-118'!S791</f>
        <v>0</v>
      </c>
      <c r="U791" s="530">
        <f>+'NI-San'!T791+'NI-Ter'!T791+'NI-Soc'!Q791+'NI-Ric'!T791+'NI-118'!T791</f>
        <v>0</v>
      </c>
      <c r="V791" s="464"/>
      <c r="W791" s="530">
        <f>+'NI-San'!V791+'NI-Ter'!V791+'NI-Soc'!S791+'NI-Ric'!V791+'NI-118'!V791</f>
        <v>0</v>
      </c>
      <c r="X791" s="530">
        <f>+'NI-San'!W791+'NI-Ter'!W791+'NI-Soc'!T791+'NI-Ric'!W791+'NI-118'!W791</f>
        <v>0</v>
      </c>
      <c r="Y791" s="291"/>
      <c r="Z791" s="675"/>
    </row>
    <row r="792" spans="2:26">
      <c r="B792" s="127" t="s">
        <v>1739</v>
      </c>
      <c r="C792" s="127" t="s">
        <v>3840</v>
      </c>
      <c r="D792" s="127"/>
      <c r="E792" s="127"/>
      <c r="F792" s="127"/>
      <c r="G792" s="127"/>
      <c r="H792" s="127"/>
      <c r="I792" s="127"/>
      <c r="J792" s="127"/>
      <c r="K792" s="314" t="s">
        <v>1740</v>
      </c>
      <c r="L792" s="125" t="s">
        <v>3218</v>
      </c>
      <c r="M792" s="530">
        <f>+'NI-San'!M792+'NI-Ter'!M792+'NI-Soc'!M792+'NI-Ric'!M792+'NI-118'!M792</f>
        <v>0</v>
      </c>
      <c r="N792" s="530">
        <f>+'NI-San'!N792+'NI-Ter'!N792+'NI-Soc'!N792+'NI-Ric'!N792+'NI-118'!N792</f>
        <v>0</v>
      </c>
      <c r="O792" s="126">
        <f t="shared" si="29"/>
        <v>0</v>
      </c>
      <c r="Q792" s="530">
        <f>+'NI-San'!Q792+'NI-Ter'!Q792+'NI-Soc'!Q792+'NI-Ric'!Q792+'NI-118'!Q792</f>
        <v>107</v>
      </c>
      <c r="R792" s="517"/>
      <c r="S792" s="265"/>
      <c r="T792" s="530">
        <f>+'NI-San'!S792+'NI-Ter'!S792+'NI-Soc'!P792+'NI-Ric'!S792+'NI-118'!S792</f>
        <v>0</v>
      </c>
      <c r="U792" s="530">
        <f>+'NI-San'!T792+'NI-Ter'!T792+'NI-Soc'!Q792+'NI-Ric'!T792+'NI-118'!T792</f>
        <v>0</v>
      </c>
      <c r="V792" s="464"/>
      <c r="W792" s="530">
        <f>+'NI-San'!V792+'NI-Ter'!V792+'NI-Soc'!S792+'NI-Ric'!V792+'NI-118'!V792</f>
        <v>0</v>
      </c>
      <c r="X792" s="530">
        <f>+'NI-San'!W792+'NI-Ter'!W792+'NI-Soc'!T792+'NI-Ric'!W792+'NI-118'!W792</f>
        <v>0</v>
      </c>
      <c r="Y792" s="291"/>
      <c r="Z792" s="675"/>
    </row>
    <row r="793" spans="2:26">
      <c r="B793" s="127" t="s">
        <v>1743</v>
      </c>
      <c r="C793" s="127" t="s">
        <v>3841</v>
      </c>
      <c r="D793" s="127"/>
      <c r="E793" s="127"/>
      <c r="F793" s="127"/>
      <c r="G793" s="127"/>
      <c r="H793" s="127"/>
      <c r="I793" s="127"/>
      <c r="J793" s="127"/>
      <c r="K793" s="181" t="s">
        <v>1744</v>
      </c>
      <c r="L793" s="125" t="s">
        <v>3218</v>
      </c>
      <c r="M793" s="530">
        <f>+'NI-San'!M793+'NI-Ter'!M793+'NI-Soc'!M793+'NI-Ric'!M793+'NI-118'!M793</f>
        <v>0</v>
      </c>
      <c r="N793" s="530">
        <f>+'NI-San'!N793+'NI-Ter'!N793+'NI-Soc'!N793+'NI-Ric'!N793+'NI-118'!N793</f>
        <v>0</v>
      </c>
      <c r="O793" s="126">
        <f t="shared" si="29"/>
        <v>0</v>
      </c>
      <c r="Q793" s="530">
        <f>+'NI-San'!Q793+'NI-Ter'!Q793+'NI-Soc'!Q793+'NI-Ric'!Q793+'NI-118'!Q793</f>
        <v>0</v>
      </c>
      <c r="R793" s="517"/>
      <c r="S793" s="265"/>
      <c r="T793" s="530">
        <f>+'NI-San'!S793+'NI-Ter'!S793+'NI-Soc'!P793+'NI-Ric'!S793+'NI-118'!S793</f>
        <v>0</v>
      </c>
      <c r="U793" s="530">
        <f>+'NI-San'!T793+'NI-Ter'!T793+'NI-Soc'!Q793+'NI-Ric'!T793+'NI-118'!T793</f>
        <v>0</v>
      </c>
      <c r="V793" s="464"/>
      <c r="W793" s="530">
        <f>+'NI-San'!V793+'NI-Ter'!V793+'NI-Soc'!S793+'NI-Ric'!V793+'NI-118'!V793</f>
        <v>0</v>
      </c>
      <c r="X793" s="530">
        <f>+'NI-San'!W793+'NI-Ter'!W793+'NI-Soc'!T793+'NI-Ric'!W793+'NI-118'!W793</f>
        <v>0</v>
      </c>
      <c r="Y793" s="291"/>
      <c r="Z793" s="675"/>
    </row>
    <row r="794" spans="2:26">
      <c r="B794" s="127" t="s">
        <v>1747</v>
      </c>
      <c r="C794" s="127" t="s">
        <v>3842</v>
      </c>
      <c r="D794" s="127"/>
      <c r="E794" s="127"/>
      <c r="F794" s="127"/>
      <c r="G794" s="127"/>
      <c r="H794" s="127"/>
      <c r="I794" s="127"/>
      <c r="J794" s="127"/>
      <c r="K794" s="181" t="s">
        <v>1749</v>
      </c>
      <c r="L794" s="125" t="s">
        <v>3218</v>
      </c>
      <c r="M794" s="530">
        <f>+'NI-San'!M794+'NI-Ter'!M794+'NI-Soc'!M794+'NI-Ric'!M794+'NI-118'!M794</f>
        <v>226</v>
      </c>
      <c r="N794" s="530">
        <f>+'NI-San'!N794+'NI-Ter'!N794+'NI-Soc'!N794+'NI-Ric'!N794+'NI-118'!N794</f>
        <v>306</v>
      </c>
      <c r="O794" s="126">
        <f t="shared" si="29"/>
        <v>80</v>
      </c>
      <c r="Q794" s="530">
        <f>+'NI-San'!Q794+'NI-Ter'!Q794+'NI-Soc'!Q794+'NI-Ric'!Q794+'NI-118'!Q794</f>
        <v>0</v>
      </c>
      <c r="R794" s="517"/>
      <c r="S794" s="265"/>
      <c r="T794" s="530">
        <f>+'NI-San'!S794+'NI-Ter'!S794+'NI-Soc'!P794+'NI-Ric'!S794+'NI-118'!S794</f>
        <v>0</v>
      </c>
      <c r="U794" s="530">
        <f>+'NI-San'!T794+'NI-Ter'!T794+'NI-Soc'!Q794+'NI-Ric'!T794+'NI-118'!T794</f>
        <v>0</v>
      </c>
      <c r="V794" s="464"/>
      <c r="W794" s="530">
        <f>+'NI-San'!V794+'NI-Ter'!V794+'NI-Soc'!S794+'NI-Ric'!V794+'NI-118'!V794</f>
        <v>0</v>
      </c>
      <c r="X794" s="530">
        <f>+'NI-San'!W794+'NI-Ter'!W794+'NI-Soc'!T794+'NI-Ric'!W794+'NI-118'!W794</f>
        <v>0</v>
      </c>
      <c r="Y794" s="291"/>
      <c r="Z794" s="675"/>
    </row>
    <row r="795" spans="2:26">
      <c r="B795" s="127" t="s">
        <v>1752</v>
      </c>
      <c r="C795" s="127" t="s">
        <v>3843</v>
      </c>
      <c r="D795" s="127"/>
      <c r="E795" s="127"/>
      <c r="F795" s="127"/>
      <c r="G795" s="127"/>
      <c r="H795" s="127"/>
      <c r="I795" s="127"/>
      <c r="J795" s="127"/>
      <c r="K795" s="181" t="s">
        <v>1754</v>
      </c>
      <c r="L795" s="125" t="s">
        <v>3218</v>
      </c>
      <c r="M795" s="530">
        <f>+'NI-San'!M795+'NI-Ter'!M795+'NI-Soc'!M795+'NI-Ric'!M795+'NI-118'!M795</f>
        <v>117</v>
      </c>
      <c r="N795" s="530">
        <f>+'NI-San'!N795+'NI-Ter'!N795+'NI-Soc'!N795+'NI-Ric'!N795+'NI-118'!N795</f>
        <v>89</v>
      </c>
      <c r="O795" s="126">
        <f t="shared" si="29"/>
        <v>-28</v>
      </c>
      <c r="Q795" s="530">
        <f>+'NI-San'!Q795+'NI-Ter'!Q795+'NI-Soc'!Q795+'NI-Ric'!Q795+'NI-118'!Q795</f>
        <v>6</v>
      </c>
      <c r="R795" s="517"/>
      <c r="S795" s="265"/>
      <c r="T795" s="530">
        <f>+'NI-San'!S795+'NI-Ter'!S795+'NI-Soc'!P795+'NI-Ric'!S795+'NI-118'!S795</f>
        <v>0</v>
      </c>
      <c r="U795" s="530">
        <f>+'NI-San'!T795+'NI-Ter'!T795+'NI-Soc'!Q795+'NI-Ric'!T795+'NI-118'!T795</f>
        <v>0</v>
      </c>
      <c r="V795" s="464"/>
      <c r="W795" s="530">
        <f>+'NI-San'!V795+'NI-Ter'!V795+'NI-Soc'!S795+'NI-Ric'!V795+'NI-118'!V795</f>
        <v>0</v>
      </c>
      <c r="X795" s="530">
        <f>+'NI-San'!W795+'NI-Ter'!W795+'NI-Soc'!T795+'NI-Ric'!W795+'NI-118'!W795</f>
        <v>0</v>
      </c>
      <c r="Y795" s="291"/>
      <c r="Z795" s="675"/>
    </row>
    <row r="796" spans="2:26" ht="25.5">
      <c r="B796" s="127" t="s">
        <v>1755</v>
      </c>
      <c r="C796" s="127" t="s">
        <v>3844</v>
      </c>
      <c r="D796" s="127"/>
      <c r="E796" s="127"/>
      <c r="F796" s="127"/>
      <c r="G796" s="127"/>
      <c r="H796" s="127"/>
      <c r="I796" s="127"/>
      <c r="J796" s="127"/>
      <c r="K796" s="314" t="s">
        <v>1757</v>
      </c>
      <c r="L796" s="125" t="s">
        <v>3218</v>
      </c>
      <c r="M796" s="530">
        <f>+'NI-San'!M796+'NI-Ter'!M796+'NI-Soc'!M796+'NI-Ric'!M796+'NI-118'!M796</f>
        <v>583</v>
      </c>
      <c r="N796" s="530">
        <f>+'NI-San'!N796+'NI-Ter'!N796+'NI-Soc'!N796+'NI-Ric'!N796+'NI-118'!N796</f>
        <v>514</v>
      </c>
      <c r="O796" s="126">
        <f t="shared" si="29"/>
        <v>-69</v>
      </c>
      <c r="Q796" s="530">
        <f>+'NI-San'!Q796+'NI-Ter'!Q796+'NI-Soc'!Q796+'NI-Ric'!Q796+'NI-118'!Q796</f>
        <v>0</v>
      </c>
      <c r="R796" s="517"/>
      <c r="S796" s="265"/>
      <c r="T796" s="530">
        <f>+'NI-San'!S796+'NI-Ter'!S796+'NI-Soc'!P796+'NI-Ric'!S796+'NI-118'!S796</f>
        <v>0</v>
      </c>
      <c r="U796" s="530">
        <f>+'NI-San'!T796+'NI-Ter'!T796+'NI-Soc'!Q796+'NI-Ric'!T796+'NI-118'!T796</f>
        <v>0</v>
      </c>
      <c r="V796" s="464"/>
      <c r="W796" s="530">
        <f>+'NI-San'!V796+'NI-Ter'!V796+'NI-Soc'!S796+'NI-Ric'!V796+'NI-118'!V796</f>
        <v>0</v>
      </c>
      <c r="X796" s="530">
        <f>+'NI-San'!W796+'NI-Ter'!W796+'NI-Soc'!T796+'NI-Ric'!W796+'NI-118'!W796</f>
        <v>0</v>
      </c>
      <c r="Y796" s="291"/>
      <c r="Z796" s="675"/>
    </row>
    <row r="797" spans="2:26">
      <c r="B797" s="127" t="s">
        <v>1758</v>
      </c>
      <c r="C797" s="127" t="s">
        <v>3845</v>
      </c>
      <c r="D797" s="127"/>
      <c r="E797" s="127"/>
      <c r="F797" s="127"/>
      <c r="G797" s="127"/>
      <c r="H797" s="127"/>
      <c r="I797" s="127"/>
      <c r="J797" s="127"/>
      <c r="K797" s="181" t="s">
        <v>1760</v>
      </c>
      <c r="L797" s="125" t="s">
        <v>3218</v>
      </c>
      <c r="M797" s="530">
        <f>+'NI-San'!M797+'NI-Ter'!M797+'NI-Soc'!M797+'NI-Ric'!M797+'NI-118'!M797</f>
        <v>0</v>
      </c>
      <c r="N797" s="530">
        <f>+'NI-San'!N797+'NI-Ter'!N797+'NI-Soc'!N797+'NI-Ric'!N797+'NI-118'!N797</f>
        <v>0</v>
      </c>
      <c r="O797" s="126">
        <f t="shared" si="29"/>
        <v>0</v>
      </c>
      <c r="Q797" s="530">
        <f>+'NI-San'!Q797+'NI-Ter'!Q797+'NI-Soc'!Q797+'NI-Ric'!Q797+'NI-118'!Q797</f>
        <v>0</v>
      </c>
      <c r="R797" s="517"/>
      <c r="S797" s="265"/>
      <c r="T797" s="530">
        <f>+'NI-San'!S797+'NI-Ter'!S797+'NI-Soc'!P797+'NI-Ric'!S797+'NI-118'!S797</f>
        <v>0</v>
      </c>
      <c r="U797" s="530">
        <f>+'NI-San'!T797+'NI-Ter'!T797+'NI-Soc'!Q797+'NI-Ric'!T797+'NI-118'!T797</f>
        <v>0</v>
      </c>
      <c r="V797" s="464"/>
      <c r="W797" s="530">
        <f>+'NI-San'!V797+'NI-Ter'!V797+'NI-Soc'!S797+'NI-Ric'!V797+'NI-118'!V797</f>
        <v>0</v>
      </c>
      <c r="X797" s="530">
        <f>+'NI-San'!W797+'NI-Ter'!W797+'NI-Soc'!T797+'NI-Ric'!W797+'NI-118'!W797</f>
        <v>0</v>
      </c>
      <c r="Y797" s="291"/>
      <c r="Z797" s="675"/>
    </row>
    <row r="798" spans="2:26">
      <c r="B798" s="127" t="s">
        <v>1761</v>
      </c>
      <c r="C798" s="127" t="s">
        <v>3846</v>
      </c>
      <c r="D798" s="127"/>
      <c r="E798" s="127"/>
      <c r="F798" s="127"/>
      <c r="G798" s="127"/>
      <c r="H798" s="127"/>
      <c r="I798" s="127"/>
      <c r="J798" s="127"/>
      <c r="K798" s="314" t="s">
        <v>1763</v>
      </c>
      <c r="L798" s="125" t="s">
        <v>3218</v>
      </c>
      <c r="M798" s="530">
        <f>+'NI-San'!M798+'NI-Ter'!M798+'NI-Soc'!M798+'NI-Ric'!M798+'NI-118'!M798</f>
        <v>94</v>
      </c>
      <c r="N798" s="530">
        <f>+'NI-San'!N798+'NI-Ter'!N798+'NI-Soc'!N798+'NI-Ric'!N798+'NI-118'!N798</f>
        <v>98</v>
      </c>
      <c r="O798" s="126">
        <f t="shared" si="29"/>
        <v>4</v>
      </c>
      <c r="Q798" s="530">
        <f>+'NI-San'!Q798+'NI-Ter'!Q798+'NI-Soc'!Q798+'NI-Ric'!Q798+'NI-118'!Q798</f>
        <v>32</v>
      </c>
      <c r="R798" s="517"/>
      <c r="S798" s="265"/>
      <c r="T798" s="530">
        <f>+'NI-San'!S798+'NI-Ter'!S798+'NI-Soc'!P798+'NI-Ric'!S798+'NI-118'!S798</f>
        <v>0</v>
      </c>
      <c r="U798" s="530">
        <f>+'NI-San'!T798+'NI-Ter'!T798+'NI-Soc'!Q798+'NI-Ric'!T798+'NI-118'!T798</f>
        <v>0</v>
      </c>
      <c r="V798" s="464"/>
      <c r="W798" s="530">
        <f>+'NI-San'!V798+'NI-Ter'!V798+'NI-Soc'!S798+'NI-Ric'!V798+'NI-118'!V798</f>
        <v>0</v>
      </c>
      <c r="X798" s="530">
        <f>+'NI-San'!W798+'NI-Ter'!W798+'NI-Soc'!T798+'NI-Ric'!W798+'NI-118'!W798</f>
        <v>0</v>
      </c>
      <c r="Y798" s="291"/>
      <c r="Z798" s="675"/>
    </row>
    <row r="799" spans="2:26">
      <c r="B799" s="127" t="s">
        <v>1766</v>
      </c>
      <c r="C799" s="127" t="s">
        <v>3847</v>
      </c>
      <c r="D799" s="127"/>
      <c r="E799" s="127"/>
      <c r="F799" s="127"/>
      <c r="G799" s="127"/>
      <c r="H799" s="127"/>
      <c r="I799" s="127"/>
      <c r="J799" s="127"/>
      <c r="K799" s="314" t="s">
        <v>1767</v>
      </c>
      <c r="L799" s="125" t="s">
        <v>3218</v>
      </c>
      <c r="M799" s="530">
        <f>+'NI-San'!M799+'NI-Ter'!M799+'NI-Soc'!M799+'NI-Ric'!M799+'NI-118'!M799</f>
        <v>16</v>
      </c>
      <c r="N799" s="530">
        <f>+'NI-San'!N799+'NI-Ter'!N799+'NI-Soc'!N799+'NI-Ric'!N799+'NI-118'!N799</f>
        <v>18</v>
      </c>
      <c r="O799" s="126">
        <f t="shared" si="29"/>
        <v>2</v>
      </c>
      <c r="Q799" s="530">
        <f>+'NI-San'!Q799+'NI-Ter'!Q799+'NI-Soc'!Q799+'NI-Ric'!Q799+'NI-118'!Q799</f>
        <v>0</v>
      </c>
      <c r="R799" s="517"/>
      <c r="S799" s="265"/>
      <c r="T799" s="530">
        <f>+'NI-San'!S799+'NI-Ter'!S799+'NI-Soc'!P799+'NI-Ric'!S799+'NI-118'!S799</f>
        <v>5</v>
      </c>
      <c r="U799" s="530">
        <f>+'NI-San'!T799+'NI-Ter'!T799+'NI-Soc'!Q799+'NI-Ric'!T799+'NI-118'!T799</f>
        <v>0</v>
      </c>
      <c r="V799" s="464"/>
      <c r="W799" s="530">
        <f>+'NI-San'!V799+'NI-Ter'!V799+'NI-Soc'!S799+'NI-Ric'!V799+'NI-118'!V799</f>
        <v>0</v>
      </c>
      <c r="X799" s="530">
        <f>+'NI-San'!W799+'NI-Ter'!W799+'NI-Soc'!T799+'NI-Ric'!W799+'NI-118'!W799</f>
        <v>0</v>
      </c>
      <c r="Y799" s="291"/>
      <c r="Z799" s="675"/>
    </row>
    <row r="800" spans="2:26">
      <c r="B800" s="127" t="s">
        <v>1768</v>
      </c>
      <c r="C800" s="127" t="s">
        <v>3848</v>
      </c>
      <c r="D800" s="127"/>
      <c r="E800" s="127"/>
      <c r="F800" s="127"/>
      <c r="G800" s="127"/>
      <c r="H800" s="127"/>
      <c r="I800" s="127"/>
      <c r="J800" s="127"/>
      <c r="K800" s="314" t="s">
        <v>1769</v>
      </c>
      <c r="L800" s="125" t="s">
        <v>3218</v>
      </c>
      <c r="M800" s="530">
        <f>+'NI-San'!M800+'NI-Ter'!M800+'NI-Soc'!M800+'NI-Ric'!M800+'NI-118'!M800</f>
        <v>0</v>
      </c>
      <c r="N800" s="530">
        <f>+'NI-San'!N800+'NI-Ter'!N800+'NI-Soc'!N800+'NI-Ric'!N800+'NI-118'!N800</f>
        <v>0</v>
      </c>
      <c r="O800" s="126">
        <f t="shared" si="29"/>
        <v>0</v>
      </c>
      <c r="Q800" s="530">
        <f>+'NI-San'!Q800+'NI-Ter'!Q800+'NI-Soc'!Q800+'NI-Ric'!Q800+'NI-118'!Q800</f>
        <v>0</v>
      </c>
      <c r="R800" s="517"/>
      <c r="S800" s="265"/>
      <c r="T800" s="530">
        <f>+'NI-San'!S800+'NI-Ter'!S800+'NI-Soc'!P800+'NI-Ric'!S800+'NI-118'!S800</f>
        <v>0</v>
      </c>
      <c r="U800" s="530">
        <f>+'NI-San'!T800+'NI-Ter'!T800+'NI-Soc'!Q800+'NI-Ric'!T800+'NI-118'!T800</f>
        <v>0</v>
      </c>
      <c r="V800" s="464"/>
      <c r="W800" s="530">
        <f>+'NI-San'!V800+'NI-Ter'!V800+'NI-Soc'!S800+'NI-Ric'!V800+'NI-118'!V800</f>
        <v>0</v>
      </c>
      <c r="X800" s="530">
        <f>+'NI-San'!W800+'NI-Ter'!W800+'NI-Soc'!T800+'NI-Ric'!W800+'NI-118'!W800</f>
        <v>0</v>
      </c>
      <c r="Y800" s="291"/>
      <c r="Z800" s="675"/>
    </row>
    <row r="801" spans="2:26">
      <c r="B801" s="127" t="s">
        <v>1770</v>
      </c>
      <c r="C801" s="127" t="s">
        <v>3849</v>
      </c>
      <c r="D801" s="127"/>
      <c r="E801" s="127"/>
      <c r="F801" s="127"/>
      <c r="G801" s="127"/>
      <c r="H801" s="127"/>
      <c r="I801" s="127"/>
      <c r="J801" s="127"/>
      <c r="K801" s="183" t="s">
        <v>1771</v>
      </c>
      <c r="L801" s="125" t="s">
        <v>3218</v>
      </c>
      <c r="M801" s="530">
        <f>+'NI-San'!M801+'NI-Ter'!M801+'NI-Soc'!M801+'NI-Ric'!M801+'NI-118'!M801</f>
        <v>439</v>
      </c>
      <c r="N801" s="530">
        <f>+'NI-San'!N801+'NI-Ter'!N801+'NI-Soc'!N801+'NI-Ric'!N801+'NI-118'!N801</f>
        <v>485</v>
      </c>
      <c r="O801" s="126">
        <f t="shared" si="29"/>
        <v>46</v>
      </c>
      <c r="Q801" s="530">
        <f>+'NI-San'!Q801+'NI-Ter'!Q801+'NI-Soc'!Q801+'NI-Ric'!Q801+'NI-118'!Q801</f>
        <v>18</v>
      </c>
      <c r="R801" s="517"/>
      <c r="S801" s="265"/>
      <c r="T801" s="530">
        <f>+'NI-San'!S801+'NI-Ter'!S801+'NI-Soc'!P801+'NI-Ric'!S801+'NI-118'!S801</f>
        <v>0</v>
      </c>
      <c r="U801" s="530">
        <f>+'NI-San'!T801+'NI-Ter'!T801+'NI-Soc'!Q801+'NI-Ric'!T801+'NI-118'!T801</f>
        <v>0</v>
      </c>
      <c r="V801" s="464"/>
      <c r="W801" s="530">
        <f>+'NI-San'!V801+'NI-Ter'!V801+'NI-Soc'!S801+'NI-Ric'!V801+'NI-118'!V801</f>
        <v>0</v>
      </c>
      <c r="X801" s="530">
        <f>+'NI-San'!W801+'NI-Ter'!W801+'NI-Soc'!T801+'NI-Ric'!W801+'NI-118'!W801</f>
        <v>0</v>
      </c>
      <c r="Y801" s="291"/>
      <c r="Z801" s="675"/>
    </row>
    <row r="802" spans="2:26">
      <c r="B802" s="127" t="s">
        <v>1774</v>
      </c>
      <c r="C802" s="127" t="s">
        <v>3850</v>
      </c>
      <c r="D802" s="127"/>
      <c r="E802" s="127"/>
      <c r="F802" s="127"/>
      <c r="G802" s="127"/>
      <c r="H802" s="127"/>
      <c r="I802" s="127"/>
      <c r="J802" s="127"/>
      <c r="K802" s="183" t="s">
        <v>1775</v>
      </c>
      <c r="L802" s="125" t="s">
        <v>3218</v>
      </c>
      <c r="M802" s="530">
        <f>+'NI-San'!M802+'NI-Ter'!M802+'NI-Soc'!M802+'NI-Ric'!M802+'NI-118'!M802</f>
        <v>503</v>
      </c>
      <c r="N802" s="530">
        <f>+'NI-San'!N802+'NI-Ter'!N802+'NI-Soc'!N802+'NI-Ric'!N802+'NI-118'!N802</f>
        <v>517</v>
      </c>
      <c r="O802" s="126">
        <f t="shared" si="29"/>
        <v>14</v>
      </c>
      <c r="Q802" s="530">
        <f>+'NI-San'!Q802+'NI-Ter'!Q802+'NI-Soc'!Q802+'NI-Ric'!Q802+'NI-118'!Q802</f>
        <v>229</v>
      </c>
      <c r="R802" s="517"/>
      <c r="S802" s="265"/>
      <c r="T802" s="530">
        <f>+'NI-San'!S802+'NI-Ter'!S802+'NI-Soc'!P802+'NI-Ric'!S802+'NI-118'!S802</f>
        <v>50</v>
      </c>
      <c r="U802" s="530">
        <f>+'NI-San'!T802+'NI-Ter'!T802+'NI-Soc'!Q802+'NI-Ric'!T802+'NI-118'!T802</f>
        <v>0</v>
      </c>
      <c r="V802" s="464"/>
      <c r="W802" s="530">
        <f>+'NI-San'!V802+'NI-Ter'!V802+'NI-Soc'!S802+'NI-Ric'!V802+'NI-118'!V802</f>
        <v>104</v>
      </c>
      <c r="X802" s="530">
        <f>+'NI-San'!W802+'NI-Ter'!W802+'NI-Soc'!T802+'NI-Ric'!W802+'NI-118'!W802</f>
        <v>0</v>
      </c>
      <c r="Y802" s="291"/>
      <c r="Z802" s="675"/>
    </row>
    <row r="803" spans="2:26">
      <c r="B803" s="127" t="s">
        <v>1776</v>
      </c>
      <c r="C803" s="127" t="s">
        <v>3851</v>
      </c>
      <c r="D803" s="127"/>
      <c r="E803" s="127"/>
      <c r="F803" s="123"/>
      <c r="G803" s="123"/>
      <c r="H803" s="123"/>
      <c r="I803" s="127"/>
      <c r="J803" s="127"/>
      <c r="K803" s="181" t="s">
        <v>1777</v>
      </c>
      <c r="L803" s="125" t="s">
        <v>3218</v>
      </c>
      <c r="M803" s="530">
        <f>+'NI-San'!M803+'NI-Ter'!M803+'NI-Soc'!M803+'NI-Ric'!M803+'NI-118'!M803</f>
        <v>0</v>
      </c>
      <c r="N803" s="530">
        <f>+'NI-San'!N803+'NI-Ter'!N803+'NI-Soc'!N803+'NI-Ric'!N803+'NI-118'!N803</f>
        <v>0</v>
      </c>
      <c r="O803" s="126">
        <f t="shared" si="29"/>
        <v>0</v>
      </c>
      <c r="Q803" s="530">
        <f>+'NI-San'!Q803+'NI-Ter'!Q803+'NI-Soc'!Q803+'NI-Ric'!Q803+'NI-118'!Q803</f>
        <v>0</v>
      </c>
      <c r="R803" s="517"/>
      <c r="S803" s="265"/>
      <c r="T803" s="530">
        <f>+'NI-San'!S803+'NI-Ter'!S803+'NI-Soc'!P803+'NI-Ric'!S803+'NI-118'!S803</f>
        <v>0</v>
      </c>
      <c r="U803" s="530">
        <f>+'NI-San'!T803+'NI-Ter'!T803+'NI-Soc'!Q803+'NI-Ric'!T803+'NI-118'!T803</f>
        <v>0</v>
      </c>
      <c r="V803" s="464"/>
      <c r="W803" s="530">
        <f>+'NI-San'!V803+'NI-Ter'!V803+'NI-Soc'!S803+'NI-Ric'!V803+'NI-118'!V803</f>
        <v>0</v>
      </c>
      <c r="X803" s="530">
        <f>+'NI-San'!W803+'NI-Ter'!W803+'NI-Soc'!T803+'NI-Ric'!W803+'NI-118'!W803</f>
        <v>0</v>
      </c>
      <c r="Y803" s="291"/>
      <c r="Z803" s="675"/>
    </row>
    <row r="804" spans="2:26" ht="16.5" thickBot="1">
      <c r="K804" s="527"/>
      <c r="L804" s="528"/>
      <c r="M804" s="192"/>
      <c r="N804" s="192"/>
      <c r="O804" s="192"/>
      <c r="Q804" s="192"/>
      <c r="R804" s="192"/>
      <c r="S804" s="265"/>
      <c r="T804" s="192"/>
      <c r="U804" s="192"/>
      <c r="W804" s="192"/>
      <c r="X804" s="192"/>
      <c r="Y804" s="291"/>
      <c r="Z804" s="192"/>
    </row>
    <row r="805" spans="2:26" ht="27.75" thickTop="1" thickBot="1">
      <c r="B805" s="110" t="s">
        <v>1778</v>
      </c>
      <c r="C805" s="242" t="s">
        <v>3852</v>
      </c>
      <c r="D805" s="243"/>
      <c r="E805" s="243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104</v>
      </c>
      <c r="N805" s="115">
        <f>SUM(N808:N825)</f>
        <v>116</v>
      </c>
      <c r="O805" s="116">
        <f>+N805-M805</f>
        <v>12</v>
      </c>
      <c r="Q805" s="115">
        <f>SUM(Q808:Q825)</f>
        <v>34</v>
      </c>
      <c r="R805" s="516"/>
      <c r="S805" s="265"/>
      <c r="T805" s="115">
        <f>SUM(T808:T825)</f>
        <v>27</v>
      </c>
      <c r="U805" s="115">
        <f>SUM(U808:U825)</f>
        <v>0</v>
      </c>
      <c r="W805" s="115">
        <f>SUM(W808:W825)</f>
        <v>0</v>
      </c>
      <c r="X805" s="115">
        <f>SUM(X808:X825)</f>
        <v>0</v>
      </c>
      <c r="Y805" s="291"/>
      <c r="Z805" s="519"/>
    </row>
    <row r="806" spans="2:26" ht="17.25" thickTop="1" thickBot="1">
      <c r="K806" s="527"/>
      <c r="L806" s="528"/>
      <c r="M806" s="192"/>
      <c r="N806" s="192"/>
      <c r="O806" s="192"/>
      <c r="Q806" s="192"/>
      <c r="R806" s="192"/>
      <c r="S806" s="265"/>
      <c r="T806" s="192"/>
      <c r="U806" s="192"/>
      <c r="W806" s="192"/>
      <c r="X806" s="192"/>
      <c r="Y806" s="291"/>
      <c r="Z806" s="192"/>
    </row>
    <row r="807" spans="2:26" ht="39.950000000000003" customHeight="1" thickBot="1">
      <c r="B807" s="102" t="s">
        <v>3221</v>
      </c>
      <c r="C807" s="245" t="s">
        <v>48</v>
      </c>
      <c r="D807" s="245"/>
      <c r="E807" s="245"/>
      <c r="F807" s="246"/>
      <c r="G807" s="246"/>
      <c r="H807" s="246"/>
      <c r="I807" s="246"/>
      <c r="J807" s="246"/>
      <c r="K807" s="302" t="s">
        <v>3222</v>
      </c>
      <c r="L807" s="135"/>
      <c r="M807" s="328" t="str">
        <f>+M$10</f>
        <v>Valore netto al 31/12/2017</v>
      </c>
      <c r="N807" s="328" t="str">
        <f>+N$10</f>
        <v>Valore netto al 31/12/2018</v>
      </c>
      <c r="O807" s="1149" t="str">
        <f>+O$10</f>
        <v>Variazione</v>
      </c>
      <c r="P807" s="1148"/>
      <c r="Q807" s="328" t="str">
        <f>+Q$10</f>
        <v>Prechiusura al ° trimestre 2018</v>
      </c>
      <c r="R807" s="525"/>
      <c r="S807" s="265"/>
      <c r="T807" s="1145" t="str">
        <f>T$330</f>
        <v>Costi da utilizzo contributi 2018</v>
      </c>
      <c r="U807" s="1143" t="str">
        <f>U$330</f>
        <v>Costi da utilizzo contributi DI CUI SOCIO-SAN</v>
      </c>
      <c r="V807" s="1144"/>
      <c r="W807" s="1142" t="str">
        <f>W$330</f>
        <v>Costi da contributi 2018</v>
      </c>
      <c r="X807" s="1143" t="str">
        <f>X$330</f>
        <v>Costi da contributi DI CUI SOCIO-SAN</v>
      </c>
      <c r="Y807" s="291"/>
      <c r="Z807" s="679"/>
    </row>
    <row r="808" spans="2:26">
      <c r="B808" s="127" t="s">
        <v>1780</v>
      </c>
      <c r="C808" s="127" t="s">
        <v>3853</v>
      </c>
      <c r="D808" s="127"/>
      <c r="E808" s="127"/>
      <c r="F808" s="127"/>
      <c r="G808" s="127"/>
      <c r="H808" s="127"/>
      <c r="I808" s="127"/>
      <c r="J808" s="127"/>
      <c r="K808" s="181" t="s">
        <v>1783</v>
      </c>
      <c r="L808" s="125" t="s">
        <v>3218</v>
      </c>
      <c r="M808" s="530">
        <f>+'NI-San'!M808+'NI-Ter'!M808+'NI-Soc'!M808+'NI-Ric'!M808+'NI-118'!M808</f>
        <v>0</v>
      </c>
      <c r="N808" s="530">
        <f>+'NI-San'!N808+'NI-Ter'!N808+'NI-Soc'!N808+'NI-Ric'!N808+'NI-118'!N808</f>
        <v>0</v>
      </c>
      <c r="O808" s="126">
        <f t="shared" ref="O808:O825" si="30">+N808-M808</f>
        <v>0</v>
      </c>
      <c r="Q808" s="530">
        <f>+'NI-San'!Q808+'NI-Ter'!Q808+'NI-Soc'!Q808+'NI-Ric'!Q808+'NI-118'!Q808</f>
        <v>0</v>
      </c>
      <c r="R808" s="517"/>
      <c r="S808" s="265"/>
      <c r="T808" s="530">
        <f>+'NI-San'!S808+'NI-Ter'!S808+'NI-Soc'!P808+'NI-Ric'!S808+'NI-118'!S808</f>
        <v>0</v>
      </c>
      <c r="U808" s="530">
        <f>+'NI-San'!T808+'NI-Ter'!T808+'NI-Soc'!Q808+'NI-Ric'!T808+'NI-118'!T808</f>
        <v>0</v>
      </c>
      <c r="V808" s="464"/>
      <c r="W808" s="530">
        <f>+'NI-San'!V808+'NI-Ter'!V808+'NI-Soc'!S808+'NI-Ric'!V808+'NI-118'!V808</f>
        <v>0</v>
      </c>
      <c r="X808" s="530">
        <f>+'NI-San'!W808+'NI-Ter'!W808+'NI-Soc'!T808+'NI-Ric'!W808+'NI-118'!W808</f>
        <v>0</v>
      </c>
      <c r="Y808" s="291"/>
      <c r="Z808" s="675"/>
    </row>
    <row r="809" spans="2:26">
      <c r="B809" s="127" t="s">
        <v>1786</v>
      </c>
      <c r="C809" s="127" t="s">
        <v>3854</v>
      </c>
      <c r="D809" s="127"/>
      <c r="E809" s="127"/>
      <c r="F809" s="127"/>
      <c r="G809" s="127"/>
      <c r="H809" s="127"/>
      <c r="I809" s="127"/>
      <c r="J809" s="127"/>
      <c r="K809" s="181" t="s">
        <v>1788</v>
      </c>
      <c r="L809" s="125" t="s">
        <v>3218</v>
      </c>
      <c r="M809" s="530">
        <f>+'NI-San'!M809+'NI-Ter'!M809+'NI-Soc'!M809+'NI-Ric'!M809+'NI-118'!M809</f>
        <v>0</v>
      </c>
      <c r="N809" s="530">
        <f>+'NI-San'!N809+'NI-Ter'!N809+'NI-Soc'!N809+'NI-Ric'!N809+'NI-118'!N809</f>
        <v>0</v>
      </c>
      <c r="O809" s="126">
        <f t="shared" si="30"/>
        <v>0</v>
      </c>
      <c r="Q809" s="530">
        <f>+'NI-San'!Q809+'NI-Ter'!Q809+'NI-Soc'!Q809+'NI-Ric'!Q809+'NI-118'!Q809</f>
        <v>0</v>
      </c>
      <c r="R809" s="517"/>
      <c r="S809" s="265"/>
      <c r="T809" s="530">
        <f>+'NI-San'!S809+'NI-Ter'!S809+'NI-Soc'!P809+'NI-Ric'!S809+'NI-118'!S809</f>
        <v>0</v>
      </c>
      <c r="U809" s="530">
        <f>+'NI-San'!T809+'NI-Ter'!T809+'NI-Soc'!Q809+'NI-Ric'!T809+'NI-118'!T809</f>
        <v>0</v>
      </c>
      <c r="V809" s="464"/>
      <c r="W809" s="530">
        <f>+'NI-San'!V809+'NI-Ter'!V809+'NI-Soc'!S809+'NI-Ric'!V809+'NI-118'!V809</f>
        <v>0</v>
      </c>
      <c r="X809" s="530">
        <f>+'NI-San'!W809+'NI-Ter'!W809+'NI-Soc'!T809+'NI-Ric'!W809+'NI-118'!W809</f>
        <v>0</v>
      </c>
      <c r="Y809" s="291"/>
      <c r="Z809" s="675"/>
    </row>
    <row r="810" spans="2:26">
      <c r="B810" s="127" t="s">
        <v>1789</v>
      </c>
      <c r="C810" s="127" t="s">
        <v>3855</v>
      </c>
      <c r="D810" s="127"/>
      <c r="E810" s="127"/>
      <c r="F810" s="127"/>
      <c r="G810" s="127"/>
      <c r="H810" s="127"/>
      <c r="I810" s="127"/>
      <c r="J810" s="127"/>
      <c r="K810" s="181" t="s">
        <v>1791</v>
      </c>
      <c r="L810" s="125" t="s">
        <v>3218</v>
      </c>
      <c r="M810" s="530">
        <f>+'NI-San'!M810+'NI-Ter'!M810+'NI-Soc'!M810+'NI-Ric'!M810+'NI-118'!M810</f>
        <v>0</v>
      </c>
      <c r="N810" s="530">
        <f>+'NI-San'!N810+'NI-Ter'!N810+'NI-Soc'!N810+'NI-Ric'!N810+'NI-118'!N810</f>
        <v>11</v>
      </c>
      <c r="O810" s="126">
        <f t="shared" si="30"/>
        <v>11</v>
      </c>
      <c r="Q810" s="530">
        <f>+'NI-San'!Q810+'NI-Ter'!Q810+'NI-Soc'!Q810+'NI-Ric'!Q810+'NI-118'!Q810</f>
        <v>0</v>
      </c>
      <c r="R810" s="517"/>
      <c r="S810" s="265"/>
      <c r="T810" s="530">
        <f>+'NI-San'!S810+'NI-Ter'!S810+'NI-Soc'!P810+'NI-Ric'!S810+'NI-118'!S810</f>
        <v>11</v>
      </c>
      <c r="U810" s="530">
        <f>+'NI-San'!T810+'NI-Ter'!T810+'NI-Soc'!Q810+'NI-Ric'!T810+'NI-118'!T810</f>
        <v>0</v>
      </c>
      <c r="V810" s="464"/>
      <c r="W810" s="530">
        <f>+'NI-San'!V810+'NI-Ter'!V810+'NI-Soc'!S810+'NI-Ric'!V810+'NI-118'!V810</f>
        <v>0</v>
      </c>
      <c r="X810" s="530">
        <f>+'NI-San'!W810+'NI-Ter'!W810+'NI-Soc'!T810+'NI-Ric'!W810+'NI-118'!W810</f>
        <v>0</v>
      </c>
      <c r="Y810" s="291"/>
      <c r="Z810" s="675"/>
    </row>
    <row r="811" spans="2:26">
      <c r="B811" s="127" t="s">
        <v>1792</v>
      </c>
      <c r="C811" s="127" t="s">
        <v>3856</v>
      </c>
      <c r="D811" s="127"/>
      <c r="E811" s="127"/>
      <c r="F811" s="127"/>
      <c r="G811" s="127"/>
      <c r="H811" s="127"/>
      <c r="I811" s="127"/>
      <c r="J811" s="127"/>
      <c r="K811" s="181" t="s">
        <v>1793</v>
      </c>
      <c r="L811" s="125" t="s">
        <v>3218</v>
      </c>
      <c r="M811" s="530">
        <f>+'NI-San'!M811+'NI-Ter'!M811+'NI-Soc'!M811+'NI-Ric'!M811+'NI-118'!M811</f>
        <v>0</v>
      </c>
      <c r="N811" s="530">
        <f>+'NI-San'!N811+'NI-Ter'!N811+'NI-Soc'!N811+'NI-Ric'!N811+'NI-118'!N811</f>
        <v>0</v>
      </c>
      <c r="O811" s="126">
        <f t="shared" si="30"/>
        <v>0</v>
      </c>
      <c r="Q811" s="530">
        <f>+'NI-San'!Q811+'NI-Ter'!Q811+'NI-Soc'!Q811+'NI-Ric'!Q811+'NI-118'!Q811</f>
        <v>0</v>
      </c>
      <c r="R811" s="517"/>
      <c r="S811" s="265"/>
      <c r="T811" s="530">
        <f>+'NI-San'!S811+'NI-Ter'!S811+'NI-Soc'!P811+'NI-Ric'!S811+'NI-118'!S811</f>
        <v>0</v>
      </c>
      <c r="U811" s="530">
        <f>+'NI-San'!T811+'NI-Ter'!T811+'NI-Soc'!Q811+'NI-Ric'!T811+'NI-118'!T811</f>
        <v>0</v>
      </c>
      <c r="V811" s="464"/>
      <c r="W811" s="530">
        <f>+'NI-San'!V811+'NI-Ter'!V811+'NI-Soc'!S811+'NI-Ric'!V811+'NI-118'!V811</f>
        <v>0</v>
      </c>
      <c r="X811" s="530">
        <f>+'NI-San'!W811+'NI-Ter'!W811+'NI-Soc'!T811+'NI-Ric'!W811+'NI-118'!W811</f>
        <v>0</v>
      </c>
      <c r="Y811" s="291"/>
      <c r="Z811" s="675"/>
    </row>
    <row r="812" spans="2:26">
      <c r="B812" s="127" t="s">
        <v>1794</v>
      </c>
      <c r="C812" s="127" t="s">
        <v>3857</v>
      </c>
      <c r="D812" s="127"/>
      <c r="E812" s="127"/>
      <c r="F812" s="127"/>
      <c r="G812" s="127"/>
      <c r="H812" s="127"/>
      <c r="I812" s="127"/>
      <c r="J812" s="127"/>
      <c r="K812" s="181" t="s">
        <v>1795</v>
      </c>
      <c r="L812" s="125" t="s">
        <v>3218</v>
      </c>
      <c r="M812" s="530">
        <f>+'NI-San'!M812+'NI-Ter'!M812+'NI-Soc'!M812+'NI-Ric'!M812+'NI-118'!M812</f>
        <v>0</v>
      </c>
      <c r="N812" s="530">
        <f>+'NI-San'!N812+'NI-Ter'!N812+'NI-Soc'!N812+'NI-Ric'!N812+'NI-118'!N812</f>
        <v>0</v>
      </c>
      <c r="O812" s="126">
        <f t="shared" si="30"/>
        <v>0</v>
      </c>
      <c r="Q812" s="530">
        <f>+'NI-San'!Q812+'NI-Ter'!Q812+'NI-Soc'!Q812+'NI-Ric'!Q812+'NI-118'!Q812</f>
        <v>0</v>
      </c>
      <c r="R812" s="517"/>
      <c r="S812" s="265"/>
      <c r="T812" s="530">
        <f>+'NI-San'!S812+'NI-Ter'!S812+'NI-Soc'!P812+'NI-Ric'!S812+'NI-118'!S812</f>
        <v>0</v>
      </c>
      <c r="U812" s="530">
        <f>+'NI-San'!T812+'NI-Ter'!T812+'NI-Soc'!Q812+'NI-Ric'!T812+'NI-118'!T812</f>
        <v>0</v>
      </c>
      <c r="V812" s="464"/>
      <c r="W812" s="530">
        <f>+'NI-San'!V812+'NI-Ter'!V812+'NI-Soc'!S812+'NI-Ric'!V812+'NI-118'!V812</f>
        <v>0</v>
      </c>
      <c r="X812" s="530">
        <f>+'NI-San'!W812+'NI-Ter'!W812+'NI-Soc'!T812+'NI-Ric'!W812+'NI-118'!W812</f>
        <v>0</v>
      </c>
      <c r="Y812" s="291"/>
      <c r="Z812" s="675"/>
    </row>
    <row r="813" spans="2:26">
      <c r="B813" s="127" t="s">
        <v>1796</v>
      </c>
      <c r="C813" s="127" t="s">
        <v>3858</v>
      </c>
      <c r="D813" s="127"/>
      <c r="E813" s="127"/>
      <c r="F813" s="127"/>
      <c r="G813" s="127"/>
      <c r="H813" s="127"/>
      <c r="I813" s="127"/>
      <c r="J813" s="127"/>
      <c r="K813" s="181" t="s">
        <v>1797</v>
      </c>
      <c r="L813" s="125" t="s">
        <v>3218</v>
      </c>
      <c r="M813" s="530">
        <f>+'NI-San'!M813+'NI-Ter'!M813+'NI-Soc'!M813+'NI-Ric'!M813+'NI-118'!M813</f>
        <v>0</v>
      </c>
      <c r="N813" s="530">
        <f>+'NI-San'!N813+'NI-Ter'!N813+'NI-Soc'!N813+'NI-Ric'!N813+'NI-118'!N813</f>
        <v>0</v>
      </c>
      <c r="O813" s="126">
        <f t="shared" si="30"/>
        <v>0</v>
      </c>
      <c r="Q813" s="530">
        <f>+'NI-San'!Q813+'NI-Ter'!Q813+'NI-Soc'!Q813+'NI-Ric'!Q813+'NI-118'!Q813</f>
        <v>0</v>
      </c>
      <c r="R813" s="517"/>
      <c r="S813" s="265"/>
      <c r="T813" s="530">
        <f>+'NI-San'!S813+'NI-Ter'!S813+'NI-Soc'!P813+'NI-Ric'!S813+'NI-118'!S813</f>
        <v>0</v>
      </c>
      <c r="U813" s="530">
        <f>+'NI-San'!T813+'NI-Ter'!T813+'NI-Soc'!Q813+'NI-Ric'!T813+'NI-118'!T813</f>
        <v>0</v>
      </c>
      <c r="V813" s="464"/>
      <c r="W813" s="530">
        <f>+'NI-San'!V813+'NI-Ter'!V813+'NI-Soc'!S813+'NI-Ric'!V813+'NI-118'!V813</f>
        <v>0</v>
      </c>
      <c r="X813" s="530">
        <f>+'NI-San'!W813+'NI-Ter'!W813+'NI-Soc'!T813+'NI-Ric'!W813+'NI-118'!W813</f>
        <v>0</v>
      </c>
      <c r="Y813" s="291"/>
      <c r="Z813" s="675"/>
    </row>
    <row r="814" spans="2:26" ht="25.5">
      <c r="B814" s="127" t="s">
        <v>1798</v>
      </c>
      <c r="C814" s="127" t="s">
        <v>3859</v>
      </c>
      <c r="D814" s="127"/>
      <c r="E814" s="127"/>
      <c r="F814" s="127"/>
      <c r="G814" s="127"/>
      <c r="H814" s="127"/>
      <c r="I814" s="127"/>
      <c r="J814" s="127"/>
      <c r="K814" s="181" t="s">
        <v>1800</v>
      </c>
      <c r="L814" s="125" t="s">
        <v>3218</v>
      </c>
      <c r="M814" s="530">
        <f>+'NI-San'!M814+'NI-Ter'!M814+'NI-Soc'!M814+'NI-Ric'!M814+'NI-118'!M814</f>
        <v>0</v>
      </c>
      <c r="N814" s="530">
        <f>+'NI-San'!N814+'NI-Ter'!N814+'NI-Soc'!N814+'NI-Ric'!N814+'NI-118'!N814</f>
        <v>0</v>
      </c>
      <c r="O814" s="126">
        <f t="shared" si="30"/>
        <v>0</v>
      </c>
      <c r="Q814" s="530">
        <f>+'NI-San'!Q814+'NI-Ter'!Q814+'NI-Soc'!Q814+'NI-Ric'!Q814+'NI-118'!Q814</f>
        <v>0</v>
      </c>
      <c r="R814" s="517"/>
      <c r="S814" s="265"/>
      <c r="T814" s="530">
        <f>+'NI-San'!S814+'NI-Ter'!S814+'NI-Soc'!P814+'NI-Ric'!S814+'NI-118'!S814</f>
        <v>0</v>
      </c>
      <c r="U814" s="530">
        <f>+'NI-San'!T814+'NI-Ter'!T814+'NI-Soc'!Q814+'NI-Ric'!T814+'NI-118'!T814</f>
        <v>0</v>
      </c>
      <c r="V814" s="464"/>
      <c r="W814" s="530">
        <f>+'NI-San'!V814+'NI-Ter'!V814+'NI-Soc'!S814+'NI-Ric'!V814+'NI-118'!V814</f>
        <v>0</v>
      </c>
      <c r="X814" s="530">
        <f>+'NI-San'!W814+'NI-Ter'!W814+'NI-Soc'!T814+'NI-Ric'!W814+'NI-118'!W814</f>
        <v>0</v>
      </c>
      <c r="Y814" s="291"/>
      <c r="Z814" s="675"/>
    </row>
    <row r="815" spans="2:26">
      <c r="B815" s="127" t="s">
        <v>1801</v>
      </c>
      <c r="C815" s="127" t="s">
        <v>3860</v>
      </c>
      <c r="D815" s="127"/>
      <c r="E815" s="127"/>
      <c r="F815" s="127"/>
      <c r="G815" s="127"/>
      <c r="H815" s="127"/>
      <c r="I815" s="127"/>
      <c r="J815" s="127"/>
      <c r="K815" s="181" t="s">
        <v>1802</v>
      </c>
      <c r="L815" s="125" t="s">
        <v>3218</v>
      </c>
      <c r="M815" s="530">
        <f>+'NI-San'!M815+'NI-Ter'!M815+'NI-Soc'!M815+'NI-Ric'!M815+'NI-118'!M815</f>
        <v>0</v>
      </c>
      <c r="N815" s="530">
        <f>+'NI-San'!N815+'NI-Ter'!N815+'NI-Soc'!N815+'NI-Ric'!N815+'NI-118'!N815</f>
        <v>0</v>
      </c>
      <c r="O815" s="126">
        <f t="shared" si="30"/>
        <v>0</v>
      </c>
      <c r="Q815" s="530">
        <f>+'NI-San'!Q815+'NI-Ter'!Q815+'NI-Soc'!Q815+'NI-Ric'!Q815+'NI-118'!Q815</f>
        <v>0</v>
      </c>
      <c r="R815" s="517"/>
      <c r="S815" s="265"/>
      <c r="T815" s="530">
        <f>+'NI-San'!S815+'NI-Ter'!S815+'NI-Soc'!P815+'NI-Ric'!S815+'NI-118'!S815</f>
        <v>0</v>
      </c>
      <c r="U815" s="530">
        <f>+'NI-San'!T815+'NI-Ter'!T815+'NI-Soc'!Q815+'NI-Ric'!T815+'NI-118'!T815</f>
        <v>0</v>
      </c>
      <c r="V815" s="464"/>
      <c r="W815" s="530">
        <f>+'NI-San'!V815+'NI-Ter'!V815+'NI-Soc'!S815+'NI-Ric'!V815+'NI-118'!V815</f>
        <v>0</v>
      </c>
      <c r="X815" s="530">
        <f>+'NI-San'!W815+'NI-Ter'!W815+'NI-Soc'!T815+'NI-Ric'!W815+'NI-118'!W815</f>
        <v>0</v>
      </c>
      <c r="Y815" s="291"/>
      <c r="Z815" s="675"/>
    </row>
    <row r="816" spans="2:26" hidden="1">
      <c r="B816" s="127" t="s">
        <v>1803</v>
      </c>
      <c r="C816" s="127" t="str">
        <f>MID(B816,1,1)&amp;MID(B816,3,2)&amp;MID(B816,6,2)&amp;MID(B816,9,2)&amp;MID(B816,12,3)&amp;MID(B816,16,3)&amp;MID(B816,20,2)&amp;MID(B816,23,3)</f>
        <v>420102002002025000</v>
      </c>
      <c r="D816" s="127"/>
      <c r="E816" s="127"/>
      <c r="F816" s="127"/>
      <c r="G816" s="127"/>
      <c r="H816" s="127"/>
      <c r="I816" s="127"/>
      <c r="J816" s="127"/>
      <c r="K816" s="304" t="s">
        <v>1805</v>
      </c>
      <c r="L816" s="125" t="s">
        <v>3218</v>
      </c>
      <c r="M816" s="825"/>
      <c r="N816" s="825"/>
      <c r="O816" s="827"/>
      <c r="Q816" s="825"/>
      <c r="R816" s="517"/>
      <c r="S816" s="265"/>
      <c r="T816" s="530">
        <f>+'NI-San'!S816+'NI-Ter'!S816+'NI-Soc'!P816+'NI-Ric'!S816+'NI-118'!S816</f>
        <v>0</v>
      </c>
      <c r="U816" s="530">
        <f>+'NI-San'!T816+'NI-Ter'!T816+'NI-Soc'!Q816+'NI-Ric'!T816+'NI-118'!T816</f>
        <v>0</v>
      </c>
      <c r="V816" s="464"/>
      <c r="W816" s="530">
        <f>+'NI-San'!V816+'NI-Ter'!V816+'NI-Soc'!S816+'NI-Ric'!V816+'NI-118'!V816</f>
        <v>0</v>
      </c>
      <c r="X816" s="530">
        <f>+'NI-San'!W816+'NI-Ter'!W816+'NI-Soc'!T816+'NI-Ric'!W816+'NI-118'!W816</f>
        <v>0</v>
      </c>
      <c r="Y816" s="291"/>
      <c r="Z816" s="675"/>
    </row>
    <row r="817" spans="2:26">
      <c r="B817" s="127" t="s">
        <v>1806</v>
      </c>
      <c r="C817" s="127" t="s">
        <v>3861</v>
      </c>
      <c r="D817" s="127"/>
      <c r="E817" s="127"/>
      <c r="F817" s="127"/>
      <c r="G817" s="127"/>
      <c r="H817" s="127"/>
      <c r="I817" s="127"/>
      <c r="J817" s="127"/>
      <c r="K817" s="181" t="s">
        <v>1808</v>
      </c>
      <c r="L817" s="125" t="s">
        <v>3218</v>
      </c>
      <c r="M817" s="530">
        <f>+'NI-San'!M817+'NI-Ter'!M817+'NI-Soc'!M817+'NI-Ric'!M817+'NI-118'!M817</f>
        <v>83</v>
      </c>
      <c r="N817" s="530">
        <f>+'NI-San'!N817+'NI-Ter'!N817+'NI-Soc'!N817+'NI-Ric'!N817+'NI-118'!N817</f>
        <v>70</v>
      </c>
      <c r="O817" s="126">
        <f t="shared" si="30"/>
        <v>-13</v>
      </c>
      <c r="Q817" s="530">
        <f>+'NI-San'!Q817+'NI-Ter'!Q817+'NI-Soc'!Q817+'NI-Ric'!Q817+'NI-118'!Q817</f>
        <v>0</v>
      </c>
      <c r="R817" s="517"/>
      <c r="S817" s="265"/>
      <c r="T817" s="530">
        <f>+'NI-San'!S817+'NI-Ter'!S817+'NI-Soc'!P817+'NI-Ric'!S817+'NI-118'!S817</f>
        <v>0</v>
      </c>
      <c r="U817" s="530">
        <f>+'NI-San'!T817+'NI-Ter'!T817+'NI-Soc'!Q817+'NI-Ric'!T817+'NI-118'!T817</f>
        <v>0</v>
      </c>
      <c r="V817" s="464"/>
      <c r="W817" s="530">
        <f>+'NI-San'!V817+'NI-Ter'!V817+'NI-Soc'!S817+'NI-Ric'!V817+'NI-118'!V817</f>
        <v>0</v>
      </c>
      <c r="X817" s="530">
        <f>+'NI-San'!W817+'NI-Ter'!W817+'NI-Soc'!T817+'NI-Ric'!W817+'NI-118'!W817</f>
        <v>0</v>
      </c>
      <c r="Y817" s="291"/>
      <c r="Z817" s="675"/>
    </row>
    <row r="818" spans="2:26">
      <c r="B818" s="127" t="s">
        <v>1809</v>
      </c>
      <c r="C818" s="127" t="s">
        <v>3862</v>
      </c>
      <c r="D818" s="127"/>
      <c r="E818" s="127"/>
      <c r="F818" s="127"/>
      <c r="G818" s="127"/>
      <c r="H818" s="127"/>
      <c r="I818" s="127"/>
      <c r="J818" s="127"/>
      <c r="K818" s="181" t="s">
        <v>1810</v>
      </c>
      <c r="L818" s="125" t="s">
        <v>3218</v>
      </c>
      <c r="M818" s="530">
        <f>+'NI-San'!M818+'NI-Ter'!M818+'NI-Soc'!M818+'NI-Ric'!M818+'NI-118'!M818</f>
        <v>0</v>
      </c>
      <c r="N818" s="530">
        <f>+'NI-San'!N818+'NI-Ter'!N818+'NI-Soc'!N818+'NI-Ric'!N818+'NI-118'!N818</f>
        <v>0</v>
      </c>
      <c r="O818" s="126">
        <f t="shared" si="30"/>
        <v>0</v>
      </c>
      <c r="Q818" s="530">
        <f>+'NI-San'!Q818+'NI-Ter'!Q818+'NI-Soc'!Q818+'NI-Ric'!Q818+'NI-118'!Q818</f>
        <v>34</v>
      </c>
      <c r="R818" s="517"/>
      <c r="S818" s="265"/>
      <c r="T818" s="530">
        <f>+'NI-San'!S818+'NI-Ter'!S818+'NI-Soc'!P818+'NI-Ric'!S818+'NI-118'!S818</f>
        <v>0</v>
      </c>
      <c r="U818" s="530">
        <f>+'NI-San'!T818+'NI-Ter'!T818+'NI-Soc'!Q818+'NI-Ric'!T818+'NI-118'!T818</f>
        <v>0</v>
      </c>
      <c r="V818" s="464"/>
      <c r="W818" s="530">
        <f>+'NI-San'!V818+'NI-Ter'!V818+'NI-Soc'!S818+'NI-Ric'!V818+'NI-118'!V818</f>
        <v>0</v>
      </c>
      <c r="X818" s="530">
        <f>+'NI-San'!W818+'NI-Ter'!W818+'NI-Soc'!T818+'NI-Ric'!W818+'NI-118'!W818</f>
        <v>0</v>
      </c>
      <c r="Y818" s="291"/>
      <c r="Z818" s="675"/>
    </row>
    <row r="819" spans="2:26" ht="25.5">
      <c r="B819" s="127" t="s">
        <v>1811</v>
      </c>
      <c r="C819" s="127" t="s">
        <v>3863</v>
      </c>
      <c r="D819" s="127"/>
      <c r="E819" s="127"/>
      <c r="F819" s="127"/>
      <c r="G819" s="127"/>
      <c r="H819" s="127"/>
      <c r="I819" s="127"/>
      <c r="J819" s="127"/>
      <c r="K819" s="181" t="s">
        <v>1813</v>
      </c>
      <c r="L819" s="125" t="s">
        <v>3218</v>
      </c>
      <c r="M819" s="530">
        <f>+'NI-San'!M819+'NI-Ter'!M819+'NI-Soc'!M819+'NI-Ric'!M819+'NI-118'!M819</f>
        <v>21</v>
      </c>
      <c r="N819" s="530">
        <f>+'NI-San'!N819+'NI-Ter'!N819+'NI-Soc'!N819+'NI-Ric'!N819+'NI-118'!N819</f>
        <v>35</v>
      </c>
      <c r="O819" s="126">
        <f t="shared" si="30"/>
        <v>14</v>
      </c>
      <c r="Q819" s="530">
        <f>+'NI-San'!Q819+'NI-Ter'!Q819+'NI-Soc'!Q819+'NI-Ric'!Q819+'NI-118'!Q819</f>
        <v>0</v>
      </c>
      <c r="R819" s="517"/>
      <c r="S819" s="265"/>
      <c r="T819" s="530">
        <f>+'NI-San'!S819+'NI-Ter'!S819+'NI-Soc'!P819+'NI-Ric'!S819+'NI-118'!S819</f>
        <v>16</v>
      </c>
      <c r="U819" s="530">
        <f>+'NI-San'!T819+'NI-Ter'!T819+'NI-Soc'!Q819+'NI-Ric'!T819+'NI-118'!T819</f>
        <v>0</v>
      </c>
      <c r="V819" s="464"/>
      <c r="W819" s="530">
        <f>+'NI-San'!V819+'NI-Ter'!V819+'NI-Soc'!S819+'NI-Ric'!V819+'NI-118'!V819</f>
        <v>0</v>
      </c>
      <c r="X819" s="530">
        <f>+'NI-San'!W819+'NI-Ter'!W819+'NI-Soc'!T819+'NI-Ric'!W819+'NI-118'!W819</f>
        <v>0</v>
      </c>
      <c r="Y819" s="291"/>
      <c r="Z819" s="675"/>
    </row>
    <row r="820" spans="2:26">
      <c r="B820" s="127" t="s">
        <v>1814</v>
      </c>
      <c r="C820" s="127" t="s">
        <v>3864</v>
      </c>
      <c r="D820" s="127"/>
      <c r="E820" s="127"/>
      <c r="F820" s="127"/>
      <c r="G820" s="127"/>
      <c r="H820" s="127"/>
      <c r="I820" s="127"/>
      <c r="J820" s="127"/>
      <c r="K820" s="304" t="s">
        <v>1815</v>
      </c>
      <c r="L820" s="125" t="s">
        <v>3218</v>
      </c>
      <c r="M820" s="530">
        <f>+'NI-San'!M820+'NI-Ter'!M820+'NI-Soc'!M820+'NI-Ric'!M820+'NI-118'!M820</f>
        <v>0</v>
      </c>
      <c r="N820" s="530">
        <f>+'NI-San'!N820+'NI-Ter'!N820+'NI-Soc'!N820+'NI-Ric'!N820+'NI-118'!N820</f>
        <v>0</v>
      </c>
      <c r="O820" s="126">
        <f t="shared" si="30"/>
        <v>0</v>
      </c>
      <c r="Q820" s="530">
        <f>+'NI-San'!Q820+'NI-Ter'!Q820+'NI-Soc'!Q820+'NI-Ric'!Q820+'NI-118'!Q820</f>
        <v>0</v>
      </c>
      <c r="R820" s="517"/>
      <c r="S820" s="265"/>
      <c r="T820" s="530">
        <f>+'NI-San'!S820+'NI-Ter'!S820+'NI-Soc'!P820+'NI-Ric'!S820+'NI-118'!S820</f>
        <v>0</v>
      </c>
      <c r="U820" s="530">
        <f>+'NI-San'!T820+'NI-Ter'!T820+'NI-Soc'!Q820+'NI-Ric'!T820+'NI-118'!T820</f>
        <v>0</v>
      </c>
      <c r="V820" s="464"/>
      <c r="W820" s="530">
        <f>+'NI-San'!V820+'NI-Ter'!V820+'NI-Soc'!S820+'NI-Ric'!V820+'NI-118'!V820</f>
        <v>0</v>
      </c>
      <c r="X820" s="530">
        <f>+'NI-San'!W820+'NI-Ter'!W820+'NI-Soc'!T820+'NI-Ric'!W820+'NI-118'!W820</f>
        <v>0</v>
      </c>
      <c r="Y820" s="291"/>
      <c r="Z820" s="675"/>
    </row>
    <row r="821" spans="2:26" ht="38.25">
      <c r="B821" s="127" t="s">
        <v>1816</v>
      </c>
      <c r="C821" s="127" t="s">
        <v>3865</v>
      </c>
      <c r="D821" s="127"/>
      <c r="E821" s="127"/>
      <c r="F821" s="127"/>
      <c r="G821" s="127"/>
      <c r="H821" s="127"/>
      <c r="I821" s="127"/>
      <c r="J821" s="127"/>
      <c r="K821" s="304" t="s">
        <v>1818</v>
      </c>
      <c r="L821" s="125" t="s">
        <v>3218</v>
      </c>
      <c r="M821" s="530">
        <f>+'NI-San'!M821+'NI-Ter'!M821+'NI-Soc'!M821+'NI-Ric'!M821+'NI-118'!M821</f>
        <v>0</v>
      </c>
      <c r="N821" s="530">
        <f>+'NI-San'!N821+'NI-Ter'!N821+'NI-Soc'!N821+'NI-Ric'!N821+'NI-118'!N821</f>
        <v>0</v>
      </c>
      <c r="O821" s="126">
        <f t="shared" si="30"/>
        <v>0</v>
      </c>
      <c r="Q821" s="530">
        <f>+'NI-San'!Q821+'NI-Ter'!Q821+'NI-Soc'!Q821+'NI-Ric'!Q821+'NI-118'!Q821</f>
        <v>0</v>
      </c>
      <c r="R821" s="517"/>
      <c r="S821" s="265"/>
      <c r="T821" s="530">
        <f>+'NI-San'!S821+'NI-Ter'!S821+'NI-Soc'!P821+'NI-Ric'!S821+'NI-118'!S821</f>
        <v>0</v>
      </c>
      <c r="U821" s="530">
        <f>+'NI-San'!T821+'NI-Ter'!T821+'NI-Soc'!Q821+'NI-Ric'!T821+'NI-118'!T821</f>
        <v>0</v>
      </c>
      <c r="V821" s="464"/>
      <c r="W821" s="530">
        <f>+'NI-San'!V821+'NI-Ter'!V821+'NI-Soc'!S821+'NI-Ric'!V821+'NI-118'!V821</f>
        <v>0</v>
      </c>
      <c r="X821" s="530">
        <f>+'NI-San'!W821+'NI-Ter'!W821+'NI-Soc'!T821+'NI-Ric'!W821+'NI-118'!W821</f>
        <v>0</v>
      </c>
      <c r="Y821" s="291"/>
      <c r="Z821" s="675"/>
    </row>
    <row r="822" spans="2:26" ht="38.25">
      <c r="B822" s="127" t="s">
        <v>1821</v>
      </c>
      <c r="C822" s="127" t="s">
        <v>3866</v>
      </c>
      <c r="D822" s="127"/>
      <c r="E822" s="127"/>
      <c r="F822" s="127"/>
      <c r="G822" s="127"/>
      <c r="H822" s="127"/>
      <c r="I822" s="127"/>
      <c r="J822" s="127"/>
      <c r="K822" s="304" t="s">
        <v>1823</v>
      </c>
      <c r="L822" s="125" t="s">
        <v>3218</v>
      </c>
      <c r="M822" s="530">
        <f>+'NI-San'!M822+'NI-Ter'!M822+'NI-Soc'!M822+'NI-Ric'!M822+'NI-118'!M822</f>
        <v>0</v>
      </c>
      <c r="N822" s="530">
        <f>+'NI-San'!N822+'NI-Ter'!N822+'NI-Soc'!N822+'NI-Ric'!N822+'NI-118'!N822</f>
        <v>0</v>
      </c>
      <c r="O822" s="126">
        <f t="shared" si="30"/>
        <v>0</v>
      </c>
      <c r="Q822" s="530">
        <f>+'NI-San'!Q822+'NI-Ter'!Q822+'NI-Soc'!Q822+'NI-Ric'!Q822+'NI-118'!Q822</f>
        <v>0</v>
      </c>
      <c r="R822" s="517"/>
      <c r="S822" s="265"/>
      <c r="T822" s="530">
        <f>+'NI-San'!S822+'NI-Ter'!S822+'NI-Soc'!P822+'NI-Ric'!S822+'NI-118'!S822</f>
        <v>0</v>
      </c>
      <c r="U822" s="530">
        <f>+'NI-San'!T822+'NI-Ter'!T822+'NI-Soc'!Q822+'NI-Ric'!T822+'NI-118'!T822</f>
        <v>0</v>
      </c>
      <c r="V822" s="464"/>
      <c r="W822" s="530">
        <f>+'NI-San'!V822+'NI-Ter'!V822+'NI-Soc'!S822+'NI-Ric'!V822+'NI-118'!V822</f>
        <v>0</v>
      </c>
      <c r="X822" s="530">
        <f>+'NI-San'!W822+'NI-Ter'!W822+'NI-Soc'!T822+'NI-Ric'!W822+'NI-118'!W822</f>
        <v>0</v>
      </c>
      <c r="Y822" s="291"/>
      <c r="Z822" s="675"/>
    </row>
    <row r="823" spans="2:26" ht="25.5">
      <c r="B823" s="127" t="s">
        <v>1824</v>
      </c>
      <c r="C823" s="127" t="s">
        <v>3867</v>
      </c>
      <c r="D823" s="127"/>
      <c r="E823" s="127"/>
      <c r="F823" s="127"/>
      <c r="G823" s="127"/>
      <c r="H823" s="127"/>
      <c r="I823" s="127"/>
      <c r="J823" s="127"/>
      <c r="K823" s="181" t="s">
        <v>1825</v>
      </c>
      <c r="L823" s="125" t="s">
        <v>3218</v>
      </c>
      <c r="M823" s="530">
        <f>+'NI-San'!M823+'NI-Ter'!M823+'NI-Soc'!M823+'NI-Ric'!M823+'NI-118'!M823</f>
        <v>0</v>
      </c>
      <c r="N823" s="530">
        <f>+'NI-San'!N823+'NI-Ter'!N823+'NI-Soc'!N823+'NI-Ric'!N823+'NI-118'!N823</f>
        <v>0</v>
      </c>
      <c r="O823" s="126">
        <f t="shared" si="30"/>
        <v>0</v>
      </c>
      <c r="Q823" s="530">
        <f>+'NI-San'!Q823+'NI-Ter'!Q823+'NI-Soc'!Q823+'NI-Ric'!Q823+'NI-118'!Q823</f>
        <v>0</v>
      </c>
      <c r="R823" s="517"/>
      <c r="S823" s="265"/>
      <c r="T823" s="530">
        <f>+'NI-San'!S823+'NI-Ter'!S823+'NI-Soc'!P823+'NI-Ric'!S823+'NI-118'!S823</f>
        <v>0</v>
      </c>
      <c r="U823" s="530">
        <f>+'NI-San'!T823+'NI-Ter'!T823+'NI-Soc'!Q823+'NI-Ric'!T823+'NI-118'!T823</f>
        <v>0</v>
      </c>
      <c r="V823" s="464"/>
      <c r="W823" s="530">
        <f>+'NI-San'!V823+'NI-Ter'!V823+'NI-Soc'!S823+'NI-Ric'!V823+'NI-118'!V823</f>
        <v>0</v>
      </c>
      <c r="X823" s="530">
        <f>+'NI-San'!W823+'NI-Ter'!W823+'NI-Soc'!T823+'NI-Ric'!W823+'NI-118'!W823</f>
        <v>0</v>
      </c>
      <c r="Y823" s="291"/>
      <c r="Z823" s="675"/>
    </row>
    <row r="824" spans="2:26" ht="25.5">
      <c r="B824" s="127" t="s">
        <v>1826</v>
      </c>
      <c r="C824" s="127" t="s">
        <v>3868</v>
      </c>
      <c r="D824" s="127"/>
      <c r="E824" s="127"/>
      <c r="F824" s="127"/>
      <c r="G824" s="127"/>
      <c r="H824" s="127"/>
      <c r="I824" s="127"/>
      <c r="J824" s="127"/>
      <c r="K824" s="181" t="s">
        <v>1828</v>
      </c>
      <c r="L824" s="125" t="s">
        <v>3218</v>
      </c>
      <c r="M824" s="530">
        <f>+'NI-San'!M824+'NI-Ter'!M824+'NI-Soc'!M824+'NI-Ric'!M824+'NI-118'!M824</f>
        <v>0</v>
      </c>
      <c r="N824" s="530">
        <f>+'NI-San'!N824+'NI-Ter'!N824+'NI-Soc'!N824+'NI-Ric'!N824+'NI-118'!N824</f>
        <v>0</v>
      </c>
      <c r="O824" s="126">
        <f t="shared" si="30"/>
        <v>0</v>
      </c>
      <c r="Q824" s="530">
        <f>+'NI-San'!Q824+'NI-Ter'!Q824+'NI-Soc'!Q824+'NI-Ric'!Q824+'NI-118'!Q824</f>
        <v>0</v>
      </c>
      <c r="R824" s="517"/>
      <c r="S824" s="265"/>
      <c r="T824" s="530">
        <f>+'NI-San'!S824+'NI-Ter'!S824+'NI-Soc'!P824+'NI-Ric'!S824+'NI-118'!S824</f>
        <v>0</v>
      </c>
      <c r="U824" s="530">
        <f>+'NI-San'!T824+'NI-Ter'!T824+'NI-Soc'!Q824+'NI-Ric'!T824+'NI-118'!T824</f>
        <v>0</v>
      </c>
      <c r="V824" s="464"/>
      <c r="W824" s="530">
        <f>+'NI-San'!V824+'NI-Ter'!V824+'NI-Soc'!S824+'NI-Ric'!V824+'NI-118'!V824</f>
        <v>0</v>
      </c>
      <c r="X824" s="530">
        <f>+'NI-San'!W824+'NI-Ter'!W824+'NI-Soc'!T824+'NI-Ric'!W824+'NI-118'!W824</f>
        <v>0</v>
      </c>
      <c r="Y824" s="291"/>
      <c r="Z824" s="675"/>
    </row>
    <row r="825" spans="2:26" ht="25.5">
      <c r="B825" s="127" t="s">
        <v>1829</v>
      </c>
      <c r="C825" s="127" t="s">
        <v>3869</v>
      </c>
      <c r="D825" s="127"/>
      <c r="E825" s="127"/>
      <c r="F825" s="123"/>
      <c r="G825" s="123"/>
      <c r="H825" s="123"/>
      <c r="I825" s="127"/>
      <c r="J825" s="127"/>
      <c r="K825" s="181" t="s">
        <v>1830</v>
      </c>
      <c r="L825" s="125" t="s">
        <v>3218</v>
      </c>
      <c r="M825" s="530">
        <f>+'NI-San'!M825+'NI-Ter'!M825+'NI-Soc'!M825+'NI-Ric'!M825+'NI-118'!M825</f>
        <v>0</v>
      </c>
      <c r="N825" s="530">
        <f>+'NI-San'!N825+'NI-Ter'!N825+'NI-Soc'!N825+'NI-Ric'!N825+'NI-118'!N825</f>
        <v>0</v>
      </c>
      <c r="O825" s="126">
        <f t="shared" si="30"/>
        <v>0</v>
      </c>
      <c r="Q825" s="530">
        <f>+'NI-San'!Q825+'NI-Ter'!Q825+'NI-Soc'!Q825+'NI-Ric'!Q825+'NI-118'!Q825</f>
        <v>0</v>
      </c>
      <c r="R825" s="517"/>
      <c r="S825" s="265"/>
      <c r="T825" s="530">
        <f>+'NI-San'!S825+'NI-Ter'!S825+'NI-Soc'!P825+'NI-Ric'!S825+'NI-118'!S825</f>
        <v>0</v>
      </c>
      <c r="U825" s="530">
        <f>+'NI-San'!T825+'NI-Ter'!T825+'NI-Soc'!Q825+'NI-Ric'!T825+'NI-118'!T825</f>
        <v>0</v>
      </c>
      <c r="V825" s="464"/>
      <c r="W825" s="530">
        <f>+'NI-San'!V825+'NI-Ter'!V825+'NI-Soc'!S825+'NI-Ric'!V825+'NI-118'!V825</f>
        <v>0</v>
      </c>
      <c r="X825" s="530">
        <f>+'NI-San'!W825+'NI-Ter'!W825+'NI-Soc'!T825+'NI-Ric'!W825+'NI-118'!W825</f>
        <v>0</v>
      </c>
      <c r="Y825" s="291"/>
      <c r="Z825" s="675"/>
    </row>
    <row r="826" spans="2:26" ht="16.5" thickBot="1">
      <c r="B826" s="91"/>
      <c r="C826" s="91"/>
      <c r="D826" s="91"/>
      <c r="E826" s="91"/>
      <c r="F826" s="91"/>
      <c r="G826" s="91"/>
      <c r="H826" s="91"/>
      <c r="I826" s="91"/>
      <c r="J826" s="91"/>
      <c r="K826" s="303"/>
      <c r="L826" s="134"/>
      <c r="M826" s="133"/>
      <c r="N826" s="133"/>
      <c r="O826" s="133"/>
      <c r="Q826" s="133"/>
      <c r="R826" s="192"/>
      <c r="S826" s="265"/>
      <c r="T826" s="133"/>
      <c r="U826" s="133"/>
      <c r="W826" s="133"/>
      <c r="X826" s="133"/>
      <c r="Y826" s="291"/>
      <c r="Z826" s="192"/>
    </row>
    <row r="827" spans="2:26" ht="17.25" thickTop="1" thickBot="1">
      <c r="B827" s="110" t="s">
        <v>1831</v>
      </c>
      <c r="C827" s="242" t="s">
        <v>3870</v>
      </c>
      <c r="D827" s="243"/>
      <c r="E827" s="243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61</v>
      </c>
      <c r="N827" s="115">
        <f>SUM(N830:N834)</f>
        <v>67</v>
      </c>
      <c r="O827" s="116">
        <f>+N827-M827</f>
        <v>6</v>
      </c>
      <c r="Q827" s="115">
        <f>SUM(Q830:Q834)</f>
        <v>34</v>
      </c>
      <c r="R827" s="516"/>
      <c r="S827" s="265"/>
      <c r="T827" s="115">
        <f>SUM(T830:T834)</f>
        <v>5</v>
      </c>
      <c r="U827" s="115">
        <f>SUM(U830:U834)</f>
        <v>0</v>
      </c>
      <c r="W827" s="115">
        <f>SUM(W830:W834)</f>
        <v>0</v>
      </c>
      <c r="X827" s="115">
        <f>SUM(X830:X834)</f>
        <v>0</v>
      </c>
      <c r="Y827" s="291"/>
      <c r="Z827" s="519"/>
    </row>
    <row r="828" spans="2:26" ht="17.25" thickTop="1" thickBot="1">
      <c r="B828" s="91"/>
      <c r="C828" s="91"/>
      <c r="D828" s="91"/>
      <c r="E828" s="91"/>
      <c r="F828" s="91"/>
      <c r="G828" s="91"/>
      <c r="H828" s="91"/>
      <c r="I828" s="91"/>
      <c r="J828" s="91"/>
      <c r="K828" s="303"/>
      <c r="L828" s="134"/>
      <c r="M828" s="133"/>
      <c r="N828" s="133"/>
      <c r="O828" s="133"/>
      <c r="Q828" s="133"/>
      <c r="R828" s="192"/>
      <c r="S828" s="265"/>
      <c r="T828" s="133"/>
      <c r="U828" s="133"/>
      <c r="W828" s="133"/>
      <c r="X828" s="133"/>
      <c r="Y828" s="291"/>
      <c r="Z828" s="192"/>
    </row>
    <row r="829" spans="2:26" ht="39.950000000000003" customHeight="1" thickBot="1">
      <c r="B829" s="102" t="s">
        <v>3221</v>
      </c>
      <c r="C829" s="245" t="s">
        <v>48</v>
      </c>
      <c r="D829" s="245"/>
      <c r="E829" s="245"/>
      <c r="F829" s="246"/>
      <c r="G829" s="246"/>
      <c r="H829" s="246"/>
      <c r="I829" s="246"/>
      <c r="J829" s="246"/>
      <c r="K829" s="302" t="s">
        <v>3222</v>
      </c>
      <c r="L829" s="135"/>
      <c r="M829" s="328" t="str">
        <f>+M$10</f>
        <v>Valore netto al 31/12/2017</v>
      </c>
      <c r="N829" s="328" t="str">
        <f>+N$10</f>
        <v>Valore netto al 31/12/2018</v>
      </c>
      <c r="O829" s="1149" t="str">
        <f>+O$10</f>
        <v>Variazione</v>
      </c>
      <c r="P829" s="1148"/>
      <c r="Q829" s="328" t="str">
        <f>+Q$10</f>
        <v>Prechiusura al ° trimestre 2018</v>
      </c>
      <c r="R829" s="525"/>
      <c r="S829" s="265"/>
      <c r="T829" s="1145" t="str">
        <f>T$330</f>
        <v>Costi da utilizzo contributi 2018</v>
      </c>
      <c r="U829" s="1143" t="str">
        <f>U$330</f>
        <v>Costi da utilizzo contributi DI CUI SOCIO-SAN</v>
      </c>
      <c r="V829" s="1144"/>
      <c r="W829" s="1142" t="str">
        <f>W$330</f>
        <v>Costi da contributi 2018</v>
      </c>
      <c r="X829" s="1143" t="str">
        <f>X$330</f>
        <v>Costi da contributi DI CUI SOCIO-SAN</v>
      </c>
      <c r="Y829" s="291"/>
      <c r="Z829" s="679"/>
    </row>
    <row r="830" spans="2:26">
      <c r="B830" s="127" t="s">
        <v>1833</v>
      </c>
      <c r="C830" s="127" t="s">
        <v>3871</v>
      </c>
      <c r="D830" s="127"/>
      <c r="E830" s="127"/>
      <c r="F830" s="127"/>
      <c r="G830" s="127"/>
      <c r="H830" s="127"/>
      <c r="I830" s="127"/>
      <c r="J830" s="127"/>
      <c r="K830" s="304" t="s">
        <v>1836</v>
      </c>
      <c r="L830" s="125" t="s">
        <v>3218</v>
      </c>
      <c r="M830" s="530">
        <f>+'NI-San'!M830+'NI-Ter'!M830+'NI-Soc'!M830+'NI-Ric'!M830+'NI-118'!M830</f>
        <v>3</v>
      </c>
      <c r="N830" s="530">
        <f>+'NI-San'!N830+'NI-Ter'!N830+'NI-Soc'!N830+'NI-Ric'!N830+'NI-118'!N830</f>
        <v>2</v>
      </c>
      <c r="O830" s="126">
        <f>+N830-M830</f>
        <v>-1</v>
      </c>
      <c r="Q830" s="530">
        <f>+'NI-San'!Q830+'NI-Ter'!Q830+'NI-Soc'!Q830+'NI-Ric'!Q830+'NI-118'!Q830</f>
        <v>34</v>
      </c>
      <c r="R830" s="517"/>
      <c r="S830" s="265"/>
      <c r="T830" s="530">
        <f>+'NI-San'!S830+'NI-Ter'!S830+'NI-Soc'!P830+'NI-Ric'!S830+'NI-118'!S830</f>
        <v>0</v>
      </c>
      <c r="U830" s="530">
        <f>+'NI-San'!T830+'NI-Ter'!T830+'NI-Soc'!Q830+'NI-Ric'!T830+'NI-118'!T830</f>
        <v>0</v>
      </c>
      <c r="V830" s="464"/>
      <c r="W830" s="530">
        <f>+'NI-San'!V830+'NI-Ter'!V830+'NI-Soc'!S830+'NI-Ric'!V830+'NI-118'!V830</f>
        <v>0</v>
      </c>
      <c r="X830" s="530">
        <f>+'NI-San'!W830+'NI-Ter'!W830+'NI-Soc'!T830+'NI-Ric'!W830+'NI-118'!W830</f>
        <v>0</v>
      </c>
      <c r="Y830" s="291"/>
      <c r="Z830" s="675"/>
    </row>
    <row r="831" spans="2:26">
      <c r="B831" s="127" t="s">
        <v>1839</v>
      </c>
      <c r="C831" s="127" t="s">
        <v>3872</v>
      </c>
      <c r="D831" s="127"/>
      <c r="E831" s="127"/>
      <c r="F831" s="127"/>
      <c r="G831" s="127"/>
      <c r="H831" s="127"/>
      <c r="I831" s="127"/>
      <c r="J831" s="127"/>
      <c r="K831" s="304" t="s">
        <v>1840</v>
      </c>
      <c r="L831" s="125" t="s">
        <v>3218</v>
      </c>
      <c r="M831" s="530">
        <f>+'NI-San'!M831+'NI-Ter'!M831+'NI-Soc'!M831+'NI-Ric'!M831+'NI-118'!M831</f>
        <v>0</v>
      </c>
      <c r="N831" s="530">
        <f>+'NI-San'!N831+'NI-Ter'!N831+'NI-Soc'!N831+'NI-Ric'!N831+'NI-118'!N831</f>
        <v>0</v>
      </c>
      <c r="O831" s="126">
        <f>+N831-M831</f>
        <v>0</v>
      </c>
      <c r="Q831" s="530">
        <f>+'NI-San'!Q831+'NI-Ter'!Q831+'NI-Soc'!Q831+'NI-Ric'!Q831+'NI-118'!Q831</f>
        <v>0</v>
      </c>
      <c r="R831" s="517"/>
      <c r="S831" s="265"/>
      <c r="T831" s="530">
        <f>+'NI-San'!S831+'NI-Ter'!S831+'NI-Soc'!P831+'NI-Ric'!S831+'NI-118'!S831</f>
        <v>0</v>
      </c>
      <c r="U831" s="530">
        <f>+'NI-San'!T831+'NI-Ter'!T831+'NI-Soc'!Q831+'NI-Ric'!T831+'NI-118'!T831</f>
        <v>0</v>
      </c>
      <c r="V831" s="464"/>
      <c r="W831" s="530">
        <f>+'NI-San'!V831+'NI-Ter'!V831+'NI-Soc'!S831+'NI-Ric'!V831+'NI-118'!V831</f>
        <v>0</v>
      </c>
      <c r="X831" s="530">
        <f>+'NI-San'!W831+'NI-Ter'!W831+'NI-Soc'!T831+'NI-Ric'!W831+'NI-118'!W831</f>
        <v>0</v>
      </c>
      <c r="Y831" s="291"/>
      <c r="Z831" s="675"/>
    </row>
    <row r="832" spans="2:26">
      <c r="B832" s="127" t="s">
        <v>1841</v>
      </c>
      <c r="C832" s="127" t="s">
        <v>3873</v>
      </c>
      <c r="D832" s="127"/>
      <c r="E832" s="127"/>
      <c r="F832" s="127"/>
      <c r="G832" s="127"/>
      <c r="H832" s="127"/>
      <c r="I832" s="127"/>
      <c r="J832" s="127"/>
      <c r="K832" s="314" t="s">
        <v>1843</v>
      </c>
      <c r="L832" s="125" t="s">
        <v>3218</v>
      </c>
      <c r="M832" s="530">
        <f>+'NI-San'!M832+'NI-Ter'!M832+'NI-Soc'!M832+'NI-Ric'!M832+'NI-118'!M832</f>
        <v>16</v>
      </c>
      <c r="N832" s="530">
        <f>+'NI-San'!N832+'NI-Ter'!N832+'NI-Soc'!N832+'NI-Ric'!N832+'NI-118'!N832</f>
        <v>18</v>
      </c>
      <c r="O832" s="126">
        <f>+N832-M832</f>
        <v>2</v>
      </c>
      <c r="Q832" s="530">
        <f>+'NI-San'!Q832+'NI-Ter'!Q832+'NI-Soc'!Q832+'NI-Ric'!Q832+'NI-118'!Q832</f>
        <v>0</v>
      </c>
      <c r="R832" s="517"/>
      <c r="S832" s="265"/>
      <c r="T832" s="530">
        <f>+'NI-San'!S832+'NI-Ter'!S832+'NI-Soc'!P832+'NI-Ric'!S832+'NI-118'!S832</f>
        <v>0</v>
      </c>
      <c r="U832" s="530">
        <f>+'NI-San'!T832+'NI-Ter'!T832+'NI-Soc'!Q832+'NI-Ric'!T832+'NI-118'!T832</f>
        <v>0</v>
      </c>
      <c r="V832" s="464"/>
      <c r="W832" s="530">
        <f>+'NI-San'!V832+'NI-Ter'!V832+'NI-Soc'!S832+'NI-Ric'!V832+'NI-118'!V832</f>
        <v>0</v>
      </c>
      <c r="X832" s="530">
        <f>+'NI-San'!W832+'NI-Ter'!W832+'NI-Soc'!T832+'NI-Ric'!W832+'NI-118'!W832</f>
        <v>0</v>
      </c>
      <c r="Y832" s="291"/>
      <c r="Z832" s="675"/>
    </row>
    <row r="833" spans="2:26">
      <c r="B833" s="127" t="s">
        <v>1844</v>
      </c>
      <c r="C833" s="127" t="s">
        <v>3874</v>
      </c>
      <c r="D833" s="127"/>
      <c r="E833" s="127"/>
      <c r="F833" s="127"/>
      <c r="G833" s="127"/>
      <c r="H833" s="127"/>
      <c r="I833" s="127"/>
      <c r="J833" s="127"/>
      <c r="K833" s="314" t="s">
        <v>1845</v>
      </c>
      <c r="L833" s="125" t="s">
        <v>3218</v>
      </c>
      <c r="M833" s="530">
        <f>+'NI-San'!M833+'NI-Ter'!M833+'NI-Soc'!M833+'NI-Ric'!M833+'NI-118'!M833</f>
        <v>42</v>
      </c>
      <c r="N833" s="530">
        <f>+'NI-San'!N833+'NI-Ter'!N833+'NI-Soc'!N833+'NI-Ric'!N833+'NI-118'!N833</f>
        <v>47</v>
      </c>
      <c r="O833" s="126">
        <f>+N833-M833</f>
        <v>5</v>
      </c>
      <c r="Q833" s="530">
        <f>+'NI-San'!Q833+'NI-Ter'!Q833+'NI-Soc'!Q833+'NI-Ric'!Q833+'NI-118'!Q833</f>
        <v>0</v>
      </c>
      <c r="R833" s="517"/>
      <c r="S833" s="265"/>
      <c r="T833" s="530">
        <f>+'NI-San'!S833+'NI-Ter'!S833+'NI-Soc'!P833+'NI-Ric'!S833+'NI-118'!S833</f>
        <v>5</v>
      </c>
      <c r="U833" s="530">
        <f>+'NI-San'!T833+'NI-Ter'!T833+'NI-Soc'!Q833+'NI-Ric'!T833+'NI-118'!T833</f>
        <v>0</v>
      </c>
      <c r="V833" s="464"/>
      <c r="W833" s="530">
        <f>+'NI-San'!V833+'NI-Ter'!V833+'NI-Soc'!S833+'NI-Ric'!V833+'NI-118'!V833</f>
        <v>0</v>
      </c>
      <c r="X833" s="530">
        <f>+'NI-San'!W833+'NI-Ter'!W833+'NI-Soc'!T833+'NI-Ric'!W833+'NI-118'!W833</f>
        <v>0</v>
      </c>
      <c r="Y833" s="291"/>
      <c r="Z833" s="675"/>
    </row>
    <row r="834" spans="2:26">
      <c r="B834" s="127" t="s">
        <v>1846</v>
      </c>
      <c r="C834" s="127" t="s">
        <v>3875</v>
      </c>
      <c r="D834" s="127"/>
      <c r="E834" s="127"/>
      <c r="F834" s="123"/>
      <c r="G834" s="123"/>
      <c r="H834" s="123"/>
      <c r="I834" s="127"/>
      <c r="J834" s="127"/>
      <c r="K834" s="181" t="s">
        <v>1847</v>
      </c>
      <c r="L834" s="125" t="s">
        <v>3218</v>
      </c>
      <c r="M834" s="530">
        <f>+'NI-San'!M834+'NI-Ter'!M834+'NI-Soc'!M834+'NI-Ric'!M834+'NI-118'!M834</f>
        <v>0</v>
      </c>
      <c r="N834" s="530">
        <f>+'NI-San'!N834+'NI-Ter'!N834+'NI-Soc'!N834+'NI-Ric'!N834+'NI-118'!N834</f>
        <v>0</v>
      </c>
      <c r="O834" s="126">
        <f>+N834-M834</f>
        <v>0</v>
      </c>
      <c r="Q834" s="530">
        <f>+'NI-San'!Q834+'NI-Ter'!Q834+'NI-Soc'!Q834+'NI-Ric'!Q834+'NI-118'!Q834</f>
        <v>0</v>
      </c>
      <c r="R834" s="517"/>
      <c r="S834" s="265"/>
      <c r="T834" s="530">
        <f>+'NI-San'!S834+'NI-Ter'!S834+'NI-Soc'!P834+'NI-Ric'!S834+'NI-118'!S834</f>
        <v>0</v>
      </c>
      <c r="U834" s="530">
        <f>+'NI-San'!T834+'NI-Ter'!T834+'NI-Soc'!Q834+'NI-Ric'!T834+'NI-118'!T834</f>
        <v>0</v>
      </c>
      <c r="V834" s="464"/>
      <c r="W834" s="530">
        <f>+'NI-San'!V834+'NI-Ter'!V834+'NI-Soc'!S834+'NI-Ric'!V834+'NI-118'!V834</f>
        <v>0</v>
      </c>
      <c r="X834" s="530">
        <f>+'NI-San'!W834+'NI-Ter'!W834+'NI-Soc'!T834+'NI-Ric'!W834+'NI-118'!W834</f>
        <v>0</v>
      </c>
      <c r="Y834" s="291"/>
      <c r="Z834" s="675"/>
    </row>
    <row r="835" spans="2:26" ht="15.75">
      <c r="K835" s="527"/>
      <c r="L835" s="528"/>
      <c r="M835" s="192"/>
      <c r="N835" s="192"/>
      <c r="O835" s="192"/>
      <c r="Q835" s="192"/>
      <c r="R835" s="192"/>
      <c r="S835" s="265"/>
      <c r="T835" s="192"/>
      <c r="U835" s="192"/>
      <c r="W835" s="192"/>
      <c r="X835" s="192"/>
      <c r="Y835" s="291"/>
      <c r="Z835" s="192"/>
    </row>
    <row r="836" spans="2:26" ht="16.5" thickBot="1">
      <c r="K836" s="527"/>
      <c r="L836" s="528"/>
      <c r="M836" s="192"/>
      <c r="N836" s="192"/>
      <c r="O836" s="192"/>
      <c r="Q836" s="192"/>
      <c r="R836" s="192"/>
      <c r="S836" s="265"/>
      <c r="T836" s="192"/>
      <c r="U836" s="192"/>
      <c r="W836" s="192"/>
      <c r="X836" s="192"/>
      <c r="Y836" s="291"/>
      <c r="Z836" s="192"/>
    </row>
    <row r="837" spans="2:26" ht="33.75" customHeight="1" thickTop="1" thickBot="1">
      <c r="B837" s="152" t="s">
        <v>1848</v>
      </c>
      <c r="C837" s="247" t="s">
        <v>3876</v>
      </c>
      <c r="D837" s="248"/>
      <c r="E837" s="248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431</v>
      </c>
      <c r="N837" s="154">
        <f>SUM(N840:N847)</f>
        <v>607</v>
      </c>
      <c r="O837" s="155">
        <f>+N837-M837</f>
        <v>176</v>
      </c>
      <c r="Q837" s="154">
        <f>SUM(Q840:Q847)</f>
        <v>466</v>
      </c>
      <c r="R837" s="516"/>
      <c r="S837" s="265"/>
      <c r="T837" s="154">
        <f>SUM(T840:T847)</f>
        <v>3</v>
      </c>
      <c r="U837" s="154">
        <f>SUM(U840:U847)</f>
        <v>0</v>
      </c>
      <c r="W837" s="154">
        <f>SUM(W840:W847)</f>
        <v>0</v>
      </c>
      <c r="X837" s="154">
        <f>SUM(X840:X847)</f>
        <v>0</v>
      </c>
      <c r="Y837" s="291"/>
      <c r="Z837" s="519"/>
    </row>
    <row r="838" spans="2:26" ht="17.25" thickTop="1" thickBot="1">
      <c r="K838" s="527"/>
      <c r="L838" s="528"/>
      <c r="M838" s="192"/>
      <c r="N838" s="192"/>
      <c r="O838" s="192"/>
      <c r="Q838" s="192"/>
      <c r="R838" s="192"/>
      <c r="S838" s="265"/>
      <c r="T838" s="192"/>
      <c r="U838" s="192"/>
      <c r="W838" s="192"/>
      <c r="X838" s="192"/>
      <c r="Y838" s="291"/>
      <c r="Z838" s="192"/>
    </row>
    <row r="839" spans="2:26" ht="39.950000000000003" customHeight="1" thickBot="1">
      <c r="B839" s="102" t="s">
        <v>3221</v>
      </c>
      <c r="C839" s="245" t="s">
        <v>48</v>
      </c>
      <c r="D839" s="245"/>
      <c r="E839" s="245"/>
      <c r="F839" s="246"/>
      <c r="G839" s="246"/>
      <c r="H839" s="246"/>
      <c r="I839" s="246"/>
      <c r="J839" s="246"/>
      <c r="K839" s="302" t="s">
        <v>3222</v>
      </c>
      <c r="L839" s="135"/>
      <c r="M839" s="328" t="str">
        <f>+M$10</f>
        <v>Valore netto al 31/12/2017</v>
      </c>
      <c r="N839" s="328" t="str">
        <f>+N$10</f>
        <v>Valore netto al 31/12/2018</v>
      </c>
      <c r="O839" s="1149" t="str">
        <f>+O$10</f>
        <v>Variazione</v>
      </c>
      <c r="P839" s="1148"/>
      <c r="Q839" s="328" t="str">
        <f>+Q$10</f>
        <v>Prechiusura al ° trimestre 2018</v>
      </c>
      <c r="R839" s="525"/>
      <c r="S839" s="265"/>
      <c r="T839" s="1145" t="str">
        <f>T$330</f>
        <v>Costi da utilizzo contributi 2018</v>
      </c>
      <c r="U839" s="1143" t="str">
        <f>U$330</f>
        <v>Costi da utilizzo contributi DI CUI SOCIO-SAN</v>
      </c>
      <c r="V839" s="1144"/>
      <c r="W839" s="1142" t="str">
        <f>W$330</f>
        <v>Costi da contributi 2018</v>
      </c>
      <c r="X839" s="1143" t="str">
        <f>X$330</f>
        <v>Costi da contributi DI CUI SOCIO-SAN</v>
      </c>
      <c r="Y839" s="291"/>
      <c r="Z839" s="679"/>
    </row>
    <row r="840" spans="2:26" ht="25.5">
      <c r="B840" s="127" t="s">
        <v>1850</v>
      </c>
      <c r="C840" s="127" t="s">
        <v>3877</v>
      </c>
      <c r="D840" s="127"/>
      <c r="E840" s="127"/>
      <c r="F840" s="127"/>
      <c r="G840" s="127"/>
      <c r="H840" s="127"/>
      <c r="I840" s="127"/>
      <c r="J840" s="127"/>
      <c r="K840" s="314" t="s">
        <v>1853</v>
      </c>
      <c r="L840" s="125" t="s">
        <v>3218</v>
      </c>
      <c r="M840" s="530">
        <f>+'NI-San'!M840+'NI-Ter'!M840+'NI-Soc'!M840+'NI-Ric'!M840+'NI-118'!M840</f>
        <v>52</v>
      </c>
      <c r="N840" s="530">
        <f>+'NI-San'!N840+'NI-Ter'!N840+'NI-Soc'!N840+'NI-Ric'!N840+'NI-118'!N840</f>
        <v>42</v>
      </c>
      <c r="O840" s="126">
        <f t="shared" ref="O840:O847" si="31">+N840-M840</f>
        <v>-10</v>
      </c>
      <c r="Q840" s="530">
        <f>+'NI-San'!Q840+'NI-Ter'!Q840+'NI-Soc'!Q840+'NI-Ric'!Q840+'NI-118'!Q840</f>
        <v>319</v>
      </c>
      <c r="R840" s="517"/>
      <c r="S840" s="265"/>
      <c r="T840" s="530">
        <f>+'NI-San'!S840+'NI-Ter'!S840+'NI-Soc'!P840+'NI-Ric'!S840+'NI-118'!S840</f>
        <v>3</v>
      </c>
      <c r="U840" s="530">
        <f>+'NI-San'!T840+'NI-Ter'!T840+'NI-Soc'!Q840+'NI-Ric'!T840+'NI-118'!T840</f>
        <v>0</v>
      </c>
      <c r="V840" s="464"/>
      <c r="W840" s="530">
        <f>+'NI-San'!V840+'NI-Ter'!V840+'NI-Soc'!S840+'NI-Ric'!V840+'NI-118'!V840</f>
        <v>0</v>
      </c>
      <c r="X840" s="530">
        <f>+'NI-San'!W840+'NI-Ter'!W840+'NI-Soc'!T840+'NI-Ric'!W840+'NI-118'!W840</f>
        <v>0</v>
      </c>
      <c r="Y840" s="291"/>
      <c r="Z840" s="675"/>
    </row>
    <row r="841" spans="2:26" ht="25.5">
      <c r="B841" s="127" t="s">
        <v>1856</v>
      </c>
      <c r="C841" s="127" t="str">
        <f>MID(B841,1,1)&amp;MID(B841,3,2)&amp;MID(B841,6,2)&amp;MID(B841,9,2)&amp;MID(B841,12,3)&amp;MID(B841,16,3)&amp;MID(B841,20,2)&amp;MID(B841,23,3)</f>
        <v>420151500000000000</v>
      </c>
      <c r="D841" s="127"/>
      <c r="E841" s="127"/>
      <c r="F841" s="127"/>
      <c r="G841" s="127"/>
      <c r="H841" s="127"/>
      <c r="I841" s="127"/>
      <c r="J841" s="127"/>
      <c r="K841" s="304" t="s">
        <v>1858</v>
      </c>
      <c r="L841" s="125" t="s">
        <v>3218</v>
      </c>
      <c r="M841" s="530">
        <f>+'NI-San'!M841+'NI-Ter'!M841+'NI-Soc'!M841+'NI-Ric'!M841+'NI-118'!M841</f>
        <v>9</v>
      </c>
      <c r="N841" s="530">
        <f>+'NI-San'!N841+'NI-Ter'!N841+'NI-Soc'!N841+'NI-Ric'!N841+'NI-118'!N841</f>
        <v>0</v>
      </c>
      <c r="O841" s="126">
        <f t="shared" si="31"/>
        <v>-9</v>
      </c>
      <c r="Q841" s="530">
        <f>+'NI-San'!Q841+'NI-Ter'!Q841+'NI-Soc'!Q841+'NI-Ric'!Q841+'NI-118'!Q841</f>
        <v>0</v>
      </c>
      <c r="R841" s="517"/>
      <c r="S841" s="265"/>
      <c r="T841" s="530">
        <f>+'NI-San'!S841+'NI-Ter'!S841+'NI-Soc'!P841+'NI-Ric'!S841+'NI-118'!S841</f>
        <v>0</v>
      </c>
      <c r="U841" s="530">
        <f>+'NI-San'!T841+'NI-Ter'!T841+'NI-Soc'!Q841+'NI-Ric'!T841+'NI-118'!T841</f>
        <v>0</v>
      </c>
      <c r="V841" s="464"/>
      <c r="W841" s="530">
        <f>+'NI-San'!V841+'NI-Ter'!V841+'NI-Soc'!S841+'NI-Ric'!V841+'NI-118'!V841</f>
        <v>0</v>
      </c>
      <c r="X841" s="530">
        <f>+'NI-San'!W841+'NI-Ter'!W841+'NI-Soc'!T841+'NI-Ric'!W841+'NI-118'!W841</f>
        <v>0</v>
      </c>
      <c r="Y841" s="291"/>
      <c r="Z841" s="675"/>
    </row>
    <row r="842" spans="2:26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7"/>
      <c r="I842" s="127"/>
      <c r="J842" s="127"/>
      <c r="K842" s="314" t="s">
        <v>1863</v>
      </c>
      <c r="L842" s="125" t="s">
        <v>3218</v>
      </c>
      <c r="M842" s="530">
        <f>+'NI-San'!M842+'NI-Ter'!M842+'NI-Soc'!M842+'NI-Ric'!M842+'NI-118'!M842</f>
        <v>0</v>
      </c>
      <c r="N842" s="530">
        <f>+'NI-San'!N842+'NI-Ter'!N842+'NI-Soc'!N842+'NI-Ric'!N842+'NI-118'!N842</f>
        <v>4</v>
      </c>
      <c r="O842" s="126">
        <f t="shared" si="31"/>
        <v>4</v>
      </c>
      <c r="Q842" s="530">
        <f>+'NI-San'!Q842+'NI-Ter'!Q842+'NI-Soc'!Q842+'NI-Ric'!Q842+'NI-118'!Q842</f>
        <v>104</v>
      </c>
      <c r="R842" s="517"/>
      <c r="S842" s="265"/>
      <c r="T842" s="530">
        <f>+'NI-San'!S842+'NI-Ter'!S842+'NI-Soc'!P842+'NI-Ric'!S842+'NI-118'!S842</f>
        <v>0</v>
      </c>
      <c r="U842" s="530">
        <f>+'NI-San'!T842+'NI-Ter'!T842+'NI-Soc'!Q842+'NI-Ric'!T842+'NI-118'!T842</f>
        <v>0</v>
      </c>
      <c r="V842" s="464"/>
      <c r="W842" s="530">
        <f>+'NI-San'!V842+'NI-Ter'!V842+'NI-Soc'!S842+'NI-Ric'!V842+'NI-118'!V842</f>
        <v>0</v>
      </c>
      <c r="X842" s="530">
        <f>+'NI-San'!W842+'NI-Ter'!W842+'NI-Soc'!T842+'NI-Ric'!W842+'NI-118'!W842</f>
        <v>0</v>
      </c>
      <c r="Y842" s="291"/>
      <c r="Z842" s="675"/>
    </row>
    <row r="843" spans="2:26" ht="25.5">
      <c r="B843" s="127" t="s">
        <v>1866</v>
      </c>
      <c r="C843" s="127" t="s">
        <v>3879</v>
      </c>
      <c r="D843" s="127"/>
      <c r="E843" s="127"/>
      <c r="F843" s="127"/>
      <c r="G843" s="127"/>
      <c r="H843" s="127"/>
      <c r="I843" s="127"/>
      <c r="J843" s="127"/>
      <c r="K843" s="314" t="s">
        <v>1868</v>
      </c>
      <c r="L843" s="125" t="s">
        <v>3218</v>
      </c>
      <c r="M843" s="530">
        <f>+'NI-San'!M843+'NI-Ter'!M843+'NI-Soc'!M843+'NI-Ric'!M843+'NI-118'!M843</f>
        <v>7</v>
      </c>
      <c r="N843" s="530">
        <f>+'NI-San'!N843+'NI-Ter'!N843+'NI-Soc'!N843+'NI-Ric'!N843+'NI-118'!N843</f>
        <v>23</v>
      </c>
      <c r="O843" s="126">
        <f t="shared" si="31"/>
        <v>16</v>
      </c>
      <c r="Q843" s="530">
        <f>+'NI-San'!Q843+'NI-Ter'!Q843+'NI-Soc'!Q843+'NI-Ric'!Q843+'NI-118'!Q843</f>
        <v>19</v>
      </c>
      <c r="R843" s="517"/>
      <c r="S843" s="265"/>
      <c r="T843" s="530">
        <f>+'NI-San'!S843+'NI-Ter'!S843+'NI-Soc'!P843+'NI-Ric'!S843+'NI-118'!S843</f>
        <v>0</v>
      </c>
      <c r="U843" s="530">
        <f>+'NI-San'!T843+'NI-Ter'!T843+'NI-Soc'!Q843+'NI-Ric'!T843+'NI-118'!T843</f>
        <v>0</v>
      </c>
      <c r="V843" s="464"/>
      <c r="W843" s="530">
        <f>+'NI-San'!V843+'NI-Ter'!V843+'NI-Soc'!S843+'NI-Ric'!V843+'NI-118'!V843</f>
        <v>0</v>
      </c>
      <c r="X843" s="530">
        <f>+'NI-San'!W843+'NI-Ter'!W843+'NI-Soc'!T843+'NI-Ric'!W843+'NI-118'!W843</f>
        <v>0</v>
      </c>
      <c r="Y843" s="291"/>
      <c r="Z843" s="675"/>
    </row>
    <row r="844" spans="2:26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7"/>
      <c r="I844" s="127"/>
      <c r="J844" s="127"/>
      <c r="K844" s="314" t="s">
        <v>1873</v>
      </c>
      <c r="L844" s="125" t="s">
        <v>3218</v>
      </c>
      <c r="M844" s="530">
        <f>+'NI-San'!M844+'NI-Ter'!M844+'NI-Soc'!M844+'NI-Ric'!M844+'NI-118'!M844</f>
        <v>0</v>
      </c>
      <c r="N844" s="530">
        <f>+'NI-San'!N844+'NI-Ter'!N844+'NI-Soc'!N844+'NI-Ric'!N844+'NI-118'!N844</f>
        <v>0</v>
      </c>
      <c r="O844" s="126">
        <f t="shared" si="31"/>
        <v>0</v>
      </c>
      <c r="Q844" s="530">
        <f>+'NI-San'!Q844+'NI-Ter'!Q844+'NI-Soc'!Q844+'NI-Ric'!Q844+'NI-118'!Q844</f>
        <v>0</v>
      </c>
      <c r="R844" s="517"/>
      <c r="S844" s="265"/>
      <c r="T844" s="530">
        <f>+'NI-San'!S844+'NI-Ter'!S844+'NI-Soc'!P844+'NI-Ric'!S844+'NI-118'!S844</f>
        <v>0</v>
      </c>
      <c r="U844" s="530">
        <f>+'NI-San'!T844+'NI-Ter'!T844+'NI-Soc'!Q844+'NI-Ric'!T844+'NI-118'!T844</f>
        <v>0</v>
      </c>
      <c r="V844" s="464"/>
      <c r="W844" s="530">
        <f>+'NI-San'!V844+'NI-Ter'!V844+'NI-Soc'!S844+'NI-Ric'!V844+'NI-118'!V844</f>
        <v>0</v>
      </c>
      <c r="X844" s="530">
        <f>+'NI-San'!W844+'NI-Ter'!W844+'NI-Soc'!T844+'NI-Ric'!W844+'NI-118'!W844</f>
        <v>0</v>
      </c>
      <c r="Y844" s="291"/>
      <c r="Z844" s="675"/>
    </row>
    <row r="845" spans="2:26" ht="25.5">
      <c r="B845" s="127" t="s">
        <v>1874</v>
      </c>
      <c r="C845" s="127" t="s">
        <v>3881</v>
      </c>
      <c r="D845" s="127"/>
      <c r="E845" s="127"/>
      <c r="F845" s="127"/>
      <c r="G845" s="127"/>
      <c r="H845" s="127"/>
      <c r="I845" s="127"/>
      <c r="J845" s="127"/>
      <c r="K845" s="314" t="s">
        <v>1875</v>
      </c>
      <c r="L845" s="125" t="s">
        <v>3218</v>
      </c>
      <c r="M845" s="530">
        <f>+'NI-San'!M845+'NI-Ter'!M845+'NI-Soc'!M845+'NI-Ric'!M845+'NI-118'!M845</f>
        <v>19</v>
      </c>
      <c r="N845" s="530">
        <f>+'NI-San'!N845+'NI-Ter'!N845+'NI-Soc'!N845+'NI-Ric'!N845+'NI-118'!N845</f>
        <v>30</v>
      </c>
      <c r="O845" s="126">
        <f t="shared" si="31"/>
        <v>11</v>
      </c>
      <c r="Q845" s="530">
        <f>+'NI-San'!Q845+'NI-Ter'!Q845+'NI-Soc'!Q845+'NI-Ric'!Q845+'NI-118'!Q845</f>
        <v>0</v>
      </c>
      <c r="R845" s="517"/>
      <c r="S845" s="265"/>
      <c r="T845" s="530">
        <f>+'NI-San'!S845+'NI-Ter'!S845+'NI-Soc'!P845+'NI-Ric'!S845+'NI-118'!S845</f>
        <v>0</v>
      </c>
      <c r="U845" s="530">
        <f>+'NI-San'!T845+'NI-Ter'!T845+'NI-Soc'!Q845+'NI-Ric'!T845+'NI-118'!T845</f>
        <v>0</v>
      </c>
      <c r="V845" s="464"/>
      <c r="W845" s="530">
        <f>+'NI-San'!V845+'NI-Ter'!V845+'NI-Soc'!S845+'NI-Ric'!V845+'NI-118'!V845</f>
        <v>0</v>
      </c>
      <c r="X845" s="530">
        <f>+'NI-San'!W845+'NI-Ter'!W845+'NI-Soc'!T845+'NI-Ric'!W845+'NI-118'!W845</f>
        <v>0</v>
      </c>
      <c r="Y845" s="291"/>
      <c r="Z845" s="675"/>
    </row>
    <row r="846" spans="2:26">
      <c r="B846" s="127" t="s">
        <v>1876</v>
      </c>
      <c r="C846" s="127" t="s">
        <v>3882</v>
      </c>
      <c r="D846" s="127"/>
      <c r="E846" s="127"/>
      <c r="F846" s="127"/>
      <c r="G846" s="127"/>
      <c r="H846" s="127"/>
      <c r="I846" s="127"/>
      <c r="J846" s="127"/>
      <c r="K846" s="183" t="s">
        <v>1878</v>
      </c>
      <c r="L846" s="125" t="s">
        <v>3218</v>
      </c>
      <c r="M846" s="530">
        <f>+'NI-San'!M846+'NI-Ter'!M846+'NI-Soc'!M846+'NI-Ric'!M846+'NI-118'!M846</f>
        <v>344</v>
      </c>
      <c r="N846" s="530">
        <f>+'NI-San'!N846+'NI-Ter'!N846+'NI-Soc'!N846+'NI-Ric'!N846+'NI-118'!N846</f>
        <v>508</v>
      </c>
      <c r="O846" s="126">
        <f t="shared" si="31"/>
        <v>164</v>
      </c>
      <c r="Q846" s="530">
        <f>+'NI-San'!Q846+'NI-Ter'!Q846+'NI-Soc'!Q846+'NI-Ric'!Q846+'NI-118'!Q846</f>
        <v>24</v>
      </c>
      <c r="R846" s="517"/>
      <c r="S846" s="265"/>
      <c r="T846" s="530">
        <f>+'NI-San'!S846+'NI-Ter'!S846+'NI-Soc'!P846+'NI-Ric'!S846+'NI-118'!S846</f>
        <v>0</v>
      </c>
      <c r="U846" s="530">
        <f>+'NI-San'!T846+'NI-Ter'!T846+'NI-Soc'!Q846+'NI-Ric'!T846+'NI-118'!T846</f>
        <v>0</v>
      </c>
      <c r="V846" s="464"/>
      <c r="W846" s="530">
        <f>+'NI-San'!V846+'NI-Ter'!V846+'NI-Soc'!S846+'NI-Ric'!V846+'NI-118'!V846</f>
        <v>0</v>
      </c>
      <c r="X846" s="530">
        <f>+'NI-San'!W846+'NI-Ter'!W846+'NI-Soc'!T846+'NI-Ric'!W846+'NI-118'!W846</f>
        <v>0</v>
      </c>
      <c r="Y846" s="291"/>
      <c r="Z846" s="675"/>
    </row>
    <row r="847" spans="2:26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30"/>
      <c r="I847" s="130"/>
      <c r="J847" s="130"/>
      <c r="K847" s="213" t="s">
        <v>1881</v>
      </c>
      <c r="L847" s="132" t="s">
        <v>3218</v>
      </c>
      <c r="M847" s="530">
        <f>+'NI-San'!M847+'NI-Ter'!M847+'NI-Soc'!M847+'NI-Ric'!M847+'NI-118'!M847</f>
        <v>0</v>
      </c>
      <c r="N847" s="530">
        <f>+'NI-San'!N847+'NI-Ter'!N847+'NI-Soc'!N847+'NI-Ric'!N847+'NI-118'!N847</f>
        <v>0</v>
      </c>
      <c r="O847" s="126">
        <f t="shared" si="31"/>
        <v>0</v>
      </c>
      <c r="Q847" s="530">
        <f>+'NI-San'!Q847+'NI-Ter'!Q847+'NI-Soc'!Q847+'NI-Ric'!Q847+'NI-118'!Q847</f>
        <v>0</v>
      </c>
      <c r="R847" s="517"/>
      <c r="S847" s="265"/>
      <c r="T847" s="530">
        <f>+'NI-San'!S847+'NI-Ter'!S847+'NI-Soc'!P847+'NI-Ric'!S847+'NI-118'!S847</f>
        <v>0</v>
      </c>
      <c r="U847" s="530">
        <f>+'NI-San'!T847+'NI-Ter'!T847+'NI-Soc'!Q847+'NI-Ric'!T847+'NI-118'!T847</f>
        <v>0</v>
      </c>
      <c r="V847" s="464"/>
      <c r="W847" s="530">
        <f>+'NI-San'!V847+'NI-Ter'!V847+'NI-Soc'!S847+'NI-Ric'!V847+'NI-118'!V847</f>
        <v>0</v>
      </c>
      <c r="X847" s="530">
        <f>+'NI-San'!W847+'NI-Ter'!W847+'NI-Soc'!T847+'NI-Ric'!W847+'NI-118'!W847</f>
        <v>0</v>
      </c>
      <c r="Y847" s="291"/>
      <c r="Z847" s="675"/>
    </row>
    <row r="848" spans="2:26" ht="15.75">
      <c r="K848" s="527"/>
      <c r="L848" s="528"/>
      <c r="M848" s="192"/>
      <c r="N848" s="192"/>
      <c r="O848" s="192"/>
      <c r="Q848" s="192"/>
      <c r="R848" s="192"/>
      <c r="S848" s="265"/>
      <c r="T848" s="192"/>
      <c r="U848" s="192"/>
      <c r="W848" s="192"/>
      <c r="X848" s="192"/>
      <c r="Y848" s="291"/>
      <c r="Z848" s="192"/>
    </row>
    <row r="849" spans="2:26" ht="15.75" thickBot="1">
      <c r="K849" s="547"/>
      <c r="L849" s="532"/>
      <c r="M849" s="499"/>
      <c r="N849" s="499"/>
      <c r="O849" s="517"/>
      <c r="Q849" s="499"/>
      <c r="R849" s="517"/>
      <c r="S849" s="265"/>
      <c r="T849" s="499"/>
      <c r="U849" s="499"/>
      <c r="W849" s="499"/>
      <c r="X849" s="499"/>
      <c r="Y849" s="291"/>
      <c r="Z849" s="499"/>
    </row>
    <row r="850" spans="2:26" ht="17.25" thickTop="1" thickBot="1">
      <c r="B850" s="152" t="s">
        <v>1882</v>
      </c>
      <c r="C850" s="247" t="s">
        <v>3884</v>
      </c>
      <c r="D850" s="248"/>
      <c r="E850" s="248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300</v>
      </c>
      <c r="N850" s="154">
        <f>SUM(N853:N860)</f>
        <v>301</v>
      </c>
      <c r="O850" s="155">
        <f>+N850-M850</f>
        <v>1</v>
      </c>
      <c r="Q850" s="154">
        <f>SUM(Q853:Q860)</f>
        <v>143</v>
      </c>
      <c r="R850" s="516"/>
      <c r="S850" s="265"/>
      <c r="T850" s="154">
        <f>SUM(T853:T860)</f>
        <v>0</v>
      </c>
      <c r="U850" s="154">
        <f>SUM(U853:U860)</f>
        <v>0</v>
      </c>
      <c r="W850" s="154">
        <f>SUM(W853:W860)</f>
        <v>0</v>
      </c>
      <c r="X850" s="154">
        <f>SUM(X853:X860)</f>
        <v>0</v>
      </c>
      <c r="Y850" s="291"/>
      <c r="Z850" s="519"/>
    </row>
    <row r="851" spans="2:26" ht="17.25" thickTop="1" thickBot="1">
      <c r="K851" s="527"/>
      <c r="L851" s="528"/>
      <c r="M851" s="192"/>
      <c r="N851" s="192"/>
      <c r="O851" s="192"/>
      <c r="Q851" s="192"/>
      <c r="R851" s="192"/>
      <c r="S851" s="265"/>
      <c r="T851" s="192"/>
      <c r="U851" s="192"/>
      <c r="W851" s="192"/>
      <c r="X851" s="192"/>
      <c r="Y851" s="291"/>
      <c r="Z851" s="192"/>
    </row>
    <row r="852" spans="2:26" ht="39.950000000000003" customHeight="1" thickBot="1">
      <c r="B852" s="102" t="s">
        <v>3221</v>
      </c>
      <c r="C852" s="245" t="s">
        <v>48</v>
      </c>
      <c r="D852" s="245"/>
      <c r="E852" s="245"/>
      <c r="F852" s="246"/>
      <c r="G852" s="246"/>
      <c r="H852" s="246"/>
      <c r="I852" s="246"/>
      <c r="J852" s="246"/>
      <c r="K852" s="302" t="s">
        <v>3222</v>
      </c>
      <c r="L852" s="135"/>
      <c r="M852" s="328" t="str">
        <f>+M$10</f>
        <v>Valore netto al 31/12/2017</v>
      </c>
      <c r="N852" s="328" t="str">
        <f>+N$10</f>
        <v>Valore netto al 31/12/2018</v>
      </c>
      <c r="O852" s="1149" t="str">
        <f>+O$10</f>
        <v>Variazione</v>
      </c>
      <c r="P852" s="1148"/>
      <c r="Q852" s="328" t="str">
        <f>+Q$10</f>
        <v>Prechiusura al ° trimestre 2018</v>
      </c>
      <c r="R852" s="525"/>
      <c r="S852" s="265"/>
      <c r="T852" s="1145" t="str">
        <f>T$330</f>
        <v>Costi da utilizzo contributi 2018</v>
      </c>
      <c r="U852" s="1143" t="str">
        <f>U$330</f>
        <v>Costi da utilizzo contributi DI CUI SOCIO-SAN</v>
      </c>
      <c r="V852" s="1144"/>
      <c r="W852" s="1142" t="str">
        <f>W$330</f>
        <v>Costi da contributi 2018</v>
      </c>
      <c r="X852" s="1143" t="str">
        <f>X$330</f>
        <v>Costi da contributi DI CUI SOCIO-SAN</v>
      </c>
      <c r="Y852" s="291"/>
      <c r="Z852" s="679"/>
    </row>
    <row r="853" spans="2:26">
      <c r="B853" s="127" t="s">
        <v>1884</v>
      </c>
      <c r="C853" s="127" t="s">
        <v>3885</v>
      </c>
      <c r="D853" s="127"/>
      <c r="E853" s="127"/>
      <c r="F853" s="127"/>
      <c r="G853" s="127"/>
      <c r="H853" s="127"/>
      <c r="I853" s="127"/>
      <c r="J853" s="127"/>
      <c r="K853" s="183" t="s">
        <v>1887</v>
      </c>
      <c r="L853" s="125" t="s">
        <v>3218</v>
      </c>
      <c r="M853" s="530">
        <f>+'NI-San'!M853+'NI-Ter'!M853+'NI-Soc'!M853+'NI-Ric'!M853+'NI-118'!M853</f>
        <v>0</v>
      </c>
      <c r="N853" s="530">
        <f>+'NI-San'!N853+'NI-Ter'!N853+'NI-Soc'!N853+'NI-Ric'!N853+'NI-118'!N853</f>
        <v>4</v>
      </c>
      <c r="O853" s="126">
        <f t="shared" ref="O853:O860" si="32">+N853-M853</f>
        <v>4</v>
      </c>
      <c r="Q853" s="530">
        <f>+'NI-San'!Q853+'NI-Ter'!Q853+'NI-Soc'!Q853+'NI-Ric'!Q853+'NI-118'!Q853</f>
        <v>85</v>
      </c>
      <c r="R853" s="517"/>
      <c r="S853" s="265"/>
      <c r="T853" s="530">
        <f>+'NI-San'!S853+'NI-Ter'!S853+'NI-Soc'!P853+'NI-Ric'!S853+'NI-118'!S853</f>
        <v>0</v>
      </c>
      <c r="U853" s="530">
        <f>+'NI-San'!T853+'NI-Ter'!T853+'NI-Soc'!Q853+'NI-Ric'!T853+'NI-118'!T853</f>
        <v>0</v>
      </c>
      <c r="V853" s="464"/>
      <c r="W853" s="530">
        <f>+'NI-San'!V853+'NI-Ter'!V853+'NI-Soc'!S853+'NI-Ric'!V853+'NI-118'!V853</f>
        <v>0</v>
      </c>
      <c r="X853" s="530">
        <f>+'NI-San'!W853+'NI-Ter'!W853+'NI-Soc'!T853+'NI-Ric'!W853+'NI-118'!W853</f>
        <v>0</v>
      </c>
      <c r="Y853" s="291"/>
      <c r="Z853" s="675"/>
    </row>
    <row r="854" spans="2:26">
      <c r="B854" s="127" t="s">
        <v>1890</v>
      </c>
      <c r="C854" s="127" t="s">
        <v>3886</v>
      </c>
      <c r="D854" s="127"/>
      <c r="E854" s="127"/>
      <c r="F854" s="127"/>
      <c r="G854" s="127"/>
      <c r="H854" s="127"/>
      <c r="I854" s="127"/>
      <c r="J854" s="127"/>
      <c r="K854" s="183" t="s">
        <v>1891</v>
      </c>
      <c r="L854" s="125" t="s">
        <v>3218</v>
      </c>
      <c r="M854" s="530">
        <f>+'NI-San'!M854+'NI-Ter'!M854+'NI-Soc'!M854+'NI-Ric'!M854+'NI-118'!M854</f>
        <v>17</v>
      </c>
      <c r="N854" s="530">
        <f>+'NI-San'!N854+'NI-Ter'!N854+'NI-Soc'!N854+'NI-Ric'!N854+'NI-118'!N854</f>
        <v>24</v>
      </c>
      <c r="O854" s="126">
        <f t="shared" si="32"/>
        <v>7</v>
      </c>
      <c r="Q854" s="530">
        <f>+'NI-San'!Q854+'NI-Ter'!Q854+'NI-Soc'!Q854+'NI-Ric'!Q854+'NI-118'!Q854</f>
        <v>3</v>
      </c>
      <c r="R854" s="517"/>
      <c r="S854" s="265"/>
      <c r="T854" s="530">
        <f>+'NI-San'!S854+'NI-Ter'!S854+'NI-Soc'!P854+'NI-Ric'!S854+'NI-118'!S854</f>
        <v>0</v>
      </c>
      <c r="U854" s="530">
        <f>+'NI-San'!T854+'NI-Ter'!T854+'NI-Soc'!Q854+'NI-Ric'!T854+'NI-118'!T854</f>
        <v>0</v>
      </c>
      <c r="V854" s="464"/>
      <c r="W854" s="530">
        <f>+'NI-San'!V854+'NI-Ter'!V854+'NI-Soc'!S854+'NI-Ric'!V854+'NI-118'!V854</f>
        <v>0</v>
      </c>
      <c r="X854" s="530">
        <f>+'NI-San'!W854+'NI-Ter'!W854+'NI-Soc'!T854+'NI-Ric'!W854+'NI-118'!W854</f>
        <v>0</v>
      </c>
      <c r="Y854" s="291"/>
      <c r="Z854" s="675"/>
    </row>
    <row r="855" spans="2:26">
      <c r="B855" s="127" t="s">
        <v>1892</v>
      </c>
      <c r="C855" s="127" t="s">
        <v>3887</v>
      </c>
      <c r="D855" s="127"/>
      <c r="E855" s="127"/>
      <c r="F855" s="127"/>
      <c r="G855" s="127"/>
      <c r="H855" s="127"/>
      <c r="I855" s="127"/>
      <c r="J855" s="127"/>
      <c r="K855" s="234" t="s">
        <v>1894</v>
      </c>
      <c r="L855" s="125" t="s">
        <v>3218</v>
      </c>
      <c r="M855" s="530">
        <f>+'NI-San'!M855+'NI-Ter'!M855+'NI-Soc'!M855+'NI-Ric'!M855+'NI-118'!M855</f>
        <v>3</v>
      </c>
      <c r="N855" s="530">
        <f>+'NI-San'!N855+'NI-Ter'!N855+'NI-Soc'!N855+'NI-Ric'!N855+'NI-118'!N855</f>
        <v>1</v>
      </c>
      <c r="O855" s="126">
        <f t="shared" si="32"/>
        <v>-2</v>
      </c>
      <c r="Q855" s="530">
        <f>+'NI-San'!Q855+'NI-Ter'!Q855+'NI-Soc'!Q855+'NI-Ric'!Q855+'NI-118'!Q855</f>
        <v>0</v>
      </c>
      <c r="R855" s="517"/>
      <c r="S855" s="265"/>
      <c r="T855" s="530">
        <f>+'NI-San'!S855+'NI-Ter'!S855+'NI-Soc'!P855+'NI-Ric'!S855+'NI-118'!S855</f>
        <v>0</v>
      </c>
      <c r="U855" s="530">
        <f>+'NI-San'!T855+'NI-Ter'!T855+'NI-Soc'!Q855+'NI-Ric'!T855+'NI-118'!T855</f>
        <v>0</v>
      </c>
      <c r="V855" s="464"/>
      <c r="W855" s="530">
        <f>+'NI-San'!V855+'NI-Ter'!V855+'NI-Soc'!S855+'NI-Ric'!V855+'NI-118'!V855</f>
        <v>0</v>
      </c>
      <c r="X855" s="530">
        <f>+'NI-San'!W855+'NI-Ter'!W855+'NI-Soc'!T855+'NI-Ric'!W855+'NI-118'!W855</f>
        <v>0</v>
      </c>
      <c r="Y855" s="291"/>
      <c r="Z855" s="675"/>
    </row>
    <row r="856" spans="2:26">
      <c r="B856" s="127" t="s">
        <v>1897</v>
      </c>
      <c r="C856" s="127" t="str">
        <f>MID(B856,1,1)&amp;MID(B856,3,2)&amp;MID(B856,6,2)&amp;MID(B856,9,2)&amp;MID(B856,12,3)&amp;MID(B856,16,3)&amp;MID(B856,20,2)&amp;MID(B856,23,3)</f>
        <v>420202001500000000</v>
      </c>
      <c r="D856" s="127"/>
      <c r="E856" s="127"/>
      <c r="F856" s="127"/>
      <c r="G856" s="127"/>
      <c r="H856" s="127"/>
      <c r="I856" s="127"/>
      <c r="J856" s="127"/>
      <c r="K856" s="304" t="s">
        <v>1898</v>
      </c>
      <c r="L856" s="125" t="s">
        <v>3218</v>
      </c>
      <c r="M856" s="530">
        <f>+'NI-San'!M856+'NI-Ter'!M856+'NI-Soc'!M856+'NI-Ric'!M856+'NI-118'!M856</f>
        <v>0</v>
      </c>
      <c r="N856" s="530">
        <f>+'NI-San'!N856+'NI-Ter'!N856+'NI-Soc'!N856+'NI-Ric'!N856+'NI-118'!N856</f>
        <v>0</v>
      </c>
      <c r="O856" s="126">
        <f t="shared" si="32"/>
        <v>0</v>
      </c>
      <c r="Q856" s="530">
        <f>+'NI-San'!Q856+'NI-Ter'!Q856+'NI-Soc'!Q856+'NI-Ric'!Q856+'NI-118'!Q856</f>
        <v>0</v>
      </c>
      <c r="R856" s="517"/>
      <c r="S856" s="265"/>
      <c r="T856" s="530">
        <f>+'NI-San'!S856+'NI-Ter'!S856+'NI-Soc'!P856+'NI-Ric'!S856+'NI-118'!S856</f>
        <v>0</v>
      </c>
      <c r="U856" s="530">
        <f>+'NI-San'!T856+'NI-Ter'!T856+'NI-Soc'!Q856+'NI-Ric'!T856+'NI-118'!T856</f>
        <v>0</v>
      </c>
      <c r="V856" s="464"/>
      <c r="W856" s="530">
        <f>+'NI-San'!V856+'NI-Ter'!V856+'NI-Soc'!S856+'NI-Ric'!V856+'NI-118'!V856</f>
        <v>0</v>
      </c>
      <c r="X856" s="530">
        <f>+'NI-San'!W856+'NI-Ter'!W856+'NI-Soc'!T856+'NI-Ric'!W856+'NI-118'!W856</f>
        <v>0</v>
      </c>
      <c r="Y856" s="291"/>
      <c r="Z856" s="675"/>
    </row>
    <row r="857" spans="2:26">
      <c r="B857" s="127" t="s">
        <v>1899</v>
      </c>
      <c r="C857" s="127" t="s">
        <v>3888</v>
      </c>
      <c r="D857" s="127"/>
      <c r="E857" s="127"/>
      <c r="F857" s="127"/>
      <c r="G857" s="127"/>
      <c r="H857" s="127"/>
      <c r="I857" s="127"/>
      <c r="J857" s="127"/>
      <c r="K857" s="183" t="s">
        <v>1901</v>
      </c>
      <c r="L857" s="125" t="s">
        <v>3218</v>
      </c>
      <c r="M857" s="530">
        <f>+'NI-San'!M857+'NI-Ter'!M857+'NI-Soc'!M857+'NI-Ric'!M857+'NI-118'!M857</f>
        <v>280</v>
      </c>
      <c r="N857" s="530">
        <f>+'NI-San'!N857+'NI-Ter'!N857+'NI-Soc'!N857+'NI-Ric'!N857+'NI-118'!N857</f>
        <v>272</v>
      </c>
      <c r="O857" s="126">
        <f t="shared" si="32"/>
        <v>-8</v>
      </c>
      <c r="Q857" s="530">
        <f>+'NI-San'!Q857+'NI-Ter'!Q857+'NI-Soc'!Q857+'NI-Ric'!Q857+'NI-118'!Q857</f>
        <v>55</v>
      </c>
      <c r="R857" s="517"/>
      <c r="S857" s="265"/>
      <c r="T857" s="530">
        <f>+'NI-San'!S857+'NI-Ter'!S857+'NI-Soc'!P857+'NI-Ric'!S857+'NI-118'!S857</f>
        <v>0</v>
      </c>
      <c r="U857" s="530">
        <f>+'NI-San'!T857+'NI-Ter'!T857+'NI-Soc'!Q857+'NI-Ric'!T857+'NI-118'!T857</f>
        <v>0</v>
      </c>
      <c r="V857" s="464"/>
      <c r="W857" s="530">
        <f>+'NI-San'!V857+'NI-Ter'!V857+'NI-Soc'!S857+'NI-Ric'!V857+'NI-118'!V857</f>
        <v>0</v>
      </c>
      <c r="X857" s="530">
        <f>+'NI-San'!W857+'NI-Ter'!W857+'NI-Soc'!T857+'NI-Ric'!W857+'NI-118'!W857</f>
        <v>0</v>
      </c>
      <c r="Y857" s="291"/>
      <c r="Z857" s="675"/>
    </row>
    <row r="858" spans="2:26">
      <c r="B858" s="127" t="s">
        <v>1902</v>
      </c>
      <c r="C858" s="127" t="s">
        <v>3889</v>
      </c>
      <c r="D858" s="127"/>
      <c r="E858" s="127"/>
      <c r="F858" s="127"/>
      <c r="G858" s="127"/>
      <c r="H858" s="127"/>
      <c r="I858" s="127"/>
      <c r="J858" s="127"/>
      <c r="K858" s="183" t="s">
        <v>1904</v>
      </c>
      <c r="L858" s="125" t="s">
        <v>3218</v>
      </c>
      <c r="M858" s="530">
        <f>+'NI-San'!M858+'NI-Ter'!M858+'NI-Soc'!M858+'NI-Ric'!M858+'NI-118'!M858</f>
        <v>0</v>
      </c>
      <c r="N858" s="530">
        <f>+'NI-San'!N858+'NI-Ter'!N858+'NI-Soc'!N858+'NI-Ric'!N858+'NI-118'!N858</f>
        <v>0</v>
      </c>
      <c r="O858" s="126">
        <f t="shared" si="32"/>
        <v>0</v>
      </c>
      <c r="Q858" s="530">
        <f>+'NI-San'!Q858+'NI-Ter'!Q858+'NI-Soc'!Q858+'NI-Ric'!Q858+'NI-118'!Q858</f>
        <v>0</v>
      </c>
      <c r="R858" s="517"/>
      <c r="S858" s="265"/>
      <c r="T858" s="530">
        <f>+'NI-San'!S858+'NI-Ter'!S858+'NI-Soc'!P858+'NI-Ric'!S858+'NI-118'!S858</f>
        <v>0</v>
      </c>
      <c r="U858" s="530">
        <f>+'NI-San'!T858+'NI-Ter'!T858+'NI-Soc'!Q858+'NI-Ric'!T858+'NI-118'!T858</f>
        <v>0</v>
      </c>
      <c r="V858" s="464"/>
      <c r="W858" s="530">
        <f>+'NI-San'!V858+'NI-Ter'!V858+'NI-Soc'!S858+'NI-Ric'!V858+'NI-118'!V858</f>
        <v>0</v>
      </c>
      <c r="X858" s="530">
        <f>+'NI-San'!W858+'NI-Ter'!W858+'NI-Soc'!T858+'NI-Ric'!W858+'NI-118'!W858</f>
        <v>0</v>
      </c>
      <c r="Y858" s="291"/>
      <c r="Z858" s="675"/>
    </row>
    <row r="859" spans="2:26">
      <c r="B859" s="127" t="s">
        <v>1905</v>
      </c>
      <c r="C859" s="127" t="s">
        <v>3890</v>
      </c>
      <c r="D859" s="127"/>
      <c r="E859" s="127"/>
      <c r="F859" s="127"/>
      <c r="G859" s="127"/>
      <c r="H859" s="127"/>
      <c r="I859" s="127"/>
      <c r="J859" s="127"/>
      <c r="K859" s="183" t="s">
        <v>1907</v>
      </c>
      <c r="L859" s="125" t="s">
        <v>3218</v>
      </c>
      <c r="M859" s="530">
        <f>+'NI-San'!M859+'NI-Ter'!M859+'NI-Soc'!M859+'NI-Ric'!M859+'NI-118'!M859</f>
        <v>0</v>
      </c>
      <c r="N859" s="530">
        <f>+'NI-San'!N859+'NI-Ter'!N859+'NI-Soc'!N859+'NI-Ric'!N859+'NI-118'!N859</f>
        <v>0</v>
      </c>
      <c r="O859" s="126">
        <f t="shared" si="32"/>
        <v>0</v>
      </c>
      <c r="Q859" s="530">
        <f>+'NI-San'!Q859+'NI-Ter'!Q859+'NI-Soc'!Q859+'NI-Ric'!Q859+'NI-118'!Q859</f>
        <v>0</v>
      </c>
      <c r="R859" s="517"/>
      <c r="S859" s="265"/>
      <c r="T859" s="530">
        <f>+'NI-San'!S859+'NI-Ter'!S859+'NI-Soc'!P859+'NI-Ric'!S859+'NI-118'!S859</f>
        <v>0</v>
      </c>
      <c r="U859" s="530">
        <f>+'NI-San'!T859+'NI-Ter'!T859+'NI-Soc'!Q859+'NI-Ric'!T859+'NI-118'!T859</f>
        <v>0</v>
      </c>
      <c r="V859" s="464"/>
      <c r="W859" s="530">
        <f>+'NI-San'!V859+'NI-Ter'!V859+'NI-Soc'!S859+'NI-Ric'!V859+'NI-118'!V859</f>
        <v>0</v>
      </c>
      <c r="X859" s="530">
        <f>+'NI-San'!W859+'NI-Ter'!W859+'NI-Soc'!T859+'NI-Ric'!W859+'NI-118'!W859</f>
        <v>0</v>
      </c>
      <c r="Y859" s="291"/>
      <c r="Z859" s="675"/>
    </row>
    <row r="860" spans="2:26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30"/>
      <c r="I860" s="130"/>
      <c r="J860" s="130"/>
      <c r="K860" s="166" t="s">
        <v>1910</v>
      </c>
      <c r="L860" s="132" t="s">
        <v>3218</v>
      </c>
      <c r="M860" s="530">
        <f>+'NI-San'!M860+'NI-Ter'!M860+'NI-Soc'!M860+'NI-Ric'!M860+'NI-118'!M860</f>
        <v>0</v>
      </c>
      <c r="N860" s="530">
        <f>+'NI-San'!N860+'NI-Ter'!N860+'NI-Soc'!N860+'NI-Ric'!N860+'NI-118'!N860</f>
        <v>0</v>
      </c>
      <c r="O860" s="126">
        <f t="shared" si="32"/>
        <v>0</v>
      </c>
      <c r="Q860" s="530">
        <f>+'NI-San'!Q860+'NI-Ter'!Q860+'NI-Soc'!Q860+'NI-Ric'!Q860+'NI-118'!Q860</f>
        <v>0</v>
      </c>
      <c r="R860" s="517"/>
      <c r="S860" s="265"/>
      <c r="T860" s="530">
        <f>+'NI-San'!S860+'NI-Ter'!S860+'NI-Soc'!P860+'NI-Ric'!S860+'NI-118'!S860</f>
        <v>0</v>
      </c>
      <c r="U860" s="530">
        <f>+'NI-San'!T860+'NI-Ter'!T860+'NI-Soc'!Q860+'NI-Ric'!T860+'NI-118'!T860</f>
        <v>0</v>
      </c>
      <c r="V860" s="464"/>
      <c r="W860" s="530">
        <f>+'NI-San'!V860+'NI-Ter'!V860+'NI-Soc'!S860+'NI-Ric'!V860+'NI-118'!V860</f>
        <v>0</v>
      </c>
      <c r="X860" s="530">
        <f>+'NI-San'!W860+'NI-Ter'!W860+'NI-Soc'!T860+'NI-Ric'!W860+'NI-118'!W860</f>
        <v>0</v>
      </c>
      <c r="Y860" s="291"/>
      <c r="Z860" s="675"/>
    </row>
    <row r="861" spans="2:26" ht="15.75">
      <c r="K861" s="527"/>
      <c r="L861" s="528"/>
      <c r="M861" s="192"/>
      <c r="N861" s="192"/>
      <c r="O861" s="192"/>
      <c r="Q861" s="192"/>
      <c r="R861" s="192"/>
      <c r="S861" s="265"/>
      <c r="T861" s="192"/>
      <c r="U861" s="192"/>
      <c r="W861" s="192"/>
      <c r="X861" s="192"/>
      <c r="Y861" s="291"/>
      <c r="Z861" s="192"/>
    </row>
    <row r="862" spans="2:26" ht="15.75" thickBot="1">
      <c r="K862" s="547"/>
      <c r="L862" s="532"/>
      <c r="M862" s="499"/>
      <c r="N862" s="499"/>
      <c r="O862" s="517"/>
      <c r="Q862" s="499"/>
      <c r="R862" s="517"/>
      <c r="S862" s="265"/>
      <c r="T862" s="499"/>
      <c r="U862" s="499"/>
      <c r="W862" s="499"/>
      <c r="X862" s="499"/>
      <c r="Y862" s="291"/>
      <c r="Z862" s="499"/>
    </row>
    <row r="863" spans="2:26" ht="39.950000000000003" customHeight="1" thickBot="1">
      <c r="K863" s="529"/>
      <c r="L863" s="465"/>
      <c r="M863" s="328" t="str">
        <f>+M$10</f>
        <v>Valore netto al 31/12/2017</v>
      </c>
      <c r="N863" s="328" t="str">
        <f>+N$10</f>
        <v>Valore netto al 31/12/2018</v>
      </c>
      <c r="O863" s="1149" t="str">
        <f>+O$10</f>
        <v>Variazione</v>
      </c>
      <c r="P863" s="1148"/>
      <c r="Q863" s="328" t="str">
        <f>+Q$10</f>
        <v>Prechiusura al ° trimestre 2018</v>
      </c>
      <c r="R863" s="525"/>
      <c r="S863" s="265"/>
      <c r="T863" s="1145" t="str">
        <f>T$330</f>
        <v>Costi da utilizzo contributi 2018</v>
      </c>
      <c r="U863" s="1143" t="str">
        <f>U$330</f>
        <v>Costi da utilizzo contributi DI CUI SOCIO-SAN</v>
      </c>
      <c r="V863" s="1144"/>
      <c r="W863" s="1142" t="str">
        <f>W$330</f>
        <v>Costi da contributi 2018</v>
      </c>
      <c r="X863" s="1143" t="str">
        <f>X$330</f>
        <v>Costi da contributi DI CUI SOCIO-SAN</v>
      </c>
      <c r="Y863" s="291"/>
      <c r="Z863" s="679"/>
    </row>
    <row r="864" spans="2:26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321" t="s">
        <v>1912</v>
      </c>
      <c r="L864" s="187" t="s">
        <v>3218</v>
      </c>
      <c r="M864" s="188">
        <f>+M867+M977+M1051+M1125</f>
        <v>19327</v>
      </c>
      <c r="N864" s="188">
        <f>+N867+N977+N1051+N1125</f>
        <v>19344</v>
      </c>
      <c r="O864" s="189">
        <f>+N864-M864</f>
        <v>17</v>
      </c>
      <c r="Q864" s="188">
        <f>+Q867+Q977+Q1051+Q1125</f>
        <v>12993</v>
      </c>
      <c r="R864" s="515"/>
      <c r="S864" s="265"/>
      <c r="T864" s="188">
        <f>+T867+T977+T1051+T1125</f>
        <v>0</v>
      </c>
      <c r="U864" s="188">
        <f>+U867+U977+U1051+U1125</f>
        <v>0</v>
      </c>
      <c r="W864" s="188">
        <f>+W867+W977+W1051+W1125</f>
        <v>0</v>
      </c>
      <c r="X864" s="188">
        <f>+X867+X977+X1051+X1125</f>
        <v>0</v>
      </c>
      <c r="Y864" s="291"/>
      <c r="Z864" s="518"/>
    </row>
    <row r="865" spans="2:26" ht="16.5" thickTop="1">
      <c r="K865" s="539"/>
      <c r="L865" s="528"/>
      <c r="M865" s="518"/>
      <c r="N865" s="518"/>
      <c r="O865" s="515"/>
      <c r="Q865" s="518"/>
      <c r="R865" s="515"/>
      <c r="S865" s="265"/>
      <c r="T865" s="518"/>
      <c r="U865" s="518"/>
      <c r="W865" s="518"/>
      <c r="X865" s="518"/>
      <c r="Y865" s="291"/>
      <c r="Z865" s="518"/>
    </row>
    <row r="866" spans="2:26" ht="15.75" thickBot="1">
      <c r="K866" s="468"/>
      <c r="M866" s="265"/>
      <c r="S866" s="265"/>
      <c r="Y866" s="291"/>
      <c r="Z866" s="291"/>
    </row>
    <row r="867" spans="2:26" ht="17.25" thickTop="1" thickBot="1">
      <c r="B867" s="152" t="s">
        <v>1913</v>
      </c>
      <c r="C867" s="247" t="s">
        <v>3893</v>
      </c>
      <c r="D867" s="248"/>
      <c r="E867" s="248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14487</v>
      </c>
      <c r="N867" s="154">
        <f>SUM(N870:N974)</f>
        <v>14266</v>
      </c>
      <c r="O867" s="190">
        <f>+N867-M867</f>
        <v>-221</v>
      </c>
      <c r="Q867" s="154">
        <f>SUM(Q870:Q974)</f>
        <v>7507</v>
      </c>
      <c r="R867" s="192"/>
      <c r="S867" s="265"/>
      <c r="T867" s="154">
        <f>SUM(T870:T974)</f>
        <v>0</v>
      </c>
      <c r="U867" s="154">
        <f>SUM(U870:U974)</f>
        <v>0</v>
      </c>
      <c r="W867" s="154">
        <f>SUM(W870:W974)</f>
        <v>0</v>
      </c>
      <c r="X867" s="154">
        <f>SUM(X870:X974)</f>
        <v>0</v>
      </c>
      <c r="Y867" s="291"/>
      <c r="Z867" s="519"/>
    </row>
    <row r="868" spans="2:26" ht="16.5" thickTop="1" thickBot="1">
      <c r="K868" s="540"/>
      <c r="M868" s="265"/>
      <c r="S868" s="265"/>
      <c r="Y868" s="291"/>
      <c r="Z868" s="291"/>
    </row>
    <row r="869" spans="2:26" ht="39.950000000000003" customHeight="1" thickBot="1">
      <c r="B869" s="102" t="s">
        <v>3221</v>
      </c>
      <c r="C869" s="245" t="s">
        <v>48</v>
      </c>
      <c r="D869" s="245"/>
      <c r="E869" s="245"/>
      <c r="F869" s="246"/>
      <c r="G869" s="246"/>
      <c r="H869" s="246"/>
      <c r="I869" s="246"/>
      <c r="J869" s="246"/>
      <c r="K869" s="322" t="s">
        <v>3894</v>
      </c>
      <c r="L869" s="135"/>
      <c r="M869" s="328" t="str">
        <f>+M$10</f>
        <v>Valore netto al 31/12/2017</v>
      </c>
      <c r="N869" s="328" t="str">
        <f>+N$10</f>
        <v>Valore netto al 31/12/2018</v>
      </c>
      <c r="O869" s="1149" t="str">
        <f>+O$10</f>
        <v>Variazione</v>
      </c>
      <c r="P869" s="1148"/>
      <c r="Q869" s="328" t="str">
        <f>+Q$10</f>
        <v>Prechiusura al ° trimestre 2018</v>
      </c>
      <c r="R869" s="525"/>
      <c r="S869" s="265"/>
      <c r="T869" s="1145" t="str">
        <f>T$330</f>
        <v>Costi da utilizzo contributi 2018</v>
      </c>
      <c r="U869" s="1143" t="str">
        <f>U$330</f>
        <v>Costi da utilizzo contributi DI CUI SOCIO-SAN</v>
      </c>
      <c r="V869" s="1144"/>
      <c r="W869" s="1142" t="str">
        <f>W$330</f>
        <v>Costi da contributi 2018</v>
      </c>
      <c r="X869" s="1143" t="str">
        <f>X$330</f>
        <v>Costi da contributi DI CUI SOCIO-SAN</v>
      </c>
      <c r="Y869" s="291"/>
      <c r="Z869" s="679"/>
    </row>
    <row r="870" spans="2:26" ht="25.5">
      <c r="B870" s="127" t="s">
        <v>1915</v>
      </c>
      <c r="C870" s="127" t="s">
        <v>3895</v>
      </c>
      <c r="D870" s="127"/>
      <c r="E870" s="127"/>
      <c r="F870" s="127"/>
      <c r="G870" s="127"/>
      <c r="H870" s="127"/>
      <c r="I870" s="127"/>
      <c r="J870" s="127"/>
      <c r="K870" s="23" t="s">
        <v>1920</v>
      </c>
      <c r="L870" s="125" t="s">
        <v>3218</v>
      </c>
      <c r="M870" s="530">
        <f>+'NI-San'!M870+'NI-Ter'!M870+'NI-Soc'!M870+'NI-Ric'!M870+'NI-118'!M870</f>
        <v>4572</v>
      </c>
      <c r="N870" s="530">
        <f>+'NI-San'!N870+'NI-Ter'!N870+'NI-Soc'!N870+'NI-Ric'!N870+'NI-118'!N870</f>
        <v>4358</v>
      </c>
      <c r="O870" s="126">
        <f t="shared" ref="O870:O929" si="33">+N870-M870</f>
        <v>-214</v>
      </c>
      <c r="Q870" s="530">
        <f>+'NI-San'!Q870+'NI-Ter'!Q870+'NI-Soc'!Q870+'NI-Ric'!Q870+'NI-118'!Q870</f>
        <v>1041</v>
      </c>
      <c r="R870" s="517"/>
      <c r="S870" s="265"/>
      <c r="T870" s="530">
        <f>+'NI-San'!S870+'NI-Ter'!S870+'NI-Soc'!P870+'NI-Ric'!S870+'NI-118'!S870</f>
        <v>0</v>
      </c>
      <c r="U870" s="530">
        <f>+'NI-San'!T870+'NI-Ter'!T870+'NI-Soc'!Q870+'NI-Ric'!T870+'NI-118'!T870</f>
        <v>0</v>
      </c>
      <c r="V870" s="464"/>
      <c r="W870" s="530">
        <f>+'NI-San'!V870+'NI-Ter'!V870+'NI-Soc'!S870+'NI-Ric'!V870+'NI-118'!V870</f>
        <v>0</v>
      </c>
      <c r="X870" s="530">
        <f>+'NI-San'!W870+'NI-Ter'!W870+'NI-Soc'!T870+'NI-Ric'!W870+'NI-118'!W870</f>
        <v>0</v>
      </c>
      <c r="Y870" s="291"/>
      <c r="Z870" s="675"/>
    </row>
    <row r="871" spans="2:26" ht="25.5">
      <c r="B871" s="127" t="s">
        <v>1921</v>
      </c>
      <c r="C871" s="127" t="s">
        <v>3896</v>
      </c>
      <c r="D871" s="127"/>
      <c r="E871" s="127"/>
      <c r="F871" s="127"/>
      <c r="G871" s="127"/>
      <c r="H871" s="127"/>
      <c r="I871" s="127"/>
      <c r="J871" s="127"/>
      <c r="K871" s="23" t="s">
        <v>1922</v>
      </c>
      <c r="L871" s="125" t="s">
        <v>3218</v>
      </c>
      <c r="M871" s="530">
        <f>+'NI-San'!M871+'NI-Ter'!M871+'NI-Soc'!M871+'NI-Ric'!M871+'NI-118'!M871</f>
        <v>24</v>
      </c>
      <c r="N871" s="530">
        <f>+'NI-San'!N871+'NI-Ter'!N871+'NI-Soc'!N871+'NI-Ric'!N871+'NI-118'!N871</f>
        <v>29</v>
      </c>
      <c r="O871" s="126">
        <f t="shared" si="33"/>
        <v>5</v>
      </c>
      <c r="Q871" s="530">
        <f>+'NI-San'!Q871+'NI-Ter'!Q871+'NI-Soc'!Q871+'NI-Ric'!Q871+'NI-118'!Q871</f>
        <v>0</v>
      </c>
      <c r="R871" s="517"/>
      <c r="S871" s="265"/>
      <c r="T871" s="530">
        <f>+'NI-San'!S871+'NI-Ter'!S871+'NI-Soc'!P871+'NI-Ric'!S871+'NI-118'!S871</f>
        <v>0</v>
      </c>
      <c r="U871" s="530">
        <f>+'NI-San'!T871+'NI-Ter'!T871+'NI-Soc'!Q871+'NI-Ric'!T871+'NI-118'!T871</f>
        <v>0</v>
      </c>
      <c r="V871" s="464"/>
      <c r="W871" s="530">
        <f>+'NI-San'!V871+'NI-Ter'!V871+'NI-Soc'!S871+'NI-Ric'!V871+'NI-118'!V871</f>
        <v>0</v>
      </c>
      <c r="X871" s="530">
        <f>+'NI-San'!W871+'NI-Ter'!W871+'NI-Soc'!T871+'NI-Ric'!W871+'NI-118'!W871</f>
        <v>0</v>
      </c>
      <c r="Y871" s="291"/>
      <c r="Z871" s="675"/>
    </row>
    <row r="872" spans="2:26" ht="25.5">
      <c r="B872" s="363" t="s">
        <v>1923</v>
      </c>
      <c r="C872" s="364" t="s">
        <v>3897</v>
      </c>
      <c r="D872" s="365"/>
      <c r="E872" s="365"/>
      <c r="F872" s="365"/>
      <c r="G872" s="365"/>
      <c r="H872" s="365"/>
      <c r="I872" s="365"/>
      <c r="J872" s="365"/>
      <c r="K872" s="366" t="s">
        <v>1924</v>
      </c>
      <c r="L872" s="367" t="s">
        <v>3218</v>
      </c>
      <c r="M872" s="530">
        <f>+'NI-San'!M872+'NI-Ter'!M872+'NI-Soc'!M872+'NI-Ric'!M872+'NI-118'!M872</f>
        <v>1715</v>
      </c>
      <c r="N872" s="530">
        <f>+'NI-San'!N872+'NI-Ter'!N872+'NI-Soc'!N872+'NI-Ric'!N872+'NI-118'!N872</f>
        <v>1702</v>
      </c>
      <c r="O872" s="126">
        <f t="shared" si="33"/>
        <v>-13</v>
      </c>
      <c r="Q872" s="530">
        <f>+'NI-San'!Q872+'NI-Ter'!Q872+'NI-Soc'!Q872+'NI-Ric'!Q872+'NI-118'!Q872</f>
        <v>433</v>
      </c>
      <c r="R872" s="517"/>
      <c r="S872" s="265"/>
      <c r="T872" s="530">
        <f>+'NI-San'!S872+'NI-Ter'!S872+'NI-Soc'!P872+'NI-Ric'!S872+'NI-118'!S872</f>
        <v>0</v>
      </c>
      <c r="U872" s="530">
        <f>+'NI-San'!T872+'NI-Ter'!T872+'NI-Soc'!Q872+'NI-Ric'!T872+'NI-118'!T872</f>
        <v>0</v>
      </c>
      <c r="V872" s="464"/>
      <c r="W872" s="530">
        <f>+'NI-San'!V872+'NI-Ter'!V872+'NI-Soc'!S872+'NI-Ric'!V872+'NI-118'!V872</f>
        <v>0</v>
      </c>
      <c r="X872" s="530">
        <f>+'NI-San'!W872+'NI-Ter'!W872+'NI-Soc'!T872+'NI-Ric'!W872+'NI-118'!W872</f>
        <v>0</v>
      </c>
      <c r="Y872" s="291"/>
      <c r="Z872" s="675"/>
    </row>
    <row r="873" spans="2:26" ht="25.5">
      <c r="B873" s="127" t="s">
        <v>1925</v>
      </c>
      <c r="C873" s="127" t="s">
        <v>3898</v>
      </c>
      <c r="D873" s="127"/>
      <c r="E873" s="127"/>
      <c r="F873" s="127"/>
      <c r="G873" s="127"/>
      <c r="H873" s="127"/>
      <c r="I873" s="127"/>
      <c r="J873" s="127"/>
      <c r="K873" s="23" t="s">
        <v>1926</v>
      </c>
      <c r="L873" s="125" t="s">
        <v>3218</v>
      </c>
      <c r="M873" s="530">
        <f>+'NI-San'!M873+'NI-Ter'!M873+'NI-Soc'!M873+'NI-Ric'!M873+'NI-118'!M873</f>
        <v>0</v>
      </c>
      <c r="N873" s="530">
        <f>+'NI-San'!N873+'NI-Ter'!N873+'NI-Soc'!N873+'NI-Ric'!N873+'NI-118'!N873</f>
        <v>213</v>
      </c>
      <c r="O873" s="126">
        <f t="shared" si="33"/>
        <v>213</v>
      </c>
      <c r="Q873" s="530">
        <f>+'NI-San'!Q873+'NI-Ter'!Q873+'NI-Soc'!Q873+'NI-Ric'!Q873+'NI-118'!Q873</f>
        <v>890</v>
      </c>
      <c r="R873" s="517"/>
      <c r="S873" s="265"/>
      <c r="T873" s="530">
        <f>+'NI-San'!S873+'NI-Ter'!S873+'NI-Soc'!P873+'NI-Ric'!S873+'NI-118'!S873</f>
        <v>0</v>
      </c>
      <c r="U873" s="530">
        <f>+'NI-San'!T873+'NI-Ter'!T873+'NI-Soc'!Q873+'NI-Ric'!T873+'NI-118'!T873</f>
        <v>0</v>
      </c>
      <c r="V873" s="464"/>
      <c r="W873" s="530">
        <f>+'NI-San'!V873+'NI-Ter'!V873+'NI-Soc'!S873+'NI-Ric'!V873+'NI-118'!V873</f>
        <v>0</v>
      </c>
      <c r="X873" s="530">
        <f>+'NI-San'!W873+'NI-Ter'!W873+'NI-Soc'!T873+'NI-Ric'!W873+'NI-118'!W873</f>
        <v>0</v>
      </c>
      <c r="Y873" s="291"/>
      <c r="Z873" s="675"/>
    </row>
    <row r="874" spans="2:26" ht="25.5">
      <c r="B874" s="127" t="s">
        <v>1927</v>
      </c>
      <c r="C874" s="127" t="s">
        <v>3899</v>
      </c>
      <c r="D874" s="127"/>
      <c r="E874" s="127"/>
      <c r="F874" s="127"/>
      <c r="G874" s="127"/>
      <c r="H874" s="127"/>
      <c r="I874" s="127"/>
      <c r="J874" s="127"/>
      <c r="K874" s="23" t="s">
        <v>1928</v>
      </c>
      <c r="L874" s="125" t="s">
        <v>3218</v>
      </c>
      <c r="M874" s="530">
        <f>+'NI-San'!M874+'NI-Ter'!M874+'NI-Soc'!M874+'NI-Ric'!M874+'NI-118'!M874</f>
        <v>225</v>
      </c>
      <c r="N874" s="530">
        <f>+'NI-San'!N874+'NI-Ter'!N874+'NI-Soc'!N874+'NI-Ric'!N874+'NI-118'!N874</f>
        <v>0</v>
      </c>
      <c r="O874" s="126">
        <f t="shared" si="33"/>
        <v>-225</v>
      </c>
      <c r="Q874" s="530">
        <f>+'NI-San'!Q874+'NI-Ter'!Q874+'NI-Soc'!Q874+'NI-Ric'!Q874+'NI-118'!Q874</f>
        <v>0</v>
      </c>
      <c r="R874" s="517"/>
      <c r="S874" s="265"/>
      <c r="T874" s="530">
        <f>+'NI-San'!S874+'NI-Ter'!S874+'NI-Soc'!P874+'NI-Ric'!S874+'NI-118'!S874</f>
        <v>0</v>
      </c>
      <c r="U874" s="530">
        <f>+'NI-San'!T874+'NI-Ter'!T874+'NI-Soc'!Q874+'NI-Ric'!T874+'NI-118'!T874</f>
        <v>0</v>
      </c>
      <c r="V874" s="464"/>
      <c r="W874" s="530">
        <f>+'NI-San'!V874+'NI-Ter'!V874+'NI-Soc'!S874+'NI-Ric'!V874+'NI-118'!V874</f>
        <v>0</v>
      </c>
      <c r="X874" s="530">
        <f>+'NI-San'!W874+'NI-Ter'!W874+'NI-Soc'!T874+'NI-Ric'!W874+'NI-118'!W874</f>
        <v>0</v>
      </c>
      <c r="Y874" s="291"/>
      <c r="Z874" s="675"/>
    </row>
    <row r="875" spans="2:26" ht="25.5">
      <c r="B875" s="127" t="s">
        <v>1929</v>
      </c>
      <c r="C875" s="127" t="s">
        <v>3900</v>
      </c>
      <c r="D875" s="127"/>
      <c r="E875" s="127"/>
      <c r="F875" s="127"/>
      <c r="G875" s="127"/>
      <c r="H875" s="127"/>
      <c r="I875" s="127"/>
      <c r="J875" s="127"/>
      <c r="K875" s="23" t="s">
        <v>1930</v>
      </c>
      <c r="L875" s="125" t="s">
        <v>3218</v>
      </c>
      <c r="M875" s="530">
        <f>+'NI-San'!M875+'NI-Ter'!M875+'NI-Soc'!M875+'NI-Ric'!M875+'NI-118'!M875</f>
        <v>282</v>
      </c>
      <c r="N875" s="530">
        <f>+'NI-San'!N875+'NI-Ter'!N875+'NI-Soc'!N875+'NI-Ric'!N875+'NI-118'!N875</f>
        <v>278</v>
      </c>
      <c r="O875" s="126">
        <f t="shared" si="33"/>
        <v>-4</v>
      </c>
      <c r="Q875" s="530">
        <f>+'NI-San'!Q875+'NI-Ter'!Q875+'NI-Soc'!Q875+'NI-Ric'!Q875+'NI-118'!Q875</f>
        <v>75</v>
      </c>
      <c r="R875" s="517"/>
      <c r="S875" s="265"/>
      <c r="T875" s="530">
        <f>+'NI-San'!S875+'NI-Ter'!S875+'NI-Soc'!P875+'NI-Ric'!S875+'NI-118'!S875</f>
        <v>0</v>
      </c>
      <c r="U875" s="530">
        <f>+'NI-San'!T875+'NI-Ter'!T875+'NI-Soc'!Q875+'NI-Ric'!T875+'NI-118'!T875</f>
        <v>0</v>
      </c>
      <c r="V875" s="464"/>
      <c r="W875" s="530">
        <f>+'NI-San'!V875+'NI-Ter'!V875+'NI-Soc'!S875+'NI-Ric'!V875+'NI-118'!V875</f>
        <v>0</v>
      </c>
      <c r="X875" s="530">
        <f>+'NI-San'!W875+'NI-Ter'!W875+'NI-Soc'!T875+'NI-Ric'!W875+'NI-118'!W875</f>
        <v>0</v>
      </c>
      <c r="Y875" s="291"/>
      <c r="Z875" s="675"/>
    </row>
    <row r="876" spans="2:26" ht="25.5">
      <c r="B876" s="127" t="s">
        <v>1931</v>
      </c>
      <c r="C876" s="127" t="s">
        <v>3901</v>
      </c>
      <c r="D876" s="127"/>
      <c r="E876" s="127"/>
      <c r="F876" s="127"/>
      <c r="G876" s="127"/>
      <c r="H876" s="127"/>
      <c r="I876" s="127"/>
      <c r="J876" s="127"/>
      <c r="K876" s="23" t="s">
        <v>3902</v>
      </c>
      <c r="L876" s="125" t="s">
        <v>3218</v>
      </c>
      <c r="M876" s="530">
        <f>+'NI-San'!M876+'NI-Ter'!M876+'NI-Soc'!M876+'NI-Ric'!M876+'NI-118'!M876</f>
        <v>116</v>
      </c>
      <c r="N876" s="530">
        <f>+'NI-San'!N876+'NI-Ter'!N876+'NI-Soc'!N876+'NI-Ric'!N876+'NI-118'!N876</f>
        <v>89</v>
      </c>
      <c r="O876" s="126">
        <f t="shared" si="33"/>
        <v>-27</v>
      </c>
      <c r="Q876" s="530">
        <f>+'NI-San'!Q876+'NI-Ter'!Q876+'NI-Soc'!Q876+'NI-Ric'!Q876+'NI-118'!Q876</f>
        <v>33</v>
      </c>
      <c r="R876" s="517"/>
      <c r="S876" s="265"/>
      <c r="T876" s="530">
        <f>+'NI-San'!S876+'NI-Ter'!S876+'NI-Soc'!P876+'NI-Ric'!S876+'NI-118'!S876</f>
        <v>0</v>
      </c>
      <c r="U876" s="530">
        <f>+'NI-San'!T876+'NI-Ter'!T876+'NI-Soc'!Q876+'NI-Ric'!T876+'NI-118'!T876</f>
        <v>0</v>
      </c>
      <c r="V876" s="464"/>
      <c r="W876" s="530">
        <f>+'NI-San'!V876+'NI-Ter'!V876+'NI-Soc'!S876+'NI-Ric'!V876+'NI-118'!V876</f>
        <v>0</v>
      </c>
      <c r="X876" s="530">
        <f>+'NI-San'!W876+'NI-Ter'!W876+'NI-Soc'!T876+'NI-Ric'!W876+'NI-118'!W876</f>
        <v>0</v>
      </c>
      <c r="Y876" s="291"/>
      <c r="Z876" s="675"/>
    </row>
    <row r="877" spans="2:26" ht="25.5">
      <c r="B877" s="127" t="s">
        <v>1933</v>
      </c>
      <c r="C877" s="127" t="s">
        <v>3903</v>
      </c>
      <c r="D877" s="127"/>
      <c r="E877" s="127"/>
      <c r="F877" s="127"/>
      <c r="G877" s="127"/>
      <c r="H877" s="127"/>
      <c r="I877" s="127"/>
      <c r="J877" s="127"/>
      <c r="K877" s="23" t="s">
        <v>1934</v>
      </c>
      <c r="L877" s="125" t="s">
        <v>3218</v>
      </c>
      <c r="M877" s="530">
        <f>+'NI-San'!M877+'NI-Ter'!M877+'NI-Soc'!M877+'NI-Ric'!M877+'NI-118'!M877</f>
        <v>0</v>
      </c>
      <c r="N877" s="530">
        <f>+'NI-San'!N877+'NI-Ter'!N877+'NI-Soc'!N877+'NI-Ric'!N877+'NI-118'!N877</f>
        <v>0</v>
      </c>
      <c r="O877" s="126">
        <f t="shared" si="33"/>
        <v>0</v>
      </c>
      <c r="Q877" s="530">
        <f>+'NI-San'!Q877+'NI-Ter'!Q877+'NI-Soc'!Q877+'NI-Ric'!Q877+'NI-118'!Q877</f>
        <v>0</v>
      </c>
      <c r="R877" s="517"/>
      <c r="S877" s="265"/>
      <c r="T877" s="530">
        <f>+'NI-San'!S877+'NI-Ter'!S877+'NI-Soc'!P877+'NI-Ric'!S877+'NI-118'!S877</f>
        <v>0</v>
      </c>
      <c r="U877" s="530">
        <f>+'NI-San'!T877+'NI-Ter'!T877+'NI-Soc'!Q877+'NI-Ric'!T877+'NI-118'!T877</f>
        <v>0</v>
      </c>
      <c r="V877" s="464"/>
      <c r="W877" s="530">
        <f>+'NI-San'!V877+'NI-Ter'!V877+'NI-Soc'!S877+'NI-Ric'!V877+'NI-118'!V877</f>
        <v>0</v>
      </c>
      <c r="X877" s="530">
        <f>+'NI-San'!W877+'NI-Ter'!W877+'NI-Soc'!T877+'NI-Ric'!W877+'NI-118'!W877</f>
        <v>0</v>
      </c>
      <c r="Y877" s="291"/>
      <c r="Z877" s="675"/>
    </row>
    <row r="878" spans="2:26" ht="25.5">
      <c r="B878" s="127" t="s">
        <v>1935</v>
      </c>
      <c r="C878" s="127" t="s">
        <v>3904</v>
      </c>
      <c r="D878" s="127"/>
      <c r="E878" s="127"/>
      <c r="F878" s="127"/>
      <c r="G878" s="127"/>
      <c r="H878" s="127"/>
      <c r="I878" s="127"/>
      <c r="J878" s="127"/>
      <c r="K878" s="23" t="s">
        <v>1936</v>
      </c>
      <c r="L878" s="125" t="s">
        <v>3218</v>
      </c>
      <c r="M878" s="530">
        <f>+'NI-San'!M878+'NI-Ter'!M878+'NI-Soc'!M878+'NI-Ric'!M878+'NI-118'!M878</f>
        <v>1903</v>
      </c>
      <c r="N878" s="530">
        <f>+'NI-San'!N878+'NI-Ter'!N878+'NI-Soc'!N878+'NI-Ric'!N878+'NI-118'!N878</f>
        <v>1838</v>
      </c>
      <c r="O878" s="126">
        <f t="shared" si="33"/>
        <v>-65</v>
      </c>
      <c r="Q878" s="530">
        <f>+'NI-San'!Q878+'NI-Ter'!Q878+'NI-Soc'!Q878+'NI-Ric'!Q878+'NI-118'!Q878</f>
        <v>533</v>
      </c>
      <c r="R878" s="517"/>
      <c r="S878" s="265"/>
      <c r="T878" s="530">
        <f>+'NI-San'!S878+'NI-Ter'!S878+'NI-Soc'!P878+'NI-Ric'!S878+'NI-118'!S878</f>
        <v>0</v>
      </c>
      <c r="U878" s="530">
        <f>+'NI-San'!T878+'NI-Ter'!T878+'NI-Soc'!Q878+'NI-Ric'!T878+'NI-118'!T878</f>
        <v>0</v>
      </c>
      <c r="V878" s="464"/>
      <c r="W878" s="530">
        <f>+'NI-San'!V878+'NI-Ter'!V878+'NI-Soc'!S878+'NI-Ric'!V878+'NI-118'!V878</f>
        <v>0</v>
      </c>
      <c r="X878" s="530">
        <f>+'NI-San'!W878+'NI-Ter'!W878+'NI-Soc'!T878+'NI-Ric'!W878+'NI-118'!W878</f>
        <v>0</v>
      </c>
      <c r="Y878" s="291"/>
      <c r="Z878" s="675"/>
    </row>
    <row r="879" spans="2:26" ht="25.5">
      <c r="B879" s="127" t="s">
        <v>1937</v>
      </c>
      <c r="C879" s="127" t="s">
        <v>3905</v>
      </c>
      <c r="D879" s="127"/>
      <c r="E879" s="127"/>
      <c r="F879" s="127"/>
      <c r="G879" s="127"/>
      <c r="H879" s="127"/>
      <c r="I879" s="127"/>
      <c r="J879" s="127"/>
      <c r="K879" s="23" t="s">
        <v>1938</v>
      </c>
      <c r="L879" s="125" t="s">
        <v>3218</v>
      </c>
      <c r="M879" s="530">
        <f>+'NI-San'!M879+'NI-Ter'!M879+'NI-Soc'!M879+'NI-Ric'!M879+'NI-118'!M879</f>
        <v>0</v>
      </c>
      <c r="N879" s="530">
        <f>+'NI-San'!N879+'NI-Ter'!N879+'NI-Soc'!N879+'NI-Ric'!N879+'NI-118'!N879</f>
        <v>0</v>
      </c>
      <c r="O879" s="126">
        <f t="shared" si="33"/>
        <v>0</v>
      </c>
      <c r="Q879" s="530">
        <f>+'NI-San'!Q879+'NI-Ter'!Q879+'NI-Soc'!Q879+'NI-Ric'!Q879+'NI-118'!Q879</f>
        <v>0</v>
      </c>
      <c r="R879" s="517"/>
      <c r="S879" s="265"/>
      <c r="T879" s="530">
        <f>+'NI-San'!S879+'NI-Ter'!S879+'NI-Soc'!P879+'NI-Ric'!S879+'NI-118'!S879</f>
        <v>0</v>
      </c>
      <c r="U879" s="530">
        <f>+'NI-San'!T879+'NI-Ter'!T879+'NI-Soc'!Q879+'NI-Ric'!T879+'NI-118'!T879</f>
        <v>0</v>
      </c>
      <c r="V879" s="464"/>
      <c r="W879" s="530">
        <f>+'NI-San'!V879+'NI-Ter'!V879+'NI-Soc'!S879+'NI-Ric'!V879+'NI-118'!V879</f>
        <v>0</v>
      </c>
      <c r="X879" s="530">
        <f>+'NI-San'!W879+'NI-Ter'!W879+'NI-Soc'!T879+'NI-Ric'!W879+'NI-118'!W879</f>
        <v>0</v>
      </c>
      <c r="Y879" s="291"/>
      <c r="Z879" s="675"/>
    </row>
    <row r="880" spans="2:26" ht="25.5">
      <c r="B880" s="127" t="s">
        <v>1939</v>
      </c>
      <c r="C880" s="127" t="s">
        <v>3906</v>
      </c>
      <c r="D880" s="127"/>
      <c r="E880" s="127"/>
      <c r="F880" s="127"/>
      <c r="G880" s="127"/>
      <c r="H880" s="127"/>
      <c r="I880" s="127"/>
      <c r="J880" s="127"/>
      <c r="K880" s="23" t="s">
        <v>1940</v>
      </c>
      <c r="L880" s="125" t="s">
        <v>3218</v>
      </c>
      <c r="M880" s="530">
        <f>+'NI-San'!M880+'NI-Ter'!M880+'NI-Soc'!M880+'NI-Ric'!M880+'NI-118'!M880</f>
        <v>0</v>
      </c>
      <c r="N880" s="530">
        <f>+'NI-San'!N880+'NI-Ter'!N880+'NI-Soc'!N880+'NI-Ric'!N880+'NI-118'!N880</f>
        <v>0</v>
      </c>
      <c r="O880" s="126">
        <f t="shared" si="33"/>
        <v>0</v>
      </c>
      <c r="Q880" s="530">
        <f>+'NI-San'!Q880+'NI-Ter'!Q880+'NI-Soc'!Q880+'NI-Ric'!Q880+'NI-118'!Q880</f>
        <v>0</v>
      </c>
      <c r="R880" s="517"/>
      <c r="S880" s="265"/>
      <c r="T880" s="530">
        <f>+'NI-San'!S880+'NI-Ter'!S880+'NI-Soc'!P880+'NI-Ric'!S880+'NI-118'!S880</f>
        <v>0</v>
      </c>
      <c r="U880" s="530">
        <f>+'NI-San'!T880+'NI-Ter'!T880+'NI-Soc'!Q880+'NI-Ric'!T880+'NI-118'!T880</f>
        <v>0</v>
      </c>
      <c r="V880" s="464"/>
      <c r="W880" s="530">
        <f>+'NI-San'!V880+'NI-Ter'!V880+'NI-Soc'!S880+'NI-Ric'!V880+'NI-118'!V880</f>
        <v>0</v>
      </c>
      <c r="X880" s="530">
        <f>+'NI-San'!W880+'NI-Ter'!W880+'NI-Soc'!T880+'NI-Ric'!W880+'NI-118'!W880</f>
        <v>0</v>
      </c>
      <c r="Y880" s="291"/>
      <c r="Z880" s="675"/>
    </row>
    <row r="881" spans="2:26" ht="25.5">
      <c r="B881" s="127" t="s">
        <v>1941</v>
      </c>
      <c r="C881" s="127" t="s">
        <v>3907</v>
      </c>
      <c r="D881" s="127"/>
      <c r="E881" s="127"/>
      <c r="F881" s="127"/>
      <c r="G881" s="127"/>
      <c r="H881" s="127"/>
      <c r="I881" s="127"/>
      <c r="J881" s="127"/>
      <c r="K881" s="23" t="s">
        <v>1942</v>
      </c>
      <c r="L881" s="125" t="s">
        <v>3218</v>
      </c>
      <c r="M881" s="530">
        <f>+'NI-San'!M881+'NI-Ter'!M881+'NI-Soc'!M881+'NI-Ric'!M881+'NI-118'!M881</f>
        <v>16</v>
      </c>
      <c r="N881" s="530">
        <f>+'NI-San'!N881+'NI-Ter'!N881+'NI-Soc'!N881+'NI-Ric'!N881+'NI-118'!N881</f>
        <v>87</v>
      </c>
      <c r="O881" s="126">
        <f t="shared" si="33"/>
        <v>71</v>
      </c>
      <c r="Q881" s="530">
        <f>+'NI-San'!Q881+'NI-Ter'!Q881+'NI-Soc'!Q881+'NI-Ric'!Q881+'NI-118'!Q881</f>
        <v>0</v>
      </c>
      <c r="R881" s="517"/>
      <c r="S881" s="265"/>
      <c r="T881" s="530">
        <f>+'NI-San'!S881+'NI-Ter'!S881+'NI-Soc'!P881+'NI-Ric'!S881+'NI-118'!S881</f>
        <v>0</v>
      </c>
      <c r="U881" s="530">
        <f>+'NI-San'!T881+'NI-Ter'!T881+'NI-Soc'!Q881+'NI-Ric'!T881+'NI-118'!T881</f>
        <v>0</v>
      </c>
      <c r="V881" s="464"/>
      <c r="W881" s="530">
        <f>+'NI-San'!V881+'NI-Ter'!V881+'NI-Soc'!S881+'NI-Ric'!V881+'NI-118'!V881</f>
        <v>0</v>
      </c>
      <c r="X881" s="530">
        <f>+'NI-San'!W881+'NI-Ter'!W881+'NI-Soc'!T881+'NI-Ric'!W881+'NI-118'!W881</f>
        <v>0</v>
      </c>
      <c r="Y881" s="291"/>
      <c r="Z881" s="675"/>
    </row>
    <row r="882" spans="2:26" ht="25.5">
      <c r="B882" s="127" t="s">
        <v>1943</v>
      </c>
      <c r="C882" s="127" t="str">
        <f t="shared" ref="C882:C905" si="34">MID(B882,1,1)&amp;MID(B882,3,2)&amp;MID(B882,6,2)&amp;MID(B882,9,2)&amp;MID(B882,12,3)&amp;MID(B882,16,3)&amp;MID(B882,20,2)&amp;MID(B882,23,3)</f>
        <v>420251001201000000</v>
      </c>
      <c r="D882" s="127"/>
      <c r="E882" s="127"/>
      <c r="F882" s="127"/>
      <c r="G882" s="127"/>
      <c r="H882" s="127"/>
      <c r="I882" s="127"/>
      <c r="J882" s="127"/>
      <c r="K882" s="304" t="s">
        <v>1945</v>
      </c>
      <c r="L882" s="125" t="s">
        <v>3218</v>
      </c>
      <c r="M882" s="530">
        <f>+'NI-San'!M882+'NI-Ter'!M882+'NI-Soc'!M882+'NI-Ric'!M882+'NI-118'!M882</f>
        <v>50</v>
      </c>
      <c r="N882" s="530">
        <f>+'NI-San'!N882+'NI-Ter'!N882+'NI-Soc'!N882+'NI-Ric'!N882+'NI-118'!N882</f>
        <v>134</v>
      </c>
      <c r="O882" s="126">
        <f t="shared" si="33"/>
        <v>84</v>
      </c>
      <c r="Q882" s="530">
        <f>+'NI-San'!Q882+'NI-Ter'!Q882+'NI-Soc'!Q882+'NI-Ric'!Q882+'NI-118'!Q882</f>
        <v>51</v>
      </c>
      <c r="R882" s="517"/>
      <c r="S882" s="265"/>
      <c r="T882" s="530">
        <f>+'NI-San'!S882+'NI-Ter'!S882+'NI-Soc'!P882+'NI-Ric'!S882+'NI-118'!S882</f>
        <v>0</v>
      </c>
      <c r="U882" s="530">
        <f>+'NI-San'!T882+'NI-Ter'!T882+'NI-Soc'!Q882+'NI-Ric'!T882+'NI-118'!T882</f>
        <v>0</v>
      </c>
      <c r="V882" s="464"/>
      <c r="W882" s="530">
        <f>+'NI-San'!V882+'NI-Ter'!V882+'NI-Soc'!S882+'NI-Ric'!V882+'NI-118'!V882</f>
        <v>0</v>
      </c>
      <c r="X882" s="530">
        <f>+'NI-San'!W882+'NI-Ter'!W882+'NI-Soc'!T882+'NI-Ric'!W882+'NI-118'!W882</f>
        <v>0</v>
      </c>
      <c r="Y882" s="291"/>
      <c r="Z882" s="675"/>
    </row>
    <row r="883" spans="2:26" ht="25.5">
      <c r="B883" s="127" t="s">
        <v>1946</v>
      </c>
      <c r="C883" s="127" t="str">
        <f t="shared" si="34"/>
        <v>420251001202000000</v>
      </c>
      <c r="D883" s="127"/>
      <c r="E883" s="127"/>
      <c r="F883" s="127"/>
      <c r="G883" s="127"/>
      <c r="H883" s="127"/>
      <c r="I883" s="127"/>
      <c r="J883" s="127"/>
      <c r="K883" s="304" t="s">
        <v>1947</v>
      </c>
      <c r="L883" s="125" t="s">
        <v>3218</v>
      </c>
      <c r="M883" s="530">
        <f>+'NI-San'!M883+'NI-Ter'!M883+'NI-Soc'!M883+'NI-Ric'!M883+'NI-118'!M883</f>
        <v>1</v>
      </c>
      <c r="N883" s="530">
        <f>+'NI-San'!N883+'NI-Ter'!N883+'NI-Soc'!N883+'NI-Ric'!N883+'NI-118'!N883</f>
        <v>1</v>
      </c>
      <c r="O883" s="126">
        <f t="shared" si="33"/>
        <v>0</v>
      </c>
      <c r="Q883" s="530">
        <f>+'NI-San'!Q883+'NI-Ter'!Q883+'NI-Soc'!Q883+'NI-Ric'!Q883+'NI-118'!Q883</f>
        <v>0</v>
      </c>
      <c r="R883" s="517"/>
      <c r="S883" s="265"/>
      <c r="T883" s="530">
        <f>+'NI-San'!S883+'NI-Ter'!S883+'NI-Soc'!P883+'NI-Ric'!S883+'NI-118'!S883</f>
        <v>0</v>
      </c>
      <c r="U883" s="530">
        <f>+'NI-San'!T883+'NI-Ter'!T883+'NI-Soc'!Q883+'NI-Ric'!T883+'NI-118'!T883</f>
        <v>0</v>
      </c>
      <c r="V883" s="464"/>
      <c r="W883" s="530">
        <f>+'NI-San'!V883+'NI-Ter'!V883+'NI-Soc'!S883+'NI-Ric'!V883+'NI-118'!V883</f>
        <v>0</v>
      </c>
      <c r="X883" s="530">
        <f>+'NI-San'!W883+'NI-Ter'!W883+'NI-Soc'!T883+'NI-Ric'!W883+'NI-118'!W883</f>
        <v>0</v>
      </c>
      <c r="Y883" s="291"/>
      <c r="Z883" s="675"/>
    </row>
    <row r="884" spans="2:26" ht="25.5">
      <c r="B884" s="363" t="s">
        <v>1948</v>
      </c>
      <c r="C884" s="365" t="s">
        <v>3908</v>
      </c>
      <c r="D884" s="365"/>
      <c r="E884" s="365"/>
      <c r="F884" s="365"/>
      <c r="G884" s="365"/>
      <c r="H884" s="365"/>
      <c r="I884" s="365"/>
      <c r="J884" s="365"/>
      <c r="K884" s="368" t="s">
        <v>1949</v>
      </c>
      <c r="L884" s="367" t="s">
        <v>3218</v>
      </c>
      <c r="M884" s="530">
        <f>+'NI-San'!M884+'NI-Ter'!M884+'NI-Soc'!M884+'NI-Ric'!M884+'NI-118'!M884</f>
        <v>11</v>
      </c>
      <c r="N884" s="530">
        <f>+'NI-San'!N884+'NI-Ter'!N884+'NI-Soc'!N884+'NI-Ric'!N884+'NI-118'!N884</f>
        <v>25</v>
      </c>
      <c r="O884" s="126">
        <f t="shared" si="33"/>
        <v>14</v>
      </c>
      <c r="Q884" s="530">
        <f>+'NI-San'!Q884+'NI-Ter'!Q884+'NI-Soc'!Q884+'NI-Ric'!Q884+'NI-118'!Q884</f>
        <v>10</v>
      </c>
      <c r="R884" s="517"/>
      <c r="S884" s="265"/>
      <c r="T884" s="530">
        <f>+'NI-San'!S884+'NI-Ter'!S884+'NI-Soc'!P884+'NI-Ric'!S884+'NI-118'!S884</f>
        <v>0</v>
      </c>
      <c r="U884" s="530">
        <f>+'NI-San'!T884+'NI-Ter'!T884+'NI-Soc'!Q884+'NI-Ric'!T884+'NI-118'!T884</f>
        <v>0</v>
      </c>
      <c r="V884" s="464"/>
      <c r="W884" s="530">
        <f>+'NI-San'!V884+'NI-Ter'!V884+'NI-Soc'!S884+'NI-Ric'!V884+'NI-118'!V884</f>
        <v>0</v>
      </c>
      <c r="X884" s="530">
        <f>+'NI-San'!W884+'NI-Ter'!W884+'NI-Soc'!T884+'NI-Ric'!W884+'NI-118'!W884</f>
        <v>0</v>
      </c>
      <c r="Y884" s="291"/>
      <c r="Z884" s="675"/>
    </row>
    <row r="885" spans="2:26" ht="25.5">
      <c r="B885" s="127" t="s">
        <v>1950</v>
      </c>
      <c r="C885" s="127" t="str">
        <f t="shared" si="34"/>
        <v>420251001203000000</v>
      </c>
      <c r="D885" s="127"/>
      <c r="E885" s="127"/>
      <c r="F885" s="127"/>
      <c r="G885" s="127"/>
      <c r="H885" s="127"/>
      <c r="I885" s="127"/>
      <c r="J885" s="127"/>
      <c r="K885" s="304" t="s">
        <v>1951</v>
      </c>
      <c r="L885" s="125" t="s">
        <v>3218</v>
      </c>
      <c r="M885" s="530">
        <f>+'NI-San'!M885+'NI-Ter'!M885+'NI-Soc'!M885+'NI-Ric'!M885+'NI-118'!M885</f>
        <v>3</v>
      </c>
      <c r="N885" s="530">
        <f>+'NI-San'!N885+'NI-Ter'!N885+'NI-Soc'!N885+'NI-Ric'!N885+'NI-118'!N885</f>
        <v>10</v>
      </c>
      <c r="O885" s="126">
        <f t="shared" si="33"/>
        <v>7</v>
      </c>
      <c r="Q885" s="530">
        <f>+'NI-San'!Q885+'NI-Ter'!Q885+'NI-Soc'!Q885+'NI-Ric'!Q885+'NI-118'!Q885</f>
        <v>7</v>
      </c>
      <c r="R885" s="517"/>
      <c r="S885" s="265"/>
      <c r="T885" s="530">
        <f>+'NI-San'!S885+'NI-Ter'!S885+'NI-Soc'!P885+'NI-Ric'!S885+'NI-118'!S885</f>
        <v>0</v>
      </c>
      <c r="U885" s="530">
        <f>+'NI-San'!T885+'NI-Ter'!T885+'NI-Soc'!Q885+'NI-Ric'!T885+'NI-118'!T885</f>
        <v>0</v>
      </c>
      <c r="V885" s="464"/>
      <c r="W885" s="530">
        <f>+'NI-San'!V885+'NI-Ter'!V885+'NI-Soc'!S885+'NI-Ric'!V885+'NI-118'!V885</f>
        <v>0</v>
      </c>
      <c r="X885" s="530">
        <f>+'NI-San'!W885+'NI-Ter'!W885+'NI-Soc'!T885+'NI-Ric'!W885+'NI-118'!W885</f>
        <v>0</v>
      </c>
      <c r="Y885" s="291"/>
      <c r="Z885" s="675"/>
    </row>
    <row r="886" spans="2:26" ht="25.5">
      <c r="B886" s="127" t="s">
        <v>1952</v>
      </c>
      <c r="C886" s="127" t="str">
        <f t="shared" si="34"/>
        <v>420251001204000000</v>
      </c>
      <c r="D886" s="127"/>
      <c r="E886" s="127"/>
      <c r="F886" s="127"/>
      <c r="G886" s="127"/>
      <c r="H886" s="127"/>
      <c r="I886" s="127"/>
      <c r="J886" s="127"/>
      <c r="K886" s="304" t="s">
        <v>1953</v>
      </c>
      <c r="L886" s="125" t="s">
        <v>3218</v>
      </c>
      <c r="M886" s="530">
        <f>+'NI-San'!M886+'NI-Ter'!M886+'NI-Soc'!M886+'NI-Ric'!M886+'NI-118'!M886</f>
        <v>0</v>
      </c>
      <c r="N886" s="530">
        <f>+'NI-San'!N886+'NI-Ter'!N886+'NI-Soc'!N886+'NI-Ric'!N886+'NI-118'!N886</f>
        <v>0</v>
      </c>
      <c r="O886" s="126">
        <f t="shared" si="33"/>
        <v>0</v>
      </c>
      <c r="Q886" s="530">
        <f>+'NI-San'!Q886+'NI-Ter'!Q886+'NI-Soc'!Q886+'NI-Ric'!Q886+'NI-118'!Q886</f>
        <v>0</v>
      </c>
      <c r="R886" s="517"/>
      <c r="S886" s="265"/>
      <c r="T886" s="530">
        <f>+'NI-San'!S886+'NI-Ter'!S886+'NI-Soc'!P886+'NI-Ric'!S886+'NI-118'!S886</f>
        <v>0</v>
      </c>
      <c r="U886" s="530">
        <f>+'NI-San'!T886+'NI-Ter'!T886+'NI-Soc'!Q886+'NI-Ric'!T886+'NI-118'!T886</f>
        <v>0</v>
      </c>
      <c r="V886" s="464"/>
      <c r="W886" s="530">
        <f>+'NI-San'!V886+'NI-Ter'!V886+'NI-Soc'!S886+'NI-Ric'!V886+'NI-118'!V886</f>
        <v>0</v>
      </c>
      <c r="X886" s="530">
        <f>+'NI-San'!W886+'NI-Ter'!W886+'NI-Soc'!T886+'NI-Ric'!W886+'NI-118'!W886</f>
        <v>0</v>
      </c>
      <c r="Y886" s="291"/>
      <c r="Z886" s="675"/>
    </row>
    <row r="887" spans="2:26" ht="25.5">
      <c r="B887" s="127" t="s">
        <v>1954</v>
      </c>
      <c r="C887" s="127" t="str">
        <f t="shared" si="34"/>
        <v>420251001205000000</v>
      </c>
      <c r="D887" s="127"/>
      <c r="E887" s="127"/>
      <c r="F887" s="127"/>
      <c r="G887" s="127"/>
      <c r="H887" s="127"/>
      <c r="I887" s="127"/>
      <c r="J887" s="127"/>
      <c r="K887" s="304" t="s">
        <v>1955</v>
      </c>
      <c r="L887" s="125" t="s">
        <v>3218</v>
      </c>
      <c r="M887" s="530">
        <f>+'NI-San'!M887+'NI-Ter'!M887+'NI-Soc'!M887+'NI-Ric'!M887+'NI-118'!M887</f>
        <v>4</v>
      </c>
      <c r="N887" s="530">
        <f>+'NI-San'!N887+'NI-Ter'!N887+'NI-Soc'!N887+'NI-Ric'!N887+'NI-118'!N887</f>
        <v>8</v>
      </c>
      <c r="O887" s="126">
        <f t="shared" si="33"/>
        <v>4</v>
      </c>
      <c r="Q887" s="530">
        <f>+'NI-San'!Q887+'NI-Ter'!Q887+'NI-Soc'!Q887+'NI-Ric'!Q887+'NI-118'!Q887</f>
        <v>7</v>
      </c>
      <c r="R887" s="517"/>
      <c r="S887" s="265"/>
      <c r="T887" s="530">
        <f>+'NI-San'!S887+'NI-Ter'!S887+'NI-Soc'!P887+'NI-Ric'!S887+'NI-118'!S887</f>
        <v>0</v>
      </c>
      <c r="U887" s="530">
        <f>+'NI-San'!T887+'NI-Ter'!T887+'NI-Soc'!Q887+'NI-Ric'!T887+'NI-118'!T887</f>
        <v>0</v>
      </c>
      <c r="V887" s="464"/>
      <c r="W887" s="530">
        <f>+'NI-San'!V887+'NI-Ter'!V887+'NI-Soc'!S887+'NI-Ric'!V887+'NI-118'!V887</f>
        <v>0</v>
      </c>
      <c r="X887" s="530">
        <f>+'NI-San'!W887+'NI-Ter'!W887+'NI-Soc'!T887+'NI-Ric'!W887+'NI-118'!W887</f>
        <v>0</v>
      </c>
      <c r="Y887" s="291"/>
      <c r="Z887" s="675"/>
    </row>
    <row r="888" spans="2:26" ht="25.5">
      <c r="B888" s="127" t="s">
        <v>1956</v>
      </c>
      <c r="C888" s="127" t="str">
        <f t="shared" si="34"/>
        <v>420251001206000000</v>
      </c>
      <c r="D888" s="127"/>
      <c r="E888" s="127"/>
      <c r="F888" s="127"/>
      <c r="G888" s="127"/>
      <c r="H888" s="127"/>
      <c r="I888" s="127"/>
      <c r="J888" s="127"/>
      <c r="K888" s="304" t="s">
        <v>3909</v>
      </c>
      <c r="L888" s="125" t="s">
        <v>3218</v>
      </c>
      <c r="M888" s="530">
        <f>+'NI-San'!M888+'NI-Ter'!M888+'NI-Soc'!M888+'NI-Ric'!M888+'NI-118'!M888</f>
        <v>1</v>
      </c>
      <c r="N888" s="530">
        <f>+'NI-San'!N888+'NI-Ter'!N888+'NI-Soc'!N888+'NI-Ric'!N888+'NI-118'!N888</f>
        <v>2</v>
      </c>
      <c r="O888" s="126">
        <f t="shared" si="33"/>
        <v>1</v>
      </c>
      <c r="Q888" s="530">
        <f>+'NI-San'!Q888+'NI-Ter'!Q888+'NI-Soc'!Q888+'NI-Ric'!Q888+'NI-118'!Q888</f>
        <v>0</v>
      </c>
      <c r="R888" s="517"/>
      <c r="S888" s="265"/>
      <c r="T888" s="530">
        <f>+'NI-San'!S888+'NI-Ter'!S888+'NI-Soc'!P888+'NI-Ric'!S888+'NI-118'!S888</f>
        <v>0</v>
      </c>
      <c r="U888" s="530">
        <f>+'NI-San'!T888+'NI-Ter'!T888+'NI-Soc'!Q888+'NI-Ric'!T888+'NI-118'!T888</f>
        <v>0</v>
      </c>
      <c r="V888" s="464"/>
      <c r="W888" s="530">
        <f>+'NI-San'!V888+'NI-Ter'!V888+'NI-Soc'!S888+'NI-Ric'!V888+'NI-118'!V888</f>
        <v>0</v>
      </c>
      <c r="X888" s="530">
        <f>+'NI-San'!W888+'NI-Ter'!W888+'NI-Soc'!T888+'NI-Ric'!W888+'NI-118'!W888</f>
        <v>0</v>
      </c>
      <c r="Y888" s="291"/>
      <c r="Z888" s="675"/>
    </row>
    <row r="889" spans="2:26" ht="25.5">
      <c r="B889" s="127" t="s">
        <v>1958</v>
      </c>
      <c r="C889" s="127" t="str">
        <f t="shared" si="34"/>
        <v>420251001207000000</v>
      </c>
      <c r="D889" s="127"/>
      <c r="E889" s="127"/>
      <c r="F889" s="127"/>
      <c r="G889" s="127"/>
      <c r="H889" s="127"/>
      <c r="I889" s="127"/>
      <c r="J889" s="127"/>
      <c r="K889" s="304" t="s">
        <v>1959</v>
      </c>
      <c r="L889" s="125" t="s">
        <v>3218</v>
      </c>
      <c r="M889" s="530">
        <f>+'NI-San'!M889+'NI-Ter'!M889+'NI-Soc'!M889+'NI-Ric'!M889+'NI-118'!M889</f>
        <v>0</v>
      </c>
      <c r="N889" s="530">
        <f>+'NI-San'!N889+'NI-Ter'!N889+'NI-Soc'!N889+'NI-Ric'!N889+'NI-118'!N889</f>
        <v>0</v>
      </c>
      <c r="O889" s="126">
        <f t="shared" si="33"/>
        <v>0</v>
      </c>
      <c r="Q889" s="530">
        <f>+'NI-San'!Q889+'NI-Ter'!Q889+'NI-Soc'!Q889+'NI-Ric'!Q889+'NI-118'!Q889</f>
        <v>0</v>
      </c>
      <c r="R889" s="517"/>
      <c r="S889" s="265"/>
      <c r="T889" s="530">
        <f>+'NI-San'!S889+'NI-Ter'!S889+'NI-Soc'!P889+'NI-Ric'!S889+'NI-118'!S889</f>
        <v>0</v>
      </c>
      <c r="U889" s="530">
        <f>+'NI-San'!T889+'NI-Ter'!T889+'NI-Soc'!Q889+'NI-Ric'!T889+'NI-118'!T889</f>
        <v>0</v>
      </c>
      <c r="V889" s="464"/>
      <c r="W889" s="530">
        <f>+'NI-San'!V889+'NI-Ter'!V889+'NI-Soc'!S889+'NI-Ric'!V889+'NI-118'!V889</f>
        <v>0</v>
      </c>
      <c r="X889" s="530">
        <f>+'NI-San'!W889+'NI-Ter'!W889+'NI-Soc'!T889+'NI-Ric'!W889+'NI-118'!W889</f>
        <v>0</v>
      </c>
      <c r="Y889" s="291"/>
      <c r="Z889" s="675"/>
    </row>
    <row r="890" spans="2:26" ht="25.5">
      <c r="B890" s="127" t="s">
        <v>1960</v>
      </c>
      <c r="C890" s="127" t="str">
        <f t="shared" si="34"/>
        <v>420251001211000000</v>
      </c>
      <c r="D890" s="127"/>
      <c r="E890" s="127"/>
      <c r="F890" s="127"/>
      <c r="G890" s="127"/>
      <c r="H890" s="127"/>
      <c r="I890" s="127"/>
      <c r="J890" s="127"/>
      <c r="K890" s="304" t="s">
        <v>1961</v>
      </c>
      <c r="L890" s="125" t="s">
        <v>3218</v>
      </c>
      <c r="M890" s="530">
        <f>+'NI-San'!M890+'NI-Ter'!M890+'NI-Soc'!M890+'NI-Ric'!M890+'NI-118'!M890</f>
        <v>19</v>
      </c>
      <c r="N890" s="530">
        <f>+'NI-San'!N890+'NI-Ter'!N890+'NI-Soc'!N890+'NI-Ric'!N890+'NI-118'!N890</f>
        <v>49</v>
      </c>
      <c r="O890" s="126">
        <f t="shared" si="33"/>
        <v>30</v>
      </c>
      <c r="Q890" s="530">
        <f>+'NI-San'!Q890+'NI-Ter'!Q890+'NI-Soc'!Q890+'NI-Ric'!Q890+'NI-118'!Q890</f>
        <v>20</v>
      </c>
      <c r="R890" s="517"/>
      <c r="S890" s="265"/>
      <c r="T890" s="530">
        <f>+'NI-San'!S890+'NI-Ter'!S890+'NI-Soc'!P890+'NI-Ric'!S890+'NI-118'!S890</f>
        <v>0</v>
      </c>
      <c r="U890" s="530">
        <f>+'NI-San'!T890+'NI-Ter'!T890+'NI-Soc'!Q890+'NI-Ric'!T890+'NI-118'!T890</f>
        <v>0</v>
      </c>
      <c r="V890" s="464"/>
      <c r="W890" s="530">
        <f>+'NI-San'!V890+'NI-Ter'!V890+'NI-Soc'!S890+'NI-Ric'!V890+'NI-118'!V890</f>
        <v>0</v>
      </c>
      <c r="X890" s="530">
        <f>+'NI-San'!W890+'NI-Ter'!W890+'NI-Soc'!T890+'NI-Ric'!W890+'NI-118'!W890</f>
        <v>0</v>
      </c>
      <c r="Y890" s="291"/>
      <c r="Z890" s="675"/>
    </row>
    <row r="891" spans="2:26" ht="25.5">
      <c r="B891" s="127" t="s">
        <v>1962</v>
      </c>
      <c r="C891" s="127" t="str">
        <f t="shared" si="34"/>
        <v>420251001221000000</v>
      </c>
      <c r="D891" s="127"/>
      <c r="E891" s="127"/>
      <c r="F891" s="127"/>
      <c r="G891" s="127"/>
      <c r="H891" s="127"/>
      <c r="I891" s="127"/>
      <c r="J891" s="127"/>
      <c r="K891" s="304" t="s">
        <v>1963</v>
      </c>
      <c r="L891" s="125" t="s">
        <v>3218</v>
      </c>
      <c r="M891" s="530">
        <f>+'NI-San'!M891+'NI-Ter'!M891+'NI-Soc'!M891+'NI-Ric'!M891+'NI-118'!M891</f>
        <v>0</v>
      </c>
      <c r="N891" s="530">
        <f>+'NI-San'!N891+'NI-Ter'!N891+'NI-Soc'!N891+'NI-Ric'!N891+'NI-118'!N891</f>
        <v>0</v>
      </c>
      <c r="O891" s="126">
        <f t="shared" si="33"/>
        <v>0</v>
      </c>
      <c r="Q891" s="530">
        <f>+'NI-San'!Q891+'NI-Ter'!Q891+'NI-Soc'!Q891+'NI-Ric'!Q891+'NI-118'!Q891</f>
        <v>0</v>
      </c>
      <c r="R891" s="517"/>
      <c r="S891" s="265"/>
      <c r="T891" s="530">
        <f>+'NI-San'!S891+'NI-Ter'!S891+'NI-Soc'!P891+'NI-Ric'!S891+'NI-118'!S891</f>
        <v>0</v>
      </c>
      <c r="U891" s="530">
        <f>+'NI-San'!T891+'NI-Ter'!T891+'NI-Soc'!Q891+'NI-Ric'!T891+'NI-118'!T891</f>
        <v>0</v>
      </c>
      <c r="V891" s="464"/>
      <c r="W891" s="530">
        <f>+'NI-San'!V891+'NI-Ter'!V891+'NI-Soc'!S891+'NI-Ric'!V891+'NI-118'!V891</f>
        <v>0</v>
      </c>
      <c r="X891" s="530">
        <f>+'NI-San'!W891+'NI-Ter'!W891+'NI-Soc'!T891+'NI-Ric'!W891+'NI-118'!W891</f>
        <v>0</v>
      </c>
      <c r="Y891" s="291"/>
      <c r="Z891" s="675"/>
    </row>
    <row r="892" spans="2:26" ht="25.5">
      <c r="B892" s="127" t="s">
        <v>1964</v>
      </c>
      <c r="C892" s="127" t="str">
        <f t="shared" si="34"/>
        <v>420251001222000000</v>
      </c>
      <c r="D892" s="127"/>
      <c r="E892" s="127"/>
      <c r="F892" s="127"/>
      <c r="G892" s="127"/>
      <c r="H892" s="127"/>
      <c r="I892" s="127"/>
      <c r="J892" s="127"/>
      <c r="K892" s="304" t="s">
        <v>1965</v>
      </c>
      <c r="L892" s="125" t="s">
        <v>3218</v>
      </c>
      <c r="M892" s="530">
        <f>+'NI-San'!M892+'NI-Ter'!M892+'NI-Soc'!M892+'NI-Ric'!M892+'NI-118'!M892</f>
        <v>0</v>
      </c>
      <c r="N892" s="530">
        <f>+'NI-San'!N892+'NI-Ter'!N892+'NI-Soc'!N892+'NI-Ric'!N892+'NI-118'!N892</f>
        <v>0</v>
      </c>
      <c r="O892" s="126">
        <f t="shared" si="33"/>
        <v>0</v>
      </c>
      <c r="Q892" s="530">
        <f>+'NI-San'!Q892+'NI-Ter'!Q892+'NI-Soc'!Q892+'NI-Ric'!Q892+'NI-118'!Q892</f>
        <v>0</v>
      </c>
      <c r="R892" s="517"/>
      <c r="S892" s="265"/>
      <c r="T892" s="530">
        <f>+'NI-San'!S892+'NI-Ter'!S892+'NI-Soc'!P892+'NI-Ric'!S892+'NI-118'!S892</f>
        <v>0</v>
      </c>
      <c r="U892" s="530">
        <f>+'NI-San'!T892+'NI-Ter'!T892+'NI-Soc'!Q892+'NI-Ric'!T892+'NI-118'!T892</f>
        <v>0</v>
      </c>
      <c r="V892" s="464"/>
      <c r="W892" s="530">
        <f>+'NI-San'!V892+'NI-Ter'!V892+'NI-Soc'!S892+'NI-Ric'!V892+'NI-118'!V892</f>
        <v>0</v>
      </c>
      <c r="X892" s="530">
        <f>+'NI-San'!W892+'NI-Ter'!W892+'NI-Soc'!T892+'NI-Ric'!W892+'NI-118'!W892</f>
        <v>0</v>
      </c>
      <c r="Y892" s="291"/>
      <c r="Z892" s="675"/>
    </row>
    <row r="893" spans="2:26" ht="25.5">
      <c r="B893" s="127" t="s">
        <v>1966</v>
      </c>
      <c r="C893" s="127" t="str">
        <f t="shared" si="34"/>
        <v>420251001280000000</v>
      </c>
      <c r="D893" s="127"/>
      <c r="E893" s="127"/>
      <c r="F893" s="127"/>
      <c r="G893" s="127"/>
      <c r="H893" s="127"/>
      <c r="I893" s="127"/>
      <c r="J893" s="127"/>
      <c r="K893" s="304" t="s">
        <v>1967</v>
      </c>
      <c r="L893" s="125" t="s">
        <v>3218</v>
      </c>
      <c r="M893" s="530">
        <f>+'NI-San'!M893+'NI-Ter'!M893+'NI-Soc'!M893+'NI-Ric'!M893+'NI-118'!M893</f>
        <v>0</v>
      </c>
      <c r="N893" s="530">
        <f>+'NI-San'!N893+'NI-Ter'!N893+'NI-Soc'!N893+'NI-Ric'!N893+'NI-118'!N893</f>
        <v>0</v>
      </c>
      <c r="O893" s="126">
        <f t="shared" si="33"/>
        <v>0</v>
      </c>
      <c r="Q893" s="530">
        <f>+'NI-San'!Q893+'NI-Ter'!Q893+'NI-Soc'!Q893+'NI-Ric'!Q893+'NI-118'!Q893</f>
        <v>0</v>
      </c>
      <c r="R893" s="517"/>
      <c r="S893" s="265"/>
      <c r="T893" s="530">
        <f>+'NI-San'!S893+'NI-Ter'!S893+'NI-Soc'!P893+'NI-Ric'!S893+'NI-118'!S893</f>
        <v>0</v>
      </c>
      <c r="U893" s="530">
        <f>+'NI-San'!T893+'NI-Ter'!T893+'NI-Soc'!Q893+'NI-Ric'!T893+'NI-118'!T893</f>
        <v>0</v>
      </c>
      <c r="V893" s="464"/>
      <c r="W893" s="530">
        <f>+'NI-San'!V893+'NI-Ter'!V893+'NI-Soc'!S893+'NI-Ric'!V893+'NI-118'!V893</f>
        <v>0</v>
      </c>
      <c r="X893" s="530">
        <f>+'NI-San'!W893+'NI-Ter'!W893+'NI-Soc'!T893+'NI-Ric'!W893+'NI-118'!W893</f>
        <v>0</v>
      </c>
      <c r="Y893" s="291"/>
      <c r="Z893" s="675"/>
    </row>
    <row r="894" spans="2:26" ht="25.5" hidden="1">
      <c r="B894" s="127" t="s">
        <v>1968</v>
      </c>
      <c r="C894" s="127" t="str">
        <f t="shared" si="34"/>
        <v>420251001401000000</v>
      </c>
      <c r="D894" s="127"/>
      <c r="E894" s="127"/>
      <c r="F894" s="127"/>
      <c r="G894" s="127"/>
      <c r="H894" s="127"/>
      <c r="I894" s="127"/>
      <c r="J894" s="127"/>
      <c r="K894" s="304" t="s">
        <v>1970</v>
      </c>
      <c r="L894" s="125" t="s">
        <v>3218</v>
      </c>
      <c r="M894" s="825"/>
      <c r="N894" s="825"/>
      <c r="O894" s="827"/>
      <c r="Q894" s="825"/>
      <c r="R894" s="517"/>
      <c r="S894" s="265"/>
      <c r="T894" s="530">
        <f>+'NI-San'!S894+'NI-Ter'!S894+'NI-Soc'!P894+'NI-Ric'!S894+'NI-118'!S894</f>
        <v>0</v>
      </c>
      <c r="U894" s="530">
        <f>+'NI-San'!T894+'NI-Ter'!T894+'NI-Soc'!Q894+'NI-Ric'!T894+'NI-118'!T894</f>
        <v>0</v>
      </c>
      <c r="V894" s="464"/>
      <c r="W894" s="530">
        <f>+'NI-San'!V894+'NI-Ter'!V894+'NI-Soc'!S894+'NI-Ric'!V894+'NI-118'!V894</f>
        <v>0</v>
      </c>
      <c r="X894" s="530">
        <f>+'NI-San'!W894+'NI-Ter'!W894+'NI-Soc'!T894+'NI-Ric'!W894+'NI-118'!W894</f>
        <v>0</v>
      </c>
      <c r="Y894" s="291"/>
      <c r="Z894" s="675"/>
    </row>
    <row r="895" spans="2:26" ht="25.5" hidden="1">
      <c r="B895" s="127" t="s">
        <v>1971</v>
      </c>
      <c r="C895" s="127" t="str">
        <f t="shared" si="34"/>
        <v>420251001402000000</v>
      </c>
      <c r="D895" s="127"/>
      <c r="E895" s="127"/>
      <c r="F895" s="127"/>
      <c r="G895" s="127"/>
      <c r="H895" s="127"/>
      <c r="I895" s="127"/>
      <c r="J895" s="127"/>
      <c r="K895" s="304" t="s">
        <v>1972</v>
      </c>
      <c r="L895" s="125" t="s">
        <v>3218</v>
      </c>
      <c r="M895" s="825"/>
      <c r="N895" s="825"/>
      <c r="O895" s="827"/>
      <c r="Q895" s="825"/>
      <c r="R895" s="517"/>
      <c r="S895" s="265"/>
      <c r="T895" s="530">
        <f>+'NI-San'!S895+'NI-Ter'!S895+'NI-Soc'!P895+'NI-Ric'!S895+'NI-118'!S895</f>
        <v>0</v>
      </c>
      <c r="U895" s="530">
        <f>+'NI-San'!T895+'NI-Ter'!T895+'NI-Soc'!Q895+'NI-Ric'!T895+'NI-118'!T895</f>
        <v>0</v>
      </c>
      <c r="V895" s="464"/>
      <c r="W895" s="530">
        <f>+'NI-San'!V895+'NI-Ter'!V895+'NI-Soc'!S895+'NI-Ric'!V895+'NI-118'!V895</f>
        <v>0</v>
      </c>
      <c r="X895" s="530">
        <f>+'NI-San'!W895+'NI-Ter'!W895+'NI-Soc'!T895+'NI-Ric'!W895+'NI-118'!W895</f>
        <v>0</v>
      </c>
      <c r="Y895" s="291"/>
      <c r="Z895" s="675"/>
    </row>
    <row r="896" spans="2:26" ht="25.5" hidden="1">
      <c r="B896" s="363" t="s">
        <v>1973</v>
      </c>
      <c r="C896" s="365" t="s">
        <v>3910</v>
      </c>
      <c r="D896" s="365"/>
      <c r="E896" s="365"/>
      <c r="F896" s="365"/>
      <c r="G896" s="365"/>
      <c r="H896" s="365"/>
      <c r="I896" s="365"/>
      <c r="J896" s="365"/>
      <c r="K896" s="368" t="s">
        <v>1974</v>
      </c>
      <c r="L896" s="367" t="s">
        <v>3218</v>
      </c>
      <c r="M896" s="825"/>
      <c r="N896" s="825"/>
      <c r="O896" s="827"/>
      <c r="Q896" s="825"/>
      <c r="R896" s="517"/>
      <c r="S896" s="265"/>
      <c r="T896" s="530">
        <f>+'NI-San'!S896+'NI-Ter'!S896+'NI-Soc'!P896+'NI-Ric'!S896+'NI-118'!S896</f>
        <v>0</v>
      </c>
      <c r="U896" s="530">
        <f>+'NI-San'!T896+'NI-Ter'!T896+'NI-Soc'!Q896+'NI-Ric'!T896+'NI-118'!T896</f>
        <v>0</v>
      </c>
      <c r="V896" s="464"/>
      <c r="W896" s="530">
        <f>+'NI-San'!V896+'NI-Ter'!V896+'NI-Soc'!S896+'NI-Ric'!V896+'NI-118'!V896</f>
        <v>0</v>
      </c>
      <c r="X896" s="530">
        <f>+'NI-San'!W896+'NI-Ter'!W896+'NI-Soc'!T896+'NI-Ric'!W896+'NI-118'!W896</f>
        <v>0</v>
      </c>
      <c r="Y896" s="291"/>
      <c r="Z896" s="675"/>
    </row>
    <row r="897" spans="2:26" ht="25.5" hidden="1">
      <c r="B897" s="127" t="s">
        <v>1975</v>
      </c>
      <c r="C897" s="127" t="str">
        <f t="shared" si="34"/>
        <v>420251001403000000</v>
      </c>
      <c r="D897" s="127"/>
      <c r="E897" s="127"/>
      <c r="F897" s="127"/>
      <c r="G897" s="127"/>
      <c r="H897" s="127"/>
      <c r="I897" s="127"/>
      <c r="J897" s="127"/>
      <c r="K897" s="304" t="s">
        <v>1976</v>
      </c>
      <c r="L897" s="125" t="s">
        <v>3218</v>
      </c>
      <c r="M897" s="825"/>
      <c r="N897" s="825"/>
      <c r="O897" s="827"/>
      <c r="Q897" s="825"/>
      <c r="R897" s="517"/>
      <c r="S897" s="265"/>
      <c r="T897" s="530">
        <f>+'NI-San'!S897+'NI-Ter'!S897+'NI-Soc'!P897+'NI-Ric'!S897+'NI-118'!S897</f>
        <v>0</v>
      </c>
      <c r="U897" s="530">
        <f>+'NI-San'!T897+'NI-Ter'!T897+'NI-Soc'!Q897+'NI-Ric'!T897+'NI-118'!T897</f>
        <v>0</v>
      </c>
      <c r="V897" s="464"/>
      <c r="W897" s="530">
        <f>+'NI-San'!V897+'NI-Ter'!V897+'NI-Soc'!S897+'NI-Ric'!V897+'NI-118'!V897</f>
        <v>0</v>
      </c>
      <c r="X897" s="530">
        <f>+'NI-San'!W897+'NI-Ter'!W897+'NI-Soc'!T897+'NI-Ric'!W897+'NI-118'!W897</f>
        <v>0</v>
      </c>
      <c r="Y897" s="291"/>
      <c r="Z897" s="675"/>
    </row>
    <row r="898" spans="2:26" ht="25.5" hidden="1">
      <c r="B898" s="127" t="s">
        <v>1977</v>
      </c>
      <c r="C898" s="127" t="str">
        <f t="shared" si="34"/>
        <v>420251001404000000</v>
      </c>
      <c r="D898" s="127"/>
      <c r="E898" s="127"/>
      <c r="F898" s="127"/>
      <c r="G898" s="127"/>
      <c r="H898" s="127"/>
      <c r="I898" s="127"/>
      <c r="J898" s="127"/>
      <c r="K898" s="304" t="s">
        <v>1978</v>
      </c>
      <c r="L898" s="125" t="s">
        <v>3218</v>
      </c>
      <c r="M898" s="825"/>
      <c r="N898" s="825"/>
      <c r="O898" s="827"/>
      <c r="Q898" s="825"/>
      <c r="R898" s="517"/>
      <c r="S898" s="265"/>
      <c r="T898" s="530">
        <f>+'NI-San'!S898+'NI-Ter'!S898+'NI-Soc'!P898+'NI-Ric'!S898+'NI-118'!S898</f>
        <v>0</v>
      </c>
      <c r="U898" s="530">
        <f>+'NI-San'!T898+'NI-Ter'!T898+'NI-Soc'!Q898+'NI-Ric'!T898+'NI-118'!T898</f>
        <v>0</v>
      </c>
      <c r="V898" s="464"/>
      <c r="W898" s="530">
        <f>+'NI-San'!V898+'NI-Ter'!V898+'NI-Soc'!S898+'NI-Ric'!V898+'NI-118'!V898</f>
        <v>0</v>
      </c>
      <c r="X898" s="530">
        <f>+'NI-San'!W898+'NI-Ter'!W898+'NI-Soc'!T898+'NI-Ric'!W898+'NI-118'!W898</f>
        <v>0</v>
      </c>
      <c r="Y898" s="291"/>
      <c r="Z898" s="675"/>
    </row>
    <row r="899" spans="2:26" ht="25.5" hidden="1">
      <c r="B899" s="127" t="s">
        <v>1979</v>
      </c>
      <c r="C899" s="127" t="str">
        <f t="shared" si="34"/>
        <v>420251001405000000</v>
      </c>
      <c r="D899" s="127"/>
      <c r="E899" s="127"/>
      <c r="F899" s="127"/>
      <c r="G899" s="127"/>
      <c r="H899" s="127"/>
      <c r="I899" s="127"/>
      <c r="J899" s="127"/>
      <c r="K899" s="304" t="s">
        <v>1980</v>
      </c>
      <c r="L899" s="125" t="s">
        <v>3218</v>
      </c>
      <c r="M899" s="825"/>
      <c r="N899" s="825"/>
      <c r="O899" s="827"/>
      <c r="Q899" s="825"/>
      <c r="R899" s="517"/>
      <c r="S899" s="265"/>
      <c r="T899" s="530">
        <f>+'NI-San'!S899+'NI-Ter'!S899+'NI-Soc'!P899+'NI-Ric'!S899+'NI-118'!S899</f>
        <v>0</v>
      </c>
      <c r="U899" s="530">
        <f>+'NI-San'!T899+'NI-Ter'!T899+'NI-Soc'!Q899+'NI-Ric'!T899+'NI-118'!T899</f>
        <v>0</v>
      </c>
      <c r="V899" s="464"/>
      <c r="W899" s="530">
        <f>+'NI-San'!V899+'NI-Ter'!V899+'NI-Soc'!S899+'NI-Ric'!V899+'NI-118'!V899</f>
        <v>0</v>
      </c>
      <c r="X899" s="530">
        <f>+'NI-San'!W899+'NI-Ter'!W899+'NI-Soc'!T899+'NI-Ric'!W899+'NI-118'!W899</f>
        <v>0</v>
      </c>
      <c r="Y899" s="291"/>
      <c r="Z899" s="675"/>
    </row>
    <row r="900" spans="2:26" ht="25.5" hidden="1">
      <c r="B900" s="127" t="s">
        <v>1981</v>
      </c>
      <c r="C900" s="127" t="str">
        <f t="shared" si="34"/>
        <v>420251001406000000</v>
      </c>
      <c r="D900" s="127"/>
      <c r="E900" s="127"/>
      <c r="F900" s="127"/>
      <c r="G900" s="127"/>
      <c r="H900" s="127"/>
      <c r="I900" s="127"/>
      <c r="J900" s="127"/>
      <c r="K900" s="304" t="s">
        <v>3911</v>
      </c>
      <c r="L900" s="125" t="s">
        <v>3218</v>
      </c>
      <c r="M900" s="825"/>
      <c r="N900" s="825"/>
      <c r="O900" s="827"/>
      <c r="Q900" s="825"/>
      <c r="R900" s="517"/>
      <c r="S900" s="265"/>
      <c r="T900" s="530">
        <f>+'NI-San'!S900+'NI-Ter'!S900+'NI-Soc'!P900+'NI-Ric'!S900+'NI-118'!S900</f>
        <v>0</v>
      </c>
      <c r="U900" s="530">
        <f>+'NI-San'!T900+'NI-Ter'!T900+'NI-Soc'!Q900+'NI-Ric'!T900+'NI-118'!T900</f>
        <v>0</v>
      </c>
      <c r="V900" s="464"/>
      <c r="W900" s="530">
        <f>+'NI-San'!V900+'NI-Ter'!V900+'NI-Soc'!S900+'NI-Ric'!V900+'NI-118'!V900</f>
        <v>0</v>
      </c>
      <c r="X900" s="530">
        <f>+'NI-San'!W900+'NI-Ter'!W900+'NI-Soc'!T900+'NI-Ric'!W900+'NI-118'!W900</f>
        <v>0</v>
      </c>
      <c r="Y900" s="291"/>
      <c r="Z900" s="675"/>
    </row>
    <row r="901" spans="2:26" ht="25.5" hidden="1">
      <c r="B901" s="127" t="s">
        <v>1983</v>
      </c>
      <c r="C901" s="127" t="str">
        <f t="shared" si="34"/>
        <v>420251001407000000</v>
      </c>
      <c r="D901" s="127"/>
      <c r="E901" s="127"/>
      <c r="F901" s="127"/>
      <c r="G901" s="127"/>
      <c r="H901" s="127"/>
      <c r="I901" s="127"/>
      <c r="J901" s="127"/>
      <c r="K901" s="304" t="s">
        <v>1984</v>
      </c>
      <c r="L901" s="125" t="s">
        <v>3218</v>
      </c>
      <c r="M901" s="825"/>
      <c r="N901" s="825"/>
      <c r="O901" s="827"/>
      <c r="Q901" s="825"/>
      <c r="R901" s="517"/>
      <c r="S901" s="265"/>
      <c r="T901" s="530">
        <f>+'NI-San'!S901+'NI-Ter'!S901+'NI-Soc'!P901+'NI-Ric'!S901+'NI-118'!S901</f>
        <v>0</v>
      </c>
      <c r="U901" s="530">
        <f>+'NI-San'!T901+'NI-Ter'!T901+'NI-Soc'!Q901+'NI-Ric'!T901+'NI-118'!T901</f>
        <v>0</v>
      </c>
      <c r="V901" s="464"/>
      <c r="W901" s="530">
        <f>+'NI-San'!V901+'NI-Ter'!V901+'NI-Soc'!S901+'NI-Ric'!V901+'NI-118'!V901</f>
        <v>0</v>
      </c>
      <c r="X901" s="530">
        <f>+'NI-San'!W901+'NI-Ter'!W901+'NI-Soc'!T901+'NI-Ric'!W901+'NI-118'!W901</f>
        <v>0</v>
      </c>
      <c r="Y901" s="291"/>
      <c r="Z901" s="675"/>
    </row>
    <row r="902" spans="2:26" ht="25.5" hidden="1">
      <c r="B902" s="127" t="s">
        <v>1985</v>
      </c>
      <c r="C902" s="127" t="str">
        <f t="shared" si="34"/>
        <v>420251001411000000</v>
      </c>
      <c r="D902" s="127"/>
      <c r="E902" s="127"/>
      <c r="F902" s="127"/>
      <c r="G902" s="127"/>
      <c r="H902" s="127"/>
      <c r="I902" s="127"/>
      <c r="J902" s="127"/>
      <c r="K902" s="304" t="s">
        <v>1986</v>
      </c>
      <c r="L902" s="125" t="s">
        <v>3218</v>
      </c>
      <c r="M902" s="825"/>
      <c r="N902" s="825"/>
      <c r="O902" s="827"/>
      <c r="Q902" s="825"/>
      <c r="R902" s="517"/>
      <c r="S902" s="265"/>
      <c r="T902" s="530">
        <f>+'NI-San'!S902+'NI-Ter'!S902+'NI-Soc'!P902+'NI-Ric'!S902+'NI-118'!S902</f>
        <v>0</v>
      </c>
      <c r="U902" s="530">
        <f>+'NI-San'!T902+'NI-Ter'!T902+'NI-Soc'!Q902+'NI-Ric'!T902+'NI-118'!T902</f>
        <v>0</v>
      </c>
      <c r="V902" s="464"/>
      <c r="W902" s="530">
        <f>+'NI-San'!V902+'NI-Ter'!V902+'NI-Soc'!S902+'NI-Ric'!V902+'NI-118'!V902</f>
        <v>0</v>
      </c>
      <c r="X902" s="530">
        <f>+'NI-San'!W902+'NI-Ter'!W902+'NI-Soc'!T902+'NI-Ric'!W902+'NI-118'!W902</f>
        <v>0</v>
      </c>
      <c r="Y902" s="291"/>
      <c r="Z902" s="675"/>
    </row>
    <row r="903" spans="2:26" ht="25.5" hidden="1">
      <c r="B903" s="127" t="s">
        <v>1987</v>
      </c>
      <c r="C903" s="127" t="str">
        <f t="shared" si="34"/>
        <v>420251001421000000</v>
      </c>
      <c r="D903" s="127"/>
      <c r="E903" s="127"/>
      <c r="F903" s="127"/>
      <c r="G903" s="127"/>
      <c r="H903" s="127"/>
      <c r="I903" s="127"/>
      <c r="J903" s="127"/>
      <c r="K903" s="304" t="s">
        <v>1988</v>
      </c>
      <c r="L903" s="125" t="s">
        <v>3218</v>
      </c>
      <c r="M903" s="825"/>
      <c r="N903" s="825"/>
      <c r="O903" s="827"/>
      <c r="Q903" s="825"/>
      <c r="R903" s="517"/>
      <c r="S903" s="265"/>
      <c r="T903" s="530">
        <f>+'NI-San'!S903+'NI-Ter'!S903+'NI-Soc'!P903+'NI-Ric'!S903+'NI-118'!S903</f>
        <v>0</v>
      </c>
      <c r="U903" s="530">
        <f>+'NI-San'!T903+'NI-Ter'!T903+'NI-Soc'!Q903+'NI-Ric'!T903+'NI-118'!T903</f>
        <v>0</v>
      </c>
      <c r="V903" s="464"/>
      <c r="W903" s="530">
        <f>+'NI-San'!V903+'NI-Ter'!V903+'NI-Soc'!S903+'NI-Ric'!V903+'NI-118'!V903</f>
        <v>0</v>
      </c>
      <c r="X903" s="530">
        <f>+'NI-San'!W903+'NI-Ter'!W903+'NI-Soc'!T903+'NI-Ric'!W903+'NI-118'!W903</f>
        <v>0</v>
      </c>
      <c r="Y903" s="291"/>
      <c r="Z903" s="675"/>
    </row>
    <row r="904" spans="2:26" ht="25.5" hidden="1">
      <c r="B904" s="127" t="s">
        <v>1989</v>
      </c>
      <c r="C904" s="127" t="str">
        <f t="shared" si="34"/>
        <v>420251001422000000</v>
      </c>
      <c r="D904" s="127"/>
      <c r="E904" s="127"/>
      <c r="F904" s="127"/>
      <c r="G904" s="127"/>
      <c r="H904" s="127"/>
      <c r="I904" s="127"/>
      <c r="J904" s="127"/>
      <c r="K904" s="304" t="s">
        <v>1990</v>
      </c>
      <c r="L904" s="125" t="s">
        <v>3218</v>
      </c>
      <c r="M904" s="825"/>
      <c r="N904" s="825"/>
      <c r="O904" s="827"/>
      <c r="Q904" s="825"/>
      <c r="R904" s="517"/>
      <c r="S904" s="265"/>
      <c r="T904" s="530">
        <f>+'NI-San'!S904+'NI-Ter'!S904+'NI-Soc'!P904+'NI-Ric'!S904+'NI-118'!S904</f>
        <v>0</v>
      </c>
      <c r="U904" s="530">
        <f>+'NI-San'!T904+'NI-Ter'!T904+'NI-Soc'!Q904+'NI-Ric'!T904+'NI-118'!T904</f>
        <v>0</v>
      </c>
      <c r="V904" s="464"/>
      <c r="W904" s="530">
        <f>+'NI-San'!V904+'NI-Ter'!V904+'NI-Soc'!S904+'NI-Ric'!V904+'NI-118'!V904</f>
        <v>0</v>
      </c>
      <c r="X904" s="530">
        <f>+'NI-San'!W904+'NI-Ter'!W904+'NI-Soc'!T904+'NI-Ric'!W904+'NI-118'!W904</f>
        <v>0</v>
      </c>
      <c r="Y904" s="291"/>
      <c r="Z904" s="675"/>
    </row>
    <row r="905" spans="2:26" ht="25.5" hidden="1">
      <c r="B905" s="127" t="s">
        <v>1991</v>
      </c>
      <c r="C905" s="127" t="str">
        <f t="shared" si="34"/>
        <v>420251001480000000</v>
      </c>
      <c r="D905" s="127"/>
      <c r="E905" s="127"/>
      <c r="F905" s="127"/>
      <c r="G905" s="127"/>
      <c r="H905" s="127"/>
      <c r="I905" s="127"/>
      <c r="J905" s="127"/>
      <c r="K905" s="304" t="s">
        <v>1992</v>
      </c>
      <c r="L905" s="125" t="s">
        <v>3218</v>
      </c>
      <c r="M905" s="825"/>
      <c r="N905" s="825"/>
      <c r="O905" s="827"/>
      <c r="Q905" s="825"/>
      <c r="R905" s="517"/>
      <c r="S905" s="265"/>
      <c r="T905" s="530">
        <f>+'NI-San'!S905+'NI-Ter'!S905+'NI-Soc'!P905+'NI-Ric'!S905+'NI-118'!S905</f>
        <v>0</v>
      </c>
      <c r="U905" s="530">
        <f>+'NI-San'!T905+'NI-Ter'!T905+'NI-Soc'!Q905+'NI-Ric'!T905+'NI-118'!T905</f>
        <v>0</v>
      </c>
      <c r="V905" s="464"/>
      <c r="W905" s="530">
        <f>+'NI-San'!V905+'NI-Ter'!V905+'NI-Soc'!S905+'NI-Ric'!V905+'NI-118'!V905</f>
        <v>0</v>
      </c>
      <c r="X905" s="530">
        <f>+'NI-San'!W905+'NI-Ter'!W905+'NI-Soc'!T905+'NI-Ric'!W905+'NI-118'!W905</f>
        <v>0</v>
      </c>
      <c r="Y905" s="291"/>
      <c r="Z905" s="675"/>
    </row>
    <row r="906" spans="2:26" ht="25.5">
      <c r="B906" s="127" t="s">
        <v>1993</v>
      </c>
      <c r="C906" s="127" t="s">
        <v>3912</v>
      </c>
      <c r="D906" s="127"/>
      <c r="E906" s="127"/>
      <c r="F906" s="127"/>
      <c r="G906" s="127"/>
      <c r="H906" s="127"/>
      <c r="I906" s="127"/>
      <c r="J906" s="127"/>
      <c r="K906" s="23" t="s">
        <v>1996</v>
      </c>
      <c r="L906" s="125" t="s">
        <v>3218</v>
      </c>
      <c r="M906" s="530">
        <f>+'NI-San'!M906+'NI-Ter'!M906+'NI-Soc'!M906+'NI-Ric'!M906+'NI-118'!M906</f>
        <v>771</v>
      </c>
      <c r="N906" s="530">
        <f>+'NI-San'!N906+'NI-Ter'!N906+'NI-Soc'!N906+'NI-Ric'!N906+'NI-118'!N906</f>
        <v>734</v>
      </c>
      <c r="O906" s="126">
        <f t="shared" si="33"/>
        <v>-37</v>
      </c>
      <c r="Q906" s="530">
        <f>+'NI-San'!Q906+'NI-Ter'!Q906+'NI-Soc'!Q906+'NI-Ric'!Q906+'NI-118'!Q906</f>
        <v>478</v>
      </c>
      <c r="R906" s="517"/>
      <c r="S906" s="265"/>
      <c r="T906" s="530">
        <f>+'NI-San'!S906+'NI-Ter'!S906+'NI-Soc'!P906+'NI-Ric'!S906+'NI-118'!S906</f>
        <v>0</v>
      </c>
      <c r="U906" s="530">
        <f>+'NI-San'!T906+'NI-Ter'!T906+'NI-Soc'!Q906+'NI-Ric'!T906+'NI-118'!T906</f>
        <v>0</v>
      </c>
      <c r="V906" s="464"/>
      <c r="W906" s="530">
        <f>+'NI-San'!V906+'NI-Ter'!V906+'NI-Soc'!S906+'NI-Ric'!V906+'NI-118'!V906</f>
        <v>0</v>
      </c>
      <c r="X906" s="530">
        <f>+'NI-San'!W906+'NI-Ter'!W906+'NI-Soc'!T906+'NI-Ric'!W906+'NI-118'!W906</f>
        <v>0</v>
      </c>
      <c r="Y906" s="291"/>
      <c r="Z906" s="675"/>
    </row>
    <row r="907" spans="2:26" ht="25.5">
      <c r="B907" s="127" t="s">
        <v>1997</v>
      </c>
      <c r="C907" s="127" t="s">
        <v>3913</v>
      </c>
      <c r="D907" s="127"/>
      <c r="E907" s="127"/>
      <c r="F907" s="127"/>
      <c r="G907" s="127"/>
      <c r="H907" s="127"/>
      <c r="I907" s="127"/>
      <c r="J907" s="127"/>
      <c r="K907" s="23" t="s">
        <v>1998</v>
      </c>
      <c r="L907" s="125" t="s">
        <v>3218</v>
      </c>
      <c r="M907" s="530">
        <f>+'NI-San'!M907+'NI-Ter'!M907+'NI-Soc'!M907+'NI-Ric'!M907+'NI-118'!M907</f>
        <v>0</v>
      </c>
      <c r="N907" s="530">
        <f>+'NI-San'!N907+'NI-Ter'!N907+'NI-Soc'!N907+'NI-Ric'!N907+'NI-118'!N907</f>
        <v>0</v>
      </c>
      <c r="O907" s="126">
        <f t="shared" si="33"/>
        <v>0</v>
      </c>
      <c r="Q907" s="530">
        <f>+'NI-San'!Q907+'NI-Ter'!Q907+'NI-Soc'!Q907+'NI-Ric'!Q907+'NI-118'!Q907</f>
        <v>5</v>
      </c>
      <c r="R907" s="517"/>
      <c r="S907" s="265"/>
      <c r="T907" s="530">
        <f>+'NI-San'!S907+'NI-Ter'!S907+'NI-Soc'!P907+'NI-Ric'!S907+'NI-118'!S907</f>
        <v>0</v>
      </c>
      <c r="U907" s="530">
        <f>+'NI-San'!T907+'NI-Ter'!T907+'NI-Soc'!Q907+'NI-Ric'!T907+'NI-118'!T907</f>
        <v>0</v>
      </c>
      <c r="V907" s="464"/>
      <c r="W907" s="530">
        <f>+'NI-San'!V907+'NI-Ter'!V907+'NI-Soc'!S907+'NI-Ric'!V907+'NI-118'!V907</f>
        <v>0</v>
      </c>
      <c r="X907" s="530">
        <f>+'NI-San'!W907+'NI-Ter'!W907+'NI-Soc'!T907+'NI-Ric'!W907+'NI-118'!W907</f>
        <v>0</v>
      </c>
      <c r="Y907" s="291"/>
      <c r="Z907" s="675"/>
    </row>
    <row r="908" spans="2:26" ht="25.5">
      <c r="B908" s="363" t="s">
        <v>1999</v>
      </c>
      <c r="C908" s="364" t="s">
        <v>3914</v>
      </c>
      <c r="D908" s="365"/>
      <c r="E908" s="365"/>
      <c r="F908" s="365"/>
      <c r="G908" s="365"/>
      <c r="H908" s="365"/>
      <c r="I908" s="365"/>
      <c r="J908" s="365"/>
      <c r="K908" s="366" t="s">
        <v>2000</v>
      </c>
      <c r="L908" s="367" t="s">
        <v>3218</v>
      </c>
      <c r="M908" s="530">
        <f>+'NI-San'!M908+'NI-Ter'!M908+'NI-Soc'!M908+'NI-Ric'!M908+'NI-118'!M908</f>
        <v>271</v>
      </c>
      <c r="N908" s="530">
        <f>+'NI-San'!N908+'NI-Ter'!N908+'NI-Soc'!N908+'NI-Ric'!N908+'NI-118'!N908</f>
        <v>280</v>
      </c>
      <c r="O908" s="126">
        <f t="shared" si="33"/>
        <v>9</v>
      </c>
      <c r="Q908" s="530">
        <f>+'NI-San'!Q908+'NI-Ter'!Q908+'NI-Soc'!Q908+'NI-Ric'!Q908+'NI-118'!Q908</f>
        <v>101</v>
      </c>
      <c r="R908" s="517"/>
      <c r="S908" s="265"/>
      <c r="T908" s="530">
        <f>+'NI-San'!S908+'NI-Ter'!S908+'NI-Soc'!P908+'NI-Ric'!S908+'NI-118'!S908</f>
        <v>0</v>
      </c>
      <c r="U908" s="530">
        <f>+'NI-San'!T908+'NI-Ter'!T908+'NI-Soc'!Q908+'NI-Ric'!T908+'NI-118'!T908</f>
        <v>0</v>
      </c>
      <c r="V908" s="464"/>
      <c r="W908" s="530">
        <f>+'NI-San'!V908+'NI-Ter'!V908+'NI-Soc'!S908+'NI-Ric'!V908+'NI-118'!V908</f>
        <v>0</v>
      </c>
      <c r="X908" s="530">
        <f>+'NI-San'!W908+'NI-Ter'!W908+'NI-Soc'!T908+'NI-Ric'!W908+'NI-118'!W908</f>
        <v>0</v>
      </c>
      <c r="Y908" s="291"/>
      <c r="Z908" s="675"/>
    </row>
    <row r="909" spans="2:26" ht="25.5">
      <c r="B909" s="127" t="s">
        <v>2001</v>
      </c>
      <c r="C909" s="127" t="s">
        <v>3915</v>
      </c>
      <c r="D909" s="127"/>
      <c r="E909" s="127"/>
      <c r="F909" s="127"/>
      <c r="G909" s="127"/>
      <c r="H909" s="127"/>
      <c r="I909" s="127"/>
      <c r="J909" s="127"/>
      <c r="K909" s="23" t="s">
        <v>2002</v>
      </c>
      <c r="L909" s="125" t="s">
        <v>3218</v>
      </c>
      <c r="M909" s="530">
        <f>+'NI-San'!M909+'NI-Ter'!M909+'NI-Soc'!M909+'NI-Ric'!M909+'NI-118'!M909</f>
        <v>7</v>
      </c>
      <c r="N909" s="530">
        <f>+'NI-San'!N909+'NI-Ter'!N909+'NI-Soc'!N909+'NI-Ric'!N909+'NI-118'!N909</f>
        <v>7</v>
      </c>
      <c r="O909" s="126">
        <f t="shared" si="33"/>
        <v>0</v>
      </c>
      <c r="Q909" s="530">
        <f>+'NI-San'!Q909+'NI-Ter'!Q909+'NI-Soc'!Q909+'NI-Ric'!Q909+'NI-118'!Q909</f>
        <v>163</v>
      </c>
      <c r="R909" s="517"/>
      <c r="S909" s="265"/>
      <c r="T909" s="530">
        <f>+'NI-San'!S909+'NI-Ter'!S909+'NI-Soc'!P909+'NI-Ric'!S909+'NI-118'!S909</f>
        <v>0</v>
      </c>
      <c r="U909" s="530">
        <f>+'NI-San'!T909+'NI-Ter'!T909+'NI-Soc'!Q909+'NI-Ric'!T909+'NI-118'!T909</f>
        <v>0</v>
      </c>
      <c r="V909" s="464"/>
      <c r="W909" s="530">
        <f>+'NI-San'!V909+'NI-Ter'!V909+'NI-Soc'!S909+'NI-Ric'!V909+'NI-118'!V909</f>
        <v>0</v>
      </c>
      <c r="X909" s="530">
        <f>+'NI-San'!W909+'NI-Ter'!W909+'NI-Soc'!T909+'NI-Ric'!W909+'NI-118'!W909</f>
        <v>0</v>
      </c>
      <c r="Y909" s="291"/>
      <c r="Z909" s="675"/>
    </row>
    <row r="910" spans="2:26" ht="25.5">
      <c r="B910" s="127" t="s">
        <v>2003</v>
      </c>
      <c r="C910" s="127" t="s">
        <v>3916</v>
      </c>
      <c r="D910" s="127"/>
      <c r="E910" s="127"/>
      <c r="F910" s="127"/>
      <c r="G910" s="127"/>
      <c r="H910" s="127"/>
      <c r="I910" s="127"/>
      <c r="J910" s="127"/>
      <c r="K910" s="23" t="s">
        <v>2004</v>
      </c>
      <c r="L910" s="125" t="s">
        <v>3218</v>
      </c>
      <c r="M910" s="530">
        <f>+'NI-San'!M910+'NI-Ter'!M910+'NI-Soc'!M910+'NI-Ric'!M910+'NI-118'!M910</f>
        <v>0</v>
      </c>
      <c r="N910" s="530">
        <f>+'NI-San'!N910+'NI-Ter'!N910+'NI-Soc'!N910+'NI-Ric'!N910+'NI-118'!N910</f>
        <v>0</v>
      </c>
      <c r="O910" s="126">
        <f t="shared" si="33"/>
        <v>0</v>
      </c>
      <c r="Q910" s="530">
        <f>+'NI-San'!Q910+'NI-Ter'!Q910+'NI-Soc'!Q910+'NI-Ric'!Q910+'NI-118'!Q910</f>
        <v>0</v>
      </c>
      <c r="R910" s="517"/>
      <c r="S910" s="265"/>
      <c r="T910" s="530">
        <f>+'NI-San'!S910+'NI-Ter'!S910+'NI-Soc'!P910+'NI-Ric'!S910+'NI-118'!S910</f>
        <v>0</v>
      </c>
      <c r="U910" s="530">
        <f>+'NI-San'!T910+'NI-Ter'!T910+'NI-Soc'!Q910+'NI-Ric'!T910+'NI-118'!T910</f>
        <v>0</v>
      </c>
      <c r="V910" s="464"/>
      <c r="W910" s="530">
        <f>+'NI-San'!V910+'NI-Ter'!V910+'NI-Soc'!S910+'NI-Ric'!V910+'NI-118'!V910</f>
        <v>0</v>
      </c>
      <c r="X910" s="530">
        <f>+'NI-San'!W910+'NI-Ter'!W910+'NI-Soc'!T910+'NI-Ric'!W910+'NI-118'!W910</f>
        <v>0</v>
      </c>
      <c r="Y910" s="291"/>
      <c r="Z910" s="675"/>
    </row>
    <row r="911" spans="2:26" ht="25.5">
      <c r="B911" s="127" t="s">
        <v>2005</v>
      </c>
      <c r="C911" s="127" t="s">
        <v>3917</v>
      </c>
      <c r="D911" s="127"/>
      <c r="E911" s="127"/>
      <c r="F911" s="127"/>
      <c r="G911" s="127"/>
      <c r="H911" s="127"/>
      <c r="I911" s="127"/>
      <c r="J911" s="127"/>
      <c r="K911" s="23" t="s">
        <v>2006</v>
      </c>
      <c r="L911" s="125" t="s">
        <v>3218</v>
      </c>
      <c r="M911" s="530">
        <f>+'NI-San'!M911+'NI-Ter'!M911+'NI-Soc'!M911+'NI-Ric'!M911+'NI-118'!M911</f>
        <v>36</v>
      </c>
      <c r="N911" s="530">
        <f>+'NI-San'!N911+'NI-Ter'!N911+'NI-Soc'!N911+'NI-Ric'!N911+'NI-118'!N911</f>
        <v>36</v>
      </c>
      <c r="O911" s="126">
        <f t="shared" si="33"/>
        <v>0</v>
      </c>
      <c r="Q911" s="530">
        <f>+'NI-San'!Q911+'NI-Ter'!Q911+'NI-Soc'!Q911+'NI-Ric'!Q911+'NI-118'!Q911</f>
        <v>17</v>
      </c>
      <c r="R911" s="517"/>
      <c r="S911" s="265"/>
      <c r="T911" s="530">
        <f>+'NI-San'!S911+'NI-Ter'!S911+'NI-Soc'!P911+'NI-Ric'!S911+'NI-118'!S911</f>
        <v>0</v>
      </c>
      <c r="U911" s="530">
        <f>+'NI-San'!T911+'NI-Ter'!T911+'NI-Soc'!Q911+'NI-Ric'!T911+'NI-118'!T911</f>
        <v>0</v>
      </c>
      <c r="V911" s="464"/>
      <c r="W911" s="530">
        <f>+'NI-San'!V911+'NI-Ter'!V911+'NI-Soc'!S911+'NI-Ric'!V911+'NI-118'!V911</f>
        <v>0</v>
      </c>
      <c r="X911" s="530">
        <f>+'NI-San'!W911+'NI-Ter'!W911+'NI-Soc'!T911+'NI-Ric'!W911+'NI-118'!W911</f>
        <v>0</v>
      </c>
      <c r="Y911" s="291"/>
      <c r="Z911" s="675"/>
    </row>
    <row r="912" spans="2:26" ht="25.5">
      <c r="B912" s="127" t="s">
        <v>2007</v>
      </c>
      <c r="C912" s="127" t="s">
        <v>3918</v>
      </c>
      <c r="D912" s="127"/>
      <c r="E912" s="127"/>
      <c r="F912" s="127"/>
      <c r="G912" s="127"/>
      <c r="H912" s="127"/>
      <c r="I912" s="127"/>
      <c r="J912" s="127"/>
      <c r="K912" s="23" t="s">
        <v>3919</v>
      </c>
      <c r="L912" s="125" t="s">
        <v>3218</v>
      </c>
      <c r="M912" s="530">
        <f>+'NI-San'!M912+'NI-Ter'!M912+'NI-Soc'!M912+'NI-Ric'!M912+'NI-118'!M912</f>
        <v>19</v>
      </c>
      <c r="N912" s="530">
        <f>+'NI-San'!N912+'NI-Ter'!N912+'NI-Soc'!N912+'NI-Ric'!N912+'NI-118'!N912</f>
        <v>14</v>
      </c>
      <c r="O912" s="126">
        <f t="shared" si="33"/>
        <v>-5</v>
      </c>
      <c r="Q912" s="530">
        <f>+'NI-San'!Q912+'NI-Ter'!Q912+'NI-Soc'!Q912+'NI-Ric'!Q912+'NI-118'!Q912</f>
        <v>17</v>
      </c>
      <c r="R912" s="517"/>
      <c r="S912" s="265"/>
      <c r="T912" s="530">
        <f>+'NI-San'!S912+'NI-Ter'!S912+'NI-Soc'!P912+'NI-Ric'!S912+'NI-118'!S912</f>
        <v>0</v>
      </c>
      <c r="U912" s="530">
        <f>+'NI-San'!T912+'NI-Ter'!T912+'NI-Soc'!Q912+'NI-Ric'!T912+'NI-118'!T912</f>
        <v>0</v>
      </c>
      <c r="V912" s="464"/>
      <c r="W912" s="530">
        <f>+'NI-San'!V912+'NI-Ter'!V912+'NI-Soc'!S912+'NI-Ric'!V912+'NI-118'!V912</f>
        <v>0</v>
      </c>
      <c r="X912" s="530">
        <f>+'NI-San'!W912+'NI-Ter'!W912+'NI-Soc'!T912+'NI-Ric'!W912+'NI-118'!W912</f>
        <v>0</v>
      </c>
      <c r="Y912" s="291"/>
      <c r="Z912" s="675"/>
    </row>
    <row r="913" spans="2:26" ht="25.5">
      <c r="B913" s="127" t="s">
        <v>2009</v>
      </c>
      <c r="C913" s="127" t="s">
        <v>3920</v>
      </c>
      <c r="D913" s="127"/>
      <c r="E913" s="127"/>
      <c r="F913" s="127"/>
      <c r="G913" s="127"/>
      <c r="H913" s="127"/>
      <c r="I913" s="127"/>
      <c r="J913" s="127"/>
      <c r="K913" s="23" t="s">
        <v>2010</v>
      </c>
      <c r="L913" s="125" t="s">
        <v>3218</v>
      </c>
      <c r="M913" s="530">
        <f>+'NI-San'!M913+'NI-Ter'!M913+'NI-Soc'!M913+'NI-Ric'!M913+'NI-118'!M913</f>
        <v>0</v>
      </c>
      <c r="N913" s="530">
        <f>+'NI-San'!N913+'NI-Ter'!N913+'NI-Soc'!N913+'NI-Ric'!N913+'NI-118'!N913</f>
        <v>0</v>
      </c>
      <c r="O913" s="126">
        <f t="shared" si="33"/>
        <v>0</v>
      </c>
      <c r="Q913" s="530">
        <f>+'NI-San'!Q913+'NI-Ter'!Q913+'NI-Soc'!Q913+'NI-Ric'!Q913+'NI-118'!Q913</f>
        <v>0</v>
      </c>
      <c r="R913" s="517"/>
      <c r="S913" s="265"/>
      <c r="T913" s="530">
        <f>+'NI-San'!S913+'NI-Ter'!S913+'NI-Soc'!P913+'NI-Ric'!S913+'NI-118'!S913</f>
        <v>0</v>
      </c>
      <c r="U913" s="530">
        <f>+'NI-San'!T913+'NI-Ter'!T913+'NI-Soc'!Q913+'NI-Ric'!T913+'NI-118'!T913</f>
        <v>0</v>
      </c>
      <c r="V913" s="464"/>
      <c r="W913" s="530">
        <f>+'NI-San'!V913+'NI-Ter'!V913+'NI-Soc'!S913+'NI-Ric'!V913+'NI-118'!V913</f>
        <v>0</v>
      </c>
      <c r="X913" s="530">
        <f>+'NI-San'!W913+'NI-Ter'!W913+'NI-Soc'!T913+'NI-Ric'!W913+'NI-118'!W913</f>
        <v>0</v>
      </c>
      <c r="Y913" s="291"/>
      <c r="Z913" s="675"/>
    </row>
    <row r="914" spans="2:26" ht="25.5">
      <c r="B914" s="127" t="s">
        <v>2011</v>
      </c>
      <c r="C914" s="127" t="s">
        <v>3921</v>
      </c>
      <c r="D914" s="127"/>
      <c r="E914" s="127"/>
      <c r="F914" s="127"/>
      <c r="G914" s="127"/>
      <c r="H914" s="127"/>
      <c r="I914" s="127"/>
      <c r="J914" s="127"/>
      <c r="K914" s="23" t="s">
        <v>2012</v>
      </c>
      <c r="L914" s="125" t="s">
        <v>3218</v>
      </c>
      <c r="M914" s="530">
        <f>+'NI-San'!M914+'NI-Ter'!M914+'NI-Soc'!M914+'NI-Ric'!M914+'NI-118'!M914</f>
        <v>302</v>
      </c>
      <c r="N914" s="530">
        <f>+'NI-San'!N914+'NI-Ter'!N914+'NI-Soc'!N914+'NI-Ric'!N914+'NI-118'!N914</f>
        <v>293</v>
      </c>
      <c r="O914" s="126">
        <f t="shared" si="33"/>
        <v>-9</v>
      </c>
      <c r="Q914" s="530">
        <f>+'NI-San'!Q914+'NI-Ter'!Q914+'NI-Soc'!Q914+'NI-Ric'!Q914+'NI-118'!Q914</f>
        <v>215</v>
      </c>
      <c r="R914" s="517"/>
      <c r="S914" s="265"/>
      <c r="T914" s="530">
        <f>+'NI-San'!S914+'NI-Ter'!S914+'NI-Soc'!P914+'NI-Ric'!S914+'NI-118'!S914</f>
        <v>0</v>
      </c>
      <c r="U914" s="530">
        <f>+'NI-San'!T914+'NI-Ter'!T914+'NI-Soc'!Q914+'NI-Ric'!T914+'NI-118'!T914</f>
        <v>0</v>
      </c>
      <c r="V914" s="464"/>
      <c r="W914" s="530">
        <f>+'NI-San'!V914+'NI-Ter'!V914+'NI-Soc'!S914+'NI-Ric'!V914+'NI-118'!V914</f>
        <v>0</v>
      </c>
      <c r="X914" s="530">
        <f>+'NI-San'!W914+'NI-Ter'!W914+'NI-Soc'!T914+'NI-Ric'!W914+'NI-118'!W914</f>
        <v>0</v>
      </c>
      <c r="Y914" s="291"/>
      <c r="Z914" s="675"/>
    </row>
    <row r="915" spans="2:26" ht="25.5">
      <c r="B915" s="127" t="s">
        <v>2013</v>
      </c>
      <c r="C915" s="127" t="s">
        <v>3922</v>
      </c>
      <c r="D915" s="127"/>
      <c r="E915" s="127"/>
      <c r="F915" s="127"/>
      <c r="G915" s="127"/>
      <c r="H915" s="127"/>
      <c r="I915" s="127"/>
      <c r="J915" s="127"/>
      <c r="K915" s="23" t="s">
        <v>2014</v>
      </c>
      <c r="L915" s="125" t="s">
        <v>3218</v>
      </c>
      <c r="M915" s="530">
        <f>+'NI-San'!M915+'NI-Ter'!M915+'NI-Soc'!M915+'NI-Ric'!M915+'NI-118'!M915</f>
        <v>0</v>
      </c>
      <c r="N915" s="530">
        <f>+'NI-San'!N915+'NI-Ter'!N915+'NI-Soc'!N915+'NI-Ric'!N915+'NI-118'!N915</f>
        <v>0</v>
      </c>
      <c r="O915" s="126">
        <f t="shared" si="33"/>
        <v>0</v>
      </c>
      <c r="Q915" s="530">
        <f>+'NI-San'!Q915+'NI-Ter'!Q915+'NI-Soc'!Q915+'NI-Ric'!Q915+'NI-118'!Q915</f>
        <v>0</v>
      </c>
      <c r="R915" s="517"/>
      <c r="S915" s="265"/>
      <c r="T915" s="530">
        <f>+'NI-San'!S915+'NI-Ter'!S915+'NI-Soc'!P915+'NI-Ric'!S915+'NI-118'!S915</f>
        <v>0</v>
      </c>
      <c r="U915" s="530">
        <f>+'NI-San'!T915+'NI-Ter'!T915+'NI-Soc'!Q915+'NI-Ric'!T915+'NI-118'!T915</f>
        <v>0</v>
      </c>
      <c r="V915" s="464"/>
      <c r="W915" s="530">
        <f>+'NI-San'!V915+'NI-Ter'!V915+'NI-Soc'!S915+'NI-Ric'!V915+'NI-118'!V915</f>
        <v>0</v>
      </c>
      <c r="X915" s="530">
        <f>+'NI-San'!W915+'NI-Ter'!W915+'NI-Soc'!T915+'NI-Ric'!W915+'NI-118'!W915</f>
        <v>0</v>
      </c>
      <c r="Y915" s="291"/>
      <c r="Z915" s="675"/>
    </row>
    <row r="916" spans="2:26" ht="25.5">
      <c r="B916" s="127" t="s">
        <v>2015</v>
      </c>
      <c r="C916" s="127" t="s">
        <v>3923</v>
      </c>
      <c r="D916" s="127"/>
      <c r="E916" s="127"/>
      <c r="F916" s="127"/>
      <c r="G916" s="127"/>
      <c r="H916" s="127"/>
      <c r="I916" s="127"/>
      <c r="J916" s="127"/>
      <c r="K916" s="23" t="s">
        <v>2016</v>
      </c>
      <c r="L916" s="125" t="s">
        <v>3218</v>
      </c>
      <c r="M916" s="530">
        <f>+'NI-San'!M916+'NI-Ter'!M916+'NI-Soc'!M916+'NI-Ric'!M916+'NI-118'!M916</f>
        <v>0</v>
      </c>
      <c r="N916" s="530">
        <f>+'NI-San'!N916+'NI-Ter'!N916+'NI-Soc'!N916+'NI-Ric'!N916+'NI-118'!N916</f>
        <v>0</v>
      </c>
      <c r="O916" s="126">
        <f t="shared" si="33"/>
        <v>0</v>
      </c>
      <c r="Q916" s="530">
        <f>+'NI-San'!Q916+'NI-Ter'!Q916+'NI-Soc'!Q916+'NI-Ric'!Q916+'NI-118'!Q916</f>
        <v>0</v>
      </c>
      <c r="R916" s="517"/>
      <c r="S916" s="265"/>
      <c r="T916" s="530">
        <f>+'NI-San'!S916+'NI-Ter'!S916+'NI-Soc'!P916+'NI-Ric'!S916+'NI-118'!S916</f>
        <v>0</v>
      </c>
      <c r="U916" s="530">
        <f>+'NI-San'!T916+'NI-Ter'!T916+'NI-Soc'!Q916+'NI-Ric'!T916+'NI-118'!T916</f>
        <v>0</v>
      </c>
      <c r="V916" s="464"/>
      <c r="W916" s="530">
        <f>+'NI-San'!V916+'NI-Ter'!V916+'NI-Soc'!S916+'NI-Ric'!V916+'NI-118'!V916</f>
        <v>0</v>
      </c>
      <c r="X916" s="530">
        <f>+'NI-San'!W916+'NI-Ter'!W916+'NI-Soc'!T916+'NI-Ric'!W916+'NI-118'!W916</f>
        <v>0</v>
      </c>
      <c r="Y916" s="291"/>
      <c r="Z916" s="675"/>
    </row>
    <row r="917" spans="2:26" ht="25.5">
      <c r="B917" s="127" t="s">
        <v>2017</v>
      </c>
      <c r="C917" s="127" t="s">
        <v>3924</v>
      </c>
      <c r="D917" s="127"/>
      <c r="E917" s="127"/>
      <c r="F917" s="127"/>
      <c r="G917" s="127"/>
      <c r="H917" s="127"/>
      <c r="I917" s="127"/>
      <c r="J917" s="127"/>
      <c r="K917" s="23" t="s">
        <v>2018</v>
      </c>
      <c r="L917" s="125" t="s">
        <v>3218</v>
      </c>
      <c r="M917" s="530">
        <f>+'NI-San'!M917+'NI-Ter'!M917+'NI-Soc'!M917+'NI-Ric'!M917+'NI-118'!M917</f>
        <v>3</v>
      </c>
      <c r="N917" s="530">
        <f>+'NI-San'!N917+'NI-Ter'!N917+'NI-Soc'!N917+'NI-Ric'!N917+'NI-118'!N917</f>
        <v>2</v>
      </c>
      <c r="O917" s="126">
        <f t="shared" si="33"/>
        <v>-1</v>
      </c>
      <c r="Q917" s="530">
        <f>+'NI-San'!Q917+'NI-Ter'!Q917+'NI-Soc'!Q917+'NI-Ric'!Q917+'NI-118'!Q917</f>
        <v>0</v>
      </c>
      <c r="R917" s="517"/>
      <c r="S917" s="265"/>
      <c r="T917" s="530">
        <f>+'NI-San'!S917+'NI-Ter'!S917+'NI-Soc'!P917+'NI-Ric'!S917+'NI-118'!S917</f>
        <v>0</v>
      </c>
      <c r="U917" s="530">
        <f>+'NI-San'!T917+'NI-Ter'!T917+'NI-Soc'!Q917+'NI-Ric'!T917+'NI-118'!T917</f>
        <v>0</v>
      </c>
      <c r="V917" s="464"/>
      <c r="W917" s="530">
        <f>+'NI-San'!V917+'NI-Ter'!V917+'NI-Soc'!S917+'NI-Ric'!V917+'NI-118'!V917</f>
        <v>0</v>
      </c>
      <c r="X917" s="530">
        <f>+'NI-San'!W917+'NI-Ter'!W917+'NI-Soc'!T917+'NI-Ric'!W917+'NI-118'!W917</f>
        <v>0</v>
      </c>
      <c r="Y917" s="291"/>
      <c r="Z917" s="675"/>
    </row>
    <row r="918" spans="2:26" ht="25.5">
      <c r="B918" s="127" t="s">
        <v>2019</v>
      </c>
      <c r="C918" s="127" t="str">
        <f t="shared" ref="C918:C941" si="35">MID(B918,1,1)&amp;MID(B918,3,2)&amp;MID(B918,6,2)&amp;MID(B918,9,2)&amp;MID(B918,12,3)&amp;MID(B918,16,3)&amp;MID(B918,20,2)&amp;MID(B918,23,3)</f>
        <v>420251002201000000</v>
      </c>
      <c r="D918" s="127"/>
      <c r="E918" s="127"/>
      <c r="F918" s="127"/>
      <c r="G918" s="127"/>
      <c r="H918" s="127"/>
      <c r="I918" s="127"/>
      <c r="J918" s="127"/>
      <c r="K918" s="304" t="s">
        <v>2021</v>
      </c>
      <c r="L918" s="125" t="s">
        <v>3218</v>
      </c>
      <c r="M918" s="530">
        <f>+'NI-San'!M918+'NI-Ter'!M918+'NI-Soc'!M918+'NI-Ric'!M918+'NI-118'!M918</f>
        <v>0</v>
      </c>
      <c r="N918" s="530">
        <f>+'NI-San'!N918+'NI-Ter'!N918+'NI-Soc'!N918+'NI-Ric'!N918+'NI-118'!N918</f>
        <v>0</v>
      </c>
      <c r="O918" s="126">
        <f t="shared" si="33"/>
        <v>0</v>
      </c>
      <c r="Q918" s="530">
        <f>+'NI-San'!Q918+'NI-Ter'!Q918+'NI-Soc'!Q918+'NI-Ric'!Q918+'NI-118'!Q918</f>
        <v>32</v>
      </c>
      <c r="R918" s="517"/>
      <c r="S918" s="265"/>
      <c r="T918" s="530">
        <f>+'NI-San'!S918+'NI-Ter'!S918+'NI-Soc'!P918+'NI-Ric'!S918+'NI-118'!S918</f>
        <v>0</v>
      </c>
      <c r="U918" s="530">
        <f>+'NI-San'!T918+'NI-Ter'!T918+'NI-Soc'!Q918+'NI-Ric'!T918+'NI-118'!T918</f>
        <v>0</v>
      </c>
      <c r="V918" s="464"/>
      <c r="W918" s="530">
        <f>+'NI-San'!V918+'NI-Ter'!V918+'NI-Soc'!S918+'NI-Ric'!V918+'NI-118'!V918</f>
        <v>0</v>
      </c>
      <c r="X918" s="530">
        <f>+'NI-San'!W918+'NI-Ter'!W918+'NI-Soc'!T918+'NI-Ric'!W918+'NI-118'!W918</f>
        <v>0</v>
      </c>
      <c r="Y918" s="291"/>
      <c r="Z918" s="675"/>
    </row>
    <row r="919" spans="2:26" ht="25.5">
      <c r="B919" s="127" t="s">
        <v>2022</v>
      </c>
      <c r="C919" s="127" t="str">
        <f t="shared" si="35"/>
        <v>420251002202000000</v>
      </c>
      <c r="D919" s="127"/>
      <c r="E919" s="127"/>
      <c r="F919" s="127"/>
      <c r="G919" s="127"/>
      <c r="H919" s="127"/>
      <c r="I919" s="127"/>
      <c r="J919" s="127"/>
      <c r="K919" s="304" t="s">
        <v>2023</v>
      </c>
      <c r="L919" s="125" t="s">
        <v>3218</v>
      </c>
      <c r="M919" s="530">
        <f>+'NI-San'!M919+'NI-Ter'!M919+'NI-Soc'!M919+'NI-Ric'!M919+'NI-118'!M919</f>
        <v>0</v>
      </c>
      <c r="N919" s="530">
        <f>+'NI-San'!N919+'NI-Ter'!N919+'NI-Soc'!N919+'NI-Ric'!N919+'NI-118'!N919</f>
        <v>0</v>
      </c>
      <c r="O919" s="126">
        <f t="shared" si="33"/>
        <v>0</v>
      </c>
      <c r="Q919" s="530">
        <f>+'NI-San'!Q919+'NI-Ter'!Q919+'NI-Soc'!Q919+'NI-Ric'!Q919+'NI-118'!Q919</f>
        <v>0</v>
      </c>
      <c r="R919" s="517"/>
      <c r="S919" s="265"/>
      <c r="T919" s="530">
        <f>+'NI-San'!S919+'NI-Ter'!S919+'NI-Soc'!P919+'NI-Ric'!S919+'NI-118'!S919</f>
        <v>0</v>
      </c>
      <c r="U919" s="530">
        <f>+'NI-San'!T919+'NI-Ter'!T919+'NI-Soc'!Q919+'NI-Ric'!T919+'NI-118'!T919</f>
        <v>0</v>
      </c>
      <c r="V919" s="464"/>
      <c r="W919" s="530">
        <f>+'NI-San'!V919+'NI-Ter'!V919+'NI-Soc'!S919+'NI-Ric'!V919+'NI-118'!V919</f>
        <v>0</v>
      </c>
      <c r="X919" s="530">
        <f>+'NI-San'!W919+'NI-Ter'!W919+'NI-Soc'!T919+'NI-Ric'!W919+'NI-118'!W919</f>
        <v>0</v>
      </c>
      <c r="Y919" s="291"/>
      <c r="Z919" s="675"/>
    </row>
    <row r="920" spans="2:26" ht="25.5">
      <c r="B920" s="363" t="s">
        <v>2024</v>
      </c>
      <c r="C920" s="365" t="s">
        <v>3925</v>
      </c>
      <c r="D920" s="365"/>
      <c r="E920" s="365"/>
      <c r="F920" s="365"/>
      <c r="G920" s="365"/>
      <c r="H920" s="365"/>
      <c r="I920" s="365"/>
      <c r="J920" s="365"/>
      <c r="K920" s="368" t="s">
        <v>2025</v>
      </c>
      <c r="L920" s="367" t="s">
        <v>3218</v>
      </c>
      <c r="M920" s="530">
        <f>+'NI-San'!M920+'NI-Ter'!M920+'NI-Soc'!M920+'NI-Ric'!M920+'NI-118'!M920</f>
        <v>0</v>
      </c>
      <c r="N920" s="530">
        <f>+'NI-San'!N920+'NI-Ter'!N920+'NI-Soc'!N920+'NI-Ric'!N920+'NI-118'!N920</f>
        <v>0</v>
      </c>
      <c r="O920" s="126">
        <f t="shared" si="33"/>
        <v>0</v>
      </c>
      <c r="Q920" s="530">
        <f>+'NI-San'!Q920+'NI-Ter'!Q920+'NI-Soc'!Q920+'NI-Ric'!Q920+'NI-118'!Q920</f>
        <v>0</v>
      </c>
      <c r="R920" s="517"/>
      <c r="S920" s="265"/>
      <c r="T920" s="530">
        <f>+'NI-San'!S920+'NI-Ter'!S920+'NI-Soc'!P920+'NI-Ric'!S920+'NI-118'!S920</f>
        <v>0</v>
      </c>
      <c r="U920" s="530">
        <f>+'NI-San'!T920+'NI-Ter'!T920+'NI-Soc'!Q920+'NI-Ric'!T920+'NI-118'!T920</f>
        <v>0</v>
      </c>
      <c r="V920" s="464"/>
      <c r="W920" s="530">
        <f>+'NI-San'!V920+'NI-Ter'!V920+'NI-Soc'!S920+'NI-Ric'!V920+'NI-118'!V920</f>
        <v>0</v>
      </c>
      <c r="X920" s="530">
        <f>+'NI-San'!W920+'NI-Ter'!W920+'NI-Soc'!T920+'NI-Ric'!W920+'NI-118'!W920</f>
        <v>0</v>
      </c>
      <c r="Y920" s="291"/>
      <c r="Z920" s="675"/>
    </row>
    <row r="921" spans="2:26" ht="25.5">
      <c r="B921" s="127" t="s">
        <v>2026</v>
      </c>
      <c r="C921" s="127" t="str">
        <f t="shared" si="35"/>
        <v>420251002203000000</v>
      </c>
      <c r="D921" s="127"/>
      <c r="E921" s="127"/>
      <c r="F921" s="127"/>
      <c r="G921" s="127"/>
      <c r="H921" s="127"/>
      <c r="I921" s="127"/>
      <c r="J921" s="127"/>
      <c r="K921" s="304" t="s">
        <v>2027</v>
      </c>
      <c r="L921" s="125" t="s">
        <v>3218</v>
      </c>
      <c r="M921" s="530">
        <f>+'NI-San'!M921+'NI-Ter'!M921+'NI-Soc'!M921+'NI-Ric'!M921+'NI-118'!M921</f>
        <v>0</v>
      </c>
      <c r="N921" s="530">
        <f>+'NI-San'!N921+'NI-Ter'!N921+'NI-Soc'!N921+'NI-Ric'!N921+'NI-118'!N921</f>
        <v>0</v>
      </c>
      <c r="O921" s="126">
        <f t="shared" si="33"/>
        <v>0</v>
      </c>
      <c r="Q921" s="530">
        <f>+'NI-San'!Q921+'NI-Ter'!Q921+'NI-Soc'!Q921+'NI-Ric'!Q921+'NI-118'!Q921</f>
        <v>6</v>
      </c>
      <c r="R921" s="517"/>
      <c r="S921" s="265"/>
      <c r="T921" s="530">
        <f>+'NI-San'!S921+'NI-Ter'!S921+'NI-Soc'!P921+'NI-Ric'!S921+'NI-118'!S921</f>
        <v>0</v>
      </c>
      <c r="U921" s="530">
        <f>+'NI-San'!T921+'NI-Ter'!T921+'NI-Soc'!Q921+'NI-Ric'!T921+'NI-118'!T921</f>
        <v>0</v>
      </c>
      <c r="V921" s="464"/>
      <c r="W921" s="530">
        <f>+'NI-San'!V921+'NI-Ter'!V921+'NI-Soc'!S921+'NI-Ric'!V921+'NI-118'!V921</f>
        <v>0</v>
      </c>
      <c r="X921" s="530">
        <f>+'NI-San'!W921+'NI-Ter'!W921+'NI-Soc'!T921+'NI-Ric'!W921+'NI-118'!W921</f>
        <v>0</v>
      </c>
      <c r="Y921" s="291"/>
      <c r="Z921" s="675"/>
    </row>
    <row r="922" spans="2:26" ht="25.5">
      <c r="B922" s="127" t="s">
        <v>2028</v>
      </c>
      <c r="C922" s="127" t="str">
        <f t="shared" si="35"/>
        <v>420251002204000000</v>
      </c>
      <c r="D922" s="127"/>
      <c r="E922" s="127"/>
      <c r="F922" s="127"/>
      <c r="G922" s="127"/>
      <c r="H922" s="127"/>
      <c r="I922" s="127"/>
      <c r="J922" s="127"/>
      <c r="K922" s="304" t="s">
        <v>2029</v>
      </c>
      <c r="L922" s="125" t="s">
        <v>3218</v>
      </c>
      <c r="M922" s="530">
        <f>+'NI-San'!M922+'NI-Ter'!M922+'NI-Soc'!M922+'NI-Ric'!M922+'NI-118'!M922</f>
        <v>0</v>
      </c>
      <c r="N922" s="530">
        <f>+'NI-San'!N922+'NI-Ter'!N922+'NI-Soc'!N922+'NI-Ric'!N922+'NI-118'!N922</f>
        <v>0</v>
      </c>
      <c r="O922" s="126">
        <f t="shared" si="33"/>
        <v>0</v>
      </c>
      <c r="Q922" s="530">
        <f>+'NI-San'!Q922+'NI-Ter'!Q922+'NI-Soc'!Q922+'NI-Ric'!Q922+'NI-118'!Q922</f>
        <v>0</v>
      </c>
      <c r="R922" s="517"/>
      <c r="S922" s="265"/>
      <c r="T922" s="530">
        <f>+'NI-San'!S922+'NI-Ter'!S922+'NI-Soc'!P922+'NI-Ric'!S922+'NI-118'!S922</f>
        <v>0</v>
      </c>
      <c r="U922" s="530">
        <f>+'NI-San'!T922+'NI-Ter'!T922+'NI-Soc'!Q922+'NI-Ric'!T922+'NI-118'!T922</f>
        <v>0</v>
      </c>
      <c r="V922" s="464"/>
      <c r="W922" s="530">
        <f>+'NI-San'!V922+'NI-Ter'!V922+'NI-Soc'!S922+'NI-Ric'!V922+'NI-118'!V922</f>
        <v>0</v>
      </c>
      <c r="X922" s="530">
        <f>+'NI-San'!W922+'NI-Ter'!W922+'NI-Soc'!T922+'NI-Ric'!W922+'NI-118'!W922</f>
        <v>0</v>
      </c>
      <c r="Y922" s="291"/>
      <c r="Z922" s="675"/>
    </row>
    <row r="923" spans="2:26" ht="25.5">
      <c r="B923" s="127" t="s">
        <v>2030</v>
      </c>
      <c r="C923" s="127" t="str">
        <f t="shared" si="35"/>
        <v>420251002205000000</v>
      </c>
      <c r="D923" s="127"/>
      <c r="E923" s="127"/>
      <c r="F923" s="127"/>
      <c r="G923" s="127"/>
      <c r="H923" s="127"/>
      <c r="I923" s="127"/>
      <c r="J923" s="127"/>
      <c r="K923" s="304" t="s">
        <v>2031</v>
      </c>
      <c r="L923" s="125" t="s">
        <v>3218</v>
      </c>
      <c r="M923" s="530">
        <f>+'NI-San'!M923+'NI-Ter'!M923+'NI-Soc'!M923+'NI-Ric'!M923+'NI-118'!M923</f>
        <v>0</v>
      </c>
      <c r="N923" s="530">
        <f>+'NI-San'!N923+'NI-Ter'!N923+'NI-Soc'!N923+'NI-Ric'!N923+'NI-118'!N923</f>
        <v>0</v>
      </c>
      <c r="O923" s="126">
        <f t="shared" si="33"/>
        <v>0</v>
      </c>
      <c r="Q923" s="530">
        <f>+'NI-San'!Q923+'NI-Ter'!Q923+'NI-Soc'!Q923+'NI-Ric'!Q923+'NI-118'!Q923</f>
        <v>1</v>
      </c>
      <c r="R923" s="517"/>
      <c r="S923" s="265"/>
      <c r="T923" s="530">
        <f>+'NI-San'!S923+'NI-Ter'!S923+'NI-Soc'!P923+'NI-Ric'!S923+'NI-118'!S923</f>
        <v>0</v>
      </c>
      <c r="U923" s="530">
        <f>+'NI-San'!T923+'NI-Ter'!T923+'NI-Soc'!Q923+'NI-Ric'!T923+'NI-118'!T923</f>
        <v>0</v>
      </c>
      <c r="V923" s="464"/>
      <c r="W923" s="530">
        <f>+'NI-San'!V923+'NI-Ter'!V923+'NI-Soc'!S923+'NI-Ric'!V923+'NI-118'!V923</f>
        <v>0</v>
      </c>
      <c r="X923" s="530">
        <f>+'NI-San'!W923+'NI-Ter'!W923+'NI-Soc'!T923+'NI-Ric'!W923+'NI-118'!W923</f>
        <v>0</v>
      </c>
      <c r="Y923" s="291"/>
      <c r="Z923" s="675"/>
    </row>
    <row r="924" spans="2:26" ht="25.5">
      <c r="B924" s="127" t="s">
        <v>2032</v>
      </c>
      <c r="C924" s="127" t="str">
        <f t="shared" si="35"/>
        <v>420251002206000000</v>
      </c>
      <c r="D924" s="127"/>
      <c r="E924" s="127"/>
      <c r="F924" s="127"/>
      <c r="G924" s="127"/>
      <c r="H924" s="127"/>
      <c r="I924" s="127"/>
      <c r="J924" s="127"/>
      <c r="K924" s="304" t="s">
        <v>3926</v>
      </c>
      <c r="L924" s="125" t="s">
        <v>3218</v>
      </c>
      <c r="M924" s="530">
        <f>+'NI-San'!M924+'NI-Ter'!M924+'NI-Soc'!M924+'NI-Ric'!M924+'NI-118'!M924</f>
        <v>0</v>
      </c>
      <c r="N924" s="530">
        <f>+'NI-San'!N924+'NI-Ter'!N924+'NI-Soc'!N924+'NI-Ric'!N924+'NI-118'!N924</f>
        <v>0</v>
      </c>
      <c r="O924" s="126">
        <f t="shared" si="33"/>
        <v>0</v>
      </c>
      <c r="Q924" s="530">
        <f>+'NI-San'!Q924+'NI-Ter'!Q924+'NI-Soc'!Q924+'NI-Ric'!Q924+'NI-118'!Q924</f>
        <v>0</v>
      </c>
      <c r="R924" s="517"/>
      <c r="S924" s="265"/>
      <c r="T924" s="530">
        <f>+'NI-San'!S924+'NI-Ter'!S924+'NI-Soc'!P924+'NI-Ric'!S924+'NI-118'!S924</f>
        <v>0</v>
      </c>
      <c r="U924" s="530">
        <f>+'NI-San'!T924+'NI-Ter'!T924+'NI-Soc'!Q924+'NI-Ric'!T924+'NI-118'!T924</f>
        <v>0</v>
      </c>
      <c r="V924" s="464"/>
      <c r="W924" s="530">
        <f>+'NI-San'!V924+'NI-Ter'!V924+'NI-Soc'!S924+'NI-Ric'!V924+'NI-118'!V924</f>
        <v>0</v>
      </c>
      <c r="X924" s="530">
        <f>+'NI-San'!W924+'NI-Ter'!W924+'NI-Soc'!T924+'NI-Ric'!W924+'NI-118'!W924</f>
        <v>0</v>
      </c>
      <c r="Y924" s="291"/>
      <c r="Z924" s="675"/>
    </row>
    <row r="925" spans="2:26" ht="25.5">
      <c r="B925" s="127" t="s">
        <v>2034</v>
      </c>
      <c r="C925" s="127" t="str">
        <f t="shared" si="35"/>
        <v>420251002207000000</v>
      </c>
      <c r="D925" s="127"/>
      <c r="E925" s="127"/>
      <c r="F925" s="127"/>
      <c r="G925" s="127"/>
      <c r="H925" s="127"/>
      <c r="I925" s="127"/>
      <c r="J925" s="127"/>
      <c r="K925" s="304" t="s">
        <v>2035</v>
      </c>
      <c r="L925" s="125" t="s">
        <v>3218</v>
      </c>
      <c r="M925" s="530">
        <f>+'NI-San'!M925+'NI-Ter'!M925+'NI-Soc'!M925+'NI-Ric'!M925+'NI-118'!M925</f>
        <v>0</v>
      </c>
      <c r="N925" s="530">
        <f>+'NI-San'!N925+'NI-Ter'!N925+'NI-Soc'!N925+'NI-Ric'!N925+'NI-118'!N925</f>
        <v>0</v>
      </c>
      <c r="O925" s="126">
        <f t="shared" si="33"/>
        <v>0</v>
      </c>
      <c r="Q925" s="530">
        <f>+'NI-San'!Q925+'NI-Ter'!Q925+'NI-Soc'!Q925+'NI-Ric'!Q925+'NI-118'!Q925</f>
        <v>0</v>
      </c>
      <c r="R925" s="517"/>
      <c r="S925" s="265"/>
      <c r="T925" s="530">
        <f>+'NI-San'!S925+'NI-Ter'!S925+'NI-Soc'!P925+'NI-Ric'!S925+'NI-118'!S925</f>
        <v>0</v>
      </c>
      <c r="U925" s="530">
        <f>+'NI-San'!T925+'NI-Ter'!T925+'NI-Soc'!Q925+'NI-Ric'!T925+'NI-118'!T925</f>
        <v>0</v>
      </c>
      <c r="V925" s="464"/>
      <c r="W925" s="530">
        <f>+'NI-San'!V925+'NI-Ter'!V925+'NI-Soc'!S925+'NI-Ric'!V925+'NI-118'!V925</f>
        <v>0</v>
      </c>
      <c r="X925" s="530">
        <f>+'NI-San'!W925+'NI-Ter'!W925+'NI-Soc'!T925+'NI-Ric'!W925+'NI-118'!W925</f>
        <v>0</v>
      </c>
      <c r="Y925" s="291"/>
      <c r="Z925" s="675"/>
    </row>
    <row r="926" spans="2:26" ht="25.5">
      <c r="B926" s="127" t="s">
        <v>2036</v>
      </c>
      <c r="C926" s="127" t="str">
        <f t="shared" si="35"/>
        <v>420251002211000000</v>
      </c>
      <c r="D926" s="127"/>
      <c r="E926" s="127"/>
      <c r="F926" s="127"/>
      <c r="G926" s="127"/>
      <c r="H926" s="127"/>
      <c r="I926" s="127"/>
      <c r="J926" s="127"/>
      <c r="K926" s="304" t="s">
        <v>2037</v>
      </c>
      <c r="L926" s="125" t="s">
        <v>3218</v>
      </c>
      <c r="M926" s="530">
        <f>+'NI-San'!M926+'NI-Ter'!M926+'NI-Soc'!M926+'NI-Ric'!M926+'NI-118'!M926</f>
        <v>0</v>
      </c>
      <c r="N926" s="530">
        <f>+'NI-San'!N926+'NI-Ter'!N926+'NI-Soc'!N926+'NI-Ric'!N926+'NI-118'!N926</f>
        <v>0</v>
      </c>
      <c r="O926" s="126">
        <f t="shared" si="33"/>
        <v>0</v>
      </c>
      <c r="Q926" s="530">
        <f>+'NI-San'!Q926+'NI-Ter'!Q926+'NI-Soc'!Q926+'NI-Ric'!Q926+'NI-118'!Q926</f>
        <v>11</v>
      </c>
      <c r="R926" s="517"/>
      <c r="S926" s="265"/>
      <c r="T926" s="530">
        <f>+'NI-San'!S926+'NI-Ter'!S926+'NI-Soc'!P926+'NI-Ric'!S926+'NI-118'!S926</f>
        <v>0</v>
      </c>
      <c r="U926" s="530">
        <f>+'NI-San'!T926+'NI-Ter'!T926+'NI-Soc'!Q926+'NI-Ric'!T926+'NI-118'!T926</f>
        <v>0</v>
      </c>
      <c r="V926" s="464"/>
      <c r="W926" s="530">
        <f>+'NI-San'!V926+'NI-Ter'!V926+'NI-Soc'!S926+'NI-Ric'!V926+'NI-118'!V926</f>
        <v>0</v>
      </c>
      <c r="X926" s="530">
        <f>+'NI-San'!W926+'NI-Ter'!W926+'NI-Soc'!T926+'NI-Ric'!W926+'NI-118'!W926</f>
        <v>0</v>
      </c>
      <c r="Y926" s="291"/>
      <c r="Z926" s="675"/>
    </row>
    <row r="927" spans="2:26" ht="25.5">
      <c r="B927" s="127" t="s">
        <v>2038</v>
      </c>
      <c r="C927" s="127" t="str">
        <f t="shared" si="35"/>
        <v>420251002221000000</v>
      </c>
      <c r="D927" s="127"/>
      <c r="E927" s="127"/>
      <c r="F927" s="127"/>
      <c r="G927" s="127"/>
      <c r="H927" s="127"/>
      <c r="I927" s="127"/>
      <c r="J927" s="127"/>
      <c r="K927" s="304" t="s">
        <v>2039</v>
      </c>
      <c r="L927" s="125" t="s">
        <v>3218</v>
      </c>
      <c r="M927" s="530">
        <f>+'NI-San'!M927+'NI-Ter'!M927+'NI-Soc'!M927+'NI-Ric'!M927+'NI-118'!M927</f>
        <v>0</v>
      </c>
      <c r="N927" s="530">
        <f>+'NI-San'!N927+'NI-Ter'!N927+'NI-Soc'!N927+'NI-Ric'!N927+'NI-118'!N927</f>
        <v>0</v>
      </c>
      <c r="O927" s="126">
        <f t="shared" si="33"/>
        <v>0</v>
      </c>
      <c r="Q927" s="530">
        <f>+'NI-San'!Q927+'NI-Ter'!Q927+'NI-Soc'!Q927+'NI-Ric'!Q927+'NI-118'!Q927</f>
        <v>0</v>
      </c>
      <c r="R927" s="517"/>
      <c r="S927" s="265"/>
      <c r="T927" s="530">
        <f>+'NI-San'!S927+'NI-Ter'!S927+'NI-Soc'!P927+'NI-Ric'!S927+'NI-118'!S927</f>
        <v>0</v>
      </c>
      <c r="U927" s="530">
        <f>+'NI-San'!T927+'NI-Ter'!T927+'NI-Soc'!Q927+'NI-Ric'!T927+'NI-118'!T927</f>
        <v>0</v>
      </c>
      <c r="V927" s="464"/>
      <c r="W927" s="530">
        <f>+'NI-San'!V927+'NI-Ter'!V927+'NI-Soc'!S927+'NI-Ric'!V927+'NI-118'!V927</f>
        <v>0</v>
      </c>
      <c r="X927" s="530">
        <f>+'NI-San'!W927+'NI-Ter'!W927+'NI-Soc'!T927+'NI-Ric'!W927+'NI-118'!W927</f>
        <v>0</v>
      </c>
      <c r="Y927" s="291"/>
      <c r="Z927" s="675"/>
    </row>
    <row r="928" spans="2:26" ht="25.5">
      <c r="B928" s="127" t="s">
        <v>2040</v>
      </c>
      <c r="C928" s="127" t="str">
        <f t="shared" si="35"/>
        <v>420251002222000000</v>
      </c>
      <c r="D928" s="127"/>
      <c r="E928" s="127"/>
      <c r="F928" s="127"/>
      <c r="G928" s="127"/>
      <c r="H928" s="127"/>
      <c r="I928" s="127"/>
      <c r="J928" s="127"/>
      <c r="K928" s="304" t="s">
        <v>2041</v>
      </c>
      <c r="L928" s="125" t="s">
        <v>3218</v>
      </c>
      <c r="M928" s="530">
        <f>+'NI-San'!M928+'NI-Ter'!M928+'NI-Soc'!M928+'NI-Ric'!M928+'NI-118'!M928</f>
        <v>0</v>
      </c>
      <c r="N928" s="530">
        <f>+'NI-San'!N928+'NI-Ter'!N928+'NI-Soc'!N928+'NI-Ric'!N928+'NI-118'!N928</f>
        <v>0</v>
      </c>
      <c r="O928" s="126">
        <f t="shared" si="33"/>
        <v>0</v>
      </c>
      <c r="Q928" s="530">
        <f>+'NI-San'!Q928+'NI-Ter'!Q928+'NI-Soc'!Q928+'NI-Ric'!Q928+'NI-118'!Q928</f>
        <v>0</v>
      </c>
      <c r="R928" s="517"/>
      <c r="S928" s="265"/>
      <c r="T928" s="530">
        <f>+'NI-San'!S928+'NI-Ter'!S928+'NI-Soc'!P928+'NI-Ric'!S928+'NI-118'!S928</f>
        <v>0</v>
      </c>
      <c r="U928" s="530">
        <f>+'NI-San'!T928+'NI-Ter'!T928+'NI-Soc'!Q928+'NI-Ric'!T928+'NI-118'!T928</f>
        <v>0</v>
      </c>
      <c r="V928" s="464"/>
      <c r="W928" s="530">
        <f>+'NI-San'!V928+'NI-Ter'!V928+'NI-Soc'!S928+'NI-Ric'!V928+'NI-118'!V928</f>
        <v>0</v>
      </c>
      <c r="X928" s="530">
        <f>+'NI-San'!W928+'NI-Ter'!W928+'NI-Soc'!T928+'NI-Ric'!W928+'NI-118'!W928</f>
        <v>0</v>
      </c>
      <c r="Y928" s="291"/>
      <c r="Z928" s="675"/>
    </row>
    <row r="929" spans="2:26" ht="25.5">
      <c r="B929" s="127" t="s">
        <v>2042</v>
      </c>
      <c r="C929" s="127" t="str">
        <f t="shared" si="35"/>
        <v>420251002280000000</v>
      </c>
      <c r="D929" s="127"/>
      <c r="E929" s="127"/>
      <c r="F929" s="127"/>
      <c r="G929" s="127"/>
      <c r="H929" s="127"/>
      <c r="I929" s="127"/>
      <c r="J929" s="127"/>
      <c r="K929" s="304" t="s">
        <v>2043</v>
      </c>
      <c r="L929" s="125" t="s">
        <v>3218</v>
      </c>
      <c r="M929" s="530">
        <f>+'NI-San'!M929+'NI-Ter'!M929+'NI-Soc'!M929+'NI-Ric'!M929+'NI-118'!M929</f>
        <v>0</v>
      </c>
      <c r="N929" s="530">
        <f>+'NI-San'!N929+'NI-Ter'!N929+'NI-Soc'!N929+'NI-Ric'!N929+'NI-118'!N929</f>
        <v>0</v>
      </c>
      <c r="O929" s="126">
        <f t="shared" si="33"/>
        <v>0</v>
      </c>
      <c r="Q929" s="530">
        <f>+'NI-San'!Q929+'NI-Ter'!Q929+'NI-Soc'!Q929+'NI-Ric'!Q929+'NI-118'!Q929</f>
        <v>0</v>
      </c>
      <c r="R929" s="517"/>
      <c r="S929" s="265"/>
      <c r="T929" s="530">
        <f>+'NI-San'!S929+'NI-Ter'!S929+'NI-Soc'!P929+'NI-Ric'!S929+'NI-118'!S929</f>
        <v>0</v>
      </c>
      <c r="U929" s="530">
        <f>+'NI-San'!T929+'NI-Ter'!T929+'NI-Soc'!Q929+'NI-Ric'!T929+'NI-118'!T929</f>
        <v>0</v>
      </c>
      <c r="V929" s="464"/>
      <c r="W929" s="530">
        <f>+'NI-San'!V929+'NI-Ter'!V929+'NI-Soc'!S929+'NI-Ric'!V929+'NI-118'!V929</f>
        <v>0</v>
      </c>
      <c r="X929" s="530">
        <f>+'NI-San'!W929+'NI-Ter'!W929+'NI-Soc'!T929+'NI-Ric'!W929+'NI-118'!W929</f>
        <v>0</v>
      </c>
      <c r="Y929" s="291"/>
      <c r="Z929" s="675"/>
    </row>
    <row r="930" spans="2:26" ht="25.5" hidden="1">
      <c r="B930" s="127" t="s">
        <v>2044</v>
      </c>
      <c r="C930" s="127" t="str">
        <f t="shared" si="35"/>
        <v>420251002401000000</v>
      </c>
      <c r="D930" s="127"/>
      <c r="E930" s="127"/>
      <c r="F930" s="127"/>
      <c r="G930" s="127"/>
      <c r="H930" s="127"/>
      <c r="I930" s="127"/>
      <c r="J930" s="127"/>
      <c r="K930" s="304" t="s">
        <v>2046</v>
      </c>
      <c r="L930" s="125" t="s">
        <v>3218</v>
      </c>
      <c r="M930" s="825"/>
      <c r="N930" s="825"/>
      <c r="O930" s="126"/>
      <c r="Q930" s="825"/>
      <c r="R930" s="517"/>
      <c r="S930" s="265"/>
      <c r="T930" s="530">
        <f>+'NI-San'!S930+'NI-Ter'!S930+'NI-Soc'!P930+'NI-Ric'!S930+'NI-118'!S930</f>
        <v>0</v>
      </c>
      <c r="U930" s="530">
        <f>+'NI-San'!T930+'NI-Ter'!T930+'NI-Soc'!Q930+'NI-Ric'!T930+'NI-118'!T930</f>
        <v>0</v>
      </c>
      <c r="V930" s="464"/>
      <c r="W930" s="530">
        <f>+'NI-San'!V930+'NI-Ter'!V930+'NI-Soc'!S930+'NI-Ric'!V930+'NI-118'!V930</f>
        <v>0</v>
      </c>
      <c r="X930" s="530">
        <f>+'NI-San'!W930+'NI-Ter'!W930+'NI-Soc'!T930+'NI-Ric'!W930+'NI-118'!W930</f>
        <v>0</v>
      </c>
      <c r="Y930" s="291"/>
      <c r="Z930" s="675"/>
    </row>
    <row r="931" spans="2:26" hidden="1">
      <c r="B931" s="127" t="s">
        <v>2047</v>
      </c>
      <c r="C931" s="127" t="str">
        <f t="shared" si="35"/>
        <v>420251002402000000</v>
      </c>
      <c r="D931" s="127"/>
      <c r="E931" s="127"/>
      <c r="F931" s="127"/>
      <c r="G931" s="127"/>
      <c r="H931" s="127"/>
      <c r="I931" s="127"/>
      <c r="J931" s="127"/>
      <c r="K931" s="304" t="s">
        <v>2048</v>
      </c>
      <c r="L931" s="125" t="s">
        <v>3218</v>
      </c>
      <c r="M931" s="825"/>
      <c r="N931" s="825"/>
      <c r="O931" s="126"/>
      <c r="Q931" s="825"/>
      <c r="R931" s="517"/>
      <c r="S931" s="265"/>
      <c r="T931" s="530">
        <f>+'NI-San'!S931+'NI-Ter'!S931+'NI-Soc'!P931+'NI-Ric'!S931+'NI-118'!S931</f>
        <v>0</v>
      </c>
      <c r="U931" s="530">
        <f>+'NI-San'!T931+'NI-Ter'!T931+'NI-Soc'!Q931+'NI-Ric'!T931+'NI-118'!T931</f>
        <v>0</v>
      </c>
      <c r="V931" s="464"/>
      <c r="W931" s="530">
        <f>+'NI-San'!V931+'NI-Ter'!V931+'NI-Soc'!S931+'NI-Ric'!V931+'NI-118'!V931</f>
        <v>0</v>
      </c>
      <c r="X931" s="530">
        <f>+'NI-San'!W931+'NI-Ter'!W931+'NI-Soc'!T931+'NI-Ric'!W931+'NI-118'!W931</f>
        <v>0</v>
      </c>
      <c r="Y931" s="291"/>
      <c r="Z931" s="675"/>
    </row>
    <row r="932" spans="2:26" ht="25.5" hidden="1">
      <c r="B932" s="363" t="s">
        <v>2049</v>
      </c>
      <c r="C932" s="365" t="s">
        <v>3927</v>
      </c>
      <c r="D932" s="365"/>
      <c r="E932" s="365"/>
      <c r="F932" s="365"/>
      <c r="G932" s="365"/>
      <c r="H932" s="365"/>
      <c r="I932" s="365"/>
      <c r="J932" s="365"/>
      <c r="K932" s="368" t="s">
        <v>2050</v>
      </c>
      <c r="L932" s="367" t="s">
        <v>3218</v>
      </c>
      <c r="M932" s="825"/>
      <c r="N932" s="825"/>
      <c r="O932" s="126"/>
      <c r="Q932" s="825"/>
      <c r="R932" s="517"/>
      <c r="S932" s="265"/>
      <c r="T932" s="530">
        <f>+'NI-San'!S932+'NI-Ter'!S932+'NI-Soc'!P932+'NI-Ric'!S932+'NI-118'!S932</f>
        <v>0</v>
      </c>
      <c r="U932" s="530">
        <f>+'NI-San'!T932+'NI-Ter'!T932+'NI-Soc'!Q932+'NI-Ric'!T932+'NI-118'!T932</f>
        <v>0</v>
      </c>
      <c r="V932" s="464"/>
      <c r="W932" s="530">
        <f>+'NI-San'!V932+'NI-Ter'!V932+'NI-Soc'!S932+'NI-Ric'!V932+'NI-118'!V932</f>
        <v>0</v>
      </c>
      <c r="X932" s="530">
        <f>+'NI-San'!W932+'NI-Ter'!W932+'NI-Soc'!T932+'NI-Ric'!W932+'NI-118'!W932</f>
        <v>0</v>
      </c>
      <c r="Y932" s="291"/>
      <c r="Z932" s="675"/>
    </row>
    <row r="933" spans="2:26" ht="25.5" hidden="1">
      <c r="B933" s="127" t="s">
        <v>2051</v>
      </c>
      <c r="C933" s="127" t="str">
        <f t="shared" si="35"/>
        <v>420251002403000000</v>
      </c>
      <c r="D933" s="127"/>
      <c r="E933" s="127"/>
      <c r="F933" s="127"/>
      <c r="G933" s="127"/>
      <c r="H933" s="127"/>
      <c r="I933" s="127"/>
      <c r="J933" s="127"/>
      <c r="K933" s="304" t="s">
        <v>2052</v>
      </c>
      <c r="L933" s="125" t="s">
        <v>3218</v>
      </c>
      <c r="M933" s="825"/>
      <c r="N933" s="825"/>
      <c r="O933" s="126"/>
      <c r="Q933" s="825"/>
      <c r="R933" s="517"/>
      <c r="S933" s="265"/>
      <c r="T933" s="530">
        <f>+'NI-San'!S933+'NI-Ter'!S933+'NI-Soc'!P933+'NI-Ric'!S933+'NI-118'!S933</f>
        <v>0</v>
      </c>
      <c r="U933" s="530">
        <f>+'NI-San'!T933+'NI-Ter'!T933+'NI-Soc'!Q933+'NI-Ric'!T933+'NI-118'!T933</f>
        <v>0</v>
      </c>
      <c r="V933" s="464"/>
      <c r="W933" s="530">
        <f>+'NI-San'!V933+'NI-Ter'!V933+'NI-Soc'!S933+'NI-Ric'!V933+'NI-118'!V933</f>
        <v>0</v>
      </c>
      <c r="X933" s="530">
        <f>+'NI-San'!W933+'NI-Ter'!W933+'NI-Soc'!T933+'NI-Ric'!W933+'NI-118'!W933</f>
        <v>0</v>
      </c>
      <c r="Y933" s="291"/>
      <c r="Z933" s="675"/>
    </row>
    <row r="934" spans="2:26" ht="25.5" hidden="1">
      <c r="B934" s="127" t="s">
        <v>2053</v>
      </c>
      <c r="C934" s="127" t="str">
        <f t="shared" si="35"/>
        <v>420251002404000000</v>
      </c>
      <c r="D934" s="127"/>
      <c r="E934" s="127"/>
      <c r="F934" s="127"/>
      <c r="G934" s="127"/>
      <c r="H934" s="127"/>
      <c r="I934" s="127"/>
      <c r="J934" s="127"/>
      <c r="K934" s="304" t="s">
        <v>2054</v>
      </c>
      <c r="L934" s="125" t="s">
        <v>3218</v>
      </c>
      <c r="M934" s="825"/>
      <c r="N934" s="825"/>
      <c r="O934" s="126"/>
      <c r="Q934" s="825"/>
      <c r="R934" s="517"/>
      <c r="S934" s="265"/>
      <c r="T934" s="530">
        <f>+'NI-San'!S934+'NI-Ter'!S934+'NI-Soc'!P934+'NI-Ric'!S934+'NI-118'!S934</f>
        <v>0</v>
      </c>
      <c r="U934" s="530">
        <f>+'NI-San'!T934+'NI-Ter'!T934+'NI-Soc'!Q934+'NI-Ric'!T934+'NI-118'!T934</f>
        <v>0</v>
      </c>
      <c r="V934" s="464"/>
      <c r="W934" s="530">
        <f>+'NI-San'!V934+'NI-Ter'!V934+'NI-Soc'!S934+'NI-Ric'!V934+'NI-118'!V934</f>
        <v>0</v>
      </c>
      <c r="X934" s="530">
        <f>+'NI-San'!W934+'NI-Ter'!W934+'NI-Soc'!T934+'NI-Ric'!W934+'NI-118'!W934</f>
        <v>0</v>
      </c>
      <c r="Y934" s="291"/>
      <c r="Z934" s="675"/>
    </row>
    <row r="935" spans="2:26" ht="25.5" hidden="1">
      <c r="B935" s="127" t="s">
        <v>2055</v>
      </c>
      <c r="C935" s="127" t="str">
        <f t="shared" si="35"/>
        <v>420251002405000000</v>
      </c>
      <c r="D935" s="127"/>
      <c r="E935" s="127"/>
      <c r="F935" s="127"/>
      <c r="G935" s="127"/>
      <c r="H935" s="127"/>
      <c r="I935" s="127"/>
      <c r="J935" s="127"/>
      <c r="K935" s="304" t="s">
        <v>2056</v>
      </c>
      <c r="L935" s="125" t="s">
        <v>3218</v>
      </c>
      <c r="M935" s="825"/>
      <c r="N935" s="825"/>
      <c r="O935" s="126"/>
      <c r="Q935" s="825"/>
      <c r="R935" s="517"/>
      <c r="S935" s="265"/>
      <c r="T935" s="530">
        <f>+'NI-San'!S935+'NI-Ter'!S935+'NI-Soc'!P935+'NI-Ric'!S935+'NI-118'!S935</f>
        <v>0</v>
      </c>
      <c r="U935" s="530">
        <f>+'NI-San'!T935+'NI-Ter'!T935+'NI-Soc'!Q935+'NI-Ric'!T935+'NI-118'!T935</f>
        <v>0</v>
      </c>
      <c r="V935" s="464"/>
      <c r="W935" s="530">
        <f>+'NI-San'!V935+'NI-Ter'!V935+'NI-Soc'!S935+'NI-Ric'!V935+'NI-118'!V935</f>
        <v>0</v>
      </c>
      <c r="X935" s="530">
        <f>+'NI-San'!W935+'NI-Ter'!W935+'NI-Soc'!T935+'NI-Ric'!W935+'NI-118'!W935</f>
        <v>0</v>
      </c>
      <c r="Y935" s="291"/>
      <c r="Z935" s="675"/>
    </row>
    <row r="936" spans="2:26" ht="25.5" hidden="1">
      <c r="B936" s="127" t="s">
        <v>2057</v>
      </c>
      <c r="C936" s="127" t="str">
        <f t="shared" si="35"/>
        <v>420251002406000000</v>
      </c>
      <c r="D936" s="127"/>
      <c r="E936" s="127"/>
      <c r="F936" s="127"/>
      <c r="G936" s="127"/>
      <c r="H936" s="127"/>
      <c r="I936" s="127"/>
      <c r="J936" s="127"/>
      <c r="K936" s="304" t="s">
        <v>3928</v>
      </c>
      <c r="L936" s="125" t="s">
        <v>3218</v>
      </c>
      <c r="M936" s="825"/>
      <c r="N936" s="825"/>
      <c r="O936" s="126"/>
      <c r="Q936" s="825"/>
      <c r="R936" s="517"/>
      <c r="S936" s="265"/>
      <c r="T936" s="530">
        <f>+'NI-San'!S936+'NI-Ter'!S936+'NI-Soc'!P936+'NI-Ric'!S936+'NI-118'!S936</f>
        <v>0</v>
      </c>
      <c r="U936" s="530">
        <f>+'NI-San'!T936+'NI-Ter'!T936+'NI-Soc'!Q936+'NI-Ric'!T936+'NI-118'!T936</f>
        <v>0</v>
      </c>
      <c r="V936" s="464"/>
      <c r="W936" s="530">
        <f>+'NI-San'!V936+'NI-Ter'!V936+'NI-Soc'!S936+'NI-Ric'!V936+'NI-118'!V936</f>
        <v>0</v>
      </c>
      <c r="X936" s="530">
        <f>+'NI-San'!W936+'NI-Ter'!W936+'NI-Soc'!T936+'NI-Ric'!W936+'NI-118'!W936</f>
        <v>0</v>
      </c>
      <c r="Y936" s="291"/>
      <c r="Z936" s="675"/>
    </row>
    <row r="937" spans="2:26" ht="25.5" hidden="1">
      <c r="B937" s="127" t="s">
        <v>2059</v>
      </c>
      <c r="C937" s="127" t="str">
        <f t="shared" si="35"/>
        <v>420251002407000000</v>
      </c>
      <c r="D937" s="127"/>
      <c r="E937" s="127"/>
      <c r="F937" s="127"/>
      <c r="G937" s="127"/>
      <c r="H937" s="127"/>
      <c r="I937" s="127"/>
      <c r="J937" s="127"/>
      <c r="K937" s="304" t="s">
        <v>2060</v>
      </c>
      <c r="L937" s="125" t="s">
        <v>3218</v>
      </c>
      <c r="M937" s="825"/>
      <c r="N937" s="825"/>
      <c r="O937" s="126"/>
      <c r="Q937" s="825"/>
      <c r="R937" s="517"/>
      <c r="S937" s="265"/>
      <c r="T937" s="530">
        <f>+'NI-San'!S937+'NI-Ter'!S937+'NI-Soc'!P937+'NI-Ric'!S937+'NI-118'!S937</f>
        <v>0</v>
      </c>
      <c r="U937" s="530">
        <f>+'NI-San'!T937+'NI-Ter'!T937+'NI-Soc'!Q937+'NI-Ric'!T937+'NI-118'!T937</f>
        <v>0</v>
      </c>
      <c r="V937" s="464"/>
      <c r="W937" s="530">
        <f>+'NI-San'!V937+'NI-Ter'!V937+'NI-Soc'!S937+'NI-Ric'!V937+'NI-118'!V937</f>
        <v>0</v>
      </c>
      <c r="X937" s="530">
        <f>+'NI-San'!W937+'NI-Ter'!W937+'NI-Soc'!T937+'NI-Ric'!W937+'NI-118'!W937</f>
        <v>0</v>
      </c>
      <c r="Y937" s="291"/>
      <c r="Z937" s="675"/>
    </row>
    <row r="938" spans="2:26" ht="15" hidden="1" customHeight="1">
      <c r="B938" s="127" t="s">
        <v>2061</v>
      </c>
      <c r="C938" s="127" t="str">
        <f t="shared" si="35"/>
        <v>420251002411000000</v>
      </c>
      <c r="D938" s="127"/>
      <c r="E938" s="127"/>
      <c r="F938" s="127"/>
      <c r="G938" s="127"/>
      <c r="H938" s="127"/>
      <c r="I938" s="127"/>
      <c r="J938" s="127"/>
      <c r="K938" s="304" t="s">
        <v>2062</v>
      </c>
      <c r="L938" s="125" t="s">
        <v>3218</v>
      </c>
      <c r="M938" s="825"/>
      <c r="N938" s="825"/>
      <c r="O938" s="126"/>
      <c r="Q938" s="825"/>
      <c r="R938" s="517"/>
      <c r="S938" s="265"/>
      <c r="T938" s="530">
        <f>+'NI-San'!S938+'NI-Ter'!S938+'NI-Soc'!P938+'NI-Ric'!S938+'NI-118'!S938</f>
        <v>0</v>
      </c>
      <c r="U938" s="530">
        <f>+'NI-San'!T938+'NI-Ter'!T938+'NI-Soc'!Q938+'NI-Ric'!T938+'NI-118'!T938</f>
        <v>0</v>
      </c>
      <c r="V938" s="464"/>
      <c r="W938" s="530">
        <f>+'NI-San'!V938+'NI-Ter'!V938+'NI-Soc'!S938+'NI-Ric'!V938+'NI-118'!V938</f>
        <v>0</v>
      </c>
      <c r="X938" s="530">
        <f>+'NI-San'!W938+'NI-Ter'!W938+'NI-Soc'!T938+'NI-Ric'!W938+'NI-118'!W938</f>
        <v>0</v>
      </c>
      <c r="Y938" s="291"/>
      <c r="Z938" s="675"/>
    </row>
    <row r="939" spans="2:26" ht="25.5" hidden="1">
      <c r="B939" s="127" t="s">
        <v>2063</v>
      </c>
      <c r="C939" s="127" t="str">
        <f t="shared" si="35"/>
        <v>420251002421000000</v>
      </c>
      <c r="D939" s="127"/>
      <c r="E939" s="127"/>
      <c r="F939" s="127"/>
      <c r="G939" s="127"/>
      <c r="H939" s="127"/>
      <c r="I939" s="127"/>
      <c r="J939" s="127"/>
      <c r="K939" s="304" t="s">
        <v>2064</v>
      </c>
      <c r="L939" s="125" t="s">
        <v>3218</v>
      </c>
      <c r="M939" s="825"/>
      <c r="N939" s="825"/>
      <c r="O939" s="126"/>
      <c r="Q939" s="825"/>
      <c r="R939" s="517"/>
      <c r="S939" s="265"/>
      <c r="T939" s="530">
        <f>+'NI-San'!S939+'NI-Ter'!S939+'NI-Soc'!P939+'NI-Ric'!S939+'NI-118'!S939</f>
        <v>0</v>
      </c>
      <c r="U939" s="530">
        <f>+'NI-San'!T939+'NI-Ter'!T939+'NI-Soc'!Q939+'NI-Ric'!T939+'NI-118'!T939</f>
        <v>0</v>
      </c>
      <c r="V939" s="464"/>
      <c r="W939" s="530">
        <f>+'NI-San'!V939+'NI-Ter'!V939+'NI-Soc'!S939+'NI-Ric'!V939+'NI-118'!V939</f>
        <v>0</v>
      </c>
      <c r="X939" s="530">
        <f>+'NI-San'!W939+'NI-Ter'!W939+'NI-Soc'!T939+'NI-Ric'!W939+'NI-118'!W939</f>
        <v>0</v>
      </c>
      <c r="Y939" s="291"/>
      <c r="Z939" s="675"/>
    </row>
    <row r="940" spans="2:26" ht="25.5" hidden="1">
      <c r="B940" s="127" t="s">
        <v>2065</v>
      </c>
      <c r="C940" s="127" t="str">
        <f t="shared" si="35"/>
        <v>420251002422000000</v>
      </c>
      <c r="D940" s="127"/>
      <c r="E940" s="127"/>
      <c r="F940" s="127"/>
      <c r="G940" s="127"/>
      <c r="H940" s="127"/>
      <c r="I940" s="127"/>
      <c r="J940" s="127"/>
      <c r="K940" s="304" t="s">
        <v>2066</v>
      </c>
      <c r="L940" s="125" t="s">
        <v>3218</v>
      </c>
      <c r="M940" s="825"/>
      <c r="N940" s="825"/>
      <c r="O940" s="126"/>
      <c r="Q940" s="825"/>
      <c r="R940" s="517"/>
      <c r="S940" s="265"/>
      <c r="T940" s="530">
        <f>+'NI-San'!S940+'NI-Ter'!S940+'NI-Soc'!P940+'NI-Ric'!S940+'NI-118'!S940</f>
        <v>0</v>
      </c>
      <c r="U940" s="530">
        <f>+'NI-San'!T940+'NI-Ter'!T940+'NI-Soc'!Q940+'NI-Ric'!T940+'NI-118'!T940</f>
        <v>0</v>
      </c>
      <c r="V940" s="464"/>
      <c r="W940" s="530">
        <f>+'NI-San'!V940+'NI-Ter'!V940+'NI-Soc'!S940+'NI-Ric'!V940+'NI-118'!V940</f>
        <v>0</v>
      </c>
      <c r="X940" s="530">
        <f>+'NI-San'!W940+'NI-Ter'!W940+'NI-Soc'!T940+'NI-Ric'!W940+'NI-118'!W940</f>
        <v>0</v>
      </c>
      <c r="Y940" s="291"/>
      <c r="Z940" s="675"/>
    </row>
    <row r="941" spans="2:26" ht="25.5" hidden="1">
      <c r="B941" s="127" t="s">
        <v>2067</v>
      </c>
      <c r="C941" s="127" t="str">
        <f t="shared" si="35"/>
        <v>420251002480000000</v>
      </c>
      <c r="D941" s="127"/>
      <c r="E941" s="127"/>
      <c r="F941" s="127"/>
      <c r="G941" s="127"/>
      <c r="H941" s="127"/>
      <c r="I941" s="127"/>
      <c r="J941" s="127"/>
      <c r="K941" s="304" t="s">
        <v>2068</v>
      </c>
      <c r="L941" s="125" t="s">
        <v>3218</v>
      </c>
      <c r="M941" s="825"/>
      <c r="N941" s="825"/>
      <c r="O941" s="126"/>
      <c r="Q941" s="825"/>
      <c r="R941" s="517"/>
      <c r="S941" s="265"/>
      <c r="T941" s="530">
        <f>+'NI-San'!S941+'NI-Ter'!S941+'NI-Soc'!P941+'NI-Ric'!S941+'NI-118'!S941</f>
        <v>0</v>
      </c>
      <c r="U941" s="530">
        <f>+'NI-San'!T941+'NI-Ter'!T941+'NI-Soc'!Q941+'NI-Ric'!T941+'NI-118'!T941</f>
        <v>0</v>
      </c>
      <c r="V941" s="464"/>
      <c r="W941" s="530">
        <f>+'NI-San'!V941+'NI-Ter'!V941+'NI-Soc'!S941+'NI-Ric'!V941+'NI-118'!V941</f>
        <v>0</v>
      </c>
      <c r="X941" s="530">
        <f>+'NI-San'!W941+'NI-Ter'!W941+'NI-Soc'!T941+'NI-Ric'!W941+'NI-118'!W941</f>
        <v>0</v>
      </c>
      <c r="Y941" s="291"/>
      <c r="Z941" s="675"/>
    </row>
    <row r="942" spans="2:26" ht="25.5">
      <c r="B942" s="127" t="s">
        <v>2069</v>
      </c>
      <c r="C942" s="127" t="s">
        <v>3929</v>
      </c>
      <c r="D942" s="127"/>
      <c r="E942" s="127"/>
      <c r="F942" s="127"/>
      <c r="G942" s="127"/>
      <c r="H942" s="127"/>
      <c r="I942" s="127"/>
      <c r="J942" s="127"/>
      <c r="K942" s="23" t="s">
        <v>2072</v>
      </c>
      <c r="L942" s="125" t="s">
        <v>3218</v>
      </c>
      <c r="M942" s="530">
        <f>+'NI-San'!M942+'NI-Ter'!M942+'NI-Soc'!M942+'NI-Ric'!M942+'NI-118'!M942</f>
        <v>2779</v>
      </c>
      <c r="N942" s="530">
        <f>+'NI-San'!N942+'NI-Ter'!N942+'NI-Soc'!N942+'NI-Ric'!N942+'NI-118'!N942</f>
        <v>2758</v>
      </c>
      <c r="O942" s="126">
        <f t="shared" ref="O942:O963" si="36">+N942-M942</f>
        <v>-21</v>
      </c>
      <c r="Q942" s="530">
        <f>+'NI-San'!Q942+'NI-Ter'!Q942+'NI-Soc'!Q942+'NI-Ric'!Q942+'NI-118'!Q942</f>
        <v>1598</v>
      </c>
      <c r="R942" s="517"/>
      <c r="S942" s="265"/>
      <c r="T942" s="530">
        <f>+'NI-San'!S942+'NI-Ter'!S942+'NI-Soc'!P942+'NI-Ric'!S942+'NI-118'!S942</f>
        <v>0</v>
      </c>
      <c r="U942" s="530">
        <f>+'NI-San'!T942+'NI-Ter'!T942+'NI-Soc'!Q942+'NI-Ric'!T942+'NI-118'!T942</f>
        <v>0</v>
      </c>
      <c r="V942" s="464"/>
      <c r="W942" s="530">
        <f>+'NI-San'!V942+'NI-Ter'!V942+'NI-Soc'!S942+'NI-Ric'!V942+'NI-118'!V942</f>
        <v>0</v>
      </c>
      <c r="X942" s="530">
        <f>+'NI-San'!W942+'NI-Ter'!W942+'NI-Soc'!T942+'NI-Ric'!W942+'NI-118'!W942</f>
        <v>0</v>
      </c>
      <c r="Y942" s="291"/>
      <c r="Z942" s="675"/>
    </row>
    <row r="943" spans="2:26" ht="15" customHeight="1">
      <c r="B943" s="127" t="s">
        <v>2073</v>
      </c>
      <c r="C943" s="127" t="s">
        <v>3930</v>
      </c>
      <c r="D943" s="127"/>
      <c r="E943" s="127"/>
      <c r="F943" s="127"/>
      <c r="G943" s="127"/>
      <c r="H943" s="127"/>
      <c r="I943" s="127"/>
      <c r="J943" s="127"/>
      <c r="K943" s="23" t="s">
        <v>2074</v>
      </c>
      <c r="L943" s="125" t="s">
        <v>3218</v>
      </c>
      <c r="M943" s="530">
        <f>+'NI-San'!M943+'NI-Ter'!M943+'NI-Soc'!M943+'NI-Ric'!M943+'NI-118'!M943</f>
        <v>33</v>
      </c>
      <c r="N943" s="530">
        <f>+'NI-San'!N943+'NI-Ter'!N943+'NI-Soc'!N943+'NI-Ric'!N943+'NI-118'!N943</f>
        <v>25</v>
      </c>
      <c r="O943" s="126">
        <f t="shared" si="36"/>
        <v>-8</v>
      </c>
      <c r="Q943" s="530">
        <f>+'NI-San'!Q943+'NI-Ter'!Q943+'NI-Soc'!Q943+'NI-Ric'!Q943+'NI-118'!Q943</f>
        <v>185</v>
      </c>
      <c r="R943" s="517"/>
      <c r="S943" s="265"/>
      <c r="T943" s="530">
        <f>+'NI-San'!S943+'NI-Ter'!S943+'NI-Soc'!P943+'NI-Ric'!S943+'NI-118'!S943</f>
        <v>0</v>
      </c>
      <c r="U943" s="530">
        <f>+'NI-San'!T943+'NI-Ter'!T943+'NI-Soc'!Q943+'NI-Ric'!T943+'NI-118'!T943</f>
        <v>0</v>
      </c>
      <c r="V943" s="464"/>
      <c r="W943" s="530">
        <f>+'NI-San'!V943+'NI-Ter'!V943+'NI-Soc'!S943+'NI-Ric'!V943+'NI-118'!V943</f>
        <v>0</v>
      </c>
      <c r="X943" s="530">
        <f>+'NI-San'!W943+'NI-Ter'!W943+'NI-Soc'!T943+'NI-Ric'!W943+'NI-118'!W943</f>
        <v>0</v>
      </c>
      <c r="Y943" s="291"/>
      <c r="Z943" s="675"/>
    </row>
    <row r="944" spans="2:26" ht="25.5">
      <c r="B944" s="127" t="s">
        <v>2075</v>
      </c>
      <c r="C944" s="127" t="s">
        <v>3931</v>
      </c>
      <c r="D944" s="127"/>
      <c r="E944" s="127"/>
      <c r="F944" s="127"/>
      <c r="G944" s="127"/>
      <c r="H944" s="127"/>
      <c r="I944" s="127"/>
      <c r="J944" s="127"/>
      <c r="K944" s="23" t="s">
        <v>2076</v>
      </c>
      <c r="L944" s="125" t="s">
        <v>3218</v>
      </c>
      <c r="M944" s="530">
        <f>+'NI-San'!M944+'NI-Ter'!M944+'NI-Soc'!M944+'NI-Ric'!M944+'NI-118'!M944</f>
        <v>172</v>
      </c>
      <c r="N944" s="530">
        <f>+'NI-San'!N944+'NI-Ter'!N944+'NI-Soc'!N944+'NI-Ric'!N944+'NI-118'!N944</f>
        <v>170</v>
      </c>
      <c r="O944" s="126">
        <f t="shared" si="36"/>
        <v>-2</v>
      </c>
      <c r="Q944" s="530">
        <f>+'NI-San'!Q944+'NI-Ter'!Q944+'NI-Soc'!Q944+'NI-Ric'!Q944+'NI-118'!Q944</f>
        <v>638</v>
      </c>
      <c r="R944" s="517"/>
      <c r="S944" s="265"/>
      <c r="T944" s="530">
        <f>+'NI-San'!S944+'NI-Ter'!S944+'NI-Soc'!P944+'NI-Ric'!S944+'NI-118'!S944</f>
        <v>0</v>
      </c>
      <c r="U944" s="530">
        <f>+'NI-San'!T944+'NI-Ter'!T944+'NI-Soc'!Q944+'NI-Ric'!T944+'NI-118'!T944</f>
        <v>0</v>
      </c>
      <c r="V944" s="464"/>
      <c r="W944" s="530">
        <f>+'NI-San'!V944+'NI-Ter'!V944+'NI-Soc'!S944+'NI-Ric'!V944+'NI-118'!V944</f>
        <v>0</v>
      </c>
      <c r="X944" s="530">
        <f>+'NI-San'!W944+'NI-Ter'!W944+'NI-Soc'!T944+'NI-Ric'!W944+'NI-118'!W944</f>
        <v>0</v>
      </c>
      <c r="Y944" s="291"/>
      <c r="Z944" s="675"/>
    </row>
    <row r="945" spans="2:26" ht="25.5">
      <c r="B945" s="127" t="s">
        <v>2077</v>
      </c>
      <c r="C945" s="127" t="s">
        <v>3932</v>
      </c>
      <c r="D945" s="127"/>
      <c r="E945" s="127"/>
      <c r="F945" s="127"/>
      <c r="G945" s="127"/>
      <c r="H945" s="127"/>
      <c r="I945" s="127"/>
      <c r="J945" s="127"/>
      <c r="K945" s="23" t="s">
        <v>2078</v>
      </c>
      <c r="L945" s="125" t="s">
        <v>3218</v>
      </c>
      <c r="M945" s="530">
        <f>+'NI-San'!M945+'NI-Ter'!M945+'NI-Soc'!M945+'NI-Ric'!M945+'NI-118'!M945</f>
        <v>84</v>
      </c>
      <c r="N945" s="530">
        <f>+'NI-San'!N945+'NI-Ter'!N945+'NI-Soc'!N945+'NI-Ric'!N945+'NI-118'!N945</f>
        <v>75</v>
      </c>
      <c r="O945" s="126">
        <f t="shared" si="36"/>
        <v>-9</v>
      </c>
      <c r="Q945" s="530">
        <f>+'NI-San'!Q945+'NI-Ter'!Q945+'NI-Soc'!Q945+'NI-Ric'!Q945+'NI-118'!Q945</f>
        <v>133</v>
      </c>
      <c r="R945" s="517"/>
      <c r="S945" s="265"/>
      <c r="T945" s="530">
        <f>+'NI-San'!S945+'NI-Ter'!S945+'NI-Soc'!P945+'NI-Ric'!S945+'NI-118'!S945</f>
        <v>0</v>
      </c>
      <c r="U945" s="530">
        <f>+'NI-San'!T945+'NI-Ter'!T945+'NI-Soc'!Q945+'NI-Ric'!T945+'NI-118'!T945</f>
        <v>0</v>
      </c>
      <c r="V945" s="464"/>
      <c r="W945" s="530">
        <f>+'NI-San'!V945+'NI-Ter'!V945+'NI-Soc'!S945+'NI-Ric'!V945+'NI-118'!V945</f>
        <v>0</v>
      </c>
      <c r="X945" s="530">
        <f>+'NI-San'!W945+'NI-Ter'!W945+'NI-Soc'!T945+'NI-Ric'!W945+'NI-118'!W945</f>
        <v>0</v>
      </c>
      <c r="Y945" s="291"/>
      <c r="Z945" s="675"/>
    </row>
    <row r="946" spans="2:26" ht="25.5">
      <c r="B946" s="127" t="s">
        <v>2079</v>
      </c>
      <c r="C946" s="127" t="s">
        <v>3933</v>
      </c>
      <c r="D946" s="127"/>
      <c r="E946" s="127"/>
      <c r="F946" s="127"/>
      <c r="G946" s="127"/>
      <c r="H946" s="127"/>
      <c r="I946" s="127"/>
      <c r="J946" s="127"/>
      <c r="K946" s="23" t="s">
        <v>2080</v>
      </c>
      <c r="L946" s="125" t="s">
        <v>3218</v>
      </c>
      <c r="M946" s="530">
        <f>+'NI-San'!M946+'NI-Ter'!M946+'NI-Soc'!M946+'NI-Ric'!M946+'NI-118'!M946</f>
        <v>0</v>
      </c>
      <c r="N946" s="530">
        <f>+'NI-San'!N946+'NI-Ter'!N946+'NI-Soc'!N946+'NI-Ric'!N946+'NI-118'!N946</f>
        <v>0</v>
      </c>
      <c r="O946" s="126">
        <f t="shared" si="36"/>
        <v>0</v>
      </c>
      <c r="Q946" s="530">
        <f>+'NI-San'!Q946+'NI-Ter'!Q946+'NI-Soc'!Q946+'NI-Ric'!Q946+'NI-118'!Q946</f>
        <v>0</v>
      </c>
      <c r="R946" s="517"/>
      <c r="S946" s="265"/>
      <c r="T946" s="530">
        <f>+'NI-San'!S946+'NI-Ter'!S946+'NI-Soc'!P946+'NI-Ric'!S946+'NI-118'!S946</f>
        <v>0</v>
      </c>
      <c r="U946" s="530">
        <f>+'NI-San'!T946+'NI-Ter'!T946+'NI-Soc'!Q946+'NI-Ric'!T946+'NI-118'!T946</f>
        <v>0</v>
      </c>
      <c r="V946" s="464"/>
      <c r="W946" s="530">
        <f>+'NI-San'!V946+'NI-Ter'!V946+'NI-Soc'!S946+'NI-Ric'!V946+'NI-118'!V946</f>
        <v>0</v>
      </c>
      <c r="X946" s="530">
        <f>+'NI-San'!W946+'NI-Ter'!W946+'NI-Soc'!T946+'NI-Ric'!W946+'NI-118'!W946</f>
        <v>0</v>
      </c>
      <c r="Y946" s="291"/>
      <c r="Z946" s="675"/>
    </row>
    <row r="947" spans="2:26" ht="25.5">
      <c r="B947" s="127" t="s">
        <v>2081</v>
      </c>
      <c r="C947" s="127" t="s">
        <v>3934</v>
      </c>
      <c r="D947" s="127"/>
      <c r="E947" s="127"/>
      <c r="F947" s="127"/>
      <c r="G947" s="127"/>
      <c r="H947" s="127"/>
      <c r="I947" s="127"/>
      <c r="J947" s="127"/>
      <c r="K947" s="23" t="s">
        <v>3935</v>
      </c>
      <c r="L947" s="125" t="s">
        <v>3218</v>
      </c>
      <c r="M947" s="530">
        <f>+'NI-San'!M947+'NI-Ter'!M947+'NI-Soc'!M947+'NI-Ric'!M947+'NI-118'!M947</f>
        <v>75</v>
      </c>
      <c r="N947" s="530">
        <f>+'NI-San'!N947+'NI-Ter'!N947+'NI-Soc'!N947+'NI-Ric'!N947+'NI-118'!N947</f>
        <v>65</v>
      </c>
      <c r="O947" s="126">
        <f t="shared" si="36"/>
        <v>-10</v>
      </c>
      <c r="Q947" s="530">
        <f>+'NI-San'!Q947+'NI-Ter'!Q947+'NI-Soc'!Q947+'NI-Ric'!Q947+'NI-118'!Q947</f>
        <v>58</v>
      </c>
      <c r="R947" s="517"/>
      <c r="S947" s="265"/>
      <c r="T947" s="530">
        <f>+'NI-San'!S947+'NI-Ter'!S947+'NI-Soc'!P947+'NI-Ric'!S947+'NI-118'!S947</f>
        <v>0</v>
      </c>
      <c r="U947" s="530">
        <f>+'NI-San'!T947+'NI-Ter'!T947+'NI-Soc'!Q947+'NI-Ric'!T947+'NI-118'!T947</f>
        <v>0</v>
      </c>
      <c r="V947" s="464"/>
      <c r="W947" s="530">
        <f>+'NI-San'!V947+'NI-Ter'!V947+'NI-Soc'!S947+'NI-Ric'!V947+'NI-118'!V947</f>
        <v>0</v>
      </c>
      <c r="X947" s="530">
        <f>+'NI-San'!W947+'NI-Ter'!W947+'NI-Soc'!T947+'NI-Ric'!W947+'NI-118'!W947</f>
        <v>0</v>
      </c>
      <c r="Y947" s="291"/>
      <c r="Z947" s="675"/>
    </row>
    <row r="948" spans="2:26" ht="25.5">
      <c r="B948" s="127" t="s">
        <v>2083</v>
      </c>
      <c r="C948" s="127" t="s">
        <v>3936</v>
      </c>
      <c r="D948" s="127"/>
      <c r="E948" s="127"/>
      <c r="F948" s="127"/>
      <c r="G948" s="127"/>
      <c r="H948" s="127"/>
      <c r="I948" s="127"/>
      <c r="J948" s="127"/>
      <c r="K948" s="23" t="s">
        <v>2084</v>
      </c>
      <c r="L948" s="125" t="s">
        <v>3218</v>
      </c>
      <c r="M948" s="530">
        <f>+'NI-San'!M948+'NI-Ter'!M948+'NI-Soc'!M948+'NI-Ric'!M948+'NI-118'!M948</f>
        <v>0</v>
      </c>
      <c r="N948" s="530">
        <f>+'NI-San'!N948+'NI-Ter'!N948+'NI-Soc'!N948+'NI-Ric'!N948+'NI-118'!N948</f>
        <v>0</v>
      </c>
      <c r="O948" s="126">
        <f t="shared" si="36"/>
        <v>0</v>
      </c>
      <c r="Q948" s="530">
        <f>+'NI-San'!Q948+'NI-Ter'!Q948+'NI-Soc'!Q948+'NI-Ric'!Q948+'NI-118'!Q948</f>
        <v>0</v>
      </c>
      <c r="R948" s="517"/>
      <c r="S948" s="265"/>
      <c r="T948" s="530">
        <f>+'NI-San'!S948+'NI-Ter'!S948+'NI-Soc'!P948+'NI-Ric'!S948+'NI-118'!S948</f>
        <v>0</v>
      </c>
      <c r="U948" s="530">
        <f>+'NI-San'!T948+'NI-Ter'!T948+'NI-Soc'!Q948+'NI-Ric'!T948+'NI-118'!T948</f>
        <v>0</v>
      </c>
      <c r="V948" s="464"/>
      <c r="W948" s="530">
        <f>+'NI-San'!V948+'NI-Ter'!V948+'NI-Soc'!S948+'NI-Ric'!V948+'NI-118'!V948</f>
        <v>0</v>
      </c>
      <c r="X948" s="530">
        <f>+'NI-San'!W948+'NI-Ter'!W948+'NI-Soc'!T948+'NI-Ric'!W948+'NI-118'!W948</f>
        <v>0</v>
      </c>
      <c r="Y948" s="291"/>
      <c r="Z948" s="675"/>
    </row>
    <row r="949" spans="2:26" ht="25.5">
      <c r="B949" s="127" t="s">
        <v>2085</v>
      </c>
      <c r="C949" s="127" t="s">
        <v>3937</v>
      </c>
      <c r="D949" s="127"/>
      <c r="E949" s="127"/>
      <c r="F949" s="127"/>
      <c r="G949" s="127"/>
      <c r="H949" s="127"/>
      <c r="I949" s="127"/>
      <c r="J949" s="127"/>
      <c r="K949" s="23" t="s">
        <v>2086</v>
      </c>
      <c r="L949" s="125" t="s">
        <v>3218</v>
      </c>
      <c r="M949" s="530">
        <f>+'NI-San'!M949+'NI-Ter'!M949+'NI-Soc'!M949+'NI-Ric'!M949+'NI-118'!M949</f>
        <v>864</v>
      </c>
      <c r="N949" s="530">
        <f>+'NI-San'!N949+'NI-Ter'!N949+'NI-Soc'!N949+'NI-Ric'!N949+'NI-118'!N949</f>
        <v>857</v>
      </c>
      <c r="O949" s="126">
        <f t="shared" si="36"/>
        <v>-7</v>
      </c>
      <c r="Q949" s="530">
        <f>+'NI-San'!Q949+'NI-Ter'!Q949+'NI-Soc'!Q949+'NI-Ric'!Q949+'NI-118'!Q949</f>
        <v>722</v>
      </c>
      <c r="R949" s="517"/>
      <c r="S949" s="265"/>
      <c r="T949" s="530">
        <f>+'NI-San'!S949+'NI-Ter'!S949+'NI-Soc'!P949+'NI-Ric'!S949+'NI-118'!S949</f>
        <v>0</v>
      </c>
      <c r="U949" s="530">
        <f>+'NI-San'!T949+'NI-Ter'!T949+'NI-Soc'!Q949+'NI-Ric'!T949+'NI-118'!T949</f>
        <v>0</v>
      </c>
      <c r="V949" s="464"/>
      <c r="W949" s="530">
        <f>+'NI-San'!V949+'NI-Ter'!V949+'NI-Soc'!S949+'NI-Ric'!V949+'NI-118'!V949</f>
        <v>0</v>
      </c>
      <c r="X949" s="530">
        <f>+'NI-San'!W949+'NI-Ter'!W949+'NI-Soc'!T949+'NI-Ric'!W949+'NI-118'!W949</f>
        <v>0</v>
      </c>
      <c r="Y949" s="291"/>
      <c r="Z949" s="675"/>
    </row>
    <row r="950" spans="2:26" ht="25.5">
      <c r="B950" s="127" t="s">
        <v>2087</v>
      </c>
      <c r="C950" s="127" t="s">
        <v>3938</v>
      </c>
      <c r="D950" s="127"/>
      <c r="E950" s="127"/>
      <c r="F950" s="127"/>
      <c r="G950" s="127"/>
      <c r="H950" s="127"/>
      <c r="I950" s="127"/>
      <c r="J950" s="127"/>
      <c r="K950" s="23" t="s">
        <v>2088</v>
      </c>
      <c r="L950" s="125" t="s">
        <v>3218</v>
      </c>
      <c r="M950" s="530">
        <f>+'NI-San'!M950+'NI-Ter'!M950+'NI-Soc'!M950+'NI-Ric'!M950+'NI-118'!M950</f>
        <v>0</v>
      </c>
      <c r="N950" s="530">
        <f>+'NI-San'!N950+'NI-Ter'!N950+'NI-Soc'!N950+'NI-Ric'!N950+'NI-118'!N950</f>
        <v>0</v>
      </c>
      <c r="O950" s="126">
        <f t="shared" si="36"/>
        <v>0</v>
      </c>
      <c r="Q950" s="530">
        <f>+'NI-San'!Q950+'NI-Ter'!Q950+'NI-Soc'!Q950+'NI-Ric'!Q950+'NI-118'!Q950</f>
        <v>0</v>
      </c>
      <c r="R950" s="517"/>
      <c r="S950" s="265"/>
      <c r="T950" s="530">
        <f>+'NI-San'!S950+'NI-Ter'!S950+'NI-Soc'!P950+'NI-Ric'!S950+'NI-118'!S950</f>
        <v>0</v>
      </c>
      <c r="U950" s="530">
        <f>+'NI-San'!T950+'NI-Ter'!T950+'NI-Soc'!Q950+'NI-Ric'!T950+'NI-118'!T950</f>
        <v>0</v>
      </c>
      <c r="V950" s="464"/>
      <c r="W950" s="530">
        <f>+'NI-San'!V950+'NI-Ter'!V950+'NI-Soc'!S950+'NI-Ric'!V950+'NI-118'!V950</f>
        <v>0</v>
      </c>
      <c r="X950" s="530">
        <f>+'NI-San'!W950+'NI-Ter'!W950+'NI-Soc'!T950+'NI-Ric'!W950+'NI-118'!W950</f>
        <v>0</v>
      </c>
      <c r="Y950" s="291"/>
      <c r="Z950" s="675"/>
    </row>
    <row r="951" spans="2:26" ht="25.5">
      <c r="B951" s="127" t="s">
        <v>2089</v>
      </c>
      <c r="C951" s="127" t="s">
        <v>3939</v>
      </c>
      <c r="D951" s="127"/>
      <c r="E951" s="127"/>
      <c r="F951" s="127"/>
      <c r="G951" s="127"/>
      <c r="H951" s="127"/>
      <c r="I951" s="127"/>
      <c r="J951" s="127"/>
      <c r="K951" s="23" t="s">
        <v>2090</v>
      </c>
      <c r="L951" s="125" t="s">
        <v>3218</v>
      </c>
      <c r="M951" s="530">
        <f>+'NI-San'!M951+'NI-Ter'!M951+'NI-Soc'!M951+'NI-Ric'!M951+'NI-118'!M951</f>
        <v>0</v>
      </c>
      <c r="N951" s="530">
        <f>+'NI-San'!N951+'NI-Ter'!N951+'NI-Soc'!N951+'NI-Ric'!N951+'NI-118'!N951</f>
        <v>0</v>
      </c>
      <c r="O951" s="126">
        <f t="shared" si="36"/>
        <v>0</v>
      </c>
      <c r="Q951" s="530">
        <f>+'NI-San'!Q951+'NI-Ter'!Q951+'NI-Soc'!Q951+'NI-Ric'!Q951+'NI-118'!Q951</f>
        <v>0</v>
      </c>
      <c r="R951" s="517"/>
      <c r="S951" s="265"/>
      <c r="T951" s="530">
        <f>+'NI-San'!S951+'NI-Ter'!S951+'NI-Soc'!P951+'NI-Ric'!S951+'NI-118'!S951</f>
        <v>0</v>
      </c>
      <c r="U951" s="530">
        <f>+'NI-San'!T951+'NI-Ter'!T951+'NI-Soc'!Q951+'NI-Ric'!T951+'NI-118'!T951</f>
        <v>0</v>
      </c>
      <c r="V951" s="464"/>
      <c r="W951" s="530">
        <f>+'NI-San'!V951+'NI-Ter'!V951+'NI-Soc'!S951+'NI-Ric'!V951+'NI-118'!V951</f>
        <v>0</v>
      </c>
      <c r="X951" s="530">
        <f>+'NI-San'!W951+'NI-Ter'!W951+'NI-Soc'!T951+'NI-Ric'!W951+'NI-118'!W951</f>
        <v>0</v>
      </c>
      <c r="Y951" s="291"/>
      <c r="Z951" s="675"/>
    </row>
    <row r="952" spans="2:26" ht="25.5">
      <c r="B952" s="127" t="s">
        <v>2091</v>
      </c>
      <c r="C952" s="127" t="s">
        <v>3940</v>
      </c>
      <c r="D952" s="127"/>
      <c r="E952" s="127"/>
      <c r="F952" s="127"/>
      <c r="G952" s="127"/>
      <c r="H952" s="127"/>
      <c r="I952" s="127"/>
      <c r="J952" s="127"/>
      <c r="K952" s="23" t="s">
        <v>2092</v>
      </c>
      <c r="L952" s="211" t="s">
        <v>3218</v>
      </c>
      <c r="M952" s="530">
        <f>+'NI-San'!M952+'NI-Ter'!M952+'NI-Soc'!M952+'NI-Ric'!M952+'NI-118'!M952</f>
        <v>20</v>
      </c>
      <c r="N952" s="530">
        <f>+'NI-San'!N952+'NI-Ter'!N952+'NI-Soc'!N952+'NI-Ric'!N952+'NI-118'!N952</f>
        <v>16</v>
      </c>
      <c r="O952" s="126">
        <f t="shared" si="36"/>
        <v>-4</v>
      </c>
      <c r="Q952" s="530">
        <f>+'NI-San'!Q952+'NI-Ter'!Q952+'NI-Soc'!Q952+'NI-Ric'!Q952+'NI-118'!Q952</f>
        <v>0</v>
      </c>
      <c r="R952" s="517"/>
      <c r="S952" s="265"/>
      <c r="T952" s="530">
        <f>+'NI-San'!S952+'NI-Ter'!S952+'NI-Soc'!P952+'NI-Ric'!S952+'NI-118'!S952</f>
        <v>0</v>
      </c>
      <c r="U952" s="530">
        <f>+'NI-San'!T952+'NI-Ter'!T952+'NI-Soc'!Q952+'NI-Ric'!T952+'NI-118'!T952</f>
        <v>0</v>
      </c>
      <c r="V952" s="464"/>
      <c r="W952" s="530">
        <f>+'NI-San'!V952+'NI-Ter'!V952+'NI-Soc'!S952+'NI-Ric'!V952+'NI-118'!V952</f>
        <v>0</v>
      </c>
      <c r="X952" s="530">
        <f>+'NI-San'!W952+'NI-Ter'!W952+'NI-Soc'!T952+'NI-Ric'!W952+'NI-118'!W952</f>
        <v>0</v>
      </c>
      <c r="Y952" s="291"/>
      <c r="Z952" s="675"/>
    </row>
    <row r="953" spans="2:26" ht="25.5">
      <c r="B953" s="127" t="s">
        <v>2093</v>
      </c>
      <c r="C953" s="127" t="str">
        <f t="shared" ref="C953:C974" si="37">MID(B953,1,1)&amp;MID(B953,3,2)&amp;MID(B953,6,2)&amp;MID(B953,9,2)&amp;MID(B953,12,3)&amp;MID(B953,16,3)&amp;MID(B953,20,2)&amp;MID(B953,23,3)</f>
        <v>420251011201000000</v>
      </c>
      <c r="D953" s="127"/>
      <c r="E953" s="127"/>
      <c r="F953" s="127"/>
      <c r="G953" s="127"/>
      <c r="H953" s="127"/>
      <c r="I953" s="127"/>
      <c r="J953" s="127"/>
      <c r="K953" s="304" t="s">
        <v>2095</v>
      </c>
      <c r="L953" s="125" t="s">
        <v>3218</v>
      </c>
      <c r="M953" s="530">
        <f>+'NI-San'!M953+'NI-Ter'!M953+'NI-Soc'!M953+'NI-Ric'!M953+'NI-118'!M953</f>
        <v>72</v>
      </c>
      <c r="N953" s="530">
        <f>+'NI-San'!N953+'NI-Ter'!N953+'NI-Soc'!N953+'NI-Ric'!N953+'NI-118'!N953</f>
        <v>73</v>
      </c>
      <c r="O953" s="126">
        <f t="shared" si="36"/>
        <v>1</v>
      </c>
      <c r="Q953" s="530">
        <f>+'NI-San'!Q953+'NI-Ter'!Q953+'NI-Soc'!Q953+'NI-Ric'!Q953+'NI-118'!Q953</f>
        <v>15</v>
      </c>
      <c r="R953" s="517"/>
      <c r="S953" s="265"/>
      <c r="T953" s="530">
        <f>+'NI-San'!S953+'NI-Ter'!S953+'NI-Soc'!P953+'NI-Ric'!S953+'NI-118'!S953</f>
        <v>0</v>
      </c>
      <c r="U953" s="530">
        <f>+'NI-San'!T953+'NI-Ter'!T953+'NI-Soc'!Q953+'NI-Ric'!T953+'NI-118'!T953</f>
        <v>0</v>
      </c>
      <c r="V953" s="464"/>
      <c r="W953" s="530">
        <f>+'NI-San'!V953+'NI-Ter'!V953+'NI-Soc'!S953+'NI-Ric'!V953+'NI-118'!V953</f>
        <v>0</v>
      </c>
      <c r="X953" s="530">
        <f>+'NI-San'!W953+'NI-Ter'!W953+'NI-Soc'!T953+'NI-Ric'!W953+'NI-118'!W953</f>
        <v>0</v>
      </c>
      <c r="Y953" s="291"/>
      <c r="Z953" s="675"/>
    </row>
    <row r="954" spans="2:26">
      <c r="B954" s="127" t="s">
        <v>2096</v>
      </c>
      <c r="C954" s="127" t="str">
        <f t="shared" si="37"/>
        <v>420251011202000000</v>
      </c>
      <c r="D954" s="127"/>
      <c r="E954" s="127"/>
      <c r="F954" s="127"/>
      <c r="G954" s="127"/>
      <c r="H954" s="127"/>
      <c r="I954" s="127"/>
      <c r="J954" s="127"/>
      <c r="K954" s="304" t="s">
        <v>2097</v>
      </c>
      <c r="L954" s="125" t="s">
        <v>3218</v>
      </c>
      <c r="M954" s="530">
        <f>+'NI-San'!M954+'NI-Ter'!M954+'NI-Soc'!M954+'NI-Ric'!M954+'NI-118'!M954</f>
        <v>0</v>
      </c>
      <c r="N954" s="530">
        <f>+'NI-San'!N954+'NI-Ter'!N954+'NI-Soc'!N954+'NI-Ric'!N954+'NI-118'!N954</f>
        <v>0</v>
      </c>
      <c r="O954" s="126">
        <f t="shared" si="36"/>
        <v>0</v>
      </c>
      <c r="Q954" s="530">
        <f>+'NI-San'!Q954+'NI-Ter'!Q954+'NI-Soc'!Q954+'NI-Ric'!Q954+'NI-118'!Q954</f>
        <v>4</v>
      </c>
      <c r="R954" s="517"/>
      <c r="S954" s="265"/>
      <c r="T954" s="530">
        <f>+'NI-San'!S954+'NI-Ter'!S954+'NI-Soc'!P954+'NI-Ric'!S954+'NI-118'!S954</f>
        <v>0</v>
      </c>
      <c r="U954" s="530">
        <f>+'NI-San'!T954+'NI-Ter'!T954+'NI-Soc'!Q954+'NI-Ric'!T954+'NI-118'!T954</f>
        <v>0</v>
      </c>
      <c r="V954" s="464"/>
      <c r="W954" s="530">
        <f>+'NI-San'!V954+'NI-Ter'!V954+'NI-Soc'!S954+'NI-Ric'!V954+'NI-118'!V954</f>
        <v>0</v>
      </c>
      <c r="X954" s="530">
        <f>+'NI-San'!W954+'NI-Ter'!W954+'NI-Soc'!T954+'NI-Ric'!W954+'NI-118'!W954</f>
        <v>0</v>
      </c>
      <c r="Y954" s="291"/>
      <c r="Z954" s="675"/>
    </row>
    <row r="955" spans="2:26" ht="15" customHeight="1">
      <c r="B955" s="127" t="s">
        <v>2098</v>
      </c>
      <c r="C955" s="127" t="str">
        <f t="shared" si="37"/>
        <v>420251011203000000</v>
      </c>
      <c r="D955" s="127"/>
      <c r="E955" s="127"/>
      <c r="F955" s="127"/>
      <c r="G955" s="127"/>
      <c r="H955" s="127"/>
      <c r="I955" s="127"/>
      <c r="J955" s="127"/>
      <c r="K955" s="304" t="s">
        <v>2099</v>
      </c>
      <c r="L955" s="125" t="s">
        <v>3218</v>
      </c>
      <c r="M955" s="530">
        <f>+'NI-San'!M955+'NI-Ter'!M955+'NI-Soc'!M955+'NI-Ric'!M955+'NI-118'!M955</f>
        <v>7</v>
      </c>
      <c r="N955" s="530">
        <f>+'NI-San'!N955+'NI-Ter'!N955+'NI-Soc'!N955+'NI-Ric'!N955+'NI-118'!N955</f>
        <v>9</v>
      </c>
      <c r="O955" s="126">
        <f t="shared" si="36"/>
        <v>2</v>
      </c>
      <c r="Q955" s="530">
        <f>+'NI-San'!Q955+'NI-Ter'!Q955+'NI-Soc'!Q955+'NI-Ric'!Q955+'NI-118'!Q955</f>
        <v>1</v>
      </c>
      <c r="R955" s="517"/>
      <c r="S955" s="265"/>
      <c r="T955" s="530">
        <f>+'NI-San'!S955+'NI-Ter'!S955+'NI-Soc'!P955+'NI-Ric'!S955+'NI-118'!S955</f>
        <v>0</v>
      </c>
      <c r="U955" s="530">
        <f>+'NI-San'!T955+'NI-Ter'!T955+'NI-Soc'!Q955+'NI-Ric'!T955+'NI-118'!T955</f>
        <v>0</v>
      </c>
      <c r="V955" s="464"/>
      <c r="W955" s="530">
        <f>+'NI-San'!V955+'NI-Ter'!V955+'NI-Soc'!S955+'NI-Ric'!V955+'NI-118'!V955</f>
        <v>0</v>
      </c>
      <c r="X955" s="530">
        <f>+'NI-San'!W955+'NI-Ter'!W955+'NI-Soc'!T955+'NI-Ric'!W955+'NI-118'!W955</f>
        <v>0</v>
      </c>
      <c r="Y955" s="291"/>
      <c r="Z955" s="675"/>
    </row>
    <row r="956" spans="2:26" ht="25.5">
      <c r="B956" s="127" t="s">
        <v>2100</v>
      </c>
      <c r="C956" s="127" t="str">
        <f t="shared" si="37"/>
        <v>420251011203500000</v>
      </c>
      <c r="D956" s="127"/>
      <c r="E956" s="127"/>
      <c r="F956" s="127"/>
      <c r="G956" s="127"/>
      <c r="H956" s="127"/>
      <c r="I956" s="127"/>
      <c r="J956" s="127"/>
      <c r="K956" s="304" t="s">
        <v>2101</v>
      </c>
      <c r="L956" s="125" t="s">
        <v>3218</v>
      </c>
      <c r="M956" s="530">
        <f>+'NI-San'!M956+'NI-Ter'!M956+'NI-Soc'!M956+'NI-Ric'!M956+'NI-118'!M956</f>
        <v>3</v>
      </c>
      <c r="N956" s="530">
        <f>+'NI-San'!N956+'NI-Ter'!N956+'NI-Soc'!N956+'NI-Ric'!N956+'NI-118'!N956</f>
        <v>2</v>
      </c>
      <c r="O956" s="126">
        <f t="shared" si="36"/>
        <v>-1</v>
      </c>
      <c r="Q956" s="530">
        <f>+'NI-San'!Q956+'NI-Ter'!Q956+'NI-Soc'!Q956+'NI-Ric'!Q956+'NI-118'!Q956</f>
        <v>1</v>
      </c>
      <c r="R956" s="517"/>
      <c r="S956" s="265"/>
      <c r="T956" s="530">
        <f>+'NI-San'!S956+'NI-Ter'!S956+'NI-Soc'!P956+'NI-Ric'!S956+'NI-118'!S956</f>
        <v>0</v>
      </c>
      <c r="U956" s="530">
        <f>+'NI-San'!T956+'NI-Ter'!T956+'NI-Soc'!Q956+'NI-Ric'!T956+'NI-118'!T956</f>
        <v>0</v>
      </c>
      <c r="V956" s="464"/>
      <c r="W956" s="530">
        <f>+'NI-San'!V956+'NI-Ter'!V956+'NI-Soc'!S956+'NI-Ric'!V956+'NI-118'!V956</f>
        <v>0</v>
      </c>
      <c r="X956" s="530">
        <f>+'NI-San'!W956+'NI-Ter'!W956+'NI-Soc'!T956+'NI-Ric'!W956+'NI-118'!W956</f>
        <v>0</v>
      </c>
      <c r="Y956" s="291"/>
      <c r="Z956" s="675"/>
    </row>
    <row r="957" spans="2:26" ht="25.5">
      <c r="B957" s="127" t="s">
        <v>2102</v>
      </c>
      <c r="C957" s="127" t="str">
        <f t="shared" si="37"/>
        <v>420251011204000000</v>
      </c>
      <c r="D957" s="127"/>
      <c r="E957" s="127"/>
      <c r="F957" s="127"/>
      <c r="G957" s="127"/>
      <c r="H957" s="127"/>
      <c r="I957" s="127"/>
      <c r="J957" s="127"/>
      <c r="K957" s="304" t="s">
        <v>2103</v>
      </c>
      <c r="L957" s="125" t="s">
        <v>3218</v>
      </c>
      <c r="M957" s="530">
        <f>+'NI-San'!M957+'NI-Ter'!M957+'NI-Soc'!M957+'NI-Ric'!M957+'NI-118'!M957</f>
        <v>0</v>
      </c>
      <c r="N957" s="530">
        <f>+'NI-San'!N957+'NI-Ter'!N957+'NI-Soc'!N957+'NI-Ric'!N957+'NI-118'!N957</f>
        <v>0</v>
      </c>
      <c r="O957" s="126">
        <f t="shared" si="36"/>
        <v>0</v>
      </c>
      <c r="Q957" s="530">
        <f>+'NI-San'!Q957+'NI-Ter'!Q957+'NI-Soc'!Q957+'NI-Ric'!Q957+'NI-118'!Q957</f>
        <v>0</v>
      </c>
      <c r="R957" s="517"/>
      <c r="S957" s="265"/>
      <c r="T957" s="530">
        <f>+'NI-San'!S957+'NI-Ter'!S957+'NI-Soc'!P957+'NI-Ric'!S957+'NI-118'!S957</f>
        <v>0</v>
      </c>
      <c r="U957" s="530">
        <f>+'NI-San'!T957+'NI-Ter'!T957+'NI-Soc'!Q957+'NI-Ric'!T957+'NI-118'!T957</f>
        <v>0</v>
      </c>
      <c r="V957" s="464"/>
      <c r="W957" s="530">
        <f>+'NI-San'!V957+'NI-Ter'!V957+'NI-Soc'!S957+'NI-Ric'!V957+'NI-118'!V957</f>
        <v>0</v>
      </c>
      <c r="X957" s="530">
        <f>+'NI-San'!W957+'NI-Ter'!W957+'NI-Soc'!T957+'NI-Ric'!W957+'NI-118'!W957</f>
        <v>0</v>
      </c>
      <c r="Y957" s="291"/>
      <c r="Z957" s="675"/>
    </row>
    <row r="958" spans="2:26" ht="25.5">
      <c r="B958" s="127" t="s">
        <v>2104</v>
      </c>
      <c r="C958" s="127" t="str">
        <f t="shared" si="37"/>
        <v>420251011205000000</v>
      </c>
      <c r="D958" s="127"/>
      <c r="E958" s="127"/>
      <c r="F958" s="127"/>
      <c r="G958" s="127"/>
      <c r="H958" s="127"/>
      <c r="I958" s="127"/>
      <c r="J958" s="127"/>
      <c r="K958" s="304" t="s">
        <v>3941</v>
      </c>
      <c r="L958" s="125" t="s">
        <v>3218</v>
      </c>
      <c r="M958" s="530">
        <f>+'NI-San'!M958+'NI-Ter'!M958+'NI-Soc'!M958+'NI-Ric'!M958+'NI-118'!M958</f>
        <v>2</v>
      </c>
      <c r="N958" s="530">
        <f>+'NI-San'!N958+'NI-Ter'!N958+'NI-Soc'!N958+'NI-Ric'!N958+'NI-118'!N958</f>
        <v>2</v>
      </c>
      <c r="O958" s="126">
        <f t="shared" si="36"/>
        <v>0</v>
      </c>
      <c r="Q958" s="530">
        <f>+'NI-San'!Q958+'NI-Ter'!Q958+'NI-Soc'!Q958+'NI-Ric'!Q958+'NI-118'!Q958</f>
        <v>0</v>
      </c>
      <c r="R958" s="517"/>
      <c r="S958" s="265"/>
      <c r="T958" s="530">
        <f>+'NI-San'!S958+'NI-Ter'!S958+'NI-Soc'!P958+'NI-Ric'!S958+'NI-118'!S958</f>
        <v>0</v>
      </c>
      <c r="U958" s="530">
        <f>+'NI-San'!T958+'NI-Ter'!T958+'NI-Soc'!Q958+'NI-Ric'!T958+'NI-118'!T958</f>
        <v>0</v>
      </c>
      <c r="V958" s="464"/>
      <c r="W958" s="530">
        <f>+'NI-San'!V958+'NI-Ter'!V958+'NI-Soc'!S958+'NI-Ric'!V958+'NI-118'!V958</f>
        <v>0</v>
      </c>
      <c r="X958" s="530">
        <f>+'NI-San'!W958+'NI-Ter'!W958+'NI-Soc'!T958+'NI-Ric'!W958+'NI-118'!W958</f>
        <v>0</v>
      </c>
      <c r="Y958" s="291"/>
      <c r="Z958" s="675"/>
    </row>
    <row r="959" spans="2:26" ht="25.5">
      <c r="B959" s="127" t="s">
        <v>2106</v>
      </c>
      <c r="C959" s="127" t="str">
        <f t="shared" si="37"/>
        <v>420251011206000000</v>
      </c>
      <c r="D959" s="127"/>
      <c r="E959" s="127"/>
      <c r="F959" s="127"/>
      <c r="G959" s="127"/>
      <c r="H959" s="127"/>
      <c r="I959" s="127"/>
      <c r="J959" s="127"/>
      <c r="K959" s="304" t="s">
        <v>2107</v>
      </c>
      <c r="L959" s="125" t="s">
        <v>3218</v>
      </c>
      <c r="M959" s="530">
        <f>+'NI-San'!M959+'NI-Ter'!M959+'NI-Soc'!M959+'NI-Ric'!M959+'NI-118'!M959</f>
        <v>0</v>
      </c>
      <c r="N959" s="530">
        <f>+'NI-San'!N959+'NI-Ter'!N959+'NI-Soc'!N959+'NI-Ric'!N959+'NI-118'!N959</f>
        <v>0</v>
      </c>
      <c r="O959" s="126">
        <f t="shared" si="36"/>
        <v>0</v>
      </c>
      <c r="Q959" s="530">
        <f>+'NI-San'!Q959+'NI-Ter'!Q959+'NI-Soc'!Q959+'NI-Ric'!Q959+'NI-118'!Q959</f>
        <v>0</v>
      </c>
      <c r="R959" s="517"/>
      <c r="S959" s="265"/>
      <c r="T959" s="530">
        <f>+'NI-San'!S959+'NI-Ter'!S959+'NI-Soc'!P959+'NI-Ric'!S959+'NI-118'!S959</f>
        <v>0</v>
      </c>
      <c r="U959" s="530">
        <f>+'NI-San'!T959+'NI-Ter'!T959+'NI-Soc'!Q959+'NI-Ric'!T959+'NI-118'!T959</f>
        <v>0</v>
      </c>
      <c r="V959" s="464"/>
      <c r="W959" s="530">
        <f>+'NI-San'!V959+'NI-Ter'!V959+'NI-Soc'!S959+'NI-Ric'!V959+'NI-118'!V959</f>
        <v>0</v>
      </c>
      <c r="X959" s="530">
        <f>+'NI-San'!W959+'NI-Ter'!W959+'NI-Soc'!T959+'NI-Ric'!W959+'NI-118'!W959</f>
        <v>0</v>
      </c>
      <c r="Y959" s="291"/>
      <c r="Z959" s="675"/>
    </row>
    <row r="960" spans="2:26">
      <c r="B960" s="127" t="s">
        <v>2108</v>
      </c>
      <c r="C960" s="127" t="str">
        <f t="shared" si="37"/>
        <v>420251011211000000</v>
      </c>
      <c r="D960" s="127"/>
      <c r="E960" s="127"/>
      <c r="F960" s="127"/>
      <c r="G960" s="127"/>
      <c r="H960" s="127"/>
      <c r="I960" s="127"/>
      <c r="J960" s="127"/>
      <c r="K960" s="304" t="s">
        <v>2109</v>
      </c>
      <c r="L960" s="125" t="s">
        <v>3218</v>
      </c>
      <c r="M960" s="530">
        <f>+'NI-San'!M960+'NI-Ter'!M960+'NI-Soc'!M960+'NI-Ric'!M960+'NI-118'!M960</f>
        <v>25</v>
      </c>
      <c r="N960" s="530">
        <f>+'NI-San'!N960+'NI-Ter'!N960+'NI-Soc'!N960+'NI-Ric'!N960+'NI-118'!N960</f>
        <v>25</v>
      </c>
      <c r="O960" s="126">
        <f t="shared" si="36"/>
        <v>0</v>
      </c>
      <c r="Q960" s="530">
        <f>+'NI-San'!Q960+'NI-Ter'!Q960+'NI-Soc'!Q960+'NI-Ric'!Q960+'NI-118'!Q960</f>
        <v>6</v>
      </c>
      <c r="R960" s="517"/>
      <c r="S960" s="265"/>
      <c r="T960" s="530">
        <f>+'NI-San'!S960+'NI-Ter'!S960+'NI-Soc'!P960+'NI-Ric'!S960+'NI-118'!S960</f>
        <v>0</v>
      </c>
      <c r="U960" s="530">
        <f>+'NI-San'!T960+'NI-Ter'!T960+'NI-Soc'!Q960+'NI-Ric'!T960+'NI-118'!T960</f>
        <v>0</v>
      </c>
      <c r="V960" s="464"/>
      <c r="W960" s="530">
        <f>+'NI-San'!V960+'NI-Ter'!V960+'NI-Soc'!S960+'NI-Ric'!V960+'NI-118'!V960</f>
        <v>0</v>
      </c>
      <c r="X960" s="530">
        <f>+'NI-San'!W960+'NI-Ter'!W960+'NI-Soc'!T960+'NI-Ric'!W960+'NI-118'!W960</f>
        <v>0</v>
      </c>
      <c r="Y960" s="291"/>
      <c r="Z960" s="675"/>
    </row>
    <row r="961" spans="2:26" ht="25.5">
      <c r="B961" s="127" t="s">
        <v>2110</v>
      </c>
      <c r="C961" s="127" t="str">
        <f t="shared" si="37"/>
        <v>420251011221000000</v>
      </c>
      <c r="D961" s="127"/>
      <c r="E961" s="127"/>
      <c r="F961" s="127"/>
      <c r="G961" s="127"/>
      <c r="H961" s="127"/>
      <c r="I961" s="127"/>
      <c r="J961" s="127"/>
      <c r="K961" s="304" t="s">
        <v>2111</v>
      </c>
      <c r="L961" s="125" t="s">
        <v>3218</v>
      </c>
      <c r="M961" s="530">
        <f>+'NI-San'!M961+'NI-Ter'!M961+'NI-Soc'!M961+'NI-Ric'!M961+'NI-118'!M961</f>
        <v>0</v>
      </c>
      <c r="N961" s="530">
        <f>+'NI-San'!N961+'NI-Ter'!N961+'NI-Soc'!N961+'NI-Ric'!N961+'NI-118'!N961</f>
        <v>0</v>
      </c>
      <c r="O961" s="126">
        <f t="shared" si="36"/>
        <v>0</v>
      </c>
      <c r="Q961" s="530">
        <f>+'NI-San'!Q961+'NI-Ter'!Q961+'NI-Soc'!Q961+'NI-Ric'!Q961+'NI-118'!Q961</f>
        <v>0</v>
      </c>
      <c r="R961" s="517"/>
      <c r="S961" s="265"/>
      <c r="T961" s="530">
        <f>+'NI-San'!S961+'NI-Ter'!S961+'NI-Soc'!P961+'NI-Ric'!S961+'NI-118'!S961</f>
        <v>0</v>
      </c>
      <c r="U961" s="530">
        <f>+'NI-San'!T961+'NI-Ter'!T961+'NI-Soc'!Q961+'NI-Ric'!T961+'NI-118'!T961</f>
        <v>0</v>
      </c>
      <c r="V961" s="464"/>
      <c r="W961" s="530">
        <f>+'NI-San'!V961+'NI-Ter'!V961+'NI-Soc'!S961+'NI-Ric'!V961+'NI-118'!V961</f>
        <v>0</v>
      </c>
      <c r="X961" s="530">
        <f>+'NI-San'!W961+'NI-Ter'!W961+'NI-Soc'!T961+'NI-Ric'!W961+'NI-118'!W961</f>
        <v>0</v>
      </c>
      <c r="Y961" s="291"/>
      <c r="Z961" s="675"/>
    </row>
    <row r="962" spans="2:26" ht="25.5">
      <c r="B962" s="127" t="s">
        <v>2112</v>
      </c>
      <c r="C962" s="127" t="str">
        <f t="shared" si="37"/>
        <v>420251011222000000</v>
      </c>
      <c r="D962" s="127"/>
      <c r="E962" s="127"/>
      <c r="F962" s="127"/>
      <c r="G962" s="127"/>
      <c r="H962" s="127"/>
      <c r="I962" s="127"/>
      <c r="J962" s="127"/>
      <c r="K962" s="304" t="s">
        <v>2113</v>
      </c>
      <c r="L962" s="125" t="s">
        <v>3218</v>
      </c>
      <c r="M962" s="530">
        <f>+'NI-San'!M962+'NI-Ter'!M962+'NI-Soc'!M962+'NI-Ric'!M962+'NI-118'!M962</f>
        <v>0</v>
      </c>
      <c r="N962" s="530">
        <f>+'NI-San'!N962+'NI-Ter'!N962+'NI-Soc'!N962+'NI-Ric'!N962+'NI-118'!N962</f>
        <v>0</v>
      </c>
      <c r="O962" s="126">
        <f t="shared" si="36"/>
        <v>0</v>
      </c>
      <c r="Q962" s="530">
        <f>+'NI-San'!Q962+'NI-Ter'!Q962+'NI-Soc'!Q962+'NI-Ric'!Q962+'NI-118'!Q962</f>
        <v>0</v>
      </c>
      <c r="R962" s="517"/>
      <c r="S962" s="265"/>
      <c r="T962" s="530">
        <f>+'NI-San'!S962+'NI-Ter'!S962+'NI-Soc'!P962+'NI-Ric'!S962+'NI-118'!S962</f>
        <v>0</v>
      </c>
      <c r="U962" s="530">
        <f>+'NI-San'!T962+'NI-Ter'!T962+'NI-Soc'!Q962+'NI-Ric'!T962+'NI-118'!T962</f>
        <v>0</v>
      </c>
      <c r="V962" s="464"/>
      <c r="W962" s="530">
        <f>+'NI-San'!V962+'NI-Ter'!V962+'NI-Soc'!S962+'NI-Ric'!V962+'NI-118'!V962</f>
        <v>0</v>
      </c>
      <c r="X962" s="530">
        <f>+'NI-San'!W962+'NI-Ter'!W962+'NI-Soc'!T962+'NI-Ric'!W962+'NI-118'!W962</f>
        <v>0</v>
      </c>
      <c r="Y962" s="291"/>
      <c r="Z962" s="675"/>
    </row>
    <row r="963" spans="2:26" ht="25.5">
      <c r="B963" s="127" t="s">
        <v>2114</v>
      </c>
      <c r="C963" s="127" t="str">
        <f t="shared" si="37"/>
        <v>420251011280000000</v>
      </c>
      <c r="D963" s="127"/>
      <c r="E963" s="127"/>
      <c r="F963" s="127"/>
      <c r="G963" s="127"/>
      <c r="H963" s="127"/>
      <c r="I963" s="127"/>
      <c r="J963" s="127"/>
      <c r="K963" s="304" t="s">
        <v>2115</v>
      </c>
      <c r="L963" s="125" t="s">
        <v>3218</v>
      </c>
      <c r="M963" s="530">
        <f>+'NI-San'!M963+'NI-Ter'!M963+'NI-Soc'!M963+'NI-Ric'!M963+'NI-118'!M963</f>
        <v>0</v>
      </c>
      <c r="N963" s="530">
        <f>+'NI-San'!N963+'NI-Ter'!N963+'NI-Soc'!N963+'NI-Ric'!N963+'NI-118'!N963</f>
        <v>0</v>
      </c>
      <c r="O963" s="126">
        <f t="shared" si="36"/>
        <v>0</v>
      </c>
      <c r="Q963" s="530">
        <f>+'NI-San'!Q963+'NI-Ter'!Q963+'NI-Soc'!Q963+'NI-Ric'!Q963+'NI-118'!Q963</f>
        <v>0</v>
      </c>
      <c r="R963" s="517"/>
      <c r="S963" s="265"/>
      <c r="T963" s="530">
        <f>+'NI-San'!S963+'NI-Ter'!S963+'NI-Soc'!P963+'NI-Ric'!S963+'NI-118'!S963</f>
        <v>0</v>
      </c>
      <c r="U963" s="530">
        <f>+'NI-San'!T963+'NI-Ter'!T963+'NI-Soc'!Q963+'NI-Ric'!T963+'NI-118'!T963</f>
        <v>0</v>
      </c>
      <c r="V963" s="464"/>
      <c r="W963" s="530">
        <f>+'NI-San'!V963+'NI-Ter'!V963+'NI-Soc'!S963+'NI-Ric'!V963+'NI-118'!V963</f>
        <v>0</v>
      </c>
      <c r="X963" s="530">
        <f>+'NI-San'!W963+'NI-Ter'!W963+'NI-Soc'!T963+'NI-Ric'!W963+'NI-118'!W963</f>
        <v>0</v>
      </c>
      <c r="Y963" s="291"/>
      <c r="Z963" s="675"/>
    </row>
    <row r="964" spans="2:26" hidden="1">
      <c r="B964" s="127" t="s">
        <v>2116</v>
      </c>
      <c r="C964" s="127" t="str">
        <f t="shared" si="37"/>
        <v>420251011401000000</v>
      </c>
      <c r="D964" s="127"/>
      <c r="E964" s="127"/>
      <c r="F964" s="127"/>
      <c r="G964" s="127"/>
      <c r="H964" s="127"/>
      <c r="I964" s="127"/>
      <c r="J964" s="127"/>
      <c r="K964" s="304" t="s">
        <v>2118</v>
      </c>
      <c r="L964" s="125" t="s">
        <v>3218</v>
      </c>
      <c r="M964" s="825"/>
      <c r="N964" s="825"/>
      <c r="O964" s="827"/>
      <c r="Q964" s="825"/>
      <c r="R964" s="517"/>
      <c r="S964" s="265"/>
      <c r="T964" s="815"/>
      <c r="U964" s="815"/>
      <c r="W964" s="815"/>
      <c r="X964" s="815"/>
      <c r="Y964" s="291"/>
      <c r="Z964" s="675"/>
    </row>
    <row r="965" spans="2:26" hidden="1">
      <c r="B965" s="127" t="s">
        <v>2119</v>
      </c>
      <c r="C965" s="127" t="str">
        <f t="shared" si="37"/>
        <v>420251011402000000</v>
      </c>
      <c r="D965" s="127"/>
      <c r="E965" s="127"/>
      <c r="F965" s="127"/>
      <c r="G965" s="127"/>
      <c r="H965" s="127"/>
      <c r="I965" s="127"/>
      <c r="J965" s="127"/>
      <c r="K965" s="304" t="s">
        <v>2120</v>
      </c>
      <c r="L965" s="125" t="s">
        <v>3218</v>
      </c>
      <c r="M965" s="825"/>
      <c r="N965" s="825"/>
      <c r="O965" s="827"/>
      <c r="Q965" s="825"/>
      <c r="R965" s="517"/>
      <c r="S965" s="265"/>
      <c r="T965" s="815"/>
      <c r="U965" s="815"/>
      <c r="W965" s="815"/>
      <c r="X965" s="815"/>
      <c r="Y965" s="291"/>
      <c r="Z965" s="675"/>
    </row>
    <row r="966" spans="2:26" hidden="1">
      <c r="B966" s="127" t="s">
        <v>2121</v>
      </c>
      <c r="C966" s="127" t="str">
        <f t="shared" si="37"/>
        <v>420251011403000000</v>
      </c>
      <c r="D966" s="127"/>
      <c r="E966" s="127"/>
      <c r="F966" s="127"/>
      <c r="G966" s="127"/>
      <c r="H966" s="127"/>
      <c r="I966" s="127"/>
      <c r="J966" s="127"/>
      <c r="K966" s="304" t="s">
        <v>2122</v>
      </c>
      <c r="L966" s="125" t="s">
        <v>3218</v>
      </c>
      <c r="M966" s="825"/>
      <c r="N966" s="825"/>
      <c r="O966" s="827"/>
      <c r="Q966" s="825"/>
      <c r="R966" s="517"/>
      <c r="S966" s="265"/>
      <c r="T966" s="815"/>
      <c r="U966" s="815"/>
      <c r="W966" s="815"/>
      <c r="X966" s="815"/>
      <c r="Y966" s="291"/>
      <c r="Z966" s="675"/>
    </row>
    <row r="967" spans="2:26" ht="25.5" hidden="1">
      <c r="B967" s="127" t="s">
        <v>2123</v>
      </c>
      <c r="C967" s="127" t="str">
        <f t="shared" si="37"/>
        <v>420251011403500000</v>
      </c>
      <c r="D967" s="127"/>
      <c r="E967" s="127"/>
      <c r="F967" s="127"/>
      <c r="G967" s="127"/>
      <c r="H967" s="127"/>
      <c r="I967" s="127"/>
      <c r="J967" s="127"/>
      <c r="K967" s="304" t="s">
        <v>2124</v>
      </c>
      <c r="L967" s="125" t="s">
        <v>3218</v>
      </c>
      <c r="M967" s="825"/>
      <c r="N967" s="825"/>
      <c r="O967" s="827"/>
      <c r="Q967" s="825"/>
      <c r="R967" s="517"/>
      <c r="S967" s="265"/>
      <c r="T967" s="815"/>
      <c r="U967" s="815"/>
      <c r="W967" s="815"/>
      <c r="X967" s="815"/>
      <c r="Y967" s="291"/>
      <c r="Z967" s="675"/>
    </row>
    <row r="968" spans="2:26" ht="25.5" hidden="1">
      <c r="B968" s="127" t="s">
        <v>2125</v>
      </c>
      <c r="C968" s="127" t="str">
        <f t="shared" si="37"/>
        <v>420251011404000000</v>
      </c>
      <c r="D968" s="127"/>
      <c r="E968" s="127"/>
      <c r="F968" s="127"/>
      <c r="G968" s="127"/>
      <c r="H968" s="127"/>
      <c r="I968" s="127"/>
      <c r="J968" s="127"/>
      <c r="K968" s="304" t="s">
        <v>2126</v>
      </c>
      <c r="L968" s="125" t="s">
        <v>3218</v>
      </c>
      <c r="M968" s="825"/>
      <c r="N968" s="825"/>
      <c r="O968" s="827"/>
      <c r="Q968" s="825"/>
      <c r="R968" s="517"/>
      <c r="S968" s="265"/>
      <c r="T968" s="815"/>
      <c r="U968" s="815"/>
      <c r="W968" s="815"/>
      <c r="X968" s="815"/>
      <c r="Y968" s="291"/>
      <c r="Z968" s="675"/>
    </row>
    <row r="969" spans="2:26" ht="25.5" hidden="1">
      <c r="B969" s="127" t="s">
        <v>2127</v>
      </c>
      <c r="C969" s="127" t="str">
        <f t="shared" si="37"/>
        <v>420251011405000000</v>
      </c>
      <c r="D969" s="127"/>
      <c r="E969" s="127"/>
      <c r="F969" s="127"/>
      <c r="G969" s="127"/>
      <c r="H969" s="127"/>
      <c r="I969" s="127"/>
      <c r="J969" s="127"/>
      <c r="K969" s="304" t="s">
        <v>3942</v>
      </c>
      <c r="L969" s="125" t="s">
        <v>3218</v>
      </c>
      <c r="M969" s="825"/>
      <c r="N969" s="825"/>
      <c r="O969" s="827"/>
      <c r="Q969" s="825"/>
      <c r="R969" s="517"/>
      <c r="S969" s="265"/>
      <c r="T969" s="815"/>
      <c r="U969" s="815"/>
      <c r="W969" s="815"/>
      <c r="X969" s="815"/>
      <c r="Y969" s="291"/>
      <c r="Z969" s="675"/>
    </row>
    <row r="970" spans="2:26" ht="25.5" hidden="1">
      <c r="B970" s="127" t="s">
        <v>2129</v>
      </c>
      <c r="C970" s="127" t="str">
        <f t="shared" si="37"/>
        <v>420251011406000000</v>
      </c>
      <c r="D970" s="127"/>
      <c r="E970" s="127"/>
      <c r="F970" s="127"/>
      <c r="G970" s="127"/>
      <c r="H970" s="127"/>
      <c r="I970" s="127"/>
      <c r="J970" s="127"/>
      <c r="K970" s="304" t="s">
        <v>2130</v>
      </c>
      <c r="L970" s="125" t="s">
        <v>3218</v>
      </c>
      <c r="M970" s="825"/>
      <c r="N970" s="825"/>
      <c r="O970" s="827"/>
      <c r="Q970" s="825"/>
      <c r="R970" s="517"/>
      <c r="S970" s="265"/>
      <c r="T970" s="815"/>
      <c r="U970" s="815"/>
      <c r="W970" s="815"/>
      <c r="X970" s="815"/>
      <c r="Y970" s="291"/>
      <c r="Z970" s="675"/>
    </row>
    <row r="971" spans="2:26" hidden="1">
      <c r="B971" s="127" t="s">
        <v>2131</v>
      </c>
      <c r="C971" s="127" t="str">
        <f t="shared" si="37"/>
        <v>420251011411000000</v>
      </c>
      <c r="D971" s="127"/>
      <c r="E971" s="127"/>
      <c r="F971" s="127"/>
      <c r="G971" s="127"/>
      <c r="H971" s="127"/>
      <c r="I971" s="127"/>
      <c r="J971" s="127"/>
      <c r="K971" s="304" t="s">
        <v>2132</v>
      </c>
      <c r="L971" s="125" t="s">
        <v>3218</v>
      </c>
      <c r="M971" s="825"/>
      <c r="N971" s="825"/>
      <c r="O971" s="827"/>
      <c r="Q971" s="825"/>
      <c r="R971" s="517"/>
      <c r="S971" s="265"/>
      <c r="T971" s="815"/>
      <c r="U971" s="815"/>
      <c r="W971" s="815"/>
      <c r="X971" s="815"/>
      <c r="Y971" s="291"/>
      <c r="Z971" s="675"/>
    </row>
    <row r="972" spans="2:26" ht="25.5" hidden="1">
      <c r="B972" s="127" t="s">
        <v>2133</v>
      </c>
      <c r="C972" s="127" t="str">
        <f t="shared" si="37"/>
        <v>420251011421000000</v>
      </c>
      <c r="D972" s="127"/>
      <c r="E972" s="127"/>
      <c r="F972" s="127"/>
      <c r="G972" s="127"/>
      <c r="H972" s="127"/>
      <c r="I972" s="127"/>
      <c r="J972" s="127"/>
      <c r="K972" s="304" t="s">
        <v>2134</v>
      </c>
      <c r="L972" s="125" t="s">
        <v>3218</v>
      </c>
      <c r="M972" s="825"/>
      <c r="N972" s="825"/>
      <c r="O972" s="827"/>
      <c r="Q972" s="825"/>
      <c r="R972" s="517"/>
      <c r="S972" s="265"/>
      <c r="T972" s="815"/>
      <c r="U972" s="815"/>
      <c r="W972" s="815"/>
      <c r="X972" s="815"/>
      <c r="Y972" s="291"/>
      <c r="Z972" s="675"/>
    </row>
    <row r="973" spans="2:26" ht="25.5" hidden="1">
      <c r="B973" s="127" t="s">
        <v>2135</v>
      </c>
      <c r="C973" s="127" t="str">
        <f t="shared" si="37"/>
        <v>420251011422000000</v>
      </c>
      <c r="D973" s="127"/>
      <c r="E973" s="127"/>
      <c r="F973" s="127"/>
      <c r="G973" s="127"/>
      <c r="H973" s="127"/>
      <c r="I973" s="127"/>
      <c r="J973" s="127"/>
      <c r="K973" s="304" t="s">
        <v>2136</v>
      </c>
      <c r="L973" s="125" t="s">
        <v>3218</v>
      </c>
      <c r="M973" s="825"/>
      <c r="N973" s="825"/>
      <c r="O973" s="827"/>
      <c r="Q973" s="825"/>
      <c r="R973" s="517"/>
      <c r="S973" s="265"/>
      <c r="T973" s="815"/>
      <c r="U973" s="815"/>
      <c r="W973" s="815"/>
      <c r="X973" s="815"/>
      <c r="Y973" s="291"/>
      <c r="Z973" s="675"/>
    </row>
    <row r="974" spans="2:26" ht="15" hidden="1" customHeight="1">
      <c r="B974" s="127" t="s">
        <v>2137</v>
      </c>
      <c r="C974" s="127" t="str">
        <f t="shared" si="37"/>
        <v>420251011480000000</v>
      </c>
      <c r="D974" s="127"/>
      <c r="E974" s="127"/>
      <c r="F974" s="127"/>
      <c r="G974" s="127"/>
      <c r="H974" s="127"/>
      <c r="I974" s="127"/>
      <c r="J974" s="127"/>
      <c r="K974" s="304" t="s">
        <v>2138</v>
      </c>
      <c r="L974" s="125" t="s">
        <v>3218</v>
      </c>
      <c r="M974" s="825"/>
      <c r="N974" s="825"/>
      <c r="O974" s="827"/>
      <c r="Q974" s="825"/>
      <c r="R974" s="517"/>
      <c r="S974" s="265"/>
      <c r="T974" s="815"/>
      <c r="U974" s="815"/>
      <c r="W974" s="815"/>
      <c r="X974" s="815"/>
      <c r="Y974" s="291"/>
      <c r="Z974" s="675"/>
    </row>
    <row r="975" spans="2:26" ht="15.75">
      <c r="K975" s="544" t="s">
        <v>3943</v>
      </c>
      <c r="L975" s="528"/>
      <c r="M975" s="192"/>
      <c r="N975" s="192"/>
      <c r="O975" s="192"/>
      <c r="Q975" s="192"/>
      <c r="R975" s="192"/>
      <c r="S975" s="265"/>
      <c r="T975" s="192"/>
      <c r="U975" s="192"/>
      <c r="W975" s="192"/>
      <c r="X975" s="192"/>
      <c r="Y975" s="291"/>
      <c r="Z975" s="192"/>
    </row>
    <row r="976" spans="2:26" ht="16.5" thickBot="1">
      <c r="K976" s="539"/>
      <c r="L976" s="528"/>
      <c r="M976" s="192"/>
      <c r="N976" s="192"/>
      <c r="O976" s="192"/>
      <c r="Q976" s="192"/>
      <c r="R976" s="192"/>
      <c r="S976" s="265"/>
      <c r="T976" s="192"/>
      <c r="U976" s="192"/>
      <c r="W976" s="192"/>
      <c r="X976" s="192"/>
      <c r="Y976" s="291"/>
      <c r="Z976" s="192"/>
    </row>
    <row r="977" spans="2:26" ht="17.25" thickTop="1" thickBot="1">
      <c r="B977" s="152" t="s">
        <v>2139</v>
      </c>
      <c r="C977" s="247" t="s">
        <v>3944</v>
      </c>
      <c r="D977" s="248"/>
      <c r="E977" s="248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255</v>
      </c>
      <c r="N977" s="154">
        <f>SUM(N980:N1048)</f>
        <v>233</v>
      </c>
      <c r="O977" s="155">
        <f>+N977-M977</f>
        <v>-22</v>
      </c>
      <c r="Q977" s="154">
        <f>SUM(Q980:Q1048)</f>
        <v>0</v>
      </c>
      <c r="R977" s="516"/>
      <c r="S977" s="265"/>
      <c r="T977" s="154">
        <f>SUM(T980:T1048)</f>
        <v>0</v>
      </c>
      <c r="U977" s="154">
        <f>SUM(U980:U1048)</f>
        <v>0</v>
      </c>
      <c r="W977" s="154">
        <f>SUM(W980:W1048)</f>
        <v>0</v>
      </c>
      <c r="X977" s="154">
        <f>SUM(X980:X1048)</f>
        <v>0</v>
      </c>
      <c r="Y977" s="291"/>
      <c r="Z977" s="519"/>
    </row>
    <row r="978" spans="2:26" ht="16.5" thickTop="1" thickBot="1">
      <c r="K978" s="540"/>
      <c r="M978" s="265"/>
      <c r="S978" s="265"/>
      <c r="Y978" s="291"/>
      <c r="Z978" s="291"/>
    </row>
    <row r="979" spans="2:26" ht="39.950000000000003" customHeight="1" thickBot="1">
      <c r="B979" s="102" t="s">
        <v>3221</v>
      </c>
      <c r="C979" s="245" t="s">
        <v>48</v>
      </c>
      <c r="D979" s="245"/>
      <c r="E979" s="245"/>
      <c r="F979" s="246"/>
      <c r="G979" s="246"/>
      <c r="H979" s="246"/>
      <c r="I979" s="246"/>
      <c r="J979" s="246"/>
      <c r="K979" s="322" t="s">
        <v>3894</v>
      </c>
      <c r="L979" s="135"/>
      <c r="M979" s="328" t="str">
        <f>+M$10</f>
        <v>Valore netto al 31/12/2017</v>
      </c>
      <c r="N979" s="328" t="str">
        <f>+N$10</f>
        <v>Valore netto al 31/12/2018</v>
      </c>
      <c r="O979" s="1149" t="str">
        <f>+O$10</f>
        <v>Variazione</v>
      </c>
      <c r="P979" s="1148"/>
      <c r="Q979" s="328" t="str">
        <f>+Q$10</f>
        <v>Prechiusura al ° trimestre 2018</v>
      </c>
      <c r="R979" s="525"/>
      <c r="S979" s="265"/>
      <c r="T979" s="1145" t="str">
        <f>T$330</f>
        <v>Costi da utilizzo contributi 2018</v>
      </c>
      <c r="U979" s="1143" t="str">
        <f>U$330</f>
        <v>Costi da utilizzo contributi DI CUI SOCIO-SAN</v>
      </c>
      <c r="V979" s="1144"/>
      <c r="W979" s="1142" t="str">
        <f>W$330</f>
        <v>Costi da contributi 2018</v>
      </c>
      <c r="X979" s="1143" t="str">
        <f>X$330</f>
        <v>Costi da contributi DI CUI SOCIO-SAN</v>
      </c>
      <c r="Y979" s="291"/>
      <c r="Z979" s="679"/>
    </row>
    <row r="980" spans="2:26" ht="25.5">
      <c r="B980" s="127" t="s">
        <v>2141</v>
      </c>
      <c r="C980" s="127" t="s">
        <v>3945</v>
      </c>
      <c r="D980" s="127"/>
      <c r="E980" s="127"/>
      <c r="F980" s="127"/>
      <c r="G980" s="127"/>
      <c r="H980" s="127"/>
      <c r="I980" s="127"/>
      <c r="J980" s="127"/>
      <c r="K980" s="23" t="s">
        <v>2144</v>
      </c>
      <c r="L980" s="125" t="s">
        <v>3218</v>
      </c>
      <c r="M980" s="530">
        <f>+'NI-San'!M980+'NI-Ter'!M980+'NI-Soc'!M980+'NI-Ric'!M980+'NI-118'!M980</f>
        <v>131</v>
      </c>
      <c r="N980" s="530">
        <f>+'NI-San'!N980+'NI-Ter'!N980+'NI-Soc'!N980+'NI-Ric'!N980+'NI-118'!N980</f>
        <v>116</v>
      </c>
      <c r="O980" s="126">
        <f t="shared" ref="O980:O1037" si="38">+N980-M980</f>
        <v>-15</v>
      </c>
      <c r="Q980" s="530">
        <f>+'NI-San'!Q980+'NI-Ter'!Q980+'NI-Soc'!Q980+'NI-Ric'!Q980+'NI-118'!Q980</f>
        <v>0</v>
      </c>
      <c r="R980" s="517"/>
      <c r="S980" s="265"/>
      <c r="T980" s="530">
        <f>+'NI-San'!S980+'NI-Ter'!S980+'NI-Soc'!P980+'NI-Ric'!S980+'NI-118'!S980</f>
        <v>0</v>
      </c>
      <c r="U980" s="530">
        <f>+'NI-San'!T980+'NI-Ter'!T980+'NI-Soc'!Q980+'NI-Ric'!T980+'NI-118'!T980</f>
        <v>0</v>
      </c>
      <c r="V980" s="464"/>
      <c r="W980" s="530">
        <f>+'NI-San'!V980+'NI-Ter'!V980+'NI-Soc'!S980+'NI-Ric'!V980+'NI-118'!V980</f>
        <v>0</v>
      </c>
      <c r="X980" s="530">
        <f>+'NI-San'!W980+'NI-Ter'!W980+'NI-Soc'!T980+'NI-Ric'!W980+'NI-118'!W980</f>
        <v>0</v>
      </c>
      <c r="Y980" s="291"/>
      <c r="Z980" s="675"/>
    </row>
    <row r="981" spans="2:26" ht="25.5">
      <c r="B981" s="127" t="s">
        <v>2145</v>
      </c>
      <c r="C981" s="127" t="s">
        <v>3946</v>
      </c>
      <c r="D981" s="127"/>
      <c r="E981" s="127"/>
      <c r="F981" s="127"/>
      <c r="G981" s="127"/>
      <c r="H981" s="127"/>
      <c r="I981" s="127"/>
      <c r="J981" s="127"/>
      <c r="K981" s="23" t="s">
        <v>2146</v>
      </c>
      <c r="L981" s="125" t="s">
        <v>3218</v>
      </c>
      <c r="M981" s="530">
        <f>+'NI-San'!M981+'NI-Ter'!M981+'NI-Soc'!M981+'NI-Ric'!M981+'NI-118'!M981</f>
        <v>0</v>
      </c>
      <c r="N981" s="530">
        <f>+'NI-San'!N981+'NI-Ter'!N981+'NI-Soc'!N981+'NI-Ric'!N981+'NI-118'!N981</f>
        <v>0</v>
      </c>
      <c r="O981" s="126">
        <f t="shared" si="38"/>
        <v>0</v>
      </c>
      <c r="Q981" s="530">
        <f>+'NI-San'!Q981+'NI-Ter'!Q981+'NI-Soc'!Q981+'NI-Ric'!Q981+'NI-118'!Q981</f>
        <v>0</v>
      </c>
      <c r="R981" s="517"/>
      <c r="S981" s="265"/>
      <c r="T981" s="530">
        <f>+'NI-San'!S981+'NI-Ter'!S981+'NI-Soc'!P981+'NI-Ric'!S981+'NI-118'!S981</f>
        <v>0</v>
      </c>
      <c r="U981" s="530">
        <f>+'NI-San'!T981+'NI-Ter'!T981+'NI-Soc'!Q981+'NI-Ric'!T981+'NI-118'!T981</f>
        <v>0</v>
      </c>
      <c r="V981" s="464"/>
      <c r="W981" s="530">
        <f>+'NI-San'!V981+'NI-Ter'!V981+'NI-Soc'!S981+'NI-Ric'!V981+'NI-118'!V981</f>
        <v>0</v>
      </c>
      <c r="X981" s="530">
        <f>+'NI-San'!W981+'NI-Ter'!W981+'NI-Soc'!T981+'NI-Ric'!W981+'NI-118'!W981</f>
        <v>0</v>
      </c>
      <c r="Y981" s="291"/>
      <c r="Z981" s="675"/>
    </row>
    <row r="982" spans="2:26" ht="25.5">
      <c r="B982" s="363" t="s">
        <v>2147</v>
      </c>
      <c r="C982" s="364" t="s">
        <v>3947</v>
      </c>
      <c r="D982" s="365"/>
      <c r="E982" s="365"/>
      <c r="F982" s="365"/>
      <c r="G982" s="365"/>
      <c r="H982" s="365"/>
      <c r="I982" s="365"/>
      <c r="J982" s="365"/>
      <c r="K982" s="366" t="s">
        <v>2148</v>
      </c>
      <c r="L982" s="367" t="s">
        <v>3218</v>
      </c>
      <c r="M982" s="530">
        <f>+'NI-San'!M982+'NI-Ter'!M982+'NI-Soc'!M982+'NI-Ric'!M982+'NI-118'!M982</f>
        <v>62</v>
      </c>
      <c r="N982" s="530">
        <f>+'NI-San'!N982+'NI-Ter'!N982+'NI-Soc'!N982+'NI-Ric'!N982+'NI-118'!N982</f>
        <v>61</v>
      </c>
      <c r="O982" s="126">
        <f t="shared" si="38"/>
        <v>-1</v>
      </c>
      <c r="Q982" s="530">
        <f>+'NI-San'!Q982+'NI-Ter'!Q982+'NI-Soc'!Q982+'NI-Ric'!Q982+'NI-118'!Q982</f>
        <v>0</v>
      </c>
      <c r="R982" s="517"/>
      <c r="S982" s="265"/>
      <c r="T982" s="530">
        <f>+'NI-San'!S982+'NI-Ter'!S982+'NI-Soc'!P982+'NI-Ric'!S982+'NI-118'!S982</f>
        <v>0</v>
      </c>
      <c r="U982" s="530">
        <f>+'NI-San'!T982+'NI-Ter'!T982+'NI-Soc'!Q982+'NI-Ric'!T982+'NI-118'!T982</f>
        <v>0</v>
      </c>
      <c r="V982" s="464"/>
      <c r="W982" s="530">
        <f>+'NI-San'!V982+'NI-Ter'!V982+'NI-Soc'!S982+'NI-Ric'!V982+'NI-118'!V982</f>
        <v>0</v>
      </c>
      <c r="X982" s="530">
        <f>+'NI-San'!W982+'NI-Ter'!W982+'NI-Soc'!T982+'NI-Ric'!W982+'NI-118'!W982</f>
        <v>0</v>
      </c>
      <c r="Y982" s="291"/>
      <c r="Z982" s="675"/>
    </row>
    <row r="983" spans="2:26" ht="25.5">
      <c r="B983" s="127" t="s">
        <v>2149</v>
      </c>
      <c r="C983" s="127" t="s">
        <v>3948</v>
      </c>
      <c r="D983" s="127"/>
      <c r="E983" s="127"/>
      <c r="F983" s="127"/>
      <c r="G983" s="127"/>
      <c r="H983" s="127"/>
      <c r="I983" s="127"/>
      <c r="J983" s="127"/>
      <c r="K983" s="23" t="s">
        <v>2150</v>
      </c>
      <c r="L983" s="125" t="s">
        <v>3218</v>
      </c>
      <c r="M983" s="530">
        <f>+'NI-San'!M983+'NI-Ter'!M983+'NI-Soc'!M983+'NI-Ric'!M983+'NI-118'!M983</f>
        <v>1</v>
      </c>
      <c r="N983" s="530">
        <f>+'NI-San'!N983+'NI-Ter'!N983+'NI-Soc'!N983+'NI-Ric'!N983+'NI-118'!N983</f>
        <v>1</v>
      </c>
      <c r="O983" s="126">
        <f t="shared" si="38"/>
        <v>0</v>
      </c>
      <c r="Q983" s="530">
        <f>+'NI-San'!Q983+'NI-Ter'!Q983+'NI-Soc'!Q983+'NI-Ric'!Q983+'NI-118'!Q983</f>
        <v>0</v>
      </c>
      <c r="R983" s="517"/>
      <c r="S983" s="265"/>
      <c r="T983" s="530">
        <f>+'NI-San'!S983+'NI-Ter'!S983+'NI-Soc'!P983+'NI-Ric'!S983+'NI-118'!S983</f>
        <v>0</v>
      </c>
      <c r="U983" s="530">
        <f>+'NI-San'!T983+'NI-Ter'!T983+'NI-Soc'!Q983+'NI-Ric'!T983+'NI-118'!T983</f>
        <v>0</v>
      </c>
      <c r="V983" s="464"/>
      <c r="W983" s="530">
        <f>+'NI-San'!V983+'NI-Ter'!V983+'NI-Soc'!S983+'NI-Ric'!V983+'NI-118'!V983</f>
        <v>0</v>
      </c>
      <c r="X983" s="530">
        <f>+'NI-San'!W983+'NI-Ter'!W983+'NI-Soc'!T983+'NI-Ric'!W983+'NI-118'!W983</f>
        <v>0</v>
      </c>
      <c r="Y983" s="291"/>
      <c r="Z983" s="675"/>
    </row>
    <row r="984" spans="2:26" ht="38.25">
      <c r="B984" s="127" t="s">
        <v>2151</v>
      </c>
      <c r="C984" s="127" t="s">
        <v>3949</v>
      </c>
      <c r="D984" s="127"/>
      <c r="E984" s="127"/>
      <c r="F984" s="127"/>
      <c r="G984" s="127"/>
      <c r="H984" s="127"/>
      <c r="I984" s="127"/>
      <c r="J984" s="127"/>
      <c r="K984" s="23" t="s">
        <v>2152</v>
      </c>
      <c r="L984" s="125" t="s">
        <v>3218</v>
      </c>
      <c r="M984" s="530">
        <f>+'NI-San'!M984+'NI-Ter'!M984+'NI-Soc'!M984+'NI-Ric'!M984+'NI-118'!M984</f>
        <v>0</v>
      </c>
      <c r="N984" s="530">
        <f>+'NI-San'!N984+'NI-Ter'!N984+'NI-Soc'!N984+'NI-Ric'!N984+'NI-118'!N984</f>
        <v>0</v>
      </c>
      <c r="O984" s="126">
        <f t="shared" si="38"/>
        <v>0</v>
      </c>
      <c r="Q984" s="530">
        <f>+'NI-San'!Q984+'NI-Ter'!Q984+'NI-Soc'!Q984+'NI-Ric'!Q984+'NI-118'!Q984</f>
        <v>0</v>
      </c>
      <c r="R984" s="517"/>
      <c r="S984" s="265"/>
      <c r="T984" s="530">
        <f>+'NI-San'!S984+'NI-Ter'!S984+'NI-Soc'!P984+'NI-Ric'!S984+'NI-118'!S984</f>
        <v>0</v>
      </c>
      <c r="U984" s="530">
        <f>+'NI-San'!T984+'NI-Ter'!T984+'NI-Soc'!Q984+'NI-Ric'!T984+'NI-118'!T984</f>
        <v>0</v>
      </c>
      <c r="V984" s="464"/>
      <c r="W984" s="530">
        <f>+'NI-San'!V984+'NI-Ter'!V984+'NI-Soc'!S984+'NI-Ric'!V984+'NI-118'!V984</f>
        <v>0</v>
      </c>
      <c r="X984" s="530">
        <f>+'NI-San'!W984+'NI-Ter'!W984+'NI-Soc'!T984+'NI-Ric'!W984+'NI-118'!W984</f>
        <v>0</v>
      </c>
      <c r="Y984" s="291"/>
      <c r="Z984" s="675"/>
    </row>
    <row r="985" spans="2:26" ht="25.5">
      <c r="B985" s="127" t="s">
        <v>2153</v>
      </c>
      <c r="C985" s="127" t="s">
        <v>3950</v>
      </c>
      <c r="D985" s="127"/>
      <c r="E985" s="127"/>
      <c r="F985" s="127"/>
      <c r="G985" s="127"/>
      <c r="H985" s="127"/>
      <c r="I985" s="127"/>
      <c r="J985" s="127"/>
      <c r="K985" s="23" t="s">
        <v>2154</v>
      </c>
      <c r="L985" s="125" t="s">
        <v>3218</v>
      </c>
      <c r="M985" s="530">
        <f>+'NI-San'!M985+'NI-Ter'!M985+'NI-Soc'!M985+'NI-Ric'!M985+'NI-118'!M985</f>
        <v>2</v>
      </c>
      <c r="N985" s="530">
        <f>+'NI-San'!N985+'NI-Ter'!N985+'NI-Soc'!N985+'NI-Ric'!N985+'NI-118'!N985</f>
        <v>2</v>
      </c>
      <c r="O985" s="126">
        <f t="shared" si="38"/>
        <v>0</v>
      </c>
      <c r="Q985" s="530">
        <f>+'NI-San'!Q985+'NI-Ter'!Q985+'NI-Soc'!Q985+'NI-Ric'!Q985+'NI-118'!Q985</f>
        <v>0</v>
      </c>
      <c r="R985" s="517"/>
      <c r="S985" s="265"/>
      <c r="T985" s="530">
        <f>+'NI-San'!S985+'NI-Ter'!S985+'NI-Soc'!P985+'NI-Ric'!S985+'NI-118'!S985</f>
        <v>0</v>
      </c>
      <c r="U985" s="530">
        <f>+'NI-San'!T985+'NI-Ter'!T985+'NI-Soc'!Q985+'NI-Ric'!T985+'NI-118'!T985</f>
        <v>0</v>
      </c>
      <c r="V985" s="464"/>
      <c r="W985" s="530">
        <f>+'NI-San'!V985+'NI-Ter'!V985+'NI-Soc'!S985+'NI-Ric'!V985+'NI-118'!V985</f>
        <v>0</v>
      </c>
      <c r="X985" s="530">
        <f>+'NI-San'!W985+'NI-Ter'!W985+'NI-Soc'!T985+'NI-Ric'!W985+'NI-118'!W985</f>
        <v>0</v>
      </c>
      <c r="Y985" s="291"/>
      <c r="Z985" s="675"/>
    </row>
    <row r="986" spans="2:26" ht="25.5">
      <c r="B986" s="127" t="s">
        <v>2155</v>
      </c>
      <c r="C986" s="127" t="s">
        <v>3951</v>
      </c>
      <c r="D986" s="127"/>
      <c r="E986" s="127"/>
      <c r="F986" s="127"/>
      <c r="G986" s="127"/>
      <c r="H986" s="127"/>
      <c r="I986" s="127"/>
      <c r="J986" s="127"/>
      <c r="K986" s="23" t="s">
        <v>3952</v>
      </c>
      <c r="L986" s="125" t="s">
        <v>3218</v>
      </c>
      <c r="M986" s="530">
        <f>+'NI-San'!M986+'NI-Ter'!M986+'NI-Soc'!M986+'NI-Ric'!M986+'NI-118'!M986</f>
        <v>4</v>
      </c>
      <c r="N986" s="530">
        <f>+'NI-San'!N986+'NI-Ter'!N986+'NI-Soc'!N986+'NI-Ric'!N986+'NI-118'!N986</f>
        <v>3</v>
      </c>
      <c r="O986" s="126">
        <f t="shared" si="38"/>
        <v>-1</v>
      </c>
      <c r="Q986" s="530">
        <f>+'NI-San'!Q986+'NI-Ter'!Q986+'NI-Soc'!Q986+'NI-Ric'!Q986+'NI-118'!Q986</f>
        <v>0</v>
      </c>
      <c r="R986" s="517"/>
      <c r="S986" s="265"/>
      <c r="T986" s="530">
        <f>+'NI-San'!S986+'NI-Ter'!S986+'NI-Soc'!P986+'NI-Ric'!S986+'NI-118'!S986</f>
        <v>0</v>
      </c>
      <c r="U986" s="530">
        <f>+'NI-San'!T986+'NI-Ter'!T986+'NI-Soc'!Q986+'NI-Ric'!T986+'NI-118'!T986</f>
        <v>0</v>
      </c>
      <c r="V986" s="464"/>
      <c r="W986" s="530">
        <f>+'NI-San'!V986+'NI-Ter'!V986+'NI-Soc'!S986+'NI-Ric'!V986+'NI-118'!V986</f>
        <v>0</v>
      </c>
      <c r="X986" s="530">
        <f>+'NI-San'!W986+'NI-Ter'!W986+'NI-Soc'!T986+'NI-Ric'!W986+'NI-118'!W986</f>
        <v>0</v>
      </c>
      <c r="Y986" s="291"/>
      <c r="Z986" s="675"/>
    </row>
    <row r="987" spans="2:26" ht="25.5">
      <c r="B987" s="127" t="s">
        <v>2157</v>
      </c>
      <c r="C987" s="127" t="s">
        <v>3953</v>
      </c>
      <c r="D987" s="127"/>
      <c r="E987" s="127"/>
      <c r="F987" s="127"/>
      <c r="G987" s="127"/>
      <c r="H987" s="127"/>
      <c r="I987" s="127"/>
      <c r="J987" s="127"/>
      <c r="K987" s="23" t="s">
        <v>2158</v>
      </c>
      <c r="L987" s="125" t="s">
        <v>3218</v>
      </c>
      <c r="M987" s="530">
        <f>+'NI-San'!M987+'NI-Ter'!M987+'NI-Soc'!M987+'NI-Ric'!M987+'NI-118'!M987</f>
        <v>0</v>
      </c>
      <c r="N987" s="530">
        <f>+'NI-San'!N987+'NI-Ter'!N987+'NI-Soc'!N987+'NI-Ric'!N987+'NI-118'!N987</f>
        <v>0</v>
      </c>
      <c r="O987" s="126">
        <f t="shared" si="38"/>
        <v>0</v>
      </c>
      <c r="Q987" s="530">
        <f>+'NI-San'!Q987+'NI-Ter'!Q987+'NI-Soc'!Q987+'NI-Ric'!Q987+'NI-118'!Q987</f>
        <v>0</v>
      </c>
      <c r="R987" s="517"/>
      <c r="S987" s="265"/>
      <c r="T987" s="530">
        <f>+'NI-San'!S987+'NI-Ter'!S987+'NI-Soc'!P987+'NI-Ric'!S987+'NI-118'!S987</f>
        <v>0</v>
      </c>
      <c r="U987" s="530">
        <f>+'NI-San'!T987+'NI-Ter'!T987+'NI-Soc'!Q987+'NI-Ric'!T987+'NI-118'!T987</f>
        <v>0</v>
      </c>
      <c r="V987" s="464"/>
      <c r="W987" s="530">
        <f>+'NI-San'!V987+'NI-Ter'!V987+'NI-Soc'!S987+'NI-Ric'!V987+'NI-118'!V987</f>
        <v>0</v>
      </c>
      <c r="X987" s="530">
        <f>+'NI-San'!W987+'NI-Ter'!W987+'NI-Soc'!T987+'NI-Ric'!W987+'NI-118'!W987</f>
        <v>0</v>
      </c>
      <c r="Y987" s="291"/>
      <c r="Z987" s="675"/>
    </row>
    <row r="988" spans="2:26" ht="25.5">
      <c r="B988" s="127" t="s">
        <v>2159</v>
      </c>
      <c r="C988" s="127" t="s">
        <v>3954</v>
      </c>
      <c r="D988" s="127"/>
      <c r="E988" s="127"/>
      <c r="F988" s="127"/>
      <c r="G988" s="127"/>
      <c r="H988" s="127"/>
      <c r="I988" s="127"/>
      <c r="J988" s="127"/>
      <c r="K988" s="23" t="s">
        <v>2160</v>
      </c>
      <c r="L988" s="125" t="s">
        <v>3218</v>
      </c>
      <c r="M988" s="530">
        <f>+'NI-San'!M988+'NI-Ter'!M988+'NI-Soc'!M988+'NI-Ric'!M988+'NI-118'!M988</f>
        <v>54</v>
      </c>
      <c r="N988" s="530">
        <f>+'NI-San'!N988+'NI-Ter'!N988+'NI-Soc'!N988+'NI-Ric'!N988+'NI-118'!N988</f>
        <v>50</v>
      </c>
      <c r="O988" s="126">
        <f t="shared" si="38"/>
        <v>-4</v>
      </c>
      <c r="Q988" s="530">
        <f>+'NI-San'!Q988+'NI-Ter'!Q988+'NI-Soc'!Q988+'NI-Ric'!Q988+'NI-118'!Q988</f>
        <v>0</v>
      </c>
      <c r="R988" s="517"/>
      <c r="S988" s="265"/>
      <c r="T988" s="530">
        <f>+'NI-San'!S988+'NI-Ter'!S988+'NI-Soc'!P988+'NI-Ric'!S988+'NI-118'!S988</f>
        <v>0</v>
      </c>
      <c r="U988" s="530">
        <f>+'NI-San'!T988+'NI-Ter'!T988+'NI-Soc'!Q988+'NI-Ric'!T988+'NI-118'!T988</f>
        <v>0</v>
      </c>
      <c r="V988" s="464"/>
      <c r="W988" s="530">
        <f>+'NI-San'!V988+'NI-Ter'!V988+'NI-Soc'!S988+'NI-Ric'!V988+'NI-118'!V988</f>
        <v>0</v>
      </c>
      <c r="X988" s="530">
        <f>+'NI-San'!W988+'NI-Ter'!W988+'NI-Soc'!T988+'NI-Ric'!W988+'NI-118'!W988</f>
        <v>0</v>
      </c>
      <c r="Y988" s="291"/>
      <c r="Z988" s="675"/>
    </row>
    <row r="989" spans="2:26" ht="25.5">
      <c r="B989" s="127" t="s">
        <v>2161</v>
      </c>
      <c r="C989" s="127" t="s">
        <v>3955</v>
      </c>
      <c r="D989" s="127"/>
      <c r="E989" s="127"/>
      <c r="F989" s="127"/>
      <c r="G989" s="127"/>
      <c r="H989" s="127"/>
      <c r="I989" s="127"/>
      <c r="J989" s="127"/>
      <c r="K989" s="23" t="s">
        <v>2162</v>
      </c>
      <c r="L989" s="125" t="s">
        <v>3218</v>
      </c>
      <c r="M989" s="530">
        <f>+'NI-San'!M989+'NI-Ter'!M989+'NI-Soc'!M989+'NI-Ric'!M989+'NI-118'!M989</f>
        <v>0</v>
      </c>
      <c r="N989" s="530">
        <f>+'NI-San'!N989+'NI-Ter'!N989+'NI-Soc'!N989+'NI-Ric'!N989+'NI-118'!N989</f>
        <v>0</v>
      </c>
      <c r="O989" s="126">
        <f t="shared" si="38"/>
        <v>0</v>
      </c>
      <c r="Q989" s="530">
        <f>+'NI-San'!Q989+'NI-Ter'!Q989+'NI-Soc'!Q989+'NI-Ric'!Q989+'NI-118'!Q989</f>
        <v>0</v>
      </c>
      <c r="R989" s="517"/>
      <c r="S989" s="265"/>
      <c r="T989" s="530">
        <f>+'NI-San'!S989+'NI-Ter'!S989+'NI-Soc'!P989+'NI-Ric'!S989+'NI-118'!S989</f>
        <v>0</v>
      </c>
      <c r="U989" s="530">
        <f>+'NI-San'!T989+'NI-Ter'!T989+'NI-Soc'!Q989+'NI-Ric'!T989+'NI-118'!T989</f>
        <v>0</v>
      </c>
      <c r="V989" s="464"/>
      <c r="W989" s="530">
        <f>+'NI-San'!V989+'NI-Ter'!V989+'NI-Soc'!S989+'NI-Ric'!V989+'NI-118'!V989</f>
        <v>0</v>
      </c>
      <c r="X989" s="530">
        <f>+'NI-San'!W989+'NI-Ter'!W989+'NI-Soc'!T989+'NI-Ric'!W989+'NI-118'!W989</f>
        <v>0</v>
      </c>
      <c r="Y989" s="291"/>
      <c r="Z989" s="675"/>
    </row>
    <row r="990" spans="2:26" ht="25.5">
      <c r="B990" s="127" t="s">
        <v>2163</v>
      </c>
      <c r="C990" s="127" t="s">
        <v>3956</v>
      </c>
      <c r="D990" s="127"/>
      <c r="E990" s="127"/>
      <c r="F990" s="127"/>
      <c r="G990" s="127"/>
      <c r="H990" s="127"/>
      <c r="I990" s="127"/>
      <c r="J990" s="127"/>
      <c r="K990" s="23" t="s">
        <v>2164</v>
      </c>
      <c r="L990" s="125" t="s">
        <v>3218</v>
      </c>
      <c r="M990" s="530">
        <f>+'NI-San'!M990+'NI-Ter'!M990+'NI-Soc'!M990+'NI-Ric'!M990+'NI-118'!M990</f>
        <v>0</v>
      </c>
      <c r="N990" s="530">
        <f>+'NI-San'!N990+'NI-Ter'!N990+'NI-Soc'!N990+'NI-Ric'!N990+'NI-118'!N990</f>
        <v>0</v>
      </c>
      <c r="O990" s="126">
        <f t="shared" si="38"/>
        <v>0</v>
      </c>
      <c r="Q990" s="530">
        <f>+'NI-San'!Q990+'NI-Ter'!Q990+'NI-Soc'!Q990+'NI-Ric'!Q990+'NI-118'!Q990</f>
        <v>0</v>
      </c>
      <c r="R990" s="517"/>
      <c r="S990" s="265"/>
      <c r="T990" s="530">
        <f>+'NI-San'!S990+'NI-Ter'!S990+'NI-Soc'!P990+'NI-Ric'!S990+'NI-118'!S990</f>
        <v>0</v>
      </c>
      <c r="U990" s="530">
        <f>+'NI-San'!T990+'NI-Ter'!T990+'NI-Soc'!Q990+'NI-Ric'!T990+'NI-118'!T990</f>
        <v>0</v>
      </c>
      <c r="V990" s="464"/>
      <c r="W990" s="530">
        <f>+'NI-San'!V990+'NI-Ter'!V990+'NI-Soc'!S990+'NI-Ric'!V990+'NI-118'!V990</f>
        <v>0</v>
      </c>
      <c r="X990" s="530">
        <f>+'NI-San'!W990+'NI-Ter'!W990+'NI-Soc'!T990+'NI-Ric'!W990+'NI-118'!W990</f>
        <v>0</v>
      </c>
      <c r="Y990" s="291"/>
      <c r="Z990" s="675"/>
    </row>
    <row r="991" spans="2:26" ht="25.5">
      <c r="B991" s="127" t="s">
        <v>2165</v>
      </c>
      <c r="C991" s="127" t="s">
        <v>3957</v>
      </c>
      <c r="D991" s="127"/>
      <c r="E991" s="127"/>
      <c r="F991" s="127"/>
      <c r="G991" s="127"/>
      <c r="H991" s="127"/>
      <c r="I991" s="127"/>
      <c r="J991" s="127"/>
      <c r="K991" s="23" t="s">
        <v>2166</v>
      </c>
      <c r="L991" s="125" t="s">
        <v>3218</v>
      </c>
      <c r="M991" s="530">
        <f>+'NI-San'!M991+'NI-Ter'!M991+'NI-Soc'!M991+'NI-Ric'!M991+'NI-118'!M991</f>
        <v>1</v>
      </c>
      <c r="N991" s="530">
        <f>+'NI-San'!N991+'NI-Ter'!N991+'NI-Soc'!N991+'NI-Ric'!N991+'NI-118'!N991</f>
        <v>0</v>
      </c>
      <c r="O991" s="126">
        <f t="shared" si="38"/>
        <v>-1</v>
      </c>
      <c r="Q991" s="530">
        <f>+'NI-San'!Q991+'NI-Ter'!Q991+'NI-Soc'!Q991+'NI-Ric'!Q991+'NI-118'!Q991</f>
        <v>0</v>
      </c>
      <c r="R991" s="517"/>
      <c r="S991" s="265"/>
      <c r="T991" s="530">
        <f>+'NI-San'!S991+'NI-Ter'!S991+'NI-Soc'!P991+'NI-Ric'!S991+'NI-118'!S991</f>
        <v>0</v>
      </c>
      <c r="U991" s="530">
        <f>+'NI-San'!T991+'NI-Ter'!T991+'NI-Soc'!Q991+'NI-Ric'!T991+'NI-118'!T991</f>
        <v>0</v>
      </c>
      <c r="V991" s="464"/>
      <c r="W991" s="530">
        <f>+'NI-San'!V991+'NI-Ter'!V991+'NI-Soc'!S991+'NI-Ric'!V991+'NI-118'!V991</f>
        <v>0</v>
      </c>
      <c r="X991" s="530">
        <f>+'NI-San'!W991+'NI-Ter'!W991+'NI-Soc'!T991+'NI-Ric'!W991+'NI-118'!W991</f>
        <v>0</v>
      </c>
      <c r="Y991" s="291"/>
      <c r="Z991" s="675"/>
    </row>
    <row r="992" spans="2:26" ht="25.5">
      <c r="B992" s="127" t="s">
        <v>2167</v>
      </c>
      <c r="C992" s="127" t="str">
        <f t="shared" ref="C992:C1015" si="39">MID(B992,1,1)&amp;MID(B992,3,2)&amp;MID(B992,6,2)&amp;MID(B992,9,2)&amp;MID(B992,12,3)&amp;MID(B992,16,3)&amp;MID(B992,20,2)&amp;MID(B992,23,3)</f>
        <v>420252002201000000</v>
      </c>
      <c r="D992" s="127"/>
      <c r="E992" s="127"/>
      <c r="F992" s="127"/>
      <c r="G992" s="127"/>
      <c r="H992" s="127"/>
      <c r="I992" s="127"/>
      <c r="J992" s="127"/>
      <c r="K992" s="304" t="s">
        <v>2169</v>
      </c>
      <c r="L992" s="125" t="s">
        <v>3218</v>
      </c>
      <c r="M992" s="530">
        <f>+'NI-San'!M992+'NI-Ter'!M992+'NI-Soc'!M992+'NI-Ric'!M992+'NI-118'!M992</f>
        <v>0</v>
      </c>
      <c r="N992" s="530">
        <f>+'NI-San'!N992+'NI-Ter'!N992+'NI-Soc'!N992+'NI-Ric'!N992+'NI-118'!N992</f>
        <v>0</v>
      </c>
      <c r="O992" s="126">
        <f t="shared" si="38"/>
        <v>0</v>
      </c>
      <c r="Q992" s="530">
        <f>+'NI-San'!Q992+'NI-Ter'!Q992+'NI-Soc'!Q992+'NI-Ric'!Q992+'NI-118'!Q992</f>
        <v>0</v>
      </c>
      <c r="R992" s="517"/>
      <c r="S992" s="265"/>
      <c r="T992" s="530">
        <f>+'NI-San'!S992+'NI-Ter'!S992+'NI-Soc'!P992+'NI-Ric'!S992+'NI-118'!S992</f>
        <v>0</v>
      </c>
      <c r="U992" s="530">
        <f>+'NI-San'!T992+'NI-Ter'!T992+'NI-Soc'!Q992+'NI-Ric'!T992+'NI-118'!T992</f>
        <v>0</v>
      </c>
      <c r="V992" s="464"/>
      <c r="W992" s="530">
        <f>+'NI-San'!V992+'NI-Ter'!V992+'NI-Soc'!S992+'NI-Ric'!V992+'NI-118'!V992</f>
        <v>0</v>
      </c>
      <c r="X992" s="530">
        <f>+'NI-San'!W992+'NI-Ter'!W992+'NI-Soc'!T992+'NI-Ric'!W992+'NI-118'!W992</f>
        <v>0</v>
      </c>
      <c r="Y992" s="291"/>
      <c r="Z992" s="675"/>
    </row>
    <row r="993" spans="2:26">
      <c r="B993" s="127" t="s">
        <v>2170</v>
      </c>
      <c r="C993" s="127" t="str">
        <f t="shared" si="39"/>
        <v>420252002202000000</v>
      </c>
      <c r="D993" s="127"/>
      <c r="E993" s="127"/>
      <c r="F993" s="127"/>
      <c r="G993" s="127"/>
      <c r="H993" s="127"/>
      <c r="I993" s="127"/>
      <c r="J993" s="127"/>
      <c r="K993" s="304" t="s">
        <v>2171</v>
      </c>
      <c r="L993" s="125" t="s">
        <v>3218</v>
      </c>
      <c r="M993" s="530">
        <f>+'NI-San'!M993+'NI-Ter'!M993+'NI-Soc'!M993+'NI-Ric'!M993+'NI-118'!M993</f>
        <v>0</v>
      </c>
      <c r="N993" s="530">
        <f>+'NI-San'!N993+'NI-Ter'!N993+'NI-Soc'!N993+'NI-Ric'!N993+'NI-118'!N993</f>
        <v>0</v>
      </c>
      <c r="O993" s="126">
        <f t="shared" si="38"/>
        <v>0</v>
      </c>
      <c r="Q993" s="530">
        <f>+'NI-San'!Q993+'NI-Ter'!Q993+'NI-Soc'!Q993+'NI-Ric'!Q993+'NI-118'!Q993</f>
        <v>0</v>
      </c>
      <c r="R993" s="517"/>
      <c r="S993" s="265"/>
      <c r="T993" s="530">
        <f>+'NI-San'!S993+'NI-Ter'!S993+'NI-Soc'!P993+'NI-Ric'!S993+'NI-118'!S993</f>
        <v>0</v>
      </c>
      <c r="U993" s="530">
        <f>+'NI-San'!T993+'NI-Ter'!T993+'NI-Soc'!Q993+'NI-Ric'!T993+'NI-118'!T993</f>
        <v>0</v>
      </c>
      <c r="V993" s="464"/>
      <c r="W993" s="530">
        <f>+'NI-San'!V993+'NI-Ter'!V993+'NI-Soc'!S993+'NI-Ric'!V993+'NI-118'!V993</f>
        <v>0</v>
      </c>
      <c r="X993" s="530">
        <f>+'NI-San'!W993+'NI-Ter'!W993+'NI-Soc'!T993+'NI-Ric'!W993+'NI-118'!W993</f>
        <v>0</v>
      </c>
      <c r="Y993" s="291"/>
      <c r="Z993" s="675"/>
    </row>
    <row r="994" spans="2:26" ht="25.5">
      <c r="B994" s="363" t="s">
        <v>2172</v>
      </c>
      <c r="C994" s="365" t="s">
        <v>3958</v>
      </c>
      <c r="D994" s="365"/>
      <c r="E994" s="365"/>
      <c r="F994" s="365"/>
      <c r="G994" s="365"/>
      <c r="H994" s="365"/>
      <c r="I994" s="365"/>
      <c r="J994" s="365"/>
      <c r="K994" s="368" t="s">
        <v>2173</v>
      </c>
      <c r="L994" s="367" t="s">
        <v>3218</v>
      </c>
      <c r="M994" s="530">
        <f>+'NI-San'!M994+'NI-Ter'!M994+'NI-Soc'!M994+'NI-Ric'!M994+'NI-118'!M994</f>
        <v>0</v>
      </c>
      <c r="N994" s="530">
        <f>+'NI-San'!N994+'NI-Ter'!N994+'NI-Soc'!N994+'NI-Ric'!N994+'NI-118'!N994</f>
        <v>0</v>
      </c>
      <c r="O994" s="126">
        <f t="shared" si="38"/>
        <v>0</v>
      </c>
      <c r="Q994" s="530">
        <f>+'NI-San'!Q994+'NI-Ter'!Q994+'NI-Soc'!Q994+'NI-Ric'!Q994+'NI-118'!Q994</f>
        <v>0</v>
      </c>
      <c r="R994" s="517"/>
      <c r="S994" s="265"/>
      <c r="T994" s="530">
        <f>+'NI-San'!S994+'NI-Ter'!S994+'NI-Soc'!P994+'NI-Ric'!S994+'NI-118'!S994</f>
        <v>0</v>
      </c>
      <c r="U994" s="530">
        <f>+'NI-San'!T994+'NI-Ter'!T994+'NI-Soc'!Q994+'NI-Ric'!T994+'NI-118'!T994</f>
        <v>0</v>
      </c>
      <c r="V994" s="464"/>
      <c r="W994" s="530">
        <f>+'NI-San'!V994+'NI-Ter'!V994+'NI-Soc'!S994+'NI-Ric'!V994+'NI-118'!V994</f>
        <v>0</v>
      </c>
      <c r="X994" s="530">
        <f>+'NI-San'!W994+'NI-Ter'!W994+'NI-Soc'!T994+'NI-Ric'!W994+'NI-118'!W994</f>
        <v>0</v>
      </c>
      <c r="Y994" s="291"/>
      <c r="Z994" s="675"/>
    </row>
    <row r="995" spans="2:26" ht="25.5">
      <c r="B995" s="127" t="s">
        <v>2174</v>
      </c>
      <c r="C995" s="127" t="str">
        <f t="shared" si="39"/>
        <v>420252002203000000</v>
      </c>
      <c r="D995" s="127"/>
      <c r="E995" s="127"/>
      <c r="F995" s="127"/>
      <c r="G995" s="127"/>
      <c r="H995" s="127"/>
      <c r="I995" s="127"/>
      <c r="J995" s="127"/>
      <c r="K995" s="304" t="s">
        <v>2175</v>
      </c>
      <c r="L995" s="125" t="s">
        <v>3218</v>
      </c>
      <c r="M995" s="530">
        <f>+'NI-San'!M995+'NI-Ter'!M995+'NI-Soc'!M995+'NI-Ric'!M995+'NI-118'!M995</f>
        <v>0</v>
      </c>
      <c r="N995" s="530">
        <f>+'NI-San'!N995+'NI-Ter'!N995+'NI-Soc'!N995+'NI-Ric'!N995+'NI-118'!N995</f>
        <v>0</v>
      </c>
      <c r="O995" s="126">
        <f t="shared" si="38"/>
        <v>0</v>
      </c>
      <c r="Q995" s="530">
        <f>+'NI-San'!Q995+'NI-Ter'!Q995+'NI-Soc'!Q995+'NI-Ric'!Q995+'NI-118'!Q995</f>
        <v>0</v>
      </c>
      <c r="R995" s="517"/>
      <c r="S995" s="265"/>
      <c r="T995" s="530">
        <f>+'NI-San'!S995+'NI-Ter'!S995+'NI-Soc'!P995+'NI-Ric'!S995+'NI-118'!S995</f>
        <v>0</v>
      </c>
      <c r="U995" s="530">
        <f>+'NI-San'!T995+'NI-Ter'!T995+'NI-Soc'!Q995+'NI-Ric'!T995+'NI-118'!T995</f>
        <v>0</v>
      </c>
      <c r="V995" s="464"/>
      <c r="W995" s="530">
        <f>+'NI-San'!V995+'NI-Ter'!V995+'NI-Soc'!S995+'NI-Ric'!V995+'NI-118'!V995</f>
        <v>0</v>
      </c>
      <c r="X995" s="530">
        <f>+'NI-San'!W995+'NI-Ter'!W995+'NI-Soc'!T995+'NI-Ric'!W995+'NI-118'!W995</f>
        <v>0</v>
      </c>
      <c r="Y995" s="291"/>
      <c r="Z995" s="675"/>
    </row>
    <row r="996" spans="2:26" ht="25.5" customHeight="1">
      <c r="B996" s="127" t="s">
        <v>2176</v>
      </c>
      <c r="C996" s="127" t="str">
        <f t="shared" si="39"/>
        <v>420252002204000000</v>
      </c>
      <c r="D996" s="127"/>
      <c r="E996" s="127"/>
      <c r="F996" s="127"/>
      <c r="G996" s="127"/>
      <c r="H996" s="127"/>
      <c r="I996" s="127"/>
      <c r="J996" s="127"/>
      <c r="K996" s="304" t="s">
        <v>2177</v>
      </c>
      <c r="L996" s="125" t="s">
        <v>3218</v>
      </c>
      <c r="M996" s="530">
        <f>+'NI-San'!M996+'NI-Ter'!M996+'NI-Soc'!M996+'NI-Ric'!M996+'NI-118'!M996</f>
        <v>0</v>
      </c>
      <c r="N996" s="530">
        <f>+'NI-San'!N996+'NI-Ter'!N996+'NI-Soc'!N996+'NI-Ric'!N996+'NI-118'!N996</f>
        <v>0</v>
      </c>
      <c r="O996" s="126">
        <f t="shared" si="38"/>
        <v>0</v>
      </c>
      <c r="Q996" s="530">
        <f>+'NI-San'!Q996+'NI-Ter'!Q996+'NI-Soc'!Q996+'NI-Ric'!Q996+'NI-118'!Q996</f>
        <v>0</v>
      </c>
      <c r="R996" s="517"/>
      <c r="S996" s="265"/>
      <c r="T996" s="530">
        <f>+'NI-San'!S996+'NI-Ter'!S996+'NI-Soc'!P996+'NI-Ric'!S996+'NI-118'!S996</f>
        <v>0</v>
      </c>
      <c r="U996" s="530">
        <f>+'NI-San'!T996+'NI-Ter'!T996+'NI-Soc'!Q996+'NI-Ric'!T996+'NI-118'!T996</f>
        <v>0</v>
      </c>
      <c r="V996" s="464"/>
      <c r="W996" s="530">
        <f>+'NI-San'!V996+'NI-Ter'!V996+'NI-Soc'!S996+'NI-Ric'!V996+'NI-118'!V996</f>
        <v>0</v>
      </c>
      <c r="X996" s="530">
        <f>+'NI-San'!W996+'NI-Ter'!W996+'NI-Soc'!T996+'NI-Ric'!W996+'NI-118'!W996</f>
        <v>0</v>
      </c>
      <c r="Y996" s="291"/>
      <c r="Z996" s="675"/>
    </row>
    <row r="997" spans="2:26" ht="25.5">
      <c r="B997" s="127" t="s">
        <v>2178</v>
      </c>
      <c r="C997" s="127" t="str">
        <f t="shared" si="39"/>
        <v>420252002205000000</v>
      </c>
      <c r="D997" s="127"/>
      <c r="E997" s="127"/>
      <c r="F997" s="127"/>
      <c r="G997" s="127"/>
      <c r="H997" s="127"/>
      <c r="I997" s="127"/>
      <c r="J997" s="127"/>
      <c r="K997" s="304" t="s">
        <v>2179</v>
      </c>
      <c r="L997" s="125" t="s">
        <v>3218</v>
      </c>
      <c r="M997" s="530">
        <f>+'NI-San'!M997+'NI-Ter'!M997+'NI-Soc'!M997+'NI-Ric'!M997+'NI-118'!M997</f>
        <v>0</v>
      </c>
      <c r="N997" s="530">
        <f>+'NI-San'!N997+'NI-Ter'!N997+'NI-Soc'!N997+'NI-Ric'!N997+'NI-118'!N997</f>
        <v>0</v>
      </c>
      <c r="O997" s="126">
        <f t="shared" si="38"/>
        <v>0</v>
      </c>
      <c r="Q997" s="530">
        <f>+'NI-San'!Q997+'NI-Ter'!Q997+'NI-Soc'!Q997+'NI-Ric'!Q997+'NI-118'!Q997</f>
        <v>0</v>
      </c>
      <c r="R997" s="517"/>
      <c r="S997" s="265"/>
      <c r="T997" s="530">
        <f>+'NI-San'!S997+'NI-Ter'!S997+'NI-Soc'!P997+'NI-Ric'!S997+'NI-118'!S997</f>
        <v>0</v>
      </c>
      <c r="U997" s="530">
        <f>+'NI-San'!T997+'NI-Ter'!T997+'NI-Soc'!Q997+'NI-Ric'!T997+'NI-118'!T997</f>
        <v>0</v>
      </c>
      <c r="V997" s="464"/>
      <c r="W997" s="530">
        <f>+'NI-San'!V997+'NI-Ter'!V997+'NI-Soc'!S997+'NI-Ric'!V997+'NI-118'!V997</f>
        <v>0</v>
      </c>
      <c r="X997" s="530">
        <f>+'NI-San'!W997+'NI-Ter'!W997+'NI-Soc'!T997+'NI-Ric'!W997+'NI-118'!W997</f>
        <v>0</v>
      </c>
      <c r="Y997" s="291"/>
      <c r="Z997" s="675"/>
    </row>
    <row r="998" spans="2:26" ht="25.5">
      <c r="B998" s="127" t="s">
        <v>2180</v>
      </c>
      <c r="C998" s="127" t="str">
        <f t="shared" si="39"/>
        <v>420252002206000000</v>
      </c>
      <c r="D998" s="127"/>
      <c r="E998" s="127"/>
      <c r="F998" s="127"/>
      <c r="G998" s="127"/>
      <c r="H998" s="127"/>
      <c r="I998" s="127"/>
      <c r="J998" s="127"/>
      <c r="K998" s="304" t="s">
        <v>3959</v>
      </c>
      <c r="L998" s="125" t="s">
        <v>3218</v>
      </c>
      <c r="M998" s="530">
        <f>+'NI-San'!M998+'NI-Ter'!M998+'NI-Soc'!M998+'NI-Ric'!M998+'NI-118'!M998</f>
        <v>0</v>
      </c>
      <c r="N998" s="530">
        <f>+'NI-San'!N998+'NI-Ter'!N998+'NI-Soc'!N998+'NI-Ric'!N998+'NI-118'!N998</f>
        <v>0</v>
      </c>
      <c r="O998" s="126">
        <f t="shared" si="38"/>
        <v>0</v>
      </c>
      <c r="Q998" s="530">
        <f>+'NI-San'!Q998+'NI-Ter'!Q998+'NI-Soc'!Q998+'NI-Ric'!Q998+'NI-118'!Q998</f>
        <v>0</v>
      </c>
      <c r="R998" s="517"/>
      <c r="S998" s="265"/>
      <c r="T998" s="530">
        <f>+'NI-San'!S998+'NI-Ter'!S998+'NI-Soc'!P998+'NI-Ric'!S998+'NI-118'!S998</f>
        <v>0</v>
      </c>
      <c r="U998" s="530">
        <f>+'NI-San'!T998+'NI-Ter'!T998+'NI-Soc'!Q998+'NI-Ric'!T998+'NI-118'!T998</f>
        <v>0</v>
      </c>
      <c r="V998" s="464"/>
      <c r="W998" s="530">
        <f>+'NI-San'!V998+'NI-Ter'!V998+'NI-Soc'!S998+'NI-Ric'!V998+'NI-118'!V998</f>
        <v>0</v>
      </c>
      <c r="X998" s="530">
        <f>+'NI-San'!W998+'NI-Ter'!W998+'NI-Soc'!T998+'NI-Ric'!W998+'NI-118'!W998</f>
        <v>0</v>
      </c>
      <c r="Y998" s="291"/>
      <c r="Z998" s="675"/>
    </row>
    <row r="999" spans="2:26" ht="25.5">
      <c r="B999" s="127" t="s">
        <v>2182</v>
      </c>
      <c r="C999" s="127" t="str">
        <f t="shared" si="39"/>
        <v>420252002207000000</v>
      </c>
      <c r="D999" s="127"/>
      <c r="E999" s="127"/>
      <c r="F999" s="127"/>
      <c r="G999" s="127"/>
      <c r="H999" s="127"/>
      <c r="I999" s="127"/>
      <c r="J999" s="127"/>
      <c r="K999" s="304" t="s">
        <v>2183</v>
      </c>
      <c r="L999" s="125" t="s">
        <v>3218</v>
      </c>
      <c r="M999" s="530">
        <f>+'NI-San'!M999+'NI-Ter'!M999+'NI-Soc'!M999+'NI-Ric'!M999+'NI-118'!M999</f>
        <v>0</v>
      </c>
      <c r="N999" s="530">
        <f>+'NI-San'!N999+'NI-Ter'!N999+'NI-Soc'!N999+'NI-Ric'!N999+'NI-118'!N999</f>
        <v>0</v>
      </c>
      <c r="O999" s="126">
        <f t="shared" si="38"/>
        <v>0</v>
      </c>
      <c r="Q999" s="530">
        <f>+'NI-San'!Q999+'NI-Ter'!Q999+'NI-Soc'!Q999+'NI-Ric'!Q999+'NI-118'!Q999</f>
        <v>0</v>
      </c>
      <c r="R999" s="517"/>
      <c r="S999" s="265"/>
      <c r="T999" s="530">
        <f>+'NI-San'!S999+'NI-Ter'!S999+'NI-Soc'!P999+'NI-Ric'!S999+'NI-118'!S999</f>
        <v>0</v>
      </c>
      <c r="U999" s="530">
        <f>+'NI-San'!T999+'NI-Ter'!T999+'NI-Soc'!Q999+'NI-Ric'!T999+'NI-118'!T999</f>
        <v>0</v>
      </c>
      <c r="V999" s="464"/>
      <c r="W999" s="530">
        <f>+'NI-San'!V999+'NI-Ter'!V999+'NI-Soc'!S999+'NI-Ric'!V999+'NI-118'!V999</f>
        <v>0</v>
      </c>
      <c r="X999" s="530">
        <f>+'NI-San'!W999+'NI-Ter'!W999+'NI-Soc'!T999+'NI-Ric'!W999+'NI-118'!W999</f>
        <v>0</v>
      </c>
      <c r="Y999" s="291"/>
      <c r="Z999" s="675"/>
    </row>
    <row r="1000" spans="2:26" ht="25.5">
      <c r="B1000" s="127" t="s">
        <v>2184</v>
      </c>
      <c r="C1000" s="127" t="str">
        <f t="shared" si="39"/>
        <v>420252002211000000</v>
      </c>
      <c r="D1000" s="127"/>
      <c r="E1000" s="127"/>
      <c r="F1000" s="127"/>
      <c r="G1000" s="127"/>
      <c r="H1000" s="127"/>
      <c r="I1000" s="127"/>
      <c r="J1000" s="127"/>
      <c r="K1000" s="304" t="s">
        <v>2185</v>
      </c>
      <c r="L1000" s="125" t="s">
        <v>3218</v>
      </c>
      <c r="M1000" s="530">
        <f>+'NI-San'!M1000+'NI-Ter'!M1000+'NI-Soc'!M1000+'NI-Ric'!M1000+'NI-118'!M1000</f>
        <v>0</v>
      </c>
      <c r="N1000" s="530">
        <f>+'NI-San'!N1000+'NI-Ter'!N1000+'NI-Soc'!N1000+'NI-Ric'!N1000+'NI-118'!N1000</f>
        <v>0</v>
      </c>
      <c r="O1000" s="126">
        <f t="shared" si="38"/>
        <v>0</v>
      </c>
      <c r="Q1000" s="530">
        <f>+'NI-San'!Q1000+'NI-Ter'!Q1000+'NI-Soc'!Q1000+'NI-Ric'!Q1000+'NI-118'!Q1000</f>
        <v>0</v>
      </c>
      <c r="R1000" s="517"/>
      <c r="S1000" s="265"/>
      <c r="T1000" s="530">
        <f>+'NI-San'!S1000+'NI-Ter'!S1000+'NI-Soc'!P1000+'NI-Ric'!S1000+'NI-118'!S1000</f>
        <v>0</v>
      </c>
      <c r="U1000" s="530">
        <f>+'NI-San'!T1000+'NI-Ter'!T1000+'NI-Soc'!Q1000+'NI-Ric'!T1000+'NI-118'!T1000</f>
        <v>0</v>
      </c>
      <c r="V1000" s="464"/>
      <c r="W1000" s="530">
        <f>+'NI-San'!V1000+'NI-Ter'!V1000+'NI-Soc'!S1000+'NI-Ric'!V1000+'NI-118'!V1000</f>
        <v>0</v>
      </c>
      <c r="X1000" s="530">
        <f>+'NI-San'!W1000+'NI-Ter'!W1000+'NI-Soc'!T1000+'NI-Ric'!W1000+'NI-118'!W1000</f>
        <v>0</v>
      </c>
      <c r="Y1000" s="291"/>
      <c r="Z1000" s="675"/>
    </row>
    <row r="1001" spans="2:26" ht="25.5">
      <c r="B1001" s="127" t="s">
        <v>2186</v>
      </c>
      <c r="C1001" s="127" t="str">
        <f t="shared" si="39"/>
        <v>420252002221000000</v>
      </c>
      <c r="D1001" s="127"/>
      <c r="E1001" s="127"/>
      <c r="F1001" s="127"/>
      <c r="G1001" s="127"/>
      <c r="H1001" s="127"/>
      <c r="I1001" s="127"/>
      <c r="J1001" s="127"/>
      <c r="K1001" s="304" t="s">
        <v>2187</v>
      </c>
      <c r="L1001" s="125" t="s">
        <v>3218</v>
      </c>
      <c r="M1001" s="530">
        <f>+'NI-San'!M1001+'NI-Ter'!M1001+'NI-Soc'!M1001+'NI-Ric'!M1001+'NI-118'!M1001</f>
        <v>0</v>
      </c>
      <c r="N1001" s="530">
        <f>+'NI-San'!N1001+'NI-Ter'!N1001+'NI-Soc'!N1001+'NI-Ric'!N1001+'NI-118'!N1001</f>
        <v>0</v>
      </c>
      <c r="O1001" s="126">
        <f t="shared" si="38"/>
        <v>0</v>
      </c>
      <c r="Q1001" s="530">
        <f>+'NI-San'!Q1001+'NI-Ter'!Q1001+'NI-Soc'!Q1001+'NI-Ric'!Q1001+'NI-118'!Q1001</f>
        <v>0</v>
      </c>
      <c r="R1001" s="517"/>
      <c r="S1001" s="265"/>
      <c r="T1001" s="530">
        <f>+'NI-San'!S1001+'NI-Ter'!S1001+'NI-Soc'!P1001+'NI-Ric'!S1001+'NI-118'!S1001</f>
        <v>0</v>
      </c>
      <c r="U1001" s="530">
        <f>+'NI-San'!T1001+'NI-Ter'!T1001+'NI-Soc'!Q1001+'NI-Ric'!T1001+'NI-118'!T1001</f>
        <v>0</v>
      </c>
      <c r="V1001" s="464"/>
      <c r="W1001" s="530">
        <f>+'NI-San'!V1001+'NI-Ter'!V1001+'NI-Soc'!S1001+'NI-Ric'!V1001+'NI-118'!V1001</f>
        <v>0</v>
      </c>
      <c r="X1001" s="530">
        <f>+'NI-San'!W1001+'NI-Ter'!W1001+'NI-Soc'!T1001+'NI-Ric'!W1001+'NI-118'!W1001</f>
        <v>0</v>
      </c>
      <c r="Y1001" s="291"/>
      <c r="Z1001" s="675"/>
    </row>
    <row r="1002" spans="2:26" ht="25.5">
      <c r="B1002" s="127" t="s">
        <v>2188</v>
      </c>
      <c r="C1002" s="127" t="str">
        <f t="shared" si="39"/>
        <v>420252002222000000</v>
      </c>
      <c r="D1002" s="127"/>
      <c r="E1002" s="127"/>
      <c r="F1002" s="127"/>
      <c r="G1002" s="127"/>
      <c r="H1002" s="127"/>
      <c r="I1002" s="127"/>
      <c r="J1002" s="127"/>
      <c r="K1002" s="304" t="s">
        <v>2189</v>
      </c>
      <c r="L1002" s="125" t="s">
        <v>3218</v>
      </c>
      <c r="M1002" s="530">
        <f>+'NI-San'!M1002+'NI-Ter'!M1002+'NI-Soc'!M1002+'NI-Ric'!M1002+'NI-118'!M1002</f>
        <v>0</v>
      </c>
      <c r="N1002" s="530">
        <f>+'NI-San'!N1002+'NI-Ter'!N1002+'NI-Soc'!N1002+'NI-Ric'!N1002+'NI-118'!N1002</f>
        <v>0</v>
      </c>
      <c r="O1002" s="126">
        <f t="shared" si="38"/>
        <v>0</v>
      </c>
      <c r="Q1002" s="530">
        <f>+'NI-San'!Q1002+'NI-Ter'!Q1002+'NI-Soc'!Q1002+'NI-Ric'!Q1002+'NI-118'!Q1002</f>
        <v>0</v>
      </c>
      <c r="R1002" s="517"/>
      <c r="S1002" s="265"/>
      <c r="T1002" s="530">
        <f>+'NI-San'!S1002+'NI-Ter'!S1002+'NI-Soc'!P1002+'NI-Ric'!S1002+'NI-118'!S1002</f>
        <v>0</v>
      </c>
      <c r="U1002" s="530">
        <f>+'NI-San'!T1002+'NI-Ter'!T1002+'NI-Soc'!Q1002+'NI-Ric'!T1002+'NI-118'!T1002</f>
        <v>0</v>
      </c>
      <c r="V1002" s="464"/>
      <c r="W1002" s="530">
        <f>+'NI-San'!V1002+'NI-Ter'!V1002+'NI-Soc'!S1002+'NI-Ric'!V1002+'NI-118'!V1002</f>
        <v>0</v>
      </c>
      <c r="X1002" s="530">
        <f>+'NI-San'!W1002+'NI-Ter'!W1002+'NI-Soc'!T1002+'NI-Ric'!W1002+'NI-118'!W1002</f>
        <v>0</v>
      </c>
      <c r="Y1002" s="291"/>
      <c r="Z1002" s="675"/>
    </row>
    <row r="1003" spans="2:26" ht="25.5">
      <c r="B1003" s="127" t="s">
        <v>2190</v>
      </c>
      <c r="C1003" s="127" t="str">
        <f t="shared" si="39"/>
        <v>420252002280000000</v>
      </c>
      <c r="D1003" s="127"/>
      <c r="E1003" s="127"/>
      <c r="F1003" s="127"/>
      <c r="G1003" s="127"/>
      <c r="H1003" s="127"/>
      <c r="I1003" s="127"/>
      <c r="J1003" s="127"/>
      <c r="K1003" s="304" t="s">
        <v>2191</v>
      </c>
      <c r="L1003" s="125" t="s">
        <v>3218</v>
      </c>
      <c r="M1003" s="530">
        <f>+'NI-San'!M1003+'NI-Ter'!M1003+'NI-Soc'!M1003+'NI-Ric'!M1003+'NI-118'!M1003</f>
        <v>0</v>
      </c>
      <c r="N1003" s="530">
        <f>+'NI-San'!N1003+'NI-Ter'!N1003+'NI-Soc'!N1003+'NI-Ric'!N1003+'NI-118'!N1003</f>
        <v>0</v>
      </c>
      <c r="O1003" s="126">
        <f t="shared" si="38"/>
        <v>0</v>
      </c>
      <c r="Q1003" s="530">
        <f>+'NI-San'!Q1003+'NI-Ter'!Q1003+'NI-Soc'!Q1003+'NI-Ric'!Q1003+'NI-118'!Q1003</f>
        <v>0</v>
      </c>
      <c r="R1003" s="517"/>
      <c r="S1003" s="265"/>
      <c r="T1003" s="530">
        <f>+'NI-San'!S1003+'NI-Ter'!S1003+'NI-Soc'!P1003+'NI-Ric'!S1003+'NI-118'!S1003</f>
        <v>0</v>
      </c>
      <c r="U1003" s="530">
        <f>+'NI-San'!T1003+'NI-Ter'!T1003+'NI-Soc'!Q1003+'NI-Ric'!T1003+'NI-118'!T1003</f>
        <v>0</v>
      </c>
      <c r="V1003" s="464"/>
      <c r="W1003" s="530">
        <f>+'NI-San'!V1003+'NI-Ter'!V1003+'NI-Soc'!S1003+'NI-Ric'!V1003+'NI-118'!V1003</f>
        <v>0</v>
      </c>
      <c r="X1003" s="530">
        <f>+'NI-San'!W1003+'NI-Ter'!W1003+'NI-Soc'!T1003+'NI-Ric'!W1003+'NI-118'!W1003</f>
        <v>0</v>
      </c>
      <c r="Y1003" s="291"/>
      <c r="Z1003" s="675"/>
    </row>
    <row r="1004" spans="2:26" hidden="1">
      <c r="B1004" s="127" t="s">
        <v>2192</v>
      </c>
      <c r="C1004" s="127" t="str">
        <f t="shared" si="39"/>
        <v>420252002401000000</v>
      </c>
      <c r="D1004" s="127"/>
      <c r="E1004" s="127"/>
      <c r="F1004" s="127"/>
      <c r="G1004" s="127"/>
      <c r="H1004" s="127"/>
      <c r="I1004" s="127"/>
      <c r="J1004" s="127"/>
      <c r="K1004" s="304" t="s">
        <v>2194</v>
      </c>
      <c r="L1004" s="125" t="s">
        <v>3218</v>
      </c>
      <c r="M1004" s="825"/>
      <c r="N1004" s="825"/>
      <c r="O1004" s="827"/>
      <c r="Q1004" s="825"/>
      <c r="R1004" s="517"/>
      <c r="S1004" s="265"/>
      <c r="T1004" s="530">
        <f>+'NI-San'!S1004+'NI-Ter'!S1004+'NI-Soc'!P1004+'NI-Ric'!S1004+'NI-118'!S1004</f>
        <v>0</v>
      </c>
      <c r="U1004" s="530">
        <f>+'NI-San'!T1004+'NI-Ter'!T1004+'NI-Soc'!Q1004+'NI-Ric'!T1004+'NI-118'!T1004</f>
        <v>0</v>
      </c>
      <c r="V1004" s="464"/>
      <c r="W1004" s="530">
        <f>+'NI-San'!V1004+'NI-Ter'!V1004+'NI-Soc'!S1004+'NI-Ric'!V1004+'NI-118'!V1004</f>
        <v>0</v>
      </c>
      <c r="X1004" s="530">
        <f>+'NI-San'!W1004+'NI-Ter'!W1004+'NI-Soc'!T1004+'NI-Ric'!W1004+'NI-118'!W1004</f>
        <v>0</v>
      </c>
      <c r="Y1004" s="291"/>
      <c r="Z1004" s="675"/>
    </row>
    <row r="1005" spans="2:26" hidden="1">
      <c r="B1005" s="127" t="s">
        <v>2195</v>
      </c>
      <c r="C1005" s="127" t="str">
        <f t="shared" si="39"/>
        <v>420252002402000000</v>
      </c>
      <c r="D1005" s="127"/>
      <c r="E1005" s="127"/>
      <c r="F1005" s="127"/>
      <c r="G1005" s="127"/>
      <c r="H1005" s="127"/>
      <c r="I1005" s="127"/>
      <c r="J1005" s="127"/>
      <c r="K1005" s="304" t="s">
        <v>2196</v>
      </c>
      <c r="L1005" s="125" t="s">
        <v>3218</v>
      </c>
      <c r="M1005" s="825"/>
      <c r="N1005" s="825"/>
      <c r="O1005" s="827"/>
      <c r="Q1005" s="825"/>
      <c r="R1005" s="517"/>
      <c r="S1005" s="265"/>
      <c r="T1005" s="530">
        <f>+'NI-San'!S1005+'NI-Ter'!S1005+'NI-Soc'!P1005+'NI-Ric'!S1005+'NI-118'!S1005</f>
        <v>0</v>
      </c>
      <c r="U1005" s="530">
        <f>+'NI-San'!T1005+'NI-Ter'!T1005+'NI-Soc'!Q1005+'NI-Ric'!T1005+'NI-118'!T1005</f>
        <v>0</v>
      </c>
      <c r="V1005" s="464"/>
      <c r="W1005" s="530">
        <f>+'NI-San'!V1005+'NI-Ter'!V1005+'NI-Soc'!S1005+'NI-Ric'!V1005+'NI-118'!V1005</f>
        <v>0</v>
      </c>
      <c r="X1005" s="530">
        <f>+'NI-San'!W1005+'NI-Ter'!W1005+'NI-Soc'!T1005+'NI-Ric'!W1005+'NI-118'!W1005</f>
        <v>0</v>
      </c>
      <c r="Y1005" s="291"/>
      <c r="Z1005" s="675"/>
    </row>
    <row r="1006" spans="2:26" hidden="1">
      <c r="B1006" s="363" t="s">
        <v>2197</v>
      </c>
      <c r="C1006" s="365" t="s">
        <v>3960</v>
      </c>
      <c r="D1006" s="365"/>
      <c r="E1006" s="365"/>
      <c r="F1006" s="365"/>
      <c r="G1006" s="365"/>
      <c r="H1006" s="365"/>
      <c r="I1006" s="365"/>
      <c r="J1006" s="365"/>
      <c r="K1006" s="368" t="s">
        <v>2198</v>
      </c>
      <c r="L1006" s="367" t="s">
        <v>3218</v>
      </c>
      <c r="M1006" s="825"/>
      <c r="N1006" s="825"/>
      <c r="O1006" s="827"/>
      <c r="Q1006" s="825"/>
      <c r="R1006" s="517"/>
      <c r="S1006" s="265"/>
      <c r="T1006" s="530">
        <f>+'NI-San'!S1006+'NI-Ter'!S1006+'NI-Soc'!P1006+'NI-Ric'!S1006+'NI-118'!S1006</f>
        <v>0</v>
      </c>
      <c r="U1006" s="530">
        <f>+'NI-San'!T1006+'NI-Ter'!T1006+'NI-Soc'!Q1006+'NI-Ric'!T1006+'NI-118'!T1006</f>
        <v>0</v>
      </c>
      <c r="V1006" s="464"/>
      <c r="W1006" s="530">
        <f>+'NI-San'!V1006+'NI-Ter'!V1006+'NI-Soc'!S1006+'NI-Ric'!V1006+'NI-118'!V1006</f>
        <v>0</v>
      </c>
      <c r="X1006" s="530">
        <f>+'NI-San'!W1006+'NI-Ter'!W1006+'NI-Soc'!T1006+'NI-Ric'!W1006+'NI-118'!W1006</f>
        <v>0</v>
      </c>
      <c r="Y1006" s="291"/>
      <c r="Z1006" s="675"/>
    </row>
    <row r="1007" spans="2:26" hidden="1">
      <c r="B1007" s="127" t="s">
        <v>2199</v>
      </c>
      <c r="C1007" s="127" t="str">
        <f t="shared" si="39"/>
        <v>420252002403000000</v>
      </c>
      <c r="D1007" s="127"/>
      <c r="E1007" s="127"/>
      <c r="F1007" s="127"/>
      <c r="G1007" s="127"/>
      <c r="H1007" s="127"/>
      <c r="I1007" s="127"/>
      <c r="J1007" s="127"/>
      <c r="K1007" s="304" t="s">
        <v>2200</v>
      </c>
      <c r="L1007" s="125" t="s">
        <v>3218</v>
      </c>
      <c r="M1007" s="825"/>
      <c r="N1007" s="825"/>
      <c r="O1007" s="827"/>
      <c r="Q1007" s="825"/>
      <c r="R1007" s="517"/>
      <c r="S1007" s="265"/>
      <c r="T1007" s="530">
        <f>+'NI-San'!S1007+'NI-Ter'!S1007+'NI-Soc'!P1007+'NI-Ric'!S1007+'NI-118'!S1007</f>
        <v>0</v>
      </c>
      <c r="U1007" s="530">
        <f>+'NI-San'!T1007+'NI-Ter'!T1007+'NI-Soc'!Q1007+'NI-Ric'!T1007+'NI-118'!T1007</f>
        <v>0</v>
      </c>
      <c r="V1007" s="464"/>
      <c r="W1007" s="530">
        <f>+'NI-San'!V1007+'NI-Ter'!V1007+'NI-Soc'!S1007+'NI-Ric'!V1007+'NI-118'!V1007</f>
        <v>0</v>
      </c>
      <c r="X1007" s="530">
        <f>+'NI-San'!W1007+'NI-Ter'!W1007+'NI-Soc'!T1007+'NI-Ric'!W1007+'NI-118'!W1007</f>
        <v>0</v>
      </c>
      <c r="Y1007" s="291"/>
      <c r="Z1007" s="675"/>
    </row>
    <row r="1008" spans="2:26" ht="25.5" hidden="1">
      <c r="B1008" s="127" t="s">
        <v>2201</v>
      </c>
      <c r="C1008" s="127" t="str">
        <f t="shared" si="39"/>
        <v>420252002404000000</v>
      </c>
      <c r="D1008" s="127"/>
      <c r="E1008" s="127"/>
      <c r="F1008" s="127"/>
      <c r="G1008" s="127"/>
      <c r="H1008" s="127"/>
      <c r="I1008" s="127"/>
      <c r="J1008" s="127"/>
      <c r="K1008" s="304" t="s">
        <v>2202</v>
      </c>
      <c r="L1008" s="125" t="s">
        <v>3218</v>
      </c>
      <c r="M1008" s="825"/>
      <c r="N1008" s="825"/>
      <c r="O1008" s="827"/>
      <c r="Q1008" s="825"/>
      <c r="R1008" s="517"/>
      <c r="S1008" s="265"/>
      <c r="T1008" s="530">
        <f>+'NI-San'!S1008+'NI-Ter'!S1008+'NI-Soc'!P1008+'NI-Ric'!S1008+'NI-118'!S1008</f>
        <v>0</v>
      </c>
      <c r="U1008" s="530">
        <f>+'NI-San'!T1008+'NI-Ter'!T1008+'NI-Soc'!Q1008+'NI-Ric'!T1008+'NI-118'!T1008</f>
        <v>0</v>
      </c>
      <c r="V1008" s="464"/>
      <c r="W1008" s="530">
        <f>+'NI-San'!V1008+'NI-Ter'!V1008+'NI-Soc'!S1008+'NI-Ric'!V1008+'NI-118'!V1008</f>
        <v>0</v>
      </c>
      <c r="X1008" s="530">
        <f>+'NI-San'!W1008+'NI-Ter'!W1008+'NI-Soc'!T1008+'NI-Ric'!W1008+'NI-118'!W1008</f>
        <v>0</v>
      </c>
      <c r="Y1008" s="291"/>
      <c r="Z1008" s="675"/>
    </row>
    <row r="1009" spans="2:26" ht="25.5" hidden="1">
      <c r="B1009" s="127" t="s">
        <v>2203</v>
      </c>
      <c r="C1009" s="127" t="str">
        <f t="shared" si="39"/>
        <v>420252002405000000</v>
      </c>
      <c r="D1009" s="127"/>
      <c r="E1009" s="127"/>
      <c r="F1009" s="127"/>
      <c r="G1009" s="127"/>
      <c r="H1009" s="127"/>
      <c r="I1009" s="127"/>
      <c r="J1009" s="127"/>
      <c r="K1009" s="304" t="s">
        <v>2204</v>
      </c>
      <c r="L1009" s="125" t="s">
        <v>3218</v>
      </c>
      <c r="M1009" s="825"/>
      <c r="N1009" s="825"/>
      <c r="O1009" s="827"/>
      <c r="Q1009" s="825"/>
      <c r="R1009" s="517"/>
      <c r="S1009" s="265"/>
      <c r="T1009" s="530">
        <f>+'NI-San'!S1009+'NI-Ter'!S1009+'NI-Soc'!P1009+'NI-Ric'!S1009+'NI-118'!S1009</f>
        <v>0</v>
      </c>
      <c r="U1009" s="530">
        <f>+'NI-San'!T1009+'NI-Ter'!T1009+'NI-Soc'!Q1009+'NI-Ric'!T1009+'NI-118'!T1009</f>
        <v>0</v>
      </c>
      <c r="V1009" s="464"/>
      <c r="W1009" s="530">
        <f>+'NI-San'!V1009+'NI-Ter'!V1009+'NI-Soc'!S1009+'NI-Ric'!V1009+'NI-118'!V1009</f>
        <v>0</v>
      </c>
      <c r="X1009" s="530">
        <f>+'NI-San'!W1009+'NI-Ter'!W1009+'NI-Soc'!T1009+'NI-Ric'!W1009+'NI-118'!W1009</f>
        <v>0</v>
      </c>
      <c r="Y1009" s="291"/>
      <c r="Z1009" s="675"/>
    </row>
    <row r="1010" spans="2:26" ht="25.5" hidden="1">
      <c r="B1010" s="127" t="s">
        <v>2205</v>
      </c>
      <c r="C1010" s="127" t="str">
        <f t="shared" si="39"/>
        <v>420252002406000000</v>
      </c>
      <c r="D1010" s="127"/>
      <c r="E1010" s="127"/>
      <c r="F1010" s="127"/>
      <c r="G1010" s="127"/>
      <c r="H1010" s="127"/>
      <c r="I1010" s="127"/>
      <c r="J1010" s="127"/>
      <c r="K1010" s="304" t="s">
        <v>3961</v>
      </c>
      <c r="L1010" s="125" t="s">
        <v>3218</v>
      </c>
      <c r="M1010" s="825"/>
      <c r="N1010" s="825"/>
      <c r="O1010" s="827"/>
      <c r="Q1010" s="825"/>
      <c r="R1010" s="517"/>
      <c r="S1010" s="265"/>
      <c r="T1010" s="530">
        <f>+'NI-San'!S1010+'NI-Ter'!S1010+'NI-Soc'!P1010+'NI-Ric'!S1010+'NI-118'!S1010</f>
        <v>0</v>
      </c>
      <c r="U1010" s="530">
        <f>+'NI-San'!T1010+'NI-Ter'!T1010+'NI-Soc'!Q1010+'NI-Ric'!T1010+'NI-118'!T1010</f>
        <v>0</v>
      </c>
      <c r="V1010" s="464"/>
      <c r="W1010" s="530">
        <f>+'NI-San'!V1010+'NI-Ter'!V1010+'NI-Soc'!S1010+'NI-Ric'!V1010+'NI-118'!V1010</f>
        <v>0</v>
      </c>
      <c r="X1010" s="530">
        <f>+'NI-San'!W1010+'NI-Ter'!W1010+'NI-Soc'!T1010+'NI-Ric'!W1010+'NI-118'!W1010</f>
        <v>0</v>
      </c>
      <c r="Y1010" s="291"/>
      <c r="Z1010" s="675"/>
    </row>
    <row r="1011" spans="2:26" ht="25.5" hidden="1">
      <c r="B1011" s="127" t="s">
        <v>2207</v>
      </c>
      <c r="C1011" s="127" t="str">
        <f t="shared" si="39"/>
        <v>420252002407000000</v>
      </c>
      <c r="D1011" s="127"/>
      <c r="E1011" s="127"/>
      <c r="F1011" s="127"/>
      <c r="G1011" s="127"/>
      <c r="H1011" s="127"/>
      <c r="I1011" s="127"/>
      <c r="J1011" s="127"/>
      <c r="K1011" s="304" t="s">
        <v>2208</v>
      </c>
      <c r="L1011" s="125" t="s">
        <v>3218</v>
      </c>
      <c r="M1011" s="825"/>
      <c r="N1011" s="825"/>
      <c r="O1011" s="827"/>
      <c r="Q1011" s="825"/>
      <c r="R1011" s="517"/>
      <c r="S1011" s="265"/>
      <c r="T1011" s="530">
        <f>+'NI-San'!S1011+'NI-Ter'!S1011+'NI-Soc'!P1011+'NI-Ric'!S1011+'NI-118'!S1011</f>
        <v>0</v>
      </c>
      <c r="U1011" s="530">
        <f>+'NI-San'!T1011+'NI-Ter'!T1011+'NI-Soc'!Q1011+'NI-Ric'!T1011+'NI-118'!T1011</f>
        <v>0</v>
      </c>
      <c r="V1011" s="464"/>
      <c r="W1011" s="530">
        <f>+'NI-San'!V1011+'NI-Ter'!V1011+'NI-Soc'!S1011+'NI-Ric'!V1011+'NI-118'!V1011</f>
        <v>0</v>
      </c>
      <c r="X1011" s="530">
        <f>+'NI-San'!W1011+'NI-Ter'!W1011+'NI-Soc'!T1011+'NI-Ric'!W1011+'NI-118'!W1011</f>
        <v>0</v>
      </c>
      <c r="Y1011" s="291"/>
      <c r="Z1011" s="675"/>
    </row>
    <row r="1012" spans="2:26" hidden="1">
      <c r="B1012" s="127" t="s">
        <v>2209</v>
      </c>
      <c r="C1012" s="127" t="str">
        <f t="shared" si="39"/>
        <v>420252002411000000</v>
      </c>
      <c r="D1012" s="127"/>
      <c r="E1012" s="127"/>
      <c r="F1012" s="127"/>
      <c r="G1012" s="127"/>
      <c r="H1012" s="127"/>
      <c r="I1012" s="127"/>
      <c r="J1012" s="127"/>
      <c r="K1012" s="304" t="s">
        <v>2210</v>
      </c>
      <c r="L1012" s="125" t="s">
        <v>3218</v>
      </c>
      <c r="M1012" s="825"/>
      <c r="N1012" s="825"/>
      <c r="O1012" s="827"/>
      <c r="Q1012" s="825"/>
      <c r="R1012" s="517"/>
      <c r="S1012" s="265"/>
      <c r="T1012" s="530">
        <f>+'NI-San'!S1012+'NI-Ter'!S1012+'NI-Soc'!P1012+'NI-Ric'!S1012+'NI-118'!S1012</f>
        <v>0</v>
      </c>
      <c r="U1012" s="530">
        <f>+'NI-San'!T1012+'NI-Ter'!T1012+'NI-Soc'!Q1012+'NI-Ric'!T1012+'NI-118'!T1012</f>
        <v>0</v>
      </c>
      <c r="V1012" s="464"/>
      <c r="W1012" s="530">
        <f>+'NI-San'!V1012+'NI-Ter'!V1012+'NI-Soc'!S1012+'NI-Ric'!V1012+'NI-118'!V1012</f>
        <v>0</v>
      </c>
      <c r="X1012" s="530">
        <f>+'NI-San'!W1012+'NI-Ter'!W1012+'NI-Soc'!T1012+'NI-Ric'!W1012+'NI-118'!W1012</f>
        <v>0</v>
      </c>
      <c r="Y1012" s="291"/>
      <c r="Z1012" s="675"/>
    </row>
    <row r="1013" spans="2:26" ht="25.5">
      <c r="B1013" s="127" t="s">
        <v>2211</v>
      </c>
      <c r="C1013" s="127" t="str">
        <f t="shared" si="39"/>
        <v>420252002421000000</v>
      </c>
      <c r="D1013" s="127"/>
      <c r="E1013" s="127"/>
      <c r="F1013" s="127"/>
      <c r="G1013" s="127"/>
      <c r="H1013" s="127"/>
      <c r="I1013" s="127"/>
      <c r="J1013" s="127"/>
      <c r="K1013" s="304" t="s">
        <v>2212</v>
      </c>
      <c r="L1013" s="125" t="s">
        <v>3218</v>
      </c>
      <c r="M1013" s="530">
        <f>+'NI-San'!M1013+'NI-Ter'!M1013+'NI-Soc'!M1013+'NI-Ric'!M1013+'NI-118'!M1013</f>
        <v>0</v>
      </c>
      <c r="N1013" s="530">
        <f>+'NI-San'!N1013+'NI-Ter'!N1013+'NI-Soc'!N1013+'NI-Ric'!N1013+'NI-118'!N1013</f>
        <v>0</v>
      </c>
      <c r="O1013" s="126">
        <f>+N1013-M1013</f>
        <v>0</v>
      </c>
      <c r="Q1013" s="530">
        <f>+'NI-San'!Q1013+'NI-Ter'!Q1013+'NI-Soc'!Q1013+'NI-Ric'!Q1013+'NI-118'!Q1013</f>
        <v>0</v>
      </c>
      <c r="R1013" s="517"/>
      <c r="S1013" s="265"/>
      <c r="T1013" s="530">
        <f>+'NI-San'!S1013+'NI-Ter'!S1013+'NI-Soc'!P1013+'NI-Ric'!S1013+'NI-118'!S1013</f>
        <v>0</v>
      </c>
      <c r="U1013" s="530">
        <f>+'NI-San'!T1013+'NI-Ter'!T1013+'NI-Soc'!Q1013+'NI-Ric'!T1013+'NI-118'!T1013</f>
        <v>0</v>
      </c>
      <c r="V1013" s="464"/>
      <c r="W1013" s="530">
        <f>+'NI-San'!V1013+'NI-Ter'!V1013+'NI-Soc'!S1013+'NI-Ric'!V1013+'NI-118'!V1013</f>
        <v>0</v>
      </c>
      <c r="X1013" s="530">
        <f>+'NI-San'!W1013+'NI-Ter'!W1013+'NI-Soc'!T1013+'NI-Ric'!W1013+'NI-118'!W1013</f>
        <v>0</v>
      </c>
      <c r="Y1013" s="291"/>
      <c r="Z1013" s="675"/>
    </row>
    <row r="1014" spans="2:26" ht="25.5" hidden="1">
      <c r="B1014" s="127" t="s">
        <v>2213</v>
      </c>
      <c r="C1014" s="127" t="str">
        <f t="shared" si="39"/>
        <v>420252002422000000</v>
      </c>
      <c r="D1014" s="127"/>
      <c r="E1014" s="127"/>
      <c r="F1014" s="127"/>
      <c r="G1014" s="127"/>
      <c r="H1014" s="127"/>
      <c r="I1014" s="127"/>
      <c r="J1014" s="127"/>
      <c r="K1014" s="304" t="s">
        <v>2214</v>
      </c>
      <c r="L1014" s="125" t="s">
        <v>3218</v>
      </c>
      <c r="M1014" s="825"/>
      <c r="N1014" s="825"/>
      <c r="O1014" s="827"/>
      <c r="Q1014" s="825"/>
      <c r="R1014" s="517"/>
      <c r="S1014" s="265"/>
      <c r="T1014" s="530">
        <f>+'NI-San'!S1014+'NI-Ter'!S1014+'NI-Soc'!P1014+'NI-Ric'!S1014+'NI-118'!S1014</f>
        <v>0</v>
      </c>
      <c r="U1014" s="530">
        <f>+'NI-San'!T1014+'NI-Ter'!T1014+'NI-Soc'!Q1014+'NI-Ric'!T1014+'NI-118'!T1014</f>
        <v>0</v>
      </c>
      <c r="V1014" s="464"/>
      <c r="W1014" s="530">
        <f>+'NI-San'!V1014+'NI-Ter'!V1014+'NI-Soc'!S1014+'NI-Ric'!V1014+'NI-118'!V1014</f>
        <v>0</v>
      </c>
      <c r="X1014" s="530">
        <f>+'NI-San'!W1014+'NI-Ter'!W1014+'NI-Soc'!T1014+'NI-Ric'!W1014+'NI-118'!W1014</f>
        <v>0</v>
      </c>
      <c r="Y1014" s="291"/>
      <c r="Z1014" s="675"/>
    </row>
    <row r="1015" spans="2:26" ht="25.5" hidden="1">
      <c r="B1015" s="127" t="s">
        <v>2215</v>
      </c>
      <c r="C1015" s="127" t="str">
        <f t="shared" si="39"/>
        <v>420252002480000000</v>
      </c>
      <c r="D1015" s="127"/>
      <c r="E1015" s="127"/>
      <c r="F1015" s="127"/>
      <c r="G1015" s="127"/>
      <c r="H1015" s="127"/>
      <c r="I1015" s="127"/>
      <c r="J1015" s="127"/>
      <c r="K1015" s="304" t="s">
        <v>2216</v>
      </c>
      <c r="L1015" s="125" t="s">
        <v>3218</v>
      </c>
      <c r="M1015" s="825"/>
      <c r="N1015" s="825"/>
      <c r="O1015" s="827"/>
      <c r="Q1015" s="825"/>
      <c r="R1015" s="517"/>
      <c r="S1015" s="265"/>
      <c r="T1015" s="530">
        <f>+'NI-San'!S1015+'NI-Ter'!S1015+'NI-Soc'!P1015+'NI-Ric'!S1015+'NI-118'!S1015</f>
        <v>0</v>
      </c>
      <c r="U1015" s="530">
        <f>+'NI-San'!T1015+'NI-Ter'!T1015+'NI-Soc'!Q1015+'NI-Ric'!T1015+'NI-118'!T1015</f>
        <v>0</v>
      </c>
      <c r="V1015" s="464"/>
      <c r="W1015" s="530">
        <f>+'NI-San'!V1015+'NI-Ter'!V1015+'NI-Soc'!S1015+'NI-Ric'!V1015+'NI-118'!V1015</f>
        <v>0</v>
      </c>
      <c r="X1015" s="530">
        <f>+'NI-San'!W1015+'NI-Ter'!W1015+'NI-Soc'!T1015+'NI-Ric'!W1015+'NI-118'!W1015</f>
        <v>0</v>
      </c>
      <c r="Y1015" s="291"/>
      <c r="Z1015" s="675"/>
    </row>
    <row r="1016" spans="2:26" ht="25.5">
      <c r="B1016" s="127" t="s">
        <v>2217</v>
      </c>
      <c r="C1016" s="127" t="s">
        <v>3962</v>
      </c>
      <c r="D1016" s="127"/>
      <c r="E1016" s="127"/>
      <c r="F1016" s="127"/>
      <c r="G1016" s="127"/>
      <c r="H1016" s="127"/>
      <c r="I1016" s="127"/>
      <c r="J1016" s="127"/>
      <c r="K1016" s="23" t="s">
        <v>2220</v>
      </c>
      <c r="L1016" s="125" t="s">
        <v>3218</v>
      </c>
      <c r="M1016" s="530">
        <f>+'NI-San'!M1016+'NI-Ter'!M1016+'NI-Soc'!M1016+'NI-Ric'!M1016+'NI-118'!M1016</f>
        <v>0</v>
      </c>
      <c r="N1016" s="530">
        <f>+'NI-San'!N1016+'NI-Ter'!N1016+'NI-Soc'!N1016+'NI-Ric'!N1016+'NI-118'!N1016</f>
        <v>0</v>
      </c>
      <c r="O1016" s="126">
        <f t="shared" si="38"/>
        <v>0</v>
      </c>
      <c r="Q1016" s="530">
        <f>+'NI-San'!Q1016+'NI-Ter'!Q1016+'NI-Soc'!Q1016+'NI-Ric'!Q1016+'NI-118'!Q1016</f>
        <v>0</v>
      </c>
      <c r="R1016" s="517"/>
      <c r="S1016" s="265"/>
      <c r="T1016" s="530">
        <f>+'NI-San'!S1016+'NI-Ter'!S1016+'NI-Soc'!P1016+'NI-Ric'!S1016+'NI-118'!S1016</f>
        <v>0</v>
      </c>
      <c r="U1016" s="530">
        <f>+'NI-San'!T1016+'NI-Ter'!T1016+'NI-Soc'!Q1016+'NI-Ric'!T1016+'NI-118'!T1016</f>
        <v>0</v>
      </c>
      <c r="V1016" s="464"/>
      <c r="W1016" s="530">
        <f>+'NI-San'!V1016+'NI-Ter'!V1016+'NI-Soc'!S1016+'NI-Ric'!V1016+'NI-118'!V1016</f>
        <v>0</v>
      </c>
      <c r="X1016" s="530">
        <f>+'NI-San'!W1016+'NI-Ter'!W1016+'NI-Soc'!T1016+'NI-Ric'!W1016+'NI-118'!W1016</f>
        <v>0</v>
      </c>
      <c r="Y1016" s="291"/>
      <c r="Z1016" s="675"/>
    </row>
    <row r="1017" spans="2:26" ht="25.5">
      <c r="B1017" s="127" t="s">
        <v>2221</v>
      </c>
      <c r="C1017" s="127" t="s">
        <v>3963</v>
      </c>
      <c r="D1017" s="127"/>
      <c r="E1017" s="127"/>
      <c r="F1017" s="127"/>
      <c r="G1017" s="127"/>
      <c r="H1017" s="127"/>
      <c r="I1017" s="127"/>
      <c r="J1017" s="127"/>
      <c r="K1017" s="23" t="s">
        <v>2222</v>
      </c>
      <c r="L1017" s="125" t="s">
        <v>3218</v>
      </c>
      <c r="M1017" s="530">
        <f>+'NI-San'!M1017+'NI-Ter'!M1017+'NI-Soc'!M1017+'NI-Ric'!M1017+'NI-118'!M1017</f>
        <v>0</v>
      </c>
      <c r="N1017" s="530">
        <f>+'NI-San'!N1017+'NI-Ter'!N1017+'NI-Soc'!N1017+'NI-Ric'!N1017+'NI-118'!N1017</f>
        <v>0</v>
      </c>
      <c r="O1017" s="126">
        <f t="shared" si="38"/>
        <v>0</v>
      </c>
      <c r="Q1017" s="530">
        <f>+'NI-San'!Q1017+'NI-Ter'!Q1017+'NI-Soc'!Q1017+'NI-Ric'!Q1017+'NI-118'!Q1017</f>
        <v>0</v>
      </c>
      <c r="R1017" s="517"/>
      <c r="S1017" s="265"/>
      <c r="T1017" s="530">
        <f>+'NI-San'!S1017+'NI-Ter'!S1017+'NI-Soc'!P1017+'NI-Ric'!S1017+'NI-118'!S1017</f>
        <v>0</v>
      </c>
      <c r="U1017" s="530">
        <f>+'NI-San'!T1017+'NI-Ter'!T1017+'NI-Soc'!Q1017+'NI-Ric'!T1017+'NI-118'!T1017</f>
        <v>0</v>
      </c>
      <c r="V1017" s="464"/>
      <c r="W1017" s="530">
        <f>+'NI-San'!V1017+'NI-Ter'!V1017+'NI-Soc'!S1017+'NI-Ric'!V1017+'NI-118'!V1017</f>
        <v>0</v>
      </c>
      <c r="X1017" s="530">
        <f>+'NI-San'!W1017+'NI-Ter'!W1017+'NI-Soc'!T1017+'NI-Ric'!W1017+'NI-118'!W1017</f>
        <v>0</v>
      </c>
      <c r="Y1017" s="291"/>
      <c r="Z1017" s="675"/>
    </row>
    <row r="1018" spans="2:26" ht="25.5">
      <c r="B1018" s="127" t="s">
        <v>2223</v>
      </c>
      <c r="C1018" s="127" t="s">
        <v>3964</v>
      </c>
      <c r="D1018" s="127"/>
      <c r="E1018" s="127"/>
      <c r="F1018" s="127"/>
      <c r="G1018" s="127"/>
      <c r="H1018" s="127"/>
      <c r="I1018" s="127"/>
      <c r="J1018" s="127"/>
      <c r="K1018" s="23" t="s">
        <v>2224</v>
      </c>
      <c r="L1018" s="125" t="s">
        <v>3218</v>
      </c>
      <c r="M1018" s="530">
        <f>+'NI-San'!M1018+'NI-Ter'!M1018+'NI-Soc'!M1018+'NI-Ric'!M1018+'NI-118'!M1018</f>
        <v>0</v>
      </c>
      <c r="N1018" s="530">
        <f>+'NI-San'!N1018+'NI-Ter'!N1018+'NI-Soc'!N1018+'NI-Ric'!N1018+'NI-118'!N1018</f>
        <v>0</v>
      </c>
      <c r="O1018" s="126">
        <f t="shared" si="38"/>
        <v>0</v>
      </c>
      <c r="Q1018" s="530">
        <f>+'NI-San'!Q1018+'NI-Ter'!Q1018+'NI-Soc'!Q1018+'NI-Ric'!Q1018+'NI-118'!Q1018</f>
        <v>0</v>
      </c>
      <c r="R1018" s="517"/>
      <c r="S1018" s="265"/>
      <c r="T1018" s="530">
        <f>+'NI-San'!S1018+'NI-Ter'!S1018+'NI-Soc'!P1018+'NI-Ric'!S1018+'NI-118'!S1018</f>
        <v>0</v>
      </c>
      <c r="U1018" s="530">
        <f>+'NI-San'!T1018+'NI-Ter'!T1018+'NI-Soc'!Q1018+'NI-Ric'!T1018+'NI-118'!T1018</f>
        <v>0</v>
      </c>
      <c r="V1018" s="464"/>
      <c r="W1018" s="530">
        <f>+'NI-San'!V1018+'NI-Ter'!V1018+'NI-Soc'!S1018+'NI-Ric'!V1018+'NI-118'!V1018</f>
        <v>0</v>
      </c>
      <c r="X1018" s="530">
        <f>+'NI-San'!W1018+'NI-Ter'!W1018+'NI-Soc'!T1018+'NI-Ric'!W1018+'NI-118'!W1018</f>
        <v>0</v>
      </c>
      <c r="Y1018" s="291"/>
      <c r="Z1018" s="675"/>
    </row>
    <row r="1019" spans="2:26" ht="25.5">
      <c r="B1019" s="127" t="s">
        <v>2225</v>
      </c>
      <c r="C1019" s="127" t="s">
        <v>3965</v>
      </c>
      <c r="D1019" s="127"/>
      <c r="E1019" s="127"/>
      <c r="F1019" s="127"/>
      <c r="G1019" s="127"/>
      <c r="H1019" s="127"/>
      <c r="I1019" s="127"/>
      <c r="J1019" s="127"/>
      <c r="K1019" s="23" t="s">
        <v>2226</v>
      </c>
      <c r="L1019" s="125" t="s">
        <v>3218</v>
      </c>
      <c r="M1019" s="530">
        <f>+'NI-San'!M1019+'NI-Ter'!M1019+'NI-Soc'!M1019+'NI-Ric'!M1019+'NI-118'!M1019</f>
        <v>0</v>
      </c>
      <c r="N1019" s="530">
        <f>+'NI-San'!N1019+'NI-Ter'!N1019+'NI-Soc'!N1019+'NI-Ric'!N1019+'NI-118'!N1019</f>
        <v>0</v>
      </c>
      <c r="O1019" s="126">
        <f t="shared" si="38"/>
        <v>0</v>
      </c>
      <c r="Q1019" s="530">
        <f>+'NI-San'!Q1019+'NI-Ter'!Q1019+'NI-Soc'!Q1019+'NI-Ric'!Q1019+'NI-118'!Q1019</f>
        <v>0</v>
      </c>
      <c r="R1019" s="517"/>
      <c r="S1019" s="265"/>
      <c r="T1019" s="530">
        <f>+'NI-San'!S1019+'NI-Ter'!S1019+'NI-Soc'!P1019+'NI-Ric'!S1019+'NI-118'!S1019</f>
        <v>0</v>
      </c>
      <c r="U1019" s="530">
        <f>+'NI-San'!T1019+'NI-Ter'!T1019+'NI-Soc'!Q1019+'NI-Ric'!T1019+'NI-118'!T1019</f>
        <v>0</v>
      </c>
      <c r="V1019" s="464"/>
      <c r="W1019" s="530">
        <f>+'NI-San'!V1019+'NI-Ter'!V1019+'NI-Soc'!S1019+'NI-Ric'!V1019+'NI-118'!V1019</f>
        <v>0</v>
      </c>
      <c r="X1019" s="530">
        <f>+'NI-San'!W1019+'NI-Ter'!W1019+'NI-Soc'!T1019+'NI-Ric'!W1019+'NI-118'!W1019</f>
        <v>0</v>
      </c>
      <c r="Y1019" s="291"/>
      <c r="Z1019" s="675"/>
    </row>
    <row r="1020" spans="2:26" ht="25.5">
      <c r="B1020" s="127" t="s">
        <v>2227</v>
      </c>
      <c r="C1020" s="127" t="s">
        <v>3966</v>
      </c>
      <c r="D1020" s="127"/>
      <c r="E1020" s="127"/>
      <c r="F1020" s="127"/>
      <c r="G1020" s="127"/>
      <c r="H1020" s="127"/>
      <c r="I1020" s="127"/>
      <c r="J1020" s="127"/>
      <c r="K1020" s="23" t="s">
        <v>2228</v>
      </c>
      <c r="L1020" s="125" t="s">
        <v>3218</v>
      </c>
      <c r="M1020" s="530">
        <f>+'NI-San'!M1020+'NI-Ter'!M1020+'NI-Soc'!M1020+'NI-Ric'!M1020+'NI-118'!M1020</f>
        <v>0</v>
      </c>
      <c r="N1020" s="530">
        <f>+'NI-San'!N1020+'NI-Ter'!N1020+'NI-Soc'!N1020+'NI-Ric'!N1020+'NI-118'!N1020</f>
        <v>0</v>
      </c>
      <c r="O1020" s="126">
        <f t="shared" si="38"/>
        <v>0</v>
      </c>
      <c r="Q1020" s="530">
        <f>+'NI-San'!Q1020+'NI-Ter'!Q1020+'NI-Soc'!Q1020+'NI-Ric'!Q1020+'NI-118'!Q1020</f>
        <v>0</v>
      </c>
      <c r="R1020" s="517"/>
      <c r="S1020" s="265"/>
      <c r="T1020" s="530">
        <f>+'NI-San'!S1020+'NI-Ter'!S1020+'NI-Soc'!P1020+'NI-Ric'!S1020+'NI-118'!S1020</f>
        <v>0</v>
      </c>
      <c r="U1020" s="530">
        <f>+'NI-San'!T1020+'NI-Ter'!T1020+'NI-Soc'!Q1020+'NI-Ric'!T1020+'NI-118'!T1020</f>
        <v>0</v>
      </c>
      <c r="V1020" s="464"/>
      <c r="W1020" s="530">
        <f>+'NI-San'!V1020+'NI-Ter'!V1020+'NI-Soc'!S1020+'NI-Ric'!V1020+'NI-118'!V1020</f>
        <v>0</v>
      </c>
      <c r="X1020" s="530">
        <f>+'NI-San'!W1020+'NI-Ter'!W1020+'NI-Soc'!T1020+'NI-Ric'!W1020+'NI-118'!W1020</f>
        <v>0</v>
      </c>
      <c r="Y1020" s="291"/>
      <c r="Z1020" s="675"/>
    </row>
    <row r="1021" spans="2:26" ht="25.5">
      <c r="B1021" s="127" t="s">
        <v>2229</v>
      </c>
      <c r="C1021" s="127" t="s">
        <v>3967</v>
      </c>
      <c r="D1021" s="127"/>
      <c r="E1021" s="127"/>
      <c r="F1021" s="127"/>
      <c r="G1021" s="127"/>
      <c r="H1021" s="127"/>
      <c r="I1021" s="127"/>
      <c r="J1021" s="127"/>
      <c r="K1021" s="23" t="s">
        <v>3968</v>
      </c>
      <c r="L1021" s="125" t="s">
        <v>3218</v>
      </c>
      <c r="M1021" s="530">
        <f>+'NI-San'!M1021+'NI-Ter'!M1021+'NI-Soc'!M1021+'NI-Ric'!M1021+'NI-118'!M1021</f>
        <v>0</v>
      </c>
      <c r="N1021" s="530">
        <f>+'NI-San'!N1021+'NI-Ter'!N1021+'NI-Soc'!N1021+'NI-Ric'!N1021+'NI-118'!N1021</f>
        <v>0</v>
      </c>
      <c r="O1021" s="126">
        <f t="shared" si="38"/>
        <v>0</v>
      </c>
      <c r="Q1021" s="530">
        <f>+'NI-San'!Q1021+'NI-Ter'!Q1021+'NI-Soc'!Q1021+'NI-Ric'!Q1021+'NI-118'!Q1021</f>
        <v>0</v>
      </c>
      <c r="R1021" s="517"/>
      <c r="S1021" s="265"/>
      <c r="T1021" s="530">
        <f>+'NI-San'!S1021+'NI-Ter'!S1021+'NI-Soc'!P1021+'NI-Ric'!S1021+'NI-118'!S1021</f>
        <v>0</v>
      </c>
      <c r="U1021" s="530">
        <f>+'NI-San'!T1021+'NI-Ter'!T1021+'NI-Soc'!Q1021+'NI-Ric'!T1021+'NI-118'!T1021</f>
        <v>0</v>
      </c>
      <c r="V1021" s="464"/>
      <c r="W1021" s="530">
        <f>+'NI-San'!V1021+'NI-Ter'!V1021+'NI-Soc'!S1021+'NI-Ric'!V1021+'NI-118'!V1021</f>
        <v>0</v>
      </c>
      <c r="X1021" s="530">
        <f>+'NI-San'!W1021+'NI-Ter'!W1021+'NI-Soc'!T1021+'NI-Ric'!W1021+'NI-118'!W1021</f>
        <v>0</v>
      </c>
      <c r="Y1021" s="291"/>
      <c r="Z1021" s="675"/>
    </row>
    <row r="1022" spans="2:26" ht="25.5">
      <c r="B1022" s="127" t="s">
        <v>2231</v>
      </c>
      <c r="C1022" s="127" t="s">
        <v>3969</v>
      </c>
      <c r="D1022" s="127"/>
      <c r="E1022" s="127"/>
      <c r="F1022" s="127"/>
      <c r="G1022" s="127"/>
      <c r="H1022" s="127"/>
      <c r="I1022" s="127"/>
      <c r="J1022" s="127"/>
      <c r="K1022" s="23" t="s">
        <v>2232</v>
      </c>
      <c r="L1022" s="125" t="s">
        <v>3218</v>
      </c>
      <c r="M1022" s="530">
        <f>+'NI-San'!M1022+'NI-Ter'!M1022+'NI-Soc'!M1022+'NI-Ric'!M1022+'NI-118'!M1022</f>
        <v>0</v>
      </c>
      <c r="N1022" s="530">
        <f>+'NI-San'!N1022+'NI-Ter'!N1022+'NI-Soc'!N1022+'NI-Ric'!N1022+'NI-118'!N1022</f>
        <v>0</v>
      </c>
      <c r="O1022" s="126">
        <f t="shared" si="38"/>
        <v>0</v>
      </c>
      <c r="Q1022" s="530">
        <f>+'NI-San'!Q1022+'NI-Ter'!Q1022+'NI-Soc'!Q1022+'NI-Ric'!Q1022+'NI-118'!Q1022</f>
        <v>0</v>
      </c>
      <c r="R1022" s="517"/>
      <c r="S1022" s="265"/>
      <c r="T1022" s="530">
        <f>+'NI-San'!S1022+'NI-Ter'!S1022+'NI-Soc'!P1022+'NI-Ric'!S1022+'NI-118'!S1022</f>
        <v>0</v>
      </c>
      <c r="U1022" s="530">
        <f>+'NI-San'!T1022+'NI-Ter'!T1022+'NI-Soc'!Q1022+'NI-Ric'!T1022+'NI-118'!T1022</f>
        <v>0</v>
      </c>
      <c r="V1022" s="464"/>
      <c r="W1022" s="530">
        <f>+'NI-San'!V1022+'NI-Ter'!V1022+'NI-Soc'!S1022+'NI-Ric'!V1022+'NI-118'!V1022</f>
        <v>0</v>
      </c>
      <c r="X1022" s="530">
        <f>+'NI-San'!W1022+'NI-Ter'!W1022+'NI-Soc'!T1022+'NI-Ric'!W1022+'NI-118'!W1022</f>
        <v>0</v>
      </c>
      <c r="Y1022" s="291"/>
      <c r="Z1022" s="675"/>
    </row>
    <row r="1023" spans="2:26" ht="25.5">
      <c r="B1023" s="127" t="s">
        <v>2233</v>
      </c>
      <c r="C1023" s="127" t="s">
        <v>3970</v>
      </c>
      <c r="D1023" s="127"/>
      <c r="E1023" s="127"/>
      <c r="F1023" s="127"/>
      <c r="G1023" s="127"/>
      <c r="H1023" s="127"/>
      <c r="I1023" s="127"/>
      <c r="J1023" s="127"/>
      <c r="K1023" s="23" t="s">
        <v>2234</v>
      </c>
      <c r="L1023" s="125" t="s">
        <v>3218</v>
      </c>
      <c r="M1023" s="530">
        <f>+'NI-San'!M1023+'NI-Ter'!M1023+'NI-Soc'!M1023+'NI-Ric'!M1023+'NI-118'!M1023</f>
        <v>0</v>
      </c>
      <c r="N1023" s="530">
        <f>+'NI-San'!N1023+'NI-Ter'!N1023+'NI-Soc'!N1023+'NI-Ric'!N1023+'NI-118'!N1023</f>
        <v>0</v>
      </c>
      <c r="O1023" s="126">
        <f t="shared" si="38"/>
        <v>0</v>
      </c>
      <c r="Q1023" s="530">
        <f>+'NI-San'!Q1023+'NI-Ter'!Q1023+'NI-Soc'!Q1023+'NI-Ric'!Q1023+'NI-118'!Q1023</f>
        <v>0</v>
      </c>
      <c r="R1023" s="517"/>
      <c r="S1023" s="265"/>
      <c r="T1023" s="530">
        <f>+'NI-San'!S1023+'NI-Ter'!S1023+'NI-Soc'!P1023+'NI-Ric'!S1023+'NI-118'!S1023</f>
        <v>0</v>
      </c>
      <c r="U1023" s="530">
        <f>+'NI-San'!T1023+'NI-Ter'!T1023+'NI-Soc'!Q1023+'NI-Ric'!T1023+'NI-118'!T1023</f>
        <v>0</v>
      </c>
      <c r="V1023" s="464"/>
      <c r="W1023" s="530">
        <f>+'NI-San'!V1023+'NI-Ter'!V1023+'NI-Soc'!S1023+'NI-Ric'!V1023+'NI-118'!V1023</f>
        <v>0</v>
      </c>
      <c r="X1023" s="530">
        <f>+'NI-San'!W1023+'NI-Ter'!W1023+'NI-Soc'!T1023+'NI-Ric'!W1023+'NI-118'!W1023</f>
        <v>0</v>
      </c>
      <c r="Y1023" s="291"/>
      <c r="Z1023" s="675"/>
    </row>
    <row r="1024" spans="2:26" ht="25.5">
      <c r="B1024" s="127" t="s">
        <v>2235</v>
      </c>
      <c r="C1024" s="127" t="s">
        <v>3971</v>
      </c>
      <c r="D1024" s="127"/>
      <c r="E1024" s="127"/>
      <c r="F1024" s="127"/>
      <c r="G1024" s="127"/>
      <c r="H1024" s="127"/>
      <c r="I1024" s="127"/>
      <c r="J1024" s="127"/>
      <c r="K1024" s="23" t="s">
        <v>2236</v>
      </c>
      <c r="L1024" s="125" t="s">
        <v>3218</v>
      </c>
      <c r="M1024" s="530">
        <f>+'NI-San'!M1024+'NI-Ter'!M1024+'NI-Soc'!M1024+'NI-Ric'!M1024+'NI-118'!M1024</f>
        <v>0</v>
      </c>
      <c r="N1024" s="530">
        <f>+'NI-San'!N1024+'NI-Ter'!N1024+'NI-Soc'!N1024+'NI-Ric'!N1024+'NI-118'!N1024</f>
        <v>0</v>
      </c>
      <c r="O1024" s="126">
        <f t="shared" si="38"/>
        <v>0</v>
      </c>
      <c r="Q1024" s="530">
        <f>+'NI-San'!Q1024+'NI-Ter'!Q1024+'NI-Soc'!Q1024+'NI-Ric'!Q1024+'NI-118'!Q1024</f>
        <v>0</v>
      </c>
      <c r="R1024" s="517"/>
      <c r="S1024" s="265"/>
      <c r="T1024" s="530">
        <f>+'NI-San'!S1024+'NI-Ter'!S1024+'NI-Soc'!P1024+'NI-Ric'!S1024+'NI-118'!S1024</f>
        <v>0</v>
      </c>
      <c r="U1024" s="530">
        <f>+'NI-San'!T1024+'NI-Ter'!T1024+'NI-Soc'!Q1024+'NI-Ric'!T1024+'NI-118'!T1024</f>
        <v>0</v>
      </c>
      <c r="V1024" s="464"/>
      <c r="W1024" s="530">
        <f>+'NI-San'!V1024+'NI-Ter'!V1024+'NI-Soc'!S1024+'NI-Ric'!V1024+'NI-118'!V1024</f>
        <v>0</v>
      </c>
      <c r="X1024" s="530">
        <f>+'NI-San'!W1024+'NI-Ter'!W1024+'NI-Soc'!T1024+'NI-Ric'!W1024+'NI-118'!W1024</f>
        <v>0</v>
      </c>
      <c r="Y1024" s="291"/>
      <c r="Z1024" s="675"/>
    </row>
    <row r="1025" spans="2:26" ht="25.5">
      <c r="B1025" s="127" t="s">
        <v>2237</v>
      </c>
      <c r="C1025" s="127" t="s">
        <v>3972</v>
      </c>
      <c r="D1025" s="127"/>
      <c r="E1025" s="127"/>
      <c r="F1025" s="127"/>
      <c r="G1025" s="127"/>
      <c r="H1025" s="127"/>
      <c r="I1025" s="127"/>
      <c r="J1025" s="127"/>
      <c r="K1025" s="23" t="s">
        <v>2238</v>
      </c>
      <c r="L1025" s="125" t="s">
        <v>3218</v>
      </c>
      <c r="M1025" s="530">
        <f>+'NI-San'!M1025+'NI-Ter'!M1025+'NI-Soc'!M1025+'NI-Ric'!M1025+'NI-118'!M1025</f>
        <v>0</v>
      </c>
      <c r="N1025" s="530">
        <f>+'NI-San'!N1025+'NI-Ter'!N1025+'NI-Soc'!N1025+'NI-Ric'!N1025+'NI-118'!N1025</f>
        <v>0</v>
      </c>
      <c r="O1025" s="126">
        <f t="shared" si="38"/>
        <v>0</v>
      </c>
      <c r="Q1025" s="530">
        <f>+'NI-San'!Q1025+'NI-Ter'!Q1025+'NI-Soc'!Q1025+'NI-Ric'!Q1025+'NI-118'!Q1025</f>
        <v>0</v>
      </c>
      <c r="R1025" s="517"/>
      <c r="S1025" s="265"/>
      <c r="T1025" s="530">
        <f>+'NI-San'!S1025+'NI-Ter'!S1025+'NI-Soc'!P1025+'NI-Ric'!S1025+'NI-118'!S1025</f>
        <v>0</v>
      </c>
      <c r="U1025" s="530">
        <f>+'NI-San'!T1025+'NI-Ter'!T1025+'NI-Soc'!Q1025+'NI-Ric'!T1025+'NI-118'!T1025</f>
        <v>0</v>
      </c>
      <c r="V1025" s="464"/>
      <c r="W1025" s="530">
        <f>+'NI-San'!V1025+'NI-Ter'!V1025+'NI-Soc'!S1025+'NI-Ric'!V1025+'NI-118'!V1025</f>
        <v>0</v>
      </c>
      <c r="X1025" s="530">
        <f>+'NI-San'!W1025+'NI-Ter'!W1025+'NI-Soc'!T1025+'NI-Ric'!W1025+'NI-118'!W1025</f>
        <v>0</v>
      </c>
      <c r="Y1025" s="291"/>
      <c r="Z1025" s="675"/>
    </row>
    <row r="1026" spans="2:26" ht="25.5">
      <c r="B1026" s="127" t="s">
        <v>2239</v>
      </c>
      <c r="C1026" s="127" t="s">
        <v>3973</v>
      </c>
      <c r="D1026" s="127"/>
      <c r="E1026" s="127"/>
      <c r="F1026" s="127"/>
      <c r="G1026" s="127"/>
      <c r="H1026" s="127"/>
      <c r="I1026" s="127"/>
      <c r="J1026" s="127"/>
      <c r="K1026" s="23" t="s">
        <v>2240</v>
      </c>
      <c r="L1026" s="211" t="s">
        <v>3218</v>
      </c>
      <c r="M1026" s="530">
        <f>+'NI-San'!M1026+'NI-Ter'!M1026+'NI-Soc'!M1026+'NI-Ric'!M1026+'NI-118'!M1026</f>
        <v>0</v>
      </c>
      <c r="N1026" s="530">
        <f>+'NI-San'!N1026+'NI-Ter'!N1026+'NI-Soc'!N1026+'NI-Ric'!N1026+'NI-118'!N1026</f>
        <v>0</v>
      </c>
      <c r="O1026" s="126">
        <f t="shared" si="38"/>
        <v>0</v>
      </c>
      <c r="Q1026" s="530">
        <f>+'NI-San'!Q1026+'NI-Ter'!Q1026+'NI-Soc'!Q1026+'NI-Ric'!Q1026+'NI-118'!Q1026</f>
        <v>0</v>
      </c>
      <c r="R1026" s="517"/>
      <c r="S1026" s="265"/>
      <c r="T1026" s="530">
        <f>+'NI-San'!S1026+'NI-Ter'!S1026+'NI-Soc'!P1026+'NI-Ric'!S1026+'NI-118'!S1026</f>
        <v>0</v>
      </c>
      <c r="U1026" s="530">
        <f>+'NI-San'!T1026+'NI-Ter'!T1026+'NI-Soc'!Q1026+'NI-Ric'!T1026+'NI-118'!T1026</f>
        <v>0</v>
      </c>
      <c r="V1026" s="464"/>
      <c r="W1026" s="530">
        <f>+'NI-San'!V1026+'NI-Ter'!V1026+'NI-Soc'!S1026+'NI-Ric'!V1026+'NI-118'!V1026</f>
        <v>0</v>
      </c>
      <c r="X1026" s="530">
        <f>+'NI-San'!W1026+'NI-Ter'!W1026+'NI-Soc'!T1026+'NI-Ric'!W1026+'NI-118'!W1026</f>
        <v>0</v>
      </c>
      <c r="Y1026" s="291"/>
      <c r="Z1026" s="675"/>
    </row>
    <row r="1027" spans="2:26" ht="25.5">
      <c r="B1027" s="127" t="s">
        <v>2241</v>
      </c>
      <c r="C1027" s="127" t="str">
        <f t="shared" ref="C1027:C1048" si="40">MID(B1027,1,1)&amp;MID(B1027,3,2)&amp;MID(B1027,6,2)&amp;MID(B1027,9,2)&amp;MID(B1027,12,3)&amp;MID(B1027,16,3)&amp;MID(B1027,20,2)&amp;MID(B1027,23,3)</f>
        <v>420252011201000000</v>
      </c>
      <c r="D1027" s="127"/>
      <c r="E1027" s="127"/>
      <c r="F1027" s="127"/>
      <c r="G1027" s="127"/>
      <c r="H1027" s="127"/>
      <c r="I1027" s="127"/>
      <c r="J1027" s="127"/>
      <c r="K1027" s="304" t="s">
        <v>2243</v>
      </c>
      <c r="L1027" s="125" t="s">
        <v>3218</v>
      </c>
      <c r="M1027" s="530">
        <f>+'NI-San'!M1027+'NI-Ter'!M1027+'NI-Soc'!M1027+'NI-Ric'!M1027+'NI-118'!M1027</f>
        <v>0</v>
      </c>
      <c r="N1027" s="530">
        <f>+'NI-San'!N1027+'NI-Ter'!N1027+'NI-Soc'!N1027+'NI-Ric'!N1027+'NI-118'!N1027</f>
        <v>0</v>
      </c>
      <c r="O1027" s="126">
        <f t="shared" si="38"/>
        <v>0</v>
      </c>
      <c r="Q1027" s="530">
        <f>+'NI-San'!Q1027+'NI-Ter'!Q1027+'NI-Soc'!Q1027+'NI-Ric'!Q1027+'NI-118'!Q1027</f>
        <v>0</v>
      </c>
      <c r="R1027" s="517"/>
      <c r="S1027" s="265"/>
      <c r="T1027" s="530">
        <f>+'NI-San'!S1027+'NI-Ter'!S1027+'NI-Soc'!P1027+'NI-Ric'!S1027+'NI-118'!S1027</f>
        <v>0</v>
      </c>
      <c r="U1027" s="530">
        <f>+'NI-San'!T1027+'NI-Ter'!T1027+'NI-Soc'!Q1027+'NI-Ric'!T1027+'NI-118'!T1027</f>
        <v>0</v>
      </c>
      <c r="V1027" s="464"/>
      <c r="W1027" s="530">
        <f>+'NI-San'!V1027+'NI-Ter'!V1027+'NI-Soc'!S1027+'NI-Ric'!V1027+'NI-118'!V1027</f>
        <v>0</v>
      </c>
      <c r="X1027" s="530">
        <f>+'NI-San'!W1027+'NI-Ter'!W1027+'NI-Soc'!T1027+'NI-Ric'!W1027+'NI-118'!W1027</f>
        <v>0</v>
      </c>
      <c r="Y1027" s="291"/>
      <c r="Z1027" s="675"/>
    </row>
    <row r="1028" spans="2:26" ht="25.5">
      <c r="B1028" s="127" t="s">
        <v>2244</v>
      </c>
      <c r="C1028" s="127" t="str">
        <f t="shared" si="40"/>
        <v>420252011202000000</v>
      </c>
      <c r="D1028" s="127"/>
      <c r="E1028" s="127"/>
      <c r="F1028" s="127"/>
      <c r="G1028" s="127"/>
      <c r="H1028" s="127"/>
      <c r="I1028" s="127"/>
      <c r="J1028" s="127"/>
      <c r="K1028" s="304" t="s">
        <v>2245</v>
      </c>
      <c r="L1028" s="125" t="s">
        <v>3218</v>
      </c>
      <c r="M1028" s="530">
        <f>+'NI-San'!M1028+'NI-Ter'!M1028+'NI-Soc'!M1028+'NI-Ric'!M1028+'NI-118'!M1028</f>
        <v>0</v>
      </c>
      <c r="N1028" s="530">
        <f>+'NI-San'!N1028+'NI-Ter'!N1028+'NI-Soc'!N1028+'NI-Ric'!N1028+'NI-118'!N1028</f>
        <v>0</v>
      </c>
      <c r="O1028" s="126">
        <f t="shared" si="38"/>
        <v>0</v>
      </c>
      <c r="Q1028" s="530">
        <f>+'NI-San'!Q1028+'NI-Ter'!Q1028+'NI-Soc'!Q1028+'NI-Ric'!Q1028+'NI-118'!Q1028</f>
        <v>0</v>
      </c>
      <c r="R1028" s="517"/>
      <c r="S1028" s="265"/>
      <c r="T1028" s="530">
        <f>+'NI-San'!S1028+'NI-Ter'!S1028+'NI-Soc'!P1028+'NI-Ric'!S1028+'NI-118'!S1028</f>
        <v>0</v>
      </c>
      <c r="U1028" s="530">
        <f>+'NI-San'!T1028+'NI-Ter'!T1028+'NI-Soc'!Q1028+'NI-Ric'!T1028+'NI-118'!T1028</f>
        <v>0</v>
      </c>
      <c r="V1028" s="464"/>
      <c r="W1028" s="530">
        <f>+'NI-San'!V1028+'NI-Ter'!V1028+'NI-Soc'!S1028+'NI-Ric'!V1028+'NI-118'!V1028</f>
        <v>0</v>
      </c>
      <c r="X1028" s="530">
        <f>+'NI-San'!W1028+'NI-Ter'!W1028+'NI-Soc'!T1028+'NI-Ric'!W1028+'NI-118'!W1028</f>
        <v>0</v>
      </c>
      <c r="Y1028" s="291"/>
      <c r="Z1028" s="675"/>
    </row>
    <row r="1029" spans="2:26" ht="25.5">
      <c r="B1029" s="127" t="s">
        <v>2246</v>
      </c>
      <c r="C1029" s="127" t="str">
        <f t="shared" si="40"/>
        <v>420252011203000000</v>
      </c>
      <c r="D1029" s="127"/>
      <c r="E1029" s="127"/>
      <c r="F1029" s="127"/>
      <c r="G1029" s="127"/>
      <c r="H1029" s="127"/>
      <c r="I1029" s="127"/>
      <c r="J1029" s="127"/>
      <c r="K1029" s="304" t="s">
        <v>2247</v>
      </c>
      <c r="L1029" s="125" t="s">
        <v>3218</v>
      </c>
      <c r="M1029" s="530">
        <f>+'NI-San'!M1029+'NI-Ter'!M1029+'NI-Soc'!M1029+'NI-Ric'!M1029+'NI-118'!M1029</f>
        <v>0</v>
      </c>
      <c r="N1029" s="530">
        <f>+'NI-San'!N1029+'NI-Ter'!N1029+'NI-Soc'!N1029+'NI-Ric'!N1029+'NI-118'!N1029</f>
        <v>0</v>
      </c>
      <c r="O1029" s="126">
        <f t="shared" si="38"/>
        <v>0</v>
      </c>
      <c r="Q1029" s="530">
        <f>+'NI-San'!Q1029+'NI-Ter'!Q1029+'NI-Soc'!Q1029+'NI-Ric'!Q1029+'NI-118'!Q1029</f>
        <v>0</v>
      </c>
      <c r="R1029" s="517"/>
      <c r="S1029" s="265"/>
      <c r="T1029" s="530">
        <f>+'NI-San'!S1029+'NI-Ter'!S1029+'NI-Soc'!P1029+'NI-Ric'!S1029+'NI-118'!S1029</f>
        <v>0</v>
      </c>
      <c r="U1029" s="530">
        <f>+'NI-San'!T1029+'NI-Ter'!T1029+'NI-Soc'!Q1029+'NI-Ric'!T1029+'NI-118'!T1029</f>
        <v>0</v>
      </c>
      <c r="V1029" s="464"/>
      <c r="W1029" s="530">
        <f>+'NI-San'!V1029+'NI-Ter'!V1029+'NI-Soc'!S1029+'NI-Ric'!V1029+'NI-118'!V1029</f>
        <v>0</v>
      </c>
      <c r="X1029" s="530">
        <f>+'NI-San'!W1029+'NI-Ter'!W1029+'NI-Soc'!T1029+'NI-Ric'!W1029+'NI-118'!W1029</f>
        <v>0</v>
      </c>
      <c r="Y1029" s="291"/>
      <c r="Z1029" s="675"/>
    </row>
    <row r="1030" spans="2:26" ht="25.5">
      <c r="B1030" s="127" t="s">
        <v>2248</v>
      </c>
      <c r="C1030" s="127" t="str">
        <f t="shared" si="40"/>
        <v>420252011203500000</v>
      </c>
      <c r="D1030" s="127"/>
      <c r="E1030" s="127"/>
      <c r="F1030" s="127"/>
      <c r="G1030" s="127"/>
      <c r="H1030" s="127"/>
      <c r="I1030" s="127"/>
      <c r="J1030" s="127"/>
      <c r="K1030" s="304" t="s">
        <v>2249</v>
      </c>
      <c r="L1030" s="125" t="s">
        <v>3218</v>
      </c>
      <c r="M1030" s="530">
        <f>+'NI-San'!M1030+'NI-Ter'!M1030+'NI-Soc'!M1030+'NI-Ric'!M1030+'NI-118'!M1030</f>
        <v>0</v>
      </c>
      <c r="N1030" s="530">
        <f>+'NI-San'!N1030+'NI-Ter'!N1030+'NI-Soc'!N1030+'NI-Ric'!N1030+'NI-118'!N1030</f>
        <v>0</v>
      </c>
      <c r="O1030" s="126">
        <f t="shared" si="38"/>
        <v>0</v>
      </c>
      <c r="Q1030" s="530">
        <f>+'NI-San'!Q1030+'NI-Ter'!Q1030+'NI-Soc'!Q1030+'NI-Ric'!Q1030+'NI-118'!Q1030</f>
        <v>0</v>
      </c>
      <c r="R1030" s="517"/>
      <c r="S1030" s="265"/>
      <c r="T1030" s="530">
        <f>+'NI-San'!S1030+'NI-Ter'!S1030+'NI-Soc'!P1030+'NI-Ric'!S1030+'NI-118'!S1030</f>
        <v>0</v>
      </c>
      <c r="U1030" s="530">
        <f>+'NI-San'!T1030+'NI-Ter'!T1030+'NI-Soc'!Q1030+'NI-Ric'!T1030+'NI-118'!T1030</f>
        <v>0</v>
      </c>
      <c r="V1030" s="464"/>
      <c r="W1030" s="530">
        <f>+'NI-San'!V1030+'NI-Ter'!V1030+'NI-Soc'!S1030+'NI-Ric'!V1030+'NI-118'!V1030</f>
        <v>0</v>
      </c>
      <c r="X1030" s="530">
        <f>+'NI-San'!W1030+'NI-Ter'!W1030+'NI-Soc'!T1030+'NI-Ric'!W1030+'NI-118'!W1030</f>
        <v>0</v>
      </c>
      <c r="Y1030" s="291"/>
      <c r="Z1030" s="675"/>
    </row>
    <row r="1031" spans="2:26" ht="25.5">
      <c r="B1031" s="127" t="s">
        <v>2250</v>
      </c>
      <c r="C1031" s="127" t="str">
        <f t="shared" si="40"/>
        <v>420252011204000000</v>
      </c>
      <c r="D1031" s="127"/>
      <c r="E1031" s="127"/>
      <c r="F1031" s="127"/>
      <c r="G1031" s="127"/>
      <c r="H1031" s="127"/>
      <c r="I1031" s="127"/>
      <c r="J1031" s="127"/>
      <c r="K1031" s="304" t="s">
        <v>2251</v>
      </c>
      <c r="L1031" s="125" t="s">
        <v>3218</v>
      </c>
      <c r="M1031" s="530">
        <f>+'NI-San'!M1031+'NI-Ter'!M1031+'NI-Soc'!M1031+'NI-Ric'!M1031+'NI-118'!M1031</f>
        <v>0</v>
      </c>
      <c r="N1031" s="530">
        <f>+'NI-San'!N1031+'NI-Ter'!N1031+'NI-Soc'!N1031+'NI-Ric'!N1031+'NI-118'!N1031</f>
        <v>0</v>
      </c>
      <c r="O1031" s="126">
        <f t="shared" si="38"/>
        <v>0</v>
      </c>
      <c r="Q1031" s="530">
        <f>+'NI-San'!Q1031+'NI-Ter'!Q1031+'NI-Soc'!Q1031+'NI-Ric'!Q1031+'NI-118'!Q1031</f>
        <v>0</v>
      </c>
      <c r="R1031" s="517"/>
      <c r="S1031" s="265"/>
      <c r="T1031" s="530">
        <f>+'NI-San'!S1031+'NI-Ter'!S1031+'NI-Soc'!P1031+'NI-Ric'!S1031+'NI-118'!S1031</f>
        <v>0</v>
      </c>
      <c r="U1031" s="530">
        <f>+'NI-San'!T1031+'NI-Ter'!T1031+'NI-Soc'!Q1031+'NI-Ric'!T1031+'NI-118'!T1031</f>
        <v>0</v>
      </c>
      <c r="V1031" s="464"/>
      <c r="W1031" s="530">
        <f>+'NI-San'!V1031+'NI-Ter'!V1031+'NI-Soc'!S1031+'NI-Ric'!V1031+'NI-118'!V1031</f>
        <v>0</v>
      </c>
      <c r="X1031" s="530">
        <f>+'NI-San'!W1031+'NI-Ter'!W1031+'NI-Soc'!T1031+'NI-Ric'!W1031+'NI-118'!W1031</f>
        <v>0</v>
      </c>
      <c r="Y1031" s="291"/>
      <c r="Z1031" s="675"/>
    </row>
    <row r="1032" spans="2:26" ht="25.5">
      <c r="B1032" s="127" t="s">
        <v>2252</v>
      </c>
      <c r="C1032" s="127" t="str">
        <f t="shared" si="40"/>
        <v>420252011205000000</v>
      </c>
      <c r="D1032" s="127"/>
      <c r="E1032" s="127"/>
      <c r="F1032" s="127"/>
      <c r="G1032" s="127"/>
      <c r="H1032" s="127"/>
      <c r="I1032" s="127"/>
      <c r="J1032" s="127"/>
      <c r="K1032" s="304" t="s">
        <v>3974</v>
      </c>
      <c r="L1032" s="125" t="s">
        <v>3218</v>
      </c>
      <c r="M1032" s="530">
        <f>+'NI-San'!M1032+'NI-Ter'!M1032+'NI-Soc'!M1032+'NI-Ric'!M1032+'NI-118'!M1032</f>
        <v>0</v>
      </c>
      <c r="N1032" s="530">
        <f>+'NI-San'!N1032+'NI-Ter'!N1032+'NI-Soc'!N1032+'NI-Ric'!N1032+'NI-118'!N1032</f>
        <v>0</v>
      </c>
      <c r="O1032" s="126">
        <f t="shared" si="38"/>
        <v>0</v>
      </c>
      <c r="Q1032" s="530">
        <f>+'NI-San'!Q1032+'NI-Ter'!Q1032+'NI-Soc'!Q1032+'NI-Ric'!Q1032+'NI-118'!Q1032</f>
        <v>0</v>
      </c>
      <c r="R1032" s="517"/>
      <c r="S1032" s="265"/>
      <c r="T1032" s="530">
        <f>+'NI-San'!S1032+'NI-Ter'!S1032+'NI-Soc'!P1032+'NI-Ric'!S1032+'NI-118'!S1032</f>
        <v>0</v>
      </c>
      <c r="U1032" s="530">
        <f>+'NI-San'!T1032+'NI-Ter'!T1032+'NI-Soc'!Q1032+'NI-Ric'!T1032+'NI-118'!T1032</f>
        <v>0</v>
      </c>
      <c r="V1032" s="464"/>
      <c r="W1032" s="530">
        <f>+'NI-San'!V1032+'NI-Ter'!V1032+'NI-Soc'!S1032+'NI-Ric'!V1032+'NI-118'!V1032</f>
        <v>0</v>
      </c>
      <c r="X1032" s="530">
        <f>+'NI-San'!W1032+'NI-Ter'!W1032+'NI-Soc'!T1032+'NI-Ric'!W1032+'NI-118'!W1032</f>
        <v>0</v>
      </c>
      <c r="Y1032" s="291"/>
      <c r="Z1032" s="675"/>
    </row>
    <row r="1033" spans="2:26" ht="25.5">
      <c r="B1033" s="127" t="s">
        <v>2254</v>
      </c>
      <c r="C1033" s="127" t="str">
        <f t="shared" si="40"/>
        <v>420252011206000000</v>
      </c>
      <c r="D1033" s="127"/>
      <c r="E1033" s="127"/>
      <c r="F1033" s="127"/>
      <c r="G1033" s="127"/>
      <c r="H1033" s="127"/>
      <c r="I1033" s="127"/>
      <c r="J1033" s="127"/>
      <c r="K1033" s="304" t="s">
        <v>2255</v>
      </c>
      <c r="L1033" s="125" t="s">
        <v>3218</v>
      </c>
      <c r="M1033" s="530">
        <f>+'NI-San'!M1033+'NI-Ter'!M1033+'NI-Soc'!M1033+'NI-Ric'!M1033+'NI-118'!M1033</f>
        <v>0</v>
      </c>
      <c r="N1033" s="530">
        <f>+'NI-San'!N1033+'NI-Ter'!N1033+'NI-Soc'!N1033+'NI-Ric'!N1033+'NI-118'!N1033</f>
        <v>0</v>
      </c>
      <c r="O1033" s="126">
        <f t="shared" si="38"/>
        <v>0</v>
      </c>
      <c r="Q1033" s="530">
        <f>+'NI-San'!Q1033+'NI-Ter'!Q1033+'NI-Soc'!Q1033+'NI-Ric'!Q1033+'NI-118'!Q1033</f>
        <v>0</v>
      </c>
      <c r="R1033" s="517"/>
      <c r="S1033" s="265"/>
      <c r="T1033" s="530">
        <f>+'NI-San'!S1033+'NI-Ter'!S1033+'NI-Soc'!P1033+'NI-Ric'!S1033+'NI-118'!S1033</f>
        <v>0</v>
      </c>
      <c r="U1033" s="530">
        <f>+'NI-San'!T1033+'NI-Ter'!T1033+'NI-Soc'!Q1033+'NI-Ric'!T1033+'NI-118'!T1033</f>
        <v>0</v>
      </c>
      <c r="V1033" s="464"/>
      <c r="W1033" s="530">
        <f>+'NI-San'!V1033+'NI-Ter'!V1033+'NI-Soc'!S1033+'NI-Ric'!V1033+'NI-118'!V1033</f>
        <v>0</v>
      </c>
      <c r="X1033" s="530">
        <f>+'NI-San'!W1033+'NI-Ter'!W1033+'NI-Soc'!T1033+'NI-Ric'!W1033+'NI-118'!W1033</f>
        <v>0</v>
      </c>
      <c r="Y1033" s="291"/>
      <c r="Z1033" s="675"/>
    </row>
    <row r="1034" spans="2:26" ht="25.5">
      <c r="B1034" s="127" t="s">
        <v>2256</v>
      </c>
      <c r="C1034" s="127" t="str">
        <f t="shared" si="40"/>
        <v>420252011211000000</v>
      </c>
      <c r="D1034" s="127"/>
      <c r="E1034" s="127"/>
      <c r="F1034" s="127"/>
      <c r="G1034" s="127"/>
      <c r="H1034" s="127"/>
      <c r="I1034" s="127"/>
      <c r="J1034" s="127"/>
      <c r="K1034" s="304" t="s">
        <v>2257</v>
      </c>
      <c r="L1034" s="125" t="s">
        <v>3218</v>
      </c>
      <c r="M1034" s="530">
        <f>+'NI-San'!M1034+'NI-Ter'!M1034+'NI-Soc'!M1034+'NI-Ric'!M1034+'NI-118'!M1034</f>
        <v>0</v>
      </c>
      <c r="N1034" s="530">
        <f>+'NI-San'!N1034+'NI-Ter'!N1034+'NI-Soc'!N1034+'NI-Ric'!N1034+'NI-118'!N1034</f>
        <v>0</v>
      </c>
      <c r="O1034" s="126">
        <f t="shared" si="38"/>
        <v>0</v>
      </c>
      <c r="Q1034" s="530">
        <f>+'NI-San'!Q1034+'NI-Ter'!Q1034+'NI-Soc'!Q1034+'NI-Ric'!Q1034+'NI-118'!Q1034</f>
        <v>0</v>
      </c>
      <c r="R1034" s="517"/>
      <c r="S1034" s="265"/>
      <c r="T1034" s="530">
        <f>+'NI-San'!S1034+'NI-Ter'!S1034+'NI-Soc'!P1034+'NI-Ric'!S1034+'NI-118'!S1034</f>
        <v>0</v>
      </c>
      <c r="U1034" s="530">
        <f>+'NI-San'!T1034+'NI-Ter'!T1034+'NI-Soc'!Q1034+'NI-Ric'!T1034+'NI-118'!T1034</f>
        <v>0</v>
      </c>
      <c r="V1034" s="464"/>
      <c r="W1034" s="530">
        <f>+'NI-San'!V1034+'NI-Ter'!V1034+'NI-Soc'!S1034+'NI-Ric'!V1034+'NI-118'!V1034</f>
        <v>0</v>
      </c>
      <c r="X1034" s="530">
        <f>+'NI-San'!W1034+'NI-Ter'!W1034+'NI-Soc'!T1034+'NI-Ric'!W1034+'NI-118'!W1034</f>
        <v>0</v>
      </c>
      <c r="Y1034" s="291"/>
      <c r="Z1034" s="675"/>
    </row>
    <row r="1035" spans="2:26" ht="25.5">
      <c r="B1035" s="127" t="s">
        <v>2258</v>
      </c>
      <c r="C1035" s="127" t="str">
        <f t="shared" si="40"/>
        <v>420252011221000000</v>
      </c>
      <c r="D1035" s="127"/>
      <c r="E1035" s="127"/>
      <c r="F1035" s="127"/>
      <c r="G1035" s="127"/>
      <c r="H1035" s="127"/>
      <c r="I1035" s="127"/>
      <c r="J1035" s="127"/>
      <c r="K1035" s="304" t="s">
        <v>2259</v>
      </c>
      <c r="L1035" s="125" t="s">
        <v>3218</v>
      </c>
      <c r="M1035" s="530">
        <f>+'NI-San'!M1035+'NI-Ter'!M1035+'NI-Soc'!M1035+'NI-Ric'!M1035+'NI-118'!M1035</f>
        <v>0</v>
      </c>
      <c r="N1035" s="530">
        <f>+'NI-San'!N1035+'NI-Ter'!N1035+'NI-Soc'!N1035+'NI-Ric'!N1035+'NI-118'!N1035</f>
        <v>0</v>
      </c>
      <c r="O1035" s="126">
        <f t="shared" si="38"/>
        <v>0</v>
      </c>
      <c r="Q1035" s="530">
        <f>+'NI-San'!Q1035+'NI-Ter'!Q1035+'NI-Soc'!Q1035+'NI-Ric'!Q1035+'NI-118'!Q1035</f>
        <v>0</v>
      </c>
      <c r="R1035" s="517"/>
      <c r="S1035" s="265"/>
      <c r="T1035" s="530">
        <f>+'NI-San'!S1035+'NI-Ter'!S1035+'NI-Soc'!P1035+'NI-Ric'!S1035+'NI-118'!S1035</f>
        <v>0</v>
      </c>
      <c r="U1035" s="530">
        <f>+'NI-San'!T1035+'NI-Ter'!T1035+'NI-Soc'!Q1035+'NI-Ric'!T1035+'NI-118'!T1035</f>
        <v>0</v>
      </c>
      <c r="V1035" s="464"/>
      <c r="W1035" s="530">
        <f>+'NI-San'!V1035+'NI-Ter'!V1035+'NI-Soc'!S1035+'NI-Ric'!V1035+'NI-118'!V1035</f>
        <v>0</v>
      </c>
      <c r="X1035" s="530">
        <f>+'NI-San'!W1035+'NI-Ter'!W1035+'NI-Soc'!T1035+'NI-Ric'!W1035+'NI-118'!W1035</f>
        <v>0</v>
      </c>
      <c r="Y1035" s="291"/>
      <c r="Z1035" s="675"/>
    </row>
    <row r="1036" spans="2:26" ht="25.5">
      <c r="B1036" s="127" t="s">
        <v>2260</v>
      </c>
      <c r="C1036" s="127" t="str">
        <f t="shared" si="40"/>
        <v>420252011222000000</v>
      </c>
      <c r="D1036" s="127"/>
      <c r="E1036" s="127"/>
      <c r="F1036" s="127"/>
      <c r="G1036" s="127"/>
      <c r="H1036" s="127"/>
      <c r="I1036" s="127"/>
      <c r="J1036" s="127"/>
      <c r="K1036" s="304" t="s">
        <v>2261</v>
      </c>
      <c r="L1036" s="125" t="s">
        <v>3218</v>
      </c>
      <c r="M1036" s="530">
        <f>+'NI-San'!M1036+'NI-Ter'!M1036+'NI-Soc'!M1036+'NI-Ric'!M1036+'NI-118'!M1036</f>
        <v>0</v>
      </c>
      <c r="N1036" s="530">
        <f>+'NI-San'!N1036+'NI-Ter'!N1036+'NI-Soc'!N1036+'NI-Ric'!N1036+'NI-118'!N1036</f>
        <v>0</v>
      </c>
      <c r="O1036" s="126">
        <f t="shared" si="38"/>
        <v>0</v>
      </c>
      <c r="Q1036" s="530">
        <f>+'NI-San'!Q1036+'NI-Ter'!Q1036+'NI-Soc'!Q1036+'NI-Ric'!Q1036+'NI-118'!Q1036</f>
        <v>0</v>
      </c>
      <c r="R1036" s="517"/>
      <c r="S1036" s="265"/>
      <c r="T1036" s="530">
        <f>+'NI-San'!S1036+'NI-Ter'!S1036+'NI-Soc'!P1036+'NI-Ric'!S1036+'NI-118'!S1036</f>
        <v>0</v>
      </c>
      <c r="U1036" s="530">
        <f>+'NI-San'!T1036+'NI-Ter'!T1036+'NI-Soc'!Q1036+'NI-Ric'!T1036+'NI-118'!T1036</f>
        <v>0</v>
      </c>
      <c r="V1036" s="464"/>
      <c r="W1036" s="530">
        <f>+'NI-San'!V1036+'NI-Ter'!V1036+'NI-Soc'!S1036+'NI-Ric'!V1036+'NI-118'!V1036</f>
        <v>0</v>
      </c>
      <c r="X1036" s="530">
        <f>+'NI-San'!W1036+'NI-Ter'!W1036+'NI-Soc'!T1036+'NI-Ric'!W1036+'NI-118'!W1036</f>
        <v>0</v>
      </c>
      <c r="Y1036" s="291"/>
      <c r="Z1036" s="675"/>
    </row>
    <row r="1037" spans="2:26" ht="25.5">
      <c r="B1037" s="127" t="s">
        <v>2262</v>
      </c>
      <c r="C1037" s="127" t="str">
        <f t="shared" si="40"/>
        <v>420252011280000000</v>
      </c>
      <c r="D1037" s="127"/>
      <c r="E1037" s="127"/>
      <c r="F1037" s="127"/>
      <c r="G1037" s="127"/>
      <c r="H1037" s="127"/>
      <c r="I1037" s="127"/>
      <c r="J1037" s="127"/>
      <c r="K1037" s="304" t="s">
        <v>2263</v>
      </c>
      <c r="L1037" s="125" t="s">
        <v>3218</v>
      </c>
      <c r="M1037" s="530">
        <f>+'NI-San'!M1037+'NI-Ter'!M1037+'NI-Soc'!M1037+'NI-Ric'!M1037+'NI-118'!M1037</f>
        <v>0</v>
      </c>
      <c r="N1037" s="530">
        <f>+'NI-San'!N1037+'NI-Ter'!N1037+'NI-Soc'!N1037+'NI-Ric'!N1037+'NI-118'!N1037</f>
        <v>0</v>
      </c>
      <c r="O1037" s="126">
        <f t="shared" si="38"/>
        <v>0</v>
      </c>
      <c r="Q1037" s="530">
        <f>+'NI-San'!Q1037+'NI-Ter'!Q1037+'NI-Soc'!Q1037+'NI-Ric'!Q1037+'NI-118'!Q1037</f>
        <v>0</v>
      </c>
      <c r="R1037" s="517"/>
      <c r="S1037" s="265"/>
      <c r="T1037" s="530">
        <f>+'NI-San'!S1037+'NI-Ter'!S1037+'NI-Soc'!P1037+'NI-Ric'!S1037+'NI-118'!S1037</f>
        <v>0</v>
      </c>
      <c r="U1037" s="530">
        <f>+'NI-San'!T1037+'NI-Ter'!T1037+'NI-Soc'!Q1037+'NI-Ric'!T1037+'NI-118'!T1037</f>
        <v>0</v>
      </c>
      <c r="V1037" s="464"/>
      <c r="W1037" s="530">
        <f>+'NI-San'!V1037+'NI-Ter'!V1037+'NI-Soc'!S1037+'NI-Ric'!V1037+'NI-118'!V1037</f>
        <v>0</v>
      </c>
      <c r="X1037" s="530">
        <f>+'NI-San'!W1037+'NI-Ter'!W1037+'NI-Soc'!T1037+'NI-Ric'!W1037+'NI-118'!W1037</f>
        <v>0</v>
      </c>
      <c r="Y1037" s="291"/>
      <c r="Z1037" s="675"/>
    </row>
    <row r="1038" spans="2:26" hidden="1">
      <c r="B1038" s="127" t="s">
        <v>2264</v>
      </c>
      <c r="C1038" s="127" t="str">
        <f t="shared" si="40"/>
        <v>420252011401000000</v>
      </c>
      <c r="D1038" s="127"/>
      <c r="E1038" s="127"/>
      <c r="F1038" s="127"/>
      <c r="G1038" s="127"/>
      <c r="H1038" s="127"/>
      <c r="I1038" s="127"/>
      <c r="J1038" s="127"/>
      <c r="K1038" s="304" t="s">
        <v>2266</v>
      </c>
      <c r="L1038" s="125" t="s">
        <v>3218</v>
      </c>
      <c r="M1038" s="825"/>
      <c r="N1038" s="825"/>
      <c r="O1038" s="126"/>
      <c r="Q1038" s="825"/>
      <c r="R1038" s="517"/>
      <c r="S1038" s="265"/>
      <c r="T1038" s="815"/>
      <c r="U1038" s="815"/>
      <c r="W1038" s="815"/>
      <c r="X1038" s="815"/>
      <c r="Y1038" s="291"/>
      <c r="Z1038" s="675"/>
    </row>
    <row r="1039" spans="2:26" hidden="1">
      <c r="B1039" s="127" t="s">
        <v>2267</v>
      </c>
      <c r="C1039" s="127" t="str">
        <f t="shared" si="40"/>
        <v>420252011402000000</v>
      </c>
      <c r="D1039" s="127"/>
      <c r="E1039" s="127"/>
      <c r="F1039" s="127"/>
      <c r="G1039" s="127"/>
      <c r="H1039" s="127"/>
      <c r="I1039" s="127"/>
      <c r="J1039" s="127"/>
      <c r="K1039" s="304" t="s">
        <v>2268</v>
      </c>
      <c r="L1039" s="125" t="s">
        <v>3218</v>
      </c>
      <c r="M1039" s="825"/>
      <c r="N1039" s="825"/>
      <c r="O1039" s="126"/>
      <c r="Q1039" s="825"/>
      <c r="R1039" s="517"/>
      <c r="S1039" s="265"/>
      <c r="T1039" s="815"/>
      <c r="U1039" s="815"/>
      <c r="W1039" s="815"/>
      <c r="X1039" s="815"/>
      <c r="Y1039" s="291"/>
      <c r="Z1039" s="675"/>
    </row>
    <row r="1040" spans="2:26" hidden="1">
      <c r="B1040" s="127" t="s">
        <v>2269</v>
      </c>
      <c r="C1040" s="127" t="str">
        <f t="shared" si="40"/>
        <v>420252011403000000</v>
      </c>
      <c r="D1040" s="127"/>
      <c r="E1040" s="127"/>
      <c r="F1040" s="127"/>
      <c r="G1040" s="127"/>
      <c r="H1040" s="127"/>
      <c r="I1040" s="127"/>
      <c r="J1040" s="127"/>
      <c r="K1040" s="304" t="s">
        <v>2270</v>
      </c>
      <c r="L1040" s="125" t="s">
        <v>3218</v>
      </c>
      <c r="M1040" s="825"/>
      <c r="N1040" s="825"/>
      <c r="O1040" s="126"/>
      <c r="Q1040" s="825"/>
      <c r="R1040" s="517"/>
      <c r="S1040" s="265"/>
      <c r="T1040" s="815"/>
      <c r="U1040" s="815"/>
      <c r="W1040" s="815"/>
      <c r="X1040" s="815"/>
      <c r="Y1040" s="291"/>
      <c r="Z1040" s="675"/>
    </row>
    <row r="1041" spans="2:26" ht="25.5" hidden="1">
      <c r="B1041" s="127" t="s">
        <v>2271</v>
      </c>
      <c r="C1041" s="127" t="str">
        <f t="shared" si="40"/>
        <v>420252011403500000</v>
      </c>
      <c r="D1041" s="127"/>
      <c r="E1041" s="127"/>
      <c r="F1041" s="127"/>
      <c r="G1041" s="127"/>
      <c r="H1041" s="127"/>
      <c r="I1041" s="127"/>
      <c r="J1041" s="127"/>
      <c r="K1041" s="304" t="s">
        <v>2272</v>
      </c>
      <c r="L1041" s="125" t="s">
        <v>3218</v>
      </c>
      <c r="M1041" s="825"/>
      <c r="N1041" s="825"/>
      <c r="O1041" s="126"/>
      <c r="Q1041" s="825"/>
      <c r="R1041" s="517"/>
      <c r="S1041" s="265"/>
      <c r="T1041" s="815"/>
      <c r="U1041" s="815"/>
      <c r="W1041" s="815"/>
      <c r="X1041" s="815"/>
      <c r="Y1041" s="291"/>
      <c r="Z1041" s="675"/>
    </row>
    <row r="1042" spans="2:26" ht="25.5" hidden="1">
      <c r="B1042" s="127" t="s">
        <v>2273</v>
      </c>
      <c r="C1042" s="127" t="str">
        <f t="shared" si="40"/>
        <v>420252011404000000</v>
      </c>
      <c r="D1042" s="127"/>
      <c r="E1042" s="127"/>
      <c r="F1042" s="127"/>
      <c r="G1042" s="127"/>
      <c r="H1042" s="127"/>
      <c r="I1042" s="127"/>
      <c r="J1042" s="127"/>
      <c r="K1042" s="304" t="s">
        <v>2274</v>
      </c>
      <c r="L1042" s="125" t="s">
        <v>3218</v>
      </c>
      <c r="M1042" s="825"/>
      <c r="N1042" s="825"/>
      <c r="O1042" s="126"/>
      <c r="Q1042" s="825"/>
      <c r="R1042" s="517"/>
      <c r="S1042" s="265"/>
      <c r="T1042" s="815"/>
      <c r="U1042" s="815"/>
      <c r="W1042" s="815"/>
      <c r="X1042" s="815"/>
      <c r="Y1042" s="291"/>
      <c r="Z1042" s="675"/>
    </row>
    <row r="1043" spans="2:26" ht="25.5" hidden="1">
      <c r="B1043" s="127" t="s">
        <v>2275</v>
      </c>
      <c r="C1043" s="127" t="str">
        <f t="shared" si="40"/>
        <v>420252011405000000</v>
      </c>
      <c r="D1043" s="127"/>
      <c r="E1043" s="127"/>
      <c r="F1043" s="127"/>
      <c r="G1043" s="127"/>
      <c r="H1043" s="127"/>
      <c r="I1043" s="127"/>
      <c r="J1043" s="127"/>
      <c r="K1043" s="304" t="s">
        <v>3975</v>
      </c>
      <c r="L1043" s="125" t="s">
        <v>3218</v>
      </c>
      <c r="M1043" s="825"/>
      <c r="N1043" s="825"/>
      <c r="O1043" s="126"/>
      <c r="Q1043" s="825"/>
      <c r="R1043" s="517"/>
      <c r="S1043" s="265"/>
      <c r="T1043" s="815"/>
      <c r="U1043" s="815"/>
      <c r="W1043" s="815"/>
      <c r="X1043" s="815"/>
      <c r="Y1043" s="291"/>
      <c r="Z1043" s="675"/>
    </row>
    <row r="1044" spans="2:26" ht="25.5" hidden="1">
      <c r="B1044" s="127" t="s">
        <v>2277</v>
      </c>
      <c r="C1044" s="127" t="str">
        <f t="shared" si="40"/>
        <v>420252011406000000</v>
      </c>
      <c r="D1044" s="127"/>
      <c r="E1044" s="127"/>
      <c r="F1044" s="127"/>
      <c r="G1044" s="127"/>
      <c r="H1044" s="127"/>
      <c r="I1044" s="127"/>
      <c r="J1044" s="127"/>
      <c r="K1044" s="304" t="s">
        <v>2278</v>
      </c>
      <c r="L1044" s="125" t="s">
        <v>3218</v>
      </c>
      <c r="M1044" s="825"/>
      <c r="N1044" s="825"/>
      <c r="O1044" s="126"/>
      <c r="Q1044" s="825"/>
      <c r="R1044" s="517"/>
      <c r="S1044" s="265"/>
      <c r="T1044" s="815"/>
      <c r="U1044" s="815"/>
      <c r="W1044" s="815"/>
      <c r="X1044" s="815"/>
      <c r="Y1044" s="291"/>
      <c r="Z1044" s="675"/>
    </row>
    <row r="1045" spans="2:26" hidden="1">
      <c r="B1045" s="127" t="s">
        <v>2279</v>
      </c>
      <c r="C1045" s="127" t="str">
        <f t="shared" si="40"/>
        <v>420252011411000000</v>
      </c>
      <c r="D1045" s="127"/>
      <c r="E1045" s="127"/>
      <c r="F1045" s="127"/>
      <c r="G1045" s="127"/>
      <c r="H1045" s="127"/>
      <c r="I1045" s="127"/>
      <c r="J1045" s="127"/>
      <c r="K1045" s="304" t="s">
        <v>2280</v>
      </c>
      <c r="L1045" s="125" t="s">
        <v>3218</v>
      </c>
      <c r="M1045" s="825"/>
      <c r="N1045" s="825"/>
      <c r="O1045" s="126"/>
      <c r="Q1045" s="825"/>
      <c r="R1045" s="517"/>
      <c r="S1045" s="265"/>
      <c r="T1045" s="815"/>
      <c r="U1045" s="815"/>
      <c r="W1045" s="815"/>
      <c r="X1045" s="815"/>
      <c r="Y1045" s="291"/>
      <c r="Z1045" s="675"/>
    </row>
    <row r="1046" spans="2:26" ht="25.5" hidden="1">
      <c r="B1046" s="127" t="s">
        <v>2281</v>
      </c>
      <c r="C1046" s="127" t="str">
        <f t="shared" si="40"/>
        <v>420252011421000000</v>
      </c>
      <c r="D1046" s="127"/>
      <c r="E1046" s="127"/>
      <c r="F1046" s="127"/>
      <c r="G1046" s="127"/>
      <c r="H1046" s="127"/>
      <c r="I1046" s="127"/>
      <c r="J1046" s="127"/>
      <c r="K1046" s="304" t="s">
        <v>2282</v>
      </c>
      <c r="L1046" s="125" t="s">
        <v>3218</v>
      </c>
      <c r="M1046" s="825"/>
      <c r="N1046" s="825"/>
      <c r="O1046" s="126"/>
      <c r="Q1046" s="825"/>
      <c r="R1046" s="517"/>
      <c r="S1046" s="265"/>
      <c r="T1046" s="815"/>
      <c r="U1046" s="815"/>
      <c r="W1046" s="815"/>
      <c r="X1046" s="815"/>
      <c r="Y1046" s="291"/>
      <c r="Z1046" s="675"/>
    </row>
    <row r="1047" spans="2:26" ht="25.5" hidden="1">
      <c r="B1047" s="127" t="s">
        <v>2283</v>
      </c>
      <c r="C1047" s="127" t="str">
        <f t="shared" si="40"/>
        <v>420252011422000000</v>
      </c>
      <c r="D1047" s="127"/>
      <c r="E1047" s="127"/>
      <c r="F1047" s="127"/>
      <c r="G1047" s="127"/>
      <c r="H1047" s="127"/>
      <c r="I1047" s="127"/>
      <c r="J1047" s="127"/>
      <c r="K1047" s="304" t="s">
        <v>2284</v>
      </c>
      <c r="L1047" s="125" t="s">
        <v>3218</v>
      </c>
      <c r="M1047" s="825"/>
      <c r="N1047" s="825"/>
      <c r="O1047" s="126"/>
      <c r="Q1047" s="825"/>
      <c r="R1047" s="517"/>
      <c r="S1047" s="265"/>
      <c r="T1047" s="815"/>
      <c r="U1047" s="815"/>
      <c r="W1047" s="815"/>
      <c r="X1047" s="815"/>
      <c r="Y1047" s="291"/>
      <c r="Z1047" s="675"/>
    </row>
    <row r="1048" spans="2:26" ht="25.5" hidden="1">
      <c r="B1048" s="127" t="s">
        <v>2285</v>
      </c>
      <c r="C1048" s="127" t="str">
        <f t="shared" si="40"/>
        <v>420252011480000000</v>
      </c>
      <c r="D1048" s="127"/>
      <c r="E1048" s="127"/>
      <c r="F1048" s="127"/>
      <c r="G1048" s="127"/>
      <c r="H1048" s="127"/>
      <c r="I1048" s="127"/>
      <c r="J1048" s="127"/>
      <c r="K1048" s="304" t="s">
        <v>2286</v>
      </c>
      <c r="L1048" s="125" t="s">
        <v>3218</v>
      </c>
      <c r="M1048" s="825"/>
      <c r="N1048" s="825"/>
      <c r="O1048" s="126"/>
      <c r="Q1048" s="825"/>
      <c r="R1048" s="517"/>
      <c r="S1048" s="265"/>
      <c r="T1048" s="815"/>
      <c r="U1048" s="815"/>
      <c r="W1048" s="815"/>
      <c r="X1048" s="815"/>
      <c r="Y1048" s="291"/>
      <c r="Z1048" s="675"/>
    </row>
    <row r="1049" spans="2:26" ht="15.75">
      <c r="K1049" s="544" t="s">
        <v>3943</v>
      </c>
      <c r="L1049" s="528"/>
      <c r="M1049" s="192"/>
      <c r="N1049" s="192"/>
      <c r="O1049" s="192"/>
      <c r="Q1049" s="192"/>
      <c r="R1049" s="192"/>
      <c r="S1049" s="265"/>
      <c r="T1049" s="192"/>
      <c r="U1049" s="192"/>
      <c r="W1049" s="192"/>
      <c r="X1049" s="192"/>
      <c r="Y1049" s="291"/>
      <c r="Z1049" s="192"/>
    </row>
    <row r="1050" spans="2:26" ht="16.5" thickBot="1">
      <c r="K1050" s="539"/>
      <c r="L1050" s="528"/>
      <c r="M1050" s="192"/>
      <c r="N1050" s="192"/>
      <c r="O1050" s="192"/>
      <c r="Q1050" s="192"/>
      <c r="R1050" s="192"/>
      <c r="S1050" s="265"/>
      <c r="T1050" s="192"/>
      <c r="U1050" s="192"/>
      <c r="W1050" s="192"/>
      <c r="X1050" s="192"/>
      <c r="Y1050" s="291"/>
      <c r="Z1050" s="192"/>
    </row>
    <row r="1051" spans="2:26" ht="17.25" thickTop="1" thickBot="1">
      <c r="B1051" s="152" t="s">
        <v>2287</v>
      </c>
      <c r="C1051" s="247" t="s">
        <v>3976</v>
      </c>
      <c r="D1051" s="248"/>
      <c r="E1051" s="248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509</v>
      </c>
      <c r="N1051" s="154">
        <f>SUM(N1054:N1122)</f>
        <v>535</v>
      </c>
      <c r="O1051" s="155">
        <f>+N1051-M1051</f>
        <v>26</v>
      </c>
      <c r="Q1051" s="154">
        <f>SUM(Q1054:Q1122)</f>
        <v>3308</v>
      </c>
      <c r="R1051" s="516"/>
      <c r="S1051" s="265"/>
      <c r="T1051" s="154">
        <f>SUM(T1054:T1122)</f>
        <v>0</v>
      </c>
      <c r="U1051" s="154">
        <f>SUM(U1054:U1122)</f>
        <v>0</v>
      </c>
      <c r="W1051" s="154">
        <f>SUM(W1054:W1122)</f>
        <v>0</v>
      </c>
      <c r="X1051" s="154">
        <f>SUM(X1054:X1122)</f>
        <v>0</v>
      </c>
      <c r="Y1051" s="291"/>
      <c r="Z1051" s="519"/>
    </row>
    <row r="1052" spans="2:26" ht="16.5" thickTop="1" thickBot="1">
      <c r="K1052" s="540"/>
      <c r="M1052" s="265"/>
      <c r="S1052" s="265"/>
      <c r="Y1052" s="291"/>
      <c r="Z1052" s="291"/>
    </row>
    <row r="1053" spans="2:26" ht="39.950000000000003" customHeight="1" thickBot="1">
      <c r="B1053" s="102" t="s">
        <v>3221</v>
      </c>
      <c r="C1053" s="245" t="s">
        <v>48</v>
      </c>
      <c r="D1053" s="245"/>
      <c r="E1053" s="245"/>
      <c r="F1053" s="246"/>
      <c r="G1053" s="246"/>
      <c r="H1053" s="246"/>
      <c r="I1053" s="246"/>
      <c r="J1053" s="246"/>
      <c r="K1053" s="322" t="s">
        <v>3894</v>
      </c>
      <c r="L1053" s="135"/>
      <c r="M1053" s="328" t="str">
        <f>+M$10</f>
        <v>Valore netto al 31/12/2017</v>
      </c>
      <c r="N1053" s="328" t="str">
        <f>+N$10</f>
        <v>Valore netto al 31/12/2018</v>
      </c>
      <c r="O1053" s="1149" t="str">
        <f>+O$10</f>
        <v>Variazione</v>
      </c>
      <c r="P1053" s="1148"/>
      <c r="Q1053" s="328" t="str">
        <f>+Q$10</f>
        <v>Prechiusura al ° trimestre 2018</v>
      </c>
      <c r="R1053" s="525"/>
      <c r="S1053" s="265"/>
      <c r="T1053" s="1145" t="str">
        <f>T$330</f>
        <v>Costi da utilizzo contributi 2018</v>
      </c>
      <c r="U1053" s="1143" t="str">
        <f>U$330</f>
        <v>Costi da utilizzo contributi DI CUI SOCIO-SAN</v>
      </c>
      <c r="V1053" s="1144"/>
      <c r="W1053" s="1142" t="str">
        <f>W$330</f>
        <v>Costi da contributi 2018</v>
      </c>
      <c r="X1053" s="1143" t="str">
        <f>X$330</f>
        <v>Costi da contributi DI CUI SOCIO-SAN</v>
      </c>
      <c r="Y1053" s="291"/>
      <c r="Z1053" s="679"/>
    </row>
    <row r="1054" spans="2:26" ht="25.5">
      <c r="B1054" s="127" t="s">
        <v>2289</v>
      </c>
      <c r="C1054" s="127" t="s">
        <v>3977</v>
      </c>
      <c r="D1054" s="127"/>
      <c r="E1054" s="127"/>
      <c r="F1054" s="127"/>
      <c r="G1054" s="127"/>
      <c r="H1054" s="127"/>
      <c r="I1054" s="127"/>
      <c r="J1054" s="127"/>
      <c r="K1054" s="23" t="s">
        <v>2291</v>
      </c>
      <c r="L1054" s="125" t="s">
        <v>3218</v>
      </c>
      <c r="M1054" s="530">
        <f>+'NI-San'!M1054+'NI-Ter'!M1054+'NI-Soc'!M1054+'NI-Ric'!M1054+'NI-118'!M1054</f>
        <v>0</v>
      </c>
      <c r="N1054" s="530">
        <f>+'NI-San'!N1054+'NI-Ter'!N1054+'NI-Soc'!N1054+'NI-Ric'!N1054+'NI-118'!N1054</f>
        <v>0</v>
      </c>
      <c r="O1054" s="126">
        <f t="shared" ref="O1054:O1117" si="41">+N1054-M1054</f>
        <v>0</v>
      </c>
      <c r="Q1054" s="530">
        <f>+'NI-San'!Q1054+'NI-Ter'!Q1054+'NI-Soc'!Q1054+'NI-Ric'!Q1054+'NI-118'!Q1054</f>
        <v>0</v>
      </c>
      <c r="R1054" s="517"/>
      <c r="S1054" s="265"/>
      <c r="T1054" s="530">
        <f>+'NI-San'!S1054+'NI-Ter'!S1054+'NI-Soc'!P1054+'NI-Ric'!S1054+'NI-118'!S1054</f>
        <v>0</v>
      </c>
      <c r="U1054" s="530">
        <f>+'NI-San'!T1054+'NI-Ter'!T1054+'NI-Soc'!Q1054+'NI-Ric'!T1054+'NI-118'!T1054</f>
        <v>0</v>
      </c>
      <c r="V1054" s="464"/>
      <c r="W1054" s="530">
        <f>+'NI-San'!V1054+'NI-Ter'!V1054+'NI-Soc'!S1054+'NI-Ric'!V1054+'NI-118'!V1054</f>
        <v>0</v>
      </c>
      <c r="X1054" s="530">
        <f>+'NI-San'!W1054+'NI-Ter'!W1054+'NI-Soc'!T1054+'NI-Ric'!W1054+'NI-118'!W1054</f>
        <v>0</v>
      </c>
      <c r="Y1054" s="291"/>
      <c r="Z1054" s="675"/>
    </row>
    <row r="1055" spans="2:26">
      <c r="B1055" s="127" t="s">
        <v>2292</v>
      </c>
      <c r="C1055" s="127" t="s">
        <v>3978</v>
      </c>
      <c r="D1055" s="127"/>
      <c r="E1055" s="127"/>
      <c r="F1055" s="127"/>
      <c r="G1055" s="127"/>
      <c r="H1055" s="127"/>
      <c r="I1055" s="127"/>
      <c r="J1055" s="127"/>
      <c r="K1055" s="23" t="s">
        <v>2293</v>
      </c>
      <c r="L1055" s="125" t="s">
        <v>3218</v>
      </c>
      <c r="M1055" s="530">
        <f>+'NI-San'!M1055+'NI-Ter'!M1055+'NI-Soc'!M1055+'NI-Ric'!M1055+'NI-118'!M1055</f>
        <v>0</v>
      </c>
      <c r="N1055" s="530">
        <f>+'NI-San'!N1055+'NI-Ter'!N1055+'NI-Soc'!N1055+'NI-Ric'!N1055+'NI-118'!N1055</f>
        <v>0</v>
      </c>
      <c r="O1055" s="126">
        <f t="shared" si="41"/>
        <v>0</v>
      </c>
      <c r="Q1055" s="530">
        <f>+'NI-San'!Q1055+'NI-Ter'!Q1055+'NI-Soc'!Q1055+'NI-Ric'!Q1055+'NI-118'!Q1055</f>
        <v>0</v>
      </c>
      <c r="R1055" s="517"/>
      <c r="S1055" s="265"/>
      <c r="T1055" s="530">
        <f>+'NI-San'!S1055+'NI-Ter'!S1055+'NI-Soc'!P1055+'NI-Ric'!S1055+'NI-118'!S1055</f>
        <v>0</v>
      </c>
      <c r="U1055" s="530">
        <f>+'NI-San'!T1055+'NI-Ter'!T1055+'NI-Soc'!Q1055+'NI-Ric'!T1055+'NI-118'!T1055</f>
        <v>0</v>
      </c>
      <c r="V1055" s="464"/>
      <c r="W1055" s="530">
        <f>+'NI-San'!V1055+'NI-Ter'!V1055+'NI-Soc'!S1055+'NI-Ric'!V1055+'NI-118'!V1055</f>
        <v>0</v>
      </c>
      <c r="X1055" s="530">
        <f>+'NI-San'!W1055+'NI-Ter'!W1055+'NI-Soc'!T1055+'NI-Ric'!W1055+'NI-118'!W1055</f>
        <v>0</v>
      </c>
      <c r="Y1055" s="291"/>
      <c r="Z1055" s="675"/>
    </row>
    <row r="1056" spans="2:26" ht="25.5">
      <c r="B1056" s="363" t="s">
        <v>2294</v>
      </c>
      <c r="C1056" s="364" t="s">
        <v>3979</v>
      </c>
      <c r="D1056" s="365"/>
      <c r="E1056" s="365"/>
      <c r="F1056" s="365"/>
      <c r="G1056" s="365"/>
      <c r="H1056" s="365"/>
      <c r="I1056" s="365"/>
      <c r="J1056" s="365"/>
      <c r="K1056" s="366" t="s">
        <v>2295</v>
      </c>
      <c r="L1056" s="367" t="s">
        <v>3218</v>
      </c>
      <c r="M1056" s="530">
        <f>+'NI-San'!M1056+'NI-Ter'!M1056+'NI-Soc'!M1056+'NI-Ric'!M1056+'NI-118'!M1056</f>
        <v>0</v>
      </c>
      <c r="N1056" s="530">
        <f>+'NI-San'!N1056+'NI-Ter'!N1056+'NI-Soc'!N1056+'NI-Ric'!N1056+'NI-118'!N1056</f>
        <v>0</v>
      </c>
      <c r="O1056" s="126">
        <f t="shared" si="41"/>
        <v>0</v>
      </c>
      <c r="Q1056" s="530">
        <f>+'NI-San'!Q1056+'NI-Ter'!Q1056+'NI-Soc'!Q1056+'NI-Ric'!Q1056+'NI-118'!Q1056</f>
        <v>0</v>
      </c>
      <c r="R1056" s="517"/>
      <c r="S1056" s="265"/>
      <c r="T1056" s="530">
        <f>+'NI-San'!S1056+'NI-Ter'!S1056+'NI-Soc'!P1056+'NI-Ric'!S1056+'NI-118'!S1056</f>
        <v>0</v>
      </c>
      <c r="U1056" s="530">
        <f>+'NI-San'!T1056+'NI-Ter'!T1056+'NI-Soc'!Q1056+'NI-Ric'!T1056+'NI-118'!T1056</f>
        <v>0</v>
      </c>
      <c r="V1056" s="464"/>
      <c r="W1056" s="530">
        <f>+'NI-San'!V1056+'NI-Ter'!V1056+'NI-Soc'!S1056+'NI-Ric'!V1056+'NI-118'!V1056</f>
        <v>0</v>
      </c>
      <c r="X1056" s="530">
        <f>+'NI-San'!W1056+'NI-Ter'!W1056+'NI-Soc'!T1056+'NI-Ric'!W1056+'NI-118'!W1056</f>
        <v>0</v>
      </c>
      <c r="Y1056" s="291"/>
      <c r="Z1056" s="675"/>
    </row>
    <row r="1057" spans="2:26">
      <c r="B1057" s="127" t="s">
        <v>2296</v>
      </c>
      <c r="C1057" s="127" t="s">
        <v>3980</v>
      </c>
      <c r="D1057" s="127"/>
      <c r="E1057" s="127"/>
      <c r="F1057" s="127"/>
      <c r="G1057" s="127"/>
      <c r="H1057" s="127"/>
      <c r="I1057" s="127"/>
      <c r="J1057" s="127"/>
      <c r="K1057" s="23" t="s">
        <v>2297</v>
      </c>
      <c r="L1057" s="125" t="s">
        <v>3218</v>
      </c>
      <c r="M1057" s="530">
        <f>+'NI-San'!M1057+'NI-Ter'!M1057+'NI-Soc'!M1057+'NI-Ric'!M1057+'NI-118'!M1057</f>
        <v>0</v>
      </c>
      <c r="N1057" s="530">
        <f>+'NI-San'!N1057+'NI-Ter'!N1057+'NI-Soc'!N1057+'NI-Ric'!N1057+'NI-118'!N1057</f>
        <v>0</v>
      </c>
      <c r="O1057" s="126">
        <f t="shared" si="41"/>
        <v>0</v>
      </c>
      <c r="Q1057" s="530">
        <f>+'NI-San'!Q1057+'NI-Ter'!Q1057+'NI-Soc'!Q1057+'NI-Ric'!Q1057+'NI-118'!Q1057</f>
        <v>0</v>
      </c>
      <c r="R1057" s="517"/>
      <c r="S1057" s="265"/>
      <c r="T1057" s="530">
        <f>+'NI-San'!S1057+'NI-Ter'!S1057+'NI-Soc'!P1057+'NI-Ric'!S1057+'NI-118'!S1057</f>
        <v>0</v>
      </c>
      <c r="U1057" s="530">
        <f>+'NI-San'!T1057+'NI-Ter'!T1057+'NI-Soc'!Q1057+'NI-Ric'!T1057+'NI-118'!T1057</f>
        <v>0</v>
      </c>
      <c r="V1057" s="464"/>
      <c r="W1057" s="530">
        <f>+'NI-San'!V1057+'NI-Ter'!V1057+'NI-Soc'!S1057+'NI-Ric'!V1057+'NI-118'!V1057</f>
        <v>0</v>
      </c>
      <c r="X1057" s="530">
        <f>+'NI-San'!W1057+'NI-Ter'!W1057+'NI-Soc'!T1057+'NI-Ric'!W1057+'NI-118'!W1057</f>
        <v>0</v>
      </c>
      <c r="Y1057" s="291"/>
      <c r="Z1057" s="675"/>
    </row>
    <row r="1058" spans="2:26" ht="25.5">
      <c r="B1058" s="127" t="s">
        <v>2298</v>
      </c>
      <c r="C1058" s="127" t="s">
        <v>3981</v>
      </c>
      <c r="D1058" s="127"/>
      <c r="E1058" s="127"/>
      <c r="F1058" s="127"/>
      <c r="G1058" s="127"/>
      <c r="H1058" s="127"/>
      <c r="I1058" s="127"/>
      <c r="J1058" s="127"/>
      <c r="K1058" s="23" t="s">
        <v>2299</v>
      </c>
      <c r="L1058" s="125" t="s">
        <v>3218</v>
      </c>
      <c r="M1058" s="530">
        <f>+'NI-San'!M1058+'NI-Ter'!M1058+'NI-Soc'!M1058+'NI-Ric'!M1058+'NI-118'!M1058</f>
        <v>0</v>
      </c>
      <c r="N1058" s="530">
        <f>+'NI-San'!N1058+'NI-Ter'!N1058+'NI-Soc'!N1058+'NI-Ric'!N1058+'NI-118'!N1058</f>
        <v>0</v>
      </c>
      <c r="O1058" s="126">
        <f t="shared" si="41"/>
        <v>0</v>
      </c>
      <c r="Q1058" s="530">
        <f>+'NI-San'!Q1058+'NI-Ter'!Q1058+'NI-Soc'!Q1058+'NI-Ric'!Q1058+'NI-118'!Q1058</f>
        <v>0</v>
      </c>
      <c r="R1058" s="517"/>
      <c r="S1058" s="265"/>
      <c r="T1058" s="530">
        <f>+'NI-San'!S1058+'NI-Ter'!S1058+'NI-Soc'!P1058+'NI-Ric'!S1058+'NI-118'!S1058</f>
        <v>0</v>
      </c>
      <c r="U1058" s="530">
        <f>+'NI-San'!T1058+'NI-Ter'!T1058+'NI-Soc'!Q1058+'NI-Ric'!T1058+'NI-118'!T1058</f>
        <v>0</v>
      </c>
      <c r="V1058" s="464"/>
      <c r="W1058" s="530">
        <f>+'NI-San'!V1058+'NI-Ter'!V1058+'NI-Soc'!S1058+'NI-Ric'!V1058+'NI-118'!V1058</f>
        <v>0</v>
      </c>
      <c r="X1058" s="530">
        <f>+'NI-San'!W1058+'NI-Ter'!W1058+'NI-Soc'!T1058+'NI-Ric'!W1058+'NI-118'!W1058</f>
        <v>0</v>
      </c>
      <c r="Y1058" s="291"/>
      <c r="Z1058" s="675"/>
    </row>
    <row r="1059" spans="2:26" ht="25.5">
      <c r="B1059" s="127" t="s">
        <v>2300</v>
      </c>
      <c r="C1059" s="127" t="s">
        <v>3982</v>
      </c>
      <c r="D1059" s="127"/>
      <c r="E1059" s="127"/>
      <c r="F1059" s="127"/>
      <c r="G1059" s="127"/>
      <c r="H1059" s="127"/>
      <c r="I1059" s="127"/>
      <c r="J1059" s="127"/>
      <c r="K1059" s="23" t="s">
        <v>2301</v>
      </c>
      <c r="L1059" s="125" t="s">
        <v>3218</v>
      </c>
      <c r="M1059" s="530">
        <f>+'NI-San'!M1059+'NI-Ter'!M1059+'NI-Soc'!M1059+'NI-Ric'!M1059+'NI-118'!M1059</f>
        <v>0</v>
      </c>
      <c r="N1059" s="530">
        <f>+'NI-San'!N1059+'NI-Ter'!N1059+'NI-Soc'!N1059+'NI-Ric'!N1059+'NI-118'!N1059</f>
        <v>0</v>
      </c>
      <c r="O1059" s="126">
        <f t="shared" si="41"/>
        <v>0</v>
      </c>
      <c r="Q1059" s="530">
        <f>+'NI-San'!Q1059+'NI-Ter'!Q1059+'NI-Soc'!Q1059+'NI-Ric'!Q1059+'NI-118'!Q1059</f>
        <v>0</v>
      </c>
      <c r="R1059" s="517"/>
      <c r="S1059" s="265"/>
      <c r="T1059" s="530">
        <f>+'NI-San'!S1059+'NI-Ter'!S1059+'NI-Soc'!P1059+'NI-Ric'!S1059+'NI-118'!S1059</f>
        <v>0</v>
      </c>
      <c r="U1059" s="530">
        <f>+'NI-San'!T1059+'NI-Ter'!T1059+'NI-Soc'!Q1059+'NI-Ric'!T1059+'NI-118'!T1059</f>
        <v>0</v>
      </c>
      <c r="V1059" s="464"/>
      <c r="W1059" s="530">
        <f>+'NI-San'!V1059+'NI-Ter'!V1059+'NI-Soc'!S1059+'NI-Ric'!V1059+'NI-118'!V1059</f>
        <v>0</v>
      </c>
      <c r="X1059" s="530">
        <f>+'NI-San'!W1059+'NI-Ter'!W1059+'NI-Soc'!T1059+'NI-Ric'!W1059+'NI-118'!W1059</f>
        <v>0</v>
      </c>
      <c r="Y1059" s="291"/>
      <c r="Z1059" s="675"/>
    </row>
    <row r="1060" spans="2:26" ht="25.5">
      <c r="B1060" s="127" t="s">
        <v>2302</v>
      </c>
      <c r="C1060" s="127" t="s">
        <v>3983</v>
      </c>
      <c r="D1060" s="127"/>
      <c r="E1060" s="127"/>
      <c r="F1060" s="127"/>
      <c r="G1060" s="127"/>
      <c r="H1060" s="127"/>
      <c r="I1060" s="127"/>
      <c r="J1060" s="127"/>
      <c r="K1060" s="23" t="s">
        <v>3984</v>
      </c>
      <c r="L1060" s="125" t="s">
        <v>3218</v>
      </c>
      <c r="M1060" s="530">
        <f>+'NI-San'!M1060+'NI-Ter'!M1060+'NI-Soc'!M1060+'NI-Ric'!M1060+'NI-118'!M1060</f>
        <v>0</v>
      </c>
      <c r="N1060" s="530">
        <f>+'NI-San'!N1060+'NI-Ter'!N1060+'NI-Soc'!N1060+'NI-Ric'!N1060+'NI-118'!N1060</f>
        <v>0</v>
      </c>
      <c r="O1060" s="126">
        <f t="shared" si="41"/>
        <v>0</v>
      </c>
      <c r="Q1060" s="530">
        <f>+'NI-San'!Q1060+'NI-Ter'!Q1060+'NI-Soc'!Q1060+'NI-Ric'!Q1060+'NI-118'!Q1060</f>
        <v>0</v>
      </c>
      <c r="R1060" s="517"/>
      <c r="S1060" s="265"/>
      <c r="T1060" s="530">
        <f>+'NI-San'!S1060+'NI-Ter'!S1060+'NI-Soc'!P1060+'NI-Ric'!S1060+'NI-118'!S1060</f>
        <v>0</v>
      </c>
      <c r="U1060" s="530">
        <f>+'NI-San'!T1060+'NI-Ter'!T1060+'NI-Soc'!Q1060+'NI-Ric'!T1060+'NI-118'!T1060</f>
        <v>0</v>
      </c>
      <c r="V1060" s="464"/>
      <c r="W1060" s="530">
        <f>+'NI-San'!V1060+'NI-Ter'!V1060+'NI-Soc'!S1060+'NI-Ric'!V1060+'NI-118'!V1060</f>
        <v>0</v>
      </c>
      <c r="X1060" s="530">
        <f>+'NI-San'!W1060+'NI-Ter'!W1060+'NI-Soc'!T1060+'NI-Ric'!W1060+'NI-118'!W1060</f>
        <v>0</v>
      </c>
      <c r="Y1060" s="291"/>
      <c r="Z1060" s="675"/>
    </row>
    <row r="1061" spans="2:26" ht="25.5">
      <c r="B1061" s="127" t="s">
        <v>2304</v>
      </c>
      <c r="C1061" s="127" t="s">
        <v>3985</v>
      </c>
      <c r="D1061" s="127"/>
      <c r="E1061" s="127"/>
      <c r="F1061" s="127"/>
      <c r="G1061" s="127"/>
      <c r="H1061" s="127"/>
      <c r="I1061" s="127"/>
      <c r="J1061" s="127"/>
      <c r="K1061" s="23" t="s">
        <v>2305</v>
      </c>
      <c r="L1061" s="125" t="s">
        <v>3218</v>
      </c>
      <c r="M1061" s="530">
        <f>+'NI-San'!M1061+'NI-Ter'!M1061+'NI-Soc'!M1061+'NI-Ric'!M1061+'NI-118'!M1061</f>
        <v>0</v>
      </c>
      <c r="N1061" s="530">
        <f>+'NI-San'!N1061+'NI-Ter'!N1061+'NI-Soc'!N1061+'NI-Ric'!N1061+'NI-118'!N1061</f>
        <v>0</v>
      </c>
      <c r="O1061" s="126">
        <f t="shared" si="41"/>
        <v>0</v>
      </c>
      <c r="Q1061" s="530">
        <f>+'NI-San'!Q1061+'NI-Ter'!Q1061+'NI-Soc'!Q1061+'NI-Ric'!Q1061+'NI-118'!Q1061</f>
        <v>0</v>
      </c>
      <c r="R1061" s="517"/>
      <c r="S1061" s="265"/>
      <c r="T1061" s="530">
        <f>+'NI-San'!S1061+'NI-Ter'!S1061+'NI-Soc'!P1061+'NI-Ric'!S1061+'NI-118'!S1061</f>
        <v>0</v>
      </c>
      <c r="U1061" s="530">
        <f>+'NI-San'!T1061+'NI-Ter'!T1061+'NI-Soc'!Q1061+'NI-Ric'!T1061+'NI-118'!T1061</f>
        <v>0</v>
      </c>
      <c r="V1061" s="464"/>
      <c r="W1061" s="530">
        <f>+'NI-San'!V1061+'NI-Ter'!V1061+'NI-Soc'!S1061+'NI-Ric'!V1061+'NI-118'!V1061</f>
        <v>0</v>
      </c>
      <c r="X1061" s="530">
        <f>+'NI-San'!W1061+'NI-Ter'!W1061+'NI-Soc'!T1061+'NI-Ric'!W1061+'NI-118'!W1061</f>
        <v>0</v>
      </c>
      <c r="Y1061" s="291"/>
      <c r="Z1061" s="675"/>
    </row>
    <row r="1062" spans="2:26">
      <c r="B1062" s="127" t="s">
        <v>2306</v>
      </c>
      <c r="C1062" s="127" t="s">
        <v>3986</v>
      </c>
      <c r="D1062" s="127"/>
      <c r="E1062" s="127"/>
      <c r="F1062" s="127"/>
      <c r="G1062" s="127"/>
      <c r="H1062" s="127"/>
      <c r="I1062" s="127"/>
      <c r="J1062" s="127"/>
      <c r="K1062" s="23" t="s">
        <v>2307</v>
      </c>
      <c r="L1062" s="125" t="s">
        <v>3218</v>
      </c>
      <c r="M1062" s="530">
        <f>+'NI-San'!M1062+'NI-Ter'!M1062+'NI-Soc'!M1062+'NI-Ric'!M1062+'NI-118'!M1062</f>
        <v>0</v>
      </c>
      <c r="N1062" s="530">
        <f>+'NI-San'!N1062+'NI-Ter'!N1062+'NI-Soc'!N1062+'NI-Ric'!N1062+'NI-118'!N1062</f>
        <v>0</v>
      </c>
      <c r="O1062" s="126">
        <f t="shared" si="41"/>
        <v>0</v>
      </c>
      <c r="Q1062" s="530">
        <f>+'NI-San'!Q1062+'NI-Ter'!Q1062+'NI-Soc'!Q1062+'NI-Ric'!Q1062+'NI-118'!Q1062</f>
        <v>0</v>
      </c>
      <c r="R1062" s="517"/>
      <c r="S1062" s="265"/>
      <c r="T1062" s="530">
        <f>+'NI-San'!S1062+'NI-Ter'!S1062+'NI-Soc'!P1062+'NI-Ric'!S1062+'NI-118'!S1062</f>
        <v>0</v>
      </c>
      <c r="U1062" s="530">
        <f>+'NI-San'!T1062+'NI-Ter'!T1062+'NI-Soc'!Q1062+'NI-Ric'!T1062+'NI-118'!T1062</f>
        <v>0</v>
      </c>
      <c r="V1062" s="464"/>
      <c r="W1062" s="530">
        <f>+'NI-San'!V1062+'NI-Ter'!V1062+'NI-Soc'!S1062+'NI-Ric'!V1062+'NI-118'!V1062</f>
        <v>0</v>
      </c>
      <c r="X1062" s="530">
        <f>+'NI-San'!W1062+'NI-Ter'!W1062+'NI-Soc'!T1062+'NI-Ric'!W1062+'NI-118'!W1062</f>
        <v>0</v>
      </c>
      <c r="Y1062" s="291"/>
      <c r="Z1062" s="675"/>
    </row>
    <row r="1063" spans="2:26" ht="25.5">
      <c r="B1063" s="127" t="s">
        <v>2308</v>
      </c>
      <c r="C1063" s="127" t="s">
        <v>3987</v>
      </c>
      <c r="D1063" s="127"/>
      <c r="E1063" s="127"/>
      <c r="F1063" s="127"/>
      <c r="G1063" s="127"/>
      <c r="H1063" s="127"/>
      <c r="I1063" s="127"/>
      <c r="J1063" s="127"/>
      <c r="K1063" s="23" t="s">
        <v>2309</v>
      </c>
      <c r="L1063" s="125" t="s">
        <v>3218</v>
      </c>
      <c r="M1063" s="530">
        <f>+'NI-San'!M1063+'NI-Ter'!M1063+'NI-Soc'!M1063+'NI-Ric'!M1063+'NI-118'!M1063</f>
        <v>0</v>
      </c>
      <c r="N1063" s="530">
        <f>+'NI-San'!N1063+'NI-Ter'!N1063+'NI-Soc'!N1063+'NI-Ric'!N1063+'NI-118'!N1063</f>
        <v>0</v>
      </c>
      <c r="O1063" s="126">
        <f t="shared" si="41"/>
        <v>0</v>
      </c>
      <c r="Q1063" s="530">
        <f>+'NI-San'!Q1063+'NI-Ter'!Q1063+'NI-Soc'!Q1063+'NI-Ric'!Q1063+'NI-118'!Q1063</f>
        <v>0</v>
      </c>
      <c r="R1063" s="517"/>
      <c r="S1063" s="265"/>
      <c r="T1063" s="530">
        <f>+'NI-San'!S1063+'NI-Ter'!S1063+'NI-Soc'!P1063+'NI-Ric'!S1063+'NI-118'!S1063</f>
        <v>0</v>
      </c>
      <c r="U1063" s="530">
        <f>+'NI-San'!T1063+'NI-Ter'!T1063+'NI-Soc'!Q1063+'NI-Ric'!T1063+'NI-118'!T1063</f>
        <v>0</v>
      </c>
      <c r="V1063" s="464"/>
      <c r="W1063" s="530">
        <f>+'NI-San'!V1063+'NI-Ter'!V1063+'NI-Soc'!S1063+'NI-Ric'!V1063+'NI-118'!V1063</f>
        <v>0</v>
      </c>
      <c r="X1063" s="530">
        <f>+'NI-San'!W1063+'NI-Ter'!W1063+'NI-Soc'!T1063+'NI-Ric'!W1063+'NI-118'!W1063</f>
        <v>0</v>
      </c>
      <c r="Y1063" s="291"/>
      <c r="Z1063" s="675"/>
    </row>
    <row r="1064" spans="2:26" ht="25.5">
      <c r="B1064" s="127" t="s">
        <v>2310</v>
      </c>
      <c r="C1064" s="127" t="s">
        <v>3988</v>
      </c>
      <c r="D1064" s="127"/>
      <c r="E1064" s="127"/>
      <c r="F1064" s="127"/>
      <c r="G1064" s="127"/>
      <c r="H1064" s="127"/>
      <c r="I1064" s="127"/>
      <c r="J1064" s="127"/>
      <c r="K1064" s="23" t="s">
        <v>2311</v>
      </c>
      <c r="L1064" s="125" t="s">
        <v>3218</v>
      </c>
      <c r="M1064" s="530">
        <f>+'NI-San'!M1064+'NI-Ter'!M1064+'NI-Soc'!M1064+'NI-Ric'!M1064+'NI-118'!M1064</f>
        <v>0</v>
      </c>
      <c r="N1064" s="530">
        <f>+'NI-San'!N1064+'NI-Ter'!N1064+'NI-Soc'!N1064+'NI-Ric'!N1064+'NI-118'!N1064</f>
        <v>0</v>
      </c>
      <c r="O1064" s="126">
        <f t="shared" si="41"/>
        <v>0</v>
      </c>
      <c r="Q1064" s="530">
        <f>+'NI-San'!Q1064+'NI-Ter'!Q1064+'NI-Soc'!Q1064+'NI-Ric'!Q1064+'NI-118'!Q1064</f>
        <v>0</v>
      </c>
      <c r="R1064" s="517"/>
      <c r="S1064" s="265"/>
      <c r="T1064" s="530">
        <f>+'NI-San'!S1064+'NI-Ter'!S1064+'NI-Soc'!P1064+'NI-Ric'!S1064+'NI-118'!S1064</f>
        <v>0</v>
      </c>
      <c r="U1064" s="530">
        <f>+'NI-San'!T1064+'NI-Ter'!T1064+'NI-Soc'!Q1064+'NI-Ric'!T1064+'NI-118'!T1064</f>
        <v>0</v>
      </c>
      <c r="V1064" s="464"/>
      <c r="W1064" s="530">
        <f>+'NI-San'!V1064+'NI-Ter'!V1064+'NI-Soc'!S1064+'NI-Ric'!V1064+'NI-118'!V1064</f>
        <v>0</v>
      </c>
      <c r="X1064" s="530">
        <f>+'NI-San'!W1064+'NI-Ter'!W1064+'NI-Soc'!T1064+'NI-Ric'!W1064+'NI-118'!W1064</f>
        <v>0</v>
      </c>
      <c r="Y1064" s="291"/>
      <c r="Z1064" s="675"/>
    </row>
    <row r="1065" spans="2:26" ht="25.5">
      <c r="B1065" s="127" t="s">
        <v>2312</v>
      </c>
      <c r="C1065" s="127" t="s">
        <v>3989</v>
      </c>
      <c r="D1065" s="127"/>
      <c r="E1065" s="127"/>
      <c r="F1065" s="127"/>
      <c r="G1065" s="127"/>
      <c r="H1065" s="127"/>
      <c r="I1065" s="127"/>
      <c r="J1065" s="127"/>
      <c r="K1065" s="23" t="s">
        <v>2313</v>
      </c>
      <c r="L1065" s="125" t="s">
        <v>3218</v>
      </c>
      <c r="M1065" s="530">
        <f>+'NI-San'!M1065+'NI-Ter'!M1065+'NI-Soc'!M1065+'NI-Ric'!M1065+'NI-118'!M1065</f>
        <v>0</v>
      </c>
      <c r="N1065" s="530">
        <f>+'NI-San'!N1065+'NI-Ter'!N1065+'NI-Soc'!N1065+'NI-Ric'!N1065+'NI-118'!N1065</f>
        <v>0</v>
      </c>
      <c r="O1065" s="126">
        <f t="shared" si="41"/>
        <v>0</v>
      </c>
      <c r="Q1065" s="530">
        <f>+'NI-San'!Q1065+'NI-Ter'!Q1065+'NI-Soc'!Q1065+'NI-Ric'!Q1065+'NI-118'!Q1065</f>
        <v>0</v>
      </c>
      <c r="R1065" s="517"/>
      <c r="S1065" s="265"/>
      <c r="T1065" s="530">
        <f>+'NI-San'!S1065+'NI-Ter'!S1065+'NI-Soc'!P1065+'NI-Ric'!S1065+'NI-118'!S1065</f>
        <v>0</v>
      </c>
      <c r="U1065" s="530">
        <f>+'NI-San'!T1065+'NI-Ter'!T1065+'NI-Soc'!Q1065+'NI-Ric'!T1065+'NI-118'!T1065</f>
        <v>0</v>
      </c>
      <c r="V1065" s="464"/>
      <c r="W1065" s="530">
        <f>+'NI-San'!V1065+'NI-Ter'!V1065+'NI-Soc'!S1065+'NI-Ric'!V1065+'NI-118'!V1065</f>
        <v>0</v>
      </c>
      <c r="X1065" s="530">
        <f>+'NI-San'!W1065+'NI-Ter'!W1065+'NI-Soc'!T1065+'NI-Ric'!W1065+'NI-118'!W1065</f>
        <v>0</v>
      </c>
      <c r="Y1065" s="291"/>
      <c r="Z1065" s="675"/>
    </row>
    <row r="1066" spans="2:26" ht="25.5">
      <c r="B1066" s="127" t="s">
        <v>2314</v>
      </c>
      <c r="C1066" s="127" t="str">
        <f t="shared" ref="C1066:C1089" si="42">MID(B1066,1,1)&amp;MID(B1066,3,2)&amp;MID(B1066,6,2)&amp;MID(B1066,9,2)&amp;MID(B1066,12,3)&amp;MID(B1066,16,3)&amp;MID(B1066,20,2)&amp;MID(B1066,23,3)</f>
        <v>420253002201000000</v>
      </c>
      <c r="D1066" s="127"/>
      <c r="E1066" s="127"/>
      <c r="F1066" s="127"/>
      <c r="G1066" s="127"/>
      <c r="H1066" s="127"/>
      <c r="I1066" s="127"/>
      <c r="J1066" s="127"/>
      <c r="K1066" s="304" t="s">
        <v>2316</v>
      </c>
      <c r="L1066" s="125" t="s">
        <v>3218</v>
      </c>
      <c r="M1066" s="530">
        <f>+'NI-San'!M1066+'NI-Ter'!M1066+'NI-Soc'!M1066+'NI-Ric'!M1066+'NI-118'!M1066</f>
        <v>0</v>
      </c>
      <c r="N1066" s="530">
        <f>+'NI-San'!N1066+'NI-Ter'!N1066+'NI-Soc'!N1066+'NI-Ric'!N1066+'NI-118'!N1066</f>
        <v>0</v>
      </c>
      <c r="O1066" s="126">
        <f t="shared" si="41"/>
        <v>0</v>
      </c>
      <c r="Q1066" s="530">
        <f>+'NI-San'!Q1066+'NI-Ter'!Q1066+'NI-Soc'!Q1066+'NI-Ric'!Q1066+'NI-118'!Q1066</f>
        <v>0</v>
      </c>
      <c r="R1066" s="517"/>
      <c r="S1066" s="265"/>
      <c r="T1066" s="530">
        <f>+'NI-San'!S1066+'NI-Ter'!S1066+'NI-Soc'!P1066+'NI-Ric'!S1066+'NI-118'!S1066</f>
        <v>0</v>
      </c>
      <c r="U1066" s="530">
        <f>+'NI-San'!T1066+'NI-Ter'!T1066+'NI-Soc'!Q1066+'NI-Ric'!T1066+'NI-118'!T1066</f>
        <v>0</v>
      </c>
      <c r="V1066" s="464"/>
      <c r="W1066" s="530">
        <f>+'NI-San'!V1066+'NI-Ter'!V1066+'NI-Soc'!S1066+'NI-Ric'!V1066+'NI-118'!V1066</f>
        <v>0</v>
      </c>
      <c r="X1066" s="530">
        <f>+'NI-San'!W1066+'NI-Ter'!W1066+'NI-Soc'!T1066+'NI-Ric'!W1066+'NI-118'!W1066</f>
        <v>0</v>
      </c>
      <c r="Y1066" s="291"/>
      <c r="Z1066" s="675"/>
    </row>
    <row r="1067" spans="2:26">
      <c r="B1067" s="127" t="s">
        <v>2317</v>
      </c>
      <c r="C1067" s="127" t="str">
        <f t="shared" si="42"/>
        <v>420253002202000000</v>
      </c>
      <c r="D1067" s="127"/>
      <c r="E1067" s="127"/>
      <c r="F1067" s="127"/>
      <c r="G1067" s="127"/>
      <c r="H1067" s="127"/>
      <c r="I1067" s="127"/>
      <c r="J1067" s="127"/>
      <c r="K1067" s="304" t="s">
        <v>2318</v>
      </c>
      <c r="L1067" s="125" t="s">
        <v>3218</v>
      </c>
      <c r="M1067" s="530">
        <f>+'NI-San'!M1067+'NI-Ter'!M1067+'NI-Soc'!M1067+'NI-Ric'!M1067+'NI-118'!M1067</f>
        <v>0</v>
      </c>
      <c r="N1067" s="530">
        <f>+'NI-San'!N1067+'NI-Ter'!N1067+'NI-Soc'!N1067+'NI-Ric'!N1067+'NI-118'!N1067</f>
        <v>0</v>
      </c>
      <c r="O1067" s="126">
        <f t="shared" si="41"/>
        <v>0</v>
      </c>
      <c r="Q1067" s="530">
        <f>+'NI-San'!Q1067+'NI-Ter'!Q1067+'NI-Soc'!Q1067+'NI-Ric'!Q1067+'NI-118'!Q1067</f>
        <v>0</v>
      </c>
      <c r="R1067" s="517"/>
      <c r="S1067" s="265"/>
      <c r="T1067" s="530">
        <f>+'NI-San'!S1067+'NI-Ter'!S1067+'NI-Soc'!P1067+'NI-Ric'!S1067+'NI-118'!S1067</f>
        <v>0</v>
      </c>
      <c r="U1067" s="530">
        <f>+'NI-San'!T1067+'NI-Ter'!T1067+'NI-Soc'!Q1067+'NI-Ric'!T1067+'NI-118'!T1067</f>
        <v>0</v>
      </c>
      <c r="V1067" s="464"/>
      <c r="W1067" s="530">
        <f>+'NI-San'!V1067+'NI-Ter'!V1067+'NI-Soc'!S1067+'NI-Ric'!V1067+'NI-118'!V1067</f>
        <v>0</v>
      </c>
      <c r="X1067" s="530">
        <f>+'NI-San'!W1067+'NI-Ter'!W1067+'NI-Soc'!T1067+'NI-Ric'!W1067+'NI-118'!W1067</f>
        <v>0</v>
      </c>
      <c r="Y1067" s="291"/>
      <c r="Z1067" s="675"/>
    </row>
    <row r="1068" spans="2:26">
      <c r="B1068" s="363" t="s">
        <v>2319</v>
      </c>
      <c r="C1068" s="365" t="s">
        <v>3990</v>
      </c>
      <c r="D1068" s="365"/>
      <c r="E1068" s="365"/>
      <c r="F1068" s="365"/>
      <c r="G1068" s="365"/>
      <c r="H1068" s="365"/>
      <c r="I1068" s="365"/>
      <c r="J1068" s="365"/>
      <c r="K1068" s="368" t="s">
        <v>2320</v>
      </c>
      <c r="L1068" s="367" t="s">
        <v>3218</v>
      </c>
      <c r="M1068" s="530">
        <f>+'NI-San'!M1068+'NI-Ter'!M1068+'NI-Soc'!M1068+'NI-Ric'!M1068+'NI-118'!M1068</f>
        <v>0</v>
      </c>
      <c r="N1068" s="530">
        <f>+'NI-San'!N1068+'NI-Ter'!N1068+'NI-Soc'!N1068+'NI-Ric'!N1068+'NI-118'!N1068</f>
        <v>0</v>
      </c>
      <c r="O1068" s="126">
        <f t="shared" si="41"/>
        <v>0</v>
      </c>
      <c r="Q1068" s="530">
        <f>+'NI-San'!Q1068+'NI-Ter'!Q1068+'NI-Soc'!Q1068+'NI-Ric'!Q1068+'NI-118'!Q1068</f>
        <v>0</v>
      </c>
      <c r="R1068" s="517"/>
      <c r="S1068" s="265"/>
      <c r="T1068" s="530">
        <f>+'NI-San'!S1068+'NI-Ter'!S1068+'NI-Soc'!P1068+'NI-Ric'!S1068+'NI-118'!S1068</f>
        <v>0</v>
      </c>
      <c r="U1068" s="530">
        <f>+'NI-San'!T1068+'NI-Ter'!T1068+'NI-Soc'!Q1068+'NI-Ric'!T1068+'NI-118'!T1068</f>
        <v>0</v>
      </c>
      <c r="V1068" s="464"/>
      <c r="W1068" s="530">
        <f>+'NI-San'!V1068+'NI-Ter'!V1068+'NI-Soc'!S1068+'NI-Ric'!V1068+'NI-118'!V1068</f>
        <v>0</v>
      </c>
      <c r="X1068" s="530">
        <f>+'NI-San'!W1068+'NI-Ter'!W1068+'NI-Soc'!T1068+'NI-Ric'!W1068+'NI-118'!W1068</f>
        <v>0</v>
      </c>
      <c r="Y1068" s="291"/>
      <c r="Z1068" s="675"/>
    </row>
    <row r="1069" spans="2:26">
      <c r="B1069" s="127" t="s">
        <v>2321</v>
      </c>
      <c r="C1069" s="127" t="str">
        <f t="shared" si="42"/>
        <v>420253002203000000</v>
      </c>
      <c r="D1069" s="127"/>
      <c r="E1069" s="127"/>
      <c r="F1069" s="127"/>
      <c r="G1069" s="127"/>
      <c r="H1069" s="127"/>
      <c r="I1069" s="127"/>
      <c r="J1069" s="127"/>
      <c r="K1069" s="304" t="s">
        <v>2322</v>
      </c>
      <c r="L1069" s="125" t="s">
        <v>3218</v>
      </c>
      <c r="M1069" s="530">
        <f>+'NI-San'!M1069+'NI-Ter'!M1069+'NI-Soc'!M1069+'NI-Ric'!M1069+'NI-118'!M1069</f>
        <v>0</v>
      </c>
      <c r="N1069" s="530">
        <f>+'NI-San'!N1069+'NI-Ter'!N1069+'NI-Soc'!N1069+'NI-Ric'!N1069+'NI-118'!N1069</f>
        <v>0</v>
      </c>
      <c r="O1069" s="126">
        <f t="shared" si="41"/>
        <v>0</v>
      </c>
      <c r="Q1069" s="530">
        <f>+'NI-San'!Q1069+'NI-Ter'!Q1069+'NI-Soc'!Q1069+'NI-Ric'!Q1069+'NI-118'!Q1069</f>
        <v>0</v>
      </c>
      <c r="R1069" s="517"/>
      <c r="S1069" s="265"/>
      <c r="T1069" s="530">
        <f>+'NI-San'!S1069+'NI-Ter'!S1069+'NI-Soc'!P1069+'NI-Ric'!S1069+'NI-118'!S1069</f>
        <v>0</v>
      </c>
      <c r="U1069" s="530">
        <f>+'NI-San'!T1069+'NI-Ter'!T1069+'NI-Soc'!Q1069+'NI-Ric'!T1069+'NI-118'!T1069</f>
        <v>0</v>
      </c>
      <c r="V1069" s="464"/>
      <c r="W1069" s="530">
        <f>+'NI-San'!V1069+'NI-Ter'!V1069+'NI-Soc'!S1069+'NI-Ric'!V1069+'NI-118'!V1069</f>
        <v>0</v>
      </c>
      <c r="X1069" s="530">
        <f>+'NI-San'!W1069+'NI-Ter'!W1069+'NI-Soc'!T1069+'NI-Ric'!W1069+'NI-118'!W1069</f>
        <v>0</v>
      </c>
      <c r="Y1069" s="291"/>
      <c r="Z1069" s="675"/>
    </row>
    <row r="1070" spans="2:26" ht="25.5">
      <c r="B1070" s="127" t="s">
        <v>2323</v>
      </c>
      <c r="C1070" s="127" t="str">
        <f t="shared" si="42"/>
        <v>420253002204000000</v>
      </c>
      <c r="D1070" s="127"/>
      <c r="E1070" s="127"/>
      <c r="F1070" s="127"/>
      <c r="G1070" s="127"/>
      <c r="H1070" s="127"/>
      <c r="I1070" s="127"/>
      <c r="J1070" s="127"/>
      <c r="K1070" s="304" t="s">
        <v>2324</v>
      </c>
      <c r="L1070" s="125" t="s">
        <v>3218</v>
      </c>
      <c r="M1070" s="530">
        <f>+'NI-San'!M1070+'NI-Ter'!M1070+'NI-Soc'!M1070+'NI-Ric'!M1070+'NI-118'!M1070</f>
        <v>0</v>
      </c>
      <c r="N1070" s="530">
        <f>+'NI-San'!N1070+'NI-Ter'!N1070+'NI-Soc'!N1070+'NI-Ric'!N1070+'NI-118'!N1070</f>
        <v>0</v>
      </c>
      <c r="O1070" s="126">
        <f t="shared" si="41"/>
        <v>0</v>
      </c>
      <c r="Q1070" s="530">
        <f>+'NI-San'!Q1070+'NI-Ter'!Q1070+'NI-Soc'!Q1070+'NI-Ric'!Q1070+'NI-118'!Q1070</f>
        <v>0</v>
      </c>
      <c r="R1070" s="517"/>
      <c r="S1070" s="265"/>
      <c r="T1070" s="530">
        <f>+'NI-San'!S1070+'NI-Ter'!S1070+'NI-Soc'!P1070+'NI-Ric'!S1070+'NI-118'!S1070</f>
        <v>0</v>
      </c>
      <c r="U1070" s="530">
        <f>+'NI-San'!T1070+'NI-Ter'!T1070+'NI-Soc'!Q1070+'NI-Ric'!T1070+'NI-118'!T1070</f>
        <v>0</v>
      </c>
      <c r="V1070" s="464"/>
      <c r="W1070" s="530">
        <f>+'NI-San'!V1070+'NI-Ter'!V1070+'NI-Soc'!S1070+'NI-Ric'!V1070+'NI-118'!V1070</f>
        <v>0</v>
      </c>
      <c r="X1070" s="530">
        <f>+'NI-San'!W1070+'NI-Ter'!W1070+'NI-Soc'!T1070+'NI-Ric'!W1070+'NI-118'!W1070</f>
        <v>0</v>
      </c>
      <c r="Y1070" s="291"/>
      <c r="Z1070" s="675"/>
    </row>
    <row r="1071" spans="2:26" ht="25.5">
      <c r="B1071" s="127" t="s">
        <v>2325</v>
      </c>
      <c r="C1071" s="127" t="str">
        <f t="shared" si="42"/>
        <v>420253002205000000</v>
      </c>
      <c r="D1071" s="127"/>
      <c r="E1071" s="127"/>
      <c r="F1071" s="127"/>
      <c r="G1071" s="127"/>
      <c r="H1071" s="127"/>
      <c r="I1071" s="127"/>
      <c r="J1071" s="127"/>
      <c r="K1071" s="304" t="s">
        <v>2326</v>
      </c>
      <c r="L1071" s="125" t="s">
        <v>3218</v>
      </c>
      <c r="M1071" s="530">
        <f>+'NI-San'!M1071+'NI-Ter'!M1071+'NI-Soc'!M1071+'NI-Ric'!M1071+'NI-118'!M1071</f>
        <v>0</v>
      </c>
      <c r="N1071" s="530">
        <f>+'NI-San'!N1071+'NI-Ter'!N1071+'NI-Soc'!N1071+'NI-Ric'!N1071+'NI-118'!N1071</f>
        <v>0</v>
      </c>
      <c r="O1071" s="126">
        <f t="shared" si="41"/>
        <v>0</v>
      </c>
      <c r="Q1071" s="530">
        <f>+'NI-San'!Q1071+'NI-Ter'!Q1071+'NI-Soc'!Q1071+'NI-Ric'!Q1071+'NI-118'!Q1071</f>
        <v>0</v>
      </c>
      <c r="R1071" s="517"/>
      <c r="S1071" s="265"/>
      <c r="T1071" s="530">
        <f>+'NI-San'!S1071+'NI-Ter'!S1071+'NI-Soc'!P1071+'NI-Ric'!S1071+'NI-118'!S1071</f>
        <v>0</v>
      </c>
      <c r="U1071" s="530">
        <f>+'NI-San'!T1071+'NI-Ter'!T1071+'NI-Soc'!Q1071+'NI-Ric'!T1071+'NI-118'!T1071</f>
        <v>0</v>
      </c>
      <c r="V1071" s="464"/>
      <c r="W1071" s="530">
        <f>+'NI-San'!V1071+'NI-Ter'!V1071+'NI-Soc'!S1071+'NI-Ric'!V1071+'NI-118'!V1071</f>
        <v>0</v>
      </c>
      <c r="X1071" s="530">
        <f>+'NI-San'!W1071+'NI-Ter'!W1071+'NI-Soc'!T1071+'NI-Ric'!W1071+'NI-118'!W1071</f>
        <v>0</v>
      </c>
      <c r="Y1071" s="291"/>
      <c r="Z1071" s="675"/>
    </row>
    <row r="1072" spans="2:26" ht="25.5">
      <c r="B1072" s="127" t="s">
        <v>2327</v>
      </c>
      <c r="C1072" s="127" t="str">
        <f t="shared" si="42"/>
        <v>420253002206000000</v>
      </c>
      <c r="D1072" s="127"/>
      <c r="E1072" s="127"/>
      <c r="F1072" s="127"/>
      <c r="G1072" s="127"/>
      <c r="H1072" s="127"/>
      <c r="I1072" s="127"/>
      <c r="J1072" s="127"/>
      <c r="K1072" s="304" t="s">
        <v>3991</v>
      </c>
      <c r="L1072" s="125" t="s">
        <v>3218</v>
      </c>
      <c r="M1072" s="530">
        <f>+'NI-San'!M1072+'NI-Ter'!M1072+'NI-Soc'!M1072+'NI-Ric'!M1072+'NI-118'!M1072</f>
        <v>0</v>
      </c>
      <c r="N1072" s="530">
        <f>+'NI-San'!N1072+'NI-Ter'!N1072+'NI-Soc'!N1072+'NI-Ric'!N1072+'NI-118'!N1072</f>
        <v>0</v>
      </c>
      <c r="O1072" s="126">
        <f t="shared" si="41"/>
        <v>0</v>
      </c>
      <c r="Q1072" s="530">
        <f>+'NI-San'!Q1072+'NI-Ter'!Q1072+'NI-Soc'!Q1072+'NI-Ric'!Q1072+'NI-118'!Q1072</f>
        <v>0</v>
      </c>
      <c r="R1072" s="517"/>
      <c r="S1072" s="265"/>
      <c r="T1072" s="530">
        <f>+'NI-San'!S1072+'NI-Ter'!S1072+'NI-Soc'!P1072+'NI-Ric'!S1072+'NI-118'!S1072</f>
        <v>0</v>
      </c>
      <c r="U1072" s="530">
        <f>+'NI-San'!T1072+'NI-Ter'!T1072+'NI-Soc'!Q1072+'NI-Ric'!T1072+'NI-118'!T1072</f>
        <v>0</v>
      </c>
      <c r="V1072" s="464"/>
      <c r="W1072" s="530">
        <f>+'NI-San'!V1072+'NI-Ter'!V1072+'NI-Soc'!S1072+'NI-Ric'!V1072+'NI-118'!V1072</f>
        <v>0</v>
      </c>
      <c r="X1072" s="530">
        <f>+'NI-San'!W1072+'NI-Ter'!W1072+'NI-Soc'!T1072+'NI-Ric'!W1072+'NI-118'!W1072</f>
        <v>0</v>
      </c>
      <c r="Y1072" s="291"/>
      <c r="Z1072" s="675"/>
    </row>
    <row r="1073" spans="2:26" ht="25.5">
      <c r="B1073" s="127" t="s">
        <v>2329</v>
      </c>
      <c r="C1073" s="127" t="str">
        <f t="shared" si="42"/>
        <v>420253002207000000</v>
      </c>
      <c r="D1073" s="127"/>
      <c r="E1073" s="127"/>
      <c r="F1073" s="127"/>
      <c r="G1073" s="127"/>
      <c r="H1073" s="127"/>
      <c r="I1073" s="127"/>
      <c r="J1073" s="127"/>
      <c r="K1073" s="304" t="s">
        <v>2330</v>
      </c>
      <c r="L1073" s="125" t="s">
        <v>3218</v>
      </c>
      <c r="M1073" s="530">
        <f>+'NI-San'!M1073+'NI-Ter'!M1073+'NI-Soc'!M1073+'NI-Ric'!M1073+'NI-118'!M1073</f>
        <v>0</v>
      </c>
      <c r="N1073" s="530">
        <f>+'NI-San'!N1073+'NI-Ter'!N1073+'NI-Soc'!N1073+'NI-Ric'!N1073+'NI-118'!N1073</f>
        <v>0</v>
      </c>
      <c r="O1073" s="126">
        <f t="shared" si="41"/>
        <v>0</v>
      </c>
      <c r="Q1073" s="530">
        <f>+'NI-San'!Q1073+'NI-Ter'!Q1073+'NI-Soc'!Q1073+'NI-Ric'!Q1073+'NI-118'!Q1073</f>
        <v>0</v>
      </c>
      <c r="R1073" s="517"/>
      <c r="S1073" s="265"/>
      <c r="T1073" s="530">
        <f>+'NI-San'!S1073+'NI-Ter'!S1073+'NI-Soc'!P1073+'NI-Ric'!S1073+'NI-118'!S1073</f>
        <v>0</v>
      </c>
      <c r="U1073" s="530">
        <f>+'NI-San'!T1073+'NI-Ter'!T1073+'NI-Soc'!Q1073+'NI-Ric'!T1073+'NI-118'!T1073</f>
        <v>0</v>
      </c>
      <c r="V1073" s="464"/>
      <c r="W1073" s="530">
        <f>+'NI-San'!V1073+'NI-Ter'!V1073+'NI-Soc'!S1073+'NI-Ric'!V1073+'NI-118'!V1073</f>
        <v>0</v>
      </c>
      <c r="X1073" s="530">
        <f>+'NI-San'!W1073+'NI-Ter'!W1073+'NI-Soc'!T1073+'NI-Ric'!W1073+'NI-118'!W1073</f>
        <v>0</v>
      </c>
      <c r="Y1073" s="291"/>
      <c r="Z1073" s="675"/>
    </row>
    <row r="1074" spans="2:26">
      <c r="B1074" s="127" t="s">
        <v>2331</v>
      </c>
      <c r="C1074" s="127" t="str">
        <f t="shared" si="42"/>
        <v>420253002211000000</v>
      </c>
      <c r="D1074" s="127"/>
      <c r="E1074" s="127"/>
      <c r="F1074" s="127"/>
      <c r="G1074" s="127"/>
      <c r="H1074" s="127"/>
      <c r="I1074" s="127"/>
      <c r="J1074" s="127"/>
      <c r="K1074" s="304" t="s">
        <v>2332</v>
      </c>
      <c r="L1074" s="125" t="s">
        <v>3218</v>
      </c>
      <c r="M1074" s="530">
        <f>+'NI-San'!M1074+'NI-Ter'!M1074+'NI-Soc'!M1074+'NI-Ric'!M1074+'NI-118'!M1074</f>
        <v>0</v>
      </c>
      <c r="N1074" s="530">
        <f>+'NI-San'!N1074+'NI-Ter'!N1074+'NI-Soc'!N1074+'NI-Ric'!N1074+'NI-118'!N1074</f>
        <v>0</v>
      </c>
      <c r="O1074" s="126">
        <f t="shared" si="41"/>
        <v>0</v>
      </c>
      <c r="Q1074" s="530">
        <f>+'NI-San'!Q1074+'NI-Ter'!Q1074+'NI-Soc'!Q1074+'NI-Ric'!Q1074+'NI-118'!Q1074</f>
        <v>0</v>
      </c>
      <c r="R1074" s="517"/>
      <c r="S1074" s="265"/>
      <c r="T1074" s="530">
        <f>+'NI-San'!S1074+'NI-Ter'!S1074+'NI-Soc'!P1074+'NI-Ric'!S1074+'NI-118'!S1074</f>
        <v>0</v>
      </c>
      <c r="U1074" s="530">
        <f>+'NI-San'!T1074+'NI-Ter'!T1074+'NI-Soc'!Q1074+'NI-Ric'!T1074+'NI-118'!T1074</f>
        <v>0</v>
      </c>
      <c r="V1074" s="464"/>
      <c r="W1074" s="530">
        <f>+'NI-San'!V1074+'NI-Ter'!V1074+'NI-Soc'!S1074+'NI-Ric'!V1074+'NI-118'!V1074</f>
        <v>0</v>
      </c>
      <c r="X1074" s="530">
        <f>+'NI-San'!W1074+'NI-Ter'!W1074+'NI-Soc'!T1074+'NI-Ric'!W1074+'NI-118'!W1074</f>
        <v>0</v>
      </c>
      <c r="Y1074" s="291"/>
      <c r="Z1074" s="675"/>
    </row>
    <row r="1075" spans="2:26" ht="25.5">
      <c r="B1075" s="127" t="s">
        <v>2333</v>
      </c>
      <c r="C1075" s="127" t="str">
        <f t="shared" si="42"/>
        <v>420253002221000000</v>
      </c>
      <c r="D1075" s="127"/>
      <c r="E1075" s="127"/>
      <c r="F1075" s="127"/>
      <c r="G1075" s="127"/>
      <c r="H1075" s="127"/>
      <c r="I1075" s="127"/>
      <c r="J1075" s="127"/>
      <c r="K1075" s="304" t="s">
        <v>2334</v>
      </c>
      <c r="L1075" s="125" t="s">
        <v>3218</v>
      </c>
      <c r="M1075" s="530">
        <f>+'NI-San'!M1075+'NI-Ter'!M1075+'NI-Soc'!M1075+'NI-Ric'!M1075+'NI-118'!M1075</f>
        <v>0</v>
      </c>
      <c r="N1075" s="530">
        <f>+'NI-San'!N1075+'NI-Ter'!N1075+'NI-Soc'!N1075+'NI-Ric'!N1075+'NI-118'!N1075</f>
        <v>0</v>
      </c>
      <c r="O1075" s="126">
        <f t="shared" si="41"/>
        <v>0</v>
      </c>
      <c r="Q1075" s="530">
        <f>+'NI-San'!Q1075+'NI-Ter'!Q1075+'NI-Soc'!Q1075+'NI-Ric'!Q1075+'NI-118'!Q1075</f>
        <v>0</v>
      </c>
      <c r="R1075" s="517"/>
      <c r="S1075" s="265"/>
      <c r="T1075" s="530">
        <f>+'NI-San'!S1075+'NI-Ter'!S1075+'NI-Soc'!P1075+'NI-Ric'!S1075+'NI-118'!S1075</f>
        <v>0</v>
      </c>
      <c r="U1075" s="530">
        <f>+'NI-San'!T1075+'NI-Ter'!T1075+'NI-Soc'!Q1075+'NI-Ric'!T1075+'NI-118'!T1075</f>
        <v>0</v>
      </c>
      <c r="V1075" s="464"/>
      <c r="W1075" s="530">
        <f>+'NI-San'!V1075+'NI-Ter'!V1075+'NI-Soc'!S1075+'NI-Ric'!V1075+'NI-118'!V1075</f>
        <v>0</v>
      </c>
      <c r="X1075" s="530">
        <f>+'NI-San'!W1075+'NI-Ter'!W1075+'NI-Soc'!T1075+'NI-Ric'!W1075+'NI-118'!W1075</f>
        <v>0</v>
      </c>
      <c r="Y1075" s="291"/>
      <c r="Z1075" s="675"/>
    </row>
    <row r="1076" spans="2:26" ht="25.5">
      <c r="B1076" s="127" t="s">
        <v>2335</v>
      </c>
      <c r="C1076" s="127" t="str">
        <f t="shared" si="42"/>
        <v>420253002222000000</v>
      </c>
      <c r="D1076" s="127"/>
      <c r="E1076" s="127"/>
      <c r="F1076" s="127"/>
      <c r="G1076" s="127"/>
      <c r="H1076" s="127"/>
      <c r="I1076" s="127"/>
      <c r="J1076" s="127"/>
      <c r="K1076" s="304" t="s">
        <v>2336</v>
      </c>
      <c r="L1076" s="125" t="s">
        <v>3218</v>
      </c>
      <c r="M1076" s="530">
        <f>+'NI-San'!M1076+'NI-Ter'!M1076+'NI-Soc'!M1076+'NI-Ric'!M1076+'NI-118'!M1076</f>
        <v>0</v>
      </c>
      <c r="N1076" s="530">
        <f>+'NI-San'!N1076+'NI-Ter'!N1076+'NI-Soc'!N1076+'NI-Ric'!N1076+'NI-118'!N1076</f>
        <v>0</v>
      </c>
      <c r="O1076" s="126">
        <f t="shared" si="41"/>
        <v>0</v>
      </c>
      <c r="Q1076" s="530">
        <f>+'NI-San'!Q1076+'NI-Ter'!Q1076+'NI-Soc'!Q1076+'NI-Ric'!Q1076+'NI-118'!Q1076</f>
        <v>0</v>
      </c>
      <c r="R1076" s="517"/>
      <c r="S1076" s="265"/>
      <c r="T1076" s="530">
        <f>+'NI-San'!S1076+'NI-Ter'!S1076+'NI-Soc'!P1076+'NI-Ric'!S1076+'NI-118'!S1076</f>
        <v>0</v>
      </c>
      <c r="U1076" s="530">
        <f>+'NI-San'!T1076+'NI-Ter'!T1076+'NI-Soc'!Q1076+'NI-Ric'!T1076+'NI-118'!T1076</f>
        <v>0</v>
      </c>
      <c r="V1076" s="464"/>
      <c r="W1076" s="530">
        <f>+'NI-San'!V1076+'NI-Ter'!V1076+'NI-Soc'!S1076+'NI-Ric'!V1076+'NI-118'!V1076</f>
        <v>0</v>
      </c>
      <c r="X1076" s="530">
        <f>+'NI-San'!W1076+'NI-Ter'!W1076+'NI-Soc'!T1076+'NI-Ric'!W1076+'NI-118'!W1076</f>
        <v>0</v>
      </c>
      <c r="Y1076" s="291"/>
      <c r="Z1076" s="675"/>
    </row>
    <row r="1077" spans="2:26" ht="25.5">
      <c r="B1077" s="127" t="s">
        <v>2337</v>
      </c>
      <c r="C1077" s="127" t="str">
        <f t="shared" si="42"/>
        <v>420253002280000000</v>
      </c>
      <c r="D1077" s="127"/>
      <c r="E1077" s="127"/>
      <c r="F1077" s="127"/>
      <c r="G1077" s="127"/>
      <c r="H1077" s="127"/>
      <c r="I1077" s="127"/>
      <c r="J1077" s="127"/>
      <c r="K1077" s="304" t="s">
        <v>2338</v>
      </c>
      <c r="L1077" s="125" t="s">
        <v>3218</v>
      </c>
      <c r="M1077" s="530">
        <f>+'NI-San'!M1077+'NI-Ter'!M1077+'NI-Soc'!M1077+'NI-Ric'!M1077+'NI-118'!M1077</f>
        <v>0</v>
      </c>
      <c r="N1077" s="530">
        <f>+'NI-San'!N1077+'NI-Ter'!N1077+'NI-Soc'!N1077+'NI-Ric'!N1077+'NI-118'!N1077</f>
        <v>0</v>
      </c>
      <c r="O1077" s="126">
        <f t="shared" si="41"/>
        <v>0</v>
      </c>
      <c r="Q1077" s="530">
        <f>+'NI-San'!Q1077+'NI-Ter'!Q1077+'NI-Soc'!Q1077+'NI-Ric'!Q1077+'NI-118'!Q1077</f>
        <v>0</v>
      </c>
      <c r="R1077" s="517"/>
      <c r="S1077" s="265"/>
      <c r="T1077" s="530">
        <f>+'NI-San'!S1077+'NI-Ter'!S1077+'NI-Soc'!P1077+'NI-Ric'!S1077+'NI-118'!S1077</f>
        <v>0</v>
      </c>
      <c r="U1077" s="530">
        <f>+'NI-San'!T1077+'NI-Ter'!T1077+'NI-Soc'!Q1077+'NI-Ric'!T1077+'NI-118'!T1077</f>
        <v>0</v>
      </c>
      <c r="V1077" s="464"/>
      <c r="W1077" s="530">
        <f>+'NI-San'!V1077+'NI-Ter'!V1077+'NI-Soc'!S1077+'NI-Ric'!V1077+'NI-118'!V1077</f>
        <v>0</v>
      </c>
      <c r="X1077" s="530">
        <f>+'NI-San'!W1077+'NI-Ter'!W1077+'NI-Soc'!T1077+'NI-Ric'!W1077+'NI-118'!W1077</f>
        <v>0</v>
      </c>
      <c r="Y1077" s="291"/>
      <c r="Z1077" s="675"/>
    </row>
    <row r="1078" spans="2:26" hidden="1">
      <c r="B1078" s="127" t="s">
        <v>2339</v>
      </c>
      <c r="C1078" s="127" t="str">
        <f t="shared" si="42"/>
        <v>420253002401000000</v>
      </c>
      <c r="D1078" s="127"/>
      <c r="E1078" s="127"/>
      <c r="F1078" s="127"/>
      <c r="G1078" s="127"/>
      <c r="H1078" s="127"/>
      <c r="I1078" s="127"/>
      <c r="J1078" s="127"/>
      <c r="K1078" s="304" t="s">
        <v>2341</v>
      </c>
      <c r="L1078" s="125" t="s">
        <v>3218</v>
      </c>
      <c r="M1078" s="825"/>
      <c r="N1078" s="825"/>
      <c r="O1078" s="827"/>
      <c r="Q1078" s="825"/>
      <c r="R1078" s="517"/>
      <c r="S1078" s="265"/>
      <c r="T1078" s="530">
        <f>+'NI-San'!S1078+'NI-Ter'!S1078+'NI-Soc'!P1078+'NI-Ric'!S1078+'NI-118'!S1078</f>
        <v>0</v>
      </c>
      <c r="U1078" s="530">
        <f>+'NI-San'!T1078+'NI-Ter'!T1078+'NI-Soc'!Q1078+'NI-Ric'!T1078+'NI-118'!T1078</f>
        <v>0</v>
      </c>
      <c r="V1078" s="464"/>
      <c r="W1078" s="530">
        <f>+'NI-San'!V1078+'NI-Ter'!V1078+'NI-Soc'!S1078+'NI-Ric'!V1078+'NI-118'!V1078</f>
        <v>0</v>
      </c>
      <c r="X1078" s="530">
        <f>+'NI-San'!W1078+'NI-Ter'!W1078+'NI-Soc'!T1078+'NI-Ric'!W1078+'NI-118'!W1078</f>
        <v>0</v>
      </c>
      <c r="Y1078" s="291"/>
      <c r="Z1078" s="675"/>
    </row>
    <row r="1079" spans="2:26" hidden="1">
      <c r="B1079" s="127" t="s">
        <v>2342</v>
      </c>
      <c r="C1079" s="127" t="str">
        <f t="shared" si="42"/>
        <v>420253002402000000</v>
      </c>
      <c r="D1079" s="127"/>
      <c r="E1079" s="127"/>
      <c r="F1079" s="127"/>
      <c r="G1079" s="127"/>
      <c r="H1079" s="127"/>
      <c r="I1079" s="127"/>
      <c r="J1079" s="127"/>
      <c r="K1079" s="304" t="s">
        <v>2343</v>
      </c>
      <c r="L1079" s="125" t="s">
        <v>3218</v>
      </c>
      <c r="M1079" s="825"/>
      <c r="N1079" s="825"/>
      <c r="O1079" s="827"/>
      <c r="Q1079" s="825"/>
      <c r="R1079" s="517"/>
      <c r="S1079" s="265"/>
      <c r="T1079" s="530">
        <f>+'NI-San'!S1079+'NI-Ter'!S1079+'NI-Soc'!P1079+'NI-Ric'!S1079+'NI-118'!S1079</f>
        <v>0</v>
      </c>
      <c r="U1079" s="530">
        <f>+'NI-San'!T1079+'NI-Ter'!T1079+'NI-Soc'!Q1079+'NI-Ric'!T1079+'NI-118'!T1079</f>
        <v>0</v>
      </c>
      <c r="V1079" s="464"/>
      <c r="W1079" s="530">
        <f>+'NI-San'!V1079+'NI-Ter'!V1079+'NI-Soc'!S1079+'NI-Ric'!V1079+'NI-118'!V1079</f>
        <v>0</v>
      </c>
      <c r="X1079" s="530">
        <f>+'NI-San'!W1079+'NI-Ter'!W1079+'NI-Soc'!T1079+'NI-Ric'!W1079+'NI-118'!W1079</f>
        <v>0</v>
      </c>
      <c r="Y1079" s="291"/>
      <c r="Z1079" s="675"/>
    </row>
    <row r="1080" spans="2:26" hidden="1">
      <c r="B1080" s="363" t="s">
        <v>2344</v>
      </c>
      <c r="C1080" s="365" t="s">
        <v>3992</v>
      </c>
      <c r="D1080" s="365"/>
      <c r="E1080" s="365"/>
      <c r="F1080" s="365"/>
      <c r="G1080" s="365"/>
      <c r="H1080" s="365"/>
      <c r="I1080" s="365"/>
      <c r="J1080" s="365"/>
      <c r="K1080" s="368" t="s">
        <v>2345</v>
      </c>
      <c r="L1080" s="367" t="s">
        <v>3218</v>
      </c>
      <c r="M1080" s="825"/>
      <c r="N1080" s="825"/>
      <c r="O1080" s="827"/>
      <c r="Q1080" s="825"/>
      <c r="R1080" s="517"/>
      <c r="S1080" s="265"/>
      <c r="T1080" s="530">
        <f>+'NI-San'!S1080+'NI-Ter'!S1080+'NI-Soc'!P1080+'NI-Ric'!S1080+'NI-118'!S1080</f>
        <v>0</v>
      </c>
      <c r="U1080" s="530">
        <f>+'NI-San'!T1080+'NI-Ter'!T1080+'NI-Soc'!Q1080+'NI-Ric'!T1080+'NI-118'!T1080</f>
        <v>0</v>
      </c>
      <c r="V1080" s="464"/>
      <c r="W1080" s="530">
        <f>+'NI-San'!V1080+'NI-Ter'!V1080+'NI-Soc'!S1080+'NI-Ric'!V1080+'NI-118'!V1080</f>
        <v>0</v>
      </c>
      <c r="X1080" s="530">
        <f>+'NI-San'!W1080+'NI-Ter'!W1080+'NI-Soc'!T1080+'NI-Ric'!W1080+'NI-118'!W1080</f>
        <v>0</v>
      </c>
      <c r="Y1080" s="291"/>
      <c r="Z1080" s="675"/>
    </row>
    <row r="1081" spans="2:26" hidden="1">
      <c r="B1081" s="127" t="s">
        <v>2346</v>
      </c>
      <c r="C1081" s="127" t="str">
        <f t="shared" si="42"/>
        <v>420253002403000000</v>
      </c>
      <c r="D1081" s="127"/>
      <c r="E1081" s="127"/>
      <c r="F1081" s="127"/>
      <c r="G1081" s="127"/>
      <c r="H1081" s="127"/>
      <c r="I1081" s="127"/>
      <c r="J1081" s="127"/>
      <c r="K1081" s="304" t="s">
        <v>2347</v>
      </c>
      <c r="L1081" s="125" t="s">
        <v>3218</v>
      </c>
      <c r="M1081" s="825"/>
      <c r="N1081" s="825"/>
      <c r="O1081" s="827"/>
      <c r="Q1081" s="825"/>
      <c r="R1081" s="517"/>
      <c r="S1081" s="265"/>
      <c r="T1081" s="530">
        <f>+'NI-San'!S1081+'NI-Ter'!S1081+'NI-Soc'!P1081+'NI-Ric'!S1081+'NI-118'!S1081</f>
        <v>0</v>
      </c>
      <c r="U1081" s="530">
        <f>+'NI-San'!T1081+'NI-Ter'!T1081+'NI-Soc'!Q1081+'NI-Ric'!T1081+'NI-118'!T1081</f>
        <v>0</v>
      </c>
      <c r="V1081" s="464"/>
      <c r="W1081" s="530">
        <f>+'NI-San'!V1081+'NI-Ter'!V1081+'NI-Soc'!S1081+'NI-Ric'!V1081+'NI-118'!V1081</f>
        <v>0</v>
      </c>
      <c r="X1081" s="530">
        <f>+'NI-San'!W1081+'NI-Ter'!W1081+'NI-Soc'!T1081+'NI-Ric'!W1081+'NI-118'!W1081</f>
        <v>0</v>
      </c>
      <c r="Y1081" s="291"/>
      <c r="Z1081" s="675"/>
    </row>
    <row r="1082" spans="2:26" ht="25.5" hidden="1">
      <c r="B1082" s="127" t="s">
        <v>2348</v>
      </c>
      <c r="C1082" s="127" t="str">
        <f t="shared" si="42"/>
        <v>420253002404000000</v>
      </c>
      <c r="D1082" s="127"/>
      <c r="E1082" s="127"/>
      <c r="F1082" s="127"/>
      <c r="G1082" s="127"/>
      <c r="H1082" s="127"/>
      <c r="I1082" s="127"/>
      <c r="J1082" s="127"/>
      <c r="K1082" s="304" t="s">
        <v>2349</v>
      </c>
      <c r="L1082" s="125" t="s">
        <v>3218</v>
      </c>
      <c r="M1082" s="825"/>
      <c r="N1082" s="825"/>
      <c r="O1082" s="827"/>
      <c r="Q1082" s="825"/>
      <c r="R1082" s="517"/>
      <c r="S1082" s="265"/>
      <c r="T1082" s="530">
        <f>+'NI-San'!S1082+'NI-Ter'!S1082+'NI-Soc'!P1082+'NI-Ric'!S1082+'NI-118'!S1082</f>
        <v>0</v>
      </c>
      <c r="U1082" s="530">
        <f>+'NI-San'!T1082+'NI-Ter'!T1082+'NI-Soc'!Q1082+'NI-Ric'!T1082+'NI-118'!T1082</f>
        <v>0</v>
      </c>
      <c r="V1082" s="464"/>
      <c r="W1082" s="530">
        <f>+'NI-San'!V1082+'NI-Ter'!V1082+'NI-Soc'!S1082+'NI-Ric'!V1082+'NI-118'!V1082</f>
        <v>0</v>
      </c>
      <c r="X1082" s="530">
        <f>+'NI-San'!W1082+'NI-Ter'!W1082+'NI-Soc'!T1082+'NI-Ric'!W1082+'NI-118'!W1082</f>
        <v>0</v>
      </c>
      <c r="Y1082" s="291"/>
      <c r="Z1082" s="675"/>
    </row>
    <row r="1083" spans="2:26" ht="25.5" hidden="1">
      <c r="B1083" s="127" t="s">
        <v>2350</v>
      </c>
      <c r="C1083" s="127" t="str">
        <f t="shared" si="42"/>
        <v>420253002405000000</v>
      </c>
      <c r="D1083" s="127"/>
      <c r="E1083" s="127"/>
      <c r="F1083" s="127"/>
      <c r="G1083" s="127"/>
      <c r="H1083" s="127"/>
      <c r="I1083" s="127"/>
      <c r="J1083" s="127"/>
      <c r="K1083" s="304" t="s">
        <v>2351</v>
      </c>
      <c r="L1083" s="125" t="s">
        <v>3218</v>
      </c>
      <c r="M1083" s="825"/>
      <c r="N1083" s="825"/>
      <c r="O1083" s="827"/>
      <c r="Q1083" s="825"/>
      <c r="R1083" s="517"/>
      <c r="S1083" s="265"/>
      <c r="T1083" s="530">
        <f>+'NI-San'!S1083+'NI-Ter'!S1083+'NI-Soc'!P1083+'NI-Ric'!S1083+'NI-118'!S1083</f>
        <v>0</v>
      </c>
      <c r="U1083" s="530">
        <f>+'NI-San'!T1083+'NI-Ter'!T1083+'NI-Soc'!Q1083+'NI-Ric'!T1083+'NI-118'!T1083</f>
        <v>0</v>
      </c>
      <c r="V1083" s="464"/>
      <c r="W1083" s="530">
        <f>+'NI-San'!V1083+'NI-Ter'!V1083+'NI-Soc'!S1083+'NI-Ric'!V1083+'NI-118'!V1083</f>
        <v>0</v>
      </c>
      <c r="X1083" s="530">
        <f>+'NI-San'!W1083+'NI-Ter'!W1083+'NI-Soc'!T1083+'NI-Ric'!W1083+'NI-118'!W1083</f>
        <v>0</v>
      </c>
      <c r="Y1083" s="291"/>
      <c r="Z1083" s="675"/>
    </row>
    <row r="1084" spans="2:26" ht="25.5" hidden="1">
      <c r="B1084" s="127" t="s">
        <v>2352</v>
      </c>
      <c r="C1084" s="127" t="str">
        <f t="shared" si="42"/>
        <v>420253002406000000</v>
      </c>
      <c r="D1084" s="127"/>
      <c r="E1084" s="127"/>
      <c r="F1084" s="127"/>
      <c r="G1084" s="127"/>
      <c r="H1084" s="127"/>
      <c r="I1084" s="127"/>
      <c r="J1084" s="127"/>
      <c r="K1084" s="304" t="s">
        <v>3993</v>
      </c>
      <c r="L1084" s="125" t="s">
        <v>3218</v>
      </c>
      <c r="M1084" s="825"/>
      <c r="N1084" s="825"/>
      <c r="O1084" s="827"/>
      <c r="Q1084" s="825"/>
      <c r="R1084" s="517"/>
      <c r="S1084" s="265"/>
      <c r="T1084" s="530">
        <f>+'NI-San'!S1084+'NI-Ter'!S1084+'NI-Soc'!P1084+'NI-Ric'!S1084+'NI-118'!S1084</f>
        <v>0</v>
      </c>
      <c r="U1084" s="530">
        <f>+'NI-San'!T1084+'NI-Ter'!T1084+'NI-Soc'!Q1084+'NI-Ric'!T1084+'NI-118'!T1084</f>
        <v>0</v>
      </c>
      <c r="V1084" s="464"/>
      <c r="W1084" s="530">
        <f>+'NI-San'!V1084+'NI-Ter'!V1084+'NI-Soc'!S1084+'NI-Ric'!V1084+'NI-118'!V1084</f>
        <v>0</v>
      </c>
      <c r="X1084" s="530">
        <f>+'NI-San'!W1084+'NI-Ter'!W1084+'NI-Soc'!T1084+'NI-Ric'!W1084+'NI-118'!W1084</f>
        <v>0</v>
      </c>
      <c r="Y1084" s="291"/>
      <c r="Z1084" s="675"/>
    </row>
    <row r="1085" spans="2:26" ht="25.5" hidden="1">
      <c r="B1085" s="127" t="s">
        <v>2354</v>
      </c>
      <c r="C1085" s="127" t="str">
        <f t="shared" si="42"/>
        <v>420253002407000000</v>
      </c>
      <c r="D1085" s="127"/>
      <c r="E1085" s="127"/>
      <c r="F1085" s="127"/>
      <c r="G1085" s="127"/>
      <c r="H1085" s="127"/>
      <c r="I1085" s="127"/>
      <c r="J1085" s="127"/>
      <c r="K1085" s="304" t="s">
        <v>2355</v>
      </c>
      <c r="L1085" s="125" t="s">
        <v>3218</v>
      </c>
      <c r="M1085" s="825"/>
      <c r="N1085" s="825"/>
      <c r="O1085" s="827"/>
      <c r="Q1085" s="825"/>
      <c r="R1085" s="517"/>
      <c r="S1085" s="265"/>
      <c r="T1085" s="530">
        <f>+'NI-San'!S1085+'NI-Ter'!S1085+'NI-Soc'!P1085+'NI-Ric'!S1085+'NI-118'!S1085</f>
        <v>0</v>
      </c>
      <c r="U1085" s="530">
        <f>+'NI-San'!T1085+'NI-Ter'!T1085+'NI-Soc'!Q1085+'NI-Ric'!T1085+'NI-118'!T1085</f>
        <v>0</v>
      </c>
      <c r="V1085" s="464"/>
      <c r="W1085" s="530">
        <f>+'NI-San'!V1085+'NI-Ter'!V1085+'NI-Soc'!S1085+'NI-Ric'!V1085+'NI-118'!V1085</f>
        <v>0</v>
      </c>
      <c r="X1085" s="530">
        <f>+'NI-San'!W1085+'NI-Ter'!W1085+'NI-Soc'!T1085+'NI-Ric'!W1085+'NI-118'!W1085</f>
        <v>0</v>
      </c>
      <c r="Y1085" s="291"/>
      <c r="Z1085" s="675"/>
    </row>
    <row r="1086" spans="2:26" hidden="1">
      <c r="B1086" s="127" t="s">
        <v>2356</v>
      </c>
      <c r="C1086" s="127" t="str">
        <f t="shared" si="42"/>
        <v>420253002411000000</v>
      </c>
      <c r="D1086" s="127"/>
      <c r="E1086" s="127"/>
      <c r="F1086" s="127"/>
      <c r="G1086" s="127"/>
      <c r="H1086" s="127"/>
      <c r="I1086" s="127"/>
      <c r="J1086" s="127"/>
      <c r="K1086" s="304" t="s">
        <v>2357</v>
      </c>
      <c r="L1086" s="125" t="s">
        <v>3218</v>
      </c>
      <c r="M1086" s="825"/>
      <c r="N1086" s="825"/>
      <c r="O1086" s="827"/>
      <c r="Q1086" s="825"/>
      <c r="R1086" s="517"/>
      <c r="S1086" s="265"/>
      <c r="T1086" s="530">
        <f>+'NI-San'!S1086+'NI-Ter'!S1086+'NI-Soc'!P1086+'NI-Ric'!S1086+'NI-118'!S1086</f>
        <v>0</v>
      </c>
      <c r="U1086" s="530">
        <f>+'NI-San'!T1086+'NI-Ter'!T1086+'NI-Soc'!Q1086+'NI-Ric'!T1086+'NI-118'!T1086</f>
        <v>0</v>
      </c>
      <c r="V1086" s="464"/>
      <c r="W1086" s="530">
        <f>+'NI-San'!V1086+'NI-Ter'!V1086+'NI-Soc'!S1086+'NI-Ric'!V1086+'NI-118'!V1086</f>
        <v>0</v>
      </c>
      <c r="X1086" s="530">
        <f>+'NI-San'!W1086+'NI-Ter'!W1086+'NI-Soc'!T1086+'NI-Ric'!W1086+'NI-118'!W1086</f>
        <v>0</v>
      </c>
      <c r="Y1086" s="291"/>
      <c r="Z1086" s="675"/>
    </row>
    <row r="1087" spans="2:26" hidden="1">
      <c r="B1087" s="127" t="s">
        <v>2358</v>
      </c>
      <c r="C1087" s="127" t="str">
        <f t="shared" si="42"/>
        <v>420253002421000000</v>
      </c>
      <c r="D1087" s="127"/>
      <c r="E1087" s="127"/>
      <c r="F1087" s="127"/>
      <c r="G1087" s="127"/>
      <c r="H1087" s="127"/>
      <c r="I1087" s="127"/>
      <c r="J1087" s="127"/>
      <c r="K1087" s="304" t="s">
        <v>2359</v>
      </c>
      <c r="L1087" s="125" t="s">
        <v>3218</v>
      </c>
      <c r="M1087" s="825"/>
      <c r="N1087" s="825"/>
      <c r="O1087" s="827"/>
      <c r="Q1087" s="825"/>
      <c r="R1087" s="517"/>
      <c r="S1087" s="265"/>
      <c r="T1087" s="530">
        <f>+'NI-San'!S1087+'NI-Ter'!S1087+'NI-Soc'!P1087+'NI-Ric'!S1087+'NI-118'!S1087</f>
        <v>0</v>
      </c>
      <c r="U1087" s="530">
        <f>+'NI-San'!T1087+'NI-Ter'!T1087+'NI-Soc'!Q1087+'NI-Ric'!T1087+'NI-118'!T1087</f>
        <v>0</v>
      </c>
      <c r="V1087" s="464"/>
      <c r="W1087" s="530">
        <f>+'NI-San'!V1087+'NI-Ter'!V1087+'NI-Soc'!S1087+'NI-Ric'!V1087+'NI-118'!V1087</f>
        <v>0</v>
      </c>
      <c r="X1087" s="530">
        <f>+'NI-San'!W1087+'NI-Ter'!W1087+'NI-Soc'!T1087+'NI-Ric'!W1087+'NI-118'!W1087</f>
        <v>0</v>
      </c>
      <c r="Y1087" s="291"/>
      <c r="Z1087" s="675"/>
    </row>
    <row r="1088" spans="2:26" ht="25.5" hidden="1">
      <c r="B1088" s="127" t="s">
        <v>2360</v>
      </c>
      <c r="C1088" s="127" t="str">
        <f t="shared" si="42"/>
        <v>420253002422000000</v>
      </c>
      <c r="D1088" s="127"/>
      <c r="E1088" s="127"/>
      <c r="F1088" s="127"/>
      <c r="G1088" s="127"/>
      <c r="H1088" s="127"/>
      <c r="I1088" s="127"/>
      <c r="J1088" s="127"/>
      <c r="K1088" s="304" t="s">
        <v>2361</v>
      </c>
      <c r="L1088" s="125" t="s">
        <v>3218</v>
      </c>
      <c r="M1088" s="825"/>
      <c r="N1088" s="825"/>
      <c r="O1088" s="827"/>
      <c r="Q1088" s="825"/>
      <c r="R1088" s="517"/>
      <c r="S1088" s="265"/>
      <c r="T1088" s="530">
        <f>+'NI-San'!S1088+'NI-Ter'!S1088+'NI-Soc'!P1088+'NI-Ric'!S1088+'NI-118'!S1088</f>
        <v>0</v>
      </c>
      <c r="U1088" s="530">
        <f>+'NI-San'!T1088+'NI-Ter'!T1088+'NI-Soc'!Q1088+'NI-Ric'!T1088+'NI-118'!T1088</f>
        <v>0</v>
      </c>
      <c r="V1088" s="464"/>
      <c r="W1088" s="530">
        <f>+'NI-San'!V1088+'NI-Ter'!V1088+'NI-Soc'!S1088+'NI-Ric'!V1088+'NI-118'!V1088</f>
        <v>0</v>
      </c>
      <c r="X1088" s="530">
        <f>+'NI-San'!W1088+'NI-Ter'!W1088+'NI-Soc'!T1088+'NI-Ric'!W1088+'NI-118'!W1088</f>
        <v>0</v>
      </c>
      <c r="Y1088" s="291"/>
      <c r="Z1088" s="675"/>
    </row>
    <row r="1089" spans="2:26" ht="25.5" hidden="1">
      <c r="B1089" s="127" t="s">
        <v>2362</v>
      </c>
      <c r="C1089" s="127" t="str">
        <f t="shared" si="42"/>
        <v>420253002480000000</v>
      </c>
      <c r="D1089" s="127"/>
      <c r="E1089" s="127"/>
      <c r="F1089" s="127"/>
      <c r="G1089" s="127"/>
      <c r="H1089" s="127"/>
      <c r="I1089" s="127"/>
      <c r="J1089" s="127"/>
      <c r="K1089" s="304" t="s">
        <v>2363</v>
      </c>
      <c r="L1089" s="125" t="s">
        <v>3218</v>
      </c>
      <c r="M1089" s="825"/>
      <c r="N1089" s="825"/>
      <c r="O1089" s="827"/>
      <c r="Q1089" s="825"/>
      <c r="R1089" s="517"/>
      <c r="S1089" s="265"/>
      <c r="T1089" s="530">
        <f>+'NI-San'!S1089+'NI-Ter'!S1089+'NI-Soc'!P1089+'NI-Ric'!S1089+'NI-118'!S1089</f>
        <v>0</v>
      </c>
      <c r="U1089" s="530">
        <f>+'NI-San'!T1089+'NI-Ter'!T1089+'NI-Soc'!Q1089+'NI-Ric'!T1089+'NI-118'!T1089</f>
        <v>0</v>
      </c>
      <c r="V1089" s="464"/>
      <c r="W1089" s="530">
        <f>+'NI-San'!V1089+'NI-Ter'!V1089+'NI-Soc'!S1089+'NI-Ric'!V1089+'NI-118'!V1089</f>
        <v>0</v>
      </c>
      <c r="X1089" s="530">
        <f>+'NI-San'!W1089+'NI-Ter'!W1089+'NI-Soc'!T1089+'NI-Ric'!W1089+'NI-118'!W1089</f>
        <v>0</v>
      </c>
      <c r="Y1089" s="291"/>
      <c r="Z1089" s="675"/>
    </row>
    <row r="1090" spans="2:26" ht="25.5">
      <c r="B1090" s="127" t="s">
        <v>2364</v>
      </c>
      <c r="C1090" s="127" t="s">
        <v>3994</v>
      </c>
      <c r="D1090" s="127"/>
      <c r="E1090" s="127"/>
      <c r="F1090" s="127"/>
      <c r="G1090" s="127"/>
      <c r="H1090" s="127"/>
      <c r="I1090" s="127"/>
      <c r="J1090" s="127"/>
      <c r="K1090" s="23" t="s">
        <v>2366</v>
      </c>
      <c r="L1090" s="125" t="s">
        <v>3218</v>
      </c>
      <c r="M1090" s="530">
        <f>+'NI-San'!M1090+'NI-Ter'!M1090+'NI-Soc'!M1090+'NI-Ric'!M1090+'NI-118'!M1090</f>
        <v>373</v>
      </c>
      <c r="N1090" s="530">
        <f>+'NI-San'!N1090+'NI-Ter'!N1090+'NI-Soc'!N1090+'NI-Ric'!N1090+'NI-118'!N1090</f>
        <v>395</v>
      </c>
      <c r="O1090" s="126">
        <f t="shared" si="41"/>
        <v>22</v>
      </c>
      <c r="Q1090" s="530">
        <f>+'NI-San'!Q1090+'NI-Ter'!Q1090+'NI-Soc'!Q1090+'NI-Ric'!Q1090+'NI-118'!Q1090</f>
        <v>1657</v>
      </c>
      <c r="R1090" s="517"/>
      <c r="S1090" s="265"/>
      <c r="T1090" s="530">
        <f>+'NI-San'!S1090+'NI-Ter'!S1090+'NI-Soc'!P1090+'NI-Ric'!S1090+'NI-118'!S1090</f>
        <v>0</v>
      </c>
      <c r="U1090" s="530">
        <f>+'NI-San'!T1090+'NI-Ter'!T1090+'NI-Soc'!Q1090+'NI-Ric'!T1090+'NI-118'!T1090</f>
        <v>0</v>
      </c>
      <c r="V1090" s="464"/>
      <c r="W1090" s="530">
        <f>+'NI-San'!V1090+'NI-Ter'!V1090+'NI-Soc'!S1090+'NI-Ric'!V1090+'NI-118'!V1090</f>
        <v>0</v>
      </c>
      <c r="X1090" s="530">
        <f>+'NI-San'!W1090+'NI-Ter'!W1090+'NI-Soc'!T1090+'NI-Ric'!W1090+'NI-118'!W1090</f>
        <v>0</v>
      </c>
      <c r="Y1090" s="291"/>
      <c r="Z1090" s="675"/>
    </row>
    <row r="1091" spans="2:26">
      <c r="B1091" s="127" t="s">
        <v>2367</v>
      </c>
      <c r="C1091" s="127" t="s">
        <v>3995</v>
      </c>
      <c r="D1091" s="127"/>
      <c r="E1091" s="127"/>
      <c r="F1091" s="127"/>
      <c r="G1091" s="127"/>
      <c r="H1091" s="127"/>
      <c r="I1091" s="127"/>
      <c r="J1091" s="127"/>
      <c r="K1091" s="23" t="s">
        <v>2368</v>
      </c>
      <c r="L1091" s="125" t="s">
        <v>3218</v>
      </c>
      <c r="M1091" s="530">
        <f>+'NI-San'!M1091+'NI-Ter'!M1091+'NI-Soc'!M1091+'NI-Ric'!M1091+'NI-118'!M1091</f>
        <v>3</v>
      </c>
      <c r="N1091" s="530">
        <f>+'NI-San'!N1091+'NI-Ter'!N1091+'NI-Soc'!N1091+'NI-Ric'!N1091+'NI-118'!N1091</f>
        <v>3</v>
      </c>
      <c r="O1091" s="126">
        <f t="shared" si="41"/>
        <v>0</v>
      </c>
      <c r="Q1091" s="530">
        <f>+'NI-San'!Q1091+'NI-Ter'!Q1091+'NI-Soc'!Q1091+'NI-Ric'!Q1091+'NI-118'!Q1091</f>
        <v>251</v>
      </c>
      <c r="R1091" s="517"/>
      <c r="S1091" s="265"/>
      <c r="T1091" s="530">
        <f>+'NI-San'!S1091+'NI-Ter'!S1091+'NI-Soc'!P1091+'NI-Ric'!S1091+'NI-118'!S1091</f>
        <v>0</v>
      </c>
      <c r="U1091" s="530">
        <f>+'NI-San'!T1091+'NI-Ter'!T1091+'NI-Soc'!Q1091+'NI-Ric'!T1091+'NI-118'!T1091</f>
        <v>0</v>
      </c>
      <c r="V1091" s="464"/>
      <c r="W1091" s="530">
        <f>+'NI-San'!V1091+'NI-Ter'!V1091+'NI-Soc'!S1091+'NI-Ric'!V1091+'NI-118'!V1091</f>
        <v>0</v>
      </c>
      <c r="X1091" s="530">
        <f>+'NI-San'!W1091+'NI-Ter'!W1091+'NI-Soc'!T1091+'NI-Ric'!W1091+'NI-118'!W1091</f>
        <v>0</v>
      </c>
      <c r="Y1091" s="291"/>
      <c r="Z1091" s="675"/>
    </row>
    <row r="1092" spans="2:26" ht="25.5">
      <c r="B1092" s="127" t="s">
        <v>2369</v>
      </c>
      <c r="C1092" s="127" t="s">
        <v>3996</v>
      </c>
      <c r="D1092" s="127"/>
      <c r="E1092" s="127"/>
      <c r="F1092" s="127"/>
      <c r="G1092" s="127"/>
      <c r="H1092" s="127"/>
      <c r="I1092" s="127"/>
      <c r="J1092" s="127"/>
      <c r="K1092" s="23" t="s">
        <v>2370</v>
      </c>
      <c r="L1092" s="125" t="s">
        <v>3218</v>
      </c>
      <c r="M1092" s="530">
        <f>+'NI-San'!M1092+'NI-Ter'!M1092+'NI-Soc'!M1092+'NI-Ric'!M1092+'NI-118'!M1092</f>
        <v>1</v>
      </c>
      <c r="N1092" s="530">
        <f>+'NI-San'!N1092+'NI-Ter'!N1092+'NI-Soc'!N1092+'NI-Ric'!N1092+'NI-118'!N1092</f>
        <v>1</v>
      </c>
      <c r="O1092" s="126">
        <f t="shared" si="41"/>
        <v>0</v>
      </c>
      <c r="Q1092" s="530">
        <f>+'NI-San'!Q1092+'NI-Ter'!Q1092+'NI-Soc'!Q1092+'NI-Ric'!Q1092+'NI-118'!Q1092</f>
        <v>375</v>
      </c>
      <c r="R1092" s="517"/>
      <c r="S1092" s="265"/>
      <c r="T1092" s="530">
        <f>+'NI-San'!S1092+'NI-Ter'!S1092+'NI-Soc'!P1092+'NI-Ric'!S1092+'NI-118'!S1092</f>
        <v>0</v>
      </c>
      <c r="U1092" s="530">
        <f>+'NI-San'!T1092+'NI-Ter'!T1092+'NI-Soc'!Q1092+'NI-Ric'!T1092+'NI-118'!T1092</f>
        <v>0</v>
      </c>
      <c r="V1092" s="464"/>
      <c r="W1092" s="530">
        <f>+'NI-San'!V1092+'NI-Ter'!V1092+'NI-Soc'!S1092+'NI-Ric'!V1092+'NI-118'!V1092</f>
        <v>0</v>
      </c>
      <c r="X1092" s="530">
        <f>+'NI-San'!W1092+'NI-Ter'!W1092+'NI-Soc'!T1092+'NI-Ric'!W1092+'NI-118'!W1092</f>
        <v>0</v>
      </c>
      <c r="Y1092" s="291"/>
      <c r="Z1092" s="675"/>
    </row>
    <row r="1093" spans="2:26" ht="25.5">
      <c r="B1093" s="127" t="s">
        <v>2371</v>
      </c>
      <c r="C1093" s="127" t="s">
        <v>3997</v>
      </c>
      <c r="D1093" s="127"/>
      <c r="E1093" s="127"/>
      <c r="F1093" s="127"/>
      <c r="G1093" s="127"/>
      <c r="H1093" s="127"/>
      <c r="I1093" s="127"/>
      <c r="J1093" s="127"/>
      <c r="K1093" s="23" t="s">
        <v>2372</v>
      </c>
      <c r="L1093" s="125" t="s">
        <v>3218</v>
      </c>
      <c r="M1093" s="530">
        <f>+'NI-San'!M1093+'NI-Ter'!M1093+'NI-Soc'!M1093+'NI-Ric'!M1093+'NI-118'!M1093</f>
        <v>9</v>
      </c>
      <c r="N1093" s="530">
        <f>+'NI-San'!N1093+'NI-Ter'!N1093+'NI-Soc'!N1093+'NI-Ric'!N1093+'NI-118'!N1093</f>
        <v>12</v>
      </c>
      <c r="O1093" s="126">
        <f t="shared" si="41"/>
        <v>3</v>
      </c>
      <c r="Q1093" s="530">
        <f>+'NI-San'!Q1093+'NI-Ter'!Q1093+'NI-Soc'!Q1093+'NI-Ric'!Q1093+'NI-118'!Q1093</f>
        <v>69</v>
      </c>
      <c r="R1093" s="517"/>
      <c r="S1093" s="265"/>
      <c r="T1093" s="530">
        <f>+'NI-San'!S1093+'NI-Ter'!S1093+'NI-Soc'!P1093+'NI-Ric'!S1093+'NI-118'!S1093</f>
        <v>0</v>
      </c>
      <c r="U1093" s="530">
        <f>+'NI-San'!T1093+'NI-Ter'!T1093+'NI-Soc'!Q1093+'NI-Ric'!T1093+'NI-118'!T1093</f>
        <v>0</v>
      </c>
      <c r="V1093" s="464"/>
      <c r="W1093" s="530">
        <f>+'NI-San'!V1093+'NI-Ter'!V1093+'NI-Soc'!S1093+'NI-Ric'!V1093+'NI-118'!V1093</f>
        <v>0</v>
      </c>
      <c r="X1093" s="530">
        <f>+'NI-San'!W1093+'NI-Ter'!W1093+'NI-Soc'!T1093+'NI-Ric'!W1093+'NI-118'!W1093</f>
        <v>0</v>
      </c>
      <c r="Y1093" s="291"/>
      <c r="Z1093" s="675"/>
    </row>
    <row r="1094" spans="2:26" ht="25.5">
      <c r="B1094" s="127" t="s">
        <v>2373</v>
      </c>
      <c r="C1094" s="127" t="s">
        <v>3998</v>
      </c>
      <c r="D1094" s="127"/>
      <c r="E1094" s="127"/>
      <c r="F1094" s="127"/>
      <c r="G1094" s="127"/>
      <c r="H1094" s="127"/>
      <c r="I1094" s="127"/>
      <c r="J1094" s="127"/>
      <c r="K1094" s="23" t="s">
        <v>2374</v>
      </c>
      <c r="L1094" s="125" t="s">
        <v>3218</v>
      </c>
      <c r="M1094" s="530">
        <f>+'NI-San'!M1094+'NI-Ter'!M1094+'NI-Soc'!M1094+'NI-Ric'!M1094+'NI-118'!M1094</f>
        <v>0</v>
      </c>
      <c r="N1094" s="530">
        <f>+'NI-San'!N1094+'NI-Ter'!N1094+'NI-Soc'!N1094+'NI-Ric'!N1094+'NI-118'!N1094</f>
        <v>0</v>
      </c>
      <c r="O1094" s="126">
        <f t="shared" si="41"/>
        <v>0</v>
      </c>
      <c r="Q1094" s="530">
        <f>+'NI-San'!Q1094+'NI-Ter'!Q1094+'NI-Soc'!Q1094+'NI-Ric'!Q1094+'NI-118'!Q1094</f>
        <v>0</v>
      </c>
      <c r="R1094" s="517"/>
      <c r="S1094" s="265"/>
      <c r="T1094" s="530">
        <f>+'NI-San'!S1094+'NI-Ter'!S1094+'NI-Soc'!P1094+'NI-Ric'!S1094+'NI-118'!S1094</f>
        <v>0</v>
      </c>
      <c r="U1094" s="530">
        <f>+'NI-San'!T1094+'NI-Ter'!T1094+'NI-Soc'!Q1094+'NI-Ric'!T1094+'NI-118'!T1094</f>
        <v>0</v>
      </c>
      <c r="V1094" s="464"/>
      <c r="W1094" s="530">
        <f>+'NI-San'!V1094+'NI-Ter'!V1094+'NI-Soc'!S1094+'NI-Ric'!V1094+'NI-118'!V1094</f>
        <v>0</v>
      </c>
      <c r="X1094" s="530">
        <f>+'NI-San'!W1094+'NI-Ter'!W1094+'NI-Soc'!T1094+'NI-Ric'!W1094+'NI-118'!W1094</f>
        <v>0</v>
      </c>
      <c r="Y1094" s="291"/>
      <c r="Z1094" s="675"/>
    </row>
    <row r="1095" spans="2:26" ht="25.5">
      <c r="B1095" s="127" t="s">
        <v>2375</v>
      </c>
      <c r="C1095" s="127" t="s">
        <v>3999</v>
      </c>
      <c r="D1095" s="127"/>
      <c r="E1095" s="127"/>
      <c r="F1095" s="127"/>
      <c r="G1095" s="127"/>
      <c r="H1095" s="127"/>
      <c r="I1095" s="127"/>
      <c r="J1095" s="127"/>
      <c r="K1095" s="23" t="s">
        <v>4000</v>
      </c>
      <c r="L1095" s="125" t="s">
        <v>3218</v>
      </c>
      <c r="M1095" s="530">
        <f>+'NI-San'!M1095+'NI-Ter'!M1095+'NI-Soc'!M1095+'NI-Ric'!M1095+'NI-118'!M1095</f>
        <v>10</v>
      </c>
      <c r="N1095" s="530">
        <f>+'NI-San'!N1095+'NI-Ter'!N1095+'NI-Soc'!N1095+'NI-Ric'!N1095+'NI-118'!N1095</f>
        <v>9</v>
      </c>
      <c r="O1095" s="126">
        <f t="shared" si="41"/>
        <v>-1</v>
      </c>
      <c r="Q1095" s="530">
        <f>+'NI-San'!Q1095+'NI-Ter'!Q1095+'NI-Soc'!Q1095+'NI-Ric'!Q1095+'NI-118'!Q1095</f>
        <v>65</v>
      </c>
      <c r="R1095" s="517"/>
      <c r="S1095" s="265"/>
      <c r="T1095" s="530">
        <f>+'NI-San'!S1095+'NI-Ter'!S1095+'NI-Soc'!P1095+'NI-Ric'!S1095+'NI-118'!S1095</f>
        <v>0</v>
      </c>
      <c r="U1095" s="530">
        <f>+'NI-San'!T1095+'NI-Ter'!T1095+'NI-Soc'!Q1095+'NI-Ric'!T1095+'NI-118'!T1095</f>
        <v>0</v>
      </c>
      <c r="V1095" s="464"/>
      <c r="W1095" s="530">
        <f>+'NI-San'!V1095+'NI-Ter'!V1095+'NI-Soc'!S1095+'NI-Ric'!V1095+'NI-118'!V1095</f>
        <v>0</v>
      </c>
      <c r="X1095" s="530">
        <f>+'NI-San'!W1095+'NI-Ter'!W1095+'NI-Soc'!T1095+'NI-Ric'!W1095+'NI-118'!W1095</f>
        <v>0</v>
      </c>
      <c r="Y1095" s="291"/>
      <c r="Z1095" s="675"/>
    </row>
    <row r="1096" spans="2:26" ht="25.5">
      <c r="B1096" s="127" t="s">
        <v>2377</v>
      </c>
      <c r="C1096" s="127" t="s">
        <v>4001</v>
      </c>
      <c r="D1096" s="127"/>
      <c r="E1096" s="127"/>
      <c r="F1096" s="127"/>
      <c r="G1096" s="127"/>
      <c r="H1096" s="127"/>
      <c r="I1096" s="127"/>
      <c r="J1096" s="127"/>
      <c r="K1096" s="23" t="s">
        <v>2378</v>
      </c>
      <c r="L1096" s="125" t="s">
        <v>3218</v>
      </c>
      <c r="M1096" s="530">
        <f>+'NI-San'!M1096+'NI-Ter'!M1096+'NI-Soc'!M1096+'NI-Ric'!M1096+'NI-118'!M1096</f>
        <v>0</v>
      </c>
      <c r="N1096" s="530">
        <f>+'NI-San'!N1096+'NI-Ter'!N1096+'NI-Soc'!N1096+'NI-Ric'!N1096+'NI-118'!N1096</f>
        <v>0</v>
      </c>
      <c r="O1096" s="126">
        <f t="shared" si="41"/>
        <v>0</v>
      </c>
      <c r="Q1096" s="530">
        <f>+'NI-San'!Q1096+'NI-Ter'!Q1096+'NI-Soc'!Q1096+'NI-Ric'!Q1096+'NI-118'!Q1096</f>
        <v>0</v>
      </c>
      <c r="R1096" s="517"/>
      <c r="S1096" s="265"/>
      <c r="T1096" s="530">
        <f>+'NI-San'!S1096+'NI-Ter'!S1096+'NI-Soc'!P1096+'NI-Ric'!S1096+'NI-118'!S1096</f>
        <v>0</v>
      </c>
      <c r="U1096" s="530">
        <f>+'NI-San'!T1096+'NI-Ter'!T1096+'NI-Soc'!Q1096+'NI-Ric'!T1096+'NI-118'!T1096</f>
        <v>0</v>
      </c>
      <c r="V1096" s="464"/>
      <c r="W1096" s="530">
        <f>+'NI-San'!V1096+'NI-Ter'!V1096+'NI-Soc'!S1096+'NI-Ric'!V1096+'NI-118'!V1096</f>
        <v>0</v>
      </c>
      <c r="X1096" s="530">
        <f>+'NI-San'!W1096+'NI-Ter'!W1096+'NI-Soc'!T1096+'NI-Ric'!W1096+'NI-118'!W1096</f>
        <v>0</v>
      </c>
      <c r="Y1096" s="291"/>
      <c r="Z1096" s="675"/>
    </row>
    <row r="1097" spans="2:26" ht="15" customHeight="1">
      <c r="B1097" s="127" t="s">
        <v>2379</v>
      </c>
      <c r="C1097" s="127" t="s">
        <v>4002</v>
      </c>
      <c r="D1097" s="127"/>
      <c r="E1097" s="127"/>
      <c r="F1097" s="127"/>
      <c r="G1097" s="127"/>
      <c r="H1097" s="127"/>
      <c r="I1097" s="127"/>
      <c r="J1097" s="127"/>
      <c r="K1097" s="23" t="s">
        <v>2380</v>
      </c>
      <c r="L1097" s="125" t="s">
        <v>3218</v>
      </c>
      <c r="M1097" s="530">
        <f>+'NI-San'!M1097+'NI-Ter'!M1097+'NI-Soc'!M1097+'NI-Ric'!M1097+'NI-118'!M1097</f>
        <v>110</v>
      </c>
      <c r="N1097" s="530">
        <f>+'NI-San'!N1097+'NI-Ter'!N1097+'NI-Soc'!N1097+'NI-Ric'!N1097+'NI-118'!N1097</f>
        <v>111</v>
      </c>
      <c r="O1097" s="126">
        <f t="shared" si="41"/>
        <v>1</v>
      </c>
      <c r="Q1097" s="530">
        <f>+'NI-San'!Q1097+'NI-Ter'!Q1097+'NI-Soc'!Q1097+'NI-Ric'!Q1097+'NI-118'!Q1097</f>
        <v>670</v>
      </c>
      <c r="R1097" s="517"/>
      <c r="S1097" s="265"/>
      <c r="T1097" s="530">
        <f>+'NI-San'!S1097+'NI-Ter'!S1097+'NI-Soc'!P1097+'NI-Ric'!S1097+'NI-118'!S1097</f>
        <v>0</v>
      </c>
      <c r="U1097" s="530">
        <f>+'NI-San'!T1097+'NI-Ter'!T1097+'NI-Soc'!Q1097+'NI-Ric'!T1097+'NI-118'!T1097</f>
        <v>0</v>
      </c>
      <c r="V1097" s="464"/>
      <c r="W1097" s="530">
        <f>+'NI-San'!V1097+'NI-Ter'!V1097+'NI-Soc'!S1097+'NI-Ric'!V1097+'NI-118'!V1097</f>
        <v>0</v>
      </c>
      <c r="X1097" s="530">
        <f>+'NI-San'!W1097+'NI-Ter'!W1097+'NI-Soc'!T1097+'NI-Ric'!W1097+'NI-118'!W1097</f>
        <v>0</v>
      </c>
      <c r="Y1097" s="291"/>
      <c r="Z1097" s="675"/>
    </row>
    <row r="1098" spans="2:26" ht="25.5">
      <c r="B1098" s="127" t="s">
        <v>2381</v>
      </c>
      <c r="C1098" s="127" t="s">
        <v>4003</v>
      </c>
      <c r="D1098" s="127"/>
      <c r="E1098" s="127"/>
      <c r="F1098" s="127"/>
      <c r="G1098" s="127"/>
      <c r="H1098" s="127"/>
      <c r="I1098" s="127"/>
      <c r="J1098" s="127"/>
      <c r="K1098" s="23" t="s">
        <v>2382</v>
      </c>
      <c r="L1098" s="125" t="s">
        <v>3218</v>
      </c>
      <c r="M1098" s="530">
        <f>+'NI-San'!M1098+'NI-Ter'!M1098+'NI-Soc'!M1098+'NI-Ric'!M1098+'NI-118'!M1098</f>
        <v>0</v>
      </c>
      <c r="N1098" s="530">
        <f>+'NI-San'!N1098+'NI-Ter'!N1098+'NI-Soc'!N1098+'NI-Ric'!N1098+'NI-118'!N1098</f>
        <v>0</v>
      </c>
      <c r="O1098" s="126">
        <f t="shared" si="41"/>
        <v>0</v>
      </c>
      <c r="Q1098" s="530">
        <f>+'NI-San'!Q1098+'NI-Ter'!Q1098+'NI-Soc'!Q1098+'NI-Ric'!Q1098+'NI-118'!Q1098</f>
        <v>0</v>
      </c>
      <c r="R1098" s="517"/>
      <c r="S1098" s="265"/>
      <c r="T1098" s="530">
        <f>+'NI-San'!S1098+'NI-Ter'!S1098+'NI-Soc'!P1098+'NI-Ric'!S1098+'NI-118'!S1098</f>
        <v>0</v>
      </c>
      <c r="U1098" s="530">
        <f>+'NI-San'!T1098+'NI-Ter'!T1098+'NI-Soc'!Q1098+'NI-Ric'!T1098+'NI-118'!T1098</f>
        <v>0</v>
      </c>
      <c r="V1098" s="464"/>
      <c r="W1098" s="530">
        <f>+'NI-San'!V1098+'NI-Ter'!V1098+'NI-Soc'!S1098+'NI-Ric'!V1098+'NI-118'!V1098</f>
        <v>0</v>
      </c>
      <c r="X1098" s="530">
        <f>+'NI-San'!W1098+'NI-Ter'!W1098+'NI-Soc'!T1098+'NI-Ric'!W1098+'NI-118'!W1098</f>
        <v>0</v>
      </c>
      <c r="Y1098" s="291"/>
      <c r="Z1098" s="675"/>
    </row>
    <row r="1099" spans="2:26" ht="25.5">
      <c r="B1099" s="127" t="s">
        <v>2383</v>
      </c>
      <c r="C1099" s="127" t="s">
        <v>4004</v>
      </c>
      <c r="D1099" s="127"/>
      <c r="E1099" s="127"/>
      <c r="F1099" s="127"/>
      <c r="G1099" s="127"/>
      <c r="H1099" s="127"/>
      <c r="I1099" s="127"/>
      <c r="J1099" s="127"/>
      <c r="K1099" s="23" t="s">
        <v>2384</v>
      </c>
      <c r="L1099" s="125" t="s">
        <v>3218</v>
      </c>
      <c r="M1099" s="530">
        <f>+'NI-San'!M1099+'NI-Ter'!M1099+'NI-Soc'!M1099+'NI-Ric'!M1099+'NI-118'!M1099</f>
        <v>0</v>
      </c>
      <c r="N1099" s="530">
        <f>+'NI-San'!N1099+'NI-Ter'!N1099+'NI-Soc'!N1099+'NI-Ric'!N1099+'NI-118'!N1099</f>
        <v>0</v>
      </c>
      <c r="O1099" s="126">
        <f t="shared" si="41"/>
        <v>0</v>
      </c>
      <c r="Q1099" s="530">
        <f>+'NI-San'!Q1099+'NI-Ter'!Q1099+'NI-Soc'!Q1099+'NI-Ric'!Q1099+'NI-118'!Q1099</f>
        <v>0</v>
      </c>
      <c r="R1099" s="517"/>
      <c r="S1099" s="265"/>
      <c r="T1099" s="530">
        <f>+'NI-San'!S1099+'NI-Ter'!S1099+'NI-Soc'!P1099+'NI-Ric'!S1099+'NI-118'!S1099</f>
        <v>0</v>
      </c>
      <c r="U1099" s="530">
        <f>+'NI-San'!T1099+'NI-Ter'!T1099+'NI-Soc'!Q1099+'NI-Ric'!T1099+'NI-118'!T1099</f>
        <v>0</v>
      </c>
      <c r="V1099" s="464"/>
      <c r="W1099" s="530">
        <f>+'NI-San'!V1099+'NI-Ter'!V1099+'NI-Soc'!S1099+'NI-Ric'!V1099+'NI-118'!V1099</f>
        <v>0</v>
      </c>
      <c r="X1099" s="530">
        <f>+'NI-San'!W1099+'NI-Ter'!W1099+'NI-Soc'!T1099+'NI-Ric'!W1099+'NI-118'!W1099</f>
        <v>0</v>
      </c>
      <c r="Y1099" s="291"/>
      <c r="Z1099" s="675"/>
    </row>
    <row r="1100" spans="2:26" ht="25.5">
      <c r="B1100" s="127" t="s">
        <v>2385</v>
      </c>
      <c r="C1100" s="127" t="s">
        <v>4005</v>
      </c>
      <c r="D1100" s="127"/>
      <c r="E1100" s="127"/>
      <c r="F1100" s="127"/>
      <c r="G1100" s="127"/>
      <c r="H1100" s="127"/>
      <c r="I1100" s="127"/>
      <c r="J1100" s="127"/>
      <c r="K1100" s="23" t="s">
        <v>2386</v>
      </c>
      <c r="L1100" s="211" t="s">
        <v>3218</v>
      </c>
      <c r="M1100" s="530">
        <f>+'NI-San'!M1100+'NI-Ter'!M1100+'NI-Soc'!M1100+'NI-Ric'!M1100+'NI-118'!M1100</f>
        <v>3</v>
      </c>
      <c r="N1100" s="530">
        <f>+'NI-San'!N1100+'NI-Ter'!N1100+'NI-Soc'!N1100+'NI-Ric'!N1100+'NI-118'!N1100</f>
        <v>4</v>
      </c>
      <c r="O1100" s="126">
        <f t="shared" si="41"/>
        <v>1</v>
      </c>
      <c r="Q1100" s="530">
        <f>+'NI-San'!Q1100+'NI-Ter'!Q1100+'NI-Soc'!Q1100+'NI-Ric'!Q1100+'NI-118'!Q1100</f>
        <v>0</v>
      </c>
      <c r="R1100" s="517"/>
      <c r="S1100" s="265"/>
      <c r="T1100" s="530">
        <f>+'NI-San'!S1100+'NI-Ter'!S1100+'NI-Soc'!P1100+'NI-Ric'!S1100+'NI-118'!S1100</f>
        <v>0</v>
      </c>
      <c r="U1100" s="530">
        <f>+'NI-San'!T1100+'NI-Ter'!T1100+'NI-Soc'!Q1100+'NI-Ric'!T1100+'NI-118'!T1100</f>
        <v>0</v>
      </c>
      <c r="V1100" s="464"/>
      <c r="W1100" s="530">
        <f>+'NI-San'!V1100+'NI-Ter'!V1100+'NI-Soc'!S1100+'NI-Ric'!V1100+'NI-118'!V1100</f>
        <v>0</v>
      </c>
      <c r="X1100" s="530">
        <f>+'NI-San'!W1100+'NI-Ter'!W1100+'NI-Soc'!T1100+'NI-Ric'!W1100+'NI-118'!W1100</f>
        <v>0</v>
      </c>
      <c r="Y1100" s="291"/>
      <c r="Z1100" s="675"/>
    </row>
    <row r="1101" spans="2:26" ht="25.5">
      <c r="B1101" s="127" t="s">
        <v>2387</v>
      </c>
      <c r="C1101" s="127" t="str">
        <f t="shared" ref="C1101:C1122" si="43">MID(B1101,1,1)&amp;MID(B1101,3,2)&amp;MID(B1101,6,2)&amp;MID(B1101,9,2)&amp;MID(B1101,12,3)&amp;MID(B1101,16,3)&amp;MID(B1101,20,2)&amp;MID(B1101,23,3)</f>
        <v>420253011201000000</v>
      </c>
      <c r="D1101" s="127"/>
      <c r="E1101" s="127"/>
      <c r="F1101" s="127"/>
      <c r="G1101" s="127"/>
      <c r="H1101" s="127"/>
      <c r="I1101" s="127"/>
      <c r="J1101" s="127"/>
      <c r="K1101" s="304" t="s">
        <v>2389</v>
      </c>
      <c r="L1101" s="125" t="s">
        <v>3218</v>
      </c>
      <c r="M1101" s="530">
        <f>+'NI-San'!M1101+'NI-Ter'!M1101+'NI-Soc'!M1101+'NI-Ric'!M1101+'NI-118'!M1101</f>
        <v>0</v>
      </c>
      <c r="N1101" s="530">
        <f>+'NI-San'!N1101+'NI-Ter'!N1101+'NI-Soc'!N1101+'NI-Ric'!N1101+'NI-118'!N1101</f>
        <v>0</v>
      </c>
      <c r="O1101" s="126">
        <f t="shared" si="41"/>
        <v>0</v>
      </c>
      <c r="Q1101" s="530">
        <f>+'NI-San'!Q1101+'NI-Ter'!Q1101+'NI-Soc'!Q1101+'NI-Ric'!Q1101+'NI-118'!Q1101</f>
        <v>128</v>
      </c>
      <c r="R1101" s="517"/>
      <c r="S1101" s="265"/>
      <c r="T1101" s="530">
        <f>+'NI-San'!S1101+'NI-Ter'!S1101+'NI-Soc'!P1101+'NI-Ric'!S1101+'NI-118'!S1101</f>
        <v>0</v>
      </c>
      <c r="U1101" s="530">
        <f>+'NI-San'!T1101+'NI-Ter'!T1101+'NI-Soc'!Q1101+'NI-Ric'!T1101+'NI-118'!T1101</f>
        <v>0</v>
      </c>
      <c r="V1101" s="464"/>
      <c r="W1101" s="530">
        <f>+'NI-San'!V1101+'NI-Ter'!V1101+'NI-Soc'!S1101+'NI-Ric'!V1101+'NI-118'!V1101</f>
        <v>0</v>
      </c>
      <c r="X1101" s="530">
        <f>+'NI-San'!W1101+'NI-Ter'!W1101+'NI-Soc'!T1101+'NI-Ric'!W1101+'NI-118'!W1101</f>
        <v>0</v>
      </c>
      <c r="Y1101" s="291"/>
      <c r="Z1101" s="675"/>
    </row>
    <row r="1102" spans="2:26">
      <c r="B1102" s="127" t="s">
        <v>2390</v>
      </c>
      <c r="C1102" s="127" t="str">
        <f t="shared" si="43"/>
        <v>420253011202000000</v>
      </c>
      <c r="D1102" s="127"/>
      <c r="E1102" s="127"/>
      <c r="F1102" s="127"/>
      <c r="G1102" s="127"/>
      <c r="H1102" s="127"/>
      <c r="I1102" s="127"/>
      <c r="J1102" s="127"/>
      <c r="K1102" s="304" t="s">
        <v>2391</v>
      </c>
      <c r="L1102" s="125" t="s">
        <v>3218</v>
      </c>
      <c r="M1102" s="530">
        <f>+'NI-San'!M1102+'NI-Ter'!M1102+'NI-Soc'!M1102+'NI-Ric'!M1102+'NI-118'!M1102</f>
        <v>0</v>
      </c>
      <c r="N1102" s="530">
        <f>+'NI-San'!N1102+'NI-Ter'!N1102+'NI-Soc'!N1102+'NI-Ric'!N1102+'NI-118'!N1102</f>
        <v>0</v>
      </c>
      <c r="O1102" s="126">
        <f t="shared" si="41"/>
        <v>0</v>
      </c>
      <c r="Q1102" s="530">
        <f>+'NI-San'!Q1102+'NI-Ter'!Q1102+'NI-Soc'!Q1102+'NI-Ric'!Q1102+'NI-118'!Q1102</f>
        <v>25</v>
      </c>
      <c r="R1102" s="517"/>
      <c r="S1102" s="265"/>
      <c r="T1102" s="530">
        <f>+'NI-San'!S1102+'NI-Ter'!S1102+'NI-Soc'!P1102+'NI-Ric'!S1102+'NI-118'!S1102</f>
        <v>0</v>
      </c>
      <c r="U1102" s="530">
        <f>+'NI-San'!T1102+'NI-Ter'!T1102+'NI-Soc'!Q1102+'NI-Ric'!T1102+'NI-118'!T1102</f>
        <v>0</v>
      </c>
      <c r="V1102" s="464"/>
      <c r="W1102" s="530">
        <f>+'NI-San'!V1102+'NI-Ter'!V1102+'NI-Soc'!S1102+'NI-Ric'!V1102+'NI-118'!V1102</f>
        <v>0</v>
      </c>
      <c r="X1102" s="530">
        <f>+'NI-San'!W1102+'NI-Ter'!W1102+'NI-Soc'!T1102+'NI-Ric'!W1102+'NI-118'!W1102</f>
        <v>0</v>
      </c>
      <c r="Y1102" s="291"/>
      <c r="Z1102" s="675"/>
    </row>
    <row r="1103" spans="2:26">
      <c r="B1103" s="127" t="s">
        <v>2392</v>
      </c>
      <c r="C1103" s="127" t="str">
        <f t="shared" si="43"/>
        <v>420253011203000000</v>
      </c>
      <c r="D1103" s="127"/>
      <c r="E1103" s="127"/>
      <c r="F1103" s="127"/>
      <c r="G1103" s="127"/>
      <c r="H1103" s="127"/>
      <c r="I1103" s="127"/>
      <c r="J1103" s="127"/>
      <c r="K1103" s="304" t="s">
        <v>2393</v>
      </c>
      <c r="L1103" s="125" t="s">
        <v>3218</v>
      </c>
      <c r="M1103" s="530">
        <f>+'NI-San'!M1103+'NI-Ter'!M1103+'NI-Soc'!M1103+'NI-Ric'!M1103+'NI-118'!M1103</f>
        <v>0</v>
      </c>
      <c r="N1103" s="530">
        <f>+'NI-San'!N1103+'NI-Ter'!N1103+'NI-Soc'!N1103+'NI-Ric'!N1103+'NI-118'!N1103</f>
        <v>0</v>
      </c>
      <c r="O1103" s="126">
        <f t="shared" si="41"/>
        <v>0</v>
      </c>
      <c r="Q1103" s="530">
        <f>+'NI-San'!Q1103+'NI-Ter'!Q1103+'NI-Soc'!Q1103+'NI-Ric'!Q1103+'NI-118'!Q1103</f>
        <v>10</v>
      </c>
      <c r="R1103" s="517"/>
      <c r="S1103" s="265"/>
      <c r="T1103" s="530">
        <f>+'NI-San'!S1103+'NI-Ter'!S1103+'NI-Soc'!P1103+'NI-Ric'!S1103+'NI-118'!S1103</f>
        <v>0</v>
      </c>
      <c r="U1103" s="530">
        <f>+'NI-San'!T1103+'NI-Ter'!T1103+'NI-Soc'!Q1103+'NI-Ric'!T1103+'NI-118'!T1103</f>
        <v>0</v>
      </c>
      <c r="V1103" s="464"/>
      <c r="W1103" s="530">
        <f>+'NI-San'!V1103+'NI-Ter'!V1103+'NI-Soc'!S1103+'NI-Ric'!V1103+'NI-118'!V1103</f>
        <v>0</v>
      </c>
      <c r="X1103" s="530">
        <f>+'NI-San'!W1103+'NI-Ter'!W1103+'NI-Soc'!T1103+'NI-Ric'!W1103+'NI-118'!W1103</f>
        <v>0</v>
      </c>
      <c r="Y1103" s="291"/>
      <c r="Z1103" s="675"/>
    </row>
    <row r="1104" spans="2:26" ht="25.5">
      <c r="B1104" s="127" t="s">
        <v>2394</v>
      </c>
      <c r="C1104" s="127" t="str">
        <f t="shared" si="43"/>
        <v>420253011203500000</v>
      </c>
      <c r="D1104" s="127"/>
      <c r="E1104" s="127"/>
      <c r="F1104" s="127"/>
      <c r="G1104" s="127"/>
      <c r="H1104" s="127"/>
      <c r="I1104" s="127"/>
      <c r="J1104" s="127"/>
      <c r="K1104" s="304" t="s">
        <v>2395</v>
      </c>
      <c r="L1104" s="125" t="s">
        <v>3218</v>
      </c>
      <c r="M1104" s="530">
        <f>+'NI-San'!M1104+'NI-Ter'!M1104+'NI-Soc'!M1104+'NI-Ric'!M1104+'NI-118'!M1104</f>
        <v>0</v>
      </c>
      <c r="N1104" s="530">
        <f>+'NI-San'!N1104+'NI-Ter'!N1104+'NI-Soc'!N1104+'NI-Ric'!N1104+'NI-118'!N1104</f>
        <v>0</v>
      </c>
      <c r="O1104" s="126">
        <f t="shared" si="41"/>
        <v>0</v>
      </c>
      <c r="Q1104" s="530">
        <f>+'NI-San'!Q1104+'NI-Ter'!Q1104+'NI-Soc'!Q1104+'NI-Ric'!Q1104+'NI-118'!Q1104</f>
        <v>5</v>
      </c>
      <c r="R1104" s="517"/>
      <c r="S1104" s="265"/>
      <c r="T1104" s="530">
        <f>+'NI-San'!S1104+'NI-Ter'!S1104+'NI-Soc'!P1104+'NI-Ric'!S1104+'NI-118'!S1104</f>
        <v>0</v>
      </c>
      <c r="U1104" s="530">
        <f>+'NI-San'!T1104+'NI-Ter'!T1104+'NI-Soc'!Q1104+'NI-Ric'!T1104+'NI-118'!T1104</f>
        <v>0</v>
      </c>
      <c r="V1104" s="464"/>
      <c r="W1104" s="530">
        <f>+'NI-San'!V1104+'NI-Ter'!V1104+'NI-Soc'!S1104+'NI-Ric'!V1104+'NI-118'!V1104</f>
        <v>0</v>
      </c>
      <c r="X1104" s="530">
        <f>+'NI-San'!W1104+'NI-Ter'!W1104+'NI-Soc'!T1104+'NI-Ric'!W1104+'NI-118'!W1104</f>
        <v>0</v>
      </c>
      <c r="Y1104" s="291"/>
      <c r="Z1104" s="675"/>
    </row>
    <row r="1105" spans="2:26" ht="25.5">
      <c r="B1105" s="127" t="s">
        <v>2396</v>
      </c>
      <c r="C1105" s="127" t="str">
        <f t="shared" si="43"/>
        <v>420253011204000000</v>
      </c>
      <c r="D1105" s="127"/>
      <c r="E1105" s="127"/>
      <c r="F1105" s="127"/>
      <c r="G1105" s="127"/>
      <c r="H1105" s="127"/>
      <c r="I1105" s="127"/>
      <c r="J1105" s="127"/>
      <c r="K1105" s="304" t="s">
        <v>2397</v>
      </c>
      <c r="L1105" s="125" t="s">
        <v>3218</v>
      </c>
      <c r="M1105" s="530">
        <f>+'NI-San'!M1105+'NI-Ter'!M1105+'NI-Soc'!M1105+'NI-Ric'!M1105+'NI-118'!M1105</f>
        <v>0</v>
      </c>
      <c r="N1105" s="530">
        <f>+'NI-San'!N1105+'NI-Ter'!N1105+'NI-Soc'!N1105+'NI-Ric'!N1105+'NI-118'!N1105</f>
        <v>0</v>
      </c>
      <c r="O1105" s="126">
        <f t="shared" si="41"/>
        <v>0</v>
      </c>
      <c r="Q1105" s="530">
        <f>+'NI-San'!Q1105+'NI-Ter'!Q1105+'NI-Soc'!Q1105+'NI-Ric'!Q1105+'NI-118'!Q1105</f>
        <v>0</v>
      </c>
      <c r="R1105" s="517"/>
      <c r="S1105" s="265"/>
      <c r="T1105" s="530">
        <f>+'NI-San'!S1105+'NI-Ter'!S1105+'NI-Soc'!P1105+'NI-Ric'!S1105+'NI-118'!S1105</f>
        <v>0</v>
      </c>
      <c r="U1105" s="530">
        <f>+'NI-San'!T1105+'NI-Ter'!T1105+'NI-Soc'!Q1105+'NI-Ric'!T1105+'NI-118'!T1105</f>
        <v>0</v>
      </c>
      <c r="V1105" s="464"/>
      <c r="W1105" s="530">
        <f>+'NI-San'!V1105+'NI-Ter'!V1105+'NI-Soc'!S1105+'NI-Ric'!V1105+'NI-118'!V1105</f>
        <v>0</v>
      </c>
      <c r="X1105" s="530">
        <f>+'NI-San'!W1105+'NI-Ter'!W1105+'NI-Soc'!T1105+'NI-Ric'!W1105+'NI-118'!W1105</f>
        <v>0</v>
      </c>
      <c r="Y1105" s="291"/>
      <c r="Z1105" s="675"/>
    </row>
    <row r="1106" spans="2:26" ht="25.5">
      <c r="B1106" s="127" t="s">
        <v>2398</v>
      </c>
      <c r="C1106" s="127" t="str">
        <f t="shared" si="43"/>
        <v>420253011205000000</v>
      </c>
      <c r="D1106" s="127"/>
      <c r="E1106" s="127"/>
      <c r="F1106" s="127"/>
      <c r="G1106" s="127"/>
      <c r="H1106" s="127"/>
      <c r="I1106" s="127"/>
      <c r="J1106" s="127"/>
      <c r="K1106" s="304" t="s">
        <v>4006</v>
      </c>
      <c r="L1106" s="125" t="s">
        <v>3218</v>
      </c>
      <c r="M1106" s="530">
        <f>+'NI-San'!M1106+'NI-Ter'!M1106+'NI-Soc'!M1106+'NI-Ric'!M1106+'NI-118'!M1106</f>
        <v>0</v>
      </c>
      <c r="N1106" s="530">
        <f>+'NI-San'!N1106+'NI-Ter'!N1106+'NI-Soc'!N1106+'NI-Ric'!N1106+'NI-118'!N1106</f>
        <v>0</v>
      </c>
      <c r="O1106" s="126">
        <f t="shared" si="41"/>
        <v>0</v>
      </c>
      <c r="Q1106" s="530">
        <f>+'NI-San'!Q1106+'NI-Ter'!Q1106+'NI-Soc'!Q1106+'NI-Ric'!Q1106+'NI-118'!Q1106</f>
        <v>5</v>
      </c>
      <c r="R1106" s="517"/>
      <c r="S1106" s="265"/>
      <c r="T1106" s="530">
        <f>+'NI-San'!S1106+'NI-Ter'!S1106+'NI-Soc'!P1106+'NI-Ric'!S1106+'NI-118'!S1106</f>
        <v>0</v>
      </c>
      <c r="U1106" s="530">
        <f>+'NI-San'!T1106+'NI-Ter'!T1106+'NI-Soc'!Q1106+'NI-Ric'!T1106+'NI-118'!T1106</f>
        <v>0</v>
      </c>
      <c r="V1106" s="464"/>
      <c r="W1106" s="530">
        <f>+'NI-San'!V1106+'NI-Ter'!V1106+'NI-Soc'!S1106+'NI-Ric'!V1106+'NI-118'!V1106</f>
        <v>0</v>
      </c>
      <c r="X1106" s="530">
        <f>+'NI-San'!W1106+'NI-Ter'!W1106+'NI-Soc'!T1106+'NI-Ric'!W1106+'NI-118'!W1106</f>
        <v>0</v>
      </c>
      <c r="Y1106" s="291"/>
      <c r="Z1106" s="675"/>
    </row>
    <row r="1107" spans="2:26" ht="25.5">
      <c r="B1107" s="127" t="s">
        <v>2400</v>
      </c>
      <c r="C1107" s="127" t="str">
        <f t="shared" si="43"/>
        <v>420253011206000000</v>
      </c>
      <c r="D1107" s="127"/>
      <c r="E1107" s="127"/>
      <c r="F1107" s="127"/>
      <c r="G1107" s="127"/>
      <c r="H1107" s="127"/>
      <c r="I1107" s="127"/>
      <c r="J1107" s="127"/>
      <c r="K1107" s="304" t="s">
        <v>2401</v>
      </c>
      <c r="L1107" s="125" t="s">
        <v>3218</v>
      </c>
      <c r="M1107" s="530">
        <f>+'NI-San'!M1107+'NI-Ter'!M1107+'NI-Soc'!M1107+'NI-Ric'!M1107+'NI-118'!M1107</f>
        <v>0</v>
      </c>
      <c r="N1107" s="530">
        <f>+'NI-San'!N1107+'NI-Ter'!N1107+'NI-Soc'!N1107+'NI-Ric'!N1107+'NI-118'!N1107</f>
        <v>0</v>
      </c>
      <c r="O1107" s="126">
        <f t="shared" si="41"/>
        <v>0</v>
      </c>
      <c r="Q1107" s="530">
        <f>+'NI-San'!Q1107+'NI-Ter'!Q1107+'NI-Soc'!Q1107+'NI-Ric'!Q1107+'NI-118'!Q1107</f>
        <v>0</v>
      </c>
      <c r="R1107" s="517"/>
      <c r="S1107" s="265"/>
      <c r="T1107" s="530">
        <f>+'NI-San'!S1107+'NI-Ter'!S1107+'NI-Soc'!P1107+'NI-Ric'!S1107+'NI-118'!S1107</f>
        <v>0</v>
      </c>
      <c r="U1107" s="530">
        <f>+'NI-San'!T1107+'NI-Ter'!T1107+'NI-Soc'!Q1107+'NI-Ric'!T1107+'NI-118'!T1107</f>
        <v>0</v>
      </c>
      <c r="V1107" s="464"/>
      <c r="W1107" s="530">
        <f>+'NI-San'!V1107+'NI-Ter'!V1107+'NI-Soc'!S1107+'NI-Ric'!V1107+'NI-118'!V1107</f>
        <v>0</v>
      </c>
      <c r="X1107" s="530">
        <f>+'NI-San'!W1107+'NI-Ter'!W1107+'NI-Soc'!T1107+'NI-Ric'!W1107+'NI-118'!W1107</f>
        <v>0</v>
      </c>
      <c r="Y1107" s="291"/>
      <c r="Z1107" s="675"/>
    </row>
    <row r="1108" spans="2:26">
      <c r="B1108" s="127" t="s">
        <v>2402</v>
      </c>
      <c r="C1108" s="127" t="str">
        <f t="shared" si="43"/>
        <v>420253011211000000</v>
      </c>
      <c r="D1108" s="127"/>
      <c r="E1108" s="127"/>
      <c r="F1108" s="127"/>
      <c r="G1108" s="127"/>
      <c r="H1108" s="127"/>
      <c r="I1108" s="127"/>
      <c r="J1108" s="127"/>
      <c r="K1108" s="304" t="s">
        <v>2403</v>
      </c>
      <c r="L1108" s="125" t="s">
        <v>3218</v>
      </c>
      <c r="M1108" s="530">
        <f>+'NI-San'!M1108+'NI-Ter'!M1108+'NI-Soc'!M1108+'NI-Ric'!M1108+'NI-118'!M1108</f>
        <v>0</v>
      </c>
      <c r="N1108" s="530">
        <f>+'NI-San'!N1108+'NI-Ter'!N1108+'NI-Soc'!N1108+'NI-Ric'!N1108+'NI-118'!N1108</f>
        <v>0</v>
      </c>
      <c r="O1108" s="126">
        <f t="shared" si="41"/>
        <v>0</v>
      </c>
      <c r="Q1108" s="530">
        <f>+'NI-San'!Q1108+'NI-Ter'!Q1108+'NI-Soc'!Q1108+'NI-Ric'!Q1108+'NI-118'!Q1108</f>
        <v>48</v>
      </c>
      <c r="R1108" s="517"/>
      <c r="S1108" s="265"/>
      <c r="T1108" s="530">
        <f>+'NI-San'!S1108+'NI-Ter'!S1108+'NI-Soc'!P1108+'NI-Ric'!S1108+'NI-118'!S1108</f>
        <v>0</v>
      </c>
      <c r="U1108" s="530">
        <f>+'NI-San'!T1108+'NI-Ter'!T1108+'NI-Soc'!Q1108+'NI-Ric'!T1108+'NI-118'!T1108</f>
        <v>0</v>
      </c>
      <c r="V1108" s="464"/>
      <c r="W1108" s="530">
        <f>+'NI-San'!V1108+'NI-Ter'!V1108+'NI-Soc'!S1108+'NI-Ric'!V1108+'NI-118'!V1108</f>
        <v>0</v>
      </c>
      <c r="X1108" s="530">
        <f>+'NI-San'!W1108+'NI-Ter'!W1108+'NI-Soc'!T1108+'NI-Ric'!W1108+'NI-118'!W1108</f>
        <v>0</v>
      </c>
      <c r="Y1108" s="291"/>
      <c r="Z1108" s="675"/>
    </row>
    <row r="1109" spans="2:26" ht="25.5">
      <c r="B1109" s="127" t="s">
        <v>2404</v>
      </c>
      <c r="C1109" s="127" t="str">
        <f t="shared" si="43"/>
        <v>420253011221000000</v>
      </c>
      <c r="D1109" s="127"/>
      <c r="E1109" s="127"/>
      <c r="F1109" s="127"/>
      <c r="G1109" s="127"/>
      <c r="H1109" s="127"/>
      <c r="I1109" s="127"/>
      <c r="J1109" s="127"/>
      <c r="K1109" s="304" t="s">
        <v>2405</v>
      </c>
      <c r="L1109" s="125" t="s">
        <v>3218</v>
      </c>
      <c r="M1109" s="530">
        <f>+'NI-San'!M1109+'NI-Ter'!M1109+'NI-Soc'!M1109+'NI-Ric'!M1109+'NI-118'!M1109</f>
        <v>0</v>
      </c>
      <c r="N1109" s="530">
        <f>+'NI-San'!N1109+'NI-Ter'!N1109+'NI-Soc'!N1109+'NI-Ric'!N1109+'NI-118'!N1109</f>
        <v>0</v>
      </c>
      <c r="O1109" s="126">
        <f t="shared" si="41"/>
        <v>0</v>
      </c>
      <c r="Q1109" s="530">
        <f>+'NI-San'!Q1109+'NI-Ter'!Q1109+'NI-Soc'!Q1109+'NI-Ric'!Q1109+'NI-118'!Q1109</f>
        <v>0</v>
      </c>
      <c r="R1109" s="517"/>
      <c r="S1109" s="265"/>
      <c r="T1109" s="530">
        <f>+'NI-San'!S1109+'NI-Ter'!S1109+'NI-Soc'!P1109+'NI-Ric'!S1109+'NI-118'!S1109</f>
        <v>0</v>
      </c>
      <c r="U1109" s="530">
        <f>+'NI-San'!T1109+'NI-Ter'!T1109+'NI-Soc'!Q1109+'NI-Ric'!T1109+'NI-118'!T1109</f>
        <v>0</v>
      </c>
      <c r="V1109" s="464"/>
      <c r="W1109" s="530">
        <f>+'NI-San'!V1109+'NI-Ter'!V1109+'NI-Soc'!S1109+'NI-Ric'!V1109+'NI-118'!V1109</f>
        <v>0</v>
      </c>
      <c r="X1109" s="530">
        <f>+'NI-San'!W1109+'NI-Ter'!W1109+'NI-Soc'!T1109+'NI-Ric'!W1109+'NI-118'!W1109</f>
        <v>0</v>
      </c>
      <c r="Y1109" s="291"/>
      <c r="Z1109" s="675"/>
    </row>
    <row r="1110" spans="2:26" ht="25.5">
      <c r="B1110" s="127" t="s">
        <v>2406</v>
      </c>
      <c r="C1110" s="127" t="str">
        <f t="shared" si="43"/>
        <v>420253011222000000</v>
      </c>
      <c r="D1110" s="127"/>
      <c r="E1110" s="127"/>
      <c r="F1110" s="127"/>
      <c r="G1110" s="127"/>
      <c r="H1110" s="127"/>
      <c r="I1110" s="127"/>
      <c r="J1110" s="127"/>
      <c r="K1110" s="304" t="s">
        <v>2407</v>
      </c>
      <c r="L1110" s="125" t="s">
        <v>3218</v>
      </c>
      <c r="M1110" s="530">
        <f>+'NI-San'!M1110+'NI-Ter'!M1110+'NI-Soc'!M1110+'NI-Ric'!M1110+'NI-118'!M1110</f>
        <v>0</v>
      </c>
      <c r="N1110" s="530">
        <f>+'NI-San'!N1110+'NI-Ter'!N1110+'NI-Soc'!N1110+'NI-Ric'!N1110+'NI-118'!N1110</f>
        <v>0</v>
      </c>
      <c r="O1110" s="126">
        <f t="shared" si="41"/>
        <v>0</v>
      </c>
      <c r="Q1110" s="530">
        <f>+'NI-San'!Q1110+'NI-Ter'!Q1110+'NI-Soc'!Q1110+'NI-Ric'!Q1110+'NI-118'!Q1110</f>
        <v>0</v>
      </c>
      <c r="R1110" s="517"/>
      <c r="S1110" s="265"/>
      <c r="T1110" s="530">
        <f>+'NI-San'!S1110+'NI-Ter'!S1110+'NI-Soc'!P1110+'NI-Ric'!S1110+'NI-118'!S1110</f>
        <v>0</v>
      </c>
      <c r="U1110" s="530">
        <f>+'NI-San'!T1110+'NI-Ter'!T1110+'NI-Soc'!Q1110+'NI-Ric'!T1110+'NI-118'!T1110</f>
        <v>0</v>
      </c>
      <c r="V1110" s="464"/>
      <c r="W1110" s="530">
        <f>+'NI-San'!V1110+'NI-Ter'!V1110+'NI-Soc'!S1110+'NI-Ric'!V1110+'NI-118'!V1110</f>
        <v>0</v>
      </c>
      <c r="X1110" s="530">
        <f>+'NI-San'!W1110+'NI-Ter'!W1110+'NI-Soc'!T1110+'NI-Ric'!W1110+'NI-118'!W1110</f>
        <v>0</v>
      </c>
      <c r="Y1110" s="291"/>
      <c r="Z1110" s="675"/>
    </row>
    <row r="1111" spans="2:26" ht="25.5">
      <c r="B1111" s="127" t="s">
        <v>2408</v>
      </c>
      <c r="C1111" s="127" t="str">
        <f t="shared" si="43"/>
        <v>420253011280000000</v>
      </c>
      <c r="D1111" s="127"/>
      <c r="E1111" s="127"/>
      <c r="F1111" s="127"/>
      <c r="G1111" s="127"/>
      <c r="H1111" s="127"/>
      <c r="I1111" s="127"/>
      <c r="J1111" s="127"/>
      <c r="K1111" s="304" t="s">
        <v>2409</v>
      </c>
      <c r="L1111" s="125" t="s">
        <v>3218</v>
      </c>
      <c r="M1111" s="530">
        <f>+'NI-San'!M1111+'NI-Ter'!M1111+'NI-Soc'!M1111+'NI-Ric'!M1111+'NI-118'!M1111</f>
        <v>0</v>
      </c>
      <c r="N1111" s="530">
        <f>+'NI-San'!N1111+'NI-Ter'!N1111+'NI-Soc'!N1111+'NI-Ric'!N1111+'NI-118'!N1111</f>
        <v>0</v>
      </c>
      <c r="O1111" s="126">
        <f t="shared" si="41"/>
        <v>0</v>
      </c>
      <c r="Q1111" s="530">
        <f>+'NI-San'!Q1111+'NI-Ter'!Q1111+'NI-Soc'!Q1111+'NI-Ric'!Q1111+'NI-118'!Q1111</f>
        <v>0</v>
      </c>
      <c r="R1111" s="517"/>
      <c r="S1111" s="265"/>
      <c r="T1111" s="530">
        <f>+'NI-San'!S1111+'NI-Ter'!S1111+'NI-Soc'!P1111+'NI-Ric'!S1111+'NI-118'!S1111</f>
        <v>0</v>
      </c>
      <c r="U1111" s="530">
        <f>+'NI-San'!T1111+'NI-Ter'!T1111+'NI-Soc'!Q1111+'NI-Ric'!T1111+'NI-118'!T1111</f>
        <v>0</v>
      </c>
      <c r="V1111" s="464"/>
      <c r="W1111" s="530">
        <f>+'NI-San'!V1111+'NI-Ter'!V1111+'NI-Soc'!S1111+'NI-Ric'!V1111+'NI-118'!V1111</f>
        <v>0</v>
      </c>
      <c r="X1111" s="530">
        <f>+'NI-San'!W1111+'NI-Ter'!W1111+'NI-Soc'!T1111+'NI-Ric'!W1111+'NI-118'!W1111</f>
        <v>0</v>
      </c>
      <c r="Y1111" s="291"/>
      <c r="Z1111" s="675"/>
    </row>
    <row r="1112" spans="2:26">
      <c r="B1112" s="127" t="s">
        <v>2410</v>
      </c>
      <c r="C1112" s="127" t="str">
        <f t="shared" si="43"/>
        <v>420253011401000000</v>
      </c>
      <c r="D1112" s="127"/>
      <c r="E1112" s="127"/>
      <c r="F1112" s="127"/>
      <c r="G1112" s="127"/>
      <c r="H1112" s="127"/>
      <c r="I1112" s="127"/>
      <c r="J1112" s="127"/>
      <c r="K1112" s="304" t="s">
        <v>2412</v>
      </c>
      <c r="L1112" s="125" t="s">
        <v>3218</v>
      </c>
      <c r="M1112" s="530">
        <f>+'NI-San'!M1112+'NI-Ter'!M1112+'NI-Soc'!M1112+'NI-Ric'!M1112+'NI-118'!M1112</f>
        <v>0</v>
      </c>
      <c r="N1112" s="530">
        <f>+'NI-San'!N1112+'NI-Ter'!N1112+'NI-Soc'!N1112+'NI-Ric'!N1112+'NI-118'!N1112</f>
        <v>0</v>
      </c>
      <c r="O1112" s="126">
        <f t="shared" si="41"/>
        <v>0</v>
      </c>
      <c r="Q1112" s="530">
        <f>+'NI-San'!Q1112+'NI-Ter'!Q1112+'NI-Soc'!Q1112+'NI-Ric'!Q1112+'NI-118'!Q1112</f>
        <v>0</v>
      </c>
      <c r="R1112" s="517"/>
      <c r="S1112" s="265"/>
      <c r="T1112" s="530">
        <f>+'NI-San'!S1112+'NI-Ter'!S1112+'NI-Soc'!P1112+'NI-Ric'!S1112+'NI-118'!S1112</f>
        <v>0</v>
      </c>
      <c r="U1112" s="530">
        <f>+'NI-San'!T1112+'NI-Ter'!T1112+'NI-Soc'!Q1112+'NI-Ric'!T1112+'NI-118'!T1112</f>
        <v>0</v>
      </c>
      <c r="V1112" s="464"/>
      <c r="W1112" s="530">
        <f>+'NI-San'!V1112+'NI-Ter'!V1112+'NI-Soc'!S1112+'NI-Ric'!V1112+'NI-118'!V1112</f>
        <v>0</v>
      </c>
      <c r="X1112" s="530">
        <f>+'NI-San'!W1112+'NI-Ter'!W1112+'NI-Soc'!T1112+'NI-Ric'!W1112+'NI-118'!W1112</f>
        <v>0</v>
      </c>
      <c r="Y1112" s="291"/>
      <c r="Z1112" s="675"/>
    </row>
    <row r="1113" spans="2:26" hidden="1">
      <c r="B1113" s="127" t="s">
        <v>2413</v>
      </c>
      <c r="C1113" s="127" t="str">
        <f t="shared" si="43"/>
        <v>420253011402000000</v>
      </c>
      <c r="D1113" s="127"/>
      <c r="E1113" s="127"/>
      <c r="F1113" s="127"/>
      <c r="G1113" s="127"/>
      <c r="H1113" s="127"/>
      <c r="I1113" s="127"/>
      <c r="J1113" s="127"/>
      <c r="K1113" s="304" t="s">
        <v>2414</v>
      </c>
      <c r="L1113" s="125" t="s">
        <v>3218</v>
      </c>
      <c r="M1113" s="825"/>
      <c r="N1113" s="825"/>
      <c r="O1113" s="827"/>
      <c r="Q1113" s="825"/>
      <c r="R1113" s="517"/>
      <c r="S1113" s="265"/>
      <c r="T1113" s="530">
        <f>+'NI-San'!S1113+'NI-Ter'!S1113+'NI-Soc'!P1113+'NI-Ric'!S1113+'NI-118'!S1113</f>
        <v>0</v>
      </c>
      <c r="U1113" s="530">
        <f>+'NI-San'!T1113+'NI-Ter'!T1113+'NI-Soc'!Q1113+'NI-Ric'!T1113+'NI-118'!T1113</f>
        <v>0</v>
      </c>
      <c r="V1113" s="464"/>
      <c r="W1113" s="530">
        <f>+'NI-San'!V1113+'NI-Ter'!V1113+'NI-Soc'!S1113+'NI-Ric'!V1113+'NI-118'!V1113</f>
        <v>0</v>
      </c>
      <c r="X1113" s="530">
        <f>+'NI-San'!W1113+'NI-Ter'!W1113+'NI-Soc'!T1113+'NI-Ric'!W1113+'NI-118'!W1113</f>
        <v>0</v>
      </c>
      <c r="Y1113" s="291"/>
      <c r="Z1113" s="675"/>
    </row>
    <row r="1114" spans="2:26" hidden="1">
      <c r="B1114" s="127" t="s">
        <v>2415</v>
      </c>
      <c r="C1114" s="127" t="str">
        <f t="shared" si="43"/>
        <v>420253011403000000</v>
      </c>
      <c r="D1114" s="127"/>
      <c r="E1114" s="127"/>
      <c r="F1114" s="127"/>
      <c r="G1114" s="127"/>
      <c r="H1114" s="127"/>
      <c r="I1114" s="127"/>
      <c r="J1114" s="127"/>
      <c r="K1114" s="304" t="s">
        <v>2416</v>
      </c>
      <c r="L1114" s="125" t="s">
        <v>3218</v>
      </c>
      <c r="M1114" s="825"/>
      <c r="N1114" s="825"/>
      <c r="O1114" s="827"/>
      <c r="Q1114" s="825"/>
      <c r="R1114" s="517"/>
      <c r="S1114" s="265"/>
      <c r="T1114" s="530">
        <f>+'NI-San'!S1114+'NI-Ter'!S1114+'NI-Soc'!P1114+'NI-Ric'!S1114+'NI-118'!S1114</f>
        <v>0</v>
      </c>
      <c r="U1114" s="530">
        <f>+'NI-San'!T1114+'NI-Ter'!T1114+'NI-Soc'!Q1114+'NI-Ric'!T1114+'NI-118'!T1114</f>
        <v>0</v>
      </c>
      <c r="V1114" s="464"/>
      <c r="W1114" s="530">
        <f>+'NI-San'!V1114+'NI-Ter'!V1114+'NI-Soc'!S1114+'NI-Ric'!V1114+'NI-118'!V1114</f>
        <v>0</v>
      </c>
      <c r="X1114" s="530">
        <f>+'NI-San'!W1114+'NI-Ter'!W1114+'NI-Soc'!T1114+'NI-Ric'!W1114+'NI-118'!W1114</f>
        <v>0</v>
      </c>
      <c r="Y1114" s="291"/>
      <c r="Z1114" s="675"/>
    </row>
    <row r="1115" spans="2:26" ht="25.5">
      <c r="B1115" s="127" t="s">
        <v>2417</v>
      </c>
      <c r="C1115" s="127" t="str">
        <f t="shared" si="43"/>
        <v>420253011403500000</v>
      </c>
      <c r="D1115" s="127"/>
      <c r="E1115" s="127"/>
      <c r="F1115" s="127"/>
      <c r="G1115" s="127"/>
      <c r="H1115" s="127"/>
      <c r="I1115" s="127"/>
      <c r="J1115" s="127"/>
      <c r="K1115" s="304" t="s">
        <v>2418</v>
      </c>
      <c r="L1115" s="125" t="s">
        <v>3218</v>
      </c>
      <c r="M1115" s="530">
        <f>+'NI-San'!M1115+'NI-Ter'!M1115+'NI-Soc'!M1115+'NI-Ric'!M1115+'NI-118'!M1115</f>
        <v>0</v>
      </c>
      <c r="N1115" s="530">
        <f>+'NI-San'!N1115+'NI-Ter'!N1115+'NI-Soc'!N1115+'NI-Ric'!N1115+'NI-118'!N1115</f>
        <v>0</v>
      </c>
      <c r="O1115" s="126">
        <f t="shared" si="41"/>
        <v>0</v>
      </c>
      <c r="Q1115" s="530">
        <f>+'NI-San'!Q1115+'NI-Ter'!Q1115+'NI-Soc'!Q1115+'NI-Ric'!Q1115+'NI-118'!Q1115</f>
        <v>0</v>
      </c>
      <c r="R1115" s="517"/>
      <c r="S1115" s="265"/>
      <c r="T1115" s="530">
        <f>+'NI-San'!S1115+'NI-Ter'!S1115+'NI-Soc'!P1115+'NI-Ric'!S1115+'NI-118'!S1115</f>
        <v>0</v>
      </c>
      <c r="U1115" s="530">
        <f>+'NI-San'!T1115+'NI-Ter'!T1115+'NI-Soc'!Q1115+'NI-Ric'!T1115+'NI-118'!T1115</f>
        <v>0</v>
      </c>
      <c r="V1115" s="464"/>
      <c r="W1115" s="530">
        <f>+'NI-San'!V1115+'NI-Ter'!V1115+'NI-Soc'!S1115+'NI-Ric'!V1115+'NI-118'!V1115</f>
        <v>0</v>
      </c>
      <c r="X1115" s="530">
        <f>+'NI-San'!W1115+'NI-Ter'!W1115+'NI-Soc'!T1115+'NI-Ric'!W1115+'NI-118'!W1115</f>
        <v>0</v>
      </c>
      <c r="Y1115" s="291"/>
      <c r="Z1115" s="675"/>
    </row>
    <row r="1116" spans="2:26" ht="25.5" hidden="1">
      <c r="B1116" s="127" t="s">
        <v>2419</v>
      </c>
      <c r="C1116" s="127" t="str">
        <f t="shared" si="43"/>
        <v>420253011404000000</v>
      </c>
      <c r="D1116" s="127"/>
      <c r="E1116" s="127"/>
      <c r="F1116" s="127"/>
      <c r="G1116" s="127"/>
      <c r="H1116" s="127"/>
      <c r="I1116" s="127"/>
      <c r="J1116" s="127"/>
      <c r="K1116" s="304" t="s">
        <v>2420</v>
      </c>
      <c r="L1116" s="125" t="s">
        <v>3218</v>
      </c>
      <c r="M1116" s="825"/>
      <c r="N1116" s="825"/>
      <c r="O1116" s="827"/>
      <c r="Q1116" s="825"/>
      <c r="R1116" s="517"/>
      <c r="S1116" s="265"/>
      <c r="T1116" s="530">
        <f>+'NI-San'!S1116+'NI-Ter'!S1116+'NI-Soc'!P1116+'NI-Ric'!S1116+'NI-118'!S1116</f>
        <v>0</v>
      </c>
      <c r="U1116" s="530">
        <f>+'NI-San'!T1116+'NI-Ter'!T1116+'NI-Soc'!Q1116+'NI-Ric'!T1116+'NI-118'!T1116</f>
        <v>0</v>
      </c>
      <c r="V1116" s="464"/>
      <c r="W1116" s="530">
        <f>+'NI-San'!V1116+'NI-Ter'!V1116+'NI-Soc'!S1116+'NI-Ric'!V1116+'NI-118'!V1116</f>
        <v>0</v>
      </c>
      <c r="X1116" s="530">
        <f>+'NI-San'!W1116+'NI-Ter'!W1116+'NI-Soc'!T1116+'NI-Ric'!W1116+'NI-118'!W1116</f>
        <v>0</v>
      </c>
      <c r="Y1116" s="291"/>
      <c r="Z1116" s="675"/>
    </row>
    <row r="1117" spans="2:26" ht="25.5">
      <c r="B1117" s="127" t="s">
        <v>2421</v>
      </c>
      <c r="C1117" s="127" t="str">
        <f t="shared" si="43"/>
        <v>420253011405000000</v>
      </c>
      <c r="D1117" s="127"/>
      <c r="E1117" s="127"/>
      <c r="F1117" s="127"/>
      <c r="G1117" s="127"/>
      <c r="H1117" s="127"/>
      <c r="I1117" s="127"/>
      <c r="J1117" s="127"/>
      <c r="K1117" s="304" t="s">
        <v>4007</v>
      </c>
      <c r="L1117" s="125" t="s">
        <v>3218</v>
      </c>
      <c r="M1117" s="530">
        <f>+'NI-San'!M1117+'NI-Ter'!M1117+'NI-Soc'!M1117+'NI-Ric'!M1117+'NI-118'!M1117</f>
        <v>0</v>
      </c>
      <c r="N1117" s="530">
        <f>+'NI-San'!N1117+'NI-Ter'!N1117+'NI-Soc'!N1117+'NI-Ric'!N1117+'NI-118'!N1117</f>
        <v>0</v>
      </c>
      <c r="O1117" s="126">
        <f t="shared" si="41"/>
        <v>0</v>
      </c>
      <c r="Q1117" s="530">
        <f>+'NI-San'!Q1117+'NI-Ter'!Q1117+'NI-Soc'!Q1117+'NI-Ric'!Q1117+'NI-118'!Q1117</f>
        <v>0</v>
      </c>
      <c r="R1117" s="517"/>
      <c r="S1117" s="265"/>
      <c r="T1117" s="530">
        <f>+'NI-San'!S1117+'NI-Ter'!S1117+'NI-Soc'!P1117+'NI-Ric'!S1117+'NI-118'!S1117</f>
        <v>0</v>
      </c>
      <c r="U1117" s="530">
        <f>+'NI-San'!T1117+'NI-Ter'!T1117+'NI-Soc'!Q1117+'NI-Ric'!T1117+'NI-118'!T1117</f>
        <v>0</v>
      </c>
      <c r="V1117" s="464"/>
      <c r="W1117" s="530">
        <f>+'NI-San'!V1117+'NI-Ter'!V1117+'NI-Soc'!S1117+'NI-Ric'!V1117+'NI-118'!V1117</f>
        <v>0</v>
      </c>
      <c r="X1117" s="530">
        <f>+'NI-San'!W1117+'NI-Ter'!W1117+'NI-Soc'!T1117+'NI-Ric'!W1117+'NI-118'!W1117</f>
        <v>0</v>
      </c>
      <c r="Y1117" s="291"/>
      <c r="Z1117" s="675"/>
    </row>
    <row r="1118" spans="2:26" ht="25.5" hidden="1">
      <c r="B1118" s="127" t="s">
        <v>2423</v>
      </c>
      <c r="C1118" s="127" t="str">
        <f t="shared" si="43"/>
        <v>420253011406000000</v>
      </c>
      <c r="D1118" s="127"/>
      <c r="E1118" s="127"/>
      <c r="F1118" s="127"/>
      <c r="G1118" s="127"/>
      <c r="H1118" s="127"/>
      <c r="I1118" s="127"/>
      <c r="J1118" s="127"/>
      <c r="K1118" s="304" t="s">
        <v>2424</v>
      </c>
      <c r="L1118" s="125" t="s">
        <v>3218</v>
      </c>
      <c r="M1118" s="825"/>
      <c r="N1118" s="825"/>
      <c r="O1118" s="827"/>
      <c r="Q1118" s="825"/>
      <c r="R1118" s="517"/>
      <c r="S1118" s="265"/>
      <c r="T1118" s="530">
        <f>+'NI-San'!S1118+'NI-Ter'!S1118+'NI-Soc'!P1118+'NI-Ric'!S1118+'NI-118'!S1118</f>
        <v>0</v>
      </c>
      <c r="U1118" s="530">
        <f>+'NI-San'!T1118+'NI-Ter'!T1118+'NI-Soc'!Q1118+'NI-Ric'!T1118+'NI-118'!T1118</f>
        <v>0</v>
      </c>
      <c r="V1118" s="464"/>
      <c r="W1118" s="530">
        <f>+'NI-San'!V1118+'NI-Ter'!V1118+'NI-Soc'!S1118+'NI-Ric'!V1118+'NI-118'!V1118</f>
        <v>0</v>
      </c>
      <c r="X1118" s="530">
        <f>+'NI-San'!W1118+'NI-Ter'!W1118+'NI-Soc'!T1118+'NI-Ric'!W1118+'NI-118'!W1118</f>
        <v>0</v>
      </c>
      <c r="Y1118" s="291"/>
      <c r="Z1118" s="675"/>
    </row>
    <row r="1119" spans="2:26">
      <c r="B1119" s="127" t="s">
        <v>2425</v>
      </c>
      <c r="C1119" s="127" t="str">
        <f t="shared" si="43"/>
        <v>420253011411000000</v>
      </c>
      <c r="D1119" s="127"/>
      <c r="E1119" s="127"/>
      <c r="F1119" s="127"/>
      <c r="G1119" s="127"/>
      <c r="H1119" s="127"/>
      <c r="I1119" s="127"/>
      <c r="J1119" s="127"/>
      <c r="K1119" s="304" t="s">
        <v>2426</v>
      </c>
      <c r="L1119" s="125" t="s">
        <v>3218</v>
      </c>
      <c r="M1119" s="530">
        <f>+'NI-San'!M1119+'NI-Ter'!M1119+'NI-Soc'!M1119+'NI-Ric'!M1119+'NI-118'!M1119</f>
        <v>0</v>
      </c>
      <c r="N1119" s="530">
        <f>+'NI-San'!N1119+'NI-Ter'!N1119+'NI-Soc'!N1119+'NI-Ric'!N1119+'NI-118'!N1119</f>
        <v>0</v>
      </c>
      <c r="O1119" s="126">
        <f>+N1119-M1119</f>
        <v>0</v>
      </c>
      <c r="Q1119" s="530">
        <f>+'NI-San'!Q1119+'NI-Ter'!Q1119+'NI-Soc'!Q1119+'NI-Ric'!Q1119+'NI-118'!Q1119</f>
        <v>0</v>
      </c>
      <c r="R1119" s="517"/>
      <c r="S1119" s="265"/>
      <c r="T1119" s="530">
        <f>+'NI-San'!S1119+'NI-Ter'!S1119+'NI-Soc'!P1119+'NI-Ric'!S1119+'NI-118'!S1119</f>
        <v>0</v>
      </c>
      <c r="U1119" s="530">
        <f>+'NI-San'!T1119+'NI-Ter'!T1119+'NI-Soc'!Q1119+'NI-Ric'!T1119+'NI-118'!T1119</f>
        <v>0</v>
      </c>
      <c r="V1119" s="464"/>
      <c r="W1119" s="530">
        <f>+'NI-San'!V1119+'NI-Ter'!V1119+'NI-Soc'!S1119+'NI-Ric'!V1119+'NI-118'!V1119</f>
        <v>0</v>
      </c>
      <c r="X1119" s="530">
        <f>+'NI-San'!W1119+'NI-Ter'!W1119+'NI-Soc'!T1119+'NI-Ric'!W1119+'NI-118'!W1119</f>
        <v>0</v>
      </c>
      <c r="Y1119" s="291"/>
      <c r="Z1119" s="675"/>
    </row>
    <row r="1120" spans="2:26">
      <c r="B1120" s="127" t="s">
        <v>2427</v>
      </c>
      <c r="C1120" s="127" t="str">
        <f t="shared" si="43"/>
        <v>420253011421000000</v>
      </c>
      <c r="D1120" s="127"/>
      <c r="E1120" s="127"/>
      <c r="F1120" s="127"/>
      <c r="G1120" s="127"/>
      <c r="H1120" s="127"/>
      <c r="I1120" s="127"/>
      <c r="J1120" s="127"/>
      <c r="K1120" s="304" t="s">
        <v>2428</v>
      </c>
      <c r="L1120" s="125" t="s">
        <v>3218</v>
      </c>
      <c r="M1120" s="530">
        <f>+'NI-San'!M1120+'NI-Ter'!M1120+'NI-Soc'!M1120+'NI-Ric'!M1120+'NI-118'!M1120</f>
        <v>0</v>
      </c>
      <c r="N1120" s="530">
        <f>+'NI-San'!N1120+'NI-Ter'!N1120+'NI-Soc'!N1120+'NI-Ric'!N1120+'NI-118'!N1120</f>
        <v>0</v>
      </c>
      <c r="O1120" s="126">
        <f>+N1120-M1120</f>
        <v>0</v>
      </c>
      <c r="Q1120" s="530">
        <f>+'NI-San'!Q1120+'NI-Ter'!Q1120+'NI-Soc'!Q1120+'NI-Ric'!Q1120+'NI-118'!Q1120</f>
        <v>0</v>
      </c>
      <c r="R1120" s="517"/>
      <c r="S1120" s="265"/>
      <c r="T1120" s="530">
        <f>+'NI-San'!S1120+'NI-Ter'!S1120+'NI-Soc'!P1120+'NI-Ric'!S1120+'NI-118'!S1120</f>
        <v>0</v>
      </c>
      <c r="U1120" s="530">
        <f>+'NI-San'!T1120+'NI-Ter'!T1120+'NI-Soc'!Q1120+'NI-Ric'!T1120+'NI-118'!T1120</f>
        <v>0</v>
      </c>
      <c r="V1120" s="464"/>
      <c r="W1120" s="530">
        <f>+'NI-San'!V1120+'NI-Ter'!V1120+'NI-Soc'!S1120+'NI-Ric'!V1120+'NI-118'!V1120</f>
        <v>0</v>
      </c>
      <c r="X1120" s="530">
        <f>+'NI-San'!W1120+'NI-Ter'!W1120+'NI-Soc'!T1120+'NI-Ric'!W1120+'NI-118'!W1120</f>
        <v>0</v>
      </c>
      <c r="Y1120" s="291"/>
      <c r="Z1120" s="675"/>
    </row>
    <row r="1121" spans="2:26" ht="25.5" hidden="1">
      <c r="B1121" s="127" t="s">
        <v>2429</v>
      </c>
      <c r="C1121" s="127" t="str">
        <f t="shared" si="43"/>
        <v>420253011422000000</v>
      </c>
      <c r="D1121" s="127"/>
      <c r="E1121" s="127"/>
      <c r="F1121" s="127"/>
      <c r="G1121" s="127"/>
      <c r="H1121" s="127"/>
      <c r="I1121" s="127"/>
      <c r="J1121" s="127"/>
      <c r="K1121" s="304" t="s">
        <v>2430</v>
      </c>
      <c r="L1121" s="125" t="s">
        <v>3218</v>
      </c>
      <c r="M1121" s="825"/>
      <c r="N1121" s="825"/>
      <c r="O1121" s="827"/>
      <c r="Q1121" s="825"/>
      <c r="R1121" s="517"/>
      <c r="S1121" s="265"/>
      <c r="T1121" s="530">
        <f>+'NI-San'!S1121+'NI-Ter'!S1121+'NI-Soc'!P1121+'NI-Ric'!S1121+'NI-118'!S1121</f>
        <v>0</v>
      </c>
      <c r="U1121" s="530">
        <f>+'NI-San'!T1121+'NI-Ter'!T1121+'NI-Soc'!Q1121+'NI-Ric'!T1121+'NI-118'!T1121</f>
        <v>0</v>
      </c>
      <c r="V1121" s="464"/>
      <c r="W1121" s="530">
        <f>+'NI-San'!V1121+'NI-Ter'!V1121+'NI-Soc'!S1121+'NI-Ric'!V1121+'NI-118'!V1121</f>
        <v>0</v>
      </c>
      <c r="X1121" s="530">
        <f>+'NI-San'!W1121+'NI-Ter'!W1121+'NI-Soc'!T1121+'NI-Ric'!W1121+'NI-118'!W1121</f>
        <v>0</v>
      </c>
      <c r="Y1121" s="291"/>
      <c r="Z1121" s="675"/>
    </row>
    <row r="1122" spans="2:26">
      <c r="B1122" s="127" t="s">
        <v>2431</v>
      </c>
      <c r="C1122" s="127" t="str">
        <f t="shared" si="43"/>
        <v>420253011480000000</v>
      </c>
      <c r="D1122" s="127"/>
      <c r="E1122" s="127"/>
      <c r="F1122" s="127"/>
      <c r="G1122" s="127"/>
      <c r="H1122" s="127"/>
      <c r="I1122" s="127"/>
      <c r="J1122" s="127"/>
      <c r="K1122" s="304" t="s">
        <v>2432</v>
      </c>
      <c r="L1122" s="125" t="s">
        <v>3218</v>
      </c>
      <c r="M1122" s="530">
        <f>+'NI-San'!M1122+'NI-Ter'!M1122+'NI-Soc'!M1122+'NI-Ric'!M1122+'NI-118'!M1122</f>
        <v>0</v>
      </c>
      <c r="N1122" s="530">
        <f>+'NI-San'!N1122+'NI-Ter'!N1122+'NI-Soc'!N1122+'NI-Ric'!N1122+'NI-118'!N1122</f>
        <v>0</v>
      </c>
      <c r="O1122" s="126">
        <f>+N1122-M1122</f>
        <v>0</v>
      </c>
      <c r="Q1122" s="530">
        <f>+'NI-San'!Q1122+'NI-Ter'!Q1122+'NI-Soc'!Q1122+'NI-Ric'!Q1122+'NI-118'!Q1122</f>
        <v>0</v>
      </c>
      <c r="R1122" s="517"/>
      <c r="S1122" s="265"/>
      <c r="T1122" s="530">
        <f>+'NI-San'!S1122+'NI-Ter'!S1122+'NI-Soc'!P1122+'NI-Ric'!S1122+'NI-118'!S1122</f>
        <v>0</v>
      </c>
      <c r="U1122" s="530">
        <f>+'NI-San'!T1122+'NI-Ter'!T1122+'NI-Soc'!Q1122+'NI-Ric'!T1122+'NI-118'!T1122</f>
        <v>0</v>
      </c>
      <c r="V1122" s="464"/>
      <c r="W1122" s="530">
        <f>+'NI-San'!V1122+'NI-Ter'!V1122+'NI-Soc'!S1122+'NI-Ric'!V1122+'NI-118'!V1122</f>
        <v>0</v>
      </c>
      <c r="X1122" s="530">
        <f>+'NI-San'!W1122+'NI-Ter'!W1122+'NI-Soc'!T1122+'NI-Ric'!W1122+'NI-118'!W1122</f>
        <v>0</v>
      </c>
      <c r="Y1122" s="291"/>
      <c r="Z1122" s="675"/>
    </row>
    <row r="1123" spans="2:26" ht="15.75">
      <c r="K1123" s="544" t="s">
        <v>3943</v>
      </c>
      <c r="L1123" s="528"/>
      <c r="M1123" s="192"/>
      <c r="N1123" s="192"/>
      <c r="O1123" s="192"/>
      <c r="Q1123" s="192"/>
      <c r="R1123" s="192"/>
      <c r="S1123" s="265"/>
      <c r="T1123" s="192"/>
      <c r="U1123" s="192"/>
      <c r="W1123" s="192"/>
      <c r="X1123" s="192"/>
      <c r="Y1123" s="291"/>
      <c r="Z1123" s="192"/>
    </row>
    <row r="1124" spans="2:26" ht="16.5" thickBot="1">
      <c r="K1124" s="539"/>
      <c r="L1124" s="528"/>
      <c r="M1124" s="192"/>
      <c r="N1124" s="192"/>
      <c r="O1124" s="192"/>
      <c r="Q1124" s="192"/>
      <c r="R1124" s="192"/>
      <c r="S1124" s="265"/>
      <c r="T1124" s="192"/>
      <c r="U1124" s="192"/>
      <c r="W1124" s="192"/>
      <c r="X1124" s="192"/>
      <c r="Y1124" s="291"/>
      <c r="Z1124" s="192"/>
    </row>
    <row r="1125" spans="2:26" ht="17.25" thickTop="1" thickBot="1">
      <c r="B1125" s="152" t="s">
        <v>2433</v>
      </c>
      <c r="C1125" s="247" t="s">
        <v>4008</v>
      </c>
      <c r="D1125" s="248"/>
      <c r="E1125" s="248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4076</v>
      </c>
      <c r="N1125" s="154">
        <f>SUM(N1128:N1196)</f>
        <v>4310</v>
      </c>
      <c r="O1125" s="155">
        <f>+N1125-M1125</f>
        <v>234</v>
      </c>
      <c r="Q1125" s="154">
        <f>SUM(Q1128:Q1196)</f>
        <v>2178</v>
      </c>
      <c r="R1125" s="516"/>
      <c r="S1125" s="265"/>
      <c r="T1125" s="154">
        <f>SUM(T1128:T1196)</f>
        <v>0</v>
      </c>
      <c r="U1125" s="154">
        <f>SUM(U1128:U1196)</f>
        <v>0</v>
      </c>
      <c r="W1125" s="154">
        <f>SUM(W1128:W1196)</f>
        <v>0</v>
      </c>
      <c r="X1125" s="154">
        <f>SUM(X1128:X1196)</f>
        <v>0</v>
      </c>
      <c r="Y1125" s="291"/>
      <c r="Z1125" s="519"/>
    </row>
    <row r="1126" spans="2:26" ht="16.5" thickTop="1" thickBot="1">
      <c r="K1126" s="540"/>
      <c r="M1126" s="265"/>
      <c r="S1126" s="265"/>
      <c r="Y1126" s="291"/>
      <c r="Z1126" s="291"/>
    </row>
    <row r="1127" spans="2:26" ht="39.950000000000003" customHeight="1" thickBot="1">
      <c r="B1127" s="102" t="s">
        <v>3221</v>
      </c>
      <c r="C1127" s="245" t="s">
        <v>48</v>
      </c>
      <c r="D1127" s="245"/>
      <c r="E1127" s="245"/>
      <c r="F1127" s="246"/>
      <c r="G1127" s="246"/>
      <c r="H1127" s="246"/>
      <c r="I1127" s="246"/>
      <c r="J1127" s="246"/>
      <c r="K1127" s="322" t="s">
        <v>3894</v>
      </c>
      <c r="L1127" s="135"/>
      <c r="M1127" s="328" t="str">
        <f>+M$10</f>
        <v>Valore netto al 31/12/2017</v>
      </c>
      <c r="N1127" s="328" t="str">
        <f>+N$10</f>
        <v>Valore netto al 31/12/2018</v>
      </c>
      <c r="O1127" s="1149" t="str">
        <f>+O$10</f>
        <v>Variazione</v>
      </c>
      <c r="P1127" s="1148"/>
      <c r="Q1127" s="328" t="str">
        <f>+Q$10</f>
        <v>Prechiusura al ° trimestre 2018</v>
      </c>
      <c r="R1127" s="525"/>
      <c r="S1127" s="265"/>
      <c r="T1127" s="1145" t="str">
        <f>T$330</f>
        <v>Costi da utilizzo contributi 2018</v>
      </c>
      <c r="U1127" s="1143" t="str">
        <f>U$330</f>
        <v>Costi da utilizzo contributi DI CUI SOCIO-SAN</v>
      </c>
      <c r="V1127" s="1144"/>
      <c r="W1127" s="1142" t="str">
        <f>W$330</f>
        <v>Costi da contributi 2018</v>
      </c>
      <c r="X1127" s="1143" t="str">
        <f>X$330</f>
        <v>Costi da contributi DI CUI SOCIO-SAN</v>
      </c>
      <c r="Y1127" s="291"/>
      <c r="Z1127" s="679"/>
    </row>
    <row r="1128" spans="2:26" ht="25.5">
      <c r="B1128" s="127" t="s">
        <v>2435</v>
      </c>
      <c r="C1128" s="127" t="s">
        <v>4009</v>
      </c>
      <c r="D1128" s="127"/>
      <c r="E1128" s="127"/>
      <c r="F1128" s="127"/>
      <c r="G1128" s="127"/>
      <c r="H1128" s="127"/>
      <c r="I1128" s="127"/>
      <c r="J1128" s="127"/>
      <c r="K1128" s="23" t="s">
        <v>2437</v>
      </c>
      <c r="L1128" s="125" t="s">
        <v>3218</v>
      </c>
      <c r="M1128" s="530">
        <f>+'NI-San'!M1128+'NI-Ter'!M1128+'NI-Soc'!M1128+'NI-Ric'!M1128+'NI-118'!M1128</f>
        <v>185</v>
      </c>
      <c r="N1128" s="530">
        <f>+'NI-San'!N1128+'NI-Ter'!N1128+'NI-Soc'!N1128+'NI-Ric'!N1128+'NI-118'!N1128</f>
        <v>211</v>
      </c>
      <c r="O1128" s="126">
        <f t="shared" ref="O1128:O1185" si="44">+N1128-M1128</f>
        <v>26</v>
      </c>
      <c r="Q1128" s="530">
        <f>+'NI-San'!Q1128+'NI-Ter'!Q1128+'NI-Soc'!Q1128+'NI-Ric'!Q1128+'NI-118'!Q1128</f>
        <v>0</v>
      </c>
      <c r="R1128" s="517"/>
      <c r="S1128" s="265"/>
      <c r="T1128" s="530">
        <f>+'NI-San'!S1128+'NI-Ter'!S1128+'NI-Soc'!P1128+'NI-Ric'!S1128+'NI-118'!S1128</f>
        <v>0</v>
      </c>
      <c r="U1128" s="530">
        <f>+'NI-San'!T1128+'NI-Ter'!T1128+'NI-Soc'!Q1128+'NI-Ric'!T1128+'NI-118'!T1128</f>
        <v>0</v>
      </c>
      <c r="V1128" s="464"/>
      <c r="W1128" s="530">
        <f>+'NI-San'!V1128+'NI-Ter'!V1128+'NI-Soc'!S1128+'NI-Ric'!V1128+'NI-118'!V1128</f>
        <v>0</v>
      </c>
      <c r="X1128" s="530">
        <f>+'NI-San'!W1128+'NI-Ter'!W1128+'NI-Soc'!T1128+'NI-Ric'!W1128+'NI-118'!W1128</f>
        <v>0</v>
      </c>
      <c r="Y1128" s="291"/>
      <c r="Z1128" s="675"/>
    </row>
    <row r="1129" spans="2:26" ht="25.5">
      <c r="B1129" s="127" t="s">
        <v>2438</v>
      </c>
      <c r="C1129" s="127" t="s">
        <v>4010</v>
      </c>
      <c r="D1129" s="127"/>
      <c r="E1129" s="127"/>
      <c r="F1129" s="127"/>
      <c r="G1129" s="127"/>
      <c r="H1129" s="127"/>
      <c r="I1129" s="127"/>
      <c r="J1129" s="127"/>
      <c r="K1129" s="23" t="s">
        <v>2439</v>
      </c>
      <c r="L1129" s="125" t="s">
        <v>3218</v>
      </c>
      <c r="M1129" s="530">
        <f>+'NI-San'!M1129+'NI-Ter'!M1129+'NI-Soc'!M1129+'NI-Ric'!M1129+'NI-118'!M1129</f>
        <v>0</v>
      </c>
      <c r="N1129" s="530">
        <f>+'NI-San'!N1129+'NI-Ter'!N1129+'NI-Soc'!N1129+'NI-Ric'!N1129+'NI-118'!N1129</f>
        <v>0</v>
      </c>
      <c r="O1129" s="126">
        <f t="shared" si="44"/>
        <v>0</v>
      </c>
      <c r="Q1129" s="530">
        <f>+'NI-San'!Q1129+'NI-Ter'!Q1129+'NI-Soc'!Q1129+'NI-Ric'!Q1129+'NI-118'!Q1129</f>
        <v>0</v>
      </c>
      <c r="R1129" s="517"/>
      <c r="S1129" s="265"/>
      <c r="T1129" s="530">
        <f>+'NI-San'!S1129+'NI-Ter'!S1129+'NI-Soc'!P1129+'NI-Ric'!S1129+'NI-118'!S1129</f>
        <v>0</v>
      </c>
      <c r="U1129" s="530">
        <f>+'NI-San'!T1129+'NI-Ter'!T1129+'NI-Soc'!Q1129+'NI-Ric'!T1129+'NI-118'!T1129</f>
        <v>0</v>
      </c>
      <c r="V1129" s="464"/>
      <c r="W1129" s="530">
        <f>+'NI-San'!V1129+'NI-Ter'!V1129+'NI-Soc'!S1129+'NI-Ric'!V1129+'NI-118'!V1129</f>
        <v>0</v>
      </c>
      <c r="X1129" s="530">
        <f>+'NI-San'!W1129+'NI-Ter'!W1129+'NI-Soc'!T1129+'NI-Ric'!W1129+'NI-118'!W1129</f>
        <v>0</v>
      </c>
      <c r="Y1129" s="291"/>
      <c r="Z1129" s="675"/>
    </row>
    <row r="1130" spans="2:26" ht="25.5">
      <c r="B1130" s="363" t="s">
        <v>2440</v>
      </c>
      <c r="C1130" s="364" t="s">
        <v>4011</v>
      </c>
      <c r="D1130" s="365"/>
      <c r="E1130" s="365"/>
      <c r="F1130" s="365"/>
      <c r="G1130" s="365"/>
      <c r="H1130" s="365"/>
      <c r="I1130" s="365"/>
      <c r="J1130" s="365"/>
      <c r="K1130" s="366" t="s">
        <v>2441</v>
      </c>
      <c r="L1130" s="367" t="s">
        <v>3218</v>
      </c>
      <c r="M1130" s="530">
        <f>+'NI-San'!M1130+'NI-Ter'!M1130+'NI-Soc'!M1130+'NI-Ric'!M1130+'NI-118'!M1130</f>
        <v>134</v>
      </c>
      <c r="N1130" s="530">
        <f>+'NI-San'!N1130+'NI-Ter'!N1130+'NI-Soc'!N1130+'NI-Ric'!N1130+'NI-118'!N1130</f>
        <v>135</v>
      </c>
      <c r="O1130" s="126">
        <f t="shared" si="44"/>
        <v>1</v>
      </c>
      <c r="Q1130" s="530">
        <f>+'NI-San'!Q1130+'NI-Ter'!Q1130+'NI-Soc'!Q1130+'NI-Ric'!Q1130+'NI-118'!Q1130</f>
        <v>0</v>
      </c>
      <c r="R1130" s="517"/>
      <c r="S1130" s="265"/>
      <c r="T1130" s="530">
        <f>+'NI-San'!S1130+'NI-Ter'!S1130+'NI-Soc'!P1130+'NI-Ric'!S1130+'NI-118'!S1130</f>
        <v>0</v>
      </c>
      <c r="U1130" s="530">
        <f>+'NI-San'!T1130+'NI-Ter'!T1130+'NI-Soc'!Q1130+'NI-Ric'!T1130+'NI-118'!T1130</f>
        <v>0</v>
      </c>
      <c r="V1130" s="464"/>
      <c r="W1130" s="530">
        <f>+'NI-San'!V1130+'NI-Ter'!V1130+'NI-Soc'!S1130+'NI-Ric'!V1130+'NI-118'!V1130</f>
        <v>0</v>
      </c>
      <c r="X1130" s="530">
        <f>+'NI-San'!W1130+'NI-Ter'!W1130+'NI-Soc'!T1130+'NI-Ric'!W1130+'NI-118'!W1130</f>
        <v>0</v>
      </c>
      <c r="Y1130" s="291"/>
      <c r="Z1130" s="675"/>
    </row>
    <row r="1131" spans="2:26" ht="25.5">
      <c r="B1131" s="127" t="s">
        <v>2442</v>
      </c>
      <c r="C1131" s="127" t="s">
        <v>4012</v>
      </c>
      <c r="D1131" s="127"/>
      <c r="E1131" s="127"/>
      <c r="F1131" s="127"/>
      <c r="G1131" s="127"/>
      <c r="H1131" s="127"/>
      <c r="I1131" s="127"/>
      <c r="J1131" s="127"/>
      <c r="K1131" s="23" t="s">
        <v>2443</v>
      </c>
      <c r="L1131" s="125" t="s">
        <v>3218</v>
      </c>
      <c r="M1131" s="530">
        <f>+'NI-San'!M1131+'NI-Ter'!M1131+'NI-Soc'!M1131+'NI-Ric'!M1131+'NI-118'!M1131</f>
        <v>1</v>
      </c>
      <c r="N1131" s="530">
        <f>+'NI-San'!N1131+'NI-Ter'!N1131+'NI-Soc'!N1131+'NI-Ric'!N1131+'NI-118'!N1131</f>
        <v>1</v>
      </c>
      <c r="O1131" s="126">
        <f t="shared" si="44"/>
        <v>0</v>
      </c>
      <c r="Q1131" s="530">
        <f>+'NI-San'!Q1131+'NI-Ter'!Q1131+'NI-Soc'!Q1131+'NI-Ric'!Q1131+'NI-118'!Q1131</f>
        <v>0</v>
      </c>
      <c r="R1131" s="517"/>
      <c r="S1131" s="265"/>
      <c r="T1131" s="530">
        <f>+'NI-San'!S1131+'NI-Ter'!S1131+'NI-Soc'!P1131+'NI-Ric'!S1131+'NI-118'!S1131</f>
        <v>0</v>
      </c>
      <c r="U1131" s="530">
        <f>+'NI-San'!T1131+'NI-Ter'!T1131+'NI-Soc'!Q1131+'NI-Ric'!T1131+'NI-118'!T1131</f>
        <v>0</v>
      </c>
      <c r="V1131" s="464"/>
      <c r="W1131" s="530">
        <f>+'NI-San'!V1131+'NI-Ter'!V1131+'NI-Soc'!S1131+'NI-Ric'!V1131+'NI-118'!V1131</f>
        <v>0</v>
      </c>
      <c r="X1131" s="530">
        <f>+'NI-San'!W1131+'NI-Ter'!W1131+'NI-Soc'!T1131+'NI-Ric'!W1131+'NI-118'!W1131</f>
        <v>0</v>
      </c>
      <c r="Y1131" s="291"/>
      <c r="Z1131" s="675"/>
    </row>
    <row r="1132" spans="2:26" ht="38.25">
      <c r="B1132" s="127" t="s">
        <v>2444</v>
      </c>
      <c r="C1132" s="127" t="s">
        <v>4013</v>
      </c>
      <c r="D1132" s="127"/>
      <c r="E1132" s="127"/>
      <c r="F1132" s="127"/>
      <c r="G1132" s="127"/>
      <c r="H1132" s="127"/>
      <c r="I1132" s="127"/>
      <c r="J1132" s="127"/>
      <c r="K1132" s="23" t="s">
        <v>2445</v>
      </c>
      <c r="L1132" s="125" t="s">
        <v>3218</v>
      </c>
      <c r="M1132" s="530">
        <f>+'NI-San'!M1132+'NI-Ter'!M1132+'NI-Soc'!M1132+'NI-Ric'!M1132+'NI-118'!M1132</f>
        <v>0</v>
      </c>
      <c r="N1132" s="530">
        <f>+'NI-San'!N1132+'NI-Ter'!N1132+'NI-Soc'!N1132+'NI-Ric'!N1132+'NI-118'!N1132</f>
        <v>0</v>
      </c>
      <c r="O1132" s="126">
        <f t="shared" si="44"/>
        <v>0</v>
      </c>
      <c r="Q1132" s="530">
        <f>+'NI-San'!Q1132+'NI-Ter'!Q1132+'NI-Soc'!Q1132+'NI-Ric'!Q1132+'NI-118'!Q1132</f>
        <v>0</v>
      </c>
      <c r="R1132" s="517"/>
      <c r="S1132" s="265"/>
      <c r="T1132" s="530">
        <f>+'NI-San'!S1132+'NI-Ter'!S1132+'NI-Soc'!P1132+'NI-Ric'!S1132+'NI-118'!S1132</f>
        <v>0</v>
      </c>
      <c r="U1132" s="530">
        <f>+'NI-San'!T1132+'NI-Ter'!T1132+'NI-Soc'!Q1132+'NI-Ric'!T1132+'NI-118'!T1132</f>
        <v>0</v>
      </c>
      <c r="V1132" s="464"/>
      <c r="W1132" s="530">
        <f>+'NI-San'!V1132+'NI-Ter'!V1132+'NI-Soc'!S1132+'NI-Ric'!V1132+'NI-118'!V1132</f>
        <v>0</v>
      </c>
      <c r="X1132" s="530">
        <f>+'NI-San'!W1132+'NI-Ter'!W1132+'NI-Soc'!T1132+'NI-Ric'!W1132+'NI-118'!W1132</f>
        <v>0</v>
      </c>
      <c r="Y1132" s="291"/>
      <c r="Z1132" s="675"/>
    </row>
    <row r="1133" spans="2:26" ht="25.5">
      <c r="B1133" s="127" t="s">
        <v>2446</v>
      </c>
      <c r="C1133" s="127" t="s">
        <v>4014</v>
      </c>
      <c r="D1133" s="127"/>
      <c r="E1133" s="127"/>
      <c r="F1133" s="127"/>
      <c r="G1133" s="127"/>
      <c r="H1133" s="127"/>
      <c r="I1133" s="127"/>
      <c r="J1133" s="127"/>
      <c r="K1133" s="23" t="s">
        <v>2447</v>
      </c>
      <c r="L1133" s="125" t="s">
        <v>3218</v>
      </c>
      <c r="M1133" s="530">
        <f>+'NI-San'!M1133+'NI-Ter'!M1133+'NI-Soc'!M1133+'NI-Ric'!M1133+'NI-118'!M1133</f>
        <v>51</v>
      </c>
      <c r="N1133" s="530">
        <f>+'NI-San'!N1133+'NI-Ter'!N1133+'NI-Soc'!N1133+'NI-Ric'!N1133+'NI-118'!N1133</f>
        <v>51</v>
      </c>
      <c r="O1133" s="126">
        <f t="shared" si="44"/>
        <v>0</v>
      </c>
      <c r="Q1133" s="530">
        <f>+'NI-San'!Q1133+'NI-Ter'!Q1133+'NI-Soc'!Q1133+'NI-Ric'!Q1133+'NI-118'!Q1133</f>
        <v>0</v>
      </c>
      <c r="R1133" s="517"/>
      <c r="S1133" s="265"/>
      <c r="T1133" s="530">
        <f>+'NI-San'!S1133+'NI-Ter'!S1133+'NI-Soc'!P1133+'NI-Ric'!S1133+'NI-118'!S1133</f>
        <v>0</v>
      </c>
      <c r="U1133" s="530">
        <f>+'NI-San'!T1133+'NI-Ter'!T1133+'NI-Soc'!Q1133+'NI-Ric'!T1133+'NI-118'!T1133</f>
        <v>0</v>
      </c>
      <c r="V1133" s="464"/>
      <c r="W1133" s="530">
        <f>+'NI-San'!V1133+'NI-Ter'!V1133+'NI-Soc'!S1133+'NI-Ric'!V1133+'NI-118'!V1133</f>
        <v>0</v>
      </c>
      <c r="X1133" s="530">
        <f>+'NI-San'!W1133+'NI-Ter'!W1133+'NI-Soc'!T1133+'NI-Ric'!W1133+'NI-118'!W1133</f>
        <v>0</v>
      </c>
      <c r="Y1133" s="291"/>
      <c r="Z1133" s="675"/>
    </row>
    <row r="1134" spans="2:26" ht="25.5">
      <c r="B1134" s="127" t="s">
        <v>2448</v>
      </c>
      <c r="C1134" s="127" t="s">
        <v>4015</v>
      </c>
      <c r="D1134" s="127"/>
      <c r="E1134" s="127"/>
      <c r="F1134" s="127"/>
      <c r="G1134" s="127"/>
      <c r="H1134" s="127"/>
      <c r="I1134" s="127"/>
      <c r="J1134" s="127"/>
      <c r="K1134" s="23" t="s">
        <v>4016</v>
      </c>
      <c r="L1134" s="125" t="s">
        <v>3218</v>
      </c>
      <c r="M1134" s="530">
        <f>+'NI-San'!M1134+'NI-Ter'!M1134+'NI-Soc'!M1134+'NI-Ric'!M1134+'NI-118'!M1134</f>
        <v>6</v>
      </c>
      <c r="N1134" s="530">
        <f>+'NI-San'!N1134+'NI-Ter'!N1134+'NI-Soc'!N1134+'NI-Ric'!N1134+'NI-118'!N1134</f>
        <v>5</v>
      </c>
      <c r="O1134" s="126">
        <f t="shared" si="44"/>
        <v>-1</v>
      </c>
      <c r="Q1134" s="530">
        <f>+'NI-San'!Q1134+'NI-Ter'!Q1134+'NI-Soc'!Q1134+'NI-Ric'!Q1134+'NI-118'!Q1134</f>
        <v>0</v>
      </c>
      <c r="R1134" s="517"/>
      <c r="S1134" s="265"/>
      <c r="T1134" s="530">
        <f>+'NI-San'!S1134+'NI-Ter'!S1134+'NI-Soc'!P1134+'NI-Ric'!S1134+'NI-118'!S1134</f>
        <v>0</v>
      </c>
      <c r="U1134" s="530">
        <f>+'NI-San'!T1134+'NI-Ter'!T1134+'NI-Soc'!Q1134+'NI-Ric'!T1134+'NI-118'!T1134</f>
        <v>0</v>
      </c>
      <c r="V1134" s="464"/>
      <c r="W1134" s="530">
        <f>+'NI-San'!V1134+'NI-Ter'!V1134+'NI-Soc'!S1134+'NI-Ric'!V1134+'NI-118'!V1134</f>
        <v>0</v>
      </c>
      <c r="X1134" s="530">
        <f>+'NI-San'!W1134+'NI-Ter'!W1134+'NI-Soc'!T1134+'NI-Ric'!W1134+'NI-118'!W1134</f>
        <v>0</v>
      </c>
      <c r="Y1134" s="291"/>
      <c r="Z1134" s="675"/>
    </row>
    <row r="1135" spans="2:26" ht="25.5">
      <c r="B1135" s="127" t="s">
        <v>2450</v>
      </c>
      <c r="C1135" s="127" t="s">
        <v>4017</v>
      </c>
      <c r="D1135" s="127"/>
      <c r="E1135" s="127"/>
      <c r="F1135" s="127"/>
      <c r="G1135" s="127"/>
      <c r="H1135" s="127"/>
      <c r="I1135" s="127"/>
      <c r="J1135" s="127"/>
      <c r="K1135" s="23" t="s">
        <v>2451</v>
      </c>
      <c r="L1135" s="125" t="s">
        <v>3218</v>
      </c>
      <c r="M1135" s="530">
        <f>+'NI-San'!M1135+'NI-Ter'!M1135+'NI-Soc'!M1135+'NI-Ric'!M1135+'NI-118'!M1135</f>
        <v>0</v>
      </c>
      <c r="N1135" s="530">
        <f>+'NI-San'!N1135+'NI-Ter'!N1135+'NI-Soc'!N1135+'NI-Ric'!N1135+'NI-118'!N1135</f>
        <v>0</v>
      </c>
      <c r="O1135" s="126">
        <f t="shared" si="44"/>
        <v>0</v>
      </c>
      <c r="Q1135" s="530">
        <f>+'NI-San'!Q1135+'NI-Ter'!Q1135+'NI-Soc'!Q1135+'NI-Ric'!Q1135+'NI-118'!Q1135</f>
        <v>0</v>
      </c>
      <c r="R1135" s="517"/>
      <c r="S1135" s="265"/>
      <c r="T1135" s="530">
        <f>+'NI-San'!S1135+'NI-Ter'!S1135+'NI-Soc'!P1135+'NI-Ric'!S1135+'NI-118'!S1135</f>
        <v>0</v>
      </c>
      <c r="U1135" s="530">
        <f>+'NI-San'!T1135+'NI-Ter'!T1135+'NI-Soc'!Q1135+'NI-Ric'!T1135+'NI-118'!T1135</f>
        <v>0</v>
      </c>
      <c r="V1135" s="464"/>
      <c r="W1135" s="530">
        <f>+'NI-San'!V1135+'NI-Ter'!V1135+'NI-Soc'!S1135+'NI-Ric'!V1135+'NI-118'!V1135</f>
        <v>0</v>
      </c>
      <c r="X1135" s="530">
        <f>+'NI-San'!W1135+'NI-Ter'!W1135+'NI-Soc'!T1135+'NI-Ric'!W1135+'NI-118'!W1135</f>
        <v>0</v>
      </c>
      <c r="Y1135" s="291"/>
      <c r="Z1135" s="675"/>
    </row>
    <row r="1136" spans="2:26" ht="25.5">
      <c r="B1136" s="127" t="s">
        <v>2452</v>
      </c>
      <c r="C1136" s="127" t="s">
        <v>4018</v>
      </c>
      <c r="D1136" s="127"/>
      <c r="E1136" s="127"/>
      <c r="F1136" s="127"/>
      <c r="G1136" s="127"/>
      <c r="H1136" s="127"/>
      <c r="I1136" s="127"/>
      <c r="J1136" s="127"/>
      <c r="K1136" s="23" t="s">
        <v>2453</v>
      </c>
      <c r="L1136" s="125" t="s">
        <v>3218</v>
      </c>
      <c r="M1136" s="530">
        <f>+'NI-San'!M1136+'NI-Ter'!M1136+'NI-Soc'!M1136+'NI-Ric'!M1136+'NI-118'!M1136</f>
        <v>101</v>
      </c>
      <c r="N1136" s="530">
        <f>+'NI-San'!N1136+'NI-Ter'!N1136+'NI-Soc'!N1136+'NI-Ric'!N1136+'NI-118'!N1136</f>
        <v>108</v>
      </c>
      <c r="O1136" s="126">
        <f t="shared" si="44"/>
        <v>7</v>
      </c>
      <c r="Q1136" s="530">
        <f>+'NI-San'!Q1136+'NI-Ter'!Q1136+'NI-Soc'!Q1136+'NI-Ric'!Q1136+'NI-118'!Q1136</f>
        <v>0</v>
      </c>
      <c r="R1136" s="517"/>
      <c r="S1136" s="265"/>
      <c r="T1136" s="530">
        <f>+'NI-San'!S1136+'NI-Ter'!S1136+'NI-Soc'!P1136+'NI-Ric'!S1136+'NI-118'!S1136</f>
        <v>0</v>
      </c>
      <c r="U1136" s="530">
        <f>+'NI-San'!T1136+'NI-Ter'!T1136+'NI-Soc'!Q1136+'NI-Ric'!T1136+'NI-118'!T1136</f>
        <v>0</v>
      </c>
      <c r="V1136" s="464"/>
      <c r="W1136" s="530">
        <f>+'NI-San'!V1136+'NI-Ter'!V1136+'NI-Soc'!S1136+'NI-Ric'!V1136+'NI-118'!V1136</f>
        <v>0</v>
      </c>
      <c r="X1136" s="530">
        <f>+'NI-San'!W1136+'NI-Ter'!W1136+'NI-Soc'!T1136+'NI-Ric'!W1136+'NI-118'!W1136</f>
        <v>0</v>
      </c>
      <c r="Y1136" s="291"/>
      <c r="Z1136" s="675"/>
    </row>
    <row r="1137" spans="2:26" ht="25.5">
      <c r="B1137" s="127" t="s">
        <v>2454</v>
      </c>
      <c r="C1137" s="127" t="s">
        <v>4019</v>
      </c>
      <c r="D1137" s="127"/>
      <c r="E1137" s="127"/>
      <c r="F1137" s="127"/>
      <c r="G1137" s="127"/>
      <c r="H1137" s="127"/>
      <c r="I1137" s="127"/>
      <c r="J1137" s="127"/>
      <c r="K1137" s="23" t="s">
        <v>2455</v>
      </c>
      <c r="L1137" s="125" t="s">
        <v>3218</v>
      </c>
      <c r="M1137" s="530">
        <f>+'NI-San'!M1137+'NI-Ter'!M1137+'NI-Soc'!M1137+'NI-Ric'!M1137+'NI-118'!M1137</f>
        <v>0</v>
      </c>
      <c r="N1137" s="530">
        <f>+'NI-San'!N1137+'NI-Ter'!N1137+'NI-Soc'!N1137+'NI-Ric'!N1137+'NI-118'!N1137</f>
        <v>0</v>
      </c>
      <c r="O1137" s="126">
        <f t="shared" si="44"/>
        <v>0</v>
      </c>
      <c r="Q1137" s="530">
        <f>+'NI-San'!Q1137+'NI-Ter'!Q1137+'NI-Soc'!Q1137+'NI-Ric'!Q1137+'NI-118'!Q1137</f>
        <v>0</v>
      </c>
      <c r="R1137" s="517"/>
      <c r="S1137" s="265"/>
      <c r="T1137" s="530">
        <f>+'NI-San'!S1137+'NI-Ter'!S1137+'NI-Soc'!P1137+'NI-Ric'!S1137+'NI-118'!S1137</f>
        <v>0</v>
      </c>
      <c r="U1137" s="530">
        <f>+'NI-San'!T1137+'NI-Ter'!T1137+'NI-Soc'!Q1137+'NI-Ric'!T1137+'NI-118'!T1137</f>
        <v>0</v>
      </c>
      <c r="V1137" s="464"/>
      <c r="W1137" s="530">
        <f>+'NI-San'!V1137+'NI-Ter'!V1137+'NI-Soc'!S1137+'NI-Ric'!V1137+'NI-118'!V1137</f>
        <v>0</v>
      </c>
      <c r="X1137" s="530">
        <f>+'NI-San'!W1137+'NI-Ter'!W1137+'NI-Soc'!T1137+'NI-Ric'!W1137+'NI-118'!W1137</f>
        <v>0</v>
      </c>
      <c r="Y1137" s="291"/>
      <c r="Z1137" s="675"/>
    </row>
    <row r="1138" spans="2:26" ht="25.5">
      <c r="B1138" s="127" t="s">
        <v>2456</v>
      </c>
      <c r="C1138" s="127" t="s">
        <v>4020</v>
      </c>
      <c r="D1138" s="127"/>
      <c r="E1138" s="127"/>
      <c r="F1138" s="127"/>
      <c r="G1138" s="127"/>
      <c r="H1138" s="127"/>
      <c r="I1138" s="127"/>
      <c r="J1138" s="127"/>
      <c r="K1138" s="23" t="s">
        <v>2457</v>
      </c>
      <c r="L1138" s="125" t="s">
        <v>3218</v>
      </c>
      <c r="M1138" s="530">
        <f>+'NI-San'!M1138+'NI-Ter'!M1138+'NI-Soc'!M1138+'NI-Ric'!M1138+'NI-118'!M1138</f>
        <v>0</v>
      </c>
      <c r="N1138" s="530">
        <f>+'NI-San'!N1138+'NI-Ter'!N1138+'NI-Soc'!N1138+'NI-Ric'!N1138+'NI-118'!N1138</f>
        <v>0</v>
      </c>
      <c r="O1138" s="126">
        <f t="shared" si="44"/>
        <v>0</v>
      </c>
      <c r="Q1138" s="530">
        <f>+'NI-San'!Q1138+'NI-Ter'!Q1138+'NI-Soc'!Q1138+'NI-Ric'!Q1138+'NI-118'!Q1138</f>
        <v>0</v>
      </c>
      <c r="R1138" s="517"/>
      <c r="S1138" s="265"/>
      <c r="T1138" s="530">
        <f>+'NI-San'!S1138+'NI-Ter'!S1138+'NI-Soc'!P1138+'NI-Ric'!S1138+'NI-118'!S1138</f>
        <v>0</v>
      </c>
      <c r="U1138" s="530">
        <f>+'NI-San'!T1138+'NI-Ter'!T1138+'NI-Soc'!Q1138+'NI-Ric'!T1138+'NI-118'!T1138</f>
        <v>0</v>
      </c>
      <c r="V1138" s="464"/>
      <c r="W1138" s="530">
        <f>+'NI-San'!V1138+'NI-Ter'!V1138+'NI-Soc'!S1138+'NI-Ric'!V1138+'NI-118'!V1138</f>
        <v>0</v>
      </c>
      <c r="X1138" s="530">
        <f>+'NI-San'!W1138+'NI-Ter'!W1138+'NI-Soc'!T1138+'NI-Ric'!W1138+'NI-118'!W1138</f>
        <v>0</v>
      </c>
      <c r="Y1138" s="291"/>
      <c r="Z1138" s="675"/>
    </row>
    <row r="1139" spans="2:26" ht="25.5">
      <c r="B1139" s="127" t="s">
        <v>2458</v>
      </c>
      <c r="C1139" s="127" t="s">
        <v>4021</v>
      </c>
      <c r="D1139" s="127"/>
      <c r="E1139" s="127"/>
      <c r="F1139" s="127"/>
      <c r="G1139" s="127"/>
      <c r="H1139" s="127"/>
      <c r="I1139" s="127"/>
      <c r="J1139" s="127"/>
      <c r="K1139" s="23" t="s">
        <v>2459</v>
      </c>
      <c r="L1139" s="125" t="s">
        <v>3218</v>
      </c>
      <c r="M1139" s="530">
        <f>+'NI-San'!M1139+'NI-Ter'!M1139+'NI-Soc'!M1139+'NI-Ric'!M1139+'NI-118'!M1139</f>
        <v>0</v>
      </c>
      <c r="N1139" s="530">
        <f>+'NI-San'!N1139+'NI-Ter'!N1139+'NI-Soc'!N1139+'NI-Ric'!N1139+'NI-118'!N1139</f>
        <v>1</v>
      </c>
      <c r="O1139" s="126">
        <f t="shared" si="44"/>
        <v>1</v>
      </c>
      <c r="Q1139" s="530">
        <f>+'NI-San'!Q1139+'NI-Ter'!Q1139+'NI-Soc'!Q1139+'NI-Ric'!Q1139+'NI-118'!Q1139</f>
        <v>0</v>
      </c>
      <c r="R1139" s="517"/>
      <c r="S1139" s="265"/>
      <c r="T1139" s="530">
        <f>+'NI-San'!S1139+'NI-Ter'!S1139+'NI-Soc'!P1139+'NI-Ric'!S1139+'NI-118'!S1139</f>
        <v>0</v>
      </c>
      <c r="U1139" s="530">
        <f>+'NI-San'!T1139+'NI-Ter'!T1139+'NI-Soc'!Q1139+'NI-Ric'!T1139+'NI-118'!T1139</f>
        <v>0</v>
      </c>
      <c r="V1139" s="464"/>
      <c r="W1139" s="530">
        <f>+'NI-San'!V1139+'NI-Ter'!V1139+'NI-Soc'!S1139+'NI-Ric'!V1139+'NI-118'!V1139</f>
        <v>0</v>
      </c>
      <c r="X1139" s="530">
        <f>+'NI-San'!W1139+'NI-Ter'!W1139+'NI-Soc'!T1139+'NI-Ric'!W1139+'NI-118'!W1139</f>
        <v>0</v>
      </c>
      <c r="Y1139" s="291"/>
      <c r="Z1139" s="675"/>
    </row>
    <row r="1140" spans="2:26" ht="25.5">
      <c r="B1140" s="127" t="s">
        <v>2460</v>
      </c>
      <c r="C1140" s="127" t="str">
        <f t="shared" ref="C1140:C1163" si="45">MID(B1140,1,1)&amp;MID(B1140,3,2)&amp;MID(B1140,6,2)&amp;MID(B1140,9,2)&amp;MID(B1140,12,3)&amp;MID(B1140,16,3)&amp;MID(B1140,20,2)&amp;MID(B1140,23,3)</f>
        <v>420254002201000000</v>
      </c>
      <c r="D1140" s="127"/>
      <c r="E1140" s="127"/>
      <c r="F1140" s="127"/>
      <c r="G1140" s="127"/>
      <c r="H1140" s="127"/>
      <c r="I1140" s="127"/>
      <c r="J1140" s="127"/>
      <c r="K1140" s="304" t="s">
        <v>2462</v>
      </c>
      <c r="L1140" s="125" t="s">
        <v>3218</v>
      </c>
      <c r="M1140" s="530">
        <f>+'NI-San'!M1140+'NI-Ter'!M1140+'NI-Soc'!M1140+'NI-Ric'!M1140+'NI-118'!M1140</f>
        <v>0</v>
      </c>
      <c r="N1140" s="530">
        <f>+'NI-San'!N1140+'NI-Ter'!N1140+'NI-Soc'!N1140+'NI-Ric'!N1140+'NI-118'!N1140</f>
        <v>0</v>
      </c>
      <c r="O1140" s="126">
        <f t="shared" si="44"/>
        <v>0</v>
      </c>
      <c r="Q1140" s="530">
        <f>+'NI-San'!Q1140+'NI-Ter'!Q1140+'NI-Soc'!Q1140+'NI-Ric'!Q1140+'NI-118'!Q1140</f>
        <v>0</v>
      </c>
      <c r="R1140" s="517"/>
      <c r="S1140" s="265"/>
      <c r="T1140" s="530">
        <f>+'NI-San'!S1140+'NI-Ter'!S1140+'NI-Soc'!P1140+'NI-Ric'!S1140+'NI-118'!S1140</f>
        <v>0</v>
      </c>
      <c r="U1140" s="530">
        <f>+'NI-San'!T1140+'NI-Ter'!T1140+'NI-Soc'!Q1140+'NI-Ric'!T1140+'NI-118'!T1140</f>
        <v>0</v>
      </c>
      <c r="V1140" s="464"/>
      <c r="W1140" s="530">
        <f>+'NI-San'!V1140+'NI-Ter'!V1140+'NI-Soc'!S1140+'NI-Ric'!V1140+'NI-118'!V1140</f>
        <v>0</v>
      </c>
      <c r="X1140" s="530">
        <f>+'NI-San'!W1140+'NI-Ter'!W1140+'NI-Soc'!T1140+'NI-Ric'!W1140+'NI-118'!W1140</f>
        <v>0</v>
      </c>
      <c r="Y1140" s="291"/>
      <c r="Z1140" s="675"/>
    </row>
    <row r="1141" spans="2:26" ht="25.5">
      <c r="B1141" s="127" t="s">
        <v>2463</v>
      </c>
      <c r="C1141" s="127" t="str">
        <f t="shared" si="45"/>
        <v>420254002202000000</v>
      </c>
      <c r="D1141" s="127"/>
      <c r="E1141" s="127"/>
      <c r="F1141" s="127"/>
      <c r="G1141" s="127"/>
      <c r="H1141" s="127"/>
      <c r="I1141" s="127"/>
      <c r="J1141" s="127"/>
      <c r="K1141" s="304" t="s">
        <v>2464</v>
      </c>
      <c r="L1141" s="125" t="s">
        <v>3218</v>
      </c>
      <c r="M1141" s="530">
        <f>+'NI-San'!M1141+'NI-Ter'!M1141+'NI-Soc'!M1141+'NI-Ric'!M1141+'NI-118'!M1141</f>
        <v>0</v>
      </c>
      <c r="N1141" s="530">
        <f>+'NI-San'!N1141+'NI-Ter'!N1141+'NI-Soc'!N1141+'NI-Ric'!N1141+'NI-118'!N1141</f>
        <v>0</v>
      </c>
      <c r="O1141" s="126">
        <f t="shared" si="44"/>
        <v>0</v>
      </c>
      <c r="Q1141" s="530">
        <f>+'NI-San'!Q1141+'NI-Ter'!Q1141+'NI-Soc'!Q1141+'NI-Ric'!Q1141+'NI-118'!Q1141</f>
        <v>0</v>
      </c>
      <c r="R1141" s="517"/>
      <c r="S1141" s="265"/>
      <c r="T1141" s="530">
        <f>+'NI-San'!S1141+'NI-Ter'!S1141+'NI-Soc'!P1141+'NI-Ric'!S1141+'NI-118'!S1141</f>
        <v>0</v>
      </c>
      <c r="U1141" s="530">
        <f>+'NI-San'!T1141+'NI-Ter'!T1141+'NI-Soc'!Q1141+'NI-Ric'!T1141+'NI-118'!T1141</f>
        <v>0</v>
      </c>
      <c r="V1141" s="464"/>
      <c r="W1141" s="530">
        <f>+'NI-San'!V1141+'NI-Ter'!V1141+'NI-Soc'!S1141+'NI-Ric'!V1141+'NI-118'!V1141</f>
        <v>0</v>
      </c>
      <c r="X1141" s="530">
        <f>+'NI-San'!W1141+'NI-Ter'!W1141+'NI-Soc'!T1141+'NI-Ric'!W1141+'NI-118'!W1141</f>
        <v>0</v>
      </c>
      <c r="Y1141" s="291"/>
      <c r="Z1141" s="675"/>
    </row>
    <row r="1142" spans="2:26" ht="25.5">
      <c r="B1142" s="363" t="s">
        <v>2465</v>
      </c>
      <c r="C1142" s="365" t="s">
        <v>4022</v>
      </c>
      <c r="D1142" s="365"/>
      <c r="E1142" s="365"/>
      <c r="F1142" s="365"/>
      <c r="G1142" s="365"/>
      <c r="H1142" s="365"/>
      <c r="I1142" s="365"/>
      <c r="J1142" s="365"/>
      <c r="K1142" s="368" t="s">
        <v>2466</v>
      </c>
      <c r="L1142" s="367" t="s">
        <v>3218</v>
      </c>
      <c r="M1142" s="530">
        <f>+'NI-San'!M1142+'NI-Ter'!M1142+'NI-Soc'!M1142+'NI-Ric'!M1142+'NI-118'!M1142</f>
        <v>0</v>
      </c>
      <c r="N1142" s="530">
        <f>+'NI-San'!N1142+'NI-Ter'!N1142+'NI-Soc'!N1142+'NI-Ric'!N1142+'NI-118'!N1142</f>
        <v>0</v>
      </c>
      <c r="O1142" s="126">
        <f t="shared" si="44"/>
        <v>0</v>
      </c>
      <c r="Q1142" s="530">
        <f>+'NI-San'!Q1142+'NI-Ter'!Q1142+'NI-Soc'!Q1142+'NI-Ric'!Q1142+'NI-118'!Q1142</f>
        <v>0</v>
      </c>
      <c r="R1142" s="517"/>
      <c r="S1142" s="265"/>
      <c r="T1142" s="530">
        <f>+'NI-San'!S1142+'NI-Ter'!S1142+'NI-Soc'!P1142+'NI-Ric'!S1142+'NI-118'!S1142</f>
        <v>0</v>
      </c>
      <c r="U1142" s="530">
        <f>+'NI-San'!T1142+'NI-Ter'!T1142+'NI-Soc'!Q1142+'NI-Ric'!T1142+'NI-118'!T1142</f>
        <v>0</v>
      </c>
      <c r="V1142" s="464"/>
      <c r="W1142" s="530">
        <f>+'NI-San'!V1142+'NI-Ter'!V1142+'NI-Soc'!S1142+'NI-Ric'!V1142+'NI-118'!V1142</f>
        <v>0</v>
      </c>
      <c r="X1142" s="530">
        <f>+'NI-San'!W1142+'NI-Ter'!W1142+'NI-Soc'!T1142+'NI-Ric'!W1142+'NI-118'!W1142</f>
        <v>0</v>
      </c>
      <c r="Y1142" s="291"/>
      <c r="Z1142" s="675"/>
    </row>
    <row r="1143" spans="2:26" ht="25.5">
      <c r="B1143" s="127" t="s">
        <v>2467</v>
      </c>
      <c r="C1143" s="127" t="str">
        <f t="shared" si="45"/>
        <v>420254002203000000</v>
      </c>
      <c r="D1143" s="127"/>
      <c r="E1143" s="127"/>
      <c r="F1143" s="127"/>
      <c r="G1143" s="127"/>
      <c r="H1143" s="127"/>
      <c r="I1143" s="127"/>
      <c r="J1143" s="127"/>
      <c r="K1143" s="304" t="s">
        <v>2468</v>
      </c>
      <c r="L1143" s="125" t="s">
        <v>3218</v>
      </c>
      <c r="M1143" s="530">
        <f>+'NI-San'!M1143+'NI-Ter'!M1143+'NI-Soc'!M1143+'NI-Ric'!M1143+'NI-118'!M1143</f>
        <v>0</v>
      </c>
      <c r="N1143" s="530">
        <f>+'NI-San'!N1143+'NI-Ter'!N1143+'NI-Soc'!N1143+'NI-Ric'!N1143+'NI-118'!N1143</f>
        <v>0</v>
      </c>
      <c r="O1143" s="126">
        <f t="shared" si="44"/>
        <v>0</v>
      </c>
      <c r="Q1143" s="530">
        <f>+'NI-San'!Q1143+'NI-Ter'!Q1143+'NI-Soc'!Q1143+'NI-Ric'!Q1143+'NI-118'!Q1143</f>
        <v>0</v>
      </c>
      <c r="R1143" s="517"/>
      <c r="S1143" s="265"/>
      <c r="T1143" s="530">
        <f>+'NI-San'!S1143+'NI-Ter'!S1143+'NI-Soc'!P1143+'NI-Ric'!S1143+'NI-118'!S1143</f>
        <v>0</v>
      </c>
      <c r="U1143" s="530">
        <f>+'NI-San'!T1143+'NI-Ter'!T1143+'NI-Soc'!Q1143+'NI-Ric'!T1143+'NI-118'!T1143</f>
        <v>0</v>
      </c>
      <c r="V1143" s="464"/>
      <c r="W1143" s="530">
        <f>+'NI-San'!V1143+'NI-Ter'!V1143+'NI-Soc'!S1143+'NI-Ric'!V1143+'NI-118'!V1143</f>
        <v>0</v>
      </c>
      <c r="X1143" s="530">
        <f>+'NI-San'!W1143+'NI-Ter'!W1143+'NI-Soc'!T1143+'NI-Ric'!W1143+'NI-118'!W1143</f>
        <v>0</v>
      </c>
      <c r="Y1143" s="291"/>
      <c r="Z1143" s="675"/>
    </row>
    <row r="1144" spans="2:26" ht="38.25">
      <c r="B1144" s="127" t="s">
        <v>2469</v>
      </c>
      <c r="C1144" s="127" t="str">
        <f t="shared" si="45"/>
        <v>420254002204000000</v>
      </c>
      <c r="D1144" s="127"/>
      <c r="E1144" s="127"/>
      <c r="F1144" s="127"/>
      <c r="G1144" s="127"/>
      <c r="H1144" s="127"/>
      <c r="I1144" s="127"/>
      <c r="J1144" s="127"/>
      <c r="K1144" s="304" t="s">
        <v>2470</v>
      </c>
      <c r="L1144" s="125" t="s">
        <v>3218</v>
      </c>
      <c r="M1144" s="530">
        <f>+'NI-San'!M1144+'NI-Ter'!M1144+'NI-Soc'!M1144+'NI-Ric'!M1144+'NI-118'!M1144</f>
        <v>0</v>
      </c>
      <c r="N1144" s="530">
        <f>+'NI-San'!N1144+'NI-Ter'!N1144+'NI-Soc'!N1144+'NI-Ric'!N1144+'NI-118'!N1144</f>
        <v>0</v>
      </c>
      <c r="O1144" s="126">
        <f t="shared" si="44"/>
        <v>0</v>
      </c>
      <c r="Q1144" s="530">
        <f>+'NI-San'!Q1144+'NI-Ter'!Q1144+'NI-Soc'!Q1144+'NI-Ric'!Q1144+'NI-118'!Q1144</f>
        <v>0</v>
      </c>
      <c r="R1144" s="517"/>
      <c r="S1144" s="265"/>
      <c r="T1144" s="530">
        <f>+'NI-San'!S1144+'NI-Ter'!S1144+'NI-Soc'!P1144+'NI-Ric'!S1144+'NI-118'!S1144</f>
        <v>0</v>
      </c>
      <c r="U1144" s="530">
        <f>+'NI-San'!T1144+'NI-Ter'!T1144+'NI-Soc'!Q1144+'NI-Ric'!T1144+'NI-118'!T1144</f>
        <v>0</v>
      </c>
      <c r="V1144" s="464"/>
      <c r="W1144" s="530">
        <f>+'NI-San'!V1144+'NI-Ter'!V1144+'NI-Soc'!S1144+'NI-Ric'!V1144+'NI-118'!V1144</f>
        <v>0</v>
      </c>
      <c r="X1144" s="530">
        <f>+'NI-San'!W1144+'NI-Ter'!W1144+'NI-Soc'!T1144+'NI-Ric'!W1144+'NI-118'!W1144</f>
        <v>0</v>
      </c>
      <c r="Y1144" s="291"/>
      <c r="Z1144" s="675"/>
    </row>
    <row r="1145" spans="2:26" ht="25.5">
      <c r="B1145" s="127" t="s">
        <v>2471</v>
      </c>
      <c r="C1145" s="127" t="str">
        <f t="shared" si="45"/>
        <v>420254002205000000</v>
      </c>
      <c r="D1145" s="127"/>
      <c r="E1145" s="127"/>
      <c r="F1145" s="127"/>
      <c r="G1145" s="127"/>
      <c r="H1145" s="127"/>
      <c r="I1145" s="127"/>
      <c r="J1145" s="127"/>
      <c r="K1145" s="304" t="s">
        <v>2472</v>
      </c>
      <c r="L1145" s="125" t="s">
        <v>3218</v>
      </c>
      <c r="M1145" s="530">
        <f>+'NI-San'!M1145+'NI-Ter'!M1145+'NI-Soc'!M1145+'NI-Ric'!M1145+'NI-118'!M1145</f>
        <v>0</v>
      </c>
      <c r="N1145" s="530">
        <f>+'NI-San'!N1145+'NI-Ter'!N1145+'NI-Soc'!N1145+'NI-Ric'!N1145+'NI-118'!N1145</f>
        <v>0</v>
      </c>
      <c r="O1145" s="126">
        <f t="shared" si="44"/>
        <v>0</v>
      </c>
      <c r="Q1145" s="530">
        <f>+'NI-San'!Q1145+'NI-Ter'!Q1145+'NI-Soc'!Q1145+'NI-Ric'!Q1145+'NI-118'!Q1145</f>
        <v>0</v>
      </c>
      <c r="R1145" s="517"/>
      <c r="S1145" s="265"/>
      <c r="T1145" s="530">
        <f>+'NI-San'!S1145+'NI-Ter'!S1145+'NI-Soc'!P1145+'NI-Ric'!S1145+'NI-118'!S1145</f>
        <v>0</v>
      </c>
      <c r="U1145" s="530">
        <f>+'NI-San'!T1145+'NI-Ter'!T1145+'NI-Soc'!Q1145+'NI-Ric'!T1145+'NI-118'!T1145</f>
        <v>0</v>
      </c>
      <c r="V1145" s="464"/>
      <c r="W1145" s="530">
        <f>+'NI-San'!V1145+'NI-Ter'!V1145+'NI-Soc'!S1145+'NI-Ric'!V1145+'NI-118'!V1145</f>
        <v>0</v>
      </c>
      <c r="X1145" s="530">
        <f>+'NI-San'!W1145+'NI-Ter'!W1145+'NI-Soc'!T1145+'NI-Ric'!W1145+'NI-118'!W1145</f>
        <v>0</v>
      </c>
      <c r="Y1145" s="291"/>
      <c r="Z1145" s="675"/>
    </row>
    <row r="1146" spans="2:26" ht="25.5">
      <c r="B1146" s="127" t="s">
        <v>2473</v>
      </c>
      <c r="C1146" s="127" t="str">
        <f t="shared" si="45"/>
        <v>420254002206000000</v>
      </c>
      <c r="D1146" s="127"/>
      <c r="E1146" s="127"/>
      <c r="F1146" s="127"/>
      <c r="G1146" s="127"/>
      <c r="H1146" s="127"/>
      <c r="I1146" s="127"/>
      <c r="J1146" s="127"/>
      <c r="K1146" s="304" t="s">
        <v>4023</v>
      </c>
      <c r="L1146" s="125" t="s">
        <v>3218</v>
      </c>
      <c r="M1146" s="530">
        <f>+'NI-San'!M1146+'NI-Ter'!M1146+'NI-Soc'!M1146+'NI-Ric'!M1146+'NI-118'!M1146</f>
        <v>0</v>
      </c>
      <c r="N1146" s="530">
        <f>+'NI-San'!N1146+'NI-Ter'!N1146+'NI-Soc'!N1146+'NI-Ric'!N1146+'NI-118'!N1146</f>
        <v>0</v>
      </c>
      <c r="O1146" s="126">
        <f t="shared" si="44"/>
        <v>0</v>
      </c>
      <c r="Q1146" s="530">
        <f>+'NI-San'!Q1146+'NI-Ter'!Q1146+'NI-Soc'!Q1146+'NI-Ric'!Q1146+'NI-118'!Q1146</f>
        <v>0</v>
      </c>
      <c r="R1146" s="517"/>
      <c r="S1146" s="265"/>
      <c r="T1146" s="530">
        <f>+'NI-San'!S1146+'NI-Ter'!S1146+'NI-Soc'!P1146+'NI-Ric'!S1146+'NI-118'!S1146</f>
        <v>0</v>
      </c>
      <c r="U1146" s="530">
        <f>+'NI-San'!T1146+'NI-Ter'!T1146+'NI-Soc'!Q1146+'NI-Ric'!T1146+'NI-118'!T1146</f>
        <v>0</v>
      </c>
      <c r="V1146" s="464"/>
      <c r="W1146" s="530">
        <f>+'NI-San'!V1146+'NI-Ter'!V1146+'NI-Soc'!S1146+'NI-Ric'!V1146+'NI-118'!V1146</f>
        <v>0</v>
      </c>
      <c r="X1146" s="530">
        <f>+'NI-San'!W1146+'NI-Ter'!W1146+'NI-Soc'!T1146+'NI-Ric'!W1146+'NI-118'!W1146</f>
        <v>0</v>
      </c>
      <c r="Y1146" s="291"/>
      <c r="Z1146" s="675"/>
    </row>
    <row r="1147" spans="2:26" ht="25.5">
      <c r="B1147" s="127" t="s">
        <v>2475</v>
      </c>
      <c r="C1147" s="127" t="str">
        <f t="shared" si="45"/>
        <v>420254002207000000</v>
      </c>
      <c r="D1147" s="127"/>
      <c r="E1147" s="127"/>
      <c r="F1147" s="127"/>
      <c r="G1147" s="127"/>
      <c r="H1147" s="127"/>
      <c r="I1147" s="127"/>
      <c r="J1147" s="127"/>
      <c r="K1147" s="304" t="s">
        <v>2476</v>
      </c>
      <c r="L1147" s="125" t="s">
        <v>3218</v>
      </c>
      <c r="M1147" s="530">
        <f>+'NI-San'!M1147+'NI-Ter'!M1147+'NI-Soc'!M1147+'NI-Ric'!M1147+'NI-118'!M1147</f>
        <v>0</v>
      </c>
      <c r="N1147" s="530">
        <f>+'NI-San'!N1147+'NI-Ter'!N1147+'NI-Soc'!N1147+'NI-Ric'!N1147+'NI-118'!N1147</f>
        <v>0</v>
      </c>
      <c r="O1147" s="126">
        <f t="shared" si="44"/>
        <v>0</v>
      </c>
      <c r="Q1147" s="530">
        <f>+'NI-San'!Q1147+'NI-Ter'!Q1147+'NI-Soc'!Q1147+'NI-Ric'!Q1147+'NI-118'!Q1147</f>
        <v>0</v>
      </c>
      <c r="R1147" s="517"/>
      <c r="S1147" s="265"/>
      <c r="T1147" s="530">
        <f>+'NI-San'!S1147+'NI-Ter'!S1147+'NI-Soc'!P1147+'NI-Ric'!S1147+'NI-118'!S1147</f>
        <v>0</v>
      </c>
      <c r="U1147" s="530">
        <f>+'NI-San'!T1147+'NI-Ter'!T1147+'NI-Soc'!Q1147+'NI-Ric'!T1147+'NI-118'!T1147</f>
        <v>0</v>
      </c>
      <c r="V1147" s="464"/>
      <c r="W1147" s="530">
        <f>+'NI-San'!V1147+'NI-Ter'!V1147+'NI-Soc'!S1147+'NI-Ric'!V1147+'NI-118'!V1147</f>
        <v>0</v>
      </c>
      <c r="X1147" s="530">
        <f>+'NI-San'!W1147+'NI-Ter'!W1147+'NI-Soc'!T1147+'NI-Ric'!W1147+'NI-118'!W1147</f>
        <v>0</v>
      </c>
      <c r="Y1147" s="291"/>
      <c r="Z1147" s="675"/>
    </row>
    <row r="1148" spans="2:26" ht="25.5">
      <c r="B1148" s="127" t="s">
        <v>2477</v>
      </c>
      <c r="C1148" s="127" t="str">
        <f t="shared" si="45"/>
        <v>420254002211000000</v>
      </c>
      <c r="D1148" s="127"/>
      <c r="E1148" s="127"/>
      <c r="F1148" s="127"/>
      <c r="G1148" s="127"/>
      <c r="H1148" s="127"/>
      <c r="I1148" s="127"/>
      <c r="J1148" s="127"/>
      <c r="K1148" s="304" t="s">
        <v>2478</v>
      </c>
      <c r="L1148" s="125" t="s">
        <v>3218</v>
      </c>
      <c r="M1148" s="530">
        <f>+'NI-San'!M1148+'NI-Ter'!M1148+'NI-Soc'!M1148+'NI-Ric'!M1148+'NI-118'!M1148</f>
        <v>0</v>
      </c>
      <c r="N1148" s="530">
        <f>+'NI-San'!N1148+'NI-Ter'!N1148+'NI-Soc'!N1148+'NI-Ric'!N1148+'NI-118'!N1148</f>
        <v>0</v>
      </c>
      <c r="O1148" s="126">
        <f t="shared" si="44"/>
        <v>0</v>
      </c>
      <c r="Q1148" s="530">
        <f>+'NI-San'!Q1148+'NI-Ter'!Q1148+'NI-Soc'!Q1148+'NI-Ric'!Q1148+'NI-118'!Q1148</f>
        <v>0</v>
      </c>
      <c r="R1148" s="517"/>
      <c r="S1148" s="265"/>
      <c r="T1148" s="530">
        <f>+'NI-San'!S1148+'NI-Ter'!S1148+'NI-Soc'!P1148+'NI-Ric'!S1148+'NI-118'!S1148</f>
        <v>0</v>
      </c>
      <c r="U1148" s="530">
        <f>+'NI-San'!T1148+'NI-Ter'!T1148+'NI-Soc'!Q1148+'NI-Ric'!T1148+'NI-118'!T1148</f>
        <v>0</v>
      </c>
      <c r="V1148" s="464"/>
      <c r="W1148" s="530">
        <f>+'NI-San'!V1148+'NI-Ter'!V1148+'NI-Soc'!S1148+'NI-Ric'!V1148+'NI-118'!V1148</f>
        <v>0</v>
      </c>
      <c r="X1148" s="530">
        <f>+'NI-San'!W1148+'NI-Ter'!W1148+'NI-Soc'!T1148+'NI-Ric'!W1148+'NI-118'!W1148</f>
        <v>0</v>
      </c>
      <c r="Y1148" s="291"/>
      <c r="Z1148" s="675"/>
    </row>
    <row r="1149" spans="2:26" ht="25.5">
      <c r="B1149" s="127" t="s">
        <v>2479</v>
      </c>
      <c r="C1149" s="127" t="str">
        <f t="shared" si="45"/>
        <v>420254002221000000</v>
      </c>
      <c r="D1149" s="127"/>
      <c r="E1149" s="127"/>
      <c r="F1149" s="127"/>
      <c r="G1149" s="127"/>
      <c r="H1149" s="127"/>
      <c r="I1149" s="127"/>
      <c r="J1149" s="127"/>
      <c r="K1149" s="304" t="s">
        <v>2480</v>
      </c>
      <c r="L1149" s="125" t="s">
        <v>3218</v>
      </c>
      <c r="M1149" s="530">
        <f>+'NI-San'!M1149+'NI-Ter'!M1149+'NI-Soc'!M1149+'NI-Ric'!M1149+'NI-118'!M1149</f>
        <v>0</v>
      </c>
      <c r="N1149" s="530">
        <f>+'NI-San'!N1149+'NI-Ter'!N1149+'NI-Soc'!N1149+'NI-Ric'!N1149+'NI-118'!N1149</f>
        <v>0</v>
      </c>
      <c r="O1149" s="126">
        <f t="shared" si="44"/>
        <v>0</v>
      </c>
      <c r="Q1149" s="530">
        <f>+'NI-San'!Q1149+'NI-Ter'!Q1149+'NI-Soc'!Q1149+'NI-Ric'!Q1149+'NI-118'!Q1149</f>
        <v>0</v>
      </c>
      <c r="R1149" s="517"/>
      <c r="S1149" s="265"/>
      <c r="T1149" s="530">
        <f>+'NI-San'!S1149+'NI-Ter'!S1149+'NI-Soc'!P1149+'NI-Ric'!S1149+'NI-118'!S1149</f>
        <v>0</v>
      </c>
      <c r="U1149" s="530">
        <f>+'NI-San'!T1149+'NI-Ter'!T1149+'NI-Soc'!Q1149+'NI-Ric'!T1149+'NI-118'!T1149</f>
        <v>0</v>
      </c>
      <c r="V1149" s="464"/>
      <c r="W1149" s="530">
        <f>+'NI-San'!V1149+'NI-Ter'!V1149+'NI-Soc'!S1149+'NI-Ric'!V1149+'NI-118'!V1149</f>
        <v>0</v>
      </c>
      <c r="X1149" s="530">
        <f>+'NI-San'!W1149+'NI-Ter'!W1149+'NI-Soc'!T1149+'NI-Ric'!W1149+'NI-118'!W1149</f>
        <v>0</v>
      </c>
      <c r="Y1149" s="291"/>
      <c r="Z1149" s="675"/>
    </row>
    <row r="1150" spans="2:26" ht="25.5">
      <c r="B1150" s="127" t="s">
        <v>2481</v>
      </c>
      <c r="C1150" s="127" t="str">
        <f t="shared" si="45"/>
        <v>420254002222000000</v>
      </c>
      <c r="D1150" s="127"/>
      <c r="E1150" s="127"/>
      <c r="F1150" s="127"/>
      <c r="G1150" s="127"/>
      <c r="H1150" s="127"/>
      <c r="I1150" s="127"/>
      <c r="J1150" s="127"/>
      <c r="K1150" s="304" t="s">
        <v>2482</v>
      </c>
      <c r="L1150" s="125" t="s">
        <v>3218</v>
      </c>
      <c r="M1150" s="530">
        <f>+'NI-San'!M1150+'NI-Ter'!M1150+'NI-Soc'!M1150+'NI-Ric'!M1150+'NI-118'!M1150</f>
        <v>0</v>
      </c>
      <c r="N1150" s="530">
        <f>+'NI-San'!N1150+'NI-Ter'!N1150+'NI-Soc'!N1150+'NI-Ric'!N1150+'NI-118'!N1150</f>
        <v>0</v>
      </c>
      <c r="O1150" s="126">
        <f t="shared" si="44"/>
        <v>0</v>
      </c>
      <c r="Q1150" s="530">
        <f>+'NI-San'!Q1150+'NI-Ter'!Q1150+'NI-Soc'!Q1150+'NI-Ric'!Q1150+'NI-118'!Q1150</f>
        <v>0</v>
      </c>
      <c r="R1150" s="517"/>
      <c r="S1150" s="265"/>
      <c r="T1150" s="530">
        <f>+'NI-San'!S1150+'NI-Ter'!S1150+'NI-Soc'!P1150+'NI-Ric'!S1150+'NI-118'!S1150</f>
        <v>0</v>
      </c>
      <c r="U1150" s="530">
        <f>+'NI-San'!T1150+'NI-Ter'!T1150+'NI-Soc'!Q1150+'NI-Ric'!T1150+'NI-118'!T1150</f>
        <v>0</v>
      </c>
      <c r="V1150" s="464"/>
      <c r="W1150" s="530">
        <f>+'NI-San'!V1150+'NI-Ter'!V1150+'NI-Soc'!S1150+'NI-Ric'!V1150+'NI-118'!V1150</f>
        <v>0</v>
      </c>
      <c r="X1150" s="530">
        <f>+'NI-San'!W1150+'NI-Ter'!W1150+'NI-Soc'!T1150+'NI-Ric'!W1150+'NI-118'!W1150</f>
        <v>0</v>
      </c>
      <c r="Y1150" s="291"/>
      <c r="Z1150" s="675"/>
    </row>
    <row r="1151" spans="2:26" ht="25.5">
      <c r="B1151" s="127" t="s">
        <v>2483</v>
      </c>
      <c r="C1151" s="127" t="str">
        <f t="shared" si="45"/>
        <v>420254002280000000</v>
      </c>
      <c r="D1151" s="127"/>
      <c r="E1151" s="127"/>
      <c r="F1151" s="127"/>
      <c r="G1151" s="127"/>
      <c r="H1151" s="127"/>
      <c r="I1151" s="127"/>
      <c r="J1151" s="127"/>
      <c r="K1151" s="304" t="s">
        <v>2484</v>
      </c>
      <c r="L1151" s="125" t="s">
        <v>3218</v>
      </c>
      <c r="M1151" s="530">
        <f>+'NI-San'!M1151+'NI-Ter'!M1151+'NI-Soc'!M1151+'NI-Ric'!M1151+'NI-118'!M1151</f>
        <v>0</v>
      </c>
      <c r="N1151" s="530">
        <f>+'NI-San'!N1151+'NI-Ter'!N1151+'NI-Soc'!N1151+'NI-Ric'!N1151+'NI-118'!N1151</f>
        <v>0</v>
      </c>
      <c r="O1151" s="126">
        <f t="shared" si="44"/>
        <v>0</v>
      </c>
      <c r="Q1151" s="530">
        <f>+'NI-San'!Q1151+'NI-Ter'!Q1151+'NI-Soc'!Q1151+'NI-Ric'!Q1151+'NI-118'!Q1151</f>
        <v>0</v>
      </c>
      <c r="R1151" s="517"/>
      <c r="S1151" s="265"/>
      <c r="T1151" s="530">
        <f>+'NI-San'!S1151+'NI-Ter'!S1151+'NI-Soc'!P1151+'NI-Ric'!S1151+'NI-118'!S1151</f>
        <v>0</v>
      </c>
      <c r="U1151" s="530">
        <f>+'NI-San'!T1151+'NI-Ter'!T1151+'NI-Soc'!Q1151+'NI-Ric'!T1151+'NI-118'!T1151</f>
        <v>0</v>
      </c>
      <c r="V1151" s="464"/>
      <c r="W1151" s="530">
        <f>+'NI-San'!V1151+'NI-Ter'!V1151+'NI-Soc'!S1151+'NI-Ric'!V1151+'NI-118'!V1151</f>
        <v>0</v>
      </c>
      <c r="X1151" s="530">
        <f>+'NI-San'!W1151+'NI-Ter'!W1151+'NI-Soc'!T1151+'NI-Ric'!W1151+'NI-118'!W1151</f>
        <v>0</v>
      </c>
      <c r="Y1151" s="291"/>
      <c r="Z1151" s="675"/>
    </row>
    <row r="1152" spans="2:26" hidden="1">
      <c r="B1152" s="127" t="s">
        <v>2485</v>
      </c>
      <c r="C1152" s="127" t="str">
        <f t="shared" si="45"/>
        <v>420254002401000000</v>
      </c>
      <c r="D1152" s="127"/>
      <c r="E1152" s="127"/>
      <c r="F1152" s="127"/>
      <c r="G1152" s="127"/>
      <c r="H1152" s="127"/>
      <c r="I1152" s="127"/>
      <c r="J1152" s="127"/>
      <c r="K1152" s="304" t="s">
        <v>2487</v>
      </c>
      <c r="L1152" s="125" t="s">
        <v>3218</v>
      </c>
      <c r="M1152" s="825"/>
      <c r="N1152" s="825"/>
      <c r="O1152" s="827"/>
      <c r="Q1152" s="825"/>
      <c r="R1152" s="517"/>
      <c r="S1152" s="265"/>
      <c r="T1152" s="530">
        <f>+'NI-San'!S1152+'NI-Ter'!S1152+'NI-Soc'!P1152+'NI-Ric'!S1152+'NI-118'!S1152</f>
        <v>0</v>
      </c>
      <c r="U1152" s="530">
        <f>+'NI-San'!T1152+'NI-Ter'!T1152+'NI-Soc'!Q1152+'NI-Ric'!T1152+'NI-118'!T1152</f>
        <v>0</v>
      </c>
      <c r="V1152" s="464"/>
      <c r="W1152" s="530">
        <f>+'NI-San'!V1152+'NI-Ter'!V1152+'NI-Soc'!S1152+'NI-Ric'!V1152+'NI-118'!V1152</f>
        <v>0</v>
      </c>
      <c r="X1152" s="530">
        <f>+'NI-San'!W1152+'NI-Ter'!W1152+'NI-Soc'!T1152+'NI-Ric'!W1152+'NI-118'!W1152</f>
        <v>0</v>
      </c>
      <c r="Y1152" s="291"/>
      <c r="Z1152" s="675"/>
    </row>
    <row r="1153" spans="2:26" hidden="1">
      <c r="B1153" s="127" t="s">
        <v>2488</v>
      </c>
      <c r="C1153" s="127" t="str">
        <f t="shared" si="45"/>
        <v>420254002402000000</v>
      </c>
      <c r="D1153" s="127"/>
      <c r="E1153" s="127"/>
      <c r="F1153" s="127"/>
      <c r="G1153" s="127"/>
      <c r="H1153" s="127"/>
      <c r="I1153" s="127"/>
      <c r="J1153" s="127"/>
      <c r="K1153" s="304" t="s">
        <v>2489</v>
      </c>
      <c r="L1153" s="125" t="s">
        <v>3218</v>
      </c>
      <c r="M1153" s="825"/>
      <c r="N1153" s="825"/>
      <c r="O1153" s="827"/>
      <c r="Q1153" s="825"/>
      <c r="R1153" s="517"/>
      <c r="S1153" s="265"/>
      <c r="T1153" s="530">
        <f>+'NI-San'!S1153+'NI-Ter'!S1153+'NI-Soc'!P1153+'NI-Ric'!S1153+'NI-118'!S1153</f>
        <v>0</v>
      </c>
      <c r="U1153" s="530">
        <f>+'NI-San'!T1153+'NI-Ter'!T1153+'NI-Soc'!Q1153+'NI-Ric'!T1153+'NI-118'!T1153</f>
        <v>0</v>
      </c>
      <c r="V1153" s="464"/>
      <c r="W1153" s="530">
        <f>+'NI-San'!V1153+'NI-Ter'!V1153+'NI-Soc'!S1153+'NI-Ric'!V1153+'NI-118'!V1153</f>
        <v>0</v>
      </c>
      <c r="X1153" s="530">
        <f>+'NI-San'!W1153+'NI-Ter'!W1153+'NI-Soc'!T1153+'NI-Ric'!W1153+'NI-118'!W1153</f>
        <v>0</v>
      </c>
      <c r="Y1153" s="291"/>
      <c r="Z1153" s="675"/>
    </row>
    <row r="1154" spans="2:26" hidden="1">
      <c r="B1154" s="363" t="s">
        <v>2490</v>
      </c>
      <c r="C1154" s="365" t="s">
        <v>4024</v>
      </c>
      <c r="D1154" s="365"/>
      <c r="E1154" s="365"/>
      <c r="F1154" s="365"/>
      <c r="G1154" s="365"/>
      <c r="H1154" s="365"/>
      <c r="I1154" s="365"/>
      <c r="J1154" s="365"/>
      <c r="K1154" s="368" t="s">
        <v>2491</v>
      </c>
      <c r="L1154" s="367" t="s">
        <v>3218</v>
      </c>
      <c r="M1154" s="825"/>
      <c r="N1154" s="825"/>
      <c r="O1154" s="827"/>
      <c r="Q1154" s="825"/>
      <c r="R1154" s="517"/>
      <c r="S1154" s="265"/>
      <c r="T1154" s="530">
        <f>+'NI-San'!S1154+'NI-Ter'!S1154+'NI-Soc'!P1154+'NI-Ric'!S1154+'NI-118'!S1154</f>
        <v>0</v>
      </c>
      <c r="U1154" s="530">
        <f>+'NI-San'!T1154+'NI-Ter'!T1154+'NI-Soc'!Q1154+'NI-Ric'!T1154+'NI-118'!T1154</f>
        <v>0</v>
      </c>
      <c r="V1154" s="464"/>
      <c r="W1154" s="530">
        <f>+'NI-San'!V1154+'NI-Ter'!V1154+'NI-Soc'!S1154+'NI-Ric'!V1154+'NI-118'!V1154</f>
        <v>0</v>
      </c>
      <c r="X1154" s="530">
        <f>+'NI-San'!W1154+'NI-Ter'!W1154+'NI-Soc'!T1154+'NI-Ric'!W1154+'NI-118'!W1154</f>
        <v>0</v>
      </c>
      <c r="Y1154" s="291"/>
      <c r="Z1154" s="675"/>
    </row>
    <row r="1155" spans="2:26" hidden="1">
      <c r="B1155" s="127" t="s">
        <v>2492</v>
      </c>
      <c r="C1155" s="127" t="str">
        <f t="shared" si="45"/>
        <v>420254002403000000</v>
      </c>
      <c r="D1155" s="127"/>
      <c r="E1155" s="127"/>
      <c r="F1155" s="127"/>
      <c r="G1155" s="127"/>
      <c r="H1155" s="127"/>
      <c r="I1155" s="127"/>
      <c r="J1155" s="127"/>
      <c r="K1155" s="304" t="s">
        <v>2493</v>
      </c>
      <c r="L1155" s="125" t="s">
        <v>3218</v>
      </c>
      <c r="M1155" s="825"/>
      <c r="N1155" s="825"/>
      <c r="O1155" s="827"/>
      <c r="Q1155" s="825"/>
      <c r="R1155" s="517"/>
      <c r="S1155" s="265"/>
      <c r="T1155" s="530">
        <f>+'NI-San'!S1155+'NI-Ter'!S1155+'NI-Soc'!P1155+'NI-Ric'!S1155+'NI-118'!S1155</f>
        <v>0</v>
      </c>
      <c r="U1155" s="530">
        <f>+'NI-San'!T1155+'NI-Ter'!T1155+'NI-Soc'!Q1155+'NI-Ric'!T1155+'NI-118'!T1155</f>
        <v>0</v>
      </c>
      <c r="V1155" s="464"/>
      <c r="W1155" s="530">
        <f>+'NI-San'!V1155+'NI-Ter'!V1155+'NI-Soc'!S1155+'NI-Ric'!V1155+'NI-118'!V1155</f>
        <v>0</v>
      </c>
      <c r="X1155" s="530">
        <f>+'NI-San'!W1155+'NI-Ter'!W1155+'NI-Soc'!T1155+'NI-Ric'!W1155+'NI-118'!W1155</f>
        <v>0</v>
      </c>
      <c r="Y1155" s="291"/>
      <c r="Z1155" s="675"/>
    </row>
    <row r="1156" spans="2:26" ht="25.5" hidden="1">
      <c r="B1156" s="127" t="s">
        <v>2494</v>
      </c>
      <c r="C1156" s="127" t="str">
        <f t="shared" si="45"/>
        <v>420254002404000000</v>
      </c>
      <c r="D1156" s="127"/>
      <c r="E1156" s="127"/>
      <c r="F1156" s="127"/>
      <c r="G1156" s="127"/>
      <c r="H1156" s="127"/>
      <c r="I1156" s="127"/>
      <c r="J1156" s="127"/>
      <c r="K1156" s="304" t="s">
        <v>2495</v>
      </c>
      <c r="L1156" s="125" t="s">
        <v>3218</v>
      </c>
      <c r="M1156" s="825"/>
      <c r="N1156" s="825"/>
      <c r="O1156" s="827"/>
      <c r="Q1156" s="825"/>
      <c r="R1156" s="517"/>
      <c r="S1156" s="265"/>
      <c r="T1156" s="530">
        <f>+'NI-San'!S1156+'NI-Ter'!S1156+'NI-Soc'!P1156+'NI-Ric'!S1156+'NI-118'!S1156</f>
        <v>0</v>
      </c>
      <c r="U1156" s="530">
        <f>+'NI-San'!T1156+'NI-Ter'!T1156+'NI-Soc'!Q1156+'NI-Ric'!T1156+'NI-118'!T1156</f>
        <v>0</v>
      </c>
      <c r="V1156" s="464"/>
      <c r="W1156" s="530">
        <f>+'NI-San'!V1156+'NI-Ter'!V1156+'NI-Soc'!S1156+'NI-Ric'!V1156+'NI-118'!V1156</f>
        <v>0</v>
      </c>
      <c r="X1156" s="530">
        <f>+'NI-San'!W1156+'NI-Ter'!W1156+'NI-Soc'!T1156+'NI-Ric'!W1156+'NI-118'!W1156</f>
        <v>0</v>
      </c>
      <c r="Y1156" s="291"/>
      <c r="Z1156" s="675"/>
    </row>
    <row r="1157" spans="2:26" ht="25.5" hidden="1">
      <c r="B1157" s="127" t="s">
        <v>2496</v>
      </c>
      <c r="C1157" s="127" t="str">
        <f t="shared" si="45"/>
        <v>420254002405000000</v>
      </c>
      <c r="D1157" s="127"/>
      <c r="E1157" s="127"/>
      <c r="F1157" s="127"/>
      <c r="G1157" s="127"/>
      <c r="H1157" s="127"/>
      <c r="I1157" s="127"/>
      <c r="J1157" s="127"/>
      <c r="K1157" s="304" t="s">
        <v>2497</v>
      </c>
      <c r="L1157" s="125" t="s">
        <v>3218</v>
      </c>
      <c r="M1157" s="825"/>
      <c r="N1157" s="825"/>
      <c r="O1157" s="827"/>
      <c r="Q1157" s="825"/>
      <c r="R1157" s="517"/>
      <c r="S1157" s="265"/>
      <c r="T1157" s="530">
        <f>+'NI-San'!S1157+'NI-Ter'!S1157+'NI-Soc'!P1157+'NI-Ric'!S1157+'NI-118'!S1157</f>
        <v>0</v>
      </c>
      <c r="U1157" s="530">
        <f>+'NI-San'!T1157+'NI-Ter'!T1157+'NI-Soc'!Q1157+'NI-Ric'!T1157+'NI-118'!T1157</f>
        <v>0</v>
      </c>
      <c r="V1157" s="464"/>
      <c r="W1157" s="530">
        <f>+'NI-San'!V1157+'NI-Ter'!V1157+'NI-Soc'!S1157+'NI-Ric'!V1157+'NI-118'!V1157</f>
        <v>0</v>
      </c>
      <c r="X1157" s="530">
        <f>+'NI-San'!W1157+'NI-Ter'!W1157+'NI-Soc'!T1157+'NI-Ric'!W1157+'NI-118'!W1157</f>
        <v>0</v>
      </c>
      <c r="Y1157" s="291"/>
      <c r="Z1157" s="675"/>
    </row>
    <row r="1158" spans="2:26" ht="25.5" hidden="1">
      <c r="B1158" s="127" t="s">
        <v>2498</v>
      </c>
      <c r="C1158" s="127" t="str">
        <f t="shared" si="45"/>
        <v>420254002406000000</v>
      </c>
      <c r="D1158" s="127"/>
      <c r="E1158" s="127"/>
      <c r="F1158" s="127"/>
      <c r="G1158" s="127"/>
      <c r="H1158" s="127"/>
      <c r="I1158" s="127"/>
      <c r="J1158" s="127"/>
      <c r="K1158" s="304" t="s">
        <v>4025</v>
      </c>
      <c r="L1158" s="125" t="s">
        <v>3218</v>
      </c>
      <c r="M1158" s="825"/>
      <c r="N1158" s="825"/>
      <c r="O1158" s="827"/>
      <c r="Q1158" s="825"/>
      <c r="R1158" s="517"/>
      <c r="S1158" s="265"/>
      <c r="T1158" s="530">
        <f>+'NI-San'!S1158+'NI-Ter'!S1158+'NI-Soc'!P1158+'NI-Ric'!S1158+'NI-118'!S1158</f>
        <v>0</v>
      </c>
      <c r="U1158" s="530">
        <f>+'NI-San'!T1158+'NI-Ter'!T1158+'NI-Soc'!Q1158+'NI-Ric'!T1158+'NI-118'!T1158</f>
        <v>0</v>
      </c>
      <c r="V1158" s="464"/>
      <c r="W1158" s="530">
        <f>+'NI-San'!V1158+'NI-Ter'!V1158+'NI-Soc'!S1158+'NI-Ric'!V1158+'NI-118'!V1158</f>
        <v>0</v>
      </c>
      <c r="X1158" s="530">
        <f>+'NI-San'!W1158+'NI-Ter'!W1158+'NI-Soc'!T1158+'NI-Ric'!W1158+'NI-118'!W1158</f>
        <v>0</v>
      </c>
      <c r="Y1158" s="291"/>
      <c r="Z1158" s="675"/>
    </row>
    <row r="1159" spans="2:26" ht="25.5" hidden="1">
      <c r="B1159" s="127" t="s">
        <v>2500</v>
      </c>
      <c r="C1159" s="127" t="str">
        <f t="shared" si="45"/>
        <v>420254002407000000</v>
      </c>
      <c r="D1159" s="127"/>
      <c r="E1159" s="127"/>
      <c r="F1159" s="127"/>
      <c r="G1159" s="127"/>
      <c r="H1159" s="127"/>
      <c r="I1159" s="127"/>
      <c r="J1159" s="127"/>
      <c r="K1159" s="304" t="s">
        <v>2501</v>
      </c>
      <c r="L1159" s="125" t="s">
        <v>3218</v>
      </c>
      <c r="M1159" s="825"/>
      <c r="N1159" s="825"/>
      <c r="O1159" s="827"/>
      <c r="Q1159" s="825"/>
      <c r="R1159" s="517"/>
      <c r="S1159" s="265"/>
      <c r="T1159" s="530">
        <f>+'NI-San'!S1159+'NI-Ter'!S1159+'NI-Soc'!P1159+'NI-Ric'!S1159+'NI-118'!S1159</f>
        <v>0</v>
      </c>
      <c r="U1159" s="530">
        <f>+'NI-San'!T1159+'NI-Ter'!T1159+'NI-Soc'!Q1159+'NI-Ric'!T1159+'NI-118'!T1159</f>
        <v>0</v>
      </c>
      <c r="V1159" s="464"/>
      <c r="W1159" s="530">
        <f>+'NI-San'!V1159+'NI-Ter'!V1159+'NI-Soc'!S1159+'NI-Ric'!V1159+'NI-118'!V1159</f>
        <v>0</v>
      </c>
      <c r="X1159" s="530">
        <f>+'NI-San'!W1159+'NI-Ter'!W1159+'NI-Soc'!T1159+'NI-Ric'!W1159+'NI-118'!W1159</f>
        <v>0</v>
      </c>
      <c r="Y1159" s="291"/>
      <c r="Z1159" s="675"/>
    </row>
    <row r="1160" spans="2:26" hidden="1">
      <c r="B1160" s="127" t="s">
        <v>2502</v>
      </c>
      <c r="C1160" s="127" t="str">
        <f t="shared" si="45"/>
        <v>420254002411000000</v>
      </c>
      <c r="D1160" s="127"/>
      <c r="E1160" s="127"/>
      <c r="F1160" s="127"/>
      <c r="G1160" s="127"/>
      <c r="H1160" s="127"/>
      <c r="I1160" s="127"/>
      <c r="J1160" s="127"/>
      <c r="K1160" s="304" t="s">
        <v>2503</v>
      </c>
      <c r="L1160" s="125" t="s">
        <v>3218</v>
      </c>
      <c r="M1160" s="825"/>
      <c r="N1160" s="825"/>
      <c r="O1160" s="827"/>
      <c r="Q1160" s="825"/>
      <c r="R1160" s="517"/>
      <c r="S1160" s="265"/>
      <c r="T1160" s="530">
        <f>+'NI-San'!S1160+'NI-Ter'!S1160+'NI-Soc'!P1160+'NI-Ric'!S1160+'NI-118'!S1160</f>
        <v>0</v>
      </c>
      <c r="U1160" s="530">
        <f>+'NI-San'!T1160+'NI-Ter'!T1160+'NI-Soc'!Q1160+'NI-Ric'!T1160+'NI-118'!T1160</f>
        <v>0</v>
      </c>
      <c r="V1160" s="464"/>
      <c r="W1160" s="530">
        <f>+'NI-San'!V1160+'NI-Ter'!V1160+'NI-Soc'!S1160+'NI-Ric'!V1160+'NI-118'!V1160</f>
        <v>0</v>
      </c>
      <c r="X1160" s="530">
        <f>+'NI-San'!W1160+'NI-Ter'!W1160+'NI-Soc'!T1160+'NI-Ric'!W1160+'NI-118'!W1160</f>
        <v>0</v>
      </c>
      <c r="Y1160" s="291"/>
      <c r="Z1160" s="675"/>
    </row>
    <row r="1161" spans="2:26" ht="25.5" hidden="1">
      <c r="B1161" s="127" t="s">
        <v>2504</v>
      </c>
      <c r="C1161" s="127" t="str">
        <f t="shared" si="45"/>
        <v>420254002421000000</v>
      </c>
      <c r="D1161" s="127"/>
      <c r="E1161" s="127"/>
      <c r="F1161" s="127"/>
      <c r="G1161" s="127"/>
      <c r="H1161" s="127"/>
      <c r="I1161" s="127"/>
      <c r="J1161" s="127"/>
      <c r="K1161" s="304" t="s">
        <v>2505</v>
      </c>
      <c r="L1161" s="125" t="s">
        <v>3218</v>
      </c>
      <c r="M1161" s="825"/>
      <c r="N1161" s="825"/>
      <c r="O1161" s="827"/>
      <c r="Q1161" s="825"/>
      <c r="R1161" s="517"/>
      <c r="S1161" s="265"/>
      <c r="T1161" s="530">
        <f>+'NI-San'!S1161+'NI-Ter'!S1161+'NI-Soc'!P1161+'NI-Ric'!S1161+'NI-118'!S1161</f>
        <v>0</v>
      </c>
      <c r="U1161" s="530">
        <f>+'NI-San'!T1161+'NI-Ter'!T1161+'NI-Soc'!Q1161+'NI-Ric'!T1161+'NI-118'!T1161</f>
        <v>0</v>
      </c>
      <c r="V1161" s="464"/>
      <c r="W1161" s="530">
        <f>+'NI-San'!V1161+'NI-Ter'!V1161+'NI-Soc'!S1161+'NI-Ric'!V1161+'NI-118'!V1161</f>
        <v>0</v>
      </c>
      <c r="X1161" s="530">
        <f>+'NI-San'!W1161+'NI-Ter'!W1161+'NI-Soc'!T1161+'NI-Ric'!W1161+'NI-118'!W1161</f>
        <v>0</v>
      </c>
      <c r="Y1161" s="291"/>
      <c r="Z1161" s="675"/>
    </row>
    <row r="1162" spans="2:26" ht="25.5" hidden="1">
      <c r="B1162" s="127" t="s">
        <v>2506</v>
      </c>
      <c r="C1162" s="127" t="str">
        <f t="shared" si="45"/>
        <v>420254002422000000</v>
      </c>
      <c r="D1162" s="127"/>
      <c r="E1162" s="127"/>
      <c r="F1162" s="127"/>
      <c r="G1162" s="127"/>
      <c r="H1162" s="127"/>
      <c r="I1162" s="127"/>
      <c r="J1162" s="127"/>
      <c r="K1162" s="304" t="s">
        <v>2507</v>
      </c>
      <c r="L1162" s="125" t="s">
        <v>3218</v>
      </c>
      <c r="M1162" s="825"/>
      <c r="N1162" s="825"/>
      <c r="O1162" s="827"/>
      <c r="Q1162" s="825"/>
      <c r="R1162" s="517"/>
      <c r="S1162" s="265"/>
      <c r="T1162" s="530">
        <f>+'NI-San'!S1162+'NI-Ter'!S1162+'NI-Soc'!P1162+'NI-Ric'!S1162+'NI-118'!S1162</f>
        <v>0</v>
      </c>
      <c r="U1162" s="530">
        <f>+'NI-San'!T1162+'NI-Ter'!T1162+'NI-Soc'!Q1162+'NI-Ric'!T1162+'NI-118'!T1162</f>
        <v>0</v>
      </c>
      <c r="V1162" s="464"/>
      <c r="W1162" s="530">
        <f>+'NI-San'!V1162+'NI-Ter'!V1162+'NI-Soc'!S1162+'NI-Ric'!V1162+'NI-118'!V1162</f>
        <v>0</v>
      </c>
      <c r="X1162" s="530">
        <f>+'NI-San'!W1162+'NI-Ter'!W1162+'NI-Soc'!T1162+'NI-Ric'!W1162+'NI-118'!W1162</f>
        <v>0</v>
      </c>
      <c r="Y1162" s="291"/>
      <c r="Z1162" s="675"/>
    </row>
    <row r="1163" spans="2:26" ht="25.5" hidden="1">
      <c r="B1163" s="127" t="s">
        <v>2508</v>
      </c>
      <c r="C1163" s="127" t="str">
        <f t="shared" si="45"/>
        <v>420254002480000000</v>
      </c>
      <c r="D1163" s="127"/>
      <c r="E1163" s="127"/>
      <c r="F1163" s="127"/>
      <c r="G1163" s="127"/>
      <c r="H1163" s="127"/>
      <c r="I1163" s="127"/>
      <c r="J1163" s="127"/>
      <c r="K1163" s="304" t="s">
        <v>2509</v>
      </c>
      <c r="L1163" s="125" t="s">
        <v>3218</v>
      </c>
      <c r="M1163" s="825"/>
      <c r="N1163" s="825"/>
      <c r="O1163" s="827"/>
      <c r="Q1163" s="825"/>
      <c r="R1163" s="517"/>
      <c r="S1163" s="265"/>
      <c r="T1163" s="530">
        <f>+'NI-San'!S1163+'NI-Ter'!S1163+'NI-Soc'!P1163+'NI-Ric'!S1163+'NI-118'!S1163</f>
        <v>0</v>
      </c>
      <c r="U1163" s="530">
        <f>+'NI-San'!T1163+'NI-Ter'!T1163+'NI-Soc'!Q1163+'NI-Ric'!T1163+'NI-118'!T1163</f>
        <v>0</v>
      </c>
      <c r="V1163" s="464"/>
      <c r="W1163" s="530">
        <f>+'NI-San'!V1163+'NI-Ter'!V1163+'NI-Soc'!S1163+'NI-Ric'!V1163+'NI-118'!V1163</f>
        <v>0</v>
      </c>
      <c r="X1163" s="530">
        <f>+'NI-San'!W1163+'NI-Ter'!W1163+'NI-Soc'!T1163+'NI-Ric'!W1163+'NI-118'!W1163</f>
        <v>0</v>
      </c>
      <c r="Y1163" s="291"/>
      <c r="Z1163" s="675"/>
    </row>
    <row r="1164" spans="2:26" ht="25.5">
      <c r="B1164" s="127" t="s">
        <v>2510</v>
      </c>
      <c r="C1164" s="127" t="s">
        <v>4026</v>
      </c>
      <c r="D1164" s="127"/>
      <c r="E1164" s="127"/>
      <c r="F1164" s="127"/>
      <c r="G1164" s="127"/>
      <c r="H1164" s="127"/>
      <c r="I1164" s="127"/>
      <c r="J1164" s="127"/>
      <c r="K1164" s="23" t="s">
        <v>2512</v>
      </c>
      <c r="L1164" s="125" t="s">
        <v>3218</v>
      </c>
      <c r="M1164" s="530">
        <f>+'NI-San'!M1164+'NI-Ter'!M1164+'NI-Soc'!M1164+'NI-Ric'!M1164+'NI-118'!M1164</f>
        <v>2579</v>
      </c>
      <c r="N1164" s="530">
        <f>+'NI-San'!N1164+'NI-Ter'!N1164+'NI-Soc'!N1164+'NI-Ric'!N1164+'NI-118'!N1164</f>
        <v>2589</v>
      </c>
      <c r="O1164" s="126">
        <f t="shared" si="44"/>
        <v>10</v>
      </c>
      <c r="Q1164" s="530">
        <f>+'NI-San'!Q1164+'NI-Ter'!Q1164+'NI-Soc'!Q1164+'NI-Ric'!Q1164+'NI-118'!Q1164</f>
        <v>1174</v>
      </c>
      <c r="R1164" s="517"/>
      <c r="S1164" s="265"/>
      <c r="T1164" s="530">
        <f>+'NI-San'!S1164+'NI-Ter'!S1164+'NI-Soc'!P1164+'NI-Ric'!S1164+'NI-118'!S1164</f>
        <v>0</v>
      </c>
      <c r="U1164" s="530">
        <f>+'NI-San'!T1164+'NI-Ter'!T1164+'NI-Soc'!Q1164+'NI-Ric'!T1164+'NI-118'!T1164</f>
        <v>0</v>
      </c>
      <c r="V1164" s="464"/>
      <c r="W1164" s="530">
        <f>+'NI-San'!V1164+'NI-Ter'!V1164+'NI-Soc'!S1164+'NI-Ric'!V1164+'NI-118'!V1164</f>
        <v>0</v>
      </c>
      <c r="X1164" s="530">
        <f>+'NI-San'!W1164+'NI-Ter'!W1164+'NI-Soc'!T1164+'NI-Ric'!W1164+'NI-118'!W1164</f>
        <v>0</v>
      </c>
      <c r="Y1164" s="291"/>
      <c r="Z1164" s="675"/>
    </row>
    <row r="1165" spans="2:26" ht="25.5">
      <c r="B1165" s="127" t="s">
        <v>2513</v>
      </c>
      <c r="C1165" s="127" t="s">
        <v>4027</v>
      </c>
      <c r="D1165" s="127"/>
      <c r="E1165" s="127"/>
      <c r="F1165" s="127"/>
      <c r="G1165" s="127"/>
      <c r="H1165" s="127"/>
      <c r="I1165" s="127"/>
      <c r="J1165" s="127"/>
      <c r="K1165" s="23" t="s">
        <v>2514</v>
      </c>
      <c r="L1165" s="125" t="s">
        <v>3218</v>
      </c>
      <c r="M1165" s="530">
        <f>+'NI-San'!M1165+'NI-Ter'!M1165+'NI-Soc'!M1165+'NI-Ric'!M1165+'NI-118'!M1165</f>
        <v>12</v>
      </c>
      <c r="N1165" s="530">
        <f>+'NI-San'!N1165+'NI-Ter'!N1165+'NI-Soc'!N1165+'NI-Ric'!N1165+'NI-118'!N1165</f>
        <v>20</v>
      </c>
      <c r="O1165" s="126">
        <f t="shared" si="44"/>
        <v>8</v>
      </c>
      <c r="Q1165" s="530">
        <f>+'NI-San'!Q1165+'NI-Ter'!Q1165+'NI-Soc'!Q1165+'NI-Ric'!Q1165+'NI-118'!Q1165</f>
        <v>58</v>
      </c>
      <c r="R1165" s="517"/>
      <c r="S1165" s="265"/>
      <c r="T1165" s="530">
        <f>+'NI-San'!S1165+'NI-Ter'!S1165+'NI-Soc'!P1165+'NI-Ric'!S1165+'NI-118'!S1165</f>
        <v>0</v>
      </c>
      <c r="U1165" s="530">
        <f>+'NI-San'!T1165+'NI-Ter'!T1165+'NI-Soc'!Q1165+'NI-Ric'!T1165+'NI-118'!T1165</f>
        <v>0</v>
      </c>
      <c r="V1165" s="464"/>
      <c r="W1165" s="530">
        <f>+'NI-San'!V1165+'NI-Ter'!V1165+'NI-Soc'!S1165+'NI-Ric'!V1165+'NI-118'!V1165</f>
        <v>0</v>
      </c>
      <c r="X1165" s="530">
        <f>+'NI-San'!W1165+'NI-Ter'!W1165+'NI-Soc'!T1165+'NI-Ric'!W1165+'NI-118'!W1165</f>
        <v>0</v>
      </c>
      <c r="Y1165" s="291"/>
      <c r="Z1165" s="675"/>
    </row>
    <row r="1166" spans="2:26" ht="25.5">
      <c r="B1166" s="127" t="s">
        <v>2515</v>
      </c>
      <c r="C1166" s="127" t="s">
        <v>4028</v>
      </c>
      <c r="D1166" s="127"/>
      <c r="E1166" s="127"/>
      <c r="F1166" s="127"/>
      <c r="G1166" s="127"/>
      <c r="H1166" s="127"/>
      <c r="I1166" s="127"/>
      <c r="J1166" s="127"/>
      <c r="K1166" s="23" t="s">
        <v>2516</v>
      </c>
      <c r="L1166" s="125" t="s">
        <v>3218</v>
      </c>
      <c r="M1166" s="530">
        <f>+'NI-San'!M1166+'NI-Ter'!M1166+'NI-Soc'!M1166+'NI-Ric'!M1166+'NI-118'!M1166</f>
        <v>0</v>
      </c>
      <c r="N1166" s="530">
        <f>+'NI-San'!N1166+'NI-Ter'!N1166+'NI-Soc'!N1166+'NI-Ric'!N1166+'NI-118'!N1166</f>
        <v>0</v>
      </c>
      <c r="O1166" s="126">
        <f t="shared" si="44"/>
        <v>0</v>
      </c>
      <c r="Q1166" s="530">
        <f>+'NI-San'!Q1166+'NI-Ter'!Q1166+'NI-Soc'!Q1166+'NI-Ric'!Q1166+'NI-118'!Q1166</f>
        <v>271</v>
      </c>
      <c r="R1166" s="517"/>
      <c r="S1166" s="265"/>
      <c r="T1166" s="530">
        <f>+'NI-San'!S1166+'NI-Ter'!S1166+'NI-Soc'!P1166+'NI-Ric'!S1166+'NI-118'!S1166</f>
        <v>0</v>
      </c>
      <c r="U1166" s="530">
        <f>+'NI-San'!T1166+'NI-Ter'!T1166+'NI-Soc'!Q1166+'NI-Ric'!T1166+'NI-118'!T1166</f>
        <v>0</v>
      </c>
      <c r="V1166" s="464"/>
      <c r="W1166" s="530">
        <f>+'NI-San'!V1166+'NI-Ter'!V1166+'NI-Soc'!S1166+'NI-Ric'!V1166+'NI-118'!V1166</f>
        <v>0</v>
      </c>
      <c r="X1166" s="530">
        <f>+'NI-San'!W1166+'NI-Ter'!W1166+'NI-Soc'!T1166+'NI-Ric'!W1166+'NI-118'!W1166</f>
        <v>0</v>
      </c>
      <c r="Y1166" s="291"/>
      <c r="Z1166" s="675"/>
    </row>
    <row r="1167" spans="2:26" ht="25.5">
      <c r="B1167" s="127" t="s">
        <v>2517</v>
      </c>
      <c r="C1167" s="127" t="s">
        <v>4029</v>
      </c>
      <c r="D1167" s="127"/>
      <c r="E1167" s="127"/>
      <c r="F1167" s="127"/>
      <c r="G1167" s="127"/>
      <c r="H1167" s="127"/>
      <c r="I1167" s="127"/>
      <c r="J1167" s="127"/>
      <c r="K1167" s="23" t="s">
        <v>2518</v>
      </c>
      <c r="L1167" s="125" t="s">
        <v>3218</v>
      </c>
      <c r="M1167" s="530">
        <f>+'NI-San'!M1167+'NI-Ter'!M1167+'NI-Soc'!M1167+'NI-Ric'!M1167+'NI-118'!M1167</f>
        <v>68</v>
      </c>
      <c r="N1167" s="530">
        <f>+'NI-San'!N1167+'NI-Ter'!N1167+'NI-Soc'!N1167+'NI-Ric'!N1167+'NI-118'!N1167</f>
        <v>69</v>
      </c>
      <c r="O1167" s="126">
        <f t="shared" si="44"/>
        <v>1</v>
      </c>
      <c r="Q1167" s="530">
        <f>+'NI-San'!Q1167+'NI-Ter'!Q1167+'NI-Soc'!Q1167+'NI-Ric'!Q1167+'NI-118'!Q1167</f>
        <v>109</v>
      </c>
      <c r="R1167" s="517"/>
      <c r="S1167" s="265"/>
      <c r="T1167" s="530">
        <f>+'NI-San'!S1167+'NI-Ter'!S1167+'NI-Soc'!P1167+'NI-Ric'!S1167+'NI-118'!S1167</f>
        <v>0</v>
      </c>
      <c r="U1167" s="530">
        <f>+'NI-San'!T1167+'NI-Ter'!T1167+'NI-Soc'!Q1167+'NI-Ric'!T1167+'NI-118'!T1167</f>
        <v>0</v>
      </c>
      <c r="V1167" s="464"/>
      <c r="W1167" s="530">
        <f>+'NI-San'!V1167+'NI-Ter'!V1167+'NI-Soc'!S1167+'NI-Ric'!V1167+'NI-118'!V1167</f>
        <v>0</v>
      </c>
      <c r="X1167" s="530">
        <f>+'NI-San'!W1167+'NI-Ter'!W1167+'NI-Soc'!T1167+'NI-Ric'!W1167+'NI-118'!W1167</f>
        <v>0</v>
      </c>
      <c r="Y1167" s="291"/>
      <c r="Z1167" s="675"/>
    </row>
    <row r="1168" spans="2:26" ht="25.5">
      <c r="B1168" s="127" t="s">
        <v>2519</v>
      </c>
      <c r="C1168" s="127" t="s">
        <v>4030</v>
      </c>
      <c r="D1168" s="127"/>
      <c r="E1168" s="127"/>
      <c r="F1168" s="127"/>
      <c r="G1168" s="127"/>
      <c r="H1168" s="127"/>
      <c r="I1168" s="127"/>
      <c r="J1168" s="127"/>
      <c r="K1168" s="23" t="s">
        <v>2520</v>
      </c>
      <c r="L1168" s="125" t="s">
        <v>3218</v>
      </c>
      <c r="M1168" s="530">
        <f>+'NI-San'!M1168+'NI-Ter'!M1168+'NI-Soc'!M1168+'NI-Ric'!M1168+'NI-118'!M1168</f>
        <v>0</v>
      </c>
      <c r="N1168" s="530">
        <f>+'NI-San'!N1168+'NI-Ter'!N1168+'NI-Soc'!N1168+'NI-Ric'!N1168+'NI-118'!N1168</f>
        <v>0</v>
      </c>
      <c r="O1168" s="126">
        <f t="shared" si="44"/>
        <v>0</v>
      </c>
      <c r="Q1168" s="530">
        <f>+'NI-San'!Q1168+'NI-Ter'!Q1168+'NI-Soc'!Q1168+'NI-Ric'!Q1168+'NI-118'!Q1168</f>
        <v>0</v>
      </c>
      <c r="R1168" s="517"/>
      <c r="S1168" s="265"/>
      <c r="T1168" s="530">
        <f>+'NI-San'!S1168+'NI-Ter'!S1168+'NI-Soc'!P1168+'NI-Ric'!S1168+'NI-118'!S1168</f>
        <v>0</v>
      </c>
      <c r="U1168" s="530">
        <f>+'NI-San'!T1168+'NI-Ter'!T1168+'NI-Soc'!Q1168+'NI-Ric'!T1168+'NI-118'!T1168</f>
        <v>0</v>
      </c>
      <c r="V1168" s="464"/>
      <c r="W1168" s="530">
        <f>+'NI-San'!V1168+'NI-Ter'!V1168+'NI-Soc'!S1168+'NI-Ric'!V1168+'NI-118'!V1168</f>
        <v>0</v>
      </c>
      <c r="X1168" s="530">
        <f>+'NI-San'!W1168+'NI-Ter'!W1168+'NI-Soc'!T1168+'NI-Ric'!W1168+'NI-118'!W1168</f>
        <v>0</v>
      </c>
      <c r="Y1168" s="291"/>
      <c r="Z1168" s="675"/>
    </row>
    <row r="1169" spans="2:26" ht="25.5">
      <c r="B1169" s="127" t="s">
        <v>2521</v>
      </c>
      <c r="C1169" s="127" t="s">
        <v>4031</v>
      </c>
      <c r="D1169" s="127"/>
      <c r="E1169" s="127"/>
      <c r="F1169" s="127"/>
      <c r="G1169" s="127"/>
      <c r="H1169" s="127"/>
      <c r="I1169" s="127"/>
      <c r="J1169" s="127"/>
      <c r="K1169" s="23" t="s">
        <v>4032</v>
      </c>
      <c r="L1169" s="125" t="s">
        <v>3218</v>
      </c>
      <c r="M1169" s="530">
        <f>+'NI-San'!M1169+'NI-Ter'!M1169+'NI-Soc'!M1169+'NI-Ric'!M1169+'NI-118'!M1169</f>
        <v>70</v>
      </c>
      <c r="N1169" s="530">
        <f>+'NI-San'!N1169+'NI-Ter'!N1169+'NI-Soc'!N1169+'NI-Ric'!N1169+'NI-118'!N1169</f>
        <v>61</v>
      </c>
      <c r="O1169" s="126">
        <f t="shared" si="44"/>
        <v>-9</v>
      </c>
      <c r="Q1169" s="530">
        <f>+'NI-San'!Q1169+'NI-Ter'!Q1169+'NI-Soc'!Q1169+'NI-Ric'!Q1169+'NI-118'!Q1169</f>
        <v>35</v>
      </c>
      <c r="R1169" s="517"/>
      <c r="S1169" s="265"/>
      <c r="T1169" s="530">
        <f>+'NI-San'!S1169+'NI-Ter'!S1169+'NI-Soc'!P1169+'NI-Ric'!S1169+'NI-118'!S1169</f>
        <v>0</v>
      </c>
      <c r="U1169" s="530">
        <f>+'NI-San'!T1169+'NI-Ter'!T1169+'NI-Soc'!Q1169+'NI-Ric'!T1169+'NI-118'!T1169</f>
        <v>0</v>
      </c>
      <c r="V1169" s="464"/>
      <c r="W1169" s="530">
        <f>+'NI-San'!V1169+'NI-Ter'!V1169+'NI-Soc'!S1169+'NI-Ric'!V1169+'NI-118'!V1169</f>
        <v>0</v>
      </c>
      <c r="X1169" s="530">
        <f>+'NI-San'!W1169+'NI-Ter'!W1169+'NI-Soc'!T1169+'NI-Ric'!W1169+'NI-118'!W1169</f>
        <v>0</v>
      </c>
      <c r="Y1169" s="291"/>
      <c r="Z1169" s="675"/>
    </row>
    <row r="1170" spans="2:26" ht="25.5">
      <c r="B1170" s="127" t="s">
        <v>2523</v>
      </c>
      <c r="C1170" s="127" t="s">
        <v>4033</v>
      </c>
      <c r="D1170" s="127"/>
      <c r="E1170" s="127"/>
      <c r="F1170" s="127"/>
      <c r="G1170" s="127"/>
      <c r="H1170" s="127"/>
      <c r="I1170" s="127"/>
      <c r="J1170" s="127"/>
      <c r="K1170" s="23" t="s">
        <v>2524</v>
      </c>
      <c r="L1170" s="125" t="s">
        <v>3218</v>
      </c>
      <c r="M1170" s="530">
        <f>+'NI-San'!M1170+'NI-Ter'!M1170+'NI-Soc'!M1170+'NI-Ric'!M1170+'NI-118'!M1170</f>
        <v>0</v>
      </c>
      <c r="N1170" s="530">
        <f>+'NI-San'!N1170+'NI-Ter'!N1170+'NI-Soc'!N1170+'NI-Ric'!N1170+'NI-118'!N1170</f>
        <v>0</v>
      </c>
      <c r="O1170" s="126">
        <f t="shared" si="44"/>
        <v>0</v>
      </c>
      <c r="Q1170" s="530">
        <f>+'NI-San'!Q1170+'NI-Ter'!Q1170+'NI-Soc'!Q1170+'NI-Ric'!Q1170+'NI-118'!Q1170</f>
        <v>0</v>
      </c>
      <c r="R1170" s="517"/>
      <c r="S1170" s="265"/>
      <c r="T1170" s="530">
        <f>+'NI-San'!S1170+'NI-Ter'!S1170+'NI-Soc'!P1170+'NI-Ric'!S1170+'NI-118'!S1170</f>
        <v>0</v>
      </c>
      <c r="U1170" s="530">
        <f>+'NI-San'!T1170+'NI-Ter'!T1170+'NI-Soc'!Q1170+'NI-Ric'!T1170+'NI-118'!T1170</f>
        <v>0</v>
      </c>
      <c r="V1170" s="464"/>
      <c r="W1170" s="530">
        <f>+'NI-San'!V1170+'NI-Ter'!V1170+'NI-Soc'!S1170+'NI-Ric'!V1170+'NI-118'!V1170</f>
        <v>0</v>
      </c>
      <c r="X1170" s="530">
        <f>+'NI-San'!W1170+'NI-Ter'!W1170+'NI-Soc'!T1170+'NI-Ric'!W1170+'NI-118'!W1170</f>
        <v>0</v>
      </c>
      <c r="Y1170" s="291"/>
      <c r="Z1170" s="675"/>
    </row>
    <row r="1171" spans="2:26" ht="25.5">
      <c r="B1171" s="127" t="s">
        <v>2525</v>
      </c>
      <c r="C1171" s="127" t="s">
        <v>4034</v>
      </c>
      <c r="D1171" s="127"/>
      <c r="E1171" s="127"/>
      <c r="F1171" s="127"/>
      <c r="G1171" s="127"/>
      <c r="H1171" s="127"/>
      <c r="I1171" s="127"/>
      <c r="J1171" s="127"/>
      <c r="K1171" s="23" t="s">
        <v>2526</v>
      </c>
      <c r="L1171" s="125" t="s">
        <v>3218</v>
      </c>
      <c r="M1171" s="530">
        <f>+'NI-San'!M1171+'NI-Ter'!M1171+'NI-Soc'!M1171+'NI-Ric'!M1171+'NI-118'!M1171</f>
        <v>758</v>
      </c>
      <c r="N1171" s="530">
        <f>+'NI-San'!N1171+'NI-Ter'!N1171+'NI-Soc'!N1171+'NI-Ric'!N1171+'NI-118'!N1171</f>
        <v>741</v>
      </c>
      <c r="O1171" s="126">
        <f t="shared" si="44"/>
        <v>-17</v>
      </c>
      <c r="Q1171" s="530">
        <f>+'NI-San'!Q1171+'NI-Ter'!Q1171+'NI-Soc'!Q1171+'NI-Ric'!Q1171+'NI-118'!Q1171</f>
        <v>453</v>
      </c>
      <c r="R1171" s="517"/>
      <c r="S1171" s="265"/>
      <c r="T1171" s="530">
        <f>+'NI-San'!S1171+'NI-Ter'!S1171+'NI-Soc'!P1171+'NI-Ric'!S1171+'NI-118'!S1171</f>
        <v>0</v>
      </c>
      <c r="U1171" s="530">
        <f>+'NI-San'!T1171+'NI-Ter'!T1171+'NI-Soc'!Q1171+'NI-Ric'!T1171+'NI-118'!T1171</f>
        <v>0</v>
      </c>
      <c r="V1171" s="464"/>
      <c r="W1171" s="530">
        <f>+'NI-San'!V1171+'NI-Ter'!V1171+'NI-Soc'!S1171+'NI-Ric'!V1171+'NI-118'!V1171</f>
        <v>0</v>
      </c>
      <c r="X1171" s="530">
        <f>+'NI-San'!W1171+'NI-Ter'!W1171+'NI-Soc'!T1171+'NI-Ric'!W1171+'NI-118'!W1171</f>
        <v>0</v>
      </c>
      <c r="Y1171" s="291"/>
      <c r="Z1171" s="675"/>
    </row>
    <row r="1172" spans="2:26" ht="25.5">
      <c r="B1172" s="127" t="s">
        <v>2527</v>
      </c>
      <c r="C1172" s="127" t="s">
        <v>4035</v>
      </c>
      <c r="D1172" s="127"/>
      <c r="E1172" s="127"/>
      <c r="F1172" s="127"/>
      <c r="G1172" s="127"/>
      <c r="H1172" s="127"/>
      <c r="I1172" s="127"/>
      <c r="J1172" s="127"/>
      <c r="K1172" s="23" t="s">
        <v>2528</v>
      </c>
      <c r="L1172" s="125" t="s">
        <v>3218</v>
      </c>
      <c r="M1172" s="530">
        <f>+'NI-San'!M1172+'NI-Ter'!M1172+'NI-Soc'!M1172+'NI-Ric'!M1172+'NI-118'!M1172</f>
        <v>0</v>
      </c>
      <c r="N1172" s="530">
        <f>+'NI-San'!N1172+'NI-Ter'!N1172+'NI-Soc'!N1172+'NI-Ric'!N1172+'NI-118'!N1172</f>
        <v>0</v>
      </c>
      <c r="O1172" s="126">
        <f t="shared" si="44"/>
        <v>0</v>
      </c>
      <c r="Q1172" s="530">
        <f>+'NI-San'!Q1172+'NI-Ter'!Q1172+'NI-Soc'!Q1172+'NI-Ric'!Q1172+'NI-118'!Q1172</f>
        <v>0</v>
      </c>
      <c r="R1172" s="517"/>
      <c r="S1172" s="265"/>
      <c r="T1172" s="530">
        <f>+'NI-San'!S1172+'NI-Ter'!S1172+'NI-Soc'!P1172+'NI-Ric'!S1172+'NI-118'!S1172</f>
        <v>0</v>
      </c>
      <c r="U1172" s="530">
        <f>+'NI-San'!T1172+'NI-Ter'!T1172+'NI-Soc'!Q1172+'NI-Ric'!T1172+'NI-118'!T1172</f>
        <v>0</v>
      </c>
      <c r="V1172" s="464"/>
      <c r="W1172" s="530">
        <f>+'NI-San'!V1172+'NI-Ter'!V1172+'NI-Soc'!S1172+'NI-Ric'!V1172+'NI-118'!V1172</f>
        <v>0</v>
      </c>
      <c r="X1172" s="530">
        <f>+'NI-San'!W1172+'NI-Ter'!W1172+'NI-Soc'!T1172+'NI-Ric'!W1172+'NI-118'!W1172</f>
        <v>0</v>
      </c>
      <c r="Y1172" s="291"/>
      <c r="Z1172" s="675"/>
    </row>
    <row r="1173" spans="2:26" ht="25.5">
      <c r="B1173" s="127" t="s">
        <v>2529</v>
      </c>
      <c r="C1173" s="127" t="s">
        <v>4036</v>
      </c>
      <c r="D1173" s="127"/>
      <c r="E1173" s="127"/>
      <c r="F1173" s="127"/>
      <c r="G1173" s="127"/>
      <c r="H1173" s="127"/>
      <c r="I1173" s="127"/>
      <c r="J1173" s="127"/>
      <c r="K1173" s="23" t="s">
        <v>2530</v>
      </c>
      <c r="L1173" s="125" t="s">
        <v>3218</v>
      </c>
      <c r="M1173" s="530">
        <f>+'NI-San'!M1173+'NI-Ter'!M1173+'NI-Soc'!M1173+'NI-Ric'!M1173+'NI-118'!M1173</f>
        <v>0</v>
      </c>
      <c r="N1173" s="530">
        <f>+'NI-San'!N1173+'NI-Ter'!N1173+'NI-Soc'!N1173+'NI-Ric'!N1173+'NI-118'!N1173</f>
        <v>0</v>
      </c>
      <c r="O1173" s="126">
        <f t="shared" si="44"/>
        <v>0</v>
      </c>
      <c r="Q1173" s="530">
        <f>+'NI-San'!Q1173+'NI-Ter'!Q1173+'NI-Soc'!Q1173+'NI-Ric'!Q1173+'NI-118'!Q1173</f>
        <v>0</v>
      </c>
      <c r="R1173" s="517"/>
      <c r="S1173" s="265"/>
      <c r="T1173" s="530">
        <f>+'NI-San'!S1173+'NI-Ter'!S1173+'NI-Soc'!P1173+'NI-Ric'!S1173+'NI-118'!S1173</f>
        <v>0</v>
      </c>
      <c r="U1173" s="530">
        <f>+'NI-San'!T1173+'NI-Ter'!T1173+'NI-Soc'!Q1173+'NI-Ric'!T1173+'NI-118'!T1173</f>
        <v>0</v>
      </c>
      <c r="V1173" s="464"/>
      <c r="W1173" s="530">
        <f>+'NI-San'!V1173+'NI-Ter'!V1173+'NI-Soc'!S1173+'NI-Ric'!V1173+'NI-118'!V1173</f>
        <v>0</v>
      </c>
      <c r="X1173" s="530">
        <f>+'NI-San'!W1173+'NI-Ter'!W1173+'NI-Soc'!T1173+'NI-Ric'!W1173+'NI-118'!W1173</f>
        <v>0</v>
      </c>
      <c r="Y1173" s="291"/>
      <c r="Z1173" s="675"/>
    </row>
    <row r="1174" spans="2:26" ht="25.5">
      <c r="B1174" s="127" t="s">
        <v>2531</v>
      </c>
      <c r="C1174" s="127" t="s">
        <v>4037</v>
      </c>
      <c r="D1174" s="127"/>
      <c r="E1174" s="127"/>
      <c r="F1174" s="127"/>
      <c r="G1174" s="127"/>
      <c r="H1174" s="127"/>
      <c r="I1174" s="127"/>
      <c r="J1174" s="127"/>
      <c r="K1174" s="23" t="s">
        <v>2532</v>
      </c>
      <c r="L1174" s="211" t="s">
        <v>3218</v>
      </c>
      <c r="M1174" s="530">
        <f>+'NI-San'!M1174+'NI-Ter'!M1174+'NI-Soc'!M1174+'NI-Ric'!M1174+'NI-118'!M1174</f>
        <v>49</v>
      </c>
      <c r="N1174" s="530">
        <f>+'NI-San'!N1174+'NI-Ter'!N1174+'NI-Soc'!N1174+'NI-Ric'!N1174+'NI-118'!N1174</f>
        <v>34</v>
      </c>
      <c r="O1174" s="126">
        <f t="shared" si="44"/>
        <v>-15</v>
      </c>
      <c r="Q1174" s="530">
        <f>+'NI-San'!Q1174+'NI-Ter'!Q1174+'NI-Soc'!Q1174+'NI-Ric'!Q1174+'NI-118'!Q1174</f>
        <v>0</v>
      </c>
      <c r="R1174" s="517"/>
      <c r="S1174" s="265"/>
      <c r="T1174" s="530">
        <f>+'NI-San'!S1174+'NI-Ter'!S1174+'NI-Soc'!P1174+'NI-Ric'!S1174+'NI-118'!S1174</f>
        <v>0</v>
      </c>
      <c r="U1174" s="530">
        <f>+'NI-San'!T1174+'NI-Ter'!T1174+'NI-Soc'!Q1174+'NI-Ric'!T1174+'NI-118'!T1174</f>
        <v>0</v>
      </c>
      <c r="V1174" s="464"/>
      <c r="W1174" s="530">
        <f>+'NI-San'!V1174+'NI-Ter'!V1174+'NI-Soc'!S1174+'NI-Ric'!V1174+'NI-118'!V1174</f>
        <v>0</v>
      </c>
      <c r="X1174" s="530">
        <f>+'NI-San'!W1174+'NI-Ter'!W1174+'NI-Soc'!T1174+'NI-Ric'!W1174+'NI-118'!W1174</f>
        <v>0</v>
      </c>
      <c r="Y1174" s="291"/>
      <c r="Z1174" s="675"/>
    </row>
    <row r="1175" spans="2:26" ht="25.5">
      <c r="B1175" s="127" t="s">
        <v>2533</v>
      </c>
      <c r="C1175" s="127" t="str">
        <f t="shared" ref="C1175:C1196" si="46">MID(B1175,1,1)&amp;MID(B1175,3,2)&amp;MID(B1175,6,2)&amp;MID(B1175,9,2)&amp;MID(B1175,12,3)&amp;MID(B1175,16,3)&amp;MID(B1175,20,2)&amp;MID(B1175,23,3)</f>
        <v>420254011201000000</v>
      </c>
      <c r="D1175" s="127"/>
      <c r="E1175" s="127"/>
      <c r="F1175" s="127"/>
      <c r="G1175" s="127"/>
      <c r="H1175" s="127"/>
      <c r="I1175" s="127"/>
      <c r="J1175" s="127"/>
      <c r="K1175" s="304" t="s">
        <v>2535</v>
      </c>
      <c r="L1175" s="125" t="s">
        <v>3218</v>
      </c>
      <c r="M1175" s="530">
        <f>+'NI-San'!M1175+'NI-Ter'!M1175+'NI-Soc'!M1175+'NI-Ric'!M1175+'NI-118'!M1175</f>
        <v>46</v>
      </c>
      <c r="N1175" s="530">
        <f>+'NI-San'!N1175+'NI-Ter'!N1175+'NI-Soc'!N1175+'NI-Ric'!N1175+'NI-118'!N1175</f>
        <v>210</v>
      </c>
      <c r="O1175" s="126">
        <f t="shared" si="44"/>
        <v>164</v>
      </c>
      <c r="Q1175" s="530">
        <f>+'NI-San'!Q1175+'NI-Ter'!Q1175+'NI-Soc'!Q1175+'NI-Ric'!Q1175+'NI-118'!Q1175</f>
        <v>53</v>
      </c>
      <c r="R1175" s="517"/>
      <c r="S1175" s="265"/>
      <c r="T1175" s="530">
        <f>+'NI-San'!S1175+'NI-Ter'!S1175+'NI-Soc'!P1175+'NI-Ric'!S1175+'NI-118'!S1175</f>
        <v>0</v>
      </c>
      <c r="U1175" s="530">
        <f>+'NI-San'!T1175+'NI-Ter'!T1175+'NI-Soc'!Q1175+'NI-Ric'!T1175+'NI-118'!T1175</f>
        <v>0</v>
      </c>
      <c r="V1175" s="464"/>
      <c r="W1175" s="530">
        <f>+'NI-San'!V1175+'NI-Ter'!V1175+'NI-Soc'!S1175+'NI-Ric'!V1175+'NI-118'!V1175</f>
        <v>0</v>
      </c>
      <c r="X1175" s="530">
        <f>+'NI-San'!W1175+'NI-Ter'!W1175+'NI-Soc'!T1175+'NI-Ric'!W1175+'NI-118'!W1175</f>
        <v>0</v>
      </c>
      <c r="Y1175" s="291"/>
      <c r="Z1175" s="675"/>
    </row>
    <row r="1176" spans="2:26" ht="25.5">
      <c r="B1176" s="127" t="s">
        <v>2536</v>
      </c>
      <c r="C1176" s="127" t="str">
        <f t="shared" si="46"/>
        <v>420254011202000000</v>
      </c>
      <c r="D1176" s="127"/>
      <c r="E1176" s="127"/>
      <c r="F1176" s="127"/>
      <c r="G1176" s="127"/>
      <c r="H1176" s="127"/>
      <c r="I1176" s="127"/>
      <c r="J1176" s="127"/>
      <c r="K1176" s="304" t="s">
        <v>2537</v>
      </c>
      <c r="L1176" s="125" t="s">
        <v>3218</v>
      </c>
      <c r="M1176" s="530">
        <f>+'NI-San'!M1176+'NI-Ter'!M1176+'NI-Soc'!M1176+'NI-Ric'!M1176+'NI-118'!M1176</f>
        <v>0</v>
      </c>
      <c r="N1176" s="530">
        <f>+'NI-San'!N1176+'NI-Ter'!N1176+'NI-Soc'!N1176+'NI-Ric'!N1176+'NI-118'!N1176</f>
        <v>0</v>
      </c>
      <c r="O1176" s="126">
        <f t="shared" si="44"/>
        <v>0</v>
      </c>
      <c r="Q1176" s="530">
        <f>+'NI-San'!Q1176+'NI-Ter'!Q1176+'NI-Soc'!Q1176+'NI-Ric'!Q1176+'NI-118'!Q1176</f>
        <v>0</v>
      </c>
      <c r="R1176" s="517"/>
      <c r="S1176" s="265"/>
      <c r="T1176" s="530">
        <f>+'NI-San'!S1176+'NI-Ter'!S1176+'NI-Soc'!P1176+'NI-Ric'!S1176+'NI-118'!S1176</f>
        <v>0</v>
      </c>
      <c r="U1176" s="530">
        <f>+'NI-San'!T1176+'NI-Ter'!T1176+'NI-Soc'!Q1176+'NI-Ric'!T1176+'NI-118'!T1176</f>
        <v>0</v>
      </c>
      <c r="V1176" s="464"/>
      <c r="W1176" s="530">
        <f>+'NI-San'!V1176+'NI-Ter'!V1176+'NI-Soc'!S1176+'NI-Ric'!V1176+'NI-118'!V1176</f>
        <v>0</v>
      </c>
      <c r="X1176" s="530">
        <f>+'NI-San'!W1176+'NI-Ter'!W1176+'NI-Soc'!T1176+'NI-Ric'!W1176+'NI-118'!W1176</f>
        <v>0</v>
      </c>
      <c r="Y1176" s="291"/>
      <c r="Z1176" s="675"/>
    </row>
    <row r="1177" spans="2:26" ht="25.5">
      <c r="B1177" s="127" t="s">
        <v>2538</v>
      </c>
      <c r="C1177" s="127" t="str">
        <f t="shared" si="46"/>
        <v>420254011203000000</v>
      </c>
      <c r="D1177" s="127"/>
      <c r="E1177" s="127"/>
      <c r="F1177" s="127"/>
      <c r="G1177" s="127"/>
      <c r="H1177" s="127"/>
      <c r="I1177" s="127"/>
      <c r="J1177" s="127"/>
      <c r="K1177" s="304" t="s">
        <v>2539</v>
      </c>
      <c r="L1177" s="125" t="s">
        <v>3218</v>
      </c>
      <c r="M1177" s="530">
        <f>+'NI-San'!M1177+'NI-Ter'!M1177+'NI-Soc'!M1177+'NI-Ric'!M1177+'NI-118'!M1177</f>
        <v>0</v>
      </c>
      <c r="N1177" s="530">
        <f>+'NI-San'!N1177+'NI-Ter'!N1177+'NI-Soc'!N1177+'NI-Ric'!N1177+'NI-118'!N1177</f>
        <v>0</v>
      </c>
      <c r="O1177" s="126">
        <f t="shared" si="44"/>
        <v>0</v>
      </c>
      <c r="Q1177" s="530">
        <f>+'NI-San'!Q1177+'NI-Ter'!Q1177+'NI-Soc'!Q1177+'NI-Ric'!Q1177+'NI-118'!Q1177</f>
        <v>3</v>
      </c>
      <c r="R1177" s="517"/>
      <c r="S1177" s="265"/>
      <c r="T1177" s="530">
        <f>+'NI-San'!S1177+'NI-Ter'!S1177+'NI-Soc'!P1177+'NI-Ric'!S1177+'NI-118'!S1177</f>
        <v>0</v>
      </c>
      <c r="U1177" s="530">
        <f>+'NI-San'!T1177+'NI-Ter'!T1177+'NI-Soc'!Q1177+'NI-Ric'!T1177+'NI-118'!T1177</f>
        <v>0</v>
      </c>
      <c r="V1177" s="464"/>
      <c r="W1177" s="530">
        <f>+'NI-San'!V1177+'NI-Ter'!V1177+'NI-Soc'!S1177+'NI-Ric'!V1177+'NI-118'!V1177</f>
        <v>0</v>
      </c>
      <c r="X1177" s="530">
        <f>+'NI-San'!W1177+'NI-Ter'!W1177+'NI-Soc'!T1177+'NI-Ric'!W1177+'NI-118'!W1177</f>
        <v>0</v>
      </c>
      <c r="Y1177" s="291"/>
      <c r="Z1177" s="675"/>
    </row>
    <row r="1178" spans="2:26" ht="25.5">
      <c r="B1178" s="127" t="s">
        <v>2540</v>
      </c>
      <c r="C1178" s="127" t="str">
        <f t="shared" si="46"/>
        <v>420254011203500000</v>
      </c>
      <c r="D1178" s="127"/>
      <c r="E1178" s="127"/>
      <c r="F1178" s="127"/>
      <c r="G1178" s="127"/>
      <c r="H1178" s="127"/>
      <c r="I1178" s="127"/>
      <c r="J1178" s="127"/>
      <c r="K1178" s="304" t="s">
        <v>2541</v>
      </c>
      <c r="L1178" s="125" t="s">
        <v>3218</v>
      </c>
      <c r="M1178" s="530">
        <f>+'NI-San'!M1178+'NI-Ter'!M1178+'NI-Soc'!M1178+'NI-Ric'!M1178+'NI-118'!M1178</f>
        <v>2</v>
      </c>
      <c r="N1178" s="530">
        <f>+'NI-San'!N1178+'NI-Ter'!N1178+'NI-Soc'!N1178+'NI-Ric'!N1178+'NI-118'!N1178</f>
        <v>7</v>
      </c>
      <c r="O1178" s="126">
        <f t="shared" si="44"/>
        <v>5</v>
      </c>
      <c r="Q1178" s="530">
        <f>+'NI-San'!Q1178+'NI-Ter'!Q1178+'NI-Soc'!Q1178+'NI-Ric'!Q1178+'NI-118'!Q1178</f>
        <v>4</v>
      </c>
      <c r="R1178" s="517"/>
      <c r="S1178" s="265"/>
      <c r="T1178" s="530">
        <f>+'NI-San'!S1178+'NI-Ter'!S1178+'NI-Soc'!P1178+'NI-Ric'!S1178+'NI-118'!S1178</f>
        <v>0</v>
      </c>
      <c r="U1178" s="530">
        <f>+'NI-San'!T1178+'NI-Ter'!T1178+'NI-Soc'!Q1178+'NI-Ric'!T1178+'NI-118'!T1178</f>
        <v>0</v>
      </c>
      <c r="V1178" s="464"/>
      <c r="W1178" s="530">
        <f>+'NI-San'!V1178+'NI-Ter'!V1178+'NI-Soc'!S1178+'NI-Ric'!V1178+'NI-118'!V1178</f>
        <v>0</v>
      </c>
      <c r="X1178" s="530">
        <f>+'NI-San'!W1178+'NI-Ter'!W1178+'NI-Soc'!T1178+'NI-Ric'!W1178+'NI-118'!W1178</f>
        <v>0</v>
      </c>
      <c r="Y1178" s="291"/>
      <c r="Z1178" s="675"/>
    </row>
    <row r="1179" spans="2:26" ht="25.5">
      <c r="B1179" s="127" t="s">
        <v>2542</v>
      </c>
      <c r="C1179" s="127" t="str">
        <f t="shared" si="46"/>
        <v>420254011204000000</v>
      </c>
      <c r="D1179" s="127"/>
      <c r="E1179" s="127"/>
      <c r="F1179" s="127"/>
      <c r="G1179" s="127"/>
      <c r="H1179" s="127"/>
      <c r="I1179" s="127"/>
      <c r="J1179" s="127"/>
      <c r="K1179" s="304" t="s">
        <v>2543</v>
      </c>
      <c r="L1179" s="125" t="s">
        <v>3218</v>
      </c>
      <c r="M1179" s="530">
        <f>+'NI-San'!M1179+'NI-Ter'!M1179+'NI-Soc'!M1179+'NI-Ric'!M1179+'NI-118'!M1179</f>
        <v>0</v>
      </c>
      <c r="N1179" s="530">
        <f>+'NI-San'!N1179+'NI-Ter'!N1179+'NI-Soc'!N1179+'NI-Ric'!N1179+'NI-118'!N1179</f>
        <v>0</v>
      </c>
      <c r="O1179" s="126">
        <f t="shared" si="44"/>
        <v>0</v>
      </c>
      <c r="Q1179" s="530">
        <f>+'NI-San'!Q1179+'NI-Ter'!Q1179+'NI-Soc'!Q1179+'NI-Ric'!Q1179+'NI-118'!Q1179</f>
        <v>0</v>
      </c>
      <c r="R1179" s="517"/>
      <c r="S1179" s="265"/>
      <c r="T1179" s="530">
        <f>+'NI-San'!S1179+'NI-Ter'!S1179+'NI-Soc'!P1179+'NI-Ric'!S1179+'NI-118'!S1179</f>
        <v>0</v>
      </c>
      <c r="U1179" s="530">
        <f>+'NI-San'!T1179+'NI-Ter'!T1179+'NI-Soc'!Q1179+'NI-Ric'!T1179+'NI-118'!T1179</f>
        <v>0</v>
      </c>
      <c r="V1179" s="464"/>
      <c r="W1179" s="530">
        <f>+'NI-San'!V1179+'NI-Ter'!V1179+'NI-Soc'!S1179+'NI-Ric'!V1179+'NI-118'!V1179</f>
        <v>0</v>
      </c>
      <c r="X1179" s="530">
        <f>+'NI-San'!W1179+'NI-Ter'!W1179+'NI-Soc'!T1179+'NI-Ric'!W1179+'NI-118'!W1179</f>
        <v>0</v>
      </c>
      <c r="Y1179" s="291"/>
      <c r="Z1179" s="675"/>
    </row>
    <row r="1180" spans="2:26" ht="25.5">
      <c r="B1180" s="127" t="s">
        <v>2544</v>
      </c>
      <c r="C1180" s="127" t="str">
        <f t="shared" si="46"/>
        <v>420254011205000000</v>
      </c>
      <c r="D1180" s="127"/>
      <c r="E1180" s="127"/>
      <c r="F1180" s="127"/>
      <c r="G1180" s="127"/>
      <c r="H1180" s="127"/>
      <c r="I1180" s="127"/>
      <c r="J1180" s="127"/>
      <c r="K1180" s="304" t="s">
        <v>4038</v>
      </c>
      <c r="L1180" s="125" t="s">
        <v>3218</v>
      </c>
      <c r="M1180" s="530">
        <f>+'NI-San'!M1180+'NI-Ter'!M1180+'NI-Soc'!M1180+'NI-Ric'!M1180+'NI-118'!M1180</f>
        <v>1</v>
      </c>
      <c r="N1180" s="530">
        <f>+'NI-San'!N1180+'NI-Ter'!N1180+'NI-Soc'!N1180+'NI-Ric'!N1180+'NI-118'!N1180</f>
        <v>6</v>
      </c>
      <c r="O1180" s="126">
        <f t="shared" si="44"/>
        <v>5</v>
      </c>
      <c r="Q1180" s="530">
        <f>+'NI-San'!Q1180+'NI-Ter'!Q1180+'NI-Soc'!Q1180+'NI-Ric'!Q1180+'NI-118'!Q1180</f>
        <v>1</v>
      </c>
      <c r="R1180" s="517"/>
      <c r="S1180" s="265"/>
      <c r="T1180" s="530">
        <f>+'NI-San'!S1180+'NI-Ter'!S1180+'NI-Soc'!P1180+'NI-Ric'!S1180+'NI-118'!S1180</f>
        <v>0</v>
      </c>
      <c r="U1180" s="530">
        <f>+'NI-San'!T1180+'NI-Ter'!T1180+'NI-Soc'!Q1180+'NI-Ric'!T1180+'NI-118'!T1180</f>
        <v>0</v>
      </c>
      <c r="V1180" s="464"/>
      <c r="W1180" s="530">
        <f>+'NI-San'!V1180+'NI-Ter'!V1180+'NI-Soc'!S1180+'NI-Ric'!V1180+'NI-118'!V1180</f>
        <v>0</v>
      </c>
      <c r="X1180" s="530">
        <f>+'NI-San'!W1180+'NI-Ter'!W1180+'NI-Soc'!T1180+'NI-Ric'!W1180+'NI-118'!W1180</f>
        <v>0</v>
      </c>
      <c r="Y1180" s="291"/>
      <c r="Z1180" s="675"/>
    </row>
    <row r="1181" spans="2:26" ht="25.5">
      <c r="B1181" s="127" t="s">
        <v>2546</v>
      </c>
      <c r="C1181" s="127" t="str">
        <f t="shared" si="46"/>
        <v>420254011206000000</v>
      </c>
      <c r="D1181" s="127"/>
      <c r="E1181" s="127"/>
      <c r="F1181" s="127"/>
      <c r="G1181" s="127"/>
      <c r="H1181" s="127"/>
      <c r="I1181" s="127"/>
      <c r="J1181" s="127"/>
      <c r="K1181" s="304" t="s">
        <v>2547</v>
      </c>
      <c r="L1181" s="125" t="s">
        <v>3218</v>
      </c>
      <c r="M1181" s="530">
        <f>+'NI-San'!M1181+'NI-Ter'!M1181+'NI-Soc'!M1181+'NI-Ric'!M1181+'NI-118'!M1181</f>
        <v>0</v>
      </c>
      <c r="N1181" s="530">
        <f>+'NI-San'!N1181+'NI-Ter'!N1181+'NI-Soc'!N1181+'NI-Ric'!N1181+'NI-118'!N1181</f>
        <v>0</v>
      </c>
      <c r="O1181" s="126">
        <f t="shared" si="44"/>
        <v>0</v>
      </c>
      <c r="Q1181" s="530">
        <f>+'NI-San'!Q1181+'NI-Ter'!Q1181+'NI-Soc'!Q1181+'NI-Ric'!Q1181+'NI-118'!Q1181</f>
        <v>0</v>
      </c>
      <c r="R1181" s="517"/>
      <c r="S1181" s="265"/>
      <c r="T1181" s="530">
        <f>+'NI-San'!S1181+'NI-Ter'!S1181+'NI-Soc'!P1181+'NI-Ric'!S1181+'NI-118'!S1181</f>
        <v>0</v>
      </c>
      <c r="U1181" s="530">
        <f>+'NI-San'!T1181+'NI-Ter'!T1181+'NI-Soc'!Q1181+'NI-Ric'!T1181+'NI-118'!T1181</f>
        <v>0</v>
      </c>
      <c r="V1181" s="464"/>
      <c r="W1181" s="530">
        <f>+'NI-San'!V1181+'NI-Ter'!V1181+'NI-Soc'!S1181+'NI-Ric'!V1181+'NI-118'!V1181</f>
        <v>0</v>
      </c>
      <c r="X1181" s="530">
        <f>+'NI-San'!W1181+'NI-Ter'!W1181+'NI-Soc'!T1181+'NI-Ric'!W1181+'NI-118'!W1181</f>
        <v>0</v>
      </c>
      <c r="Y1181" s="291"/>
      <c r="Z1181" s="675"/>
    </row>
    <row r="1182" spans="2:26" ht="25.5">
      <c r="B1182" s="127" t="s">
        <v>2548</v>
      </c>
      <c r="C1182" s="127" t="str">
        <f t="shared" si="46"/>
        <v>420254011211000000</v>
      </c>
      <c r="D1182" s="127"/>
      <c r="E1182" s="127"/>
      <c r="F1182" s="127"/>
      <c r="G1182" s="127"/>
      <c r="H1182" s="127"/>
      <c r="I1182" s="127"/>
      <c r="J1182" s="127"/>
      <c r="K1182" s="304" t="s">
        <v>2549</v>
      </c>
      <c r="L1182" s="125" t="s">
        <v>3218</v>
      </c>
      <c r="M1182" s="530">
        <f>+'NI-San'!M1182+'NI-Ter'!M1182+'NI-Soc'!M1182+'NI-Ric'!M1182+'NI-118'!M1182</f>
        <v>13</v>
      </c>
      <c r="N1182" s="530">
        <f>+'NI-San'!N1182+'NI-Ter'!N1182+'NI-Soc'!N1182+'NI-Ric'!N1182+'NI-118'!N1182</f>
        <v>60</v>
      </c>
      <c r="O1182" s="126">
        <f t="shared" si="44"/>
        <v>47</v>
      </c>
      <c r="Q1182" s="530">
        <f>+'NI-San'!Q1182+'NI-Ter'!Q1182+'NI-Soc'!Q1182+'NI-Ric'!Q1182+'NI-118'!Q1182</f>
        <v>17</v>
      </c>
      <c r="R1182" s="517"/>
      <c r="S1182" s="265"/>
      <c r="T1182" s="530">
        <f>+'NI-San'!S1182+'NI-Ter'!S1182+'NI-Soc'!P1182+'NI-Ric'!S1182+'NI-118'!S1182</f>
        <v>0</v>
      </c>
      <c r="U1182" s="530">
        <f>+'NI-San'!T1182+'NI-Ter'!T1182+'NI-Soc'!Q1182+'NI-Ric'!T1182+'NI-118'!T1182</f>
        <v>0</v>
      </c>
      <c r="V1182" s="464"/>
      <c r="W1182" s="530">
        <f>+'NI-San'!V1182+'NI-Ter'!V1182+'NI-Soc'!S1182+'NI-Ric'!V1182+'NI-118'!V1182</f>
        <v>0</v>
      </c>
      <c r="X1182" s="530">
        <f>+'NI-San'!W1182+'NI-Ter'!W1182+'NI-Soc'!T1182+'NI-Ric'!W1182+'NI-118'!W1182</f>
        <v>0</v>
      </c>
      <c r="Y1182" s="291"/>
      <c r="Z1182" s="675"/>
    </row>
    <row r="1183" spans="2:26" ht="25.5">
      <c r="B1183" s="127" t="s">
        <v>2550</v>
      </c>
      <c r="C1183" s="127" t="str">
        <f t="shared" si="46"/>
        <v>420254011221000000</v>
      </c>
      <c r="D1183" s="127"/>
      <c r="E1183" s="127"/>
      <c r="F1183" s="127"/>
      <c r="G1183" s="127"/>
      <c r="H1183" s="127"/>
      <c r="I1183" s="127"/>
      <c r="J1183" s="127"/>
      <c r="K1183" s="304" t="s">
        <v>2551</v>
      </c>
      <c r="L1183" s="125" t="s">
        <v>3218</v>
      </c>
      <c r="M1183" s="530">
        <f>+'NI-San'!M1183+'NI-Ter'!M1183+'NI-Soc'!M1183+'NI-Ric'!M1183+'NI-118'!M1183</f>
        <v>0</v>
      </c>
      <c r="N1183" s="530">
        <f>+'NI-San'!N1183+'NI-Ter'!N1183+'NI-Soc'!N1183+'NI-Ric'!N1183+'NI-118'!N1183</f>
        <v>0</v>
      </c>
      <c r="O1183" s="126">
        <f t="shared" si="44"/>
        <v>0</v>
      </c>
      <c r="Q1183" s="530">
        <f>+'NI-San'!Q1183+'NI-Ter'!Q1183+'NI-Soc'!Q1183+'NI-Ric'!Q1183+'NI-118'!Q1183</f>
        <v>0</v>
      </c>
      <c r="R1183" s="517"/>
      <c r="S1183" s="265"/>
      <c r="T1183" s="530">
        <f>+'NI-San'!S1183+'NI-Ter'!S1183+'NI-Soc'!P1183+'NI-Ric'!S1183+'NI-118'!S1183</f>
        <v>0</v>
      </c>
      <c r="U1183" s="530">
        <f>+'NI-San'!T1183+'NI-Ter'!T1183+'NI-Soc'!Q1183+'NI-Ric'!T1183+'NI-118'!T1183</f>
        <v>0</v>
      </c>
      <c r="V1183" s="464"/>
      <c r="W1183" s="530">
        <f>+'NI-San'!V1183+'NI-Ter'!V1183+'NI-Soc'!S1183+'NI-Ric'!V1183+'NI-118'!V1183</f>
        <v>0</v>
      </c>
      <c r="X1183" s="530">
        <f>+'NI-San'!W1183+'NI-Ter'!W1183+'NI-Soc'!T1183+'NI-Ric'!W1183+'NI-118'!W1183</f>
        <v>0</v>
      </c>
      <c r="Y1183" s="291"/>
      <c r="Z1183" s="675"/>
    </row>
    <row r="1184" spans="2:26" ht="25.5">
      <c r="B1184" s="127" t="s">
        <v>2552</v>
      </c>
      <c r="C1184" s="127" t="str">
        <f t="shared" si="46"/>
        <v>420254011222000000</v>
      </c>
      <c r="D1184" s="127"/>
      <c r="E1184" s="127"/>
      <c r="F1184" s="127"/>
      <c r="G1184" s="127"/>
      <c r="H1184" s="127"/>
      <c r="I1184" s="127"/>
      <c r="J1184" s="127"/>
      <c r="K1184" s="304" t="s">
        <v>2553</v>
      </c>
      <c r="L1184" s="125" t="s">
        <v>3218</v>
      </c>
      <c r="M1184" s="530">
        <f>+'NI-San'!M1184+'NI-Ter'!M1184+'NI-Soc'!M1184+'NI-Ric'!M1184+'NI-118'!M1184</f>
        <v>0</v>
      </c>
      <c r="N1184" s="530">
        <f>+'NI-San'!N1184+'NI-Ter'!N1184+'NI-Soc'!N1184+'NI-Ric'!N1184+'NI-118'!N1184</f>
        <v>0</v>
      </c>
      <c r="O1184" s="126">
        <f t="shared" si="44"/>
        <v>0</v>
      </c>
      <c r="Q1184" s="530">
        <f>+'NI-San'!Q1184+'NI-Ter'!Q1184+'NI-Soc'!Q1184+'NI-Ric'!Q1184+'NI-118'!Q1184</f>
        <v>0</v>
      </c>
      <c r="R1184" s="517"/>
      <c r="S1184" s="265"/>
      <c r="T1184" s="530">
        <f>+'NI-San'!S1184+'NI-Ter'!S1184+'NI-Soc'!P1184+'NI-Ric'!S1184+'NI-118'!S1184</f>
        <v>0</v>
      </c>
      <c r="U1184" s="530">
        <f>+'NI-San'!T1184+'NI-Ter'!T1184+'NI-Soc'!Q1184+'NI-Ric'!T1184+'NI-118'!T1184</f>
        <v>0</v>
      </c>
      <c r="V1184" s="464"/>
      <c r="W1184" s="530">
        <f>+'NI-San'!V1184+'NI-Ter'!V1184+'NI-Soc'!S1184+'NI-Ric'!V1184+'NI-118'!V1184</f>
        <v>0</v>
      </c>
      <c r="X1184" s="530">
        <f>+'NI-San'!W1184+'NI-Ter'!W1184+'NI-Soc'!T1184+'NI-Ric'!W1184+'NI-118'!W1184</f>
        <v>0</v>
      </c>
      <c r="Y1184" s="291"/>
      <c r="Z1184" s="675"/>
    </row>
    <row r="1185" spans="2:26" ht="25.5">
      <c r="B1185" s="127" t="s">
        <v>2554</v>
      </c>
      <c r="C1185" s="127" t="str">
        <f t="shared" si="46"/>
        <v>420254011280000000</v>
      </c>
      <c r="D1185" s="127"/>
      <c r="E1185" s="127"/>
      <c r="F1185" s="127"/>
      <c r="G1185" s="127"/>
      <c r="H1185" s="127"/>
      <c r="I1185" s="127"/>
      <c r="J1185" s="127"/>
      <c r="K1185" s="304" t="s">
        <v>2555</v>
      </c>
      <c r="L1185" s="125" t="s">
        <v>3218</v>
      </c>
      <c r="M1185" s="530">
        <f>+'NI-San'!M1185+'NI-Ter'!M1185+'NI-Soc'!M1185+'NI-Ric'!M1185+'NI-118'!M1185</f>
        <v>0</v>
      </c>
      <c r="N1185" s="530">
        <f>+'NI-San'!N1185+'NI-Ter'!N1185+'NI-Soc'!N1185+'NI-Ric'!N1185+'NI-118'!N1185</f>
        <v>1</v>
      </c>
      <c r="O1185" s="126">
        <f t="shared" si="44"/>
        <v>1</v>
      </c>
      <c r="Q1185" s="530">
        <f>+'NI-San'!Q1185+'NI-Ter'!Q1185+'NI-Soc'!Q1185+'NI-Ric'!Q1185+'NI-118'!Q1185</f>
        <v>0</v>
      </c>
      <c r="R1185" s="517"/>
      <c r="S1185" s="265"/>
      <c r="T1185" s="530">
        <f>+'NI-San'!S1185+'NI-Ter'!S1185+'NI-Soc'!P1185+'NI-Ric'!S1185+'NI-118'!S1185</f>
        <v>0</v>
      </c>
      <c r="U1185" s="530">
        <f>+'NI-San'!T1185+'NI-Ter'!T1185+'NI-Soc'!Q1185+'NI-Ric'!T1185+'NI-118'!T1185</f>
        <v>0</v>
      </c>
      <c r="V1185" s="464"/>
      <c r="W1185" s="530">
        <f>+'NI-San'!V1185+'NI-Ter'!V1185+'NI-Soc'!S1185+'NI-Ric'!V1185+'NI-118'!V1185</f>
        <v>0</v>
      </c>
      <c r="X1185" s="530">
        <f>+'NI-San'!W1185+'NI-Ter'!W1185+'NI-Soc'!T1185+'NI-Ric'!W1185+'NI-118'!W1185</f>
        <v>0</v>
      </c>
      <c r="Y1185" s="291"/>
      <c r="Z1185" s="675"/>
    </row>
    <row r="1186" spans="2:26" hidden="1">
      <c r="B1186" s="127" t="s">
        <v>2556</v>
      </c>
      <c r="C1186" s="127" t="str">
        <f t="shared" si="46"/>
        <v>420254011401000000</v>
      </c>
      <c r="D1186" s="127"/>
      <c r="E1186" s="127"/>
      <c r="F1186" s="127"/>
      <c r="G1186" s="127"/>
      <c r="H1186" s="127"/>
      <c r="I1186" s="127"/>
      <c r="J1186" s="127"/>
      <c r="K1186" s="304" t="s">
        <v>2558</v>
      </c>
      <c r="L1186" s="125" t="s">
        <v>3218</v>
      </c>
      <c r="M1186" s="825"/>
      <c r="N1186" s="825"/>
      <c r="O1186" s="827"/>
      <c r="Q1186" s="825"/>
      <c r="R1186" s="517"/>
      <c r="S1186" s="265"/>
      <c r="T1186" s="815"/>
      <c r="U1186" s="815"/>
      <c r="W1186" s="815"/>
      <c r="X1186" s="815"/>
      <c r="Y1186" s="291"/>
      <c r="Z1186" s="675"/>
    </row>
    <row r="1187" spans="2:26" hidden="1">
      <c r="B1187" s="127" t="s">
        <v>2559</v>
      </c>
      <c r="C1187" s="127" t="str">
        <f t="shared" si="46"/>
        <v>420254011402000000</v>
      </c>
      <c r="D1187" s="127"/>
      <c r="E1187" s="127"/>
      <c r="F1187" s="127"/>
      <c r="G1187" s="127"/>
      <c r="H1187" s="127"/>
      <c r="I1187" s="127"/>
      <c r="J1187" s="127"/>
      <c r="K1187" s="304" t="s">
        <v>2560</v>
      </c>
      <c r="L1187" s="125" t="s">
        <v>3218</v>
      </c>
      <c r="M1187" s="825"/>
      <c r="N1187" s="825"/>
      <c r="O1187" s="827"/>
      <c r="Q1187" s="825"/>
      <c r="R1187" s="517"/>
      <c r="S1187" s="265"/>
      <c r="T1187" s="815"/>
      <c r="U1187" s="815"/>
      <c r="W1187" s="815"/>
      <c r="X1187" s="815"/>
      <c r="Y1187" s="291"/>
      <c r="Z1187" s="675"/>
    </row>
    <row r="1188" spans="2:26" hidden="1">
      <c r="B1188" s="127" t="s">
        <v>2561</v>
      </c>
      <c r="C1188" s="127" t="str">
        <f t="shared" si="46"/>
        <v>420254011403000000</v>
      </c>
      <c r="D1188" s="127"/>
      <c r="E1188" s="127"/>
      <c r="F1188" s="127"/>
      <c r="G1188" s="127"/>
      <c r="H1188" s="127"/>
      <c r="I1188" s="127"/>
      <c r="J1188" s="127"/>
      <c r="K1188" s="304" t="s">
        <v>2562</v>
      </c>
      <c r="L1188" s="125" t="s">
        <v>3218</v>
      </c>
      <c r="M1188" s="825"/>
      <c r="N1188" s="825"/>
      <c r="O1188" s="827"/>
      <c r="Q1188" s="825"/>
      <c r="R1188" s="517"/>
      <c r="S1188" s="265"/>
      <c r="T1188" s="815"/>
      <c r="U1188" s="815"/>
      <c r="W1188" s="815"/>
      <c r="X1188" s="815"/>
      <c r="Y1188" s="291"/>
      <c r="Z1188" s="675"/>
    </row>
    <row r="1189" spans="2:26" ht="25.5" hidden="1">
      <c r="B1189" s="127" t="s">
        <v>2563</v>
      </c>
      <c r="C1189" s="127" t="str">
        <f t="shared" si="46"/>
        <v>420254011403500000</v>
      </c>
      <c r="D1189" s="127"/>
      <c r="E1189" s="127"/>
      <c r="F1189" s="127"/>
      <c r="G1189" s="127"/>
      <c r="H1189" s="127"/>
      <c r="I1189" s="127"/>
      <c r="J1189" s="127"/>
      <c r="K1189" s="304" t="s">
        <v>2564</v>
      </c>
      <c r="L1189" s="125" t="s">
        <v>3218</v>
      </c>
      <c r="M1189" s="825"/>
      <c r="N1189" s="825"/>
      <c r="O1189" s="827"/>
      <c r="Q1189" s="825"/>
      <c r="R1189" s="517"/>
      <c r="S1189" s="265"/>
      <c r="T1189" s="815"/>
      <c r="U1189" s="815"/>
      <c r="W1189" s="815"/>
      <c r="X1189" s="815"/>
      <c r="Y1189" s="291"/>
      <c r="Z1189" s="675"/>
    </row>
    <row r="1190" spans="2:26" ht="25.5" hidden="1">
      <c r="B1190" s="127" t="s">
        <v>2565</v>
      </c>
      <c r="C1190" s="127" t="str">
        <f t="shared" si="46"/>
        <v>420254011404000000</v>
      </c>
      <c r="D1190" s="127"/>
      <c r="E1190" s="127"/>
      <c r="F1190" s="127"/>
      <c r="G1190" s="127"/>
      <c r="H1190" s="127"/>
      <c r="I1190" s="127"/>
      <c r="J1190" s="127"/>
      <c r="K1190" s="304" t="s">
        <v>2566</v>
      </c>
      <c r="L1190" s="125" t="s">
        <v>3218</v>
      </c>
      <c r="M1190" s="825"/>
      <c r="N1190" s="825"/>
      <c r="O1190" s="827"/>
      <c r="Q1190" s="825"/>
      <c r="R1190" s="517"/>
      <c r="S1190" s="265"/>
      <c r="T1190" s="815"/>
      <c r="U1190" s="815"/>
      <c r="W1190" s="815"/>
      <c r="X1190" s="815"/>
      <c r="Y1190" s="291"/>
      <c r="Z1190" s="675"/>
    </row>
    <row r="1191" spans="2:26" ht="25.5" hidden="1">
      <c r="B1191" s="127" t="s">
        <v>2567</v>
      </c>
      <c r="C1191" s="127" t="str">
        <f t="shared" si="46"/>
        <v>420254011405000000</v>
      </c>
      <c r="D1191" s="127"/>
      <c r="E1191" s="127"/>
      <c r="F1191" s="127"/>
      <c r="G1191" s="127"/>
      <c r="H1191" s="127"/>
      <c r="I1191" s="127"/>
      <c r="J1191" s="127"/>
      <c r="K1191" s="304" t="s">
        <v>4039</v>
      </c>
      <c r="L1191" s="125" t="s">
        <v>3218</v>
      </c>
      <c r="M1191" s="825"/>
      <c r="N1191" s="825"/>
      <c r="O1191" s="827"/>
      <c r="Q1191" s="825"/>
      <c r="R1191" s="517"/>
      <c r="S1191" s="265"/>
      <c r="T1191" s="815"/>
      <c r="U1191" s="815"/>
      <c r="W1191" s="815"/>
      <c r="X1191" s="815"/>
      <c r="Y1191" s="291"/>
      <c r="Z1191" s="675"/>
    </row>
    <row r="1192" spans="2:26" ht="25.5" hidden="1">
      <c r="B1192" s="127" t="s">
        <v>2569</v>
      </c>
      <c r="C1192" s="127" t="str">
        <f t="shared" si="46"/>
        <v>420254011406000000</v>
      </c>
      <c r="D1192" s="127"/>
      <c r="E1192" s="127"/>
      <c r="F1192" s="127"/>
      <c r="G1192" s="127"/>
      <c r="H1192" s="127"/>
      <c r="I1192" s="127"/>
      <c r="J1192" s="127"/>
      <c r="K1192" s="304" t="s">
        <v>2570</v>
      </c>
      <c r="L1192" s="125" t="s">
        <v>3218</v>
      </c>
      <c r="M1192" s="825"/>
      <c r="N1192" s="825"/>
      <c r="O1192" s="827"/>
      <c r="Q1192" s="825"/>
      <c r="R1192" s="517"/>
      <c r="S1192" s="265"/>
      <c r="T1192" s="815"/>
      <c r="U1192" s="815"/>
      <c r="W1192" s="815"/>
      <c r="X1192" s="815"/>
      <c r="Y1192" s="291"/>
      <c r="Z1192" s="675"/>
    </row>
    <row r="1193" spans="2:26" hidden="1">
      <c r="B1193" s="127" t="s">
        <v>2571</v>
      </c>
      <c r="C1193" s="127" t="str">
        <f t="shared" si="46"/>
        <v>420254011411000000</v>
      </c>
      <c r="D1193" s="127"/>
      <c r="E1193" s="127"/>
      <c r="F1193" s="127"/>
      <c r="G1193" s="127"/>
      <c r="H1193" s="127"/>
      <c r="I1193" s="127"/>
      <c r="J1193" s="127"/>
      <c r="K1193" s="304" t="s">
        <v>2572</v>
      </c>
      <c r="L1193" s="125" t="s">
        <v>3218</v>
      </c>
      <c r="M1193" s="825"/>
      <c r="N1193" s="825"/>
      <c r="O1193" s="827"/>
      <c r="Q1193" s="825"/>
      <c r="R1193" s="517"/>
      <c r="S1193" s="265"/>
      <c r="T1193" s="815"/>
      <c r="U1193" s="815"/>
      <c r="W1193" s="815"/>
      <c r="X1193" s="815"/>
      <c r="Y1193" s="291"/>
      <c r="Z1193" s="675"/>
    </row>
    <row r="1194" spans="2:26" ht="25.5" hidden="1">
      <c r="B1194" s="127" t="s">
        <v>2573</v>
      </c>
      <c r="C1194" s="127" t="str">
        <f t="shared" si="46"/>
        <v>420254011421000000</v>
      </c>
      <c r="D1194" s="127"/>
      <c r="E1194" s="127"/>
      <c r="F1194" s="127"/>
      <c r="G1194" s="127"/>
      <c r="H1194" s="127"/>
      <c r="I1194" s="127"/>
      <c r="J1194" s="127"/>
      <c r="K1194" s="304" t="s">
        <v>2574</v>
      </c>
      <c r="L1194" s="125" t="s">
        <v>3218</v>
      </c>
      <c r="M1194" s="825"/>
      <c r="N1194" s="825"/>
      <c r="O1194" s="827"/>
      <c r="Q1194" s="825"/>
      <c r="R1194" s="517"/>
      <c r="S1194" s="265"/>
      <c r="T1194" s="815"/>
      <c r="U1194" s="815"/>
      <c r="W1194" s="815"/>
      <c r="X1194" s="815"/>
      <c r="Y1194" s="291"/>
      <c r="Z1194" s="675"/>
    </row>
    <row r="1195" spans="2:26" ht="25.5" hidden="1">
      <c r="B1195" s="127" t="s">
        <v>2575</v>
      </c>
      <c r="C1195" s="127" t="str">
        <f t="shared" si="46"/>
        <v>420254011422000000</v>
      </c>
      <c r="D1195" s="127"/>
      <c r="E1195" s="127"/>
      <c r="F1195" s="127"/>
      <c r="G1195" s="127"/>
      <c r="H1195" s="127"/>
      <c r="I1195" s="127"/>
      <c r="J1195" s="127"/>
      <c r="K1195" s="304" t="s">
        <v>2576</v>
      </c>
      <c r="L1195" s="125" t="s">
        <v>3218</v>
      </c>
      <c r="M1195" s="825"/>
      <c r="N1195" s="825"/>
      <c r="O1195" s="827"/>
      <c r="Q1195" s="825"/>
      <c r="R1195" s="517"/>
      <c r="S1195" s="265"/>
      <c r="T1195" s="815"/>
      <c r="U1195" s="815"/>
      <c r="W1195" s="815"/>
      <c r="X1195" s="815"/>
      <c r="Y1195" s="291"/>
      <c r="Z1195" s="675"/>
    </row>
    <row r="1196" spans="2:26" ht="25.5" hidden="1">
      <c r="B1196" s="127" t="s">
        <v>2577</v>
      </c>
      <c r="C1196" s="127" t="str">
        <f t="shared" si="46"/>
        <v>420254011480000000</v>
      </c>
      <c r="D1196" s="127"/>
      <c r="E1196" s="127"/>
      <c r="F1196" s="127"/>
      <c r="G1196" s="127"/>
      <c r="H1196" s="127"/>
      <c r="I1196" s="127"/>
      <c r="J1196" s="127"/>
      <c r="K1196" s="304" t="s">
        <v>2578</v>
      </c>
      <c r="L1196" s="125" t="s">
        <v>3218</v>
      </c>
      <c r="M1196" s="825"/>
      <c r="N1196" s="825"/>
      <c r="O1196" s="827"/>
      <c r="Q1196" s="825"/>
      <c r="R1196" s="517"/>
      <c r="S1196" s="265"/>
      <c r="T1196" s="815"/>
      <c r="U1196" s="815"/>
      <c r="W1196" s="815"/>
      <c r="X1196" s="815"/>
      <c r="Y1196" s="291"/>
      <c r="Z1196" s="675"/>
    </row>
    <row r="1197" spans="2:26" ht="15.75">
      <c r="K1197" s="544" t="s">
        <v>3943</v>
      </c>
      <c r="L1197" s="528"/>
      <c r="M1197" s="192"/>
      <c r="N1197" s="192"/>
      <c r="O1197" s="192"/>
      <c r="Q1197" s="192"/>
      <c r="R1197" s="192"/>
      <c r="S1197" s="265"/>
      <c r="T1197" s="192"/>
      <c r="U1197" s="192"/>
      <c r="W1197" s="192"/>
      <c r="X1197" s="192"/>
      <c r="Y1197" s="291"/>
      <c r="Z1197" s="192"/>
    </row>
    <row r="1198" spans="2:26" ht="16.5" thickBot="1">
      <c r="K1198" s="544"/>
      <c r="L1198" s="528"/>
      <c r="M1198" s="192"/>
      <c r="N1198" s="192"/>
      <c r="O1198" s="192"/>
      <c r="Q1198" s="192"/>
      <c r="R1198" s="192"/>
      <c r="S1198" s="265"/>
      <c r="T1198" s="192"/>
      <c r="U1198" s="192"/>
      <c r="W1198" s="192"/>
      <c r="X1198" s="192"/>
      <c r="Y1198" s="291"/>
      <c r="Z1198" s="192"/>
    </row>
    <row r="1199" spans="2:26" ht="17.25" thickTop="1" thickBot="1">
      <c r="B1199" s="103" t="s">
        <v>2579</v>
      </c>
      <c r="C1199" s="103" t="s">
        <v>4040</v>
      </c>
      <c r="D1199" s="248"/>
      <c r="E1199" s="248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3267</v>
      </c>
      <c r="N1199" s="154">
        <f>SUM(N1202:N1218)</f>
        <v>4129</v>
      </c>
      <c r="O1199" s="155">
        <f>+N1199-M1199</f>
        <v>862</v>
      </c>
      <c r="Q1199" s="154">
        <f>SUM(Q1202:Q1218)</f>
        <v>121</v>
      </c>
      <c r="R1199" s="516"/>
      <c r="S1199" s="265"/>
      <c r="T1199" s="154">
        <f>SUM(T1202:T1218)</f>
        <v>0</v>
      </c>
      <c r="U1199" s="154">
        <f>SUM(U1202:U1218)</f>
        <v>0</v>
      </c>
      <c r="W1199" s="154">
        <f>SUM(W1202:W1218)</f>
        <v>1886</v>
      </c>
      <c r="X1199" s="154">
        <f>SUM(X1202:X1218)</f>
        <v>0</v>
      </c>
      <c r="Y1199" s="291"/>
      <c r="Z1199" s="519"/>
    </row>
    <row r="1200" spans="2:26" ht="16.5" thickTop="1" thickBot="1">
      <c r="K1200" s="540"/>
      <c r="M1200" s="265"/>
      <c r="S1200" s="265"/>
      <c r="Y1200" s="291"/>
      <c r="Z1200" s="291"/>
    </row>
    <row r="1201" spans="2:26" ht="39.950000000000003" customHeight="1" thickBot="1">
      <c r="B1201" s="102" t="s">
        <v>3221</v>
      </c>
      <c r="C1201" s="245" t="s">
        <v>48</v>
      </c>
      <c r="D1201" s="245"/>
      <c r="E1201" s="245"/>
      <c r="F1201" s="246"/>
      <c r="G1201" s="246"/>
      <c r="H1201" s="246"/>
      <c r="I1201" s="246"/>
      <c r="J1201" s="246"/>
      <c r="K1201" s="302" t="s">
        <v>3222</v>
      </c>
      <c r="L1201" s="135"/>
      <c r="M1201" s="328" t="str">
        <f>+M$10</f>
        <v>Valore netto al 31/12/2017</v>
      </c>
      <c r="N1201" s="328" t="str">
        <f>+N$10</f>
        <v>Valore netto al 31/12/2018</v>
      </c>
      <c r="O1201" s="1149" t="str">
        <f>+O$10</f>
        <v>Variazione</v>
      </c>
      <c r="P1201" s="1148"/>
      <c r="Q1201" s="328" t="str">
        <f>+Q$10</f>
        <v>Prechiusura al ° trimestre 2018</v>
      </c>
      <c r="R1201" s="525"/>
      <c r="S1201" s="265"/>
      <c r="T1201" s="1145" t="str">
        <f>T$330</f>
        <v>Costi da utilizzo contributi 2018</v>
      </c>
      <c r="U1201" s="1143" t="str">
        <f>U$330</f>
        <v>Costi da utilizzo contributi DI CUI SOCIO-SAN</v>
      </c>
      <c r="V1201" s="1144"/>
      <c r="W1201" s="1142" t="str">
        <f>W$330</f>
        <v>Costi da contributi 2018</v>
      </c>
      <c r="X1201" s="1143" t="str">
        <f>X$330</f>
        <v>Costi da contributi DI CUI SOCIO-SAN</v>
      </c>
      <c r="Y1201" s="291"/>
      <c r="Z1201" s="679"/>
    </row>
    <row r="1202" spans="2:26">
      <c r="B1202" s="127" t="s">
        <v>2581</v>
      </c>
      <c r="C1202" s="127" t="s">
        <v>4041</v>
      </c>
      <c r="D1202" s="127"/>
      <c r="E1202" s="127"/>
      <c r="F1202" s="127"/>
      <c r="G1202" s="127"/>
      <c r="H1202" s="127"/>
      <c r="I1202" s="127"/>
      <c r="J1202" s="127"/>
      <c r="K1202" s="314" t="s">
        <v>2584</v>
      </c>
      <c r="L1202" s="125" t="s">
        <v>3218</v>
      </c>
      <c r="M1202" s="530">
        <f>+'NI-San'!M1202+'NI-Ter'!M1202+'NI-Soc'!M1202+'NI-Ric'!M1202+'NI-118'!M1202</f>
        <v>88</v>
      </c>
      <c r="N1202" s="530">
        <f>+'NI-San'!N1202+'NI-Ter'!N1202+'NI-Soc'!N1202+'NI-Ric'!N1202+'NI-118'!N1202</f>
        <v>71</v>
      </c>
      <c r="O1202" s="126">
        <f t="shared" ref="O1202:O1218" si="47">+N1202-M1202</f>
        <v>-17</v>
      </c>
      <c r="Q1202" s="530">
        <f>+'NI-San'!Q1202+'NI-Ter'!Q1202+'NI-Soc'!Q1202+'NI-Ric'!Q1202+'NI-118'!Q1202</f>
        <v>0</v>
      </c>
      <c r="R1202" s="517"/>
      <c r="S1202" s="265"/>
      <c r="T1202" s="530">
        <f>+'NI-San'!S1202+'NI-Ter'!S1202+'NI-Soc'!P1202+'NI-Ric'!S1202+'NI-118'!S1202</f>
        <v>0</v>
      </c>
      <c r="U1202" s="530">
        <f>+'NI-San'!T1202+'NI-Ter'!T1202+'NI-Soc'!Q1202+'NI-Ric'!T1202+'NI-118'!T1202</f>
        <v>0</v>
      </c>
      <c r="V1202" s="464"/>
      <c r="W1202" s="530">
        <f>+'NI-San'!V1202+'NI-Ter'!V1202+'NI-Soc'!S1202+'NI-Ric'!V1202+'NI-118'!V1202</f>
        <v>0</v>
      </c>
      <c r="X1202" s="530">
        <f>+'NI-San'!W1202+'NI-Ter'!W1202+'NI-Soc'!T1202+'NI-Ric'!W1202+'NI-118'!W1202</f>
        <v>0</v>
      </c>
      <c r="Y1202" s="291"/>
      <c r="Z1202" s="675"/>
    </row>
    <row r="1203" spans="2:26">
      <c r="B1203" s="127" t="s">
        <v>2585</v>
      </c>
      <c r="C1203" s="127" t="s">
        <v>4042</v>
      </c>
      <c r="D1203" s="127"/>
      <c r="E1203" s="127"/>
      <c r="F1203" s="127"/>
      <c r="G1203" s="127"/>
      <c r="H1203" s="127"/>
      <c r="I1203" s="127"/>
      <c r="J1203" s="127"/>
      <c r="K1203" s="183" t="s">
        <v>2587</v>
      </c>
      <c r="L1203" s="125" t="s">
        <v>3218</v>
      </c>
      <c r="M1203" s="530">
        <f>+'NI-San'!M1203+'NI-Ter'!M1203+'NI-Soc'!M1203+'NI-Ric'!M1203+'NI-118'!M1203</f>
        <v>0</v>
      </c>
      <c r="N1203" s="530">
        <f>+'NI-San'!N1203+'NI-Ter'!N1203+'NI-Soc'!N1203+'NI-Ric'!N1203+'NI-118'!N1203</f>
        <v>75</v>
      </c>
      <c r="O1203" s="126">
        <f t="shared" si="47"/>
        <v>75</v>
      </c>
      <c r="Q1203" s="530">
        <f>+'NI-San'!Q1203+'NI-Ter'!Q1203+'NI-Soc'!Q1203+'NI-Ric'!Q1203+'NI-118'!Q1203</f>
        <v>0</v>
      </c>
      <c r="R1203" s="517"/>
      <c r="S1203" s="265"/>
      <c r="T1203" s="530">
        <f>+'NI-San'!S1203+'NI-Ter'!S1203+'NI-Soc'!P1203+'NI-Ric'!S1203+'NI-118'!S1203</f>
        <v>0</v>
      </c>
      <c r="U1203" s="530">
        <f>+'NI-San'!T1203+'NI-Ter'!T1203+'NI-Soc'!Q1203+'NI-Ric'!T1203+'NI-118'!T1203</f>
        <v>0</v>
      </c>
      <c r="V1203" s="464"/>
      <c r="W1203" s="530">
        <f>+'NI-San'!V1203+'NI-Ter'!V1203+'NI-Soc'!S1203+'NI-Ric'!V1203+'NI-118'!V1203</f>
        <v>0</v>
      </c>
      <c r="X1203" s="530">
        <f>+'NI-San'!W1203+'NI-Ter'!W1203+'NI-Soc'!T1203+'NI-Ric'!W1203+'NI-118'!W1203</f>
        <v>0</v>
      </c>
      <c r="Y1203" s="291"/>
      <c r="Z1203" s="675"/>
    </row>
    <row r="1204" spans="2:26">
      <c r="B1204" s="127" t="s">
        <v>2588</v>
      </c>
      <c r="C1204" s="127" t="s">
        <v>4043</v>
      </c>
      <c r="D1204" s="127"/>
      <c r="E1204" s="127"/>
      <c r="F1204" s="127"/>
      <c r="G1204" s="127"/>
      <c r="H1204" s="127"/>
      <c r="I1204" s="127"/>
      <c r="J1204" s="127"/>
      <c r="K1204" s="314" t="s">
        <v>2590</v>
      </c>
      <c r="L1204" s="125" t="s">
        <v>3218</v>
      </c>
      <c r="M1204" s="530">
        <f>+'NI-San'!M1204+'NI-Ter'!M1204+'NI-Soc'!M1204+'NI-Ric'!M1204+'NI-118'!M1204</f>
        <v>32</v>
      </c>
      <c r="N1204" s="530">
        <f>+'NI-San'!N1204+'NI-Ter'!N1204+'NI-Soc'!N1204+'NI-Ric'!N1204+'NI-118'!N1204</f>
        <v>33</v>
      </c>
      <c r="O1204" s="126">
        <f t="shared" si="47"/>
        <v>1</v>
      </c>
      <c r="Q1204" s="530">
        <f>+'NI-San'!Q1204+'NI-Ter'!Q1204+'NI-Soc'!Q1204+'NI-Ric'!Q1204+'NI-118'!Q1204</f>
        <v>0</v>
      </c>
      <c r="R1204" s="517"/>
      <c r="S1204" s="265"/>
      <c r="T1204" s="530">
        <f>+'NI-San'!S1204+'NI-Ter'!S1204+'NI-Soc'!P1204+'NI-Ric'!S1204+'NI-118'!S1204</f>
        <v>0</v>
      </c>
      <c r="U1204" s="530">
        <f>+'NI-San'!T1204+'NI-Ter'!T1204+'NI-Soc'!Q1204+'NI-Ric'!T1204+'NI-118'!T1204</f>
        <v>0</v>
      </c>
      <c r="V1204" s="464"/>
      <c r="W1204" s="530">
        <f>+'NI-San'!V1204+'NI-Ter'!V1204+'NI-Soc'!S1204+'NI-Ric'!V1204+'NI-118'!V1204</f>
        <v>0</v>
      </c>
      <c r="X1204" s="530">
        <f>+'NI-San'!W1204+'NI-Ter'!W1204+'NI-Soc'!T1204+'NI-Ric'!W1204+'NI-118'!W1204</f>
        <v>0</v>
      </c>
      <c r="Y1204" s="291"/>
      <c r="Z1204" s="675"/>
    </row>
    <row r="1205" spans="2:26" ht="25.5">
      <c r="B1205" s="127" t="s">
        <v>2591</v>
      </c>
      <c r="C1205" s="127" t="s">
        <v>4044</v>
      </c>
      <c r="D1205" s="127"/>
      <c r="E1205" s="127"/>
      <c r="F1205" s="127"/>
      <c r="G1205" s="127"/>
      <c r="H1205" s="127"/>
      <c r="I1205" s="127"/>
      <c r="J1205" s="127"/>
      <c r="K1205" s="314" t="s">
        <v>2592</v>
      </c>
      <c r="L1205" s="125" t="s">
        <v>3218</v>
      </c>
      <c r="M1205" s="530">
        <f>+'NI-San'!M1205+'NI-Ter'!M1205+'NI-Soc'!M1205+'NI-Ric'!M1205+'NI-118'!M1205</f>
        <v>742</v>
      </c>
      <c r="N1205" s="530">
        <f>+'NI-San'!N1205+'NI-Ter'!N1205+'NI-Soc'!N1205+'NI-Ric'!N1205+'NI-118'!N1205</f>
        <v>734</v>
      </c>
      <c r="O1205" s="126">
        <f t="shared" si="47"/>
        <v>-8</v>
      </c>
      <c r="Q1205" s="530">
        <f>+'NI-San'!Q1205+'NI-Ter'!Q1205+'NI-Soc'!Q1205+'NI-Ric'!Q1205+'NI-118'!Q1205</f>
        <v>0</v>
      </c>
      <c r="R1205" s="517"/>
      <c r="S1205" s="265"/>
      <c r="T1205" s="530">
        <f>+'NI-San'!S1205+'NI-Ter'!S1205+'NI-Soc'!P1205+'NI-Ric'!S1205+'NI-118'!S1205</f>
        <v>0</v>
      </c>
      <c r="U1205" s="530">
        <f>+'NI-San'!T1205+'NI-Ter'!T1205+'NI-Soc'!Q1205+'NI-Ric'!T1205+'NI-118'!T1205</f>
        <v>0</v>
      </c>
      <c r="V1205" s="464"/>
      <c r="W1205" s="530">
        <f>+'NI-San'!V1205+'NI-Ter'!V1205+'NI-Soc'!S1205+'NI-Ric'!V1205+'NI-118'!V1205</f>
        <v>0</v>
      </c>
      <c r="X1205" s="530">
        <f>+'NI-San'!W1205+'NI-Ter'!W1205+'NI-Soc'!T1205+'NI-Ric'!W1205+'NI-118'!W1205</f>
        <v>0</v>
      </c>
      <c r="Y1205" s="291"/>
      <c r="Z1205" s="675"/>
    </row>
    <row r="1206" spans="2:26" ht="38.25">
      <c r="B1206" s="363" t="s">
        <v>2593</v>
      </c>
      <c r="C1206" s="364" t="s">
        <v>4045</v>
      </c>
      <c r="D1206" s="365"/>
      <c r="E1206" s="365"/>
      <c r="F1206" s="365"/>
      <c r="G1206" s="365"/>
      <c r="H1206" s="365"/>
      <c r="I1206" s="365"/>
      <c r="J1206" s="365"/>
      <c r="K1206" s="372" t="s">
        <v>2594</v>
      </c>
      <c r="L1206" s="367" t="s">
        <v>3218</v>
      </c>
      <c r="M1206" s="530">
        <f>+'NI-San'!M1206+'NI-Ter'!M1206+'NI-Soc'!M1206+'NI-Ric'!M1206+'NI-118'!M1206</f>
        <v>77</v>
      </c>
      <c r="N1206" s="530">
        <f>+'NI-San'!N1206+'NI-Ter'!N1206+'NI-Soc'!N1206+'NI-Ric'!N1206+'NI-118'!N1206</f>
        <v>77</v>
      </c>
      <c r="O1206" s="126">
        <f t="shared" si="47"/>
        <v>0</v>
      </c>
      <c r="Q1206" s="530">
        <f>+'NI-San'!Q1206+'NI-Ter'!Q1206+'NI-Soc'!Q1206+'NI-Ric'!Q1206+'NI-118'!Q1206</f>
        <v>0</v>
      </c>
      <c r="R1206" s="517"/>
      <c r="S1206" s="265"/>
      <c r="T1206" s="530">
        <f>+'NI-San'!S1206+'NI-Ter'!S1206+'NI-Soc'!P1206+'NI-Ric'!S1206+'NI-118'!S1206</f>
        <v>0</v>
      </c>
      <c r="U1206" s="530">
        <f>+'NI-San'!T1206+'NI-Ter'!T1206+'NI-Soc'!Q1206+'NI-Ric'!T1206+'NI-118'!T1206</f>
        <v>0</v>
      </c>
      <c r="V1206" s="464"/>
      <c r="W1206" s="530">
        <f>+'NI-San'!V1206+'NI-Ter'!V1206+'NI-Soc'!S1206+'NI-Ric'!V1206+'NI-118'!V1206</f>
        <v>0</v>
      </c>
      <c r="X1206" s="530">
        <f>+'NI-San'!W1206+'NI-Ter'!W1206+'NI-Soc'!T1206+'NI-Ric'!W1206+'NI-118'!W1206</f>
        <v>0</v>
      </c>
      <c r="Y1206" s="291"/>
      <c r="Z1206" s="675"/>
    </row>
    <row r="1207" spans="2:26" ht="25.5">
      <c r="B1207" s="127" t="s">
        <v>2595</v>
      </c>
      <c r="C1207" s="127" t="s">
        <v>4046</v>
      </c>
      <c r="D1207" s="127"/>
      <c r="E1207" s="127"/>
      <c r="F1207" s="123"/>
      <c r="G1207" s="123"/>
      <c r="H1207" s="123"/>
      <c r="I1207" s="127"/>
      <c r="J1207" s="127"/>
      <c r="K1207" s="181" t="s">
        <v>2596</v>
      </c>
      <c r="L1207" s="125" t="s">
        <v>3218</v>
      </c>
      <c r="M1207" s="530">
        <f>+'NI-San'!M1207+'NI-Ter'!M1207+'NI-Soc'!M1207+'NI-Ric'!M1207+'NI-118'!M1207</f>
        <v>0</v>
      </c>
      <c r="N1207" s="530">
        <f>+'NI-San'!N1207+'NI-Ter'!N1207+'NI-Soc'!N1207+'NI-Ric'!N1207+'NI-118'!N1207</f>
        <v>0</v>
      </c>
      <c r="O1207" s="126">
        <f t="shared" si="47"/>
        <v>0</v>
      </c>
      <c r="Q1207" s="530">
        <f>+'NI-San'!Q1207+'NI-Ter'!Q1207+'NI-Soc'!Q1207+'NI-Ric'!Q1207+'NI-118'!Q1207</f>
        <v>0</v>
      </c>
      <c r="R1207" s="517"/>
      <c r="S1207" s="265"/>
      <c r="T1207" s="530">
        <f>+'NI-San'!S1207+'NI-Ter'!S1207+'NI-Soc'!P1207+'NI-Ric'!S1207+'NI-118'!S1207</f>
        <v>0</v>
      </c>
      <c r="U1207" s="530">
        <f>+'NI-San'!T1207+'NI-Ter'!T1207+'NI-Soc'!Q1207+'NI-Ric'!T1207+'NI-118'!T1207</f>
        <v>0</v>
      </c>
      <c r="V1207" s="464"/>
      <c r="W1207" s="530">
        <f>+'NI-San'!V1207+'NI-Ter'!V1207+'NI-Soc'!S1207+'NI-Ric'!V1207+'NI-118'!V1207</f>
        <v>0</v>
      </c>
      <c r="X1207" s="530">
        <f>+'NI-San'!W1207+'NI-Ter'!W1207+'NI-Soc'!T1207+'NI-Ric'!W1207+'NI-118'!W1207</f>
        <v>0</v>
      </c>
      <c r="Y1207" s="291"/>
      <c r="Z1207" s="675"/>
    </row>
    <row r="1208" spans="2:26" ht="25.5">
      <c r="B1208" s="127" t="s">
        <v>2597</v>
      </c>
      <c r="C1208" s="127" t="s">
        <v>4047</v>
      </c>
      <c r="D1208" s="127"/>
      <c r="E1208" s="127"/>
      <c r="F1208" s="123"/>
      <c r="G1208" s="123"/>
      <c r="H1208" s="123"/>
      <c r="I1208" s="127"/>
      <c r="J1208" s="127"/>
      <c r="K1208" s="181" t="s">
        <v>4048</v>
      </c>
      <c r="L1208" s="125" t="s">
        <v>3218</v>
      </c>
      <c r="M1208" s="530">
        <f>+'NI-San'!M1208+'NI-Ter'!M1208+'NI-Soc'!M1208+'NI-Ric'!M1208+'NI-118'!M1208</f>
        <v>0</v>
      </c>
      <c r="N1208" s="530">
        <f>+'NI-San'!N1208+'NI-Ter'!N1208+'NI-Soc'!N1208+'NI-Ric'!N1208+'NI-118'!N1208</f>
        <v>0</v>
      </c>
      <c r="O1208" s="126">
        <f t="shared" si="47"/>
        <v>0</v>
      </c>
      <c r="Q1208" s="530">
        <f>+'NI-San'!Q1208+'NI-Ter'!Q1208+'NI-Soc'!Q1208+'NI-Ric'!Q1208+'NI-118'!Q1208</f>
        <v>0</v>
      </c>
      <c r="R1208" s="517"/>
      <c r="S1208" s="265"/>
      <c r="T1208" s="530">
        <f>+'NI-San'!S1208+'NI-Ter'!S1208+'NI-Soc'!P1208+'NI-Ric'!S1208+'NI-118'!S1208</f>
        <v>0</v>
      </c>
      <c r="U1208" s="530">
        <f>+'NI-San'!T1208+'NI-Ter'!T1208+'NI-Soc'!Q1208+'NI-Ric'!T1208+'NI-118'!T1208</f>
        <v>0</v>
      </c>
      <c r="V1208" s="464"/>
      <c r="W1208" s="530">
        <f>+'NI-San'!V1208+'NI-Ter'!V1208+'NI-Soc'!S1208+'NI-Ric'!V1208+'NI-118'!V1208</f>
        <v>0</v>
      </c>
      <c r="X1208" s="530">
        <f>+'NI-San'!W1208+'NI-Ter'!W1208+'NI-Soc'!T1208+'NI-Ric'!W1208+'NI-118'!W1208</f>
        <v>0</v>
      </c>
      <c r="Y1208" s="291"/>
      <c r="Z1208" s="675"/>
    </row>
    <row r="1209" spans="2:26" ht="25.5">
      <c r="B1209" s="127" t="s">
        <v>2599</v>
      </c>
      <c r="C1209" s="127" t="s">
        <v>4049</v>
      </c>
      <c r="D1209" s="127"/>
      <c r="E1209" s="127"/>
      <c r="F1209" s="123"/>
      <c r="G1209" s="123"/>
      <c r="H1209" s="123"/>
      <c r="I1209" s="127"/>
      <c r="J1209" s="127"/>
      <c r="K1209" s="181" t="s">
        <v>2600</v>
      </c>
      <c r="L1209" s="125" t="s">
        <v>3218</v>
      </c>
      <c r="M1209" s="530">
        <f>+'NI-San'!M1209+'NI-Ter'!M1209+'NI-Soc'!M1209+'NI-Ric'!M1209+'NI-118'!M1209</f>
        <v>0</v>
      </c>
      <c r="N1209" s="530">
        <f>+'NI-San'!N1209+'NI-Ter'!N1209+'NI-Soc'!N1209+'NI-Ric'!N1209+'NI-118'!N1209</f>
        <v>0</v>
      </c>
      <c r="O1209" s="126">
        <f t="shared" si="47"/>
        <v>0</v>
      </c>
      <c r="Q1209" s="530">
        <f>+'NI-San'!Q1209+'NI-Ter'!Q1209+'NI-Soc'!Q1209+'NI-Ric'!Q1209+'NI-118'!Q1209</f>
        <v>0</v>
      </c>
      <c r="R1209" s="517"/>
      <c r="S1209" s="265"/>
      <c r="T1209" s="530">
        <f>+'NI-San'!S1209+'NI-Ter'!S1209+'NI-Soc'!P1209+'NI-Ric'!S1209+'NI-118'!S1209</f>
        <v>0</v>
      </c>
      <c r="U1209" s="530">
        <f>+'NI-San'!T1209+'NI-Ter'!T1209+'NI-Soc'!Q1209+'NI-Ric'!T1209+'NI-118'!T1209</f>
        <v>0</v>
      </c>
      <c r="V1209" s="464"/>
      <c r="W1209" s="530">
        <f>+'NI-San'!V1209+'NI-Ter'!V1209+'NI-Soc'!S1209+'NI-Ric'!V1209+'NI-118'!V1209</f>
        <v>0</v>
      </c>
      <c r="X1209" s="530">
        <f>+'NI-San'!W1209+'NI-Ter'!W1209+'NI-Soc'!T1209+'NI-Ric'!W1209+'NI-118'!W1209</f>
        <v>0</v>
      </c>
      <c r="Y1209" s="291"/>
      <c r="Z1209" s="675"/>
    </row>
    <row r="1210" spans="2:26" ht="25.5">
      <c r="B1210" s="127" t="s">
        <v>2601</v>
      </c>
      <c r="C1210" s="127" t="s">
        <v>4050</v>
      </c>
      <c r="D1210" s="127"/>
      <c r="E1210" s="127"/>
      <c r="F1210" s="123"/>
      <c r="G1210" s="123"/>
      <c r="H1210" s="123"/>
      <c r="I1210" s="127"/>
      <c r="J1210" s="127"/>
      <c r="K1210" s="181" t="s">
        <v>2602</v>
      </c>
      <c r="L1210" s="125" t="s">
        <v>3218</v>
      </c>
      <c r="M1210" s="530">
        <f>+'NI-San'!M1210+'NI-Ter'!M1210+'NI-Soc'!M1210+'NI-Ric'!M1210+'NI-118'!M1210</f>
        <v>0</v>
      </c>
      <c r="N1210" s="530">
        <f>+'NI-San'!N1210+'NI-Ter'!N1210+'NI-Soc'!N1210+'NI-Ric'!N1210+'NI-118'!N1210</f>
        <v>0</v>
      </c>
      <c r="O1210" s="126">
        <f t="shared" si="47"/>
        <v>0</v>
      </c>
      <c r="Q1210" s="530">
        <f>+'NI-San'!Q1210+'NI-Ter'!Q1210+'NI-Soc'!Q1210+'NI-Ric'!Q1210+'NI-118'!Q1210</f>
        <v>0</v>
      </c>
      <c r="R1210" s="517"/>
      <c r="S1210" s="265"/>
      <c r="T1210" s="530">
        <f>+'NI-San'!S1210+'NI-Ter'!S1210+'NI-Soc'!P1210+'NI-Ric'!S1210+'NI-118'!S1210</f>
        <v>0</v>
      </c>
      <c r="U1210" s="530">
        <f>+'NI-San'!T1210+'NI-Ter'!T1210+'NI-Soc'!Q1210+'NI-Ric'!T1210+'NI-118'!T1210</f>
        <v>0</v>
      </c>
      <c r="V1210" s="464"/>
      <c r="W1210" s="530">
        <f>+'NI-San'!V1210+'NI-Ter'!V1210+'NI-Soc'!S1210+'NI-Ric'!V1210+'NI-118'!V1210</f>
        <v>0</v>
      </c>
      <c r="X1210" s="530">
        <f>+'NI-San'!W1210+'NI-Ter'!W1210+'NI-Soc'!T1210+'NI-Ric'!W1210+'NI-118'!W1210</f>
        <v>0</v>
      </c>
      <c r="Y1210" s="291"/>
      <c r="Z1210" s="675"/>
    </row>
    <row r="1211" spans="2:26">
      <c r="B1211" s="127" t="s">
        <v>2603</v>
      </c>
      <c r="C1211" s="127" t="s">
        <v>4051</v>
      </c>
      <c r="D1211" s="127"/>
      <c r="E1211" s="127"/>
      <c r="F1211" s="127"/>
      <c r="G1211" s="127"/>
      <c r="H1211" s="127"/>
      <c r="I1211" s="127"/>
      <c r="J1211" s="127"/>
      <c r="K1211" s="314" t="s">
        <v>2605</v>
      </c>
      <c r="L1211" s="125" t="s">
        <v>3218</v>
      </c>
      <c r="M1211" s="530">
        <f>+'NI-San'!M1211+'NI-Ter'!M1211+'NI-Soc'!M1211+'NI-Ric'!M1211+'NI-118'!M1211</f>
        <v>0</v>
      </c>
      <c r="N1211" s="530">
        <f>+'NI-San'!N1211+'NI-Ter'!N1211+'NI-Soc'!N1211+'NI-Ric'!N1211+'NI-118'!N1211</f>
        <v>136</v>
      </c>
      <c r="O1211" s="126">
        <f t="shared" si="47"/>
        <v>136</v>
      </c>
      <c r="Q1211" s="530">
        <f>+'NI-San'!Q1211+'NI-Ter'!Q1211+'NI-Soc'!Q1211+'NI-Ric'!Q1211+'NI-118'!Q1211</f>
        <v>0</v>
      </c>
      <c r="R1211" s="517"/>
      <c r="S1211" s="265"/>
      <c r="T1211" s="530">
        <f>+'NI-San'!S1211+'NI-Ter'!S1211+'NI-Soc'!P1211+'NI-Ric'!S1211+'NI-118'!S1211</f>
        <v>0</v>
      </c>
      <c r="U1211" s="530">
        <f>+'NI-San'!T1211+'NI-Ter'!T1211+'NI-Soc'!Q1211+'NI-Ric'!T1211+'NI-118'!T1211</f>
        <v>0</v>
      </c>
      <c r="V1211" s="464"/>
      <c r="W1211" s="530">
        <f>+'NI-San'!V1211+'NI-Ter'!V1211+'NI-Soc'!S1211+'NI-Ric'!V1211+'NI-118'!V1211</f>
        <v>0</v>
      </c>
      <c r="X1211" s="530">
        <f>+'NI-San'!W1211+'NI-Ter'!W1211+'NI-Soc'!T1211+'NI-Ric'!W1211+'NI-118'!W1211</f>
        <v>0</v>
      </c>
      <c r="Y1211" s="291"/>
      <c r="Z1211" s="675"/>
    </row>
    <row r="1212" spans="2:26">
      <c r="B1212" s="127" t="s">
        <v>2606</v>
      </c>
      <c r="C1212" s="127" t="s">
        <v>4052</v>
      </c>
      <c r="D1212" s="127"/>
      <c r="E1212" s="127"/>
      <c r="F1212" s="127"/>
      <c r="G1212" s="127"/>
      <c r="H1212" s="127"/>
      <c r="I1212" s="127"/>
      <c r="J1212" s="127"/>
      <c r="K1212" s="314" t="s">
        <v>2607</v>
      </c>
      <c r="L1212" s="125" t="s">
        <v>3218</v>
      </c>
      <c r="M1212" s="530">
        <f>+'NI-San'!M1212+'NI-Ter'!M1212+'NI-Soc'!M1212+'NI-Ric'!M1212+'NI-118'!M1212</f>
        <v>0</v>
      </c>
      <c r="N1212" s="530">
        <f>+'NI-San'!N1212+'NI-Ter'!N1212+'NI-Soc'!N1212+'NI-Ric'!N1212+'NI-118'!N1212</f>
        <v>0</v>
      </c>
      <c r="O1212" s="126">
        <f t="shared" si="47"/>
        <v>0</v>
      </c>
      <c r="Q1212" s="530">
        <f>+'NI-San'!Q1212+'NI-Ter'!Q1212+'NI-Soc'!Q1212+'NI-Ric'!Q1212+'NI-118'!Q1212</f>
        <v>0</v>
      </c>
      <c r="R1212" s="517"/>
      <c r="S1212" s="265"/>
      <c r="T1212" s="530">
        <f>+'NI-San'!S1212+'NI-Ter'!S1212+'NI-Soc'!P1212+'NI-Ric'!S1212+'NI-118'!S1212</f>
        <v>0</v>
      </c>
      <c r="U1212" s="530">
        <f>+'NI-San'!T1212+'NI-Ter'!T1212+'NI-Soc'!Q1212+'NI-Ric'!T1212+'NI-118'!T1212</f>
        <v>0</v>
      </c>
      <c r="V1212" s="464"/>
      <c r="W1212" s="530">
        <f>+'NI-San'!V1212+'NI-Ter'!V1212+'NI-Soc'!S1212+'NI-Ric'!V1212+'NI-118'!V1212</f>
        <v>0</v>
      </c>
      <c r="X1212" s="530">
        <f>+'NI-San'!W1212+'NI-Ter'!W1212+'NI-Soc'!T1212+'NI-Ric'!W1212+'NI-118'!W1212</f>
        <v>0</v>
      </c>
      <c r="Y1212" s="291"/>
      <c r="Z1212" s="675"/>
    </row>
    <row r="1213" spans="2:26">
      <c r="B1213" s="127" t="s">
        <v>2608</v>
      </c>
      <c r="C1213" s="127" t="s">
        <v>4053</v>
      </c>
      <c r="D1213" s="127"/>
      <c r="E1213" s="127"/>
      <c r="F1213" s="127"/>
      <c r="G1213" s="127"/>
      <c r="H1213" s="127"/>
      <c r="I1213" s="127"/>
      <c r="J1213" s="127"/>
      <c r="K1213" s="314" t="s">
        <v>2609</v>
      </c>
      <c r="L1213" s="125" t="s">
        <v>3218</v>
      </c>
      <c r="M1213" s="530">
        <f>+'NI-San'!M1213+'NI-Ter'!M1213+'NI-Soc'!M1213+'NI-Ric'!M1213+'NI-118'!M1213</f>
        <v>24</v>
      </c>
      <c r="N1213" s="530">
        <f>+'NI-San'!N1213+'NI-Ter'!N1213+'NI-Soc'!N1213+'NI-Ric'!N1213+'NI-118'!N1213</f>
        <v>18</v>
      </c>
      <c r="O1213" s="126">
        <f t="shared" si="47"/>
        <v>-6</v>
      </c>
      <c r="Q1213" s="530">
        <f>+'NI-San'!Q1213+'NI-Ter'!Q1213+'NI-Soc'!Q1213+'NI-Ric'!Q1213+'NI-118'!Q1213</f>
        <v>0</v>
      </c>
      <c r="R1213" s="517"/>
      <c r="S1213" s="265"/>
      <c r="T1213" s="530">
        <f>+'NI-San'!S1213+'NI-Ter'!S1213+'NI-Soc'!P1213+'NI-Ric'!S1213+'NI-118'!S1213</f>
        <v>0</v>
      </c>
      <c r="U1213" s="530">
        <f>+'NI-San'!T1213+'NI-Ter'!T1213+'NI-Soc'!Q1213+'NI-Ric'!T1213+'NI-118'!T1213</f>
        <v>0</v>
      </c>
      <c r="V1213" s="464"/>
      <c r="W1213" s="530">
        <f>+'NI-San'!V1213+'NI-Ter'!V1213+'NI-Soc'!S1213+'NI-Ric'!V1213+'NI-118'!V1213</f>
        <v>0</v>
      </c>
      <c r="X1213" s="530">
        <f>+'NI-San'!W1213+'NI-Ter'!W1213+'NI-Soc'!T1213+'NI-Ric'!W1213+'NI-118'!W1213</f>
        <v>0</v>
      </c>
      <c r="Y1213" s="291"/>
      <c r="Z1213" s="675"/>
    </row>
    <row r="1214" spans="2:26">
      <c r="B1214" s="127" t="s">
        <v>2612</v>
      </c>
      <c r="C1214" s="127" t="s">
        <v>4054</v>
      </c>
      <c r="D1214" s="127"/>
      <c r="E1214" s="127"/>
      <c r="F1214" s="127"/>
      <c r="G1214" s="127"/>
      <c r="H1214" s="127"/>
      <c r="I1214" s="127"/>
      <c r="J1214" s="127"/>
      <c r="K1214" s="314" t="s">
        <v>2613</v>
      </c>
      <c r="L1214" s="125" t="s">
        <v>3218</v>
      </c>
      <c r="M1214" s="530">
        <f>+'NI-San'!M1214+'NI-Ter'!M1214+'NI-Soc'!M1214+'NI-Ric'!M1214+'NI-118'!M1214</f>
        <v>7</v>
      </c>
      <c r="N1214" s="530">
        <f>+'NI-San'!N1214+'NI-Ter'!N1214+'NI-Soc'!N1214+'NI-Ric'!N1214+'NI-118'!N1214</f>
        <v>6</v>
      </c>
      <c r="O1214" s="126">
        <f t="shared" si="47"/>
        <v>-1</v>
      </c>
      <c r="Q1214" s="530">
        <f>+'NI-San'!Q1214+'NI-Ter'!Q1214+'NI-Soc'!Q1214+'NI-Ric'!Q1214+'NI-118'!Q1214</f>
        <v>0</v>
      </c>
      <c r="R1214" s="517"/>
      <c r="S1214" s="265"/>
      <c r="T1214" s="530">
        <f>+'NI-San'!S1214+'NI-Ter'!S1214+'NI-Soc'!P1214+'NI-Ric'!S1214+'NI-118'!S1214</f>
        <v>0</v>
      </c>
      <c r="U1214" s="530">
        <f>+'NI-San'!T1214+'NI-Ter'!T1214+'NI-Soc'!Q1214+'NI-Ric'!T1214+'NI-118'!T1214</f>
        <v>0</v>
      </c>
      <c r="V1214" s="464"/>
      <c r="W1214" s="530">
        <f>+'NI-San'!V1214+'NI-Ter'!V1214+'NI-Soc'!S1214+'NI-Ric'!V1214+'NI-118'!V1214</f>
        <v>0</v>
      </c>
      <c r="X1214" s="530">
        <f>+'NI-San'!W1214+'NI-Ter'!W1214+'NI-Soc'!T1214+'NI-Ric'!W1214+'NI-118'!W1214</f>
        <v>0</v>
      </c>
      <c r="Y1214" s="291"/>
      <c r="Z1214" s="675"/>
    </row>
    <row r="1215" spans="2:26">
      <c r="B1215" s="127" t="s">
        <v>2614</v>
      </c>
      <c r="C1215" s="127" t="s">
        <v>4055</v>
      </c>
      <c r="D1215" s="127"/>
      <c r="E1215" s="127"/>
      <c r="F1215" s="127"/>
      <c r="G1215" s="127"/>
      <c r="H1215" s="127"/>
      <c r="I1215" s="127"/>
      <c r="J1215" s="127"/>
      <c r="K1215" s="314" t="s">
        <v>2615</v>
      </c>
      <c r="L1215" s="125" t="s">
        <v>3218</v>
      </c>
      <c r="M1215" s="530">
        <f>+'NI-San'!M1215+'NI-Ter'!M1215+'NI-Soc'!M1215+'NI-Ric'!M1215+'NI-118'!M1215</f>
        <v>0</v>
      </c>
      <c r="N1215" s="530">
        <f>+'NI-San'!N1215+'NI-Ter'!N1215+'NI-Soc'!N1215+'NI-Ric'!N1215+'NI-118'!N1215</f>
        <v>0</v>
      </c>
      <c r="O1215" s="126">
        <f t="shared" si="47"/>
        <v>0</v>
      </c>
      <c r="Q1215" s="530">
        <f>+'NI-San'!Q1215+'NI-Ter'!Q1215+'NI-Soc'!Q1215+'NI-Ric'!Q1215+'NI-118'!Q1215</f>
        <v>0</v>
      </c>
      <c r="R1215" s="517"/>
      <c r="S1215" s="265"/>
      <c r="T1215" s="530">
        <f>+'NI-San'!S1215+'NI-Ter'!S1215+'NI-Soc'!P1215+'NI-Ric'!S1215+'NI-118'!S1215</f>
        <v>0</v>
      </c>
      <c r="U1215" s="530">
        <f>+'NI-San'!T1215+'NI-Ter'!T1215+'NI-Soc'!Q1215+'NI-Ric'!T1215+'NI-118'!T1215</f>
        <v>0</v>
      </c>
      <c r="V1215" s="464"/>
      <c r="W1215" s="530">
        <f>+'NI-San'!V1215+'NI-Ter'!V1215+'NI-Soc'!S1215+'NI-Ric'!V1215+'NI-118'!V1215</f>
        <v>0</v>
      </c>
      <c r="X1215" s="530">
        <f>+'NI-San'!W1215+'NI-Ter'!W1215+'NI-Soc'!T1215+'NI-Ric'!W1215+'NI-118'!W1215</f>
        <v>0</v>
      </c>
      <c r="Y1215" s="291"/>
      <c r="Z1215" s="675"/>
    </row>
    <row r="1216" spans="2:26">
      <c r="B1216" s="127" t="s">
        <v>2616</v>
      </c>
      <c r="C1216" s="127" t="s">
        <v>4056</v>
      </c>
      <c r="D1216" s="127"/>
      <c r="E1216" s="127"/>
      <c r="F1216" s="127"/>
      <c r="G1216" s="127"/>
      <c r="H1216" s="127"/>
      <c r="I1216" s="127"/>
      <c r="J1216" s="127"/>
      <c r="K1216" s="181" t="s">
        <v>2617</v>
      </c>
      <c r="L1216" s="125" t="s">
        <v>3218</v>
      </c>
      <c r="M1216" s="530">
        <f>+'NI-San'!M1216+'NI-Ter'!M1216+'NI-Soc'!M1216+'NI-Ric'!M1216+'NI-118'!M1216</f>
        <v>2297</v>
      </c>
      <c r="N1216" s="530">
        <f>+'NI-San'!N1216+'NI-Ter'!N1216+'NI-Soc'!N1216+'NI-Ric'!N1216+'NI-118'!N1216</f>
        <v>2979</v>
      </c>
      <c r="O1216" s="126">
        <f t="shared" si="47"/>
        <v>682</v>
      </c>
      <c r="Q1216" s="530">
        <f>+'NI-San'!Q1216+'NI-Ter'!Q1216+'NI-Soc'!Q1216+'NI-Ric'!Q1216+'NI-118'!Q1216</f>
        <v>121</v>
      </c>
      <c r="R1216" s="517"/>
      <c r="S1216" s="265"/>
      <c r="T1216" s="530">
        <f>+'NI-San'!S1216+'NI-Ter'!S1216+'NI-Soc'!P1216+'NI-Ric'!S1216+'NI-118'!S1216</f>
        <v>0</v>
      </c>
      <c r="U1216" s="530">
        <f>+'NI-San'!T1216+'NI-Ter'!T1216+'NI-Soc'!Q1216+'NI-Ric'!T1216+'NI-118'!T1216</f>
        <v>0</v>
      </c>
      <c r="V1216" s="464"/>
      <c r="W1216" s="530">
        <f>+'NI-San'!V1216+'NI-Ter'!V1216+'NI-Soc'!S1216+'NI-Ric'!V1216+'NI-118'!V1216</f>
        <v>0</v>
      </c>
      <c r="X1216" s="530">
        <f>+'NI-San'!W1216+'NI-Ter'!W1216+'NI-Soc'!T1216+'NI-Ric'!W1216+'NI-118'!W1216</f>
        <v>0</v>
      </c>
      <c r="Y1216" s="291"/>
      <c r="Z1216" s="675"/>
    </row>
    <row r="1217" spans="2:26">
      <c r="B1217" s="127" t="s">
        <v>2618</v>
      </c>
      <c r="C1217" s="127" t="s">
        <v>4057</v>
      </c>
      <c r="D1217" s="127"/>
      <c r="E1217" s="127"/>
      <c r="F1217" s="123"/>
      <c r="G1217" s="123"/>
      <c r="H1217" s="123"/>
      <c r="I1217" s="127"/>
      <c r="J1217" s="127"/>
      <c r="K1217" s="137" t="s">
        <v>2619</v>
      </c>
      <c r="L1217" s="125" t="s">
        <v>3218</v>
      </c>
      <c r="M1217" s="530">
        <f>+'NI-San'!M1217+'NI-Ter'!M1217+'NI-Soc'!M1217+'NI-Ric'!M1217+'NI-118'!M1217</f>
        <v>0</v>
      </c>
      <c r="N1217" s="530">
        <f>+'NI-San'!N1217+'NI-Ter'!N1217+'NI-Soc'!N1217+'NI-Ric'!N1217+'NI-118'!N1217</f>
        <v>0</v>
      </c>
      <c r="O1217" s="126">
        <f t="shared" si="47"/>
        <v>0</v>
      </c>
      <c r="Q1217" s="530">
        <f>+'NI-San'!Q1217+'NI-Ter'!Q1217+'NI-Soc'!Q1217+'NI-Ric'!Q1217+'NI-118'!Q1217</f>
        <v>0</v>
      </c>
      <c r="R1217" s="517"/>
      <c r="S1217" s="675"/>
      <c r="T1217" s="530">
        <f>+'NI-San'!S1217+'NI-Ter'!S1217+'NI-Soc'!P1217+'NI-Ric'!S1217+'NI-118'!S1217</f>
        <v>0</v>
      </c>
      <c r="U1217" s="530">
        <f>+'NI-San'!T1217+'NI-Ter'!T1217+'NI-Soc'!Q1217+'NI-Ric'!T1217+'NI-118'!T1217</f>
        <v>0</v>
      </c>
      <c r="V1217" s="464"/>
      <c r="W1217" s="530">
        <f>+'NI-San'!V1217+'NI-Ter'!V1217+'NI-Soc'!S1217+'NI-Ric'!V1217+'NI-118'!V1217</f>
        <v>1886</v>
      </c>
      <c r="X1217" s="530">
        <f>+'NI-San'!W1217+'NI-Ter'!W1217+'NI-Soc'!T1217+'NI-Ric'!W1217+'NI-118'!W1217</f>
        <v>0</v>
      </c>
    </row>
    <row r="1218" spans="2:26">
      <c r="B1218" s="127" t="s">
        <v>2620</v>
      </c>
      <c r="C1218" s="127" t="s">
        <v>4058</v>
      </c>
      <c r="D1218" s="127"/>
      <c r="E1218" s="127"/>
      <c r="F1218" s="127"/>
      <c r="G1218" s="127"/>
      <c r="H1218" s="127"/>
      <c r="I1218" s="127"/>
      <c r="J1218" s="127"/>
      <c r="K1218" s="181" t="s">
        <v>2621</v>
      </c>
      <c r="L1218" s="125" t="s">
        <v>3218</v>
      </c>
      <c r="M1218" s="530">
        <f>+'NI-San'!M1218+'NI-Ter'!M1218+'NI-Soc'!M1218+'NI-Ric'!M1218+'NI-118'!M1218</f>
        <v>0</v>
      </c>
      <c r="N1218" s="530">
        <f>+'NI-San'!N1218+'NI-Ter'!N1218+'NI-Soc'!N1218+'NI-Ric'!N1218+'NI-118'!N1218</f>
        <v>0</v>
      </c>
      <c r="O1218" s="126">
        <f t="shared" si="47"/>
        <v>0</v>
      </c>
      <c r="Q1218" s="530">
        <f>+'NI-San'!Q1218+'NI-Ter'!Q1218+'NI-Soc'!Q1218+'NI-Ric'!Q1218+'NI-118'!Q1218</f>
        <v>0</v>
      </c>
      <c r="R1218" s="517"/>
      <c r="S1218" s="265"/>
      <c r="T1218" s="530">
        <f>+'NI-San'!S1218+'NI-Ter'!S1218+'NI-Soc'!P1218+'NI-Ric'!S1218+'NI-118'!S1218</f>
        <v>0</v>
      </c>
      <c r="U1218" s="530">
        <f>+'NI-San'!T1218+'NI-Ter'!T1218+'NI-Soc'!Q1218+'NI-Ric'!T1218+'NI-118'!T1218</f>
        <v>0</v>
      </c>
      <c r="V1218" s="464"/>
      <c r="W1218" s="530">
        <f>+'NI-San'!V1218+'NI-Ter'!V1218+'NI-Soc'!S1218+'NI-Ric'!V1218+'NI-118'!V1218</f>
        <v>0</v>
      </c>
      <c r="X1218" s="530">
        <f>+'NI-San'!W1218+'NI-Ter'!W1218+'NI-Soc'!T1218+'NI-Ric'!W1218+'NI-118'!W1218</f>
        <v>0</v>
      </c>
      <c r="Y1218" s="291"/>
      <c r="Z1218" s="675"/>
    </row>
    <row r="1219" spans="2:26" ht="15.75">
      <c r="K1219" s="527"/>
      <c r="L1219" s="528"/>
      <c r="M1219" s="192"/>
      <c r="N1219" s="192"/>
      <c r="O1219" s="192"/>
      <c r="Q1219" s="192"/>
      <c r="R1219" s="192"/>
      <c r="S1219" s="265"/>
      <c r="T1219" s="192"/>
      <c r="U1219" s="192"/>
      <c r="W1219" s="192"/>
      <c r="X1219" s="192"/>
      <c r="Y1219" s="291"/>
      <c r="Z1219" s="192"/>
    </row>
    <row r="1220" spans="2:26" ht="16.5" thickBot="1">
      <c r="K1220" s="527"/>
      <c r="L1220" s="528"/>
      <c r="M1220" s="192"/>
      <c r="N1220" s="192"/>
      <c r="O1220" s="192"/>
      <c r="Q1220" s="192"/>
      <c r="R1220" s="192"/>
      <c r="S1220" s="265"/>
      <c r="T1220" s="192"/>
      <c r="U1220" s="192"/>
      <c r="W1220" s="192"/>
      <c r="X1220" s="192"/>
      <c r="Y1220" s="291"/>
      <c r="Z1220" s="192"/>
    </row>
    <row r="1221" spans="2:26" ht="39.950000000000003" customHeight="1" thickBot="1">
      <c r="K1221" s="529"/>
      <c r="L1221" s="465"/>
      <c r="M1221" s="328" t="str">
        <f>+M$10</f>
        <v>Valore netto al 31/12/2017</v>
      </c>
      <c r="N1221" s="328" t="str">
        <f>+N$10</f>
        <v>Valore netto al 31/12/2018</v>
      </c>
      <c r="O1221" s="1149" t="str">
        <f>+O$10</f>
        <v>Variazione</v>
      </c>
      <c r="P1221" s="1148"/>
      <c r="Q1221" s="328" t="str">
        <f>+Q$10</f>
        <v>Prechiusura al ° trimestre 2018</v>
      </c>
      <c r="R1221" s="525"/>
      <c r="S1221" s="265"/>
      <c r="T1221" s="1145" t="str">
        <f>T$330</f>
        <v>Costi da utilizzo contributi 2018</v>
      </c>
      <c r="U1221" s="1143" t="str">
        <f>U$330</f>
        <v>Costi da utilizzo contributi DI CUI SOCIO-SAN</v>
      </c>
      <c r="V1221" s="1144"/>
      <c r="W1221" s="1142" t="str">
        <f>W$330</f>
        <v>Costi da contributi 2018</v>
      </c>
      <c r="X1221" s="1143" t="str">
        <f>X$330</f>
        <v>Costi da contributi DI CUI SOCIO-SAN</v>
      </c>
      <c r="Y1221" s="291"/>
      <c r="Z1221" s="679"/>
    </row>
    <row r="1222" spans="2:26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321" t="s">
        <v>2623</v>
      </c>
      <c r="L1222" s="187" t="s">
        <v>3218</v>
      </c>
      <c r="M1222" s="188">
        <f>+M1226+M1240+M1256+M1271</f>
        <v>85</v>
      </c>
      <c r="N1222" s="188">
        <f>+N1226+N1240+N1256+N1271</f>
        <v>71</v>
      </c>
      <c r="O1222" s="189">
        <f>+N1222-M1222</f>
        <v>-14</v>
      </c>
      <c r="Q1222" s="188">
        <f>+Q1226+Q1240+Q1256+Q1271</f>
        <v>36</v>
      </c>
      <c r="R1222" s="515"/>
      <c r="S1222" s="265"/>
      <c r="T1222" s="188">
        <f>+T1226+T1240+T1256+T1271</f>
        <v>0</v>
      </c>
      <c r="U1222" s="188">
        <f>+U1226+U1240+U1256+U1271</f>
        <v>0</v>
      </c>
      <c r="W1222" s="188">
        <f>+W1226+W1240+W1256+W1271</f>
        <v>0</v>
      </c>
      <c r="X1222" s="188">
        <f>+X1226+X1240+X1256+X1271</f>
        <v>0</v>
      </c>
      <c r="Y1222" s="291"/>
      <c r="Z1222" s="518"/>
    </row>
    <row r="1223" spans="2:26" ht="16.5" thickTop="1">
      <c r="K1223" s="527"/>
      <c r="L1223" s="528"/>
      <c r="M1223" s="192"/>
      <c r="N1223" s="192"/>
      <c r="O1223" s="192"/>
      <c r="Q1223" s="192"/>
      <c r="R1223" s="192"/>
      <c r="S1223" s="265"/>
      <c r="T1223" s="192"/>
      <c r="U1223" s="192"/>
      <c r="W1223" s="192"/>
      <c r="X1223" s="192"/>
      <c r="Y1223" s="291"/>
      <c r="Z1223" s="192"/>
    </row>
    <row r="1224" spans="2:26" ht="15.75" thickBot="1">
      <c r="K1224" s="468"/>
      <c r="M1224" s="265"/>
      <c r="S1224" s="265"/>
      <c r="Y1224" s="291"/>
      <c r="Z1224" s="291"/>
    </row>
    <row r="1225" spans="2:26" ht="39.950000000000003" customHeight="1" thickBot="1">
      <c r="K1225" s="529"/>
      <c r="L1225" s="465"/>
      <c r="M1225" s="328" t="str">
        <f>+M$10</f>
        <v>Valore netto al 31/12/2017</v>
      </c>
      <c r="N1225" s="328" t="str">
        <f>+N$10</f>
        <v>Valore netto al 31/12/2018</v>
      </c>
      <c r="O1225" s="1149" t="str">
        <f>+O$10</f>
        <v>Variazione</v>
      </c>
      <c r="P1225" s="1148"/>
      <c r="Q1225" s="328" t="str">
        <f>+Q$10</f>
        <v>Prechiusura al ° trimestre 2018</v>
      </c>
      <c r="R1225" s="525"/>
      <c r="S1225" s="265"/>
      <c r="T1225" s="1145" t="str">
        <f>T$330</f>
        <v>Costi da utilizzo contributi 2018</v>
      </c>
      <c r="U1225" s="1143" t="str">
        <f>U$330</f>
        <v>Costi da utilizzo contributi DI CUI SOCIO-SAN</v>
      </c>
      <c r="V1225" s="1144"/>
      <c r="W1225" s="1142" t="str">
        <f>W$330</f>
        <v>Costi da contributi 2018</v>
      </c>
      <c r="X1225" s="1143" t="str">
        <f>X$330</f>
        <v>Costi da contributi DI CUI SOCIO-SAN</v>
      </c>
      <c r="Y1225" s="291"/>
      <c r="Z1225" s="679"/>
    </row>
    <row r="1226" spans="2:26" ht="27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23</v>
      </c>
      <c r="N1226" s="106">
        <f>+N1228+N1233</f>
        <v>15</v>
      </c>
      <c r="O1226" s="107">
        <f>+N1226-M1226</f>
        <v>-8</v>
      </c>
      <c r="Q1226" s="106">
        <f>+Q1228+Q1233</f>
        <v>0</v>
      </c>
      <c r="R1226" s="515"/>
      <c r="S1226" s="265"/>
      <c r="T1226" s="106">
        <f>+T1228+T1233</f>
        <v>0</v>
      </c>
      <c r="U1226" s="106">
        <f>+U1228+U1233</f>
        <v>0</v>
      </c>
      <c r="W1226" s="106">
        <f>+W1228+W1233</f>
        <v>0</v>
      </c>
      <c r="X1226" s="106">
        <f>+X1228+X1233</f>
        <v>0</v>
      </c>
      <c r="Y1226" s="291"/>
      <c r="Z1226" s="518"/>
    </row>
    <row r="1227" spans="2:26" ht="16.5" thickTop="1" thickBot="1">
      <c r="K1227" s="468"/>
      <c r="M1227" s="265"/>
      <c r="S1227" s="265"/>
      <c r="Y1227" s="291"/>
      <c r="Z1227" s="291"/>
    </row>
    <row r="1228" spans="2:26" ht="17.25" thickTop="1" thickBot="1">
      <c r="B1228" s="193" t="s">
        <v>2626</v>
      </c>
      <c r="C1228" s="242" t="s">
        <v>4061</v>
      </c>
      <c r="D1228" s="243"/>
      <c r="E1228" s="243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23</v>
      </c>
      <c r="N1228" s="115">
        <f>+N1231</f>
        <v>15</v>
      </c>
      <c r="O1228" s="116">
        <f>+N1228-M1228</f>
        <v>-8</v>
      </c>
      <c r="Q1228" s="115">
        <f>+Q1231</f>
        <v>0</v>
      </c>
      <c r="R1228" s="516"/>
      <c r="S1228" s="265"/>
      <c r="T1228" s="115">
        <f>+T1231</f>
        <v>0</v>
      </c>
      <c r="U1228" s="115">
        <f>+U1231</f>
        <v>0</v>
      </c>
      <c r="W1228" s="115">
        <f>+W1231</f>
        <v>0</v>
      </c>
      <c r="X1228" s="115">
        <f>+X1231</f>
        <v>0</v>
      </c>
      <c r="Y1228" s="291"/>
      <c r="Z1228" s="519"/>
    </row>
    <row r="1229" spans="2:26" ht="17.25" thickTop="1" thickBot="1">
      <c r="K1229" s="527"/>
      <c r="L1229" s="528"/>
      <c r="M1229" s="192"/>
      <c r="N1229" s="192"/>
      <c r="O1229" s="192"/>
      <c r="Q1229" s="192"/>
      <c r="R1229" s="192"/>
      <c r="S1229" s="265"/>
      <c r="T1229" s="192"/>
      <c r="U1229" s="192"/>
      <c r="W1229" s="192"/>
      <c r="X1229" s="192"/>
      <c r="Y1229" s="291"/>
      <c r="Z1229" s="192"/>
    </row>
    <row r="1230" spans="2:26" ht="39.950000000000003" customHeight="1" thickBot="1">
      <c r="B1230" s="102" t="s">
        <v>3221</v>
      </c>
      <c r="C1230" s="245" t="s">
        <v>48</v>
      </c>
      <c r="D1230" s="245"/>
      <c r="E1230" s="245"/>
      <c r="F1230" s="246"/>
      <c r="G1230" s="246"/>
      <c r="H1230" s="246"/>
      <c r="I1230" s="246"/>
      <c r="J1230" s="246"/>
      <c r="K1230" s="302" t="s">
        <v>3222</v>
      </c>
      <c r="L1230" s="135"/>
      <c r="M1230" s="328" t="str">
        <f>+M$10</f>
        <v>Valore netto al 31/12/2017</v>
      </c>
      <c r="N1230" s="328" t="str">
        <f>+N$10</f>
        <v>Valore netto al 31/12/2018</v>
      </c>
      <c r="O1230" s="1149" t="str">
        <f>+O$10</f>
        <v>Variazione</v>
      </c>
      <c r="P1230" s="1148"/>
      <c r="Q1230" s="328" t="str">
        <f>+Q$10</f>
        <v>Prechiusura al ° trimestre 2018</v>
      </c>
      <c r="R1230" s="525"/>
      <c r="S1230" s="265"/>
      <c r="T1230" s="1145" t="str">
        <f>T$330</f>
        <v>Costi da utilizzo contributi 2018</v>
      </c>
      <c r="U1230" s="1143" t="str">
        <f>U$330</f>
        <v>Costi da utilizzo contributi DI CUI SOCIO-SAN</v>
      </c>
      <c r="V1230" s="1144"/>
      <c r="W1230" s="1142" t="str">
        <f>W$330</f>
        <v>Costi da contributi 2018</v>
      </c>
      <c r="X1230" s="1143" t="str">
        <f>X$330</f>
        <v>Costi da contributi DI CUI SOCIO-SAN</v>
      </c>
      <c r="Y1230" s="291"/>
      <c r="Z1230" s="679"/>
    </row>
    <row r="1231" spans="2:26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47"/>
      <c r="I1231" s="147"/>
      <c r="J1231" s="147"/>
      <c r="K1231" s="323" t="s">
        <v>2633</v>
      </c>
      <c r="L1231" s="149" t="s">
        <v>3218</v>
      </c>
      <c r="M1231" s="530">
        <f>+'NI-San'!M1231+'NI-Ter'!M1231+'NI-Soc'!M1231+'NI-Ric'!M1231+'NI-118'!M1231</f>
        <v>23</v>
      </c>
      <c r="N1231" s="530">
        <f>+'NI-San'!N1231+'NI-Ter'!N1231+'NI-Soc'!N1231+'NI-Ric'!N1231+'NI-118'!N1231</f>
        <v>15</v>
      </c>
      <c r="O1231" s="126">
        <f>+N1231-M1231</f>
        <v>-8</v>
      </c>
      <c r="Q1231" s="530">
        <f>+'NI-San'!Q1231+'NI-Ter'!Q1231+'NI-Soc'!Q1231+'NI-Ric'!Q1231+'NI-118'!Q1231</f>
        <v>0</v>
      </c>
      <c r="R1231" s="517"/>
      <c r="S1231" s="265"/>
      <c r="T1231" s="530">
        <f>+'NI-San'!S1231+'NI-Ter'!S1231+'NI-Soc'!P1231+'NI-Ric'!S1231+'NI-118'!S1231</f>
        <v>0</v>
      </c>
      <c r="U1231" s="530">
        <f>+'NI-San'!T1231+'NI-Ter'!T1231+'NI-Soc'!Q1231+'NI-Ric'!T1231+'NI-118'!T1231</f>
        <v>0</v>
      </c>
      <c r="V1231" s="464"/>
      <c r="W1231" s="530">
        <f>+'NI-San'!V1231+'NI-Ter'!V1231+'NI-Soc'!S1231+'NI-Ric'!V1231+'NI-118'!V1231</f>
        <v>0</v>
      </c>
      <c r="X1231" s="530">
        <f>+'NI-San'!W1231+'NI-Ter'!W1231+'NI-Soc'!T1231+'NI-Ric'!W1231+'NI-118'!W1231</f>
        <v>0</v>
      </c>
      <c r="Y1231" s="291"/>
      <c r="Z1231" s="675"/>
    </row>
    <row r="1232" spans="2:26" ht="15.75">
      <c r="K1232" s="527"/>
      <c r="L1232" s="528"/>
      <c r="M1232" s="192"/>
      <c r="N1232" s="192"/>
      <c r="O1232" s="192"/>
      <c r="Q1232" s="192"/>
      <c r="R1232" s="192"/>
      <c r="S1232" s="265"/>
      <c r="T1232" s="192"/>
      <c r="U1232" s="192"/>
      <c r="W1232" s="192"/>
      <c r="X1232" s="192"/>
      <c r="Y1232" s="291"/>
      <c r="Z1232" s="192"/>
    </row>
    <row r="1233" spans="2:26" ht="17.25" hidden="1" thickTop="1" thickBot="1">
      <c r="B1233" s="193" t="s">
        <v>2634</v>
      </c>
      <c r="C1233" s="242" t="s">
        <v>4063</v>
      </c>
      <c r="D1233" s="243"/>
      <c r="E1233" s="243"/>
      <c r="F1233" s="243"/>
      <c r="G1233" s="112"/>
      <c r="H1233" s="243"/>
      <c r="I1233" s="243"/>
      <c r="J1233" s="243"/>
      <c r="K1233" s="113" t="s">
        <v>2635</v>
      </c>
      <c r="L1233" s="114" t="s">
        <v>3218</v>
      </c>
      <c r="M1233" s="115">
        <f>+M1236</f>
        <v>0</v>
      </c>
      <c r="N1233" s="115">
        <f>+N1236</f>
        <v>0</v>
      </c>
      <c r="O1233" s="116">
        <f>+N1233-M1233</f>
        <v>0</v>
      </c>
      <c r="Q1233" s="115">
        <f>+Q1236</f>
        <v>0</v>
      </c>
      <c r="R1233" s="516"/>
      <c r="S1233" s="265"/>
      <c r="T1233" s="115">
        <f>+T1236</f>
        <v>0</v>
      </c>
      <c r="U1233" s="115">
        <f>+U1236</f>
        <v>0</v>
      </c>
      <c r="W1233" s="115">
        <f>+W1236</f>
        <v>0</v>
      </c>
      <c r="X1233" s="115">
        <f>+X1236</f>
        <v>0</v>
      </c>
      <c r="Y1233" s="291"/>
      <c r="Z1233" s="519"/>
    </row>
    <row r="1234" spans="2:26" ht="15.75" hidden="1">
      <c r="K1234" s="527"/>
      <c r="L1234" s="528"/>
      <c r="M1234" s="192"/>
      <c r="N1234" s="192"/>
      <c r="O1234" s="192"/>
      <c r="Q1234" s="192"/>
      <c r="R1234" s="192"/>
      <c r="S1234" s="265"/>
      <c r="T1234" s="192"/>
      <c r="U1234" s="192"/>
      <c r="W1234" s="192"/>
      <c r="X1234" s="192"/>
      <c r="Y1234" s="291"/>
      <c r="Z1234" s="192"/>
    </row>
    <row r="1235" spans="2:26" ht="39" hidden="1" thickBot="1">
      <c r="B1235" s="102" t="s">
        <v>3221</v>
      </c>
      <c r="C1235" s="245" t="s">
        <v>48</v>
      </c>
      <c r="D1235" s="245"/>
      <c r="E1235" s="245"/>
      <c r="F1235" s="246"/>
      <c r="G1235" s="246"/>
      <c r="H1235" s="246"/>
      <c r="I1235" s="246"/>
      <c r="J1235" s="246"/>
      <c r="K1235" s="302" t="s">
        <v>3222</v>
      </c>
      <c r="L1235" s="135"/>
      <c r="M1235" s="102" t="str">
        <f>+$M$10</f>
        <v>Valore netto al 31/12/2017</v>
      </c>
      <c r="N1235" s="102" t="str">
        <f>+$N$10</f>
        <v>Valore netto al 31/12/2018</v>
      </c>
      <c r="O1235" s="159" t="s">
        <v>4064</v>
      </c>
      <c r="Q1235" s="102" t="str">
        <f>+$N$10</f>
        <v>Valore netto al 31/12/2018</v>
      </c>
      <c r="R1235" s="520"/>
      <c r="S1235" s="265"/>
      <c r="T1235" s="498" t="str">
        <f>T$330</f>
        <v>Costi da utilizzo contributi 2018</v>
      </c>
      <c r="U1235" s="498" t="str">
        <f>U$330</f>
        <v>Costi da utilizzo contributi DI CUI SOCIO-SAN</v>
      </c>
      <c r="W1235" s="498" t="str">
        <f>W$330</f>
        <v>Costi da contributi 2018</v>
      </c>
      <c r="X1235" s="498" t="str">
        <f>X$330</f>
        <v>Costi da contributi DI CUI SOCIO-SAN</v>
      </c>
      <c r="Y1235" s="291"/>
      <c r="Z1235" s="679"/>
    </row>
    <row r="1236" spans="2:26" ht="15.75" hidden="1" thickBot="1">
      <c r="B1236" s="197" t="s">
        <v>2636</v>
      </c>
      <c r="C1236" s="147" t="s">
        <v>4065</v>
      </c>
      <c r="D1236" s="147"/>
      <c r="E1236" s="147"/>
      <c r="F1236" s="147"/>
      <c r="G1236" s="147"/>
      <c r="H1236" s="147"/>
      <c r="I1236" s="147"/>
      <c r="J1236" s="147"/>
      <c r="K1236" s="323" t="s">
        <v>2638</v>
      </c>
      <c r="L1236" s="149" t="s">
        <v>3218</v>
      </c>
      <c r="M1236" s="825"/>
      <c r="N1236" s="825"/>
      <c r="O1236" s="827"/>
      <c r="Q1236" s="825"/>
      <c r="R1236" s="517"/>
      <c r="S1236" s="265"/>
      <c r="T1236" s="815"/>
      <c r="U1236" s="815"/>
      <c r="W1236" s="815"/>
      <c r="X1236" s="815"/>
      <c r="Y1236" s="291"/>
      <c r="Z1236" s="675"/>
    </row>
    <row r="1237" spans="2:26" ht="15.75" hidden="1">
      <c r="K1237" s="527"/>
      <c r="L1237" s="528"/>
      <c r="M1237" s="499"/>
      <c r="N1237" s="499"/>
      <c r="O1237" s="192"/>
      <c r="Q1237" s="499"/>
      <c r="R1237" s="192"/>
      <c r="S1237" s="265"/>
      <c r="T1237" s="499"/>
      <c r="U1237" s="499"/>
      <c r="W1237" s="499"/>
      <c r="X1237" s="499"/>
      <c r="Y1237" s="291"/>
      <c r="Z1237" s="499"/>
    </row>
    <row r="1238" spans="2:26" ht="16.5" thickBot="1">
      <c r="K1238" s="527"/>
      <c r="L1238" s="528"/>
      <c r="M1238" s="499"/>
      <c r="N1238" s="499"/>
      <c r="O1238" s="192"/>
      <c r="Q1238" s="499"/>
      <c r="R1238" s="192"/>
      <c r="S1238" s="265"/>
      <c r="T1238" s="499"/>
      <c r="U1238" s="499"/>
      <c r="W1238" s="499"/>
      <c r="X1238" s="499"/>
      <c r="Y1238" s="291"/>
      <c r="Z1238" s="499"/>
    </row>
    <row r="1239" spans="2:26" ht="39.950000000000003" customHeight="1" thickBot="1">
      <c r="K1239" s="529"/>
      <c r="L1239" s="465"/>
      <c r="M1239" s="328" t="str">
        <f>+M$10</f>
        <v>Valore netto al 31/12/2017</v>
      </c>
      <c r="N1239" s="328" t="str">
        <f>+N$10</f>
        <v>Valore netto al 31/12/2018</v>
      </c>
      <c r="O1239" s="1149" t="str">
        <f>+O$10</f>
        <v>Variazione</v>
      </c>
      <c r="P1239" s="1148"/>
      <c r="Q1239" s="328" t="str">
        <f>+Q$10</f>
        <v>Prechiusura al ° trimestre 2018</v>
      </c>
      <c r="R1239" s="525"/>
      <c r="S1239" s="265"/>
      <c r="T1239" s="1145" t="str">
        <f>T$330</f>
        <v>Costi da utilizzo contributi 2018</v>
      </c>
      <c r="U1239" s="1143" t="str">
        <f>U$330</f>
        <v>Costi da utilizzo contributi DI CUI SOCIO-SAN</v>
      </c>
      <c r="V1239" s="1144"/>
      <c r="W1239" s="1142" t="str">
        <f>W$330</f>
        <v>Costi da contributi 2018</v>
      </c>
      <c r="X1239" s="1143" t="str">
        <f>X$330</f>
        <v>Costi da contributi DI CUI SOCIO-SAN</v>
      </c>
      <c r="Y1239" s="291"/>
      <c r="Z1239" s="679"/>
    </row>
    <row r="1240" spans="2:26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95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107">
        <f>+N1240-M1240</f>
        <v>0</v>
      </c>
      <c r="Q1240" s="106">
        <f>+Q1242+Q1248</f>
        <v>8</v>
      </c>
      <c r="R1240" s="515"/>
      <c r="S1240" s="265"/>
      <c r="T1240" s="106">
        <f>+T1242+T1248</f>
        <v>0</v>
      </c>
      <c r="U1240" s="106">
        <f>+U1242+U1248</f>
        <v>0</v>
      </c>
      <c r="W1240" s="106">
        <f>+W1242+W1248</f>
        <v>0</v>
      </c>
      <c r="X1240" s="106">
        <f>+X1242+X1248</f>
        <v>0</v>
      </c>
      <c r="Y1240" s="291"/>
      <c r="Z1240" s="518"/>
    </row>
    <row r="1241" spans="2:26" ht="17.25" thickTop="1" thickBot="1">
      <c r="K1241" s="527"/>
      <c r="L1241" s="528"/>
      <c r="M1241" s="192"/>
      <c r="N1241" s="192"/>
      <c r="O1241" s="192"/>
      <c r="Q1241" s="192"/>
      <c r="R1241" s="192"/>
      <c r="S1241" s="265"/>
      <c r="T1241" s="192"/>
      <c r="U1241" s="192"/>
      <c r="W1241" s="192"/>
      <c r="X1241" s="192"/>
      <c r="Y1241" s="291"/>
      <c r="Z1241" s="192"/>
    </row>
    <row r="1242" spans="2:26" ht="17.25" thickTop="1" thickBot="1">
      <c r="B1242" s="193" t="s">
        <v>2641</v>
      </c>
      <c r="C1242" s="242" t="s">
        <v>4067</v>
      </c>
      <c r="D1242" s="243"/>
      <c r="E1242" s="243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115">
        <f>SUM(N1245:N1246)</f>
        <v>0</v>
      </c>
      <c r="O1242" s="116">
        <f>+N1242-M1242</f>
        <v>0</v>
      </c>
      <c r="Q1242" s="115">
        <f>SUM(Q1245:Q1246)</f>
        <v>8</v>
      </c>
      <c r="R1242" s="516"/>
      <c r="S1242" s="265"/>
      <c r="T1242" s="115">
        <f>SUM(T1245:T1246)</f>
        <v>0</v>
      </c>
      <c r="U1242" s="115">
        <f>SUM(U1245:U1246)</f>
        <v>0</v>
      </c>
      <c r="W1242" s="115">
        <f>SUM(W1245:W1246)</f>
        <v>0</v>
      </c>
      <c r="X1242" s="115">
        <f>SUM(X1245:X1246)</f>
        <v>0</v>
      </c>
      <c r="Y1242" s="291"/>
      <c r="Z1242" s="519"/>
    </row>
    <row r="1243" spans="2:26" ht="17.25" thickTop="1" thickBot="1">
      <c r="K1243" s="527"/>
      <c r="L1243" s="528"/>
      <c r="M1243" s="192"/>
      <c r="N1243" s="192"/>
      <c r="O1243" s="192"/>
      <c r="Q1243" s="192"/>
      <c r="R1243" s="192"/>
      <c r="S1243" s="265"/>
      <c r="T1243" s="192"/>
      <c r="U1243" s="192"/>
      <c r="W1243" s="192"/>
      <c r="X1243" s="192"/>
      <c r="Y1243" s="291"/>
      <c r="Z1243" s="192"/>
    </row>
    <row r="1244" spans="2:26" ht="39.950000000000003" customHeight="1" thickBot="1">
      <c r="B1244" s="102" t="s">
        <v>3221</v>
      </c>
      <c r="C1244" s="245" t="s">
        <v>48</v>
      </c>
      <c r="D1244" s="245"/>
      <c r="E1244" s="245"/>
      <c r="F1244" s="246"/>
      <c r="G1244" s="246"/>
      <c r="H1244" s="246"/>
      <c r="I1244" s="246"/>
      <c r="J1244" s="246"/>
      <c r="K1244" s="302" t="s">
        <v>3222</v>
      </c>
      <c r="L1244" s="135"/>
      <c r="M1244" s="328" t="str">
        <f>+M$10</f>
        <v>Valore netto al 31/12/2017</v>
      </c>
      <c r="N1244" s="328" t="str">
        <f>+N$10</f>
        <v>Valore netto al 31/12/2018</v>
      </c>
      <c r="O1244" s="1149" t="str">
        <f>+O$10</f>
        <v>Variazione</v>
      </c>
      <c r="P1244" s="1148"/>
      <c r="Q1244" s="328" t="str">
        <f>+Q$10</f>
        <v>Prechiusura al ° trimestre 2018</v>
      </c>
      <c r="R1244" s="525"/>
      <c r="S1244" s="265"/>
      <c r="T1244" s="1145" t="str">
        <f>T$330</f>
        <v>Costi da utilizzo contributi 2018</v>
      </c>
      <c r="U1244" s="1143" t="str">
        <f>U$330</f>
        <v>Costi da utilizzo contributi DI CUI SOCIO-SAN</v>
      </c>
      <c r="V1244" s="1144"/>
      <c r="W1244" s="1142" t="str">
        <f>W$330</f>
        <v>Costi da contributi 2018</v>
      </c>
      <c r="X1244" s="1143" t="str">
        <f>X$330</f>
        <v>Costi da contributi DI CUI SOCIO-SAN</v>
      </c>
      <c r="Y1244" s="291"/>
      <c r="Z1244" s="679"/>
    </row>
    <row r="1245" spans="2:26">
      <c r="B1245" s="124" t="s">
        <v>2643</v>
      </c>
      <c r="C1245" s="127" t="s">
        <v>4068</v>
      </c>
      <c r="D1245" s="127"/>
      <c r="E1245" s="127"/>
      <c r="F1245" s="123"/>
      <c r="G1245" s="123"/>
      <c r="H1245" s="233"/>
      <c r="I1245" s="123"/>
      <c r="J1245" s="123"/>
      <c r="K1245" s="324" t="s">
        <v>2646</v>
      </c>
      <c r="L1245" s="125" t="s">
        <v>3218</v>
      </c>
      <c r="M1245" s="530">
        <f>+'NI-San'!M1245+'NI-Ter'!M1245+'NI-Soc'!M1245+'NI-Ric'!M1245+'NI-118'!M1245</f>
        <v>0</v>
      </c>
      <c r="N1245" s="530">
        <f>+'NI-San'!N1245+'NI-Ter'!N1245+'NI-Soc'!N1245+'NI-Ric'!N1245+'NI-118'!N1245</f>
        <v>0</v>
      </c>
      <c r="O1245" s="126">
        <f>+N1245-M1245</f>
        <v>0</v>
      </c>
      <c r="Q1245" s="530">
        <f>+'NI-San'!Q1245+'NI-Ter'!Q1245+'NI-Soc'!Q1245+'NI-Ric'!Q1245+'NI-118'!Q1245</f>
        <v>0</v>
      </c>
      <c r="R1245" s="517"/>
      <c r="S1245" s="265"/>
      <c r="T1245" s="530">
        <f>+'NI-San'!S1245+'NI-Ter'!S1245+'NI-Soc'!S1245+'NI-Ric'!S1245+'NI-118'!S1245</f>
        <v>0</v>
      </c>
      <c r="U1245" s="530">
        <f>+'NI-San'!T1245+'NI-Ter'!T1245+'NI-Soc'!T1245+'NI-Ric'!T1245+'NI-118'!T1245</f>
        <v>0</v>
      </c>
      <c r="V1245" s="464"/>
      <c r="W1245" s="530">
        <f>+'NI-San'!V1245+'NI-Ter'!V1245+'NI-Soc'!S1245+'NI-Ric'!V1245+'NI-118'!V1245</f>
        <v>0</v>
      </c>
      <c r="X1245" s="530">
        <f>+'NI-San'!W1245+'NI-Ter'!W1245+'NI-Soc'!T1245+'NI-Ric'!W1245+'NI-118'!W1245</f>
        <v>0</v>
      </c>
      <c r="Y1245" s="291"/>
      <c r="Z1245" s="675"/>
    </row>
    <row r="1246" spans="2:26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30"/>
      <c r="I1246" s="130"/>
      <c r="J1246" s="130"/>
      <c r="K1246" s="325" t="s">
        <v>2649</v>
      </c>
      <c r="L1246" s="132" t="s">
        <v>3218</v>
      </c>
      <c r="M1246" s="530">
        <f>+'NI-San'!M1246+'NI-Ter'!M1246+'NI-Soc'!M1246+'NI-Ric'!M1246+'NI-118'!M1246</f>
        <v>0</v>
      </c>
      <c r="N1246" s="530">
        <f>+'NI-San'!N1246+'NI-Ter'!N1246+'NI-Soc'!N1246+'NI-Ric'!N1246+'NI-118'!N1246</f>
        <v>0</v>
      </c>
      <c r="O1246" s="126">
        <f>+N1246-M1246</f>
        <v>0</v>
      </c>
      <c r="Q1246" s="530">
        <f>+'NI-San'!Q1246+'NI-Ter'!Q1246+'NI-Soc'!Q1246+'NI-Ric'!Q1246+'NI-118'!Q1246</f>
        <v>8</v>
      </c>
      <c r="R1246" s="517"/>
      <c r="S1246" s="265"/>
      <c r="T1246" s="530">
        <f>+'NI-San'!S1246+'NI-Ter'!S1246+'NI-Soc'!S1246+'NI-Ric'!S1246+'NI-118'!S1246</f>
        <v>0</v>
      </c>
      <c r="U1246" s="530">
        <f>+'NI-San'!T1246+'NI-Ter'!T1246+'NI-Soc'!T1246+'NI-Ric'!T1246+'NI-118'!T1246</f>
        <v>0</v>
      </c>
      <c r="V1246" s="464"/>
      <c r="W1246" s="530">
        <f>+'NI-San'!V1246+'NI-Ter'!V1246+'NI-Soc'!S1246+'NI-Ric'!V1246+'NI-118'!V1246</f>
        <v>0</v>
      </c>
      <c r="X1246" s="530">
        <f>+'NI-San'!W1246+'NI-Ter'!W1246+'NI-Soc'!T1246+'NI-Ric'!W1246+'NI-118'!W1246</f>
        <v>0</v>
      </c>
      <c r="Y1246" s="291"/>
      <c r="Z1246" s="675"/>
    </row>
    <row r="1247" spans="2:26" ht="16.5" thickBot="1">
      <c r="B1247" s="91"/>
      <c r="C1247" s="91"/>
      <c r="D1247" s="91"/>
      <c r="E1247" s="91"/>
      <c r="F1247" s="91"/>
      <c r="G1247" s="91"/>
      <c r="H1247" s="91"/>
      <c r="I1247" s="91"/>
      <c r="J1247" s="91"/>
      <c r="K1247" s="303"/>
      <c r="L1247" s="134"/>
      <c r="M1247" s="133"/>
      <c r="N1247" s="133"/>
      <c r="O1247" s="133"/>
      <c r="Q1247" s="133"/>
      <c r="R1247" s="192"/>
      <c r="S1247" s="265"/>
      <c r="T1247" s="133"/>
      <c r="U1247" s="133"/>
      <c r="W1247" s="133"/>
      <c r="X1247" s="133"/>
      <c r="Y1247" s="291"/>
      <c r="Z1247" s="192"/>
    </row>
    <row r="1248" spans="2:26" ht="17.25" thickTop="1" thickBot="1">
      <c r="B1248" s="193" t="s">
        <v>2650</v>
      </c>
      <c r="C1248" s="242" t="s">
        <v>4070</v>
      </c>
      <c r="D1248" s="243"/>
      <c r="E1248" s="243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115">
        <f>SUM(N1251:N1252)</f>
        <v>0</v>
      </c>
      <c r="O1248" s="116">
        <f>+N1248-M1248</f>
        <v>0</v>
      </c>
      <c r="Q1248" s="115">
        <f>SUM(Q1251:Q1252)</f>
        <v>0</v>
      </c>
      <c r="R1248" s="516"/>
      <c r="S1248" s="265"/>
      <c r="T1248" s="115">
        <f>SUM(T1251:T1252)</f>
        <v>0</v>
      </c>
      <c r="U1248" s="115">
        <f>SUM(U1251:U1252)</f>
        <v>0</v>
      </c>
      <c r="W1248" s="115">
        <f>SUM(W1251:W1252)</f>
        <v>0</v>
      </c>
      <c r="X1248" s="115">
        <f>SUM(X1251:X1252)</f>
        <v>0</v>
      </c>
      <c r="Y1248" s="291"/>
      <c r="Z1248" s="519"/>
    </row>
    <row r="1249" spans="2:26" ht="17.25" thickTop="1" thickBot="1">
      <c r="K1249" s="527"/>
      <c r="L1249" s="528"/>
      <c r="M1249" s="192"/>
      <c r="N1249" s="192"/>
      <c r="O1249" s="192"/>
      <c r="Q1249" s="192"/>
      <c r="R1249" s="192"/>
      <c r="S1249" s="265"/>
      <c r="T1249" s="192"/>
      <c r="U1249" s="192"/>
      <c r="W1249" s="192"/>
      <c r="X1249" s="192"/>
      <c r="Y1249" s="291"/>
      <c r="Z1249" s="192"/>
    </row>
    <row r="1250" spans="2:26" ht="39.950000000000003" customHeight="1" thickBot="1">
      <c r="B1250" s="102" t="s">
        <v>3221</v>
      </c>
      <c r="C1250" s="245" t="s">
        <v>48</v>
      </c>
      <c r="D1250" s="245"/>
      <c r="E1250" s="245"/>
      <c r="F1250" s="246"/>
      <c r="G1250" s="246"/>
      <c r="H1250" s="246"/>
      <c r="I1250" s="246"/>
      <c r="J1250" s="246"/>
      <c r="K1250" s="302" t="s">
        <v>3222</v>
      </c>
      <c r="L1250" s="135"/>
      <c r="M1250" s="328" t="str">
        <f>+M$10</f>
        <v>Valore netto al 31/12/2017</v>
      </c>
      <c r="N1250" s="328" t="str">
        <f>+N$10</f>
        <v>Valore netto al 31/12/2018</v>
      </c>
      <c r="O1250" s="1149" t="str">
        <f>+O$10</f>
        <v>Variazione</v>
      </c>
      <c r="P1250" s="1148"/>
      <c r="Q1250" s="328" t="str">
        <f>+Q$10</f>
        <v>Prechiusura al ° trimestre 2018</v>
      </c>
      <c r="R1250" s="525"/>
      <c r="S1250" s="265"/>
      <c r="T1250" s="1145" t="str">
        <f>T$330</f>
        <v>Costi da utilizzo contributi 2018</v>
      </c>
      <c r="U1250" s="1143" t="str">
        <f>U$330</f>
        <v>Costi da utilizzo contributi DI CUI SOCIO-SAN</v>
      </c>
      <c r="V1250" s="1144"/>
      <c r="W1250" s="1142" t="str">
        <f>W$330</f>
        <v>Costi da contributi 2018</v>
      </c>
      <c r="X1250" s="1143" t="str">
        <f>X$330</f>
        <v>Costi da contributi DI CUI SOCIO-SAN</v>
      </c>
      <c r="Y1250" s="291"/>
      <c r="Z1250" s="679"/>
    </row>
    <row r="1251" spans="2:26" hidden="1">
      <c r="B1251" s="124" t="s">
        <v>2652</v>
      </c>
      <c r="C1251" s="127" t="s">
        <v>4071</v>
      </c>
      <c r="D1251" s="127"/>
      <c r="E1251" s="127"/>
      <c r="F1251" s="123"/>
      <c r="G1251" s="123"/>
      <c r="H1251" s="233"/>
      <c r="I1251" s="123"/>
      <c r="J1251" s="123"/>
      <c r="K1251" s="324" t="s">
        <v>2653</v>
      </c>
      <c r="L1251" s="125" t="s">
        <v>3218</v>
      </c>
      <c r="M1251" s="825"/>
      <c r="N1251" s="825"/>
      <c r="O1251" s="827"/>
      <c r="Q1251" s="825"/>
      <c r="R1251" s="517"/>
      <c r="S1251" s="265"/>
      <c r="T1251" s="815"/>
      <c r="U1251" s="815"/>
      <c r="W1251" s="815"/>
      <c r="X1251" s="815"/>
      <c r="Y1251" s="291"/>
      <c r="Z1251" s="675"/>
    </row>
    <row r="1252" spans="2:26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30"/>
      <c r="I1252" s="130"/>
      <c r="J1252" s="130"/>
      <c r="K1252" s="325" t="s">
        <v>2655</v>
      </c>
      <c r="L1252" s="132" t="s">
        <v>3218</v>
      </c>
      <c r="M1252" s="530">
        <f>+'NI-San'!M1252+'NI-Ter'!M1252+'NI-Soc'!M1252+'NI-Ric'!M1252+'NI-118'!M1252</f>
        <v>0</v>
      </c>
      <c r="N1252" s="530">
        <f>+'NI-San'!N1252+'NI-Ter'!N1252+'NI-Soc'!N1252+'NI-Ric'!N1252+'NI-118'!N1252</f>
        <v>0</v>
      </c>
      <c r="O1252" s="126">
        <f>+N1252-M1252</f>
        <v>0</v>
      </c>
      <c r="Q1252" s="530">
        <f>+'NI-San'!Q1252+'NI-Ter'!Q1252+'NI-Soc'!Q1252+'NI-Ric'!Q1252+'NI-118'!Q1252</f>
        <v>0</v>
      </c>
      <c r="R1252" s="517"/>
      <c r="S1252" s="265"/>
      <c r="T1252" s="530">
        <f>+'NI-San'!S1252+'NI-Ter'!S1252+'NI-Soc'!S1252+'NI-Ric'!S1252+'NI-118'!S1252</f>
        <v>0</v>
      </c>
      <c r="U1252" s="530">
        <f>+'NI-San'!T1252+'NI-Ter'!T1252+'NI-Soc'!T1252+'NI-Ric'!T1252+'NI-118'!T1252</f>
        <v>0</v>
      </c>
      <c r="V1252" s="464"/>
      <c r="W1252" s="530">
        <f>+'NI-San'!V1252+'NI-Ter'!V1252+'NI-Soc'!S1252+'NI-Ric'!V1252+'NI-118'!V1252</f>
        <v>0</v>
      </c>
      <c r="X1252" s="530">
        <f>+'NI-San'!W1252+'NI-Ter'!W1252+'NI-Soc'!T1252+'NI-Ric'!W1252+'NI-118'!W1252</f>
        <v>0</v>
      </c>
      <c r="Y1252" s="291"/>
      <c r="Z1252" s="675"/>
    </row>
    <row r="1253" spans="2:26" ht="15.75">
      <c r="K1253" s="527"/>
      <c r="L1253" s="528"/>
      <c r="M1253" s="499"/>
      <c r="N1253" s="499"/>
      <c r="O1253" s="192"/>
      <c r="Q1253" s="499"/>
      <c r="R1253" s="192"/>
      <c r="S1253" s="265"/>
      <c r="T1253" s="499"/>
      <c r="U1253" s="499"/>
      <c r="W1253" s="499"/>
      <c r="X1253" s="499"/>
      <c r="Y1253" s="291"/>
      <c r="Z1253" s="499"/>
    </row>
    <row r="1254" spans="2:26" ht="16.5" thickBot="1">
      <c r="K1254" s="527"/>
      <c r="L1254" s="528"/>
      <c r="M1254" s="499"/>
      <c r="N1254" s="499"/>
      <c r="O1254" s="192"/>
      <c r="Q1254" s="499"/>
      <c r="R1254" s="192"/>
      <c r="S1254" s="265"/>
      <c r="T1254" s="499"/>
      <c r="U1254" s="499"/>
      <c r="W1254" s="499"/>
      <c r="X1254" s="499"/>
      <c r="Y1254" s="291"/>
      <c r="Z1254" s="499"/>
    </row>
    <row r="1255" spans="2:26" ht="39.950000000000003" customHeight="1" thickBot="1">
      <c r="K1255" s="529"/>
      <c r="L1255" s="465"/>
      <c r="M1255" s="328" t="str">
        <f>+M$10</f>
        <v>Valore netto al 31/12/2017</v>
      </c>
      <c r="N1255" s="328" t="str">
        <f>+N$10</f>
        <v>Valore netto al 31/12/2018</v>
      </c>
      <c r="O1255" s="1149" t="str">
        <f>+O$10</f>
        <v>Variazione</v>
      </c>
      <c r="P1255" s="1148"/>
      <c r="Q1255" s="328" t="str">
        <f>+Q$10</f>
        <v>Prechiusura al ° trimestre 2018</v>
      </c>
      <c r="R1255" s="525"/>
      <c r="S1255" s="265"/>
      <c r="T1255" s="1145" t="str">
        <f>T$330</f>
        <v>Costi da utilizzo contributi 2018</v>
      </c>
      <c r="U1255" s="1143" t="str">
        <f>U$330</f>
        <v>Costi da utilizzo contributi DI CUI SOCIO-SAN</v>
      </c>
      <c r="V1255" s="1144"/>
      <c r="W1255" s="1142" t="str">
        <f>W$330</f>
        <v>Costi da contributi 2018</v>
      </c>
      <c r="X1255" s="1143" t="str">
        <f>X$330</f>
        <v>Costi da contributi DI CUI SOCIO-SAN</v>
      </c>
      <c r="Y1255" s="291"/>
      <c r="Z1255" s="679"/>
    </row>
    <row r="1256" spans="2:26" ht="26.2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62</v>
      </c>
      <c r="N1256" s="106">
        <f>+N1258+N1264</f>
        <v>56</v>
      </c>
      <c r="O1256" s="107">
        <f>+N1256-M1256</f>
        <v>-6</v>
      </c>
      <c r="Q1256" s="106">
        <f>+Q1258+Q1264</f>
        <v>28</v>
      </c>
      <c r="R1256" s="515"/>
      <c r="S1256" s="265"/>
      <c r="T1256" s="106">
        <f>+T1258+T1264</f>
        <v>0</v>
      </c>
      <c r="U1256" s="106">
        <f>+U1258+U1264</f>
        <v>0</v>
      </c>
      <c r="W1256" s="106">
        <f>+W1258+W1264</f>
        <v>0</v>
      </c>
      <c r="X1256" s="106">
        <f>+X1258+X1264</f>
        <v>0</v>
      </c>
      <c r="Y1256" s="291"/>
      <c r="Z1256" s="518"/>
    </row>
    <row r="1257" spans="2:26" ht="17.25" thickTop="1" thickBot="1">
      <c r="K1257" s="527"/>
      <c r="L1257" s="528"/>
      <c r="M1257" s="192"/>
      <c r="N1257" s="192"/>
      <c r="O1257" s="192"/>
      <c r="Q1257" s="192"/>
      <c r="R1257" s="192"/>
      <c r="S1257" s="265"/>
      <c r="T1257" s="192"/>
      <c r="U1257" s="192"/>
      <c r="W1257" s="192"/>
      <c r="X1257" s="192"/>
      <c r="Y1257" s="291"/>
      <c r="Z1257" s="192"/>
    </row>
    <row r="1258" spans="2:26" ht="27.75" thickTop="1" thickBot="1">
      <c r="B1258" s="193" t="s">
        <v>2658</v>
      </c>
      <c r="C1258" s="242" t="s">
        <v>4074</v>
      </c>
      <c r="D1258" s="243"/>
      <c r="E1258" s="243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62</v>
      </c>
      <c r="N1258" s="115">
        <f>+N1261+N1262</f>
        <v>56</v>
      </c>
      <c r="O1258" s="115">
        <f>+O1261+O1262</f>
        <v>-6</v>
      </c>
      <c r="Q1258" s="115">
        <f>+Q1261+Q1262</f>
        <v>28</v>
      </c>
      <c r="R1258" s="519"/>
      <c r="S1258" s="265"/>
      <c r="T1258" s="115">
        <f>+T1261+T1262</f>
        <v>0</v>
      </c>
      <c r="U1258" s="115">
        <f>+U1261+U1262</f>
        <v>0</v>
      </c>
      <c r="W1258" s="115">
        <f>+W1261+W1262</f>
        <v>0</v>
      </c>
      <c r="X1258" s="115">
        <f>+X1261+X1262</f>
        <v>0</v>
      </c>
      <c r="Y1258" s="291"/>
      <c r="Z1258" s="519"/>
    </row>
    <row r="1259" spans="2:26" ht="17.25" thickTop="1" thickBot="1">
      <c r="K1259" s="527"/>
      <c r="L1259" s="528"/>
      <c r="M1259" s="192"/>
      <c r="N1259" s="192"/>
      <c r="O1259" s="192"/>
      <c r="Q1259" s="192"/>
      <c r="R1259" s="192"/>
      <c r="S1259" s="265"/>
      <c r="T1259" s="192"/>
      <c r="U1259" s="192"/>
      <c r="W1259" s="192"/>
      <c r="X1259" s="192"/>
      <c r="Y1259" s="291"/>
      <c r="Z1259" s="192"/>
    </row>
    <row r="1260" spans="2:26" ht="39.950000000000003" customHeight="1" thickBot="1">
      <c r="B1260" s="102" t="s">
        <v>3221</v>
      </c>
      <c r="C1260" s="245" t="s">
        <v>48</v>
      </c>
      <c r="D1260" s="245"/>
      <c r="E1260" s="245"/>
      <c r="F1260" s="246"/>
      <c r="G1260" s="246"/>
      <c r="H1260" s="246"/>
      <c r="I1260" s="246"/>
      <c r="J1260" s="246"/>
      <c r="K1260" s="302" t="s">
        <v>3222</v>
      </c>
      <c r="L1260" s="135"/>
      <c r="M1260" s="328" t="str">
        <f>+M$10</f>
        <v>Valore netto al 31/12/2017</v>
      </c>
      <c r="N1260" s="328" t="str">
        <f>+N$10</f>
        <v>Valore netto al 31/12/2018</v>
      </c>
      <c r="O1260" s="1149" t="str">
        <f>+O$10</f>
        <v>Variazione</v>
      </c>
      <c r="P1260" s="1148"/>
      <c r="Q1260" s="328" t="str">
        <f>+Q$10</f>
        <v>Prechiusura al ° trimestre 2018</v>
      </c>
      <c r="R1260" s="525"/>
      <c r="S1260" s="265"/>
      <c r="T1260" s="1145" t="str">
        <f>T$330</f>
        <v>Costi da utilizzo contributi 2018</v>
      </c>
      <c r="U1260" s="1143" t="str">
        <f>U$330</f>
        <v>Costi da utilizzo contributi DI CUI SOCIO-SAN</v>
      </c>
      <c r="V1260" s="1144"/>
      <c r="W1260" s="1142" t="str">
        <f>W$330</f>
        <v>Costi da contributi 2018</v>
      </c>
      <c r="X1260" s="1143" t="str">
        <f>X$330</f>
        <v>Costi da contributi DI CUI SOCIO-SAN</v>
      </c>
      <c r="Y1260" s="291"/>
      <c r="Z1260" s="679"/>
    </row>
    <row r="1261" spans="2:26">
      <c r="B1261" s="267" t="s">
        <v>2660</v>
      </c>
      <c r="C1261" s="268" t="s">
        <v>4075</v>
      </c>
      <c r="D1261" s="268"/>
      <c r="E1261" s="268"/>
      <c r="F1261" s="268"/>
      <c r="G1261" s="268"/>
      <c r="H1261" s="268"/>
      <c r="I1261" s="268"/>
      <c r="J1261" s="268"/>
      <c r="K1261" s="326" t="s">
        <v>2663</v>
      </c>
      <c r="L1261" s="270" t="s">
        <v>3218</v>
      </c>
      <c r="M1261" s="530">
        <f>+'NI-San'!M1261+'NI-Ter'!M1261+'NI-Soc'!M1261+'NI-Ric'!M1261+'NI-118'!M1261</f>
        <v>62</v>
      </c>
      <c r="N1261" s="530">
        <f>+'NI-San'!N1261+'NI-Ter'!N1261+'NI-Soc'!N1261+'NI-Ric'!N1261+'NI-118'!N1261</f>
        <v>56</v>
      </c>
      <c r="O1261" s="126">
        <f>+N1261-M1261</f>
        <v>-6</v>
      </c>
      <c r="Q1261" s="530">
        <f>+'NI-San'!Q1261+'NI-Ter'!Q1261+'NI-Soc'!Q1261+'NI-Ric'!Q1261+'NI-118'!Q1261</f>
        <v>28</v>
      </c>
      <c r="R1261" s="517"/>
      <c r="S1261" s="265"/>
      <c r="T1261" s="530">
        <f>+'NI-San'!S1261+'NI-Ter'!S1261+'NI-Soc'!S1261+'NI-Ric'!S1261+'NI-118'!S1261</f>
        <v>0</v>
      </c>
      <c r="U1261" s="530">
        <f>+'NI-San'!T1261+'NI-Ter'!T1261+'NI-Soc'!T1261+'NI-Ric'!T1261+'NI-118'!T1261</f>
        <v>0</v>
      </c>
      <c r="V1261" s="464"/>
      <c r="W1261" s="530">
        <f>+'NI-San'!V1261+'NI-Ter'!V1261+'NI-Soc'!S1261+'NI-Ric'!V1261+'NI-118'!V1261</f>
        <v>0</v>
      </c>
      <c r="X1261" s="530">
        <f>+'NI-San'!W1261+'NI-Ter'!W1261+'NI-Soc'!T1261+'NI-Ric'!W1261+'NI-118'!W1261</f>
        <v>0</v>
      </c>
      <c r="Y1261" s="291"/>
      <c r="Z1261" s="675"/>
    </row>
    <row r="1262" spans="2:26">
      <c r="B1262" s="127" t="s">
        <v>2664</v>
      </c>
      <c r="C1262" s="127" t="str">
        <f>MID(B1262,1,1)&amp;MID(B1262,3,2)&amp;MID(B1262,6,2)&amp;MID(B1262,9,2)&amp;MID(B1262,12,3)&amp;MID(B1262,16,3)&amp;MID(B1262,20,2)&amp;MID(B1262,23,3)</f>
        <v>420403001001500000</v>
      </c>
      <c r="D1262" s="127"/>
      <c r="E1262" s="127"/>
      <c r="F1262" s="127"/>
      <c r="G1262" s="127"/>
      <c r="H1262" s="127"/>
      <c r="I1262" s="127"/>
      <c r="J1262" s="127"/>
      <c r="K1262" s="304" t="s">
        <v>2665</v>
      </c>
      <c r="L1262" s="125" t="s">
        <v>3218</v>
      </c>
      <c r="M1262" s="530">
        <f>+'NI-San'!M1262+'NI-Ter'!M1262+'NI-Soc'!M1262+'NI-Ric'!M1262+'NI-118'!M1262</f>
        <v>0</v>
      </c>
      <c r="N1262" s="530">
        <f>+'NI-San'!N1262+'NI-Ter'!N1262+'NI-Soc'!N1262+'NI-Ric'!N1262+'NI-118'!N1262</f>
        <v>0</v>
      </c>
      <c r="O1262" s="126">
        <f>+N1262-M1262</f>
        <v>0</v>
      </c>
      <c r="Q1262" s="530">
        <f>+'NI-San'!Q1262+'NI-Ter'!Q1262+'NI-Soc'!Q1262+'NI-Ric'!Q1262+'NI-118'!Q1262</f>
        <v>0</v>
      </c>
      <c r="R1262" s="517"/>
      <c r="S1262" s="265"/>
      <c r="T1262" s="530">
        <f>+'NI-San'!S1262+'NI-Ter'!S1262+'NI-Soc'!S1262+'NI-Ric'!S1262+'NI-118'!S1262</f>
        <v>0</v>
      </c>
      <c r="U1262" s="530">
        <f>+'NI-San'!T1262+'NI-Ter'!T1262+'NI-Soc'!T1262+'NI-Ric'!T1262+'NI-118'!T1262</f>
        <v>0</v>
      </c>
      <c r="V1262" s="464"/>
      <c r="W1262" s="530">
        <f>+'NI-San'!V1262+'NI-Ter'!V1262+'NI-Soc'!S1262+'NI-Ric'!V1262+'NI-118'!V1262</f>
        <v>0</v>
      </c>
      <c r="X1262" s="530">
        <f>+'NI-San'!W1262+'NI-Ter'!W1262+'NI-Soc'!T1262+'NI-Ric'!W1262+'NI-118'!W1262</f>
        <v>0</v>
      </c>
      <c r="Y1262" s="291"/>
      <c r="Z1262" s="675"/>
    </row>
    <row r="1263" spans="2:26" ht="13.5" thickBot="1">
      <c r="K1263" s="468"/>
      <c r="L1263" s="265"/>
      <c r="M1263" s="192"/>
      <c r="N1263" s="192"/>
      <c r="O1263" s="192"/>
      <c r="Q1263" s="192"/>
      <c r="R1263" s="192"/>
      <c r="S1263" s="265"/>
      <c r="T1263" s="192"/>
      <c r="U1263" s="192"/>
      <c r="W1263" s="192"/>
      <c r="X1263" s="192"/>
      <c r="Y1263" s="291"/>
      <c r="Z1263" s="192"/>
    </row>
    <row r="1264" spans="2:26" ht="17.25" customHeight="1" thickTop="1" thickBot="1">
      <c r="B1264" s="193" t="s">
        <v>2666</v>
      </c>
      <c r="C1264" s="249" t="s">
        <v>4076</v>
      </c>
      <c r="D1264" s="243"/>
      <c r="E1264" s="243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115">
        <f>+N1267+N1268</f>
        <v>0</v>
      </c>
      <c r="O1264" s="115">
        <f>+O1267+O1268</f>
        <v>0</v>
      </c>
      <c r="Q1264" s="115">
        <f>+Q1267+Q1268</f>
        <v>0</v>
      </c>
      <c r="R1264" s="519"/>
      <c r="S1264" s="265"/>
      <c r="T1264" s="115">
        <f>+T1267+T1268</f>
        <v>0</v>
      </c>
      <c r="U1264" s="115">
        <f>+U1267+U1268</f>
        <v>0</v>
      </c>
      <c r="W1264" s="115">
        <f>+W1267+W1268</f>
        <v>0</v>
      </c>
      <c r="X1264" s="115">
        <f>+X1267+X1268</f>
        <v>0</v>
      </c>
      <c r="Y1264" s="291"/>
      <c r="Z1264" s="519"/>
    </row>
    <row r="1265" spans="2:26" ht="17.25" thickTop="1" thickBot="1">
      <c r="K1265" s="527"/>
      <c r="L1265" s="528"/>
      <c r="M1265" s="192"/>
      <c r="N1265" s="192"/>
      <c r="O1265" s="192"/>
      <c r="Q1265" s="192"/>
      <c r="R1265" s="192"/>
      <c r="S1265" s="265"/>
      <c r="T1265" s="192"/>
      <c r="U1265" s="192"/>
      <c r="W1265" s="192"/>
      <c r="X1265" s="192"/>
      <c r="Y1265" s="291"/>
      <c r="Z1265" s="192"/>
    </row>
    <row r="1266" spans="2:26" ht="39.950000000000003" customHeight="1" thickBot="1">
      <c r="B1266" s="102" t="s">
        <v>3221</v>
      </c>
      <c r="C1266" s="245" t="s">
        <v>48</v>
      </c>
      <c r="D1266" s="245"/>
      <c r="E1266" s="245"/>
      <c r="F1266" s="246"/>
      <c r="G1266" s="246"/>
      <c r="H1266" s="246"/>
      <c r="I1266" s="246"/>
      <c r="J1266" s="246"/>
      <c r="K1266" s="302" t="s">
        <v>3222</v>
      </c>
      <c r="L1266" s="135"/>
      <c r="M1266" s="328" t="str">
        <f>+M$10</f>
        <v>Valore netto al 31/12/2017</v>
      </c>
      <c r="N1266" s="328" t="str">
        <f>+N$10</f>
        <v>Valore netto al 31/12/2018</v>
      </c>
      <c r="O1266" s="1149" t="str">
        <f>+O$10</f>
        <v>Variazione</v>
      </c>
      <c r="P1266" s="1148"/>
      <c r="Q1266" s="328" t="str">
        <f>+Q$10</f>
        <v>Prechiusura al ° trimestre 2018</v>
      </c>
      <c r="R1266" s="525"/>
      <c r="S1266" s="265"/>
      <c r="T1266" s="1145" t="str">
        <f>T$330</f>
        <v>Costi da utilizzo contributi 2018</v>
      </c>
      <c r="U1266" s="1143" t="str">
        <f>U$330</f>
        <v>Costi da utilizzo contributi DI CUI SOCIO-SAN</v>
      </c>
      <c r="V1266" s="1144"/>
      <c r="W1266" s="1142" t="str">
        <f>W$330</f>
        <v>Costi da contributi 2018</v>
      </c>
      <c r="X1266" s="1143" t="str">
        <f>X$330</f>
        <v>Costi da contributi DI CUI SOCIO-SAN</v>
      </c>
      <c r="Y1266" s="291"/>
      <c r="Z1266" s="679"/>
    </row>
    <row r="1267" spans="2:26" hidden="1">
      <c r="B1267" s="267" t="s">
        <v>2668</v>
      </c>
      <c r="C1267" s="268" t="s">
        <v>4077</v>
      </c>
      <c r="D1267" s="268"/>
      <c r="E1267" s="268"/>
      <c r="F1267" s="268"/>
      <c r="G1267" s="268"/>
      <c r="H1267" s="268"/>
      <c r="I1267" s="268"/>
      <c r="J1267" s="268"/>
      <c r="K1267" s="326" t="s">
        <v>4078</v>
      </c>
      <c r="L1267" s="270" t="s">
        <v>3218</v>
      </c>
      <c r="M1267" s="825"/>
      <c r="N1267" s="825"/>
      <c r="O1267" s="827"/>
      <c r="Q1267" s="825"/>
      <c r="R1267" s="517"/>
      <c r="S1267" s="265"/>
      <c r="T1267" s="815"/>
      <c r="U1267" s="815"/>
      <c r="W1267" s="815"/>
      <c r="X1267" s="815"/>
      <c r="Y1267" s="291"/>
      <c r="Z1267" s="675"/>
    </row>
    <row r="1268" spans="2:26">
      <c r="B1268" s="127" t="s">
        <v>2670</v>
      </c>
      <c r="C1268" s="127" t="str">
        <f>MID(B1268,1,1)&amp;MID(B1268,3,2)&amp;MID(B1268,6,2)&amp;MID(B1268,9,2)&amp;MID(B1268,12,3)&amp;MID(B1268,16,3)&amp;MID(B1268,20,2)&amp;MID(B1268,23,3)</f>
        <v>420403002001500000</v>
      </c>
      <c r="D1268" s="127"/>
      <c r="E1268" s="127"/>
      <c r="F1268" s="127"/>
      <c r="G1268" s="127"/>
      <c r="H1268" s="127"/>
      <c r="I1268" s="127"/>
      <c r="J1268" s="127"/>
      <c r="K1268" s="304" t="s">
        <v>2671</v>
      </c>
      <c r="L1268" s="125" t="s">
        <v>3218</v>
      </c>
      <c r="M1268" s="530">
        <f>+'NI-San'!M1268+'NI-Ter'!M1268+'NI-Soc'!M1268+'NI-Ric'!M1268+'NI-118'!M1268</f>
        <v>0</v>
      </c>
      <c r="N1268" s="530">
        <f>+'NI-San'!N1268+'NI-Ter'!N1268+'NI-Soc'!N1268+'NI-Ric'!N1268+'NI-118'!N1268</f>
        <v>0</v>
      </c>
      <c r="O1268" s="126">
        <f>+N1268-M1268</f>
        <v>0</v>
      </c>
      <c r="Q1268" s="530">
        <f>+'NI-San'!Q1268+'NI-Ter'!Q1268+'NI-Soc'!Q1268+'NI-Ric'!Q1268+'NI-118'!Q1268</f>
        <v>0</v>
      </c>
      <c r="R1268" s="517"/>
      <c r="S1268" s="265"/>
      <c r="T1268" s="530">
        <f>+'NI-San'!S1268+'NI-Ter'!S1268+'NI-Soc'!S1268+'NI-Ric'!S1268+'NI-118'!S1268</f>
        <v>0</v>
      </c>
      <c r="U1268" s="530">
        <f>+'NI-San'!T1268+'NI-Ter'!T1268+'NI-Soc'!T1268+'NI-Ric'!T1268+'NI-118'!T1268</f>
        <v>0</v>
      </c>
      <c r="V1268" s="464"/>
      <c r="W1268" s="530">
        <f>+'NI-San'!V1268+'NI-Ter'!V1268+'NI-Soc'!S1268+'NI-Ric'!V1268+'NI-118'!V1268</f>
        <v>0</v>
      </c>
      <c r="X1268" s="530">
        <f>+'NI-San'!W1268+'NI-Ter'!W1268+'NI-Soc'!T1268+'NI-Ric'!W1268+'NI-118'!W1268</f>
        <v>0</v>
      </c>
      <c r="Y1268" s="291"/>
      <c r="Z1268" s="675"/>
    </row>
    <row r="1269" spans="2:26"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44"/>
      <c r="L1269" s="532"/>
      <c r="M1269" s="548"/>
      <c r="N1269" s="548"/>
      <c r="O1269" s="517"/>
      <c r="Q1269" s="548"/>
      <c r="R1269" s="517"/>
      <c r="S1269" s="265"/>
      <c r="T1269" s="548"/>
      <c r="U1269" s="548"/>
      <c r="W1269" s="548"/>
      <c r="X1269" s="548"/>
      <c r="Y1269" s="291"/>
      <c r="Z1269" s="548"/>
    </row>
    <row r="1270" spans="2:26" ht="16.5" thickBot="1">
      <c r="C1270" s="265" t="s">
        <v>73</v>
      </c>
      <c r="K1270" s="527"/>
      <c r="L1270" s="528"/>
      <c r="M1270" s="192"/>
      <c r="N1270" s="192"/>
      <c r="O1270" s="192"/>
      <c r="Q1270" s="192"/>
      <c r="R1270" s="192"/>
      <c r="S1270" s="265"/>
      <c r="T1270" s="192"/>
      <c r="U1270" s="192"/>
      <c r="W1270" s="192"/>
      <c r="X1270" s="192"/>
      <c r="Y1270" s="291"/>
      <c r="Z1270" s="192"/>
    </row>
    <row r="1271" spans="2:26" ht="17.25" thickTop="1" thickBot="1">
      <c r="B1271" s="194" t="s">
        <v>2672</v>
      </c>
      <c r="C1271" s="250" t="s">
        <v>4079</v>
      </c>
      <c r="D1271" s="248"/>
      <c r="E1271" s="248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155">
        <f>+N1271-M1271</f>
        <v>0</v>
      </c>
      <c r="Q1271" s="154">
        <f>+Q1274</f>
        <v>0</v>
      </c>
      <c r="R1271" s="516"/>
      <c r="S1271" s="265"/>
      <c r="T1271" s="154">
        <f>+T1274</f>
        <v>0</v>
      </c>
      <c r="U1271" s="154">
        <f>+U1274</f>
        <v>0</v>
      </c>
      <c r="W1271" s="154">
        <f>+W1274</f>
        <v>0</v>
      </c>
      <c r="X1271" s="154">
        <f>+X1274</f>
        <v>0</v>
      </c>
      <c r="Y1271" s="291"/>
      <c r="Z1271" s="519"/>
    </row>
    <row r="1272" spans="2:26" ht="17.25" thickTop="1" thickBot="1">
      <c r="K1272" s="527"/>
      <c r="L1272" s="528"/>
      <c r="M1272" s="192"/>
      <c r="N1272" s="192"/>
      <c r="O1272" s="192"/>
      <c r="Q1272" s="192"/>
      <c r="R1272" s="192"/>
      <c r="S1272" s="265"/>
      <c r="T1272" s="192"/>
      <c r="U1272" s="192"/>
      <c r="W1272" s="192"/>
      <c r="X1272" s="192"/>
      <c r="Y1272" s="291"/>
      <c r="Z1272" s="192"/>
    </row>
    <row r="1273" spans="2:26" ht="39.950000000000003" customHeight="1" thickBot="1">
      <c r="B1273" s="102" t="s">
        <v>48</v>
      </c>
      <c r="C1273" s="245" t="s">
        <v>48</v>
      </c>
      <c r="D1273" s="245"/>
      <c r="E1273" s="245"/>
      <c r="F1273" s="246"/>
      <c r="G1273" s="246"/>
      <c r="H1273" s="246"/>
      <c r="I1273" s="246"/>
      <c r="J1273" s="246"/>
      <c r="K1273" s="302" t="s">
        <v>3222</v>
      </c>
      <c r="L1273" s="135"/>
      <c r="M1273" s="328" t="str">
        <f>+M$10</f>
        <v>Valore netto al 31/12/2017</v>
      </c>
      <c r="N1273" s="328" t="str">
        <f>+N$10</f>
        <v>Valore netto al 31/12/2018</v>
      </c>
      <c r="O1273" s="1149" t="str">
        <f>+O$10</f>
        <v>Variazione</v>
      </c>
      <c r="P1273" s="1148"/>
      <c r="Q1273" s="328" t="str">
        <f>+Q$10</f>
        <v>Prechiusura al ° trimestre 2018</v>
      </c>
      <c r="R1273" s="525"/>
      <c r="S1273" s="265"/>
      <c r="T1273" s="1145" t="str">
        <f>T$330</f>
        <v>Costi da utilizzo contributi 2018</v>
      </c>
      <c r="U1273" s="1143" t="str">
        <f>U$330</f>
        <v>Costi da utilizzo contributi DI CUI SOCIO-SAN</v>
      </c>
      <c r="V1273" s="1144"/>
      <c r="W1273" s="1142" t="str">
        <f>W$330</f>
        <v>Costi da contributi 2018</v>
      </c>
      <c r="X1273" s="1143" t="str">
        <f>X$330</f>
        <v>Costi da contributi DI CUI SOCIO-SAN</v>
      </c>
      <c r="Y1273" s="291"/>
      <c r="Z1273" s="679"/>
    </row>
    <row r="1274" spans="2:26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47"/>
      <c r="I1274" s="147"/>
      <c r="J1274" s="147"/>
      <c r="K1274" s="323" t="s">
        <v>2677</v>
      </c>
      <c r="L1274" s="149" t="s">
        <v>3218</v>
      </c>
      <c r="M1274" s="530">
        <f>+'NI-San'!M1274+'NI-Ter'!M1274+'NI-Soc'!M1274+'NI-Ric'!M1274+'NI-118'!M1274</f>
        <v>0</v>
      </c>
      <c r="N1274" s="530">
        <f>+'NI-San'!N1274+'NI-Ter'!N1274+'NI-Soc'!N1274+'NI-Ric'!N1274+'NI-118'!N1274</f>
        <v>0</v>
      </c>
      <c r="O1274" s="126">
        <f>+N1274-M1274</f>
        <v>0</v>
      </c>
      <c r="Q1274" s="530">
        <f>+'NI-San'!Q1274+'NI-Ter'!Q1274+'NI-Soc'!Q1274+'NI-Ric'!Q1274+'NI-118'!Q1274</f>
        <v>0</v>
      </c>
      <c r="R1274" s="517"/>
      <c r="S1274" s="265"/>
      <c r="T1274" s="530">
        <f>+'NI-San'!S1274+'NI-Ter'!S1274+'NI-Soc'!S1274+'NI-Ric'!S1274+'NI-118'!S1274</f>
        <v>0</v>
      </c>
      <c r="U1274" s="530">
        <f>+'NI-San'!T1274+'NI-Ter'!T1274+'NI-Soc'!T1274+'NI-Ric'!T1274+'NI-118'!T1274</f>
        <v>0</v>
      </c>
      <c r="V1274" s="464"/>
      <c r="W1274" s="530">
        <f>+'NI-San'!V1274+'NI-Ter'!V1274+'NI-Soc'!S1274+'NI-Ric'!V1274+'NI-118'!V1274</f>
        <v>0</v>
      </c>
      <c r="X1274" s="530">
        <f>+'NI-San'!W1274+'NI-Ter'!W1274+'NI-Soc'!T1274+'NI-Ric'!W1274+'NI-118'!W1274</f>
        <v>0</v>
      </c>
      <c r="Y1274" s="291"/>
      <c r="Z1274" s="675"/>
    </row>
    <row r="1275" spans="2:26" ht="15.75">
      <c r="K1275" s="527"/>
      <c r="L1275" s="528"/>
      <c r="M1275" s="499"/>
      <c r="N1275" s="499"/>
      <c r="O1275" s="192"/>
      <c r="Q1275" s="499"/>
      <c r="R1275" s="192"/>
      <c r="S1275" s="265"/>
      <c r="T1275" s="499"/>
      <c r="U1275" s="499"/>
      <c r="W1275" s="499"/>
      <c r="X1275" s="499"/>
      <c r="Y1275" s="291"/>
      <c r="Z1275" s="499"/>
    </row>
    <row r="1276" spans="2:26" ht="16.5" thickBot="1">
      <c r="K1276" s="527"/>
      <c r="L1276" s="528"/>
      <c r="M1276" s="499"/>
      <c r="N1276" s="499"/>
      <c r="O1276" s="192"/>
      <c r="Q1276" s="499"/>
      <c r="R1276" s="192"/>
      <c r="S1276" s="265"/>
      <c r="T1276" s="499"/>
      <c r="U1276" s="499"/>
      <c r="W1276" s="499"/>
      <c r="X1276" s="499"/>
      <c r="Y1276" s="291"/>
      <c r="Z1276" s="499"/>
    </row>
    <row r="1277" spans="2:26" ht="39.950000000000003" customHeight="1" thickBot="1">
      <c r="K1277" s="529"/>
      <c r="L1277" s="465"/>
      <c r="M1277" s="328" t="str">
        <f>+M$10</f>
        <v>Valore netto al 31/12/2017</v>
      </c>
      <c r="N1277" s="328" t="str">
        <f>+N$10</f>
        <v>Valore netto al 31/12/2018</v>
      </c>
      <c r="O1277" s="1149" t="str">
        <f>+O$10</f>
        <v>Variazione</v>
      </c>
      <c r="P1277" s="1148"/>
      <c r="Q1277" s="328" t="str">
        <f>+Q$10</f>
        <v>Prechiusura al ° trimestre 2018</v>
      </c>
      <c r="R1277" s="525"/>
      <c r="S1277" s="265"/>
      <c r="T1277" s="1145" t="str">
        <f>T$330</f>
        <v>Costi da utilizzo contributi 2018</v>
      </c>
      <c r="U1277" s="1143" t="str">
        <f>U$330</f>
        <v>Costi da utilizzo contributi DI CUI SOCIO-SAN</v>
      </c>
      <c r="V1277" s="1144"/>
      <c r="W1277" s="1142" t="str">
        <f>W$330</f>
        <v>Costi da contributi 2018</v>
      </c>
      <c r="X1277" s="1143" t="str">
        <f>X$330</f>
        <v>Costi da contributi DI CUI SOCIO-SAN</v>
      </c>
      <c r="Y1277" s="291"/>
      <c r="Z1277" s="679"/>
    </row>
    <row r="1278" spans="2:26" ht="17.25" thickTop="1" thickBot="1">
      <c r="B1278" s="194" t="s">
        <v>2678</v>
      </c>
      <c r="C1278" s="203" t="s">
        <v>4081</v>
      </c>
      <c r="D1278" s="103"/>
      <c r="E1278" s="103"/>
      <c r="F1278" s="103"/>
      <c r="G1278" s="204"/>
      <c r="H1278" s="103"/>
      <c r="I1278" s="103"/>
      <c r="J1278" s="103"/>
      <c r="K1278" s="327" t="s">
        <v>2679</v>
      </c>
      <c r="L1278" s="196" t="s">
        <v>3218</v>
      </c>
      <c r="M1278" s="106">
        <f>+M1280+M1328</f>
        <v>59</v>
      </c>
      <c r="N1278" s="106">
        <f>+N1280+N1328</f>
        <v>0</v>
      </c>
      <c r="O1278" s="107">
        <f>+N1278-M1278</f>
        <v>-59</v>
      </c>
      <c r="Q1278" s="106">
        <f>+Q1280+Q1328</f>
        <v>0</v>
      </c>
      <c r="R1278" s="515"/>
      <c r="S1278" s="265"/>
      <c r="T1278" s="106">
        <f>+T1280+T1328</f>
        <v>0</v>
      </c>
      <c r="U1278" s="106">
        <f>+U1280+U1328</f>
        <v>0</v>
      </c>
      <c r="W1278" s="106">
        <f>+W1280+W1328</f>
        <v>0</v>
      </c>
      <c r="X1278" s="106">
        <f>+X1280+X1328</f>
        <v>0</v>
      </c>
      <c r="Y1278" s="291"/>
      <c r="Z1278" s="518"/>
    </row>
    <row r="1279" spans="2:26" ht="14.25" thickTop="1" thickBot="1">
      <c r="E1279" s="192"/>
      <c r="F1279" s="192"/>
      <c r="G1279" s="192"/>
      <c r="H1279" s="192"/>
      <c r="I1279" s="192"/>
      <c r="J1279" s="192"/>
      <c r="K1279" s="527"/>
      <c r="L1279" s="192"/>
      <c r="M1279" s="192"/>
      <c r="N1279" s="192"/>
      <c r="O1279" s="192"/>
      <c r="Q1279" s="192"/>
      <c r="R1279" s="192"/>
      <c r="S1279" s="265"/>
      <c r="T1279" s="192"/>
      <c r="U1279" s="192"/>
      <c r="W1279" s="192"/>
      <c r="X1279" s="192"/>
      <c r="Y1279" s="291"/>
      <c r="Z1279" s="192"/>
    </row>
    <row r="1280" spans="2:26" ht="17.25" thickTop="1" thickBot="1">
      <c r="B1280" s="193" t="s">
        <v>2680</v>
      </c>
      <c r="C1280" s="249" t="s">
        <v>4082</v>
      </c>
      <c r="D1280" s="243"/>
      <c r="E1280" s="243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SUM(M1284:M1326)</f>
        <v>59</v>
      </c>
      <c r="N1280" s="115">
        <f>SUM(N1284:N1326)</f>
        <v>0</v>
      </c>
      <c r="O1280" s="116">
        <f>+N1280-M1280</f>
        <v>-59</v>
      </c>
      <c r="Q1280" s="115">
        <f>SUM(Q1284:Q1326)</f>
        <v>0</v>
      </c>
      <c r="R1280" s="516"/>
      <c r="S1280" s="265"/>
      <c r="T1280" s="115">
        <f>SUM(T1284:T1326)</f>
        <v>0</v>
      </c>
      <c r="U1280" s="115">
        <f>SUM(U1284:U1326)</f>
        <v>0</v>
      </c>
      <c r="W1280" s="115">
        <f>SUM(W1284:W1326)</f>
        <v>0</v>
      </c>
      <c r="X1280" s="115">
        <f>SUM(X1284:X1326)</f>
        <v>0</v>
      </c>
      <c r="Y1280" s="291"/>
      <c r="Z1280" s="519"/>
    </row>
    <row r="1281" spans="2:26" ht="16.5" thickTop="1" thickBot="1">
      <c r="K1281" s="540"/>
      <c r="M1281" s="265"/>
      <c r="S1281" s="265"/>
      <c r="Y1281" s="291"/>
      <c r="Z1281" s="291"/>
    </row>
    <row r="1282" spans="2:26" ht="39.950000000000003" customHeight="1" thickBot="1">
      <c r="B1282" s="102" t="s">
        <v>3221</v>
      </c>
      <c r="C1282" s="245" t="s">
        <v>48</v>
      </c>
      <c r="D1282" s="245"/>
      <c r="E1282" s="245"/>
      <c r="F1282" s="246"/>
      <c r="G1282" s="246"/>
      <c r="H1282" s="246"/>
      <c r="I1282" s="246"/>
      <c r="J1282" s="246"/>
      <c r="K1282" s="328" t="s">
        <v>3894</v>
      </c>
      <c r="L1282" s="207"/>
      <c r="M1282" s="328" t="str">
        <f>+M$10</f>
        <v>Valore netto al 31/12/2017</v>
      </c>
      <c r="N1282" s="328" t="str">
        <f>+N$10</f>
        <v>Valore netto al 31/12/2018</v>
      </c>
      <c r="O1282" s="1149" t="str">
        <f>+O$10</f>
        <v>Variazione</v>
      </c>
      <c r="P1282" s="1148"/>
      <c r="Q1282" s="328" t="str">
        <f>+Q$10</f>
        <v>Prechiusura al ° trimestre 2018</v>
      </c>
      <c r="R1282" s="525"/>
      <c r="S1282" s="265"/>
      <c r="T1282" s="1145" t="str">
        <f>T$330</f>
        <v>Costi da utilizzo contributi 2018</v>
      </c>
      <c r="U1282" s="1143" t="str">
        <f>U$330</f>
        <v>Costi da utilizzo contributi DI CUI SOCIO-SAN</v>
      </c>
      <c r="V1282" s="1144"/>
      <c r="W1282" s="1142" t="str">
        <f>W$330</f>
        <v>Costi da contributi 2018</v>
      </c>
      <c r="X1282" s="1143" t="str">
        <f>X$330</f>
        <v>Costi da contributi DI CUI SOCIO-SAN</v>
      </c>
      <c r="Y1282" s="291"/>
      <c r="Z1282" s="679"/>
    </row>
    <row r="1283" spans="2:26" ht="15.75" hidden="1" thickBot="1">
      <c r="B1283" s="127" t="s">
        <v>2682</v>
      </c>
      <c r="C1283" s="127" t="s">
        <v>4083</v>
      </c>
      <c r="D1283" s="127"/>
      <c r="E1283" s="127"/>
      <c r="F1283" s="123"/>
      <c r="G1283" s="123"/>
      <c r="H1283" s="123"/>
      <c r="I1283" s="123"/>
      <c r="J1283" s="123"/>
      <c r="K1283" s="161" t="s">
        <v>744</v>
      </c>
      <c r="L1283" s="125" t="s">
        <v>3218</v>
      </c>
      <c r="M1283" s="825"/>
      <c r="N1283" s="825"/>
      <c r="O1283" s="827"/>
      <c r="Q1283" s="825"/>
      <c r="R1283" s="517"/>
      <c r="S1283" s="265"/>
      <c r="T1283" s="1018"/>
      <c r="U1283" s="1018"/>
      <c r="W1283" s="1018"/>
      <c r="X1283" s="1018"/>
      <c r="Y1283" s="291"/>
      <c r="Z1283" s="675"/>
    </row>
    <row r="1284" spans="2:26" hidden="1">
      <c r="B1284" s="127" t="s">
        <v>2683</v>
      </c>
      <c r="C1284" s="127" t="s">
        <v>4084</v>
      </c>
      <c r="D1284" s="127"/>
      <c r="E1284" s="127"/>
      <c r="F1284" s="123"/>
      <c r="G1284" s="123"/>
      <c r="H1284" s="123"/>
      <c r="I1284" s="123"/>
      <c r="J1284" s="123"/>
      <c r="K1284" s="161" t="s">
        <v>749</v>
      </c>
      <c r="L1284" s="125" t="s">
        <v>3218</v>
      </c>
      <c r="M1284" s="530">
        <f>+'NI-San'!M1284+'NI-Ter'!M1284+'NI-Soc'!M1284+'NI-Ric'!M1284+'NI-118'!M1284</f>
        <v>0</v>
      </c>
      <c r="N1284" s="530">
        <f>+'NI-San'!N1284+'NI-Ter'!N1284+'NI-Soc'!N1284+'NI-Ric'!N1284+'NI-118'!N1284</f>
        <v>0</v>
      </c>
      <c r="O1284" s="126">
        <f t="shared" ref="O1284:O1326" si="48">+N1284-M1284</f>
        <v>0</v>
      </c>
      <c r="Q1284" s="530">
        <f>+'NI-San'!Q1284+'NI-Ter'!Q1284+'NI-Soc'!Q1284+'NI-Ric'!Q1284+'NI-118'!Q1284</f>
        <v>0</v>
      </c>
      <c r="R1284" s="517"/>
      <c r="S1284" s="736"/>
      <c r="T1284" s="564"/>
      <c r="U1284" s="564"/>
      <c r="W1284" s="564"/>
      <c r="X1284" s="564"/>
      <c r="Y1284" s="291"/>
      <c r="Z1284" s="675"/>
    </row>
    <row r="1285" spans="2:26">
      <c r="B1285" s="127" t="s">
        <v>2685</v>
      </c>
      <c r="C1285" s="127" t="s">
        <v>4085</v>
      </c>
      <c r="D1285" s="127"/>
      <c r="E1285" s="127"/>
      <c r="F1285" s="123"/>
      <c r="G1285" s="123"/>
      <c r="H1285" s="123"/>
      <c r="I1285" s="123"/>
      <c r="J1285" s="123"/>
      <c r="K1285" s="1140" t="s">
        <v>756</v>
      </c>
      <c r="L1285" s="125" t="s">
        <v>3218</v>
      </c>
      <c r="M1285" s="530">
        <f>+'NI-San'!M1285+'NI-Ter'!M1285+'NI-Soc'!M1285+'NI-Ric'!M1285+'NI-118'!M1285</f>
        <v>0</v>
      </c>
      <c r="N1285" s="530">
        <f>+'NI-San'!N1285+'NI-Ter'!N1285+'NI-Soc'!N1285+'NI-Ric'!N1285+'NI-118'!N1285</f>
        <v>0</v>
      </c>
      <c r="O1285" s="126">
        <f>+N1285-M1285</f>
        <v>0</v>
      </c>
      <c r="Q1285" s="530">
        <f>+'NI-San'!Q1285+'NI-Ter'!Q1285+'NI-Soc'!Q1285+'NI-Ric'!Q1285+'NI-118'!Q1285</f>
        <v>0</v>
      </c>
      <c r="R1285" s="517"/>
      <c r="S1285" s="736"/>
      <c r="T1285" s="815"/>
      <c r="U1285" s="815"/>
      <c r="W1285" s="815"/>
      <c r="X1285" s="815"/>
      <c r="Y1285" s="291"/>
      <c r="Z1285" s="675"/>
    </row>
    <row r="1286" spans="2:26">
      <c r="B1286" s="127" t="s">
        <v>2687</v>
      </c>
      <c r="C1286" s="127" t="s">
        <v>4086</v>
      </c>
      <c r="D1286" s="127"/>
      <c r="E1286" s="127"/>
      <c r="F1286" s="123"/>
      <c r="G1286" s="123"/>
      <c r="H1286" s="123"/>
      <c r="I1286" s="123"/>
      <c r="J1286" s="123"/>
      <c r="K1286" s="1140" t="s">
        <v>758</v>
      </c>
      <c r="L1286" s="125" t="s">
        <v>3218</v>
      </c>
      <c r="M1286" s="530">
        <f>+'NI-San'!M1286+'NI-Ter'!M1286+'NI-Soc'!M1286+'NI-Ric'!M1286+'NI-118'!M1286</f>
        <v>0</v>
      </c>
      <c r="N1286" s="530">
        <f>+'NI-San'!N1286+'NI-Ter'!N1286+'NI-Soc'!N1286+'NI-Ric'!N1286+'NI-118'!N1286</f>
        <v>0</v>
      </c>
      <c r="O1286" s="126">
        <f>+N1286-M1286</f>
        <v>0</v>
      </c>
      <c r="Q1286" s="530">
        <f>+'NI-San'!Q1286+'NI-Ter'!Q1286+'NI-Soc'!Q1286+'NI-Ric'!Q1286+'NI-118'!Q1286</f>
        <v>0</v>
      </c>
      <c r="R1286" s="517"/>
      <c r="S1286" s="736"/>
      <c r="T1286" s="815"/>
      <c r="U1286" s="815"/>
      <c r="W1286" s="815"/>
      <c r="X1286" s="815"/>
      <c r="Y1286" s="291"/>
      <c r="Z1286" s="675"/>
    </row>
    <row r="1287" spans="2:26">
      <c r="B1287" s="127" t="s">
        <v>2688</v>
      </c>
      <c r="C1287" s="127" t="s">
        <v>4087</v>
      </c>
      <c r="D1287" s="127"/>
      <c r="E1287" s="127"/>
      <c r="F1287" s="123"/>
      <c r="G1287" s="123"/>
      <c r="H1287" s="123"/>
      <c r="I1287" s="123"/>
      <c r="J1287" s="123"/>
      <c r="K1287" s="161" t="s">
        <v>760</v>
      </c>
      <c r="L1287" s="125" t="s">
        <v>3218</v>
      </c>
      <c r="M1287" s="530">
        <f>+'NI-San'!M1287+'NI-Ter'!M1287+'NI-Soc'!M1287+'NI-Ric'!M1287+'NI-118'!M1287</f>
        <v>0</v>
      </c>
      <c r="N1287" s="530">
        <f>+'NI-San'!N1287+'NI-Ter'!N1287+'NI-Soc'!N1287+'NI-Ric'!N1287+'NI-118'!N1287</f>
        <v>0</v>
      </c>
      <c r="O1287" s="126">
        <f t="shared" si="48"/>
        <v>0</v>
      </c>
      <c r="Q1287" s="530">
        <f>+'NI-San'!Q1287+'NI-Ter'!Q1287+'NI-Soc'!Q1287+'NI-Ric'!Q1287+'NI-118'!Q1287</f>
        <v>0</v>
      </c>
      <c r="R1287" s="517"/>
      <c r="S1287" s="736"/>
      <c r="T1287" s="815"/>
      <c r="U1287" s="815"/>
      <c r="W1287" s="815"/>
      <c r="X1287" s="815"/>
      <c r="Y1287" s="291"/>
      <c r="Z1287" s="675"/>
    </row>
    <row r="1288" spans="2:26">
      <c r="B1288" s="127" t="s">
        <v>2689</v>
      </c>
      <c r="C1288" s="127" t="s">
        <v>4088</v>
      </c>
      <c r="D1288" s="127"/>
      <c r="E1288" s="127"/>
      <c r="F1288" s="123"/>
      <c r="G1288" s="123"/>
      <c r="H1288" s="123"/>
      <c r="I1288" s="123"/>
      <c r="J1288" s="123"/>
      <c r="K1288" s="161" t="s">
        <v>763</v>
      </c>
      <c r="L1288" s="125" t="s">
        <v>3218</v>
      </c>
      <c r="M1288" s="530">
        <f>+'NI-San'!M1288+'NI-Ter'!M1288+'NI-Soc'!M1288+'NI-Ric'!M1288+'NI-118'!M1288</f>
        <v>0</v>
      </c>
      <c r="N1288" s="530">
        <f>+'NI-San'!N1288+'NI-Ter'!N1288+'NI-Soc'!N1288+'NI-Ric'!N1288+'NI-118'!N1288</f>
        <v>0</v>
      </c>
      <c r="O1288" s="126">
        <f t="shared" si="48"/>
        <v>0</v>
      </c>
      <c r="Q1288" s="530">
        <f>+'NI-San'!Q1288+'NI-Ter'!Q1288+'NI-Soc'!Q1288+'NI-Ric'!Q1288+'NI-118'!Q1288</f>
        <v>0</v>
      </c>
      <c r="R1288" s="517"/>
      <c r="S1288" s="265"/>
      <c r="T1288" s="815"/>
      <c r="U1288" s="815"/>
      <c r="W1288" s="815"/>
      <c r="X1288" s="815"/>
      <c r="Y1288" s="291"/>
      <c r="Z1288" s="675"/>
    </row>
    <row r="1289" spans="2:26" ht="25.5">
      <c r="B1289" s="127" t="s">
        <v>2690</v>
      </c>
      <c r="C1289" s="127" t="s">
        <v>4089</v>
      </c>
      <c r="D1289" s="127"/>
      <c r="E1289" s="127"/>
      <c r="F1289" s="123"/>
      <c r="G1289" s="123"/>
      <c r="H1289" s="123"/>
      <c r="I1289" s="123"/>
      <c r="J1289" s="123"/>
      <c r="K1289" s="161" t="s">
        <v>765</v>
      </c>
      <c r="L1289" s="125" t="s">
        <v>3218</v>
      </c>
      <c r="M1289" s="530">
        <f>+'NI-San'!M1289+'NI-Ter'!M1289+'NI-Soc'!M1289+'NI-Ric'!M1289+'NI-118'!M1289</f>
        <v>0</v>
      </c>
      <c r="N1289" s="530">
        <f>+'NI-San'!N1289+'NI-Ter'!N1289+'NI-Soc'!N1289+'NI-Ric'!N1289+'NI-118'!N1289</f>
        <v>0</v>
      </c>
      <c r="O1289" s="126">
        <f t="shared" si="48"/>
        <v>0</v>
      </c>
      <c r="Q1289" s="530">
        <f>+'NI-San'!Q1289+'NI-Ter'!Q1289+'NI-Soc'!Q1289+'NI-Ric'!Q1289+'NI-118'!Q1289</f>
        <v>0</v>
      </c>
      <c r="R1289" s="517"/>
      <c r="S1289" s="265"/>
      <c r="T1289" s="815"/>
      <c r="U1289" s="815"/>
      <c r="W1289" s="815"/>
      <c r="X1289" s="815"/>
      <c r="Y1289" s="291"/>
      <c r="Z1289" s="675"/>
    </row>
    <row r="1290" spans="2:26">
      <c r="B1290" s="127" t="s">
        <v>2691</v>
      </c>
      <c r="C1290" s="127" t="s">
        <v>4090</v>
      </c>
      <c r="D1290" s="127"/>
      <c r="E1290" s="127"/>
      <c r="F1290" s="123"/>
      <c r="G1290" s="123"/>
      <c r="H1290" s="123"/>
      <c r="I1290" s="123"/>
      <c r="J1290" s="123"/>
      <c r="K1290" s="161" t="s">
        <v>772</v>
      </c>
      <c r="L1290" s="125" t="s">
        <v>3218</v>
      </c>
      <c r="M1290" s="530">
        <f>+'NI-San'!M1290+'NI-Ter'!M1290+'NI-Soc'!M1290+'NI-Ric'!M1290+'NI-118'!M1290</f>
        <v>0</v>
      </c>
      <c r="N1290" s="530">
        <f>+'NI-San'!N1290+'NI-Ter'!N1290+'NI-Soc'!N1290+'NI-Ric'!N1290+'NI-118'!N1290</f>
        <v>0</v>
      </c>
      <c r="O1290" s="126">
        <f t="shared" si="48"/>
        <v>0</v>
      </c>
      <c r="Q1290" s="530">
        <f>+'NI-San'!Q1290+'NI-Ter'!Q1290+'NI-Soc'!Q1290+'NI-Ric'!Q1290+'NI-118'!Q1290</f>
        <v>0</v>
      </c>
      <c r="R1290" s="517"/>
      <c r="S1290" s="265"/>
      <c r="T1290" s="815"/>
      <c r="U1290" s="815"/>
      <c r="W1290" s="815"/>
      <c r="X1290" s="815"/>
      <c r="Y1290" s="291"/>
      <c r="Z1290" s="675"/>
    </row>
    <row r="1291" spans="2:26" hidden="1">
      <c r="B1291" s="127" t="s">
        <v>2692</v>
      </c>
      <c r="C1291" s="127" t="s">
        <v>4091</v>
      </c>
      <c r="D1291" s="127"/>
      <c r="E1291" s="127"/>
      <c r="F1291" s="123"/>
      <c r="G1291" s="123"/>
      <c r="H1291" s="123"/>
      <c r="I1291" s="123"/>
      <c r="J1291" s="123"/>
      <c r="K1291" s="161" t="s">
        <v>774</v>
      </c>
      <c r="L1291" s="125" t="s">
        <v>3218</v>
      </c>
      <c r="M1291" s="825"/>
      <c r="N1291" s="825"/>
      <c r="O1291" s="827"/>
      <c r="Q1291" s="825"/>
      <c r="R1291" s="517"/>
      <c r="S1291" s="265"/>
      <c r="T1291" s="815"/>
      <c r="U1291" s="815"/>
      <c r="W1291" s="815"/>
      <c r="X1291" s="815"/>
      <c r="Y1291" s="291"/>
      <c r="Z1291" s="675"/>
    </row>
    <row r="1292" spans="2:26">
      <c r="B1292" s="127" t="s">
        <v>2693</v>
      </c>
      <c r="C1292" s="127" t="str">
        <f>MID(B1292,1,1)&amp;MID(B1292,3,2)&amp;MID(B1292,6,2)&amp;MID(B1292,9,2)&amp;MID(B1292,12,3)&amp;MID(B1292,16,3)&amp;MID(B1292,20,2)&amp;MID(B1292,23,3)</f>
        <v>420501001201000000</v>
      </c>
      <c r="D1292" s="127"/>
      <c r="E1292" s="127"/>
      <c r="F1292" s="127"/>
      <c r="G1292" s="127"/>
      <c r="H1292" s="127"/>
      <c r="I1292" s="127"/>
      <c r="J1292" s="127"/>
      <c r="K1292" s="304" t="s">
        <v>781</v>
      </c>
      <c r="L1292" s="125" t="s">
        <v>3218</v>
      </c>
      <c r="M1292" s="530">
        <f>+'NI-San'!M1292+'NI-Ter'!M1292+'NI-Soc'!M1292+'NI-Ric'!M1292+'NI-118'!M1292</f>
        <v>0</v>
      </c>
      <c r="N1292" s="530">
        <f>+'NI-San'!N1292+'NI-Ter'!N1292+'NI-Soc'!N1292+'NI-Ric'!N1292+'NI-118'!N1292</f>
        <v>0</v>
      </c>
      <c r="O1292" s="126">
        <f t="shared" si="48"/>
        <v>0</v>
      </c>
      <c r="Q1292" s="530">
        <f>+'NI-San'!Q1292+'NI-Ter'!Q1292+'NI-Soc'!Q1292+'NI-Ric'!Q1292+'NI-118'!Q1292</f>
        <v>0</v>
      </c>
      <c r="R1292" s="517"/>
      <c r="S1292" s="265"/>
      <c r="T1292" s="815"/>
      <c r="U1292" s="815"/>
      <c r="W1292" s="815"/>
      <c r="X1292" s="815"/>
      <c r="Y1292" s="291"/>
      <c r="Z1292" s="675"/>
    </row>
    <row r="1293" spans="2:26">
      <c r="B1293" s="127" t="s">
        <v>2694</v>
      </c>
      <c r="C1293" s="127" t="str">
        <f>MID(B1293,1,1)&amp;MID(B1293,3,2)&amp;MID(B1293,6,2)&amp;MID(B1293,9,2)&amp;MID(B1293,12,3)&amp;MID(B1293,16,3)&amp;MID(B1293,20,2)&amp;MID(B1293,23,3)</f>
        <v>420501001202000000</v>
      </c>
      <c r="D1293" s="127"/>
      <c r="E1293" s="127"/>
      <c r="F1293" s="127"/>
      <c r="G1293" s="127"/>
      <c r="H1293" s="127"/>
      <c r="I1293" s="127"/>
      <c r="J1293" s="127"/>
      <c r="K1293" s="304" t="s">
        <v>783</v>
      </c>
      <c r="L1293" s="125" t="s">
        <v>3218</v>
      </c>
      <c r="M1293" s="530">
        <f>+'NI-San'!M1293+'NI-Ter'!M1293+'NI-Soc'!M1293+'NI-Ric'!M1293+'NI-118'!M1293</f>
        <v>0</v>
      </c>
      <c r="N1293" s="530">
        <f>+'NI-San'!N1293+'NI-Ter'!N1293+'NI-Soc'!N1293+'NI-Ric'!N1293+'NI-118'!N1293</f>
        <v>0</v>
      </c>
      <c r="O1293" s="126">
        <f t="shared" si="48"/>
        <v>0</v>
      </c>
      <c r="Q1293" s="530">
        <f>+'NI-San'!Q1293+'NI-Ter'!Q1293+'NI-Soc'!Q1293+'NI-Ric'!Q1293+'NI-118'!Q1293</f>
        <v>0</v>
      </c>
      <c r="R1293" s="517"/>
      <c r="S1293" s="265"/>
      <c r="T1293" s="815"/>
      <c r="U1293" s="815"/>
      <c r="W1293" s="815"/>
      <c r="X1293" s="815"/>
      <c r="Y1293" s="291"/>
      <c r="Z1293" s="675"/>
    </row>
    <row r="1294" spans="2:26">
      <c r="B1294" s="127" t="s">
        <v>2695</v>
      </c>
      <c r="C1294" s="127" t="str">
        <f>MID(B1294,1,1)&amp;MID(B1294,3,2)&amp;MID(B1294,6,2)&amp;MID(B1294,9,2)&amp;MID(B1294,12,3)&amp;MID(B1294,16,3)&amp;MID(B1294,20,2)&amp;MID(B1294,23,3)</f>
        <v>420501001203000000</v>
      </c>
      <c r="D1294" s="127"/>
      <c r="E1294" s="127"/>
      <c r="F1294" s="127"/>
      <c r="G1294" s="127"/>
      <c r="H1294" s="127"/>
      <c r="I1294" s="127"/>
      <c r="J1294" s="127"/>
      <c r="K1294" s="304" t="s">
        <v>785</v>
      </c>
      <c r="L1294" s="125" t="s">
        <v>3218</v>
      </c>
      <c r="M1294" s="530">
        <f>+'NI-San'!M1294+'NI-Ter'!M1294+'NI-Soc'!M1294+'NI-Ric'!M1294+'NI-118'!M1294</f>
        <v>0</v>
      </c>
      <c r="N1294" s="530">
        <f>+'NI-San'!N1294+'NI-Ter'!N1294+'NI-Soc'!N1294+'NI-Ric'!N1294+'NI-118'!N1294</f>
        <v>0</v>
      </c>
      <c r="O1294" s="126">
        <f t="shared" si="48"/>
        <v>0</v>
      </c>
      <c r="Q1294" s="530">
        <f>+'NI-San'!Q1294+'NI-Ter'!Q1294+'NI-Soc'!Q1294+'NI-Ric'!Q1294+'NI-118'!Q1294</f>
        <v>0</v>
      </c>
      <c r="R1294" s="517"/>
      <c r="S1294" s="265"/>
      <c r="T1294" s="815"/>
      <c r="U1294" s="815"/>
      <c r="W1294" s="815"/>
      <c r="X1294" s="815"/>
      <c r="Y1294" s="291"/>
      <c r="Z1294" s="675"/>
    </row>
    <row r="1295" spans="2:26" ht="25.5">
      <c r="B1295" s="127" t="s">
        <v>2696</v>
      </c>
      <c r="C1295" s="127" t="s">
        <v>4092</v>
      </c>
      <c r="D1295" s="127"/>
      <c r="E1295" s="127"/>
      <c r="F1295" s="123"/>
      <c r="G1295" s="123"/>
      <c r="H1295" s="123"/>
      <c r="I1295" s="123"/>
      <c r="J1295" s="123"/>
      <c r="K1295" s="161" t="s">
        <v>2697</v>
      </c>
      <c r="L1295" s="125" t="s">
        <v>3218</v>
      </c>
      <c r="M1295" s="530">
        <f>+'NI-San'!M1295+'NI-Ter'!M1295+'NI-Soc'!M1295+'NI-Ric'!M1295+'NI-118'!M1295</f>
        <v>0</v>
      </c>
      <c r="N1295" s="530">
        <f>+'NI-San'!N1295+'NI-Ter'!N1295+'NI-Soc'!N1295+'NI-Ric'!N1295+'NI-118'!N1295</f>
        <v>0</v>
      </c>
      <c r="O1295" s="126">
        <f t="shared" si="48"/>
        <v>0</v>
      </c>
      <c r="Q1295" s="530">
        <f>+'NI-San'!Q1295+'NI-Ter'!Q1295+'NI-Soc'!Q1295+'NI-Ric'!Q1295+'NI-118'!Q1295</f>
        <v>0</v>
      </c>
      <c r="R1295" s="517"/>
      <c r="S1295" s="265"/>
      <c r="T1295" s="815"/>
      <c r="U1295" s="815"/>
      <c r="W1295" s="815"/>
      <c r="X1295" s="815"/>
      <c r="Y1295" s="291"/>
      <c r="Z1295" s="675"/>
    </row>
    <row r="1296" spans="2:26" ht="25.5">
      <c r="B1296" s="342" t="s">
        <v>2698</v>
      </c>
      <c r="C1296" s="127" t="s">
        <v>4093</v>
      </c>
      <c r="D1296" s="344"/>
      <c r="E1296" s="344"/>
      <c r="F1296" s="345"/>
      <c r="G1296" s="345"/>
      <c r="H1296" s="345"/>
      <c r="I1296" s="345"/>
      <c r="J1296" s="345"/>
      <c r="K1296" s="161" t="s">
        <v>2699</v>
      </c>
      <c r="L1296" s="125" t="s">
        <v>3218</v>
      </c>
      <c r="M1296" s="530">
        <f>+'NI-San'!M1296+'NI-Ter'!M1296+'NI-Soc'!M1296+'NI-Ric'!M1296+'NI-118'!M1296</f>
        <v>0</v>
      </c>
      <c r="N1296" s="530">
        <f>+'NI-San'!N1296+'NI-Ter'!N1296+'NI-Soc'!N1296+'NI-Ric'!N1296+'NI-118'!N1296</f>
        <v>0</v>
      </c>
      <c r="O1296" s="126">
        <f t="shared" si="48"/>
        <v>0</v>
      </c>
      <c r="Q1296" s="530">
        <f>+'NI-San'!Q1296+'NI-Ter'!Q1296+'NI-Soc'!Q1296+'NI-Ric'!Q1296+'NI-118'!Q1296</f>
        <v>0</v>
      </c>
      <c r="R1296" s="517"/>
      <c r="S1296" s="265"/>
      <c r="T1296" s="815"/>
      <c r="U1296" s="815"/>
      <c r="W1296" s="815"/>
      <c r="X1296" s="815"/>
      <c r="Y1296" s="291"/>
      <c r="Z1296" s="675"/>
    </row>
    <row r="1297" spans="2:26">
      <c r="B1297" s="127" t="s">
        <v>2700</v>
      </c>
      <c r="C1297" s="127" t="s">
        <v>4094</v>
      </c>
      <c r="D1297" s="127"/>
      <c r="E1297" s="127"/>
      <c r="F1297" s="123"/>
      <c r="G1297" s="123"/>
      <c r="H1297" s="123"/>
      <c r="I1297" s="123"/>
      <c r="J1297" s="123"/>
      <c r="K1297" s="161" t="s">
        <v>791</v>
      </c>
      <c r="L1297" s="125" t="s">
        <v>3218</v>
      </c>
      <c r="M1297" s="530">
        <f>+'NI-San'!M1297+'NI-Ter'!M1297+'NI-Soc'!M1297+'NI-Ric'!M1297+'NI-118'!M1297</f>
        <v>0</v>
      </c>
      <c r="N1297" s="530">
        <f>+'NI-San'!N1297+'NI-Ter'!N1297+'NI-Soc'!N1297+'NI-Ric'!N1297+'NI-118'!N1297</f>
        <v>0</v>
      </c>
      <c r="O1297" s="126">
        <f t="shared" si="48"/>
        <v>0</v>
      </c>
      <c r="Q1297" s="530">
        <f>+'NI-San'!Q1297+'NI-Ter'!Q1297+'NI-Soc'!Q1297+'NI-Ric'!Q1297+'NI-118'!Q1297</f>
        <v>0</v>
      </c>
      <c r="R1297" s="517"/>
      <c r="S1297" s="265"/>
      <c r="T1297" s="815"/>
      <c r="U1297" s="815"/>
      <c r="W1297" s="815"/>
      <c r="X1297" s="815"/>
      <c r="Y1297" s="291"/>
      <c r="Z1297" s="675"/>
    </row>
    <row r="1298" spans="2:26">
      <c r="B1298" s="127" t="s">
        <v>2701</v>
      </c>
      <c r="C1298" s="127" t="str">
        <f>MID(B1298,1,1)&amp;MID(B1298,3,2)&amp;MID(B1298,6,2)&amp;MID(B1298,9,2)&amp;MID(B1298,12,3)&amp;MID(B1298,16,3)&amp;MID(B1298,20,2)&amp;MID(B1298,23,3)</f>
        <v>420501001503000000</v>
      </c>
      <c r="D1298" s="127"/>
      <c r="E1298" s="127"/>
      <c r="F1298" s="127"/>
      <c r="G1298" s="127"/>
      <c r="H1298" s="127"/>
      <c r="I1298" s="127"/>
      <c r="J1298" s="127"/>
      <c r="K1298" s="304" t="s">
        <v>802</v>
      </c>
      <c r="L1298" s="125" t="s">
        <v>3218</v>
      </c>
      <c r="M1298" s="530">
        <f>+'NI-San'!M1298+'NI-Ter'!M1298+'NI-Soc'!M1298+'NI-Ric'!M1298+'NI-118'!M1298</f>
        <v>0</v>
      </c>
      <c r="N1298" s="530">
        <f>+'NI-San'!N1298+'NI-Ter'!N1298+'NI-Soc'!N1298+'NI-Ric'!N1298+'NI-118'!N1298</f>
        <v>0</v>
      </c>
      <c r="O1298" s="126">
        <f t="shared" si="48"/>
        <v>0</v>
      </c>
      <c r="Q1298" s="530">
        <f>+'NI-San'!Q1298+'NI-Ter'!Q1298+'NI-Soc'!Q1298+'NI-Ric'!Q1298+'NI-118'!Q1298</f>
        <v>0</v>
      </c>
      <c r="R1298" s="517"/>
      <c r="S1298" s="265"/>
      <c r="T1298" s="815"/>
      <c r="U1298" s="815"/>
      <c r="W1298" s="815"/>
      <c r="X1298" s="815"/>
      <c r="Y1298" s="291"/>
      <c r="Z1298" s="675"/>
    </row>
    <row r="1299" spans="2:26">
      <c r="B1299" s="127" t="s">
        <v>2702</v>
      </c>
      <c r="C1299" s="127" t="s">
        <v>4095</v>
      </c>
      <c r="D1299" s="127"/>
      <c r="E1299" s="127"/>
      <c r="F1299" s="123"/>
      <c r="G1299" s="123"/>
      <c r="H1299" s="123"/>
      <c r="I1299" s="123"/>
      <c r="J1299" s="123"/>
      <c r="K1299" s="161" t="s">
        <v>806</v>
      </c>
      <c r="L1299" s="125" t="s">
        <v>3218</v>
      </c>
      <c r="M1299" s="530">
        <f>+'NI-San'!M1299+'NI-Ter'!M1299+'NI-Soc'!M1299+'NI-Ric'!M1299+'NI-118'!M1299</f>
        <v>0</v>
      </c>
      <c r="N1299" s="530">
        <f>+'NI-San'!N1299+'NI-Ter'!N1299+'NI-Soc'!N1299+'NI-Ric'!N1299+'NI-118'!N1299</f>
        <v>0</v>
      </c>
      <c r="O1299" s="126">
        <f t="shared" si="48"/>
        <v>0</v>
      </c>
      <c r="Q1299" s="530">
        <f>+'NI-San'!Q1299+'NI-Ter'!Q1299+'NI-Soc'!Q1299+'NI-Ric'!Q1299+'NI-118'!Q1299</f>
        <v>0</v>
      </c>
      <c r="R1299" s="517"/>
      <c r="S1299" s="265"/>
      <c r="T1299" s="815"/>
      <c r="U1299" s="815"/>
      <c r="W1299" s="815"/>
      <c r="X1299" s="815"/>
      <c r="Y1299" s="291"/>
      <c r="Z1299" s="675"/>
    </row>
    <row r="1300" spans="2:26">
      <c r="B1300" s="127" t="s">
        <v>2703</v>
      </c>
      <c r="C1300" s="127" t="s">
        <v>4096</v>
      </c>
      <c r="D1300" s="127"/>
      <c r="E1300" s="127"/>
      <c r="F1300" s="127"/>
      <c r="G1300" s="127"/>
      <c r="H1300" s="127"/>
      <c r="I1300" s="123"/>
      <c r="J1300" s="123"/>
      <c r="K1300" s="164" t="s">
        <v>810</v>
      </c>
      <c r="L1300" s="125" t="s">
        <v>3218</v>
      </c>
      <c r="M1300" s="530">
        <f>+'NI-San'!M1300+'NI-Ter'!M1300+'NI-Soc'!M1300+'NI-Ric'!M1300+'NI-118'!M1300</f>
        <v>0</v>
      </c>
      <c r="N1300" s="530">
        <f>+'NI-San'!N1300+'NI-Ter'!N1300+'NI-Soc'!N1300+'NI-Ric'!N1300+'NI-118'!N1300</f>
        <v>0</v>
      </c>
      <c r="O1300" s="126">
        <f t="shared" si="48"/>
        <v>0</v>
      </c>
      <c r="Q1300" s="530">
        <f>+'NI-San'!Q1300+'NI-Ter'!Q1300+'NI-Soc'!Q1300+'NI-Ric'!Q1300+'NI-118'!Q1300</f>
        <v>0</v>
      </c>
      <c r="R1300" s="517"/>
      <c r="S1300" s="265"/>
      <c r="T1300" s="815"/>
      <c r="U1300" s="815"/>
      <c r="W1300" s="815"/>
      <c r="X1300" s="815"/>
      <c r="Y1300" s="291"/>
      <c r="Z1300" s="675"/>
    </row>
    <row r="1301" spans="2:26" ht="25.5">
      <c r="B1301" s="127" t="s">
        <v>2704</v>
      </c>
      <c r="C1301" s="127" t="s">
        <v>4097</v>
      </c>
      <c r="D1301" s="127"/>
      <c r="E1301" s="127"/>
      <c r="F1301" s="127"/>
      <c r="G1301" s="127"/>
      <c r="H1301" s="127"/>
      <c r="I1301" s="123"/>
      <c r="J1301" s="123"/>
      <c r="K1301" s="164" t="s">
        <v>816</v>
      </c>
      <c r="L1301" s="125" t="s">
        <v>3218</v>
      </c>
      <c r="M1301" s="530">
        <f>+'NI-San'!M1301+'NI-Ter'!M1301+'NI-Soc'!M1301+'NI-Ric'!M1301+'NI-118'!M1301</f>
        <v>0</v>
      </c>
      <c r="N1301" s="530">
        <f>+'NI-San'!N1301+'NI-Ter'!N1301+'NI-Soc'!N1301+'NI-Ric'!N1301+'NI-118'!N1301</f>
        <v>0</v>
      </c>
      <c r="O1301" s="126">
        <f t="shared" si="48"/>
        <v>0</v>
      </c>
      <c r="Q1301" s="530">
        <f>+'NI-San'!Q1301+'NI-Ter'!Q1301+'NI-Soc'!Q1301+'NI-Ric'!Q1301+'NI-118'!Q1301</f>
        <v>0</v>
      </c>
      <c r="R1301" s="517"/>
      <c r="S1301" s="265"/>
      <c r="T1301" s="815"/>
      <c r="U1301" s="815"/>
      <c r="W1301" s="815"/>
      <c r="X1301" s="815"/>
      <c r="Y1301" s="291"/>
      <c r="Z1301" s="675"/>
    </row>
    <row r="1302" spans="2:26">
      <c r="B1302" s="127" t="s">
        <v>2705</v>
      </c>
      <c r="C1302" s="127" t="str">
        <f>MID(B1302,1,1)&amp;MID(B1302,3,2)&amp;MID(B1302,6,2)&amp;MID(B1302,9,2)&amp;MID(B1302,12,3)&amp;MID(B1302,16,3)&amp;MID(B1302,20,2)&amp;MID(B1302,23,3)</f>
        <v>420501003002000000</v>
      </c>
      <c r="D1302" s="127"/>
      <c r="E1302" s="127"/>
      <c r="F1302" s="127"/>
      <c r="G1302" s="127"/>
      <c r="H1302" s="127"/>
      <c r="I1302" s="127"/>
      <c r="J1302" s="127"/>
      <c r="K1302" s="304" t="s">
        <v>819</v>
      </c>
      <c r="L1302" s="125" t="s">
        <v>3218</v>
      </c>
      <c r="M1302" s="530">
        <f>+'NI-San'!M1302+'NI-Ter'!M1302+'NI-Soc'!M1302+'NI-Ric'!M1302+'NI-118'!M1302</f>
        <v>0</v>
      </c>
      <c r="N1302" s="530">
        <f>+'NI-San'!N1302+'NI-Ter'!N1302+'NI-Soc'!N1302+'NI-Ric'!N1302+'NI-118'!N1302</f>
        <v>0</v>
      </c>
      <c r="O1302" s="126">
        <f t="shared" si="48"/>
        <v>0</v>
      </c>
      <c r="Q1302" s="530">
        <f>+'NI-San'!Q1302+'NI-Ter'!Q1302+'NI-Soc'!Q1302+'NI-Ric'!Q1302+'NI-118'!Q1302</f>
        <v>0</v>
      </c>
      <c r="R1302" s="517"/>
      <c r="S1302" s="265"/>
      <c r="T1302" s="815"/>
      <c r="U1302" s="815"/>
      <c r="W1302" s="815"/>
      <c r="X1302" s="815"/>
      <c r="Y1302" s="291"/>
      <c r="Z1302" s="675"/>
    </row>
    <row r="1303" spans="2:26" ht="25.5" hidden="1">
      <c r="B1303" s="127" t="s">
        <v>2706</v>
      </c>
      <c r="C1303" s="127" t="s">
        <v>4098</v>
      </c>
      <c r="D1303" s="127"/>
      <c r="E1303" s="127"/>
      <c r="F1303" s="123"/>
      <c r="G1303" s="123"/>
      <c r="H1303" s="123"/>
      <c r="I1303" s="127"/>
      <c r="J1303" s="127"/>
      <c r="K1303" s="137" t="s">
        <v>4099</v>
      </c>
      <c r="L1303" s="125" t="s">
        <v>3218</v>
      </c>
      <c r="M1303" s="530">
        <f>+'NI-San'!M1303+'NI-Ter'!M1303+'NI-Soc'!M1303+'NI-Ric'!M1303+'NI-118'!M1303</f>
        <v>0</v>
      </c>
      <c r="N1303" s="825"/>
      <c r="O1303" s="827"/>
      <c r="Q1303" s="825"/>
      <c r="R1303" s="517"/>
      <c r="S1303" s="675"/>
      <c r="T1303" s="815"/>
      <c r="U1303" s="815"/>
      <c r="W1303" s="815"/>
      <c r="X1303" s="815"/>
    </row>
    <row r="1304" spans="2:26" ht="25.5">
      <c r="B1304" s="127" t="s">
        <v>2707</v>
      </c>
      <c r="C1304" s="127" t="s">
        <v>4100</v>
      </c>
      <c r="D1304" s="127"/>
      <c r="E1304" s="127"/>
      <c r="F1304" s="123"/>
      <c r="G1304" s="123"/>
      <c r="H1304" s="123"/>
      <c r="I1304" s="127"/>
      <c r="J1304" s="127"/>
      <c r="K1304" s="137" t="s">
        <v>825</v>
      </c>
      <c r="L1304" s="125" t="s">
        <v>3218</v>
      </c>
      <c r="M1304" s="530">
        <f>+'NI-San'!M1304+'NI-Ter'!M1304+'NI-Soc'!M1304+'NI-Ric'!M1304+'NI-118'!M1304</f>
        <v>0</v>
      </c>
      <c r="N1304" s="530">
        <f>+'NI-San'!N1304+'NI-Ter'!N1304+'NI-Soc'!N1304+'NI-Ric'!N1304+'NI-118'!N1304</f>
        <v>0</v>
      </c>
      <c r="O1304" s="126">
        <f t="shared" ref="O1304:O1311" si="49">+N1304-M1304</f>
        <v>0</v>
      </c>
      <c r="Q1304" s="530">
        <f>+'NI-San'!Q1304+'NI-Ter'!Q1304+'NI-Soc'!Q1304+'NI-Ric'!Q1304+'NI-118'!Q1304</f>
        <v>0</v>
      </c>
      <c r="R1304" s="517"/>
      <c r="S1304" s="675"/>
      <c r="T1304" s="815"/>
      <c r="U1304" s="815"/>
      <c r="W1304" s="815"/>
      <c r="X1304" s="815"/>
    </row>
    <row r="1305" spans="2:26">
      <c r="B1305" s="127" t="s">
        <v>2708</v>
      </c>
      <c r="C1305" s="127" t="s">
        <v>4101</v>
      </c>
      <c r="D1305" s="127"/>
      <c r="E1305" s="127"/>
      <c r="F1305" s="123"/>
      <c r="G1305" s="123"/>
      <c r="H1305" s="123"/>
      <c r="I1305" s="127"/>
      <c r="J1305" s="127"/>
      <c r="K1305" s="137" t="s">
        <v>827</v>
      </c>
      <c r="L1305" s="125" t="s">
        <v>3218</v>
      </c>
      <c r="M1305" s="530">
        <f>+'NI-San'!M1305+'NI-Ter'!M1305+'NI-Soc'!M1305+'NI-Ric'!M1305+'NI-118'!M1305</f>
        <v>0</v>
      </c>
      <c r="N1305" s="530">
        <f>+'NI-San'!N1305+'NI-Ter'!N1305+'NI-Soc'!N1305+'NI-Ric'!N1305+'NI-118'!N1305</f>
        <v>0</v>
      </c>
      <c r="O1305" s="126">
        <f t="shared" si="49"/>
        <v>0</v>
      </c>
      <c r="Q1305" s="530">
        <f>+'NI-San'!Q1305+'NI-Ter'!Q1305+'NI-Soc'!Q1305+'NI-Ric'!Q1305+'NI-118'!Q1305</f>
        <v>0</v>
      </c>
      <c r="R1305" s="517"/>
      <c r="S1305" s="675"/>
      <c r="T1305" s="815"/>
      <c r="U1305" s="815"/>
      <c r="W1305" s="815"/>
      <c r="X1305" s="815"/>
    </row>
    <row r="1306" spans="2:26">
      <c r="B1306" s="127" t="s">
        <v>2709</v>
      </c>
      <c r="C1306" s="127" t="s">
        <v>4102</v>
      </c>
      <c r="D1306" s="127"/>
      <c r="E1306" s="127"/>
      <c r="F1306" s="123"/>
      <c r="G1306" s="123"/>
      <c r="H1306" s="123"/>
      <c r="I1306" s="127"/>
      <c r="J1306" s="127"/>
      <c r="K1306" s="137" t="s">
        <v>829</v>
      </c>
      <c r="L1306" s="125" t="s">
        <v>3218</v>
      </c>
      <c r="M1306" s="530">
        <f>+'NI-San'!M1306+'NI-Ter'!M1306+'NI-Soc'!M1306+'NI-Ric'!M1306+'NI-118'!M1306</f>
        <v>0</v>
      </c>
      <c r="N1306" s="530">
        <f>+'NI-San'!N1306+'NI-Ter'!N1306+'NI-Soc'!N1306+'NI-Ric'!N1306+'NI-118'!N1306</f>
        <v>0</v>
      </c>
      <c r="O1306" s="126">
        <f t="shared" si="49"/>
        <v>0</v>
      </c>
      <c r="Q1306" s="530">
        <f>+'NI-San'!Q1306+'NI-Ter'!Q1306+'NI-Soc'!Q1306+'NI-Ric'!Q1306+'NI-118'!Q1306</f>
        <v>0</v>
      </c>
      <c r="R1306" s="517"/>
      <c r="S1306" s="675"/>
      <c r="T1306" s="815"/>
      <c r="U1306" s="815"/>
      <c r="W1306" s="815"/>
      <c r="X1306" s="815"/>
    </row>
    <row r="1307" spans="2:26" ht="25.5">
      <c r="B1307" s="127" t="s">
        <v>2710</v>
      </c>
      <c r="C1307" s="127" t="s">
        <v>4103</v>
      </c>
      <c r="D1307" s="127"/>
      <c r="E1307" s="127"/>
      <c r="F1307" s="123"/>
      <c r="G1307" s="123"/>
      <c r="H1307" s="123"/>
      <c r="I1307" s="127"/>
      <c r="J1307" s="127"/>
      <c r="K1307" s="137" t="s">
        <v>831</v>
      </c>
      <c r="L1307" s="125" t="s">
        <v>3218</v>
      </c>
      <c r="M1307" s="530">
        <f>+'NI-San'!M1307+'NI-Ter'!M1307+'NI-Soc'!M1307+'NI-Ric'!M1307+'NI-118'!M1307</f>
        <v>0</v>
      </c>
      <c r="N1307" s="530">
        <f>+'NI-San'!N1307+'NI-Ter'!N1307+'NI-Soc'!N1307+'NI-Ric'!N1307+'NI-118'!N1307</f>
        <v>0</v>
      </c>
      <c r="O1307" s="126">
        <f t="shared" si="49"/>
        <v>0</v>
      </c>
      <c r="Q1307" s="530">
        <f>+'NI-San'!Q1307+'NI-Ter'!Q1307+'NI-Soc'!Q1307+'NI-Ric'!Q1307+'NI-118'!Q1307</f>
        <v>0</v>
      </c>
      <c r="R1307" s="517"/>
      <c r="S1307" s="675"/>
      <c r="T1307" s="815"/>
      <c r="U1307" s="815"/>
      <c r="W1307" s="815"/>
      <c r="X1307" s="815"/>
    </row>
    <row r="1308" spans="2:26" ht="25.5">
      <c r="B1308" s="127" t="s">
        <v>2711</v>
      </c>
      <c r="C1308" s="127" t="s">
        <v>4104</v>
      </c>
      <c r="D1308" s="127"/>
      <c r="E1308" s="127"/>
      <c r="F1308" s="123"/>
      <c r="G1308" s="123"/>
      <c r="H1308" s="123"/>
      <c r="I1308" s="127"/>
      <c r="J1308" s="127"/>
      <c r="K1308" s="137" t="s">
        <v>833</v>
      </c>
      <c r="L1308" s="125" t="s">
        <v>3218</v>
      </c>
      <c r="M1308" s="530">
        <f>+'NI-San'!M1308+'NI-Ter'!M1308+'NI-Soc'!M1308+'NI-Ric'!M1308+'NI-118'!M1308</f>
        <v>0</v>
      </c>
      <c r="N1308" s="530">
        <f>+'NI-San'!N1308+'NI-Ter'!N1308+'NI-Soc'!N1308+'NI-Ric'!N1308+'NI-118'!N1308</f>
        <v>0</v>
      </c>
      <c r="O1308" s="126">
        <f t="shared" si="49"/>
        <v>0</v>
      </c>
      <c r="Q1308" s="530">
        <f>+'NI-San'!Q1308+'NI-Ter'!Q1308+'NI-Soc'!Q1308+'NI-Ric'!Q1308+'NI-118'!Q1308</f>
        <v>0</v>
      </c>
      <c r="R1308" s="517"/>
      <c r="S1308" s="675"/>
      <c r="T1308" s="815"/>
      <c r="U1308" s="815"/>
      <c r="W1308" s="815"/>
      <c r="X1308" s="815"/>
    </row>
    <row r="1309" spans="2:26">
      <c r="B1309" s="127" t="s">
        <v>2712</v>
      </c>
      <c r="C1309" s="127" t="s">
        <v>4105</v>
      </c>
      <c r="D1309" s="127"/>
      <c r="E1309" s="127"/>
      <c r="F1309" s="123"/>
      <c r="G1309" s="123"/>
      <c r="H1309" s="123"/>
      <c r="I1309" s="127"/>
      <c r="J1309" s="127"/>
      <c r="K1309" s="137" t="s">
        <v>835</v>
      </c>
      <c r="L1309" s="125" t="s">
        <v>3218</v>
      </c>
      <c r="M1309" s="530">
        <f>+'NI-San'!M1309+'NI-Ter'!M1309+'NI-Soc'!M1309+'NI-Ric'!M1309+'NI-118'!M1309</f>
        <v>0</v>
      </c>
      <c r="N1309" s="530">
        <f>+'NI-San'!N1309+'NI-Ter'!N1309+'NI-Soc'!N1309+'NI-Ric'!N1309+'NI-118'!N1309</f>
        <v>0</v>
      </c>
      <c r="O1309" s="126">
        <f t="shared" si="49"/>
        <v>0</v>
      </c>
      <c r="Q1309" s="530">
        <f>+'NI-San'!Q1309+'NI-Ter'!Q1309+'NI-Soc'!Q1309+'NI-Ric'!Q1309+'NI-118'!Q1309</f>
        <v>0</v>
      </c>
      <c r="R1309" s="517"/>
      <c r="S1309" s="675"/>
      <c r="T1309" s="815"/>
      <c r="U1309" s="815"/>
      <c r="W1309" s="815"/>
      <c r="X1309" s="815"/>
    </row>
    <row r="1310" spans="2:26" ht="25.5">
      <c r="B1310" s="127" t="s">
        <v>2713</v>
      </c>
      <c r="C1310" s="127" t="s">
        <v>4106</v>
      </c>
      <c r="D1310" s="127"/>
      <c r="E1310" s="127"/>
      <c r="F1310" s="123"/>
      <c r="G1310" s="123"/>
      <c r="H1310" s="123"/>
      <c r="I1310" s="127"/>
      <c r="J1310" s="127"/>
      <c r="K1310" s="137" t="s">
        <v>837</v>
      </c>
      <c r="L1310" s="125" t="s">
        <v>3218</v>
      </c>
      <c r="M1310" s="530">
        <f>+'NI-San'!M1310+'NI-Ter'!M1310+'NI-Soc'!M1310+'NI-Ric'!M1310+'NI-118'!M1310</f>
        <v>0</v>
      </c>
      <c r="N1310" s="530">
        <f>+'NI-San'!N1310+'NI-Ter'!N1310+'NI-Soc'!N1310+'NI-Ric'!N1310+'NI-118'!N1310</f>
        <v>0</v>
      </c>
      <c r="O1310" s="126">
        <f t="shared" si="49"/>
        <v>0</v>
      </c>
      <c r="Q1310" s="530">
        <f>+'NI-San'!Q1310+'NI-Ter'!Q1310+'NI-Soc'!Q1310+'NI-Ric'!Q1310+'NI-118'!Q1310</f>
        <v>0</v>
      </c>
      <c r="R1310" s="517"/>
      <c r="S1310" s="675"/>
      <c r="T1310" s="815"/>
      <c r="U1310" s="815"/>
      <c r="W1310" s="815"/>
      <c r="X1310" s="815"/>
    </row>
    <row r="1311" spans="2:26" ht="25.5">
      <c r="B1311" s="127" t="s">
        <v>2714</v>
      </c>
      <c r="C1311" s="127" t="s">
        <v>4107</v>
      </c>
      <c r="D1311" s="127"/>
      <c r="E1311" s="127"/>
      <c r="F1311" s="123"/>
      <c r="G1311" s="123"/>
      <c r="H1311" s="123"/>
      <c r="I1311" s="127"/>
      <c r="J1311" s="127"/>
      <c r="K1311" s="137" t="s">
        <v>839</v>
      </c>
      <c r="L1311" s="125" t="s">
        <v>3218</v>
      </c>
      <c r="M1311" s="530">
        <f>+'NI-San'!M1311+'NI-Ter'!M1311+'NI-Soc'!M1311+'NI-Ric'!M1311+'NI-118'!M1311</f>
        <v>0</v>
      </c>
      <c r="N1311" s="530">
        <f>+'NI-San'!N1311+'NI-Ter'!N1311+'NI-Soc'!N1311+'NI-Ric'!N1311+'NI-118'!N1311</f>
        <v>0</v>
      </c>
      <c r="O1311" s="126">
        <f t="shared" si="49"/>
        <v>0</v>
      </c>
      <c r="Q1311" s="530">
        <f>+'NI-San'!Q1311+'NI-Ter'!Q1311+'NI-Soc'!Q1311+'NI-Ric'!Q1311+'NI-118'!Q1311</f>
        <v>0</v>
      </c>
      <c r="R1311" s="517"/>
      <c r="S1311" s="675"/>
      <c r="T1311" s="815"/>
      <c r="U1311" s="815"/>
      <c r="W1311" s="815"/>
      <c r="X1311" s="815"/>
    </row>
    <row r="1312" spans="2:26">
      <c r="B1312" s="127" t="s">
        <v>2715</v>
      </c>
      <c r="C1312" s="127" t="str">
        <f>MID(B1312,1,1)&amp;MID(B1312,3,2)&amp;MID(B1312,6,2)&amp;MID(B1312,9,2)&amp;MID(B1312,12,3)&amp;MID(B1312,16,3)&amp;MID(B1312,20,2)&amp;MID(B1312,23,3)</f>
        <v>420501003502000000</v>
      </c>
      <c r="D1312" s="127"/>
      <c r="E1312" s="127"/>
      <c r="F1312" s="127"/>
      <c r="G1312" s="127"/>
      <c r="H1312" s="127"/>
      <c r="I1312" s="127"/>
      <c r="J1312" s="127"/>
      <c r="K1312" s="304" t="s">
        <v>841</v>
      </c>
      <c r="L1312" s="125" t="s">
        <v>3218</v>
      </c>
      <c r="M1312" s="530">
        <f>+'NI-San'!M1312+'NI-Ter'!M1312+'NI-Soc'!M1312+'NI-Ric'!M1312+'NI-118'!M1312</f>
        <v>0</v>
      </c>
      <c r="N1312" s="530">
        <f>+'NI-San'!N1312+'NI-Ter'!N1312+'NI-Soc'!N1312+'NI-Ric'!N1312+'NI-118'!N1312</f>
        <v>0</v>
      </c>
      <c r="O1312" s="126">
        <f t="shared" si="48"/>
        <v>0</v>
      </c>
      <c r="Q1312" s="530">
        <f>+'NI-San'!Q1312+'NI-Ter'!Q1312+'NI-Soc'!Q1312+'NI-Ric'!Q1312+'NI-118'!Q1312</f>
        <v>0</v>
      </c>
      <c r="R1312" s="517"/>
      <c r="S1312" s="265"/>
      <c r="T1312" s="815"/>
      <c r="U1312" s="815"/>
      <c r="W1312" s="815"/>
      <c r="X1312" s="815"/>
      <c r="Y1312" s="291"/>
      <c r="Z1312" s="675"/>
    </row>
    <row r="1313" spans="2:26">
      <c r="B1313" s="127" t="s">
        <v>2716</v>
      </c>
      <c r="C1313" s="127" t="str">
        <f>MID(B1313,1,1)&amp;MID(B1313,3,2)&amp;MID(B1313,6,2)&amp;MID(B1313,9,2)&amp;MID(B1313,12,3)&amp;MID(B1313,16,3)&amp;MID(B1313,20,2)&amp;MID(B1313,23,3)</f>
        <v>420501003503000000</v>
      </c>
      <c r="D1313" s="127"/>
      <c r="E1313" s="127"/>
      <c r="F1313" s="127"/>
      <c r="G1313" s="127"/>
      <c r="H1313" s="127"/>
      <c r="I1313" s="127"/>
      <c r="J1313" s="127"/>
      <c r="K1313" s="228" t="s">
        <v>843</v>
      </c>
      <c r="L1313" s="125" t="s">
        <v>3218</v>
      </c>
      <c r="M1313" s="530">
        <f>+'NI-San'!M1313+'NI-Ter'!M1313+'NI-Soc'!M1313+'NI-Ric'!M1313+'NI-118'!M1313</f>
        <v>0</v>
      </c>
      <c r="N1313" s="530">
        <f>+'NI-San'!N1313+'NI-Ter'!N1313+'NI-Soc'!N1313+'NI-Ric'!N1313+'NI-118'!N1313</f>
        <v>0</v>
      </c>
      <c r="O1313" s="126">
        <f t="shared" si="48"/>
        <v>0</v>
      </c>
      <c r="Q1313" s="530">
        <f>+'NI-San'!Q1313+'NI-Ter'!Q1313+'NI-Soc'!Q1313+'NI-Ric'!Q1313+'NI-118'!Q1313</f>
        <v>0</v>
      </c>
      <c r="R1313" s="517"/>
      <c r="S1313" s="265"/>
      <c r="T1313" s="815"/>
      <c r="U1313" s="815"/>
      <c r="W1313" s="815"/>
      <c r="X1313" s="815"/>
      <c r="Y1313" s="291"/>
      <c r="Z1313" s="675"/>
    </row>
    <row r="1314" spans="2:26" ht="25.5">
      <c r="B1314" s="127" t="s">
        <v>2717</v>
      </c>
      <c r="C1314" s="127" t="str">
        <f>MID(B1314,1,1)&amp;MID(B1314,3,2)&amp;MID(B1314,6,2)&amp;MID(B1314,9,2)&amp;MID(B1314,12,3)&amp;MID(B1314,16,3)&amp;MID(B1314,20,2)&amp;MID(B1314,23,3)</f>
        <v>420501003504000000</v>
      </c>
      <c r="D1314" s="127"/>
      <c r="E1314" s="127"/>
      <c r="F1314" s="127"/>
      <c r="G1314" s="127"/>
      <c r="H1314" s="127"/>
      <c r="I1314" s="127"/>
      <c r="J1314" s="127"/>
      <c r="K1314" s="228" t="s">
        <v>845</v>
      </c>
      <c r="L1314" s="125" t="s">
        <v>3218</v>
      </c>
      <c r="M1314" s="530">
        <f>+'NI-San'!M1314+'NI-Ter'!M1314+'NI-Soc'!M1314+'NI-Ric'!M1314+'NI-118'!M1314</f>
        <v>0</v>
      </c>
      <c r="N1314" s="530">
        <f>+'NI-San'!N1314+'NI-Ter'!N1314+'NI-Soc'!N1314+'NI-Ric'!N1314+'NI-118'!N1314</f>
        <v>0</v>
      </c>
      <c r="O1314" s="126">
        <f t="shared" si="48"/>
        <v>0</v>
      </c>
      <c r="Q1314" s="530">
        <f>+'NI-San'!Q1314+'NI-Ter'!Q1314+'NI-Soc'!Q1314+'NI-Ric'!Q1314+'NI-118'!Q1314</f>
        <v>0</v>
      </c>
      <c r="R1314" s="517"/>
      <c r="S1314" s="265"/>
      <c r="T1314" s="815"/>
      <c r="U1314" s="815"/>
      <c r="W1314" s="815"/>
      <c r="X1314" s="815"/>
      <c r="Y1314" s="291"/>
      <c r="Z1314" s="675"/>
    </row>
    <row r="1315" spans="2:26">
      <c r="B1315" s="127" t="s">
        <v>2718</v>
      </c>
      <c r="C1315" s="127" t="s">
        <v>4108</v>
      </c>
      <c r="D1315" s="127"/>
      <c r="E1315" s="127"/>
      <c r="F1315" s="127"/>
      <c r="G1315" s="127"/>
      <c r="H1315" s="127"/>
      <c r="I1315" s="123"/>
      <c r="J1315" s="123"/>
      <c r="K1315" s="164" t="s">
        <v>2719</v>
      </c>
      <c r="L1315" s="125" t="s">
        <v>3218</v>
      </c>
      <c r="M1315" s="530">
        <f>+'NI-San'!M1315+'NI-Ter'!M1315+'NI-Soc'!M1315+'NI-Ric'!M1315+'NI-118'!M1315</f>
        <v>0</v>
      </c>
      <c r="N1315" s="530">
        <f>+'NI-San'!N1315+'NI-Ter'!N1315+'NI-Soc'!N1315+'NI-Ric'!N1315+'NI-118'!N1315</f>
        <v>0</v>
      </c>
      <c r="O1315" s="126">
        <f t="shared" si="48"/>
        <v>0</v>
      </c>
      <c r="Q1315" s="530">
        <f>+'NI-San'!Q1315+'NI-Ter'!Q1315+'NI-Soc'!Q1315+'NI-Ric'!Q1315+'NI-118'!Q1315</f>
        <v>0</v>
      </c>
      <c r="R1315" s="517"/>
      <c r="S1315" s="265"/>
      <c r="T1315" s="815"/>
      <c r="U1315" s="815"/>
      <c r="W1315" s="815"/>
      <c r="X1315" s="815"/>
      <c r="Y1315" s="291"/>
      <c r="Z1315" s="675"/>
    </row>
    <row r="1316" spans="2:26" hidden="1">
      <c r="B1316" s="127" t="s">
        <v>2720</v>
      </c>
      <c r="C1316" s="127" t="s">
        <v>4109</v>
      </c>
      <c r="D1316" s="127"/>
      <c r="E1316" s="127"/>
      <c r="F1316" s="123"/>
      <c r="G1316" s="123"/>
      <c r="H1316" s="123"/>
      <c r="I1316" s="127"/>
      <c r="J1316" s="127"/>
      <c r="K1316" s="137" t="s">
        <v>3497</v>
      </c>
      <c r="L1316" s="125" t="s">
        <v>3218</v>
      </c>
      <c r="M1316" s="825"/>
      <c r="N1316" s="825"/>
      <c r="O1316" s="827"/>
      <c r="Q1316" s="825"/>
      <c r="R1316" s="517"/>
      <c r="S1316" s="675"/>
      <c r="T1316" s="815"/>
      <c r="U1316" s="815"/>
      <c r="W1316" s="815"/>
      <c r="X1316" s="815"/>
    </row>
    <row r="1317" spans="2:26" hidden="1">
      <c r="B1317" s="127" t="s">
        <v>2722</v>
      </c>
      <c r="C1317" s="127" t="s">
        <v>4110</v>
      </c>
      <c r="D1317" s="127"/>
      <c r="E1317" s="127"/>
      <c r="F1317" s="123"/>
      <c r="G1317" s="123"/>
      <c r="H1317" s="123"/>
      <c r="I1317" s="127"/>
      <c r="J1317" s="127"/>
      <c r="K1317" s="137" t="s">
        <v>4111</v>
      </c>
      <c r="L1317" s="125" t="s">
        <v>3218</v>
      </c>
      <c r="M1317" s="825"/>
      <c r="N1317" s="825"/>
      <c r="O1317" s="827"/>
      <c r="Q1317" s="825"/>
      <c r="R1317" s="517"/>
      <c r="S1317" s="675"/>
      <c r="T1317" s="815"/>
      <c r="U1317" s="815"/>
      <c r="W1317" s="815"/>
      <c r="X1317" s="815"/>
    </row>
    <row r="1318" spans="2:26" ht="25.5">
      <c r="B1318" s="127" t="s">
        <v>2724</v>
      </c>
      <c r="C1318" s="127" t="s">
        <v>4112</v>
      </c>
      <c r="D1318" s="127"/>
      <c r="E1318" s="127"/>
      <c r="F1318" s="123"/>
      <c r="G1318" s="123"/>
      <c r="H1318" s="123"/>
      <c r="I1318" s="127"/>
      <c r="J1318" s="127"/>
      <c r="K1318" s="137" t="s">
        <v>855</v>
      </c>
      <c r="L1318" s="125" t="s">
        <v>3218</v>
      </c>
      <c r="M1318" s="530">
        <f>+'NI-San'!M1318+'NI-Ter'!M1318+'NI-Soc'!M1318+'NI-Ric'!M1318+'NI-118'!M1318</f>
        <v>0</v>
      </c>
      <c r="N1318" s="530">
        <f>+'NI-San'!N1318+'NI-Ter'!N1318+'NI-Soc'!N1318+'NI-Ric'!N1318+'NI-118'!N1318</f>
        <v>0</v>
      </c>
      <c r="O1318" s="126">
        <f t="shared" si="48"/>
        <v>0</v>
      </c>
      <c r="Q1318" s="530">
        <f>+'NI-San'!Q1318+'NI-Ter'!Q1318+'NI-Soc'!Q1318+'NI-Ric'!Q1318+'NI-118'!Q1318</f>
        <v>0</v>
      </c>
      <c r="R1318" s="517"/>
      <c r="S1318" s="675"/>
      <c r="T1318" s="815"/>
      <c r="U1318" s="815"/>
      <c r="W1318" s="815"/>
      <c r="X1318" s="815"/>
    </row>
    <row r="1319" spans="2:26">
      <c r="B1319" s="127" t="s">
        <v>2725</v>
      </c>
      <c r="C1319" s="127" t="str">
        <f>MID(B1319,1,1)&amp;MID(B1319,3,2)&amp;MID(B1319,6,2)&amp;MID(B1319,9,2)&amp;MID(B1319,12,3)&amp;MID(B1319,16,3)&amp;MID(B1319,20,2)&amp;MID(B1319,23,3)</f>
        <v>420501004503500000</v>
      </c>
      <c r="D1319" s="127"/>
      <c r="E1319" s="127"/>
      <c r="F1319" s="123"/>
      <c r="G1319" s="123"/>
      <c r="H1319" s="123"/>
      <c r="I1319" s="127"/>
      <c r="J1319" s="127"/>
      <c r="K1319" s="137" t="s">
        <v>857</v>
      </c>
      <c r="L1319" s="125" t="s">
        <v>3218</v>
      </c>
      <c r="M1319" s="530">
        <f>+'NI-San'!M1319+'NI-Ter'!M1319+'NI-Soc'!M1319+'NI-Ric'!M1319+'NI-118'!M1319</f>
        <v>0</v>
      </c>
      <c r="N1319" s="530">
        <f>+'NI-San'!N1319+'NI-Ter'!N1319+'NI-Soc'!N1319+'NI-Ric'!N1319+'NI-118'!N1319</f>
        <v>0</v>
      </c>
      <c r="O1319" s="126">
        <f t="shared" si="48"/>
        <v>0</v>
      </c>
      <c r="Q1319" s="530">
        <f>+'NI-San'!Q1319+'NI-Ter'!Q1319+'NI-Soc'!Q1319+'NI-Ric'!Q1319+'NI-118'!Q1319</f>
        <v>0</v>
      </c>
      <c r="R1319" s="517"/>
      <c r="S1319" s="675"/>
      <c r="T1319" s="815"/>
      <c r="U1319" s="815"/>
      <c r="W1319" s="815"/>
      <c r="X1319" s="815"/>
    </row>
    <row r="1320" spans="2:26">
      <c r="B1320" s="127" t="s">
        <v>2726</v>
      </c>
      <c r="C1320" s="127" t="s">
        <v>4113</v>
      </c>
      <c r="D1320" s="127"/>
      <c r="E1320" s="127"/>
      <c r="F1320" s="127"/>
      <c r="G1320" s="127"/>
      <c r="H1320" s="127"/>
      <c r="I1320" s="123"/>
      <c r="J1320" s="123"/>
      <c r="K1320" s="164" t="s">
        <v>859</v>
      </c>
      <c r="L1320" s="125" t="s">
        <v>3218</v>
      </c>
      <c r="M1320" s="530">
        <f>+'NI-San'!M1320+'NI-Ter'!M1320+'NI-Soc'!M1320+'NI-Ric'!M1320+'NI-118'!M1320</f>
        <v>0</v>
      </c>
      <c r="N1320" s="530">
        <f>+'NI-San'!N1320+'NI-Ter'!N1320+'NI-Soc'!N1320+'NI-Ric'!N1320+'NI-118'!N1320</f>
        <v>0</v>
      </c>
      <c r="O1320" s="126">
        <f t="shared" si="48"/>
        <v>0</v>
      </c>
      <c r="Q1320" s="530">
        <f>+'NI-San'!Q1320+'NI-Ter'!Q1320+'NI-Soc'!Q1320+'NI-Ric'!Q1320+'NI-118'!Q1320</f>
        <v>0</v>
      </c>
      <c r="R1320" s="517"/>
      <c r="S1320" s="265"/>
      <c r="T1320" s="815"/>
      <c r="U1320" s="815"/>
      <c r="W1320" s="815"/>
      <c r="X1320" s="815"/>
      <c r="Y1320" s="291"/>
      <c r="Z1320" s="675"/>
    </row>
    <row r="1321" spans="2:26">
      <c r="B1321" s="127" t="s">
        <v>2727</v>
      </c>
      <c r="C1321" s="127" t="s">
        <v>4114</v>
      </c>
      <c r="D1321" s="127"/>
      <c r="E1321" s="127"/>
      <c r="F1321" s="127"/>
      <c r="G1321" s="127"/>
      <c r="H1321" s="127"/>
      <c r="I1321" s="123"/>
      <c r="J1321" s="123"/>
      <c r="K1321" s="181" t="s">
        <v>862</v>
      </c>
      <c r="L1321" s="125" t="s">
        <v>3218</v>
      </c>
      <c r="M1321" s="530">
        <f>+'NI-San'!M1321+'NI-Ter'!M1321+'NI-Soc'!M1321+'NI-Ric'!M1321+'NI-118'!M1321</f>
        <v>0</v>
      </c>
      <c r="N1321" s="530">
        <f>+'NI-San'!N1321+'NI-Ter'!N1321+'NI-Soc'!N1321+'NI-Ric'!N1321+'NI-118'!N1321</f>
        <v>0</v>
      </c>
      <c r="O1321" s="126">
        <f t="shared" si="48"/>
        <v>0</v>
      </c>
      <c r="Q1321" s="530">
        <f>+'NI-San'!Q1321+'NI-Ter'!Q1321+'NI-Soc'!Q1321+'NI-Ric'!Q1321+'NI-118'!Q1321</f>
        <v>0</v>
      </c>
      <c r="R1321" s="517"/>
      <c r="S1321" s="265"/>
      <c r="T1321" s="815"/>
      <c r="U1321" s="815"/>
      <c r="W1321" s="815"/>
      <c r="X1321" s="815"/>
      <c r="Y1321" s="291"/>
      <c r="Z1321" s="675"/>
    </row>
    <row r="1322" spans="2:26">
      <c r="B1322" s="127" t="s">
        <v>2728</v>
      </c>
      <c r="C1322" s="127" t="s">
        <v>4115</v>
      </c>
      <c r="D1322" s="127"/>
      <c r="E1322" s="127"/>
      <c r="F1322" s="127"/>
      <c r="G1322" s="127"/>
      <c r="H1322" s="127"/>
      <c r="I1322" s="123"/>
      <c r="J1322" s="123"/>
      <c r="K1322" s="181" t="s">
        <v>864</v>
      </c>
      <c r="L1322" s="125" t="s">
        <v>3218</v>
      </c>
      <c r="M1322" s="530">
        <f>+'NI-San'!M1322+'NI-Ter'!M1322+'NI-Soc'!M1322+'NI-Ric'!M1322+'NI-118'!M1322</f>
        <v>59</v>
      </c>
      <c r="N1322" s="530">
        <f>+'NI-San'!N1322+'NI-Ter'!N1322+'NI-Soc'!N1322+'NI-Ric'!N1322+'NI-118'!N1322</f>
        <v>0</v>
      </c>
      <c r="O1322" s="126">
        <f t="shared" si="48"/>
        <v>-59</v>
      </c>
      <c r="Q1322" s="530">
        <f>+'NI-San'!Q1322+'NI-Ter'!Q1322+'NI-Soc'!Q1322+'NI-Ric'!Q1322+'NI-118'!Q1322</f>
        <v>0</v>
      </c>
      <c r="R1322" s="517"/>
      <c r="S1322" s="265"/>
      <c r="T1322" s="815"/>
      <c r="U1322" s="815"/>
      <c r="W1322" s="815"/>
      <c r="X1322" s="815"/>
      <c r="Y1322" s="291"/>
      <c r="Z1322" s="675"/>
    </row>
    <row r="1323" spans="2:26">
      <c r="B1323" s="127" t="s">
        <v>2729</v>
      </c>
      <c r="C1323" s="127" t="s">
        <v>4116</v>
      </c>
      <c r="D1323" s="127"/>
      <c r="E1323" s="127"/>
      <c r="F1323" s="127"/>
      <c r="G1323" s="127"/>
      <c r="H1323" s="127"/>
      <c r="I1323" s="123"/>
      <c r="J1323" s="123"/>
      <c r="K1323" s="311" t="s">
        <v>867</v>
      </c>
      <c r="L1323" s="125" t="s">
        <v>3218</v>
      </c>
      <c r="M1323" s="530">
        <f>+'NI-San'!M1323+'NI-Ter'!M1323+'NI-Soc'!M1323+'NI-Ric'!M1323+'NI-118'!M1323</f>
        <v>0</v>
      </c>
      <c r="N1323" s="530">
        <f>+'NI-San'!N1323+'NI-Ter'!N1323+'NI-Soc'!N1323+'NI-Ric'!N1323+'NI-118'!N1323</f>
        <v>0</v>
      </c>
      <c r="O1323" s="126">
        <f t="shared" si="48"/>
        <v>0</v>
      </c>
      <c r="Q1323" s="530">
        <f>+'NI-San'!Q1323+'NI-Ter'!Q1323+'NI-Soc'!Q1323+'NI-Ric'!Q1323+'NI-118'!Q1323</f>
        <v>0</v>
      </c>
      <c r="R1323" s="517"/>
      <c r="S1323" s="265"/>
      <c r="T1323" s="815"/>
      <c r="U1323" s="815"/>
      <c r="W1323" s="815"/>
      <c r="X1323" s="815"/>
      <c r="Y1323" s="291"/>
      <c r="Z1323" s="675"/>
    </row>
    <row r="1324" spans="2:26">
      <c r="B1324" s="127" t="s">
        <v>2730</v>
      </c>
      <c r="C1324" s="127" t="s">
        <v>4117</v>
      </c>
      <c r="D1324" s="127"/>
      <c r="E1324" s="127"/>
      <c r="F1324" s="127"/>
      <c r="G1324" s="127"/>
      <c r="H1324" s="127"/>
      <c r="I1324" s="123"/>
      <c r="J1324" s="123"/>
      <c r="K1324" s="311" t="s">
        <v>870</v>
      </c>
      <c r="L1324" s="125" t="s">
        <v>3218</v>
      </c>
      <c r="M1324" s="530">
        <f>+'NI-San'!M1324+'NI-Ter'!M1324+'NI-Soc'!M1324+'NI-Ric'!M1324+'NI-118'!M1324</f>
        <v>0</v>
      </c>
      <c r="N1324" s="530">
        <f>+'NI-San'!N1324+'NI-Ter'!N1324+'NI-Soc'!N1324+'NI-Ric'!N1324+'NI-118'!N1324</f>
        <v>0</v>
      </c>
      <c r="O1324" s="126">
        <f t="shared" si="48"/>
        <v>0</v>
      </c>
      <c r="Q1324" s="530">
        <f>+'NI-San'!Q1324+'NI-Ter'!Q1324+'NI-Soc'!Q1324+'NI-Ric'!Q1324+'NI-118'!Q1324</f>
        <v>0</v>
      </c>
      <c r="R1324" s="517"/>
      <c r="S1324" s="265"/>
      <c r="T1324" s="815"/>
      <c r="U1324" s="815"/>
      <c r="W1324" s="815"/>
      <c r="X1324" s="815"/>
      <c r="Y1324" s="291"/>
      <c r="Z1324" s="675"/>
    </row>
    <row r="1325" spans="2:26">
      <c r="B1325" s="127" t="s">
        <v>2731</v>
      </c>
      <c r="C1325" s="127" t="str">
        <f>MID(B1325,1,1)&amp;MID(B1325,3,2)&amp;MID(B1325,6,2)&amp;MID(B1325,9,2)&amp;MID(B1325,12,3)&amp;MID(B1325,16,3)&amp;MID(B1325,20,2)&amp;MID(B1325,23,3)</f>
        <v>420501006502000000</v>
      </c>
      <c r="D1325" s="127"/>
      <c r="E1325" s="127"/>
      <c r="F1325" s="127"/>
      <c r="G1325" s="127"/>
      <c r="H1325" s="127"/>
      <c r="I1325" s="127"/>
      <c r="J1325" s="127"/>
      <c r="K1325" s="304" t="s">
        <v>873</v>
      </c>
      <c r="L1325" s="125" t="s">
        <v>3218</v>
      </c>
      <c r="M1325" s="530">
        <f>+'NI-San'!M1325+'NI-Ter'!M1325+'NI-Soc'!M1325+'NI-Ric'!M1325+'NI-118'!M1325</f>
        <v>0</v>
      </c>
      <c r="N1325" s="530">
        <f>+'NI-San'!N1325+'NI-Ter'!N1325+'NI-Soc'!N1325+'NI-Ric'!N1325+'NI-118'!N1325</f>
        <v>0</v>
      </c>
      <c r="O1325" s="126">
        <f t="shared" si="48"/>
        <v>0</v>
      </c>
      <c r="Q1325" s="530">
        <f>+'NI-San'!Q1325+'NI-Ter'!Q1325+'NI-Soc'!Q1325+'NI-Ric'!Q1325+'NI-118'!Q1325</f>
        <v>0</v>
      </c>
      <c r="R1325" s="517"/>
      <c r="S1325" s="265"/>
      <c r="T1325" s="815"/>
      <c r="U1325" s="815"/>
      <c r="W1325" s="815"/>
      <c r="X1325" s="815"/>
      <c r="Y1325" s="291"/>
      <c r="Z1325" s="675"/>
    </row>
    <row r="1326" spans="2:26" ht="27.75" customHeight="1" thickBot="1">
      <c r="B1326" s="130" t="s">
        <v>2732</v>
      </c>
      <c r="C1326" s="130" t="s">
        <v>4118</v>
      </c>
      <c r="D1326" s="130"/>
      <c r="E1326" s="130"/>
      <c r="F1326" s="130"/>
      <c r="G1326" s="130"/>
      <c r="H1326" s="130"/>
      <c r="I1326" s="130"/>
      <c r="J1326" s="130"/>
      <c r="K1326" s="166" t="s">
        <v>879</v>
      </c>
      <c r="L1326" s="125" t="s">
        <v>3218</v>
      </c>
      <c r="M1326" s="530">
        <f>+'NI-San'!M1326+'NI-Ter'!M1326+'NI-Soc'!M1326+'NI-Ric'!M1326+'NI-118'!M1326</f>
        <v>0</v>
      </c>
      <c r="N1326" s="530">
        <f>+'NI-San'!N1326+'NI-Ter'!N1326+'NI-Soc'!N1326+'NI-Ric'!N1326+'NI-118'!N1326</f>
        <v>0</v>
      </c>
      <c r="O1326" s="126">
        <f t="shared" si="48"/>
        <v>0</v>
      </c>
      <c r="Q1326" s="530">
        <f>+'NI-San'!Q1326+'NI-Ter'!Q1326+'NI-Soc'!Q1326+'NI-Ric'!Q1326+'NI-118'!Q1326</f>
        <v>0</v>
      </c>
      <c r="R1326" s="517"/>
      <c r="S1326" s="265"/>
      <c r="T1326" s="815"/>
      <c r="U1326" s="815"/>
      <c r="W1326" s="815"/>
      <c r="X1326" s="815"/>
      <c r="Y1326" s="291"/>
      <c r="Z1326" s="675"/>
    </row>
    <row r="1327" spans="2:26" ht="15.75" thickBot="1">
      <c r="K1327" s="525"/>
      <c r="L1327" s="532"/>
      <c r="M1327" s="499"/>
      <c r="N1327" s="499"/>
      <c r="O1327" s="499"/>
      <c r="Q1327" s="499"/>
      <c r="R1327" s="499"/>
      <c r="S1327" s="265"/>
      <c r="T1327" s="499"/>
      <c r="U1327" s="499"/>
      <c r="W1327" s="499"/>
      <c r="X1327" s="499"/>
      <c r="Y1327" s="291"/>
      <c r="Z1327" s="499"/>
    </row>
    <row r="1328" spans="2:26" ht="17.25" thickTop="1" thickBot="1">
      <c r="B1328" s="193" t="s">
        <v>2733</v>
      </c>
      <c r="C1328" s="249" t="s">
        <v>4119</v>
      </c>
      <c r="D1328" s="243"/>
      <c r="E1328" s="243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115">
        <f>SUM(N1331:N1342)</f>
        <v>0</v>
      </c>
      <c r="O1328" s="116">
        <f>+N1328-M1328</f>
        <v>0</v>
      </c>
      <c r="Q1328" s="115">
        <f>SUM(Q1331:Q1342)</f>
        <v>0</v>
      </c>
      <c r="R1328" s="516"/>
      <c r="S1328" s="265"/>
      <c r="T1328" s="115">
        <f>SUM(T1331:T1342)</f>
        <v>0</v>
      </c>
      <c r="U1328" s="115">
        <f>SUM(U1331:U1342)</f>
        <v>0</v>
      </c>
      <c r="W1328" s="115">
        <f>SUM(W1331:W1342)</f>
        <v>0</v>
      </c>
      <c r="X1328" s="115">
        <f>SUM(X1331:X1342)</f>
        <v>0</v>
      </c>
      <c r="Y1328" s="291"/>
      <c r="Z1328" s="519"/>
    </row>
    <row r="1329" spans="2:26" ht="16.5" thickTop="1" thickBot="1">
      <c r="K1329" s="540"/>
      <c r="L1329" s="532"/>
      <c r="M1329" s="265"/>
      <c r="S1329" s="265"/>
      <c r="Y1329" s="291"/>
      <c r="Z1329" s="291"/>
    </row>
    <row r="1330" spans="2:26" ht="39.950000000000003" customHeight="1" thickBot="1">
      <c r="B1330" s="102" t="s">
        <v>3221</v>
      </c>
      <c r="C1330" s="245" t="s">
        <v>48</v>
      </c>
      <c r="D1330" s="245"/>
      <c r="E1330" s="245"/>
      <c r="F1330" s="246"/>
      <c r="G1330" s="246"/>
      <c r="H1330" s="246"/>
      <c r="I1330" s="246"/>
      <c r="J1330" s="246"/>
      <c r="K1330" s="328" t="s">
        <v>3894</v>
      </c>
      <c r="L1330" s="207"/>
      <c r="M1330" s="328" t="str">
        <f>+M$10</f>
        <v>Valore netto al 31/12/2017</v>
      </c>
      <c r="N1330" s="328" t="str">
        <f>+N$10</f>
        <v>Valore netto al 31/12/2018</v>
      </c>
      <c r="O1330" s="1149" t="str">
        <f>+O$10</f>
        <v>Variazione</v>
      </c>
      <c r="P1330" s="1148"/>
      <c r="Q1330" s="328" t="str">
        <f>+Q$10</f>
        <v>Prechiusura al ° trimestre 2018</v>
      </c>
      <c r="R1330" s="525"/>
      <c r="S1330" s="265"/>
      <c r="T1330" s="1145" t="str">
        <f>T$330</f>
        <v>Costi da utilizzo contributi 2018</v>
      </c>
      <c r="U1330" s="1143" t="str">
        <f>U$330</f>
        <v>Costi da utilizzo contributi DI CUI SOCIO-SAN</v>
      </c>
      <c r="V1330" s="1144"/>
      <c r="W1330" s="1142" t="str">
        <f>W$330</f>
        <v>Costi da contributi 2018</v>
      </c>
      <c r="X1330" s="1143" t="str">
        <f>X$330</f>
        <v>Costi da contributi DI CUI SOCIO-SAN</v>
      </c>
      <c r="Y1330" s="291"/>
      <c r="Z1330" s="679"/>
    </row>
    <row r="1331" spans="2:26">
      <c r="B1331" s="127" t="s">
        <v>2735</v>
      </c>
      <c r="C1331" s="127" t="s">
        <v>4120</v>
      </c>
      <c r="D1331" s="127"/>
      <c r="E1331" s="127"/>
      <c r="F1331" s="123"/>
      <c r="G1331" s="123"/>
      <c r="H1331" s="123"/>
      <c r="I1331" s="123"/>
      <c r="J1331" s="123"/>
      <c r="K1331" s="161" t="s">
        <v>887</v>
      </c>
      <c r="L1331" s="125" t="s">
        <v>3218</v>
      </c>
      <c r="M1331" s="530">
        <f>+'NI-San'!M1331+'NI-Ter'!M1331+'NI-Soc'!M1331+'NI-Ric'!M1331+'NI-118'!M1331</f>
        <v>0</v>
      </c>
      <c r="N1331" s="530">
        <f>+'NI-San'!N1331+'NI-Ter'!N1331+'NI-Soc'!N1331+'NI-Ric'!N1331+'NI-118'!N1331</f>
        <v>0</v>
      </c>
      <c r="O1331" s="126">
        <f t="shared" ref="O1331:O1342" si="50">+N1331-M1331</f>
        <v>0</v>
      </c>
      <c r="Q1331" s="530">
        <f>+'NI-San'!Q1331+'NI-Ter'!Q1331+'NI-Soc'!Q1331+'NI-Ric'!Q1331+'NI-118'!Q1331</f>
        <v>0</v>
      </c>
      <c r="R1331" s="517"/>
      <c r="S1331" s="265"/>
      <c r="T1331" s="815"/>
      <c r="U1331" s="815"/>
      <c r="W1331" s="815"/>
      <c r="X1331" s="815"/>
      <c r="Y1331" s="291"/>
      <c r="Z1331" s="675"/>
    </row>
    <row r="1332" spans="2:26">
      <c r="B1332" s="127" t="s">
        <v>2738</v>
      </c>
      <c r="C1332" s="127" t="s">
        <v>4121</v>
      </c>
      <c r="D1332" s="127"/>
      <c r="E1332" s="127"/>
      <c r="F1332" s="127"/>
      <c r="G1332" s="127"/>
      <c r="H1332" s="127"/>
      <c r="I1332" s="123"/>
      <c r="J1332" s="123"/>
      <c r="K1332" s="181" t="s">
        <v>892</v>
      </c>
      <c r="L1332" s="125" t="s">
        <v>3218</v>
      </c>
      <c r="M1332" s="530">
        <f>+'NI-San'!M1332+'NI-Ter'!M1332+'NI-Soc'!M1332+'NI-Ric'!M1332+'NI-118'!M1332</f>
        <v>0</v>
      </c>
      <c r="N1332" s="530">
        <f>+'NI-San'!N1332+'NI-Ter'!N1332+'NI-Soc'!N1332+'NI-Ric'!N1332+'NI-118'!N1332</f>
        <v>0</v>
      </c>
      <c r="O1332" s="126">
        <f t="shared" si="50"/>
        <v>0</v>
      </c>
      <c r="Q1332" s="530">
        <f>+'NI-San'!Q1332+'NI-Ter'!Q1332+'NI-Soc'!Q1332+'NI-Ric'!Q1332+'NI-118'!Q1332</f>
        <v>0</v>
      </c>
      <c r="R1332" s="517"/>
      <c r="S1332" s="265"/>
      <c r="T1332" s="815"/>
      <c r="U1332" s="815"/>
      <c r="W1332" s="815"/>
      <c r="X1332" s="815"/>
      <c r="Y1332" s="291"/>
      <c r="Z1332" s="675"/>
    </row>
    <row r="1333" spans="2:26">
      <c r="B1333" s="127" t="s">
        <v>2739</v>
      </c>
      <c r="C1333" s="127" t="s">
        <v>4122</v>
      </c>
      <c r="D1333" s="127"/>
      <c r="E1333" s="127"/>
      <c r="F1333" s="127"/>
      <c r="G1333" s="127"/>
      <c r="H1333" s="127"/>
      <c r="I1333" s="123"/>
      <c r="J1333" s="123"/>
      <c r="K1333" s="181" t="s">
        <v>2740</v>
      </c>
      <c r="L1333" s="125" t="s">
        <v>3218</v>
      </c>
      <c r="M1333" s="530">
        <f>+'NI-San'!M1333+'NI-Ter'!M1333+'NI-Soc'!M1333+'NI-Ric'!M1333+'NI-118'!M1333</f>
        <v>0</v>
      </c>
      <c r="N1333" s="530">
        <f>+'NI-San'!N1333+'NI-Ter'!N1333+'NI-Soc'!N1333+'NI-Ric'!N1333+'NI-118'!N1333</f>
        <v>0</v>
      </c>
      <c r="O1333" s="126">
        <f t="shared" si="50"/>
        <v>0</v>
      </c>
      <c r="Q1333" s="530">
        <f>+'NI-San'!Q1333+'NI-Ter'!Q1333+'NI-Soc'!Q1333+'NI-Ric'!Q1333+'NI-118'!Q1333</f>
        <v>0</v>
      </c>
      <c r="R1333" s="517"/>
      <c r="S1333" s="265"/>
      <c r="T1333" s="815"/>
      <c r="U1333" s="815"/>
      <c r="W1333" s="815"/>
      <c r="X1333" s="815"/>
      <c r="Y1333" s="291"/>
      <c r="Z1333" s="675"/>
    </row>
    <row r="1334" spans="2:26">
      <c r="B1334" s="127" t="s">
        <v>2741</v>
      </c>
      <c r="C1334" s="127" t="s">
        <v>4123</v>
      </c>
      <c r="D1334" s="127"/>
      <c r="E1334" s="127"/>
      <c r="F1334" s="127"/>
      <c r="G1334" s="127"/>
      <c r="H1334" s="127"/>
      <c r="I1334" s="123"/>
      <c r="J1334" s="123"/>
      <c r="K1334" s="181" t="s">
        <v>901</v>
      </c>
      <c r="L1334" s="125" t="s">
        <v>3218</v>
      </c>
      <c r="M1334" s="530">
        <f>+'NI-San'!M1334+'NI-Ter'!M1334+'NI-Soc'!M1334+'NI-Ric'!M1334+'NI-118'!M1334</f>
        <v>0</v>
      </c>
      <c r="N1334" s="530">
        <f>+'NI-San'!N1334+'NI-Ter'!N1334+'NI-Soc'!N1334+'NI-Ric'!N1334+'NI-118'!N1334</f>
        <v>0</v>
      </c>
      <c r="O1334" s="126">
        <f t="shared" si="50"/>
        <v>0</v>
      </c>
      <c r="Q1334" s="530">
        <f>+'NI-San'!Q1334+'NI-Ter'!Q1334+'NI-Soc'!Q1334+'NI-Ric'!Q1334+'NI-118'!Q1334</f>
        <v>0</v>
      </c>
      <c r="R1334" s="517"/>
      <c r="S1334" s="265"/>
      <c r="T1334" s="815"/>
      <c r="U1334" s="815"/>
      <c r="W1334" s="815"/>
      <c r="X1334" s="815"/>
      <c r="Y1334" s="291"/>
      <c r="Z1334" s="675"/>
    </row>
    <row r="1335" spans="2:26">
      <c r="B1335" s="127" t="s">
        <v>2742</v>
      </c>
      <c r="C1335" s="127" t="s">
        <v>4124</v>
      </c>
      <c r="D1335" s="127"/>
      <c r="E1335" s="127"/>
      <c r="F1335" s="127"/>
      <c r="G1335" s="127"/>
      <c r="H1335" s="127"/>
      <c r="I1335" s="123"/>
      <c r="J1335" s="123"/>
      <c r="K1335" s="164" t="s">
        <v>906</v>
      </c>
      <c r="L1335" s="125" t="s">
        <v>3218</v>
      </c>
      <c r="M1335" s="530">
        <f>+'NI-San'!M1335+'NI-Ter'!M1335+'NI-Soc'!M1335+'NI-Ric'!M1335+'NI-118'!M1335</f>
        <v>0</v>
      </c>
      <c r="N1335" s="530">
        <f>+'NI-San'!N1335+'NI-Ter'!N1335+'NI-Soc'!N1335+'NI-Ric'!N1335+'NI-118'!N1335</f>
        <v>0</v>
      </c>
      <c r="O1335" s="126">
        <f t="shared" si="50"/>
        <v>0</v>
      </c>
      <c r="Q1335" s="530">
        <f>+'NI-San'!Q1335+'NI-Ter'!Q1335+'NI-Soc'!Q1335+'NI-Ric'!Q1335+'NI-118'!Q1335</f>
        <v>0</v>
      </c>
      <c r="R1335" s="517"/>
      <c r="S1335" s="265"/>
      <c r="T1335" s="815"/>
      <c r="U1335" s="815"/>
      <c r="W1335" s="815"/>
      <c r="X1335" s="815"/>
      <c r="Y1335" s="291"/>
      <c r="Z1335" s="675"/>
    </row>
    <row r="1336" spans="2:26">
      <c r="B1336" s="127" t="s">
        <v>2743</v>
      </c>
      <c r="C1336" s="127" t="s">
        <v>4125</v>
      </c>
      <c r="D1336" s="127"/>
      <c r="E1336" s="127"/>
      <c r="F1336" s="127"/>
      <c r="G1336" s="127"/>
      <c r="H1336" s="127"/>
      <c r="I1336" s="123"/>
      <c r="J1336" s="123"/>
      <c r="K1336" s="164" t="s">
        <v>2744</v>
      </c>
      <c r="L1336" s="125" t="s">
        <v>3218</v>
      </c>
      <c r="M1336" s="530">
        <f>+'NI-San'!M1336+'NI-Ter'!M1336+'NI-Soc'!M1336+'NI-Ric'!M1336+'NI-118'!M1336</f>
        <v>0</v>
      </c>
      <c r="N1336" s="530">
        <f>+'NI-San'!N1336+'NI-Ter'!N1336+'NI-Soc'!N1336+'NI-Ric'!N1336+'NI-118'!N1336</f>
        <v>0</v>
      </c>
      <c r="O1336" s="126">
        <f t="shared" si="50"/>
        <v>0</v>
      </c>
      <c r="Q1336" s="530">
        <f>+'NI-San'!Q1336+'NI-Ter'!Q1336+'NI-Soc'!Q1336+'NI-Ric'!Q1336+'NI-118'!Q1336</f>
        <v>0</v>
      </c>
      <c r="R1336" s="517"/>
      <c r="S1336" s="265"/>
      <c r="T1336" s="815"/>
      <c r="U1336" s="815"/>
      <c r="W1336" s="815"/>
      <c r="X1336" s="815"/>
      <c r="Y1336" s="291"/>
      <c r="Z1336" s="675"/>
    </row>
    <row r="1337" spans="2:26">
      <c r="B1337" s="127" t="s">
        <v>2745</v>
      </c>
      <c r="C1337" s="127" t="s">
        <v>4126</v>
      </c>
      <c r="D1337" s="127"/>
      <c r="E1337" s="127"/>
      <c r="F1337" s="127"/>
      <c r="G1337" s="127"/>
      <c r="H1337" s="127"/>
      <c r="I1337" s="123"/>
      <c r="J1337" s="123"/>
      <c r="K1337" s="181" t="s">
        <v>2746</v>
      </c>
      <c r="L1337" s="125" t="s">
        <v>3218</v>
      </c>
      <c r="M1337" s="530">
        <f>+'NI-San'!M1337+'NI-Ter'!M1337+'NI-Soc'!M1337+'NI-Ric'!M1337+'NI-118'!M1337</f>
        <v>0</v>
      </c>
      <c r="N1337" s="530">
        <f>+'NI-San'!N1337+'NI-Ter'!N1337+'NI-Soc'!N1337+'NI-Ric'!N1337+'NI-118'!N1337</f>
        <v>0</v>
      </c>
      <c r="O1337" s="126">
        <f t="shared" si="50"/>
        <v>0</v>
      </c>
      <c r="Q1337" s="530">
        <f>+'NI-San'!Q1337+'NI-Ter'!Q1337+'NI-Soc'!Q1337+'NI-Ric'!Q1337+'NI-118'!Q1337</f>
        <v>0</v>
      </c>
      <c r="R1337" s="517"/>
      <c r="S1337" s="265"/>
      <c r="T1337" s="815"/>
      <c r="U1337" s="815"/>
      <c r="W1337" s="815"/>
      <c r="X1337" s="815"/>
      <c r="Y1337" s="291"/>
      <c r="Z1337" s="675"/>
    </row>
    <row r="1338" spans="2:26">
      <c r="B1338" s="127" t="s">
        <v>2747</v>
      </c>
      <c r="C1338" s="127" t="s">
        <v>4127</v>
      </c>
      <c r="D1338" s="127"/>
      <c r="E1338" s="127"/>
      <c r="F1338" s="127"/>
      <c r="G1338" s="127"/>
      <c r="H1338" s="127"/>
      <c r="I1338" s="123"/>
      <c r="J1338" s="123"/>
      <c r="K1338" s="181" t="s">
        <v>919</v>
      </c>
      <c r="L1338" s="125" t="s">
        <v>3218</v>
      </c>
      <c r="M1338" s="530">
        <f>+'NI-San'!M1338+'NI-Ter'!M1338+'NI-Soc'!M1338+'NI-Ric'!M1338+'NI-118'!M1338</f>
        <v>0</v>
      </c>
      <c r="N1338" s="530">
        <f>+'NI-San'!N1338+'NI-Ter'!N1338+'NI-Soc'!N1338+'NI-Ric'!N1338+'NI-118'!N1338</f>
        <v>0</v>
      </c>
      <c r="O1338" s="126">
        <f t="shared" si="50"/>
        <v>0</v>
      </c>
      <c r="Q1338" s="530">
        <f>+'NI-San'!Q1338+'NI-Ter'!Q1338+'NI-Soc'!Q1338+'NI-Ric'!Q1338+'NI-118'!Q1338</f>
        <v>0</v>
      </c>
      <c r="R1338" s="517"/>
      <c r="S1338" s="265"/>
      <c r="T1338" s="815"/>
      <c r="U1338" s="815"/>
      <c r="W1338" s="815"/>
      <c r="X1338" s="815"/>
      <c r="Y1338" s="291"/>
      <c r="Z1338" s="675"/>
    </row>
    <row r="1339" spans="2:26">
      <c r="B1339" s="127" t="s">
        <v>2748</v>
      </c>
      <c r="C1339" s="127" t="s">
        <v>4128</v>
      </c>
      <c r="D1339" s="127"/>
      <c r="E1339" s="127"/>
      <c r="F1339" s="127"/>
      <c r="G1339" s="127"/>
      <c r="H1339" s="127"/>
      <c r="I1339" s="123"/>
      <c r="J1339" s="123"/>
      <c r="K1339" s="181" t="s">
        <v>2749</v>
      </c>
      <c r="L1339" s="125" t="s">
        <v>3218</v>
      </c>
      <c r="M1339" s="530">
        <f>+'NI-San'!M1339+'NI-Ter'!M1339+'NI-Soc'!M1339+'NI-Ric'!M1339+'NI-118'!M1339</f>
        <v>0</v>
      </c>
      <c r="N1339" s="530">
        <f>+'NI-San'!N1339+'NI-Ter'!N1339+'NI-Soc'!N1339+'NI-Ric'!N1339+'NI-118'!N1339</f>
        <v>0</v>
      </c>
      <c r="O1339" s="126">
        <f t="shared" si="50"/>
        <v>0</v>
      </c>
      <c r="Q1339" s="530">
        <f>+'NI-San'!Q1339+'NI-Ter'!Q1339+'NI-Soc'!Q1339+'NI-Ric'!Q1339+'NI-118'!Q1339</f>
        <v>0</v>
      </c>
      <c r="R1339" s="517"/>
      <c r="S1339" s="265"/>
      <c r="T1339" s="815"/>
      <c r="U1339" s="815"/>
      <c r="W1339" s="815"/>
      <c r="X1339" s="815"/>
      <c r="Y1339" s="291"/>
      <c r="Z1339" s="675"/>
    </row>
    <row r="1340" spans="2:26">
      <c r="B1340" s="127" t="s">
        <v>2750</v>
      </c>
      <c r="C1340" s="127" t="s">
        <v>4129</v>
      </c>
      <c r="D1340" s="127"/>
      <c r="E1340" s="127"/>
      <c r="F1340" s="127"/>
      <c r="G1340" s="127"/>
      <c r="H1340" s="127"/>
      <c r="I1340" s="123"/>
      <c r="J1340" s="123"/>
      <c r="K1340" s="181" t="s">
        <v>2751</v>
      </c>
      <c r="L1340" s="125" t="s">
        <v>3218</v>
      </c>
      <c r="M1340" s="530">
        <f>+'NI-San'!M1340+'NI-Ter'!M1340+'NI-Soc'!M1340+'NI-Ric'!M1340+'NI-118'!M1340</f>
        <v>0</v>
      </c>
      <c r="N1340" s="530">
        <f>+'NI-San'!N1340+'NI-Ter'!N1340+'NI-Soc'!N1340+'NI-Ric'!N1340+'NI-118'!N1340</f>
        <v>0</v>
      </c>
      <c r="O1340" s="126">
        <f t="shared" si="50"/>
        <v>0</v>
      </c>
      <c r="Q1340" s="530">
        <f>+'NI-San'!Q1340+'NI-Ter'!Q1340+'NI-Soc'!Q1340+'NI-Ric'!Q1340+'NI-118'!Q1340</f>
        <v>0</v>
      </c>
      <c r="R1340" s="517"/>
      <c r="S1340" s="265"/>
      <c r="T1340" s="815"/>
      <c r="U1340" s="815"/>
      <c r="W1340" s="815"/>
      <c r="X1340" s="815"/>
      <c r="Y1340" s="291"/>
      <c r="Z1340" s="675"/>
    </row>
    <row r="1341" spans="2:26">
      <c r="B1341" s="127" t="s">
        <v>2752</v>
      </c>
      <c r="C1341" s="127" t="s">
        <v>4130</v>
      </c>
      <c r="D1341" s="127"/>
      <c r="E1341" s="127"/>
      <c r="F1341" s="127"/>
      <c r="G1341" s="127"/>
      <c r="H1341" s="127"/>
      <c r="I1341" s="123"/>
      <c r="J1341" s="123"/>
      <c r="K1341" s="181" t="s">
        <v>2753</v>
      </c>
      <c r="L1341" s="125" t="s">
        <v>3218</v>
      </c>
      <c r="M1341" s="530">
        <f>+'NI-San'!M1341+'NI-Ter'!M1341+'NI-Soc'!M1341+'NI-Ric'!M1341+'NI-118'!M1341</f>
        <v>0</v>
      </c>
      <c r="N1341" s="530">
        <f>+'NI-San'!N1341+'NI-Ter'!N1341+'NI-Soc'!N1341+'NI-Ric'!N1341+'NI-118'!N1341</f>
        <v>0</v>
      </c>
      <c r="O1341" s="126">
        <f t="shared" si="50"/>
        <v>0</v>
      </c>
      <c r="Q1341" s="530">
        <f>+'NI-San'!Q1341+'NI-Ter'!Q1341+'NI-Soc'!Q1341+'NI-Ric'!Q1341+'NI-118'!Q1341</f>
        <v>0</v>
      </c>
      <c r="R1341" s="517"/>
      <c r="S1341" s="265"/>
      <c r="T1341" s="815"/>
      <c r="U1341" s="815"/>
      <c r="W1341" s="815"/>
      <c r="X1341" s="815"/>
      <c r="Y1341" s="291"/>
      <c r="Z1341" s="675"/>
    </row>
    <row r="1342" spans="2:26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30"/>
      <c r="I1342" s="130"/>
      <c r="J1342" s="130"/>
      <c r="K1342" s="166" t="s">
        <v>2755</v>
      </c>
      <c r="L1342" s="132" t="s">
        <v>3218</v>
      </c>
      <c r="M1342" s="530">
        <f>+'NI-San'!M1342+'NI-Ter'!M1342+'NI-Soc'!M1342+'NI-Ric'!M1342+'NI-118'!M1342</f>
        <v>0</v>
      </c>
      <c r="N1342" s="530">
        <f>+'NI-San'!N1342+'NI-Ter'!N1342+'NI-Soc'!N1342+'NI-Ric'!N1342+'NI-118'!N1342</f>
        <v>0</v>
      </c>
      <c r="O1342" s="126">
        <f t="shared" si="50"/>
        <v>0</v>
      </c>
      <c r="Q1342" s="530">
        <f>+'NI-San'!Q1342+'NI-Ter'!Q1342+'NI-Soc'!Q1342+'NI-Ric'!Q1342+'NI-118'!Q1342</f>
        <v>0</v>
      </c>
      <c r="R1342" s="517"/>
      <c r="S1342" s="265"/>
      <c r="T1342" s="815"/>
      <c r="U1342" s="815"/>
      <c r="W1342" s="815"/>
      <c r="X1342" s="815"/>
      <c r="Y1342" s="291"/>
      <c r="Z1342" s="675"/>
    </row>
    <row r="1343" spans="2:26">
      <c r="K1343" s="549"/>
      <c r="L1343" s="532"/>
      <c r="M1343" s="499"/>
      <c r="N1343" s="499"/>
      <c r="O1343" s="499"/>
      <c r="Q1343" s="499"/>
      <c r="R1343" s="499"/>
      <c r="S1343" s="265"/>
      <c r="T1343" s="499"/>
      <c r="U1343" s="499"/>
      <c r="W1343" s="499"/>
      <c r="X1343" s="499"/>
      <c r="Y1343" s="291"/>
      <c r="Z1343" s="499"/>
    </row>
    <row r="1344" spans="2:26" ht="15.75" thickBot="1">
      <c r="K1344" s="468"/>
      <c r="M1344" s="265"/>
      <c r="S1344" s="265"/>
      <c r="Y1344" s="291"/>
      <c r="Z1344" s="291"/>
    </row>
    <row r="1345" spans="2:26" ht="17.25" thickTop="1" thickBot="1">
      <c r="B1345" s="194" t="s">
        <v>2756</v>
      </c>
      <c r="C1345" s="250" t="s">
        <v>4132</v>
      </c>
      <c r="D1345" s="248"/>
      <c r="E1345" s="248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1902</v>
      </c>
      <c r="N1345" s="154">
        <f>SUM(N1348:N1375)</f>
        <v>3446</v>
      </c>
      <c r="O1345" s="155">
        <f>+N1345-M1345</f>
        <v>1544</v>
      </c>
      <c r="Q1345" s="154">
        <f>SUM(Q1348:Q1375)</f>
        <v>36</v>
      </c>
      <c r="R1345" s="516"/>
      <c r="S1345" s="265"/>
      <c r="T1345" s="154">
        <f>SUM(T1348:T1375)</f>
        <v>0</v>
      </c>
      <c r="U1345" s="154">
        <f>SUM(U1348:U1375)</f>
        <v>0</v>
      </c>
      <c r="W1345" s="154">
        <f>SUM(W1348:W1375)</f>
        <v>0</v>
      </c>
      <c r="X1345" s="154">
        <f>SUM(X1348:X1375)</f>
        <v>0</v>
      </c>
      <c r="Y1345" s="291"/>
      <c r="Z1345" s="519"/>
    </row>
    <row r="1346" spans="2:26" ht="16.5" thickTop="1" thickBot="1">
      <c r="K1346" s="468"/>
      <c r="M1346" s="265"/>
      <c r="S1346" s="265"/>
      <c r="Y1346" s="291"/>
      <c r="Z1346" s="291"/>
    </row>
    <row r="1347" spans="2:26" ht="39.950000000000003" customHeight="1" thickBot="1">
      <c r="B1347" s="102" t="s">
        <v>3221</v>
      </c>
      <c r="C1347" s="245" t="s">
        <v>48</v>
      </c>
      <c r="D1347" s="245"/>
      <c r="E1347" s="245"/>
      <c r="F1347" s="246"/>
      <c r="G1347" s="246"/>
      <c r="H1347" s="246"/>
      <c r="I1347" s="246"/>
      <c r="J1347" s="246"/>
      <c r="K1347" s="302" t="s">
        <v>3222</v>
      </c>
      <c r="L1347" s="135"/>
      <c r="M1347" s="328" t="str">
        <f>+M$10</f>
        <v>Valore netto al 31/12/2017</v>
      </c>
      <c r="N1347" s="328" t="str">
        <f>+N$10</f>
        <v>Valore netto al 31/12/2018</v>
      </c>
      <c r="O1347" s="1149" t="str">
        <f>+O$10</f>
        <v>Variazione</v>
      </c>
      <c r="P1347" s="1148"/>
      <c r="Q1347" s="328" t="str">
        <f>+Q$10</f>
        <v>Prechiusura al ° trimestre 2018</v>
      </c>
      <c r="R1347" s="525"/>
      <c r="S1347" s="265"/>
      <c r="T1347" s="1145" t="str">
        <f>T$330</f>
        <v>Costi da utilizzo contributi 2018</v>
      </c>
      <c r="U1347" s="1143" t="str">
        <f>U$330</f>
        <v>Costi da utilizzo contributi DI CUI SOCIO-SAN</v>
      </c>
      <c r="V1347" s="1144"/>
      <c r="W1347" s="1142" t="str">
        <f>W$330</f>
        <v>Costi da contributi 2018</v>
      </c>
      <c r="X1347" s="1143" t="str">
        <f>X$330</f>
        <v>Costi da contributi DI CUI SOCIO-SAN</v>
      </c>
      <c r="Y1347" s="291"/>
      <c r="Z1347" s="679"/>
    </row>
    <row r="1348" spans="2:26">
      <c r="B1348" s="127" t="s">
        <v>2758</v>
      </c>
      <c r="C1348" s="127" t="s">
        <v>4133</v>
      </c>
      <c r="D1348" s="127"/>
      <c r="E1348" s="127"/>
      <c r="F1348" s="127"/>
      <c r="G1348" s="127"/>
      <c r="H1348" s="127"/>
      <c r="I1348" s="127"/>
      <c r="J1348" s="127"/>
      <c r="K1348" s="183" t="s">
        <v>2763</v>
      </c>
      <c r="L1348" s="125" t="s">
        <v>3218</v>
      </c>
      <c r="M1348" s="530">
        <f>+'NI-San'!M1348+'NI-Ter'!M1348+'NI-Soc'!M1348+'NI-Ric'!M1348+'NI-118'!M1348</f>
        <v>62</v>
      </c>
      <c r="N1348" s="530">
        <f>+'NI-San'!N1348+'NI-Ter'!N1348+'NI-Soc'!N1348+'NI-Ric'!N1348+'NI-118'!N1348</f>
        <v>0</v>
      </c>
      <c r="O1348" s="126">
        <f t="shared" ref="O1348:O1375" si="51">+N1348-M1348</f>
        <v>-62</v>
      </c>
      <c r="Q1348" s="530">
        <f>+'NI-San'!Q1348+'NI-Ter'!Q1348+'NI-Soc'!Q1348+'NI-Ric'!Q1348+'NI-118'!Q1348</f>
        <v>0</v>
      </c>
      <c r="R1348" s="517"/>
      <c r="S1348" s="265"/>
      <c r="T1348" s="815"/>
      <c r="U1348" s="815"/>
      <c r="W1348" s="815"/>
      <c r="X1348" s="815"/>
      <c r="Y1348" s="291"/>
      <c r="Z1348" s="675"/>
    </row>
    <row r="1349" spans="2:26">
      <c r="B1349" s="127" t="s">
        <v>2764</v>
      </c>
      <c r="C1349" s="127" t="s">
        <v>4134</v>
      </c>
      <c r="D1349" s="127"/>
      <c r="E1349" s="127"/>
      <c r="F1349" s="127"/>
      <c r="G1349" s="127"/>
      <c r="H1349" s="127"/>
      <c r="I1349" s="127"/>
      <c r="J1349" s="127"/>
      <c r="K1349" s="183" t="s">
        <v>2766</v>
      </c>
      <c r="L1349" s="125" t="s">
        <v>3218</v>
      </c>
      <c r="M1349" s="530">
        <f>+'NI-San'!M1349+'NI-Ter'!M1349+'NI-Soc'!M1349+'NI-Ric'!M1349+'NI-118'!M1349</f>
        <v>0</v>
      </c>
      <c r="N1349" s="530">
        <f>+'NI-San'!N1349+'NI-Ter'!N1349+'NI-Soc'!N1349+'NI-Ric'!N1349+'NI-118'!N1349</f>
        <v>0</v>
      </c>
      <c r="O1349" s="126">
        <f t="shared" si="51"/>
        <v>0</v>
      </c>
      <c r="Q1349" s="530">
        <f>+'NI-San'!Q1349+'NI-Ter'!Q1349+'NI-Soc'!Q1349+'NI-Ric'!Q1349+'NI-118'!Q1349</f>
        <v>0</v>
      </c>
      <c r="R1349" s="517"/>
      <c r="S1349" s="265"/>
      <c r="T1349" s="815"/>
      <c r="U1349" s="815"/>
      <c r="W1349" s="815"/>
      <c r="X1349" s="815"/>
      <c r="Y1349" s="291"/>
      <c r="Z1349" s="675"/>
    </row>
    <row r="1350" spans="2:26" ht="25.5">
      <c r="B1350" s="127" t="s">
        <v>2767</v>
      </c>
      <c r="C1350" s="127" t="str">
        <f>MID(B1350,1,1)&amp;MID(B1350,3,2)&amp;MID(B1350,6,2)&amp;MID(B1350,9,2)&amp;MID(B1350,12,3)&amp;MID(B1350,16,3)&amp;MID(B1350,20,2)&amp;MID(B1350,23,3)</f>
        <v>420601003000000000</v>
      </c>
      <c r="D1350" s="127"/>
      <c r="E1350" s="127"/>
      <c r="F1350" s="127"/>
      <c r="G1350" s="127"/>
      <c r="H1350" s="127"/>
      <c r="I1350" s="127"/>
      <c r="J1350" s="127"/>
      <c r="K1350" s="304" t="s">
        <v>2769</v>
      </c>
      <c r="L1350" s="125" t="s">
        <v>3218</v>
      </c>
      <c r="M1350" s="530">
        <f>+'NI-San'!M1350+'NI-Ter'!M1350+'NI-Soc'!M1350+'NI-Ric'!M1350+'NI-118'!M1350</f>
        <v>0</v>
      </c>
      <c r="N1350" s="530">
        <f>+'NI-San'!N1350+'NI-Ter'!N1350+'NI-Soc'!N1350+'NI-Ric'!N1350+'NI-118'!N1350</f>
        <v>0</v>
      </c>
      <c r="O1350" s="126">
        <f t="shared" si="51"/>
        <v>0</v>
      </c>
      <c r="Q1350" s="530">
        <f>+'NI-San'!Q1350+'NI-Ter'!Q1350+'NI-Soc'!Q1350+'NI-Ric'!Q1350+'NI-118'!Q1350</f>
        <v>0</v>
      </c>
      <c r="R1350" s="517"/>
      <c r="S1350" s="265"/>
      <c r="T1350" s="815"/>
      <c r="U1350" s="815"/>
      <c r="W1350" s="815"/>
      <c r="X1350" s="815"/>
      <c r="Y1350" s="291"/>
      <c r="Z1350" s="675"/>
    </row>
    <row r="1351" spans="2:26">
      <c r="B1351" s="127" t="s">
        <v>2770</v>
      </c>
      <c r="C1351" s="127" t="str">
        <f>MID(B1351,1,1)&amp;MID(B1351,3,2)&amp;MID(B1351,6,2)&amp;MID(B1351,9,2)&amp;MID(B1351,12,3)&amp;MID(B1351,16,3)&amp;MID(B1351,20,2)&amp;MID(B1351,23,3)</f>
        <v>420601004000000000</v>
      </c>
      <c r="D1351" s="127"/>
      <c r="E1351" s="127"/>
      <c r="F1351" s="127"/>
      <c r="G1351" s="127"/>
      <c r="H1351" s="127"/>
      <c r="I1351" s="127"/>
      <c r="J1351" s="127"/>
      <c r="K1351" s="304" t="s">
        <v>2772</v>
      </c>
      <c r="L1351" s="125" t="s">
        <v>3218</v>
      </c>
      <c r="M1351" s="530">
        <f>+'NI-San'!M1351+'NI-Ter'!M1351+'NI-Soc'!M1351+'NI-Ric'!M1351+'NI-118'!M1351</f>
        <v>0</v>
      </c>
      <c r="N1351" s="530">
        <f>+'NI-San'!N1351+'NI-Ter'!N1351+'NI-Soc'!N1351+'NI-Ric'!N1351+'NI-118'!N1351</f>
        <v>0</v>
      </c>
      <c r="O1351" s="126">
        <f t="shared" si="51"/>
        <v>0</v>
      </c>
      <c r="Q1351" s="530">
        <f>+'NI-San'!Q1351+'NI-Ter'!Q1351+'NI-Soc'!Q1351+'NI-Ric'!Q1351+'NI-118'!Q1351</f>
        <v>0</v>
      </c>
      <c r="R1351" s="517"/>
      <c r="S1351" s="265"/>
      <c r="T1351" s="530">
        <f>+'NI-San'!S1351+'NI-Ter'!S1351+'NI-Soc'!S1351+'NI-Ric'!S1351+'NI-118'!S1351</f>
        <v>0</v>
      </c>
      <c r="U1351" s="530">
        <f>+'NI-San'!T1351+'NI-Ter'!T1351+'NI-Soc'!T1351+'NI-Ric'!T1351+'NI-118'!T1351</f>
        <v>0</v>
      </c>
      <c r="V1351" s="464"/>
      <c r="W1351" s="530">
        <f>+'NI-San'!V1351+'NI-Ter'!V1351+'NI-Soc'!S1351+'NI-Ric'!V1351+'NI-118'!V1351</f>
        <v>0</v>
      </c>
      <c r="X1351" s="530">
        <f>+'NI-San'!W1351+'NI-Ter'!W1351+'NI-Soc'!T1351+'NI-Ric'!W1351+'NI-118'!W1351</f>
        <v>0</v>
      </c>
      <c r="Y1351" s="291"/>
      <c r="Z1351" s="675"/>
    </row>
    <row r="1352" spans="2:26">
      <c r="B1352" s="127" t="s">
        <v>2773</v>
      </c>
      <c r="C1352" s="127" t="s">
        <v>4135</v>
      </c>
      <c r="D1352" s="127"/>
      <c r="E1352" s="127"/>
      <c r="F1352" s="127"/>
      <c r="G1352" s="127"/>
      <c r="H1352" s="127"/>
      <c r="I1352" s="127"/>
      <c r="J1352" s="127"/>
      <c r="K1352" s="183" t="s">
        <v>2775</v>
      </c>
      <c r="L1352" s="125" t="s">
        <v>3218</v>
      </c>
      <c r="M1352" s="530">
        <f>+'NI-San'!M1352+'NI-Ter'!M1352+'NI-Soc'!M1352+'NI-Ric'!M1352+'NI-118'!M1352</f>
        <v>0</v>
      </c>
      <c r="N1352" s="530">
        <f>+'NI-San'!N1352+'NI-Ter'!N1352+'NI-Soc'!N1352+'NI-Ric'!N1352+'NI-118'!N1352</f>
        <v>0</v>
      </c>
      <c r="O1352" s="126">
        <f t="shared" si="51"/>
        <v>0</v>
      </c>
      <c r="Q1352" s="530">
        <f>+'NI-San'!Q1352+'NI-Ter'!Q1352+'NI-Soc'!Q1352+'NI-Ric'!Q1352+'NI-118'!Q1352</f>
        <v>0</v>
      </c>
      <c r="R1352" s="517"/>
      <c r="S1352" s="265"/>
      <c r="T1352" s="815"/>
      <c r="U1352" s="815"/>
      <c r="W1352" s="815"/>
      <c r="X1352" s="815"/>
      <c r="Y1352" s="291"/>
      <c r="Z1352" s="675"/>
    </row>
    <row r="1353" spans="2:26">
      <c r="B1353" s="127" t="s">
        <v>2776</v>
      </c>
      <c r="C1353" s="127" t="s">
        <v>4136</v>
      </c>
      <c r="D1353" s="127"/>
      <c r="E1353" s="127"/>
      <c r="F1353" s="127"/>
      <c r="G1353" s="127"/>
      <c r="H1353" s="127"/>
      <c r="I1353" s="127"/>
      <c r="J1353" s="127"/>
      <c r="K1353" s="314" t="s">
        <v>2779</v>
      </c>
      <c r="L1353" s="125" t="s">
        <v>3218</v>
      </c>
      <c r="M1353" s="530">
        <f>+'NI-San'!M1353+'NI-Ter'!M1353+'NI-Soc'!M1353+'NI-Ric'!M1353+'NI-118'!M1353</f>
        <v>0</v>
      </c>
      <c r="N1353" s="530">
        <f>+'NI-San'!N1353+'NI-Ter'!N1353+'NI-Soc'!N1353+'NI-Ric'!N1353+'NI-118'!N1353</f>
        <v>0</v>
      </c>
      <c r="O1353" s="126">
        <f t="shared" si="51"/>
        <v>0</v>
      </c>
      <c r="Q1353" s="530">
        <f>+'NI-San'!Q1353+'NI-Ter'!Q1353+'NI-Soc'!Q1353+'NI-Ric'!Q1353+'NI-118'!Q1353</f>
        <v>36</v>
      </c>
      <c r="R1353" s="517"/>
      <c r="S1353" s="265"/>
      <c r="T1353" s="815"/>
      <c r="U1353" s="815"/>
      <c r="W1353" s="815"/>
      <c r="X1353" s="815"/>
      <c r="Y1353" s="291"/>
      <c r="Z1353" s="675"/>
    </row>
    <row r="1354" spans="2:26" hidden="1">
      <c r="B1354" s="127" t="s">
        <v>2780</v>
      </c>
      <c r="C1354" s="127" t="s">
        <v>4137</v>
      </c>
      <c r="D1354" s="127"/>
      <c r="E1354" s="127"/>
      <c r="F1354" s="127"/>
      <c r="G1354" s="127"/>
      <c r="H1354" s="127"/>
      <c r="I1354" s="127"/>
      <c r="J1354" s="127"/>
      <c r="K1354" s="314" t="s">
        <v>2782</v>
      </c>
      <c r="L1354" s="125" t="s">
        <v>3218</v>
      </c>
      <c r="M1354" s="825"/>
      <c r="N1354" s="825"/>
      <c r="O1354" s="827"/>
      <c r="Q1354" s="825"/>
      <c r="R1354" s="517"/>
      <c r="S1354" s="265"/>
      <c r="T1354" s="815"/>
      <c r="U1354" s="815"/>
      <c r="W1354" s="815"/>
      <c r="X1354" s="815"/>
      <c r="Y1354" s="291"/>
      <c r="Z1354" s="675"/>
    </row>
    <row r="1355" spans="2:26">
      <c r="B1355" s="127" t="s">
        <v>2783</v>
      </c>
      <c r="C1355" s="127" t="s">
        <v>4138</v>
      </c>
      <c r="D1355" s="127"/>
      <c r="E1355" s="127"/>
      <c r="F1355" s="127"/>
      <c r="G1355" s="127"/>
      <c r="H1355" s="127"/>
      <c r="I1355" s="127"/>
      <c r="J1355" s="127"/>
      <c r="K1355" s="314" t="s">
        <v>2785</v>
      </c>
      <c r="L1355" s="125" t="s">
        <v>3218</v>
      </c>
      <c r="M1355" s="530">
        <f>+'NI-San'!M1355+'NI-Ter'!M1355+'NI-Soc'!M1355+'NI-Ric'!M1355+'NI-118'!M1355</f>
        <v>544</v>
      </c>
      <c r="N1355" s="530">
        <f>+'NI-San'!N1355+'NI-Ter'!N1355+'NI-Soc'!N1355+'NI-Ric'!N1355+'NI-118'!N1355</f>
        <v>1227</v>
      </c>
      <c r="O1355" s="126">
        <f t="shared" si="51"/>
        <v>683</v>
      </c>
      <c r="Q1355" s="530">
        <f>+'NI-San'!Q1355+'NI-Ter'!Q1355+'NI-Soc'!Q1355+'NI-Ric'!Q1355+'NI-118'!Q1355</f>
        <v>0</v>
      </c>
      <c r="R1355" s="517"/>
      <c r="S1355" s="265"/>
      <c r="T1355" s="815"/>
      <c r="U1355" s="815"/>
      <c r="W1355" s="815"/>
      <c r="X1355" s="815"/>
      <c r="Y1355" s="291"/>
      <c r="Z1355" s="675"/>
    </row>
    <row r="1356" spans="2:26">
      <c r="B1356" s="127" t="s">
        <v>2786</v>
      </c>
      <c r="C1356" s="127" t="s">
        <v>4139</v>
      </c>
      <c r="D1356" s="127"/>
      <c r="E1356" s="127"/>
      <c r="F1356" s="127"/>
      <c r="G1356" s="127"/>
      <c r="H1356" s="127"/>
      <c r="I1356" s="127"/>
      <c r="J1356" s="127"/>
      <c r="K1356" s="314" t="s">
        <v>2788</v>
      </c>
      <c r="L1356" s="125" t="s">
        <v>3218</v>
      </c>
      <c r="M1356" s="530">
        <f>+'NI-San'!M1356+'NI-Ter'!M1356+'NI-Soc'!M1356+'NI-Ric'!M1356+'NI-118'!M1356</f>
        <v>101</v>
      </c>
      <c r="N1356" s="530">
        <f>+'NI-San'!N1356+'NI-Ter'!N1356+'NI-Soc'!N1356+'NI-Ric'!N1356+'NI-118'!N1356</f>
        <v>313</v>
      </c>
      <c r="O1356" s="126">
        <f t="shared" si="51"/>
        <v>212</v>
      </c>
      <c r="Q1356" s="530">
        <f>+'NI-San'!Q1356+'NI-Ter'!Q1356+'NI-Soc'!Q1356+'NI-Ric'!Q1356+'NI-118'!Q1356</f>
        <v>0</v>
      </c>
      <c r="R1356" s="517"/>
      <c r="S1356" s="265"/>
      <c r="T1356" s="815"/>
      <c r="U1356" s="815"/>
      <c r="W1356" s="815"/>
      <c r="X1356" s="815"/>
      <c r="Y1356" s="291"/>
      <c r="Z1356" s="675"/>
    </row>
    <row r="1357" spans="2:26">
      <c r="B1357" s="127" t="s">
        <v>2789</v>
      </c>
      <c r="C1357" s="127" t="s">
        <v>4140</v>
      </c>
      <c r="D1357" s="127"/>
      <c r="E1357" s="127"/>
      <c r="F1357" s="127"/>
      <c r="G1357" s="127"/>
      <c r="H1357" s="127"/>
      <c r="I1357" s="127"/>
      <c r="J1357" s="127"/>
      <c r="K1357" s="314" t="s">
        <v>2791</v>
      </c>
      <c r="L1357" s="125" t="s">
        <v>3218</v>
      </c>
      <c r="M1357" s="530">
        <f>+'NI-San'!M1357+'NI-Ter'!M1357+'NI-Soc'!M1357+'NI-Ric'!M1357+'NI-118'!M1357</f>
        <v>23</v>
      </c>
      <c r="N1357" s="530">
        <f>+'NI-San'!N1357+'NI-Ter'!N1357+'NI-Soc'!N1357+'NI-Ric'!N1357+'NI-118'!N1357</f>
        <v>76</v>
      </c>
      <c r="O1357" s="126">
        <f t="shared" si="51"/>
        <v>53</v>
      </c>
      <c r="Q1357" s="530">
        <f>+'NI-San'!Q1357+'NI-Ter'!Q1357+'NI-Soc'!Q1357+'NI-Ric'!Q1357+'NI-118'!Q1357</f>
        <v>0</v>
      </c>
      <c r="R1357" s="517"/>
      <c r="S1357" s="265"/>
      <c r="T1357" s="815"/>
      <c r="U1357" s="815"/>
      <c r="W1357" s="815"/>
      <c r="X1357" s="815"/>
      <c r="Y1357" s="291"/>
      <c r="Z1357" s="675"/>
    </row>
    <row r="1358" spans="2:26">
      <c r="B1358" s="127" t="s">
        <v>2792</v>
      </c>
      <c r="C1358" s="127" t="s">
        <v>4141</v>
      </c>
      <c r="D1358" s="127"/>
      <c r="E1358" s="127"/>
      <c r="F1358" s="127"/>
      <c r="G1358" s="127"/>
      <c r="H1358" s="127"/>
      <c r="I1358" s="127"/>
      <c r="J1358" s="127"/>
      <c r="K1358" s="314" t="s">
        <v>2794</v>
      </c>
      <c r="L1358" s="125" t="s">
        <v>3218</v>
      </c>
      <c r="M1358" s="530">
        <f>+'NI-San'!M1358+'NI-Ter'!M1358+'NI-Soc'!M1358+'NI-Ric'!M1358+'NI-118'!M1358</f>
        <v>93</v>
      </c>
      <c r="N1358" s="530">
        <f>+'NI-San'!N1358+'NI-Ter'!N1358+'NI-Soc'!N1358+'NI-Ric'!N1358+'NI-118'!N1358</f>
        <v>0</v>
      </c>
      <c r="O1358" s="126">
        <f t="shared" si="51"/>
        <v>-93</v>
      </c>
      <c r="Q1358" s="530">
        <f>+'NI-San'!Q1358+'NI-Ter'!Q1358+'NI-Soc'!Q1358+'NI-Ric'!Q1358+'NI-118'!Q1358</f>
        <v>0</v>
      </c>
      <c r="R1358" s="517"/>
      <c r="S1358" s="265"/>
      <c r="T1358" s="815"/>
      <c r="U1358" s="815"/>
      <c r="W1358" s="815"/>
      <c r="X1358" s="815"/>
      <c r="Y1358" s="291"/>
      <c r="Z1358" s="675"/>
    </row>
    <row r="1359" spans="2:26">
      <c r="B1359" s="127" t="s">
        <v>2795</v>
      </c>
      <c r="C1359" s="127" t="str">
        <f t="shared" ref="C1359:C1371" si="52">MID(B1359,1,1)&amp;MID(B1359,3,2)&amp;MID(B1359,6,2)&amp;MID(B1359,9,2)&amp;MID(B1359,12,3)&amp;MID(B1359,16,3)&amp;MID(B1359,20,2)&amp;MID(B1359,23,3)</f>
        <v>420604005000000000</v>
      </c>
      <c r="D1359" s="127"/>
      <c r="E1359" s="127"/>
      <c r="F1359" s="127"/>
      <c r="G1359" s="127"/>
      <c r="H1359" s="127"/>
      <c r="I1359" s="127"/>
      <c r="J1359" s="127"/>
      <c r="K1359" s="304" t="s">
        <v>2797</v>
      </c>
      <c r="L1359" s="125" t="s">
        <v>3218</v>
      </c>
      <c r="M1359" s="530">
        <f>+'NI-San'!M1359+'NI-Ter'!M1359+'NI-Soc'!M1359+'NI-Ric'!M1359+'NI-118'!M1359</f>
        <v>0</v>
      </c>
      <c r="N1359" s="530">
        <f>+'NI-San'!N1359+'NI-Ter'!N1359+'NI-Soc'!N1359+'NI-Ric'!N1359+'NI-118'!N1359</f>
        <v>0</v>
      </c>
      <c r="O1359" s="126">
        <f t="shared" si="51"/>
        <v>0</v>
      </c>
      <c r="Q1359" s="530">
        <f>+'NI-San'!Q1359+'NI-Ter'!Q1359+'NI-Soc'!Q1359+'NI-Ric'!Q1359+'NI-118'!Q1359</f>
        <v>0</v>
      </c>
      <c r="R1359" s="517"/>
      <c r="S1359" s="265"/>
      <c r="T1359" s="815"/>
      <c r="U1359" s="815"/>
      <c r="W1359" s="815"/>
      <c r="X1359" s="815"/>
      <c r="Y1359" s="291"/>
      <c r="Z1359" s="675"/>
    </row>
    <row r="1360" spans="2:26" ht="25.5">
      <c r="B1360" s="127" t="s">
        <v>2798</v>
      </c>
      <c r="C1360" s="127" t="str">
        <f t="shared" si="52"/>
        <v>420605001000000000</v>
      </c>
      <c r="D1360" s="127"/>
      <c r="E1360" s="127"/>
      <c r="F1360" s="127"/>
      <c r="G1360" s="127"/>
      <c r="H1360" s="127"/>
      <c r="I1360" s="127"/>
      <c r="J1360" s="127"/>
      <c r="K1360" s="304" t="s">
        <v>2801</v>
      </c>
      <c r="L1360" s="125" t="s">
        <v>3218</v>
      </c>
      <c r="M1360" s="530">
        <f>+'NI-San'!M1360+'NI-Ter'!M1360+'NI-Soc'!M1360+'NI-Ric'!M1360+'NI-118'!M1360</f>
        <v>0</v>
      </c>
      <c r="N1360" s="530">
        <f>+'NI-San'!N1360+'NI-Ter'!N1360+'NI-Soc'!N1360+'NI-Ric'!N1360+'NI-118'!N1360</f>
        <v>0</v>
      </c>
      <c r="O1360" s="126">
        <f t="shared" si="51"/>
        <v>0</v>
      </c>
      <c r="Q1360" s="530">
        <f>+'NI-San'!Q1360+'NI-Ter'!Q1360+'NI-Soc'!Q1360+'NI-Ric'!Q1360+'NI-118'!Q1360</f>
        <v>0</v>
      </c>
      <c r="R1360" s="517"/>
      <c r="S1360" s="265"/>
      <c r="T1360" s="815"/>
      <c r="U1360" s="815"/>
      <c r="W1360" s="815"/>
      <c r="X1360" s="815"/>
      <c r="Y1360" s="291"/>
      <c r="Z1360" s="675"/>
    </row>
    <row r="1361" spans="2:26" ht="25.5">
      <c r="B1361" s="127" t="s">
        <v>2802</v>
      </c>
      <c r="C1361" s="127" t="str">
        <f t="shared" si="52"/>
        <v>420605001200000000</v>
      </c>
      <c r="D1361" s="127"/>
      <c r="E1361" s="127"/>
      <c r="F1361" s="127"/>
      <c r="G1361" s="127"/>
      <c r="H1361" s="127"/>
      <c r="I1361" s="127"/>
      <c r="J1361" s="127"/>
      <c r="K1361" s="304" t="s">
        <v>2803</v>
      </c>
      <c r="L1361" s="125" t="s">
        <v>3218</v>
      </c>
      <c r="M1361" s="530">
        <f>+'NI-San'!M1361+'NI-Ter'!M1361+'NI-Soc'!M1361+'NI-Ric'!M1361+'NI-118'!M1361</f>
        <v>0</v>
      </c>
      <c r="N1361" s="530">
        <f>+'NI-San'!N1361+'NI-Ter'!N1361+'NI-Soc'!N1361+'NI-Ric'!N1361+'NI-118'!N1361</f>
        <v>201</v>
      </c>
      <c r="O1361" s="126">
        <f t="shared" si="51"/>
        <v>201</v>
      </c>
      <c r="Q1361" s="530">
        <f>+'NI-San'!Q1361+'NI-Ter'!Q1361+'NI-Soc'!Q1361+'NI-Ric'!Q1361+'NI-118'!Q1361</f>
        <v>0</v>
      </c>
      <c r="R1361" s="517"/>
      <c r="S1361" s="265"/>
      <c r="T1361" s="815"/>
      <c r="U1361" s="815"/>
      <c r="W1361" s="815"/>
      <c r="X1361" s="815"/>
      <c r="Y1361" s="291"/>
      <c r="Z1361" s="675"/>
    </row>
    <row r="1362" spans="2:26" ht="38.25">
      <c r="B1362" s="127" t="s">
        <v>2804</v>
      </c>
      <c r="C1362" s="127" t="str">
        <f t="shared" si="52"/>
        <v>420605001400000000</v>
      </c>
      <c r="D1362" s="127"/>
      <c r="E1362" s="127"/>
      <c r="F1362" s="123"/>
      <c r="G1362" s="123"/>
      <c r="H1362" s="123"/>
      <c r="I1362" s="127"/>
      <c r="J1362" s="127"/>
      <c r="K1362" s="137" t="s">
        <v>2805</v>
      </c>
      <c r="L1362" s="125" t="s">
        <v>3218</v>
      </c>
      <c r="M1362" s="530">
        <f>+'NI-San'!M1362+'NI-Ter'!M1362+'NI-Soc'!M1362+'NI-Ric'!M1362+'NI-118'!M1362</f>
        <v>0</v>
      </c>
      <c r="N1362" s="530">
        <f>+'NI-San'!N1362+'NI-Ter'!N1362+'NI-Soc'!N1362+'NI-Ric'!N1362+'NI-118'!N1362</f>
        <v>0</v>
      </c>
      <c r="O1362" s="126">
        <f t="shared" si="51"/>
        <v>0</v>
      </c>
      <c r="Q1362" s="530">
        <f>+'NI-San'!Q1362+'NI-Ter'!Q1362+'NI-Soc'!Q1362+'NI-Ric'!Q1362+'NI-118'!Q1362</f>
        <v>0</v>
      </c>
      <c r="R1362" s="517"/>
      <c r="S1362" s="675"/>
      <c r="T1362" s="815"/>
      <c r="U1362" s="815"/>
      <c r="W1362" s="815"/>
      <c r="X1362" s="815"/>
    </row>
    <row r="1363" spans="2:26" ht="25.5">
      <c r="B1363" s="127" t="s">
        <v>2806</v>
      </c>
      <c r="C1363" s="127" t="str">
        <f t="shared" si="52"/>
        <v>420605002000000000</v>
      </c>
      <c r="D1363" s="127"/>
      <c r="E1363" s="127"/>
      <c r="F1363" s="127"/>
      <c r="G1363" s="127"/>
      <c r="H1363" s="127"/>
      <c r="I1363" s="127"/>
      <c r="J1363" s="127"/>
      <c r="K1363" s="304" t="s">
        <v>2807</v>
      </c>
      <c r="L1363" s="125" t="s">
        <v>3218</v>
      </c>
      <c r="M1363" s="530">
        <f>+'NI-San'!M1363+'NI-Ter'!M1363+'NI-Soc'!M1363+'NI-Ric'!M1363+'NI-118'!M1363</f>
        <v>0</v>
      </c>
      <c r="N1363" s="530">
        <f>+'NI-San'!N1363+'NI-Ter'!N1363+'NI-Soc'!N1363+'NI-Ric'!N1363+'NI-118'!N1363</f>
        <v>0</v>
      </c>
      <c r="O1363" s="126">
        <f t="shared" si="51"/>
        <v>0</v>
      </c>
      <c r="Q1363" s="530">
        <f>+'NI-San'!Q1363+'NI-Ter'!Q1363+'NI-Soc'!Q1363+'NI-Ric'!Q1363+'NI-118'!Q1363</f>
        <v>0</v>
      </c>
      <c r="R1363" s="517"/>
      <c r="S1363" s="265"/>
      <c r="T1363" s="815"/>
      <c r="U1363" s="815"/>
      <c r="W1363" s="815"/>
      <c r="X1363" s="815"/>
      <c r="Y1363" s="291"/>
      <c r="Z1363" s="675"/>
    </row>
    <row r="1364" spans="2:26" ht="25.5">
      <c r="B1364" s="127" t="s">
        <v>2808</v>
      </c>
      <c r="C1364" s="127" t="str">
        <f t="shared" si="52"/>
        <v>420605002200000000</v>
      </c>
      <c r="D1364" s="127"/>
      <c r="E1364" s="127"/>
      <c r="F1364" s="127"/>
      <c r="G1364" s="127"/>
      <c r="H1364" s="127"/>
      <c r="I1364" s="127"/>
      <c r="J1364" s="127"/>
      <c r="K1364" s="304" t="s">
        <v>2809</v>
      </c>
      <c r="L1364" s="125" t="s">
        <v>3218</v>
      </c>
      <c r="M1364" s="530">
        <f>+'NI-San'!M1364+'NI-Ter'!M1364+'NI-Soc'!M1364+'NI-Ric'!M1364+'NI-118'!M1364</f>
        <v>0</v>
      </c>
      <c r="N1364" s="530">
        <f>+'NI-San'!N1364+'NI-Ter'!N1364+'NI-Soc'!N1364+'NI-Ric'!N1364+'NI-118'!N1364</f>
        <v>0</v>
      </c>
      <c r="O1364" s="126">
        <f t="shared" si="51"/>
        <v>0</v>
      </c>
      <c r="Q1364" s="530">
        <f>+'NI-San'!Q1364+'NI-Ter'!Q1364+'NI-Soc'!Q1364+'NI-Ric'!Q1364+'NI-118'!Q1364</f>
        <v>0</v>
      </c>
      <c r="R1364" s="517"/>
      <c r="S1364" s="265"/>
      <c r="T1364" s="815"/>
      <c r="U1364" s="815"/>
      <c r="W1364" s="815"/>
      <c r="X1364" s="815"/>
      <c r="Y1364" s="291"/>
      <c r="Z1364" s="675"/>
    </row>
    <row r="1365" spans="2:26" ht="25.5">
      <c r="B1365" s="127" t="s">
        <v>2810</v>
      </c>
      <c r="C1365" s="127" t="str">
        <f t="shared" si="52"/>
        <v>420605003000000000</v>
      </c>
      <c r="D1365" s="127"/>
      <c r="E1365" s="127"/>
      <c r="F1365" s="127"/>
      <c r="G1365" s="127"/>
      <c r="H1365" s="127"/>
      <c r="I1365" s="127"/>
      <c r="J1365" s="127"/>
      <c r="K1365" s="304" t="s">
        <v>2812</v>
      </c>
      <c r="L1365" s="125" t="s">
        <v>3218</v>
      </c>
      <c r="M1365" s="530">
        <f>+'NI-San'!M1365+'NI-Ter'!M1365+'NI-Soc'!M1365+'NI-Ric'!M1365+'NI-118'!M1365</f>
        <v>847</v>
      </c>
      <c r="N1365" s="530">
        <f>+'NI-San'!N1365+'NI-Ter'!N1365+'NI-Soc'!N1365+'NI-Ric'!N1365+'NI-118'!N1365</f>
        <v>1442</v>
      </c>
      <c r="O1365" s="126">
        <f t="shared" si="51"/>
        <v>595</v>
      </c>
      <c r="Q1365" s="530">
        <f>+'NI-San'!Q1365+'NI-Ter'!Q1365+'NI-Soc'!Q1365+'NI-Ric'!Q1365+'NI-118'!Q1365</f>
        <v>0</v>
      </c>
      <c r="R1365" s="517"/>
      <c r="S1365" s="265"/>
      <c r="T1365" s="815"/>
      <c r="U1365" s="815"/>
      <c r="W1365" s="815"/>
      <c r="X1365" s="815"/>
      <c r="Y1365" s="291"/>
      <c r="Z1365" s="675"/>
    </row>
    <row r="1366" spans="2:26" ht="25.5">
      <c r="B1366" s="127" t="s">
        <v>2813</v>
      </c>
      <c r="C1366" s="127" t="str">
        <f t="shared" si="52"/>
        <v>420605004000000000</v>
      </c>
      <c r="D1366" s="127"/>
      <c r="E1366" s="127"/>
      <c r="F1366" s="127"/>
      <c r="G1366" s="127"/>
      <c r="H1366" s="127"/>
      <c r="I1366" s="127"/>
      <c r="J1366" s="127"/>
      <c r="K1366" s="304" t="s">
        <v>2815</v>
      </c>
      <c r="L1366" s="125" t="s">
        <v>3218</v>
      </c>
      <c r="M1366" s="530">
        <f>+'NI-San'!M1366+'NI-Ter'!M1366+'NI-Soc'!M1366+'NI-Ric'!M1366+'NI-118'!M1366</f>
        <v>0</v>
      </c>
      <c r="N1366" s="530">
        <f>+'NI-San'!N1366+'NI-Ter'!N1366+'NI-Soc'!N1366+'NI-Ric'!N1366+'NI-118'!N1366</f>
        <v>0</v>
      </c>
      <c r="O1366" s="126">
        <f t="shared" si="51"/>
        <v>0</v>
      </c>
      <c r="Q1366" s="530">
        <f>+'NI-San'!Q1366+'NI-Ter'!Q1366+'NI-Soc'!Q1366+'NI-Ric'!Q1366+'NI-118'!Q1366</f>
        <v>0</v>
      </c>
      <c r="R1366" s="517"/>
      <c r="S1366" s="265"/>
      <c r="T1366" s="815"/>
      <c r="U1366" s="815"/>
      <c r="W1366" s="815"/>
      <c r="X1366" s="815"/>
      <c r="Y1366" s="291"/>
      <c r="Z1366" s="675"/>
    </row>
    <row r="1367" spans="2:26" ht="25.5">
      <c r="B1367" s="127" t="s">
        <v>2816</v>
      </c>
      <c r="C1367" s="127" t="str">
        <f t="shared" si="52"/>
        <v>420605005000000000</v>
      </c>
      <c r="D1367" s="127"/>
      <c r="E1367" s="127"/>
      <c r="F1367" s="127"/>
      <c r="G1367" s="127"/>
      <c r="H1367" s="127"/>
      <c r="I1367" s="127"/>
      <c r="J1367" s="127"/>
      <c r="K1367" s="304" t="s">
        <v>2817</v>
      </c>
      <c r="L1367" s="125" t="s">
        <v>3218</v>
      </c>
      <c r="M1367" s="530">
        <f>+'NI-San'!M1367+'NI-Ter'!M1367+'NI-Soc'!M1367+'NI-Ric'!M1367+'NI-118'!M1367</f>
        <v>0</v>
      </c>
      <c r="N1367" s="530">
        <f>+'NI-San'!N1367+'NI-Ter'!N1367+'NI-Soc'!N1367+'NI-Ric'!N1367+'NI-118'!N1367</f>
        <v>0</v>
      </c>
      <c r="O1367" s="126">
        <f t="shared" si="51"/>
        <v>0</v>
      </c>
      <c r="Q1367" s="530">
        <f>+'NI-San'!Q1367+'NI-Ter'!Q1367+'NI-Soc'!Q1367+'NI-Ric'!Q1367+'NI-118'!Q1367</f>
        <v>0</v>
      </c>
      <c r="R1367" s="517"/>
      <c r="S1367" s="265"/>
      <c r="T1367" s="815"/>
      <c r="U1367" s="815"/>
      <c r="W1367" s="815"/>
      <c r="X1367" s="815"/>
      <c r="Y1367" s="291"/>
      <c r="Z1367" s="675"/>
    </row>
    <row r="1368" spans="2:26" ht="25.5">
      <c r="B1368" s="127" t="s">
        <v>2818</v>
      </c>
      <c r="C1368" s="127" t="str">
        <f t="shared" si="52"/>
        <v>420605006000000000</v>
      </c>
      <c r="D1368" s="127"/>
      <c r="E1368" s="127"/>
      <c r="F1368" s="127"/>
      <c r="G1368" s="127"/>
      <c r="H1368" s="127"/>
      <c r="I1368" s="127"/>
      <c r="J1368" s="127"/>
      <c r="K1368" s="304" t="s">
        <v>2819</v>
      </c>
      <c r="L1368" s="125" t="s">
        <v>3218</v>
      </c>
      <c r="M1368" s="530">
        <f>+'NI-San'!M1368+'NI-Ter'!M1368+'NI-Soc'!M1368+'NI-Ric'!M1368+'NI-118'!M1368</f>
        <v>0</v>
      </c>
      <c r="N1368" s="530">
        <f>+'NI-San'!N1368+'NI-Ter'!N1368+'NI-Soc'!N1368+'NI-Ric'!N1368+'NI-118'!N1368</f>
        <v>0</v>
      </c>
      <c r="O1368" s="126">
        <f t="shared" si="51"/>
        <v>0</v>
      </c>
      <c r="Q1368" s="530">
        <f>+'NI-San'!Q1368+'NI-Ter'!Q1368+'NI-Soc'!Q1368+'NI-Ric'!Q1368+'NI-118'!Q1368</f>
        <v>0</v>
      </c>
      <c r="R1368" s="517"/>
      <c r="S1368" s="265"/>
      <c r="T1368" s="815"/>
      <c r="U1368" s="815"/>
      <c r="W1368" s="815"/>
      <c r="X1368" s="815"/>
      <c r="Y1368" s="291"/>
      <c r="Z1368" s="675"/>
    </row>
    <row r="1369" spans="2:26" ht="25.5">
      <c r="B1369" s="127" t="s">
        <v>2820</v>
      </c>
      <c r="C1369" s="127" t="str">
        <f t="shared" si="52"/>
        <v>420605007000000000</v>
      </c>
      <c r="D1369" s="127"/>
      <c r="E1369" s="127"/>
      <c r="F1369" s="127"/>
      <c r="G1369" s="127"/>
      <c r="H1369" s="127"/>
      <c r="I1369" s="127"/>
      <c r="J1369" s="127"/>
      <c r="K1369" s="304" t="s">
        <v>2821</v>
      </c>
      <c r="L1369" s="125" t="s">
        <v>3218</v>
      </c>
      <c r="M1369" s="530">
        <f>+'NI-San'!M1369+'NI-Ter'!M1369+'NI-Soc'!M1369+'NI-Ric'!M1369+'NI-118'!M1369</f>
        <v>0</v>
      </c>
      <c r="N1369" s="530">
        <f>+'NI-San'!N1369+'NI-Ter'!N1369+'NI-Soc'!N1369+'NI-Ric'!N1369+'NI-118'!N1369</f>
        <v>0</v>
      </c>
      <c r="O1369" s="126">
        <f t="shared" si="51"/>
        <v>0</v>
      </c>
      <c r="Q1369" s="530">
        <f>+'NI-San'!Q1369+'NI-Ter'!Q1369+'NI-Soc'!Q1369+'NI-Ric'!Q1369+'NI-118'!Q1369</f>
        <v>0</v>
      </c>
      <c r="R1369" s="517"/>
      <c r="S1369" s="265"/>
      <c r="T1369" s="815"/>
      <c r="U1369" s="815"/>
      <c r="W1369" s="815"/>
      <c r="X1369" s="815"/>
      <c r="Y1369" s="291"/>
      <c r="Z1369" s="675"/>
    </row>
    <row r="1370" spans="2:26" ht="25.5">
      <c r="B1370" s="127" t="s">
        <v>2822</v>
      </c>
      <c r="C1370" s="127" t="str">
        <f t="shared" si="52"/>
        <v>420605008000000000</v>
      </c>
      <c r="D1370" s="127"/>
      <c r="E1370" s="127"/>
      <c r="F1370" s="127"/>
      <c r="G1370" s="127"/>
      <c r="H1370" s="127"/>
      <c r="I1370" s="127"/>
      <c r="J1370" s="127"/>
      <c r="K1370" s="304" t="s">
        <v>2824</v>
      </c>
      <c r="L1370" s="125" t="s">
        <v>3218</v>
      </c>
      <c r="M1370" s="530">
        <f>+'NI-San'!M1370+'NI-Ter'!M1370+'NI-Soc'!M1370+'NI-Ric'!M1370+'NI-118'!M1370</f>
        <v>0</v>
      </c>
      <c r="N1370" s="530">
        <f>+'NI-San'!N1370+'NI-Ter'!N1370+'NI-Soc'!N1370+'NI-Ric'!N1370+'NI-118'!N1370</f>
        <v>0</v>
      </c>
      <c r="O1370" s="126">
        <f t="shared" si="51"/>
        <v>0</v>
      </c>
      <c r="Q1370" s="530">
        <f>+'NI-San'!Q1370+'NI-Ter'!Q1370+'NI-Soc'!Q1370+'NI-Ric'!Q1370+'NI-118'!Q1370</f>
        <v>0</v>
      </c>
      <c r="R1370" s="517"/>
      <c r="S1370" s="265"/>
      <c r="T1370" s="815"/>
      <c r="U1370" s="815"/>
      <c r="W1370" s="815"/>
      <c r="X1370" s="815"/>
      <c r="Y1370" s="291"/>
      <c r="Z1370" s="675"/>
    </row>
    <row r="1371" spans="2:26" ht="25.5">
      <c r="B1371" s="127" t="s">
        <v>2825</v>
      </c>
      <c r="C1371" s="127" t="str">
        <f t="shared" si="52"/>
        <v>420605008500000000</v>
      </c>
      <c r="D1371" s="127"/>
      <c r="E1371" s="127"/>
      <c r="F1371" s="127"/>
      <c r="G1371" s="127"/>
      <c r="H1371" s="127"/>
      <c r="I1371" s="127"/>
      <c r="J1371" s="127"/>
      <c r="K1371" s="304" t="s">
        <v>2826</v>
      </c>
      <c r="L1371" s="125" t="s">
        <v>3218</v>
      </c>
      <c r="M1371" s="530">
        <f>+'NI-San'!M1371+'NI-Ter'!M1371+'NI-Soc'!M1371+'NI-Ric'!M1371+'NI-118'!M1371</f>
        <v>0</v>
      </c>
      <c r="N1371" s="530">
        <f>+'NI-San'!N1371+'NI-Ter'!N1371+'NI-Soc'!N1371+'NI-Ric'!N1371+'NI-118'!N1371</f>
        <v>0</v>
      </c>
      <c r="O1371" s="126">
        <f t="shared" si="51"/>
        <v>0</v>
      </c>
      <c r="Q1371" s="530">
        <f>+'NI-San'!Q1371+'NI-Ter'!Q1371+'NI-Soc'!Q1371+'NI-Ric'!Q1371+'NI-118'!Q1371</f>
        <v>0</v>
      </c>
      <c r="R1371" s="517"/>
      <c r="S1371" s="265"/>
      <c r="T1371" s="815"/>
      <c r="U1371" s="815"/>
      <c r="W1371" s="815"/>
      <c r="X1371" s="815"/>
      <c r="Y1371" s="291"/>
      <c r="Z1371" s="675"/>
    </row>
    <row r="1372" spans="2:26">
      <c r="B1372" s="127" t="s">
        <v>2827</v>
      </c>
      <c r="C1372" s="127" t="s">
        <v>4142</v>
      </c>
      <c r="D1372" s="127"/>
      <c r="E1372" s="127"/>
      <c r="F1372" s="127"/>
      <c r="G1372" s="127"/>
      <c r="H1372" s="127"/>
      <c r="I1372" s="127"/>
      <c r="J1372" s="127"/>
      <c r="K1372" s="183" t="s">
        <v>2830</v>
      </c>
      <c r="L1372" s="211" t="s">
        <v>3218</v>
      </c>
      <c r="M1372" s="530">
        <f>+'NI-San'!M1372+'NI-Ter'!M1372+'NI-Soc'!M1372+'NI-Ric'!M1372+'NI-118'!M1372</f>
        <v>232</v>
      </c>
      <c r="N1372" s="530">
        <f>+'NI-San'!N1372+'NI-Ter'!N1372+'NI-Soc'!N1372+'NI-Ric'!N1372+'NI-118'!N1372</f>
        <v>0</v>
      </c>
      <c r="O1372" s="126">
        <f t="shared" si="51"/>
        <v>-232</v>
      </c>
      <c r="Q1372" s="530">
        <f>+'NI-San'!Q1372+'NI-Ter'!Q1372+'NI-Soc'!Q1372+'NI-Ric'!Q1372+'NI-118'!Q1372</f>
        <v>0</v>
      </c>
      <c r="R1372" s="517"/>
      <c r="S1372" s="265"/>
      <c r="T1372" s="815"/>
      <c r="U1372" s="815"/>
      <c r="W1372" s="815"/>
      <c r="X1372" s="815"/>
      <c r="Y1372" s="291"/>
      <c r="Z1372" s="675"/>
    </row>
    <row r="1373" spans="2:26">
      <c r="B1373" s="127" t="s">
        <v>2831</v>
      </c>
      <c r="C1373" s="127" t="s">
        <v>4142</v>
      </c>
      <c r="D1373" s="127"/>
      <c r="E1373" s="127"/>
      <c r="F1373" s="127"/>
      <c r="G1373" s="127"/>
      <c r="H1373" s="127"/>
      <c r="I1373" s="127"/>
      <c r="J1373" s="127"/>
      <c r="K1373" s="183" t="s">
        <v>4143</v>
      </c>
      <c r="L1373" s="211" t="s">
        <v>3218</v>
      </c>
      <c r="M1373" s="530">
        <f>+'NI-San'!M1373+'NI-Ter'!M1373+'NI-Soc'!M1373+'NI-Ric'!M1373+'NI-118'!M1373</f>
        <v>0</v>
      </c>
      <c r="N1373" s="530">
        <f>+'NI-San'!N1373+'NI-Ter'!N1373+'NI-Soc'!N1373+'NI-Ric'!N1373+'NI-118'!N1373</f>
        <v>9</v>
      </c>
      <c r="O1373" s="126">
        <f>+N1373-M1373</f>
        <v>9</v>
      </c>
      <c r="Q1373" s="530">
        <f>+'NI-San'!Q1375+'NI-Ter'!Q1375+'NI-Soc'!Q1375+'NI-Ric'!Q1375+'NI-118'!Q1375</f>
        <v>0</v>
      </c>
      <c r="R1373" s="517"/>
      <c r="S1373" s="265"/>
      <c r="T1373" s="815"/>
      <c r="U1373" s="815"/>
      <c r="W1373" s="815"/>
      <c r="X1373" s="815"/>
      <c r="Y1373" s="291"/>
      <c r="Z1373" s="675"/>
    </row>
    <row r="1374" spans="2:26">
      <c r="B1374" s="127" t="s">
        <v>2833</v>
      </c>
      <c r="C1374" s="127" t="s">
        <v>4142</v>
      </c>
      <c r="D1374" s="127"/>
      <c r="E1374" s="127"/>
      <c r="F1374" s="127"/>
      <c r="G1374" s="127"/>
      <c r="H1374" s="127"/>
      <c r="I1374" s="127"/>
      <c r="J1374" s="127"/>
      <c r="K1374" s="183" t="s">
        <v>4144</v>
      </c>
      <c r="L1374" s="211" t="s">
        <v>3218</v>
      </c>
      <c r="M1374" s="530">
        <f>+'NI-San'!M1374+'NI-Ter'!M1374+'NI-Soc'!M1374+'NI-Ric'!M1374+'NI-118'!M1374</f>
        <v>0</v>
      </c>
      <c r="N1374" s="530">
        <f>+'NI-San'!N1374+'NI-Ter'!N1374+'NI-Soc'!N1374+'NI-Ric'!N1374+'NI-118'!N1374</f>
        <v>178</v>
      </c>
      <c r="O1374" s="126">
        <f>+N1374-M1374</f>
        <v>178</v>
      </c>
      <c r="Q1374" s="530">
        <f>+'NI-San'!Q1376+'NI-Ter'!Q1376+'NI-Soc'!Q1376+'NI-Ric'!Q1376+'NI-118'!Q1376</f>
        <v>0</v>
      </c>
      <c r="R1374" s="517"/>
      <c r="S1374" s="265"/>
      <c r="T1374" s="815"/>
      <c r="U1374" s="815"/>
      <c r="W1374" s="815"/>
      <c r="X1374" s="815"/>
      <c r="Y1374" s="291"/>
      <c r="Z1374" s="675"/>
    </row>
    <row r="1375" spans="2:26">
      <c r="B1375" s="127" t="s">
        <v>2835</v>
      </c>
      <c r="C1375" s="127" t="s">
        <v>4145</v>
      </c>
      <c r="D1375" s="127"/>
      <c r="E1375" s="127"/>
      <c r="F1375" s="127"/>
      <c r="G1375" s="127"/>
      <c r="H1375" s="127"/>
      <c r="I1375" s="127"/>
      <c r="J1375" s="127"/>
      <c r="K1375" s="137" t="s">
        <v>2836</v>
      </c>
      <c r="L1375" s="211" t="s">
        <v>3218</v>
      </c>
      <c r="M1375" s="530">
        <f>+'NI-San'!M1375+'NI-Ter'!M1375+'NI-Soc'!M1375+'NI-Ric'!M1375+'NI-118'!M1375</f>
        <v>0</v>
      </c>
      <c r="N1375" s="530">
        <f>+'NI-San'!N1375+'NI-Ter'!N1375+'NI-Soc'!N1375+'NI-Ric'!N1375+'NI-118'!N1375</f>
        <v>0</v>
      </c>
      <c r="O1375" s="126">
        <f t="shared" si="51"/>
        <v>0</v>
      </c>
      <c r="Q1375" s="530">
        <f>+'NI-San'!Q1375+'NI-Ter'!Q1375+'NI-Soc'!Q1375+'NI-Ric'!Q1375+'NI-118'!Q1375</f>
        <v>0</v>
      </c>
      <c r="R1375" s="517"/>
      <c r="S1375" s="675"/>
      <c r="T1375" s="815"/>
      <c r="U1375" s="815"/>
      <c r="W1375" s="815"/>
      <c r="X1375" s="815"/>
    </row>
    <row r="1376" spans="2:26" ht="26.25">
      <c r="K1376" s="468" t="s">
        <v>4146</v>
      </c>
      <c r="L1376" s="528"/>
      <c r="M1376" s="192"/>
      <c r="N1376" s="192"/>
      <c r="O1376" s="192"/>
      <c r="Q1376" s="192"/>
      <c r="R1376" s="192"/>
      <c r="S1376" s="265"/>
      <c r="T1376" s="192"/>
      <c r="U1376" s="192"/>
      <c r="W1376" s="192"/>
      <c r="X1376" s="192"/>
      <c r="Y1376" s="291"/>
      <c r="Z1376" s="192"/>
    </row>
    <row r="1377" spans="2:26" ht="25.5">
      <c r="K1377" s="468" t="s">
        <v>4147</v>
      </c>
      <c r="M1377" s="265"/>
      <c r="S1377" s="265"/>
      <c r="Y1377" s="291"/>
      <c r="Z1377" s="291"/>
    </row>
    <row r="1378" spans="2:26">
      <c r="K1378" s="468" t="s">
        <v>4148</v>
      </c>
      <c r="M1378" s="265"/>
      <c r="S1378" s="265"/>
      <c r="Y1378" s="291"/>
      <c r="Z1378" s="291"/>
    </row>
    <row r="1379" spans="2:26">
      <c r="K1379" s="468"/>
      <c r="M1379" s="265"/>
      <c r="S1379" s="265"/>
      <c r="Y1379" s="291"/>
      <c r="Z1379" s="291"/>
    </row>
    <row r="1380" spans="2:26" ht="13.5" thickBot="1">
      <c r="K1380" s="468"/>
      <c r="L1380" s="265"/>
      <c r="M1380" s="265"/>
      <c r="O1380" s="265"/>
      <c r="R1380" s="265"/>
      <c r="S1380" s="265"/>
      <c r="Y1380" s="291"/>
      <c r="Z1380" s="291"/>
    </row>
    <row r="1381" spans="2:26" ht="26.25" thickBot="1">
      <c r="K1381" s="529"/>
      <c r="L1381" s="465"/>
      <c r="M1381" s="157" t="str">
        <f>+M$10</f>
        <v>Valore netto al 31/12/2017</v>
      </c>
      <c r="N1381" s="157" t="str">
        <f>+N$10</f>
        <v>Valore netto al 31/12/2018</v>
      </c>
      <c r="O1381" s="94" t="str">
        <f>+O$10</f>
        <v>Variazione</v>
      </c>
      <c r="Q1381" s="157" t="str">
        <f>+Q$10</f>
        <v>Prechiusura al ° trimestre 2018</v>
      </c>
      <c r="R1381" s="514"/>
      <c r="S1381" s="265"/>
      <c r="Y1381" s="291"/>
      <c r="Z1381" s="291"/>
    </row>
    <row r="1382" spans="2:26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32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99">
        <f>+N1382-M1382</f>
        <v>0</v>
      </c>
      <c r="Q1382" s="98">
        <f>+Q1386-Q1413</f>
        <v>0</v>
      </c>
      <c r="R1382" s="515"/>
      <c r="S1382" s="265"/>
      <c r="Y1382" s="291"/>
      <c r="Z1382" s="291"/>
    </row>
    <row r="1383" spans="2:26" ht="16.5" thickTop="1">
      <c r="K1383" s="539"/>
      <c r="L1383" s="528"/>
      <c r="M1383" s="518"/>
      <c r="N1383" s="518"/>
      <c r="O1383" s="515"/>
      <c r="Q1383" s="518"/>
      <c r="R1383" s="515"/>
      <c r="S1383" s="265"/>
      <c r="T1383" s="518"/>
      <c r="U1383" s="518"/>
      <c r="W1383" s="518"/>
      <c r="X1383" s="518"/>
      <c r="Y1383" s="291"/>
      <c r="Z1383" s="518"/>
    </row>
    <row r="1384" spans="2:26" ht="16.5" thickBot="1">
      <c r="K1384" s="539"/>
      <c r="L1384" s="528"/>
      <c r="M1384" s="518"/>
      <c r="N1384" s="518"/>
      <c r="O1384" s="515"/>
      <c r="Q1384" s="518"/>
      <c r="R1384" s="515"/>
      <c r="S1384" s="265"/>
      <c r="T1384" s="518"/>
      <c r="U1384" s="518"/>
      <c r="W1384" s="518"/>
      <c r="X1384" s="518"/>
      <c r="Y1384" s="291"/>
      <c r="Z1384" s="518"/>
    </row>
    <row r="1385" spans="2:26" ht="26.25" thickBot="1">
      <c r="K1385" s="529"/>
      <c r="L1385" s="93"/>
      <c r="M1385" s="328" t="str">
        <f>+M$10</f>
        <v>Valore netto al 31/12/2017</v>
      </c>
      <c r="N1385" s="328" t="str">
        <f>+N$10</f>
        <v>Valore netto al 31/12/2018</v>
      </c>
      <c r="O1385" s="1149" t="str">
        <f>+O$10</f>
        <v>Variazione</v>
      </c>
      <c r="P1385" s="1148"/>
      <c r="Q1385" s="328" t="str">
        <f>+Q$10</f>
        <v>Prechiusura al ° trimestre 2018</v>
      </c>
      <c r="R1385" s="525"/>
      <c r="S1385" s="265"/>
      <c r="Y1385" s="291"/>
      <c r="Z1385" s="291"/>
    </row>
    <row r="1386" spans="2:26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321" t="s">
        <v>2840</v>
      </c>
      <c r="L1386" s="187" t="s">
        <v>3218</v>
      </c>
      <c r="M1386" s="188">
        <f>+M1388+M1401</f>
        <v>0</v>
      </c>
      <c r="N1386" s="188">
        <f>+N1388+N1401</f>
        <v>0</v>
      </c>
      <c r="O1386" s="189">
        <f>+N1386-M1386</f>
        <v>0</v>
      </c>
      <c r="Q1386" s="188">
        <f>+Q1388+Q1401</f>
        <v>0</v>
      </c>
      <c r="R1386" s="515"/>
      <c r="S1386" s="265"/>
      <c r="Y1386" s="291"/>
      <c r="Z1386" s="291"/>
    </row>
    <row r="1387" spans="2:26" ht="17.25" thickTop="1" thickBot="1">
      <c r="K1387" s="539"/>
      <c r="L1387" s="528"/>
      <c r="M1387" s="518"/>
      <c r="N1387" s="518"/>
      <c r="O1387" s="515"/>
      <c r="Q1387" s="518"/>
      <c r="R1387" s="515"/>
      <c r="S1387" s="265"/>
      <c r="Y1387" s="291"/>
      <c r="Z1387" s="291"/>
    </row>
    <row r="1388" spans="2:26" ht="17.25" thickTop="1" thickBot="1">
      <c r="B1388" s="194" t="s">
        <v>2841</v>
      </c>
      <c r="C1388" s="247" t="s">
        <v>4151</v>
      </c>
      <c r="D1388" s="248"/>
      <c r="E1388" s="248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05">
        <f>SUM(M1391:M1397)</f>
        <v>0</v>
      </c>
      <c r="N1388" s="105">
        <f>SUM(N1391:N1397)</f>
        <v>0</v>
      </c>
      <c r="O1388" s="155">
        <f>+N1388-M1388</f>
        <v>0</v>
      </c>
      <c r="Q1388" s="105">
        <f>SUM(Q1391:Q1397)</f>
        <v>0</v>
      </c>
      <c r="R1388" s="516"/>
      <c r="S1388" s="265"/>
      <c r="Y1388" s="291"/>
      <c r="Z1388" s="291"/>
    </row>
    <row r="1389" spans="2:26" ht="16.5" thickTop="1" thickBot="1">
      <c r="K1389" s="540"/>
      <c r="M1389" s="265"/>
      <c r="S1389" s="265"/>
      <c r="Y1389" s="291"/>
      <c r="Z1389" s="291"/>
    </row>
    <row r="1390" spans="2:26" ht="26.25" thickBot="1">
      <c r="B1390" s="102" t="s">
        <v>3221</v>
      </c>
      <c r="C1390" s="245" t="s">
        <v>48</v>
      </c>
      <c r="D1390" s="245"/>
      <c r="E1390" s="245"/>
      <c r="F1390" s="246"/>
      <c r="G1390" s="246"/>
      <c r="H1390" s="246"/>
      <c r="I1390" s="246"/>
      <c r="J1390" s="246"/>
      <c r="K1390" s="302" t="s">
        <v>3222</v>
      </c>
      <c r="L1390" s="135"/>
      <c r="M1390" s="328" t="str">
        <f>+M$10</f>
        <v>Valore netto al 31/12/2017</v>
      </c>
      <c r="N1390" s="328" t="str">
        <f>+N$10</f>
        <v>Valore netto al 31/12/2018</v>
      </c>
      <c r="O1390" s="1149" t="str">
        <f>+O$10</f>
        <v>Variazione</v>
      </c>
      <c r="P1390" s="1148"/>
      <c r="Q1390" s="328" t="str">
        <f>+Q$10</f>
        <v>Prechiusura al ° trimestre 2018</v>
      </c>
      <c r="R1390" s="525"/>
      <c r="S1390" s="265"/>
      <c r="Y1390" s="291"/>
      <c r="Z1390" s="291"/>
    </row>
    <row r="1391" spans="2:26">
      <c r="B1391" s="127" t="s">
        <v>2843</v>
      </c>
      <c r="C1391" s="127" t="s">
        <v>4152</v>
      </c>
      <c r="D1391" s="127"/>
      <c r="E1391" s="127"/>
      <c r="F1391" s="127"/>
      <c r="G1391" s="127"/>
      <c r="H1391" s="127"/>
      <c r="I1391" s="127"/>
      <c r="J1391" s="127"/>
      <c r="K1391" s="183" t="s">
        <v>2848</v>
      </c>
      <c r="L1391" s="125" t="s">
        <v>3218</v>
      </c>
      <c r="M1391" s="530">
        <f>+'NI-San'!M1391+'NI-Ter'!M1391+'NI-Soc'!M1391+'NI-Ric'!M1391+'NI-118'!M1391</f>
        <v>0</v>
      </c>
      <c r="N1391" s="530">
        <f>+'NI-San'!N1391+'NI-Ter'!N1391+'NI-Soc'!N1391+'NI-Ric'!N1391+'NI-118'!N1391</f>
        <v>0</v>
      </c>
      <c r="O1391" s="126">
        <f t="shared" ref="O1391:O1397" si="53">+N1391-M1391</f>
        <v>0</v>
      </c>
      <c r="Q1391" s="530">
        <f>+'NI-San'!Q1391+'NI-Ter'!Q1391+'NI-Soc'!Q1391+'NI-Ric'!Q1391+'NI-118'!Q1391</f>
        <v>0</v>
      </c>
      <c r="R1391" s="517"/>
      <c r="S1391" s="265"/>
      <c r="Y1391" s="291"/>
      <c r="Z1391" s="291"/>
    </row>
    <row r="1392" spans="2:26">
      <c r="B1392" s="127" t="s">
        <v>2849</v>
      </c>
      <c r="C1392" s="127" t="s">
        <v>4153</v>
      </c>
      <c r="D1392" s="127"/>
      <c r="E1392" s="127"/>
      <c r="F1392" s="127"/>
      <c r="G1392" s="127"/>
      <c r="H1392" s="127"/>
      <c r="I1392" s="127"/>
      <c r="J1392" s="127"/>
      <c r="K1392" s="183" t="s">
        <v>2851</v>
      </c>
      <c r="L1392" s="125" t="s">
        <v>3218</v>
      </c>
      <c r="M1392" s="530">
        <f>+'NI-San'!M1392+'NI-Ter'!M1392+'NI-Soc'!M1392+'NI-Ric'!M1392+'NI-118'!M1392</f>
        <v>0</v>
      </c>
      <c r="N1392" s="530">
        <f>+'NI-San'!N1392+'NI-Ter'!N1392+'NI-Soc'!N1392+'NI-Ric'!N1392+'NI-118'!N1392</f>
        <v>0</v>
      </c>
      <c r="O1392" s="126">
        <f t="shared" si="53"/>
        <v>0</v>
      </c>
      <c r="Q1392" s="530">
        <f>+'NI-San'!Q1392+'NI-Ter'!Q1392+'NI-Soc'!Q1392+'NI-Ric'!Q1392+'NI-118'!Q1392</f>
        <v>0</v>
      </c>
      <c r="R1392" s="517"/>
      <c r="S1392" s="265"/>
      <c r="Y1392" s="291"/>
      <c r="Z1392" s="291"/>
    </row>
    <row r="1393" spans="2:26">
      <c r="B1393" s="127" t="s">
        <v>2852</v>
      </c>
      <c r="C1393" s="127" t="s">
        <v>4154</v>
      </c>
      <c r="D1393" s="127"/>
      <c r="E1393" s="127"/>
      <c r="F1393" s="127"/>
      <c r="G1393" s="127"/>
      <c r="H1393" s="127"/>
      <c r="I1393" s="127"/>
      <c r="J1393" s="127"/>
      <c r="K1393" s="183" t="s">
        <v>2853</v>
      </c>
      <c r="L1393" s="125" t="s">
        <v>3218</v>
      </c>
      <c r="M1393" s="530">
        <f>+'NI-San'!M1393+'NI-Ter'!M1393+'NI-Soc'!M1393+'NI-Ric'!M1393+'NI-118'!M1393</f>
        <v>0</v>
      </c>
      <c r="N1393" s="530">
        <f>+'NI-San'!N1393+'NI-Ter'!N1393+'NI-Soc'!N1393+'NI-Ric'!N1393+'NI-118'!N1393</f>
        <v>0</v>
      </c>
      <c r="O1393" s="126">
        <f t="shared" si="53"/>
        <v>0</v>
      </c>
      <c r="Q1393" s="530">
        <f>+'NI-San'!Q1393+'NI-Ter'!Q1393+'NI-Soc'!Q1393+'NI-Ric'!Q1393+'NI-118'!Q1393</f>
        <v>0</v>
      </c>
      <c r="R1393" s="517"/>
      <c r="S1393" s="265"/>
      <c r="Y1393" s="291"/>
      <c r="Z1393" s="291"/>
    </row>
    <row r="1394" spans="2:26">
      <c r="B1394" s="127" t="s">
        <v>2854</v>
      </c>
      <c r="C1394" s="127" t="s">
        <v>4155</v>
      </c>
      <c r="D1394" s="127"/>
      <c r="E1394" s="127"/>
      <c r="F1394" s="127"/>
      <c r="G1394" s="127"/>
      <c r="H1394" s="127"/>
      <c r="I1394" s="127"/>
      <c r="J1394" s="127"/>
      <c r="K1394" s="183" t="s">
        <v>2856</v>
      </c>
      <c r="L1394" s="125" t="s">
        <v>3218</v>
      </c>
      <c r="M1394" s="530">
        <f>+'NI-San'!M1394+'NI-Ter'!M1394+'NI-Soc'!M1394+'NI-Ric'!M1394+'NI-118'!M1394</f>
        <v>0</v>
      </c>
      <c r="N1394" s="530">
        <f>+'NI-San'!N1394+'NI-Ter'!N1394+'NI-Soc'!N1394+'NI-Ric'!N1394+'NI-118'!N1394</f>
        <v>0</v>
      </c>
      <c r="O1394" s="126">
        <f t="shared" si="53"/>
        <v>0</v>
      </c>
      <c r="Q1394" s="530">
        <f>+'NI-San'!Q1394+'NI-Ter'!Q1394+'NI-Soc'!Q1394+'NI-Ric'!Q1394+'NI-118'!Q1394</f>
        <v>0</v>
      </c>
      <c r="R1394" s="517"/>
      <c r="S1394" s="265"/>
      <c r="Y1394" s="291"/>
      <c r="Z1394" s="291"/>
    </row>
    <row r="1395" spans="2:26">
      <c r="B1395" s="127" t="s">
        <v>2857</v>
      </c>
      <c r="C1395" s="127" t="s">
        <v>4156</v>
      </c>
      <c r="D1395" s="127"/>
      <c r="E1395" s="127"/>
      <c r="F1395" s="127"/>
      <c r="G1395" s="127"/>
      <c r="H1395" s="127"/>
      <c r="I1395" s="127"/>
      <c r="J1395" s="127"/>
      <c r="K1395" s="183" t="s">
        <v>2858</v>
      </c>
      <c r="L1395" s="125" t="s">
        <v>3218</v>
      </c>
      <c r="M1395" s="530">
        <f>+'NI-San'!M1395+'NI-Ter'!M1395+'NI-Soc'!M1395+'NI-Ric'!M1395+'NI-118'!M1395</f>
        <v>0</v>
      </c>
      <c r="N1395" s="530">
        <f>+'NI-San'!N1395+'NI-Ter'!N1395+'NI-Soc'!N1395+'NI-Ric'!N1395+'NI-118'!N1395</f>
        <v>0</v>
      </c>
      <c r="O1395" s="126">
        <f t="shared" si="53"/>
        <v>0</v>
      </c>
      <c r="Q1395" s="530">
        <f>+'NI-San'!Q1395+'NI-Ter'!Q1395+'NI-Soc'!Q1395+'NI-Ric'!Q1395+'NI-118'!Q1395</f>
        <v>0</v>
      </c>
      <c r="R1395" s="517"/>
      <c r="S1395" s="265"/>
      <c r="Y1395" s="291"/>
      <c r="Z1395" s="291"/>
    </row>
    <row r="1396" spans="2:26">
      <c r="B1396" s="127" t="s">
        <v>2859</v>
      </c>
      <c r="C1396" s="127" t="s">
        <v>4157</v>
      </c>
      <c r="D1396" s="127"/>
      <c r="E1396" s="127"/>
      <c r="F1396" s="127"/>
      <c r="G1396" s="127"/>
      <c r="H1396" s="127"/>
      <c r="I1396" s="127"/>
      <c r="J1396" s="127"/>
      <c r="K1396" s="164" t="s">
        <v>2860</v>
      </c>
      <c r="L1396" s="125" t="s">
        <v>3218</v>
      </c>
      <c r="M1396" s="530">
        <f>+'NI-San'!M1396+'NI-Ter'!M1396+'NI-Soc'!M1396+'NI-Ric'!M1396+'NI-118'!M1396</f>
        <v>0</v>
      </c>
      <c r="N1396" s="530">
        <f>+'NI-San'!N1396+'NI-Ter'!N1396+'NI-Soc'!N1396+'NI-Ric'!N1396+'NI-118'!N1396</f>
        <v>0</v>
      </c>
      <c r="O1396" s="126">
        <f t="shared" si="53"/>
        <v>0</v>
      </c>
      <c r="Q1396" s="530">
        <f>+'NI-San'!Q1396+'NI-Ter'!Q1396+'NI-Soc'!Q1396+'NI-Ric'!Q1396+'NI-118'!Q1396</f>
        <v>0</v>
      </c>
      <c r="R1396" s="517"/>
      <c r="S1396" s="265"/>
      <c r="Y1396" s="291"/>
      <c r="Z1396" s="291"/>
    </row>
    <row r="1397" spans="2:26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30"/>
      <c r="I1397" s="130"/>
      <c r="J1397" s="130"/>
      <c r="K1397" s="213" t="s">
        <v>2862</v>
      </c>
      <c r="L1397" s="132" t="s">
        <v>3218</v>
      </c>
      <c r="M1397" s="530">
        <f>+'NI-San'!M1397+'NI-Ter'!M1397+'NI-Soc'!M1397+'NI-Ric'!M1397+'NI-118'!M1397</f>
        <v>0</v>
      </c>
      <c r="N1397" s="530">
        <f>+'NI-San'!N1397+'NI-Ter'!N1397+'NI-Soc'!N1397+'NI-Ric'!N1397+'NI-118'!N1397</f>
        <v>0</v>
      </c>
      <c r="O1397" s="126">
        <f t="shared" si="53"/>
        <v>0</v>
      </c>
      <c r="Q1397" s="530">
        <f>+'NI-San'!Q1397+'NI-Ter'!Q1397+'NI-Soc'!Q1397+'NI-Ric'!Q1397+'NI-118'!Q1397</f>
        <v>0</v>
      </c>
      <c r="R1397" s="517"/>
      <c r="S1397" s="265"/>
      <c r="Y1397" s="291"/>
      <c r="Z1397" s="291"/>
    </row>
    <row r="1398" spans="2:26" ht="25.5">
      <c r="K1398" s="549" t="s">
        <v>4159</v>
      </c>
      <c r="M1398" s="265"/>
      <c r="S1398" s="265"/>
      <c r="Y1398" s="291"/>
      <c r="Z1398" s="291"/>
    </row>
    <row r="1399" spans="2:26" ht="25.5">
      <c r="K1399" s="550" t="s">
        <v>4160</v>
      </c>
      <c r="M1399" s="265"/>
      <c r="S1399" s="265"/>
      <c r="Y1399" s="291"/>
      <c r="Z1399" s="291"/>
    </row>
    <row r="1400" spans="2:26" ht="15.75" thickBot="1">
      <c r="K1400" s="468"/>
      <c r="M1400" s="265"/>
      <c r="O1400" s="265"/>
      <c r="R1400" s="265"/>
      <c r="S1400" s="265"/>
      <c r="Y1400" s="291"/>
      <c r="Z1400" s="291"/>
    </row>
    <row r="1401" spans="2:26" ht="17.25" thickTop="1" thickBot="1">
      <c r="B1401" s="194" t="s">
        <v>2863</v>
      </c>
      <c r="C1401" s="247" t="s">
        <v>4161</v>
      </c>
      <c r="D1401" s="248"/>
      <c r="E1401" s="248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05">
        <f>SUM(M1404:M1408)</f>
        <v>0</v>
      </c>
      <c r="N1401" s="105">
        <f>SUM(N1404:N1408)</f>
        <v>0</v>
      </c>
      <c r="O1401" s="155">
        <f>+N1401-M1401</f>
        <v>0</v>
      </c>
      <c r="Q1401" s="105">
        <f>SUM(Q1404:Q1408)</f>
        <v>0</v>
      </c>
      <c r="R1401" s="516"/>
      <c r="S1401" s="265"/>
      <c r="Y1401" s="291"/>
      <c r="Z1401" s="291"/>
    </row>
    <row r="1402" spans="2:26" ht="16.5" thickTop="1" thickBot="1">
      <c r="K1402" s="540"/>
      <c r="M1402" s="265"/>
      <c r="S1402" s="265"/>
      <c r="Y1402" s="291"/>
      <c r="Z1402" s="291"/>
    </row>
    <row r="1403" spans="2:26" ht="26.25" thickBot="1">
      <c r="B1403" s="102" t="s">
        <v>3221</v>
      </c>
      <c r="C1403" s="245" t="s">
        <v>48</v>
      </c>
      <c r="D1403" s="245"/>
      <c r="E1403" s="245"/>
      <c r="F1403" s="246"/>
      <c r="G1403" s="246"/>
      <c r="H1403" s="246"/>
      <c r="I1403" s="246"/>
      <c r="J1403" s="246"/>
      <c r="K1403" s="302" t="s">
        <v>3222</v>
      </c>
      <c r="L1403" s="135"/>
      <c r="M1403" s="328" t="str">
        <f>+M$10</f>
        <v>Valore netto al 31/12/2017</v>
      </c>
      <c r="N1403" s="328" t="str">
        <f>+N$10</f>
        <v>Valore netto al 31/12/2018</v>
      </c>
      <c r="O1403" s="1149" t="str">
        <f>+O$10</f>
        <v>Variazione</v>
      </c>
      <c r="P1403" s="1148"/>
      <c r="Q1403" s="328" t="str">
        <f>+Q$10</f>
        <v>Prechiusura al ° trimestre 2018</v>
      </c>
      <c r="R1403" s="525"/>
      <c r="S1403" s="265"/>
      <c r="Y1403" s="291"/>
      <c r="Z1403" s="291"/>
    </row>
    <row r="1404" spans="2:26">
      <c r="B1404" s="127" t="s">
        <v>2865</v>
      </c>
      <c r="C1404" s="127" t="s">
        <v>4162</v>
      </c>
      <c r="D1404" s="127"/>
      <c r="E1404" s="127"/>
      <c r="F1404" s="127"/>
      <c r="G1404" s="127"/>
      <c r="H1404" s="127"/>
      <c r="I1404" s="127"/>
      <c r="J1404" s="127"/>
      <c r="K1404" s="183" t="s">
        <v>2867</v>
      </c>
      <c r="L1404" s="125" t="s">
        <v>3218</v>
      </c>
      <c r="M1404" s="530">
        <f>+'NI-San'!M1404+'NI-Ter'!M1404+'NI-Soc'!M1404+'NI-Ric'!M1404+'NI-118'!M1404</f>
        <v>0</v>
      </c>
      <c r="N1404" s="530">
        <f>+'NI-San'!N1404+'NI-Ter'!N1404+'NI-Soc'!N1404+'NI-Ric'!N1404+'NI-118'!N1404</f>
        <v>0</v>
      </c>
      <c r="O1404" s="126">
        <f>+N1404-M1404</f>
        <v>0</v>
      </c>
      <c r="Q1404" s="530">
        <f>+'NI-San'!Q1404+'NI-Ter'!Q1404+'NI-Soc'!Q1404+'NI-Ric'!Q1404+'NI-118'!Q1404</f>
        <v>0</v>
      </c>
      <c r="R1404" s="517"/>
      <c r="S1404" s="265"/>
      <c r="Y1404" s="291"/>
      <c r="Z1404" s="291"/>
    </row>
    <row r="1405" spans="2:26" hidden="1">
      <c r="B1405" s="127" t="s">
        <v>2868</v>
      </c>
      <c r="C1405" s="127" t="s">
        <v>4163</v>
      </c>
      <c r="D1405" s="127"/>
      <c r="E1405" s="127"/>
      <c r="F1405" s="127"/>
      <c r="G1405" s="127"/>
      <c r="H1405" s="127"/>
      <c r="I1405" s="127"/>
      <c r="J1405" s="127"/>
      <c r="K1405" s="183" t="s">
        <v>2870</v>
      </c>
      <c r="L1405" s="125" t="s">
        <v>3218</v>
      </c>
      <c r="M1405" s="825"/>
      <c r="N1405" s="825"/>
      <c r="O1405" s="827"/>
      <c r="Q1405" s="825"/>
      <c r="R1405" s="517"/>
      <c r="S1405" s="265"/>
      <c r="Y1405" s="291"/>
      <c r="Z1405" s="291"/>
    </row>
    <row r="1406" spans="2:26">
      <c r="B1406" s="127" t="s">
        <v>2871</v>
      </c>
      <c r="C1406" s="127" t="s">
        <v>4164</v>
      </c>
      <c r="D1406" s="127"/>
      <c r="E1406" s="127"/>
      <c r="F1406" s="127"/>
      <c r="G1406" s="127"/>
      <c r="H1406" s="127"/>
      <c r="I1406" s="127"/>
      <c r="J1406" s="127"/>
      <c r="K1406" s="183" t="s">
        <v>2873</v>
      </c>
      <c r="L1406" s="125" t="s">
        <v>3218</v>
      </c>
      <c r="M1406" s="530">
        <f>+'NI-San'!M1406+'NI-Ter'!M1406+'NI-Soc'!M1406+'NI-Ric'!M1406+'NI-118'!M1406</f>
        <v>0</v>
      </c>
      <c r="N1406" s="530">
        <f>+'NI-San'!N1406+'NI-Ter'!N1406+'NI-Soc'!N1406+'NI-Ric'!N1406+'NI-118'!N1406</f>
        <v>0</v>
      </c>
      <c r="O1406" s="126">
        <f>+N1406-M1406</f>
        <v>0</v>
      </c>
      <c r="Q1406" s="530">
        <f>+'NI-San'!Q1406+'NI-Ter'!Q1406+'NI-Soc'!Q1406+'NI-Ric'!Q1406+'NI-118'!Q1406</f>
        <v>0</v>
      </c>
      <c r="R1406" s="517"/>
      <c r="S1406" s="265"/>
      <c r="Y1406" s="291"/>
      <c r="Z1406" s="291"/>
    </row>
    <row r="1407" spans="2:26">
      <c r="B1407" s="127" t="s">
        <v>2874</v>
      </c>
      <c r="C1407" s="127" t="s">
        <v>4165</v>
      </c>
      <c r="D1407" s="127"/>
      <c r="E1407" s="127"/>
      <c r="F1407" s="127"/>
      <c r="G1407" s="127"/>
      <c r="H1407" s="127"/>
      <c r="I1407" s="127"/>
      <c r="J1407" s="127"/>
      <c r="K1407" s="183" t="s">
        <v>2876</v>
      </c>
      <c r="L1407" s="211" t="s">
        <v>3218</v>
      </c>
      <c r="M1407" s="530">
        <f>+'NI-San'!M1407+'NI-Ter'!M1407+'NI-Soc'!M1407+'NI-Ric'!M1407+'NI-118'!M1407</f>
        <v>0</v>
      </c>
      <c r="N1407" s="530">
        <f>+'NI-San'!N1407+'NI-Ter'!N1407+'NI-Soc'!N1407+'NI-Ric'!N1407+'NI-118'!N1407</f>
        <v>0</v>
      </c>
      <c r="O1407" s="126">
        <f>+N1407-M1407</f>
        <v>0</v>
      </c>
      <c r="Q1407" s="530">
        <f>+'NI-San'!Q1407+'NI-Ter'!Q1407+'NI-Soc'!Q1407+'NI-Ric'!Q1407+'NI-118'!Q1407</f>
        <v>0</v>
      </c>
      <c r="R1407" s="517"/>
      <c r="S1407" s="265"/>
      <c r="Y1407" s="291"/>
      <c r="Z1407" s="291"/>
    </row>
    <row r="1408" spans="2:26" ht="15.75" hidden="1" thickBot="1">
      <c r="B1408" s="130" t="s">
        <v>2877</v>
      </c>
      <c r="C1408" s="130" t="s">
        <v>4166</v>
      </c>
      <c r="D1408" s="130"/>
      <c r="E1408" s="130"/>
      <c r="F1408" s="130"/>
      <c r="G1408" s="130"/>
      <c r="H1408" s="130"/>
      <c r="I1408" s="130"/>
      <c r="J1408" s="130"/>
      <c r="K1408" s="213" t="s">
        <v>2879</v>
      </c>
      <c r="L1408" s="212" t="s">
        <v>3218</v>
      </c>
      <c r="M1408" s="825"/>
      <c r="N1408" s="825"/>
      <c r="O1408" s="827"/>
      <c r="Q1408" s="825"/>
      <c r="R1408" s="517"/>
      <c r="S1408" s="265"/>
      <c r="Y1408" s="291"/>
      <c r="Z1408" s="291"/>
    </row>
    <row r="1409" spans="2:26" ht="15.75">
      <c r="K1409" s="550" t="s">
        <v>4167</v>
      </c>
      <c r="L1409" s="528"/>
      <c r="M1409" s="192"/>
      <c r="N1409" s="192"/>
      <c r="O1409" s="192"/>
      <c r="Q1409" s="192"/>
      <c r="R1409" s="192"/>
      <c r="S1409" s="265"/>
      <c r="Y1409" s="291"/>
      <c r="Z1409" s="291"/>
    </row>
    <row r="1410" spans="2:26" ht="15.75">
      <c r="K1410" s="550"/>
      <c r="L1410" s="528"/>
      <c r="M1410" s="192"/>
      <c r="N1410" s="192"/>
      <c r="O1410" s="192"/>
      <c r="Q1410" s="192"/>
      <c r="R1410" s="192"/>
      <c r="S1410" s="265"/>
      <c r="T1410" s="192"/>
      <c r="U1410" s="192"/>
      <c r="W1410" s="192"/>
      <c r="X1410" s="192"/>
      <c r="Y1410" s="291"/>
      <c r="Z1410" s="192"/>
    </row>
    <row r="1411" spans="2:26" ht="16.5" thickBot="1">
      <c r="K1411" s="550"/>
      <c r="L1411" s="528"/>
      <c r="M1411" s="192"/>
      <c r="N1411" s="192"/>
      <c r="O1411" s="192"/>
      <c r="Q1411" s="192"/>
      <c r="R1411" s="192"/>
      <c r="S1411" s="265"/>
      <c r="T1411" s="192"/>
      <c r="U1411" s="192"/>
      <c r="W1411" s="192"/>
      <c r="X1411" s="192"/>
      <c r="Y1411" s="291"/>
      <c r="Z1411" s="192"/>
    </row>
    <row r="1412" spans="2:26" ht="39.950000000000003" customHeight="1" thickBot="1">
      <c r="K1412" s="529"/>
      <c r="L1412" s="465"/>
      <c r="M1412" s="328" t="str">
        <f>+M$10</f>
        <v>Valore netto al 31/12/2017</v>
      </c>
      <c r="N1412" s="328" t="str">
        <f>+N$10</f>
        <v>Valore netto al 31/12/2018</v>
      </c>
      <c r="O1412" s="1149" t="str">
        <f>+O$10</f>
        <v>Variazione</v>
      </c>
      <c r="P1412" s="1148"/>
      <c r="Q1412" s="328" t="str">
        <f>+Q$10</f>
        <v>Prechiusura al ° trimestre 2018</v>
      </c>
      <c r="R1412" s="525"/>
      <c r="S1412" s="265"/>
      <c r="T1412" s="1145" t="str">
        <f>T$330</f>
        <v>Costi da utilizzo contributi 2018</v>
      </c>
      <c r="U1412" s="1143" t="str">
        <f>U$330</f>
        <v>Costi da utilizzo contributi DI CUI SOCIO-SAN</v>
      </c>
      <c r="V1412" s="1144"/>
      <c r="W1412" s="1142" t="str">
        <f>W$330</f>
        <v>Costi da contributi 2018</v>
      </c>
      <c r="X1412" s="1143" t="str">
        <f>X$330</f>
        <v>Costi da contributi DI CUI SOCIO-SAN</v>
      </c>
      <c r="Y1412" s="291"/>
      <c r="Z1412" s="679"/>
    </row>
    <row r="1413" spans="2:26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321" t="s">
        <v>2881</v>
      </c>
      <c r="L1413" s="187" t="s">
        <v>3218</v>
      </c>
      <c r="M1413" s="188">
        <f>+M1415+M1427</f>
        <v>0</v>
      </c>
      <c r="N1413" s="188">
        <f>+N1415+N1427</f>
        <v>0</v>
      </c>
      <c r="O1413" s="189">
        <f>+N1413-M1413</f>
        <v>0</v>
      </c>
      <c r="Q1413" s="188">
        <f>+Q1415+Q1427</f>
        <v>0</v>
      </c>
      <c r="R1413" s="515"/>
      <c r="S1413" s="265"/>
      <c r="T1413" s="188">
        <f>+T1415+T1427</f>
        <v>0</v>
      </c>
      <c r="U1413" s="188">
        <f>+U1415+U1427</f>
        <v>0</v>
      </c>
      <c r="W1413" s="188">
        <f>+W1415+W1427</f>
        <v>0</v>
      </c>
      <c r="X1413" s="188">
        <f>+X1415+X1427</f>
        <v>0</v>
      </c>
      <c r="Y1413" s="291"/>
      <c r="Z1413" s="518"/>
    </row>
    <row r="1414" spans="2:26" ht="17.25" thickTop="1" thickBot="1">
      <c r="K1414" s="539"/>
      <c r="L1414" s="528"/>
      <c r="M1414" s="518"/>
      <c r="N1414" s="518"/>
      <c r="O1414" s="515"/>
      <c r="Q1414" s="518"/>
      <c r="R1414" s="515"/>
      <c r="S1414" s="265"/>
      <c r="T1414" s="518"/>
      <c r="U1414" s="518"/>
      <c r="W1414" s="518"/>
      <c r="X1414" s="518"/>
      <c r="Y1414" s="291"/>
      <c r="Z1414" s="518"/>
    </row>
    <row r="1415" spans="2:26" ht="17.25" thickTop="1" thickBot="1">
      <c r="B1415" s="194" t="s">
        <v>2882</v>
      </c>
      <c r="C1415" s="247" t="s">
        <v>4169</v>
      </c>
      <c r="D1415" s="248"/>
      <c r="E1415" s="248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05">
        <f>SUM(M1418:M1425)</f>
        <v>0</v>
      </c>
      <c r="N1415" s="105">
        <f>SUM(N1418:N1425)</f>
        <v>0</v>
      </c>
      <c r="O1415" s="155">
        <f>+N1415-M1415</f>
        <v>0</v>
      </c>
      <c r="Q1415" s="105">
        <f>SUM(Q1418:Q1425)</f>
        <v>0</v>
      </c>
      <c r="R1415" s="516"/>
      <c r="S1415" s="265"/>
      <c r="T1415" s="190">
        <f>SUM(T1418:T1425)</f>
        <v>0</v>
      </c>
      <c r="U1415" s="190">
        <f>SUM(U1418:U1425)</f>
        <v>0</v>
      </c>
      <c r="W1415" s="190">
        <f>SUM(W1418:W1425)</f>
        <v>0</v>
      </c>
      <c r="X1415" s="190">
        <f>SUM(X1418:X1425)</f>
        <v>0</v>
      </c>
      <c r="Y1415" s="291"/>
      <c r="Z1415" s="528"/>
    </row>
    <row r="1416" spans="2:26" ht="16.5" thickTop="1" thickBot="1">
      <c r="K1416" s="540"/>
      <c r="M1416" s="265"/>
      <c r="S1416" s="265"/>
      <c r="Y1416" s="291"/>
      <c r="Z1416" s="291"/>
    </row>
    <row r="1417" spans="2:26" ht="39.950000000000003" customHeight="1" thickBot="1">
      <c r="B1417" s="102" t="s">
        <v>3221</v>
      </c>
      <c r="C1417" s="245" t="s">
        <v>48</v>
      </c>
      <c r="D1417" s="245"/>
      <c r="E1417" s="245"/>
      <c r="F1417" s="246"/>
      <c r="G1417" s="246"/>
      <c r="H1417" s="246"/>
      <c r="I1417" s="246"/>
      <c r="J1417" s="246"/>
      <c r="K1417" s="302" t="s">
        <v>3222</v>
      </c>
      <c r="L1417" s="135"/>
      <c r="M1417" s="328" t="str">
        <f>+M$10</f>
        <v>Valore netto al 31/12/2017</v>
      </c>
      <c r="N1417" s="328" t="str">
        <f>+N$10</f>
        <v>Valore netto al 31/12/2018</v>
      </c>
      <c r="O1417" s="1149" t="str">
        <f>+O$10</f>
        <v>Variazione</v>
      </c>
      <c r="P1417" s="1148"/>
      <c r="Q1417" s="328" t="str">
        <f>+Q$10</f>
        <v>Prechiusura al ° trimestre 2018</v>
      </c>
      <c r="R1417" s="525"/>
      <c r="S1417" s="265"/>
      <c r="T1417" s="1145" t="str">
        <f>T$330</f>
        <v>Costi da utilizzo contributi 2018</v>
      </c>
      <c r="U1417" s="1143" t="str">
        <f>U$330</f>
        <v>Costi da utilizzo contributi DI CUI SOCIO-SAN</v>
      </c>
      <c r="V1417" s="1144"/>
      <c r="W1417" s="1142" t="str">
        <f>W$330</f>
        <v>Costi da contributi 2018</v>
      </c>
      <c r="X1417" s="1143" t="str">
        <f>X$330</f>
        <v>Costi da contributi DI CUI SOCIO-SAN</v>
      </c>
      <c r="Y1417" s="291"/>
      <c r="Z1417" s="679"/>
    </row>
    <row r="1418" spans="2:26">
      <c r="B1418" s="127" t="s">
        <v>2884</v>
      </c>
      <c r="C1418" s="127" t="s">
        <v>4170</v>
      </c>
      <c r="D1418" s="127"/>
      <c r="E1418" s="127"/>
      <c r="F1418" s="127"/>
      <c r="G1418" s="127"/>
      <c r="H1418" s="127"/>
      <c r="I1418" s="127"/>
      <c r="J1418" s="127"/>
      <c r="K1418" s="183" t="s">
        <v>2889</v>
      </c>
      <c r="L1418" s="125" t="s">
        <v>3218</v>
      </c>
      <c r="M1418" s="530">
        <f>+'NI-San'!M1418+'NI-Ter'!M1418+'NI-Soc'!M1418+'NI-Ric'!M1418+'NI-118'!M1418</f>
        <v>0</v>
      </c>
      <c r="N1418" s="530">
        <f>+'NI-San'!N1418+'NI-Ter'!N1418+'NI-Soc'!N1418+'NI-Ric'!N1418+'NI-118'!N1418</f>
        <v>0</v>
      </c>
      <c r="O1418" s="126">
        <f t="shared" ref="O1418:O1425" si="54">+N1418-M1418</f>
        <v>0</v>
      </c>
      <c r="Q1418" s="530">
        <f>+'NI-San'!Q1418+'NI-Ter'!Q1418+'NI-Soc'!Q1418+'NI-Ric'!Q1418+'NI-118'!Q1418</f>
        <v>0</v>
      </c>
      <c r="R1418" s="517"/>
      <c r="S1418" s="265"/>
      <c r="T1418" s="530">
        <f>+'NI-San'!S1418+'NI-Ter'!S1418+'NI-Soc'!S1418+'NI-Ric'!S1418+'NI-118'!S1418</f>
        <v>0</v>
      </c>
      <c r="U1418" s="530">
        <f>+'NI-San'!T1418+'NI-Ter'!T1418+'NI-Soc'!T1418+'NI-Ric'!T1418+'NI-118'!T1418</f>
        <v>0</v>
      </c>
      <c r="V1418" s="464"/>
      <c r="W1418" s="530">
        <f>+'NI-San'!V1418+'NI-Ter'!V1418+'NI-Soc'!S1418+'NI-Ric'!V1418+'NI-118'!V1418</f>
        <v>0</v>
      </c>
      <c r="X1418" s="530">
        <f>+'NI-San'!W1418+'NI-Ter'!W1418+'NI-Soc'!T1418+'NI-Ric'!W1418+'NI-118'!W1418</f>
        <v>0</v>
      </c>
      <c r="Y1418" s="291"/>
      <c r="Z1418" s="675"/>
    </row>
    <row r="1419" spans="2:26">
      <c r="B1419" s="127" t="s">
        <v>2890</v>
      </c>
      <c r="C1419" s="127" t="s">
        <v>4171</v>
      </c>
      <c r="D1419" s="127"/>
      <c r="E1419" s="127"/>
      <c r="F1419" s="127"/>
      <c r="G1419" s="127"/>
      <c r="H1419" s="127"/>
      <c r="I1419" s="127"/>
      <c r="J1419" s="127"/>
      <c r="K1419" s="183" t="s">
        <v>2892</v>
      </c>
      <c r="L1419" s="125" t="s">
        <v>3218</v>
      </c>
      <c r="M1419" s="530">
        <f>+'NI-San'!M1419+'NI-Ter'!M1419+'NI-Soc'!M1419+'NI-Ric'!M1419+'NI-118'!M1419</f>
        <v>0</v>
      </c>
      <c r="N1419" s="530">
        <f>+'NI-San'!N1419+'NI-Ter'!N1419+'NI-Soc'!N1419+'NI-Ric'!N1419+'NI-118'!N1419</f>
        <v>0</v>
      </c>
      <c r="O1419" s="126">
        <f t="shared" si="54"/>
        <v>0</v>
      </c>
      <c r="Q1419" s="530">
        <f>+'NI-San'!Q1419+'NI-Ter'!Q1419+'NI-Soc'!Q1419+'NI-Ric'!Q1419+'NI-118'!Q1419</f>
        <v>0</v>
      </c>
      <c r="R1419" s="517"/>
      <c r="S1419" s="265"/>
      <c r="T1419" s="530">
        <f>+'NI-San'!S1419+'NI-Ter'!S1419+'NI-Soc'!S1419+'NI-Ric'!S1419+'NI-118'!S1419</f>
        <v>0</v>
      </c>
      <c r="U1419" s="530">
        <f>+'NI-San'!T1419+'NI-Ter'!T1419+'NI-Soc'!T1419+'NI-Ric'!T1419+'NI-118'!T1419</f>
        <v>0</v>
      </c>
      <c r="V1419" s="464"/>
      <c r="W1419" s="530">
        <f>+'NI-San'!V1419+'NI-Ter'!V1419+'NI-Soc'!S1419+'NI-Ric'!V1419+'NI-118'!V1419</f>
        <v>0</v>
      </c>
      <c r="X1419" s="530">
        <f>+'NI-San'!W1419+'NI-Ter'!W1419+'NI-Soc'!T1419+'NI-Ric'!W1419+'NI-118'!W1419</f>
        <v>0</v>
      </c>
      <c r="Y1419" s="291"/>
      <c r="Z1419" s="675"/>
    </row>
    <row r="1420" spans="2:26">
      <c r="B1420" s="127" t="s">
        <v>2893</v>
      </c>
      <c r="C1420" s="127" t="s">
        <v>4172</v>
      </c>
      <c r="D1420" s="127"/>
      <c r="E1420" s="127"/>
      <c r="F1420" s="127"/>
      <c r="G1420" s="127"/>
      <c r="H1420" s="127"/>
      <c r="I1420" s="127"/>
      <c r="J1420" s="127"/>
      <c r="K1420" s="183" t="s">
        <v>2894</v>
      </c>
      <c r="L1420" s="125" t="s">
        <v>3218</v>
      </c>
      <c r="M1420" s="530">
        <f>+'NI-San'!M1420+'NI-Ter'!M1420+'NI-Soc'!M1420+'NI-Ric'!M1420+'NI-118'!M1420</f>
        <v>0</v>
      </c>
      <c r="N1420" s="530">
        <f>+'NI-San'!N1420+'NI-Ter'!N1420+'NI-Soc'!N1420+'NI-Ric'!N1420+'NI-118'!N1420</f>
        <v>0</v>
      </c>
      <c r="O1420" s="126">
        <f t="shared" si="54"/>
        <v>0</v>
      </c>
      <c r="Q1420" s="530">
        <f>+'NI-San'!Q1420+'NI-Ter'!Q1420+'NI-Soc'!Q1420+'NI-Ric'!Q1420+'NI-118'!Q1420</f>
        <v>0</v>
      </c>
      <c r="R1420" s="517"/>
      <c r="S1420" s="265"/>
      <c r="T1420" s="530">
        <f>+'NI-San'!S1420+'NI-Ter'!S1420+'NI-Soc'!S1420+'NI-Ric'!S1420+'NI-118'!S1420</f>
        <v>0</v>
      </c>
      <c r="U1420" s="530">
        <f>+'NI-San'!T1420+'NI-Ter'!T1420+'NI-Soc'!T1420+'NI-Ric'!T1420+'NI-118'!T1420</f>
        <v>0</v>
      </c>
      <c r="V1420" s="464"/>
      <c r="W1420" s="530">
        <f>+'NI-San'!V1420+'NI-Ter'!V1420+'NI-Soc'!S1420+'NI-Ric'!V1420+'NI-118'!V1420</f>
        <v>0</v>
      </c>
      <c r="X1420" s="530">
        <f>+'NI-San'!W1420+'NI-Ter'!W1420+'NI-Soc'!T1420+'NI-Ric'!W1420+'NI-118'!W1420</f>
        <v>0</v>
      </c>
      <c r="Y1420" s="291"/>
      <c r="Z1420" s="675"/>
    </row>
    <row r="1421" spans="2:26">
      <c r="B1421" s="127" t="s">
        <v>2895</v>
      </c>
      <c r="C1421" s="127" t="s">
        <v>4173</v>
      </c>
      <c r="D1421" s="127"/>
      <c r="E1421" s="127"/>
      <c r="F1421" s="127"/>
      <c r="G1421" s="127"/>
      <c r="H1421" s="127"/>
      <c r="I1421" s="127"/>
      <c r="J1421" s="127"/>
      <c r="K1421" s="183" t="s">
        <v>2897</v>
      </c>
      <c r="L1421" s="125" t="s">
        <v>3218</v>
      </c>
      <c r="M1421" s="530">
        <f>+'NI-San'!M1421+'NI-Ter'!M1421+'NI-Soc'!M1421+'NI-Ric'!M1421+'NI-118'!M1421</f>
        <v>0</v>
      </c>
      <c r="N1421" s="530">
        <f>+'NI-San'!N1421+'NI-Ter'!N1421+'NI-Soc'!N1421+'NI-Ric'!N1421+'NI-118'!N1421</f>
        <v>0</v>
      </c>
      <c r="O1421" s="126">
        <f t="shared" si="54"/>
        <v>0</v>
      </c>
      <c r="Q1421" s="530">
        <f>+'NI-San'!Q1421+'NI-Ter'!Q1421+'NI-Soc'!Q1421+'NI-Ric'!Q1421+'NI-118'!Q1421</f>
        <v>0</v>
      </c>
      <c r="R1421" s="517"/>
      <c r="S1421" s="265"/>
      <c r="T1421" s="530">
        <f>+'NI-San'!S1421+'NI-Ter'!S1421+'NI-Soc'!S1421+'NI-Ric'!S1421+'NI-118'!S1421</f>
        <v>0</v>
      </c>
      <c r="U1421" s="530">
        <f>+'NI-San'!T1421+'NI-Ter'!T1421+'NI-Soc'!T1421+'NI-Ric'!T1421+'NI-118'!T1421</f>
        <v>0</v>
      </c>
      <c r="V1421" s="464"/>
      <c r="W1421" s="530">
        <f>+'NI-San'!V1421+'NI-Ter'!V1421+'NI-Soc'!S1421+'NI-Ric'!V1421+'NI-118'!V1421</f>
        <v>0</v>
      </c>
      <c r="X1421" s="530">
        <f>+'NI-San'!W1421+'NI-Ter'!W1421+'NI-Soc'!T1421+'NI-Ric'!W1421+'NI-118'!W1421</f>
        <v>0</v>
      </c>
      <c r="Y1421" s="291"/>
      <c r="Z1421" s="675"/>
    </row>
    <row r="1422" spans="2:26">
      <c r="B1422" s="127" t="s">
        <v>2898</v>
      </c>
      <c r="C1422" s="127" t="s">
        <v>4174</v>
      </c>
      <c r="D1422" s="127"/>
      <c r="E1422" s="127"/>
      <c r="F1422" s="127"/>
      <c r="G1422" s="127"/>
      <c r="H1422" s="127"/>
      <c r="I1422" s="127"/>
      <c r="J1422" s="127"/>
      <c r="K1422" s="183" t="s">
        <v>2899</v>
      </c>
      <c r="L1422" s="125" t="s">
        <v>3218</v>
      </c>
      <c r="M1422" s="530">
        <f>+'NI-San'!M1422+'NI-Ter'!M1422+'NI-Soc'!M1422+'NI-Ric'!M1422+'NI-118'!M1422</f>
        <v>0</v>
      </c>
      <c r="N1422" s="530">
        <f>+'NI-San'!N1422+'NI-Ter'!N1422+'NI-Soc'!N1422+'NI-Ric'!N1422+'NI-118'!N1422</f>
        <v>0</v>
      </c>
      <c r="O1422" s="126">
        <f t="shared" si="54"/>
        <v>0</v>
      </c>
      <c r="Q1422" s="530">
        <f>+'NI-San'!Q1422+'NI-Ter'!Q1422+'NI-Soc'!Q1422+'NI-Ric'!Q1422+'NI-118'!Q1422</f>
        <v>0</v>
      </c>
      <c r="R1422" s="517"/>
      <c r="S1422" s="265"/>
      <c r="T1422" s="530">
        <f>+'NI-San'!S1422+'NI-Ter'!S1422+'NI-Soc'!S1422+'NI-Ric'!S1422+'NI-118'!S1422</f>
        <v>0</v>
      </c>
      <c r="U1422" s="530">
        <f>+'NI-San'!T1422+'NI-Ter'!T1422+'NI-Soc'!T1422+'NI-Ric'!T1422+'NI-118'!T1422</f>
        <v>0</v>
      </c>
      <c r="V1422" s="464"/>
      <c r="W1422" s="530">
        <f>+'NI-San'!V1422+'NI-Ter'!V1422+'NI-Soc'!S1422+'NI-Ric'!V1422+'NI-118'!V1422</f>
        <v>0</v>
      </c>
      <c r="X1422" s="530">
        <f>+'NI-San'!W1422+'NI-Ter'!W1422+'NI-Soc'!T1422+'NI-Ric'!W1422+'NI-118'!W1422</f>
        <v>0</v>
      </c>
      <c r="Y1422" s="291"/>
      <c r="Z1422" s="675"/>
    </row>
    <row r="1423" spans="2:26">
      <c r="B1423" s="127" t="s">
        <v>2900</v>
      </c>
      <c r="C1423" s="127" t="s">
        <v>4175</v>
      </c>
      <c r="D1423" s="127"/>
      <c r="E1423" s="127"/>
      <c r="F1423" s="127"/>
      <c r="G1423" s="127"/>
      <c r="H1423" s="127"/>
      <c r="I1423" s="127"/>
      <c r="J1423" s="127"/>
      <c r="K1423" s="183" t="s">
        <v>2901</v>
      </c>
      <c r="L1423" s="125" t="s">
        <v>3218</v>
      </c>
      <c r="M1423" s="530">
        <f>+'NI-San'!M1423+'NI-Ter'!M1423+'NI-Soc'!M1423+'NI-Ric'!M1423+'NI-118'!M1423</f>
        <v>0</v>
      </c>
      <c r="N1423" s="530">
        <f>+'NI-San'!N1423+'NI-Ter'!N1423+'NI-Soc'!N1423+'NI-Ric'!N1423+'NI-118'!N1423</f>
        <v>0</v>
      </c>
      <c r="O1423" s="126">
        <f t="shared" si="54"/>
        <v>0</v>
      </c>
      <c r="Q1423" s="530">
        <f>+'NI-San'!Q1423+'NI-Ter'!Q1423+'NI-Soc'!Q1423+'NI-Ric'!Q1423+'NI-118'!Q1423</f>
        <v>0</v>
      </c>
      <c r="R1423" s="517"/>
      <c r="S1423" s="265"/>
      <c r="T1423" s="530">
        <f>+'NI-San'!S1423+'NI-Ter'!S1423+'NI-Soc'!S1423+'NI-Ric'!S1423+'NI-118'!S1423</f>
        <v>0</v>
      </c>
      <c r="U1423" s="530">
        <f>+'NI-San'!T1423+'NI-Ter'!T1423+'NI-Soc'!T1423+'NI-Ric'!T1423+'NI-118'!T1423</f>
        <v>0</v>
      </c>
      <c r="V1423" s="464"/>
      <c r="W1423" s="530">
        <f>+'NI-San'!V1423+'NI-Ter'!V1423+'NI-Soc'!S1423+'NI-Ric'!V1423+'NI-118'!V1423</f>
        <v>0</v>
      </c>
      <c r="X1423" s="530">
        <f>+'NI-San'!W1423+'NI-Ter'!W1423+'NI-Soc'!T1423+'NI-Ric'!W1423+'NI-118'!W1423</f>
        <v>0</v>
      </c>
      <c r="Y1423" s="291"/>
      <c r="Z1423" s="675"/>
    </row>
    <row r="1424" spans="2:26">
      <c r="B1424" s="127" t="s">
        <v>2902</v>
      </c>
      <c r="C1424" s="127" t="s">
        <v>4176</v>
      </c>
      <c r="D1424" s="127"/>
      <c r="E1424" s="127"/>
      <c r="F1424" s="127"/>
      <c r="G1424" s="127"/>
      <c r="H1424" s="127"/>
      <c r="I1424" s="127"/>
      <c r="J1424" s="127"/>
      <c r="K1424" s="164" t="s">
        <v>2903</v>
      </c>
      <c r="L1424" s="125" t="s">
        <v>3218</v>
      </c>
      <c r="M1424" s="530">
        <f>+'NI-San'!M1424+'NI-Ter'!M1424+'NI-Soc'!M1424+'NI-Ric'!M1424+'NI-118'!M1424</f>
        <v>0</v>
      </c>
      <c r="N1424" s="530">
        <f>+'NI-San'!N1424+'NI-Ter'!N1424+'NI-Soc'!N1424+'NI-Ric'!N1424+'NI-118'!N1424</f>
        <v>0</v>
      </c>
      <c r="O1424" s="126">
        <f t="shared" si="54"/>
        <v>0</v>
      </c>
      <c r="Q1424" s="530">
        <f>+'NI-San'!Q1424+'NI-Ter'!Q1424+'NI-Soc'!Q1424+'NI-Ric'!Q1424+'NI-118'!Q1424</f>
        <v>0</v>
      </c>
      <c r="R1424" s="517"/>
      <c r="S1424" s="265"/>
      <c r="T1424" s="530">
        <f>+'NI-San'!S1424+'NI-Ter'!S1424+'NI-Soc'!S1424+'NI-Ric'!S1424+'NI-118'!S1424</f>
        <v>0</v>
      </c>
      <c r="U1424" s="530">
        <f>+'NI-San'!T1424+'NI-Ter'!T1424+'NI-Soc'!T1424+'NI-Ric'!T1424+'NI-118'!T1424</f>
        <v>0</v>
      </c>
      <c r="V1424" s="464"/>
      <c r="W1424" s="530">
        <f>+'NI-San'!V1424+'NI-Ter'!V1424+'NI-Soc'!S1424+'NI-Ric'!V1424+'NI-118'!V1424</f>
        <v>0</v>
      </c>
      <c r="X1424" s="530">
        <f>+'NI-San'!W1424+'NI-Ter'!W1424+'NI-Soc'!T1424+'NI-Ric'!W1424+'NI-118'!W1424</f>
        <v>0</v>
      </c>
      <c r="Y1424" s="291"/>
      <c r="Z1424" s="675"/>
    </row>
    <row r="1425" spans="1:26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30"/>
      <c r="I1425" s="130"/>
      <c r="J1425" s="130"/>
      <c r="K1425" s="213" t="s">
        <v>2905</v>
      </c>
      <c r="L1425" s="132" t="s">
        <v>3218</v>
      </c>
      <c r="M1425" s="530">
        <f>+'NI-San'!M1425+'NI-Ter'!M1425+'NI-Soc'!M1425+'NI-Ric'!M1425+'NI-118'!M1425</f>
        <v>0</v>
      </c>
      <c r="N1425" s="530">
        <f>+'NI-San'!N1425+'NI-Ter'!N1425+'NI-Soc'!N1425+'NI-Ric'!N1425+'NI-118'!N1425</f>
        <v>0</v>
      </c>
      <c r="O1425" s="126">
        <f t="shared" si="54"/>
        <v>0</v>
      </c>
      <c r="Q1425" s="530">
        <f>+'NI-San'!Q1425+'NI-Ter'!Q1425+'NI-Soc'!Q1425+'NI-Ric'!Q1425+'NI-118'!Q1425</f>
        <v>0</v>
      </c>
      <c r="R1425" s="517"/>
      <c r="S1425" s="265"/>
      <c r="T1425" s="530">
        <f>+'NI-San'!S1425+'NI-Ter'!S1425+'NI-Soc'!S1425+'NI-Ric'!S1425+'NI-118'!S1425</f>
        <v>0</v>
      </c>
      <c r="U1425" s="530">
        <f>+'NI-San'!T1425+'NI-Ter'!T1425+'NI-Soc'!T1425+'NI-Ric'!T1425+'NI-118'!T1425</f>
        <v>0</v>
      </c>
      <c r="V1425" s="464"/>
      <c r="W1425" s="530">
        <f>+'NI-San'!V1425+'NI-Ter'!V1425+'NI-Soc'!S1425+'NI-Ric'!V1425+'NI-118'!V1425</f>
        <v>0</v>
      </c>
      <c r="X1425" s="530">
        <f>+'NI-San'!W1425+'NI-Ter'!W1425+'NI-Soc'!T1425+'NI-Ric'!W1425+'NI-118'!W1425</f>
        <v>0</v>
      </c>
      <c r="Y1425" s="291"/>
      <c r="Z1425" s="675"/>
    </row>
    <row r="1426" spans="1:26" s="379" customFormat="1" ht="15.75" thickBot="1">
      <c r="A1426" s="265"/>
      <c r="K1426" s="551"/>
      <c r="L1426" s="466"/>
      <c r="Y1426" s="501"/>
      <c r="Z1426" s="501"/>
    </row>
    <row r="1427" spans="1:26" ht="17.25" thickTop="1" thickBot="1">
      <c r="B1427" s="194" t="s">
        <v>2906</v>
      </c>
      <c r="C1427" s="247" t="s">
        <v>4178</v>
      </c>
      <c r="D1427" s="248"/>
      <c r="E1427" s="248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05">
        <f>SUM(M1430:M1431)</f>
        <v>0</v>
      </c>
      <c r="N1427" s="105">
        <f>SUM(N1430:N1431)</f>
        <v>0</v>
      </c>
      <c r="O1427" s="155">
        <f>+N1427-M1427</f>
        <v>0</v>
      </c>
      <c r="Q1427" s="105">
        <f>SUM(Q1430:Q1431)</f>
        <v>0</v>
      </c>
      <c r="R1427" s="516"/>
      <c r="S1427" s="265"/>
      <c r="T1427" s="190">
        <f>SUM(T1430:T1431)</f>
        <v>0</v>
      </c>
      <c r="U1427" s="190">
        <f>SUM(U1430:U1431)</f>
        <v>0</v>
      </c>
      <c r="V1427" s="379"/>
      <c r="W1427" s="190">
        <f>SUM(W1430:W1431)</f>
        <v>0</v>
      </c>
      <c r="X1427" s="190">
        <f>SUM(X1430:X1431)</f>
        <v>0</v>
      </c>
      <c r="Y1427" s="291"/>
      <c r="Z1427" s="528"/>
    </row>
    <row r="1428" spans="1:26" ht="16.5" thickTop="1" thickBot="1">
      <c r="B1428" s="91"/>
      <c r="C1428" s="91"/>
      <c r="D1428" s="91"/>
      <c r="E1428" s="91"/>
      <c r="F1428" s="91"/>
      <c r="G1428" s="91"/>
      <c r="H1428" s="91"/>
      <c r="I1428" s="91"/>
      <c r="J1428" s="91"/>
      <c r="K1428" s="309"/>
      <c r="L1428" s="100"/>
      <c r="M1428" s="91"/>
      <c r="N1428" s="91"/>
      <c r="O1428" s="92"/>
      <c r="Q1428" s="91"/>
      <c r="S1428" s="265"/>
      <c r="T1428" s="91"/>
      <c r="U1428" s="91"/>
      <c r="W1428" s="91"/>
      <c r="X1428" s="91"/>
      <c r="Y1428" s="291"/>
      <c r="Z1428" s="291"/>
    </row>
    <row r="1429" spans="1:26" ht="39.950000000000003" customHeight="1" thickBot="1">
      <c r="B1429" s="102" t="s">
        <v>3221</v>
      </c>
      <c r="C1429" s="245" t="s">
        <v>48</v>
      </c>
      <c r="D1429" s="245"/>
      <c r="E1429" s="245"/>
      <c r="F1429" s="246"/>
      <c r="G1429" s="246"/>
      <c r="H1429" s="246"/>
      <c r="I1429" s="246"/>
      <c r="J1429" s="246"/>
      <c r="K1429" s="302" t="s">
        <v>3222</v>
      </c>
      <c r="L1429" s="135"/>
      <c r="M1429" s="328" t="str">
        <f>+M$10</f>
        <v>Valore netto al 31/12/2017</v>
      </c>
      <c r="N1429" s="328" t="str">
        <f>+N$10</f>
        <v>Valore netto al 31/12/2018</v>
      </c>
      <c r="O1429" s="1149" t="str">
        <f>+O$10</f>
        <v>Variazione</v>
      </c>
      <c r="P1429" s="1148"/>
      <c r="Q1429" s="328" t="str">
        <f>+Q$10</f>
        <v>Prechiusura al ° trimestre 2018</v>
      </c>
      <c r="R1429" s="525"/>
      <c r="S1429" s="265"/>
      <c r="T1429" s="1145" t="str">
        <f>T$330</f>
        <v>Costi da utilizzo contributi 2018</v>
      </c>
      <c r="U1429" s="1143" t="str">
        <f>U$330</f>
        <v>Costi da utilizzo contributi DI CUI SOCIO-SAN</v>
      </c>
      <c r="V1429" s="1144"/>
      <c r="W1429" s="1142" t="str">
        <f>W$330</f>
        <v>Costi da contributi 2018</v>
      </c>
      <c r="X1429" s="1143" t="str">
        <f>X$330</f>
        <v>Costi da contributi DI CUI SOCIO-SAN</v>
      </c>
      <c r="Y1429" s="291"/>
      <c r="Z1429" s="679"/>
    </row>
    <row r="1430" spans="1:26">
      <c r="B1430" s="127" t="s">
        <v>2908</v>
      </c>
      <c r="C1430" s="127" t="s">
        <v>4179</v>
      </c>
      <c r="D1430" s="127"/>
      <c r="E1430" s="127"/>
      <c r="F1430" s="127"/>
      <c r="G1430" s="127"/>
      <c r="H1430" s="127"/>
      <c r="I1430" s="127"/>
      <c r="J1430" s="127"/>
      <c r="K1430" s="183" t="s">
        <v>2910</v>
      </c>
      <c r="L1430" s="125" t="s">
        <v>3218</v>
      </c>
      <c r="M1430" s="530">
        <f>+'NI-San'!M1430+'NI-Ter'!M1430+'NI-Soc'!M1430+'NI-Ric'!M1430+'NI-118'!M1430</f>
        <v>0</v>
      </c>
      <c r="N1430" s="530">
        <f>+'NI-San'!N1430+'NI-Ter'!N1430+'NI-Soc'!N1430+'NI-Ric'!N1430+'NI-118'!N1430</f>
        <v>0</v>
      </c>
      <c r="O1430" s="126">
        <f>+N1430-M1430</f>
        <v>0</v>
      </c>
      <c r="Q1430" s="530">
        <f>+'NI-San'!Q1430+'NI-Ter'!Q1430+'NI-Soc'!Q1430+'NI-Ric'!Q1430+'NI-118'!Q1430</f>
        <v>0</v>
      </c>
      <c r="R1430" s="517"/>
      <c r="S1430" s="265"/>
      <c r="T1430" s="530">
        <f>+'NI-San'!S1430+'NI-Ter'!S1430+'NI-Soc'!S1430+'NI-Ric'!S1430+'NI-118'!S1430</f>
        <v>0</v>
      </c>
      <c r="U1430" s="530">
        <f>+'NI-San'!T1430+'NI-Ter'!T1430+'NI-Soc'!T1430+'NI-Ric'!T1430+'NI-118'!T1430</f>
        <v>0</v>
      </c>
      <c r="V1430" s="464"/>
      <c r="W1430" s="530">
        <f>+'NI-San'!V1430+'NI-Ter'!V1430+'NI-Soc'!S1430+'NI-Ric'!V1430+'NI-118'!V1430</f>
        <v>0</v>
      </c>
      <c r="X1430" s="530">
        <f>+'NI-San'!W1430+'NI-Ter'!W1430+'NI-Soc'!T1430+'NI-Ric'!W1430+'NI-118'!W1430</f>
        <v>0</v>
      </c>
      <c r="Y1430" s="291"/>
      <c r="Z1430" s="675"/>
    </row>
    <row r="1431" spans="1:26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30"/>
      <c r="I1431" s="130"/>
      <c r="J1431" s="130"/>
      <c r="K1431" s="213" t="s">
        <v>2913</v>
      </c>
      <c r="L1431" s="132" t="s">
        <v>3218</v>
      </c>
      <c r="M1431" s="530">
        <f>+'NI-San'!M1431+'NI-Ter'!M1431+'NI-Soc'!M1431+'NI-Ric'!M1431+'NI-118'!M1431</f>
        <v>0</v>
      </c>
      <c r="N1431" s="530">
        <f>+'NI-San'!N1431+'NI-Ter'!N1431+'NI-Soc'!N1431+'NI-Ric'!N1431+'NI-118'!N1431</f>
        <v>0</v>
      </c>
      <c r="O1431" s="126">
        <f>+N1431-M1431</f>
        <v>0</v>
      </c>
      <c r="Q1431" s="530">
        <f>+'NI-San'!Q1431+'NI-Ter'!Q1431+'NI-Soc'!Q1431+'NI-Ric'!Q1431+'NI-118'!Q1431</f>
        <v>0</v>
      </c>
      <c r="R1431" s="517"/>
      <c r="S1431" s="265"/>
      <c r="T1431" s="530">
        <f>+'NI-San'!S1431+'NI-Ter'!S1431+'NI-Soc'!S1431+'NI-Ric'!S1431+'NI-118'!S1431</f>
        <v>0</v>
      </c>
      <c r="U1431" s="530">
        <f>+'NI-San'!T1431+'NI-Ter'!T1431+'NI-Soc'!T1431+'NI-Ric'!T1431+'NI-118'!T1431</f>
        <v>0</v>
      </c>
      <c r="V1431" s="464"/>
      <c r="W1431" s="530">
        <f>+'NI-San'!V1431+'NI-Ter'!V1431+'NI-Soc'!S1431+'NI-Ric'!V1431+'NI-118'!V1431</f>
        <v>0</v>
      </c>
      <c r="X1431" s="530">
        <f>+'NI-San'!W1431+'NI-Ter'!W1431+'NI-Soc'!T1431+'NI-Ric'!W1431+'NI-118'!W1431</f>
        <v>0</v>
      </c>
      <c r="Y1431" s="291"/>
      <c r="Z1431" s="675"/>
    </row>
    <row r="1432" spans="1:26">
      <c r="K1432" s="468"/>
      <c r="M1432" s="265"/>
      <c r="O1432" s="265"/>
      <c r="R1432" s="265"/>
      <c r="S1432" s="265"/>
      <c r="Y1432" s="291"/>
      <c r="Z1432" s="291"/>
    </row>
    <row r="1433" spans="1:26" ht="15.75" thickBot="1">
      <c r="K1433" s="468"/>
      <c r="M1433" s="265"/>
      <c r="O1433" s="265"/>
      <c r="R1433" s="265"/>
      <c r="S1433" s="265"/>
      <c r="Y1433" s="291"/>
      <c r="Z1433" s="291"/>
    </row>
    <row r="1434" spans="1:26" s="291" customFormat="1" ht="26.25" thickBot="1">
      <c r="A1434" s="265"/>
      <c r="K1434" s="529"/>
      <c r="L1434" s="465"/>
      <c r="M1434" s="157" t="str">
        <f>+M$10</f>
        <v>Valore netto al 31/12/2017</v>
      </c>
      <c r="N1434" s="157" t="str">
        <f>+N$10</f>
        <v>Valore netto al 31/12/2018</v>
      </c>
      <c r="O1434" s="94" t="str">
        <f>+O$10</f>
        <v>Variazione</v>
      </c>
      <c r="P1434" s="379"/>
      <c r="Q1434" s="157" t="str">
        <f>+Q$10</f>
        <v>Prechiusura al ° trimestre 2018</v>
      </c>
      <c r="R1434" s="514"/>
    </row>
    <row r="1435" spans="1:26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32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99">
        <f>+N1435-M1435</f>
        <v>0</v>
      </c>
      <c r="Q1435" s="98">
        <f>+Q1437-Q1444</f>
        <v>0</v>
      </c>
      <c r="R1435" s="515"/>
      <c r="S1435" s="265"/>
      <c r="Y1435" s="291"/>
      <c r="Z1435" s="291"/>
    </row>
    <row r="1436" spans="1:26" ht="16.5" thickTop="1" thickBot="1">
      <c r="K1436" s="468"/>
      <c r="M1436" s="265"/>
      <c r="S1436" s="265"/>
      <c r="Y1436" s="291"/>
      <c r="Z1436" s="291"/>
    </row>
    <row r="1437" spans="1:26" ht="17.25" thickTop="1" thickBot="1">
      <c r="B1437" s="152" t="s">
        <v>2916</v>
      </c>
      <c r="C1437" s="247" t="s">
        <v>4182</v>
      </c>
      <c r="D1437" s="248"/>
      <c r="E1437" s="248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155">
        <f>+N1437-M1437</f>
        <v>0</v>
      </c>
      <c r="Q1437" s="154">
        <f>SUM(Q1440:Q1442)</f>
        <v>0</v>
      </c>
      <c r="R1437" s="516"/>
      <c r="S1437" s="265"/>
      <c r="Y1437" s="291"/>
      <c r="Z1437" s="291"/>
    </row>
    <row r="1438" spans="1:26" ht="16.5" thickTop="1" thickBot="1">
      <c r="K1438" s="538"/>
      <c r="M1438" s="265"/>
      <c r="S1438" s="265"/>
      <c r="Y1438" s="291"/>
      <c r="Z1438" s="291"/>
    </row>
    <row r="1439" spans="1:26" ht="26.25" thickBot="1">
      <c r="B1439" s="102" t="s">
        <v>3221</v>
      </c>
      <c r="C1439" s="245" t="s">
        <v>48</v>
      </c>
      <c r="D1439" s="245"/>
      <c r="E1439" s="245"/>
      <c r="F1439" s="246"/>
      <c r="G1439" s="246"/>
      <c r="H1439" s="246"/>
      <c r="I1439" s="246"/>
      <c r="J1439" s="246"/>
      <c r="K1439" s="302" t="s">
        <v>3222</v>
      </c>
      <c r="L1439" s="135"/>
      <c r="M1439" s="328" t="str">
        <f>+M$10</f>
        <v>Valore netto al 31/12/2017</v>
      </c>
      <c r="N1439" s="328" t="str">
        <f>+N$10</f>
        <v>Valore netto al 31/12/2018</v>
      </c>
      <c r="O1439" s="1149" t="str">
        <f>+O$10</f>
        <v>Variazione</v>
      </c>
      <c r="P1439" s="1148"/>
      <c r="Q1439" s="328" t="str">
        <f>+Q$10</f>
        <v>Prechiusura al ° trimestre 2018</v>
      </c>
      <c r="R1439" s="525"/>
      <c r="S1439" s="265"/>
      <c r="Y1439" s="291"/>
      <c r="Z1439" s="291"/>
    </row>
    <row r="1440" spans="1:26" hidden="1">
      <c r="B1440" s="127" t="s">
        <v>2918</v>
      </c>
      <c r="C1440" s="127" t="s">
        <v>4183</v>
      </c>
      <c r="D1440" s="127"/>
      <c r="E1440" s="127"/>
      <c r="F1440" s="127"/>
      <c r="G1440" s="127"/>
      <c r="H1440" s="127"/>
      <c r="I1440" s="127"/>
      <c r="J1440" s="127"/>
      <c r="K1440" s="183" t="s">
        <v>2921</v>
      </c>
      <c r="L1440" s="125" t="s">
        <v>3218</v>
      </c>
      <c r="M1440" s="825"/>
      <c r="N1440" s="825"/>
      <c r="O1440" s="827"/>
      <c r="Q1440" s="825"/>
      <c r="R1440" s="517"/>
      <c r="S1440" s="265"/>
      <c r="Y1440" s="291"/>
      <c r="Z1440" s="291"/>
    </row>
    <row r="1441" spans="1:26" hidden="1">
      <c r="B1441" s="127" t="s">
        <v>2922</v>
      </c>
      <c r="C1441" s="127" t="s">
        <v>4184</v>
      </c>
      <c r="D1441" s="127"/>
      <c r="E1441" s="127"/>
      <c r="F1441" s="127"/>
      <c r="G1441" s="127"/>
      <c r="H1441" s="127"/>
      <c r="I1441" s="127"/>
      <c r="J1441" s="127"/>
      <c r="K1441" s="314" t="s">
        <v>2923</v>
      </c>
      <c r="L1441" s="125" t="s">
        <v>3218</v>
      </c>
      <c r="M1441" s="825"/>
      <c r="N1441" s="825"/>
      <c r="O1441" s="827"/>
      <c r="Q1441" s="825"/>
      <c r="R1441" s="517"/>
      <c r="S1441" s="265"/>
      <c r="Y1441" s="291"/>
      <c r="Z1441" s="291"/>
    </row>
    <row r="1442" spans="1:26" ht="15.75" thickBot="1">
      <c r="B1442" s="130" t="s">
        <v>2924</v>
      </c>
      <c r="C1442" s="130" t="s">
        <v>4185</v>
      </c>
      <c r="D1442" s="130"/>
      <c r="E1442" s="130"/>
      <c r="F1442" s="130"/>
      <c r="G1442" s="130"/>
      <c r="H1442" s="130"/>
      <c r="I1442" s="130"/>
      <c r="J1442" s="130"/>
      <c r="K1442" s="166" t="s">
        <v>2925</v>
      </c>
      <c r="L1442" s="132" t="s">
        <v>3218</v>
      </c>
      <c r="M1442" s="530">
        <f>+'NI-San'!M1442+'NI-Ter'!M1442+'NI-Soc'!M1442+'NI-Ric'!M1442+'NI-118'!M1442</f>
        <v>0</v>
      </c>
      <c r="N1442" s="530">
        <f>+'NI-San'!N1442+'NI-Ter'!N1442+'NI-Soc'!N1442+'NI-Ric'!N1442+'NI-118'!N1442</f>
        <v>0</v>
      </c>
      <c r="O1442" s="126">
        <f>+N1442-M1442</f>
        <v>0</v>
      </c>
      <c r="Q1442" s="530">
        <f>+'NI-San'!Q1442+'NI-Ter'!Q1442+'NI-Soc'!Q1442+'NI-Ric'!Q1442+'NI-118'!Q1442</f>
        <v>0</v>
      </c>
      <c r="R1442" s="517"/>
      <c r="S1442" s="265"/>
      <c r="Y1442" s="291"/>
      <c r="Z1442" s="291"/>
    </row>
    <row r="1443" spans="1:26" ht="15.75" thickBot="1">
      <c r="K1443" s="468"/>
      <c r="M1443" s="265"/>
      <c r="S1443" s="265"/>
      <c r="Y1443" s="291"/>
      <c r="Z1443" s="291"/>
    </row>
    <row r="1444" spans="1:26" ht="17.25" thickTop="1" thickBot="1">
      <c r="B1444" s="152" t="s">
        <v>2926</v>
      </c>
      <c r="C1444" s="247" t="s">
        <v>4186</v>
      </c>
      <c r="D1444" s="248"/>
      <c r="E1444" s="248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155">
        <f>+N1444-M1444</f>
        <v>0</v>
      </c>
      <c r="Q1444" s="154">
        <f>SUM(Q1447:Q1449)</f>
        <v>0</v>
      </c>
      <c r="R1444" s="516"/>
      <c r="S1444" s="265"/>
      <c r="T1444" s="154">
        <f>SUM(T1447:T1449)</f>
        <v>0</v>
      </c>
      <c r="U1444" s="154">
        <f>SUM(U1447:U1449)</f>
        <v>0</v>
      </c>
      <c r="W1444" s="154">
        <f>SUM(W1447:W1449)</f>
        <v>0</v>
      </c>
      <c r="X1444" s="154">
        <f>SUM(X1447:X1449)</f>
        <v>0</v>
      </c>
      <c r="Y1444" s="291"/>
      <c r="Z1444" s="519"/>
    </row>
    <row r="1445" spans="1:26" ht="16.5" thickTop="1" thickBot="1">
      <c r="K1445" s="538"/>
      <c r="M1445" s="265"/>
      <c r="S1445" s="265"/>
      <c r="Y1445" s="291"/>
      <c r="Z1445" s="291"/>
    </row>
    <row r="1446" spans="1:26" ht="39.950000000000003" customHeight="1" thickBot="1">
      <c r="B1446" s="102" t="s">
        <v>3221</v>
      </c>
      <c r="C1446" s="245" t="s">
        <v>48</v>
      </c>
      <c r="D1446" s="245"/>
      <c r="E1446" s="245"/>
      <c r="F1446" s="246"/>
      <c r="G1446" s="246"/>
      <c r="H1446" s="246"/>
      <c r="I1446" s="246"/>
      <c r="J1446" s="246"/>
      <c r="K1446" s="302" t="s">
        <v>3222</v>
      </c>
      <c r="L1446" s="135"/>
      <c r="M1446" s="328" t="str">
        <f>+M$10</f>
        <v>Valore netto al 31/12/2017</v>
      </c>
      <c r="N1446" s="328" t="str">
        <f>+N$10</f>
        <v>Valore netto al 31/12/2018</v>
      </c>
      <c r="O1446" s="1149" t="str">
        <f>+O$10</f>
        <v>Variazione</v>
      </c>
      <c r="P1446" s="1148"/>
      <c r="Q1446" s="328" t="str">
        <f>+Q$10</f>
        <v>Prechiusura al ° trimestre 2018</v>
      </c>
      <c r="R1446" s="525"/>
      <c r="S1446" s="265"/>
      <c r="T1446" s="1145" t="str">
        <f>T$330</f>
        <v>Costi da utilizzo contributi 2018</v>
      </c>
      <c r="U1446" s="1143" t="str">
        <f>U$330</f>
        <v>Costi da utilizzo contributi DI CUI SOCIO-SAN</v>
      </c>
      <c r="V1446" s="1144"/>
      <c r="W1446" s="1142" t="str">
        <f>W$330</f>
        <v>Costi da contributi 2018</v>
      </c>
      <c r="X1446" s="1143" t="str">
        <f>X$330</f>
        <v>Costi da contributi DI CUI SOCIO-SAN</v>
      </c>
      <c r="Y1446" s="291"/>
      <c r="Z1446" s="679"/>
    </row>
    <row r="1447" spans="1:26">
      <c r="B1447" s="127" t="s">
        <v>2928</v>
      </c>
      <c r="C1447" s="127" t="s">
        <v>4187</v>
      </c>
      <c r="D1447" s="127"/>
      <c r="E1447" s="127"/>
      <c r="F1447" s="127"/>
      <c r="G1447" s="127"/>
      <c r="H1447" s="127"/>
      <c r="I1447" s="127"/>
      <c r="J1447" s="127"/>
      <c r="K1447" s="183" t="s">
        <v>2921</v>
      </c>
      <c r="L1447" s="125" t="s">
        <v>3218</v>
      </c>
      <c r="M1447" s="530">
        <f>+'NI-San'!M1447+'NI-Ter'!M1447+'NI-Soc'!M1447+'NI-Ric'!M1447+'NI-118'!M1447</f>
        <v>0</v>
      </c>
      <c r="N1447" s="530">
        <f>+'NI-San'!N1447+'NI-Ter'!N1447+'NI-Soc'!N1447+'NI-Ric'!N1447+'NI-118'!N1447</f>
        <v>0</v>
      </c>
      <c r="O1447" s="126">
        <f>+N1447-M1447</f>
        <v>0</v>
      </c>
      <c r="Q1447" s="530">
        <f>+'NI-San'!Q1447+'NI-Ter'!Q1447+'NI-Soc'!Q1447+'NI-Ric'!Q1447+'NI-118'!Q1447</f>
        <v>0</v>
      </c>
      <c r="R1447" s="517"/>
      <c r="S1447" s="265"/>
      <c r="T1447" s="530">
        <f>+'NI-San'!S1447+'NI-Ter'!S1447+'NI-Soc'!S1447+'NI-Ric'!S1447+'NI-118'!S1447</f>
        <v>0</v>
      </c>
      <c r="U1447" s="530">
        <f>+'NI-San'!T1447+'NI-Ter'!T1447+'NI-Soc'!T1447+'NI-Ric'!T1447+'NI-118'!T1447</f>
        <v>0</v>
      </c>
      <c r="V1447" s="464"/>
      <c r="W1447" s="530">
        <f>+'NI-San'!V1447+'NI-Ter'!V1447+'NI-Soc'!S1447+'NI-Ric'!V1447+'NI-118'!V1447</f>
        <v>0</v>
      </c>
      <c r="X1447" s="530">
        <f>+'NI-San'!W1447+'NI-Ter'!W1447+'NI-Soc'!T1447+'NI-Ric'!W1447+'NI-118'!W1447</f>
        <v>0</v>
      </c>
      <c r="Y1447" s="291"/>
      <c r="Z1447" s="675"/>
    </row>
    <row r="1448" spans="1:26" hidden="1">
      <c r="B1448" s="127" t="s">
        <v>2931</v>
      </c>
      <c r="C1448" s="127" t="s">
        <v>4188</v>
      </c>
      <c r="D1448" s="127"/>
      <c r="E1448" s="127"/>
      <c r="F1448" s="127"/>
      <c r="G1448" s="127"/>
      <c r="H1448" s="127"/>
      <c r="I1448" s="127"/>
      <c r="J1448" s="127"/>
      <c r="K1448" s="314" t="s">
        <v>2923</v>
      </c>
      <c r="L1448" s="125" t="s">
        <v>3218</v>
      </c>
      <c r="M1448" s="825"/>
      <c r="N1448" s="825"/>
      <c r="O1448" s="827"/>
      <c r="Q1448" s="825"/>
      <c r="R1448" s="517"/>
      <c r="S1448" s="265"/>
      <c r="T1448" s="815"/>
      <c r="U1448" s="815"/>
      <c r="W1448" s="815"/>
      <c r="X1448" s="815"/>
      <c r="Y1448" s="291"/>
      <c r="Z1448" s="675"/>
    </row>
    <row r="1449" spans="1:26" ht="15.75" hidden="1" thickBot="1">
      <c r="B1449" s="130" t="s">
        <v>2932</v>
      </c>
      <c r="C1449" s="130" t="s">
        <v>4189</v>
      </c>
      <c r="D1449" s="130"/>
      <c r="E1449" s="130"/>
      <c r="F1449" s="130"/>
      <c r="G1449" s="130"/>
      <c r="H1449" s="130"/>
      <c r="I1449" s="130"/>
      <c r="J1449" s="130"/>
      <c r="K1449" s="166" t="s">
        <v>2925</v>
      </c>
      <c r="L1449" s="132" t="s">
        <v>3218</v>
      </c>
      <c r="M1449" s="825"/>
      <c r="N1449" s="825"/>
      <c r="O1449" s="827"/>
      <c r="Q1449" s="825"/>
      <c r="R1449" s="517"/>
      <c r="S1449" s="265"/>
      <c r="T1449" s="815"/>
      <c r="U1449" s="815"/>
      <c r="W1449" s="815"/>
      <c r="X1449" s="815"/>
      <c r="Y1449" s="291"/>
      <c r="Z1449" s="675"/>
    </row>
    <row r="1450" spans="1:26">
      <c r="K1450" s="468"/>
      <c r="M1450" s="265"/>
      <c r="S1450" s="265"/>
      <c r="Y1450" s="291"/>
      <c r="Z1450" s="291"/>
    </row>
    <row r="1451" spans="1:26" ht="15.75" thickBot="1">
      <c r="K1451" s="468"/>
      <c r="M1451" s="265"/>
      <c r="S1451" s="265"/>
      <c r="Y1451" s="291"/>
      <c r="Z1451" s="291"/>
    </row>
    <row r="1452" spans="1:26" s="291" customFormat="1" ht="26.25" thickBot="1">
      <c r="A1452" s="265"/>
      <c r="K1452" s="529"/>
      <c r="L1452" s="465"/>
      <c r="M1452" s="157" t="str">
        <f>+M$10</f>
        <v>Valore netto al 31/12/2017</v>
      </c>
      <c r="N1452" s="157" t="str">
        <f>+N$10</f>
        <v>Valore netto al 31/12/2018</v>
      </c>
      <c r="O1452" s="94" t="str">
        <f>+O$10</f>
        <v>Variazione</v>
      </c>
      <c r="P1452" s="379"/>
      <c r="Q1452" s="157" t="str">
        <f>+Q$10</f>
        <v>Prechiusura al ° trimestre 2018</v>
      </c>
      <c r="R1452" s="514"/>
    </row>
    <row r="1453" spans="1:26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329" t="s">
        <v>4191</v>
      </c>
      <c r="L1453" s="210" t="s">
        <v>3218</v>
      </c>
      <c r="M1453" s="98">
        <f>+M1455-M1473</f>
        <v>1911</v>
      </c>
      <c r="N1453" s="98">
        <f>+N1455-N1473</f>
        <v>626</v>
      </c>
      <c r="O1453" s="99">
        <f>+N1453-M1453</f>
        <v>-1285</v>
      </c>
      <c r="Q1453" s="98">
        <f>+Q1455-Q1473</f>
        <v>-78</v>
      </c>
      <c r="R1453" s="515"/>
      <c r="S1453" s="265"/>
      <c r="Y1453" s="291"/>
      <c r="Z1453" s="291"/>
    </row>
    <row r="1454" spans="1:26" ht="16.5" thickTop="1" thickBot="1">
      <c r="K1454" s="468"/>
      <c r="M1454" s="265"/>
      <c r="S1454" s="265"/>
      <c r="Y1454" s="291"/>
      <c r="Z1454" s="291"/>
    </row>
    <row r="1455" spans="1:26" ht="17.25" thickTop="1" thickBot="1">
      <c r="B1455" s="194" t="s">
        <v>2935</v>
      </c>
      <c r="C1455" s="247" t="s">
        <v>4192</v>
      </c>
      <c r="D1455" s="248"/>
      <c r="E1455" s="248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2302</v>
      </c>
      <c r="N1455" s="154">
        <f>SUM(N1458:N1471)</f>
        <v>1183</v>
      </c>
      <c r="O1455" s="155">
        <f>+N1455-M1455</f>
        <v>-1119</v>
      </c>
      <c r="Q1455" s="154">
        <f>SUM(Q1458:Q1471)</f>
        <v>0</v>
      </c>
      <c r="R1455" s="516"/>
      <c r="S1455" s="265"/>
      <c r="Y1455" s="291"/>
      <c r="Z1455" s="291"/>
    </row>
    <row r="1456" spans="1:26" ht="16.5" thickTop="1" thickBot="1">
      <c r="K1456" s="540"/>
      <c r="M1456" s="265"/>
      <c r="S1456" s="265"/>
      <c r="Y1456" s="291"/>
      <c r="Z1456" s="291"/>
    </row>
    <row r="1457" spans="2:26" ht="26.25" thickBot="1">
      <c r="B1457" s="102" t="s">
        <v>3221</v>
      </c>
      <c r="C1457" s="245" t="s">
        <v>48</v>
      </c>
      <c r="D1457" s="245"/>
      <c r="E1457" s="245"/>
      <c r="F1457" s="246"/>
      <c r="G1457" s="246"/>
      <c r="H1457" s="246"/>
      <c r="I1457" s="246"/>
      <c r="J1457" s="246"/>
      <c r="K1457" s="302" t="s">
        <v>3222</v>
      </c>
      <c r="L1457" s="135"/>
      <c r="M1457" s="328" t="str">
        <f>+M$10</f>
        <v>Valore netto al 31/12/2017</v>
      </c>
      <c r="N1457" s="328" t="str">
        <f>+N$10</f>
        <v>Valore netto al 31/12/2018</v>
      </c>
      <c r="O1457" s="1149" t="str">
        <f>+O$10</f>
        <v>Variazione</v>
      </c>
      <c r="P1457" s="1148"/>
      <c r="Q1457" s="328" t="str">
        <f>+Q$10</f>
        <v>Prechiusura al ° trimestre 2018</v>
      </c>
      <c r="R1457" s="525"/>
      <c r="S1457" s="265"/>
      <c r="Y1457" s="291"/>
      <c r="Z1457" s="291"/>
    </row>
    <row r="1458" spans="2:26">
      <c r="B1458" s="127" t="s">
        <v>2937</v>
      </c>
      <c r="C1458" s="127" t="s">
        <v>4194</v>
      </c>
      <c r="D1458" s="127"/>
      <c r="E1458" s="127"/>
      <c r="F1458" s="127"/>
      <c r="G1458" s="127"/>
      <c r="H1458" s="127"/>
      <c r="I1458" s="127"/>
      <c r="J1458" s="127"/>
      <c r="K1458" s="183" t="s">
        <v>2940</v>
      </c>
      <c r="L1458" s="125" t="s">
        <v>3218</v>
      </c>
      <c r="M1458" s="530">
        <f>+'NI-San'!M1458+'NI-Ter'!M1458+'NI-Soc'!M1458+'NI-Ric'!M1458+'NI-118'!M1458</f>
        <v>0</v>
      </c>
      <c r="N1458" s="530">
        <f>+'NI-San'!N1458+'NI-Ter'!N1458+'NI-Soc'!N1458+'NI-Ric'!N1458+'NI-118'!N1458</f>
        <v>0</v>
      </c>
      <c r="O1458" s="126">
        <f t="shared" ref="O1458:O1471" si="55">+N1458-M1458</f>
        <v>0</v>
      </c>
      <c r="Q1458" s="530">
        <f>+'NI-San'!Q1458+'NI-Ter'!Q1458+'NI-Soc'!Q1458+'NI-Ric'!Q1458+'NI-118'!Q1458</f>
        <v>0</v>
      </c>
      <c r="R1458" s="517"/>
      <c r="S1458" s="265"/>
      <c r="Y1458" s="291"/>
      <c r="Z1458" s="291"/>
    </row>
    <row r="1459" spans="2:26">
      <c r="B1459" s="127" t="s">
        <v>2941</v>
      </c>
      <c r="C1459" s="127" t="s">
        <v>4195</v>
      </c>
      <c r="D1459" s="127"/>
      <c r="E1459" s="127"/>
      <c r="F1459" s="127"/>
      <c r="G1459" s="127"/>
      <c r="H1459" s="127"/>
      <c r="I1459" s="127"/>
      <c r="J1459" s="127"/>
      <c r="K1459" s="183" t="s">
        <v>2943</v>
      </c>
      <c r="L1459" s="125" t="s">
        <v>3218</v>
      </c>
      <c r="M1459" s="530">
        <f>+'NI-San'!M1459+'NI-Ter'!M1459+'NI-Soc'!M1459+'NI-Ric'!M1459+'NI-118'!M1459</f>
        <v>0</v>
      </c>
      <c r="N1459" s="530">
        <f>+'NI-San'!N1459+'NI-Ter'!N1459+'NI-Soc'!N1459+'NI-Ric'!N1459+'NI-118'!N1459</f>
        <v>0</v>
      </c>
      <c r="O1459" s="126">
        <f t="shared" si="55"/>
        <v>0</v>
      </c>
      <c r="Q1459" s="530">
        <f>+'NI-San'!Q1459+'NI-Ter'!Q1459+'NI-Soc'!Q1459+'NI-Ric'!Q1459+'NI-118'!Q1459</f>
        <v>0</v>
      </c>
      <c r="R1459" s="517"/>
      <c r="S1459" s="265"/>
      <c r="Y1459" s="291"/>
      <c r="Z1459" s="291"/>
    </row>
    <row r="1460" spans="2:26">
      <c r="B1460" s="127" t="s">
        <v>2944</v>
      </c>
      <c r="C1460" s="127" t="s">
        <v>4196</v>
      </c>
      <c r="D1460" s="127"/>
      <c r="E1460" s="127"/>
      <c r="F1460" s="127"/>
      <c r="G1460" s="127"/>
      <c r="H1460" s="127"/>
      <c r="I1460" s="127"/>
      <c r="J1460" s="127"/>
      <c r="K1460" s="183" t="s">
        <v>2945</v>
      </c>
      <c r="L1460" s="125" t="s">
        <v>3218</v>
      </c>
      <c r="M1460" s="530">
        <f>+'NI-San'!M1460+'NI-Ter'!M1460+'NI-Soc'!M1460+'NI-Ric'!M1460+'NI-118'!M1460</f>
        <v>0</v>
      </c>
      <c r="N1460" s="530">
        <f>+'NI-San'!N1460+'NI-Ter'!N1460+'NI-Soc'!N1460+'NI-Ric'!N1460+'NI-118'!N1460</f>
        <v>0</v>
      </c>
      <c r="O1460" s="126">
        <f t="shared" si="55"/>
        <v>0</v>
      </c>
      <c r="Q1460" s="530">
        <f>+'NI-San'!Q1460+'NI-Ter'!Q1460+'NI-Soc'!Q1460+'NI-Ric'!Q1460+'NI-118'!Q1460</f>
        <v>0</v>
      </c>
      <c r="R1460" s="517"/>
      <c r="S1460" s="265"/>
      <c r="Y1460" s="291"/>
      <c r="Z1460" s="291"/>
    </row>
    <row r="1461" spans="2:26">
      <c r="B1461" s="127" t="s">
        <v>2946</v>
      </c>
      <c r="C1461" s="127" t="s">
        <v>4197</v>
      </c>
      <c r="D1461" s="127"/>
      <c r="E1461" s="127"/>
      <c r="F1461" s="127"/>
      <c r="G1461" s="127"/>
      <c r="H1461" s="127"/>
      <c r="I1461" s="127"/>
      <c r="J1461" s="127"/>
      <c r="K1461" s="183" t="s">
        <v>2949</v>
      </c>
      <c r="L1461" s="125" t="s">
        <v>3218</v>
      </c>
      <c r="M1461" s="530">
        <f>+'NI-San'!M1461+'NI-Ter'!M1461+'NI-Soc'!M1461+'NI-Ric'!M1461+'NI-118'!M1461</f>
        <v>0</v>
      </c>
      <c r="N1461" s="530">
        <f>+'NI-San'!N1461+'NI-Ter'!N1461+'NI-Soc'!N1461+'NI-Ric'!N1461+'NI-118'!N1461</f>
        <v>0</v>
      </c>
      <c r="O1461" s="126">
        <f t="shared" si="55"/>
        <v>0</v>
      </c>
      <c r="Q1461" s="530">
        <f>+'NI-San'!Q1461+'NI-Ter'!Q1461+'NI-Soc'!Q1461+'NI-Ric'!Q1461+'NI-118'!Q1461</f>
        <v>0</v>
      </c>
      <c r="R1461" s="517"/>
      <c r="S1461" s="265"/>
      <c r="Y1461" s="291"/>
      <c r="Z1461" s="291"/>
    </row>
    <row r="1462" spans="2:26" ht="25.5">
      <c r="B1462" s="127" t="s">
        <v>2950</v>
      </c>
      <c r="C1462" s="127" t="s">
        <v>4198</v>
      </c>
      <c r="D1462" s="127"/>
      <c r="E1462" s="127"/>
      <c r="F1462" s="127"/>
      <c r="G1462" s="127"/>
      <c r="H1462" s="127"/>
      <c r="I1462" s="127"/>
      <c r="J1462" s="127"/>
      <c r="K1462" s="234" t="s">
        <v>2951</v>
      </c>
      <c r="L1462" s="125" t="s">
        <v>3218</v>
      </c>
      <c r="M1462" s="530">
        <f>+'NI-San'!M1462+'NI-Ter'!M1462+'NI-Soc'!M1462+'NI-Ric'!M1462+'NI-118'!M1462</f>
        <v>143</v>
      </c>
      <c r="N1462" s="530">
        <f>+'NI-San'!N1462+'NI-Ter'!N1462+'NI-Soc'!N1462+'NI-Ric'!N1462+'NI-118'!N1462</f>
        <v>63</v>
      </c>
      <c r="O1462" s="126">
        <f t="shared" si="55"/>
        <v>-80</v>
      </c>
      <c r="Q1462" s="530">
        <f>+'NI-San'!Q1462+'NI-Ter'!Q1462+'NI-Soc'!Q1462+'NI-Ric'!Q1462+'NI-118'!Q1462</f>
        <v>0</v>
      </c>
      <c r="R1462" s="517"/>
      <c r="S1462" s="265"/>
      <c r="Y1462" s="291"/>
      <c r="Z1462" s="291"/>
    </row>
    <row r="1463" spans="2:26" ht="25.5">
      <c r="B1463" s="127" t="s">
        <v>2952</v>
      </c>
      <c r="C1463" s="127" t="s">
        <v>4199</v>
      </c>
      <c r="D1463" s="127"/>
      <c r="E1463" s="127"/>
      <c r="F1463" s="127"/>
      <c r="G1463" s="127"/>
      <c r="H1463" s="127"/>
      <c r="I1463" s="127"/>
      <c r="J1463" s="127"/>
      <c r="K1463" s="183" t="s">
        <v>2954</v>
      </c>
      <c r="L1463" s="125" t="s">
        <v>3218</v>
      </c>
      <c r="M1463" s="530">
        <f>+'NI-San'!M1463+'NI-Ter'!M1463+'NI-Soc'!M1463+'NI-Ric'!M1463+'NI-118'!M1463</f>
        <v>0</v>
      </c>
      <c r="N1463" s="530">
        <f>+'NI-San'!N1463+'NI-Ter'!N1463+'NI-Soc'!N1463+'NI-Ric'!N1463+'NI-118'!N1463</f>
        <v>0</v>
      </c>
      <c r="O1463" s="126">
        <f t="shared" si="55"/>
        <v>0</v>
      </c>
      <c r="Q1463" s="530">
        <f>+'NI-San'!Q1463+'NI-Ter'!Q1463+'NI-Soc'!Q1463+'NI-Ric'!Q1463+'NI-118'!Q1463</f>
        <v>0</v>
      </c>
      <c r="R1463" s="517"/>
      <c r="S1463" s="265"/>
      <c r="Y1463" s="291"/>
      <c r="Z1463" s="291"/>
    </row>
    <row r="1464" spans="2:26">
      <c r="B1464" s="127" t="s">
        <v>2955</v>
      </c>
      <c r="C1464" s="127" t="s">
        <v>4200</v>
      </c>
      <c r="D1464" s="127"/>
      <c r="E1464" s="127"/>
      <c r="F1464" s="127"/>
      <c r="G1464" s="127"/>
      <c r="H1464" s="127"/>
      <c r="I1464" s="127"/>
      <c r="J1464" s="127"/>
      <c r="K1464" s="183" t="s">
        <v>2957</v>
      </c>
      <c r="L1464" s="125" t="s">
        <v>3218</v>
      </c>
      <c r="M1464" s="530">
        <f>+'NI-San'!M1464+'NI-Ter'!M1464+'NI-Soc'!M1464+'NI-Ric'!M1464+'NI-118'!M1464</f>
        <v>670</v>
      </c>
      <c r="N1464" s="530">
        <f>+'NI-San'!N1464+'NI-Ter'!N1464+'NI-Soc'!N1464+'NI-Ric'!N1464+'NI-118'!N1464</f>
        <v>132</v>
      </c>
      <c r="O1464" s="126">
        <f t="shared" si="55"/>
        <v>-538</v>
      </c>
      <c r="Q1464" s="530">
        <f>+'NI-San'!Q1464+'NI-Ter'!Q1464+'NI-Soc'!Q1464+'NI-Ric'!Q1464+'NI-118'!Q1464</f>
        <v>0</v>
      </c>
      <c r="R1464" s="517"/>
      <c r="S1464" s="265"/>
      <c r="Y1464" s="291"/>
      <c r="Z1464" s="291"/>
    </row>
    <row r="1465" spans="2:26" ht="25.5">
      <c r="B1465" s="127" t="s">
        <v>2958</v>
      </c>
      <c r="C1465" s="127" t="s">
        <v>4201</v>
      </c>
      <c r="D1465" s="127"/>
      <c r="E1465" s="127"/>
      <c r="F1465" s="127"/>
      <c r="G1465" s="127"/>
      <c r="H1465" s="127"/>
      <c r="I1465" s="127"/>
      <c r="J1465" s="127"/>
      <c r="K1465" s="183" t="s">
        <v>2960</v>
      </c>
      <c r="L1465" s="125" t="s">
        <v>3218</v>
      </c>
      <c r="M1465" s="530">
        <f>+'NI-San'!M1465+'NI-Ter'!M1465+'NI-Soc'!M1465+'NI-Ric'!M1465+'NI-118'!M1465</f>
        <v>970</v>
      </c>
      <c r="N1465" s="530">
        <f>+'NI-San'!N1465+'NI-Ter'!N1465+'NI-Soc'!N1465+'NI-Ric'!N1465+'NI-118'!N1465</f>
        <v>0</v>
      </c>
      <c r="O1465" s="126">
        <f t="shared" si="55"/>
        <v>-970</v>
      </c>
      <c r="Q1465" s="530">
        <f>+'NI-San'!Q1465+'NI-Ter'!Q1465+'NI-Soc'!Q1465+'NI-Ric'!Q1465+'NI-118'!Q1465</f>
        <v>0</v>
      </c>
      <c r="R1465" s="517"/>
      <c r="S1465" s="265"/>
      <c r="Y1465" s="291"/>
      <c r="Z1465" s="291"/>
    </row>
    <row r="1466" spans="2:26" ht="25.5">
      <c r="B1466" s="127" t="s">
        <v>2961</v>
      </c>
      <c r="C1466" s="127" t="s">
        <v>4202</v>
      </c>
      <c r="D1466" s="127"/>
      <c r="E1466" s="127"/>
      <c r="F1466" s="127"/>
      <c r="G1466" s="127"/>
      <c r="H1466" s="127"/>
      <c r="I1466" s="127"/>
      <c r="J1466" s="127"/>
      <c r="K1466" s="183" t="s">
        <v>2963</v>
      </c>
      <c r="L1466" s="125" t="s">
        <v>3218</v>
      </c>
      <c r="M1466" s="530">
        <f>+'NI-San'!M1466+'NI-Ter'!M1466+'NI-Soc'!M1466+'NI-Ric'!M1466+'NI-118'!M1466</f>
        <v>0</v>
      </c>
      <c r="N1466" s="530">
        <f>+'NI-San'!N1466+'NI-Ter'!N1466+'NI-Soc'!N1466+'NI-Ric'!N1466+'NI-118'!N1466</f>
        <v>0</v>
      </c>
      <c r="O1466" s="126">
        <f t="shared" si="55"/>
        <v>0</v>
      </c>
      <c r="Q1466" s="530">
        <f>+'NI-San'!Q1466+'NI-Ter'!Q1466+'NI-Soc'!Q1466+'NI-Ric'!Q1466+'NI-118'!Q1466</f>
        <v>0</v>
      </c>
      <c r="R1466" s="517"/>
      <c r="S1466" s="265"/>
      <c r="Y1466" s="291"/>
      <c r="Z1466" s="291"/>
    </row>
    <row r="1467" spans="2:26" ht="25.5">
      <c r="B1467" s="127" t="s">
        <v>2964</v>
      </c>
      <c r="C1467" s="127" t="s">
        <v>4203</v>
      </c>
      <c r="D1467" s="127"/>
      <c r="E1467" s="127"/>
      <c r="F1467" s="127"/>
      <c r="G1467" s="127"/>
      <c r="H1467" s="127"/>
      <c r="I1467" s="127"/>
      <c r="J1467" s="127"/>
      <c r="K1467" s="183" t="s">
        <v>2966</v>
      </c>
      <c r="L1467" s="125" t="s">
        <v>3218</v>
      </c>
      <c r="M1467" s="530">
        <f>+'NI-San'!M1467+'NI-Ter'!M1467+'NI-Soc'!M1467+'NI-Ric'!M1467+'NI-118'!M1467</f>
        <v>207</v>
      </c>
      <c r="N1467" s="530">
        <f>+'NI-San'!N1467+'NI-Ter'!N1467+'NI-Soc'!N1467+'NI-Ric'!N1467+'NI-118'!N1467</f>
        <v>536</v>
      </c>
      <c r="O1467" s="126">
        <f t="shared" si="55"/>
        <v>329</v>
      </c>
      <c r="Q1467" s="530">
        <f>+'NI-San'!Q1467+'NI-Ter'!Q1467+'NI-Soc'!Q1467+'NI-Ric'!Q1467+'NI-118'!Q1467</f>
        <v>0</v>
      </c>
      <c r="R1467" s="517"/>
      <c r="S1467" s="265"/>
      <c r="Y1467" s="291"/>
      <c r="Z1467" s="291"/>
    </row>
    <row r="1468" spans="2:26" ht="25.5">
      <c r="B1468" s="127" t="s">
        <v>2967</v>
      </c>
      <c r="C1468" s="127" t="s">
        <v>4204</v>
      </c>
      <c r="D1468" s="127"/>
      <c r="E1468" s="127"/>
      <c r="F1468" s="127"/>
      <c r="G1468" s="127"/>
      <c r="H1468" s="127"/>
      <c r="I1468" s="127"/>
      <c r="J1468" s="127"/>
      <c r="K1468" s="183" t="s">
        <v>2969</v>
      </c>
      <c r="L1468" s="125" t="s">
        <v>3218</v>
      </c>
      <c r="M1468" s="530">
        <f>+'NI-San'!M1468+'NI-Ter'!M1468+'NI-Soc'!M1468+'NI-Ric'!M1468+'NI-118'!M1468</f>
        <v>312</v>
      </c>
      <c r="N1468" s="530">
        <f>+'NI-San'!N1468+'NI-Ter'!N1468+'NI-Soc'!N1468+'NI-Ric'!N1468+'NI-118'!N1468</f>
        <v>20</v>
      </c>
      <c r="O1468" s="126">
        <f t="shared" si="55"/>
        <v>-292</v>
      </c>
      <c r="Q1468" s="530">
        <f>+'NI-San'!Q1468+'NI-Ter'!Q1468+'NI-Soc'!Q1468+'NI-Ric'!Q1468+'NI-118'!Q1468</f>
        <v>0</v>
      </c>
      <c r="R1468" s="517"/>
      <c r="S1468" s="265"/>
      <c r="Y1468" s="291"/>
      <c r="Z1468" s="291"/>
    </row>
    <row r="1469" spans="2:26">
      <c r="B1469" s="127" t="s">
        <v>2970</v>
      </c>
      <c r="C1469" s="127" t="s">
        <v>4205</v>
      </c>
      <c r="D1469" s="127"/>
      <c r="E1469" s="127"/>
      <c r="F1469" s="127"/>
      <c r="G1469" s="127"/>
      <c r="H1469" s="127"/>
      <c r="I1469" s="127"/>
      <c r="J1469" s="127"/>
      <c r="K1469" s="183" t="s">
        <v>2972</v>
      </c>
      <c r="L1469" s="125" t="s">
        <v>3218</v>
      </c>
      <c r="M1469" s="530">
        <f>+'NI-San'!M1469+'NI-Ter'!M1469+'NI-Soc'!M1469+'NI-Ric'!M1469+'NI-118'!M1469</f>
        <v>0</v>
      </c>
      <c r="N1469" s="530">
        <f>+'NI-San'!N1469+'NI-Ter'!N1469+'NI-Soc'!N1469+'NI-Ric'!N1469+'NI-118'!N1469</f>
        <v>0</v>
      </c>
      <c r="O1469" s="126">
        <f t="shared" si="55"/>
        <v>0</v>
      </c>
      <c r="Q1469" s="530">
        <f>+'NI-San'!Q1469+'NI-Ter'!Q1469+'NI-Soc'!Q1469+'NI-Ric'!Q1469+'NI-118'!Q1469</f>
        <v>0</v>
      </c>
      <c r="R1469" s="517"/>
      <c r="S1469" s="265"/>
      <c r="Y1469" s="291"/>
      <c r="Z1469" s="291"/>
    </row>
    <row r="1470" spans="2:26" hidden="1">
      <c r="B1470" s="127" t="s">
        <v>2973</v>
      </c>
      <c r="C1470" s="127" t="s">
        <v>4206</v>
      </c>
      <c r="D1470" s="127"/>
      <c r="E1470" s="127"/>
      <c r="F1470" s="127"/>
      <c r="G1470" s="127"/>
      <c r="H1470" s="127"/>
      <c r="I1470" s="127"/>
      <c r="J1470" s="127"/>
      <c r="K1470" s="183" t="s">
        <v>2975</v>
      </c>
      <c r="L1470" s="125" t="s">
        <v>3218</v>
      </c>
      <c r="M1470" s="825"/>
      <c r="N1470" s="825"/>
      <c r="O1470" s="827"/>
      <c r="Q1470" s="825"/>
      <c r="R1470" s="517"/>
      <c r="S1470" s="265"/>
      <c r="Y1470" s="291"/>
      <c r="Z1470" s="291"/>
    </row>
    <row r="1471" spans="2:26" ht="15.75" thickBot="1">
      <c r="B1471" s="130" t="s">
        <v>2976</v>
      </c>
      <c r="C1471" s="130" t="s">
        <v>4207</v>
      </c>
      <c r="D1471" s="130"/>
      <c r="E1471" s="130"/>
      <c r="F1471" s="130"/>
      <c r="G1471" s="130"/>
      <c r="H1471" s="130"/>
      <c r="I1471" s="130"/>
      <c r="J1471" s="130"/>
      <c r="K1471" s="213" t="s">
        <v>4208</v>
      </c>
      <c r="L1471" s="132" t="s">
        <v>3218</v>
      </c>
      <c r="M1471" s="530">
        <f>+'NI-San'!M1471+'NI-Ter'!M1471+'NI-Soc'!M1471+'NI-Ric'!M1471+'NI-118'!M1471</f>
        <v>0</v>
      </c>
      <c r="N1471" s="530">
        <f>+'NI-San'!N1471+'NI-Ter'!N1471+'NI-Soc'!N1471+'NI-Ric'!N1471+'NI-118'!N1471</f>
        <v>432</v>
      </c>
      <c r="O1471" s="126">
        <f t="shared" si="55"/>
        <v>432</v>
      </c>
      <c r="Q1471" s="530">
        <f>+'NI-San'!Q1471+'NI-Ter'!Q1471+'NI-Soc'!Q1471+'NI-Ric'!Q1471+'NI-118'!Q1471</f>
        <v>0</v>
      </c>
      <c r="R1471" s="517"/>
      <c r="S1471" s="265"/>
      <c r="Y1471" s="291"/>
      <c r="Z1471" s="291"/>
    </row>
    <row r="1472" spans="2:26" ht="15.75" thickBot="1">
      <c r="K1472" s="468"/>
      <c r="M1472" s="265"/>
      <c r="S1472" s="265"/>
      <c r="Y1472" s="291"/>
      <c r="Z1472" s="291"/>
    </row>
    <row r="1473" spans="2:26" ht="17.25" thickTop="1" thickBot="1">
      <c r="B1473" s="152" t="s">
        <v>2978</v>
      </c>
      <c r="C1473" s="247" t="s">
        <v>4209</v>
      </c>
      <c r="D1473" s="248"/>
      <c r="E1473" s="248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391</v>
      </c>
      <c r="N1473" s="154">
        <f>SUM(N1476:N1491)</f>
        <v>557</v>
      </c>
      <c r="O1473" s="155">
        <f>+N1473-M1473</f>
        <v>166</v>
      </c>
      <c r="Q1473" s="154">
        <f>SUM(Q1476:Q1491)</f>
        <v>78</v>
      </c>
      <c r="R1473" s="516"/>
      <c r="S1473" s="265"/>
      <c r="T1473" s="154">
        <f>SUM(T1476:T1491)</f>
        <v>307</v>
      </c>
      <c r="U1473" s="154">
        <f>SUM(U1476:U1491)</f>
        <v>0</v>
      </c>
      <c r="W1473" s="154">
        <f>SUM(W1476:W1491)</f>
        <v>0</v>
      </c>
      <c r="X1473" s="154">
        <f>SUM(X1476:X1491)</f>
        <v>0</v>
      </c>
      <c r="Y1473" s="291"/>
      <c r="Z1473" s="519"/>
    </row>
    <row r="1474" spans="2:26" ht="16.5" thickTop="1" thickBot="1">
      <c r="K1474" s="540"/>
      <c r="M1474" s="265"/>
      <c r="S1474" s="265"/>
      <c r="Y1474" s="291"/>
      <c r="Z1474" s="291"/>
    </row>
    <row r="1475" spans="2:26" ht="39.950000000000003" customHeight="1" thickBot="1">
      <c r="B1475" s="102" t="s">
        <v>3221</v>
      </c>
      <c r="C1475" s="245" t="s">
        <v>48</v>
      </c>
      <c r="D1475" s="245"/>
      <c r="E1475" s="245"/>
      <c r="F1475" s="246"/>
      <c r="G1475" s="246"/>
      <c r="H1475" s="246"/>
      <c r="I1475" s="246"/>
      <c r="J1475" s="246"/>
      <c r="K1475" s="302" t="s">
        <v>3222</v>
      </c>
      <c r="L1475" s="135"/>
      <c r="M1475" s="328" t="str">
        <f>+M$10</f>
        <v>Valore netto al 31/12/2017</v>
      </c>
      <c r="N1475" s="328" t="str">
        <f>+N$10</f>
        <v>Valore netto al 31/12/2018</v>
      </c>
      <c r="O1475" s="1149" t="str">
        <f>+O$10</f>
        <v>Variazione</v>
      </c>
      <c r="P1475" s="1148"/>
      <c r="Q1475" s="328" t="str">
        <f>+Q$10</f>
        <v>Prechiusura al ° trimestre 2018</v>
      </c>
      <c r="R1475" s="525"/>
      <c r="S1475" s="265"/>
      <c r="T1475" s="1145" t="str">
        <f>T$330</f>
        <v>Costi da utilizzo contributi 2018</v>
      </c>
      <c r="U1475" s="1143" t="str">
        <f>U$330</f>
        <v>Costi da utilizzo contributi DI CUI SOCIO-SAN</v>
      </c>
      <c r="V1475" s="1144"/>
      <c r="W1475" s="1142" t="str">
        <f>W$330</f>
        <v>Costi da contributi 2018</v>
      </c>
      <c r="X1475" s="1143" t="str">
        <f>X$330</f>
        <v>Costi da contributi DI CUI SOCIO-SAN</v>
      </c>
      <c r="Y1475" s="291"/>
      <c r="Z1475" s="679"/>
    </row>
    <row r="1476" spans="2:26">
      <c r="B1476" s="127" t="s">
        <v>2980</v>
      </c>
      <c r="C1476" s="127" t="s">
        <v>4211</v>
      </c>
      <c r="D1476" s="127"/>
      <c r="E1476" s="127"/>
      <c r="F1476" s="127"/>
      <c r="G1476" s="127"/>
      <c r="H1476" s="127"/>
      <c r="I1476" s="127"/>
      <c r="J1476" s="127"/>
      <c r="K1476" s="183" t="s">
        <v>2983</v>
      </c>
      <c r="L1476" s="125" t="s">
        <v>3218</v>
      </c>
      <c r="M1476" s="530">
        <f>+'NI-San'!M1476+'NI-Ter'!M1476+'NI-Soc'!M1476+'NI-Ric'!M1476+'NI-118'!M1476</f>
        <v>0</v>
      </c>
      <c r="N1476" s="530">
        <f>+'NI-San'!N1476+'NI-Ter'!N1476+'NI-Soc'!N1476+'NI-Ric'!N1476+'NI-118'!N1476</f>
        <v>0</v>
      </c>
      <c r="O1476" s="126">
        <f t="shared" ref="O1476:O1491" si="56">+N1476-M1476</f>
        <v>0</v>
      </c>
      <c r="Q1476" s="530">
        <f>+'NI-San'!Q1476+'NI-Ter'!Q1476+'NI-Soc'!Q1476+'NI-Ric'!Q1476+'NI-118'!Q1476</f>
        <v>0</v>
      </c>
      <c r="R1476" s="517"/>
      <c r="S1476" s="265"/>
      <c r="T1476" s="530">
        <f>+'NI-San'!S1476+'NI-Ter'!S1476+'NI-Soc'!S1476+'NI-Ric'!S1476+'NI-118'!S1476</f>
        <v>0</v>
      </c>
      <c r="U1476" s="530">
        <f>+'NI-San'!T1476+'NI-Ter'!T1476+'NI-Soc'!T1476+'NI-Ric'!T1476+'NI-118'!T1476</f>
        <v>0</v>
      </c>
      <c r="V1476" s="464"/>
      <c r="W1476" s="530">
        <f>+'NI-San'!V1476+'NI-Ter'!V1476+'NI-Soc'!S1476+'NI-Ric'!V1476+'NI-118'!V1476</f>
        <v>0</v>
      </c>
      <c r="X1476" s="530">
        <f>+'NI-San'!W1476+'NI-Ter'!W1476+'NI-Soc'!T1476+'NI-Ric'!W1476+'NI-118'!W1476</f>
        <v>0</v>
      </c>
      <c r="Y1476" s="291"/>
      <c r="Z1476" s="675"/>
    </row>
    <row r="1477" spans="2:26" hidden="1">
      <c r="B1477" s="127" t="s">
        <v>2984</v>
      </c>
      <c r="C1477" s="127" t="s">
        <v>4212</v>
      </c>
      <c r="D1477" s="127"/>
      <c r="E1477" s="127"/>
      <c r="F1477" s="127"/>
      <c r="G1477" s="127"/>
      <c r="H1477" s="127"/>
      <c r="I1477" s="127"/>
      <c r="J1477" s="127"/>
      <c r="K1477" s="183" t="s">
        <v>2985</v>
      </c>
      <c r="L1477" s="125" t="s">
        <v>3218</v>
      </c>
      <c r="M1477" s="825"/>
      <c r="N1477" s="825"/>
      <c r="O1477" s="827"/>
      <c r="Q1477" s="825"/>
      <c r="R1477" s="517"/>
      <c r="S1477" s="265"/>
      <c r="T1477" s="825"/>
      <c r="U1477" s="825"/>
      <c r="V1477" s="464"/>
      <c r="W1477" s="530">
        <f>+'NI-San'!V1477+'NI-Ter'!V1477+'NI-Soc'!S1477+'NI-Ric'!V1477+'NI-118'!V1477</f>
        <v>0</v>
      </c>
      <c r="X1477" s="530">
        <f>+'NI-San'!W1477+'NI-Ter'!W1477+'NI-Soc'!T1477+'NI-Ric'!W1477+'NI-118'!W1477</f>
        <v>0</v>
      </c>
      <c r="Y1477" s="291"/>
      <c r="Z1477" s="675"/>
    </row>
    <row r="1478" spans="2:26">
      <c r="B1478" s="127" t="s">
        <v>2986</v>
      </c>
      <c r="C1478" s="127" t="s">
        <v>4213</v>
      </c>
      <c r="D1478" s="127"/>
      <c r="E1478" s="127"/>
      <c r="F1478" s="127"/>
      <c r="G1478" s="127"/>
      <c r="H1478" s="127"/>
      <c r="I1478" s="127"/>
      <c r="J1478" s="127"/>
      <c r="K1478" s="183" t="s">
        <v>2989</v>
      </c>
      <c r="L1478" s="125" t="s">
        <v>3218</v>
      </c>
      <c r="M1478" s="530">
        <f>+'NI-San'!M1478+'NI-Ter'!M1478+'NI-Soc'!M1478+'NI-Ric'!M1478+'NI-118'!M1478</f>
        <v>0</v>
      </c>
      <c r="N1478" s="530">
        <f>+'NI-San'!N1478+'NI-Ter'!N1478+'NI-Soc'!N1478+'NI-Ric'!N1478+'NI-118'!N1478</f>
        <v>0</v>
      </c>
      <c r="O1478" s="126">
        <f t="shared" si="56"/>
        <v>0</v>
      </c>
      <c r="Q1478" s="530">
        <f>+'NI-San'!Q1478+'NI-Ter'!Q1478+'NI-Soc'!Q1478+'NI-Ric'!Q1478+'NI-118'!Q1478</f>
        <v>0</v>
      </c>
      <c r="R1478" s="517"/>
      <c r="S1478" s="265"/>
      <c r="T1478" s="530">
        <f>+'NI-San'!S1478+'NI-Ter'!S1478+'NI-Soc'!S1478+'NI-Ric'!S1478+'NI-118'!S1478</f>
        <v>0</v>
      </c>
      <c r="U1478" s="530">
        <f>+'NI-San'!T1478+'NI-Ter'!T1478+'NI-Soc'!T1478+'NI-Ric'!T1478+'NI-118'!T1478</f>
        <v>0</v>
      </c>
      <c r="V1478" s="464"/>
      <c r="W1478" s="530">
        <f>+'NI-San'!V1478+'NI-Ter'!V1478+'NI-Soc'!S1478+'NI-Ric'!V1478+'NI-118'!V1478</f>
        <v>0</v>
      </c>
      <c r="X1478" s="530">
        <f>+'NI-San'!W1478+'NI-Ter'!W1478+'NI-Soc'!T1478+'NI-Ric'!W1478+'NI-118'!W1478</f>
        <v>0</v>
      </c>
      <c r="Y1478" s="291"/>
      <c r="Z1478" s="675"/>
    </row>
    <row r="1479" spans="2:26">
      <c r="B1479" s="127" t="s">
        <v>2990</v>
      </c>
      <c r="C1479" s="127" t="s">
        <v>4214</v>
      </c>
      <c r="D1479" s="127"/>
      <c r="E1479" s="127"/>
      <c r="F1479" s="127"/>
      <c r="G1479" s="127"/>
      <c r="H1479" s="127"/>
      <c r="I1479" s="127"/>
      <c r="J1479" s="127"/>
      <c r="K1479" s="234" t="s">
        <v>2992</v>
      </c>
      <c r="L1479" s="125" t="s">
        <v>3218</v>
      </c>
      <c r="M1479" s="530">
        <f>+'NI-San'!M1479+'NI-Ter'!M1479+'NI-Soc'!M1479+'NI-Ric'!M1479+'NI-118'!M1479</f>
        <v>0</v>
      </c>
      <c r="N1479" s="530">
        <f>+'NI-San'!N1479+'NI-Ter'!N1479+'NI-Soc'!N1479+'NI-Ric'!N1479+'NI-118'!N1479</f>
        <v>0</v>
      </c>
      <c r="O1479" s="126">
        <f t="shared" si="56"/>
        <v>0</v>
      </c>
      <c r="Q1479" s="530">
        <f>+'NI-San'!Q1479+'NI-Ter'!Q1479+'NI-Soc'!Q1479+'NI-Ric'!Q1479+'NI-118'!Q1479</f>
        <v>0</v>
      </c>
      <c r="R1479" s="517"/>
      <c r="S1479" s="265"/>
      <c r="T1479" s="530">
        <f>+'NI-San'!S1479+'NI-Ter'!S1479+'NI-Soc'!S1479+'NI-Ric'!S1479+'NI-118'!S1479</f>
        <v>0</v>
      </c>
      <c r="U1479" s="530">
        <f>+'NI-San'!T1479+'NI-Ter'!T1479+'NI-Soc'!T1479+'NI-Ric'!T1479+'NI-118'!T1479</f>
        <v>0</v>
      </c>
      <c r="V1479" s="464"/>
      <c r="W1479" s="530">
        <f>+'NI-San'!V1479+'NI-Ter'!V1479+'NI-Soc'!S1479+'NI-Ric'!V1479+'NI-118'!V1479</f>
        <v>0</v>
      </c>
      <c r="X1479" s="530">
        <f>+'NI-San'!W1479+'NI-Ter'!W1479+'NI-Soc'!T1479+'NI-Ric'!W1479+'NI-118'!W1479</f>
        <v>0</v>
      </c>
      <c r="Y1479" s="291"/>
      <c r="Z1479" s="675"/>
    </row>
    <row r="1480" spans="2:26" ht="25.5">
      <c r="B1480" s="127" t="s">
        <v>2993</v>
      </c>
      <c r="C1480" s="127" t="s">
        <v>4215</v>
      </c>
      <c r="D1480" s="127"/>
      <c r="E1480" s="127"/>
      <c r="F1480" s="127"/>
      <c r="G1480" s="127"/>
      <c r="H1480" s="127"/>
      <c r="I1480" s="127"/>
      <c r="J1480" s="127"/>
      <c r="K1480" s="234" t="s">
        <v>2995</v>
      </c>
      <c r="L1480" s="125" t="s">
        <v>3218</v>
      </c>
      <c r="M1480" s="530">
        <f>+'NI-San'!M1480+'NI-Ter'!M1480+'NI-Soc'!M1480+'NI-Ric'!M1480+'NI-118'!M1480</f>
        <v>0</v>
      </c>
      <c r="N1480" s="530">
        <f>+'NI-San'!N1480+'NI-Ter'!N1480+'NI-Soc'!N1480+'NI-Ric'!N1480+'NI-118'!N1480</f>
        <v>0</v>
      </c>
      <c r="O1480" s="126">
        <f t="shared" si="56"/>
        <v>0</v>
      </c>
      <c r="Q1480" s="530">
        <f>+'NI-San'!Q1480+'NI-Ter'!Q1480+'NI-Soc'!Q1480+'NI-Ric'!Q1480+'NI-118'!Q1480</f>
        <v>0</v>
      </c>
      <c r="R1480" s="517"/>
      <c r="S1480" s="265"/>
      <c r="T1480" s="530">
        <f>+'NI-San'!S1480+'NI-Ter'!S1480+'NI-Soc'!S1480+'NI-Ric'!S1480+'NI-118'!S1480</f>
        <v>0</v>
      </c>
      <c r="U1480" s="530">
        <f>+'NI-San'!T1480+'NI-Ter'!T1480+'NI-Soc'!T1480+'NI-Ric'!T1480+'NI-118'!T1480</f>
        <v>0</v>
      </c>
      <c r="V1480" s="464"/>
      <c r="W1480" s="530">
        <f>+'NI-San'!V1480+'NI-Ter'!V1480+'NI-Soc'!S1480+'NI-Ric'!V1480+'NI-118'!V1480</f>
        <v>0</v>
      </c>
      <c r="X1480" s="530">
        <f>+'NI-San'!W1480+'NI-Ter'!W1480+'NI-Soc'!T1480+'NI-Ric'!W1480+'NI-118'!W1480</f>
        <v>0</v>
      </c>
      <c r="Y1480" s="291"/>
      <c r="Z1480" s="675"/>
    </row>
    <row r="1481" spans="2:26" ht="25.5">
      <c r="B1481" s="127" t="s">
        <v>2996</v>
      </c>
      <c r="C1481" s="127" t="s">
        <v>4216</v>
      </c>
      <c r="D1481" s="127"/>
      <c r="E1481" s="127"/>
      <c r="F1481" s="127"/>
      <c r="G1481" s="127"/>
      <c r="H1481" s="127"/>
      <c r="I1481" s="127"/>
      <c r="J1481" s="127"/>
      <c r="K1481" s="234" t="s">
        <v>2998</v>
      </c>
      <c r="L1481" s="125" t="s">
        <v>3218</v>
      </c>
      <c r="M1481" s="530">
        <f>+'NI-San'!M1481+'NI-Ter'!M1481+'NI-Soc'!M1481+'NI-Ric'!M1481+'NI-118'!M1481</f>
        <v>12</v>
      </c>
      <c r="N1481" s="530">
        <f>+'NI-San'!N1481+'NI-Ter'!N1481+'NI-Soc'!N1481+'NI-Ric'!N1481+'NI-118'!N1481</f>
        <v>32</v>
      </c>
      <c r="O1481" s="126">
        <f t="shared" si="56"/>
        <v>20</v>
      </c>
      <c r="Q1481" s="530">
        <f>+'NI-San'!Q1481+'NI-Ter'!Q1481+'NI-Soc'!Q1481+'NI-Ric'!Q1481+'NI-118'!Q1481</f>
        <v>0</v>
      </c>
      <c r="R1481" s="517"/>
      <c r="S1481" s="265"/>
      <c r="T1481" s="530">
        <f>+'NI-San'!S1481+'NI-Ter'!S1481+'NI-Soc'!S1481+'NI-Ric'!S1481+'NI-118'!S1481</f>
        <v>0</v>
      </c>
      <c r="U1481" s="530">
        <f>+'NI-San'!T1481+'NI-Ter'!T1481+'NI-Soc'!T1481+'NI-Ric'!T1481+'NI-118'!T1481</f>
        <v>0</v>
      </c>
      <c r="V1481" s="464"/>
      <c r="W1481" s="530">
        <f>+'NI-San'!V1481+'NI-Ter'!V1481+'NI-Soc'!S1481+'NI-Ric'!V1481+'NI-118'!V1481</f>
        <v>0</v>
      </c>
      <c r="X1481" s="530">
        <f>+'NI-San'!W1481+'NI-Ter'!W1481+'NI-Soc'!T1481+'NI-Ric'!W1481+'NI-118'!W1481</f>
        <v>0</v>
      </c>
      <c r="Y1481" s="291"/>
      <c r="Z1481" s="675"/>
    </row>
    <row r="1482" spans="2:26" ht="25.5">
      <c r="B1482" s="127" t="s">
        <v>2999</v>
      </c>
      <c r="C1482" s="127" t="s">
        <v>4217</v>
      </c>
      <c r="D1482" s="127"/>
      <c r="E1482" s="127"/>
      <c r="F1482" s="127"/>
      <c r="G1482" s="127"/>
      <c r="H1482" s="127"/>
      <c r="I1482" s="127"/>
      <c r="J1482" s="127"/>
      <c r="K1482" s="183" t="s">
        <v>3001</v>
      </c>
      <c r="L1482" s="125" t="s">
        <v>3218</v>
      </c>
      <c r="M1482" s="530">
        <f>+'NI-San'!M1482+'NI-Ter'!M1482+'NI-Soc'!M1482+'NI-Ric'!M1482+'NI-118'!M1482</f>
        <v>0</v>
      </c>
      <c r="N1482" s="530">
        <f>+'NI-San'!N1482+'NI-Ter'!N1482+'NI-Soc'!N1482+'NI-Ric'!N1482+'NI-118'!N1482</f>
        <v>0</v>
      </c>
      <c r="O1482" s="126">
        <f t="shared" si="56"/>
        <v>0</v>
      </c>
      <c r="Q1482" s="530">
        <f>+'NI-San'!Q1482+'NI-Ter'!Q1482+'NI-Soc'!Q1482+'NI-Ric'!Q1482+'NI-118'!Q1482</f>
        <v>0</v>
      </c>
      <c r="R1482" s="517"/>
      <c r="S1482" s="265"/>
      <c r="T1482" s="530">
        <f>+'NI-San'!S1482+'NI-Ter'!S1482+'NI-Soc'!S1482+'NI-Ric'!S1482+'NI-118'!S1482</f>
        <v>0</v>
      </c>
      <c r="U1482" s="530">
        <f>+'NI-San'!T1482+'NI-Ter'!T1482+'NI-Soc'!T1482+'NI-Ric'!T1482+'NI-118'!T1482</f>
        <v>0</v>
      </c>
      <c r="V1482" s="464"/>
      <c r="W1482" s="530">
        <f>+'NI-San'!V1482+'NI-Ter'!V1482+'NI-Soc'!S1482+'NI-Ric'!V1482+'NI-118'!V1482</f>
        <v>0</v>
      </c>
      <c r="X1482" s="530">
        <f>+'NI-San'!W1482+'NI-Ter'!W1482+'NI-Soc'!T1482+'NI-Ric'!W1482+'NI-118'!W1482</f>
        <v>0</v>
      </c>
      <c r="Y1482" s="291"/>
      <c r="Z1482" s="675"/>
    </row>
    <row r="1483" spans="2:26" ht="25.5">
      <c r="B1483" s="127" t="s">
        <v>3002</v>
      </c>
      <c r="C1483" s="127" t="s">
        <v>4218</v>
      </c>
      <c r="D1483" s="127"/>
      <c r="E1483" s="127"/>
      <c r="F1483" s="127"/>
      <c r="G1483" s="127"/>
      <c r="H1483" s="127"/>
      <c r="I1483" s="127"/>
      <c r="J1483" s="127"/>
      <c r="K1483" s="183" t="s">
        <v>3004</v>
      </c>
      <c r="L1483" s="125" t="s">
        <v>3218</v>
      </c>
      <c r="M1483" s="530">
        <f>+'NI-San'!M1483+'NI-Ter'!M1483+'NI-Soc'!M1483+'NI-Ric'!M1483+'NI-118'!M1483</f>
        <v>0</v>
      </c>
      <c r="N1483" s="530">
        <f>+'NI-San'!N1483+'NI-Ter'!N1483+'NI-Soc'!N1483+'NI-Ric'!N1483+'NI-118'!N1483</f>
        <v>0</v>
      </c>
      <c r="O1483" s="126">
        <f t="shared" si="56"/>
        <v>0</v>
      </c>
      <c r="Q1483" s="530">
        <f>+'NI-San'!Q1483+'NI-Ter'!Q1483+'NI-Soc'!Q1483+'NI-Ric'!Q1483+'NI-118'!Q1483</f>
        <v>0</v>
      </c>
      <c r="R1483" s="517"/>
      <c r="S1483" s="265"/>
      <c r="T1483" s="530">
        <f>+'NI-San'!S1483+'NI-Ter'!S1483+'NI-Soc'!S1483+'NI-Ric'!S1483+'NI-118'!S1483</f>
        <v>0</v>
      </c>
      <c r="U1483" s="530">
        <f>+'NI-San'!T1483+'NI-Ter'!T1483+'NI-Soc'!T1483+'NI-Ric'!T1483+'NI-118'!T1483</f>
        <v>0</v>
      </c>
      <c r="V1483" s="464"/>
      <c r="W1483" s="530">
        <f>+'NI-San'!V1483+'NI-Ter'!V1483+'NI-Soc'!S1483+'NI-Ric'!V1483+'NI-118'!V1483</f>
        <v>0</v>
      </c>
      <c r="X1483" s="530">
        <f>+'NI-San'!W1483+'NI-Ter'!W1483+'NI-Soc'!T1483+'NI-Ric'!W1483+'NI-118'!W1483</f>
        <v>0</v>
      </c>
      <c r="Y1483" s="291"/>
      <c r="Z1483" s="675"/>
    </row>
    <row r="1484" spans="2:26" ht="25.5">
      <c r="B1484" s="127" t="s">
        <v>3005</v>
      </c>
      <c r="C1484" s="127" t="s">
        <v>4219</v>
      </c>
      <c r="D1484" s="127"/>
      <c r="E1484" s="127"/>
      <c r="F1484" s="127"/>
      <c r="G1484" s="127"/>
      <c r="H1484" s="127"/>
      <c r="I1484" s="127"/>
      <c r="J1484" s="127"/>
      <c r="K1484" s="183" t="s">
        <v>3007</v>
      </c>
      <c r="L1484" s="125" t="s">
        <v>3218</v>
      </c>
      <c r="M1484" s="530">
        <f>+'NI-San'!M1484+'NI-Ter'!M1484+'NI-Soc'!M1484+'NI-Ric'!M1484+'NI-118'!M1484</f>
        <v>0</v>
      </c>
      <c r="N1484" s="530">
        <f>+'NI-San'!N1484+'NI-Ter'!N1484+'NI-Soc'!N1484+'NI-Ric'!N1484+'NI-118'!N1484</f>
        <v>0</v>
      </c>
      <c r="O1484" s="126">
        <f t="shared" si="56"/>
        <v>0</v>
      </c>
      <c r="Q1484" s="530">
        <f>+'NI-San'!Q1484+'NI-Ter'!Q1484+'NI-Soc'!Q1484+'NI-Ric'!Q1484+'NI-118'!Q1484</f>
        <v>0</v>
      </c>
      <c r="R1484" s="517"/>
      <c r="S1484" s="265"/>
      <c r="T1484" s="530">
        <f>+'NI-San'!S1484+'NI-Ter'!S1484+'NI-Soc'!S1484+'NI-Ric'!S1484+'NI-118'!S1484</f>
        <v>0</v>
      </c>
      <c r="U1484" s="530">
        <f>+'NI-San'!T1484+'NI-Ter'!T1484+'NI-Soc'!T1484+'NI-Ric'!T1484+'NI-118'!T1484</f>
        <v>0</v>
      </c>
      <c r="V1484" s="464"/>
      <c r="W1484" s="530">
        <f>+'NI-San'!V1484+'NI-Ter'!V1484+'NI-Soc'!S1484+'NI-Ric'!V1484+'NI-118'!V1484</f>
        <v>0</v>
      </c>
      <c r="X1484" s="530">
        <f>+'NI-San'!W1484+'NI-Ter'!W1484+'NI-Soc'!T1484+'NI-Ric'!W1484+'NI-118'!W1484</f>
        <v>0</v>
      </c>
      <c r="Y1484" s="291"/>
      <c r="Z1484" s="675"/>
    </row>
    <row r="1485" spans="2:26" ht="25.5">
      <c r="B1485" s="127" t="s">
        <v>3008</v>
      </c>
      <c r="C1485" s="127" t="s">
        <v>4220</v>
      </c>
      <c r="D1485" s="127"/>
      <c r="E1485" s="127"/>
      <c r="F1485" s="127"/>
      <c r="G1485" s="127"/>
      <c r="H1485" s="127"/>
      <c r="I1485" s="127"/>
      <c r="J1485" s="127"/>
      <c r="K1485" s="183" t="s">
        <v>3010</v>
      </c>
      <c r="L1485" s="125" t="s">
        <v>3218</v>
      </c>
      <c r="M1485" s="530">
        <f>+'NI-San'!M1485+'NI-Ter'!M1485+'NI-Soc'!M1485+'NI-Ric'!M1485+'NI-118'!M1485</f>
        <v>71</v>
      </c>
      <c r="N1485" s="530">
        <f>+'NI-San'!N1485+'NI-Ter'!N1485+'NI-Soc'!N1485+'NI-Ric'!N1485+'NI-118'!N1485</f>
        <v>6</v>
      </c>
      <c r="O1485" s="126">
        <f t="shared" si="56"/>
        <v>-65</v>
      </c>
      <c r="Q1485" s="530">
        <f>+'NI-San'!Q1485+'NI-Ter'!Q1485+'NI-Soc'!Q1485+'NI-Ric'!Q1485+'NI-118'!Q1485</f>
        <v>0</v>
      </c>
      <c r="R1485" s="517"/>
      <c r="S1485" s="265"/>
      <c r="T1485" s="530">
        <f>+'NI-San'!S1485+'NI-Ter'!S1485+'NI-Soc'!S1485+'NI-Ric'!S1485+'NI-118'!S1485</f>
        <v>0</v>
      </c>
      <c r="U1485" s="530">
        <f>+'NI-San'!T1485+'NI-Ter'!T1485+'NI-Soc'!T1485+'NI-Ric'!T1485+'NI-118'!T1485</f>
        <v>0</v>
      </c>
      <c r="V1485" s="464"/>
      <c r="W1485" s="530">
        <f>+'NI-San'!V1485+'NI-Ter'!V1485+'NI-Soc'!S1485+'NI-Ric'!V1485+'NI-118'!V1485</f>
        <v>0</v>
      </c>
      <c r="X1485" s="530">
        <f>+'NI-San'!W1485+'NI-Ter'!W1485+'NI-Soc'!T1485+'NI-Ric'!W1485+'NI-118'!W1485</f>
        <v>0</v>
      </c>
      <c r="Y1485" s="291"/>
      <c r="Z1485" s="675"/>
    </row>
    <row r="1486" spans="2:26" ht="25.5">
      <c r="B1486" s="127" t="s">
        <v>3011</v>
      </c>
      <c r="C1486" s="127" t="s">
        <v>4221</v>
      </c>
      <c r="D1486" s="127"/>
      <c r="E1486" s="127"/>
      <c r="F1486" s="127"/>
      <c r="G1486" s="127"/>
      <c r="H1486" s="127"/>
      <c r="I1486" s="127"/>
      <c r="J1486" s="127"/>
      <c r="K1486" s="183" t="s">
        <v>3013</v>
      </c>
      <c r="L1486" s="125" t="s">
        <v>3218</v>
      </c>
      <c r="M1486" s="530">
        <f>+'NI-San'!M1486+'NI-Ter'!M1486+'NI-Soc'!M1486+'NI-Ric'!M1486+'NI-118'!M1486</f>
        <v>0</v>
      </c>
      <c r="N1486" s="530">
        <f>+'NI-San'!N1486+'NI-Ter'!N1486+'NI-Soc'!N1486+'NI-Ric'!N1486+'NI-118'!N1486</f>
        <v>0</v>
      </c>
      <c r="O1486" s="126">
        <f t="shared" si="56"/>
        <v>0</v>
      </c>
      <c r="Q1486" s="530">
        <f>+'NI-San'!Q1486+'NI-Ter'!Q1486+'NI-Soc'!Q1486+'NI-Ric'!Q1486+'NI-118'!Q1486</f>
        <v>0</v>
      </c>
      <c r="R1486" s="517"/>
      <c r="S1486" s="265"/>
      <c r="T1486" s="530">
        <f>+'NI-San'!S1486+'NI-Ter'!S1486+'NI-Soc'!S1486+'NI-Ric'!S1486+'NI-118'!S1486</f>
        <v>0</v>
      </c>
      <c r="U1486" s="530">
        <f>+'NI-San'!T1486+'NI-Ter'!T1486+'NI-Soc'!T1486+'NI-Ric'!T1486+'NI-118'!T1486</f>
        <v>0</v>
      </c>
      <c r="V1486" s="464"/>
      <c r="W1486" s="530">
        <f>+'NI-San'!V1486+'NI-Ter'!V1486+'NI-Soc'!S1486+'NI-Ric'!V1486+'NI-118'!V1486</f>
        <v>0</v>
      </c>
      <c r="X1486" s="530">
        <f>+'NI-San'!W1486+'NI-Ter'!W1486+'NI-Soc'!T1486+'NI-Ric'!W1486+'NI-118'!W1486</f>
        <v>0</v>
      </c>
      <c r="Y1486" s="291"/>
      <c r="Z1486" s="675"/>
    </row>
    <row r="1487" spans="2:26" ht="25.5">
      <c r="B1487" s="127" t="s">
        <v>3014</v>
      </c>
      <c r="C1487" s="127" t="s">
        <v>4222</v>
      </c>
      <c r="D1487" s="127"/>
      <c r="E1487" s="127"/>
      <c r="F1487" s="127"/>
      <c r="G1487" s="127"/>
      <c r="H1487" s="127"/>
      <c r="I1487" s="127"/>
      <c r="J1487" s="127"/>
      <c r="K1487" s="183" t="s">
        <v>3016</v>
      </c>
      <c r="L1487" s="125" t="s">
        <v>3218</v>
      </c>
      <c r="M1487" s="530">
        <f>+'NI-San'!M1487+'NI-Ter'!M1487+'NI-Soc'!M1487+'NI-Ric'!M1487+'NI-118'!M1487</f>
        <v>0</v>
      </c>
      <c r="N1487" s="530">
        <f>+'NI-San'!N1487+'NI-Ter'!N1487+'NI-Soc'!N1487+'NI-Ric'!N1487+'NI-118'!N1487</f>
        <v>0</v>
      </c>
      <c r="O1487" s="126">
        <f t="shared" si="56"/>
        <v>0</v>
      </c>
      <c r="Q1487" s="530">
        <f>+'NI-San'!Q1487+'NI-Ter'!Q1487+'NI-Soc'!Q1487+'NI-Ric'!Q1487+'NI-118'!Q1487</f>
        <v>0</v>
      </c>
      <c r="R1487" s="517"/>
      <c r="S1487" s="265"/>
      <c r="T1487" s="530">
        <f>+'NI-San'!S1487+'NI-Ter'!S1487+'NI-Soc'!S1487+'NI-Ric'!S1487+'NI-118'!S1487</f>
        <v>0</v>
      </c>
      <c r="U1487" s="530">
        <f>+'NI-San'!T1487+'NI-Ter'!T1487+'NI-Soc'!T1487+'NI-Ric'!T1487+'NI-118'!T1487</f>
        <v>0</v>
      </c>
      <c r="V1487" s="464"/>
      <c r="W1487" s="530">
        <f>+'NI-San'!V1487+'NI-Ter'!V1487+'NI-Soc'!S1487+'NI-Ric'!V1487+'NI-118'!V1487</f>
        <v>0</v>
      </c>
      <c r="X1487" s="530">
        <f>+'NI-San'!W1487+'NI-Ter'!W1487+'NI-Soc'!T1487+'NI-Ric'!W1487+'NI-118'!W1487</f>
        <v>0</v>
      </c>
      <c r="Y1487" s="291"/>
      <c r="Z1487" s="675"/>
    </row>
    <row r="1488" spans="2:26" ht="25.5">
      <c r="B1488" s="127" t="s">
        <v>3017</v>
      </c>
      <c r="C1488" s="127" t="s">
        <v>4223</v>
      </c>
      <c r="D1488" s="127"/>
      <c r="E1488" s="127"/>
      <c r="F1488" s="127"/>
      <c r="G1488" s="127"/>
      <c r="H1488" s="127"/>
      <c r="I1488" s="127"/>
      <c r="J1488" s="127"/>
      <c r="K1488" s="183" t="s">
        <v>3019</v>
      </c>
      <c r="L1488" s="125" t="s">
        <v>3218</v>
      </c>
      <c r="M1488" s="530">
        <f>+'NI-San'!M1488+'NI-Ter'!M1488+'NI-Soc'!M1488+'NI-Ric'!M1488+'NI-118'!M1488</f>
        <v>206</v>
      </c>
      <c r="N1488" s="530">
        <f>+'NI-San'!N1488+'NI-Ter'!N1488+'NI-Soc'!N1488+'NI-Ric'!N1488+'NI-118'!N1488</f>
        <v>307</v>
      </c>
      <c r="O1488" s="126">
        <f t="shared" si="56"/>
        <v>101</v>
      </c>
      <c r="Q1488" s="530">
        <f>+'NI-San'!Q1488+'NI-Ter'!Q1488+'NI-Soc'!Q1488+'NI-Ric'!Q1488+'NI-118'!Q1488</f>
        <v>0</v>
      </c>
      <c r="R1488" s="517"/>
      <c r="S1488" s="265"/>
      <c r="T1488" s="530">
        <f>+'NI-San'!S1488+'NI-Ter'!S1488+'NI-Soc'!S1488+'NI-Ric'!S1488+'NI-118'!S1488</f>
        <v>307</v>
      </c>
      <c r="U1488" s="530">
        <f>+'NI-San'!T1488+'NI-Ter'!T1488+'NI-Soc'!T1488+'NI-Ric'!T1488+'NI-118'!T1488</f>
        <v>0</v>
      </c>
      <c r="V1488" s="464"/>
      <c r="W1488" s="530">
        <f>+'NI-San'!V1488+'NI-Ter'!V1488+'NI-Soc'!S1488+'NI-Ric'!V1488+'NI-118'!V1488</f>
        <v>0</v>
      </c>
      <c r="X1488" s="530">
        <f>+'NI-San'!W1488+'NI-Ter'!W1488+'NI-Soc'!T1488+'NI-Ric'!W1488+'NI-118'!W1488</f>
        <v>0</v>
      </c>
      <c r="Y1488" s="291"/>
      <c r="Z1488" s="675"/>
    </row>
    <row r="1489" spans="1:26" ht="25.5">
      <c r="B1489" s="127" t="s">
        <v>3020</v>
      </c>
      <c r="C1489" s="127" t="s">
        <v>4224</v>
      </c>
      <c r="D1489" s="127"/>
      <c r="E1489" s="127"/>
      <c r="F1489" s="127"/>
      <c r="G1489" s="127"/>
      <c r="H1489" s="127"/>
      <c r="I1489" s="127"/>
      <c r="J1489" s="127"/>
      <c r="K1489" s="183" t="s">
        <v>3022</v>
      </c>
      <c r="L1489" s="125" t="s">
        <v>3218</v>
      </c>
      <c r="M1489" s="530">
        <f>+'NI-San'!M1489+'NI-Ter'!M1489+'NI-Soc'!M1489+'NI-Ric'!M1489+'NI-118'!M1489</f>
        <v>102</v>
      </c>
      <c r="N1489" s="530">
        <f>+'NI-San'!N1489+'NI-Ter'!N1489+'NI-Soc'!N1489+'NI-Ric'!N1489+'NI-118'!N1489</f>
        <v>212</v>
      </c>
      <c r="O1489" s="126">
        <f t="shared" si="56"/>
        <v>110</v>
      </c>
      <c r="Q1489" s="530">
        <f>+'NI-San'!Q1489+'NI-Ter'!Q1489+'NI-Soc'!Q1489+'NI-Ric'!Q1489+'NI-118'!Q1489</f>
        <v>78</v>
      </c>
      <c r="R1489" s="517"/>
      <c r="S1489" s="265"/>
      <c r="T1489" s="530">
        <f>+'NI-San'!S1489+'NI-Ter'!S1489+'NI-Soc'!S1489+'NI-Ric'!S1489+'NI-118'!S1489</f>
        <v>0</v>
      </c>
      <c r="U1489" s="530">
        <f>+'NI-San'!T1489+'NI-Ter'!T1489+'NI-Soc'!T1489+'NI-Ric'!T1489+'NI-118'!T1489</f>
        <v>0</v>
      </c>
      <c r="V1489" s="464"/>
      <c r="W1489" s="530">
        <f>+'NI-San'!V1489+'NI-Ter'!V1489+'NI-Soc'!S1489+'NI-Ric'!V1489+'NI-118'!V1489</f>
        <v>0</v>
      </c>
      <c r="X1489" s="530">
        <f>+'NI-San'!W1489+'NI-Ter'!W1489+'NI-Soc'!T1489+'NI-Ric'!W1489+'NI-118'!W1489</f>
        <v>0</v>
      </c>
      <c r="Y1489" s="291"/>
      <c r="Z1489" s="675"/>
    </row>
    <row r="1490" spans="1:26">
      <c r="B1490" s="127" t="s">
        <v>3023</v>
      </c>
      <c r="C1490" s="127" t="s">
        <v>4225</v>
      </c>
      <c r="D1490" s="127"/>
      <c r="E1490" s="127"/>
      <c r="F1490" s="127"/>
      <c r="G1490" s="127"/>
      <c r="H1490" s="127"/>
      <c r="I1490" s="127"/>
      <c r="J1490" s="127"/>
      <c r="K1490" s="183" t="s">
        <v>3025</v>
      </c>
      <c r="L1490" s="125" t="s">
        <v>3218</v>
      </c>
      <c r="M1490" s="530">
        <f>+'NI-San'!M1490+'NI-Ter'!M1490+'NI-Soc'!M1490+'NI-Ric'!M1490+'NI-118'!M1490</f>
        <v>0</v>
      </c>
      <c r="N1490" s="530">
        <f>+'NI-San'!N1490+'NI-Ter'!N1490+'NI-Soc'!N1490+'NI-Ric'!N1490+'NI-118'!N1490</f>
        <v>0</v>
      </c>
      <c r="O1490" s="126">
        <f t="shared" si="56"/>
        <v>0</v>
      </c>
      <c r="Q1490" s="530">
        <f>+'NI-San'!Q1490+'NI-Ter'!Q1490+'NI-Soc'!Q1490+'NI-Ric'!Q1490+'NI-118'!Q1490</f>
        <v>0</v>
      </c>
      <c r="R1490" s="517"/>
      <c r="S1490" s="265"/>
      <c r="T1490" s="530">
        <f>+'NI-San'!S1490+'NI-Ter'!S1490+'NI-Soc'!S1490+'NI-Ric'!S1490+'NI-118'!S1490</f>
        <v>0</v>
      </c>
      <c r="U1490" s="530">
        <f>+'NI-San'!T1490+'NI-Ter'!T1490+'NI-Soc'!T1490+'NI-Ric'!T1490+'NI-118'!T1490</f>
        <v>0</v>
      </c>
      <c r="V1490" s="464"/>
      <c r="W1490" s="530">
        <f>+'NI-San'!V1490+'NI-Ter'!V1490+'NI-Soc'!S1490+'NI-Ric'!V1490+'NI-118'!V1490</f>
        <v>0</v>
      </c>
      <c r="X1490" s="530">
        <f>+'NI-San'!W1490+'NI-Ter'!W1490+'NI-Soc'!T1490+'NI-Ric'!W1490+'NI-118'!W1490</f>
        <v>0</v>
      </c>
      <c r="Y1490" s="291"/>
      <c r="Z1490" s="675"/>
    </row>
    <row r="1491" spans="1:26" ht="15.75" thickBot="1">
      <c r="B1491" s="130" t="s">
        <v>3026</v>
      </c>
      <c r="C1491" s="130" t="s">
        <v>4226</v>
      </c>
      <c r="D1491" s="130"/>
      <c r="E1491" s="130"/>
      <c r="F1491" s="130"/>
      <c r="G1491" s="130"/>
      <c r="H1491" s="130"/>
      <c r="I1491" s="130"/>
      <c r="J1491" s="130"/>
      <c r="K1491" s="166" t="s">
        <v>4227</v>
      </c>
      <c r="L1491" s="132" t="s">
        <v>3218</v>
      </c>
      <c r="M1491" s="530">
        <f>+'NI-San'!M1491+'NI-Ter'!M1491+'NI-Soc'!M1491+'NI-Ric'!M1491+'NI-118'!M1491</f>
        <v>0</v>
      </c>
      <c r="N1491" s="530">
        <f>+'NI-San'!N1491+'NI-Ter'!N1491+'NI-Soc'!N1491+'NI-Ric'!N1491+'NI-118'!N1491</f>
        <v>0</v>
      </c>
      <c r="O1491" s="126">
        <f t="shared" si="56"/>
        <v>0</v>
      </c>
      <c r="Q1491" s="530">
        <f>+'NI-San'!Q1491+'NI-Ter'!Q1491+'NI-Soc'!Q1491+'NI-Ric'!Q1491+'NI-118'!Q1491</f>
        <v>0</v>
      </c>
      <c r="R1491" s="517"/>
      <c r="S1491" s="265"/>
      <c r="T1491" s="530">
        <f>+'NI-San'!S1491+'NI-Ter'!S1491+'NI-Soc'!S1491+'NI-Ric'!S1491+'NI-118'!S1491</f>
        <v>0</v>
      </c>
      <c r="U1491" s="530">
        <f>+'NI-San'!T1491+'NI-Ter'!T1491+'NI-Soc'!T1491+'NI-Ric'!T1491+'NI-118'!T1491</f>
        <v>0</v>
      </c>
      <c r="V1491" s="464"/>
      <c r="W1491" s="530">
        <f>+'NI-San'!V1491+'NI-Ter'!V1491+'NI-Soc'!S1491+'NI-Ric'!V1491+'NI-118'!V1491</f>
        <v>0</v>
      </c>
      <c r="X1491" s="530">
        <f>+'NI-San'!W1491+'NI-Ter'!W1491+'NI-Soc'!T1491+'NI-Ric'!W1491+'NI-118'!W1491</f>
        <v>0</v>
      </c>
      <c r="Y1491" s="291"/>
      <c r="Z1491" s="675"/>
    </row>
    <row r="1492" spans="1:26" ht="15.75">
      <c r="K1492" s="527"/>
      <c r="L1492" s="528"/>
      <c r="M1492" s="192"/>
      <c r="N1492" s="192"/>
      <c r="O1492" s="192"/>
      <c r="Q1492" s="192"/>
      <c r="R1492" s="192"/>
      <c r="S1492" s="265"/>
      <c r="T1492" s="192"/>
      <c r="U1492" s="192"/>
      <c r="W1492" s="192"/>
      <c r="X1492" s="192"/>
      <c r="Y1492" s="291"/>
      <c r="Z1492" s="192"/>
    </row>
    <row r="1493" spans="1:26" ht="16.5" thickBot="1">
      <c r="K1493" s="527"/>
      <c r="L1493" s="528"/>
      <c r="M1493" s="192"/>
      <c r="N1493" s="192"/>
      <c r="O1493" s="192"/>
      <c r="Q1493" s="192"/>
      <c r="R1493" s="192"/>
      <c r="S1493" s="265"/>
      <c r="T1493" s="192"/>
      <c r="U1493" s="192"/>
      <c r="W1493" s="192"/>
      <c r="X1493" s="192"/>
      <c r="Y1493" s="291"/>
      <c r="Z1493" s="192"/>
    </row>
    <row r="1494" spans="1:26" s="291" customFormat="1" ht="39.950000000000003" customHeight="1" thickBot="1">
      <c r="A1494" s="265"/>
      <c r="K1494" s="529"/>
      <c r="L1494" s="465"/>
      <c r="M1494" s="94" t="str">
        <f>+M$10</f>
        <v>Valore netto al 31/12/2017</v>
      </c>
      <c r="N1494" s="157" t="str">
        <f>+N$10</f>
        <v>Valore netto al 31/12/2018</v>
      </c>
      <c r="O1494" s="94" t="str">
        <f>+O$10</f>
        <v>Variazione</v>
      </c>
      <c r="P1494" s="379"/>
      <c r="Q1494" s="157" t="str">
        <f>+Q$10</f>
        <v>Prechiusura al ° trimestre 2018</v>
      </c>
      <c r="R1494" s="514"/>
      <c r="S1494" s="265"/>
      <c r="T1494" s="1145" t="str">
        <f>T$330</f>
        <v>Costi da utilizzo contributi 2018</v>
      </c>
      <c r="U1494" s="1143" t="str">
        <f>U$330</f>
        <v>Costi da utilizzo contributi DI CUI SOCIO-SAN</v>
      </c>
      <c r="V1494" s="1144"/>
      <c r="W1494" s="1142" t="str">
        <f>W$330</f>
        <v>Costi da contributi 2018</v>
      </c>
      <c r="X1494" s="1143" t="str">
        <f>X$330</f>
        <v>Costi da contributi DI CUI SOCIO-SAN</v>
      </c>
      <c r="Z1494" s="679"/>
    </row>
    <row r="1495" spans="1:26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329" t="s">
        <v>3030</v>
      </c>
      <c r="L1495" s="97" t="s">
        <v>3218</v>
      </c>
      <c r="M1495" s="98">
        <f>SUM(M1498:M1504)</f>
        <v>1394</v>
      </c>
      <c r="N1495" s="98">
        <f>SUM(N1498:N1504)</f>
        <v>1412</v>
      </c>
      <c r="O1495" s="99">
        <f>+N1495-M1495</f>
        <v>18</v>
      </c>
      <c r="Q1495" s="98">
        <f>SUM(Q1498:Q1504)</f>
        <v>951</v>
      </c>
      <c r="R1495" s="515"/>
      <c r="S1495" s="265"/>
      <c r="T1495" s="98">
        <f>SUM(T1498:T1504)</f>
        <v>0</v>
      </c>
      <c r="U1495" s="98">
        <f>SUM(U1498:U1504)</f>
        <v>0</v>
      </c>
      <c r="W1495" s="98">
        <f>SUM(W1498:W1504)</f>
        <v>0</v>
      </c>
      <c r="X1495" s="98">
        <f>SUM(X1498:X1504)</f>
        <v>0</v>
      </c>
      <c r="Y1495" s="291"/>
      <c r="Z1495" s="518"/>
    </row>
    <row r="1496" spans="1:26" ht="16.5" thickTop="1" thickBot="1">
      <c r="K1496" s="468"/>
      <c r="S1496" s="265"/>
      <c r="T1496" s="469"/>
      <c r="U1496" s="469"/>
      <c r="W1496" s="469"/>
      <c r="X1496" s="469"/>
      <c r="Y1496" s="291"/>
      <c r="Z1496" s="677"/>
    </row>
    <row r="1497" spans="1:26" ht="39.950000000000003" customHeight="1" thickBot="1">
      <c r="B1497" s="102" t="s">
        <v>3221</v>
      </c>
      <c r="C1497" s="245" t="s">
        <v>48</v>
      </c>
      <c r="D1497" s="245"/>
      <c r="E1497" s="245"/>
      <c r="F1497" s="246"/>
      <c r="G1497" s="246"/>
      <c r="H1497" s="246"/>
      <c r="I1497" s="246"/>
      <c r="J1497" s="246"/>
      <c r="K1497" s="302" t="s">
        <v>3222</v>
      </c>
      <c r="L1497" s="135"/>
      <c r="M1497" s="328" t="str">
        <f>+M$10</f>
        <v>Valore netto al 31/12/2017</v>
      </c>
      <c r="N1497" s="328" t="str">
        <f>+N$10</f>
        <v>Valore netto al 31/12/2018</v>
      </c>
      <c r="O1497" s="1149" t="str">
        <f>+O$10</f>
        <v>Variazione</v>
      </c>
      <c r="P1497" s="1148"/>
      <c r="Q1497" s="328" t="str">
        <f>+Q$10</f>
        <v>Prechiusura al ° trimestre 2018</v>
      </c>
      <c r="R1497" s="525"/>
      <c r="S1497" s="265"/>
      <c r="T1497" s="1145" t="str">
        <f>T$330</f>
        <v>Costi da utilizzo contributi 2018</v>
      </c>
      <c r="U1497" s="1143" t="str">
        <f>U$330</f>
        <v>Costi da utilizzo contributi DI CUI SOCIO-SAN</v>
      </c>
      <c r="V1497" s="1144"/>
      <c r="W1497" s="1142" t="str">
        <f>W$330</f>
        <v>Costi da contributi 2018</v>
      </c>
      <c r="X1497" s="1143" t="str">
        <f>X$330</f>
        <v>Costi da contributi DI CUI SOCIO-SAN</v>
      </c>
      <c r="Y1497" s="291"/>
      <c r="Z1497" s="679"/>
    </row>
    <row r="1498" spans="1:26">
      <c r="B1498" s="127" t="s">
        <v>3031</v>
      </c>
      <c r="C1498" s="127" t="s">
        <v>4229</v>
      </c>
      <c r="D1498" s="127"/>
      <c r="E1498" s="127"/>
      <c r="F1498" s="127"/>
      <c r="G1498" s="127"/>
      <c r="H1498" s="127"/>
      <c r="I1498" s="127"/>
      <c r="J1498" s="127"/>
      <c r="K1498" s="183" t="s">
        <v>3036</v>
      </c>
      <c r="L1498" s="125" t="s">
        <v>3218</v>
      </c>
      <c r="M1498" s="530">
        <f>+'NI-San'!M1498+'NI-Ter'!M1498+'NI-Soc'!M1498+'NI-Ric'!M1498+'NI-118'!M1498</f>
        <v>1266</v>
      </c>
      <c r="N1498" s="530">
        <f>+'NI-San'!N1498+'NI-Ter'!N1498+'NI-Soc'!N1498+'NI-Ric'!N1498+'NI-118'!N1498</f>
        <v>1281</v>
      </c>
      <c r="O1498" s="126">
        <f t="shared" ref="O1498:O1504" si="57">+N1498-M1498</f>
        <v>15</v>
      </c>
      <c r="Q1498" s="530">
        <f>+'NI-San'!Q1498+'NI-Ter'!Q1498+'NI-Soc'!Q1498+'NI-Ric'!Q1498+'NI-118'!Q1498</f>
        <v>870</v>
      </c>
      <c r="R1498" s="517"/>
      <c r="S1498" s="265"/>
      <c r="T1498" s="530">
        <f>+'NI-San'!S1498+'NI-Ter'!S1498+'NI-Soc'!S1498+'NI-Ric'!S1498+'NI-118'!S1498</f>
        <v>0</v>
      </c>
      <c r="U1498" s="530">
        <f>+'NI-San'!T1498+'NI-Ter'!T1498+'NI-Soc'!T1498+'NI-Ric'!T1498+'NI-118'!T1498</f>
        <v>0</v>
      </c>
      <c r="V1498" s="464"/>
      <c r="W1498" s="530">
        <f>+'NI-San'!V1498+'NI-Ter'!V1498+'NI-Soc'!S1498+'NI-Ric'!V1498+'NI-118'!V1498</f>
        <v>0</v>
      </c>
      <c r="X1498" s="530">
        <f>+'NI-San'!W1498+'NI-Ter'!W1498+'NI-Soc'!T1498+'NI-Ric'!W1498+'NI-118'!W1498</f>
        <v>0</v>
      </c>
      <c r="Y1498" s="291"/>
      <c r="Z1498" s="675"/>
    </row>
    <row r="1499" spans="1:26">
      <c r="B1499" s="127" t="s">
        <v>3037</v>
      </c>
      <c r="C1499" s="127" t="s">
        <v>4230</v>
      </c>
      <c r="D1499" s="127"/>
      <c r="E1499" s="127"/>
      <c r="F1499" s="127"/>
      <c r="G1499" s="127"/>
      <c r="H1499" s="127"/>
      <c r="I1499" s="127"/>
      <c r="J1499" s="127"/>
      <c r="K1499" s="183" t="s">
        <v>3040</v>
      </c>
      <c r="L1499" s="125" t="s">
        <v>3218</v>
      </c>
      <c r="M1499" s="530">
        <f>+'NI-San'!M1499+'NI-Ter'!M1499+'NI-Soc'!M1499+'NI-Ric'!M1499+'NI-118'!M1499</f>
        <v>114</v>
      </c>
      <c r="N1499" s="530">
        <f>+'NI-San'!N1499+'NI-Ter'!N1499+'NI-Soc'!N1499+'NI-Ric'!N1499+'NI-118'!N1499</f>
        <v>120</v>
      </c>
      <c r="O1499" s="126">
        <f t="shared" si="57"/>
        <v>6</v>
      </c>
      <c r="Q1499" s="530">
        <f>+'NI-San'!Q1499+'NI-Ter'!Q1499+'NI-Soc'!Q1499+'NI-Ric'!Q1499+'NI-118'!Q1499</f>
        <v>49</v>
      </c>
      <c r="R1499" s="517"/>
      <c r="S1499" s="265"/>
      <c r="T1499" s="530">
        <f>+'NI-San'!S1499+'NI-Ter'!S1499+'NI-Soc'!S1499+'NI-Ric'!S1499+'NI-118'!S1499</f>
        <v>0</v>
      </c>
      <c r="U1499" s="530">
        <f>+'NI-San'!T1499+'NI-Ter'!T1499+'NI-Soc'!T1499+'NI-Ric'!T1499+'NI-118'!T1499</f>
        <v>0</v>
      </c>
      <c r="V1499" s="464"/>
      <c r="W1499" s="530">
        <f>+'NI-San'!V1499+'NI-Ter'!V1499+'NI-Soc'!S1499+'NI-Ric'!V1499+'NI-118'!V1499</f>
        <v>0</v>
      </c>
      <c r="X1499" s="530">
        <f>+'NI-San'!W1499+'NI-Ter'!W1499+'NI-Soc'!T1499+'NI-Ric'!W1499+'NI-118'!W1499</f>
        <v>0</v>
      </c>
      <c r="Y1499" s="291"/>
      <c r="Z1499" s="675"/>
    </row>
    <row r="1500" spans="1:26">
      <c r="B1500" s="127" t="s">
        <v>3041</v>
      </c>
      <c r="C1500" s="127" t="s">
        <v>4231</v>
      </c>
      <c r="D1500" s="127"/>
      <c r="E1500" s="127"/>
      <c r="F1500" s="127"/>
      <c r="G1500" s="127"/>
      <c r="H1500" s="127"/>
      <c r="I1500" s="127"/>
      <c r="J1500" s="127"/>
      <c r="K1500" s="183" t="s">
        <v>3044</v>
      </c>
      <c r="L1500" s="125" t="s">
        <v>3218</v>
      </c>
      <c r="M1500" s="530">
        <f>+'NI-San'!M1500+'NI-Ter'!M1500+'NI-Soc'!M1500+'NI-Ric'!M1500+'NI-118'!M1500</f>
        <v>6</v>
      </c>
      <c r="N1500" s="530">
        <f>+'NI-San'!N1500+'NI-Ter'!N1500+'NI-Soc'!N1500+'NI-Ric'!N1500+'NI-118'!N1500</f>
        <v>5</v>
      </c>
      <c r="O1500" s="126">
        <f t="shared" si="57"/>
        <v>-1</v>
      </c>
      <c r="Q1500" s="530">
        <f>+'NI-San'!Q1500+'NI-Ter'!Q1500+'NI-Soc'!Q1500+'NI-Ric'!Q1500+'NI-118'!Q1500</f>
        <v>0</v>
      </c>
      <c r="R1500" s="517"/>
      <c r="S1500" s="265"/>
      <c r="T1500" s="530">
        <f>+'NI-San'!S1500+'NI-Ter'!S1500+'NI-Soc'!S1500+'NI-Ric'!S1500+'NI-118'!S1500</f>
        <v>0</v>
      </c>
      <c r="U1500" s="530">
        <f>+'NI-San'!T1500+'NI-Ter'!T1500+'NI-Soc'!T1500+'NI-Ric'!T1500+'NI-118'!T1500</f>
        <v>0</v>
      </c>
      <c r="V1500" s="464"/>
      <c r="W1500" s="530">
        <f>+'NI-San'!V1500+'NI-Ter'!V1500+'NI-Soc'!S1500+'NI-Ric'!V1500+'NI-118'!V1500</f>
        <v>0</v>
      </c>
      <c r="X1500" s="530">
        <f>+'NI-San'!W1500+'NI-Ter'!W1500+'NI-Soc'!T1500+'NI-Ric'!W1500+'NI-118'!W1500</f>
        <v>0</v>
      </c>
      <c r="Y1500" s="291"/>
      <c r="Z1500" s="675"/>
    </row>
    <row r="1501" spans="1:26">
      <c r="B1501" s="127" t="s">
        <v>3045</v>
      </c>
      <c r="C1501" s="127" t="s">
        <v>4232</v>
      </c>
      <c r="D1501" s="127"/>
      <c r="E1501" s="127"/>
      <c r="F1501" s="127"/>
      <c r="G1501" s="127"/>
      <c r="H1501" s="127"/>
      <c r="I1501" s="127"/>
      <c r="J1501" s="127"/>
      <c r="K1501" s="183" t="s">
        <v>3048</v>
      </c>
      <c r="L1501" s="125" t="s">
        <v>3218</v>
      </c>
      <c r="M1501" s="530">
        <f>+'NI-San'!M1501+'NI-Ter'!M1501+'NI-Soc'!M1501+'NI-Ric'!M1501+'NI-118'!M1501</f>
        <v>0</v>
      </c>
      <c r="N1501" s="530">
        <f>+'NI-San'!N1501+'NI-Ter'!N1501+'NI-Soc'!N1501+'NI-Ric'!N1501+'NI-118'!N1501</f>
        <v>0</v>
      </c>
      <c r="O1501" s="126">
        <f t="shared" si="57"/>
        <v>0</v>
      </c>
      <c r="Q1501" s="530">
        <f>+'NI-San'!Q1501+'NI-Ter'!Q1501+'NI-Soc'!Q1501+'NI-Ric'!Q1501+'NI-118'!Q1501</f>
        <v>0</v>
      </c>
      <c r="R1501" s="517"/>
      <c r="S1501" s="265"/>
      <c r="T1501" s="530">
        <f>+'NI-San'!S1501+'NI-Ter'!S1501+'NI-Soc'!S1501+'NI-Ric'!S1501+'NI-118'!S1501</f>
        <v>0</v>
      </c>
      <c r="U1501" s="530">
        <f>+'NI-San'!T1501+'NI-Ter'!T1501+'NI-Soc'!T1501+'NI-Ric'!T1501+'NI-118'!T1501</f>
        <v>0</v>
      </c>
      <c r="V1501" s="464"/>
      <c r="W1501" s="530">
        <f>+'NI-San'!V1501+'NI-Ter'!V1501+'NI-Soc'!S1501+'NI-Ric'!V1501+'NI-118'!V1501</f>
        <v>0</v>
      </c>
      <c r="X1501" s="530">
        <f>+'NI-San'!W1501+'NI-Ter'!W1501+'NI-Soc'!T1501+'NI-Ric'!W1501+'NI-118'!W1501</f>
        <v>0</v>
      </c>
      <c r="Y1501" s="291"/>
      <c r="Z1501" s="675"/>
    </row>
    <row r="1502" spans="1:26">
      <c r="B1502" s="127" t="s">
        <v>3049</v>
      </c>
      <c r="C1502" s="127" t="s">
        <v>4233</v>
      </c>
      <c r="D1502" s="127"/>
      <c r="E1502" s="127"/>
      <c r="F1502" s="127"/>
      <c r="G1502" s="127"/>
      <c r="H1502" s="127"/>
      <c r="I1502" s="127"/>
      <c r="J1502" s="127"/>
      <c r="K1502" s="183" t="s">
        <v>3052</v>
      </c>
      <c r="L1502" s="125" t="s">
        <v>3218</v>
      </c>
      <c r="M1502" s="530">
        <f>+'NI-San'!M1502+'NI-Ter'!M1502+'NI-Soc'!M1502+'NI-Ric'!M1502+'NI-118'!M1502</f>
        <v>0</v>
      </c>
      <c r="N1502" s="530">
        <f>+'NI-San'!N1502+'NI-Ter'!N1502+'NI-Soc'!N1502+'NI-Ric'!N1502+'NI-118'!N1502</f>
        <v>0</v>
      </c>
      <c r="O1502" s="126">
        <f t="shared" si="57"/>
        <v>0</v>
      </c>
      <c r="Q1502" s="530">
        <f>+'NI-San'!Q1502+'NI-Ter'!Q1502+'NI-Soc'!Q1502+'NI-Ric'!Q1502+'NI-118'!Q1502</f>
        <v>32</v>
      </c>
      <c r="R1502" s="517"/>
      <c r="S1502" s="265"/>
      <c r="T1502" s="530">
        <f>+'NI-San'!S1502+'NI-Ter'!S1502+'NI-Soc'!S1502+'NI-Ric'!S1502+'NI-118'!S1502</f>
        <v>0</v>
      </c>
      <c r="U1502" s="530">
        <f>+'NI-San'!T1502+'NI-Ter'!T1502+'NI-Soc'!T1502+'NI-Ric'!T1502+'NI-118'!T1502</f>
        <v>0</v>
      </c>
      <c r="V1502" s="464"/>
      <c r="W1502" s="530">
        <f>+'NI-San'!V1502+'NI-Ter'!V1502+'NI-Soc'!S1502+'NI-Ric'!V1502+'NI-118'!V1502</f>
        <v>0</v>
      </c>
      <c r="X1502" s="530">
        <f>+'NI-San'!W1502+'NI-Ter'!W1502+'NI-Soc'!T1502+'NI-Ric'!W1502+'NI-118'!W1502</f>
        <v>0</v>
      </c>
      <c r="Y1502" s="291"/>
      <c r="Z1502" s="675"/>
    </row>
    <row r="1503" spans="1:26">
      <c r="B1503" s="127" t="s">
        <v>3053</v>
      </c>
      <c r="C1503" s="127" t="s">
        <v>4234</v>
      </c>
      <c r="D1503" s="127"/>
      <c r="E1503" s="127"/>
      <c r="F1503" s="127"/>
      <c r="G1503" s="127"/>
      <c r="H1503" s="127"/>
      <c r="I1503" s="127"/>
      <c r="J1503" s="127"/>
      <c r="K1503" s="183" t="s">
        <v>3055</v>
      </c>
      <c r="L1503" s="125" t="s">
        <v>3218</v>
      </c>
      <c r="M1503" s="530">
        <f>+'NI-San'!M1503+'NI-Ter'!M1503+'NI-Soc'!M1503+'NI-Ric'!M1503+'NI-118'!M1503</f>
        <v>8</v>
      </c>
      <c r="N1503" s="530">
        <f>+'NI-San'!N1503+'NI-Ter'!N1503+'NI-Soc'!N1503+'NI-Ric'!N1503+'NI-118'!N1503</f>
        <v>6</v>
      </c>
      <c r="O1503" s="126">
        <f t="shared" si="57"/>
        <v>-2</v>
      </c>
      <c r="Q1503" s="530">
        <f>+'NI-San'!Q1503+'NI-Ter'!Q1503+'NI-Soc'!Q1503+'NI-Ric'!Q1503+'NI-118'!Q1503</f>
        <v>0</v>
      </c>
      <c r="R1503" s="517"/>
      <c r="S1503" s="265"/>
      <c r="T1503" s="530">
        <f>+'NI-San'!S1503+'NI-Ter'!S1503+'NI-Soc'!S1503+'NI-Ric'!S1503+'NI-118'!S1503</f>
        <v>0</v>
      </c>
      <c r="U1503" s="530">
        <f>+'NI-San'!T1503+'NI-Ter'!T1503+'NI-Soc'!T1503+'NI-Ric'!T1503+'NI-118'!T1503</f>
        <v>0</v>
      </c>
      <c r="V1503" s="464"/>
      <c r="W1503" s="530">
        <f>+'NI-San'!V1503+'NI-Ter'!V1503+'NI-Soc'!S1503+'NI-Ric'!V1503+'NI-118'!V1503</f>
        <v>0</v>
      </c>
      <c r="X1503" s="530">
        <f>+'NI-San'!W1503+'NI-Ter'!W1503+'NI-Soc'!T1503+'NI-Ric'!W1503+'NI-118'!W1503</f>
        <v>0</v>
      </c>
      <c r="Y1503" s="291"/>
      <c r="Z1503" s="675"/>
    </row>
    <row r="1504" spans="1:26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30"/>
      <c r="I1504" s="130"/>
      <c r="J1504" s="130"/>
      <c r="K1504" s="213" t="s">
        <v>3059</v>
      </c>
      <c r="L1504" s="132" t="s">
        <v>3218</v>
      </c>
      <c r="M1504" s="530">
        <f>+'NI-San'!M1504+'NI-Ter'!M1504+'NI-Soc'!M1504+'NI-Ric'!M1504+'NI-118'!M1504</f>
        <v>0</v>
      </c>
      <c r="N1504" s="530">
        <f>+'NI-San'!N1504+'NI-Ter'!N1504+'NI-Soc'!N1504+'NI-Ric'!N1504+'NI-118'!N1504</f>
        <v>0</v>
      </c>
      <c r="O1504" s="126">
        <f t="shared" si="57"/>
        <v>0</v>
      </c>
      <c r="Q1504" s="530">
        <f>+'NI-San'!Q1504+'NI-Ter'!Q1504+'NI-Soc'!Q1504+'NI-Ric'!Q1504+'NI-118'!Q1504</f>
        <v>0</v>
      </c>
      <c r="R1504" s="517"/>
      <c r="S1504" s="265"/>
      <c r="T1504" s="530">
        <f>+'NI-San'!S1504+'NI-Ter'!S1504+'NI-Soc'!S1504+'NI-Ric'!S1504+'NI-118'!S1504</f>
        <v>0</v>
      </c>
      <c r="U1504" s="530">
        <f>+'NI-San'!T1504+'NI-Ter'!T1504+'NI-Soc'!T1504+'NI-Ric'!T1504+'NI-118'!T1504</f>
        <v>0</v>
      </c>
      <c r="V1504" s="464"/>
      <c r="W1504" s="530">
        <f>+'NI-San'!V1504+'NI-Ter'!V1504+'NI-Soc'!S1504+'NI-Ric'!V1504+'NI-118'!V1504</f>
        <v>0</v>
      </c>
      <c r="X1504" s="530">
        <f>+'NI-San'!W1504+'NI-Ter'!W1504+'NI-Soc'!T1504+'NI-Ric'!W1504+'NI-118'!W1504</f>
        <v>0</v>
      </c>
      <c r="Y1504" s="291"/>
      <c r="Z1504" s="675"/>
    </row>
    <row r="1505" spans="2:26">
      <c r="K1505" s="468"/>
      <c r="S1505" s="265"/>
      <c r="Y1505" s="291"/>
      <c r="Z1505" s="291"/>
    </row>
    <row r="1506" spans="2:26">
      <c r="K1506" s="468"/>
      <c r="S1506" s="265"/>
      <c r="Y1506" s="291"/>
      <c r="Z1506" s="291"/>
    </row>
    <row r="1507" spans="2:26">
      <c r="C1507" s="91"/>
      <c r="D1507" s="91"/>
      <c r="E1507" s="91"/>
      <c r="F1507" s="91"/>
      <c r="G1507" s="91"/>
      <c r="H1507" s="91"/>
      <c r="I1507" s="91"/>
      <c r="J1507" s="91"/>
      <c r="K1507" s="330" t="s">
        <v>4236</v>
      </c>
      <c r="L1507" s="211" t="s">
        <v>3218</v>
      </c>
      <c r="M1507" s="215">
        <f>+M18+M35+M76+M119+M235+M249+M263+M268+M308+M316+M1388+M1401+M1437+M1455-M87+M97</f>
        <v>509511</v>
      </c>
      <c r="N1507" s="215">
        <f>+N18+N35+N76+N119+N235+N249+N263+N268+N308+N316+N1388+N1401+N1437+N1455-N87+N97</f>
        <v>525448</v>
      </c>
      <c r="O1507" s="215">
        <f t="shared" ref="O1507:O1512" si="58">+N1507-M1507</f>
        <v>15937</v>
      </c>
      <c r="Q1507" s="215">
        <f>+Q18+Q35+Q76+Q119+Q235+Q249+Q263+Q268+Q308+Q316+Q1388+Q1401+Q1437+Q1455-Q87+Q97</f>
        <v>83104</v>
      </c>
      <c r="R1507" s="512"/>
      <c r="S1507" s="265"/>
      <c r="Y1507" s="291"/>
      <c r="Z1507" s="291"/>
    </row>
    <row r="1508" spans="2:26">
      <c r="C1508" s="91"/>
      <c r="D1508" s="91"/>
      <c r="E1508" s="91"/>
      <c r="F1508" s="91"/>
      <c r="G1508" s="91"/>
      <c r="H1508" s="91"/>
      <c r="I1508" s="91"/>
      <c r="J1508" s="91"/>
      <c r="K1508" s="331" t="s">
        <v>4237</v>
      </c>
      <c r="L1508" s="211" t="s">
        <v>3218</v>
      </c>
      <c r="M1508" s="288">
        <f>+M316+M97</f>
        <v>2969</v>
      </c>
      <c r="N1508" s="288">
        <f>+N316+N97</f>
        <v>2450</v>
      </c>
      <c r="O1508" s="215">
        <f t="shared" si="58"/>
        <v>-519</v>
      </c>
      <c r="Q1508" s="288">
        <f>+Q316+Q97</f>
        <v>17</v>
      </c>
      <c r="R1508" s="512"/>
      <c r="S1508" s="265"/>
      <c r="Y1508" s="291"/>
      <c r="Z1508" s="291"/>
    </row>
    <row r="1509" spans="2:26" ht="15.75">
      <c r="C1509" s="91"/>
      <c r="D1509" s="91"/>
      <c r="E1509" s="91"/>
      <c r="F1509" s="91"/>
      <c r="G1509" s="91"/>
      <c r="H1509" s="91"/>
      <c r="I1509" s="91"/>
      <c r="J1509" s="91"/>
      <c r="K1509" s="332" t="s">
        <v>4238</v>
      </c>
      <c r="L1509" s="218" t="s">
        <v>3218</v>
      </c>
      <c r="M1509" s="289">
        <f>+M1507-M1508</f>
        <v>506542</v>
      </c>
      <c r="N1509" s="289">
        <f>+N1507-N1508</f>
        <v>522998</v>
      </c>
      <c r="O1509" s="289">
        <f t="shared" si="58"/>
        <v>16456</v>
      </c>
      <c r="Q1509" s="289">
        <f>+Q1507-Q1508</f>
        <v>83087</v>
      </c>
      <c r="R1509" s="511"/>
      <c r="S1509" s="265"/>
      <c r="Y1509" s="291"/>
      <c r="Z1509" s="291"/>
    </row>
    <row r="1510" spans="2:26">
      <c r="C1510" s="91"/>
      <c r="D1510" s="91"/>
      <c r="E1510" s="91"/>
      <c r="F1510" s="91"/>
      <c r="G1510" s="91"/>
      <c r="H1510" s="91"/>
      <c r="I1510" s="91"/>
      <c r="J1510" s="91"/>
      <c r="K1510" s="330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509511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525448</v>
      </c>
      <c r="O1510" s="288">
        <f t="shared" si="58"/>
        <v>15937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83104</v>
      </c>
      <c r="R1510" s="512"/>
      <c r="S1510" s="379"/>
      <c r="T1510" s="500">
        <f>+T331+T1413+T1444+T1473+T1495</f>
        <v>1779</v>
      </c>
      <c r="U1510" s="500">
        <f>+U331+U1413+U1444+U1473+U1495</f>
        <v>556</v>
      </c>
      <c r="V1510" s="379"/>
      <c r="W1510" s="500">
        <f>+W331+W1413+W1444+W1473+W1495</f>
        <v>6131</v>
      </c>
      <c r="X1510" s="500">
        <f>+X331+X1413+X1444+X1473+X1495</f>
        <v>0</v>
      </c>
      <c r="Y1510" s="501"/>
      <c r="Z1510" s="512"/>
    </row>
    <row r="1511" spans="2:26" ht="19.5" customHeight="1">
      <c r="C1511" s="91"/>
      <c r="D1511" s="91"/>
      <c r="E1511" s="91"/>
      <c r="F1511" s="91"/>
      <c r="G1511" s="91"/>
      <c r="H1511" s="91"/>
      <c r="I1511" s="91"/>
      <c r="J1511" s="91"/>
      <c r="K1511" s="331" t="s">
        <v>4237</v>
      </c>
      <c r="L1511" s="211" t="s">
        <v>3218</v>
      </c>
      <c r="M1511" s="288">
        <f>+M1508</f>
        <v>2969</v>
      </c>
      <c r="N1511" s="288">
        <f>+N1508</f>
        <v>2450</v>
      </c>
      <c r="O1511" s="215">
        <f t="shared" si="58"/>
        <v>-519</v>
      </c>
      <c r="Q1511" s="288">
        <f>+Q1508</f>
        <v>17</v>
      </c>
      <c r="R1511" s="512"/>
      <c r="S1511" s="512"/>
      <c r="T1511" s="512"/>
      <c r="U1511" s="512"/>
      <c r="V1511" s="512"/>
      <c r="W1511" s="512"/>
      <c r="X1511" s="512"/>
      <c r="Z1511" s="676"/>
    </row>
    <row r="1512" spans="2:26" ht="19.5" customHeight="1" thickBot="1">
      <c r="C1512" s="91"/>
      <c r="D1512" s="91"/>
      <c r="E1512" s="91"/>
      <c r="F1512" s="91"/>
      <c r="G1512" s="91"/>
      <c r="H1512" s="91"/>
      <c r="I1512" s="91"/>
      <c r="J1512" s="91"/>
      <c r="K1512" s="332" t="s">
        <v>4240</v>
      </c>
      <c r="L1512" s="218" t="s">
        <v>3218</v>
      </c>
      <c r="M1512" s="219">
        <f>+M1510-M1511</f>
        <v>506542</v>
      </c>
      <c r="N1512" s="219">
        <f>+N1510-N1511</f>
        <v>522998</v>
      </c>
      <c r="O1512" s="219">
        <f t="shared" si="58"/>
        <v>16456</v>
      </c>
      <c r="Q1512" s="219">
        <f>+Q1510-Q1511</f>
        <v>83087</v>
      </c>
      <c r="R1512" s="511"/>
      <c r="S1512" s="511"/>
      <c r="T1512" s="511"/>
      <c r="U1512" s="511"/>
      <c r="V1512" s="511"/>
      <c r="W1512" s="511"/>
      <c r="X1512" s="511"/>
      <c r="Z1512" s="526"/>
    </row>
    <row r="1513" spans="2:26" ht="17.25" thickTop="1" thickBot="1">
      <c r="B1513" s="220" t="s">
        <v>3060</v>
      </c>
      <c r="C1513" s="251" t="s">
        <v>4241</v>
      </c>
      <c r="D1513" s="252"/>
      <c r="E1513" s="252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224">
        <f>+O1507-O1510</f>
        <v>0</v>
      </c>
      <c r="Q1513" s="223">
        <f>+Q1509-Q1512</f>
        <v>0</v>
      </c>
      <c r="R1513" s="192"/>
      <c r="S1513" s="519"/>
      <c r="T1513" s="519"/>
      <c r="U1513" s="519"/>
      <c r="V1513" s="519"/>
      <c r="W1513" s="519"/>
      <c r="X1513" s="519"/>
      <c r="Z1513" s="470"/>
    </row>
    <row r="1514" spans="2:26" ht="15.75" thickTop="1"/>
  </sheetData>
  <sheetProtection password="A01C" sheet="1"/>
  <mergeCells count="1">
    <mergeCell ref="K5:M5"/>
  </mergeCells>
  <phoneticPr fontId="0" type="noConversion"/>
  <dataValidations count="1">
    <dataValidation type="whole" allowBlank="1" showInputMessage="1" showErrorMessage="1" error="La cella accetta solo valori positivi fino a 9.999.999" sqref="L1401:L1513 L7:L567 L1381:L1399 L601:L607 L569:L599 L609:L1262 L1264:L1278 L1280:L1379">
      <formula1>0</formula1>
      <formula2>9999999</formula2>
    </dataValidation>
  </dataValidations>
  <printOptions horizontalCentered="1"/>
  <pageMargins left="0.35433070866141703" right="0.39370078740157499" top="0.47244094488188998" bottom="0.59055118110236204" header="0" footer="0.23622047244094499"/>
  <pageSetup paperSize="9" scale="38" fitToHeight="0" orientation="landscape" r:id="rId1"/>
  <headerFooter alignWithMargins="0">
    <oddFooter>&amp;CPagina &amp;P di &amp;N Ni-Tot</oddFooter>
  </headerFooter>
  <rowBreaks count="17" manualBreakCount="17">
    <brk id="95" min="1" max="24" man="1"/>
    <brk id="299" min="1" max="24" man="1"/>
    <brk id="395" min="1" max="24" man="1"/>
    <brk id="451" min="1" max="24" man="1"/>
    <brk id="519" min="1" max="24" man="1"/>
    <brk id="591" min="1" max="24" man="1"/>
    <brk id="665" min="1" max="24" man="1"/>
    <brk id="750" min="1" max="24" man="1"/>
    <brk id="848" min="1" max="24" man="1"/>
    <brk id="928" min="1" max="24" man="1"/>
    <brk id="976" min="1" max="24" man="1"/>
    <brk id="1049" min="1" max="24" man="1"/>
    <brk id="1124" min="1" max="24" man="1"/>
    <brk id="1198" min="1" max="24" man="1"/>
    <brk id="1276" min="1" max="24" man="1"/>
    <brk id="1379" min="1" max="24" man="1"/>
    <brk id="1472" min="1" max="24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A10"/>
  <sheetViews>
    <sheetView workbookViewId="0"/>
  </sheetViews>
  <sheetFormatPr defaultColWidth="9.140625" defaultRowHeight="12.75"/>
  <cols>
    <col min="1" max="1" width="9.7109375" style="1" bestFit="1" customWidth="1"/>
    <col min="2" max="16384" width="9.140625" style="1"/>
  </cols>
  <sheetData>
    <row r="1" spans="1:1">
      <c r="A1" s="1" t="s">
        <v>5717</v>
      </c>
    </row>
    <row r="2" spans="1:1">
      <c r="A2" s="1" t="s">
        <v>5718</v>
      </c>
    </row>
    <row r="3" spans="1:1">
      <c r="A3" s="1" t="s">
        <v>5719</v>
      </c>
    </row>
    <row r="4" spans="1:1">
      <c r="A4" s="1" t="s">
        <v>5720</v>
      </c>
    </row>
    <row r="5" spans="1:1">
      <c r="A5" s="1" t="s">
        <v>5721</v>
      </c>
    </row>
    <row r="6" spans="1:1">
      <c r="A6" s="1" t="s">
        <v>5722</v>
      </c>
    </row>
    <row r="7" spans="1:1">
      <c r="A7" s="1" t="s">
        <v>5723</v>
      </c>
    </row>
    <row r="8" spans="1:1">
      <c r="A8" s="1" t="s">
        <v>5724</v>
      </c>
    </row>
    <row r="9" spans="1:1">
      <c r="A9" s="1" t="s">
        <v>5725</v>
      </c>
    </row>
    <row r="10" spans="1:1">
      <c r="A10" s="1" t="s">
        <v>5726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"/>
  <sheetViews>
    <sheetView workbookViewId="0"/>
  </sheetViews>
  <sheetFormatPr defaultRowHeight="15"/>
  <sheetData/>
  <sheetProtection password="A01C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2:I30"/>
  <sheetViews>
    <sheetView showGridLines="0" zoomScale="90" zoomScaleNormal="90" workbookViewId="0">
      <selection activeCell="A22" sqref="A22"/>
    </sheetView>
  </sheetViews>
  <sheetFormatPr defaultRowHeight="15"/>
  <cols>
    <col min="1" max="1" width="24.140625" customWidth="1"/>
    <col min="2" max="2" width="56.85546875" customWidth="1"/>
    <col min="3" max="3" width="13.7109375" customWidth="1"/>
    <col min="4" max="4" width="16.5703125" customWidth="1"/>
    <col min="5" max="5" width="12.5703125" customWidth="1"/>
    <col min="6" max="6" width="15.7109375" style="1186" hidden="1" customWidth="1"/>
    <col min="7" max="9" width="15.7109375" hidden="1" customWidth="1"/>
    <col min="10" max="15" width="11.85546875" customWidth="1"/>
  </cols>
  <sheetData>
    <row r="2" spans="1:9" ht="15" customHeight="1">
      <c r="A2" s="1358" t="s">
        <v>4242</v>
      </c>
      <c r="B2" s="1356" t="s">
        <v>4243</v>
      </c>
      <c r="C2" s="1360" t="str">
        <f>+'NI-Tot'!M10</f>
        <v>Valore netto al 31/12/2017</v>
      </c>
      <c r="D2" s="1358" t="str">
        <f>+'NI-Tot'!N10</f>
        <v>Valore netto al 31/12/2018</v>
      </c>
      <c r="E2" s="1356" t="str">
        <f>+'NI-Tot'!O10</f>
        <v>Variazione</v>
      </c>
      <c r="F2" s="1357" t="str">
        <f>'NI-Tot'!Q10</f>
        <v>Prechiusura al ° trimestre 2018</v>
      </c>
      <c r="G2" s="1355" t="e">
        <f>'NI-Tot'!#REF!</f>
        <v>#REF!</v>
      </c>
      <c r="H2" s="1355" t="e">
        <f>'NI-Tot'!#REF!</f>
        <v>#REF!</v>
      </c>
      <c r="I2" s="1355" t="e">
        <f>'NI-Tot'!#REF!</f>
        <v>#REF!</v>
      </c>
    </row>
    <row r="3" spans="1:9">
      <c r="A3" s="1359"/>
      <c r="B3" s="1356"/>
      <c r="C3" s="1359"/>
      <c r="D3" s="1359"/>
      <c r="E3" s="1356"/>
      <c r="F3" s="1357"/>
      <c r="G3" s="1356"/>
      <c r="H3" s="1356"/>
      <c r="I3" s="1356"/>
    </row>
    <row r="4" spans="1:9">
      <c r="A4" s="567" t="s">
        <v>479</v>
      </c>
      <c r="B4" s="568" t="s">
        <v>4244</v>
      </c>
      <c r="C4" s="575">
        <f>+Dettaglio_CE_LP_San!C4+Dettaglio_CE_LP_Ter!C4+Dettaglio_CE_LP_Ric!C4+Dettaglio_CE_LP_Soc!C4</f>
        <v>0</v>
      </c>
      <c r="D4" s="575">
        <f>+Dettaglio_CE_LP_San!D4+Dettaglio_CE_LP_Ter!D4+Dettaglio_CE_LP_Ric!D4+Dettaglio_CE_LP_Soc!D4</f>
        <v>0</v>
      </c>
      <c r="E4" s="575">
        <f>+D4-C4</f>
        <v>0</v>
      </c>
      <c r="F4" s="575">
        <f>+Dettaglio_CE_LP_San!F4+Dettaglio_CE_LP_Ter!F4+Dettaglio_CE_LP_Ric!F4+Dettaglio_CE_LP_Soc!F4</f>
        <v>0</v>
      </c>
      <c r="G4" s="575" t="e">
        <f>+Dettaglio_CE_LP_San!G4+Dettaglio_CE_LP_Ter!G4+Dettaglio_CE_LP_Ric!G4+Dettaglio_CE_LP_Soc!G4</f>
        <v>#REF!</v>
      </c>
      <c r="H4" s="575" t="e">
        <f>+Dettaglio_CE_LP_San!H4+Dettaglio_CE_LP_Ter!H4+Dettaglio_CE_LP_Ric!H4+Dettaglio_CE_LP_Soc!H4</f>
        <v>#REF!</v>
      </c>
      <c r="I4" s="575" t="e">
        <f>+Dettaglio_CE_LP_San!I4+Dettaglio_CE_LP_Ter!I4+Dettaglio_CE_LP_Ric!I4+Dettaglio_CE_LP_Soc!I4</f>
        <v>#REF!</v>
      </c>
    </row>
    <row r="5" spans="1:9">
      <c r="A5" s="567" t="s">
        <v>485</v>
      </c>
      <c r="B5" s="568" t="s">
        <v>4245</v>
      </c>
      <c r="C5" s="575">
        <f>+Dettaglio_CE_LP_San!C5+Dettaglio_CE_LP_Ter!C5+Dettaglio_CE_LP_Ric!C5+Dettaglio_CE_LP_Soc!C5</f>
        <v>13</v>
      </c>
      <c r="D5" s="575">
        <f>+Dettaglio_CE_LP_San!D5+Dettaglio_CE_LP_Ter!D5+Dettaglio_CE_LP_Ric!D5+Dettaglio_CE_LP_Soc!D5</f>
        <v>12</v>
      </c>
      <c r="E5" s="575">
        <f t="shared" ref="E5:E10" si="0">+D5-C5</f>
        <v>-1</v>
      </c>
      <c r="F5" s="575">
        <f>+Dettaglio_CE_LP_San!F5+Dettaglio_CE_LP_Ter!F5+Dettaglio_CE_LP_Ric!F5+Dettaglio_CE_LP_Soc!F5</f>
        <v>20</v>
      </c>
      <c r="G5" s="575" t="e">
        <f>+Dettaglio_CE_LP_San!G5+Dettaglio_CE_LP_Ter!G5+Dettaglio_CE_LP_Ric!G5+Dettaglio_CE_LP_Soc!G5</f>
        <v>#REF!</v>
      </c>
      <c r="H5" s="575" t="e">
        <f>+Dettaglio_CE_LP_San!H5+Dettaglio_CE_LP_Ter!H5+Dettaglio_CE_LP_Ric!H5+Dettaglio_CE_LP_Soc!H5</f>
        <v>#REF!</v>
      </c>
      <c r="I5" s="575" t="e">
        <f>+Dettaglio_CE_LP_San!I5+Dettaglio_CE_LP_Ter!I5+Dettaglio_CE_LP_Ric!I5+Dettaglio_CE_LP_Soc!I5</f>
        <v>#REF!</v>
      </c>
    </row>
    <row r="6" spans="1:9">
      <c r="A6" s="567" t="s">
        <v>488</v>
      </c>
      <c r="B6" s="568" t="s">
        <v>4246</v>
      </c>
      <c r="C6" s="575">
        <f>+Dettaglio_CE_LP_San!C6+Dettaglio_CE_LP_Ter!C6+Dettaglio_CE_LP_Ric!C6+Dettaglio_CE_LP_Soc!C6</f>
        <v>88</v>
      </c>
      <c r="D6" s="575">
        <f>+Dettaglio_CE_LP_San!D6+Dettaglio_CE_LP_Ter!D6+Dettaglio_CE_LP_Ric!D6+Dettaglio_CE_LP_Soc!D6</f>
        <v>87</v>
      </c>
      <c r="E6" s="575">
        <f t="shared" si="0"/>
        <v>-1</v>
      </c>
      <c r="F6" s="575">
        <f>+Dettaglio_CE_LP_San!F6+Dettaglio_CE_LP_Ter!F6+Dettaglio_CE_LP_Ric!F6+Dettaglio_CE_LP_Soc!F6</f>
        <v>0</v>
      </c>
      <c r="G6" s="575" t="e">
        <f>+Dettaglio_CE_LP_San!G6+Dettaglio_CE_LP_Ter!G6+Dettaglio_CE_LP_Ric!G6+Dettaglio_CE_LP_Soc!G6</f>
        <v>#REF!</v>
      </c>
      <c r="H6" s="575" t="e">
        <f>+Dettaglio_CE_LP_San!H6+Dettaglio_CE_LP_Ter!H6+Dettaglio_CE_LP_Ric!H6+Dettaglio_CE_LP_Soc!H6</f>
        <v>#REF!</v>
      </c>
      <c r="I6" s="575" t="e">
        <f>+Dettaglio_CE_LP_San!I6+Dettaglio_CE_LP_Ter!I6+Dettaglio_CE_LP_Ric!I6+Dettaglio_CE_LP_Soc!I6</f>
        <v>#REF!</v>
      </c>
    </row>
    <row r="7" spans="1:9" ht="23.25">
      <c r="A7" s="567" t="s">
        <v>491</v>
      </c>
      <c r="B7" s="568" t="s">
        <v>4247</v>
      </c>
      <c r="C7" s="575">
        <f>+Dettaglio_CE_LP_San!C7+Dettaglio_CE_LP_Ter!C7+Dettaglio_CE_LP_Ric!C7+Dettaglio_CE_LP_Soc!C7</f>
        <v>0</v>
      </c>
      <c r="D7" s="575">
        <f>+Dettaglio_CE_LP_San!D7+Dettaglio_CE_LP_Ter!D7+Dettaglio_CE_LP_Ric!D7+Dettaglio_CE_LP_Soc!D7</f>
        <v>0</v>
      </c>
      <c r="E7" s="575">
        <f t="shared" si="0"/>
        <v>0</v>
      </c>
      <c r="F7" s="575">
        <f>+Dettaglio_CE_LP_San!F7+Dettaglio_CE_LP_Ter!F7+Dettaglio_CE_LP_Ric!F7+Dettaglio_CE_LP_Soc!F7</f>
        <v>0</v>
      </c>
      <c r="G7" s="575" t="e">
        <f>+Dettaglio_CE_LP_San!G7+Dettaglio_CE_LP_Ter!G7+Dettaglio_CE_LP_Ric!G7+Dettaglio_CE_LP_Soc!G7</f>
        <v>#REF!</v>
      </c>
      <c r="H7" s="575" t="e">
        <f>+Dettaglio_CE_LP_San!H7+Dettaglio_CE_LP_Ter!H7+Dettaglio_CE_LP_Ric!H7+Dettaglio_CE_LP_Soc!H7</f>
        <v>#REF!</v>
      </c>
      <c r="I7" s="575" t="e">
        <f>+Dettaglio_CE_LP_San!I7+Dettaglio_CE_LP_Ter!I7+Dettaglio_CE_LP_Ric!I7+Dettaglio_CE_LP_Soc!I7</f>
        <v>#REF!</v>
      </c>
    </row>
    <row r="8" spans="1:9" ht="23.25">
      <c r="A8" s="567" t="s">
        <v>494</v>
      </c>
      <c r="B8" s="568" t="s">
        <v>4248</v>
      </c>
      <c r="C8" s="575">
        <f>+Dettaglio_CE_LP_San!C8+Dettaglio_CE_LP_Ter!C8+Dettaglio_CE_LP_Ric!C8+Dettaglio_CE_LP_Soc!C8</f>
        <v>0</v>
      </c>
      <c r="D8" s="575">
        <f>+Dettaglio_CE_LP_San!D8+Dettaglio_CE_LP_Ter!D8+Dettaglio_CE_LP_Ric!D8+Dettaglio_CE_LP_Soc!D8</f>
        <v>0</v>
      </c>
      <c r="E8" s="575">
        <f t="shared" si="0"/>
        <v>0</v>
      </c>
      <c r="F8" s="575">
        <f>+Dettaglio_CE_LP_San!F8+Dettaglio_CE_LP_Ter!F8+Dettaglio_CE_LP_Ric!F8+Dettaglio_CE_LP_Soc!F8</f>
        <v>0</v>
      </c>
      <c r="G8" s="575" t="e">
        <f>+Dettaglio_CE_LP_San!G8+Dettaglio_CE_LP_Ter!G8+Dettaglio_CE_LP_Ric!G8+Dettaglio_CE_LP_Soc!G8</f>
        <v>#REF!</v>
      </c>
      <c r="H8" s="575" t="e">
        <f>+Dettaglio_CE_LP_San!H8+Dettaglio_CE_LP_Ter!H8+Dettaglio_CE_LP_Ric!H8+Dettaglio_CE_LP_Soc!H8</f>
        <v>#REF!</v>
      </c>
      <c r="I8" s="575" t="e">
        <f>+Dettaglio_CE_LP_San!I8+Dettaglio_CE_LP_Ter!I8+Dettaglio_CE_LP_Ric!I8+Dettaglio_CE_LP_Soc!I8</f>
        <v>#REF!</v>
      </c>
    </row>
    <row r="9" spans="1:9">
      <c r="A9" s="567" t="s">
        <v>497</v>
      </c>
      <c r="B9" s="568" t="s">
        <v>499</v>
      </c>
      <c r="C9" s="575">
        <f>+Dettaglio_CE_LP_San!C9+Dettaglio_CE_LP_Ter!C9+Dettaglio_CE_LP_Ric!C9+Dettaglio_CE_LP_Soc!C9</f>
        <v>0</v>
      </c>
      <c r="D9" s="575">
        <f>+Dettaglio_CE_LP_San!D9+Dettaglio_CE_LP_Ter!D9+Dettaglio_CE_LP_Ric!D9+Dettaglio_CE_LP_Soc!D9</f>
        <v>0</v>
      </c>
      <c r="E9" s="575">
        <f t="shared" si="0"/>
        <v>0</v>
      </c>
      <c r="F9" s="575">
        <f>+Dettaglio_CE_LP_San!F9+Dettaglio_CE_LP_Ter!F9+Dettaglio_CE_LP_Ric!F9+Dettaglio_CE_LP_Soc!F9</f>
        <v>0</v>
      </c>
      <c r="G9" s="575" t="e">
        <f>+Dettaglio_CE_LP_San!G9+Dettaglio_CE_LP_Ter!G9+Dettaglio_CE_LP_Ric!G9+Dettaglio_CE_LP_Soc!G9</f>
        <v>#REF!</v>
      </c>
      <c r="H9" s="575" t="e">
        <f>+Dettaglio_CE_LP_San!H9+Dettaglio_CE_LP_Ter!H9+Dettaglio_CE_LP_Ric!H9+Dettaglio_CE_LP_Soc!H9</f>
        <v>#REF!</v>
      </c>
      <c r="I9" s="575" t="e">
        <f>+Dettaglio_CE_LP_San!I9+Dettaglio_CE_LP_Ter!I9+Dettaglio_CE_LP_Ric!I9+Dettaglio_CE_LP_Soc!I9</f>
        <v>#REF!</v>
      </c>
    </row>
    <row r="10" spans="1:9" ht="23.25">
      <c r="A10" s="567" t="s">
        <v>500</v>
      </c>
      <c r="B10" s="568" t="s">
        <v>4249</v>
      </c>
      <c r="C10" s="575">
        <f>+Dettaglio_CE_LP_San!C10+Dettaglio_CE_LP_Ter!C10+Dettaglio_CE_LP_Ric!C10+Dettaglio_CE_LP_Soc!C10</f>
        <v>0</v>
      </c>
      <c r="D10" s="575">
        <f>+Dettaglio_CE_LP_San!D10+Dettaglio_CE_LP_Ter!D10+Dettaglio_CE_LP_Ric!D10+Dettaglio_CE_LP_Soc!D10</f>
        <v>0</v>
      </c>
      <c r="E10" s="575">
        <f t="shared" si="0"/>
        <v>0</v>
      </c>
      <c r="F10" s="575">
        <f>+Dettaglio_CE_LP_San!F10+Dettaglio_CE_LP_Ter!F10+Dettaglio_CE_LP_Ric!F10+Dettaglio_CE_LP_Soc!F10</f>
        <v>0</v>
      </c>
      <c r="G10" s="575" t="e">
        <f>+Dettaglio_CE_LP_San!G10+Dettaglio_CE_LP_Ter!G10+Dettaglio_CE_LP_Ric!G10+Dettaglio_CE_LP_Soc!G10</f>
        <v>#REF!</v>
      </c>
      <c r="H10" s="575" t="e">
        <f>+Dettaglio_CE_LP_San!H10+Dettaglio_CE_LP_Ter!H10+Dettaglio_CE_LP_Ric!H10+Dettaglio_CE_LP_Soc!H10</f>
        <v>#REF!</v>
      </c>
      <c r="I10" s="575" t="e">
        <f>+Dettaglio_CE_LP_San!I10+Dettaglio_CE_LP_Ter!I10+Dettaglio_CE_LP_Ric!I10+Dettaglio_CE_LP_Soc!I10</f>
        <v>#REF!</v>
      </c>
    </row>
    <row r="11" spans="1:9" ht="15.75" thickBot="1">
      <c r="A11" s="570"/>
      <c r="B11" s="833" t="s">
        <v>4250</v>
      </c>
      <c r="C11" s="834">
        <f t="shared" ref="C11:I11" si="1">SUM(C4:C10)</f>
        <v>101</v>
      </c>
      <c r="D11" s="834">
        <f t="shared" si="1"/>
        <v>99</v>
      </c>
      <c r="E11" s="834">
        <f t="shared" si="1"/>
        <v>-2</v>
      </c>
      <c r="F11" s="834">
        <f>SUM(F4:F10)</f>
        <v>20</v>
      </c>
      <c r="G11" s="834" t="e">
        <f t="shared" si="1"/>
        <v>#REF!</v>
      </c>
      <c r="H11" s="834" t="e">
        <f t="shared" si="1"/>
        <v>#REF!</v>
      </c>
      <c r="I11" s="834" t="e">
        <f t="shared" si="1"/>
        <v>#REF!</v>
      </c>
    </row>
    <row r="12" spans="1:9" ht="24" thickTop="1">
      <c r="A12" s="567" t="s">
        <v>1492</v>
      </c>
      <c r="B12" s="568" t="s">
        <v>4251</v>
      </c>
      <c r="C12" s="575">
        <f>+Dettaglio_CE_LP_San!C12+Dettaglio_CE_LP_Ter!C12+Dettaglio_CE_LP_Ric!C12+Dettaglio_CE_LP_Soc!C12</f>
        <v>0</v>
      </c>
      <c r="D12" s="575">
        <f>+Dettaglio_CE_LP_San!D12+Dettaglio_CE_LP_Ter!D12+Dettaglio_CE_LP_Ric!D12+Dettaglio_CE_LP_Soc!D12</f>
        <v>0</v>
      </c>
      <c r="E12" s="575">
        <f t="shared" ref="E12:E17" si="2">+D12-C12</f>
        <v>0</v>
      </c>
      <c r="F12" s="575">
        <f>+Dettaglio_CE_LP_San!F12+Dettaglio_CE_LP_Ter!F12+Dettaglio_CE_LP_Ric!F12+Dettaglio_CE_LP_Soc!F12</f>
        <v>0</v>
      </c>
      <c r="G12" s="575" t="e">
        <f>+Dettaglio_CE_LP_San!G12+Dettaglio_CE_LP_Ter!G12+Dettaglio_CE_LP_Ric!G12+Dettaglio_CE_LP_Soc!G12</f>
        <v>#REF!</v>
      </c>
      <c r="H12" s="575" t="e">
        <f>+Dettaglio_CE_LP_San!H12+Dettaglio_CE_LP_Ter!H12+Dettaglio_CE_LP_Ric!H12+Dettaglio_CE_LP_Soc!H12</f>
        <v>#REF!</v>
      </c>
      <c r="I12" s="575" t="e">
        <f>+Dettaglio_CE_LP_San!I12+Dettaglio_CE_LP_Ter!I12+Dettaglio_CE_LP_Ric!I12+Dettaglio_CE_LP_Soc!I12</f>
        <v>#REF!</v>
      </c>
    </row>
    <row r="13" spans="1:9" ht="23.25">
      <c r="A13" s="567" t="s">
        <v>1498</v>
      </c>
      <c r="B13" s="568" t="s">
        <v>4252</v>
      </c>
      <c r="C13" s="575">
        <f>+Dettaglio_CE_LP_San!C13+Dettaglio_CE_LP_Ter!C13+Dettaglio_CE_LP_Ric!C13+Dettaglio_CE_LP_Soc!C13</f>
        <v>9</v>
      </c>
      <c r="D13" s="575">
        <f>+Dettaglio_CE_LP_San!D13+Dettaglio_CE_LP_Ter!D13+Dettaglio_CE_LP_Ric!D13+Dettaglio_CE_LP_Soc!D13</f>
        <v>8</v>
      </c>
      <c r="E13" s="575">
        <f t="shared" si="2"/>
        <v>-1</v>
      </c>
      <c r="F13" s="575">
        <f>+Dettaglio_CE_LP_San!F13+Dettaglio_CE_LP_Ter!F13+Dettaglio_CE_LP_Ric!F13+Dettaglio_CE_LP_Soc!F13</f>
        <v>2</v>
      </c>
      <c r="G13" s="575" t="e">
        <f>+Dettaglio_CE_LP_San!G13+Dettaglio_CE_LP_Ter!G13+Dettaglio_CE_LP_Ric!G13+Dettaglio_CE_LP_Soc!G13</f>
        <v>#REF!</v>
      </c>
      <c r="H13" s="575" t="e">
        <f>+Dettaglio_CE_LP_San!H13+Dettaglio_CE_LP_Ter!H13+Dettaglio_CE_LP_Ric!H13+Dettaglio_CE_LP_Soc!H13</f>
        <v>#REF!</v>
      </c>
      <c r="I13" s="575" t="e">
        <f>+Dettaglio_CE_LP_San!I13+Dettaglio_CE_LP_Ter!I13+Dettaglio_CE_LP_Ric!I13+Dettaglio_CE_LP_Soc!I13</f>
        <v>#REF!</v>
      </c>
    </row>
    <row r="14" spans="1:9" ht="23.25">
      <c r="A14" s="567" t="s">
        <v>1501</v>
      </c>
      <c r="B14" s="568" t="s">
        <v>4253</v>
      </c>
      <c r="C14" s="575">
        <f>+Dettaglio_CE_LP_San!C14+Dettaglio_CE_LP_Ter!C14+Dettaglio_CE_LP_Ric!C14+Dettaglio_CE_LP_Soc!C14</f>
        <v>61</v>
      </c>
      <c r="D14" s="575">
        <f>+Dettaglio_CE_LP_San!D14+Dettaglio_CE_LP_Ter!D14+Dettaglio_CE_LP_Ric!D14+Dettaglio_CE_LP_Soc!D14</f>
        <v>60</v>
      </c>
      <c r="E14" s="575">
        <f t="shared" si="2"/>
        <v>-1</v>
      </c>
      <c r="F14" s="575">
        <f>+Dettaglio_CE_LP_San!F14+Dettaglio_CE_LP_Ter!F14+Dettaglio_CE_LP_Ric!F14+Dettaglio_CE_LP_Soc!F14</f>
        <v>0</v>
      </c>
      <c r="G14" s="575" t="e">
        <f>+Dettaglio_CE_LP_San!G14+Dettaglio_CE_LP_Ter!G14+Dettaglio_CE_LP_Ric!G14+Dettaglio_CE_LP_Soc!G14</f>
        <v>#REF!</v>
      </c>
      <c r="H14" s="575" t="e">
        <f>+Dettaglio_CE_LP_San!H14+Dettaglio_CE_LP_Ter!H14+Dettaglio_CE_LP_Ric!H14+Dettaglio_CE_LP_Soc!H14</f>
        <v>#REF!</v>
      </c>
      <c r="I14" s="575" t="e">
        <f>+Dettaglio_CE_LP_San!I14+Dettaglio_CE_LP_Ter!I14+Dettaglio_CE_LP_Ric!I14+Dettaglio_CE_LP_Soc!I14</f>
        <v>#REF!</v>
      </c>
    </row>
    <row r="15" spans="1:9" ht="23.25">
      <c r="A15" s="567" t="s">
        <v>1504</v>
      </c>
      <c r="B15" s="568" t="s">
        <v>1506</v>
      </c>
      <c r="C15" s="575">
        <f>+Dettaglio_CE_LP_San!C15+Dettaglio_CE_LP_Ter!C15+Dettaglio_CE_LP_Ric!C15+Dettaglio_CE_LP_Soc!C15</f>
        <v>0</v>
      </c>
      <c r="D15" s="575">
        <f>+Dettaglio_CE_LP_San!D15+Dettaglio_CE_LP_Ter!D15+Dettaglio_CE_LP_Ric!D15+Dettaglio_CE_LP_Soc!D15</f>
        <v>0</v>
      </c>
      <c r="E15" s="575">
        <f t="shared" si="2"/>
        <v>0</v>
      </c>
      <c r="F15" s="575">
        <f>+Dettaglio_CE_LP_San!F15+Dettaglio_CE_LP_Ter!F15+Dettaglio_CE_LP_Ric!F15+Dettaglio_CE_LP_Soc!F15</f>
        <v>13</v>
      </c>
      <c r="G15" s="575" t="e">
        <f>+Dettaglio_CE_LP_San!G15+Dettaglio_CE_LP_Ter!G15+Dettaglio_CE_LP_Ric!G15+Dettaglio_CE_LP_Soc!G15</f>
        <v>#REF!</v>
      </c>
      <c r="H15" s="575" t="e">
        <f>+Dettaglio_CE_LP_San!H15+Dettaglio_CE_LP_Ter!H15+Dettaglio_CE_LP_Ric!H15+Dettaglio_CE_LP_Soc!H15</f>
        <v>#REF!</v>
      </c>
      <c r="I15" s="575" t="e">
        <f>+Dettaglio_CE_LP_San!I15+Dettaglio_CE_LP_Ter!I15+Dettaglio_CE_LP_Ric!I15+Dettaglio_CE_LP_Soc!I15</f>
        <v>#REF!</v>
      </c>
    </row>
    <row r="16" spans="1:9" ht="23.25">
      <c r="A16" s="567" t="s">
        <v>1507</v>
      </c>
      <c r="B16" s="568" t="s">
        <v>1509</v>
      </c>
      <c r="C16" s="575">
        <f>+Dettaglio_CE_LP_San!C16+Dettaglio_CE_LP_Ter!C16+Dettaglio_CE_LP_Ric!C16+Dettaglio_CE_LP_Soc!C16</f>
        <v>0</v>
      </c>
      <c r="D16" s="575">
        <f>+Dettaglio_CE_LP_San!D16+Dettaglio_CE_LP_Ter!D16+Dettaglio_CE_LP_Ric!D16+Dettaglio_CE_LP_Soc!D16</f>
        <v>0</v>
      </c>
      <c r="E16" s="575">
        <f t="shared" si="2"/>
        <v>0</v>
      </c>
      <c r="F16" s="575">
        <f>+Dettaglio_CE_LP_San!F16+Dettaglio_CE_LP_Ter!F16+Dettaglio_CE_LP_Ric!F16+Dettaglio_CE_LP_Soc!F16</f>
        <v>0</v>
      </c>
      <c r="G16" s="575" t="e">
        <f>+Dettaglio_CE_LP_San!G16+Dettaglio_CE_LP_Ter!G16+Dettaglio_CE_LP_Ric!G16+Dettaglio_CE_LP_Soc!G16</f>
        <v>#REF!</v>
      </c>
      <c r="H16" s="575" t="e">
        <f>+Dettaglio_CE_LP_San!H16+Dettaglio_CE_LP_Ter!H16+Dettaglio_CE_LP_Ric!H16+Dettaglio_CE_LP_Soc!H16</f>
        <v>#REF!</v>
      </c>
      <c r="I16" s="575" t="e">
        <f>+Dettaglio_CE_LP_San!I16+Dettaglio_CE_LP_Ter!I16+Dettaglio_CE_LP_Ric!I16+Dettaglio_CE_LP_Soc!I16</f>
        <v>#REF!</v>
      </c>
    </row>
    <row r="17" spans="1:9" ht="23.25">
      <c r="A17" s="567" t="s">
        <v>4254</v>
      </c>
      <c r="B17" s="568" t="s">
        <v>1518</v>
      </c>
      <c r="C17" s="575">
        <f>+Dettaglio_CE_LP_San!C17+Dettaglio_CE_LP_Ter!C17+Dettaglio_CE_LP_Ric!C17+Dettaglio_CE_LP_Soc!C17</f>
        <v>0</v>
      </c>
      <c r="D17" s="575">
        <f>+Dettaglio_CE_LP_San!D17+Dettaglio_CE_LP_Ter!D17+Dettaglio_CE_LP_Ric!D17+Dettaglio_CE_LP_Soc!D17</f>
        <v>0</v>
      </c>
      <c r="E17" s="575">
        <f t="shared" si="2"/>
        <v>0</v>
      </c>
      <c r="F17" s="575">
        <f>+Dettaglio_CE_LP_San!F17+Dettaglio_CE_LP_Ter!F17+Dettaglio_CE_LP_Ric!F17+Dettaglio_CE_LP_Soc!F17</f>
        <v>0</v>
      </c>
      <c r="G17" s="1195"/>
      <c r="H17" s="1195"/>
      <c r="I17" s="1195"/>
    </row>
    <row r="18" spans="1:9" ht="33" customHeight="1" thickBot="1">
      <c r="A18" s="832"/>
      <c r="B18" s="835" t="s">
        <v>4255</v>
      </c>
      <c r="C18" s="836">
        <f>SUM(C12:C17)</f>
        <v>70</v>
      </c>
      <c r="D18" s="836">
        <f>SUM(D12:D17)</f>
        <v>68</v>
      </c>
      <c r="E18" s="836">
        <f>SUM(E12:E17)</f>
        <v>-2</v>
      </c>
      <c r="F18" s="836">
        <f>SUM(F12:F17)</f>
        <v>15</v>
      </c>
      <c r="G18" s="836" t="e">
        <f>SUM(G12:G16)</f>
        <v>#REF!</v>
      </c>
      <c r="H18" s="836" t="e">
        <f>SUM(H12:H16)</f>
        <v>#REF!</v>
      </c>
      <c r="I18" s="836" t="e">
        <f>SUM(I12:I16)</f>
        <v>#REF!</v>
      </c>
    </row>
    <row r="19" spans="1:9" ht="15.75" thickTop="1">
      <c r="A19" s="1185" t="s">
        <v>4256</v>
      </c>
      <c r="B19" s="837" t="s">
        <v>3044</v>
      </c>
      <c r="C19" s="575">
        <f>+Dettaglio_CE_LP_San!C19+Dettaglio_CE_LP_Ter!C19+Dettaglio_CE_LP_Ric!C19+Dettaglio_CE_LP_Soc!C19</f>
        <v>6</v>
      </c>
      <c r="D19" s="575">
        <f>+Dettaglio_CE_LP_San!D19+Dettaglio_CE_LP_Ter!D19+Dettaglio_CE_LP_Ric!D19+Dettaglio_CE_LP_Soc!D19</f>
        <v>5</v>
      </c>
      <c r="E19" s="575">
        <f t="shared" ref="E19:E24" si="3">+D19-C19</f>
        <v>-1</v>
      </c>
      <c r="F19" s="575">
        <f>+Dettaglio_CE_LP_San!F19+Dettaglio_CE_LP_Ter!F19+Dettaglio_CE_LP_Ric!F19+Dettaglio_CE_LP_Soc!F19</f>
        <v>0</v>
      </c>
      <c r="G19" s="575" t="e">
        <f>+Dettaglio_CE_LP_San!G19+Dettaglio_CE_LP_Ter!G19+Dettaglio_CE_LP_Ric!G19+Dettaglio_CE_LP_Soc!G19</f>
        <v>#REF!</v>
      </c>
      <c r="H19" s="575" t="e">
        <f>+Dettaglio_CE_LP_San!H19+Dettaglio_CE_LP_Ter!H19+Dettaglio_CE_LP_Ric!H19+Dettaglio_CE_LP_Soc!H19</f>
        <v>#REF!</v>
      </c>
      <c r="I19" s="575" t="e">
        <f>+Dettaglio_CE_LP_San!I19+Dettaglio_CE_LP_Ter!I19+Dettaglio_CE_LP_Ric!I19+Dettaglio_CE_LP_Soc!I19</f>
        <v>#REF!</v>
      </c>
    </row>
    <row r="20" spans="1:9">
      <c r="A20" s="1185" t="s">
        <v>4257</v>
      </c>
      <c r="B20" s="838" t="s">
        <v>4258</v>
      </c>
      <c r="C20" s="575">
        <f>+Dettaglio_CE_LP_San!C20+Dettaglio_CE_LP_Ter!C20+Dettaglio_CE_LP_Ric!C20+Dettaglio_CE_LP_Soc!C20</f>
        <v>5</v>
      </c>
      <c r="D20" s="575">
        <f>+Dettaglio_CE_LP_San!D20+Dettaglio_CE_LP_Ter!D20+Dettaglio_CE_LP_Ric!D20+Dettaglio_CE_LP_Soc!D20</f>
        <v>5</v>
      </c>
      <c r="E20" s="575">
        <f t="shared" si="3"/>
        <v>0</v>
      </c>
      <c r="F20" s="575">
        <f>+Dettaglio_CE_LP_San!F20+Dettaglio_CE_LP_Ter!F20+Dettaglio_CE_LP_Ric!F20+Dettaglio_CE_LP_Soc!F20</f>
        <v>339</v>
      </c>
      <c r="G20" s="575">
        <f>+Dettaglio_CE_LP_San!G20+Dettaglio_CE_LP_Ter!G20+Dettaglio_CE_LP_Ric!G20+Dettaglio_CE_LP_Soc!G20</f>
        <v>0</v>
      </c>
      <c r="H20" s="575">
        <f>+Dettaglio_CE_LP_San!H20+Dettaglio_CE_LP_Ter!H20+Dettaglio_CE_LP_Ric!H20+Dettaglio_CE_LP_Soc!H20</f>
        <v>0</v>
      </c>
      <c r="I20" s="575">
        <f>+Dettaglio_CE_LP_San!I20+Dettaglio_CE_LP_Ter!I20+Dettaglio_CE_LP_Ric!I20+Dettaglio_CE_LP_Soc!I20</f>
        <v>0</v>
      </c>
    </row>
    <row r="21" spans="1:9">
      <c r="A21" s="1185" t="s">
        <v>4259</v>
      </c>
      <c r="B21" s="838" t="s">
        <v>4260</v>
      </c>
      <c r="C21" s="575">
        <f>+Dettaglio_CE_LP_San!C21+Dettaglio_CE_LP_Ter!C21+Dettaglio_CE_LP_Ric!C21+Dettaglio_CE_LP_Soc!C21</f>
        <v>6</v>
      </c>
      <c r="D21" s="575">
        <f>+Dettaglio_CE_LP_San!D21+Dettaglio_CE_LP_Ter!D21+Dettaglio_CE_LP_Ric!D21+Dettaglio_CE_LP_Soc!D21</f>
        <v>4</v>
      </c>
      <c r="E21" s="575">
        <f t="shared" si="3"/>
        <v>-2</v>
      </c>
      <c r="F21" s="575">
        <f>+Dettaglio_CE_LP_San!F21+Dettaglio_CE_LP_Ter!F21+Dettaglio_CE_LP_Ric!F21+Dettaglio_CE_LP_Soc!F21</f>
        <v>429</v>
      </c>
      <c r="G21" s="575">
        <f>+Dettaglio_CE_LP_San!G21+Dettaglio_CE_LP_Ter!G21+Dettaglio_CE_LP_Ric!G21+Dettaglio_CE_LP_Soc!G21</f>
        <v>0</v>
      </c>
      <c r="H21" s="575">
        <f>+Dettaglio_CE_LP_San!H21+Dettaglio_CE_LP_Ter!H21+Dettaglio_CE_LP_Ric!H21+Dettaglio_CE_LP_Soc!H21</f>
        <v>0</v>
      </c>
      <c r="I21" s="575">
        <f>+Dettaglio_CE_LP_San!I21+Dettaglio_CE_LP_Ter!I21+Dettaglio_CE_LP_Ric!I21+Dettaglio_CE_LP_Soc!I21</f>
        <v>0</v>
      </c>
    </row>
    <row r="22" spans="1:9">
      <c r="A22" s="1185" t="s">
        <v>4261</v>
      </c>
      <c r="B22" s="1282" t="s">
        <v>4262</v>
      </c>
      <c r="C22" s="575">
        <f>+Dettaglio_CE_LP_San!C22+Dettaglio_CE_LP_Ter!C22+Dettaglio_CE_LP_Ric!C22+Dettaglio_CE_LP_Soc!C22</f>
        <v>0</v>
      </c>
      <c r="D22" s="575">
        <f>+Dettaglio_CE_LP_San!D22+Dettaglio_CE_LP_Ter!D22+Dettaglio_CE_LP_Ric!D22+Dettaglio_CE_LP_Soc!D22</f>
        <v>0</v>
      </c>
      <c r="E22" s="575">
        <f t="shared" si="3"/>
        <v>0</v>
      </c>
      <c r="F22" s="575"/>
      <c r="G22" s="575"/>
      <c r="H22" s="575"/>
      <c r="I22" s="575"/>
    </row>
    <row r="23" spans="1:9">
      <c r="A23" s="1185" t="s">
        <v>4263</v>
      </c>
      <c r="B23" s="839" t="s">
        <v>4264</v>
      </c>
      <c r="C23" s="831">
        <f>C18+C19+C20+C21+C22</f>
        <v>87</v>
      </c>
      <c r="D23" s="831">
        <f>D18+D19+D20+D21</f>
        <v>82</v>
      </c>
      <c r="E23" s="831">
        <f t="shared" si="3"/>
        <v>-5</v>
      </c>
      <c r="F23" s="831">
        <f>F18+F19+F20+F21</f>
        <v>783</v>
      </c>
      <c r="G23" s="831" t="e">
        <f>G18+G19+G20+G21</f>
        <v>#REF!</v>
      </c>
      <c r="H23" s="831" t="e">
        <f>H18+H19+H20+H21</f>
        <v>#REF!</v>
      </c>
      <c r="I23" s="831" t="e">
        <f>I18+I19+I20+I21</f>
        <v>#REF!</v>
      </c>
    </row>
    <row r="24" spans="1:9">
      <c r="A24" s="1185" t="s">
        <v>4265</v>
      </c>
      <c r="B24" s="840" t="s">
        <v>4266</v>
      </c>
      <c r="C24" s="841">
        <f>+C11-C23</f>
        <v>14</v>
      </c>
      <c r="D24" s="841">
        <f>+D11-D23</f>
        <v>17</v>
      </c>
      <c r="E24" s="841">
        <f t="shared" si="3"/>
        <v>3</v>
      </c>
      <c r="F24" s="841">
        <f>+F11-F23</f>
        <v>-763</v>
      </c>
      <c r="G24" s="841" t="e">
        <f>+G11-G23</f>
        <v>#REF!</v>
      </c>
      <c r="H24" s="841" t="e">
        <f>+H11-H23</f>
        <v>#REF!</v>
      </c>
      <c r="I24" s="841" t="e">
        <f>+I11-I23</f>
        <v>#REF!</v>
      </c>
    </row>
    <row r="25" spans="1:9">
      <c r="A25" s="1185"/>
      <c r="B25" s="506"/>
      <c r="C25" s="506"/>
      <c r="D25" s="506"/>
      <c r="E25" s="506"/>
      <c r="F25" s="506"/>
      <c r="G25" s="506"/>
      <c r="H25" s="506"/>
      <c r="I25" s="506"/>
    </row>
    <row r="26" spans="1:9">
      <c r="A26" s="1185" t="s">
        <v>4267</v>
      </c>
      <c r="B26" s="842" t="s">
        <v>4268</v>
      </c>
      <c r="C26" s="575">
        <f>+Dettaglio_CE_LP_San!C26+Dettaglio_CE_LP_Ter!C26+Dettaglio_CE_LP_Ric!C26+Dettaglio_CE_LP_Soc!C26</f>
        <v>88</v>
      </c>
      <c r="D26" s="575">
        <f>+Dettaglio_CE_LP_San!D26+Dettaglio_CE_LP_Ter!D26+Dettaglio_CE_LP_Ric!D26+Dettaglio_CE_LP_Soc!D26</f>
        <v>88</v>
      </c>
      <c r="E26" s="575">
        <f>+D26-C26</f>
        <v>0</v>
      </c>
      <c r="F26" s="575">
        <f>+Dettaglio_CE_LP_San!F26+Dettaglio_CE_LP_Ter!F26+Dettaglio_CE_LP_Ric!F26+Dettaglio_CE_LP_Soc!F26</f>
        <v>8717</v>
      </c>
      <c r="G26" s="575">
        <f>+Dettaglio_CE_LP_San!G26+Dettaglio_CE_LP_Ter!G26+Dettaglio_CE_LP_Ric!G26+Dettaglio_CE_LP_Soc!G26</f>
        <v>0</v>
      </c>
      <c r="H26" s="575">
        <f>+Dettaglio_CE_LP_San!H26+Dettaglio_CE_LP_Ter!H26+Dettaglio_CE_LP_Ric!H26+Dettaglio_CE_LP_Soc!H26</f>
        <v>0</v>
      </c>
      <c r="I26" s="575">
        <f>+Dettaglio_CE_LP_San!I26+Dettaglio_CE_LP_Ter!I26+Dettaglio_CE_LP_Ric!I26+Dettaglio_CE_LP_Soc!I26</f>
        <v>0</v>
      </c>
    </row>
    <row r="27" spans="1:9">
      <c r="A27" s="1185" t="s">
        <v>4269</v>
      </c>
      <c r="B27" s="842" t="s">
        <v>4270</v>
      </c>
      <c r="C27" s="575">
        <f>+Dettaglio_CE_LP_San!C27+Dettaglio_CE_LP_Ter!C27+Dettaglio_CE_LP_Ric!C27+Dettaglio_CE_LP_Soc!C27</f>
        <v>1</v>
      </c>
      <c r="D27" s="575">
        <f>+Dettaglio_CE_LP_San!D27+Dettaglio_CE_LP_Ter!D27+Dettaglio_CE_LP_Ric!D27+Dettaglio_CE_LP_Soc!D27</f>
        <v>1</v>
      </c>
      <c r="E27" s="575">
        <f>+D27-C27</f>
        <v>0</v>
      </c>
      <c r="F27" s="575">
        <f>+Dettaglio_CE_LP_San!F27+Dettaglio_CE_LP_Ter!F27+Dettaglio_CE_LP_Ric!F27+Dettaglio_CE_LP_Soc!F27</f>
        <v>447</v>
      </c>
      <c r="G27" s="575">
        <f>+Dettaglio_CE_LP_San!G27+Dettaglio_CE_LP_Ter!G27+Dettaglio_CE_LP_Ric!G27+Dettaglio_CE_LP_Soc!G27</f>
        <v>0</v>
      </c>
      <c r="H27" s="575">
        <f>+Dettaglio_CE_LP_San!H27+Dettaglio_CE_LP_Ter!H27+Dettaglio_CE_LP_Ric!H27+Dettaglio_CE_LP_Soc!H27</f>
        <v>0</v>
      </c>
      <c r="I27" s="575">
        <f>+Dettaglio_CE_LP_San!I27+Dettaglio_CE_LP_Ter!I27+Dettaglio_CE_LP_Ric!I27+Dettaglio_CE_LP_Soc!I27</f>
        <v>0</v>
      </c>
    </row>
    <row r="28" spans="1:9">
      <c r="A28" s="1185" t="s">
        <v>4271</v>
      </c>
      <c r="B28" s="842" t="s">
        <v>4272</v>
      </c>
      <c r="C28" s="575">
        <f>+Dettaglio_CE_LP_San!C28+Dettaglio_CE_LP_Ter!C28+Dettaglio_CE_LP_Ric!C28+Dettaglio_CE_LP_Soc!C28</f>
        <v>0</v>
      </c>
      <c r="D28" s="575">
        <f>+Dettaglio_CE_LP_San!D28+Dettaglio_CE_LP_Ter!D28+Dettaglio_CE_LP_Ric!D28+Dettaglio_CE_LP_Soc!D28</f>
        <v>0</v>
      </c>
      <c r="E28" s="575">
        <f>+D28-C28</f>
        <v>0</v>
      </c>
      <c r="F28" s="575">
        <f>+Dettaglio_CE_LP_San!F28+Dettaglio_CE_LP_Ter!F28+Dettaglio_CE_LP_Ric!F28+Dettaglio_CE_LP_Soc!F28</f>
        <v>850</v>
      </c>
      <c r="G28" s="575">
        <f>+Dettaglio_CE_LP_San!G28+Dettaglio_CE_LP_Ter!G28+Dettaglio_CE_LP_Ric!G28+Dettaglio_CE_LP_Soc!G28</f>
        <v>0</v>
      </c>
      <c r="H28" s="575">
        <f>+Dettaglio_CE_LP_San!H28+Dettaglio_CE_LP_Ter!H28+Dettaglio_CE_LP_Ric!H28+Dettaglio_CE_LP_Soc!H28</f>
        <v>0</v>
      </c>
      <c r="I28" s="575">
        <f>+Dettaglio_CE_LP_San!I28+Dettaglio_CE_LP_Ter!I28+Dettaglio_CE_LP_Ric!I28+Dettaglio_CE_LP_Soc!I28</f>
        <v>0</v>
      </c>
    </row>
    <row r="29" spans="1:9" ht="15.75" thickBot="1">
      <c r="A29" s="1185" t="s">
        <v>4273</v>
      </c>
      <c r="B29" s="843" t="s">
        <v>4274</v>
      </c>
      <c r="C29" s="844">
        <f>SUM(C26:C28)</f>
        <v>89</v>
      </c>
      <c r="D29" s="844">
        <f>SUM(D26:D28)</f>
        <v>89</v>
      </c>
      <c r="E29" s="844">
        <f>+D29-C29</f>
        <v>0</v>
      </c>
      <c r="F29" s="844">
        <f>SUM(F26:F28)</f>
        <v>10014</v>
      </c>
      <c r="G29" s="844">
        <f>SUM(G26:G28)</f>
        <v>0</v>
      </c>
      <c r="H29" s="844">
        <f>SUM(H26:H28)</f>
        <v>0</v>
      </c>
      <c r="I29" s="844">
        <f>SUM(I26:I28)</f>
        <v>0</v>
      </c>
    </row>
    <row r="30" spans="1:9" ht="15.75" thickTop="1"/>
  </sheetData>
  <sheetProtection password="A01C" sheet="1"/>
  <mergeCells count="9">
    <mergeCell ref="H2:H3"/>
    <mergeCell ref="I2:I3"/>
    <mergeCell ref="F2:F3"/>
    <mergeCell ref="E2:E3"/>
    <mergeCell ref="A2:A3"/>
    <mergeCell ref="B2:B3"/>
    <mergeCell ref="C2:C3"/>
    <mergeCell ref="D2:D3"/>
    <mergeCell ref="G2:G3"/>
  </mergeCells>
  <phoneticPr fontId="95" type="noConversion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AB1514"/>
  <sheetViews>
    <sheetView showGridLines="0" tabSelected="1" showRuler="0" showWhiteSpace="0" topLeftCell="B652" zoomScale="89" zoomScaleNormal="89" zoomScalePageLayoutView="75" workbookViewId="0">
      <selection activeCell="M671" sqref="M671"/>
    </sheetView>
  </sheetViews>
  <sheetFormatPr defaultColWidth="9.140625" defaultRowHeight="15"/>
  <cols>
    <col min="1" max="1" width="13.42578125" style="265" hidden="1" customWidth="1"/>
    <col min="2" max="2" width="28.5703125" style="265" customWidth="1"/>
    <col min="3" max="3" width="35.5703125" style="265" hidden="1" customWidth="1"/>
    <col min="4" max="4" width="10" style="265" hidden="1" customWidth="1"/>
    <col min="5" max="5" width="15.5703125" style="265" hidden="1" customWidth="1"/>
    <col min="6" max="6" width="14.28515625" style="265" hidden="1" customWidth="1"/>
    <col min="7" max="7" width="17.140625" style="265" hidden="1" customWidth="1"/>
    <col min="8" max="8" width="7" style="265" hidden="1" customWidth="1"/>
    <col min="9" max="9" width="4.7109375" style="265" hidden="1" customWidth="1"/>
    <col min="10" max="10" width="10.140625" style="265" hidden="1" customWidth="1"/>
    <col min="11" max="11" width="64.7109375" style="468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265" customWidth="1"/>
    <col min="17" max="17" width="20.7109375" style="265" hidden="1" customWidth="1"/>
    <col min="18" max="18" width="2.7109375" style="265" customWidth="1"/>
    <col min="19" max="20" width="20.7109375" style="265" customWidth="1"/>
    <col min="21" max="21" width="2.7109375" style="379" customWidth="1"/>
    <col min="22" max="23" width="20.7109375" style="379" customWidth="1"/>
    <col min="24" max="24" width="9.140625" style="379"/>
    <col min="25" max="25" width="18" style="379" customWidth="1"/>
    <col min="26" max="16384" width="9.140625" style="265"/>
  </cols>
  <sheetData>
    <row r="1" spans="1:25" ht="15" customHeight="1">
      <c r="A1" s="460"/>
      <c r="B1" s="460"/>
      <c r="C1" s="89"/>
      <c r="D1" s="89"/>
      <c r="E1" s="89"/>
      <c r="F1" s="89"/>
      <c r="G1" s="89"/>
      <c r="H1" s="89"/>
      <c r="I1" s="89"/>
      <c r="J1" s="89"/>
      <c r="K1" s="495" t="str">
        <f>"Tabelle allegate nota integrativa di: " &amp;Info!$C$2 &amp; "  -  "&amp;Info!$B$5&amp;" "&amp;Info!$B$3</f>
        <v>Tabelle allegate nota integrativa di: ATS DELLA MONTAGNA  -  Consuntivo 2018</v>
      </c>
      <c r="L1" s="461"/>
      <c r="M1" s="461"/>
      <c r="N1" s="379"/>
      <c r="P1" s="379"/>
      <c r="Q1" s="379"/>
      <c r="R1" s="379"/>
      <c r="S1" s="379"/>
      <c r="T1" s="379"/>
    </row>
    <row r="2" spans="1:25" ht="15.75" hidden="1">
      <c r="A2" s="460"/>
      <c r="B2" s="460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1231">
        <v>0</v>
      </c>
      <c r="N2" s="1231">
        <v>0</v>
      </c>
      <c r="O2" s="1232">
        <v>0</v>
      </c>
      <c r="P2" s="513"/>
      <c r="Q2" s="1231">
        <v>0</v>
      </c>
      <c r="R2" s="513"/>
      <c r="S2" s="1231">
        <v>0</v>
      </c>
      <c r="T2" s="1231">
        <v>0</v>
      </c>
      <c r="U2" s="461"/>
      <c r="V2" s="1231">
        <v>0</v>
      </c>
      <c r="W2" s="1231">
        <v>0</v>
      </c>
      <c r="Y2" s="461"/>
    </row>
    <row r="3" spans="1:25" ht="15.75" hidden="1">
      <c r="A3" s="460"/>
      <c r="B3" s="460" t="s">
        <v>3215</v>
      </c>
      <c r="C3" s="89"/>
      <c r="D3" s="89"/>
      <c r="E3" s="89"/>
      <c r="F3" s="89"/>
      <c r="G3" s="89"/>
      <c r="H3" s="89"/>
      <c r="I3" s="89"/>
      <c r="J3" s="89"/>
      <c r="K3" s="299"/>
      <c r="L3" s="90"/>
      <c r="M3" s="1231">
        <v>0</v>
      </c>
      <c r="N3" s="1231">
        <v>0</v>
      </c>
      <c r="O3" s="1232">
        <v>0</v>
      </c>
      <c r="P3" s="513"/>
      <c r="Q3" s="1231">
        <v>0</v>
      </c>
      <c r="R3" s="513"/>
      <c r="S3" s="1231">
        <v>0</v>
      </c>
      <c r="T3" s="1231">
        <v>0</v>
      </c>
      <c r="U3" s="461"/>
      <c r="V3" s="1231">
        <v>0</v>
      </c>
      <c r="W3" s="1231">
        <v>0</v>
      </c>
      <c r="Y3" s="461"/>
    </row>
    <row r="4" spans="1:25" ht="15.75" hidden="1">
      <c r="A4" s="460"/>
      <c r="B4" s="460" t="s">
        <v>3215</v>
      </c>
      <c r="C4" s="89"/>
      <c r="D4" s="89"/>
      <c r="E4" s="89"/>
      <c r="F4" s="89"/>
      <c r="G4" s="89"/>
      <c r="H4" s="89"/>
      <c r="I4" s="89"/>
      <c r="J4" s="89"/>
      <c r="K4" s="299"/>
      <c r="L4" s="90"/>
      <c r="M4" s="1231">
        <v>0</v>
      </c>
      <c r="N4" s="1231">
        <v>0</v>
      </c>
      <c r="O4" s="1232">
        <v>0</v>
      </c>
      <c r="P4" s="513"/>
      <c r="Q4" s="1231">
        <v>0</v>
      </c>
      <c r="R4" s="513"/>
      <c r="S4" s="1231">
        <v>0</v>
      </c>
      <c r="T4" s="1231">
        <v>0</v>
      </c>
      <c r="U4" s="461"/>
      <c r="V4" s="1231">
        <v>0</v>
      </c>
      <c r="W4" s="1231">
        <v>0</v>
      </c>
      <c r="Y4" s="461"/>
    </row>
    <row r="5" spans="1:25" ht="20.100000000000001" customHeight="1">
      <c r="C5" s="91"/>
      <c r="D5" s="91"/>
      <c r="E5" s="91"/>
      <c r="F5" s="91"/>
      <c r="G5" s="91"/>
      <c r="H5" s="91"/>
      <c r="I5" s="91"/>
      <c r="J5" s="91"/>
      <c r="K5" s="1352" t="s">
        <v>4275</v>
      </c>
      <c r="L5" s="1353"/>
      <c r="M5" s="1354"/>
    </row>
    <row r="6" spans="1:25" ht="15" customHeight="1">
      <c r="C6" s="91"/>
      <c r="D6" s="91"/>
      <c r="E6" s="91"/>
      <c r="F6" s="91"/>
      <c r="G6" s="91"/>
      <c r="H6" s="91"/>
      <c r="I6" s="91"/>
      <c r="J6" s="91"/>
      <c r="K6" s="552"/>
      <c r="L6" s="463"/>
      <c r="M6" s="463"/>
    </row>
    <row r="7" spans="1:25" ht="15" customHeight="1">
      <c r="C7" s="91"/>
      <c r="D7" s="91"/>
      <c r="E7" s="91"/>
      <c r="F7" s="91"/>
      <c r="G7" s="91"/>
      <c r="H7" s="91"/>
      <c r="I7" s="91"/>
      <c r="J7" s="91"/>
      <c r="K7" s="553" t="s">
        <v>3216</v>
      </c>
      <c r="L7" s="461"/>
      <c r="M7" s="265"/>
    </row>
    <row r="8" spans="1:25" ht="5.0999999999999996" customHeight="1">
      <c r="C8" s="91"/>
      <c r="D8" s="91"/>
      <c r="E8" s="91"/>
      <c r="F8" s="91"/>
      <c r="G8" s="91"/>
      <c r="H8" s="91"/>
      <c r="I8" s="91"/>
      <c r="J8" s="91"/>
      <c r="K8" s="553"/>
      <c r="L8" s="461"/>
      <c r="M8" s="265"/>
    </row>
    <row r="9" spans="1:25" ht="5.0999999999999996" customHeight="1" thickBot="1">
      <c r="C9" s="91"/>
      <c r="D9" s="91"/>
      <c r="E9" s="91"/>
      <c r="F9" s="91"/>
      <c r="G9" s="91"/>
      <c r="H9" s="91"/>
      <c r="I9" s="91"/>
      <c r="J9" s="91"/>
      <c r="K9" s="553"/>
      <c r="L9" s="461"/>
      <c r="M9" s="265"/>
    </row>
    <row r="10" spans="1:25" ht="30" customHeight="1" thickBot="1">
      <c r="C10" s="91"/>
      <c r="D10" s="91"/>
      <c r="E10" s="91"/>
      <c r="F10" s="91"/>
      <c r="G10" s="91"/>
      <c r="H10" s="91"/>
      <c r="I10" s="91"/>
      <c r="J10" s="91"/>
      <c r="K10" s="541"/>
      <c r="L10" s="465"/>
      <c r="M10" s="1031" t="str">
        <f>"Valore netto al 31/12/"&amp;Info!$B$3-1</f>
        <v>Valore netto al 31/12/2017</v>
      </c>
      <c r="N10" s="1031" t="str">
        <f>"Valore netto al 31/12/"&amp;Info!$B$3</f>
        <v>Valore netto al 31/12/2018</v>
      </c>
      <c r="O10" s="1031" t="s">
        <v>4064</v>
      </c>
      <c r="P10" s="806"/>
      <c r="Q10" s="1227" t="str">
        <f xml:space="preserve"> "Prechiusura al " &amp; MID(Info!$B$5,11,1)&amp; "° trimestre " &amp; Info!$B$3</f>
        <v>Prechiusura al ° trimestre 2018</v>
      </c>
      <c r="R10" s="514"/>
      <c r="S10" s="514"/>
      <c r="T10" s="514"/>
    </row>
    <row r="11" spans="1:25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300" t="s">
        <v>72</v>
      </c>
      <c r="L11" s="97" t="s">
        <v>3218</v>
      </c>
      <c r="M11" s="98">
        <f>+M16+M117+M261+M308+M316-M87+M97</f>
        <v>501052</v>
      </c>
      <c r="N11" s="775">
        <f>+N16+N117+N261+N308+N316-N87+N97</f>
        <v>515511</v>
      </c>
      <c r="O11" s="775">
        <f>+N11-M11</f>
        <v>14459</v>
      </c>
      <c r="Q11" s="775">
        <f>+Q16+Q117+Q261+Q308+Q316-Q87+Q97</f>
        <v>0</v>
      </c>
      <c r="R11" s="518"/>
      <c r="S11" s="518"/>
      <c r="T11" s="518"/>
    </row>
    <row r="12" spans="1:25" ht="15.75" thickTop="1">
      <c r="K12" s="538"/>
      <c r="M12" s="265"/>
      <c r="N12" s="379"/>
      <c r="Q12" s="379"/>
      <c r="R12" s="291"/>
      <c r="S12" s="291"/>
      <c r="T12" s="291"/>
    </row>
    <row r="13" spans="1:25">
      <c r="K13" s="538"/>
      <c r="M13" s="265"/>
      <c r="N13" s="379"/>
      <c r="Q13" s="379"/>
      <c r="R13" s="291"/>
      <c r="S13" s="291"/>
      <c r="T13" s="291"/>
    </row>
    <row r="14" spans="1:25" ht="15.75" thickBot="1">
      <c r="M14" s="265"/>
      <c r="N14" s="379"/>
      <c r="Q14" s="379"/>
      <c r="R14" s="291"/>
      <c r="S14" s="291"/>
      <c r="T14" s="291"/>
    </row>
    <row r="15" spans="1:25" ht="30" customHeight="1" thickBot="1">
      <c r="K15" s="529"/>
      <c r="L15" s="465"/>
      <c r="M15" s="1146" t="str">
        <f>+$M$10</f>
        <v>Valore netto al 31/12/2017</v>
      </c>
      <c r="N15" s="810" t="str">
        <f>N$10</f>
        <v>Valore netto al 31/12/2018</v>
      </c>
      <c r="O15" s="810" t="s">
        <v>4064</v>
      </c>
      <c r="P15" s="806"/>
      <c r="Q15" s="810" t="str">
        <f>Q$10</f>
        <v>Prechiusura al ° trimestre 2018</v>
      </c>
      <c r="R15" s="514"/>
      <c r="S15" s="514"/>
      <c r="T15" s="514"/>
    </row>
    <row r="16" spans="1:25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95" t="s">
        <v>75</v>
      </c>
      <c r="L16" s="105" t="s">
        <v>3218</v>
      </c>
      <c r="M16" s="106">
        <f>+M18+M35+M76</f>
        <v>497188</v>
      </c>
      <c r="N16" s="775">
        <f>+N18+N35+N76</f>
        <v>505736</v>
      </c>
      <c r="O16" s="775">
        <f>+N16-M16</f>
        <v>8548</v>
      </c>
      <c r="Q16" s="775">
        <f>+Q18+Q35+Q76</f>
        <v>0</v>
      </c>
      <c r="R16" s="518"/>
      <c r="S16" s="518"/>
      <c r="T16" s="518"/>
    </row>
    <row r="17" spans="1:25" ht="16.5" thickTop="1" thickBot="1">
      <c r="K17" s="539"/>
      <c r="L17" s="532"/>
      <c r="M17" s="291"/>
      <c r="N17" s="501"/>
      <c r="O17" s="501"/>
      <c r="Q17" s="501"/>
      <c r="R17" s="291"/>
      <c r="S17" s="291"/>
      <c r="T17" s="291"/>
    </row>
    <row r="18" spans="1:25" ht="31.5" customHeight="1" thickTop="1" thickBot="1">
      <c r="B18" s="110" t="s">
        <v>76</v>
      </c>
      <c r="C18" s="242" t="s">
        <v>3220</v>
      </c>
      <c r="D18" s="243"/>
      <c r="E18" s="112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496295</v>
      </c>
      <c r="N18" s="298">
        <f>SUM(N21:N33)</f>
        <v>505298</v>
      </c>
      <c r="O18" s="298">
        <f>+N18-M18</f>
        <v>9003</v>
      </c>
      <c r="Q18" s="298">
        <f>SUM(Q21:Q33)</f>
        <v>0</v>
      </c>
      <c r="R18" s="519"/>
      <c r="S18" s="519"/>
      <c r="T18" s="519"/>
    </row>
    <row r="19" spans="1:25" s="291" customFormat="1" ht="9" customHeight="1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Q19" s="533"/>
      <c r="U19" s="501"/>
      <c r="V19" s="379"/>
      <c r="W19" s="501"/>
      <c r="X19" s="501"/>
      <c r="Y19" s="501"/>
    </row>
    <row r="20" spans="1:25" ht="30" customHeight="1" thickBot="1">
      <c r="B20" s="102" t="s">
        <v>3221</v>
      </c>
      <c r="C20" s="245" t="s">
        <v>48</v>
      </c>
      <c r="D20" s="245"/>
      <c r="E20" s="246"/>
      <c r="F20" s="246"/>
      <c r="G20" s="246"/>
      <c r="H20" s="246" t="s">
        <v>4276</v>
      </c>
      <c r="I20" s="246"/>
      <c r="J20" s="246"/>
      <c r="K20" s="302" t="s">
        <v>3222</v>
      </c>
      <c r="L20" s="135"/>
      <c r="M20" s="328" t="str">
        <f>+$M$10</f>
        <v>Valore netto al 31/12/2017</v>
      </c>
      <c r="N20" s="779" t="str">
        <f>N$10</f>
        <v>Valore netto al 31/12/2018</v>
      </c>
      <c r="O20" s="779" t="s">
        <v>4064</v>
      </c>
      <c r="P20" s="806"/>
      <c r="Q20" s="779" t="str">
        <f>Q$10</f>
        <v>Prechiusura al ° trimestre 2018</v>
      </c>
      <c r="R20" s="514"/>
      <c r="S20" s="514"/>
      <c r="T20" s="514"/>
    </row>
    <row r="21" spans="1:25">
      <c r="B21" s="123" t="s">
        <v>78</v>
      </c>
      <c r="C21" s="123" t="s">
        <v>3223</v>
      </c>
      <c r="D21" s="123"/>
      <c r="E21" s="123"/>
      <c r="F21" s="123"/>
      <c r="G21" s="123"/>
      <c r="H21" s="123" t="s">
        <v>4277</v>
      </c>
      <c r="I21" s="123"/>
      <c r="J21" s="123"/>
      <c r="K21" s="707" t="s">
        <v>4278</v>
      </c>
      <c r="L21" s="125" t="s">
        <v>3218</v>
      </c>
      <c r="M21" s="564">
        <f>IF(ISERROR(VLOOKUP($B21,ESTR_PREC!$A$1:$M$6000,2,FALSE))=TRUE,0,VLOOKUP($B21,ESTR_PREC!$A$1:$M$6000,2,FALSE))</f>
        <v>426947</v>
      </c>
      <c r="N21" s="225">
        <v>434166</v>
      </c>
      <c r="O21" s="560">
        <f>+N21-M21</f>
        <v>7219</v>
      </c>
      <c r="Q21" s="225"/>
      <c r="R21" s="675"/>
      <c r="S21" s="675"/>
      <c r="T21" s="675"/>
    </row>
    <row r="22" spans="1:25" hidden="1">
      <c r="B22" s="127" t="s">
        <v>84</v>
      </c>
      <c r="C22" s="127" t="s">
        <v>3224</v>
      </c>
      <c r="D22" s="127"/>
      <c r="E22" s="123"/>
      <c r="F22" s="123"/>
      <c r="G22" s="123"/>
      <c r="H22" s="123" t="s">
        <v>4277</v>
      </c>
      <c r="I22" s="127"/>
      <c r="J22" s="127"/>
      <c r="K22" s="304" t="s">
        <v>86</v>
      </c>
      <c r="L22" s="125" t="s">
        <v>3218</v>
      </c>
      <c r="M22" s="1240"/>
      <c r="N22" s="1240"/>
      <c r="O22" s="1240"/>
      <c r="Q22" s="1240"/>
      <c r="R22" s="675"/>
      <c r="S22" s="675"/>
      <c r="T22" s="675"/>
    </row>
    <row r="23" spans="1:25">
      <c r="B23" s="127" t="s">
        <v>87</v>
      </c>
      <c r="C23" s="127" t="s">
        <v>3224</v>
      </c>
      <c r="D23" s="127"/>
      <c r="E23" s="123"/>
      <c r="F23" s="123"/>
      <c r="G23" s="123"/>
      <c r="H23" s="123" t="s">
        <v>4277</v>
      </c>
      <c r="I23" s="127"/>
      <c r="J23" s="127"/>
      <c r="K23" s="304" t="s">
        <v>3225</v>
      </c>
      <c r="L23" s="125" t="s">
        <v>3218</v>
      </c>
      <c r="M23" s="564">
        <f>IF(ISERROR(VLOOKUP($B23,ESTR_PREC!$A$1:$M$6000,2,FALSE))=TRUE,0,VLOOKUP($B23,ESTR_PREC!$A$1:$M$6000,2,FALSE))</f>
        <v>61417</v>
      </c>
      <c r="N23" s="225">
        <v>61580</v>
      </c>
      <c r="O23" s="560">
        <f>+N23-M23</f>
        <v>163</v>
      </c>
      <c r="Q23" s="225"/>
      <c r="R23" s="675"/>
      <c r="S23" s="675"/>
      <c r="T23" s="675"/>
    </row>
    <row r="24" spans="1:25">
      <c r="B24" s="127" t="s">
        <v>89</v>
      </c>
      <c r="C24" s="127" t="s">
        <v>3226</v>
      </c>
      <c r="D24" s="127"/>
      <c r="E24" s="123"/>
      <c r="F24" s="123"/>
      <c r="G24" s="123"/>
      <c r="H24" s="123" t="s">
        <v>4277</v>
      </c>
      <c r="I24" s="127"/>
      <c r="J24" s="127"/>
      <c r="K24" s="183" t="s">
        <v>92</v>
      </c>
      <c r="L24" s="125" t="s">
        <v>3218</v>
      </c>
      <c r="M24" s="564">
        <f>IF(ISERROR(VLOOKUP($B24,ESTR_PREC!$A$1:$M$6000,2,FALSE))=TRUE,0,VLOOKUP($B24,ESTR_PREC!$A$1:$M$6000,2,FALSE))</f>
        <v>1146</v>
      </c>
      <c r="N24" s="225">
        <v>1190</v>
      </c>
      <c r="O24" s="560">
        <f>+N24-M24</f>
        <v>44</v>
      </c>
      <c r="Q24" s="225"/>
      <c r="R24" s="675"/>
      <c r="S24" s="675"/>
      <c r="T24" s="675"/>
    </row>
    <row r="25" spans="1:25">
      <c r="B25" s="127" t="s">
        <v>93</v>
      </c>
      <c r="C25" s="127" t="s">
        <v>3227</v>
      </c>
      <c r="D25" s="127"/>
      <c r="E25" s="123"/>
      <c r="F25" s="123"/>
      <c r="G25" s="123"/>
      <c r="H25" s="123" t="s">
        <v>4277</v>
      </c>
      <c r="I25" s="127"/>
      <c r="J25" s="127"/>
      <c r="K25" s="183" t="s">
        <v>94</v>
      </c>
      <c r="L25" s="125" t="s">
        <v>3218</v>
      </c>
      <c r="M25" s="564">
        <f>IF(ISERROR(VLOOKUP($B25,ESTR_PREC!$A$1:$M$6000,2,FALSE))=TRUE,0,VLOOKUP($B25,ESTR_PREC!$A$1:$M$6000,2,FALSE))</f>
        <v>0</v>
      </c>
      <c r="N25" s="225"/>
      <c r="O25" s="560">
        <f>+N25-M25</f>
        <v>0</v>
      </c>
      <c r="Q25" s="225"/>
      <c r="R25" s="675"/>
      <c r="S25" s="675"/>
      <c r="T25" s="675"/>
    </row>
    <row r="26" spans="1:25" ht="15" hidden="1" customHeight="1">
      <c r="B26" s="127" t="s">
        <v>95</v>
      </c>
      <c r="C26" s="127" t="s">
        <v>3228</v>
      </c>
      <c r="D26" s="127"/>
      <c r="E26" s="123"/>
      <c r="F26" s="123"/>
      <c r="G26" s="123"/>
      <c r="H26" s="123" t="s">
        <v>4277</v>
      </c>
      <c r="I26" s="127"/>
      <c r="J26" s="127"/>
      <c r="K26" s="181" t="s">
        <v>96</v>
      </c>
      <c r="L26" s="125" t="s">
        <v>3218</v>
      </c>
      <c r="M26" s="828"/>
      <c r="N26" s="815"/>
      <c r="O26" s="827"/>
      <c r="Q26" s="815"/>
      <c r="R26" s="675"/>
      <c r="S26" s="675"/>
      <c r="T26" s="675"/>
    </row>
    <row r="27" spans="1:25" ht="38.25">
      <c r="B27" s="127" t="s">
        <v>97</v>
      </c>
      <c r="C27" s="127" t="s">
        <v>3229</v>
      </c>
      <c r="D27" s="127"/>
      <c r="E27" s="123"/>
      <c r="F27" s="123"/>
      <c r="G27" s="123"/>
      <c r="H27" s="123" t="s">
        <v>4277</v>
      </c>
      <c r="I27" s="127"/>
      <c r="J27" s="127"/>
      <c r="K27" s="181" t="s">
        <v>100</v>
      </c>
      <c r="L27" s="125" t="s">
        <v>3218</v>
      </c>
      <c r="M27" s="564">
        <f>IF(ISERROR(VLOOKUP($B27,ESTR_PREC!$A$1:$M$6000,2,FALSE))=TRUE,0,VLOOKUP($B27,ESTR_PREC!$A$1:$M$6000,2,FALSE))</f>
        <v>0</v>
      </c>
      <c r="N27" s="225"/>
      <c r="O27" s="560">
        <f>+N27-M27</f>
        <v>0</v>
      </c>
      <c r="Q27" s="225"/>
      <c r="R27" s="675"/>
      <c r="S27" s="675"/>
      <c r="T27" s="675"/>
    </row>
    <row r="28" spans="1:25" ht="25.5">
      <c r="B28" s="127" t="s">
        <v>101</v>
      </c>
      <c r="C28" s="127" t="s">
        <v>3230</v>
      </c>
      <c r="D28" s="127"/>
      <c r="E28" s="123"/>
      <c r="F28" s="123"/>
      <c r="G28" s="123"/>
      <c r="H28" s="123" t="s">
        <v>4277</v>
      </c>
      <c r="I28" s="127"/>
      <c r="J28" s="127"/>
      <c r="K28" s="181" t="s">
        <v>102</v>
      </c>
      <c r="L28" s="125" t="s">
        <v>3218</v>
      </c>
      <c r="M28" s="564">
        <f>IF(ISERROR(VLOOKUP($B28,ESTR_PREC!$A$1:$M$6000,2,FALSE))=TRUE,0,VLOOKUP($B28,ESTR_PREC!$A$1:$M$6000,2,FALSE))</f>
        <v>967</v>
      </c>
      <c r="N28" s="225">
        <v>2469</v>
      </c>
      <c r="O28" s="560">
        <f>+N28-M28</f>
        <v>1502</v>
      </c>
      <c r="Q28" s="225"/>
      <c r="R28" s="675"/>
      <c r="S28" s="675"/>
      <c r="T28" s="675"/>
    </row>
    <row r="29" spans="1:25" ht="15" hidden="1" customHeight="1">
      <c r="B29" s="127" t="s">
        <v>103</v>
      </c>
      <c r="C29" s="127" t="s">
        <v>3231</v>
      </c>
      <c r="D29" s="127"/>
      <c r="E29" s="123"/>
      <c r="F29" s="123"/>
      <c r="G29" s="123"/>
      <c r="H29" s="123" t="s">
        <v>4277</v>
      </c>
      <c r="I29" s="127"/>
      <c r="J29" s="127"/>
      <c r="K29" s="181" t="s">
        <v>106</v>
      </c>
      <c r="L29" s="125" t="s">
        <v>3218</v>
      </c>
      <c r="M29" s="828"/>
      <c r="N29" s="815"/>
      <c r="O29" s="827"/>
      <c r="Q29" s="815"/>
      <c r="R29" s="675"/>
      <c r="S29" s="675"/>
      <c r="T29" s="675"/>
    </row>
    <row r="30" spans="1:25">
      <c r="B30" s="127" t="s">
        <v>107</v>
      </c>
      <c r="C30" s="127" t="s">
        <v>3232</v>
      </c>
      <c r="D30" s="127"/>
      <c r="E30" s="123"/>
      <c r="F30" s="123"/>
      <c r="G30" s="123"/>
      <c r="H30" s="123" t="s">
        <v>4277</v>
      </c>
      <c r="I30" s="127"/>
      <c r="J30" s="127"/>
      <c r="K30" s="227" t="s">
        <v>108</v>
      </c>
      <c r="L30" s="125" t="s">
        <v>3218</v>
      </c>
      <c r="M30" s="564">
        <f>IF(ISERROR(VLOOKUP($B30,ESTR_PREC!$A$1:$M$6000,2,FALSE))=TRUE,0,VLOOKUP($B30,ESTR_PREC!$A$1:$M$6000,2,FALSE))</f>
        <v>5097</v>
      </c>
      <c r="N30" s="225">
        <v>5893</v>
      </c>
      <c r="O30" s="560">
        <f>+N30-M30</f>
        <v>796</v>
      </c>
      <c r="Q30" s="225"/>
      <c r="R30" s="675"/>
      <c r="S30" s="675"/>
      <c r="T30" s="675"/>
    </row>
    <row r="31" spans="1:25">
      <c r="B31" s="127" t="s">
        <v>109</v>
      </c>
      <c r="C31" s="127" t="s">
        <v>3233</v>
      </c>
      <c r="D31" s="127"/>
      <c r="E31" s="123"/>
      <c r="F31" s="123"/>
      <c r="G31" s="123"/>
      <c r="H31" s="123" t="s">
        <v>73</v>
      </c>
      <c r="I31" s="127"/>
      <c r="J31" s="127"/>
      <c r="K31" s="227" t="s">
        <v>110</v>
      </c>
      <c r="L31" s="125" t="s">
        <v>3218</v>
      </c>
      <c r="M31" s="564">
        <f>IF(ISERROR(VLOOKUP($B31,ESTR_PREC!$A$1:$M$6000,2,FALSE))=TRUE,0,VLOOKUP($B31,ESTR_PREC!$A$1:$M$6000,2,FALSE))</f>
        <v>721</v>
      </c>
      <c r="N31" s="225"/>
      <c r="O31" s="560">
        <f>+N31-M31</f>
        <v>-721</v>
      </c>
      <c r="Q31" s="225"/>
      <c r="R31" s="675"/>
      <c r="S31" s="675"/>
      <c r="T31" s="675"/>
    </row>
    <row r="32" spans="1:25">
      <c r="B32" s="127" t="s">
        <v>111</v>
      </c>
      <c r="C32" s="127" t="s">
        <v>3234</v>
      </c>
      <c r="D32" s="127"/>
      <c r="E32" s="123"/>
      <c r="F32" s="123"/>
      <c r="G32" s="123"/>
      <c r="H32" s="123" t="s">
        <v>4277</v>
      </c>
      <c r="I32" s="127"/>
      <c r="J32" s="127"/>
      <c r="K32" s="228" t="s">
        <v>113</v>
      </c>
      <c r="L32" s="125" t="s">
        <v>3218</v>
      </c>
      <c r="M32" s="564">
        <f>IF(ISERROR(VLOOKUP($B32,ESTR_PREC!$A$1:$M$6000,2,FALSE))=TRUE,0,VLOOKUP($B32,ESTR_PREC!$A$1:$M$6000,2,FALSE))</f>
        <v>0</v>
      </c>
      <c r="N32" s="225"/>
      <c r="O32" s="560">
        <f>+N32-M32</f>
        <v>0</v>
      </c>
      <c r="Q32" s="225"/>
      <c r="R32" s="675"/>
      <c r="S32" s="675"/>
      <c r="T32" s="675"/>
    </row>
    <row r="33" spans="2:20" ht="15.75" hidden="1" customHeight="1" thickBot="1">
      <c r="B33" s="229" t="s">
        <v>114</v>
      </c>
      <c r="C33" s="229" t="s">
        <v>3235</v>
      </c>
      <c r="D33" s="229"/>
      <c r="E33" s="229"/>
      <c r="F33" s="229"/>
      <c r="G33" s="229"/>
      <c r="H33" s="229"/>
      <c r="I33" s="229"/>
      <c r="J33" s="229"/>
      <c r="K33" s="772" t="s">
        <v>115</v>
      </c>
      <c r="L33" s="231" t="s">
        <v>3218</v>
      </c>
      <c r="M33" s="828"/>
      <c r="N33" s="815"/>
      <c r="O33" s="827"/>
      <c r="Q33" s="815"/>
      <c r="R33" s="675"/>
      <c r="S33" s="675"/>
      <c r="T33" s="675"/>
    </row>
    <row r="34" spans="2:20" ht="16.5" thickBot="1">
      <c r="K34" s="527"/>
      <c r="L34" s="528"/>
      <c r="M34" s="192"/>
      <c r="N34" s="192"/>
      <c r="O34" s="192"/>
      <c r="Q34" s="192"/>
      <c r="R34" s="291"/>
      <c r="S34" s="291"/>
      <c r="T34" s="291"/>
    </row>
    <row r="35" spans="2:20" ht="29.25" customHeight="1" thickTop="1" thickBot="1">
      <c r="B35" s="110" t="s">
        <v>116</v>
      </c>
      <c r="C35" s="242" t="s">
        <v>3236</v>
      </c>
      <c r="D35" s="243"/>
      <c r="E35" s="112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893</v>
      </c>
      <c r="N35" s="298">
        <f>SUM(N38:N73)</f>
        <v>438</v>
      </c>
      <c r="O35" s="298">
        <f>+N35-M35</f>
        <v>-455</v>
      </c>
      <c r="Q35" s="298">
        <f>SUM(Q38:Q73)</f>
        <v>0</v>
      </c>
      <c r="R35" s="519"/>
      <c r="S35" s="519"/>
      <c r="T35" s="519"/>
    </row>
    <row r="36" spans="2:20" ht="9" customHeight="1" thickTop="1" thickBot="1">
      <c r="B36" s="537"/>
      <c r="C36" s="537"/>
      <c r="K36" s="538"/>
      <c r="M36" s="265"/>
      <c r="N36" s="379"/>
      <c r="Q36" s="379"/>
      <c r="R36" s="291"/>
      <c r="S36" s="291"/>
      <c r="T36" s="291"/>
    </row>
    <row r="37" spans="2:20" ht="26.25" thickBot="1">
      <c r="B37" s="102" t="s">
        <v>3221</v>
      </c>
      <c r="C37" s="245" t="s">
        <v>48</v>
      </c>
      <c r="D37" s="245"/>
      <c r="E37" s="246"/>
      <c r="F37" s="246"/>
      <c r="G37" s="246"/>
      <c r="H37" s="246"/>
      <c r="I37" s="246"/>
      <c r="J37" s="246"/>
      <c r="K37" s="302" t="s">
        <v>3222</v>
      </c>
      <c r="L37" s="135"/>
      <c r="M37" s="328" t="str">
        <f>+$M$10</f>
        <v>Valore netto al 31/12/2017</v>
      </c>
      <c r="N37" s="779" t="str">
        <f>N$10</f>
        <v>Valore netto al 31/12/2018</v>
      </c>
      <c r="O37" s="779" t="s">
        <v>4064</v>
      </c>
      <c r="P37" s="806"/>
      <c r="Q37" s="779" t="str">
        <f>Q$10</f>
        <v>Prechiusura al ° trimestre 2018</v>
      </c>
      <c r="R37" s="514"/>
      <c r="S37" s="514"/>
      <c r="T37" s="514"/>
    </row>
    <row r="38" spans="2:20">
      <c r="B38" s="127" t="s">
        <v>118</v>
      </c>
      <c r="C38" s="127" t="s">
        <v>3237</v>
      </c>
      <c r="D38" s="127"/>
      <c r="E38" s="123"/>
      <c r="F38" s="127"/>
      <c r="G38" s="123"/>
      <c r="H38" s="123" t="s">
        <v>4277</v>
      </c>
      <c r="I38" s="127"/>
      <c r="J38" s="127"/>
      <c r="K38" s="228" t="s">
        <v>121</v>
      </c>
      <c r="L38" s="125" t="s">
        <v>3218</v>
      </c>
      <c r="M38" s="564">
        <f>IF(ISERROR(VLOOKUP($B38,ESTR_PREC!$A$1:$M$6000,2,FALSE))=TRUE,0,VLOOKUP($B38,ESTR_PREC!$A$1:$M$6000,2,FALSE))</f>
        <v>0</v>
      </c>
      <c r="N38" s="225"/>
      <c r="O38" s="560">
        <f t="shared" ref="O38:O45" si="0">+N38-M38</f>
        <v>0</v>
      </c>
      <c r="Q38" s="225"/>
      <c r="R38" s="675"/>
      <c r="S38" s="675"/>
      <c r="T38" s="675"/>
    </row>
    <row r="39" spans="2:20">
      <c r="B39" s="127" t="s">
        <v>122</v>
      </c>
      <c r="C39" s="127" t="s">
        <v>3238</v>
      </c>
      <c r="D39" s="127"/>
      <c r="E39" s="123"/>
      <c r="F39" s="127"/>
      <c r="G39" s="123"/>
      <c r="H39" s="123" t="s">
        <v>4277</v>
      </c>
      <c r="I39" s="127"/>
      <c r="J39" s="127"/>
      <c r="K39" s="228" t="s">
        <v>125</v>
      </c>
      <c r="L39" s="125" t="s">
        <v>3218</v>
      </c>
      <c r="M39" s="564">
        <f>IF(ISERROR(VLOOKUP($B39,ESTR_PREC!$A$1:$M$6000,2,FALSE))=TRUE,0,VLOOKUP($B39,ESTR_PREC!$A$1:$M$6000,2,FALSE))</f>
        <v>0</v>
      </c>
      <c r="N39" s="225"/>
      <c r="O39" s="560">
        <f t="shared" si="0"/>
        <v>0</v>
      </c>
      <c r="Q39" s="225"/>
      <c r="R39" s="675"/>
      <c r="S39" s="675"/>
      <c r="T39" s="675"/>
    </row>
    <row r="40" spans="2:20" ht="25.5">
      <c r="B40" s="127" t="s">
        <v>126</v>
      </c>
      <c r="C40" s="127" t="s">
        <v>3239</v>
      </c>
      <c r="D40" s="127"/>
      <c r="E40" s="123"/>
      <c r="F40" s="123"/>
      <c r="G40" s="123"/>
      <c r="H40" s="123" t="s">
        <v>73</v>
      </c>
      <c r="I40" s="127"/>
      <c r="J40" s="127"/>
      <c r="K40" s="227" t="s">
        <v>127</v>
      </c>
      <c r="L40" s="125" t="s">
        <v>3218</v>
      </c>
      <c r="M40" s="564">
        <f>IF(ISERROR(VLOOKUP($B40,ESTR_PREC!$A$1:$M$6000,2,FALSE))=TRUE,0,VLOOKUP($B40,ESTR_PREC!$A$1:$M$6000,2,FALSE))</f>
        <v>0</v>
      </c>
      <c r="N40" s="225"/>
      <c r="O40" s="560">
        <f>+N40-M40</f>
        <v>0</v>
      </c>
      <c r="Q40" s="225"/>
      <c r="R40" s="675"/>
      <c r="S40" s="675"/>
      <c r="T40" s="675"/>
    </row>
    <row r="41" spans="2:20">
      <c r="B41" s="127" t="s">
        <v>128</v>
      </c>
      <c r="C41" s="127" t="s">
        <v>3240</v>
      </c>
      <c r="D41" s="127"/>
      <c r="E41" s="123"/>
      <c r="F41" s="127"/>
      <c r="G41" s="123"/>
      <c r="H41" s="123" t="s">
        <v>4277</v>
      </c>
      <c r="I41" s="127"/>
      <c r="J41" s="127"/>
      <c r="K41" s="228" t="s">
        <v>129</v>
      </c>
      <c r="L41" s="125" t="s">
        <v>3218</v>
      </c>
      <c r="M41" s="564">
        <f>IF(ISERROR(VLOOKUP($B41,ESTR_PREC!$A$1:$M$6000,2,FALSE))=TRUE,0,VLOOKUP($B41,ESTR_PREC!$A$1:$M$6000,2,FALSE))</f>
        <v>180</v>
      </c>
      <c r="N41" s="225">
        <f>313+123</f>
        <v>436</v>
      </c>
      <c r="O41" s="560">
        <f t="shared" si="0"/>
        <v>256</v>
      </c>
      <c r="Q41" s="225"/>
      <c r="R41" s="675"/>
      <c r="S41" s="675"/>
      <c r="T41" s="675"/>
    </row>
    <row r="42" spans="2:20" ht="25.5">
      <c r="B42" s="127" t="s">
        <v>130</v>
      </c>
      <c r="C42" s="127" t="s">
        <v>3241</v>
      </c>
      <c r="D42" s="127"/>
      <c r="E42" s="123"/>
      <c r="F42" s="123"/>
      <c r="G42" s="123"/>
      <c r="H42" s="123" t="s">
        <v>73</v>
      </c>
      <c r="I42" s="127"/>
      <c r="J42" s="127"/>
      <c r="K42" s="227" t="s">
        <v>131</v>
      </c>
      <c r="L42" s="125" t="s">
        <v>3218</v>
      </c>
      <c r="M42" s="564">
        <f>IF(ISERROR(VLOOKUP($B42,ESTR_PREC!$A$1:$M$6000,2,FALSE))=TRUE,0,VLOOKUP($B42,ESTR_PREC!$A$1:$M$6000,2,FALSE))</f>
        <v>0</v>
      </c>
      <c r="N42" s="225"/>
      <c r="O42" s="560">
        <f>+N42-M42</f>
        <v>0</v>
      </c>
      <c r="Q42" s="225"/>
      <c r="R42" s="675"/>
      <c r="S42" s="675"/>
      <c r="T42" s="675"/>
    </row>
    <row r="43" spans="2:20" ht="25.5">
      <c r="B43" s="127" t="s">
        <v>132</v>
      </c>
      <c r="C43" s="127" t="str">
        <f>MID(B43,1,1)&amp;MID(B43,3,2)&amp;MID(B43,6,2)&amp;MID(B43,9,2)&amp;MID(B43,12,3)&amp;MID(B43,16,3)&amp;MID(B43,20,2)&amp;MID(B43,23,3)</f>
        <v>410102001501000000</v>
      </c>
      <c r="D43" s="127"/>
      <c r="E43" s="123"/>
      <c r="F43" s="127"/>
      <c r="G43" s="123"/>
      <c r="H43" s="123" t="s">
        <v>4277</v>
      </c>
      <c r="I43" s="127"/>
      <c r="J43" s="127"/>
      <c r="K43" s="228" t="s">
        <v>135</v>
      </c>
      <c r="L43" s="125" t="s">
        <v>3218</v>
      </c>
      <c r="M43" s="564">
        <f>IF(ISERROR(VLOOKUP($B43,ESTR_PREC!$A$1:$M$6000,2,FALSE))=TRUE,0,VLOOKUP($B43,ESTR_PREC!$A$1:$M$6000,2,FALSE))</f>
        <v>0</v>
      </c>
      <c r="N43" s="225"/>
      <c r="O43" s="560">
        <f t="shared" si="0"/>
        <v>0</v>
      </c>
      <c r="Q43" s="225"/>
      <c r="R43" s="675"/>
      <c r="S43" s="675"/>
      <c r="T43" s="675"/>
    </row>
    <row r="44" spans="2:20" ht="25.5">
      <c r="B44" s="127" t="s">
        <v>136</v>
      </c>
      <c r="C44" s="127" t="str">
        <f>MID(B44,1,1)&amp;MID(B44,3,2)&amp;MID(B44,6,2)&amp;MID(B44,9,2)&amp;MID(B44,12,3)&amp;MID(B44,16,3)&amp;MID(B44,20,2)&amp;MID(B44,23,3)</f>
        <v>410102001502000000</v>
      </c>
      <c r="D44" s="127"/>
      <c r="E44" s="123"/>
      <c r="F44" s="127"/>
      <c r="G44" s="123"/>
      <c r="H44" s="123" t="s">
        <v>4277</v>
      </c>
      <c r="I44" s="127"/>
      <c r="J44" s="127"/>
      <c r="K44" s="228" t="s">
        <v>139</v>
      </c>
      <c r="L44" s="125" t="s">
        <v>3218</v>
      </c>
      <c r="M44" s="564">
        <f>IF(ISERROR(VLOOKUP($B44,ESTR_PREC!$A$1:$M$6000,2,FALSE))=TRUE,0,VLOOKUP($B44,ESTR_PREC!$A$1:$M$6000,2,FALSE))</f>
        <v>0</v>
      </c>
      <c r="N44" s="225"/>
      <c r="O44" s="560">
        <f t="shared" si="0"/>
        <v>0</v>
      </c>
      <c r="Q44" s="225"/>
      <c r="R44" s="675"/>
      <c r="S44" s="675"/>
      <c r="T44" s="675"/>
    </row>
    <row r="45" spans="2:20">
      <c r="B45" s="127" t="s">
        <v>140</v>
      </c>
      <c r="C45" s="127" t="s">
        <v>3242</v>
      </c>
      <c r="D45" s="127"/>
      <c r="E45" s="123"/>
      <c r="F45" s="127"/>
      <c r="G45" s="123"/>
      <c r="H45" s="123" t="s">
        <v>4277</v>
      </c>
      <c r="I45" s="127"/>
      <c r="J45" s="127"/>
      <c r="K45" s="227" t="s">
        <v>145</v>
      </c>
      <c r="L45" s="125" t="s">
        <v>3218</v>
      </c>
      <c r="M45" s="564">
        <f>IF(ISERROR(VLOOKUP($B45,ESTR_PREC!$A$1:$M$6000,2,FALSE))=TRUE,0,VLOOKUP($B45,ESTR_PREC!$A$1:$M$6000,2,FALSE))</f>
        <v>0</v>
      </c>
      <c r="N45" s="225"/>
      <c r="O45" s="560">
        <f t="shared" si="0"/>
        <v>0</v>
      </c>
      <c r="Q45" s="225"/>
      <c r="R45" s="675"/>
      <c r="S45" s="675"/>
      <c r="T45" s="675"/>
    </row>
    <row r="46" spans="2:20" ht="15" hidden="1" customHeight="1">
      <c r="B46" s="139" t="s">
        <v>146</v>
      </c>
      <c r="C46" s="139" t="s">
        <v>3243</v>
      </c>
      <c r="D46" s="139"/>
      <c r="E46" s="140"/>
      <c r="F46" s="140"/>
      <c r="G46" s="140"/>
      <c r="H46" s="140" t="s">
        <v>4277</v>
      </c>
      <c r="I46" s="139"/>
      <c r="J46" s="139"/>
      <c r="K46" s="226" t="s">
        <v>147</v>
      </c>
      <c r="L46" s="141" t="s">
        <v>3218</v>
      </c>
      <c r="M46" s="564"/>
      <c r="N46" s="564"/>
      <c r="O46" s="564"/>
      <c r="P46" s="660"/>
      <c r="Q46" s="564"/>
      <c r="R46" s="675"/>
      <c r="S46" s="675"/>
      <c r="T46" s="675"/>
    </row>
    <row r="47" spans="2:20">
      <c r="B47" s="127" t="s">
        <v>148</v>
      </c>
      <c r="C47" s="127" t="s">
        <v>3244</v>
      </c>
      <c r="D47" s="127"/>
      <c r="E47" s="123"/>
      <c r="F47" s="127"/>
      <c r="G47" s="123"/>
      <c r="H47" s="123" t="s">
        <v>4277</v>
      </c>
      <c r="I47" s="127"/>
      <c r="J47" s="127"/>
      <c r="K47" s="181" t="s">
        <v>149</v>
      </c>
      <c r="L47" s="125" t="s">
        <v>3218</v>
      </c>
      <c r="M47" s="564">
        <f>IF(ISERROR(VLOOKUP($B47,ESTR_PREC!$A$1:$M$6000,2,FALSE))=TRUE,0,VLOOKUP($B47,ESTR_PREC!$A$1:$M$6000,2,FALSE))</f>
        <v>58</v>
      </c>
      <c r="N47" s="225">
        <v>2</v>
      </c>
      <c r="O47" s="560">
        <f>+N47-M47</f>
        <v>-56</v>
      </c>
      <c r="Q47" s="225"/>
      <c r="R47" s="675"/>
      <c r="S47" s="675"/>
      <c r="T47" s="675"/>
    </row>
    <row r="48" spans="2:20">
      <c r="B48" s="127" t="s">
        <v>150</v>
      </c>
      <c r="C48" s="127" t="s">
        <v>3245</v>
      </c>
      <c r="D48" s="127"/>
      <c r="E48" s="123"/>
      <c r="F48" s="127"/>
      <c r="G48" s="123"/>
      <c r="H48" s="123" t="s">
        <v>4277</v>
      </c>
      <c r="I48" s="127"/>
      <c r="J48" s="127"/>
      <c r="K48" s="181" t="s">
        <v>152</v>
      </c>
      <c r="L48" s="125" t="s">
        <v>3218</v>
      </c>
      <c r="M48" s="564">
        <f>IF(ISERROR(VLOOKUP($B48,ESTR_PREC!$A$1:$M$6000,2,FALSE))=TRUE,0,VLOOKUP($B48,ESTR_PREC!$A$1:$M$6000,2,FALSE))</f>
        <v>0</v>
      </c>
      <c r="N48" s="225"/>
      <c r="O48" s="560">
        <f>+N48-M48</f>
        <v>0</v>
      </c>
      <c r="Q48" s="225"/>
      <c r="R48" s="675"/>
      <c r="S48" s="675"/>
      <c r="T48" s="675"/>
    </row>
    <row r="49" spans="2:20">
      <c r="B49" s="127" t="s">
        <v>153</v>
      </c>
      <c r="C49" s="127" t="s">
        <v>3246</v>
      </c>
      <c r="D49" s="127"/>
      <c r="E49" s="123"/>
      <c r="F49" s="127"/>
      <c r="G49" s="123"/>
      <c r="H49" s="123" t="s">
        <v>4277</v>
      </c>
      <c r="I49" s="127"/>
      <c r="J49" s="127"/>
      <c r="K49" s="181" t="s">
        <v>155</v>
      </c>
      <c r="L49" s="125" t="s">
        <v>3218</v>
      </c>
      <c r="M49" s="564">
        <f>IF(ISERROR(VLOOKUP($B49,ESTR_PREC!$A$1:$M$6000,2,FALSE))=TRUE,0,VLOOKUP($B49,ESTR_PREC!$A$1:$M$6000,2,FALSE))</f>
        <v>655</v>
      </c>
      <c r="N49" s="225"/>
      <c r="O49" s="560">
        <f>+N49-M49</f>
        <v>-655</v>
      </c>
      <c r="Q49" s="225"/>
      <c r="R49" s="675"/>
      <c r="S49" s="675"/>
      <c r="T49" s="675"/>
    </row>
    <row r="50" spans="2:20">
      <c r="B50" s="127" t="s">
        <v>156</v>
      </c>
      <c r="C50" s="127" t="s">
        <v>3247</v>
      </c>
      <c r="D50" s="127"/>
      <c r="E50" s="123"/>
      <c r="F50" s="127"/>
      <c r="G50" s="123"/>
      <c r="H50" s="123" t="s">
        <v>4277</v>
      </c>
      <c r="I50" s="127"/>
      <c r="J50" s="127"/>
      <c r="K50" s="181" t="s">
        <v>160</v>
      </c>
      <c r="L50" s="125" t="s">
        <v>3218</v>
      </c>
      <c r="M50" s="564">
        <f>IF(ISERROR(VLOOKUP($B50,ESTR_PREC!$A$1:$M$6000,2,FALSE))=TRUE,0,VLOOKUP($B50,ESTR_PREC!$A$1:$M$6000,2,FALSE))</f>
        <v>0</v>
      </c>
      <c r="N50" s="225"/>
      <c r="O50" s="560">
        <f>+N50-M50</f>
        <v>0</v>
      </c>
      <c r="Q50" s="225"/>
      <c r="R50" s="675"/>
      <c r="S50" s="675"/>
      <c r="T50" s="675"/>
    </row>
    <row r="51" spans="2:20">
      <c r="B51" s="127" t="s">
        <v>161</v>
      </c>
      <c r="C51" s="127" t="s">
        <v>3248</v>
      </c>
      <c r="D51" s="127"/>
      <c r="E51" s="123"/>
      <c r="F51" s="127"/>
      <c r="G51" s="123"/>
      <c r="H51" s="123" t="s">
        <v>4277</v>
      </c>
      <c r="I51" s="127"/>
      <c r="J51" s="127"/>
      <c r="K51" s="181" t="s">
        <v>163</v>
      </c>
      <c r="L51" s="125" t="s">
        <v>3218</v>
      </c>
      <c r="M51" s="564">
        <f>IF(ISERROR(VLOOKUP($B51,ESTR_PREC!$A$1:$M$6000,2,FALSE))=TRUE,0,VLOOKUP($B51,ESTR_PREC!$A$1:$M$6000,2,FALSE))</f>
        <v>0</v>
      </c>
      <c r="N51" s="225"/>
      <c r="O51" s="560">
        <f>+N51-M51</f>
        <v>0</v>
      </c>
      <c r="Q51" s="225"/>
      <c r="R51" s="675"/>
      <c r="S51" s="675"/>
      <c r="T51" s="675"/>
    </row>
    <row r="52" spans="2:20" ht="15" hidden="1" customHeight="1">
      <c r="B52" s="138" t="s">
        <v>164</v>
      </c>
      <c r="C52" s="138" t="s">
        <v>3249</v>
      </c>
      <c r="D52" s="138"/>
      <c r="E52" s="268"/>
      <c r="F52" s="268"/>
      <c r="G52" s="268"/>
      <c r="H52" s="268"/>
      <c r="I52" s="138"/>
      <c r="J52" s="138"/>
      <c r="K52" s="257" t="s">
        <v>167</v>
      </c>
      <c r="L52" s="270" t="s">
        <v>3218</v>
      </c>
      <c r="M52" s="564"/>
      <c r="N52" s="564"/>
      <c r="O52" s="827"/>
      <c r="Q52" s="564"/>
      <c r="R52" s="675"/>
      <c r="S52" s="675"/>
      <c r="T52" s="675"/>
    </row>
    <row r="53" spans="2:20" ht="15" hidden="1" customHeight="1">
      <c r="B53" s="353" t="s">
        <v>168</v>
      </c>
      <c r="C53" s="353" t="str">
        <f>MID(B53,1,1)&amp;MID(B53,3,2)&amp;MID(B53,6,2)&amp;MID(B53,9,2)&amp;MID(B53,12,3)&amp;MID(B53,16,3)&amp;MID(B53,20,2)&amp;MID(B53,23,3)</f>
        <v>410102020001500000</v>
      </c>
      <c r="D53" s="138"/>
      <c r="E53" s="268"/>
      <c r="F53" s="268"/>
      <c r="G53" s="268"/>
      <c r="H53" s="268"/>
      <c r="I53" s="138"/>
      <c r="J53" s="138"/>
      <c r="K53" s="369" t="s">
        <v>171</v>
      </c>
      <c r="L53" s="270" t="s">
        <v>3218</v>
      </c>
      <c r="M53" s="564"/>
      <c r="N53" s="564"/>
      <c r="O53" s="827"/>
      <c r="Q53" s="564"/>
      <c r="R53" s="675"/>
      <c r="S53" s="675"/>
      <c r="T53" s="675"/>
    </row>
    <row r="54" spans="2:20" ht="15" hidden="1" customHeight="1">
      <c r="B54" s="138" t="s">
        <v>172</v>
      </c>
      <c r="C54" s="138" t="s">
        <v>3250</v>
      </c>
      <c r="D54" s="138"/>
      <c r="E54" s="268"/>
      <c r="F54" s="268"/>
      <c r="G54" s="268"/>
      <c r="H54" s="268"/>
      <c r="I54" s="138"/>
      <c r="J54" s="138"/>
      <c r="K54" s="257" t="s">
        <v>173</v>
      </c>
      <c r="L54" s="270" t="s">
        <v>3218</v>
      </c>
      <c r="M54" s="564"/>
      <c r="N54" s="564"/>
      <c r="O54" s="827"/>
      <c r="Q54" s="564"/>
      <c r="R54" s="675"/>
      <c r="S54" s="675"/>
      <c r="T54" s="675"/>
    </row>
    <row r="55" spans="2:20" ht="15" hidden="1" customHeight="1">
      <c r="B55" s="138" t="s">
        <v>174</v>
      </c>
      <c r="C55" s="138" t="s">
        <v>3251</v>
      </c>
      <c r="D55" s="138"/>
      <c r="E55" s="268"/>
      <c r="F55" s="268"/>
      <c r="G55" s="268"/>
      <c r="H55" s="268"/>
      <c r="I55" s="138"/>
      <c r="J55" s="138"/>
      <c r="K55" s="257" t="s">
        <v>177</v>
      </c>
      <c r="L55" s="270" t="s">
        <v>3218</v>
      </c>
      <c r="M55" s="564"/>
      <c r="N55" s="564"/>
      <c r="O55" s="827"/>
      <c r="Q55" s="564"/>
      <c r="R55" s="675"/>
      <c r="S55" s="675"/>
      <c r="T55" s="675"/>
    </row>
    <row r="56" spans="2:20" ht="15" hidden="1" customHeight="1">
      <c r="B56" s="353" t="s">
        <v>178</v>
      </c>
      <c r="C56" s="353" t="str">
        <f>MID(B56,1,1)&amp;MID(B56,3,2)&amp;MID(B56,6,2)&amp;MID(B56,9,2)&amp;MID(B56,12,3)&amp;MID(B56,16,3)&amp;MID(B56,20,2)&amp;MID(B56,23,3)</f>
        <v>410102020011500000</v>
      </c>
      <c r="D56" s="138"/>
      <c r="E56" s="268"/>
      <c r="F56" s="268"/>
      <c r="G56" s="268"/>
      <c r="H56" s="268"/>
      <c r="I56" s="138"/>
      <c r="J56" s="138"/>
      <c r="K56" s="369" t="s">
        <v>179</v>
      </c>
      <c r="L56" s="270" t="s">
        <v>3218</v>
      </c>
      <c r="M56" s="564"/>
      <c r="N56" s="564"/>
      <c r="O56" s="827"/>
      <c r="Q56" s="564"/>
      <c r="R56" s="675"/>
      <c r="S56" s="675"/>
      <c r="T56" s="675"/>
    </row>
    <row r="57" spans="2:20" ht="15" hidden="1" customHeight="1">
      <c r="B57" s="138" t="s">
        <v>180</v>
      </c>
      <c r="C57" s="138" t="s">
        <v>3252</v>
      </c>
      <c r="D57" s="138"/>
      <c r="E57" s="268"/>
      <c r="F57" s="268"/>
      <c r="G57" s="268"/>
      <c r="H57" s="268"/>
      <c r="I57" s="138"/>
      <c r="J57" s="138"/>
      <c r="K57" s="257" t="s">
        <v>181</v>
      </c>
      <c r="L57" s="270" t="s">
        <v>3218</v>
      </c>
      <c r="M57" s="564"/>
      <c r="N57" s="564"/>
      <c r="O57" s="827"/>
      <c r="Q57" s="564"/>
      <c r="R57" s="675"/>
      <c r="S57" s="675"/>
      <c r="T57" s="675"/>
    </row>
    <row r="58" spans="2:20" ht="15" hidden="1" customHeight="1">
      <c r="B58" s="138" t="s">
        <v>182</v>
      </c>
      <c r="C58" s="138" t="s">
        <v>3253</v>
      </c>
      <c r="D58" s="138"/>
      <c r="E58" s="268"/>
      <c r="F58" s="268"/>
      <c r="G58" s="268"/>
      <c r="H58" s="268"/>
      <c r="I58" s="138"/>
      <c r="J58" s="138"/>
      <c r="K58" s="257" t="s">
        <v>183</v>
      </c>
      <c r="L58" s="270" t="s">
        <v>3218</v>
      </c>
      <c r="M58" s="564"/>
      <c r="N58" s="564"/>
      <c r="O58" s="827"/>
      <c r="Q58" s="564"/>
      <c r="R58" s="675"/>
      <c r="S58" s="675"/>
      <c r="T58" s="675"/>
    </row>
    <row r="59" spans="2:20" ht="15" hidden="1" customHeight="1">
      <c r="B59" s="138" t="s">
        <v>184</v>
      </c>
      <c r="C59" s="138" t="s">
        <v>3254</v>
      </c>
      <c r="D59" s="138"/>
      <c r="E59" s="268"/>
      <c r="F59" s="268"/>
      <c r="G59" s="268"/>
      <c r="H59" s="268"/>
      <c r="I59" s="138"/>
      <c r="J59" s="138"/>
      <c r="K59" s="257" t="s">
        <v>185</v>
      </c>
      <c r="L59" s="270" t="s">
        <v>3218</v>
      </c>
      <c r="M59" s="564"/>
      <c r="N59" s="564"/>
      <c r="O59" s="827"/>
      <c r="Q59" s="564"/>
      <c r="R59" s="675"/>
      <c r="S59" s="675"/>
      <c r="T59" s="675"/>
    </row>
    <row r="60" spans="2:20" ht="15" hidden="1" customHeight="1">
      <c r="B60" s="138" t="s">
        <v>186</v>
      </c>
      <c r="C60" s="138" t="s">
        <v>3255</v>
      </c>
      <c r="D60" s="138"/>
      <c r="E60" s="268"/>
      <c r="F60" s="268"/>
      <c r="G60" s="268"/>
      <c r="H60" s="268"/>
      <c r="I60" s="138"/>
      <c r="J60" s="138"/>
      <c r="K60" s="257" t="s">
        <v>187</v>
      </c>
      <c r="L60" s="270" t="s">
        <v>3218</v>
      </c>
      <c r="M60" s="564"/>
      <c r="N60" s="564"/>
      <c r="O60" s="827"/>
      <c r="Q60" s="564"/>
      <c r="R60" s="675"/>
      <c r="S60" s="675"/>
      <c r="T60" s="675"/>
    </row>
    <row r="61" spans="2:20" ht="25.5" hidden="1" customHeight="1">
      <c r="B61" s="138" t="s">
        <v>188</v>
      </c>
      <c r="C61" s="138" t="s">
        <v>3256</v>
      </c>
      <c r="D61" s="138"/>
      <c r="E61" s="268"/>
      <c r="F61" s="268"/>
      <c r="G61" s="268"/>
      <c r="H61" s="268"/>
      <c r="I61" s="138"/>
      <c r="J61" s="138"/>
      <c r="K61" s="257" t="s">
        <v>189</v>
      </c>
      <c r="L61" s="270" t="s">
        <v>3218</v>
      </c>
      <c r="M61" s="564"/>
      <c r="N61" s="564"/>
      <c r="O61" s="827"/>
      <c r="Q61" s="564"/>
      <c r="R61" s="675"/>
      <c r="S61" s="675"/>
      <c r="T61" s="675"/>
    </row>
    <row r="62" spans="2:20" ht="15" hidden="1" customHeight="1">
      <c r="B62" s="138" t="s">
        <v>190</v>
      </c>
      <c r="C62" s="138" t="s">
        <v>3257</v>
      </c>
      <c r="D62" s="138"/>
      <c r="E62" s="268"/>
      <c r="F62" s="268"/>
      <c r="G62" s="268"/>
      <c r="H62" s="268"/>
      <c r="I62" s="138"/>
      <c r="J62" s="138"/>
      <c r="K62" s="257" t="s">
        <v>191</v>
      </c>
      <c r="L62" s="270" t="s">
        <v>3218</v>
      </c>
      <c r="M62" s="564"/>
      <c r="N62" s="564"/>
      <c r="O62" s="827"/>
      <c r="Q62" s="564"/>
      <c r="R62" s="675"/>
      <c r="S62" s="675"/>
      <c r="T62" s="675"/>
    </row>
    <row r="63" spans="2:20" ht="25.5" hidden="1" customHeight="1">
      <c r="B63" s="138" t="s">
        <v>192</v>
      </c>
      <c r="C63" s="138" t="s">
        <v>3258</v>
      </c>
      <c r="D63" s="138"/>
      <c r="E63" s="268"/>
      <c r="F63" s="268"/>
      <c r="G63" s="268"/>
      <c r="H63" s="268"/>
      <c r="I63" s="138"/>
      <c r="J63" s="138"/>
      <c r="K63" s="257" t="s">
        <v>193</v>
      </c>
      <c r="L63" s="270" t="s">
        <v>3218</v>
      </c>
      <c r="M63" s="564"/>
      <c r="N63" s="564"/>
      <c r="O63" s="827"/>
      <c r="Q63" s="564"/>
      <c r="R63" s="675"/>
      <c r="S63" s="675"/>
      <c r="T63" s="675"/>
    </row>
    <row r="64" spans="2:20" ht="15" hidden="1" customHeight="1">
      <c r="B64" s="138" t="s">
        <v>194</v>
      </c>
      <c r="C64" s="138" t="s">
        <v>3259</v>
      </c>
      <c r="D64" s="138"/>
      <c r="E64" s="268"/>
      <c r="F64" s="268"/>
      <c r="G64" s="268"/>
      <c r="H64" s="268"/>
      <c r="I64" s="138"/>
      <c r="J64" s="138"/>
      <c r="K64" s="257" t="s">
        <v>195</v>
      </c>
      <c r="L64" s="270" t="s">
        <v>3218</v>
      </c>
      <c r="M64" s="564"/>
      <c r="N64" s="564"/>
      <c r="O64" s="827"/>
      <c r="Q64" s="564"/>
      <c r="R64" s="675"/>
      <c r="S64" s="675"/>
      <c r="T64" s="675"/>
    </row>
    <row r="65" spans="2:20" ht="15" hidden="1" customHeight="1">
      <c r="B65" s="138" t="s">
        <v>196</v>
      </c>
      <c r="C65" s="138" t="s">
        <v>3260</v>
      </c>
      <c r="D65" s="138"/>
      <c r="E65" s="268"/>
      <c r="F65" s="268"/>
      <c r="G65" s="268"/>
      <c r="H65" s="268"/>
      <c r="I65" s="138"/>
      <c r="J65" s="138"/>
      <c r="K65" s="257" t="s">
        <v>197</v>
      </c>
      <c r="L65" s="270" t="s">
        <v>3218</v>
      </c>
      <c r="M65" s="564"/>
      <c r="N65" s="564"/>
      <c r="O65" s="827"/>
      <c r="Q65" s="564"/>
      <c r="R65" s="675"/>
      <c r="S65" s="675"/>
      <c r="T65" s="675"/>
    </row>
    <row r="66" spans="2:20" ht="15" hidden="1" customHeight="1">
      <c r="B66" s="138" t="s">
        <v>198</v>
      </c>
      <c r="C66" s="138" t="s">
        <v>3261</v>
      </c>
      <c r="D66" s="138"/>
      <c r="E66" s="268"/>
      <c r="F66" s="268"/>
      <c r="G66" s="268"/>
      <c r="H66" s="268"/>
      <c r="I66" s="138"/>
      <c r="J66" s="138"/>
      <c r="K66" s="257" t="s">
        <v>199</v>
      </c>
      <c r="L66" s="270" t="s">
        <v>3218</v>
      </c>
      <c r="M66" s="564"/>
      <c r="N66" s="564"/>
      <c r="O66" s="827"/>
      <c r="Q66" s="564"/>
      <c r="R66" s="675"/>
      <c r="S66" s="675"/>
      <c r="T66" s="675"/>
    </row>
    <row r="67" spans="2:20" ht="25.5" hidden="1" customHeight="1">
      <c r="B67" s="138" t="s">
        <v>200</v>
      </c>
      <c r="C67" s="138" t="s">
        <v>3262</v>
      </c>
      <c r="D67" s="138"/>
      <c r="E67" s="268"/>
      <c r="F67" s="268"/>
      <c r="G67" s="268"/>
      <c r="H67" s="268"/>
      <c r="I67" s="138"/>
      <c r="J67" s="138"/>
      <c r="K67" s="257" t="s">
        <v>201</v>
      </c>
      <c r="L67" s="270" t="s">
        <v>3218</v>
      </c>
      <c r="M67" s="564"/>
      <c r="N67" s="564"/>
      <c r="O67" s="827"/>
      <c r="Q67" s="564"/>
      <c r="R67" s="675"/>
      <c r="S67" s="675"/>
      <c r="T67" s="675"/>
    </row>
    <row r="68" spans="2:20" ht="15" hidden="1" customHeight="1">
      <c r="B68" s="138" t="s">
        <v>202</v>
      </c>
      <c r="C68" s="138" t="s">
        <v>3263</v>
      </c>
      <c r="D68" s="138"/>
      <c r="E68" s="268"/>
      <c r="F68" s="268"/>
      <c r="G68" s="268"/>
      <c r="H68" s="268"/>
      <c r="I68" s="138"/>
      <c r="J68" s="138"/>
      <c r="K68" s="257" t="s">
        <v>203</v>
      </c>
      <c r="L68" s="270" t="s">
        <v>3218</v>
      </c>
      <c r="M68" s="564"/>
      <c r="N68" s="564"/>
      <c r="O68" s="827"/>
      <c r="Q68" s="564"/>
      <c r="R68" s="675"/>
      <c r="S68" s="675"/>
      <c r="T68" s="675"/>
    </row>
    <row r="69" spans="2:20" ht="15" hidden="1" customHeight="1">
      <c r="B69" s="353" t="s">
        <v>204</v>
      </c>
      <c r="C69" s="138" t="s">
        <v>3264</v>
      </c>
      <c r="D69" s="138"/>
      <c r="E69" s="268"/>
      <c r="F69" s="268"/>
      <c r="G69" s="268"/>
      <c r="H69" s="268"/>
      <c r="I69" s="138"/>
      <c r="J69" s="138"/>
      <c r="K69" s="369" t="s">
        <v>205</v>
      </c>
      <c r="L69" s="270" t="s">
        <v>3218</v>
      </c>
      <c r="M69" s="564"/>
      <c r="N69" s="564"/>
      <c r="O69" s="827"/>
      <c r="Q69" s="564"/>
      <c r="R69" s="675"/>
      <c r="S69" s="675"/>
      <c r="T69" s="675"/>
    </row>
    <row r="70" spans="2:20" ht="15" hidden="1" customHeight="1">
      <c r="B70" s="138" t="s">
        <v>206</v>
      </c>
      <c r="C70" s="138" t="s">
        <v>3265</v>
      </c>
      <c r="D70" s="138"/>
      <c r="E70" s="268"/>
      <c r="F70" s="268"/>
      <c r="G70" s="268"/>
      <c r="H70" s="268"/>
      <c r="I70" s="138"/>
      <c r="J70" s="138"/>
      <c r="K70" s="257" t="s">
        <v>207</v>
      </c>
      <c r="L70" s="270" t="s">
        <v>3218</v>
      </c>
      <c r="M70" s="564"/>
      <c r="N70" s="564"/>
      <c r="O70" s="827"/>
      <c r="Q70" s="564"/>
      <c r="R70" s="675"/>
      <c r="S70" s="675"/>
      <c r="T70" s="675"/>
    </row>
    <row r="71" spans="2:20" ht="15" hidden="1" customHeight="1">
      <c r="B71" s="138" t="s">
        <v>208</v>
      </c>
      <c r="C71" s="138" t="s">
        <v>3267</v>
      </c>
      <c r="D71" s="138"/>
      <c r="E71" s="268"/>
      <c r="F71" s="268"/>
      <c r="G71" s="268"/>
      <c r="H71" s="268"/>
      <c r="I71" s="138"/>
      <c r="J71" s="138"/>
      <c r="K71" s="257" t="s">
        <v>209</v>
      </c>
      <c r="L71" s="270" t="s">
        <v>3218</v>
      </c>
      <c r="M71" s="564"/>
      <c r="N71" s="564"/>
      <c r="O71" s="827"/>
      <c r="Q71" s="564"/>
      <c r="R71" s="675"/>
      <c r="S71" s="675"/>
      <c r="T71" s="675"/>
    </row>
    <row r="72" spans="2:20" ht="15" hidden="1" customHeight="1">
      <c r="B72" s="138" t="s">
        <v>210</v>
      </c>
      <c r="C72" s="138" t="s">
        <v>3268</v>
      </c>
      <c r="D72" s="138"/>
      <c r="E72" s="268"/>
      <c r="F72" s="268"/>
      <c r="G72" s="268"/>
      <c r="H72" s="268"/>
      <c r="I72" s="138"/>
      <c r="J72" s="138"/>
      <c r="K72" s="257" t="s">
        <v>211</v>
      </c>
      <c r="L72" s="270" t="s">
        <v>3218</v>
      </c>
      <c r="M72" s="564"/>
      <c r="N72" s="564"/>
      <c r="O72" s="827"/>
      <c r="Q72" s="564"/>
      <c r="R72" s="675"/>
      <c r="S72" s="675"/>
      <c r="T72" s="675"/>
    </row>
    <row r="73" spans="2:20" ht="15.75" hidden="1" customHeight="1">
      <c r="B73" s="138" t="s">
        <v>212</v>
      </c>
      <c r="C73" s="138" t="s">
        <v>3269</v>
      </c>
      <c r="D73" s="138"/>
      <c r="E73" s="268"/>
      <c r="F73" s="268"/>
      <c r="G73" s="268"/>
      <c r="H73" s="268"/>
      <c r="I73" s="138"/>
      <c r="J73" s="138"/>
      <c r="K73" s="257" t="s">
        <v>213</v>
      </c>
      <c r="L73" s="270" t="s">
        <v>3218</v>
      </c>
      <c r="M73" s="564"/>
      <c r="N73" s="564"/>
      <c r="O73" s="827"/>
      <c r="Q73" s="564"/>
      <c r="R73" s="675"/>
      <c r="S73" s="675"/>
      <c r="T73" s="675"/>
    </row>
    <row r="74" spans="2:20" ht="15.75" hidden="1" customHeight="1">
      <c r="B74" s="138" t="s">
        <v>214</v>
      </c>
      <c r="C74" s="138" t="s">
        <v>3270</v>
      </c>
      <c r="D74" s="138"/>
      <c r="E74" s="268"/>
      <c r="F74" s="268"/>
      <c r="G74" s="268"/>
      <c r="H74" s="268"/>
      <c r="I74" s="138"/>
      <c r="J74" s="138"/>
      <c r="K74" s="257" t="s">
        <v>215</v>
      </c>
      <c r="L74" s="270" t="s">
        <v>3218</v>
      </c>
      <c r="M74" s="564"/>
      <c r="N74" s="564"/>
      <c r="O74" s="827"/>
      <c r="Q74" s="564"/>
      <c r="R74" s="675"/>
      <c r="S74" s="675"/>
      <c r="T74" s="675"/>
    </row>
    <row r="75" spans="2:20" ht="16.5" thickBot="1">
      <c r="K75" s="527"/>
      <c r="L75" s="528"/>
      <c r="M75" s="192"/>
      <c r="N75" s="192"/>
      <c r="O75" s="192"/>
      <c r="Q75" s="192"/>
      <c r="R75" s="291"/>
      <c r="S75" s="291"/>
      <c r="T75" s="291"/>
    </row>
    <row r="76" spans="2:20" ht="17.25" thickTop="1" thickBot="1">
      <c r="B76" s="872" t="s">
        <v>216</v>
      </c>
      <c r="C76" s="242" t="s">
        <v>3271</v>
      </c>
      <c r="D76" s="243"/>
      <c r="E76" s="112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298">
        <f>SUM(N79:N84)</f>
        <v>0</v>
      </c>
      <c r="O76" s="298">
        <f>+N76-M76</f>
        <v>0</v>
      </c>
      <c r="Q76" s="298">
        <f>SUM(Q79:Q84)</f>
        <v>0</v>
      </c>
      <c r="R76" s="519"/>
      <c r="S76" s="519"/>
      <c r="T76" s="519"/>
    </row>
    <row r="77" spans="2:20" ht="16.5" customHeight="1" thickTop="1" thickBot="1">
      <c r="B77" s="537"/>
      <c r="C77" s="537"/>
      <c r="K77" s="538"/>
      <c r="M77" s="265"/>
      <c r="N77" s="379"/>
      <c r="Q77" s="379"/>
      <c r="R77" s="291"/>
      <c r="S77" s="291"/>
      <c r="T77" s="291"/>
    </row>
    <row r="78" spans="2:20" ht="26.25" thickBot="1">
      <c r="B78" s="102" t="s">
        <v>3221</v>
      </c>
      <c r="C78" s="245" t="s">
        <v>48</v>
      </c>
      <c r="D78" s="245"/>
      <c r="E78" s="246"/>
      <c r="F78" s="246"/>
      <c r="G78" s="246"/>
      <c r="H78" s="246"/>
      <c r="I78" s="246"/>
      <c r="J78" s="246"/>
      <c r="K78" s="302" t="s">
        <v>3222</v>
      </c>
      <c r="L78" s="135"/>
      <c r="M78" s="328" t="str">
        <f>+$M$10</f>
        <v>Valore netto al 31/12/2017</v>
      </c>
      <c r="N78" s="779" t="str">
        <f>N$10</f>
        <v>Valore netto al 31/12/2018</v>
      </c>
      <c r="O78" s="779" t="s">
        <v>4064</v>
      </c>
      <c r="P78" s="806"/>
      <c r="Q78" s="779" t="str">
        <f>Q$10</f>
        <v>Prechiusura al ° trimestre 2018</v>
      </c>
      <c r="R78" s="514"/>
      <c r="S78" s="514"/>
      <c r="T78" s="514"/>
    </row>
    <row r="79" spans="2:20">
      <c r="B79" s="127" t="s">
        <v>218</v>
      </c>
      <c r="C79" s="127" t="s">
        <v>3272</v>
      </c>
      <c r="D79" s="127"/>
      <c r="E79" s="123"/>
      <c r="F79" s="127"/>
      <c r="G79" s="123"/>
      <c r="H79" s="123" t="s">
        <v>4277</v>
      </c>
      <c r="I79" s="127"/>
      <c r="J79" s="127"/>
      <c r="K79" s="183" t="s">
        <v>221</v>
      </c>
      <c r="L79" s="125" t="s">
        <v>3218</v>
      </c>
      <c r="M79" s="564">
        <f>IF(ISERROR(VLOOKUP($B79,ESTR_PREC!$A$1:$M$6000,2,FALSE))=TRUE,0,VLOOKUP($B79,ESTR_PREC!$A$1:$M$6000,2,FALSE))</f>
        <v>0</v>
      </c>
      <c r="N79" s="225"/>
      <c r="O79" s="560">
        <f>+N79-M79</f>
        <v>0</v>
      </c>
      <c r="Q79" s="225"/>
      <c r="R79" s="675"/>
      <c r="S79" s="675"/>
      <c r="T79" s="675"/>
    </row>
    <row r="80" spans="2:20">
      <c r="B80" s="127" t="s">
        <v>222</v>
      </c>
      <c r="C80" s="127" t="s">
        <v>3273</v>
      </c>
      <c r="D80" s="127"/>
      <c r="E80" s="123"/>
      <c r="F80" s="127"/>
      <c r="G80" s="123"/>
      <c r="H80" s="123" t="s">
        <v>4277</v>
      </c>
      <c r="I80" s="127"/>
      <c r="J80" s="127"/>
      <c r="K80" s="183" t="s">
        <v>223</v>
      </c>
      <c r="L80" s="125" t="s">
        <v>3218</v>
      </c>
      <c r="M80" s="564">
        <f>IF(ISERROR(VLOOKUP($B80,ESTR_PREC!$A$1:$M$6000,2,FALSE))=TRUE,0,VLOOKUP($B80,ESTR_PREC!$A$1:$M$6000,2,FALSE))</f>
        <v>0</v>
      </c>
      <c r="N80" s="225"/>
      <c r="O80" s="560">
        <f>+N80-M80</f>
        <v>0</v>
      </c>
      <c r="Q80" s="225"/>
      <c r="R80" s="675"/>
      <c r="S80" s="675"/>
      <c r="T80" s="675"/>
    </row>
    <row r="81" spans="1:25">
      <c r="B81" s="127" t="s">
        <v>224</v>
      </c>
      <c r="C81" s="127" t="s">
        <v>3274</v>
      </c>
      <c r="D81" s="127"/>
      <c r="E81" s="123"/>
      <c r="F81" s="127"/>
      <c r="G81" s="123"/>
      <c r="H81" s="123" t="s">
        <v>4277</v>
      </c>
      <c r="I81" s="127"/>
      <c r="J81" s="127"/>
      <c r="K81" s="183" t="s">
        <v>225</v>
      </c>
      <c r="L81" s="125" t="s">
        <v>3218</v>
      </c>
      <c r="M81" s="564">
        <f>IF(ISERROR(VLOOKUP($B81,ESTR_PREC!$A$1:$M$6000,2,FALSE))=TRUE,0,VLOOKUP($B81,ESTR_PREC!$A$1:$M$6000,2,FALSE))</f>
        <v>0</v>
      </c>
      <c r="N81" s="225"/>
      <c r="O81" s="560">
        <f>+N81-M81</f>
        <v>0</v>
      </c>
      <c r="Q81" s="225"/>
      <c r="R81" s="675"/>
      <c r="S81" s="675"/>
      <c r="T81" s="675"/>
    </row>
    <row r="82" spans="1:25">
      <c r="B82" s="127" t="s">
        <v>226</v>
      </c>
      <c r="C82" s="127" t="s">
        <v>3275</v>
      </c>
      <c r="D82" s="127"/>
      <c r="E82" s="123"/>
      <c r="F82" s="127"/>
      <c r="G82" s="123"/>
      <c r="H82" s="123" t="s">
        <v>4277</v>
      </c>
      <c r="I82" s="127"/>
      <c r="J82" s="127"/>
      <c r="K82" s="183" t="s">
        <v>227</v>
      </c>
      <c r="L82" s="125" t="s">
        <v>3218</v>
      </c>
      <c r="M82" s="564">
        <f>IF(ISERROR(VLOOKUP($B82,ESTR_PREC!$A$1:$M$6000,2,FALSE))=TRUE,0,VLOOKUP($B82,ESTR_PREC!$A$1:$M$6000,2,FALSE))</f>
        <v>0</v>
      </c>
      <c r="N82" s="225"/>
      <c r="O82" s="560">
        <f>+N82-M82</f>
        <v>0</v>
      </c>
      <c r="Q82" s="225"/>
      <c r="R82" s="675"/>
      <c r="S82" s="675"/>
      <c r="T82" s="675"/>
    </row>
    <row r="83" spans="1:25" ht="15" hidden="1" customHeight="1">
      <c r="B83" s="139" t="s">
        <v>228</v>
      </c>
      <c r="C83" s="139" t="s">
        <v>3276</v>
      </c>
      <c r="D83" s="139"/>
      <c r="E83" s="140"/>
      <c r="F83" s="140"/>
      <c r="G83" s="140"/>
      <c r="H83" s="140"/>
      <c r="I83" s="139"/>
      <c r="J83" s="139"/>
      <c r="K83" s="226" t="s">
        <v>231</v>
      </c>
      <c r="L83" s="141" t="s">
        <v>3218</v>
      </c>
      <c r="M83" s="564"/>
      <c r="N83" s="564"/>
      <c r="O83" s="564"/>
      <c r="Q83" s="564"/>
      <c r="R83" s="675"/>
      <c r="S83" s="675"/>
      <c r="T83" s="675"/>
    </row>
    <row r="84" spans="1:25" ht="15.75" hidden="1" customHeight="1" thickBot="1">
      <c r="B84" s="229" t="s">
        <v>232</v>
      </c>
      <c r="C84" s="229" t="s">
        <v>3277</v>
      </c>
      <c r="D84" s="229"/>
      <c r="E84" s="229"/>
      <c r="F84" s="229"/>
      <c r="G84" s="229"/>
      <c r="H84" s="229"/>
      <c r="I84" s="229"/>
      <c r="J84" s="229"/>
      <c r="K84" s="230" t="s">
        <v>233</v>
      </c>
      <c r="L84" s="231" t="s">
        <v>3218</v>
      </c>
      <c r="M84" s="564"/>
      <c r="N84" s="564"/>
      <c r="O84" s="564"/>
      <c r="Q84" s="564"/>
      <c r="R84" s="675"/>
      <c r="S84" s="675"/>
      <c r="T84" s="675"/>
    </row>
    <row r="85" spans="1:25" ht="16.5" thickBot="1">
      <c r="K85" s="527"/>
      <c r="L85" s="528"/>
      <c r="M85" s="192"/>
      <c r="N85" s="192"/>
      <c r="O85" s="192"/>
      <c r="Q85" s="192"/>
      <c r="R85" s="291"/>
      <c r="S85" s="291"/>
      <c r="T85" s="291"/>
    </row>
    <row r="86" spans="1:25" ht="26.25" thickBot="1">
      <c r="K86" s="529"/>
      <c r="L86" s="465"/>
      <c r="M86" s="328" t="str">
        <f>+$M$10</f>
        <v>Valore netto al 31/12/2017</v>
      </c>
      <c r="N86" s="779" t="str">
        <f>N$10</f>
        <v>Valore netto al 31/12/2018</v>
      </c>
      <c r="O86" s="779" t="s">
        <v>4064</v>
      </c>
      <c r="P86" s="806"/>
      <c r="Q86" s="779" t="str">
        <f>Q$10</f>
        <v>Prechiusura al ° trimestre 2018</v>
      </c>
      <c r="R86" s="514"/>
      <c r="S86" s="514"/>
      <c r="T86" s="514"/>
    </row>
    <row r="87" spans="1:25" ht="27" thickTop="1" thickBot="1">
      <c r="B87" s="264" t="s">
        <v>234</v>
      </c>
      <c r="C87" s="264" t="str">
        <f>MID(B87,1,1)&amp;MID(B87,3,2)&amp;MID(B87,6,2)&amp;MID(B87,9,2)&amp;MID(B87,12,3)&amp;MID(B87,16,3)&amp;MID(B87,20,2)&amp;MID(B87,23,3)</f>
        <v>410110000000000000</v>
      </c>
      <c r="D87" s="103"/>
      <c r="E87" s="103"/>
      <c r="F87" s="103"/>
      <c r="G87" s="103"/>
      <c r="H87" s="103"/>
      <c r="I87" s="103"/>
      <c r="J87" s="103"/>
      <c r="K87" s="195" t="s">
        <v>235</v>
      </c>
      <c r="L87" s="105" t="s">
        <v>3218</v>
      </c>
      <c r="M87" s="106">
        <f>+M89</f>
        <v>0</v>
      </c>
      <c r="N87" s="106">
        <f>+N89</f>
        <v>0</v>
      </c>
      <c r="O87" s="597">
        <f>+O89</f>
        <v>0</v>
      </c>
      <c r="Q87" s="106">
        <f>+Q89</f>
        <v>0</v>
      </c>
      <c r="R87" s="518"/>
      <c r="S87" s="518"/>
      <c r="T87" s="518"/>
    </row>
    <row r="88" spans="1:25" ht="16.5" thickTop="1" thickBot="1">
      <c r="K88" s="539"/>
      <c r="L88" s="532"/>
      <c r="M88" s="291"/>
      <c r="N88" s="501"/>
      <c r="O88" s="501"/>
      <c r="Q88" s="501"/>
      <c r="R88" s="291"/>
      <c r="S88" s="291"/>
      <c r="T88" s="291"/>
    </row>
    <row r="89" spans="1:25" ht="27.75" thickTop="1" thickBot="1">
      <c r="B89" s="110" t="s">
        <v>236</v>
      </c>
      <c r="C89" s="110" t="str">
        <f>MID(B89,1,1)&amp;MID(B89,3,2)&amp;MID(B89,6,2)&amp;MID(B89,9,2)&amp;MID(B89,12,3)&amp;MID(B89,16,3)&amp;MID(B89,20,2)&amp;MID(B89,23,3)</f>
        <v>410111000000000000</v>
      </c>
      <c r="D89" s="243"/>
      <c r="E89" s="112"/>
      <c r="F89" s="243"/>
      <c r="G89" s="112"/>
      <c r="H89" s="243"/>
      <c r="I89" s="243"/>
      <c r="J89" s="243"/>
      <c r="K89" s="113" t="s">
        <v>3278</v>
      </c>
      <c r="L89" s="114" t="s">
        <v>3218</v>
      </c>
      <c r="M89" s="115">
        <f>SUM(M92:M94)</f>
        <v>0</v>
      </c>
      <c r="N89" s="298">
        <f>SUM(N92:N94)</f>
        <v>0</v>
      </c>
      <c r="O89" s="298">
        <f>+N89-M89</f>
        <v>0</v>
      </c>
      <c r="Q89" s="298">
        <f>SUM(Q92:Q94)</f>
        <v>0</v>
      </c>
      <c r="R89" s="519"/>
      <c r="S89" s="519"/>
      <c r="T89" s="519"/>
    </row>
    <row r="90" spans="1:25" s="291" customFormat="1" ht="9" customHeight="1" thickTop="1" thickBot="1">
      <c r="A90" s="265"/>
      <c r="B90" s="117"/>
      <c r="C90" s="244"/>
      <c r="D90" s="244"/>
      <c r="E90" s="244"/>
      <c r="F90" s="244"/>
      <c r="G90" s="244"/>
      <c r="H90" s="244"/>
      <c r="I90" s="244"/>
      <c r="J90" s="244"/>
      <c r="K90" s="118"/>
      <c r="L90" s="119"/>
      <c r="M90" s="117"/>
      <c r="N90" s="533"/>
      <c r="O90" s="533"/>
      <c r="Q90" s="533"/>
      <c r="U90" s="501"/>
      <c r="V90" s="379"/>
      <c r="W90" s="501"/>
      <c r="X90" s="501"/>
      <c r="Y90" s="501"/>
    </row>
    <row r="91" spans="1:25" ht="28.5" customHeight="1" thickBot="1">
      <c r="B91" s="102" t="s">
        <v>3221</v>
      </c>
      <c r="C91" s="245" t="s">
        <v>48</v>
      </c>
      <c r="D91" s="245"/>
      <c r="E91" s="246"/>
      <c r="F91" s="246"/>
      <c r="G91" s="246"/>
      <c r="H91" s="246"/>
      <c r="I91" s="246"/>
      <c r="J91" s="246"/>
      <c r="K91" s="302" t="s">
        <v>3222</v>
      </c>
      <c r="L91" s="121"/>
      <c r="M91" s="328" t="str">
        <f>+$M$10</f>
        <v>Valore netto al 31/12/2017</v>
      </c>
      <c r="N91" s="779" t="str">
        <f>N$10</f>
        <v>Valore netto al 31/12/2018</v>
      </c>
      <c r="O91" s="779" t="s">
        <v>4064</v>
      </c>
      <c r="P91" s="806"/>
      <c r="Q91" s="779" t="str">
        <f>Q$10</f>
        <v>Prechiusura al ° trimestre 2018</v>
      </c>
      <c r="R91" s="514"/>
      <c r="S91" s="514"/>
      <c r="T91" s="514"/>
    </row>
    <row r="92" spans="1:25" ht="25.5">
      <c r="B92" s="127" t="s">
        <v>238</v>
      </c>
      <c r="C92" s="127" t="str">
        <f>MID(B92,1,1)&amp;MID(B92,3,2)&amp;MID(B92,6,2)&amp;MID(B92,9,2)&amp;MID(B92,12,3)&amp;MID(B92,16,3)&amp;MID(B92,20,2)&amp;MID(B92,23,3)</f>
        <v>410111001000000000</v>
      </c>
      <c r="D92" s="127"/>
      <c r="E92" s="123"/>
      <c r="F92" s="127"/>
      <c r="G92" s="123"/>
      <c r="H92" s="123">
        <v>0</v>
      </c>
      <c r="I92" s="127"/>
      <c r="J92" s="127"/>
      <c r="K92" s="346" t="s">
        <v>241</v>
      </c>
      <c r="L92" s="125" t="s">
        <v>3218</v>
      </c>
      <c r="M92" s="564">
        <f>IF(ISERROR(VLOOKUP($B92,ESTR_PREC!$A$1:$M$6000,2,FALSE))=TRUE,0,VLOOKUP($B92,ESTR_PREC!$A$1:$M$6000,2,FALSE))</f>
        <v>0</v>
      </c>
      <c r="N92" s="225"/>
      <c r="O92" s="560">
        <f>+N92-M92</f>
        <v>0</v>
      </c>
      <c r="Q92" s="225"/>
      <c r="R92" s="675"/>
      <c r="S92" s="675"/>
      <c r="T92" s="675"/>
    </row>
    <row r="93" spans="1:25" ht="25.5">
      <c r="B93" s="127" t="s">
        <v>242</v>
      </c>
      <c r="C93" s="127" t="str">
        <f>MID(B93,1,1)&amp;MID(B93,3,2)&amp;MID(B93,6,2)&amp;MID(B93,9,2)&amp;MID(B93,12,3)&amp;MID(B93,16,3)&amp;MID(B93,20,2)&amp;MID(B93,23,3)</f>
        <v>410111001500000000</v>
      </c>
      <c r="D93" s="127"/>
      <c r="E93" s="123"/>
      <c r="F93" s="127"/>
      <c r="G93" s="123"/>
      <c r="H93" s="123">
        <v>0</v>
      </c>
      <c r="I93" s="127"/>
      <c r="J93" s="127"/>
      <c r="K93" s="346" t="s">
        <v>243</v>
      </c>
      <c r="L93" s="125" t="s">
        <v>3218</v>
      </c>
      <c r="M93" s="564">
        <f>IF(ISERROR(VLOOKUP($B93,ESTR_PREC!$A$1:$M$6000,2,FALSE))=TRUE,0,VLOOKUP($B93,ESTR_PREC!$A$1:$M$6000,2,FALSE))</f>
        <v>0</v>
      </c>
      <c r="N93" s="225"/>
      <c r="O93" s="560">
        <f>+N93-M93</f>
        <v>0</v>
      </c>
      <c r="Q93" s="225"/>
      <c r="R93" s="675"/>
      <c r="S93" s="675"/>
      <c r="T93" s="675"/>
    </row>
    <row r="94" spans="1:25" ht="25.5">
      <c r="B94" s="127" t="s">
        <v>244</v>
      </c>
      <c r="C94" s="127" t="str">
        <f>MID(B94,1,1)&amp;MID(B94,3,2)&amp;MID(B94,6,2)&amp;MID(B94,9,2)&amp;MID(B94,12,3)&amp;MID(B94,16,3)&amp;MID(B94,20,2)&amp;MID(B94,23,3)</f>
        <v>410111002000000000</v>
      </c>
      <c r="D94" s="127"/>
      <c r="E94" s="123"/>
      <c r="F94" s="127"/>
      <c r="G94" s="123"/>
      <c r="H94" s="123">
        <v>0</v>
      </c>
      <c r="I94" s="127"/>
      <c r="J94" s="127"/>
      <c r="K94" s="228" t="s">
        <v>246</v>
      </c>
      <c r="L94" s="125" t="s">
        <v>3218</v>
      </c>
      <c r="M94" s="564">
        <f>IF(ISERROR(VLOOKUP($B94,ESTR_PREC!$A$1:$M$6000,2,FALSE))=TRUE,0,VLOOKUP($B94,ESTR_PREC!$A$1:$M$6000,2,FALSE))</f>
        <v>0</v>
      </c>
      <c r="N94" s="225"/>
      <c r="O94" s="560">
        <f>+N94-M94</f>
        <v>0</v>
      </c>
      <c r="Q94" s="225"/>
      <c r="R94" s="675"/>
      <c r="S94" s="675"/>
      <c r="T94" s="675"/>
    </row>
    <row r="95" spans="1:25" ht="16.5" thickBot="1">
      <c r="K95" s="527"/>
      <c r="L95" s="528"/>
      <c r="M95" s="192"/>
      <c r="N95" s="192"/>
      <c r="O95" s="192"/>
      <c r="Q95" s="192"/>
      <c r="R95" s="291"/>
      <c r="S95" s="291"/>
      <c r="T95" s="291"/>
    </row>
    <row r="96" spans="1:25" ht="26.25" thickBot="1">
      <c r="K96" s="529"/>
      <c r="L96" s="465"/>
      <c r="M96" s="328" t="str">
        <f>+$M$10</f>
        <v>Valore netto al 31/12/2017</v>
      </c>
      <c r="N96" s="779" t="str">
        <f>N$10</f>
        <v>Valore netto al 31/12/2018</v>
      </c>
      <c r="O96" s="779" t="s">
        <v>4064</v>
      </c>
      <c r="P96" s="806"/>
      <c r="Q96" s="779" t="str">
        <f>Q$10</f>
        <v>Prechiusura al ° trimestre 2018</v>
      </c>
      <c r="R96" s="514"/>
      <c r="S96" s="514"/>
      <c r="T96" s="514"/>
    </row>
    <row r="97" spans="1:25" ht="27" thickTop="1" thickBot="1">
      <c r="B97" s="264" t="s">
        <v>247</v>
      </c>
      <c r="C97" s="264" t="str">
        <f>MID(B97,1,1)&amp;MID(B97,3,2)&amp;MID(B97,6,2)&amp;MID(B97,9,2)&amp;MID(B97,12,3)&amp;MID(B97,16,3)&amp;MID(B97,20,2)&amp;MID(B97,23,3)</f>
        <v>410120000000000000</v>
      </c>
      <c r="D97" s="103"/>
      <c r="E97" s="103"/>
      <c r="F97" s="103"/>
      <c r="G97" s="103"/>
      <c r="H97" s="103"/>
      <c r="I97" s="103"/>
      <c r="J97" s="103"/>
      <c r="K97" s="195" t="s">
        <v>248</v>
      </c>
      <c r="L97" s="105" t="s">
        <v>3218</v>
      </c>
      <c r="M97" s="106">
        <f>+M99</f>
        <v>769</v>
      </c>
      <c r="N97" s="106">
        <f>+N99</f>
        <v>1779</v>
      </c>
      <c r="O97" s="597">
        <f>+O99</f>
        <v>1010</v>
      </c>
      <c r="Q97" s="106">
        <f>+Q99</f>
        <v>0</v>
      </c>
      <c r="R97" s="518"/>
      <c r="S97" s="518"/>
      <c r="T97" s="518"/>
    </row>
    <row r="98" spans="1:25" ht="16.5" thickTop="1" thickBot="1">
      <c r="K98" s="539"/>
      <c r="L98" s="532"/>
      <c r="M98" s="291"/>
      <c r="N98" s="501"/>
      <c r="O98" s="501"/>
      <c r="Q98" s="501"/>
      <c r="R98" s="291"/>
      <c r="S98" s="291"/>
      <c r="T98" s="291"/>
    </row>
    <row r="99" spans="1:25" ht="27.75" thickTop="1" thickBot="1">
      <c r="B99" s="110" t="s">
        <v>249</v>
      </c>
      <c r="C99" s="110" t="str">
        <f>MID(B99,1,1)&amp;MID(B99,3,2)&amp;MID(B99,6,2)&amp;MID(B99,9,2)&amp;MID(B99,12,3)&amp;MID(B99,16,3)&amp;MID(B99,20,2)&amp;MID(B99,23,3)</f>
        <v>410121000000000000</v>
      </c>
      <c r="D99" s="243"/>
      <c r="E99" s="112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769</v>
      </c>
      <c r="N99" s="297">
        <f>SUM(N102:N114)</f>
        <v>1779</v>
      </c>
      <c r="O99" s="297">
        <f>SUM(O102:O114)</f>
        <v>1010</v>
      </c>
      <c r="Q99" s="297">
        <f>SUM(Q102:Q114)</f>
        <v>0</v>
      </c>
      <c r="R99" s="519"/>
      <c r="S99" s="519"/>
      <c r="T99" s="519"/>
    </row>
    <row r="100" spans="1:25" s="291" customFormat="1" ht="9" customHeight="1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Q100" s="533"/>
      <c r="U100" s="501"/>
      <c r="V100" s="379"/>
      <c r="W100" s="501"/>
      <c r="X100" s="501"/>
      <c r="Y100" s="501"/>
    </row>
    <row r="101" spans="1:25" ht="28.5" customHeight="1" thickBot="1">
      <c r="B101" s="102" t="s">
        <v>3221</v>
      </c>
      <c r="C101" s="245" t="s">
        <v>48</v>
      </c>
      <c r="D101" s="245"/>
      <c r="E101" s="246"/>
      <c r="F101" s="246"/>
      <c r="G101" s="246"/>
      <c r="H101" s="246"/>
      <c r="I101" s="246"/>
      <c r="J101" s="246"/>
      <c r="K101" s="302" t="s">
        <v>3222</v>
      </c>
      <c r="L101" s="121"/>
      <c r="M101" s="328" t="str">
        <f>+$M$10</f>
        <v>Valore netto al 31/12/2017</v>
      </c>
      <c r="N101" s="779" t="str">
        <f>N$10</f>
        <v>Valore netto al 31/12/2018</v>
      </c>
      <c r="O101" s="779" t="s">
        <v>4064</v>
      </c>
      <c r="P101" s="806"/>
      <c r="Q101" s="779" t="str">
        <f>Q$10</f>
        <v>Prechiusura al ° trimestre 2018</v>
      </c>
      <c r="R101" s="514"/>
      <c r="S101" s="514"/>
      <c r="T101" s="514"/>
    </row>
    <row r="102" spans="1:25" ht="25.5">
      <c r="B102" s="127" t="s">
        <v>251</v>
      </c>
      <c r="C102" s="127" t="str">
        <f t="shared" ref="C102:C114" si="1">MID(B102,1,1)&amp;MID(B102,3,2)&amp;MID(B102,6,2)&amp;MID(B102,9,2)&amp;MID(B102,12,3)&amp;MID(B102,16,3)&amp;MID(B102,20,2)&amp;MID(B102,23,3)</f>
        <v>410121001000000000</v>
      </c>
      <c r="D102" s="127"/>
      <c r="E102" s="123"/>
      <c r="F102" s="127"/>
      <c r="G102" s="123"/>
      <c r="H102" s="123">
        <v>0</v>
      </c>
      <c r="I102" s="127"/>
      <c r="J102" s="127"/>
      <c r="K102" s="228" t="s">
        <v>254</v>
      </c>
      <c r="L102" s="125" t="s">
        <v>3218</v>
      </c>
      <c r="M102" s="564">
        <f>IF(ISERROR(VLOOKUP($B102,ESTR_PREC!$A$1:$M$6000,2,FALSE))=TRUE,0,VLOOKUP($B102,ESTR_PREC!$A$1:$M$6000,2,FALSE))</f>
        <v>3</v>
      </c>
      <c r="N102" s="225">
        <v>5</v>
      </c>
      <c r="O102" s="560">
        <f t="shared" ref="O102:O113" si="2">+N102-M102</f>
        <v>2</v>
      </c>
      <c r="Q102" s="225"/>
      <c r="R102" s="675"/>
      <c r="S102" s="675"/>
      <c r="T102" s="675"/>
    </row>
    <row r="103" spans="1:25" ht="25.5">
      <c r="B103" s="127" t="s">
        <v>255</v>
      </c>
      <c r="C103" s="127" t="str">
        <f t="shared" si="1"/>
        <v>410121001200000000</v>
      </c>
      <c r="D103" s="127"/>
      <c r="E103" s="123"/>
      <c r="F103" s="127"/>
      <c r="G103" s="123"/>
      <c r="H103" s="123">
        <v>0</v>
      </c>
      <c r="I103" s="127"/>
      <c r="J103" s="127"/>
      <c r="K103" s="228" t="s">
        <v>256</v>
      </c>
      <c r="L103" s="125" t="s">
        <v>3218</v>
      </c>
      <c r="M103" s="564">
        <f>IF(ISERROR(VLOOKUP($B103,ESTR_PREC!$A$1:$M$6000,2,FALSE))=TRUE,0,VLOOKUP($B103,ESTR_PREC!$A$1:$M$6000,2,FALSE))</f>
        <v>0</v>
      </c>
      <c r="N103" s="225">
        <v>14</v>
      </c>
      <c r="O103" s="560">
        <f t="shared" si="2"/>
        <v>14</v>
      </c>
      <c r="Q103" s="225"/>
      <c r="R103" s="675"/>
      <c r="S103" s="675"/>
      <c r="T103" s="675"/>
    </row>
    <row r="104" spans="1:25" ht="38.25">
      <c r="B104" s="127" t="s">
        <v>257</v>
      </c>
      <c r="C104" s="127" t="str">
        <f t="shared" si="1"/>
        <v>410121001300000000</v>
      </c>
      <c r="D104" s="127"/>
      <c r="E104" s="123"/>
      <c r="F104" s="127"/>
      <c r="G104" s="123"/>
      <c r="H104" s="123" t="s">
        <v>73</v>
      </c>
      <c r="I104" s="127"/>
      <c r="J104" s="127"/>
      <c r="K104" s="228" t="s">
        <v>258</v>
      </c>
      <c r="L104" s="125" t="s">
        <v>3218</v>
      </c>
      <c r="M104" s="564">
        <f>IF(ISERROR(VLOOKUP($B104,ESTR_PREC!$A$1:$M$6000,2,FALSE))=TRUE,0,VLOOKUP($B104,ESTR_PREC!$A$1:$M$6000,2,FALSE))</f>
        <v>575</v>
      </c>
      <c r="N104" s="225">
        <v>556</v>
      </c>
      <c r="O104" s="560">
        <f t="shared" si="2"/>
        <v>-19</v>
      </c>
      <c r="Q104" s="225"/>
      <c r="R104" s="675"/>
      <c r="S104" s="675"/>
      <c r="T104" s="675"/>
    </row>
    <row r="105" spans="1:25" ht="25.5">
      <c r="B105" s="127" t="s">
        <v>259</v>
      </c>
      <c r="C105" s="127" t="str">
        <f t="shared" si="1"/>
        <v>410121001500000000</v>
      </c>
      <c r="D105" s="127"/>
      <c r="E105" s="123"/>
      <c r="F105" s="127"/>
      <c r="G105" s="123"/>
      <c r="H105" s="123">
        <v>0</v>
      </c>
      <c r="I105" s="127"/>
      <c r="J105" s="127"/>
      <c r="K105" s="228" t="s">
        <v>260</v>
      </c>
      <c r="L105" s="125" t="s">
        <v>3218</v>
      </c>
      <c r="M105" s="564">
        <f>IF(ISERROR(VLOOKUP($B105,ESTR_PREC!$A$1:$M$6000,2,FALSE))=TRUE,0,VLOOKUP($B105,ESTR_PREC!$A$1:$M$6000,2,FALSE))</f>
        <v>0</v>
      </c>
      <c r="N105" s="225">
        <v>15</v>
      </c>
      <c r="O105" s="560">
        <f t="shared" si="2"/>
        <v>15</v>
      </c>
      <c r="Q105" s="225"/>
      <c r="R105" s="675"/>
      <c r="S105" s="675"/>
      <c r="T105" s="675"/>
    </row>
    <row r="106" spans="1:25" ht="25.5">
      <c r="B106" s="127" t="s">
        <v>261</v>
      </c>
      <c r="C106" s="127" t="str">
        <f t="shared" si="1"/>
        <v>410121001800000000</v>
      </c>
      <c r="D106" s="127"/>
      <c r="E106" s="123"/>
      <c r="F106" s="127"/>
      <c r="G106" s="123"/>
      <c r="H106" s="123">
        <v>0</v>
      </c>
      <c r="I106" s="127"/>
      <c r="J106" s="127"/>
      <c r="K106" s="228" t="s">
        <v>262</v>
      </c>
      <c r="L106" s="125" t="s">
        <v>3218</v>
      </c>
      <c r="M106" s="564">
        <f>IF(ISERROR(VLOOKUP($B106,ESTR_PREC!$A$1:$M$6000,2,FALSE))=TRUE,0,VLOOKUP($B106,ESTR_PREC!$A$1:$M$6000,2,FALSE))</f>
        <v>0</v>
      </c>
      <c r="N106" s="225"/>
      <c r="O106" s="560">
        <f t="shared" si="2"/>
        <v>0</v>
      </c>
      <c r="Q106" s="225"/>
      <c r="R106" s="675"/>
      <c r="S106" s="675"/>
      <c r="T106" s="675"/>
    </row>
    <row r="107" spans="1:25" ht="25.5">
      <c r="B107" s="127" t="s">
        <v>263</v>
      </c>
      <c r="C107" s="127" t="str">
        <f t="shared" si="1"/>
        <v>410121002000000000</v>
      </c>
      <c r="D107" s="127"/>
      <c r="E107" s="123"/>
      <c r="F107" s="127"/>
      <c r="G107" s="123"/>
      <c r="H107" s="123">
        <v>0</v>
      </c>
      <c r="I107" s="127"/>
      <c r="J107" s="127"/>
      <c r="K107" s="228" t="s">
        <v>265</v>
      </c>
      <c r="L107" s="125" t="s">
        <v>3218</v>
      </c>
      <c r="M107" s="564">
        <f>IF(ISERROR(VLOOKUP($B107,ESTR_PREC!$A$1:$M$6000,2,FALSE))=TRUE,0,VLOOKUP($B107,ESTR_PREC!$A$1:$M$6000,2,FALSE))</f>
        <v>182</v>
      </c>
      <c r="N107" s="225">
        <f>868+307</f>
        <v>1175</v>
      </c>
      <c r="O107" s="560">
        <f t="shared" si="2"/>
        <v>993</v>
      </c>
      <c r="Q107" s="225"/>
      <c r="R107" s="675"/>
      <c r="S107" s="675"/>
      <c r="T107" s="675"/>
    </row>
    <row r="108" spans="1:25" ht="25.5">
      <c r="B108" s="127" t="s">
        <v>266</v>
      </c>
      <c r="C108" s="127" t="str">
        <f t="shared" si="1"/>
        <v>410121002500000000</v>
      </c>
      <c r="D108" s="127"/>
      <c r="E108" s="123"/>
      <c r="F108" s="127"/>
      <c r="G108" s="123"/>
      <c r="H108" s="123" t="s">
        <v>73</v>
      </c>
      <c r="I108" s="127"/>
      <c r="J108" s="127"/>
      <c r="K108" s="228" t="s">
        <v>267</v>
      </c>
      <c r="L108" s="125" t="s">
        <v>3218</v>
      </c>
      <c r="M108" s="564">
        <f>IF(ISERROR(VLOOKUP($B108,ESTR_PREC!$A$1:$M$6000,2,FALSE))=TRUE,0,VLOOKUP($B108,ESTR_PREC!$A$1:$M$6000,2,FALSE))</f>
        <v>0</v>
      </c>
      <c r="N108" s="225"/>
      <c r="O108" s="560">
        <f t="shared" si="2"/>
        <v>0</v>
      </c>
      <c r="Q108" s="225"/>
      <c r="R108" s="675"/>
      <c r="S108" s="675"/>
      <c r="T108" s="675"/>
    </row>
    <row r="109" spans="1:25" ht="25.5" hidden="1">
      <c r="B109" s="127" t="s">
        <v>268</v>
      </c>
      <c r="C109" s="127" t="str">
        <f t="shared" si="1"/>
        <v>410121003000000000</v>
      </c>
      <c r="D109" s="127"/>
      <c r="E109" s="123"/>
      <c r="F109" s="127"/>
      <c r="G109" s="123"/>
      <c r="H109" s="123">
        <v>0</v>
      </c>
      <c r="I109" s="127"/>
      <c r="J109" s="127"/>
      <c r="K109" s="228" t="s">
        <v>270</v>
      </c>
      <c r="L109" s="125" t="s">
        <v>3218</v>
      </c>
      <c r="M109" s="564"/>
      <c r="N109" s="564"/>
      <c r="O109" s="564"/>
      <c r="Q109" s="564"/>
      <c r="R109" s="675"/>
      <c r="S109" s="675"/>
      <c r="T109" s="675"/>
    </row>
    <row r="110" spans="1:25" ht="25.5" hidden="1">
      <c r="B110" s="127" t="s">
        <v>271</v>
      </c>
      <c r="C110" s="127" t="str">
        <f t="shared" si="1"/>
        <v>410121004000000000</v>
      </c>
      <c r="D110" s="127"/>
      <c r="E110" s="123"/>
      <c r="F110" s="127"/>
      <c r="G110" s="123"/>
      <c r="H110" s="123">
        <v>0</v>
      </c>
      <c r="I110" s="127"/>
      <c r="J110" s="127"/>
      <c r="K110" s="228" t="s">
        <v>272</v>
      </c>
      <c r="L110" s="125" t="s">
        <v>3218</v>
      </c>
      <c r="M110" s="564"/>
      <c r="N110" s="564"/>
      <c r="O110" s="564"/>
      <c r="Q110" s="564"/>
      <c r="R110" s="675"/>
      <c r="S110" s="675"/>
      <c r="T110" s="675"/>
    </row>
    <row r="111" spans="1:25" ht="25.5" hidden="1">
      <c r="B111" s="127" t="s">
        <v>273</v>
      </c>
      <c r="C111" s="127" t="str">
        <f t="shared" si="1"/>
        <v>410121004500000000</v>
      </c>
      <c r="D111" s="127"/>
      <c r="E111" s="123"/>
      <c r="F111" s="127"/>
      <c r="G111" s="123"/>
      <c r="H111" s="123">
        <v>0</v>
      </c>
      <c r="I111" s="127"/>
      <c r="J111" s="127"/>
      <c r="K111" s="228" t="s">
        <v>274</v>
      </c>
      <c r="L111" s="125" t="s">
        <v>3218</v>
      </c>
      <c r="M111" s="564"/>
      <c r="N111" s="564"/>
      <c r="O111" s="564"/>
      <c r="Q111" s="564"/>
      <c r="R111" s="675"/>
      <c r="S111" s="675"/>
      <c r="T111" s="675"/>
    </row>
    <row r="112" spans="1:25" ht="25.5" hidden="1">
      <c r="B112" s="127" t="s">
        <v>275</v>
      </c>
      <c r="C112" s="127" t="str">
        <f t="shared" si="1"/>
        <v>410121005000000000</v>
      </c>
      <c r="D112" s="127"/>
      <c r="E112" s="123"/>
      <c r="F112" s="127"/>
      <c r="G112" s="123"/>
      <c r="H112" s="123">
        <v>0</v>
      </c>
      <c r="I112" s="127"/>
      <c r="J112" s="127"/>
      <c r="K112" s="228" t="s">
        <v>276</v>
      </c>
      <c r="L112" s="125" t="s">
        <v>3218</v>
      </c>
      <c r="M112" s="564"/>
      <c r="N112" s="564"/>
      <c r="O112" s="564"/>
      <c r="Q112" s="564"/>
      <c r="R112" s="675"/>
      <c r="S112" s="675"/>
      <c r="T112" s="675"/>
    </row>
    <row r="113" spans="2:20" ht="25.5">
      <c r="B113" s="127" t="s">
        <v>277</v>
      </c>
      <c r="C113" s="127" t="str">
        <f t="shared" si="1"/>
        <v>410121005500000000</v>
      </c>
      <c r="D113" s="127"/>
      <c r="E113" s="123"/>
      <c r="F113" s="127"/>
      <c r="G113" s="123"/>
      <c r="H113" s="123">
        <v>0</v>
      </c>
      <c r="I113" s="127"/>
      <c r="J113" s="127"/>
      <c r="K113" s="228" t="s">
        <v>3280</v>
      </c>
      <c r="L113" s="125" t="s">
        <v>3218</v>
      </c>
      <c r="M113" s="564">
        <f>IF(ISERROR(VLOOKUP($B113,ESTR_PREC!$A$1:$M$6000,2,FALSE))=TRUE,0,VLOOKUP($B113,ESTR_PREC!$A$1:$M$6000,2,FALSE))</f>
        <v>9</v>
      </c>
      <c r="N113" s="225">
        <v>14</v>
      </c>
      <c r="O113" s="560">
        <f t="shared" si="2"/>
        <v>5</v>
      </c>
      <c r="Q113" s="225"/>
      <c r="R113" s="675"/>
      <c r="S113" s="675"/>
      <c r="T113" s="675"/>
    </row>
    <row r="114" spans="2:20" ht="25.5" hidden="1">
      <c r="B114" s="127" t="s">
        <v>280</v>
      </c>
      <c r="C114" s="127" t="str">
        <f t="shared" si="1"/>
        <v>410121006000000000</v>
      </c>
      <c r="D114" s="127"/>
      <c r="E114" s="123"/>
      <c r="F114" s="127"/>
      <c r="G114" s="123"/>
      <c r="H114" s="123"/>
      <c r="I114" s="127"/>
      <c r="J114" s="127"/>
      <c r="K114" s="228" t="s">
        <v>281</v>
      </c>
      <c r="L114" s="125" t="s">
        <v>3218</v>
      </c>
      <c r="M114" s="815"/>
      <c r="N114" s="815"/>
      <c r="O114" s="815"/>
      <c r="Q114" s="815"/>
      <c r="R114" s="675"/>
      <c r="S114" s="675"/>
      <c r="T114" s="675"/>
    </row>
    <row r="115" spans="2:20" ht="16.5" thickBot="1">
      <c r="K115" s="527"/>
      <c r="L115" s="528"/>
      <c r="M115" s="192"/>
      <c r="N115" s="192"/>
      <c r="O115" s="192"/>
      <c r="Q115" s="192"/>
      <c r="R115" s="291"/>
      <c r="S115" s="291"/>
      <c r="T115" s="291"/>
    </row>
    <row r="116" spans="2:20" ht="26.25" thickBot="1">
      <c r="K116" s="529"/>
      <c r="L116" s="465"/>
      <c r="M116" s="328" t="str">
        <f>+$M$10</f>
        <v>Valore netto al 31/12/2017</v>
      </c>
      <c r="N116" s="779" t="str">
        <f>N$10</f>
        <v>Valore netto al 31/12/2018</v>
      </c>
      <c r="O116" s="779" t="s">
        <v>4064</v>
      </c>
      <c r="P116" s="806"/>
      <c r="Q116" s="779" t="str">
        <f>Q$10</f>
        <v>Prechiusura al ° trimestre 2018</v>
      </c>
      <c r="R116" s="514"/>
      <c r="S116" s="514"/>
      <c r="T116" s="514"/>
    </row>
    <row r="117" spans="2:20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95" t="s">
        <v>283</v>
      </c>
      <c r="L117" s="105" t="s">
        <v>3218</v>
      </c>
      <c r="M117" s="106">
        <f>+M119+M235+M249</f>
        <v>2633</v>
      </c>
      <c r="N117" s="106">
        <f>+N119+N235+N249</f>
        <v>7734</v>
      </c>
      <c r="O117" s="775">
        <f>+N117-M117</f>
        <v>5101</v>
      </c>
      <c r="Q117" s="106">
        <f>+Q119+Q235+Q249</f>
        <v>0</v>
      </c>
      <c r="R117" s="518"/>
      <c r="S117" s="518"/>
      <c r="T117" s="518"/>
    </row>
    <row r="118" spans="2:20" ht="17.25" thickTop="1" thickBot="1">
      <c r="K118" s="539"/>
      <c r="L118" s="528"/>
      <c r="M118" s="192"/>
      <c r="N118" s="515"/>
      <c r="O118" s="515"/>
      <c r="Q118" s="515"/>
      <c r="R118" s="291"/>
      <c r="S118" s="291"/>
      <c r="T118" s="291"/>
    </row>
    <row r="119" spans="2:20" ht="27.75" thickTop="1" thickBot="1">
      <c r="B119" s="111" t="s">
        <v>284</v>
      </c>
      <c r="C119" s="242" t="s">
        <v>3282</v>
      </c>
      <c r="D119" s="243"/>
      <c r="E119" s="112"/>
      <c r="F119" s="243"/>
      <c r="G119" s="112"/>
      <c r="H119" s="243"/>
      <c r="I119" s="243"/>
      <c r="J119" s="243"/>
      <c r="K119" s="113" t="s">
        <v>285</v>
      </c>
      <c r="L119" s="114" t="s">
        <v>3218</v>
      </c>
      <c r="M119" s="115">
        <f>SUM(M122:M232)</f>
        <v>1998</v>
      </c>
      <c r="N119" s="298">
        <f>SUM(N122:N232)</f>
        <v>7223</v>
      </c>
      <c r="O119" s="298">
        <f>+N119-M119</f>
        <v>5225</v>
      </c>
      <c r="Q119" s="298">
        <f>SUM(Q122:Q232)</f>
        <v>0</v>
      </c>
      <c r="R119" s="519"/>
      <c r="S119" s="519"/>
      <c r="T119" s="519"/>
    </row>
    <row r="120" spans="2:20" ht="9" customHeight="1" thickTop="1" thickBot="1">
      <c r="B120" s="537"/>
      <c r="C120" s="537"/>
      <c r="K120" s="538"/>
      <c r="M120" s="265"/>
      <c r="N120" s="379"/>
      <c r="Q120" s="379"/>
      <c r="R120" s="291"/>
      <c r="S120" s="291"/>
      <c r="T120" s="291"/>
    </row>
    <row r="121" spans="2:20" ht="26.25" thickBot="1">
      <c r="B121" s="102" t="s">
        <v>3221</v>
      </c>
      <c r="C121" s="245" t="s">
        <v>48</v>
      </c>
      <c r="D121" s="245"/>
      <c r="E121" s="246"/>
      <c r="F121" s="246"/>
      <c r="G121" s="246"/>
      <c r="H121" s="246"/>
      <c r="I121" s="246"/>
      <c r="J121" s="246"/>
      <c r="K121" s="302" t="s">
        <v>3222</v>
      </c>
      <c r="L121" s="135"/>
      <c r="M121" s="328" t="str">
        <f>+$M$10</f>
        <v>Valore netto al 31/12/2017</v>
      </c>
      <c r="N121" s="779" t="str">
        <f>N$10</f>
        <v>Valore netto al 31/12/2018</v>
      </c>
      <c r="O121" s="779" t="s">
        <v>4064</v>
      </c>
      <c r="P121" s="806"/>
      <c r="Q121" s="779" t="str">
        <f>Q$10</f>
        <v>Prechiusura al ° trimestre 2018</v>
      </c>
      <c r="R121" s="514"/>
      <c r="S121" s="514"/>
      <c r="T121" s="514"/>
    </row>
    <row r="122" spans="2:20">
      <c r="B122" s="127" t="s">
        <v>286</v>
      </c>
      <c r="C122" s="127" t="s">
        <v>3283</v>
      </c>
      <c r="D122" s="127"/>
      <c r="E122" s="123"/>
      <c r="F122" s="127"/>
      <c r="G122" s="123"/>
      <c r="H122" s="123" t="s">
        <v>4279</v>
      </c>
      <c r="I122" s="127"/>
      <c r="J122" s="127"/>
      <c r="K122" s="304" t="s">
        <v>291</v>
      </c>
      <c r="L122" s="125" t="s">
        <v>3218</v>
      </c>
      <c r="M122" s="564">
        <f>IF(ISERROR(VLOOKUP($B122,ESTR_PREC!$A$1:$M$6000,2,FALSE))=TRUE,0,VLOOKUP($B122,ESTR_PREC!$A$1:$M$6000,2,FALSE))</f>
        <v>0</v>
      </c>
      <c r="N122" s="225"/>
      <c r="O122" s="560">
        <f t="shared" ref="O122:O130" si="3">+N122-M122</f>
        <v>0</v>
      </c>
      <c r="Q122" s="225"/>
      <c r="R122" s="675"/>
      <c r="S122" s="675"/>
      <c r="T122" s="675"/>
    </row>
    <row r="123" spans="2:20">
      <c r="B123" s="127" t="s">
        <v>292</v>
      </c>
      <c r="C123" s="127" t="s">
        <v>3284</v>
      </c>
      <c r="D123" s="127"/>
      <c r="E123" s="123"/>
      <c r="F123" s="127"/>
      <c r="G123" s="123"/>
      <c r="H123" s="123" t="s">
        <v>4279</v>
      </c>
      <c r="I123" s="127"/>
      <c r="J123" s="127"/>
      <c r="K123" s="304" t="s">
        <v>293</v>
      </c>
      <c r="L123" s="125" t="s">
        <v>3218</v>
      </c>
      <c r="M123" s="564">
        <f>IF(ISERROR(VLOOKUP($B123,ESTR_PREC!$A$1:$M$6000,2,FALSE))=TRUE,0,VLOOKUP($B123,ESTR_PREC!$A$1:$M$6000,2,FALSE))</f>
        <v>0</v>
      </c>
      <c r="N123" s="225"/>
      <c r="O123" s="577">
        <f t="shared" si="3"/>
        <v>0</v>
      </c>
      <c r="Q123" s="225"/>
      <c r="R123" s="675"/>
      <c r="S123" s="675"/>
      <c r="T123" s="675"/>
    </row>
    <row r="124" spans="2:20">
      <c r="B124" s="127" t="s">
        <v>294</v>
      </c>
      <c r="C124" s="127" t="s">
        <v>3285</v>
      </c>
      <c r="D124" s="127"/>
      <c r="E124" s="127"/>
      <c r="F124" s="127"/>
      <c r="G124" s="127"/>
      <c r="H124" s="123" t="s">
        <v>4279</v>
      </c>
      <c r="I124" s="127"/>
      <c r="J124" s="127"/>
      <c r="K124" s="181" t="s">
        <v>297</v>
      </c>
      <c r="L124" s="211" t="s">
        <v>3218</v>
      </c>
      <c r="M124" s="1005">
        <f>IF(ISERROR(VLOOKUP($B124,ESTR_PREC!$A$1:$M$6000,2,FALSE))=TRUE,0,VLOOKUP($B124,ESTR_PREC!$A$1:$M$6000,2,FALSE))</f>
        <v>0</v>
      </c>
      <c r="N124" s="1006"/>
      <c r="O124" s="577">
        <f t="shared" si="3"/>
        <v>0</v>
      </c>
      <c r="Q124" s="1006"/>
      <c r="R124" s="675"/>
      <c r="S124" s="675"/>
      <c r="T124" s="675"/>
    </row>
    <row r="125" spans="2:20" ht="15.75" hidden="1">
      <c r="B125" s="1007" t="s">
        <v>298</v>
      </c>
      <c r="C125" s="1007" t="s">
        <v>3286</v>
      </c>
      <c r="D125" s="1007"/>
      <c r="E125" s="1007"/>
      <c r="F125" s="1007"/>
      <c r="G125" s="1007"/>
      <c r="H125" s="123" t="s">
        <v>4279</v>
      </c>
      <c r="I125" s="1007"/>
      <c r="J125" s="1007"/>
      <c r="K125" s="1008" t="s">
        <v>4280</v>
      </c>
      <c r="L125" s="218" t="s">
        <v>3218</v>
      </c>
      <c r="M125" s="1009"/>
      <c r="N125" s="1010"/>
      <c r="O125" s="1011"/>
      <c r="Q125" s="1010"/>
      <c r="R125" s="675"/>
      <c r="S125" s="675"/>
      <c r="T125" s="675"/>
    </row>
    <row r="126" spans="2:20">
      <c r="B126" s="127" t="s">
        <v>300</v>
      </c>
      <c r="C126" s="127" t="s">
        <v>3287</v>
      </c>
      <c r="D126" s="704"/>
      <c r="E126" s="704"/>
      <c r="F126" s="704"/>
      <c r="G126" s="704"/>
      <c r="H126" s="123" t="s">
        <v>73</v>
      </c>
      <c r="I126" s="704"/>
      <c r="J126" s="704"/>
      <c r="K126" s="304" t="s">
        <v>302</v>
      </c>
      <c r="L126" s="211" t="s">
        <v>3218</v>
      </c>
      <c r="M126" s="1012">
        <f>IF(ISERROR(VLOOKUP($B126,ESTR_PREC!$A$1:$M$6000,2,FALSE))=TRUE,0,VLOOKUP($B126,ESTR_PREC!$A$1:$M$6000,2,FALSE))</f>
        <v>0</v>
      </c>
      <c r="N126" s="1006"/>
      <c r="O126" s="577">
        <f t="shared" si="3"/>
        <v>0</v>
      </c>
      <c r="Q126" s="1006"/>
      <c r="R126" s="675"/>
      <c r="S126" s="675"/>
      <c r="T126" s="675"/>
    </row>
    <row r="127" spans="2:20">
      <c r="B127" s="127" t="s">
        <v>303</v>
      </c>
      <c r="C127" s="127" t="s">
        <v>3288</v>
      </c>
      <c r="D127" s="704"/>
      <c r="E127" s="704"/>
      <c r="F127" s="704"/>
      <c r="G127" s="704"/>
      <c r="H127" s="123" t="s">
        <v>73</v>
      </c>
      <c r="I127" s="704"/>
      <c r="J127" s="704"/>
      <c r="K127" s="304" t="s">
        <v>304</v>
      </c>
      <c r="L127" s="211" t="s">
        <v>3218</v>
      </c>
      <c r="M127" s="1012">
        <f>IF(ISERROR(VLOOKUP($B127,ESTR_PREC!$A$1:$M$6000,2,FALSE))=TRUE,0,VLOOKUP($B127,ESTR_PREC!$A$1:$M$6000,2,FALSE))</f>
        <v>0</v>
      </c>
      <c r="N127" s="1006"/>
      <c r="O127" s="577">
        <f t="shared" si="3"/>
        <v>0</v>
      </c>
      <c r="Q127" s="1006"/>
      <c r="R127" s="675"/>
      <c r="S127" s="675"/>
      <c r="T127" s="675"/>
    </row>
    <row r="128" spans="2:20">
      <c r="B128" s="127" t="s">
        <v>305</v>
      </c>
      <c r="C128" s="127" t="s">
        <v>3289</v>
      </c>
      <c r="D128" s="704"/>
      <c r="E128" s="704"/>
      <c r="F128" s="704"/>
      <c r="G128" s="704"/>
      <c r="H128" s="123" t="s">
        <v>73</v>
      </c>
      <c r="I128" s="704"/>
      <c r="J128" s="704"/>
      <c r="K128" s="304" t="s">
        <v>306</v>
      </c>
      <c r="L128" s="211" t="s">
        <v>3218</v>
      </c>
      <c r="M128" s="1012">
        <f>IF(ISERROR(VLOOKUP($B128,ESTR_PREC!$A$1:$M$6000,2,FALSE))=TRUE,0,VLOOKUP($B128,ESTR_PREC!$A$1:$M$6000,2,FALSE))</f>
        <v>0</v>
      </c>
      <c r="N128" s="1006"/>
      <c r="O128" s="577">
        <f t="shared" si="3"/>
        <v>0</v>
      </c>
      <c r="Q128" s="1006"/>
      <c r="R128" s="675"/>
      <c r="S128" s="675"/>
      <c r="T128" s="675"/>
    </row>
    <row r="129" spans="2:20">
      <c r="B129" s="127" t="s">
        <v>307</v>
      </c>
      <c r="C129" s="127" t="s">
        <v>3290</v>
      </c>
      <c r="D129" s="127"/>
      <c r="E129" s="127"/>
      <c r="F129" s="127"/>
      <c r="G129" s="127"/>
      <c r="H129" s="123" t="s">
        <v>4279</v>
      </c>
      <c r="I129" s="127"/>
      <c r="J129" s="127"/>
      <c r="K129" s="304" t="s">
        <v>310</v>
      </c>
      <c r="L129" s="211" t="s">
        <v>3218</v>
      </c>
      <c r="M129" s="1012">
        <f>IF(ISERROR(VLOOKUP($B129,ESTR_PREC!$A$1:$M$6000,2,FALSE))=TRUE,0,VLOOKUP($B129,ESTR_PREC!$A$1:$M$6000,2,FALSE))</f>
        <v>0</v>
      </c>
      <c r="N129" s="1006"/>
      <c r="O129" s="577">
        <f t="shared" si="3"/>
        <v>0</v>
      </c>
      <c r="Q129" s="1006"/>
      <c r="R129" s="675"/>
      <c r="S129" s="675"/>
      <c r="T129" s="675"/>
    </row>
    <row r="130" spans="2:20">
      <c r="B130" s="127" t="s">
        <v>311</v>
      </c>
      <c r="C130" s="127" t="s">
        <v>3291</v>
      </c>
      <c r="D130" s="127"/>
      <c r="E130" s="127"/>
      <c r="F130" s="127"/>
      <c r="G130" s="127"/>
      <c r="H130" s="123" t="s">
        <v>4279</v>
      </c>
      <c r="I130" s="127"/>
      <c r="J130" s="127"/>
      <c r="K130" s="304" t="s">
        <v>312</v>
      </c>
      <c r="L130" s="211" t="s">
        <v>3218</v>
      </c>
      <c r="M130" s="1012">
        <f>IF(ISERROR(VLOOKUP($B130,ESTR_PREC!$A$1:$M$6000,2,FALSE))=TRUE,0,VLOOKUP($B130,ESTR_PREC!$A$1:$M$6000,2,FALSE))</f>
        <v>0</v>
      </c>
      <c r="N130" s="1006"/>
      <c r="O130" s="577">
        <f t="shared" si="3"/>
        <v>0</v>
      </c>
      <c r="Q130" s="1006"/>
      <c r="R130" s="675"/>
      <c r="S130" s="675"/>
      <c r="T130" s="675"/>
    </row>
    <row r="131" spans="2:20" ht="25.5">
      <c r="B131" s="127" t="s">
        <v>313</v>
      </c>
      <c r="C131" s="127" t="s">
        <v>3292</v>
      </c>
      <c r="D131" s="127"/>
      <c r="E131" s="127"/>
      <c r="F131" s="127"/>
      <c r="G131" s="127"/>
      <c r="H131" s="123" t="s">
        <v>4279</v>
      </c>
      <c r="I131" s="127"/>
      <c r="J131" s="127"/>
      <c r="K131" s="181" t="s">
        <v>315</v>
      </c>
      <c r="L131" s="211" t="s">
        <v>3218</v>
      </c>
      <c r="M131" s="1012">
        <f>IF(ISERROR(VLOOKUP($B131,ESTR_PREC!$A$1:$M$6000,2,FALSE))=TRUE,0,VLOOKUP($B131,ESTR_PREC!$A$1:$M$6000,2,FALSE))</f>
        <v>0</v>
      </c>
      <c r="N131" s="1006"/>
      <c r="O131" s="577">
        <f t="shared" ref="O131:O174" si="4">+N131-M131</f>
        <v>0</v>
      </c>
      <c r="Q131" s="1006"/>
      <c r="R131" s="675"/>
      <c r="S131" s="675"/>
      <c r="T131" s="675"/>
    </row>
    <row r="132" spans="2:20" ht="15.75" hidden="1">
      <c r="B132" s="1007" t="s">
        <v>316</v>
      </c>
      <c r="C132" s="1007" t="s">
        <v>3293</v>
      </c>
      <c r="D132" s="1007"/>
      <c r="E132" s="1007"/>
      <c r="F132" s="1007"/>
      <c r="G132" s="1007"/>
      <c r="H132" s="123" t="s">
        <v>4279</v>
      </c>
      <c r="I132" s="1007"/>
      <c r="J132" s="1007"/>
      <c r="K132" s="1008" t="s">
        <v>317</v>
      </c>
      <c r="L132" s="218" t="s">
        <v>3218</v>
      </c>
      <c r="M132" s="1013"/>
      <c r="N132" s="1010"/>
      <c r="O132" s="1011"/>
      <c r="Q132" s="1010"/>
      <c r="R132" s="675"/>
      <c r="S132" s="675"/>
      <c r="T132" s="675"/>
    </row>
    <row r="133" spans="2:20">
      <c r="B133" s="127" t="s">
        <v>318</v>
      </c>
      <c r="C133" s="127" t="s">
        <v>3294</v>
      </c>
      <c r="D133" s="704"/>
      <c r="E133" s="704"/>
      <c r="F133" s="704"/>
      <c r="G133" s="704"/>
      <c r="H133" s="123" t="s">
        <v>73</v>
      </c>
      <c r="I133" s="704"/>
      <c r="J133" s="704"/>
      <c r="K133" s="181" t="s">
        <v>319</v>
      </c>
      <c r="L133" s="959" t="s">
        <v>3218</v>
      </c>
      <c r="M133" s="1012">
        <f>IF(ISERROR(VLOOKUP($B133,ESTR_PREC!$A$1:$M$6000,2,FALSE))=TRUE,0,VLOOKUP($B133,ESTR_PREC!$A$1:$M$6000,2,FALSE))</f>
        <v>0</v>
      </c>
      <c r="N133" s="1006"/>
      <c r="O133" s="577">
        <f t="shared" si="4"/>
        <v>0</v>
      </c>
      <c r="Q133" s="1006"/>
      <c r="R133" s="675"/>
      <c r="S133" s="675"/>
      <c r="T133" s="675"/>
    </row>
    <row r="134" spans="2:20">
      <c r="B134" s="127" t="s">
        <v>320</v>
      </c>
      <c r="C134" s="127" t="s">
        <v>3295</v>
      </c>
      <c r="D134" s="704"/>
      <c r="E134" s="704"/>
      <c r="F134" s="704"/>
      <c r="G134" s="704"/>
      <c r="H134" s="123" t="s">
        <v>73</v>
      </c>
      <c r="I134" s="704"/>
      <c r="J134" s="704"/>
      <c r="K134" s="181" t="s">
        <v>321</v>
      </c>
      <c r="L134" s="959" t="s">
        <v>3218</v>
      </c>
      <c r="M134" s="1012">
        <f>IF(ISERROR(VLOOKUP($B134,ESTR_PREC!$A$1:$M$6000,2,FALSE))=TRUE,0,VLOOKUP($B134,ESTR_PREC!$A$1:$M$6000,2,FALSE))</f>
        <v>0</v>
      </c>
      <c r="N134" s="1006"/>
      <c r="O134" s="577">
        <f t="shared" si="4"/>
        <v>0</v>
      </c>
      <c r="P134" s="192"/>
      <c r="Q134" s="1006"/>
      <c r="R134" s="675"/>
      <c r="S134" s="675"/>
      <c r="T134" s="675"/>
    </row>
    <row r="135" spans="2:20" ht="25.5">
      <c r="B135" s="127" t="s">
        <v>322</v>
      </c>
      <c r="C135" s="127" t="s">
        <v>3296</v>
      </c>
      <c r="D135" s="704"/>
      <c r="E135" s="704"/>
      <c r="F135" s="704"/>
      <c r="G135" s="704"/>
      <c r="H135" s="123" t="s">
        <v>73</v>
      </c>
      <c r="I135" s="704"/>
      <c r="J135" s="704"/>
      <c r="K135" s="181" t="s">
        <v>323</v>
      </c>
      <c r="L135" s="959" t="s">
        <v>3218</v>
      </c>
      <c r="M135" s="1012">
        <f>IF(ISERROR(VLOOKUP($B135,ESTR_PREC!$A$1:$M$6000,2,FALSE))=TRUE,0,VLOOKUP($B135,ESTR_PREC!$A$1:$M$6000,2,FALSE))</f>
        <v>0</v>
      </c>
      <c r="N135" s="1006"/>
      <c r="O135" s="577">
        <f t="shared" si="4"/>
        <v>0</v>
      </c>
      <c r="P135" s="192"/>
      <c r="Q135" s="1006"/>
      <c r="R135" s="675"/>
      <c r="S135" s="675"/>
      <c r="T135" s="675"/>
    </row>
    <row r="136" spans="2:20">
      <c r="B136" s="127" t="s">
        <v>324</v>
      </c>
      <c r="C136" s="127" t="s">
        <v>3297</v>
      </c>
      <c r="D136" s="123"/>
      <c r="E136" s="123"/>
      <c r="F136" s="268"/>
      <c r="G136" s="123"/>
      <c r="H136" s="123" t="s">
        <v>4279</v>
      </c>
      <c r="I136" s="123"/>
      <c r="J136" s="123"/>
      <c r="K136" s="717" t="s">
        <v>325</v>
      </c>
      <c r="L136" s="125" t="s">
        <v>3218</v>
      </c>
      <c r="M136" s="564">
        <f>IF(ISERROR(VLOOKUP($B136,ESTR_PREC!$A$1:$M$6000,2,FALSE))=TRUE,0,VLOOKUP($B136,ESTR_PREC!$A$1:$M$6000,2,FALSE))</f>
        <v>0</v>
      </c>
      <c r="N136" s="1006"/>
      <c r="O136" s="266">
        <f t="shared" si="4"/>
        <v>0</v>
      </c>
      <c r="P136" s="192"/>
      <c r="Q136" s="1006"/>
      <c r="R136" s="675"/>
      <c r="S136" s="675"/>
      <c r="T136" s="675"/>
    </row>
    <row r="137" spans="2:20">
      <c r="B137" s="127" t="s">
        <v>326</v>
      </c>
      <c r="C137" s="127" t="s">
        <v>3298</v>
      </c>
      <c r="D137" s="127"/>
      <c r="E137" s="123"/>
      <c r="F137" s="127"/>
      <c r="G137" s="123"/>
      <c r="H137" s="123" t="s">
        <v>4279</v>
      </c>
      <c r="I137" s="127"/>
      <c r="J137" s="127"/>
      <c r="K137" s="181" t="s">
        <v>328</v>
      </c>
      <c r="L137" s="125" t="s">
        <v>3218</v>
      </c>
      <c r="M137" s="564">
        <f>IF(ISERROR(VLOOKUP($B137,ESTR_PREC!$A$1:$M$6000,2,FALSE))=TRUE,0,VLOOKUP($B137,ESTR_PREC!$A$1:$M$6000,2,FALSE))</f>
        <v>0</v>
      </c>
      <c r="N137" s="1006"/>
      <c r="O137" s="577">
        <f t="shared" si="4"/>
        <v>0</v>
      </c>
      <c r="P137" s="192"/>
      <c r="Q137" s="1006"/>
      <c r="R137" s="675"/>
      <c r="S137" s="675"/>
      <c r="T137" s="675"/>
    </row>
    <row r="138" spans="2:20">
      <c r="B138" s="127" t="s">
        <v>329</v>
      </c>
      <c r="C138" s="127" t="s">
        <v>3299</v>
      </c>
      <c r="D138" s="127"/>
      <c r="E138" s="123"/>
      <c r="F138" s="127"/>
      <c r="G138" s="123"/>
      <c r="H138" s="123" t="s">
        <v>4279</v>
      </c>
      <c r="I138" s="127"/>
      <c r="J138" s="127"/>
      <c r="K138" s="181" t="s">
        <v>330</v>
      </c>
      <c r="L138" s="125" t="s">
        <v>3218</v>
      </c>
      <c r="M138" s="564">
        <f>IF(ISERROR(VLOOKUP($B138,ESTR_PREC!$A$1:$M$6000,2,FALSE))=TRUE,0,VLOOKUP($B138,ESTR_PREC!$A$1:$M$6000,2,FALSE))</f>
        <v>0</v>
      </c>
      <c r="N138" s="1006"/>
      <c r="O138" s="577">
        <f t="shared" si="4"/>
        <v>0</v>
      </c>
      <c r="P138" s="192"/>
      <c r="Q138" s="1006"/>
      <c r="R138" s="675"/>
      <c r="S138" s="675"/>
      <c r="T138" s="675"/>
    </row>
    <row r="139" spans="2:20" ht="25.5">
      <c r="B139" s="127" t="s">
        <v>331</v>
      </c>
      <c r="C139" s="127" t="s">
        <v>3300</v>
      </c>
      <c r="D139" s="127"/>
      <c r="E139" s="123"/>
      <c r="F139" s="127"/>
      <c r="G139" s="123"/>
      <c r="H139" s="123" t="s">
        <v>4279</v>
      </c>
      <c r="I139" s="127"/>
      <c r="J139" s="127"/>
      <c r="K139" s="181" t="s">
        <v>332</v>
      </c>
      <c r="L139" s="125" t="s">
        <v>3218</v>
      </c>
      <c r="M139" s="564">
        <f>IF(ISERROR(VLOOKUP($B139,ESTR_PREC!$A$1:$M$6000,2,FALSE))=TRUE,0,VLOOKUP($B139,ESTR_PREC!$A$1:$M$6000,2,FALSE))</f>
        <v>0</v>
      </c>
      <c r="N139" s="1006"/>
      <c r="O139" s="577">
        <f t="shared" si="4"/>
        <v>0</v>
      </c>
      <c r="P139" s="192"/>
      <c r="Q139" s="1006"/>
      <c r="R139" s="675"/>
      <c r="S139" s="675"/>
      <c r="T139" s="675"/>
    </row>
    <row r="140" spans="2:20">
      <c r="B140" s="127" t="s">
        <v>333</v>
      </c>
      <c r="C140" s="127" t="s">
        <v>3301</v>
      </c>
      <c r="D140" s="127"/>
      <c r="E140" s="123"/>
      <c r="F140" s="127"/>
      <c r="G140" s="123"/>
      <c r="H140" s="123" t="s">
        <v>4279</v>
      </c>
      <c r="I140" s="127"/>
      <c r="J140" s="127"/>
      <c r="K140" s="181" t="s">
        <v>334</v>
      </c>
      <c r="L140" s="125" t="s">
        <v>3218</v>
      </c>
      <c r="M140" s="564">
        <f>IF(ISERROR(VLOOKUP($B140,ESTR_PREC!$A$1:$M$6000,2,FALSE))=TRUE,0,VLOOKUP($B140,ESTR_PREC!$A$1:$M$6000,2,FALSE))</f>
        <v>0</v>
      </c>
      <c r="N140" s="1006"/>
      <c r="O140" s="560">
        <f t="shared" si="4"/>
        <v>0</v>
      </c>
      <c r="P140" s="192"/>
      <c r="Q140" s="1006"/>
      <c r="R140" s="675"/>
      <c r="S140" s="675"/>
      <c r="T140" s="675"/>
    </row>
    <row r="141" spans="2:20">
      <c r="B141" s="127" t="s">
        <v>335</v>
      </c>
      <c r="C141" s="127" t="s">
        <v>3302</v>
      </c>
      <c r="D141" s="127"/>
      <c r="E141" s="127"/>
      <c r="F141" s="127"/>
      <c r="G141" s="127"/>
      <c r="H141" s="123" t="s">
        <v>4279</v>
      </c>
      <c r="I141" s="127"/>
      <c r="J141" s="127"/>
      <c r="K141" s="181" t="s">
        <v>337</v>
      </c>
      <c r="L141" s="211" t="s">
        <v>3218</v>
      </c>
      <c r="M141" s="1005">
        <f>IF(ISERROR(VLOOKUP($B141,ESTR_PREC!$A$1:$M$6000,2,FALSE))=TRUE,0,VLOOKUP($B141,ESTR_PREC!$A$1:$M$6000,2,FALSE))</f>
        <v>0</v>
      </c>
      <c r="N141" s="1006"/>
      <c r="O141" s="1015">
        <f t="shared" si="4"/>
        <v>0</v>
      </c>
      <c r="P141" s="192"/>
      <c r="Q141" s="1006"/>
      <c r="R141" s="675"/>
      <c r="S141" s="675"/>
      <c r="T141" s="675"/>
    </row>
    <row r="142" spans="2:20">
      <c r="B142" s="127" t="s">
        <v>338</v>
      </c>
      <c r="C142" s="127" t="s">
        <v>3303</v>
      </c>
      <c r="D142" s="127"/>
      <c r="E142" s="127"/>
      <c r="F142" s="127"/>
      <c r="G142" s="127"/>
      <c r="H142" s="123" t="s">
        <v>4279</v>
      </c>
      <c r="I142" s="127"/>
      <c r="J142" s="127"/>
      <c r="K142" s="181" t="s">
        <v>339</v>
      </c>
      <c r="L142" s="211" t="s">
        <v>3218</v>
      </c>
      <c r="M142" s="1005">
        <f>IF(ISERROR(VLOOKUP($B142,ESTR_PREC!$A$1:$M$6000,2,FALSE))=TRUE,0,VLOOKUP($B142,ESTR_PREC!$A$1:$M$6000,2,FALSE))</f>
        <v>0</v>
      </c>
      <c r="N142" s="1006"/>
      <c r="O142" s="1015">
        <f t="shared" si="4"/>
        <v>0</v>
      </c>
      <c r="P142" s="192"/>
      <c r="Q142" s="1006"/>
      <c r="R142" s="675"/>
      <c r="S142" s="675"/>
      <c r="T142" s="675"/>
    </row>
    <row r="143" spans="2:20" ht="25.5">
      <c r="B143" s="127" t="s">
        <v>340</v>
      </c>
      <c r="C143" s="127" t="s">
        <v>3304</v>
      </c>
      <c r="D143" s="127"/>
      <c r="E143" s="127"/>
      <c r="F143" s="127"/>
      <c r="G143" s="127"/>
      <c r="H143" s="123" t="s">
        <v>4279</v>
      </c>
      <c r="I143" s="127"/>
      <c r="J143" s="127"/>
      <c r="K143" s="181" t="s">
        <v>341</v>
      </c>
      <c r="L143" s="211" t="s">
        <v>3218</v>
      </c>
      <c r="M143" s="1005">
        <f>IF(ISERROR(VLOOKUP($B143,ESTR_PREC!$A$1:$M$6000,2,FALSE))=TRUE,0,VLOOKUP($B143,ESTR_PREC!$A$1:$M$6000,2,FALSE))</f>
        <v>0</v>
      </c>
      <c r="N143" s="1006"/>
      <c r="O143" s="1015">
        <f t="shared" si="4"/>
        <v>0</v>
      </c>
      <c r="P143" s="192"/>
      <c r="Q143" s="1006"/>
      <c r="R143" s="675"/>
      <c r="S143" s="675"/>
      <c r="T143" s="675"/>
    </row>
    <row r="144" spans="2:20" ht="15.75" hidden="1">
      <c r="B144" s="1007" t="s">
        <v>342</v>
      </c>
      <c r="C144" s="127" t="s">
        <v>3305</v>
      </c>
      <c r="D144" s="1007"/>
      <c r="E144" s="1007"/>
      <c r="F144" s="1007"/>
      <c r="G144" s="1007"/>
      <c r="H144" s="123" t="s">
        <v>4279</v>
      </c>
      <c r="I144" s="1007"/>
      <c r="J144" s="1007"/>
      <c r="K144" s="1008" t="s">
        <v>343</v>
      </c>
      <c r="L144" s="218" t="s">
        <v>3218</v>
      </c>
      <c r="M144" s="1013"/>
      <c r="N144" s="1010"/>
      <c r="O144" s="1011"/>
      <c r="Q144" s="1010"/>
      <c r="R144" s="675"/>
      <c r="S144" s="675"/>
      <c r="T144" s="675"/>
    </row>
    <row r="145" spans="2:20">
      <c r="B145" s="127" t="s">
        <v>344</v>
      </c>
      <c r="C145" s="127" t="s">
        <v>3306</v>
      </c>
      <c r="D145" s="704"/>
      <c r="E145" s="704"/>
      <c r="F145" s="704"/>
      <c r="G145" s="704"/>
      <c r="H145" s="123" t="s">
        <v>4279</v>
      </c>
      <c r="I145" s="704"/>
      <c r="J145" s="704"/>
      <c r="K145" s="181" t="s">
        <v>345</v>
      </c>
      <c r="L145" s="211" t="s">
        <v>3218</v>
      </c>
      <c r="M145" s="1012">
        <f>IF(ISERROR(VLOOKUP($B145,ESTR_PREC!$A$1:$M$6000,2,FALSE))=TRUE,0,VLOOKUP($B145,ESTR_PREC!$A$1:$M$6000,2,FALSE))</f>
        <v>0</v>
      </c>
      <c r="N145" s="1006"/>
      <c r="O145" s="577">
        <f t="shared" si="4"/>
        <v>0</v>
      </c>
      <c r="P145" s="192"/>
      <c r="Q145" s="1006"/>
      <c r="R145" s="675"/>
      <c r="S145" s="675"/>
      <c r="T145" s="675"/>
    </row>
    <row r="146" spans="2:20">
      <c r="B146" s="127" t="s">
        <v>346</v>
      </c>
      <c r="C146" s="127" t="s">
        <v>3307</v>
      </c>
      <c r="D146" s="704"/>
      <c r="E146" s="704"/>
      <c r="F146" s="704"/>
      <c r="G146" s="704"/>
      <c r="H146" s="123" t="s">
        <v>4279</v>
      </c>
      <c r="I146" s="704"/>
      <c r="J146" s="704"/>
      <c r="K146" s="181" t="s">
        <v>347</v>
      </c>
      <c r="L146" s="211" t="s">
        <v>3218</v>
      </c>
      <c r="M146" s="1012">
        <f>IF(ISERROR(VLOOKUP($B146,ESTR_PREC!$A$1:$M$6000,2,FALSE))=TRUE,0,VLOOKUP($B146,ESTR_PREC!$A$1:$M$6000,2,FALSE))</f>
        <v>0</v>
      </c>
      <c r="N146" s="1006"/>
      <c r="O146" s="577">
        <f t="shared" si="4"/>
        <v>0</v>
      </c>
      <c r="P146" s="192"/>
      <c r="Q146" s="1006"/>
      <c r="R146" s="675"/>
      <c r="S146" s="675"/>
      <c r="T146" s="675"/>
    </row>
    <row r="147" spans="2:20" ht="25.5">
      <c r="B147" s="127" t="s">
        <v>348</v>
      </c>
      <c r="C147" s="127" t="s">
        <v>3308</v>
      </c>
      <c r="D147" s="704"/>
      <c r="E147" s="704"/>
      <c r="F147" s="704"/>
      <c r="G147" s="704"/>
      <c r="H147" s="123" t="s">
        <v>4279</v>
      </c>
      <c r="I147" s="704"/>
      <c r="J147" s="704"/>
      <c r="K147" s="181" t="s">
        <v>349</v>
      </c>
      <c r="L147" s="211" t="s">
        <v>3218</v>
      </c>
      <c r="M147" s="1012">
        <f>IF(ISERROR(VLOOKUP($B147,ESTR_PREC!$A$1:$M$6000,2,FALSE))=TRUE,0,VLOOKUP($B147,ESTR_PREC!$A$1:$M$6000,2,FALSE))</f>
        <v>0</v>
      </c>
      <c r="N147" s="1006"/>
      <c r="O147" s="577">
        <f t="shared" si="4"/>
        <v>0</v>
      </c>
      <c r="P147" s="192"/>
      <c r="Q147" s="1006"/>
      <c r="R147" s="675"/>
      <c r="S147" s="675"/>
      <c r="T147" s="675"/>
    </row>
    <row r="148" spans="2:20">
      <c r="B148" s="127" t="s">
        <v>350</v>
      </c>
      <c r="C148" s="127" t="s">
        <v>3309</v>
      </c>
      <c r="D148" s="127"/>
      <c r="E148" s="127"/>
      <c r="F148" s="127"/>
      <c r="G148" s="127"/>
      <c r="H148" s="123" t="s">
        <v>4279</v>
      </c>
      <c r="I148" s="127"/>
      <c r="J148" s="127"/>
      <c r="K148" s="304" t="s">
        <v>353</v>
      </c>
      <c r="L148" s="211" t="s">
        <v>3218</v>
      </c>
      <c r="M148" s="1005">
        <f>IF(ISERROR(VLOOKUP($B148,ESTR_PREC!$A$1:$M$6000,2,FALSE))=TRUE,0,VLOOKUP($B148,ESTR_PREC!$A$1:$M$6000,2,FALSE))</f>
        <v>0</v>
      </c>
      <c r="N148" s="1006"/>
      <c r="O148" s="1015">
        <f t="shared" si="4"/>
        <v>0</v>
      </c>
      <c r="P148" s="192"/>
      <c r="Q148" s="1006"/>
      <c r="R148" s="675"/>
      <c r="S148" s="675"/>
      <c r="T148" s="675"/>
    </row>
    <row r="149" spans="2:20">
      <c r="B149" s="127" t="s">
        <v>354</v>
      </c>
      <c r="C149" s="127" t="s">
        <v>3310</v>
      </c>
      <c r="D149" s="127"/>
      <c r="E149" s="127"/>
      <c r="F149" s="127"/>
      <c r="G149" s="127"/>
      <c r="H149" s="123" t="s">
        <v>4279</v>
      </c>
      <c r="I149" s="127"/>
      <c r="J149" s="127"/>
      <c r="K149" s="304" t="s">
        <v>355</v>
      </c>
      <c r="L149" s="211" t="s">
        <v>3218</v>
      </c>
      <c r="M149" s="1005">
        <f>IF(ISERROR(VLOOKUP($B149,ESTR_PREC!$A$1:$M$6000,2,FALSE))=TRUE,0,VLOOKUP($B149,ESTR_PREC!$A$1:$M$6000,2,FALSE))</f>
        <v>0</v>
      </c>
      <c r="N149" s="1006"/>
      <c r="O149" s="1015">
        <f t="shared" si="4"/>
        <v>0</v>
      </c>
      <c r="P149" s="192"/>
      <c r="Q149" s="1006"/>
      <c r="R149" s="675"/>
      <c r="S149" s="675"/>
      <c r="T149" s="675"/>
    </row>
    <row r="150" spans="2:20" ht="25.5">
      <c r="B150" s="127" t="s">
        <v>356</v>
      </c>
      <c r="C150" s="127" t="s">
        <v>3311</v>
      </c>
      <c r="D150" s="127"/>
      <c r="E150" s="127"/>
      <c r="F150" s="127"/>
      <c r="G150" s="127"/>
      <c r="H150" s="123" t="s">
        <v>4279</v>
      </c>
      <c r="I150" s="127"/>
      <c r="J150" s="127"/>
      <c r="K150" s="181" t="s">
        <v>358</v>
      </c>
      <c r="L150" s="211" t="s">
        <v>3218</v>
      </c>
      <c r="M150" s="1005">
        <f>IF(ISERROR(VLOOKUP($B150,ESTR_PREC!$A$1:$M$6000,2,FALSE))=TRUE,0,VLOOKUP($B150,ESTR_PREC!$A$1:$M$6000,2,FALSE))</f>
        <v>0</v>
      </c>
      <c r="N150" s="1006"/>
      <c r="O150" s="1015">
        <f t="shared" si="4"/>
        <v>0</v>
      </c>
      <c r="P150" s="192"/>
      <c r="Q150" s="1006"/>
      <c r="R150" s="675"/>
      <c r="S150" s="675"/>
      <c r="T150" s="675"/>
    </row>
    <row r="151" spans="2:20">
      <c r="B151" s="127" t="s">
        <v>359</v>
      </c>
      <c r="C151" s="127" t="s">
        <v>3312</v>
      </c>
      <c r="D151" s="127"/>
      <c r="E151" s="127"/>
      <c r="F151" s="127"/>
      <c r="G151" s="127"/>
      <c r="H151" s="123" t="s">
        <v>4279</v>
      </c>
      <c r="I151" s="127"/>
      <c r="J151" s="127"/>
      <c r="K151" s="181" t="s">
        <v>360</v>
      </c>
      <c r="L151" s="211" t="s">
        <v>3218</v>
      </c>
      <c r="M151" s="1005">
        <f>IF(ISERROR(VLOOKUP($B151,ESTR_PREC!$A$1:$M$6000,2,FALSE))=TRUE,0,VLOOKUP($B151,ESTR_PREC!$A$1:$M$6000,2,FALSE))</f>
        <v>0</v>
      </c>
      <c r="N151" s="225"/>
      <c r="O151" s="1015">
        <f t="shared" si="4"/>
        <v>0</v>
      </c>
      <c r="P151" s="192"/>
      <c r="Q151" s="225"/>
      <c r="R151" s="675"/>
      <c r="S151" s="675"/>
      <c r="T151" s="675"/>
    </row>
    <row r="152" spans="2:20" hidden="1">
      <c r="B152" s="127" t="s">
        <v>361</v>
      </c>
      <c r="C152" s="127" t="s">
        <v>3313</v>
      </c>
      <c r="D152" s="127"/>
      <c r="E152" s="123"/>
      <c r="F152" s="127"/>
      <c r="G152" s="123"/>
      <c r="H152" s="123" t="s">
        <v>4279</v>
      </c>
      <c r="I152" s="127"/>
      <c r="J152" s="127"/>
      <c r="K152" s="304" t="s">
        <v>363</v>
      </c>
      <c r="L152" s="125" t="s">
        <v>3218</v>
      </c>
      <c r="M152" s="564"/>
      <c r="N152" s="564"/>
      <c r="O152" s="564"/>
      <c r="P152" s="192"/>
      <c r="Q152" s="564"/>
      <c r="R152" s="675"/>
      <c r="S152" s="675"/>
      <c r="T152" s="675"/>
    </row>
    <row r="153" spans="2:20">
      <c r="B153" s="127" t="s">
        <v>364</v>
      </c>
      <c r="C153" s="127" t="s">
        <v>3314</v>
      </c>
      <c r="D153" s="127"/>
      <c r="E153" s="123"/>
      <c r="F153" s="127"/>
      <c r="G153" s="123"/>
      <c r="H153" s="123" t="s">
        <v>4279</v>
      </c>
      <c r="I153" s="127"/>
      <c r="J153" s="127"/>
      <c r="K153" s="1139" t="s">
        <v>366</v>
      </c>
      <c r="L153" s="125" t="s">
        <v>3218</v>
      </c>
      <c r="M153" s="564">
        <f>IF(ISERROR(VLOOKUP($B153,ESTR_PREC!$A$1:$M$6000,2,FALSE))=TRUE,0,VLOOKUP($B153,ESTR_PREC!$A$1:$M$6000,2,FALSE))</f>
        <v>0</v>
      </c>
      <c r="N153" s="225"/>
      <c r="O153" s="560">
        <f t="shared" si="4"/>
        <v>0</v>
      </c>
      <c r="P153" s="192"/>
      <c r="Q153" s="225"/>
      <c r="R153" s="675"/>
      <c r="S153" s="675"/>
      <c r="T153" s="675"/>
    </row>
    <row r="154" spans="2:20">
      <c r="B154" s="127" t="s">
        <v>367</v>
      </c>
      <c r="C154" s="127" t="s">
        <v>3315</v>
      </c>
      <c r="D154" s="127"/>
      <c r="E154" s="123"/>
      <c r="F154" s="127"/>
      <c r="G154" s="123"/>
      <c r="H154" s="123" t="s">
        <v>4279</v>
      </c>
      <c r="I154" s="127"/>
      <c r="J154" s="127"/>
      <c r="K154" s="1139" t="s">
        <v>368</v>
      </c>
      <c r="L154" s="125" t="s">
        <v>3218</v>
      </c>
      <c r="M154" s="564">
        <f>IF(ISERROR(VLOOKUP($B154,ESTR_PREC!$A$1:$M$6000,2,FALSE))=TRUE,0,VLOOKUP($B154,ESTR_PREC!$A$1:$M$6000,2,FALSE))</f>
        <v>0</v>
      </c>
      <c r="N154" s="225"/>
      <c r="O154" s="560">
        <f t="shared" si="4"/>
        <v>0</v>
      </c>
      <c r="P154" s="192"/>
      <c r="Q154" s="225"/>
      <c r="R154" s="675"/>
      <c r="S154" s="675"/>
      <c r="T154" s="675"/>
    </row>
    <row r="155" spans="2:20" hidden="1">
      <c r="B155" s="127" t="s">
        <v>369</v>
      </c>
      <c r="C155" s="127" t="s">
        <v>3316</v>
      </c>
      <c r="D155" s="127"/>
      <c r="E155" s="123"/>
      <c r="F155" s="127"/>
      <c r="G155" s="123"/>
      <c r="H155" s="123" t="s">
        <v>4279</v>
      </c>
      <c r="I155" s="127"/>
      <c r="J155" s="127"/>
      <c r="K155" s="304" t="s">
        <v>370</v>
      </c>
      <c r="L155" s="125" t="s">
        <v>3218</v>
      </c>
      <c r="M155" s="564"/>
      <c r="N155" s="564"/>
      <c r="O155" s="564"/>
      <c r="P155" s="192"/>
      <c r="Q155" s="564"/>
      <c r="R155" s="675"/>
      <c r="S155" s="675"/>
      <c r="T155" s="675"/>
    </row>
    <row r="156" spans="2:20">
      <c r="B156" s="127" t="s">
        <v>371</v>
      </c>
      <c r="C156" s="127" t="s">
        <v>3317</v>
      </c>
      <c r="D156" s="127"/>
      <c r="E156" s="123"/>
      <c r="F156" s="127"/>
      <c r="G156" s="123"/>
      <c r="H156" s="123" t="s">
        <v>4279</v>
      </c>
      <c r="I156" s="127"/>
      <c r="J156" s="127"/>
      <c r="K156" s="304" t="s">
        <v>372</v>
      </c>
      <c r="L156" s="125" t="s">
        <v>3218</v>
      </c>
      <c r="M156" s="564">
        <f>IF(ISERROR(VLOOKUP($B156,ESTR_PREC!$A$1:$M$6000,2,FALSE))=TRUE,0,VLOOKUP($B156,ESTR_PREC!$A$1:$M$6000,2,FALSE))</f>
        <v>0</v>
      </c>
      <c r="N156" s="225"/>
      <c r="O156" s="560">
        <f t="shared" si="4"/>
        <v>0</v>
      </c>
      <c r="P156" s="192"/>
      <c r="Q156" s="225"/>
      <c r="R156" s="675"/>
      <c r="S156" s="675"/>
      <c r="T156" s="675"/>
    </row>
    <row r="157" spans="2:20">
      <c r="B157" s="127" t="s">
        <v>373</v>
      </c>
      <c r="C157" s="127" t="s">
        <v>3318</v>
      </c>
      <c r="D157" s="127"/>
      <c r="E157" s="123"/>
      <c r="F157" s="127"/>
      <c r="G157" s="123"/>
      <c r="H157" s="123" t="s">
        <v>4279</v>
      </c>
      <c r="I157" s="127"/>
      <c r="J157" s="127"/>
      <c r="K157" s="304" t="s">
        <v>374</v>
      </c>
      <c r="L157" s="125" t="s">
        <v>3218</v>
      </c>
      <c r="M157" s="564">
        <f>IF(ISERROR(VLOOKUP($B157,ESTR_PREC!$A$1:$M$6000,2,FALSE))=TRUE,0,VLOOKUP($B157,ESTR_PREC!$A$1:$M$6000,2,FALSE))</f>
        <v>0</v>
      </c>
      <c r="N157" s="225"/>
      <c r="O157" s="560">
        <f t="shared" si="4"/>
        <v>0</v>
      </c>
      <c r="P157" s="192"/>
      <c r="Q157" s="225"/>
      <c r="R157" s="675"/>
      <c r="S157" s="675"/>
      <c r="T157" s="675"/>
    </row>
    <row r="158" spans="2:20" ht="15" hidden="1" customHeight="1">
      <c r="B158" s="127" t="s">
        <v>375</v>
      </c>
      <c r="C158" s="127" t="s">
        <v>3319</v>
      </c>
      <c r="D158" s="127"/>
      <c r="E158" s="123"/>
      <c r="F158" s="127"/>
      <c r="G158" s="123"/>
      <c r="H158" s="123" t="s">
        <v>4279</v>
      </c>
      <c r="I158" s="127"/>
      <c r="J158" s="127"/>
      <c r="K158" s="304" t="s">
        <v>376</v>
      </c>
      <c r="L158" s="125" t="s">
        <v>3218</v>
      </c>
      <c r="M158" s="564"/>
      <c r="N158" s="564"/>
      <c r="O158" s="564"/>
      <c r="P158" s="192"/>
      <c r="Q158" s="564"/>
      <c r="R158" s="675"/>
      <c r="S158" s="675"/>
      <c r="T158" s="675"/>
    </row>
    <row r="159" spans="2:20" ht="15" customHeight="1">
      <c r="B159" s="127" t="s">
        <v>377</v>
      </c>
      <c r="C159" s="127" t="s">
        <v>3320</v>
      </c>
      <c r="D159" s="127"/>
      <c r="E159" s="123"/>
      <c r="F159" s="127"/>
      <c r="G159" s="123"/>
      <c r="H159" s="123" t="s">
        <v>4279</v>
      </c>
      <c r="I159" s="127"/>
      <c r="J159" s="127"/>
      <c r="K159" s="304" t="s">
        <v>379</v>
      </c>
      <c r="L159" s="125" t="s">
        <v>3218</v>
      </c>
      <c r="M159" s="564">
        <f>IF(ISERROR(VLOOKUP($B159,ESTR_PREC!$A$1:$M$6000,2,FALSE))=TRUE,0,VLOOKUP($B159,ESTR_PREC!$A$1:$M$6000,2,FALSE))</f>
        <v>0</v>
      </c>
      <c r="N159" s="225"/>
      <c r="O159" s="560">
        <f t="shared" si="4"/>
        <v>0</v>
      </c>
      <c r="P159" s="192"/>
      <c r="Q159" s="225"/>
      <c r="R159" s="675"/>
      <c r="S159" s="675"/>
      <c r="T159" s="675"/>
    </row>
    <row r="160" spans="2:20" ht="15" customHeight="1">
      <c r="B160" s="127" t="s">
        <v>380</v>
      </c>
      <c r="C160" s="127" t="s">
        <v>3321</v>
      </c>
      <c r="D160" s="127"/>
      <c r="E160" s="123"/>
      <c r="F160" s="127"/>
      <c r="G160" s="123"/>
      <c r="H160" s="123" t="s">
        <v>4279</v>
      </c>
      <c r="I160" s="127"/>
      <c r="J160" s="127"/>
      <c r="K160" s="304" t="s">
        <v>381</v>
      </c>
      <c r="L160" s="125" t="s">
        <v>3218</v>
      </c>
      <c r="M160" s="564">
        <f>IF(ISERROR(VLOOKUP($B160,ESTR_PREC!$A$1:$M$6000,2,FALSE))=TRUE,0,VLOOKUP($B160,ESTR_PREC!$A$1:$M$6000,2,FALSE))</f>
        <v>0</v>
      </c>
      <c r="N160" s="225"/>
      <c r="O160" s="560">
        <f t="shared" si="4"/>
        <v>0</v>
      </c>
      <c r="P160" s="192"/>
      <c r="Q160" s="225"/>
      <c r="R160" s="675"/>
      <c r="S160" s="675"/>
      <c r="T160" s="675"/>
    </row>
    <row r="161" spans="2:20" hidden="1">
      <c r="B161" s="127" t="s">
        <v>382</v>
      </c>
      <c r="C161" s="127" t="s">
        <v>3322</v>
      </c>
      <c r="D161" s="127"/>
      <c r="E161" s="123"/>
      <c r="F161" s="127"/>
      <c r="G161" s="123"/>
      <c r="H161" s="123" t="s">
        <v>4279</v>
      </c>
      <c r="I161" s="127"/>
      <c r="J161" s="127"/>
      <c r="K161" s="181" t="s">
        <v>383</v>
      </c>
      <c r="L161" s="125" t="s">
        <v>3218</v>
      </c>
      <c r="M161" s="564"/>
      <c r="N161" s="564"/>
      <c r="O161" s="564"/>
      <c r="P161" s="192"/>
      <c r="Q161" s="564"/>
      <c r="R161" s="675"/>
      <c r="S161" s="675"/>
      <c r="T161" s="675"/>
    </row>
    <row r="162" spans="2:20">
      <c r="B162" s="127" t="s">
        <v>384</v>
      </c>
      <c r="C162" s="127" t="s">
        <v>3323</v>
      </c>
      <c r="D162" s="127"/>
      <c r="E162" s="123"/>
      <c r="F162" s="127"/>
      <c r="G162" s="123"/>
      <c r="H162" s="123" t="s">
        <v>4279</v>
      </c>
      <c r="I162" s="127"/>
      <c r="J162" s="127"/>
      <c r="K162" s="1139" t="s">
        <v>385</v>
      </c>
      <c r="L162" s="125" t="s">
        <v>3218</v>
      </c>
      <c r="M162" s="564">
        <f>IF(ISERROR(VLOOKUP($B162,ESTR_PREC!$A$1:$M$6000,2,FALSE))=TRUE,0,VLOOKUP($B162,ESTR_PREC!$A$1:$M$6000,2,FALSE))</f>
        <v>0</v>
      </c>
      <c r="N162" s="225"/>
      <c r="O162" s="560">
        <f t="shared" si="4"/>
        <v>0</v>
      </c>
      <c r="P162" s="192"/>
      <c r="Q162" s="225"/>
      <c r="R162" s="675"/>
      <c r="S162" s="675"/>
      <c r="T162" s="675"/>
    </row>
    <row r="163" spans="2:20">
      <c r="B163" s="127" t="s">
        <v>386</v>
      </c>
      <c r="C163" s="127" t="s">
        <v>3324</v>
      </c>
      <c r="D163" s="127"/>
      <c r="E163" s="123"/>
      <c r="F163" s="127"/>
      <c r="G163" s="123"/>
      <c r="H163" s="123" t="s">
        <v>4279</v>
      </c>
      <c r="I163" s="127"/>
      <c r="J163" s="127"/>
      <c r="K163" s="1139" t="s">
        <v>387</v>
      </c>
      <c r="L163" s="125" t="s">
        <v>3218</v>
      </c>
      <c r="M163" s="564">
        <f>IF(ISERROR(VLOOKUP($B163,ESTR_PREC!$A$1:$M$6000,2,FALSE))=TRUE,0,VLOOKUP($B163,ESTR_PREC!$A$1:$M$6000,2,FALSE))</f>
        <v>0</v>
      </c>
      <c r="N163" s="225"/>
      <c r="O163" s="560">
        <f t="shared" si="4"/>
        <v>0</v>
      </c>
      <c r="P163" s="192"/>
      <c r="Q163" s="225"/>
      <c r="R163" s="675"/>
      <c r="S163" s="675"/>
      <c r="T163" s="675"/>
    </row>
    <row r="164" spans="2:20" hidden="1">
      <c r="B164" s="127" t="s">
        <v>388</v>
      </c>
      <c r="C164" s="127" t="s">
        <v>3325</v>
      </c>
      <c r="D164" s="127"/>
      <c r="E164" s="123"/>
      <c r="F164" s="127"/>
      <c r="G164" s="123"/>
      <c r="H164" s="123" t="s">
        <v>4279</v>
      </c>
      <c r="I164" s="127"/>
      <c r="J164" s="127"/>
      <c r="K164" s="181" t="s">
        <v>389</v>
      </c>
      <c r="L164" s="125" t="s">
        <v>3218</v>
      </c>
      <c r="M164" s="564"/>
      <c r="N164" s="564"/>
      <c r="O164" s="564"/>
      <c r="P164" s="192"/>
      <c r="Q164" s="564"/>
      <c r="R164" s="675"/>
      <c r="S164" s="675"/>
      <c r="T164" s="675"/>
    </row>
    <row r="165" spans="2:20" ht="25.5">
      <c r="B165" s="127" t="s">
        <v>390</v>
      </c>
      <c r="C165" s="127" t="s">
        <v>3326</v>
      </c>
      <c r="D165" s="127"/>
      <c r="E165" s="123"/>
      <c r="F165" s="127"/>
      <c r="G165" s="123"/>
      <c r="H165" s="123" t="s">
        <v>4279</v>
      </c>
      <c r="I165" s="127"/>
      <c r="J165" s="127"/>
      <c r="K165" s="181" t="s">
        <v>391</v>
      </c>
      <c r="L165" s="125" t="s">
        <v>3218</v>
      </c>
      <c r="M165" s="564">
        <f>IF(ISERROR(VLOOKUP($B165,ESTR_PREC!$A$1:$M$6000,2,FALSE))=TRUE,0,VLOOKUP($B165,ESTR_PREC!$A$1:$M$6000,2,FALSE))</f>
        <v>0</v>
      </c>
      <c r="N165" s="225"/>
      <c r="O165" s="560">
        <f t="shared" si="4"/>
        <v>0</v>
      </c>
      <c r="P165" s="192"/>
      <c r="Q165" s="225"/>
      <c r="R165" s="675"/>
      <c r="S165" s="675"/>
      <c r="T165" s="675"/>
    </row>
    <row r="166" spans="2:20">
      <c r="B166" s="127" t="s">
        <v>392</v>
      </c>
      <c r="C166" s="127" t="s">
        <v>3327</v>
      </c>
      <c r="D166" s="127"/>
      <c r="E166" s="123"/>
      <c r="F166" s="127"/>
      <c r="G166" s="123"/>
      <c r="H166" s="123" t="s">
        <v>4279</v>
      </c>
      <c r="I166" s="127"/>
      <c r="J166" s="127"/>
      <c r="K166" s="181" t="s">
        <v>393</v>
      </c>
      <c r="L166" s="125" t="s">
        <v>3218</v>
      </c>
      <c r="M166" s="564">
        <f>IF(ISERROR(VLOOKUP($B166,ESTR_PREC!$A$1:$M$6000,2,FALSE))=TRUE,0,VLOOKUP($B166,ESTR_PREC!$A$1:$M$6000,2,FALSE))</f>
        <v>0</v>
      </c>
      <c r="N166" s="225"/>
      <c r="O166" s="560">
        <f t="shared" si="4"/>
        <v>0</v>
      </c>
      <c r="P166" s="192"/>
      <c r="Q166" s="225"/>
      <c r="R166" s="675"/>
      <c r="S166" s="675"/>
      <c r="T166" s="675"/>
    </row>
    <row r="167" spans="2:20">
      <c r="B167" s="127" t="s">
        <v>394</v>
      </c>
      <c r="C167" s="127" t="s">
        <v>3328</v>
      </c>
      <c r="D167" s="127"/>
      <c r="E167" s="123"/>
      <c r="F167" s="127"/>
      <c r="G167" s="123"/>
      <c r="H167" s="123" t="s">
        <v>4279</v>
      </c>
      <c r="I167" s="127"/>
      <c r="J167" s="127"/>
      <c r="K167" s="181" t="s">
        <v>397</v>
      </c>
      <c r="L167" s="125" t="s">
        <v>3218</v>
      </c>
      <c r="M167" s="564">
        <f>IF(ISERROR(VLOOKUP($B167,ESTR_PREC!$A$1:$M$6000,2,FALSE))=TRUE,0,VLOOKUP($B167,ESTR_PREC!$A$1:$M$6000,2,FALSE))</f>
        <v>0</v>
      </c>
      <c r="N167" s="225"/>
      <c r="O167" s="560">
        <f t="shared" si="4"/>
        <v>0</v>
      </c>
      <c r="P167" s="192"/>
      <c r="Q167" s="225"/>
      <c r="R167" s="675"/>
      <c r="S167" s="675"/>
      <c r="T167" s="675"/>
    </row>
    <row r="168" spans="2:20">
      <c r="B168" s="127" t="s">
        <v>398</v>
      </c>
      <c r="C168" s="127" t="s">
        <v>3329</v>
      </c>
      <c r="D168" s="127"/>
      <c r="E168" s="123"/>
      <c r="F168" s="127"/>
      <c r="G168" s="123"/>
      <c r="H168" s="123" t="s">
        <v>4279</v>
      </c>
      <c r="I168" s="127"/>
      <c r="J168" s="127"/>
      <c r="K168" s="181" t="s">
        <v>399</v>
      </c>
      <c r="L168" s="125" t="s">
        <v>3218</v>
      </c>
      <c r="M168" s="564">
        <f>IF(ISERROR(VLOOKUP($B168,ESTR_PREC!$A$1:$M$6000,2,FALSE))=TRUE,0,VLOOKUP($B168,ESTR_PREC!$A$1:$M$6000,2,FALSE))</f>
        <v>0</v>
      </c>
      <c r="N168" s="225"/>
      <c r="O168" s="560">
        <f t="shared" si="4"/>
        <v>0</v>
      </c>
      <c r="P168" s="192"/>
      <c r="Q168" s="225"/>
      <c r="R168" s="675"/>
      <c r="S168" s="675"/>
      <c r="T168" s="675"/>
    </row>
    <row r="169" spans="2:20" ht="25.5">
      <c r="B169" s="127" t="s">
        <v>400</v>
      </c>
      <c r="C169" s="127" t="s">
        <v>3330</v>
      </c>
      <c r="D169" s="127"/>
      <c r="E169" s="123"/>
      <c r="F169" s="127"/>
      <c r="G169" s="123"/>
      <c r="H169" s="123" t="s">
        <v>4279</v>
      </c>
      <c r="I169" s="127"/>
      <c r="J169" s="127"/>
      <c r="K169" s="181" t="s">
        <v>401</v>
      </c>
      <c r="L169" s="125" t="s">
        <v>3218</v>
      </c>
      <c r="M169" s="564">
        <f>IF(ISERROR(VLOOKUP($B169,ESTR_PREC!$A$1:$M$6000,2,FALSE))=TRUE,0,VLOOKUP($B169,ESTR_PREC!$A$1:$M$6000,2,FALSE))</f>
        <v>0</v>
      </c>
      <c r="N169" s="225"/>
      <c r="O169" s="560">
        <f t="shared" si="4"/>
        <v>0</v>
      </c>
      <c r="P169" s="192"/>
      <c r="Q169" s="225"/>
      <c r="R169" s="675"/>
      <c r="S169" s="675"/>
      <c r="T169" s="675"/>
    </row>
    <row r="170" spans="2:20">
      <c r="B170" s="127" t="s">
        <v>402</v>
      </c>
      <c r="C170" s="127" t="s">
        <v>3331</v>
      </c>
      <c r="D170" s="127"/>
      <c r="E170" s="123"/>
      <c r="F170" s="127"/>
      <c r="G170" s="123"/>
      <c r="H170" s="123" t="s">
        <v>4279</v>
      </c>
      <c r="I170" s="127"/>
      <c r="J170" s="127"/>
      <c r="K170" s="181" t="s">
        <v>403</v>
      </c>
      <c r="L170" s="125" t="s">
        <v>3218</v>
      </c>
      <c r="M170" s="564">
        <f>IF(ISERROR(VLOOKUP($B170,ESTR_PREC!$A$1:$M$6000,2,FALSE))=TRUE,0,VLOOKUP($B170,ESTR_PREC!$A$1:$M$6000,2,FALSE))</f>
        <v>0</v>
      </c>
      <c r="N170" s="225"/>
      <c r="O170" s="560">
        <f t="shared" si="4"/>
        <v>0</v>
      </c>
      <c r="P170" s="192"/>
      <c r="Q170" s="225"/>
      <c r="R170" s="675"/>
      <c r="S170" s="675"/>
      <c r="T170" s="675"/>
    </row>
    <row r="171" spans="2:20">
      <c r="B171" s="127" t="s">
        <v>404</v>
      </c>
      <c r="C171" s="127" t="s">
        <v>3332</v>
      </c>
      <c r="D171" s="127"/>
      <c r="E171" s="123"/>
      <c r="F171" s="127"/>
      <c r="G171" s="123"/>
      <c r="H171" s="123" t="s">
        <v>4279</v>
      </c>
      <c r="I171" s="127"/>
      <c r="J171" s="127"/>
      <c r="K171" s="181" t="s">
        <v>405</v>
      </c>
      <c r="L171" s="125" t="s">
        <v>3218</v>
      </c>
      <c r="M171" s="564">
        <f>IF(ISERROR(VLOOKUP($B171,ESTR_PREC!$A$1:$M$6000,2,FALSE))=TRUE,0,VLOOKUP($B171,ESTR_PREC!$A$1:$M$6000,2,FALSE))</f>
        <v>0</v>
      </c>
      <c r="N171" s="225"/>
      <c r="O171" s="560">
        <f t="shared" si="4"/>
        <v>0</v>
      </c>
      <c r="P171" s="192"/>
      <c r="Q171" s="225"/>
      <c r="R171" s="675"/>
      <c r="S171" s="675"/>
      <c r="T171" s="675"/>
    </row>
    <row r="172" spans="2:20">
      <c r="B172" s="127" t="s">
        <v>406</v>
      </c>
      <c r="C172" s="127" t="s">
        <v>3333</v>
      </c>
      <c r="D172" s="127"/>
      <c r="E172" s="123"/>
      <c r="F172" s="127"/>
      <c r="G172" s="123"/>
      <c r="H172" s="123" t="s">
        <v>4279</v>
      </c>
      <c r="I172" s="127"/>
      <c r="J172" s="127"/>
      <c r="K172" s="181" t="s">
        <v>407</v>
      </c>
      <c r="L172" s="125" t="s">
        <v>3218</v>
      </c>
      <c r="M172" s="564">
        <f>IF(ISERROR(VLOOKUP($B172,ESTR_PREC!$A$1:$M$6000,2,FALSE))=TRUE,0,VLOOKUP($B172,ESTR_PREC!$A$1:$M$6000,2,FALSE))</f>
        <v>0</v>
      </c>
      <c r="N172" s="225"/>
      <c r="O172" s="560">
        <f t="shared" si="4"/>
        <v>0</v>
      </c>
      <c r="P172" s="192"/>
      <c r="Q172" s="225"/>
      <c r="R172" s="675"/>
      <c r="S172" s="675"/>
      <c r="T172" s="675"/>
    </row>
    <row r="173" spans="2:20" ht="25.5">
      <c r="B173" s="127" t="s">
        <v>408</v>
      </c>
      <c r="C173" s="127" t="s">
        <v>3334</v>
      </c>
      <c r="D173" s="127"/>
      <c r="E173" s="123"/>
      <c r="F173" s="127"/>
      <c r="G173" s="123"/>
      <c r="H173" s="123" t="s">
        <v>4279</v>
      </c>
      <c r="I173" s="127"/>
      <c r="J173" s="127"/>
      <c r="K173" s="181" t="s">
        <v>409</v>
      </c>
      <c r="L173" s="125" t="s">
        <v>3218</v>
      </c>
      <c r="M173" s="564">
        <f>IF(ISERROR(VLOOKUP($B173,ESTR_PREC!$A$1:$M$6000,2,FALSE))=TRUE,0,VLOOKUP($B173,ESTR_PREC!$A$1:$M$6000,2,FALSE))</f>
        <v>0</v>
      </c>
      <c r="N173" s="225"/>
      <c r="O173" s="560">
        <f t="shared" si="4"/>
        <v>0</v>
      </c>
      <c r="P173" s="192"/>
      <c r="Q173" s="225"/>
      <c r="R173" s="675"/>
      <c r="S173" s="675"/>
      <c r="T173" s="675"/>
    </row>
    <row r="174" spans="2:20">
      <c r="B174" s="127" t="s">
        <v>410</v>
      </c>
      <c r="C174" s="127" t="s">
        <v>3335</v>
      </c>
      <c r="D174" s="127"/>
      <c r="E174" s="123"/>
      <c r="F174" s="127"/>
      <c r="G174" s="123"/>
      <c r="H174" s="123" t="s">
        <v>4279</v>
      </c>
      <c r="I174" s="127"/>
      <c r="J174" s="127"/>
      <c r="K174" s="181" t="s">
        <v>411</v>
      </c>
      <c r="L174" s="125" t="s">
        <v>3218</v>
      </c>
      <c r="M174" s="564">
        <f>IF(ISERROR(VLOOKUP($B174,ESTR_PREC!$A$1:$M$6000,2,FALSE))=TRUE,0,VLOOKUP($B174,ESTR_PREC!$A$1:$M$6000,2,FALSE))</f>
        <v>0</v>
      </c>
      <c r="N174" s="225"/>
      <c r="O174" s="560">
        <f t="shared" si="4"/>
        <v>0</v>
      </c>
      <c r="P174" s="192"/>
      <c r="Q174" s="225"/>
      <c r="R174" s="675"/>
      <c r="S174" s="675"/>
      <c r="T174" s="675"/>
    </row>
    <row r="175" spans="2:20" ht="25.5" hidden="1" customHeight="1">
      <c r="B175" s="127" t="s">
        <v>412</v>
      </c>
      <c r="C175" s="127" t="s">
        <v>3336</v>
      </c>
      <c r="D175" s="127"/>
      <c r="E175" s="123"/>
      <c r="F175" s="127"/>
      <c r="G175" s="123"/>
      <c r="H175" s="123" t="s">
        <v>4279</v>
      </c>
      <c r="I175" s="127"/>
      <c r="J175" s="127"/>
      <c r="K175" s="181" t="s">
        <v>414</v>
      </c>
      <c r="L175" s="125" t="s">
        <v>3218</v>
      </c>
      <c r="M175" s="828"/>
      <c r="N175" s="815"/>
      <c r="O175" s="827"/>
      <c r="P175" s="192"/>
      <c r="Q175" s="815"/>
      <c r="R175" s="675"/>
      <c r="S175" s="675"/>
      <c r="T175" s="675"/>
    </row>
    <row r="176" spans="2:20" ht="25.5" hidden="1" customHeight="1">
      <c r="B176" s="127" t="s">
        <v>415</v>
      </c>
      <c r="C176" s="127" t="s">
        <v>3337</v>
      </c>
      <c r="D176" s="127"/>
      <c r="E176" s="123"/>
      <c r="F176" s="127"/>
      <c r="G176" s="123"/>
      <c r="H176" s="123" t="s">
        <v>4279</v>
      </c>
      <c r="I176" s="127"/>
      <c r="J176" s="127"/>
      <c r="K176" s="181" t="s">
        <v>416</v>
      </c>
      <c r="L176" s="125" t="s">
        <v>3218</v>
      </c>
      <c r="M176" s="828"/>
      <c r="N176" s="815"/>
      <c r="O176" s="827"/>
      <c r="P176" s="192"/>
      <c r="Q176" s="815"/>
      <c r="R176" s="675"/>
      <c r="S176" s="675"/>
      <c r="T176" s="675"/>
    </row>
    <row r="177" spans="2:20" ht="15" hidden="1" customHeight="1">
      <c r="B177" s="127" t="s">
        <v>417</v>
      </c>
      <c r="C177" s="127" t="s">
        <v>3338</v>
      </c>
      <c r="D177" s="127"/>
      <c r="E177" s="123"/>
      <c r="F177" s="127"/>
      <c r="G177" s="123"/>
      <c r="H177" s="123" t="s">
        <v>4279</v>
      </c>
      <c r="I177" s="127"/>
      <c r="J177" s="127"/>
      <c r="K177" s="181" t="s">
        <v>419</v>
      </c>
      <c r="L177" s="125" t="s">
        <v>3218</v>
      </c>
      <c r="M177" s="828"/>
      <c r="N177" s="815"/>
      <c r="O177" s="827"/>
      <c r="P177" s="192"/>
      <c r="Q177" s="815"/>
      <c r="R177" s="675"/>
      <c r="S177" s="675"/>
      <c r="T177" s="675"/>
    </row>
    <row r="178" spans="2:20" ht="15" hidden="1" customHeight="1">
      <c r="B178" s="127" t="s">
        <v>420</v>
      </c>
      <c r="C178" s="127" t="s">
        <v>3339</v>
      </c>
      <c r="D178" s="127"/>
      <c r="E178" s="123"/>
      <c r="F178" s="127"/>
      <c r="G178" s="123"/>
      <c r="H178" s="123" t="s">
        <v>4279</v>
      </c>
      <c r="I178" s="127"/>
      <c r="J178" s="127"/>
      <c r="K178" s="181" t="s">
        <v>421</v>
      </c>
      <c r="L178" s="125" t="s">
        <v>3218</v>
      </c>
      <c r="M178" s="828"/>
      <c r="N178" s="815"/>
      <c r="O178" s="827"/>
      <c r="P178" s="192"/>
      <c r="Q178" s="815"/>
      <c r="R178" s="675"/>
      <c r="S178" s="675"/>
      <c r="T178" s="675"/>
    </row>
    <row r="179" spans="2:20" ht="15" hidden="1" customHeight="1">
      <c r="B179" s="127" t="s">
        <v>422</v>
      </c>
      <c r="C179" s="127" t="s">
        <v>3340</v>
      </c>
      <c r="D179" s="127"/>
      <c r="E179" s="123"/>
      <c r="F179" s="127"/>
      <c r="G179" s="123"/>
      <c r="H179" s="123" t="s">
        <v>4279</v>
      </c>
      <c r="I179" s="127"/>
      <c r="J179" s="127"/>
      <c r="K179" s="181" t="s">
        <v>424</v>
      </c>
      <c r="L179" s="125" t="s">
        <v>3218</v>
      </c>
      <c r="M179" s="828"/>
      <c r="N179" s="815"/>
      <c r="O179" s="827"/>
      <c r="P179" s="192"/>
      <c r="Q179" s="815"/>
      <c r="R179" s="675"/>
      <c r="S179" s="675"/>
      <c r="T179" s="675"/>
    </row>
    <row r="180" spans="2:20" ht="15" hidden="1" customHeight="1">
      <c r="B180" s="127" t="s">
        <v>425</v>
      </c>
      <c r="C180" s="127" t="s">
        <v>3341</v>
      </c>
      <c r="D180" s="127"/>
      <c r="E180" s="123"/>
      <c r="F180" s="127"/>
      <c r="G180" s="123"/>
      <c r="H180" s="123" t="s">
        <v>4279</v>
      </c>
      <c r="I180" s="127"/>
      <c r="J180" s="127"/>
      <c r="K180" s="181" t="s">
        <v>426</v>
      </c>
      <c r="L180" s="125" t="s">
        <v>3218</v>
      </c>
      <c r="M180" s="828"/>
      <c r="N180" s="815"/>
      <c r="O180" s="827"/>
      <c r="P180" s="192"/>
      <c r="Q180" s="815"/>
      <c r="R180" s="675"/>
      <c r="S180" s="675"/>
      <c r="T180" s="675"/>
    </row>
    <row r="181" spans="2:20" ht="15" hidden="1" customHeight="1">
      <c r="B181" s="127" t="s">
        <v>427</v>
      </c>
      <c r="C181" s="127" t="s">
        <v>3342</v>
      </c>
      <c r="D181" s="127"/>
      <c r="E181" s="123"/>
      <c r="F181" s="127"/>
      <c r="G181" s="123"/>
      <c r="H181" s="123" t="s">
        <v>4279</v>
      </c>
      <c r="I181" s="127"/>
      <c r="J181" s="127"/>
      <c r="K181" s="181" t="s">
        <v>429</v>
      </c>
      <c r="L181" s="125" t="s">
        <v>3218</v>
      </c>
      <c r="M181" s="828"/>
      <c r="N181" s="815"/>
      <c r="O181" s="827"/>
      <c r="P181" s="192"/>
      <c r="Q181" s="815"/>
      <c r="R181" s="675"/>
      <c r="S181" s="675"/>
      <c r="T181" s="675"/>
    </row>
    <row r="182" spans="2:20" ht="25.5" hidden="1">
      <c r="B182" s="127" t="s">
        <v>430</v>
      </c>
      <c r="C182" s="127" t="s">
        <v>3343</v>
      </c>
      <c r="D182" s="127"/>
      <c r="E182" s="123"/>
      <c r="F182" s="127"/>
      <c r="G182" s="123"/>
      <c r="H182" s="123" t="s">
        <v>4279</v>
      </c>
      <c r="I182" s="127"/>
      <c r="J182" s="127"/>
      <c r="K182" s="304" t="s">
        <v>431</v>
      </c>
      <c r="L182" s="125" t="s">
        <v>3218</v>
      </c>
      <c r="M182" s="828"/>
      <c r="N182" s="815"/>
      <c r="O182" s="827"/>
      <c r="P182" s="192"/>
      <c r="Q182" s="815"/>
      <c r="R182" s="675"/>
      <c r="S182" s="675"/>
      <c r="T182" s="675"/>
    </row>
    <row r="183" spans="2:20" ht="25.5" hidden="1">
      <c r="B183" s="127" t="s">
        <v>432</v>
      </c>
      <c r="C183" s="127" t="s">
        <v>3345</v>
      </c>
      <c r="D183" s="127"/>
      <c r="E183" s="123"/>
      <c r="F183" s="127"/>
      <c r="G183" s="123"/>
      <c r="H183" s="123" t="s">
        <v>4279</v>
      </c>
      <c r="I183" s="127"/>
      <c r="J183" s="127"/>
      <c r="K183" s="181" t="s">
        <v>434</v>
      </c>
      <c r="L183" s="125" t="s">
        <v>3218</v>
      </c>
      <c r="M183" s="828"/>
      <c r="N183" s="815"/>
      <c r="O183" s="827"/>
      <c r="P183" s="192"/>
      <c r="Q183" s="815"/>
      <c r="R183" s="675"/>
      <c r="S183" s="675"/>
      <c r="T183" s="675"/>
    </row>
    <row r="184" spans="2:20">
      <c r="B184" s="127" t="s">
        <v>435</v>
      </c>
      <c r="C184" s="127" t="s">
        <v>3346</v>
      </c>
      <c r="D184" s="127"/>
      <c r="E184" s="123"/>
      <c r="F184" s="127"/>
      <c r="G184" s="123"/>
      <c r="H184" s="123" t="s">
        <v>4279</v>
      </c>
      <c r="I184" s="127"/>
      <c r="J184" s="127"/>
      <c r="K184" s="181" t="s">
        <v>437</v>
      </c>
      <c r="L184" s="125" t="s">
        <v>3218</v>
      </c>
      <c r="M184" s="564">
        <f>IF(ISERROR(VLOOKUP($B184,ESTR_PREC!$A$1:$M$6000,2,FALSE))=TRUE,0,VLOOKUP($B184,ESTR_PREC!$A$1:$M$6000,2,FALSE))</f>
        <v>0</v>
      </c>
      <c r="N184" s="225"/>
      <c r="O184" s="560">
        <f t="shared" ref="O184:O205" si="5">+N184-M184</f>
        <v>0</v>
      </c>
      <c r="P184" s="192"/>
      <c r="Q184" s="225"/>
      <c r="R184" s="675"/>
      <c r="S184" s="675"/>
      <c r="T184" s="675"/>
    </row>
    <row r="185" spans="2:20">
      <c r="B185" s="127" t="s">
        <v>438</v>
      </c>
      <c r="C185" s="127" t="s">
        <v>3347</v>
      </c>
      <c r="D185" s="127"/>
      <c r="E185" s="123"/>
      <c r="F185" s="127"/>
      <c r="G185" s="123"/>
      <c r="H185" s="123" t="s">
        <v>4279</v>
      </c>
      <c r="I185" s="127"/>
      <c r="J185" s="127"/>
      <c r="K185" s="181" t="s">
        <v>439</v>
      </c>
      <c r="L185" s="125" t="s">
        <v>3218</v>
      </c>
      <c r="M185" s="564">
        <f>IF(ISERROR(VLOOKUP($B185,ESTR_PREC!$A$1:$M$6000,2,FALSE))=TRUE,0,VLOOKUP($B185,ESTR_PREC!$A$1:$M$6000,2,FALSE))</f>
        <v>141</v>
      </c>
      <c r="N185" s="225">
        <v>139</v>
      </c>
      <c r="O185" s="560">
        <f t="shared" si="5"/>
        <v>-2</v>
      </c>
      <c r="P185" s="192"/>
      <c r="Q185" s="225"/>
      <c r="R185" s="675"/>
      <c r="S185" s="675"/>
      <c r="T185" s="675"/>
    </row>
    <row r="186" spans="2:20">
      <c r="B186" s="127" t="s">
        <v>440</v>
      </c>
      <c r="C186" s="127" t="s">
        <v>3348</v>
      </c>
      <c r="D186" s="127"/>
      <c r="E186" s="123"/>
      <c r="F186" s="127"/>
      <c r="G186" s="123"/>
      <c r="H186" s="123" t="s">
        <v>4279</v>
      </c>
      <c r="I186" s="127"/>
      <c r="J186" s="127"/>
      <c r="K186" s="181" t="s">
        <v>441</v>
      </c>
      <c r="L186" s="125" t="s">
        <v>3218</v>
      </c>
      <c r="M186" s="564">
        <f>IF(ISERROR(VLOOKUP($B186,ESTR_PREC!$A$1:$M$6000,2,FALSE))=TRUE,0,VLOOKUP($B186,ESTR_PREC!$A$1:$M$6000,2,FALSE))</f>
        <v>6</v>
      </c>
      <c r="N186" s="225">
        <v>5</v>
      </c>
      <c r="O186" s="560">
        <f t="shared" si="5"/>
        <v>-1</v>
      </c>
      <c r="P186" s="192"/>
      <c r="Q186" s="225"/>
      <c r="R186" s="675"/>
      <c r="S186" s="675"/>
      <c r="T186" s="675"/>
    </row>
    <row r="187" spans="2:20" ht="25.5">
      <c r="B187" s="127" t="s">
        <v>442</v>
      </c>
      <c r="C187" s="127" t="s">
        <v>3349</v>
      </c>
      <c r="D187" s="127"/>
      <c r="E187" s="123"/>
      <c r="F187" s="127"/>
      <c r="G187" s="123"/>
      <c r="H187" s="123" t="s">
        <v>4279</v>
      </c>
      <c r="I187" s="127"/>
      <c r="J187" s="127"/>
      <c r="K187" s="181" t="s">
        <v>445</v>
      </c>
      <c r="L187" s="125" t="s">
        <v>3218</v>
      </c>
      <c r="M187" s="564">
        <f>IF(ISERROR(VLOOKUP($B187,ESTR_PREC!$A$1:$M$6000,2,FALSE))=TRUE,0,VLOOKUP($B187,ESTR_PREC!$A$1:$M$6000,2,FALSE))</f>
        <v>0</v>
      </c>
      <c r="N187" s="225"/>
      <c r="O187" s="560">
        <f t="shared" si="5"/>
        <v>0</v>
      </c>
      <c r="P187" s="192"/>
      <c r="Q187" s="225"/>
      <c r="R187" s="675"/>
      <c r="S187" s="675"/>
      <c r="T187" s="675"/>
    </row>
    <row r="188" spans="2:20" ht="25.5">
      <c r="B188" s="127" t="s">
        <v>446</v>
      </c>
      <c r="C188" s="127" t="s">
        <v>3350</v>
      </c>
      <c r="D188" s="127"/>
      <c r="E188" s="123"/>
      <c r="F188" s="127"/>
      <c r="G188" s="123"/>
      <c r="H188" s="123" t="s">
        <v>4279</v>
      </c>
      <c r="I188" s="127"/>
      <c r="J188" s="127"/>
      <c r="K188" s="181" t="s">
        <v>449</v>
      </c>
      <c r="L188" s="125" t="s">
        <v>3218</v>
      </c>
      <c r="M188" s="564">
        <f>IF(ISERROR(VLOOKUP($B188,ESTR_PREC!$A$1:$M$6000,2,FALSE))=TRUE,0,VLOOKUP($B188,ESTR_PREC!$A$1:$M$6000,2,FALSE))</f>
        <v>0</v>
      </c>
      <c r="N188" s="225"/>
      <c r="O188" s="560">
        <f t="shared" si="5"/>
        <v>0</v>
      </c>
      <c r="P188" s="192"/>
      <c r="Q188" s="225"/>
      <c r="R188" s="675"/>
      <c r="S188" s="675"/>
      <c r="T188" s="675"/>
    </row>
    <row r="189" spans="2:20">
      <c r="B189" s="127" t="s">
        <v>450</v>
      </c>
      <c r="C189" s="127" t="s">
        <v>3351</v>
      </c>
      <c r="D189" s="127"/>
      <c r="E189" s="123"/>
      <c r="F189" s="127"/>
      <c r="G189" s="123"/>
      <c r="H189" s="123" t="s">
        <v>4279</v>
      </c>
      <c r="I189" s="127"/>
      <c r="J189" s="127"/>
      <c r="K189" s="181" t="s">
        <v>4281</v>
      </c>
      <c r="L189" s="125" t="s">
        <v>3218</v>
      </c>
      <c r="M189" s="564">
        <f>IF(ISERROR(VLOOKUP($B189,ESTR_PREC!$A$1:$M$6000,2,FALSE))=TRUE,0,VLOOKUP($B189,ESTR_PREC!$A$1:$M$6000,2,FALSE))</f>
        <v>0</v>
      </c>
      <c r="N189" s="225"/>
      <c r="O189" s="560">
        <f t="shared" si="5"/>
        <v>0</v>
      </c>
      <c r="P189" s="192"/>
      <c r="Q189" s="225"/>
      <c r="R189" s="675"/>
      <c r="S189" s="675"/>
      <c r="T189" s="675"/>
    </row>
    <row r="190" spans="2:20" hidden="1">
      <c r="B190" s="127" t="s">
        <v>452</v>
      </c>
      <c r="C190" s="127" t="s">
        <v>3352</v>
      </c>
      <c r="D190" s="127"/>
      <c r="E190" s="123"/>
      <c r="F190" s="138"/>
      <c r="G190" s="123"/>
      <c r="H190" s="123" t="s">
        <v>4279</v>
      </c>
      <c r="I190" s="127"/>
      <c r="J190" s="127"/>
      <c r="K190" s="181" t="s">
        <v>453</v>
      </c>
      <c r="L190" s="125" t="s">
        <v>3218</v>
      </c>
      <c r="M190" s="828"/>
      <c r="N190" s="815"/>
      <c r="O190" s="827"/>
      <c r="P190" s="192"/>
      <c r="Q190" s="815"/>
      <c r="R190" s="675"/>
      <c r="S190" s="675"/>
      <c r="T190" s="675"/>
    </row>
    <row r="191" spans="2:20">
      <c r="B191" s="127" t="s">
        <v>454</v>
      </c>
      <c r="C191" s="127" t="s">
        <v>3353</v>
      </c>
      <c r="D191" s="127"/>
      <c r="E191" s="123"/>
      <c r="F191" s="127"/>
      <c r="G191" s="123"/>
      <c r="H191" s="123" t="s">
        <v>4279</v>
      </c>
      <c r="I191" s="127"/>
      <c r="J191" s="127"/>
      <c r="K191" s="181" t="s">
        <v>455</v>
      </c>
      <c r="L191" s="125" t="s">
        <v>3218</v>
      </c>
      <c r="M191" s="564">
        <f>IF(ISERROR(VLOOKUP($B191,ESTR_PREC!$A$1:$M$6000,2,FALSE))=TRUE,0,VLOOKUP($B191,ESTR_PREC!$A$1:$M$6000,2,FALSE))</f>
        <v>0</v>
      </c>
      <c r="N191" s="225"/>
      <c r="O191" s="560">
        <f t="shared" si="5"/>
        <v>0</v>
      </c>
      <c r="P191" s="192"/>
      <c r="Q191" s="225"/>
      <c r="R191" s="675"/>
      <c r="S191" s="675"/>
      <c r="T191" s="675"/>
    </row>
    <row r="192" spans="2:20">
      <c r="B192" s="127" t="s">
        <v>456</v>
      </c>
      <c r="C192" s="127" t="s">
        <v>3354</v>
      </c>
      <c r="D192" s="127"/>
      <c r="E192" s="123"/>
      <c r="F192" s="127"/>
      <c r="G192" s="123"/>
      <c r="H192" s="123" t="s">
        <v>4279</v>
      </c>
      <c r="I192" s="127"/>
      <c r="J192" s="127"/>
      <c r="K192" s="181" t="s">
        <v>457</v>
      </c>
      <c r="L192" s="125" t="s">
        <v>3218</v>
      </c>
      <c r="M192" s="564">
        <f>IF(ISERROR(VLOOKUP($B192,ESTR_PREC!$A$1:$M$6000,2,FALSE))=TRUE,0,VLOOKUP($B192,ESTR_PREC!$A$1:$M$6000,2,FALSE))</f>
        <v>0</v>
      </c>
      <c r="N192" s="225"/>
      <c r="O192" s="560">
        <f t="shared" si="5"/>
        <v>0</v>
      </c>
      <c r="P192" s="192"/>
      <c r="Q192" s="225"/>
      <c r="R192" s="675"/>
      <c r="S192" s="675"/>
      <c r="T192" s="675"/>
    </row>
    <row r="193" spans="2:20" ht="25.5" hidden="1">
      <c r="B193" s="127" t="s">
        <v>458</v>
      </c>
      <c r="C193" s="127" t="s">
        <v>3355</v>
      </c>
      <c r="D193" s="127"/>
      <c r="E193" s="123"/>
      <c r="F193" s="127"/>
      <c r="G193" s="123"/>
      <c r="H193" s="123" t="s">
        <v>4279</v>
      </c>
      <c r="I193" s="127"/>
      <c r="J193" s="127"/>
      <c r="K193" s="181" t="s">
        <v>459</v>
      </c>
      <c r="L193" s="125" t="s">
        <v>3218</v>
      </c>
      <c r="M193" s="828"/>
      <c r="N193" s="815"/>
      <c r="O193" s="827"/>
      <c r="P193" s="192"/>
      <c r="Q193" s="815"/>
      <c r="R193" s="675"/>
      <c r="S193" s="675"/>
      <c r="T193" s="675"/>
    </row>
    <row r="194" spans="2:20" ht="25.5" hidden="1">
      <c r="B194" s="127" t="s">
        <v>460</v>
      </c>
      <c r="C194" s="127" t="s">
        <v>3356</v>
      </c>
      <c r="D194" s="127"/>
      <c r="E194" s="123"/>
      <c r="F194" s="127"/>
      <c r="G194" s="123"/>
      <c r="H194" s="123" t="s">
        <v>4279</v>
      </c>
      <c r="I194" s="127"/>
      <c r="J194" s="127"/>
      <c r="K194" s="181" t="s">
        <v>462</v>
      </c>
      <c r="L194" s="125" t="s">
        <v>3218</v>
      </c>
      <c r="M194" s="828"/>
      <c r="N194" s="815"/>
      <c r="O194" s="827"/>
      <c r="P194" s="192"/>
      <c r="Q194" s="815"/>
      <c r="R194" s="675"/>
      <c r="S194" s="675"/>
      <c r="T194" s="675"/>
    </row>
    <row r="195" spans="2:20">
      <c r="B195" s="127" t="s">
        <v>463</v>
      </c>
      <c r="C195" s="127" t="s">
        <v>3357</v>
      </c>
      <c r="D195" s="127"/>
      <c r="E195" s="123"/>
      <c r="F195" s="127"/>
      <c r="G195" s="123"/>
      <c r="H195" s="123" t="s">
        <v>4279</v>
      </c>
      <c r="I195" s="127"/>
      <c r="J195" s="127"/>
      <c r="K195" s="181" t="s">
        <v>464</v>
      </c>
      <c r="L195" s="125" t="s">
        <v>3218</v>
      </c>
      <c r="M195" s="564">
        <f>IF(ISERROR(VLOOKUP($B195,ESTR_PREC!$A$1:$M$6000,2,FALSE))=TRUE,0,VLOOKUP($B195,ESTR_PREC!$A$1:$M$6000,2,FALSE))</f>
        <v>0</v>
      </c>
      <c r="N195" s="225"/>
      <c r="O195" s="560">
        <f t="shared" si="5"/>
        <v>0</v>
      </c>
      <c r="P195" s="192"/>
      <c r="Q195" s="225"/>
      <c r="R195" s="675"/>
      <c r="S195" s="675"/>
      <c r="T195" s="675"/>
    </row>
    <row r="196" spans="2:20">
      <c r="B196" s="127" t="s">
        <v>465</v>
      </c>
      <c r="C196" s="127" t="s">
        <v>3358</v>
      </c>
      <c r="D196" s="127"/>
      <c r="E196" s="123"/>
      <c r="F196" s="127"/>
      <c r="G196" s="123"/>
      <c r="H196" s="123" t="s">
        <v>4279</v>
      </c>
      <c r="I196" s="127"/>
      <c r="J196" s="127"/>
      <c r="K196" s="181" t="s">
        <v>466</v>
      </c>
      <c r="L196" s="125" t="s">
        <v>3218</v>
      </c>
      <c r="M196" s="564">
        <f>IF(ISERROR(VLOOKUP($B196,ESTR_PREC!$A$1:$M$6000,2,FALSE))=TRUE,0,VLOOKUP($B196,ESTR_PREC!$A$1:$M$6000,2,FALSE))</f>
        <v>0</v>
      </c>
      <c r="N196" s="225"/>
      <c r="O196" s="560">
        <f t="shared" si="5"/>
        <v>0</v>
      </c>
      <c r="P196" s="192"/>
      <c r="Q196" s="225"/>
      <c r="R196" s="675"/>
      <c r="S196" s="675"/>
      <c r="T196" s="675"/>
    </row>
    <row r="197" spans="2:20">
      <c r="B197" s="127" t="s">
        <v>467</v>
      </c>
      <c r="C197" s="127" t="s">
        <v>3359</v>
      </c>
      <c r="D197" s="127"/>
      <c r="E197" s="123"/>
      <c r="F197" s="127"/>
      <c r="G197" s="123"/>
      <c r="H197" s="123" t="s">
        <v>4279</v>
      </c>
      <c r="I197" s="127"/>
      <c r="J197" s="127"/>
      <c r="K197" s="181" t="s">
        <v>469</v>
      </c>
      <c r="L197" s="125" t="s">
        <v>3218</v>
      </c>
      <c r="M197" s="564">
        <f>IF(ISERROR(VLOOKUP($B197,ESTR_PREC!$A$1:$M$6000,2,FALSE))=TRUE,0,VLOOKUP($B197,ESTR_PREC!$A$1:$M$6000,2,FALSE))</f>
        <v>0</v>
      </c>
      <c r="N197" s="225"/>
      <c r="O197" s="560">
        <f t="shared" si="5"/>
        <v>0</v>
      </c>
      <c r="P197" s="192"/>
      <c r="Q197" s="225"/>
      <c r="R197" s="675"/>
      <c r="S197" s="675"/>
      <c r="T197" s="675"/>
    </row>
    <row r="198" spans="2:20" ht="25.5">
      <c r="B198" s="127" t="s">
        <v>470</v>
      </c>
      <c r="C198" s="127" t="s">
        <v>3360</v>
      </c>
      <c r="D198" s="127"/>
      <c r="E198" s="123"/>
      <c r="F198" s="127"/>
      <c r="G198" s="123"/>
      <c r="H198" s="123" t="s">
        <v>4279</v>
      </c>
      <c r="I198" s="127"/>
      <c r="J198" s="127"/>
      <c r="K198" s="181" t="s">
        <v>471</v>
      </c>
      <c r="L198" s="125" t="s">
        <v>3218</v>
      </c>
      <c r="M198" s="564">
        <f>IF(ISERROR(VLOOKUP($B198,ESTR_PREC!$A$1:$M$6000,2,FALSE))=TRUE,0,VLOOKUP($B198,ESTR_PREC!$A$1:$M$6000,2,FALSE))</f>
        <v>0</v>
      </c>
      <c r="N198" s="225"/>
      <c r="O198" s="560">
        <f t="shared" si="5"/>
        <v>0</v>
      </c>
      <c r="P198" s="192"/>
      <c r="Q198" s="225"/>
      <c r="R198" s="675"/>
      <c r="S198" s="675"/>
      <c r="T198" s="675"/>
    </row>
    <row r="199" spans="2:20">
      <c r="B199" s="127" t="s">
        <v>472</v>
      </c>
      <c r="C199" s="127" t="s">
        <v>3361</v>
      </c>
      <c r="D199" s="127"/>
      <c r="E199" s="123"/>
      <c r="F199" s="138"/>
      <c r="G199" s="123"/>
      <c r="H199" s="123" t="s">
        <v>4279</v>
      </c>
      <c r="I199" s="127"/>
      <c r="J199" s="127"/>
      <c r="K199" s="181" t="s">
        <v>474</v>
      </c>
      <c r="L199" s="125" t="s">
        <v>3218</v>
      </c>
      <c r="M199" s="564">
        <f>IF(ISERROR(VLOOKUP($B199,ESTR_PREC!$A$1:$M$6000,2,FALSE))=TRUE,0,VLOOKUP($B199,ESTR_PREC!$A$1:$M$6000,2,FALSE))</f>
        <v>0</v>
      </c>
      <c r="N199" s="225"/>
      <c r="O199" s="560">
        <f t="shared" si="5"/>
        <v>0</v>
      </c>
      <c r="P199" s="192"/>
      <c r="Q199" s="225"/>
      <c r="R199" s="675"/>
      <c r="S199" s="675"/>
      <c r="T199" s="675"/>
    </row>
    <row r="200" spans="2:20">
      <c r="B200" s="127" t="s">
        <v>475</v>
      </c>
      <c r="C200" s="127" t="s">
        <v>3362</v>
      </c>
      <c r="D200" s="127"/>
      <c r="E200" s="123"/>
      <c r="F200" s="127"/>
      <c r="G200" s="123"/>
      <c r="H200" s="123" t="s">
        <v>4279</v>
      </c>
      <c r="I200" s="127"/>
      <c r="J200" s="127"/>
      <c r="K200" s="181" t="s">
        <v>476</v>
      </c>
      <c r="L200" s="125" t="s">
        <v>3218</v>
      </c>
      <c r="M200" s="564">
        <f>IF(ISERROR(VLOOKUP($B200,ESTR_PREC!$A$1:$M$6000,2,FALSE))=TRUE,0,VLOOKUP($B200,ESTR_PREC!$A$1:$M$6000,2,FALSE))</f>
        <v>44</v>
      </c>
      <c r="N200" s="225">
        <f>54+3</f>
        <v>57</v>
      </c>
      <c r="O200" s="560">
        <f t="shared" si="5"/>
        <v>13</v>
      </c>
      <c r="P200" s="192"/>
      <c r="Q200" s="225"/>
      <c r="R200" s="675"/>
      <c r="S200" s="675"/>
      <c r="T200" s="675"/>
    </row>
    <row r="201" spans="2:20">
      <c r="B201" s="127" t="s">
        <v>477</v>
      </c>
      <c r="C201" s="127" t="s">
        <v>3363</v>
      </c>
      <c r="D201" s="127"/>
      <c r="E201" s="123"/>
      <c r="F201" s="127"/>
      <c r="G201" s="123"/>
      <c r="H201" s="123" t="s">
        <v>4279</v>
      </c>
      <c r="I201" s="127"/>
      <c r="J201" s="127"/>
      <c r="K201" s="304" t="s">
        <v>478</v>
      </c>
      <c r="L201" s="125" t="s">
        <v>3218</v>
      </c>
      <c r="M201" s="564">
        <f>IF(ISERROR(VLOOKUP($B201,ESTR_PREC!$A$1:$M$6000,2,FALSE))=TRUE,0,VLOOKUP($B201,ESTR_PREC!$A$1:$M$6000,2,FALSE))</f>
        <v>0</v>
      </c>
      <c r="N201" s="225"/>
      <c r="O201" s="560">
        <f t="shared" si="5"/>
        <v>0</v>
      </c>
      <c r="P201" s="192"/>
      <c r="Q201" s="225"/>
      <c r="R201" s="675"/>
      <c r="S201" s="675"/>
      <c r="T201" s="675"/>
    </row>
    <row r="202" spans="2:20" ht="25.5">
      <c r="B202" s="127" t="s">
        <v>479</v>
      </c>
      <c r="C202" s="127" t="s">
        <v>3364</v>
      </c>
      <c r="D202" s="127"/>
      <c r="E202" s="123"/>
      <c r="F202" s="127"/>
      <c r="G202" s="123"/>
      <c r="H202" s="123" t="s">
        <v>4279</v>
      </c>
      <c r="I202" s="127"/>
      <c r="J202" s="127"/>
      <c r="K202" s="181" t="s">
        <v>484</v>
      </c>
      <c r="L202" s="125" t="s">
        <v>3218</v>
      </c>
      <c r="M202" s="564">
        <f>IF(ISERROR(VLOOKUP($B202,ESTR_PREC!$A$1:$M$6000,2,FALSE))=TRUE,0,VLOOKUP($B202,ESTR_PREC!$A$1:$M$6000,2,FALSE))</f>
        <v>0</v>
      </c>
      <c r="N202" s="225"/>
      <c r="O202" s="560">
        <f t="shared" si="5"/>
        <v>0</v>
      </c>
      <c r="P202" s="192"/>
      <c r="Q202" s="225"/>
      <c r="R202" s="675"/>
      <c r="S202" s="675"/>
      <c r="T202" s="675"/>
    </row>
    <row r="203" spans="2:20" ht="25.5">
      <c r="B203" s="127" t="s">
        <v>485</v>
      </c>
      <c r="C203" s="127" t="s">
        <v>3365</v>
      </c>
      <c r="D203" s="127"/>
      <c r="E203" s="123"/>
      <c r="F203" s="127"/>
      <c r="G203" s="123"/>
      <c r="H203" s="123" t="s">
        <v>4279</v>
      </c>
      <c r="I203" s="127"/>
      <c r="J203" s="127"/>
      <c r="K203" s="181" t="s">
        <v>487</v>
      </c>
      <c r="L203" s="125" t="s">
        <v>3218</v>
      </c>
      <c r="M203" s="564">
        <f>IF(ISERROR(VLOOKUP($B203,ESTR_PREC!$A$1:$M$6000,2,FALSE))=TRUE,0,VLOOKUP($B203,ESTR_PREC!$A$1:$M$6000,2,FALSE))</f>
        <v>13</v>
      </c>
      <c r="N203" s="225">
        <v>12</v>
      </c>
      <c r="O203" s="560">
        <f t="shared" si="5"/>
        <v>-1</v>
      </c>
      <c r="P203" s="192"/>
      <c r="Q203" s="225"/>
      <c r="R203" s="675"/>
      <c r="S203" s="675"/>
      <c r="T203" s="675"/>
    </row>
    <row r="204" spans="2:20" ht="25.5">
      <c r="B204" s="127" t="s">
        <v>488</v>
      </c>
      <c r="C204" s="127" t="s">
        <v>3366</v>
      </c>
      <c r="D204" s="127"/>
      <c r="E204" s="123"/>
      <c r="F204" s="127"/>
      <c r="G204" s="123"/>
      <c r="H204" s="123" t="s">
        <v>4279</v>
      </c>
      <c r="I204" s="127"/>
      <c r="J204" s="127"/>
      <c r="K204" s="181" t="s">
        <v>490</v>
      </c>
      <c r="L204" s="125" t="s">
        <v>3218</v>
      </c>
      <c r="M204" s="564">
        <f>IF(ISERROR(VLOOKUP($B204,ESTR_PREC!$A$1:$M$6000,2,FALSE))=TRUE,0,VLOOKUP($B204,ESTR_PREC!$A$1:$M$6000,2,FALSE))</f>
        <v>88</v>
      </c>
      <c r="N204" s="225">
        <v>87</v>
      </c>
      <c r="O204" s="560">
        <f t="shared" si="5"/>
        <v>-1</v>
      </c>
      <c r="P204" s="192"/>
      <c r="Q204" s="225"/>
      <c r="R204" s="675"/>
      <c r="S204" s="675"/>
      <c r="T204" s="675"/>
    </row>
    <row r="205" spans="2:20" ht="25.5">
      <c r="B205" s="127" t="s">
        <v>491</v>
      </c>
      <c r="C205" s="127" t="s">
        <v>3367</v>
      </c>
      <c r="D205" s="127"/>
      <c r="E205" s="123"/>
      <c r="F205" s="127"/>
      <c r="G205" s="123"/>
      <c r="H205" s="123" t="s">
        <v>4279</v>
      </c>
      <c r="I205" s="127"/>
      <c r="J205" s="127"/>
      <c r="K205" s="181" t="s">
        <v>493</v>
      </c>
      <c r="L205" s="125" t="s">
        <v>3218</v>
      </c>
      <c r="M205" s="564">
        <f>IF(ISERROR(VLOOKUP($B205,ESTR_PREC!$A$1:$M$6000,2,FALSE))=TRUE,0,VLOOKUP($B205,ESTR_PREC!$A$1:$M$6000,2,FALSE))</f>
        <v>0</v>
      </c>
      <c r="N205" s="225"/>
      <c r="O205" s="560">
        <f t="shared" si="5"/>
        <v>0</v>
      </c>
      <c r="P205" s="192"/>
      <c r="Q205" s="225"/>
      <c r="R205" s="675"/>
      <c r="S205" s="675"/>
      <c r="T205" s="675"/>
    </row>
    <row r="206" spans="2:20" ht="38.25">
      <c r="B206" s="127" t="s">
        <v>494</v>
      </c>
      <c r="C206" s="127" t="s">
        <v>3368</v>
      </c>
      <c r="D206" s="127"/>
      <c r="E206" s="123"/>
      <c r="F206" s="127"/>
      <c r="G206" s="123"/>
      <c r="H206" s="123" t="s">
        <v>4279</v>
      </c>
      <c r="I206" s="127"/>
      <c r="J206" s="127"/>
      <c r="K206" s="181" t="s">
        <v>496</v>
      </c>
      <c r="L206" s="125" t="s">
        <v>3218</v>
      </c>
      <c r="M206" s="564">
        <f>IF(ISERROR(VLOOKUP($B206,ESTR_PREC!$A$1:$M$6000,2,FALSE))=TRUE,0,VLOOKUP($B206,ESTR_PREC!$A$1:$M$6000,2,FALSE))</f>
        <v>0</v>
      </c>
      <c r="N206" s="225"/>
      <c r="O206" s="560">
        <f t="shared" ref="O206:O221" si="6">+N206-M206</f>
        <v>0</v>
      </c>
      <c r="P206" s="192"/>
      <c r="Q206" s="225"/>
      <c r="R206" s="675"/>
      <c r="S206" s="675"/>
      <c r="T206" s="675"/>
    </row>
    <row r="207" spans="2:20">
      <c r="B207" s="127" t="s">
        <v>497</v>
      </c>
      <c r="C207" s="127" t="s">
        <v>3369</v>
      </c>
      <c r="D207" s="127"/>
      <c r="E207" s="123"/>
      <c r="F207" s="127"/>
      <c r="G207" s="123"/>
      <c r="H207" s="123" t="s">
        <v>4279</v>
      </c>
      <c r="I207" s="127"/>
      <c r="J207" s="127"/>
      <c r="K207" s="181" t="s">
        <v>499</v>
      </c>
      <c r="L207" s="125" t="s">
        <v>3218</v>
      </c>
      <c r="M207" s="564">
        <f>IF(ISERROR(VLOOKUP($B207,ESTR_PREC!$A$1:$M$6000,2,FALSE))=TRUE,0,VLOOKUP($B207,ESTR_PREC!$A$1:$M$6000,2,FALSE))</f>
        <v>0</v>
      </c>
      <c r="N207" s="225"/>
      <c r="O207" s="560">
        <f t="shared" si="6"/>
        <v>0</v>
      </c>
      <c r="P207" s="192"/>
      <c r="Q207" s="225"/>
      <c r="R207" s="675"/>
      <c r="S207" s="675"/>
      <c r="T207" s="675"/>
    </row>
    <row r="208" spans="2:20" ht="25.5">
      <c r="B208" s="127" t="s">
        <v>500</v>
      </c>
      <c r="C208" s="127" t="s">
        <v>3370</v>
      </c>
      <c r="D208" s="127"/>
      <c r="E208" s="123"/>
      <c r="F208" s="127"/>
      <c r="G208" s="123"/>
      <c r="H208" s="123" t="s">
        <v>4279</v>
      </c>
      <c r="I208" s="127"/>
      <c r="J208" s="127"/>
      <c r="K208" s="181" t="s">
        <v>502</v>
      </c>
      <c r="L208" s="125" t="s">
        <v>3218</v>
      </c>
      <c r="M208" s="564">
        <f>IF(ISERROR(VLOOKUP($B208,ESTR_PREC!$A$1:$M$6000,2,FALSE))=TRUE,0,VLOOKUP($B208,ESTR_PREC!$A$1:$M$6000,2,FALSE))</f>
        <v>0</v>
      </c>
      <c r="N208" s="225"/>
      <c r="O208" s="560">
        <f t="shared" si="6"/>
        <v>0</v>
      </c>
      <c r="P208" s="192"/>
      <c r="Q208" s="225"/>
      <c r="R208" s="675"/>
      <c r="S208" s="675"/>
      <c r="T208" s="675"/>
    </row>
    <row r="209" spans="2:20" ht="25.5">
      <c r="B209" s="127" t="s">
        <v>503</v>
      </c>
      <c r="C209" s="127" t="s">
        <v>3371</v>
      </c>
      <c r="D209" s="127"/>
      <c r="E209" s="123"/>
      <c r="F209" s="127"/>
      <c r="G209" s="123"/>
      <c r="H209" s="123" t="s">
        <v>4279</v>
      </c>
      <c r="I209" s="127"/>
      <c r="J209" s="127"/>
      <c r="K209" s="181" t="s">
        <v>504</v>
      </c>
      <c r="L209" s="125" t="s">
        <v>3218</v>
      </c>
      <c r="M209" s="564">
        <f>IF(ISERROR(VLOOKUP($B209,ESTR_PREC!$A$1:$M$6000,2,FALSE))=TRUE,0,VLOOKUP($B209,ESTR_PREC!$A$1:$M$6000,2,FALSE))</f>
        <v>457</v>
      </c>
      <c r="N209" s="225">
        <f>465+14</f>
        <v>479</v>
      </c>
      <c r="O209" s="560">
        <f t="shared" si="6"/>
        <v>22</v>
      </c>
      <c r="Q209" s="225"/>
      <c r="R209" s="675"/>
      <c r="S209" s="675"/>
      <c r="T209" s="675"/>
    </row>
    <row r="210" spans="2:20" ht="25.5">
      <c r="B210" s="127" t="s">
        <v>505</v>
      </c>
      <c r="C210" s="127" t="s">
        <v>3372</v>
      </c>
      <c r="D210" s="127"/>
      <c r="E210" s="123"/>
      <c r="F210" s="127"/>
      <c r="G210" s="123"/>
      <c r="H210" s="123" t="s">
        <v>4279</v>
      </c>
      <c r="I210" s="127"/>
      <c r="J210" s="127"/>
      <c r="K210" s="181" t="s">
        <v>506</v>
      </c>
      <c r="L210" s="125" t="s">
        <v>3218</v>
      </c>
      <c r="M210" s="564">
        <f>IF(ISERROR(VLOOKUP($B210,ESTR_PREC!$A$1:$M$6000,2,FALSE))=TRUE,0,VLOOKUP($B210,ESTR_PREC!$A$1:$M$6000,2,FALSE))</f>
        <v>75</v>
      </c>
      <c r="N210" s="225">
        <v>94</v>
      </c>
      <c r="O210" s="560">
        <f t="shared" si="6"/>
        <v>19</v>
      </c>
      <c r="Q210" s="225"/>
      <c r="R210" s="675"/>
      <c r="S210" s="675"/>
      <c r="T210" s="675"/>
    </row>
    <row r="211" spans="2:20">
      <c r="B211" s="127" t="s">
        <v>507</v>
      </c>
      <c r="C211" s="127" t="s">
        <v>3373</v>
      </c>
      <c r="D211" s="127"/>
      <c r="E211" s="123"/>
      <c r="F211" s="127"/>
      <c r="G211" s="123"/>
      <c r="H211" s="123" t="s">
        <v>4279</v>
      </c>
      <c r="I211" s="127"/>
      <c r="J211" s="127"/>
      <c r="K211" s="181" t="s">
        <v>508</v>
      </c>
      <c r="L211" s="125" t="s">
        <v>3218</v>
      </c>
      <c r="M211" s="564">
        <f>IF(ISERROR(VLOOKUP($B211,ESTR_PREC!$A$1:$M$6000,2,FALSE))=TRUE,0,VLOOKUP($B211,ESTR_PREC!$A$1:$M$6000,2,FALSE))</f>
        <v>196</v>
      </c>
      <c r="N211" s="225">
        <v>169</v>
      </c>
      <c r="O211" s="560">
        <f t="shared" si="6"/>
        <v>-27</v>
      </c>
      <c r="Q211" s="225"/>
      <c r="R211" s="675"/>
      <c r="S211" s="675"/>
      <c r="T211" s="675"/>
    </row>
    <row r="212" spans="2:20">
      <c r="B212" s="127" t="s">
        <v>509</v>
      </c>
      <c r="C212" s="127" t="s">
        <v>3374</v>
      </c>
      <c r="D212" s="127"/>
      <c r="E212" s="123"/>
      <c r="F212" s="127"/>
      <c r="G212" s="123"/>
      <c r="H212" s="123" t="s">
        <v>4279</v>
      </c>
      <c r="I212" s="127"/>
      <c r="J212" s="127"/>
      <c r="K212" s="181" t="s">
        <v>510</v>
      </c>
      <c r="L212" s="125" t="s">
        <v>3218</v>
      </c>
      <c r="M212" s="564">
        <f>IF(ISERROR(VLOOKUP($B212,ESTR_PREC!$A$1:$M$6000,2,FALSE))=TRUE,0,VLOOKUP($B212,ESTR_PREC!$A$1:$M$6000,2,FALSE))</f>
        <v>11</v>
      </c>
      <c r="N212" s="225">
        <v>13</v>
      </c>
      <c r="O212" s="560">
        <f t="shared" si="6"/>
        <v>2</v>
      </c>
      <c r="Q212" s="225"/>
      <c r="R212" s="675"/>
      <c r="S212" s="675"/>
      <c r="T212" s="675"/>
    </row>
    <row r="213" spans="2:20">
      <c r="B213" s="127" t="s">
        <v>511</v>
      </c>
      <c r="C213" s="127" t="s">
        <v>3375</v>
      </c>
      <c r="D213" s="127"/>
      <c r="E213" s="123"/>
      <c r="F213" s="127"/>
      <c r="G213" s="123"/>
      <c r="H213" s="123" t="s">
        <v>4279</v>
      </c>
      <c r="I213" s="127"/>
      <c r="J213" s="127"/>
      <c r="K213" s="181" t="s">
        <v>512</v>
      </c>
      <c r="L213" s="125" t="s">
        <v>3218</v>
      </c>
      <c r="M213" s="564">
        <f>IF(ISERROR(VLOOKUP($B213,ESTR_PREC!$A$1:$M$6000,2,FALSE))=TRUE,0,VLOOKUP($B213,ESTR_PREC!$A$1:$M$6000,2,FALSE))</f>
        <v>142</v>
      </c>
      <c r="N213" s="225">
        <v>152</v>
      </c>
      <c r="O213" s="560">
        <f t="shared" si="6"/>
        <v>10</v>
      </c>
      <c r="Q213" s="225"/>
      <c r="R213" s="675"/>
      <c r="S213" s="675"/>
      <c r="T213" s="675"/>
    </row>
    <row r="214" spans="2:20">
      <c r="B214" s="127" t="s">
        <v>513</v>
      </c>
      <c r="C214" s="127" t="s">
        <v>3376</v>
      </c>
      <c r="D214" s="127"/>
      <c r="E214" s="123"/>
      <c r="F214" s="127"/>
      <c r="G214" s="123"/>
      <c r="H214" s="123" t="s">
        <v>4279</v>
      </c>
      <c r="I214" s="127"/>
      <c r="J214" s="127"/>
      <c r="K214" s="181" t="s">
        <v>514</v>
      </c>
      <c r="L214" s="125" t="s">
        <v>3218</v>
      </c>
      <c r="M214" s="564">
        <f>IF(ISERROR(VLOOKUP($B214,ESTR_PREC!$A$1:$M$6000,2,FALSE))=TRUE,0,VLOOKUP($B214,ESTR_PREC!$A$1:$M$6000,2,FALSE))</f>
        <v>41</v>
      </c>
      <c r="N214" s="225">
        <v>26</v>
      </c>
      <c r="O214" s="560">
        <f t="shared" si="6"/>
        <v>-15</v>
      </c>
      <c r="Q214" s="225"/>
      <c r="R214" s="675"/>
      <c r="S214" s="675"/>
      <c r="T214" s="675"/>
    </row>
    <row r="215" spans="2:20">
      <c r="B215" s="127" t="s">
        <v>515</v>
      </c>
      <c r="C215" s="127" t="s">
        <v>3377</v>
      </c>
      <c r="D215" s="127"/>
      <c r="E215" s="123"/>
      <c r="F215" s="127"/>
      <c r="G215" s="123"/>
      <c r="H215" s="123" t="s">
        <v>4279</v>
      </c>
      <c r="I215" s="127"/>
      <c r="J215" s="127"/>
      <c r="K215" s="181" t="s">
        <v>516</v>
      </c>
      <c r="L215" s="125" t="s">
        <v>3218</v>
      </c>
      <c r="M215" s="564">
        <f>IF(ISERROR(VLOOKUP($B215,ESTR_PREC!$A$1:$M$6000,2,FALSE))=TRUE,0,VLOOKUP($B215,ESTR_PREC!$A$1:$M$6000,2,FALSE))</f>
        <v>645</v>
      </c>
      <c r="N215" s="225">
        <f>348+209</f>
        <v>557</v>
      </c>
      <c r="O215" s="560">
        <f t="shared" si="6"/>
        <v>-88</v>
      </c>
      <c r="Q215" s="225"/>
      <c r="R215" s="675"/>
      <c r="S215" s="675"/>
      <c r="T215" s="675"/>
    </row>
    <row r="216" spans="2:20">
      <c r="B216" s="127" t="s">
        <v>517</v>
      </c>
      <c r="C216" s="127" t="s">
        <v>3378</v>
      </c>
      <c r="D216" s="127"/>
      <c r="E216" s="123"/>
      <c r="F216" s="127"/>
      <c r="G216" s="123"/>
      <c r="H216" s="123" t="s">
        <v>4279</v>
      </c>
      <c r="I216" s="127"/>
      <c r="J216" s="127"/>
      <c r="K216" s="181" t="s">
        <v>518</v>
      </c>
      <c r="L216" s="125" t="s">
        <v>3218</v>
      </c>
      <c r="M216" s="564">
        <f>IF(ISERROR(VLOOKUP($B216,ESTR_PREC!$A$1:$M$6000,2,FALSE))=TRUE,0,VLOOKUP($B216,ESTR_PREC!$A$1:$M$6000,2,FALSE))</f>
        <v>22</v>
      </c>
      <c r="N216" s="225">
        <v>27</v>
      </c>
      <c r="O216" s="560">
        <f t="shared" si="6"/>
        <v>5</v>
      </c>
      <c r="Q216" s="225"/>
      <c r="R216" s="675"/>
      <c r="S216" s="675"/>
      <c r="T216" s="675"/>
    </row>
    <row r="217" spans="2:20">
      <c r="B217" s="127" t="s">
        <v>519</v>
      </c>
      <c r="C217" s="127" t="s">
        <v>3379</v>
      </c>
      <c r="D217" s="127"/>
      <c r="E217" s="123"/>
      <c r="F217" s="127"/>
      <c r="G217" s="123"/>
      <c r="H217" s="123" t="s">
        <v>4279</v>
      </c>
      <c r="I217" s="127"/>
      <c r="J217" s="127"/>
      <c r="K217" s="181" t="s">
        <v>520</v>
      </c>
      <c r="L217" s="125" t="s">
        <v>3218</v>
      </c>
      <c r="M217" s="564">
        <f>IF(ISERROR(VLOOKUP($B217,ESTR_PREC!$A$1:$M$6000,2,FALSE))=TRUE,0,VLOOKUP($B217,ESTR_PREC!$A$1:$M$6000,2,FALSE))</f>
        <v>0</v>
      </c>
      <c r="N217" s="225"/>
      <c r="O217" s="560">
        <f t="shared" si="6"/>
        <v>0</v>
      </c>
      <c r="Q217" s="225"/>
      <c r="R217" s="675"/>
      <c r="S217" s="675"/>
      <c r="T217" s="675"/>
    </row>
    <row r="218" spans="2:20" ht="25.5">
      <c r="B218" s="127" t="s">
        <v>521</v>
      </c>
      <c r="C218" s="127" t="s">
        <v>3380</v>
      </c>
      <c r="D218" s="127"/>
      <c r="E218" s="123"/>
      <c r="F218" s="127"/>
      <c r="G218" s="123"/>
      <c r="H218" s="123" t="s">
        <v>4279</v>
      </c>
      <c r="I218" s="127"/>
      <c r="J218" s="127"/>
      <c r="K218" s="181" t="s">
        <v>522</v>
      </c>
      <c r="L218" s="125" t="s">
        <v>3218</v>
      </c>
      <c r="M218" s="564">
        <f>IF(ISERROR(VLOOKUP($B218,ESTR_PREC!$A$1:$M$6000,2,FALSE))=TRUE,0,VLOOKUP($B218,ESTR_PREC!$A$1:$M$6000,2,FALSE))</f>
        <v>9</v>
      </c>
      <c r="N218" s="225">
        <v>1</v>
      </c>
      <c r="O218" s="560">
        <f t="shared" si="6"/>
        <v>-8</v>
      </c>
      <c r="Q218" s="225"/>
      <c r="R218" s="675"/>
      <c r="S218" s="675"/>
      <c r="T218" s="675"/>
    </row>
    <row r="219" spans="2:20" ht="25.5">
      <c r="B219" s="127" t="s">
        <v>523</v>
      </c>
      <c r="C219" s="127" t="s">
        <v>3381</v>
      </c>
      <c r="D219" s="127"/>
      <c r="E219" s="123"/>
      <c r="F219" s="127"/>
      <c r="G219" s="123"/>
      <c r="H219" s="123" t="s">
        <v>4279</v>
      </c>
      <c r="I219" s="127"/>
      <c r="J219" s="127"/>
      <c r="K219" s="181" t="s">
        <v>524</v>
      </c>
      <c r="L219" s="125" t="s">
        <v>3218</v>
      </c>
      <c r="M219" s="564">
        <f>IF(ISERROR(VLOOKUP($B219,ESTR_PREC!$A$1:$M$6000,2,FALSE))=TRUE,0,VLOOKUP($B219,ESTR_PREC!$A$1:$M$6000,2,FALSE))</f>
        <v>48</v>
      </c>
      <c r="N219" s="225">
        <v>65</v>
      </c>
      <c r="O219" s="560">
        <f t="shared" si="6"/>
        <v>17</v>
      </c>
      <c r="Q219" s="225"/>
      <c r="R219" s="675"/>
      <c r="S219" s="675"/>
      <c r="T219" s="675"/>
    </row>
    <row r="220" spans="2:20" ht="25.5">
      <c r="B220" s="127" t="s">
        <v>525</v>
      </c>
      <c r="C220" s="127" t="s">
        <v>3382</v>
      </c>
      <c r="D220" s="127"/>
      <c r="E220" s="123"/>
      <c r="F220" s="127"/>
      <c r="G220" s="123"/>
      <c r="H220" s="123" t="s">
        <v>4279</v>
      </c>
      <c r="I220" s="127"/>
      <c r="J220" s="127"/>
      <c r="K220" s="181" t="s">
        <v>526</v>
      </c>
      <c r="L220" s="125" t="s">
        <v>3218</v>
      </c>
      <c r="M220" s="564">
        <f>IF(ISERROR(VLOOKUP($B220,ESTR_PREC!$A$1:$M$6000,2,FALSE))=TRUE,0,VLOOKUP($B220,ESTR_PREC!$A$1:$M$6000,2,FALSE))</f>
        <v>0</v>
      </c>
      <c r="N220" s="225"/>
      <c r="O220" s="560">
        <f t="shared" si="6"/>
        <v>0</v>
      </c>
      <c r="Q220" s="225"/>
      <c r="R220" s="675"/>
      <c r="S220" s="675"/>
      <c r="T220" s="675"/>
    </row>
    <row r="221" spans="2:20">
      <c r="B221" s="127" t="s">
        <v>527</v>
      </c>
      <c r="C221" s="127" t="s">
        <v>3383</v>
      </c>
      <c r="D221" s="127"/>
      <c r="E221" s="123"/>
      <c r="F221" s="127"/>
      <c r="G221" s="123"/>
      <c r="H221" s="123" t="s">
        <v>4279</v>
      </c>
      <c r="I221" s="127"/>
      <c r="J221" s="127"/>
      <c r="K221" s="181" t="s">
        <v>528</v>
      </c>
      <c r="L221" s="125" t="s">
        <v>3218</v>
      </c>
      <c r="M221" s="564">
        <f>IF(ISERROR(VLOOKUP($B221,ESTR_PREC!$A$1:$M$6000,2,FALSE))=TRUE,0,VLOOKUP($B221,ESTR_PREC!$A$1:$M$6000,2,FALSE))</f>
        <v>60</v>
      </c>
      <c r="N221" s="225">
        <v>60</v>
      </c>
      <c r="O221" s="560">
        <f t="shared" si="6"/>
        <v>0</v>
      </c>
      <c r="Q221" s="225"/>
      <c r="R221" s="675"/>
      <c r="S221" s="675"/>
      <c r="T221" s="675"/>
    </row>
    <row r="222" spans="2:20" ht="25.5">
      <c r="B222" s="127" t="s">
        <v>529</v>
      </c>
      <c r="C222" s="127" t="s">
        <v>3384</v>
      </c>
      <c r="D222" s="127"/>
      <c r="E222" s="123"/>
      <c r="F222" s="127"/>
      <c r="G222" s="123"/>
      <c r="H222" s="123"/>
      <c r="I222" s="127"/>
      <c r="J222" s="127"/>
      <c r="K222" s="181" t="s">
        <v>533</v>
      </c>
      <c r="L222" s="125" t="s">
        <v>3218</v>
      </c>
      <c r="M222" s="564">
        <f>IF(ISERROR(VLOOKUP($B222,ESTR_PREC!$A$1:$M$6000,2,FALSE))=TRUE,0,VLOOKUP($B222,ESTR_PREC!$A$1:$M$6000,2,FALSE))</f>
        <v>0</v>
      </c>
      <c r="N222" s="225"/>
      <c r="O222" s="560">
        <f t="shared" ref="O222:O232" si="7">+N222-M222</f>
        <v>0</v>
      </c>
      <c r="Q222" s="225"/>
      <c r="R222" s="675"/>
      <c r="S222" s="675"/>
      <c r="T222" s="675"/>
    </row>
    <row r="223" spans="2:20" ht="25.5">
      <c r="B223" s="127" t="s">
        <v>534</v>
      </c>
      <c r="C223" s="127" t="s">
        <v>3385</v>
      </c>
      <c r="D223" s="127"/>
      <c r="E223" s="123"/>
      <c r="F223" s="127"/>
      <c r="G223" s="123"/>
      <c r="H223" s="123"/>
      <c r="I223" s="127"/>
      <c r="J223" s="127"/>
      <c r="K223" s="181" t="s">
        <v>536</v>
      </c>
      <c r="L223" s="125" t="s">
        <v>3218</v>
      </c>
      <c r="M223" s="564">
        <f>IF(ISERROR(VLOOKUP($B223,ESTR_PREC!$A$1:$M$6000,2,FALSE))=TRUE,0,VLOOKUP($B223,ESTR_PREC!$A$1:$M$6000,2,FALSE))</f>
        <v>0</v>
      </c>
      <c r="N223" s="225"/>
      <c r="O223" s="560">
        <f t="shared" si="7"/>
        <v>0</v>
      </c>
      <c r="Q223" s="225"/>
      <c r="R223" s="675"/>
      <c r="S223" s="675"/>
      <c r="T223" s="675"/>
    </row>
    <row r="224" spans="2:20" ht="25.5">
      <c r="B224" s="127" t="s">
        <v>537</v>
      </c>
      <c r="C224" s="127" t="s">
        <v>3386</v>
      </c>
      <c r="D224" s="127"/>
      <c r="E224" s="123"/>
      <c r="F224" s="127"/>
      <c r="G224" s="123"/>
      <c r="H224" s="123"/>
      <c r="I224" s="127"/>
      <c r="J224" s="127"/>
      <c r="K224" s="181" t="s">
        <v>539</v>
      </c>
      <c r="L224" s="125" t="s">
        <v>3218</v>
      </c>
      <c r="M224" s="564">
        <f>IF(ISERROR(VLOOKUP($B224,ESTR_PREC!$A$1:$M$6000,2,FALSE))=TRUE,0,VLOOKUP($B224,ESTR_PREC!$A$1:$M$6000,2,FALSE))</f>
        <v>0</v>
      </c>
      <c r="N224" s="225"/>
      <c r="O224" s="560">
        <f t="shared" si="7"/>
        <v>0</v>
      </c>
      <c r="Q224" s="225"/>
      <c r="R224" s="675"/>
      <c r="S224" s="675"/>
      <c r="T224" s="675"/>
    </row>
    <row r="225" spans="2:20">
      <c r="B225" s="127" t="s">
        <v>540</v>
      </c>
      <c r="C225" s="127" t="s">
        <v>3387</v>
      </c>
      <c r="D225" s="127"/>
      <c r="E225" s="123"/>
      <c r="F225" s="127"/>
      <c r="G225" s="123"/>
      <c r="H225" s="123"/>
      <c r="I225" s="127"/>
      <c r="J225" s="127"/>
      <c r="K225" s="181" t="s">
        <v>543</v>
      </c>
      <c r="L225" s="125" t="s">
        <v>3218</v>
      </c>
      <c r="M225" s="343">
        <f>IF(ISERROR(VLOOKUP($B225,ESTR_PREC!$A$1:$M$6000,2,FALSE))=TRUE,0,VLOOKUP($B225,ESTR_PREC!$A$1:$M$6000,2,FALSE))</f>
        <v>0</v>
      </c>
      <c r="N225" s="343"/>
      <c r="O225" s="343">
        <f>+N225-M225</f>
        <v>0</v>
      </c>
      <c r="Q225" s="1273"/>
      <c r="R225" s="675"/>
      <c r="S225" s="675"/>
      <c r="T225" s="675"/>
    </row>
    <row r="226" spans="2:20">
      <c r="B226" s="127" t="s">
        <v>544</v>
      </c>
      <c r="C226" s="127"/>
      <c r="D226" s="127"/>
      <c r="E226" s="123"/>
      <c r="F226" s="127"/>
      <c r="G226" s="123"/>
      <c r="H226" s="123"/>
      <c r="I226" s="127"/>
      <c r="J226" s="127"/>
      <c r="K226" s="181" t="s">
        <v>545</v>
      </c>
      <c r="L226" s="125" t="s">
        <v>3218</v>
      </c>
      <c r="M226" s="343">
        <f>IF(ISERROR(VLOOKUP($B226,ESTR_PREC!$A$1:$M$6000,2,FALSE))=TRUE,0,VLOOKUP($B226,ESTR_PREC!$A$1:$M$6000,2,FALSE))</f>
        <v>0</v>
      </c>
      <c r="N226" s="225"/>
      <c r="O226" s="560">
        <f t="shared" si="7"/>
        <v>0</v>
      </c>
      <c r="Q226" s="828"/>
      <c r="R226" s="675"/>
      <c r="S226" s="675"/>
      <c r="T226" s="675"/>
    </row>
    <row r="227" spans="2:20">
      <c r="B227" s="127" t="s">
        <v>546</v>
      </c>
      <c r="C227" s="127"/>
      <c r="D227" s="127"/>
      <c r="E227" s="123"/>
      <c r="F227" s="127"/>
      <c r="G227" s="123"/>
      <c r="H227" s="123"/>
      <c r="I227" s="127"/>
      <c r="J227" s="127"/>
      <c r="K227" s="181" t="s">
        <v>547</v>
      </c>
      <c r="L227" s="125" t="s">
        <v>3218</v>
      </c>
      <c r="M227" s="343">
        <f>IF(ISERROR(VLOOKUP($B227,ESTR_PREC!$A$1:$M$6000,2,FALSE))=TRUE,0,VLOOKUP($B227,ESTR_PREC!$A$1:$M$6000,2,FALSE))</f>
        <v>0</v>
      </c>
      <c r="N227" s="225"/>
      <c r="O227" s="560">
        <f t="shared" si="7"/>
        <v>0</v>
      </c>
      <c r="Q227" s="828"/>
      <c r="R227" s="675"/>
      <c r="S227" s="675"/>
      <c r="T227" s="675"/>
    </row>
    <row r="228" spans="2:20">
      <c r="B228" s="127" t="s">
        <v>548</v>
      </c>
      <c r="C228" s="127"/>
      <c r="D228" s="127"/>
      <c r="E228" s="123"/>
      <c r="F228" s="127"/>
      <c r="G228" s="123"/>
      <c r="H228" s="123"/>
      <c r="I228" s="127"/>
      <c r="J228" s="127"/>
      <c r="K228" s="181" t="s">
        <v>549</v>
      </c>
      <c r="L228" s="125" t="s">
        <v>3218</v>
      </c>
      <c r="M228" s="343">
        <f>IF(ISERROR(VLOOKUP($B228,ESTR_PREC!$A$1:$M$6000,2,FALSE))=TRUE,0,VLOOKUP($B228,ESTR_PREC!$A$1:$M$6000,2,FALSE))</f>
        <v>0</v>
      </c>
      <c r="N228" s="225"/>
      <c r="O228" s="560">
        <f t="shared" si="7"/>
        <v>0</v>
      </c>
      <c r="Q228" s="828"/>
      <c r="R228" s="675"/>
      <c r="S228" s="675"/>
      <c r="T228" s="675"/>
    </row>
    <row r="229" spans="2:20" ht="25.5">
      <c r="B229" s="127" t="s">
        <v>550</v>
      </c>
      <c r="C229" s="127" t="s">
        <v>3388</v>
      </c>
      <c r="D229" s="127"/>
      <c r="E229" s="123"/>
      <c r="F229" s="127"/>
      <c r="G229" s="123"/>
      <c r="H229" s="123"/>
      <c r="I229" s="127"/>
      <c r="J229" s="127"/>
      <c r="K229" s="181" t="s">
        <v>552</v>
      </c>
      <c r="L229" s="125" t="s">
        <v>3218</v>
      </c>
      <c r="M229" s="564">
        <f>IF(ISERROR(VLOOKUP($B229,ESTR_PREC!$A$1:$M$6000,2,FALSE))=TRUE,0,VLOOKUP($B229,ESTR_PREC!$A$1:$M$6000,2,FALSE))</f>
        <v>0</v>
      </c>
      <c r="N229" s="225">
        <v>4779</v>
      </c>
      <c r="O229" s="560">
        <f t="shared" si="7"/>
        <v>4779</v>
      </c>
      <c r="Q229" s="225"/>
      <c r="R229" s="675"/>
      <c r="S229" s="675"/>
      <c r="T229" s="675"/>
    </row>
    <row r="230" spans="2:20" ht="25.5">
      <c r="B230" s="127" t="s">
        <v>553</v>
      </c>
      <c r="C230" s="127" t="s">
        <v>3389</v>
      </c>
      <c r="D230" s="127"/>
      <c r="E230" s="123"/>
      <c r="F230" s="127"/>
      <c r="G230" s="123"/>
      <c r="H230" s="123"/>
      <c r="I230" s="127"/>
      <c r="J230" s="127"/>
      <c r="K230" s="181" t="s">
        <v>555</v>
      </c>
      <c r="L230" s="125" t="s">
        <v>3218</v>
      </c>
      <c r="M230" s="564">
        <f>IF(ISERROR(VLOOKUP($B230,ESTR_PREC!$A$1:$M$6000,2,FALSE))=TRUE,0,VLOOKUP($B230,ESTR_PREC!$A$1:$M$6000,2,FALSE))</f>
        <v>0</v>
      </c>
      <c r="N230" s="225">
        <v>109</v>
      </c>
      <c r="O230" s="560">
        <f t="shared" si="7"/>
        <v>109</v>
      </c>
      <c r="Q230" s="225"/>
      <c r="R230" s="675"/>
      <c r="S230" s="675"/>
      <c r="T230" s="675"/>
    </row>
    <row r="231" spans="2:20" ht="25.5">
      <c r="B231" s="127" t="s">
        <v>556</v>
      </c>
      <c r="C231" s="127" t="s">
        <v>3390</v>
      </c>
      <c r="D231" s="127"/>
      <c r="E231" s="123"/>
      <c r="F231" s="127"/>
      <c r="G231" s="123"/>
      <c r="H231" s="123"/>
      <c r="I231" s="127"/>
      <c r="J231" s="127"/>
      <c r="K231" s="181" t="s">
        <v>558</v>
      </c>
      <c r="L231" s="125" t="s">
        <v>3218</v>
      </c>
      <c r="M231" s="564">
        <f>IF(ISERROR(VLOOKUP($B231,ESTR_PREC!$A$1:$M$6000,2,FALSE))=TRUE,0,VLOOKUP($B231,ESTR_PREC!$A$1:$M$6000,2,FALSE))</f>
        <v>0</v>
      </c>
      <c r="N231" s="225">
        <v>13</v>
      </c>
      <c r="O231" s="560">
        <f t="shared" si="7"/>
        <v>13</v>
      </c>
      <c r="Q231" s="225"/>
      <c r="R231" s="675"/>
      <c r="S231" s="675"/>
      <c r="T231" s="675"/>
    </row>
    <row r="232" spans="2:20" ht="25.5">
      <c r="B232" s="127" t="s">
        <v>559</v>
      </c>
      <c r="C232" s="127" t="s">
        <v>3391</v>
      </c>
      <c r="D232" s="127"/>
      <c r="E232" s="123"/>
      <c r="F232" s="127"/>
      <c r="G232" s="123"/>
      <c r="H232" s="123"/>
      <c r="I232" s="127"/>
      <c r="J232" s="127"/>
      <c r="K232" s="181" t="s">
        <v>561</v>
      </c>
      <c r="L232" s="125" t="s">
        <v>3218</v>
      </c>
      <c r="M232" s="564">
        <f>IF(ISERROR(VLOOKUP($B232,ESTR_PREC!$A$1:$M$6000,2,FALSE))=TRUE,0,VLOOKUP($B232,ESTR_PREC!$A$1:$M$6000,2,FALSE))</f>
        <v>0</v>
      </c>
      <c r="N232" s="225">
        <f>207+172</f>
        <v>379</v>
      </c>
      <c r="O232" s="560">
        <f t="shared" si="7"/>
        <v>379</v>
      </c>
      <c r="Q232" s="225"/>
      <c r="R232" s="675"/>
      <c r="S232" s="675"/>
      <c r="T232" s="675"/>
    </row>
    <row r="233" spans="2:20">
      <c r="M233" s="265"/>
      <c r="N233" s="379"/>
      <c r="Q233" s="379"/>
      <c r="R233" s="291"/>
      <c r="S233" s="291"/>
      <c r="T233" s="291"/>
    </row>
    <row r="234" spans="2:20" ht="16.5" thickBot="1">
      <c r="K234" s="539"/>
      <c r="L234" s="528"/>
      <c r="M234" s="192"/>
      <c r="N234" s="515"/>
      <c r="O234" s="515"/>
      <c r="Q234" s="515"/>
      <c r="R234" s="291"/>
      <c r="S234" s="291"/>
      <c r="T234" s="291"/>
    </row>
    <row r="235" spans="2:20" ht="17.25" thickTop="1" thickBot="1">
      <c r="B235" s="110" t="s">
        <v>562</v>
      </c>
      <c r="C235" s="242" t="s">
        <v>3393</v>
      </c>
      <c r="D235" s="243"/>
      <c r="E235" s="112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538</v>
      </c>
      <c r="N235" s="298">
        <f>SUM(N238:N247)</f>
        <v>465</v>
      </c>
      <c r="O235" s="298">
        <f>+N235-M235</f>
        <v>-73</v>
      </c>
      <c r="Q235" s="298">
        <f>SUM(Q238:Q247)</f>
        <v>0</v>
      </c>
      <c r="R235" s="519"/>
      <c r="S235" s="519"/>
      <c r="T235" s="519"/>
    </row>
    <row r="236" spans="2:20" ht="9" customHeight="1" thickTop="1" thickBot="1">
      <c r="B236" s="537"/>
      <c r="C236" s="537"/>
      <c r="K236" s="538"/>
      <c r="M236" s="265"/>
      <c r="N236" s="379"/>
      <c r="Q236" s="379"/>
      <c r="R236" s="291"/>
      <c r="S236" s="291"/>
      <c r="T236" s="291"/>
    </row>
    <row r="237" spans="2:20" ht="26.25" thickBot="1">
      <c r="B237" s="102" t="s">
        <v>3221</v>
      </c>
      <c r="C237" s="245" t="s">
        <v>48</v>
      </c>
      <c r="D237" s="245"/>
      <c r="E237" s="246"/>
      <c r="F237" s="246"/>
      <c r="G237" s="246"/>
      <c r="H237" s="246"/>
      <c r="I237" s="246"/>
      <c r="J237" s="246"/>
      <c r="K237" s="302" t="s">
        <v>3222</v>
      </c>
      <c r="L237" s="135"/>
      <c r="M237" s="328" t="str">
        <f>+$M$10</f>
        <v>Valore netto al 31/12/2017</v>
      </c>
      <c r="N237" s="779" t="str">
        <f>N$10</f>
        <v>Valore netto al 31/12/2018</v>
      </c>
      <c r="O237" s="779" t="s">
        <v>4064</v>
      </c>
      <c r="P237" s="806"/>
      <c r="Q237" s="779" t="str">
        <f>Q$10</f>
        <v>Prechiusura al ° trimestre 2018</v>
      </c>
      <c r="R237" s="514"/>
      <c r="S237" s="514"/>
      <c r="T237" s="514"/>
    </row>
    <row r="238" spans="2:20">
      <c r="B238" s="127" t="s">
        <v>564</v>
      </c>
      <c r="C238" s="127" t="s">
        <v>3394</v>
      </c>
      <c r="D238" s="127"/>
      <c r="E238" s="123"/>
      <c r="F238" s="127"/>
      <c r="G238" s="123"/>
      <c r="H238" s="123" t="s">
        <v>4279</v>
      </c>
      <c r="I238" s="127"/>
      <c r="J238" s="127"/>
      <c r="K238" s="304" t="s">
        <v>567</v>
      </c>
      <c r="L238" s="125" t="s">
        <v>3218</v>
      </c>
      <c r="M238" s="564">
        <f>IF(ISERROR(VLOOKUP($B238,ESTR_PREC!$A$1:$M$6000,2,FALSE))=TRUE,0,VLOOKUP($B238,ESTR_PREC!$A$1:$M$6000,2,FALSE))</f>
        <v>0</v>
      </c>
      <c r="N238" s="225"/>
      <c r="O238" s="560">
        <f t="shared" ref="O238:O247" si="8">+N238-M238</f>
        <v>0</v>
      </c>
      <c r="Q238" s="225"/>
      <c r="R238" s="675"/>
      <c r="S238" s="675"/>
      <c r="T238" s="675"/>
    </row>
    <row r="239" spans="2:20">
      <c r="B239" s="127" t="s">
        <v>568</v>
      </c>
      <c r="C239" s="127" t="s">
        <v>3395</v>
      </c>
      <c r="D239" s="127"/>
      <c r="E239" s="123"/>
      <c r="F239" s="127"/>
      <c r="G239" s="123"/>
      <c r="H239" s="123" t="s">
        <v>4279</v>
      </c>
      <c r="I239" s="127"/>
      <c r="J239" s="127"/>
      <c r="K239" s="304" t="s">
        <v>569</v>
      </c>
      <c r="L239" s="125" t="s">
        <v>3218</v>
      </c>
      <c r="M239" s="564">
        <f>IF(ISERROR(VLOOKUP($B239,ESTR_PREC!$A$1:$M$6000,2,FALSE))=TRUE,0,VLOOKUP($B239,ESTR_PREC!$A$1:$M$6000,2,FALSE))</f>
        <v>5</v>
      </c>
      <c r="N239" s="225"/>
      <c r="O239" s="560">
        <f t="shared" si="8"/>
        <v>-5</v>
      </c>
      <c r="Q239" s="225"/>
      <c r="R239" s="675"/>
      <c r="S239" s="675"/>
      <c r="T239" s="675"/>
    </row>
    <row r="240" spans="2:20">
      <c r="B240" s="127" t="s">
        <v>570</v>
      </c>
      <c r="C240" s="127" t="s">
        <v>3396</v>
      </c>
      <c r="D240" s="127"/>
      <c r="E240" s="123"/>
      <c r="F240" s="127"/>
      <c r="G240" s="123"/>
      <c r="H240" s="123" t="s">
        <v>4279</v>
      </c>
      <c r="I240" s="127"/>
      <c r="J240" s="127"/>
      <c r="K240" s="304" t="s">
        <v>571</v>
      </c>
      <c r="L240" s="125" t="s">
        <v>3218</v>
      </c>
      <c r="M240" s="564">
        <f>IF(ISERROR(VLOOKUP($B240,ESTR_PREC!$A$1:$M$6000,2,FALSE))=TRUE,0,VLOOKUP($B240,ESTR_PREC!$A$1:$M$6000,2,FALSE))</f>
        <v>0</v>
      </c>
      <c r="N240" s="225"/>
      <c r="O240" s="560">
        <f t="shared" si="8"/>
        <v>0</v>
      </c>
      <c r="Q240" s="225"/>
      <c r="R240" s="675"/>
      <c r="S240" s="675"/>
      <c r="T240" s="675"/>
    </row>
    <row r="241" spans="2:20">
      <c r="B241" s="127" t="s">
        <v>572</v>
      </c>
      <c r="C241" s="127" t="s">
        <v>3397</v>
      </c>
      <c r="D241" s="127"/>
      <c r="E241" s="123"/>
      <c r="F241" s="127"/>
      <c r="G241" s="123"/>
      <c r="H241" s="123" t="s">
        <v>4279</v>
      </c>
      <c r="I241" s="127"/>
      <c r="J241" s="127"/>
      <c r="K241" s="304" t="s">
        <v>573</v>
      </c>
      <c r="L241" s="125" t="s">
        <v>3218</v>
      </c>
      <c r="M241" s="564">
        <f>IF(ISERROR(VLOOKUP($B241,ESTR_PREC!$A$1:$M$6000,2,FALSE))=TRUE,0,VLOOKUP($B241,ESTR_PREC!$A$1:$M$6000,2,FALSE))</f>
        <v>0</v>
      </c>
      <c r="N241" s="225"/>
      <c r="O241" s="560">
        <f t="shared" si="8"/>
        <v>0</v>
      </c>
      <c r="Q241" s="225"/>
      <c r="R241" s="675"/>
      <c r="S241" s="675"/>
      <c r="T241" s="675"/>
    </row>
    <row r="242" spans="2:20">
      <c r="B242" s="127" t="s">
        <v>574</v>
      </c>
      <c r="C242" s="127" t="s">
        <v>3398</v>
      </c>
      <c r="D242" s="127"/>
      <c r="E242" s="123"/>
      <c r="F242" s="127"/>
      <c r="G242" s="123"/>
      <c r="H242" s="123" t="s">
        <v>4279</v>
      </c>
      <c r="I242" s="127"/>
      <c r="J242" s="127"/>
      <c r="K242" s="304" t="s">
        <v>575</v>
      </c>
      <c r="L242" s="125" t="s">
        <v>3218</v>
      </c>
      <c r="M242" s="564">
        <f>IF(ISERROR(VLOOKUP($B242,ESTR_PREC!$A$1:$M$6000,2,FALSE))=TRUE,0,VLOOKUP($B242,ESTR_PREC!$A$1:$M$6000,2,FALSE))</f>
        <v>0</v>
      </c>
      <c r="N242" s="225"/>
      <c r="O242" s="560">
        <f t="shared" si="8"/>
        <v>0</v>
      </c>
      <c r="Q242" s="225"/>
      <c r="R242" s="675"/>
      <c r="S242" s="675"/>
      <c r="T242" s="675"/>
    </row>
    <row r="243" spans="2:20">
      <c r="B243" s="127" t="s">
        <v>576</v>
      </c>
      <c r="C243" s="127" t="s">
        <v>3399</v>
      </c>
      <c r="D243" s="127"/>
      <c r="E243" s="123"/>
      <c r="F243" s="127"/>
      <c r="G243" s="123"/>
      <c r="H243" s="123" t="s">
        <v>4279</v>
      </c>
      <c r="I243" s="127"/>
      <c r="J243" s="127"/>
      <c r="K243" s="304" t="s">
        <v>578</v>
      </c>
      <c r="L243" s="125" t="s">
        <v>3218</v>
      </c>
      <c r="M243" s="564">
        <f>IF(ISERROR(VLOOKUP($B243,ESTR_PREC!$A$1:$M$6000,2,FALSE))=TRUE,0,VLOOKUP($B243,ESTR_PREC!$A$1:$M$6000,2,FALSE))</f>
        <v>0</v>
      </c>
      <c r="N243" s="225"/>
      <c r="O243" s="560">
        <f t="shared" si="8"/>
        <v>0</v>
      </c>
      <c r="Q243" s="225"/>
      <c r="R243" s="675"/>
      <c r="S243" s="675"/>
      <c r="T243" s="675"/>
    </row>
    <row r="244" spans="2:20">
      <c r="B244" s="127" t="s">
        <v>579</v>
      </c>
      <c r="C244" s="127" t="s">
        <v>3400</v>
      </c>
      <c r="D244" s="127"/>
      <c r="E244" s="123"/>
      <c r="F244" s="127"/>
      <c r="G244" s="123"/>
      <c r="H244" s="123" t="s">
        <v>4279</v>
      </c>
      <c r="I244" s="127"/>
      <c r="J244" s="127"/>
      <c r="K244" s="304" t="s">
        <v>580</v>
      </c>
      <c r="L244" s="125" t="s">
        <v>3218</v>
      </c>
      <c r="M244" s="564">
        <f>IF(ISERROR(VLOOKUP($B244,ESTR_PREC!$A$1:$M$6000,2,FALSE))=TRUE,0,VLOOKUP($B244,ESTR_PREC!$A$1:$M$6000,2,FALSE))</f>
        <v>0</v>
      </c>
      <c r="N244" s="225"/>
      <c r="O244" s="560">
        <f t="shared" si="8"/>
        <v>0</v>
      </c>
      <c r="Q244" s="225"/>
      <c r="R244" s="675"/>
      <c r="S244" s="675"/>
      <c r="T244" s="675"/>
    </row>
    <row r="245" spans="2:20" ht="25.5">
      <c r="B245" s="127" t="s">
        <v>581</v>
      </c>
      <c r="C245" s="127" t="s">
        <v>3401</v>
      </c>
      <c r="D245" s="127"/>
      <c r="E245" s="123"/>
      <c r="F245" s="127"/>
      <c r="G245" s="123"/>
      <c r="H245" s="123" t="s">
        <v>4279</v>
      </c>
      <c r="I245" s="127"/>
      <c r="J245" s="127"/>
      <c r="K245" s="304" t="s">
        <v>582</v>
      </c>
      <c r="L245" s="125" t="s">
        <v>3218</v>
      </c>
      <c r="M245" s="564">
        <f>IF(ISERROR(VLOOKUP($B245,ESTR_PREC!$A$1:$M$6000,2,FALSE))=TRUE,0,VLOOKUP($B245,ESTR_PREC!$A$1:$M$6000,2,FALSE))</f>
        <v>522</v>
      </c>
      <c r="N245" s="225">
        <v>454</v>
      </c>
      <c r="O245" s="560">
        <f t="shared" si="8"/>
        <v>-68</v>
      </c>
      <c r="Q245" s="225"/>
      <c r="R245" s="675"/>
      <c r="S245" s="675"/>
      <c r="T245" s="675"/>
    </row>
    <row r="246" spans="2:20">
      <c r="B246" s="127" t="s">
        <v>583</v>
      </c>
      <c r="C246" s="127" t="s">
        <v>3402</v>
      </c>
      <c r="D246" s="127"/>
      <c r="E246" s="123"/>
      <c r="F246" s="127"/>
      <c r="G246" s="123"/>
      <c r="H246" s="123" t="s">
        <v>4279</v>
      </c>
      <c r="I246" s="127"/>
      <c r="J246" s="127"/>
      <c r="K246" s="304" t="s">
        <v>584</v>
      </c>
      <c r="L246" s="125" t="s">
        <v>3218</v>
      </c>
      <c r="M246" s="564">
        <f>IF(ISERROR(VLOOKUP($B246,ESTR_PREC!$A$1:$M$6000,2,FALSE))=TRUE,0,VLOOKUP($B246,ESTR_PREC!$A$1:$M$6000,2,FALSE))</f>
        <v>1</v>
      </c>
      <c r="N246" s="225">
        <v>1</v>
      </c>
      <c r="O246" s="560">
        <f t="shared" si="8"/>
        <v>0</v>
      </c>
      <c r="Q246" s="225"/>
      <c r="R246" s="675"/>
      <c r="S246" s="675"/>
      <c r="T246" s="675"/>
    </row>
    <row r="247" spans="2:20" ht="15.75" thickBot="1">
      <c r="B247" s="130" t="s">
        <v>585</v>
      </c>
      <c r="C247" s="130" t="s">
        <v>3403</v>
      </c>
      <c r="D247" s="130"/>
      <c r="E247" s="130"/>
      <c r="F247" s="130"/>
      <c r="G247" s="130"/>
      <c r="H247" s="123" t="s">
        <v>4279</v>
      </c>
      <c r="I247" s="130"/>
      <c r="J247" s="130"/>
      <c r="K247" s="307" t="s">
        <v>586</v>
      </c>
      <c r="L247" s="132" t="s">
        <v>3218</v>
      </c>
      <c r="M247" s="564">
        <f>IF(ISERROR(VLOOKUP($B247,ESTR_PREC!$A$1:$M$6000,2,FALSE))=TRUE,0,VLOOKUP($B247,ESTR_PREC!$A$1:$M$6000,2,FALSE))</f>
        <v>10</v>
      </c>
      <c r="N247" s="225">
        <v>10</v>
      </c>
      <c r="O247" s="560">
        <f t="shared" si="8"/>
        <v>0</v>
      </c>
      <c r="Q247" s="225"/>
      <c r="R247" s="675"/>
      <c r="S247" s="675"/>
      <c r="T247" s="675"/>
    </row>
    <row r="248" spans="2:20" ht="15.75" thickBot="1">
      <c r="K248" s="468" t="s">
        <v>3404</v>
      </c>
      <c r="M248" s="265"/>
      <c r="N248" s="379"/>
      <c r="Q248" s="379"/>
      <c r="R248" s="291"/>
      <c r="S248" s="291"/>
      <c r="T248" s="291"/>
    </row>
    <row r="249" spans="2:20" ht="17.25" thickTop="1" thickBot="1">
      <c r="B249" s="110" t="s">
        <v>587</v>
      </c>
      <c r="C249" s="242" t="s">
        <v>3405</v>
      </c>
      <c r="D249" s="243"/>
      <c r="E249" s="112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97</v>
      </c>
      <c r="N249" s="298">
        <f>SUM(N252:N257)</f>
        <v>46</v>
      </c>
      <c r="O249" s="298">
        <f>+N249-M249</f>
        <v>-51</v>
      </c>
      <c r="Q249" s="298">
        <f>SUM(Q252:Q257)</f>
        <v>0</v>
      </c>
      <c r="R249" s="519"/>
      <c r="S249" s="519"/>
      <c r="T249" s="519"/>
    </row>
    <row r="250" spans="2:20" ht="9" customHeight="1" thickTop="1" thickBot="1">
      <c r="B250" s="537"/>
      <c r="C250" s="537"/>
      <c r="K250" s="538"/>
      <c r="M250" s="265"/>
      <c r="N250" s="379"/>
      <c r="Q250" s="379"/>
      <c r="R250" s="291"/>
      <c r="S250" s="291"/>
      <c r="T250" s="291"/>
    </row>
    <row r="251" spans="2:20" ht="26.25" thickBot="1">
      <c r="B251" s="102" t="s">
        <v>3221</v>
      </c>
      <c r="C251" s="245" t="s">
        <v>48</v>
      </c>
      <c r="D251" s="245"/>
      <c r="E251" s="246"/>
      <c r="F251" s="246"/>
      <c r="G251" s="246"/>
      <c r="H251" s="246"/>
      <c r="I251" s="246"/>
      <c r="J251" s="246"/>
      <c r="K251" s="302" t="s">
        <v>3222</v>
      </c>
      <c r="L251" s="135"/>
      <c r="M251" s="328" t="str">
        <f>+$M$10</f>
        <v>Valore netto al 31/12/2017</v>
      </c>
      <c r="N251" s="779" t="str">
        <f>N$10</f>
        <v>Valore netto al 31/12/2018</v>
      </c>
      <c r="O251" s="779" t="s">
        <v>4064</v>
      </c>
      <c r="P251" s="806"/>
      <c r="Q251" s="779" t="str">
        <f>Q$10</f>
        <v>Prechiusura al ° trimestre 2018</v>
      </c>
      <c r="R251" s="514"/>
      <c r="S251" s="514"/>
      <c r="T251" s="514"/>
    </row>
    <row r="252" spans="2:20">
      <c r="B252" s="127" t="s">
        <v>589</v>
      </c>
      <c r="C252" s="127" t="s">
        <v>3406</v>
      </c>
      <c r="D252" s="127"/>
      <c r="E252" s="123"/>
      <c r="F252" s="127"/>
      <c r="G252" s="123"/>
      <c r="H252" s="123" t="s">
        <v>4279</v>
      </c>
      <c r="I252" s="127"/>
      <c r="J252" s="127"/>
      <c r="K252" s="304" t="s">
        <v>591</v>
      </c>
      <c r="L252" s="125" t="s">
        <v>3218</v>
      </c>
      <c r="M252" s="564">
        <f>IF(ISERROR(VLOOKUP($B252,ESTR_PREC!$A$1:$M$6000,2,FALSE))=TRUE,0,VLOOKUP($B252,ESTR_PREC!$A$1:$M$6000,2,FALSE))</f>
        <v>29</v>
      </c>
      <c r="N252" s="225">
        <v>29</v>
      </c>
      <c r="O252" s="560">
        <f t="shared" ref="O252:O257" si="9">+N252-M252</f>
        <v>0</v>
      </c>
      <c r="Q252" s="225"/>
      <c r="R252" s="675"/>
      <c r="S252" s="675"/>
      <c r="T252" s="675"/>
    </row>
    <row r="253" spans="2:20">
      <c r="B253" s="127" t="s">
        <v>592</v>
      </c>
      <c r="C253" s="127" t="s">
        <v>3407</v>
      </c>
      <c r="D253" s="127"/>
      <c r="E253" s="123"/>
      <c r="F253" s="127"/>
      <c r="G253" s="123"/>
      <c r="H253" s="123" t="s">
        <v>4279</v>
      </c>
      <c r="I253" s="127"/>
      <c r="J253" s="127"/>
      <c r="K253" s="304" t="s">
        <v>593</v>
      </c>
      <c r="L253" s="125" t="s">
        <v>3218</v>
      </c>
      <c r="M253" s="564">
        <f>IF(ISERROR(VLOOKUP($B253,ESTR_PREC!$A$1:$M$6000,2,FALSE))=TRUE,0,VLOOKUP($B253,ESTR_PREC!$A$1:$M$6000,2,FALSE))</f>
        <v>0</v>
      </c>
      <c r="N253" s="225"/>
      <c r="O253" s="560">
        <f t="shared" si="9"/>
        <v>0</v>
      </c>
      <c r="Q253" s="225"/>
      <c r="R253" s="675"/>
      <c r="S253" s="675"/>
      <c r="T253" s="675"/>
    </row>
    <row r="254" spans="2:20">
      <c r="B254" s="127" t="s">
        <v>594</v>
      </c>
      <c r="C254" s="489" t="s">
        <v>4282</v>
      </c>
      <c r="D254" s="127"/>
      <c r="E254" s="123"/>
      <c r="F254" s="127"/>
      <c r="G254" s="123"/>
      <c r="H254" s="123" t="s">
        <v>4279</v>
      </c>
      <c r="I254" s="127"/>
      <c r="J254" s="127"/>
      <c r="K254" s="304" t="s">
        <v>595</v>
      </c>
      <c r="L254" s="125" t="s">
        <v>3218</v>
      </c>
      <c r="M254" s="564">
        <f>IF(ISERROR(VLOOKUP($B254,ESTR_PREC!$A$1:$M$6000,2,FALSE))=TRUE,0,VLOOKUP($B254,ESTR_PREC!$A$1:$M$6000,2,FALSE))</f>
        <v>0</v>
      </c>
      <c r="N254" s="225"/>
      <c r="O254" s="560">
        <f t="shared" si="9"/>
        <v>0</v>
      </c>
      <c r="Q254" s="225"/>
      <c r="R254" s="675"/>
      <c r="S254" s="675"/>
      <c r="T254" s="675"/>
    </row>
    <row r="255" spans="2:20">
      <c r="B255" s="127" t="s">
        <v>596</v>
      </c>
      <c r="C255" s="127" t="s">
        <v>3408</v>
      </c>
      <c r="D255" s="127"/>
      <c r="E255" s="123"/>
      <c r="F255" s="127"/>
      <c r="G255" s="123"/>
      <c r="H255" s="123" t="s">
        <v>4279</v>
      </c>
      <c r="I255" s="127"/>
      <c r="J255" s="127"/>
      <c r="K255" s="304" t="s">
        <v>597</v>
      </c>
      <c r="L255" s="125" t="s">
        <v>3218</v>
      </c>
      <c r="M255" s="564">
        <f>IF(ISERROR(VLOOKUP($B255,ESTR_PREC!$A$1:$M$6000,2,FALSE))=TRUE,0,VLOOKUP($B255,ESTR_PREC!$A$1:$M$6000,2,FALSE))</f>
        <v>46</v>
      </c>
      <c r="N255" s="225"/>
      <c r="O255" s="560">
        <f t="shared" si="9"/>
        <v>-46</v>
      </c>
      <c r="Q255" s="225"/>
      <c r="R255" s="675"/>
      <c r="S255" s="675"/>
      <c r="T255" s="675"/>
    </row>
    <row r="256" spans="2:20">
      <c r="B256" s="127" t="s">
        <v>598</v>
      </c>
      <c r="C256" s="127" t="s">
        <v>3409</v>
      </c>
      <c r="D256" s="127"/>
      <c r="E256" s="123"/>
      <c r="F256" s="127"/>
      <c r="G256" s="123"/>
      <c r="H256" s="123" t="s">
        <v>4279</v>
      </c>
      <c r="I256" s="127"/>
      <c r="J256" s="127"/>
      <c r="K256" s="304" t="s">
        <v>600</v>
      </c>
      <c r="L256" s="125" t="s">
        <v>3218</v>
      </c>
      <c r="M256" s="564">
        <f>IF(ISERROR(VLOOKUP($B256,ESTR_PREC!$A$1:$M$6000,2,FALSE))=TRUE,0,VLOOKUP($B256,ESTR_PREC!$A$1:$M$6000,2,FALSE))</f>
        <v>22</v>
      </c>
      <c r="N256" s="225">
        <v>17</v>
      </c>
      <c r="O256" s="560">
        <f t="shared" si="9"/>
        <v>-5</v>
      </c>
      <c r="Q256" s="225"/>
      <c r="R256" s="675"/>
      <c r="S256" s="675"/>
      <c r="T256" s="675"/>
    </row>
    <row r="257" spans="2:20" ht="15.75" thickBot="1">
      <c r="B257" s="130" t="s">
        <v>601</v>
      </c>
      <c r="C257" s="130" t="s">
        <v>3410</v>
      </c>
      <c r="D257" s="130"/>
      <c r="E257" s="130"/>
      <c r="F257" s="130"/>
      <c r="G257" s="130"/>
      <c r="H257" s="123" t="s">
        <v>4279</v>
      </c>
      <c r="I257" s="130"/>
      <c r="J257" s="130"/>
      <c r="K257" s="308" t="s">
        <v>602</v>
      </c>
      <c r="L257" s="132" t="s">
        <v>3218</v>
      </c>
      <c r="M257" s="564">
        <f>IF(ISERROR(VLOOKUP($B257,ESTR_PREC!$A$1:$M$6000,2,FALSE))=TRUE,0,VLOOKUP($B257,ESTR_PREC!$A$1:$M$6000,2,FALSE))</f>
        <v>0</v>
      </c>
      <c r="N257" s="225"/>
      <c r="O257" s="560">
        <f t="shared" si="9"/>
        <v>0</v>
      </c>
      <c r="Q257" s="225"/>
      <c r="R257" s="675"/>
      <c r="S257" s="675"/>
      <c r="T257" s="675"/>
    </row>
    <row r="258" spans="2:20" ht="15.75">
      <c r="K258" s="527"/>
      <c r="L258" s="528"/>
      <c r="M258" s="192"/>
      <c r="N258" s="192"/>
      <c r="O258" s="192"/>
      <c r="Q258" s="192"/>
      <c r="R258" s="291"/>
      <c r="S258" s="291"/>
      <c r="T258" s="291"/>
    </row>
    <row r="259" spans="2:20" ht="16.5" thickBot="1">
      <c r="K259" s="527"/>
      <c r="L259" s="528"/>
      <c r="M259" s="192"/>
      <c r="N259" s="192"/>
      <c r="O259" s="192"/>
      <c r="Q259" s="192"/>
      <c r="R259" s="291"/>
      <c r="S259" s="291"/>
      <c r="T259" s="291"/>
    </row>
    <row r="260" spans="2:20" ht="26.25" thickBot="1">
      <c r="K260" s="529"/>
      <c r="L260" s="465"/>
      <c r="M260" s="328" t="str">
        <f>+$M$10</f>
        <v>Valore netto al 31/12/2017</v>
      </c>
      <c r="N260" s="779" t="str">
        <f>N$10</f>
        <v>Valore netto al 31/12/2018</v>
      </c>
      <c r="O260" s="779" t="s">
        <v>4064</v>
      </c>
      <c r="P260" s="806"/>
      <c r="Q260" s="779" t="str">
        <f>Q$10</f>
        <v>Prechiusura al ° trimestre 2018</v>
      </c>
      <c r="R260" s="514"/>
      <c r="S260" s="514"/>
      <c r="T260" s="514"/>
    </row>
    <row r="261" spans="2:20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95" t="s">
        <v>604</v>
      </c>
      <c r="L261" s="105" t="s">
        <v>3218</v>
      </c>
      <c r="M261" s="106">
        <f>+M263+M268</f>
        <v>340</v>
      </c>
      <c r="N261" s="106">
        <f>+N263+N268</f>
        <v>159</v>
      </c>
      <c r="O261" s="775">
        <f>+N261-M261</f>
        <v>-181</v>
      </c>
      <c r="Q261" s="106">
        <f>+Q263+Q268</f>
        <v>0</v>
      </c>
      <c r="R261" s="518"/>
      <c r="S261" s="518"/>
      <c r="T261" s="518"/>
    </row>
    <row r="262" spans="2:20" ht="16.5" thickTop="1" thickBot="1">
      <c r="K262" s="540"/>
      <c r="M262" s="265"/>
      <c r="N262" s="379"/>
      <c r="Q262" s="379"/>
      <c r="R262" s="291"/>
      <c r="S262" s="291"/>
      <c r="T262" s="291"/>
    </row>
    <row r="263" spans="2:20" ht="17.25" thickTop="1" thickBot="1">
      <c r="B263" s="110" t="s">
        <v>605</v>
      </c>
      <c r="C263" s="242" t="s">
        <v>3412</v>
      </c>
      <c r="D263" s="243"/>
      <c r="E263" s="112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14</v>
      </c>
      <c r="N263" s="298">
        <f>+N266</f>
        <v>19</v>
      </c>
      <c r="O263" s="298">
        <f>+N263-M263</f>
        <v>5</v>
      </c>
      <c r="Q263" s="298">
        <f>+Q266</f>
        <v>0</v>
      </c>
      <c r="R263" s="519"/>
      <c r="S263" s="519"/>
      <c r="T263" s="519"/>
    </row>
    <row r="264" spans="2:20" ht="9" customHeight="1" thickTop="1" thickBot="1">
      <c r="K264" s="538"/>
      <c r="M264" s="265"/>
      <c r="N264" s="379"/>
      <c r="Q264" s="379"/>
      <c r="R264" s="291"/>
      <c r="S264" s="291"/>
      <c r="T264" s="291"/>
    </row>
    <row r="265" spans="2:20" ht="26.25" thickBot="1">
      <c r="B265" s="102" t="s">
        <v>3221</v>
      </c>
      <c r="C265" s="245" t="s">
        <v>48</v>
      </c>
      <c r="D265" s="245"/>
      <c r="E265" s="246"/>
      <c r="F265" s="246"/>
      <c r="G265" s="246"/>
      <c r="H265" s="246"/>
      <c r="I265" s="246"/>
      <c r="J265" s="246"/>
      <c r="K265" s="302" t="s">
        <v>3222</v>
      </c>
      <c r="L265" s="135"/>
      <c r="M265" s="328" t="str">
        <f>+$M$10</f>
        <v>Valore netto al 31/12/2017</v>
      </c>
      <c r="N265" s="779" t="str">
        <f>N$10</f>
        <v>Valore netto al 31/12/2018</v>
      </c>
      <c r="O265" s="779" t="s">
        <v>4064</v>
      </c>
      <c r="P265" s="806"/>
      <c r="Q265" s="779" t="str">
        <f>Q$10</f>
        <v>Prechiusura al ° trimestre 2018</v>
      </c>
      <c r="R265" s="514"/>
      <c r="S265" s="514"/>
      <c r="T265" s="514"/>
    </row>
    <row r="266" spans="2:20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23" t="s">
        <v>4283</v>
      </c>
      <c r="I266" s="147"/>
      <c r="J266" s="147"/>
      <c r="K266" s="310" t="s">
        <v>610</v>
      </c>
      <c r="L266" s="149" t="s">
        <v>3218</v>
      </c>
      <c r="M266" s="564">
        <f>IF(ISERROR(VLOOKUP($B266,ESTR_PREC!$A$1:$M$6000,2,FALSE))=TRUE,0,VLOOKUP($B266,ESTR_PREC!$A$1:$M$6000,2,FALSE))</f>
        <v>14</v>
      </c>
      <c r="N266" s="225">
        <v>19</v>
      </c>
      <c r="O266" s="560">
        <f>+N266-M266</f>
        <v>5</v>
      </c>
      <c r="Q266" s="225"/>
      <c r="R266" s="675"/>
      <c r="S266" s="675"/>
      <c r="T266" s="675"/>
    </row>
    <row r="267" spans="2:20" ht="16.5" thickBot="1">
      <c r="K267" s="527"/>
      <c r="L267" s="528"/>
      <c r="M267" s="192"/>
      <c r="N267" s="192"/>
      <c r="O267" s="192"/>
      <c r="Q267" s="192"/>
      <c r="R267" s="291"/>
      <c r="S267" s="291"/>
      <c r="T267" s="291"/>
    </row>
    <row r="268" spans="2:20" ht="30.75" customHeight="1" thickTop="1" thickBot="1">
      <c r="B268" s="110" t="s">
        <v>611</v>
      </c>
      <c r="C268" s="242" t="s">
        <v>3414</v>
      </c>
      <c r="D268" s="243"/>
      <c r="E268" s="112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326</v>
      </c>
      <c r="N268" s="298">
        <f>SUM(N271:N305)</f>
        <v>140</v>
      </c>
      <c r="O268" s="298">
        <f>+N268-M268</f>
        <v>-186</v>
      </c>
      <c r="Q268" s="298">
        <f>SUM(Q271:Q305)</f>
        <v>0</v>
      </c>
      <c r="R268" s="519"/>
      <c r="S268" s="519"/>
      <c r="T268" s="519"/>
    </row>
    <row r="269" spans="2:20" ht="9" customHeight="1" thickTop="1" thickBot="1">
      <c r="K269" s="538"/>
      <c r="M269" s="265"/>
      <c r="N269" s="379"/>
      <c r="Q269" s="379"/>
      <c r="R269" s="291"/>
      <c r="S269" s="291"/>
      <c r="T269" s="291"/>
    </row>
    <row r="270" spans="2:20" ht="26.25" thickBot="1">
      <c r="B270" s="102" t="s">
        <v>3221</v>
      </c>
      <c r="C270" s="245" t="s">
        <v>48</v>
      </c>
      <c r="D270" s="245"/>
      <c r="E270" s="246"/>
      <c r="F270" s="246"/>
      <c r="G270" s="246"/>
      <c r="H270" s="246"/>
      <c r="I270" s="246"/>
      <c r="J270" s="246"/>
      <c r="K270" s="302" t="s">
        <v>3222</v>
      </c>
      <c r="L270" s="150" t="s">
        <v>3218</v>
      </c>
      <c r="M270" s="328" t="str">
        <f>+$M$10</f>
        <v>Valore netto al 31/12/2017</v>
      </c>
      <c r="N270" s="779" t="str">
        <f>N$10</f>
        <v>Valore netto al 31/12/2018</v>
      </c>
      <c r="O270" s="779" t="s">
        <v>4064</v>
      </c>
      <c r="P270" s="806"/>
      <c r="Q270" s="779" t="str">
        <f>Q$10</f>
        <v>Prechiusura al ° trimestre 2018</v>
      </c>
      <c r="R270" s="514"/>
      <c r="S270" s="514"/>
      <c r="T270" s="514"/>
    </row>
    <row r="271" spans="2:20" ht="25.5">
      <c r="B271" s="127" t="s">
        <v>613</v>
      </c>
      <c r="C271" s="127" t="s">
        <v>3415</v>
      </c>
      <c r="D271" s="127"/>
      <c r="E271" s="123"/>
      <c r="F271" s="127"/>
      <c r="G271" s="123"/>
      <c r="H271" s="123" t="s">
        <v>4283</v>
      </c>
      <c r="I271" s="127"/>
      <c r="J271" s="127"/>
      <c r="K271" s="304" t="s">
        <v>615</v>
      </c>
      <c r="L271" s="125" t="s">
        <v>3218</v>
      </c>
      <c r="M271" s="564">
        <f>IF(ISERROR(VLOOKUP($B271,ESTR_PREC!$A$1:$M$6000,2,FALSE))=TRUE,0,VLOOKUP($B271,ESTR_PREC!$A$1:$M$6000,2,FALSE))</f>
        <v>0</v>
      </c>
      <c r="N271" s="225"/>
      <c r="O271" s="560">
        <f t="shared" ref="O271:O277" si="10">+N271-M271</f>
        <v>0</v>
      </c>
      <c r="Q271" s="225"/>
      <c r="R271" s="675"/>
      <c r="S271" s="675"/>
      <c r="T271" s="675"/>
    </row>
    <row r="272" spans="2:20">
      <c r="B272" s="127" t="s">
        <v>616</v>
      </c>
      <c r="C272" s="127" t="s">
        <v>3416</v>
      </c>
      <c r="D272" s="127"/>
      <c r="E272" s="123"/>
      <c r="F272" s="127"/>
      <c r="G272" s="123"/>
      <c r="H272" s="123" t="s">
        <v>4283</v>
      </c>
      <c r="I272" s="127"/>
      <c r="J272" s="127"/>
      <c r="K272" s="304" t="s">
        <v>618</v>
      </c>
      <c r="L272" s="125" t="s">
        <v>3218</v>
      </c>
      <c r="M272" s="564">
        <f>IF(ISERROR(VLOOKUP($B272,ESTR_PREC!$A$1:$M$6000,2,FALSE))=TRUE,0,VLOOKUP($B272,ESTR_PREC!$A$1:$M$6000,2,FALSE))</f>
        <v>0</v>
      </c>
      <c r="N272" s="225"/>
      <c r="O272" s="560">
        <f t="shared" si="10"/>
        <v>0</v>
      </c>
      <c r="Q272" s="225"/>
      <c r="R272" s="675"/>
      <c r="S272" s="675"/>
      <c r="T272" s="675"/>
    </row>
    <row r="273" spans="2:20">
      <c r="B273" s="127" t="s">
        <v>619</v>
      </c>
      <c r="C273" s="127" t="s">
        <v>3417</v>
      </c>
      <c r="D273" s="127"/>
      <c r="E273" s="123"/>
      <c r="F273" s="127"/>
      <c r="G273" s="123"/>
      <c r="H273" s="123" t="s">
        <v>4283</v>
      </c>
      <c r="I273" s="127"/>
      <c r="J273" s="127"/>
      <c r="K273" s="181" t="s">
        <v>621</v>
      </c>
      <c r="L273" s="125" t="s">
        <v>3218</v>
      </c>
      <c r="M273" s="564">
        <f>IF(ISERROR(VLOOKUP($B273,ESTR_PREC!$A$1:$M$6000,2,FALSE))=TRUE,0,VLOOKUP($B273,ESTR_PREC!$A$1:$M$6000,2,FALSE))</f>
        <v>0</v>
      </c>
      <c r="N273" s="225"/>
      <c r="O273" s="560">
        <f t="shared" si="10"/>
        <v>0</v>
      </c>
      <c r="Q273" s="225"/>
      <c r="R273" s="675"/>
      <c r="S273" s="675"/>
      <c r="T273" s="675"/>
    </row>
    <row r="274" spans="2:20" ht="38.25">
      <c r="B274" s="127" t="s">
        <v>622</v>
      </c>
      <c r="C274" s="127" t="s">
        <v>3418</v>
      </c>
      <c r="D274" s="127"/>
      <c r="E274" s="123"/>
      <c r="F274" s="127"/>
      <c r="G274" s="123"/>
      <c r="H274" s="123" t="s">
        <v>4283</v>
      </c>
      <c r="I274" s="127"/>
      <c r="J274" s="127"/>
      <c r="K274" s="304" t="s">
        <v>624</v>
      </c>
      <c r="L274" s="125" t="s">
        <v>3218</v>
      </c>
      <c r="M274" s="564">
        <f>IF(ISERROR(VLOOKUP($B274,ESTR_PREC!$A$1:$M$6000,2,FALSE))=TRUE,0,VLOOKUP($B274,ESTR_PREC!$A$1:$M$6000,2,FALSE))</f>
        <v>0</v>
      </c>
      <c r="N274" s="225"/>
      <c r="O274" s="560">
        <f t="shared" si="10"/>
        <v>0</v>
      </c>
      <c r="Q274" s="225"/>
      <c r="R274" s="675"/>
      <c r="S274" s="675"/>
      <c r="T274" s="675"/>
    </row>
    <row r="275" spans="2:20" ht="38.25">
      <c r="B275" s="342" t="s">
        <v>625</v>
      </c>
      <c r="C275" s="127" t="s">
        <v>3419</v>
      </c>
      <c r="D275" s="344"/>
      <c r="E275" s="345"/>
      <c r="F275" s="344"/>
      <c r="G275" s="345"/>
      <c r="H275" s="123" t="s">
        <v>4283</v>
      </c>
      <c r="I275" s="344"/>
      <c r="J275" s="344"/>
      <c r="K275" s="304" t="s">
        <v>626</v>
      </c>
      <c r="L275" s="125" t="s">
        <v>3218</v>
      </c>
      <c r="M275" s="564">
        <f>IF(ISERROR(VLOOKUP($B275,ESTR_PREC!$A$1:$M$6000,2,FALSE))=TRUE,0,VLOOKUP($B275,ESTR_PREC!$A$1:$M$6000,2,FALSE))</f>
        <v>0</v>
      </c>
      <c r="N275" s="225"/>
      <c r="O275" s="560">
        <f t="shared" si="10"/>
        <v>0</v>
      </c>
      <c r="Q275" s="225"/>
      <c r="R275" s="675"/>
      <c r="S275" s="675"/>
      <c r="T275" s="675"/>
    </row>
    <row r="276" spans="2:20" ht="38.25">
      <c r="B276" s="342" t="s">
        <v>627</v>
      </c>
      <c r="C276" s="127" t="s">
        <v>3420</v>
      </c>
      <c r="D276" s="344"/>
      <c r="E276" s="345"/>
      <c r="F276" s="344"/>
      <c r="G276" s="345"/>
      <c r="H276" s="123" t="s">
        <v>4283</v>
      </c>
      <c r="I276" s="344"/>
      <c r="J276" s="344"/>
      <c r="K276" s="304" t="s">
        <v>628</v>
      </c>
      <c r="L276" s="125" t="s">
        <v>3218</v>
      </c>
      <c r="M276" s="564">
        <f>IF(ISERROR(VLOOKUP($B276,ESTR_PREC!$A$1:$M$6000,2,FALSE))=TRUE,0,VLOOKUP($B276,ESTR_PREC!$A$1:$M$6000,2,FALSE))</f>
        <v>0</v>
      </c>
      <c r="N276" s="225"/>
      <c r="O276" s="560">
        <f t="shared" si="10"/>
        <v>0</v>
      </c>
      <c r="Q276" s="225"/>
      <c r="R276" s="675"/>
      <c r="S276" s="675"/>
      <c r="T276" s="675"/>
    </row>
    <row r="277" spans="2:20">
      <c r="B277" s="127" t="s">
        <v>629</v>
      </c>
      <c r="C277" s="127" t="s">
        <v>3421</v>
      </c>
      <c r="D277" s="127"/>
      <c r="E277" s="123"/>
      <c r="F277" s="127"/>
      <c r="G277" s="123"/>
      <c r="H277" s="123" t="s">
        <v>4283</v>
      </c>
      <c r="I277" s="127"/>
      <c r="J277" s="127"/>
      <c r="K277" s="304" t="s">
        <v>631</v>
      </c>
      <c r="L277" s="125" t="s">
        <v>3218</v>
      </c>
      <c r="M277" s="564">
        <f>IF(ISERROR(VLOOKUP($B277,ESTR_PREC!$A$1:$M$6000,2,FALSE))=TRUE,0,VLOOKUP($B277,ESTR_PREC!$A$1:$M$6000,2,FALSE))</f>
        <v>0</v>
      </c>
      <c r="N277" s="225"/>
      <c r="O277" s="560">
        <f t="shared" si="10"/>
        <v>0</v>
      </c>
      <c r="Q277" s="225"/>
      <c r="R277" s="675"/>
      <c r="S277" s="675"/>
      <c r="T277" s="675"/>
    </row>
    <row r="278" spans="2:20" ht="25.5">
      <c r="B278" s="127" t="s">
        <v>632</v>
      </c>
      <c r="C278" s="127" t="s">
        <v>3422</v>
      </c>
      <c r="D278" s="127"/>
      <c r="E278" s="123"/>
      <c r="F278" s="127"/>
      <c r="G278" s="123"/>
      <c r="H278" s="123" t="s">
        <v>4283</v>
      </c>
      <c r="I278" s="127"/>
      <c r="J278" s="127"/>
      <c r="K278" s="304" t="s">
        <v>634</v>
      </c>
      <c r="L278" s="125" t="s">
        <v>3218</v>
      </c>
      <c r="M278" s="564">
        <f>IF(ISERROR(VLOOKUP($B278,ESTR_PREC!$A$1:$M$6000,2,FALSE))=TRUE,0,VLOOKUP($B278,ESTR_PREC!$A$1:$M$6000,2,FALSE))</f>
        <v>0</v>
      </c>
      <c r="N278" s="225"/>
      <c r="O278" s="560">
        <f t="shared" ref="O278:O290" si="11">+N278-M278</f>
        <v>0</v>
      </c>
      <c r="Q278" s="225"/>
      <c r="R278" s="675"/>
      <c r="S278" s="675"/>
      <c r="T278" s="675"/>
    </row>
    <row r="279" spans="2:20" ht="25.5">
      <c r="B279" s="342" t="s">
        <v>635</v>
      </c>
      <c r="C279" s="127" t="s">
        <v>3423</v>
      </c>
      <c r="D279" s="344"/>
      <c r="E279" s="345"/>
      <c r="F279" s="344"/>
      <c r="G279" s="345"/>
      <c r="H279" s="123" t="s">
        <v>4283</v>
      </c>
      <c r="I279" s="344"/>
      <c r="J279" s="344"/>
      <c r="K279" s="304" t="s">
        <v>636</v>
      </c>
      <c r="L279" s="125" t="s">
        <v>3218</v>
      </c>
      <c r="M279" s="564">
        <f>IF(ISERROR(VLOOKUP($B279,ESTR_PREC!$A$1:$M$6000,2,FALSE))=TRUE,0,VLOOKUP($B279,ESTR_PREC!$A$1:$M$6000,2,FALSE))</f>
        <v>0</v>
      </c>
      <c r="N279" s="225"/>
      <c r="O279" s="560">
        <f t="shared" si="11"/>
        <v>0</v>
      </c>
      <c r="Q279" s="225"/>
      <c r="R279" s="675"/>
      <c r="S279" s="675"/>
      <c r="T279" s="675"/>
    </row>
    <row r="280" spans="2:20" ht="25.5">
      <c r="B280" s="127" t="s">
        <v>637</v>
      </c>
      <c r="C280" s="127" t="s">
        <v>3424</v>
      </c>
      <c r="D280" s="127"/>
      <c r="E280" s="123"/>
      <c r="F280" s="127"/>
      <c r="G280" s="123"/>
      <c r="H280" s="123" t="s">
        <v>4283</v>
      </c>
      <c r="I280" s="127"/>
      <c r="J280" s="127"/>
      <c r="K280" s="181" t="s">
        <v>638</v>
      </c>
      <c r="L280" s="125" t="s">
        <v>3218</v>
      </c>
      <c r="M280" s="564">
        <f>IF(ISERROR(VLOOKUP($B280,ESTR_PREC!$A$1:$M$6000,2,FALSE))=TRUE,0,VLOOKUP($B280,ESTR_PREC!$A$1:$M$6000,2,FALSE))</f>
        <v>0</v>
      </c>
      <c r="N280" s="225"/>
      <c r="O280" s="560">
        <f t="shared" si="11"/>
        <v>0</v>
      </c>
      <c r="Q280" s="225"/>
      <c r="R280" s="675"/>
      <c r="S280" s="675"/>
      <c r="T280" s="675"/>
    </row>
    <row r="281" spans="2:20" ht="25.5">
      <c r="B281" s="127" t="s">
        <v>639</v>
      </c>
      <c r="C281" s="127" t="s">
        <v>3425</v>
      </c>
      <c r="D281" s="127"/>
      <c r="E281" s="123"/>
      <c r="F281" s="127"/>
      <c r="G281" s="123"/>
      <c r="H281" s="123" t="s">
        <v>4283</v>
      </c>
      <c r="I281" s="127"/>
      <c r="J281" s="127"/>
      <c r="K281" s="181" t="s">
        <v>640</v>
      </c>
      <c r="L281" s="125" t="s">
        <v>3218</v>
      </c>
      <c r="M281" s="564">
        <f>IF(ISERROR(VLOOKUP($B281,ESTR_PREC!$A$1:$M$6000,2,FALSE))=TRUE,0,VLOOKUP($B281,ESTR_PREC!$A$1:$M$6000,2,FALSE))</f>
        <v>0</v>
      </c>
      <c r="N281" s="225"/>
      <c r="O281" s="560">
        <f t="shared" si="11"/>
        <v>0</v>
      </c>
      <c r="Q281" s="225"/>
      <c r="R281" s="675"/>
      <c r="S281" s="675"/>
      <c r="T281" s="675"/>
    </row>
    <row r="282" spans="2:20">
      <c r="B282" s="127" t="s">
        <v>641</v>
      </c>
      <c r="C282" s="127" t="str">
        <f>MID(B282,1,1)&amp;MID(B282,3,2)&amp;MID(B282,6,2)&amp;MID(B282,9,2)&amp;MID(B282,12,3)&amp;MID(B282,16,3)&amp;MID(B282,20,2)&amp;MID(B282,23,3)</f>
        <v>410302003003500000</v>
      </c>
      <c r="D282" s="127"/>
      <c r="E282" s="123"/>
      <c r="F282" s="127"/>
      <c r="G282" s="123"/>
      <c r="H282" s="123">
        <v>0</v>
      </c>
      <c r="I282" s="127"/>
      <c r="J282" s="127"/>
      <c r="K282" s="346" t="s">
        <v>643</v>
      </c>
      <c r="L282" s="125" t="s">
        <v>3218</v>
      </c>
      <c r="M282" s="564">
        <f>IF(ISERROR(VLOOKUP($B282,ESTR_PREC!$A$1:$M$6000,2,FALSE))=TRUE,0,VLOOKUP($B282,ESTR_PREC!$A$1:$M$6000,2,FALSE))</f>
        <v>0</v>
      </c>
      <c r="N282" s="225"/>
      <c r="O282" s="560">
        <f t="shared" si="11"/>
        <v>0</v>
      </c>
      <c r="Q282" s="225"/>
      <c r="R282" s="675"/>
      <c r="S282" s="675"/>
      <c r="T282" s="675"/>
    </row>
    <row r="283" spans="2:20">
      <c r="B283" s="127" t="s">
        <v>644</v>
      </c>
      <c r="C283" s="127" t="s">
        <v>3426</v>
      </c>
      <c r="D283" s="127"/>
      <c r="E283" s="123"/>
      <c r="F283" s="127"/>
      <c r="G283" s="123"/>
      <c r="H283" s="123" t="s">
        <v>4283</v>
      </c>
      <c r="I283" s="127"/>
      <c r="J283" s="127"/>
      <c r="K283" s="181" t="s">
        <v>645</v>
      </c>
      <c r="L283" s="125" t="s">
        <v>3218</v>
      </c>
      <c r="M283" s="564">
        <f>IF(ISERROR(VLOOKUP($B283,ESTR_PREC!$A$1:$M$6000,2,FALSE))=TRUE,0,VLOOKUP($B283,ESTR_PREC!$A$1:$M$6000,2,FALSE))</f>
        <v>0</v>
      </c>
      <c r="N283" s="225"/>
      <c r="O283" s="560">
        <f t="shared" si="11"/>
        <v>0</v>
      </c>
      <c r="Q283" s="225"/>
      <c r="R283" s="675"/>
      <c r="S283" s="675"/>
      <c r="T283" s="675"/>
    </row>
    <row r="284" spans="2:20">
      <c r="B284" s="127" t="s">
        <v>646</v>
      </c>
      <c r="C284" s="698" t="s">
        <v>3427</v>
      </c>
      <c r="D284" s="127"/>
      <c r="E284" s="123"/>
      <c r="F284" s="127"/>
      <c r="G284" s="123"/>
      <c r="H284" s="123" t="s">
        <v>4283</v>
      </c>
      <c r="I284" s="127"/>
      <c r="J284" s="127"/>
      <c r="K284" s="181" t="s">
        <v>647</v>
      </c>
      <c r="L284" s="125" t="s">
        <v>3218</v>
      </c>
      <c r="M284" s="564">
        <f>IF(ISERROR(VLOOKUP($B284,ESTR_PREC!$A$1:$M$6000,2,FALSE))=TRUE,0,VLOOKUP($B284,ESTR_PREC!$A$1:$M$6000,2,FALSE))</f>
        <v>0</v>
      </c>
      <c r="N284" s="225"/>
      <c r="O284" s="560">
        <f>+N284-M284</f>
        <v>0</v>
      </c>
      <c r="Q284" s="225"/>
      <c r="R284" s="675"/>
      <c r="S284" s="675"/>
      <c r="T284" s="675"/>
    </row>
    <row r="285" spans="2:20" ht="25.5">
      <c r="B285" s="127" t="s">
        <v>648</v>
      </c>
      <c r="C285" s="127" t="s">
        <v>3428</v>
      </c>
      <c r="D285" s="127"/>
      <c r="E285" s="123"/>
      <c r="F285" s="127"/>
      <c r="G285" s="123"/>
      <c r="H285" s="123" t="s">
        <v>4283</v>
      </c>
      <c r="I285" s="127"/>
      <c r="J285" s="127"/>
      <c r="K285" s="304" t="s">
        <v>649</v>
      </c>
      <c r="L285" s="125" t="s">
        <v>3218</v>
      </c>
      <c r="M285" s="564">
        <f>IF(ISERROR(VLOOKUP($B285,ESTR_PREC!$A$1:$M$6000,2,FALSE))=TRUE,0,VLOOKUP($B285,ESTR_PREC!$A$1:$M$6000,2,FALSE))</f>
        <v>196</v>
      </c>
      <c r="N285" s="225"/>
      <c r="O285" s="560">
        <f t="shared" si="11"/>
        <v>-196</v>
      </c>
      <c r="Q285" s="225"/>
      <c r="R285" s="675"/>
      <c r="S285" s="675"/>
      <c r="T285" s="675"/>
    </row>
    <row r="286" spans="2:20">
      <c r="B286" s="127" t="s">
        <v>650</v>
      </c>
      <c r="C286" s="127" t="s">
        <v>3429</v>
      </c>
      <c r="D286" s="127"/>
      <c r="E286" s="123"/>
      <c r="F286" s="127"/>
      <c r="G286" s="123"/>
      <c r="H286" s="123" t="s">
        <v>4283</v>
      </c>
      <c r="I286" s="127"/>
      <c r="J286" s="127"/>
      <c r="K286" s="304" t="s">
        <v>651</v>
      </c>
      <c r="L286" s="125" t="s">
        <v>3218</v>
      </c>
      <c r="M286" s="564">
        <f>IF(ISERROR(VLOOKUP($B286,ESTR_PREC!$A$1:$M$6000,2,FALSE))=TRUE,0,VLOOKUP($B286,ESTR_PREC!$A$1:$M$6000,2,FALSE))</f>
        <v>0</v>
      </c>
      <c r="N286" s="225"/>
      <c r="O286" s="560">
        <f t="shared" si="11"/>
        <v>0</v>
      </c>
      <c r="Q286" s="225"/>
      <c r="R286" s="675"/>
      <c r="S286" s="675"/>
      <c r="T286" s="675"/>
    </row>
    <row r="287" spans="2:20">
      <c r="B287" s="127" t="s">
        <v>652</v>
      </c>
      <c r="C287" s="127" t="s">
        <v>3430</v>
      </c>
      <c r="D287" s="127"/>
      <c r="E287" s="123"/>
      <c r="F287" s="127"/>
      <c r="G287" s="123"/>
      <c r="H287" s="123" t="s">
        <v>4283</v>
      </c>
      <c r="I287" s="127"/>
      <c r="J287" s="127"/>
      <c r="K287" s="304" t="s">
        <v>653</v>
      </c>
      <c r="L287" s="125" t="s">
        <v>3218</v>
      </c>
      <c r="M287" s="564">
        <f>IF(ISERROR(VLOOKUP($B287,ESTR_PREC!$A$1:$M$6000,2,FALSE))=TRUE,0,VLOOKUP($B287,ESTR_PREC!$A$1:$M$6000,2,FALSE))</f>
        <v>0</v>
      </c>
      <c r="N287" s="225"/>
      <c r="O287" s="560">
        <f t="shared" si="11"/>
        <v>0</v>
      </c>
      <c r="Q287" s="225"/>
      <c r="R287" s="675"/>
      <c r="S287" s="675"/>
      <c r="T287" s="675"/>
    </row>
    <row r="288" spans="2:20" ht="25.5">
      <c r="B288" s="127" t="s">
        <v>654</v>
      </c>
      <c r="C288" s="127" t="s">
        <v>3431</v>
      </c>
      <c r="D288" s="127"/>
      <c r="E288" s="123"/>
      <c r="F288" s="127"/>
      <c r="G288" s="123"/>
      <c r="H288" s="123" t="s">
        <v>4283</v>
      </c>
      <c r="I288" s="127"/>
      <c r="J288" s="127"/>
      <c r="K288" s="304" t="s">
        <v>655</v>
      </c>
      <c r="L288" s="125" t="s">
        <v>3218</v>
      </c>
      <c r="M288" s="564">
        <f>IF(ISERROR(VLOOKUP($B288,ESTR_PREC!$A$1:$M$6000,2,FALSE))=TRUE,0,VLOOKUP($B288,ESTR_PREC!$A$1:$M$6000,2,FALSE))</f>
        <v>0</v>
      </c>
      <c r="N288" s="225"/>
      <c r="O288" s="560">
        <f t="shared" si="11"/>
        <v>0</v>
      </c>
      <c r="Q288" s="225"/>
      <c r="R288" s="675"/>
      <c r="S288" s="675"/>
      <c r="T288" s="675"/>
    </row>
    <row r="289" spans="2:20" ht="25.5">
      <c r="B289" s="127" t="s">
        <v>656</v>
      </c>
      <c r="C289" s="127" t="s">
        <v>3432</v>
      </c>
      <c r="D289" s="127"/>
      <c r="E289" s="123"/>
      <c r="F289" s="127"/>
      <c r="G289" s="123"/>
      <c r="H289" s="123" t="s">
        <v>4283</v>
      </c>
      <c r="I289" s="127"/>
      <c r="J289" s="127"/>
      <c r="K289" s="304" t="s">
        <v>658</v>
      </c>
      <c r="L289" s="125" t="s">
        <v>3218</v>
      </c>
      <c r="M289" s="564">
        <f>IF(ISERROR(VLOOKUP($B289,ESTR_PREC!$A$1:$M$6000,2,FALSE))=TRUE,0,VLOOKUP($B289,ESTR_PREC!$A$1:$M$6000,2,FALSE))</f>
        <v>0</v>
      </c>
      <c r="N289" s="225"/>
      <c r="O289" s="560">
        <f t="shared" si="11"/>
        <v>0</v>
      </c>
      <c r="Q289" s="225"/>
      <c r="R289" s="675"/>
      <c r="S289" s="675"/>
      <c r="T289" s="675"/>
    </row>
    <row r="290" spans="2:20" ht="25.5">
      <c r="B290" s="127" t="s">
        <v>659</v>
      </c>
      <c r="C290" s="127" t="s">
        <v>3433</v>
      </c>
      <c r="D290" s="127"/>
      <c r="E290" s="123"/>
      <c r="F290" s="127"/>
      <c r="G290" s="123"/>
      <c r="H290" s="123" t="s">
        <v>4283</v>
      </c>
      <c r="I290" s="127"/>
      <c r="J290" s="127"/>
      <c r="K290" s="304" t="s">
        <v>661</v>
      </c>
      <c r="L290" s="125" t="s">
        <v>3218</v>
      </c>
      <c r="M290" s="564">
        <f>IF(ISERROR(VLOOKUP($B290,ESTR_PREC!$A$1:$M$6000,2,FALSE))=TRUE,0,VLOOKUP($B290,ESTR_PREC!$A$1:$M$6000,2,FALSE))</f>
        <v>0</v>
      </c>
      <c r="N290" s="225"/>
      <c r="O290" s="560">
        <f t="shared" si="11"/>
        <v>0</v>
      </c>
      <c r="Q290" s="225"/>
      <c r="R290" s="675"/>
      <c r="S290" s="675"/>
      <c r="T290" s="675"/>
    </row>
    <row r="291" spans="2:20" hidden="1">
      <c r="B291" s="127" t="s">
        <v>662</v>
      </c>
      <c r="C291" s="127" t="str">
        <f>MID(B291,1,1)&amp;MID(B291,3,2)&amp;MID(B291,6,2)&amp;MID(B291,9,2)&amp;MID(B291,12,3)&amp;MID(B291,16,3)&amp;MID(B291,20,2)&amp;MID(B291,23,3)</f>
        <v>410302005006500000</v>
      </c>
      <c r="D291" s="127"/>
      <c r="E291" s="123"/>
      <c r="F291" s="127"/>
      <c r="G291" s="123"/>
      <c r="H291" s="123" t="s">
        <v>4283</v>
      </c>
      <c r="I291" s="127"/>
      <c r="J291" s="127"/>
      <c r="K291" s="228" t="s">
        <v>664</v>
      </c>
      <c r="L291" s="125" t="s">
        <v>3218</v>
      </c>
      <c r="M291" s="828"/>
      <c r="N291" s="815"/>
      <c r="O291" s="827"/>
      <c r="P291" s="192"/>
      <c r="Q291" s="815"/>
      <c r="R291" s="675"/>
      <c r="S291" s="675"/>
      <c r="T291" s="675"/>
    </row>
    <row r="292" spans="2:20">
      <c r="B292" s="127" t="s">
        <v>665</v>
      </c>
      <c r="C292" s="127" t="s">
        <v>3434</v>
      </c>
      <c r="D292" s="127"/>
      <c r="E292" s="123"/>
      <c r="F292" s="127"/>
      <c r="G292" s="123"/>
      <c r="H292" s="123" t="s">
        <v>4283</v>
      </c>
      <c r="I292" s="127"/>
      <c r="J292" s="127"/>
      <c r="K292" s="304" t="s">
        <v>666</v>
      </c>
      <c r="L292" s="125" t="s">
        <v>3218</v>
      </c>
      <c r="M292" s="564">
        <f>IF(ISERROR(VLOOKUP($B292,ESTR_PREC!$A$1:$M$6000,2,FALSE))=TRUE,0,VLOOKUP($B292,ESTR_PREC!$A$1:$M$6000,2,FALSE))</f>
        <v>78</v>
      </c>
      <c r="N292" s="225">
        <v>76</v>
      </c>
      <c r="O292" s="560">
        <f>+N292-M292</f>
        <v>-2</v>
      </c>
      <c r="Q292" s="225"/>
      <c r="R292" s="675"/>
      <c r="S292" s="675"/>
      <c r="T292" s="675"/>
    </row>
    <row r="293" spans="2:20" ht="25.5">
      <c r="B293" s="127" t="s">
        <v>667</v>
      </c>
      <c r="C293" s="127" t="s">
        <v>3435</v>
      </c>
      <c r="D293" s="127"/>
      <c r="E293" s="123"/>
      <c r="F293" s="127"/>
      <c r="G293" s="123"/>
      <c r="H293" s="123" t="s">
        <v>4283</v>
      </c>
      <c r="I293" s="127"/>
      <c r="J293" s="127"/>
      <c r="K293" s="304" t="s">
        <v>668</v>
      </c>
      <c r="L293" s="125" t="s">
        <v>3218</v>
      </c>
      <c r="M293" s="564">
        <f>IF(ISERROR(VLOOKUP($B293,ESTR_PREC!$A$1:$M$6000,2,FALSE))=TRUE,0,VLOOKUP($B293,ESTR_PREC!$A$1:$M$6000,2,FALSE))</f>
        <v>0</v>
      </c>
      <c r="N293" s="225"/>
      <c r="O293" s="560">
        <f>+N293-M293</f>
        <v>0</v>
      </c>
      <c r="Q293" s="225"/>
      <c r="R293" s="675"/>
      <c r="S293" s="675"/>
      <c r="T293" s="675"/>
    </row>
    <row r="294" spans="2:20">
      <c r="B294" s="127" t="s">
        <v>669</v>
      </c>
      <c r="C294" s="127" t="s">
        <v>3436</v>
      </c>
      <c r="D294" s="127"/>
      <c r="E294" s="123"/>
      <c r="F294" s="127"/>
      <c r="G294" s="123"/>
      <c r="H294" s="123" t="s">
        <v>4283</v>
      </c>
      <c r="I294" s="127"/>
      <c r="J294" s="127"/>
      <c r="K294" s="304" t="s">
        <v>670</v>
      </c>
      <c r="L294" s="125" t="s">
        <v>3218</v>
      </c>
      <c r="M294" s="564">
        <f>IF(ISERROR(VLOOKUP($B294,ESTR_PREC!$A$1:$M$6000,2,FALSE))=TRUE,0,VLOOKUP($B294,ESTR_PREC!$A$1:$M$6000,2,FALSE))</f>
        <v>0</v>
      </c>
      <c r="N294" s="225"/>
      <c r="O294" s="560">
        <f>+N294-M294</f>
        <v>0</v>
      </c>
      <c r="Q294" s="225"/>
      <c r="R294" s="675"/>
      <c r="S294" s="675"/>
      <c r="T294" s="675"/>
    </row>
    <row r="295" spans="2:20" hidden="1">
      <c r="B295" s="127" t="s">
        <v>671</v>
      </c>
      <c r="C295" s="127" t="s">
        <v>3437</v>
      </c>
      <c r="D295" s="127"/>
      <c r="E295" s="123"/>
      <c r="F295" s="127"/>
      <c r="G295" s="123"/>
      <c r="H295" s="123" t="s">
        <v>4283</v>
      </c>
      <c r="I295" s="127"/>
      <c r="J295" s="127"/>
      <c r="K295" s="304" t="s">
        <v>672</v>
      </c>
      <c r="L295" s="125" t="s">
        <v>3218</v>
      </c>
      <c r="M295" s="828"/>
      <c r="N295" s="815"/>
      <c r="O295" s="827"/>
      <c r="P295" s="192"/>
      <c r="Q295" s="815"/>
      <c r="R295" s="675"/>
      <c r="S295" s="675"/>
      <c r="T295" s="675"/>
    </row>
    <row r="296" spans="2:20" ht="15" hidden="1" customHeight="1">
      <c r="B296" s="138" t="s">
        <v>673</v>
      </c>
      <c r="C296" s="138" t="s">
        <v>3438</v>
      </c>
      <c r="D296" s="138"/>
      <c r="E296" s="268"/>
      <c r="F296" s="268"/>
      <c r="G296" s="268"/>
      <c r="H296" s="123" t="s">
        <v>4283</v>
      </c>
      <c r="I296" s="138"/>
      <c r="J296" s="138"/>
      <c r="K296" s="257" t="s">
        <v>674</v>
      </c>
      <c r="L296" s="270" t="s">
        <v>3218</v>
      </c>
      <c r="M296" s="828"/>
      <c r="N296" s="815"/>
      <c r="O296" s="827"/>
      <c r="Q296" s="815"/>
      <c r="R296" s="675"/>
      <c r="S296" s="675"/>
      <c r="T296" s="675"/>
    </row>
    <row r="297" spans="2:20" ht="15" hidden="1" customHeight="1">
      <c r="B297" s="138" t="s">
        <v>675</v>
      </c>
      <c r="C297" s="138" t="s">
        <v>3439</v>
      </c>
      <c r="D297" s="138"/>
      <c r="E297" s="268"/>
      <c r="F297" s="268"/>
      <c r="G297" s="268"/>
      <c r="H297" s="123" t="s">
        <v>4283</v>
      </c>
      <c r="I297" s="138"/>
      <c r="J297" s="138"/>
      <c r="K297" s="257" t="s">
        <v>676</v>
      </c>
      <c r="L297" s="270" t="s">
        <v>3218</v>
      </c>
      <c r="M297" s="828"/>
      <c r="N297" s="815"/>
      <c r="O297" s="827"/>
      <c r="Q297" s="815"/>
      <c r="R297" s="675"/>
      <c r="S297" s="675"/>
      <c r="T297" s="675"/>
    </row>
    <row r="298" spans="2:20" ht="15" hidden="1" customHeight="1">
      <c r="B298" s="138" t="s">
        <v>677</v>
      </c>
      <c r="C298" s="138" t="s">
        <v>3440</v>
      </c>
      <c r="D298" s="138"/>
      <c r="E298" s="268"/>
      <c r="F298" s="268"/>
      <c r="G298" s="268"/>
      <c r="H298" s="123" t="s">
        <v>4283</v>
      </c>
      <c r="I298" s="138"/>
      <c r="J298" s="138"/>
      <c r="K298" s="257" t="s">
        <v>678</v>
      </c>
      <c r="L298" s="270" t="s">
        <v>3218</v>
      </c>
      <c r="M298" s="828"/>
      <c r="N298" s="815"/>
      <c r="O298" s="827"/>
      <c r="Q298" s="815"/>
      <c r="R298" s="675"/>
      <c r="S298" s="675"/>
      <c r="T298" s="675"/>
    </row>
    <row r="299" spans="2:20" ht="25.5" hidden="1" customHeight="1">
      <c r="B299" s="138" t="s">
        <v>679</v>
      </c>
      <c r="C299" s="138" t="s">
        <v>3441</v>
      </c>
      <c r="D299" s="138"/>
      <c r="E299" s="268"/>
      <c r="F299" s="268"/>
      <c r="G299" s="268"/>
      <c r="H299" s="123" t="s">
        <v>4283</v>
      </c>
      <c r="I299" s="138"/>
      <c r="J299" s="138"/>
      <c r="K299" s="257" t="s">
        <v>680</v>
      </c>
      <c r="L299" s="270" t="s">
        <v>3218</v>
      </c>
      <c r="M299" s="828"/>
      <c r="N299" s="815"/>
      <c r="O299" s="827"/>
      <c r="Q299" s="815"/>
      <c r="R299" s="675"/>
      <c r="S299" s="675"/>
      <c r="T299" s="675"/>
    </row>
    <row r="300" spans="2:20" ht="15" hidden="1" customHeight="1">
      <c r="B300" s="138" t="s">
        <v>681</v>
      </c>
      <c r="C300" s="138" t="s">
        <v>3442</v>
      </c>
      <c r="D300" s="138"/>
      <c r="E300" s="268"/>
      <c r="F300" s="268"/>
      <c r="G300" s="268"/>
      <c r="H300" s="123" t="s">
        <v>4283</v>
      </c>
      <c r="I300" s="138"/>
      <c r="J300" s="138"/>
      <c r="K300" s="257" t="s">
        <v>682</v>
      </c>
      <c r="L300" s="270" t="s">
        <v>3218</v>
      </c>
      <c r="M300" s="828"/>
      <c r="N300" s="815"/>
      <c r="O300" s="827"/>
      <c r="Q300" s="815"/>
      <c r="R300" s="675"/>
      <c r="S300" s="675"/>
      <c r="T300" s="675"/>
    </row>
    <row r="301" spans="2:20" ht="15" hidden="1" customHeight="1">
      <c r="B301" s="138" t="s">
        <v>683</v>
      </c>
      <c r="C301" s="138" t="s">
        <v>3443</v>
      </c>
      <c r="D301" s="138"/>
      <c r="E301" s="268"/>
      <c r="F301" s="268"/>
      <c r="G301" s="268"/>
      <c r="H301" s="123" t="s">
        <v>4283</v>
      </c>
      <c r="I301" s="138"/>
      <c r="J301" s="138"/>
      <c r="K301" s="257" t="s">
        <v>684</v>
      </c>
      <c r="L301" s="270" t="s">
        <v>3218</v>
      </c>
      <c r="M301" s="828"/>
      <c r="N301" s="815"/>
      <c r="O301" s="827"/>
      <c r="Q301" s="815"/>
      <c r="R301" s="675"/>
      <c r="S301" s="675"/>
      <c r="T301" s="675"/>
    </row>
    <row r="302" spans="2:20">
      <c r="B302" s="127" t="s">
        <v>685</v>
      </c>
      <c r="C302" s="127" t="s">
        <v>3444</v>
      </c>
      <c r="D302" s="127"/>
      <c r="E302" s="127"/>
      <c r="F302" s="127"/>
      <c r="G302" s="127"/>
      <c r="H302" s="123" t="s">
        <v>4283</v>
      </c>
      <c r="I302" s="127"/>
      <c r="J302" s="127"/>
      <c r="K302" s="304" t="s">
        <v>686</v>
      </c>
      <c r="L302" s="211" t="s">
        <v>3218</v>
      </c>
      <c r="M302" s="564">
        <f>IF(ISERROR(VLOOKUP($B302,ESTR_PREC!$A$1:$M$6000,2,FALSE))=TRUE,0,VLOOKUP($B302,ESTR_PREC!$A$1:$M$6000,2,FALSE))</f>
        <v>52</v>
      </c>
      <c r="N302" s="225">
        <v>64</v>
      </c>
      <c r="O302" s="560">
        <f>+N302-M302</f>
        <v>12</v>
      </c>
      <c r="Q302" s="225"/>
      <c r="R302" s="675"/>
      <c r="S302" s="675"/>
      <c r="T302" s="675"/>
    </row>
    <row r="303" spans="2:20" ht="25.5" hidden="1" customHeight="1">
      <c r="B303" s="138" t="s">
        <v>687</v>
      </c>
      <c r="C303" s="353" t="str">
        <f>MID(B303,1,1)&amp;MID(B303,3,2)&amp;MID(B303,6,2)&amp;MID(B303,9,2)&amp;MID(B303,12,3)&amp;MID(B303,16,3)&amp;MID(B303,20,2)&amp;MID(B303,23,3)</f>
        <v>410302006090000000</v>
      </c>
      <c r="D303" s="138"/>
      <c r="E303" s="138"/>
      <c r="F303" s="138"/>
      <c r="G303" s="138"/>
      <c r="H303" s="138"/>
      <c r="I303" s="138"/>
      <c r="J303" s="138"/>
      <c r="K303" s="304" t="s">
        <v>689</v>
      </c>
      <c r="L303" s="959" t="s">
        <v>3218</v>
      </c>
      <c r="M303" s="958"/>
      <c r="N303" s="858"/>
      <c r="O303" s="858"/>
      <c r="P303" s="291"/>
      <c r="Q303" s="858"/>
      <c r="R303" s="675"/>
      <c r="S303" s="675"/>
      <c r="T303" s="675"/>
    </row>
    <row r="304" spans="2:20" ht="25.5" hidden="1" customHeight="1">
      <c r="B304" s="353" t="s">
        <v>690</v>
      </c>
      <c r="C304" s="353" t="str">
        <f>MID(B304,1,1)&amp;MID(B304,3,2)&amp;MID(B304,6,2)&amp;MID(B304,9,2)&amp;MID(B304,12,3)&amp;MID(B304,16,3)&amp;MID(B304,20,2)&amp;MID(B304,23,3)</f>
        <v>410302006091000000</v>
      </c>
      <c r="D304" s="138"/>
      <c r="E304" s="138"/>
      <c r="F304" s="138"/>
      <c r="G304" s="138"/>
      <c r="H304" s="138"/>
      <c r="I304" s="138"/>
      <c r="J304" s="138"/>
      <c r="K304" s="304" t="s">
        <v>692</v>
      </c>
      <c r="L304" s="959" t="s">
        <v>3218</v>
      </c>
      <c r="M304" s="958"/>
      <c r="N304" s="858"/>
      <c r="O304" s="858"/>
      <c r="P304" s="291"/>
      <c r="Q304" s="858"/>
      <c r="R304" s="675"/>
      <c r="S304" s="675"/>
      <c r="T304" s="675"/>
    </row>
    <row r="305" spans="2:20" ht="15" hidden="1" customHeight="1">
      <c r="B305" s="353" t="s">
        <v>693</v>
      </c>
      <c r="C305" s="138" t="s">
        <v>3445</v>
      </c>
      <c r="D305" s="138"/>
      <c r="E305" s="138"/>
      <c r="F305" s="138"/>
      <c r="G305" s="138"/>
      <c r="H305" s="138"/>
      <c r="I305" s="138"/>
      <c r="J305" s="138"/>
      <c r="K305" s="304" t="s">
        <v>695</v>
      </c>
      <c r="L305" s="959" t="s">
        <v>3218</v>
      </c>
      <c r="M305" s="958"/>
      <c r="N305" s="858"/>
      <c r="O305" s="858"/>
      <c r="P305" s="291"/>
      <c r="Q305" s="858"/>
      <c r="R305" s="675"/>
      <c r="S305" s="675"/>
      <c r="T305" s="675"/>
    </row>
    <row r="306" spans="2:20" ht="15.75">
      <c r="K306" s="527"/>
      <c r="L306" s="528"/>
      <c r="M306" s="192"/>
      <c r="N306" s="192"/>
      <c r="O306" s="192"/>
      <c r="Q306" s="192"/>
      <c r="R306" s="291"/>
      <c r="S306" s="291"/>
      <c r="T306" s="291"/>
    </row>
    <row r="307" spans="2:20" ht="15.75" thickBot="1">
      <c r="M307" s="265"/>
      <c r="N307" s="379"/>
      <c r="Q307" s="379"/>
      <c r="R307" s="291"/>
      <c r="S307" s="291"/>
      <c r="T307" s="291"/>
    </row>
    <row r="308" spans="2:20" ht="32.25" customHeight="1" thickTop="1" thickBot="1">
      <c r="B308" s="152" t="s">
        <v>696</v>
      </c>
      <c r="C308" s="247" t="s">
        <v>3446</v>
      </c>
      <c r="D308" s="248"/>
      <c r="E308" s="103"/>
      <c r="F308" s="248"/>
      <c r="G308" s="103"/>
      <c r="H308" s="248"/>
      <c r="I308" s="248"/>
      <c r="J308" s="248"/>
      <c r="K308" s="153" t="s">
        <v>697</v>
      </c>
      <c r="L308" s="105" t="s">
        <v>3218</v>
      </c>
      <c r="M308" s="154">
        <f>SUM(M311:M313)</f>
        <v>43</v>
      </c>
      <c r="N308" s="154">
        <f>SUM(N311:N313)</f>
        <v>34</v>
      </c>
      <c r="O308" s="298">
        <f>+N308-M308</f>
        <v>-9</v>
      </c>
      <c r="Q308" s="154">
        <f>SUM(Q311:Q313)</f>
        <v>0</v>
      </c>
      <c r="R308" s="519"/>
      <c r="S308" s="519"/>
      <c r="T308" s="519"/>
    </row>
    <row r="309" spans="2:20" ht="9" customHeight="1" thickTop="1" thickBot="1">
      <c r="K309" s="540"/>
      <c r="M309" s="265"/>
      <c r="N309" s="379"/>
      <c r="Q309" s="379"/>
      <c r="R309" s="291"/>
      <c r="S309" s="291"/>
      <c r="T309" s="291"/>
    </row>
    <row r="310" spans="2:20" ht="27.75" customHeight="1" thickBot="1">
      <c r="B310" s="102" t="s">
        <v>3221</v>
      </c>
      <c r="C310" s="245" t="s">
        <v>48</v>
      </c>
      <c r="D310" s="245"/>
      <c r="E310" s="246"/>
      <c r="F310" s="246"/>
      <c r="G310" s="246"/>
      <c r="H310" s="246"/>
      <c r="I310" s="246"/>
      <c r="J310" s="246"/>
      <c r="K310" s="302" t="s">
        <v>3222</v>
      </c>
      <c r="L310" s="135"/>
      <c r="M310" s="328" t="str">
        <f>+$M$10</f>
        <v>Valore netto al 31/12/2017</v>
      </c>
      <c r="N310" s="779" t="str">
        <f>N$10</f>
        <v>Valore netto al 31/12/2018</v>
      </c>
      <c r="O310" s="779" t="s">
        <v>4064</v>
      </c>
      <c r="P310" s="806"/>
      <c r="Q310" s="779" t="str">
        <f>Q$10</f>
        <v>Prechiusura al ° trimestre 2018</v>
      </c>
      <c r="R310" s="514"/>
      <c r="S310" s="514"/>
      <c r="T310" s="514"/>
    </row>
    <row r="311" spans="2:20">
      <c r="B311" s="127" t="s">
        <v>698</v>
      </c>
      <c r="C311" s="127" t="s">
        <v>3447</v>
      </c>
      <c r="D311" s="127"/>
      <c r="E311" s="123"/>
      <c r="F311" s="127"/>
      <c r="G311" s="123"/>
      <c r="H311" s="123" t="s">
        <v>4284</v>
      </c>
      <c r="I311" s="127"/>
      <c r="J311" s="127"/>
      <c r="K311" s="181" t="s">
        <v>701</v>
      </c>
      <c r="L311" s="125" t="s">
        <v>3218</v>
      </c>
      <c r="M311" s="564">
        <f>IF(ISERROR(VLOOKUP($B311,ESTR_PREC!$A$1:$M$6000,2,FALSE))=TRUE,0,VLOOKUP($B311,ESTR_PREC!$A$1:$M$6000,2,FALSE))</f>
        <v>43</v>
      </c>
      <c r="N311" s="225">
        <v>34</v>
      </c>
      <c r="O311" s="560">
        <f>+N311-M311</f>
        <v>-9</v>
      </c>
      <c r="Q311" s="225"/>
      <c r="R311" s="675"/>
      <c r="S311" s="675"/>
      <c r="T311" s="675"/>
    </row>
    <row r="312" spans="2:20">
      <c r="B312" s="127" t="s">
        <v>702</v>
      </c>
      <c r="C312" s="127" t="s">
        <v>3448</v>
      </c>
      <c r="D312" s="127"/>
      <c r="E312" s="123"/>
      <c r="F312" s="127"/>
      <c r="G312" s="123"/>
      <c r="H312" s="123" t="s">
        <v>4284</v>
      </c>
      <c r="I312" s="127"/>
      <c r="J312" s="127"/>
      <c r="K312" s="181" t="s">
        <v>704</v>
      </c>
      <c r="L312" s="125" t="s">
        <v>3218</v>
      </c>
      <c r="M312" s="564">
        <f>IF(ISERROR(VLOOKUP($B312,ESTR_PREC!$A$1:$M$6000,2,FALSE))=TRUE,0,VLOOKUP($B312,ESTR_PREC!$A$1:$M$6000,2,FALSE))</f>
        <v>0</v>
      </c>
      <c r="N312" s="225"/>
      <c r="O312" s="560">
        <f>+N312-M312</f>
        <v>0</v>
      </c>
      <c r="Q312" s="225"/>
      <c r="R312" s="675"/>
      <c r="S312" s="675"/>
      <c r="T312" s="675"/>
    </row>
    <row r="313" spans="2:20" ht="15.75" hidden="1" thickBot="1">
      <c r="B313" s="130" t="s">
        <v>705</v>
      </c>
      <c r="C313" s="130" t="s">
        <v>3449</v>
      </c>
      <c r="D313" s="130"/>
      <c r="E313" s="130"/>
      <c r="F313" s="130"/>
      <c r="G313" s="130"/>
      <c r="H313" s="123" t="s">
        <v>4284</v>
      </c>
      <c r="I313" s="130"/>
      <c r="J313" s="130"/>
      <c r="K313" s="307" t="s">
        <v>707</v>
      </c>
      <c r="L313" s="132" t="s">
        <v>3218</v>
      </c>
      <c r="M313" s="815"/>
      <c r="N313" s="815"/>
      <c r="O313" s="815"/>
      <c r="Q313" s="815"/>
      <c r="R313" s="675"/>
      <c r="S313" s="675"/>
      <c r="T313" s="675"/>
    </row>
    <row r="314" spans="2:20">
      <c r="M314" s="265"/>
      <c r="N314" s="379"/>
      <c r="Q314" s="379"/>
      <c r="R314" s="291"/>
      <c r="S314" s="291"/>
      <c r="T314" s="291"/>
    </row>
    <row r="315" spans="2:20" ht="15.75" thickBot="1">
      <c r="M315" s="265"/>
      <c r="N315" s="379"/>
      <c r="Q315" s="379"/>
      <c r="R315" s="291"/>
      <c r="S315" s="291"/>
      <c r="T315" s="291"/>
    </row>
    <row r="316" spans="2:20" ht="25.5" customHeight="1" thickTop="1" thickBot="1">
      <c r="B316" s="152" t="s">
        <v>708</v>
      </c>
      <c r="C316" s="247" t="s">
        <v>3450</v>
      </c>
      <c r="D316" s="248"/>
      <c r="E316" s="103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79</v>
      </c>
      <c r="N316" s="154">
        <f>SUM(N319:N327)</f>
        <v>69</v>
      </c>
      <c r="O316" s="298">
        <f>+N316-M316</f>
        <v>-10</v>
      </c>
      <c r="Q316" s="154">
        <f>SUM(Q319:Q327)</f>
        <v>0</v>
      </c>
      <c r="R316" s="519"/>
      <c r="S316" s="519"/>
      <c r="T316" s="519"/>
    </row>
    <row r="317" spans="2:20" ht="9" customHeight="1" thickTop="1" thickBot="1">
      <c r="K317" s="540"/>
      <c r="M317" s="265"/>
      <c r="N317" s="379"/>
      <c r="Q317" s="379"/>
      <c r="R317" s="291"/>
      <c r="S317" s="291"/>
      <c r="T317" s="291"/>
    </row>
    <row r="318" spans="2:20" ht="26.25" thickBot="1">
      <c r="B318" s="102" t="s">
        <v>3221</v>
      </c>
      <c r="C318" s="245" t="s">
        <v>48</v>
      </c>
      <c r="D318" s="245"/>
      <c r="E318" s="246"/>
      <c r="F318" s="246"/>
      <c r="G318" s="246"/>
      <c r="H318" s="246"/>
      <c r="I318" s="246"/>
      <c r="J318" s="246"/>
      <c r="K318" s="302" t="s">
        <v>3222</v>
      </c>
      <c r="L318" s="135"/>
      <c r="M318" s="328" t="str">
        <f>+$M$10</f>
        <v>Valore netto al 31/12/2017</v>
      </c>
      <c r="N318" s="779" t="str">
        <f>N$10</f>
        <v>Valore netto al 31/12/2018</v>
      </c>
      <c r="O318" s="779" t="s">
        <v>4064</v>
      </c>
      <c r="P318" s="806"/>
      <c r="Q318" s="779" t="str">
        <f>Q$10</f>
        <v>Prechiusura al ° trimestre 2018</v>
      </c>
      <c r="R318" s="514"/>
      <c r="S318" s="514"/>
      <c r="T318" s="514"/>
    </row>
    <row r="319" spans="2:20" ht="25.5">
      <c r="B319" s="127" t="s">
        <v>710</v>
      </c>
      <c r="C319" s="127" t="s">
        <v>3451</v>
      </c>
      <c r="D319" s="127"/>
      <c r="E319" s="123"/>
      <c r="F319" s="127"/>
      <c r="G319" s="123"/>
      <c r="H319" s="123" t="s">
        <v>4285</v>
      </c>
      <c r="I319" s="128"/>
      <c r="J319" s="128"/>
      <c r="K319" s="234" t="s">
        <v>713</v>
      </c>
      <c r="L319" s="125" t="s">
        <v>3218</v>
      </c>
      <c r="M319" s="564">
        <f>IF(ISERROR(VLOOKUP($B319,ESTR_PREC!$A$1:$M$6000,2,FALSE))=TRUE,0,VLOOKUP($B319,ESTR_PREC!$A$1:$M$6000,2,FALSE))</f>
        <v>79</v>
      </c>
      <c r="N319" s="225">
        <v>69</v>
      </c>
      <c r="O319" s="560">
        <f t="shared" ref="O319:O327" si="12">+N319-M319</f>
        <v>-10</v>
      </c>
      <c r="Q319" s="225"/>
      <c r="R319" s="675"/>
      <c r="S319" s="675"/>
      <c r="T319" s="675"/>
    </row>
    <row r="320" spans="2:20" ht="25.5">
      <c r="B320" s="127" t="s">
        <v>714</v>
      </c>
      <c r="C320" s="127" t="str">
        <f>MID(B320,1,1)&amp;MID(B320,3,2)&amp;MID(B320,6,2)&amp;MID(B320,9,2)&amp;MID(B320,12,3)&amp;MID(B320,16,3)&amp;MID(B320,20,2)&amp;MID(B320,23,3)</f>
        <v>410501001001200000</v>
      </c>
      <c r="D320" s="127"/>
      <c r="E320" s="123"/>
      <c r="F320" s="127"/>
      <c r="G320" s="123"/>
      <c r="H320" s="123" t="s">
        <v>4285</v>
      </c>
      <c r="I320" s="127"/>
      <c r="J320" s="127"/>
      <c r="K320" s="228" t="s">
        <v>716</v>
      </c>
      <c r="L320" s="125" t="s">
        <v>3218</v>
      </c>
      <c r="M320" s="564">
        <f>IF(ISERROR(VLOOKUP($B320,ESTR_PREC!$A$1:$M$6000,2,FALSE))=TRUE,0,VLOOKUP($B320,ESTR_PREC!$A$1:$M$6000,2,FALSE))</f>
        <v>0</v>
      </c>
      <c r="N320" s="225"/>
      <c r="O320" s="560">
        <f t="shared" si="12"/>
        <v>0</v>
      </c>
      <c r="Q320" s="225"/>
      <c r="R320" s="675"/>
      <c r="S320" s="675"/>
      <c r="T320" s="675"/>
    </row>
    <row r="321" spans="2:28" ht="25.5">
      <c r="B321" s="127" t="s">
        <v>717</v>
      </c>
      <c r="C321" s="127" t="s">
        <v>3452</v>
      </c>
      <c r="D321" s="127"/>
      <c r="E321" s="123"/>
      <c r="F321" s="127"/>
      <c r="G321" s="123"/>
      <c r="H321" s="123" t="s">
        <v>4285</v>
      </c>
      <c r="I321" s="128"/>
      <c r="J321" s="128"/>
      <c r="K321" s="234" t="s">
        <v>719</v>
      </c>
      <c r="L321" s="125" t="s">
        <v>3218</v>
      </c>
      <c r="M321" s="564">
        <f>IF(ISERROR(VLOOKUP($B321,ESTR_PREC!$A$1:$M$6000,2,FALSE))=TRUE,0,VLOOKUP($B321,ESTR_PREC!$A$1:$M$6000,2,FALSE))</f>
        <v>0</v>
      </c>
      <c r="N321" s="225"/>
      <c r="O321" s="560">
        <f t="shared" si="12"/>
        <v>0</v>
      </c>
      <c r="Q321" s="225"/>
      <c r="R321" s="675"/>
      <c r="S321" s="675"/>
      <c r="T321" s="675"/>
    </row>
    <row r="322" spans="2:28">
      <c r="B322" s="127" t="s">
        <v>720</v>
      </c>
      <c r="C322" s="127" t="str">
        <f>MID(B322,1,1)&amp;MID(B322,3,2)&amp;MID(B322,6,2)&amp;MID(B322,9,2)&amp;MID(B322,12,3)&amp;MID(B322,16,3)&amp;MID(B322,20,2)&amp;MID(B322,23,3)</f>
        <v>410501001501000000</v>
      </c>
      <c r="D322" s="127"/>
      <c r="E322" s="123"/>
      <c r="F322" s="127"/>
      <c r="G322" s="123"/>
      <c r="H322" s="123" t="s">
        <v>4285</v>
      </c>
      <c r="I322" s="127"/>
      <c r="J322" s="127"/>
      <c r="K322" s="228" t="s">
        <v>722</v>
      </c>
      <c r="L322" s="125" t="s">
        <v>3218</v>
      </c>
      <c r="M322" s="564">
        <f>IF(ISERROR(VLOOKUP($B322,ESTR_PREC!$A$1:$M$6000,2,FALSE))=TRUE,0,VLOOKUP($B322,ESTR_PREC!$A$1:$M$6000,2,FALSE))</f>
        <v>0</v>
      </c>
      <c r="N322" s="225"/>
      <c r="O322" s="560">
        <f t="shared" si="12"/>
        <v>0</v>
      </c>
      <c r="Q322" s="225"/>
      <c r="R322" s="675"/>
      <c r="S322" s="675"/>
      <c r="T322" s="675"/>
    </row>
    <row r="323" spans="2:28">
      <c r="B323" s="127" t="s">
        <v>723</v>
      </c>
      <c r="C323" s="127" t="str">
        <f>MID(B323,1,1)&amp;MID(B323,3,2)&amp;MID(B323,6,2)&amp;MID(B323,9,2)&amp;MID(B323,12,3)&amp;MID(B323,16,3)&amp;MID(B323,20,2)&amp;MID(B323,23,3)</f>
        <v>410501001502000000</v>
      </c>
      <c r="D323" s="127"/>
      <c r="E323" s="123"/>
      <c r="F323" s="127"/>
      <c r="G323" s="123"/>
      <c r="H323" s="123" t="s">
        <v>4285</v>
      </c>
      <c r="I323" s="127"/>
      <c r="J323" s="127"/>
      <c r="K323" s="228" t="s">
        <v>725</v>
      </c>
      <c r="L323" s="125" t="s">
        <v>3218</v>
      </c>
      <c r="M323" s="564">
        <f>IF(ISERROR(VLOOKUP($B323,ESTR_PREC!$A$1:$M$6000,2,FALSE))=TRUE,0,VLOOKUP($B323,ESTR_PREC!$A$1:$M$6000,2,FALSE))</f>
        <v>0</v>
      </c>
      <c r="N323" s="225"/>
      <c r="O323" s="560">
        <f t="shared" si="12"/>
        <v>0</v>
      </c>
      <c r="Q323" s="225"/>
      <c r="R323" s="675"/>
      <c r="S323" s="675"/>
      <c r="T323" s="675"/>
    </row>
    <row r="324" spans="2:28">
      <c r="B324" s="127" t="s">
        <v>726</v>
      </c>
      <c r="C324" s="127" t="s">
        <v>3453</v>
      </c>
      <c r="D324" s="127"/>
      <c r="E324" s="123"/>
      <c r="F324" s="127"/>
      <c r="G324" s="123"/>
      <c r="H324" s="123" t="s">
        <v>4285</v>
      </c>
      <c r="I324" s="128"/>
      <c r="J324" s="128"/>
      <c r="K324" s="183" t="s">
        <v>728</v>
      </c>
      <c r="L324" s="125" t="s">
        <v>3218</v>
      </c>
      <c r="M324" s="564">
        <f>IF(ISERROR(VLOOKUP($B324,ESTR_PREC!$A$1:$M$6000,2,FALSE))=TRUE,0,VLOOKUP($B324,ESTR_PREC!$A$1:$M$6000,2,FALSE))</f>
        <v>0</v>
      </c>
      <c r="N324" s="225"/>
      <c r="O324" s="560">
        <f t="shared" si="12"/>
        <v>0</v>
      </c>
      <c r="Q324" s="225"/>
      <c r="R324" s="675"/>
      <c r="S324" s="675"/>
      <c r="T324" s="675"/>
    </row>
    <row r="325" spans="2:28">
      <c r="B325" s="127" t="s">
        <v>729</v>
      </c>
      <c r="C325" s="127" t="s">
        <v>3454</v>
      </c>
      <c r="D325" s="127"/>
      <c r="E325" s="123"/>
      <c r="F325" s="127"/>
      <c r="G325" s="123"/>
      <c r="H325" s="123" t="s">
        <v>4285</v>
      </c>
      <c r="I325" s="128"/>
      <c r="J325" s="128"/>
      <c r="K325" s="183" t="s">
        <v>730</v>
      </c>
      <c r="L325" s="125" t="s">
        <v>3218</v>
      </c>
      <c r="M325" s="564">
        <f>IF(ISERROR(VLOOKUP($B325,ESTR_PREC!$A$1:$M$6000,2,FALSE))=TRUE,0,VLOOKUP($B325,ESTR_PREC!$A$1:$M$6000,2,FALSE))</f>
        <v>0</v>
      </c>
      <c r="N325" s="225"/>
      <c r="O325" s="560">
        <f t="shared" si="12"/>
        <v>0</v>
      </c>
      <c r="Q325" s="225"/>
      <c r="R325" s="675"/>
      <c r="S325" s="675"/>
      <c r="T325" s="675"/>
    </row>
    <row r="326" spans="2:28">
      <c r="B326" s="127" t="s">
        <v>731</v>
      </c>
      <c r="C326" s="127" t="s">
        <v>3455</v>
      </c>
      <c r="D326" s="127"/>
      <c r="E326" s="123"/>
      <c r="F326" s="127"/>
      <c r="G326" s="123"/>
      <c r="H326" s="123" t="s">
        <v>4285</v>
      </c>
      <c r="I326" s="128"/>
      <c r="J326" s="128"/>
      <c r="K326" s="257" t="s">
        <v>732</v>
      </c>
      <c r="L326" s="125" t="s">
        <v>3218</v>
      </c>
      <c r="M326" s="564">
        <f>IF(ISERROR(VLOOKUP($B326,ESTR_PREC!$A$1:$M$6000,2,FALSE))=TRUE,0,VLOOKUP($B326,ESTR_PREC!$A$1:$M$6000,2,FALSE))</f>
        <v>0</v>
      </c>
      <c r="N326" s="225"/>
      <c r="O326" s="560">
        <f t="shared" si="12"/>
        <v>0</v>
      </c>
      <c r="Q326" s="225"/>
      <c r="R326" s="675"/>
      <c r="S326" s="675"/>
      <c r="T326" s="675"/>
    </row>
    <row r="327" spans="2:28" ht="15.75" thickBot="1">
      <c r="B327" s="130" t="s">
        <v>733</v>
      </c>
      <c r="C327" s="130" t="s">
        <v>3456</v>
      </c>
      <c r="D327" s="130"/>
      <c r="E327" s="130"/>
      <c r="F327" s="130"/>
      <c r="G327" s="130"/>
      <c r="H327" s="123" t="s">
        <v>4285</v>
      </c>
      <c r="I327" s="131"/>
      <c r="J327" s="131"/>
      <c r="K327" s="213" t="s">
        <v>736</v>
      </c>
      <c r="L327" s="132" t="s">
        <v>3218</v>
      </c>
      <c r="M327" s="564">
        <f>IF(ISERROR(VLOOKUP($B327,ESTR_PREC!$A$1:$M$6000,2,FALSE))=TRUE,0,VLOOKUP($B327,ESTR_PREC!$A$1:$M$6000,2,FALSE))</f>
        <v>0</v>
      </c>
      <c r="N327" s="225"/>
      <c r="O327" s="560">
        <f t="shared" si="12"/>
        <v>0</v>
      </c>
      <c r="Q327" s="225"/>
      <c r="R327" s="675"/>
      <c r="S327" s="675"/>
      <c r="T327" s="675"/>
    </row>
    <row r="328" spans="2:28">
      <c r="M328" s="265"/>
      <c r="N328" s="379"/>
      <c r="Q328" s="379"/>
      <c r="R328" s="291"/>
      <c r="S328" s="291"/>
      <c r="T328" s="291"/>
    </row>
    <row r="329" spans="2:28" ht="15.75" thickBot="1">
      <c r="M329" s="265"/>
      <c r="N329" s="379"/>
      <c r="Q329" s="379"/>
      <c r="R329" s="291"/>
      <c r="S329" s="291"/>
      <c r="T329" s="291"/>
    </row>
    <row r="330" spans="2:28" s="806" customFormat="1" ht="38.25" customHeight="1" thickBot="1">
      <c r="K330" s="807"/>
      <c r="L330" s="808"/>
      <c r="M330" s="1228" t="str">
        <f>+$M$10</f>
        <v>Valore netto al 31/12/2017</v>
      </c>
      <c r="N330" s="1229" t="str">
        <f>N$10</f>
        <v>Valore netto al 31/12/2018</v>
      </c>
      <c r="O330" s="1031" t="s">
        <v>4064</v>
      </c>
      <c r="Q330" s="1229" t="str">
        <f>Q$10</f>
        <v>Prechiusura al ° trimestre 2018</v>
      </c>
      <c r="R330" s="525"/>
      <c r="S330" s="811" t="str">
        <f>"Costi da utilizzo contributi "&amp;Info!$B$3</f>
        <v>Costi da utilizzo contributi 2018</v>
      </c>
      <c r="T330" s="1141" t="s">
        <v>4286</v>
      </c>
      <c r="U330" s="812"/>
      <c r="V330" s="811" t="str">
        <f>"Costi da contributi "&amp;Info!$B$3</f>
        <v>Costi da contributi 2018</v>
      </c>
      <c r="W330" s="1141" t="s">
        <v>4287</v>
      </c>
      <c r="X330" s="812"/>
      <c r="Y330" s="379"/>
      <c r="Z330" s="813"/>
      <c r="AA330" s="814"/>
      <c r="AB330" s="813"/>
    </row>
    <row r="331" spans="2:28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300" t="s">
        <v>738</v>
      </c>
      <c r="L331" s="97"/>
      <c r="M331" s="98">
        <f>+M335+M417+M837+M850+M867+M977+M1051+M1125+M1199+M1226+M1240+M1256+M1271+M1278+M1345</f>
        <v>501569</v>
      </c>
      <c r="N331" s="98">
        <f>+N335+N417+N837+N850+N867+N977+N1051+N1125+N1199+N1226+N1240+N1256+N1271+N1278+N1345</f>
        <v>514725</v>
      </c>
      <c r="O331" s="775">
        <f>+N331-M331</f>
        <v>13156</v>
      </c>
      <c r="Q331" s="98">
        <f>+Q335+Q417+Q837+Q850+Q867+Q977+Q1051+Q1125+Q1199+Q1226+Q1240+Q1256+Q1271+Q1278+Q1345</f>
        <v>0</v>
      </c>
      <c r="R331" s="518"/>
      <c r="S331" s="98">
        <f>+S335+S417+S837+S850+S867+S977+S1051+S1125+S1199+S1226+S1240+S1256+S1271+S1278+S1345</f>
        <v>1472</v>
      </c>
      <c r="T331" s="98">
        <f>+T335+T417+T837+T850+T867+T977+T1051+T1125+T1199+T1226+T1240+T1256+T1271+T1278+T1345</f>
        <v>556</v>
      </c>
      <c r="U331" s="265"/>
      <c r="V331" s="98">
        <f>+V335+V417+V837+V850+V867+V977+V1051+V1125+V1199+V1226+V1240+V1256+V1271+V1278+V1345</f>
        <v>6131</v>
      </c>
      <c r="W331" s="98">
        <f>+W335+W417+W837+W850+W867+W977+W1051+W1125+W1199+W1226+W1240+W1256+W1271+W1278+W1345</f>
        <v>0</v>
      </c>
      <c r="Z331" s="518"/>
      <c r="AA331" s="501"/>
      <c r="AB331" s="518"/>
    </row>
    <row r="332" spans="2:28" ht="15.75" thickTop="1">
      <c r="M332" s="265"/>
      <c r="N332" s="379"/>
      <c r="Q332" s="379"/>
      <c r="R332" s="554"/>
      <c r="U332" s="265"/>
      <c r="V332" s="265"/>
      <c r="W332" s="265"/>
      <c r="Z332" s="501"/>
      <c r="AA332" s="501"/>
      <c r="AB332" s="501"/>
    </row>
    <row r="333" spans="2:28" ht="15.75" thickBot="1">
      <c r="K333" s="542"/>
      <c r="L333" s="543"/>
      <c r="M333" s="265"/>
      <c r="N333" s="379"/>
      <c r="Q333" s="379"/>
      <c r="R333" s="554"/>
      <c r="U333" s="265"/>
      <c r="V333" s="265"/>
      <c r="W333" s="265"/>
      <c r="Z333" s="501"/>
      <c r="AA333" s="501"/>
      <c r="AB333" s="501"/>
    </row>
    <row r="334" spans="2:28" ht="39" thickBot="1">
      <c r="K334" s="529"/>
      <c r="L334" s="465"/>
      <c r="M334" s="328" t="str">
        <f>+$M$10</f>
        <v>Valore netto al 31/12/2017</v>
      </c>
      <c r="N334" s="779" t="str">
        <f>N$10</f>
        <v>Valore netto al 31/12/2018</v>
      </c>
      <c r="O334" s="779" t="s">
        <v>4064</v>
      </c>
      <c r="P334" s="806"/>
      <c r="Q334" s="779" t="str">
        <f>Q$10</f>
        <v>Prechiusura al ° trimestre 2018</v>
      </c>
      <c r="R334" s="514"/>
      <c r="S334" s="1145" t="str">
        <f>S$330</f>
        <v>Costi da utilizzo contributi 2018</v>
      </c>
      <c r="T334" s="1143" t="str">
        <f>T$330</f>
        <v>Costi da utilizzo contributi DI CUI SOCIO-SAN</v>
      </c>
      <c r="U334" s="1144"/>
      <c r="V334" s="1142" t="str">
        <f>V$330</f>
        <v>Costi da contributi 2018</v>
      </c>
      <c r="W334" s="1143" t="str">
        <f>W$330</f>
        <v>Costi da contributi DI CUI SOCIO-SAN</v>
      </c>
      <c r="Z334" s="681"/>
      <c r="AA334" s="501"/>
      <c r="AB334" s="681"/>
    </row>
    <row r="335" spans="2:28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95" t="s">
        <v>740</v>
      </c>
      <c r="L335" s="105" t="s">
        <v>3218</v>
      </c>
      <c r="M335" s="106">
        <f>+M337+M396</f>
        <v>7666</v>
      </c>
      <c r="N335" s="106">
        <f>+N337+N396</f>
        <v>7307</v>
      </c>
      <c r="O335" s="775">
        <f>+N335-M335</f>
        <v>-359</v>
      </c>
      <c r="Q335" s="106">
        <f>+Q337+Q396</f>
        <v>0</v>
      </c>
      <c r="R335" s="518"/>
      <c r="S335" s="106">
        <f>+S337+S396</f>
        <v>6</v>
      </c>
      <c r="T335" s="106">
        <f>+T337+T396</f>
        <v>0</v>
      </c>
      <c r="U335" s="265"/>
      <c r="V335" s="106">
        <f>+V337+V396</f>
        <v>0</v>
      </c>
      <c r="W335" s="106">
        <f>+W337+W396</f>
        <v>0</v>
      </c>
      <c r="Z335" s="518"/>
      <c r="AA335" s="501"/>
      <c r="AB335" s="518"/>
    </row>
    <row r="336" spans="2:28" ht="17.25" thickTop="1" thickBot="1">
      <c r="K336" s="539"/>
      <c r="L336" s="528"/>
      <c r="M336" s="192"/>
      <c r="N336" s="515"/>
      <c r="O336" s="515"/>
      <c r="Q336" s="515"/>
      <c r="R336" s="554"/>
      <c r="S336" s="192"/>
      <c r="T336" s="192"/>
      <c r="U336" s="265"/>
      <c r="V336" s="192"/>
      <c r="W336" s="192"/>
      <c r="Z336" s="192"/>
      <c r="AA336" s="501"/>
      <c r="AB336" s="192"/>
    </row>
    <row r="337" spans="1:28" ht="25.5" customHeight="1" thickTop="1" thickBot="1">
      <c r="B337" s="110" t="s">
        <v>741</v>
      </c>
      <c r="C337" s="242" t="s">
        <v>3459</v>
      </c>
      <c r="D337" s="243"/>
      <c r="E337" s="112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SUM(M341:M393)</f>
        <v>7462</v>
      </c>
      <c r="N337" s="115">
        <f>SUM(N341:N393)</f>
        <v>7099</v>
      </c>
      <c r="O337" s="298">
        <f>+N337-M337</f>
        <v>-363</v>
      </c>
      <c r="Q337" s="115">
        <f>SUM(Q341:Q393)</f>
        <v>0</v>
      </c>
      <c r="R337" s="519"/>
      <c r="S337" s="115">
        <f>SUM(S341:S393)</f>
        <v>4</v>
      </c>
      <c r="T337" s="115">
        <f>SUM(T341:T393)</f>
        <v>0</v>
      </c>
      <c r="U337" s="265"/>
      <c r="V337" s="115">
        <f>SUM(V341:V393)</f>
        <v>0</v>
      </c>
      <c r="W337" s="115">
        <f>SUM(W341:W393)</f>
        <v>0</v>
      </c>
      <c r="Z337" s="519"/>
      <c r="AA337" s="501"/>
      <c r="AB337" s="519"/>
    </row>
    <row r="338" spans="1:28" ht="9" customHeight="1" thickTop="1" thickBot="1">
      <c r="K338" s="540"/>
      <c r="M338" s="265"/>
      <c r="N338" s="379"/>
      <c r="Q338" s="379"/>
      <c r="R338" s="554"/>
      <c r="U338" s="265"/>
      <c r="V338" s="265"/>
      <c r="W338" s="265"/>
      <c r="Z338" s="501"/>
      <c r="AA338" s="501"/>
      <c r="AB338" s="501"/>
    </row>
    <row r="339" spans="1:28" ht="39" thickBot="1">
      <c r="B339" s="102" t="s">
        <v>3221</v>
      </c>
      <c r="C339" s="245" t="s">
        <v>48</v>
      </c>
      <c r="D339" s="245"/>
      <c r="E339" s="246"/>
      <c r="F339" s="246"/>
      <c r="G339" s="246"/>
      <c r="H339" s="246"/>
      <c r="I339" s="246"/>
      <c r="J339" s="246"/>
      <c r="K339" s="302" t="s">
        <v>3222</v>
      </c>
      <c r="L339" s="135"/>
      <c r="M339" s="328" t="str">
        <f>+$M$10</f>
        <v>Valore netto al 31/12/2017</v>
      </c>
      <c r="N339" s="779" t="str">
        <f>N$10</f>
        <v>Valore netto al 31/12/2018</v>
      </c>
      <c r="O339" s="779" t="s">
        <v>4064</v>
      </c>
      <c r="P339" s="806"/>
      <c r="Q339" s="779" t="str">
        <f>Q$10</f>
        <v>Prechiusura al ° trimestre 2018</v>
      </c>
      <c r="R339" s="514"/>
      <c r="S339" s="1145" t="str">
        <f>S$330</f>
        <v>Costi da utilizzo contributi 2018</v>
      </c>
      <c r="T339" s="1143" t="str">
        <f>T$330</f>
        <v>Costi da utilizzo contributi DI CUI SOCIO-SAN</v>
      </c>
      <c r="U339" s="1144"/>
      <c r="V339" s="1142" t="str">
        <f>V$330</f>
        <v>Costi da contributi 2018</v>
      </c>
      <c r="W339" s="1143" t="str">
        <f>W$330</f>
        <v>Costi da contributi DI CUI SOCIO-SAN</v>
      </c>
      <c r="Z339" s="681"/>
      <c r="AA339" s="501"/>
      <c r="AB339" s="681"/>
    </row>
    <row r="340" spans="1:28" ht="16.5" hidden="1" thickBot="1">
      <c r="B340" s="719" t="s">
        <v>743</v>
      </c>
      <c r="C340" s="719" t="s">
        <v>3460</v>
      </c>
      <c r="D340" s="719"/>
      <c r="E340" s="720"/>
      <c r="F340" s="719"/>
      <c r="G340" s="720"/>
      <c r="H340" s="720"/>
      <c r="I340" s="719"/>
      <c r="J340" s="719"/>
      <c r="K340" s="721" t="s">
        <v>744</v>
      </c>
      <c r="L340" s="722" t="s">
        <v>3218</v>
      </c>
      <c r="M340" s="1017"/>
      <c r="N340" s="1018"/>
      <c r="O340" s="1019"/>
      <c r="Q340" s="1018"/>
      <c r="R340" s="499"/>
      <c r="S340" s="1016"/>
      <c r="T340" s="1016"/>
      <c r="U340" s="265"/>
      <c r="V340" s="1016"/>
      <c r="W340" s="1016"/>
      <c r="Z340" s="499"/>
      <c r="AA340" s="501"/>
      <c r="AB340" s="499"/>
    </row>
    <row r="341" spans="1:28" hidden="1">
      <c r="A341" s="733"/>
      <c r="B341" s="127" t="s">
        <v>745</v>
      </c>
      <c r="C341" s="127" t="s">
        <v>3461</v>
      </c>
      <c r="D341" s="127"/>
      <c r="E341" s="123"/>
      <c r="F341" s="127"/>
      <c r="G341" s="123"/>
      <c r="H341" s="123" t="s">
        <v>73</v>
      </c>
      <c r="I341" s="127"/>
      <c r="J341" s="123"/>
      <c r="K341" s="161" t="s">
        <v>749</v>
      </c>
      <c r="L341" s="125" t="s">
        <v>3218</v>
      </c>
      <c r="M341" s="564"/>
      <c r="N341" s="564"/>
      <c r="O341" s="564"/>
      <c r="Q341" s="564"/>
      <c r="R341" s="499"/>
      <c r="S341" s="564"/>
      <c r="T341" s="564"/>
      <c r="U341" s="464"/>
      <c r="V341" s="564"/>
      <c r="W341" s="564"/>
      <c r="Z341" s="499"/>
      <c r="AA341" s="501"/>
      <c r="AB341" s="499"/>
    </row>
    <row r="342" spans="1:28">
      <c r="A342" s="1027"/>
      <c r="B342" s="127" t="s">
        <v>754</v>
      </c>
      <c r="C342" s="127" t="s">
        <v>3462</v>
      </c>
      <c r="D342" s="127"/>
      <c r="E342" s="123"/>
      <c r="F342" s="127"/>
      <c r="G342" s="123"/>
      <c r="H342" s="123"/>
      <c r="I342" s="127"/>
      <c r="J342" s="123"/>
      <c r="K342" s="161" t="s">
        <v>756</v>
      </c>
      <c r="L342" s="125" t="s">
        <v>3218</v>
      </c>
      <c r="M342" s="564">
        <f>IF(ISERROR(VLOOKUP($B342,ESTR_PREC!$A$1:$M$6000,2,FALSE))=TRUE,0,VLOOKUP($B342,ESTR_PREC!$A$1:$M$6000,2,FALSE))</f>
        <v>0</v>
      </c>
      <c r="N342" s="225"/>
      <c r="O342" s="560">
        <f t="shared" ref="O342:O362" si="13">+N342-M342</f>
        <v>0</v>
      </c>
      <c r="Q342" s="225"/>
      <c r="R342" s="499"/>
      <c r="S342" s="815"/>
      <c r="T342" s="815"/>
      <c r="U342" s="265"/>
      <c r="V342" s="815"/>
      <c r="W342" s="815"/>
      <c r="Z342" s="499"/>
      <c r="AA342" s="501"/>
      <c r="AB342" s="499"/>
    </row>
    <row r="343" spans="1:28">
      <c r="A343" s="1027"/>
      <c r="B343" s="127" t="s">
        <v>757</v>
      </c>
      <c r="C343" s="127" t="s">
        <v>3463</v>
      </c>
      <c r="D343" s="127"/>
      <c r="E343" s="123"/>
      <c r="F343" s="127"/>
      <c r="G343" s="123"/>
      <c r="H343" s="123"/>
      <c r="I343" s="127"/>
      <c r="J343" s="123"/>
      <c r="K343" s="161" t="s">
        <v>758</v>
      </c>
      <c r="L343" s="125" t="s">
        <v>3218</v>
      </c>
      <c r="M343" s="564">
        <f>IF(ISERROR(VLOOKUP($B343,ESTR_PREC!$A$1:$M$6000,2,FALSE))=TRUE,0,VLOOKUP($B343,ESTR_PREC!$A$1:$M$6000,2,FALSE))</f>
        <v>0</v>
      </c>
      <c r="N343" s="225"/>
      <c r="O343" s="560">
        <f t="shared" si="13"/>
        <v>0</v>
      </c>
      <c r="Q343" s="225"/>
      <c r="R343" s="499"/>
      <c r="S343" s="815"/>
      <c r="T343" s="815"/>
      <c r="U343" s="265"/>
      <c r="V343" s="815"/>
      <c r="W343" s="815"/>
      <c r="Z343" s="499"/>
      <c r="AA343" s="501"/>
      <c r="AB343" s="499"/>
    </row>
    <row r="344" spans="1:28" ht="15.75" thickBot="1">
      <c r="A344" s="734"/>
      <c r="B344" s="127" t="s">
        <v>759</v>
      </c>
      <c r="C344" s="127" t="s">
        <v>3464</v>
      </c>
      <c r="D344" s="127"/>
      <c r="E344" s="123"/>
      <c r="F344" s="127"/>
      <c r="G344" s="123"/>
      <c r="H344" s="123" t="s">
        <v>73</v>
      </c>
      <c r="I344" s="127"/>
      <c r="J344" s="123"/>
      <c r="K344" s="161" t="s">
        <v>760</v>
      </c>
      <c r="L344" s="125" t="s">
        <v>3218</v>
      </c>
      <c r="M344" s="564">
        <f>IF(ISERROR(VLOOKUP($B344,ESTR_PREC!$A$1:$M$6000,2,FALSE))=TRUE,0,VLOOKUP($B344,ESTR_PREC!$A$1:$M$6000,2,FALSE))</f>
        <v>0</v>
      </c>
      <c r="N344" s="1006"/>
      <c r="O344" s="560">
        <f t="shared" si="13"/>
        <v>0</v>
      </c>
      <c r="Q344" s="1006"/>
      <c r="R344" s="499"/>
      <c r="S344" s="225"/>
      <c r="T344" s="225"/>
      <c r="U344" s="1020"/>
      <c r="V344" s="225"/>
      <c r="W344" s="225"/>
      <c r="Z344" s="499"/>
      <c r="AA344" s="501"/>
      <c r="AB344" s="499"/>
    </row>
    <row r="345" spans="1:28">
      <c r="B345" s="123" t="s">
        <v>761</v>
      </c>
      <c r="C345" s="123" t="s">
        <v>3465</v>
      </c>
      <c r="D345" s="123"/>
      <c r="E345" s="123"/>
      <c r="F345" s="123"/>
      <c r="G345" s="123"/>
      <c r="H345" s="123" t="s">
        <v>4288</v>
      </c>
      <c r="I345" s="123"/>
      <c r="J345" s="123"/>
      <c r="K345" s="161" t="s">
        <v>763</v>
      </c>
      <c r="L345" s="125" t="s">
        <v>3218</v>
      </c>
      <c r="M345" s="564">
        <f>IF(ISERROR(VLOOKUP($B345,ESTR_PREC!$A$1:$M$6000,2,FALSE))=TRUE,0,VLOOKUP($B345,ESTR_PREC!$A$1:$M$6000,2,FALSE))</f>
        <v>6964</v>
      </c>
      <c r="N345" s="225">
        <v>6793</v>
      </c>
      <c r="O345" s="560">
        <f t="shared" si="13"/>
        <v>-171</v>
      </c>
      <c r="Q345" s="225"/>
      <c r="R345" s="499"/>
      <c r="S345" s="815"/>
      <c r="T345" s="815"/>
      <c r="U345" s="265"/>
      <c r="V345" s="815"/>
      <c r="W345" s="815"/>
      <c r="Z345" s="499"/>
      <c r="AA345" s="501"/>
      <c r="AB345" s="499"/>
    </row>
    <row r="346" spans="1:28" ht="25.5">
      <c r="B346" s="127" t="s">
        <v>764</v>
      </c>
      <c r="C346" s="127" t="s">
        <v>3466</v>
      </c>
      <c r="D346" s="127"/>
      <c r="E346" s="123"/>
      <c r="F346" s="127"/>
      <c r="G346" s="123"/>
      <c r="H346" s="123" t="s">
        <v>4288</v>
      </c>
      <c r="I346" s="127"/>
      <c r="J346" s="123"/>
      <c r="K346" s="161" t="s">
        <v>765</v>
      </c>
      <c r="L346" s="125" t="s">
        <v>3218</v>
      </c>
      <c r="M346" s="564">
        <f>IF(ISERROR(VLOOKUP($B346,ESTR_PREC!$A$1:$M$6000,2,FALSE))=TRUE,0,VLOOKUP($B346,ESTR_PREC!$A$1:$M$6000,2,FALSE))</f>
        <v>0</v>
      </c>
      <c r="N346" s="225"/>
      <c r="O346" s="560">
        <f t="shared" si="13"/>
        <v>0</v>
      </c>
      <c r="Q346" s="225"/>
      <c r="R346" s="499"/>
      <c r="S346" s="815"/>
      <c r="T346" s="815"/>
      <c r="U346" s="265"/>
      <c r="V346" s="815"/>
      <c r="W346" s="815"/>
      <c r="Z346" s="499"/>
      <c r="AA346" s="501"/>
      <c r="AB346" s="499"/>
    </row>
    <row r="347" spans="1:28" ht="25.5">
      <c r="B347" s="127" t="s">
        <v>766</v>
      </c>
      <c r="C347" s="127" t="s">
        <v>3467</v>
      </c>
      <c r="D347" s="127"/>
      <c r="E347" s="123"/>
      <c r="F347" s="127"/>
      <c r="G347" s="123"/>
      <c r="H347" s="123" t="s">
        <v>4288</v>
      </c>
      <c r="I347" s="123"/>
      <c r="J347" s="123"/>
      <c r="K347" s="161" t="s">
        <v>768</v>
      </c>
      <c r="L347" s="125" t="s">
        <v>3218</v>
      </c>
      <c r="M347" s="564">
        <f>IF(ISERROR(VLOOKUP($B347,ESTR_PREC!$A$1:$M$6000,2,FALSE))=TRUE,0,VLOOKUP($B347,ESTR_PREC!$A$1:$M$6000,2,FALSE))</f>
        <v>0</v>
      </c>
      <c r="N347" s="225"/>
      <c r="O347" s="560">
        <f t="shared" si="13"/>
        <v>0</v>
      </c>
      <c r="Q347" s="225"/>
      <c r="R347" s="499"/>
      <c r="S347" s="225"/>
      <c r="T347" s="225"/>
      <c r="U347" s="265"/>
      <c r="V347" s="225"/>
      <c r="W347" s="225"/>
      <c r="Z347" s="499"/>
      <c r="AA347" s="501"/>
      <c r="AB347" s="499"/>
    </row>
    <row r="348" spans="1:28" ht="25.5">
      <c r="B348" s="127" t="s">
        <v>769</v>
      </c>
      <c r="C348" s="127" t="s">
        <v>3468</v>
      </c>
      <c r="D348" s="127"/>
      <c r="E348" s="123"/>
      <c r="F348" s="127"/>
      <c r="G348" s="123"/>
      <c r="H348" s="123" t="s">
        <v>4288</v>
      </c>
      <c r="I348" s="127"/>
      <c r="J348" s="123"/>
      <c r="K348" s="161" t="s">
        <v>770</v>
      </c>
      <c r="L348" s="125" t="s">
        <v>3218</v>
      </c>
      <c r="M348" s="564">
        <f>IF(ISERROR(VLOOKUP($B348,ESTR_PREC!$A$1:$M$6000,2,FALSE))=TRUE,0,VLOOKUP($B348,ESTR_PREC!$A$1:$M$6000,2,FALSE))</f>
        <v>0</v>
      </c>
      <c r="N348" s="225"/>
      <c r="O348" s="560">
        <f t="shared" si="13"/>
        <v>0</v>
      </c>
      <c r="Q348" s="225"/>
      <c r="R348" s="499"/>
      <c r="S348" s="815"/>
      <c r="T348" s="815"/>
      <c r="U348" s="265"/>
      <c r="V348" s="815"/>
      <c r="W348" s="815"/>
      <c r="Z348" s="499"/>
      <c r="AA348" s="501"/>
      <c r="AB348" s="499"/>
    </row>
    <row r="349" spans="1:28">
      <c r="B349" s="127" t="s">
        <v>771</v>
      </c>
      <c r="C349" s="127" t="s">
        <v>3469</v>
      </c>
      <c r="D349" s="127"/>
      <c r="E349" s="123"/>
      <c r="F349" s="127"/>
      <c r="G349" s="123"/>
      <c r="H349" s="123" t="s">
        <v>4288</v>
      </c>
      <c r="I349" s="123"/>
      <c r="J349" s="123"/>
      <c r="K349" s="161" t="s">
        <v>772</v>
      </c>
      <c r="L349" s="125" t="s">
        <v>3218</v>
      </c>
      <c r="M349" s="564">
        <f>IF(ISERROR(VLOOKUP($B349,ESTR_PREC!$A$1:$M$6000,2,FALSE))=TRUE,0,VLOOKUP($B349,ESTR_PREC!$A$1:$M$6000,2,FALSE))</f>
        <v>0</v>
      </c>
      <c r="N349" s="225"/>
      <c r="O349" s="560">
        <f t="shared" si="13"/>
        <v>0</v>
      </c>
      <c r="Q349" s="225"/>
      <c r="R349" s="499"/>
      <c r="S349" s="225"/>
      <c r="T349" s="225"/>
      <c r="U349" s="265"/>
      <c r="V349" s="225"/>
      <c r="W349" s="225"/>
      <c r="Z349" s="499"/>
      <c r="AA349" s="501"/>
      <c r="AB349" s="499"/>
    </row>
    <row r="350" spans="1:28">
      <c r="B350" s="127" t="s">
        <v>773</v>
      </c>
      <c r="C350" s="127" t="s">
        <v>3470</v>
      </c>
      <c r="D350" s="127"/>
      <c r="E350" s="123"/>
      <c r="F350" s="127"/>
      <c r="G350" s="123"/>
      <c r="H350" s="123" t="s">
        <v>4288</v>
      </c>
      <c r="I350" s="127"/>
      <c r="J350" s="123"/>
      <c r="K350" s="161" t="s">
        <v>774</v>
      </c>
      <c r="L350" s="125" t="s">
        <v>3218</v>
      </c>
      <c r="M350" s="564">
        <f>IF(ISERROR(VLOOKUP($B350,ESTR_PREC!$A$1:$M$6000,2,FALSE))=TRUE,0,VLOOKUP($B350,ESTR_PREC!$A$1:$M$6000,2,FALSE))</f>
        <v>0</v>
      </c>
      <c r="N350" s="225"/>
      <c r="O350" s="560">
        <f t="shared" si="13"/>
        <v>0</v>
      </c>
      <c r="Q350" s="225"/>
      <c r="R350" s="499"/>
      <c r="S350" s="815"/>
      <c r="T350" s="815"/>
      <c r="U350" s="265"/>
      <c r="V350" s="815"/>
      <c r="W350" s="815"/>
      <c r="Z350" s="499"/>
      <c r="AA350" s="501"/>
      <c r="AB350" s="499"/>
    </row>
    <row r="351" spans="1:28">
      <c r="B351" s="127" t="s">
        <v>775</v>
      </c>
      <c r="C351" s="127" t="s">
        <v>3471</v>
      </c>
      <c r="D351" s="127"/>
      <c r="E351" s="123"/>
      <c r="F351" s="127"/>
      <c r="G351" s="123"/>
      <c r="H351" s="123" t="s">
        <v>4288</v>
      </c>
      <c r="I351" s="123"/>
      <c r="J351" s="123"/>
      <c r="K351" s="161" t="s">
        <v>776</v>
      </c>
      <c r="L351" s="125" t="s">
        <v>3218</v>
      </c>
      <c r="M351" s="564">
        <f>IF(ISERROR(VLOOKUP($B351,ESTR_PREC!$A$1:$M$6000,2,FALSE))=TRUE,0,VLOOKUP($B351,ESTR_PREC!$A$1:$M$6000,2,FALSE))</f>
        <v>0</v>
      </c>
      <c r="N351" s="225"/>
      <c r="O351" s="560">
        <f t="shared" si="13"/>
        <v>0</v>
      </c>
      <c r="Q351" s="225"/>
      <c r="R351" s="499"/>
      <c r="S351" s="225"/>
      <c r="T351" s="225"/>
      <c r="U351" s="265"/>
      <c r="V351" s="225"/>
      <c r="W351" s="225"/>
      <c r="Z351" s="499"/>
      <c r="AA351" s="501"/>
      <c r="AB351" s="499"/>
    </row>
    <row r="352" spans="1:28" ht="25.5">
      <c r="B352" s="127" t="s">
        <v>777</v>
      </c>
      <c r="C352" s="127" t="s">
        <v>3472</v>
      </c>
      <c r="D352" s="127"/>
      <c r="E352" s="123"/>
      <c r="F352" s="127"/>
      <c r="G352" s="123"/>
      <c r="H352" s="123" t="s">
        <v>4288</v>
      </c>
      <c r="I352" s="127"/>
      <c r="J352" s="123"/>
      <c r="K352" s="161" t="s">
        <v>778</v>
      </c>
      <c r="L352" s="125" t="s">
        <v>3218</v>
      </c>
      <c r="M352" s="564">
        <f>IF(ISERROR(VLOOKUP($B352,ESTR_PREC!$A$1:$M$6000,2,FALSE))=TRUE,0,VLOOKUP($B352,ESTR_PREC!$A$1:$M$6000,2,FALSE))</f>
        <v>0</v>
      </c>
      <c r="N352" s="225"/>
      <c r="O352" s="560">
        <f t="shared" si="13"/>
        <v>0</v>
      </c>
      <c r="Q352" s="225"/>
      <c r="R352" s="499"/>
      <c r="S352" s="815"/>
      <c r="T352" s="815"/>
      <c r="U352" s="265"/>
      <c r="V352" s="815"/>
      <c r="W352" s="815"/>
      <c r="Z352" s="499"/>
      <c r="AA352" s="501"/>
      <c r="AB352" s="499"/>
    </row>
    <row r="353" spans="2:28">
      <c r="B353" s="127" t="s">
        <v>779</v>
      </c>
      <c r="C353" s="127" t="str">
        <f>MID(B353,1,1)&amp;MID(B353,3,2)&amp;MID(B353,6,2)&amp;MID(B353,9,2)&amp;MID(B353,12,3)&amp;MID(B353,16,3)&amp;MID(B353,20,2)&amp;MID(B353,23,3)</f>
        <v>420051002501000000</v>
      </c>
      <c r="D353" s="127"/>
      <c r="E353" s="123"/>
      <c r="F353" s="127"/>
      <c r="G353" s="123"/>
      <c r="H353" s="123" t="s">
        <v>4288</v>
      </c>
      <c r="I353" s="127"/>
      <c r="J353" s="127"/>
      <c r="K353" s="228" t="s">
        <v>781</v>
      </c>
      <c r="L353" s="125" t="s">
        <v>3218</v>
      </c>
      <c r="M353" s="564">
        <f>IF(ISERROR(VLOOKUP($B353,ESTR_PREC!$A$1:$M$6000,2,FALSE))=TRUE,0,VLOOKUP($B353,ESTR_PREC!$A$1:$M$6000,2,FALSE))</f>
        <v>1</v>
      </c>
      <c r="N353" s="225">
        <v>3</v>
      </c>
      <c r="O353" s="560">
        <f t="shared" si="13"/>
        <v>2</v>
      </c>
      <c r="Q353" s="225"/>
      <c r="R353" s="499"/>
      <c r="S353" s="225"/>
      <c r="T353" s="225"/>
      <c r="U353" s="265"/>
      <c r="V353" s="225"/>
      <c r="W353" s="225"/>
      <c r="Z353" s="499"/>
      <c r="AA353" s="501"/>
      <c r="AB353" s="499"/>
    </row>
    <row r="354" spans="2:28">
      <c r="B354" s="127" t="s">
        <v>782</v>
      </c>
      <c r="C354" s="127" t="str">
        <f>MID(B354,1,1)&amp;MID(B354,3,2)&amp;MID(B354,6,2)&amp;MID(B354,9,2)&amp;MID(B354,12,3)&amp;MID(B354,16,3)&amp;MID(B354,20,2)&amp;MID(B354,23,3)</f>
        <v>420051002502000000</v>
      </c>
      <c r="D354" s="127"/>
      <c r="E354" s="123"/>
      <c r="F354" s="127"/>
      <c r="G354" s="123"/>
      <c r="H354" s="123" t="s">
        <v>4288</v>
      </c>
      <c r="I354" s="127"/>
      <c r="J354" s="127"/>
      <c r="K354" s="228" t="s">
        <v>783</v>
      </c>
      <c r="L354" s="125" t="s">
        <v>3218</v>
      </c>
      <c r="M354" s="564">
        <f>IF(ISERROR(VLOOKUP($B354,ESTR_PREC!$A$1:$M$6000,2,FALSE))=TRUE,0,VLOOKUP($B354,ESTR_PREC!$A$1:$M$6000,2,FALSE))</f>
        <v>1</v>
      </c>
      <c r="N354" s="225"/>
      <c r="O354" s="560">
        <f t="shared" si="13"/>
        <v>-1</v>
      </c>
      <c r="Q354" s="225"/>
      <c r="R354" s="499"/>
      <c r="S354" s="225"/>
      <c r="T354" s="225"/>
      <c r="U354" s="265"/>
      <c r="V354" s="225"/>
      <c r="W354" s="225"/>
      <c r="Z354" s="499"/>
      <c r="AA354" s="501"/>
      <c r="AB354" s="499"/>
    </row>
    <row r="355" spans="2:28">
      <c r="B355" s="127" t="s">
        <v>784</v>
      </c>
      <c r="C355" s="127" t="str">
        <f>MID(B355,1,1)&amp;MID(B355,3,2)&amp;MID(B355,6,2)&amp;MID(B355,9,2)&amp;MID(B355,12,3)&amp;MID(B355,16,3)&amp;MID(B355,20,2)&amp;MID(B355,23,3)</f>
        <v>420051002503000000</v>
      </c>
      <c r="D355" s="127"/>
      <c r="E355" s="123"/>
      <c r="F355" s="127"/>
      <c r="G355" s="123"/>
      <c r="H355" s="123" t="s">
        <v>4288</v>
      </c>
      <c r="I355" s="127"/>
      <c r="J355" s="127"/>
      <c r="K355" s="228" t="s">
        <v>785</v>
      </c>
      <c r="L355" s="125" t="s">
        <v>3218</v>
      </c>
      <c r="M355" s="564">
        <f>IF(ISERROR(VLOOKUP($B355,ESTR_PREC!$A$1:$M$6000,2,FALSE))=TRUE,0,VLOOKUP($B355,ESTR_PREC!$A$1:$M$6000,2,FALSE))</f>
        <v>0</v>
      </c>
      <c r="N355" s="225"/>
      <c r="O355" s="560">
        <f t="shared" si="13"/>
        <v>0</v>
      </c>
      <c r="Q355" s="225"/>
      <c r="R355" s="499"/>
      <c r="S355" s="225"/>
      <c r="T355" s="225"/>
      <c r="U355" s="265"/>
      <c r="V355" s="225"/>
      <c r="W355" s="225"/>
      <c r="Z355" s="499"/>
      <c r="AA355" s="501"/>
      <c r="AB355" s="499"/>
    </row>
    <row r="356" spans="2:28">
      <c r="B356" s="127" t="s">
        <v>786</v>
      </c>
      <c r="C356" s="127" t="s">
        <v>3473</v>
      </c>
      <c r="D356" s="127"/>
      <c r="E356" s="123"/>
      <c r="F356" s="127"/>
      <c r="G356" s="123"/>
      <c r="H356" s="123" t="s">
        <v>4288</v>
      </c>
      <c r="I356" s="123"/>
      <c r="J356" s="123"/>
      <c r="K356" s="161" t="s">
        <v>787</v>
      </c>
      <c r="L356" s="125" t="s">
        <v>3218</v>
      </c>
      <c r="M356" s="564">
        <f>IF(ISERROR(VLOOKUP($B356,ESTR_PREC!$A$1:$M$6000,2,FALSE))=TRUE,0,VLOOKUP($B356,ESTR_PREC!$A$1:$M$6000,2,FALSE))</f>
        <v>0</v>
      </c>
      <c r="N356" s="225"/>
      <c r="O356" s="560">
        <f t="shared" si="13"/>
        <v>0</v>
      </c>
      <c r="Q356" s="225"/>
      <c r="R356" s="499"/>
      <c r="S356" s="225"/>
      <c r="T356" s="225"/>
      <c r="U356" s="265"/>
      <c r="V356" s="225"/>
      <c r="W356" s="225"/>
      <c r="Z356" s="499"/>
      <c r="AA356" s="501"/>
      <c r="AB356" s="499"/>
    </row>
    <row r="357" spans="2:28" ht="25.5">
      <c r="B357" s="342" t="s">
        <v>788</v>
      </c>
      <c r="C357" s="127" t="s">
        <v>3474</v>
      </c>
      <c r="D357" s="344"/>
      <c r="E357" s="345"/>
      <c r="F357" s="344"/>
      <c r="G357" s="345"/>
      <c r="H357" s="123" t="s">
        <v>4288</v>
      </c>
      <c r="I357" s="345"/>
      <c r="J357" s="345"/>
      <c r="K357" s="355" t="s">
        <v>789</v>
      </c>
      <c r="L357" s="125" t="s">
        <v>3218</v>
      </c>
      <c r="M357" s="564">
        <f>IF(ISERROR(VLOOKUP($B357,ESTR_PREC!$A$1:$M$6000,2,FALSE))=TRUE,0,VLOOKUP($B357,ESTR_PREC!$A$1:$M$6000,2,FALSE))</f>
        <v>0</v>
      </c>
      <c r="N357" s="225"/>
      <c r="O357" s="560">
        <f t="shared" si="13"/>
        <v>0</v>
      </c>
      <c r="Q357" s="225"/>
      <c r="R357" s="499"/>
      <c r="S357" s="815"/>
      <c r="T357" s="815"/>
      <c r="U357" s="265"/>
      <c r="V357" s="815"/>
      <c r="W357" s="815"/>
      <c r="Z357" s="499"/>
      <c r="AA357" s="501"/>
      <c r="AB357" s="499"/>
    </row>
    <row r="358" spans="2:28">
      <c r="B358" s="127" t="s">
        <v>790</v>
      </c>
      <c r="C358" s="127" t="s">
        <v>3475</v>
      </c>
      <c r="D358" s="127"/>
      <c r="E358" s="123"/>
      <c r="F358" s="127"/>
      <c r="G358" s="123"/>
      <c r="H358" s="123" t="s">
        <v>4288</v>
      </c>
      <c r="I358" s="127"/>
      <c r="J358" s="123"/>
      <c r="K358" s="355" t="s">
        <v>791</v>
      </c>
      <c r="L358" s="125" t="s">
        <v>3218</v>
      </c>
      <c r="M358" s="564">
        <f>IF(ISERROR(VLOOKUP($B358,ESTR_PREC!$A$1:$M$6000,2,FALSE))=TRUE,0,VLOOKUP($B358,ESTR_PREC!$A$1:$M$6000,2,FALSE))</f>
        <v>0</v>
      </c>
      <c r="N358" s="225"/>
      <c r="O358" s="560">
        <f t="shared" si="13"/>
        <v>0</v>
      </c>
      <c r="Q358" s="225"/>
      <c r="R358" s="499"/>
      <c r="S358" s="225"/>
      <c r="T358" s="225"/>
      <c r="U358" s="265"/>
      <c r="V358" s="225"/>
      <c r="W358" s="225"/>
      <c r="Z358" s="499"/>
      <c r="AA358" s="501"/>
      <c r="AB358" s="499"/>
    </row>
    <row r="359" spans="2:28" ht="25.5">
      <c r="B359" s="127" t="s">
        <v>792</v>
      </c>
      <c r="C359" s="127" t="s">
        <v>3476</v>
      </c>
      <c r="D359" s="127"/>
      <c r="E359" s="123"/>
      <c r="F359" s="127"/>
      <c r="G359" s="123"/>
      <c r="H359" s="123" t="s">
        <v>4288</v>
      </c>
      <c r="I359" s="123"/>
      <c r="J359" s="123"/>
      <c r="K359" s="355" t="s">
        <v>793</v>
      </c>
      <c r="L359" s="125" t="s">
        <v>3218</v>
      </c>
      <c r="M359" s="564">
        <f>IF(ISERROR(VLOOKUP($B359,ESTR_PREC!$A$1:$M$6000,2,FALSE))=TRUE,0,VLOOKUP($B359,ESTR_PREC!$A$1:$M$6000,2,FALSE))</f>
        <v>12</v>
      </c>
      <c r="N359" s="225">
        <v>6</v>
      </c>
      <c r="O359" s="560">
        <f t="shared" si="13"/>
        <v>-6</v>
      </c>
      <c r="Q359" s="225"/>
      <c r="R359" s="499"/>
      <c r="S359" s="225"/>
      <c r="T359" s="225"/>
      <c r="U359" s="265"/>
      <c r="V359" s="225"/>
      <c r="W359" s="225"/>
      <c r="Z359" s="499"/>
      <c r="AA359" s="501"/>
      <c r="AB359" s="499"/>
    </row>
    <row r="360" spans="2:28" ht="25.5">
      <c r="B360" s="342" t="s">
        <v>794</v>
      </c>
      <c r="C360" s="127" t="s">
        <v>3477</v>
      </c>
      <c r="D360" s="344"/>
      <c r="E360" s="345"/>
      <c r="F360" s="344"/>
      <c r="G360" s="345"/>
      <c r="H360" s="123" t="s">
        <v>4288</v>
      </c>
      <c r="I360" s="345"/>
      <c r="J360" s="345"/>
      <c r="K360" s="355" t="s">
        <v>795</v>
      </c>
      <c r="L360" s="125" t="s">
        <v>3218</v>
      </c>
      <c r="M360" s="564">
        <f>IF(ISERROR(VLOOKUP($B360,ESTR_PREC!$A$1:$M$6000,2,FALSE))=TRUE,0,VLOOKUP($B360,ESTR_PREC!$A$1:$M$6000,2,FALSE))</f>
        <v>0</v>
      </c>
      <c r="N360" s="225"/>
      <c r="O360" s="560">
        <f t="shared" si="13"/>
        <v>0</v>
      </c>
      <c r="Q360" s="225"/>
      <c r="R360" s="499"/>
      <c r="S360" s="225"/>
      <c r="T360" s="225"/>
      <c r="U360" s="265"/>
      <c r="V360" s="225"/>
      <c r="W360" s="225"/>
      <c r="Z360" s="499"/>
      <c r="AA360" s="501"/>
      <c r="AB360" s="499"/>
    </row>
    <row r="361" spans="2:28" ht="25.5">
      <c r="B361" s="342" t="s">
        <v>796</v>
      </c>
      <c r="C361" s="127" t="s">
        <v>3478</v>
      </c>
      <c r="D361" s="344"/>
      <c r="E361" s="345"/>
      <c r="F361" s="344"/>
      <c r="G361" s="345"/>
      <c r="H361" s="123" t="s">
        <v>4288</v>
      </c>
      <c r="I361" s="345"/>
      <c r="J361" s="345"/>
      <c r="K361" s="355" t="s">
        <v>797</v>
      </c>
      <c r="L361" s="125" t="s">
        <v>3218</v>
      </c>
      <c r="M361" s="564">
        <f>IF(ISERROR(VLOOKUP($B361,ESTR_PREC!$A$1:$M$6000,2,FALSE))=TRUE,0,VLOOKUP($B361,ESTR_PREC!$A$1:$M$6000,2,FALSE))</f>
        <v>0</v>
      </c>
      <c r="N361" s="225"/>
      <c r="O361" s="560">
        <f t="shared" si="13"/>
        <v>0</v>
      </c>
      <c r="Q361" s="225"/>
      <c r="R361" s="499"/>
      <c r="S361" s="225"/>
      <c r="T361" s="225"/>
      <c r="U361" s="265"/>
      <c r="V361" s="225"/>
      <c r="W361" s="225"/>
      <c r="Z361" s="499"/>
      <c r="AA361" s="501"/>
      <c r="AB361" s="499"/>
    </row>
    <row r="362" spans="2:28" ht="27.75" customHeight="1">
      <c r="B362" s="127" t="s">
        <v>798</v>
      </c>
      <c r="C362" s="127" t="s">
        <v>3479</v>
      </c>
      <c r="D362" s="127"/>
      <c r="E362" s="123"/>
      <c r="F362" s="127"/>
      <c r="G362" s="123"/>
      <c r="H362" s="123" t="s">
        <v>4288</v>
      </c>
      <c r="I362" s="127"/>
      <c r="J362" s="123"/>
      <c r="K362" s="783" t="s">
        <v>799</v>
      </c>
      <c r="L362" s="125" t="s">
        <v>3218</v>
      </c>
      <c r="M362" s="564">
        <f>IF(ISERROR(VLOOKUP($B362,ESTR_PREC!$A$1:$M$6000,2,FALSE))=TRUE,0,VLOOKUP($B362,ESTR_PREC!$A$1:$M$6000,2,FALSE))</f>
        <v>0</v>
      </c>
      <c r="N362" s="225"/>
      <c r="O362" s="560">
        <f t="shared" si="13"/>
        <v>0</v>
      </c>
      <c r="Q362" s="225"/>
      <c r="R362" s="499"/>
      <c r="S362" s="815"/>
      <c r="T362" s="815"/>
      <c r="U362" s="265"/>
      <c r="V362" s="815"/>
      <c r="W362" s="815"/>
      <c r="Z362" s="499"/>
      <c r="AA362" s="501"/>
      <c r="AB362" s="499"/>
    </row>
    <row r="363" spans="2:28" hidden="1">
      <c r="B363" s="138" t="s">
        <v>800</v>
      </c>
      <c r="C363" s="138" t="str">
        <f>MID(B363,1,1)&amp;MID(B363,3,2)&amp;MID(B363,6,2)&amp;MID(B363,9,2)&amp;MID(B363,12,3)&amp;MID(B363,16,3)&amp;MID(B363,20,2)&amp;MID(B363,23,3)</f>
        <v>420051003090000000</v>
      </c>
      <c r="D363" s="138"/>
      <c r="E363" s="268"/>
      <c r="F363" s="138"/>
      <c r="G363" s="268"/>
      <c r="H363" s="123" t="s">
        <v>4288</v>
      </c>
      <c r="I363" s="138"/>
      <c r="J363" s="138"/>
      <c r="K363" s="346" t="s">
        <v>802</v>
      </c>
      <c r="L363" s="270" t="s">
        <v>3218</v>
      </c>
      <c r="M363" s="815"/>
      <c r="N363" s="815"/>
      <c r="O363" s="815"/>
      <c r="P363" s="192"/>
      <c r="Q363" s="815"/>
      <c r="R363" s="499"/>
      <c r="S363" s="343"/>
      <c r="T363" s="343"/>
      <c r="U363" s="265"/>
      <c r="V363" s="343"/>
      <c r="W363" s="343"/>
      <c r="Z363" s="499"/>
      <c r="AA363" s="501"/>
      <c r="AB363" s="499"/>
    </row>
    <row r="364" spans="2:28">
      <c r="B364" s="138" t="s">
        <v>803</v>
      </c>
      <c r="C364" s="138" t="s">
        <v>3480</v>
      </c>
      <c r="D364" s="138"/>
      <c r="E364" s="268"/>
      <c r="F364" s="138"/>
      <c r="G364" s="268"/>
      <c r="H364" s="123" t="s">
        <v>4288</v>
      </c>
      <c r="I364" s="268"/>
      <c r="J364" s="268"/>
      <c r="K364" s="355" t="s">
        <v>806</v>
      </c>
      <c r="L364" s="270" t="s">
        <v>3218</v>
      </c>
      <c r="M364" s="564">
        <f>IF(ISERROR(VLOOKUP($B364,ESTR_PREC!$A$1:$M$6000,2,FALSE))=TRUE,0,VLOOKUP($B364,ESTR_PREC!$A$1:$M$6000,2,FALSE))</f>
        <v>0</v>
      </c>
      <c r="N364" s="225"/>
      <c r="O364" s="560">
        <f t="shared" ref="O364:O393" si="14">+N364-M364</f>
        <v>0</v>
      </c>
      <c r="Q364" s="225"/>
      <c r="R364" s="499"/>
      <c r="S364" s="225"/>
      <c r="T364" s="225"/>
      <c r="U364" s="265"/>
      <c r="V364" s="225"/>
      <c r="W364" s="225"/>
      <c r="Z364" s="499"/>
      <c r="AA364" s="501"/>
      <c r="AB364" s="499"/>
    </row>
    <row r="365" spans="2:28">
      <c r="B365" s="138" t="s">
        <v>808</v>
      </c>
      <c r="C365" s="138" t="s">
        <v>3481</v>
      </c>
      <c r="D365" s="138"/>
      <c r="E365" s="268"/>
      <c r="F365" s="138"/>
      <c r="G365" s="268"/>
      <c r="H365" s="123" t="s">
        <v>4288</v>
      </c>
      <c r="I365" s="268"/>
      <c r="J365" s="268"/>
      <c r="K365" s="138" t="s">
        <v>810</v>
      </c>
      <c r="L365" s="270" t="s">
        <v>3218</v>
      </c>
      <c r="M365" s="564">
        <f>IF(ISERROR(VLOOKUP($B365,ESTR_PREC!$A$1:$M$6000,2,FALSE))=TRUE,0,VLOOKUP($B365,ESTR_PREC!$A$1:$M$6000,2,FALSE))</f>
        <v>181</v>
      </c>
      <c r="N365" s="225">
        <v>184</v>
      </c>
      <c r="O365" s="560">
        <f>+N365-M365</f>
        <v>3</v>
      </c>
      <c r="Q365" s="225"/>
      <c r="R365" s="499"/>
      <c r="S365" s="225">
        <v>3</v>
      </c>
      <c r="T365" s="225"/>
      <c r="U365" s="265"/>
      <c r="V365" s="225"/>
      <c r="W365" s="225"/>
      <c r="Z365" s="499"/>
      <c r="AA365" s="501"/>
      <c r="AB365" s="499"/>
    </row>
    <row r="366" spans="2:28" ht="25.5">
      <c r="B366" s="138" t="s">
        <v>814</v>
      </c>
      <c r="C366" s="138" t="s">
        <v>3482</v>
      </c>
      <c r="D366" s="138"/>
      <c r="E366" s="268"/>
      <c r="F366" s="138"/>
      <c r="G366" s="268"/>
      <c r="H366" s="123" t="s">
        <v>4288</v>
      </c>
      <c r="I366" s="268"/>
      <c r="J366" s="268"/>
      <c r="K366" s="751" t="s">
        <v>816</v>
      </c>
      <c r="L366" s="270" t="s">
        <v>3218</v>
      </c>
      <c r="M366" s="564">
        <f>IF(ISERROR(VLOOKUP($B366,ESTR_PREC!$A$1:$M$6000,2,FALSE))=TRUE,0,VLOOKUP($B366,ESTR_PREC!$A$1:$M$6000,2,FALSE))</f>
        <v>41</v>
      </c>
      <c r="N366" s="225"/>
      <c r="O366" s="560">
        <f>+N366-M366</f>
        <v>-41</v>
      </c>
      <c r="Q366" s="225"/>
      <c r="R366" s="499"/>
      <c r="S366" s="225"/>
      <c r="T366" s="225"/>
      <c r="U366" s="265"/>
      <c r="V366" s="225"/>
      <c r="W366" s="225"/>
      <c r="Z366" s="499"/>
      <c r="AA366" s="501"/>
      <c r="AB366" s="499"/>
    </row>
    <row r="367" spans="2:28">
      <c r="B367" s="138" t="s">
        <v>817</v>
      </c>
      <c r="C367" s="138" t="str">
        <f>MID(B367,1,1)&amp;MID(B367,3,2)&amp;MID(B367,6,2)&amp;MID(B367,9,2)&amp;MID(B367,12,3)&amp;MID(B367,16,3)&amp;MID(B367,20,2)&amp;MID(B367,23,3)</f>
        <v>420051005003000000</v>
      </c>
      <c r="D367" s="138"/>
      <c r="E367" s="268"/>
      <c r="F367" s="138"/>
      <c r="G367" s="268"/>
      <c r="H367" s="123" t="s">
        <v>4288</v>
      </c>
      <c r="I367" s="138"/>
      <c r="J367" s="138"/>
      <c r="K367" s="346" t="s">
        <v>819</v>
      </c>
      <c r="L367" s="270" t="s">
        <v>3218</v>
      </c>
      <c r="M367" s="564">
        <f>IF(ISERROR(VLOOKUP($B367,ESTR_PREC!$A$1:$M$6000,2,FALSE))=TRUE,0,VLOOKUP($B367,ESTR_PREC!$A$1:$M$6000,2,FALSE))</f>
        <v>0</v>
      </c>
      <c r="N367" s="225">
        <v>31</v>
      </c>
      <c r="O367" s="560">
        <f t="shared" si="14"/>
        <v>31</v>
      </c>
      <c r="Q367" s="225"/>
      <c r="R367" s="499"/>
      <c r="S367" s="225">
        <v>1</v>
      </c>
      <c r="T367" s="225"/>
      <c r="U367" s="265"/>
      <c r="V367" s="225"/>
      <c r="W367" s="225"/>
      <c r="Z367" s="499"/>
      <c r="AA367" s="501"/>
      <c r="AB367" s="499"/>
    </row>
    <row r="368" spans="2:28" ht="25.5" hidden="1">
      <c r="B368" s="138" t="s">
        <v>822</v>
      </c>
      <c r="C368" s="138" t="s">
        <v>3483</v>
      </c>
      <c r="D368" s="138"/>
      <c r="E368" s="268"/>
      <c r="F368" s="138"/>
      <c r="G368" s="268"/>
      <c r="H368" s="123" t="s">
        <v>4288</v>
      </c>
      <c r="I368" s="268"/>
      <c r="J368" s="268"/>
      <c r="K368" s="319" t="s">
        <v>3484</v>
      </c>
      <c r="L368" s="270" t="s">
        <v>3218</v>
      </c>
      <c r="M368" s="343"/>
      <c r="N368" s="343"/>
      <c r="O368" s="343"/>
      <c r="Q368" s="343"/>
      <c r="R368" s="499"/>
      <c r="S368" s="343"/>
      <c r="T368" s="343"/>
      <c r="U368" s="265"/>
      <c r="V368" s="343"/>
      <c r="W368" s="343"/>
      <c r="Z368" s="499"/>
      <c r="AA368" s="501"/>
      <c r="AB368" s="499"/>
    </row>
    <row r="369" spans="2:28" ht="25.5">
      <c r="B369" s="127" t="s">
        <v>824</v>
      </c>
      <c r="C369" s="127" t="s">
        <v>3485</v>
      </c>
      <c r="D369" s="127"/>
      <c r="E369" s="127"/>
      <c r="F369" s="123"/>
      <c r="G369" s="123"/>
      <c r="H369" s="123" t="s">
        <v>73</v>
      </c>
      <c r="I369" s="127"/>
      <c r="J369" s="127"/>
      <c r="K369" s="137" t="s">
        <v>825</v>
      </c>
      <c r="L369" s="125" t="s">
        <v>3218</v>
      </c>
      <c r="M369" s="564">
        <f>IF(ISERROR(VLOOKUP($B369,ESTR_PREC!$A$1:$M$6000,2,FALSE))=TRUE,0,VLOOKUP($B369,ESTR_PREC!$A$1:$M$6000,2,FALSE))</f>
        <v>0</v>
      </c>
      <c r="N369" s="225"/>
      <c r="O369" s="560">
        <f t="shared" ref="O369:O376" si="15">+N369-M369</f>
        <v>0</v>
      </c>
      <c r="Q369" s="225"/>
      <c r="R369" s="499"/>
      <c r="S369" s="225"/>
      <c r="T369" s="225"/>
      <c r="U369" s="265"/>
      <c r="V369" s="225"/>
      <c r="W369" s="225"/>
      <c r="Z369" s="499"/>
      <c r="AA369" s="501"/>
      <c r="AB369" s="499"/>
    </row>
    <row r="370" spans="2:28">
      <c r="B370" s="127" t="s">
        <v>826</v>
      </c>
      <c r="C370" s="127" t="s">
        <v>3486</v>
      </c>
      <c r="D370" s="127"/>
      <c r="E370" s="127"/>
      <c r="F370" s="123"/>
      <c r="G370" s="123"/>
      <c r="H370" s="123" t="s">
        <v>73</v>
      </c>
      <c r="I370" s="127"/>
      <c r="J370" s="127"/>
      <c r="K370" s="137" t="s">
        <v>827</v>
      </c>
      <c r="L370" s="125" t="s">
        <v>3218</v>
      </c>
      <c r="M370" s="564">
        <f>IF(ISERROR(VLOOKUP($B370,ESTR_PREC!$A$1:$M$6000,2,FALSE))=TRUE,0,VLOOKUP($B370,ESTR_PREC!$A$1:$M$6000,2,FALSE))</f>
        <v>0</v>
      </c>
      <c r="N370" s="225"/>
      <c r="O370" s="560">
        <f t="shared" si="15"/>
        <v>0</v>
      </c>
      <c r="Q370" s="225"/>
      <c r="R370" s="499"/>
      <c r="S370" s="225"/>
      <c r="T370" s="225"/>
      <c r="U370" s="265"/>
      <c r="V370" s="225"/>
      <c r="W370" s="225"/>
      <c r="Z370" s="499"/>
      <c r="AA370" s="501"/>
      <c r="AB370" s="499"/>
    </row>
    <row r="371" spans="2:28">
      <c r="B371" s="127" t="s">
        <v>828</v>
      </c>
      <c r="C371" s="127" t="s">
        <v>3487</v>
      </c>
      <c r="D371" s="127"/>
      <c r="E371" s="127"/>
      <c r="F371" s="123"/>
      <c r="G371" s="123"/>
      <c r="H371" s="123" t="s">
        <v>73</v>
      </c>
      <c r="I371" s="127"/>
      <c r="J371" s="127"/>
      <c r="K371" s="137" t="s">
        <v>829</v>
      </c>
      <c r="L371" s="125" t="s">
        <v>3218</v>
      </c>
      <c r="M371" s="564">
        <f>IF(ISERROR(VLOOKUP($B371,ESTR_PREC!$A$1:$M$6000,2,FALSE))=TRUE,0,VLOOKUP($B371,ESTR_PREC!$A$1:$M$6000,2,FALSE))</f>
        <v>0</v>
      </c>
      <c r="N371" s="225"/>
      <c r="O371" s="560">
        <f t="shared" si="15"/>
        <v>0</v>
      </c>
      <c r="Q371" s="225"/>
      <c r="R371" s="499"/>
      <c r="S371" s="225"/>
      <c r="T371" s="225"/>
      <c r="U371" s="265"/>
      <c r="V371" s="225"/>
      <c r="W371" s="225"/>
      <c r="Z371" s="499"/>
      <c r="AA371" s="501"/>
      <c r="AB371" s="499"/>
    </row>
    <row r="372" spans="2:28" ht="25.5">
      <c r="B372" s="127" t="s">
        <v>830</v>
      </c>
      <c r="C372" s="127" t="s">
        <v>3488</v>
      </c>
      <c r="D372" s="127"/>
      <c r="E372" s="127"/>
      <c r="F372" s="123"/>
      <c r="G372" s="123"/>
      <c r="H372" s="123" t="s">
        <v>73</v>
      </c>
      <c r="I372" s="127"/>
      <c r="J372" s="127"/>
      <c r="K372" s="137" t="s">
        <v>831</v>
      </c>
      <c r="L372" s="125" t="s">
        <v>3218</v>
      </c>
      <c r="M372" s="564">
        <f>IF(ISERROR(VLOOKUP($B372,ESTR_PREC!$A$1:$M$6000,2,FALSE))=TRUE,0,VLOOKUP($B372,ESTR_PREC!$A$1:$M$6000,2,FALSE))</f>
        <v>0</v>
      </c>
      <c r="N372" s="225"/>
      <c r="O372" s="560">
        <f t="shared" si="15"/>
        <v>0</v>
      </c>
      <c r="Q372" s="225"/>
      <c r="R372" s="499"/>
      <c r="S372" s="225"/>
      <c r="T372" s="225"/>
      <c r="U372" s="265"/>
      <c r="V372" s="225"/>
      <c r="W372" s="225"/>
      <c r="Z372" s="499"/>
      <c r="AA372" s="501"/>
      <c r="AB372" s="499"/>
    </row>
    <row r="373" spans="2:28" ht="25.5">
      <c r="B373" s="127" t="s">
        <v>832</v>
      </c>
      <c r="C373" s="127" t="s">
        <v>3489</v>
      </c>
      <c r="D373" s="127"/>
      <c r="E373" s="127"/>
      <c r="F373" s="123"/>
      <c r="G373" s="123"/>
      <c r="H373" s="123" t="s">
        <v>73</v>
      </c>
      <c r="I373" s="127"/>
      <c r="J373" s="127"/>
      <c r="K373" s="137" t="s">
        <v>833</v>
      </c>
      <c r="L373" s="125" t="s">
        <v>3218</v>
      </c>
      <c r="M373" s="564">
        <f>IF(ISERROR(VLOOKUP($B373,ESTR_PREC!$A$1:$M$6000,2,FALSE))=TRUE,0,VLOOKUP($B373,ESTR_PREC!$A$1:$M$6000,2,FALSE))</f>
        <v>0</v>
      </c>
      <c r="N373" s="225"/>
      <c r="O373" s="560">
        <f t="shared" si="15"/>
        <v>0</v>
      </c>
      <c r="Q373" s="225"/>
      <c r="R373" s="499"/>
      <c r="S373" s="225"/>
      <c r="T373" s="225"/>
      <c r="U373" s="265"/>
      <c r="V373" s="225"/>
      <c r="W373" s="225"/>
      <c r="Z373" s="499"/>
      <c r="AA373" s="501"/>
      <c r="AB373" s="499"/>
    </row>
    <row r="374" spans="2:28">
      <c r="B374" s="127" t="s">
        <v>834</v>
      </c>
      <c r="C374" s="127" t="s">
        <v>3490</v>
      </c>
      <c r="D374" s="127"/>
      <c r="E374" s="127"/>
      <c r="F374" s="123"/>
      <c r="G374" s="123"/>
      <c r="H374" s="123" t="s">
        <v>73</v>
      </c>
      <c r="I374" s="127"/>
      <c r="J374" s="127"/>
      <c r="K374" s="137" t="s">
        <v>835</v>
      </c>
      <c r="L374" s="125" t="s">
        <v>3218</v>
      </c>
      <c r="M374" s="564">
        <f>IF(ISERROR(VLOOKUP($B374,ESTR_PREC!$A$1:$M$6000,2,FALSE))=TRUE,0,VLOOKUP($B374,ESTR_PREC!$A$1:$M$6000,2,FALSE))</f>
        <v>0</v>
      </c>
      <c r="N374" s="225"/>
      <c r="O374" s="560">
        <f t="shared" si="15"/>
        <v>0</v>
      </c>
      <c r="Q374" s="225"/>
      <c r="R374" s="499"/>
      <c r="S374" s="225"/>
      <c r="T374" s="225"/>
      <c r="U374" s="265"/>
      <c r="V374" s="225"/>
      <c r="W374" s="225"/>
      <c r="Z374" s="499"/>
      <c r="AA374" s="501"/>
      <c r="AB374" s="499"/>
    </row>
    <row r="375" spans="2:28" ht="25.5">
      <c r="B375" s="127" t="s">
        <v>836</v>
      </c>
      <c r="C375" s="127" t="s">
        <v>3491</v>
      </c>
      <c r="D375" s="127"/>
      <c r="E375" s="127"/>
      <c r="F375" s="123"/>
      <c r="G375" s="123"/>
      <c r="H375" s="123" t="s">
        <v>73</v>
      </c>
      <c r="I375" s="127"/>
      <c r="J375" s="127"/>
      <c r="K375" s="137" t="s">
        <v>837</v>
      </c>
      <c r="L375" s="125" t="s">
        <v>3218</v>
      </c>
      <c r="M375" s="564">
        <f>IF(ISERROR(VLOOKUP($B375,ESTR_PREC!$A$1:$M$6000,2,FALSE))=TRUE,0,VLOOKUP($B375,ESTR_PREC!$A$1:$M$6000,2,FALSE))</f>
        <v>0</v>
      </c>
      <c r="N375" s="225"/>
      <c r="O375" s="560">
        <f t="shared" si="15"/>
        <v>0</v>
      </c>
      <c r="Q375" s="225"/>
      <c r="R375" s="499"/>
      <c r="S375" s="225"/>
      <c r="T375" s="225"/>
      <c r="U375" s="265"/>
      <c r="V375" s="225"/>
      <c r="W375" s="225"/>
      <c r="Z375" s="499"/>
      <c r="AA375" s="501"/>
      <c r="AB375" s="499"/>
    </row>
    <row r="376" spans="2:28" ht="25.5">
      <c r="B376" s="127" t="s">
        <v>838</v>
      </c>
      <c r="C376" s="127" t="s">
        <v>3492</v>
      </c>
      <c r="D376" s="127"/>
      <c r="E376" s="127"/>
      <c r="F376" s="123"/>
      <c r="G376" s="123"/>
      <c r="H376" s="123" t="s">
        <v>73</v>
      </c>
      <c r="I376" s="127"/>
      <c r="J376" s="127"/>
      <c r="K376" s="137" t="s">
        <v>839</v>
      </c>
      <c r="L376" s="125" t="s">
        <v>3218</v>
      </c>
      <c r="M376" s="564">
        <f>IF(ISERROR(VLOOKUP($B376,ESTR_PREC!$A$1:$M$6000,2,FALSE))=TRUE,0,VLOOKUP($B376,ESTR_PREC!$A$1:$M$6000,2,FALSE))</f>
        <v>0</v>
      </c>
      <c r="N376" s="225"/>
      <c r="O376" s="560">
        <f t="shared" si="15"/>
        <v>0</v>
      </c>
      <c r="Q376" s="225"/>
      <c r="R376" s="499"/>
      <c r="S376" s="225"/>
      <c r="T376" s="225"/>
      <c r="U376" s="265"/>
      <c r="V376" s="225"/>
      <c r="W376" s="225"/>
      <c r="Z376" s="499"/>
      <c r="AA376" s="501"/>
      <c r="AB376" s="499"/>
    </row>
    <row r="377" spans="2:28">
      <c r="B377" s="127" t="s">
        <v>840</v>
      </c>
      <c r="C377" s="127" t="str">
        <f>MID(B377,1,1)&amp;MID(B377,3,2)&amp;MID(B377,6,2)&amp;MID(B377,9,2)&amp;MID(B377,12,3)&amp;MID(B377,16,3)&amp;MID(B377,20,2)&amp;MID(B377,23,3)</f>
        <v>420051006002000000</v>
      </c>
      <c r="D377" s="127"/>
      <c r="E377" s="123"/>
      <c r="F377" s="127"/>
      <c r="G377" s="123"/>
      <c r="H377" s="123" t="s">
        <v>4288</v>
      </c>
      <c r="I377" s="127"/>
      <c r="J377" s="127"/>
      <c r="K377" s="346" t="s">
        <v>4289</v>
      </c>
      <c r="L377" s="125" t="s">
        <v>3218</v>
      </c>
      <c r="M377" s="564">
        <f>IF(ISERROR(VLOOKUP($B377,ESTR_PREC!$A$1:$M$6000,2,FALSE))=TRUE,0,VLOOKUP($B377,ESTR_PREC!$A$1:$M$6000,2,FALSE))</f>
        <v>5</v>
      </c>
      <c r="N377" s="225"/>
      <c r="O377" s="560">
        <f t="shared" si="14"/>
        <v>-5</v>
      </c>
      <c r="Q377" s="225"/>
      <c r="R377" s="499"/>
      <c r="S377" s="225"/>
      <c r="T377" s="225"/>
      <c r="U377" s="265"/>
      <c r="V377" s="225"/>
      <c r="W377" s="225"/>
      <c r="Z377" s="499"/>
      <c r="AA377" s="501"/>
      <c r="AB377" s="499"/>
    </row>
    <row r="378" spans="2:28">
      <c r="B378" s="342" t="s">
        <v>842</v>
      </c>
      <c r="C378" s="127" t="s">
        <v>3493</v>
      </c>
      <c r="D378" s="127"/>
      <c r="E378" s="123"/>
      <c r="F378" s="127"/>
      <c r="G378" s="123"/>
      <c r="H378" s="123" t="s">
        <v>73</v>
      </c>
      <c r="I378" s="127"/>
      <c r="J378" s="127"/>
      <c r="K378" s="346" t="s">
        <v>843</v>
      </c>
      <c r="L378" s="125" t="s">
        <v>3218</v>
      </c>
      <c r="M378" s="564">
        <f>IF(ISERROR(VLOOKUP($B378,ESTR_PREC!$A$1:$M$6000,2,FALSE))=TRUE,0,VLOOKUP($B378,ESTR_PREC!$A$1:$M$6000,2,FALSE))</f>
        <v>0</v>
      </c>
      <c r="N378" s="225"/>
      <c r="O378" s="560">
        <f t="shared" si="14"/>
        <v>0</v>
      </c>
      <c r="Q378" s="225"/>
      <c r="R378" s="499"/>
      <c r="S378" s="225"/>
      <c r="T378" s="225"/>
      <c r="U378" s="265"/>
      <c r="V378" s="225"/>
      <c r="W378" s="225"/>
      <c r="Z378" s="499"/>
      <c r="AA378" s="501"/>
      <c r="AB378" s="499"/>
    </row>
    <row r="379" spans="2:28" ht="25.5">
      <c r="B379" s="342" t="s">
        <v>844</v>
      </c>
      <c r="C379" s="127" t="s">
        <v>3494</v>
      </c>
      <c r="D379" s="127"/>
      <c r="E379" s="123"/>
      <c r="F379" s="127"/>
      <c r="G379" s="123"/>
      <c r="H379" s="123" t="s">
        <v>73</v>
      </c>
      <c r="I379" s="127"/>
      <c r="J379" s="127"/>
      <c r="K379" s="346" t="s">
        <v>845</v>
      </c>
      <c r="L379" s="125" t="s">
        <v>3218</v>
      </c>
      <c r="M379" s="564">
        <f>IF(ISERROR(VLOOKUP($B379,ESTR_PREC!$A$1:$M$6000,2,FALSE))=TRUE,0,VLOOKUP($B379,ESTR_PREC!$A$1:$M$6000,2,FALSE))</f>
        <v>0</v>
      </c>
      <c r="N379" s="225"/>
      <c r="O379" s="560">
        <f t="shared" si="14"/>
        <v>0</v>
      </c>
      <c r="Q379" s="225"/>
      <c r="R379" s="499"/>
      <c r="S379" s="225"/>
      <c r="T379" s="225"/>
      <c r="U379" s="265"/>
      <c r="V379" s="225"/>
      <c r="W379" s="225"/>
      <c r="Z379" s="499"/>
      <c r="AA379" s="501"/>
      <c r="AB379" s="499"/>
    </row>
    <row r="380" spans="2:28" ht="27" customHeight="1">
      <c r="B380" s="127" t="s">
        <v>846</v>
      </c>
      <c r="C380" s="127" t="s">
        <v>3495</v>
      </c>
      <c r="D380" s="127"/>
      <c r="E380" s="123"/>
      <c r="F380" s="127"/>
      <c r="G380" s="123"/>
      <c r="H380" s="123" t="s">
        <v>4288</v>
      </c>
      <c r="I380" s="123"/>
      <c r="J380" s="123"/>
      <c r="K380" s="319" t="s">
        <v>848</v>
      </c>
      <c r="L380" s="125" t="s">
        <v>3218</v>
      </c>
      <c r="M380" s="564">
        <f>IF(ISERROR(VLOOKUP($B380,ESTR_PREC!$A$1:$M$6000,2,FALSE))=TRUE,0,VLOOKUP($B380,ESTR_PREC!$A$1:$M$6000,2,FALSE))</f>
        <v>56</v>
      </c>
      <c r="N380" s="225">
        <v>43</v>
      </c>
      <c r="O380" s="560">
        <f t="shared" si="14"/>
        <v>-13</v>
      </c>
      <c r="Q380" s="225"/>
      <c r="R380" s="499"/>
      <c r="S380" s="225"/>
      <c r="T380" s="225"/>
      <c r="U380" s="265"/>
      <c r="V380" s="225"/>
      <c r="W380" s="225"/>
      <c r="Z380" s="499"/>
      <c r="AA380" s="501"/>
      <c r="AB380" s="499"/>
    </row>
    <row r="381" spans="2:28" ht="15" hidden="1" customHeight="1">
      <c r="B381" s="138" t="s">
        <v>849</v>
      </c>
      <c r="C381" s="138" t="s">
        <v>3496</v>
      </c>
      <c r="D381" s="138"/>
      <c r="E381" s="268"/>
      <c r="F381" s="138"/>
      <c r="G381" s="268"/>
      <c r="H381" s="123" t="s">
        <v>4288</v>
      </c>
      <c r="I381" s="138"/>
      <c r="J381" s="268"/>
      <c r="K381" s="319" t="s">
        <v>4290</v>
      </c>
      <c r="L381" s="270" t="s">
        <v>3218</v>
      </c>
      <c r="M381" s="815"/>
      <c r="N381" s="815"/>
      <c r="O381" s="815"/>
      <c r="Q381" s="815"/>
      <c r="R381" s="499"/>
      <c r="S381" s="815"/>
      <c r="T381" s="815"/>
      <c r="U381" s="265"/>
      <c r="V381" s="815"/>
      <c r="W381" s="815"/>
      <c r="Z381" s="499"/>
      <c r="AA381" s="501"/>
      <c r="AB381" s="499"/>
    </row>
    <row r="382" spans="2:28" hidden="1">
      <c r="B382" s="138" t="s">
        <v>851</v>
      </c>
      <c r="C382" s="138" t="s">
        <v>3498</v>
      </c>
      <c r="D382" s="138"/>
      <c r="E382" s="268"/>
      <c r="F382" s="138"/>
      <c r="G382" s="268"/>
      <c r="H382" s="123" t="s">
        <v>4288</v>
      </c>
      <c r="I382" s="138"/>
      <c r="J382" s="268"/>
      <c r="K382" s="319" t="s">
        <v>4291</v>
      </c>
      <c r="L382" s="270" t="s">
        <v>3218</v>
      </c>
      <c r="M382" s="815"/>
      <c r="N382" s="815"/>
      <c r="O382" s="815"/>
      <c r="Q382" s="815"/>
      <c r="R382" s="499"/>
      <c r="S382" s="815"/>
      <c r="T382" s="815"/>
      <c r="U382" s="265"/>
      <c r="V382" s="815"/>
      <c r="W382" s="815"/>
      <c r="Z382" s="499"/>
      <c r="AA382" s="501"/>
      <c r="AB382" s="499"/>
    </row>
    <row r="383" spans="2:28" ht="25.5">
      <c r="B383" s="127" t="s">
        <v>853</v>
      </c>
      <c r="C383" s="127" t="s">
        <v>3500</v>
      </c>
      <c r="D383" s="127"/>
      <c r="E383" s="123"/>
      <c r="F383" s="127"/>
      <c r="G383" s="123"/>
      <c r="H383" s="123" t="s">
        <v>4288</v>
      </c>
      <c r="I383" s="127"/>
      <c r="J383" s="123"/>
      <c r="K383" s="319" t="s">
        <v>855</v>
      </c>
      <c r="L383" s="125" t="s">
        <v>3218</v>
      </c>
      <c r="M383" s="564">
        <f>IF(ISERROR(VLOOKUP($B383,ESTR_PREC!$A$1:$M$6000,2,FALSE))=TRUE,0,VLOOKUP($B383,ESTR_PREC!$A$1:$M$6000,2,FALSE))</f>
        <v>0</v>
      </c>
      <c r="N383" s="225"/>
      <c r="O383" s="560">
        <f t="shared" si="14"/>
        <v>0</v>
      </c>
      <c r="Q383" s="225"/>
      <c r="R383" s="499"/>
      <c r="S383" s="225"/>
      <c r="T383" s="225"/>
      <c r="U383" s="265"/>
      <c r="V383" s="225"/>
      <c r="W383" s="225"/>
      <c r="Z383" s="499"/>
      <c r="AA383" s="501"/>
      <c r="AB383" s="499"/>
    </row>
    <row r="384" spans="2:28">
      <c r="B384" s="127" t="s">
        <v>856</v>
      </c>
      <c r="C384" s="127" t="str">
        <f>MID(B384,1,1)&amp;MID(B384,3,2)&amp;MID(B384,6,2)&amp;MID(B384,9,2)&amp;MID(B384,12,3)&amp;MID(B384,16,3)&amp;MID(B384,20,2)&amp;MID(B384,23,3)</f>
        <v>420051008004000000</v>
      </c>
      <c r="D384" s="127"/>
      <c r="E384" s="123"/>
      <c r="F384" s="127"/>
      <c r="G384" s="123"/>
      <c r="H384" s="123" t="s">
        <v>4288</v>
      </c>
      <c r="I384" s="127"/>
      <c r="J384" s="127"/>
      <c r="K384" s="346" t="s">
        <v>857</v>
      </c>
      <c r="L384" s="125"/>
      <c r="M384" s="564">
        <f>IF(ISERROR(VLOOKUP($B384,ESTR_PREC!$A$1:$M$6000,2,FALSE))=TRUE,0,VLOOKUP($B384,ESTR_PREC!$A$1:$M$6000,2,FALSE))</f>
        <v>0</v>
      </c>
      <c r="N384" s="225"/>
      <c r="O384" s="560">
        <f t="shared" si="14"/>
        <v>0</v>
      </c>
      <c r="Q384" s="225"/>
      <c r="R384" s="499"/>
      <c r="S384" s="225"/>
      <c r="T384" s="225"/>
      <c r="U384" s="265"/>
      <c r="V384" s="225"/>
      <c r="W384" s="225"/>
      <c r="Z384" s="499"/>
      <c r="AA384" s="501"/>
      <c r="AB384" s="499"/>
    </row>
    <row r="385" spans="2:28">
      <c r="B385" s="127" t="s">
        <v>858</v>
      </c>
      <c r="C385" s="127" t="s">
        <v>3501</v>
      </c>
      <c r="D385" s="127"/>
      <c r="E385" s="123"/>
      <c r="F385" s="127"/>
      <c r="G385" s="123"/>
      <c r="H385" s="123" t="s">
        <v>4288</v>
      </c>
      <c r="I385" s="123"/>
      <c r="J385" s="123"/>
      <c r="K385" s="319" t="s">
        <v>859</v>
      </c>
      <c r="L385" s="125" t="s">
        <v>3218</v>
      </c>
      <c r="M385" s="564">
        <f>IF(ISERROR(VLOOKUP($B385,ESTR_PREC!$A$1:$M$6000,2,FALSE))=TRUE,0,VLOOKUP($B385,ESTR_PREC!$A$1:$M$6000,2,FALSE))</f>
        <v>0</v>
      </c>
      <c r="N385" s="225"/>
      <c r="O385" s="560">
        <f t="shared" si="14"/>
        <v>0</v>
      </c>
      <c r="Q385" s="225"/>
      <c r="R385" s="499"/>
      <c r="S385" s="225"/>
      <c r="T385" s="225"/>
      <c r="U385" s="265"/>
      <c r="V385" s="225"/>
      <c r="W385" s="225"/>
      <c r="Z385" s="499"/>
      <c r="AA385" s="501"/>
      <c r="AB385" s="499"/>
    </row>
    <row r="386" spans="2:28">
      <c r="B386" s="127" t="s">
        <v>860</v>
      </c>
      <c r="C386" s="127" t="s">
        <v>3502</v>
      </c>
      <c r="D386" s="127"/>
      <c r="E386" s="123"/>
      <c r="F386" s="127"/>
      <c r="G386" s="123"/>
      <c r="H386" s="123" t="s">
        <v>4288</v>
      </c>
      <c r="I386" s="123"/>
      <c r="J386" s="123"/>
      <c r="K386" s="304" t="s">
        <v>862</v>
      </c>
      <c r="L386" s="125" t="s">
        <v>3218</v>
      </c>
      <c r="M386" s="564">
        <f>IF(ISERROR(VLOOKUP($B386,ESTR_PREC!$A$1:$M$6000,2,FALSE))=TRUE,0,VLOOKUP($B386,ESTR_PREC!$A$1:$M$6000,2,FALSE))</f>
        <v>0</v>
      </c>
      <c r="N386" s="225"/>
      <c r="O386" s="560">
        <f t="shared" si="14"/>
        <v>0</v>
      </c>
      <c r="Q386" s="225"/>
      <c r="R386" s="499"/>
      <c r="S386" s="225"/>
      <c r="T386" s="225"/>
      <c r="U386" s="265"/>
      <c r="V386" s="225"/>
      <c r="W386" s="225"/>
      <c r="Z386" s="499"/>
      <c r="AA386" s="501"/>
      <c r="AB386" s="499"/>
    </row>
    <row r="387" spans="2:28">
      <c r="B387" s="127" t="s">
        <v>863</v>
      </c>
      <c r="C387" s="127" t="s">
        <v>3503</v>
      </c>
      <c r="D387" s="127"/>
      <c r="E387" s="123"/>
      <c r="F387" s="127"/>
      <c r="G387" s="123"/>
      <c r="H387" s="123" t="s">
        <v>4288</v>
      </c>
      <c r="I387" s="123"/>
      <c r="J387" s="123"/>
      <c r="K387" s="304" t="s">
        <v>864</v>
      </c>
      <c r="L387" s="125" t="s">
        <v>3218</v>
      </c>
      <c r="M387" s="564">
        <f>IF(ISERROR(VLOOKUP($B387,ESTR_PREC!$A$1:$M$6000,2,FALSE))=TRUE,0,VLOOKUP($B387,ESTR_PREC!$A$1:$M$6000,2,FALSE))</f>
        <v>137</v>
      </c>
      <c r="N387" s="225"/>
      <c r="O387" s="560">
        <f t="shared" si="14"/>
        <v>-137</v>
      </c>
      <c r="Q387" s="225"/>
      <c r="R387" s="499"/>
      <c r="S387" s="225"/>
      <c r="T387" s="225"/>
      <c r="U387" s="265"/>
      <c r="V387" s="225"/>
      <c r="W387" s="225"/>
      <c r="Z387" s="499"/>
      <c r="AA387" s="501"/>
      <c r="AB387" s="499"/>
    </row>
    <row r="388" spans="2:28">
      <c r="B388" s="127" t="s">
        <v>866</v>
      </c>
      <c r="C388" s="127" t="s">
        <v>3504</v>
      </c>
      <c r="D388" s="127"/>
      <c r="E388" s="123"/>
      <c r="F388" s="127"/>
      <c r="G388" s="123"/>
      <c r="H388" s="123" t="s">
        <v>4288</v>
      </c>
      <c r="I388" s="123"/>
      <c r="J388" s="123"/>
      <c r="K388" s="751" t="s">
        <v>867</v>
      </c>
      <c r="L388" s="125" t="s">
        <v>3218</v>
      </c>
      <c r="M388" s="564">
        <f>IF(ISERROR(VLOOKUP($B388,ESTR_PREC!$A$1:$M$6000,2,FALSE))=TRUE,0,VLOOKUP($B388,ESTR_PREC!$A$1:$M$6000,2,FALSE))</f>
        <v>62</v>
      </c>
      <c r="N388" s="225">
        <v>37</v>
      </c>
      <c r="O388" s="560">
        <f t="shared" si="14"/>
        <v>-25</v>
      </c>
      <c r="Q388" s="225"/>
      <c r="R388" s="499"/>
      <c r="S388" s="225"/>
      <c r="T388" s="225"/>
      <c r="U388" s="265"/>
      <c r="V388" s="225"/>
      <c r="W388" s="225"/>
      <c r="Z388" s="499"/>
      <c r="AA388" s="501"/>
      <c r="AB388" s="499"/>
    </row>
    <row r="389" spans="2:28">
      <c r="B389" s="127" t="s">
        <v>868</v>
      </c>
      <c r="C389" s="127" t="s">
        <v>3505</v>
      </c>
      <c r="D389" s="127"/>
      <c r="E389" s="123"/>
      <c r="F389" s="127"/>
      <c r="G389" s="123"/>
      <c r="H389" s="123" t="s">
        <v>4288</v>
      </c>
      <c r="I389" s="123"/>
      <c r="J389" s="123"/>
      <c r="K389" s="312" t="s">
        <v>870</v>
      </c>
      <c r="L389" s="125" t="s">
        <v>3218</v>
      </c>
      <c r="M389" s="564">
        <f>IF(ISERROR(VLOOKUP($B389,ESTR_PREC!$A$1:$M$6000,2,FALSE))=TRUE,0,VLOOKUP($B389,ESTR_PREC!$A$1:$M$6000,2,FALSE))</f>
        <v>0</v>
      </c>
      <c r="N389" s="225"/>
      <c r="O389" s="560">
        <f t="shared" si="14"/>
        <v>0</v>
      </c>
      <c r="Q389" s="225"/>
      <c r="R389" s="499"/>
      <c r="S389" s="225"/>
      <c r="T389" s="225"/>
      <c r="U389" s="265"/>
      <c r="V389" s="225"/>
      <c r="W389" s="225"/>
      <c r="Z389" s="499"/>
      <c r="AA389" s="501"/>
      <c r="AB389" s="499"/>
    </row>
    <row r="390" spans="2:28">
      <c r="B390" s="127" t="s">
        <v>871</v>
      </c>
      <c r="C390" s="127" t="s">
        <v>3506</v>
      </c>
      <c r="D390" s="127"/>
      <c r="E390" s="123"/>
      <c r="F390" s="127"/>
      <c r="G390" s="123"/>
      <c r="H390" s="123" t="s">
        <v>4288</v>
      </c>
      <c r="I390" s="127"/>
      <c r="J390" s="127"/>
      <c r="K390" s="228" t="s">
        <v>873</v>
      </c>
      <c r="L390" s="125" t="s">
        <v>3218</v>
      </c>
      <c r="M390" s="564">
        <f>IF(ISERROR(VLOOKUP($B390,ESTR_PREC!$A$1:$M$6000,2,FALSE))=TRUE,0,VLOOKUP($B390,ESTR_PREC!$A$1:$M$6000,2,FALSE))</f>
        <v>0</v>
      </c>
      <c r="N390" s="225"/>
      <c r="O390" s="560">
        <f t="shared" si="14"/>
        <v>0</v>
      </c>
      <c r="Q390" s="225"/>
      <c r="R390" s="499"/>
      <c r="S390" s="225"/>
      <c r="T390" s="225"/>
      <c r="U390" s="265"/>
      <c r="V390" s="225"/>
      <c r="W390" s="225"/>
      <c r="Z390" s="499"/>
      <c r="AA390" s="501"/>
      <c r="AB390" s="499"/>
    </row>
    <row r="391" spans="2:28">
      <c r="B391" s="127" t="s">
        <v>874</v>
      </c>
      <c r="C391" s="127" t="s">
        <v>3507</v>
      </c>
      <c r="D391" s="127"/>
      <c r="E391" s="123"/>
      <c r="F391" s="127"/>
      <c r="G391" s="123"/>
      <c r="H391" s="123" t="s">
        <v>4288</v>
      </c>
      <c r="I391" s="123"/>
      <c r="J391" s="123"/>
      <c r="K391" s="312" t="s">
        <v>876</v>
      </c>
      <c r="L391" s="125" t="s">
        <v>3218</v>
      </c>
      <c r="M391" s="564">
        <f>IF(ISERROR(VLOOKUP($B391,ESTR_PREC!$A$1:$M$6000,2,FALSE))=TRUE,0,VLOOKUP($B391,ESTR_PREC!$A$1:$M$6000,2,FALSE))</f>
        <v>0</v>
      </c>
      <c r="N391" s="225"/>
      <c r="O391" s="560">
        <f t="shared" si="14"/>
        <v>0</v>
      </c>
      <c r="Q391" s="225"/>
      <c r="R391" s="499"/>
      <c r="S391" s="225"/>
      <c r="T391" s="225"/>
      <c r="U391" s="265"/>
      <c r="V391" s="225"/>
      <c r="W391" s="225"/>
      <c r="Z391" s="499"/>
      <c r="AA391" s="501"/>
      <c r="AB391" s="499"/>
    </row>
    <row r="392" spans="2:28" ht="24.75" customHeight="1">
      <c r="B392" s="127" t="s">
        <v>877</v>
      </c>
      <c r="C392" s="127" t="s">
        <v>3508</v>
      </c>
      <c r="D392" s="127"/>
      <c r="E392" s="123"/>
      <c r="F392" s="127"/>
      <c r="G392" s="123"/>
      <c r="H392" s="123" t="s">
        <v>4288</v>
      </c>
      <c r="I392" s="123"/>
      <c r="J392" s="123"/>
      <c r="K392" s="164" t="s">
        <v>879</v>
      </c>
      <c r="L392" s="125" t="s">
        <v>3218</v>
      </c>
      <c r="M392" s="564">
        <f>IF(ISERROR(VLOOKUP($B392,ESTR_PREC!$A$1:$M$6000,2,FALSE))=TRUE,0,VLOOKUP($B392,ESTR_PREC!$A$1:$M$6000,2,FALSE))</f>
        <v>2</v>
      </c>
      <c r="N392" s="225">
        <v>2</v>
      </c>
      <c r="O392" s="560">
        <f t="shared" si="14"/>
        <v>0</v>
      </c>
      <c r="Q392" s="225"/>
      <c r="R392" s="499"/>
      <c r="S392" s="225"/>
      <c r="T392" s="225"/>
      <c r="U392" s="265"/>
      <c r="V392" s="225"/>
      <c r="W392" s="225"/>
      <c r="Z392" s="499"/>
      <c r="AA392" s="501"/>
      <c r="AB392" s="499"/>
    </row>
    <row r="393" spans="2:28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23" t="s">
        <v>4288</v>
      </c>
      <c r="I393" s="130"/>
      <c r="J393" s="130"/>
      <c r="K393" s="166" t="s">
        <v>881</v>
      </c>
      <c r="L393" s="132" t="s">
        <v>3218</v>
      </c>
      <c r="M393" s="564">
        <f>IF(ISERROR(VLOOKUP($B393,ESTR_PREC!$A$1:$M$6000,2,FALSE))=TRUE,0,VLOOKUP($B393,ESTR_PREC!$A$1:$M$6000,2,FALSE))</f>
        <v>0</v>
      </c>
      <c r="N393" s="225"/>
      <c r="O393" s="560">
        <f t="shared" si="14"/>
        <v>0</v>
      </c>
      <c r="Q393" s="225"/>
      <c r="R393" s="499"/>
      <c r="S393" s="225"/>
      <c r="T393" s="225"/>
      <c r="U393" s="265"/>
      <c r="V393" s="225"/>
      <c r="W393" s="225"/>
      <c r="Z393" s="499"/>
      <c r="AA393" s="501"/>
      <c r="AB393" s="499"/>
    </row>
    <row r="394" spans="2:28" ht="15.75">
      <c r="K394" s="544" t="s">
        <v>3510</v>
      </c>
      <c r="L394" s="528"/>
      <c r="M394" s="192"/>
      <c r="N394" s="192"/>
      <c r="O394" s="192"/>
      <c r="P394" s="521"/>
      <c r="Q394" s="192"/>
      <c r="R394" s="554"/>
      <c r="S394" s="192"/>
      <c r="T394" s="192"/>
      <c r="U394" s="265"/>
      <c r="V394" s="192"/>
      <c r="W394" s="192"/>
      <c r="Z394" s="192"/>
      <c r="AA394" s="501"/>
      <c r="AB394" s="192"/>
    </row>
    <row r="395" spans="2:28" ht="16.5" thickBot="1">
      <c r="K395" s="527"/>
      <c r="L395" s="528"/>
      <c r="M395" s="192"/>
      <c r="N395" s="192"/>
      <c r="O395" s="192"/>
      <c r="P395" s="522"/>
      <c r="Q395" s="192"/>
      <c r="R395" s="554"/>
      <c r="S395" s="192"/>
      <c r="T395" s="192"/>
      <c r="U395" s="265"/>
      <c r="V395" s="192"/>
      <c r="W395" s="192"/>
      <c r="Z395" s="192"/>
      <c r="AA395" s="501"/>
      <c r="AB395" s="192"/>
    </row>
    <row r="396" spans="2:28" ht="17.25" thickTop="1" thickBot="1">
      <c r="B396" s="110" t="s">
        <v>882</v>
      </c>
      <c r="C396" s="242" t="s">
        <v>3511</v>
      </c>
      <c r="D396" s="243"/>
      <c r="E396" s="112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204</v>
      </c>
      <c r="N396" s="115">
        <f>SUM(N399:N413)</f>
        <v>208</v>
      </c>
      <c r="O396" s="298">
        <f>+N396-M396</f>
        <v>4</v>
      </c>
      <c r="Q396" s="115">
        <f>SUM(Q399:Q413)</f>
        <v>0</v>
      </c>
      <c r="R396" s="519"/>
      <c r="S396" s="115">
        <f>SUM(S399:S413)</f>
        <v>2</v>
      </c>
      <c r="T396" s="115">
        <f>SUM(T399:T413)</f>
        <v>0</v>
      </c>
      <c r="U396" s="265"/>
      <c r="V396" s="115">
        <f>SUM(V399:V413)</f>
        <v>0</v>
      </c>
      <c r="W396" s="115">
        <f>SUM(W399:W413)</f>
        <v>0</v>
      </c>
      <c r="Z396" s="519"/>
      <c r="AA396" s="501"/>
      <c r="AB396" s="519"/>
    </row>
    <row r="397" spans="2:28" ht="9" customHeight="1" thickTop="1" thickBot="1">
      <c r="K397" s="540"/>
      <c r="M397" s="265"/>
      <c r="N397" s="379"/>
      <c r="Q397" s="379"/>
      <c r="R397" s="554"/>
      <c r="U397" s="265"/>
      <c r="V397" s="265"/>
      <c r="W397" s="265"/>
      <c r="Z397" s="501"/>
      <c r="AA397" s="501"/>
      <c r="AB397" s="501"/>
    </row>
    <row r="398" spans="2:28" ht="39" thickBot="1">
      <c r="B398" s="102" t="s">
        <v>3221</v>
      </c>
      <c r="C398" s="245" t="s">
        <v>48</v>
      </c>
      <c r="D398" s="245"/>
      <c r="E398" s="246"/>
      <c r="F398" s="246"/>
      <c r="G398" s="246"/>
      <c r="H398" s="246"/>
      <c r="I398" s="246"/>
      <c r="J398" s="246"/>
      <c r="K398" s="302" t="s">
        <v>3222</v>
      </c>
      <c r="L398" s="135"/>
      <c r="M398" s="328" t="str">
        <f>+$M$10</f>
        <v>Valore netto al 31/12/2017</v>
      </c>
      <c r="N398" s="779" t="str">
        <f>N$10</f>
        <v>Valore netto al 31/12/2018</v>
      </c>
      <c r="O398" s="779" t="s">
        <v>4064</v>
      </c>
      <c r="P398" s="806"/>
      <c r="Q398" s="779" t="str">
        <f>Q$10</f>
        <v>Prechiusura al ° trimestre 2018</v>
      </c>
      <c r="R398" s="514"/>
      <c r="S398" s="1145" t="str">
        <f>S$330</f>
        <v>Costi da utilizzo contributi 2018</v>
      </c>
      <c r="T398" s="1143" t="str">
        <f>T$330</f>
        <v>Costi da utilizzo contributi DI CUI SOCIO-SAN</v>
      </c>
      <c r="U398" s="1144"/>
      <c r="V398" s="1142" t="str">
        <f>V$330</f>
        <v>Costi da contributi 2018</v>
      </c>
      <c r="W398" s="1143" t="str">
        <f>W$330</f>
        <v>Costi da contributi DI CUI SOCIO-SAN</v>
      </c>
      <c r="Z398" s="681"/>
      <c r="AA398" s="501"/>
      <c r="AB398" s="681"/>
    </row>
    <row r="399" spans="2:28">
      <c r="B399" s="127" t="s">
        <v>884</v>
      </c>
      <c r="C399" s="127" t="s">
        <v>3512</v>
      </c>
      <c r="D399" s="127"/>
      <c r="E399" s="123"/>
      <c r="F399" s="127"/>
      <c r="G399" s="123"/>
      <c r="H399" s="123" t="s">
        <v>4288</v>
      </c>
      <c r="I399" s="123"/>
      <c r="J399" s="123"/>
      <c r="K399" s="161" t="s">
        <v>887</v>
      </c>
      <c r="L399" s="125" t="s">
        <v>3218</v>
      </c>
      <c r="M399" s="564">
        <f>IF(ISERROR(VLOOKUP($B399,ESTR_PREC!$A$1:$M$6000,2,FALSE))=TRUE,0,VLOOKUP($B399,ESTR_PREC!$A$1:$M$6000,2,FALSE))</f>
        <v>0</v>
      </c>
      <c r="N399" s="225"/>
      <c r="O399" s="560">
        <f t="shared" ref="O399:O412" si="16">+N399-M399</f>
        <v>0</v>
      </c>
      <c r="Q399" s="225"/>
      <c r="R399" s="499"/>
      <c r="S399" s="225"/>
      <c r="T399" s="225"/>
      <c r="U399" s="265"/>
      <c r="V399" s="225"/>
      <c r="W399" s="225"/>
      <c r="Z399" s="499"/>
      <c r="AA399" s="501"/>
      <c r="AB399" s="499"/>
    </row>
    <row r="400" spans="2:28">
      <c r="B400" s="127" t="s">
        <v>890</v>
      </c>
      <c r="C400" s="127" t="s">
        <v>3513</v>
      </c>
      <c r="D400" s="127"/>
      <c r="E400" s="123"/>
      <c r="F400" s="127"/>
      <c r="G400" s="123"/>
      <c r="H400" s="123" t="s">
        <v>4288</v>
      </c>
      <c r="I400" s="123"/>
      <c r="J400" s="123"/>
      <c r="K400" s="181" t="s">
        <v>892</v>
      </c>
      <c r="L400" s="125" t="s">
        <v>3218</v>
      </c>
      <c r="M400" s="564">
        <f>IF(ISERROR(VLOOKUP($B400,ESTR_PREC!$A$1:$M$6000,2,FALSE))=TRUE,0,VLOOKUP($B400,ESTR_PREC!$A$1:$M$6000,2,FALSE))</f>
        <v>6</v>
      </c>
      <c r="N400" s="225">
        <v>9</v>
      </c>
      <c r="O400" s="560">
        <f t="shared" si="16"/>
        <v>3</v>
      </c>
      <c r="Q400" s="225"/>
      <c r="R400" s="499"/>
      <c r="S400" s="225"/>
      <c r="T400" s="225"/>
      <c r="U400" s="265"/>
      <c r="V400" s="225"/>
      <c r="W400" s="225"/>
      <c r="Z400" s="499"/>
      <c r="AA400" s="501"/>
      <c r="AB400" s="499"/>
    </row>
    <row r="401" spans="2:28">
      <c r="B401" s="127" t="s">
        <v>895</v>
      </c>
      <c r="C401" s="127" t="s">
        <v>3514</v>
      </c>
      <c r="D401" s="127"/>
      <c r="E401" s="123"/>
      <c r="F401" s="127"/>
      <c r="G401" s="123"/>
      <c r="H401" s="123" t="s">
        <v>4288</v>
      </c>
      <c r="I401" s="123"/>
      <c r="J401" s="123"/>
      <c r="K401" s="181" t="s">
        <v>897</v>
      </c>
      <c r="L401" s="125" t="s">
        <v>3218</v>
      </c>
      <c r="M401" s="564">
        <f>IF(ISERROR(VLOOKUP($B401,ESTR_PREC!$A$1:$M$6000,2,FALSE))=TRUE,0,VLOOKUP($B401,ESTR_PREC!$A$1:$M$6000,2,FALSE))</f>
        <v>110</v>
      </c>
      <c r="N401" s="225">
        <v>112</v>
      </c>
      <c r="O401" s="560">
        <f t="shared" si="16"/>
        <v>2</v>
      </c>
      <c r="Q401" s="225"/>
      <c r="R401" s="499"/>
      <c r="S401" s="225"/>
      <c r="T401" s="225"/>
      <c r="U401" s="265"/>
      <c r="V401" s="225"/>
      <c r="W401" s="225"/>
      <c r="Z401" s="499"/>
      <c r="AA401" s="501"/>
      <c r="AB401" s="499"/>
    </row>
    <row r="402" spans="2:28">
      <c r="B402" s="127" t="s">
        <v>900</v>
      </c>
      <c r="C402" s="127" t="s">
        <v>3515</v>
      </c>
      <c r="D402" s="127"/>
      <c r="E402" s="123"/>
      <c r="F402" s="127"/>
      <c r="G402" s="123"/>
      <c r="H402" s="123" t="s">
        <v>4288</v>
      </c>
      <c r="I402" s="123"/>
      <c r="J402" s="123"/>
      <c r="K402" s="181" t="s">
        <v>901</v>
      </c>
      <c r="L402" s="125" t="s">
        <v>3218</v>
      </c>
      <c r="M402" s="564">
        <f>IF(ISERROR(VLOOKUP($B402,ESTR_PREC!$A$1:$M$6000,2,FALSE))=TRUE,0,VLOOKUP($B402,ESTR_PREC!$A$1:$M$6000,2,FALSE))</f>
        <v>0</v>
      </c>
      <c r="N402" s="225"/>
      <c r="O402" s="560">
        <f t="shared" si="16"/>
        <v>0</v>
      </c>
      <c r="Q402" s="225"/>
      <c r="R402" s="499"/>
      <c r="S402" s="225"/>
      <c r="T402" s="225"/>
      <c r="U402" s="265"/>
      <c r="V402" s="225"/>
      <c r="W402" s="225"/>
      <c r="Z402" s="499"/>
      <c r="AA402" s="501"/>
      <c r="AB402" s="499"/>
    </row>
    <row r="403" spans="2:28">
      <c r="B403" s="127" t="s">
        <v>904</v>
      </c>
      <c r="C403" s="127" t="s">
        <v>3516</v>
      </c>
      <c r="D403" s="127"/>
      <c r="E403" s="123"/>
      <c r="F403" s="127"/>
      <c r="G403" s="123"/>
      <c r="H403" s="123" t="s">
        <v>4288</v>
      </c>
      <c r="I403" s="123"/>
      <c r="J403" s="123"/>
      <c r="K403" s="164" t="s">
        <v>906</v>
      </c>
      <c r="L403" s="125" t="s">
        <v>3218</v>
      </c>
      <c r="M403" s="564">
        <f>IF(ISERROR(VLOOKUP($B403,ESTR_PREC!$A$1:$M$6000,2,FALSE))=TRUE,0,VLOOKUP($B403,ESTR_PREC!$A$1:$M$6000,2,FALSE))</f>
        <v>51</v>
      </c>
      <c r="N403" s="225">
        <v>44</v>
      </c>
      <c r="O403" s="560">
        <f t="shared" si="16"/>
        <v>-7</v>
      </c>
      <c r="Q403" s="225"/>
      <c r="R403" s="499"/>
      <c r="S403" s="225">
        <v>2</v>
      </c>
      <c r="T403" s="225"/>
      <c r="U403" s="265"/>
      <c r="V403" s="225"/>
      <c r="W403" s="225"/>
      <c r="Z403" s="499"/>
      <c r="AA403" s="501"/>
      <c r="AB403" s="499"/>
    </row>
    <row r="404" spans="2:28">
      <c r="B404" s="127" t="s">
        <v>909</v>
      </c>
      <c r="C404" s="127" t="s">
        <v>3517</v>
      </c>
      <c r="D404" s="127"/>
      <c r="E404" s="123"/>
      <c r="F404" s="127"/>
      <c r="G404" s="123"/>
      <c r="H404" s="123" t="s">
        <v>4288</v>
      </c>
      <c r="I404" s="123"/>
      <c r="J404" s="123"/>
      <c r="K404" s="164" t="s">
        <v>910</v>
      </c>
      <c r="L404" s="125" t="s">
        <v>3218</v>
      </c>
      <c r="M404" s="564">
        <f>IF(ISERROR(VLOOKUP($B404,ESTR_PREC!$A$1:$M$6000,2,FALSE))=TRUE,0,VLOOKUP($B404,ESTR_PREC!$A$1:$M$6000,2,FALSE))</f>
        <v>27</v>
      </c>
      <c r="N404" s="225">
        <v>24</v>
      </c>
      <c r="O404" s="560">
        <f t="shared" si="16"/>
        <v>-3</v>
      </c>
      <c r="Q404" s="225"/>
      <c r="R404" s="499"/>
      <c r="S404" s="225"/>
      <c r="T404" s="225"/>
      <c r="U404" s="265"/>
      <c r="V404" s="225"/>
      <c r="W404" s="225"/>
      <c r="Z404" s="499"/>
      <c r="AA404" s="501"/>
      <c r="AB404" s="499"/>
    </row>
    <row r="405" spans="2:28">
      <c r="B405" s="127" t="s">
        <v>913</v>
      </c>
      <c r="C405" s="127" t="s">
        <v>3518</v>
      </c>
      <c r="D405" s="127"/>
      <c r="E405" s="123"/>
      <c r="F405" s="127"/>
      <c r="G405" s="123"/>
      <c r="H405" s="123" t="s">
        <v>4288</v>
      </c>
      <c r="I405" s="123"/>
      <c r="J405" s="123"/>
      <c r="K405" s="181" t="s">
        <v>915</v>
      </c>
      <c r="L405" s="125" t="s">
        <v>3218</v>
      </c>
      <c r="M405" s="564">
        <f>IF(ISERROR(VLOOKUP($B405,ESTR_PREC!$A$1:$M$6000,2,FALSE))=TRUE,0,VLOOKUP($B405,ESTR_PREC!$A$1:$M$6000,2,FALSE))</f>
        <v>0</v>
      </c>
      <c r="N405" s="225"/>
      <c r="O405" s="560">
        <f t="shared" si="16"/>
        <v>0</v>
      </c>
      <c r="Q405" s="225"/>
      <c r="R405" s="499"/>
      <c r="S405" s="225"/>
      <c r="T405" s="225"/>
      <c r="U405" s="265"/>
      <c r="V405" s="225"/>
      <c r="W405" s="225"/>
      <c r="Z405" s="499"/>
      <c r="AA405" s="501"/>
      <c r="AB405" s="499"/>
    </row>
    <row r="406" spans="2:28">
      <c r="B406" s="127" t="s">
        <v>918</v>
      </c>
      <c r="C406" s="127" t="s">
        <v>3519</v>
      </c>
      <c r="D406" s="127"/>
      <c r="E406" s="123"/>
      <c r="F406" s="127"/>
      <c r="G406" s="123"/>
      <c r="H406" s="123" t="s">
        <v>4288</v>
      </c>
      <c r="I406" s="123"/>
      <c r="J406" s="123"/>
      <c r="K406" s="181" t="s">
        <v>919</v>
      </c>
      <c r="L406" s="125" t="s">
        <v>3218</v>
      </c>
      <c r="M406" s="564">
        <f>IF(ISERROR(VLOOKUP($B406,ESTR_PREC!$A$1:$M$6000,2,FALSE))=TRUE,0,VLOOKUP($B406,ESTR_PREC!$A$1:$M$6000,2,FALSE))</f>
        <v>0</v>
      </c>
      <c r="N406" s="225"/>
      <c r="O406" s="560">
        <f t="shared" si="16"/>
        <v>0</v>
      </c>
      <c r="Q406" s="225"/>
      <c r="R406" s="499"/>
      <c r="S406" s="225"/>
      <c r="T406" s="225"/>
      <c r="U406" s="265"/>
      <c r="V406" s="225"/>
      <c r="W406" s="225"/>
      <c r="Z406" s="499"/>
      <c r="AA406" s="501"/>
      <c r="AB406" s="499"/>
    </row>
    <row r="407" spans="2:28" ht="25.5">
      <c r="B407" s="127" t="s">
        <v>920</v>
      </c>
      <c r="C407" s="127" t="s">
        <v>3520</v>
      </c>
      <c r="D407" s="127"/>
      <c r="E407" s="123"/>
      <c r="F407" s="127"/>
      <c r="G407" s="123"/>
      <c r="H407" s="123" t="s">
        <v>4288</v>
      </c>
      <c r="I407" s="123"/>
      <c r="J407" s="123"/>
      <c r="K407" s="181" t="s">
        <v>921</v>
      </c>
      <c r="L407" s="125" t="s">
        <v>3218</v>
      </c>
      <c r="M407" s="564">
        <f>IF(ISERROR(VLOOKUP($B407,ESTR_PREC!$A$1:$M$6000,2,FALSE))=TRUE,0,VLOOKUP($B407,ESTR_PREC!$A$1:$M$6000,2,FALSE))</f>
        <v>0</v>
      </c>
      <c r="N407" s="225"/>
      <c r="O407" s="560">
        <f t="shared" si="16"/>
        <v>0</v>
      </c>
      <c r="Q407" s="225"/>
      <c r="R407" s="499"/>
      <c r="S407" s="225"/>
      <c r="T407" s="225"/>
      <c r="U407" s="265"/>
      <c r="V407" s="225"/>
      <c r="W407" s="225"/>
      <c r="Z407" s="499"/>
      <c r="AA407" s="501"/>
      <c r="AB407" s="499"/>
    </row>
    <row r="408" spans="2:28">
      <c r="B408" s="127" t="s">
        <v>922</v>
      </c>
      <c r="C408" s="127" t="s">
        <v>3521</v>
      </c>
      <c r="D408" s="127"/>
      <c r="E408" s="123"/>
      <c r="F408" s="127"/>
      <c r="G408" s="123"/>
      <c r="H408" s="123" t="s">
        <v>4288</v>
      </c>
      <c r="I408" s="123"/>
      <c r="J408" s="123"/>
      <c r="K408" s="181" t="s">
        <v>923</v>
      </c>
      <c r="L408" s="125" t="s">
        <v>3218</v>
      </c>
      <c r="M408" s="564">
        <f>IF(ISERROR(VLOOKUP($B408,ESTR_PREC!$A$1:$M$6000,2,FALSE))=TRUE,0,VLOOKUP($B408,ESTR_PREC!$A$1:$M$6000,2,FALSE))</f>
        <v>0</v>
      </c>
      <c r="N408" s="225"/>
      <c r="O408" s="560">
        <f t="shared" si="16"/>
        <v>0</v>
      </c>
      <c r="Q408" s="225"/>
      <c r="R408" s="499"/>
      <c r="S408" s="225"/>
      <c r="T408" s="225"/>
      <c r="U408" s="265"/>
      <c r="V408" s="225"/>
      <c r="W408" s="225"/>
      <c r="Z408" s="499"/>
      <c r="AA408" s="501"/>
      <c r="AB408" s="499"/>
    </row>
    <row r="409" spans="2:28">
      <c r="B409" s="127" t="s">
        <v>924</v>
      </c>
      <c r="C409" s="127" t="s">
        <v>3522</v>
      </c>
      <c r="D409" s="127"/>
      <c r="E409" s="123"/>
      <c r="F409" s="127"/>
      <c r="G409" s="123"/>
      <c r="H409" s="123" t="s">
        <v>4288</v>
      </c>
      <c r="I409" s="123"/>
      <c r="J409" s="123"/>
      <c r="K409" s="181" t="s">
        <v>925</v>
      </c>
      <c r="L409" s="125" t="s">
        <v>3218</v>
      </c>
      <c r="M409" s="564">
        <f>IF(ISERROR(VLOOKUP($B409,ESTR_PREC!$A$1:$M$6000,2,FALSE))=TRUE,0,VLOOKUP($B409,ESTR_PREC!$A$1:$M$6000,2,FALSE))</f>
        <v>0</v>
      </c>
      <c r="N409" s="225"/>
      <c r="O409" s="560">
        <f t="shared" si="16"/>
        <v>0</v>
      </c>
      <c r="Q409" s="225"/>
      <c r="R409" s="499"/>
      <c r="S409" s="225"/>
      <c r="T409" s="225"/>
      <c r="U409" s="265"/>
      <c r="V409" s="225"/>
      <c r="W409" s="225"/>
      <c r="Z409" s="499"/>
      <c r="AA409" s="501"/>
      <c r="AB409" s="499"/>
    </row>
    <row r="410" spans="2:28">
      <c r="B410" s="127" t="s">
        <v>926</v>
      </c>
      <c r="C410" s="127" t="s">
        <v>3523</v>
      </c>
      <c r="D410" s="127"/>
      <c r="E410" s="123"/>
      <c r="F410" s="127"/>
      <c r="G410" s="123"/>
      <c r="H410" s="123" t="s">
        <v>4288</v>
      </c>
      <c r="I410" s="123"/>
      <c r="J410" s="123"/>
      <c r="K410" s="181" t="s">
        <v>927</v>
      </c>
      <c r="L410" s="125" t="s">
        <v>3218</v>
      </c>
      <c r="M410" s="564">
        <f>IF(ISERROR(VLOOKUP($B410,ESTR_PREC!$A$1:$M$6000,2,FALSE))=TRUE,0,VLOOKUP($B410,ESTR_PREC!$A$1:$M$6000,2,FALSE))</f>
        <v>0</v>
      </c>
      <c r="N410" s="225"/>
      <c r="O410" s="560">
        <f t="shared" si="16"/>
        <v>0</v>
      </c>
      <c r="Q410" s="225"/>
      <c r="R410" s="499"/>
      <c r="S410" s="225"/>
      <c r="T410" s="225"/>
      <c r="U410" s="265"/>
      <c r="V410" s="225"/>
      <c r="W410" s="225"/>
      <c r="Z410" s="499"/>
      <c r="AA410" s="501"/>
      <c r="AB410" s="499"/>
    </row>
    <row r="411" spans="2:28">
      <c r="B411" s="127" t="s">
        <v>928</v>
      </c>
      <c r="C411" s="127" t="s">
        <v>3524</v>
      </c>
      <c r="D411" s="127"/>
      <c r="E411" s="123"/>
      <c r="F411" s="127"/>
      <c r="G411" s="123"/>
      <c r="H411" s="123" t="s">
        <v>4288</v>
      </c>
      <c r="I411" s="123"/>
      <c r="J411" s="123"/>
      <c r="K411" s="164" t="s">
        <v>930</v>
      </c>
      <c r="L411" s="125" t="s">
        <v>3218</v>
      </c>
      <c r="M411" s="564">
        <f>IF(ISERROR(VLOOKUP($B411,ESTR_PREC!$A$1:$M$6000,2,FALSE))=TRUE,0,VLOOKUP($B411,ESTR_PREC!$A$1:$M$6000,2,FALSE))</f>
        <v>10</v>
      </c>
      <c r="N411" s="225">
        <v>19</v>
      </c>
      <c r="O411" s="560">
        <f t="shared" si="16"/>
        <v>9</v>
      </c>
      <c r="Q411" s="225"/>
      <c r="R411" s="499"/>
      <c r="S411" s="225"/>
      <c r="T411" s="225"/>
      <c r="U411" s="265"/>
      <c r="V411" s="225"/>
      <c r="W411" s="225"/>
      <c r="Z411" s="499"/>
      <c r="AA411" s="501"/>
      <c r="AB411" s="499"/>
    </row>
    <row r="412" spans="2:28">
      <c r="B412" s="127" t="s">
        <v>933</v>
      </c>
      <c r="C412" s="127" t="s">
        <v>3525</v>
      </c>
      <c r="D412" s="127"/>
      <c r="E412" s="123"/>
      <c r="F412" s="127"/>
      <c r="G412" s="123"/>
      <c r="H412" s="123" t="s">
        <v>4288</v>
      </c>
      <c r="I412" s="123"/>
      <c r="J412" s="123"/>
      <c r="K412" s="164" t="s">
        <v>935</v>
      </c>
      <c r="L412" s="125" t="s">
        <v>3218</v>
      </c>
      <c r="M412" s="564">
        <f>IF(ISERROR(VLOOKUP($B412,ESTR_PREC!$A$1:$M$6000,2,FALSE))=TRUE,0,VLOOKUP($B412,ESTR_PREC!$A$1:$M$6000,2,FALSE))</f>
        <v>0</v>
      </c>
      <c r="N412" s="225"/>
      <c r="O412" s="560">
        <f t="shared" si="16"/>
        <v>0</v>
      </c>
      <c r="Q412" s="225"/>
      <c r="R412" s="499"/>
      <c r="S412" s="225"/>
      <c r="T412" s="225"/>
      <c r="U412" s="265"/>
      <c r="V412" s="225"/>
      <c r="W412" s="225"/>
      <c r="Z412" s="499"/>
      <c r="AA412" s="501"/>
      <c r="AB412" s="499"/>
    </row>
    <row r="413" spans="2:28" ht="15.75" hidden="1" customHeight="1" thickBot="1">
      <c r="B413" s="352" t="s">
        <v>936</v>
      </c>
      <c r="C413" s="352" t="s">
        <v>3526</v>
      </c>
      <c r="D413" s="352"/>
      <c r="E413" s="352"/>
      <c r="F413" s="352"/>
      <c r="G413" s="352"/>
      <c r="H413" s="352"/>
      <c r="I413" s="352"/>
      <c r="J413" s="352"/>
      <c r="K413" s="308" t="s">
        <v>937</v>
      </c>
      <c r="L413" s="562" t="s">
        <v>3218</v>
      </c>
      <c r="M413" s="855"/>
      <c r="N413" s="857"/>
      <c r="O413" s="857"/>
      <c r="Q413" s="857"/>
      <c r="R413" s="499"/>
      <c r="S413" s="825"/>
      <c r="T413" s="825"/>
      <c r="U413" s="265"/>
      <c r="V413" s="825"/>
      <c r="W413" s="825"/>
      <c r="Z413" s="548"/>
      <c r="AA413" s="501"/>
      <c r="AB413" s="548"/>
    </row>
    <row r="414" spans="2:28" ht="15.75">
      <c r="K414" s="544" t="s">
        <v>3510</v>
      </c>
      <c r="L414" s="528"/>
      <c r="M414" s="192"/>
      <c r="N414" s="192"/>
      <c r="O414" s="192"/>
      <c r="Q414" s="192"/>
      <c r="R414" s="554"/>
      <c r="S414" s="192"/>
      <c r="T414" s="192"/>
      <c r="U414" s="265"/>
      <c r="V414" s="192"/>
      <c r="W414" s="192"/>
      <c r="Z414" s="192"/>
      <c r="AA414" s="501"/>
      <c r="AB414" s="192"/>
    </row>
    <row r="415" spans="2:28" ht="16.5" thickBot="1">
      <c r="K415" s="539"/>
      <c r="L415" s="528"/>
      <c r="M415" s="192"/>
      <c r="N415" s="192"/>
      <c r="O415" s="192"/>
      <c r="Q415" s="192"/>
      <c r="R415" s="554"/>
      <c r="S415" s="192"/>
      <c r="T415" s="192"/>
      <c r="U415" s="265"/>
      <c r="V415" s="192"/>
      <c r="W415" s="192"/>
      <c r="Z415" s="192"/>
      <c r="AA415" s="501"/>
      <c r="AB415" s="192"/>
    </row>
    <row r="416" spans="2:28" ht="39" thickBot="1">
      <c r="K416" s="529"/>
      <c r="L416" s="465"/>
      <c r="M416" s="328" t="str">
        <f>+$M$10</f>
        <v>Valore netto al 31/12/2017</v>
      </c>
      <c r="N416" s="779" t="str">
        <f>N$10</f>
        <v>Valore netto al 31/12/2018</v>
      </c>
      <c r="O416" s="779" t="s">
        <v>4064</v>
      </c>
      <c r="P416" s="806"/>
      <c r="Q416" s="779" t="str">
        <f>Q$10</f>
        <v>Prechiusura al ° trimestre 2018</v>
      </c>
      <c r="R416" s="514"/>
      <c r="S416" s="1145" t="str">
        <f>S$330</f>
        <v>Costi da utilizzo contributi 2018</v>
      </c>
      <c r="T416" s="1143" t="str">
        <f>T$330</f>
        <v>Costi da utilizzo contributi DI CUI SOCIO-SAN</v>
      </c>
      <c r="U416" s="1144"/>
      <c r="V416" s="1142" t="str">
        <f>V$330</f>
        <v>Costi da contributi 2018</v>
      </c>
      <c r="W416" s="1143" t="str">
        <f>W$330</f>
        <v>Costi da contributi DI CUI SOCIO-SAN</v>
      </c>
      <c r="Z416" s="681"/>
      <c r="AA416" s="501"/>
      <c r="AB416" s="681"/>
    </row>
    <row r="417" spans="2:28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95" t="s">
        <v>939</v>
      </c>
      <c r="L417" s="105" t="s">
        <v>3218</v>
      </c>
      <c r="M417" s="106">
        <f>+M420+M777</f>
        <v>471412</v>
      </c>
      <c r="N417" s="106">
        <f>+N420+N777</f>
        <v>483587</v>
      </c>
      <c r="O417" s="775">
        <f>+N417-M417</f>
        <v>12175</v>
      </c>
      <c r="Q417" s="106">
        <f>+Q420+Q777</f>
        <v>0</v>
      </c>
      <c r="R417" s="518"/>
      <c r="S417" s="106">
        <f>+S420+S777</f>
        <v>1463</v>
      </c>
      <c r="T417" s="106">
        <f>+T420+T777</f>
        <v>556</v>
      </c>
      <c r="U417" s="265"/>
      <c r="V417" s="106">
        <f>+V420+V777</f>
        <v>4245</v>
      </c>
      <c r="W417" s="106">
        <f>+W420+W777</f>
        <v>0</v>
      </c>
      <c r="Z417" s="518"/>
      <c r="AA417" s="501"/>
      <c r="AB417" s="518"/>
    </row>
    <row r="418" spans="2:28" ht="16.5" thickTop="1" thickBot="1">
      <c r="K418" s="540"/>
      <c r="M418" s="265"/>
      <c r="N418" s="379"/>
      <c r="Q418" s="379"/>
      <c r="R418" s="554"/>
      <c r="U418" s="265"/>
      <c r="V418" s="265"/>
      <c r="W418" s="265"/>
      <c r="Z418" s="501"/>
      <c r="AA418" s="501"/>
      <c r="AB418" s="501"/>
    </row>
    <row r="419" spans="2:28" ht="39" thickBot="1">
      <c r="K419" s="529"/>
      <c r="L419" s="465"/>
      <c r="M419" s="328" t="str">
        <f>+$M$10</f>
        <v>Valore netto al 31/12/2017</v>
      </c>
      <c r="N419" s="779" t="str">
        <f>N$10</f>
        <v>Valore netto al 31/12/2018</v>
      </c>
      <c r="O419" s="779" t="s">
        <v>4064</v>
      </c>
      <c r="P419" s="806"/>
      <c r="Q419" s="779" t="str">
        <f>Q$10</f>
        <v>Prechiusura al ° trimestre 2018</v>
      </c>
      <c r="R419" s="514"/>
      <c r="S419" s="1145" t="str">
        <f>S$330</f>
        <v>Costi da utilizzo contributi 2018</v>
      </c>
      <c r="T419" s="1143" t="str">
        <f>T$330</f>
        <v>Costi da utilizzo contributi DI CUI SOCIO-SAN</v>
      </c>
      <c r="U419" s="1144"/>
      <c r="V419" s="1142" t="str">
        <f>V$330</f>
        <v>Costi da contributi 2018</v>
      </c>
      <c r="W419" s="1143" t="str">
        <f>W$330</f>
        <v>Costi da contributi DI CUI SOCIO-SAN</v>
      </c>
      <c r="Z419" s="681"/>
      <c r="AA419" s="501"/>
      <c r="AB419" s="681"/>
    </row>
    <row r="420" spans="2:28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313" t="s">
        <v>941</v>
      </c>
      <c r="L420" s="171" t="s">
        <v>3218</v>
      </c>
      <c r="M420" s="172">
        <f>+M422+M435+M453+M501+M511+M536+M555+M569+M601+M609+M619+M689+M701+M719+M751</f>
        <v>468486</v>
      </c>
      <c r="N420" s="172">
        <f>+N422+N435+N453+N501+N511+N536+N555+N569+N601+N609+N619+N689+N701+N719+N751</f>
        <v>480762</v>
      </c>
      <c r="O420" s="775">
        <f>+N420-M420</f>
        <v>12276</v>
      </c>
      <c r="Q420" s="172">
        <f>+Q422+Q435+Q453+Q501+Q511+Q536+Q555+Q569+Q601+Q609+Q619+Q689+Q701+Q719+Q751</f>
        <v>0</v>
      </c>
      <c r="R420" s="518"/>
      <c r="S420" s="172">
        <f>+S422+S435+S453+S501+S511+S536+S555+S569+S601+S609+S619+S689+S701+S719+S751</f>
        <v>1376</v>
      </c>
      <c r="T420" s="172">
        <f>+T422+T435+T453+T501+T511+T536+T555+T569+T601+T609+T619+T689+T701+T719+T751</f>
        <v>556</v>
      </c>
      <c r="U420" s="265"/>
      <c r="V420" s="172">
        <f>+V422+V435+V453+V501+V511+V536+V555+V569+V601+V609+V619+V689+V701+V719+V751</f>
        <v>4141</v>
      </c>
      <c r="W420" s="172">
        <f>+W422+W435+W453+W501+W511+W536+W555+W569+W601+W609+W619+W689+W701+W719+W751</f>
        <v>0</v>
      </c>
      <c r="Z420" s="518"/>
      <c r="AA420" s="501"/>
      <c r="AB420" s="518"/>
    </row>
    <row r="421" spans="2:28" ht="9" customHeight="1" thickTop="1" thickBot="1">
      <c r="K421" s="540"/>
      <c r="M421" s="265"/>
      <c r="N421" s="379"/>
      <c r="Q421" s="379"/>
      <c r="R421" s="554"/>
      <c r="U421" s="265"/>
      <c r="V421" s="265"/>
      <c r="W421" s="265"/>
      <c r="Z421" s="501"/>
      <c r="AA421" s="501"/>
      <c r="AB421" s="501"/>
    </row>
    <row r="422" spans="2:28" ht="31.5" customHeight="1" thickTop="1" thickBot="1">
      <c r="B422" s="110" t="s">
        <v>942</v>
      </c>
      <c r="C422" s="242" t="s">
        <v>3529</v>
      </c>
      <c r="D422" s="243"/>
      <c r="E422" s="112"/>
      <c r="F422" s="243"/>
      <c r="G422" s="112"/>
      <c r="H422" s="243"/>
      <c r="I422" s="243"/>
      <c r="J422" s="243"/>
      <c r="K422" s="113" t="s">
        <v>943</v>
      </c>
      <c r="L422" s="114" t="s">
        <v>3218</v>
      </c>
      <c r="M422" s="115">
        <f>SUM(M425:M433)</f>
        <v>30913</v>
      </c>
      <c r="N422" s="115">
        <f>SUM(N425:N433)</f>
        <v>30709</v>
      </c>
      <c r="O422" s="298">
        <f>+N422-M422</f>
        <v>-204</v>
      </c>
      <c r="Q422" s="115">
        <f>SUM(Q425:Q433)</f>
        <v>0</v>
      </c>
      <c r="R422" s="519"/>
      <c r="S422" s="115">
        <f>SUM(S425:S433)</f>
        <v>0</v>
      </c>
      <c r="T422" s="115">
        <f>SUM(T425:T433)</f>
        <v>0</v>
      </c>
      <c r="U422" s="265"/>
      <c r="V422" s="115">
        <f>SUM(V425:V433)</f>
        <v>0</v>
      </c>
      <c r="W422" s="115">
        <f>SUM(W425:W433)</f>
        <v>0</v>
      </c>
      <c r="Z422" s="519"/>
      <c r="AA422" s="501"/>
      <c r="AB422" s="519"/>
    </row>
    <row r="423" spans="2:28" ht="16.5" thickTop="1" thickBot="1">
      <c r="K423" s="540"/>
      <c r="M423" s="265"/>
      <c r="N423" s="379"/>
      <c r="Q423" s="379"/>
      <c r="R423" s="554"/>
      <c r="U423" s="265"/>
      <c r="V423" s="265"/>
      <c r="W423" s="265"/>
      <c r="Z423" s="501"/>
      <c r="AA423" s="501"/>
      <c r="AB423" s="501"/>
    </row>
    <row r="424" spans="2:28" ht="39" thickBot="1">
      <c r="B424" s="797" t="s">
        <v>3221</v>
      </c>
      <c r="C424" s="798" t="s">
        <v>48</v>
      </c>
      <c r="D424" s="798"/>
      <c r="E424" s="799"/>
      <c r="F424" s="799"/>
      <c r="G424" s="799"/>
      <c r="H424" s="799"/>
      <c r="I424" s="799"/>
      <c r="J424" s="799"/>
      <c r="K424" s="800" t="s">
        <v>3222</v>
      </c>
      <c r="L424" s="801"/>
      <c r="M424" s="328" t="str">
        <f>+$M$10</f>
        <v>Valore netto al 31/12/2017</v>
      </c>
      <c r="N424" s="779" t="str">
        <f>N$10</f>
        <v>Valore netto al 31/12/2018</v>
      </c>
      <c r="O424" s="779" t="s">
        <v>4064</v>
      </c>
      <c r="P424" s="806"/>
      <c r="Q424" s="779" t="str">
        <f>Q$10</f>
        <v>Prechiusura al ° trimestre 2018</v>
      </c>
      <c r="R424" s="514"/>
      <c r="S424" s="1145" t="str">
        <f>S$330</f>
        <v>Costi da utilizzo contributi 2018</v>
      </c>
      <c r="T424" s="1143" t="str">
        <f>T$330</f>
        <v>Costi da utilizzo contributi DI CUI SOCIO-SAN</v>
      </c>
      <c r="U424" s="1144"/>
      <c r="V424" s="1142" t="str">
        <f>V$330</f>
        <v>Costi da contributi 2018</v>
      </c>
      <c r="W424" s="1143" t="str">
        <f>W$330</f>
        <v>Costi da contributi DI CUI SOCIO-SAN</v>
      </c>
      <c r="Z424" s="681"/>
      <c r="AA424" s="501"/>
      <c r="AB424" s="681"/>
    </row>
    <row r="425" spans="2:28" ht="15" customHeight="1">
      <c r="B425" s="127" t="s">
        <v>944</v>
      </c>
      <c r="C425" s="127" t="s">
        <v>3530</v>
      </c>
      <c r="D425" s="127"/>
      <c r="E425" s="127"/>
      <c r="F425" s="127"/>
      <c r="G425" s="127"/>
      <c r="H425" s="123" t="s">
        <v>4292</v>
      </c>
      <c r="I425" s="127"/>
      <c r="J425" s="127"/>
      <c r="K425" s="304" t="s">
        <v>948</v>
      </c>
      <c r="L425" s="125" t="s">
        <v>3218</v>
      </c>
      <c r="M425" s="564">
        <f>IF(ISERROR(VLOOKUP($B425,ESTR_PREC!$A$1:$M$6000,2,FALSE))=TRUE,0,VLOOKUP($B425,ESTR_PREC!$A$1:$M$6000,2,FALSE))</f>
        <v>22677</v>
      </c>
      <c r="N425" s="225">
        <v>22587</v>
      </c>
      <c r="O425" s="560">
        <f t="shared" ref="O425:O431" si="17">+N425-M425</f>
        <v>-90</v>
      </c>
      <c r="Q425" s="225"/>
      <c r="R425" s="499"/>
      <c r="S425" s="225"/>
      <c r="T425" s="225"/>
      <c r="U425" s="265"/>
      <c r="V425" s="225"/>
      <c r="W425" s="225"/>
      <c r="Z425" s="499"/>
      <c r="AA425" s="501"/>
      <c r="AB425" s="499"/>
    </row>
    <row r="426" spans="2:28">
      <c r="B426" s="127" t="s">
        <v>950</v>
      </c>
      <c r="C426" s="127" t="s">
        <v>3531</v>
      </c>
      <c r="D426" s="127"/>
      <c r="E426" s="127"/>
      <c r="F426" s="127"/>
      <c r="G426" s="127"/>
      <c r="H426" s="123" t="s">
        <v>4292</v>
      </c>
      <c r="I426" s="127"/>
      <c r="J426" s="127"/>
      <c r="K426" s="304" t="s">
        <v>952</v>
      </c>
      <c r="L426" s="125" t="s">
        <v>3218</v>
      </c>
      <c r="M426" s="564">
        <f>IF(ISERROR(VLOOKUP($B426,ESTR_PREC!$A$1:$M$6000,2,FALSE))=TRUE,0,VLOOKUP($B426,ESTR_PREC!$A$1:$M$6000,2,FALSE))</f>
        <v>4913</v>
      </c>
      <c r="N426" s="225">
        <v>4807</v>
      </c>
      <c r="O426" s="560">
        <f t="shared" si="17"/>
        <v>-106</v>
      </c>
      <c r="Q426" s="225"/>
      <c r="R426" s="499"/>
      <c r="S426" s="225"/>
      <c r="T426" s="225"/>
      <c r="U426" s="265"/>
      <c r="V426" s="225"/>
      <c r="W426" s="225"/>
      <c r="Z426" s="499"/>
      <c r="AA426" s="501"/>
      <c r="AB426" s="499"/>
    </row>
    <row r="427" spans="2:28" ht="25.5">
      <c r="B427" s="127" t="s">
        <v>953</v>
      </c>
      <c r="C427" s="127" t="s">
        <v>3532</v>
      </c>
      <c r="D427" s="127"/>
      <c r="E427" s="127"/>
      <c r="F427" s="127"/>
      <c r="G427" s="127"/>
      <c r="H427" s="123" t="s">
        <v>4292</v>
      </c>
      <c r="I427" s="127"/>
      <c r="J427" s="127"/>
      <c r="K427" s="304" t="s">
        <v>955</v>
      </c>
      <c r="L427" s="125" t="s">
        <v>3218</v>
      </c>
      <c r="M427" s="564">
        <f>IF(ISERROR(VLOOKUP($B427,ESTR_PREC!$A$1:$M$6000,2,FALSE))=TRUE,0,VLOOKUP($B427,ESTR_PREC!$A$1:$M$6000,2,FALSE))</f>
        <v>3269</v>
      </c>
      <c r="N427" s="225">
        <v>3258</v>
      </c>
      <c r="O427" s="560">
        <f t="shared" si="17"/>
        <v>-11</v>
      </c>
      <c r="Q427" s="225"/>
      <c r="R427" s="499"/>
      <c r="S427" s="225"/>
      <c r="T427" s="225"/>
      <c r="U427" s="265"/>
      <c r="V427" s="225"/>
      <c r="W427" s="225"/>
      <c r="Z427" s="499"/>
      <c r="AA427" s="501"/>
      <c r="AB427" s="499"/>
    </row>
    <row r="428" spans="2:28">
      <c r="B428" s="127" t="s">
        <v>956</v>
      </c>
      <c r="C428" s="127" t="s">
        <v>3533</v>
      </c>
      <c r="D428" s="127"/>
      <c r="E428" s="127"/>
      <c r="F428" s="127"/>
      <c r="G428" s="127"/>
      <c r="H428" s="123" t="s">
        <v>4292</v>
      </c>
      <c r="I428" s="127"/>
      <c r="J428" s="127"/>
      <c r="K428" s="304" t="s">
        <v>959</v>
      </c>
      <c r="L428" s="125" t="s">
        <v>3218</v>
      </c>
      <c r="M428" s="564">
        <f>IF(ISERROR(VLOOKUP($B428,ESTR_PREC!$A$1:$M$6000,2,FALSE))=TRUE,0,VLOOKUP($B428,ESTR_PREC!$A$1:$M$6000,2,FALSE))</f>
        <v>0</v>
      </c>
      <c r="N428" s="225"/>
      <c r="O428" s="560">
        <f t="shared" si="17"/>
        <v>0</v>
      </c>
      <c r="Q428" s="225"/>
      <c r="R428" s="499"/>
      <c r="S428" s="225"/>
      <c r="T428" s="225"/>
      <c r="U428" s="265"/>
      <c r="V428" s="225"/>
      <c r="W428" s="225"/>
      <c r="Z428" s="499"/>
      <c r="AA428" s="501"/>
      <c r="AB428" s="499"/>
    </row>
    <row r="429" spans="2:28">
      <c r="B429" s="127" t="s">
        <v>960</v>
      </c>
      <c r="C429" s="127" t="s">
        <v>3534</v>
      </c>
      <c r="D429" s="127"/>
      <c r="E429" s="127"/>
      <c r="F429" s="127"/>
      <c r="G429" s="127"/>
      <c r="H429" s="123" t="s">
        <v>4292</v>
      </c>
      <c r="I429" s="127"/>
      <c r="J429" s="127"/>
      <c r="K429" s="304" t="s">
        <v>961</v>
      </c>
      <c r="L429" s="125" t="s">
        <v>3218</v>
      </c>
      <c r="M429" s="564">
        <f>IF(ISERROR(VLOOKUP($B429,ESTR_PREC!$A$1:$M$6000,2,FALSE))=TRUE,0,VLOOKUP($B429,ESTR_PREC!$A$1:$M$6000,2,FALSE))</f>
        <v>0</v>
      </c>
      <c r="N429" s="225"/>
      <c r="O429" s="560">
        <f t="shared" si="17"/>
        <v>0</v>
      </c>
      <c r="Q429" s="225"/>
      <c r="R429" s="499"/>
      <c r="S429" s="225"/>
      <c r="T429" s="225"/>
      <c r="U429" s="265"/>
      <c r="V429" s="225"/>
      <c r="W429" s="225"/>
      <c r="Z429" s="499"/>
      <c r="AA429" s="501"/>
      <c r="AB429" s="499"/>
    </row>
    <row r="430" spans="2:28">
      <c r="B430" s="127" t="s">
        <v>962</v>
      </c>
      <c r="C430" s="127" t="s">
        <v>3535</v>
      </c>
      <c r="D430" s="127"/>
      <c r="E430" s="127"/>
      <c r="F430" s="127"/>
      <c r="G430" s="127"/>
      <c r="H430" s="123" t="s">
        <v>4292</v>
      </c>
      <c r="I430" s="127"/>
      <c r="J430" s="127"/>
      <c r="K430" s="304" t="s">
        <v>963</v>
      </c>
      <c r="L430" s="125" t="s">
        <v>3218</v>
      </c>
      <c r="M430" s="564">
        <f>IF(ISERROR(VLOOKUP($B430,ESTR_PREC!$A$1:$M$6000,2,FALSE))=TRUE,0,VLOOKUP($B430,ESTR_PREC!$A$1:$M$6000,2,FALSE))</f>
        <v>0</v>
      </c>
      <c r="N430" s="225"/>
      <c r="O430" s="560">
        <f t="shared" si="17"/>
        <v>0</v>
      </c>
      <c r="Q430" s="225"/>
      <c r="R430" s="499"/>
      <c r="S430" s="225"/>
      <c r="T430" s="225"/>
      <c r="U430" s="265"/>
      <c r="V430" s="225"/>
      <c r="W430" s="225"/>
      <c r="Z430" s="499"/>
      <c r="AA430" s="501"/>
      <c r="AB430" s="499"/>
    </row>
    <row r="431" spans="2:28">
      <c r="B431" s="127" t="s">
        <v>964</v>
      </c>
      <c r="C431" s="127" t="s">
        <v>3536</v>
      </c>
      <c r="D431" s="127"/>
      <c r="E431" s="127"/>
      <c r="F431" s="127"/>
      <c r="G431" s="127"/>
      <c r="H431" s="123" t="s">
        <v>4292</v>
      </c>
      <c r="I431" s="127"/>
      <c r="J431" s="127"/>
      <c r="K431" s="304" t="s">
        <v>965</v>
      </c>
      <c r="L431" s="125" t="s">
        <v>3218</v>
      </c>
      <c r="M431" s="564">
        <f>IF(ISERROR(VLOOKUP($B431,ESTR_PREC!$A$1:$M$6000,2,FALSE))=TRUE,0,VLOOKUP($B431,ESTR_PREC!$A$1:$M$6000,2,FALSE))</f>
        <v>0</v>
      </c>
      <c r="N431" s="225"/>
      <c r="O431" s="560">
        <f t="shared" si="17"/>
        <v>0</v>
      </c>
      <c r="Q431" s="225"/>
      <c r="R431" s="499"/>
      <c r="S431" s="225"/>
      <c r="T431" s="225"/>
      <c r="U431" s="265"/>
      <c r="V431" s="225"/>
      <c r="W431" s="225"/>
      <c r="Z431" s="499"/>
      <c r="AA431" s="501"/>
      <c r="AB431" s="499"/>
    </row>
    <row r="432" spans="2:28" ht="25.5">
      <c r="B432" s="127" t="s">
        <v>967</v>
      </c>
      <c r="C432" s="127" t="s">
        <v>3537</v>
      </c>
      <c r="D432" s="127"/>
      <c r="E432" s="127"/>
      <c r="F432" s="127"/>
      <c r="G432" s="127"/>
      <c r="H432" s="123" t="s">
        <v>4292</v>
      </c>
      <c r="I432" s="127"/>
      <c r="J432" s="127"/>
      <c r="K432" s="304" t="s">
        <v>969</v>
      </c>
      <c r="L432" s="125" t="s">
        <v>3218</v>
      </c>
      <c r="M432" s="564">
        <f>IF(ISERROR(VLOOKUP($B432,ESTR_PREC!$A$1:$M$6000,2,FALSE))=TRUE,0,VLOOKUP($B432,ESTR_PREC!$A$1:$M$6000,2,FALSE))</f>
        <v>54</v>
      </c>
      <c r="N432" s="225">
        <v>57</v>
      </c>
      <c r="O432" s="560">
        <f>+N432-M432</f>
        <v>3</v>
      </c>
      <c r="Q432" s="225"/>
      <c r="R432" s="499"/>
      <c r="S432" s="225"/>
      <c r="T432" s="225"/>
      <c r="U432" s="265"/>
      <c r="V432" s="225"/>
      <c r="W432" s="225"/>
      <c r="Z432" s="499"/>
      <c r="AA432" s="501"/>
      <c r="AB432" s="499"/>
    </row>
    <row r="433" spans="2:28" ht="15.75" customHeight="1" thickBot="1">
      <c r="B433" s="352" t="s">
        <v>970</v>
      </c>
      <c r="C433" s="352" t="s">
        <v>3538</v>
      </c>
      <c r="D433" s="352"/>
      <c r="E433" s="352"/>
      <c r="F433" s="352"/>
      <c r="G433" s="352"/>
      <c r="H433" s="352"/>
      <c r="I433" s="352"/>
      <c r="J433" s="352"/>
      <c r="K433" s="308" t="s">
        <v>972</v>
      </c>
      <c r="L433" s="562" t="s">
        <v>3218</v>
      </c>
      <c r="M433" s="564">
        <f>IF(ISERROR(VLOOKUP($B433,ESTR_PREC!$A$1:$M$6000,2,FALSE))=TRUE,0,VLOOKUP($B433,ESTR_PREC!$A$1:$M$6000,2,FALSE))</f>
        <v>0</v>
      </c>
      <c r="N433" s="225"/>
      <c r="O433" s="560">
        <f>+N433-M433</f>
        <v>0</v>
      </c>
      <c r="Q433" s="225"/>
      <c r="R433" s="499"/>
      <c r="S433" s="225"/>
      <c r="T433" s="225"/>
      <c r="U433" s="265"/>
      <c r="V433" s="225"/>
      <c r="W433" s="225"/>
      <c r="Z433" s="548"/>
      <c r="AA433" s="501"/>
      <c r="AB433" s="548"/>
    </row>
    <row r="434" spans="2:28" ht="15.75" thickBot="1">
      <c r="K434" s="541"/>
      <c r="L434" s="543"/>
      <c r="M434" s="514"/>
      <c r="N434" s="520"/>
      <c r="O434" s="520"/>
      <c r="Q434" s="520"/>
      <c r="R434" s="554"/>
      <c r="S434" s="514"/>
      <c r="T434" s="514"/>
      <c r="U434" s="265"/>
      <c r="V434" s="514"/>
      <c r="W434" s="514"/>
      <c r="Z434" s="555"/>
      <c r="AA434" s="501"/>
      <c r="AB434" s="555"/>
    </row>
    <row r="435" spans="2:28" ht="17.25" thickTop="1" thickBot="1">
      <c r="B435" s="110" t="s">
        <v>973</v>
      </c>
      <c r="C435" s="242" t="s">
        <v>3539</v>
      </c>
      <c r="D435" s="243"/>
      <c r="E435" s="112"/>
      <c r="F435" s="243"/>
      <c r="G435" s="112"/>
      <c r="H435" s="243"/>
      <c r="I435" s="243"/>
      <c r="J435" s="243"/>
      <c r="K435" s="113" t="s">
        <v>974</v>
      </c>
      <c r="L435" s="114" t="s">
        <v>3218</v>
      </c>
      <c r="M435" s="115">
        <f>SUM(M438:M451)</f>
        <v>48947</v>
      </c>
      <c r="N435" s="115">
        <f>SUM(N438:N451)</f>
        <v>48042</v>
      </c>
      <c r="O435" s="298">
        <f>+N435-M435</f>
        <v>-905</v>
      </c>
      <c r="Q435" s="298">
        <f>SUM(Q438:Q451)</f>
        <v>0</v>
      </c>
      <c r="R435" s="519"/>
      <c r="S435" s="115">
        <f>SUM(S438:S451)</f>
        <v>0</v>
      </c>
      <c r="T435" s="115">
        <f>SUM(T438:T451)</f>
        <v>0</v>
      </c>
      <c r="U435" s="265"/>
      <c r="V435" s="115">
        <f>SUM(V438:V451)</f>
        <v>0</v>
      </c>
      <c r="W435" s="115">
        <f>SUM(W438:W451)</f>
        <v>0</v>
      </c>
      <c r="Z435" s="519"/>
      <c r="AA435" s="501"/>
      <c r="AB435" s="519"/>
    </row>
    <row r="436" spans="2:28" ht="14.25" customHeight="1" thickTop="1" thickBot="1">
      <c r="K436" s="540"/>
      <c r="M436" s="265"/>
      <c r="N436" s="379"/>
      <c r="Q436" s="379"/>
      <c r="R436" s="554"/>
      <c r="U436" s="265"/>
      <c r="V436" s="265"/>
      <c r="W436" s="265"/>
      <c r="Z436" s="501"/>
      <c r="AA436" s="501"/>
      <c r="AB436" s="501"/>
    </row>
    <row r="437" spans="2:28" ht="39" thickBot="1">
      <c r="B437" s="102" t="s">
        <v>3221</v>
      </c>
      <c r="C437" s="245" t="s">
        <v>48</v>
      </c>
      <c r="D437" s="245"/>
      <c r="E437" s="246"/>
      <c r="F437" s="246"/>
      <c r="G437" s="246"/>
      <c r="H437" s="246"/>
      <c r="I437" s="246"/>
      <c r="J437" s="246"/>
      <c r="K437" s="302" t="s">
        <v>3222</v>
      </c>
      <c r="L437" s="135"/>
      <c r="M437" s="328" t="str">
        <f>+$M$10</f>
        <v>Valore netto al 31/12/2017</v>
      </c>
      <c r="N437" s="779" t="str">
        <f>N$10</f>
        <v>Valore netto al 31/12/2018</v>
      </c>
      <c r="O437" s="779" t="s">
        <v>4064</v>
      </c>
      <c r="P437" s="806"/>
      <c r="Q437" s="779" t="str">
        <f>Q$10</f>
        <v>Prechiusura al ° trimestre 2018</v>
      </c>
      <c r="R437" s="514"/>
      <c r="S437" s="1145" t="str">
        <f>S$330</f>
        <v>Costi da utilizzo contributi 2018</v>
      </c>
      <c r="T437" s="1143" t="str">
        <f>T$330</f>
        <v>Costi da utilizzo contributi DI CUI SOCIO-SAN</v>
      </c>
      <c r="U437" s="1144"/>
      <c r="V437" s="1142" t="str">
        <f>V$330</f>
        <v>Costi da contributi 2018</v>
      </c>
      <c r="W437" s="1143" t="str">
        <f>W$330</f>
        <v>Costi da contributi DI CUI SOCIO-SAN</v>
      </c>
      <c r="Z437" s="681"/>
      <c r="AA437" s="501"/>
      <c r="AB437" s="681"/>
    </row>
    <row r="438" spans="2:28" ht="38.25">
      <c r="B438" s="127" t="s">
        <v>975</v>
      </c>
      <c r="C438" s="127" t="s">
        <v>3540</v>
      </c>
      <c r="D438" s="127"/>
      <c r="E438" s="127"/>
      <c r="F438" s="127"/>
      <c r="G438" s="127"/>
      <c r="H438" s="123" t="s">
        <v>4292</v>
      </c>
      <c r="I438" s="127"/>
      <c r="J438" s="123"/>
      <c r="K438" s="314" t="s">
        <v>978</v>
      </c>
      <c r="L438" s="125" t="s">
        <v>3218</v>
      </c>
      <c r="M438" s="564">
        <f>IF(ISERROR(VLOOKUP($B438,ESTR_PREC!$A$1:$M$6000,2,FALSE))=TRUE,0,VLOOKUP($B438,ESTR_PREC!$A$1:$M$6000,2,FALSE))</f>
        <v>46497</v>
      </c>
      <c r="N438" s="225">
        <f>45732-169</f>
        <v>45563</v>
      </c>
      <c r="O438" s="560">
        <f>+N438-M438</f>
        <v>-934</v>
      </c>
      <c r="Q438" s="225"/>
      <c r="R438" s="499"/>
      <c r="S438" s="225"/>
      <c r="T438" s="225"/>
      <c r="U438" s="265"/>
      <c r="V438" s="225"/>
      <c r="W438" s="225"/>
      <c r="Z438" s="499"/>
      <c r="AA438" s="501"/>
      <c r="AB438" s="499"/>
    </row>
    <row r="439" spans="2:28" ht="38.25">
      <c r="B439" s="127" t="s">
        <v>979</v>
      </c>
      <c r="C439" s="127" t="s">
        <v>3541</v>
      </c>
      <c r="D439" s="127"/>
      <c r="E439" s="127"/>
      <c r="F439" s="127"/>
      <c r="G439" s="127"/>
      <c r="H439" s="123" t="s">
        <v>4292</v>
      </c>
      <c r="I439" s="127"/>
      <c r="J439" s="123"/>
      <c r="K439" s="314" t="s">
        <v>980</v>
      </c>
      <c r="L439" s="125" t="s">
        <v>3218</v>
      </c>
      <c r="M439" s="564">
        <f>IF(ISERROR(VLOOKUP($B439,ESTR_PREC!$A$1:$M$6000,2,FALSE))=TRUE,0,VLOOKUP($B439,ESTR_PREC!$A$1:$M$6000,2,FALSE))</f>
        <v>1240</v>
      </c>
      <c r="N439" s="225">
        <v>1164</v>
      </c>
      <c r="O439" s="560">
        <f>+N439-M439</f>
        <v>-76</v>
      </c>
      <c r="Q439" s="225"/>
      <c r="R439" s="499"/>
      <c r="S439" s="225"/>
      <c r="T439" s="225"/>
      <c r="U439" s="265"/>
      <c r="V439" s="225"/>
      <c r="W439" s="225"/>
      <c r="Z439" s="499"/>
      <c r="AA439" s="501"/>
      <c r="AB439" s="499"/>
    </row>
    <row r="440" spans="2:28" ht="38.25">
      <c r="B440" s="127" t="s">
        <v>981</v>
      </c>
      <c r="C440" s="127" t="s">
        <v>3542</v>
      </c>
      <c r="D440" s="127"/>
      <c r="E440" s="127"/>
      <c r="F440" s="127"/>
      <c r="G440" s="127"/>
      <c r="H440" s="123" t="s">
        <v>4292</v>
      </c>
      <c r="I440" s="127"/>
      <c r="J440" s="123"/>
      <c r="K440" s="314" t="s">
        <v>983</v>
      </c>
      <c r="L440" s="125" t="s">
        <v>3218</v>
      </c>
      <c r="M440" s="564">
        <f>IF(ISERROR(VLOOKUP($B440,ESTR_PREC!$A$1:$M$6000,2,FALSE))=TRUE,0,VLOOKUP($B440,ESTR_PREC!$A$1:$M$6000,2,FALSE))</f>
        <v>73</v>
      </c>
      <c r="N440" s="225">
        <v>74</v>
      </c>
      <c r="O440" s="560">
        <f>+N440-M440</f>
        <v>1</v>
      </c>
      <c r="Q440" s="225"/>
      <c r="R440" s="499"/>
      <c r="S440" s="225"/>
      <c r="T440" s="225"/>
      <c r="U440" s="265"/>
      <c r="V440" s="225"/>
      <c r="W440" s="225"/>
      <c r="Z440" s="499"/>
      <c r="AA440" s="501"/>
      <c r="AB440" s="499"/>
    </row>
    <row r="441" spans="2:28" ht="38.25">
      <c r="B441" s="127" t="s">
        <v>984</v>
      </c>
      <c r="C441" s="127" t="s">
        <v>3543</v>
      </c>
      <c r="D441" s="127"/>
      <c r="E441" s="127"/>
      <c r="F441" s="127"/>
      <c r="G441" s="127"/>
      <c r="H441" s="123" t="s">
        <v>4292</v>
      </c>
      <c r="I441" s="127"/>
      <c r="J441" s="123"/>
      <c r="K441" s="314" t="s">
        <v>985</v>
      </c>
      <c r="L441" s="125" t="s">
        <v>3218</v>
      </c>
      <c r="M441" s="564">
        <f>IF(ISERROR(VLOOKUP($B441,ESTR_PREC!$A$1:$M$6000,2,FALSE))=TRUE,0,VLOOKUP($B441,ESTR_PREC!$A$1:$M$6000,2,FALSE))</f>
        <v>4</v>
      </c>
      <c r="N441" s="225">
        <v>12</v>
      </c>
      <c r="O441" s="560">
        <f>+N441-M441</f>
        <v>8</v>
      </c>
      <c r="Q441" s="225"/>
      <c r="R441" s="499"/>
      <c r="S441" s="225"/>
      <c r="T441" s="225"/>
      <c r="U441" s="265"/>
      <c r="V441" s="225"/>
      <c r="W441" s="225"/>
      <c r="Z441" s="499"/>
      <c r="AA441" s="501"/>
      <c r="AB441" s="499"/>
    </row>
    <row r="442" spans="2:28" ht="38.25">
      <c r="B442" s="127" t="s">
        <v>986</v>
      </c>
      <c r="C442" s="127" t="s">
        <v>3544</v>
      </c>
      <c r="D442" s="127"/>
      <c r="E442" s="127"/>
      <c r="F442" s="127"/>
      <c r="G442" s="127"/>
      <c r="H442" s="123" t="s">
        <v>4292</v>
      </c>
      <c r="I442" s="127"/>
      <c r="J442" s="123"/>
      <c r="K442" s="314" t="s">
        <v>987</v>
      </c>
      <c r="L442" s="125" t="s">
        <v>3218</v>
      </c>
      <c r="M442" s="564">
        <f>IF(ISERROR(VLOOKUP($B442,ESTR_PREC!$A$1:$M$6000,2,FALSE))=TRUE,0,VLOOKUP($B442,ESTR_PREC!$A$1:$M$6000,2,FALSE))</f>
        <v>0</v>
      </c>
      <c r="N442" s="225"/>
      <c r="O442" s="560">
        <f>+N442-M442</f>
        <v>0</v>
      </c>
      <c r="Q442" s="225"/>
      <c r="R442" s="499"/>
      <c r="S442" s="225"/>
      <c r="T442" s="225"/>
      <c r="U442" s="265"/>
      <c r="V442" s="225"/>
      <c r="W442" s="225"/>
      <c r="Z442" s="499"/>
      <c r="AA442" s="501"/>
      <c r="AB442" s="499"/>
    </row>
    <row r="443" spans="2:28" ht="38.25" hidden="1">
      <c r="B443" s="138" t="s">
        <v>988</v>
      </c>
      <c r="C443" s="138" t="s">
        <v>3545</v>
      </c>
      <c r="D443" s="138"/>
      <c r="E443" s="138"/>
      <c r="F443" s="138"/>
      <c r="G443" s="138"/>
      <c r="H443" s="123" t="s">
        <v>4292</v>
      </c>
      <c r="I443" s="138"/>
      <c r="J443" s="268"/>
      <c r="K443" s="316" t="s">
        <v>989</v>
      </c>
      <c r="L443" s="270" t="s">
        <v>3218</v>
      </c>
      <c r="M443" s="815"/>
      <c r="N443" s="815"/>
      <c r="O443" s="815"/>
      <c r="P443" s="192"/>
      <c r="Q443" s="815"/>
      <c r="R443" s="499"/>
      <c r="S443" s="815"/>
      <c r="T443" s="815"/>
      <c r="U443" s="265"/>
      <c r="V443" s="815"/>
      <c r="W443" s="815"/>
      <c r="Z443" s="499"/>
      <c r="AA443" s="501"/>
      <c r="AB443" s="499"/>
    </row>
    <row r="444" spans="2:28" ht="38.25">
      <c r="B444" s="138" t="s">
        <v>990</v>
      </c>
      <c r="C444" s="138" t="s">
        <v>3546</v>
      </c>
      <c r="D444" s="138"/>
      <c r="E444" s="138"/>
      <c r="F444" s="138"/>
      <c r="G444" s="138"/>
      <c r="H444" s="123" t="s">
        <v>4292</v>
      </c>
      <c r="I444" s="138"/>
      <c r="J444" s="268"/>
      <c r="K444" s="316" t="s">
        <v>991</v>
      </c>
      <c r="L444" s="270" t="s">
        <v>3218</v>
      </c>
      <c r="M444" s="564">
        <f>IF(ISERROR(VLOOKUP($B444,ESTR_PREC!$A$1:$M$6000,2,FALSE))=TRUE,0,VLOOKUP($B444,ESTR_PREC!$A$1:$M$6000,2,FALSE))</f>
        <v>82</v>
      </c>
      <c r="N444" s="225">
        <v>26</v>
      </c>
      <c r="O444" s="560">
        <f t="shared" ref="O444:O450" si="18">+N444-M444</f>
        <v>-56</v>
      </c>
      <c r="Q444" s="225"/>
      <c r="R444" s="499"/>
      <c r="S444" s="225"/>
      <c r="T444" s="225"/>
      <c r="U444" s="265"/>
      <c r="V444" s="225"/>
      <c r="W444" s="225"/>
      <c r="Z444" s="499"/>
      <c r="AA444" s="501"/>
      <c r="AB444" s="499"/>
    </row>
    <row r="445" spans="2:28" ht="38.25">
      <c r="B445" s="138" t="s">
        <v>992</v>
      </c>
      <c r="C445" s="138" t="s">
        <v>3547</v>
      </c>
      <c r="D445" s="138"/>
      <c r="E445" s="138"/>
      <c r="F445" s="138"/>
      <c r="G445" s="138"/>
      <c r="H445" s="123" t="s">
        <v>4292</v>
      </c>
      <c r="I445" s="138"/>
      <c r="J445" s="268"/>
      <c r="K445" s="316" t="s">
        <v>993</v>
      </c>
      <c r="L445" s="270" t="s">
        <v>3218</v>
      </c>
      <c r="M445" s="564">
        <f>IF(ISERROR(VLOOKUP($B445,ESTR_PREC!$A$1:$M$6000,2,FALSE))=TRUE,0,VLOOKUP($B445,ESTR_PREC!$A$1:$M$6000,2,FALSE))</f>
        <v>0</v>
      </c>
      <c r="N445" s="225"/>
      <c r="O445" s="560">
        <f t="shared" si="18"/>
        <v>0</v>
      </c>
      <c r="Q445" s="225"/>
      <c r="R445" s="499"/>
      <c r="S445" s="225"/>
      <c r="T445" s="225"/>
      <c r="U445" s="265"/>
      <c r="V445" s="225"/>
      <c r="W445" s="225"/>
      <c r="Z445" s="499"/>
      <c r="AA445" s="501"/>
      <c r="AB445" s="499"/>
    </row>
    <row r="446" spans="2:28" ht="38.25" hidden="1" customHeight="1">
      <c r="B446" s="138" t="s">
        <v>994</v>
      </c>
      <c r="C446" s="138" t="s">
        <v>3548</v>
      </c>
      <c r="D446" s="138"/>
      <c r="E446" s="138"/>
      <c r="F446" s="138"/>
      <c r="G446" s="138"/>
      <c r="H446" s="123" t="s">
        <v>4292</v>
      </c>
      <c r="I446" s="138"/>
      <c r="J446" s="268"/>
      <c r="K446" s="316" t="s">
        <v>995</v>
      </c>
      <c r="L446" s="270" t="s">
        <v>3218</v>
      </c>
      <c r="M446" s="815"/>
      <c r="N446" s="815"/>
      <c r="O446" s="815"/>
      <c r="P446" s="192"/>
      <c r="Q446" s="815"/>
      <c r="R446" s="499"/>
      <c r="S446" s="815"/>
      <c r="T446" s="815"/>
      <c r="U446" s="265"/>
      <c r="V446" s="815"/>
      <c r="W446" s="815"/>
      <c r="Z446" s="499"/>
      <c r="AA446" s="501"/>
      <c r="AB446" s="499"/>
    </row>
    <row r="447" spans="2:28">
      <c r="B447" s="138" t="s">
        <v>996</v>
      </c>
      <c r="C447" s="138" t="s">
        <v>3549</v>
      </c>
      <c r="D447" s="138"/>
      <c r="E447" s="138"/>
      <c r="F447" s="138"/>
      <c r="G447" s="138"/>
      <c r="H447" s="123" t="s">
        <v>4292</v>
      </c>
      <c r="I447" s="138"/>
      <c r="J447" s="268"/>
      <c r="K447" s="316" t="s">
        <v>997</v>
      </c>
      <c r="L447" s="270" t="s">
        <v>3218</v>
      </c>
      <c r="M447" s="564">
        <f>IF(ISERROR(VLOOKUP($B447,ESTR_PREC!$A$1:$M$6000,2,FALSE))=TRUE,0,VLOOKUP($B447,ESTR_PREC!$A$1:$M$6000,2,FALSE))</f>
        <v>0</v>
      </c>
      <c r="N447" s="225"/>
      <c r="O447" s="560">
        <f t="shared" si="18"/>
        <v>0</v>
      </c>
      <c r="Q447" s="225"/>
      <c r="R447" s="499"/>
      <c r="S447" s="225"/>
      <c r="T447" s="225"/>
      <c r="U447" s="265"/>
      <c r="V447" s="225"/>
      <c r="W447" s="225"/>
      <c r="Z447" s="499"/>
      <c r="AA447" s="501"/>
      <c r="AB447" s="499"/>
    </row>
    <row r="448" spans="2:28">
      <c r="B448" s="138" t="s">
        <v>998</v>
      </c>
      <c r="C448" s="138" t="s">
        <v>3550</v>
      </c>
      <c r="D448" s="138"/>
      <c r="E448" s="138"/>
      <c r="F448" s="138"/>
      <c r="G448" s="138"/>
      <c r="H448" s="123" t="s">
        <v>73</v>
      </c>
      <c r="I448" s="138"/>
      <c r="J448" s="268"/>
      <c r="K448" s="316" t="s">
        <v>999</v>
      </c>
      <c r="L448" s="270" t="s">
        <v>3218</v>
      </c>
      <c r="M448" s="564">
        <f>IF(ISERROR(VLOOKUP($B448,ESTR_PREC!$A$1:$M$6000,2,FALSE))=TRUE,0,VLOOKUP($B448,ESTR_PREC!$A$1:$M$6000,2,FALSE))</f>
        <v>221</v>
      </c>
      <c r="N448" s="225">
        <v>226</v>
      </c>
      <c r="O448" s="560">
        <f>+N448-M448</f>
        <v>5</v>
      </c>
      <c r="Q448" s="225"/>
      <c r="R448" s="499"/>
      <c r="S448" s="225"/>
      <c r="T448" s="225"/>
      <c r="U448" s="265"/>
      <c r="V448" s="225"/>
      <c r="W448" s="225"/>
      <c r="Z448" s="499"/>
      <c r="AA448" s="501"/>
      <c r="AB448" s="499"/>
    </row>
    <row r="449" spans="2:28" ht="25.5">
      <c r="B449" s="138" t="s">
        <v>1000</v>
      </c>
      <c r="C449" s="138" t="s">
        <v>3551</v>
      </c>
      <c r="D449" s="138"/>
      <c r="E449" s="138"/>
      <c r="F449" s="138"/>
      <c r="G449" s="138"/>
      <c r="H449" s="123" t="s">
        <v>4292</v>
      </c>
      <c r="I449" s="138"/>
      <c r="J449" s="268"/>
      <c r="K449" s="316" t="s">
        <v>1001</v>
      </c>
      <c r="L449" s="270" t="s">
        <v>3218</v>
      </c>
      <c r="M449" s="564">
        <f>IF(ISERROR(VLOOKUP($B449,ESTR_PREC!$A$1:$M$6000,2,FALSE))=TRUE,0,VLOOKUP($B449,ESTR_PREC!$A$1:$M$6000,2,FALSE))</f>
        <v>830</v>
      </c>
      <c r="N449" s="225">
        <v>782</v>
      </c>
      <c r="O449" s="560">
        <f t="shared" si="18"/>
        <v>-48</v>
      </c>
      <c r="Q449" s="225"/>
      <c r="R449" s="499"/>
      <c r="S449" s="225"/>
      <c r="T449" s="225"/>
      <c r="U449" s="265"/>
      <c r="V449" s="225"/>
      <c r="W449" s="225"/>
      <c r="Z449" s="499"/>
      <c r="AA449" s="501"/>
      <c r="AB449" s="499"/>
    </row>
    <row r="450" spans="2:28">
      <c r="B450" s="138" t="s">
        <v>1002</v>
      </c>
      <c r="C450" s="138" t="s">
        <v>3552</v>
      </c>
      <c r="D450" s="138"/>
      <c r="E450" s="138"/>
      <c r="F450" s="138"/>
      <c r="G450" s="138"/>
      <c r="H450" s="123" t="s">
        <v>4292</v>
      </c>
      <c r="I450" s="138"/>
      <c r="J450" s="268"/>
      <c r="K450" s="316" t="s">
        <v>1003</v>
      </c>
      <c r="L450" s="270" t="s">
        <v>3218</v>
      </c>
      <c r="M450" s="564">
        <f>IF(ISERROR(VLOOKUP($B450,ESTR_PREC!$A$1:$M$6000,2,FALSE))=TRUE,0,VLOOKUP($B450,ESTR_PREC!$A$1:$M$6000,2,FALSE))</f>
        <v>0</v>
      </c>
      <c r="N450" s="225">
        <v>27</v>
      </c>
      <c r="O450" s="560">
        <f t="shared" si="18"/>
        <v>27</v>
      </c>
      <c r="Q450" s="225"/>
      <c r="R450" s="499"/>
      <c r="S450" s="225"/>
      <c r="T450" s="225"/>
      <c r="U450" s="265"/>
      <c r="V450" s="225"/>
      <c r="W450" s="225"/>
      <c r="Z450" s="499"/>
      <c r="AA450" s="501"/>
      <c r="AB450" s="499"/>
    </row>
    <row r="451" spans="2:28" ht="15.75" customHeight="1" thickBot="1">
      <c r="B451" s="352" t="s">
        <v>1004</v>
      </c>
      <c r="C451" s="352" t="s">
        <v>3553</v>
      </c>
      <c r="D451" s="352"/>
      <c r="E451" s="352"/>
      <c r="F451" s="352"/>
      <c r="G451" s="352"/>
      <c r="H451" s="352"/>
      <c r="I451" s="352"/>
      <c r="J451" s="352"/>
      <c r="K451" s="308" t="s">
        <v>1005</v>
      </c>
      <c r="L451" s="562" t="s">
        <v>3218</v>
      </c>
      <c r="M451" s="564">
        <f>IF(ISERROR(VLOOKUP($B451,ESTR_PREC!$A$1:$M$6000,2,FALSE))=TRUE,0,VLOOKUP($B451,ESTR_PREC!$A$1:$M$6000,2,FALSE))</f>
        <v>0</v>
      </c>
      <c r="N451" s="225">
        <v>168</v>
      </c>
      <c r="O451" s="560">
        <f>+N451-M451</f>
        <v>168</v>
      </c>
      <c r="Q451" s="225"/>
      <c r="R451" s="499"/>
      <c r="S451" s="225"/>
      <c r="T451" s="225"/>
      <c r="U451" s="265"/>
      <c r="V451" s="225"/>
      <c r="W451" s="225"/>
      <c r="Z451" s="548"/>
      <c r="AA451" s="501"/>
      <c r="AB451" s="548"/>
    </row>
    <row r="452" spans="2:28" ht="15.75" thickBot="1">
      <c r="K452" s="541"/>
      <c r="L452" s="543"/>
      <c r="M452" s="514"/>
      <c r="N452" s="520"/>
      <c r="O452" s="520"/>
      <c r="Q452" s="520"/>
      <c r="R452" s="554"/>
      <c r="S452" s="514"/>
      <c r="T452" s="514"/>
      <c r="U452" s="265"/>
      <c r="V452" s="514"/>
      <c r="W452" s="514"/>
      <c r="Z452" s="555"/>
      <c r="AA452" s="501"/>
      <c r="AB452" s="555"/>
    </row>
    <row r="453" spans="2:28" ht="40.5" customHeight="1" thickTop="1" thickBot="1">
      <c r="B453" s="110" t="s">
        <v>1006</v>
      </c>
      <c r="C453" s="242" t="s">
        <v>3554</v>
      </c>
      <c r="D453" s="243"/>
      <c r="E453" s="112"/>
      <c r="F453" s="243"/>
      <c r="G453" s="112"/>
      <c r="H453" s="243"/>
      <c r="I453" s="243"/>
      <c r="J453" s="243"/>
      <c r="K453" s="113" t="s">
        <v>1007</v>
      </c>
      <c r="L453" s="114" t="s">
        <v>3218</v>
      </c>
      <c r="M453" s="115">
        <f>SUM(M456:M499)</f>
        <v>74051</v>
      </c>
      <c r="N453" s="115">
        <f>SUM(N456:N499)</f>
        <v>75450</v>
      </c>
      <c r="O453" s="298">
        <f>+N453-M453</f>
        <v>1399</v>
      </c>
      <c r="Q453" s="298">
        <f>SUM(Q456:Q499)</f>
        <v>0</v>
      </c>
      <c r="R453" s="519"/>
      <c r="S453" s="115">
        <f>SUM(S456:S499)</f>
        <v>0</v>
      </c>
      <c r="T453" s="115">
        <f>SUM(T456:T499)</f>
        <v>0</v>
      </c>
      <c r="U453" s="265"/>
      <c r="V453" s="115">
        <f>SUM(V456:V499)</f>
        <v>303</v>
      </c>
      <c r="W453" s="115">
        <f>SUM(W456:W499)</f>
        <v>0</v>
      </c>
      <c r="Z453" s="519"/>
      <c r="AA453" s="501"/>
      <c r="AB453" s="519"/>
    </row>
    <row r="454" spans="2:28" ht="9" customHeight="1" thickTop="1" thickBot="1">
      <c r="K454" s="540"/>
      <c r="M454" s="265"/>
      <c r="N454" s="379"/>
      <c r="Q454" s="379"/>
      <c r="R454" s="554"/>
      <c r="U454" s="265"/>
      <c r="V454" s="265"/>
      <c r="W454" s="265"/>
      <c r="Z454" s="501"/>
      <c r="AA454" s="501"/>
      <c r="AB454" s="501"/>
    </row>
    <row r="455" spans="2:28" ht="39" thickBot="1">
      <c r="B455" s="102" t="s">
        <v>3221</v>
      </c>
      <c r="C455" s="245" t="s">
        <v>48</v>
      </c>
      <c r="D455" s="245"/>
      <c r="E455" s="246"/>
      <c r="F455" s="246"/>
      <c r="G455" s="246"/>
      <c r="H455" s="246"/>
      <c r="I455" s="246"/>
      <c r="J455" s="246"/>
      <c r="K455" s="302" t="s">
        <v>3222</v>
      </c>
      <c r="L455" s="135"/>
      <c r="M455" s="328" t="str">
        <f>+$M$10</f>
        <v>Valore netto al 31/12/2017</v>
      </c>
      <c r="N455" s="779" t="str">
        <f>N$10</f>
        <v>Valore netto al 31/12/2018</v>
      </c>
      <c r="O455" s="779" t="s">
        <v>4064</v>
      </c>
      <c r="P455" s="806"/>
      <c r="Q455" s="779" t="str">
        <f>Q$10</f>
        <v>Prechiusura al ° trimestre 2018</v>
      </c>
      <c r="R455" s="514"/>
      <c r="S455" s="1145" t="str">
        <f>S$330</f>
        <v>Costi da utilizzo contributi 2018</v>
      </c>
      <c r="T455" s="1143" t="str">
        <f>T$330</f>
        <v>Costi da utilizzo contributi DI CUI SOCIO-SAN</v>
      </c>
      <c r="U455" s="1144"/>
      <c r="V455" s="1142" t="str">
        <f>V$330</f>
        <v>Costi da contributi 2018</v>
      </c>
      <c r="W455" s="1143" t="str">
        <f>W$330</f>
        <v>Costi da contributi DI CUI SOCIO-SAN</v>
      </c>
      <c r="Z455" s="681"/>
      <c r="AA455" s="501"/>
      <c r="AB455" s="681"/>
    </row>
    <row r="456" spans="2:28" ht="25.5">
      <c r="B456" s="127" t="s">
        <v>1008</v>
      </c>
      <c r="C456" s="127" t="s">
        <v>3555</v>
      </c>
      <c r="D456" s="127"/>
      <c r="E456" s="127"/>
      <c r="F456" s="127"/>
      <c r="G456" s="127"/>
      <c r="H456" s="123" t="s">
        <v>4293</v>
      </c>
      <c r="I456" s="127"/>
      <c r="J456" s="127"/>
      <c r="K456" s="304" t="s">
        <v>1012</v>
      </c>
      <c r="L456" s="125" t="s">
        <v>3218</v>
      </c>
      <c r="M456" s="564">
        <f>IF(ISERROR(VLOOKUP($B456,ESTR_PREC!$A$1:$M$6000,2,FALSE))=TRUE,0,VLOOKUP($B456,ESTR_PREC!$A$1:$M$6000,2,FALSE))</f>
        <v>48931</v>
      </c>
      <c r="N456" s="225">
        <f>49073</f>
        <v>49073</v>
      </c>
      <c r="O456" s="560">
        <f t="shared" ref="O456:O495" si="19">+N456-M456</f>
        <v>142</v>
      </c>
      <c r="Q456" s="225"/>
      <c r="R456" s="499"/>
      <c r="S456" s="225"/>
      <c r="T456" s="225"/>
      <c r="U456" s="265"/>
      <c r="V456" s="225">
        <v>6</v>
      </c>
      <c r="W456" s="225"/>
      <c r="Z456" s="499"/>
      <c r="AA456" s="501"/>
      <c r="AB456" s="499"/>
    </row>
    <row r="457" spans="2:28" ht="25.5">
      <c r="B457" s="127" t="s">
        <v>1013</v>
      </c>
      <c r="C457" s="127" t="s">
        <v>3556</v>
      </c>
      <c r="D457" s="127"/>
      <c r="E457" s="127"/>
      <c r="F457" s="127"/>
      <c r="G457" s="127"/>
      <c r="H457" s="123" t="s">
        <v>4293</v>
      </c>
      <c r="I457" s="127"/>
      <c r="J457" s="127"/>
      <c r="K457" s="181" t="s">
        <v>1015</v>
      </c>
      <c r="L457" s="125" t="s">
        <v>3218</v>
      </c>
      <c r="M457" s="564">
        <f>IF(ISERROR(VLOOKUP($B457,ESTR_PREC!$A$1:$M$6000,2,FALSE))=TRUE,0,VLOOKUP($B457,ESTR_PREC!$A$1:$M$6000,2,FALSE))</f>
        <v>0</v>
      </c>
      <c r="N457" s="225"/>
      <c r="O457" s="560">
        <f t="shared" si="19"/>
        <v>0</v>
      </c>
      <c r="Q457" s="225"/>
      <c r="R457" s="499"/>
      <c r="S457" s="225"/>
      <c r="T457" s="225"/>
      <c r="U457" s="265"/>
      <c r="V457" s="225"/>
      <c r="W457" s="225"/>
      <c r="Z457" s="499"/>
      <c r="AA457" s="501"/>
      <c r="AB457" s="499"/>
    </row>
    <row r="458" spans="2:28" ht="25.5">
      <c r="B458" s="127" t="s">
        <v>1016</v>
      </c>
      <c r="C458" s="127" t="s">
        <v>3557</v>
      </c>
      <c r="D458" s="127"/>
      <c r="E458" s="127"/>
      <c r="F458" s="127"/>
      <c r="G458" s="127"/>
      <c r="H458" s="123" t="s">
        <v>4293</v>
      </c>
      <c r="I458" s="127"/>
      <c r="J458" s="127"/>
      <c r="K458" s="181" t="s">
        <v>1017</v>
      </c>
      <c r="L458" s="125" t="s">
        <v>3218</v>
      </c>
      <c r="M458" s="564">
        <f>IF(ISERROR(VLOOKUP($B458,ESTR_PREC!$A$1:$M$6000,2,FALSE))=TRUE,0,VLOOKUP($B458,ESTR_PREC!$A$1:$M$6000,2,FALSE))</f>
        <v>8377</v>
      </c>
      <c r="N458" s="225">
        <v>8571</v>
      </c>
      <c r="O458" s="560">
        <f t="shared" si="19"/>
        <v>194</v>
      </c>
      <c r="Q458" s="225"/>
      <c r="R458" s="499"/>
      <c r="S458" s="225"/>
      <c r="T458" s="225"/>
      <c r="U458" s="265"/>
      <c r="V458" s="225"/>
      <c r="W458" s="225"/>
      <c r="Z458" s="499"/>
      <c r="AA458" s="501"/>
      <c r="AB458" s="499"/>
    </row>
    <row r="459" spans="2:28" ht="25.5">
      <c r="B459" s="127" t="s">
        <v>1018</v>
      </c>
      <c r="C459" s="127" t="s">
        <v>3558</v>
      </c>
      <c r="D459" s="127"/>
      <c r="E459" s="127"/>
      <c r="F459" s="127"/>
      <c r="G459" s="127"/>
      <c r="H459" s="123" t="s">
        <v>4293</v>
      </c>
      <c r="I459" s="127"/>
      <c r="J459" s="127"/>
      <c r="K459" s="181" t="s">
        <v>1019</v>
      </c>
      <c r="L459" s="125" t="s">
        <v>3218</v>
      </c>
      <c r="M459" s="564">
        <f>IF(ISERROR(VLOOKUP($B459,ESTR_PREC!$A$1:$M$6000,2,FALSE))=TRUE,0,VLOOKUP($B459,ESTR_PREC!$A$1:$M$6000,2,FALSE))</f>
        <v>0</v>
      </c>
      <c r="N459" s="225"/>
      <c r="O459" s="560">
        <f t="shared" si="19"/>
        <v>0</v>
      </c>
      <c r="Q459" s="225"/>
      <c r="R459" s="499"/>
      <c r="S459" s="225"/>
      <c r="T459" s="225"/>
      <c r="U459" s="265"/>
      <c r="V459" s="225"/>
      <c r="W459" s="225"/>
      <c r="Z459" s="499"/>
      <c r="AA459" s="501"/>
      <c r="AB459" s="499"/>
    </row>
    <row r="460" spans="2:28" ht="25.5">
      <c r="B460" s="127" t="s">
        <v>1020</v>
      </c>
      <c r="C460" s="127" t="s">
        <v>3559</v>
      </c>
      <c r="D460" s="127"/>
      <c r="E460" s="127"/>
      <c r="F460" s="127"/>
      <c r="G460" s="127"/>
      <c r="H460" s="123" t="s">
        <v>4292</v>
      </c>
      <c r="I460" s="127"/>
      <c r="J460" s="127"/>
      <c r="K460" s="314" t="s">
        <v>1022</v>
      </c>
      <c r="L460" s="125" t="s">
        <v>3218</v>
      </c>
      <c r="M460" s="564">
        <f>IF(ISERROR(VLOOKUP($B460,ESTR_PREC!$A$1:$M$6000,2,FALSE))=TRUE,0,VLOOKUP($B460,ESTR_PREC!$A$1:$M$6000,2,FALSE))</f>
        <v>0</v>
      </c>
      <c r="N460" s="225"/>
      <c r="O460" s="560">
        <f t="shared" si="19"/>
        <v>0</v>
      </c>
      <c r="Q460" s="225"/>
      <c r="R460" s="499"/>
      <c r="S460" s="225"/>
      <c r="T460" s="225"/>
      <c r="U460" s="265"/>
      <c r="V460" s="225"/>
      <c r="W460" s="225"/>
      <c r="Z460" s="499"/>
      <c r="AA460" s="501"/>
      <c r="AB460" s="499"/>
    </row>
    <row r="461" spans="2:28" ht="25.5">
      <c r="B461" s="127" t="s">
        <v>1023</v>
      </c>
      <c r="C461" s="127" t="s">
        <v>3560</v>
      </c>
      <c r="D461" s="127"/>
      <c r="E461" s="127"/>
      <c r="F461" s="127"/>
      <c r="G461" s="127"/>
      <c r="H461" s="123" t="s">
        <v>4292</v>
      </c>
      <c r="I461" s="127"/>
      <c r="J461" s="127"/>
      <c r="K461" s="314" t="s">
        <v>1025</v>
      </c>
      <c r="L461" s="125" t="s">
        <v>3218</v>
      </c>
      <c r="M461" s="564">
        <f>IF(ISERROR(VLOOKUP($B461,ESTR_PREC!$A$1:$M$6000,2,FALSE))=TRUE,0,VLOOKUP($B461,ESTR_PREC!$A$1:$M$6000,2,FALSE))</f>
        <v>4879</v>
      </c>
      <c r="N461" s="225">
        <v>5222</v>
      </c>
      <c r="O461" s="560">
        <f t="shared" si="19"/>
        <v>343</v>
      </c>
      <c r="Q461" s="225"/>
      <c r="R461" s="499"/>
      <c r="S461" s="225"/>
      <c r="T461" s="225"/>
      <c r="U461" s="265"/>
      <c r="V461" s="225">
        <v>5</v>
      </c>
      <c r="W461" s="225"/>
      <c r="Z461" s="499"/>
      <c r="AA461" s="501"/>
      <c r="AB461" s="499"/>
    </row>
    <row r="462" spans="2:28" ht="25.5">
      <c r="B462" s="127" t="s">
        <v>1026</v>
      </c>
      <c r="C462" s="127" t="s">
        <v>3561</v>
      </c>
      <c r="D462" s="127"/>
      <c r="E462" s="127"/>
      <c r="F462" s="127"/>
      <c r="G462" s="127"/>
      <c r="H462" s="123" t="s">
        <v>4292</v>
      </c>
      <c r="I462" s="127"/>
      <c r="J462" s="127"/>
      <c r="K462" s="314" t="s">
        <v>1028</v>
      </c>
      <c r="L462" s="125" t="s">
        <v>3218</v>
      </c>
      <c r="M462" s="564">
        <f>IF(ISERROR(VLOOKUP($B462,ESTR_PREC!$A$1:$M$6000,2,FALSE))=TRUE,0,VLOOKUP($B462,ESTR_PREC!$A$1:$M$6000,2,FALSE))</f>
        <v>659</v>
      </c>
      <c r="N462" s="225">
        <v>723</v>
      </c>
      <c r="O462" s="560">
        <f t="shared" si="19"/>
        <v>64</v>
      </c>
      <c r="Q462" s="225"/>
      <c r="R462" s="499"/>
      <c r="S462" s="225"/>
      <c r="T462" s="225"/>
      <c r="U462" s="265"/>
      <c r="V462" s="225"/>
      <c r="W462" s="225"/>
      <c r="Z462" s="499"/>
      <c r="AA462" s="501"/>
      <c r="AB462" s="499"/>
    </row>
    <row r="463" spans="2:28" ht="25.5">
      <c r="B463" s="127" t="s">
        <v>1029</v>
      </c>
      <c r="C463" s="127" t="s">
        <v>3562</v>
      </c>
      <c r="D463" s="127"/>
      <c r="E463" s="127"/>
      <c r="F463" s="127"/>
      <c r="G463" s="127"/>
      <c r="H463" s="123" t="s">
        <v>4292</v>
      </c>
      <c r="I463" s="127"/>
      <c r="J463" s="127"/>
      <c r="K463" s="314" t="s">
        <v>1031</v>
      </c>
      <c r="L463" s="125" t="s">
        <v>3218</v>
      </c>
      <c r="M463" s="564">
        <f>IF(ISERROR(VLOOKUP($B463,ESTR_PREC!$A$1:$M$6000,2,FALSE))=TRUE,0,VLOOKUP($B463,ESTR_PREC!$A$1:$M$6000,2,FALSE))</f>
        <v>689</v>
      </c>
      <c r="N463" s="225">
        <v>811</v>
      </c>
      <c r="O463" s="560">
        <f t="shared" si="19"/>
        <v>122</v>
      </c>
      <c r="Q463" s="225"/>
      <c r="R463" s="499"/>
      <c r="S463" s="225"/>
      <c r="T463" s="225"/>
      <c r="U463" s="265"/>
      <c r="V463" s="225"/>
      <c r="W463" s="225"/>
      <c r="Z463" s="499"/>
      <c r="AA463" s="501"/>
      <c r="AB463" s="499"/>
    </row>
    <row r="464" spans="2:28" ht="25.5">
      <c r="B464" s="127" t="s">
        <v>1032</v>
      </c>
      <c r="C464" s="127" t="s">
        <v>3563</v>
      </c>
      <c r="D464" s="127"/>
      <c r="E464" s="127"/>
      <c r="F464" s="127"/>
      <c r="G464" s="127"/>
      <c r="H464" s="123" t="s">
        <v>4292</v>
      </c>
      <c r="I464" s="127"/>
      <c r="J464" s="127"/>
      <c r="K464" s="314" t="s">
        <v>1033</v>
      </c>
      <c r="L464" s="125" t="s">
        <v>3218</v>
      </c>
      <c r="M464" s="564">
        <f>IF(ISERROR(VLOOKUP($B464,ESTR_PREC!$A$1:$M$6000,2,FALSE))=TRUE,0,VLOOKUP($B464,ESTR_PREC!$A$1:$M$6000,2,FALSE))</f>
        <v>1763</v>
      </c>
      <c r="N464" s="225">
        <v>2017</v>
      </c>
      <c r="O464" s="560">
        <f t="shared" si="19"/>
        <v>254</v>
      </c>
      <c r="Q464" s="225"/>
      <c r="R464" s="499"/>
      <c r="S464" s="225"/>
      <c r="T464" s="225"/>
      <c r="U464" s="265"/>
      <c r="V464" s="225"/>
      <c r="W464" s="225"/>
      <c r="Z464" s="499"/>
      <c r="AA464" s="501"/>
      <c r="AB464" s="499"/>
    </row>
    <row r="465" spans="2:28" ht="25.5">
      <c r="B465" s="127" t="s">
        <v>1034</v>
      </c>
      <c r="C465" s="127" t="s">
        <v>3564</v>
      </c>
      <c r="D465" s="127"/>
      <c r="E465" s="127"/>
      <c r="F465" s="127"/>
      <c r="G465" s="127"/>
      <c r="H465" s="123" t="s">
        <v>4292</v>
      </c>
      <c r="I465" s="127"/>
      <c r="J465" s="127"/>
      <c r="K465" s="314" t="s">
        <v>1035</v>
      </c>
      <c r="L465" s="125" t="s">
        <v>3218</v>
      </c>
      <c r="M465" s="564">
        <f>IF(ISERROR(VLOOKUP($B465,ESTR_PREC!$A$1:$M$6000,2,FALSE))=TRUE,0,VLOOKUP($B465,ESTR_PREC!$A$1:$M$6000,2,FALSE))</f>
        <v>963</v>
      </c>
      <c r="N465" s="225">
        <v>981</v>
      </c>
      <c r="O465" s="560">
        <f t="shared" si="19"/>
        <v>18</v>
      </c>
      <c r="Q465" s="225"/>
      <c r="R465" s="499"/>
      <c r="S465" s="225"/>
      <c r="T465" s="225"/>
      <c r="U465" s="265"/>
      <c r="V465" s="225"/>
      <c r="W465" s="225"/>
      <c r="Z465" s="499"/>
      <c r="AA465" s="501"/>
      <c r="AB465" s="499"/>
    </row>
    <row r="466" spans="2:28" ht="25.5">
      <c r="B466" s="127" t="s">
        <v>1036</v>
      </c>
      <c r="C466" s="127" t="s">
        <v>3565</v>
      </c>
      <c r="D466" s="127"/>
      <c r="E466" s="127"/>
      <c r="F466" s="127"/>
      <c r="G466" s="127"/>
      <c r="H466" s="123" t="s">
        <v>4292</v>
      </c>
      <c r="I466" s="127"/>
      <c r="J466" s="127"/>
      <c r="K466" s="314" t="s">
        <v>1037</v>
      </c>
      <c r="L466" s="125" t="s">
        <v>3218</v>
      </c>
      <c r="M466" s="564">
        <f>IF(ISERROR(VLOOKUP($B466,ESTR_PREC!$A$1:$M$6000,2,FALSE))=TRUE,0,VLOOKUP($B466,ESTR_PREC!$A$1:$M$6000,2,FALSE))</f>
        <v>3031</v>
      </c>
      <c r="N466" s="225">
        <v>3111</v>
      </c>
      <c r="O466" s="560">
        <f t="shared" si="19"/>
        <v>80</v>
      </c>
      <c r="Q466" s="225"/>
      <c r="R466" s="499"/>
      <c r="S466" s="225"/>
      <c r="T466" s="225"/>
      <c r="U466" s="265"/>
      <c r="V466" s="225"/>
      <c r="W466" s="225"/>
      <c r="Z466" s="499"/>
      <c r="AA466" s="501"/>
      <c r="AB466" s="499"/>
    </row>
    <row r="467" spans="2:28" ht="25.5">
      <c r="B467" s="127" t="s">
        <v>1038</v>
      </c>
      <c r="C467" s="127" t="s">
        <v>3566</v>
      </c>
      <c r="D467" s="127"/>
      <c r="E467" s="127"/>
      <c r="F467" s="127"/>
      <c r="G467" s="127"/>
      <c r="H467" s="123" t="s">
        <v>4292</v>
      </c>
      <c r="I467" s="127"/>
      <c r="J467" s="127"/>
      <c r="K467" s="314" t="s">
        <v>1039</v>
      </c>
      <c r="L467" s="125" t="s">
        <v>3218</v>
      </c>
      <c r="M467" s="564">
        <f>IF(ISERROR(VLOOKUP($B467,ESTR_PREC!$A$1:$M$6000,2,FALSE))=TRUE,0,VLOOKUP($B467,ESTR_PREC!$A$1:$M$6000,2,FALSE))</f>
        <v>1276</v>
      </c>
      <c r="N467" s="225">
        <v>1264</v>
      </c>
      <c r="O467" s="560">
        <f t="shared" si="19"/>
        <v>-12</v>
      </c>
      <c r="Q467" s="225"/>
      <c r="R467" s="499"/>
      <c r="S467" s="225"/>
      <c r="T467" s="225"/>
      <c r="U467" s="265"/>
      <c r="V467" s="225"/>
      <c r="W467" s="225"/>
      <c r="Z467" s="499"/>
      <c r="AA467" s="501"/>
      <c r="AB467" s="499"/>
    </row>
    <row r="468" spans="2:28" ht="25.5">
      <c r="B468" s="127" t="s">
        <v>1040</v>
      </c>
      <c r="C468" s="127" t="s">
        <v>3567</v>
      </c>
      <c r="D468" s="127"/>
      <c r="E468" s="127"/>
      <c r="F468" s="127"/>
      <c r="G468" s="127"/>
      <c r="H468" s="123" t="s">
        <v>4293</v>
      </c>
      <c r="I468" s="127"/>
      <c r="J468" s="127"/>
      <c r="K468" s="314" t="s">
        <v>1042</v>
      </c>
      <c r="L468" s="125" t="s">
        <v>3218</v>
      </c>
      <c r="M468" s="564">
        <f>IF(ISERROR(VLOOKUP($B468,ESTR_PREC!$A$1:$M$6000,2,FALSE))=TRUE,0,VLOOKUP($B468,ESTR_PREC!$A$1:$M$6000,2,FALSE))</f>
        <v>611</v>
      </c>
      <c r="N468" s="225">
        <v>735</v>
      </c>
      <c r="O468" s="560">
        <f t="shared" si="19"/>
        <v>124</v>
      </c>
      <c r="Q468" s="225"/>
      <c r="R468" s="499"/>
      <c r="S468" s="225"/>
      <c r="T468" s="225"/>
      <c r="U468" s="265"/>
      <c r="V468" s="225"/>
      <c r="W468" s="225"/>
      <c r="Z468" s="499"/>
      <c r="AA468" s="501"/>
      <c r="AB468" s="499"/>
    </row>
    <row r="469" spans="2:28">
      <c r="B469" s="127" t="s">
        <v>1043</v>
      </c>
      <c r="C469" s="127" t="s">
        <v>3568</v>
      </c>
      <c r="D469" s="127"/>
      <c r="E469" s="127"/>
      <c r="F469" s="127"/>
      <c r="G469" s="127"/>
      <c r="H469" s="123" t="s">
        <v>4292</v>
      </c>
      <c r="I469" s="127"/>
      <c r="J469" s="127"/>
      <c r="K469" s="316" t="s">
        <v>1046</v>
      </c>
      <c r="L469" s="125" t="s">
        <v>3218</v>
      </c>
      <c r="M469" s="564">
        <f>IF(ISERROR(VLOOKUP($B469,ESTR_PREC!$A$1:$M$6000,2,FALSE))=TRUE,0,VLOOKUP($B469,ESTR_PREC!$A$1:$M$6000,2,FALSE))</f>
        <v>0</v>
      </c>
      <c r="N469" s="225"/>
      <c r="O469" s="560">
        <f t="shared" si="19"/>
        <v>0</v>
      </c>
      <c r="Q469" s="225"/>
      <c r="R469" s="499"/>
      <c r="S469" s="225"/>
      <c r="T469" s="225"/>
      <c r="U469" s="265"/>
      <c r="V469" s="225"/>
      <c r="W469" s="225"/>
      <c r="Z469" s="499"/>
      <c r="AA469" s="501"/>
      <c r="AB469" s="499"/>
    </row>
    <row r="470" spans="2:28" ht="25.5">
      <c r="B470" s="127" t="s">
        <v>1047</v>
      </c>
      <c r="C470" s="127" t="s">
        <v>3569</v>
      </c>
      <c r="D470" s="127"/>
      <c r="E470" s="127"/>
      <c r="F470" s="127"/>
      <c r="G470" s="127"/>
      <c r="H470" s="123" t="s">
        <v>4293</v>
      </c>
      <c r="I470" s="127"/>
      <c r="J470" s="127"/>
      <c r="K470" s="181" t="s">
        <v>1049</v>
      </c>
      <c r="L470" s="125" t="s">
        <v>3218</v>
      </c>
      <c r="M470" s="564">
        <f>IF(ISERROR(VLOOKUP($B470,ESTR_PREC!$A$1:$M$6000,2,FALSE))=TRUE,0,VLOOKUP($B470,ESTR_PREC!$A$1:$M$6000,2,FALSE))</f>
        <v>817</v>
      </c>
      <c r="N470" s="225">
        <v>857</v>
      </c>
      <c r="O470" s="560">
        <f t="shared" si="19"/>
        <v>40</v>
      </c>
      <c r="Q470" s="225"/>
      <c r="R470" s="499"/>
      <c r="S470" s="225"/>
      <c r="T470" s="225"/>
      <c r="U470" s="265"/>
      <c r="V470" s="225"/>
      <c r="W470" s="225"/>
      <c r="Z470" s="499"/>
      <c r="AA470" s="501"/>
      <c r="AB470" s="499"/>
    </row>
    <row r="471" spans="2:28" ht="25.5">
      <c r="B471" s="127" t="s">
        <v>1050</v>
      </c>
      <c r="C471" s="127" t="s">
        <v>3570</v>
      </c>
      <c r="D471" s="127"/>
      <c r="E471" s="127"/>
      <c r="F471" s="127"/>
      <c r="G471" s="127"/>
      <c r="H471" s="123" t="s">
        <v>4293</v>
      </c>
      <c r="I471" s="127"/>
      <c r="J471" s="127"/>
      <c r="K471" s="181" t="s">
        <v>1051</v>
      </c>
      <c r="L471" s="125" t="s">
        <v>3218</v>
      </c>
      <c r="M471" s="564">
        <f>IF(ISERROR(VLOOKUP($B471,ESTR_PREC!$A$1:$M$6000,2,FALSE))=TRUE,0,VLOOKUP($B471,ESTR_PREC!$A$1:$M$6000,2,FALSE))</f>
        <v>0</v>
      </c>
      <c r="N471" s="225"/>
      <c r="O471" s="560">
        <f t="shared" si="19"/>
        <v>0</v>
      </c>
      <c r="Q471" s="225"/>
      <c r="R471" s="499"/>
      <c r="S471" s="225"/>
      <c r="T471" s="225"/>
      <c r="U471" s="265"/>
      <c r="V471" s="225"/>
      <c r="W471" s="225"/>
      <c r="Z471" s="499"/>
      <c r="AA471" s="501"/>
      <c r="AB471" s="499"/>
    </row>
    <row r="472" spans="2:28" ht="25.5">
      <c r="B472" s="127" t="s">
        <v>1052</v>
      </c>
      <c r="C472" s="127" t="s">
        <v>3571</v>
      </c>
      <c r="D472" s="127"/>
      <c r="E472" s="127"/>
      <c r="F472" s="127"/>
      <c r="G472" s="127"/>
      <c r="H472" s="123" t="s">
        <v>4293</v>
      </c>
      <c r="I472" s="127"/>
      <c r="J472" s="127"/>
      <c r="K472" s="181" t="s">
        <v>1053</v>
      </c>
      <c r="L472" s="125" t="s">
        <v>3218</v>
      </c>
      <c r="M472" s="564">
        <f>IF(ISERROR(VLOOKUP($B472,ESTR_PREC!$A$1:$M$6000,2,FALSE))=TRUE,0,VLOOKUP($B472,ESTR_PREC!$A$1:$M$6000,2,FALSE))</f>
        <v>4</v>
      </c>
      <c r="N472" s="225">
        <v>2</v>
      </c>
      <c r="O472" s="560">
        <f t="shared" si="19"/>
        <v>-2</v>
      </c>
      <c r="Q472" s="225"/>
      <c r="R472" s="499"/>
      <c r="S472" s="225"/>
      <c r="T472" s="225"/>
      <c r="U472" s="265"/>
      <c r="V472" s="225"/>
      <c r="W472" s="225"/>
      <c r="Z472" s="499"/>
      <c r="AA472" s="501"/>
      <c r="AB472" s="499"/>
    </row>
    <row r="473" spans="2:28" ht="25.5" hidden="1">
      <c r="B473" s="138" t="s">
        <v>1054</v>
      </c>
      <c r="C473" s="138" t="s">
        <v>3572</v>
      </c>
      <c r="D473" s="138"/>
      <c r="E473" s="138"/>
      <c r="F473" s="138"/>
      <c r="G473" s="138"/>
      <c r="H473" s="123" t="s">
        <v>4293</v>
      </c>
      <c r="I473" s="138"/>
      <c r="J473" s="138"/>
      <c r="K473" s="304" t="s">
        <v>1055</v>
      </c>
      <c r="L473" s="270" t="s">
        <v>3218</v>
      </c>
      <c r="M473" s="815"/>
      <c r="N473" s="815"/>
      <c r="O473" s="815"/>
      <c r="Q473" s="815"/>
      <c r="R473" s="499"/>
      <c r="S473" s="815"/>
      <c r="T473" s="815"/>
      <c r="U473" s="265"/>
      <c r="V473" s="815"/>
      <c r="W473" s="815"/>
      <c r="Z473" s="499"/>
      <c r="AA473" s="501"/>
      <c r="AB473" s="499"/>
    </row>
    <row r="474" spans="2:28" ht="25.5">
      <c r="B474" s="138" t="s">
        <v>1056</v>
      </c>
      <c r="C474" s="138" t="s">
        <v>3573</v>
      </c>
      <c r="D474" s="138"/>
      <c r="E474" s="138"/>
      <c r="F474" s="138"/>
      <c r="G474" s="138"/>
      <c r="H474" s="123" t="s">
        <v>4292</v>
      </c>
      <c r="I474" s="138"/>
      <c r="J474" s="138"/>
      <c r="K474" s="304" t="s">
        <v>1057</v>
      </c>
      <c r="L474" s="270" t="s">
        <v>3218</v>
      </c>
      <c r="M474" s="564">
        <f>IF(ISERROR(VLOOKUP($B474,ESTR_PREC!$A$1:$M$6000,2,FALSE))=TRUE,0,VLOOKUP($B474,ESTR_PREC!$A$1:$M$6000,2,FALSE))</f>
        <v>0</v>
      </c>
      <c r="N474" s="225"/>
      <c r="O474" s="560">
        <f t="shared" si="19"/>
        <v>0</v>
      </c>
      <c r="Q474" s="225"/>
      <c r="R474" s="499"/>
      <c r="S474" s="225"/>
      <c r="T474" s="225"/>
      <c r="U474" s="265"/>
      <c r="V474" s="225"/>
      <c r="W474" s="225"/>
      <c r="Z474" s="499"/>
      <c r="AA474" s="501"/>
      <c r="AB474" s="499"/>
    </row>
    <row r="475" spans="2:28" ht="25.5">
      <c r="B475" s="138" t="s">
        <v>1058</v>
      </c>
      <c r="C475" s="138" t="s">
        <v>3574</v>
      </c>
      <c r="D475" s="138"/>
      <c r="E475" s="138"/>
      <c r="F475" s="138"/>
      <c r="G475" s="138"/>
      <c r="H475" s="123" t="s">
        <v>4292</v>
      </c>
      <c r="I475" s="138"/>
      <c r="J475" s="138"/>
      <c r="K475" s="304" t="s">
        <v>1059</v>
      </c>
      <c r="L475" s="270" t="s">
        <v>3218</v>
      </c>
      <c r="M475" s="564">
        <f>IF(ISERROR(VLOOKUP($B475,ESTR_PREC!$A$1:$M$6000,2,FALSE))=TRUE,0,VLOOKUP($B475,ESTR_PREC!$A$1:$M$6000,2,FALSE))</f>
        <v>3</v>
      </c>
      <c r="N475" s="225">
        <v>62</v>
      </c>
      <c r="O475" s="560">
        <f t="shared" si="19"/>
        <v>59</v>
      </c>
      <c r="Q475" s="225"/>
      <c r="R475" s="499"/>
      <c r="S475" s="225"/>
      <c r="T475" s="225"/>
      <c r="U475" s="265"/>
      <c r="V475" s="225"/>
      <c r="W475" s="225"/>
      <c r="Z475" s="499"/>
      <c r="AA475" s="501"/>
      <c r="AB475" s="499"/>
    </row>
    <row r="476" spans="2:28" ht="25.5">
      <c r="B476" s="138" t="s">
        <v>1060</v>
      </c>
      <c r="C476" s="138" t="s">
        <v>3575</v>
      </c>
      <c r="D476" s="138"/>
      <c r="E476" s="138"/>
      <c r="F476" s="138"/>
      <c r="G476" s="138"/>
      <c r="H476" s="123" t="s">
        <v>4292</v>
      </c>
      <c r="I476" s="138"/>
      <c r="J476" s="138"/>
      <c r="K476" s="304" t="s">
        <v>1061</v>
      </c>
      <c r="L476" s="270" t="s">
        <v>3218</v>
      </c>
      <c r="M476" s="564">
        <f>IF(ISERROR(VLOOKUP($B476,ESTR_PREC!$A$1:$M$6000,2,FALSE))=TRUE,0,VLOOKUP($B476,ESTR_PREC!$A$1:$M$6000,2,FALSE))</f>
        <v>56</v>
      </c>
      <c r="N476" s="225"/>
      <c r="O476" s="560">
        <f t="shared" si="19"/>
        <v>-56</v>
      </c>
      <c r="Q476" s="225"/>
      <c r="R476" s="499"/>
      <c r="S476" s="225"/>
      <c r="T476" s="225"/>
      <c r="U476" s="265"/>
      <c r="V476" s="225"/>
      <c r="W476" s="225"/>
      <c r="Z476" s="499"/>
      <c r="AA476" s="501"/>
      <c r="AB476" s="499"/>
    </row>
    <row r="477" spans="2:28" ht="25.5">
      <c r="B477" s="138" t="s">
        <v>1062</v>
      </c>
      <c r="C477" s="138" t="s">
        <v>3576</v>
      </c>
      <c r="D477" s="138"/>
      <c r="E477" s="138"/>
      <c r="F477" s="138"/>
      <c r="G477" s="138"/>
      <c r="H477" s="123" t="s">
        <v>4292</v>
      </c>
      <c r="I477" s="138"/>
      <c r="J477" s="138"/>
      <c r="K477" s="304" t="s">
        <v>1063</v>
      </c>
      <c r="L477" s="270" t="s">
        <v>3218</v>
      </c>
      <c r="M477" s="564">
        <f>IF(ISERROR(VLOOKUP($B477,ESTR_PREC!$A$1:$M$6000,2,FALSE))=TRUE,0,VLOOKUP($B477,ESTR_PREC!$A$1:$M$6000,2,FALSE))</f>
        <v>0</v>
      </c>
      <c r="N477" s="225"/>
      <c r="O477" s="560">
        <f t="shared" si="19"/>
        <v>0</v>
      </c>
      <c r="Q477" s="225"/>
      <c r="R477" s="499"/>
      <c r="S477" s="225"/>
      <c r="T477" s="225"/>
      <c r="U477" s="265"/>
      <c r="V477" s="225"/>
      <c r="W477" s="225"/>
      <c r="Z477" s="499"/>
      <c r="AA477" s="501"/>
      <c r="AB477" s="499"/>
    </row>
    <row r="478" spans="2:28" ht="25.5">
      <c r="B478" s="138" t="s">
        <v>1064</v>
      </c>
      <c r="C478" s="138" t="s">
        <v>3577</v>
      </c>
      <c r="D478" s="138"/>
      <c r="E478" s="138"/>
      <c r="F478" s="138"/>
      <c r="G478" s="138"/>
      <c r="H478" s="123" t="s">
        <v>4292</v>
      </c>
      <c r="I478" s="138"/>
      <c r="J478" s="138"/>
      <c r="K478" s="304" t="s">
        <v>1065</v>
      </c>
      <c r="L478" s="270" t="s">
        <v>3218</v>
      </c>
      <c r="M478" s="564">
        <f>IF(ISERROR(VLOOKUP($B478,ESTR_PREC!$A$1:$M$6000,2,FALSE))=TRUE,0,VLOOKUP($B478,ESTR_PREC!$A$1:$M$6000,2,FALSE))</f>
        <v>0</v>
      </c>
      <c r="N478" s="225"/>
      <c r="O478" s="560">
        <f t="shared" si="19"/>
        <v>0</v>
      </c>
      <c r="Q478" s="225"/>
      <c r="R478" s="499"/>
      <c r="S478" s="225"/>
      <c r="T478" s="225"/>
      <c r="U478" s="265"/>
      <c r="V478" s="225"/>
      <c r="W478" s="225"/>
      <c r="Z478" s="499"/>
      <c r="AA478" s="501"/>
      <c r="AB478" s="499"/>
    </row>
    <row r="479" spans="2:28" ht="25.5" hidden="1">
      <c r="B479" s="138" t="s">
        <v>1066</v>
      </c>
      <c r="C479" s="138" t="s">
        <v>3578</v>
      </c>
      <c r="D479" s="138"/>
      <c r="E479" s="138"/>
      <c r="F479" s="138"/>
      <c r="G479" s="138"/>
      <c r="H479" s="123" t="s">
        <v>4292</v>
      </c>
      <c r="I479" s="138"/>
      <c r="J479" s="138"/>
      <c r="K479" s="304" t="s">
        <v>1067</v>
      </c>
      <c r="L479" s="270" t="s">
        <v>3218</v>
      </c>
      <c r="M479" s="815"/>
      <c r="N479" s="815"/>
      <c r="O479" s="815"/>
      <c r="Q479" s="815"/>
      <c r="R479" s="499"/>
      <c r="S479" s="815"/>
      <c r="T479" s="815"/>
      <c r="U479" s="265"/>
      <c r="V479" s="815"/>
      <c r="W479" s="815"/>
      <c r="Z479" s="499"/>
      <c r="AA479" s="501"/>
      <c r="AB479" s="499"/>
    </row>
    <row r="480" spans="2:28" ht="25.5">
      <c r="B480" s="138" t="s">
        <v>1068</v>
      </c>
      <c r="C480" s="138" t="s">
        <v>3579</v>
      </c>
      <c r="D480" s="138"/>
      <c r="E480" s="138"/>
      <c r="F480" s="138"/>
      <c r="G480" s="138"/>
      <c r="H480" s="123" t="s">
        <v>4292</v>
      </c>
      <c r="I480" s="138"/>
      <c r="J480" s="138"/>
      <c r="K480" s="304" t="s">
        <v>1069</v>
      </c>
      <c r="L480" s="270" t="s">
        <v>3218</v>
      </c>
      <c r="M480" s="564">
        <f>IF(ISERROR(VLOOKUP($B480,ESTR_PREC!$A$1:$M$6000,2,FALSE))=TRUE,0,VLOOKUP($B480,ESTR_PREC!$A$1:$M$6000,2,FALSE))</f>
        <v>11</v>
      </c>
      <c r="N480" s="225">
        <v>18</v>
      </c>
      <c r="O480" s="560">
        <f t="shared" si="19"/>
        <v>7</v>
      </c>
      <c r="Q480" s="225"/>
      <c r="R480" s="499"/>
      <c r="S480" s="225"/>
      <c r="T480" s="225"/>
      <c r="U480" s="265"/>
      <c r="V480" s="225"/>
      <c r="W480" s="225"/>
      <c r="Z480" s="499"/>
      <c r="AA480" s="501"/>
      <c r="AB480" s="499"/>
    </row>
    <row r="481" spans="2:28" ht="25.5">
      <c r="B481" s="138" t="s">
        <v>1070</v>
      </c>
      <c r="C481" s="138" t="s">
        <v>3580</v>
      </c>
      <c r="D481" s="138"/>
      <c r="E481" s="138"/>
      <c r="F481" s="138"/>
      <c r="G481" s="138"/>
      <c r="H481" s="123" t="s">
        <v>4292</v>
      </c>
      <c r="I481" s="138"/>
      <c r="J481" s="138"/>
      <c r="K481" s="304" t="s">
        <v>1071</v>
      </c>
      <c r="L481" s="270" t="s">
        <v>3218</v>
      </c>
      <c r="M481" s="564">
        <f>IF(ISERROR(VLOOKUP($B481,ESTR_PREC!$A$1:$M$6000,2,FALSE))=TRUE,0,VLOOKUP($B481,ESTR_PREC!$A$1:$M$6000,2,FALSE))</f>
        <v>0</v>
      </c>
      <c r="N481" s="225">
        <v>4</v>
      </c>
      <c r="O481" s="560">
        <f t="shared" si="19"/>
        <v>4</v>
      </c>
      <c r="Q481" s="225"/>
      <c r="R481" s="499"/>
      <c r="S481" s="225"/>
      <c r="T481" s="225"/>
      <c r="U481" s="265"/>
      <c r="V481" s="225"/>
      <c r="W481" s="225"/>
      <c r="Z481" s="499"/>
      <c r="AA481" s="501"/>
      <c r="AB481" s="499"/>
    </row>
    <row r="482" spans="2:28" ht="25.5" hidden="1">
      <c r="B482" s="138" t="s">
        <v>1072</v>
      </c>
      <c r="C482" s="138" t="s">
        <v>3581</v>
      </c>
      <c r="D482" s="138"/>
      <c r="E482" s="138"/>
      <c r="F482" s="138"/>
      <c r="G482" s="138"/>
      <c r="H482" s="123" t="s">
        <v>4293</v>
      </c>
      <c r="I482" s="138"/>
      <c r="J482" s="138"/>
      <c r="K482" s="316" t="s">
        <v>1073</v>
      </c>
      <c r="L482" s="270" t="s">
        <v>3218</v>
      </c>
      <c r="M482" s="815"/>
      <c r="N482" s="815"/>
      <c r="O482" s="815"/>
      <c r="Q482" s="815"/>
      <c r="R482" s="499"/>
      <c r="S482" s="815"/>
      <c r="T482" s="815"/>
      <c r="U482" s="265"/>
      <c r="V482" s="815"/>
      <c r="W482" s="815"/>
      <c r="Z482" s="499"/>
      <c r="AA482" s="501"/>
      <c r="AB482" s="499"/>
    </row>
    <row r="483" spans="2:28" ht="25.5">
      <c r="B483" s="127" t="s">
        <v>1074</v>
      </c>
      <c r="C483" s="127" t="s">
        <v>3582</v>
      </c>
      <c r="D483" s="127"/>
      <c r="E483" s="127"/>
      <c r="F483" s="127"/>
      <c r="G483" s="127"/>
      <c r="H483" s="123" t="s">
        <v>4293</v>
      </c>
      <c r="I483" s="127"/>
      <c r="J483" s="127"/>
      <c r="K483" s="181" t="s">
        <v>1076</v>
      </c>
      <c r="L483" s="125" t="s">
        <v>3218</v>
      </c>
      <c r="M483" s="564">
        <f>IF(ISERROR(VLOOKUP($B483,ESTR_PREC!$A$1:$M$6000,2,FALSE))=TRUE,0,VLOOKUP($B483,ESTR_PREC!$A$1:$M$6000,2,FALSE))</f>
        <v>1435</v>
      </c>
      <c r="N483" s="225">
        <v>1579</v>
      </c>
      <c r="O483" s="560">
        <f t="shared" si="19"/>
        <v>144</v>
      </c>
      <c r="Q483" s="225"/>
      <c r="R483" s="499"/>
      <c r="S483" s="225"/>
      <c r="T483" s="225"/>
      <c r="U483" s="265"/>
      <c r="V483" s="225">
        <v>292</v>
      </c>
      <c r="W483" s="225"/>
      <c r="Z483" s="499"/>
      <c r="AA483" s="501"/>
      <c r="AB483" s="499"/>
    </row>
    <row r="484" spans="2:28" ht="25.5">
      <c r="B484" s="127" t="s">
        <v>1077</v>
      </c>
      <c r="C484" s="127" t="s">
        <v>3583</v>
      </c>
      <c r="D484" s="127"/>
      <c r="E484" s="127"/>
      <c r="F484" s="127"/>
      <c r="G484" s="127"/>
      <c r="H484" s="123" t="s">
        <v>4293</v>
      </c>
      <c r="I484" s="127"/>
      <c r="J484" s="127"/>
      <c r="K484" s="181" t="s">
        <v>1078</v>
      </c>
      <c r="L484" s="125" t="s">
        <v>3218</v>
      </c>
      <c r="M484" s="564">
        <f>IF(ISERROR(VLOOKUP($B484,ESTR_PREC!$A$1:$M$6000,2,FALSE))=TRUE,0,VLOOKUP($B484,ESTR_PREC!$A$1:$M$6000,2,FALSE))</f>
        <v>0</v>
      </c>
      <c r="N484" s="225"/>
      <c r="O484" s="560">
        <f t="shared" si="19"/>
        <v>0</v>
      </c>
      <c r="Q484" s="225"/>
      <c r="R484" s="499"/>
      <c r="S484" s="225"/>
      <c r="T484" s="225"/>
      <c r="U484" s="265"/>
      <c r="V484" s="225"/>
      <c r="W484" s="225"/>
      <c r="Z484" s="499"/>
      <c r="AA484" s="501"/>
      <c r="AB484" s="499"/>
    </row>
    <row r="485" spans="2:28" ht="38.25">
      <c r="B485" s="127" t="s">
        <v>1079</v>
      </c>
      <c r="C485" s="127" t="s">
        <v>3584</v>
      </c>
      <c r="D485" s="127"/>
      <c r="E485" s="127"/>
      <c r="F485" s="127"/>
      <c r="G485" s="127"/>
      <c r="H485" s="123" t="s">
        <v>4293</v>
      </c>
      <c r="I485" s="127"/>
      <c r="J485" s="127"/>
      <c r="K485" s="181" t="s">
        <v>1080</v>
      </c>
      <c r="L485" s="125" t="s">
        <v>3218</v>
      </c>
      <c r="M485" s="564">
        <f>IF(ISERROR(VLOOKUP($B485,ESTR_PREC!$A$1:$M$6000,2,FALSE))=TRUE,0,VLOOKUP($B485,ESTR_PREC!$A$1:$M$6000,2,FALSE))</f>
        <v>72</v>
      </c>
      <c r="N485" s="225">
        <v>68</v>
      </c>
      <c r="O485" s="560">
        <f t="shared" si="19"/>
        <v>-4</v>
      </c>
      <c r="Q485" s="225"/>
      <c r="R485" s="499"/>
      <c r="S485" s="225"/>
      <c r="T485" s="225"/>
      <c r="U485" s="265"/>
      <c r="V485" s="225"/>
      <c r="W485" s="225"/>
      <c r="Z485" s="499"/>
      <c r="AA485" s="501"/>
      <c r="AB485" s="499"/>
    </row>
    <row r="486" spans="2:28" ht="25.5">
      <c r="B486" s="127" t="s">
        <v>1081</v>
      </c>
      <c r="C486" s="127" t="s">
        <v>3585</v>
      </c>
      <c r="D486" s="127"/>
      <c r="E486" s="127"/>
      <c r="F486" s="127"/>
      <c r="G486" s="127"/>
      <c r="H486" s="123" t="s">
        <v>4293</v>
      </c>
      <c r="I486" s="127"/>
      <c r="J486" s="127"/>
      <c r="K486" s="181" t="s">
        <v>1082</v>
      </c>
      <c r="L486" s="125" t="s">
        <v>3218</v>
      </c>
      <c r="M486" s="564">
        <f>IF(ISERROR(VLOOKUP($B486,ESTR_PREC!$A$1:$M$6000,2,FALSE))=TRUE,0,VLOOKUP($B486,ESTR_PREC!$A$1:$M$6000,2,FALSE))</f>
        <v>0</v>
      </c>
      <c r="N486" s="225"/>
      <c r="O486" s="560">
        <f t="shared" si="19"/>
        <v>0</v>
      </c>
      <c r="Q486" s="225"/>
      <c r="R486" s="499"/>
      <c r="S486" s="225"/>
      <c r="T486" s="225"/>
      <c r="U486" s="265"/>
      <c r="V486" s="225"/>
      <c r="W486" s="225"/>
      <c r="Z486" s="499"/>
      <c r="AA486" s="501"/>
      <c r="AB486" s="499"/>
    </row>
    <row r="487" spans="2:28" ht="25.5">
      <c r="B487" s="127" t="s">
        <v>1083</v>
      </c>
      <c r="C487" s="127" t="s">
        <v>3586</v>
      </c>
      <c r="D487" s="127"/>
      <c r="E487" s="127"/>
      <c r="F487" s="127"/>
      <c r="G487" s="127"/>
      <c r="H487" s="123" t="s">
        <v>4292</v>
      </c>
      <c r="I487" s="127"/>
      <c r="J487" s="127"/>
      <c r="K487" s="181" t="s">
        <v>1084</v>
      </c>
      <c r="L487" s="125" t="s">
        <v>3218</v>
      </c>
      <c r="M487" s="564">
        <f>IF(ISERROR(VLOOKUP($B487,ESTR_PREC!$A$1:$M$6000,2,FALSE))=TRUE,0,VLOOKUP($B487,ESTR_PREC!$A$1:$M$6000,2,FALSE))</f>
        <v>0</v>
      </c>
      <c r="N487" s="225"/>
      <c r="O487" s="560">
        <f t="shared" si="19"/>
        <v>0</v>
      </c>
      <c r="Q487" s="225"/>
      <c r="R487" s="499"/>
      <c r="S487" s="225"/>
      <c r="T487" s="225"/>
      <c r="U487" s="265"/>
      <c r="V487" s="225"/>
      <c r="W487" s="225"/>
      <c r="Z487" s="499"/>
      <c r="AA487" s="501"/>
      <c r="AB487" s="499"/>
    </row>
    <row r="488" spans="2:28" ht="25.5" hidden="1">
      <c r="B488" s="138" t="s">
        <v>1085</v>
      </c>
      <c r="C488" s="138" t="s">
        <v>3587</v>
      </c>
      <c r="D488" s="138"/>
      <c r="E488" s="138"/>
      <c r="F488" s="138"/>
      <c r="G488" s="138"/>
      <c r="H488" s="123" t="s">
        <v>4292</v>
      </c>
      <c r="I488" s="138"/>
      <c r="J488" s="138"/>
      <c r="K488" s="304" t="s">
        <v>1086</v>
      </c>
      <c r="L488" s="270" t="s">
        <v>3218</v>
      </c>
      <c r="M488" s="815"/>
      <c r="N488" s="815"/>
      <c r="O488" s="815"/>
      <c r="Q488" s="815"/>
      <c r="R488" s="499"/>
      <c r="S488" s="815"/>
      <c r="T488" s="815"/>
      <c r="U488" s="265"/>
      <c r="V488" s="815"/>
      <c r="W488" s="815"/>
      <c r="Z488" s="499"/>
      <c r="AA488" s="501"/>
      <c r="AB488" s="499"/>
    </row>
    <row r="489" spans="2:28" ht="25.5">
      <c r="B489" s="127" t="s">
        <v>1087</v>
      </c>
      <c r="C489" s="127" t="s">
        <v>3588</v>
      </c>
      <c r="D489" s="127"/>
      <c r="E489" s="127"/>
      <c r="F489" s="127"/>
      <c r="G489" s="127"/>
      <c r="H489" s="123" t="s">
        <v>4292</v>
      </c>
      <c r="I489" s="127"/>
      <c r="J489" s="127"/>
      <c r="K489" s="181" t="s">
        <v>1088</v>
      </c>
      <c r="L489" s="125" t="s">
        <v>3218</v>
      </c>
      <c r="M489" s="564">
        <f>IF(ISERROR(VLOOKUP($B489,ESTR_PREC!$A$1:$M$6000,2,FALSE))=TRUE,0,VLOOKUP($B489,ESTR_PREC!$A$1:$M$6000,2,FALSE))</f>
        <v>0</v>
      </c>
      <c r="N489" s="225"/>
      <c r="O489" s="560">
        <f t="shared" si="19"/>
        <v>0</v>
      </c>
      <c r="Q489" s="225"/>
      <c r="R489" s="499"/>
      <c r="S489" s="225"/>
      <c r="T489" s="225"/>
      <c r="U489" s="265"/>
      <c r="V489" s="225"/>
      <c r="W489" s="225"/>
      <c r="Z489" s="499"/>
      <c r="AA489" s="501"/>
      <c r="AB489" s="499"/>
    </row>
    <row r="490" spans="2:28" ht="25.5">
      <c r="B490" s="127" t="s">
        <v>1089</v>
      </c>
      <c r="C490" s="127" t="s">
        <v>3589</v>
      </c>
      <c r="D490" s="127"/>
      <c r="E490" s="127"/>
      <c r="F490" s="127"/>
      <c r="G490" s="127"/>
      <c r="H490" s="123" t="s">
        <v>4292</v>
      </c>
      <c r="I490" s="127"/>
      <c r="J490" s="127"/>
      <c r="K490" s="181" t="s">
        <v>1090</v>
      </c>
      <c r="L490" s="125" t="s">
        <v>3218</v>
      </c>
      <c r="M490" s="564">
        <f>IF(ISERROR(VLOOKUP($B490,ESTR_PREC!$A$1:$M$6000,2,FALSE))=TRUE,0,VLOOKUP($B490,ESTR_PREC!$A$1:$M$6000,2,FALSE))</f>
        <v>0</v>
      </c>
      <c r="N490" s="225"/>
      <c r="O490" s="560">
        <f t="shared" si="19"/>
        <v>0</v>
      </c>
      <c r="Q490" s="225"/>
      <c r="R490" s="499"/>
      <c r="S490" s="225"/>
      <c r="T490" s="225"/>
      <c r="U490" s="265"/>
      <c r="V490" s="225"/>
      <c r="W490" s="225"/>
      <c r="Z490" s="499"/>
      <c r="AA490" s="501"/>
      <c r="AB490" s="499"/>
    </row>
    <row r="491" spans="2:28" ht="25.5">
      <c r="B491" s="127" t="s">
        <v>1091</v>
      </c>
      <c r="C491" s="127" t="s">
        <v>3590</v>
      </c>
      <c r="D491" s="127"/>
      <c r="E491" s="127"/>
      <c r="F491" s="127"/>
      <c r="G491" s="127"/>
      <c r="H491" s="123" t="s">
        <v>4292</v>
      </c>
      <c r="I491" s="127"/>
      <c r="J491" s="127"/>
      <c r="K491" s="181" t="s">
        <v>1092</v>
      </c>
      <c r="L491" s="125" t="s">
        <v>3218</v>
      </c>
      <c r="M491" s="564">
        <f>IF(ISERROR(VLOOKUP($B491,ESTR_PREC!$A$1:$M$6000,2,FALSE))=TRUE,0,VLOOKUP($B491,ESTR_PREC!$A$1:$M$6000,2,FALSE))</f>
        <v>16</v>
      </c>
      <c r="N491" s="225">
        <v>13</v>
      </c>
      <c r="O491" s="560">
        <f t="shared" si="19"/>
        <v>-3</v>
      </c>
      <c r="Q491" s="225"/>
      <c r="R491" s="499"/>
      <c r="S491" s="225"/>
      <c r="T491" s="225"/>
      <c r="U491" s="265"/>
      <c r="V491" s="225"/>
      <c r="W491" s="225"/>
      <c r="Z491" s="499"/>
      <c r="AA491" s="501"/>
      <c r="AB491" s="499"/>
    </row>
    <row r="492" spans="2:28" ht="25.5">
      <c r="B492" s="127" t="s">
        <v>1093</v>
      </c>
      <c r="C492" s="127" t="s">
        <v>3591</v>
      </c>
      <c r="D492" s="127"/>
      <c r="E492" s="127"/>
      <c r="F492" s="127"/>
      <c r="G492" s="127"/>
      <c r="H492" s="123" t="s">
        <v>4292</v>
      </c>
      <c r="I492" s="127"/>
      <c r="J492" s="127"/>
      <c r="K492" s="181" t="s">
        <v>1094</v>
      </c>
      <c r="L492" s="125" t="s">
        <v>3218</v>
      </c>
      <c r="M492" s="564">
        <f>IF(ISERROR(VLOOKUP($B492,ESTR_PREC!$A$1:$M$6000,2,FALSE))=TRUE,0,VLOOKUP($B492,ESTR_PREC!$A$1:$M$6000,2,FALSE))</f>
        <v>0</v>
      </c>
      <c r="N492" s="225"/>
      <c r="O492" s="560">
        <f t="shared" si="19"/>
        <v>0</v>
      </c>
      <c r="Q492" s="225"/>
      <c r="R492" s="499"/>
      <c r="S492" s="225"/>
      <c r="T492" s="225"/>
      <c r="U492" s="265"/>
      <c r="V492" s="225"/>
      <c r="W492" s="225"/>
      <c r="Z492" s="499"/>
      <c r="AA492" s="501"/>
      <c r="AB492" s="499"/>
    </row>
    <row r="493" spans="2:28" ht="25.5">
      <c r="B493" s="127" t="s">
        <v>1095</v>
      </c>
      <c r="C493" s="127" t="s">
        <v>3592</v>
      </c>
      <c r="D493" s="127"/>
      <c r="E493" s="127"/>
      <c r="F493" s="127"/>
      <c r="G493" s="127"/>
      <c r="H493" s="123" t="s">
        <v>4292</v>
      </c>
      <c r="I493" s="127"/>
      <c r="J493" s="127"/>
      <c r="K493" s="181" t="s">
        <v>1096</v>
      </c>
      <c r="L493" s="125" t="s">
        <v>3218</v>
      </c>
      <c r="M493" s="564">
        <f>IF(ISERROR(VLOOKUP($B493,ESTR_PREC!$A$1:$M$6000,2,FALSE))=TRUE,0,VLOOKUP($B493,ESTR_PREC!$A$1:$M$6000,2,FALSE))</f>
        <v>0</v>
      </c>
      <c r="N493" s="225"/>
      <c r="O493" s="560">
        <f t="shared" si="19"/>
        <v>0</v>
      </c>
      <c r="Q493" s="225"/>
      <c r="R493" s="499"/>
      <c r="S493" s="225"/>
      <c r="T493" s="225"/>
      <c r="U493" s="265"/>
      <c r="V493" s="225"/>
      <c r="W493" s="225"/>
      <c r="Z493" s="499"/>
      <c r="AA493" s="501"/>
      <c r="AB493" s="499"/>
    </row>
    <row r="494" spans="2:28" ht="25.5">
      <c r="B494" s="127" t="s">
        <v>1097</v>
      </c>
      <c r="C494" s="127" t="s">
        <v>3593</v>
      </c>
      <c r="D494" s="127"/>
      <c r="E494" s="127"/>
      <c r="F494" s="127"/>
      <c r="G494" s="127"/>
      <c r="H494" s="123" t="s">
        <v>4292</v>
      </c>
      <c r="I494" s="127"/>
      <c r="J494" s="127"/>
      <c r="K494" s="181" t="s">
        <v>1098</v>
      </c>
      <c r="L494" s="125" t="s">
        <v>3218</v>
      </c>
      <c r="M494" s="564">
        <f>IF(ISERROR(VLOOKUP($B494,ESTR_PREC!$A$1:$M$6000,2,FALSE))=TRUE,0,VLOOKUP($B494,ESTR_PREC!$A$1:$M$6000,2,FALSE))</f>
        <v>250</v>
      </c>
      <c r="N494" s="225">
        <v>181</v>
      </c>
      <c r="O494" s="560">
        <f t="shared" si="19"/>
        <v>-69</v>
      </c>
      <c r="Q494" s="225"/>
      <c r="R494" s="499"/>
      <c r="S494" s="225"/>
      <c r="T494" s="225"/>
      <c r="U494" s="265"/>
      <c r="V494" s="225"/>
      <c r="W494" s="225"/>
      <c r="Z494" s="499"/>
      <c r="AA494" s="501"/>
      <c r="AB494" s="499"/>
    </row>
    <row r="495" spans="2:28" ht="25.5">
      <c r="B495" s="127" t="s">
        <v>1099</v>
      </c>
      <c r="C495" s="127" t="s">
        <v>3594</v>
      </c>
      <c r="D495" s="127"/>
      <c r="E495" s="127"/>
      <c r="F495" s="127"/>
      <c r="G495" s="127"/>
      <c r="H495" s="123" t="s">
        <v>4292</v>
      </c>
      <c r="I495" s="127"/>
      <c r="J495" s="127"/>
      <c r="K495" s="314" t="s">
        <v>1100</v>
      </c>
      <c r="L495" s="125" t="s">
        <v>3218</v>
      </c>
      <c r="M495" s="564">
        <f>IF(ISERROR(VLOOKUP($B495,ESTR_PREC!$A$1:$M$6000,2,FALSE))=TRUE,0,VLOOKUP($B495,ESTR_PREC!$A$1:$M$6000,2,FALSE))</f>
        <v>208</v>
      </c>
      <c r="N495" s="225">
        <v>49</v>
      </c>
      <c r="O495" s="560">
        <f t="shared" si="19"/>
        <v>-159</v>
      </c>
      <c r="Q495" s="225"/>
      <c r="R495" s="499"/>
      <c r="S495" s="225"/>
      <c r="T495" s="225"/>
      <c r="U495" s="265"/>
      <c r="V495" s="225"/>
      <c r="W495" s="225"/>
      <c r="Z495" s="499"/>
      <c r="AA495" s="501"/>
      <c r="AB495" s="499"/>
    </row>
    <row r="496" spans="2:28" ht="26.25" customHeight="1" thickBot="1">
      <c r="B496" s="352" t="s">
        <v>1101</v>
      </c>
      <c r="C496" s="352" t="s">
        <v>3595</v>
      </c>
      <c r="D496" s="352"/>
      <c r="E496" s="138"/>
      <c r="F496" s="138"/>
      <c r="G496" s="138"/>
      <c r="H496" s="138"/>
      <c r="I496" s="138"/>
      <c r="J496" s="138"/>
      <c r="K496" s="304" t="s">
        <v>1103</v>
      </c>
      <c r="L496" s="959" t="s">
        <v>3218</v>
      </c>
      <c r="M496" s="564">
        <f>IF(ISERROR(VLOOKUP($B496,ESTR_PREC!$A$1:$M$6000,2,FALSE))=TRUE,0,VLOOKUP($B496,ESTR_PREC!$A$1:$M$6000,2,FALSE))</f>
        <v>0</v>
      </c>
      <c r="N496" s="225">
        <f>109</f>
        <v>109</v>
      </c>
      <c r="O496" s="560">
        <f>+N496-M496</f>
        <v>109</v>
      </c>
      <c r="Q496" s="225"/>
      <c r="R496" s="499"/>
      <c r="S496" s="225"/>
      <c r="T496" s="225"/>
      <c r="U496" s="265"/>
      <c r="V496" s="225"/>
      <c r="W496" s="225"/>
      <c r="Z496" s="548"/>
      <c r="AA496" s="501"/>
      <c r="AB496" s="548"/>
    </row>
    <row r="497" spans="2:28" ht="15.75" hidden="1" customHeight="1" thickBot="1">
      <c r="B497" s="584" t="s">
        <v>1104</v>
      </c>
      <c r="C497" s="585" t="s">
        <v>3596</v>
      </c>
      <c r="D497" s="585"/>
      <c r="E497" s="960"/>
      <c r="F497" s="960"/>
      <c r="G497" s="960"/>
      <c r="H497" s="960"/>
      <c r="I497" s="960"/>
      <c r="J497" s="960"/>
      <c r="K497" s="586" t="s">
        <v>1105</v>
      </c>
      <c r="L497" s="961" t="s">
        <v>3218</v>
      </c>
      <c r="M497" s="958"/>
      <c r="N497" s="857"/>
      <c r="O497" s="857"/>
      <c r="Q497" s="857"/>
      <c r="R497" s="499"/>
      <c r="S497" s="855"/>
      <c r="T497" s="855"/>
      <c r="U497" s="265"/>
      <c r="V497" s="855"/>
      <c r="W497" s="855"/>
      <c r="Z497" s="548"/>
      <c r="AA497" s="501"/>
      <c r="AB497" s="548"/>
    </row>
    <row r="498" spans="2:28" ht="15.75" hidden="1" customHeight="1" thickBot="1">
      <c r="B498" s="584" t="s">
        <v>1106</v>
      </c>
      <c r="C498" s="585" t="s">
        <v>3597</v>
      </c>
      <c r="D498" s="585"/>
      <c r="E498" s="960"/>
      <c r="F498" s="960"/>
      <c r="G498" s="960"/>
      <c r="H498" s="960"/>
      <c r="I498" s="960"/>
      <c r="J498" s="960"/>
      <c r="K498" s="586" t="s">
        <v>1107</v>
      </c>
      <c r="L498" s="961" t="s">
        <v>3218</v>
      </c>
      <c r="M498" s="958"/>
      <c r="N498" s="857"/>
      <c r="O498" s="857"/>
      <c r="Q498" s="857"/>
      <c r="R498" s="499"/>
      <c r="S498" s="855"/>
      <c r="T498" s="855"/>
      <c r="U498" s="265"/>
      <c r="V498" s="855"/>
      <c r="W498" s="855"/>
      <c r="Z498" s="548"/>
      <c r="AA498" s="501"/>
      <c r="AB498" s="548"/>
    </row>
    <row r="499" spans="2:28" ht="15.75" hidden="1" customHeight="1" thickBot="1">
      <c r="B499" s="584" t="s">
        <v>1108</v>
      </c>
      <c r="C499" s="585" t="s">
        <v>3598</v>
      </c>
      <c r="D499" s="585"/>
      <c r="E499" s="960"/>
      <c r="F499" s="960"/>
      <c r="G499" s="960"/>
      <c r="H499" s="960"/>
      <c r="I499" s="960"/>
      <c r="J499" s="960"/>
      <c r="K499" s="586" t="s">
        <v>1109</v>
      </c>
      <c r="L499" s="961" t="s">
        <v>3218</v>
      </c>
      <c r="M499" s="958"/>
      <c r="N499" s="857"/>
      <c r="O499" s="857"/>
      <c r="Q499" s="857"/>
      <c r="R499" s="499"/>
      <c r="S499" s="855"/>
      <c r="T499" s="855"/>
      <c r="U499" s="265"/>
      <c r="V499" s="855"/>
      <c r="W499" s="855"/>
      <c r="Z499" s="548"/>
      <c r="AA499" s="501"/>
      <c r="AB499" s="548"/>
    </row>
    <row r="500" spans="2:28" ht="15.75" thickBot="1">
      <c r="K500" s="541"/>
      <c r="L500" s="543"/>
      <c r="M500" s="514"/>
      <c r="N500" s="520"/>
      <c r="O500" s="520"/>
      <c r="Q500" s="520"/>
      <c r="R500" s="554"/>
      <c r="S500" s="514"/>
      <c r="T500" s="514"/>
      <c r="U500" s="265"/>
      <c r="V500" s="514"/>
      <c r="W500" s="514"/>
      <c r="Z500" s="555"/>
      <c r="AA500" s="501"/>
      <c r="AB500" s="555"/>
    </row>
    <row r="501" spans="2:28" ht="27.75" customHeight="1" thickTop="1" thickBot="1">
      <c r="B501" s="292" t="s">
        <v>1110</v>
      </c>
      <c r="C501" s="556" t="s">
        <v>3599</v>
      </c>
      <c r="D501" s="293"/>
      <c r="E501" s="294"/>
      <c r="F501" s="293"/>
      <c r="G501" s="294"/>
      <c r="H501" s="293"/>
      <c r="I501" s="293"/>
      <c r="J501" s="293"/>
      <c r="K501" s="295" t="s">
        <v>1111</v>
      </c>
      <c r="L501" s="296" t="s">
        <v>3218</v>
      </c>
      <c r="M501" s="297">
        <f>SUM(M504:M509)</f>
        <v>724</v>
      </c>
      <c r="N501" s="557">
        <f>SUM(N504:N509)</f>
        <v>1144</v>
      </c>
      <c r="O501" s="557">
        <f>+N501-M501</f>
        <v>420</v>
      </c>
      <c r="Q501" s="557">
        <f>SUM(Q504:Q509)</f>
        <v>0</v>
      </c>
      <c r="R501" s="519"/>
      <c r="S501" s="115">
        <f>SUM(S504:S509)</f>
        <v>0</v>
      </c>
      <c r="T501" s="115">
        <f>SUM(T504:T509)</f>
        <v>0</v>
      </c>
      <c r="U501" s="265"/>
      <c r="V501" s="115">
        <f>SUM(V504:V509)</f>
        <v>0</v>
      </c>
      <c r="W501" s="115">
        <f>SUM(W504:W509)</f>
        <v>0</v>
      </c>
      <c r="Z501" s="519"/>
      <c r="AA501" s="501"/>
      <c r="AB501" s="519"/>
    </row>
    <row r="502" spans="2:28" ht="16.5" customHeight="1" thickTop="1" thickBot="1">
      <c r="K502" s="540"/>
      <c r="M502" s="265"/>
      <c r="N502" s="379"/>
      <c r="Q502" s="379"/>
      <c r="R502" s="554"/>
      <c r="U502" s="265"/>
      <c r="V502" s="265"/>
      <c r="W502" s="265"/>
      <c r="Z502" s="501"/>
      <c r="AA502" s="501"/>
      <c r="AB502" s="501"/>
    </row>
    <row r="503" spans="2:28" ht="39.950000000000003" customHeight="1" thickBot="1">
      <c r="B503" s="347" t="s">
        <v>3221</v>
      </c>
      <c r="C503" s="348" t="s">
        <v>48</v>
      </c>
      <c r="D503" s="348"/>
      <c r="E503" s="349"/>
      <c r="F503" s="349"/>
      <c r="G503" s="349"/>
      <c r="H503" s="349"/>
      <c r="I503" s="349"/>
      <c r="J503" s="349"/>
      <c r="K503" s="350" t="s">
        <v>3222</v>
      </c>
      <c r="L503" s="558"/>
      <c r="M503" s="328" t="str">
        <f>+$M$10</f>
        <v>Valore netto al 31/12/2017</v>
      </c>
      <c r="N503" s="779" t="str">
        <f>N$10</f>
        <v>Valore netto al 31/12/2018</v>
      </c>
      <c r="O503" s="779" t="s">
        <v>4064</v>
      </c>
      <c r="P503" s="806"/>
      <c r="Q503" s="779" t="str">
        <f>Q$10</f>
        <v>Prechiusura al ° trimestre 2018</v>
      </c>
      <c r="R503" s="514"/>
      <c r="S503" s="1145" t="str">
        <f>S$330</f>
        <v>Costi da utilizzo contributi 2018</v>
      </c>
      <c r="T503" s="1143" t="str">
        <f>T$330</f>
        <v>Costi da utilizzo contributi DI CUI SOCIO-SAN</v>
      </c>
      <c r="U503" s="1144"/>
      <c r="V503" s="1142" t="str">
        <f>V$330</f>
        <v>Costi da contributi 2018</v>
      </c>
      <c r="W503" s="1143" t="str">
        <f>W$330</f>
        <v>Costi da contributi DI CUI SOCIO-SAN</v>
      </c>
      <c r="Z503" s="555"/>
      <c r="AA503" s="501"/>
      <c r="AB503" s="555"/>
    </row>
    <row r="504" spans="2:28" ht="38.25" customHeight="1">
      <c r="B504" s="138" t="s">
        <v>1112</v>
      </c>
      <c r="C504" s="138" t="s">
        <v>3600</v>
      </c>
      <c r="D504" s="138"/>
      <c r="E504" s="268"/>
      <c r="F504" s="268"/>
      <c r="G504" s="268"/>
      <c r="H504" s="123" t="s">
        <v>4293</v>
      </c>
      <c r="I504" s="138"/>
      <c r="J504" s="138"/>
      <c r="K504" s="257" t="s">
        <v>4294</v>
      </c>
      <c r="L504" s="270" t="s">
        <v>3218</v>
      </c>
      <c r="M504" s="564">
        <f>IF(ISERROR(VLOOKUP($B504,ESTR_PREC!$A$1:$M$6000,2,FALSE))=TRUE,0,VLOOKUP($B504,ESTR_PREC!$A$1:$M$6000,2,FALSE))</f>
        <v>0</v>
      </c>
      <c r="N504" s="225"/>
      <c r="O504" s="560">
        <f t="shared" ref="O504:O509" si="20">+N504-M504</f>
        <v>0</v>
      </c>
      <c r="Q504" s="225"/>
      <c r="R504" s="499"/>
      <c r="S504" s="225"/>
      <c r="T504" s="225"/>
      <c r="U504" s="265"/>
      <c r="V504" s="225"/>
      <c r="W504" s="225"/>
      <c r="Z504" s="548"/>
      <c r="AA504" s="501"/>
      <c r="AB504" s="548"/>
    </row>
    <row r="505" spans="2:28" ht="38.25" customHeight="1">
      <c r="B505" s="138" t="s">
        <v>1117</v>
      </c>
      <c r="C505" s="138" t="s">
        <v>3602</v>
      </c>
      <c r="D505" s="138"/>
      <c r="E505" s="268"/>
      <c r="F505" s="268"/>
      <c r="G505" s="268"/>
      <c r="H505" s="123" t="s">
        <v>4293</v>
      </c>
      <c r="I505" s="138"/>
      <c r="J505" s="138"/>
      <c r="K505" s="257" t="s">
        <v>4295</v>
      </c>
      <c r="L505" s="270" t="s">
        <v>3218</v>
      </c>
      <c r="M505" s="564">
        <f>IF(ISERROR(VLOOKUP($B505,ESTR_PREC!$A$1:$M$6000,2,FALSE))=TRUE,0,VLOOKUP($B505,ESTR_PREC!$A$1:$M$6000,2,FALSE))</f>
        <v>346</v>
      </c>
      <c r="N505" s="225">
        <v>744</v>
      </c>
      <c r="O505" s="560">
        <f t="shared" si="20"/>
        <v>398</v>
      </c>
      <c r="Q505" s="225"/>
      <c r="R505" s="499"/>
      <c r="S505" s="225"/>
      <c r="T505" s="225"/>
      <c r="U505" s="265"/>
      <c r="V505" s="225"/>
      <c r="W505" s="225"/>
      <c r="Z505" s="548"/>
      <c r="AA505" s="501"/>
      <c r="AB505" s="548"/>
    </row>
    <row r="506" spans="2:28" ht="38.25" customHeight="1">
      <c r="B506" s="138" t="s">
        <v>1119</v>
      </c>
      <c r="C506" s="138" t="s">
        <v>3604</v>
      </c>
      <c r="D506" s="138"/>
      <c r="E506" s="268"/>
      <c r="F506" s="268"/>
      <c r="G506" s="268"/>
      <c r="H506" s="123" t="s">
        <v>4293</v>
      </c>
      <c r="I506" s="138"/>
      <c r="J506" s="138"/>
      <c r="K506" s="257" t="s">
        <v>3605</v>
      </c>
      <c r="L506" s="270" t="s">
        <v>3218</v>
      </c>
      <c r="M506" s="564">
        <f>IF(ISERROR(VLOOKUP($B506,ESTR_PREC!$A$1:$M$6000,2,FALSE))=TRUE,0,VLOOKUP($B506,ESTR_PREC!$A$1:$M$6000,2,FALSE))</f>
        <v>0</v>
      </c>
      <c r="N506" s="225">
        <v>8</v>
      </c>
      <c r="O506" s="560">
        <f t="shared" si="20"/>
        <v>8</v>
      </c>
      <c r="Q506" s="225"/>
      <c r="R506" s="499"/>
      <c r="S506" s="225"/>
      <c r="T506" s="225"/>
      <c r="U506" s="265"/>
      <c r="V506" s="225"/>
      <c r="W506" s="225"/>
      <c r="Z506" s="548"/>
      <c r="AA506" s="501"/>
      <c r="AB506" s="548"/>
    </row>
    <row r="507" spans="2:28" ht="38.25" customHeight="1">
      <c r="B507" s="138" t="s">
        <v>1122</v>
      </c>
      <c r="C507" s="138" t="s">
        <v>3606</v>
      </c>
      <c r="D507" s="138"/>
      <c r="E507" s="268"/>
      <c r="F507" s="268"/>
      <c r="G507" s="268"/>
      <c r="H507" s="123" t="s">
        <v>4292</v>
      </c>
      <c r="I507" s="138"/>
      <c r="J507" s="138"/>
      <c r="K507" s="257" t="s">
        <v>4296</v>
      </c>
      <c r="L507" s="270" t="s">
        <v>3218</v>
      </c>
      <c r="M507" s="564">
        <f>IF(ISERROR(VLOOKUP($B507,ESTR_PREC!$A$1:$M$6000,2,FALSE))=TRUE,0,VLOOKUP($B507,ESTR_PREC!$A$1:$M$6000,2,FALSE))</f>
        <v>378</v>
      </c>
      <c r="N507" s="225">
        <f>1803-1411</f>
        <v>392</v>
      </c>
      <c r="O507" s="560">
        <f t="shared" si="20"/>
        <v>14</v>
      </c>
      <c r="Q507" s="225"/>
      <c r="R507" s="499"/>
      <c r="S507" s="225"/>
      <c r="T507" s="225"/>
      <c r="U507" s="265"/>
      <c r="V507" s="225"/>
      <c r="W507" s="225"/>
      <c r="Z507" s="548"/>
      <c r="AA507" s="501"/>
      <c r="AB507" s="548"/>
    </row>
    <row r="508" spans="2:28" ht="38.25" customHeight="1">
      <c r="B508" s="138" t="s">
        <v>1125</v>
      </c>
      <c r="C508" s="138" t="s">
        <v>3608</v>
      </c>
      <c r="D508" s="138"/>
      <c r="E508" s="268"/>
      <c r="F508" s="268"/>
      <c r="G508" s="268"/>
      <c r="H508" s="123" t="s">
        <v>4292</v>
      </c>
      <c r="I508" s="138"/>
      <c r="J508" s="138"/>
      <c r="K508" s="257" t="s">
        <v>4297</v>
      </c>
      <c r="L508" s="270" t="s">
        <v>3218</v>
      </c>
      <c r="M508" s="564">
        <f>IF(ISERROR(VLOOKUP($B508,ESTR_PREC!$A$1:$M$6000,2,FALSE))=TRUE,0,VLOOKUP($B508,ESTR_PREC!$A$1:$M$6000,2,FALSE))</f>
        <v>0</v>
      </c>
      <c r="N508" s="225"/>
      <c r="O508" s="560">
        <f t="shared" si="20"/>
        <v>0</v>
      </c>
      <c r="Q508" s="225"/>
      <c r="R508" s="499"/>
      <c r="S508" s="225"/>
      <c r="T508" s="225"/>
      <c r="U508" s="265"/>
      <c r="V508" s="225"/>
      <c r="W508" s="225"/>
      <c r="Z508" s="548"/>
      <c r="AA508" s="501"/>
      <c r="AB508" s="548"/>
    </row>
    <row r="509" spans="2:28" ht="26.25" thickBot="1">
      <c r="B509" s="352" t="s">
        <v>1127</v>
      </c>
      <c r="C509" s="352" t="s">
        <v>3610</v>
      </c>
      <c r="D509" s="352"/>
      <c r="E509" s="352"/>
      <c r="F509" s="352"/>
      <c r="G509" s="352"/>
      <c r="H509" s="123" t="s">
        <v>4292</v>
      </c>
      <c r="I509" s="352"/>
      <c r="J509" s="352"/>
      <c r="K509" s="561" t="s">
        <v>3611</v>
      </c>
      <c r="L509" s="562" t="s">
        <v>3218</v>
      </c>
      <c r="M509" s="564">
        <f>IF(ISERROR(VLOOKUP($B509,ESTR_PREC!$A$1:$M$6000,2,FALSE))=TRUE,0,VLOOKUP($B509,ESTR_PREC!$A$1:$M$6000,2,FALSE))</f>
        <v>0</v>
      </c>
      <c r="N509" s="225"/>
      <c r="O509" s="560">
        <f t="shared" si="20"/>
        <v>0</v>
      </c>
      <c r="Q509" s="225"/>
      <c r="R509" s="499"/>
      <c r="S509" s="225"/>
      <c r="T509" s="225"/>
      <c r="U509" s="265"/>
      <c r="V509" s="225"/>
      <c r="W509" s="225"/>
      <c r="Z509" s="548"/>
      <c r="AA509" s="501"/>
      <c r="AB509" s="548"/>
    </row>
    <row r="510" spans="2:28" ht="15.75" thickBot="1">
      <c r="K510" s="541"/>
      <c r="L510" s="543"/>
      <c r="M510" s="514"/>
      <c r="N510" s="520"/>
      <c r="O510" s="520"/>
      <c r="Q510" s="520"/>
      <c r="R510" s="554"/>
      <c r="S510" s="514"/>
      <c r="T510" s="514"/>
      <c r="U510" s="265"/>
      <c r="V510" s="514"/>
      <c r="W510" s="514"/>
      <c r="Z510" s="555"/>
      <c r="AA510" s="501"/>
      <c r="AB510" s="555"/>
    </row>
    <row r="511" spans="2:28" ht="45" customHeight="1" thickTop="1" thickBot="1">
      <c r="B511" s="110" t="s">
        <v>1130</v>
      </c>
      <c r="C511" s="242" t="s">
        <v>3612</v>
      </c>
      <c r="D511" s="243"/>
      <c r="E511" s="112"/>
      <c r="F511" s="243"/>
      <c r="G511" s="112"/>
      <c r="H511" s="243"/>
      <c r="I511" s="243"/>
      <c r="J511" s="243"/>
      <c r="K511" s="113" t="s">
        <v>1131</v>
      </c>
      <c r="L511" s="114" t="s">
        <v>3218</v>
      </c>
      <c r="M511" s="115">
        <f>SUM(M514:M534)</f>
        <v>6147</v>
      </c>
      <c r="N511" s="298">
        <f>SUM(N514:N533)</f>
        <v>6144</v>
      </c>
      <c r="O511" s="298">
        <f>+N511-M511</f>
        <v>-3</v>
      </c>
      <c r="Q511" s="298">
        <f>SUM(Q514:Q534)</f>
        <v>0</v>
      </c>
      <c r="R511" s="519"/>
      <c r="S511" s="115">
        <f>SUM(S514:S534)</f>
        <v>0</v>
      </c>
      <c r="T511" s="115">
        <f>SUM(T514:T534)</f>
        <v>0</v>
      </c>
      <c r="U511" s="265"/>
      <c r="V511" s="115">
        <f>SUM(V514:V534)</f>
        <v>2</v>
      </c>
      <c r="W511" s="115">
        <f>SUM(W514:W534)</f>
        <v>0</v>
      </c>
      <c r="Z511" s="519"/>
      <c r="AA511" s="501"/>
      <c r="AB511" s="519"/>
    </row>
    <row r="512" spans="2:28" ht="9" customHeight="1" thickTop="1" thickBot="1">
      <c r="K512" s="540"/>
      <c r="M512" s="265"/>
      <c r="N512" s="379"/>
      <c r="Q512" s="379"/>
      <c r="R512" s="554"/>
      <c r="U512" s="265"/>
      <c r="V512" s="265"/>
      <c r="W512" s="265"/>
      <c r="Z512" s="501"/>
      <c r="AA512" s="501"/>
      <c r="AB512" s="501"/>
    </row>
    <row r="513" spans="2:28" ht="39" thickBot="1">
      <c r="B513" s="102" t="s">
        <v>3221</v>
      </c>
      <c r="C513" s="245" t="s">
        <v>48</v>
      </c>
      <c r="D513" s="245"/>
      <c r="E513" s="246"/>
      <c r="F513" s="246"/>
      <c r="G513" s="246"/>
      <c r="H513" s="246"/>
      <c r="I513" s="246"/>
      <c r="J513" s="246"/>
      <c r="K513" s="302" t="s">
        <v>3222</v>
      </c>
      <c r="L513" s="135"/>
      <c r="M513" s="328" t="str">
        <f>+$M$10</f>
        <v>Valore netto al 31/12/2017</v>
      </c>
      <c r="N513" s="779" t="str">
        <f>N$10</f>
        <v>Valore netto al 31/12/2018</v>
      </c>
      <c r="O513" s="779" t="s">
        <v>4064</v>
      </c>
      <c r="P513" s="806"/>
      <c r="Q513" s="779" t="str">
        <f>Q$10</f>
        <v>Prechiusura al ° trimestre 2018</v>
      </c>
      <c r="R513" s="514"/>
      <c r="S513" s="1145" t="str">
        <f>S$330</f>
        <v>Costi da utilizzo contributi 2018</v>
      </c>
      <c r="T513" s="1143" t="str">
        <f>T$330</f>
        <v>Costi da utilizzo contributi DI CUI SOCIO-SAN</v>
      </c>
      <c r="U513" s="1144"/>
      <c r="V513" s="1142" t="str">
        <f>V$330</f>
        <v>Costi da contributi 2018</v>
      </c>
      <c r="W513" s="1143" t="str">
        <f>W$330</f>
        <v>Costi da contributi DI CUI SOCIO-SAN</v>
      </c>
      <c r="Z513" s="681"/>
      <c r="AA513" s="501"/>
      <c r="AB513" s="681"/>
    </row>
    <row r="514" spans="2:28" ht="38.25">
      <c r="B514" s="127" t="s">
        <v>1132</v>
      </c>
      <c r="C514" s="127" t="s">
        <v>3613</v>
      </c>
      <c r="D514" s="127"/>
      <c r="E514" s="127"/>
      <c r="F514" s="127"/>
      <c r="G514" s="127"/>
      <c r="H514" s="123" t="s">
        <v>4292</v>
      </c>
      <c r="I514" s="127"/>
      <c r="J514" s="127"/>
      <c r="K514" s="181" t="s">
        <v>1136</v>
      </c>
      <c r="L514" s="125" t="s">
        <v>3218</v>
      </c>
      <c r="M514" s="564">
        <f>IF(ISERROR(VLOOKUP($B514,ESTR_PREC!$A$1:$M$6000,2,FALSE))=TRUE,0,VLOOKUP($B514,ESTR_PREC!$A$1:$M$6000,2,FALSE))</f>
        <v>19</v>
      </c>
      <c r="N514" s="225">
        <v>26</v>
      </c>
      <c r="O514" s="560">
        <f t="shared" ref="O514:O533" si="21">+N514-M514</f>
        <v>7</v>
      </c>
      <c r="Q514" s="225"/>
      <c r="R514" s="499"/>
      <c r="S514" s="225"/>
      <c r="T514" s="225"/>
      <c r="U514" s="265"/>
      <c r="V514" s="225">
        <v>2</v>
      </c>
      <c r="W514" s="225"/>
      <c r="Z514" s="499"/>
      <c r="AA514" s="501"/>
      <c r="AB514" s="499"/>
    </row>
    <row r="515" spans="2:28" ht="38.25">
      <c r="B515" s="127" t="s">
        <v>1137</v>
      </c>
      <c r="C515" s="127" t="s">
        <v>3614</v>
      </c>
      <c r="D515" s="127"/>
      <c r="E515" s="127"/>
      <c r="F515" s="127"/>
      <c r="G515" s="127"/>
      <c r="H515" s="123" t="s">
        <v>4292</v>
      </c>
      <c r="I515" s="127"/>
      <c r="J515" s="127"/>
      <c r="K515" s="181" t="s">
        <v>1138</v>
      </c>
      <c r="L515" s="125" t="s">
        <v>3218</v>
      </c>
      <c r="M515" s="564">
        <f>IF(ISERROR(VLOOKUP($B515,ESTR_PREC!$A$1:$M$6000,2,FALSE))=TRUE,0,VLOOKUP($B515,ESTR_PREC!$A$1:$M$6000,2,FALSE))</f>
        <v>0</v>
      </c>
      <c r="N515" s="225"/>
      <c r="O515" s="560">
        <f t="shared" si="21"/>
        <v>0</v>
      </c>
      <c r="Q515" s="225"/>
      <c r="R515" s="499"/>
      <c r="S515" s="225"/>
      <c r="T515" s="225"/>
      <c r="U515" s="265"/>
      <c r="V515" s="225"/>
      <c r="W515" s="225"/>
      <c r="Z515" s="499"/>
      <c r="AA515" s="501"/>
      <c r="AB515" s="499"/>
    </row>
    <row r="516" spans="2:28" ht="25.5">
      <c r="B516" s="127" t="s">
        <v>1139</v>
      </c>
      <c r="C516" s="127" t="s">
        <v>3615</v>
      </c>
      <c r="D516" s="127"/>
      <c r="E516" s="127"/>
      <c r="F516" s="127"/>
      <c r="G516" s="127"/>
      <c r="H516" s="123" t="s">
        <v>4292</v>
      </c>
      <c r="I516" s="127"/>
      <c r="J516" s="127"/>
      <c r="K516" s="181" t="s">
        <v>1140</v>
      </c>
      <c r="L516" s="125" t="s">
        <v>3218</v>
      </c>
      <c r="M516" s="564">
        <f>IF(ISERROR(VLOOKUP($B516,ESTR_PREC!$A$1:$M$6000,2,FALSE))=TRUE,0,VLOOKUP($B516,ESTR_PREC!$A$1:$M$6000,2,FALSE))</f>
        <v>0</v>
      </c>
      <c r="N516" s="225"/>
      <c r="O516" s="560">
        <f t="shared" si="21"/>
        <v>0</v>
      </c>
      <c r="Q516" s="225"/>
      <c r="R516" s="499"/>
      <c r="S516" s="225"/>
      <c r="T516" s="225"/>
      <c r="U516" s="265"/>
      <c r="V516" s="225"/>
      <c r="W516" s="225"/>
      <c r="Z516" s="499"/>
      <c r="AA516" s="501"/>
      <c r="AB516" s="499"/>
    </row>
    <row r="517" spans="2:28" ht="38.25">
      <c r="B517" s="127" t="s">
        <v>1141</v>
      </c>
      <c r="C517" s="127" t="s">
        <v>3616</v>
      </c>
      <c r="D517" s="127"/>
      <c r="E517" s="127"/>
      <c r="F517" s="127"/>
      <c r="G517" s="127"/>
      <c r="H517" s="123" t="s">
        <v>4292</v>
      </c>
      <c r="I517" s="127"/>
      <c r="J517" s="127"/>
      <c r="K517" s="181" t="s">
        <v>1144</v>
      </c>
      <c r="L517" s="125" t="s">
        <v>3218</v>
      </c>
      <c r="M517" s="564">
        <f>IF(ISERROR(VLOOKUP($B517,ESTR_PREC!$A$1:$M$6000,2,FALSE))=TRUE,0,VLOOKUP($B517,ESTR_PREC!$A$1:$M$6000,2,FALSE))</f>
        <v>164</v>
      </c>
      <c r="N517" s="225">
        <v>141</v>
      </c>
      <c r="O517" s="560">
        <f t="shared" si="21"/>
        <v>-23</v>
      </c>
      <c r="Q517" s="225"/>
      <c r="R517" s="499"/>
      <c r="S517" s="225"/>
      <c r="T517" s="225"/>
      <c r="U517" s="265"/>
      <c r="V517" s="225"/>
      <c r="W517" s="225"/>
      <c r="Z517" s="499"/>
      <c r="AA517" s="501"/>
      <c r="AB517" s="499"/>
    </row>
    <row r="518" spans="2:28" ht="38.25">
      <c r="B518" s="127" t="s">
        <v>1145</v>
      </c>
      <c r="C518" s="127" t="s">
        <v>3617</v>
      </c>
      <c r="D518" s="127"/>
      <c r="E518" s="127"/>
      <c r="F518" s="127"/>
      <c r="G518" s="127"/>
      <c r="H518" s="123" t="s">
        <v>4292</v>
      </c>
      <c r="I518" s="127"/>
      <c r="J518" s="127"/>
      <c r="K518" s="181" t="s">
        <v>1146</v>
      </c>
      <c r="L518" s="125" t="s">
        <v>3218</v>
      </c>
      <c r="M518" s="564">
        <f>IF(ISERROR(VLOOKUP($B518,ESTR_PREC!$A$1:$M$6000,2,FALSE))=TRUE,0,VLOOKUP($B518,ESTR_PREC!$A$1:$M$6000,2,FALSE))</f>
        <v>0</v>
      </c>
      <c r="N518" s="225"/>
      <c r="O518" s="560">
        <f t="shared" si="21"/>
        <v>0</v>
      </c>
      <c r="Q518" s="225"/>
      <c r="R518" s="499"/>
      <c r="S518" s="225"/>
      <c r="T518" s="225"/>
      <c r="U518" s="265"/>
      <c r="V518" s="225"/>
      <c r="W518" s="225"/>
      <c r="Z518" s="499"/>
      <c r="AA518" s="501"/>
      <c r="AB518" s="499"/>
    </row>
    <row r="519" spans="2:28" ht="25.5">
      <c r="B519" s="127" t="s">
        <v>1147</v>
      </c>
      <c r="C519" s="127" t="s">
        <v>3618</v>
      </c>
      <c r="D519" s="127"/>
      <c r="E519" s="127"/>
      <c r="F519" s="127"/>
      <c r="G519" s="127"/>
      <c r="H519" s="123" t="s">
        <v>4292</v>
      </c>
      <c r="I519" s="127"/>
      <c r="J519" s="127"/>
      <c r="K519" s="181" t="s">
        <v>1148</v>
      </c>
      <c r="L519" s="125" t="s">
        <v>3218</v>
      </c>
      <c r="M519" s="564">
        <f>IF(ISERROR(VLOOKUP($B519,ESTR_PREC!$A$1:$M$6000,2,FALSE))=TRUE,0,VLOOKUP($B519,ESTR_PREC!$A$1:$M$6000,2,FALSE))</f>
        <v>0</v>
      </c>
      <c r="N519" s="225"/>
      <c r="O519" s="560">
        <f t="shared" si="21"/>
        <v>0</v>
      </c>
      <c r="Q519" s="225"/>
      <c r="R519" s="499"/>
      <c r="S519" s="225"/>
      <c r="T519" s="225"/>
      <c r="U519" s="265"/>
      <c r="V519" s="225"/>
      <c r="W519" s="225"/>
      <c r="Z519" s="499"/>
      <c r="AA519" s="501"/>
      <c r="AB519" s="499"/>
    </row>
    <row r="520" spans="2:28" ht="38.25">
      <c r="B520" s="127" t="s">
        <v>1149</v>
      </c>
      <c r="C520" s="127" t="str">
        <f>MID(B520,1,1)&amp;MID(B520,3,2)&amp;MID(B520,6,2)&amp;MID(B520,9,2)&amp;MID(B520,12,3)&amp;MID(B520,16,3)&amp;MID(B520,20,2)&amp;MID(B520,23,3)</f>
        <v>420101005015000000</v>
      </c>
      <c r="D520" s="127"/>
      <c r="E520" s="127"/>
      <c r="F520" s="127"/>
      <c r="G520" s="127"/>
      <c r="H520" s="123" t="s">
        <v>4292</v>
      </c>
      <c r="I520" s="127"/>
      <c r="J520" s="127"/>
      <c r="K520" s="304" t="s">
        <v>1150</v>
      </c>
      <c r="L520" s="125" t="s">
        <v>3218</v>
      </c>
      <c r="M520" s="564">
        <f>IF(ISERROR(VLOOKUP($B520,ESTR_PREC!$A$1:$M$6000,2,FALSE))=TRUE,0,VLOOKUP($B520,ESTR_PREC!$A$1:$M$6000,2,FALSE))</f>
        <v>0</v>
      </c>
      <c r="N520" s="225"/>
      <c r="O520" s="560">
        <f t="shared" si="21"/>
        <v>0</v>
      </c>
      <c r="Q520" s="225"/>
      <c r="R520" s="499"/>
      <c r="S520" s="225"/>
      <c r="T520" s="225"/>
      <c r="U520" s="265"/>
      <c r="V520" s="225"/>
      <c r="W520" s="225"/>
      <c r="Z520" s="499"/>
      <c r="AA520" s="501"/>
      <c r="AB520" s="499"/>
    </row>
    <row r="521" spans="2:28" ht="38.25">
      <c r="B521" s="127" t="s">
        <v>1151</v>
      </c>
      <c r="C521" s="127" t="str">
        <f>MID(B521,1,1)&amp;MID(B521,3,2)&amp;MID(B521,6,2)&amp;MID(B521,9,2)&amp;MID(B521,12,3)&amp;MID(B521,16,3)&amp;MID(B521,20,2)&amp;MID(B521,23,3)</f>
        <v>420101005015200000</v>
      </c>
      <c r="D521" s="127"/>
      <c r="E521" s="127"/>
      <c r="F521" s="127"/>
      <c r="G521" s="127"/>
      <c r="H521" s="123" t="s">
        <v>4292</v>
      </c>
      <c r="I521" s="127"/>
      <c r="J521" s="127"/>
      <c r="K521" s="304" t="s">
        <v>1152</v>
      </c>
      <c r="L521" s="125" t="s">
        <v>3218</v>
      </c>
      <c r="M521" s="564">
        <f>IF(ISERROR(VLOOKUP($B521,ESTR_PREC!$A$1:$M$6000,2,FALSE))=TRUE,0,VLOOKUP($B521,ESTR_PREC!$A$1:$M$6000,2,FALSE))</f>
        <v>0</v>
      </c>
      <c r="N521" s="225"/>
      <c r="O521" s="560">
        <f t="shared" si="21"/>
        <v>0</v>
      </c>
      <c r="Q521" s="225"/>
      <c r="R521" s="499"/>
      <c r="S521" s="225"/>
      <c r="T521" s="225"/>
      <c r="U521" s="265"/>
      <c r="V521" s="225"/>
      <c r="W521" s="225"/>
      <c r="Z521" s="499"/>
      <c r="AA521" s="501"/>
      <c r="AB521" s="499"/>
    </row>
    <row r="522" spans="2:28" ht="25.5">
      <c r="B522" s="127" t="s">
        <v>1153</v>
      </c>
      <c r="C522" s="127" t="str">
        <f>MID(B522,1,1)&amp;MID(B522,3,2)&amp;MID(B522,6,2)&amp;MID(B522,9,2)&amp;MID(B522,12,3)&amp;MID(B522,16,3)&amp;MID(B522,20,2)&amp;MID(B522,23,3)</f>
        <v>420101005015400000</v>
      </c>
      <c r="D522" s="127"/>
      <c r="E522" s="127"/>
      <c r="F522" s="127"/>
      <c r="G522" s="127"/>
      <c r="H522" s="123" t="s">
        <v>4292</v>
      </c>
      <c r="I522" s="127"/>
      <c r="J522" s="127"/>
      <c r="K522" s="304" t="s">
        <v>1154</v>
      </c>
      <c r="L522" s="125" t="s">
        <v>3218</v>
      </c>
      <c r="M522" s="564">
        <f>IF(ISERROR(VLOOKUP($B522,ESTR_PREC!$A$1:$M$6000,2,FALSE))=TRUE,0,VLOOKUP($B522,ESTR_PREC!$A$1:$M$6000,2,FALSE))</f>
        <v>0</v>
      </c>
      <c r="N522" s="225"/>
      <c r="O522" s="560">
        <f t="shared" si="21"/>
        <v>0</v>
      </c>
      <c r="Q522" s="225"/>
      <c r="R522" s="499"/>
      <c r="S522" s="225"/>
      <c r="T522" s="225"/>
      <c r="U522" s="265"/>
      <c r="V522" s="225"/>
      <c r="W522" s="225"/>
      <c r="Z522" s="499"/>
      <c r="AA522" s="501"/>
      <c r="AB522" s="499"/>
    </row>
    <row r="523" spans="2:28" ht="25.5">
      <c r="B523" s="127" t="s">
        <v>1155</v>
      </c>
      <c r="C523" s="127" t="s">
        <v>3619</v>
      </c>
      <c r="D523" s="127"/>
      <c r="E523" s="127"/>
      <c r="F523" s="127"/>
      <c r="G523" s="127"/>
      <c r="H523" s="123" t="s">
        <v>4292</v>
      </c>
      <c r="I523" s="127"/>
      <c r="J523" s="127"/>
      <c r="K523" s="181" t="s">
        <v>1156</v>
      </c>
      <c r="L523" s="125" t="s">
        <v>3218</v>
      </c>
      <c r="M523" s="564">
        <f>IF(ISERROR(VLOOKUP($B523,ESTR_PREC!$A$1:$M$6000,2,FALSE))=TRUE,0,VLOOKUP($B523,ESTR_PREC!$A$1:$M$6000,2,FALSE))</f>
        <v>556</v>
      </c>
      <c r="N523" s="225">
        <v>548</v>
      </c>
      <c r="O523" s="560">
        <f t="shared" si="21"/>
        <v>-8</v>
      </c>
      <c r="Q523" s="225"/>
      <c r="R523" s="499"/>
      <c r="S523" s="225"/>
      <c r="T523" s="225"/>
      <c r="U523" s="265"/>
      <c r="V523" s="225"/>
      <c r="W523" s="225"/>
      <c r="Z523" s="499"/>
      <c r="AA523" s="501"/>
      <c r="AB523" s="499"/>
    </row>
    <row r="524" spans="2:28" ht="25.5">
      <c r="B524" s="127" t="s">
        <v>1157</v>
      </c>
      <c r="C524" s="127" t="str">
        <f>MID(B524,1,1)&amp;MID(B524,3,2)&amp;MID(B524,6,2)&amp;MID(B524,9,2)&amp;MID(B524,12,3)&amp;MID(B524,16,3)&amp;MID(B524,20,2)&amp;MID(B524,23,3)</f>
        <v>420101005021500000</v>
      </c>
      <c r="D524" s="127"/>
      <c r="E524" s="127"/>
      <c r="F524" s="127"/>
      <c r="G524" s="127"/>
      <c r="H524" s="123">
        <v>0</v>
      </c>
      <c r="I524" s="127"/>
      <c r="J524" s="127"/>
      <c r="K524" s="304" t="s">
        <v>1158</v>
      </c>
      <c r="L524" s="125" t="s">
        <v>3218</v>
      </c>
      <c r="M524" s="564">
        <f>IF(ISERROR(VLOOKUP($B524,ESTR_PREC!$A$1:$M$6000,2,FALSE))=TRUE,0,VLOOKUP($B524,ESTR_PREC!$A$1:$M$6000,2,FALSE))</f>
        <v>1169</v>
      </c>
      <c r="N524" s="225">
        <v>866</v>
      </c>
      <c r="O524" s="560">
        <f t="shared" si="21"/>
        <v>-303</v>
      </c>
      <c r="Q524" s="225"/>
      <c r="R524" s="499"/>
      <c r="S524" s="225"/>
      <c r="T524" s="225"/>
      <c r="U524" s="265"/>
      <c r="V524" s="225"/>
      <c r="W524" s="225"/>
      <c r="Z524" s="499"/>
      <c r="AA524" s="501"/>
      <c r="AB524" s="499"/>
    </row>
    <row r="525" spans="2:28" ht="25.5">
      <c r="B525" s="127" t="s">
        <v>1159</v>
      </c>
      <c r="C525" s="127" t="s">
        <v>3620</v>
      </c>
      <c r="D525" s="127"/>
      <c r="E525" s="127"/>
      <c r="F525" s="127"/>
      <c r="G525" s="127"/>
      <c r="H525" s="123" t="s">
        <v>4292</v>
      </c>
      <c r="I525" s="127"/>
      <c r="J525" s="127"/>
      <c r="K525" s="181" t="s">
        <v>1160</v>
      </c>
      <c r="L525" s="125" t="s">
        <v>3218</v>
      </c>
      <c r="M525" s="564">
        <f>IF(ISERROR(VLOOKUP($B525,ESTR_PREC!$A$1:$M$6000,2,FALSE))=TRUE,0,VLOOKUP($B525,ESTR_PREC!$A$1:$M$6000,2,FALSE))</f>
        <v>2910</v>
      </c>
      <c r="N525" s="225">
        <v>3026</v>
      </c>
      <c r="O525" s="560">
        <f t="shared" si="21"/>
        <v>116</v>
      </c>
      <c r="Q525" s="225"/>
      <c r="R525" s="499"/>
      <c r="S525" s="225"/>
      <c r="T525" s="225"/>
      <c r="U525" s="265"/>
      <c r="V525" s="225"/>
      <c r="W525" s="225"/>
      <c r="Z525" s="499"/>
      <c r="AA525" s="501"/>
      <c r="AB525" s="499"/>
    </row>
    <row r="526" spans="2:28" ht="25.5">
      <c r="B526" s="127" t="s">
        <v>1161</v>
      </c>
      <c r="C526" s="127" t="s">
        <v>3621</v>
      </c>
      <c r="D526" s="127"/>
      <c r="E526" s="127"/>
      <c r="F526" s="127"/>
      <c r="G526" s="127"/>
      <c r="H526" s="123" t="s">
        <v>4292</v>
      </c>
      <c r="I526" s="127"/>
      <c r="J526" s="127"/>
      <c r="K526" s="181" t="s">
        <v>1162</v>
      </c>
      <c r="L526" s="125" t="s">
        <v>3218</v>
      </c>
      <c r="M526" s="564">
        <f>IF(ISERROR(VLOOKUP($B526,ESTR_PREC!$A$1:$M$6000,2,FALSE))=TRUE,0,VLOOKUP($B526,ESTR_PREC!$A$1:$M$6000,2,FALSE))</f>
        <v>0</v>
      </c>
      <c r="N526" s="225"/>
      <c r="O526" s="560">
        <f t="shared" si="21"/>
        <v>0</v>
      </c>
      <c r="Q526" s="225"/>
      <c r="R526" s="499"/>
      <c r="S526" s="225"/>
      <c r="T526" s="225"/>
      <c r="U526" s="265"/>
      <c r="V526" s="225"/>
      <c r="W526" s="225"/>
      <c r="Z526" s="499"/>
      <c r="AA526" s="501"/>
      <c r="AB526" s="499"/>
    </row>
    <row r="527" spans="2:28" ht="25.5">
      <c r="B527" s="127" t="s">
        <v>1163</v>
      </c>
      <c r="C527" s="127" t="s">
        <v>3622</v>
      </c>
      <c r="D527" s="127"/>
      <c r="E527" s="127"/>
      <c r="F527" s="127"/>
      <c r="G527" s="127"/>
      <c r="H527" s="123" t="s">
        <v>4292</v>
      </c>
      <c r="I527" s="127"/>
      <c r="J527" s="127"/>
      <c r="K527" s="181" t="s">
        <v>1164</v>
      </c>
      <c r="L527" s="125" t="s">
        <v>3218</v>
      </c>
      <c r="M527" s="564">
        <f>IF(ISERROR(VLOOKUP($B527,ESTR_PREC!$A$1:$M$6000,2,FALSE))=TRUE,0,VLOOKUP($B527,ESTR_PREC!$A$1:$M$6000,2,FALSE))</f>
        <v>1329</v>
      </c>
      <c r="N527" s="225">
        <v>1537</v>
      </c>
      <c r="O527" s="560">
        <f t="shared" si="21"/>
        <v>208</v>
      </c>
      <c r="Q527" s="225"/>
      <c r="R527" s="499"/>
      <c r="S527" s="225"/>
      <c r="T527" s="225"/>
      <c r="U527" s="265"/>
      <c r="V527" s="225"/>
      <c r="W527" s="225"/>
      <c r="Z527" s="499"/>
      <c r="AA527" s="501"/>
      <c r="AB527" s="499"/>
    </row>
    <row r="528" spans="2:28" ht="25.5">
      <c r="B528" s="127" t="s">
        <v>1165</v>
      </c>
      <c r="C528" s="127" t="str">
        <f t="shared" ref="C528:C533" si="22">MID(B528,1,1)&amp;MID(B528,3,2)&amp;MID(B528,6,2)&amp;MID(B528,9,2)&amp;MID(B528,12,3)&amp;MID(B528,16,3)&amp;MID(B528,20,2)&amp;MID(B528,23,3)</f>
        <v>420101005033000000</v>
      </c>
      <c r="D528" s="127"/>
      <c r="E528" s="127"/>
      <c r="F528" s="127"/>
      <c r="G528" s="127"/>
      <c r="H528" s="123" t="s">
        <v>4292</v>
      </c>
      <c r="I528" s="127"/>
      <c r="J528" s="127"/>
      <c r="K528" s="304" t="s">
        <v>1166</v>
      </c>
      <c r="L528" s="125" t="s">
        <v>3218</v>
      </c>
      <c r="M528" s="564">
        <f>IF(ISERROR(VLOOKUP($B528,ESTR_PREC!$A$1:$M$6000,2,FALSE))=TRUE,0,VLOOKUP($B528,ESTR_PREC!$A$1:$M$6000,2,FALSE))</f>
        <v>0</v>
      </c>
      <c r="N528" s="225"/>
      <c r="O528" s="560">
        <f t="shared" si="21"/>
        <v>0</v>
      </c>
      <c r="Q528" s="225"/>
      <c r="R528" s="499"/>
      <c r="S528" s="225"/>
      <c r="T528" s="225"/>
      <c r="U528" s="265"/>
      <c r="V528" s="225"/>
      <c r="W528" s="225"/>
      <c r="Z528" s="499"/>
      <c r="AA528" s="501"/>
      <c r="AB528" s="499"/>
    </row>
    <row r="529" spans="2:28" ht="25.5">
      <c r="B529" s="127" t="s">
        <v>1167</v>
      </c>
      <c r="C529" s="127" t="str">
        <f t="shared" si="22"/>
        <v>420101005033200000</v>
      </c>
      <c r="D529" s="127"/>
      <c r="E529" s="127"/>
      <c r="F529" s="127"/>
      <c r="G529" s="127"/>
      <c r="H529" s="123" t="s">
        <v>4292</v>
      </c>
      <c r="I529" s="127"/>
      <c r="J529" s="127"/>
      <c r="K529" s="304" t="s">
        <v>1168</v>
      </c>
      <c r="L529" s="125" t="s">
        <v>3218</v>
      </c>
      <c r="M529" s="564">
        <f>IF(ISERROR(VLOOKUP($B529,ESTR_PREC!$A$1:$M$6000,2,FALSE))=TRUE,0,VLOOKUP($B529,ESTR_PREC!$A$1:$M$6000,2,FALSE))</f>
        <v>0</v>
      </c>
      <c r="N529" s="225"/>
      <c r="O529" s="560">
        <f t="shared" si="21"/>
        <v>0</v>
      </c>
      <c r="Q529" s="225"/>
      <c r="R529" s="499"/>
      <c r="S529" s="225"/>
      <c r="T529" s="225"/>
      <c r="U529" s="265"/>
      <c r="V529" s="225"/>
      <c r="W529" s="225"/>
      <c r="Z529" s="499"/>
      <c r="AA529" s="501"/>
      <c r="AB529" s="499"/>
    </row>
    <row r="530" spans="2:28" ht="25.5">
      <c r="B530" s="127" t="s">
        <v>1169</v>
      </c>
      <c r="C530" s="127" t="str">
        <f t="shared" si="22"/>
        <v>420101005033400000</v>
      </c>
      <c r="D530" s="127"/>
      <c r="E530" s="127"/>
      <c r="F530" s="127"/>
      <c r="G530" s="127"/>
      <c r="H530" s="123" t="s">
        <v>4292</v>
      </c>
      <c r="I530" s="127"/>
      <c r="J530" s="127"/>
      <c r="K530" s="304" t="s">
        <v>1170</v>
      </c>
      <c r="L530" s="125" t="s">
        <v>3218</v>
      </c>
      <c r="M530" s="564">
        <f>IF(ISERROR(VLOOKUP($B530,ESTR_PREC!$A$1:$M$6000,2,FALSE))=TRUE,0,VLOOKUP($B530,ESTR_PREC!$A$1:$M$6000,2,FALSE))</f>
        <v>0</v>
      </c>
      <c r="N530" s="225"/>
      <c r="O530" s="560">
        <f t="shared" si="21"/>
        <v>0</v>
      </c>
      <c r="Q530" s="225"/>
      <c r="R530" s="499"/>
      <c r="S530" s="225"/>
      <c r="T530" s="225"/>
      <c r="U530" s="265"/>
      <c r="V530" s="225"/>
      <c r="W530" s="225"/>
      <c r="Z530" s="499"/>
      <c r="AA530" s="501"/>
      <c r="AB530" s="499"/>
    </row>
    <row r="531" spans="2:28" ht="25.5">
      <c r="B531" s="127" t="s">
        <v>1171</v>
      </c>
      <c r="C531" s="127" t="str">
        <f t="shared" si="22"/>
        <v>420101005033600000</v>
      </c>
      <c r="D531" s="127"/>
      <c r="E531" s="127"/>
      <c r="F531" s="127"/>
      <c r="G531" s="127"/>
      <c r="H531" s="123" t="s">
        <v>4292</v>
      </c>
      <c r="I531" s="127"/>
      <c r="J531" s="127"/>
      <c r="K531" s="304" t="s">
        <v>1172</v>
      </c>
      <c r="L531" s="125" t="s">
        <v>3218</v>
      </c>
      <c r="M531" s="564">
        <f>IF(ISERROR(VLOOKUP($B531,ESTR_PREC!$A$1:$M$6000,2,FALSE))=TRUE,0,VLOOKUP($B531,ESTR_PREC!$A$1:$M$6000,2,FALSE))</f>
        <v>0</v>
      </c>
      <c r="N531" s="225"/>
      <c r="O531" s="560">
        <f t="shared" si="21"/>
        <v>0</v>
      </c>
      <c r="Q531" s="225"/>
      <c r="R531" s="499"/>
      <c r="S531" s="225"/>
      <c r="T531" s="225"/>
      <c r="U531" s="265"/>
      <c r="V531" s="225"/>
      <c r="W531" s="225"/>
      <c r="Z531" s="499"/>
      <c r="AA531" s="501"/>
      <c r="AB531" s="499"/>
    </row>
    <row r="532" spans="2:28">
      <c r="B532" s="127" t="s">
        <v>1173</v>
      </c>
      <c r="C532" s="127" t="str">
        <f t="shared" si="22"/>
        <v>420101005040000000</v>
      </c>
      <c r="D532" s="127"/>
      <c r="E532" s="127"/>
      <c r="F532" s="127"/>
      <c r="G532" s="127"/>
      <c r="H532" s="123" t="s">
        <v>4292</v>
      </c>
      <c r="I532" s="127"/>
      <c r="J532" s="127"/>
      <c r="K532" s="304" t="s">
        <v>1174</v>
      </c>
      <c r="L532" s="125" t="s">
        <v>3218</v>
      </c>
      <c r="M532" s="564">
        <f>IF(ISERROR(VLOOKUP($B532,ESTR_PREC!$A$1:$M$6000,2,FALSE))=TRUE,0,VLOOKUP($B532,ESTR_PREC!$A$1:$M$6000,2,FALSE))</f>
        <v>0</v>
      </c>
      <c r="N532" s="225"/>
      <c r="O532" s="560">
        <f t="shared" si="21"/>
        <v>0</v>
      </c>
      <c r="Q532" s="225"/>
      <c r="R532" s="499"/>
      <c r="S532" s="225"/>
      <c r="T532" s="225"/>
      <c r="U532" s="265"/>
      <c r="V532" s="225"/>
      <c r="W532" s="225"/>
      <c r="Z532" s="499"/>
      <c r="AA532" s="501"/>
      <c r="AB532" s="499"/>
    </row>
    <row r="533" spans="2:28">
      <c r="B533" s="127" t="s">
        <v>1175</v>
      </c>
      <c r="C533" s="127" t="str">
        <f t="shared" si="22"/>
        <v>420101005045000000</v>
      </c>
      <c r="D533" s="127"/>
      <c r="E533" s="127"/>
      <c r="F533" s="127"/>
      <c r="G533" s="127"/>
      <c r="H533" s="123" t="s">
        <v>4292</v>
      </c>
      <c r="I533" s="127"/>
      <c r="J533" s="127"/>
      <c r="K533" s="304" t="s">
        <v>1176</v>
      </c>
      <c r="L533" s="125" t="s">
        <v>3218</v>
      </c>
      <c r="M533" s="564">
        <f>IF(ISERROR(VLOOKUP($B533,ESTR_PREC!$A$1:$M$6000,2,FALSE))=TRUE,0,VLOOKUP($B533,ESTR_PREC!$A$1:$M$6000,2,FALSE))</f>
        <v>0</v>
      </c>
      <c r="N533" s="225"/>
      <c r="O533" s="560">
        <f t="shared" si="21"/>
        <v>0</v>
      </c>
      <c r="Q533" s="225"/>
      <c r="R533" s="499"/>
      <c r="S533" s="225"/>
      <c r="T533" s="225"/>
      <c r="U533" s="265"/>
      <c r="V533" s="225"/>
      <c r="W533" s="225"/>
      <c r="Z533" s="499"/>
      <c r="AA533" s="501"/>
      <c r="AB533" s="499"/>
    </row>
    <row r="534" spans="2:28" ht="26.25" hidden="1" customHeight="1" thickBot="1">
      <c r="B534" s="352" t="s">
        <v>1177</v>
      </c>
      <c r="C534" s="352" t="s">
        <v>3623</v>
      </c>
      <c r="D534" s="352"/>
      <c r="E534" s="352"/>
      <c r="F534" s="352"/>
      <c r="G534" s="352"/>
      <c r="H534" s="352"/>
      <c r="I534" s="352"/>
      <c r="J534" s="352"/>
      <c r="K534" s="317" t="s">
        <v>1178</v>
      </c>
      <c r="L534" s="562" t="s">
        <v>3218</v>
      </c>
      <c r="M534" s="963"/>
      <c r="N534" s="963"/>
      <c r="O534" s="857"/>
      <c r="Q534" s="963"/>
      <c r="R534" s="499"/>
      <c r="S534" s="963"/>
      <c r="T534" s="963"/>
      <c r="U534" s="265"/>
      <c r="V534" s="963"/>
      <c r="W534" s="963"/>
      <c r="Z534" s="499"/>
      <c r="AA534" s="501"/>
      <c r="AB534" s="499"/>
    </row>
    <row r="535" spans="2:28" ht="15.75" thickBot="1">
      <c r="K535" s="545"/>
      <c r="L535" s="532"/>
      <c r="M535" s="499"/>
      <c r="N535" s="517"/>
      <c r="O535" s="517"/>
      <c r="Q535" s="517"/>
      <c r="R535" s="554"/>
      <c r="S535" s="499"/>
      <c r="T535" s="499"/>
      <c r="U535" s="265"/>
      <c r="V535" s="499"/>
      <c r="W535" s="499"/>
      <c r="Z535" s="499"/>
      <c r="AA535" s="501"/>
      <c r="AB535" s="499"/>
    </row>
    <row r="536" spans="2:28" ht="29.25" customHeight="1" thickTop="1" thickBot="1">
      <c r="B536" s="110" t="s">
        <v>1179</v>
      </c>
      <c r="C536" s="242" t="s">
        <v>3624</v>
      </c>
      <c r="D536" s="243"/>
      <c r="E536" s="112"/>
      <c r="F536" s="243"/>
      <c r="G536" s="112"/>
      <c r="H536" s="243"/>
      <c r="I536" s="243"/>
      <c r="J536" s="243"/>
      <c r="K536" s="113" t="s">
        <v>1180</v>
      </c>
      <c r="L536" s="114" t="s">
        <v>3218</v>
      </c>
      <c r="M536" s="115">
        <f>SUM(M539:M553)</f>
        <v>180393</v>
      </c>
      <c r="N536" s="115">
        <f>SUM(N539:N553)</f>
        <v>184496</v>
      </c>
      <c r="O536" s="298">
        <f>M536-N536</f>
        <v>-4103</v>
      </c>
      <c r="Q536" s="298">
        <f>SUM(Q539:Q553)</f>
        <v>0</v>
      </c>
      <c r="R536" s="519"/>
      <c r="S536" s="115">
        <f>SUM(S539:S553)</f>
        <v>0</v>
      </c>
      <c r="T536" s="115">
        <f>SUM(T539:T553)</f>
        <v>0</v>
      </c>
      <c r="U536" s="265"/>
      <c r="V536" s="115">
        <f>SUM(V539:V553)</f>
        <v>99</v>
      </c>
      <c r="W536" s="115">
        <f>SUM(W539:W553)</f>
        <v>0</v>
      </c>
      <c r="Z536" s="519"/>
      <c r="AA536" s="501"/>
      <c r="AB536" s="519"/>
    </row>
    <row r="537" spans="2:28" ht="9" customHeight="1" thickTop="1" thickBot="1">
      <c r="K537" s="540"/>
      <c r="M537" s="265"/>
      <c r="N537" s="379"/>
      <c r="Q537" s="379"/>
      <c r="R537" s="554"/>
      <c r="U537" s="265"/>
      <c r="V537" s="265"/>
      <c r="W537" s="265"/>
      <c r="Z537" s="501"/>
      <c r="AA537" s="501"/>
      <c r="AB537" s="501"/>
    </row>
    <row r="538" spans="2:28" ht="39" thickBot="1">
      <c r="B538" s="102" t="s">
        <v>3221</v>
      </c>
      <c r="C538" s="245" t="s">
        <v>48</v>
      </c>
      <c r="D538" s="245"/>
      <c r="E538" s="246"/>
      <c r="F538" s="246"/>
      <c r="G538" s="246"/>
      <c r="H538" s="246"/>
      <c r="I538" s="246"/>
      <c r="J538" s="246"/>
      <c r="K538" s="302" t="s">
        <v>3222</v>
      </c>
      <c r="L538" s="135"/>
      <c r="M538" s="328" t="str">
        <f>+$M$10</f>
        <v>Valore netto al 31/12/2017</v>
      </c>
      <c r="N538" s="779" t="str">
        <f>N$10</f>
        <v>Valore netto al 31/12/2018</v>
      </c>
      <c r="O538" s="779" t="s">
        <v>4064</v>
      </c>
      <c r="P538" s="806"/>
      <c r="Q538" s="779" t="str">
        <f>Q$10</f>
        <v>Prechiusura al ° trimestre 2018</v>
      </c>
      <c r="R538" s="514"/>
      <c r="S538" s="1145" t="str">
        <f>S$330</f>
        <v>Costi da utilizzo contributi 2018</v>
      </c>
      <c r="T538" s="1143" t="str">
        <f>T$330</f>
        <v>Costi da utilizzo contributi DI CUI SOCIO-SAN</v>
      </c>
      <c r="U538" s="1144"/>
      <c r="V538" s="1142" t="str">
        <f>V$330</f>
        <v>Costi da contributi 2018</v>
      </c>
      <c r="W538" s="1143" t="str">
        <f>W$330</f>
        <v>Costi da contributi DI CUI SOCIO-SAN</v>
      </c>
      <c r="Z538" s="681"/>
      <c r="AA538" s="501"/>
      <c r="AB538" s="681"/>
    </row>
    <row r="539" spans="2:28" ht="25.5">
      <c r="B539" s="127" t="s">
        <v>1181</v>
      </c>
      <c r="C539" s="127" t="s">
        <v>3625</v>
      </c>
      <c r="D539" s="127"/>
      <c r="E539" s="127"/>
      <c r="F539" s="127"/>
      <c r="G539" s="127"/>
      <c r="H539" s="123" t="s">
        <v>4293</v>
      </c>
      <c r="I539" s="127"/>
      <c r="J539" s="127"/>
      <c r="K539" s="304" t="s">
        <v>1185</v>
      </c>
      <c r="L539" s="125" t="s">
        <v>3218</v>
      </c>
      <c r="M539" s="564">
        <f>IF(ISERROR(VLOOKUP($B539,ESTR_PREC!$A$1:$M$6000,2,FALSE))=TRUE,0,VLOOKUP($B539,ESTR_PREC!$A$1:$M$6000,2,FALSE))</f>
        <v>95283</v>
      </c>
      <c r="N539" s="225">
        <v>93109</v>
      </c>
      <c r="O539" s="560">
        <f t="shared" ref="O539:O549" si="23">+N539-M539</f>
        <v>-2174</v>
      </c>
      <c r="Q539" s="225"/>
      <c r="R539" s="499"/>
      <c r="S539" s="225"/>
      <c r="T539" s="225"/>
      <c r="U539" s="265"/>
      <c r="V539" s="225">
        <v>59</v>
      </c>
      <c r="W539" s="225"/>
      <c r="Z539" s="499"/>
      <c r="AA539" s="501"/>
      <c r="AB539" s="499"/>
    </row>
    <row r="540" spans="2:28" ht="25.5" hidden="1">
      <c r="B540" s="138" t="s">
        <v>1186</v>
      </c>
      <c r="C540" s="138" t="s">
        <v>3626</v>
      </c>
      <c r="D540" s="138"/>
      <c r="E540" s="138"/>
      <c r="F540" s="138"/>
      <c r="G540" s="138"/>
      <c r="H540" s="123" t="s">
        <v>4293</v>
      </c>
      <c r="I540" s="138"/>
      <c r="J540" s="138"/>
      <c r="K540" s="304" t="s">
        <v>1188</v>
      </c>
      <c r="L540" s="270" t="s">
        <v>3218</v>
      </c>
      <c r="M540" s="815"/>
      <c r="N540" s="815"/>
      <c r="O540" s="815"/>
      <c r="Q540" s="815"/>
      <c r="R540" s="499"/>
      <c r="S540" s="815"/>
      <c r="T540" s="815"/>
      <c r="U540" s="265"/>
      <c r="V540" s="815"/>
      <c r="W540" s="815"/>
      <c r="Z540" s="499"/>
      <c r="AA540" s="501"/>
      <c r="AB540" s="499"/>
    </row>
    <row r="541" spans="2:28" ht="25.5">
      <c r="B541" s="127" t="s">
        <v>1189</v>
      </c>
      <c r="C541" s="127" t="s">
        <v>3627</v>
      </c>
      <c r="D541" s="127"/>
      <c r="E541" s="127"/>
      <c r="F541" s="127"/>
      <c r="G541" s="127"/>
      <c r="H541" s="123" t="s">
        <v>4293</v>
      </c>
      <c r="I541" s="127"/>
      <c r="J541" s="127"/>
      <c r="K541" s="304" t="s">
        <v>1190</v>
      </c>
      <c r="L541" s="125" t="s">
        <v>3218</v>
      </c>
      <c r="M541" s="564">
        <f>IF(ISERROR(VLOOKUP($B541,ESTR_PREC!$A$1:$M$6000,2,FALSE))=TRUE,0,VLOOKUP($B541,ESTR_PREC!$A$1:$M$6000,2,FALSE))</f>
        <v>31828</v>
      </c>
      <c r="N541" s="225">
        <v>32162</v>
      </c>
      <c r="O541" s="560">
        <f t="shared" si="23"/>
        <v>334</v>
      </c>
      <c r="Q541" s="225"/>
      <c r="R541" s="499"/>
      <c r="S541" s="225"/>
      <c r="T541" s="225"/>
      <c r="U541" s="265"/>
      <c r="V541" s="225"/>
      <c r="W541" s="225"/>
      <c r="Z541" s="499"/>
      <c r="AA541" s="501"/>
      <c r="AB541" s="499"/>
    </row>
    <row r="542" spans="2:28" ht="25.5">
      <c r="B542" s="127" t="s">
        <v>1191</v>
      </c>
      <c r="C542" s="127" t="s">
        <v>3628</v>
      </c>
      <c r="D542" s="127"/>
      <c r="E542" s="127"/>
      <c r="F542" s="127"/>
      <c r="G542" s="127"/>
      <c r="H542" s="123" t="s">
        <v>4293</v>
      </c>
      <c r="I542" s="127"/>
      <c r="J542" s="127"/>
      <c r="K542" s="181" t="s">
        <v>1192</v>
      </c>
      <c r="L542" s="125" t="s">
        <v>3218</v>
      </c>
      <c r="M542" s="564">
        <f>IF(ISERROR(VLOOKUP($B542,ESTR_PREC!$A$1:$M$6000,2,FALSE))=TRUE,0,VLOOKUP($B542,ESTR_PREC!$A$1:$M$6000,2,FALSE))</f>
        <v>0</v>
      </c>
      <c r="N542" s="225"/>
      <c r="O542" s="560">
        <f t="shared" si="23"/>
        <v>0</v>
      </c>
      <c r="Q542" s="225"/>
      <c r="R542" s="499"/>
      <c r="S542" s="225"/>
      <c r="T542" s="225"/>
      <c r="U542" s="265"/>
      <c r="V542" s="225"/>
      <c r="W542" s="225"/>
      <c r="Z542" s="499"/>
      <c r="AA542" s="501"/>
      <c r="AB542" s="499"/>
    </row>
    <row r="543" spans="2:28" ht="25.5">
      <c r="B543" s="127" t="s">
        <v>1193</v>
      </c>
      <c r="C543" s="127" t="s">
        <v>3629</v>
      </c>
      <c r="D543" s="127"/>
      <c r="E543" s="127"/>
      <c r="F543" s="127"/>
      <c r="G543" s="127"/>
      <c r="H543" s="123" t="s">
        <v>4293</v>
      </c>
      <c r="I543" s="127"/>
      <c r="J543" s="127"/>
      <c r="K543" s="181" t="s">
        <v>1195</v>
      </c>
      <c r="L543" s="125" t="s">
        <v>3218</v>
      </c>
      <c r="M543" s="564">
        <f>IF(ISERROR(VLOOKUP($B543,ESTR_PREC!$A$1:$M$6000,2,FALSE))=TRUE,0,VLOOKUP($B543,ESTR_PREC!$A$1:$M$6000,2,FALSE))</f>
        <v>4982</v>
      </c>
      <c r="N543" s="225">
        <v>4911</v>
      </c>
      <c r="O543" s="560">
        <f t="shared" si="23"/>
        <v>-71</v>
      </c>
      <c r="Q543" s="225"/>
      <c r="R543" s="499"/>
      <c r="S543" s="225"/>
      <c r="T543" s="225"/>
      <c r="U543" s="265"/>
      <c r="V543" s="225"/>
      <c r="W543" s="225"/>
      <c r="Z543" s="499"/>
      <c r="AA543" s="501"/>
      <c r="AB543" s="499"/>
    </row>
    <row r="544" spans="2:28" ht="25.5">
      <c r="B544" s="127" t="s">
        <v>1196</v>
      </c>
      <c r="C544" s="127" t="s">
        <v>3630</v>
      </c>
      <c r="D544" s="127"/>
      <c r="E544" s="127"/>
      <c r="F544" s="127"/>
      <c r="G544" s="127"/>
      <c r="H544" s="123" t="s">
        <v>4292</v>
      </c>
      <c r="I544" s="127"/>
      <c r="J544" s="127"/>
      <c r="K544" s="314" t="s">
        <v>1198</v>
      </c>
      <c r="L544" s="125" t="s">
        <v>3218</v>
      </c>
      <c r="M544" s="564">
        <f>IF(ISERROR(VLOOKUP($B544,ESTR_PREC!$A$1:$M$6000,2,FALSE))=TRUE,0,VLOOKUP($B544,ESTR_PREC!$A$1:$M$6000,2,FALSE))</f>
        <v>0</v>
      </c>
      <c r="N544" s="225"/>
      <c r="O544" s="560">
        <f t="shared" si="23"/>
        <v>0</v>
      </c>
      <c r="Q544" s="225"/>
      <c r="R544" s="499"/>
      <c r="S544" s="225"/>
      <c r="T544" s="225"/>
      <c r="U544" s="265"/>
      <c r="V544" s="225"/>
      <c r="W544" s="225"/>
      <c r="Z544" s="499"/>
      <c r="AA544" s="501"/>
      <c r="AB544" s="499"/>
    </row>
    <row r="545" spans="2:28" ht="25.5">
      <c r="B545" s="127" t="s">
        <v>1199</v>
      </c>
      <c r="C545" s="127" t="s">
        <v>3631</v>
      </c>
      <c r="D545" s="127"/>
      <c r="E545" s="127"/>
      <c r="F545" s="127"/>
      <c r="G545" s="127"/>
      <c r="H545" s="123" t="s">
        <v>4292</v>
      </c>
      <c r="I545" s="127"/>
      <c r="J545" s="127"/>
      <c r="K545" s="314" t="s">
        <v>1201</v>
      </c>
      <c r="L545" s="125" t="s">
        <v>3218</v>
      </c>
      <c r="M545" s="564">
        <f>IF(ISERROR(VLOOKUP($B545,ESTR_PREC!$A$1:$M$6000,2,FALSE))=TRUE,0,VLOOKUP($B545,ESTR_PREC!$A$1:$M$6000,2,FALSE))</f>
        <v>20544</v>
      </c>
      <c r="N545" s="225">
        <v>20155</v>
      </c>
      <c r="O545" s="560">
        <f t="shared" si="23"/>
        <v>-389</v>
      </c>
      <c r="Q545" s="225"/>
      <c r="R545" s="499"/>
      <c r="S545" s="225"/>
      <c r="T545" s="225"/>
      <c r="U545" s="265"/>
      <c r="V545" s="225">
        <v>40</v>
      </c>
      <c r="W545" s="225"/>
      <c r="Z545" s="499"/>
      <c r="AA545" s="501"/>
      <c r="AB545" s="499"/>
    </row>
    <row r="546" spans="2:28" ht="25.5">
      <c r="B546" s="127" t="s">
        <v>1202</v>
      </c>
      <c r="C546" s="127" t="s">
        <v>3632</v>
      </c>
      <c r="D546" s="127"/>
      <c r="E546" s="127"/>
      <c r="F546" s="127"/>
      <c r="G546" s="127"/>
      <c r="H546" s="123" t="s">
        <v>4292</v>
      </c>
      <c r="I546" s="127"/>
      <c r="J546" s="127"/>
      <c r="K546" s="314" t="s">
        <v>1204</v>
      </c>
      <c r="L546" s="125" t="s">
        <v>3218</v>
      </c>
      <c r="M546" s="564">
        <f>IF(ISERROR(VLOOKUP($B546,ESTR_PREC!$A$1:$M$6000,2,FALSE))=TRUE,0,VLOOKUP($B546,ESTR_PREC!$A$1:$M$6000,2,FALSE))</f>
        <v>3622</v>
      </c>
      <c r="N546" s="225">
        <v>3394</v>
      </c>
      <c r="O546" s="560">
        <f t="shared" si="23"/>
        <v>-228</v>
      </c>
      <c r="Q546" s="225"/>
      <c r="R546" s="499"/>
      <c r="S546" s="225"/>
      <c r="T546" s="225"/>
      <c r="U546" s="265"/>
      <c r="V546" s="225"/>
      <c r="W546" s="225"/>
      <c r="Z546" s="499"/>
      <c r="AA546" s="501"/>
      <c r="AB546" s="499"/>
    </row>
    <row r="547" spans="2:28" ht="25.5">
      <c r="B547" s="127" t="s">
        <v>1205</v>
      </c>
      <c r="C547" s="127" t="s">
        <v>3633</v>
      </c>
      <c r="D547" s="127"/>
      <c r="E547" s="127"/>
      <c r="F547" s="127"/>
      <c r="G547" s="127"/>
      <c r="H547" s="123" t="s">
        <v>4292</v>
      </c>
      <c r="I547" s="127"/>
      <c r="J547" s="127"/>
      <c r="K547" s="314" t="s">
        <v>1206</v>
      </c>
      <c r="L547" s="125" t="s">
        <v>3218</v>
      </c>
      <c r="M547" s="564">
        <f>IF(ISERROR(VLOOKUP($B547,ESTR_PREC!$A$1:$M$6000,2,FALSE))=TRUE,0,VLOOKUP($B547,ESTR_PREC!$A$1:$M$6000,2,FALSE))</f>
        <v>8511</v>
      </c>
      <c r="N547" s="225">
        <v>8647</v>
      </c>
      <c r="O547" s="560">
        <f t="shared" si="23"/>
        <v>136</v>
      </c>
      <c r="Q547" s="225"/>
      <c r="R547" s="499"/>
      <c r="S547" s="225"/>
      <c r="T547" s="225"/>
      <c r="U547" s="265"/>
      <c r="V547" s="225"/>
      <c r="W547" s="225"/>
      <c r="Z547" s="499"/>
      <c r="AA547" s="501"/>
      <c r="AB547" s="499"/>
    </row>
    <row r="548" spans="2:28" ht="25.5">
      <c r="B548" s="127" t="s">
        <v>1207</v>
      </c>
      <c r="C548" s="127" t="s">
        <v>3634</v>
      </c>
      <c r="D548" s="127"/>
      <c r="E548" s="127"/>
      <c r="F548" s="127"/>
      <c r="G548" s="127"/>
      <c r="H548" s="123" t="s">
        <v>4292</v>
      </c>
      <c r="I548" s="127"/>
      <c r="J548" s="127"/>
      <c r="K548" s="314" t="s">
        <v>1208</v>
      </c>
      <c r="L548" s="125" t="s">
        <v>3218</v>
      </c>
      <c r="M548" s="564">
        <f>IF(ISERROR(VLOOKUP($B548,ESTR_PREC!$A$1:$M$6000,2,FALSE))=TRUE,0,VLOOKUP($B548,ESTR_PREC!$A$1:$M$6000,2,FALSE))</f>
        <v>2244</v>
      </c>
      <c r="N548" s="225">
        <v>2637</v>
      </c>
      <c r="O548" s="560">
        <f t="shared" si="23"/>
        <v>393</v>
      </c>
      <c r="Q548" s="225"/>
      <c r="R548" s="499"/>
      <c r="S548" s="225"/>
      <c r="T548" s="225"/>
      <c r="U548" s="265"/>
      <c r="V548" s="225"/>
      <c r="W548" s="225"/>
      <c r="Z548" s="499"/>
      <c r="AA548" s="501"/>
      <c r="AB548" s="499"/>
    </row>
    <row r="549" spans="2:28" ht="25.5">
      <c r="B549" s="127" t="s">
        <v>1209</v>
      </c>
      <c r="C549" s="127" t="s">
        <v>3635</v>
      </c>
      <c r="D549" s="127"/>
      <c r="E549" s="127"/>
      <c r="F549" s="127"/>
      <c r="G549" s="127"/>
      <c r="H549" s="123" t="s">
        <v>4292</v>
      </c>
      <c r="I549" s="127"/>
      <c r="J549" s="127"/>
      <c r="K549" s="314" t="s">
        <v>1210</v>
      </c>
      <c r="L549" s="125" t="s">
        <v>3218</v>
      </c>
      <c r="M549" s="564">
        <f>IF(ISERROR(VLOOKUP($B549,ESTR_PREC!$A$1:$M$6000,2,FALSE))=TRUE,0,VLOOKUP($B549,ESTR_PREC!$A$1:$M$6000,2,FALSE))</f>
        <v>13379</v>
      </c>
      <c r="N549" s="225">
        <v>14702</v>
      </c>
      <c r="O549" s="560">
        <f t="shared" si="23"/>
        <v>1323</v>
      </c>
      <c r="Q549" s="225"/>
      <c r="R549" s="499"/>
      <c r="S549" s="225"/>
      <c r="T549" s="225"/>
      <c r="U549" s="265"/>
      <c r="V549" s="225"/>
      <c r="W549" s="225"/>
      <c r="Z549" s="499"/>
      <c r="AA549" s="501"/>
      <c r="AB549" s="499"/>
    </row>
    <row r="550" spans="2:28" ht="15" customHeight="1">
      <c r="B550" s="138" t="s">
        <v>1211</v>
      </c>
      <c r="C550" s="138" t="s">
        <v>3636</v>
      </c>
      <c r="D550" s="138"/>
      <c r="E550" s="138"/>
      <c r="F550" s="138"/>
      <c r="G550" s="138"/>
      <c r="H550" s="138"/>
      <c r="I550" s="138"/>
      <c r="J550" s="138"/>
      <c r="K550" s="304" t="s">
        <v>1213</v>
      </c>
      <c r="L550" s="270" t="s">
        <v>3218</v>
      </c>
      <c r="M550" s="564">
        <f>IF(ISERROR(VLOOKUP($B550,ESTR_PREC!$A$1:$M$6000,2,FALSE))=TRUE,0,VLOOKUP($B550,ESTR_PREC!$A$1:$M$6000,2,FALSE))</f>
        <v>0</v>
      </c>
      <c r="N550" s="225">
        <f>4779</f>
        <v>4779</v>
      </c>
      <c r="O550" s="560">
        <f>+N550-M550</f>
        <v>4779</v>
      </c>
      <c r="Q550" s="225"/>
      <c r="R550" s="499"/>
      <c r="S550" s="225"/>
      <c r="T550" s="225"/>
      <c r="U550" s="265"/>
      <c r="V550" s="225"/>
      <c r="W550" s="225"/>
      <c r="Z550" s="548"/>
      <c r="AA550" s="501"/>
      <c r="AB550" s="548"/>
    </row>
    <row r="551" spans="2:28" ht="15" hidden="1" customHeight="1">
      <c r="B551" s="138" t="s">
        <v>1214</v>
      </c>
      <c r="C551" s="138" t="s">
        <v>3637</v>
      </c>
      <c r="D551" s="138"/>
      <c r="E551" s="138"/>
      <c r="F551" s="138"/>
      <c r="G551" s="138"/>
      <c r="H551" s="138"/>
      <c r="I551" s="138"/>
      <c r="J551" s="138"/>
      <c r="K551" s="304" t="s">
        <v>1215</v>
      </c>
      <c r="L551" s="270" t="s">
        <v>3218</v>
      </c>
      <c r="M551" s="815"/>
      <c r="N551" s="815"/>
      <c r="O551" s="815"/>
      <c r="Q551" s="815"/>
      <c r="R551" s="499"/>
      <c r="S551" s="815"/>
      <c r="T551" s="815"/>
      <c r="U551" s="265"/>
      <c r="V551" s="815"/>
      <c r="W551" s="815"/>
      <c r="Z551" s="548"/>
      <c r="AA551" s="501"/>
      <c r="AB551" s="548"/>
    </row>
    <row r="552" spans="2:28" ht="15" hidden="1" customHeight="1">
      <c r="B552" s="138" t="s">
        <v>1216</v>
      </c>
      <c r="C552" s="138" t="s">
        <v>3639</v>
      </c>
      <c r="D552" s="138"/>
      <c r="E552" s="138"/>
      <c r="F552" s="138"/>
      <c r="G552" s="138"/>
      <c r="H552" s="138"/>
      <c r="I552" s="138"/>
      <c r="J552" s="138"/>
      <c r="K552" s="304" t="s">
        <v>1217</v>
      </c>
      <c r="L552" s="270" t="s">
        <v>3218</v>
      </c>
      <c r="M552" s="815"/>
      <c r="N552" s="815"/>
      <c r="O552" s="815"/>
      <c r="Q552" s="815"/>
      <c r="R552" s="499"/>
      <c r="S552" s="815"/>
      <c r="T552" s="815"/>
      <c r="U552" s="265"/>
      <c r="V552" s="815"/>
      <c r="W552" s="815"/>
      <c r="Z552" s="548"/>
      <c r="AA552" s="501"/>
      <c r="AB552" s="548"/>
    </row>
    <row r="553" spans="2:28" ht="15.75" hidden="1" customHeight="1" thickBot="1">
      <c r="B553" s="352" t="s">
        <v>1218</v>
      </c>
      <c r="C553" s="352" t="s">
        <v>3641</v>
      </c>
      <c r="D553" s="352"/>
      <c r="E553" s="352"/>
      <c r="F553" s="352"/>
      <c r="G553" s="352"/>
      <c r="H553" s="352"/>
      <c r="I553" s="352"/>
      <c r="J553" s="352"/>
      <c r="K553" s="308" t="s">
        <v>1219</v>
      </c>
      <c r="L553" s="562" t="s">
        <v>3218</v>
      </c>
      <c r="M553" s="815"/>
      <c r="N553" s="815"/>
      <c r="O553" s="815"/>
      <c r="Q553" s="815"/>
      <c r="R553" s="499"/>
      <c r="S553" s="815"/>
      <c r="T553" s="815"/>
      <c r="U553" s="265"/>
      <c r="V553" s="815"/>
      <c r="W553" s="815"/>
      <c r="Z553" s="548"/>
      <c r="AA553" s="501"/>
      <c r="AB553" s="548"/>
    </row>
    <row r="554" spans="2:28" ht="15.75" thickBot="1">
      <c r="K554" s="545"/>
      <c r="L554" s="532"/>
      <c r="M554" s="499"/>
      <c r="N554" s="517"/>
      <c r="O554" s="517"/>
      <c r="P554" s="523"/>
      <c r="Q554" s="517"/>
      <c r="R554" s="554"/>
      <c r="S554" s="499"/>
      <c r="T554" s="499"/>
      <c r="U554" s="265"/>
      <c r="V554" s="499"/>
      <c r="W554" s="499"/>
      <c r="Z554" s="499"/>
      <c r="AA554" s="501"/>
      <c r="AB554" s="499"/>
    </row>
    <row r="555" spans="2:28" ht="27.75" thickTop="1" thickBot="1">
      <c r="B555" s="110" t="s">
        <v>1220</v>
      </c>
      <c r="C555" s="242" t="s">
        <v>3643</v>
      </c>
      <c r="D555" s="243"/>
      <c r="E555" s="112"/>
      <c r="F555" s="243"/>
      <c r="G555" s="112"/>
      <c r="H555" s="243"/>
      <c r="I555" s="243"/>
      <c r="J555" s="243"/>
      <c r="K555" s="113" t="s">
        <v>1221</v>
      </c>
      <c r="L555" s="114" t="s">
        <v>3218</v>
      </c>
      <c r="M555" s="115">
        <f>SUM(M558:M567)</f>
        <v>14814</v>
      </c>
      <c r="N555" s="298">
        <f>SUM(N558:N567)</f>
        <v>14761</v>
      </c>
      <c r="O555" s="298">
        <f>+N555-M555</f>
        <v>-53</v>
      </c>
      <c r="Q555" s="298">
        <f>SUM(Q558:Q567)</f>
        <v>0</v>
      </c>
      <c r="R555" s="519"/>
      <c r="S555" s="115">
        <f>SUM(S558:S567)</f>
        <v>0</v>
      </c>
      <c r="T555" s="115">
        <f>SUM(T558:T567)</f>
        <v>0</v>
      </c>
      <c r="U555" s="265"/>
      <c r="V555" s="115">
        <f>SUM(V558:V567)</f>
        <v>292</v>
      </c>
      <c r="W555" s="115">
        <f>SUM(W558:W567)</f>
        <v>0</v>
      </c>
      <c r="Z555" s="519"/>
      <c r="AA555" s="501"/>
      <c r="AB555" s="519"/>
    </row>
    <row r="556" spans="2:28" ht="9" customHeight="1" thickTop="1" thickBot="1">
      <c r="K556" s="540"/>
      <c r="M556" s="265"/>
      <c r="N556" s="379"/>
      <c r="P556" s="523"/>
      <c r="Q556" s="379"/>
      <c r="R556" s="554"/>
      <c r="U556" s="265"/>
      <c r="V556" s="265"/>
      <c r="W556" s="265"/>
      <c r="Z556" s="501"/>
      <c r="AA556" s="501"/>
      <c r="AB556" s="501"/>
    </row>
    <row r="557" spans="2:28" ht="39" thickBot="1">
      <c r="B557" s="102" t="s">
        <v>3221</v>
      </c>
      <c r="C557" s="245" t="s">
        <v>48</v>
      </c>
      <c r="D557" s="245"/>
      <c r="E557" s="246"/>
      <c r="F557" s="246"/>
      <c r="G557" s="246"/>
      <c r="H557" s="246"/>
      <c r="I557" s="246"/>
      <c r="J557" s="246"/>
      <c r="K557" s="302" t="s">
        <v>3222</v>
      </c>
      <c r="L557" s="135"/>
      <c r="M557" s="328" t="str">
        <f>+$M$10</f>
        <v>Valore netto al 31/12/2017</v>
      </c>
      <c r="N557" s="779" t="str">
        <f>N$10</f>
        <v>Valore netto al 31/12/2018</v>
      </c>
      <c r="O557" s="779" t="s">
        <v>4064</v>
      </c>
      <c r="P557" s="806"/>
      <c r="Q557" s="779" t="str">
        <f>Q$10</f>
        <v>Prechiusura al ° trimestre 2018</v>
      </c>
      <c r="R557" s="514"/>
      <c r="S557" s="1145" t="str">
        <f>S$330</f>
        <v>Costi da utilizzo contributi 2018</v>
      </c>
      <c r="T557" s="1143" t="str">
        <f>T$330</f>
        <v>Costi da utilizzo contributi DI CUI SOCIO-SAN</v>
      </c>
      <c r="U557" s="1144"/>
      <c r="V557" s="1142" t="str">
        <f>V$330</f>
        <v>Costi da contributi 2018</v>
      </c>
      <c r="W557" s="1143" t="str">
        <f>W$330</f>
        <v>Costi da contributi DI CUI SOCIO-SAN</v>
      </c>
      <c r="Z557" s="681"/>
      <c r="AA557" s="501"/>
      <c r="AB557" s="681"/>
    </row>
    <row r="558" spans="2:28" ht="25.5">
      <c r="B558" s="127" t="s">
        <v>1222</v>
      </c>
      <c r="C558" s="127" t="s">
        <v>3644</v>
      </c>
      <c r="D558" s="127"/>
      <c r="E558" s="127"/>
      <c r="F558" s="127"/>
      <c r="G558" s="127"/>
      <c r="H558" s="123" t="s">
        <v>4293</v>
      </c>
      <c r="I558" s="127"/>
      <c r="J558" s="127"/>
      <c r="K558" s="304" t="s">
        <v>1226</v>
      </c>
      <c r="L558" s="125" t="s">
        <v>3218</v>
      </c>
      <c r="M558" s="564">
        <f>IF(ISERROR(VLOOKUP($B558,ESTR_PREC!$A$1:$M$6000,2,FALSE))=TRUE,0,VLOOKUP($B558,ESTR_PREC!$A$1:$M$6000,2,FALSE))</f>
        <v>10129</v>
      </c>
      <c r="N558" s="225">
        <v>10265</v>
      </c>
      <c r="O558" s="560">
        <f t="shared" ref="O558:O567" si="24">+N558-M558</f>
        <v>136</v>
      </c>
      <c r="Q558" s="225"/>
      <c r="R558" s="499"/>
      <c r="S558" s="225"/>
      <c r="T558" s="225"/>
      <c r="U558" s="265"/>
      <c r="V558" s="225">
        <v>218</v>
      </c>
      <c r="W558" s="225"/>
      <c r="Z558" s="499"/>
      <c r="AA558" s="501"/>
      <c r="AB558" s="499"/>
    </row>
    <row r="559" spans="2:28" ht="25.5" hidden="1">
      <c r="B559" s="138" t="s">
        <v>1227</v>
      </c>
      <c r="C559" s="138" t="s">
        <v>3645</v>
      </c>
      <c r="D559" s="138"/>
      <c r="E559" s="138"/>
      <c r="F559" s="138"/>
      <c r="G559" s="138"/>
      <c r="H559" s="123" t="s">
        <v>4293</v>
      </c>
      <c r="I559" s="138"/>
      <c r="J559" s="138"/>
      <c r="K559" s="304" t="s">
        <v>1229</v>
      </c>
      <c r="L559" s="270" t="s">
        <v>3218</v>
      </c>
      <c r="M559" s="815"/>
      <c r="N559" s="815"/>
      <c r="O559" s="815"/>
      <c r="Q559" s="815"/>
      <c r="R559" s="499"/>
      <c r="S559" s="815"/>
      <c r="T559" s="815"/>
      <c r="U559" s="265"/>
      <c r="V559" s="815"/>
      <c r="W559" s="815"/>
      <c r="Z559" s="499"/>
      <c r="AA559" s="501"/>
      <c r="AB559" s="499"/>
    </row>
    <row r="560" spans="2:28" ht="25.5">
      <c r="B560" s="138" t="s">
        <v>1230</v>
      </c>
      <c r="C560" s="138" t="s">
        <v>3646</v>
      </c>
      <c r="D560" s="138"/>
      <c r="E560" s="138"/>
      <c r="F560" s="138"/>
      <c r="G560" s="138"/>
      <c r="H560" s="123" t="s">
        <v>4293</v>
      </c>
      <c r="I560" s="138"/>
      <c r="J560" s="138"/>
      <c r="K560" s="304" t="s">
        <v>1231</v>
      </c>
      <c r="L560" s="270" t="s">
        <v>3218</v>
      </c>
      <c r="M560" s="564">
        <f>IF(ISERROR(VLOOKUP($B560,ESTR_PREC!$A$1:$M$6000,2,FALSE))=TRUE,0,VLOOKUP($B560,ESTR_PREC!$A$1:$M$6000,2,FALSE))</f>
        <v>245</v>
      </c>
      <c r="N560" s="225">
        <v>112</v>
      </c>
      <c r="O560" s="560">
        <f t="shared" si="24"/>
        <v>-133</v>
      </c>
      <c r="Q560" s="225"/>
      <c r="R560" s="499"/>
      <c r="S560" s="225"/>
      <c r="T560" s="225"/>
      <c r="U560" s="265"/>
      <c r="V560" s="225"/>
      <c r="W560" s="225"/>
      <c r="Z560" s="499"/>
      <c r="AA560" s="501"/>
      <c r="AB560" s="499"/>
    </row>
    <row r="561" spans="2:28" ht="25.5">
      <c r="B561" s="138" t="s">
        <v>1232</v>
      </c>
      <c r="C561" s="138" t="s">
        <v>3647</v>
      </c>
      <c r="D561" s="138"/>
      <c r="E561" s="138"/>
      <c r="F561" s="138"/>
      <c r="G561" s="138"/>
      <c r="H561" s="123" t="s">
        <v>4293</v>
      </c>
      <c r="I561" s="138"/>
      <c r="J561" s="138"/>
      <c r="K561" s="304" t="s">
        <v>1233</v>
      </c>
      <c r="L561" s="270" t="s">
        <v>3218</v>
      </c>
      <c r="M561" s="564">
        <f>IF(ISERROR(VLOOKUP($B561,ESTR_PREC!$A$1:$M$6000,2,FALSE))=TRUE,0,VLOOKUP($B561,ESTR_PREC!$A$1:$M$6000,2,FALSE))</f>
        <v>0</v>
      </c>
      <c r="N561" s="225"/>
      <c r="O561" s="560">
        <f t="shared" si="24"/>
        <v>0</v>
      </c>
      <c r="Q561" s="225"/>
      <c r="R561" s="499"/>
      <c r="S561" s="225"/>
      <c r="T561" s="225"/>
      <c r="U561" s="265"/>
      <c r="V561" s="225"/>
      <c r="W561" s="225"/>
      <c r="Z561" s="499"/>
      <c r="AA561" s="501"/>
      <c r="AB561" s="499"/>
    </row>
    <row r="562" spans="2:28" ht="25.5" hidden="1">
      <c r="B562" s="138" t="s">
        <v>1234</v>
      </c>
      <c r="C562" s="138" t="s">
        <v>3648</v>
      </c>
      <c r="D562" s="138"/>
      <c r="E562" s="138"/>
      <c r="F562" s="138"/>
      <c r="G562" s="138"/>
      <c r="H562" s="123" t="s">
        <v>4293</v>
      </c>
      <c r="I562" s="138"/>
      <c r="J562" s="138"/>
      <c r="K562" s="316" t="s">
        <v>1236</v>
      </c>
      <c r="L562" s="270" t="s">
        <v>3218</v>
      </c>
      <c r="M562" s="815"/>
      <c r="N562" s="815"/>
      <c r="O562" s="815"/>
      <c r="Q562" s="815"/>
      <c r="R562" s="499"/>
      <c r="S562" s="815"/>
      <c r="T562" s="815"/>
      <c r="U562" s="265"/>
      <c r="V562" s="815"/>
      <c r="W562" s="815"/>
      <c r="Z562" s="499"/>
      <c r="AA562" s="501"/>
      <c r="AB562" s="499"/>
    </row>
    <row r="563" spans="2:28" ht="25.5">
      <c r="B563" s="127" t="s">
        <v>1237</v>
      </c>
      <c r="C563" s="127" t="s">
        <v>3649</v>
      </c>
      <c r="D563" s="127"/>
      <c r="E563" s="127"/>
      <c r="F563" s="127"/>
      <c r="G563" s="127"/>
      <c r="H563" s="123" t="s">
        <v>4292</v>
      </c>
      <c r="I563" s="127"/>
      <c r="J563" s="127"/>
      <c r="K563" s="314" t="s">
        <v>1239</v>
      </c>
      <c r="L563" s="125" t="s">
        <v>3218</v>
      </c>
      <c r="M563" s="564">
        <f>IF(ISERROR(VLOOKUP($B563,ESTR_PREC!$A$1:$M$6000,2,FALSE))=TRUE,0,VLOOKUP($B563,ESTR_PREC!$A$1:$M$6000,2,FALSE))</f>
        <v>3256</v>
      </c>
      <c r="N563" s="225">
        <v>3326</v>
      </c>
      <c r="O563" s="560">
        <f t="shared" si="24"/>
        <v>70</v>
      </c>
      <c r="Q563" s="225"/>
      <c r="R563" s="499"/>
      <c r="S563" s="225"/>
      <c r="T563" s="225"/>
      <c r="U563" s="265"/>
      <c r="V563" s="225">
        <v>74</v>
      </c>
      <c r="W563" s="225"/>
      <c r="Z563" s="499"/>
      <c r="AA563" s="501"/>
      <c r="AB563" s="499"/>
    </row>
    <row r="564" spans="2:28" ht="25.5">
      <c r="B564" s="127" t="s">
        <v>1240</v>
      </c>
      <c r="C564" s="127" t="s">
        <v>3650</v>
      </c>
      <c r="D564" s="127"/>
      <c r="E564" s="127"/>
      <c r="F564" s="127"/>
      <c r="G564" s="127"/>
      <c r="H564" s="123" t="s">
        <v>4292</v>
      </c>
      <c r="I564" s="127"/>
      <c r="J564" s="127"/>
      <c r="K564" s="314" t="s">
        <v>1241</v>
      </c>
      <c r="L564" s="125" t="s">
        <v>3218</v>
      </c>
      <c r="M564" s="564">
        <f>IF(ISERROR(VLOOKUP($B564,ESTR_PREC!$A$1:$M$6000,2,FALSE))=TRUE,0,VLOOKUP($B564,ESTR_PREC!$A$1:$M$6000,2,FALSE))</f>
        <v>324</v>
      </c>
      <c r="N564" s="225">
        <f>738-325</f>
        <v>413</v>
      </c>
      <c r="O564" s="560">
        <f t="shared" si="24"/>
        <v>89</v>
      </c>
      <c r="Q564" s="225"/>
      <c r="R564" s="499"/>
      <c r="S564" s="225"/>
      <c r="T564" s="225"/>
      <c r="U564" s="265"/>
      <c r="V564" s="225"/>
      <c r="W564" s="225"/>
      <c r="Z564" s="499"/>
      <c r="AA564" s="501"/>
      <c r="AB564" s="499"/>
    </row>
    <row r="565" spans="2:28" ht="25.5">
      <c r="B565" s="127" t="s">
        <v>1242</v>
      </c>
      <c r="C565" s="127" t="s">
        <v>3651</v>
      </c>
      <c r="D565" s="127"/>
      <c r="E565" s="127"/>
      <c r="F565" s="127"/>
      <c r="G565" s="127"/>
      <c r="H565" s="123" t="s">
        <v>4292</v>
      </c>
      <c r="I565" s="127"/>
      <c r="J565" s="127"/>
      <c r="K565" s="314" t="s">
        <v>1243</v>
      </c>
      <c r="L565" s="125" t="s">
        <v>3218</v>
      </c>
      <c r="M565" s="564">
        <f>IF(ISERROR(VLOOKUP($B565,ESTR_PREC!$A$1:$M$6000,2,FALSE))=TRUE,0,VLOOKUP($B565,ESTR_PREC!$A$1:$M$6000,2,FALSE))</f>
        <v>409</v>
      </c>
      <c r="N565" s="225">
        <v>326</v>
      </c>
      <c r="O565" s="560">
        <f t="shared" si="24"/>
        <v>-83</v>
      </c>
      <c r="Q565" s="225"/>
      <c r="R565" s="499"/>
      <c r="S565" s="225"/>
      <c r="T565" s="225"/>
      <c r="U565" s="265"/>
      <c r="V565" s="225"/>
      <c r="W565" s="225"/>
      <c r="Z565" s="499"/>
      <c r="AA565" s="501"/>
      <c r="AB565" s="499"/>
    </row>
    <row r="566" spans="2:28" ht="25.5">
      <c r="B566" s="127" t="s">
        <v>1244</v>
      </c>
      <c r="C566" s="127" t="s">
        <v>3652</v>
      </c>
      <c r="D566" s="127"/>
      <c r="E566" s="127"/>
      <c r="F566" s="127"/>
      <c r="G566" s="127"/>
      <c r="H566" s="123" t="s">
        <v>4292</v>
      </c>
      <c r="I566" s="127"/>
      <c r="J566" s="127"/>
      <c r="K566" s="314" t="s">
        <v>1245</v>
      </c>
      <c r="L566" s="125" t="s">
        <v>3218</v>
      </c>
      <c r="M566" s="564">
        <f>IF(ISERROR(VLOOKUP($B566,ESTR_PREC!$A$1:$M$6000,2,FALSE))=TRUE,0,VLOOKUP($B566,ESTR_PREC!$A$1:$M$6000,2,FALSE))</f>
        <v>128</v>
      </c>
      <c r="N566" s="225">
        <v>16</v>
      </c>
      <c r="O566" s="560">
        <f t="shared" si="24"/>
        <v>-112</v>
      </c>
      <c r="Q566" s="225"/>
      <c r="R566" s="499"/>
      <c r="S566" s="225"/>
      <c r="T566" s="225"/>
      <c r="U566" s="265"/>
      <c r="V566" s="225"/>
      <c r="W566" s="225"/>
      <c r="Z566" s="499"/>
      <c r="AA566" s="501"/>
      <c r="AB566" s="499"/>
    </row>
    <row r="567" spans="2:28" ht="26.25" thickBot="1">
      <c r="B567" s="130" t="s">
        <v>1246</v>
      </c>
      <c r="C567" s="130" t="s">
        <v>3653</v>
      </c>
      <c r="D567" s="130"/>
      <c r="E567" s="130"/>
      <c r="F567" s="130"/>
      <c r="G567" s="130"/>
      <c r="H567" s="123" t="s">
        <v>4292</v>
      </c>
      <c r="I567" s="130"/>
      <c r="J567" s="130"/>
      <c r="K567" s="318" t="s">
        <v>1248</v>
      </c>
      <c r="L567" s="132" t="s">
        <v>3218</v>
      </c>
      <c r="M567" s="564">
        <f>IF(ISERROR(VLOOKUP($B567,ESTR_PREC!$A$1:$M$6000,2,FALSE))=TRUE,0,VLOOKUP($B567,ESTR_PREC!$A$1:$M$6000,2,FALSE))</f>
        <v>323</v>
      </c>
      <c r="N567" s="225">
        <f>288+15</f>
        <v>303</v>
      </c>
      <c r="O567" s="560">
        <f t="shared" si="24"/>
        <v>-20</v>
      </c>
      <c r="Q567" s="225"/>
      <c r="R567" s="499"/>
      <c r="S567" s="225"/>
      <c r="T567" s="225"/>
      <c r="U567" s="265"/>
      <c r="V567" s="225"/>
      <c r="W567" s="225"/>
      <c r="Z567" s="499"/>
      <c r="AA567" s="501"/>
      <c r="AB567" s="499"/>
    </row>
    <row r="568" spans="2:28" ht="15.75" thickBot="1">
      <c r="M568" s="265"/>
      <c r="N568" s="379"/>
      <c r="Q568" s="379"/>
      <c r="R568" s="554"/>
      <c r="U568" s="265"/>
      <c r="V568" s="265"/>
      <c r="W568" s="265"/>
      <c r="Z568" s="501"/>
      <c r="AA568" s="501"/>
      <c r="AB568" s="501"/>
    </row>
    <row r="569" spans="2:28" ht="27.75" thickTop="1" thickBot="1">
      <c r="B569" s="110" t="s">
        <v>1249</v>
      </c>
      <c r="C569" s="242" t="s">
        <v>3654</v>
      </c>
      <c r="D569" s="243"/>
      <c r="E569" s="112"/>
      <c r="F569" s="243"/>
      <c r="G569" s="112"/>
      <c r="H569" s="243"/>
      <c r="I569" s="243"/>
      <c r="J569" s="243"/>
      <c r="K569" s="113" t="s">
        <v>1250</v>
      </c>
      <c r="L569" s="114" t="s">
        <v>3218</v>
      </c>
      <c r="M569" s="115">
        <f>SUM(M572:M599)</f>
        <v>41706</v>
      </c>
      <c r="N569" s="298">
        <f>SUM(N572:N599)</f>
        <v>46755</v>
      </c>
      <c r="O569" s="298">
        <f>+N569-M569</f>
        <v>5049</v>
      </c>
      <c r="Q569" s="298">
        <f>SUM(Q572:Q599)</f>
        <v>0</v>
      </c>
      <c r="R569" s="519"/>
      <c r="S569" s="115">
        <f>SUM(S572:S599)</f>
        <v>0</v>
      </c>
      <c r="T569" s="115">
        <f>SUM(T572:T599)</f>
        <v>0</v>
      </c>
      <c r="U569" s="265"/>
      <c r="V569" s="115">
        <f>SUM(V572:V599)</f>
        <v>11</v>
      </c>
      <c r="W569" s="115">
        <f>SUM(W572:W599)</f>
        <v>0</v>
      </c>
      <c r="Z569" s="519"/>
      <c r="AA569" s="501"/>
      <c r="AB569" s="519"/>
    </row>
    <row r="570" spans="2:28" ht="9" customHeight="1" thickTop="1" thickBot="1">
      <c r="K570" s="540"/>
      <c r="M570" s="265"/>
      <c r="N570" s="379"/>
      <c r="Q570" s="379"/>
      <c r="R570" s="554"/>
      <c r="U570" s="265"/>
      <c r="V570" s="265"/>
      <c r="W570" s="265"/>
      <c r="Z570" s="501"/>
      <c r="AA570" s="501"/>
      <c r="AB570" s="501"/>
    </row>
    <row r="571" spans="2:28" ht="39" thickBot="1">
      <c r="B571" s="102" t="s">
        <v>3221</v>
      </c>
      <c r="C571" s="245" t="s">
        <v>48</v>
      </c>
      <c r="D571" s="245"/>
      <c r="E571" s="246"/>
      <c r="F571" s="246"/>
      <c r="G571" s="246"/>
      <c r="H571" s="246"/>
      <c r="I571" s="246"/>
      <c r="J571" s="246"/>
      <c r="K571" s="302" t="s">
        <v>3222</v>
      </c>
      <c r="L571" s="135"/>
      <c r="M571" s="328" t="str">
        <f>+$M$10</f>
        <v>Valore netto al 31/12/2017</v>
      </c>
      <c r="N571" s="779" t="str">
        <f>N$10</f>
        <v>Valore netto al 31/12/2018</v>
      </c>
      <c r="O571" s="779" t="s">
        <v>4064</v>
      </c>
      <c r="P571" s="806"/>
      <c r="Q571" s="779" t="str">
        <f>Q$10</f>
        <v>Prechiusura al ° trimestre 2018</v>
      </c>
      <c r="R571" s="514"/>
      <c r="S571" s="1145" t="str">
        <f>S$330</f>
        <v>Costi da utilizzo contributi 2018</v>
      </c>
      <c r="T571" s="1143" t="str">
        <f>T$330</f>
        <v>Costi da utilizzo contributi DI CUI SOCIO-SAN</v>
      </c>
      <c r="U571" s="1144"/>
      <c r="V571" s="1142" t="str">
        <f>V$330</f>
        <v>Costi da contributi 2018</v>
      </c>
      <c r="W571" s="1143" t="str">
        <f>W$330</f>
        <v>Costi da contributi DI CUI SOCIO-SAN</v>
      </c>
      <c r="Z571" s="681"/>
      <c r="AA571" s="501"/>
      <c r="AB571" s="681"/>
    </row>
    <row r="572" spans="2:28" ht="25.5">
      <c r="B572" s="138" t="s">
        <v>1251</v>
      </c>
      <c r="C572" s="127" t="s">
        <v>3655</v>
      </c>
      <c r="D572" s="127"/>
      <c r="E572" s="127"/>
      <c r="F572" s="127"/>
      <c r="G572" s="127"/>
      <c r="H572" s="123" t="s">
        <v>4293</v>
      </c>
      <c r="I572" s="127"/>
      <c r="J572" s="127"/>
      <c r="K572" s="304" t="s">
        <v>1255</v>
      </c>
      <c r="L572" s="125" t="s">
        <v>3218</v>
      </c>
      <c r="M572" s="564">
        <f>IF(ISERROR(VLOOKUP($B572,ESTR_PREC!$A$1:$M$6000,2,FALSE))=TRUE,0,VLOOKUP($B572,ESTR_PREC!$A$1:$M$6000,2,FALSE))</f>
        <v>15570</v>
      </c>
      <c r="N572" s="225">
        <v>19419</v>
      </c>
      <c r="O572" s="560">
        <f t="shared" ref="O572:O598" si="25">+N572-M572</f>
        <v>3849</v>
      </c>
      <c r="Q572" s="225"/>
      <c r="R572" s="499"/>
      <c r="S572" s="225"/>
      <c r="T572" s="225"/>
      <c r="U572" s="265"/>
      <c r="V572" s="225">
        <v>6</v>
      </c>
      <c r="W572" s="225"/>
      <c r="Z572" s="499"/>
      <c r="AA572" s="501"/>
      <c r="AB572" s="499"/>
    </row>
    <row r="573" spans="2:28" ht="25.5" hidden="1">
      <c r="B573" s="138" t="s">
        <v>1256</v>
      </c>
      <c r="C573" s="138" t="s">
        <v>3656</v>
      </c>
      <c r="D573" s="138"/>
      <c r="E573" s="138"/>
      <c r="F573" s="138"/>
      <c r="G573" s="138"/>
      <c r="H573" s="123" t="s">
        <v>4293</v>
      </c>
      <c r="I573" s="138"/>
      <c r="J573" s="138"/>
      <c r="K573" s="304" t="s">
        <v>1258</v>
      </c>
      <c r="L573" s="270" t="s">
        <v>3218</v>
      </c>
      <c r="M573" s="815"/>
      <c r="N573" s="815"/>
      <c r="O573" s="815"/>
      <c r="Q573" s="815"/>
      <c r="R573" s="499"/>
      <c r="S573" s="815"/>
      <c r="T573" s="815"/>
      <c r="U573" s="265"/>
      <c r="V573" s="815"/>
      <c r="W573" s="815"/>
      <c r="Z573" s="499"/>
      <c r="AA573" s="501"/>
      <c r="AB573" s="499"/>
    </row>
    <row r="574" spans="2:28" ht="25.5">
      <c r="B574" s="138" t="s">
        <v>1259</v>
      </c>
      <c r="C574" s="127" t="s">
        <v>3657</v>
      </c>
      <c r="D574" s="127"/>
      <c r="E574" s="127"/>
      <c r="F574" s="127"/>
      <c r="G574" s="127"/>
      <c r="H574" s="123" t="s">
        <v>4293</v>
      </c>
      <c r="I574" s="127"/>
      <c r="J574" s="127"/>
      <c r="K574" s="304" t="s">
        <v>1260</v>
      </c>
      <c r="L574" s="125" t="s">
        <v>3218</v>
      </c>
      <c r="M574" s="564">
        <f>IF(ISERROR(VLOOKUP($B574,ESTR_PREC!$A$1:$M$6000,2,FALSE))=TRUE,0,VLOOKUP($B574,ESTR_PREC!$A$1:$M$6000,2,FALSE))</f>
        <v>10613</v>
      </c>
      <c r="N574" s="225">
        <v>11352</v>
      </c>
      <c r="O574" s="560">
        <f t="shared" si="25"/>
        <v>739</v>
      </c>
      <c r="Q574" s="225"/>
      <c r="R574" s="499"/>
      <c r="S574" s="225"/>
      <c r="T574" s="225"/>
      <c r="U574" s="265"/>
      <c r="V574" s="225"/>
      <c r="W574" s="225"/>
      <c r="Z574" s="499"/>
      <c r="AA574" s="501"/>
      <c r="AB574" s="499"/>
    </row>
    <row r="575" spans="2:28" ht="25.5">
      <c r="B575" s="138" t="s">
        <v>1261</v>
      </c>
      <c r="C575" s="127" t="s">
        <v>3658</v>
      </c>
      <c r="D575" s="127"/>
      <c r="E575" s="127"/>
      <c r="F575" s="127"/>
      <c r="G575" s="127"/>
      <c r="H575" s="123" t="s">
        <v>4293</v>
      </c>
      <c r="I575" s="127"/>
      <c r="J575" s="127"/>
      <c r="K575" s="181" t="s">
        <v>1262</v>
      </c>
      <c r="L575" s="125" t="s">
        <v>3218</v>
      </c>
      <c r="M575" s="564">
        <f>IF(ISERROR(VLOOKUP($B575,ESTR_PREC!$A$1:$M$6000,2,FALSE))=TRUE,0,VLOOKUP($B575,ESTR_PREC!$A$1:$M$6000,2,FALSE))</f>
        <v>0</v>
      </c>
      <c r="N575" s="225"/>
      <c r="O575" s="560">
        <f t="shared" si="25"/>
        <v>0</v>
      </c>
      <c r="Q575" s="225"/>
      <c r="R575" s="499"/>
      <c r="S575" s="225"/>
      <c r="T575" s="225"/>
      <c r="U575" s="265"/>
      <c r="V575" s="225"/>
      <c r="W575" s="225"/>
      <c r="Z575" s="499"/>
      <c r="AA575" s="501"/>
      <c r="AB575" s="499"/>
    </row>
    <row r="576" spans="2:28" ht="25.5">
      <c r="B576" s="138" t="s">
        <v>1263</v>
      </c>
      <c r="C576" s="127" t="s">
        <v>3659</v>
      </c>
      <c r="D576" s="127"/>
      <c r="E576" s="127"/>
      <c r="F576" s="127"/>
      <c r="G576" s="127"/>
      <c r="H576" s="123" t="s">
        <v>4293</v>
      </c>
      <c r="I576" s="127"/>
      <c r="J576" s="127"/>
      <c r="K576" s="181" t="s">
        <v>1264</v>
      </c>
      <c r="L576" s="125" t="s">
        <v>3218</v>
      </c>
      <c r="M576" s="564">
        <f>IF(ISERROR(VLOOKUP($B576,ESTR_PREC!$A$1:$M$6000,2,FALSE))=TRUE,0,VLOOKUP($B576,ESTR_PREC!$A$1:$M$6000,2,FALSE))</f>
        <v>0</v>
      </c>
      <c r="N576" s="225"/>
      <c r="O576" s="560">
        <f t="shared" si="25"/>
        <v>0</v>
      </c>
      <c r="Q576" s="225"/>
      <c r="R576" s="499"/>
      <c r="S576" s="225"/>
      <c r="T576" s="225"/>
      <c r="U576" s="265"/>
      <c r="V576" s="225"/>
      <c r="W576" s="225"/>
      <c r="Z576" s="499"/>
      <c r="AA576" s="501"/>
      <c r="AB576" s="499"/>
    </row>
    <row r="577" spans="2:28">
      <c r="B577" s="138" t="s">
        <v>1265</v>
      </c>
      <c r="C577" s="127" t="s">
        <v>3660</v>
      </c>
      <c r="D577" s="127"/>
      <c r="E577" s="127"/>
      <c r="F577" s="127"/>
      <c r="G577" s="127"/>
      <c r="H577" s="123" t="s">
        <v>4293</v>
      </c>
      <c r="I577" s="127"/>
      <c r="J577" s="127"/>
      <c r="K577" s="314" t="s">
        <v>1267</v>
      </c>
      <c r="L577" s="125" t="s">
        <v>3218</v>
      </c>
      <c r="M577" s="564">
        <f>IF(ISERROR(VLOOKUP($B577,ESTR_PREC!$A$1:$M$6000,2,FALSE))=TRUE,0,VLOOKUP($B577,ESTR_PREC!$A$1:$M$6000,2,FALSE))</f>
        <v>302</v>
      </c>
      <c r="N577" s="225">
        <v>393</v>
      </c>
      <c r="O577" s="560">
        <f t="shared" si="25"/>
        <v>91</v>
      </c>
      <c r="Q577" s="225"/>
      <c r="R577" s="499"/>
      <c r="S577" s="225"/>
      <c r="T577" s="225"/>
      <c r="U577" s="265"/>
      <c r="V577" s="225"/>
      <c r="W577" s="225"/>
      <c r="Z577" s="499"/>
      <c r="AA577" s="501"/>
      <c r="AB577" s="499"/>
    </row>
    <row r="578" spans="2:28" ht="25.5">
      <c r="B578" s="138" t="s">
        <v>1268</v>
      </c>
      <c r="C578" s="127" t="s">
        <v>3661</v>
      </c>
      <c r="D578" s="127"/>
      <c r="E578" s="127"/>
      <c r="F578" s="127"/>
      <c r="G578" s="127"/>
      <c r="H578" s="123" t="s">
        <v>4292</v>
      </c>
      <c r="I578" s="127"/>
      <c r="J578" s="127"/>
      <c r="K578" s="314" t="s">
        <v>1270</v>
      </c>
      <c r="L578" s="125" t="s">
        <v>3218</v>
      </c>
      <c r="M578" s="564">
        <f>IF(ISERROR(VLOOKUP($B578,ESTR_PREC!$A$1:$M$6000,2,FALSE))=TRUE,0,VLOOKUP($B578,ESTR_PREC!$A$1:$M$6000,2,FALSE))</f>
        <v>0</v>
      </c>
      <c r="N578" s="225"/>
      <c r="O578" s="560">
        <f t="shared" si="25"/>
        <v>0</v>
      </c>
      <c r="Q578" s="225"/>
      <c r="R578" s="499"/>
      <c r="S578" s="225"/>
      <c r="T578" s="225"/>
      <c r="U578" s="265"/>
      <c r="V578" s="225"/>
      <c r="W578" s="225"/>
      <c r="Z578" s="499"/>
      <c r="AA578" s="501"/>
      <c r="AB578" s="499"/>
    </row>
    <row r="579" spans="2:28" ht="25.5">
      <c r="B579" s="138" t="s">
        <v>1271</v>
      </c>
      <c r="C579" s="127" t="s">
        <v>3662</v>
      </c>
      <c r="D579" s="127"/>
      <c r="E579" s="127"/>
      <c r="F579" s="127"/>
      <c r="G579" s="127"/>
      <c r="H579" s="123" t="s">
        <v>4292</v>
      </c>
      <c r="I579" s="127"/>
      <c r="J579" s="127"/>
      <c r="K579" s="314" t="s">
        <v>1272</v>
      </c>
      <c r="L579" s="125" t="s">
        <v>3218</v>
      </c>
      <c r="M579" s="564">
        <f>IF(ISERROR(VLOOKUP($B579,ESTR_PREC!$A$1:$M$6000,2,FALSE))=TRUE,0,VLOOKUP($B579,ESTR_PREC!$A$1:$M$6000,2,FALSE))</f>
        <v>1472</v>
      </c>
      <c r="N579" s="225">
        <f>1628-13</f>
        <v>1615</v>
      </c>
      <c r="O579" s="560">
        <f t="shared" si="25"/>
        <v>143</v>
      </c>
      <c r="Q579" s="225"/>
      <c r="R579" s="499"/>
      <c r="S579" s="225"/>
      <c r="T579" s="225"/>
      <c r="U579" s="265"/>
      <c r="V579" s="225"/>
      <c r="W579" s="225"/>
      <c r="Z579" s="499"/>
      <c r="AA579" s="501"/>
      <c r="AB579" s="499"/>
    </row>
    <row r="580" spans="2:28" ht="25.5">
      <c r="B580" s="138" t="s">
        <v>1273</v>
      </c>
      <c r="C580" s="127" t="s">
        <v>3663</v>
      </c>
      <c r="D580" s="127"/>
      <c r="E580" s="127"/>
      <c r="F580" s="127"/>
      <c r="G580" s="127"/>
      <c r="H580" s="123" t="s">
        <v>4292</v>
      </c>
      <c r="I580" s="127"/>
      <c r="J580" s="127"/>
      <c r="K580" s="314" t="s">
        <v>1274</v>
      </c>
      <c r="L580" s="125" t="s">
        <v>3218</v>
      </c>
      <c r="M580" s="564">
        <f>IF(ISERROR(VLOOKUP($B580,ESTR_PREC!$A$1:$M$6000,2,FALSE))=TRUE,0,VLOOKUP($B580,ESTR_PREC!$A$1:$M$6000,2,FALSE))</f>
        <v>0</v>
      </c>
      <c r="N580" s="225"/>
      <c r="O580" s="560">
        <f t="shared" si="25"/>
        <v>0</v>
      </c>
      <c r="Q580" s="225"/>
      <c r="R580" s="499"/>
      <c r="S580" s="225"/>
      <c r="T580" s="225"/>
      <c r="U580" s="265"/>
      <c r="V580" s="225"/>
      <c r="W580" s="225"/>
      <c r="Z580" s="499"/>
      <c r="AA580" s="501"/>
      <c r="AB580" s="499"/>
    </row>
    <row r="581" spans="2:28" ht="25.5">
      <c r="B581" s="138" t="s">
        <v>1275</v>
      </c>
      <c r="C581" s="127" t="s">
        <v>3664</v>
      </c>
      <c r="D581" s="127"/>
      <c r="E581" s="127"/>
      <c r="F581" s="127"/>
      <c r="G581" s="127"/>
      <c r="H581" s="123" t="s">
        <v>4292</v>
      </c>
      <c r="I581" s="127"/>
      <c r="J581" s="127"/>
      <c r="K581" s="314" t="s">
        <v>1276</v>
      </c>
      <c r="L581" s="125" t="s">
        <v>3218</v>
      </c>
      <c r="M581" s="564">
        <f>IF(ISERROR(VLOOKUP($B581,ESTR_PREC!$A$1:$M$6000,2,FALSE))=TRUE,0,VLOOKUP($B581,ESTR_PREC!$A$1:$M$6000,2,FALSE))</f>
        <v>1450</v>
      </c>
      <c r="N581" s="225">
        <v>1920</v>
      </c>
      <c r="O581" s="560">
        <f t="shared" si="25"/>
        <v>470</v>
      </c>
      <c r="Q581" s="225"/>
      <c r="R581" s="499"/>
      <c r="S581" s="225"/>
      <c r="T581" s="225"/>
      <c r="U581" s="265"/>
      <c r="V581" s="225"/>
      <c r="W581" s="225"/>
      <c r="Z581" s="499"/>
      <c r="AA581" s="501"/>
      <c r="AB581" s="499"/>
    </row>
    <row r="582" spans="2:28" ht="25.5">
      <c r="B582" s="138" t="s">
        <v>1277</v>
      </c>
      <c r="C582" s="127" t="s">
        <v>3665</v>
      </c>
      <c r="D582" s="127"/>
      <c r="E582" s="127"/>
      <c r="F582" s="127"/>
      <c r="G582" s="127"/>
      <c r="H582" s="123" t="s">
        <v>4292</v>
      </c>
      <c r="I582" s="127"/>
      <c r="J582" s="127"/>
      <c r="K582" s="314" t="s">
        <v>1278</v>
      </c>
      <c r="L582" s="125" t="s">
        <v>3218</v>
      </c>
      <c r="M582" s="564">
        <f>IF(ISERROR(VLOOKUP($B582,ESTR_PREC!$A$1:$M$6000,2,FALSE))=TRUE,0,VLOOKUP($B582,ESTR_PREC!$A$1:$M$6000,2,FALSE))</f>
        <v>441</v>
      </c>
      <c r="N582" s="225">
        <v>717</v>
      </c>
      <c r="O582" s="560">
        <f t="shared" si="25"/>
        <v>276</v>
      </c>
      <c r="Q582" s="225"/>
      <c r="R582" s="499"/>
      <c r="S582" s="225"/>
      <c r="T582" s="225"/>
      <c r="U582" s="265"/>
      <c r="V582" s="225"/>
      <c r="W582" s="225"/>
      <c r="Z582" s="499"/>
      <c r="AA582" s="501"/>
      <c r="AB582" s="499"/>
    </row>
    <row r="583" spans="2:28" ht="25.5">
      <c r="B583" s="138" t="s">
        <v>1279</v>
      </c>
      <c r="C583" s="127" t="s">
        <v>3666</v>
      </c>
      <c r="D583" s="127"/>
      <c r="E583" s="127"/>
      <c r="F583" s="127"/>
      <c r="G583" s="127"/>
      <c r="H583" s="123" t="s">
        <v>4292</v>
      </c>
      <c r="I583" s="127"/>
      <c r="J583" s="127"/>
      <c r="K583" s="314" t="s">
        <v>1280</v>
      </c>
      <c r="L583" s="125" t="s">
        <v>3218</v>
      </c>
      <c r="M583" s="564">
        <f>IF(ISERROR(VLOOKUP($B583,ESTR_PREC!$A$1:$M$6000,2,FALSE))=TRUE,0,VLOOKUP($B583,ESTR_PREC!$A$1:$M$6000,2,FALSE))</f>
        <v>616</v>
      </c>
      <c r="N583" s="225">
        <v>563</v>
      </c>
      <c r="O583" s="560">
        <f t="shared" si="25"/>
        <v>-53</v>
      </c>
      <c r="Q583" s="225"/>
      <c r="R583" s="499"/>
      <c r="S583" s="225"/>
      <c r="T583" s="225"/>
      <c r="U583" s="265"/>
      <c r="V583" s="225"/>
      <c r="W583" s="225"/>
      <c r="Z583" s="499"/>
      <c r="AA583" s="501"/>
      <c r="AB583" s="499"/>
    </row>
    <row r="584" spans="2:28" ht="38.25">
      <c r="B584" s="138" t="s">
        <v>1281</v>
      </c>
      <c r="C584" s="127" t="s">
        <v>3667</v>
      </c>
      <c r="D584" s="127"/>
      <c r="E584" s="127"/>
      <c r="F584" s="127"/>
      <c r="G584" s="127"/>
      <c r="H584" s="123" t="s">
        <v>4293</v>
      </c>
      <c r="I584" s="127"/>
      <c r="J584" s="127"/>
      <c r="K584" s="181" t="s">
        <v>1282</v>
      </c>
      <c r="L584" s="125" t="s">
        <v>3218</v>
      </c>
      <c r="M584" s="564">
        <f>IF(ISERROR(VLOOKUP($B584,ESTR_PREC!$A$1:$M$6000,2,FALSE))=TRUE,0,VLOOKUP($B584,ESTR_PREC!$A$1:$M$6000,2,FALSE))</f>
        <v>6946</v>
      </c>
      <c r="N584" s="225">
        <v>6151</v>
      </c>
      <c r="O584" s="560">
        <f t="shared" si="25"/>
        <v>-795</v>
      </c>
      <c r="Q584" s="225"/>
      <c r="R584" s="499"/>
      <c r="S584" s="225"/>
      <c r="T584" s="225"/>
      <c r="U584" s="265"/>
      <c r="V584" s="225">
        <v>5</v>
      </c>
      <c r="W584" s="225"/>
      <c r="Z584" s="499"/>
      <c r="AA584" s="501"/>
      <c r="AB584" s="499"/>
    </row>
    <row r="585" spans="2:28" ht="38.25" hidden="1">
      <c r="B585" s="138" t="s">
        <v>1283</v>
      </c>
      <c r="C585" s="138" t="s">
        <v>3668</v>
      </c>
      <c r="D585" s="138"/>
      <c r="E585" s="138"/>
      <c r="F585" s="138"/>
      <c r="G585" s="138"/>
      <c r="H585" s="123" t="s">
        <v>4293</v>
      </c>
      <c r="I585" s="138"/>
      <c r="J585" s="138"/>
      <c r="K585" s="304" t="s">
        <v>1284</v>
      </c>
      <c r="L585" s="270" t="s">
        <v>3218</v>
      </c>
      <c r="M585" s="815"/>
      <c r="N585" s="815"/>
      <c r="O585" s="815"/>
      <c r="Q585" s="815"/>
      <c r="R585" s="499"/>
      <c r="S585" s="815"/>
      <c r="T585" s="815"/>
      <c r="U585" s="265"/>
      <c r="V585" s="815"/>
      <c r="W585" s="815"/>
      <c r="Z585" s="499"/>
      <c r="AA585" s="501"/>
      <c r="AB585" s="499"/>
    </row>
    <row r="586" spans="2:28" ht="38.25">
      <c r="B586" s="138" t="s">
        <v>1285</v>
      </c>
      <c r="C586" s="127" t="s">
        <v>3669</v>
      </c>
      <c r="D586" s="127"/>
      <c r="E586" s="127"/>
      <c r="F586" s="127"/>
      <c r="G586" s="127"/>
      <c r="H586" s="123" t="s">
        <v>4293</v>
      </c>
      <c r="I586" s="127"/>
      <c r="J586" s="127"/>
      <c r="K586" s="181" t="s">
        <v>1286</v>
      </c>
      <c r="L586" s="125" t="s">
        <v>3218</v>
      </c>
      <c r="M586" s="564">
        <f>IF(ISERROR(VLOOKUP($B586,ESTR_PREC!$A$1:$M$6000,2,FALSE))=TRUE,0,VLOOKUP($B586,ESTR_PREC!$A$1:$M$6000,2,FALSE))</f>
        <v>2010</v>
      </c>
      <c r="N586" s="225">
        <v>2111</v>
      </c>
      <c r="O586" s="560">
        <f t="shared" si="25"/>
        <v>101</v>
      </c>
      <c r="Q586" s="225"/>
      <c r="R586" s="499"/>
      <c r="S586" s="225"/>
      <c r="T586" s="225"/>
      <c r="U586" s="265"/>
      <c r="V586" s="225"/>
      <c r="W586" s="225"/>
      <c r="Z586" s="499"/>
      <c r="AA586" s="501"/>
      <c r="AB586" s="499"/>
    </row>
    <row r="587" spans="2:28" ht="38.25">
      <c r="B587" s="138" t="s">
        <v>1287</v>
      </c>
      <c r="C587" s="127" t="s">
        <v>3670</v>
      </c>
      <c r="D587" s="127"/>
      <c r="E587" s="127"/>
      <c r="F587" s="127"/>
      <c r="G587" s="127"/>
      <c r="H587" s="123" t="s">
        <v>4293</v>
      </c>
      <c r="I587" s="127"/>
      <c r="J587" s="127"/>
      <c r="K587" s="181" t="s">
        <v>1288</v>
      </c>
      <c r="L587" s="125" t="s">
        <v>3218</v>
      </c>
      <c r="M587" s="564">
        <f>IF(ISERROR(VLOOKUP($B587,ESTR_PREC!$A$1:$M$6000,2,FALSE))=TRUE,0,VLOOKUP($B587,ESTR_PREC!$A$1:$M$6000,2,FALSE))</f>
        <v>0</v>
      </c>
      <c r="N587" s="225"/>
      <c r="O587" s="560">
        <f t="shared" si="25"/>
        <v>0</v>
      </c>
      <c r="Q587" s="225"/>
      <c r="R587" s="499"/>
      <c r="S587" s="225"/>
      <c r="T587" s="225"/>
      <c r="U587" s="265"/>
      <c r="V587" s="225"/>
      <c r="W587" s="225"/>
      <c r="Z587" s="499"/>
      <c r="AA587" s="501"/>
      <c r="AB587" s="499"/>
    </row>
    <row r="588" spans="2:28" ht="25.5" hidden="1">
      <c r="B588" s="138" t="s">
        <v>1289</v>
      </c>
      <c r="C588" s="138" t="s">
        <v>3671</v>
      </c>
      <c r="D588" s="138"/>
      <c r="E588" s="138"/>
      <c r="F588" s="138"/>
      <c r="G588" s="138"/>
      <c r="H588" s="123" t="s">
        <v>4293</v>
      </c>
      <c r="I588" s="138"/>
      <c r="J588" s="138"/>
      <c r="K588" s="316" t="s">
        <v>1290</v>
      </c>
      <c r="L588" s="270" t="s">
        <v>3218</v>
      </c>
      <c r="M588" s="815"/>
      <c r="N588" s="815"/>
      <c r="O588" s="815"/>
      <c r="Q588" s="815"/>
      <c r="R588" s="499"/>
      <c r="S588" s="815"/>
      <c r="T588" s="815"/>
      <c r="U588" s="265"/>
      <c r="V588" s="815"/>
      <c r="W588" s="815"/>
      <c r="Z588" s="499"/>
      <c r="AA588" s="501"/>
      <c r="AB588" s="499"/>
    </row>
    <row r="589" spans="2:28" ht="25.5">
      <c r="B589" s="138" t="s">
        <v>1291</v>
      </c>
      <c r="C589" s="138" t="s">
        <v>3672</v>
      </c>
      <c r="D589" s="138"/>
      <c r="E589" s="138"/>
      <c r="F589" s="138"/>
      <c r="G589" s="138"/>
      <c r="H589" s="123" t="s">
        <v>4292</v>
      </c>
      <c r="I589" s="138"/>
      <c r="J589" s="138"/>
      <c r="K589" s="316" t="s">
        <v>1292</v>
      </c>
      <c r="L589" s="270" t="s">
        <v>3218</v>
      </c>
      <c r="M589" s="564">
        <f>IF(ISERROR(VLOOKUP($B589,ESTR_PREC!$A$1:$M$6000,2,FALSE))=TRUE,0,VLOOKUP($B589,ESTR_PREC!$A$1:$M$6000,2,FALSE))</f>
        <v>307</v>
      </c>
      <c r="N589" s="225">
        <f>379-4</f>
        <v>375</v>
      </c>
      <c r="O589" s="560">
        <f t="shared" si="25"/>
        <v>68</v>
      </c>
      <c r="Q589" s="225"/>
      <c r="R589" s="499"/>
      <c r="S589" s="225"/>
      <c r="T589" s="225"/>
      <c r="U589" s="265"/>
      <c r="V589" s="225"/>
      <c r="W589" s="225"/>
      <c r="Z589" s="499"/>
      <c r="AA589" s="501"/>
      <c r="AB589" s="499"/>
    </row>
    <row r="590" spans="2:28" ht="25.5">
      <c r="B590" s="138" t="s">
        <v>1293</v>
      </c>
      <c r="C590" s="138" t="s">
        <v>3673</v>
      </c>
      <c r="D590" s="138"/>
      <c r="E590" s="138"/>
      <c r="F590" s="138"/>
      <c r="G590" s="138"/>
      <c r="H590" s="123" t="s">
        <v>4292</v>
      </c>
      <c r="I590" s="138"/>
      <c r="J590" s="138"/>
      <c r="K590" s="316" t="s">
        <v>1294</v>
      </c>
      <c r="L590" s="270" t="s">
        <v>3218</v>
      </c>
      <c r="M590" s="564">
        <f>IF(ISERROR(VLOOKUP($B590,ESTR_PREC!$A$1:$M$6000,2,FALSE))=TRUE,0,VLOOKUP($B590,ESTR_PREC!$A$1:$M$6000,2,FALSE))</f>
        <v>646</v>
      </c>
      <c r="N590" s="225">
        <v>752</v>
      </c>
      <c r="O590" s="560">
        <f t="shared" si="25"/>
        <v>106</v>
      </c>
      <c r="Q590" s="225"/>
      <c r="R590" s="499"/>
      <c r="S590" s="225"/>
      <c r="T590" s="225"/>
      <c r="U590" s="265"/>
      <c r="V590" s="225"/>
      <c r="W590" s="225"/>
      <c r="Z590" s="499"/>
      <c r="AA590" s="501"/>
      <c r="AB590" s="499"/>
    </row>
    <row r="591" spans="2:28" ht="25.5">
      <c r="B591" s="138" t="s">
        <v>1295</v>
      </c>
      <c r="C591" s="138" t="s">
        <v>3674</v>
      </c>
      <c r="D591" s="138"/>
      <c r="E591" s="138"/>
      <c r="F591" s="138"/>
      <c r="G591" s="138"/>
      <c r="H591" s="123" t="s">
        <v>4292</v>
      </c>
      <c r="I591" s="138"/>
      <c r="J591" s="138"/>
      <c r="K591" s="316" t="s">
        <v>1296</v>
      </c>
      <c r="L591" s="270" t="s">
        <v>3218</v>
      </c>
      <c r="M591" s="564">
        <f>IF(ISERROR(VLOOKUP($B591,ESTR_PREC!$A$1:$M$6000,2,FALSE))=TRUE,0,VLOOKUP($B591,ESTR_PREC!$A$1:$M$6000,2,FALSE))</f>
        <v>1184</v>
      </c>
      <c r="N591" s="225">
        <v>1217</v>
      </c>
      <c r="O591" s="560">
        <f t="shared" si="25"/>
        <v>33</v>
      </c>
      <c r="Q591" s="225"/>
      <c r="R591" s="499"/>
      <c r="S591" s="225"/>
      <c r="T591" s="225"/>
      <c r="U591" s="265"/>
      <c r="V591" s="225"/>
      <c r="W591" s="225"/>
      <c r="Z591" s="499"/>
      <c r="AA591" s="501"/>
      <c r="AB591" s="499"/>
    </row>
    <row r="592" spans="2:28" ht="25.5">
      <c r="B592" s="138" t="s">
        <v>1297</v>
      </c>
      <c r="C592" s="138" t="s">
        <v>3675</v>
      </c>
      <c r="D592" s="138"/>
      <c r="E592" s="138"/>
      <c r="F592" s="138"/>
      <c r="G592" s="138"/>
      <c r="H592" s="123" t="s">
        <v>4293</v>
      </c>
      <c r="I592" s="138"/>
      <c r="J592" s="138"/>
      <c r="K592" s="304" t="s">
        <v>1298</v>
      </c>
      <c r="L592" s="270" t="s">
        <v>3218</v>
      </c>
      <c r="M592" s="564">
        <f>IF(ISERROR(VLOOKUP($B592,ESTR_PREC!$A$1:$M$6000,2,FALSE))=TRUE,0,VLOOKUP($B592,ESTR_PREC!$A$1:$M$6000,2,FALSE))</f>
        <v>73</v>
      </c>
      <c r="N592" s="225">
        <v>74</v>
      </c>
      <c r="O592" s="560">
        <f t="shared" si="25"/>
        <v>1</v>
      </c>
      <c r="Q592" s="225"/>
      <c r="R592" s="499"/>
      <c r="S592" s="225"/>
      <c r="T592" s="225"/>
      <c r="U592" s="265"/>
      <c r="V592" s="225"/>
      <c r="W592" s="225"/>
      <c r="Z592" s="499"/>
      <c r="AA592" s="501"/>
      <c r="AB592" s="499"/>
    </row>
    <row r="593" spans="2:28" ht="25.5" hidden="1">
      <c r="B593" s="138" t="s">
        <v>1299</v>
      </c>
      <c r="C593" s="138" t="s">
        <v>3676</v>
      </c>
      <c r="D593" s="138"/>
      <c r="E593" s="138"/>
      <c r="F593" s="138"/>
      <c r="G593" s="138"/>
      <c r="H593" s="123" t="s">
        <v>4293</v>
      </c>
      <c r="I593" s="138"/>
      <c r="J593" s="138"/>
      <c r="K593" s="304" t="s">
        <v>1300</v>
      </c>
      <c r="L593" s="270" t="s">
        <v>3218</v>
      </c>
      <c r="M593" s="815"/>
      <c r="N593" s="815"/>
      <c r="O593" s="815"/>
      <c r="Q593" s="815"/>
      <c r="R593" s="499"/>
      <c r="S593" s="815"/>
      <c r="T593" s="815"/>
      <c r="U593" s="265"/>
      <c r="V593" s="815"/>
      <c r="W593" s="815"/>
      <c r="Z593" s="499"/>
      <c r="AA593" s="501"/>
      <c r="AB593" s="499"/>
    </row>
    <row r="594" spans="2:28" ht="25.5">
      <c r="B594" s="138" t="s">
        <v>1301</v>
      </c>
      <c r="C594" s="138" t="s">
        <v>3677</v>
      </c>
      <c r="D594" s="138"/>
      <c r="E594" s="138"/>
      <c r="F594" s="138"/>
      <c r="G594" s="138"/>
      <c r="H594" s="123" t="s">
        <v>4293</v>
      </c>
      <c r="I594" s="138"/>
      <c r="J594" s="138"/>
      <c r="K594" s="304" t="s">
        <v>1302</v>
      </c>
      <c r="L594" s="270" t="s">
        <v>3218</v>
      </c>
      <c r="M594" s="564">
        <f>IF(ISERROR(VLOOKUP($B594,ESTR_PREC!$A$1:$M$6000,2,FALSE))=TRUE,0,VLOOKUP($B594,ESTR_PREC!$A$1:$M$6000,2,FALSE))</f>
        <v>19</v>
      </c>
      <c r="N594" s="225">
        <v>22</v>
      </c>
      <c r="O594" s="560">
        <f t="shared" si="25"/>
        <v>3</v>
      </c>
      <c r="Q594" s="225"/>
      <c r="R594" s="499"/>
      <c r="S594" s="225"/>
      <c r="T594" s="225"/>
      <c r="U594" s="265"/>
      <c r="V594" s="225"/>
      <c r="W594" s="225"/>
      <c r="Z594" s="499"/>
      <c r="AA594" s="501"/>
      <c r="AB594" s="499"/>
    </row>
    <row r="595" spans="2:28" ht="25.5">
      <c r="B595" s="138" t="s">
        <v>1303</v>
      </c>
      <c r="C595" s="138" t="s">
        <v>3678</v>
      </c>
      <c r="D595" s="138"/>
      <c r="E595" s="138"/>
      <c r="F595" s="138"/>
      <c r="G595" s="138"/>
      <c r="H595" s="123" t="s">
        <v>4293</v>
      </c>
      <c r="I595" s="138"/>
      <c r="J595" s="138"/>
      <c r="K595" s="304" t="s">
        <v>1304</v>
      </c>
      <c r="L595" s="270" t="s">
        <v>3218</v>
      </c>
      <c r="M595" s="564">
        <f>IF(ISERROR(VLOOKUP($B595,ESTR_PREC!$A$1:$M$6000,2,FALSE))=TRUE,0,VLOOKUP($B595,ESTR_PREC!$A$1:$M$6000,2,FALSE))</f>
        <v>0</v>
      </c>
      <c r="N595" s="225"/>
      <c r="O595" s="560">
        <f t="shared" si="25"/>
        <v>0</v>
      </c>
      <c r="Q595" s="225"/>
      <c r="R595" s="499"/>
      <c r="S595" s="225"/>
      <c r="T595" s="225"/>
      <c r="U595" s="265"/>
      <c r="V595" s="225"/>
      <c r="W595" s="225"/>
      <c r="Z595" s="499"/>
      <c r="AA595" s="501"/>
      <c r="AB595" s="499"/>
    </row>
    <row r="596" spans="2:28" ht="25.5" hidden="1">
      <c r="B596" s="138" t="s">
        <v>1305</v>
      </c>
      <c r="C596" s="138" t="s">
        <v>3679</v>
      </c>
      <c r="D596" s="138"/>
      <c r="E596" s="138"/>
      <c r="F596" s="138"/>
      <c r="G596" s="138"/>
      <c r="H596" s="123" t="s">
        <v>4293</v>
      </c>
      <c r="I596" s="138"/>
      <c r="J596" s="138"/>
      <c r="K596" s="316" t="s">
        <v>1306</v>
      </c>
      <c r="L596" s="270" t="s">
        <v>3218</v>
      </c>
      <c r="M596" s="815"/>
      <c r="N596" s="815"/>
      <c r="O596" s="815"/>
      <c r="Q596" s="815"/>
      <c r="R596" s="499"/>
      <c r="S596" s="815"/>
      <c r="T596" s="815"/>
      <c r="U596" s="265"/>
      <c r="V596" s="815"/>
      <c r="W596" s="815"/>
      <c r="Z596" s="499"/>
      <c r="AA596" s="501"/>
      <c r="AB596" s="499"/>
    </row>
    <row r="597" spans="2:28" ht="25.5">
      <c r="B597" s="138" t="s">
        <v>1307</v>
      </c>
      <c r="C597" s="138" t="s">
        <v>3680</v>
      </c>
      <c r="D597" s="138"/>
      <c r="E597" s="138"/>
      <c r="F597" s="138"/>
      <c r="G597" s="138"/>
      <c r="H597" s="123" t="s">
        <v>4293</v>
      </c>
      <c r="I597" s="138"/>
      <c r="J597" s="138"/>
      <c r="K597" s="304" t="s">
        <v>1308</v>
      </c>
      <c r="L597" s="270" t="s">
        <v>3218</v>
      </c>
      <c r="M597" s="564">
        <f>IF(ISERROR(VLOOKUP($B597,ESTR_PREC!$A$1:$M$6000,2,FALSE))=TRUE,0,VLOOKUP($B597,ESTR_PREC!$A$1:$M$6000,2,FALSE))</f>
        <v>44</v>
      </c>
      <c r="N597" s="225">
        <v>46</v>
      </c>
      <c r="O597" s="560">
        <f t="shared" si="25"/>
        <v>2</v>
      </c>
      <c r="Q597" s="225"/>
      <c r="R597" s="499"/>
      <c r="S597" s="225"/>
      <c r="T597" s="225"/>
      <c r="U597" s="265"/>
      <c r="V597" s="225"/>
      <c r="W597" s="225"/>
      <c r="Z597" s="499"/>
      <c r="AA597" s="501"/>
      <c r="AB597" s="499"/>
    </row>
    <row r="598" spans="2:28" ht="25.5">
      <c r="B598" s="138" t="s">
        <v>1309</v>
      </c>
      <c r="C598" s="138" t="s">
        <v>3681</v>
      </c>
      <c r="D598" s="138"/>
      <c r="E598" s="138"/>
      <c r="F598" s="138"/>
      <c r="G598" s="138"/>
      <c r="H598" s="123" t="s">
        <v>4293</v>
      </c>
      <c r="I598" s="138"/>
      <c r="J598" s="138"/>
      <c r="K598" s="304" t="s">
        <v>1310</v>
      </c>
      <c r="L598" s="270" t="s">
        <v>3218</v>
      </c>
      <c r="M598" s="564">
        <f>IF(ISERROR(VLOOKUP($B598,ESTR_PREC!$A$1:$M$6000,2,FALSE))=TRUE,0,VLOOKUP($B598,ESTR_PREC!$A$1:$M$6000,2,FALSE))</f>
        <v>13</v>
      </c>
      <c r="N598" s="225">
        <v>10</v>
      </c>
      <c r="O598" s="560">
        <f t="shared" si="25"/>
        <v>-3</v>
      </c>
      <c r="Q598" s="225"/>
      <c r="R598" s="499"/>
      <c r="S598" s="225"/>
      <c r="T598" s="225"/>
      <c r="U598" s="265"/>
      <c r="V598" s="225"/>
      <c r="W598" s="225"/>
      <c r="Z598" s="499"/>
      <c r="AA598" s="501"/>
      <c r="AB598" s="499"/>
    </row>
    <row r="599" spans="2:28" ht="26.25" customHeight="1" thickBot="1">
      <c r="B599" s="354" t="s">
        <v>1311</v>
      </c>
      <c r="C599" s="138" t="s">
        <v>3682</v>
      </c>
      <c r="D599" s="352"/>
      <c r="E599" s="352"/>
      <c r="F599" s="352"/>
      <c r="G599" s="352"/>
      <c r="H599" s="352"/>
      <c r="I599" s="352"/>
      <c r="J599" s="352"/>
      <c r="K599" s="308" t="s">
        <v>1313</v>
      </c>
      <c r="L599" s="562" t="s">
        <v>3218</v>
      </c>
      <c r="M599" s="564">
        <f>IF(ISERROR(VLOOKUP($B599,ESTR_PREC!$A$1:$M$6000,2,FALSE))=TRUE,0,VLOOKUP($B599,ESTR_PREC!$A$1:$M$6000,2,FALSE))</f>
        <v>0</v>
      </c>
      <c r="N599" s="225">
        <f>5+13</f>
        <v>18</v>
      </c>
      <c r="O599" s="560">
        <f>+N599-M599</f>
        <v>18</v>
      </c>
      <c r="Q599" s="225"/>
      <c r="R599" s="499"/>
      <c r="S599" s="225"/>
      <c r="T599" s="225"/>
      <c r="U599" s="265"/>
      <c r="V599" s="225"/>
      <c r="W599" s="225"/>
      <c r="Z599" s="548"/>
      <c r="AA599" s="501"/>
      <c r="AB599" s="548"/>
    </row>
    <row r="600" spans="2:28" ht="15.75" thickBot="1">
      <c r="M600" s="265"/>
      <c r="N600" s="379"/>
      <c r="Q600" s="379"/>
      <c r="R600" s="554"/>
      <c r="U600" s="265"/>
      <c r="V600" s="265"/>
      <c r="W600" s="265"/>
      <c r="Z600" s="501"/>
      <c r="AA600" s="501"/>
      <c r="AB600" s="501"/>
    </row>
    <row r="601" spans="2:28" ht="36.75" customHeight="1" thickTop="1" thickBot="1">
      <c r="B601" s="110" t="s">
        <v>1314</v>
      </c>
      <c r="C601" s="242" t="s">
        <v>3683</v>
      </c>
      <c r="D601" s="243"/>
      <c r="E601" s="112"/>
      <c r="F601" s="243"/>
      <c r="G601" s="112"/>
      <c r="H601" s="243"/>
      <c r="I601" s="243"/>
      <c r="J601" s="243"/>
      <c r="K601" s="113" t="s">
        <v>1315</v>
      </c>
      <c r="L601" s="114" t="s">
        <v>3218</v>
      </c>
      <c r="M601" s="115">
        <f>SUM(M604:M607)</f>
        <v>800</v>
      </c>
      <c r="N601" s="298">
        <f>SUM(N604:N607)</f>
        <v>973</v>
      </c>
      <c r="O601" s="298">
        <f>+N601-M601</f>
        <v>173</v>
      </c>
      <c r="Q601" s="298">
        <f>SUM(Q604:Q607)</f>
        <v>0</v>
      </c>
      <c r="R601" s="519"/>
      <c r="S601" s="115">
        <f>SUM(S604:S607)</f>
        <v>0</v>
      </c>
      <c r="T601" s="115">
        <f>SUM(T604:T607)</f>
        <v>0</v>
      </c>
      <c r="U601" s="265"/>
      <c r="V601" s="115">
        <f>SUM(V604:V607)</f>
        <v>0</v>
      </c>
      <c r="W601" s="115">
        <f>SUM(W604:W607)</f>
        <v>0</v>
      </c>
      <c r="Z601" s="519"/>
      <c r="AA601" s="501"/>
      <c r="AB601" s="519"/>
    </row>
    <row r="602" spans="2:28" ht="9" customHeight="1" thickTop="1" thickBot="1">
      <c r="K602" s="540"/>
      <c r="M602" s="265"/>
      <c r="N602" s="379"/>
      <c r="Q602" s="379"/>
      <c r="R602" s="554"/>
      <c r="U602" s="265"/>
      <c r="V602" s="265"/>
      <c r="W602" s="265"/>
      <c r="Z602" s="501"/>
      <c r="AA602" s="501"/>
      <c r="AB602" s="501"/>
    </row>
    <row r="603" spans="2:28" ht="39" thickBot="1">
      <c r="B603" s="102" t="s">
        <v>3221</v>
      </c>
      <c r="C603" s="245" t="s">
        <v>48</v>
      </c>
      <c r="D603" s="245"/>
      <c r="E603" s="246"/>
      <c r="F603" s="246"/>
      <c r="G603" s="246"/>
      <c r="H603" s="246"/>
      <c r="I603" s="246"/>
      <c r="J603" s="246"/>
      <c r="K603" s="302" t="s">
        <v>3222</v>
      </c>
      <c r="L603" s="135"/>
      <c r="M603" s="328" t="str">
        <f>+$M$10</f>
        <v>Valore netto al 31/12/2017</v>
      </c>
      <c r="N603" s="779" t="str">
        <f>N$10</f>
        <v>Valore netto al 31/12/2018</v>
      </c>
      <c r="O603" s="779" t="s">
        <v>4064</v>
      </c>
      <c r="P603" s="806"/>
      <c r="Q603" s="779" t="str">
        <f>Q$10</f>
        <v>Prechiusura al ° trimestre 2018</v>
      </c>
      <c r="R603" s="514"/>
      <c r="S603" s="1145" t="str">
        <f>S$330</f>
        <v>Costi da utilizzo contributi 2018</v>
      </c>
      <c r="T603" s="1143" t="str">
        <f>T$330</f>
        <v>Costi da utilizzo contributi DI CUI SOCIO-SAN</v>
      </c>
      <c r="U603" s="1144"/>
      <c r="V603" s="1142" t="str">
        <f>V$330</f>
        <v>Costi da contributi 2018</v>
      </c>
      <c r="W603" s="1143" t="str">
        <f>W$330</f>
        <v>Costi da contributi DI CUI SOCIO-SAN</v>
      </c>
      <c r="Z603" s="681"/>
      <c r="AA603" s="501"/>
      <c r="AB603" s="681"/>
    </row>
    <row r="604" spans="2:28">
      <c r="B604" s="127" t="s">
        <v>1316</v>
      </c>
      <c r="C604" s="127" t="s">
        <v>3684</v>
      </c>
      <c r="D604" s="127"/>
      <c r="E604" s="127"/>
      <c r="F604" s="127"/>
      <c r="G604" s="127"/>
      <c r="H604" s="123" t="s">
        <v>4292</v>
      </c>
      <c r="I604" s="127"/>
      <c r="J604" s="127"/>
      <c r="K604" s="314" t="s">
        <v>1320</v>
      </c>
      <c r="L604" s="125" t="s">
        <v>3218</v>
      </c>
      <c r="M604" s="564">
        <f>IF(ISERROR(VLOOKUP($B604,ESTR_PREC!$A$1:$M$6000,2,FALSE))=TRUE,0,VLOOKUP($B604,ESTR_PREC!$A$1:$M$6000,2,FALSE))</f>
        <v>424</v>
      </c>
      <c r="N604" s="225">
        <v>372</v>
      </c>
      <c r="O604" s="560">
        <f>+N604-M604</f>
        <v>-52</v>
      </c>
      <c r="Q604" s="225"/>
      <c r="R604" s="499"/>
      <c r="S604" s="225"/>
      <c r="T604" s="225"/>
      <c r="U604" s="265"/>
      <c r="V604" s="225"/>
      <c r="W604" s="225"/>
      <c r="Z604" s="499"/>
      <c r="AA604" s="501"/>
      <c r="AB604" s="499"/>
    </row>
    <row r="605" spans="2:28">
      <c r="B605" s="127" t="s">
        <v>1321</v>
      </c>
      <c r="C605" s="127" t="s">
        <v>3685</v>
      </c>
      <c r="D605" s="127"/>
      <c r="E605" s="127"/>
      <c r="F605" s="127"/>
      <c r="G605" s="127"/>
      <c r="H605" s="123" t="s">
        <v>4292</v>
      </c>
      <c r="I605" s="127"/>
      <c r="J605" s="127"/>
      <c r="K605" s="314" t="s">
        <v>1322</v>
      </c>
      <c r="L605" s="125" t="s">
        <v>3218</v>
      </c>
      <c r="M605" s="564">
        <f>IF(ISERROR(VLOOKUP($B605,ESTR_PREC!$A$1:$M$6000,2,FALSE))=TRUE,0,VLOOKUP($B605,ESTR_PREC!$A$1:$M$6000,2,FALSE))</f>
        <v>0</v>
      </c>
      <c r="N605" s="225">
        <v>40</v>
      </c>
      <c r="O605" s="560">
        <f>+N605-M605</f>
        <v>40</v>
      </c>
      <c r="Q605" s="225"/>
      <c r="R605" s="499"/>
      <c r="S605" s="225"/>
      <c r="T605" s="225"/>
      <c r="U605" s="265"/>
      <c r="V605" s="225"/>
      <c r="W605" s="225"/>
      <c r="Z605" s="499"/>
      <c r="AA605" s="501"/>
      <c r="AB605" s="499"/>
    </row>
    <row r="606" spans="2:28" ht="25.5">
      <c r="B606" s="127" t="s">
        <v>1323</v>
      </c>
      <c r="C606" s="127" t="s">
        <v>3686</v>
      </c>
      <c r="D606" s="127"/>
      <c r="E606" s="127"/>
      <c r="F606" s="127"/>
      <c r="G606" s="127"/>
      <c r="H606" s="123" t="s">
        <v>4292</v>
      </c>
      <c r="I606" s="127"/>
      <c r="J606" s="127"/>
      <c r="K606" s="314" t="s">
        <v>1325</v>
      </c>
      <c r="L606" s="125" t="s">
        <v>3218</v>
      </c>
      <c r="M606" s="564">
        <f>IF(ISERROR(VLOOKUP($B606,ESTR_PREC!$A$1:$M$6000,2,FALSE))=TRUE,0,VLOOKUP($B606,ESTR_PREC!$A$1:$M$6000,2,FALSE))</f>
        <v>376</v>
      </c>
      <c r="N606" s="225">
        <v>355</v>
      </c>
      <c r="O606" s="560">
        <f>+N606-M606</f>
        <v>-21</v>
      </c>
      <c r="Q606" s="225"/>
      <c r="R606" s="499"/>
      <c r="S606" s="225"/>
      <c r="T606" s="225"/>
      <c r="U606" s="265"/>
      <c r="V606" s="225"/>
      <c r="W606" s="225"/>
      <c r="Z606" s="499"/>
      <c r="AA606" s="501"/>
      <c r="AB606" s="499"/>
    </row>
    <row r="607" spans="2:28" ht="26.25" customHeight="1" thickBot="1">
      <c r="B607" s="352" t="s">
        <v>1326</v>
      </c>
      <c r="C607" s="352" t="s">
        <v>3687</v>
      </c>
      <c r="D607" s="352"/>
      <c r="E607" s="352"/>
      <c r="F607" s="352"/>
      <c r="G607" s="352"/>
      <c r="H607" s="352"/>
      <c r="I607" s="352"/>
      <c r="J607" s="352"/>
      <c r="K607" s="308" t="s">
        <v>1328</v>
      </c>
      <c r="L607" s="562" t="s">
        <v>3218</v>
      </c>
      <c r="M607" s="564">
        <f>IF(ISERROR(VLOOKUP($B607,ESTR_PREC!$A$1:$M$6000,2,FALSE))=TRUE,0,VLOOKUP($B607,ESTR_PREC!$A$1:$M$6000,2,FALSE))</f>
        <v>0</v>
      </c>
      <c r="N607" s="225">
        <v>206</v>
      </c>
      <c r="O607" s="560">
        <f>+N607-M607</f>
        <v>206</v>
      </c>
      <c r="Q607" s="225"/>
      <c r="R607" s="499"/>
      <c r="S607" s="225"/>
      <c r="T607" s="225"/>
      <c r="U607" s="265"/>
      <c r="V607" s="225"/>
      <c r="W607" s="225"/>
      <c r="Z607" s="548"/>
      <c r="AA607" s="501"/>
      <c r="AB607" s="548"/>
    </row>
    <row r="608" spans="2:28" ht="15.75" thickBot="1">
      <c r="M608" s="265"/>
      <c r="N608" s="379"/>
      <c r="Q608" s="379"/>
      <c r="R608" s="554"/>
      <c r="U608" s="265"/>
      <c r="V608" s="265"/>
      <c r="W608" s="265"/>
      <c r="Z608" s="501"/>
      <c r="AA608" s="501"/>
      <c r="AB608" s="501"/>
    </row>
    <row r="609" spans="2:28" ht="17.25" thickTop="1" thickBot="1">
      <c r="B609" s="110" t="s">
        <v>1329</v>
      </c>
      <c r="C609" s="242" t="s">
        <v>3688</v>
      </c>
      <c r="D609" s="243"/>
      <c r="E609" s="112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122</v>
      </c>
      <c r="N609" s="298">
        <f>SUM(N612:N617)</f>
        <v>189</v>
      </c>
      <c r="O609" s="298">
        <f>+N609-M609</f>
        <v>67</v>
      </c>
      <c r="Q609" s="298">
        <f>SUM(Q612:Q617)</f>
        <v>0</v>
      </c>
      <c r="R609" s="519"/>
      <c r="S609" s="115">
        <f>SUM(S612:S617)</f>
        <v>0</v>
      </c>
      <c r="T609" s="115">
        <f>SUM(T612:T617)</f>
        <v>0</v>
      </c>
      <c r="U609" s="265"/>
      <c r="V609" s="115">
        <f>SUM(V612:V617)</f>
        <v>0</v>
      </c>
      <c r="W609" s="115">
        <f>SUM(W612:W617)</f>
        <v>0</v>
      </c>
      <c r="Z609" s="519"/>
      <c r="AA609" s="501"/>
      <c r="AB609" s="519"/>
    </row>
    <row r="610" spans="2:28" ht="9" customHeight="1" thickTop="1" thickBot="1">
      <c r="K610" s="540"/>
      <c r="M610" s="265"/>
      <c r="N610" s="379"/>
      <c r="Q610" s="379"/>
      <c r="R610" s="554"/>
      <c r="U610" s="265"/>
      <c r="V610" s="265"/>
      <c r="W610" s="265"/>
      <c r="Z610" s="501"/>
      <c r="AA610" s="501"/>
      <c r="AB610" s="501"/>
    </row>
    <row r="611" spans="2:28" ht="39" thickBot="1">
      <c r="B611" s="102" t="s">
        <v>3221</v>
      </c>
      <c r="C611" s="245" t="s">
        <v>48</v>
      </c>
      <c r="D611" s="245"/>
      <c r="E611" s="246"/>
      <c r="F611" s="246"/>
      <c r="G611" s="246"/>
      <c r="H611" s="246"/>
      <c r="I611" s="246"/>
      <c r="J611" s="246"/>
      <c r="K611" s="302" t="s">
        <v>3222</v>
      </c>
      <c r="L611" s="135"/>
      <c r="M611" s="328" t="str">
        <f>+$M$10</f>
        <v>Valore netto al 31/12/2017</v>
      </c>
      <c r="N611" s="779" t="str">
        <f>N$10</f>
        <v>Valore netto al 31/12/2018</v>
      </c>
      <c r="O611" s="779" t="s">
        <v>4064</v>
      </c>
      <c r="P611" s="806"/>
      <c r="Q611" s="779" t="str">
        <f>Q$10</f>
        <v>Prechiusura al ° trimestre 2018</v>
      </c>
      <c r="R611" s="514"/>
      <c r="S611" s="1145" t="str">
        <f>S$330</f>
        <v>Costi da utilizzo contributi 2018</v>
      </c>
      <c r="T611" s="1143" t="str">
        <f>T$330</f>
        <v>Costi da utilizzo contributi DI CUI SOCIO-SAN</v>
      </c>
      <c r="U611" s="1144"/>
      <c r="V611" s="1142" t="str">
        <f>V$330</f>
        <v>Costi da contributi 2018</v>
      </c>
      <c r="W611" s="1143" t="str">
        <f>W$330</f>
        <v>Costi da contributi DI CUI SOCIO-SAN</v>
      </c>
      <c r="Z611" s="681"/>
      <c r="AA611" s="501"/>
      <c r="AB611" s="681"/>
    </row>
    <row r="612" spans="2:28">
      <c r="B612" s="127" t="s">
        <v>1331</v>
      </c>
      <c r="C612" s="127" t="s">
        <v>3689</v>
      </c>
      <c r="D612" s="127"/>
      <c r="E612" s="127"/>
      <c r="F612" s="127"/>
      <c r="G612" s="127"/>
      <c r="H612" s="123" t="s">
        <v>4293</v>
      </c>
      <c r="I612" s="127"/>
      <c r="J612" s="127"/>
      <c r="K612" s="316" t="s">
        <v>1334</v>
      </c>
      <c r="L612" s="125" t="s">
        <v>3218</v>
      </c>
      <c r="M612" s="564">
        <f>IF(ISERROR(VLOOKUP($B612,ESTR_PREC!$A$1:$M$6000,2,FALSE))=TRUE,0,VLOOKUP($B612,ESTR_PREC!$A$1:$M$6000,2,FALSE))</f>
        <v>0</v>
      </c>
      <c r="N612" s="225"/>
      <c r="O612" s="560">
        <f t="shared" ref="O612:O617" si="26">+N612-M612</f>
        <v>0</v>
      </c>
      <c r="Q612" s="225"/>
      <c r="R612" s="499"/>
      <c r="S612" s="225"/>
      <c r="T612" s="225"/>
      <c r="U612" s="265"/>
      <c r="V612" s="225"/>
      <c r="W612" s="225"/>
      <c r="Z612" s="499"/>
      <c r="AA612" s="501"/>
      <c r="AB612" s="499"/>
    </row>
    <row r="613" spans="2:28">
      <c r="B613" s="127" t="s">
        <v>1335</v>
      </c>
      <c r="C613" s="127" t="s">
        <v>3690</v>
      </c>
      <c r="D613" s="127"/>
      <c r="E613" s="127"/>
      <c r="F613" s="127"/>
      <c r="G613" s="127"/>
      <c r="H613" s="123" t="s">
        <v>4293</v>
      </c>
      <c r="I613" s="127"/>
      <c r="J613" s="127"/>
      <c r="K613" s="316" t="s">
        <v>1336</v>
      </c>
      <c r="L613" s="125" t="s">
        <v>3218</v>
      </c>
      <c r="M613" s="564">
        <f>IF(ISERROR(VLOOKUP($B613,ESTR_PREC!$A$1:$M$6000,2,FALSE))=TRUE,0,VLOOKUP($B613,ESTR_PREC!$A$1:$M$6000,2,FALSE))</f>
        <v>0</v>
      </c>
      <c r="N613" s="225"/>
      <c r="O613" s="560">
        <f t="shared" si="26"/>
        <v>0</v>
      </c>
      <c r="Q613" s="225"/>
      <c r="R613" s="499"/>
      <c r="S613" s="225"/>
      <c r="T613" s="225"/>
      <c r="U613" s="265"/>
      <c r="V613" s="225"/>
      <c r="W613" s="225"/>
      <c r="Z613" s="499"/>
      <c r="AA613" s="501"/>
      <c r="AB613" s="499"/>
    </row>
    <row r="614" spans="2:28">
      <c r="B614" s="127" t="s">
        <v>1338</v>
      </c>
      <c r="C614" s="127" t="s">
        <v>3691</v>
      </c>
      <c r="D614" s="127"/>
      <c r="E614" s="127"/>
      <c r="F614" s="127"/>
      <c r="G614" s="127"/>
      <c r="H614" s="123" t="s">
        <v>4293</v>
      </c>
      <c r="I614" s="127"/>
      <c r="J614" s="127"/>
      <c r="K614" s="314" t="s">
        <v>1340</v>
      </c>
      <c r="L614" s="125" t="s">
        <v>3218</v>
      </c>
      <c r="M614" s="564">
        <f>IF(ISERROR(VLOOKUP($B614,ESTR_PREC!$A$1:$M$6000,2,FALSE))=TRUE,0,VLOOKUP($B614,ESTR_PREC!$A$1:$M$6000,2,FALSE))</f>
        <v>122</v>
      </c>
      <c r="N614" s="225">
        <v>189</v>
      </c>
      <c r="O614" s="560">
        <f t="shared" si="26"/>
        <v>67</v>
      </c>
      <c r="Q614" s="225"/>
      <c r="R614" s="499"/>
      <c r="S614" s="225"/>
      <c r="T614" s="225"/>
      <c r="U614" s="265"/>
      <c r="V614" s="225"/>
      <c r="W614" s="225"/>
      <c r="Z614" s="499"/>
      <c r="AA614" s="501"/>
      <c r="AB614" s="499"/>
    </row>
    <row r="615" spans="2:28">
      <c r="B615" s="127" t="s">
        <v>1342</v>
      </c>
      <c r="C615" s="127" t="s">
        <v>3692</v>
      </c>
      <c r="D615" s="127"/>
      <c r="E615" s="127"/>
      <c r="F615" s="127"/>
      <c r="G615" s="127"/>
      <c r="H615" s="123" t="s">
        <v>4292</v>
      </c>
      <c r="I615" s="127"/>
      <c r="J615" s="127"/>
      <c r="K615" s="181" t="s">
        <v>1344</v>
      </c>
      <c r="L615" s="125" t="s">
        <v>3218</v>
      </c>
      <c r="M615" s="564">
        <f>IF(ISERROR(VLOOKUP($B615,ESTR_PREC!$A$1:$M$6000,2,FALSE))=TRUE,0,VLOOKUP($B615,ESTR_PREC!$A$1:$M$6000,2,FALSE))</f>
        <v>0</v>
      </c>
      <c r="N615" s="225"/>
      <c r="O615" s="560">
        <f t="shared" si="26"/>
        <v>0</v>
      </c>
      <c r="Q615" s="225"/>
      <c r="R615" s="499"/>
      <c r="S615" s="225"/>
      <c r="T615" s="225"/>
      <c r="U615" s="265"/>
      <c r="V615" s="225"/>
      <c r="W615" s="225"/>
      <c r="Z615" s="499"/>
      <c r="AA615" s="501"/>
      <c r="AB615" s="499"/>
    </row>
    <row r="616" spans="2:28">
      <c r="B616" s="127" t="s">
        <v>1345</v>
      </c>
      <c r="C616" s="127" t="s">
        <v>3693</v>
      </c>
      <c r="D616" s="127"/>
      <c r="E616" s="127"/>
      <c r="F616" s="127"/>
      <c r="G616" s="127"/>
      <c r="H616" s="123" t="s">
        <v>4292</v>
      </c>
      <c r="I616" s="127"/>
      <c r="J616" s="127"/>
      <c r="K616" s="316" t="s">
        <v>1346</v>
      </c>
      <c r="L616" s="125" t="s">
        <v>3218</v>
      </c>
      <c r="M616" s="564">
        <f>IF(ISERROR(VLOOKUP($B616,ESTR_PREC!$A$1:$M$6000,2,FALSE))=TRUE,0,VLOOKUP($B616,ESTR_PREC!$A$1:$M$6000,2,FALSE))</f>
        <v>0</v>
      </c>
      <c r="N616" s="225"/>
      <c r="O616" s="560">
        <f t="shared" si="26"/>
        <v>0</v>
      </c>
      <c r="Q616" s="225"/>
      <c r="R616" s="499"/>
      <c r="S616" s="225"/>
      <c r="T616" s="225"/>
      <c r="U616" s="265"/>
      <c r="V616" s="225"/>
      <c r="W616" s="225"/>
      <c r="Z616" s="499"/>
      <c r="AA616" s="501"/>
      <c r="AB616" s="499"/>
    </row>
    <row r="617" spans="2:28" ht="26.25" customHeight="1" thickBot="1">
      <c r="B617" s="352" t="s">
        <v>1348</v>
      </c>
      <c r="C617" s="352" t="s">
        <v>3694</v>
      </c>
      <c r="D617" s="352"/>
      <c r="E617" s="352"/>
      <c r="F617" s="352"/>
      <c r="G617" s="352"/>
      <c r="H617" s="352"/>
      <c r="I617" s="352"/>
      <c r="J617" s="352"/>
      <c r="K617" s="308" t="s">
        <v>1349</v>
      </c>
      <c r="L617" s="562" t="s">
        <v>3218</v>
      </c>
      <c r="M617" s="564">
        <f>IF(ISERROR(VLOOKUP($B617,ESTR_PREC!$A$1:$M$6000,2,FALSE))=TRUE,0,VLOOKUP($B617,ESTR_PREC!$A$1:$M$6000,2,FALSE))</f>
        <v>0</v>
      </c>
      <c r="N617" s="225"/>
      <c r="O617" s="560">
        <f t="shared" si="26"/>
        <v>0</v>
      </c>
      <c r="Q617" s="225"/>
      <c r="R617" s="499"/>
      <c r="S617" s="225"/>
      <c r="T617" s="225"/>
      <c r="U617" s="265"/>
      <c r="V617" s="225"/>
      <c r="W617" s="225"/>
      <c r="Z617" s="548"/>
      <c r="AA617" s="501"/>
      <c r="AB617" s="548"/>
    </row>
    <row r="618" spans="2:28" ht="15" customHeight="1" thickBot="1">
      <c r="K618" s="545"/>
      <c r="L618" s="532"/>
      <c r="M618" s="499"/>
      <c r="N618" s="517"/>
      <c r="O618" s="517"/>
      <c r="P618" s="291"/>
      <c r="Q618" s="517"/>
      <c r="R618" s="554"/>
      <c r="S618" s="499"/>
      <c r="T618" s="499"/>
      <c r="U618" s="265"/>
      <c r="V618" s="499"/>
      <c r="W618" s="499"/>
      <c r="Z618" s="499"/>
      <c r="AA618" s="501"/>
      <c r="AB618" s="499"/>
    </row>
    <row r="619" spans="2:28" ht="37.5" customHeight="1" thickTop="1" thickBot="1">
      <c r="B619" s="292" t="s">
        <v>1350</v>
      </c>
      <c r="C619" s="556" t="s">
        <v>3695</v>
      </c>
      <c r="D619" s="293"/>
      <c r="E619" s="294"/>
      <c r="F619" s="293"/>
      <c r="G619" s="294"/>
      <c r="H619" s="293"/>
      <c r="I619" s="293"/>
      <c r="J619" s="293"/>
      <c r="K619" s="295" t="s">
        <v>1351</v>
      </c>
      <c r="L619" s="296" t="s">
        <v>3218</v>
      </c>
      <c r="M619" s="297">
        <f>SUM(M622:M687)</f>
        <v>60053</v>
      </c>
      <c r="N619" s="298">
        <f>SUM(N622:N687)</f>
        <v>59003</v>
      </c>
      <c r="O619" s="298">
        <f>+N619-M619</f>
        <v>-1050</v>
      </c>
      <c r="Q619" s="298">
        <f>SUM(Q622:Q687)</f>
        <v>0</v>
      </c>
      <c r="R619" s="519"/>
      <c r="S619" s="115">
        <f>SUM(S622:S687)</f>
        <v>0</v>
      </c>
      <c r="T619" s="115">
        <f>SUM(T622:T687)</f>
        <v>0</v>
      </c>
      <c r="U619" s="265"/>
      <c r="V619" s="115">
        <f>SUM(V622:V687)</f>
        <v>0</v>
      </c>
      <c r="W619" s="115">
        <f>SUM(W622:W687)</f>
        <v>0</v>
      </c>
      <c r="Z619" s="519"/>
      <c r="AA619" s="501"/>
      <c r="AB619" s="519"/>
    </row>
    <row r="620" spans="2:28" ht="15" customHeight="1" thickTop="1" thickBot="1">
      <c r="K620" s="540"/>
      <c r="M620" s="265"/>
      <c r="N620" s="379"/>
      <c r="P620" s="291"/>
      <c r="Q620" s="379"/>
      <c r="R620" s="554"/>
      <c r="U620" s="265"/>
      <c r="V620" s="265"/>
      <c r="W620" s="265"/>
      <c r="Z620" s="501"/>
      <c r="AA620" s="501"/>
      <c r="AB620" s="501"/>
    </row>
    <row r="621" spans="2:28" ht="39.950000000000003" customHeight="1" thickBot="1">
      <c r="B621" s="347" t="s">
        <v>3221</v>
      </c>
      <c r="C621" s="348" t="s">
        <v>48</v>
      </c>
      <c r="D621" s="348"/>
      <c r="E621" s="349"/>
      <c r="F621" s="349"/>
      <c r="G621" s="349"/>
      <c r="H621" s="349"/>
      <c r="I621" s="349"/>
      <c r="J621" s="349"/>
      <c r="K621" s="350" t="s">
        <v>3222</v>
      </c>
      <c r="L621" s="558"/>
      <c r="M621" s="328" t="str">
        <f>+$M$10</f>
        <v>Valore netto al 31/12/2017</v>
      </c>
      <c r="N621" s="779" t="str">
        <f>N$10</f>
        <v>Valore netto al 31/12/2018</v>
      </c>
      <c r="O621" s="779" t="s">
        <v>4064</v>
      </c>
      <c r="P621" s="806"/>
      <c r="Q621" s="779" t="str">
        <f>Q$10</f>
        <v>Prechiusura al ° trimestre 2018</v>
      </c>
      <c r="R621" s="514"/>
      <c r="S621" s="1145" t="str">
        <f>S$330</f>
        <v>Costi da utilizzo contributi 2018</v>
      </c>
      <c r="T621" s="1143" t="str">
        <f>T$330</f>
        <v>Costi da utilizzo contributi DI CUI SOCIO-SAN</v>
      </c>
      <c r="U621" s="1144"/>
      <c r="V621" s="1142" t="str">
        <f>V$330</f>
        <v>Costi da contributi 2018</v>
      </c>
      <c r="W621" s="1143" t="str">
        <f>W$330</f>
        <v>Costi da contributi DI CUI SOCIO-SAN</v>
      </c>
      <c r="Z621" s="555"/>
      <c r="AA621" s="501"/>
      <c r="AB621" s="555"/>
    </row>
    <row r="622" spans="2:28" s="468" customFormat="1" ht="25.5">
      <c r="B622" s="751" t="s">
        <v>1352</v>
      </c>
      <c r="C622" s="751" t="s">
        <v>3696</v>
      </c>
      <c r="D622" s="751"/>
      <c r="E622" s="752"/>
      <c r="F622" s="752"/>
      <c r="G622" s="752"/>
      <c r="H622" s="123" t="s">
        <v>4293</v>
      </c>
      <c r="I622" s="751"/>
      <c r="J622" s="751"/>
      <c r="K622" s="257" t="s">
        <v>1355</v>
      </c>
      <c r="L622" s="753" t="s">
        <v>3218</v>
      </c>
      <c r="M622" s="754">
        <f>IF(ISERROR(VLOOKUP($B622,ESTR_PREC!$A$1:$M$6000,2,FALSE))=TRUE,0,VLOOKUP($B622,ESTR_PREC!$A$1:$M$6000,2,FALSE))</f>
        <v>2295</v>
      </c>
      <c r="N622" s="225">
        <v>1954</v>
      </c>
      <c r="O622" s="777">
        <f t="shared" ref="O622:O687" si="27">+N622-M622</f>
        <v>-341</v>
      </c>
      <c r="Q622" s="225"/>
      <c r="R622" s="846"/>
      <c r="S622" s="225"/>
      <c r="T622" s="225"/>
      <c r="U622" s="265"/>
      <c r="V622" s="225"/>
      <c r="W622" s="225"/>
      <c r="X622" s="551"/>
      <c r="Y622" s="379"/>
      <c r="Z622" s="755"/>
      <c r="AA622" s="544"/>
      <c r="AB622" s="755"/>
    </row>
    <row r="623" spans="2:28" s="468" customFormat="1" ht="25.5" hidden="1">
      <c r="B623" s="751" t="s">
        <v>1356</v>
      </c>
      <c r="C623" s="751" t="s">
        <v>3697</v>
      </c>
      <c r="D623" s="751"/>
      <c r="E623" s="752"/>
      <c r="F623" s="752"/>
      <c r="G623" s="752"/>
      <c r="H623" s="123" t="s">
        <v>4293</v>
      </c>
      <c r="I623" s="751"/>
      <c r="J623" s="751"/>
      <c r="K623" s="257" t="s">
        <v>1357</v>
      </c>
      <c r="L623" s="753" t="s">
        <v>3218</v>
      </c>
      <c r="M623" s="815"/>
      <c r="N623" s="815"/>
      <c r="O623" s="815"/>
      <c r="P623" s="265"/>
      <c r="Q623" s="815"/>
      <c r="R623" s="499"/>
      <c r="S623" s="815"/>
      <c r="T623" s="815"/>
      <c r="U623" s="265"/>
      <c r="V623" s="815"/>
      <c r="W623" s="815"/>
      <c r="X623" s="551"/>
      <c r="Y623" s="379"/>
      <c r="Z623" s="755"/>
      <c r="AA623" s="544"/>
      <c r="AB623" s="755"/>
    </row>
    <row r="624" spans="2:28" s="468" customFormat="1" ht="25.5">
      <c r="B624" s="751" t="s">
        <v>1358</v>
      </c>
      <c r="C624" s="751" t="s">
        <v>3698</v>
      </c>
      <c r="D624" s="751"/>
      <c r="E624" s="752"/>
      <c r="F624" s="752"/>
      <c r="G624" s="752"/>
      <c r="H624" s="123" t="s">
        <v>4293</v>
      </c>
      <c r="I624" s="751"/>
      <c r="J624" s="751"/>
      <c r="K624" s="257" t="s">
        <v>1359</v>
      </c>
      <c r="L624" s="753" t="s">
        <v>3218</v>
      </c>
      <c r="M624" s="754">
        <f>IF(ISERROR(VLOOKUP($B624,ESTR_PREC!$A$1:$M$6000,2,FALSE))=TRUE,0,VLOOKUP($B624,ESTR_PREC!$A$1:$M$6000,2,FALSE))</f>
        <v>0</v>
      </c>
      <c r="N624" s="225"/>
      <c r="O624" s="777">
        <f t="shared" si="27"/>
        <v>0</v>
      </c>
      <c r="Q624" s="225"/>
      <c r="R624" s="846"/>
      <c r="S624" s="225"/>
      <c r="T624" s="225"/>
      <c r="U624" s="265"/>
      <c r="V624" s="225"/>
      <c r="W624" s="225"/>
      <c r="X624" s="551"/>
      <c r="Y624" s="379"/>
      <c r="Z624" s="755"/>
      <c r="AA624" s="544"/>
      <c r="AB624" s="755"/>
    </row>
    <row r="625" spans="2:28" s="468" customFormat="1" ht="25.5">
      <c r="B625" s="751" t="s">
        <v>1360</v>
      </c>
      <c r="C625" s="751" t="s">
        <v>3699</v>
      </c>
      <c r="D625" s="751"/>
      <c r="E625" s="752"/>
      <c r="F625" s="752"/>
      <c r="G625" s="752"/>
      <c r="H625" s="123" t="s">
        <v>4293</v>
      </c>
      <c r="I625" s="751"/>
      <c r="J625" s="751"/>
      <c r="K625" s="257" t="s">
        <v>1361</v>
      </c>
      <c r="L625" s="753" t="s">
        <v>3218</v>
      </c>
      <c r="M625" s="754">
        <f>IF(ISERROR(VLOOKUP($B625,ESTR_PREC!$A$1:$M$6000,2,FALSE))=TRUE,0,VLOOKUP($B625,ESTR_PREC!$A$1:$M$6000,2,FALSE))</f>
        <v>0</v>
      </c>
      <c r="N625" s="225"/>
      <c r="O625" s="777">
        <f t="shared" si="27"/>
        <v>0</v>
      </c>
      <c r="Q625" s="225"/>
      <c r="R625" s="846"/>
      <c r="S625" s="225"/>
      <c r="T625" s="225"/>
      <c r="U625" s="265"/>
      <c r="V625" s="225"/>
      <c r="W625" s="225"/>
      <c r="X625" s="551"/>
      <c r="Y625" s="379"/>
      <c r="Z625" s="755"/>
      <c r="AA625" s="544"/>
      <c r="AB625" s="755"/>
    </row>
    <row r="626" spans="2:28" s="468" customFormat="1" ht="38.25" hidden="1">
      <c r="B626" s="751" t="s">
        <v>1362</v>
      </c>
      <c r="C626" s="751" t="s">
        <v>3700</v>
      </c>
      <c r="D626" s="751"/>
      <c r="E626" s="752"/>
      <c r="F626" s="752"/>
      <c r="G626" s="752"/>
      <c r="H626" s="123" t="s">
        <v>4293</v>
      </c>
      <c r="I626" s="751"/>
      <c r="J626" s="751"/>
      <c r="K626" s="257" t="s">
        <v>1363</v>
      </c>
      <c r="L626" s="753" t="s">
        <v>3218</v>
      </c>
      <c r="M626" s="815"/>
      <c r="N626" s="815"/>
      <c r="O626" s="815"/>
      <c r="P626" s="265"/>
      <c r="Q626" s="815"/>
      <c r="R626" s="499"/>
      <c r="S626" s="815"/>
      <c r="T626" s="815"/>
      <c r="U626" s="265"/>
      <c r="V626" s="815"/>
      <c r="W626" s="815"/>
      <c r="X626" s="551"/>
      <c r="Y626" s="379"/>
      <c r="Z626" s="755"/>
      <c r="AA626" s="544"/>
      <c r="AB626" s="755"/>
    </row>
    <row r="627" spans="2:28" s="468" customFormat="1" ht="38.25">
      <c r="B627" s="751" t="s">
        <v>1364</v>
      </c>
      <c r="C627" s="751" t="s">
        <v>3701</v>
      </c>
      <c r="D627" s="751"/>
      <c r="E627" s="752"/>
      <c r="F627" s="752"/>
      <c r="G627" s="752"/>
      <c r="H627" s="123" t="s">
        <v>4293</v>
      </c>
      <c r="I627" s="751"/>
      <c r="J627" s="751"/>
      <c r="K627" s="257" t="s">
        <v>1365</v>
      </c>
      <c r="L627" s="753" t="s">
        <v>3218</v>
      </c>
      <c r="M627" s="754">
        <f>IF(ISERROR(VLOOKUP($B627,ESTR_PREC!$A$1:$M$6000,2,FALSE))=TRUE,0,VLOOKUP($B627,ESTR_PREC!$A$1:$M$6000,2,FALSE))</f>
        <v>625</v>
      </c>
      <c r="N627" s="225">
        <v>624</v>
      </c>
      <c r="O627" s="777">
        <f t="shared" si="27"/>
        <v>-1</v>
      </c>
      <c r="Q627" s="225"/>
      <c r="R627" s="846"/>
      <c r="S627" s="225"/>
      <c r="T627" s="225"/>
      <c r="U627" s="265"/>
      <c r="V627" s="225"/>
      <c r="W627" s="225"/>
      <c r="X627" s="551"/>
      <c r="Y627" s="379"/>
      <c r="Z627" s="755"/>
      <c r="AA627" s="544"/>
      <c r="AB627" s="755"/>
    </row>
    <row r="628" spans="2:28" s="468" customFormat="1" ht="38.25">
      <c r="B628" s="751" t="s">
        <v>1366</v>
      </c>
      <c r="C628" s="751" t="s">
        <v>3702</v>
      </c>
      <c r="D628" s="751"/>
      <c r="E628" s="752"/>
      <c r="F628" s="752"/>
      <c r="G628" s="752"/>
      <c r="H628" s="123" t="s">
        <v>4293</v>
      </c>
      <c r="I628" s="751"/>
      <c r="J628" s="751"/>
      <c r="K628" s="257" t="s">
        <v>1367</v>
      </c>
      <c r="L628" s="753" t="s">
        <v>3218</v>
      </c>
      <c r="M628" s="754">
        <f>IF(ISERROR(VLOOKUP($B628,ESTR_PREC!$A$1:$M$6000,2,FALSE))=TRUE,0,VLOOKUP($B628,ESTR_PREC!$A$1:$M$6000,2,FALSE))</f>
        <v>0</v>
      </c>
      <c r="N628" s="225"/>
      <c r="O628" s="777">
        <f t="shared" si="27"/>
        <v>0</v>
      </c>
      <c r="Q628" s="225"/>
      <c r="R628" s="846"/>
      <c r="S628" s="225"/>
      <c r="T628" s="225"/>
      <c r="U628" s="265"/>
      <c r="V628" s="225"/>
      <c r="W628" s="225"/>
      <c r="X628" s="551"/>
      <c r="Y628" s="379"/>
      <c r="Z628" s="755"/>
      <c r="AA628" s="544"/>
      <c r="AB628" s="755"/>
    </row>
    <row r="629" spans="2:28" s="468" customFormat="1" ht="25.5">
      <c r="B629" s="751" t="s">
        <v>1368</v>
      </c>
      <c r="C629" s="751" t="s">
        <v>3703</v>
      </c>
      <c r="D629" s="751"/>
      <c r="E629" s="752"/>
      <c r="F629" s="752"/>
      <c r="G629" s="752"/>
      <c r="H629" s="123" t="s">
        <v>4293</v>
      </c>
      <c r="I629" s="751"/>
      <c r="J629" s="751"/>
      <c r="K629" s="257" t="s">
        <v>1369</v>
      </c>
      <c r="L629" s="753" t="s">
        <v>3218</v>
      </c>
      <c r="M629" s="754">
        <f>IF(ISERROR(VLOOKUP($B629,ESTR_PREC!$A$1:$M$6000,2,FALSE))=TRUE,0,VLOOKUP($B629,ESTR_PREC!$A$1:$M$6000,2,FALSE))</f>
        <v>0</v>
      </c>
      <c r="N629" s="225"/>
      <c r="O629" s="777">
        <f t="shared" si="27"/>
        <v>0</v>
      </c>
      <c r="Q629" s="225"/>
      <c r="R629" s="846"/>
      <c r="S629" s="225"/>
      <c r="T629" s="225"/>
      <c r="U629" s="265"/>
      <c r="V629" s="225"/>
      <c r="W629" s="225"/>
      <c r="X629" s="551"/>
      <c r="Y629" s="379"/>
      <c r="Z629" s="755"/>
      <c r="AA629" s="544"/>
      <c r="AB629" s="755"/>
    </row>
    <row r="630" spans="2:28" s="468" customFormat="1" ht="25.5">
      <c r="B630" s="751" t="s">
        <v>1370</v>
      </c>
      <c r="C630" s="751" t="s">
        <v>3704</v>
      </c>
      <c r="D630" s="751"/>
      <c r="E630" s="752"/>
      <c r="F630" s="752"/>
      <c r="G630" s="752"/>
      <c r="H630" s="123" t="s">
        <v>73</v>
      </c>
      <c r="I630" s="751"/>
      <c r="J630" s="751"/>
      <c r="K630" s="257" t="s">
        <v>1371</v>
      </c>
      <c r="L630" s="753" t="s">
        <v>3218</v>
      </c>
      <c r="M630" s="754">
        <f>IF(ISERROR(VLOOKUP($B630,ESTR_PREC!$A$1:$M$6000,2,FALSE))=TRUE,0,VLOOKUP($B630,ESTR_PREC!$A$1:$M$6000,2,FALSE))</f>
        <v>0</v>
      </c>
      <c r="N630" s="225"/>
      <c r="O630" s="777">
        <f t="shared" si="27"/>
        <v>0</v>
      </c>
      <c r="Q630" s="225"/>
      <c r="R630" s="846"/>
      <c r="S630" s="225"/>
      <c r="T630" s="225"/>
      <c r="U630" s="265"/>
      <c r="V630" s="225"/>
      <c r="W630" s="225"/>
      <c r="X630" s="551"/>
      <c r="Y630" s="379"/>
      <c r="Z630" s="755"/>
      <c r="AA630" s="544"/>
      <c r="AB630" s="755"/>
    </row>
    <row r="631" spans="2:28" s="468" customFormat="1" ht="25.5">
      <c r="B631" s="751" t="s">
        <v>1372</v>
      </c>
      <c r="C631" s="751" t="s">
        <v>3705</v>
      </c>
      <c r="D631" s="751"/>
      <c r="E631" s="752"/>
      <c r="F631" s="752"/>
      <c r="G631" s="752"/>
      <c r="H631" s="123" t="s">
        <v>4293</v>
      </c>
      <c r="I631" s="751"/>
      <c r="J631" s="751"/>
      <c r="K631" s="257" t="s">
        <v>1373</v>
      </c>
      <c r="L631" s="753" t="s">
        <v>3218</v>
      </c>
      <c r="M631" s="754">
        <f>IF(ISERROR(VLOOKUP($B631,ESTR_PREC!$A$1:$M$6000,2,FALSE))=TRUE,0,VLOOKUP($B631,ESTR_PREC!$A$1:$M$6000,2,FALSE))</f>
        <v>1529</v>
      </c>
      <c r="N631" s="225">
        <v>1512</v>
      </c>
      <c r="O631" s="777">
        <f t="shared" si="27"/>
        <v>-17</v>
      </c>
      <c r="Q631" s="225"/>
      <c r="R631" s="846"/>
      <c r="S631" s="225"/>
      <c r="T631" s="225"/>
      <c r="U631" s="265"/>
      <c r="V631" s="225"/>
      <c r="W631" s="225"/>
      <c r="X631" s="551"/>
      <c r="Y631" s="379"/>
      <c r="Z631" s="755"/>
      <c r="AA631" s="544"/>
      <c r="AB631" s="755"/>
    </row>
    <row r="632" spans="2:28" s="468" customFormat="1" ht="25.5" hidden="1">
      <c r="B632" s="751" t="s">
        <v>1374</v>
      </c>
      <c r="C632" s="751" t="s">
        <v>3706</v>
      </c>
      <c r="D632" s="751"/>
      <c r="E632" s="752"/>
      <c r="F632" s="752"/>
      <c r="G632" s="752"/>
      <c r="H632" s="123" t="s">
        <v>4293</v>
      </c>
      <c r="I632" s="751"/>
      <c r="J632" s="751"/>
      <c r="K632" s="257" t="s">
        <v>1375</v>
      </c>
      <c r="L632" s="753" t="s">
        <v>3218</v>
      </c>
      <c r="M632" s="815"/>
      <c r="N632" s="815"/>
      <c r="O632" s="815"/>
      <c r="P632" s="265"/>
      <c r="Q632" s="815"/>
      <c r="R632" s="499"/>
      <c r="S632" s="815"/>
      <c r="T632" s="815"/>
      <c r="U632" s="265"/>
      <c r="V632" s="815"/>
      <c r="W632" s="815"/>
      <c r="X632" s="551"/>
      <c r="Y632" s="379"/>
      <c r="Z632" s="755"/>
      <c r="AA632" s="544"/>
      <c r="AB632" s="755"/>
    </row>
    <row r="633" spans="2:28" s="468" customFormat="1" ht="25.5">
      <c r="B633" s="751" t="s">
        <v>1376</v>
      </c>
      <c r="C633" s="751" t="s">
        <v>3707</v>
      </c>
      <c r="D633" s="751"/>
      <c r="E633" s="752"/>
      <c r="F633" s="752"/>
      <c r="G633" s="752"/>
      <c r="H633" s="123" t="s">
        <v>4293</v>
      </c>
      <c r="I633" s="751"/>
      <c r="J633" s="751"/>
      <c r="K633" s="257" t="s">
        <v>1377</v>
      </c>
      <c r="L633" s="753" t="s">
        <v>3218</v>
      </c>
      <c r="M633" s="754">
        <f>IF(ISERROR(VLOOKUP($B633,ESTR_PREC!$A$1:$M$6000,2,FALSE))=TRUE,0,VLOOKUP($B633,ESTR_PREC!$A$1:$M$6000,2,FALSE))</f>
        <v>20</v>
      </c>
      <c r="N633" s="225">
        <v>8</v>
      </c>
      <c r="O633" s="777">
        <f t="shared" si="27"/>
        <v>-12</v>
      </c>
      <c r="Q633" s="225"/>
      <c r="R633" s="846"/>
      <c r="S633" s="225"/>
      <c r="T633" s="225"/>
      <c r="U633" s="265"/>
      <c r="V633" s="225"/>
      <c r="W633" s="225"/>
      <c r="X633" s="551"/>
      <c r="Y633" s="379"/>
      <c r="Z633" s="755"/>
      <c r="AA633" s="544"/>
      <c r="AB633" s="755"/>
    </row>
    <row r="634" spans="2:28" s="468" customFormat="1" ht="25.5">
      <c r="B634" s="751" t="s">
        <v>1378</v>
      </c>
      <c r="C634" s="751" t="s">
        <v>3708</v>
      </c>
      <c r="D634" s="751"/>
      <c r="E634" s="752"/>
      <c r="F634" s="752"/>
      <c r="G634" s="752"/>
      <c r="H634" s="123" t="s">
        <v>4293</v>
      </c>
      <c r="I634" s="751"/>
      <c r="J634" s="751"/>
      <c r="K634" s="257" t="s">
        <v>1379</v>
      </c>
      <c r="L634" s="753" t="s">
        <v>3218</v>
      </c>
      <c r="M634" s="754">
        <f>IF(ISERROR(VLOOKUP($B634,ESTR_PREC!$A$1:$M$6000,2,FALSE))=TRUE,0,VLOOKUP($B634,ESTR_PREC!$A$1:$M$6000,2,FALSE))</f>
        <v>1185</v>
      </c>
      <c r="N634" s="225">
        <v>1285</v>
      </c>
      <c r="O634" s="777">
        <f t="shared" si="27"/>
        <v>100</v>
      </c>
      <c r="Q634" s="225"/>
      <c r="R634" s="846"/>
      <c r="S634" s="225"/>
      <c r="T634" s="225"/>
      <c r="U634" s="265"/>
      <c r="V634" s="225"/>
      <c r="W634" s="225"/>
      <c r="X634" s="551"/>
      <c r="Y634" s="379"/>
      <c r="Z634" s="755"/>
      <c r="AA634" s="544"/>
      <c r="AB634" s="755"/>
    </row>
    <row r="635" spans="2:28" s="468" customFormat="1" ht="38.25">
      <c r="B635" s="751" t="s">
        <v>1380</v>
      </c>
      <c r="C635" s="751" t="s">
        <v>3709</v>
      </c>
      <c r="D635" s="751"/>
      <c r="E635" s="752"/>
      <c r="F635" s="752"/>
      <c r="G635" s="752"/>
      <c r="H635" s="123" t="s">
        <v>4293</v>
      </c>
      <c r="I635" s="751"/>
      <c r="J635" s="751"/>
      <c r="K635" s="257" t="s">
        <v>1381</v>
      </c>
      <c r="L635" s="753" t="s">
        <v>3218</v>
      </c>
      <c r="M635" s="754">
        <f>IF(ISERROR(VLOOKUP($B635,ESTR_PREC!$A$1:$M$6000,2,FALSE))=TRUE,0,VLOOKUP($B635,ESTR_PREC!$A$1:$M$6000,2,FALSE))</f>
        <v>0</v>
      </c>
      <c r="N635" s="225"/>
      <c r="O635" s="777">
        <f t="shared" si="27"/>
        <v>0</v>
      </c>
      <c r="Q635" s="225"/>
      <c r="R635" s="846"/>
      <c r="S635" s="225"/>
      <c r="T635" s="225"/>
      <c r="U635" s="265"/>
      <c r="V635" s="225"/>
      <c r="W635" s="225"/>
      <c r="X635" s="551"/>
      <c r="Y635" s="379"/>
      <c r="Z635" s="755"/>
      <c r="AA635" s="544"/>
      <c r="AB635" s="755"/>
    </row>
    <row r="636" spans="2:28" s="468" customFormat="1" ht="38.25">
      <c r="B636" s="751" t="s">
        <v>1382</v>
      </c>
      <c r="C636" s="751" t="s">
        <v>3710</v>
      </c>
      <c r="D636" s="751"/>
      <c r="E636" s="752"/>
      <c r="F636" s="752"/>
      <c r="G636" s="752"/>
      <c r="H636" s="123" t="s">
        <v>4293</v>
      </c>
      <c r="I636" s="751"/>
      <c r="J636" s="751"/>
      <c r="K636" s="257" t="s">
        <v>1383</v>
      </c>
      <c r="L636" s="753" t="s">
        <v>3218</v>
      </c>
      <c r="M636" s="754">
        <f>IF(ISERROR(VLOOKUP($B636,ESTR_PREC!$A$1:$M$6000,2,FALSE))=TRUE,0,VLOOKUP($B636,ESTR_PREC!$A$1:$M$6000,2,FALSE))</f>
        <v>11</v>
      </c>
      <c r="N636" s="225"/>
      <c r="O636" s="777">
        <f t="shared" si="27"/>
        <v>-11</v>
      </c>
      <c r="Q636" s="225"/>
      <c r="R636" s="846"/>
      <c r="S636" s="225"/>
      <c r="T636" s="225"/>
      <c r="U636" s="265"/>
      <c r="V636" s="225"/>
      <c r="W636" s="225"/>
      <c r="X636" s="551"/>
      <c r="Y636" s="379"/>
      <c r="Z636" s="755"/>
      <c r="AA636" s="544"/>
      <c r="AB636" s="755"/>
    </row>
    <row r="637" spans="2:28" s="468" customFormat="1" ht="38.25">
      <c r="B637" s="751" t="s">
        <v>1384</v>
      </c>
      <c r="C637" s="751" t="s">
        <v>3711</v>
      </c>
      <c r="D637" s="751"/>
      <c r="E637" s="752"/>
      <c r="F637" s="752"/>
      <c r="G637" s="752"/>
      <c r="H637" s="123" t="s">
        <v>4293</v>
      </c>
      <c r="I637" s="751"/>
      <c r="J637" s="751"/>
      <c r="K637" s="257" t="s">
        <v>1385</v>
      </c>
      <c r="L637" s="753" t="s">
        <v>3218</v>
      </c>
      <c r="M637" s="754">
        <f>IF(ISERROR(VLOOKUP($B637,ESTR_PREC!$A$1:$M$6000,2,FALSE))=TRUE,0,VLOOKUP($B637,ESTR_PREC!$A$1:$M$6000,2,FALSE))</f>
        <v>0</v>
      </c>
      <c r="N637" s="225"/>
      <c r="O637" s="777">
        <f t="shared" si="27"/>
        <v>0</v>
      </c>
      <c r="Q637" s="225"/>
      <c r="R637" s="846"/>
      <c r="S637" s="225"/>
      <c r="T637" s="225"/>
      <c r="U637" s="265"/>
      <c r="V637" s="225"/>
      <c r="W637" s="225"/>
      <c r="X637" s="551"/>
      <c r="Y637" s="379"/>
      <c r="Z637" s="755"/>
      <c r="AA637" s="544"/>
      <c r="AB637" s="755"/>
    </row>
    <row r="638" spans="2:28" s="468" customFormat="1" ht="25.5">
      <c r="B638" s="751" t="s">
        <v>1386</v>
      </c>
      <c r="C638" s="751" t="s">
        <v>3712</v>
      </c>
      <c r="D638" s="751"/>
      <c r="E638" s="752"/>
      <c r="F638" s="752"/>
      <c r="G638" s="752"/>
      <c r="H638" s="123" t="s">
        <v>4293</v>
      </c>
      <c r="I638" s="751"/>
      <c r="J638" s="751"/>
      <c r="K638" s="257" t="s">
        <v>1387</v>
      </c>
      <c r="L638" s="753" t="s">
        <v>3218</v>
      </c>
      <c r="M638" s="754">
        <f>IF(ISERROR(VLOOKUP($B638,ESTR_PREC!$A$1:$M$6000,2,FALSE))=TRUE,0,VLOOKUP($B638,ESTR_PREC!$A$1:$M$6000,2,FALSE))</f>
        <v>103</v>
      </c>
      <c r="N638" s="225">
        <v>78</v>
      </c>
      <c r="O638" s="777">
        <f t="shared" si="27"/>
        <v>-25</v>
      </c>
      <c r="Q638" s="225"/>
      <c r="R638" s="846"/>
      <c r="S638" s="225"/>
      <c r="T638" s="225"/>
      <c r="U638" s="265"/>
      <c r="V638" s="225"/>
      <c r="W638" s="225"/>
      <c r="X638" s="551"/>
      <c r="Y638" s="379"/>
      <c r="Z638" s="755"/>
      <c r="AA638" s="544"/>
      <c r="AB638" s="755"/>
    </row>
    <row r="639" spans="2:28" s="468" customFormat="1" ht="25.5">
      <c r="B639" s="751" t="s">
        <v>1388</v>
      </c>
      <c r="C639" s="751" t="s">
        <v>3713</v>
      </c>
      <c r="D639" s="751"/>
      <c r="E639" s="752"/>
      <c r="F639" s="752"/>
      <c r="G639" s="752"/>
      <c r="H639" s="123" t="s">
        <v>73</v>
      </c>
      <c r="I639" s="751"/>
      <c r="J639" s="751"/>
      <c r="K639" s="257" t="s">
        <v>1389</v>
      </c>
      <c r="L639" s="753" t="s">
        <v>3218</v>
      </c>
      <c r="M639" s="754">
        <f>IF(ISERROR(VLOOKUP($B639,ESTR_PREC!$A$1:$M$6000,2,FALSE))=TRUE,0,VLOOKUP($B639,ESTR_PREC!$A$1:$M$6000,2,FALSE))</f>
        <v>0</v>
      </c>
      <c r="N639" s="225"/>
      <c r="O639" s="777">
        <f t="shared" si="27"/>
        <v>0</v>
      </c>
      <c r="Q639" s="225"/>
      <c r="R639" s="846"/>
      <c r="S639" s="225"/>
      <c r="T639" s="225"/>
      <c r="U639" s="265"/>
      <c r="V639" s="225"/>
      <c r="W639" s="225"/>
      <c r="X639" s="551"/>
      <c r="Y639" s="379"/>
      <c r="Z639" s="755"/>
      <c r="AA639" s="544"/>
      <c r="AB639" s="755"/>
    </row>
    <row r="640" spans="2:28" s="468" customFormat="1" ht="25.5">
      <c r="B640" s="751" t="s">
        <v>1390</v>
      </c>
      <c r="C640" s="751" t="s">
        <v>3714</v>
      </c>
      <c r="D640" s="751"/>
      <c r="E640" s="752"/>
      <c r="F640" s="752"/>
      <c r="G640" s="752"/>
      <c r="H640" s="123" t="s">
        <v>4293</v>
      </c>
      <c r="I640" s="751"/>
      <c r="J640" s="751"/>
      <c r="K640" s="257" t="s">
        <v>1391</v>
      </c>
      <c r="L640" s="753" t="s">
        <v>3218</v>
      </c>
      <c r="M640" s="754">
        <f>IF(ISERROR(VLOOKUP($B640,ESTR_PREC!$A$1:$M$6000,2,FALSE))=TRUE,0,VLOOKUP($B640,ESTR_PREC!$A$1:$M$6000,2,FALSE))</f>
        <v>0</v>
      </c>
      <c r="N640" s="225"/>
      <c r="O640" s="777">
        <f t="shared" si="27"/>
        <v>0</v>
      </c>
      <c r="Q640" s="225"/>
      <c r="R640" s="846"/>
      <c r="S640" s="225"/>
      <c r="T640" s="225"/>
      <c r="U640" s="265"/>
      <c r="V640" s="225"/>
      <c r="W640" s="225"/>
      <c r="X640" s="551"/>
      <c r="Y640" s="379"/>
      <c r="Z640" s="755"/>
      <c r="AA640" s="544"/>
      <c r="AB640" s="755"/>
    </row>
    <row r="641" spans="2:28" s="468" customFormat="1" ht="25.5" hidden="1">
      <c r="B641" s="751" t="s">
        <v>1392</v>
      </c>
      <c r="C641" s="751" t="s">
        <v>3715</v>
      </c>
      <c r="D641" s="751"/>
      <c r="E641" s="752"/>
      <c r="F641" s="752"/>
      <c r="G641" s="752"/>
      <c r="H641" s="123" t="s">
        <v>4293</v>
      </c>
      <c r="I641" s="751"/>
      <c r="J641" s="751"/>
      <c r="K641" s="257" t="s">
        <v>1393</v>
      </c>
      <c r="L641" s="753" t="s">
        <v>3218</v>
      </c>
      <c r="M641" s="815"/>
      <c r="N641" s="815"/>
      <c r="O641" s="815"/>
      <c r="P641" s="265"/>
      <c r="Q641" s="815"/>
      <c r="R641" s="499"/>
      <c r="S641" s="815"/>
      <c r="T641" s="815"/>
      <c r="U641" s="265"/>
      <c r="V641" s="815"/>
      <c r="W641" s="815"/>
      <c r="X641" s="551"/>
      <c r="Y641" s="379"/>
      <c r="Z641" s="755"/>
      <c r="AA641" s="544"/>
      <c r="AB641" s="755"/>
    </row>
    <row r="642" spans="2:28" s="468" customFormat="1" ht="38.25" hidden="1">
      <c r="B642" s="751" t="s">
        <v>1394</v>
      </c>
      <c r="C642" s="751" t="s">
        <v>3716</v>
      </c>
      <c r="D642" s="751"/>
      <c r="E642" s="752"/>
      <c r="F642" s="752"/>
      <c r="G642" s="752"/>
      <c r="H642" s="123" t="s">
        <v>4293</v>
      </c>
      <c r="I642" s="751"/>
      <c r="J642" s="751"/>
      <c r="K642" s="257" t="s">
        <v>1396</v>
      </c>
      <c r="L642" s="753" t="s">
        <v>3218</v>
      </c>
      <c r="M642" s="815"/>
      <c r="N642" s="815"/>
      <c r="O642" s="815"/>
      <c r="P642" s="265"/>
      <c r="Q642" s="815"/>
      <c r="R642" s="499"/>
      <c r="S642" s="815"/>
      <c r="T642" s="815"/>
      <c r="U642" s="265"/>
      <c r="V642" s="815"/>
      <c r="W642" s="815"/>
      <c r="X642" s="551"/>
      <c r="Y642" s="379"/>
      <c r="Z642" s="755"/>
      <c r="AA642" s="544"/>
      <c r="AB642" s="755"/>
    </row>
    <row r="643" spans="2:28" s="468" customFormat="1" ht="25.5">
      <c r="B643" s="751" t="s">
        <v>1397</v>
      </c>
      <c r="C643" s="751" t="s">
        <v>3717</v>
      </c>
      <c r="D643" s="751"/>
      <c r="E643" s="752"/>
      <c r="F643" s="752"/>
      <c r="G643" s="752"/>
      <c r="H643" s="123" t="s">
        <v>4293</v>
      </c>
      <c r="I643" s="751"/>
      <c r="J643" s="751"/>
      <c r="K643" s="257" t="s">
        <v>1398</v>
      </c>
      <c r="L643" s="753" t="s">
        <v>3218</v>
      </c>
      <c r="M643" s="754">
        <f>IF(ISERROR(VLOOKUP($B643,ESTR_PREC!$A$1:$M$6000,2,FALSE))=TRUE,0,VLOOKUP($B643,ESTR_PREC!$A$1:$M$6000,2,FALSE))</f>
        <v>0</v>
      </c>
      <c r="N643" s="225"/>
      <c r="O643" s="777">
        <f t="shared" si="27"/>
        <v>0</v>
      </c>
      <c r="Q643" s="225"/>
      <c r="R643" s="846"/>
      <c r="S643" s="225"/>
      <c r="T643" s="225"/>
      <c r="U643" s="265"/>
      <c r="V643" s="225"/>
      <c r="W643" s="225"/>
      <c r="X643" s="551"/>
      <c r="Y643" s="379"/>
      <c r="Z643" s="755"/>
      <c r="AA643" s="544"/>
      <c r="AB643" s="755"/>
    </row>
    <row r="644" spans="2:28" s="468" customFormat="1">
      <c r="B644" s="751" t="s">
        <v>1399</v>
      </c>
      <c r="C644" s="751" t="s">
        <v>3718</v>
      </c>
      <c r="D644" s="751"/>
      <c r="E644" s="752"/>
      <c r="F644" s="752"/>
      <c r="G644" s="752"/>
      <c r="H644" s="123" t="s">
        <v>4293</v>
      </c>
      <c r="I644" s="751"/>
      <c r="J644" s="751"/>
      <c r="K644" s="257" t="s">
        <v>1400</v>
      </c>
      <c r="L644" s="753" t="s">
        <v>3218</v>
      </c>
      <c r="M644" s="754">
        <f>IF(ISERROR(VLOOKUP($B644,ESTR_PREC!$A$1:$M$6000,2,FALSE))=TRUE,0,VLOOKUP($B644,ESTR_PREC!$A$1:$M$6000,2,FALSE))</f>
        <v>0</v>
      </c>
      <c r="N644" s="225"/>
      <c r="O644" s="777">
        <f t="shared" si="27"/>
        <v>0</v>
      </c>
      <c r="Q644" s="225"/>
      <c r="R644" s="846"/>
      <c r="S644" s="225"/>
      <c r="T644" s="225"/>
      <c r="U644" s="265"/>
      <c r="V644" s="225"/>
      <c r="W644" s="225"/>
      <c r="X644" s="551"/>
      <c r="Y644" s="379"/>
      <c r="Z644" s="755"/>
      <c r="AA644" s="544"/>
      <c r="AB644" s="755"/>
    </row>
    <row r="645" spans="2:28" s="468" customFormat="1" ht="25.5">
      <c r="B645" s="751" t="s">
        <v>1401</v>
      </c>
      <c r="C645" s="751" t="s">
        <v>3719</v>
      </c>
      <c r="D645" s="751"/>
      <c r="E645" s="752"/>
      <c r="F645" s="752"/>
      <c r="G645" s="752"/>
      <c r="H645" s="123" t="s">
        <v>4293</v>
      </c>
      <c r="I645" s="751"/>
      <c r="J645" s="751"/>
      <c r="K645" s="257" t="s">
        <v>1402</v>
      </c>
      <c r="L645" s="753" t="s">
        <v>3218</v>
      </c>
      <c r="M645" s="754">
        <f>IF(ISERROR(VLOOKUP($B645,ESTR_PREC!$A$1:$M$6000,2,FALSE))=TRUE,0,VLOOKUP($B645,ESTR_PREC!$A$1:$M$6000,2,FALSE))</f>
        <v>0</v>
      </c>
      <c r="N645" s="225"/>
      <c r="O645" s="777">
        <f t="shared" si="27"/>
        <v>0</v>
      </c>
      <c r="Q645" s="225"/>
      <c r="R645" s="846"/>
      <c r="S645" s="225"/>
      <c r="T645" s="225"/>
      <c r="U645" s="265"/>
      <c r="V645" s="225"/>
      <c r="W645" s="225"/>
      <c r="X645" s="551"/>
      <c r="Y645" s="379"/>
      <c r="Z645" s="755"/>
      <c r="AA645" s="544"/>
      <c r="AB645" s="755"/>
    </row>
    <row r="646" spans="2:28" s="468" customFormat="1">
      <c r="B646" s="751" t="s">
        <v>1403</v>
      </c>
      <c r="C646" s="751" t="s">
        <v>3720</v>
      </c>
      <c r="D646" s="751"/>
      <c r="E646" s="752"/>
      <c r="F646" s="752"/>
      <c r="G646" s="752"/>
      <c r="H646" s="123" t="s">
        <v>4293</v>
      </c>
      <c r="I646" s="751"/>
      <c r="J646" s="751"/>
      <c r="K646" s="257" t="s">
        <v>1404</v>
      </c>
      <c r="L646" s="753" t="s">
        <v>3218</v>
      </c>
      <c r="M646" s="754">
        <f>IF(ISERROR(VLOOKUP($B646,ESTR_PREC!$A$1:$M$6000,2,FALSE))=TRUE,0,VLOOKUP($B646,ESTR_PREC!$A$1:$M$6000,2,FALSE))</f>
        <v>0</v>
      </c>
      <c r="N646" s="225"/>
      <c r="O646" s="777">
        <f t="shared" si="27"/>
        <v>0</v>
      </c>
      <c r="Q646" s="225"/>
      <c r="R646" s="846"/>
      <c r="S646" s="225"/>
      <c r="T646" s="225"/>
      <c r="U646" s="265"/>
      <c r="V646" s="225"/>
      <c r="W646" s="225"/>
      <c r="X646" s="551"/>
      <c r="Y646" s="379"/>
      <c r="Z646" s="755"/>
      <c r="AA646" s="544"/>
      <c r="AB646" s="755"/>
    </row>
    <row r="647" spans="2:28" s="468" customFormat="1">
      <c r="B647" s="751" t="s">
        <v>1405</v>
      </c>
      <c r="C647" s="751" t="s">
        <v>3721</v>
      </c>
      <c r="D647" s="751"/>
      <c r="E647" s="752"/>
      <c r="F647" s="752"/>
      <c r="G647" s="752"/>
      <c r="H647" s="123" t="s">
        <v>4293</v>
      </c>
      <c r="I647" s="751"/>
      <c r="J647" s="751"/>
      <c r="K647" s="257" t="s">
        <v>1407</v>
      </c>
      <c r="L647" s="753" t="s">
        <v>3218</v>
      </c>
      <c r="M647" s="754">
        <f>IF(ISERROR(VLOOKUP($B647,ESTR_PREC!$A$1:$M$6000,2,FALSE))=TRUE,0,VLOOKUP($B647,ESTR_PREC!$A$1:$M$6000,2,FALSE))</f>
        <v>0</v>
      </c>
      <c r="N647" s="225">
        <v>11</v>
      </c>
      <c r="O647" s="777">
        <f t="shared" si="27"/>
        <v>11</v>
      </c>
      <c r="Q647" s="225"/>
      <c r="R647" s="846"/>
      <c r="S647" s="225"/>
      <c r="T647" s="225"/>
      <c r="U647" s="265"/>
      <c r="V647" s="225"/>
      <c r="W647" s="225"/>
      <c r="X647" s="551"/>
      <c r="Y647" s="379"/>
      <c r="Z647" s="755"/>
      <c r="AA647" s="544"/>
      <c r="AB647" s="755"/>
    </row>
    <row r="648" spans="2:28" s="468" customFormat="1" ht="25.5">
      <c r="B648" s="751" t="s">
        <v>1408</v>
      </c>
      <c r="C648" s="751" t="s">
        <v>3722</v>
      </c>
      <c r="D648" s="751"/>
      <c r="E648" s="752"/>
      <c r="F648" s="752"/>
      <c r="G648" s="752"/>
      <c r="H648" s="123" t="s">
        <v>4293</v>
      </c>
      <c r="I648" s="751"/>
      <c r="J648" s="751"/>
      <c r="K648" s="257" t="s">
        <v>1409</v>
      </c>
      <c r="L648" s="753" t="s">
        <v>3218</v>
      </c>
      <c r="M648" s="754">
        <f>IF(ISERROR(VLOOKUP($B648,ESTR_PREC!$A$1:$M$6000,2,FALSE))=TRUE,0,VLOOKUP($B648,ESTR_PREC!$A$1:$M$6000,2,FALSE))</f>
        <v>0</v>
      </c>
      <c r="N648" s="225"/>
      <c r="O648" s="777">
        <f t="shared" si="27"/>
        <v>0</v>
      </c>
      <c r="Q648" s="225"/>
      <c r="R648" s="846"/>
      <c r="S648" s="225"/>
      <c r="T648" s="225"/>
      <c r="U648" s="265"/>
      <c r="V648" s="225"/>
      <c r="W648" s="225"/>
      <c r="X648" s="551"/>
      <c r="Y648" s="379"/>
      <c r="Z648" s="755"/>
      <c r="AA648" s="544"/>
      <c r="AB648" s="755"/>
    </row>
    <row r="649" spans="2:28" s="468" customFormat="1">
      <c r="B649" s="751" t="s">
        <v>1410</v>
      </c>
      <c r="C649" s="751" t="s">
        <v>3723</v>
      </c>
      <c r="D649" s="751"/>
      <c r="E649" s="752"/>
      <c r="F649" s="752"/>
      <c r="G649" s="752"/>
      <c r="H649" s="123" t="s">
        <v>4293</v>
      </c>
      <c r="I649" s="751"/>
      <c r="J649" s="751"/>
      <c r="K649" s="257" t="s">
        <v>1411</v>
      </c>
      <c r="L649" s="753" t="s">
        <v>3218</v>
      </c>
      <c r="M649" s="754">
        <f>IF(ISERROR(VLOOKUP($B649,ESTR_PREC!$A$1:$M$6000,2,FALSE))=TRUE,0,VLOOKUP($B649,ESTR_PREC!$A$1:$M$6000,2,FALSE))</f>
        <v>0</v>
      </c>
      <c r="N649" s="225"/>
      <c r="O649" s="777">
        <f t="shared" si="27"/>
        <v>0</v>
      </c>
      <c r="Q649" s="225"/>
      <c r="R649" s="846"/>
      <c r="S649" s="225"/>
      <c r="T649" s="225"/>
      <c r="U649" s="265"/>
      <c r="V649" s="225"/>
      <c r="W649" s="225"/>
      <c r="X649" s="551"/>
      <c r="Y649" s="379"/>
      <c r="Z649" s="755"/>
      <c r="AA649" s="544"/>
      <c r="AB649" s="755"/>
    </row>
    <row r="650" spans="2:28" s="468" customFormat="1" ht="25.5" hidden="1">
      <c r="B650" s="751" t="s">
        <v>1412</v>
      </c>
      <c r="C650" s="751" t="s">
        <v>3724</v>
      </c>
      <c r="D650" s="751"/>
      <c r="E650" s="752"/>
      <c r="F650" s="752"/>
      <c r="G650" s="752"/>
      <c r="H650" s="123" t="s">
        <v>4293</v>
      </c>
      <c r="I650" s="751"/>
      <c r="J650" s="751"/>
      <c r="K650" s="257" t="s">
        <v>1413</v>
      </c>
      <c r="L650" s="753" t="s">
        <v>3218</v>
      </c>
      <c r="M650" s="815"/>
      <c r="N650" s="815"/>
      <c r="O650" s="815"/>
      <c r="Q650" s="815"/>
      <c r="R650" s="846"/>
      <c r="S650" s="815"/>
      <c r="T650" s="815"/>
      <c r="U650" s="265"/>
      <c r="V650" s="815"/>
      <c r="W650" s="815"/>
      <c r="X650" s="551"/>
      <c r="Y650" s="379"/>
      <c r="Z650" s="755"/>
      <c r="AA650" s="544"/>
      <c r="AB650" s="755"/>
    </row>
    <row r="651" spans="2:28" s="468" customFormat="1" hidden="1">
      <c r="B651" s="751" t="s">
        <v>1414</v>
      </c>
      <c r="C651" s="751" t="s">
        <v>3725</v>
      </c>
      <c r="D651" s="751"/>
      <c r="E651" s="752"/>
      <c r="F651" s="752"/>
      <c r="G651" s="752"/>
      <c r="H651" s="123" t="s">
        <v>4293</v>
      </c>
      <c r="I651" s="751"/>
      <c r="J651" s="751"/>
      <c r="K651" s="257" t="s">
        <v>1415</v>
      </c>
      <c r="L651" s="753" t="s">
        <v>3218</v>
      </c>
      <c r="M651" s="815"/>
      <c r="N651" s="815"/>
      <c r="O651" s="815"/>
      <c r="Q651" s="815"/>
      <c r="R651" s="846"/>
      <c r="S651" s="815"/>
      <c r="T651" s="815"/>
      <c r="U651" s="265"/>
      <c r="V651" s="815"/>
      <c r="W651" s="815"/>
      <c r="X651" s="551"/>
      <c r="Y651" s="379"/>
      <c r="Z651" s="755"/>
      <c r="AA651" s="544"/>
      <c r="AB651" s="755"/>
    </row>
    <row r="652" spans="2:28" s="468" customFormat="1" ht="25.5">
      <c r="B652" s="751" t="s">
        <v>1416</v>
      </c>
      <c r="C652" s="751" t="s">
        <v>3726</v>
      </c>
      <c r="D652" s="751"/>
      <c r="E652" s="752"/>
      <c r="F652" s="752"/>
      <c r="G652" s="752"/>
      <c r="H652" s="123" t="s">
        <v>4292</v>
      </c>
      <c r="I652" s="751"/>
      <c r="J652" s="751"/>
      <c r="K652" s="257" t="s">
        <v>1418</v>
      </c>
      <c r="L652" s="753" t="s">
        <v>3218</v>
      </c>
      <c r="M652" s="754">
        <f>IF(ISERROR(VLOOKUP($B652,ESTR_PREC!$A$1:$M$6000,2,FALSE))=TRUE,0,VLOOKUP($B652,ESTR_PREC!$A$1:$M$6000,2,FALSE))</f>
        <v>35430</v>
      </c>
      <c r="N652" s="225">
        <v>35048</v>
      </c>
      <c r="O652" s="777">
        <f t="shared" si="27"/>
        <v>-382</v>
      </c>
      <c r="Q652" s="225"/>
      <c r="R652" s="846"/>
      <c r="S652" s="225"/>
      <c r="T652" s="225"/>
      <c r="U652" s="265"/>
      <c r="V652" s="225"/>
      <c r="W652" s="225"/>
      <c r="X652" s="551"/>
      <c r="Y652" s="379"/>
      <c r="Z652" s="755"/>
      <c r="AA652" s="544"/>
      <c r="AB652" s="755"/>
    </row>
    <row r="653" spans="2:28" s="468" customFormat="1" ht="25.5" hidden="1">
      <c r="B653" s="751" t="s">
        <v>1419</v>
      </c>
      <c r="C653" s="751" t="s">
        <v>3727</v>
      </c>
      <c r="D653" s="751"/>
      <c r="E653" s="752"/>
      <c r="F653" s="752"/>
      <c r="G653" s="752"/>
      <c r="H653" s="123" t="s">
        <v>4292</v>
      </c>
      <c r="I653" s="751"/>
      <c r="J653" s="751"/>
      <c r="K653" s="257" t="s">
        <v>1420</v>
      </c>
      <c r="L653" s="753" t="s">
        <v>3218</v>
      </c>
      <c r="M653" s="815"/>
      <c r="N653" s="815"/>
      <c r="O653" s="815"/>
      <c r="P653" s="265"/>
      <c r="Q653" s="815"/>
      <c r="R653" s="499"/>
      <c r="S653" s="815"/>
      <c r="T653" s="815"/>
      <c r="U653" s="265"/>
      <c r="V653" s="815"/>
      <c r="W653" s="815"/>
      <c r="X653" s="551"/>
      <c r="Y653" s="379"/>
      <c r="Z653" s="755"/>
      <c r="AA653" s="544"/>
      <c r="AB653" s="755"/>
    </row>
    <row r="654" spans="2:28" s="468" customFormat="1" ht="25.5">
      <c r="B654" s="751" t="s">
        <v>1421</v>
      </c>
      <c r="C654" s="751" t="s">
        <v>3728</v>
      </c>
      <c r="D654" s="751"/>
      <c r="E654" s="752"/>
      <c r="F654" s="752"/>
      <c r="G654" s="752"/>
      <c r="H654" s="123" t="s">
        <v>4292</v>
      </c>
      <c r="I654" s="751"/>
      <c r="J654" s="751"/>
      <c r="K654" s="257" t="s">
        <v>1422</v>
      </c>
      <c r="L654" s="753" t="s">
        <v>3218</v>
      </c>
      <c r="M654" s="754">
        <f>IF(ISERROR(VLOOKUP($B654,ESTR_PREC!$A$1:$M$6000,2,FALSE))=TRUE,0,VLOOKUP($B654,ESTR_PREC!$A$1:$M$6000,2,FALSE))</f>
        <v>1632</v>
      </c>
      <c r="N654" s="225">
        <v>1627</v>
      </c>
      <c r="O654" s="777">
        <f t="shared" si="27"/>
        <v>-5</v>
      </c>
      <c r="Q654" s="225"/>
      <c r="R654" s="846"/>
      <c r="S654" s="225"/>
      <c r="T654" s="225"/>
      <c r="U654" s="265"/>
      <c r="V654" s="225"/>
      <c r="W654" s="225"/>
      <c r="X654" s="551"/>
      <c r="Y654" s="379"/>
      <c r="Z654" s="755"/>
      <c r="AA654" s="544"/>
      <c r="AB654" s="755"/>
    </row>
    <row r="655" spans="2:28" s="468" customFormat="1" ht="25.5">
      <c r="B655" s="751" t="s">
        <v>1423</v>
      </c>
      <c r="C655" s="751" t="s">
        <v>3729</v>
      </c>
      <c r="D655" s="751"/>
      <c r="E655" s="752"/>
      <c r="F655" s="752"/>
      <c r="G655" s="752"/>
      <c r="H655" s="123" t="s">
        <v>4292</v>
      </c>
      <c r="I655" s="751"/>
      <c r="J655" s="751"/>
      <c r="K655" s="257" t="s">
        <v>1424</v>
      </c>
      <c r="L655" s="753" t="s">
        <v>3218</v>
      </c>
      <c r="M655" s="754">
        <f>IF(ISERROR(VLOOKUP($B655,ESTR_PREC!$A$1:$M$6000,2,FALSE))=TRUE,0,VLOOKUP($B655,ESTR_PREC!$A$1:$M$6000,2,FALSE))</f>
        <v>4108</v>
      </c>
      <c r="N655" s="225">
        <v>4122</v>
      </c>
      <c r="O655" s="777">
        <f t="shared" si="27"/>
        <v>14</v>
      </c>
      <c r="Q655" s="225"/>
      <c r="R655" s="846"/>
      <c r="S655" s="225"/>
      <c r="T655" s="225"/>
      <c r="U655" s="265"/>
      <c r="V655" s="225"/>
      <c r="W655" s="225"/>
      <c r="X655" s="551"/>
      <c r="Y655" s="379"/>
      <c r="Z655" s="755"/>
      <c r="AA655" s="544"/>
      <c r="AB655" s="755"/>
    </row>
    <row r="656" spans="2:28" s="468" customFormat="1" ht="38.25">
      <c r="B656" s="751" t="s">
        <v>1425</v>
      </c>
      <c r="C656" s="751" t="s">
        <v>3730</v>
      </c>
      <c r="D656" s="751"/>
      <c r="E656" s="752"/>
      <c r="F656" s="752"/>
      <c r="G656" s="752"/>
      <c r="H656" s="123" t="s">
        <v>4292</v>
      </c>
      <c r="I656" s="751"/>
      <c r="J656" s="751"/>
      <c r="K656" s="257" t="s">
        <v>1426</v>
      </c>
      <c r="L656" s="753" t="s">
        <v>3218</v>
      </c>
      <c r="M656" s="754">
        <f>IF(ISERROR(VLOOKUP($B656,ESTR_PREC!$A$1:$M$6000,2,FALSE))=TRUE,0,VLOOKUP($B656,ESTR_PREC!$A$1:$M$6000,2,FALSE))</f>
        <v>0</v>
      </c>
      <c r="N656" s="225"/>
      <c r="O656" s="777">
        <f t="shared" si="27"/>
        <v>0</v>
      </c>
      <c r="Q656" s="225"/>
      <c r="R656" s="846"/>
      <c r="S656" s="225"/>
      <c r="T656" s="225"/>
      <c r="U656" s="265"/>
      <c r="V656" s="225"/>
      <c r="W656" s="225"/>
      <c r="X656" s="551"/>
      <c r="Y656" s="379"/>
      <c r="Z656" s="755"/>
      <c r="AA656" s="544"/>
      <c r="AB656" s="755"/>
    </row>
    <row r="657" spans="2:28" s="468" customFormat="1" ht="25.5">
      <c r="B657" s="751" t="s">
        <v>1427</v>
      </c>
      <c r="C657" s="751" t="s">
        <v>3731</v>
      </c>
      <c r="D657" s="751"/>
      <c r="E657" s="752"/>
      <c r="F657" s="752"/>
      <c r="G657" s="752"/>
      <c r="H657" s="123" t="s">
        <v>4292</v>
      </c>
      <c r="I657" s="751"/>
      <c r="J657" s="751"/>
      <c r="K657" s="257" t="s">
        <v>1428</v>
      </c>
      <c r="L657" s="753" t="s">
        <v>3218</v>
      </c>
      <c r="M657" s="754">
        <f>IF(ISERROR(VLOOKUP($B657,ESTR_PREC!$A$1:$M$6000,2,FALSE))=TRUE,0,VLOOKUP($B657,ESTR_PREC!$A$1:$M$6000,2,FALSE))</f>
        <v>2742</v>
      </c>
      <c r="N657" s="225">
        <v>2782</v>
      </c>
      <c r="O657" s="777">
        <f t="shared" si="27"/>
        <v>40</v>
      </c>
      <c r="Q657" s="225"/>
      <c r="R657" s="846"/>
      <c r="S657" s="225"/>
      <c r="T657" s="225"/>
      <c r="U657" s="265"/>
      <c r="V657" s="225"/>
      <c r="W657" s="225"/>
      <c r="X657" s="551"/>
      <c r="Y657" s="379"/>
      <c r="Z657" s="755"/>
      <c r="AA657" s="544"/>
      <c r="AB657" s="755"/>
    </row>
    <row r="658" spans="2:28" s="468" customFormat="1" ht="38.25">
      <c r="B658" s="751" t="s">
        <v>1429</v>
      </c>
      <c r="C658" s="751" t="s">
        <v>3732</v>
      </c>
      <c r="D658" s="751"/>
      <c r="E658" s="752"/>
      <c r="F658" s="752"/>
      <c r="G658" s="752"/>
      <c r="H658" s="123" t="s">
        <v>4292</v>
      </c>
      <c r="I658" s="751"/>
      <c r="J658" s="751"/>
      <c r="K658" s="257" t="s">
        <v>1430</v>
      </c>
      <c r="L658" s="753" t="s">
        <v>3218</v>
      </c>
      <c r="M658" s="754">
        <f>IF(ISERROR(VLOOKUP($B658,ESTR_PREC!$A$1:$M$6000,2,FALSE))=TRUE,0,VLOOKUP($B658,ESTR_PREC!$A$1:$M$6000,2,FALSE))</f>
        <v>273</v>
      </c>
      <c r="N658" s="225">
        <v>282</v>
      </c>
      <c r="O658" s="777">
        <f t="shared" si="27"/>
        <v>9</v>
      </c>
      <c r="Q658" s="225"/>
      <c r="R658" s="846"/>
      <c r="S658" s="225"/>
      <c r="T658" s="225"/>
      <c r="U658" s="265"/>
      <c r="V658" s="225"/>
      <c r="W658" s="225"/>
      <c r="X658" s="551"/>
      <c r="Y658" s="379"/>
      <c r="Z658" s="755"/>
      <c r="AA658" s="544"/>
      <c r="AB658" s="755"/>
    </row>
    <row r="659" spans="2:28" s="468" customFormat="1" ht="25.5">
      <c r="B659" s="751" t="s">
        <v>1431</v>
      </c>
      <c r="C659" s="751" t="s">
        <v>3733</v>
      </c>
      <c r="D659" s="751"/>
      <c r="E659" s="752"/>
      <c r="F659" s="752"/>
      <c r="G659" s="752"/>
      <c r="H659" s="123" t="s">
        <v>4292</v>
      </c>
      <c r="I659" s="751"/>
      <c r="J659" s="751"/>
      <c r="K659" s="257" t="s">
        <v>1432</v>
      </c>
      <c r="L659" s="753" t="s">
        <v>3218</v>
      </c>
      <c r="M659" s="754">
        <f>IF(ISERROR(VLOOKUP($B659,ESTR_PREC!$A$1:$M$6000,2,FALSE))=TRUE,0,VLOOKUP($B659,ESTR_PREC!$A$1:$M$6000,2,FALSE))</f>
        <v>367</v>
      </c>
      <c r="N659" s="225">
        <v>472</v>
      </c>
      <c r="O659" s="777">
        <f t="shared" si="27"/>
        <v>105</v>
      </c>
      <c r="Q659" s="225"/>
      <c r="R659" s="846"/>
      <c r="S659" s="225"/>
      <c r="T659" s="225"/>
      <c r="U659" s="265"/>
      <c r="V659" s="225"/>
      <c r="W659" s="225"/>
      <c r="X659" s="551"/>
      <c r="Y659" s="379"/>
      <c r="Z659" s="755"/>
      <c r="AA659" s="544"/>
      <c r="AB659" s="755"/>
    </row>
    <row r="660" spans="2:28" s="468" customFormat="1" ht="25.5">
      <c r="B660" s="751" t="s">
        <v>1433</v>
      </c>
      <c r="C660" s="751" t="s">
        <v>3734</v>
      </c>
      <c r="D660" s="751"/>
      <c r="E660" s="752"/>
      <c r="F660" s="752"/>
      <c r="G660" s="752"/>
      <c r="H660" s="123" t="s">
        <v>73</v>
      </c>
      <c r="I660" s="751"/>
      <c r="J660" s="751"/>
      <c r="K660" s="257" t="s">
        <v>1434</v>
      </c>
      <c r="L660" s="753" t="s">
        <v>3218</v>
      </c>
      <c r="M660" s="754">
        <f>IF(ISERROR(VLOOKUP($B660,ESTR_PREC!$A$1:$M$6000,2,FALSE))=TRUE,0,VLOOKUP($B660,ESTR_PREC!$A$1:$M$6000,2,FALSE))</f>
        <v>1792</v>
      </c>
      <c r="N660" s="225">
        <v>1411</v>
      </c>
      <c r="O660" s="777">
        <f t="shared" si="27"/>
        <v>-381</v>
      </c>
      <c r="Q660" s="225"/>
      <c r="R660" s="846"/>
      <c r="S660" s="225"/>
      <c r="T660" s="225"/>
      <c r="U660" s="265"/>
      <c r="V660" s="225"/>
      <c r="W660" s="225"/>
      <c r="X660" s="551"/>
      <c r="Y660" s="379"/>
      <c r="Z660" s="755"/>
      <c r="AA660" s="544"/>
      <c r="AB660" s="755"/>
    </row>
    <row r="661" spans="2:28" s="468" customFormat="1" ht="25.5">
      <c r="B661" s="751" t="s">
        <v>1435</v>
      </c>
      <c r="C661" s="751" t="s">
        <v>3735</v>
      </c>
      <c r="D661" s="751"/>
      <c r="E661" s="752"/>
      <c r="F661" s="752"/>
      <c r="G661" s="752"/>
      <c r="H661" s="123" t="s">
        <v>4292</v>
      </c>
      <c r="I661" s="751"/>
      <c r="J661" s="751"/>
      <c r="K661" s="257" t="s">
        <v>1436</v>
      </c>
      <c r="L661" s="753" t="s">
        <v>3218</v>
      </c>
      <c r="M661" s="754">
        <f>IF(ISERROR(VLOOKUP($B661,ESTR_PREC!$A$1:$M$6000,2,FALSE))=TRUE,0,VLOOKUP($B661,ESTR_PREC!$A$1:$M$6000,2,FALSE))</f>
        <v>0</v>
      </c>
      <c r="N661" s="225"/>
      <c r="O661" s="777">
        <f t="shared" si="27"/>
        <v>0</v>
      </c>
      <c r="Q661" s="225"/>
      <c r="R661" s="846"/>
      <c r="S661" s="225"/>
      <c r="T661" s="225"/>
      <c r="U661" s="265"/>
      <c r="V661" s="225"/>
      <c r="W661" s="225"/>
      <c r="X661" s="551"/>
      <c r="Y661" s="379"/>
      <c r="Z661" s="755"/>
      <c r="AA661" s="544"/>
      <c r="AB661" s="755"/>
    </row>
    <row r="662" spans="2:28" s="468" customFormat="1" ht="25.5" hidden="1">
      <c r="B662" s="751" t="s">
        <v>1437</v>
      </c>
      <c r="C662" s="751" t="s">
        <v>3736</v>
      </c>
      <c r="D662" s="751"/>
      <c r="E662" s="752"/>
      <c r="F662" s="752"/>
      <c r="G662" s="752"/>
      <c r="H662" s="123" t="s">
        <v>4292</v>
      </c>
      <c r="I662" s="751"/>
      <c r="J662" s="751"/>
      <c r="K662" s="257" t="s">
        <v>1438</v>
      </c>
      <c r="L662" s="753" t="s">
        <v>3218</v>
      </c>
      <c r="M662" s="815"/>
      <c r="N662" s="815"/>
      <c r="O662" s="815"/>
      <c r="P662" s="265"/>
      <c r="Q662" s="815"/>
      <c r="R662" s="499"/>
      <c r="S662" s="815"/>
      <c r="T662" s="815"/>
      <c r="U662" s="265"/>
      <c r="V662" s="815"/>
      <c r="W662" s="815"/>
      <c r="X662" s="551"/>
      <c r="Y662" s="379"/>
      <c r="Z662" s="755"/>
      <c r="AA662" s="544"/>
      <c r="AB662" s="755"/>
    </row>
    <row r="663" spans="2:28" s="468" customFormat="1" ht="25.5">
      <c r="B663" s="751" t="s">
        <v>1439</v>
      </c>
      <c r="C663" s="751" t="s">
        <v>3737</v>
      </c>
      <c r="D663" s="751"/>
      <c r="E663" s="752"/>
      <c r="F663" s="752"/>
      <c r="G663" s="752"/>
      <c r="H663" s="123" t="s">
        <v>4292</v>
      </c>
      <c r="I663" s="751"/>
      <c r="J663" s="751"/>
      <c r="K663" s="257" t="s">
        <v>1440</v>
      </c>
      <c r="L663" s="753" t="s">
        <v>3218</v>
      </c>
      <c r="M663" s="754">
        <f>IF(ISERROR(VLOOKUP($B663,ESTR_PREC!$A$1:$M$6000,2,FALSE))=TRUE,0,VLOOKUP($B663,ESTR_PREC!$A$1:$M$6000,2,FALSE))</f>
        <v>0</v>
      </c>
      <c r="N663" s="225"/>
      <c r="O663" s="777">
        <f t="shared" si="27"/>
        <v>0</v>
      </c>
      <c r="Q663" s="225"/>
      <c r="R663" s="846"/>
      <c r="S663" s="225"/>
      <c r="T663" s="225"/>
      <c r="U663" s="265"/>
      <c r="V663" s="225"/>
      <c r="W663" s="225"/>
      <c r="X663" s="551"/>
      <c r="Y663" s="379"/>
      <c r="Z663" s="755"/>
      <c r="AA663" s="544"/>
      <c r="AB663" s="755"/>
    </row>
    <row r="664" spans="2:28" s="468" customFormat="1" ht="25.5">
      <c r="B664" s="751" t="s">
        <v>1441</v>
      </c>
      <c r="C664" s="751" t="s">
        <v>3738</v>
      </c>
      <c r="D664" s="751"/>
      <c r="E664" s="752"/>
      <c r="F664" s="752"/>
      <c r="G664" s="752"/>
      <c r="H664" s="123" t="s">
        <v>4292</v>
      </c>
      <c r="I664" s="751"/>
      <c r="J664" s="751"/>
      <c r="K664" s="257" t="s">
        <v>1442</v>
      </c>
      <c r="L664" s="753" t="s">
        <v>3218</v>
      </c>
      <c r="M664" s="754">
        <f>IF(ISERROR(VLOOKUP($B664,ESTR_PREC!$A$1:$M$6000,2,FALSE))=TRUE,0,VLOOKUP($B664,ESTR_PREC!$A$1:$M$6000,2,FALSE))</f>
        <v>0</v>
      </c>
      <c r="N664" s="225"/>
      <c r="O664" s="777">
        <f t="shared" si="27"/>
        <v>0</v>
      </c>
      <c r="Q664" s="225"/>
      <c r="R664" s="846"/>
      <c r="S664" s="225"/>
      <c r="T664" s="225"/>
      <c r="U664" s="265"/>
      <c r="V664" s="225"/>
      <c r="W664" s="225"/>
      <c r="X664" s="551"/>
      <c r="Y664" s="379"/>
      <c r="Z664" s="755"/>
      <c r="AA664" s="544"/>
      <c r="AB664" s="755"/>
    </row>
    <row r="665" spans="2:28" s="468" customFormat="1" ht="38.25">
      <c r="B665" s="751" t="s">
        <v>1443</v>
      </c>
      <c r="C665" s="751" t="s">
        <v>3739</v>
      </c>
      <c r="D665" s="751"/>
      <c r="E665" s="752"/>
      <c r="F665" s="752"/>
      <c r="G665" s="752"/>
      <c r="H665" s="123" t="s">
        <v>4292</v>
      </c>
      <c r="I665" s="751"/>
      <c r="J665" s="751"/>
      <c r="K665" s="257" t="s">
        <v>1444</v>
      </c>
      <c r="L665" s="753" t="s">
        <v>3218</v>
      </c>
      <c r="M665" s="754">
        <f>IF(ISERROR(VLOOKUP($B665,ESTR_PREC!$A$1:$M$6000,2,FALSE))=TRUE,0,VLOOKUP($B665,ESTR_PREC!$A$1:$M$6000,2,FALSE))</f>
        <v>0</v>
      </c>
      <c r="N665" s="225"/>
      <c r="O665" s="777">
        <f t="shared" si="27"/>
        <v>0</v>
      </c>
      <c r="Q665" s="225"/>
      <c r="R665" s="846"/>
      <c r="S665" s="225"/>
      <c r="T665" s="225"/>
      <c r="U665" s="265"/>
      <c r="V665" s="225"/>
      <c r="W665" s="225"/>
      <c r="X665" s="551"/>
      <c r="Y665" s="379"/>
      <c r="Z665" s="755"/>
      <c r="AA665" s="544"/>
      <c r="AB665" s="755"/>
    </row>
    <row r="666" spans="2:28" s="468" customFormat="1" ht="38.25">
      <c r="B666" s="751" t="s">
        <v>1445</v>
      </c>
      <c r="C666" s="751" t="s">
        <v>3740</v>
      </c>
      <c r="D666" s="751"/>
      <c r="E666" s="752"/>
      <c r="F666" s="752"/>
      <c r="G666" s="752"/>
      <c r="H666" s="123" t="s">
        <v>4292</v>
      </c>
      <c r="I666" s="751"/>
      <c r="J666" s="751"/>
      <c r="K666" s="257" t="s">
        <v>1446</v>
      </c>
      <c r="L666" s="753" t="s">
        <v>3218</v>
      </c>
      <c r="M666" s="754">
        <f>IF(ISERROR(VLOOKUP($B666,ESTR_PREC!$A$1:$M$6000,2,FALSE))=TRUE,0,VLOOKUP($B666,ESTR_PREC!$A$1:$M$6000,2,FALSE))</f>
        <v>0</v>
      </c>
      <c r="N666" s="225"/>
      <c r="O666" s="777">
        <f t="shared" si="27"/>
        <v>0</v>
      </c>
      <c r="Q666" s="225"/>
      <c r="R666" s="846"/>
      <c r="S666" s="225"/>
      <c r="T666" s="225"/>
      <c r="U666" s="265"/>
      <c r="V666" s="225"/>
      <c r="W666" s="225"/>
      <c r="X666" s="551"/>
      <c r="Y666" s="379"/>
      <c r="Z666" s="755"/>
      <c r="AA666" s="544"/>
      <c r="AB666" s="755"/>
    </row>
    <row r="667" spans="2:28" s="468" customFormat="1" ht="38.25">
      <c r="B667" s="751" t="s">
        <v>1447</v>
      </c>
      <c r="C667" s="751" t="s">
        <v>3741</v>
      </c>
      <c r="D667" s="751"/>
      <c r="E667" s="752"/>
      <c r="F667" s="752"/>
      <c r="G667" s="752"/>
      <c r="H667" s="123" t="s">
        <v>4292</v>
      </c>
      <c r="I667" s="751"/>
      <c r="J667" s="751"/>
      <c r="K667" s="257" t="s">
        <v>1448</v>
      </c>
      <c r="L667" s="753" t="s">
        <v>3218</v>
      </c>
      <c r="M667" s="754">
        <f>IF(ISERROR(VLOOKUP($B667,ESTR_PREC!$A$1:$M$6000,2,FALSE))=TRUE,0,VLOOKUP($B667,ESTR_PREC!$A$1:$M$6000,2,FALSE))</f>
        <v>0</v>
      </c>
      <c r="N667" s="225"/>
      <c r="O667" s="777">
        <f t="shared" si="27"/>
        <v>0</v>
      </c>
      <c r="Q667" s="225"/>
      <c r="R667" s="846"/>
      <c r="S667" s="225"/>
      <c r="T667" s="225"/>
      <c r="U667" s="265"/>
      <c r="V667" s="225"/>
      <c r="W667" s="225"/>
      <c r="X667" s="551"/>
      <c r="Y667" s="379"/>
      <c r="Z667" s="755"/>
      <c r="AA667" s="544"/>
      <c r="AB667" s="755"/>
    </row>
    <row r="668" spans="2:28" s="468" customFormat="1" ht="25.5">
      <c r="B668" s="751" t="s">
        <v>1449</v>
      </c>
      <c r="C668" s="751" t="s">
        <v>3742</v>
      </c>
      <c r="D668" s="751"/>
      <c r="E668" s="752"/>
      <c r="F668" s="752"/>
      <c r="G668" s="752"/>
      <c r="H668" s="123" t="s">
        <v>4292</v>
      </c>
      <c r="I668" s="751"/>
      <c r="J668" s="751"/>
      <c r="K668" s="257" t="s">
        <v>1450</v>
      </c>
      <c r="L668" s="753" t="s">
        <v>3218</v>
      </c>
      <c r="M668" s="754">
        <f>IF(ISERROR(VLOOKUP($B668,ESTR_PREC!$A$1:$M$6000,2,FALSE))=TRUE,0,VLOOKUP($B668,ESTR_PREC!$A$1:$M$6000,2,FALSE))</f>
        <v>0</v>
      </c>
      <c r="N668" s="225"/>
      <c r="O668" s="777">
        <f t="shared" si="27"/>
        <v>0</v>
      </c>
      <c r="Q668" s="225"/>
      <c r="R668" s="846"/>
      <c r="S668" s="225"/>
      <c r="T668" s="225"/>
      <c r="U668" s="265"/>
      <c r="V668" s="225"/>
      <c r="W668" s="225"/>
      <c r="X668" s="551"/>
      <c r="Y668" s="379"/>
      <c r="Z668" s="755"/>
      <c r="AA668" s="544"/>
      <c r="AB668" s="755"/>
    </row>
    <row r="669" spans="2:28" s="468" customFormat="1" ht="25.5">
      <c r="B669" s="751" t="s">
        <v>1451</v>
      </c>
      <c r="C669" s="751" t="s">
        <v>3743</v>
      </c>
      <c r="D669" s="751"/>
      <c r="E669" s="752"/>
      <c r="F669" s="752"/>
      <c r="G669" s="752"/>
      <c r="H669" s="123" t="s">
        <v>73</v>
      </c>
      <c r="I669" s="751"/>
      <c r="J669" s="751"/>
      <c r="K669" s="257" t="s">
        <v>1452</v>
      </c>
      <c r="L669" s="753" t="s">
        <v>3218</v>
      </c>
      <c r="M669" s="754">
        <f>IF(ISERROR(VLOOKUP($B669,ESTR_PREC!$A$1:$M$6000,2,FALSE))=TRUE,0,VLOOKUP($B669,ESTR_PREC!$A$1:$M$6000,2,FALSE))</f>
        <v>0</v>
      </c>
      <c r="N669" s="225"/>
      <c r="O669" s="777">
        <f t="shared" si="27"/>
        <v>0</v>
      </c>
      <c r="Q669" s="225"/>
      <c r="R669" s="846"/>
      <c r="S669" s="225"/>
      <c r="T669" s="225"/>
      <c r="U669" s="265"/>
      <c r="V669" s="225"/>
      <c r="W669" s="225"/>
      <c r="X669" s="551"/>
      <c r="Y669" s="379"/>
      <c r="Z669" s="755"/>
      <c r="AA669" s="544"/>
      <c r="AB669" s="755"/>
    </row>
    <row r="670" spans="2:28" s="468" customFormat="1" ht="25.5">
      <c r="B670" s="751" t="s">
        <v>1453</v>
      </c>
      <c r="C670" s="751" t="s">
        <v>3744</v>
      </c>
      <c r="D670" s="751"/>
      <c r="E670" s="752"/>
      <c r="F670" s="752"/>
      <c r="G670" s="752"/>
      <c r="H670" s="123" t="s">
        <v>73</v>
      </c>
      <c r="I670" s="751"/>
      <c r="J670" s="751"/>
      <c r="K670" s="257" t="s">
        <v>1454</v>
      </c>
      <c r="L670" s="753" t="s">
        <v>3218</v>
      </c>
      <c r="M670" s="754">
        <f>IF(ISERROR(VLOOKUP($B670,ESTR_PREC!$A$1:$M$6000,2,FALSE))=TRUE,0,VLOOKUP($B670,ESTR_PREC!$A$1:$M$6000,2,FALSE))</f>
        <v>0</v>
      </c>
      <c r="N670" s="225"/>
      <c r="O670" s="777">
        <f t="shared" si="27"/>
        <v>0</v>
      </c>
      <c r="Q670" s="225"/>
      <c r="R670" s="846"/>
      <c r="S670" s="225"/>
      <c r="T670" s="225"/>
      <c r="U670" s="265"/>
      <c r="V670" s="225"/>
      <c r="W670" s="225"/>
      <c r="X670" s="551"/>
      <c r="Y670" s="379"/>
      <c r="Z670" s="755"/>
      <c r="AA670" s="544"/>
      <c r="AB670" s="755"/>
    </row>
    <row r="671" spans="2:28" s="468" customFormat="1" ht="25.5">
      <c r="B671" s="751" t="s">
        <v>1455</v>
      </c>
      <c r="C671" s="751" t="s">
        <v>3745</v>
      </c>
      <c r="D671" s="751"/>
      <c r="E671" s="752"/>
      <c r="F671" s="752"/>
      <c r="G671" s="752"/>
      <c r="H671" s="123" t="s">
        <v>73</v>
      </c>
      <c r="I671" s="751"/>
      <c r="J671" s="751"/>
      <c r="K671" s="257" t="s">
        <v>1456</v>
      </c>
      <c r="L671" s="753" t="s">
        <v>3218</v>
      </c>
      <c r="M671" s="754">
        <f>IF(ISERROR(VLOOKUP($B671,ESTR_PREC!$A$1:$M$6000,2,FALSE))=TRUE,0,VLOOKUP($B671,ESTR_PREC!$A$1:$M$6000,2,FALSE))</f>
        <v>0</v>
      </c>
      <c r="N671" s="225"/>
      <c r="O671" s="777">
        <f t="shared" si="27"/>
        <v>0</v>
      </c>
      <c r="Q671" s="225"/>
      <c r="R671" s="846"/>
      <c r="S671" s="225"/>
      <c r="T671" s="225"/>
      <c r="U671" s="265"/>
      <c r="V671" s="225"/>
      <c r="W671" s="225"/>
      <c r="X671" s="551"/>
      <c r="Y671" s="379"/>
      <c r="Z671" s="755"/>
      <c r="AA671" s="544"/>
      <c r="AB671" s="755"/>
    </row>
    <row r="672" spans="2:28" s="468" customFormat="1" ht="25.5">
      <c r="B672" s="751" t="s">
        <v>1457</v>
      </c>
      <c r="C672" s="751" t="s">
        <v>3746</v>
      </c>
      <c r="D672" s="751"/>
      <c r="E672" s="752"/>
      <c r="F672" s="752"/>
      <c r="G672" s="752"/>
      <c r="H672" s="123" t="s">
        <v>73</v>
      </c>
      <c r="I672" s="751"/>
      <c r="J672" s="751"/>
      <c r="K672" s="257" t="s">
        <v>1458</v>
      </c>
      <c r="L672" s="753" t="s">
        <v>3218</v>
      </c>
      <c r="M672" s="754">
        <f>IF(ISERROR(VLOOKUP($B672,ESTR_PREC!$A$1:$M$6000,2,FALSE))=TRUE,0,VLOOKUP($B672,ESTR_PREC!$A$1:$M$6000,2,FALSE))</f>
        <v>52</v>
      </c>
      <c r="N672" s="225"/>
      <c r="O672" s="777">
        <f t="shared" si="27"/>
        <v>-52</v>
      </c>
      <c r="Q672" s="225"/>
      <c r="R672" s="846"/>
      <c r="S672" s="225"/>
      <c r="T672" s="225"/>
      <c r="U672" s="265"/>
      <c r="V672" s="225"/>
      <c r="W672" s="225"/>
      <c r="X672" s="551"/>
      <c r="Y672" s="379"/>
      <c r="Z672" s="755"/>
      <c r="AA672" s="544"/>
      <c r="AB672" s="755"/>
    </row>
    <row r="673" spans="1:28" s="468" customFormat="1" ht="25.5">
      <c r="B673" s="751" t="s">
        <v>1459</v>
      </c>
      <c r="C673" s="751" t="s">
        <v>3747</v>
      </c>
      <c r="D673" s="751"/>
      <c r="E673" s="752"/>
      <c r="F673" s="752"/>
      <c r="G673" s="752"/>
      <c r="H673" s="123" t="s">
        <v>73</v>
      </c>
      <c r="I673" s="751"/>
      <c r="J673" s="751"/>
      <c r="K673" s="257" t="s">
        <v>1460</v>
      </c>
      <c r="L673" s="753" t="s">
        <v>3218</v>
      </c>
      <c r="M673" s="754">
        <f>IF(ISERROR(VLOOKUP($B673,ESTR_PREC!$A$1:$M$6000,2,FALSE))=TRUE,0,VLOOKUP($B673,ESTR_PREC!$A$1:$M$6000,2,FALSE))</f>
        <v>0</v>
      </c>
      <c r="N673" s="225"/>
      <c r="O673" s="777">
        <f t="shared" si="27"/>
        <v>0</v>
      </c>
      <c r="Q673" s="225"/>
      <c r="R673" s="846"/>
      <c r="S673" s="225"/>
      <c r="T673" s="225"/>
      <c r="U673" s="265"/>
      <c r="V673" s="225"/>
      <c r="W673" s="225"/>
      <c r="X673" s="551"/>
      <c r="Y673" s="379"/>
      <c r="Z673" s="755"/>
      <c r="AA673" s="544"/>
      <c r="AB673" s="755"/>
    </row>
    <row r="674" spans="1:28" s="468" customFormat="1" ht="25.5">
      <c r="B674" s="751" t="s">
        <v>1461</v>
      </c>
      <c r="C674" s="751" t="s">
        <v>3748</v>
      </c>
      <c r="D674" s="751"/>
      <c r="E674" s="752"/>
      <c r="F674" s="752"/>
      <c r="G674" s="752"/>
      <c r="H674" s="123" t="s">
        <v>73</v>
      </c>
      <c r="I674" s="751"/>
      <c r="J674" s="751"/>
      <c r="K674" s="257" t="s">
        <v>1462</v>
      </c>
      <c r="L674" s="753" t="s">
        <v>3218</v>
      </c>
      <c r="M674" s="754">
        <f>IF(ISERROR(VLOOKUP($B674,ESTR_PREC!$A$1:$M$6000,2,FALSE))=TRUE,0,VLOOKUP($B674,ESTR_PREC!$A$1:$M$6000,2,FALSE))</f>
        <v>0</v>
      </c>
      <c r="N674" s="225"/>
      <c r="O674" s="777">
        <f t="shared" si="27"/>
        <v>0</v>
      </c>
      <c r="Q674" s="225"/>
      <c r="R674" s="846"/>
      <c r="S674" s="225"/>
      <c r="T674" s="225"/>
      <c r="U674" s="265"/>
      <c r="V674" s="225"/>
      <c r="W674" s="225"/>
      <c r="X674" s="551"/>
      <c r="Y674" s="379"/>
      <c r="Z674" s="755"/>
      <c r="AA674" s="544"/>
      <c r="AB674" s="755"/>
    </row>
    <row r="675" spans="1:28" s="468" customFormat="1" ht="25.5">
      <c r="B675" s="751" t="s">
        <v>1463</v>
      </c>
      <c r="C675" s="751" t="s">
        <v>3749</v>
      </c>
      <c r="D675" s="751"/>
      <c r="E675" s="752"/>
      <c r="F675" s="752"/>
      <c r="G675" s="752"/>
      <c r="H675" s="123" t="s">
        <v>4292</v>
      </c>
      <c r="I675" s="751"/>
      <c r="J675" s="751"/>
      <c r="K675" s="257" t="s">
        <v>1465</v>
      </c>
      <c r="L675" s="753" t="s">
        <v>3218</v>
      </c>
      <c r="M675" s="754">
        <f>IF(ISERROR(VLOOKUP($B675,ESTR_PREC!$A$1:$M$6000,2,FALSE))=TRUE,0,VLOOKUP($B675,ESTR_PREC!$A$1:$M$6000,2,FALSE))</f>
        <v>85</v>
      </c>
      <c r="N675" s="225">
        <v>65</v>
      </c>
      <c r="O675" s="777">
        <f t="shared" si="27"/>
        <v>-20</v>
      </c>
      <c r="Q675" s="225"/>
      <c r="R675" s="846"/>
      <c r="S675" s="225"/>
      <c r="T675" s="225"/>
      <c r="U675" s="265"/>
      <c r="V675" s="225"/>
      <c r="W675" s="225"/>
      <c r="X675" s="551"/>
      <c r="Y675" s="379"/>
      <c r="Z675" s="755"/>
      <c r="AA675" s="544"/>
      <c r="AB675" s="755"/>
    </row>
    <row r="676" spans="1:28" s="468" customFormat="1" ht="25.5">
      <c r="B676" s="751" t="s">
        <v>1466</v>
      </c>
      <c r="C676" s="751" t="s">
        <v>3750</v>
      </c>
      <c r="D676" s="751"/>
      <c r="E676" s="752"/>
      <c r="F676" s="752"/>
      <c r="G676" s="752"/>
      <c r="H676" s="123" t="s">
        <v>4292</v>
      </c>
      <c r="I676" s="751"/>
      <c r="J676" s="751"/>
      <c r="K676" s="257" t="s">
        <v>1467</v>
      </c>
      <c r="L676" s="753" t="s">
        <v>3218</v>
      </c>
      <c r="M676" s="754">
        <f>IF(ISERROR(VLOOKUP($B676,ESTR_PREC!$A$1:$M$6000,2,FALSE))=TRUE,0,VLOOKUP($B676,ESTR_PREC!$A$1:$M$6000,2,FALSE))</f>
        <v>0</v>
      </c>
      <c r="N676" s="225"/>
      <c r="O676" s="777">
        <f t="shared" si="27"/>
        <v>0</v>
      </c>
      <c r="Q676" s="225"/>
      <c r="R676" s="846"/>
      <c r="S676" s="225"/>
      <c r="T676" s="225"/>
      <c r="U676" s="265"/>
      <c r="V676" s="225"/>
      <c r="W676" s="225"/>
      <c r="X676" s="551"/>
      <c r="Y676" s="379"/>
      <c r="Z676" s="755"/>
      <c r="AA676" s="544"/>
      <c r="AB676" s="755"/>
    </row>
    <row r="677" spans="1:28" s="468" customFormat="1" ht="25.5">
      <c r="B677" s="751" t="s">
        <v>1468</v>
      </c>
      <c r="C677" s="751" t="s">
        <v>3751</v>
      </c>
      <c r="D677" s="751"/>
      <c r="E677" s="752"/>
      <c r="F677" s="752"/>
      <c r="G677" s="752"/>
      <c r="H677" s="123" t="s">
        <v>4292</v>
      </c>
      <c r="I677" s="751"/>
      <c r="J677" s="751"/>
      <c r="K677" s="257" t="s">
        <v>1469</v>
      </c>
      <c r="L677" s="753" t="s">
        <v>3218</v>
      </c>
      <c r="M677" s="754">
        <f>IF(ISERROR(VLOOKUP($B677,ESTR_PREC!$A$1:$M$6000,2,FALSE))=TRUE,0,VLOOKUP($B677,ESTR_PREC!$A$1:$M$6000,2,FALSE))</f>
        <v>0</v>
      </c>
      <c r="N677" s="225"/>
      <c r="O677" s="777">
        <f t="shared" si="27"/>
        <v>0</v>
      </c>
      <c r="Q677" s="225"/>
      <c r="R677" s="846"/>
      <c r="S677" s="225"/>
      <c r="T677" s="225"/>
      <c r="U677" s="265"/>
      <c r="V677" s="225"/>
      <c r="W677" s="225"/>
      <c r="X677" s="551"/>
      <c r="Y677" s="379"/>
      <c r="Z677" s="755"/>
      <c r="AA677" s="544"/>
      <c r="AB677" s="755"/>
    </row>
    <row r="678" spans="1:28" s="468" customFormat="1">
      <c r="B678" s="751" t="s">
        <v>1470</v>
      </c>
      <c r="C678" s="751" t="s">
        <v>3752</v>
      </c>
      <c r="D678" s="751"/>
      <c r="E678" s="752"/>
      <c r="F678" s="752"/>
      <c r="G678" s="752"/>
      <c r="H678" s="123" t="s">
        <v>4292</v>
      </c>
      <c r="I678" s="751"/>
      <c r="J678" s="751"/>
      <c r="K678" s="257" t="s">
        <v>1471</v>
      </c>
      <c r="L678" s="753" t="s">
        <v>3218</v>
      </c>
      <c r="M678" s="754">
        <f>IF(ISERROR(VLOOKUP($B678,ESTR_PREC!$A$1:$M$6000,2,FALSE))=TRUE,0,VLOOKUP($B678,ESTR_PREC!$A$1:$M$6000,2,FALSE))</f>
        <v>0</v>
      </c>
      <c r="N678" s="225"/>
      <c r="O678" s="777">
        <f t="shared" si="27"/>
        <v>0</v>
      </c>
      <c r="Q678" s="225"/>
      <c r="R678" s="846"/>
      <c r="S678" s="225"/>
      <c r="T678" s="225"/>
      <c r="U678" s="265"/>
      <c r="V678" s="225"/>
      <c r="W678" s="225"/>
      <c r="X678" s="551"/>
      <c r="Y678" s="379"/>
      <c r="Z678" s="755"/>
      <c r="AA678" s="544"/>
      <c r="AB678" s="755"/>
    </row>
    <row r="679" spans="1:28" s="468" customFormat="1" ht="25.5">
      <c r="B679" s="751" t="s">
        <v>1472</v>
      </c>
      <c r="C679" s="751" t="s">
        <v>3753</v>
      </c>
      <c r="D679" s="751"/>
      <c r="E679" s="752"/>
      <c r="F679" s="752"/>
      <c r="G679" s="752"/>
      <c r="H679" s="123" t="s">
        <v>4292</v>
      </c>
      <c r="I679" s="751"/>
      <c r="J679" s="751"/>
      <c r="K679" s="257" t="s">
        <v>1473</v>
      </c>
      <c r="L679" s="753" t="s">
        <v>3218</v>
      </c>
      <c r="M679" s="754">
        <f>IF(ISERROR(VLOOKUP($B679,ESTR_PREC!$A$1:$M$6000,2,FALSE))=TRUE,0,VLOOKUP($B679,ESTR_PREC!$A$1:$M$6000,2,FALSE))</f>
        <v>5549</v>
      </c>
      <c r="N679" s="225">
        <v>5718</v>
      </c>
      <c r="O679" s="777">
        <f t="shared" si="27"/>
        <v>169</v>
      </c>
      <c r="Q679" s="225"/>
      <c r="R679" s="846"/>
      <c r="S679" s="225"/>
      <c r="T679" s="225"/>
      <c r="U679" s="265"/>
      <c r="V679" s="225"/>
      <c r="W679" s="225"/>
      <c r="X679" s="551"/>
      <c r="Y679" s="379"/>
      <c r="Z679" s="755"/>
      <c r="AA679" s="544"/>
      <c r="AB679" s="755"/>
    </row>
    <row r="680" spans="1:28" s="468" customFormat="1" ht="25.5">
      <c r="B680" s="751" t="s">
        <v>1474</v>
      </c>
      <c r="C680" s="751" t="s">
        <v>3754</v>
      </c>
      <c r="D680" s="751"/>
      <c r="E680" s="752"/>
      <c r="F680" s="752"/>
      <c r="G680" s="752"/>
      <c r="H680" s="123" t="s">
        <v>4292</v>
      </c>
      <c r="I680" s="751"/>
      <c r="J680" s="751"/>
      <c r="K680" s="257" t="s">
        <v>4298</v>
      </c>
      <c r="L680" s="753" t="s">
        <v>3218</v>
      </c>
      <c r="M680" s="754">
        <f>IF(ISERROR(VLOOKUP($B680,ESTR_PREC!$A$1:$M$6000,2,FALSE))=TRUE,0,VLOOKUP($B680,ESTR_PREC!$A$1:$M$6000,2,FALSE))</f>
        <v>352</v>
      </c>
      <c r="N680" s="225">
        <v>307</v>
      </c>
      <c r="O680" s="777">
        <f t="shared" si="27"/>
        <v>-45</v>
      </c>
      <c r="Q680" s="225"/>
      <c r="R680" s="846"/>
      <c r="S680" s="225"/>
      <c r="T680" s="225"/>
      <c r="U680" s="265"/>
      <c r="V680" s="225"/>
      <c r="W680" s="225"/>
      <c r="X680" s="551"/>
      <c r="Y680" s="379"/>
      <c r="Z680" s="755"/>
      <c r="AA680" s="544"/>
      <c r="AB680" s="755"/>
    </row>
    <row r="681" spans="1:28" s="468" customFormat="1" ht="25.5">
      <c r="B681" s="751" t="s">
        <v>1476</v>
      </c>
      <c r="C681" s="751" t="s">
        <v>3755</v>
      </c>
      <c r="D681" s="751"/>
      <c r="E681" s="752"/>
      <c r="F681" s="752"/>
      <c r="G681" s="752"/>
      <c r="H681" s="123" t="s">
        <v>4292</v>
      </c>
      <c r="I681" s="751"/>
      <c r="J681" s="751"/>
      <c r="K681" s="257" t="s">
        <v>4299</v>
      </c>
      <c r="L681" s="753" t="s">
        <v>3218</v>
      </c>
      <c r="M681" s="754">
        <f>IF(ISERROR(VLOOKUP($B681,ESTR_PREC!$A$1:$M$6000,2,FALSE))=TRUE,0,VLOOKUP($B681,ESTR_PREC!$A$1:$M$6000,2,FALSE))</f>
        <v>1138</v>
      </c>
      <c r="N681" s="225">
        <v>1223</v>
      </c>
      <c r="O681" s="777">
        <f t="shared" si="27"/>
        <v>85</v>
      </c>
      <c r="Q681" s="225"/>
      <c r="R681" s="846"/>
      <c r="S681" s="225"/>
      <c r="T681" s="225"/>
      <c r="U681" s="265"/>
      <c r="V681" s="225"/>
      <c r="W681" s="225"/>
      <c r="X681" s="551"/>
      <c r="Y681" s="379"/>
      <c r="Z681" s="755"/>
      <c r="AA681" s="544"/>
      <c r="AB681" s="755"/>
    </row>
    <row r="682" spans="1:28" s="468" customFormat="1" ht="25.5">
      <c r="B682" s="751" t="s">
        <v>1478</v>
      </c>
      <c r="C682" s="751" t="s">
        <v>3756</v>
      </c>
      <c r="D682" s="751"/>
      <c r="E682" s="752"/>
      <c r="F682" s="752"/>
      <c r="G682" s="752"/>
      <c r="H682" s="123" t="s">
        <v>4292</v>
      </c>
      <c r="I682" s="751"/>
      <c r="J682" s="751"/>
      <c r="K682" s="257" t="s">
        <v>4300</v>
      </c>
      <c r="L682" s="753" t="s">
        <v>3218</v>
      </c>
      <c r="M682" s="754">
        <f>IF(ISERROR(VLOOKUP($B682,ESTR_PREC!$A$1:$M$6000,2,FALSE))=TRUE,0,VLOOKUP($B682,ESTR_PREC!$A$1:$M$6000,2,FALSE))</f>
        <v>142</v>
      </c>
      <c r="N682" s="225"/>
      <c r="O682" s="777">
        <f t="shared" si="27"/>
        <v>-142</v>
      </c>
      <c r="Q682" s="225"/>
      <c r="R682" s="846"/>
      <c r="S682" s="225"/>
      <c r="T682" s="225"/>
      <c r="U682" s="265"/>
      <c r="V682" s="225"/>
      <c r="W682" s="225"/>
      <c r="X682" s="551"/>
      <c r="Y682" s="379"/>
      <c r="Z682" s="755"/>
      <c r="AA682" s="544"/>
      <c r="AB682" s="755"/>
    </row>
    <row r="683" spans="1:28" s="468" customFormat="1" ht="25.5">
      <c r="B683" s="751" t="s">
        <v>1480</v>
      </c>
      <c r="C683" s="751" t="s">
        <v>3757</v>
      </c>
      <c r="D683" s="751"/>
      <c r="E683" s="752"/>
      <c r="F683" s="752"/>
      <c r="G683" s="752"/>
      <c r="H683" s="123" t="s">
        <v>4292</v>
      </c>
      <c r="I683" s="751"/>
      <c r="J683" s="751"/>
      <c r="K683" s="257" t="s">
        <v>1481</v>
      </c>
      <c r="L683" s="753" t="s">
        <v>3218</v>
      </c>
      <c r="M683" s="754">
        <f>IF(ISERROR(VLOOKUP($B683,ESTR_PREC!$A$1:$M$6000,2,FALSE))=TRUE,0,VLOOKUP($B683,ESTR_PREC!$A$1:$M$6000,2,FALSE))</f>
        <v>350</v>
      </c>
      <c r="N683" s="225">
        <v>230</v>
      </c>
      <c r="O683" s="777">
        <f t="shared" si="27"/>
        <v>-120</v>
      </c>
      <c r="Q683" s="225"/>
      <c r="R683" s="846"/>
      <c r="S683" s="225"/>
      <c r="T683" s="225"/>
      <c r="U683" s="265"/>
      <c r="V683" s="225"/>
      <c r="W683" s="225"/>
      <c r="X683" s="551"/>
      <c r="Y683" s="379"/>
      <c r="Z683" s="755"/>
      <c r="AA683" s="544"/>
      <c r="AB683" s="755"/>
    </row>
    <row r="684" spans="1:28" s="468" customFormat="1" ht="25.5">
      <c r="B684" s="751" t="s">
        <v>1482</v>
      </c>
      <c r="C684" s="751" t="s">
        <v>3758</v>
      </c>
      <c r="D684" s="751"/>
      <c r="E684" s="752"/>
      <c r="F684" s="752"/>
      <c r="G684" s="752"/>
      <c r="H684" s="123" t="s">
        <v>4292</v>
      </c>
      <c r="I684" s="751"/>
      <c r="J684" s="751"/>
      <c r="K684" s="257" t="s">
        <v>1483</v>
      </c>
      <c r="L684" s="753" t="s">
        <v>3218</v>
      </c>
      <c r="M684" s="754">
        <f>IF(ISERROR(VLOOKUP($B684,ESTR_PREC!$A$1:$M$6000,2,FALSE))=TRUE,0,VLOOKUP($B684,ESTR_PREC!$A$1:$M$6000,2,FALSE))</f>
        <v>47</v>
      </c>
      <c r="N684" s="225">
        <v>40</v>
      </c>
      <c r="O684" s="777">
        <f t="shared" si="27"/>
        <v>-7</v>
      </c>
      <c r="Q684" s="225"/>
      <c r="R684" s="846"/>
      <c r="S684" s="225"/>
      <c r="T684" s="225"/>
      <c r="U684" s="265"/>
      <c r="V684" s="225"/>
      <c r="W684" s="225"/>
      <c r="X684" s="551"/>
      <c r="Y684" s="379"/>
      <c r="Z684" s="755"/>
      <c r="AA684" s="544"/>
      <c r="AB684" s="755"/>
    </row>
    <row r="685" spans="1:28" s="468" customFormat="1" ht="25.5">
      <c r="B685" s="751" t="s">
        <v>1484</v>
      </c>
      <c r="C685" s="751" t="s">
        <v>3759</v>
      </c>
      <c r="D685" s="751"/>
      <c r="E685" s="752"/>
      <c r="F685" s="752"/>
      <c r="G685" s="752"/>
      <c r="H685" s="123" t="s">
        <v>4292</v>
      </c>
      <c r="I685" s="751"/>
      <c r="J685" s="751"/>
      <c r="K685" s="257" t="s">
        <v>1485</v>
      </c>
      <c r="L685" s="753" t="s">
        <v>3218</v>
      </c>
      <c r="M685" s="754">
        <f>IF(ISERROR(VLOOKUP($B685,ESTR_PREC!$A$1:$M$6000,2,FALSE))=TRUE,0,VLOOKUP($B685,ESTR_PREC!$A$1:$M$6000,2,FALSE))</f>
        <v>208</v>
      </c>
      <c r="N685" s="225">
        <v>186</v>
      </c>
      <c r="O685" s="777">
        <f t="shared" si="27"/>
        <v>-22</v>
      </c>
      <c r="Q685" s="225"/>
      <c r="R685" s="846"/>
      <c r="S685" s="225"/>
      <c r="T685" s="225"/>
      <c r="U685" s="265"/>
      <c r="V685" s="225"/>
      <c r="W685" s="225"/>
      <c r="X685" s="551"/>
      <c r="Y685" s="379"/>
      <c r="Z685" s="755"/>
      <c r="AA685" s="544"/>
      <c r="AB685" s="755"/>
    </row>
    <row r="686" spans="1:28" s="468" customFormat="1" ht="25.5">
      <c r="B686" s="751" t="s">
        <v>1486</v>
      </c>
      <c r="C686" s="751" t="s">
        <v>3760</v>
      </c>
      <c r="D686" s="751"/>
      <c r="E686" s="752"/>
      <c r="F686" s="752"/>
      <c r="G686" s="752"/>
      <c r="H686" s="123" t="s">
        <v>4292</v>
      </c>
      <c r="I686" s="751"/>
      <c r="J686" s="751"/>
      <c r="K686" s="257" t="s">
        <v>1487</v>
      </c>
      <c r="L686" s="753" t="s">
        <v>3218</v>
      </c>
      <c r="M686" s="754">
        <f>IF(ISERROR(VLOOKUP($B686,ESTR_PREC!$A$1:$M$6000,2,FALSE))=TRUE,0,VLOOKUP($B686,ESTR_PREC!$A$1:$M$6000,2,FALSE))</f>
        <v>0</v>
      </c>
      <c r="N686" s="225"/>
      <c r="O686" s="777">
        <f t="shared" si="27"/>
        <v>0</v>
      </c>
      <c r="Q686" s="225"/>
      <c r="R686" s="846"/>
      <c r="S686" s="225"/>
      <c r="T686" s="225"/>
      <c r="U686" s="265"/>
      <c r="V686" s="225"/>
      <c r="W686" s="225"/>
      <c r="X686" s="551"/>
      <c r="Y686" s="379"/>
      <c r="Z686" s="755"/>
      <c r="AA686" s="544"/>
      <c r="AB686" s="755"/>
    </row>
    <row r="687" spans="1:28" s="468" customFormat="1" ht="26.25" thickBot="1">
      <c r="B687" s="756" t="s">
        <v>1488</v>
      </c>
      <c r="C687" s="756" t="s">
        <v>3761</v>
      </c>
      <c r="D687" s="756"/>
      <c r="E687" s="756"/>
      <c r="F687" s="756"/>
      <c r="G687" s="756"/>
      <c r="H687" s="123" t="s">
        <v>4292</v>
      </c>
      <c r="I687" s="756"/>
      <c r="J687" s="756"/>
      <c r="K687" s="561" t="s">
        <v>1489</v>
      </c>
      <c r="L687" s="757" t="s">
        <v>3218</v>
      </c>
      <c r="M687" s="754">
        <f>IF(ISERROR(VLOOKUP($B687,ESTR_PREC!$A$1:$M$6000,2,FALSE))=TRUE,0,VLOOKUP($B687,ESTR_PREC!$A$1:$M$6000,2,FALSE))</f>
        <v>18</v>
      </c>
      <c r="N687" s="225">
        <v>18</v>
      </c>
      <c r="O687" s="777">
        <f t="shared" si="27"/>
        <v>0</v>
      </c>
      <c r="Q687" s="225"/>
      <c r="R687" s="846"/>
      <c r="S687" s="225"/>
      <c r="T687" s="225"/>
      <c r="U687" s="265"/>
      <c r="V687" s="225"/>
      <c r="W687" s="225"/>
      <c r="X687" s="551"/>
      <c r="Y687" s="379"/>
      <c r="Z687" s="755"/>
      <c r="AA687" s="544"/>
      <c r="AB687" s="755"/>
    </row>
    <row r="688" spans="1:28" s="291" customFormat="1" ht="15" customHeight="1" thickBot="1">
      <c r="A688" s="265"/>
      <c r="K688" s="545"/>
      <c r="L688" s="532"/>
      <c r="M688" s="499"/>
      <c r="N688" s="517"/>
      <c r="O688" s="517"/>
      <c r="Q688" s="517"/>
      <c r="R688" s="554"/>
      <c r="S688" s="499"/>
      <c r="T688" s="499"/>
      <c r="V688" s="499"/>
      <c r="W688" s="499"/>
      <c r="X688" s="501"/>
      <c r="Y688" s="379"/>
      <c r="Z688" s="499"/>
      <c r="AA688" s="501"/>
      <c r="AB688" s="499"/>
    </row>
    <row r="689" spans="1:28" ht="27.75" thickTop="1" thickBot="1">
      <c r="B689" s="110" t="s">
        <v>1490</v>
      </c>
      <c r="C689" s="242" t="s">
        <v>3762</v>
      </c>
      <c r="D689" s="243"/>
      <c r="E689" s="112"/>
      <c r="F689" s="243"/>
      <c r="G689" s="112"/>
      <c r="H689" s="243"/>
      <c r="I689" s="243"/>
      <c r="J689" s="243"/>
      <c r="K689" s="113" t="s">
        <v>1491</v>
      </c>
      <c r="L689" s="114" t="s">
        <v>3218</v>
      </c>
      <c r="M689" s="115">
        <f>SUM(M692:M699)</f>
        <v>144</v>
      </c>
      <c r="N689" s="298">
        <f>SUM(N692:N699)</f>
        <v>132</v>
      </c>
      <c r="O689" s="298">
        <f>+N689-M689</f>
        <v>-12</v>
      </c>
      <c r="Q689" s="298">
        <f>SUM(Q692:Q699)</f>
        <v>0</v>
      </c>
      <c r="R689" s="519"/>
      <c r="S689" s="115">
        <f>SUM(S692:S699)</f>
        <v>18</v>
      </c>
      <c r="T689" s="115">
        <f>SUM(T692:T699)</f>
        <v>0</v>
      </c>
      <c r="U689" s="265"/>
      <c r="V689" s="115">
        <f>SUM(V692:V699)</f>
        <v>0</v>
      </c>
      <c r="W689" s="115">
        <f>SUM(W692:W699)</f>
        <v>0</v>
      </c>
      <c r="Z689" s="519"/>
      <c r="AA689" s="501"/>
      <c r="AB689" s="519"/>
    </row>
    <row r="690" spans="1:28" s="291" customFormat="1" ht="9" customHeight="1" thickTop="1" thickBot="1">
      <c r="A690" s="265"/>
      <c r="K690" s="540"/>
      <c r="L690" s="466"/>
      <c r="M690" s="265"/>
      <c r="N690" s="379"/>
      <c r="O690" s="379"/>
      <c r="Q690" s="379"/>
      <c r="R690" s="554"/>
      <c r="S690" s="265"/>
      <c r="T690" s="265"/>
      <c r="V690" s="265"/>
      <c r="W690" s="265"/>
      <c r="X690" s="501"/>
      <c r="Y690" s="379"/>
      <c r="Z690" s="501"/>
      <c r="AA690" s="501"/>
      <c r="AB690" s="501"/>
    </row>
    <row r="691" spans="1:28" s="291" customFormat="1" ht="39" thickBot="1">
      <c r="A691" s="265"/>
      <c r="B691" s="102" t="s">
        <v>3221</v>
      </c>
      <c r="C691" s="245" t="s">
        <v>48</v>
      </c>
      <c r="D691" s="245"/>
      <c r="E691" s="246"/>
      <c r="F691" s="246"/>
      <c r="G691" s="246"/>
      <c r="H691" s="246"/>
      <c r="I691" s="246"/>
      <c r="J691" s="246"/>
      <c r="K691" s="302" t="s">
        <v>3222</v>
      </c>
      <c r="L691" s="135"/>
      <c r="M691" s="328" t="str">
        <f>+$M$10</f>
        <v>Valore netto al 31/12/2017</v>
      </c>
      <c r="N691" s="779" t="str">
        <f>N$10</f>
        <v>Valore netto al 31/12/2018</v>
      </c>
      <c r="O691" s="779" t="s">
        <v>4064</v>
      </c>
      <c r="P691" s="806"/>
      <c r="Q691" s="779" t="str">
        <f>Q$10</f>
        <v>Prechiusura al ° trimestre 2018</v>
      </c>
      <c r="R691" s="514"/>
      <c r="S691" s="1145" t="str">
        <f>S$330</f>
        <v>Costi da utilizzo contributi 2018</v>
      </c>
      <c r="T691" s="1143" t="str">
        <f>T$330</f>
        <v>Costi da utilizzo contributi DI CUI SOCIO-SAN</v>
      </c>
      <c r="U691" s="1144"/>
      <c r="V691" s="1142" t="str">
        <f>V$330</f>
        <v>Costi da contributi 2018</v>
      </c>
      <c r="W691" s="1143" t="str">
        <f>W$330</f>
        <v>Costi da contributi DI CUI SOCIO-SAN</v>
      </c>
      <c r="X691" s="379"/>
      <c r="Y691" s="379"/>
      <c r="Z691" s="681"/>
      <c r="AA691" s="501"/>
      <c r="AB691" s="681"/>
    </row>
    <row r="692" spans="1:28" ht="25.5">
      <c r="B692" s="127" t="s">
        <v>1492</v>
      </c>
      <c r="C692" s="127" t="s">
        <v>3763</v>
      </c>
      <c r="D692" s="127"/>
      <c r="E692" s="127"/>
      <c r="F692" s="127"/>
      <c r="G692" s="127"/>
      <c r="H692" s="123" t="s">
        <v>4292</v>
      </c>
      <c r="I692" s="127"/>
      <c r="J692" s="127"/>
      <c r="K692" s="181" t="s">
        <v>1497</v>
      </c>
      <c r="L692" s="125" t="s">
        <v>3218</v>
      </c>
      <c r="M692" s="564">
        <f>IF(ISERROR(VLOOKUP($B692,ESTR_PREC!$A$1:$M$6000,2,FALSE))=TRUE,0,VLOOKUP($B692,ESTR_PREC!$A$1:$M$6000,2,FALSE))</f>
        <v>0</v>
      </c>
      <c r="N692" s="225"/>
      <c r="O692" s="560">
        <f t="shared" ref="O692:O698" si="28">+N692-M692</f>
        <v>0</v>
      </c>
      <c r="Q692" s="225"/>
      <c r="R692" s="499"/>
      <c r="S692" s="225"/>
      <c r="T692" s="225"/>
      <c r="U692" s="265"/>
      <c r="V692" s="225"/>
      <c r="W692" s="225"/>
      <c r="Z692" s="499"/>
      <c r="AA692" s="501"/>
      <c r="AB692" s="499"/>
    </row>
    <row r="693" spans="1:28" ht="25.5">
      <c r="B693" s="127" t="s">
        <v>1498</v>
      </c>
      <c r="C693" s="127" t="str">
        <f>MID(B693,1,1)&amp;MID(B693,3,2)&amp;MID(B693,6,2)&amp;MID(B693,9,2)&amp;MID(B693,12,3)&amp;MID(B693,16,3)&amp;MID(B693,20,2)&amp;MID(B693,23,3)</f>
        <v>420101012001200000</v>
      </c>
      <c r="D693" s="127"/>
      <c r="E693" s="127"/>
      <c r="F693" s="127"/>
      <c r="G693" s="127"/>
      <c r="H693" s="123" t="s">
        <v>4292</v>
      </c>
      <c r="I693" s="127"/>
      <c r="J693" s="127"/>
      <c r="K693" s="304" t="s">
        <v>1500</v>
      </c>
      <c r="L693" s="125" t="s">
        <v>3218</v>
      </c>
      <c r="M693" s="564">
        <f>IF(ISERROR(VLOOKUP($B693,ESTR_PREC!$A$1:$M$6000,2,FALSE))=TRUE,0,VLOOKUP($B693,ESTR_PREC!$A$1:$M$6000,2,FALSE))</f>
        <v>9</v>
      </c>
      <c r="N693" s="225">
        <v>8</v>
      </c>
      <c r="O693" s="560">
        <f t="shared" si="28"/>
        <v>-1</v>
      </c>
      <c r="Q693" s="225"/>
      <c r="R693" s="499"/>
      <c r="S693" s="225"/>
      <c r="T693" s="225"/>
      <c r="U693" s="265"/>
      <c r="V693" s="225"/>
      <c r="W693" s="225"/>
      <c r="Z693" s="499"/>
      <c r="AA693" s="501"/>
      <c r="AB693" s="499"/>
    </row>
    <row r="694" spans="1:28" ht="25.5">
      <c r="B694" s="127" t="s">
        <v>1501</v>
      </c>
      <c r="C694" s="127" t="str">
        <f>MID(B694,1,1)&amp;MID(B694,3,2)&amp;MID(B694,6,2)&amp;MID(B694,9,2)&amp;MID(B694,12,3)&amp;MID(B694,16,3)&amp;MID(B694,20,2)&amp;MID(B694,23,3)</f>
        <v>420101012001500000</v>
      </c>
      <c r="D694" s="127"/>
      <c r="E694" s="127"/>
      <c r="F694" s="127"/>
      <c r="G694" s="127"/>
      <c r="H694" s="123" t="s">
        <v>4292</v>
      </c>
      <c r="I694" s="127"/>
      <c r="J694" s="127"/>
      <c r="K694" s="304" t="s">
        <v>1503</v>
      </c>
      <c r="L694" s="125" t="s">
        <v>3218</v>
      </c>
      <c r="M694" s="564">
        <f>IF(ISERROR(VLOOKUP($B694,ESTR_PREC!$A$1:$M$6000,2,FALSE))=TRUE,0,VLOOKUP($B694,ESTR_PREC!$A$1:$M$6000,2,FALSE))</f>
        <v>61</v>
      </c>
      <c r="N694" s="225">
        <v>60</v>
      </c>
      <c r="O694" s="560">
        <f t="shared" si="28"/>
        <v>-1</v>
      </c>
      <c r="Q694" s="225"/>
      <c r="R694" s="499"/>
      <c r="S694" s="225"/>
      <c r="T694" s="225"/>
      <c r="U694" s="265"/>
      <c r="V694" s="225"/>
      <c r="W694" s="225"/>
      <c r="Z694" s="499"/>
      <c r="AA694" s="501"/>
      <c r="AB694" s="499"/>
    </row>
    <row r="695" spans="1:28" ht="25.5">
      <c r="B695" s="127" t="s">
        <v>1504</v>
      </c>
      <c r="C695" s="127" t="s">
        <v>3764</v>
      </c>
      <c r="D695" s="127"/>
      <c r="E695" s="127"/>
      <c r="F695" s="127"/>
      <c r="G695" s="127"/>
      <c r="H695" s="123" t="s">
        <v>4292</v>
      </c>
      <c r="I695" s="127"/>
      <c r="J695" s="127"/>
      <c r="K695" s="316" t="s">
        <v>1506</v>
      </c>
      <c r="L695" s="125" t="s">
        <v>3218</v>
      </c>
      <c r="M695" s="564">
        <f>IF(ISERROR(VLOOKUP($B695,ESTR_PREC!$A$1:$M$6000,2,FALSE))=TRUE,0,VLOOKUP($B695,ESTR_PREC!$A$1:$M$6000,2,FALSE))</f>
        <v>0</v>
      </c>
      <c r="N695" s="225"/>
      <c r="O695" s="560">
        <f t="shared" si="28"/>
        <v>0</v>
      </c>
      <c r="Q695" s="225"/>
      <c r="R695" s="499"/>
      <c r="S695" s="225"/>
      <c r="T695" s="225"/>
      <c r="U695" s="265"/>
      <c r="V695" s="225"/>
      <c r="W695" s="225"/>
      <c r="Z695" s="499"/>
      <c r="AA695" s="501"/>
      <c r="AB695" s="499"/>
    </row>
    <row r="696" spans="1:28" ht="25.5">
      <c r="B696" s="127" t="s">
        <v>1507</v>
      </c>
      <c r="C696" s="127" t="str">
        <f>MID(B696,1,1)&amp;MID(B696,3,2)&amp;MID(B696,6,2)&amp;MID(B696,9,2)&amp;MID(B696,12,3)&amp;MID(B696,16,3)&amp;MID(B696,20,2)&amp;MID(B696,23,3)</f>
        <v>420101012002500000</v>
      </c>
      <c r="D696" s="127"/>
      <c r="E696" s="127"/>
      <c r="F696" s="127"/>
      <c r="G696" s="127"/>
      <c r="H696" s="123" t="s">
        <v>4292</v>
      </c>
      <c r="I696" s="127"/>
      <c r="J696" s="127"/>
      <c r="K696" s="304" t="s">
        <v>1509</v>
      </c>
      <c r="L696" s="125" t="s">
        <v>3218</v>
      </c>
      <c r="M696" s="564">
        <f>IF(ISERROR(VLOOKUP($B696,ESTR_PREC!$A$1:$M$6000,2,FALSE))=TRUE,0,VLOOKUP($B696,ESTR_PREC!$A$1:$M$6000,2,FALSE))</f>
        <v>0</v>
      </c>
      <c r="N696" s="225"/>
      <c r="O696" s="560">
        <f t="shared" si="28"/>
        <v>0</v>
      </c>
      <c r="Q696" s="225"/>
      <c r="R696" s="499"/>
      <c r="S696" s="225"/>
      <c r="T696" s="225"/>
      <c r="U696" s="265"/>
      <c r="V696" s="225"/>
      <c r="W696" s="225"/>
      <c r="Z696" s="499"/>
      <c r="AA696" s="501"/>
      <c r="AB696" s="499"/>
    </row>
    <row r="697" spans="1:28">
      <c r="B697" s="127" t="s">
        <v>1510</v>
      </c>
      <c r="C697" s="127" t="s">
        <v>3765</v>
      </c>
      <c r="D697" s="127"/>
      <c r="E697" s="127"/>
      <c r="F697" s="127"/>
      <c r="G697" s="127"/>
      <c r="H697" s="123" t="s">
        <v>4292</v>
      </c>
      <c r="I697" s="127"/>
      <c r="J697" s="127"/>
      <c r="K697" s="304" t="s">
        <v>1512</v>
      </c>
      <c r="L697" s="125" t="s">
        <v>3218</v>
      </c>
      <c r="M697" s="564">
        <f>IF(ISERROR(VLOOKUP($B697,ESTR_PREC!$A$1:$M$6000,2,FALSE))=TRUE,0,VLOOKUP($B697,ESTR_PREC!$A$1:$M$6000,2,FALSE))</f>
        <v>74</v>
      </c>
      <c r="N697" s="225">
        <v>64</v>
      </c>
      <c r="O697" s="560">
        <f t="shared" si="28"/>
        <v>-10</v>
      </c>
      <c r="Q697" s="225"/>
      <c r="R697" s="499"/>
      <c r="S697" s="225">
        <v>18</v>
      </c>
      <c r="T697" s="225"/>
      <c r="U697" s="265"/>
      <c r="V697" s="225"/>
      <c r="W697" s="225"/>
      <c r="Z697" s="499"/>
      <c r="AA697" s="501"/>
      <c r="AB697" s="499"/>
    </row>
    <row r="698" spans="1:28" ht="25.5">
      <c r="B698" s="127" t="s">
        <v>1513</v>
      </c>
      <c r="C698" s="127" t="str">
        <f>MID(B698,1,1)&amp;MID(B698,3,2)&amp;MID(B698,6,2)&amp;MID(B698,9,2)&amp;MID(B698,12,3)&amp;MID(B698,16,3)&amp;MID(B698,20,2)&amp;MID(B698,23,3)</f>
        <v>420101012003500000</v>
      </c>
      <c r="D698" s="127"/>
      <c r="E698" s="127"/>
      <c r="F698" s="127"/>
      <c r="G698" s="127"/>
      <c r="H698" s="123" t="s">
        <v>4292</v>
      </c>
      <c r="I698" s="127"/>
      <c r="J698" s="127"/>
      <c r="K698" s="304" t="s">
        <v>1515</v>
      </c>
      <c r="L698" s="125" t="s">
        <v>3218</v>
      </c>
      <c r="M698" s="564">
        <f>IF(ISERROR(VLOOKUP($B698,ESTR_PREC!$A$1:$M$6000,2,FALSE))=TRUE,0,VLOOKUP($B698,ESTR_PREC!$A$1:$M$6000,2,FALSE))</f>
        <v>0</v>
      </c>
      <c r="N698" s="225"/>
      <c r="O698" s="560">
        <f t="shared" si="28"/>
        <v>0</v>
      </c>
      <c r="Q698" s="225"/>
      <c r="R698" s="499"/>
      <c r="S698" s="225"/>
      <c r="T698" s="225"/>
      <c r="U698" s="265"/>
      <c r="V698" s="225"/>
      <c r="W698" s="225"/>
      <c r="Z698" s="499"/>
      <c r="AA698" s="501"/>
      <c r="AB698" s="499"/>
    </row>
    <row r="699" spans="1:28" ht="25.5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125" t="s">
        <v>3218</v>
      </c>
      <c r="M699" s="1005">
        <f>IF(ISERROR(VLOOKUP($B699,ESTR_PREC!$A$1:$M$6000,2,FALSE))=TRUE,0,VLOOKUP($B699,ESTR_PREC!$A$1:$M$6000,2,FALSE))</f>
        <v>0</v>
      </c>
      <c r="N699" s="1006"/>
      <c r="O699" s="577">
        <f>+N699-M699</f>
        <v>0</v>
      </c>
      <c r="Q699" s="1006"/>
      <c r="R699" s="499"/>
      <c r="S699" s="1006"/>
      <c r="T699" s="1006"/>
      <c r="U699" s="265"/>
      <c r="V699" s="1006"/>
      <c r="W699" s="1006"/>
      <c r="Z699" s="499"/>
      <c r="AA699" s="501"/>
      <c r="AB699" s="499"/>
    </row>
    <row r="700" spans="1:28" s="291" customFormat="1" ht="15.75" thickBot="1">
      <c r="A700" s="265"/>
      <c r="K700" s="545"/>
      <c r="L700" s="532"/>
      <c r="M700" s="499"/>
      <c r="N700" s="517"/>
      <c r="O700" s="517"/>
      <c r="Q700" s="517"/>
      <c r="R700" s="554"/>
      <c r="S700" s="499"/>
      <c r="T700" s="499"/>
      <c r="V700" s="499"/>
      <c r="W700" s="499"/>
      <c r="X700" s="501"/>
      <c r="Y700" s="379"/>
      <c r="Z700" s="499"/>
      <c r="AA700" s="501"/>
      <c r="AB700" s="499"/>
    </row>
    <row r="701" spans="1:28" ht="17.25" thickTop="1" thickBot="1">
      <c r="B701" s="110" t="s">
        <v>1519</v>
      </c>
      <c r="C701" s="242" t="s">
        <v>3766</v>
      </c>
      <c r="D701" s="243"/>
      <c r="E701" s="112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691</v>
      </c>
      <c r="N701" s="115">
        <f>SUM(N704:N717)</f>
        <v>785</v>
      </c>
      <c r="O701" s="298">
        <f>+N701-M701</f>
        <v>94</v>
      </c>
      <c r="Q701" s="298">
        <f>SUM(Q704:Q717)</f>
        <v>0</v>
      </c>
      <c r="R701" s="519"/>
      <c r="S701" s="115">
        <f>SUM(S704:S717)</f>
        <v>754</v>
      </c>
      <c r="T701" s="115">
        <f>SUM(T704:T717)</f>
        <v>0</v>
      </c>
      <c r="U701" s="265"/>
      <c r="V701" s="115">
        <f>SUM(V704:V717)</f>
        <v>0</v>
      </c>
      <c r="W701" s="115">
        <f>SUM(W704:W717)</f>
        <v>0</v>
      </c>
      <c r="Z701" s="519"/>
      <c r="AA701" s="501"/>
      <c r="AB701" s="519"/>
    </row>
    <row r="702" spans="1:28" s="291" customFormat="1" ht="9" customHeight="1" thickTop="1" thickBot="1">
      <c r="A702" s="265"/>
      <c r="K702" s="540"/>
      <c r="L702" s="466"/>
      <c r="M702" s="265"/>
      <c r="N702" s="379"/>
      <c r="O702" s="379"/>
      <c r="Q702" s="379"/>
      <c r="R702" s="554"/>
      <c r="S702" s="265"/>
      <c r="T702" s="265"/>
      <c r="V702" s="265"/>
      <c r="W702" s="265"/>
      <c r="X702" s="501"/>
      <c r="Y702" s="379"/>
      <c r="Z702" s="501"/>
      <c r="AA702" s="501"/>
      <c r="AB702" s="501"/>
    </row>
    <row r="703" spans="1:28" s="291" customFormat="1" ht="39" thickBot="1">
      <c r="A703" s="265"/>
      <c r="B703" s="102" t="s">
        <v>3221</v>
      </c>
      <c r="C703" s="245" t="s">
        <v>48</v>
      </c>
      <c r="D703" s="245"/>
      <c r="E703" s="246"/>
      <c r="F703" s="246"/>
      <c r="G703" s="246"/>
      <c r="H703" s="246"/>
      <c r="I703" s="246"/>
      <c r="J703" s="246"/>
      <c r="K703" s="302" t="s">
        <v>3222</v>
      </c>
      <c r="L703" s="135"/>
      <c r="M703" s="328" t="str">
        <f>+$M$10</f>
        <v>Valore netto al 31/12/2017</v>
      </c>
      <c r="N703" s="779" t="str">
        <f>N$10</f>
        <v>Valore netto al 31/12/2018</v>
      </c>
      <c r="O703" s="779" t="s">
        <v>4064</v>
      </c>
      <c r="P703" s="806"/>
      <c r="Q703" s="779" t="str">
        <f>Q$10</f>
        <v>Prechiusura al ° trimestre 2018</v>
      </c>
      <c r="R703" s="514"/>
      <c r="S703" s="1145" t="str">
        <f>S$330</f>
        <v>Costi da utilizzo contributi 2018</v>
      </c>
      <c r="T703" s="1143" t="str">
        <f>T$330</f>
        <v>Costi da utilizzo contributi DI CUI SOCIO-SAN</v>
      </c>
      <c r="U703" s="1144"/>
      <c r="V703" s="1142" t="str">
        <f>V$330</f>
        <v>Costi da contributi 2018</v>
      </c>
      <c r="W703" s="1143" t="str">
        <f>W$330</f>
        <v>Costi da contributi DI CUI SOCIO-SAN</v>
      </c>
      <c r="X703" s="379"/>
      <c r="Y703" s="379"/>
      <c r="Z703" s="681"/>
      <c r="AA703" s="501"/>
      <c r="AB703" s="681"/>
    </row>
    <row r="704" spans="1:28">
      <c r="B704" s="138" t="s">
        <v>1521</v>
      </c>
      <c r="C704" s="138" t="s">
        <v>3767</v>
      </c>
      <c r="D704" s="138"/>
      <c r="E704" s="138"/>
      <c r="F704" s="138"/>
      <c r="G704" s="138"/>
      <c r="H704" s="123" t="s">
        <v>4292</v>
      </c>
      <c r="I704" s="138"/>
      <c r="J704" s="138"/>
      <c r="K704" s="316" t="s">
        <v>1524</v>
      </c>
      <c r="L704" s="270" t="s">
        <v>3218</v>
      </c>
      <c r="M704" s="564">
        <f>IF(ISERROR(VLOOKUP($B704,ESTR_PREC!$A$1:$M$6000,2,FALSE))=TRUE,0,VLOOKUP($B704,ESTR_PREC!$A$1:$M$6000,2,FALSE))</f>
        <v>0</v>
      </c>
      <c r="N704" s="225"/>
      <c r="O704" s="560">
        <f t="shared" ref="O704:O709" si="29">+N704-M704</f>
        <v>0</v>
      </c>
      <c r="Q704" s="225"/>
      <c r="R704" s="499"/>
      <c r="S704" s="225"/>
      <c r="T704" s="225"/>
      <c r="U704" s="265"/>
      <c r="V704" s="225"/>
      <c r="W704" s="225"/>
      <c r="Z704" s="499"/>
      <c r="AA704" s="501"/>
      <c r="AB704" s="499"/>
    </row>
    <row r="705" spans="1:28">
      <c r="B705" s="138" t="s">
        <v>1527</v>
      </c>
      <c r="C705" s="138" t="s">
        <v>3768</v>
      </c>
      <c r="D705" s="138"/>
      <c r="E705" s="138"/>
      <c r="F705" s="138"/>
      <c r="G705" s="138"/>
      <c r="H705" s="123" t="s">
        <v>4292</v>
      </c>
      <c r="I705" s="138"/>
      <c r="J705" s="138"/>
      <c r="K705" s="316" t="s">
        <v>1529</v>
      </c>
      <c r="L705" s="270" t="s">
        <v>3218</v>
      </c>
      <c r="M705" s="564">
        <f>IF(ISERROR(VLOOKUP($B705,ESTR_PREC!$A$1:$M$6000,2,FALSE))=TRUE,0,VLOOKUP($B705,ESTR_PREC!$A$1:$M$6000,2,FALSE))</f>
        <v>15</v>
      </c>
      <c r="N705" s="225">
        <v>15</v>
      </c>
      <c r="O705" s="560">
        <f t="shared" si="29"/>
        <v>0</v>
      </c>
      <c r="Q705" s="225"/>
      <c r="R705" s="499"/>
      <c r="S705" s="225"/>
      <c r="T705" s="225"/>
      <c r="U705" s="265"/>
      <c r="V705" s="225"/>
      <c r="W705" s="225"/>
      <c r="Z705" s="499"/>
      <c r="AA705" s="501"/>
      <c r="AB705" s="499"/>
    </row>
    <row r="706" spans="1:28">
      <c r="B706" s="138" t="s">
        <v>1530</v>
      </c>
      <c r="C706" s="138" t="s">
        <v>3769</v>
      </c>
      <c r="D706" s="138"/>
      <c r="E706" s="138"/>
      <c r="F706" s="138"/>
      <c r="G706" s="138"/>
      <c r="H706" s="123" t="s">
        <v>4292</v>
      </c>
      <c r="I706" s="138"/>
      <c r="J706" s="138"/>
      <c r="K706" s="316" t="s">
        <v>1532</v>
      </c>
      <c r="L706" s="270" t="s">
        <v>3218</v>
      </c>
      <c r="M706" s="564">
        <f>IF(ISERROR(VLOOKUP($B706,ESTR_PREC!$A$1:$M$6000,2,FALSE))=TRUE,0,VLOOKUP($B706,ESTR_PREC!$A$1:$M$6000,2,FALSE))</f>
        <v>21</v>
      </c>
      <c r="N706" s="225">
        <v>16</v>
      </c>
      <c r="O706" s="560">
        <f t="shared" si="29"/>
        <v>-5</v>
      </c>
      <c r="Q706" s="225"/>
      <c r="R706" s="499"/>
      <c r="S706" s="225"/>
      <c r="T706" s="225"/>
      <c r="U706" s="265"/>
      <c r="V706" s="225"/>
      <c r="W706" s="225"/>
      <c r="Z706" s="499"/>
      <c r="AA706" s="501"/>
      <c r="AB706" s="499"/>
    </row>
    <row r="707" spans="1:28">
      <c r="B707" s="138" t="s">
        <v>1533</v>
      </c>
      <c r="C707" s="138" t="s">
        <v>3770</v>
      </c>
      <c r="D707" s="138"/>
      <c r="E707" s="138"/>
      <c r="F707" s="138"/>
      <c r="G707" s="138"/>
      <c r="H707" s="123" t="s">
        <v>4292</v>
      </c>
      <c r="I707" s="138"/>
      <c r="J707" s="138"/>
      <c r="K707" s="316" t="s">
        <v>1535</v>
      </c>
      <c r="L707" s="270" t="s">
        <v>3218</v>
      </c>
      <c r="M707" s="564">
        <f>IF(ISERROR(VLOOKUP($B707,ESTR_PREC!$A$1:$M$6000,2,FALSE))=TRUE,0,VLOOKUP($B707,ESTR_PREC!$A$1:$M$6000,2,FALSE))</f>
        <v>655</v>
      </c>
      <c r="N707" s="225">
        <v>671</v>
      </c>
      <c r="O707" s="560">
        <f>+N707-M707</f>
        <v>16</v>
      </c>
      <c r="Q707" s="225"/>
      <c r="R707" s="499"/>
      <c r="S707" s="225">
        <v>671</v>
      </c>
      <c r="T707" s="225"/>
      <c r="U707" s="265"/>
      <c r="V707" s="225"/>
      <c r="W707" s="225"/>
      <c r="Z707" s="499"/>
      <c r="AA707" s="501"/>
      <c r="AB707" s="499"/>
    </row>
    <row r="708" spans="1:28">
      <c r="B708" s="138" t="s">
        <v>1536</v>
      </c>
      <c r="C708" s="138" t="s">
        <v>3771</v>
      </c>
      <c r="D708" s="138"/>
      <c r="E708" s="138"/>
      <c r="F708" s="138"/>
      <c r="G708" s="138"/>
      <c r="H708" s="123" t="s">
        <v>4292</v>
      </c>
      <c r="I708" s="138"/>
      <c r="J708" s="138"/>
      <c r="K708" s="316" t="s">
        <v>1537</v>
      </c>
      <c r="L708" s="270" t="s">
        <v>3218</v>
      </c>
      <c r="M708" s="564">
        <f>IF(ISERROR(VLOOKUP($B708,ESTR_PREC!$A$1:$M$6000,2,FALSE))=TRUE,0,VLOOKUP($B708,ESTR_PREC!$A$1:$M$6000,2,FALSE))</f>
        <v>0</v>
      </c>
      <c r="N708" s="225"/>
      <c r="O708" s="560">
        <f t="shared" si="29"/>
        <v>0</v>
      </c>
      <c r="Q708" s="225"/>
      <c r="R708" s="499"/>
      <c r="S708" s="225"/>
      <c r="T708" s="225"/>
      <c r="U708" s="265"/>
      <c r="V708" s="225"/>
      <c r="W708" s="225"/>
      <c r="Z708" s="499"/>
      <c r="AA708" s="501"/>
      <c r="AB708" s="499"/>
    </row>
    <row r="709" spans="1:28" ht="25.5">
      <c r="B709" s="138" t="s">
        <v>1538</v>
      </c>
      <c r="C709" s="138" t="s">
        <v>3772</v>
      </c>
      <c r="D709" s="138"/>
      <c r="E709" s="138"/>
      <c r="F709" s="138"/>
      <c r="G709" s="138"/>
      <c r="H709" s="123" t="s">
        <v>4293</v>
      </c>
      <c r="I709" s="138"/>
      <c r="J709" s="138"/>
      <c r="K709" s="316" t="s">
        <v>1540</v>
      </c>
      <c r="L709" s="270" t="s">
        <v>3218</v>
      </c>
      <c r="M709" s="564">
        <f>IF(ISERROR(VLOOKUP($B709,ESTR_PREC!$A$1:$M$6000,2,FALSE))=TRUE,0,VLOOKUP($B709,ESTR_PREC!$A$1:$M$6000,2,FALSE))</f>
        <v>0</v>
      </c>
      <c r="N709" s="225">
        <v>83</v>
      </c>
      <c r="O709" s="560">
        <f t="shared" si="29"/>
        <v>83</v>
      </c>
      <c r="Q709" s="225"/>
      <c r="R709" s="499"/>
      <c r="S709" s="225">
        <v>83</v>
      </c>
      <c r="T709" s="225"/>
      <c r="U709" s="265"/>
      <c r="V709" s="225"/>
      <c r="W709" s="225"/>
      <c r="Z709" s="499"/>
      <c r="AA709" s="501"/>
      <c r="AB709" s="499"/>
    </row>
    <row r="710" spans="1:28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64">
        <f>IF(ISERROR(VLOOKUP($B710,ESTR_PREC!$A$1:$M$6000,2,FALSE))=TRUE,0,VLOOKUP($B710,ESTR_PREC!$A$1:$M$6000,2,FALSE))</f>
        <v>0</v>
      </c>
      <c r="N710" s="225"/>
      <c r="O710" s="560">
        <f>+N710-M710</f>
        <v>0</v>
      </c>
      <c r="Q710" s="225"/>
      <c r="R710" s="499"/>
      <c r="S710" s="225"/>
      <c r="T710" s="225"/>
      <c r="U710" s="265"/>
      <c r="V710" s="225"/>
      <c r="W710" s="225"/>
      <c r="Z710" s="499"/>
      <c r="AA710" s="501"/>
      <c r="AB710" s="499"/>
    </row>
    <row r="711" spans="1:28" hidden="1">
      <c r="B711" s="138" t="s">
        <v>1543</v>
      </c>
      <c r="C711" s="138" t="s">
        <v>3773</v>
      </c>
      <c r="D711" s="138"/>
      <c r="E711" s="138"/>
      <c r="F711" s="138"/>
      <c r="G711" s="138"/>
      <c r="H711" s="138"/>
      <c r="I711" s="138"/>
      <c r="J711" s="138"/>
      <c r="K711" s="316" t="s">
        <v>197</v>
      </c>
      <c r="L711" s="270" t="s">
        <v>3218</v>
      </c>
      <c r="M711" s="815"/>
      <c r="N711" s="858"/>
      <c r="O711" s="815"/>
      <c r="Q711" s="858"/>
      <c r="R711" s="499"/>
      <c r="S711" s="825"/>
      <c r="T711" s="825"/>
      <c r="U711" s="265"/>
      <c r="V711" s="825"/>
      <c r="W711" s="825"/>
      <c r="Z711" s="548"/>
      <c r="AA711" s="501"/>
      <c r="AB711" s="548"/>
    </row>
    <row r="712" spans="1:28" ht="15" hidden="1" customHeight="1">
      <c r="B712" s="138" t="s">
        <v>1544</v>
      </c>
      <c r="C712" s="138" t="s">
        <v>3774</v>
      </c>
      <c r="D712" s="138"/>
      <c r="E712" s="138"/>
      <c r="F712" s="138"/>
      <c r="G712" s="138"/>
      <c r="H712" s="138"/>
      <c r="I712" s="138"/>
      <c r="J712" s="138"/>
      <c r="K712" s="316" t="s">
        <v>1545</v>
      </c>
      <c r="L712" s="270" t="s">
        <v>3218</v>
      </c>
      <c r="M712" s="815"/>
      <c r="N712" s="858"/>
      <c r="O712" s="815"/>
      <c r="Q712" s="858"/>
      <c r="R712" s="499"/>
      <c r="S712" s="825"/>
      <c r="T712" s="825"/>
      <c r="U712" s="265"/>
      <c r="V712" s="825"/>
      <c r="W712" s="825"/>
      <c r="Z712" s="548"/>
      <c r="AA712" s="501"/>
      <c r="AB712" s="548"/>
    </row>
    <row r="713" spans="1:28" ht="15" hidden="1" customHeight="1">
      <c r="B713" s="138" t="s">
        <v>1546</v>
      </c>
      <c r="C713" s="138" t="s">
        <v>3775</v>
      </c>
      <c r="D713" s="138"/>
      <c r="E713" s="138"/>
      <c r="F713" s="138"/>
      <c r="G713" s="138"/>
      <c r="H713" s="138"/>
      <c r="I713" s="138"/>
      <c r="J713" s="138"/>
      <c r="K713" s="316" t="s">
        <v>205</v>
      </c>
      <c r="L713" s="270" t="s">
        <v>3218</v>
      </c>
      <c r="M713" s="815"/>
      <c r="N713" s="858"/>
      <c r="O713" s="815"/>
      <c r="Q713" s="858"/>
      <c r="R713" s="499"/>
      <c r="S713" s="825"/>
      <c r="T713" s="825"/>
      <c r="U713" s="265"/>
      <c r="V713" s="825"/>
      <c r="W713" s="825"/>
      <c r="Z713" s="548"/>
      <c r="AA713" s="501"/>
      <c r="AB713" s="548"/>
    </row>
    <row r="714" spans="1:28" ht="15" hidden="1" customHeight="1">
      <c r="B714" s="138" t="s">
        <v>1547</v>
      </c>
      <c r="C714" s="138" t="s">
        <v>3776</v>
      </c>
      <c r="D714" s="138"/>
      <c r="E714" s="138"/>
      <c r="F714" s="138"/>
      <c r="G714" s="138"/>
      <c r="H714" s="138"/>
      <c r="I714" s="138"/>
      <c r="J714" s="138"/>
      <c r="K714" s="316" t="s">
        <v>215</v>
      </c>
      <c r="L714" s="270" t="s">
        <v>3218</v>
      </c>
      <c r="M714" s="815"/>
      <c r="N714" s="858"/>
      <c r="O714" s="815"/>
      <c r="Q714" s="858"/>
      <c r="R714" s="499"/>
      <c r="S714" s="825"/>
      <c r="T714" s="825"/>
      <c r="U714" s="265"/>
      <c r="V714" s="825"/>
      <c r="W714" s="825"/>
      <c r="Z714" s="548"/>
      <c r="AA714" s="501"/>
      <c r="AB714" s="548"/>
    </row>
    <row r="715" spans="1:28" ht="15" hidden="1" customHeight="1">
      <c r="B715" s="138" t="s">
        <v>1549</v>
      </c>
      <c r="C715" s="138" t="s">
        <v>3777</v>
      </c>
      <c r="D715" s="138"/>
      <c r="E715" s="138"/>
      <c r="F715" s="138"/>
      <c r="G715" s="138"/>
      <c r="H715" s="138"/>
      <c r="I715" s="138"/>
      <c r="J715" s="138"/>
      <c r="K715" s="316" t="s">
        <v>1551</v>
      </c>
      <c r="L715" s="270" t="s">
        <v>3218</v>
      </c>
      <c r="M715" s="815"/>
      <c r="N715" s="858"/>
      <c r="O715" s="815"/>
      <c r="Q715" s="858"/>
      <c r="R715" s="499"/>
      <c r="S715" s="825"/>
      <c r="T715" s="825"/>
      <c r="U715" s="265"/>
      <c r="V715" s="825"/>
      <c r="W715" s="825"/>
      <c r="Z715" s="548"/>
      <c r="AA715" s="501"/>
      <c r="AB715" s="548"/>
    </row>
    <row r="716" spans="1:28" ht="15" hidden="1" customHeight="1">
      <c r="B716" s="138" t="s">
        <v>1552</v>
      </c>
      <c r="C716" s="138" t="s">
        <v>3778</v>
      </c>
      <c r="D716" s="138"/>
      <c r="E716" s="138"/>
      <c r="F716" s="138"/>
      <c r="G716" s="138"/>
      <c r="H716" s="138"/>
      <c r="I716" s="138"/>
      <c r="J716" s="138"/>
      <c r="K716" s="316" t="s">
        <v>1553</v>
      </c>
      <c r="L716" s="270" t="s">
        <v>3218</v>
      </c>
      <c r="M716" s="815"/>
      <c r="N716" s="858"/>
      <c r="O716" s="815"/>
      <c r="Q716" s="858"/>
      <c r="R716" s="499"/>
      <c r="S716" s="825"/>
      <c r="T716" s="825"/>
      <c r="U716" s="265"/>
      <c r="V716" s="825"/>
      <c r="W716" s="825"/>
      <c r="Z716" s="548"/>
      <c r="AA716" s="501"/>
      <c r="AB716" s="548"/>
    </row>
    <row r="717" spans="1:28" ht="15.75" hidden="1" customHeight="1">
      <c r="B717" s="138" t="s">
        <v>1554</v>
      </c>
      <c r="C717" s="138" t="s">
        <v>3779</v>
      </c>
      <c r="D717" s="138"/>
      <c r="E717" s="138"/>
      <c r="F717" s="138"/>
      <c r="G717" s="138"/>
      <c r="H717" s="138"/>
      <c r="I717" s="138"/>
      <c r="J717" s="138"/>
      <c r="K717" s="316" t="s">
        <v>1555</v>
      </c>
      <c r="L717" s="270" t="s">
        <v>3218</v>
      </c>
      <c r="M717" s="815"/>
      <c r="N717" s="858"/>
      <c r="O717" s="815"/>
      <c r="Q717" s="858"/>
      <c r="R717" s="499"/>
      <c r="S717" s="825"/>
      <c r="T717" s="825"/>
      <c r="U717" s="265"/>
      <c r="V717" s="825"/>
      <c r="W717" s="825"/>
      <c r="Z717" s="548"/>
      <c r="AA717" s="501"/>
      <c r="AB717" s="548"/>
    </row>
    <row r="718" spans="1:28" s="291" customFormat="1" ht="16.5" thickBot="1">
      <c r="A718" s="265"/>
      <c r="K718" s="527"/>
      <c r="L718" s="528"/>
      <c r="M718" s="192"/>
      <c r="N718" s="192"/>
      <c r="O718" s="192"/>
      <c r="Q718" s="192"/>
      <c r="R718" s="554"/>
      <c r="S718" s="192"/>
      <c r="T718" s="192"/>
      <c r="V718" s="192"/>
      <c r="W718" s="192"/>
      <c r="X718" s="501"/>
      <c r="Y718" s="379"/>
      <c r="Z718" s="192"/>
      <c r="AA718" s="501"/>
      <c r="AB718" s="192"/>
    </row>
    <row r="719" spans="1:28" ht="27.75" thickTop="1" thickBot="1">
      <c r="B719" s="110" t="s">
        <v>1556</v>
      </c>
      <c r="C719" s="242" t="s">
        <v>3780</v>
      </c>
      <c r="D719" s="243"/>
      <c r="E719" s="112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4</v>
      </c>
      <c r="N719" s="298">
        <f>SUM(N722:N749)</f>
        <v>4</v>
      </c>
      <c r="O719" s="298">
        <f>+N719-M719</f>
        <v>0</v>
      </c>
      <c r="Q719" s="298">
        <f>SUM(Q722:Q749)</f>
        <v>0</v>
      </c>
      <c r="R719" s="519"/>
      <c r="S719" s="115">
        <f>SUM(S722:S749)</f>
        <v>0</v>
      </c>
      <c r="T719" s="115">
        <f>SUM(T722:T749)</f>
        <v>0</v>
      </c>
      <c r="U719" s="265"/>
      <c r="V719" s="115">
        <f>SUM(V722:V749)</f>
        <v>0</v>
      </c>
      <c r="W719" s="115">
        <f>SUM(W722:W749)</f>
        <v>0</v>
      </c>
      <c r="Z719" s="519"/>
      <c r="AA719" s="501"/>
      <c r="AB719" s="519"/>
    </row>
    <row r="720" spans="1:28" s="291" customFormat="1" ht="9" customHeight="1" thickTop="1" thickBot="1">
      <c r="A720" s="265"/>
      <c r="K720" s="540"/>
      <c r="L720" s="466"/>
      <c r="M720" s="265"/>
      <c r="N720" s="379"/>
      <c r="O720" s="379"/>
      <c r="Q720" s="379"/>
      <c r="R720" s="554"/>
      <c r="S720" s="265"/>
      <c r="T720" s="265"/>
      <c r="V720" s="265"/>
      <c r="W720" s="265"/>
      <c r="X720" s="501"/>
      <c r="Y720" s="379"/>
      <c r="Z720" s="501"/>
      <c r="AA720" s="501"/>
      <c r="AB720" s="501"/>
    </row>
    <row r="721" spans="1:28" s="291" customFormat="1" ht="39" thickBot="1">
      <c r="A721" s="265"/>
      <c r="B721" s="102" t="s">
        <v>3221</v>
      </c>
      <c r="C721" s="245" t="s">
        <v>48</v>
      </c>
      <c r="D721" s="245"/>
      <c r="E721" s="246"/>
      <c r="F721" s="246"/>
      <c r="G721" s="246"/>
      <c r="H721" s="246"/>
      <c r="I721" s="246"/>
      <c r="J721" s="246"/>
      <c r="K721" s="302" t="s">
        <v>3222</v>
      </c>
      <c r="L721" s="135"/>
      <c r="M721" s="328" t="str">
        <f>+$M$10</f>
        <v>Valore netto al 31/12/2017</v>
      </c>
      <c r="N721" s="779" t="str">
        <f>N$10</f>
        <v>Valore netto al 31/12/2018</v>
      </c>
      <c r="O721" s="779" t="s">
        <v>4064</v>
      </c>
      <c r="P721" s="806"/>
      <c r="Q721" s="779" t="str">
        <f>Q$10</f>
        <v>Prechiusura al ° trimestre 2018</v>
      </c>
      <c r="R721" s="514"/>
      <c r="S721" s="1145" t="str">
        <f>S$330</f>
        <v>Costi da utilizzo contributi 2018</v>
      </c>
      <c r="T721" s="1143" t="str">
        <f>T$330</f>
        <v>Costi da utilizzo contributi DI CUI SOCIO-SAN</v>
      </c>
      <c r="U721" s="1144"/>
      <c r="V721" s="1142" t="str">
        <f>V$330</f>
        <v>Costi da contributi 2018</v>
      </c>
      <c r="W721" s="1143" t="str">
        <f>W$330</f>
        <v>Costi da contributi DI CUI SOCIO-SAN</v>
      </c>
      <c r="X721" s="379"/>
      <c r="Y721" s="379"/>
      <c r="Z721" s="681"/>
      <c r="AA721" s="501"/>
      <c r="AB721" s="681"/>
    </row>
    <row r="722" spans="1:28">
      <c r="B722" s="138" t="s">
        <v>1558</v>
      </c>
      <c r="C722" s="138" t="s">
        <v>3781</v>
      </c>
      <c r="D722" s="138"/>
      <c r="E722" s="138"/>
      <c r="F722" s="138"/>
      <c r="G722" s="138"/>
      <c r="H722" s="123" t="s">
        <v>4293</v>
      </c>
      <c r="I722" s="138"/>
      <c r="J722" s="138"/>
      <c r="K722" s="304" t="s">
        <v>1560</v>
      </c>
      <c r="L722" s="270" t="s">
        <v>3218</v>
      </c>
      <c r="M722" s="564">
        <f>IF(ISERROR(VLOOKUP($B722,ESTR_PREC!$A$1:$M$6000,2,FALSE))=TRUE,0,VLOOKUP($B722,ESTR_PREC!$A$1:$M$6000,2,FALSE))</f>
        <v>4</v>
      </c>
      <c r="N722" s="225">
        <v>4</v>
      </c>
      <c r="O722" s="560">
        <f>+N722-M722</f>
        <v>0</v>
      </c>
      <c r="Q722" s="225"/>
      <c r="R722" s="499"/>
      <c r="S722" s="225"/>
      <c r="T722" s="225"/>
      <c r="U722" s="265"/>
      <c r="V722" s="225"/>
      <c r="W722" s="225"/>
      <c r="Z722" s="499"/>
      <c r="AA722" s="501"/>
      <c r="AB722" s="499"/>
    </row>
    <row r="723" spans="1:28">
      <c r="B723" s="138" t="s">
        <v>1564</v>
      </c>
      <c r="C723" s="138" t="s">
        <v>3782</v>
      </c>
      <c r="D723" s="138"/>
      <c r="E723" s="138"/>
      <c r="F723" s="138"/>
      <c r="G723" s="138"/>
      <c r="H723" s="123" t="s">
        <v>4293</v>
      </c>
      <c r="I723" s="138"/>
      <c r="J723" s="138"/>
      <c r="K723" s="304" t="s">
        <v>1565</v>
      </c>
      <c r="L723" s="270" t="s">
        <v>3218</v>
      </c>
      <c r="M723" s="564">
        <f>IF(ISERROR(VLOOKUP($B723,ESTR_PREC!$A$1:$M$6000,2,FALSE))=TRUE,0,VLOOKUP($B723,ESTR_PREC!$A$1:$M$6000,2,FALSE))</f>
        <v>0</v>
      </c>
      <c r="N723" s="225"/>
      <c r="O723" s="560">
        <f t="shared" ref="O723:O748" si="30">+N723-M723</f>
        <v>0</v>
      </c>
      <c r="Q723" s="225"/>
      <c r="R723" s="499"/>
      <c r="S723" s="225"/>
      <c r="T723" s="225"/>
      <c r="U723" s="265"/>
      <c r="V723" s="225"/>
      <c r="W723" s="225"/>
      <c r="Z723" s="499"/>
      <c r="AA723" s="501"/>
      <c r="AB723" s="499"/>
    </row>
    <row r="724" spans="1:28" ht="15" hidden="1" customHeight="1">
      <c r="B724" s="138" t="s">
        <v>1566</v>
      </c>
      <c r="C724" s="138" t="s">
        <v>3783</v>
      </c>
      <c r="D724" s="138"/>
      <c r="E724" s="268"/>
      <c r="F724" s="268"/>
      <c r="G724" s="268"/>
      <c r="H724" s="123" t="s">
        <v>4293</v>
      </c>
      <c r="I724" s="138"/>
      <c r="J724" s="138"/>
      <c r="K724" s="257" t="s">
        <v>1567</v>
      </c>
      <c r="L724" s="270" t="s">
        <v>3218</v>
      </c>
      <c r="M724" s="815"/>
      <c r="N724" s="815"/>
      <c r="O724" s="815"/>
      <c r="Q724" s="815"/>
      <c r="R724" s="499"/>
      <c r="S724" s="815"/>
      <c r="T724" s="815"/>
      <c r="U724" s="265"/>
      <c r="V724" s="815"/>
      <c r="W724" s="815"/>
      <c r="Z724" s="499"/>
      <c r="AA724" s="501"/>
      <c r="AB724" s="499"/>
    </row>
    <row r="725" spans="1:28" ht="17.25" customHeight="1">
      <c r="B725" s="138" t="s">
        <v>1568</v>
      </c>
      <c r="C725" s="138" t="s">
        <v>3784</v>
      </c>
      <c r="D725" s="138"/>
      <c r="E725" s="138"/>
      <c r="F725" s="138"/>
      <c r="G725" s="138"/>
      <c r="H725" s="123" t="s">
        <v>4293</v>
      </c>
      <c r="I725" s="138"/>
      <c r="J725" s="138"/>
      <c r="K725" s="304" t="s">
        <v>1570</v>
      </c>
      <c r="L725" s="270" t="s">
        <v>3218</v>
      </c>
      <c r="M725" s="564">
        <f>IF(ISERROR(VLOOKUP($B725,ESTR_PREC!$A$1:$M$6000,2,FALSE))=TRUE,0,VLOOKUP($B725,ESTR_PREC!$A$1:$M$6000,2,FALSE))</f>
        <v>0</v>
      </c>
      <c r="N725" s="225"/>
      <c r="O725" s="560">
        <f t="shared" si="30"/>
        <v>0</v>
      </c>
      <c r="Q725" s="225"/>
      <c r="R725" s="499"/>
      <c r="S725" s="225"/>
      <c r="T725" s="225"/>
      <c r="U725" s="265"/>
      <c r="V725" s="225"/>
      <c r="W725" s="225"/>
      <c r="Z725" s="499"/>
      <c r="AA725" s="501"/>
      <c r="AB725" s="499"/>
    </row>
    <row r="726" spans="1:28" ht="17.25" customHeight="1">
      <c r="B726" s="138" t="s">
        <v>1571</v>
      </c>
      <c r="C726" s="138" t="s">
        <v>3785</v>
      </c>
      <c r="D726" s="138"/>
      <c r="E726" s="138"/>
      <c r="F726" s="138"/>
      <c r="G726" s="138"/>
      <c r="H726" s="123" t="s">
        <v>4293</v>
      </c>
      <c r="I726" s="138"/>
      <c r="J726" s="138"/>
      <c r="K726" s="304" t="s">
        <v>1572</v>
      </c>
      <c r="L726" s="270" t="s">
        <v>3218</v>
      </c>
      <c r="M726" s="564">
        <f>IF(ISERROR(VLOOKUP($B726,ESTR_PREC!$A$1:$M$6000,2,FALSE))=TRUE,0,VLOOKUP($B726,ESTR_PREC!$A$1:$M$6000,2,FALSE))</f>
        <v>0</v>
      </c>
      <c r="N726" s="225"/>
      <c r="O726" s="560">
        <f t="shared" si="30"/>
        <v>0</v>
      </c>
      <c r="Q726" s="225"/>
      <c r="R726" s="499"/>
      <c r="S726" s="225"/>
      <c r="T726" s="225"/>
      <c r="U726" s="265"/>
      <c r="V726" s="225"/>
      <c r="W726" s="225"/>
      <c r="Z726" s="499"/>
      <c r="AA726" s="501"/>
      <c r="AB726" s="499"/>
    </row>
    <row r="727" spans="1:28" ht="15" hidden="1" customHeight="1">
      <c r="B727" s="138" t="s">
        <v>1573</v>
      </c>
      <c r="C727" s="138" t="s">
        <v>3786</v>
      </c>
      <c r="D727" s="138"/>
      <c r="E727" s="268"/>
      <c r="F727" s="268"/>
      <c r="G727" s="268"/>
      <c r="H727" s="123" t="s">
        <v>4293</v>
      </c>
      <c r="I727" s="138"/>
      <c r="J727" s="138"/>
      <c r="K727" s="257" t="s">
        <v>1574</v>
      </c>
      <c r="L727" s="270" t="s">
        <v>3218</v>
      </c>
      <c r="M727" s="815"/>
      <c r="N727" s="815"/>
      <c r="O727" s="815"/>
      <c r="Q727" s="815"/>
      <c r="R727" s="499"/>
      <c r="S727" s="815"/>
      <c r="T727" s="815"/>
      <c r="U727" s="265"/>
      <c r="V727" s="815"/>
      <c r="W727" s="815"/>
      <c r="Z727" s="499"/>
      <c r="AA727" s="501"/>
      <c r="AB727" s="499"/>
    </row>
    <row r="728" spans="1:28">
      <c r="B728" s="138" t="s">
        <v>1575</v>
      </c>
      <c r="C728" s="138" t="s">
        <v>3787</v>
      </c>
      <c r="D728" s="138"/>
      <c r="E728" s="138"/>
      <c r="F728" s="138"/>
      <c r="G728" s="138"/>
      <c r="H728" s="123" t="s">
        <v>4292</v>
      </c>
      <c r="I728" s="138"/>
      <c r="J728" s="138"/>
      <c r="K728" s="304" t="s">
        <v>1576</v>
      </c>
      <c r="L728" s="270" t="s">
        <v>3218</v>
      </c>
      <c r="M728" s="564">
        <f>IF(ISERROR(VLOOKUP($B728,ESTR_PREC!$A$1:$M$6000,2,FALSE))=TRUE,0,VLOOKUP($B728,ESTR_PREC!$A$1:$M$6000,2,FALSE))</f>
        <v>0</v>
      </c>
      <c r="N728" s="225"/>
      <c r="O728" s="560">
        <f t="shared" si="30"/>
        <v>0</v>
      </c>
      <c r="Q728" s="225"/>
      <c r="R728" s="499"/>
      <c r="S728" s="225"/>
      <c r="T728" s="225"/>
      <c r="U728" s="265"/>
      <c r="V728" s="225"/>
      <c r="W728" s="225"/>
      <c r="Z728" s="499"/>
      <c r="AA728" s="501"/>
      <c r="AB728" s="499"/>
    </row>
    <row r="729" spans="1:28" ht="17.25" customHeight="1">
      <c r="B729" s="138" t="s">
        <v>1577</v>
      </c>
      <c r="C729" s="138" t="s">
        <v>3788</v>
      </c>
      <c r="D729" s="138"/>
      <c r="E729" s="138"/>
      <c r="F729" s="138"/>
      <c r="G729" s="138"/>
      <c r="H729" s="123" t="s">
        <v>73</v>
      </c>
      <c r="I729" s="138"/>
      <c r="J729" s="138"/>
      <c r="K729" s="304" t="s">
        <v>1578</v>
      </c>
      <c r="L729" s="270" t="s">
        <v>3218</v>
      </c>
      <c r="M729" s="564">
        <f>IF(ISERROR(VLOOKUP($B729,ESTR_PREC!$A$1:$M$6000,2,FALSE))=TRUE,0,VLOOKUP($B729,ESTR_PREC!$A$1:$M$6000,2,FALSE))</f>
        <v>0</v>
      </c>
      <c r="N729" s="225"/>
      <c r="O729" s="560">
        <f>+N729-M729</f>
        <v>0</v>
      </c>
      <c r="Q729" s="225"/>
      <c r="R729" s="499"/>
      <c r="S729" s="225"/>
      <c r="T729" s="225"/>
      <c r="U729" s="265"/>
      <c r="V729" s="225"/>
      <c r="W729" s="225"/>
      <c r="Z729" s="499"/>
      <c r="AA729" s="501"/>
      <c r="AB729" s="499"/>
    </row>
    <row r="730" spans="1:28" ht="17.25" customHeight="1">
      <c r="B730" s="138" t="s">
        <v>1579</v>
      </c>
      <c r="C730" s="138" t="s">
        <v>3789</v>
      </c>
      <c r="D730" s="138"/>
      <c r="E730" s="138"/>
      <c r="F730" s="138"/>
      <c r="G730" s="138"/>
      <c r="H730" s="123" t="s">
        <v>4292</v>
      </c>
      <c r="I730" s="138"/>
      <c r="J730" s="138"/>
      <c r="K730" s="304" t="s">
        <v>1581</v>
      </c>
      <c r="L730" s="270" t="s">
        <v>3218</v>
      </c>
      <c r="M730" s="564">
        <f>IF(ISERROR(VLOOKUP($B730,ESTR_PREC!$A$1:$M$6000,2,FALSE))=TRUE,0,VLOOKUP($B730,ESTR_PREC!$A$1:$M$6000,2,FALSE))</f>
        <v>0</v>
      </c>
      <c r="N730" s="225"/>
      <c r="O730" s="560">
        <f t="shared" si="30"/>
        <v>0</v>
      </c>
      <c r="Q730" s="225"/>
      <c r="R730" s="499"/>
      <c r="S730" s="225"/>
      <c r="T730" s="225"/>
      <c r="U730" s="265"/>
      <c r="V730" s="225"/>
      <c r="W730" s="225"/>
      <c r="Z730" s="499"/>
      <c r="AA730" s="501"/>
      <c r="AB730" s="499"/>
    </row>
    <row r="731" spans="1:28" ht="15" hidden="1" customHeight="1">
      <c r="B731" s="138" t="s">
        <v>1582</v>
      </c>
      <c r="C731" s="138" t="s">
        <v>3790</v>
      </c>
      <c r="D731" s="138"/>
      <c r="E731" s="268"/>
      <c r="F731" s="268"/>
      <c r="G731" s="268"/>
      <c r="H731" s="123" t="s">
        <v>4292</v>
      </c>
      <c r="I731" s="138"/>
      <c r="J731" s="138"/>
      <c r="K731" s="257" t="s">
        <v>1583</v>
      </c>
      <c r="L731" s="270" t="s">
        <v>3218</v>
      </c>
      <c r="M731" s="815"/>
      <c r="N731" s="815"/>
      <c r="O731" s="815"/>
      <c r="Q731" s="815"/>
      <c r="R731" s="499"/>
      <c r="S731" s="815"/>
      <c r="T731" s="815"/>
      <c r="U731" s="265"/>
      <c r="V731" s="815"/>
      <c r="W731" s="815"/>
      <c r="Z731" s="499"/>
      <c r="AA731" s="501"/>
      <c r="AB731" s="499"/>
    </row>
    <row r="732" spans="1:28">
      <c r="B732" s="138" t="s">
        <v>1584</v>
      </c>
      <c r="C732" s="138" t="s">
        <v>3791</v>
      </c>
      <c r="D732" s="138"/>
      <c r="E732" s="138"/>
      <c r="F732" s="138"/>
      <c r="G732" s="138"/>
      <c r="H732" s="123" t="s">
        <v>4292</v>
      </c>
      <c r="I732" s="138"/>
      <c r="J732" s="138"/>
      <c r="K732" s="304" t="s">
        <v>1586</v>
      </c>
      <c r="L732" s="270" t="s">
        <v>3218</v>
      </c>
      <c r="M732" s="564">
        <f>IF(ISERROR(VLOOKUP($B732,ESTR_PREC!$A$1:$M$6000,2,FALSE))=TRUE,0,VLOOKUP($B732,ESTR_PREC!$A$1:$M$6000,2,FALSE))</f>
        <v>0</v>
      </c>
      <c r="N732" s="225"/>
      <c r="O732" s="560">
        <f t="shared" si="30"/>
        <v>0</v>
      </c>
      <c r="Q732" s="225"/>
      <c r="R732" s="499"/>
      <c r="S732" s="225"/>
      <c r="T732" s="225"/>
      <c r="U732" s="265"/>
      <c r="V732" s="225"/>
      <c r="W732" s="225"/>
      <c r="Z732" s="499"/>
      <c r="AA732" s="501"/>
      <c r="AB732" s="499"/>
    </row>
    <row r="733" spans="1:28">
      <c r="B733" s="138" t="s">
        <v>1587</v>
      </c>
      <c r="C733" s="138" t="s">
        <v>3792</v>
      </c>
      <c r="D733" s="138"/>
      <c r="E733" s="138"/>
      <c r="F733" s="138"/>
      <c r="G733" s="138"/>
      <c r="H733" s="123" t="s">
        <v>4292</v>
      </c>
      <c r="I733" s="138"/>
      <c r="J733" s="138"/>
      <c r="K733" s="304" t="s">
        <v>4301</v>
      </c>
      <c r="L733" s="270" t="s">
        <v>3218</v>
      </c>
      <c r="M733" s="564">
        <f>IF(ISERROR(VLOOKUP($B733,ESTR_PREC!$A$1:$M$6000,2,FALSE))=TRUE,0,VLOOKUP($B733,ESTR_PREC!$A$1:$M$6000,2,FALSE))</f>
        <v>0</v>
      </c>
      <c r="N733" s="225"/>
      <c r="O733" s="560">
        <f t="shared" si="30"/>
        <v>0</v>
      </c>
      <c r="Q733" s="225"/>
      <c r="R733" s="499"/>
      <c r="S733" s="225"/>
      <c r="T733" s="225"/>
      <c r="U733" s="265"/>
      <c r="V733" s="225"/>
      <c r="W733" s="225"/>
      <c r="Z733" s="499"/>
      <c r="AA733" s="501"/>
      <c r="AB733" s="499"/>
    </row>
    <row r="734" spans="1:28" ht="15" hidden="1" customHeight="1">
      <c r="B734" s="138" t="s">
        <v>1589</v>
      </c>
      <c r="C734" s="138" t="s">
        <v>3794</v>
      </c>
      <c r="D734" s="138"/>
      <c r="E734" s="268"/>
      <c r="F734" s="268"/>
      <c r="G734" s="268"/>
      <c r="H734" s="123" t="s">
        <v>4292</v>
      </c>
      <c r="I734" s="138"/>
      <c r="J734" s="138"/>
      <c r="K734" s="257" t="s">
        <v>1590</v>
      </c>
      <c r="L734" s="270" t="s">
        <v>3218</v>
      </c>
      <c r="M734" s="815"/>
      <c r="N734" s="815"/>
      <c r="O734" s="815"/>
      <c r="Q734" s="815"/>
      <c r="R734" s="499"/>
      <c r="S734" s="815"/>
      <c r="T734" s="815"/>
      <c r="U734" s="265"/>
      <c r="V734" s="815"/>
      <c r="W734" s="815"/>
      <c r="Z734" s="499"/>
      <c r="AA734" s="501"/>
      <c r="AB734" s="499"/>
    </row>
    <row r="735" spans="1:28" ht="15" hidden="1" customHeight="1">
      <c r="B735" s="138" t="s">
        <v>1591</v>
      </c>
      <c r="C735" s="138" t="s">
        <v>3795</v>
      </c>
      <c r="D735" s="138"/>
      <c r="E735" s="268"/>
      <c r="F735" s="268"/>
      <c r="G735" s="268"/>
      <c r="H735" s="123" t="s">
        <v>4292</v>
      </c>
      <c r="I735" s="138"/>
      <c r="J735" s="138"/>
      <c r="K735" s="257" t="s">
        <v>1592</v>
      </c>
      <c r="L735" s="270" t="s">
        <v>3218</v>
      </c>
      <c r="M735" s="815"/>
      <c r="N735" s="815"/>
      <c r="O735" s="815"/>
      <c r="Q735" s="815"/>
      <c r="R735" s="499"/>
      <c r="S735" s="815"/>
      <c r="T735" s="815"/>
      <c r="U735" s="265"/>
      <c r="V735" s="815"/>
      <c r="W735" s="815"/>
      <c r="Z735" s="499"/>
      <c r="AA735" s="501"/>
      <c r="AB735" s="499"/>
    </row>
    <row r="736" spans="1:28">
      <c r="B736" s="138" t="s">
        <v>1593</v>
      </c>
      <c r="C736" s="138" t="s">
        <v>3796</v>
      </c>
      <c r="D736" s="138"/>
      <c r="E736" s="138"/>
      <c r="F736" s="138"/>
      <c r="G736" s="138"/>
      <c r="H736" s="123" t="s">
        <v>4292</v>
      </c>
      <c r="I736" s="138"/>
      <c r="J736" s="138"/>
      <c r="K736" s="304" t="s">
        <v>1595</v>
      </c>
      <c r="L736" s="270" t="s">
        <v>3218</v>
      </c>
      <c r="M736" s="564">
        <f>IF(ISERROR(VLOOKUP($B736,ESTR_PREC!$A$1:$M$6000,2,FALSE))=TRUE,0,VLOOKUP($B736,ESTR_PREC!$A$1:$M$6000,2,FALSE))</f>
        <v>0</v>
      </c>
      <c r="N736" s="225"/>
      <c r="O736" s="560">
        <f>+N736-M736</f>
        <v>0</v>
      </c>
      <c r="Q736" s="225"/>
      <c r="R736" s="499"/>
      <c r="S736" s="225"/>
      <c r="T736" s="225"/>
      <c r="U736" s="265"/>
      <c r="V736" s="225"/>
      <c r="W736" s="225"/>
      <c r="Z736" s="499"/>
      <c r="AA736" s="501"/>
      <c r="AB736" s="499"/>
    </row>
    <row r="737" spans="1:28">
      <c r="B737" s="138" t="s">
        <v>1596</v>
      </c>
      <c r="C737" s="138" t="s">
        <v>3797</v>
      </c>
      <c r="D737" s="138"/>
      <c r="E737" s="138"/>
      <c r="F737" s="138"/>
      <c r="G737" s="138"/>
      <c r="H737" s="123" t="s">
        <v>4292</v>
      </c>
      <c r="I737" s="138"/>
      <c r="J737" s="138"/>
      <c r="K737" s="304" t="s">
        <v>1598</v>
      </c>
      <c r="L737" s="270" t="s">
        <v>3218</v>
      </c>
      <c r="M737" s="564">
        <f>IF(ISERROR(VLOOKUP($B737,ESTR_PREC!$A$1:$M$6000,2,FALSE))=TRUE,0,VLOOKUP($B737,ESTR_PREC!$A$1:$M$6000,2,FALSE))</f>
        <v>0</v>
      </c>
      <c r="N737" s="225"/>
      <c r="O737" s="560">
        <f>+N737-M737</f>
        <v>0</v>
      </c>
      <c r="Q737" s="225"/>
      <c r="R737" s="499"/>
      <c r="S737" s="225"/>
      <c r="T737" s="225"/>
      <c r="U737" s="265"/>
      <c r="V737" s="225"/>
      <c r="W737" s="225"/>
      <c r="Z737" s="499"/>
      <c r="AA737" s="501"/>
      <c r="AB737" s="499"/>
    </row>
    <row r="738" spans="1:28">
      <c r="B738" s="138" t="s">
        <v>1599</v>
      </c>
      <c r="C738" s="138" t="s">
        <v>3798</v>
      </c>
      <c r="D738" s="138"/>
      <c r="E738" s="138"/>
      <c r="F738" s="138"/>
      <c r="G738" s="138"/>
      <c r="H738" s="123" t="s">
        <v>4292</v>
      </c>
      <c r="I738" s="138"/>
      <c r="J738" s="138"/>
      <c r="K738" s="304" t="s">
        <v>1600</v>
      </c>
      <c r="L738" s="270" t="s">
        <v>3218</v>
      </c>
      <c r="M738" s="564">
        <f>IF(ISERROR(VLOOKUP($B738,ESTR_PREC!$A$1:$M$6000,2,FALSE))=TRUE,0,VLOOKUP($B738,ESTR_PREC!$A$1:$M$6000,2,FALSE))</f>
        <v>0</v>
      </c>
      <c r="N738" s="225"/>
      <c r="O738" s="560">
        <f t="shared" si="30"/>
        <v>0</v>
      </c>
      <c r="Q738" s="225"/>
      <c r="R738" s="499"/>
      <c r="S738" s="225"/>
      <c r="T738" s="225"/>
      <c r="U738" s="265"/>
      <c r="V738" s="225"/>
      <c r="W738" s="225"/>
      <c r="Z738" s="499"/>
      <c r="AA738" s="501"/>
      <c r="AB738" s="499"/>
    </row>
    <row r="739" spans="1:28" ht="15" hidden="1" customHeight="1">
      <c r="B739" s="138" t="s">
        <v>1601</v>
      </c>
      <c r="C739" s="138" t="s">
        <v>3799</v>
      </c>
      <c r="D739" s="138"/>
      <c r="E739" s="268"/>
      <c r="F739" s="268"/>
      <c r="G739" s="268"/>
      <c r="H739" s="123" t="s">
        <v>4292</v>
      </c>
      <c r="I739" s="138"/>
      <c r="J739" s="138"/>
      <c r="K739" s="257" t="s">
        <v>1602</v>
      </c>
      <c r="L739" s="270" t="s">
        <v>3218</v>
      </c>
      <c r="M739" s="815"/>
      <c r="N739" s="815"/>
      <c r="O739" s="815"/>
      <c r="Q739" s="815"/>
      <c r="R739" s="499"/>
      <c r="S739" s="815"/>
      <c r="T739" s="815"/>
      <c r="U739" s="265"/>
      <c r="V739" s="815"/>
      <c r="W739" s="815"/>
      <c r="Z739" s="499"/>
      <c r="AA739" s="501"/>
      <c r="AB739" s="499"/>
    </row>
    <row r="740" spans="1:28" ht="15" hidden="1" customHeight="1">
      <c r="B740" s="138" t="s">
        <v>1603</v>
      </c>
      <c r="C740" s="138" t="s">
        <v>3800</v>
      </c>
      <c r="D740" s="138"/>
      <c r="E740" s="138"/>
      <c r="F740" s="138"/>
      <c r="G740" s="138"/>
      <c r="H740" s="123" t="s">
        <v>4292</v>
      </c>
      <c r="I740" s="138"/>
      <c r="J740" s="138"/>
      <c r="K740" s="257" t="s">
        <v>1604</v>
      </c>
      <c r="L740" s="270" t="s">
        <v>3218</v>
      </c>
      <c r="M740" s="815"/>
      <c r="N740" s="815"/>
      <c r="O740" s="815"/>
      <c r="Q740" s="815"/>
      <c r="R740" s="499"/>
      <c r="S740" s="815"/>
      <c r="T740" s="815"/>
      <c r="U740" s="265"/>
      <c r="V740" s="815"/>
      <c r="W740" s="815"/>
      <c r="Z740" s="499"/>
      <c r="AA740" s="501"/>
      <c r="AB740" s="499"/>
    </row>
    <row r="741" spans="1:28">
      <c r="B741" s="138" t="s">
        <v>1605</v>
      </c>
      <c r="C741" s="138" t="s">
        <v>3801</v>
      </c>
      <c r="D741" s="138"/>
      <c r="E741" s="138"/>
      <c r="F741" s="138"/>
      <c r="G741" s="138"/>
      <c r="H741" s="123" t="s">
        <v>4292</v>
      </c>
      <c r="I741" s="138"/>
      <c r="J741" s="138"/>
      <c r="K741" s="304" t="s">
        <v>1607</v>
      </c>
      <c r="L741" s="270" t="s">
        <v>3218</v>
      </c>
      <c r="M741" s="564">
        <f>IF(ISERROR(VLOOKUP($B741,ESTR_PREC!$A$1:$M$6000,2,FALSE))=TRUE,0,VLOOKUP($B741,ESTR_PREC!$A$1:$M$6000,2,FALSE))</f>
        <v>0</v>
      </c>
      <c r="N741" s="225"/>
      <c r="O741" s="560">
        <f t="shared" si="30"/>
        <v>0</v>
      </c>
      <c r="Q741" s="225"/>
      <c r="R741" s="499"/>
      <c r="S741" s="225"/>
      <c r="T741" s="225"/>
      <c r="U741" s="265"/>
      <c r="V741" s="225"/>
      <c r="W741" s="225"/>
      <c r="Z741" s="499"/>
      <c r="AA741" s="501"/>
      <c r="AB741" s="499"/>
    </row>
    <row r="742" spans="1:28">
      <c r="B742" s="138" t="s">
        <v>1608</v>
      </c>
      <c r="C742" s="138" t="s">
        <v>3802</v>
      </c>
      <c r="D742" s="138"/>
      <c r="E742" s="138"/>
      <c r="F742" s="138"/>
      <c r="G742" s="138"/>
      <c r="H742" s="123" t="s">
        <v>4292</v>
      </c>
      <c r="I742" s="138"/>
      <c r="J742" s="138"/>
      <c r="K742" s="304" t="s">
        <v>1609</v>
      </c>
      <c r="L742" s="270" t="s">
        <v>3218</v>
      </c>
      <c r="M742" s="564">
        <f>IF(ISERROR(VLOOKUP($B742,ESTR_PREC!$A$1:$M$6000,2,FALSE))=TRUE,0,VLOOKUP($B742,ESTR_PREC!$A$1:$M$6000,2,FALSE))</f>
        <v>0</v>
      </c>
      <c r="N742" s="225"/>
      <c r="O742" s="560">
        <f t="shared" si="30"/>
        <v>0</v>
      </c>
      <c r="Q742" s="225"/>
      <c r="R742" s="499"/>
      <c r="S742" s="225"/>
      <c r="T742" s="225"/>
      <c r="U742" s="265"/>
      <c r="V742" s="225"/>
      <c r="W742" s="225"/>
      <c r="Z742" s="499"/>
      <c r="AA742" s="501"/>
      <c r="AB742" s="499"/>
    </row>
    <row r="743" spans="1:28" ht="15" hidden="1" customHeight="1">
      <c r="B743" s="138" t="s">
        <v>1610</v>
      </c>
      <c r="C743" s="138" t="s">
        <v>3803</v>
      </c>
      <c r="D743" s="138"/>
      <c r="E743" s="268"/>
      <c r="F743" s="268"/>
      <c r="G743" s="268"/>
      <c r="H743" s="123" t="s">
        <v>4292</v>
      </c>
      <c r="I743" s="138"/>
      <c r="J743" s="138"/>
      <c r="K743" s="257" t="s">
        <v>1611</v>
      </c>
      <c r="L743" s="270" t="s">
        <v>3218</v>
      </c>
      <c r="M743" s="815"/>
      <c r="N743" s="815"/>
      <c r="O743" s="815"/>
      <c r="Q743" s="815"/>
      <c r="R743" s="499"/>
      <c r="S743" s="815"/>
      <c r="T743" s="815"/>
      <c r="U743" s="265"/>
      <c r="V743" s="815"/>
      <c r="W743" s="815"/>
      <c r="Z743" s="499"/>
      <c r="AA743" s="501"/>
      <c r="AB743" s="499"/>
    </row>
    <row r="744" spans="1:28" ht="15" hidden="1" customHeight="1">
      <c r="B744" s="138" t="s">
        <v>1612</v>
      </c>
      <c r="C744" s="138" t="s">
        <v>3804</v>
      </c>
      <c r="D744" s="138"/>
      <c r="E744" s="268"/>
      <c r="F744" s="268"/>
      <c r="G744" s="268"/>
      <c r="H744" s="123" t="s">
        <v>4292</v>
      </c>
      <c r="I744" s="138"/>
      <c r="J744" s="138"/>
      <c r="K744" s="257" t="s">
        <v>1613</v>
      </c>
      <c r="L744" s="270" t="s">
        <v>3218</v>
      </c>
      <c r="M744" s="815"/>
      <c r="N744" s="815"/>
      <c r="O744" s="815"/>
      <c r="Q744" s="815"/>
      <c r="R744" s="499"/>
      <c r="S744" s="815"/>
      <c r="T744" s="815"/>
      <c r="U744" s="265"/>
      <c r="V744" s="815"/>
      <c r="W744" s="815"/>
      <c r="Z744" s="499"/>
      <c r="AA744" s="501"/>
      <c r="AB744" s="499"/>
    </row>
    <row r="745" spans="1:28" s="291" customFormat="1" ht="28.5" customHeight="1">
      <c r="A745" s="265"/>
      <c r="B745" s="138" t="s">
        <v>1614</v>
      </c>
      <c r="C745" s="138" t="s">
        <v>3805</v>
      </c>
      <c r="D745" s="138"/>
      <c r="E745" s="138"/>
      <c r="F745" s="138"/>
      <c r="G745" s="138"/>
      <c r="H745" s="123" t="s">
        <v>4293</v>
      </c>
      <c r="I745" s="138"/>
      <c r="J745" s="138"/>
      <c r="K745" s="304" t="s">
        <v>1616</v>
      </c>
      <c r="L745" s="270" t="s">
        <v>3218</v>
      </c>
      <c r="M745" s="564">
        <f>IF(ISERROR(VLOOKUP($B745,ESTR_PREC!$A$1:$M$6000,2,FALSE))=TRUE,0,VLOOKUP($B745,ESTR_PREC!$A$1:$M$6000,2,FALSE))</f>
        <v>0</v>
      </c>
      <c r="N745" s="225"/>
      <c r="O745" s="560">
        <f t="shared" si="30"/>
        <v>0</v>
      </c>
      <c r="P745" s="265"/>
      <c r="Q745" s="225"/>
      <c r="R745" s="499"/>
      <c r="S745" s="225"/>
      <c r="T745" s="225"/>
      <c r="U745" s="265"/>
      <c r="V745" s="225"/>
      <c r="W745" s="225"/>
      <c r="X745" s="501"/>
      <c r="Y745" s="379"/>
      <c r="Z745" s="499"/>
      <c r="AA745" s="501"/>
      <c r="AB745" s="499"/>
    </row>
    <row r="746" spans="1:28" s="291" customFormat="1" ht="25.5">
      <c r="A746" s="265"/>
      <c r="B746" s="138" t="s">
        <v>1619</v>
      </c>
      <c r="C746" s="138" t="s">
        <v>3806</v>
      </c>
      <c r="D746" s="138"/>
      <c r="E746" s="138"/>
      <c r="F746" s="138"/>
      <c r="G746" s="138"/>
      <c r="H746" s="123" t="s">
        <v>4293</v>
      </c>
      <c r="I746" s="138"/>
      <c r="J746" s="138"/>
      <c r="K746" s="304" t="s">
        <v>1621</v>
      </c>
      <c r="L746" s="270" t="s">
        <v>3218</v>
      </c>
      <c r="M746" s="564">
        <f>IF(ISERROR(VLOOKUP($B746,ESTR_PREC!$A$1:$M$6000,2,FALSE))=TRUE,0,VLOOKUP($B746,ESTR_PREC!$A$1:$M$6000,2,FALSE))</f>
        <v>0</v>
      </c>
      <c r="N746" s="225"/>
      <c r="O746" s="560">
        <f t="shared" si="30"/>
        <v>0</v>
      </c>
      <c r="P746" s="265"/>
      <c r="Q746" s="225"/>
      <c r="R746" s="499"/>
      <c r="S746" s="225"/>
      <c r="T746" s="225"/>
      <c r="U746" s="265"/>
      <c r="V746" s="225"/>
      <c r="W746" s="225"/>
      <c r="X746" s="501"/>
      <c r="Y746" s="379"/>
      <c r="Z746" s="499"/>
      <c r="AA746" s="501"/>
      <c r="AB746" s="499"/>
    </row>
    <row r="747" spans="1:28" s="291" customFormat="1" ht="25.5">
      <c r="A747" s="265"/>
      <c r="B747" s="138" t="s">
        <v>1622</v>
      </c>
      <c r="C747" s="138" t="s">
        <v>3807</v>
      </c>
      <c r="D747" s="138"/>
      <c r="E747" s="138"/>
      <c r="F747" s="138"/>
      <c r="G747" s="138"/>
      <c r="H747" s="123" t="s">
        <v>4293</v>
      </c>
      <c r="I747" s="138"/>
      <c r="J747" s="138"/>
      <c r="K747" s="304" t="s">
        <v>1623</v>
      </c>
      <c r="L747" s="270" t="s">
        <v>3218</v>
      </c>
      <c r="M747" s="564">
        <f>IF(ISERROR(VLOOKUP($B747,ESTR_PREC!$A$1:$M$6000,2,FALSE))=TRUE,0,VLOOKUP($B747,ESTR_PREC!$A$1:$M$6000,2,FALSE))</f>
        <v>0</v>
      </c>
      <c r="N747" s="225"/>
      <c r="O747" s="560">
        <f t="shared" si="30"/>
        <v>0</v>
      </c>
      <c r="P747" s="265"/>
      <c r="Q747" s="225"/>
      <c r="R747" s="499"/>
      <c r="S747" s="225"/>
      <c r="T747" s="225"/>
      <c r="U747" s="265"/>
      <c r="V747" s="225"/>
      <c r="W747" s="225"/>
      <c r="X747" s="501"/>
      <c r="Y747" s="379"/>
      <c r="Z747" s="499"/>
      <c r="AA747" s="501"/>
      <c r="AB747" s="499"/>
    </row>
    <row r="748" spans="1:28" s="291" customFormat="1" ht="25.5">
      <c r="A748" s="265"/>
      <c r="B748" s="138" t="s">
        <v>1624</v>
      </c>
      <c r="C748" s="138" t="s">
        <v>3808</v>
      </c>
      <c r="D748" s="138"/>
      <c r="E748" s="138"/>
      <c r="F748" s="138"/>
      <c r="G748" s="138"/>
      <c r="H748" s="123" t="s">
        <v>4293</v>
      </c>
      <c r="I748" s="138"/>
      <c r="J748" s="138"/>
      <c r="K748" s="304" t="s">
        <v>1626</v>
      </c>
      <c r="L748" s="270" t="s">
        <v>3218</v>
      </c>
      <c r="M748" s="564">
        <f>IF(ISERROR(VLOOKUP($B748,ESTR_PREC!$A$1:$M$6000,2,FALSE))=TRUE,0,VLOOKUP($B748,ESTR_PREC!$A$1:$M$6000,2,FALSE))</f>
        <v>0</v>
      </c>
      <c r="N748" s="225"/>
      <c r="O748" s="560">
        <f t="shared" si="30"/>
        <v>0</v>
      </c>
      <c r="P748" s="265"/>
      <c r="Q748" s="225"/>
      <c r="R748" s="499"/>
      <c r="S748" s="225"/>
      <c r="T748" s="225"/>
      <c r="U748" s="265"/>
      <c r="V748" s="225"/>
      <c r="W748" s="225"/>
      <c r="X748" s="501"/>
      <c r="Y748" s="379"/>
      <c r="Z748" s="499"/>
      <c r="AA748" s="501"/>
      <c r="AB748" s="499"/>
    </row>
    <row r="749" spans="1:28" ht="26.25" hidden="1" customHeight="1" thickBot="1">
      <c r="B749" s="352" t="s">
        <v>1627</v>
      </c>
      <c r="C749" s="352" t="s">
        <v>3809</v>
      </c>
      <c r="D749" s="352"/>
      <c r="E749" s="352"/>
      <c r="F749" s="352"/>
      <c r="G749" s="352"/>
      <c r="H749" s="352"/>
      <c r="I749" s="352"/>
      <c r="J749" s="352"/>
      <c r="K749" s="308" t="s">
        <v>1628</v>
      </c>
      <c r="L749" s="562" t="s">
        <v>3218</v>
      </c>
      <c r="M749" s="815"/>
      <c r="N749" s="815"/>
      <c r="O749" s="815"/>
      <c r="Q749" s="815"/>
      <c r="R749" s="499"/>
      <c r="S749" s="815"/>
      <c r="T749" s="815"/>
      <c r="U749" s="265"/>
      <c r="V749" s="815"/>
      <c r="W749" s="815"/>
      <c r="Z749" s="548"/>
      <c r="AA749" s="501"/>
      <c r="AB749" s="548"/>
    </row>
    <row r="750" spans="1:28" s="291" customFormat="1" ht="15.75" thickBot="1">
      <c r="A750" s="265"/>
      <c r="K750" s="546"/>
      <c r="L750" s="532"/>
      <c r="M750" s="499"/>
      <c r="N750" s="517"/>
      <c r="O750" s="517"/>
      <c r="Q750" s="517"/>
      <c r="R750" s="554"/>
      <c r="S750" s="499"/>
      <c r="T750" s="499"/>
      <c r="V750" s="499"/>
      <c r="W750" s="499"/>
      <c r="X750" s="501"/>
      <c r="Y750" s="379"/>
      <c r="Z750" s="499"/>
      <c r="AA750" s="501"/>
      <c r="AB750" s="499"/>
    </row>
    <row r="751" spans="1:28" ht="27.75" thickTop="1" thickBot="1">
      <c r="B751" s="110" t="s">
        <v>1629</v>
      </c>
      <c r="C751" s="242" t="s">
        <v>3810</v>
      </c>
      <c r="D751" s="243"/>
      <c r="E751" s="112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8977</v>
      </c>
      <c r="N751" s="298">
        <f>SUM(N754:N773)</f>
        <v>12175</v>
      </c>
      <c r="O751" s="298">
        <f>+N751-M751</f>
        <v>3198</v>
      </c>
      <c r="Q751" s="298">
        <f>SUM(Q754:Q773)</f>
        <v>0</v>
      </c>
      <c r="R751" s="519"/>
      <c r="S751" s="115">
        <f>SUM(S754:S773)</f>
        <v>604</v>
      </c>
      <c r="T751" s="115">
        <f>SUM(T754:T773)</f>
        <v>556</v>
      </c>
      <c r="U751" s="265"/>
      <c r="V751" s="115">
        <f>SUM(V754:V773)</f>
        <v>3434</v>
      </c>
      <c r="W751" s="115">
        <f>SUM(W754:W773)</f>
        <v>0</v>
      </c>
      <c r="Z751" s="519"/>
      <c r="AA751" s="501"/>
      <c r="AB751" s="519"/>
    </row>
    <row r="752" spans="1:28" s="291" customFormat="1" ht="9" customHeight="1" thickTop="1" thickBot="1">
      <c r="A752" s="265"/>
      <c r="K752" s="540"/>
      <c r="L752" s="466"/>
      <c r="M752" s="265"/>
      <c r="N752" s="379"/>
      <c r="O752" s="379"/>
      <c r="Q752" s="379"/>
      <c r="R752" s="554"/>
      <c r="S752" s="265"/>
      <c r="T752" s="265"/>
      <c r="V752" s="265"/>
      <c r="W752" s="265"/>
      <c r="X752" s="501"/>
      <c r="Y752" s="379"/>
      <c r="Z752" s="501"/>
      <c r="AA752" s="501"/>
      <c r="AB752" s="501"/>
    </row>
    <row r="753" spans="1:28" s="291" customFormat="1" ht="39" thickBot="1">
      <c r="A753" s="265"/>
      <c r="B753" s="102" t="s">
        <v>3221</v>
      </c>
      <c r="C753" s="245" t="s">
        <v>48</v>
      </c>
      <c r="D753" s="245"/>
      <c r="E753" s="246"/>
      <c r="F753" s="246"/>
      <c r="G753" s="246"/>
      <c r="H753" s="246"/>
      <c r="I753" s="246"/>
      <c r="J753" s="246"/>
      <c r="K753" s="302" t="s">
        <v>3222</v>
      </c>
      <c r="L753" s="135"/>
      <c r="M753" s="328" t="str">
        <f>+$M$10</f>
        <v>Valore netto al 31/12/2017</v>
      </c>
      <c r="N753" s="779" t="str">
        <f>N$10</f>
        <v>Valore netto al 31/12/2018</v>
      </c>
      <c r="O753" s="779" t="s">
        <v>4064</v>
      </c>
      <c r="P753" s="806"/>
      <c r="Q753" s="779" t="str">
        <f>Q$10</f>
        <v>Prechiusura al ° trimestre 2018</v>
      </c>
      <c r="R753" s="514"/>
      <c r="S753" s="1145" t="str">
        <f>S$330</f>
        <v>Costi da utilizzo contributi 2018</v>
      </c>
      <c r="T753" s="1143" t="str">
        <f>T$330</f>
        <v>Costi da utilizzo contributi DI CUI SOCIO-SAN</v>
      </c>
      <c r="U753" s="1144"/>
      <c r="V753" s="1142" t="str">
        <f>V$330</f>
        <v>Costi da contributi 2018</v>
      </c>
      <c r="W753" s="1143" t="str">
        <f>W$330</f>
        <v>Costi da contributi DI CUI SOCIO-SAN</v>
      </c>
      <c r="X753" s="379"/>
      <c r="Y753" s="379"/>
      <c r="Z753" s="681"/>
      <c r="AA753" s="501"/>
      <c r="AB753" s="681"/>
    </row>
    <row r="754" spans="1:28" ht="25.5">
      <c r="B754" s="138" t="s">
        <v>1631</v>
      </c>
      <c r="C754" s="138" t="s">
        <v>3811</v>
      </c>
      <c r="D754" s="138"/>
      <c r="E754" s="138"/>
      <c r="F754" s="138"/>
      <c r="G754" s="138"/>
      <c r="H754" s="123" t="s">
        <v>4293</v>
      </c>
      <c r="I754" s="138"/>
      <c r="J754" s="138"/>
      <c r="K754" s="304" t="s">
        <v>1634</v>
      </c>
      <c r="L754" s="270" t="s">
        <v>3218</v>
      </c>
      <c r="M754" s="564">
        <f>IF(ISERROR(VLOOKUP($B754,ESTR_PREC!$A$1:$M$6000,2,FALSE))=TRUE,0,VLOOKUP($B754,ESTR_PREC!$A$1:$M$6000,2,FALSE))</f>
        <v>4499</v>
      </c>
      <c r="N754" s="225">
        <v>5062</v>
      </c>
      <c r="O754" s="560">
        <f t="shared" ref="O754:O763" si="31">+N754-M754</f>
        <v>563</v>
      </c>
      <c r="Q754" s="225"/>
      <c r="R754" s="499"/>
      <c r="S754" s="225"/>
      <c r="T754" s="225"/>
      <c r="U754" s="265"/>
      <c r="V754" s="225">
        <f>2684+642</f>
        <v>3326</v>
      </c>
      <c r="W754" s="225"/>
      <c r="Z754" s="499"/>
      <c r="AA754" s="501"/>
      <c r="AB754" s="499"/>
    </row>
    <row r="755" spans="1:28" ht="25.5">
      <c r="B755" s="138" t="s">
        <v>1636</v>
      </c>
      <c r="C755" s="138" t="s">
        <v>3812</v>
      </c>
      <c r="D755" s="138"/>
      <c r="E755" s="138"/>
      <c r="F755" s="138"/>
      <c r="G755" s="138"/>
      <c r="H755" s="123" t="s">
        <v>4293</v>
      </c>
      <c r="I755" s="138"/>
      <c r="J755" s="138"/>
      <c r="K755" s="304" t="s">
        <v>1637</v>
      </c>
      <c r="L755" s="270" t="s">
        <v>3218</v>
      </c>
      <c r="M755" s="564">
        <f>IF(ISERROR(VLOOKUP($B755,ESTR_PREC!$A$1:$M$6000,2,FALSE))=TRUE,0,VLOOKUP($B755,ESTR_PREC!$A$1:$M$6000,2,FALSE))</f>
        <v>0</v>
      </c>
      <c r="N755" s="225"/>
      <c r="O755" s="560">
        <f t="shared" si="31"/>
        <v>0</v>
      </c>
      <c r="Q755" s="225"/>
      <c r="R755" s="499"/>
      <c r="S755" s="225"/>
      <c r="T755" s="225"/>
      <c r="U755" s="265"/>
      <c r="V755" s="225"/>
      <c r="W755" s="225"/>
      <c r="Z755" s="499"/>
      <c r="AA755" s="501"/>
      <c r="AB755" s="499"/>
    </row>
    <row r="756" spans="1:28">
      <c r="B756" s="138" t="s">
        <v>1638</v>
      </c>
      <c r="C756" s="138" t="s">
        <v>3813</v>
      </c>
      <c r="D756" s="138"/>
      <c r="E756" s="138"/>
      <c r="F756" s="138"/>
      <c r="G756" s="138"/>
      <c r="H756" s="123" t="s">
        <v>73</v>
      </c>
      <c r="I756" s="138"/>
      <c r="J756" s="138"/>
      <c r="K756" s="319" t="s">
        <v>1639</v>
      </c>
      <c r="L756" s="270" t="s">
        <v>3218</v>
      </c>
      <c r="M756" s="564">
        <f>IF(ISERROR(VLOOKUP($B756,ESTR_PREC!$A$1:$M$6000,2,FALSE))=TRUE,0,VLOOKUP($B756,ESTR_PREC!$A$1:$M$6000,2,FALSE))</f>
        <v>0</v>
      </c>
      <c r="N756" s="225"/>
      <c r="O756" s="560">
        <f>+N756-M756</f>
        <v>0</v>
      </c>
      <c r="Q756" s="225"/>
      <c r="R756" s="499"/>
      <c r="S756" s="225"/>
      <c r="T756" s="225"/>
      <c r="U756" s="265"/>
      <c r="V756" s="225"/>
      <c r="W756" s="225"/>
      <c r="Z756" s="499"/>
      <c r="AA756" s="501"/>
      <c r="AB756" s="499"/>
    </row>
    <row r="757" spans="1:28">
      <c r="B757" s="138" t="s">
        <v>1640</v>
      </c>
      <c r="C757" s="138" t="s">
        <v>3814</v>
      </c>
      <c r="D757" s="138"/>
      <c r="E757" s="138"/>
      <c r="F757" s="138"/>
      <c r="G757" s="138"/>
      <c r="H757" s="123" t="s">
        <v>4293</v>
      </c>
      <c r="I757" s="138"/>
      <c r="J757" s="138"/>
      <c r="K757" s="319" t="s">
        <v>1642</v>
      </c>
      <c r="L757" s="270" t="s">
        <v>3218</v>
      </c>
      <c r="M757" s="564">
        <f>IF(ISERROR(VLOOKUP($B757,ESTR_PREC!$A$1:$M$6000,2,FALSE))=TRUE,0,VLOOKUP($B757,ESTR_PREC!$A$1:$M$6000,2,FALSE))</f>
        <v>9</v>
      </c>
      <c r="N757" s="225">
        <v>28</v>
      </c>
      <c r="O757" s="560">
        <f t="shared" si="31"/>
        <v>19</v>
      </c>
      <c r="Q757" s="225"/>
      <c r="R757" s="499"/>
      <c r="S757" s="225">
        <v>16</v>
      </c>
      <c r="T757" s="225"/>
      <c r="U757" s="265"/>
      <c r="V757" s="225"/>
      <c r="W757" s="225"/>
      <c r="Z757" s="499"/>
      <c r="AA757" s="501"/>
      <c r="AB757" s="499"/>
    </row>
    <row r="758" spans="1:28">
      <c r="B758" s="138" t="s">
        <v>1644</v>
      </c>
      <c r="C758" s="138" t="s">
        <v>3815</v>
      </c>
      <c r="D758" s="138"/>
      <c r="E758" s="138"/>
      <c r="F758" s="138"/>
      <c r="G758" s="138"/>
      <c r="H758" s="123" t="s">
        <v>4293</v>
      </c>
      <c r="I758" s="138"/>
      <c r="J758" s="138"/>
      <c r="K758" s="319" t="s">
        <v>1645</v>
      </c>
      <c r="L758" s="270" t="s">
        <v>3218</v>
      </c>
      <c r="M758" s="564">
        <f>IF(ISERROR(VLOOKUP($B758,ESTR_PREC!$A$1:$M$6000,2,FALSE))=TRUE,0,VLOOKUP($B758,ESTR_PREC!$A$1:$M$6000,2,FALSE))</f>
        <v>119</v>
      </c>
      <c r="N758" s="225">
        <v>283</v>
      </c>
      <c r="O758" s="560">
        <f t="shared" si="31"/>
        <v>164</v>
      </c>
      <c r="Q758" s="225"/>
      <c r="R758" s="499"/>
      <c r="S758" s="225"/>
      <c r="T758" s="225"/>
      <c r="U758" s="265"/>
      <c r="V758" s="225"/>
      <c r="W758" s="225"/>
      <c r="Z758" s="499"/>
      <c r="AA758" s="501"/>
      <c r="AB758" s="499"/>
    </row>
    <row r="759" spans="1:28">
      <c r="B759" s="138" t="s">
        <v>1646</v>
      </c>
      <c r="C759" s="138" t="s">
        <v>3816</v>
      </c>
      <c r="D759" s="138"/>
      <c r="E759" s="138"/>
      <c r="F759" s="138"/>
      <c r="G759" s="138"/>
      <c r="H759" s="123" t="s">
        <v>4293</v>
      </c>
      <c r="I759" s="138"/>
      <c r="J759" s="138"/>
      <c r="K759" s="304" t="s">
        <v>1647</v>
      </c>
      <c r="L759" s="270" t="s">
        <v>3218</v>
      </c>
      <c r="M759" s="564">
        <f>IF(ISERROR(VLOOKUP($B759,ESTR_PREC!$A$1:$M$6000,2,FALSE))=TRUE,0,VLOOKUP($B759,ESTR_PREC!$A$1:$M$6000,2,FALSE))</f>
        <v>0</v>
      </c>
      <c r="N759" s="225"/>
      <c r="O759" s="560">
        <f t="shared" si="31"/>
        <v>0</v>
      </c>
      <c r="Q759" s="225"/>
      <c r="R759" s="499"/>
      <c r="S759" s="225"/>
      <c r="T759" s="225"/>
      <c r="U759" s="265"/>
      <c r="V759" s="225"/>
      <c r="W759" s="225"/>
      <c r="Z759" s="499"/>
      <c r="AA759" s="501"/>
      <c r="AB759" s="499"/>
    </row>
    <row r="760" spans="1:28">
      <c r="B760" s="138" t="s">
        <v>1648</v>
      </c>
      <c r="C760" s="138" t="s">
        <v>3817</v>
      </c>
      <c r="D760" s="138"/>
      <c r="E760" s="138"/>
      <c r="F760" s="138"/>
      <c r="G760" s="138"/>
      <c r="H760" s="123" t="s">
        <v>4293</v>
      </c>
      <c r="I760" s="138"/>
      <c r="J760" s="138"/>
      <c r="K760" s="304" t="s">
        <v>1650</v>
      </c>
      <c r="L760" s="270" t="s">
        <v>3218</v>
      </c>
      <c r="M760" s="564">
        <f>IF(ISERROR(VLOOKUP($B760,ESTR_PREC!$A$1:$M$6000,2,FALSE))=TRUE,0,VLOOKUP($B760,ESTR_PREC!$A$1:$M$6000,2,FALSE))</f>
        <v>6</v>
      </c>
      <c r="N760" s="225">
        <v>483</v>
      </c>
      <c r="O760" s="560">
        <f t="shared" si="31"/>
        <v>477</v>
      </c>
      <c r="Q760" s="225"/>
      <c r="R760" s="499"/>
      <c r="S760" s="225"/>
      <c r="T760" s="225"/>
      <c r="U760" s="265"/>
      <c r="V760" s="225"/>
      <c r="W760" s="225"/>
      <c r="Z760" s="499"/>
      <c r="AA760" s="501"/>
      <c r="AB760" s="499"/>
    </row>
    <row r="761" spans="1:28" hidden="1">
      <c r="B761" s="138" t="s">
        <v>1651</v>
      </c>
      <c r="C761" s="138" t="s">
        <v>3818</v>
      </c>
      <c r="D761" s="138"/>
      <c r="E761" s="138"/>
      <c r="F761" s="138"/>
      <c r="G761" s="138"/>
      <c r="H761" s="123" t="s">
        <v>4293</v>
      </c>
      <c r="I761" s="138"/>
      <c r="J761" s="138"/>
      <c r="K761" s="304" t="s">
        <v>1652</v>
      </c>
      <c r="L761" s="270" t="s">
        <v>3218</v>
      </c>
      <c r="M761" s="815"/>
      <c r="N761" s="815"/>
      <c r="O761" s="815"/>
      <c r="Q761" s="815"/>
      <c r="R761" s="499"/>
      <c r="S761" s="815"/>
      <c r="T761" s="815"/>
      <c r="U761" s="265"/>
      <c r="V761" s="815"/>
      <c r="W761" s="815"/>
      <c r="Z761" s="499"/>
      <c r="AA761" s="501"/>
      <c r="AB761" s="499"/>
    </row>
    <row r="762" spans="1:28">
      <c r="B762" s="138" t="s">
        <v>1653</v>
      </c>
      <c r="C762" s="138" t="s">
        <v>3819</v>
      </c>
      <c r="D762" s="138"/>
      <c r="E762" s="138"/>
      <c r="F762" s="138"/>
      <c r="G762" s="138"/>
      <c r="H762" s="123" t="s">
        <v>4292</v>
      </c>
      <c r="I762" s="138"/>
      <c r="J762" s="138"/>
      <c r="K762" s="304" t="s">
        <v>1655</v>
      </c>
      <c r="L762" s="270" t="s">
        <v>3218</v>
      </c>
      <c r="M762" s="564">
        <f>IF(ISERROR(VLOOKUP($B762,ESTR_PREC!$A$1:$M$6000,2,FALSE))=TRUE,0,VLOOKUP($B762,ESTR_PREC!$A$1:$M$6000,2,FALSE))</f>
        <v>1239</v>
      </c>
      <c r="N762" s="225">
        <v>771</v>
      </c>
      <c r="O762" s="560">
        <f t="shared" si="31"/>
        <v>-468</v>
      </c>
      <c r="Q762" s="225"/>
      <c r="R762" s="499"/>
      <c r="S762" s="225">
        <v>32</v>
      </c>
      <c r="T762" s="225"/>
      <c r="U762" s="265"/>
      <c r="V762" s="225">
        <f>99+9</f>
        <v>108</v>
      </c>
      <c r="W762" s="225"/>
      <c r="Z762" s="499"/>
      <c r="AA762" s="501"/>
      <c r="AB762" s="499"/>
    </row>
    <row r="763" spans="1:28">
      <c r="B763" s="138" t="s">
        <v>1657</v>
      </c>
      <c r="C763" s="138" t="s">
        <v>3820</v>
      </c>
      <c r="D763" s="138"/>
      <c r="E763" s="138"/>
      <c r="F763" s="138"/>
      <c r="G763" s="138"/>
      <c r="H763" s="123" t="s">
        <v>4292</v>
      </c>
      <c r="I763" s="138"/>
      <c r="J763" s="138"/>
      <c r="K763" s="304" t="s">
        <v>1658</v>
      </c>
      <c r="L763" s="270" t="s">
        <v>3218</v>
      </c>
      <c r="M763" s="564">
        <f>IF(ISERROR(VLOOKUP($B763,ESTR_PREC!$A$1:$M$6000,2,FALSE))=TRUE,0,VLOOKUP($B763,ESTR_PREC!$A$1:$M$6000,2,FALSE))</f>
        <v>1817</v>
      </c>
      <c r="N763" s="225">
        <v>1706</v>
      </c>
      <c r="O763" s="560">
        <f t="shared" si="31"/>
        <v>-111</v>
      </c>
      <c r="Q763" s="225"/>
      <c r="R763" s="499"/>
      <c r="S763" s="225">
        <v>556</v>
      </c>
      <c r="T763" s="225">
        <v>556</v>
      </c>
      <c r="U763" s="265"/>
      <c r="V763" s="225"/>
      <c r="W763" s="225"/>
      <c r="Z763" s="499"/>
      <c r="AA763" s="501"/>
      <c r="AB763" s="499"/>
    </row>
    <row r="764" spans="1:28" ht="15.75" hidden="1" customHeight="1">
      <c r="B764" s="138" t="s">
        <v>1659</v>
      </c>
      <c r="C764" s="138" t="s">
        <v>3821</v>
      </c>
      <c r="D764" s="138"/>
      <c r="E764" s="138"/>
      <c r="F764" s="138"/>
      <c r="G764" s="138"/>
      <c r="H764" s="123" t="s">
        <v>4292</v>
      </c>
      <c r="I764" s="138"/>
      <c r="J764" s="138"/>
      <c r="K764" s="304" t="s">
        <v>1660</v>
      </c>
      <c r="L764" s="270" t="s">
        <v>3218</v>
      </c>
      <c r="M764" s="815"/>
      <c r="N764" s="815"/>
      <c r="O764" s="815"/>
      <c r="Q764" s="815"/>
      <c r="R764" s="499"/>
      <c r="S764" s="815"/>
      <c r="T764" s="815"/>
      <c r="U764" s="265"/>
      <c r="V764" s="815"/>
      <c r="W764" s="815"/>
      <c r="Z764" s="499"/>
      <c r="AA764" s="501"/>
      <c r="AB764" s="499"/>
    </row>
    <row r="765" spans="1:28" ht="15" hidden="1" customHeight="1">
      <c r="B765" s="138" t="s">
        <v>1661</v>
      </c>
      <c r="C765" s="138" t="s">
        <v>3822</v>
      </c>
      <c r="D765" s="138"/>
      <c r="E765" s="268"/>
      <c r="F765" s="268"/>
      <c r="G765" s="268"/>
      <c r="H765" s="123" t="s">
        <v>4292</v>
      </c>
      <c r="I765" s="138"/>
      <c r="J765" s="138"/>
      <c r="K765" s="257" t="s">
        <v>1662</v>
      </c>
      <c r="L765" s="270" t="s">
        <v>3218</v>
      </c>
      <c r="M765" s="815"/>
      <c r="N765" s="815"/>
      <c r="O765" s="815"/>
      <c r="Q765" s="815"/>
      <c r="R765" s="499"/>
      <c r="S765" s="815"/>
      <c r="T765" s="815"/>
      <c r="U765" s="265"/>
      <c r="V765" s="815"/>
      <c r="W765" s="815"/>
      <c r="Z765" s="499"/>
      <c r="AA765" s="501"/>
      <c r="AB765" s="499"/>
    </row>
    <row r="766" spans="1:28">
      <c r="B766" s="138" t="s">
        <v>1663</v>
      </c>
      <c r="C766" s="138" t="s">
        <v>3823</v>
      </c>
      <c r="D766" s="138"/>
      <c r="E766" s="138"/>
      <c r="F766" s="138"/>
      <c r="G766" s="138"/>
      <c r="H766" s="123" t="s">
        <v>4292</v>
      </c>
      <c r="I766" s="138"/>
      <c r="J766" s="138"/>
      <c r="K766" s="304" t="s">
        <v>1664</v>
      </c>
      <c r="L766" s="270" t="s">
        <v>3218</v>
      </c>
      <c r="M766" s="564">
        <f>IF(ISERROR(VLOOKUP($B766,ESTR_PREC!$A$1:$M$6000,2,FALSE))=TRUE,0,VLOOKUP($B766,ESTR_PREC!$A$1:$M$6000,2,FALSE))</f>
        <v>0</v>
      </c>
      <c r="N766" s="225"/>
      <c r="O766" s="560">
        <f>+N766-M766</f>
        <v>0</v>
      </c>
      <c r="Q766" s="225"/>
      <c r="R766" s="499"/>
      <c r="S766" s="225"/>
      <c r="T766" s="225"/>
      <c r="U766" s="265"/>
      <c r="V766" s="225"/>
      <c r="W766" s="225"/>
      <c r="Z766" s="499"/>
      <c r="AA766" s="501"/>
      <c r="AB766" s="499"/>
    </row>
    <row r="767" spans="1:28">
      <c r="B767" s="138" t="s">
        <v>1666</v>
      </c>
      <c r="C767" s="138" t="s">
        <v>3824</v>
      </c>
      <c r="D767" s="138"/>
      <c r="E767" s="138"/>
      <c r="F767" s="138"/>
      <c r="G767" s="138"/>
      <c r="H767" s="123" t="s">
        <v>4292</v>
      </c>
      <c r="I767" s="138"/>
      <c r="J767" s="138"/>
      <c r="K767" s="316" t="s">
        <v>1667</v>
      </c>
      <c r="L767" s="270" t="s">
        <v>3218</v>
      </c>
      <c r="M767" s="564">
        <f>IF(ISERROR(VLOOKUP($B767,ESTR_PREC!$A$1:$M$6000,2,FALSE))=TRUE,0,VLOOKUP($B767,ESTR_PREC!$A$1:$M$6000,2,FALSE))</f>
        <v>0</v>
      </c>
      <c r="N767" s="225"/>
      <c r="O767" s="560">
        <f>+N767-M767</f>
        <v>0</v>
      </c>
      <c r="Q767" s="225"/>
      <c r="R767" s="499"/>
      <c r="S767" s="225"/>
      <c r="T767" s="225"/>
      <c r="U767" s="265"/>
      <c r="V767" s="225"/>
      <c r="W767" s="225"/>
      <c r="Z767" s="499"/>
      <c r="AA767" s="501"/>
      <c r="AB767" s="499"/>
    </row>
    <row r="768" spans="1:28" hidden="1">
      <c r="B768" s="353" t="s">
        <v>1668</v>
      </c>
      <c r="C768" s="353" t="str">
        <f>MID(B768,1,1)&amp;MID(B768,3,2)&amp;MID(B768,6,2)&amp;MID(B768,9,2)&amp;MID(B768,12,3)&amp;MID(B768,16,3)&amp;MID(B768,20,2)&amp;MID(B768,23,3)</f>
        <v>420101015002090000</v>
      </c>
      <c r="D768" s="138"/>
      <c r="E768" s="138"/>
      <c r="F768" s="138"/>
      <c r="G768" s="138"/>
      <c r="H768" s="123" t="s">
        <v>4292</v>
      </c>
      <c r="I768" s="138"/>
      <c r="J768" s="138"/>
      <c r="K768" s="304" t="s">
        <v>1671</v>
      </c>
      <c r="L768" s="270" t="s">
        <v>3218</v>
      </c>
      <c r="M768" s="815"/>
      <c r="N768" s="815"/>
      <c r="O768" s="815"/>
      <c r="Q768" s="815"/>
      <c r="R768" s="499"/>
      <c r="S768" s="815"/>
      <c r="T768" s="815"/>
      <c r="U768" s="265"/>
      <c r="V768" s="815"/>
      <c r="W768" s="815"/>
      <c r="Z768" s="499"/>
      <c r="AA768" s="501"/>
      <c r="AB768" s="499"/>
    </row>
    <row r="769" spans="2:28">
      <c r="B769" s="138" t="s">
        <v>1674</v>
      </c>
      <c r="C769" s="138" t="s">
        <v>3825</v>
      </c>
      <c r="D769" s="138"/>
      <c r="E769" s="138"/>
      <c r="F769" s="138"/>
      <c r="G769" s="138"/>
      <c r="H769" s="123" t="s">
        <v>4292</v>
      </c>
      <c r="I769" s="138"/>
      <c r="J769" s="138"/>
      <c r="K769" s="316" t="s">
        <v>3826</v>
      </c>
      <c r="L769" s="270" t="s">
        <v>3218</v>
      </c>
      <c r="M769" s="564">
        <f>IF(ISERROR(VLOOKUP($B769,ESTR_PREC!$A$1:$M$6000,2,FALSE))=TRUE,0,VLOOKUP($B769,ESTR_PREC!$A$1:$M$6000,2,FALSE))</f>
        <v>1288</v>
      </c>
      <c r="N769" s="564"/>
      <c r="O769" s="564">
        <f>+N769-M769</f>
        <v>-1288</v>
      </c>
      <c r="Q769" s="564"/>
      <c r="R769" s="499"/>
      <c r="S769" s="564"/>
      <c r="T769" s="564"/>
      <c r="U769" s="265"/>
      <c r="V769" s="564"/>
      <c r="W769" s="564"/>
      <c r="Z769" s="499"/>
      <c r="AA769" s="501"/>
      <c r="AB769" s="499"/>
    </row>
    <row r="770" spans="2:28">
      <c r="B770" s="138" t="s">
        <v>1678</v>
      </c>
      <c r="C770" s="138"/>
      <c r="D770" s="138"/>
      <c r="E770" s="138"/>
      <c r="F770" s="138"/>
      <c r="G770" s="138"/>
      <c r="H770" s="123"/>
      <c r="I770" s="138"/>
      <c r="J770" s="138"/>
      <c r="K770" s="316" t="s">
        <v>1679</v>
      </c>
      <c r="L770" s="270" t="s">
        <v>3218</v>
      </c>
      <c r="M770" s="343">
        <f>IF(ISERROR(VLOOKUP($B770,ESTR_PREC!$A$1:$M$6000,2,FALSE))=TRUE,0,VLOOKUP($B770,ESTR_PREC!$A$1:$M$6000,2,FALSE))</f>
        <v>0</v>
      </c>
      <c r="N770" s="225">
        <f>3441+214</f>
        <v>3655</v>
      </c>
      <c r="O770" s="560">
        <f>+N770-M770</f>
        <v>3655</v>
      </c>
      <c r="Q770" s="225"/>
      <c r="R770" s="499"/>
      <c r="S770" s="225"/>
      <c r="T770" s="225"/>
      <c r="U770" s="265"/>
      <c r="V770" s="225"/>
      <c r="W770" s="225"/>
      <c r="Z770" s="499"/>
      <c r="AA770" s="501"/>
      <c r="AB770" s="499"/>
    </row>
    <row r="771" spans="2:28">
      <c r="B771" s="138" t="s">
        <v>1680</v>
      </c>
      <c r="C771" s="138"/>
      <c r="D771" s="138"/>
      <c r="E771" s="138"/>
      <c r="F771" s="138"/>
      <c r="G771" s="138"/>
      <c r="H771" s="123"/>
      <c r="I771" s="138"/>
      <c r="J771" s="138"/>
      <c r="K771" s="316" t="s">
        <v>1681</v>
      </c>
      <c r="L771" s="270" t="s">
        <v>3218</v>
      </c>
      <c r="M771" s="343">
        <f>IF(ISERROR(VLOOKUP($B771,ESTR_PREC!$A$1:$M$6000,2,FALSE))=TRUE,0,VLOOKUP($B771,ESTR_PREC!$A$1:$M$6000,2,FALSE))</f>
        <v>0</v>
      </c>
      <c r="N771" s="225">
        <f>143+44</f>
        <v>187</v>
      </c>
      <c r="O771" s="560">
        <f>+N771-M771</f>
        <v>187</v>
      </c>
      <c r="Q771" s="225"/>
      <c r="R771" s="499"/>
      <c r="S771" s="225"/>
      <c r="T771" s="225"/>
      <c r="U771" s="265"/>
      <c r="V771" s="225"/>
      <c r="W771" s="225"/>
      <c r="Z771" s="499"/>
      <c r="AA771" s="501"/>
      <c r="AB771" s="499"/>
    </row>
    <row r="772" spans="2:28">
      <c r="B772" s="138" t="s">
        <v>1682</v>
      </c>
      <c r="C772" s="138"/>
      <c r="D772" s="138"/>
      <c r="E772" s="138"/>
      <c r="F772" s="138"/>
      <c r="G772" s="138"/>
      <c r="H772" s="123"/>
      <c r="I772" s="138"/>
      <c r="J772" s="138"/>
      <c r="K772" s="316" t="s">
        <v>1683</v>
      </c>
      <c r="L772" s="270" t="s">
        <v>3218</v>
      </c>
      <c r="M772" s="343">
        <f>IF(ISERROR(VLOOKUP($B772,ESTR_PREC!$A$1:$M$6000,2,FALSE))=TRUE,0,VLOOKUP($B772,ESTR_PREC!$A$1:$M$6000,2,FALSE))</f>
        <v>0</v>
      </c>
      <c r="N772" s="225"/>
      <c r="O772" s="560">
        <f>+N772-M772</f>
        <v>0</v>
      </c>
      <c r="Q772" s="225"/>
      <c r="R772" s="499"/>
      <c r="S772" s="225"/>
      <c r="T772" s="225"/>
      <c r="U772" s="265"/>
      <c r="V772" s="225"/>
      <c r="W772" s="225"/>
      <c r="Z772" s="499"/>
      <c r="AA772" s="501"/>
      <c r="AB772" s="499"/>
    </row>
    <row r="773" spans="2:28" ht="15.75" hidden="1" thickBot="1">
      <c r="B773" s="1264" t="s">
        <v>1684</v>
      </c>
      <c r="C773" s="1264" t="s">
        <v>3827</v>
      </c>
      <c r="D773" s="1264"/>
      <c r="E773" s="1264"/>
      <c r="F773" s="1264"/>
      <c r="G773" s="1264"/>
      <c r="H773" s="1264"/>
      <c r="I773" s="1264"/>
      <c r="J773" s="1264"/>
      <c r="K773" s="1265" t="s">
        <v>1685</v>
      </c>
      <c r="L773" s="1266" t="s">
        <v>3218</v>
      </c>
      <c r="M773" s="815"/>
      <c r="N773" s="815"/>
      <c r="O773" s="815"/>
      <c r="Q773" s="815"/>
      <c r="R773" s="499"/>
      <c r="S773" s="815"/>
      <c r="T773" s="815"/>
      <c r="U773" s="265"/>
      <c r="V773" s="815"/>
      <c r="W773" s="815"/>
      <c r="Z773" s="548"/>
      <c r="AA773" s="501"/>
      <c r="AB773" s="548"/>
    </row>
    <row r="774" spans="2:28" ht="15.75">
      <c r="K774" s="527"/>
      <c r="L774" s="528"/>
      <c r="M774" s="192"/>
      <c r="N774" s="192"/>
      <c r="O774" s="192"/>
      <c r="Q774" s="192"/>
      <c r="R774" s="554"/>
      <c r="S774" s="192"/>
      <c r="T774" s="192"/>
      <c r="U774" s="265"/>
      <c r="V774" s="192"/>
      <c r="W774" s="192"/>
      <c r="Z774" s="192"/>
      <c r="AA774" s="501"/>
      <c r="AB774" s="192"/>
    </row>
    <row r="775" spans="2:28" ht="16.5" thickBot="1">
      <c r="K775" s="527"/>
      <c r="L775" s="528"/>
      <c r="M775" s="192"/>
      <c r="N775" s="192"/>
      <c r="O775" s="192"/>
      <c r="Q775" s="192"/>
      <c r="R775" s="554"/>
      <c r="S775" s="192"/>
      <c r="T775" s="192"/>
      <c r="U775" s="265"/>
      <c r="V775" s="192"/>
      <c r="W775" s="192"/>
      <c r="Z775" s="192"/>
      <c r="AA775" s="501"/>
      <c r="AB775" s="192"/>
    </row>
    <row r="776" spans="2:28" ht="39" thickBot="1">
      <c r="K776" s="529"/>
      <c r="L776" s="465"/>
      <c r="M776" s="328" t="str">
        <f>+$M$10</f>
        <v>Valore netto al 31/12/2017</v>
      </c>
      <c r="N776" s="779" t="str">
        <f>N$10</f>
        <v>Valore netto al 31/12/2018</v>
      </c>
      <c r="O776" s="779" t="s">
        <v>4064</v>
      </c>
      <c r="P776" s="806"/>
      <c r="Q776" s="779" t="str">
        <f>Q$10</f>
        <v>Prechiusura al ° trimestre 2018</v>
      </c>
      <c r="R776" s="514"/>
      <c r="S776" s="1145" t="str">
        <f>S$330</f>
        <v>Costi da utilizzo contributi 2018</v>
      </c>
      <c r="T776" s="1143" t="str">
        <f>T$330</f>
        <v>Costi da utilizzo contributi DI CUI SOCIO-SAN</v>
      </c>
      <c r="U776" s="1144"/>
      <c r="V776" s="1142" t="str">
        <f>V$330</f>
        <v>Costi da contributi 2018</v>
      </c>
      <c r="W776" s="1143" t="str">
        <f>W$330</f>
        <v>Costi da contributi DI CUI SOCIO-SAN</v>
      </c>
      <c r="Z776" s="681"/>
      <c r="AA776" s="501"/>
      <c r="AB776" s="681"/>
    </row>
    <row r="777" spans="2:28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313" t="s">
        <v>1687</v>
      </c>
      <c r="L777" s="171" t="s">
        <v>3218</v>
      </c>
      <c r="M777" s="172">
        <f>+M779+M805+M827</f>
        <v>2926</v>
      </c>
      <c r="N777" s="172">
        <f>+N779+N805+N827</f>
        <v>2825</v>
      </c>
      <c r="O777" s="775">
        <f>+N777-M777</f>
        <v>-101</v>
      </c>
      <c r="Q777" s="172">
        <f>+Q779+Q805+Q827</f>
        <v>0</v>
      </c>
      <c r="R777" s="518"/>
      <c r="S777" s="172">
        <f>+S779+S805+S827</f>
        <v>87</v>
      </c>
      <c r="T777" s="172">
        <f>+T779+T805+T827</f>
        <v>0</v>
      </c>
      <c r="U777" s="265"/>
      <c r="V777" s="172">
        <f>+V779+V805+V827</f>
        <v>104</v>
      </c>
      <c r="W777" s="172">
        <f>+W779+W805+W827</f>
        <v>0</v>
      </c>
      <c r="Z777" s="518"/>
      <c r="AA777" s="501"/>
      <c r="AB777" s="518"/>
    </row>
    <row r="778" spans="2:28" ht="17.25" thickTop="1" thickBot="1">
      <c r="K778" s="527"/>
      <c r="L778" s="528"/>
      <c r="M778" s="192"/>
      <c r="N778" s="192"/>
      <c r="O778" s="192"/>
      <c r="Q778" s="192"/>
      <c r="R778" s="554"/>
      <c r="S778" s="192"/>
      <c r="T778" s="192"/>
      <c r="U778" s="265"/>
      <c r="V778" s="192"/>
      <c r="W778" s="192"/>
      <c r="Z778" s="192"/>
      <c r="AA778" s="501"/>
      <c r="AB778" s="192"/>
    </row>
    <row r="779" spans="2:28" ht="17.25" thickTop="1" thickBot="1">
      <c r="B779" s="110" t="s">
        <v>1688</v>
      </c>
      <c r="C779" s="242" t="s">
        <v>3829</v>
      </c>
      <c r="D779" s="243"/>
      <c r="E779" s="112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2761</v>
      </c>
      <c r="N779" s="298">
        <f>SUM(N782:N803)</f>
        <v>2646</v>
      </c>
      <c r="O779" s="298">
        <f>+N779-M779</f>
        <v>-115</v>
      </c>
      <c r="Q779" s="298">
        <f>SUM(Q782:Q803)</f>
        <v>0</v>
      </c>
      <c r="R779" s="519"/>
      <c r="S779" s="115">
        <f>SUM(S782:S803)</f>
        <v>55</v>
      </c>
      <c r="T779" s="115">
        <f>SUM(T782:T803)</f>
        <v>0</v>
      </c>
      <c r="U779" s="265"/>
      <c r="V779" s="115">
        <f>SUM(V782:V803)</f>
        <v>104</v>
      </c>
      <c r="W779" s="115">
        <f>SUM(W782:W803)</f>
        <v>0</v>
      </c>
      <c r="Z779" s="519"/>
      <c r="AA779" s="501"/>
      <c r="AB779" s="519"/>
    </row>
    <row r="780" spans="2:28" ht="9" customHeight="1" thickTop="1" thickBot="1">
      <c r="K780" s="527"/>
      <c r="L780" s="528"/>
      <c r="M780" s="192"/>
      <c r="N780" s="192"/>
      <c r="O780" s="192"/>
      <c r="Q780" s="192"/>
      <c r="R780" s="554"/>
      <c r="S780" s="192"/>
      <c r="T780" s="192"/>
      <c r="U780" s="265"/>
      <c r="V780" s="192"/>
      <c r="W780" s="192"/>
      <c r="Z780" s="192"/>
      <c r="AA780" s="501"/>
      <c r="AB780" s="192"/>
    </row>
    <row r="781" spans="2:28" ht="39" thickBot="1">
      <c r="B781" s="102" t="s">
        <v>3221</v>
      </c>
      <c r="C781" s="245" t="s">
        <v>48</v>
      </c>
      <c r="D781" s="245"/>
      <c r="E781" s="246"/>
      <c r="F781" s="246"/>
      <c r="G781" s="246"/>
      <c r="H781" s="246"/>
      <c r="I781" s="246"/>
      <c r="J781" s="246"/>
      <c r="K781" s="302" t="s">
        <v>3222</v>
      </c>
      <c r="L781" s="135"/>
      <c r="M781" s="328" t="str">
        <f>+$M$10</f>
        <v>Valore netto al 31/12/2017</v>
      </c>
      <c r="N781" s="779" t="str">
        <f>N$10</f>
        <v>Valore netto al 31/12/2018</v>
      </c>
      <c r="O781" s="779" t="s">
        <v>4064</v>
      </c>
      <c r="P781" s="806"/>
      <c r="Q781" s="779" t="str">
        <f>Q$10</f>
        <v>Prechiusura al ° trimestre 2018</v>
      </c>
      <c r="R781" s="514"/>
      <c r="S781" s="1145" t="str">
        <f>S$330</f>
        <v>Costi da utilizzo contributi 2018</v>
      </c>
      <c r="T781" s="1143" t="str">
        <f>T$330</f>
        <v>Costi da utilizzo contributi DI CUI SOCIO-SAN</v>
      </c>
      <c r="U781" s="1144"/>
      <c r="V781" s="1142" t="str">
        <f>V$330</f>
        <v>Costi da contributi 2018</v>
      </c>
      <c r="W781" s="1143" t="str">
        <f>W$330</f>
        <v>Costi da contributi DI CUI SOCIO-SAN</v>
      </c>
      <c r="Z781" s="681"/>
      <c r="AA781" s="501"/>
      <c r="AB781" s="681"/>
    </row>
    <row r="782" spans="2:28">
      <c r="B782" s="127" t="s">
        <v>1690</v>
      </c>
      <c r="C782" s="127" t="s">
        <v>3830</v>
      </c>
      <c r="D782" s="127"/>
      <c r="E782" s="127"/>
      <c r="F782" s="127"/>
      <c r="G782" s="127"/>
      <c r="H782" s="123" t="s">
        <v>4302</v>
      </c>
      <c r="I782" s="127"/>
      <c r="J782" s="127"/>
      <c r="K782" s="181" t="s">
        <v>1693</v>
      </c>
      <c r="L782" s="125" t="s">
        <v>3218</v>
      </c>
      <c r="M782" s="564">
        <f>IF(ISERROR(VLOOKUP($B782,ESTR_PREC!$A$1:$M$6000,2,FALSE))=TRUE,0,VLOOKUP($B782,ESTR_PREC!$A$1:$M$6000,2,FALSE))</f>
        <v>0</v>
      </c>
      <c r="N782" s="225"/>
      <c r="O782" s="560">
        <f t="shared" ref="O782:O802" si="32">+N782-M782</f>
        <v>0</v>
      </c>
      <c r="Q782" s="225"/>
      <c r="R782" s="499"/>
      <c r="S782" s="225"/>
      <c r="T782" s="225"/>
      <c r="U782" s="265"/>
      <c r="V782" s="225"/>
      <c r="W782" s="225"/>
      <c r="Z782" s="499"/>
      <c r="AA782" s="501"/>
      <c r="AB782" s="499"/>
    </row>
    <row r="783" spans="2:28">
      <c r="B783" s="127" t="s">
        <v>1696</v>
      </c>
      <c r="C783" s="127" t="s">
        <v>3831</v>
      </c>
      <c r="D783" s="127"/>
      <c r="E783" s="127"/>
      <c r="F783" s="127"/>
      <c r="G783" s="127"/>
      <c r="H783" s="123" t="s">
        <v>4302</v>
      </c>
      <c r="I783" s="127"/>
      <c r="J783" s="127"/>
      <c r="K783" s="183" t="s">
        <v>1698</v>
      </c>
      <c r="L783" s="125" t="s">
        <v>3218</v>
      </c>
      <c r="M783" s="564">
        <f>IF(ISERROR(VLOOKUP($B783,ESTR_PREC!$A$1:$M$6000,2,FALSE))=TRUE,0,VLOOKUP($B783,ESTR_PREC!$A$1:$M$6000,2,FALSE))</f>
        <v>4</v>
      </c>
      <c r="N783" s="225">
        <v>4</v>
      </c>
      <c r="O783" s="560">
        <f t="shared" si="32"/>
        <v>0</v>
      </c>
      <c r="Q783" s="225"/>
      <c r="R783" s="499"/>
      <c r="S783" s="225"/>
      <c r="T783" s="225"/>
      <c r="U783" s="265"/>
      <c r="V783" s="225"/>
      <c r="W783" s="225"/>
      <c r="Z783" s="499"/>
      <c r="AA783" s="501"/>
      <c r="AB783" s="499"/>
    </row>
    <row r="784" spans="2:28">
      <c r="B784" s="127" t="s">
        <v>1701</v>
      </c>
      <c r="C784" s="127" t="s">
        <v>3832</v>
      </c>
      <c r="D784" s="127"/>
      <c r="E784" s="127"/>
      <c r="F784" s="127"/>
      <c r="G784" s="127"/>
      <c r="H784" s="123" t="s">
        <v>4302</v>
      </c>
      <c r="I784" s="127"/>
      <c r="J784" s="127"/>
      <c r="K784" s="183" t="s">
        <v>1703</v>
      </c>
      <c r="L784" s="125" t="s">
        <v>3218</v>
      </c>
      <c r="M784" s="564">
        <f>IF(ISERROR(VLOOKUP($B784,ESTR_PREC!$A$1:$M$6000,2,FALSE))=TRUE,0,VLOOKUP($B784,ESTR_PREC!$A$1:$M$6000,2,FALSE))</f>
        <v>259</v>
      </c>
      <c r="N784" s="225">
        <v>243</v>
      </c>
      <c r="O784" s="560">
        <f t="shared" si="32"/>
        <v>-16</v>
      </c>
      <c r="Q784" s="225"/>
      <c r="R784" s="499"/>
      <c r="S784" s="225"/>
      <c r="T784" s="225"/>
      <c r="U784" s="265"/>
      <c r="V784" s="225"/>
      <c r="W784" s="225"/>
      <c r="Z784" s="499"/>
      <c r="AA784" s="501"/>
      <c r="AB784" s="499"/>
    </row>
    <row r="785" spans="2:28">
      <c r="B785" s="127" t="s">
        <v>1706</v>
      </c>
      <c r="C785" s="127" t="s">
        <v>3833</v>
      </c>
      <c r="D785" s="127"/>
      <c r="E785" s="127"/>
      <c r="F785" s="127"/>
      <c r="G785" s="127"/>
      <c r="H785" s="123" t="s">
        <v>4302</v>
      </c>
      <c r="I785" s="127"/>
      <c r="J785" s="127"/>
      <c r="K785" s="320" t="s">
        <v>1708</v>
      </c>
      <c r="L785" s="125" t="s">
        <v>3218</v>
      </c>
      <c r="M785" s="564">
        <f>IF(ISERROR(VLOOKUP($B785,ESTR_PREC!$A$1:$M$6000,2,FALSE))=TRUE,0,VLOOKUP($B785,ESTR_PREC!$A$1:$M$6000,2,FALSE))</f>
        <v>215</v>
      </c>
      <c r="N785" s="225">
        <v>80</v>
      </c>
      <c r="O785" s="560">
        <f t="shared" si="32"/>
        <v>-135</v>
      </c>
      <c r="Q785" s="225"/>
      <c r="R785" s="499"/>
      <c r="S785" s="225"/>
      <c r="T785" s="225"/>
      <c r="U785" s="265"/>
      <c r="V785" s="225"/>
      <c r="W785" s="225"/>
      <c r="Z785" s="499"/>
      <c r="AA785" s="501"/>
      <c r="AB785" s="499"/>
    </row>
    <row r="786" spans="2:28">
      <c r="B786" s="127" t="s">
        <v>1711</v>
      </c>
      <c r="C786" s="127" t="s">
        <v>3834</v>
      </c>
      <c r="D786" s="127"/>
      <c r="E786" s="127"/>
      <c r="F786" s="127"/>
      <c r="G786" s="127"/>
      <c r="H786" s="123" t="s">
        <v>4302</v>
      </c>
      <c r="I786" s="127"/>
      <c r="J786" s="127"/>
      <c r="K786" s="183" t="s">
        <v>1713</v>
      </c>
      <c r="L786" s="125" t="s">
        <v>3218</v>
      </c>
      <c r="M786" s="564">
        <f>IF(ISERROR(VLOOKUP($B786,ESTR_PREC!$A$1:$M$6000,2,FALSE))=TRUE,0,VLOOKUP($B786,ESTR_PREC!$A$1:$M$6000,2,FALSE))</f>
        <v>0</v>
      </c>
      <c r="N786" s="225"/>
      <c r="O786" s="560">
        <f t="shared" si="32"/>
        <v>0</v>
      </c>
      <c r="Q786" s="225"/>
      <c r="R786" s="499"/>
      <c r="S786" s="225"/>
      <c r="T786" s="225"/>
      <c r="U786" s="265"/>
      <c r="V786" s="225"/>
      <c r="W786" s="225"/>
      <c r="Z786" s="499"/>
      <c r="AA786" s="501"/>
      <c r="AB786" s="499"/>
    </row>
    <row r="787" spans="2:28" ht="25.5">
      <c r="B787" s="127" t="s">
        <v>1716</v>
      </c>
      <c r="C787" s="127" t="s">
        <v>3835</v>
      </c>
      <c r="D787" s="127"/>
      <c r="E787" s="127"/>
      <c r="F787" s="127"/>
      <c r="G787" s="127"/>
      <c r="H787" s="123" t="s">
        <v>4302</v>
      </c>
      <c r="I787" s="127"/>
      <c r="J787" s="127"/>
      <c r="K787" s="314" t="s">
        <v>1718</v>
      </c>
      <c r="L787" s="125" t="s">
        <v>3218</v>
      </c>
      <c r="M787" s="564">
        <f>IF(ISERROR(VLOOKUP($B787,ESTR_PREC!$A$1:$M$6000,2,FALSE))=TRUE,0,VLOOKUP($B787,ESTR_PREC!$A$1:$M$6000,2,FALSE))</f>
        <v>34</v>
      </c>
      <c r="N787" s="225">
        <v>37</v>
      </c>
      <c r="O787" s="560">
        <f t="shared" si="32"/>
        <v>3</v>
      </c>
      <c r="Q787" s="225"/>
      <c r="R787" s="499"/>
      <c r="S787" s="225"/>
      <c r="T787" s="225"/>
      <c r="U787" s="265"/>
      <c r="V787" s="225"/>
      <c r="W787" s="225"/>
      <c r="Z787" s="499"/>
      <c r="AA787" s="501"/>
      <c r="AB787" s="499"/>
    </row>
    <row r="788" spans="2:28">
      <c r="B788" s="127" t="s">
        <v>1719</v>
      </c>
      <c r="C788" s="127" t="s">
        <v>3836</v>
      </c>
      <c r="D788" s="127"/>
      <c r="E788" s="127"/>
      <c r="F788" s="127"/>
      <c r="G788" s="127"/>
      <c r="H788" s="123" t="s">
        <v>4302</v>
      </c>
      <c r="I788" s="127"/>
      <c r="J788" s="127"/>
      <c r="K788" s="183" t="s">
        <v>1721</v>
      </c>
      <c r="L788" s="125" t="s">
        <v>3218</v>
      </c>
      <c r="M788" s="564">
        <f>IF(ISERROR(VLOOKUP($B788,ESTR_PREC!$A$1:$M$6000,2,FALSE))=TRUE,0,VLOOKUP($B788,ESTR_PREC!$A$1:$M$6000,2,FALSE))</f>
        <v>3</v>
      </c>
      <c r="N788" s="225">
        <v>6</v>
      </c>
      <c r="O788" s="560">
        <f t="shared" si="32"/>
        <v>3</v>
      </c>
      <c r="Q788" s="225"/>
      <c r="R788" s="499"/>
      <c r="S788" s="225"/>
      <c r="T788" s="225"/>
      <c r="U788" s="265"/>
      <c r="V788" s="225"/>
      <c r="W788" s="225"/>
      <c r="Z788" s="499"/>
      <c r="AA788" s="501"/>
      <c r="AB788" s="499"/>
    </row>
    <row r="789" spans="2:28">
      <c r="B789" s="127" t="s">
        <v>1724</v>
      </c>
      <c r="C789" s="127" t="s">
        <v>3837</v>
      </c>
      <c r="D789" s="127"/>
      <c r="E789" s="127"/>
      <c r="F789" s="127"/>
      <c r="G789" s="127"/>
      <c r="H789" s="123" t="s">
        <v>4302</v>
      </c>
      <c r="I789" s="127"/>
      <c r="J789" s="127"/>
      <c r="K789" s="181" t="s">
        <v>1726</v>
      </c>
      <c r="L789" s="125" t="s">
        <v>3218</v>
      </c>
      <c r="M789" s="564">
        <f>IF(ISERROR(VLOOKUP($B789,ESTR_PREC!$A$1:$M$6000,2,FALSE))=TRUE,0,VLOOKUP($B789,ESTR_PREC!$A$1:$M$6000,2,FALSE))</f>
        <v>134</v>
      </c>
      <c r="N789" s="225">
        <v>127</v>
      </c>
      <c r="O789" s="560">
        <f t="shared" si="32"/>
        <v>-7</v>
      </c>
      <c r="Q789" s="225"/>
      <c r="R789" s="499"/>
      <c r="S789" s="225"/>
      <c r="T789" s="225"/>
      <c r="U789" s="265"/>
      <c r="V789" s="225"/>
      <c r="W789" s="225"/>
      <c r="Z789" s="499"/>
      <c r="AA789" s="501"/>
      <c r="AB789" s="499"/>
    </row>
    <row r="790" spans="2:28">
      <c r="B790" s="127" t="s">
        <v>1729</v>
      </c>
      <c r="C790" s="127" t="s">
        <v>3838</v>
      </c>
      <c r="D790" s="127"/>
      <c r="E790" s="127"/>
      <c r="F790" s="127"/>
      <c r="G790" s="127"/>
      <c r="H790" s="123" t="s">
        <v>4302</v>
      </c>
      <c r="I790" s="127"/>
      <c r="J790" s="127"/>
      <c r="K790" s="181" t="s">
        <v>1731</v>
      </c>
      <c r="L790" s="125" t="s">
        <v>3218</v>
      </c>
      <c r="M790" s="564">
        <f>IF(ISERROR(VLOOKUP($B790,ESTR_PREC!$A$1:$M$6000,2,FALSE))=TRUE,0,VLOOKUP($B790,ESTR_PREC!$A$1:$M$6000,2,FALSE))</f>
        <v>134</v>
      </c>
      <c r="N790" s="225">
        <v>122</v>
      </c>
      <c r="O790" s="560">
        <f t="shared" si="32"/>
        <v>-12</v>
      </c>
      <c r="Q790" s="225"/>
      <c r="R790" s="499"/>
      <c r="S790" s="225"/>
      <c r="T790" s="225"/>
      <c r="U790" s="265"/>
      <c r="V790" s="225"/>
      <c r="W790" s="225"/>
      <c r="Z790" s="499"/>
      <c r="AA790" s="501"/>
      <c r="AB790" s="499"/>
    </row>
    <row r="791" spans="2:28">
      <c r="B791" s="127" t="s">
        <v>1734</v>
      </c>
      <c r="C791" s="127" t="s">
        <v>3839</v>
      </c>
      <c r="D791" s="127"/>
      <c r="E791" s="127"/>
      <c r="F791" s="127"/>
      <c r="G791" s="127"/>
      <c r="H791" s="123" t="s">
        <v>4302</v>
      </c>
      <c r="I791" s="127"/>
      <c r="J791" s="127"/>
      <c r="K791" s="314" t="s">
        <v>1736</v>
      </c>
      <c r="L791" s="125" t="s">
        <v>3218</v>
      </c>
      <c r="M791" s="564">
        <f>IF(ISERROR(VLOOKUP($B791,ESTR_PREC!$A$1:$M$6000,2,FALSE))=TRUE,0,VLOOKUP($B791,ESTR_PREC!$A$1:$M$6000,2,FALSE))</f>
        <v>0</v>
      </c>
      <c r="N791" s="225"/>
      <c r="O791" s="560">
        <f t="shared" si="32"/>
        <v>0</v>
      </c>
      <c r="Q791" s="225"/>
      <c r="R791" s="499"/>
      <c r="S791" s="225"/>
      <c r="T791" s="225"/>
      <c r="U791" s="265"/>
      <c r="V791" s="225"/>
      <c r="W791" s="225"/>
      <c r="Z791" s="499"/>
      <c r="AA791" s="501"/>
      <c r="AB791" s="499"/>
    </row>
    <row r="792" spans="2:28">
      <c r="B792" s="127" t="s">
        <v>1739</v>
      </c>
      <c r="C792" s="127" t="s">
        <v>3840</v>
      </c>
      <c r="D792" s="127"/>
      <c r="E792" s="127"/>
      <c r="F792" s="127"/>
      <c r="G792" s="127"/>
      <c r="H792" s="123" t="s">
        <v>4302</v>
      </c>
      <c r="I792" s="127"/>
      <c r="J792" s="127"/>
      <c r="K792" s="314" t="s">
        <v>1740</v>
      </c>
      <c r="L792" s="125" t="s">
        <v>3218</v>
      </c>
      <c r="M792" s="564">
        <f>IF(ISERROR(VLOOKUP($B792,ESTR_PREC!$A$1:$M$6000,2,FALSE))=TRUE,0,VLOOKUP($B792,ESTR_PREC!$A$1:$M$6000,2,FALSE))</f>
        <v>0</v>
      </c>
      <c r="N792" s="225"/>
      <c r="O792" s="560">
        <f t="shared" si="32"/>
        <v>0</v>
      </c>
      <c r="Q792" s="225"/>
      <c r="R792" s="499"/>
      <c r="S792" s="225"/>
      <c r="T792" s="225"/>
      <c r="U792" s="265"/>
      <c r="V792" s="225"/>
      <c r="W792" s="225"/>
      <c r="Z792" s="499"/>
      <c r="AA792" s="501"/>
      <c r="AB792" s="499"/>
    </row>
    <row r="793" spans="2:28">
      <c r="B793" s="127" t="s">
        <v>1743</v>
      </c>
      <c r="C793" s="127" t="s">
        <v>3841</v>
      </c>
      <c r="D793" s="127"/>
      <c r="E793" s="127"/>
      <c r="F793" s="127"/>
      <c r="G793" s="127"/>
      <c r="H793" s="123" t="s">
        <v>4302</v>
      </c>
      <c r="I793" s="127"/>
      <c r="J793" s="127"/>
      <c r="K793" s="181" t="s">
        <v>1744</v>
      </c>
      <c r="L793" s="125" t="s">
        <v>3218</v>
      </c>
      <c r="M793" s="564">
        <f>IF(ISERROR(VLOOKUP($B793,ESTR_PREC!$A$1:$M$6000,2,FALSE))=TRUE,0,VLOOKUP($B793,ESTR_PREC!$A$1:$M$6000,2,FALSE))</f>
        <v>0</v>
      </c>
      <c r="N793" s="225"/>
      <c r="O793" s="560">
        <f t="shared" si="32"/>
        <v>0</v>
      </c>
      <c r="Q793" s="225"/>
      <c r="R793" s="499"/>
      <c r="S793" s="225"/>
      <c r="T793" s="225"/>
      <c r="U793" s="265"/>
      <c r="V793" s="225"/>
      <c r="W793" s="225"/>
      <c r="Z793" s="499"/>
      <c r="AA793" s="501"/>
      <c r="AB793" s="499"/>
    </row>
    <row r="794" spans="2:28">
      <c r="B794" s="127" t="s">
        <v>1747</v>
      </c>
      <c r="C794" s="127" t="s">
        <v>3842</v>
      </c>
      <c r="D794" s="127"/>
      <c r="E794" s="127"/>
      <c r="F794" s="127"/>
      <c r="G794" s="127"/>
      <c r="H794" s="123" t="s">
        <v>4302</v>
      </c>
      <c r="I794" s="127"/>
      <c r="J794" s="127"/>
      <c r="K794" s="181" t="s">
        <v>1749</v>
      </c>
      <c r="L794" s="125" t="s">
        <v>3218</v>
      </c>
      <c r="M794" s="564">
        <f>IF(ISERROR(VLOOKUP($B794,ESTR_PREC!$A$1:$M$6000,2,FALSE))=TRUE,0,VLOOKUP($B794,ESTR_PREC!$A$1:$M$6000,2,FALSE))</f>
        <v>226</v>
      </c>
      <c r="N794" s="225">
        <v>306</v>
      </c>
      <c r="O794" s="560">
        <f t="shared" si="32"/>
        <v>80</v>
      </c>
      <c r="Q794" s="225"/>
      <c r="R794" s="499"/>
      <c r="S794" s="225"/>
      <c r="T794" s="225"/>
      <c r="U794" s="265"/>
      <c r="V794" s="225"/>
      <c r="W794" s="225"/>
      <c r="Z794" s="499"/>
      <c r="AA794" s="501"/>
      <c r="AB794" s="499"/>
    </row>
    <row r="795" spans="2:28">
      <c r="B795" s="138" t="s">
        <v>1752</v>
      </c>
      <c r="C795" s="138" t="s">
        <v>3843</v>
      </c>
      <c r="D795" s="138"/>
      <c r="E795" s="138"/>
      <c r="F795" s="138"/>
      <c r="G795" s="138"/>
      <c r="H795" s="123" t="s">
        <v>4302</v>
      </c>
      <c r="I795" s="138"/>
      <c r="J795" s="138"/>
      <c r="K795" s="304" t="s">
        <v>1754</v>
      </c>
      <c r="L795" s="270" t="s">
        <v>3218</v>
      </c>
      <c r="M795" s="564">
        <f>IF(ISERROR(VLOOKUP($B795,ESTR_PREC!$A$1:$M$6000,2,FALSE))=TRUE,0,VLOOKUP($B795,ESTR_PREC!$A$1:$M$6000,2,FALSE))</f>
        <v>117</v>
      </c>
      <c r="N795" s="225">
        <v>89</v>
      </c>
      <c r="O795" s="560">
        <f t="shared" si="32"/>
        <v>-28</v>
      </c>
      <c r="Q795" s="225"/>
      <c r="R795" s="499"/>
      <c r="S795" s="225"/>
      <c r="T795" s="225"/>
      <c r="U795" s="265"/>
      <c r="V795" s="225"/>
      <c r="W795" s="225"/>
      <c r="Z795" s="499"/>
      <c r="AA795" s="501"/>
      <c r="AB795" s="499"/>
    </row>
    <row r="796" spans="2:28" ht="25.5">
      <c r="B796" s="138" t="s">
        <v>1755</v>
      </c>
      <c r="C796" s="138" t="s">
        <v>3844</v>
      </c>
      <c r="D796" s="138"/>
      <c r="E796" s="138"/>
      <c r="F796" s="138"/>
      <c r="G796" s="138"/>
      <c r="H796" s="123" t="s">
        <v>4303</v>
      </c>
      <c r="I796" s="138"/>
      <c r="J796" s="138"/>
      <c r="K796" s="316" t="s">
        <v>1757</v>
      </c>
      <c r="L796" s="270" t="s">
        <v>3218</v>
      </c>
      <c r="M796" s="564">
        <f>IF(ISERROR(VLOOKUP($B796,ESTR_PREC!$A$1:$M$6000,2,FALSE))=TRUE,0,VLOOKUP($B796,ESTR_PREC!$A$1:$M$6000,2,FALSE))</f>
        <v>583</v>
      </c>
      <c r="N796" s="225">
        <v>514</v>
      </c>
      <c r="O796" s="560">
        <f t="shared" si="32"/>
        <v>-69</v>
      </c>
      <c r="Q796" s="225"/>
      <c r="R796" s="499"/>
      <c r="S796" s="225"/>
      <c r="T796" s="225"/>
      <c r="U796" s="265"/>
      <c r="V796" s="225"/>
      <c r="W796" s="225"/>
      <c r="Z796" s="499"/>
      <c r="AA796" s="501"/>
      <c r="AB796" s="499"/>
    </row>
    <row r="797" spans="2:28">
      <c r="B797" s="138" t="s">
        <v>1758</v>
      </c>
      <c r="C797" s="138" t="s">
        <v>3845</v>
      </c>
      <c r="D797" s="138"/>
      <c r="E797" s="138"/>
      <c r="F797" s="138"/>
      <c r="G797" s="138"/>
      <c r="H797" s="123" t="s">
        <v>4303</v>
      </c>
      <c r="I797" s="138"/>
      <c r="J797" s="138"/>
      <c r="K797" s="304" t="s">
        <v>1760</v>
      </c>
      <c r="L797" s="270" t="s">
        <v>3218</v>
      </c>
      <c r="M797" s="564">
        <f>IF(ISERROR(VLOOKUP($B797,ESTR_PREC!$A$1:$M$6000,2,FALSE))=TRUE,0,VLOOKUP($B797,ESTR_PREC!$A$1:$M$6000,2,FALSE))</f>
        <v>0</v>
      </c>
      <c r="N797" s="225"/>
      <c r="O797" s="560">
        <f t="shared" si="32"/>
        <v>0</v>
      </c>
      <c r="Q797" s="225"/>
      <c r="R797" s="499"/>
      <c r="S797" s="225"/>
      <c r="T797" s="225"/>
      <c r="U797" s="265"/>
      <c r="V797" s="225"/>
      <c r="W797" s="225"/>
      <c r="Z797" s="499"/>
      <c r="AA797" s="501"/>
      <c r="AB797" s="499"/>
    </row>
    <row r="798" spans="2:28">
      <c r="B798" s="138" t="s">
        <v>1761</v>
      </c>
      <c r="C798" s="138" t="s">
        <v>3846</v>
      </c>
      <c r="D798" s="138"/>
      <c r="E798" s="138"/>
      <c r="F798" s="138"/>
      <c r="G798" s="138"/>
      <c r="H798" s="123" t="s">
        <v>4302</v>
      </c>
      <c r="I798" s="138"/>
      <c r="J798" s="138"/>
      <c r="K798" s="316" t="s">
        <v>1763</v>
      </c>
      <c r="L798" s="270" t="s">
        <v>3218</v>
      </c>
      <c r="M798" s="564">
        <f>IF(ISERROR(VLOOKUP($B798,ESTR_PREC!$A$1:$M$6000,2,FALSE))=TRUE,0,VLOOKUP($B798,ESTR_PREC!$A$1:$M$6000,2,FALSE))</f>
        <v>94</v>
      </c>
      <c r="N798" s="225">
        <v>98</v>
      </c>
      <c r="O798" s="560">
        <f t="shared" si="32"/>
        <v>4</v>
      </c>
      <c r="Q798" s="225"/>
      <c r="R798" s="499"/>
      <c r="S798" s="225"/>
      <c r="T798" s="225"/>
      <c r="U798" s="265"/>
      <c r="V798" s="225"/>
      <c r="W798" s="225"/>
      <c r="Z798" s="499"/>
      <c r="AA798" s="501"/>
      <c r="AB798" s="499"/>
    </row>
    <row r="799" spans="2:28">
      <c r="B799" s="138" t="s">
        <v>1766</v>
      </c>
      <c r="C799" s="138" t="s">
        <v>3847</v>
      </c>
      <c r="D799" s="138"/>
      <c r="E799" s="138"/>
      <c r="F799" s="138"/>
      <c r="G799" s="138"/>
      <c r="H799" s="123" t="s">
        <v>4302</v>
      </c>
      <c r="I799" s="138"/>
      <c r="J799" s="138"/>
      <c r="K799" s="316" t="s">
        <v>1767</v>
      </c>
      <c r="L799" s="270" t="s">
        <v>3218</v>
      </c>
      <c r="M799" s="564">
        <f>IF(ISERROR(VLOOKUP($B799,ESTR_PREC!$A$1:$M$6000,2,FALSE))=TRUE,0,VLOOKUP($B799,ESTR_PREC!$A$1:$M$6000,2,FALSE))</f>
        <v>16</v>
      </c>
      <c r="N799" s="225">
        <v>18</v>
      </c>
      <c r="O799" s="560">
        <f t="shared" si="32"/>
        <v>2</v>
      </c>
      <c r="Q799" s="225"/>
      <c r="R799" s="499"/>
      <c r="S799" s="225">
        <v>5</v>
      </c>
      <c r="T799" s="225"/>
      <c r="U799" s="265"/>
      <c r="V799" s="225"/>
      <c r="W799" s="225"/>
      <c r="Z799" s="499"/>
      <c r="AA799" s="501"/>
      <c r="AB799" s="499"/>
    </row>
    <row r="800" spans="2:28">
      <c r="B800" s="138" t="s">
        <v>1768</v>
      </c>
      <c r="C800" s="138" t="s">
        <v>3848</v>
      </c>
      <c r="D800" s="138"/>
      <c r="E800" s="138"/>
      <c r="F800" s="138"/>
      <c r="G800" s="138"/>
      <c r="H800" s="123" t="s">
        <v>4302</v>
      </c>
      <c r="I800" s="138"/>
      <c r="J800" s="138"/>
      <c r="K800" s="316" t="s">
        <v>1769</v>
      </c>
      <c r="L800" s="270" t="s">
        <v>3218</v>
      </c>
      <c r="M800" s="564">
        <f>IF(ISERROR(VLOOKUP($B800,ESTR_PREC!$A$1:$M$6000,2,FALSE))=TRUE,0,VLOOKUP($B800,ESTR_PREC!$A$1:$M$6000,2,FALSE))</f>
        <v>0</v>
      </c>
      <c r="N800" s="225"/>
      <c r="O800" s="560">
        <f t="shared" si="32"/>
        <v>0</v>
      </c>
      <c r="Q800" s="225"/>
      <c r="R800" s="499"/>
      <c r="S800" s="225"/>
      <c r="T800" s="225"/>
      <c r="U800" s="265"/>
      <c r="V800" s="225"/>
      <c r="W800" s="225"/>
      <c r="Z800" s="499"/>
      <c r="AA800" s="501"/>
      <c r="AB800" s="499"/>
    </row>
    <row r="801" spans="2:28">
      <c r="B801" s="138" t="s">
        <v>1770</v>
      </c>
      <c r="C801" s="138" t="s">
        <v>3849</v>
      </c>
      <c r="D801" s="138"/>
      <c r="E801" s="138"/>
      <c r="F801" s="138"/>
      <c r="G801" s="138"/>
      <c r="H801" s="123" t="s">
        <v>4302</v>
      </c>
      <c r="I801" s="138"/>
      <c r="J801" s="138"/>
      <c r="K801" s="257" t="s">
        <v>1771</v>
      </c>
      <c r="L801" s="270" t="s">
        <v>3218</v>
      </c>
      <c r="M801" s="564">
        <f>IF(ISERROR(VLOOKUP($B801,ESTR_PREC!$A$1:$M$6000,2,FALSE))=TRUE,0,VLOOKUP($B801,ESTR_PREC!$A$1:$M$6000,2,FALSE))</f>
        <v>439</v>
      </c>
      <c r="N801" s="225">
        <v>485</v>
      </c>
      <c r="O801" s="560">
        <f t="shared" si="32"/>
        <v>46</v>
      </c>
      <c r="Q801" s="225"/>
      <c r="R801" s="499"/>
      <c r="S801" s="225"/>
      <c r="T801" s="225"/>
      <c r="U801" s="265"/>
      <c r="V801" s="225"/>
      <c r="W801" s="225"/>
      <c r="Z801" s="499"/>
      <c r="AA801" s="501"/>
      <c r="AB801" s="499"/>
    </row>
    <row r="802" spans="2:28">
      <c r="B802" s="138" t="s">
        <v>1774</v>
      </c>
      <c r="C802" s="138" t="s">
        <v>3850</v>
      </c>
      <c r="D802" s="138"/>
      <c r="E802" s="138"/>
      <c r="F802" s="138"/>
      <c r="G802" s="138"/>
      <c r="H802" s="123" t="s">
        <v>4302</v>
      </c>
      <c r="I802" s="138"/>
      <c r="J802" s="138"/>
      <c r="K802" s="257" t="s">
        <v>1775</v>
      </c>
      <c r="L802" s="270" t="s">
        <v>3218</v>
      </c>
      <c r="M802" s="564">
        <f>IF(ISERROR(VLOOKUP($B802,ESTR_PREC!$A$1:$M$6000,2,FALSE))=TRUE,0,VLOOKUP($B802,ESTR_PREC!$A$1:$M$6000,2,FALSE))</f>
        <v>503</v>
      </c>
      <c r="N802" s="225">
        <f>589-72</f>
        <v>517</v>
      </c>
      <c r="O802" s="560">
        <f t="shared" si="32"/>
        <v>14</v>
      </c>
      <c r="Q802" s="225"/>
      <c r="R802" s="499"/>
      <c r="S802" s="225">
        <v>50</v>
      </c>
      <c r="T802" s="225"/>
      <c r="U802" s="265"/>
      <c r="V802" s="225">
        <v>104</v>
      </c>
      <c r="W802" s="225"/>
      <c r="Z802" s="499"/>
      <c r="AA802" s="501"/>
      <c r="AB802" s="499"/>
    </row>
    <row r="803" spans="2:28" ht="15.75" hidden="1" customHeight="1" thickBot="1">
      <c r="B803" s="352" t="s">
        <v>1776</v>
      </c>
      <c r="C803" s="352" t="s">
        <v>3851</v>
      </c>
      <c r="D803" s="352"/>
      <c r="E803" s="352"/>
      <c r="F803" s="352"/>
      <c r="G803" s="352"/>
      <c r="H803" s="352"/>
      <c r="I803" s="352"/>
      <c r="J803" s="352"/>
      <c r="K803" s="308" t="s">
        <v>1777</v>
      </c>
      <c r="L803" s="562" t="s">
        <v>3218</v>
      </c>
      <c r="M803" s="855"/>
      <c r="N803" s="857"/>
      <c r="O803" s="857"/>
      <c r="Q803" s="857"/>
      <c r="R803" s="499"/>
      <c r="S803" s="825"/>
      <c r="T803" s="825"/>
      <c r="U803" s="265"/>
      <c r="V803" s="825"/>
      <c r="W803" s="825"/>
      <c r="Z803" s="548"/>
      <c r="AA803" s="501"/>
      <c r="AB803" s="548"/>
    </row>
    <row r="804" spans="2:28" ht="16.5" thickBot="1">
      <c r="K804" s="527"/>
      <c r="L804" s="528"/>
      <c r="M804" s="192"/>
      <c r="N804" s="192"/>
      <c r="O804" s="192"/>
      <c r="Q804" s="192"/>
      <c r="R804" s="554"/>
      <c r="S804" s="192"/>
      <c r="T804" s="192"/>
      <c r="U804" s="265"/>
      <c r="V804" s="192"/>
      <c r="W804" s="192"/>
      <c r="Z804" s="192"/>
      <c r="AA804" s="501"/>
      <c r="AB804" s="192"/>
    </row>
    <row r="805" spans="2:28" ht="27.75" thickTop="1" thickBot="1">
      <c r="B805" s="110" t="s">
        <v>1778</v>
      </c>
      <c r="C805" s="242" t="s">
        <v>3852</v>
      </c>
      <c r="D805" s="243"/>
      <c r="E805" s="112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104</v>
      </c>
      <c r="N805" s="298">
        <f>SUM(N808:N825)</f>
        <v>116</v>
      </c>
      <c r="O805" s="298">
        <f>+N805-M805</f>
        <v>12</v>
      </c>
      <c r="Q805" s="298">
        <f>SUM(Q808:Q825)</f>
        <v>0</v>
      </c>
      <c r="R805" s="519"/>
      <c r="S805" s="115">
        <f>SUM(S808:S825)</f>
        <v>27</v>
      </c>
      <c r="T805" s="115">
        <f>SUM(T808:T825)</f>
        <v>0</v>
      </c>
      <c r="U805" s="265"/>
      <c r="V805" s="115">
        <f>SUM(V808:V825)</f>
        <v>0</v>
      </c>
      <c r="W805" s="115">
        <f>SUM(W808:W825)</f>
        <v>0</v>
      </c>
      <c r="Z805" s="519"/>
      <c r="AA805" s="501"/>
      <c r="AB805" s="519"/>
    </row>
    <row r="806" spans="2:28" ht="9" customHeight="1" thickTop="1" thickBot="1">
      <c r="K806" s="527"/>
      <c r="L806" s="528"/>
      <c r="M806" s="192"/>
      <c r="N806" s="192"/>
      <c r="O806" s="192"/>
      <c r="Q806" s="192"/>
      <c r="R806" s="554"/>
      <c r="S806" s="192"/>
      <c r="T806" s="192"/>
      <c r="U806" s="265"/>
      <c r="V806" s="192"/>
      <c r="W806" s="192"/>
      <c r="Z806" s="192"/>
      <c r="AA806" s="501"/>
      <c r="AB806" s="192"/>
    </row>
    <row r="807" spans="2:28" ht="39" thickBot="1">
      <c r="B807" s="102" t="s">
        <v>3221</v>
      </c>
      <c r="C807" s="245" t="s">
        <v>48</v>
      </c>
      <c r="D807" s="245"/>
      <c r="E807" s="246"/>
      <c r="F807" s="246"/>
      <c r="G807" s="246"/>
      <c r="H807" s="246"/>
      <c r="I807" s="246"/>
      <c r="J807" s="246"/>
      <c r="K807" s="302" t="s">
        <v>3222</v>
      </c>
      <c r="L807" s="135"/>
      <c r="M807" s="328" t="str">
        <f>+$M$10</f>
        <v>Valore netto al 31/12/2017</v>
      </c>
      <c r="N807" s="779" t="str">
        <f>N$10</f>
        <v>Valore netto al 31/12/2018</v>
      </c>
      <c r="O807" s="779" t="s">
        <v>4064</v>
      </c>
      <c r="P807" s="806"/>
      <c r="Q807" s="779" t="str">
        <f>Q$10</f>
        <v>Prechiusura al ° trimestre 2018</v>
      </c>
      <c r="R807" s="514"/>
      <c r="S807" s="1145" t="str">
        <f>S$330</f>
        <v>Costi da utilizzo contributi 2018</v>
      </c>
      <c r="T807" s="1143" t="str">
        <f>T$330</f>
        <v>Costi da utilizzo contributi DI CUI SOCIO-SAN</v>
      </c>
      <c r="U807" s="1144"/>
      <c r="V807" s="1142" t="str">
        <f>V$330</f>
        <v>Costi da contributi 2018</v>
      </c>
      <c r="W807" s="1143" t="str">
        <f>W$330</f>
        <v>Costi da contributi DI CUI SOCIO-SAN</v>
      </c>
      <c r="Z807" s="681"/>
      <c r="AA807" s="501"/>
      <c r="AB807" s="681"/>
    </row>
    <row r="808" spans="2:28">
      <c r="B808" s="127" t="s">
        <v>1780</v>
      </c>
      <c r="C808" s="127" t="s">
        <v>3853</v>
      </c>
      <c r="D808" s="127"/>
      <c r="E808" s="127"/>
      <c r="F808" s="127"/>
      <c r="G808" s="127"/>
      <c r="H808" s="123" t="s">
        <v>4303</v>
      </c>
      <c r="I808" s="127"/>
      <c r="J808" s="127"/>
      <c r="K808" s="181" t="s">
        <v>1783</v>
      </c>
      <c r="L808" s="125" t="s">
        <v>3218</v>
      </c>
      <c r="M808" s="564">
        <f>IF(ISERROR(VLOOKUP($B808,ESTR_PREC!$A$1:$M$6000,2,FALSE))=TRUE,0,VLOOKUP($B808,ESTR_PREC!$A$1:$M$6000,2,FALSE))</f>
        <v>0</v>
      </c>
      <c r="N808" s="225"/>
      <c r="O808" s="560">
        <f t="shared" ref="O808:O824" si="33">+N808-M808</f>
        <v>0</v>
      </c>
      <c r="Q808" s="225"/>
      <c r="R808" s="499"/>
      <c r="S808" s="225"/>
      <c r="T808" s="225"/>
      <c r="U808" s="265"/>
      <c r="V808" s="225"/>
      <c r="W808" s="225"/>
      <c r="Z808" s="499"/>
      <c r="AA808" s="501"/>
      <c r="AB808" s="499"/>
    </row>
    <row r="809" spans="2:28">
      <c r="B809" s="127" t="s">
        <v>1786</v>
      </c>
      <c r="C809" s="127" t="s">
        <v>3854</v>
      </c>
      <c r="D809" s="127"/>
      <c r="E809" s="127"/>
      <c r="F809" s="127"/>
      <c r="G809" s="127"/>
      <c r="H809" s="123" t="s">
        <v>4303</v>
      </c>
      <c r="I809" s="127"/>
      <c r="J809" s="127"/>
      <c r="K809" s="181" t="s">
        <v>1788</v>
      </c>
      <c r="L809" s="125" t="s">
        <v>3218</v>
      </c>
      <c r="M809" s="564">
        <f>IF(ISERROR(VLOOKUP($B809,ESTR_PREC!$A$1:$M$6000,2,FALSE))=TRUE,0,VLOOKUP($B809,ESTR_PREC!$A$1:$M$6000,2,FALSE))</f>
        <v>0</v>
      </c>
      <c r="N809" s="225"/>
      <c r="O809" s="560">
        <f t="shared" si="33"/>
        <v>0</v>
      </c>
      <c r="Q809" s="225"/>
      <c r="R809" s="499"/>
      <c r="S809" s="225"/>
      <c r="T809" s="225"/>
      <c r="U809" s="265"/>
      <c r="V809" s="225"/>
      <c r="W809" s="225"/>
      <c r="Z809" s="499"/>
      <c r="AA809" s="501"/>
      <c r="AB809" s="499"/>
    </row>
    <row r="810" spans="2:28">
      <c r="B810" s="127" t="s">
        <v>1789</v>
      </c>
      <c r="C810" s="127" t="s">
        <v>3855</v>
      </c>
      <c r="D810" s="127"/>
      <c r="E810" s="127"/>
      <c r="F810" s="127"/>
      <c r="G810" s="127"/>
      <c r="H810" s="123" t="s">
        <v>4302</v>
      </c>
      <c r="I810" s="127"/>
      <c r="J810" s="127"/>
      <c r="K810" s="181" t="s">
        <v>1791</v>
      </c>
      <c r="L810" s="125" t="s">
        <v>3218</v>
      </c>
      <c r="M810" s="564">
        <f>IF(ISERROR(VLOOKUP($B810,ESTR_PREC!$A$1:$M$6000,2,FALSE))=TRUE,0,VLOOKUP($B810,ESTR_PREC!$A$1:$M$6000,2,FALSE))</f>
        <v>0</v>
      </c>
      <c r="N810" s="225">
        <v>11</v>
      </c>
      <c r="O810" s="560">
        <f t="shared" si="33"/>
        <v>11</v>
      </c>
      <c r="Q810" s="225"/>
      <c r="R810" s="499"/>
      <c r="S810" s="225">
        <v>11</v>
      </c>
      <c r="T810" s="225"/>
      <c r="U810" s="265"/>
      <c r="V810" s="225"/>
      <c r="W810" s="225"/>
      <c r="Z810" s="499"/>
      <c r="AA810" s="501"/>
      <c r="AB810" s="499"/>
    </row>
    <row r="811" spans="2:28">
      <c r="B811" s="127" t="s">
        <v>1792</v>
      </c>
      <c r="C811" s="127" t="s">
        <v>3856</v>
      </c>
      <c r="D811" s="127"/>
      <c r="E811" s="127"/>
      <c r="F811" s="127"/>
      <c r="G811" s="127"/>
      <c r="H811" s="123" t="s">
        <v>4302</v>
      </c>
      <c r="I811" s="127"/>
      <c r="J811" s="127"/>
      <c r="K811" s="181" t="s">
        <v>1793</v>
      </c>
      <c r="L811" s="125" t="s">
        <v>3218</v>
      </c>
      <c r="M811" s="564">
        <f>IF(ISERROR(VLOOKUP($B811,ESTR_PREC!$A$1:$M$6000,2,FALSE))=TRUE,0,VLOOKUP($B811,ESTR_PREC!$A$1:$M$6000,2,FALSE))</f>
        <v>0</v>
      </c>
      <c r="N811" s="225"/>
      <c r="O811" s="560">
        <f t="shared" si="33"/>
        <v>0</v>
      </c>
      <c r="Q811" s="225"/>
      <c r="R811" s="499"/>
      <c r="S811" s="225"/>
      <c r="T811" s="225"/>
      <c r="U811" s="265"/>
      <c r="V811" s="225"/>
      <c r="W811" s="225"/>
      <c r="Z811" s="499"/>
      <c r="AA811" s="501"/>
      <c r="AB811" s="499"/>
    </row>
    <row r="812" spans="2:28">
      <c r="B812" s="138" t="s">
        <v>1794</v>
      </c>
      <c r="C812" s="138" t="s">
        <v>3857</v>
      </c>
      <c r="D812" s="138"/>
      <c r="E812" s="138"/>
      <c r="F812" s="138"/>
      <c r="G812" s="138"/>
      <c r="H812" s="123" t="s">
        <v>4302</v>
      </c>
      <c r="I812" s="138"/>
      <c r="J812" s="138"/>
      <c r="K812" s="304" t="s">
        <v>1795</v>
      </c>
      <c r="L812" s="270" t="s">
        <v>3218</v>
      </c>
      <c r="M812" s="564">
        <f>IF(ISERROR(VLOOKUP($B812,ESTR_PREC!$A$1:$M$6000,2,FALSE))=TRUE,0,VLOOKUP($B812,ESTR_PREC!$A$1:$M$6000,2,FALSE))</f>
        <v>0</v>
      </c>
      <c r="N812" s="225"/>
      <c r="O812" s="560">
        <f t="shared" si="33"/>
        <v>0</v>
      </c>
      <c r="Q812" s="225"/>
      <c r="R812" s="499"/>
      <c r="S812" s="225"/>
      <c r="T812" s="225"/>
      <c r="U812" s="265"/>
      <c r="V812" s="225"/>
      <c r="W812" s="225"/>
      <c r="Z812" s="499"/>
      <c r="AA812" s="501"/>
      <c r="AB812" s="499"/>
    </row>
    <row r="813" spans="2:28">
      <c r="B813" s="138" t="s">
        <v>1796</v>
      </c>
      <c r="C813" s="138" t="s">
        <v>3858</v>
      </c>
      <c r="D813" s="138"/>
      <c r="E813" s="138"/>
      <c r="F813" s="138"/>
      <c r="G813" s="138"/>
      <c r="H813" s="123" t="s">
        <v>4302</v>
      </c>
      <c r="I813" s="138"/>
      <c r="J813" s="138"/>
      <c r="K813" s="304" t="s">
        <v>1797</v>
      </c>
      <c r="L813" s="270" t="s">
        <v>3218</v>
      </c>
      <c r="M813" s="564">
        <f>IF(ISERROR(VLOOKUP($B813,ESTR_PREC!$A$1:$M$6000,2,FALSE))=TRUE,0,VLOOKUP($B813,ESTR_PREC!$A$1:$M$6000,2,FALSE))</f>
        <v>0</v>
      </c>
      <c r="N813" s="225"/>
      <c r="O813" s="560">
        <f t="shared" si="33"/>
        <v>0</v>
      </c>
      <c r="Q813" s="225"/>
      <c r="R813" s="499"/>
      <c r="S813" s="225"/>
      <c r="T813" s="225"/>
      <c r="U813" s="265"/>
      <c r="V813" s="225"/>
      <c r="W813" s="225"/>
      <c r="Z813" s="499"/>
      <c r="AA813" s="501"/>
      <c r="AB813" s="499"/>
    </row>
    <row r="814" spans="2:28" ht="25.5">
      <c r="B814" s="138" t="s">
        <v>1798</v>
      </c>
      <c r="C814" s="138" t="s">
        <v>3859</v>
      </c>
      <c r="D814" s="138"/>
      <c r="E814" s="138"/>
      <c r="F814" s="138"/>
      <c r="G814" s="138"/>
      <c r="H814" s="123" t="s">
        <v>4302</v>
      </c>
      <c r="I814" s="138"/>
      <c r="J814" s="138"/>
      <c r="K814" s="304" t="s">
        <v>1800</v>
      </c>
      <c r="L814" s="270" t="s">
        <v>3218</v>
      </c>
      <c r="M814" s="564">
        <f>IF(ISERROR(VLOOKUP($B814,ESTR_PREC!$A$1:$M$6000,2,FALSE))=TRUE,0,VLOOKUP($B814,ESTR_PREC!$A$1:$M$6000,2,FALSE))</f>
        <v>0</v>
      </c>
      <c r="N814" s="225"/>
      <c r="O814" s="560">
        <f t="shared" si="33"/>
        <v>0</v>
      </c>
      <c r="Q814" s="225"/>
      <c r="R814" s="499"/>
      <c r="S814" s="225"/>
      <c r="T814" s="225"/>
      <c r="U814" s="265"/>
      <c r="V814" s="225"/>
      <c r="W814" s="225"/>
      <c r="Z814" s="499"/>
      <c r="AA814" s="501"/>
      <c r="AB814" s="499"/>
    </row>
    <row r="815" spans="2:28">
      <c r="B815" s="138" t="s">
        <v>1801</v>
      </c>
      <c r="C815" s="138" t="s">
        <v>3860</v>
      </c>
      <c r="D815" s="138"/>
      <c r="E815" s="138"/>
      <c r="F815" s="138"/>
      <c r="G815" s="138"/>
      <c r="H815" s="123" t="s">
        <v>4302</v>
      </c>
      <c r="I815" s="138"/>
      <c r="J815" s="138"/>
      <c r="K815" s="304" t="s">
        <v>1802</v>
      </c>
      <c r="L815" s="270" t="s">
        <v>3218</v>
      </c>
      <c r="M815" s="564">
        <f>IF(ISERROR(VLOOKUP($B815,ESTR_PREC!$A$1:$M$6000,2,FALSE))=TRUE,0,VLOOKUP($B815,ESTR_PREC!$A$1:$M$6000,2,FALSE))</f>
        <v>0</v>
      </c>
      <c r="N815" s="225"/>
      <c r="O815" s="560">
        <f t="shared" si="33"/>
        <v>0</v>
      </c>
      <c r="Q815" s="225"/>
      <c r="R815" s="499"/>
      <c r="S815" s="225"/>
      <c r="T815" s="225"/>
      <c r="U815" s="265"/>
      <c r="V815" s="225"/>
      <c r="W815" s="225"/>
      <c r="Z815" s="499"/>
      <c r="AA815" s="501"/>
      <c r="AB815" s="499"/>
    </row>
    <row r="816" spans="2:28" hidden="1">
      <c r="B816" s="138" t="s">
        <v>1803</v>
      </c>
      <c r="C816" s="138" t="str">
        <f>MID(B816,1,1)&amp;MID(B816,3,2)&amp;MID(B816,6,2)&amp;MID(B816,9,2)&amp;MID(B816,12,3)&amp;MID(B816,16,3)&amp;MID(B816,20,2)&amp;MID(B816,23,3)</f>
        <v>420102002002025000</v>
      </c>
      <c r="D816" s="138"/>
      <c r="E816" s="138"/>
      <c r="F816" s="138"/>
      <c r="G816" s="138"/>
      <c r="H816" s="123" t="s">
        <v>4302</v>
      </c>
      <c r="I816" s="138"/>
      <c r="J816" s="138"/>
      <c r="K816" s="304" t="s">
        <v>1805</v>
      </c>
      <c r="L816" s="270" t="s">
        <v>3218</v>
      </c>
      <c r="M816" s="815"/>
      <c r="N816" s="815"/>
      <c r="O816" s="815"/>
      <c r="Q816" s="815"/>
      <c r="R816" s="499"/>
      <c r="S816" s="815"/>
      <c r="T816" s="815"/>
      <c r="U816" s="265"/>
      <c r="V816" s="815"/>
      <c r="W816" s="815"/>
      <c r="Z816" s="499"/>
      <c r="AA816" s="501"/>
      <c r="AB816" s="499"/>
    </row>
    <row r="817" spans="2:28">
      <c r="B817" s="138" t="s">
        <v>1806</v>
      </c>
      <c r="C817" s="138" t="s">
        <v>3861</v>
      </c>
      <c r="D817" s="138"/>
      <c r="E817" s="138"/>
      <c r="F817" s="138"/>
      <c r="G817" s="138"/>
      <c r="H817" s="123" t="s">
        <v>4302</v>
      </c>
      <c r="I817" s="138"/>
      <c r="J817" s="138"/>
      <c r="K817" s="304" t="s">
        <v>1808</v>
      </c>
      <c r="L817" s="270" t="s">
        <v>3218</v>
      </c>
      <c r="M817" s="564">
        <f>IF(ISERROR(VLOOKUP($B817,ESTR_PREC!$A$1:$M$6000,2,FALSE))=TRUE,0,VLOOKUP($B817,ESTR_PREC!$A$1:$M$6000,2,FALSE))</f>
        <v>83</v>
      </c>
      <c r="N817" s="225">
        <v>70</v>
      </c>
      <c r="O817" s="560">
        <f t="shared" si="33"/>
        <v>-13</v>
      </c>
      <c r="Q817" s="225"/>
      <c r="R817" s="499"/>
      <c r="S817" s="225"/>
      <c r="T817" s="225"/>
      <c r="U817" s="265"/>
      <c r="V817" s="225"/>
      <c r="W817" s="225"/>
      <c r="Z817" s="499"/>
      <c r="AA817" s="501"/>
      <c r="AB817" s="499"/>
    </row>
    <row r="818" spans="2:28">
      <c r="B818" s="138" t="s">
        <v>1809</v>
      </c>
      <c r="C818" s="138" t="s">
        <v>3862</v>
      </c>
      <c r="D818" s="138"/>
      <c r="E818" s="138"/>
      <c r="F818" s="138"/>
      <c r="G818" s="138"/>
      <c r="H818" s="123" t="s">
        <v>4302</v>
      </c>
      <c r="I818" s="138"/>
      <c r="J818" s="138"/>
      <c r="K818" s="304" t="s">
        <v>1810</v>
      </c>
      <c r="L818" s="270" t="s">
        <v>3218</v>
      </c>
      <c r="M818" s="564">
        <f>IF(ISERROR(VLOOKUP($B818,ESTR_PREC!$A$1:$M$6000,2,FALSE))=TRUE,0,VLOOKUP($B818,ESTR_PREC!$A$1:$M$6000,2,FALSE))</f>
        <v>0</v>
      </c>
      <c r="N818" s="225"/>
      <c r="O818" s="560">
        <f t="shared" si="33"/>
        <v>0</v>
      </c>
      <c r="Q818" s="225"/>
      <c r="R818" s="499"/>
      <c r="S818" s="225"/>
      <c r="T818" s="225"/>
      <c r="U818" s="265"/>
      <c r="V818" s="225"/>
      <c r="W818" s="225"/>
      <c r="Z818" s="499"/>
      <c r="AA818" s="501"/>
      <c r="AB818" s="499"/>
    </row>
    <row r="819" spans="2:28" ht="25.5">
      <c r="B819" s="138" t="s">
        <v>1811</v>
      </c>
      <c r="C819" s="138" t="s">
        <v>3863</v>
      </c>
      <c r="D819" s="138"/>
      <c r="E819" s="138"/>
      <c r="F819" s="138"/>
      <c r="G819" s="138"/>
      <c r="H819" s="123" t="s">
        <v>4302</v>
      </c>
      <c r="I819" s="138"/>
      <c r="J819" s="138"/>
      <c r="K819" s="304" t="s">
        <v>1813</v>
      </c>
      <c r="L819" s="270" t="s">
        <v>3218</v>
      </c>
      <c r="M819" s="564">
        <f>IF(ISERROR(VLOOKUP($B819,ESTR_PREC!$A$1:$M$6000,2,FALSE))=TRUE,0,VLOOKUP($B819,ESTR_PREC!$A$1:$M$6000,2,FALSE))</f>
        <v>21</v>
      </c>
      <c r="N819" s="225">
        <v>35</v>
      </c>
      <c r="O819" s="560">
        <f t="shared" si="33"/>
        <v>14</v>
      </c>
      <c r="Q819" s="225"/>
      <c r="R819" s="499"/>
      <c r="S819" s="225">
        <v>16</v>
      </c>
      <c r="T819" s="225"/>
      <c r="U819" s="265"/>
      <c r="V819" s="225"/>
      <c r="W819" s="225"/>
      <c r="Z819" s="499"/>
      <c r="AA819" s="501"/>
      <c r="AB819" s="499"/>
    </row>
    <row r="820" spans="2:28">
      <c r="B820" s="138" t="s">
        <v>1814</v>
      </c>
      <c r="C820" s="138" t="s">
        <v>3864</v>
      </c>
      <c r="D820" s="138"/>
      <c r="E820" s="138"/>
      <c r="F820" s="138"/>
      <c r="G820" s="138"/>
      <c r="H820" s="123" t="s">
        <v>4302</v>
      </c>
      <c r="I820" s="138"/>
      <c r="J820" s="138"/>
      <c r="K820" s="304" t="s">
        <v>1815</v>
      </c>
      <c r="L820" s="270" t="s">
        <v>3218</v>
      </c>
      <c r="M820" s="564">
        <f>IF(ISERROR(VLOOKUP($B820,ESTR_PREC!$A$1:$M$6000,2,FALSE))=TRUE,0,VLOOKUP($B820,ESTR_PREC!$A$1:$M$6000,2,FALSE))</f>
        <v>0</v>
      </c>
      <c r="N820" s="225"/>
      <c r="O820" s="560">
        <f t="shared" si="33"/>
        <v>0</v>
      </c>
      <c r="Q820" s="225"/>
      <c r="R820" s="499"/>
      <c r="S820" s="225"/>
      <c r="T820" s="225"/>
      <c r="U820" s="265"/>
      <c r="V820" s="225"/>
      <c r="W820" s="225"/>
      <c r="Z820" s="499"/>
      <c r="AA820" s="501"/>
      <c r="AB820" s="499"/>
    </row>
    <row r="821" spans="2:28" ht="38.25" customHeight="1">
      <c r="B821" s="138" t="s">
        <v>1816</v>
      </c>
      <c r="C821" s="138" t="s">
        <v>3865</v>
      </c>
      <c r="D821" s="138"/>
      <c r="E821" s="138"/>
      <c r="F821" s="138"/>
      <c r="G821" s="138"/>
      <c r="H821" s="123" t="s">
        <v>4303</v>
      </c>
      <c r="I821" s="138"/>
      <c r="J821" s="138"/>
      <c r="K821" s="304" t="s">
        <v>1818</v>
      </c>
      <c r="L821" s="270" t="s">
        <v>3218</v>
      </c>
      <c r="M821" s="564">
        <f>IF(ISERROR(VLOOKUP($B821,ESTR_PREC!$A$1:$M$6000,2,FALSE))=TRUE,0,VLOOKUP($B821,ESTR_PREC!$A$1:$M$6000,2,FALSE))</f>
        <v>0</v>
      </c>
      <c r="N821" s="225"/>
      <c r="O821" s="560">
        <f t="shared" si="33"/>
        <v>0</v>
      </c>
      <c r="Q821" s="225"/>
      <c r="R821" s="499"/>
      <c r="S821" s="225"/>
      <c r="T821" s="225"/>
      <c r="U821" s="265"/>
      <c r="V821" s="225"/>
      <c r="W821" s="225"/>
      <c r="Z821" s="499"/>
      <c r="AA821" s="501"/>
      <c r="AB821" s="499"/>
    </row>
    <row r="822" spans="2:28" ht="38.25">
      <c r="B822" s="138" t="s">
        <v>1821</v>
      </c>
      <c r="C822" s="138" t="s">
        <v>3866</v>
      </c>
      <c r="D822" s="138"/>
      <c r="E822" s="138"/>
      <c r="F822" s="138"/>
      <c r="G822" s="138"/>
      <c r="H822" s="123" t="s">
        <v>4303</v>
      </c>
      <c r="I822" s="138"/>
      <c r="J822" s="138"/>
      <c r="K822" s="304" t="s">
        <v>1823</v>
      </c>
      <c r="L822" s="270" t="s">
        <v>3218</v>
      </c>
      <c r="M822" s="564">
        <f>IF(ISERROR(VLOOKUP($B822,ESTR_PREC!$A$1:$M$6000,2,FALSE))=TRUE,0,VLOOKUP($B822,ESTR_PREC!$A$1:$M$6000,2,FALSE))</f>
        <v>0</v>
      </c>
      <c r="N822" s="225"/>
      <c r="O822" s="560">
        <f t="shared" si="33"/>
        <v>0</v>
      </c>
      <c r="Q822" s="225"/>
      <c r="R822" s="499"/>
      <c r="S822" s="225"/>
      <c r="T822" s="225"/>
      <c r="U822" s="265"/>
      <c r="V822" s="225"/>
      <c r="W822" s="225"/>
      <c r="Z822" s="499"/>
      <c r="AA822" s="501"/>
      <c r="AB822" s="499"/>
    </row>
    <row r="823" spans="2:28" ht="25.5">
      <c r="B823" s="138" t="s">
        <v>1824</v>
      </c>
      <c r="C823" s="138" t="s">
        <v>3867</v>
      </c>
      <c r="D823" s="138"/>
      <c r="E823" s="138"/>
      <c r="F823" s="138"/>
      <c r="G823" s="138"/>
      <c r="H823" s="123" t="s">
        <v>4303</v>
      </c>
      <c r="I823" s="138"/>
      <c r="J823" s="138"/>
      <c r="K823" s="304" t="s">
        <v>1825</v>
      </c>
      <c r="L823" s="270" t="s">
        <v>3218</v>
      </c>
      <c r="M823" s="564">
        <f>IF(ISERROR(VLOOKUP($B823,ESTR_PREC!$A$1:$M$6000,2,FALSE))=TRUE,0,VLOOKUP($B823,ESTR_PREC!$A$1:$M$6000,2,FALSE))</f>
        <v>0</v>
      </c>
      <c r="N823" s="225"/>
      <c r="O823" s="560">
        <f t="shared" si="33"/>
        <v>0</v>
      </c>
      <c r="Q823" s="225"/>
      <c r="R823" s="499"/>
      <c r="S823" s="225"/>
      <c r="T823" s="225"/>
      <c r="U823" s="265"/>
      <c r="V823" s="225"/>
      <c r="W823" s="225"/>
      <c r="Z823" s="499"/>
      <c r="AA823" s="501"/>
      <c r="AB823" s="499"/>
    </row>
    <row r="824" spans="2:28" ht="25.5">
      <c r="B824" s="138" t="s">
        <v>1826</v>
      </c>
      <c r="C824" s="138" t="s">
        <v>3868</v>
      </c>
      <c r="D824" s="138"/>
      <c r="E824" s="138"/>
      <c r="F824" s="138"/>
      <c r="G824" s="138"/>
      <c r="H824" s="123" t="s">
        <v>4303</v>
      </c>
      <c r="I824" s="138"/>
      <c r="J824" s="138"/>
      <c r="K824" s="304" t="s">
        <v>1828</v>
      </c>
      <c r="L824" s="270" t="s">
        <v>3218</v>
      </c>
      <c r="M824" s="564">
        <f>IF(ISERROR(VLOOKUP($B824,ESTR_PREC!$A$1:$M$6000,2,FALSE))=TRUE,0,VLOOKUP($B824,ESTR_PREC!$A$1:$M$6000,2,FALSE))</f>
        <v>0</v>
      </c>
      <c r="N824" s="225"/>
      <c r="O824" s="560">
        <f t="shared" si="33"/>
        <v>0</v>
      </c>
      <c r="Q824" s="225"/>
      <c r="R824" s="499"/>
      <c r="S824" s="225"/>
      <c r="T824" s="225"/>
      <c r="U824" s="265"/>
      <c r="V824" s="225"/>
      <c r="W824" s="225"/>
      <c r="Z824" s="499"/>
      <c r="AA824" s="501"/>
      <c r="AB824" s="499"/>
    </row>
    <row r="825" spans="2:28" ht="26.25" hidden="1" customHeight="1" thickBot="1">
      <c r="B825" s="352" t="s">
        <v>1829</v>
      </c>
      <c r="C825" s="352" t="s">
        <v>3869</v>
      </c>
      <c r="D825" s="352"/>
      <c r="E825" s="352"/>
      <c r="F825" s="352"/>
      <c r="G825" s="352"/>
      <c r="H825" s="352"/>
      <c r="I825" s="352"/>
      <c r="J825" s="352"/>
      <c r="K825" s="308" t="s">
        <v>1830</v>
      </c>
      <c r="L825" s="562" t="s">
        <v>3218</v>
      </c>
      <c r="M825" s="815"/>
      <c r="N825" s="815"/>
      <c r="O825" s="815"/>
      <c r="Q825" s="815"/>
      <c r="R825" s="499"/>
      <c r="S825" s="815"/>
      <c r="T825" s="815"/>
      <c r="U825" s="265"/>
      <c r="V825" s="815"/>
      <c r="W825" s="815"/>
      <c r="Z825" s="548"/>
      <c r="AA825" s="501"/>
      <c r="AB825" s="548"/>
    </row>
    <row r="826" spans="2:28" ht="16.5" thickBot="1">
      <c r="K826" s="527"/>
      <c r="L826" s="528"/>
      <c r="M826" s="192"/>
      <c r="N826" s="192"/>
      <c r="O826" s="192"/>
      <c r="Q826" s="192"/>
      <c r="R826" s="554"/>
      <c r="S826" s="133"/>
      <c r="T826" s="133"/>
      <c r="U826" s="265"/>
      <c r="V826" s="133"/>
      <c r="W826" s="133"/>
      <c r="Z826" s="192"/>
      <c r="AA826" s="501"/>
      <c r="AB826" s="192"/>
    </row>
    <row r="827" spans="2:28" ht="17.25" thickTop="1" thickBot="1">
      <c r="B827" s="110" t="s">
        <v>1831</v>
      </c>
      <c r="C827" s="242" t="s">
        <v>3870</v>
      </c>
      <c r="D827" s="243"/>
      <c r="E827" s="112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61</v>
      </c>
      <c r="N827" s="298">
        <f>SUM(N830:N834)</f>
        <v>63</v>
      </c>
      <c r="O827" s="298">
        <f>+N827-M827</f>
        <v>2</v>
      </c>
      <c r="Q827" s="298">
        <f>SUM(Q830:Q834)</f>
        <v>0</v>
      </c>
      <c r="R827" s="519"/>
      <c r="S827" s="115">
        <f>SUM(S830:S834)</f>
        <v>5</v>
      </c>
      <c r="T827" s="115">
        <f>SUM(T830:T834)</f>
        <v>0</v>
      </c>
      <c r="U827" s="265"/>
      <c r="V827" s="115">
        <f>SUM(V830:V834)</f>
        <v>0</v>
      </c>
      <c r="W827" s="115">
        <f>SUM(W830:W834)</f>
        <v>0</v>
      </c>
      <c r="Z827" s="519"/>
      <c r="AA827" s="501"/>
      <c r="AB827" s="519"/>
    </row>
    <row r="828" spans="2:28" ht="9" customHeight="1" thickTop="1" thickBot="1">
      <c r="K828" s="527"/>
      <c r="L828" s="528"/>
      <c r="M828" s="192"/>
      <c r="N828" s="192"/>
      <c r="O828" s="192"/>
      <c r="Q828" s="192"/>
      <c r="R828" s="554"/>
      <c r="S828" s="133"/>
      <c r="T828" s="133"/>
      <c r="U828" s="265"/>
      <c r="V828" s="133"/>
      <c r="W828" s="133"/>
      <c r="Z828" s="192"/>
      <c r="AA828" s="501"/>
      <c r="AB828" s="192"/>
    </row>
    <row r="829" spans="2:28" ht="39" thickBot="1">
      <c r="B829" s="102" t="s">
        <v>3221</v>
      </c>
      <c r="C829" s="245" t="s">
        <v>48</v>
      </c>
      <c r="D829" s="245"/>
      <c r="E829" s="246"/>
      <c r="F829" s="246"/>
      <c r="G829" s="246"/>
      <c r="H829" s="246"/>
      <c r="I829" s="246"/>
      <c r="J829" s="246"/>
      <c r="K829" s="302" t="s">
        <v>3222</v>
      </c>
      <c r="L829" s="135"/>
      <c r="M829" s="328" t="str">
        <f>+$M$10</f>
        <v>Valore netto al 31/12/2017</v>
      </c>
      <c r="N829" s="779" t="str">
        <f>N$10</f>
        <v>Valore netto al 31/12/2018</v>
      </c>
      <c r="O829" s="779" t="s">
        <v>4064</v>
      </c>
      <c r="P829" s="806"/>
      <c r="Q829" s="779" t="str">
        <f>Q$10</f>
        <v>Prechiusura al ° trimestre 2018</v>
      </c>
      <c r="R829" s="514"/>
      <c r="S829" s="1145" t="str">
        <f>S$330</f>
        <v>Costi da utilizzo contributi 2018</v>
      </c>
      <c r="T829" s="1143" t="str">
        <f>T$330</f>
        <v>Costi da utilizzo contributi DI CUI SOCIO-SAN</v>
      </c>
      <c r="U829" s="1144"/>
      <c r="V829" s="1142" t="str">
        <f>V$330</f>
        <v>Costi da contributi 2018</v>
      </c>
      <c r="W829" s="1143" t="str">
        <f>W$330</f>
        <v>Costi da contributi DI CUI SOCIO-SAN</v>
      </c>
      <c r="Z829" s="681"/>
      <c r="AA829" s="501"/>
      <c r="AB829" s="681"/>
    </row>
    <row r="830" spans="2:28">
      <c r="B830" s="127" t="s">
        <v>1833</v>
      </c>
      <c r="C830" s="127" t="s">
        <v>3871</v>
      </c>
      <c r="D830" s="127"/>
      <c r="E830" s="127"/>
      <c r="F830" s="127"/>
      <c r="G830" s="127"/>
      <c r="H830" s="123" t="s">
        <v>4303</v>
      </c>
      <c r="I830" s="127"/>
      <c r="J830" s="127"/>
      <c r="K830" s="304" t="s">
        <v>1836</v>
      </c>
      <c r="L830" s="125" t="s">
        <v>3218</v>
      </c>
      <c r="M830" s="564">
        <f>IF(ISERROR(VLOOKUP($B830,ESTR_PREC!$A$1:$M$6000,2,FALSE))=TRUE,0,VLOOKUP($B830,ESTR_PREC!$A$1:$M$6000,2,FALSE))</f>
        <v>3</v>
      </c>
      <c r="N830" s="225">
        <v>2</v>
      </c>
      <c r="O830" s="560">
        <f>+N830-M830</f>
        <v>-1</v>
      </c>
      <c r="Q830" s="225"/>
      <c r="R830" s="499"/>
      <c r="S830" s="225"/>
      <c r="T830" s="225"/>
      <c r="U830" s="265"/>
      <c r="V830" s="225"/>
      <c r="W830" s="225"/>
      <c r="Z830" s="499"/>
      <c r="AA830" s="501"/>
      <c r="AB830" s="499"/>
    </row>
    <row r="831" spans="2:28">
      <c r="B831" s="127" t="s">
        <v>1839</v>
      </c>
      <c r="C831" s="127" t="s">
        <v>3872</v>
      </c>
      <c r="D831" s="127"/>
      <c r="E831" s="127"/>
      <c r="F831" s="127"/>
      <c r="G831" s="127"/>
      <c r="H831" s="123" t="s">
        <v>4303</v>
      </c>
      <c r="I831" s="127"/>
      <c r="J831" s="127"/>
      <c r="K831" s="304" t="s">
        <v>1840</v>
      </c>
      <c r="L831" s="125" t="s">
        <v>3218</v>
      </c>
      <c r="M831" s="564">
        <f>IF(ISERROR(VLOOKUP($B831,ESTR_PREC!$A$1:$M$6000,2,FALSE))=TRUE,0,VLOOKUP($B831,ESTR_PREC!$A$1:$M$6000,2,FALSE))</f>
        <v>0</v>
      </c>
      <c r="N831" s="225"/>
      <c r="O831" s="560">
        <f>+N831-M831</f>
        <v>0</v>
      </c>
      <c r="Q831" s="225"/>
      <c r="R831" s="499"/>
      <c r="S831" s="225"/>
      <c r="T831" s="225"/>
      <c r="U831" s="265"/>
      <c r="V831" s="225"/>
      <c r="W831" s="225"/>
      <c r="Z831" s="499"/>
      <c r="AA831" s="501"/>
      <c r="AB831" s="499"/>
    </row>
    <row r="832" spans="2:28">
      <c r="B832" s="127" t="s">
        <v>1841</v>
      </c>
      <c r="C832" s="127" t="s">
        <v>3873</v>
      </c>
      <c r="D832" s="127"/>
      <c r="E832" s="127"/>
      <c r="F832" s="127"/>
      <c r="G832" s="127"/>
      <c r="H832" s="123" t="s">
        <v>4302</v>
      </c>
      <c r="I832" s="127"/>
      <c r="J832" s="127"/>
      <c r="K832" s="314" t="s">
        <v>1843</v>
      </c>
      <c r="L832" s="125" t="s">
        <v>3218</v>
      </c>
      <c r="M832" s="564">
        <f>IF(ISERROR(VLOOKUP($B832,ESTR_PREC!$A$1:$M$6000,2,FALSE))=TRUE,0,VLOOKUP($B832,ESTR_PREC!$A$1:$M$6000,2,FALSE))</f>
        <v>16</v>
      </c>
      <c r="N832" s="225">
        <v>14</v>
      </c>
      <c r="O832" s="560">
        <f>+N832-M832</f>
        <v>-2</v>
      </c>
      <c r="Q832" s="225"/>
      <c r="R832" s="499"/>
      <c r="S832" s="225"/>
      <c r="T832" s="225"/>
      <c r="U832" s="265"/>
      <c r="V832" s="225"/>
      <c r="W832" s="225"/>
      <c r="Z832" s="499"/>
      <c r="AA832" s="501"/>
      <c r="AB832" s="499"/>
    </row>
    <row r="833" spans="2:28">
      <c r="B833" s="127" t="s">
        <v>1844</v>
      </c>
      <c r="C833" s="127" t="s">
        <v>3874</v>
      </c>
      <c r="D833" s="127"/>
      <c r="E833" s="127"/>
      <c r="F833" s="127"/>
      <c r="G833" s="127"/>
      <c r="H833" s="123" t="s">
        <v>4302</v>
      </c>
      <c r="I833" s="127"/>
      <c r="J833" s="127"/>
      <c r="K833" s="314" t="s">
        <v>1845</v>
      </c>
      <c r="L833" s="125" t="s">
        <v>3218</v>
      </c>
      <c r="M833" s="564">
        <f>IF(ISERROR(VLOOKUP($B833,ESTR_PREC!$A$1:$M$6000,2,FALSE))=TRUE,0,VLOOKUP($B833,ESTR_PREC!$A$1:$M$6000,2,FALSE))</f>
        <v>42</v>
      </c>
      <c r="N833" s="225">
        <v>47</v>
      </c>
      <c r="O833" s="560">
        <f>+N833-M833</f>
        <v>5</v>
      </c>
      <c r="Q833" s="225"/>
      <c r="R833" s="499"/>
      <c r="S833" s="225">
        <v>5</v>
      </c>
      <c r="T833" s="225"/>
      <c r="U833" s="265"/>
      <c r="V833" s="225"/>
      <c r="W833" s="225"/>
      <c r="Z833" s="499"/>
      <c r="AA833" s="501"/>
      <c r="AB833" s="499"/>
    </row>
    <row r="834" spans="2:28" ht="15.75" hidden="1" customHeight="1" thickBot="1">
      <c r="B834" s="352" t="s">
        <v>1846</v>
      </c>
      <c r="C834" s="352" t="s">
        <v>3875</v>
      </c>
      <c r="D834" s="352"/>
      <c r="E834" s="352"/>
      <c r="F834" s="352"/>
      <c r="G834" s="352"/>
      <c r="H834" s="352"/>
      <c r="I834" s="352"/>
      <c r="J834" s="352"/>
      <c r="K834" s="308" t="s">
        <v>1847</v>
      </c>
      <c r="L834" s="562" t="s">
        <v>3218</v>
      </c>
      <c r="M834" s="855"/>
      <c r="N834" s="857"/>
      <c r="O834" s="857"/>
      <c r="Q834" s="857"/>
      <c r="R834" s="499"/>
      <c r="S834" s="825"/>
      <c r="T834" s="825"/>
      <c r="U834" s="265"/>
      <c r="V834" s="825"/>
      <c r="W834" s="825"/>
      <c r="Z834" s="548"/>
      <c r="AA834" s="501"/>
      <c r="AB834" s="548"/>
    </row>
    <row r="835" spans="2:28" ht="15.75">
      <c r="K835" s="527"/>
      <c r="L835" s="528"/>
      <c r="M835" s="192"/>
      <c r="N835" s="192"/>
      <c r="O835" s="192"/>
      <c r="Q835" s="192"/>
      <c r="R835" s="554"/>
      <c r="S835" s="192"/>
      <c r="T835" s="192"/>
      <c r="U835" s="265"/>
      <c r="V835" s="192"/>
      <c r="W835" s="192"/>
      <c r="Z835" s="192"/>
      <c r="AA835" s="501"/>
      <c r="AB835" s="192"/>
    </row>
    <row r="836" spans="2:28" ht="16.5" thickBot="1">
      <c r="K836" s="527"/>
      <c r="L836" s="528"/>
      <c r="M836" s="192"/>
      <c r="N836" s="192"/>
      <c r="O836" s="192"/>
      <c r="Q836" s="192"/>
      <c r="R836" s="554"/>
      <c r="S836" s="192"/>
      <c r="T836" s="192"/>
      <c r="U836" s="265"/>
      <c r="V836" s="192"/>
      <c r="W836" s="192"/>
      <c r="Z836" s="192"/>
      <c r="AA836" s="501"/>
      <c r="AB836" s="192"/>
    </row>
    <row r="837" spans="2:28" ht="27.75" customHeight="1" thickTop="1" thickBot="1">
      <c r="B837" s="152" t="s">
        <v>1848</v>
      </c>
      <c r="C837" s="247" t="s">
        <v>3876</v>
      </c>
      <c r="D837" s="248"/>
      <c r="E837" s="103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431</v>
      </c>
      <c r="N837" s="154">
        <f>SUM(N840:N847)</f>
        <v>607</v>
      </c>
      <c r="O837" s="298">
        <f>+N837-M837</f>
        <v>176</v>
      </c>
      <c r="Q837" s="154">
        <f>SUM(Q840:Q847)</f>
        <v>0</v>
      </c>
      <c r="R837" s="519"/>
      <c r="S837" s="154">
        <f>SUM(S840:S847)</f>
        <v>3</v>
      </c>
      <c r="T837" s="154">
        <f>SUM(T840:T847)</f>
        <v>0</v>
      </c>
      <c r="U837" s="265"/>
      <c r="V837" s="154">
        <f>SUM(V840:V847)</f>
        <v>0</v>
      </c>
      <c r="W837" s="154">
        <f>SUM(W840:W847)</f>
        <v>0</v>
      </c>
      <c r="Z837" s="519"/>
      <c r="AA837" s="501"/>
      <c r="AB837" s="519"/>
    </row>
    <row r="838" spans="2:28" ht="9" customHeight="1" thickTop="1" thickBot="1">
      <c r="K838" s="527"/>
      <c r="L838" s="528"/>
      <c r="M838" s="192"/>
      <c r="N838" s="192"/>
      <c r="O838" s="192"/>
      <c r="Q838" s="192"/>
      <c r="R838" s="554"/>
      <c r="S838" s="192"/>
      <c r="T838" s="192"/>
      <c r="U838" s="265"/>
      <c r="V838" s="192"/>
      <c r="W838" s="192"/>
      <c r="Z838" s="192"/>
      <c r="AA838" s="501"/>
      <c r="AB838" s="192"/>
    </row>
    <row r="839" spans="2:28" ht="39" thickBot="1">
      <c r="B839" s="102" t="s">
        <v>3221</v>
      </c>
      <c r="C839" s="245" t="s">
        <v>48</v>
      </c>
      <c r="D839" s="245"/>
      <c r="E839" s="246"/>
      <c r="F839" s="246"/>
      <c r="G839" s="246"/>
      <c r="H839" s="246"/>
      <c r="I839" s="246"/>
      <c r="J839" s="246"/>
      <c r="K839" s="302" t="s">
        <v>3222</v>
      </c>
      <c r="L839" s="135"/>
      <c r="M839" s="328" t="str">
        <f>+$M$10</f>
        <v>Valore netto al 31/12/2017</v>
      </c>
      <c r="N839" s="779" t="str">
        <f>N$10</f>
        <v>Valore netto al 31/12/2018</v>
      </c>
      <c r="O839" s="779" t="s">
        <v>4064</v>
      </c>
      <c r="P839" s="806"/>
      <c r="Q839" s="779" t="str">
        <f>Q$10</f>
        <v>Prechiusura al ° trimestre 2018</v>
      </c>
      <c r="R839" s="514"/>
      <c r="S839" s="1145" t="str">
        <f>S$330</f>
        <v>Costi da utilizzo contributi 2018</v>
      </c>
      <c r="T839" s="1143" t="str">
        <f>T$330</f>
        <v>Costi da utilizzo contributi DI CUI SOCIO-SAN</v>
      </c>
      <c r="U839" s="1144"/>
      <c r="V839" s="1142" t="str">
        <f>V$330</f>
        <v>Costi da contributi 2018</v>
      </c>
      <c r="W839" s="1143" t="str">
        <f>W$330</f>
        <v>Costi da contributi DI CUI SOCIO-SAN</v>
      </c>
      <c r="Z839" s="681"/>
      <c r="AA839" s="501"/>
      <c r="AB839" s="681"/>
    </row>
    <row r="840" spans="2:28" ht="25.5">
      <c r="B840" s="127" t="s">
        <v>1850</v>
      </c>
      <c r="C840" s="127" t="s">
        <v>3877</v>
      </c>
      <c r="D840" s="127"/>
      <c r="E840" s="127"/>
      <c r="F840" s="127"/>
      <c r="G840" s="127"/>
      <c r="H840" s="123" t="s">
        <v>4304</v>
      </c>
      <c r="I840" s="127"/>
      <c r="J840" s="127"/>
      <c r="K840" s="314" t="s">
        <v>1853</v>
      </c>
      <c r="L840" s="125" t="s">
        <v>3218</v>
      </c>
      <c r="M840" s="564">
        <f>IF(ISERROR(VLOOKUP($B840,ESTR_PREC!$A$1:$M$6000,2,FALSE))=TRUE,0,VLOOKUP($B840,ESTR_PREC!$A$1:$M$6000,2,FALSE))</f>
        <v>52</v>
      </c>
      <c r="N840" s="225">
        <v>42</v>
      </c>
      <c r="O840" s="560">
        <f t="shared" ref="O840:O847" si="34">+N840-M840</f>
        <v>-10</v>
      </c>
      <c r="Q840" s="225"/>
      <c r="R840" s="499"/>
      <c r="S840" s="225">
        <v>3</v>
      </c>
      <c r="T840" s="225"/>
      <c r="U840" s="265"/>
      <c r="V840" s="225"/>
      <c r="W840" s="225"/>
      <c r="Z840" s="499"/>
      <c r="AA840" s="501"/>
      <c r="AB840" s="499"/>
    </row>
    <row r="841" spans="2:28" ht="25.5">
      <c r="B841" s="127" t="s">
        <v>1856</v>
      </c>
      <c r="C841" s="127" t="str">
        <f>MID(B841,1,1)&amp;MID(B841,3,2)&amp;MID(B841,6,2)&amp;MID(B841,9,2)&amp;MID(B841,12,3)&amp;MID(B841,16,3)&amp;MID(B841,20,2)&amp;MID(B841,23,3)</f>
        <v>420151500000000000</v>
      </c>
      <c r="D841" s="127"/>
      <c r="E841" s="127"/>
      <c r="F841" s="127"/>
      <c r="G841" s="127"/>
      <c r="H841" s="123" t="s">
        <v>4304</v>
      </c>
      <c r="I841" s="127"/>
      <c r="J841" s="127"/>
      <c r="K841" s="304" t="s">
        <v>1858</v>
      </c>
      <c r="L841" s="125" t="s">
        <v>3218</v>
      </c>
      <c r="M841" s="564">
        <f>IF(ISERROR(VLOOKUP($B841,ESTR_PREC!$A$1:$M$6000,2,FALSE))=TRUE,0,VLOOKUP($B841,ESTR_PREC!$A$1:$M$6000,2,FALSE))</f>
        <v>9</v>
      </c>
      <c r="N841" s="225"/>
      <c r="O841" s="560">
        <f t="shared" si="34"/>
        <v>-9</v>
      </c>
      <c r="Q841" s="225"/>
      <c r="R841" s="499"/>
      <c r="S841" s="225"/>
      <c r="T841" s="225"/>
      <c r="U841" s="265"/>
      <c r="V841" s="225"/>
      <c r="W841" s="225"/>
      <c r="Z841" s="499"/>
      <c r="AA841" s="501"/>
      <c r="AB841" s="499"/>
    </row>
    <row r="842" spans="2:28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3" t="s">
        <v>4304</v>
      </c>
      <c r="I842" s="127"/>
      <c r="J842" s="127"/>
      <c r="K842" s="314" t="s">
        <v>1863</v>
      </c>
      <c r="L842" s="125" t="s">
        <v>3218</v>
      </c>
      <c r="M842" s="564">
        <f>IF(ISERROR(VLOOKUP($B842,ESTR_PREC!$A$1:$M$6000,2,FALSE))=TRUE,0,VLOOKUP($B842,ESTR_PREC!$A$1:$M$6000,2,FALSE))</f>
        <v>0</v>
      </c>
      <c r="N842" s="225">
        <v>4</v>
      </c>
      <c r="O842" s="560">
        <f t="shared" si="34"/>
        <v>4</v>
      </c>
      <c r="Q842" s="225"/>
      <c r="R842" s="499"/>
      <c r="S842" s="225"/>
      <c r="T842" s="225"/>
      <c r="U842" s="265"/>
      <c r="V842" s="225"/>
      <c r="W842" s="225"/>
      <c r="Z842" s="499"/>
      <c r="AA842" s="501"/>
      <c r="AB842" s="499"/>
    </row>
    <row r="843" spans="2:28" ht="25.5">
      <c r="B843" s="127" t="s">
        <v>1866</v>
      </c>
      <c r="C843" s="127" t="s">
        <v>3879</v>
      </c>
      <c r="D843" s="127"/>
      <c r="E843" s="127"/>
      <c r="F843" s="127"/>
      <c r="G843" s="127"/>
      <c r="H843" s="123" t="s">
        <v>4304</v>
      </c>
      <c r="I843" s="127"/>
      <c r="J843" s="127"/>
      <c r="K843" s="314" t="s">
        <v>1868</v>
      </c>
      <c r="L843" s="125" t="s">
        <v>3218</v>
      </c>
      <c r="M843" s="564">
        <f>IF(ISERROR(VLOOKUP($B843,ESTR_PREC!$A$1:$M$6000,2,FALSE))=TRUE,0,VLOOKUP($B843,ESTR_PREC!$A$1:$M$6000,2,FALSE))</f>
        <v>7</v>
      </c>
      <c r="N843" s="225">
        <v>23</v>
      </c>
      <c r="O843" s="560">
        <f t="shared" si="34"/>
        <v>16</v>
      </c>
      <c r="Q843" s="225"/>
      <c r="R843" s="499"/>
      <c r="S843" s="225"/>
      <c r="T843" s="225"/>
      <c r="U843" s="265"/>
      <c r="V843" s="225"/>
      <c r="W843" s="225"/>
      <c r="Z843" s="499"/>
      <c r="AA843" s="501"/>
      <c r="AB843" s="499"/>
    </row>
    <row r="844" spans="2:28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3" t="s">
        <v>4304</v>
      </c>
      <c r="I844" s="127"/>
      <c r="J844" s="127"/>
      <c r="K844" s="314" t="s">
        <v>1873</v>
      </c>
      <c r="L844" s="125" t="s">
        <v>3218</v>
      </c>
      <c r="M844" s="564">
        <f>IF(ISERROR(VLOOKUP($B844,ESTR_PREC!$A$1:$M$6000,2,FALSE))=TRUE,0,VLOOKUP($B844,ESTR_PREC!$A$1:$M$6000,2,FALSE))</f>
        <v>0</v>
      </c>
      <c r="N844" s="225"/>
      <c r="O844" s="560">
        <f t="shared" si="34"/>
        <v>0</v>
      </c>
      <c r="Q844" s="225"/>
      <c r="R844" s="499"/>
      <c r="S844" s="225"/>
      <c r="T844" s="225"/>
      <c r="U844" s="265"/>
      <c r="V844" s="225"/>
      <c r="W844" s="225"/>
      <c r="Z844" s="499"/>
      <c r="AA844" s="501"/>
      <c r="AB844" s="499"/>
    </row>
    <row r="845" spans="2:28" ht="25.5">
      <c r="B845" s="127" t="s">
        <v>1874</v>
      </c>
      <c r="C845" s="127" t="s">
        <v>3881</v>
      </c>
      <c r="D845" s="127"/>
      <c r="E845" s="127"/>
      <c r="F845" s="127"/>
      <c r="G845" s="127"/>
      <c r="H845" s="123" t="s">
        <v>4304</v>
      </c>
      <c r="I845" s="127"/>
      <c r="J845" s="127"/>
      <c r="K845" s="314" t="s">
        <v>1875</v>
      </c>
      <c r="L845" s="125" t="s">
        <v>3218</v>
      </c>
      <c r="M845" s="564">
        <f>IF(ISERROR(VLOOKUP($B845,ESTR_PREC!$A$1:$M$6000,2,FALSE))=TRUE,0,VLOOKUP($B845,ESTR_PREC!$A$1:$M$6000,2,FALSE))</f>
        <v>19</v>
      </c>
      <c r="N845" s="225">
        <v>30</v>
      </c>
      <c r="O845" s="560">
        <f t="shared" si="34"/>
        <v>11</v>
      </c>
      <c r="Q845" s="225"/>
      <c r="R845" s="499"/>
      <c r="S845" s="225"/>
      <c r="T845" s="225"/>
      <c r="U845" s="265"/>
      <c r="V845" s="225"/>
      <c r="W845" s="225"/>
      <c r="Z845" s="499"/>
      <c r="AA845" s="501"/>
      <c r="AB845" s="499"/>
    </row>
    <row r="846" spans="2:28">
      <c r="B846" s="127" t="s">
        <v>1876</v>
      </c>
      <c r="C846" s="127" t="s">
        <v>3882</v>
      </c>
      <c r="D846" s="127"/>
      <c r="E846" s="127"/>
      <c r="F846" s="127"/>
      <c r="G846" s="127"/>
      <c r="H846" s="123" t="s">
        <v>4304</v>
      </c>
      <c r="I846" s="127"/>
      <c r="J846" s="127"/>
      <c r="K846" s="183" t="s">
        <v>1878</v>
      </c>
      <c r="L846" s="125" t="s">
        <v>3218</v>
      </c>
      <c r="M846" s="564">
        <f>IF(ISERROR(VLOOKUP($B846,ESTR_PREC!$A$1:$M$6000,2,FALSE))=TRUE,0,VLOOKUP($B846,ESTR_PREC!$A$1:$M$6000,2,FALSE))</f>
        <v>344</v>
      </c>
      <c r="N846" s="225">
        <f>513-5</f>
        <v>508</v>
      </c>
      <c r="O846" s="560">
        <f t="shared" si="34"/>
        <v>164</v>
      </c>
      <c r="Q846" s="225"/>
      <c r="R846" s="499"/>
      <c r="S846" s="225"/>
      <c r="T846" s="225"/>
      <c r="U846" s="265"/>
      <c r="V846" s="225"/>
      <c r="W846" s="225"/>
      <c r="Z846" s="499"/>
      <c r="AA846" s="501"/>
      <c r="AB846" s="499"/>
    </row>
    <row r="847" spans="2:28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23" t="s">
        <v>4304</v>
      </c>
      <c r="I847" s="130"/>
      <c r="J847" s="130"/>
      <c r="K847" s="213" t="s">
        <v>1881</v>
      </c>
      <c r="L847" s="132" t="s">
        <v>3218</v>
      </c>
      <c r="M847" s="564">
        <f>IF(ISERROR(VLOOKUP($B847,ESTR_PREC!$A$1:$M$6000,2,FALSE))=TRUE,0,VLOOKUP($B847,ESTR_PREC!$A$1:$M$6000,2,FALSE))</f>
        <v>0</v>
      </c>
      <c r="N847" s="225"/>
      <c r="O847" s="560">
        <f t="shared" si="34"/>
        <v>0</v>
      </c>
      <c r="Q847" s="225"/>
      <c r="R847" s="499"/>
      <c r="S847" s="225"/>
      <c r="T847" s="225"/>
      <c r="U847" s="265"/>
      <c r="V847" s="225"/>
      <c r="W847" s="225"/>
      <c r="Z847" s="499"/>
      <c r="AA847" s="501"/>
      <c r="AB847" s="499"/>
    </row>
    <row r="848" spans="2:28" ht="15.75">
      <c r="K848" s="527"/>
      <c r="L848" s="528"/>
      <c r="M848" s="192"/>
      <c r="N848" s="192"/>
      <c r="O848" s="192"/>
      <c r="Q848" s="192"/>
      <c r="R848" s="554"/>
      <c r="S848" s="192"/>
      <c r="T848" s="192"/>
      <c r="U848" s="265"/>
      <c r="V848" s="192"/>
      <c r="W848" s="192"/>
      <c r="Z848" s="192"/>
      <c r="AA848" s="501"/>
      <c r="AB848" s="192"/>
    </row>
    <row r="849" spans="2:28" ht="15.75" thickBot="1">
      <c r="K849" s="547"/>
      <c r="L849" s="532"/>
      <c r="M849" s="499"/>
      <c r="N849" s="517"/>
      <c r="O849" s="517"/>
      <c r="Q849" s="517"/>
      <c r="R849" s="554"/>
      <c r="S849" s="499"/>
      <c r="T849" s="499"/>
      <c r="U849" s="265"/>
      <c r="V849" s="499"/>
      <c r="W849" s="499"/>
      <c r="Z849" s="499"/>
      <c r="AA849" s="501"/>
      <c r="AB849" s="499"/>
    </row>
    <row r="850" spans="2:28" ht="17.25" thickTop="1" thickBot="1">
      <c r="B850" s="152" t="s">
        <v>1882</v>
      </c>
      <c r="C850" s="247" t="s">
        <v>3884</v>
      </c>
      <c r="D850" s="248"/>
      <c r="E850" s="103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300</v>
      </c>
      <c r="N850" s="154">
        <f>SUM(N853:N860)</f>
        <v>301</v>
      </c>
      <c r="O850" s="298">
        <f>+N850-M850</f>
        <v>1</v>
      </c>
      <c r="Q850" s="154">
        <f>SUM(Q853:Q860)</f>
        <v>0</v>
      </c>
      <c r="R850" s="519"/>
      <c r="S850" s="154">
        <f>SUM(S853:S860)</f>
        <v>0</v>
      </c>
      <c r="T850" s="154">
        <f>SUM(T853:T860)</f>
        <v>0</v>
      </c>
      <c r="U850" s="265"/>
      <c r="V850" s="154">
        <f>SUM(V853:V860)</f>
        <v>0</v>
      </c>
      <c r="W850" s="154">
        <f>SUM(W853:W860)</f>
        <v>0</v>
      </c>
      <c r="Z850" s="519"/>
      <c r="AA850" s="501"/>
      <c r="AB850" s="519"/>
    </row>
    <row r="851" spans="2:28" ht="9" customHeight="1" thickTop="1" thickBot="1">
      <c r="K851" s="527"/>
      <c r="L851" s="528"/>
      <c r="M851" s="192"/>
      <c r="N851" s="192"/>
      <c r="O851" s="192"/>
      <c r="Q851" s="192"/>
      <c r="R851" s="554"/>
      <c r="S851" s="192"/>
      <c r="T851" s="192"/>
      <c r="U851" s="265"/>
      <c r="V851" s="192"/>
      <c r="W851" s="192"/>
      <c r="Z851" s="192"/>
      <c r="AA851" s="501"/>
      <c r="AB851" s="192"/>
    </row>
    <row r="852" spans="2:28" ht="39" thickBot="1">
      <c r="B852" s="102" t="s">
        <v>3221</v>
      </c>
      <c r="C852" s="245" t="s">
        <v>48</v>
      </c>
      <c r="D852" s="245"/>
      <c r="E852" s="246"/>
      <c r="F852" s="246"/>
      <c r="G852" s="246"/>
      <c r="H852" s="246"/>
      <c r="I852" s="246"/>
      <c r="J852" s="246"/>
      <c r="K852" s="302" t="s">
        <v>3222</v>
      </c>
      <c r="L852" s="135"/>
      <c r="M852" s="328" t="str">
        <f>+$M$10</f>
        <v>Valore netto al 31/12/2017</v>
      </c>
      <c r="N852" s="779" t="str">
        <f>N$10</f>
        <v>Valore netto al 31/12/2018</v>
      </c>
      <c r="O852" s="779" t="s">
        <v>4064</v>
      </c>
      <c r="P852" s="806"/>
      <c r="Q852" s="779" t="str">
        <f>Q$10</f>
        <v>Prechiusura al ° trimestre 2018</v>
      </c>
      <c r="R852" s="514"/>
      <c r="S852" s="1145" t="str">
        <f>S$330</f>
        <v>Costi da utilizzo contributi 2018</v>
      </c>
      <c r="T852" s="1143" t="str">
        <f>T$330</f>
        <v>Costi da utilizzo contributi DI CUI SOCIO-SAN</v>
      </c>
      <c r="U852" s="1144"/>
      <c r="V852" s="1142" t="str">
        <f>V$330</f>
        <v>Costi da contributi 2018</v>
      </c>
      <c r="W852" s="1143" t="str">
        <f>W$330</f>
        <v>Costi da contributi DI CUI SOCIO-SAN</v>
      </c>
      <c r="Z852" s="681"/>
      <c r="AA852" s="501"/>
      <c r="AB852" s="681"/>
    </row>
    <row r="853" spans="2:28">
      <c r="B853" s="127" t="s">
        <v>1884</v>
      </c>
      <c r="C853" s="127" t="s">
        <v>3885</v>
      </c>
      <c r="D853" s="127"/>
      <c r="E853" s="127"/>
      <c r="F853" s="127"/>
      <c r="G853" s="127"/>
      <c r="H853" s="123" t="s">
        <v>4305</v>
      </c>
      <c r="I853" s="127"/>
      <c r="J853" s="127"/>
      <c r="K853" s="183" t="s">
        <v>1887</v>
      </c>
      <c r="L853" s="125" t="s">
        <v>3218</v>
      </c>
      <c r="M853" s="564">
        <f>IF(ISERROR(VLOOKUP($B853,ESTR_PREC!$A$1:$M$6000,2,FALSE))=TRUE,0,VLOOKUP($B853,ESTR_PREC!$A$1:$M$6000,2,FALSE))</f>
        <v>0</v>
      </c>
      <c r="N853" s="225">
        <v>4</v>
      </c>
      <c r="O853" s="560">
        <f t="shared" ref="O853:O860" si="35">+N853-M853</f>
        <v>4</v>
      </c>
      <c r="Q853" s="225"/>
      <c r="R853" s="499"/>
      <c r="S853" s="225"/>
      <c r="T853" s="225"/>
      <c r="U853" s="265"/>
      <c r="V853" s="225"/>
      <c r="W853" s="225"/>
      <c r="Z853" s="499"/>
      <c r="AA853" s="501"/>
      <c r="AB853" s="499"/>
    </row>
    <row r="854" spans="2:28">
      <c r="B854" s="127" t="s">
        <v>1890</v>
      </c>
      <c r="C854" s="127" t="s">
        <v>3886</v>
      </c>
      <c r="D854" s="127"/>
      <c r="E854" s="127"/>
      <c r="F854" s="127"/>
      <c r="G854" s="127"/>
      <c r="H854" s="123" t="s">
        <v>4305</v>
      </c>
      <c r="I854" s="127"/>
      <c r="J854" s="127"/>
      <c r="K854" s="183" t="s">
        <v>1891</v>
      </c>
      <c r="L854" s="125" t="s">
        <v>3218</v>
      </c>
      <c r="M854" s="564">
        <f>IF(ISERROR(VLOOKUP($B854,ESTR_PREC!$A$1:$M$6000,2,FALSE))=TRUE,0,VLOOKUP($B854,ESTR_PREC!$A$1:$M$6000,2,FALSE))</f>
        <v>17</v>
      </c>
      <c r="N854" s="225">
        <v>24</v>
      </c>
      <c r="O854" s="560">
        <f t="shared" si="35"/>
        <v>7</v>
      </c>
      <c r="Q854" s="225"/>
      <c r="R854" s="499"/>
      <c r="S854" s="225"/>
      <c r="T854" s="225"/>
      <c r="U854" s="265"/>
      <c r="V854" s="225"/>
      <c r="W854" s="225"/>
      <c r="Z854" s="499"/>
      <c r="AA854" s="501"/>
      <c r="AB854" s="499"/>
    </row>
    <row r="855" spans="2:28">
      <c r="B855" s="127" t="s">
        <v>1892</v>
      </c>
      <c r="C855" s="127" t="s">
        <v>3887</v>
      </c>
      <c r="D855" s="127"/>
      <c r="E855" s="127"/>
      <c r="F855" s="127"/>
      <c r="G855" s="127"/>
      <c r="H855" s="123" t="s">
        <v>4305</v>
      </c>
      <c r="I855" s="127"/>
      <c r="J855" s="127"/>
      <c r="K855" s="234" t="s">
        <v>1894</v>
      </c>
      <c r="L855" s="125" t="s">
        <v>3218</v>
      </c>
      <c r="M855" s="564">
        <f>IF(ISERROR(VLOOKUP($B855,ESTR_PREC!$A$1:$M$6000,2,FALSE))=TRUE,0,VLOOKUP($B855,ESTR_PREC!$A$1:$M$6000,2,FALSE))</f>
        <v>3</v>
      </c>
      <c r="N855" s="225">
        <v>1</v>
      </c>
      <c r="O855" s="560">
        <f t="shared" si="35"/>
        <v>-2</v>
      </c>
      <c r="Q855" s="225"/>
      <c r="R855" s="499"/>
      <c r="S855" s="225"/>
      <c r="T855" s="225"/>
      <c r="U855" s="265"/>
      <c r="V855" s="225"/>
      <c r="W855" s="225"/>
      <c r="Z855" s="499"/>
      <c r="AA855" s="501"/>
      <c r="AB855" s="499"/>
    </row>
    <row r="856" spans="2:28">
      <c r="B856" s="127" t="s">
        <v>1897</v>
      </c>
      <c r="C856" s="127" t="str">
        <f>MID(B856,1,1)&amp;MID(B856,3,2)&amp;MID(B856,6,2)&amp;MID(B856,9,2)&amp;MID(B856,12,3)&amp;MID(B856,16,3)&amp;MID(B856,20,2)&amp;MID(B856,23,3)</f>
        <v>420202001500000000</v>
      </c>
      <c r="D856" s="127"/>
      <c r="E856" s="127"/>
      <c r="F856" s="127"/>
      <c r="G856" s="127"/>
      <c r="H856" s="123" t="s">
        <v>4305</v>
      </c>
      <c r="I856" s="127"/>
      <c r="J856" s="127"/>
      <c r="K856" s="304" t="s">
        <v>1898</v>
      </c>
      <c r="L856" s="125" t="s">
        <v>3218</v>
      </c>
      <c r="M856" s="564">
        <f>IF(ISERROR(VLOOKUP($B856,ESTR_PREC!$A$1:$M$6000,2,FALSE))=TRUE,0,VLOOKUP($B856,ESTR_PREC!$A$1:$M$6000,2,FALSE))</f>
        <v>0</v>
      </c>
      <c r="N856" s="225"/>
      <c r="O856" s="560">
        <f t="shared" si="35"/>
        <v>0</v>
      </c>
      <c r="Q856" s="225"/>
      <c r="R856" s="499"/>
      <c r="S856" s="225"/>
      <c r="T856" s="225"/>
      <c r="U856" s="265"/>
      <c r="V856" s="225"/>
      <c r="W856" s="225"/>
      <c r="Z856" s="499"/>
      <c r="AA856" s="501"/>
      <c r="AB856" s="499"/>
    </row>
    <row r="857" spans="2:28">
      <c r="B857" s="127" t="s">
        <v>1899</v>
      </c>
      <c r="C857" s="127" t="s">
        <v>3888</v>
      </c>
      <c r="D857" s="127"/>
      <c r="E857" s="127"/>
      <c r="F857" s="127"/>
      <c r="G857" s="127"/>
      <c r="H857" s="123" t="s">
        <v>4305</v>
      </c>
      <c r="I857" s="127"/>
      <c r="J857" s="127"/>
      <c r="K857" s="183" t="s">
        <v>1901</v>
      </c>
      <c r="L857" s="125" t="s">
        <v>3218</v>
      </c>
      <c r="M857" s="564">
        <f>IF(ISERROR(VLOOKUP($B857,ESTR_PREC!$A$1:$M$6000,2,FALSE))=TRUE,0,VLOOKUP($B857,ESTR_PREC!$A$1:$M$6000,2,FALSE))</f>
        <v>280</v>
      </c>
      <c r="N857" s="225">
        <v>272</v>
      </c>
      <c r="O857" s="560">
        <f t="shared" si="35"/>
        <v>-8</v>
      </c>
      <c r="Q857" s="225"/>
      <c r="R857" s="499"/>
      <c r="S857" s="225"/>
      <c r="T857" s="225"/>
      <c r="U857" s="265"/>
      <c r="V857" s="225"/>
      <c r="W857" s="225"/>
      <c r="Z857" s="499"/>
      <c r="AA857" s="501"/>
      <c r="AB857" s="499"/>
    </row>
    <row r="858" spans="2:28">
      <c r="B858" s="127" t="s">
        <v>1902</v>
      </c>
      <c r="C858" s="127" t="s">
        <v>3889</v>
      </c>
      <c r="D858" s="127"/>
      <c r="E858" s="127"/>
      <c r="F858" s="127"/>
      <c r="G858" s="127"/>
      <c r="H858" s="123" t="s">
        <v>4305</v>
      </c>
      <c r="I858" s="127"/>
      <c r="J858" s="127"/>
      <c r="K858" s="183" t="s">
        <v>1904</v>
      </c>
      <c r="L858" s="125" t="s">
        <v>3218</v>
      </c>
      <c r="M858" s="564">
        <f>IF(ISERROR(VLOOKUP($B858,ESTR_PREC!$A$1:$M$6000,2,FALSE))=TRUE,0,VLOOKUP($B858,ESTR_PREC!$A$1:$M$6000,2,FALSE))</f>
        <v>0</v>
      </c>
      <c r="N858" s="225"/>
      <c r="O858" s="560">
        <f t="shared" si="35"/>
        <v>0</v>
      </c>
      <c r="Q858" s="225"/>
      <c r="R858" s="499"/>
      <c r="S858" s="225"/>
      <c r="T858" s="225"/>
      <c r="U858" s="265"/>
      <c r="V858" s="225"/>
      <c r="W858" s="225"/>
      <c r="Z858" s="499"/>
      <c r="AA858" s="501"/>
      <c r="AB858" s="499"/>
    </row>
    <row r="859" spans="2:28">
      <c r="B859" s="127" t="s">
        <v>1905</v>
      </c>
      <c r="C859" s="127" t="s">
        <v>3890</v>
      </c>
      <c r="D859" s="127"/>
      <c r="E859" s="127"/>
      <c r="F859" s="127"/>
      <c r="G859" s="127"/>
      <c r="H859" s="123" t="s">
        <v>4305</v>
      </c>
      <c r="I859" s="127"/>
      <c r="J859" s="127"/>
      <c r="K859" s="183" t="s">
        <v>1907</v>
      </c>
      <c r="L859" s="125" t="s">
        <v>3218</v>
      </c>
      <c r="M859" s="564">
        <f>IF(ISERROR(VLOOKUP($B859,ESTR_PREC!$A$1:$M$6000,2,FALSE))=TRUE,0,VLOOKUP($B859,ESTR_PREC!$A$1:$M$6000,2,FALSE))</f>
        <v>0</v>
      </c>
      <c r="N859" s="225"/>
      <c r="O859" s="560">
        <f t="shared" si="35"/>
        <v>0</v>
      </c>
      <c r="Q859" s="225"/>
      <c r="R859" s="499"/>
      <c r="S859" s="225"/>
      <c r="T859" s="225"/>
      <c r="U859" s="265"/>
      <c r="V859" s="225"/>
      <c r="W859" s="225"/>
      <c r="Z859" s="499"/>
      <c r="AA859" s="501"/>
      <c r="AB859" s="499"/>
    </row>
    <row r="860" spans="2:28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23" t="s">
        <v>4305</v>
      </c>
      <c r="I860" s="130"/>
      <c r="J860" s="130"/>
      <c r="K860" s="166" t="s">
        <v>1910</v>
      </c>
      <c r="L860" s="132" t="s">
        <v>3218</v>
      </c>
      <c r="M860" s="564">
        <f>IF(ISERROR(VLOOKUP($B860,ESTR_PREC!$A$1:$M$6000,2,FALSE))=TRUE,0,VLOOKUP($B860,ESTR_PREC!$A$1:$M$6000,2,FALSE))</f>
        <v>0</v>
      </c>
      <c r="N860" s="225"/>
      <c r="O860" s="560">
        <f t="shared" si="35"/>
        <v>0</v>
      </c>
      <c r="Q860" s="225"/>
      <c r="R860" s="499"/>
      <c r="S860" s="225"/>
      <c r="T860" s="225"/>
      <c r="U860" s="265"/>
      <c r="V860" s="225"/>
      <c r="W860" s="225"/>
      <c r="Z860" s="499"/>
      <c r="AA860" s="501"/>
      <c r="AB860" s="499"/>
    </row>
    <row r="861" spans="2:28" ht="15.75">
      <c r="K861" s="527"/>
      <c r="L861" s="528"/>
      <c r="M861" s="192"/>
      <c r="N861" s="192"/>
      <c r="O861" s="192"/>
      <c r="Q861" s="192"/>
      <c r="R861" s="192"/>
      <c r="S861" s="192"/>
      <c r="T861" s="192"/>
      <c r="U861" s="265"/>
      <c r="V861" s="192"/>
      <c r="W861" s="192"/>
      <c r="Z861" s="192"/>
      <c r="AA861" s="501"/>
      <c r="AB861" s="192"/>
    </row>
    <row r="862" spans="2:28" ht="15.75" thickBot="1">
      <c r="K862" s="547"/>
      <c r="L862" s="532"/>
      <c r="M862" s="499"/>
      <c r="N862" s="517"/>
      <c r="O862" s="517"/>
      <c r="Q862" s="517"/>
      <c r="R862" s="554"/>
      <c r="S862" s="499"/>
      <c r="T862" s="499"/>
      <c r="U862" s="265"/>
      <c r="V862" s="499"/>
      <c r="W862" s="499"/>
      <c r="Z862" s="499"/>
      <c r="AA862" s="501"/>
      <c r="AB862" s="499"/>
    </row>
    <row r="863" spans="2:28" ht="39" thickBot="1">
      <c r="K863" s="529"/>
      <c r="L863" s="465"/>
      <c r="M863" s="328" t="str">
        <f>+$M$10</f>
        <v>Valore netto al 31/12/2017</v>
      </c>
      <c r="N863" s="779" t="str">
        <f>N$10</f>
        <v>Valore netto al 31/12/2018</v>
      </c>
      <c r="O863" s="779" t="s">
        <v>4064</v>
      </c>
      <c r="P863" s="806"/>
      <c r="Q863" s="779" t="str">
        <f>Q$10</f>
        <v>Prechiusura al ° trimestre 2018</v>
      </c>
      <c r="R863" s="514"/>
      <c r="S863" s="1145" t="str">
        <f>S$330</f>
        <v>Costi da utilizzo contributi 2018</v>
      </c>
      <c r="T863" s="1143" t="str">
        <f>T$330</f>
        <v>Costi da utilizzo contributi DI CUI SOCIO-SAN</v>
      </c>
      <c r="U863" s="1144"/>
      <c r="V863" s="1142" t="str">
        <f>V$330</f>
        <v>Costi da contributi 2018</v>
      </c>
      <c r="W863" s="1143" t="str">
        <f>W$330</f>
        <v>Costi da contributi DI CUI SOCIO-SAN</v>
      </c>
      <c r="Z863" s="681"/>
      <c r="AA863" s="501"/>
      <c r="AB863" s="681"/>
    </row>
    <row r="864" spans="2:28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321" t="s">
        <v>1912</v>
      </c>
      <c r="L864" s="187" t="s">
        <v>3218</v>
      </c>
      <c r="M864" s="188">
        <f>+M867+M977+M1051+M1125</f>
        <v>19327</v>
      </c>
      <c r="N864" s="775">
        <f>+N867+N977+N1051+N1125</f>
        <v>19344</v>
      </c>
      <c r="O864" s="775">
        <f>+N864-M864</f>
        <v>17</v>
      </c>
      <c r="Q864" s="775">
        <f>+Q867+Q977+Q1051+Q1125</f>
        <v>0</v>
      </c>
      <c r="R864" s="518"/>
      <c r="S864" s="188">
        <f>+S867+S977+S1051+S1125</f>
        <v>0</v>
      </c>
      <c r="T864" s="188">
        <f>+T867+T977+T1051+T1125</f>
        <v>0</v>
      </c>
      <c r="U864" s="265"/>
      <c r="V864" s="188">
        <f>+V867+V977+V1051+V1125</f>
        <v>0</v>
      </c>
      <c r="W864" s="188">
        <f>+W867+W977+W1051+W1125</f>
        <v>0</v>
      </c>
      <c r="Z864" s="518"/>
      <c r="AA864" s="501"/>
      <c r="AB864" s="518"/>
    </row>
    <row r="865" spans="2:28" ht="16.5" thickTop="1">
      <c r="K865" s="539"/>
      <c r="L865" s="528"/>
      <c r="M865" s="518"/>
      <c r="N865" s="515"/>
      <c r="O865" s="515"/>
      <c r="Q865" s="515"/>
      <c r="R865" s="518"/>
      <c r="S865" s="518"/>
      <c r="T865" s="518"/>
      <c r="U865" s="265"/>
      <c r="V865" s="518"/>
      <c r="W865" s="518"/>
      <c r="Z865" s="518"/>
      <c r="AA865" s="501"/>
      <c r="AB865" s="518"/>
    </row>
    <row r="866" spans="2:28" ht="15.75" thickBot="1">
      <c r="M866" s="265"/>
      <c r="N866" s="379"/>
      <c r="Q866" s="379"/>
      <c r="R866" s="554"/>
      <c r="U866" s="265"/>
      <c r="V866" s="265"/>
      <c r="W866" s="265"/>
      <c r="Z866" s="501"/>
      <c r="AA866" s="501"/>
      <c r="AB866" s="501"/>
    </row>
    <row r="867" spans="2:28" ht="17.25" thickTop="1" thickBot="1">
      <c r="B867" s="152" t="s">
        <v>1913</v>
      </c>
      <c r="C867" s="247" t="s">
        <v>3893</v>
      </c>
      <c r="D867" s="248"/>
      <c r="E867" s="103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14487</v>
      </c>
      <c r="N867" s="154">
        <f>SUM(N870:N974)</f>
        <v>14266</v>
      </c>
      <c r="O867" s="778">
        <f>+N867-M867</f>
        <v>-221</v>
      </c>
      <c r="Q867" s="154">
        <f>SUM(Q870:Q974)</f>
        <v>0</v>
      </c>
      <c r="R867" s="519"/>
      <c r="S867" s="154">
        <f>SUM(S870:S974)</f>
        <v>0</v>
      </c>
      <c r="T867" s="154">
        <f>SUM(T870:T974)</f>
        <v>0</v>
      </c>
      <c r="U867" s="265"/>
      <c r="V867" s="154">
        <f>SUM(V870:V974)</f>
        <v>0</v>
      </c>
      <c r="W867" s="154">
        <f>SUM(W870:W974)</f>
        <v>0</v>
      </c>
      <c r="Z867" s="519"/>
      <c r="AA867" s="501"/>
      <c r="AB867" s="519"/>
    </row>
    <row r="868" spans="2:28" ht="9" customHeight="1" thickTop="1" thickBot="1">
      <c r="K868" s="540"/>
      <c r="M868" s="265"/>
      <c r="N868" s="379"/>
      <c r="Q868" s="379"/>
      <c r="R868" s="554"/>
      <c r="U868" s="265"/>
      <c r="V868" s="265"/>
      <c r="W868" s="265"/>
      <c r="Z868" s="501"/>
      <c r="AA868" s="501"/>
      <c r="AB868" s="501"/>
    </row>
    <row r="869" spans="2:28" ht="39" thickBot="1">
      <c r="B869" s="102" t="s">
        <v>3221</v>
      </c>
      <c r="C869" s="245" t="s">
        <v>48</v>
      </c>
      <c r="D869" s="245"/>
      <c r="E869" s="246"/>
      <c r="F869" s="246"/>
      <c r="G869" s="246"/>
      <c r="H869" s="246"/>
      <c r="I869" s="246"/>
      <c r="J869" s="246"/>
      <c r="K869" s="322" t="s">
        <v>3894</v>
      </c>
      <c r="L869" s="135"/>
      <c r="M869" s="328" t="str">
        <f>+$M$10</f>
        <v>Valore netto al 31/12/2017</v>
      </c>
      <c r="N869" s="779" t="str">
        <f>N$10</f>
        <v>Valore netto al 31/12/2018</v>
      </c>
      <c r="O869" s="779" t="s">
        <v>4064</v>
      </c>
      <c r="P869" s="806"/>
      <c r="Q869" s="779" t="str">
        <f>Q$10</f>
        <v>Prechiusura al ° trimestre 2018</v>
      </c>
      <c r="R869" s="514"/>
      <c r="S869" s="1145" t="str">
        <f>S$330</f>
        <v>Costi da utilizzo contributi 2018</v>
      </c>
      <c r="T869" s="1143" t="str">
        <f>T$330</f>
        <v>Costi da utilizzo contributi DI CUI SOCIO-SAN</v>
      </c>
      <c r="U869" s="1144"/>
      <c r="V869" s="1142" t="str">
        <f>V$330</f>
        <v>Costi da contributi 2018</v>
      </c>
      <c r="W869" s="1143" t="str">
        <f>W$330</f>
        <v>Costi da contributi DI CUI SOCIO-SAN</v>
      </c>
      <c r="Z869" s="681"/>
      <c r="AA869" s="501"/>
      <c r="AB869" s="681"/>
    </row>
    <row r="870" spans="2:28" ht="25.5">
      <c r="B870" s="127" t="s">
        <v>1915</v>
      </c>
      <c r="C870" s="127" t="s">
        <v>3895</v>
      </c>
      <c r="D870" s="127"/>
      <c r="E870" s="127"/>
      <c r="F870" s="127"/>
      <c r="G870" s="127"/>
      <c r="H870" s="123" t="s">
        <v>4306</v>
      </c>
      <c r="I870" s="127"/>
      <c r="J870" s="127"/>
      <c r="K870" s="23" t="s">
        <v>1920</v>
      </c>
      <c r="L870" s="125" t="s">
        <v>3218</v>
      </c>
      <c r="M870" s="564">
        <f>IF(ISERROR(VLOOKUP($B870,ESTR_PREC!$A$1:$M$6000,2,FALSE))=TRUE,0,VLOOKUP($B870,ESTR_PREC!$A$1:$M$6000,2,FALSE))</f>
        <v>4572</v>
      </c>
      <c r="N870" s="225">
        <v>4358</v>
      </c>
      <c r="O870" s="560">
        <f t="shared" ref="O870:O876" si="36">+N870-M870</f>
        <v>-214</v>
      </c>
      <c r="Q870" s="225"/>
      <c r="R870" s="499"/>
      <c r="S870" s="225"/>
      <c r="T870" s="225"/>
      <c r="U870" s="265"/>
      <c r="V870" s="225"/>
      <c r="W870" s="225"/>
      <c r="Z870" s="499"/>
      <c r="AA870" s="501"/>
      <c r="AB870" s="499"/>
    </row>
    <row r="871" spans="2:28" ht="25.5">
      <c r="B871" s="138" t="s">
        <v>1921</v>
      </c>
      <c r="C871" s="138" t="s">
        <v>3896</v>
      </c>
      <c r="D871" s="138"/>
      <c r="E871" s="138"/>
      <c r="F871" s="138"/>
      <c r="G871" s="138"/>
      <c r="H871" s="123" t="s">
        <v>4306</v>
      </c>
      <c r="I871" s="138"/>
      <c r="J871" s="138"/>
      <c r="K871" s="23" t="s">
        <v>1922</v>
      </c>
      <c r="L871" s="270" t="s">
        <v>3218</v>
      </c>
      <c r="M871" s="564">
        <f>IF(ISERROR(VLOOKUP($B871,ESTR_PREC!$A$1:$M$6000,2,FALSE))=TRUE,0,VLOOKUP($B871,ESTR_PREC!$A$1:$M$6000,2,FALSE))</f>
        <v>24</v>
      </c>
      <c r="N871" s="225">
        <v>29</v>
      </c>
      <c r="O871" s="560">
        <f t="shared" si="36"/>
        <v>5</v>
      </c>
      <c r="Q871" s="225"/>
      <c r="R871" s="499"/>
      <c r="S871" s="225"/>
      <c r="T871" s="225"/>
      <c r="U871" s="265"/>
      <c r="V871" s="225"/>
      <c r="W871" s="225"/>
      <c r="Z871" s="499"/>
      <c r="AA871" s="501"/>
      <c r="AB871" s="499"/>
    </row>
    <row r="872" spans="2:28" ht="25.5">
      <c r="B872" s="586" t="s">
        <v>1923</v>
      </c>
      <c r="C872" s="964" t="s">
        <v>3897</v>
      </c>
      <c r="D872" s="960"/>
      <c r="E872" s="960"/>
      <c r="F872" s="960"/>
      <c r="G872" s="960"/>
      <c r="H872" s="123" t="s">
        <v>4306</v>
      </c>
      <c r="I872" s="960"/>
      <c r="J872" s="960"/>
      <c r="K872" s="366" t="s">
        <v>1924</v>
      </c>
      <c r="L872" s="965" t="s">
        <v>3218</v>
      </c>
      <c r="M872" s="564">
        <f>IF(ISERROR(VLOOKUP($B872,ESTR_PREC!$A$1:$M$6000,2,FALSE))=TRUE,0,VLOOKUP($B872,ESTR_PREC!$A$1:$M$6000,2,FALSE))</f>
        <v>1715</v>
      </c>
      <c r="N872" s="225">
        <v>1702</v>
      </c>
      <c r="O872" s="560">
        <f t="shared" si="36"/>
        <v>-13</v>
      </c>
      <c r="Q872" s="225"/>
      <c r="R872" s="499"/>
      <c r="S872" s="225"/>
      <c r="T872" s="225"/>
      <c r="U872" s="265"/>
      <c r="V872" s="225"/>
      <c r="W872" s="225"/>
      <c r="Z872" s="499"/>
      <c r="AA872" s="501"/>
      <c r="AB872" s="499"/>
    </row>
    <row r="873" spans="2:28" ht="25.5">
      <c r="B873" s="138" t="s">
        <v>1925</v>
      </c>
      <c r="C873" s="138" t="s">
        <v>3898</v>
      </c>
      <c r="D873" s="138"/>
      <c r="E873" s="138"/>
      <c r="F873" s="138"/>
      <c r="G873" s="138"/>
      <c r="H873" s="123" t="s">
        <v>4306</v>
      </c>
      <c r="I873" s="138"/>
      <c r="J873" s="138"/>
      <c r="K873" s="23" t="s">
        <v>1926</v>
      </c>
      <c r="L873" s="270" t="s">
        <v>3218</v>
      </c>
      <c r="M873" s="564">
        <f>IF(ISERROR(VLOOKUP($B873,ESTR_PREC!$A$1:$M$6000,2,FALSE))=TRUE,0,VLOOKUP($B873,ESTR_PREC!$A$1:$M$6000,2,FALSE))</f>
        <v>0</v>
      </c>
      <c r="N873" s="225">
        <v>213</v>
      </c>
      <c r="O873" s="560">
        <f t="shared" si="36"/>
        <v>213</v>
      </c>
      <c r="Q873" s="225"/>
      <c r="R873" s="499"/>
      <c r="S873" s="225"/>
      <c r="T873" s="225"/>
      <c r="U873" s="265"/>
      <c r="V873" s="225"/>
      <c r="W873" s="225"/>
      <c r="Z873" s="499"/>
      <c r="AA873" s="501"/>
      <c r="AB873" s="499"/>
    </row>
    <row r="874" spans="2:28" ht="25.5">
      <c r="B874" s="138" t="s">
        <v>1927</v>
      </c>
      <c r="C874" s="138" t="s">
        <v>3899</v>
      </c>
      <c r="D874" s="138"/>
      <c r="E874" s="138"/>
      <c r="F874" s="138"/>
      <c r="G874" s="138"/>
      <c r="H874" s="123" t="s">
        <v>4306</v>
      </c>
      <c r="I874" s="138"/>
      <c r="J874" s="138"/>
      <c r="K874" s="23" t="s">
        <v>1928</v>
      </c>
      <c r="L874" s="270" t="s">
        <v>3218</v>
      </c>
      <c r="M874" s="564">
        <f>IF(ISERROR(VLOOKUP($B874,ESTR_PREC!$A$1:$M$6000,2,FALSE))=TRUE,0,VLOOKUP($B874,ESTR_PREC!$A$1:$M$6000,2,FALSE))</f>
        <v>225</v>
      </c>
      <c r="N874" s="225"/>
      <c r="O874" s="560">
        <f t="shared" si="36"/>
        <v>-225</v>
      </c>
      <c r="Q874" s="225"/>
      <c r="R874" s="499"/>
      <c r="S874" s="225"/>
      <c r="T874" s="225"/>
      <c r="U874" s="265"/>
      <c r="V874" s="225"/>
      <c r="W874" s="225"/>
      <c r="Z874" s="499"/>
      <c r="AA874" s="501"/>
      <c r="AB874" s="499"/>
    </row>
    <row r="875" spans="2:28" ht="25.5">
      <c r="B875" s="138" t="s">
        <v>1929</v>
      </c>
      <c r="C875" s="138" t="s">
        <v>3900</v>
      </c>
      <c r="D875" s="138"/>
      <c r="E875" s="138"/>
      <c r="F875" s="138"/>
      <c r="G875" s="138"/>
      <c r="H875" s="123" t="s">
        <v>4306</v>
      </c>
      <c r="I875" s="138"/>
      <c r="J875" s="138"/>
      <c r="K875" s="23" t="s">
        <v>1930</v>
      </c>
      <c r="L875" s="270" t="s">
        <v>3218</v>
      </c>
      <c r="M875" s="564">
        <f>IF(ISERROR(VLOOKUP($B875,ESTR_PREC!$A$1:$M$6000,2,FALSE))=TRUE,0,VLOOKUP($B875,ESTR_PREC!$A$1:$M$6000,2,FALSE))</f>
        <v>282</v>
      </c>
      <c r="N875" s="225">
        <v>278</v>
      </c>
      <c r="O875" s="560">
        <f t="shared" si="36"/>
        <v>-4</v>
      </c>
      <c r="Q875" s="225"/>
      <c r="R875" s="499"/>
      <c r="S875" s="225"/>
      <c r="T875" s="225"/>
      <c r="U875" s="265"/>
      <c r="V875" s="225"/>
      <c r="W875" s="225"/>
      <c r="Z875" s="499"/>
      <c r="AA875" s="501"/>
      <c r="AB875" s="499"/>
    </row>
    <row r="876" spans="2:28" ht="25.5">
      <c r="B876" s="138" t="s">
        <v>1931</v>
      </c>
      <c r="C876" s="138" t="s">
        <v>3901</v>
      </c>
      <c r="D876" s="138"/>
      <c r="E876" s="138"/>
      <c r="F876" s="138"/>
      <c r="G876" s="138"/>
      <c r="H876" s="123" t="s">
        <v>4306</v>
      </c>
      <c r="I876" s="138"/>
      <c r="J876" s="138"/>
      <c r="K876" s="23" t="s">
        <v>1932</v>
      </c>
      <c r="L876" s="270" t="s">
        <v>3218</v>
      </c>
      <c r="M876" s="564">
        <f>IF(ISERROR(VLOOKUP($B876,ESTR_PREC!$A$1:$M$6000,2,FALSE))=TRUE,0,VLOOKUP($B876,ESTR_PREC!$A$1:$M$6000,2,FALSE))</f>
        <v>116</v>
      </c>
      <c r="N876" s="225">
        <v>89</v>
      </c>
      <c r="O876" s="560">
        <f t="shared" si="36"/>
        <v>-27</v>
      </c>
      <c r="Q876" s="225"/>
      <c r="R876" s="499"/>
      <c r="S876" s="225"/>
      <c r="T876" s="225"/>
      <c r="U876" s="265"/>
      <c r="V876" s="225"/>
      <c r="W876" s="225"/>
      <c r="Z876" s="499"/>
      <c r="AA876" s="501"/>
      <c r="AB876" s="499"/>
    </row>
    <row r="877" spans="2:28" ht="25.5" hidden="1" customHeight="1">
      <c r="B877" s="138" t="s">
        <v>1933</v>
      </c>
      <c r="C877" s="138" t="s">
        <v>3903</v>
      </c>
      <c r="D877" s="138"/>
      <c r="E877" s="138"/>
      <c r="F877" s="138"/>
      <c r="G877" s="138"/>
      <c r="H877" s="123" t="s">
        <v>4306</v>
      </c>
      <c r="I877" s="138"/>
      <c r="J877" s="138"/>
      <c r="K877" s="23" t="s">
        <v>1934</v>
      </c>
      <c r="L877" s="270" t="s">
        <v>3218</v>
      </c>
      <c r="M877" s="815"/>
      <c r="N877" s="815"/>
      <c r="O877" s="815"/>
      <c r="Q877" s="815"/>
      <c r="R877" s="499"/>
      <c r="S877" s="815"/>
      <c r="T877" s="815"/>
      <c r="U877" s="265"/>
      <c r="V877" s="815"/>
      <c r="W877" s="815"/>
      <c r="Z877" s="499"/>
      <c r="AA877" s="501"/>
      <c r="AB877" s="499"/>
    </row>
    <row r="878" spans="2:28" ht="25.5">
      <c r="B878" s="138" t="s">
        <v>1935</v>
      </c>
      <c r="C878" s="138" t="s">
        <v>3904</v>
      </c>
      <c r="D878" s="138"/>
      <c r="E878" s="138"/>
      <c r="F878" s="138"/>
      <c r="G878" s="138"/>
      <c r="H878" s="123" t="s">
        <v>4306</v>
      </c>
      <c r="I878" s="138"/>
      <c r="J878" s="138"/>
      <c r="K878" s="23" t="s">
        <v>1936</v>
      </c>
      <c r="L878" s="270" t="s">
        <v>3218</v>
      </c>
      <c r="M878" s="564">
        <f>IF(ISERROR(VLOOKUP($B878,ESTR_PREC!$A$1:$M$6000,2,FALSE))=TRUE,0,VLOOKUP($B878,ESTR_PREC!$A$1:$M$6000,2,FALSE))</f>
        <v>1903</v>
      </c>
      <c r="N878" s="225">
        <v>1838</v>
      </c>
      <c r="O878" s="560">
        <f t="shared" ref="O878:O888" si="37">+N878-M878</f>
        <v>-65</v>
      </c>
      <c r="Q878" s="225"/>
      <c r="R878" s="499"/>
      <c r="S878" s="225"/>
      <c r="T878" s="225"/>
      <c r="U878" s="265"/>
      <c r="V878" s="225"/>
      <c r="W878" s="225"/>
      <c r="Z878" s="499"/>
      <c r="AA878" s="501"/>
      <c r="AB878" s="499"/>
    </row>
    <row r="879" spans="2:28" ht="25.5">
      <c r="B879" s="138" t="s">
        <v>1937</v>
      </c>
      <c r="C879" s="138" t="s">
        <v>3905</v>
      </c>
      <c r="D879" s="138"/>
      <c r="E879" s="138"/>
      <c r="F879" s="138"/>
      <c r="G879" s="138"/>
      <c r="H879" s="123" t="s">
        <v>4306</v>
      </c>
      <c r="I879" s="138"/>
      <c r="J879" s="138"/>
      <c r="K879" s="23" t="s">
        <v>1938</v>
      </c>
      <c r="L879" s="270" t="s">
        <v>3218</v>
      </c>
      <c r="M879" s="564">
        <f>IF(ISERROR(VLOOKUP($B879,ESTR_PREC!$A$1:$M$6000,2,FALSE))=TRUE,0,VLOOKUP($B879,ESTR_PREC!$A$1:$M$6000,2,FALSE))</f>
        <v>0</v>
      </c>
      <c r="N879" s="225"/>
      <c r="O879" s="560">
        <f t="shared" si="37"/>
        <v>0</v>
      </c>
      <c r="Q879" s="225"/>
      <c r="R879" s="499"/>
      <c r="S879" s="225"/>
      <c r="T879" s="225"/>
      <c r="U879" s="265"/>
      <c r="V879" s="225"/>
      <c r="W879" s="225"/>
      <c r="Z879" s="499"/>
      <c r="AA879" s="501"/>
      <c r="AB879" s="499"/>
    </row>
    <row r="880" spans="2:28" ht="25.5" customHeight="1">
      <c r="B880" s="138" t="s">
        <v>1939</v>
      </c>
      <c r="C880" s="138" t="s">
        <v>3906</v>
      </c>
      <c r="D880" s="138"/>
      <c r="E880" s="138"/>
      <c r="F880" s="138"/>
      <c r="G880" s="138"/>
      <c r="H880" s="123" t="s">
        <v>4306</v>
      </c>
      <c r="I880" s="138"/>
      <c r="J880" s="138"/>
      <c r="K880" s="23" t="s">
        <v>1940</v>
      </c>
      <c r="L880" s="270" t="s">
        <v>3218</v>
      </c>
      <c r="M880" s="564">
        <f>IF(ISERROR(VLOOKUP($B880,ESTR_PREC!$A$1:$M$6000,2,FALSE))=TRUE,0,VLOOKUP($B880,ESTR_PREC!$A$1:$M$6000,2,FALSE))</f>
        <v>0</v>
      </c>
      <c r="N880" s="225"/>
      <c r="O880" s="560">
        <f t="shared" si="37"/>
        <v>0</v>
      </c>
      <c r="Q880" s="225"/>
      <c r="R880" s="499"/>
      <c r="S880" s="225"/>
      <c r="T880" s="225"/>
      <c r="U880" s="265"/>
      <c r="V880" s="225"/>
      <c r="W880" s="225"/>
      <c r="Z880" s="499"/>
      <c r="AA880" s="501"/>
      <c r="AB880" s="499"/>
    </row>
    <row r="881" spans="2:28" ht="25.5">
      <c r="B881" s="138" t="s">
        <v>1941</v>
      </c>
      <c r="C881" s="138" t="s">
        <v>3907</v>
      </c>
      <c r="D881" s="138"/>
      <c r="E881" s="138"/>
      <c r="F881" s="138"/>
      <c r="G881" s="138"/>
      <c r="H881" s="123" t="s">
        <v>4306</v>
      </c>
      <c r="I881" s="138"/>
      <c r="J881" s="138"/>
      <c r="K881" s="23" t="s">
        <v>1942</v>
      </c>
      <c r="L881" s="270" t="s">
        <v>3218</v>
      </c>
      <c r="M881" s="564">
        <f>IF(ISERROR(VLOOKUP($B881,ESTR_PREC!$A$1:$M$6000,2,FALSE))=TRUE,0,VLOOKUP($B881,ESTR_PREC!$A$1:$M$6000,2,FALSE))</f>
        <v>16</v>
      </c>
      <c r="N881" s="225">
        <v>87</v>
      </c>
      <c r="O881" s="560">
        <f t="shared" si="37"/>
        <v>71</v>
      </c>
      <c r="Q881" s="225"/>
      <c r="R881" s="499"/>
      <c r="S881" s="225"/>
      <c r="T881" s="225"/>
      <c r="U881" s="265"/>
      <c r="V881" s="225"/>
      <c r="W881" s="225"/>
      <c r="Z881" s="499"/>
      <c r="AA881" s="501"/>
      <c r="AB881" s="499"/>
    </row>
    <row r="882" spans="2:28" ht="25.5">
      <c r="B882" s="138" t="s">
        <v>1943</v>
      </c>
      <c r="C882" s="138" t="str">
        <f t="shared" ref="C882:C905" si="38">MID(B882,1,1)&amp;MID(B882,3,2)&amp;MID(B882,6,2)&amp;MID(B882,9,2)&amp;MID(B882,12,3)&amp;MID(B882,16,3)&amp;MID(B882,20,2)&amp;MID(B882,23,3)</f>
        <v>420251001201000000</v>
      </c>
      <c r="D882" s="138"/>
      <c r="E882" s="138"/>
      <c r="F882" s="138"/>
      <c r="G882" s="138"/>
      <c r="H882" s="123" t="s">
        <v>4306</v>
      </c>
      <c r="I882" s="138"/>
      <c r="J882" s="138"/>
      <c r="K882" s="304" t="s">
        <v>1945</v>
      </c>
      <c r="L882" s="270" t="s">
        <v>3218</v>
      </c>
      <c r="M882" s="564">
        <f>IF(ISERROR(VLOOKUP($B882,ESTR_PREC!$A$1:$M$6000,2,FALSE))=TRUE,0,VLOOKUP($B882,ESTR_PREC!$A$1:$M$6000,2,FALSE))</f>
        <v>50</v>
      </c>
      <c r="N882" s="225">
        <v>134</v>
      </c>
      <c r="O882" s="560">
        <f t="shared" si="37"/>
        <v>84</v>
      </c>
      <c r="Q882" s="225"/>
      <c r="R882" s="499"/>
      <c r="S882" s="225"/>
      <c r="T882" s="225"/>
      <c r="U882" s="265"/>
      <c r="V882" s="225"/>
      <c r="W882" s="225"/>
      <c r="Z882" s="499"/>
      <c r="AA882" s="501"/>
      <c r="AB882" s="499"/>
    </row>
    <row r="883" spans="2:28" ht="25.5">
      <c r="B883" s="138" t="s">
        <v>1946</v>
      </c>
      <c r="C883" s="138" t="str">
        <f t="shared" si="38"/>
        <v>420251001202000000</v>
      </c>
      <c r="D883" s="138"/>
      <c r="E883" s="138"/>
      <c r="F883" s="138"/>
      <c r="G883" s="138"/>
      <c r="H883" s="123" t="s">
        <v>4306</v>
      </c>
      <c r="I883" s="138"/>
      <c r="J883" s="138"/>
      <c r="K883" s="304" t="s">
        <v>1947</v>
      </c>
      <c r="L883" s="270" t="s">
        <v>3218</v>
      </c>
      <c r="M883" s="564">
        <f>IF(ISERROR(VLOOKUP($B883,ESTR_PREC!$A$1:$M$6000,2,FALSE))=TRUE,0,VLOOKUP($B883,ESTR_PREC!$A$1:$M$6000,2,FALSE))</f>
        <v>1</v>
      </c>
      <c r="N883" s="225">
        <v>1</v>
      </c>
      <c r="O883" s="560">
        <f t="shared" si="37"/>
        <v>0</v>
      </c>
      <c r="Q883" s="225"/>
      <c r="R883" s="499"/>
      <c r="S883" s="225"/>
      <c r="T883" s="225"/>
      <c r="U883" s="265"/>
      <c r="V883" s="225"/>
      <c r="W883" s="225"/>
      <c r="Z883" s="499"/>
      <c r="AA883" s="501"/>
      <c r="AB883" s="499"/>
    </row>
    <row r="884" spans="2:28" ht="25.5">
      <c r="B884" s="494" t="s">
        <v>1948</v>
      </c>
      <c r="C884" s="966" t="str">
        <f t="shared" si="38"/>
        <v>420251001202500000</v>
      </c>
      <c r="D884" s="960"/>
      <c r="E884" s="960"/>
      <c r="F884" s="960"/>
      <c r="G884" s="960"/>
      <c r="H884" s="123" t="s">
        <v>4306</v>
      </c>
      <c r="I884" s="960"/>
      <c r="J884" s="960"/>
      <c r="K884" s="368" t="s">
        <v>1949</v>
      </c>
      <c r="L884" s="965" t="s">
        <v>3218</v>
      </c>
      <c r="M884" s="564">
        <f>IF(ISERROR(VLOOKUP($B884,ESTR_PREC!$A$1:$M$6000,2,FALSE))=TRUE,0,VLOOKUP($B884,ESTR_PREC!$A$1:$M$6000,2,FALSE))</f>
        <v>11</v>
      </c>
      <c r="N884" s="225">
        <v>25</v>
      </c>
      <c r="O884" s="560">
        <f t="shared" si="37"/>
        <v>14</v>
      </c>
      <c r="Q884" s="225"/>
      <c r="R884" s="499"/>
      <c r="S884" s="225"/>
      <c r="T884" s="225"/>
      <c r="U884" s="265"/>
      <c r="V884" s="225"/>
      <c r="W884" s="225"/>
      <c r="Z884" s="499"/>
      <c r="AA884" s="501"/>
      <c r="AB884" s="499"/>
    </row>
    <row r="885" spans="2:28" ht="25.5">
      <c r="B885" s="138" t="s">
        <v>1950</v>
      </c>
      <c r="C885" s="138" t="str">
        <f t="shared" si="38"/>
        <v>420251001203000000</v>
      </c>
      <c r="D885" s="138"/>
      <c r="E885" s="138"/>
      <c r="F885" s="138"/>
      <c r="G885" s="138"/>
      <c r="H885" s="123" t="s">
        <v>4306</v>
      </c>
      <c r="I885" s="138"/>
      <c r="J885" s="138"/>
      <c r="K885" s="304" t="s">
        <v>1951</v>
      </c>
      <c r="L885" s="270" t="s">
        <v>3218</v>
      </c>
      <c r="M885" s="564">
        <f>IF(ISERROR(VLOOKUP($B885,ESTR_PREC!$A$1:$M$6000,2,FALSE))=TRUE,0,VLOOKUP($B885,ESTR_PREC!$A$1:$M$6000,2,FALSE))</f>
        <v>3</v>
      </c>
      <c r="N885" s="225">
        <v>10</v>
      </c>
      <c r="O885" s="560">
        <f t="shared" si="37"/>
        <v>7</v>
      </c>
      <c r="Q885" s="225"/>
      <c r="R885" s="499"/>
      <c r="S885" s="225"/>
      <c r="T885" s="225"/>
      <c r="U885" s="265"/>
      <c r="V885" s="225"/>
      <c r="W885" s="225"/>
      <c r="Z885" s="499"/>
      <c r="AA885" s="501"/>
      <c r="AB885" s="499"/>
    </row>
    <row r="886" spans="2:28" ht="25.5">
      <c r="B886" s="138" t="s">
        <v>1952</v>
      </c>
      <c r="C886" s="138" t="str">
        <f t="shared" si="38"/>
        <v>420251001204000000</v>
      </c>
      <c r="D886" s="138"/>
      <c r="E886" s="138"/>
      <c r="F886" s="138"/>
      <c r="G886" s="138"/>
      <c r="H886" s="123" t="s">
        <v>4306</v>
      </c>
      <c r="I886" s="138"/>
      <c r="J886" s="138"/>
      <c r="K886" s="304" t="s">
        <v>1953</v>
      </c>
      <c r="L886" s="270" t="s">
        <v>3218</v>
      </c>
      <c r="M886" s="564">
        <f>IF(ISERROR(VLOOKUP($B886,ESTR_PREC!$A$1:$M$6000,2,FALSE))=TRUE,0,VLOOKUP($B886,ESTR_PREC!$A$1:$M$6000,2,FALSE))</f>
        <v>0</v>
      </c>
      <c r="N886" s="225"/>
      <c r="O886" s="560">
        <f t="shared" si="37"/>
        <v>0</v>
      </c>
      <c r="Q886" s="225"/>
      <c r="R886" s="499"/>
      <c r="S886" s="225"/>
      <c r="T886" s="225"/>
      <c r="U886" s="265"/>
      <c r="V886" s="225"/>
      <c r="W886" s="225"/>
      <c r="Z886" s="499"/>
      <c r="AA886" s="501"/>
      <c r="AB886" s="499"/>
    </row>
    <row r="887" spans="2:28" ht="25.5">
      <c r="B887" s="138" t="s">
        <v>1954</v>
      </c>
      <c r="C887" s="138" t="str">
        <f t="shared" si="38"/>
        <v>420251001205000000</v>
      </c>
      <c r="D887" s="138"/>
      <c r="E887" s="138"/>
      <c r="F887" s="138"/>
      <c r="G887" s="138"/>
      <c r="H887" s="123" t="s">
        <v>4306</v>
      </c>
      <c r="I887" s="138"/>
      <c r="J887" s="138"/>
      <c r="K887" s="304" t="s">
        <v>1955</v>
      </c>
      <c r="L887" s="270" t="s">
        <v>3218</v>
      </c>
      <c r="M887" s="564">
        <f>IF(ISERROR(VLOOKUP($B887,ESTR_PREC!$A$1:$M$6000,2,FALSE))=TRUE,0,VLOOKUP($B887,ESTR_PREC!$A$1:$M$6000,2,FALSE))</f>
        <v>4</v>
      </c>
      <c r="N887" s="225">
        <v>8</v>
      </c>
      <c r="O887" s="560">
        <f t="shared" si="37"/>
        <v>4</v>
      </c>
      <c r="Q887" s="225"/>
      <c r="R887" s="499"/>
      <c r="S887" s="225"/>
      <c r="T887" s="225"/>
      <c r="U887" s="265"/>
      <c r="V887" s="225"/>
      <c r="W887" s="225"/>
      <c r="Z887" s="499"/>
      <c r="AA887" s="501"/>
      <c r="AB887" s="499"/>
    </row>
    <row r="888" spans="2:28" ht="25.5">
      <c r="B888" s="138" t="s">
        <v>1956</v>
      </c>
      <c r="C888" s="138" t="str">
        <f t="shared" si="38"/>
        <v>420251001206000000</v>
      </c>
      <c r="D888" s="138"/>
      <c r="E888" s="138"/>
      <c r="F888" s="138"/>
      <c r="G888" s="138"/>
      <c r="H888" s="123" t="s">
        <v>4306</v>
      </c>
      <c r="I888" s="138"/>
      <c r="J888" s="138"/>
      <c r="K888" s="304" t="s">
        <v>1957</v>
      </c>
      <c r="L888" s="270" t="s">
        <v>3218</v>
      </c>
      <c r="M888" s="564">
        <f>IF(ISERROR(VLOOKUP($B888,ESTR_PREC!$A$1:$M$6000,2,FALSE))=TRUE,0,VLOOKUP($B888,ESTR_PREC!$A$1:$M$6000,2,FALSE))</f>
        <v>1</v>
      </c>
      <c r="N888" s="225">
        <v>2</v>
      </c>
      <c r="O888" s="560">
        <f t="shared" si="37"/>
        <v>1</v>
      </c>
      <c r="Q888" s="225"/>
      <c r="R888" s="499"/>
      <c r="S888" s="225"/>
      <c r="T888" s="225"/>
      <c r="U888" s="265"/>
      <c r="V888" s="225"/>
      <c r="W888" s="225"/>
      <c r="Z888" s="499"/>
      <c r="AA888" s="501"/>
      <c r="AB888" s="499"/>
    </row>
    <row r="889" spans="2:28" ht="26.25" customHeight="1">
      <c r="B889" s="138" t="s">
        <v>1958</v>
      </c>
      <c r="C889" s="138" t="str">
        <f t="shared" si="38"/>
        <v>420251001207000000</v>
      </c>
      <c r="D889" s="138"/>
      <c r="E889" s="138"/>
      <c r="F889" s="138"/>
      <c r="G889" s="138"/>
      <c r="H889" s="123" t="s">
        <v>4306</v>
      </c>
      <c r="I889" s="138"/>
      <c r="J889" s="138"/>
      <c r="K889" s="304" t="s">
        <v>1959</v>
      </c>
      <c r="L889" s="270" t="s">
        <v>3218</v>
      </c>
      <c r="M889" s="815"/>
      <c r="N889" s="815"/>
      <c r="O889" s="815"/>
      <c r="Q889" s="815"/>
      <c r="R889" s="499"/>
      <c r="S889" s="815"/>
      <c r="T889" s="815"/>
      <c r="U889" s="265"/>
      <c r="V889" s="815"/>
      <c r="W889" s="815"/>
      <c r="Z889" s="499"/>
      <c r="AA889" s="501"/>
      <c r="AB889" s="499"/>
    </row>
    <row r="890" spans="2:28" ht="25.5">
      <c r="B890" s="138" t="s">
        <v>1960</v>
      </c>
      <c r="C890" s="138" t="str">
        <f t="shared" si="38"/>
        <v>420251001211000000</v>
      </c>
      <c r="D890" s="138"/>
      <c r="E890" s="138"/>
      <c r="F890" s="138"/>
      <c r="G890" s="138"/>
      <c r="H890" s="123" t="s">
        <v>4306</v>
      </c>
      <c r="I890" s="138"/>
      <c r="J890" s="138"/>
      <c r="K890" s="304" t="s">
        <v>1961</v>
      </c>
      <c r="L890" s="270" t="s">
        <v>3218</v>
      </c>
      <c r="M890" s="564">
        <f>IF(ISERROR(VLOOKUP($B890,ESTR_PREC!$A$1:$M$6000,2,FALSE))=TRUE,0,VLOOKUP($B890,ESTR_PREC!$A$1:$M$6000,2,FALSE))</f>
        <v>19</v>
      </c>
      <c r="N890" s="225">
        <v>49</v>
      </c>
      <c r="O890" s="560">
        <f>+N890-M890</f>
        <v>30</v>
      </c>
      <c r="Q890" s="225"/>
      <c r="R890" s="499"/>
      <c r="S890" s="225"/>
      <c r="T890" s="225"/>
      <c r="U890" s="265"/>
      <c r="V890" s="225"/>
      <c r="W890" s="225"/>
      <c r="Z890" s="499"/>
      <c r="AA890" s="501"/>
      <c r="AB890" s="499"/>
    </row>
    <row r="891" spans="2:28" ht="25.5">
      <c r="B891" s="138" t="s">
        <v>1962</v>
      </c>
      <c r="C891" s="138" t="str">
        <f t="shared" si="38"/>
        <v>420251001221000000</v>
      </c>
      <c r="D891" s="138"/>
      <c r="E891" s="138"/>
      <c r="F891" s="138"/>
      <c r="G891" s="138"/>
      <c r="H891" s="123" t="s">
        <v>4306</v>
      </c>
      <c r="I891" s="138"/>
      <c r="J891" s="138"/>
      <c r="K891" s="304" t="s">
        <v>1963</v>
      </c>
      <c r="L891" s="270" t="s">
        <v>3218</v>
      </c>
      <c r="M891" s="564">
        <f>IF(ISERROR(VLOOKUP($B891,ESTR_PREC!$A$1:$M$6000,2,FALSE))=TRUE,0,VLOOKUP($B891,ESTR_PREC!$A$1:$M$6000,2,FALSE))</f>
        <v>0</v>
      </c>
      <c r="N891" s="225"/>
      <c r="O891" s="560">
        <f>+N891-M891</f>
        <v>0</v>
      </c>
      <c r="Q891" s="225"/>
      <c r="R891" s="499"/>
      <c r="S891" s="225"/>
      <c r="T891" s="225"/>
      <c r="U891" s="265"/>
      <c r="V891" s="225"/>
      <c r="W891" s="225"/>
      <c r="Z891" s="499"/>
      <c r="AA891" s="501"/>
      <c r="AB891" s="499"/>
    </row>
    <row r="892" spans="2:28" ht="25.5" customHeight="1">
      <c r="B892" s="138" t="s">
        <v>1964</v>
      </c>
      <c r="C892" s="138" t="str">
        <f t="shared" si="38"/>
        <v>420251001222000000</v>
      </c>
      <c r="D892" s="138"/>
      <c r="E892" s="138"/>
      <c r="F892" s="138"/>
      <c r="G892" s="138"/>
      <c r="H892" s="123" t="s">
        <v>4306</v>
      </c>
      <c r="I892" s="138"/>
      <c r="J892" s="138"/>
      <c r="K892" s="304" t="s">
        <v>1965</v>
      </c>
      <c r="L892" s="270" t="s">
        <v>3218</v>
      </c>
      <c r="M892" s="564">
        <f>IF(ISERROR(VLOOKUP($B892,ESTR_PREC!$A$1:$M$6000,2,FALSE))=TRUE,0,VLOOKUP($B892,ESTR_PREC!$A$1:$M$6000,2,FALSE))</f>
        <v>0</v>
      </c>
      <c r="N892" s="225"/>
      <c r="O892" s="560">
        <f>+N892-M892</f>
        <v>0</v>
      </c>
      <c r="Q892" s="225"/>
      <c r="R892" s="499"/>
      <c r="S892" s="225"/>
      <c r="T892" s="225"/>
      <c r="U892" s="265"/>
      <c r="V892" s="225"/>
      <c r="W892" s="225"/>
      <c r="Z892" s="499"/>
      <c r="AA892" s="501"/>
      <c r="AB892" s="499"/>
    </row>
    <row r="893" spans="2:28" ht="25.5">
      <c r="B893" s="138" t="s">
        <v>1966</v>
      </c>
      <c r="C893" s="138" t="str">
        <f t="shared" si="38"/>
        <v>420251001280000000</v>
      </c>
      <c r="D893" s="138"/>
      <c r="E893" s="138"/>
      <c r="F893" s="138"/>
      <c r="G893" s="138"/>
      <c r="H893" s="123" t="s">
        <v>4306</v>
      </c>
      <c r="I893" s="138"/>
      <c r="J893" s="138"/>
      <c r="K893" s="304" t="s">
        <v>1967</v>
      </c>
      <c r="L893" s="270" t="s">
        <v>3218</v>
      </c>
      <c r="M893" s="564">
        <f>IF(ISERROR(VLOOKUP($B893,ESTR_PREC!$A$1:$M$6000,2,FALSE))=TRUE,0,VLOOKUP($B893,ESTR_PREC!$A$1:$M$6000,2,FALSE))</f>
        <v>0</v>
      </c>
      <c r="N893" s="225"/>
      <c r="O893" s="560">
        <f>+N893-M893</f>
        <v>0</v>
      </c>
      <c r="Q893" s="225"/>
      <c r="R893" s="499"/>
      <c r="S893" s="225"/>
      <c r="T893" s="225"/>
      <c r="U893" s="265"/>
      <c r="V893" s="225"/>
      <c r="W893" s="225"/>
      <c r="Z893" s="499"/>
      <c r="AA893" s="501"/>
      <c r="AB893" s="499"/>
    </row>
    <row r="894" spans="2:28" ht="25.5" hidden="1">
      <c r="B894" s="138" t="s">
        <v>1968</v>
      </c>
      <c r="C894" s="138" t="str">
        <f t="shared" si="38"/>
        <v>420251001401000000</v>
      </c>
      <c r="D894" s="138"/>
      <c r="E894" s="138"/>
      <c r="F894" s="138"/>
      <c r="G894" s="138"/>
      <c r="H894" s="123" t="s">
        <v>4306</v>
      </c>
      <c r="I894" s="138"/>
      <c r="J894" s="138"/>
      <c r="K894" s="304" t="s">
        <v>1970</v>
      </c>
      <c r="L894" s="270" t="s">
        <v>3218</v>
      </c>
      <c r="M894" s="815"/>
      <c r="N894" s="815"/>
      <c r="O894" s="815"/>
      <c r="Q894" s="815"/>
      <c r="R894" s="499"/>
      <c r="S894" s="815"/>
      <c r="T894" s="815"/>
      <c r="U894" s="265"/>
      <c r="V894" s="815"/>
      <c r="W894" s="815"/>
      <c r="Z894" s="499"/>
      <c r="AA894" s="501"/>
      <c r="AB894" s="499"/>
    </row>
    <row r="895" spans="2:28" ht="25.5" hidden="1">
      <c r="B895" s="138" t="s">
        <v>1971</v>
      </c>
      <c r="C895" s="138" t="str">
        <f t="shared" si="38"/>
        <v>420251001402000000</v>
      </c>
      <c r="D895" s="138"/>
      <c r="E895" s="138"/>
      <c r="F895" s="138"/>
      <c r="G895" s="138"/>
      <c r="H895" s="123" t="s">
        <v>4306</v>
      </c>
      <c r="I895" s="138"/>
      <c r="J895" s="138"/>
      <c r="K895" s="304" t="s">
        <v>1972</v>
      </c>
      <c r="L895" s="270" t="s">
        <v>3218</v>
      </c>
      <c r="M895" s="815"/>
      <c r="N895" s="815"/>
      <c r="O895" s="815"/>
      <c r="Q895" s="815"/>
      <c r="R895" s="499"/>
      <c r="S895" s="815"/>
      <c r="T895" s="815"/>
      <c r="U895" s="265"/>
      <c r="V895" s="815"/>
      <c r="W895" s="815"/>
      <c r="Z895" s="499"/>
      <c r="AA895" s="501"/>
      <c r="AB895" s="499"/>
    </row>
    <row r="896" spans="2:28" ht="25.5" hidden="1">
      <c r="B896" s="494" t="s">
        <v>1973</v>
      </c>
      <c r="C896" s="966" t="str">
        <f t="shared" si="38"/>
        <v>420251001402500000</v>
      </c>
      <c r="D896" s="966"/>
      <c r="E896" s="966"/>
      <c r="F896" s="966"/>
      <c r="G896" s="966"/>
      <c r="H896" s="123" t="s">
        <v>4306</v>
      </c>
      <c r="I896" s="966"/>
      <c r="J896" s="966"/>
      <c r="K896" s="369" t="s">
        <v>1974</v>
      </c>
      <c r="L896" s="967" t="s">
        <v>3218</v>
      </c>
      <c r="M896" s="815"/>
      <c r="N896" s="815"/>
      <c r="O896" s="815"/>
      <c r="Q896" s="815"/>
      <c r="R896" s="499"/>
      <c r="S896" s="815"/>
      <c r="T896" s="815"/>
      <c r="U896" s="265"/>
      <c r="V896" s="815"/>
      <c r="W896" s="815"/>
      <c r="Z896" s="499"/>
      <c r="AA896" s="501"/>
      <c r="AB896" s="499"/>
    </row>
    <row r="897" spans="2:28" ht="25.5" hidden="1">
      <c r="B897" s="138" t="s">
        <v>1975</v>
      </c>
      <c r="C897" s="138" t="str">
        <f t="shared" si="38"/>
        <v>420251001403000000</v>
      </c>
      <c r="D897" s="138"/>
      <c r="E897" s="138"/>
      <c r="F897" s="138"/>
      <c r="G897" s="138"/>
      <c r="H897" s="123" t="s">
        <v>4306</v>
      </c>
      <c r="I897" s="138"/>
      <c r="J897" s="138"/>
      <c r="K897" s="304" t="s">
        <v>1976</v>
      </c>
      <c r="L897" s="270" t="s">
        <v>3218</v>
      </c>
      <c r="M897" s="815"/>
      <c r="N897" s="815"/>
      <c r="O897" s="815"/>
      <c r="Q897" s="815"/>
      <c r="R897" s="499"/>
      <c r="S897" s="815"/>
      <c r="T897" s="815"/>
      <c r="U897" s="265"/>
      <c r="V897" s="815"/>
      <c r="W897" s="815"/>
      <c r="Z897" s="499"/>
      <c r="AA897" s="501"/>
      <c r="AB897" s="499"/>
    </row>
    <row r="898" spans="2:28" ht="25.5" hidden="1">
      <c r="B898" s="138" t="s">
        <v>1977</v>
      </c>
      <c r="C898" s="138" t="str">
        <f t="shared" si="38"/>
        <v>420251001404000000</v>
      </c>
      <c r="D898" s="138"/>
      <c r="E898" s="138"/>
      <c r="F898" s="138"/>
      <c r="G898" s="138"/>
      <c r="H898" s="123" t="s">
        <v>4306</v>
      </c>
      <c r="I898" s="138"/>
      <c r="J898" s="138"/>
      <c r="K898" s="304" t="s">
        <v>1978</v>
      </c>
      <c r="L898" s="270" t="s">
        <v>3218</v>
      </c>
      <c r="M898" s="815"/>
      <c r="N898" s="815"/>
      <c r="O898" s="815"/>
      <c r="Q898" s="815"/>
      <c r="R898" s="499"/>
      <c r="S898" s="815"/>
      <c r="T898" s="815"/>
      <c r="U898" s="265"/>
      <c r="V898" s="815"/>
      <c r="W898" s="815"/>
      <c r="Z898" s="499"/>
      <c r="AA898" s="501"/>
      <c r="AB898" s="499"/>
    </row>
    <row r="899" spans="2:28" ht="25.5" hidden="1">
      <c r="B899" s="138" t="s">
        <v>1979</v>
      </c>
      <c r="C899" s="138" t="str">
        <f t="shared" si="38"/>
        <v>420251001405000000</v>
      </c>
      <c r="D899" s="138"/>
      <c r="E899" s="138"/>
      <c r="F899" s="138"/>
      <c r="G899" s="138"/>
      <c r="H899" s="123" t="s">
        <v>4306</v>
      </c>
      <c r="I899" s="138"/>
      <c r="J899" s="138"/>
      <c r="K899" s="304" t="s">
        <v>1980</v>
      </c>
      <c r="L899" s="270" t="s">
        <v>3218</v>
      </c>
      <c r="M899" s="815"/>
      <c r="N899" s="815"/>
      <c r="O899" s="815"/>
      <c r="Q899" s="815"/>
      <c r="R899" s="499"/>
      <c r="S899" s="815"/>
      <c r="T899" s="815"/>
      <c r="U899" s="265"/>
      <c r="V899" s="815"/>
      <c r="W899" s="815"/>
      <c r="Z899" s="499"/>
      <c r="AA899" s="501"/>
      <c r="AB899" s="499"/>
    </row>
    <row r="900" spans="2:28" ht="25.5" hidden="1">
      <c r="B900" s="138" t="s">
        <v>1981</v>
      </c>
      <c r="C900" s="138" t="str">
        <f t="shared" si="38"/>
        <v>420251001406000000</v>
      </c>
      <c r="D900" s="138"/>
      <c r="E900" s="138"/>
      <c r="F900" s="138"/>
      <c r="G900" s="138"/>
      <c r="H900" s="123" t="s">
        <v>4306</v>
      </c>
      <c r="I900" s="138"/>
      <c r="J900" s="138"/>
      <c r="K900" s="304" t="s">
        <v>1982</v>
      </c>
      <c r="L900" s="270" t="s">
        <v>3218</v>
      </c>
      <c r="M900" s="815"/>
      <c r="N900" s="815"/>
      <c r="O900" s="815"/>
      <c r="Q900" s="815"/>
      <c r="R900" s="499"/>
      <c r="S900" s="815"/>
      <c r="T900" s="815"/>
      <c r="U900" s="265"/>
      <c r="V900" s="815"/>
      <c r="W900" s="815"/>
      <c r="Z900" s="499"/>
      <c r="AA900" s="501"/>
      <c r="AB900" s="499"/>
    </row>
    <row r="901" spans="2:28" ht="25.5" hidden="1" customHeight="1">
      <c r="B901" s="138" t="s">
        <v>1983</v>
      </c>
      <c r="C901" s="138" t="str">
        <f t="shared" si="38"/>
        <v>420251001407000000</v>
      </c>
      <c r="D901" s="138"/>
      <c r="E901" s="138"/>
      <c r="F901" s="138"/>
      <c r="G901" s="138"/>
      <c r="H901" s="123" t="s">
        <v>4306</v>
      </c>
      <c r="I901" s="138"/>
      <c r="J901" s="138"/>
      <c r="K901" s="304" t="s">
        <v>1984</v>
      </c>
      <c r="L901" s="270" t="s">
        <v>3218</v>
      </c>
      <c r="M901" s="815"/>
      <c r="N901" s="815"/>
      <c r="O901" s="815"/>
      <c r="Q901" s="815"/>
      <c r="R901" s="499"/>
      <c r="S901" s="815"/>
      <c r="T901" s="815"/>
      <c r="U901" s="265"/>
      <c r="V901" s="815"/>
      <c r="W901" s="815"/>
      <c r="Z901" s="499"/>
      <c r="AA901" s="501"/>
      <c r="AB901" s="499"/>
    </row>
    <row r="902" spans="2:28" ht="25.5" hidden="1">
      <c r="B902" s="138" t="s">
        <v>1985</v>
      </c>
      <c r="C902" s="138" t="str">
        <f t="shared" si="38"/>
        <v>420251001411000000</v>
      </c>
      <c r="D902" s="138"/>
      <c r="E902" s="138"/>
      <c r="F902" s="138"/>
      <c r="G902" s="138"/>
      <c r="H902" s="123" t="s">
        <v>4306</v>
      </c>
      <c r="I902" s="138"/>
      <c r="J902" s="138"/>
      <c r="K902" s="304" t="s">
        <v>1986</v>
      </c>
      <c r="L902" s="270" t="s">
        <v>3218</v>
      </c>
      <c r="M902" s="815"/>
      <c r="N902" s="815"/>
      <c r="O902" s="815"/>
      <c r="Q902" s="815"/>
      <c r="R902" s="499"/>
      <c r="S902" s="815"/>
      <c r="T902" s="815"/>
      <c r="U902" s="265"/>
      <c r="V902" s="815"/>
      <c r="W902" s="815"/>
      <c r="Z902" s="499"/>
      <c r="AA902" s="501"/>
      <c r="AB902" s="499"/>
    </row>
    <row r="903" spans="2:28" ht="25.5" hidden="1">
      <c r="B903" s="138" t="s">
        <v>1987</v>
      </c>
      <c r="C903" s="138" t="str">
        <f t="shared" si="38"/>
        <v>420251001421000000</v>
      </c>
      <c r="D903" s="138"/>
      <c r="E903" s="138"/>
      <c r="F903" s="138"/>
      <c r="G903" s="138"/>
      <c r="H903" s="123" t="s">
        <v>4306</v>
      </c>
      <c r="I903" s="138"/>
      <c r="J903" s="138"/>
      <c r="K903" s="304" t="s">
        <v>1988</v>
      </c>
      <c r="L903" s="270" t="s">
        <v>3218</v>
      </c>
      <c r="M903" s="815"/>
      <c r="N903" s="815"/>
      <c r="O903" s="815"/>
      <c r="Q903" s="815"/>
      <c r="R903" s="499"/>
      <c r="S903" s="815"/>
      <c r="T903" s="815"/>
      <c r="U903" s="265"/>
      <c r="V903" s="815"/>
      <c r="W903" s="815"/>
      <c r="Z903" s="499"/>
      <c r="AA903" s="501"/>
      <c r="AB903" s="499"/>
    </row>
    <row r="904" spans="2:28" ht="25.5" hidden="1" customHeight="1">
      <c r="B904" s="138" t="s">
        <v>1989</v>
      </c>
      <c r="C904" s="138" t="str">
        <f t="shared" si="38"/>
        <v>420251001422000000</v>
      </c>
      <c r="D904" s="138"/>
      <c r="E904" s="138"/>
      <c r="F904" s="138"/>
      <c r="G904" s="138"/>
      <c r="H904" s="123" t="s">
        <v>4306</v>
      </c>
      <c r="I904" s="138"/>
      <c r="J904" s="138"/>
      <c r="K904" s="304" t="s">
        <v>1990</v>
      </c>
      <c r="L904" s="270" t="s">
        <v>3218</v>
      </c>
      <c r="M904" s="815"/>
      <c r="N904" s="815"/>
      <c r="O904" s="815"/>
      <c r="Q904" s="815"/>
      <c r="R904" s="499"/>
      <c r="S904" s="815"/>
      <c r="T904" s="815"/>
      <c r="U904" s="265"/>
      <c r="V904" s="815"/>
      <c r="W904" s="815"/>
      <c r="Z904" s="499"/>
      <c r="AA904" s="501"/>
      <c r="AB904" s="499"/>
    </row>
    <row r="905" spans="2:28" ht="25.5" hidden="1">
      <c r="B905" s="138" t="s">
        <v>1991</v>
      </c>
      <c r="C905" s="138" t="str">
        <f t="shared" si="38"/>
        <v>420251001480000000</v>
      </c>
      <c r="D905" s="138"/>
      <c r="E905" s="138"/>
      <c r="F905" s="138"/>
      <c r="G905" s="138"/>
      <c r="H905" s="123" t="s">
        <v>4306</v>
      </c>
      <c r="I905" s="138"/>
      <c r="J905" s="138"/>
      <c r="K905" s="304" t="s">
        <v>1992</v>
      </c>
      <c r="L905" s="270" t="s">
        <v>3218</v>
      </c>
      <c r="M905" s="815"/>
      <c r="N905" s="815"/>
      <c r="O905" s="815"/>
      <c r="Q905" s="815"/>
      <c r="R905" s="499"/>
      <c r="S905" s="815"/>
      <c r="T905" s="815"/>
      <c r="U905" s="265"/>
      <c r="V905" s="815"/>
      <c r="W905" s="815"/>
      <c r="Z905" s="499"/>
      <c r="AA905" s="501"/>
      <c r="AB905" s="499"/>
    </row>
    <row r="906" spans="2:28" ht="25.5">
      <c r="B906" s="138" t="s">
        <v>1993</v>
      </c>
      <c r="C906" s="138" t="s">
        <v>3912</v>
      </c>
      <c r="D906" s="138"/>
      <c r="E906" s="138"/>
      <c r="F906" s="138"/>
      <c r="G906" s="138"/>
      <c r="H906" s="123" t="s">
        <v>4306</v>
      </c>
      <c r="I906" s="138"/>
      <c r="J906" s="138"/>
      <c r="K906" s="23" t="s">
        <v>1996</v>
      </c>
      <c r="L906" s="270" t="s">
        <v>3218</v>
      </c>
      <c r="M906" s="564">
        <f>IF(ISERROR(VLOOKUP($B906,ESTR_PREC!$A$1:$M$6000,2,FALSE))=TRUE,0,VLOOKUP($B906,ESTR_PREC!$A$1:$M$6000,2,FALSE))</f>
        <v>771</v>
      </c>
      <c r="N906" s="225">
        <v>734</v>
      </c>
      <c r="O906" s="560">
        <f t="shared" ref="O906:O912" si="39">+N906-M906</f>
        <v>-37</v>
      </c>
      <c r="Q906" s="225"/>
      <c r="R906" s="499"/>
      <c r="S906" s="225"/>
      <c r="T906" s="225"/>
      <c r="U906" s="265"/>
      <c r="V906" s="225"/>
      <c r="W906" s="225"/>
      <c r="Z906" s="499"/>
      <c r="AA906" s="501"/>
      <c r="AB906" s="499"/>
    </row>
    <row r="907" spans="2:28" ht="25.5">
      <c r="B907" s="138" t="s">
        <v>1997</v>
      </c>
      <c r="C907" s="138" t="s">
        <v>3913</v>
      </c>
      <c r="D907" s="138"/>
      <c r="E907" s="138"/>
      <c r="F907" s="138"/>
      <c r="G907" s="138"/>
      <c r="H907" s="123" t="s">
        <v>4306</v>
      </c>
      <c r="I907" s="138"/>
      <c r="J907" s="138"/>
      <c r="K907" s="23" t="s">
        <v>1998</v>
      </c>
      <c r="L907" s="270" t="s">
        <v>3218</v>
      </c>
      <c r="M907" s="564">
        <f>IF(ISERROR(VLOOKUP($B907,ESTR_PREC!$A$1:$M$6000,2,FALSE))=TRUE,0,VLOOKUP($B907,ESTR_PREC!$A$1:$M$6000,2,FALSE))</f>
        <v>0</v>
      </c>
      <c r="N907" s="225"/>
      <c r="O907" s="560">
        <f t="shared" si="39"/>
        <v>0</v>
      </c>
      <c r="Q907" s="225"/>
      <c r="R907" s="499"/>
      <c r="S907" s="225"/>
      <c r="T907" s="225"/>
      <c r="U907" s="265"/>
      <c r="V907" s="225"/>
      <c r="W907" s="225"/>
      <c r="Z907" s="499"/>
      <c r="AA907" s="501"/>
      <c r="AB907" s="499"/>
    </row>
    <row r="908" spans="2:28" ht="25.5">
      <c r="B908" s="494" t="s">
        <v>1999</v>
      </c>
      <c r="C908" s="968" t="s">
        <v>3914</v>
      </c>
      <c r="D908" s="966"/>
      <c r="E908" s="966"/>
      <c r="F908" s="966"/>
      <c r="G908" s="966"/>
      <c r="H908" s="123" t="s">
        <v>4306</v>
      </c>
      <c r="I908" s="966"/>
      <c r="J908" s="966"/>
      <c r="K908" s="23" t="s">
        <v>2000</v>
      </c>
      <c r="L908" s="967" t="s">
        <v>3218</v>
      </c>
      <c r="M908" s="564">
        <f>IF(ISERROR(VLOOKUP($B908,ESTR_PREC!$A$1:$M$6000,2,FALSE))=TRUE,0,VLOOKUP($B908,ESTR_PREC!$A$1:$M$6000,2,FALSE))</f>
        <v>271</v>
      </c>
      <c r="N908" s="225">
        <v>280</v>
      </c>
      <c r="O908" s="560">
        <f t="shared" si="39"/>
        <v>9</v>
      </c>
      <c r="Q908" s="225"/>
      <c r="R908" s="499"/>
      <c r="S908" s="225"/>
      <c r="T908" s="225"/>
      <c r="U908" s="265"/>
      <c r="V908" s="225"/>
      <c r="W908" s="225"/>
      <c r="Z908" s="499"/>
      <c r="AA908" s="501"/>
      <c r="AB908" s="499"/>
    </row>
    <row r="909" spans="2:28" ht="25.5">
      <c r="B909" s="138" t="s">
        <v>2001</v>
      </c>
      <c r="C909" s="138" t="s">
        <v>3915</v>
      </c>
      <c r="D909" s="138"/>
      <c r="E909" s="138"/>
      <c r="F909" s="138"/>
      <c r="G909" s="138"/>
      <c r="H909" s="123" t="s">
        <v>4306</v>
      </c>
      <c r="I909" s="138"/>
      <c r="J909" s="138"/>
      <c r="K909" s="23" t="s">
        <v>2002</v>
      </c>
      <c r="L909" s="270" t="s">
        <v>3218</v>
      </c>
      <c r="M909" s="564">
        <f>IF(ISERROR(VLOOKUP($B909,ESTR_PREC!$A$1:$M$6000,2,FALSE))=TRUE,0,VLOOKUP($B909,ESTR_PREC!$A$1:$M$6000,2,FALSE))</f>
        <v>7</v>
      </c>
      <c r="N909" s="225">
        <v>7</v>
      </c>
      <c r="O909" s="560">
        <f t="shared" si="39"/>
        <v>0</v>
      </c>
      <c r="Q909" s="225"/>
      <c r="R909" s="499"/>
      <c r="S909" s="225"/>
      <c r="T909" s="225"/>
      <c r="U909" s="265"/>
      <c r="V909" s="225"/>
      <c r="W909" s="225"/>
      <c r="Z909" s="499"/>
      <c r="AA909" s="501"/>
      <c r="AB909" s="499"/>
    </row>
    <row r="910" spans="2:28" ht="25.5">
      <c r="B910" s="138" t="s">
        <v>2003</v>
      </c>
      <c r="C910" s="138" t="s">
        <v>3916</v>
      </c>
      <c r="D910" s="138"/>
      <c r="E910" s="138"/>
      <c r="F910" s="138"/>
      <c r="G910" s="138"/>
      <c r="H910" s="123" t="s">
        <v>4306</v>
      </c>
      <c r="I910" s="138"/>
      <c r="J910" s="138"/>
      <c r="K910" s="23" t="s">
        <v>2004</v>
      </c>
      <c r="L910" s="270" t="s">
        <v>3218</v>
      </c>
      <c r="M910" s="564">
        <f>IF(ISERROR(VLOOKUP($B910,ESTR_PREC!$A$1:$M$6000,2,FALSE))=TRUE,0,VLOOKUP($B910,ESTR_PREC!$A$1:$M$6000,2,FALSE))</f>
        <v>0</v>
      </c>
      <c r="N910" s="225"/>
      <c r="O910" s="560">
        <f t="shared" si="39"/>
        <v>0</v>
      </c>
      <c r="Q910" s="225"/>
      <c r="R910" s="499"/>
      <c r="S910" s="225"/>
      <c r="T910" s="225"/>
      <c r="U910" s="265"/>
      <c r="V910" s="225"/>
      <c r="W910" s="225"/>
      <c r="Z910" s="499"/>
      <c r="AA910" s="501"/>
      <c r="AB910" s="499"/>
    </row>
    <row r="911" spans="2:28" ht="25.5">
      <c r="B911" s="138" t="s">
        <v>2005</v>
      </c>
      <c r="C911" s="138" t="s">
        <v>3917</v>
      </c>
      <c r="D911" s="138"/>
      <c r="E911" s="138"/>
      <c r="F911" s="138"/>
      <c r="G911" s="138"/>
      <c r="H911" s="123" t="s">
        <v>4306</v>
      </c>
      <c r="I911" s="138"/>
      <c r="J911" s="138"/>
      <c r="K911" s="23" t="s">
        <v>2006</v>
      </c>
      <c r="L911" s="270" t="s">
        <v>3218</v>
      </c>
      <c r="M911" s="564">
        <f>IF(ISERROR(VLOOKUP($B911,ESTR_PREC!$A$1:$M$6000,2,FALSE))=TRUE,0,VLOOKUP($B911,ESTR_PREC!$A$1:$M$6000,2,FALSE))</f>
        <v>36</v>
      </c>
      <c r="N911" s="225">
        <v>36</v>
      </c>
      <c r="O911" s="560">
        <f t="shared" si="39"/>
        <v>0</v>
      </c>
      <c r="Q911" s="225"/>
      <c r="R911" s="499"/>
      <c r="S911" s="225"/>
      <c r="T911" s="225"/>
      <c r="U911" s="265"/>
      <c r="V911" s="225"/>
      <c r="W911" s="225"/>
      <c r="Z911" s="499"/>
      <c r="AA911" s="501"/>
      <c r="AB911" s="499"/>
    </row>
    <row r="912" spans="2:28" ht="25.5">
      <c r="B912" s="138" t="s">
        <v>2007</v>
      </c>
      <c r="C912" s="138" t="s">
        <v>3918</v>
      </c>
      <c r="D912" s="138"/>
      <c r="E912" s="138"/>
      <c r="F912" s="138"/>
      <c r="G912" s="138"/>
      <c r="H912" s="123" t="s">
        <v>4306</v>
      </c>
      <c r="I912" s="138"/>
      <c r="J912" s="138"/>
      <c r="K912" s="23" t="s">
        <v>2008</v>
      </c>
      <c r="L912" s="270" t="s">
        <v>3218</v>
      </c>
      <c r="M912" s="564">
        <f>IF(ISERROR(VLOOKUP($B912,ESTR_PREC!$A$1:$M$6000,2,FALSE))=TRUE,0,VLOOKUP($B912,ESTR_PREC!$A$1:$M$6000,2,FALSE))</f>
        <v>19</v>
      </c>
      <c r="N912" s="225">
        <v>14</v>
      </c>
      <c r="O912" s="560">
        <f t="shared" si="39"/>
        <v>-5</v>
      </c>
      <c r="Q912" s="225"/>
      <c r="R912" s="499"/>
      <c r="S912" s="225"/>
      <c r="T912" s="225"/>
      <c r="U912" s="265"/>
      <c r="V912" s="225"/>
      <c r="W912" s="225"/>
      <c r="Z912" s="499"/>
      <c r="AA912" s="501"/>
      <c r="AB912" s="499"/>
    </row>
    <row r="913" spans="2:28" ht="25.5" customHeight="1">
      <c r="B913" s="138" t="s">
        <v>2009</v>
      </c>
      <c r="C913" s="138" t="s">
        <v>3920</v>
      </c>
      <c r="D913" s="138"/>
      <c r="E913" s="138"/>
      <c r="F913" s="138"/>
      <c r="G913" s="138"/>
      <c r="H913" s="123" t="s">
        <v>4306</v>
      </c>
      <c r="I913" s="138"/>
      <c r="J913" s="138"/>
      <c r="K913" s="23" t="s">
        <v>2010</v>
      </c>
      <c r="L913" s="270" t="s">
        <v>3218</v>
      </c>
      <c r="M913" s="564">
        <f>IF(ISERROR(VLOOKUP($B913,ESTR_PREC!$A$1:$M$6000,2,FALSE))=TRUE,0,VLOOKUP($B913,ESTR_PREC!$A$1:$M$6000,2,FALSE))</f>
        <v>0</v>
      </c>
      <c r="N913" s="225"/>
      <c r="O913" s="560">
        <f t="shared" ref="O913:O924" si="40">+N913-M913</f>
        <v>0</v>
      </c>
      <c r="Q913" s="225"/>
      <c r="R913" s="499"/>
      <c r="S913" s="225"/>
      <c r="T913" s="225"/>
      <c r="U913" s="265"/>
      <c r="V913" s="225"/>
      <c r="W913" s="225"/>
      <c r="Z913" s="499"/>
      <c r="AA913" s="501"/>
      <c r="AB913" s="499"/>
    </row>
    <row r="914" spans="2:28" ht="25.5">
      <c r="B914" s="138" t="s">
        <v>2011</v>
      </c>
      <c r="C914" s="138" t="s">
        <v>3921</v>
      </c>
      <c r="D914" s="138"/>
      <c r="E914" s="138"/>
      <c r="F914" s="138"/>
      <c r="G914" s="138"/>
      <c r="H914" s="123" t="s">
        <v>4306</v>
      </c>
      <c r="I914" s="138"/>
      <c r="J914" s="138"/>
      <c r="K914" s="23" t="s">
        <v>2012</v>
      </c>
      <c r="L914" s="270" t="s">
        <v>3218</v>
      </c>
      <c r="M914" s="564">
        <f>IF(ISERROR(VLOOKUP($B914,ESTR_PREC!$A$1:$M$6000,2,FALSE))=TRUE,0,VLOOKUP($B914,ESTR_PREC!$A$1:$M$6000,2,FALSE))</f>
        <v>302</v>
      </c>
      <c r="N914" s="225">
        <v>293</v>
      </c>
      <c r="O914" s="560">
        <f t="shared" si="40"/>
        <v>-9</v>
      </c>
      <c r="Q914" s="225"/>
      <c r="R914" s="499"/>
      <c r="S914" s="225"/>
      <c r="T914" s="225"/>
      <c r="U914" s="265"/>
      <c r="V914" s="225"/>
      <c r="W914" s="225"/>
      <c r="Z914" s="499"/>
      <c r="AA914" s="501"/>
      <c r="AB914" s="499"/>
    </row>
    <row r="915" spans="2:28" ht="25.5">
      <c r="B915" s="138" t="s">
        <v>2013</v>
      </c>
      <c r="C915" s="138" t="s">
        <v>3922</v>
      </c>
      <c r="D915" s="138"/>
      <c r="E915" s="138"/>
      <c r="F915" s="138"/>
      <c r="G915" s="138"/>
      <c r="H915" s="123" t="s">
        <v>4306</v>
      </c>
      <c r="I915" s="138"/>
      <c r="J915" s="138"/>
      <c r="K915" s="23" t="s">
        <v>2014</v>
      </c>
      <c r="L915" s="270" t="s">
        <v>3218</v>
      </c>
      <c r="M915" s="564">
        <f>IF(ISERROR(VLOOKUP($B915,ESTR_PREC!$A$1:$M$6000,2,FALSE))=TRUE,0,VLOOKUP($B915,ESTR_PREC!$A$1:$M$6000,2,FALSE))</f>
        <v>0</v>
      </c>
      <c r="N915" s="225"/>
      <c r="O915" s="560">
        <f>+N915-M915</f>
        <v>0</v>
      </c>
      <c r="Q915" s="225"/>
      <c r="R915" s="499"/>
      <c r="S915" s="225"/>
      <c r="T915" s="225"/>
      <c r="U915" s="265"/>
      <c r="V915" s="225"/>
      <c r="W915" s="225"/>
      <c r="Z915" s="499"/>
      <c r="AA915" s="501"/>
      <c r="AB915" s="499"/>
    </row>
    <row r="916" spans="2:28" ht="25.5" hidden="1" customHeight="1">
      <c r="B916" s="138" t="s">
        <v>2015</v>
      </c>
      <c r="C916" s="138" t="s">
        <v>3923</v>
      </c>
      <c r="D916" s="138"/>
      <c r="E916" s="138"/>
      <c r="F916" s="138"/>
      <c r="G916" s="138"/>
      <c r="H916" s="123" t="s">
        <v>4306</v>
      </c>
      <c r="I916" s="138"/>
      <c r="J916" s="138"/>
      <c r="K916" s="23" t="s">
        <v>2016</v>
      </c>
      <c r="L916" s="270" t="s">
        <v>3218</v>
      </c>
      <c r="M916" s="815"/>
      <c r="N916" s="815"/>
      <c r="O916" s="815"/>
      <c r="Q916" s="815"/>
      <c r="R916" s="499"/>
      <c r="S916" s="815"/>
      <c r="T916" s="815"/>
      <c r="U916" s="265"/>
      <c r="V916" s="815"/>
      <c r="W916" s="815"/>
      <c r="Z916" s="499"/>
      <c r="AA916" s="501"/>
      <c r="AB916" s="499"/>
    </row>
    <row r="917" spans="2:28" ht="25.5">
      <c r="B917" s="138" t="s">
        <v>2017</v>
      </c>
      <c r="C917" s="138" t="s">
        <v>3924</v>
      </c>
      <c r="D917" s="138"/>
      <c r="E917" s="138"/>
      <c r="F917" s="138"/>
      <c r="G917" s="138"/>
      <c r="H917" s="123" t="s">
        <v>4306</v>
      </c>
      <c r="I917" s="138"/>
      <c r="J917" s="138"/>
      <c r="K917" s="23" t="s">
        <v>2018</v>
      </c>
      <c r="L917" s="270" t="s">
        <v>3218</v>
      </c>
      <c r="M917" s="564">
        <f>IF(ISERROR(VLOOKUP($B917,ESTR_PREC!$A$1:$M$6000,2,FALSE))=TRUE,0,VLOOKUP($B917,ESTR_PREC!$A$1:$M$6000,2,FALSE))</f>
        <v>3</v>
      </c>
      <c r="N917" s="225">
        <v>2</v>
      </c>
      <c r="O917" s="560">
        <f t="shared" si="40"/>
        <v>-1</v>
      </c>
      <c r="Q917" s="225"/>
      <c r="R917" s="499"/>
      <c r="S917" s="225"/>
      <c r="T917" s="225"/>
      <c r="U917" s="265"/>
      <c r="V917" s="225"/>
      <c r="W917" s="225"/>
      <c r="Z917" s="499"/>
      <c r="AA917" s="501"/>
      <c r="AB917" s="499"/>
    </row>
    <row r="918" spans="2:28" ht="25.5">
      <c r="B918" s="138" t="s">
        <v>2019</v>
      </c>
      <c r="C918" s="138" t="str">
        <f t="shared" ref="C918:C941" si="41">MID(B918,1,1)&amp;MID(B918,3,2)&amp;MID(B918,6,2)&amp;MID(B918,9,2)&amp;MID(B918,12,3)&amp;MID(B918,16,3)&amp;MID(B918,20,2)&amp;MID(B918,23,3)</f>
        <v>420251002201000000</v>
      </c>
      <c r="D918" s="138"/>
      <c r="E918" s="138"/>
      <c r="F918" s="138"/>
      <c r="G918" s="138"/>
      <c r="H918" s="123" t="s">
        <v>4306</v>
      </c>
      <c r="I918" s="138"/>
      <c r="J918" s="138"/>
      <c r="K918" s="304" t="s">
        <v>2021</v>
      </c>
      <c r="L918" s="270" t="s">
        <v>3218</v>
      </c>
      <c r="M918" s="564">
        <f>IF(ISERROR(VLOOKUP($B918,ESTR_PREC!$A$1:$M$6000,2,FALSE))=TRUE,0,VLOOKUP($B918,ESTR_PREC!$A$1:$M$6000,2,FALSE))</f>
        <v>0</v>
      </c>
      <c r="N918" s="225"/>
      <c r="O918" s="560">
        <f t="shared" si="40"/>
        <v>0</v>
      </c>
      <c r="Q918" s="225"/>
      <c r="R918" s="499"/>
      <c r="S918" s="225"/>
      <c r="T918" s="225"/>
      <c r="U918" s="265"/>
      <c r="V918" s="225"/>
      <c r="W918" s="225"/>
      <c r="Z918" s="499"/>
      <c r="AA918" s="501"/>
      <c r="AB918" s="499"/>
    </row>
    <row r="919" spans="2:28" ht="25.5">
      <c r="B919" s="138" t="s">
        <v>2022</v>
      </c>
      <c r="C919" s="138" t="str">
        <f t="shared" si="41"/>
        <v>420251002202000000</v>
      </c>
      <c r="D919" s="138"/>
      <c r="E919" s="138"/>
      <c r="F919" s="138"/>
      <c r="G919" s="138"/>
      <c r="H919" s="123" t="s">
        <v>4306</v>
      </c>
      <c r="I919" s="138"/>
      <c r="J919" s="138"/>
      <c r="K919" s="304" t="s">
        <v>2023</v>
      </c>
      <c r="L919" s="270" t="s">
        <v>3218</v>
      </c>
      <c r="M919" s="564">
        <f>IF(ISERROR(VLOOKUP($B919,ESTR_PREC!$A$1:$M$6000,2,FALSE))=TRUE,0,VLOOKUP($B919,ESTR_PREC!$A$1:$M$6000,2,FALSE))</f>
        <v>0</v>
      </c>
      <c r="N919" s="225"/>
      <c r="O919" s="560">
        <f t="shared" si="40"/>
        <v>0</v>
      </c>
      <c r="Q919" s="225"/>
      <c r="R919" s="499"/>
      <c r="S919" s="225"/>
      <c r="T919" s="225"/>
      <c r="U919" s="265"/>
      <c r="V919" s="225"/>
      <c r="W919" s="225"/>
      <c r="Z919" s="499"/>
      <c r="AA919" s="501"/>
      <c r="AB919" s="499"/>
    </row>
    <row r="920" spans="2:28" ht="25.5">
      <c r="B920" s="494" t="s">
        <v>2024</v>
      </c>
      <c r="C920" s="966" t="str">
        <f t="shared" si="41"/>
        <v>420251002202500000</v>
      </c>
      <c r="D920" s="966"/>
      <c r="E920" s="966"/>
      <c r="F920" s="966"/>
      <c r="G920" s="966"/>
      <c r="H920" s="123" t="s">
        <v>4306</v>
      </c>
      <c r="I920" s="966"/>
      <c r="J920" s="966"/>
      <c r="K920" s="369" t="s">
        <v>2025</v>
      </c>
      <c r="L920" s="967" t="s">
        <v>3218</v>
      </c>
      <c r="M920" s="564">
        <f>IF(ISERROR(VLOOKUP($B920,ESTR_PREC!$A$1:$M$6000,2,FALSE))=TRUE,0,VLOOKUP($B920,ESTR_PREC!$A$1:$M$6000,2,FALSE))</f>
        <v>0</v>
      </c>
      <c r="N920" s="225"/>
      <c r="O920" s="560">
        <f t="shared" si="40"/>
        <v>0</v>
      </c>
      <c r="Q920" s="225"/>
      <c r="R920" s="499"/>
      <c r="S920" s="225"/>
      <c r="T920" s="225"/>
      <c r="U920" s="265"/>
      <c r="V920" s="225"/>
      <c r="W920" s="225"/>
      <c r="Z920" s="499"/>
      <c r="AA920" s="501"/>
      <c r="AB920" s="499"/>
    </row>
    <row r="921" spans="2:28" ht="25.5">
      <c r="B921" s="138" t="s">
        <v>2026</v>
      </c>
      <c r="C921" s="138" t="str">
        <f t="shared" si="41"/>
        <v>420251002203000000</v>
      </c>
      <c r="D921" s="138"/>
      <c r="E921" s="138"/>
      <c r="F921" s="138"/>
      <c r="G921" s="138"/>
      <c r="H921" s="123" t="s">
        <v>4306</v>
      </c>
      <c r="I921" s="138"/>
      <c r="J921" s="138"/>
      <c r="K921" s="304" t="s">
        <v>2027</v>
      </c>
      <c r="L921" s="270" t="s">
        <v>3218</v>
      </c>
      <c r="M921" s="564">
        <f>IF(ISERROR(VLOOKUP($B921,ESTR_PREC!$A$1:$M$6000,2,FALSE))=TRUE,0,VLOOKUP($B921,ESTR_PREC!$A$1:$M$6000,2,FALSE))</f>
        <v>0</v>
      </c>
      <c r="N921" s="225"/>
      <c r="O921" s="560">
        <f t="shared" si="40"/>
        <v>0</v>
      </c>
      <c r="Q921" s="225"/>
      <c r="R921" s="499"/>
      <c r="S921" s="225"/>
      <c r="T921" s="225"/>
      <c r="U921" s="265"/>
      <c r="V921" s="225"/>
      <c r="W921" s="225"/>
      <c r="Z921" s="499"/>
      <c r="AA921" s="501"/>
      <c r="AB921" s="499"/>
    </row>
    <row r="922" spans="2:28" ht="25.5">
      <c r="B922" s="138" t="s">
        <v>2028</v>
      </c>
      <c r="C922" s="138" t="str">
        <f t="shared" si="41"/>
        <v>420251002204000000</v>
      </c>
      <c r="D922" s="138"/>
      <c r="E922" s="138"/>
      <c r="F922" s="138"/>
      <c r="G922" s="138"/>
      <c r="H922" s="123" t="s">
        <v>4306</v>
      </c>
      <c r="I922" s="138"/>
      <c r="J922" s="138"/>
      <c r="K922" s="304" t="s">
        <v>2029</v>
      </c>
      <c r="L922" s="270" t="s">
        <v>3218</v>
      </c>
      <c r="M922" s="564">
        <f>IF(ISERROR(VLOOKUP($B922,ESTR_PREC!$A$1:$M$6000,2,FALSE))=TRUE,0,VLOOKUP($B922,ESTR_PREC!$A$1:$M$6000,2,FALSE))</f>
        <v>0</v>
      </c>
      <c r="N922" s="225"/>
      <c r="O922" s="560">
        <f t="shared" si="40"/>
        <v>0</v>
      </c>
      <c r="Q922" s="225"/>
      <c r="R922" s="499"/>
      <c r="S922" s="225"/>
      <c r="T922" s="225"/>
      <c r="U922" s="265"/>
      <c r="V922" s="225"/>
      <c r="W922" s="225"/>
      <c r="Z922" s="499"/>
      <c r="AA922" s="501"/>
      <c r="AB922" s="499"/>
    </row>
    <row r="923" spans="2:28" ht="25.5">
      <c r="B923" s="138" t="s">
        <v>2030</v>
      </c>
      <c r="C923" s="138" t="str">
        <f t="shared" si="41"/>
        <v>420251002205000000</v>
      </c>
      <c r="D923" s="138"/>
      <c r="E923" s="138"/>
      <c r="F923" s="138"/>
      <c r="G923" s="138"/>
      <c r="H923" s="123" t="s">
        <v>4306</v>
      </c>
      <c r="I923" s="138"/>
      <c r="J923" s="138"/>
      <c r="K923" s="304" t="s">
        <v>2031</v>
      </c>
      <c r="L923" s="270" t="s">
        <v>3218</v>
      </c>
      <c r="M923" s="564">
        <f>IF(ISERROR(VLOOKUP($B923,ESTR_PREC!$A$1:$M$6000,2,FALSE))=TRUE,0,VLOOKUP($B923,ESTR_PREC!$A$1:$M$6000,2,FALSE))</f>
        <v>0</v>
      </c>
      <c r="N923" s="225"/>
      <c r="O923" s="560">
        <f t="shared" si="40"/>
        <v>0</v>
      </c>
      <c r="Q923" s="225"/>
      <c r="R923" s="499"/>
      <c r="S923" s="225"/>
      <c r="T923" s="225"/>
      <c r="U923" s="265"/>
      <c r="V923" s="225"/>
      <c r="W923" s="225"/>
      <c r="Z923" s="499"/>
      <c r="AA923" s="501"/>
      <c r="AB923" s="499"/>
    </row>
    <row r="924" spans="2:28" ht="25.5">
      <c r="B924" s="138" t="s">
        <v>2032</v>
      </c>
      <c r="C924" s="138" t="str">
        <f t="shared" si="41"/>
        <v>420251002206000000</v>
      </c>
      <c r="D924" s="138"/>
      <c r="E924" s="138"/>
      <c r="F924" s="138"/>
      <c r="G924" s="138"/>
      <c r="H924" s="123" t="s">
        <v>4306</v>
      </c>
      <c r="I924" s="138"/>
      <c r="J924" s="138"/>
      <c r="K924" s="304" t="s">
        <v>2033</v>
      </c>
      <c r="L924" s="270" t="s">
        <v>3218</v>
      </c>
      <c r="M924" s="564">
        <f>IF(ISERROR(VLOOKUP($B924,ESTR_PREC!$A$1:$M$6000,2,FALSE))=TRUE,0,VLOOKUP($B924,ESTR_PREC!$A$1:$M$6000,2,FALSE))</f>
        <v>0</v>
      </c>
      <c r="N924" s="225"/>
      <c r="O924" s="560">
        <f t="shared" si="40"/>
        <v>0</v>
      </c>
      <c r="Q924" s="225"/>
      <c r="R924" s="499"/>
      <c r="S924" s="225"/>
      <c r="T924" s="225"/>
      <c r="U924" s="265"/>
      <c r="V924" s="225"/>
      <c r="W924" s="225"/>
      <c r="Z924" s="499"/>
      <c r="AA924" s="501"/>
      <c r="AB924" s="499"/>
    </row>
    <row r="925" spans="2:28" ht="25.5" hidden="1" customHeight="1">
      <c r="B925" s="138" t="s">
        <v>2034</v>
      </c>
      <c r="C925" s="138" t="str">
        <f t="shared" si="41"/>
        <v>420251002207000000</v>
      </c>
      <c r="D925" s="138"/>
      <c r="E925" s="138"/>
      <c r="F925" s="138"/>
      <c r="G925" s="138"/>
      <c r="H925" s="123" t="s">
        <v>4306</v>
      </c>
      <c r="I925" s="138"/>
      <c r="J925" s="138"/>
      <c r="K925" s="304" t="s">
        <v>2035</v>
      </c>
      <c r="L925" s="270" t="s">
        <v>3218</v>
      </c>
      <c r="M925" s="815"/>
      <c r="N925" s="815"/>
      <c r="O925" s="815"/>
      <c r="Q925" s="815"/>
      <c r="R925" s="499"/>
      <c r="S925" s="815"/>
      <c r="T925" s="815"/>
      <c r="U925" s="265"/>
      <c r="V925" s="815"/>
      <c r="W925" s="815"/>
      <c r="Z925" s="499"/>
      <c r="AA925" s="501"/>
      <c r="AB925" s="499"/>
    </row>
    <row r="926" spans="2:28" ht="25.5">
      <c r="B926" s="138" t="s">
        <v>2036</v>
      </c>
      <c r="C926" s="138" t="str">
        <f t="shared" si="41"/>
        <v>420251002211000000</v>
      </c>
      <c r="D926" s="138"/>
      <c r="E926" s="138"/>
      <c r="F926" s="138"/>
      <c r="G926" s="138"/>
      <c r="H926" s="123" t="s">
        <v>4306</v>
      </c>
      <c r="I926" s="138"/>
      <c r="J926" s="138"/>
      <c r="K926" s="304" t="s">
        <v>2037</v>
      </c>
      <c r="L926" s="270" t="s">
        <v>3218</v>
      </c>
      <c r="M926" s="564">
        <f>IF(ISERROR(VLOOKUP($B926,ESTR_PREC!$A$1:$M$6000,2,FALSE))=TRUE,0,VLOOKUP($B926,ESTR_PREC!$A$1:$M$6000,2,FALSE))</f>
        <v>0</v>
      </c>
      <c r="N926" s="225"/>
      <c r="O926" s="560">
        <f>+N926-M926</f>
        <v>0</v>
      </c>
      <c r="Q926" s="225"/>
      <c r="R926" s="499"/>
      <c r="S926" s="225"/>
      <c r="T926" s="225"/>
      <c r="U926" s="265"/>
      <c r="V926" s="225"/>
      <c r="W926" s="225"/>
      <c r="Z926" s="499"/>
      <c r="AA926" s="501"/>
      <c r="AB926" s="499"/>
    </row>
    <row r="927" spans="2:28" ht="25.5">
      <c r="B927" s="138" t="s">
        <v>2038</v>
      </c>
      <c r="C927" s="138" t="str">
        <f t="shared" si="41"/>
        <v>420251002221000000</v>
      </c>
      <c r="D927" s="138"/>
      <c r="E927" s="138"/>
      <c r="F927" s="138"/>
      <c r="G927" s="138"/>
      <c r="H927" s="123" t="s">
        <v>4306</v>
      </c>
      <c r="I927" s="138"/>
      <c r="J927" s="138"/>
      <c r="K927" s="304" t="s">
        <v>2039</v>
      </c>
      <c r="L927" s="270" t="s">
        <v>3218</v>
      </c>
      <c r="M927" s="564">
        <f>IF(ISERROR(VLOOKUP($B927,ESTR_PREC!$A$1:$M$6000,2,FALSE))=TRUE,0,VLOOKUP($B927,ESTR_PREC!$A$1:$M$6000,2,FALSE))</f>
        <v>0</v>
      </c>
      <c r="N927" s="225"/>
      <c r="O927" s="560">
        <f>+N927-M927</f>
        <v>0</v>
      </c>
      <c r="Q927" s="225"/>
      <c r="R927" s="499"/>
      <c r="S927" s="225"/>
      <c r="T927" s="225"/>
      <c r="U927" s="265"/>
      <c r="V927" s="225"/>
      <c r="W927" s="225"/>
      <c r="Z927" s="499"/>
      <c r="AA927" s="501"/>
      <c r="AB927" s="499"/>
    </row>
    <row r="928" spans="2:28" ht="25.5" hidden="1" customHeight="1">
      <c r="B928" s="138" t="s">
        <v>2040</v>
      </c>
      <c r="C928" s="138" t="str">
        <f t="shared" si="41"/>
        <v>420251002222000000</v>
      </c>
      <c r="D928" s="138"/>
      <c r="E928" s="138"/>
      <c r="F928" s="138"/>
      <c r="G928" s="138"/>
      <c r="H928" s="123" t="s">
        <v>4306</v>
      </c>
      <c r="I928" s="138"/>
      <c r="J928" s="138"/>
      <c r="K928" s="304" t="s">
        <v>2041</v>
      </c>
      <c r="L928" s="270" t="s">
        <v>3218</v>
      </c>
      <c r="M928" s="815"/>
      <c r="N928" s="815"/>
      <c r="O928" s="815"/>
      <c r="Q928" s="815"/>
      <c r="R928" s="499"/>
      <c r="S928" s="815"/>
      <c r="T928" s="815"/>
      <c r="U928" s="265"/>
      <c r="V928" s="815"/>
      <c r="W928" s="815"/>
      <c r="Z928" s="499"/>
      <c r="AA928" s="501"/>
      <c r="AB928" s="499"/>
    </row>
    <row r="929" spans="2:28" ht="25.5">
      <c r="B929" s="138" t="s">
        <v>2042</v>
      </c>
      <c r="C929" s="138" t="str">
        <f t="shared" si="41"/>
        <v>420251002280000000</v>
      </c>
      <c r="D929" s="138"/>
      <c r="E929" s="138"/>
      <c r="F929" s="138"/>
      <c r="G929" s="138"/>
      <c r="H929" s="123" t="s">
        <v>4306</v>
      </c>
      <c r="I929" s="138"/>
      <c r="J929" s="138"/>
      <c r="K929" s="304" t="s">
        <v>2043</v>
      </c>
      <c r="L929" s="270" t="s">
        <v>3218</v>
      </c>
      <c r="M929" s="564">
        <f>IF(ISERROR(VLOOKUP($B929,ESTR_PREC!$A$1:$M$6000,2,FALSE))=TRUE,0,VLOOKUP($B929,ESTR_PREC!$A$1:$M$6000,2,FALSE))</f>
        <v>0</v>
      </c>
      <c r="N929" s="225"/>
      <c r="O929" s="560">
        <f>+N929-M929</f>
        <v>0</v>
      </c>
      <c r="Q929" s="225"/>
      <c r="R929" s="499"/>
      <c r="S929" s="225"/>
      <c r="T929" s="225"/>
      <c r="U929" s="265"/>
      <c r="V929" s="225"/>
      <c r="W929" s="225"/>
      <c r="Z929" s="499"/>
      <c r="AA929" s="501"/>
      <c r="AB929" s="499"/>
    </row>
    <row r="930" spans="2:28" ht="25.5" hidden="1">
      <c r="B930" s="138" t="s">
        <v>2044</v>
      </c>
      <c r="C930" s="138" t="str">
        <f t="shared" si="41"/>
        <v>420251002401000000</v>
      </c>
      <c r="D930" s="138"/>
      <c r="E930" s="138"/>
      <c r="F930" s="138"/>
      <c r="G930" s="138"/>
      <c r="H930" s="123" t="s">
        <v>4306</v>
      </c>
      <c r="I930" s="138"/>
      <c r="J930" s="138"/>
      <c r="K930" s="304" t="s">
        <v>2046</v>
      </c>
      <c r="L930" s="270" t="s">
        <v>3218</v>
      </c>
      <c r="M930" s="815"/>
      <c r="N930" s="815"/>
      <c r="O930" s="815"/>
      <c r="Q930" s="815"/>
      <c r="R930" s="499"/>
      <c r="S930" s="815"/>
      <c r="T930" s="815"/>
      <c r="U930" s="265"/>
      <c r="V930" s="815"/>
      <c r="W930" s="815"/>
      <c r="Z930" s="499"/>
      <c r="AA930" s="501"/>
      <c r="AB930" s="499"/>
    </row>
    <row r="931" spans="2:28" ht="15" hidden="1" customHeight="1">
      <c r="B931" s="138" t="s">
        <v>2047</v>
      </c>
      <c r="C931" s="138" t="str">
        <f t="shared" si="41"/>
        <v>420251002402000000</v>
      </c>
      <c r="D931" s="138"/>
      <c r="E931" s="138"/>
      <c r="F931" s="138"/>
      <c r="G931" s="138"/>
      <c r="H931" s="123" t="s">
        <v>4306</v>
      </c>
      <c r="I931" s="138"/>
      <c r="J931" s="138"/>
      <c r="K931" s="304" t="s">
        <v>2048</v>
      </c>
      <c r="L931" s="270" t="s">
        <v>3218</v>
      </c>
      <c r="M931" s="815"/>
      <c r="N931" s="815"/>
      <c r="O931" s="815"/>
      <c r="Q931" s="815"/>
      <c r="R931" s="499"/>
      <c r="S931" s="815"/>
      <c r="T931" s="815"/>
      <c r="U931" s="265"/>
      <c r="V931" s="815"/>
      <c r="W931" s="815"/>
      <c r="Z931" s="499"/>
      <c r="AA931" s="501"/>
      <c r="AB931" s="499"/>
    </row>
    <row r="932" spans="2:28" ht="25.5" hidden="1">
      <c r="B932" s="494" t="s">
        <v>2049</v>
      </c>
      <c r="C932" s="966" t="str">
        <f t="shared" si="41"/>
        <v>420251002402500000</v>
      </c>
      <c r="D932" s="966"/>
      <c r="E932" s="966"/>
      <c r="F932" s="966"/>
      <c r="G932" s="966"/>
      <c r="H932" s="123" t="s">
        <v>4306</v>
      </c>
      <c r="I932" s="966"/>
      <c r="J932" s="966"/>
      <c r="K932" s="369" t="s">
        <v>2050</v>
      </c>
      <c r="L932" s="967" t="s">
        <v>3218</v>
      </c>
      <c r="M932" s="815"/>
      <c r="N932" s="815"/>
      <c r="O932" s="815"/>
      <c r="Q932" s="815"/>
      <c r="R932" s="499"/>
      <c r="S932" s="815"/>
      <c r="T932" s="815"/>
      <c r="U932" s="265"/>
      <c r="V932" s="815"/>
      <c r="W932" s="815"/>
      <c r="Z932" s="499"/>
      <c r="AA932" s="501"/>
      <c r="AB932" s="499"/>
    </row>
    <row r="933" spans="2:28" ht="25.5" hidden="1">
      <c r="B933" s="138" t="s">
        <v>2051</v>
      </c>
      <c r="C933" s="138" t="str">
        <f t="shared" si="41"/>
        <v>420251002403000000</v>
      </c>
      <c r="D933" s="138"/>
      <c r="E933" s="138"/>
      <c r="F933" s="138"/>
      <c r="G933" s="138"/>
      <c r="H933" s="123" t="s">
        <v>4306</v>
      </c>
      <c r="I933" s="138"/>
      <c r="J933" s="138"/>
      <c r="K933" s="304" t="s">
        <v>2052</v>
      </c>
      <c r="L933" s="270" t="s">
        <v>3218</v>
      </c>
      <c r="M933" s="815"/>
      <c r="N933" s="815"/>
      <c r="O933" s="815"/>
      <c r="Q933" s="815"/>
      <c r="R933" s="499"/>
      <c r="S933" s="815"/>
      <c r="T933" s="815"/>
      <c r="U933" s="265"/>
      <c r="V933" s="815"/>
      <c r="W933" s="815"/>
      <c r="Z933" s="499"/>
      <c r="AA933" s="501"/>
      <c r="AB933" s="499"/>
    </row>
    <row r="934" spans="2:28" ht="25.5" hidden="1">
      <c r="B934" s="138" t="s">
        <v>2053</v>
      </c>
      <c r="C934" s="138" t="str">
        <f t="shared" si="41"/>
        <v>420251002404000000</v>
      </c>
      <c r="D934" s="138"/>
      <c r="E934" s="138"/>
      <c r="F934" s="138"/>
      <c r="G934" s="138"/>
      <c r="H934" s="123" t="s">
        <v>4306</v>
      </c>
      <c r="I934" s="138"/>
      <c r="J934" s="138"/>
      <c r="K934" s="304" t="s">
        <v>2054</v>
      </c>
      <c r="L934" s="270" t="s">
        <v>3218</v>
      </c>
      <c r="M934" s="815"/>
      <c r="N934" s="815"/>
      <c r="O934" s="815"/>
      <c r="Q934" s="815"/>
      <c r="R934" s="499"/>
      <c r="S934" s="815"/>
      <c r="T934" s="815"/>
      <c r="U934" s="265"/>
      <c r="V934" s="815"/>
      <c r="W934" s="815"/>
      <c r="Z934" s="499"/>
      <c r="AA934" s="501"/>
      <c r="AB934" s="499"/>
    </row>
    <row r="935" spans="2:28" ht="25.5" hidden="1">
      <c r="B935" s="138" t="s">
        <v>2055</v>
      </c>
      <c r="C935" s="138" t="str">
        <f t="shared" si="41"/>
        <v>420251002405000000</v>
      </c>
      <c r="D935" s="138"/>
      <c r="E935" s="138"/>
      <c r="F935" s="138"/>
      <c r="G935" s="138"/>
      <c r="H935" s="123" t="s">
        <v>4306</v>
      </c>
      <c r="I935" s="138"/>
      <c r="J935" s="138"/>
      <c r="K935" s="304" t="s">
        <v>2056</v>
      </c>
      <c r="L935" s="270" t="s">
        <v>3218</v>
      </c>
      <c r="M935" s="815"/>
      <c r="N935" s="815"/>
      <c r="O935" s="815"/>
      <c r="Q935" s="815"/>
      <c r="R935" s="499"/>
      <c r="S935" s="815"/>
      <c r="T935" s="815"/>
      <c r="U935" s="265"/>
      <c r="V935" s="815"/>
      <c r="W935" s="815"/>
      <c r="Z935" s="499"/>
      <c r="AA935" s="501"/>
      <c r="AB935" s="499"/>
    </row>
    <row r="936" spans="2:28" ht="25.5" hidden="1">
      <c r="B936" s="138" t="s">
        <v>2057</v>
      </c>
      <c r="C936" s="138" t="str">
        <f t="shared" si="41"/>
        <v>420251002406000000</v>
      </c>
      <c r="D936" s="138"/>
      <c r="E936" s="138"/>
      <c r="F936" s="138"/>
      <c r="G936" s="138"/>
      <c r="H936" s="123" t="s">
        <v>4306</v>
      </c>
      <c r="I936" s="138"/>
      <c r="J936" s="138"/>
      <c r="K936" s="304" t="s">
        <v>2058</v>
      </c>
      <c r="L936" s="270" t="s">
        <v>3218</v>
      </c>
      <c r="M936" s="815"/>
      <c r="N936" s="815"/>
      <c r="O936" s="815"/>
      <c r="Q936" s="815"/>
      <c r="R936" s="499"/>
      <c r="S936" s="815"/>
      <c r="T936" s="815"/>
      <c r="U936" s="265"/>
      <c r="V936" s="815"/>
      <c r="W936" s="815"/>
      <c r="Z936" s="499"/>
      <c r="AA936" s="501"/>
      <c r="AB936" s="499"/>
    </row>
    <row r="937" spans="2:28" ht="25.5" hidden="1" customHeight="1">
      <c r="B937" s="138" t="s">
        <v>2059</v>
      </c>
      <c r="C937" s="138" t="str">
        <f t="shared" si="41"/>
        <v>420251002407000000</v>
      </c>
      <c r="D937" s="138"/>
      <c r="E937" s="138"/>
      <c r="F937" s="138"/>
      <c r="G937" s="138"/>
      <c r="H937" s="123" t="s">
        <v>4306</v>
      </c>
      <c r="I937" s="138"/>
      <c r="J937" s="138"/>
      <c r="K937" s="304" t="s">
        <v>2060</v>
      </c>
      <c r="L937" s="270" t="s">
        <v>3218</v>
      </c>
      <c r="M937" s="815"/>
      <c r="N937" s="815"/>
      <c r="O937" s="815"/>
      <c r="Q937" s="815"/>
      <c r="R937" s="499"/>
      <c r="S937" s="815"/>
      <c r="T937" s="815"/>
      <c r="U937" s="265"/>
      <c r="V937" s="815"/>
      <c r="W937" s="815"/>
      <c r="Z937" s="499"/>
      <c r="AA937" s="501"/>
      <c r="AB937" s="499"/>
    </row>
    <row r="938" spans="2:28" ht="15" hidden="1" customHeight="1">
      <c r="B938" s="138" t="s">
        <v>2061</v>
      </c>
      <c r="C938" s="138" t="str">
        <f t="shared" si="41"/>
        <v>420251002411000000</v>
      </c>
      <c r="D938" s="138"/>
      <c r="E938" s="138"/>
      <c r="F938" s="138"/>
      <c r="G938" s="138"/>
      <c r="H938" s="123" t="s">
        <v>4306</v>
      </c>
      <c r="I938" s="138"/>
      <c r="J938" s="138"/>
      <c r="K938" s="304" t="s">
        <v>2062</v>
      </c>
      <c r="L938" s="270" t="s">
        <v>3218</v>
      </c>
      <c r="M938" s="815"/>
      <c r="N938" s="815"/>
      <c r="O938" s="815"/>
      <c r="Q938" s="815"/>
      <c r="R938" s="499"/>
      <c r="S938" s="815"/>
      <c r="T938" s="815"/>
      <c r="U938" s="265"/>
      <c r="V938" s="815"/>
      <c r="W938" s="815"/>
      <c r="Z938" s="499"/>
      <c r="AA938" s="501"/>
      <c r="AB938" s="499"/>
    </row>
    <row r="939" spans="2:28" ht="25.5" hidden="1">
      <c r="B939" s="138" t="s">
        <v>2063</v>
      </c>
      <c r="C939" s="138" t="str">
        <f t="shared" si="41"/>
        <v>420251002421000000</v>
      </c>
      <c r="D939" s="138"/>
      <c r="E939" s="138"/>
      <c r="F939" s="138"/>
      <c r="G939" s="138"/>
      <c r="H939" s="123" t="s">
        <v>4306</v>
      </c>
      <c r="I939" s="138"/>
      <c r="J939" s="138"/>
      <c r="K939" s="304" t="s">
        <v>2064</v>
      </c>
      <c r="L939" s="270" t="s">
        <v>3218</v>
      </c>
      <c r="M939" s="815"/>
      <c r="N939" s="815"/>
      <c r="O939" s="815"/>
      <c r="Q939" s="815"/>
      <c r="R939" s="499"/>
      <c r="S939" s="815"/>
      <c r="T939" s="815"/>
      <c r="U939" s="265"/>
      <c r="V939" s="815"/>
      <c r="W939" s="815"/>
      <c r="Z939" s="499"/>
      <c r="AA939" s="501"/>
      <c r="AB939" s="499"/>
    </row>
    <row r="940" spans="2:28" ht="25.5" hidden="1" customHeight="1">
      <c r="B940" s="138" t="s">
        <v>2065</v>
      </c>
      <c r="C940" s="138" t="str">
        <f t="shared" si="41"/>
        <v>420251002422000000</v>
      </c>
      <c r="D940" s="138"/>
      <c r="E940" s="138"/>
      <c r="F940" s="138"/>
      <c r="G940" s="138"/>
      <c r="H940" s="123" t="s">
        <v>4306</v>
      </c>
      <c r="I940" s="138"/>
      <c r="J940" s="138"/>
      <c r="K940" s="304" t="s">
        <v>2066</v>
      </c>
      <c r="L940" s="270" t="s">
        <v>3218</v>
      </c>
      <c r="M940" s="815"/>
      <c r="N940" s="815"/>
      <c r="O940" s="815"/>
      <c r="Q940" s="815"/>
      <c r="R940" s="499"/>
      <c r="S940" s="815"/>
      <c r="T940" s="815"/>
      <c r="U940" s="265"/>
      <c r="V940" s="815"/>
      <c r="W940" s="815"/>
      <c r="Z940" s="499"/>
      <c r="AA940" s="501"/>
      <c r="AB940" s="499"/>
    </row>
    <row r="941" spans="2:28" ht="25.5" hidden="1">
      <c r="B941" s="138" t="s">
        <v>2067</v>
      </c>
      <c r="C941" s="138" t="str">
        <f t="shared" si="41"/>
        <v>420251002480000000</v>
      </c>
      <c r="D941" s="138"/>
      <c r="E941" s="138"/>
      <c r="F941" s="138"/>
      <c r="G941" s="138"/>
      <c r="H941" s="123" t="s">
        <v>4306</v>
      </c>
      <c r="I941" s="138"/>
      <c r="J941" s="138"/>
      <c r="K941" s="304" t="s">
        <v>2068</v>
      </c>
      <c r="L941" s="270" t="s">
        <v>3218</v>
      </c>
      <c r="M941" s="815"/>
      <c r="N941" s="815"/>
      <c r="O941" s="815"/>
      <c r="Q941" s="815"/>
      <c r="R941" s="499"/>
      <c r="S941" s="815"/>
      <c r="T941" s="815"/>
      <c r="U941" s="265"/>
      <c r="V941" s="815"/>
      <c r="W941" s="815"/>
      <c r="Z941" s="499"/>
      <c r="AA941" s="501"/>
      <c r="AB941" s="499"/>
    </row>
    <row r="942" spans="2:28" ht="25.5">
      <c r="B942" s="138" t="s">
        <v>2069</v>
      </c>
      <c r="C942" s="138" t="s">
        <v>3929</v>
      </c>
      <c r="D942" s="138"/>
      <c r="E942" s="138"/>
      <c r="F942" s="138"/>
      <c r="G942" s="138"/>
      <c r="H942" s="123" t="s">
        <v>4306</v>
      </c>
      <c r="I942" s="138"/>
      <c r="J942" s="138"/>
      <c r="K942" s="23" t="s">
        <v>2072</v>
      </c>
      <c r="L942" s="270" t="s">
        <v>3218</v>
      </c>
      <c r="M942" s="564">
        <f>IF(ISERROR(VLOOKUP($B942,ESTR_PREC!$A$1:$M$6000,2,FALSE))=TRUE,0,VLOOKUP($B942,ESTR_PREC!$A$1:$M$6000,2,FALSE))</f>
        <v>2779</v>
      </c>
      <c r="N942" s="225">
        <v>2758</v>
      </c>
      <c r="O942" s="560">
        <f t="shared" ref="O942:O947" si="42">+N942-M942</f>
        <v>-21</v>
      </c>
      <c r="Q942" s="225"/>
      <c r="R942" s="499"/>
      <c r="S942" s="225"/>
      <c r="T942" s="225"/>
      <c r="U942" s="265"/>
      <c r="V942" s="225"/>
      <c r="W942" s="225"/>
      <c r="Z942" s="499"/>
      <c r="AA942" s="501"/>
      <c r="AB942" s="499"/>
    </row>
    <row r="943" spans="2:28" ht="29.25" customHeight="1">
      <c r="B943" s="138" t="s">
        <v>2073</v>
      </c>
      <c r="C943" s="138" t="s">
        <v>3930</v>
      </c>
      <c r="D943" s="138"/>
      <c r="E943" s="138"/>
      <c r="F943" s="138"/>
      <c r="G943" s="138"/>
      <c r="H943" s="123" t="s">
        <v>4306</v>
      </c>
      <c r="I943" s="138"/>
      <c r="J943" s="138"/>
      <c r="K943" s="23" t="s">
        <v>2074</v>
      </c>
      <c r="L943" s="270" t="s">
        <v>3218</v>
      </c>
      <c r="M943" s="564">
        <f>IF(ISERROR(VLOOKUP($B943,ESTR_PREC!$A$1:$M$6000,2,FALSE))=TRUE,0,VLOOKUP($B943,ESTR_PREC!$A$1:$M$6000,2,FALSE))</f>
        <v>33</v>
      </c>
      <c r="N943" s="225">
        <v>25</v>
      </c>
      <c r="O943" s="560">
        <f t="shared" si="42"/>
        <v>-8</v>
      </c>
      <c r="Q943" s="225"/>
      <c r="R943" s="499"/>
      <c r="S943" s="225"/>
      <c r="T943" s="225"/>
      <c r="U943" s="265"/>
      <c r="V943" s="225"/>
      <c r="W943" s="225"/>
      <c r="Z943" s="499"/>
      <c r="AA943" s="501"/>
      <c r="AB943" s="499"/>
    </row>
    <row r="944" spans="2:28" ht="25.5">
      <c r="B944" s="138" t="s">
        <v>2075</v>
      </c>
      <c r="C944" s="138" t="s">
        <v>3931</v>
      </c>
      <c r="D944" s="138"/>
      <c r="E944" s="138"/>
      <c r="F944" s="138"/>
      <c r="G944" s="138"/>
      <c r="H944" s="123" t="s">
        <v>4306</v>
      </c>
      <c r="I944" s="138"/>
      <c r="J944" s="138"/>
      <c r="K944" s="23" t="s">
        <v>2076</v>
      </c>
      <c r="L944" s="270" t="s">
        <v>3218</v>
      </c>
      <c r="M944" s="564">
        <f>IF(ISERROR(VLOOKUP($B944,ESTR_PREC!$A$1:$M$6000,2,FALSE))=TRUE,0,VLOOKUP($B944,ESTR_PREC!$A$1:$M$6000,2,FALSE))</f>
        <v>172</v>
      </c>
      <c r="N944" s="225">
        <v>170</v>
      </c>
      <c r="O944" s="560">
        <f t="shared" si="42"/>
        <v>-2</v>
      </c>
      <c r="Q944" s="225"/>
      <c r="R944" s="499"/>
      <c r="S944" s="225"/>
      <c r="T944" s="225"/>
      <c r="U944" s="265"/>
      <c r="V944" s="225"/>
      <c r="W944" s="225"/>
      <c r="Z944" s="499"/>
      <c r="AA944" s="501"/>
      <c r="AB944" s="499"/>
    </row>
    <row r="945" spans="2:28" ht="25.5">
      <c r="B945" s="138" t="s">
        <v>2077</v>
      </c>
      <c r="C945" s="138" t="s">
        <v>3932</v>
      </c>
      <c r="D945" s="138"/>
      <c r="E945" s="138"/>
      <c r="F945" s="138"/>
      <c r="G945" s="138"/>
      <c r="H945" s="123" t="s">
        <v>4306</v>
      </c>
      <c r="I945" s="138"/>
      <c r="J945" s="138"/>
      <c r="K945" s="23" t="s">
        <v>2078</v>
      </c>
      <c r="L945" s="270" t="s">
        <v>3218</v>
      </c>
      <c r="M945" s="564">
        <f>IF(ISERROR(VLOOKUP($B945,ESTR_PREC!$A$1:$M$6000,2,FALSE))=TRUE,0,VLOOKUP($B945,ESTR_PREC!$A$1:$M$6000,2,FALSE))</f>
        <v>84</v>
      </c>
      <c r="N945" s="225">
        <v>75</v>
      </c>
      <c r="O945" s="560">
        <f t="shared" si="42"/>
        <v>-9</v>
      </c>
      <c r="Q945" s="225"/>
      <c r="R945" s="499"/>
      <c r="S945" s="225"/>
      <c r="T945" s="225"/>
      <c r="U945" s="265"/>
      <c r="V945" s="225"/>
      <c r="W945" s="225"/>
      <c r="Z945" s="499"/>
      <c r="AA945" s="501"/>
      <c r="AB945" s="499"/>
    </row>
    <row r="946" spans="2:28" ht="25.5">
      <c r="B946" s="138" t="s">
        <v>2079</v>
      </c>
      <c r="C946" s="138" t="s">
        <v>3933</v>
      </c>
      <c r="D946" s="138"/>
      <c r="E946" s="138"/>
      <c r="F946" s="138"/>
      <c r="G946" s="138"/>
      <c r="H946" s="123" t="s">
        <v>4306</v>
      </c>
      <c r="I946" s="138"/>
      <c r="J946" s="138"/>
      <c r="K946" s="23" t="s">
        <v>2080</v>
      </c>
      <c r="L946" s="270" t="s">
        <v>3218</v>
      </c>
      <c r="M946" s="564">
        <f>IF(ISERROR(VLOOKUP($B946,ESTR_PREC!$A$1:$M$6000,2,FALSE))=TRUE,0,VLOOKUP($B946,ESTR_PREC!$A$1:$M$6000,2,FALSE))</f>
        <v>0</v>
      </c>
      <c r="N946" s="225"/>
      <c r="O946" s="560">
        <f t="shared" si="42"/>
        <v>0</v>
      </c>
      <c r="Q946" s="225"/>
      <c r="R946" s="499"/>
      <c r="S946" s="225"/>
      <c r="T946" s="225"/>
      <c r="U946" s="265"/>
      <c r="V946" s="225"/>
      <c r="W946" s="225"/>
      <c r="Z946" s="499"/>
      <c r="AA946" s="501"/>
      <c r="AB946" s="499"/>
    </row>
    <row r="947" spans="2:28" ht="25.5">
      <c r="B947" s="138" t="s">
        <v>2081</v>
      </c>
      <c r="C947" s="138" t="s">
        <v>3934</v>
      </c>
      <c r="D947" s="138"/>
      <c r="E947" s="138"/>
      <c r="F947" s="138"/>
      <c r="G947" s="138"/>
      <c r="H947" s="123" t="s">
        <v>4306</v>
      </c>
      <c r="I947" s="138"/>
      <c r="J947" s="138"/>
      <c r="K947" s="23" t="s">
        <v>2082</v>
      </c>
      <c r="L947" s="270" t="s">
        <v>3218</v>
      </c>
      <c r="M947" s="564">
        <f>IF(ISERROR(VLOOKUP($B947,ESTR_PREC!$A$1:$M$6000,2,FALSE))=TRUE,0,VLOOKUP($B947,ESTR_PREC!$A$1:$M$6000,2,FALSE))</f>
        <v>75</v>
      </c>
      <c r="N947" s="225">
        <v>65</v>
      </c>
      <c r="O947" s="560">
        <f t="shared" si="42"/>
        <v>-10</v>
      </c>
      <c r="Q947" s="225"/>
      <c r="R947" s="499"/>
      <c r="S947" s="225"/>
      <c r="T947" s="225"/>
      <c r="U947" s="265"/>
      <c r="V947" s="225"/>
      <c r="W947" s="225"/>
      <c r="Z947" s="499"/>
      <c r="AA947" s="501"/>
      <c r="AB947" s="499"/>
    </row>
    <row r="948" spans="2:28" ht="25.5" hidden="1" customHeight="1">
      <c r="B948" s="138" t="s">
        <v>2083</v>
      </c>
      <c r="C948" s="138" t="s">
        <v>3936</v>
      </c>
      <c r="D948" s="138"/>
      <c r="E948" s="138"/>
      <c r="F948" s="138"/>
      <c r="G948" s="138"/>
      <c r="H948" s="123" t="s">
        <v>4306</v>
      </c>
      <c r="I948" s="138"/>
      <c r="J948" s="138"/>
      <c r="K948" s="23" t="s">
        <v>2084</v>
      </c>
      <c r="L948" s="270" t="s">
        <v>3218</v>
      </c>
      <c r="M948" s="815"/>
      <c r="N948" s="815"/>
      <c r="O948" s="815"/>
      <c r="Q948" s="815"/>
      <c r="R948" s="499"/>
      <c r="S948" s="815"/>
      <c r="T948" s="815"/>
      <c r="U948" s="265"/>
      <c r="V948" s="815"/>
      <c r="W948" s="815"/>
      <c r="Z948" s="499"/>
      <c r="AA948" s="501"/>
      <c r="AB948" s="499"/>
    </row>
    <row r="949" spans="2:28" ht="25.5">
      <c r="B949" s="138" t="s">
        <v>2085</v>
      </c>
      <c r="C949" s="138" t="s">
        <v>3937</v>
      </c>
      <c r="D949" s="138"/>
      <c r="E949" s="138"/>
      <c r="F949" s="138"/>
      <c r="G949" s="138"/>
      <c r="H949" s="123" t="s">
        <v>4306</v>
      </c>
      <c r="I949" s="138"/>
      <c r="J949" s="138"/>
      <c r="K949" s="23" t="s">
        <v>2086</v>
      </c>
      <c r="L949" s="270" t="s">
        <v>3218</v>
      </c>
      <c r="M949" s="564">
        <f>IF(ISERROR(VLOOKUP($B949,ESTR_PREC!$A$1:$M$6000,2,FALSE))=TRUE,0,VLOOKUP($B949,ESTR_PREC!$A$1:$M$6000,2,FALSE))</f>
        <v>864</v>
      </c>
      <c r="N949" s="225">
        <v>857</v>
      </c>
      <c r="O949" s="560">
        <f t="shared" ref="O949:O958" si="43">+N949-M949</f>
        <v>-7</v>
      </c>
      <c r="Q949" s="225"/>
      <c r="R949" s="499"/>
      <c r="S949" s="225"/>
      <c r="T949" s="225"/>
      <c r="U949" s="265"/>
      <c r="V949" s="225"/>
      <c r="W949" s="225"/>
      <c r="Z949" s="499"/>
      <c r="AA949" s="501"/>
      <c r="AB949" s="499"/>
    </row>
    <row r="950" spans="2:28" ht="25.5">
      <c r="B950" s="138" t="s">
        <v>2087</v>
      </c>
      <c r="C950" s="138" t="s">
        <v>3938</v>
      </c>
      <c r="D950" s="138"/>
      <c r="E950" s="138"/>
      <c r="F950" s="138"/>
      <c r="G950" s="138"/>
      <c r="H950" s="123" t="s">
        <v>4306</v>
      </c>
      <c r="I950" s="138"/>
      <c r="J950" s="138"/>
      <c r="K950" s="23" t="s">
        <v>2088</v>
      </c>
      <c r="L950" s="270" t="s">
        <v>3218</v>
      </c>
      <c r="M950" s="564">
        <f>IF(ISERROR(VLOOKUP($B950,ESTR_PREC!$A$1:$M$6000,2,FALSE))=TRUE,0,VLOOKUP($B950,ESTR_PREC!$A$1:$M$6000,2,FALSE))</f>
        <v>0</v>
      </c>
      <c r="N950" s="225"/>
      <c r="O950" s="560">
        <f>+N950-M950</f>
        <v>0</v>
      </c>
      <c r="Q950" s="225"/>
      <c r="R950" s="499"/>
      <c r="S950" s="225"/>
      <c r="T950" s="225"/>
      <c r="U950" s="265"/>
      <c r="V950" s="225"/>
      <c r="W950" s="225"/>
      <c r="Z950" s="499"/>
      <c r="AA950" s="501"/>
      <c r="AB950" s="499"/>
    </row>
    <row r="951" spans="2:28" ht="25.5" hidden="1" customHeight="1">
      <c r="B951" s="138" t="s">
        <v>2089</v>
      </c>
      <c r="C951" s="138" t="s">
        <v>3939</v>
      </c>
      <c r="D951" s="138"/>
      <c r="E951" s="138"/>
      <c r="F951" s="138"/>
      <c r="G951" s="138"/>
      <c r="H951" s="123" t="s">
        <v>4306</v>
      </c>
      <c r="I951" s="138"/>
      <c r="J951" s="138"/>
      <c r="K951" s="23" t="s">
        <v>2090</v>
      </c>
      <c r="L951" s="270" t="s">
        <v>3218</v>
      </c>
      <c r="M951" s="815"/>
      <c r="N951" s="815"/>
      <c r="O951" s="815"/>
      <c r="Q951" s="815"/>
      <c r="R951" s="499"/>
      <c r="S951" s="815"/>
      <c r="T951" s="815"/>
      <c r="U951" s="265"/>
      <c r="V951" s="815"/>
      <c r="W951" s="815"/>
      <c r="Z951" s="499"/>
      <c r="AA951" s="501"/>
      <c r="AB951" s="499"/>
    </row>
    <row r="952" spans="2:28" ht="25.5">
      <c r="B952" s="138" t="s">
        <v>2091</v>
      </c>
      <c r="C952" s="138" t="s">
        <v>3940</v>
      </c>
      <c r="D952" s="138"/>
      <c r="E952" s="138"/>
      <c r="F952" s="138"/>
      <c r="G952" s="138"/>
      <c r="H952" s="123" t="s">
        <v>4306</v>
      </c>
      <c r="I952" s="138"/>
      <c r="J952" s="138"/>
      <c r="K952" s="23" t="s">
        <v>2092</v>
      </c>
      <c r="L952" s="959" t="s">
        <v>3218</v>
      </c>
      <c r="M952" s="564">
        <f>IF(ISERROR(VLOOKUP($B952,ESTR_PREC!$A$1:$M$6000,2,FALSE))=TRUE,0,VLOOKUP($B952,ESTR_PREC!$A$1:$M$6000,2,FALSE))</f>
        <v>20</v>
      </c>
      <c r="N952" s="225">
        <v>16</v>
      </c>
      <c r="O952" s="560">
        <f t="shared" si="43"/>
        <v>-4</v>
      </c>
      <c r="Q952" s="225"/>
      <c r="R952" s="499"/>
      <c r="S952" s="225"/>
      <c r="T952" s="225"/>
      <c r="U952" s="265"/>
      <c r="V952" s="225"/>
      <c r="W952" s="225"/>
      <c r="Z952" s="499"/>
      <c r="AA952" s="501"/>
      <c r="AB952" s="499"/>
    </row>
    <row r="953" spans="2:28" ht="25.5">
      <c r="B953" s="138" t="s">
        <v>2093</v>
      </c>
      <c r="C953" s="138" t="str">
        <f t="shared" ref="C953:C974" si="44">MID(B953,1,1)&amp;MID(B953,3,2)&amp;MID(B953,6,2)&amp;MID(B953,9,2)&amp;MID(B953,12,3)&amp;MID(B953,16,3)&amp;MID(B953,20,2)&amp;MID(B953,23,3)</f>
        <v>420251011201000000</v>
      </c>
      <c r="D953" s="138"/>
      <c r="E953" s="138"/>
      <c r="F953" s="138"/>
      <c r="G953" s="138"/>
      <c r="H953" s="123" t="s">
        <v>4306</v>
      </c>
      <c r="I953" s="138"/>
      <c r="J953" s="138"/>
      <c r="K953" s="304" t="s">
        <v>2095</v>
      </c>
      <c r="L953" s="270" t="s">
        <v>3218</v>
      </c>
      <c r="M953" s="564">
        <f>IF(ISERROR(VLOOKUP($B953,ESTR_PREC!$A$1:$M$6000,2,FALSE))=TRUE,0,VLOOKUP($B953,ESTR_PREC!$A$1:$M$6000,2,FALSE))</f>
        <v>72</v>
      </c>
      <c r="N953" s="225">
        <v>73</v>
      </c>
      <c r="O953" s="560">
        <f t="shared" si="43"/>
        <v>1</v>
      </c>
      <c r="Q953" s="225"/>
      <c r="R953" s="499"/>
      <c r="S953" s="225"/>
      <c r="T953" s="225"/>
      <c r="U953" s="265"/>
      <c r="V953" s="225"/>
      <c r="W953" s="225"/>
      <c r="Z953" s="499"/>
      <c r="AA953" s="501"/>
      <c r="AB953" s="499"/>
    </row>
    <row r="954" spans="2:28">
      <c r="B954" s="138" t="s">
        <v>2096</v>
      </c>
      <c r="C954" s="138" t="str">
        <f t="shared" si="44"/>
        <v>420251011202000000</v>
      </c>
      <c r="D954" s="138"/>
      <c r="E954" s="138"/>
      <c r="F954" s="138"/>
      <c r="G954" s="138"/>
      <c r="H954" s="123" t="s">
        <v>4306</v>
      </c>
      <c r="I954" s="138"/>
      <c r="J954" s="138"/>
      <c r="K954" s="304" t="s">
        <v>2097</v>
      </c>
      <c r="L954" s="270" t="s">
        <v>3218</v>
      </c>
      <c r="M954" s="564">
        <f>IF(ISERROR(VLOOKUP($B954,ESTR_PREC!$A$1:$M$6000,2,FALSE))=TRUE,0,VLOOKUP($B954,ESTR_PREC!$A$1:$M$6000,2,FALSE))</f>
        <v>0</v>
      </c>
      <c r="N954" s="225"/>
      <c r="O954" s="560">
        <f t="shared" si="43"/>
        <v>0</v>
      </c>
      <c r="Q954" s="225"/>
      <c r="R954" s="499"/>
      <c r="S954" s="225"/>
      <c r="T954" s="225"/>
      <c r="U954" s="265"/>
      <c r="V954" s="225"/>
      <c r="W954" s="225"/>
      <c r="Z954" s="499"/>
      <c r="AA954" s="501"/>
      <c r="AB954" s="499"/>
    </row>
    <row r="955" spans="2:28" ht="15" customHeight="1">
      <c r="B955" s="138" t="s">
        <v>2098</v>
      </c>
      <c r="C955" s="138" t="str">
        <f t="shared" si="44"/>
        <v>420251011203000000</v>
      </c>
      <c r="D955" s="138"/>
      <c r="E955" s="138"/>
      <c r="F955" s="138"/>
      <c r="G955" s="138"/>
      <c r="H955" s="123" t="s">
        <v>4306</v>
      </c>
      <c r="I955" s="138"/>
      <c r="J955" s="138"/>
      <c r="K955" s="304" t="s">
        <v>2099</v>
      </c>
      <c r="L955" s="270" t="s">
        <v>3218</v>
      </c>
      <c r="M955" s="564">
        <f>IF(ISERROR(VLOOKUP($B955,ESTR_PREC!$A$1:$M$6000,2,FALSE))=TRUE,0,VLOOKUP($B955,ESTR_PREC!$A$1:$M$6000,2,FALSE))</f>
        <v>7</v>
      </c>
      <c r="N955" s="225">
        <v>9</v>
      </c>
      <c r="O955" s="560">
        <f t="shared" si="43"/>
        <v>2</v>
      </c>
      <c r="Q955" s="225"/>
      <c r="R955" s="499"/>
      <c r="S955" s="225"/>
      <c r="T955" s="225"/>
      <c r="U955" s="265"/>
      <c r="V955" s="225"/>
      <c r="W955" s="225"/>
      <c r="Z955" s="499"/>
      <c r="AA955" s="501"/>
      <c r="AB955" s="499"/>
    </row>
    <row r="956" spans="2:28" ht="25.5">
      <c r="B956" s="138" t="s">
        <v>2100</v>
      </c>
      <c r="C956" s="138" t="str">
        <f t="shared" si="44"/>
        <v>420251011203500000</v>
      </c>
      <c r="D956" s="138"/>
      <c r="E956" s="138"/>
      <c r="F956" s="138"/>
      <c r="G956" s="138"/>
      <c r="H956" s="123" t="s">
        <v>4306</v>
      </c>
      <c r="I956" s="138"/>
      <c r="J956" s="138"/>
      <c r="K956" s="304" t="s">
        <v>2101</v>
      </c>
      <c r="L956" s="270" t="s">
        <v>3218</v>
      </c>
      <c r="M956" s="564">
        <f>IF(ISERROR(VLOOKUP($B956,ESTR_PREC!$A$1:$M$6000,2,FALSE))=TRUE,0,VLOOKUP($B956,ESTR_PREC!$A$1:$M$6000,2,FALSE))</f>
        <v>3</v>
      </c>
      <c r="N956" s="225">
        <v>2</v>
      </c>
      <c r="O956" s="560">
        <f t="shared" si="43"/>
        <v>-1</v>
      </c>
      <c r="Q956" s="225"/>
      <c r="R956" s="499"/>
      <c r="S956" s="225"/>
      <c r="T956" s="225"/>
      <c r="U956" s="265"/>
      <c r="V956" s="225"/>
      <c r="W956" s="225"/>
      <c r="Z956" s="499"/>
      <c r="AA956" s="501"/>
      <c r="AB956" s="499"/>
    </row>
    <row r="957" spans="2:28" ht="25.5">
      <c r="B957" s="138" t="s">
        <v>2102</v>
      </c>
      <c r="C957" s="138" t="str">
        <f t="shared" si="44"/>
        <v>420251011204000000</v>
      </c>
      <c r="D957" s="138"/>
      <c r="E957" s="138"/>
      <c r="F957" s="138"/>
      <c r="G957" s="138"/>
      <c r="H957" s="123" t="s">
        <v>4306</v>
      </c>
      <c r="I957" s="138"/>
      <c r="J957" s="138"/>
      <c r="K957" s="304" t="s">
        <v>2103</v>
      </c>
      <c r="L957" s="270" t="s">
        <v>3218</v>
      </c>
      <c r="M957" s="564">
        <f>IF(ISERROR(VLOOKUP($B957,ESTR_PREC!$A$1:$M$6000,2,FALSE))=TRUE,0,VLOOKUP($B957,ESTR_PREC!$A$1:$M$6000,2,FALSE))</f>
        <v>0</v>
      </c>
      <c r="N957" s="225"/>
      <c r="O957" s="560">
        <f t="shared" si="43"/>
        <v>0</v>
      </c>
      <c r="Q957" s="225"/>
      <c r="R957" s="499"/>
      <c r="S957" s="225"/>
      <c r="T957" s="225"/>
      <c r="U957" s="265"/>
      <c r="V957" s="225"/>
      <c r="W957" s="225"/>
      <c r="Z957" s="499"/>
      <c r="AA957" s="501"/>
      <c r="AB957" s="499"/>
    </row>
    <row r="958" spans="2:28" ht="25.5">
      <c r="B958" s="138" t="s">
        <v>2104</v>
      </c>
      <c r="C958" s="138" t="str">
        <f t="shared" si="44"/>
        <v>420251011205000000</v>
      </c>
      <c r="D958" s="138"/>
      <c r="E958" s="138"/>
      <c r="F958" s="138"/>
      <c r="G958" s="138"/>
      <c r="H958" s="123" t="s">
        <v>4306</v>
      </c>
      <c r="I958" s="138"/>
      <c r="J958" s="138"/>
      <c r="K958" s="304" t="s">
        <v>2105</v>
      </c>
      <c r="L958" s="270" t="s">
        <v>3218</v>
      </c>
      <c r="M958" s="564">
        <f>IF(ISERROR(VLOOKUP($B958,ESTR_PREC!$A$1:$M$6000,2,FALSE))=TRUE,0,VLOOKUP($B958,ESTR_PREC!$A$1:$M$6000,2,FALSE))</f>
        <v>2</v>
      </c>
      <c r="N958" s="225">
        <v>2</v>
      </c>
      <c r="O958" s="560">
        <f t="shared" si="43"/>
        <v>0</v>
      </c>
      <c r="Q958" s="225"/>
      <c r="R958" s="499"/>
      <c r="S958" s="225"/>
      <c r="T958" s="225"/>
      <c r="U958" s="265"/>
      <c r="V958" s="225"/>
      <c r="W958" s="225"/>
      <c r="Z958" s="499"/>
      <c r="AA958" s="501"/>
      <c r="AB958" s="499"/>
    </row>
    <row r="959" spans="2:28" ht="25.5" hidden="1" customHeight="1">
      <c r="B959" s="138" t="s">
        <v>2106</v>
      </c>
      <c r="C959" s="138" t="str">
        <f t="shared" si="44"/>
        <v>420251011206000000</v>
      </c>
      <c r="D959" s="138"/>
      <c r="E959" s="138"/>
      <c r="F959" s="138"/>
      <c r="G959" s="138"/>
      <c r="H959" s="123" t="s">
        <v>4306</v>
      </c>
      <c r="I959" s="138"/>
      <c r="J959" s="138"/>
      <c r="K959" s="304" t="s">
        <v>2107</v>
      </c>
      <c r="L959" s="270" t="s">
        <v>3218</v>
      </c>
      <c r="M959" s="815"/>
      <c r="N959" s="815"/>
      <c r="O959" s="815"/>
      <c r="Q959" s="815"/>
      <c r="R959" s="499"/>
      <c r="S959" s="815"/>
      <c r="T959" s="815"/>
      <c r="U959" s="265"/>
      <c r="V959" s="815"/>
      <c r="W959" s="815"/>
      <c r="Z959" s="499"/>
      <c r="AA959" s="501"/>
      <c r="AB959" s="499"/>
    </row>
    <row r="960" spans="2:28">
      <c r="B960" s="138" t="s">
        <v>2108</v>
      </c>
      <c r="C960" s="138" t="str">
        <f t="shared" si="44"/>
        <v>420251011211000000</v>
      </c>
      <c r="D960" s="138"/>
      <c r="E960" s="138"/>
      <c r="F960" s="138"/>
      <c r="G960" s="138"/>
      <c r="H960" s="123" t="s">
        <v>4306</v>
      </c>
      <c r="I960" s="138"/>
      <c r="J960" s="138"/>
      <c r="K960" s="304" t="s">
        <v>2109</v>
      </c>
      <c r="L960" s="270" t="s">
        <v>3218</v>
      </c>
      <c r="M960" s="564">
        <f>IF(ISERROR(VLOOKUP($B960,ESTR_PREC!$A$1:$M$6000,2,FALSE))=TRUE,0,VLOOKUP($B960,ESTR_PREC!$A$1:$M$6000,2,FALSE))</f>
        <v>25</v>
      </c>
      <c r="N960" s="225">
        <v>25</v>
      </c>
      <c r="O960" s="560">
        <f>+N960-M960</f>
        <v>0</v>
      </c>
      <c r="Q960" s="225"/>
      <c r="R960" s="499"/>
      <c r="S960" s="225"/>
      <c r="T960" s="225"/>
      <c r="U960" s="265"/>
      <c r="V960" s="225"/>
      <c r="W960" s="225"/>
      <c r="Z960" s="499"/>
      <c r="AA960" s="501"/>
      <c r="AB960" s="499"/>
    </row>
    <row r="961" spans="2:28" ht="25.5">
      <c r="B961" s="138" t="s">
        <v>2110</v>
      </c>
      <c r="C961" s="138" t="str">
        <f t="shared" si="44"/>
        <v>420251011221000000</v>
      </c>
      <c r="D961" s="138"/>
      <c r="E961" s="138"/>
      <c r="F961" s="138"/>
      <c r="G961" s="138"/>
      <c r="H961" s="123" t="s">
        <v>4306</v>
      </c>
      <c r="I961" s="138"/>
      <c r="J961" s="138"/>
      <c r="K961" s="304" t="s">
        <v>2111</v>
      </c>
      <c r="L961" s="270" t="s">
        <v>3218</v>
      </c>
      <c r="M961" s="564">
        <f>IF(ISERROR(VLOOKUP($B961,ESTR_PREC!$A$1:$M$6000,2,FALSE))=TRUE,0,VLOOKUP($B961,ESTR_PREC!$A$1:$M$6000,2,FALSE))</f>
        <v>0</v>
      </c>
      <c r="N961" s="225"/>
      <c r="O961" s="560">
        <f>+N961-M961</f>
        <v>0</v>
      </c>
      <c r="Q961" s="225"/>
      <c r="R961" s="499"/>
      <c r="S961" s="225"/>
      <c r="T961" s="225"/>
      <c r="U961" s="265"/>
      <c r="V961" s="225"/>
      <c r="W961" s="225"/>
      <c r="Z961" s="499"/>
      <c r="AA961" s="501"/>
      <c r="AB961" s="499"/>
    </row>
    <row r="962" spans="2:28" ht="25.5" hidden="1" customHeight="1">
      <c r="B962" s="138" t="s">
        <v>2112</v>
      </c>
      <c r="C962" s="138" t="str">
        <f t="shared" si="44"/>
        <v>420251011222000000</v>
      </c>
      <c r="D962" s="138"/>
      <c r="E962" s="138"/>
      <c r="F962" s="138"/>
      <c r="G962" s="138"/>
      <c r="H962" s="123" t="s">
        <v>4306</v>
      </c>
      <c r="I962" s="138"/>
      <c r="J962" s="138"/>
      <c r="K962" s="304" t="s">
        <v>2113</v>
      </c>
      <c r="L962" s="270" t="s">
        <v>3218</v>
      </c>
      <c r="M962" s="815"/>
      <c r="N962" s="815"/>
      <c r="O962" s="815"/>
      <c r="Q962" s="815"/>
      <c r="R962" s="499"/>
      <c r="S962" s="815"/>
      <c r="T962" s="815"/>
      <c r="U962" s="265"/>
      <c r="V962" s="815"/>
      <c r="W962" s="815"/>
      <c r="Z962" s="499"/>
      <c r="AA962" s="501"/>
      <c r="AB962" s="499"/>
    </row>
    <row r="963" spans="2:28" ht="25.5">
      <c r="B963" s="138" t="s">
        <v>2114</v>
      </c>
      <c r="C963" s="138" t="str">
        <f t="shared" si="44"/>
        <v>420251011280000000</v>
      </c>
      <c r="D963" s="138"/>
      <c r="E963" s="138"/>
      <c r="F963" s="138"/>
      <c r="G963" s="138"/>
      <c r="H963" s="123" t="s">
        <v>4306</v>
      </c>
      <c r="I963" s="138"/>
      <c r="J963" s="138"/>
      <c r="K963" s="304" t="s">
        <v>2115</v>
      </c>
      <c r="L963" s="270" t="s">
        <v>3218</v>
      </c>
      <c r="M963" s="564">
        <f>IF(ISERROR(VLOOKUP($B963,ESTR_PREC!$A$1:$M$6000,2,FALSE))=TRUE,0,VLOOKUP($B963,ESTR_PREC!$A$1:$M$6000,2,FALSE))</f>
        <v>0</v>
      </c>
      <c r="N963" s="225"/>
      <c r="O963" s="560">
        <f>+N963-M963</f>
        <v>0</v>
      </c>
      <c r="Q963" s="225"/>
      <c r="R963" s="499"/>
      <c r="S963" s="225"/>
      <c r="T963" s="225"/>
      <c r="U963" s="265"/>
      <c r="V963" s="225"/>
      <c r="W963" s="225"/>
      <c r="Z963" s="499"/>
      <c r="AA963" s="501"/>
      <c r="AB963" s="499"/>
    </row>
    <row r="964" spans="2:28" hidden="1">
      <c r="B964" s="138" t="s">
        <v>2116</v>
      </c>
      <c r="C964" s="138" t="str">
        <f t="shared" si="44"/>
        <v>420251011401000000</v>
      </c>
      <c r="D964" s="138"/>
      <c r="E964" s="138"/>
      <c r="F964" s="138"/>
      <c r="G964" s="138"/>
      <c r="H964" s="138"/>
      <c r="I964" s="138"/>
      <c r="J964" s="138"/>
      <c r="K964" s="304" t="s">
        <v>2118</v>
      </c>
      <c r="L964" s="270" t="s">
        <v>3218</v>
      </c>
      <c r="M964" s="815"/>
      <c r="N964" s="815"/>
      <c r="O964" s="815"/>
      <c r="Q964" s="815"/>
      <c r="R964" s="499"/>
      <c r="S964" s="815"/>
      <c r="T964" s="815"/>
      <c r="U964" s="265"/>
      <c r="V964" s="815"/>
      <c r="W964" s="815"/>
      <c r="Z964" s="499"/>
      <c r="AA964" s="501"/>
      <c r="AB964" s="499"/>
    </row>
    <row r="965" spans="2:28" hidden="1">
      <c r="B965" s="138" t="s">
        <v>2119</v>
      </c>
      <c r="C965" s="138" t="str">
        <f t="shared" si="44"/>
        <v>420251011402000000</v>
      </c>
      <c r="D965" s="138"/>
      <c r="E965" s="138"/>
      <c r="F965" s="138"/>
      <c r="G965" s="138"/>
      <c r="H965" s="138"/>
      <c r="I965" s="138"/>
      <c r="J965" s="138"/>
      <c r="K965" s="304" t="s">
        <v>2120</v>
      </c>
      <c r="L965" s="270" t="s">
        <v>3218</v>
      </c>
      <c r="M965" s="815"/>
      <c r="N965" s="815"/>
      <c r="O965" s="815"/>
      <c r="Q965" s="815"/>
      <c r="R965" s="499"/>
      <c r="S965" s="815"/>
      <c r="T965" s="815"/>
      <c r="U965" s="265"/>
      <c r="V965" s="815"/>
      <c r="W965" s="815"/>
      <c r="Z965" s="499"/>
      <c r="AA965" s="501"/>
      <c r="AB965" s="499"/>
    </row>
    <row r="966" spans="2:28" hidden="1">
      <c r="B966" s="138" t="s">
        <v>2121</v>
      </c>
      <c r="C966" s="138" t="str">
        <f t="shared" si="44"/>
        <v>420251011403000000</v>
      </c>
      <c r="D966" s="138"/>
      <c r="E966" s="138"/>
      <c r="F966" s="138"/>
      <c r="G966" s="138"/>
      <c r="H966" s="138"/>
      <c r="I966" s="138"/>
      <c r="J966" s="138"/>
      <c r="K966" s="304" t="s">
        <v>2122</v>
      </c>
      <c r="L966" s="270" t="s">
        <v>3218</v>
      </c>
      <c r="M966" s="815"/>
      <c r="N966" s="815"/>
      <c r="O966" s="815"/>
      <c r="Q966" s="815"/>
      <c r="R966" s="499"/>
      <c r="S966" s="815"/>
      <c r="T966" s="815"/>
      <c r="U966" s="265"/>
      <c r="V966" s="815"/>
      <c r="W966" s="815"/>
      <c r="Z966" s="499"/>
      <c r="AA966" s="501"/>
      <c r="AB966" s="499"/>
    </row>
    <row r="967" spans="2:28" ht="25.5" hidden="1">
      <c r="B967" s="138" t="s">
        <v>2123</v>
      </c>
      <c r="C967" s="138" t="str">
        <f t="shared" si="44"/>
        <v>420251011403500000</v>
      </c>
      <c r="D967" s="138"/>
      <c r="E967" s="138"/>
      <c r="F967" s="138"/>
      <c r="G967" s="138"/>
      <c r="H967" s="138"/>
      <c r="I967" s="138"/>
      <c r="J967" s="138"/>
      <c r="K967" s="304" t="s">
        <v>2124</v>
      </c>
      <c r="L967" s="270" t="s">
        <v>3218</v>
      </c>
      <c r="M967" s="815"/>
      <c r="N967" s="815"/>
      <c r="O967" s="815"/>
      <c r="Q967" s="815"/>
      <c r="R967" s="499"/>
      <c r="S967" s="815"/>
      <c r="T967" s="815"/>
      <c r="U967" s="265"/>
      <c r="V967" s="815"/>
      <c r="W967" s="815"/>
      <c r="Z967" s="499"/>
      <c r="AA967" s="501"/>
      <c r="AB967" s="499"/>
    </row>
    <row r="968" spans="2:28" ht="25.5" hidden="1">
      <c r="B968" s="138" t="s">
        <v>2125</v>
      </c>
      <c r="C968" s="138" t="str">
        <f t="shared" si="44"/>
        <v>420251011404000000</v>
      </c>
      <c r="D968" s="138"/>
      <c r="E968" s="138"/>
      <c r="F968" s="138"/>
      <c r="G968" s="138"/>
      <c r="H968" s="138"/>
      <c r="I968" s="138"/>
      <c r="J968" s="138"/>
      <c r="K968" s="304" t="s">
        <v>2126</v>
      </c>
      <c r="L968" s="270" t="s">
        <v>3218</v>
      </c>
      <c r="M968" s="815"/>
      <c r="N968" s="815"/>
      <c r="O968" s="815"/>
      <c r="Q968" s="815"/>
      <c r="R968" s="499"/>
      <c r="S968" s="815"/>
      <c r="T968" s="815"/>
      <c r="U968" s="265"/>
      <c r="V968" s="815"/>
      <c r="W968" s="815"/>
      <c r="Z968" s="499"/>
      <c r="AA968" s="501"/>
      <c r="AB968" s="499"/>
    </row>
    <row r="969" spans="2:28" ht="25.5" hidden="1">
      <c r="B969" s="138" t="s">
        <v>2127</v>
      </c>
      <c r="C969" s="138" t="str">
        <f t="shared" si="44"/>
        <v>420251011405000000</v>
      </c>
      <c r="D969" s="138"/>
      <c r="E969" s="138"/>
      <c r="F969" s="138"/>
      <c r="G969" s="138"/>
      <c r="H969" s="138"/>
      <c r="I969" s="138"/>
      <c r="J969" s="138"/>
      <c r="K969" s="304" t="s">
        <v>2128</v>
      </c>
      <c r="L969" s="270" t="s">
        <v>3218</v>
      </c>
      <c r="M969" s="815"/>
      <c r="N969" s="815"/>
      <c r="O969" s="815"/>
      <c r="Q969" s="815"/>
      <c r="R969" s="499"/>
      <c r="S969" s="815"/>
      <c r="T969" s="815"/>
      <c r="U969" s="265"/>
      <c r="V969" s="815"/>
      <c r="W969" s="815"/>
      <c r="Z969" s="499"/>
      <c r="AA969" s="501"/>
      <c r="AB969" s="499"/>
    </row>
    <row r="970" spans="2:28" ht="25.5" hidden="1" customHeight="1">
      <c r="B970" s="138" t="s">
        <v>2129</v>
      </c>
      <c r="C970" s="138" t="str">
        <f t="shared" si="44"/>
        <v>420251011406000000</v>
      </c>
      <c r="D970" s="138"/>
      <c r="E970" s="138"/>
      <c r="F970" s="138"/>
      <c r="G970" s="138"/>
      <c r="H970" s="138"/>
      <c r="I970" s="138"/>
      <c r="J970" s="138"/>
      <c r="K970" s="304" t="s">
        <v>2130</v>
      </c>
      <c r="L970" s="270" t="s">
        <v>3218</v>
      </c>
      <c r="M970" s="815"/>
      <c r="N970" s="815"/>
      <c r="O970" s="815"/>
      <c r="Q970" s="815"/>
      <c r="R970" s="499"/>
      <c r="S970" s="815"/>
      <c r="T970" s="815"/>
      <c r="U970" s="265"/>
      <c r="V970" s="815"/>
      <c r="W970" s="815"/>
      <c r="Z970" s="499"/>
      <c r="AA970" s="501"/>
      <c r="AB970" s="499"/>
    </row>
    <row r="971" spans="2:28" hidden="1">
      <c r="B971" s="138" t="s">
        <v>2131</v>
      </c>
      <c r="C971" s="138" t="str">
        <f t="shared" si="44"/>
        <v>420251011411000000</v>
      </c>
      <c r="D971" s="138"/>
      <c r="E971" s="138"/>
      <c r="F971" s="138"/>
      <c r="G971" s="138"/>
      <c r="H971" s="138"/>
      <c r="I971" s="138"/>
      <c r="J971" s="138"/>
      <c r="K971" s="304" t="s">
        <v>2132</v>
      </c>
      <c r="L971" s="270" t="s">
        <v>3218</v>
      </c>
      <c r="M971" s="815"/>
      <c r="N971" s="815"/>
      <c r="O971" s="815"/>
      <c r="Q971" s="815"/>
      <c r="R971" s="499"/>
      <c r="S971" s="815"/>
      <c r="T971" s="815"/>
      <c r="U971" s="265"/>
      <c r="V971" s="815"/>
      <c r="W971" s="815"/>
      <c r="Z971" s="499"/>
      <c r="AA971" s="501"/>
      <c r="AB971" s="499"/>
    </row>
    <row r="972" spans="2:28" ht="25.5" hidden="1">
      <c r="B972" s="138" t="s">
        <v>2133</v>
      </c>
      <c r="C972" s="138" t="str">
        <f t="shared" si="44"/>
        <v>420251011421000000</v>
      </c>
      <c r="D972" s="138"/>
      <c r="E972" s="138"/>
      <c r="F972" s="138"/>
      <c r="G972" s="138"/>
      <c r="H972" s="138"/>
      <c r="I972" s="138"/>
      <c r="J972" s="138"/>
      <c r="K972" s="304" t="s">
        <v>2134</v>
      </c>
      <c r="L972" s="270" t="s">
        <v>3218</v>
      </c>
      <c r="M972" s="815"/>
      <c r="N972" s="815"/>
      <c r="O972" s="815"/>
      <c r="Q972" s="815"/>
      <c r="R972" s="499"/>
      <c r="S972" s="815"/>
      <c r="T972" s="815"/>
      <c r="U972" s="265"/>
      <c r="V972" s="815"/>
      <c r="W972" s="815"/>
      <c r="Z972" s="499"/>
      <c r="AA972" s="501"/>
      <c r="AB972" s="499"/>
    </row>
    <row r="973" spans="2:28" ht="25.5" hidden="1" customHeight="1">
      <c r="B973" s="138" t="s">
        <v>2135</v>
      </c>
      <c r="C973" s="138" t="str">
        <f t="shared" si="44"/>
        <v>420251011422000000</v>
      </c>
      <c r="D973" s="138"/>
      <c r="E973" s="138"/>
      <c r="F973" s="138"/>
      <c r="G973" s="138"/>
      <c r="H973" s="138"/>
      <c r="I973" s="138"/>
      <c r="J973" s="138"/>
      <c r="K973" s="304" t="s">
        <v>2136</v>
      </c>
      <c r="L973" s="270" t="s">
        <v>3218</v>
      </c>
      <c r="M973" s="815"/>
      <c r="N973" s="815"/>
      <c r="O973" s="815"/>
      <c r="Q973" s="815"/>
      <c r="R973" s="499"/>
      <c r="S973" s="815"/>
      <c r="T973" s="815"/>
      <c r="U973" s="265"/>
      <c r="V973" s="815"/>
      <c r="W973" s="815"/>
      <c r="Z973" s="499"/>
      <c r="AA973" s="501"/>
      <c r="AB973" s="499"/>
    </row>
    <row r="974" spans="2:28" ht="15" hidden="1" customHeight="1">
      <c r="B974" s="138" t="s">
        <v>2137</v>
      </c>
      <c r="C974" s="138" t="str">
        <f t="shared" si="44"/>
        <v>420251011480000000</v>
      </c>
      <c r="D974" s="138"/>
      <c r="E974" s="138"/>
      <c r="F974" s="138"/>
      <c r="G974" s="138"/>
      <c r="H974" s="138"/>
      <c r="I974" s="138"/>
      <c r="J974" s="138"/>
      <c r="K974" s="304" t="s">
        <v>2138</v>
      </c>
      <c r="L974" s="270" t="s">
        <v>3218</v>
      </c>
      <c r="M974" s="815"/>
      <c r="N974" s="815"/>
      <c r="O974" s="815"/>
      <c r="Q974" s="815"/>
      <c r="R974" s="499"/>
      <c r="S974" s="815"/>
      <c r="T974" s="815"/>
      <c r="U974" s="265"/>
      <c r="V974" s="815"/>
      <c r="W974" s="815"/>
      <c r="Z974" s="499"/>
      <c r="AA974" s="501"/>
      <c r="AB974" s="499"/>
    </row>
    <row r="975" spans="2:28" ht="15.75">
      <c r="K975" s="544" t="s">
        <v>3943</v>
      </c>
      <c r="L975" s="528"/>
      <c r="M975" s="192"/>
      <c r="N975" s="192"/>
      <c r="O975" s="192"/>
      <c r="P975" s="192"/>
      <c r="Q975" s="192"/>
      <c r="R975" s="554"/>
      <c r="S975" s="192"/>
      <c r="T975" s="192"/>
      <c r="U975" s="265"/>
      <c r="V975" s="192"/>
      <c r="W975" s="192"/>
      <c r="Z975" s="192"/>
      <c r="AA975" s="501"/>
      <c r="AB975" s="192"/>
    </row>
    <row r="976" spans="2:28" ht="16.5" thickBot="1">
      <c r="K976" s="539"/>
      <c r="L976" s="528"/>
      <c r="M976" s="192"/>
      <c r="N976" s="192"/>
      <c r="O976" s="192"/>
      <c r="Q976" s="192"/>
      <c r="R976" s="554"/>
      <c r="S976" s="192"/>
      <c r="T976" s="192"/>
      <c r="U976" s="265"/>
      <c r="V976" s="192"/>
      <c r="W976" s="192"/>
      <c r="Z976" s="192"/>
      <c r="AA976" s="501"/>
      <c r="AB976" s="192"/>
    </row>
    <row r="977" spans="2:28" ht="17.25" thickTop="1" thickBot="1">
      <c r="B977" s="152" t="s">
        <v>2139</v>
      </c>
      <c r="C977" s="247" t="s">
        <v>3944</v>
      </c>
      <c r="D977" s="248"/>
      <c r="E977" s="103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255</v>
      </c>
      <c r="N977" s="154">
        <f>SUM(N980:N1048)</f>
        <v>233</v>
      </c>
      <c r="O977" s="298">
        <f>+N977-M977</f>
        <v>-22</v>
      </c>
      <c r="Q977" s="154">
        <f>SUM(Q980:Q1048)</f>
        <v>0</v>
      </c>
      <c r="R977" s="519"/>
      <c r="S977" s="154">
        <f>SUM(S980:S1048)</f>
        <v>0</v>
      </c>
      <c r="T977" s="154">
        <f>SUM(T980:T1048)</f>
        <v>0</v>
      </c>
      <c r="U977" s="265"/>
      <c r="V977" s="154">
        <f>SUM(V980:V1048)</f>
        <v>0</v>
      </c>
      <c r="W977" s="154">
        <f>SUM(W980:W1048)</f>
        <v>0</v>
      </c>
      <c r="Z977" s="519"/>
      <c r="AA977" s="501"/>
      <c r="AB977" s="519"/>
    </row>
    <row r="978" spans="2:28" ht="9" customHeight="1" thickTop="1" thickBot="1">
      <c r="K978" s="540"/>
      <c r="M978" s="265"/>
      <c r="N978" s="379"/>
      <c r="Q978" s="379"/>
      <c r="R978" s="554"/>
      <c r="U978" s="265"/>
      <c r="V978" s="265"/>
      <c r="W978" s="265"/>
      <c r="Z978" s="501"/>
      <c r="AA978" s="501"/>
      <c r="AB978" s="501"/>
    </row>
    <row r="979" spans="2:28" ht="39" thickBot="1">
      <c r="B979" s="102" t="s">
        <v>3221</v>
      </c>
      <c r="C979" s="245" t="s">
        <v>48</v>
      </c>
      <c r="D979" s="245"/>
      <c r="E979" s="246"/>
      <c r="F979" s="246"/>
      <c r="G979" s="246"/>
      <c r="H979" s="246"/>
      <c r="I979" s="246"/>
      <c r="J979" s="246"/>
      <c r="K979" s="322" t="s">
        <v>3894</v>
      </c>
      <c r="L979" s="135"/>
      <c r="M979" s="328" t="str">
        <f>+$M$10</f>
        <v>Valore netto al 31/12/2017</v>
      </c>
      <c r="N979" s="779" t="str">
        <f>N$10</f>
        <v>Valore netto al 31/12/2018</v>
      </c>
      <c r="O979" s="779" t="s">
        <v>4064</v>
      </c>
      <c r="P979" s="806"/>
      <c r="Q979" s="779" t="str">
        <f>Q$10</f>
        <v>Prechiusura al ° trimestre 2018</v>
      </c>
      <c r="R979" s="514"/>
      <c r="S979" s="1145" t="str">
        <f>S$330</f>
        <v>Costi da utilizzo contributi 2018</v>
      </c>
      <c r="T979" s="1143" t="str">
        <f>T$330</f>
        <v>Costi da utilizzo contributi DI CUI SOCIO-SAN</v>
      </c>
      <c r="U979" s="1144"/>
      <c r="V979" s="1142" t="str">
        <f>V$330</f>
        <v>Costi da contributi 2018</v>
      </c>
      <c r="W979" s="1143" t="str">
        <f>W$330</f>
        <v>Costi da contributi DI CUI SOCIO-SAN</v>
      </c>
      <c r="Z979" s="681"/>
      <c r="AA979" s="501"/>
      <c r="AB979" s="681"/>
    </row>
    <row r="980" spans="2:28" ht="25.5">
      <c r="B980" s="138" t="s">
        <v>2141</v>
      </c>
      <c r="C980" s="138" t="s">
        <v>3945</v>
      </c>
      <c r="D980" s="138"/>
      <c r="E980" s="138"/>
      <c r="F980" s="138"/>
      <c r="G980" s="138"/>
      <c r="H980" s="123" t="s">
        <v>4307</v>
      </c>
      <c r="I980" s="138"/>
      <c r="J980" s="138"/>
      <c r="K980" s="23" t="s">
        <v>2144</v>
      </c>
      <c r="L980" s="270" t="s">
        <v>3218</v>
      </c>
      <c r="M980" s="564">
        <f>IF(ISERROR(VLOOKUP($B980,ESTR_PREC!$A$1:$M$6000,2,FALSE))=TRUE,0,VLOOKUP($B980,ESTR_PREC!$A$1:$M$6000,2,FALSE))</f>
        <v>131</v>
      </c>
      <c r="N980" s="225">
        <v>116</v>
      </c>
      <c r="O980" s="560">
        <f t="shared" ref="O980:O986" si="45">+N980-M980</f>
        <v>-15</v>
      </c>
      <c r="Q980" s="225"/>
      <c r="R980" s="499"/>
      <c r="S980" s="225"/>
      <c r="T980" s="225"/>
      <c r="U980" s="265"/>
      <c r="V980" s="225"/>
      <c r="W980" s="225"/>
      <c r="Z980" s="499"/>
      <c r="AA980" s="501"/>
      <c r="AB980" s="499"/>
    </row>
    <row r="981" spans="2:28" ht="25.5">
      <c r="B981" s="138" t="s">
        <v>2145</v>
      </c>
      <c r="C981" s="138" t="s">
        <v>3946</v>
      </c>
      <c r="D981" s="138"/>
      <c r="E981" s="138"/>
      <c r="F981" s="138"/>
      <c r="G981" s="138"/>
      <c r="H981" s="123" t="s">
        <v>4307</v>
      </c>
      <c r="I981" s="138"/>
      <c r="J981" s="138"/>
      <c r="K981" s="23" t="s">
        <v>2146</v>
      </c>
      <c r="L981" s="270" t="s">
        <v>3218</v>
      </c>
      <c r="M981" s="564">
        <f>IF(ISERROR(VLOOKUP($B981,ESTR_PREC!$A$1:$M$6000,2,FALSE))=TRUE,0,VLOOKUP($B981,ESTR_PREC!$A$1:$M$6000,2,FALSE))</f>
        <v>0</v>
      </c>
      <c r="N981" s="225"/>
      <c r="O981" s="560">
        <f t="shared" si="45"/>
        <v>0</v>
      </c>
      <c r="Q981" s="225"/>
      <c r="R981" s="499"/>
      <c r="S981" s="225"/>
      <c r="T981" s="225"/>
      <c r="U981" s="265"/>
      <c r="V981" s="225"/>
      <c r="W981" s="225"/>
      <c r="Z981" s="499"/>
      <c r="AA981" s="501"/>
      <c r="AB981" s="499"/>
    </row>
    <row r="982" spans="2:28" ht="25.5">
      <c r="B982" s="494" t="s">
        <v>2147</v>
      </c>
      <c r="C982" s="968" t="s">
        <v>3947</v>
      </c>
      <c r="D982" s="966"/>
      <c r="E982" s="966"/>
      <c r="F982" s="966"/>
      <c r="G982" s="966"/>
      <c r="H982" s="123" t="s">
        <v>4307</v>
      </c>
      <c r="I982" s="966"/>
      <c r="J982" s="966"/>
      <c r="K982" s="23" t="s">
        <v>2148</v>
      </c>
      <c r="L982" s="965" t="s">
        <v>3218</v>
      </c>
      <c r="M982" s="564">
        <f>IF(ISERROR(VLOOKUP($B982,ESTR_PREC!$A$1:$M$6000,2,FALSE))=TRUE,0,VLOOKUP($B982,ESTR_PREC!$A$1:$M$6000,2,FALSE))</f>
        <v>62</v>
      </c>
      <c r="N982" s="225">
        <v>61</v>
      </c>
      <c r="O982" s="560">
        <f t="shared" si="45"/>
        <v>-1</v>
      </c>
      <c r="Q982" s="225"/>
      <c r="R982" s="499"/>
      <c r="S982" s="225"/>
      <c r="T982" s="225"/>
      <c r="U982" s="265"/>
      <c r="V982" s="225"/>
      <c r="W982" s="225"/>
      <c r="Z982" s="499"/>
      <c r="AA982" s="501"/>
      <c r="AB982" s="499"/>
    </row>
    <row r="983" spans="2:28" ht="25.5">
      <c r="B983" s="138" t="s">
        <v>2149</v>
      </c>
      <c r="C983" s="138" t="s">
        <v>3948</v>
      </c>
      <c r="D983" s="138"/>
      <c r="E983" s="138"/>
      <c r="F983" s="138"/>
      <c r="G983" s="138"/>
      <c r="H983" s="123" t="s">
        <v>4307</v>
      </c>
      <c r="I983" s="138"/>
      <c r="J983" s="138"/>
      <c r="K983" s="23" t="s">
        <v>2150</v>
      </c>
      <c r="L983" s="270" t="s">
        <v>3218</v>
      </c>
      <c r="M983" s="564">
        <f>IF(ISERROR(VLOOKUP($B983,ESTR_PREC!$A$1:$M$6000,2,FALSE))=TRUE,0,VLOOKUP($B983,ESTR_PREC!$A$1:$M$6000,2,FALSE))</f>
        <v>1</v>
      </c>
      <c r="N983" s="225">
        <v>1</v>
      </c>
      <c r="O983" s="560">
        <f t="shared" si="45"/>
        <v>0</v>
      </c>
      <c r="Q983" s="225"/>
      <c r="R983" s="499"/>
      <c r="S983" s="225"/>
      <c r="T983" s="225"/>
      <c r="U983" s="265"/>
      <c r="V983" s="225"/>
      <c r="W983" s="225"/>
      <c r="Z983" s="499"/>
      <c r="AA983" s="501"/>
      <c r="AB983" s="499"/>
    </row>
    <row r="984" spans="2:28" ht="25.5">
      <c r="B984" s="138" t="s">
        <v>2151</v>
      </c>
      <c r="C984" s="138" t="s">
        <v>3949</v>
      </c>
      <c r="D984" s="138"/>
      <c r="E984" s="138"/>
      <c r="F984" s="138"/>
      <c r="G984" s="138"/>
      <c r="H984" s="123" t="s">
        <v>4307</v>
      </c>
      <c r="I984" s="138"/>
      <c r="J984" s="138"/>
      <c r="K984" s="23" t="s">
        <v>4308</v>
      </c>
      <c r="L984" s="270" t="s">
        <v>3218</v>
      </c>
      <c r="M984" s="564">
        <f>IF(ISERROR(VLOOKUP($B984,ESTR_PREC!$A$1:$M$6000,2,FALSE))=TRUE,0,VLOOKUP($B984,ESTR_PREC!$A$1:$M$6000,2,FALSE))</f>
        <v>0</v>
      </c>
      <c r="N984" s="225"/>
      <c r="O984" s="560">
        <f t="shared" si="45"/>
        <v>0</v>
      </c>
      <c r="Q984" s="225"/>
      <c r="R984" s="499"/>
      <c r="S984" s="225"/>
      <c r="T984" s="225"/>
      <c r="U984" s="265"/>
      <c r="V984" s="225"/>
      <c r="W984" s="225"/>
      <c r="Z984" s="499"/>
      <c r="AA984" s="501"/>
      <c r="AB984" s="499"/>
    </row>
    <row r="985" spans="2:28" ht="25.5">
      <c r="B985" s="138" t="s">
        <v>2153</v>
      </c>
      <c r="C985" s="138" t="s">
        <v>3950</v>
      </c>
      <c r="D985" s="138"/>
      <c r="E985" s="138"/>
      <c r="F985" s="138"/>
      <c r="G985" s="138"/>
      <c r="H985" s="123" t="s">
        <v>4307</v>
      </c>
      <c r="I985" s="138"/>
      <c r="J985" s="138"/>
      <c r="K985" s="23" t="s">
        <v>2154</v>
      </c>
      <c r="L985" s="270" t="s">
        <v>3218</v>
      </c>
      <c r="M985" s="564">
        <f>IF(ISERROR(VLOOKUP($B985,ESTR_PREC!$A$1:$M$6000,2,FALSE))=TRUE,0,VLOOKUP($B985,ESTR_PREC!$A$1:$M$6000,2,FALSE))</f>
        <v>2</v>
      </c>
      <c r="N985" s="225">
        <v>2</v>
      </c>
      <c r="O985" s="560">
        <f t="shared" si="45"/>
        <v>0</v>
      </c>
      <c r="Q985" s="225"/>
      <c r="R985" s="499"/>
      <c r="S985" s="225"/>
      <c r="T985" s="225"/>
      <c r="U985" s="265"/>
      <c r="V985" s="225"/>
      <c r="W985" s="225"/>
      <c r="Z985" s="499"/>
      <c r="AA985" s="501"/>
      <c r="AB985" s="499"/>
    </row>
    <row r="986" spans="2:28" ht="25.5">
      <c r="B986" s="138" t="s">
        <v>2155</v>
      </c>
      <c r="C986" s="138" t="s">
        <v>3951</v>
      </c>
      <c r="D986" s="138"/>
      <c r="E986" s="138"/>
      <c r="F986" s="138"/>
      <c r="G986" s="138"/>
      <c r="H986" s="123" t="s">
        <v>4307</v>
      </c>
      <c r="I986" s="138"/>
      <c r="J986" s="138"/>
      <c r="K986" s="23" t="s">
        <v>2156</v>
      </c>
      <c r="L986" s="270" t="s">
        <v>3218</v>
      </c>
      <c r="M986" s="564">
        <f>IF(ISERROR(VLOOKUP($B986,ESTR_PREC!$A$1:$M$6000,2,FALSE))=TRUE,0,VLOOKUP($B986,ESTR_PREC!$A$1:$M$6000,2,FALSE))</f>
        <v>4</v>
      </c>
      <c r="N986" s="225">
        <v>3</v>
      </c>
      <c r="O986" s="560">
        <f t="shared" si="45"/>
        <v>-1</v>
      </c>
      <c r="Q986" s="225"/>
      <c r="R986" s="499"/>
      <c r="S986" s="225"/>
      <c r="T986" s="225"/>
      <c r="U986" s="265"/>
      <c r="V986" s="225"/>
      <c r="W986" s="225"/>
      <c r="Z986" s="499"/>
      <c r="AA986" s="501"/>
      <c r="AB986" s="499"/>
    </row>
    <row r="987" spans="2:28" ht="25.5" hidden="1" customHeight="1">
      <c r="B987" s="138" t="s">
        <v>2157</v>
      </c>
      <c r="C987" s="138" t="s">
        <v>3953</v>
      </c>
      <c r="D987" s="138"/>
      <c r="E987" s="138"/>
      <c r="F987" s="138"/>
      <c r="G987" s="138"/>
      <c r="H987" s="123" t="s">
        <v>4307</v>
      </c>
      <c r="I987" s="138"/>
      <c r="J987" s="138"/>
      <c r="K987" s="23" t="s">
        <v>2158</v>
      </c>
      <c r="L987" s="270" t="s">
        <v>3218</v>
      </c>
      <c r="M987" s="815"/>
      <c r="N987" s="815"/>
      <c r="O987" s="815"/>
      <c r="Q987" s="815"/>
      <c r="R987" s="499"/>
      <c r="S987" s="815"/>
      <c r="T987" s="815"/>
      <c r="U987" s="265"/>
      <c r="V987" s="815"/>
      <c r="W987" s="815"/>
      <c r="Z987" s="499"/>
      <c r="AA987" s="501"/>
      <c r="AB987" s="499"/>
    </row>
    <row r="988" spans="2:28" ht="25.5">
      <c r="B988" s="138" t="s">
        <v>2159</v>
      </c>
      <c r="C988" s="138" t="s">
        <v>3954</v>
      </c>
      <c r="D988" s="138"/>
      <c r="E988" s="138"/>
      <c r="F988" s="138"/>
      <c r="G988" s="138"/>
      <c r="H988" s="123" t="s">
        <v>4307</v>
      </c>
      <c r="I988" s="138"/>
      <c r="J988" s="138"/>
      <c r="K988" s="23" t="s">
        <v>2160</v>
      </c>
      <c r="L988" s="270" t="s">
        <v>3218</v>
      </c>
      <c r="M988" s="564">
        <f>IF(ISERROR(VLOOKUP($B988,ESTR_PREC!$A$1:$M$6000,2,FALSE))=TRUE,0,VLOOKUP($B988,ESTR_PREC!$A$1:$M$6000,2,FALSE))</f>
        <v>54</v>
      </c>
      <c r="N988" s="225">
        <v>50</v>
      </c>
      <c r="O988" s="560">
        <f t="shared" ref="O988:O998" si="46">+N988-M988</f>
        <v>-4</v>
      </c>
      <c r="Q988" s="225"/>
      <c r="R988" s="499"/>
      <c r="S988" s="225"/>
      <c r="T988" s="225"/>
      <c r="U988" s="265"/>
      <c r="V988" s="225"/>
      <c r="W988" s="225"/>
      <c r="Z988" s="499"/>
      <c r="AA988" s="501"/>
      <c r="AB988" s="499"/>
    </row>
    <row r="989" spans="2:28" ht="25.5">
      <c r="B989" s="138" t="s">
        <v>2161</v>
      </c>
      <c r="C989" s="138" t="s">
        <v>3955</v>
      </c>
      <c r="D989" s="138"/>
      <c r="E989" s="138"/>
      <c r="F989" s="138"/>
      <c r="G989" s="138"/>
      <c r="H989" s="123" t="s">
        <v>4307</v>
      </c>
      <c r="I989" s="138"/>
      <c r="J989" s="138"/>
      <c r="K989" s="23" t="s">
        <v>2162</v>
      </c>
      <c r="L989" s="270" t="s">
        <v>3218</v>
      </c>
      <c r="M989" s="564">
        <f>IF(ISERROR(VLOOKUP($B989,ESTR_PREC!$A$1:$M$6000,2,FALSE))=TRUE,0,VLOOKUP($B989,ESTR_PREC!$A$1:$M$6000,2,FALSE))</f>
        <v>0</v>
      </c>
      <c r="N989" s="225"/>
      <c r="O989" s="560">
        <f>+N989-M989</f>
        <v>0</v>
      </c>
      <c r="Q989" s="225"/>
      <c r="R989" s="499"/>
      <c r="S989" s="225"/>
      <c r="T989" s="225"/>
      <c r="U989" s="265"/>
      <c r="V989" s="225"/>
      <c r="W989" s="225"/>
      <c r="Z989" s="499"/>
      <c r="AA989" s="501"/>
      <c r="AB989" s="499"/>
    </row>
    <row r="990" spans="2:28" ht="25.5" hidden="1" customHeight="1">
      <c r="B990" s="138" t="s">
        <v>2163</v>
      </c>
      <c r="C990" s="138" t="s">
        <v>3956</v>
      </c>
      <c r="D990" s="138"/>
      <c r="E990" s="138"/>
      <c r="F990" s="138"/>
      <c r="G990" s="138"/>
      <c r="H990" s="123" t="s">
        <v>4307</v>
      </c>
      <c r="I990" s="138"/>
      <c r="J990" s="138"/>
      <c r="K990" s="23" t="s">
        <v>2164</v>
      </c>
      <c r="L990" s="270" t="s">
        <v>3218</v>
      </c>
      <c r="M990" s="815"/>
      <c r="N990" s="815"/>
      <c r="O990" s="815"/>
      <c r="Q990" s="815"/>
      <c r="R990" s="499"/>
      <c r="S990" s="815"/>
      <c r="T990" s="815"/>
      <c r="U990" s="265"/>
      <c r="V990" s="815"/>
      <c r="W990" s="815"/>
      <c r="Z990" s="499"/>
      <c r="AA990" s="501"/>
      <c r="AB990" s="499"/>
    </row>
    <row r="991" spans="2:28" ht="25.5">
      <c r="B991" s="138" t="s">
        <v>2165</v>
      </c>
      <c r="C991" s="138" t="s">
        <v>3957</v>
      </c>
      <c r="D991" s="138"/>
      <c r="E991" s="138"/>
      <c r="F991" s="138"/>
      <c r="G991" s="138"/>
      <c r="H991" s="123" t="s">
        <v>4307</v>
      </c>
      <c r="I991" s="138"/>
      <c r="J991" s="138"/>
      <c r="K991" s="23" t="s">
        <v>2166</v>
      </c>
      <c r="L991" s="270" t="s">
        <v>3218</v>
      </c>
      <c r="M991" s="564">
        <f>IF(ISERROR(VLOOKUP($B991,ESTR_PREC!$A$1:$M$6000,2,FALSE))=TRUE,0,VLOOKUP($B991,ESTR_PREC!$A$1:$M$6000,2,FALSE))</f>
        <v>1</v>
      </c>
      <c r="N991" s="225"/>
      <c r="O991" s="560">
        <f t="shared" si="46"/>
        <v>-1</v>
      </c>
      <c r="Q991" s="225"/>
      <c r="R991" s="499"/>
      <c r="S991" s="225"/>
      <c r="T991" s="225"/>
      <c r="U991" s="265"/>
      <c r="V991" s="225"/>
      <c r="W991" s="225"/>
      <c r="Z991" s="499"/>
      <c r="AA991" s="501"/>
      <c r="AB991" s="499"/>
    </row>
    <row r="992" spans="2:28" ht="25.5">
      <c r="B992" s="138" t="s">
        <v>2167</v>
      </c>
      <c r="C992" s="138" t="str">
        <f t="shared" ref="C992:C1015" si="47">MID(B992,1,1)&amp;MID(B992,3,2)&amp;MID(B992,6,2)&amp;MID(B992,9,2)&amp;MID(B992,12,3)&amp;MID(B992,16,3)&amp;MID(B992,20,2)&amp;MID(B992,23,3)</f>
        <v>420252002201000000</v>
      </c>
      <c r="D992" s="138"/>
      <c r="E992" s="138"/>
      <c r="F992" s="138"/>
      <c r="G992" s="138"/>
      <c r="H992" s="123" t="s">
        <v>4307</v>
      </c>
      <c r="I992" s="138"/>
      <c r="J992" s="138"/>
      <c r="K992" s="304" t="s">
        <v>2169</v>
      </c>
      <c r="L992" s="270" t="s">
        <v>3218</v>
      </c>
      <c r="M992" s="564">
        <f>IF(ISERROR(VLOOKUP($B992,ESTR_PREC!$A$1:$M$6000,2,FALSE))=TRUE,0,VLOOKUP($B992,ESTR_PREC!$A$1:$M$6000,2,FALSE))</f>
        <v>0</v>
      </c>
      <c r="N992" s="225"/>
      <c r="O992" s="560">
        <f t="shared" si="46"/>
        <v>0</v>
      </c>
      <c r="Q992" s="225"/>
      <c r="R992" s="499"/>
      <c r="S992" s="225"/>
      <c r="T992" s="225"/>
      <c r="U992" s="265"/>
      <c r="V992" s="225"/>
      <c r="W992" s="225"/>
      <c r="Z992" s="499"/>
      <c r="AA992" s="501"/>
      <c r="AB992" s="499"/>
    </row>
    <row r="993" spans="2:28" ht="15" customHeight="1">
      <c r="B993" s="138" t="s">
        <v>2170</v>
      </c>
      <c r="C993" s="138" t="str">
        <f t="shared" si="47"/>
        <v>420252002202000000</v>
      </c>
      <c r="D993" s="138"/>
      <c r="E993" s="138"/>
      <c r="F993" s="138"/>
      <c r="G993" s="138"/>
      <c r="H993" s="123" t="s">
        <v>4307</v>
      </c>
      <c r="I993" s="138"/>
      <c r="J993" s="138"/>
      <c r="K993" s="304" t="s">
        <v>2171</v>
      </c>
      <c r="L993" s="270" t="s">
        <v>3218</v>
      </c>
      <c r="M993" s="564">
        <f>IF(ISERROR(VLOOKUP($B993,ESTR_PREC!$A$1:$M$6000,2,FALSE))=TRUE,0,VLOOKUP($B993,ESTR_PREC!$A$1:$M$6000,2,FALSE))</f>
        <v>0</v>
      </c>
      <c r="N993" s="225"/>
      <c r="O993" s="560">
        <f t="shared" si="46"/>
        <v>0</v>
      </c>
      <c r="Q993" s="225"/>
      <c r="R993" s="499"/>
      <c r="S993" s="225"/>
      <c r="T993" s="225"/>
      <c r="U993" s="265"/>
      <c r="V993" s="225"/>
      <c r="W993" s="225"/>
      <c r="Z993" s="499"/>
      <c r="AA993" s="501"/>
      <c r="AB993" s="499"/>
    </row>
    <row r="994" spans="2:28" ht="25.5">
      <c r="B994" s="494" t="s">
        <v>2172</v>
      </c>
      <c r="C994" s="966" t="str">
        <f t="shared" si="47"/>
        <v>420252002202500000</v>
      </c>
      <c r="D994" s="966"/>
      <c r="E994" s="966"/>
      <c r="F994" s="966"/>
      <c r="G994" s="966"/>
      <c r="H994" s="123" t="s">
        <v>4307</v>
      </c>
      <c r="I994" s="966"/>
      <c r="J994" s="966"/>
      <c r="K994" s="369" t="s">
        <v>2173</v>
      </c>
      <c r="L994" s="967" t="s">
        <v>3218</v>
      </c>
      <c r="M994" s="564">
        <f>IF(ISERROR(VLOOKUP($B994,ESTR_PREC!$A$1:$M$6000,2,FALSE))=TRUE,0,VLOOKUP($B994,ESTR_PREC!$A$1:$M$6000,2,FALSE))</f>
        <v>0</v>
      </c>
      <c r="N994" s="225"/>
      <c r="O994" s="560">
        <f t="shared" si="46"/>
        <v>0</v>
      </c>
      <c r="Q994" s="225"/>
      <c r="R994" s="499"/>
      <c r="S994" s="225"/>
      <c r="T994" s="225"/>
      <c r="U994" s="265"/>
      <c r="V994" s="225"/>
      <c r="W994" s="225"/>
      <c r="Z994" s="499"/>
      <c r="AA994" s="501"/>
      <c r="AB994" s="499"/>
    </row>
    <row r="995" spans="2:28" ht="25.5">
      <c r="B995" s="138" t="s">
        <v>2174</v>
      </c>
      <c r="C995" s="138" t="str">
        <f t="shared" si="47"/>
        <v>420252002203000000</v>
      </c>
      <c r="D995" s="138"/>
      <c r="E995" s="138"/>
      <c r="F995" s="138"/>
      <c r="G995" s="138"/>
      <c r="H995" s="123" t="s">
        <v>4307</v>
      </c>
      <c r="I995" s="138"/>
      <c r="J995" s="138"/>
      <c r="K995" s="304" t="s">
        <v>2175</v>
      </c>
      <c r="L995" s="270" t="s">
        <v>3218</v>
      </c>
      <c r="M995" s="564">
        <f>IF(ISERROR(VLOOKUP($B995,ESTR_PREC!$A$1:$M$6000,2,FALSE))=TRUE,0,VLOOKUP($B995,ESTR_PREC!$A$1:$M$6000,2,FALSE))</f>
        <v>0</v>
      </c>
      <c r="N995" s="225"/>
      <c r="O995" s="560">
        <f t="shared" si="46"/>
        <v>0</v>
      </c>
      <c r="Q995" s="225"/>
      <c r="R995" s="499"/>
      <c r="S995" s="225"/>
      <c r="T995" s="225"/>
      <c r="U995" s="265"/>
      <c r="V995" s="225"/>
      <c r="W995" s="225"/>
      <c r="Z995" s="499"/>
      <c r="AA995" s="501"/>
      <c r="AB995" s="499"/>
    </row>
    <row r="996" spans="2:28" ht="25.5">
      <c r="B996" s="138" t="s">
        <v>2176</v>
      </c>
      <c r="C996" s="138" t="str">
        <f t="shared" si="47"/>
        <v>420252002204000000</v>
      </c>
      <c r="D996" s="138"/>
      <c r="E996" s="138"/>
      <c r="F996" s="138"/>
      <c r="G996" s="138"/>
      <c r="H996" s="123" t="s">
        <v>4307</v>
      </c>
      <c r="I996" s="138"/>
      <c r="J996" s="138"/>
      <c r="K996" s="304" t="s">
        <v>4309</v>
      </c>
      <c r="L996" s="270" t="s">
        <v>3218</v>
      </c>
      <c r="M996" s="564">
        <f>IF(ISERROR(VLOOKUP($B996,ESTR_PREC!$A$1:$M$6000,2,FALSE))=TRUE,0,VLOOKUP($B996,ESTR_PREC!$A$1:$M$6000,2,FALSE))</f>
        <v>0</v>
      </c>
      <c r="N996" s="225"/>
      <c r="O996" s="560">
        <f t="shared" si="46"/>
        <v>0</v>
      </c>
      <c r="Q996" s="225"/>
      <c r="R996" s="499"/>
      <c r="S996" s="225"/>
      <c r="T996" s="225"/>
      <c r="U996" s="265"/>
      <c r="V996" s="225"/>
      <c r="W996" s="225"/>
      <c r="Z996" s="499"/>
      <c r="AA996" s="501"/>
      <c r="AB996" s="499"/>
    </row>
    <row r="997" spans="2:28" ht="25.5">
      <c r="B997" s="138" t="s">
        <v>2178</v>
      </c>
      <c r="C997" s="138" t="str">
        <f t="shared" si="47"/>
        <v>420252002205000000</v>
      </c>
      <c r="D997" s="138"/>
      <c r="E997" s="138"/>
      <c r="F997" s="138"/>
      <c r="G997" s="138"/>
      <c r="H997" s="123" t="s">
        <v>4307</v>
      </c>
      <c r="I997" s="138"/>
      <c r="J997" s="138"/>
      <c r="K997" s="304" t="s">
        <v>2179</v>
      </c>
      <c r="L997" s="270" t="s">
        <v>3218</v>
      </c>
      <c r="M997" s="564">
        <f>IF(ISERROR(VLOOKUP($B997,ESTR_PREC!$A$1:$M$6000,2,FALSE))=TRUE,0,VLOOKUP($B997,ESTR_PREC!$A$1:$M$6000,2,FALSE))</f>
        <v>0</v>
      </c>
      <c r="N997" s="225"/>
      <c r="O997" s="560">
        <f t="shared" si="46"/>
        <v>0</v>
      </c>
      <c r="Q997" s="225"/>
      <c r="R997" s="499"/>
      <c r="S997" s="225"/>
      <c r="T997" s="225"/>
      <c r="U997" s="265"/>
      <c r="V997" s="225"/>
      <c r="W997" s="225"/>
      <c r="Z997" s="499"/>
      <c r="AA997" s="501"/>
      <c r="AB997" s="499"/>
    </row>
    <row r="998" spans="2:28" ht="25.5">
      <c r="B998" s="138" t="s">
        <v>2180</v>
      </c>
      <c r="C998" s="138" t="str">
        <f t="shared" si="47"/>
        <v>420252002206000000</v>
      </c>
      <c r="D998" s="138"/>
      <c r="E998" s="138"/>
      <c r="F998" s="138"/>
      <c r="G998" s="138"/>
      <c r="H998" s="123" t="s">
        <v>4307</v>
      </c>
      <c r="I998" s="138"/>
      <c r="J998" s="138"/>
      <c r="K998" s="304" t="s">
        <v>2181</v>
      </c>
      <c r="L998" s="270" t="s">
        <v>3218</v>
      </c>
      <c r="M998" s="564">
        <f>IF(ISERROR(VLOOKUP($B998,ESTR_PREC!$A$1:$M$6000,2,FALSE))=TRUE,0,VLOOKUP($B998,ESTR_PREC!$A$1:$M$6000,2,FALSE))</f>
        <v>0</v>
      </c>
      <c r="N998" s="225"/>
      <c r="O998" s="560">
        <f t="shared" si="46"/>
        <v>0</v>
      </c>
      <c r="Q998" s="225"/>
      <c r="R998" s="499"/>
      <c r="S998" s="225"/>
      <c r="T998" s="225"/>
      <c r="U998" s="265"/>
      <c r="V998" s="225"/>
      <c r="W998" s="225"/>
      <c r="Z998" s="499"/>
      <c r="AA998" s="501"/>
      <c r="AB998" s="499"/>
    </row>
    <row r="999" spans="2:28" ht="25.5" hidden="1" customHeight="1">
      <c r="B999" s="138" t="s">
        <v>2182</v>
      </c>
      <c r="C999" s="138" t="str">
        <f t="shared" si="47"/>
        <v>420252002207000000</v>
      </c>
      <c r="D999" s="138"/>
      <c r="E999" s="138"/>
      <c r="F999" s="138"/>
      <c r="G999" s="138"/>
      <c r="H999" s="123" t="s">
        <v>4307</v>
      </c>
      <c r="I999" s="138"/>
      <c r="J999" s="138"/>
      <c r="K999" s="304" t="s">
        <v>2183</v>
      </c>
      <c r="L999" s="270" t="s">
        <v>3218</v>
      </c>
      <c r="M999" s="815"/>
      <c r="N999" s="815"/>
      <c r="O999" s="815"/>
      <c r="Q999" s="815"/>
      <c r="R999" s="499"/>
      <c r="S999" s="815"/>
      <c r="T999" s="815"/>
      <c r="U999" s="265"/>
      <c r="V999" s="815"/>
      <c r="W999" s="815"/>
      <c r="Z999" s="499"/>
      <c r="AA999" s="501"/>
      <c r="AB999" s="499"/>
    </row>
    <row r="1000" spans="2:28" ht="25.5">
      <c r="B1000" s="138" t="s">
        <v>2184</v>
      </c>
      <c r="C1000" s="138" t="str">
        <f t="shared" si="47"/>
        <v>420252002211000000</v>
      </c>
      <c r="D1000" s="138"/>
      <c r="E1000" s="138"/>
      <c r="F1000" s="138"/>
      <c r="G1000" s="138"/>
      <c r="H1000" s="123" t="s">
        <v>4307</v>
      </c>
      <c r="I1000" s="138"/>
      <c r="J1000" s="138"/>
      <c r="K1000" s="304" t="s">
        <v>2185</v>
      </c>
      <c r="L1000" s="270" t="s">
        <v>3218</v>
      </c>
      <c r="M1000" s="564">
        <f>IF(ISERROR(VLOOKUP($B1000,ESTR_PREC!$A$1:$M$6000,2,FALSE))=TRUE,0,VLOOKUP($B1000,ESTR_PREC!$A$1:$M$6000,2,FALSE))</f>
        <v>0</v>
      </c>
      <c r="N1000" s="225"/>
      <c r="O1000" s="560">
        <f>+N1000-M1000</f>
        <v>0</v>
      </c>
      <c r="Q1000" s="225"/>
      <c r="R1000" s="499"/>
      <c r="S1000" s="225"/>
      <c r="T1000" s="225"/>
      <c r="U1000" s="265"/>
      <c r="V1000" s="225"/>
      <c r="W1000" s="225"/>
      <c r="Z1000" s="499"/>
      <c r="AA1000" s="501"/>
      <c r="AB1000" s="499"/>
    </row>
    <row r="1001" spans="2:28" ht="25.5" hidden="1">
      <c r="B1001" s="138" t="s">
        <v>2186</v>
      </c>
      <c r="C1001" s="138" t="str">
        <f t="shared" si="47"/>
        <v>420252002221000000</v>
      </c>
      <c r="D1001" s="138"/>
      <c r="E1001" s="138"/>
      <c r="F1001" s="138"/>
      <c r="G1001" s="138"/>
      <c r="H1001" s="123" t="s">
        <v>4307</v>
      </c>
      <c r="I1001" s="138"/>
      <c r="J1001" s="138"/>
      <c r="K1001" s="304" t="s">
        <v>2187</v>
      </c>
      <c r="L1001" s="270" t="s">
        <v>3218</v>
      </c>
      <c r="M1001" s="815"/>
      <c r="N1001" s="815"/>
      <c r="O1001" s="815"/>
      <c r="Q1001" s="815"/>
      <c r="R1001" s="499"/>
      <c r="S1001" s="815"/>
      <c r="T1001" s="815"/>
      <c r="U1001" s="265"/>
      <c r="V1001" s="815"/>
      <c r="W1001" s="815"/>
      <c r="Z1001" s="499"/>
      <c r="AA1001" s="501"/>
      <c r="AB1001" s="499"/>
    </row>
    <row r="1002" spans="2:28" ht="25.5" hidden="1" customHeight="1">
      <c r="B1002" s="138" t="s">
        <v>2188</v>
      </c>
      <c r="C1002" s="138" t="str">
        <f t="shared" si="47"/>
        <v>420252002222000000</v>
      </c>
      <c r="D1002" s="138"/>
      <c r="E1002" s="138"/>
      <c r="F1002" s="138"/>
      <c r="G1002" s="138"/>
      <c r="H1002" s="123" t="s">
        <v>4307</v>
      </c>
      <c r="I1002" s="138"/>
      <c r="J1002" s="138"/>
      <c r="K1002" s="304" t="s">
        <v>2189</v>
      </c>
      <c r="L1002" s="270" t="s">
        <v>3218</v>
      </c>
      <c r="M1002" s="815"/>
      <c r="N1002" s="815"/>
      <c r="O1002" s="815"/>
      <c r="Q1002" s="815"/>
      <c r="R1002" s="499"/>
      <c r="S1002" s="815"/>
      <c r="T1002" s="815"/>
      <c r="U1002" s="265"/>
      <c r="V1002" s="815"/>
      <c r="W1002" s="815"/>
      <c r="Z1002" s="499"/>
      <c r="AA1002" s="501"/>
      <c r="AB1002" s="499"/>
    </row>
    <row r="1003" spans="2:28" ht="25.5">
      <c r="B1003" s="138" t="s">
        <v>2190</v>
      </c>
      <c r="C1003" s="138" t="str">
        <f t="shared" si="47"/>
        <v>420252002280000000</v>
      </c>
      <c r="D1003" s="138"/>
      <c r="E1003" s="138"/>
      <c r="F1003" s="138"/>
      <c r="G1003" s="138"/>
      <c r="H1003" s="123" t="s">
        <v>4307</v>
      </c>
      <c r="I1003" s="138"/>
      <c r="J1003" s="138"/>
      <c r="K1003" s="304" t="s">
        <v>2191</v>
      </c>
      <c r="L1003" s="270" t="s">
        <v>3218</v>
      </c>
      <c r="M1003" s="564">
        <f>IF(ISERROR(VLOOKUP($B1003,ESTR_PREC!$A$1:$M$6000,2,FALSE))=TRUE,0,VLOOKUP($B1003,ESTR_PREC!$A$1:$M$6000,2,FALSE))</f>
        <v>0</v>
      </c>
      <c r="N1003" s="225"/>
      <c r="O1003" s="560">
        <f>+N1003-M1003</f>
        <v>0</v>
      </c>
      <c r="Q1003" s="225"/>
      <c r="R1003" s="499"/>
      <c r="S1003" s="225"/>
      <c r="T1003" s="225"/>
      <c r="U1003" s="265"/>
      <c r="V1003" s="225"/>
      <c r="W1003" s="225"/>
      <c r="Z1003" s="499"/>
      <c r="AA1003" s="501"/>
      <c r="AB1003" s="499"/>
    </row>
    <row r="1004" spans="2:28" hidden="1">
      <c r="B1004" s="138" t="s">
        <v>2192</v>
      </c>
      <c r="C1004" s="138" t="str">
        <f t="shared" si="47"/>
        <v>420252002401000000</v>
      </c>
      <c r="D1004" s="138"/>
      <c r="E1004" s="138"/>
      <c r="F1004" s="138"/>
      <c r="G1004" s="138"/>
      <c r="H1004" s="123" t="s">
        <v>4307</v>
      </c>
      <c r="I1004" s="138"/>
      <c r="J1004" s="138"/>
      <c r="K1004" s="304" t="s">
        <v>2194</v>
      </c>
      <c r="L1004" s="270" t="s">
        <v>3218</v>
      </c>
      <c r="M1004" s="815"/>
      <c r="N1004" s="815"/>
      <c r="O1004" s="815"/>
      <c r="Q1004" s="815"/>
      <c r="R1004" s="499"/>
      <c r="S1004" s="815"/>
      <c r="T1004" s="815"/>
      <c r="U1004" s="265"/>
      <c r="V1004" s="815"/>
      <c r="W1004" s="815"/>
      <c r="Z1004" s="499"/>
      <c r="AA1004" s="501"/>
      <c r="AB1004" s="499"/>
    </row>
    <row r="1005" spans="2:28" hidden="1">
      <c r="B1005" s="138" t="s">
        <v>2195</v>
      </c>
      <c r="C1005" s="138" t="str">
        <f t="shared" si="47"/>
        <v>420252002402000000</v>
      </c>
      <c r="D1005" s="138"/>
      <c r="E1005" s="138"/>
      <c r="F1005" s="138"/>
      <c r="G1005" s="138"/>
      <c r="H1005" s="123" t="s">
        <v>4307</v>
      </c>
      <c r="I1005" s="138"/>
      <c r="J1005" s="138"/>
      <c r="K1005" s="304" t="s">
        <v>2196</v>
      </c>
      <c r="L1005" s="270" t="s">
        <v>3218</v>
      </c>
      <c r="M1005" s="815"/>
      <c r="N1005" s="815"/>
      <c r="O1005" s="815"/>
      <c r="Q1005" s="815"/>
      <c r="R1005" s="499"/>
      <c r="S1005" s="815"/>
      <c r="T1005" s="815"/>
      <c r="U1005" s="265"/>
      <c r="V1005" s="815"/>
      <c r="W1005" s="815"/>
      <c r="Z1005" s="499"/>
      <c r="AA1005" s="501"/>
      <c r="AB1005" s="499"/>
    </row>
    <row r="1006" spans="2:28" hidden="1">
      <c r="B1006" s="586" t="s">
        <v>2197</v>
      </c>
      <c r="C1006" s="960" t="str">
        <f t="shared" si="47"/>
        <v>420252002402500000</v>
      </c>
      <c r="D1006" s="960"/>
      <c r="E1006" s="960"/>
      <c r="F1006" s="960"/>
      <c r="G1006" s="960"/>
      <c r="H1006" s="123" t="s">
        <v>4307</v>
      </c>
      <c r="I1006" s="960"/>
      <c r="J1006" s="960"/>
      <c r="K1006" s="368" t="s">
        <v>2198</v>
      </c>
      <c r="L1006" s="965" t="s">
        <v>3218</v>
      </c>
      <c r="M1006" s="815"/>
      <c r="N1006" s="815"/>
      <c r="O1006" s="815"/>
      <c r="Q1006" s="815"/>
      <c r="R1006" s="499"/>
      <c r="S1006" s="815"/>
      <c r="T1006" s="815"/>
      <c r="U1006" s="265"/>
      <c r="V1006" s="815"/>
      <c r="W1006" s="815"/>
      <c r="Z1006" s="499"/>
      <c r="AA1006" s="501"/>
      <c r="AB1006" s="499"/>
    </row>
    <row r="1007" spans="2:28" hidden="1">
      <c r="B1007" s="138" t="s">
        <v>2199</v>
      </c>
      <c r="C1007" s="138" t="str">
        <f t="shared" si="47"/>
        <v>420252002403000000</v>
      </c>
      <c r="D1007" s="138"/>
      <c r="E1007" s="138"/>
      <c r="F1007" s="138"/>
      <c r="G1007" s="138"/>
      <c r="H1007" s="123" t="s">
        <v>4307</v>
      </c>
      <c r="I1007" s="138"/>
      <c r="J1007" s="138"/>
      <c r="K1007" s="304" t="s">
        <v>2200</v>
      </c>
      <c r="L1007" s="270" t="s">
        <v>3218</v>
      </c>
      <c r="M1007" s="815"/>
      <c r="N1007" s="815"/>
      <c r="O1007" s="815"/>
      <c r="Q1007" s="815"/>
      <c r="R1007" s="499"/>
      <c r="S1007" s="815"/>
      <c r="T1007" s="815"/>
      <c r="U1007" s="265"/>
      <c r="V1007" s="815"/>
      <c r="W1007" s="815"/>
      <c r="Z1007" s="499"/>
      <c r="AA1007" s="501"/>
      <c r="AB1007" s="499"/>
    </row>
    <row r="1008" spans="2:28" ht="25.5" hidden="1">
      <c r="B1008" s="138" t="s">
        <v>2201</v>
      </c>
      <c r="C1008" s="138" t="str">
        <f t="shared" si="47"/>
        <v>420252002404000000</v>
      </c>
      <c r="D1008" s="138"/>
      <c r="E1008" s="138"/>
      <c r="F1008" s="138"/>
      <c r="G1008" s="138"/>
      <c r="H1008" s="123" t="s">
        <v>4307</v>
      </c>
      <c r="I1008" s="138"/>
      <c r="J1008" s="138"/>
      <c r="K1008" s="304" t="s">
        <v>2202</v>
      </c>
      <c r="L1008" s="270" t="s">
        <v>3218</v>
      </c>
      <c r="M1008" s="815"/>
      <c r="N1008" s="815"/>
      <c r="O1008" s="815"/>
      <c r="Q1008" s="815"/>
      <c r="R1008" s="499"/>
      <c r="S1008" s="815"/>
      <c r="T1008" s="815"/>
      <c r="U1008" s="265"/>
      <c r="V1008" s="815"/>
      <c r="W1008" s="815"/>
      <c r="Z1008" s="499"/>
      <c r="AA1008" s="501"/>
      <c r="AB1008" s="499"/>
    </row>
    <row r="1009" spans="2:28" ht="25.5" hidden="1">
      <c r="B1009" s="138" t="s">
        <v>2203</v>
      </c>
      <c r="C1009" s="138" t="str">
        <f t="shared" si="47"/>
        <v>420252002405000000</v>
      </c>
      <c r="D1009" s="138"/>
      <c r="E1009" s="138"/>
      <c r="F1009" s="138"/>
      <c r="G1009" s="138"/>
      <c r="H1009" s="123" t="s">
        <v>4307</v>
      </c>
      <c r="I1009" s="138"/>
      <c r="J1009" s="138"/>
      <c r="K1009" s="304" t="s">
        <v>2204</v>
      </c>
      <c r="L1009" s="270" t="s">
        <v>3218</v>
      </c>
      <c r="M1009" s="815"/>
      <c r="N1009" s="815"/>
      <c r="O1009" s="815"/>
      <c r="Q1009" s="815"/>
      <c r="R1009" s="499"/>
      <c r="S1009" s="815"/>
      <c r="T1009" s="815"/>
      <c r="U1009" s="265"/>
      <c r="V1009" s="815"/>
      <c r="W1009" s="815"/>
      <c r="Z1009" s="499"/>
      <c r="AA1009" s="501"/>
      <c r="AB1009" s="499"/>
    </row>
    <row r="1010" spans="2:28" ht="25.5" hidden="1">
      <c r="B1010" s="138" t="s">
        <v>2205</v>
      </c>
      <c r="C1010" s="138" t="str">
        <f t="shared" si="47"/>
        <v>420252002406000000</v>
      </c>
      <c r="D1010" s="138"/>
      <c r="E1010" s="138"/>
      <c r="F1010" s="138"/>
      <c r="G1010" s="138"/>
      <c r="H1010" s="123" t="s">
        <v>4307</v>
      </c>
      <c r="I1010" s="138"/>
      <c r="J1010" s="138"/>
      <c r="K1010" s="304" t="s">
        <v>2206</v>
      </c>
      <c r="L1010" s="270" t="s">
        <v>3218</v>
      </c>
      <c r="M1010" s="815"/>
      <c r="N1010" s="815"/>
      <c r="O1010" s="815"/>
      <c r="Q1010" s="815"/>
      <c r="R1010" s="499"/>
      <c r="S1010" s="815"/>
      <c r="T1010" s="815"/>
      <c r="U1010" s="265"/>
      <c r="V1010" s="815"/>
      <c r="W1010" s="815"/>
      <c r="Z1010" s="499"/>
      <c r="AA1010" s="501"/>
      <c r="AB1010" s="499"/>
    </row>
    <row r="1011" spans="2:28" ht="25.5" hidden="1" customHeight="1">
      <c r="B1011" s="138" t="s">
        <v>2207</v>
      </c>
      <c r="C1011" s="138" t="str">
        <f t="shared" si="47"/>
        <v>420252002407000000</v>
      </c>
      <c r="D1011" s="138"/>
      <c r="E1011" s="138"/>
      <c r="F1011" s="138"/>
      <c r="G1011" s="138"/>
      <c r="H1011" s="123" t="s">
        <v>4307</v>
      </c>
      <c r="I1011" s="138"/>
      <c r="J1011" s="138"/>
      <c r="K1011" s="304" t="s">
        <v>2208</v>
      </c>
      <c r="L1011" s="270" t="s">
        <v>3218</v>
      </c>
      <c r="M1011" s="815"/>
      <c r="N1011" s="815"/>
      <c r="O1011" s="815"/>
      <c r="Q1011" s="815"/>
      <c r="R1011" s="499"/>
      <c r="S1011" s="815"/>
      <c r="T1011" s="815"/>
      <c r="U1011" s="265"/>
      <c r="V1011" s="815"/>
      <c r="W1011" s="815"/>
      <c r="Z1011" s="499"/>
      <c r="AA1011" s="501"/>
      <c r="AB1011" s="499"/>
    </row>
    <row r="1012" spans="2:28" hidden="1">
      <c r="B1012" s="138" t="s">
        <v>2209</v>
      </c>
      <c r="C1012" s="138" t="str">
        <f t="shared" si="47"/>
        <v>420252002411000000</v>
      </c>
      <c r="D1012" s="138"/>
      <c r="E1012" s="138"/>
      <c r="F1012" s="138"/>
      <c r="G1012" s="138"/>
      <c r="H1012" s="123" t="s">
        <v>4307</v>
      </c>
      <c r="I1012" s="138"/>
      <c r="J1012" s="138"/>
      <c r="K1012" s="304" t="s">
        <v>2210</v>
      </c>
      <c r="L1012" s="270" t="s">
        <v>3218</v>
      </c>
      <c r="M1012" s="815"/>
      <c r="N1012" s="815"/>
      <c r="O1012" s="815"/>
      <c r="Q1012" s="815"/>
      <c r="R1012" s="499"/>
      <c r="S1012" s="815"/>
      <c r="T1012" s="815"/>
      <c r="U1012" s="265"/>
      <c r="V1012" s="815"/>
      <c r="W1012" s="815"/>
      <c r="Z1012" s="499"/>
      <c r="AA1012" s="501"/>
      <c r="AB1012" s="499"/>
    </row>
    <row r="1013" spans="2:28" ht="25.5">
      <c r="B1013" s="138" t="s">
        <v>2211</v>
      </c>
      <c r="C1013" s="138" t="str">
        <f t="shared" si="47"/>
        <v>420252002421000000</v>
      </c>
      <c r="D1013" s="138"/>
      <c r="E1013" s="138"/>
      <c r="F1013" s="138"/>
      <c r="G1013" s="138"/>
      <c r="H1013" s="123" t="s">
        <v>4307</v>
      </c>
      <c r="I1013" s="138"/>
      <c r="J1013" s="138"/>
      <c r="K1013" s="304" t="s">
        <v>2212</v>
      </c>
      <c r="L1013" s="270" t="s">
        <v>3218</v>
      </c>
      <c r="M1013" s="564">
        <f>IF(ISERROR(VLOOKUP($B1013,ESTR_PREC!$A$1:$M$6000,2,FALSE))=TRUE,0,VLOOKUP($B1013,ESTR_PREC!$A$1:$M$6000,2,FALSE))</f>
        <v>0</v>
      </c>
      <c r="N1013" s="225"/>
      <c r="O1013" s="560">
        <f>+N1013-M1013</f>
        <v>0</v>
      </c>
      <c r="Q1013" s="225"/>
      <c r="R1013" s="499"/>
      <c r="S1013" s="225"/>
      <c r="T1013" s="225"/>
      <c r="U1013" s="265"/>
      <c r="V1013" s="225"/>
      <c r="W1013" s="225"/>
      <c r="Z1013" s="499"/>
      <c r="AA1013" s="501"/>
      <c r="AB1013" s="499"/>
    </row>
    <row r="1014" spans="2:28" ht="25.5" hidden="1" customHeight="1">
      <c r="B1014" s="138" t="s">
        <v>2213</v>
      </c>
      <c r="C1014" s="138" t="str">
        <f t="shared" si="47"/>
        <v>420252002422000000</v>
      </c>
      <c r="D1014" s="138"/>
      <c r="E1014" s="138"/>
      <c r="F1014" s="138"/>
      <c r="G1014" s="138"/>
      <c r="H1014" s="123" t="s">
        <v>4307</v>
      </c>
      <c r="I1014" s="138"/>
      <c r="J1014" s="138"/>
      <c r="K1014" s="304" t="s">
        <v>2214</v>
      </c>
      <c r="L1014" s="270" t="s">
        <v>3218</v>
      </c>
      <c r="M1014" s="815"/>
      <c r="N1014" s="815"/>
      <c r="O1014" s="815"/>
      <c r="Q1014" s="815"/>
      <c r="R1014" s="499"/>
      <c r="S1014" s="815"/>
      <c r="T1014" s="815"/>
      <c r="U1014" s="265"/>
      <c r="V1014" s="815"/>
      <c r="W1014" s="815"/>
      <c r="Z1014" s="499"/>
      <c r="AA1014" s="501"/>
      <c r="AB1014" s="499"/>
    </row>
    <row r="1015" spans="2:28" ht="25.5" hidden="1">
      <c r="B1015" s="138" t="s">
        <v>2215</v>
      </c>
      <c r="C1015" s="138" t="str">
        <f t="shared" si="47"/>
        <v>420252002480000000</v>
      </c>
      <c r="D1015" s="138"/>
      <c r="E1015" s="138"/>
      <c r="F1015" s="138"/>
      <c r="G1015" s="138"/>
      <c r="H1015" s="123" t="s">
        <v>4307</v>
      </c>
      <c r="I1015" s="138"/>
      <c r="J1015" s="138"/>
      <c r="K1015" s="304" t="s">
        <v>2216</v>
      </c>
      <c r="L1015" s="270" t="s">
        <v>3218</v>
      </c>
      <c r="M1015" s="815"/>
      <c r="N1015" s="815"/>
      <c r="O1015" s="815"/>
      <c r="Q1015" s="815"/>
      <c r="R1015" s="499"/>
      <c r="S1015" s="815"/>
      <c r="T1015" s="815"/>
      <c r="U1015" s="265"/>
      <c r="V1015" s="815"/>
      <c r="W1015" s="815"/>
      <c r="Z1015" s="499"/>
      <c r="AA1015" s="501"/>
      <c r="AB1015" s="499"/>
    </row>
    <row r="1016" spans="2:28" ht="25.5">
      <c r="B1016" s="138" t="s">
        <v>2217</v>
      </c>
      <c r="C1016" s="138" t="s">
        <v>3962</v>
      </c>
      <c r="D1016" s="138"/>
      <c r="E1016" s="138"/>
      <c r="F1016" s="138"/>
      <c r="G1016" s="138"/>
      <c r="H1016" s="123" t="s">
        <v>4307</v>
      </c>
      <c r="I1016" s="138"/>
      <c r="J1016" s="138"/>
      <c r="K1016" s="23" t="s">
        <v>2220</v>
      </c>
      <c r="L1016" s="270" t="s">
        <v>3218</v>
      </c>
      <c r="M1016" s="564">
        <f>IF(ISERROR(VLOOKUP($B1016,ESTR_PREC!$A$1:$M$6000,2,FALSE))=TRUE,0,VLOOKUP($B1016,ESTR_PREC!$A$1:$M$6000,2,FALSE))</f>
        <v>0</v>
      </c>
      <c r="N1016" s="225"/>
      <c r="O1016" s="560">
        <f t="shared" ref="O1016:O1021" si="48">+N1016-M1016</f>
        <v>0</v>
      </c>
      <c r="Q1016" s="225"/>
      <c r="R1016" s="499"/>
      <c r="S1016" s="225"/>
      <c r="T1016" s="225"/>
      <c r="U1016" s="265"/>
      <c r="V1016" s="225"/>
      <c r="W1016" s="225"/>
      <c r="Z1016" s="499"/>
      <c r="AA1016" s="501"/>
      <c r="AB1016" s="499"/>
    </row>
    <row r="1017" spans="2:28" ht="25.5">
      <c r="B1017" s="138" t="s">
        <v>2221</v>
      </c>
      <c r="C1017" s="138" t="s">
        <v>3963</v>
      </c>
      <c r="D1017" s="138"/>
      <c r="E1017" s="138"/>
      <c r="F1017" s="138"/>
      <c r="G1017" s="138"/>
      <c r="H1017" s="123" t="s">
        <v>4307</v>
      </c>
      <c r="I1017" s="138"/>
      <c r="J1017" s="138"/>
      <c r="K1017" s="23" t="s">
        <v>2222</v>
      </c>
      <c r="L1017" s="270" t="s">
        <v>3218</v>
      </c>
      <c r="M1017" s="564">
        <f>IF(ISERROR(VLOOKUP($B1017,ESTR_PREC!$A$1:$M$6000,2,FALSE))=TRUE,0,VLOOKUP($B1017,ESTR_PREC!$A$1:$M$6000,2,FALSE))</f>
        <v>0</v>
      </c>
      <c r="N1017" s="225"/>
      <c r="O1017" s="560">
        <f t="shared" si="48"/>
        <v>0</v>
      </c>
      <c r="Q1017" s="225"/>
      <c r="R1017" s="499"/>
      <c r="S1017" s="225"/>
      <c r="T1017" s="225"/>
      <c r="U1017" s="265"/>
      <c r="V1017" s="225"/>
      <c r="W1017" s="225"/>
      <c r="Z1017" s="499"/>
      <c r="AA1017" s="501"/>
      <c r="AB1017" s="499"/>
    </row>
    <row r="1018" spans="2:28" ht="25.5">
      <c r="B1018" s="138" t="s">
        <v>2223</v>
      </c>
      <c r="C1018" s="138" t="s">
        <v>3964</v>
      </c>
      <c r="D1018" s="138"/>
      <c r="E1018" s="138"/>
      <c r="F1018" s="138"/>
      <c r="G1018" s="138"/>
      <c r="H1018" s="123" t="s">
        <v>4307</v>
      </c>
      <c r="I1018" s="138"/>
      <c r="J1018" s="138"/>
      <c r="K1018" s="23" t="s">
        <v>2224</v>
      </c>
      <c r="L1018" s="270" t="s">
        <v>3218</v>
      </c>
      <c r="M1018" s="564">
        <f>IF(ISERROR(VLOOKUP($B1018,ESTR_PREC!$A$1:$M$6000,2,FALSE))=TRUE,0,VLOOKUP($B1018,ESTR_PREC!$A$1:$M$6000,2,FALSE))</f>
        <v>0</v>
      </c>
      <c r="N1018" s="225"/>
      <c r="O1018" s="560">
        <f t="shared" si="48"/>
        <v>0</v>
      </c>
      <c r="Q1018" s="225"/>
      <c r="R1018" s="499"/>
      <c r="S1018" s="225"/>
      <c r="T1018" s="225"/>
      <c r="U1018" s="265"/>
      <c r="V1018" s="225"/>
      <c r="W1018" s="225"/>
      <c r="Z1018" s="499"/>
      <c r="AA1018" s="501"/>
      <c r="AB1018" s="499"/>
    </row>
    <row r="1019" spans="2:28" ht="25.5">
      <c r="B1019" s="138" t="s">
        <v>2225</v>
      </c>
      <c r="C1019" s="138" t="s">
        <v>3965</v>
      </c>
      <c r="D1019" s="138"/>
      <c r="E1019" s="138"/>
      <c r="F1019" s="138"/>
      <c r="G1019" s="138"/>
      <c r="H1019" s="123" t="s">
        <v>4307</v>
      </c>
      <c r="I1019" s="138"/>
      <c r="J1019" s="138"/>
      <c r="K1019" s="23" t="s">
        <v>2226</v>
      </c>
      <c r="L1019" s="270" t="s">
        <v>3218</v>
      </c>
      <c r="M1019" s="564">
        <f>IF(ISERROR(VLOOKUP($B1019,ESTR_PREC!$A$1:$M$6000,2,FALSE))=TRUE,0,VLOOKUP($B1019,ESTR_PREC!$A$1:$M$6000,2,FALSE))</f>
        <v>0</v>
      </c>
      <c r="N1019" s="225"/>
      <c r="O1019" s="560">
        <f t="shared" si="48"/>
        <v>0</v>
      </c>
      <c r="Q1019" s="225"/>
      <c r="R1019" s="499"/>
      <c r="S1019" s="225"/>
      <c r="T1019" s="225"/>
      <c r="U1019" s="265"/>
      <c r="V1019" s="225"/>
      <c r="W1019" s="225"/>
      <c r="Z1019" s="499"/>
      <c r="AA1019" s="501"/>
      <c r="AB1019" s="499"/>
    </row>
    <row r="1020" spans="2:28" ht="25.5">
      <c r="B1020" s="138" t="s">
        <v>2227</v>
      </c>
      <c r="C1020" s="138" t="s">
        <v>3966</v>
      </c>
      <c r="D1020" s="138"/>
      <c r="E1020" s="138"/>
      <c r="F1020" s="138"/>
      <c r="G1020" s="138"/>
      <c r="H1020" s="123" t="s">
        <v>4307</v>
      </c>
      <c r="I1020" s="138"/>
      <c r="J1020" s="138"/>
      <c r="K1020" s="23" t="s">
        <v>2228</v>
      </c>
      <c r="L1020" s="270" t="s">
        <v>3218</v>
      </c>
      <c r="M1020" s="564">
        <f>IF(ISERROR(VLOOKUP($B1020,ESTR_PREC!$A$1:$M$6000,2,FALSE))=TRUE,0,VLOOKUP($B1020,ESTR_PREC!$A$1:$M$6000,2,FALSE))</f>
        <v>0</v>
      </c>
      <c r="N1020" s="225"/>
      <c r="O1020" s="560">
        <f t="shared" si="48"/>
        <v>0</v>
      </c>
      <c r="Q1020" s="225"/>
      <c r="R1020" s="499"/>
      <c r="S1020" s="225"/>
      <c r="T1020" s="225"/>
      <c r="U1020" s="265"/>
      <c r="V1020" s="225"/>
      <c r="W1020" s="225"/>
      <c r="Z1020" s="499"/>
      <c r="AA1020" s="501"/>
      <c r="AB1020" s="499"/>
    </row>
    <row r="1021" spans="2:28" ht="25.5">
      <c r="B1021" s="138" t="s">
        <v>2229</v>
      </c>
      <c r="C1021" s="138" t="s">
        <v>3967</v>
      </c>
      <c r="D1021" s="138"/>
      <c r="E1021" s="138"/>
      <c r="F1021" s="138"/>
      <c r="G1021" s="138"/>
      <c r="H1021" s="123" t="s">
        <v>4307</v>
      </c>
      <c r="I1021" s="138"/>
      <c r="J1021" s="138"/>
      <c r="K1021" s="23" t="s">
        <v>2230</v>
      </c>
      <c r="L1021" s="270" t="s">
        <v>3218</v>
      </c>
      <c r="M1021" s="564">
        <f>IF(ISERROR(VLOOKUP($B1021,ESTR_PREC!$A$1:$M$6000,2,FALSE))=TRUE,0,VLOOKUP($B1021,ESTR_PREC!$A$1:$M$6000,2,FALSE))</f>
        <v>0</v>
      </c>
      <c r="N1021" s="225"/>
      <c r="O1021" s="560">
        <f t="shared" si="48"/>
        <v>0</v>
      </c>
      <c r="Q1021" s="225"/>
      <c r="R1021" s="499"/>
      <c r="S1021" s="225"/>
      <c r="T1021" s="225"/>
      <c r="U1021" s="265"/>
      <c r="V1021" s="225"/>
      <c r="W1021" s="225"/>
      <c r="Z1021" s="499"/>
      <c r="AA1021" s="501"/>
      <c r="AB1021" s="499"/>
    </row>
    <row r="1022" spans="2:28" ht="25.5" hidden="1" customHeight="1">
      <c r="B1022" s="138" t="s">
        <v>2231</v>
      </c>
      <c r="C1022" s="138" t="s">
        <v>3969</v>
      </c>
      <c r="D1022" s="138"/>
      <c r="E1022" s="138"/>
      <c r="F1022" s="138"/>
      <c r="G1022" s="138"/>
      <c r="H1022" s="123" t="s">
        <v>4307</v>
      </c>
      <c r="I1022" s="138"/>
      <c r="J1022" s="138"/>
      <c r="K1022" s="23" t="s">
        <v>2232</v>
      </c>
      <c r="L1022" s="270" t="s">
        <v>3218</v>
      </c>
      <c r="M1022" s="815"/>
      <c r="N1022" s="815"/>
      <c r="O1022" s="815"/>
      <c r="Q1022" s="815"/>
      <c r="R1022" s="499"/>
      <c r="S1022" s="815"/>
      <c r="T1022" s="815"/>
      <c r="U1022" s="265"/>
      <c r="V1022" s="815"/>
      <c r="W1022" s="815"/>
      <c r="Z1022" s="499"/>
      <c r="AA1022" s="501"/>
      <c r="AB1022" s="499"/>
    </row>
    <row r="1023" spans="2:28" ht="25.5">
      <c r="B1023" s="138" t="s">
        <v>2233</v>
      </c>
      <c r="C1023" s="138" t="s">
        <v>3970</v>
      </c>
      <c r="D1023" s="138"/>
      <c r="E1023" s="138"/>
      <c r="F1023" s="138"/>
      <c r="G1023" s="138"/>
      <c r="H1023" s="123" t="s">
        <v>4307</v>
      </c>
      <c r="I1023" s="138"/>
      <c r="J1023" s="138"/>
      <c r="K1023" s="23" t="s">
        <v>2234</v>
      </c>
      <c r="L1023" s="270" t="s">
        <v>3218</v>
      </c>
      <c r="M1023" s="564">
        <f>IF(ISERROR(VLOOKUP($B1023,ESTR_PREC!$A$1:$M$6000,2,FALSE))=TRUE,0,VLOOKUP($B1023,ESTR_PREC!$A$1:$M$6000,2,FALSE))</f>
        <v>0</v>
      </c>
      <c r="N1023" s="225"/>
      <c r="O1023" s="560">
        <f t="shared" ref="O1023:O1032" si="49">+N1023-M1023</f>
        <v>0</v>
      </c>
      <c r="Q1023" s="225"/>
      <c r="R1023" s="499"/>
      <c r="S1023" s="225"/>
      <c r="T1023" s="225"/>
      <c r="U1023" s="265"/>
      <c r="V1023" s="225"/>
      <c r="W1023" s="225"/>
      <c r="Z1023" s="499"/>
      <c r="AA1023" s="501"/>
      <c r="AB1023" s="499"/>
    </row>
    <row r="1024" spans="2:28" ht="25.5">
      <c r="B1024" s="138" t="s">
        <v>2235</v>
      </c>
      <c r="C1024" s="138" t="s">
        <v>3971</v>
      </c>
      <c r="D1024" s="138"/>
      <c r="E1024" s="138"/>
      <c r="F1024" s="138"/>
      <c r="G1024" s="138"/>
      <c r="H1024" s="123" t="s">
        <v>4307</v>
      </c>
      <c r="I1024" s="138"/>
      <c r="J1024" s="138"/>
      <c r="K1024" s="23" t="s">
        <v>2236</v>
      </c>
      <c r="L1024" s="270" t="s">
        <v>3218</v>
      </c>
      <c r="M1024" s="564">
        <f>IF(ISERROR(VLOOKUP($B1024,ESTR_PREC!$A$1:$M$6000,2,FALSE))=TRUE,0,VLOOKUP($B1024,ESTR_PREC!$A$1:$M$6000,2,FALSE))</f>
        <v>0</v>
      </c>
      <c r="N1024" s="225"/>
      <c r="O1024" s="560">
        <f>+N1024-M1024</f>
        <v>0</v>
      </c>
      <c r="Q1024" s="225"/>
      <c r="R1024" s="499"/>
      <c r="S1024" s="225"/>
      <c r="T1024" s="225"/>
      <c r="U1024" s="265"/>
      <c r="V1024" s="225"/>
      <c r="W1024" s="225"/>
      <c r="Z1024" s="499"/>
      <c r="AA1024" s="501"/>
      <c r="AB1024" s="499"/>
    </row>
    <row r="1025" spans="2:28" ht="25.5" hidden="1" customHeight="1">
      <c r="B1025" s="138" t="s">
        <v>2237</v>
      </c>
      <c r="C1025" s="138" t="s">
        <v>3972</v>
      </c>
      <c r="D1025" s="138"/>
      <c r="E1025" s="138"/>
      <c r="F1025" s="138"/>
      <c r="G1025" s="138"/>
      <c r="H1025" s="123" t="s">
        <v>4307</v>
      </c>
      <c r="I1025" s="138"/>
      <c r="J1025" s="138"/>
      <c r="K1025" s="23" t="s">
        <v>2238</v>
      </c>
      <c r="L1025" s="270" t="s">
        <v>3218</v>
      </c>
      <c r="M1025" s="815"/>
      <c r="N1025" s="815"/>
      <c r="O1025" s="815"/>
      <c r="Q1025" s="815"/>
      <c r="R1025" s="499"/>
      <c r="S1025" s="815"/>
      <c r="T1025" s="815"/>
      <c r="U1025" s="265"/>
      <c r="V1025" s="815"/>
      <c r="W1025" s="815"/>
      <c r="Z1025" s="499"/>
      <c r="AA1025" s="501"/>
      <c r="AB1025" s="499"/>
    </row>
    <row r="1026" spans="2:28" ht="25.5">
      <c r="B1026" s="138" t="s">
        <v>2239</v>
      </c>
      <c r="C1026" s="138" t="s">
        <v>3973</v>
      </c>
      <c r="D1026" s="138"/>
      <c r="E1026" s="138"/>
      <c r="F1026" s="138"/>
      <c r="G1026" s="138"/>
      <c r="H1026" s="123" t="s">
        <v>4307</v>
      </c>
      <c r="I1026" s="138"/>
      <c r="J1026" s="138"/>
      <c r="K1026" s="23" t="s">
        <v>2240</v>
      </c>
      <c r="L1026" s="959" t="s">
        <v>3218</v>
      </c>
      <c r="M1026" s="564">
        <f>IF(ISERROR(VLOOKUP($B1026,ESTR_PREC!$A$1:$M$6000,2,FALSE))=TRUE,0,VLOOKUP($B1026,ESTR_PREC!$A$1:$M$6000,2,FALSE))</f>
        <v>0</v>
      </c>
      <c r="N1026" s="225"/>
      <c r="O1026" s="560">
        <f t="shared" si="49"/>
        <v>0</v>
      </c>
      <c r="Q1026" s="225"/>
      <c r="R1026" s="499"/>
      <c r="S1026" s="225"/>
      <c r="T1026" s="225"/>
      <c r="U1026" s="265"/>
      <c r="V1026" s="225"/>
      <c r="W1026" s="225"/>
      <c r="Z1026" s="499"/>
      <c r="AA1026" s="501"/>
      <c r="AB1026" s="499"/>
    </row>
    <row r="1027" spans="2:28" ht="25.5">
      <c r="B1027" s="138" t="s">
        <v>2241</v>
      </c>
      <c r="C1027" s="138" t="str">
        <f t="shared" ref="C1027:C1048" si="50">MID(B1027,1,1)&amp;MID(B1027,3,2)&amp;MID(B1027,6,2)&amp;MID(B1027,9,2)&amp;MID(B1027,12,3)&amp;MID(B1027,16,3)&amp;MID(B1027,20,2)&amp;MID(B1027,23,3)</f>
        <v>420252011201000000</v>
      </c>
      <c r="D1027" s="138"/>
      <c r="E1027" s="138"/>
      <c r="F1027" s="138"/>
      <c r="G1027" s="138"/>
      <c r="H1027" s="123" t="s">
        <v>4307</v>
      </c>
      <c r="I1027" s="138"/>
      <c r="J1027" s="138"/>
      <c r="K1027" s="304" t="s">
        <v>2243</v>
      </c>
      <c r="L1027" s="270" t="s">
        <v>3218</v>
      </c>
      <c r="M1027" s="564">
        <f>IF(ISERROR(VLOOKUP($B1027,ESTR_PREC!$A$1:$M$6000,2,FALSE))=TRUE,0,VLOOKUP($B1027,ESTR_PREC!$A$1:$M$6000,2,FALSE))</f>
        <v>0</v>
      </c>
      <c r="N1027" s="225"/>
      <c r="O1027" s="560">
        <f t="shared" si="49"/>
        <v>0</v>
      </c>
      <c r="Q1027" s="225"/>
      <c r="R1027" s="499"/>
      <c r="S1027" s="225"/>
      <c r="T1027" s="225"/>
      <c r="U1027" s="265"/>
      <c r="V1027" s="225"/>
      <c r="W1027" s="225"/>
      <c r="Z1027" s="499"/>
      <c r="AA1027" s="501"/>
      <c r="AB1027" s="499"/>
    </row>
    <row r="1028" spans="2:28" ht="25.5">
      <c r="B1028" s="138" t="s">
        <v>2244</v>
      </c>
      <c r="C1028" s="138" t="str">
        <f t="shared" si="50"/>
        <v>420252011202000000</v>
      </c>
      <c r="D1028" s="138"/>
      <c r="E1028" s="138"/>
      <c r="F1028" s="138"/>
      <c r="G1028" s="138"/>
      <c r="H1028" s="123" t="s">
        <v>4307</v>
      </c>
      <c r="I1028" s="138"/>
      <c r="J1028" s="138"/>
      <c r="K1028" s="304" t="s">
        <v>2245</v>
      </c>
      <c r="L1028" s="270" t="s">
        <v>3218</v>
      </c>
      <c r="M1028" s="564">
        <f>IF(ISERROR(VLOOKUP($B1028,ESTR_PREC!$A$1:$M$6000,2,FALSE))=TRUE,0,VLOOKUP($B1028,ESTR_PREC!$A$1:$M$6000,2,FALSE))</f>
        <v>0</v>
      </c>
      <c r="N1028" s="225"/>
      <c r="O1028" s="560">
        <f t="shared" si="49"/>
        <v>0</v>
      </c>
      <c r="Q1028" s="225"/>
      <c r="R1028" s="499"/>
      <c r="S1028" s="225"/>
      <c r="T1028" s="225"/>
      <c r="U1028" s="265"/>
      <c r="V1028" s="225"/>
      <c r="W1028" s="225"/>
      <c r="Z1028" s="499"/>
      <c r="AA1028" s="501"/>
      <c r="AB1028" s="499"/>
    </row>
    <row r="1029" spans="2:28" ht="25.5">
      <c r="B1029" s="138" t="s">
        <v>2246</v>
      </c>
      <c r="C1029" s="138" t="str">
        <f t="shared" si="50"/>
        <v>420252011203000000</v>
      </c>
      <c r="D1029" s="138"/>
      <c r="E1029" s="138"/>
      <c r="F1029" s="138"/>
      <c r="G1029" s="138"/>
      <c r="H1029" s="123" t="s">
        <v>4307</v>
      </c>
      <c r="I1029" s="138"/>
      <c r="J1029" s="138"/>
      <c r="K1029" s="304" t="s">
        <v>2247</v>
      </c>
      <c r="L1029" s="270" t="s">
        <v>3218</v>
      </c>
      <c r="M1029" s="564">
        <f>IF(ISERROR(VLOOKUP($B1029,ESTR_PREC!$A$1:$M$6000,2,FALSE))=TRUE,0,VLOOKUP($B1029,ESTR_PREC!$A$1:$M$6000,2,FALSE))</f>
        <v>0</v>
      </c>
      <c r="N1029" s="225"/>
      <c r="O1029" s="560">
        <f t="shared" si="49"/>
        <v>0</v>
      </c>
      <c r="Q1029" s="225"/>
      <c r="R1029" s="499"/>
      <c r="S1029" s="225"/>
      <c r="T1029" s="225"/>
      <c r="U1029" s="265"/>
      <c r="V1029" s="225"/>
      <c r="W1029" s="225"/>
      <c r="Z1029" s="499"/>
      <c r="AA1029" s="501"/>
      <c r="AB1029" s="499"/>
    </row>
    <row r="1030" spans="2:28" ht="25.5">
      <c r="B1030" s="138" t="s">
        <v>2248</v>
      </c>
      <c r="C1030" s="138" t="str">
        <f t="shared" si="50"/>
        <v>420252011203500000</v>
      </c>
      <c r="D1030" s="138"/>
      <c r="E1030" s="138"/>
      <c r="F1030" s="138"/>
      <c r="G1030" s="138"/>
      <c r="H1030" s="123" t="s">
        <v>4307</v>
      </c>
      <c r="I1030" s="138"/>
      <c r="J1030" s="138"/>
      <c r="K1030" s="304" t="s">
        <v>2249</v>
      </c>
      <c r="L1030" s="270" t="s">
        <v>3218</v>
      </c>
      <c r="M1030" s="564">
        <f>IF(ISERROR(VLOOKUP($B1030,ESTR_PREC!$A$1:$M$6000,2,FALSE))=TRUE,0,VLOOKUP($B1030,ESTR_PREC!$A$1:$M$6000,2,FALSE))</f>
        <v>0</v>
      </c>
      <c r="N1030" s="225"/>
      <c r="O1030" s="560">
        <f t="shared" si="49"/>
        <v>0</v>
      </c>
      <c r="Q1030" s="225"/>
      <c r="R1030" s="499"/>
      <c r="S1030" s="225"/>
      <c r="T1030" s="225"/>
      <c r="U1030" s="265"/>
      <c r="V1030" s="225"/>
      <c r="W1030" s="225"/>
      <c r="Z1030" s="499"/>
      <c r="AA1030" s="501"/>
      <c r="AB1030" s="499"/>
    </row>
    <row r="1031" spans="2:28" ht="25.5">
      <c r="B1031" s="138" t="s">
        <v>2250</v>
      </c>
      <c r="C1031" s="138" t="str">
        <f t="shared" si="50"/>
        <v>420252011204000000</v>
      </c>
      <c r="D1031" s="138"/>
      <c r="E1031" s="138"/>
      <c r="F1031" s="138"/>
      <c r="G1031" s="138"/>
      <c r="H1031" s="123" t="s">
        <v>4307</v>
      </c>
      <c r="I1031" s="138"/>
      <c r="J1031" s="138"/>
      <c r="K1031" s="304" t="s">
        <v>2251</v>
      </c>
      <c r="L1031" s="270" t="s">
        <v>3218</v>
      </c>
      <c r="M1031" s="564">
        <f>IF(ISERROR(VLOOKUP($B1031,ESTR_PREC!$A$1:$M$6000,2,FALSE))=TRUE,0,VLOOKUP($B1031,ESTR_PREC!$A$1:$M$6000,2,FALSE))</f>
        <v>0</v>
      </c>
      <c r="N1031" s="225"/>
      <c r="O1031" s="560">
        <f t="shared" si="49"/>
        <v>0</v>
      </c>
      <c r="Q1031" s="225"/>
      <c r="R1031" s="499"/>
      <c r="S1031" s="225"/>
      <c r="T1031" s="225"/>
      <c r="U1031" s="265"/>
      <c r="V1031" s="225"/>
      <c r="W1031" s="225"/>
      <c r="Z1031" s="499"/>
      <c r="AA1031" s="501"/>
      <c r="AB1031" s="499"/>
    </row>
    <row r="1032" spans="2:28" ht="25.5">
      <c r="B1032" s="138" t="s">
        <v>2252</v>
      </c>
      <c r="C1032" s="138" t="str">
        <f t="shared" si="50"/>
        <v>420252011205000000</v>
      </c>
      <c r="D1032" s="138"/>
      <c r="E1032" s="138"/>
      <c r="F1032" s="138"/>
      <c r="G1032" s="138"/>
      <c r="H1032" s="123" t="s">
        <v>4307</v>
      </c>
      <c r="I1032" s="138"/>
      <c r="J1032" s="138"/>
      <c r="K1032" s="304" t="s">
        <v>2253</v>
      </c>
      <c r="L1032" s="270" t="s">
        <v>3218</v>
      </c>
      <c r="M1032" s="564">
        <f>IF(ISERROR(VLOOKUP($B1032,ESTR_PREC!$A$1:$M$6000,2,FALSE))=TRUE,0,VLOOKUP($B1032,ESTR_PREC!$A$1:$M$6000,2,FALSE))</f>
        <v>0</v>
      </c>
      <c r="N1032" s="225"/>
      <c r="O1032" s="560">
        <f t="shared" si="49"/>
        <v>0</v>
      </c>
      <c r="Q1032" s="225"/>
      <c r="R1032" s="499"/>
      <c r="S1032" s="225"/>
      <c r="T1032" s="225"/>
      <c r="U1032" s="265"/>
      <c r="V1032" s="225"/>
      <c r="W1032" s="225"/>
      <c r="Z1032" s="499"/>
      <c r="AA1032" s="501"/>
      <c r="AB1032" s="499"/>
    </row>
    <row r="1033" spans="2:28" ht="25.5" hidden="1" customHeight="1">
      <c r="B1033" s="138" t="s">
        <v>2254</v>
      </c>
      <c r="C1033" s="138" t="str">
        <f t="shared" si="50"/>
        <v>420252011206000000</v>
      </c>
      <c r="D1033" s="138"/>
      <c r="E1033" s="138"/>
      <c r="F1033" s="138"/>
      <c r="G1033" s="138"/>
      <c r="H1033" s="123" t="s">
        <v>4307</v>
      </c>
      <c r="I1033" s="138"/>
      <c r="J1033" s="138"/>
      <c r="K1033" s="304" t="s">
        <v>2255</v>
      </c>
      <c r="L1033" s="270" t="s">
        <v>3218</v>
      </c>
      <c r="M1033" s="815"/>
      <c r="N1033" s="815"/>
      <c r="O1033" s="815"/>
      <c r="Q1033" s="815"/>
      <c r="R1033" s="499"/>
      <c r="S1033" s="815"/>
      <c r="T1033" s="815"/>
      <c r="U1033" s="265"/>
      <c r="V1033" s="815"/>
      <c r="W1033" s="815"/>
      <c r="Z1033" s="499"/>
      <c r="AA1033" s="501"/>
      <c r="AB1033" s="499"/>
    </row>
    <row r="1034" spans="2:28" ht="25.5">
      <c r="B1034" s="138" t="s">
        <v>2256</v>
      </c>
      <c r="C1034" s="138" t="str">
        <f t="shared" si="50"/>
        <v>420252011211000000</v>
      </c>
      <c r="D1034" s="138"/>
      <c r="E1034" s="138"/>
      <c r="F1034" s="138"/>
      <c r="G1034" s="138"/>
      <c r="H1034" s="123" t="s">
        <v>4307</v>
      </c>
      <c r="I1034" s="138"/>
      <c r="J1034" s="138"/>
      <c r="K1034" s="304" t="s">
        <v>2257</v>
      </c>
      <c r="L1034" s="270" t="s">
        <v>3218</v>
      </c>
      <c r="M1034" s="564">
        <f>IF(ISERROR(VLOOKUP($B1034,ESTR_PREC!$A$1:$M$6000,2,FALSE))=TRUE,0,VLOOKUP($B1034,ESTR_PREC!$A$1:$M$6000,2,FALSE))</f>
        <v>0</v>
      </c>
      <c r="N1034" s="225"/>
      <c r="O1034" s="560">
        <f>+N1034-M1034</f>
        <v>0</v>
      </c>
      <c r="Q1034" s="225"/>
      <c r="R1034" s="499"/>
      <c r="S1034" s="225"/>
      <c r="T1034" s="225"/>
      <c r="U1034" s="265"/>
      <c r="V1034" s="225"/>
      <c r="W1034" s="225"/>
      <c r="Z1034" s="499"/>
      <c r="AA1034" s="501"/>
      <c r="AB1034" s="499"/>
    </row>
    <row r="1035" spans="2:28" ht="25.5" hidden="1">
      <c r="B1035" s="138" t="s">
        <v>2258</v>
      </c>
      <c r="C1035" s="138" t="str">
        <f t="shared" si="50"/>
        <v>420252011221000000</v>
      </c>
      <c r="D1035" s="138"/>
      <c r="E1035" s="138"/>
      <c r="F1035" s="138"/>
      <c r="G1035" s="138"/>
      <c r="H1035" s="123" t="s">
        <v>4307</v>
      </c>
      <c r="I1035" s="138"/>
      <c r="J1035" s="138"/>
      <c r="K1035" s="304" t="s">
        <v>2259</v>
      </c>
      <c r="L1035" s="270" t="s">
        <v>3218</v>
      </c>
      <c r="M1035" s="815"/>
      <c r="N1035" s="815"/>
      <c r="O1035" s="815"/>
      <c r="Q1035" s="815"/>
      <c r="R1035" s="499"/>
      <c r="S1035" s="815"/>
      <c r="T1035" s="815"/>
      <c r="U1035" s="265"/>
      <c r="V1035" s="815"/>
      <c r="W1035" s="815"/>
      <c r="Z1035" s="499"/>
      <c r="AA1035" s="501"/>
      <c r="AB1035" s="499"/>
    </row>
    <row r="1036" spans="2:28" ht="25.5" hidden="1" customHeight="1">
      <c r="B1036" s="138" t="s">
        <v>2260</v>
      </c>
      <c r="C1036" s="138" t="str">
        <f t="shared" si="50"/>
        <v>420252011222000000</v>
      </c>
      <c r="D1036" s="138"/>
      <c r="E1036" s="138"/>
      <c r="F1036" s="138"/>
      <c r="G1036" s="138"/>
      <c r="H1036" s="123" t="s">
        <v>4307</v>
      </c>
      <c r="I1036" s="138"/>
      <c r="J1036" s="138"/>
      <c r="K1036" s="304" t="s">
        <v>2261</v>
      </c>
      <c r="L1036" s="270" t="s">
        <v>3218</v>
      </c>
      <c r="M1036" s="815"/>
      <c r="N1036" s="815"/>
      <c r="O1036" s="815"/>
      <c r="Q1036" s="815"/>
      <c r="R1036" s="499"/>
      <c r="S1036" s="815"/>
      <c r="T1036" s="815"/>
      <c r="U1036" s="265"/>
      <c r="V1036" s="815"/>
      <c r="W1036" s="815"/>
      <c r="Z1036" s="499"/>
      <c r="AA1036" s="501"/>
      <c r="AB1036" s="499"/>
    </row>
    <row r="1037" spans="2:28" ht="25.5">
      <c r="B1037" s="138" t="s">
        <v>2262</v>
      </c>
      <c r="C1037" s="138" t="str">
        <f t="shared" si="50"/>
        <v>420252011280000000</v>
      </c>
      <c r="D1037" s="138"/>
      <c r="E1037" s="138"/>
      <c r="F1037" s="138"/>
      <c r="G1037" s="138"/>
      <c r="H1037" s="123" t="s">
        <v>4307</v>
      </c>
      <c r="I1037" s="138"/>
      <c r="J1037" s="138"/>
      <c r="K1037" s="304" t="s">
        <v>2263</v>
      </c>
      <c r="L1037" s="270" t="s">
        <v>3218</v>
      </c>
      <c r="M1037" s="564">
        <f>IF(ISERROR(VLOOKUP($B1037,ESTR_PREC!$A$1:$M$6000,2,FALSE))=TRUE,0,VLOOKUP($B1037,ESTR_PREC!$A$1:$M$6000,2,FALSE))</f>
        <v>0</v>
      </c>
      <c r="N1037" s="225"/>
      <c r="O1037" s="560">
        <f>+N1037-M1037</f>
        <v>0</v>
      </c>
      <c r="Q1037" s="225"/>
      <c r="R1037" s="499"/>
      <c r="S1037" s="225"/>
      <c r="T1037" s="225"/>
      <c r="U1037" s="265"/>
      <c r="V1037" s="225"/>
      <c r="W1037" s="225"/>
      <c r="Z1037" s="499"/>
      <c r="AA1037" s="501"/>
      <c r="AB1037" s="499"/>
    </row>
    <row r="1038" spans="2:28" hidden="1">
      <c r="B1038" s="138" t="s">
        <v>2264</v>
      </c>
      <c r="C1038" s="138" t="str">
        <f t="shared" si="50"/>
        <v>420252011401000000</v>
      </c>
      <c r="D1038" s="138"/>
      <c r="E1038" s="138"/>
      <c r="F1038" s="138"/>
      <c r="G1038" s="138"/>
      <c r="H1038" s="138"/>
      <c r="I1038" s="138"/>
      <c r="J1038" s="138"/>
      <c r="K1038" s="304" t="s">
        <v>2266</v>
      </c>
      <c r="L1038" s="270" t="s">
        <v>3218</v>
      </c>
      <c r="M1038" s="815"/>
      <c r="N1038" s="815"/>
      <c r="O1038" s="815"/>
      <c r="Q1038" s="815"/>
      <c r="R1038" s="499"/>
      <c r="S1038" s="815"/>
      <c r="T1038" s="815"/>
      <c r="U1038" s="265"/>
      <c r="V1038" s="815"/>
      <c r="W1038" s="815"/>
      <c r="Z1038" s="499"/>
      <c r="AA1038" s="501"/>
      <c r="AB1038" s="499"/>
    </row>
    <row r="1039" spans="2:28" hidden="1">
      <c r="B1039" s="138" t="s">
        <v>2267</v>
      </c>
      <c r="C1039" s="138" t="str">
        <f t="shared" si="50"/>
        <v>420252011402000000</v>
      </c>
      <c r="D1039" s="138"/>
      <c r="E1039" s="138"/>
      <c r="F1039" s="138"/>
      <c r="G1039" s="138"/>
      <c r="H1039" s="138"/>
      <c r="I1039" s="138"/>
      <c r="J1039" s="138"/>
      <c r="K1039" s="304" t="s">
        <v>2268</v>
      </c>
      <c r="L1039" s="270" t="s">
        <v>3218</v>
      </c>
      <c r="M1039" s="815"/>
      <c r="N1039" s="815"/>
      <c r="O1039" s="815"/>
      <c r="Q1039" s="815"/>
      <c r="R1039" s="499"/>
      <c r="S1039" s="815"/>
      <c r="T1039" s="815"/>
      <c r="U1039" s="265"/>
      <c r="V1039" s="815"/>
      <c r="W1039" s="815"/>
      <c r="Z1039" s="499"/>
      <c r="AA1039" s="501"/>
      <c r="AB1039" s="499"/>
    </row>
    <row r="1040" spans="2:28" hidden="1">
      <c r="B1040" s="138" t="s">
        <v>2269</v>
      </c>
      <c r="C1040" s="138" t="str">
        <f t="shared" si="50"/>
        <v>420252011403000000</v>
      </c>
      <c r="D1040" s="138"/>
      <c r="E1040" s="138"/>
      <c r="F1040" s="138"/>
      <c r="G1040" s="138"/>
      <c r="H1040" s="138"/>
      <c r="I1040" s="138"/>
      <c r="J1040" s="138"/>
      <c r="K1040" s="304" t="s">
        <v>2270</v>
      </c>
      <c r="L1040" s="270" t="s">
        <v>3218</v>
      </c>
      <c r="M1040" s="815"/>
      <c r="N1040" s="815"/>
      <c r="O1040" s="815"/>
      <c r="Q1040" s="815"/>
      <c r="R1040" s="499"/>
      <c r="S1040" s="815"/>
      <c r="T1040" s="815"/>
      <c r="U1040" s="265"/>
      <c r="V1040" s="815"/>
      <c r="W1040" s="815"/>
      <c r="Z1040" s="499"/>
      <c r="AA1040" s="501"/>
      <c r="AB1040" s="499"/>
    </row>
    <row r="1041" spans="2:28" ht="25.5" hidden="1">
      <c r="B1041" s="138" t="s">
        <v>2271</v>
      </c>
      <c r="C1041" s="138" t="str">
        <f t="shared" si="50"/>
        <v>420252011403500000</v>
      </c>
      <c r="D1041" s="138"/>
      <c r="E1041" s="138"/>
      <c r="F1041" s="138"/>
      <c r="G1041" s="138"/>
      <c r="H1041" s="138"/>
      <c r="I1041" s="138"/>
      <c r="J1041" s="138"/>
      <c r="K1041" s="304" t="s">
        <v>2272</v>
      </c>
      <c r="L1041" s="270" t="s">
        <v>3218</v>
      </c>
      <c r="M1041" s="815"/>
      <c r="N1041" s="815"/>
      <c r="O1041" s="815"/>
      <c r="Q1041" s="815"/>
      <c r="R1041" s="499"/>
      <c r="S1041" s="815"/>
      <c r="T1041" s="815"/>
      <c r="U1041" s="265"/>
      <c r="V1041" s="815"/>
      <c r="W1041" s="815"/>
      <c r="Z1041" s="499"/>
      <c r="AA1041" s="501"/>
      <c r="AB1041" s="499"/>
    </row>
    <row r="1042" spans="2:28" ht="25.5" hidden="1">
      <c r="B1042" s="138" t="s">
        <v>2273</v>
      </c>
      <c r="C1042" s="138" t="str">
        <f t="shared" si="50"/>
        <v>420252011404000000</v>
      </c>
      <c r="D1042" s="138"/>
      <c r="E1042" s="138"/>
      <c r="F1042" s="138"/>
      <c r="G1042" s="138"/>
      <c r="H1042" s="138"/>
      <c r="I1042" s="138"/>
      <c r="J1042" s="138"/>
      <c r="K1042" s="304" t="s">
        <v>2274</v>
      </c>
      <c r="L1042" s="270" t="s">
        <v>3218</v>
      </c>
      <c r="M1042" s="815"/>
      <c r="N1042" s="815"/>
      <c r="O1042" s="815"/>
      <c r="Q1042" s="815"/>
      <c r="R1042" s="499"/>
      <c r="S1042" s="815"/>
      <c r="T1042" s="815"/>
      <c r="U1042" s="265"/>
      <c r="V1042" s="815"/>
      <c r="W1042" s="815"/>
      <c r="Z1042" s="499"/>
      <c r="AA1042" s="501"/>
      <c r="AB1042" s="499"/>
    </row>
    <row r="1043" spans="2:28" ht="25.5" hidden="1">
      <c r="B1043" s="138" t="s">
        <v>2275</v>
      </c>
      <c r="C1043" s="138" t="str">
        <f t="shared" si="50"/>
        <v>420252011405000000</v>
      </c>
      <c r="D1043" s="138"/>
      <c r="E1043" s="138"/>
      <c r="F1043" s="138"/>
      <c r="G1043" s="138"/>
      <c r="H1043" s="138"/>
      <c r="I1043" s="138"/>
      <c r="J1043" s="138"/>
      <c r="K1043" s="304" t="s">
        <v>2276</v>
      </c>
      <c r="L1043" s="270" t="s">
        <v>3218</v>
      </c>
      <c r="M1043" s="815"/>
      <c r="N1043" s="815"/>
      <c r="O1043" s="815"/>
      <c r="Q1043" s="815"/>
      <c r="R1043" s="499"/>
      <c r="S1043" s="815"/>
      <c r="T1043" s="815"/>
      <c r="U1043" s="265"/>
      <c r="V1043" s="815"/>
      <c r="W1043" s="815"/>
      <c r="Z1043" s="499"/>
      <c r="AA1043" s="501"/>
      <c r="AB1043" s="499"/>
    </row>
    <row r="1044" spans="2:28" ht="25.5" hidden="1" customHeight="1">
      <c r="B1044" s="138" t="s">
        <v>2277</v>
      </c>
      <c r="C1044" s="138" t="str">
        <f t="shared" si="50"/>
        <v>420252011406000000</v>
      </c>
      <c r="D1044" s="138"/>
      <c r="E1044" s="138"/>
      <c r="F1044" s="138"/>
      <c r="G1044" s="138"/>
      <c r="H1044" s="138"/>
      <c r="I1044" s="138"/>
      <c r="J1044" s="138"/>
      <c r="K1044" s="304" t="s">
        <v>2278</v>
      </c>
      <c r="L1044" s="270" t="s">
        <v>3218</v>
      </c>
      <c r="M1044" s="815"/>
      <c r="N1044" s="815"/>
      <c r="O1044" s="815"/>
      <c r="Q1044" s="815"/>
      <c r="R1044" s="499"/>
      <c r="S1044" s="815"/>
      <c r="T1044" s="815"/>
      <c r="U1044" s="265"/>
      <c r="V1044" s="815"/>
      <c r="W1044" s="815"/>
      <c r="Z1044" s="499"/>
      <c r="AA1044" s="501"/>
      <c r="AB1044" s="499"/>
    </row>
    <row r="1045" spans="2:28" hidden="1">
      <c r="B1045" s="138" t="s">
        <v>2279</v>
      </c>
      <c r="C1045" s="138" t="str">
        <f t="shared" si="50"/>
        <v>420252011411000000</v>
      </c>
      <c r="D1045" s="138"/>
      <c r="E1045" s="138"/>
      <c r="F1045" s="138"/>
      <c r="G1045" s="138"/>
      <c r="H1045" s="138"/>
      <c r="I1045" s="138"/>
      <c r="J1045" s="138"/>
      <c r="K1045" s="304" t="s">
        <v>2280</v>
      </c>
      <c r="L1045" s="270" t="s">
        <v>3218</v>
      </c>
      <c r="M1045" s="815"/>
      <c r="N1045" s="815"/>
      <c r="O1045" s="815"/>
      <c r="Q1045" s="815"/>
      <c r="R1045" s="499"/>
      <c r="S1045" s="815"/>
      <c r="T1045" s="815"/>
      <c r="U1045" s="265"/>
      <c r="V1045" s="815"/>
      <c r="W1045" s="815"/>
      <c r="Z1045" s="499"/>
      <c r="AA1045" s="501"/>
      <c r="AB1045" s="499"/>
    </row>
    <row r="1046" spans="2:28" ht="25.5" hidden="1">
      <c r="B1046" s="138" t="s">
        <v>2281</v>
      </c>
      <c r="C1046" s="138" t="str">
        <f t="shared" si="50"/>
        <v>420252011421000000</v>
      </c>
      <c r="D1046" s="138"/>
      <c r="E1046" s="138"/>
      <c r="F1046" s="138"/>
      <c r="G1046" s="138"/>
      <c r="H1046" s="138"/>
      <c r="I1046" s="138"/>
      <c r="J1046" s="138"/>
      <c r="K1046" s="304" t="s">
        <v>2282</v>
      </c>
      <c r="L1046" s="270" t="s">
        <v>3218</v>
      </c>
      <c r="M1046" s="815"/>
      <c r="N1046" s="815"/>
      <c r="O1046" s="815"/>
      <c r="Q1046" s="815"/>
      <c r="R1046" s="499"/>
      <c r="S1046" s="815"/>
      <c r="T1046" s="815"/>
      <c r="U1046" s="265"/>
      <c r="V1046" s="815"/>
      <c r="W1046" s="815"/>
      <c r="Z1046" s="499"/>
      <c r="AA1046" s="501"/>
      <c r="AB1046" s="499"/>
    </row>
    <row r="1047" spans="2:28" ht="25.5" hidden="1" customHeight="1">
      <c r="B1047" s="138" t="s">
        <v>2283</v>
      </c>
      <c r="C1047" s="138" t="str">
        <f t="shared" si="50"/>
        <v>420252011422000000</v>
      </c>
      <c r="D1047" s="138"/>
      <c r="E1047" s="138"/>
      <c r="F1047" s="138"/>
      <c r="G1047" s="138"/>
      <c r="H1047" s="138"/>
      <c r="I1047" s="138"/>
      <c r="J1047" s="138"/>
      <c r="K1047" s="304" t="s">
        <v>2284</v>
      </c>
      <c r="L1047" s="270" t="s">
        <v>3218</v>
      </c>
      <c r="M1047" s="815"/>
      <c r="N1047" s="815"/>
      <c r="O1047" s="815"/>
      <c r="Q1047" s="815"/>
      <c r="R1047" s="499"/>
      <c r="S1047" s="815"/>
      <c r="T1047" s="815"/>
      <c r="U1047" s="265"/>
      <c r="V1047" s="815"/>
      <c r="W1047" s="815"/>
      <c r="Z1047" s="499"/>
      <c r="AA1047" s="501"/>
      <c r="AB1047" s="499"/>
    </row>
    <row r="1048" spans="2:28" ht="25.5" hidden="1">
      <c r="B1048" s="138" t="s">
        <v>2285</v>
      </c>
      <c r="C1048" s="138" t="str">
        <f t="shared" si="50"/>
        <v>420252011480000000</v>
      </c>
      <c r="D1048" s="138"/>
      <c r="E1048" s="138"/>
      <c r="F1048" s="138"/>
      <c r="G1048" s="138"/>
      <c r="H1048" s="138"/>
      <c r="I1048" s="138"/>
      <c r="J1048" s="138"/>
      <c r="K1048" s="304" t="s">
        <v>2286</v>
      </c>
      <c r="L1048" s="270" t="s">
        <v>3218</v>
      </c>
      <c r="M1048" s="815"/>
      <c r="N1048" s="815"/>
      <c r="O1048" s="815"/>
      <c r="Q1048" s="815"/>
      <c r="R1048" s="499"/>
      <c r="S1048" s="815"/>
      <c r="T1048" s="815"/>
      <c r="U1048" s="265"/>
      <c r="V1048" s="815"/>
      <c r="W1048" s="815"/>
      <c r="Z1048" s="499"/>
      <c r="AA1048" s="501"/>
      <c r="AB1048" s="499"/>
    </row>
    <row r="1049" spans="2:28" ht="15.75">
      <c r="K1049" s="544" t="s">
        <v>3943</v>
      </c>
      <c r="L1049" s="528"/>
      <c r="M1049" s="192"/>
      <c r="N1049" s="192"/>
      <c r="O1049" s="192"/>
      <c r="P1049" s="192"/>
      <c r="Q1049" s="192"/>
      <c r="R1049" s="554"/>
      <c r="S1049" s="192"/>
      <c r="T1049" s="192"/>
      <c r="U1049" s="265"/>
      <c r="V1049" s="192"/>
      <c r="W1049" s="192"/>
      <c r="Z1049" s="192"/>
      <c r="AA1049" s="501"/>
      <c r="AB1049" s="192"/>
    </row>
    <row r="1050" spans="2:28" ht="16.5" thickBot="1">
      <c r="K1050" s="539"/>
      <c r="L1050" s="528"/>
      <c r="M1050" s="192"/>
      <c r="N1050" s="192"/>
      <c r="O1050" s="192"/>
      <c r="Q1050" s="192"/>
      <c r="R1050" s="554"/>
      <c r="S1050" s="192"/>
      <c r="T1050" s="192"/>
      <c r="U1050" s="265"/>
      <c r="V1050" s="192"/>
      <c r="W1050" s="192"/>
      <c r="Z1050" s="192"/>
      <c r="AA1050" s="501"/>
      <c r="AB1050" s="192"/>
    </row>
    <row r="1051" spans="2:28" ht="17.25" thickTop="1" thickBot="1">
      <c r="B1051" s="152" t="s">
        <v>2287</v>
      </c>
      <c r="C1051" s="247" t="s">
        <v>3976</v>
      </c>
      <c r="D1051" s="248"/>
      <c r="E1051" s="103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509</v>
      </c>
      <c r="N1051" s="154">
        <f>SUM(N1054:N1122)</f>
        <v>535</v>
      </c>
      <c r="O1051" s="298">
        <f>+N1051-M1051</f>
        <v>26</v>
      </c>
      <c r="Q1051" s="154">
        <f>SUM(Q1054:Q1122)</f>
        <v>0</v>
      </c>
      <c r="R1051" s="519"/>
      <c r="S1051" s="154">
        <f>SUM(S1054:S1122)</f>
        <v>0</v>
      </c>
      <c r="T1051" s="154">
        <f>SUM(T1054:T1122)</f>
        <v>0</v>
      </c>
      <c r="U1051" s="265"/>
      <c r="V1051" s="154">
        <f>SUM(V1054:V1122)</f>
        <v>0</v>
      </c>
      <c r="W1051" s="154">
        <f>SUM(W1054:W1122)</f>
        <v>0</v>
      </c>
      <c r="Z1051" s="519"/>
      <c r="AA1051" s="501"/>
      <c r="AB1051" s="519"/>
    </row>
    <row r="1052" spans="2:28" ht="9" customHeight="1" thickTop="1" thickBot="1">
      <c r="K1052" s="540"/>
      <c r="M1052" s="265"/>
      <c r="N1052" s="379"/>
      <c r="Q1052" s="379"/>
      <c r="R1052" s="554"/>
      <c r="U1052" s="265"/>
      <c r="V1052" s="265"/>
      <c r="W1052" s="265"/>
      <c r="Z1052" s="501"/>
      <c r="AA1052" s="501"/>
      <c r="AB1052" s="501"/>
    </row>
    <row r="1053" spans="2:28" ht="39" thickBot="1">
      <c r="B1053" s="102" t="s">
        <v>3221</v>
      </c>
      <c r="C1053" s="245" t="s">
        <v>48</v>
      </c>
      <c r="D1053" s="245"/>
      <c r="E1053" s="246"/>
      <c r="F1053" s="246"/>
      <c r="G1053" s="246"/>
      <c r="H1053" s="246"/>
      <c r="I1053" s="246"/>
      <c r="J1053" s="246"/>
      <c r="K1053" s="322" t="s">
        <v>3894</v>
      </c>
      <c r="L1053" s="135"/>
      <c r="M1053" s="328" t="str">
        <f>+$M$10</f>
        <v>Valore netto al 31/12/2017</v>
      </c>
      <c r="N1053" s="779" t="str">
        <f>N$10</f>
        <v>Valore netto al 31/12/2018</v>
      </c>
      <c r="O1053" s="779" t="s">
        <v>4064</v>
      </c>
      <c r="P1053" s="806"/>
      <c r="Q1053" s="779" t="str">
        <f>Q$10</f>
        <v>Prechiusura al ° trimestre 2018</v>
      </c>
      <c r="R1053" s="514"/>
      <c r="S1053" s="1145" t="str">
        <f>S$330</f>
        <v>Costi da utilizzo contributi 2018</v>
      </c>
      <c r="T1053" s="1143" t="str">
        <f>T$330</f>
        <v>Costi da utilizzo contributi DI CUI SOCIO-SAN</v>
      </c>
      <c r="U1053" s="1144"/>
      <c r="V1053" s="1142" t="str">
        <f>V$330</f>
        <v>Costi da contributi 2018</v>
      </c>
      <c r="W1053" s="1143" t="str">
        <f>W$330</f>
        <v>Costi da contributi DI CUI SOCIO-SAN</v>
      </c>
      <c r="Z1053" s="681"/>
      <c r="AA1053" s="501"/>
      <c r="AB1053" s="681"/>
    </row>
    <row r="1054" spans="2:28" ht="25.5">
      <c r="B1054" s="138" t="s">
        <v>2289</v>
      </c>
      <c r="C1054" s="138" t="s">
        <v>3977</v>
      </c>
      <c r="D1054" s="138"/>
      <c r="E1054" s="138"/>
      <c r="F1054" s="138"/>
      <c r="G1054" s="138"/>
      <c r="H1054" s="123" t="s">
        <v>4310</v>
      </c>
      <c r="I1054" s="138"/>
      <c r="J1054" s="138"/>
      <c r="K1054" s="23" t="s">
        <v>2291</v>
      </c>
      <c r="L1054" s="270" t="s">
        <v>3218</v>
      </c>
      <c r="M1054" s="564">
        <f>IF(ISERROR(VLOOKUP($B1054,ESTR_PREC!$A$1:$M$6000,2,FALSE))=TRUE,0,VLOOKUP($B1054,ESTR_PREC!$A$1:$M$6000,2,FALSE))</f>
        <v>0</v>
      </c>
      <c r="N1054" s="225"/>
      <c r="O1054" s="560">
        <f t="shared" ref="O1054:O1060" si="51">+N1054-M1054</f>
        <v>0</v>
      </c>
      <c r="Q1054" s="225"/>
      <c r="R1054" s="499"/>
      <c r="S1054" s="225"/>
      <c r="T1054" s="225"/>
      <c r="U1054" s="265"/>
      <c r="V1054" s="225"/>
      <c r="W1054" s="225"/>
      <c r="Z1054" s="499"/>
      <c r="AA1054" s="501"/>
      <c r="AB1054" s="499"/>
    </row>
    <row r="1055" spans="2:28">
      <c r="B1055" s="138" t="s">
        <v>2292</v>
      </c>
      <c r="C1055" s="138" t="s">
        <v>3978</v>
      </c>
      <c r="D1055" s="138"/>
      <c r="E1055" s="138"/>
      <c r="F1055" s="138"/>
      <c r="G1055" s="138"/>
      <c r="H1055" s="123" t="s">
        <v>4310</v>
      </c>
      <c r="I1055" s="138"/>
      <c r="J1055" s="138"/>
      <c r="K1055" s="23" t="s">
        <v>2293</v>
      </c>
      <c r="L1055" s="270" t="s">
        <v>3218</v>
      </c>
      <c r="M1055" s="564">
        <f>IF(ISERROR(VLOOKUP($B1055,ESTR_PREC!$A$1:$M$6000,2,FALSE))=TRUE,0,VLOOKUP($B1055,ESTR_PREC!$A$1:$M$6000,2,FALSE))</f>
        <v>0</v>
      </c>
      <c r="N1055" s="225"/>
      <c r="O1055" s="560">
        <f t="shared" si="51"/>
        <v>0</v>
      </c>
      <c r="Q1055" s="225"/>
      <c r="R1055" s="499"/>
      <c r="S1055" s="225"/>
      <c r="T1055" s="225"/>
      <c r="U1055" s="265"/>
      <c r="V1055" s="225"/>
      <c r="W1055" s="225"/>
      <c r="Z1055" s="499"/>
      <c r="AA1055" s="501"/>
      <c r="AB1055" s="499"/>
    </row>
    <row r="1056" spans="2:28" ht="25.5">
      <c r="B1056" s="494" t="s">
        <v>2294</v>
      </c>
      <c r="C1056" s="968" t="s">
        <v>3979</v>
      </c>
      <c r="D1056" s="966"/>
      <c r="E1056" s="966"/>
      <c r="F1056" s="966"/>
      <c r="G1056" s="966"/>
      <c r="H1056" s="123" t="s">
        <v>4310</v>
      </c>
      <c r="I1056" s="966"/>
      <c r="J1056" s="966"/>
      <c r="K1056" s="23" t="s">
        <v>2295</v>
      </c>
      <c r="L1056" s="967" t="s">
        <v>3218</v>
      </c>
      <c r="M1056" s="564">
        <f>IF(ISERROR(VLOOKUP($B1056,ESTR_PREC!$A$1:$M$6000,2,FALSE))=TRUE,0,VLOOKUP($B1056,ESTR_PREC!$A$1:$M$6000,2,FALSE))</f>
        <v>0</v>
      </c>
      <c r="N1056" s="225"/>
      <c r="O1056" s="560">
        <f t="shared" si="51"/>
        <v>0</v>
      </c>
      <c r="Q1056" s="225"/>
      <c r="R1056" s="499"/>
      <c r="S1056" s="225"/>
      <c r="T1056" s="225"/>
      <c r="U1056" s="265"/>
      <c r="V1056" s="225"/>
      <c r="W1056" s="225"/>
      <c r="Z1056" s="499"/>
      <c r="AA1056" s="501"/>
      <c r="AB1056" s="499"/>
    </row>
    <row r="1057" spans="2:28" ht="15" customHeight="1">
      <c r="B1057" s="138" t="s">
        <v>2296</v>
      </c>
      <c r="C1057" s="138" t="s">
        <v>3980</v>
      </c>
      <c r="D1057" s="138"/>
      <c r="E1057" s="138"/>
      <c r="F1057" s="138"/>
      <c r="G1057" s="138"/>
      <c r="H1057" s="123" t="s">
        <v>4310</v>
      </c>
      <c r="I1057" s="138"/>
      <c r="J1057" s="138"/>
      <c r="K1057" s="23" t="s">
        <v>2297</v>
      </c>
      <c r="L1057" s="270" t="s">
        <v>3218</v>
      </c>
      <c r="M1057" s="564">
        <f>IF(ISERROR(VLOOKUP($B1057,ESTR_PREC!$A$1:$M$6000,2,FALSE))=TRUE,0,VLOOKUP($B1057,ESTR_PREC!$A$1:$M$6000,2,FALSE))</f>
        <v>0</v>
      </c>
      <c r="N1057" s="225"/>
      <c r="O1057" s="560">
        <f t="shared" si="51"/>
        <v>0</v>
      </c>
      <c r="Q1057" s="225"/>
      <c r="R1057" s="499"/>
      <c r="S1057" s="225"/>
      <c r="T1057" s="225"/>
      <c r="U1057" s="265"/>
      <c r="V1057" s="225"/>
      <c r="W1057" s="225"/>
      <c r="Z1057" s="499"/>
      <c r="AA1057" s="501"/>
      <c r="AB1057" s="499"/>
    </row>
    <row r="1058" spans="2:28" ht="25.5">
      <c r="B1058" s="138" t="s">
        <v>2298</v>
      </c>
      <c r="C1058" s="138" t="s">
        <v>3981</v>
      </c>
      <c r="D1058" s="138"/>
      <c r="E1058" s="138"/>
      <c r="F1058" s="138"/>
      <c r="G1058" s="138"/>
      <c r="H1058" s="123" t="s">
        <v>4310</v>
      </c>
      <c r="I1058" s="138"/>
      <c r="J1058" s="138"/>
      <c r="K1058" s="23" t="s">
        <v>2299</v>
      </c>
      <c r="L1058" s="270" t="s">
        <v>3218</v>
      </c>
      <c r="M1058" s="564">
        <f>IF(ISERROR(VLOOKUP($B1058,ESTR_PREC!$A$1:$M$6000,2,FALSE))=TRUE,0,VLOOKUP($B1058,ESTR_PREC!$A$1:$M$6000,2,FALSE))</f>
        <v>0</v>
      </c>
      <c r="N1058" s="225"/>
      <c r="O1058" s="560">
        <f t="shared" si="51"/>
        <v>0</v>
      </c>
      <c r="Q1058" s="225"/>
      <c r="R1058" s="499"/>
      <c r="S1058" s="225"/>
      <c r="T1058" s="225"/>
      <c r="U1058" s="265"/>
      <c r="V1058" s="225"/>
      <c r="W1058" s="225"/>
      <c r="Z1058" s="499"/>
      <c r="AA1058" s="501"/>
      <c r="AB1058" s="499"/>
    </row>
    <row r="1059" spans="2:28" ht="25.5">
      <c r="B1059" s="138" t="s">
        <v>2300</v>
      </c>
      <c r="C1059" s="138" t="s">
        <v>3982</v>
      </c>
      <c r="D1059" s="138"/>
      <c r="E1059" s="138"/>
      <c r="F1059" s="138"/>
      <c r="G1059" s="138"/>
      <c r="H1059" s="123" t="s">
        <v>4310</v>
      </c>
      <c r="I1059" s="138"/>
      <c r="J1059" s="138"/>
      <c r="K1059" s="23" t="s">
        <v>2301</v>
      </c>
      <c r="L1059" s="270" t="s">
        <v>3218</v>
      </c>
      <c r="M1059" s="564">
        <f>IF(ISERROR(VLOOKUP($B1059,ESTR_PREC!$A$1:$M$6000,2,FALSE))=TRUE,0,VLOOKUP($B1059,ESTR_PREC!$A$1:$M$6000,2,FALSE))</f>
        <v>0</v>
      </c>
      <c r="N1059" s="225"/>
      <c r="O1059" s="560">
        <f t="shared" si="51"/>
        <v>0</v>
      </c>
      <c r="Q1059" s="225"/>
      <c r="R1059" s="499"/>
      <c r="S1059" s="225"/>
      <c r="T1059" s="225"/>
      <c r="U1059" s="265"/>
      <c r="V1059" s="225"/>
      <c r="W1059" s="225"/>
      <c r="Z1059" s="499"/>
      <c r="AA1059" s="501"/>
      <c r="AB1059" s="499"/>
    </row>
    <row r="1060" spans="2:28" ht="25.5">
      <c r="B1060" s="138" t="s">
        <v>2302</v>
      </c>
      <c r="C1060" s="138" t="s">
        <v>3983</v>
      </c>
      <c r="D1060" s="138"/>
      <c r="E1060" s="138"/>
      <c r="F1060" s="138"/>
      <c r="G1060" s="138"/>
      <c r="H1060" s="123" t="s">
        <v>4310</v>
      </c>
      <c r="I1060" s="138"/>
      <c r="J1060" s="138"/>
      <c r="K1060" s="23" t="s">
        <v>2303</v>
      </c>
      <c r="L1060" s="270" t="s">
        <v>3218</v>
      </c>
      <c r="M1060" s="564">
        <f>IF(ISERROR(VLOOKUP($B1060,ESTR_PREC!$A$1:$M$6000,2,FALSE))=TRUE,0,VLOOKUP($B1060,ESTR_PREC!$A$1:$M$6000,2,FALSE))</f>
        <v>0</v>
      </c>
      <c r="N1060" s="225"/>
      <c r="O1060" s="560">
        <f t="shared" si="51"/>
        <v>0</v>
      </c>
      <c r="Q1060" s="225"/>
      <c r="R1060" s="499"/>
      <c r="S1060" s="225"/>
      <c r="T1060" s="225"/>
      <c r="U1060" s="265"/>
      <c r="V1060" s="225"/>
      <c r="W1060" s="225"/>
      <c r="Z1060" s="499"/>
      <c r="AA1060" s="501"/>
      <c r="AB1060" s="499"/>
    </row>
    <row r="1061" spans="2:28" ht="25.5" hidden="1" customHeight="1">
      <c r="B1061" s="138" t="s">
        <v>2304</v>
      </c>
      <c r="C1061" s="138" t="s">
        <v>3985</v>
      </c>
      <c r="D1061" s="138"/>
      <c r="E1061" s="138"/>
      <c r="F1061" s="138"/>
      <c r="G1061" s="138"/>
      <c r="H1061" s="123" t="s">
        <v>4310</v>
      </c>
      <c r="I1061" s="138"/>
      <c r="J1061" s="138"/>
      <c r="K1061" s="23" t="s">
        <v>2305</v>
      </c>
      <c r="L1061" s="270" t="s">
        <v>3218</v>
      </c>
      <c r="M1061" s="815"/>
      <c r="N1061" s="815"/>
      <c r="O1061" s="815"/>
      <c r="Q1061" s="815"/>
      <c r="R1061" s="499"/>
      <c r="S1061" s="815"/>
      <c r="T1061" s="815"/>
      <c r="U1061" s="265"/>
      <c r="V1061" s="815"/>
      <c r="W1061" s="815"/>
      <c r="Z1061" s="499"/>
      <c r="AA1061" s="501"/>
      <c r="AB1061" s="499"/>
    </row>
    <row r="1062" spans="2:28">
      <c r="B1062" s="138" t="s">
        <v>2306</v>
      </c>
      <c r="C1062" s="138" t="s">
        <v>3986</v>
      </c>
      <c r="D1062" s="138"/>
      <c r="E1062" s="138"/>
      <c r="F1062" s="138"/>
      <c r="G1062" s="138"/>
      <c r="H1062" s="123" t="s">
        <v>4310</v>
      </c>
      <c r="I1062" s="138"/>
      <c r="J1062" s="138"/>
      <c r="K1062" s="23" t="s">
        <v>2307</v>
      </c>
      <c r="L1062" s="270" t="s">
        <v>3218</v>
      </c>
      <c r="M1062" s="564">
        <f>IF(ISERROR(VLOOKUP($B1062,ESTR_PREC!$A$1:$M$6000,2,FALSE))=TRUE,0,VLOOKUP($B1062,ESTR_PREC!$A$1:$M$6000,2,FALSE))</f>
        <v>0</v>
      </c>
      <c r="N1062" s="225"/>
      <c r="O1062" s="560">
        <f t="shared" ref="O1062:O1072" si="52">+N1062-M1062</f>
        <v>0</v>
      </c>
      <c r="Q1062" s="225"/>
      <c r="R1062" s="499"/>
      <c r="S1062" s="225"/>
      <c r="T1062" s="225"/>
      <c r="U1062" s="265"/>
      <c r="V1062" s="225"/>
      <c r="W1062" s="225"/>
      <c r="Z1062" s="499"/>
      <c r="AA1062" s="501"/>
      <c r="AB1062" s="499"/>
    </row>
    <row r="1063" spans="2:28" ht="25.5">
      <c r="B1063" s="138" t="s">
        <v>2308</v>
      </c>
      <c r="C1063" s="138" t="s">
        <v>3987</v>
      </c>
      <c r="D1063" s="138"/>
      <c r="E1063" s="138"/>
      <c r="F1063" s="138"/>
      <c r="G1063" s="138"/>
      <c r="H1063" s="123" t="s">
        <v>4310</v>
      </c>
      <c r="I1063" s="138"/>
      <c r="J1063" s="138"/>
      <c r="K1063" s="23" t="s">
        <v>2309</v>
      </c>
      <c r="L1063" s="270" t="s">
        <v>3218</v>
      </c>
      <c r="M1063" s="564">
        <f>IF(ISERROR(VLOOKUP($B1063,ESTR_PREC!$A$1:$M$6000,2,FALSE))=TRUE,0,VLOOKUP($B1063,ESTR_PREC!$A$1:$M$6000,2,FALSE))</f>
        <v>0</v>
      </c>
      <c r="N1063" s="225"/>
      <c r="O1063" s="560">
        <f>+N1063-M1063</f>
        <v>0</v>
      </c>
      <c r="Q1063" s="225"/>
      <c r="R1063" s="499"/>
      <c r="S1063" s="225"/>
      <c r="T1063" s="225"/>
      <c r="U1063" s="265"/>
      <c r="V1063" s="225"/>
      <c r="W1063" s="225"/>
      <c r="Z1063" s="499"/>
      <c r="AA1063" s="501"/>
      <c r="AB1063" s="499"/>
    </row>
    <row r="1064" spans="2:28" ht="25.5" hidden="1" customHeight="1">
      <c r="B1064" s="138" t="s">
        <v>2310</v>
      </c>
      <c r="C1064" s="138" t="s">
        <v>3988</v>
      </c>
      <c r="D1064" s="138"/>
      <c r="E1064" s="138"/>
      <c r="F1064" s="138"/>
      <c r="G1064" s="138"/>
      <c r="H1064" s="123" t="s">
        <v>4310</v>
      </c>
      <c r="I1064" s="138"/>
      <c r="J1064" s="138"/>
      <c r="K1064" s="23" t="s">
        <v>2311</v>
      </c>
      <c r="L1064" s="270" t="s">
        <v>3218</v>
      </c>
      <c r="M1064" s="815"/>
      <c r="N1064" s="815"/>
      <c r="O1064" s="815"/>
      <c r="Q1064" s="815"/>
      <c r="R1064" s="499"/>
      <c r="S1064" s="815"/>
      <c r="T1064" s="815"/>
      <c r="U1064" s="265"/>
      <c r="V1064" s="815"/>
      <c r="W1064" s="815"/>
      <c r="Z1064" s="499"/>
      <c r="AA1064" s="501"/>
      <c r="AB1064" s="499"/>
    </row>
    <row r="1065" spans="2:28" ht="25.5">
      <c r="B1065" s="138" t="s">
        <v>2312</v>
      </c>
      <c r="C1065" s="138" t="s">
        <v>3989</v>
      </c>
      <c r="D1065" s="138"/>
      <c r="E1065" s="138"/>
      <c r="F1065" s="138"/>
      <c r="G1065" s="138"/>
      <c r="H1065" s="123" t="s">
        <v>4310</v>
      </c>
      <c r="I1065" s="138"/>
      <c r="J1065" s="138"/>
      <c r="K1065" s="23" t="s">
        <v>2313</v>
      </c>
      <c r="L1065" s="270" t="s">
        <v>3218</v>
      </c>
      <c r="M1065" s="564">
        <f>IF(ISERROR(VLOOKUP($B1065,ESTR_PREC!$A$1:$M$6000,2,FALSE))=TRUE,0,VLOOKUP($B1065,ESTR_PREC!$A$1:$M$6000,2,FALSE))</f>
        <v>0</v>
      </c>
      <c r="N1065" s="225"/>
      <c r="O1065" s="560">
        <f t="shared" si="52"/>
        <v>0</v>
      </c>
      <c r="Q1065" s="225"/>
      <c r="R1065" s="499"/>
      <c r="S1065" s="225"/>
      <c r="T1065" s="225"/>
      <c r="U1065" s="265"/>
      <c r="V1065" s="225"/>
      <c r="W1065" s="225"/>
      <c r="Z1065" s="499"/>
      <c r="AA1065" s="501"/>
      <c r="AB1065" s="499"/>
    </row>
    <row r="1066" spans="2:28" ht="25.5">
      <c r="B1066" s="138" t="s">
        <v>2314</v>
      </c>
      <c r="C1066" s="138" t="str">
        <f t="shared" ref="C1066:C1089" si="53">MID(B1066,1,1)&amp;MID(B1066,3,2)&amp;MID(B1066,6,2)&amp;MID(B1066,9,2)&amp;MID(B1066,12,3)&amp;MID(B1066,16,3)&amp;MID(B1066,20,2)&amp;MID(B1066,23,3)</f>
        <v>420253002201000000</v>
      </c>
      <c r="D1066" s="138"/>
      <c r="E1066" s="138"/>
      <c r="F1066" s="138"/>
      <c r="G1066" s="138"/>
      <c r="H1066" s="123" t="s">
        <v>4310</v>
      </c>
      <c r="I1066" s="138"/>
      <c r="J1066" s="138"/>
      <c r="K1066" s="304" t="s">
        <v>2316</v>
      </c>
      <c r="L1066" s="270" t="s">
        <v>3218</v>
      </c>
      <c r="M1066" s="564">
        <f>IF(ISERROR(VLOOKUP($B1066,ESTR_PREC!$A$1:$M$6000,2,FALSE))=TRUE,0,VLOOKUP($B1066,ESTR_PREC!$A$1:$M$6000,2,FALSE))</f>
        <v>0</v>
      </c>
      <c r="N1066" s="225"/>
      <c r="O1066" s="560">
        <f t="shared" si="52"/>
        <v>0</v>
      </c>
      <c r="Q1066" s="225"/>
      <c r="R1066" s="499"/>
      <c r="S1066" s="225"/>
      <c r="T1066" s="225"/>
      <c r="U1066" s="265"/>
      <c r="V1066" s="225"/>
      <c r="W1066" s="225"/>
      <c r="Z1066" s="499"/>
      <c r="AA1066" s="501"/>
      <c r="AB1066" s="499"/>
    </row>
    <row r="1067" spans="2:28">
      <c r="B1067" s="138" t="s">
        <v>2317</v>
      </c>
      <c r="C1067" s="138" t="str">
        <f>MID(B1067,1,1)&amp;MID(B1067,3,2)&amp;MID(B1067,6,2)&amp;MID(B1067,9,2)&amp;MID(B1067,12,3)&amp;MID(B1067,16,3)&amp;MID(B1067,20,2)&amp;MID(B1067,23,3)</f>
        <v>420253002202000000</v>
      </c>
      <c r="D1067" s="138"/>
      <c r="E1067" s="138"/>
      <c r="F1067" s="138"/>
      <c r="G1067" s="138"/>
      <c r="H1067" s="123" t="s">
        <v>4310</v>
      </c>
      <c r="I1067" s="138"/>
      <c r="J1067" s="138"/>
      <c r="K1067" s="304" t="s">
        <v>2318</v>
      </c>
      <c r="L1067" s="965" t="s">
        <v>3218</v>
      </c>
      <c r="M1067" s="564">
        <f>IF(ISERROR(VLOOKUP($B1067,ESTR_PREC!$A$1:$M$6000,2,FALSE))=TRUE,0,VLOOKUP($B1067,ESTR_PREC!$A$1:$M$6000,2,FALSE))</f>
        <v>0</v>
      </c>
      <c r="N1067" s="225"/>
      <c r="O1067" s="560">
        <f t="shared" si="52"/>
        <v>0</v>
      </c>
      <c r="Q1067" s="225"/>
      <c r="R1067" s="499"/>
      <c r="S1067" s="225"/>
      <c r="T1067" s="225"/>
      <c r="U1067" s="265"/>
      <c r="V1067" s="225"/>
      <c r="W1067" s="225"/>
      <c r="Z1067" s="499"/>
      <c r="AA1067" s="501"/>
      <c r="AB1067" s="499"/>
    </row>
    <row r="1068" spans="2:28">
      <c r="B1068" s="960" t="s">
        <v>2319</v>
      </c>
      <c r="C1068" s="960" t="s">
        <v>3990</v>
      </c>
      <c r="D1068" s="960"/>
      <c r="E1068" s="960"/>
      <c r="F1068" s="960"/>
      <c r="G1068" s="960"/>
      <c r="H1068" s="123" t="s">
        <v>4310</v>
      </c>
      <c r="I1068" s="960"/>
      <c r="J1068" s="960"/>
      <c r="K1068" s="368" t="s">
        <v>2320</v>
      </c>
      <c r="L1068" s="270" t="s">
        <v>3218</v>
      </c>
      <c r="M1068" s="564">
        <f>IF(ISERROR(VLOOKUP($B1068,ESTR_PREC!$A$1:$M$6000,2,FALSE))=TRUE,0,VLOOKUP($B1068,ESTR_PREC!$A$1:$M$6000,2,FALSE))</f>
        <v>0</v>
      </c>
      <c r="N1068" s="225"/>
      <c r="O1068" s="560">
        <f t="shared" si="52"/>
        <v>0</v>
      </c>
      <c r="Q1068" s="225"/>
      <c r="R1068" s="499"/>
      <c r="S1068" s="225"/>
      <c r="T1068" s="225"/>
      <c r="U1068" s="265"/>
      <c r="V1068" s="225"/>
      <c r="W1068" s="225"/>
      <c r="Z1068" s="499"/>
      <c r="AA1068" s="501"/>
      <c r="AB1068" s="499"/>
    </row>
    <row r="1069" spans="2:28">
      <c r="B1069" s="138" t="s">
        <v>2321</v>
      </c>
      <c r="C1069" s="138" t="str">
        <f t="shared" si="53"/>
        <v>420253002203000000</v>
      </c>
      <c r="D1069" s="138"/>
      <c r="E1069" s="138"/>
      <c r="F1069" s="138"/>
      <c r="G1069" s="138"/>
      <c r="H1069" s="123" t="s">
        <v>4310</v>
      </c>
      <c r="I1069" s="138"/>
      <c r="J1069" s="138"/>
      <c r="K1069" s="304" t="s">
        <v>2322</v>
      </c>
      <c r="L1069" s="270" t="s">
        <v>3218</v>
      </c>
      <c r="M1069" s="564">
        <f>IF(ISERROR(VLOOKUP($B1069,ESTR_PREC!$A$1:$M$6000,2,FALSE))=TRUE,0,VLOOKUP($B1069,ESTR_PREC!$A$1:$M$6000,2,FALSE))</f>
        <v>0</v>
      </c>
      <c r="N1069" s="225"/>
      <c r="O1069" s="560">
        <f t="shared" si="52"/>
        <v>0</v>
      </c>
      <c r="Q1069" s="225"/>
      <c r="R1069" s="499"/>
      <c r="S1069" s="225"/>
      <c r="T1069" s="225"/>
      <c r="U1069" s="265"/>
      <c r="V1069" s="225"/>
      <c r="W1069" s="225"/>
      <c r="Z1069" s="499"/>
      <c r="AA1069" s="501"/>
      <c r="AB1069" s="499"/>
    </row>
    <row r="1070" spans="2:28" ht="25.5">
      <c r="B1070" s="138" t="s">
        <v>2323</v>
      </c>
      <c r="C1070" s="138" t="str">
        <f t="shared" si="53"/>
        <v>420253002204000000</v>
      </c>
      <c r="D1070" s="138"/>
      <c r="E1070" s="138"/>
      <c r="F1070" s="138"/>
      <c r="G1070" s="138"/>
      <c r="H1070" s="123" t="s">
        <v>4310</v>
      </c>
      <c r="I1070" s="138"/>
      <c r="J1070" s="138"/>
      <c r="K1070" s="304" t="s">
        <v>2324</v>
      </c>
      <c r="L1070" s="270" t="s">
        <v>3218</v>
      </c>
      <c r="M1070" s="564">
        <f>IF(ISERROR(VLOOKUP($B1070,ESTR_PREC!$A$1:$M$6000,2,FALSE))=TRUE,0,VLOOKUP($B1070,ESTR_PREC!$A$1:$M$6000,2,FALSE))</f>
        <v>0</v>
      </c>
      <c r="N1070" s="225"/>
      <c r="O1070" s="560">
        <f t="shared" si="52"/>
        <v>0</v>
      </c>
      <c r="Q1070" s="225"/>
      <c r="R1070" s="499"/>
      <c r="S1070" s="225"/>
      <c r="T1070" s="225"/>
      <c r="U1070" s="265"/>
      <c r="V1070" s="225"/>
      <c r="W1070" s="225"/>
      <c r="Z1070" s="499"/>
      <c r="AA1070" s="501"/>
      <c r="AB1070" s="499"/>
    </row>
    <row r="1071" spans="2:28" ht="25.5">
      <c r="B1071" s="138" t="s">
        <v>2325</v>
      </c>
      <c r="C1071" s="138" t="str">
        <f t="shared" si="53"/>
        <v>420253002205000000</v>
      </c>
      <c r="D1071" s="138"/>
      <c r="E1071" s="138"/>
      <c r="F1071" s="138"/>
      <c r="G1071" s="138"/>
      <c r="H1071" s="123" t="s">
        <v>4310</v>
      </c>
      <c r="I1071" s="138"/>
      <c r="J1071" s="138"/>
      <c r="K1071" s="304" t="s">
        <v>2326</v>
      </c>
      <c r="L1071" s="270" t="s">
        <v>3218</v>
      </c>
      <c r="M1071" s="564">
        <f>IF(ISERROR(VLOOKUP($B1071,ESTR_PREC!$A$1:$M$6000,2,FALSE))=TRUE,0,VLOOKUP($B1071,ESTR_PREC!$A$1:$M$6000,2,FALSE))</f>
        <v>0</v>
      </c>
      <c r="N1071" s="225"/>
      <c r="O1071" s="560">
        <f t="shared" si="52"/>
        <v>0</v>
      </c>
      <c r="Q1071" s="225"/>
      <c r="R1071" s="499"/>
      <c r="S1071" s="225"/>
      <c r="T1071" s="225"/>
      <c r="U1071" s="265"/>
      <c r="V1071" s="225"/>
      <c r="W1071" s="225"/>
      <c r="Z1071" s="499"/>
      <c r="AA1071" s="501"/>
      <c r="AB1071" s="499"/>
    </row>
    <row r="1072" spans="2:28" ht="25.5">
      <c r="B1072" s="138" t="s">
        <v>2327</v>
      </c>
      <c r="C1072" s="138" t="str">
        <f t="shared" si="53"/>
        <v>420253002206000000</v>
      </c>
      <c r="D1072" s="138"/>
      <c r="E1072" s="138"/>
      <c r="F1072" s="138"/>
      <c r="G1072" s="138"/>
      <c r="H1072" s="123" t="s">
        <v>4310</v>
      </c>
      <c r="I1072" s="138"/>
      <c r="J1072" s="138"/>
      <c r="K1072" s="304" t="s">
        <v>2328</v>
      </c>
      <c r="L1072" s="270" t="s">
        <v>3218</v>
      </c>
      <c r="M1072" s="564">
        <f>IF(ISERROR(VLOOKUP($B1072,ESTR_PREC!$A$1:$M$6000,2,FALSE))=TRUE,0,VLOOKUP($B1072,ESTR_PREC!$A$1:$M$6000,2,FALSE))</f>
        <v>0</v>
      </c>
      <c r="N1072" s="225"/>
      <c r="O1072" s="560">
        <f t="shared" si="52"/>
        <v>0</v>
      </c>
      <c r="Q1072" s="225"/>
      <c r="R1072" s="499"/>
      <c r="S1072" s="225"/>
      <c r="T1072" s="225"/>
      <c r="U1072" s="265"/>
      <c r="V1072" s="225"/>
      <c r="W1072" s="225"/>
      <c r="Z1072" s="499"/>
      <c r="AA1072" s="501"/>
      <c r="AB1072" s="499"/>
    </row>
    <row r="1073" spans="2:28" ht="26.25" hidden="1" customHeight="1">
      <c r="B1073" s="138" t="s">
        <v>2329</v>
      </c>
      <c r="C1073" s="138" t="str">
        <f t="shared" si="53"/>
        <v>420253002207000000</v>
      </c>
      <c r="D1073" s="138"/>
      <c r="E1073" s="138"/>
      <c r="F1073" s="138"/>
      <c r="G1073" s="138"/>
      <c r="H1073" s="123" t="s">
        <v>4310</v>
      </c>
      <c r="I1073" s="138"/>
      <c r="J1073" s="138"/>
      <c r="K1073" s="304" t="s">
        <v>2330</v>
      </c>
      <c r="L1073" s="270" t="s">
        <v>3218</v>
      </c>
      <c r="M1073" s="815"/>
      <c r="N1073" s="815"/>
      <c r="O1073" s="815"/>
      <c r="Q1073" s="815"/>
      <c r="R1073" s="499"/>
      <c r="S1073" s="815"/>
      <c r="T1073" s="815"/>
      <c r="U1073" s="265"/>
      <c r="V1073" s="815"/>
      <c r="W1073" s="815"/>
      <c r="Z1073" s="499"/>
      <c r="AA1073" s="501"/>
      <c r="AB1073" s="499"/>
    </row>
    <row r="1074" spans="2:28">
      <c r="B1074" s="138" t="s">
        <v>2331</v>
      </c>
      <c r="C1074" s="138" t="str">
        <f t="shared" si="53"/>
        <v>420253002211000000</v>
      </c>
      <c r="D1074" s="138"/>
      <c r="E1074" s="138"/>
      <c r="F1074" s="138"/>
      <c r="G1074" s="138"/>
      <c r="H1074" s="123" t="s">
        <v>4310</v>
      </c>
      <c r="I1074" s="138"/>
      <c r="J1074" s="138"/>
      <c r="K1074" s="304" t="s">
        <v>2332</v>
      </c>
      <c r="L1074" s="270" t="s">
        <v>3218</v>
      </c>
      <c r="M1074" s="564">
        <f>IF(ISERROR(VLOOKUP($B1074,ESTR_PREC!$A$1:$M$6000,2,FALSE))=TRUE,0,VLOOKUP($B1074,ESTR_PREC!$A$1:$M$6000,2,FALSE))</f>
        <v>0</v>
      </c>
      <c r="N1074" s="225"/>
      <c r="O1074" s="560">
        <f>+N1074-M1074</f>
        <v>0</v>
      </c>
      <c r="Q1074" s="225"/>
      <c r="R1074" s="499"/>
      <c r="S1074" s="225"/>
      <c r="T1074" s="225"/>
      <c r="U1074" s="265"/>
      <c r="V1074" s="225"/>
      <c r="W1074" s="225"/>
      <c r="Z1074" s="499"/>
      <c r="AA1074" s="501"/>
      <c r="AB1074" s="499"/>
    </row>
    <row r="1075" spans="2:28" ht="25.5">
      <c r="B1075" s="138" t="s">
        <v>2333</v>
      </c>
      <c r="C1075" s="138" t="str">
        <f t="shared" si="53"/>
        <v>420253002221000000</v>
      </c>
      <c r="D1075" s="138"/>
      <c r="E1075" s="138"/>
      <c r="F1075" s="138"/>
      <c r="G1075" s="138"/>
      <c r="H1075" s="123" t="s">
        <v>4310</v>
      </c>
      <c r="I1075" s="138"/>
      <c r="J1075" s="138"/>
      <c r="K1075" s="304" t="s">
        <v>2334</v>
      </c>
      <c r="L1075" s="270" t="s">
        <v>3218</v>
      </c>
      <c r="M1075" s="564">
        <f>IF(ISERROR(VLOOKUP($B1075,ESTR_PREC!$A$1:$M$6000,2,FALSE))=TRUE,0,VLOOKUP($B1075,ESTR_PREC!$A$1:$M$6000,2,FALSE))</f>
        <v>0</v>
      </c>
      <c r="N1075" s="225"/>
      <c r="O1075" s="560">
        <f>+N1075-M1075</f>
        <v>0</v>
      </c>
      <c r="Q1075" s="225"/>
      <c r="R1075" s="499"/>
      <c r="S1075" s="225"/>
      <c r="T1075" s="225"/>
      <c r="U1075" s="265"/>
      <c r="V1075" s="225"/>
      <c r="W1075" s="225"/>
      <c r="Z1075" s="499"/>
      <c r="AA1075" s="501"/>
      <c r="AB1075" s="499"/>
    </row>
    <row r="1076" spans="2:28" ht="25.5" hidden="1" customHeight="1">
      <c r="B1076" s="138" t="s">
        <v>2335</v>
      </c>
      <c r="C1076" s="138" t="str">
        <f t="shared" si="53"/>
        <v>420253002222000000</v>
      </c>
      <c r="D1076" s="138"/>
      <c r="E1076" s="138"/>
      <c r="F1076" s="138"/>
      <c r="G1076" s="138"/>
      <c r="H1076" s="123" t="s">
        <v>4310</v>
      </c>
      <c r="I1076" s="138"/>
      <c r="J1076" s="138"/>
      <c r="K1076" s="304" t="s">
        <v>2336</v>
      </c>
      <c r="L1076" s="270" t="s">
        <v>3218</v>
      </c>
      <c r="M1076" s="815"/>
      <c r="N1076" s="815"/>
      <c r="O1076" s="815"/>
      <c r="Q1076" s="815"/>
      <c r="R1076" s="499"/>
      <c r="S1076" s="815"/>
      <c r="T1076" s="815"/>
      <c r="U1076" s="265"/>
      <c r="V1076" s="815"/>
      <c r="W1076" s="815"/>
      <c r="Z1076" s="499"/>
      <c r="AA1076" s="501"/>
      <c r="AB1076" s="499"/>
    </row>
    <row r="1077" spans="2:28" ht="25.5">
      <c r="B1077" s="138" t="s">
        <v>2337</v>
      </c>
      <c r="C1077" s="138" t="str">
        <f t="shared" si="53"/>
        <v>420253002280000000</v>
      </c>
      <c r="D1077" s="138"/>
      <c r="E1077" s="138"/>
      <c r="F1077" s="138"/>
      <c r="G1077" s="138"/>
      <c r="H1077" s="123" t="s">
        <v>4310</v>
      </c>
      <c r="I1077" s="138"/>
      <c r="J1077" s="138"/>
      <c r="K1077" s="304" t="s">
        <v>2338</v>
      </c>
      <c r="L1077" s="270" t="s">
        <v>3218</v>
      </c>
      <c r="M1077" s="564">
        <f>IF(ISERROR(VLOOKUP($B1077,ESTR_PREC!$A$1:$M$6000,2,FALSE))=TRUE,0,VLOOKUP($B1077,ESTR_PREC!$A$1:$M$6000,2,FALSE))</f>
        <v>0</v>
      </c>
      <c r="N1077" s="225"/>
      <c r="O1077" s="560">
        <f>+N1077-M1077</f>
        <v>0</v>
      </c>
      <c r="Q1077" s="225"/>
      <c r="R1077" s="499"/>
      <c r="S1077" s="225"/>
      <c r="T1077" s="225"/>
      <c r="U1077" s="265"/>
      <c r="V1077" s="225"/>
      <c r="W1077" s="225"/>
      <c r="Z1077" s="499"/>
      <c r="AA1077" s="501"/>
      <c r="AB1077" s="499"/>
    </row>
    <row r="1078" spans="2:28" hidden="1">
      <c r="B1078" s="138" t="s">
        <v>2339</v>
      </c>
      <c r="C1078" s="138" t="str">
        <f t="shared" si="53"/>
        <v>420253002401000000</v>
      </c>
      <c r="D1078" s="138"/>
      <c r="E1078" s="138"/>
      <c r="F1078" s="138"/>
      <c r="G1078" s="138"/>
      <c r="H1078" s="123" t="s">
        <v>4310</v>
      </c>
      <c r="I1078" s="138"/>
      <c r="J1078" s="138"/>
      <c r="K1078" s="304" t="s">
        <v>2341</v>
      </c>
      <c r="L1078" s="270" t="s">
        <v>3218</v>
      </c>
      <c r="M1078" s="815"/>
      <c r="N1078" s="815"/>
      <c r="O1078" s="815"/>
      <c r="Q1078" s="815"/>
      <c r="R1078" s="499"/>
      <c r="S1078" s="815"/>
      <c r="T1078" s="815"/>
      <c r="U1078" s="265"/>
      <c r="V1078" s="815"/>
      <c r="W1078" s="815"/>
      <c r="Z1078" s="499"/>
      <c r="AA1078" s="501"/>
      <c r="AB1078" s="499"/>
    </row>
    <row r="1079" spans="2:28" hidden="1">
      <c r="B1079" s="138" t="s">
        <v>2342</v>
      </c>
      <c r="C1079" s="138" t="str">
        <f t="shared" si="53"/>
        <v>420253002402000000</v>
      </c>
      <c r="D1079" s="138"/>
      <c r="E1079" s="138"/>
      <c r="F1079" s="138"/>
      <c r="G1079" s="138"/>
      <c r="H1079" s="123" t="s">
        <v>4310</v>
      </c>
      <c r="I1079" s="138"/>
      <c r="J1079" s="138"/>
      <c r="K1079" s="304" t="s">
        <v>2343</v>
      </c>
      <c r="L1079" s="270" t="s">
        <v>3218</v>
      </c>
      <c r="M1079" s="815"/>
      <c r="N1079" s="815"/>
      <c r="O1079" s="815"/>
      <c r="Q1079" s="815"/>
      <c r="R1079" s="499"/>
      <c r="S1079" s="815"/>
      <c r="T1079" s="815"/>
      <c r="U1079" s="265"/>
      <c r="V1079" s="815"/>
      <c r="W1079" s="815"/>
      <c r="Z1079" s="499"/>
      <c r="AA1079" s="501"/>
      <c r="AB1079" s="499"/>
    </row>
    <row r="1080" spans="2:28" hidden="1">
      <c r="B1080" s="586" t="s">
        <v>2344</v>
      </c>
      <c r="C1080" s="960" t="str">
        <f t="shared" si="53"/>
        <v>420253002402500000</v>
      </c>
      <c r="D1080" s="960"/>
      <c r="E1080" s="960"/>
      <c r="F1080" s="960"/>
      <c r="G1080" s="960"/>
      <c r="H1080" s="123" t="s">
        <v>4310</v>
      </c>
      <c r="I1080" s="960"/>
      <c r="J1080" s="960"/>
      <c r="K1080" s="368" t="s">
        <v>2345</v>
      </c>
      <c r="L1080" s="965" t="s">
        <v>3218</v>
      </c>
      <c r="M1080" s="815"/>
      <c r="N1080" s="815"/>
      <c r="O1080" s="815"/>
      <c r="Q1080" s="815"/>
      <c r="R1080" s="499"/>
      <c r="S1080" s="815"/>
      <c r="T1080" s="815"/>
      <c r="U1080" s="265"/>
      <c r="V1080" s="815"/>
      <c r="W1080" s="815"/>
      <c r="Z1080" s="499"/>
      <c r="AA1080" s="501"/>
      <c r="AB1080" s="499"/>
    </row>
    <row r="1081" spans="2:28" hidden="1">
      <c r="B1081" s="138" t="s">
        <v>2346</v>
      </c>
      <c r="C1081" s="138" t="str">
        <f t="shared" si="53"/>
        <v>420253002403000000</v>
      </c>
      <c r="D1081" s="138"/>
      <c r="E1081" s="138"/>
      <c r="F1081" s="138"/>
      <c r="G1081" s="138"/>
      <c r="H1081" s="123" t="s">
        <v>4310</v>
      </c>
      <c r="I1081" s="138"/>
      <c r="J1081" s="138"/>
      <c r="K1081" s="304" t="s">
        <v>2347</v>
      </c>
      <c r="L1081" s="270" t="s">
        <v>3218</v>
      </c>
      <c r="M1081" s="815"/>
      <c r="N1081" s="815"/>
      <c r="O1081" s="815"/>
      <c r="Q1081" s="815"/>
      <c r="R1081" s="499"/>
      <c r="S1081" s="815"/>
      <c r="T1081" s="815"/>
      <c r="U1081" s="265"/>
      <c r="V1081" s="815"/>
      <c r="W1081" s="815"/>
      <c r="Z1081" s="499"/>
      <c r="AA1081" s="501"/>
      <c r="AB1081" s="499"/>
    </row>
    <row r="1082" spans="2:28" ht="25.5" hidden="1">
      <c r="B1082" s="138" t="s">
        <v>2348</v>
      </c>
      <c r="C1082" s="138" t="str">
        <f t="shared" si="53"/>
        <v>420253002404000000</v>
      </c>
      <c r="D1082" s="138"/>
      <c r="E1082" s="138"/>
      <c r="F1082" s="138"/>
      <c r="G1082" s="138"/>
      <c r="H1082" s="123" t="s">
        <v>4310</v>
      </c>
      <c r="I1082" s="138"/>
      <c r="J1082" s="138"/>
      <c r="K1082" s="304" t="s">
        <v>2349</v>
      </c>
      <c r="L1082" s="270" t="s">
        <v>3218</v>
      </c>
      <c r="M1082" s="815"/>
      <c r="N1082" s="815"/>
      <c r="O1082" s="815"/>
      <c r="Q1082" s="815"/>
      <c r="R1082" s="499"/>
      <c r="S1082" s="815"/>
      <c r="T1082" s="815"/>
      <c r="U1082" s="265"/>
      <c r="V1082" s="815"/>
      <c r="W1082" s="815"/>
      <c r="Z1082" s="499"/>
      <c r="AA1082" s="501"/>
      <c r="AB1082" s="499"/>
    </row>
    <row r="1083" spans="2:28" ht="25.5" hidden="1">
      <c r="B1083" s="138" t="s">
        <v>2350</v>
      </c>
      <c r="C1083" s="138" t="str">
        <f t="shared" si="53"/>
        <v>420253002405000000</v>
      </c>
      <c r="D1083" s="138"/>
      <c r="E1083" s="138"/>
      <c r="F1083" s="138"/>
      <c r="G1083" s="138"/>
      <c r="H1083" s="123" t="s">
        <v>4310</v>
      </c>
      <c r="I1083" s="138"/>
      <c r="J1083" s="138"/>
      <c r="K1083" s="304" t="s">
        <v>2351</v>
      </c>
      <c r="L1083" s="270" t="s">
        <v>3218</v>
      </c>
      <c r="M1083" s="815"/>
      <c r="N1083" s="815"/>
      <c r="O1083" s="815"/>
      <c r="Q1083" s="815"/>
      <c r="R1083" s="499"/>
      <c r="S1083" s="815"/>
      <c r="T1083" s="815"/>
      <c r="U1083" s="265"/>
      <c r="V1083" s="815"/>
      <c r="W1083" s="815"/>
      <c r="Z1083" s="499"/>
      <c r="AA1083" s="501"/>
      <c r="AB1083" s="499"/>
    </row>
    <row r="1084" spans="2:28" ht="15" hidden="1" customHeight="1">
      <c r="B1084" s="138" t="s">
        <v>2352</v>
      </c>
      <c r="C1084" s="138" t="str">
        <f t="shared" si="53"/>
        <v>420253002406000000</v>
      </c>
      <c r="D1084" s="138"/>
      <c r="E1084" s="138"/>
      <c r="F1084" s="138"/>
      <c r="G1084" s="138"/>
      <c r="H1084" s="123" t="s">
        <v>4310</v>
      </c>
      <c r="I1084" s="138"/>
      <c r="J1084" s="138"/>
      <c r="K1084" s="304" t="s">
        <v>2353</v>
      </c>
      <c r="L1084" s="270" t="s">
        <v>3218</v>
      </c>
      <c r="M1084" s="815"/>
      <c r="N1084" s="815"/>
      <c r="O1084" s="815"/>
      <c r="Q1084" s="815"/>
      <c r="R1084" s="499"/>
      <c r="S1084" s="815"/>
      <c r="T1084" s="815"/>
      <c r="U1084" s="265"/>
      <c r="V1084" s="815"/>
      <c r="W1084" s="815"/>
      <c r="Z1084" s="499"/>
      <c r="AA1084" s="501"/>
      <c r="AB1084" s="499"/>
    </row>
    <row r="1085" spans="2:28" ht="25.5" hidden="1" customHeight="1">
      <c r="B1085" s="138" t="s">
        <v>2354</v>
      </c>
      <c r="C1085" s="138" t="str">
        <f t="shared" si="53"/>
        <v>420253002407000000</v>
      </c>
      <c r="D1085" s="138"/>
      <c r="E1085" s="138"/>
      <c r="F1085" s="138"/>
      <c r="G1085" s="138"/>
      <c r="H1085" s="123" t="s">
        <v>4310</v>
      </c>
      <c r="I1085" s="138"/>
      <c r="J1085" s="138"/>
      <c r="K1085" s="304" t="s">
        <v>2355</v>
      </c>
      <c r="L1085" s="270" t="s">
        <v>3218</v>
      </c>
      <c r="M1085" s="815"/>
      <c r="N1085" s="815"/>
      <c r="O1085" s="815"/>
      <c r="Q1085" s="815"/>
      <c r="R1085" s="499"/>
      <c r="S1085" s="815"/>
      <c r="T1085" s="815"/>
      <c r="U1085" s="265"/>
      <c r="V1085" s="815"/>
      <c r="W1085" s="815"/>
      <c r="Z1085" s="499"/>
      <c r="AA1085" s="501"/>
      <c r="AB1085" s="499"/>
    </row>
    <row r="1086" spans="2:28" hidden="1">
      <c r="B1086" s="138" t="s">
        <v>2356</v>
      </c>
      <c r="C1086" s="138" t="str">
        <f t="shared" si="53"/>
        <v>420253002411000000</v>
      </c>
      <c r="D1086" s="138"/>
      <c r="E1086" s="138"/>
      <c r="F1086" s="138"/>
      <c r="G1086" s="138"/>
      <c r="H1086" s="123" t="s">
        <v>4310</v>
      </c>
      <c r="I1086" s="138"/>
      <c r="J1086" s="138"/>
      <c r="K1086" s="304" t="s">
        <v>2357</v>
      </c>
      <c r="L1086" s="270" t="s">
        <v>3218</v>
      </c>
      <c r="M1086" s="815"/>
      <c r="N1086" s="815"/>
      <c r="O1086" s="815"/>
      <c r="Q1086" s="815"/>
      <c r="R1086" s="499"/>
      <c r="S1086" s="815"/>
      <c r="T1086" s="815"/>
      <c r="U1086" s="265"/>
      <c r="V1086" s="815"/>
      <c r="W1086" s="815"/>
      <c r="Z1086" s="499"/>
      <c r="AA1086" s="501"/>
      <c r="AB1086" s="499"/>
    </row>
    <row r="1087" spans="2:28" hidden="1">
      <c r="B1087" s="138" t="s">
        <v>2358</v>
      </c>
      <c r="C1087" s="138" t="str">
        <f t="shared" si="53"/>
        <v>420253002421000000</v>
      </c>
      <c r="D1087" s="138"/>
      <c r="E1087" s="138"/>
      <c r="F1087" s="138"/>
      <c r="G1087" s="138"/>
      <c r="H1087" s="123" t="s">
        <v>4310</v>
      </c>
      <c r="I1087" s="138"/>
      <c r="J1087" s="138"/>
      <c r="K1087" s="304" t="s">
        <v>2359</v>
      </c>
      <c r="L1087" s="270" t="s">
        <v>3218</v>
      </c>
      <c r="M1087" s="815"/>
      <c r="N1087" s="815"/>
      <c r="O1087" s="815"/>
      <c r="Q1087" s="815"/>
      <c r="R1087" s="499"/>
      <c r="S1087" s="815"/>
      <c r="T1087" s="815"/>
      <c r="U1087" s="265"/>
      <c r="V1087" s="815"/>
      <c r="W1087" s="815"/>
      <c r="Z1087" s="499"/>
      <c r="AA1087" s="501"/>
      <c r="AB1087" s="499"/>
    </row>
    <row r="1088" spans="2:28" ht="25.5" hidden="1" customHeight="1">
      <c r="B1088" s="138" t="s">
        <v>2360</v>
      </c>
      <c r="C1088" s="138" t="str">
        <f t="shared" si="53"/>
        <v>420253002422000000</v>
      </c>
      <c r="D1088" s="138"/>
      <c r="E1088" s="138"/>
      <c r="F1088" s="138"/>
      <c r="G1088" s="138"/>
      <c r="H1088" s="123" t="s">
        <v>4310</v>
      </c>
      <c r="I1088" s="138"/>
      <c r="J1088" s="138"/>
      <c r="K1088" s="304" t="s">
        <v>2361</v>
      </c>
      <c r="L1088" s="270" t="s">
        <v>3218</v>
      </c>
      <c r="M1088" s="815"/>
      <c r="N1088" s="815"/>
      <c r="O1088" s="815"/>
      <c r="Q1088" s="815"/>
      <c r="R1088" s="499"/>
      <c r="S1088" s="815"/>
      <c r="T1088" s="815"/>
      <c r="U1088" s="265"/>
      <c r="V1088" s="815"/>
      <c r="W1088" s="815"/>
      <c r="Z1088" s="499"/>
      <c r="AA1088" s="501"/>
      <c r="AB1088" s="499"/>
    </row>
    <row r="1089" spans="2:28" ht="25.5" hidden="1">
      <c r="B1089" s="138" t="s">
        <v>2362</v>
      </c>
      <c r="C1089" s="138" t="str">
        <f t="shared" si="53"/>
        <v>420253002480000000</v>
      </c>
      <c r="D1089" s="138"/>
      <c r="E1089" s="138"/>
      <c r="F1089" s="138"/>
      <c r="G1089" s="138"/>
      <c r="H1089" s="123" t="s">
        <v>4310</v>
      </c>
      <c r="I1089" s="138"/>
      <c r="J1089" s="138"/>
      <c r="K1089" s="304" t="s">
        <v>2363</v>
      </c>
      <c r="L1089" s="270" t="s">
        <v>3218</v>
      </c>
      <c r="M1089" s="815"/>
      <c r="N1089" s="815"/>
      <c r="O1089" s="815"/>
      <c r="Q1089" s="815"/>
      <c r="R1089" s="499"/>
      <c r="S1089" s="815"/>
      <c r="T1089" s="815"/>
      <c r="U1089" s="265"/>
      <c r="V1089" s="815"/>
      <c r="W1089" s="815"/>
      <c r="Z1089" s="499"/>
      <c r="AA1089" s="501"/>
      <c r="AB1089" s="499"/>
    </row>
    <row r="1090" spans="2:28" ht="25.5">
      <c r="B1090" s="138" t="s">
        <v>2364</v>
      </c>
      <c r="C1090" s="138" t="s">
        <v>3994</v>
      </c>
      <c r="D1090" s="138"/>
      <c r="E1090" s="138"/>
      <c r="F1090" s="138"/>
      <c r="G1090" s="138"/>
      <c r="H1090" s="123" t="s">
        <v>4310</v>
      </c>
      <c r="I1090" s="138"/>
      <c r="J1090" s="138"/>
      <c r="K1090" s="23" t="s">
        <v>2366</v>
      </c>
      <c r="L1090" s="270" t="s">
        <v>3218</v>
      </c>
      <c r="M1090" s="564">
        <f>IF(ISERROR(VLOOKUP($B1090,ESTR_PREC!$A$1:$M$6000,2,FALSE))=TRUE,0,VLOOKUP($B1090,ESTR_PREC!$A$1:$M$6000,2,FALSE))</f>
        <v>373</v>
      </c>
      <c r="N1090" s="225">
        <v>395</v>
      </c>
      <c r="O1090" s="560">
        <f t="shared" ref="O1090:O1095" si="54">+N1090-M1090</f>
        <v>22</v>
      </c>
      <c r="Q1090" s="225"/>
      <c r="R1090" s="499"/>
      <c r="S1090" s="225"/>
      <c r="T1090" s="225"/>
      <c r="U1090" s="265"/>
      <c r="V1090" s="225"/>
      <c r="W1090" s="225"/>
      <c r="Z1090" s="499"/>
      <c r="AA1090" s="501"/>
      <c r="AB1090" s="499"/>
    </row>
    <row r="1091" spans="2:28">
      <c r="B1091" s="138" t="s">
        <v>2367</v>
      </c>
      <c r="C1091" s="138" t="s">
        <v>3995</v>
      </c>
      <c r="D1091" s="138"/>
      <c r="E1091" s="138"/>
      <c r="F1091" s="138"/>
      <c r="G1091" s="138"/>
      <c r="H1091" s="123" t="s">
        <v>4310</v>
      </c>
      <c r="I1091" s="138"/>
      <c r="J1091" s="138"/>
      <c r="K1091" s="23" t="s">
        <v>2368</v>
      </c>
      <c r="L1091" s="270" t="s">
        <v>3218</v>
      </c>
      <c r="M1091" s="564">
        <f>IF(ISERROR(VLOOKUP($B1091,ESTR_PREC!$A$1:$M$6000,2,FALSE))=TRUE,0,VLOOKUP($B1091,ESTR_PREC!$A$1:$M$6000,2,FALSE))</f>
        <v>3</v>
      </c>
      <c r="N1091" s="225">
        <v>3</v>
      </c>
      <c r="O1091" s="560">
        <f t="shared" si="54"/>
        <v>0</v>
      </c>
      <c r="Q1091" s="225"/>
      <c r="R1091" s="499"/>
      <c r="S1091" s="225"/>
      <c r="T1091" s="225"/>
      <c r="U1091" s="265"/>
      <c r="V1091" s="225"/>
      <c r="W1091" s="225"/>
      <c r="Z1091" s="499"/>
      <c r="AA1091" s="501"/>
      <c r="AB1091" s="499"/>
    </row>
    <row r="1092" spans="2:28" ht="25.5">
      <c r="B1092" s="138" t="s">
        <v>2369</v>
      </c>
      <c r="C1092" s="138" t="s">
        <v>3996</v>
      </c>
      <c r="D1092" s="138"/>
      <c r="E1092" s="138"/>
      <c r="F1092" s="138"/>
      <c r="G1092" s="138"/>
      <c r="H1092" s="123" t="s">
        <v>4310</v>
      </c>
      <c r="I1092" s="138"/>
      <c r="J1092" s="138"/>
      <c r="K1092" s="23" t="s">
        <v>2370</v>
      </c>
      <c r="L1092" s="270" t="s">
        <v>3218</v>
      </c>
      <c r="M1092" s="564">
        <f>IF(ISERROR(VLOOKUP($B1092,ESTR_PREC!$A$1:$M$6000,2,FALSE))=TRUE,0,VLOOKUP($B1092,ESTR_PREC!$A$1:$M$6000,2,FALSE))</f>
        <v>1</v>
      </c>
      <c r="N1092" s="225">
        <v>1</v>
      </c>
      <c r="O1092" s="560">
        <f t="shared" si="54"/>
        <v>0</v>
      </c>
      <c r="Q1092" s="225"/>
      <c r="R1092" s="499"/>
      <c r="S1092" s="225"/>
      <c r="T1092" s="225"/>
      <c r="U1092" s="265"/>
      <c r="V1092" s="225"/>
      <c r="W1092" s="225"/>
      <c r="Z1092" s="499"/>
      <c r="AA1092" s="501"/>
      <c r="AB1092" s="499"/>
    </row>
    <row r="1093" spans="2:28" ht="25.5">
      <c r="B1093" s="138" t="s">
        <v>2371</v>
      </c>
      <c r="C1093" s="138" t="s">
        <v>3997</v>
      </c>
      <c r="D1093" s="138"/>
      <c r="E1093" s="138"/>
      <c r="F1093" s="138"/>
      <c r="G1093" s="138"/>
      <c r="H1093" s="123" t="s">
        <v>4310</v>
      </c>
      <c r="I1093" s="138"/>
      <c r="J1093" s="138"/>
      <c r="K1093" s="23" t="s">
        <v>2372</v>
      </c>
      <c r="L1093" s="270" t="s">
        <v>3218</v>
      </c>
      <c r="M1093" s="564">
        <f>IF(ISERROR(VLOOKUP($B1093,ESTR_PREC!$A$1:$M$6000,2,FALSE))=TRUE,0,VLOOKUP($B1093,ESTR_PREC!$A$1:$M$6000,2,FALSE))</f>
        <v>9</v>
      </c>
      <c r="N1093" s="225">
        <v>12</v>
      </c>
      <c r="O1093" s="560">
        <f t="shared" si="54"/>
        <v>3</v>
      </c>
      <c r="Q1093" s="225"/>
      <c r="R1093" s="499"/>
      <c r="S1093" s="225"/>
      <c r="T1093" s="225"/>
      <c r="U1093" s="265"/>
      <c r="V1093" s="225"/>
      <c r="W1093" s="225"/>
      <c r="Z1093" s="499"/>
      <c r="AA1093" s="501"/>
      <c r="AB1093" s="499"/>
    </row>
    <row r="1094" spans="2:28" ht="25.5">
      <c r="B1094" s="138" t="s">
        <v>2373</v>
      </c>
      <c r="C1094" s="138" t="s">
        <v>3998</v>
      </c>
      <c r="D1094" s="138"/>
      <c r="E1094" s="138"/>
      <c r="F1094" s="138"/>
      <c r="G1094" s="138"/>
      <c r="H1094" s="123" t="s">
        <v>4310</v>
      </c>
      <c r="I1094" s="138"/>
      <c r="J1094" s="138"/>
      <c r="K1094" s="23" t="s">
        <v>2374</v>
      </c>
      <c r="L1094" s="270" t="s">
        <v>3218</v>
      </c>
      <c r="M1094" s="564">
        <f>IF(ISERROR(VLOOKUP($B1094,ESTR_PREC!$A$1:$M$6000,2,FALSE))=TRUE,0,VLOOKUP($B1094,ESTR_PREC!$A$1:$M$6000,2,FALSE))</f>
        <v>0</v>
      </c>
      <c r="N1094" s="225"/>
      <c r="O1094" s="560">
        <f t="shared" si="54"/>
        <v>0</v>
      </c>
      <c r="Q1094" s="225"/>
      <c r="R1094" s="499"/>
      <c r="S1094" s="225"/>
      <c r="T1094" s="225"/>
      <c r="U1094" s="265"/>
      <c r="V1094" s="225"/>
      <c r="W1094" s="225"/>
      <c r="Z1094" s="499"/>
      <c r="AA1094" s="501"/>
      <c r="AB1094" s="499"/>
    </row>
    <row r="1095" spans="2:28" ht="25.5">
      <c r="B1095" s="138" t="s">
        <v>2375</v>
      </c>
      <c r="C1095" s="138" t="s">
        <v>3999</v>
      </c>
      <c r="D1095" s="138"/>
      <c r="E1095" s="138"/>
      <c r="F1095" s="138"/>
      <c r="G1095" s="138"/>
      <c r="H1095" s="123" t="s">
        <v>4310</v>
      </c>
      <c r="I1095" s="138"/>
      <c r="J1095" s="138"/>
      <c r="K1095" s="23" t="s">
        <v>2376</v>
      </c>
      <c r="L1095" s="270" t="s">
        <v>3218</v>
      </c>
      <c r="M1095" s="564">
        <f>IF(ISERROR(VLOOKUP($B1095,ESTR_PREC!$A$1:$M$6000,2,FALSE))=TRUE,0,VLOOKUP($B1095,ESTR_PREC!$A$1:$M$6000,2,FALSE))</f>
        <v>10</v>
      </c>
      <c r="N1095" s="225">
        <v>9</v>
      </c>
      <c r="O1095" s="560">
        <f t="shared" si="54"/>
        <v>-1</v>
      </c>
      <c r="Q1095" s="225"/>
      <c r="R1095" s="499"/>
      <c r="S1095" s="225"/>
      <c r="T1095" s="225"/>
      <c r="U1095" s="265"/>
      <c r="V1095" s="225"/>
      <c r="W1095" s="225"/>
      <c r="Z1095" s="499"/>
      <c r="AA1095" s="501"/>
      <c r="AB1095" s="499"/>
    </row>
    <row r="1096" spans="2:28" ht="25.5" hidden="1" customHeight="1">
      <c r="B1096" s="138" t="s">
        <v>2377</v>
      </c>
      <c r="C1096" s="138" t="s">
        <v>4001</v>
      </c>
      <c r="D1096" s="138"/>
      <c r="E1096" s="138"/>
      <c r="F1096" s="138"/>
      <c r="G1096" s="138"/>
      <c r="H1096" s="123" t="s">
        <v>4310</v>
      </c>
      <c r="I1096" s="138"/>
      <c r="J1096" s="138"/>
      <c r="K1096" s="23" t="s">
        <v>2378</v>
      </c>
      <c r="L1096" s="270" t="s">
        <v>3218</v>
      </c>
      <c r="M1096" s="815"/>
      <c r="N1096" s="815"/>
      <c r="O1096" s="815"/>
      <c r="Q1096" s="815"/>
      <c r="R1096" s="499"/>
      <c r="S1096" s="815"/>
      <c r="T1096" s="815"/>
      <c r="U1096" s="265"/>
      <c r="V1096" s="815"/>
      <c r="W1096" s="815"/>
      <c r="Z1096" s="499"/>
      <c r="AA1096" s="501"/>
      <c r="AB1096" s="499"/>
    </row>
    <row r="1097" spans="2:28" ht="15" customHeight="1">
      <c r="B1097" s="138" t="s">
        <v>2379</v>
      </c>
      <c r="C1097" s="138" t="s">
        <v>4002</v>
      </c>
      <c r="D1097" s="138"/>
      <c r="E1097" s="138"/>
      <c r="F1097" s="138"/>
      <c r="G1097" s="138"/>
      <c r="H1097" s="123" t="s">
        <v>4310</v>
      </c>
      <c r="I1097" s="138"/>
      <c r="J1097" s="138"/>
      <c r="K1097" s="23" t="s">
        <v>2380</v>
      </c>
      <c r="L1097" s="270" t="s">
        <v>3218</v>
      </c>
      <c r="M1097" s="564">
        <f>IF(ISERROR(VLOOKUP($B1097,ESTR_PREC!$A$1:$M$6000,2,FALSE))=TRUE,0,VLOOKUP($B1097,ESTR_PREC!$A$1:$M$6000,2,FALSE))</f>
        <v>110</v>
      </c>
      <c r="N1097" s="225">
        <v>111</v>
      </c>
      <c r="O1097" s="560">
        <f t="shared" ref="O1097:O1106" si="55">+N1097-M1097</f>
        <v>1</v>
      </c>
      <c r="Q1097" s="225"/>
      <c r="R1097" s="499"/>
      <c r="S1097" s="225"/>
      <c r="T1097" s="225"/>
      <c r="U1097" s="265"/>
      <c r="V1097" s="225"/>
      <c r="W1097" s="225"/>
      <c r="Z1097" s="499"/>
      <c r="AA1097" s="501"/>
      <c r="AB1097" s="499"/>
    </row>
    <row r="1098" spans="2:28" ht="25.5">
      <c r="B1098" s="138" t="s">
        <v>2381</v>
      </c>
      <c r="C1098" s="138" t="s">
        <v>4003</v>
      </c>
      <c r="D1098" s="138"/>
      <c r="E1098" s="138"/>
      <c r="F1098" s="138"/>
      <c r="G1098" s="138"/>
      <c r="H1098" s="123" t="s">
        <v>4310</v>
      </c>
      <c r="I1098" s="138"/>
      <c r="J1098" s="138"/>
      <c r="K1098" s="23" t="s">
        <v>2382</v>
      </c>
      <c r="L1098" s="270" t="s">
        <v>3218</v>
      </c>
      <c r="M1098" s="564">
        <f>IF(ISERROR(VLOOKUP($B1098,ESTR_PREC!$A$1:$M$6000,2,FALSE))=TRUE,0,VLOOKUP($B1098,ESTR_PREC!$A$1:$M$6000,2,FALSE))</f>
        <v>0</v>
      </c>
      <c r="N1098" s="225"/>
      <c r="O1098" s="560">
        <f>+N1098-M1098</f>
        <v>0</v>
      </c>
      <c r="Q1098" s="225"/>
      <c r="R1098" s="499"/>
      <c r="S1098" s="225"/>
      <c r="T1098" s="225"/>
      <c r="U1098" s="265"/>
      <c r="V1098" s="225"/>
      <c r="W1098" s="225"/>
      <c r="Z1098" s="499"/>
      <c r="AA1098" s="501"/>
      <c r="AB1098" s="499"/>
    </row>
    <row r="1099" spans="2:28" ht="25.5" hidden="1" customHeight="1">
      <c r="B1099" s="138" t="s">
        <v>2383</v>
      </c>
      <c r="C1099" s="138" t="s">
        <v>4004</v>
      </c>
      <c r="D1099" s="138"/>
      <c r="E1099" s="138"/>
      <c r="F1099" s="138"/>
      <c r="G1099" s="138"/>
      <c r="H1099" s="123" t="s">
        <v>4310</v>
      </c>
      <c r="I1099" s="138"/>
      <c r="J1099" s="138"/>
      <c r="K1099" s="23" t="s">
        <v>2384</v>
      </c>
      <c r="L1099" s="270" t="s">
        <v>3218</v>
      </c>
      <c r="M1099" s="815"/>
      <c r="N1099" s="815"/>
      <c r="O1099" s="815"/>
      <c r="Q1099" s="815"/>
      <c r="R1099" s="499"/>
      <c r="S1099" s="815"/>
      <c r="T1099" s="815"/>
      <c r="U1099" s="265"/>
      <c r="V1099" s="815"/>
      <c r="W1099" s="815"/>
      <c r="Z1099" s="499"/>
      <c r="AA1099" s="501"/>
      <c r="AB1099" s="499"/>
    </row>
    <row r="1100" spans="2:28" ht="25.5">
      <c r="B1100" s="138" t="s">
        <v>2385</v>
      </c>
      <c r="C1100" s="138" t="s">
        <v>4005</v>
      </c>
      <c r="D1100" s="138"/>
      <c r="E1100" s="138"/>
      <c r="F1100" s="138"/>
      <c r="G1100" s="138"/>
      <c r="H1100" s="123" t="s">
        <v>4310</v>
      </c>
      <c r="I1100" s="138"/>
      <c r="J1100" s="138"/>
      <c r="K1100" s="23" t="s">
        <v>2386</v>
      </c>
      <c r="L1100" s="959" t="s">
        <v>3218</v>
      </c>
      <c r="M1100" s="564">
        <f>IF(ISERROR(VLOOKUP($B1100,ESTR_PREC!$A$1:$M$6000,2,FALSE))=TRUE,0,VLOOKUP($B1100,ESTR_PREC!$A$1:$M$6000,2,FALSE))</f>
        <v>3</v>
      </c>
      <c r="N1100" s="225">
        <v>4</v>
      </c>
      <c r="O1100" s="560">
        <f t="shared" si="55"/>
        <v>1</v>
      </c>
      <c r="Q1100" s="225"/>
      <c r="R1100" s="499"/>
      <c r="S1100" s="225"/>
      <c r="T1100" s="225"/>
      <c r="U1100" s="265"/>
      <c r="V1100" s="225"/>
      <c r="W1100" s="225"/>
      <c r="Z1100" s="499"/>
      <c r="AA1100" s="501"/>
      <c r="AB1100" s="499"/>
    </row>
    <row r="1101" spans="2:28" ht="25.5">
      <c r="B1101" s="138" t="s">
        <v>2387</v>
      </c>
      <c r="C1101" s="138" t="str">
        <f t="shared" ref="C1101:C1122" si="56">MID(B1101,1,1)&amp;MID(B1101,3,2)&amp;MID(B1101,6,2)&amp;MID(B1101,9,2)&amp;MID(B1101,12,3)&amp;MID(B1101,16,3)&amp;MID(B1101,20,2)&amp;MID(B1101,23,3)</f>
        <v>420253011201000000</v>
      </c>
      <c r="D1101" s="138"/>
      <c r="E1101" s="138"/>
      <c r="F1101" s="138"/>
      <c r="G1101" s="138"/>
      <c r="H1101" s="123" t="s">
        <v>4310</v>
      </c>
      <c r="I1101" s="138"/>
      <c r="J1101" s="138"/>
      <c r="K1101" s="304" t="s">
        <v>2389</v>
      </c>
      <c r="L1101" s="270" t="s">
        <v>3218</v>
      </c>
      <c r="M1101" s="564">
        <f>IF(ISERROR(VLOOKUP($B1101,ESTR_PREC!$A$1:$M$6000,2,FALSE))=TRUE,0,VLOOKUP($B1101,ESTR_PREC!$A$1:$M$6000,2,FALSE))</f>
        <v>0</v>
      </c>
      <c r="N1101" s="225"/>
      <c r="O1101" s="560">
        <f t="shared" si="55"/>
        <v>0</v>
      </c>
      <c r="Q1101" s="225"/>
      <c r="R1101" s="499"/>
      <c r="S1101" s="225"/>
      <c r="T1101" s="225"/>
      <c r="U1101" s="265"/>
      <c r="V1101" s="225"/>
      <c r="W1101" s="225"/>
      <c r="Z1101" s="499"/>
      <c r="AA1101" s="501"/>
      <c r="AB1101" s="499"/>
    </row>
    <row r="1102" spans="2:28">
      <c r="B1102" s="138" t="s">
        <v>2390</v>
      </c>
      <c r="C1102" s="138" t="str">
        <f t="shared" si="56"/>
        <v>420253011202000000</v>
      </c>
      <c r="D1102" s="138"/>
      <c r="E1102" s="138"/>
      <c r="F1102" s="138"/>
      <c r="G1102" s="138"/>
      <c r="H1102" s="123" t="s">
        <v>4310</v>
      </c>
      <c r="I1102" s="138"/>
      <c r="J1102" s="138"/>
      <c r="K1102" s="304" t="s">
        <v>2391</v>
      </c>
      <c r="L1102" s="270" t="s">
        <v>3218</v>
      </c>
      <c r="M1102" s="564">
        <f>IF(ISERROR(VLOOKUP($B1102,ESTR_PREC!$A$1:$M$6000,2,FALSE))=TRUE,0,VLOOKUP($B1102,ESTR_PREC!$A$1:$M$6000,2,FALSE))</f>
        <v>0</v>
      </c>
      <c r="N1102" s="225"/>
      <c r="O1102" s="560">
        <f t="shared" si="55"/>
        <v>0</v>
      </c>
      <c r="Q1102" s="225"/>
      <c r="R1102" s="499"/>
      <c r="S1102" s="225"/>
      <c r="T1102" s="225"/>
      <c r="U1102" s="265"/>
      <c r="V1102" s="225"/>
      <c r="W1102" s="225"/>
      <c r="Z1102" s="499"/>
      <c r="AA1102" s="501"/>
      <c r="AB1102" s="499"/>
    </row>
    <row r="1103" spans="2:28">
      <c r="B1103" s="138" t="s">
        <v>2392</v>
      </c>
      <c r="C1103" s="138" t="str">
        <f t="shared" si="56"/>
        <v>420253011203000000</v>
      </c>
      <c r="D1103" s="138"/>
      <c r="E1103" s="138"/>
      <c r="F1103" s="138"/>
      <c r="G1103" s="138"/>
      <c r="H1103" s="123" t="s">
        <v>4310</v>
      </c>
      <c r="I1103" s="138"/>
      <c r="J1103" s="138"/>
      <c r="K1103" s="304" t="s">
        <v>2393</v>
      </c>
      <c r="L1103" s="270" t="s">
        <v>3218</v>
      </c>
      <c r="M1103" s="564">
        <f>IF(ISERROR(VLOOKUP($B1103,ESTR_PREC!$A$1:$M$6000,2,FALSE))=TRUE,0,VLOOKUP($B1103,ESTR_PREC!$A$1:$M$6000,2,FALSE))</f>
        <v>0</v>
      </c>
      <c r="N1103" s="225"/>
      <c r="O1103" s="560">
        <f t="shared" si="55"/>
        <v>0</v>
      </c>
      <c r="Q1103" s="225"/>
      <c r="R1103" s="499"/>
      <c r="S1103" s="225"/>
      <c r="T1103" s="225"/>
      <c r="U1103" s="265"/>
      <c r="V1103" s="225"/>
      <c r="W1103" s="225"/>
      <c r="Z1103" s="499"/>
      <c r="AA1103" s="501"/>
      <c r="AB1103" s="499"/>
    </row>
    <row r="1104" spans="2:28" ht="25.5">
      <c r="B1104" s="138" t="s">
        <v>2394</v>
      </c>
      <c r="C1104" s="138" t="str">
        <f t="shared" si="56"/>
        <v>420253011203500000</v>
      </c>
      <c r="D1104" s="138"/>
      <c r="E1104" s="138"/>
      <c r="F1104" s="138"/>
      <c r="G1104" s="138"/>
      <c r="H1104" s="123" t="s">
        <v>4310</v>
      </c>
      <c r="I1104" s="138"/>
      <c r="J1104" s="138"/>
      <c r="K1104" s="304" t="s">
        <v>2395</v>
      </c>
      <c r="L1104" s="270" t="s">
        <v>3218</v>
      </c>
      <c r="M1104" s="564">
        <f>IF(ISERROR(VLOOKUP($B1104,ESTR_PREC!$A$1:$M$6000,2,FALSE))=TRUE,0,VLOOKUP($B1104,ESTR_PREC!$A$1:$M$6000,2,FALSE))</f>
        <v>0</v>
      </c>
      <c r="N1104" s="225"/>
      <c r="O1104" s="560">
        <f t="shared" si="55"/>
        <v>0</v>
      </c>
      <c r="Q1104" s="225"/>
      <c r="R1104" s="499"/>
      <c r="S1104" s="225"/>
      <c r="T1104" s="225"/>
      <c r="U1104" s="265"/>
      <c r="V1104" s="225"/>
      <c r="W1104" s="225"/>
      <c r="Z1104" s="499"/>
      <c r="AA1104" s="501"/>
      <c r="AB1104" s="499"/>
    </row>
    <row r="1105" spans="2:28" ht="25.5">
      <c r="B1105" s="138" t="s">
        <v>2396</v>
      </c>
      <c r="C1105" s="138" t="str">
        <f t="shared" si="56"/>
        <v>420253011204000000</v>
      </c>
      <c r="D1105" s="138"/>
      <c r="E1105" s="138"/>
      <c r="F1105" s="138"/>
      <c r="G1105" s="138"/>
      <c r="H1105" s="123" t="s">
        <v>4310</v>
      </c>
      <c r="I1105" s="138"/>
      <c r="J1105" s="138"/>
      <c r="K1105" s="304" t="s">
        <v>2397</v>
      </c>
      <c r="L1105" s="270" t="s">
        <v>3218</v>
      </c>
      <c r="M1105" s="564">
        <f>IF(ISERROR(VLOOKUP($B1105,ESTR_PREC!$A$1:$M$6000,2,FALSE))=TRUE,0,VLOOKUP($B1105,ESTR_PREC!$A$1:$M$6000,2,FALSE))</f>
        <v>0</v>
      </c>
      <c r="N1105" s="225"/>
      <c r="O1105" s="560">
        <f t="shared" si="55"/>
        <v>0</v>
      </c>
      <c r="Q1105" s="225"/>
      <c r="R1105" s="499"/>
      <c r="S1105" s="225"/>
      <c r="T1105" s="225"/>
      <c r="U1105" s="265"/>
      <c r="V1105" s="225"/>
      <c r="W1105" s="225"/>
      <c r="Z1105" s="499"/>
      <c r="AA1105" s="501"/>
      <c r="AB1105" s="499"/>
    </row>
    <row r="1106" spans="2:28" ht="25.5">
      <c r="B1106" s="138" t="s">
        <v>2398</v>
      </c>
      <c r="C1106" s="138" t="str">
        <f t="shared" si="56"/>
        <v>420253011205000000</v>
      </c>
      <c r="D1106" s="138"/>
      <c r="E1106" s="138"/>
      <c r="F1106" s="138"/>
      <c r="G1106" s="138"/>
      <c r="H1106" s="123" t="s">
        <v>4310</v>
      </c>
      <c r="I1106" s="138"/>
      <c r="J1106" s="138"/>
      <c r="K1106" s="304" t="s">
        <v>2399</v>
      </c>
      <c r="L1106" s="270" t="s">
        <v>3218</v>
      </c>
      <c r="M1106" s="564">
        <f>IF(ISERROR(VLOOKUP($B1106,ESTR_PREC!$A$1:$M$6000,2,FALSE))=TRUE,0,VLOOKUP($B1106,ESTR_PREC!$A$1:$M$6000,2,FALSE))</f>
        <v>0</v>
      </c>
      <c r="N1106" s="225"/>
      <c r="O1106" s="560">
        <f t="shared" si="55"/>
        <v>0</v>
      </c>
      <c r="Q1106" s="225"/>
      <c r="R1106" s="499"/>
      <c r="S1106" s="225"/>
      <c r="T1106" s="225"/>
      <c r="U1106" s="265"/>
      <c r="V1106" s="225"/>
      <c r="W1106" s="225"/>
      <c r="Z1106" s="499"/>
      <c r="AA1106" s="501"/>
      <c r="AB1106" s="499"/>
    </row>
    <row r="1107" spans="2:28" ht="25.5" hidden="1" customHeight="1">
      <c r="B1107" s="138" t="s">
        <v>2400</v>
      </c>
      <c r="C1107" s="138" t="str">
        <f t="shared" si="56"/>
        <v>420253011206000000</v>
      </c>
      <c r="D1107" s="138"/>
      <c r="E1107" s="138"/>
      <c r="F1107" s="138"/>
      <c r="G1107" s="138"/>
      <c r="H1107" s="123" t="s">
        <v>4310</v>
      </c>
      <c r="I1107" s="138"/>
      <c r="J1107" s="138"/>
      <c r="K1107" s="304" t="s">
        <v>2401</v>
      </c>
      <c r="L1107" s="270" t="s">
        <v>3218</v>
      </c>
      <c r="M1107" s="815"/>
      <c r="N1107" s="815"/>
      <c r="O1107" s="815"/>
      <c r="Q1107" s="815"/>
      <c r="R1107" s="499"/>
      <c r="S1107" s="815"/>
      <c r="T1107" s="815"/>
      <c r="U1107" s="265"/>
      <c r="V1107" s="815"/>
      <c r="W1107" s="815"/>
      <c r="Z1107" s="499"/>
      <c r="AA1107" s="501"/>
      <c r="AB1107" s="499"/>
    </row>
    <row r="1108" spans="2:28">
      <c r="B1108" s="138" t="s">
        <v>2402</v>
      </c>
      <c r="C1108" s="138" t="str">
        <f t="shared" si="56"/>
        <v>420253011211000000</v>
      </c>
      <c r="D1108" s="138"/>
      <c r="E1108" s="138"/>
      <c r="F1108" s="138"/>
      <c r="G1108" s="138"/>
      <c r="H1108" s="123" t="s">
        <v>4310</v>
      </c>
      <c r="I1108" s="138"/>
      <c r="J1108" s="138"/>
      <c r="K1108" s="304" t="s">
        <v>2403</v>
      </c>
      <c r="L1108" s="270" t="s">
        <v>3218</v>
      </c>
      <c r="M1108" s="564">
        <f>IF(ISERROR(VLOOKUP($B1108,ESTR_PREC!$A$1:$M$6000,2,FALSE))=TRUE,0,VLOOKUP($B1108,ESTR_PREC!$A$1:$M$6000,2,FALSE))</f>
        <v>0</v>
      </c>
      <c r="N1108" s="225"/>
      <c r="O1108" s="560">
        <f>+N1108-M1108</f>
        <v>0</v>
      </c>
      <c r="Q1108" s="225"/>
      <c r="R1108" s="499"/>
      <c r="S1108" s="225"/>
      <c r="T1108" s="225"/>
      <c r="U1108" s="265"/>
      <c r="V1108" s="225"/>
      <c r="W1108" s="225"/>
      <c r="Z1108" s="499"/>
      <c r="AA1108" s="501"/>
      <c r="AB1108" s="499"/>
    </row>
    <row r="1109" spans="2:28" ht="25.5">
      <c r="B1109" s="138" t="s">
        <v>2404</v>
      </c>
      <c r="C1109" s="138" t="str">
        <f t="shared" si="56"/>
        <v>420253011221000000</v>
      </c>
      <c r="D1109" s="138"/>
      <c r="E1109" s="138"/>
      <c r="F1109" s="138"/>
      <c r="G1109" s="138"/>
      <c r="H1109" s="123" t="s">
        <v>4310</v>
      </c>
      <c r="I1109" s="138"/>
      <c r="J1109" s="138"/>
      <c r="K1109" s="304" t="s">
        <v>2405</v>
      </c>
      <c r="L1109" s="270" t="s">
        <v>3218</v>
      </c>
      <c r="M1109" s="564">
        <f>IF(ISERROR(VLOOKUP($B1109,ESTR_PREC!$A$1:$M$6000,2,FALSE))=TRUE,0,VLOOKUP($B1109,ESTR_PREC!$A$1:$M$6000,2,FALSE))</f>
        <v>0</v>
      </c>
      <c r="N1109" s="225"/>
      <c r="O1109" s="560">
        <f>+N1109-M1109</f>
        <v>0</v>
      </c>
      <c r="Q1109" s="225"/>
      <c r="R1109" s="499"/>
      <c r="S1109" s="225"/>
      <c r="T1109" s="225"/>
      <c r="U1109" s="265"/>
      <c r="V1109" s="225"/>
      <c r="W1109" s="225"/>
      <c r="Z1109" s="499"/>
      <c r="AA1109" s="501"/>
      <c r="AB1109" s="499"/>
    </row>
    <row r="1110" spans="2:28" ht="25.5" hidden="1" customHeight="1">
      <c r="B1110" s="138" t="s">
        <v>2406</v>
      </c>
      <c r="C1110" s="138" t="str">
        <f t="shared" si="56"/>
        <v>420253011222000000</v>
      </c>
      <c r="D1110" s="138"/>
      <c r="E1110" s="138"/>
      <c r="F1110" s="138"/>
      <c r="G1110" s="138"/>
      <c r="H1110" s="123" t="s">
        <v>4310</v>
      </c>
      <c r="I1110" s="138"/>
      <c r="J1110" s="138"/>
      <c r="K1110" s="304" t="s">
        <v>2407</v>
      </c>
      <c r="L1110" s="270" t="s">
        <v>3218</v>
      </c>
      <c r="M1110" s="815"/>
      <c r="N1110" s="815"/>
      <c r="O1110" s="815"/>
      <c r="Q1110" s="815"/>
      <c r="R1110" s="499"/>
      <c r="S1110" s="815"/>
      <c r="T1110" s="815"/>
      <c r="U1110" s="265"/>
      <c r="V1110" s="815"/>
      <c r="W1110" s="815"/>
      <c r="Z1110" s="499"/>
      <c r="AA1110" s="501"/>
      <c r="AB1110" s="499"/>
    </row>
    <row r="1111" spans="2:28" ht="25.5">
      <c r="B1111" s="138" t="s">
        <v>2408</v>
      </c>
      <c r="C1111" s="138" t="str">
        <f t="shared" si="56"/>
        <v>420253011280000000</v>
      </c>
      <c r="D1111" s="138"/>
      <c r="E1111" s="138"/>
      <c r="F1111" s="138"/>
      <c r="G1111" s="138"/>
      <c r="H1111" s="123" t="s">
        <v>4310</v>
      </c>
      <c r="I1111" s="138"/>
      <c r="J1111" s="138"/>
      <c r="K1111" s="304" t="s">
        <v>2409</v>
      </c>
      <c r="L1111" s="270" t="s">
        <v>3218</v>
      </c>
      <c r="M1111" s="564">
        <f>IF(ISERROR(VLOOKUP($B1111,ESTR_PREC!$A$1:$M$6000,2,FALSE))=TRUE,0,VLOOKUP($B1111,ESTR_PREC!$A$1:$M$6000,2,FALSE))</f>
        <v>0</v>
      </c>
      <c r="N1111" s="225"/>
      <c r="O1111" s="560">
        <f>+N1111-M1111</f>
        <v>0</v>
      </c>
      <c r="Q1111" s="225"/>
      <c r="R1111" s="499"/>
      <c r="S1111" s="225"/>
      <c r="T1111" s="225"/>
      <c r="U1111" s="265"/>
      <c r="V1111" s="225"/>
      <c r="W1111" s="225"/>
      <c r="Z1111" s="499"/>
      <c r="AA1111" s="501"/>
      <c r="AB1111" s="499"/>
    </row>
    <row r="1112" spans="2:28">
      <c r="B1112" s="138" t="s">
        <v>2410</v>
      </c>
      <c r="C1112" s="138" t="str">
        <f t="shared" si="56"/>
        <v>420253011401000000</v>
      </c>
      <c r="D1112" s="138"/>
      <c r="E1112" s="138"/>
      <c r="F1112" s="138"/>
      <c r="G1112" s="138"/>
      <c r="H1112" s="123" t="s">
        <v>4310</v>
      </c>
      <c r="I1112" s="138"/>
      <c r="J1112" s="138"/>
      <c r="K1112" s="304" t="s">
        <v>2412</v>
      </c>
      <c r="L1112" s="270" t="s">
        <v>3218</v>
      </c>
      <c r="M1112" s="564">
        <f>IF(ISERROR(VLOOKUP($B1112,ESTR_PREC!$A$1:$M$6000,2,FALSE))=TRUE,0,VLOOKUP($B1112,ESTR_PREC!$A$1:$M$6000,2,FALSE))</f>
        <v>0</v>
      </c>
      <c r="N1112" s="225"/>
      <c r="O1112" s="560">
        <f>+N1112-M1112</f>
        <v>0</v>
      </c>
      <c r="Q1112" s="225"/>
      <c r="R1112" s="499"/>
      <c r="S1112" s="225"/>
      <c r="T1112" s="225"/>
      <c r="U1112" s="265"/>
      <c r="V1112" s="225"/>
      <c r="W1112" s="225"/>
      <c r="Z1112" s="499"/>
      <c r="AA1112" s="501"/>
      <c r="AB1112" s="499"/>
    </row>
    <row r="1113" spans="2:28" hidden="1">
      <c r="B1113" s="138" t="s">
        <v>2413</v>
      </c>
      <c r="C1113" s="138" t="str">
        <f t="shared" si="56"/>
        <v>420253011402000000</v>
      </c>
      <c r="D1113" s="138"/>
      <c r="E1113" s="138"/>
      <c r="F1113" s="138"/>
      <c r="G1113" s="138"/>
      <c r="H1113" s="123" t="s">
        <v>4310</v>
      </c>
      <c r="I1113" s="138"/>
      <c r="J1113" s="138"/>
      <c r="K1113" s="304" t="s">
        <v>2414</v>
      </c>
      <c r="L1113" s="270" t="s">
        <v>3218</v>
      </c>
      <c r="M1113" s="815"/>
      <c r="N1113" s="815"/>
      <c r="O1113" s="815"/>
      <c r="Q1113" s="815"/>
      <c r="R1113" s="499"/>
      <c r="S1113" s="815"/>
      <c r="T1113" s="815"/>
      <c r="U1113" s="265"/>
      <c r="V1113" s="815"/>
      <c r="W1113" s="815"/>
      <c r="Z1113" s="499"/>
      <c r="AA1113" s="501"/>
      <c r="AB1113" s="499"/>
    </row>
    <row r="1114" spans="2:28" hidden="1">
      <c r="B1114" s="138" t="s">
        <v>2415</v>
      </c>
      <c r="C1114" s="138" t="str">
        <f t="shared" si="56"/>
        <v>420253011403000000</v>
      </c>
      <c r="D1114" s="138"/>
      <c r="E1114" s="138"/>
      <c r="F1114" s="138"/>
      <c r="G1114" s="138"/>
      <c r="H1114" s="123" t="s">
        <v>4310</v>
      </c>
      <c r="I1114" s="138"/>
      <c r="J1114" s="138"/>
      <c r="K1114" s="304" t="s">
        <v>2416</v>
      </c>
      <c r="L1114" s="270" t="s">
        <v>3218</v>
      </c>
      <c r="M1114" s="815"/>
      <c r="N1114" s="815"/>
      <c r="O1114" s="815"/>
      <c r="Q1114" s="815"/>
      <c r="R1114" s="499"/>
      <c r="S1114" s="815"/>
      <c r="T1114" s="815"/>
      <c r="U1114" s="265"/>
      <c r="V1114" s="815"/>
      <c r="W1114" s="815"/>
      <c r="Z1114" s="499"/>
      <c r="AA1114" s="501"/>
      <c r="AB1114" s="499"/>
    </row>
    <row r="1115" spans="2:28" ht="25.5">
      <c r="B1115" s="138" t="s">
        <v>2417</v>
      </c>
      <c r="C1115" s="138" t="str">
        <f t="shared" si="56"/>
        <v>420253011403500000</v>
      </c>
      <c r="D1115" s="138"/>
      <c r="E1115" s="138"/>
      <c r="F1115" s="138"/>
      <c r="G1115" s="138"/>
      <c r="H1115" s="123" t="s">
        <v>4310</v>
      </c>
      <c r="I1115" s="138"/>
      <c r="J1115" s="138"/>
      <c r="K1115" s="304" t="s">
        <v>2418</v>
      </c>
      <c r="L1115" s="270" t="s">
        <v>3218</v>
      </c>
      <c r="M1115" s="564">
        <f>IF(ISERROR(VLOOKUP($B1115,ESTR_PREC!$A$1:$M$6000,2,FALSE))=TRUE,0,VLOOKUP($B1115,ESTR_PREC!$A$1:$M$6000,2,FALSE))</f>
        <v>0</v>
      </c>
      <c r="N1115" s="225"/>
      <c r="O1115" s="560">
        <f>+N1115-M1115</f>
        <v>0</v>
      </c>
      <c r="Q1115" s="225"/>
      <c r="R1115" s="499"/>
      <c r="S1115" s="225"/>
      <c r="T1115" s="225"/>
      <c r="U1115" s="265"/>
      <c r="V1115" s="225"/>
      <c r="W1115" s="225"/>
      <c r="Z1115" s="499"/>
      <c r="AA1115" s="501"/>
      <c r="AB1115" s="499"/>
    </row>
    <row r="1116" spans="2:28" ht="25.5" hidden="1">
      <c r="B1116" s="138" t="s">
        <v>2419</v>
      </c>
      <c r="C1116" s="138" t="str">
        <f t="shared" si="56"/>
        <v>420253011404000000</v>
      </c>
      <c r="D1116" s="138"/>
      <c r="E1116" s="138"/>
      <c r="F1116" s="138"/>
      <c r="G1116" s="138"/>
      <c r="H1116" s="123" t="s">
        <v>4310</v>
      </c>
      <c r="I1116" s="138"/>
      <c r="J1116" s="138"/>
      <c r="K1116" s="304" t="s">
        <v>2420</v>
      </c>
      <c r="L1116" s="270" t="s">
        <v>3218</v>
      </c>
      <c r="M1116" s="815"/>
      <c r="N1116" s="815"/>
      <c r="O1116" s="815"/>
      <c r="Q1116" s="815"/>
      <c r="R1116" s="499"/>
      <c r="S1116" s="815"/>
      <c r="T1116" s="815"/>
      <c r="U1116" s="265"/>
      <c r="V1116" s="815"/>
      <c r="W1116" s="815"/>
      <c r="Z1116" s="499"/>
      <c r="AA1116" s="501"/>
      <c r="AB1116" s="499"/>
    </row>
    <row r="1117" spans="2:28" ht="25.5">
      <c r="B1117" s="138" t="s">
        <v>2421</v>
      </c>
      <c r="C1117" s="138" t="str">
        <f t="shared" si="56"/>
        <v>420253011405000000</v>
      </c>
      <c r="D1117" s="138"/>
      <c r="E1117" s="138"/>
      <c r="F1117" s="138"/>
      <c r="G1117" s="138"/>
      <c r="H1117" s="123" t="s">
        <v>4310</v>
      </c>
      <c r="I1117" s="138"/>
      <c r="J1117" s="138"/>
      <c r="K1117" s="304" t="s">
        <v>2422</v>
      </c>
      <c r="L1117" s="270" t="s">
        <v>3218</v>
      </c>
      <c r="M1117" s="564">
        <f>IF(ISERROR(VLOOKUP($B1117,ESTR_PREC!$A$1:$M$6000,2,FALSE))=TRUE,0,VLOOKUP($B1117,ESTR_PREC!$A$1:$M$6000,2,FALSE))</f>
        <v>0</v>
      </c>
      <c r="N1117" s="225"/>
      <c r="O1117" s="560">
        <f>+N1117-M1117</f>
        <v>0</v>
      </c>
      <c r="Q1117" s="225"/>
      <c r="R1117" s="499"/>
      <c r="S1117" s="225"/>
      <c r="T1117" s="225"/>
      <c r="U1117" s="265"/>
      <c r="V1117" s="225"/>
      <c r="W1117" s="225"/>
      <c r="Z1117" s="499"/>
      <c r="AA1117" s="501"/>
      <c r="AB1117" s="499"/>
    </row>
    <row r="1118" spans="2:28" ht="25.5" hidden="1" customHeight="1">
      <c r="B1118" s="138" t="s">
        <v>2423</v>
      </c>
      <c r="C1118" s="138" t="str">
        <f t="shared" si="56"/>
        <v>420253011406000000</v>
      </c>
      <c r="D1118" s="138"/>
      <c r="E1118" s="138"/>
      <c r="F1118" s="138"/>
      <c r="G1118" s="138"/>
      <c r="H1118" s="123" t="s">
        <v>4310</v>
      </c>
      <c r="I1118" s="138"/>
      <c r="J1118" s="138"/>
      <c r="K1118" s="304" t="s">
        <v>2424</v>
      </c>
      <c r="L1118" s="270" t="s">
        <v>3218</v>
      </c>
      <c r="M1118" s="815"/>
      <c r="N1118" s="815"/>
      <c r="O1118" s="815"/>
      <c r="Q1118" s="815"/>
      <c r="R1118" s="499"/>
      <c r="S1118" s="815"/>
      <c r="T1118" s="815"/>
      <c r="U1118" s="265"/>
      <c r="V1118" s="815"/>
      <c r="W1118" s="815"/>
      <c r="Z1118" s="499"/>
      <c r="AA1118" s="501"/>
      <c r="AB1118" s="499"/>
    </row>
    <row r="1119" spans="2:28">
      <c r="B1119" s="138" t="s">
        <v>2425</v>
      </c>
      <c r="C1119" s="138" t="str">
        <f t="shared" si="56"/>
        <v>420253011411000000</v>
      </c>
      <c r="D1119" s="138"/>
      <c r="E1119" s="138"/>
      <c r="F1119" s="138"/>
      <c r="G1119" s="138"/>
      <c r="H1119" s="123" t="s">
        <v>4310</v>
      </c>
      <c r="I1119" s="138"/>
      <c r="J1119" s="138"/>
      <c r="K1119" s="304" t="s">
        <v>2426</v>
      </c>
      <c r="L1119" s="270" t="s">
        <v>3218</v>
      </c>
      <c r="M1119" s="564">
        <f>IF(ISERROR(VLOOKUP($B1119,ESTR_PREC!$A$1:$M$6000,2,FALSE))=TRUE,0,VLOOKUP($B1119,ESTR_PREC!$A$1:$M$6000,2,FALSE))</f>
        <v>0</v>
      </c>
      <c r="N1119" s="225"/>
      <c r="O1119" s="560">
        <f>+N1119-M1119</f>
        <v>0</v>
      </c>
      <c r="Q1119" s="225"/>
      <c r="R1119" s="499"/>
      <c r="S1119" s="225"/>
      <c r="T1119" s="225"/>
      <c r="U1119" s="265"/>
      <c r="V1119" s="225"/>
      <c r="W1119" s="225"/>
      <c r="Z1119" s="499"/>
      <c r="AA1119" s="501"/>
      <c r="AB1119" s="499"/>
    </row>
    <row r="1120" spans="2:28">
      <c r="B1120" s="138" t="s">
        <v>2427</v>
      </c>
      <c r="C1120" s="138" t="str">
        <f t="shared" si="56"/>
        <v>420253011421000000</v>
      </c>
      <c r="D1120" s="138"/>
      <c r="E1120" s="138"/>
      <c r="F1120" s="138"/>
      <c r="G1120" s="138"/>
      <c r="H1120" s="123" t="s">
        <v>4310</v>
      </c>
      <c r="I1120" s="138"/>
      <c r="J1120" s="138"/>
      <c r="K1120" s="304" t="s">
        <v>2428</v>
      </c>
      <c r="L1120" s="270" t="s">
        <v>3218</v>
      </c>
      <c r="M1120" s="564">
        <f>IF(ISERROR(VLOOKUP($B1120,ESTR_PREC!$A$1:$M$6000,2,FALSE))=TRUE,0,VLOOKUP($B1120,ESTR_PREC!$A$1:$M$6000,2,FALSE))</f>
        <v>0</v>
      </c>
      <c r="N1120" s="225"/>
      <c r="O1120" s="560">
        <f>+N1120-M1120</f>
        <v>0</v>
      </c>
      <c r="Q1120" s="225"/>
      <c r="R1120" s="499"/>
      <c r="S1120" s="225"/>
      <c r="T1120" s="225"/>
      <c r="U1120" s="265"/>
      <c r="V1120" s="225"/>
      <c r="W1120" s="225"/>
      <c r="Z1120" s="499"/>
      <c r="AA1120" s="501"/>
      <c r="AB1120" s="499"/>
    </row>
    <row r="1121" spans="2:28" ht="25.5" hidden="1" customHeight="1">
      <c r="B1121" s="138" t="s">
        <v>2429</v>
      </c>
      <c r="C1121" s="138" t="str">
        <f t="shared" si="56"/>
        <v>420253011422000000</v>
      </c>
      <c r="D1121" s="138"/>
      <c r="E1121" s="138"/>
      <c r="F1121" s="138"/>
      <c r="G1121" s="138"/>
      <c r="H1121" s="123" t="s">
        <v>4310</v>
      </c>
      <c r="I1121" s="138"/>
      <c r="J1121" s="138"/>
      <c r="K1121" s="304" t="s">
        <v>2430</v>
      </c>
      <c r="L1121" s="270" t="s">
        <v>3218</v>
      </c>
      <c r="M1121" s="815"/>
      <c r="N1121" s="815"/>
      <c r="O1121" s="815"/>
      <c r="Q1121" s="815"/>
      <c r="R1121" s="499"/>
      <c r="S1121" s="815"/>
      <c r="T1121" s="815"/>
      <c r="U1121" s="265"/>
      <c r="V1121" s="815"/>
      <c r="W1121" s="815"/>
      <c r="Z1121" s="499"/>
      <c r="AA1121" s="501"/>
      <c r="AB1121" s="499"/>
    </row>
    <row r="1122" spans="2:28">
      <c r="B1122" s="138" t="s">
        <v>2431</v>
      </c>
      <c r="C1122" s="138" t="str">
        <f t="shared" si="56"/>
        <v>420253011480000000</v>
      </c>
      <c r="D1122" s="138"/>
      <c r="E1122" s="138"/>
      <c r="F1122" s="138"/>
      <c r="G1122" s="138"/>
      <c r="H1122" s="123" t="s">
        <v>4310</v>
      </c>
      <c r="I1122" s="138"/>
      <c r="J1122" s="138"/>
      <c r="K1122" s="304" t="s">
        <v>2432</v>
      </c>
      <c r="L1122" s="270" t="s">
        <v>3218</v>
      </c>
      <c r="M1122" s="564">
        <f>IF(ISERROR(VLOOKUP($B1122,ESTR_PREC!$A$1:$M$6000,2,FALSE))=TRUE,0,VLOOKUP($B1122,ESTR_PREC!$A$1:$M$6000,2,FALSE))</f>
        <v>0</v>
      </c>
      <c r="N1122" s="225"/>
      <c r="O1122" s="560">
        <f>+N1122-M1122</f>
        <v>0</v>
      </c>
      <c r="Q1122" s="225"/>
      <c r="R1122" s="499"/>
      <c r="S1122" s="225"/>
      <c r="T1122" s="225"/>
      <c r="U1122" s="265"/>
      <c r="V1122" s="225"/>
      <c r="W1122" s="225"/>
      <c r="Z1122" s="499"/>
      <c r="AA1122" s="501"/>
      <c r="AB1122" s="499"/>
    </row>
    <row r="1123" spans="2:28" ht="15.75">
      <c r="K1123" s="544" t="s">
        <v>3943</v>
      </c>
      <c r="L1123" s="528"/>
      <c r="M1123" s="192"/>
      <c r="N1123" s="192"/>
      <c r="O1123" s="192"/>
      <c r="P1123" s="192"/>
      <c r="Q1123" s="192"/>
      <c r="R1123" s="554"/>
      <c r="S1123" s="192"/>
      <c r="T1123" s="192"/>
      <c r="U1123" s="265"/>
      <c r="V1123" s="192"/>
      <c r="W1123" s="192"/>
      <c r="Z1123" s="192"/>
      <c r="AA1123" s="501"/>
      <c r="AB1123" s="192"/>
    </row>
    <row r="1124" spans="2:28" ht="16.5" thickBot="1">
      <c r="K1124" s="539"/>
      <c r="L1124" s="528"/>
      <c r="M1124" s="192"/>
      <c r="N1124" s="192"/>
      <c r="O1124" s="192"/>
      <c r="Q1124" s="192"/>
      <c r="R1124" s="554"/>
      <c r="S1124" s="192"/>
      <c r="T1124" s="192"/>
      <c r="U1124" s="265"/>
      <c r="V1124" s="192"/>
      <c r="W1124" s="192"/>
      <c r="Z1124" s="192"/>
      <c r="AA1124" s="501"/>
      <c r="AB1124" s="192"/>
    </row>
    <row r="1125" spans="2:28" ht="17.25" thickTop="1" thickBot="1">
      <c r="B1125" s="152" t="s">
        <v>2433</v>
      </c>
      <c r="C1125" s="247" t="s">
        <v>4008</v>
      </c>
      <c r="D1125" s="248"/>
      <c r="E1125" s="103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4076</v>
      </c>
      <c r="N1125" s="154">
        <f>SUM(N1128:N1196)</f>
        <v>4310</v>
      </c>
      <c r="O1125" s="298">
        <f>+N1125-M1125</f>
        <v>234</v>
      </c>
      <c r="Q1125" s="154">
        <f>SUM(Q1128:Q1196)</f>
        <v>0</v>
      </c>
      <c r="R1125" s="519"/>
      <c r="S1125" s="154">
        <f>SUM(S1128:S1196)</f>
        <v>0</v>
      </c>
      <c r="T1125" s="154">
        <f>SUM(T1128:T1196)</f>
        <v>0</v>
      </c>
      <c r="U1125" s="265"/>
      <c r="V1125" s="154">
        <f>SUM(V1128:V1196)</f>
        <v>0</v>
      </c>
      <c r="W1125" s="154">
        <f>SUM(W1128:W1196)</f>
        <v>0</v>
      </c>
      <c r="Z1125" s="519"/>
      <c r="AA1125" s="501"/>
      <c r="AB1125" s="519"/>
    </row>
    <row r="1126" spans="2:28" ht="9" customHeight="1" thickTop="1" thickBot="1">
      <c r="K1126" s="540"/>
      <c r="M1126" s="265"/>
      <c r="N1126" s="379"/>
      <c r="Q1126" s="379"/>
      <c r="R1126" s="554"/>
      <c r="U1126" s="265"/>
      <c r="V1126" s="265"/>
      <c r="W1126" s="265"/>
      <c r="Z1126" s="501"/>
      <c r="AA1126" s="501"/>
      <c r="AB1126" s="501"/>
    </row>
    <row r="1127" spans="2:28" ht="39" thickBot="1">
      <c r="B1127" s="102" t="s">
        <v>3221</v>
      </c>
      <c r="C1127" s="245" t="s">
        <v>48</v>
      </c>
      <c r="D1127" s="245"/>
      <c r="E1127" s="246"/>
      <c r="F1127" s="246"/>
      <c r="G1127" s="246"/>
      <c r="H1127" s="246"/>
      <c r="I1127" s="246"/>
      <c r="J1127" s="246"/>
      <c r="K1127" s="322" t="s">
        <v>3894</v>
      </c>
      <c r="L1127" s="135"/>
      <c r="M1127" s="328" t="str">
        <f>+$M$10</f>
        <v>Valore netto al 31/12/2017</v>
      </c>
      <c r="N1127" s="779" t="str">
        <f>N$10</f>
        <v>Valore netto al 31/12/2018</v>
      </c>
      <c r="O1127" s="779" t="s">
        <v>4064</v>
      </c>
      <c r="P1127" s="806"/>
      <c r="Q1127" s="779" t="str">
        <f>Q$10</f>
        <v>Prechiusura al ° trimestre 2018</v>
      </c>
      <c r="R1127" s="514"/>
      <c r="S1127" s="1145" t="str">
        <f>S$330</f>
        <v>Costi da utilizzo contributi 2018</v>
      </c>
      <c r="T1127" s="1143" t="str">
        <f>T$330</f>
        <v>Costi da utilizzo contributi DI CUI SOCIO-SAN</v>
      </c>
      <c r="U1127" s="1144"/>
      <c r="V1127" s="1142" t="str">
        <f>V$330</f>
        <v>Costi da contributi 2018</v>
      </c>
      <c r="W1127" s="1143" t="str">
        <f>W$330</f>
        <v>Costi da contributi DI CUI SOCIO-SAN</v>
      </c>
      <c r="Z1127" s="681"/>
      <c r="AA1127" s="501"/>
      <c r="AB1127" s="681"/>
    </row>
    <row r="1128" spans="2:28" ht="25.5">
      <c r="B1128" s="138" t="s">
        <v>2435</v>
      </c>
      <c r="C1128" s="138" t="s">
        <v>4009</v>
      </c>
      <c r="D1128" s="138"/>
      <c r="E1128" s="138"/>
      <c r="F1128" s="138"/>
      <c r="G1128" s="138"/>
      <c r="H1128" s="123" t="s">
        <v>4311</v>
      </c>
      <c r="I1128" s="138"/>
      <c r="J1128" s="138"/>
      <c r="K1128" s="23" t="s">
        <v>2437</v>
      </c>
      <c r="L1128" s="270" t="s">
        <v>3218</v>
      </c>
      <c r="M1128" s="564">
        <f>IF(ISERROR(VLOOKUP($B1128,ESTR_PREC!$A$1:$M$6000,2,FALSE))=TRUE,0,VLOOKUP($B1128,ESTR_PREC!$A$1:$M$6000,2,FALSE))</f>
        <v>185</v>
      </c>
      <c r="N1128" s="225">
        <v>211</v>
      </c>
      <c r="O1128" s="560">
        <f t="shared" ref="O1128:O1134" si="57">+N1128-M1128</f>
        <v>26</v>
      </c>
      <c r="Q1128" s="225"/>
      <c r="R1128" s="499"/>
      <c r="S1128" s="225"/>
      <c r="T1128" s="225"/>
      <c r="U1128" s="265"/>
      <c r="V1128" s="225"/>
      <c r="W1128" s="225"/>
      <c r="Z1128" s="499"/>
      <c r="AA1128" s="501"/>
      <c r="AB1128" s="499"/>
    </row>
    <row r="1129" spans="2:28" ht="25.5">
      <c r="B1129" s="138" t="s">
        <v>2438</v>
      </c>
      <c r="C1129" s="138" t="s">
        <v>4010</v>
      </c>
      <c r="D1129" s="138"/>
      <c r="E1129" s="138"/>
      <c r="F1129" s="138"/>
      <c r="G1129" s="138"/>
      <c r="H1129" s="123" t="s">
        <v>4311</v>
      </c>
      <c r="I1129" s="138"/>
      <c r="J1129" s="138"/>
      <c r="K1129" s="23" t="s">
        <v>2439</v>
      </c>
      <c r="L1129" s="270" t="s">
        <v>3218</v>
      </c>
      <c r="M1129" s="564">
        <f>IF(ISERROR(VLOOKUP($B1129,ESTR_PREC!$A$1:$M$6000,2,FALSE))=TRUE,0,VLOOKUP($B1129,ESTR_PREC!$A$1:$M$6000,2,FALSE))</f>
        <v>0</v>
      </c>
      <c r="N1129" s="225"/>
      <c r="O1129" s="560">
        <f t="shared" si="57"/>
        <v>0</v>
      </c>
      <c r="Q1129" s="225"/>
      <c r="R1129" s="499"/>
      <c r="S1129" s="225"/>
      <c r="T1129" s="225"/>
      <c r="U1129" s="265"/>
      <c r="V1129" s="225"/>
      <c r="W1129" s="225"/>
      <c r="Z1129" s="499"/>
      <c r="AA1129" s="501"/>
      <c r="AB1129" s="499"/>
    </row>
    <row r="1130" spans="2:28" ht="25.5">
      <c r="B1130" s="494" t="s">
        <v>2440</v>
      </c>
      <c r="C1130" s="968" t="s">
        <v>4011</v>
      </c>
      <c r="D1130" s="966"/>
      <c r="E1130" s="966"/>
      <c r="F1130" s="966"/>
      <c r="G1130" s="966"/>
      <c r="H1130" s="123" t="s">
        <v>4311</v>
      </c>
      <c r="I1130" s="966"/>
      <c r="J1130" s="966"/>
      <c r="K1130" s="23" t="s">
        <v>2441</v>
      </c>
      <c r="L1130" s="967" t="s">
        <v>3218</v>
      </c>
      <c r="M1130" s="564">
        <f>IF(ISERROR(VLOOKUP($B1130,ESTR_PREC!$A$1:$M$6000,2,FALSE))=TRUE,0,VLOOKUP($B1130,ESTR_PREC!$A$1:$M$6000,2,FALSE))</f>
        <v>134</v>
      </c>
      <c r="N1130" s="225">
        <v>135</v>
      </c>
      <c r="O1130" s="560">
        <f t="shared" si="57"/>
        <v>1</v>
      </c>
      <c r="Q1130" s="225"/>
      <c r="R1130" s="499"/>
      <c r="S1130" s="225"/>
      <c r="T1130" s="225"/>
      <c r="U1130" s="265"/>
      <c r="V1130" s="225"/>
      <c r="W1130" s="225"/>
      <c r="Z1130" s="499"/>
      <c r="AA1130" s="501"/>
      <c r="AB1130" s="499"/>
    </row>
    <row r="1131" spans="2:28" ht="25.5">
      <c r="B1131" s="138" t="s">
        <v>2442</v>
      </c>
      <c r="C1131" s="138" t="s">
        <v>4012</v>
      </c>
      <c r="D1131" s="138"/>
      <c r="E1131" s="138"/>
      <c r="F1131" s="138"/>
      <c r="G1131" s="138"/>
      <c r="H1131" s="123" t="s">
        <v>4311</v>
      </c>
      <c r="I1131" s="138"/>
      <c r="J1131" s="138"/>
      <c r="K1131" s="23" t="s">
        <v>2443</v>
      </c>
      <c r="L1131" s="270" t="s">
        <v>3218</v>
      </c>
      <c r="M1131" s="564">
        <f>IF(ISERROR(VLOOKUP($B1131,ESTR_PREC!$A$1:$M$6000,2,FALSE))=TRUE,0,VLOOKUP($B1131,ESTR_PREC!$A$1:$M$6000,2,FALSE))</f>
        <v>1</v>
      </c>
      <c r="N1131" s="225">
        <v>1</v>
      </c>
      <c r="O1131" s="560">
        <f t="shared" si="57"/>
        <v>0</v>
      </c>
      <c r="Q1131" s="225"/>
      <c r="R1131" s="499"/>
      <c r="S1131" s="225"/>
      <c r="T1131" s="225"/>
      <c r="U1131" s="265"/>
      <c r="V1131" s="225"/>
      <c r="W1131" s="225"/>
      <c r="Z1131" s="499"/>
      <c r="AA1131" s="501"/>
      <c r="AB1131" s="499"/>
    </row>
    <row r="1132" spans="2:28" ht="38.25">
      <c r="B1132" s="138" t="s">
        <v>2444</v>
      </c>
      <c r="C1132" s="138" t="s">
        <v>4013</v>
      </c>
      <c r="D1132" s="138"/>
      <c r="E1132" s="138"/>
      <c r="F1132" s="138"/>
      <c r="G1132" s="138"/>
      <c r="H1132" s="123" t="s">
        <v>4311</v>
      </c>
      <c r="I1132" s="138"/>
      <c r="J1132" s="138"/>
      <c r="K1132" s="23" t="s">
        <v>2445</v>
      </c>
      <c r="L1132" s="270" t="s">
        <v>3218</v>
      </c>
      <c r="M1132" s="564">
        <f>IF(ISERROR(VLOOKUP($B1132,ESTR_PREC!$A$1:$M$6000,2,FALSE))=TRUE,0,VLOOKUP($B1132,ESTR_PREC!$A$1:$M$6000,2,FALSE))</f>
        <v>0</v>
      </c>
      <c r="N1132" s="225"/>
      <c r="O1132" s="560">
        <f t="shared" si="57"/>
        <v>0</v>
      </c>
      <c r="Q1132" s="225"/>
      <c r="R1132" s="499"/>
      <c r="S1132" s="225"/>
      <c r="T1132" s="225"/>
      <c r="U1132" s="265"/>
      <c r="V1132" s="225"/>
      <c r="W1132" s="225"/>
      <c r="Z1132" s="499"/>
      <c r="AA1132" s="501"/>
      <c r="AB1132" s="499"/>
    </row>
    <row r="1133" spans="2:28" ht="25.5">
      <c r="B1133" s="138" t="s">
        <v>2446</v>
      </c>
      <c r="C1133" s="138" t="s">
        <v>4014</v>
      </c>
      <c r="D1133" s="138"/>
      <c r="E1133" s="138"/>
      <c r="F1133" s="138"/>
      <c r="G1133" s="138"/>
      <c r="H1133" s="123" t="s">
        <v>4311</v>
      </c>
      <c r="I1133" s="138"/>
      <c r="J1133" s="138"/>
      <c r="K1133" s="23" t="s">
        <v>2447</v>
      </c>
      <c r="L1133" s="270" t="s">
        <v>3218</v>
      </c>
      <c r="M1133" s="564">
        <f>IF(ISERROR(VLOOKUP($B1133,ESTR_PREC!$A$1:$M$6000,2,FALSE))=TRUE,0,VLOOKUP($B1133,ESTR_PREC!$A$1:$M$6000,2,FALSE))</f>
        <v>51</v>
      </c>
      <c r="N1133" s="225">
        <v>51</v>
      </c>
      <c r="O1133" s="560">
        <f t="shared" si="57"/>
        <v>0</v>
      </c>
      <c r="Q1133" s="225"/>
      <c r="R1133" s="499"/>
      <c r="S1133" s="225"/>
      <c r="T1133" s="225"/>
      <c r="U1133" s="265"/>
      <c r="V1133" s="225"/>
      <c r="W1133" s="225"/>
      <c r="Z1133" s="499"/>
      <c r="AA1133" s="501"/>
      <c r="AB1133" s="499"/>
    </row>
    <row r="1134" spans="2:28" ht="25.5">
      <c r="B1134" s="138" t="s">
        <v>2448</v>
      </c>
      <c r="C1134" s="138" t="s">
        <v>4015</v>
      </c>
      <c r="D1134" s="138"/>
      <c r="E1134" s="138"/>
      <c r="F1134" s="138"/>
      <c r="G1134" s="138"/>
      <c r="H1134" s="123" t="s">
        <v>4311</v>
      </c>
      <c r="I1134" s="138"/>
      <c r="J1134" s="138"/>
      <c r="K1134" s="23" t="s">
        <v>2449</v>
      </c>
      <c r="L1134" s="270" t="s">
        <v>3218</v>
      </c>
      <c r="M1134" s="564">
        <f>IF(ISERROR(VLOOKUP($B1134,ESTR_PREC!$A$1:$M$6000,2,FALSE))=TRUE,0,VLOOKUP($B1134,ESTR_PREC!$A$1:$M$6000,2,FALSE))</f>
        <v>6</v>
      </c>
      <c r="N1134" s="225">
        <v>5</v>
      </c>
      <c r="O1134" s="560">
        <f t="shared" si="57"/>
        <v>-1</v>
      </c>
      <c r="Q1134" s="225"/>
      <c r="R1134" s="499"/>
      <c r="S1134" s="225"/>
      <c r="T1134" s="225"/>
      <c r="U1134" s="265"/>
      <c r="V1134" s="225"/>
      <c r="W1134" s="225"/>
      <c r="Z1134" s="499"/>
      <c r="AA1134" s="501"/>
      <c r="AB1134" s="499"/>
    </row>
    <row r="1135" spans="2:28" ht="25.5" hidden="1" customHeight="1">
      <c r="B1135" s="138" t="s">
        <v>2450</v>
      </c>
      <c r="C1135" s="138" t="s">
        <v>4017</v>
      </c>
      <c r="D1135" s="138"/>
      <c r="E1135" s="138"/>
      <c r="F1135" s="138"/>
      <c r="G1135" s="138"/>
      <c r="H1135" s="123" t="s">
        <v>4311</v>
      </c>
      <c r="I1135" s="138"/>
      <c r="J1135" s="138"/>
      <c r="K1135" s="23" t="s">
        <v>2451</v>
      </c>
      <c r="L1135" s="270" t="s">
        <v>3218</v>
      </c>
      <c r="M1135" s="815"/>
      <c r="N1135" s="815"/>
      <c r="O1135" s="815"/>
      <c r="Q1135" s="815"/>
      <c r="R1135" s="499"/>
      <c r="S1135" s="815"/>
      <c r="T1135" s="815"/>
      <c r="U1135" s="265"/>
      <c r="V1135" s="815"/>
      <c r="W1135" s="815"/>
      <c r="Z1135" s="499"/>
      <c r="AA1135" s="501"/>
      <c r="AB1135" s="499"/>
    </row>
    <row r="1136" spans="2:28" ht="25.5">
      <c r="B1136" s="138" t="s">
        <v>2452</v>
      </c>
      <c r="C1136" s="138" t="s">
        <v>4018</v>
      </c>
      <c r="D1136" s="138"/>
      <c r="E1136" s="138"/>
      <c r="F1136" s="138"/>
      <c r="G1136" s="138"/>
      <c r="H1136" s="123" t="s">
        <v>4311</v>
      </c>
      <c r="I1136" s="138"/>
      <c r="J1136" s="138"/>
      <c r="K1136" s="23" t="s">
        <v>2453</v>
      </c>
      <c r="L1136" s="270" t="s">
        <v>3218</v>
      </c>
      <c r="M1136" s="564">
        <f>IF(ISERROR(VLOOKUP($B1136,ESTR_PREC!$A$1:$M$6000,2,FALSE))=TRUE,0,VLOOKUP($B1136,ESTR_PREC!$A$1:$M$6000,2,FALSE))</f>
        <v>101</v>
      </c>
      <c r="N1136" s="225">
        <v>108</v>
      </c>
      <c r="O1136" s="560">
        <f t="shared" ref="O1136:O1146" si="58">+N1136-M1136</f>
        <v>7</v>
      </c>
      <c r="Q1136" s="225"/>
      <c r="R1136" s="499"/>
      <c r="S1136" s="225"/>
      <c r="T1136" s="225"/>
      <c r="U1136" s="265"/>
      <c r="V1136" s="225"/>
      <c r="W1136" s="225"/>
      <c r="Z1136" s="499"/>
      <c r="AA1136" s="501"/>
      <c r="AB1136" s="499"/>
    </row>
    <row r="1137" spans="2:28" ht="25.5">
      <c r="B1137" s="138" t="s">
        <v>2454</v>
      </c>
      <c r="C1137" s="138" t="s">
        <v>4019</v>
      </c>
      <c r="D1137" s="138"/>
      <c r="E1137" s="138"/>
      <c r="F1137" s="138"/>
      <c r="G1137" s="138"/>
      <c r="H1137" s="123" t="s">
        <v>4311</v>
      </c>
      <c r="I1137" s="138"/>
      <c r="J1137" s="138"/>
      <c r="K1137" s="23" t="s">
        <v>2455</v>
      </c>
      <c r="L1137" s="270" t="s">
        <v>3218</v>
      </c>
      <c r="M1137" s="564">
        <f>IF(ISERROR(VLOOKUP($B1137,ESTR_PREC!$A$1:$M$6000,2,FALSE))=TRUE,0,VLOOKUP($B1137,ESTR_PREC!$A$1:$M$6000,2,FALSE))</f>
        <v>0</v>
      </c>
      <c r="N1137" s="225"/>
      <c r="O1137" s="560">
        <f>+N1137-M1137</f>
        <v>0</v>
      </c>
      <c r="Q1137" s="225"/>
      <c r="R1137" s="499"/>
      <c r="S1137" s="225"/>
      <c r="T1137" s="225"/>
      <c r="U1137" s="265"/>
      <c r="V1137" s="225"/>
      <c r="W1137" s="225"/>
      <c r="Z1137" s="499"/>
      <c r="AA1137" s="501"/>
      <c r="AB1137" s="499"/>
    </row>
    <row r="1138" spans="2:28" ht="25.5" hidden="1" customHeight="1">
      <c r="B1138" s="138" t="s">
        <v>2456</v>
      </c>
      <c r="C1138" s="138" t="s">
        <v>4020</v>
      </c>
      <c r="D1138" s="138"/>
      <c r="E1138" s="138"/>
      <c r="F1138" s="138"/>
      <c r="G1138" s="138"/>
      <c r="H1138" s="123" t="s">
        <v>4311</v>
      </c>
      <c r="I1138" s="138"/>
      <c r="J1138" s="138"/>
      <c r="K1138" s="23" t="s">
        <v>2457</v>
      </c>
      <c r="L1138" s="270" t="s">
        <v>3218</v>
      </c>
      <c r="M1138" s="815"/>
      <c r="N1138" s="815"/>
      <c r="O1138" s="815"/>
      <c r="Q1138" s="815"/>
      <c r="R1138" s="499"/>
      <c r="S1138" s="815"/>
      <c r="T1138" s="815"/>
      <c r="U1138" s="265"/>
      <c r="V1138" s="815"/>
      <c r="W1138" s="815"/>
      <c r="Z1138" s="499"/>
      <c r="AA1138" s="501"/>
      <c r="AB1138" s="499"/>
    </row>
    <row r="1139" spans="2:28" ht="25.5">
      <c r="B1139" s="138" t="s">
        <v>2458</v>
      </c>
      <c r="C1139" s="138" t="s">
        <v>4021</v>
      </c>
      <c r="D1139" s="138"/>
      <c r="E1139" s="138"/>
      <c r="F1139" s="138"/>
      <c r="G1139" s="138"/>
      <c r="H1139" s="123" t="s">
        <v>4311</v>
      </c>
      <c r="I1139" s="138"/>
      <c r="J1139" s="138"/>
      <c r="K1139" s="23" t="s">
        <v>2459</v>
      </c>
      <c r="L1139" s="270" t="s">
        <v>3218</v>
      </c>
      <c r="M1139" s="564">
        <f>IF(ISERROR(VLOOKUP($B1139,ESTR_PREC!$A$1:$M$6000,2,FALSE))=TRUE,0,VLOOKUP($B1139,ESTR_PREC!$A$1:$M$6000,2,FALSE))</f>
        <v>0</v>
      </c>
      <c r="N1139" s="225">
        <v>1</v>
      </c>
      <c r="O1139" s="560">
        <f t="shared" si="58"/>
        <v>1</v>
      </c>
      <c r="Q1139" s="225"/>
      <c r="R1139" s="499"/>
      <c r="S1139" s="225"/>
      <c r="T1139" s="225"/>
      <c r="U1139" s="265"/>
      <c r="V1139" s="225"/>
      <c r="W1139" s="225"/>
      <c r="Z1139" s="499"/>
      <c r="AA1139" s="501"/>
      <c r="AB1139" s="499"/>
    </row>
    <row r="1140" spans="2:28" ht="25.5">
      <c r="B1140" s="138" t="s">
        <v>2460</v>
      </c>
      <c r="C1140" s="138" t="str">
        <f t="shared" ref="C1140:C1163" si="59">MID(B1140,1,1)&amp;MID(B1140,3,2)&amp;MID(B1140,6,2)&amp;MID(B1140,9,2)&amp;MID(B1140,12,3)&amp;MID(B1140,16,3)&amp;MID(B1140,20,2)&amp;MID(B1140,23,3)</f>
        <v>420254002201000000</v>
      </c>
      <c r="D1140" s="138"/>
      <c r="E1140" s="138"/>
      <c r="F1140" s="138"/>
      <c r="G1140" s="138"/>
      <c r="H1140" s="123" t="s">
        <v>4311</v>
      </c>
      <c r="I1140" s="138"/>
      <c r="J1140" s="138"/>
      <c r="K1140" s="304" t="s">
        <v>2462</v>
      </c>
      <c r="L1140" s="270" t="s">
        <v>3218</v>
      </c>
      <c r="M1140" s="564">
        <f>IF(ISERROR(VLOOKUP($B1140,ESTR_PREC!$A$1:$M$6000,2,FALSE))=TRUE,0,VLOOKUP($B1140,ESTR_PREC!$A$1:$M$6000,2,FALSE))</f>
        <v>0</v>
      </c>
      <c r="N1140" s="225"/>
      <c r="O1140" s="560">
        <f t="shared" si="58"/>
        <v>0</v>
      </c>
      <c r="Q1140" s="225"/>
      <c r="R1140" s="499"/>
      <c r="S1140" s="225"/>
      <c r="T1140" s="225"/>
      <c r="U1140" s="265"/>
      <c r="V1140" s="225"/>
      <c r="W1140" s="225"/>
      <c r="Z1140" s="499"/>
      <c r="AA1140" s="501"/>
      <c r="AB1140" s="499"/>
    </row>
    <row r="1141" spans="2:28" ht="25.5">
      <c r="B1141" s="138" t="s">
        <v>2463</v>
      </c>
      <c r="C1141" s="138" t="str">
        <f t="shared" si="59"/>
        <v>420254002202000000</v>
      </c>
      <c r="D1141" s="138"/>
      <c r="E1141" s="138"/>
      <c r="F1141" s="138"/>
      <c r="G1141" s="138"/>
      <c r="H1141" s="123" t="s">
        <v>4311</v>
      </c>
      <c r="I1141" s="138"/>
      <c r="J1141" s="138"/>
      <c r="K1141" s="304" t="s">
        <v>2464</v>
      </c>
      <c r="L1141" s="270" t="s">
        <v>3218</v>
      </c>
      <c r="M1141" s="564">
        <f>IF(ISERROR(VLOOKUP($B1141,ESTR_PREC!$A$1:$M$6000,2,FALSE))=TRUE,0,VLOOKUP($B1141,ESTR_PREC!$A$1:$M$6000,2,FALSE))</f>
        <v>0</v>
      </c>
      <c r="N1141" s="225"/>
      <c r="O1141" s="560">
        <f t="shared" si="58"/>
        <v>0</v>
      </c>
      <c r="Q1141" s="225"/>
      <c r="R1141" s="499"/>
      <c r="S1141" s="225"/>
      <c r="T1141" s="225"/>
      <c r="U1141" s="265"/>
      <c r="V1141" s="225"/>
      <c r="W1141" s="225"/>
      <c r="Z1141" s="499"/>
      <c r="AA1141" s="501"/>
      <c r="AB1141" s="499"/>
    </row>
    <row r="1142" spans="2:28" ht="25.5">
      <c r="B1142" s="494" t="s">
        <v>2465</v>
      </c>
      <c r="C1142" s="966" t="str">
        <f t="shared" si="59"/>
        <v>420254002202500000</v>
      </c>
      <c r="D1142" s="966"/>
      <c r="E1142" s="966"/>
      <c r="F1142" s="966"/>
      <c r="G1142" s="966"/>
      <c r="H1142" s="123" t="s">
        <v>4311</v>
      </c>
      <c r="I1142" s="966"/>
      <c r="J1142" s="966"/>
      <c r="K1142" s="369" t="s">
        <v>2466</v>
      </c>
      <c r="L1142" s="967" t="s">
        <v>3218</v>
      </c>
      <c r="M1142" s="564">
        <f>IF(ISERROR(VLOOKUP($B1142,ESTR_PREC!$A$1:$M$6000,2,FALSE))=TRUE,0,VLOOKUP($B1142,ESTR_PREC!$A$1:$M$6000,2,FALSE))</f>
        <v>0</v>
      </c>
      <c r="N1142" s="225"/>
      <c r="O1142" s="560">
        <f t="shared" si="58"/>
        <v>0</v>
      </c>
      <c r="Q1142" s="225"/>
      <c r="R1142" s="499"/>
      <c r="S1142" s="225"/>
      <c r="T1142" s="225"/>
      <c r="U1142" s="265"/>
      <c r="V1142" s="225"/>
      <c r="W1142" s="225"/>
      <c r="Z1142" s="499"/>
      <c r="AA1142" s="501"/>
      <c r="AB1142" s="499"/>
    </row>
    <row r="1143" spans="2:28" ht="25.5">
      <c r="B1143" s="138" t="s">
        <v>2467</v>
      </c>
      <c r="C1143" s="138" t="str">
        <f t="shared" si="59"/>
        <v>420254002203000000</v>
      </c>
      <c r="D1143" s="138"/>
      <c r="E1143" s="138"/>
      <c r="F1143" s="138"/>
      <c r="G1143" s="138"/>
      <c r="H1143" s="123" t="s">
        <v>4311</v>
      </c>
      <c r="I1143" s="138"/>
      <c r="J1143" s="138"/>
      <c r="K1143" s="304" t="s">
        <v>2468</v>
      </c>
      <c r="L1143" s="270" t="s">
        <v>3218</v>
      </c>
      <c r="M1143" s="564">
        <f>IF(ISERROR(VLOOKUP($B1143,ESTR_PREC!$A$1:$M$6000,2,FALSE))=TRUE,0,VLOOKUP($B1143,ESTR_PREC!$A$1:$M$6000,2,FALSE))</f>
        <v>0</v>
      </c>
      <c r="N1143" s="225"/>
      <c r="O1143" s="560">
        <f t="shared" si="58"/>
        <v>0</v>
      </c>
      <c r="Q1143" s="225"/>
      <c r="R1143" s="499"/>
      <c r="S1143" s="225"/>
      <c r="T1143" s="225"/>
      <c r="U1143" s="265"/>
      <c r="V1143" s="225"/>
      <c r="W1143" s="225"/>
      <c r="Z1143" s="499"/>
      <c r="AA1143" s="501"/>
      <c r="AB1143" s="499"/>
    </row>
    <row r="1144" spans="2:28" ht="38.25">
      <c r="B1144" s="138" t="s">
        <v>2469</v>
      </c>
      <c r="C1144" s="138" t="str">
        <f t="shared" si="59"/>
        <v>420254002204000000</v>
      </c>
      <c r="D1144" s="138"/>
      <c r="E1144" s="138"/>
      <c r="F1144" s="138"/>
      <c r="G1144" s="138"/>
      <c r="H1144" s="123" t="s">
        <v>4311</v>
      </c>
      <c r="I1144" s="138"/>
      <c r="J1144" s="138"/>
      <c r="K1144" s="304" t="s">
        <v>2470</v>
      </c>
      <c r="L1144" s="270" t="s">
        <v>3218</v>
      </c>
      <c r="M1144" s="564">
        <f>IF(ISERROR(VLOOKUP($B1144,ESTR_PREC!$A$1:$M$6000,2,FALSE))=TRUE,0,VLOOKUP($B1144,ESTR_PREC!$A$1:$M$6000,2,FALSE))</f>
        <v>0</v>
      </c>
      <c r="N1144" s="225"/>
      <c r="O1144" s="560">
        <f t="shared" si="58"/>
        <v>0</v>
      </c>
      <c r="Q1144" s="225"/>
      <c r="R1144" s="499"/>
      <c r="S1144" s="225"/>
      <c r="T1144" s="225"/>
      <c r="U1144" s="265"/>
      <c r="V1144" s="225"/>
      <c r="W1144" s="225"/>
      <c r="Z1144" s="499"/>
      <c r="AA1144" s="501"/>
      <c r="AB1144" s="499"/>
    </row>
    <row r="1145" spans="2:28" ht="25.5">
      <c r="B1145" s="138" t="s">
        <v>2471</v>
      </c>
      <c r="C1145" s="138" t="str">
        <f t="shared" si="59"/>
        <v>420254002205000000</v>
      </c>
      <c r="D1145" s="138"/>
      <c r="E1145" s="138"/>
      <c r="F1145" s="138"/>
      <c r="G1145" s="138"/>
      <c r="H1145" s="123" t="s">
        <v>4311</v>
      </c>
      <c r="I1145" s="138"/>
      <c r="J1145" s="138"/>
      <c r="K1145" s="304" t="s">
        <v>2472</v>
      </c>
      <c r="L1145" s="270" t="s">
        <v>3218</v>
      </c>
      <c r="M1145" s="564">
        <f>IF(ISERROR(VLOOKUP($B1145,ESTR_PREC!$A$1:$M$6000,2,FALSE))=TRUE,0,VLOOKUP($B1145,ESTR_PREC!$A$1:$M$6000,2,FALSE))</f>
        <v>0</v>
      </c>
      <c r="N1145" s="225"/>
      <c r="O1145" s="560">
        <f t="shared" si="58"/>
        <v>0</v>
      </c>
      <c r="Q1145" s="225"/>
      <c r="R1145" s="499"/>
      <c r="S1145" s="225"/>
      <c r="T1145" s="225"/>
      <c r="U1145" s="265"/>
      <c r="V1145" s="225"/>
      <c r="W1145" s="225"/>
      <c r="Z1145" s="499"/>
      <c r="AA1145" s="501"/>
      <c r="AB1145" s="499"/>
    </row>
    <row r="1146" spans="2:28" ht="25.5">
      <c r="B1146" s="138" t="s">
        <v>2473</v>
      </c>
      <c r="C1146" s="138" t="str">
        <f t="shared" si="59"/>
        <v>420254002206000000</v>
      </c>
      <c r="D1146" s="138"/>
      <c r="E1146" s="138"/>
      <c r="F1146" s="138"/>
      <c r="G1146" s="138"/>
      <c r="H1146" s="123" t="s">
        <v>4311</v>
      </c>
      <c r="I1146" s="138"/>
      <c r="J1146" s="138"/>
      <c r="K1146" s="304" t="s">
        <v>2474</v>
      </c>
      <c r="L1146" s="270" t="s">
        <v>3218</v>
      </c>
      <c r="M1146" s="564">
        <f>IF(ISERROR(VLOOKUP($B1146,ESTR_PREC!$A$1:$M$6000,2,FALSE))=TRUE,0,VLOOKUP($B1146,ESTR_PREC!$A$1:$M$6000,2,FALSE))</f>
        <v>0</v>
      </c>
      <c r="N1146" s="225"/>
      <c r="O1146" s="560">
        <f t="shared" si="58"/>
        <v>0</v>
      </c>
      <c r="Q1146" s="225"/>
      <c r="R1146" s="499"/>
      <c r="S1146" s="225"/>
      <c r="T1146" s="225"/>
      <c r="U1146" s="265"/>
      <c r="V1146" s="225"/>
      <c r="W1146" s="225"/>
      <c r="Z1146" s="499"/>
      <c r="AA1146" s="501"/>
      <c r="AB1146" s="499"/>
    </row>
    <row r="1147" spans="2:28" ht="25.5" hidden="1" customHeight="1">
      <c r="B1147" s="138" t="s">
        <v>2475</v>
      </c>
      <c r="C1147" s="138" t="str">
        <f t="shared" si="59"/>
        <v>420254002207000000</v>
      </c>
      <c r="D1147" s="138"/>
      <c r="E1147" s="138"/>
      <c r="F1147" s="138"/>
      <c r="G1147" s="138"/>
      <c r="H1147" s="123" t="s">
        <v>4311</v>
      </c>
      <c r="I1147" s="138"/>
      <c r="J1147" s="138"/>
      <c r="K1147" s="304" t="s">
        <v>2476</v>
      </c>
      <c r="L1147" s="270" t="s">
        <v>3218</v>
      </c>
      <c r="M1147" s="815"/>
      <c r="N1147" s="815"/>
      <c r="O1147" s="815"/>
      <c r="Q1147" s="815"/>
      <c r="R1147" s="499"/>
      <c r="S1147" s="815"/>
      <c r="T1147" s="815"/>
      <c r="U1147" s="265"/>
      <c r="V1147" s="815"/>
      <c r="W1147" s="815"/>
      <c r="Z1147" s="499"/>
      <c r="AA1147" s="501"/>
      <c r="AB1147" s="499"/>
    </row>
    <row r="1148" spans="2:28" ht="25.5">
      <c r="B1148" s="138" t="s">
        <v>2477</v>
      </c>
      <c r="C1148" s="138" t="str">
        <f t="shared" si="59"/>
        <v>420254002211000000</v>
      </c>
      <c r="D1148" s="138"/>
      <c r="E1148" s="138"/>
      <c r="F1148" s="138"/>
      <c r="G1148" s="138"/>
      <c r="H1148" s="123" t="s">
        <v>4311</v>
      </c>
      <c r="I1148" s="138"/>
      <c r="J1148" s="138"/>
      <c r="K1148" s="304" t="s">
        <v>2478</v>
      </c>
      <c r="L1148" s="270" t="s">
        <v>3218</v>
      </c>
      <c r="M1148" s="564">
        <f>IF(ISERROR(VLOOKUP($B1148,ESTR_PREC!$A$1:$M$6000,2,FALSE))=TRUE,0,VLOOKUP($B1148,ESTR_PREC!$A$1:$M$6000,2,FALSE))</f>
        <v>0</v>
      </c>
      <c r="N1148" s="225"/>
      <c r="O1148" s="560">
        <f>+N1148-M1148</f>
        <v>0</v>
      </c>
      <c r="Q1148" s="225"/>
      <c r="R1148" s="499"/>
      <c r="S1148" s="225"/>
      <c r="T1148" s="225"/>
      <c r="U1148" s="265"/>
      <c r="V1148" s="225"/>
      <c r="W1148" s="225"/>
      <c r="Z1148" s="499"/>
      <c r="AA1148" s="501"/>
      <c r="AB1148" s="499"/>
    </row>
    <row r="1149" spans="2:28" ht="25.5">
      <c r="B1149" s="138" t="s">
        <v>2479</v>
      </c>
      <c r="C1149" s="138" t="str">
        <f t="shared" si="59"/>
        <v>420254002221000000</v>
      </c>
      <c r="D1149" s="138"/>
      <c r="E1149" s="138"/>
      <c r="F1149" s="138"/>
      <c r="G1149" s="138"/>
      <c r="H1149" s="123" t="s">
        <v>4311</v>
      </c>
      <c r="I1149" s="138"/>
      <c r="J1149" s="138"/>
      <c r="K1149" s="304" t="s">
        <v>2480</v>
      </c>
      <c r="L1149" s="270" t="s">
        <v>3218</v>
      </c>
      <c r="M1149" s="564">
        <f>IF(ISERROR(VLOOKUP($B1149,ESTR_PREC!$A$1:$M$6000,2,FALSE))=TRUE,0,VLOOKUP($B1149,ESTR_PREC!$A$1:$M$6000,2,FALSE))</f>
        <v>0</v>
      </c>
      <c r="N1149" s="225"/>
      <c r="O1149" s="560">
        <f>+N1149-M1149</f>
        <v>0</v>
      </c>
      <c r="Q1149" s="225"/>
      <c r="R1149" s="499"/>
      <c r="S1149" s="225"/>
      <c r="T1149" s="225"/>
      <c r="U1149" s="265"/>
      <c r="V1149" s="225"/>
      <c r="W1149" s="225"/>
      <c r="Z1149" s="499"/>
      <c r="AA1149" s="501"/>
      <c r="AB1149" s="499"/>
    </row>
    <row r="1150" spans="2:28" ht="25.5" hidden="1" customHeight="1">
      <c r="B1150" s="138" t="s">
        <v>2481</v>
      </c>
      <c r="C1150" s="138" t="str">
        <f t="shared" si="59"/>
        <v>420254002222000000</v>
      </c>
      <c r="D1150" s="138"/>
      <c r="E1150" s="138"/>
      <c r="F1150" s="138"/>
      <c r="G1150" s="138"/>
      <c r="H1150" s="123" t="s">
        <v>4311</v>
      </c>
      <c r="I1150" s="138"/>
      <c r="J1150" s="138"/>
      <c r="K1150" s="304" t="s">
        <v>2482</v>
      </c>
      <c r="L1150" s="270" t="s">
        <v>3218</v>
      </c>
      <c r="M1150" s="815"/>
      <c r="N1150" s="815"/>
      <c r="O1150" s="815"/>
      <c r="Q1150" s="815"/>
      <c r="R1150" s="499"/>
      <c r="S1150" s="815"/>
      <c r="T1150" s="815"/>
      <c r="U1150" s="265"/>
      <c r="V1150" s="815"/>
      <c r="W1150" s="815"/>
      <c r="Z1150" s="499"/>
      <c r="AA1150" s="501"/>
      <c r="AB1150" s="499"/>
    </row>
    <row r="1151" spans="2:28" ht="25.5">
      <c r="B1151" s="138" t="s">
        <v>2483</v>
      </c>
      <c r="C1151" s="138" t="str">
        <f t="shared" si="59"/>
        <v>420254002280000000</v>
      </c>
      <c r="D1151" s="138"/>
      <c r="E1151" s="138"/>
      <c r="F1151" s="138"/>
      <c r="G1151" s="138"/>
      <c r="H1151" s="123" t="s">
        <v>4311</v>
      </c>
      <c r="I1151" s="138"/>
      <c r="J1151" s="138"/>
      <c r="K1151" s="304" t="s">
        <v>2484</v>
      </c>
      <c r="L1151" s="270" t="s">
        <v>3218</v>
      </c>
      <c r="M1151" s="564">
        <f>IF(ISERROR(VLOOKUP($B1151,ESTR_PREC!$A$1:$M$6000,2,FALSE))=TRUE,0,VLOOKUP($B1151,ESTR_PREC!$A$1:$M$6000,2,FALSE))</f>
        <v>0</v>
      </c>
      <c r="N1151" s="225"/>
      <c r="O1151" s="560">
        <f>+N1151-M1151</f>
        <v>0</v>
      </c>
      <c r="Q1151" s="225"/>
      <c r="R1151" s="499"/>
      <c r="S1151" s="225"/>
      <c r="T1151" s="225"/>
      <c r="U1151" s="265"/>
      <c r="V1151" s="225"/>
      <c r="W1151" s="225"/>
      <c r="Z1151" s="499"/>
      <c r="AA1151" s="501"/>
      <c r="AB1151" s="499"/>
    </row>
    <row r="1152" spans="2:28" hidden="1">
      <c r="B1152" s="138" t="s">
        <v>2485</v>
      </c>
      <c r="C1152" s="138" t="str">
        <f t="shared" si="59"/>
        <v>420254002401000000</v>
      </c>
      <c r="D1152" s="138"/>
      <c r="E1152" s="138"/>
      <c r="F1152" s="138"/>
      <c r="G1152" s="138"/>
      <c r="H1152" s="123" t="s">
        <v>4311</v>
      </c>
      <c r="I1152" s="138"/>
      <c r="J1152" s="138"/>
      <c r="K1152" s="304" t="s">
        <v>2487</v>
      </c>
      <c r="L1152" s="270" t="s">
        <v>3218</v>
      </c>
      <c r="M1152" s="815"/>
      <c r="N1152" s="815"/>
      <c r="O1152" s="815"/>
      <c r="Q1152" s="815"/>
      <c r="R1152" s="499"/>
      <c r="S1152" s="815"/>
      <c r="T1152" s="815"/>
      <c r="U1152" s="265"/>
      <c r="V1152" s="815"/>
      <c r="W1152" s="815"/>
      <c r="Z1152" s="499"/>
      <c r="AA1152" s="501"/>
      <c r="AB1152" s="499"/>
    </row>
    <row r="1153" spans="2:28" hidden="1">
      <c r="B1153" s="138" t="s">
        <v>2488</v>
      </c>
      <c r="C1153" s="138" t="str">
        <f t="shared" si="59"/>
        <v>420254002402000000</v>
      </c>
      <c r="D1153" s="138"/>
      <c r="E1153" s="138"/>
      <c r="F1153" s="138"/>
      <c r="G1153" s="138"/>
      <c r="H1153" s="123" t="s">
        <v>4311</v>
      </c>
      <c r="I1153" s="138"/>
      <c r="J1153" s="138"/>
      <c r="K1153" s="304" t="s">
        <v>2489</v>
      </c>
      <c r="L1153" s="270" t="s">
        <v>3218</v>
      </c>
      <c r="M1153" s="815"/>
      <c r="N1153" s="815"/>
      <c r="O1153" s="815"/>
      <c r="Q1153" s="815"/>
      <c r="R1153" s="499"/>
      <c r="S1153" s="815"/>
      <c r="T1153" s="815"/>
      <c r="U1153" s="265"/>
      <c r="V1153" s="815"/>
      <c r="W1153" s="815"/>
      <c r="Z1153" s="499"/>
      <c r="AA1153" s="501"/>
      <c r="AB1153" s="499"/>
    </row>
    <row r="1154" spans="2:28" hidden="1">
      <c r="B1154" s="494" t="s">
        <v>2490</v>
      </c>
      <c r="C1154" s="966" t="str">
        <f t="shared" si="59"/>
        <v>420254002402500000</v>
      </c>
      <c r="D1154" s="966"/>
      <c r="E1154" s="966"/>
      <c r="F1154" s="966"/>
      <c r="G1154" s="966"/>
      <c r="H1154" s="123" t="s">
        <v>4311</v>
      </c>
      <c r="I1154" s="966"/>
      <c r="J1154" s="966"/>
      <c r="K1154" s="369" t="s">
        <v>2491</v>
      </c>
      <c r="L1154" s="965" t="s">
        <v>3218</v>
      </c>
      <c r="M1154" s="815"/>
      <c r="N1154" s="815"/>
      <c r="O1154" s="815"/>
      <c r="Q1154" s="815"/>
      <c r="R1154" s="499"/>
      <c r="S1154" s="815"/>
      <c r="T1154" s="815"/>
      <c r="U1154" s="265"/>
      <c r="V1154" s="815"/>
      <c r="W1154" s="815"/>
      <c r="Z1154" s="499"/>
      <c r="AA1154" s="501"/>
      <c r="AB1154" s="499"/>
    </row>
    <row r="1155" spans="2:28" hidden="1">
      <c r="B1155" s="138" t="s">
        <v>2492</v>
      </c>
      <c r="C1155" s="138" t="str">
        <f t="shared" si="59"/>
        <v>420254002403000000</v>
      </c>
      <c r="D1155" s="138"/>
      <c r="E1155" s="138"/>
      <c r="F1155" s="138"/>
      <c r="G1155" s="138"/>
      <c r="H1155" s="123" t="s">
        <v>4311</v>
      </c>
      <c r="I1155" s="138"/>
      <c r="J1155" s="138"/>
      <c r="K1155" s="304" t="s">
        <v>2493</v>
      </c>
      <c r="L1155" s="270" t="s">
        <v>3218</v>
      </c>
      <c r="M1155" s="815"/>
      <c r="N1155" s="815"/>
      <c r="O1155" s="815"/>
      <c r="Q1155" s="815"/>
      <c r="R1155" s="499"/>
      <c r="S1155" s="815"/>
      <c r="T1155" s="815"/>
      <c r="U1155" s="265"/>
      <c r="V1155" s="815"/>
      <c r="W1155" s="815"/>
      <c r="Z1155" s="499"/>
      <c r="AA1155" s="501"/>
      <c r="AB1155" s="499"/>
    </row>
    <row r="1156" spans="2:28" ht="25.5" hidden="1">
      <c r="B1156" s="138" t="s">
        <v>2494</v>
      </c>
      <c r="C1156" s="138" t="str">
        <f t="shared" si="59"/>
        <v>420254002404000000</v>
      </c>
      <c r="D1156" s="138"/>
      <c r="E1156" s="138"/>
      <c r="F1156" s="138"/>
      <c r="G1156" s="138"/>
      <c r="H1156" s="123" t="s">
        <v>4311</v>
      </c>
      <c r="I1156" s="138"/>
      <c r="J1156" s="138"/>
      <c r="K1156" s="304" t="s">
        <v>2495</v>
      </c>
      <c r="L1156" s="270" t="s">
        <v>3218</v>
      </c>
      <c r="M1156" s="815"/>
      <c r="N1156" s="815"/>
      <c r="O1156" s="815"/>
      <c r="Q1156" s="815"/>
      <c r="R1156" s="499"/>
      <c r="S1156" s="815"/>
      <c r="T1156" s="815"/>
      <c r="U1156" s="265"/>
      <c r="V1156" s="815"/>
      <c r="W1156" s="815"/>
      <c r="Z1156" s="499"/>
      <c r="AA1156" s="501"/>
      <c r="AB1156" s="499"/>
    </row>
    <row r="1157" spans="2:28" ht="25.5" hidden="1">
      <c r="B1157" s="138" t="s">
        <v>2496</v>
      </c>
      <c r="C1157" s="138" t="str">
        <f t="shared" si="59"/>
        <v>420254002405000000</v>
      </c>
      <c r="D1157" s="138"/>
      <c r="E1157" s="138"/>
      <c r="F1157" s="138"/>
      <c r="G1157" s="138"/>
      <c r="H1157" s="123" t="s">
        <v>4311</v>
      </c>
      <c r="I1157" s="138"/>
      <c r="J1157" s="138"/>
      <c r="K1157" s="304" t="s">
        <v>2497</v>
      </c>
      <c r="L1157" s="270" t="s">
        <v>3218</v>
      </c>
      <c r="M1157" s="815"/>
      <c r="N1157" s="815"/>
      <c r="O1157" s="815"/>
      <c r="Q1157" s="815"/>
      <c r="R1157" s="499"/>
      <c r="S1157" s="815"/>
      <c r="T1157" s="815"/>
      <c r="U1157" s="265"/>
      <c r="V1157" s="815"/>
      <c r="W1157" s="815"/>
      <c r="Z1157" s="499"/>
      <c r="AA1157" s="501"/>
      <c r="AB1157" s="499"/>
    </row>
    <row r="1158" spans="2:28" ht="25.5" hidden="1">
      <c r="B1158" s="138" t="s">
        <v>2498</v>
      </c>
      <c r="C1158" s="138" t="str">
        <f t="shared" si="59"/>
        <v>420254002406000000</v>
      </c>
      <c r="D1158" s="138"/>
      <c r="E1158" s="138"/>
      <c r="F1158" s="138"/>
      <c r="G1158" s="138"/>
      <c r="H1158" s="123" t="s">
        <v>4311</v>
      </c>
      <c r="I1158" s="138"/>
      <c r="J1158" s="138"/>
      <c r="K1158" s="304" t="s">
        <v>2499</v>
      </c>
      <c r="L1158" s="270" t="s">
        <v>3218</v>
      </c>
      <c r="M1158" s="815"/>
      <c r="N1158" s="815"/>
      <c r="O1158" s="815"/>
      <c r="Q1158" s="815"/>
      <c r="R1158" s="499"/>
      <c r="S1158" s="815"/>
      <c r="T1158" s="815"/>
      <c r="U1158" s="265"/>
      <c r="V1158" s="815"/>
      <c r="W1158" s="815"/>
      <c r="Z1158" s="499"/>
      <c r="AA1158" s="501"/>
      <c r="AB1158" s="499"/>
    </row>
    <row r="1159" spans="2:28" ht="25.5" hidden="1" customHeight="1">
      <c r="B1159" s="138" t="s">
        <v>2500</v>
      </c>
      <c r="C1159" s="138" t="str">
        <f t="shared" si="59"/>
        <v>420254002407000000</v>
      </c>
      <c r="D1159" s="138"/>
      <c r="E1159" s="138"/>
      <c r="F1159" s="138"/>
      <c r="G1159" s="138"/>
      <c r="H1159" s="123" t="s">
        <v>4311</v>
      </c>
      <c r="I1159" s="138"/>
      <c r="J1159" s="138"/>
      <c r="K1159" s="304" t="s">
        <v>2501</v>
      </c>
      <c r="L1159" s="270" t="s">
        <v>3218</v>
      </c>
      <c r="M1159" s="815"/>
      <c r="N1159" s="815"/>
      <c r="O1159" s="815"/>
      <c r="Q1159" s="815"/>
      <c r="R1159" s="499"/>
      <c r="S1159" s="815"/>
      <c r="T1159" s="815"/>
      <c r="U1159" s="265"/>
      <c r="V1159" s="815"/>
      <c r="W1159" s="815"/>
      <c r="Z1159" s="499"/>
      <c r="AA1159" s="501"/>
      <c r="AB1159" s="499"/>
    </row>
    <row r="1160" spans="2:28" hidden="1">
      <c r="B1160" s="138" t="s">
        <v>2502</v>
      </c>
      <c r="C1160" s="138" t="str">
        <f t="shared" si="59"/>
        <v>420254002411000000</v>
      </c>
      <c r="D1160" s="138"/>
      <c r="E1160" s="138"/>
      <c r="F1160" s="138"/>
      <c r="G1160" s="138"/>
      <c r="H1160" s="123" t="s">
        <v>4311</v>
      </c>
      <c r="I1160" s="138"/>
      <c r="J1160" s="138"/>
      <c r="K1160" s="304" t="s">
        <v>2503</v>
      </c>
      <c r="L1160" s="270" t="s">
        <v>3218</v>
      </c>
      <c r="M1160" s="815"/>
      <c r="N1160" s="815"/>
      <c r="O1160" s="815"/>
      <c r="Q1160" s="815"/>
      <c r="R1160" s="499"/>
      <c r="S1160" s="815"/>
      <c r="T1160" s="815"/>
      <c r="U1160" s="265"/>
      <c r="V1160" s="815"/>
      <c r="W1160" s="815"/>
      <c r="Z1160" s="499"/>
      <c r="AA1160" s="501"/>
      <c r="AB1160" s="499"/>
    </row>
    <row r="1161" spans="2:28" ht="25.5" hidden="1">
      <c r="B1161" s="138" t="s">
        <v>2504</v>
      </c>
      <c r="C1161" s="138" t="str">
        <f t="shared" si="59"/>
        <v>420254002421000000</v>
      </c>
      <c r="D1161" s="138"/>
      <c r="E1161" s="138"/>
      <c r="F1161" s="138"/>
      <c r="G1161" s="138"/>
      <c r="H1161" s="123" t="s">
        <v>4311</v>
      </c>
      <c r="I1161" s="138"/>
      <c r="J1161" s="138"/>
      <c r="K1161" s="304" t="s">
        <v>2505</v>
      </c>
      <c r="L1161" s="270" t="s">
        <v>3218</v>
      </c>
      <c r="M1161" s="815"/>
      <c r="N1161" s="815"/>
      <c r="O1161" s="815"/>
      <c r="Q1161" s="815"/>
      <c r="R1161" s="499"/>
      <c r="S1161" s="815"/>
      <c r="T1161" s="815"/>
      <c r="U1161" s="265"/>
      <c r="V1161" s="815"/>
      <c r="W1161" s="815"/>
      <c r="Z1161" s="499"/>
      <c r="AA1161" s="501"/>
      <c r="AB1161" s="499"/>
    </row>
    <row r="1162" spans="2:28" ht="25.5" hidden="1" customHeight="1">
      <c r="B1162" s="138" t="s">
        <v>2506</v>
      </c>
      <c r="C1162" s="138" t="str">
        <f t="shared" si="59"/>
        <v>420254002422000000</v>
      </c>
      <c r="D1162" s="138"/>
      <c r="E1162" s="138"/>
      <c r="F1162" s="138"/>
      <c r="G1162" s="138"/>
      <c r="H1162" s="123" t="s">
        <v>4311</v>
      </c>
      <c r="I1162" s="138"/>
      <c r="J1162" s="138"/>
      <c r="K1162" s="304" t="s">
        <v>2507</v>
      </c>
      <c r="L1162" s="270" t="s">
        <v>3218</v>
      </c>
      <c r="M1162" s="815"/>
      <c r="N1162" s="815"/>
      <c r="O1162" s="815"/>
      <c r="Q1162" s="815"/>
      <c r="R1162" s="499"/>
      <c r="S1162" s="815"/>
      <c r="T1162" s="815"/>
      <c r="U1162" s="265"/>
      <c r="V1162" s="815"/>
      <c r="W1162" s="815"/>
      <c r="Z1162" s="499"/>
      <c r="AA1162" s="501"/>
      <c r="AB1162" s="499"/>
    </row>
    <row r="1163" spans="2:28" ht="25.5" hidden="1">
      <c r="B1163" s="138" t="s">
        <v>2508</v>
      </c>
      <c r="C1163" s="138" t="str">
        <f t="shared" si="59"/>
        <v>420254002480000000</v>
      </c>
      <c r="D1163" s="138"/>
      <c r="E1163" s="138"/>
      <c r="F1163" s="138"/>
      <c r="G1163" s="138"/>
      <c r="H1163" s="123" t="s">
        <v>4311</v>
      </c>
      <c r="I1163" s="138"/>
      <c r="J1163" s="138"/>
      <c r="K1163" s="304" t="s">
        <v>2509</v>
      </c>
      <c r="L1163" s="270" t="s">
        <v>3218</v>
      </c>
      <c r="M1163" s="815"/>
      <c r="N1163" s="815"/>
      <c r="O1163" s="815"/>
      <c r="Q1163" s="815"/>
      <c r="R1163" s="499"/>
      <c r="S1163" s="815"/>
      <c r="T1163" s="815"/>
      <c r="U1163" s="265"/>
      <c r="V1163" s="815"/>
      <c r="W1163" s="815"/>
      <c r="Z1163" s="499"/>
      <c r="AA1163" s="501"/>
      <c r="AB1163" s="499"/>
    </row>
    <row r="1164" spans="2:28" ht="25.5">
      <c r="B1164" s="138" t="s">
        <v>2510</v>
      </c>
      <c r="C1164" s="138" t="s">
        <v>4026</v>
      </c>
      <c r="D1164" s="138"/>
      <c r="E1164" s="138"/>
      <c r="F1164" s="138"/>
      <c r="G1164" s="138"/>
      <c r="H1164" s="123" t="s">
        <v>4311</v>
      </c>
      <c r="I1164" s="138"/>
      <c r="J1164" s="138"/>
      <c r="K1164" s="23" t="s">
        <v>2512</v>
      </c>
      <c r="L1164" s="270" t="s">
        <v>3218</v>
      </c>
      <c r="M1164" s="564">
        <f>IF(ISERROR(VLOOKUP($B1164,ESTR_PREC!$A$1:$M$6000,2,FALSE))=TRUE,0,VLOOKUP($B1164,ESTR_PREC!$A$1:$M$6000,2,FALSE))</f>
        <v>2579</v>
      </c>
      <c r="N1164" s="225">
        <v>2589</v>
      </c>
      <c r="O1164" s="560">
        <f t="shared" ref="O1164:O1169" si="60">+N1164-M1164</f>
        <v>10</v>
      </c>
      <c r="Q1164" s="225"/>
      <c r="R1164" s="499"/>
      <c r="S1164" s="225"/>
      <c r="T1164" s="225"/>
      <c r="U1164" s="265"/>
      <c r="V1164" s="225"/>
      <c r="W1164" s="225"/>
      <c r="Z1164" s="499"/>
      <c r="AA1164" s="501"/>
      <c r="AB1164" s="499"/>
    </row>
    <row r="1165" spans="2:28" ht="25.5">
      <c r="B1165" s="138" t="s">
        <v>2513</v>
      </c>
      <c r="C1165" s="138" t="s">
        <v>4027</v>
      </c>
      <c r="D1165" s="138"/>
      <c r="E1165" s="138"/>
      <c r="F1165" s="138"/>
      <c r="G1165" s="138"/>
      <c r="H1165" s="123" t="s">
        <v>4311</v>
      </c>
      <c r="I1165" s="138"/>
      <c r="J1165" s="138"/>
      <c r="K1165" s="23" t="s">
        <v>2514</v>
      </c>
      <c r="L1165" s="270" t="s">
        <v>3218</v>
      </c>
      <c r="M1165" s="564">
        <f>IF(ISERROR(VLOOKUP($B1165,ESTR_PREC!$A$1:$M$6000,2,FALSE))=TRUE,0,VLOOKUP($B1165,ESTR_PREC!$A$1:$M$6000,2,FALSE))</f>
        <v>12</v>
      </c>
      <c r="N1165" s="225">
        <v>20</v>
      </c>
      <c r="O1165" s="560">
        <f t="shared" si="60"/>
        <v>8</v>
      </c>
      <c r="Q1165" s="225"/>
      <c r="R1165" s="499"/>
      <c r="S1165" s="225"/>
      <c r="T1165" s="225"/>
      <c r="U1165" s="265"/>
      <c r="V1165" s="225"/>
      <c r="W1165" s="225"/>
      <c r="Z1165" s="499"/>
      <c r="AA1165" s="501"/>
      <c r="AB1165" s="499"/>
    </row>
    <row r="1166" spans="2:28" ht="25.5">
      <c r="B1166" s="138" t="s">
        <v>2515</v>
      </c>
      <c r="C1166" s="138" t="s">
        <v>4028</v>
      </c>
      <c r="D1166" s="138"/>
      <c r="E1166" s="138"/>
      <c r="F1166" s="138"/>
      <c r="G1166" s="138"/>
      <c r="H1166" s="123" t="s">
        <v>4311</v>
      </c>
      <c r="I1166" s="138"/>
      <c r="J1166" s="138"/>
      <c r="K1166" s="23" t="s">
        <v>2516</v>
      </c>
      <c r="L1166" s="270" t="s">
        <v>3218</v>
      </c>
      <c r="M1166" s="564">
        <f>IF(ISERROR(VLOOKUP($B1166,ESTR_PREC!$A$1:$M$6000,2,FALSE))=TRUE,0,VLOOKUP($B1166,ESTR_PREC!$A$1:$M$6000,2,FALSE))</f>
        <v>0</v>
      </c>
      <c r="N1166" s="225"/>
      <c r="O1166" s="560">
        <f t="shared" si="60"/>
        <v>0</v>
      </c>
      <c r="Q1166" s="225"/>
      <c r="R1166" s="499"/>
      <c r="S1166" s="225"/>
      <c r="T1166" s="225"/>
      <c r="U1166" s="265"/>
      <c r="V1166" s="225"/>
      <c r="W1166" s="225"/>
      <c r="Z1166" s="499"/>
      <c r="AA1166" s="501"/>
      <c r="AB1166" s="499"/>
    </row>
    <row r="1167" spans="2:28" ht="25.5">
      <c r="B1167" s="138" t="s">
        <v>2517</v>
      </c>
      <c r="C1167" s="138" t="s">
        <v>4029</v>
      </c>
      <c r="D1167" s="138"/>
      <c r="E1167" s="138"/>
      <c r="F1167" s="138"/>
      <c r="G1167" s="138"/>
      <c r="H1167" s="123" t="s">
        <v>4311</v>
      </c>
      <c r="I1167" s="138"/>
      <c r="J1167" s="138"/>
      <c r="K1167" s="23" t="s">
        <v>2518</v>
      </c>
      <c r="L1167" s="270" t="s">
        <v>3218</v>
      </c>
      <c r="M1167" s="564">
        <f>IF(ISERROR(VLOOKUP($B1167,ESTR_PREC!$A$1:$M$6000,2,FALSE))=TRUE,0,VLOOKUP($B1167,ESTR_PREC!$A$1:$M$6000,2,FALSE))</f>
        <v>68</v>
      </c>
      <c r="N1167" s="225">
        <v>69</v>
      </c>
      <c r="O1167" s="560">
        <f t="shared" si="60"/>
        <v>1</v>
      </c>
      <c r="Q1167" s="225"/>
      <c r="R1167" s="499"/>
      <c r="S1167" s="225"/>
      <c r="T1167" s="225"/>
      <c r="U1167" s="265"/>
      <c r="V1167" s="225"/>
      <c r="W1167" s="225"/>
      <c r="Z1167" s="499"/>
      <c r="AA1167" s="501"/>
      <c r="AB1167" s="499"/>
    </row>
    <row r="1168" spans="2:28" ht="25.5">
      <c r="B1168" s="138" t="s">
        <v>2519</v>
      </c>
      <c r="C1168" s="138" t="s">
        <v>4030</v>
      </c>
      <c r="D1168" s="138"/>
      <c r="E1168" s="138"/>
      <c r="F1168" s="138"/>
      <c r="G1168" s="138"/>
      <c r="H1168" s="123" t="s">
        <v>4311</v>
      </c>
      <c r="I1168" s="138"/>
      <c r="J1168" s="138"/>
      <c r="K1168" s="23" t="s">
        <v>2520</v>
      </c>
      <c r="L1168" s="270" t="s">
        <v>3218</v>
      </c>
      <c r="M1168" s="564">
        <f>IF(ISERROR(VLOOKUP($B1168,ESTR_PREC!$A$1:$M$6000,2,FALSE))=TRUE,0,VLOOKUP($B1168,ESTR_PREC!$A$1:$M$6000,2,FALSE))</f>
        <v>0</v>
      </c>
      <c r="N1168" s="225"/>
      <c r="O1168" s="560">
        <f t="shared" si="60"/>
        <v>0</v>
      </c>
      <c r="Q1168" s="225"/>
      <c r="R1168" s="499"/>
      <c r="S1168" s="225"/>
      <c r="T1168" s="225"/>
      <c r="U1168" s="265"/>
      <c r="V1168" s="225"/>
      <c r="W1168" s="225"/>
      <c r="Z1168" s="499"/>
      <c r="AA1168" s="501"/>
      <c r="AB1168" s="499"/>
    </row>
    <row r="1169" spans="2:28" ht="25.5">
      <c r="B1169" s="138" t="s">
        <v>2521</v>
      </c>
      <c r="C1169" s="138" t="s">
        <v>4031</v>
      </c>
      <c r="D1169" s="138"/>
      <c r="E1169" s="138"/>
      <c r="F1169" s="138"/>
      <c r="G1169" s="138"/>
      <c r="H1169" s="123" t="s">
        <v>4311</v>
      </c>
      <c r="I1169" s="138"/>
      <c r="J1169" s="138"/>
      <c r="K1169" s="23" t="s">
        <v>2522</v>
      </c>
      <c r="L1169" s="270" t="s">
        <v>3218</v>
      </c>
      <c r="M1169" s="564">
        <f>IF(ISERROR(VLOOKUP($B1169,ESTR_PREC!$A$1:$M$6000,2,FALSE))=TRUE,0,VLOOKUP($B1169,ESTR_PREC!$A$1:$M$6000,2,FALSE))</f>
        <v>70</v>
      </c>
      <c r="N1169" s="225">
        <v>61</v>
      </c>
      <c r="O1169" s="560">
        <f t="shared" si="60"/>
        <v>-9</v>
      </c>
      <c r="Q1169" s="225"/>
      <c r="R1169" s="499"/>
      <c r="S1169" s="225"/>
      <c r="T1169" s="225"/>
      <c r="U1169" s="265"/>
      <c r="V1169" s="225"/>
      <c r="W1169" s="225"/>
      <c r="Z1169" s="499"/>
      <c r="AA1169" s="501"/>
      <c r="AB1169" s="499"/>
    </row>
    <row r="1170" spans="2:28" ht="25.5" customHeight="1">
      <c r="B1170" s="138" t="s">
        <v>2523</v>
      </c>
      <c r="C1170" s="138" t="s">
        <v>4033</v>
      </c>
      <c r="D1170" s="138"/>
      <c r="E1170" s="138"/>
      <c r="F1170" s="138"/>
      <c r="G1170" s="138"/>
      <c r="H1170" s="123" t="s">
        <v>4311</v>
      </c>
      <c r="I1170" s="138"/>
      <c r="J1170" s="138"/>
      <c r="K1170" s="23" t="s">
        <v>2524</v>
      </c>
      <c r="L1170" s="270" t="s">
        <v>3218</v>
      </c>
      <c r="M1170" s="564">
        <f>IF(ISERROR(VLOOKUP($B1170,ESTR_PREC!$A$1:$M$6000,2,FALSE))=TRUE,0,VLOOKUP($B1170,ESTR_PREC!$A$1:$M$6000,2,FALSE))</f>
        <v>0</v>
      </c>
      <c r="N1170" s="225"/>
      <c r="O1170" s="560">
        <f t="shared" ref="O1170:O1180" si="61">+N1170-M1170</f>
        <v>0</v>
      </c>
      <c r="Q1170" s="225"/>
      <c r="R1170" s="499"/>
      <c r="S1170" s="225"/>
      <c r="T1170" s="225"/>
      <c r="U1170" s="265"/>
      <c r="V1170" s="225"/>
      <c r="W1170" s="225"/>
      <c r="Z1170" s="499"/>
      <c r="AA1170" s="501"/>
      <c r="AB1170" s="499"/>
    </row>
    <row r="1171" spans="2:28" ht="25.5">
      <c r="B1171" s="138" t="s">
        <v>2525</v>
      </c>
      <c r="C1171" s="138" t="s">
        <v>4034</v>
      </c>
      <c r="D1171" s="138"/>
      <c r="E1171" s="138"/>
      <c r="F1171" s="138"/>
      <c r="G1171" s="138"/>
      <c r="H1171" s="123" t="s">
        <v>4311</v>
      </c>
      <c r="I1171" s="138"/>
      <c r="J1171" s="138"/>
      <c r="K1171" s="23" t="s">
        <v>2526</v>
      </c>
      <c r="L1171" s="270" t="s">
        <v>3218</v>
      </c>
      <c r="M1171" s="564">
        <f>IF(ISERROR(VLOOKUP($B1171,ESTR_PREC!$A$1:$M$6000,2,FALSE))=TRUE,0,VLOOKUP($B1171,ESTR_PREC!$A$1:$M$6000,2,FALSE))</f>
        <v>758</v>
      </c>
      <c r="N1171" s="225">
        <v>741</v>
      </c>
      <c r="O1171" s="560">
        <f t="shared" si="61"/>
        <v>-17</v>
      </c>
      <c r="Q1171" s="225"/>
      <c r="R1171" s="499"/>
      <c r="S1171" s="225"/>
      <c r="T1171" s="225"/>
      <c r="U1171" s="265"/>
      <c r="V1171" s="225"/>
      <c r="W1171" s="225"/>
      <c r="Z1171" s="499"/>
      <c r="AA1171" s="501"/>
      <c r="AB1171" s="499"/>
    </row>
    <row r="1172" spans="2:28" ht="25.5">
      <c r="B1172" s="138" t="s">
        <v>2527</v>
      </c>
      <c r="C1172" s="138" t="s">
        <v>4035</v>
      </c>
      <c r="D1172" s="138"/>
      <c r="E1172" s="138"/>
      <c r="F1172" s="138"/>
      <c r="G1172" s="138"/>
      <c r="H1172" s="123" t="s">
        <v>4311</v>
      </c>
      <c r="I1172" s="138"/>
      <c r="J1172" s="138"/>
      <c r="K1172" s="23" t="s">
        <v>2528</v>
      </c>
      <c r="L1172" s="270" t="s">
        <v>3218</v>
      </c>
      <c r="M1172" s="564">
        <f>IF(ISERROR(VLOOKUP($B1172,ESTR_PREC!$A$1:$M$6000,2,FALSE))=TRUE,0,VLOOKUP($B1172,ESTR_PREC!$A$1:$M$6000,2,FALSE))</f>
        <v>0</v>
      </c>
      <c r="N1172" s="225"/>
      <c r="O1172" s="560">
        <f>+N1172-M1172</f>
        <v>0</v>
      </c>
      <c r="Q1172" s="225"/>
      <c r="R1172" s="499"/>
      <c r="S1172" s="225"/>
      <c r="T1172" s="225"/>
      <c r="U1172" s="265"/>
      <c r="V1172" s="225"/>
      <c r="W1172" s="225"/>
      <c r="Z1172" s="499"/>
      <c r="AA1172" s="501"/>
      <c r="AB1172" s="499"/>
    </row>
    <row r="1173" spans="2:28" ht="25.5" customHeight="1">
      <c r="B1173" s="138" t="s">
        <v>2529</v>
      </c>
      <c r="C1173" s="138" t="s">
        <v>4036</v>
      </c>
      <c r="D1173" s="138"/>
      <c r="E1173" s="138"/>
      <c r="F1173" s="138"/>
      <c r="G1173" s="138"/>
      <c r="H1173" s="123" t="s">
        <v>4311</v>
      </c>
      <c r="I1173" s="138"/>
      <c r="J1173" s="138"/>
      <c r="K1173" s="23" t="s">
        <v>2530</v>
      </c>
      <c r="L1173" s="270" t="s">
        <v>3218</v>
      </c>
      <c r="M1173" s="564">
        <f>IF(ISERROR(VLOOKUP($B1173,ESTR_PREC!$A$1:$M$6000,2,FALSE))=TRUE,0,VLOOKUP($B1173,ESTR_PREC!$A$1:$M$6000,2,FALSE))</f>
        <v>0</v>
      </c>
      <c r="N1173" s="225"/>
      <c r="O1173" s="560">
        <f t="shared" si="61"/>
        <v>0</v>
      </c>
      <c r="Q1173" s="225"/>
      <c r="R1173" s="499"/>
      <c r="S1173" s="225"/>
      <c r="T1173" s="225"/>
      <c r="U1173" s="265"/>
      <c r="V1173" s="225"/>
      <c r="W1173" s="225"/>
      <c r="Z1173" s="499"/>
      <c r="AA1173" s="501"/>
      <c r="AB1173" s="499"/>
    </row>
    <row r="1174" spans="2:28" ht="25.5">
      <c r="B1174" s="138" t="s">
        <v>2531</v>
      </c>
      <c r="C1174" s="138" t="s">
        <v>4037</v>
      </c>
      <c r="D1174" s="138"/>
      <c r="E1174" s="138"/>
      <c r="F1174" s="138"/>
      <c r="G1174" s="138"/>
      <c r="H1174" s="123" t="s">
        <v>4311</v>
      </c>
      <c r="I1174" s="138"/>
      <c r="J1174" s="138"/>
      <c r="K1174" s="23" t="s">
        <v>2532</v>
      </c>
      <c r="L1174" s="959" t="s">
        <v>3218</v>
      </c>
      <c r="M1174" s="564">
        <f>IF(ISERROR(VLOOKUP($B1174,ESTR_PREC!$A$1:$M$6000,2,FALSE))=TRUE,0,VLOOKUP($B1174,ESTR_PREC!$A$1:$M$6000,2,FALSE))</f>
        <v>49</v>
      </c>
      <c r="N1174" s="225">
        <v>34</v>
      </c>
      <c r="O1174" s="560">
        <f t="shared" si="61"/>
        <v>-15</v>
      </c>
      <c r="Q1174" s="225"/>
      <c r="R1174" s="499"/>
      <c r="S1174" s="225"/>
      <c r="T1174" s="225"/>
      <c r="U1174" s="265"/>
      <c r="V1174" s="225"/>
      <c r="W1174" s="225"/>
      <c r="Z1174" s="499"/>
      <c r="AA1174" s="501"/>
      <c r="AB1174" s="499"/>
    </row>
    <row r="1175" spans="2:28" ht="25.5">
      <c r="B1175" s="138" t="s">
        <v>2533</v>
      </c>
      <c r="C1175" s="138" t="str">
        <f t="shared" ref="C1175:C1196" si="62">MID(B1175,1,1)&amp;MID(B1175,3,2)&amp;MID(B1175,6,2)&amp;MID(B1175,9,2)&amp;MID(B1175,12,3)&amp;MID(B1175,16,3)&amp;MID(B1175,20,2)&amp;MID(B1175,23,3)</f>
        <v>420254011201000000</v>
      </c>
      <c r="D1175" s="138"/>
      <c r="E1175" s="138"/>
      <c r="F1175" s="138"/>
      <c r="G1175" s="138"/>
      <c r="H1175" s="123" t="s">
        <v>4311</v>
      </c>
      <c r="I1175" s="138"/>
      <c r="J1175" s="138"/>
      <c r="K1175" s="304" t="s">
        <v>2535</v>
      </c>
      <c r="L1175" s="270" t="s">
        <v>3218</v>
      </c>
      <c r="M1175" s="564">
        <f>IF(ISERROR(VLOOKUP($B1175,ESTR_PREC!$A$1:$M$6000,2,FALSE))=TRUE,0,VLOOKUP($B1175,ESTR_PREC!$A$1:$M$6000,2,FALSE))</f>
        <v>46</v>
      </c>
      <c r="N1175" s="225">
        <v>210</v>
      </c>
      <c r="O1175" s="560">
        <f t="shared" si="61"/>
        <v>164</v>
      </c>
      <c r="Q1175" s="225"/>
      <c r="R1175" s="499"/>
      <c r="S1175" s="225"/>
      <c r="T1175" s="225"/>
      <c r="U1175" s="265"/>
      <c r="V1175" s="225"/>
      <c r="W1175" s="225"/>
      <c r="Z1175" s="499"/>
      <c r="AA1175" s="501"/>
      <c r="AB1175" s="499"/>
    </row>
    <row r="1176" spans="2:28" ht="25.5">
      <c r="B1176" s="138" t="s">
        <v>2536</v>
      </c>
      <c r="C1176" s="138" t="str">
        <f t="shared" si="62"/>
        <v>420254011202000000</v>
      </c>
      <c r="D1176" s="138"/>
      <c r="E1176" s="138"/>
      <c r="F1176" s="138"/>
      <c r="G1176" s="138"/>
      <c r="H1176" s="123" t="s">
        <v>4311</v>
      </c>
      <c r="I1176" s="138"/>
      <c r="J1176" s="138"/>
      <c r="K1176" s="304" t="s">
        <v>2537</v>
      </c>
      <c r="L1176" s="270" t="s">
        <v>3218</v>
      </c>
      <c r="M1176" s="564">
        <f>IF(ISERROR(VLOOKUP($B1176,ESTR_PREC!$A$1:$M$6000,2,FALSE))=TRUE,0,VLOOKUP($B1176,ESTR_PREC!$A$1:$M$6000,2,FALSE))</f>
        <v>0</v>
      </c>
      <c r="N1176" s="225"/>
      <c r="O1176" s="560">
        <f t="shared" si="61"/>
        <v>0</v>
      </c>
      <c r="Q1176" s="225"/>
      <c r="R1176" s="499"/>
      <c r="S1176" s="225"/>
      <c r="T1176" s="225"/>
      <c r="U1176" s="265"/>
      <c r="V1176" s="225"/>
      <c r="W1176" s="225"/>
      <c r="Z1176" s="499"/>
      <c r="AA1176" s="501"/>
      <c r="AB1176" s="499"/>
    </row>
    <row r="1177" spans="2:28" ht="25.5">
      <c r="B1177" s="138" t="s">
        <v>2538</v>
      </c>
      <c r="C1177" s="138" t="str">
        <f t="shared" si="62"/>
        <v>420254011203000000</v>
      </c>
      <c r="D1177" s="138"/>
      <c r="E1177" s="138"/>
      <c r="F1177" s="138"/>
      <c r="G1177" s="138"/>
      <c r="H1177" s="123" t="s">
        <v>4311</v>
      </c>
      <c r="I1177" s="138"/>
      <c r="J1177" s="138"/>
      <c r="K1177" s="304" t="s">
        <v>2539</v>
      </c>
      <c r="L1177" s="270" t="s">
        <v>3218</v>
      </c>
      <c r="M1177" s="564">
        <f>IF(ISERROR(VLOOKUP($B1177,ESTR_PREC!$A$1:$M$6000,2,FALSE))=TRUE,0,VLOOKUP($B1177,ESTR_PREC!$A$1:$M$6000,2,FALSE))</f>
        <v>0</v>
      </c>
      <c r="N1177" s="225"/>
      <c r="O1177" s="560">
        <f t="shared" si="61"/>
        <v>0</v>
      </c>
      <c r="Q1177" s="225"/>
      <c r="R1177" s="499"/>
      <c r="S1177" s="225"/>
      <c r="T1177" s="225"/>
      <c r="U1177" s="265"/>
      <c r="V1177" s="225"/>
      <c r="W1177" s="225"/>
      <c r="Z1177" s="499"/>
      <c r="AA1177" s="501"/>
      <c r="AB1177" s="499"/>
    </row>
    <row r="1178" spans="2:28" ht="25.5">
      <c r="B1178" s="138" t="s">
        <v>2540</v>
      </c>
      <c r="C1178" s="138" t="str">
        <f t="shared" si="62"/>
        <v>420254011203500000</v>
      </c>
      <c r="D1178" s="138"/>
      <c r="E1178" s="138"/>
      <c r="F1178" s="138"/>
      <c r="G1178" s="138"/>
      <c r="H1178" s="123" t="s">
        <v>4311</v>
      </c>
      <c r="I1178" s="138"/>
      <c r="J1178" s="138"/>
      <c r="K1178" s="304" t="s">
        <v>2541</v>
      </c>
      <c r="L1178" s="270" t="s">
        <v>3218</v>
      </c>
      <c r="M1178" s="564">
        <f>IF(ISERROR(VLOOKUP($B1178,ESTR_PREC!$A$1:$M$6000,2,FALSE))=TRUE,0,VLOOKUP($B1178,ESTR_PREC!$A$1:$M$6000,2,FALSE))</f>
        <v>2</v>
      </c>
      <c r="N1178" s="225">
        <v>7</v>
      </c>
      <c r="O1178" s="560">
        <f t="shared" si="61"/>
        <v>5</v>
      </c>
      <c r="Q1178" s="225"/>
      <c r="R1178" s="499"/>
      <c r="S1178" s="225"/>
      <c r="T1178" s="225"/>
      <c r="U1178" s="265"/>
      <c r="V1178" s="225"/>
      <c r="W1178" s="225"/>
      <c r="Z1178" s="499"/>
      <c r="AA1178" s="501"/>
      <c r="AB1178" s="499"/>
    </row>
    <row r="1179" spans="2:28" ht="25.5">
      <c r="B1179" s="138" t="s">
        <v>2542</v>
      </c>
      <c r="C1179" s="138" t="str">
        <f t="shared" si="62"/>
        <v>420254011204000000</v>
      </c>
      <c r="D1179" s="138"/>
      <c r="E1179" s="138"/>
      <c r="F1179" s="138"/>
      <c r="G1179" s="138"/>
      <c r="H1179" s="123" t="s">
        <v>4311</v>
      </c>
      <c r="I1179" s="138"/>
      <c r="J1179" s="138"/>
      <c r="K1179" s="304" t="s">
        <v>2543</v>
      </c>
      <c r="L1179" s="270" t="s">
        <v>3218</v>
      </c>
      <c r="M1179" s="564">
        <f>IF(ISERROR(VLOOKUP($B1179,ESTR_PREC!$A$1:$M$6000,2,FALSE))=TRUE,0,VLOOKUP($B1179,ESTR_PREC!$A$1:$M$6000,2,FALSE))</f>
        <v>0</v>
      </c>
      <c r="N1179" s="225"/>
      <c r="O1179" s="560">
        <f t="shared" si="61"/>
        <v>0</v>
      </c>
      <c r="Q1179" s="225"/>
      <c r="R1179" s="499"/>
      <c r="S1179" s="225"/>
      <c r="T1179" s="225"/>
      <c r="U1179" s="265"/>
      <c r="V1179" s="225"/>
      <c r="W1179" s="225"/>
      <c r="Z1179" s="499"/>
      <c r="AA1179" s="501"/>
      <c r="AB1179" s="499"/>
    </row>
    <row r="1180" spans="2:28" ht="25.5">
      <c r="B1180" s="138" t="s">
        <v>2544</v>
      </c>
      <c r="C1180" s="138" t="str">
        <f t="shared" si="62"/>
        <v>420254011205000000</v>
      </c>
      <c r="D1180" s="138"/>
      <c r="E1180" s="138"/>
      <c r="F1180" s="138"/>
      <c r="G1180" s="138"/>
      <c r="H1180" s="123" t="s">
        <v>4311</v>
      </c>
      <c r="I1180" s="138"/>
      <c r="J1180" s="138"/>
      <c r="K1180" s="304" t="s">
        <v>2545</v>
      </c>
      <c r="L1180" s="270" t="s">
        <v>3218</v>
      </c>
      <c r="M1180" s="564">
        <f>IF(ISERROR(VLOOKUP($B1180,ESTR_PREC!$A$1:$M$6000,2,FALSE))=TRUE,0,VLOOKUP($B1180,ESTR_PREC!$A$1:$M$6000,2,FALSE))</f>
        <v>1</v>
      </c>
      <c r="N1180" s="225">
        <v>6</v>
      </c>
      <c r="O1180" s="560">
        <f t="shared" si="61"/>
        <v>5</v>
      </c>
      <c r="Q1180" s="225"/>
      <c r="R1180" s="499"/>
      <c r="S1180" s="225"/>
      <c r="T1180" s="225"/>
      <c r="U1180" s="265"/>
      <c r="V1180" s="225"/>
      <c r="W1180" s="225"/>
      <c r="Z1180" s="499"/>
      <c r="AA1180" s="501"/>
      <c r="AB1180" s="499"/>
    </row>
    <row r="1181" spans="2:28" ht="25.5" hidden="1" customHeight="1">
      <c r="B1181" s="138" t="s">
        <v>2546</v>
      </c>
      <c r="C1181" s="138" t="str">
        <f t="shared" si="62"/>
        <v>420254011206000000</v>
      </c>
      <c r="D1181" s="138"/>
      <c r="E1181" s="138"/>
      <c r="F1181" s="138"/>
      <c r="G1181" s="138"/>
      <c r="H1181" s="123" t="s">
        <v>4311</v>
      </c>
      <c r="I1181" s="138"/>
      <c r="J1181" s="138"/>
      <c r="K1181" s="304" t="s">
        <v>2547</v>
      </c>
      <c r="L1181" s="270" t="s">
        <v>3218</v>
      </c>
      <c r="M1181" s="815"/>
      <c r="N1181" s="815"/>
      <c r="O1181" s="815"/>
      <c r="Q1181" s="815"/>
      <c r="R1181" s="499"/>
      <c r="S1181" s="815"/>
      <c r="T1181" s="815"/>
      <c r="U1181" s="265"/>
      <c r="V1181" s="815"/>
      <c r="W1181" s="815"/>
      <c r="Z1181" s="499"/>
      <c r="AA1181" s="501"/>
      <c r="AB1181" s="499"/>
    </row>
    <row r="1182" spans="2:28" ht="25.5">
      <c r="B1182" s="138" t="s">
        <v>2548</v>
      </c>
      <c r="C1182" s="138" t="str">
        <f t="shared" si="62"/>
        <v>420254011211000000</v>
      </c>
      <c r="D1182" s="138"/>
      <c r="E1182" s="138"/>
      <c r="F1182" s="138"/>
      <c r="G1182" s="138"/>
      <c r="H1182" s="123" t="s">
        <v>4311</v>
      </c>
      <c r="I1182" s="138"/>
      <c r="J1182" s="138"/>
      <c r="K1182" s="304" t="s">
        <v>2549</v>
      </c>
      <c r="L1182" s="270" t="s">
        <v>3218</v>
      </c>
      <c r="M1182" s="564">
        <f>IF(ISERROR(VLOOKUP($B1182,ESTR_PREC!$A$1:$M$6000,2,FALSE))=TRUE,0,VLOOKUP($B1182,ESTR_PREC!$A$1:$M$6000,2,FALSE))</f>
        <v>13</v>
      </c>
      <c r="N1182" s="225">
        <v>60</v>
      </c>
      <c r="O1182" s="560">
        <f>+N1182-M1182</f>
        <v>47</v>
      </c>
      <c r="Q1182" s="225"/>
      <c r="R1182" s="499"/>
      <c r="S1182" s="225"/>
      <c r="T1182" s="225"/>
      <c r="U1182" s="265"/>
      <c r="V1182" s="225"/>
      <c r="W1182" s="225"/>
      <c r="Z1182" s="499"/>
      <c r="AA1182" s="501"/>
      <c r="AB1182" s="499"/>
    </row>
    <row r="1183" spans="2:28" ht="25.5">
      <c r="B1183" s="138" t="s">
        <v>2550</v>
      </c>
      <c r="C1183" s="138" t="str">
        <f t="shared" si="62"/>
        <v>420254011221000000</v>
      </c>
      <c r="D1183" s="138"/>
      <c r="E1183" s="138"/>
      <c r="F1183" s="138"/>
      <c r="G1183" s="138"/>
      <c r="H1183" s="123" t="s">
        <v>4311</v>
      </c>
      <c r="I1183" s="138"/>
      <c r="J1183" s="138"/>
      <c r="K1183" s="304" t="s">
        <v>2551</v>
      </c>
      <c r="L1183" s="270" t="s">
        <v>3218</v>
      </c>
      <c r="M1183" s="564">
        <f>IF(ISERROR(VLOOKUP($B1183,ESTR_PREC!$A$1:$M$6000,2,FALSE))=TRUE,0,VLOOKUP($B1183,ESTR_PREC!$A$1:$M$6000,2,FALSE))</f>
        <v>0</v>
      </c>
      <c r="N1183" s="225"/>
      <c r="O1183" s="560">
        <f>+N1183-M1183</f>
        <v>0</v>
      </c>
      <c r="Q1183" s="225"/>
      <c r="R1183" s="499"/>
      <c r="S1183" s="225"/>
      <c r="T1183" s="225"/>
      <c r="U1183" s="265"/>
      <c r="V1183" s="225"/>
      <c r="W1183" s="225"/>
      <c r="Z1183" s="499"/>
      <c r="AA1183" s="501"/>
      <c r="AB1183" s="499"/>
    </row>
    <row r="1184" spans="2:28" ht="25.5" hidden="1" customHeight="1">
      <c r="B1184" s="138" t="s">
        <v>2552</v>
      </c>
      <c r="C1184" s="138" t="str">
        <f t="shared" si="62"/>
        <v>420254011222000000</v>
      </c>
      <c r="D1184" s="138"/>
      <c r="E1184" s="138"/>
      <c r="F1184" s="138"/>
      <c r="G1184" s="138"/>
      <c r="H1184" s="123" t="s">
        <v>4311</v>
      </c>
      <c r="I1184" s="138"/>
      <c r="J1184" s="138"/>
      <c r="K1184" s="304" t="s">
        <v>2553</v>
      </c>
      <c r="L1184" s="270" t="s">
        <v>3218</v>
      </c>
      <c r="M1184" s="815"/>
      <c r="N1184" s="815"/>
      <c r="O1184" s="815"/>
      <c r="Q1184" s="815"/>
      <c r="R1184" s="499"/>
      <c r="S1184" s="815"/>
      <c r="T1184" s="815"/>
      <c r="U1184" s="265"/>
      <c r="V1184" s="815"/>
      <c r="W1184" s="815"/>
      <c r="Z1184" s="499"/>
      <c r="AA1184" s="501"/>
      <c r="AB1184" s="499"/>
    </row>
    <row r="1185" spans="2:28" ht="25.5">
      <c r="B1185" s="138" t="s">
        <v>2554</v>
      </c>
      <c r="C1185" s="138" t="str">
        <f t="shared" si="62"/>
        <v>420254011280000000</v>
      </c>
      <c r="D1185" s="138"/>
      <c r="E1185" s="138"/>
      <c r="F1185" s="138"/>
      <c r="G1185" s="138"/>
      <c r="H1185" s="123" t="s">
        <v>4311</v>
      </c>
      <c r="I1185" s="138"/>
      <c r="J1185" s="138"/>
      <c r="K1185" s="304" t="s">
        <v>2555</v>
      </c>
      <c r="L1185" s="270" t="s">
        <v>3218</v>
      </c>
      <c r="M1185" s="564">
        <f>IF(ISERROR(VLOOKUP($B1185,ESTR_PREC!$A$1:$M$6000,2,FALSE))=TRUE,0,VLOOKUP($B1185,ESTR_PREC!$A$1:$M$6000,2,FALSE))</f>
        <v>0</v>
      </c>
      <c r="N1185" s="225">
        <v>1</v>
      </c>
      <c r="O1185" s="560">
        <f>+N1185-M1185</f>
        <v>1</v>
      </c>
      <c r="Q1185" s="225"/>
      <c r="R1185" s="499"/>
      <c r="S1185" s="225"/>
      <c r="T1185" s="225"/>
      <c r="U1185" s="265"/>
      <c r="V1185" s="225"/>
      <c r="W1185" s="225"/>
      <c r="Z1185" s="499"/>
      <c r="AA1185" s="501"/>
      <c r="AB1185" s="499"/>
    </row>
    <row r="1186" spans="2:28" hidden="1">
      <c r="B1186" s="138" t="s">
        <v>2556</v>
      </c>
      <c r="C1186" s="138" t="str">
        <f t="shared" si="62"/>
        <v>420254011401000000</v>
      </c>
      <c r="D1186" s="138"/>
      <c r="E1186" s="138"/>
      <c r="F1186" s="138"/>
      <c r="G1186" s="138"/>
      <c r="H1186" s="138"/>
      <c r="I1186" s="138"/>
      <c r="J1186" s="138"/>
      <c r="K1186" s="304" t="s">
        <v>2558</v>
      </c>
      <c r="L1186" s="270" t="s">
        <v>3218</v>
      </c>
      <c r="M1186" s="815"/>
      <c r="N1186" s="815"/>
      <c r="O1186" s="815"/>
      <c r="Q1186" s="815"/>
      <c r="R1186" s="499"/>
      <c r="S1186" s="815"/>
      <c r="T1186" s="815"/>
      <c r="U1186" s="265"/>
      <c r="V1186" s="815"/>
      <c r="W1186" s="815"/>
      <c r="Z1186" s="499"/>
      <c r="AA1186" s="501"/>
      <c r="AB1186" s="499"/>
    </row>
    <row r="1187" spans="2:28" hidden="1">
      <c r="B1187" s="138" t="s">
        <v>2559</v>
      </c>
      <c r="C1187" s="138" t="str">
        <f t="shared" si="62"/>
        <v>420254011402000000</v>
      </c>
      <c r="D1187" s="138"/>
      <c r="E1187" s="138"/>
      <c r="F1187" s="138"/>
      <c r="G1187" s="138"/>
      <c r="H1187" s="138"/>
      <c r="I1187" s="138"/>
      <c r="J1187" s="138"/>
      <c r="K1187" s="304" t="s">
        <v>2560</v>
      </c>
      <c r="L1187" s="270" t="s">
        <v>3218</v>
      </c>
      <c r="M1187" s="815"/>
      <c r="N1187" s="815"/>
      <c r="O1187" s="815"/>
      <c r="Q1187" s="815"/>
      <c r="R1187" s="499"/>
      <c r="S1187" s="815"/>
      <c r="T1187" s="815"/>
      <c r="U1187" s="265"/>
      <c r="V1187" s="815"/>
      <c r="W1187" s="815"/>
      <c r="Z1187" s="499"/>
      <c r="AA1187" s="501"/>
      <c r="AB1187" s="499"/>
    </row>
    <row r="1188" spans="2:28" hidden="1">
      <c r="B1188" s="138" t="s">
        <v>2561</v>
      </c>
      <c r="C1188" s="138" t="str">
        <f t="shared" si="62"/>
        <v>420254011403000000</v>
      </c>
      <c r="D1188" s="138"/>
      <c r="E1188" s="138"/>
      <c r="F1188" s="138"/>
      <c r="G1188" s="138"/>
      <c r="H1188" s="138"/>
      <c r="I1188" s="138"/>
      <c r="J1188" s="138"/>
      <c r="K1188" s="304" t="s">
        <v>2562</v>
      </c>
      <c r="L1188" s="270" t="s">
        <v>3218</v>
      </c>
      <c r="M1188" s="815"/>
      <c r="N1188" s="815"/>
      <c r="O1188" s="815"/>
      <c r="Q1188" s="815"/>
      <c r="R1188" s="499"/>
      <c r="S1188" s="815"/>
      <c r="T1188" s="815"/>
      <c r="U1188" s="265"/>
      <c r="V1188" s="815"/>
      <c r="W1188" s="815"/>
      <c r="Z1188" s="499"/>
      <c r="AA1188" s="501"/>
      <c r="AB1188" s="499"/>
    </row>
    <row r="1189" spans="2:28" ht="25.5" hidden="1">
      <c r="B1189" s="138" t="s">
        <v>2563</v>
      </c>
      <c r="C1189" s="138" t="str">
        <f t="shared" si="62"/>
        <v>420254011403500000</v>
      </c>
      <c r="D1189" s="138"/>
      <c r="E1189" s="138"/>
      <c r="F1189" s="138"/>
      <c r="G1189" s="138"/>
      <c r="H1189" s="138"/>
      <c r="I1189" s="138"/>
      <c r="J1189" s="138"/>
      <c r="K1189" s="304" t="s">
        <v>2564</v>
      </c>
      <c r="L1189" s="270" t="s">
        <v>3218</v>
      </c>
      <c r="M1189" s="815"/>
      <c r="N1189" s="815"/>
      <c r="O1189" s="815"/>
      <c r="Q1189" s="815"/>
      <c r="R1189" s="499"/>
      <c r="S1189" s="815"/>
      <c r="T1189" s="815"/>
      <c r="U1189" s="265"/>
      <c r="V1189" s="815"/>
      <c r="W1189" s="815"/>
      <c r="Z1189" s="499"/>
      <c r="AA1189" s="501"/>
      <c r="AB1189" s="499"/>
    </row>
    <row r="1190" spans="2:28" ht="25.5" hidden="1">
      <c r="B1190" s="138" t="s">
        <v>2565</v>
      </c>
      <c r="C1190" s="138" t="str">
        <f t="shared" si="62"/>
        <v>420254011404000000</v>
      </c>
      <c r="D1190" s="138"/>
      <c r="E1190" s="138"/>
      <c r="F1190" s="138"/>
      <c r="G1190" s="138"/>
      <c r="H1190" s="138"/>
      <c r="I1190" s="138"/>
      <c r="J1190" s="138"/>
      <c r="K1190" s="304" t="s">
        <v>2566</v>
      </c>
      <c r="L1190" s="270" t="s">
        <v>3218</v>
      </c>
      <c r="M1190" s="815"/>
      <c r="N1190" s="815"/>
      <c r="O1190" s="815"/>
      <c r="Q1190" s="815"/>
      <c r="R1190" s="499"/>
      <c r="S1190" s="815"/>
      <c r="T1190" s="815"/>
      <c r="U1190" s="265"/>
      <c r="V1190" s="815"/>
      <c r="W1190" s="815"/>
      <c r="Z1190" s="499"/>
      <c r="AA1190" s="501"/>
      <c r="AB1190" s="499"/>
    </row>
    <row r="1191" spans="2:28" ht="25.5" hidden="1">
      <c r="B1191" s="138" t="s">
        <v>2567</v>
      </c>
      <c r="C1191" s="138" t="str">
        <f t="shared" si="62"/>
        <v>420254011405000000</v>
      </c>
      <c r="D1191" s="138"/>
      <c r="E1191" s="138"/>
      <c r="F1191" s="138"/>
      <c r="G1191" s="138"/>
      <c r="H1191" s="138"/>
      <c r="I1191" s="138"/>
      <c r="J1191" s="138"/>
      <c r="K1191" s="304" t="s">
        <v>2568</v>
      </c>
      <c r="L1191" s="270" t="s">
        <v>3218</v>
      </c>
      <c r="M1191" s="815"/>
      <c r="N1191" s="815"/>
      <c r="O1191" s="815"/>
      <c r="Q1191" s="815"/>
      <c r="R1191" s="499"/>
      <c r="S1191" s="815"/>
      <c r="T1191" s="815"/>
      <c r="U1191" s="265"/>
      <c r="V1191" s="815"/>
      <c r="W1191" s="815"/>
      <c r="Z1191" s="499"/>
      <c r="AA1191" s="501"/>
      <c r="AB1191" s="499"/>
    </row>
    <row r="1192" spans="2:28" ht="25.5" hidden="1" customHeight="1">
      <c r="B1192" s="138" t="s">
        <v>2569</v>
      </c>
      <c r="C1192" s="138" t="str">
        <f t="shared" si="62"/>
        <v>420254011406000000</v>
      </c>
      <c r="D1192" s="138"/>
      <c r="E1192" s="138"/>
      <c r="F1192" s="138"/>
      <c r="G1192" s="138"/>
      <c r="H1192" s="138"/>
      <c r="I1192" s="138"/>
      <c r="J1192" s="138"/>
      <c r="K1192" s="304" t="s">
        <v>2570</v>
      </c>
      <c r="L1192" s="270" t="s">
        <v>3218</v>
      </c>
      <c r="M1192" s="815"/>
      <c r="N1192" s="815"/>
      <c r="O1192" s="815"/>
      <c r="Q1192" s="815"/>
      <c r="R1192" s="499"/>
      <c r="S1192" s="815"/>
      <c r="T1192" s="815"/>
      <c r="U1192" s="265"/>
      <c r="V1192" s="815"/>
      <c r="W1192" s="815"/>
      <c r="Z1192" s="499"/>
      <c r="AA1192" s="501"/>
      <c r="AB1192" s="499"/>
    </row>
    <row r="1193" spans="2:28" hidden="1">
      <c r="B1193" s="138" t="s">
        <v>2571</v>
      </c>
      <c r="C1193" s="138" t="str">
        <f t="shared" si="62"/>
        <v>420254011411000000</v>
      </c>
      <c r="D1193" s="138"/>
      <c r="E1193" s="138"/>
      <c r="F1193" s="138"/>
      <c r="G1193" s="138"/>
      <c r="H1193" s="138"/>
      <c r="I1193" s="138"/>
      <c r="J1193" s="138"/>
      <c r="K1193" s="304" t="s">
        <v>2572</v>
      </c>
      <c r="L1193" s="270" t="s">
        <v>3218</v>
      </c>
      <c r="M1193" s="815"/>
      <c r="N1193" s="815"/>
      <c r="O1193" s="815"/>
      <c r="Q1193" s="815"/>
      <c r="R1193" s="499"/>
      <c r="S1193" s="815"/>
      <c r="T1193" s="815"/>
      <c r="U1193" s="265"/>
      <c r="V1193" s="815"/>
      <c r="W1193" s="815"/>
      <c r="Z1193" s="499"/>
      <c r="AA1193" s="501"/>
      <c r="AB1193" s="499"/>
    </row>
    <row r="1194" spans="2:28" ht="25.5" hidden="1">
      <c r="B1194" s="138" t="s">
        <v>2573</v>
      </c>
      <c r="C1194" s="138" t="str">
        <f t="shared" si="62"/>
        <v>420254011421000000</v>
      </c>
      <c r="D1194" s="138"/>
      <c r="E1194" s="138"/>
      <c r="F1194" s="138"/>
      <c r="G1194" s="138"/>
      <c r="H1194" s="138"/>
      <c r="I1194" s="138"/>
      <c r="J1194" s="138"/>
      <c r="K1194" s="304" t="s">
        <v>2574</v>
      </c>
      <c r="L1194" s="270" t="s">
        <v>3218</v>
      </c>
      <c r="M1194" s="815"/>
      <c r="N1194" s="815"/>
      <c r="O1194" s="815"/>
      <c r="Q1194" s="815"/>
      <c r="R1194" s="499"/>
      <c r="S1194" s="815"/>
      <c r="T1194" s="815"/>
      <c r="U1194" s="265"/>
      <c r="V1194" s="815"/>
      <c r="W1194" s="815"/>
      <c r="Z1194" s="499"/>
      <c r="AA1194" s="501"/>
      <c r="AB1194" s="499"/>
    </row>
    <row r="1195" spans="2:28" ht="25.5" hidden="1" customHeight="1">
      <c r="B1195" s="138" t="s">
        <v>2575</v>
      </c>
      <c r="C1195" s="138" t="str">
        <f t="shared" si="62"/>
        <v>420254011422000000</v>
      </c>
      <c r="D1195" s="138"/>
      <c r="E1195" s="138"/>
      <c r="F1195" s="138"/>
      <c r="G1195" s="138"/>
      <c r="H1195" s="138"/>
      <c r="I1195" s="138"/>
      <c r="J1195" s="138"/>
      <c r="K1195" s="304" t="s">
        <v>2576</v>
      </c>
      <c r="L1195" s="270" t="s">
        <v>3218</v>
      </c>
      <c r="M1195" s="815"/>
      <c r="N1195" s="815"/>
      <c r="O1195" s="815"/>
      <c r="Q1195" s="815"/>
      <c r="R1195" s="499"/>
      <c r="S1195" s="815"/>
      <c r="T1195" s="815"/>
      <c r="U1195" s="265"/>
      <c r="V1195" s="815"/>
      <c r="W1195" s="815"/>
      <c r="Z1195" s="499"/>
      <c r="AA1195" s="501"/>
      <c r="AB1195" s="499"/>
    </row>
    <row r="1196" spans="2:28" ht="25.5" hidden="1">
      <c r="B1196" s="138" t="s">
        <v>2577</v>
      </c>
      <c r="C1196" s="138" t="str">
        <f t="shared" si="62"/>
        <v>420254011480000000</v>
      </c>
      <c r="D1196" s="138"/>
      <c r="E1196" s="138"/>
      <c r="F1196" s="138"/>
      <c r="G1196" s="138"/>
      <c r="H1196" s="138"/>
      <c r="I1196" s="138"/>
      <c r="J1196" s="138"/>
      <c r="K1196" s="304" t="s">
        <v>2578</v>
      </c>
      <c r="L1196" s="270" t="s">
        <v>3218</v>
      </c>
      <c r="M1196" s="815"/>
      <c r="N1196" s="815"/>
      <c r="O1196" s="815"/>
      <c r="Q1196" s="815"/>
      <c r="R1196" s="499"/>
      <c r="S1196" s="815"/>
      <c r="T1196" s="815"/>
      <c r="U1196" s="265"/>
      <c r="V1196" s="815"/>
      <c r="W1196" s="815"/>
      <c r="Z1196" s="499"/>
      <c r="AA1196" s="501"/>
      <c r="AB1196" s="499"/>
    </row>
    <row r="1197" spans="2:28" ht="15.75">
      <c r="K1197" s="544" t="s">
        <v>3943</v>
      </c>
      <c r="L1197" s="528"/>
      <c r="M1197" s="192"/>
      <c r="N1197" s="192"/>
      <c r="O1197" s="192"/>
      <c r="P1197" s="192"/>
      <c r="Q1197" s="192"/>
      <c r="R1197" s="554"/>
      <c r="S1197" s="192"/>
      <c r="T1197" s="192"/>
      <c r="U1197" s="265"/>
      <c r="V1197" s="192"/>
      <c r="W1197" s="192"/>
      <c r="Z1197" s="192"/>
      <c r="AA1197" s="501"/>
      <c r="AB1197" s="192"/>
    </row>
    <row r="1198" spans="2:28" ht="16.5" thickBot="1">
      <c r="K1198" s="544"/>
      <c r="L1198" s="528"/>
      <c r="M1198" s="192"/>
      <c r="N1198" s="192"/>
      <c r="O1198" s="192"/>
      <c r="P1198" s="192"/>
      <c r="Q1198" s="192"/>
      <c r="R1198" s="554"/>
      <c r="S1198" s="192"/>
      <c r="T1198" s="192"/>
      <c r="U1198" s="265"/>
      <c r="V1198" s="192"/>
      <c r="W1198" s="192"/>
      <c r="Z1198" s="192"/>
      <c r="AA1198" s="501"/>
      <c r="AB1198" s="192"/>
    </row>
    <row r="1199" spans="2:28" ht="17.25" thickTop="1" thickBot="1">
      <c r="B1199" s="103" t="s">
        <v>2579</v>
      </c>
      <c r="C1199" s="103" t="s">
        <v>4040</v>
      </c>
      <c r="D1199" s="248"/>
      <c r="E1199" s="103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1176</v>
      </c>
      <c r="N1199" s="154">
        <f>SUM(N1202:N1218)</f>
        <v>1190</v>
      </c>
      <c r="O1199" s="298">
        <f>+N1199-M1199</f>
        <v>14</v>
      </c>
      <c r="Q1199" s="154">
        <f>SUM(Q1202:Q1218)</f>
        <v>0</v>
      </c>
      <c r="R1199" s="519"/>
      <c r="S1199" s="154">
        <f>SUM(S1202:S1218)</f>
        <v>0</v>
      </c>
      <c r="T1199" s="154">
        <f>SUM(T1202:T1218)</f>
        <v>0</v>
      </c>
      <c r="U1199" s="265"/>
      <c r="V1199" s="154">
        <f>SUM(V1202:V1218)</f>
        <v>1886</v>
      </c>
      <c r="W1199" s="154">
        <f>SUM(W1202:W1218)</f>
        <v>0</v>
      </c>
      <c r="Z1199" s="519"/>
      <c r="AA1199" s="501"/>
      <c r="AB1199" s="519"/>
    </row>
    <row r="1200" spans="2:28" ht="9" customHeight="1" thickTop="1" thickBot="1">
      <c r="K1200" s="540"/>
      <c r="M1200" s="265"/>
      <c r="N1200" s="379"/>
      <c r="Q1200" s="379"/>
      <c r="R1200" s="554"/>
      <c r="U1200" s="265"/>
      <c r="V1200" s="265"/>
      <c r="W1200" s="265"/>
      <c r="Z1200" s="501"/>
      <c r="AA1200" s="501"/>
      <c r="AB1200" s="501"/>
    </row>
    <row r="1201" spans="2:28" ht="39" thickBot="1">
      <c r="B1201" s="102" t="s">
        <v>3221</v>
      </c>
      <c r="C1201" s="245" t="s">
        <v>48</v>
      </c>
      <c r="D1201" s="245"/>
      <c r="E1201" s="246"/>
      <c r="F1201" s="246"/>
      <c r="G1201" s="246"/>
      <c r="H1201" s="246"/>
      <c r="I1201" s="246"/>
      <c r="J1201" s="246"/>
      <c r="K1201" s="302" t="s">
        <v>3222</v>
      </c>
      <c r="L1201" s="135"/>
      <c r="M1201" s="328" t="str">
        <f>+$M$10</f>
        <v>Valore netto al 31/12/2017</v>
      </c>
      <c r="N1201" s="779" t="str">
        <f>N$10</f>
        <v>Valore netto al 31/12/2018</v>
      </c>
      <c r="O1201" s="779" t="s">
        <v>4064</v>
      </c>
      <c r="P1201" s="806"/>
      <c r="Q1201" s="779" t="str">
        <f>Q$10</f>
        <v>Prechiusura al ° trimestre 2018</v>
      </c>
      <c r="R1201" s="514"/>
      <c r="S1201" s="1145" t="str">
        <f>S$330</f>
        <v>Costi da utilizzo contributi 2018</v>
      </c>
      <c r="T1201" s="1143" t="str">
        <f>T$330</f>
        <v>Costi da utilizzo contributi DI CUI SOCIO-SAN</v>
      </c>
      <c r="U1201" s="1144"/>
      <c r="V1201" s="1142" t="str">
        <f>V$330</f>
        <v>Costi da contributi 2018</v>
      </c>
      <c r="W1201" s="1143" t="str">
        <f>W$330</f>
        <v>Costi da contributi DI CUI SOCIO-SAN</v>
      </c>
      <c r="Z1201" s="681"/>
      <c r="AA1201" s="501"/>
      <c r="AB1201" s="681"/>
    </row>
    <row r="1202" spans="2:28">
      <c r="B1202" s="138" t="s">
        <v>2581</v>
      </c>
      <c r="C1202" s="138" t="s">
        <v>4041</v>
      </c>
      <c r="D1202" s="138"/>
      <c r="E1202" s="138"/>
      <c r="F1202" s="138"/>
      <c r="G1202" s="138"/>
      <c r="H1202" s="123" t="s">
        <v>4312</v>
      </c>
      <c r="I1202" s="138"/>
      <c r="J1202" s="138"/>
      <c r="K1202" s="316" t="s">
        <v>2584</v>
      </c>
      <c r="L1202" s="270" t="s">
        <v>3218</v>
      </c>
      <c r="M1202" s="564">
        <f>IF(ISERROR(VLOOKUP($B1202,ESTR_PREC!$A$1:$M$6000,2,FALSE))=TRUE,0,VLOOKUP($B1202,ESTR_PREC!$A$1:$M$6000,2,FALSE))</f>
        <v>88</v>
      </c>
      <c r="N1202" s="225">
        <v>71</v>
      </c>
      <c r="O1202" s="560">
        <f>+N1202-M1202</f>
        <v>-17</v>
      </c>
      <c r="Q1202" s="225"/>
      <c r="R1202" s="499"/>
      <c r="S1202" s="225"/>
      <c r="T1202" s="225"/>
      <c r="U1202" s="265"/>
      <c r="V1202" s="225"/>
      <c r="W1202" s="225"/>
      <c r="Z1202" s="499"/>
      <c r="AA1202" s="501"/>
      <c r="AB1202" s="499"/>
    </row>
    <row r="1203" spans="2:28">
      <c r="B1203" s="138" t="s">
        <v>2585</v>
      </c>
      <c r="C1203" s="138" t="s">
        <v>4042</v>
      </c>
      <c r="D1203" s="138"/>
      <c r="E1203" s="138"/>
      <c r="F1203" s="138"/>
      <c r="G1203" s="138"/>
      <c r="H1203" s="123" t="s">
        <v>4312</v>
      </c>
      <c r="I1203" s="138"/>
      <c r="J1203" s="138"/>
      <c r="K1203" s="257" t="s">
        <v>2587</v>
      </c>
      <c r="L1203" s="270" t="s">
        <v>3218</v>
      </c>
      <c r="M1203" s="564">
        <f>IF(ISERROR(VLOOKUP($B1203,ESTR_PREC!$A$1:$M$6000,2,FALSE))=TRUE,0,VLOOKUP($B1203,ESTR_PREC!$A$1:$M$6000,2,FALSE))</f>
        <v>0</v>
      </c>
      <c r="N1203" s="225">
        <v>75</v>
      </c>
      <c r="O1203" s="560">
        <f>+N1203-M1203</f>
        <v>75</v>
      </c>
      <c r="Q1203" s="225"/>
      <c r="R1203" s="499"/>
      <c r="S1203" s="225"/>
      <c r="T1203" s="225"/>
      <c r="U1203" s="265"/>
      <c r="V1203" s="225"/>
      <c r="W1203" s="225"/>
      <c r="Z1203" s="499"/>
      <c r="AA1203" s="501"/>
      <c r="AB1203" s="499"/>
    </row>
    <row r="1204" spans="2:28">
      <c r="B1204" s="138" t="s">
        <v>2588</v>
      </c>
      <c r="C1204" s="138" t="s">
        <v>4043</v>
      </c>
      <c r="D1204" s="138"/>
      <c r="E1204" s="138"/>
      <c r="F1204" s="138"/>
      <c r="G1204" s="138"/>
      <c r="H1204" s="123" t="s">
        <v>4312</v>
      </c>
      <c r="I1204" s="138"/>
      <c r="J1204" s="138"/>
      <c r="K1204" s="316" t="s">
        <v>2590</v>
      </c>
      <c r="L1204" s="270" t="s">
        <v>3218</v>
      </c>
      <c r="M1204" s="564">
        <f>IF(ISERROR(VLOOKUP($B1204,ESTR_PREC!$A$1:$M$6000,2,FALSE))=TRUE,0,VLOOKUP($B1204,ESTR_PREC!$A$1:$M$6000,2,FALSE))</f>
        <v>32</v>
      </c>
      <c r="N1204" s="225">
        <v>33</v>
      </c>
      <c r="O1204" s="560">
        <f>+N1204-M1204</f>
        <v>1</v>
      </c>
      <c r="Q1204" s="225"/>
      <c r="R1204" s="499"/>
      <c r="S1204" s="225"/>
      <c r="T1204" s="225"/>
      <c r="U1204" s="265"/>
      <c r="V1204" s="225"/>
      <c r="W1204" s="225"/>
      <c r="Z1204" s="499"/>
      <c r="AA1204" s="501"/>
      <c r="AB1204" s="499"/>
    </row>
    <row r="1205" spans="2:28" ht="25.5">
      <c r="B1205" s="138" t="s">
        <v>2591</v>
      </c>
      <c r="C1205" s="138" t="s">
        <v>4044</v>
      </c>
      <c r="D1205" s="138"/>
      <c r="E1205" s="138"/>
      <c r="F1205" s="138"/>
      <c r="G1205" s="138"/>
      <c r="H1205" s="123" t="s">
        <v>4312</v>
      </c>
      <c r="I1205" s="138"/>
      <c r="J1205" s="138"/>
      <c r="K1205" s="316" t="s">
        <v>2592</v>
      </c>
      <c r="L1205" s="270" t="s">
        <v>3218</v>
      </c>
      <c r="M1205" s="564">
        <f>IF(ISERROR(VLOOKUP($B1205,ESTR_PREC!$A$1:$M$6000,2,FALSE))=TRUE,0,VLOOKUP($B1205,ESTR_PREC!$A$1:$M$6000,2,FALSE))</f>
        <v>742</v>
      </c>
      <c r="N1205" s="225">
        <f>819-77-13+5</f>
        <v>734</v>
      </c>
      <c r="O1205" s="560">
        <f>+N1205-M1205</f>
        <v>-8</v>
      </c>
      <c r="Q1205" s="225"/>
      <c r="R1205" s="499"/>
      <c r="S1205" s="225"/>
      <c r="T1205" s="225"/>
      <c r="U1205" s="265"/>
      <c r="V1205" s="225"/>
      <c r="W1205" s="225"/>
      <c r="Z1205" s="499"/>
      <c r="AA1205" s="501"/>
      <c r="AB1205" s="499"/>
    </row>
    <row r="1206" spans="2:28" ht="38.25">
      <c r="B1206" s="586" t="s">
        <v>2593</v>
      </c>
      <c r="C1206" s="964" t="s">
        <v>4045</v>
      </c>
      <c r="D1206" s="960"/>
      <c r="E1206" s="960"/>
      <c r="F1206" s="960"/>
      <c r="G1206" s="960"/>
      <c r="H1206" s="123" t="s">
        <v>4312</v>
      </c>
      <c r="I1206" s="960"/>
      <c r="J1206" s="960"/>
      <c r="K1206" s="368" t="s">
        <v>4313</v>
      </c>
      <c r="L1206" s="965" t="s">
        <v>3218</v>
      </c>
      <c r="M1206" s="564">
        <f>IF(ISERROR(VLOOKUP($B1206,ESTR_PREC!$A$1:$M$6000,2,FALSE))=TRUE,0,VLOOKUP($B1206,ESTR_PREC!$A$1:$M$6000,2,FALSE))</f>
        <v>77</v>
      </c>
      <c r="N1206" s="225">
        <v>77</v>
      </c>
      <c r="O1206" s="560">
        <f>+N1206-M1206</f>
        <v>0</v>
      </c>
      <c r="Q1206" s="225"/>
      <c r="R1206" s="499"/>
      <c r="S1206" s="225"/>
      <c r="T1206" s="225"/>
      <c r="U1206" s="265"/>
      <c r="V1206" s="225"/>
      <c r="W1206" s="225"/>
      <c r="Z1206" s="499"/>
      <c r="AA1206" s="501"/>
      <c r="AB1206" s="499"/>
    </row>
    <row r="1207" spans="2:28" ht="25.5" hidden="1" customHeight="1">
      <c r="B1207" s="138" t="s">
        <v>2595</v>
      </c>
      <c r="C1207" s="138" t="s">
        <v>4046</v>
      </c>
      <c r="D1207" s="138"/>
      <c r="E1207" s="268"/>
      <c r="F1207" s="268"/>
      <c r="G1207" s="268"/>
      <c r="H1207" s="123" t="s">
        <v>4312</v>
      </c>
      <c r="I1207" s="138"/>
      <c r="J1207" s="138"/>
      <c r="K1207" s="257" t="s">
        <v>2596</v>
      </c>
      <c r="L1207" s="270" t="s">
        <v>3218</v>
      </c>
      <c r="M1207" s="815"/>
      <c r="N1207" s="815"/>
      <c r="O1207" s="815"/>
      <c r="Q1207" s="815"/>
      <c r="R1207" s="499"/>
      <c r="S1207" s="815"/>
      <c r="T1207" s="815"/>
      <c r="U1207" s="265"/>
      <c r="V1207" s="815"/>
      <c r="W1207" s="815"/>
      <c r="Z1207" s="499"/>
      <c r="AA1207" s="501"/>
      <c r="AB1207" s="499"/>
    </row>
    <row r="1208" spans="2:28" ht="25.5" hidden="1" customHeight="1">
      <c r="B1208" s="586" t="s">
        <v>2597</v>
      </c>
      <c r="C1208" s="964" t="s">
        <v>4047</v>
      </c>
      <c r="D1208" s="960"/>
      <c r="E1208" s="969"/>
      <c r="F1208" s="969"/>
      <c r="G1208" s="969"/>
      <c r="H1208" s="123" t="s">
        <v>4312</v>
      </c>
      <c r="I1208" s="960"/>
      <c r="J1208" s="960"/>
      <c r="K1208" s="368" t="s">
        <v>4314</v>
      </c>
      <c r="L1208" s="965" t="s">
        <v>3218</v>
      </c>
      <c r="M1208" s="815"/>
      <c r="N1208" s="815"/>
      <c r="O1208" s="815"/>
      <c r="Q1208" s="815"/>
      <c r="R1208" s="499"/>
      <c r="S1208" s="815"/>
      <c r="T1208" s="815"/>
      <c r="U1208" s="265"/>
      <c r="V1208" s="815"/>
      <c r="W1208" s="815"/>
      <c r="Z1208" s="499"/>
      <c r="AA1208" s="501"/>
      <c r="AB1208" s="499"/>
    </row>
    <row r="1209" spans="2:28" ht="25.5" hidden="1" customHeight="1">
      <c r="B1209" s="138" t="s">
        <v>2599</v>
      </c>
      <c r="C1209" s="138" t="s">
        <v>4049</v>
      </c>
      <c r="D1209" s="138"/>
      <c r="E1209" s="268"/>
      <c r="F1209" s="268"/>
      <c r="G1209" s="268"/>
      <c r="H1209" s="123" t="s">
        <v>4312</v>
      </c>
      <c r="I1209" s="138"/>
      <c r="J1209" s="138"/>
      <c r="K1209" s="257" t="s">
        <v>2600</v>
      </c>
      <c r="L1209" s="270" t="s">
        <v>3218</v>
      </c>
      <c r="M1209" s="815"/>
      <c r="N1209" s="815"/>
      <c r="O1209" s="815"/>
      <c r="Q1209" s="815"/>
      <c r="R1209" s="499"/>
      <c r="S1209" s="815"/>
      <c r="T1209" s="815"/>
      <c r="U1209" s="265"/>
      <c r="V1209" s="815"/>
      <c r="W1209" s="815"/>
      <c r="Z1209" s="499"/>
      <c r="AA1209" s="501"/>
      <c r="AB1209" s="499"/>
    </row>
    <row r="1210" spans="2:28" ht="25.5" hidden="1" customHeight="1">
      <c r="B1210" s="586" t="s">
        <v>2601</v>
      </c>
      <c r="C1210" s="964" t="s">
        <v>4050</v>
      </c>
      <c r="D1210" s="960"/>
      <c r="E1210" s="969"/>
      <c r="F1210" s="969"/>
      <c r="G1210" s="969"/>
      <c r="H1210" s="123" t="s">
        <v>4312</v>
      </c>
      <c r="I1210" s="960"/>
      <c r="J1210" s="960"/>
      <c r="K1210" s="368" t="s">
        <v>4315</v>
      </c>
      <c r="L1210" s="965" t="s">
        <v>3218</v>
      </c>
      <c r="M1210" s="815"/>
      <c r="N1210" s="815"/>
      <c r="O1210" s="815"/>
      <c r="Q1210" s="815"/>
      <c r="R1210" s="499"/>
      <c r="S1210" s="815"/>
      <c r="T1210" s="815"/>
      <c r="U1210" s="265"/>
      <c r="V1210" s="815"/>
      <c r="W1210" s="815"/>
      <c r="Z1210" s="499"/>
      <c r="AA1210" s="501"/>
      <c r="AB1210" s="499"/>
    </row>
    <row r="1211" spans="2:28">
      <c r="B1211" s="138" t="s">
        <v>2603</v>
      </c>
      <c r="C1211" s="138" t="s">
        <v>4051</v>
      </c>
      <c r="D1211" s="138"/>
      <c r="E1211" s="138"/>
      <c r="F1211" s="138"/>
      <c r="G1211" s="138"/>
      <c r="H1211" s="123" t="s">
        <v>4312</v>
      </c>
      <c r="I1211" s="138"/>
      <c r="J1211" s="138"/>
      <c r="K1211" s="316" t="s">
        <v>2605</v>
      </c>
      <c r="L1211" s="270" t="s">
        <v>3218</v>
      </c>
      <c r="M1211" s="564">
        <f>IF(ISERROR(VLOOKUP($B1211,ESTR_PREC!$A$1:$M$6000,2,FALSE))=TRUE,0,VLOOKUP($B1211,ESTR_PREC!$A$1:$M$6000,2,FALSE))</f>
        <v>0</v>
      </c>
      <c r="N1211" s="225">
        <v>136</v>
      </c>
      <c r="O1211" s="560">
        <f t="shared" ref="O1211:O1217" si="63">+N1211-M1211</f>
        <v>136</v>
      </c>
      <c r="Q1211" s="225"/>
      <c r="R1211" s="499"/>
      <c r="S1211" s="225"/>
      <c r="T1211" s="225"/>
      <c r="U1211" s="265"/>
      <c r="V1211" s="225"/>
      <c r="W1211" s="225"/>
      <c r="Z1211" s="499"/>
      <c r="AA1211" s="501"/>
      <c r="AB1211" s="499"/>
    </row>
    <row r="1212" spans="2:28">
      <c r="B1212" s="138" t="s">
        <v>2606</v>
      </c>
      <c r="C1212" s="138" t="s">
        <v>4052</v>
      </c>
      <c r="D1212" s="138"/>
      <c r="E1212" s="138"/>
      <c r="F1212" s="138"/>
      <c r="G1212" s="138"/>
      <c r="H1212" s="123" t="s">
        <v>4312</v>
      </c>
      <c r="I1212" s="138"/>
      <c r="J1212" s="138"/>
      <c r="K1212" s="316" t="s">
        <v>2607</v>
      </c>
      <c r="L1212" s="270" t="s">
        <v>3218</v>
      </c>
      <c r="M1212" s="564">
        <f>IF(ISERROR(VLOOKUP($B1212,ESTR_PREC!$A$1:$M$6000,2,FALSE))=TRUE,0,VLOOKUP($B1212,ESTR_PREC!$A$1:$M$6000,2,FALSE))</f>
        <v>0</v>
      </c>
      <c r="N1212" s="225"/>
      <c r="O1212" s="560">
        <f t="shared" si="63"/>
        <v>0</v>
      </c>
      <c r="Q1212" s="225"/>
      <c r="R1212" s="499"/>
      <c r="S1212" s="225"/>
      <c r="T1212" s="225"/>
      <c r="U1212" s="265"/>
      <c r="V1212" s="225"/>
      <c r="W1212" s="225"/>
      <c r="Z1212" s="499"/>
      <c r="AA1212" s="501"/>
      <c r="AB1212" s="499"/>
    </row>
    <row r="1213" spans="2:28">
      <c r="B1213" s="138" t="s">
        <v>2608</v>
      </c>
      <c r="C1213" s="138" t="s">
        <v>4053</v>
      </c>
      <c r="D1213" s="138"/>
      <c r="E1213" s="138"/>
      <c r="F1213" s="138"/>
      <c r="G1213" s="138"/>
      <c r="H1213" s="123" t="s">
        <v>4312</v>
      </c>
      <c r="I1213" s="138"/>
      <c r="J1213" s="138"/>
      <c r="K1213" s="316" t="s">
        <v>2609</v>
      </c>
      <c r="L1213" s="270" t="s">
        <v>3218</v>
      </c>
      <c r="M1213" s="564">
        <f>IF(ISERROR(VLOOKUP($B1213,ESTR_PREC!$A$1:$M$6000,2,FALSE))=TRUE,0,VLOOKUP($B1213,ESTR_PREC!$A$1:$M$6000,2,FALSE))</f>
        <v>24</v>
      </c>
      <c r="N1213" s="225">
        <v>18</v>
      </c>
      <c r="O1213" s="560">
        <f t="shared" si="63"/>
        <v>-6</v>
      </c>
      <c r="Q1213" s="225"/>
      <c r="R1213" s="499"/>
      <c r="S1213" s="225"/>
      <c r="T1213" s="225"/>
      <c r="U1213" s="265"/>
      <c r="V1213" s="225"/>
      <c r="W1213" s="225"/>
      <c r="Z1213" s="499"/>
      <c r="AA1213" s="501"/>
      <c r="AB1213" s="499"/>
    </row>
    <row r="1214" spans="2:28">
      <c r="B1214" s="138" t="s">
        <v>2612</v>
      </c>
      <c r="C1214" s="138" t="s">
        <v>4054</v>
      </c>
      <c r="D1214" s="138"/>
      <c r="E1214" s="138"/>
      <c r="F1214" s="138"/>
      <c r="G1214" s="138"/>
      <c r="H1214" s="123" t="s">
        <v>4312</v>
      </c>
      <c r="I1214" s="138"/>
      <c r="J1214" s="138"/>
      <c r="K1214" s="316" t="s">
        <v>2613</v>
      </c>
      <c r="L1214" s="270" t="s">
        <v>3218</v>
      </c>
      <c r="M1214" s="564">
        <f>IF(ISERROR(VLOOKUP($B1214,ESTR_PREC!$A$1:$M$6000,2,FALSE))=TRUE,0,VLOOKUP($B1214,ESTR_PREC!$A$1:$M$6000,2,FALSE))</f>
        <v>7</v>
      </c>
      <c r="N1214" s="225">
        <v>6</v>
      </c>
      <c r="O1214" s="560">
        <f t="shared" si="63"/>
        <v>-1</v>
      </c>
      <c r="Q1214" s="225"/>
      <c r="R1214" s="499"/>
      <c r="S1214" s="225"/>
      <c r="T1214" s="225"/>
      <c r="U1214" s="265"/>
      <c r="V1214" s="225"/>
      <c r="W1214" s="225"/>
      <c r="Z1214" s="499"/>
      <c r="AA1214" s="501"/>
      <c r="AB1214" s="499"/>
    </row>
    <row r="1215" spans="2:28">
      <c r="B1215" s="138" t="s">
        <v>2614</v>
      </c>
      <c r="C1215" s="138" t="s">
        <v>4055</v>
      </c>
      <c r="D1215" s="138"/>
      <c r="E1215" s="138"/>
      <c r="F1215" s="138"/>
      <c r="G1215" s="138"/>
      <c r="H1215" s="123" t="s">
        <v>4312</v>
      </c>
      <c r="I1215" s="138"/>
      <c r="J1215" s="138"/>
      <c r="K1215" s="316" t="s">
        <v>2615</v>
      </c>
      <c r="L1215" s="270" t="s">
        <v>3218</v>
      </c>
      <c r="M1215" s="564">
        <f>IF(ISERROR(VLOOKUP($B1215,ESTR_PREC!$A$1:$M$6000,2,FALSE))=TRUE,0,VLOOKUP($B1215,ESTR_PREC!$A$1:$M$6000,2,FALSE))</f>
        <v>0</v>
      </c>
      <c r="N1215" s="225"/>
      <c r="O1215" s="560">
        <f t="shared" si="63"/>
        <v>0</v>
      </c>
      <c r="Q1215" s="225"/>
      <c r="R1215" s="499"/>
      <c r="S1215" s="225"/>
      <c r="T1215" s="225"/>
      <c r="U1215" s="265"/>
      <c r="V1215" s="225"/>
      <c r="W1215" s="225"/>
      <c r="Z1215" s="499"/>
      <c r="AA1215" s="501"/>
      <c r="AB1215" s="499"/>
    </row>
    <row r="1216" spans="2:28">
      <c r="B1216" s="138" t="s">
        <v>2616</v>
      </c>
      <c r="C1216" s="138" t="s">
        <v>4056</v>
      </c>
      <c r="D1216" s="138"/>
      <c r="E1216" s="138"/>
      <c r="F1216" s="138"/>
      <c r="G1216" s="138"/>
      <c r="H1216" s="123" t="s">
        <v>4312</v>
      </c>
      <c r="I1216" s="138"/>
      <c r="J1216" s="138"/>
      <c r="K1216" s="304" t="s">
        <v>2617</v>
      </c>
      <c r="L1216" s="270" t="s">
        <v>3218</v>
      </c>
      <c r="M1216" s="564">
        <f>IF(ISERROR(VLOOKUP($B1216,ESTR_PREC!$A$1:$M$6000,2,FALSE))=TRUE,0,VLOOKUP($B1216,ESTR_PREC!$A$1:$M$6000,2,FALSE))</f>
        <v>206</v>
      </c>
      <c r="N1216" s="225">
        <v>40</v>
      </c>
      <c r="O1216" s="560">
        <f t="shared" si="63"/>
        <v>-166</v>
      </c>
      <c r="Q1216" s="225"/>
      <c r="R1216" s="499"/>
      <c r="S1216" s="225"/>
      <c r="T1216" s="225"/>
      <c r="U1216" s="265"/>
      <c r="V1216" s="225"/>
      <c r="W1216" s="225"/>
      <c r="Z1216" s="499"/>
      <c r="AA1216" s="501"/>
      <c r="AB1216" s="499"/>
    </row>
    <row r="1217" spans="1:28">
      <c r="B1217" s="138" t="s">
        <v>2618</v>
      </c>
      <c r="C1217" s="138" t="s">
        <v>4057</v>
      </c>
      <c r="D1217" s="138"/>
      <c r="E1217" s="138"/>
      <c r="F1217" s="138"/>
      <c r="G1217" s="138"/>
      <c r="H1217" s="123" t="s">
        <v>73</v>
      </c>
      <c r="I1217" s="138"/>
      <c r="J1217" s="138"/>
      <c r="K1217" s="304" t="s">
        <v>2619</v>
      </c>
      <c r="L1217" s="270" t="s">
        <v>3218</v>
      </c>
      <c r="M1217" s="564">
        <f>IF(ISERROR(VLOOKUP($B1217,ESTR_PREC!$A$1:$M$6000,2,FALSE))=TRUE,0,VLOOKUP($B1217,ESTR_PREC!$A$1:$M$6000,2,FALSE))</f>
        <v>0</v>
      </c>
      <c r="N1217" s="225"/>
      <c r="O1217" s="560">
        <f t="shared" si="63"/>
        <v>0</v>
      </c>
      <c r="Q1217" s="225"/>
      <c r="R1217" s="499"/>
      <c r="S1217" s="225"/>
      <c r="T1217" s="225"/>
      <c r="U1217" s="265"/>
      <c r="V1217" s="225">
        <v>1886</v>
      </c>
      <c r="W1217" s="225"/>
      <c r="Z1217" s="499"/>
      <c r="AA1217" s="501"/>
      <c r="AB1217" s="499"/>
    </row>
    <row r="1218" spans="1:28" s="291" customFormat="1" ht="15.75" hidden="1" customHeight="1" thickBot="1">
      <c r="A1218" s="265"/>
      <c r="B1218" s="352" t="s">
        <v>2620</v>
      </c>
      <c r="C1218" s="352" t="s">
        <v>4058</v>
      </c>
      <c r="D1218" s="352"/>
      <c r="E1218" s="352"/>
      <c r="F1218" s="352"/>
      <c r="G1218" s="352"/>
      <c r="H1218" s="352"/>
      <c r="I1218" s="352"/>
      <c r="J1218" s="352"/>
      <c r="K1218" s="308" t="s">
        <v>2621</v>
      </c>
      <c r="L1218" s="562" t="s">
        <v>3218</v>
      </c>
      <c r="M1218" s="815"/>
      <c r="N1218" s="815"/>
      <c r="O1218" s="815"/>
      <c r="P1218" s="265"/>
      <c r="Q1218" s="815"/>
      <c r="R1218" s="499"/>
      <c r="S1218" s="815"/>
      <c r="T1218" s="815"/>
      <c r="U1218" s="265"/>
      <c r="V1218" s="815"/>
      <c r="W1218" s="815"/>
      <c r="X1218" s="501"/>
      <c r="Y1218" s="379"/>
      <c r="Z1218" s="548"/>
      <c r="AA1218" s="501"/>
      <c r="AB1218" s="548"/>
    </row>
    <row r="1219" spans="1:28" ht="15.75">
      <c r="K1219" s="527"/>
      <c r="L1219" s="528"/>
      <c r="M1219" s="192"/>
      <c r="N1219" s="192"/>
      <c r="O1219" s="192"/>
      <c r="Q1219" s="192"/>
      <c r="R1219" s="192"/>
      <c r="S1219" s="192"/>
      <c r="T1219" s="192"/>
      <c r="U1219" s="265"/>
      <c r="V1219" s="192"/>
      <c r="W1219" s="192"/>
      <c r="Z1219" s="192"/>
      <c r="AA1219" s="501"/>
      <c r="AB1219" s="192"/>
    </row>
    <row r="1220" spans="1:28" ht="16.5" thickBot="1">
      <c r="K1220" s="527"/>
      <c r="L1220" s="528"/>
      <c r="M1220" s="192"/>
      <c r="N1220" s="192"/>
      <c r="O1220" s="192"/>
      <c r="Q1220" s="192"/>
      <c r="R1220" s="554"/>
      <c r="S1220" s="192"/>
      <c r="T1220" s="192"/>
      <c r="U1220" s="265"/>
      <c r="V1220" s="192"/>
      <c r="W1220" s="192"/>
      <c r="Z1220" s="192"/>
      <c r="AA1220" s="501"/>
      <c r="AB1220" s="192"/>
    </row>
    <row r="1221" spans="1:28" ht="39" thickBot="1">
      <c r="K1221" s="529"/>
      <c r="L1221" s="465"/>
      <c r="M1221" s="328" t="str">
        <f>+$M$10</f>
        <v>Valore netto al 31/12/2017</v>
      </c>
      <c r="N1221" s="779" t="str">
        <f>N$10</f>
        <v>Valore netto al 31/12/2018</v>
      </c>
      <c r="O1221" s="779" t="s">
        <v>4064</v>
      </c>
      <c r="P1221" s="806"/>
      <c r="Q1221" s="779" t="str">
        <f>Q$10</f>
        <v>Prechiusura al ° trimestre 2018</v>
      </c>
      <c r="R1221" s="514"/>
      <c r="S1221" s="1145" t="str">
        <f>S$330</f>
        <v>Costi da utilizzo contributi 2018</v>
      </c>
      <c r="T1221" s="1143" t="str">
        <f>T$330</f>
        <v>Costi da utilizzo contributi DI CUI SOCIO-SAN</v>
      </c>
      <c r="U1221" s="1144"/>
      <c r="V1221" s="1142" t="str">
        <f>V$330</f>
        <v>Costi da contributi 2018</v>
      </c>
      <c r="W1221" s="1143" t="str">
        <f>W$330</f>
        <v>Costi da contributi DI CUI SOCIO-SAN</v>
      </c>
      <c r="Z1221" s="681"/>
      <c r="AA1221" s="501"/>
      <c r="AB1221" s="681"/>
    </row>
    <row r="1222" spans="1:28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321" t="s">
        <v>2623</v>
      </c>
      <c r="L1222" s="187" t="s">
        <v>3218</v>
      </c>
      <c r="M1222" s="188">
        <f>+M1226+M1240+M1256+M1271</f>
        <v>85</v>
      </c>
      <c r="N1222" s="775">
        <f>+N1226+N1240+N1256+N1271</f>
        <v>71</v>
      </c>
      <c r="O1222" s="775">
        <f>+N1222-M1222</f>
        <v>-14</v>
      </c>
      <c r="Q1222" s="775">
        <f>+Q1226+Q1240+Q1256+Q1271</f>
        <v>0</v>
      </c>
      <c r="R1222" s="518"/>
      <c r="S1222" s="188">
        <f>+S1226+S1240+S1256+S1271</f>
        <v>0</v>
      </c>
      <c r="T1222" s="188">
        <f>+T1226+T1240+T1256+T1271</f>
        <v>0</v>
      </c>
      <c r="U1222" s="265"/>
      <c r="V1222" s="188">
        <f>+V1226+V1240+V1256+V1271</f>
        <v>0</v>
      </c>
      <c r="W1222" s="188">
        <f>+W1226+W1240+W1256+W1271</f>
        <v>0</v>
      </c>
      <c r="Z1222" s="518"/>
      <c r="AA1222" s="501"/>
      <c r="AB1222" s="518"/>
    </row>
    <row r="1223" spans="1:28" ht="16.5" thickTop="1">
      <c r="K1223" s="527"/>
      <c r="L1223" s="528"/>
      <c r="M1223" s="192"/>
      <c r="N1223" s="192"/>
      <c r="O1223" s="192"/>
      <c r="Q1223" s="192"/>
      <c r="R1223" s="554"/>
      <c r="S1223" s="192"/>
      <c r="T1223" s="192"/>
      <c r="U1223" s="265"/>
      <c r="V1223" s="192"/>
      <c r="W1223" s="192"/>
      <c r="Z1223" s="192"/>
      <c r="AA1223" s="501"/>
      <c r="AB1223" s="192"/>
    </row>
    <row r="1224" spans="1:28" ht="15.75" thickBot="1">
      <c r="M1224" s="265"/>
      <c r="N1224" s="379"/>
      <c r="Q1224" s="379"/>
      <c r="R1224" s="554"/>
      <c r="U1224" s="265"/>
      <c r="V1224" s="265"/>
      <c r="W1224" s="265"/>
      <c r="Z1224" s="501"/>
      <c r="AA1224" s="501"/>
      <c r="AB1224" s="501"/>
    </row>
    <row r="1225" spans="1:28" ht="39" thickBot="1">
      <c r="K1225" s="529"/>
      <c r="L1225" s="465"/>
      <c r="M1225" s="328" t="str">
        <f>+$M$10</f>
        <v>Valore netto al 31/12/2017</v>
      </c>
      <c r="N1225" s="779" t="str">
        <f>N$10</f>
        <v>Valore netto al 31/12/2018</v>
      </c>
      <c r="O1225" s="779" t="s">
        <v>4064</v>
      </c>
      <c r="P1225" s="806"/>
      <c r="Q1225" s="779" t="str">
        <f>Q$10</f>
        <v>Prechiusura al ° trimestre 2018</v>
      </c>
      <c r="R1225" s="514"/>
      <c r="S1225" s="1145" t="str">
        <f>S$330</f>
        <v>Costi da utilizzo contributi 2018</v>
      </c>
      <c r="T1225" s="1143" t="str">
        <f>T$330</f>
        <v>Costi da utilizzo contributi DI CUI SOCIO-SAN</v>
      </c>
      <c r="U1225" s="1144"/>
      <c r="V1225" s="1142" t="str">
        <f>V$330</f>
        <v>Costi da contributi 2018</v>
      </c>
      <c r="W1225" s="1143" t="str">
        <f>W$330</f>
        <v>Costi da contributi DI CUI SOCIO-SAN</v>
      </c>
      <c r="Z1225" s="681"/>
      <c r="AA1225" s="501"/>
      <c r="AB1225" s="681"/>
    </row>
    <row r="1226" spans="1:28" ht="30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23</v>
      </c>
      <c r="N1226" s="775">
        <f>+N1228+N1233</f>
        <v>15</v>
      </c>
      <c r="O1226" s="775">
        <f>+N1226-M1226</f>
        <v>-8</v>
      </c>
      <c r="Q1226" s="775">
        <f>+Q1228+Q1233</f>
        <v>0</v>
      </c>
      <c r="R1226" s="518"/>
      <c r="S1226" s="106">
        <f>+S1228+S1233</f>
        <v>0</v>
      </c>
      <c r="T1226" s="106">
        <f>+T1228+T1233</f>
        <v>0</v>
      </c>
      <c r="U1226" s="265"/>
      <c r="V1226" s="106">
        <f>+V1228+V1233</f>
        <v>0</v>
      </c>
      <c r="W1226" s="106">
        <f>+W1228+W1233</f>
        <v>0</v>
      </c>
      <c r="Z1226" s="518"/>
      <c r="AA1226" s="501"/>
      <c r="AB1226" s="518"/>
    </row>
    <row r="1227" spans="1:28" ht="16.5" thickTop="1" thickBot="1">
      <c r="M1227" s="265"/>
      <c r="N1227" s="379"/>
      <c r="Q1227" s="379"/>
      <c r="R1227" s="554"/>
      <c r="U1227" s="265"/>
      <c r="V1227" s="265"/>
      <c r="W1227" s="265"/>
      <c r="Z1227" s="501"/>
      <c r="AA1227" s="501"/>
      <c r="AB1227" s="501"/>
    </row>
    <row r="1228" spans="1:28" ht="17.25" thickTop="1" thickBot="1">
      <c r="B1228" s="193" t="s">
        <v>2626</v>
      </c>
      <c r="C1228" s="242" t="s">
        <v>4061</v>
      </c>
      <c r="D1228" s="243"/>
      <c r="E1228" s="112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23</v>
      </c>
      <c r="N1228" s="298">
        <f>+N1231</f>
        <v>15</v>
      </c>
      <c r="O1228" s="298">
        <f>+N1228-M1228</f>
        <v>-8</v>
      </c>
      <c r="Q1228" s="298">
        <f>+Q1231</f>
        <v>0</v>
      </c>
      <c r="R1228" s="519"/>
      <c r="S1228" s="115">
        <f>+S1231</f>
        <v>0</v>
      </c>
      <c r="T1228" s="115">
        <f>+T1231</f>
        <v>0</v>
      </c>
      <c r="U1228" s="265"/>
      <c r="V1228" s="115">
        <f>+V1231</f>
        <v>0</v>
      </c>
      <c r="W1228" s="115">
        <f>+W1231</f>
        <v>0</v>
      </c>
      <c r="Z1228" s="519"/>
      <c r="AA1228" s="501"/>
      <c r="AB1228" s="519"/>
    </row>
    <row r="1229" spans="1:28" ht="9" customHeight="1" thickTop="1" thickBot="1">
      <c r="K1229" s="527"/>
      <c r="L1229" s="528"/>
      <c r="M1229" s="192"/>
      <c r="N1229" s="192"/>
      <c r="O1229" s="192"/>
      <c r="Q1229" s="192"/>
      <c r="R1229" s="554"/>
      <c r="S1229" s="192"/>
      <c r="T1229" s="192"/>
      <c r="U1229" s="265"/>
      <c r="V1229" s="192"/>
      <c r="W1229" s="192"/>
      <c r="Z1229" s="192"/>
      <c r="AA1229" s="501"/>
      <c r="AB1229" s="192"/>
    </row>
    <row r="1230" spans="1:28" ht="39" thickBot="1">
      <c r="B1230" s="102" t="s">
        <v>3221</v>
      </c>
      <c r="C1230" s="245" t="s">
        <v>48</v>
      </c>
      <c r="D1230" s="245"/>
      <c r="E1230" s="246"/>
      <c r="F1230" s="246"/>
      <c r="G1230" s="246"/>
      <c r="H1230" s="246"/>
      <c r="I1230" s="246"/>
      <c r="J1230" s="246"/>
      <c r="K1230" s="302" t="s">
        <v>3222</v>
      </c>
      <c r="L1230" s="135"/>
      <c r="M1230" s="328" t="str">
        <f>+$M$10</f>
        <v>Valore netto al 31/12/2017</v>
      </c>
      <c r="N1230" s="779" t="str">
        <f>N$10</f>
        <v>Valore netto al 31/12/2018</v>
      </c>
      <c r="O1230" s="779" t="s">
        <v>4064</v>
      </c>
      <c r="P1230" s="806"/>
      <c r="Q1230" s="779" t="str">
        <f>Q$10</f>
        <v>Prechiusura al ° trimestre 2018</v>
      </c>
      <c r="R1230" s="514"/>
      <c r="S1230" s="1145" t="str">
        <f>S$330</f>
        <v>Costi da utilizzo contributi 2018</v>
      </c>
      <c r="T1230" s="1143" t="str">
        <f>T$330</f>
        <v>Costi da utilizzo contributi DI CUI SOCIO-SAN</v>
      </c>
      <c r="U1230" s="1144"/>
      <c r="V1230" s="1142" t="str">
        <f>V$330</f>
        <v>Costi da contributi 2018</v>
      </c>
      <c r="W1230" s="1143" t="str">
        <f>W$330</f>
        <v>Costi da contributi DI CUI SOCIO-SAN</v>
      </c>
      <c r="Z1230" s="681"/>
      <c r="AA1230" s="501"/>
      <c r="AB1230" s="681"/>
    </row>
    <row r="1231" spans="1:28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23" t="s">
        <v>4316</v>
      </c>
      <c r="I1231" s="147"/>
      <c r="J1231" s="147"/>
      <c r="K1231" s="323" t="s">
        <v>2633</v>
      </c>
      <c r="L1231" s="149" t="s">
        <v>3218</v>
      </c>
      <c r="M1231" s="564">
        <f>IF(ISERROR(VLOOKUP($B1231,ESTR_PREC!$A$1:$M$6000,2,FALSE))=TRUE,0,VLOOKUP($B1231,ESTR_PREC!$A$1:$M$6000,2,FALSE))</f>
        <v>23</v>
      </c>
      <c r="N1231" s="225">
        <v>15</v>
      </c>
      <c r="O1231" s="560">
        <f>+N1231-M1231</f>
        <v>-8</v>
      </c>
      <c r="Q1231" s="225"/>
      <c r="R1231" s="499"/>
      <c r="S1231" s="225"/>
      <c r="T1231" s="225"/>
      <c r="U1231" s="265"/>
      <c r="V1231" s="225"/>
      <c r="W1231" s="225"/>
      <c r="Z1231" s="499"/>
      <c r="AA1231" s="501"/>
      <c r="AB1231" s="499"/>
    </row>
    <row r="1232" spans="1:28" ht="15.75">
      <c r="K1232" s="527"/>
      <c r="L1232" s="528"/>
      <c r="M1232" s="192"/>
      <c r="N1232" s="192"/>
      <c r="O1232" s="192"/>
      <c r="Q1232" s="192"/>
      <c r="R1232" s="554"/>
      <c r="S1232" s="192"/>
      <c r="T1232" s="192"/>
      <c r="U1232" s="265"/>
      <c r="V1232" s="192"/>
      <c r="W1232" s="192"/>
      <c r="Z1232" s="192"/>
      <c r="AA1232" s="501"/>
      <c r="AB1232" s="192"/>
    </row>
    <row r="1233" spans="2:28" ht="17.25" hidden="1" thickTop="1" thickBot="1">
      <c r="B1233" s="970" t="s">
        <v>2634</v>
      </c>
      <c r="C1233" s="556" t="s">
        <v>4063</v>
      </c>
      <c r="D1233" s="293"/>
      <c r="E1233" s="294"/>
      <c r="F1233" s="293"/>
      <c r="G1233" s="294"/>
      <c r="H1233" s="293"/>
      <c r="I1233" s="293"/>
      <c r="J1233" s="293"/>
      <c r="K1233" s="295" t="s">
        <v>2635</v>
      </c>
      <c r="L1233" s="296" t="s">
        <v>3218</v>
      </c>
      <c r="M1233" s="297">
        <f>+M1236</f>
        <v>0</v>
      </c>
      <c r="N1233" s="298">
        <f>+N1236</f>
        <v>0</v>
      </c>
      <c r="O1233" s="298">
        <f>+N1233-M1233</f>
        <v>0</v>
      </c>
      <c r="Q1233" s="298">
        <f>+Q1236</f>
        <v>0</v>
      </c>
      <c r="R1233" s="519"/>
      <c r="S1233" s="115">
        <f>+S1236</f>
        <v>0</v>
      </c>
      <c r="T1233" s="115">
        <f>+T1236</f>
        <v>0</v>
      </c>
      <c r="U1233" s="265"/>
      <c r="V1233" s="115">
        <f>+V1236</f>
        <v>0</v>
      </c>
      <c r="W1233" s="115">
        <f>+W1236</f>
        <v>0</v>
      </c>
      <c r="Z1233" s="519"/>
      <c r="AA1233" s="501"/>
      <c r="AB1233" s="519"/>
    </row>
    <row r="1234" spans="2:28" ht="9" hidden="1" customHeight="1" thickTop="1" thickBot="1">
      <c r="K1234" s="527"/>
      <c r="L1234" s="528"/>
      <c r="M1234" s="192"/>
      <c r="N1234" s="192"/>
      <c r="O1234" s="192"/>
      <c r="Q1234" s="192"/>
      <c r="R1234" s="554"/>
      <c r="S1234" s="192"/>
      <c r="T1234" s="192"/>
      <c r="U1234" s="265"/>
      <c r="V1234" s="192"/>
      <c r="W1234" s="192"/>
      <c r="Z1234" s="192"/>
      <c r="AA1234" s="501"/>
      <c r="AB1234" s="192"/>
    </row>
    <row r="1235" spans="2:28" ht="39" hidden="1" thickBot="1">
      <c r="B1235" s="347" t="s">
        <v>3221</v>
      </c>
      <c r="C1235" s="348" t="s">
        <v>48</v>
      </c>
      <c r="D1235" s="348"/>
      <c r="E1235" s="349"/>
      <c r="F1235" s="349"/>
      <c r="G1235" s="349"/>
      <c r="H1235" s="349"/>
      <c r="I1235" s="349"/>
      <c r="J1235" s="349"/>
      <c r="K1235" s="350" t="s">
        <v>3222</v>
      </c>
      <c r="L1235" s="558"/>
      <c r="M1235" s="347" t="str">
        <f>+$M$10</f>
        <v>Valore netto al 31/12/2017</v>
      </c>
      <c r="N1235" s="347" t="str">
        <f>N$10</f>
        <v>Valore netto al 31/12/2018</v>
      </c>
      <c r="O1235" s="559" t="s">
        <v>4064</v>
      </c>
      <c r="Q1235" s="347" t="str">
        <f>Q$10</f>
        <v>Prechiusura al ° trimestre 2018</v>
      </c>
      <c r="R1235" s="514"/>
      <c r="S1235" s="498" t="str">
        <f>S$330</f>
        <v>Costi da utilizzo contributi 2018</v>
      </c>
      <c r="T1235" s="498" t="str">
        <f>T$330</f>
        <v>Costi da utilizzo contributi DI CUI SOCIO-SAN</v>
      </c>
      <c r="U1235" s="265"/>
      <c r="V1235" s="498" t="str">
        <f>V$330</f>
        <v>Costi da contributi 2018</v>
      </c>
      <c r="W1235" s="498" t="str">
        <f>W$330</f>
        <v>Costi da contributi DI CUI SOCIO-SAN</v>
      </c>
      <c r="Z1235" s="681"/>
      <c r="AA1235" s="501"/>
      <c r="AB1235" s="681"/>
    </row>
    <row r="1236" spans="2:28" ht="15.75" hidden="1" thickBot="1">
      <c r="B1236" s="971" t="s">
        <v>2636</v>
      </c>
      <c r="C1236" s="972" t="s">
        <v>4065</v>
      </c>
      <c r="D1236" s="972"/>
      <c r="E1236" s="972"/>
      <c r="F1236" s="972"/>
      <c r="G1236" s="972"/>
      <c r="H1236" s="972"/>
      <c r="I1236" s="972"/>
      <c r="J1236" s="972"/>
      <c r="K1236" s="973" t="s">
        <v>2638</v>
      </c>
      <c r="L1236" s="974" t="s">
        <v>3218</v>
      </c>
      <c r="M1236" s="815"/>
      <c r="N1236" s="815"/>
      <c r="O1236" s="815"/>
      <c r="Q1236" s="815"/>
      <c r="R1236" s="499"/>
      <c r="S1236" s="815"/>
      <c r="T1236" s="815"/>
      <c r="U1236" s="265"/>
      <c r="V1236" s="815"/>
      <c r="W1236" s="815"/>
      <c r="Z1236" s="499"/>
      <c r="AA1236" s="501"/>
      <c r="AB1236" s="499"/>
    </row>
    <row r="1237" spans="2:28" ht="15.75" hidden="1">
      <c r="K1237" s="527"/>
      <c r="L1237" s="528"/>
      <c r="M1237" s="499"/>
      <c r="N1237" s="192"/>
      <c r="O1237" s="192"/>
      <c r="Q1237" s="192"/>
      <c r="R1237" s="554"/>
      <c r="S1237" s="499"/>
      <c r="T1237" s="499"/>
      <c r="U1237" s="265"/>
      <c r="V1237" s="499"/>
      <c r="W1237" s="499"/>
      <c r="Z1237" s="499"/>
      <c r="AA1237" s="501"/>
      <c r="AB1237" s="499"/>
    </row>
    <row r="1238" spans="2:28" ht="16.5" thickBot="1">
      <c r="K1238" s="527"/>
      <c r="L1238" s="528"/>
      <c r="M1238" s="499"/>
      <c r="N1238" s="192"/>
      <c r="O1238" s="192"/>
      <c r="Q1238" s="192"/>
      <c r="R1238" s="554"/>
      <c r="S1238" s="499"/>
      <c r="T1238" s="499"/>
      <c r="U1238" s="265"/>
      <c r="V1238" s="499"/>
      <c r="W1238" s="499"/>
      <c r="Z1238" s="499"/>
      <c r="AA1238" s="501"/>
      <c r="AB1238" s="499"/>
    </row>
    <row r="1239" spans="2:28" ht="39" thickBot="1">
      <c r="K1239" s="529"/>
      <c r="L1239" s="465"/>
      <c r="M1239" s="328" t="str">
        <f>+$M$10</f>
        <v>Valore netto al 31/12/2017</v>
      </c>
      <c r="N1239" s="779" t="str">
        <f>N$10</f>
        <v>Valore netto al 31/12/2018</v>
      </c>
      <c r="O1239" s="779" t="s">
        <v>4064</v>
      </c>
      <c r="P1239" s="806"/>
      <c r="Q1239" s="779" t="str">
        <f>Q$10</f>
        <v>Prechiusura al ° trimestre 2018</v>
      </c>
      <c r="R1239" s="514"/>
      <c r="S1239" s="1145" t="str">
        <f>S$330</f>
        <v>Costi da utilizzo contributi 2018</v>
      </c>
      <c r="T1239" s="1143" t="str">
        <f>T$330</f>
        <v>Costi da utilizzo contributi DI CUI SOCIO-SAN</v>
      </c>
      <c r="U1239" s="1144"/>
      <c r="V1239" s="1142" t="str">
        <f>V$330</f>
        <v>Costi da contributi 2018</v>
      </c>
      <c r="W1239" s="1143" t="str">
        <f>W$330</f>
        <v>Costi da contributi DI CUI SOCIO-SAN</v>
      </c>
      <c r="Z1239" s="681"/>
      <c r="AA1239" s="501"/>
      <c r="AB1239" s="681"/>
    </row>
    <row r="1240" spans="2:28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95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775">
        <f>+N1240-M1240</f>
        <v>0</v>
      </c>
      <c r="Q1240" s="106">
        <f>+Q1242+Q1248</f>
        <v>0</v>
      </c>
      <c r="R1240" s="518"/>
      <c r="S1240" s="106">
        <f>+S1242+S1248</f>
        <v>0</v>
      </c>
      <c r="T1240" s="106">
        <f>+T1242+T1248</f>
        <v>0</v>
      </c>
      <c r="U1240" s="265"/>
      <c r="V1240" s="106">
        <f>+V1242+V1248</f>
        <v>0</v>
      </c>
      <c r="W1240" s="106">
        <f>+W1242+W1248</f>
        <v>0</v>
      </c>
      <c r="Z1240" s="518"/>
      <c r="AA1240" s="501"/>
      <c r="AB1240" s="518"/>
    </row>
    <row r="1241" spans="2:28" ht="17.25" thickTop="1" thickBot="1">
      <c r="K1241" s="527"/>
      <c r="L1241" s="528"/>
      <c r="M1241" s="192"/>
      <c r="N1241" s="192"/>
      <c r="O1241" s="192"/>
      <c r="Q1241" s="192"/>
      <c r="R1241" s="554"/>
      <c r="S1241" s="192"/>
      <c r="T1241" s="192"/>
      <c r="U1241" s="265"/>
      <c r="V1241" s="192"/>
      <c r="W1241" s="192"/>
      <c r="Z1241" s="192"/>
      <c r="AA1241" s="501"/>
      <c r="AB1241" s="192"/>
    </row>
    <row r="1242" spans="2:28" ht="17.25" thickTop="1" thickBot="1">
      <c r="B1242" s="193" t="s">
        <v>2641</v>
      </c>
      <c r="C1242" s="242" t="s">
        <v>4067</v>
      </c>
      <c r="D1242" s="243"/>
      <c r="E1242" s="112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298">
        <f>SUM(N1245:N1246)</f>
        <v>0</v>
      </c>
      <c r="O1242" s="298">
        <f>+N1242-M1242</f>
        <v>0</v>
      </c>
      <c r="Q1242" s="298">
        <f>SUM(Q1245:Q1246)</f>
        <v>0</v>
      </c>
      <c r="R1242" s="519"/>
      <c r="S1242" s="115">
        <f>SUM(S1245:S1246)</f>
        <v>0</v>
      </c>
      <c r="T1242" s="115">
        <f>SUM(T1245:T1246)</f>
        <v>0</v>
      </c>
      <c r="U1242" s="265"/>
      <c r="V1242" s="115">
        <f>SUM(V1245:V1246)</f>
        <v>0</v>
      </c>
      <c r="W1242" s="115">
        <f>SUM(W1245:W1246)</f>
        <v>0</v>
      </c>
      <c r="Z1242" s="519"/>
      <c r="AA1242" s="501"/>
      <c r="AB1242" s="519"/>
    </row>
    <row r="1243" spans="2:28" ht="9" customHeight="1" thickTop="1" thickBot="1">
      <c r="K1243" s="527"/>
      <c r="L1243" s="528"/>
      <c r="M1243" s="192"/>
      <c r="N1243" s="192"/>
      <c r="O1243" s="192"/>
      <c r="Q1243" s="192"/>
      <c r="R1243" s="554"/>
      <c r="S1243" s="192"/>
      <c r="T1243" s="192"/>
      <c r="U1243" s="265"/>
      <c r="V1243" s="192"/>
      <c r="W1243" s="192"/>
      <c r="Z1243" s="192"/>
      <c r="AA1243" s="501"/>
      <c r="AB1243" s="192"/>
    </row>
    <row r="1244" spans="2:28" ht="39" thickBot="1">
      <c r="B1244" s="102" t="s">
        <v>3221</v>
      </c>
      <c r="C1244" s="245" t="s">
        <v>48</v>
      </c>
      <c r="D1244" s="245"/>
      <c r="E1244" s="246"/>
      <c r="F1244" s="246"/>
      <c r="G1244" s="246"/>
      <c r="H1244" s="246"/>
      <c r="I1244" s="246"/>
      <c r="J1244" s="246"/>
      <c r="K1244" s="302" t="s">
        <v>3222</v>
      </c>
      <c r="L1244" s="135"/>
      <c r="M1244" s="328" t="str">
        <f>+$M$10</f>
        <v>Valore netto al 31/12/2017</v>
      </c>
      <c r="N1244" s="779" t="str">
        <f>N$10</f>
        <v>Valore netto al 31/12/2018</v>
      </c>
      <c r="O1244" s="779" t="s">
        <v>4064</v>
      </c>
      <c r="P1244" s="806"/>
      <c r="Q1244" s="779" t="str">
        <f>Q$10</f>
        <v>Prechiusura al ° trimestre 2018</v>
      </c>
      <c r="R1244" s="514"/>
      <c r="S1244" s="1145" t="str">
        <f>S$330</f>
        <v>Costi da utilizzo contributi 2018</v>
      </c>
      <c r="T1244" s="1143" t="str">
        <f>T$330</f>
        <v>Costi da utilizzo contributi DI CUI SOCIO-SAN</v>
      </c>
      <c r="U1244" s="1144"/>
      <c r="V1244" s="1142" t="str">
        <f>V$330</f>
        <v>Costi da contributi 2018</v>
      </c>
      <c r="W1244" s="1143" t="str">
        <f>W$330</f>
        <v>Costi da contributi DI CUI SOCIO-SAN</v>
      </c>
      <c r="Z1244" s="681"/>
      <c r="AA1244" s="501"/>
      <c r="AB1244" s="681"/>
    </row>
    <row r="1245" spans="2:28">
      <c r="B1245" s="124" t="s">
        <v>2643</v>
      </c>
      <c r="C1245" s="127" t="s">
        <v>4068</v>
      </c>
      <c r="D1245" s="127"/>
      <c r="E1245" s="123"/>
      <c r="F1245" s="123"/>
      <c r="G1245" s="123"/>
      <c r="H1245" s="123" t="s">
        <v>4317</v>
      </c>
      <c r="I1245" s="123"/>
      <c r="J1245" s="123"/>
      <c r="K1245" s="324" t="s">
        <v>2646</v>
      </c>
      <c r="L1245" s="125" t="s">
        <v>3218</v>
      </c>
      <c r="M1245" s="564">
        <f>IF(ISERROR(VLOOKUP($B1245,ESTR_PREC!$A$1:$M$6000,2,FALSE))=TRUE,0,VLOOKUP($B1245,ESTR_PREC!$A$1:$M$6000,2,FALSE))</f>
        <v>0</v>
      </c>
      <c r="N1245" s="225"/>
      <c r="O1245" s="560">
        <f>+N1245-M1245</f>
        <v>0</v>
      </c>
      <c r="Q1245" s="225"/>
      <c r="R1245" s="499"/>
      <c r="S1245" s="225"/>
      <c r="T1245" s="225"/>
      <c r="U1245" s="265"/>
      <c r="V1245" s="225"/>
      <c r="W1245" s="225"/>
      <c r="Z1245" s="499"/>
      <c r="AA1245" s="501"/>
      <c r="AB1245" s="499"/>
    </row>
    <row r="1246" spans="2:28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23" t="s">
        <v>4318</v>
      </c>
      <c r="I1246" s="130"/>
      <c r="J1246" s="130"/>
      <c r="K1246" s="325" t="s">
        <v>2649</v>
      </c>
      <c r="L1246" s="132" t="s">
        <v>3218</v>
      </c>
      <c r="M1246" s="564">
        <f>IF(ISERROR(VLOOKUP($B1246,ESTR_PREC!$A$1:$M$6000,2,FALSE))=TRUE,0,VLOOKUP($B1246,ESTR_PREC!$A$1:$M$6000,2,FALSE))</f>
        <v>0</v>
      </c>
      <c r="N1246" s="225"/>
      <c r="O1246" s="560">
        <f>+N1246-M1246</f>
        <v>0</v>
      </c>
      <c r="Q1246" s="225"/>
      <c r="R1246" s="499"/>
      <c r="S1246" s="225"/>
      <c r="T1246" s="225"/>
      <c r="U1246" s="265"/>
      <c r="V1246" s="225"/>
      <c r="W1246" s="225"/>
      <c r="Z1246" s="499"/>
      <c r="AA1246" s="501"/>
      <c r="AB1246" s="499"/>
    </row>
    <row r="1247" spans="2:28" ht="16.5" thickBot="1">
      <c r="K1247" s="527"/>
      <c r="L1247" s="528"/>
      <c r="M1247" s="192"/>
      <c r="N1247" s="192"/>
      <c r="O1247" s="192"/>
      <c r="Q1247" s="192"/>
      <c r="R1247" s="554"/>
      <c r="S1247" s="133"/>
      <c r="T1247" s="133"/>
      <c r="U1247" s="265"/>
      <c r="V1247" s="133"/>
      <c r="W1247" s="133"/>
      <c r="Z1247" s="192"/>
      <c r="AA1247" s="501"/>
      <c r="AB1247" s="192"/>
    </row>
    <row r="1248" spans="2:28" ht="17.25" thickTop="1" thickBot="1">
      <c r="B1248" s="193" t="s">
        <v>2650</v>
      </c>
      <c r="C1248" s="242" t="s">
        <v>4070</v>
      </c>
      <c r="D1248" s="243"/>
      <c r="E1248" s="112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298">
        <f>SUM(N1251:N1252)</f>
        <v>0</v>
      </c>
      <c r="O1248" s="298">
        <f>+N1248-M1248</f>
        <v>0</v>
      </c>
      <c r="Q1248" s="298">
        <f>SUM(Q1251:Q1252)</f>
        <v>0</v>
      </c>
      <c r="R1248" s="519"/>
      <c r="S1248" s="115">
        <f>SUM(S1251:S1252)</f>
        <v>0</v>
      </c>
      <c r="T1248" s="115">
        <f>SUM(T1251:T1252)</f>
        <v>0</v>
      </c>
      <c r="U1248" s="265"/>
      <c r="V1248" s="115">
        <f>SUM(V1251:V1252)</f>
        <v>0</v>
      </c>
      <c r="W1248" s="115">
        <f>SUM(W1251:W1252)</f>
        <v>0</v>
      </c>
      <c r="Z1248" s="519"/>
      <c r="AA1248" s="501"/>
      <c r="AB1248" s="519"/>
    </row>
    <row r="1249" spans="2:28" ht="9" customHeight="1" thickTop="1" thickBot="1">
      <c r="K1249" s="527"/>
      <c r="L1249" s="528"/>
      <c r="M1249" s="192"/>
      <c r="N1249" s="192"/>
      <c r="O1249" s="192"/>
      <c r="Q1249" s="192"/>
      <c r="R1249" s="554"/>
      <c r="S1249" s="192"/>
      <c r="T1249" s="192"/>
      <c r="U1249" s="265"/>
      <c r="V1249" s="192"/>
      <c r="W1249" s="192"/>
      <c r="Z1249" s="192"/>
      <c r="AA1249" s="501"/>
      <c r="AB1249" s="192"/>
    </row>
    <row r="1250" spans="2:28" ht="39" thickBot="1">
      <c r="B1250" s="102" t="s">
        <v>3221</v>
      </c>
      <c r="C1250" s="245" t="s">
        <v>48</v>
      </c>
      <c r="D1250" s="245"/>
      <c r="E1250" s="246"/>
      <c r="F1250" s="246"/>
      <c r="G1250" s="246"/>
      <c r="H1250" s="246"/>
      <c r="I1250" s="246"/>
      <c r="J1250" s="246"/>
      <c r="K1250" s="302" t="s">
        <v>3222</v>
      </c>
      <c r="L1250" s="135"/>
      <c r="M1250" s="328" t="str">
        <f>+$M$10</f>
        <v>Valore netto al 31/12/2017</v>
      </c>
      <c r="N1250" s="779" t="str">
        <f>N$10</f>
        <v>Valore netto al 31/12/2018</v>
      </c>
      <c r="O1250" s="779" t="s">
        <v>4064</v>
      </c>
      <c r="P1250" s="806"/>
      <c r="Q1250" s="779" t="str">
        <f>Q$10</f>
        <v>Prechiusura al ° trimestre 2018</v>
      </c>
      <c r="R1250" s="514"/>
      <c r="S1250" s="1145" t="str">
        <f>S$330</f>
        <v>Costi da utilizzo contributi 2018</v>
      </c>
      <c r="T1250" s="1143" t="str">
        <f>T$330</f>
        <v>Costi da utilizzo contributi DI CUI SOCIO-SAN</v>
      </c>
      <c r="U1250" s="1144"/>
      <c r="V1250" s="1142" t="str">
        <f>V$330</f>
        <v>Costi da contributi 2018</v>
      </c>
      <c r="W1250" s="1143" t="str">
        <f>W$330</f>
        <v>Costi da contributi DI CUI SOCIO-SAN</v>
      </c>
      <c r="Z1250" s="681"/>
      <c r="AA1250" s="501"/>
      <c r="AB1250" s="681"/>
    </row>
    <row r="1251" spans="2:28" hidden="1">
      <c r="B1251" s="966" t="s">
        <v>2652</v>
      </c>
      <c r="C1251" s="138" t="s">
        <v>4071</v>
      </c>
      <c r="D1251" s="138"/>
      <c r="E1251" s="268"/>
      <c r="F1251" s="268"/>
      <c r="G1251" s="268"/>
      <c r="H1251" s="975"/>
      <c r="I1251" s="268"/>
      <c r="J1251" s="268"/>
      <c r="K1251" s="976" t="s">
        <v>2653</v>
      </c>
      <c r="L1251" s="270" t="s">
        <v>3218</v>
      </c>
      <c r="M1251" s="815"/>
      <c r="N1251" s="815"/>
      <c r="O1251" s="815"/>
      <c r="Q1251" s="815"/>
      <c r="R1251" s="499"/>
      <c r="S1251" s="815"/>
      <c r="T1251" s="815"/>
      <c r="U1251" s="265"/>
      <c r="V1251" s="815"/>
      <c r="W1251" s="815"/>
      <c r="Z1251" s="499"/>
      <c r="AA1251" s="501"/>
      <c r="AB1251" s="499"/>
    </row>
    <row r="1252" spans="2:28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23" t="s">
        <v>4318</v>
      </c>
      <c r="I1252" s="130"/>
      <c r="J1252" s="130"/>
      <c r="K1252" s="325" t="s">
        <v>2655</v>
      </c>
      <c r="L1252" s="132" t="s">
        <v>3218</v>
      </c>
      <c r="M1252" s="564">
        <f>IF(ISERROR(VLOOKUP($B1252,ESTR_PREC!$A$1:$M$6000,2,FALSE))=TRUE,0,VLOOKUP($B1252,ESTR_PREC!$A$1:$M$6000,2,FALSE))</f>
        <v>0</v>
      </c>
      <c r="N1252" s="225"/>
      <c r="O1252" s="560">
        <f>+N1252-M1252</f>
        <v>0</v>
      </c>
      <c r="Q1252" s="225"/>
      <c r="R1252" s="499"/>
      <c r="S1252" s="225"/>
      <c r="T1252" s="225"/>
      <c r="U1252" s="265"/>
      <c r="V1252" s="225"/>
      <c r="W1252" s="225"/>
      <c r="Z1252" s="499"/>
      <c r="AA1252" s="501"/>
      <c r="AB1252" s="499"/>
    </row>
    <row r="1253" spans="2:28" ht="15.75">
      <c r="K1253" s="527"/>
      <c r="L1253" s="528"/>
      <c r="M1253" s="499"/>
      <c r="N1253" s="192"/>
      <c r="O1253" s="192"/>
      <c r="Q1253" s="192"/>
      <c r="R1253" s="554"/>
      <c r="S1253" s="499"/>
      <c r="T1253" s="499"/>
      <c r="U1253" s="265"/>
      <c r="V1253" s="499"/>
      <c r="W1253" s="499"/>
      <c r="Z1253" s="499"/>
      <c r="AA1253" s="501"/>
      <c r="AB1253" s="499"/>
    </row>
    <row r="1254" spans="2:28" ht="16.5" thickBot="1">
      <c r="K1254" s="527"/>
      <c r="L1254" s="528"/>
      <c r="M1254" s="499"/>
      <c r="N1254" s="192"/>
      <c r="O1254" s="192"/>
      <c r="Q1254" s="192"/>
      <c r="R1254" s="554"/>
      <c r="S1254" s="499"/>
      <c r="T1254" s="499"/>
      <c r="U1254" s="265"/>
      <c r="V1254" s="499"/>
      <c r="W1254" s="499"/>
      <c r="Z1254" s="499"/>
      <c r="AA1254" s="501"/>
      <c r="AB1254" s="499"/>
    </row>
    <row r="1255" spans="2:28" ht="39" thickBot="1">
      <c r="K1255" s="529"/>
      <c r="L1255" s="465"/>
      <c r="M1255" s="328" t="str">
        <f>+$M$10</f>
        <v>Valore netto al 31/12/2017</v>
      </c>
      <c r="N1255" s="779" t="str">
        <f>N$10</f>
        <v>Valore netto al 31/12/2018</v>
      </c>
      <c r="O1255" s="779" t="s">
        <v>4064</v>
      </c>
      <c r="P1255" s="806"/>
      <c r="Q1255" s="779" t="str">
        <f>Q$10</f>
        <v>Prechiusura al ° trimestre 2018</v>
      </c>
      <c r="R1255" s="514"/>
      <c r="S1255" s="1145" t="str">
        <f>S$330</f>
        <v>Costi da utilizzo contributi 2018</v>
      </c>
      <c r="T1255" s="1143" t="str">
        <f>T$330</f>
        <v>Costi da utilizzo contributi DI CUI SOCIO-SAN</v>
      </c>
      <c r="U1255" s="1144"/>
      <c r="V1255" s="1142" t="str">
        <f>V$330</f>
        <v>Costi da contributi 2018</v>
      </c>
      <c r="W1255" s="1143" t="str">
        <f>W$330</f>
        <v>Costi da contributi DI CUI SOCIO-SAN</v>
      </c>
      <c r="Z1255" s="681"/>
      <c r="AA1255" s="501"/>
      <c r="AB1255" s="681"/>
    </row>
    <row r="1256" spans="2:28" ht="31.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62</v>
      </c>
      <c r="N1256" s="106">
        <f>+N1258+N1264</f>
        <v>56</v>
      </c>
      <c r="O1256" s="775">
        <f>+N1256-M1256</f>
        <v>-6</v>
      </c>
      <c r="Q1256" s="106">
        <f>+Q1258+Q1264</f>
        <v>0</v>
      </c>
      <c r="R1256" s="518"/>
      <c r="S1256" s="106">
        <f>+S1258+S1264</f>
        <v>0</v>
      </c>
      <c r="T1256" s="106">
        <f>+T1258+T1264</f>
        <v>0</v>
      </c>
      <c r="U1256" s="265"/>
      <c r="V1256" s="106">
        <f>+V1258+V1264</f>
        <v>0</v>
      </c>
      <c r="W1256" s="106">
        <f>+W1258+W1264</f>
        <v>0</v>
      </c>
      <c r="Z1256" s="518"/>
      <c r="AA1256" s="501"/>
      <c r="AB1256" s="518"/>
    </row>
    <row r="1257" spans="2:28" ht="17.25" thickTop="1" thickBot="1">
      <c r="K1257" s="527"/>
      <c r="L1257" s="528"/>
      <c r="M1257" s="192"/>
      <c r="N1257" s="192"/>
      <c r="O1257" s="192"/>
      <c r="Q1257" s="192"/>
      <c r="R1257" s="554"/>
      <c r="S1257" s="192"/>
      <c r="T1257" s="192"/>
      <c r="U1257" s="265"/>
      <c r="V1257" s="192"/>
      <c r="W1257" s="192"/>
      <c r="Z1257" s="192"/>
      <c r="AA1257" s="501"/>
      <c r="AB1257" s="192"/>
    </row>
    <row r="1258" spans="2:28" ht="27.75" thickTop="1" thickBot="1">
      <c r="B1258" s="193" t="s">
        <v>2658</v>
      </c>
      <c r="C1258" s="242" t="s">
        <v>4074</v>
      </c>
      <c r="D1258" s="243"/>
      <c r="E1258" s="112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62</v>
      </c>
      <c r="N1258" s="297">
        <f>+N1261+N1262</f>
        <v>56</v>
      </c>
      <c r="O1258" s="297">
        <f>+O1261+O1262</f>
        <v>-6</v>
      </c>
      <c r="Q1258" s="297">
        <f>+Q1261+Q1262</f>
        <v>0</v>
      </c>
      <c r="R1258" s="519"/>
      <c r="S1258" s="115">
        <f>+S1261+S1262</f>
        <v>0</v>
      </c>
      <c r="T1258" s="115">
        <f>+T1261+T1262</f>
        <v>0</v>
      </c>
      <c r="U1258" s="265"/>
      <c r="V1258" s="115">
        <f>+V1261+V1262</f>
        <v>0</v>
      </c>
      <c r="W1258" s="115">
        <f>+W1261+W1262</f>
        <v>0</v>
      </c>
      <c r="Z1258" s="519"/>
      <c r="AA1258" s="501"/>
      <c r="AB1258" s="519"/>
    </row>
    <row r="1259" spans="2:28" ht="9" customHeight="1" thickTop="1" thickBot="1">
      <c r="K1259" s="527"/>
      <c r="L1259" s="528"/>
      <c r="M1259" s="192"/>
      <c r="N1259" s="192"/>
      <c r="O1259" s="192"/>
      <c r="Q1259" s="192"/>
      <c r="R1259" s="554"/>
      <c r="S1259" s="192"/>
      <c r="T1259" s="192"/>
      <c r="U1259" s="265"/>
      <c r="V1259" s="192"/>
      <c r="W1259" s="192"/>
      <c r="Z1259" s="192"/>
      <c r="AA1259" s="501"/>
      <c r="AB1259" s="192"/>
    </row>
    <row r="1260" spans="2:28" ht="39.950000000000003" customHeight="1" thickBot="1">
      <c r="B1260" s="102" t="s">
        <v>3221</v>
      </c>
      <c r="C1260" s="245" t="s">
        <v>48</v>
      </c>
      <c r="D1260" s="245"/>
      <c r="E1260" s="246"/>
      <c r="F1260" s="246"/>
      <c r="G1260" s="246"/>
      <c r="H1260" s="246"/>
      <c r="I1260" s="246"/>
      <c r="J1260" s="246"/>
      <c r="K1260" s="302" t="s">
        <v>3222</v>
      </c>
      <c r="L1260" s="135"/>
      <c r="M1260" s="328" t="str">
        <f>+$M$10</f>
        <v>Valore netto al 31/12/2017</v>
      </c>
      <c r="N1260" s="779" t="str">
        <f>N$10</f>
        <v>Valore netto al 31/12/2018</v>
      </c>
      <c r="O1260" s="779" t="s">
        <v>4064</v>
      </c>
      <c r="P1260" s="806"/>
      <c r="Q1260" s="779" t="str">
        <f>Q$10</f>
        <v>Prechiusura al ° trimestre 2018</v>
      </c>
      <c r="R1260" s="514"/>
      <c r="S1260" s="1145" t="str">
        <f>S$330</f>
        <v>Costi da utilizzo contributi 2018</v>
      </c>
      <c r="T1260" s="1143" t="str">
        <f>T$330</f>
        <v>Costi da utilizzo contributi DI CUI SOCIO-SAN</v>
      </c>
      <c r="U1260" s="1144"/>
      <c r="V1260" s="1142" t="str">
        <f>V$330</f>
        <v>Costi da contributi 2018</v>
      </c>
      <c r="W1260" s="1143" t="str">
        <f>W$330</f>
        <v>Costi da contributi DI CUI SOCIO-SAN</v>
      </c>
      <c r="Z1260" s="681"/>
      <c r="AA1260" s="501"/>
      <c r="AB1260" s="681"/>
    </row>
    <row r="1261" spans="2:28">
      <c r="B1261" s="267" t="s">
        <v>2660</v>
      </c>
      <c r="C1261" s="268" t="s">
        <v>4075</v>
      </c>
      <c r="D1261" s="268"/>
      <c r="E1261" s="268"/>
      <c r="F1261" s="268"/>
      <c r="G1261" s="268"/>
      <c r="H1261" s="123" t="s">
        <v>4319</v>
      </c>
      <c r="I1261" s="268"/>
      <c r="J1261" s="268"/>
      <c r="K1261" s="326" t="s">
        <v>2663</v>
      </c>
      <c r="L1261" s="270" t="s">
        <v>3218</v>
      </c>
      <c r="M1261" s="564">
        <f>IF(ISERROR(VLOOKUP($B1261,ESTR_PREC!$A$1:$M$6000,2,FALSE))=TRUE,0,VLOOKUP($B1261,ESTR_PREC!$A$1:$M$6000,2,FALSE))</f>
        <v>62</v>
      </c>
      <c r="N1261" s="225">
        <v>56</v>
      </c>
      <c r="O1261" s="560">
        <f>+N1261-M1261</f>
        <v>-6</v>
      </c>
      <c r="Q1261" s="225"/>
      <c r="R1261" s="499"/>
      <c r="S1261" s="225"/>
      <c r="T1261" s="225"/>
      <c r="U1261" s="265"/>
      <c r="V1261" s="225"/>
      <c r="W1261" s="225"/>
      <c r="Z1261" s="499"/>
      <c r="AA1261" s="501"/>
      <c r="AB1261" s="499"/>
    </row>
    <row r="1262" spans="2:28">
      <c r="B1262" s="127" t="s">
        <v>2664</v>
      </c>
      <c r="C1262" s="127" t="str">
        <f>MID(B1262,1,1)&amp;MID(B1262,3,2)&amp;MID(B1262,6,2)&amp;MID(B1262,9,2)&amp;MID(B1262,12,3)&amp;MID(B1262,16,3)&amp;MID(B1262,20,2)&amp;MID(B1262,23,3)</f>
        <v>420403001001500000</v>
      </c>
      <c r="D1262" s="127"/>
      <c r="E1262" s="127"/>
      <c r="F1262" s="127"/>
      <c r="G1262" s="127"/>
      <c r="H1262" s="123" t="s">
        <v>4319</v>
      </c>
      <c r="I1262" s="127"/>
      <c r="J1262" s="127"/>
      <c r="K1262" s="304" t="s">
        <v>2665</v>
      </c>
      <c r="L1262" s="125" t="s">
        <v>3218</v>
      </c>
      <c r="M1262" s="564">
        <f>IF(ISERROR(VLOOKUP($B1262,ESTR_PREC!$A$1:$M$6000,2,FALSE))=TRUE,0,VLOOKUP($B1262,ESTR_PREC!$A$1:$M$6000,2,FALSE))</f>
        <v>0</v>
      </c>
      <c r="N1262" s="225"/>
      <c r="O1262" s="560">
        <f>+N1262-M1262</f>
        <v>0</v>
      </c>
      <c r="Q1262" s="225"/>
      <c r="R1262" s="499"/>
      <c r="S1262" s="225"/>
      <c r="T1262" s="225"/>
      <c r="U1262" s="265"/>
      <c r="V1262" s="225"/>
      <c r="W1262" s="225"/>
      <c r="Z1262" s="499"/>
      <c r="AA1262" s="501"/>
      <c r="AB1262" s="499"/>
    </row>
    <row r="1263" spans="2:28" ht="13.5" thickBot="1">
      <c r="L1263" s="265"/>
      <c r="M1263" s="192"/>
      <c r="N1263" s="192"/>
      <c r="O1263" s="192"/>
      <c r="Q1263" s="192"/>
      <c r="R1263" s="554"/>
      <c r="S1263" s="192"/>
      <c r="T1263" s="192"/>
      <c r="U1263" s="265"/>
      <c r="V1263" s="192"/>
      <c r="W1263" s="192"/>
      <c r="Z1263" s="192"/>
      <c r="AA1263" s="501"/>
      <c r="AB1263" s="192"/>
    </row>
    <row r="1264" spans="2:28" ht="17.25" customHeight="1" thickTop="1" thickBot="1">
      <c r="B1264" s="193" t="s">
        <v>2666</v>
      </c>
      <c r="C1264" s="249" t="s">
        <v>4076</v>
      </c>
      <c r="D1264" s="243"/>
      <c r="E1264" s="200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297">
        <f>+N1267+N1268</f>
        <v>0</v>
      </c>
      <c r="O1264" s="297">
        <f>+O1267+O1268</f>
        <v>0</v>
      </c>
      <c r="Q1264" s="297">
        <f>+Q1267+Q1268</f>
        <v>0</v>
      </c>
      <c r="R1264" s="519"/>
      <c r="S1264" s="115">
        <f>+S1267+S1268</f>
        <v>0</v>
      </c>
      <c r="T1264" s="115">
        <f>+T1267+T1268</f>
        <v>0</v>
      </c>
      <c r="U1264" s="265"/>
      <c r="V1264" s="115">
        <f>+V1267+V1268</f>
        <v>0</v>
      </c>
      <c r="W1264" s="115">
        <f>+W1267+W1268</f>
        <v>0</v>
      </c>
      <c r="Z1264" s="519"/>
      <c r="AA1264" s="501"/>
      <c r="AB1264" s="519"/>
    </row>
    <row r="1265" spans="2:28" ht="9" customHeight="1" thickTop="1" thickBot="1">
      <c r="K1265" s="527"/>
      <c r="L1265" s="528"/>
      <c r="M1265" s="192"/>
      <c r="N1265" s="192"/>
      <c r="O1265" s="192"/>
      <c r="P1265" s="291"/>
      <c r="Q1265" s="192"/>
      <c r="R1265" s="554"/>
      <c r="S1265" s="192"/>
      <c r="T1265" s="192"/>
      <c r="U1265" s="265"/>
      <c r="V1265" s="192"/>
      <c r="W1265" s="192"/>
      <c r="Z1265" s="192"/>
      <c r="AA1265" s="501"/>
      <c r="AB1265" s="192"/>
    </row>
    <row r="1266" spans="2:28" ht="39" thickBot="1">
      <c r="B1266" s="102" t="s">
        <v>3221</v>
      </c>
      <c r="C1266" s="245" t="s">
        <v>48</v>
      </c>
      <c r="D1266" s="245"/>
      <c r="E1266" s="246"/>
      <c r="F1266" s="246"/>
      <c r="G1266" s="246"/>
      <c r="H1266" s="246"/>
      <c r="I1266" s="246"/>
      <c r="J1266" s="246"/>
      <c r="K1266" s="302" t="s">
        <v>3222</v>
      </c>
      <c r="L1266" s="135"/>
      <c r="M1266" s="328" t="str">
        <f>+$M$10</f>
        <v>Valore netto al 31/12/2017</v>
      </c>
      <c r="N1266" s="779" t="str">
        <f>N$10</f>
        <v>Valore netto al 31/12/2018</v>
      </c>
      <c r="O1266" s="779" t="s">
        <v>4064</v>
      </c>
      <c r="P1266" s="806"/>
      <c r="Q1266" s="779" t="str">
        <f>Q$10</f>
        <v>Prechiusura al ° trimestre 2018</v>
      </c>
      <c r="R1266" s="514"/>
      <c r="S1266" s="1145" t="str">
        <f>S$330</f>
        <v>Costi da utilizzo contributi 2018</v>
      </c>
      <c r="T1266" s="1143" t="str">
        <f>T$330</f>
        <v>Costi da utilizzo contributi DI CUI SOCIO-SAN</v>
      </c>
      <c r="U1266" s="1144"/>
      <c r="V1266" s="1142" t="str">
        <f>V$330</f>
        <v>Costi da contributi 2018</v>
      </c>
      <c r="W1266" s="1143" t="str">
        <f>W$330</f>
        <v>Costi da contributi DI CUI SOCIO-SAN</v>
      </c>
      <c r="Z1266" s="681"/>
      <c r="AA1266" s="501"/>
      <c r="AB1266" s="681"/>
    </row>
    <row r="1267" spans="2:28" hidden="1">
      <c r="B1267" s="267" t="s">
        <v>2668</v>
      </c>
      <c r="C1267" s="268" t="s">
        <v>4077</v>
      </c>
      <c r="D1267" s="268"/>
      <c r="E1267" s="268"/>
      <c r="F1267" s="268"/>
      <c r="G1267" s="268"/>
      <c r="H1267" s="268"/>
      <c r="I1267" s="268"/>
      <c r="J1267" s="268"/>
      <c r="K1267" s="326" t="s">
        <v>4078</v>
      </c>
      <c r="L1267" s="270" t="s">
        <v>3218</v>
      </c>
      <c r="M1267" s="815"/>
      <c r="N1267" s="815"/>
      <c r="O1267" s="815"/>
      <c r="Q1267" s="815"/>
      <c r="R1267" s="499"/>
      <c r="S1267" s="815"/>
      <c r="T1267" s="815"/>
      <c r="U1267" s="265"/>
      <c r="V1267" s="815"/>
      <c r="W1267" s="815"/>
      <c r="Z1267" s="499"/>
      <c r="AA1267" s="501"/>
      <c r="AB1267" s="499"/>
    </row>
    <row r="1268" spans="2:28">
      <c r="B1268" s="127" t="s">
        <v>2670</v>
      </c>
      <c r="C1268" s="127" t="str">
        <f>MID(B1268,1,1)&amp;MID(B1268,3,2)&amp;MID(B1268,6,2)&amp;MID(B1268,9,2)&amp;MID(B1268,12,3)&amp;MID(B1268,16,3)&amp;MID(B1268,20,2)&amp;MID(B1268,23,3)</f>
        <v>420403002001500000</v>
      </c>
      <c r="D1268" s="127"/>
      <c r="E1268" s="127"/>
      <c r="F1268" s="127"/>
      <c r="G1268" s="127"/>
      <c r="H1268" s="123" t="s">
        <v>4319</v>
      </c>
      <c r="I1268" s="127"/>
      <c r="J1268" s="127"/>
      <c r="K1268" s="304" t="s">
        <v>2671</v>
      </c>
      <c r="L1268" s="125" t="s">
        <v>3218</v>
      </c>
      <c r="M1268" s="564">
        <f>IF(ISERROR(VLOOKUP($B1268,ESTR_PREC!$A$1:$M$6000,2,FALSE))=TRUE,0,VLOOKUP($B1268,ESTR_PREC!$A$1:$M$6000,2,FALSE))</f>
        <v>0</v>
      </c>
      <c r="N1268" s="225"/>
      <c r="O1268" s="560">
        <f>+N1268-M1268</f>
        <v>0</v>
      </c>
      <c r="Q1268" s="225"/>
      <c r="R1268" s="499"/>
      <c r="S1268" s="225"/>
      <c r="T1268" s="225"/>
      <c r="U1268" s="265"/>
      <c r="V1268" s="225"/>
      <c r="W1268" s="225"/>
      <c r="Z1268" s="499"/>
      <c r="AA1268" s="501"/>
      <c r="AB1268" s="499"/>
    </row>
    <row r="1269" spans="2:28"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44"/>
      <c r="L1269" s="532"/>
      <c r="M1269" s="548"/>
      <c r="N1269" s="517"/>
      <c r="O1269" s="517"/>
      <c r="Q1269" s="517"/>
      <c r="R1269" s="499"/>
      <c r="S1269" s="548"/>
      <c r="T1269" s="548"/>
      <c r="U1269" s="265"/>
      <c r="V1269" s="548"/>
      <c r="W1269" s="548"/>
      <c r="Z1269" s="548"/>
      <c r="AA1269" s="501"/>
      <c r="AB1269" s="548"/>
    </row>
    <row r="1270" spans="2:28" ht="16.5" thickBot="1">
      <c r="C1270" s="265" t="s">
        <v>73</v>
      </c>
      <c r="K1270" s="527"/>
      <c r="L1270" s="528"/>
      <c r="M1270" s="192"/>
      <c r="N1270" s="192"/>
      <c r="O1270" s="192"/>
      <c r="P1270" s="291"/>
      <c r="Q1270" s="192"/>
      <c r="R1270" s="554"/>
      <c r="S1270" s="192"/>
      <c r="T1270" s="192"/>
      <c r="U1270" s="265"/>
      <c r="V1270" s="192"/>
      <c r="W1270" s="192"/>
      <c r="Z1270" s="192"/>
      <c r="AA1270" s="501"/>
      <c r="AB1270" s="192"/>
    </row>
    <row r="1271" spans="2:28" ht="17.25" thickTop="1" thickBot="1">
      <c r="B1271" s="194" t="s">
        <v>2672</v>
      </c>
      <c r="C1271" s="250" t="s">
        <v>4079</v>
      </c>
      <c r="D1271" s="248"/>
      <c r="E1271" s="103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298">
        <f>+N1271-M1271</f>
        <v>0</v>
      </c>
      <c r="Q1271" s="154">
        <f>+Q1274</f>
        <v>0</v>
      </c>
      <c r="R1271" s="519"/>
      <c r="S1271" s="154">
        <f>+S1274</f>
        <v>0</v>
      </c>
      <c r="T1271" s="154">
        <f>+T1274</f>
        <v>0</v>
      </c>
      <c r="U1271" s="265"/>
      <c r="V1271" s="154">
        <f>+V1274</f>
        <v>0</v>
      </c>
      <c r="W1271" s="154">
        <f>+W1274</f>
        <v>0</v>
      </c>
      <c r="Z1271" s="519"/>
      <c r="AA1271" s="501"/>
      <c r="AB1271" s="519"/>
    </row>
    <row r="1272" spans="2:28" ht="9" customHeight="1" thickTop="1" thickBot="1">
      <c r="K1272" s="527"/>
      <c r="L1272" s="528"/>
      <c r="M1272" s="192"/>
      <c r="N1272" s="192"/>
      <c r="O1272" s="192"/>
      <c r="P1272" s="291"/>
      <c r="Q1272" s="192"/>
      <c r="R1272" s="554"/>
      <c r="S1272" s="192"/>
      <c r="T1272" s="192"/>
      <c r="U1272" s="265"/>
      <c r="V1272" s="192"/>
      <c r="W1272" s="192"/>
      <c r="Z1272" s="192"/>
      <c r="AA1272" s="501"/>
      <c r="AB1272" s="192"/>
    </row>
    <row r="1273" spans="2:28" ht="39" thickBot="1">
      <c r="B1273" s="102" t="s">
        <v>48</v>
      </c>
      <c r="C1273" s="245" t="s">
        <v>48</v>
      </c>
      <c r="D1273" s="245"/>
      <c r="E1273" s="246"/>
      <c r="F1273" s="246"/>
      <c r="G1273" s="246"/>
      <c r="H1273" s="246"/>
      <c r="I1273" s="246"/>
      <c r="J1273" s="246"/>
      <c r="K1273" s="302" t="s">
        <v>3222</v>
      </c>
      <c r="L1273" s="135"/>
      <c r="M1273" s="102" t="str">
        <f>+$M$10</f>
        <v>Valore netto al 31/12/2017</v>
      </c>
      <c r="N1273" s="347" t="str">
        <f>N$10</f>
        <v>Valore netto al 31/12/2018</v>
      </c>
      <c r="O1273" s="559" t="s">
        <v>4064</v>
      </c>
      <c r="Q1273" s="347" t="str">
        <f>Q$10</f>
        <v>Prechiusura al ° trimestre 2018</v>
      </c>
      <c r="R1273" s="514"/>
      <c r="S1273" s="1145" t="str">
        <f>S$330</f>
        <v>Costi da utilizzo contributi 2018</v>
      </c>
      <c r="T1273" s="1143" t="str">
        <f>T$330</f>
        <v>Costi da utilizzo contributi DI CUI SOCIO-SAN</v>
      </c>
      <c r="U1273" s="1144"/>
      <c r="V1273" s="1142" t="str">
        <f>V$330</f>
        <v>Costi da contributi 2018</v>
      </c>
      <c r="W1273" s="1143" t="str">
        <f>W$330</f>
        <v>Costi da contributi DI CUI SOCIO-SAN</v>
      </c>
      <c r="Z1273" s="681"/>
      <c r="AA1273" s="501"/>
      <c r="AB1273" s="681"/>
    </row>
    <row r="1274" spans="2:28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23" t="s">
        <v>4320</v>
      </c>
      <c r="I1274" s="147"/>
      <c r="J1274" s="147"/>
      <c r="K1274" s="323" t="s">
        <v>2677</v>
      </c>
      <c r="L1274" s="149" t="s">
        <v>3218</v>
      </c>
      <c r="M1274" s="564">
        <f>IF(ISERROR(VLOOKUP($B1274,ESTR_PREC!$A$1:$M$6000,2,FALSE))=TRUE,0,VLOOKUP($B1274,ESTR_PREC!$A$1:$M$6000,2,FALSE))</f>
        <v>0</v>
      </c>
      <c r="N1274" s="225"/>
      <c r="O1274" s="560">
        <f>+N1274-M1274</f>
        <v>0</v>
      </c>
      <c r="Q1274" s="225"/>
      <c r="R1274" s="499"/>
      <c r="S1274" s="225"/>
      <c r="T1274" s="225"/>
      <c r="U1274" s="265"/>
      <c r="V1274" s="225"/>
      <c r="W1274" s="225"/>
      <c r="Z1274" s="499"/>
      <c r="AA1274" s="501"/>
      <c r="AB1274" s="499"/>
    </row>
    <row r="1275" spans="2:28" ht="15.75">
      <c r="K1275" s="527"/>
      <c r="L1275" s="528"/>
      <c r="M1275" s="499"/>
      <c r="N1275" s="192"/>
      <c r="O1275" s="192"/>
      <c r="Q1275" s="192"/>
      <c r="R1275" s="554"/>
      <c r="S1275" s="499"/>
      <c r="T1275" s="499"/>
      <c r="U1275" s="265"/>
      <c r="V1275" s="499"/>
      <c r="W1275" s="499"/>
      <c r="Z1275" s="499"/>
      <c r="AA1275" s="501"/>
      <c r="AB1275" s="499"/>
    </row>
    <row r="1276" spans="2:28" ht="16.5" thickBot="1">
      <c r="K1276" s="527"/>
      <c r="L1276" s="528"/>
      <c r="M1276" s="499"/>
      <c r="N1276" s="192"/>
      <c r="O1276" s="192"/>
      <c r="Q1276" s="192"/>
      <c r="R1276" s="554"/>
      <c r="S1276" s="499"/>
      <c r="T1276" s="499"/>
      <c r="U1276" s="265"/>
      <c r="V1276" s="499"/>
      <c r="W1276" s="499"/>
      <c r="Z1276" s="499"/>
      <c r="AA1276" s="501"/>
      <c r="AB1276" s="499"/>
    </row>
    <row r="1277" spans="2:28" ht="39" thickBot="1">
      <c r="K1277" s="529"/>
      <c r="L1277" s="465"/>
      <c r="M1277" s="328" t="str">
        <f>+$M$10</f>
        <v>Valore netto al 31/12/2017</v>
      </c>
      <c r="N1277" s="779" t="str">
        <f>N$10</f>
        <v>Valore netto al 31/12/2018</v>
      </c>
      <c r="O1277" s="779" t="s">
        <v>4064</v>
      </c>
      <c r="P1277" s="806"/>
      <c r="Q1277" s="779" t="str">
        <f>Q$10</f>
        <v>Prechiusura al ° trimestre 2018</v>
      </c>
      <c r="R1277" s="514"/>
      <c r="S1277" s="1145" t="str">
        <f>S$330</f>
        <v>Costi da utilizzo contributi 2018</v>
      </c>
      <c r="T1277" s="1143" t="str">
        <f>T$330</f>
        <v>Costi da utilizzo contributi DI CUI SOCIO-SAN</v>
      </c>
      <c r="U1277" s="1144"/>
      <c r="V1277" s="1142" t="str">
        <f>V$330</f>
        <v>Costi da contributi 2018</v>
      </c>
      <c r="W1277" s="1143" t="str">
        <f>W$330</f>
        <v>Costi da contributi DI CUI SOCIO-SAN</v>
      </c>
      <c r="Z1277" s="681"/>
      <c r="AA1277" s="501"/>
      <c r="AB1277" s="681"/>
    </row>
    <row r="1278" spans="2:28" ht="17.25" thickTop="1" thickBot="1">
      <c r="B1278" s="194" t="s">
        <v>2678</v>
      </c>
      <c r="C1278" s="203" t="s">
        <v>4081</v>
      </c>
      <c r="D1278" s="103"/>
      <c r="E1278" s="204"/>
      <c r="F1278" s="103"/>
      <c r="G1278" s="204"/>
      <c r="H1278" s="103"/>
      <c r="I1278" s="103"/>
      <c r="J1278" s="103"/>
      <c r="K1278" s="327" t="s">
        <v>2679</v>
      </c>
      <c r="L1278" s="196" t="s">
        <v>3218</v>
      </c>
      <c r="M1278" s="106">
        <f>+M1280+M1328</f>
        <v>59</v>
      </c>
      <c r="N1278" s="106">
        <f>+N1280+N1328</f>
        <v>0</v>
      </c>
      <c r="O1278" s="775">
        <f>+N1278-M1278</f>
        <v>-59</v>
      </c>
      <c r="Q1278" s="106">
        <f>+Q1280+Q1328</f>
        <v>0</v>
      </c>
      <c r="R1278" s="518"/>
      <c r="S1278" s="106">
        <f>+S1280+S1328</f>
        <v>0</v>
      </c>
      <c r="T1278" s="106">
        <f>+T1280+T1328</f>
        <v>0</v>
      </c>
      <c r="U1278" s="265"/>
      <c r="V1278" s="106">
        <f>+V1280+V1328</f>
        <v>0</v>
      </c>
      <c r="W1278" s="106">
        <f>+W1280+W1328</f>
        <v>0</v>
      </c>
      <c r="Z1278" s="518"/>
      <c r="AA1278" s="501"/>
      <c r="AB1278" s="518"/>
    </row>
    <row r="1279" spans="2:28" ht="14.25" thickTop="1" thickBot="1">
      <c r="E1279" s="192"/>
      <c r="F1279" s="192"/>
      <c r="G1279" s="192"/>
      <c r="H1279" s="192"/>
      <c r="I1279" s="192"/>
      <c r="J1279" s="192"/>
      <c r="K1279" s="527"/>
      <c r="L1279" s="192"/>
      <c r="M1279" s="192"/>
      <c r="N1279" s="192"/>
      <c r="O1279" s="192"/>
      <c r="Q1279" s="192"/>
      <c r="R1279" s="554"/>
      <c r="S1279" s="192"/>
      <c r="T1279" s="192"/>
      <c r="U1279" s="265"/>
      <c r="V1279" s="192"/>
      <c r="W1279" s="192"/>
      <c r="Z1279" s="192"/>
      <c r="AA1279" s="501"/>
      <c r="AB1279" s="192"/>
    </row>
    <row r="1280" spans="2:28" ht="17.25" thickTop="1" thickBot="1">
      <c r="B1280" s="193" t="s">
        <v>2680</v>
      </c>
      <c r="C1280" s="249" t="s">
        <v>4082</v>
      </c>
      <c r="D1280" s="243"/>
      <c r="E1280" s="200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SUM(M1284:M1326)</f>
        <v>59</v>
      </c>
      <c r="N1280" s="115">
        <f>SUM(N1284:N1326)</f>
        <v>0</v>
      </c>
      <c r="O1280" s="298">
        <f>+N1280-M1280</f>
        <v>-59</v>
      </c>
      <c r="Q1280" s="115">
        <f>SUM(Q1284:Q1326)</f>
        <v>0</v>
      </c>
      <c r="R1280" s="519"/>
      <c r="S1280" s="115">
        <f>SUM(S1284:S1326)</f>
        <v>0</v>
      </c>
      <c r="T1280" s="115">
        <f>SUM(T1284:T1326)</f>
        <v>0</v>
      </c>
      <c r="U1280" s="265"/>
      <c r="V1280" s="115">
        <f>SUM(V1284:V1326)</f>
        <v>0</v>
      </c>
      <c r="W1280" s="115">
        <f>SUM(W1284:W1326)</f>
        <v>0</v>
      </c>
      <c r="Z1280" s="519"/>
      <c r="AA1280" s="501"/>
      <c r="AB1280" s="519"/>
    </row>
    <row r="1281" spans="2:28" ht="9" customHeight="1" thickTop="1" thickBot="1">
      <c r="K1281" s="540"/>
      <c r="M1281" s="265"/>
      <c r="N1281" s="379"/>
      <c r="Q1281" s="379"/>
      <c r="R1281" s="554"/>
      <c r="U1281" s="265"/>
      <c r="V1281" s="265"/>
      <c r="W1281" s="265"/>
      <c r="Z1281" s="501"/>
      <c r="AA1281" s="501"/>
      <c r="AB1281" s="501"/>
    </row>
    <row r="1282" spans="2:28" ht="39" thickBot="1">
      <c r="B1282" s="102" t="s">
        <v>3221</v>
      </c>
      <c r="C1282" s="245" t="s">
        <v>48</v>
      </c>
      <c r="D1282" s="245"/>
      <c r="E1282" s="246"/>
      <c r="F1282" s="246"/>
      <c r="G1282" s="246"/>
      <c r="H1282" s="246"/>
      <c r="I1282" s="246"/>
      <c r="J1282" s="246"/>
      <c r="K1282" s="328" t="s">
        <v>3894</v>
      </c>
      <c r="L1282" s="207"/>
      <c r="M1282" s="328" t="str">
        <f>+$M$10</f>
        <v>Valore netto al 31/12/2017</v>
      </c>
      <c r="N1282" s="779" t="str">
        <f>N$10</f>
        <v>Valore netto al 31/12/2018</v>
      </c>
      <c r="O1282" s="779" t="s">
        <v>4064</v>
      </c>
      <c r="P1282" s="806"/>
      <c r="Q1282" s="779" t="str">
        <f>Q$10</f>
        <v>Prechiusura al ° trimestre 2018</v>
      </c>
      <c r="R1282" s="514"/>
      <c r="S1282" s="1145" t="str">
        <f>S$330</f>
        <v>Costi da utilizzo contributi 2018</v>
      </c>
      <c r="T1282" s="1143" t="str">
        <f>T$330</f>
        <v>Costi da utilizzo contributi DI CUI SOCIO-SAN</v>
      </c>
      <c r="U1282" s="1144"/>
      <c r="V1282" s="1142" t="str">
        <f>V$330</f>
        <v>Costi da contributi 2018</v>
      </c>
      <c r="W1282" s="1143" t="str">
        <f>W$330</f>
        <v>Costi da contributi DI CUI SOCIO-SAN</v>
      </c>
      <c r="Z1282" s="681"/>
      <c r="AA1282" s="501"/>
      <c r="AB1282" s="681"/>
    </row>
    <row r="1283" spans="2:28" ht="16.5" hidden="1" thickBot="1">
      <c r="B1283" s="719" t="s">
        <v>2682</v>
      </c>
      <c r="C1283" s="719" t="s">
        <v>4083</v>
      </c>
      <c r="D1283" s="719"/>
      <c r="E1283" s="720"/>
      <c r="F1283" s="719"/>
      <c r="G1283" s="720"/>
      <c r="H1283" s="720"/>
      <c r="I1283" s="719"/>
      <c r="J1283" s="719"/>
      <c r="K1283" s="721" t="s">
        <v>744</v>
      </c>
      <c r="L1283" s="722" t="s">
        <v>3218</v>
      </c>
      <c r="M1283" s="1003"/>
      <c r="N1283" s="1018"/>
      <c r="O1283" s="1014"/>
      <c r="Q1283" s="1018"/>
      <c r="R1283" s="499"/>
      <c r="S1283" s="1018"/>
      <c r="T1283" s="1018"/>
      <c r="U1283" s="265"/>
      <c r="V1283" s="1018"/>
      <c r="W1283" s="1018"/>
      <c r="Z1283" s="499"/>
      <c r="AA1283" s="501"/>
      <c r="AB1283" s="499"/>
    </row>
    <row r="1284" spans="2:28" hidden="1">
      <c r="B1284" s="138" t="s">
        <v>2683</v>
      </c>
      <c r="C1284" s="138" t="s">
        <v>4084</v>
      </c>
      <c r="D1284" s="138"/>
      <c r="E1284" s="268"/>
      <c r="F1284" s="268"/>
      <c r="G1284" s="268"/>
      <c r="H1284" s="123" t="s">
        <v>73</v>
      </c>
      <c r="I1284" s="268"/>
      <c r="J1284" s="268"/>
      <c r="K1284" s="355" t="s">
        <v>749</v>
      </c>
      <c r="L1284" s="270" t="s">
        <v>3218</v>
      </c>
      <c r="M1284" s="564"/>
      <c r="N1284" s="564"/>
      <c r="O1284" s="564"/>
      <c r="Q1284" s="564"/>
      <c r="R1284" s="499"/>
      <c r="S1284" s="564"/>
      <c r="T1284" s="564"/>
      <c r="U1284" s="265"/>
      <c r="V1284" s="564"/>
      <c r="W1284" s="564"/>
      <c r="Z1284" s="499"/>
      <c r="AA1284" s="501"/>
      <c r="AB1284" s="499"/>
    </row>
    <row r="1285" spans="2:28">
      <c r="B1285" s="138" t="s">
        <v>2685</v>
      </c>
      <c r="C1285" s="138" t="s">
        <v>4085</v>
      </c>
      <c r="D1285" s="138"/>
      <c r="E1285" s="268"/>
      <c r="F1285" s="268"/>
      <c r="G1285" s="268"/>
      <c r="H1285" s="123"/>
      <c r="I1285" s="268"/>
      <c r="J1285" s="268"/>
      <c r="K1285" s="355" t="s">
        <v>756</v>
      </c>
      <c r="L1285" s="270" t="s">
        <v>3218</v>
      </c>
      <c r="M1285" s="564">
        <f>IF(ISERROR(VLOOKUP($B1285,ESTR_PREC!$A$1:$M$6000,2,FALSE))=TRUE,0,VLOOKUP($B1285,ESTR_PREC!$A$1:$M$6000,2,FALSE))</f>
        <v>0</v>
      </c>
      <c r="N1285" s="225"/>
      <c r="O1285" s="560">
        <f t="shared" ref="O1285:O1297" si="64">+N1285-M1285</f>
        <v>0</v>
      </c>
      <c r="Q1285" s="225"/>
      <c r="R1285" s="499"/>
      <c r="S1285" s="815"/>
      <c r="T1285" s="815"/>
      <c r="U1285" s="265"/>
      <c r="V1285" s="815"/>
      <c r="W1285" s="815"/>
      <c r="Z1285" s="499"/>
      <c r="AA1285" s="501"/>
      <c r="AB1285" s="499"/>
    </row>
    <row r="1286" spans="2:28">
      <c r="B1286" s="138" t="s">
        <v>2687</v>
      </c>
      <c r="C1286" s="138" t="s">
        <v>4086</v>
      </c>
      <c r="D1286" s="138"/>
      <c r="E1286" s="268"/>
      <c r="F1286" s="268"/>
      <c r="G1286" s="268"/>
      <c r="H1286" s="123"/>
      <c r="I1286" s="268"/>
      <c r="J1286" s="268"/>
      <c r="K1286" s="355" t="s">
        <v>758</v>
      </c>
      <c r="L1286" s="270" t="s">
        <v>3218</v>
      </c>
      <c r="M1286" s="564">
        <f>IF(ISERROR(VLOOKUP($B1286,ESTR_PREC!$A$1:$M$6000,2,FALSE))=TRUE,0,VLOOKUP($B1286,ESTR_PREC!$A$1:$M$6000,2,FALSE))</f>
        <v>0</v>
      </c>
      <c r="N1286" s="225"/>
      <c r="O1286" s="560">
        <f t="shared" si="64"/>
        <v>0</v>
      </c>
      <c r="Q1286" s="225"/>
      <c r="R1286" s="499"/>
      <c r="S1286" s="815"/>
      <c r="T1286" s="815"/>
      <c r="U1286" s="265"/>
      <c r="V1286" s="815"/>
      <c r="W1286" s="815"/>
      <c r="Z1286" s="499"/>
      <c r="AA1286" s="501"/>
      <c r="AB1286" s="499"/>
    </row>
    <row r="1287" spans="2:28">
      <c r="B1287" s="138" t="s">
        <v>2688</v>
      </c>
      <c r="C1287" s="138" t="s">
        <v>4087</v>
      </c>
      <c r="D1287" s="138"/>
      <c r="E1287" s="268"/>
      <c r="F1287" s="268"/>
      <c r="G1287" s="268"/>
      <c r="H1287" s="123" t="s">
        <v>73</v>
      </c>
      <c r="I1287" s="268"/>
      <c r="J1287" s="268"/>
      <c r="K1287" s="355" t="s">
        <v>760</v>
      </c>
      <c r="L1287" s="270" t="s">
        <v>3218</v>
      </c>
      <c r="M1287" s="564">
        <f>IF(ISERROR(VLOOKUP($B1287,ESTR_PREC!$A$1:$M$6000,2,FALSE))=TRUE,0,VLOOKUP($B1287,ESTR_PREC!$A$1:$M$6000,2,FALSE))</f>
        <v>0</v>
      </c>
      <c r="N1287" s="225"/>
      <c r="O1287" s="560">
        <f t="shared" si="64"/>
        <v>0</v>
      </c>
      <c r="Q1287" s="225"/>
      <c r="R1287" s="499"/>
      <c r="S1287" s="815"/>
      <c r="T1287" s="815"/>
      <c r="U1287" s="265"/>
      <c r="V1287" s="815"/>
      <c r="W1287" s="815"/>
      <c r="Z1287" s="499"/>
      <c r="AA1287" s="501"/>
      <c r="AB1287" s="499"/>
    </row>
    <row r="1288" spans="2:28">
      <c r="B1288" s="138" t="s">
        <v>2689</v>
      </c>
      <c r="C1288" s="138" t="s">
        <v>4088</v>
      </c>
      <c r="D1288" s="138"/>
      <c r="E1288" s="268"/>
      <c r="F1288" s="268"/>
      <c r="G1288" s="268"/>
      <c r="H1288" s="123" t="s">
        <v>4321</v>
      </c>
      <c r="I1288" s="268"/>
      <c r="J1288" s="268"/>
      <c r="K1288" s="355" t="s">
        <v>763</v>
      </c>
      <c r="L1288" s="270" t="s">
        <v>3218</v>
      </c>
      <c r="M1288" s="564">
        <f>IF(ISERROR(VLOOKUP($B1288,ESTR_PREC!$A$1:$M$6000,2,FALSE))=TRUE,0,VLOOKUP($B1288,ESTR_PREC!$A$1:$M$6000,2,FALSE))</f>
        <v>0</v>
      </c>
      <c r="N1288" s="225"/>
      <c r="O1288" s="560">
        <f t="shared" si="64"/>
        <v>0</v>
      </c>
      <c r="Q1288" s="225"/>
      <c r="R1288" s="499"/>
      <c r="S1288" s="815"/>
      <c r="T1288" s="815"/>
      <c r="U1288" s="265"/>
      <c r="V1288" s="815"/>
      <c r="W1288" s="815"/>
      <c r="Z1288" s="499"/>
      <c r="AA1288" s="501"/>
      <c r="AB1288" s="499"/>
    </row>
    <row r="1289" spans="2:28" ht="25.5">
      <c r="B1289" s="138" t="s">
        <v>2690</v>
      </c>
      <c r="C1289" s="138" t="s">
        <v>4089</v>
      </c>
      <c r="D1289" s="138"/>
      <c r="E1289" s="268"/>
      <c r="F1289" s="268"/>
      <c r="G1289" s="268"/>
      <c r="H1289" s="123" t="s">
        <v>4321</v>
      </c>
      <c r="I1289" s="268"/>
      <c r="J1289" s="268"/>
      <c r="K1289" s="355" t="s">
        <v>765</v>
      </c>
      <c r="L1289" s="270" t="s">
        <v>3218</v>
      </c>
      <c r="M1289" s="564">
        <f>IF(ISERROR(VLOOKUP($B1289,ESTR_PREC!$A$1:$M$6000,2,FALSE))=TRUE,0,VLOOKUP($B1289,ESTR_PREC!$A$1:$M$6000,2,FALSE))</f>
        <v>0</v>
      </c>
      <c r="N1289" s="225"/>
      <c r="O1289" s="560">
        <f t="shared" si="64"/>
        <v>0</v>
      </c>
      <c r="Q1289" s="225"/>
      <c r="R1289" s="499"/>
      <c r="S1289" s="815"/>
      <c r="T1289" s="815"/>
      <c r="U1289" s="265"/>
      <c r="V1289" s="815"/>
      <c r="W1289" s="815"/>
      <c r="Z1289" s="499"/>
      <c r="AA1289" s="501"/>
      <c r="AB1289" s="499"/>
    </row>
    <row r="1290" spans="2:28">
      <c r="B1290" s="138" t="s">
        <v>2691</v>
      </c>
      <c r="C1290" s="138" t="s">
        <v>4090</v>
      </c>
      <c r="D1290" s="138"/>
      <c r="E1290" s="268"/>
      <c r="F1290" s="268"/>
      <c r="G1290" s="268"/>
      <c r="H1290" s="123" t="s">
        <v>4321</v>
      </c>
      <c r="I1290" s="268"/>
      <c r="J1290" s="268"/>
      <c r="K1290" s="355" t="s">
        <v>772</v>
      </c>
      <c r="L1290" s="270" t="s">
        <v>3218</v>
      </c>
      <c r="M1290" s="564">
        <f>IF(ISERROR(VLOOKUP($B1290,ESTR_PREC!$A$1:$M$6000,2,FALSE))=TRUE,0,VLOOKUP($B1290,ESTR_PREC!$A$1:$M$6000,2,FALSE))</f>
        <v>0</v>
      </c>
      <c r="N1290" s="225"/>
      <c r="O1290" s="560">
        <f t="shared" si="64"/>
        <v>0</v>
      </c>
      <c r="Q1290" s="225"/>
      <c r="R1290" s="499"/>
      <c r="S1290" s="815"/>
      <c r="T1290" s="815"/>
      <c r="U1290" s="265"/>
      <c r="V1290" s="815"/>
      <c r="W1290" s="815"/>
      <c r="Z1290" s="499"/>
      <c r="AA1290" s="501"/>
      <c r="AB1290" s="499"/>
    </row>
    <row r="1291" spans="2:28" hidden="1">
      <c r="B1291" s="138" t="s">
        <v>2692</v>
      </c>
      <c r="C1291" s="138" t="s">
        <v>4091</v>
      </c>
      <c r="D1291" s="138"/>
      <c r="E1291" s="268"/>
      <c r="F1291" s="268"/>
      <c r="G1291" s="268"/>
      <c r="H1291" s="123" t="s">
        <v>4321</v>
      </c>
      <c r="I1291" s="268"/>
      <c r="J1291" s="268"/>
      <c r="K1291" s="355" t="s">
        <v>774</v>
      </c>
      <c r="L1291" s="270" t="s">
        <v>3218</v>
      </c>
      <c r="M1291" s="815"/>
      <c r="N1291" s="815"/>
      <c r="O1291" s="815"/>
      <c r="Q1291" s="815"/>
      <c r="R1291" s="499"/>
      <c r="S1291" s="815"/>
      <c r="T1291" s="815"/>
      <c r="U1291" s="265"/>
      <c r="V1291" s="815"/>
      <c r="W1291" s="815"/>
      <c r="Z1291" s="499"/>
      <c r="AA1291" s="501"/>
      <c r="AB1291" s="499"/>
    </row>
    <row r="1292" spans="2:28">
      <c r="B1292" s="138" t="s">
        <v>2693</v>
      </c>
      <c r="C1292" s="138" t="str">
        <f>MID(B1292,1,1)&amp;MID(B1292,3,2)&amp;MID(B1292,6,2)&amp;MID(B1292,9,2)&amp;MID(B1292,12,3)&amp;MID(B1292,16,3)&amp;MID(B1292,20,2)&amp;MID(B1292,23,3)</f>
        <v>420501001201000000</v>
      </c>
      <c r="D1292" s="138"/>
      <c r="E1292" s="138"/>
      <c r="F1292" s="138"/>
      <c r="G1292" s="138"/>
      <c r="H1292" s="123" t="s">
        <v>4321</v>
      </c>
      <c r="I1292" s="138"/>
      <c r="J1292" s="138"/>
      <c r="K1292" s="304" t="s">
        <v>781</v>
      </c>
      <c r="L1292" s="270" t="s">
        <v>3218</v>
      </c>
      <c r="M1292" s="564">
        <f>IF(ISERROR(VLOOKUP($B1292,ESTR_PREC!$A$1:$M$6000,2,FALSE))=TRUE,0,VLOOKUP($B1292,ESTR_PREC!$A$1:$M$6000,2,FALSE))</f>
        <v>0</v>
      </c>
      <c r="N1292" s="225"/>
      <c r="O1292" s="560">
        <f t="shared" si="64"/>
        <v>0</v>
      </c>
      <c r="Q1292" s="225"/>
      <c r="R1292" s="499"/>
      <c r="S1292" s="815"/>
      <c r="T1292" s="815"/>
      <c r="U1292" s="265"/>
      <c r="V1292" s="815"/>
      <c r="W1292" s="815"/>
      <c r="Z1292" s="499"/>
      <c r="AA1292" s="501"/>
      <c r="AB1292" s="499"/>
    </row>
    <row r="1293" spans="2:28">
      <c r="B1293" s="138" t="s">
        <v>2694</v>
      </c>
      <c r="C1293" s="138" t="str">
        <f>MID(B1293,1,1)&amp;MID(B1293,3,2)&amp;MID(B1293,6,2)&amp;MID(B1293,9,2)&amp;MID(B1293,12,3)&amp;MID(B1293,16,3)&amp;MID(B1293,20,2)&amp;MID(B1293,23,3)</f>
        <v>420501001202000000</v>
      </c>
      <c r="D1293" s="138"/>
      <c r="E1293" s="138"/>
      <c r="F1293" s="138"/>
      <c r="G1293" s="138"/>
      <c r="H1293" s="123" t="s">
        <v>4321</v>
      </c>
      <c r="I1293" s="138"/>
      <c r="J1293" s="138"/>
      <c r="K1293" s="304" t="s">
        <v>783</v>
      </c>
      <c r="L1293" s="270" t="s">
        <v>3218</v>
      </c>
      <c r="M1293" s="564">
        <f>IF(ISERROR(VLOOKUP($B1293,ESTR_PREC!$A$1:$M$6000,2,FALSE))=TRUE,0,VLOOKUP($B1293,ESTR_PREC!$A$1:$M$6000,2,FALSE))</f>
        <v>0</v>
      </c>
      <c r="N1293" s="225"/>
      <c r="O1293" s="560">
        <f t="shared" si="64"/>
        <v>0</v>
      </c>
      <c r="Q1293" s="225"/>
      <c r="R1293" s="499"/>
      <c r="S1293" s="815"/>
      <c r="T1293" s="815"/>
      <c r="U1293" s="265"/>
      <c r="V1293" s="815"/>
      <c r="W1293" s="815"/>
      <c r="Z1293" s="499"/>
      <c r="AA1293" s="501"/>
      <c r="AB1293" s="499"/>
    </row>
    <row r="1294" spans="2:28">
      <c r="B1294" s="138" t="s">
        <v>2695</v>
      </c>
      <c r="C1294" s="138" t="str">
        <f>MID(B1294,1,1)&amp;MID(B1294,3,2)&amp;MID(B1294,6,2)&amp;MID(B1294,9,2)&amp;MID(B1294,12,3)&amp;MID(B1294,16,3)&amp;MID(B1294,20,2)&amp;MID(B1294,23,3)</f>
        <v>420501001203000000</v>
      </c>
      <c r="D1294" s="138"/>
      <c r="E1294" s="138"/>
      <c r="F1294" s="138"/>
      <c r="G1294" s="138"/>
      <c r="H1294" s="123" t="s">
        <v>4321</v>
      </c>
      <c r="I1294" s="138"/>
      <c r="J1294" s="138"/>
      <c r="K1294" s="304" t="s">
        <v>785</v>
      </c>
      <c r="L1294" s="270" t="s">
        <v>3218</v>
      </c>
      <c r="M1294" s="564">
        <f>IF(ISERROR(VLOOKUP($B1294,ESTR_PREC!$A$1:$M$6000,2,FALSE))=TRUE,0,VLOOKUP($B1294,ESTR_PREC!$A$1:$M$6000,2,FALSE))</f>
        <v>0</v>
      </c>
      <c r="N1294" s="225"/>
      <c r="O1294" s="560">
        <f t="shared" si="64"/>
        <v>0</v>
      </c>
      <c r="Q1294" s="225"/>
      <c r="R1294" s="499"/>
      <c r="S1294" s="815"/>
      <c r="T1294" s="815"/>
      <c r="U1294" s="265"/>
      <c r="V1294" s="815"/>
      <c r="W1294" s="815"/>
      <c r="Z1294" s="499"/>
      <c r="AA1294" s="501"/>
      <c r="AB1294" s="499"/>
    </row>
    <row r="1295" spans="2:28" ht="25.5">
      <c r="B1295" s="138" t="s">
        <v>2696</v>
      </c>
      <c r="C1295" s="138" t="s">
        <v>4092</v>
      </c>
      <c r="D1295" s="138"/>
      <c r="E1295" s="268"/>
      <c r="F1295" s="268"/>
      <c r="G1295" s="268"/>
      <c r="H1295" s="123" t="s">
        <v>4321</v>
      </c>
      <c r="I1295" s="268"/>
      <c r="J1295" s="268"/>
      <c r="K1295" s="355" t="s">
        <v>2697</v>
      </c>
      <c r="L1295" s="270" t="s">
        <v>3218</v>
      </c>
      <c r="M1295" s="564">
        <f>IF(ISERROR(VLOOKUP($B1295,ESTR_PREC!$A$1:$M$6000,2,FALSE))=TRUE,0,VLOOKUP($B1295,ESTR_PREC!$A$1:$M$6000,2,FALSE))</f>
        <v>0</v>
      </c>
      <c r="N1295" s="225"/>
      <c r="O1295" s="560">
        <f t="shared" si="64"/>
        <v>0</v>
      </c>
      <c r="Q1295" s="225"/>
      <c r="R1295" s="499"/>
      <c r="S1295" s="815"/>
      <c r="T1295" s="815"/>
      <c r="U1295" s="265"/>
      <c r="V1295" s="815"/>
      <c r="W1295" s="815"/>
      <c r="Z1295" s="499"/>
      <c r="AA1295" s="501"/>
      <c r="AB1295" s="499"/>
    </row>
    <row r="1296" spans="2:28" ht="25.5">
      <c r="B1296" s="353" t="s">
        <v>2698</v>
      </c>
      <c r="C1296" s="138" t="s">
        <v>4093</v>
      </c>
      <c r="D1296" s="138"/>
      <c r="E1296" s="268"/>
      <c r="F1296" s="268"/>
      <c r="G1296" s="268"/>
      <c r="H1296" s="123" t="s">
        <v>4321</v>
      </c>
      <c r="I1296" s="268"/>
      <c r="J1296" s="268"/>
      <c r="K1296" s="355" t="s">
        <v>2699</v>
      </c>
      <c r="L1296" s="270" t="s">
        <v>3218</v>
      </c>
      <c r="M1296" s="564">
        <f>IF(ISERROR(VLOOKUP($B1296,ESTR_PREC!$A$1:$M$6000,2,FALSE))=TRUE,0,VLOOKUP($B1296,ESTR_PREC!$A$1:$M$6000,2,FALSE))</f>
        <v>0</v>
      </c>
      <c r="N1296" s="225"/>
      <c r="O1296" s="560">
        <f t="shared" si="64"/>
        <v>0</v>
      </c>
      <c r="Q1296" s="225"/>
      <c r="R1296" s="499"/>
      <c r="S1296" s="815"/>
      <c r="T1296" s="815"/>
      <c r="U1296" s="265"/>
      <c r="V1296" s="815"/>
      <c r="W1296" s="815"/>
      <c r="Z1296" s="499"/>
      <c r="AA1296" s="501"/>
      <c r="AB1296" s="499"/>
    </row>
    <row r="1297" spans="2:28">
      <c r="B1297" s="138" t="s">
        <v>2700</v>
      </c>
      <c r="C1297" s="138" t="s">
        <v>4094</v>
      </c>
      <c r="D1297" s="138"/>
      <c r="E1297" s="268"/>
      <c r="F1297" s="268"/>
      <c r="G1297" s="268"/>
      <c r="H1297" s="123" t="s">
        <v>4321</v>
      </c>
      <c r="I1297" s="268"/>
      <c r="J1297" s="268"/>
      <c r="K1297" s="355" t="s">
        <v>791</v>
      </c>
      <c r="L1297" s="270" t="s">
        <v>3218</v>
      </c>
      <c r="M1297" s="564">
        <f>IF(ISERROR(VLOOKUP($B1297,ESTR_PREC!$A$1:$M$6000,2,FALSE))=TRUE,0,VLOOKUP($B1297,ESTR_PREC!$A$1:$M$6000,2,FALSE))</f>
        <v>0</v>
      </c>
      <c r="N1297" s="225"/>
      <c r="O1297" s="560">
        <f t="shared" si="64"/>
        <v>0</v>
      </c>
      <c r="Q1297" s="225"/>
      <c r="R1297" s="499"/>
      <c r="S1297" s="815"/>
      <c r="T1297" s="815"/>
      <c r="U1297" s="265"/>
      <c r="V1297" s="815"/>
      <c r="W1297" s="815"/>
      <c r="Z1297" s="499"/>
      <c r="AA1297" s="501"/>
      <c r="AB1297" s="499"/>
    </row>
    <row r="1298" spans="2:28" hidden="1">
      <c r="B1298" s="138" t="s">
        <v>2701</v>
      </c>
      <c r="C1298" s="138" t="str">
        <f>MID(B1298,1,1)&amp;MID(B1298,3,2)&amp;MID(B1298,6,2)&amp;MID(B1298,9,2)&amp;MID(B1298,12,3)&amp;MID(B1298,16,3)&amp;MID(B1298,20,2)&amp;MID(B1298,23,3)</f>
        <v>420501001503000000</v>
      </c>
      <c r="D1298" s="138"/>
      <c r="E1298" s="138"/>
      <c r="F1298" s="138"/>
      <c r="G1298" s="138"/>
      <c r="H1298" s="123" t="s">
        <v>4321</v>
      </c>
      <c r="I1298" s="138"/>
      <c r="J1298" s="138"/>
      <c r="K1298" s="304" t="s">
        <v>802</v>
      </c>
      <c r="L1298" s="270" t="s">
        <v>3218</v>
      </c>
      <c r="M1298" s="815"/>
      <c r="N1298" s="815"/>
      <c r="O1298" s="815"/>
      <c r="Q1298" s="815"/>
      <c r="R1298" s="499"/>
      <c r="S1298" s="815"/>
      <c r="T1298" s="815"/>
      <c r="U1298" s="265"/>
      <c r="V1298" s="815"/>
      <c r="W1298" s="815"/>
      <c r="Z1298" s="499"/>
      <c r="AA1298" s="501"/>
      <c r="AB1298" s="499"/>
    </row>
    <row r="1299" spans="2:28">
      <c r="B1299" s="138" t="s">
        <v>2702</v>
      </c>
      <c r="C1299" s="138" t="s">
        <v>4095</v>
      </c>
      <c r="D1299" s="138"/>
      <c r="E1299" s="268"/>
      <c r="F1299" s="268"/>
      <c r="G1299" s="268"/>
      <c r="H1299" s="123" t="s">
        <v>4321</v>
      </c>
      <c r="I1299" s="268"/>
      <c r="J1299" s="268"/>
      <c r="K1299" s="355" t="s">
        <v>806</v>
      </c>
      <c r="L1299" s="270" t="s">
        <v>3218</v>
      </c>
      <c r="M1299" s="564">
        <f>IF(ISERROR(VLOOKUP($B1299,ESTR_PREC!$A$1:$M$6000,2,FALSE))=TRUE,0,VLOOKUP($B1299,ESTR_PREC!$A$1:$M$6000,2,FALSE))</f>
        <v>0</v>
      </c>
      <c r="N1299" s="225"/>
      <c r="O1299" s="560">
        <f t="shared" ref="O1299:O1326" si="65">+N1299-M1299</f>
        <v>0</v>
      </c>
      <c r="Q1299" s="225"/>
      <c r="R1299" s="499"/>
      <c r="S1299" s="815"/>
      <c r="T1299" s="815"/>
      <c r="U1299" s="265"/>
      <c r="V1299" s="815"/>
      <c r="W1299" s="815"/>
      <c r="Z1299" s="499"/>
      <c r="AA1299" s="501"/>
      <c r="AB1299" s="499"/>
    </row>
    <row r="1300" spans="2:28">
      <c r="B1300" s="138" t="s">
        <v>2703</v>
      </c>
      <c r="C1300" s="138" t="s">
        <v>4096</v>
      </c>
      <c r="D1300" s="138"/>
      <c r="E1300" s="138"/>
      <c r="F1300" s="138"/>
      <c r="G1300" s="138"/>
      <c r="H1300" s="123" t="s">
        <v>4321</v>
      </c>
      <c r="I1300" s="268"/>
      <c r="J1300" s="268"/>
      <c r="K1300" s="319" t="s">
        <v>810</v>
      </c>
      <c r="L1300" s="270" t="s">
        <v>3218</v>
      </c>
      <c r="M1300" s="564">
        <f>IF(ISERROR(VLOOKUP($B1300,ESTR_PREC!$A$1:$M$6000,2,FALSE))=TRUE,0,VLOOKUP($B1300,ESTR_PREC!$A$1:$M$6000,2,FALSE))</f>
        <v>0</v>
      </c>
      <c r="N1300" s="225"/>
      <c r="O1300" s="560">
        <f t="shared" si="65"/>
        <v>0</v>
      </c>
      <c r="Q1300" s="225"/>
      <c r="R1300" s="499"/>
      <c r="S1300" s="815"/>
      <c r="T1300" s="815"/>
      <c r="U1300" s="265"/>
      <c r="V1300" s="815"/>
      <c r="W1300" s="815"/>
      <c r="Z1300" s="499"/>
      <c r="AA1300" s="501"/>
      <c r="AB1300" s="499"/>
    </row>
    <row r="1301" spans="2:28" ht="23.25" customHeight="1">
      <c r="B1301" s="138" t="s">
        <v>2704</v>
      </c>
      <c r="C1301" s="138" t="s">
        <v>4097</v>
      </c>
      <c r="D1301" s="138"/>
      <c r="E1301" s="138"/>
      <c r="F1301" s="138"/>
      <c r="G1301" s="138"/>
      <c r="H1301" s="123" t="s">
        <v>4321</v>
      </c>
      <c r="I1301" s="268"/>
      <c r="J1301" s="268"/>
      <c r="K1301" s="319" t="s">
        <v>816</v>
      </c>
      <c r="L1301" s="270" t="s">
        <v>3218</v>
      </c>
      <c r="M1301" s="564">
        <f>IF(ISERROR(VLOOKUP($B1301,ESTR_PREC!$A$1:$M$6000,2,FALSE))=TRUE,0,VLOOKUP($B1301,ESTR_PREC!$A$1:$M$6000,2,FALSE))</f>
        <v>0</v>
      </c>
      <c r="N1301" s="225"/>
      <c r="O1301" s="560">
        <f t="shared" si="65"/>
        <v>0</v>
      </c>
      <c r="Q1301" s="225"/>
      <c r="R1301" s="499"/>
      <c r="S1301" s="815"/>
      <c r="T1301" s="815"/>
      <c r="U1301" s="265"/>
      <c r="V1301" s="815"/>
      <c r="W1301" s="815"/>
      <c r="Z1301" s="499"/>
      <c r="AA1301" s="501"/>
      <c r="AB1301" s="499"/>
    </row>
    <row r="1302" spans="2:28">
      <c r="B1302" s="138" t="s">
        <v>2705</v>
      </c>
      <c r="C1302" s="138" t="str">
        <f>MID(B1302,1,1)&amp;MID(B1302,3,2)&amp;MID(B1302,6,2)&amp;MID(B1302,9,2)&amp;MID(B1302,12,3)&amp;MID(B1302,16,3)&amp;MID(B1302,20,2)&amp;MID(B1302,23,3)</f>
        <v>420501003002000000</v>
      </c>
      <c r="D1302" s="138"/>
      <c r="E1302" s="138"/>
      <c r="F1302" s="138"/>
      <c r="G1302" s="138"/>
      <c r="H1302" s="123" t="s">
        <v>4321</v>
      </c>
      <c r="I1302" s="138"/>
      <c r="J1302" s="138"/>
      <c r="K1302" s="319" t="s">
        <v>819</v>
      </c>
      <c r="L1302" s="270" t="s">
        <v>3218</v>
      </c>
      <c r="M1302" s="564">
        <f>IF(ISERROR(VLOOKUP($B1302,ESTR_PREC!$A$1:$M$6000,2,FALSE))=TRUE,0,VLOOKUP($B1302,ESTR_PREC!$A$1:$M$6000,2,FALSE))</f>
        <v>0</v>
      </c>
      <c r="N1302" s="225"/>
      <c r="O1302" s="560">
        <f t="shared" si="65"/>
        <v>0</v>
      </c>
      <c r="Q1302" s="225"/>
      <c r="R1302" s="499"/>
      <c r="S1302" s="815"/>
      <c r="T1302" s="815"/>
      <c r="U1302" s="265"/>
      <c r="V1302" s="815"/>
      <c r="W1302" s="815"/>
      <c r="Z1302" s="499"/>
      <c r="AA1302" s="501"/>
      <c r="AB1302" s="499"/>
    </row>
    <row r="1303" spans="2:28" ht="25.5" hidden="1">
      <c r="B1303" s="138" t="s">
        <v>2706</v>
      </c>
      <c r="C1303" s="138" t="s">
        <v>4098</v>
      </c>
      <c r="D1303" s="138"/>
      <c r="E1303" s="138"/>
      <c r="F1303" s="138"/>
      <c r="G1303" s="138"/>
      <c r="H1303" s="123" t="s">
        <v>4321</v>
      </c>
      <c r="I1303" s="268"/>
      <c r="J1303" s="268"/>
      <c r="K1303" s="319" t="s">
        <v>4099</v>
      </c>
      <c r="L1303" s="270" t="s">
        <v>3218</v>
      </c>
      <c r="M1303" s="815"/>
      <c r="N1303" s="815"/>
      <c r="O1303" s="815"/>
      <c r="Q1303" s="815"/>
      <c r="R1303" s="499"/>
      <c r="S1303" s="815"/>
      <c r="T1303" s="815"/>
      <c r="U1303" s="265"/>
      <c r="V1303" s="815"/>
      <c r="W1303" s="815"/>
      <c r="Z1303" s="499"/>
      <c r="AA1303" s="501"/>
      <c r="AB1303" s="499"/>
    </row>
    <row r="1304" spans="2:28" ht="25.5">
      <c r="B1304" s="138" t="s">
        <v>2707</v>
      </c>
      <c r="C1304" s="138" t="s">
        <v>4100</v>
      </c>
      <c r="D1304" s="138"/>
      <c r="E1304" s="138"/>
      <c r="F1304" s="138"/>
      <c r="G1304" s="138"/>
      <c r="H1304" s="123" t="s">
        <v>73</v>
      </c>
      <c r="I1304" s="268"/>
      <c r="J1304" s="268"/>
      <c r="K1304" s="319" t="s">
        <v>825</v>
      </c>
      <c r="L1304" s="270" t="s">
        <v>3218</v>
      </c>
      <c r="M1304" s="564">
        <f>IF(ISERROR(VLOOKUP($B1304,ESTR_PREC!$A$1:$M$6000,2,FALSE))=TRUE,0,VLOOKUP($B1304,ESTR_PREC!$A$1:$M$6000,2,FALSE))</f>
        <v>0</v>
      </c>
      <c r="N1304" s="225"/>
      <c r="O1304" s="560">
        <f t="shared" ref="O1304:O1311" si="66">+N1304-M1304</f>
        <v>0</v>
      </c>
      <c r="Q1304" s="225"/>
      <c r="R1304" s="499"/>
      <c r="S1304" s="815"/>
      <c r="T1304" s="815"/>
      <c r="U1304" s="265"/>
      <c r="V1304" s="815"/>
      <c r="W1304" s="815"/>
      <c r="Z1304" s="499"/>
      <c r="AA1304" s="501"/>
      <c r="AB1304" s="499"/>
    </row>
    <row r="1305" spans="2:28">
      <c r="B1305" s="138" t="s">
        <v>2708</v>
      </c>
      <c r="C1305" s="138" t="s">
        <v>4101</v>
      </c>
      <c r="D1305" s="138"/>
      <c r="E1305" s="138"/>
      <c r="F1305" s="138"/>
      <c r="G1305" s="138"/>
      <c r="H1305" s="123" t="s">
        <v>73</v>
      </c>
      <c r="I1305" s="268"/>
      <c r="J1305" s="268"/>
      <c r="K1305" s="319" t="s">
        <v>827</v>
      </c>
      <c r="L1305" s="270" t="s">
        <v>3218</v>
      </c>
      <c r="M1305" s="564">
        <f>IF(ISERROR(VLOOKUP($B1305,ESTR_PREC!$A$1:$M$6000,2,FALSE))=TRUE,0,VLOOKUP($B1305,ESTR_PREC!$A$1:$M$6000,2,FALSE))</f>
        <v>0</v>
      </c>
      <c r="N1305" s="225"/>
      <c r="O1305" s="560">
        <f t="shared" si="66"/>
        <v>0</v>
      </c>
      <c r="Q1305" s="225"/>
      <c r="R1305" s="499"/>
      <c r="S1305" s="815"/>
      <c r="T1305" s="815"/>
      <c r="U1305" s="265"/>
      <c r="V1305" s="815"/>
      <c r="W1305" s="815"/>
      <c r="Z1305" s="499"/>
      <c r="AA1305" s="501"/>
      <c r="AB1305" s="499"/>
    </row>
    <row r="1306" spans="2:28">
      <c r="B1306" s="138" t="s">
        <v>2709</v>
      </c>
      <c r="C1306" s="138" t="s">
        <v>4102</v>
      </c>
      <c r="D1306" s="138"/>
      <c r="E1306" s="138"/>
      <c r="F1306" s="138"/>
      <c r="G1306" s="138"/>
      <c r="H1306" s="123" t="s">
        <v>73</v>
      </c>
      <c r="I1306" s="268"/>
      <c r="J1306" s="268"/>
      <c r="K1306" s="319" t="s">
        <v>829</v>
      </c>
      <c r="L1306" s="270" t="s">
        <v>3218</v>
      </c>
      <c r="M1306" s="564">
        <f>IF(ISERROR(VLOOKUP($B1306,ESTR_PREC!$A$1:$M$6000,2,FALSE))=TRUE,0,VLOOKUP($B1306,ESTR_PREC!$A$1:$M$6000,2,FALSE))</f>
        <v>0</v>
      </c>
      <c r="N1306" s="225"/>
      <c r="O1306" s="560">
        <f t="shared" si="66"/>
        <v>0</v>
      </c>
      <c r="Q1306" s="225"/>
      <c r="R1306" s="499"/>
      <c r="S1306" s="815"/>
      <c r="T1306" s="815"/>
      <c r="U1306" s="265"/>
      <c r="V1306" s="815"/>
      <c r="W1306" s="815"/>
      <c r="Z1306" s="499"/>
      <c r="AA1306" s="501"/>
      <c r="AB1306" s="499"/>
    </row>
    <row r="1307" spans="2:28" ht="25.5">
      <c r="B1307" s="138" t="s">
        <v>2710</v>
      </c>
      <c r="C1307" s="138" t="s">
        <v>4103</v>
      </c>
      <c r="D1307" s="138"/>
      <c r="E1307" s="138"/>
      <c r="F1307" s="138"/>
      <c r="G1307" s="138"/>
      <c r="H1307" s="123" t="s">
        <v>73</v>
      </c>
      <c r="I1307" s="268"/>
      <c r="J1307" s="268"/>
      <c r="K1307" s="319" t="s">
        <v>831</v>
      </c>
      <c r="L1307" s="270" t="s">
        <v>3218</v>
      </c>
      <c r="M1307" s="564">
        <f>IF(ISERROR(VLOOKUP($B1307,ESTR_PREC!$A$1:$M$6000,2,FALSE))=TRUE,0,VLOOKUP($B1307,ESTR_PREC!$A$1:$M$6000,2,FALSE))</f>
        <v>0</v>
      </c>
      <c r="N1307" s="225"/>
      <c r="O1307" s="560">
        <f t="shared" si="66"/>
        <v>0</v>
      </c>
      <c r="Q1307" s="225"/>
      <c r="R1307" s="499"/>
      <c r="S1307" s="815"/>
      <c r="T1307" s="815"/>
      <c r="U1307" s="265"/>
      <c r="V1307" s="815"/>
      <c r="W1307" s="815"/>
      <c r="Z1307" s="499"/>
      <c r="AA1307" s="501"/>
      <c r="AB1307" s="499"/>
    </row>
    <row r="1308" spans="2:28" ht="25.5">
      <c r="B1308" s="138" t="s">
        <v>2711</v>
      </c>
      <c r="C1308" s="138" t="s">
        <v>4104</v>
      </c>
      <c r="D1308" s="138"/>
      <c r="E1308" s="138"/>
      <c r="F1308" s="138"/>
      <c r="G1308" s="138"/>
      <c r="H1308" s="123" t="s">
        <v>73</v>
      </c>
      <c r="I1308" s="268"/>
      <c r="J1308" s="268"/>
      <c r="K1308" s="319" t="s">
        <v>833</v>
      </c>
      <c r="L1308" s="270" t="s">
        <v>3218</v>
      </c>
      <c r="M1308" s="564">
        <f>IF(ISERROR(VLOOKUP($B1308,ESTR_PREC!$A$1:$M$6000,2,FALSE))=TRUE,0,VLOOKUP($B1308,ESTR_PREC!$A$1:$M$6000,2,FALSE))</f>
        <v>0</v>
      </c>
      <c r="N1308" s="225"/>
      <c r="O1308" s="560">
        <f t="shared" si="66"/>
        <v>0</v>
      </c>
      <c r="Q1308" s="225"/>
      <c r="R1308" s="499"/>
      <c r="S1308" s="815"/>
      <c r="T1308" s="815"/>
      <c r="U1308" s="265"/>
      <c r="V1308" s="815"/>
      <c r="W1308" s="815"/>
      <c r="Z1308" s="499"/>
      <c r="AA1308" s="501"/>
      <c r="AB1308" s="499"/>
    </row>
    <row r="1309" spans="2:28">
      <c r="B1309" s="138" t="s">
        <v>2712</v>
      </c>
      <c r="C1309" s="138" t="s">
        <v>4105</v>
      </c>
      <c r="D1309" s="138"/>
      <c r="E1309" s="138"/>
      <c r="F1309" s="138"/>
      <c r="G1309" s="138"/>
      <c r="H1309" s="123" t="s">
        <v>73</v>
      </c>
      <c r="I1309" s="268"/>
      <c r="J1309" s="268"/>
      <c r="K1309" s="319" t="s">
        <v>835</v>
      </c>
      <c r="L1309" s="270" t="s">
        <v>3218</v>
      </c>
      <c r="M1309" s="564">
        <f>IF(ISERROR(VLOOKUP($B1309,ESTR_PREC!$A$1:$M$6000,2,FALSE))=TRUE,0,VLOOKUP($B1309,ESTR_PREC!$A$1:$M$6000,2,FALSE))</f>
        <v>0</v>
      </c>
      <c r="N1309" s="225"/>
      <c r="O1309" s="560">
        <f t="shared" si="66"/>
        <v>0</v>
      </c>
      <c r="Q1309" s="225"/>
      <c r="R1309" s="499"/>
      <c r="S1309" s="815"/>
      <c r="T1309" s="815"/>
      <c r="U1309" s="265"/>
      <c r="V1309" s="815"/>
      <c r="W1309" s="815"/>
      <c r="Z1309" s="499"/>
      <c r="AA1309" s="501"/>
      <c r="AB1309" s="499"/>
    </row>
    <row r="1310" spans="2:28" ht="25.5">
      <c r="B1310" s="138" t="s">
        <v>2713</v>
      </c>
      <c r="C1310" s="138" t="s">
        <v>4106</v>
      </c>
      <c r="D1310" s="138"/>
      <c r="E1310" s="138"/>
      <c r="F1310" s="138"/>
      <c r="G1310" s="138"/>
      <c r="H1310" s="123" t="s">
        <v>73</v>
      </c>
      <c r="I1310" s="268"/>
      <c r="J1310" s="268"/>
      <c r="K1310" s="319" t="s">
        <v>837</v>
      </c>
      <c r="L1310" s="270" t="s">
        <v>3218</v>
      </c>
      <c r="M1310" s="564">
        <f>IF(ISERROR(VLOOKUP($B1310,ESTR_PREC!$A$1:$M$6000,2,FALSE))=TRUE,0,VLOOKUP($B1310,ESTR_PREC!$A$1:$M$6000,2,FALSE))</f>
        <v>0</v>
      </c>
      <c r="N1310" s="225"/>
      <c r="O1310" s="560">
        <f t="shared" si="66"/>
        <v>0</v>
      </c>
      <c r="Q1310" s="225"/>
      <c r="R1310" s="499"/>
      <c r="S1310" s="815"/>
      <c r="T1310" s="815"/>
      <c r="U1310" s="265"/>
      <c r="V1310" s="815"/>
      <c r="W1310" s="815"/>
      <c r="Z1310" s="499"/>
      <c r="AA1310" s="501"/>
      <c r="AB1310" s="499"/>
    </row>
    <row r="1311" spans="2:28" ht="25.5">
      <c r="B1311" s="138" t="s">
        <v>2714</v>
      </c>
      <c r="C1311" s="138" t="s">
        <v>4107</v>
      </c>
      <c r="D1311" s="138"/>
      <c r="E1311" s="138"/>
      <c r="F1311" s="138"/>
      <c r="G1311" s="138"/>
      <c r="H1311" s="123" t="s">
        <v>73</v>
      </c>
      <c r="I1311" s="268"/>
      <c r="J1311" s="268"/>
      <c r="K1311" s="319" t="s">
        <v>839</v>
      </c>
      <c r="L1311" s="270" t="s">
        <v>3218</v>
      </c>
      <c r="M1311" s="564">
        <f>IF(ISERROR(VLOOKUP($B1311,ESTR_PREC!$A$1:$M$6000,2,FALSE))=TRUE,0,VLOOKUP($B1311,ESTR_PREC!$A$1:$M$6000,2,FALSE))</f>
        <v>0</v>
      </c>
      <c r="N1311" s="225"/>
      <c r="O1311" s="560">
        <f t="shared" si="66"/>
        <v>0</v>
      </c>
      <c r="Q1311" s="225"/>
      <c r="R1311" s="499"/>
      <c r="S1311" s="815"/>
      <c r="T1311" s="815"/>
      <c r="U1311" s="265"/>
      <c r="V1311" s="815"/>
      <c r="W1311" s="815"/>
      <c r="Z1311" s="499"/>
      <c r="AA1311" s="501"/>
      <c r="AB1311" s="499"/>
    </row>
    <row r="1312" spans="2:28">
      <c r="B1312" s="138" t="s">
        <v>2715</v>
      </c>
      <c r="C1312" s="138" t="str">
        <f>MID(B1312,1,1)&amp;MID(B1312,3,2)&amp;MID(B1312,6,2)&amp;MID(B1312,9,2)&amp;MID(B1312,12,3)&amp;MID(B1312,16,3)&amp;MID(B1312,20,2)&amp;MID(B1312,23,3)</f>
        <v>420501003502000000</v>
      </c>
      <c r="D1312" s="138"/>
      <c r="E1312" s="138"/>
      <c r="F1312" s="138"/>
      <c r="G1312" s="138"/>
      <c r="H1312" s="123" t="s">
        <v>4321</v>
      </c>
      <c r="I1312" s="138"/>
      <c r="J1312" s="138"/>
      <c r="K1312" s="319" t="s">
        <v>841</v>
      </c>
      <c r="L1312" s="270" t="s">
        <v>3218</v>
      </c>
      <c r="M1312" s="564">
        <f>IF(ISERROR(VLOOKUP($B1312,ESTR_PREC!$A$1:$M$6000,2,FALSE))=TRUE,0,VLOOKUP($B1312,ESTR_PREC!$A$1:$M$6000,2,FALSE))</f>
        <v>0</v>
      </c>
      <c r="N1312" s="225"/>
      <c r="O1312" s="560">
        <f t="shared" si="65"/>
        <v>0</v>
      </c>
      <c r="Q1312" s="225"/>
      <c r="R1312" s="499"/>
      <c r="S1312" s="815"/>
      <c r="T1312" s="815"/>
      <c r="U1312" s="265"/>
      <c r="V1312" s="815"/>
      <c r="W1312" s="815"/>
      <c r="Z1312" s="499"/>
      <c r="AA1312" s="501"/>
      <c r="AB1312" s="499"/>
    </row>
    <row r="1313" spans="2:28">
      <c r="B1313" s="353" t="s">
        <v>2716</v>
      </c>
      <c r="C1313" s="138" t="str">
        <f>MID(B1313,1,1)&amp;MID(B1313,3,2)&amp;MID(B1313,6,2)&amp;MID(B1313,9,2)&amp;MID(B1313,12,3)&amp;MID(B1313,16,3)&amp;MID(B1313,20,2)&amp;MID(B1313,23,3)</f>
        <v>420501003503000000</v>
      </c>
      <c r="D1313" s="138"/>
      <c r="E1313" s="138"/>
      <c r="F1313" s="138"/>
      <c r="G1313" s="138"/>
      <c r="H1313" s="123" t="s">
        <v>73</v>
      </c>
      <c r="I1313" s="138"/>
      <c r="J1313" s="138"/>
      <c r="K1313" s="319" t="s">
        <v>843</v>
      </c>
      <c r="L1313" s="270" t="s">
        <v>3218</v>
      </c>
      <c r="M1313" s="564">
        <f>IF(ISERROR(VLOOKUP($B1313,ESTR_PREC!$A$1:$M$6000,2,FALSE))=TRUE,0,VLOOKUP($B1313,ESTR_PREC!$A$1:$M$6000,2,FALSE))</f>
        <v>0</v>
      </c>
      <c r="N1313" s="225"/>
      <c r="O1313" s="560">
        <f t="shared" si="65"/>
        <v>0</v>
      </c>
      <c r="Q1313" s="225"/>
      <c r="R1313" s="499"/>
      <c r="S1313" s="815"/>
      <c r="T1313" s="815"/>
      <c r="U1313" s="265"/>
      <c r="V1313" s="815"/>
      <c r="W1313" s="815"/>
      <c r="Z1313" s="499"/>
      <c r="AA1313" s="501"/>
      <c r="AB1313" s="499"/>
    </row>
    <row r="1314" spans="2:28">
      <c r="B1314" s="353" t="s">
        <v>2717</v>
      </c>
      <c r="C1314" s="138" t="str">
        <f>MID(B1314,1,1)&amp;MID(B1314,3,2)&amp;MID(B1314,6,2)&amp;MID(B1314,9,2)&amp;MID(B1314,12,3)&amp;MID(B1314,16,3)&amp;MID(B1314,20,2)&amp;MID(B1314,23,3)</f>
        <v>420501003504000000</v>
      </c>
      <c r="D1314" s="138"/>
      <c r="E1314" s="138"/>
      <c r="F1314" s="138"/>
      <c r="G1314" s="138"/>
      <c r="H1314" s="123" t="s">
        <v>73</v>
      </c>
      <c r="I1314" s="138"/>
      <c r="J1314" s="138"/>
      <c r="K1314" s="319" t="s">
        <v>841</v>
      </c>
      <c r="L1314" s="270" t="s">
        <v>3218</v>
      </c>
      <c r="M1314" s="564">
        <f>IF(ISERROR(VLOOKUP($B1314,ESTR_PREC!$A$1:$M$6000,2,FALSE))=TRUE,0,VLOOKUP($B1314,ESTR_PREC!$A$1:$M$6000,2,FALSE))</f>
        <v>0</v>
      </c>
      <c r="N1314" s="225"/>
      <c r="O1314" s="560">
        <f t="shared" si="65"/>
        <v>0</v>
      </c>
      <c r="Q1314" s="225"/>
      <c r="R1314" s="499"/>
      <c r="S1314" s="815"/>
      <c r="T1314" s="815"/>
      <c r="U1314" s="265"/>
      <c r="V1314" s="815"/>
      <c r="W1314" s="815"/>
      <c r="Z1314" s="499"/>
      <c r="AA1314" s="501"/>
      <c r="AB1314" s="499"/>
    </row>
    <row r="1315" spans="2:28">
      <c r="B1315" s="138" t="s">
        <v>2718</v>
      </c>
      <c r="C1315" s="138" t="s">
        <v>4108</v>
      </c>
      <c r="D1315" s="138"/>
      <c r="E1315" s="138"/>
      <c r="F1315" s="138"/>
      <c r="G1315" s="138"/>
      <c r="H1315" s="123" t="s">
        <v>4321</v>
      </c>
      <c r="I1315" s="268"/>
      <c r="J1315" s="268"/>
      <c r="K1315" s="319" t="s">
        <v>2719</v>
      </c>
      <c r="L1315" s="270" t="s">
        <v>3218</v>
      </c>
      <c r="M1315" s="564">
        <f>IF(ISERROR(VLOOKUP($B1315,ESTR_PREC!$A$1:$M$6000,2,FALSE))=TRUE,0,VLOOKUP($B1315,ESTR_PREC!$A$1:$M$6000,2,FALSE))</f>
        <v>0</v>
      </c>
      <c r="N1315" s="225"/>
      <c r="O1315" s="560">
        <f t="shared" si="65"/>
        <v>0</v>
      </c>
      <c r="Q1315" s="225"/>
      <c r="R1315" s="499"/>
      <c r="S1315" s="815"/>
      <c r="T1315" s="815"/>
      <c r="U1315" s="265"/>
      <c r="V1315" s="815"/>
      <c r="W1315" s="815"/>
      <c r="Z1315" s="499"/>
      <c r="AA1315" s="501"/>
      <c r="AB1315" s="499"/>
    </row>
    <row r="1316" spans="2:28" ht="15" hidden="1" customHeight="1">
      <c r="B1316" s="138" t="s">
        <v>2720</v>
      </c>
      <c r="C1316" s="138" t="s">
        <v>4109</v>
      </c>
      <c r="D1316" s="138"/>
      <c r="E1316" s="138"/>
      <c r="F1316" s="138"/>
      <c r="G1316" s="138"/>
      <c r="H1316" s="123" t="s">
        <v>4321</v>
      </c>
      <c r="I1316" s="268"/>
      <c r="J1316" s="268"/>
      <c r="K1316" s="319" t="s">
        <v>3497</v>
      </c>
      <c r="L1316" s="270" t="s">
        <v>3218</v>
      </c>
      <c r="M1316" s="815"/>
      <c r="N1316" s="815"/>
      <c r="O1316" s="815"/>
      <c r="Q1316" s="815"/>
      <c r="R1316" s="499"/>
      <c r="S1316" s="815"/>
      <c r="T1316" s="815"/>
      <c r="U1316" s="265"/>
      <c r="V1316" s="815"/>
      <c r="W1316" s="815"/>
      <c r="Z1316" s="499"/>
      <c r="AA1316" s="501"/>
      <c r="AB1316" s="499"/>
    </row>
    <row r="1317" spans="2:28" hidden="1">
      <c r="B1317" s="138" t="s">
        <v>2722</v>
      </c>
      <c r="C1317" s="138" t="s">
        <v>4110</v>
      </c>
      <c r="D1317" s="138"/>
      <c r="E1317" s="138"/>
      <c r="F1317" s="138"/>
      <c r="G1317" s="138"/>
      <c r="H1317" s="123" t="s">
        <v>4321</v>
      </c>
      <c r="I1317" s="268"/>
      <c r="J1317" s="268"/>
      <c r="K1317" s="319" t="s">
        <v>4111</v>
      </c>
      <c r="L1317" s="270" t="s">
        <v>3218</v>
      </c>
      <c r="M1317" s="815"/>
      <c r="N1317" s="815"/>
      <c r="O1317" s="815"/>
      <c r="Q1317" s="815"/>
      <c r="R1317" s="499"/>
      <c r="S1317" s="815"/>
      <c r="T1317" s="815"/>
      <c r="U1317" s="265"/>
      <c r="V1317" s="815"/>
      <c r="W1317" s="815"/>
      <c r="Z1317" s="499"/>
      <c r="AA1317" s="501"/>
      <c r="AB1317" s="499"/>
    </row>
    <row r="1318" spans="2:28" ht="25.5">
      <c r="B1318" s="138" t="s">
        <v>2724</v>
      </c>
      <c r="C1318" s="138" t="s">
        <v>4112</v>
      </c>
      <c r="D1318" s="138"/>
      <c r="E1318" s="138"/>
      <c r="F1318" s="138"/>
      <c r="G1318" s="138"/>
      <c r="H1318" s="123" t="s">
        <v>4321</v>
      </c>
      <c r="I1318" s="268"/>
      <c r="J1318" s="268"/>
      <c r="K1318" s="319" t="s">
        <v>855</v>
      </c>
      <c r="L1318" s="270" t="s">
        <v>3218</v>
      </c>
      <c r="M1318" s="564">
        <f>IF(ISERROR(VLOOKUP($B1318,ESTR_PREC!$A$1:$M$6000,2,FALSE))=TRUE,0,VLOOKUP($B1318,ESTR_PREC!$A$1:$M$6000,2,FALSE))</f>
        <v>0</v>
      </c>
      <c r="N1318" s="225"/>
      <c r="O1318" s="560">
        <f t="shared" si="65"/>
        <v>0</v>
      </c>
      <c r="Q1318" s="225"/>
      <c r="R1318" s="499"/>
      <c r="S1318" s="815"/>
      <c r="T1318" s="815"/>
      <c r="U1318" s="265"/>
      <c r="V1318" s="815"/>
      <c r="W1318" s="815"/>
      <c r="Z1318" s="499"/>
      <c r="AA1318" s="501"/>
      <c r="AB1318" s="499"/>
    </row>
    <row r="1319" spans="2:28">
      <c r="B1319" s="138" t="s">
        <v>2725</v>
      </c>
      <c r="C1319" s="138" t="str">
        <f>MID(B1319,1,1)&amp;MID(B1319,3,2)&amp;MID(B1319,6,2)&amp;MID(B1319,9,2)&amp;MID(B1319,12,3)&amp;MID(B1319,16,3)&amp;MID(B1319,20,2)&amp;MID(B1319,23,3)</f>
        <v>420501004503500000</v>
      </c>
      <c r="D1319" s="138"/>
      <c r="E1319" s="138"/>
      <c r="F1319" s="138"/>
      <c r="G1319" s="138"/>
      <c r="H1319" s="123" t="s">
        <v>4321</v>
      </c>
      <c r="I1319" s="138"/>
      <c r="J1319" s="138"/>
      <c r="K1319" s="319" t="s">
        <v>857</v>
      </c>
      <c r="L1319" s="270" t="s">
        <v>3218</v>
      </c>
      <c r="M1319" s="564">
        <f>IF(ISERROR(VLOOKUP($B1319,ESTR_PREC!$A$1:$M$6000,2,FALSE))=TRUE,0,VLOOKUP($B1319,ESTR_PREC!$A$1:$M$6000,2,FALSE))</f>
        <v>0</v>
      </c>
      <c r="N1319" s="225"/>
      <c r="O1319" s="560">
        <f t="shared" si="65"/>
        <v>0</v>
      </c>
      <c r="Q1319" s="225"/>
      <c r="R1319" s="499"/>
      <c r="S1319" s="815"/>
      <c r="T1319" s="815"/>
      <c r="U1319" s="265"/>
      <c r="V1319" s="815"/>
      <c r="W1319" s="815"/>
      <c r="Z1319" s="499"/>
      <c r="AA1319" s="501"/>
      <c r="AB1319" s="499"/>
    </row>
    <row r="1320" spans="2:28">
      <c r="B1320" s="138" t="s">
        <v>2726</v>
      </c>
      <c r="C1320" s="138" t="s">
        <v>4113</v>
      </c>
      <c r="D1320" s="138"/>
      <c r="E1320" s="138"/>
      <c r="F1320" s="138"/>
      <c r="G1320" s="138"/>
      <c r="H1320" s="123" t="s">
        <v>4321</v>
      </c>
      <c r="I1320" s="268"/>
      <c r="J1320" s="268"/>
      <c r="K1320" s="319" t="s">
        <v>859</v>
      </c>
      <c r="L1320" s="270" t="s">
        <v>3218</v>
      </c>
      <c r="M1320" s="564">
        <f>IF(ISERROR(VLOOKUP($B1320,ESTR_PREC!$A$1:$M$6000,2,FALSE))=TRUE,0,VLOOKUP($B1320,ESTR_PREC!$A$1:$M$6000,2,FALSE))</f>
        <v>0</v>
      </c>
      <c r="N1320" s="225"/>
      <c r="O1320" s="560">
        <f t="shared" si="65"/>
        <v>0</v>
      </c>
      <c r="Q1320" s="225"/>
      <c r="R1320" s="499"/>
      <c r="S1320" s="815"/>
      <c r="T1320" s="815"/>
      <c r="U1320" s="265"/>
      <c r="V1320" s="815"/>
      <c r="W1320" s="815"/>
      <c r="Z1320" s="499"/>
      <c r="AA1320" s="501"/>
      <c r="AB1320" s="499"/>
    </row>
    <row r="1321" spans="2:28">
      <c r="B1321" s="138" t="s">
        <v>2727</v>
      </c>
      <c r="C1321" s="138" t="s">
        <v>4114</v>
      </c>
      <c r="D1321" s="138"/>
      <c r="E1321" s="138"/>
      <c r="F1321" s="138"/>
      <c r="G1321" s="138"/>
      <c r="H1321" s="123" t="s">
        <v>4321</v>
      </c>
      <c r="I1321" s="268"/>
      <c r="J1321" s="268"/>
      <c r="K1321" s="304" t="s">
        <v>862</v>
      </c>
      <c r="L1321" s="270" t="s">
        <v>3218</v>
      </c>
      <c r="M1321" s="564">
        <f>IF(ISERROR(VLOOKUP($B1321,ESTR_PREC!$A$1:$M$6000,2,FALSE))=TRUE,0,VLOOKUP($B1321,ESTR_PREC!$A$1:$M$6000,2,FALSE))</f>
        <v>0</v>
      </c>
      <c r="N1321" s="225"/>
      <c r="O1321" s="560">
        <f t="shared" si="65"/>
        <v>0</v>
      </c>
      <c r="Q1321" s="225"/>
      <c r="R1321" s="499"/>
      <c r="S1321" s="815"/>
      <c r="T1321" s="815"/>
      <c r="U1321" s="265"/>
      <c r="V1321" s="815"/>
      <c r="W1321" s="815"/>
      <c r="Z1321" s="499"/>
      <c r="AA1321" s="501"/>
      <c r="AB1321" s="499"/>
    </row>
    <row r="1322" spans="2:28">
      <c r="B1322" s="138" t="s">
        <v>2728</v>
      </c>
      <c r="C1322" s="138" t="s">
        <v>4115</v>
      </c>
      <c r="D1322" s="138"/>
      <c r="E1322" s="138"/>
      <c r="F1322" s="138"/>
      <c r="G1322" s="138"/>
      <c r="H1322" s="123" t="s">
        <v>4321</v>
      </c>
      <c r="I1322" s="268"/>
      <c r="J1322" s="268"/>
      <c r="K1322" s="304" t="s">
        <v>864</v>
      </c>
      <c r="L1322" s="270" t="s">
        <v>3218</v>
      </c>
      <c r="M1322" s="564">
        <f>IF(ISERROR(VLOOKUP($B1322,ESTR_PREC!$A$1:$M$6000,2,FALSE))=TRUE,0,VLOOKUP($B1322,ESTR_PREC!$A$1:$M$6000,2,FALSE))</f>
        <v>59</v>
      </c>
      <c r="N1322" s="225"/>
      <c r="O1322" s="560">
        <f t="shared" si="65"/>
        <v>-59</v>
      </c>
      <c r="Q1322" s="225"/>
      <c r="R1322" s="499"/>
      <c r="S1322" s="815"/>
      <c r="T1322" s="815"/>
      <c r="U1322" s="265"/>
      <c r="V1322" s="815"/>
      <c r="W1322" s="815"/>
      <c r="Z1322" s="499"/>
      <c r="AA1322" s="501"/>
      <c r="AB1322" s="499"/>
    </row>
    <row r="1323" spans="2:28">
      <c r="B1323" s="138" t="s">
        <v>2729</v>
      </c>
      <c r="C1323" s="138" t="s">
        <v>4116</v>
      </c>
      <c r="D1323" s="138"/>
      <c r="E1323" s="138"/>
      <c r="F1323" s="138"/>
      <c r="G1323" s="138"/>
      <c r="H1323" s="123" t="s">
        <v>4321</v>
      </c>
      <c r="I1323" s="268"/>
      <c r="J1323" s="268"/>
      <c r="K1323" s="751" t="s">
        <v>867</v>
      </c>
      <c r="L1323" s="270" t="s">
        <v>3218</v>
      </c>
      <c r="M1323" s="564">
        <f>IF(ISERROR(VLOOKUP($B1323,ESTR_PREC!$A$1:$M$6000,2,FALSE))=TRUE,0,VLOOKUP($B1323,ESTR_PREC!$A$1:$M$6000,2,FALSE))</f>
        <v>0</v>
      </c>
      <c r="N1323" s="225"/>
      <c r="O1323" s="560">
        <f t="shared" si="65"/>
        <v>0</v>
      </c>
      <c r="Q1323" s="225"/>
      <c r="R1323" s="499"/>
      <c r="S1323" s="815"/>
      <c r="T1323" s="815"/>
      <c r="U1323" s="265"/>
      <c r="V1323" s="815"/>
      <c r="W1323" s="815"/>
      <c r="Z1323" s="499"/>
      <c r="AA1323" s="501"/>
      <c r="AB1323" s="499"/>
    </row>
    <row r="1324" spans="2:28">
      <c r="B1324" s="138" t="s">
        <v>2730</v>
      </c>
      <c r="C1324" s="138" t="s">
        <v>4117</v>
      </c>
      <c r="D1324" s="138"/>
      <c r="E1324" s="138"/>
      <c r="F1324" s="138"/>
      <c r="G1324" s="138"/>
      <c r="H1324" s="123" t="s">
        <v>4321</v>
      </c>
      <c r="I1324" s="268"/>
      <c r="J1324" s="268"/>
      <c r="K1324" s="751" t="s">
        <v>870</v>
      </c>
      <c r="L1324" s="270" t="s">
        <v>3218</v>
      </c>
      <c r="M1324" s="564">
        <f>IF(ISERROR(VLOOKUP($B1324,ESTR_PREC!$A$1:$M$6000,2,FALSE))=TRUE,0,VLOOKUP($B1324,ESTR_PREC!$A$1:$M$6000,2,FALSE))</f>
        <v>0</v>
      </c>
      <c r="N1324" s="225"/>
      <c r="O1324" s="560">
        <f t="shared" si="65"/>
        <v>0</v>
      </c>
      <c r="Q1324" s="225"/>
      <c r="R1324" s="499"/>
      <c r="S1324" s="815"/>
      <c r="T1324" s="815"/>
      <c r="U1324" s="265"/>
      <c r="V1324" s="815"/>
      <c r="W1324" s="815"/>
      <c r="Z1324" s="499"/>
      <c r="AA1324" s="501"/>
      <c r="AB1324" s="499"/>
    </row>
    <row r="1325" spans="2:28">
      <c r="B1325" s="138" t="s">
        <v>2731</v>
      </c>
      <c r="C1325" s="138" t="str">
        <f>MID(B1325,1,1)&amp;MID(B1325,3,2)&amp;MID(B1325,6,2)&amp;MID(B1325,9,2)&amp;MID(B1325,12,3)&amp;MID(B1325,16,3)&amp;MID(B1325,20,2)&amp;MID(B1325,23,3)</f>
        <v>420501006502000000</v>
      </c>
      <c r="D1325" s="138"/>
      <c r="E1325" s="138"/>
      <c r="F1325" s="138"/>
      <c r="G1325" s="138"/>
      <c r="H1325" s="123" t="s">
        <v>4321</v>
      </c>
      <c r="I1325" s="138"/>
      <c r="J1325" s="138"/>
      <c r="K1325" s="304" t="s">
        <v>873</v>
      </c>
      <c r="L1325" s="270" t="s">
        <v>3218</v>
      </c>
      <c r="M1325" s="564">
        <f>IF(ISERROR(VLOOKUP($B1325,ESTR_PREC!$A$1:$M$6000,2,FALSE))=TRUE,0,VLOOKUP($B1325,ESTR_PREC!$A$1:$M$6000,2,FALSE))</f>
        <v>0</v>
      </c>
      <c r="N1325" s="225"/>
      <c r="O1325" s="560">
        <f t="shared" si="65"/>
        <v>0</v>
      </c>
      <c r="Q1325" s="225"/>
      <c r="R1325" s="499"/>
      <c r="S1325" s="815"/>
      <c r="T1325" s="815"/>
      <c r="U1325" s="265"/>
      <c r="V1325" s="815"/>
      <c r="W1325" s="815"/>
      <c r="Z1325" s="499"/>
      <c r="AA1325" s="501"/>
      <c r="AB1325" s="499"/>
    </row>
    <row r="1326" spans="2:28" ht="15.75" customHeight="1" thickBot="1">
      <c r="B1326" s="352" t="s">
        <v>2732</v>
      </c>
      <c r="C1326" s="352" t="s">
        <v>4118</v>
      </c>
      <c r="D1326" s="352"/>
      <c r="E1326" s="352"/>
      <c r="F1326" s="352"/>
      <c r="G1326" s="352"/>
      <c r="H1326" s="123" t="s">
        <v>4321</v>
      </c>
      <c r="I1326" s="352"/>
      <c r="J1326" s="352"/>
      <c r="K1326" s="977" t="s">
        <v>879</v>
      </c>
      <c r="L1326" s="270" t="s">
        <v>3218</v>
      </c>
      <c r="M1326" s="564">
        <f>IF(ISERROR(VLOOKUP($B1326,ESTR_PREC!$A$1:$M$6000,2,FALSE))=TRUE,0,VLOOKUP($B1326,ESTR_PREC!$A$1:$M$6000,2,FALSE))</f>
        <v>0</v>
      </c>
      <c r="N1326" s="225"/>
      <c r="O1326" s="560">
        <f t="shared" si="65"/>
        <v>0</v>
      </c>
      <c r="Q1326" s="225"/>
      <c r="R1326" s="499"/>
      <c r="S1326" s="815"/>
      <c r="T1326" s="815"/>
      <c r="U1326" s="265"/>
      <c r="V1326" s="815"/>
      <c r="W1326" s="815"/>
      <c r="Z1326" s="499"/>
      <c r="AA1326" s="501"/>
      <c r="AB1326" s="499"/>
    </row>
    <row r="1327" spans="2:28" ht="15.75" thickBot="1">
      <c r="K1327" s="525"/>
      <c r="L1327" s="532"/>
      <c r="M1327" s="499"/>
      <c r="N1327" s="499"/>
      <c r="O1327" s="499"/>
      <c r="P1327" s="499"/>
      <c r="Q1327" s="499"/>
      <c r="R1327" s="554"/>
      <c r="S1327" s="499"/>
      <c r="T1327" s="499"/>
      <c r="U1327" s="265"/>
      <c r="V1327" s="499"/>
      <c r="W1327" s="499"/>
      <c r="Z1327" s="499"/>
      <c r="AA1327" s="501"/>
      <c r="AB1327" s="499"/>
    </row>
    <row r="1328" spans="2:28" ht="17.25" thickTop="1" thickBot="1">
      <c r="B1328" s="193" t="s">
        <v>2733</v>
      </c>
      <c r="C1328" s="249" t="s">
        <v>4119</v>
      </c>
      <c r="D1328" s="243"/>
      <c r="E1328" s="200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298">
        <f>SUM(N1331:N1342)</f>
        <v>0</v>
      </c>
      <c r="O1328" s="298">
        <f>+N1328-M1328</f>
        <v>0</v>
      </c>
      <c r="Q1328" s="298">
        <f>SUM(Q1331:Q1342)</f>
        <v>0</v>
      </c>
      <c r="R1328" s="519"/>
      <c r="S1328" s="115">
        <f>SUM(S1331:S1342)</f>
        <v>0</v>
      </c>
      <c r="T1328" s="115">
        <f>SUM(T1331:T1342)</f>
        <v>0</v>
      </c>
      <c r="U1328" s="265"/>
      <c r="V1328" s="115">
        <f>SUM(V1331:V1342)</f>
        <v>0</v>
      </c>
      <c r="W1328" s="115">
        <f>SUM(W1331:W1342)</f>
        <v>0</v>
      </c>
      <c r="Z1328" s="519"/>
      <c r="AA1328" s="501"/>
      <c r="AB1328" s="519"/>
    </row>
    <row r="1329" spans="2:28" ht="9" customHeight="1" thickTop="1" thickBot="1">
      <c r="K1329" s="540"/>
      <c r="L1329" s="532"/>
      <c r="M1329" s="265"/>
      <c r="N1329" s="379"/>
      <c r="P1329" s="291"/>
      <c r="Q1329" s="379"/>
      <c r="R1329" s="554"/>
      <c r="U1329" s="265"/>
      <c r="V1329" s="265"/>
      <c r="W1329" s="265"/>
      <c r="Z1329" s="501"/>
      <c r="AA1329" s="501"/>
      <c r="AB1329" s="501"/>
    </row>
    <row r="1330" spans="2:28" ht="39" thickBot="1">
      <c r="B1330" s="102" t="s">
        <v>3221</v>
      </c>
      <c r="C1330" s="245" t="s">
        <v>48</v>
      </c>
      <c r="D1330" s="245"/>
      <c r="E1330" s="246"/>
      <c r="F1330" s="246"/>
      <c r="G1330" s="246"/>
      <c r="H1330" s="246"/>
      <c r="I1330" s="246"/>
      <c r="J1330" s="246"/>
      <c r="K1330" s="328" t="s">
        <v>3894</v>
      </c>
      <c r="L1330" s="207"/>
      <c r="M1330" s="328" t="str">
        <f>+$M$10</f>
        <v>Valore netto al 31/12/2017</v>
      </c>
      <c r="N1330" s="779" t="str">
        <f>N$10</f>
        <v>Valore netto al 31/12/2018</v>
      </c>
      <c r="O1330" s="779" t="s">
        <v>4064</v>
      </c>
      <c r="P1330" s="806"/>
      <c r="Q1330" s="779" t="str">
        <f>Q$10</f>
        <v>Prechiusura al ° trimestre 2018</v>
      </c>
      <c r="R1330" s="514"/>
      <c r="S1330" s="1145" t="str">
        <f>S$330</f>
        <v>Costi da utilizzo contributi 2018</v>
      </c>
      <c r="T1330" s="1143" t="str">
        <f>T$330</f>
        <v>Costi da utilizzo contributi DI CUI SOCIO-SAN</v>
      </c>
      <c r="U1330" s="1144"/>
      <c r="V1330" s="1142" t="str">
        <f>V$330</f>
        <v>Costi da contributi 2018</v>
      </c>
      <c r="W1330" s="1143" t="str">
        <f>W$330</f>
        <v>Costi da contributi DI CUI SOCIO-SAN</v>
      </c>
      <c r="Z1330" s="681"/>
      <c r="AA1330" s="501"/>
      <c r="AB1330" s="681"/>
    </row>
    <row r="1331" spans="2:28">
      <c r="B1331" s="127" t="s">
        <v>2735</v>
      </c>
      <c r="C1331" s="127" t="s">
        <v>4120</v>
      </c>
      <c r="D1331" s="127"/>
      <c r="E1331" s="123"/>
      <c r="F1331" s="123"/>
      <c r="G1331" s="123"/>
      <c r="H1331" s="123" t="s">
        <v>4322</v>
      </c>
      <c r="I1331" s="123"/>
      <c r="J1331" s="123"/>
      <c r="K1331" s="161" t="s">
        <v>887</v>
      </c>
      <c r="L1331" s="125" t="s">
        <v>3218</v>
      </c>
      <c r="M1331" s="564">
        <f>IF(ISERROR(VLOOKUP($B1331,ESTR_PREC!$A$1:$M$6000,2,FALSE))=TRUE,0,VLOOKUP($B1331,ESTR_PREC!$A$1:$M$6000,2,FALSE))</f>
        <v>0</v>
      </c>
      <c r="N1331" s="225"/>
      <c r="O1331" s="560">
        <f t="shared" ref="O1331:O1342" si="67">+N1331-M1331</f>
        <v>0</v>
      </c>
      <c r="Q1331" s="225"/>
      <c r="R1331" s="499"/>
      <c r="S1331" s="815"/>
      <c r="T1331" s="815"/>
      <c r="U1331" s="265"/>
      <c r="V1331" s="815"/>
      <c r="W1331" s="815"/>
      <c r="Z1331" s="499"/>
      <c r="AA1331" s="501"/>
      <c r="AB1331" s="499"/>
    </row>
    <row r="1332" spans="2:28">
      <c r="B1332" s="127" t="s">
        <v>2738</v>
      </c>
      <c r="C1332" s="127" t="s">
        <v>4121</v>
      </c>
      <c r="D1332" s="127"/>
      <c r="E1332" s="127"/>
      <c r="F1332" s="127"/>
      <c r="G1332" s="127"/>
      <c r="H1332" s="123" t="s">
        <v>4322</v>
      </c>
      <c r="I1332" s="123"/>
      <c r="J1332" s="123"/>
      <c r="K1332" s="181" t="s">
        <v>892</v>
      </c>
      <c r="L1332" s="125" t="s">
        <v>3218</v>
      </c>
      <c r="M1332" s="564">
        <f>IF(ISERROR(VLOOKUP($B1332,ESTR_PREC!$A$1:$M$6000,2,FALSE))=TRUE,0,VLOOKUP($B1332,ESTR_PREC!$A$1:$M$6000,2,FALSE))</f>
        <v>0</v>
      </c>
      <c r="N1332" s="225"/>
      <c r="O1332" s="560">
        <f t="shared" si="67"/>
        <v>0</v>
      </c>
      <c r="Q1332" s="225"/>
      <c r="R1332" s="499"/>
      <c r="S1332" s="815"/>
      <c r="T1332" s="815"/>
      <c r="U1332" s="265"/>
      <c r="V1332" s="815"/>
      <c r="W1332" s="815"/>
      <c r="Z1332" s="499"/>
      <c r="AA1332" s="501"/>
      <c r="AB1332" s="499"/>
    </row>
    <row r="1333" spans="2:28">
      <c r="B1333" s="127" t="s">
        <v>2739</v>
      </c>
      <c r="C1333" s="127" t="s">
        <v>4122</v>
      </c>
      <c r="D1333" s="127"/>
      <c r="E1333" s="127"/>
      <c r="F1333" s="127"/>
      <c r="G1333" s="127"/>
      <c r="H1333" s="123" t="s">
        <v>4322</v>
      </c>
      <c r="I1333" s="123"/>
      <c r="J1333" s="123"/>
      <c r="K1333" s="181" t="s">
        <v>2740</v>
      </c>
      <c r="L1333" s="125" t="s">
        <v>3218</v>
      </c>
      <c r="M1333" s="564">
        <f>IF(ISERROR(VLOOKUP($B1333,ESTR_PREC!$A$1:$M$6000,2,FALSE))=TRUE,0,VLOOKUP($B1333,ESTR_PREC!$A$1:$M$6000,2,FALSE))</f>
        <v>0</v>
      </c>
      <c r="N1333" s="225"/>
      <c r="O1333" s="560">
        <f t="shared" si="67"/>
        <v>0</v>
      </c>
      <c r="Q1333" s="225"/>
      <c r="R1333" s="499"/>
      <c r="S1333" s="815"/>
      <c r="T1333" s="815"/>
      <c r="U1333" s="265"/>
      <c r="V1333" s="815"/>
      <c r="W1333" s="815"/>
      <c r="Z1333" s="499"/>
      <c r="AA1333" s="501"/>
      <c r="AB1333" s="499"/>
    </row>
    <row r="1334" spans="2:28">
      <c r="B1334" s="127" t="s">
        <v>2741</v>
      </c>
      <c r="C1334" s="127" t="s">
        <v>4123</v>
      </c>
      <c r="D1334" s="127"/>
      <c r="E1334" s="127"/>
      <c r="F1334" s="127"/>
      <c r="G1334" s="127"/>
      <c r="H1334" s="123" t="s">
        <v>4322</v>
      </c>
      <c r="I1334" s="123"/>
      <c r="J1334" s="123"/>
      <c r="K1334" s="181" t="s">
        <v>901</v>
      </c>
      <c r="L1334" s="125" t="s">
        <v>3218</v>
      </c>
      <c r="M1334" s="564">
        <f>IF(ISERROR(VLOOKUP($B1334,ESTR_PREC!$A$1:$M$6000,2,FALSE))=TRUE,0,VLOOKUP($B1334,ESTR_PREC!$A$1:$M$6000,2,FALSE))</f>
        <v>0</v>
      </c>
      <c r="N1334" s="225"/>
      <c r="O1334" s="560">
        <f t="shared" si="67"/>
        <v>0</v>
      </c>
      <c r="Q1334" s="225"/>
      <c r="R1334" s="499"/>
      <c r="S1334" s="815"/>
      <c r="T1334" s="815"/>
      <c r="U1334" s="265"/>
      <c r="V1334" s="815"/>
      <c r="W1334" s="815"/>
      <c r="Z1334" s="499"/>
      <c r="AA1334" s="501"/>
      <c r="AB1334" s="499"/>
    </row>
    <row r="1335" spans="2:28">
      <c r="B1335" s="127" t="s">
        <v>2742</v>
      </c>
      <c r="C1335" s="127" t="s">
        <v>4124</v>
      </c>
      <c r="D1335" s="127"/>
      <c r="E1335" s="127"/>
      <c r="F1335" s="127"/>
      <c r="G1335" s="127"/>
      <c r="H1335" s="123" t="s">
        <v>4322</v>
      </c>
      <c r="I1335" s="123"/>
      <c r="J1335" s="123"/>
      <c r="K1335" s="164" t="s">
        <v>906</v>
      </c>
      <c r="L1335" s="125" t="s">
        <v>3218</v>
      </c>
      <c r="M1335" s="564">
        <f>IF(ISERROR(VLOOKUP($B1335,ESTR_PREC!$A$1:$M$6000,2,FALSE))=TRUE,0,VLOOKUP($B1335,ESTR_PREC!$A$1:$M$6000,2,FALSE))</f>
        <v>0</v>
      </c>
      <c r="N1335" s="225"/>
      <c r="O1335" s="560">
        <f t="shared" si="67"/>
        <v>0</v>
      </c>
      <c r="Q1335" s="225"/>
      <c r="R1335" s="499"/>
      <c r="S1335" s="815"/>
      <c r="T1335" s="815"/>
      <c r="U1335" s="265"/>
      <c r="V1335" s="815"/>
      <c r="W1335" s="815"/>
      <c r="Z1335" s="499"/>
      <c r="AA1335" s="501"/>
      <c r="AB1335" s="499"/>
    </row>
    <row r="1336" spans="2:28">
      <c r="B1336" s="127" t="s">
        <v>2743</v>
      </c>
      <c r="C1336" s="127" t="s">
        <v>4125</v>
      </c>
      <c r="D1336" s="127"/>
      <c r="E1336" s="127"/>
      <c r="F1336" s="127"/>
      <c r="G1336" s="127"/>
      <c r="H1336" s="123" t="s">
        <v>4322</v>
      </c>
      <c r="I1336" s="123"/>
      <c r="J1336" s="123"/>
      <c r="K1336" s="164" t="s">
        <v>2744</v>
      </c>
      <c r="L1336" s="125" t="s">
        <v>3218</v>
      </c>
      <c r="M1336" s="564">
        <f>IF(ISERROR(VLOOKUP($B1336,ESTR_PREC!$A$1:$M$6000,2,FALSE))=TRUE,0,VLOOKUP($B1336,ESTR_PREC!$A$1:$M$6000,2,FALSE))</f>
        <v>0</v>
      </c>
      <c r="N1336" s="225"/>
      <c r="O1336" s="560">
        <f t="shared" si="67"/>
        <v>0</v>
      </c>
      <c r="Q1336" s="225"/>
      <c r="R1336" s="499"/>
      <c r="S1336" s="815"/>
      <c r="T1336" s="815"/>
      <c r="U1336" s="265"/>
      <c r="V1336" s="815"/>
      <c r="W1336" s="815"/>
      <c r="Z1336" s="499"/>
      <c r="AA1336" s="501"/>
      <c r="AB1336" s="499"/>
    </row>
    <row r="1337" spans="2:28">
      <c r="B1337" s="127" t="s">
        <v>2745</v>
      </c>
      <c r="C1337" s="127" t="s">
        <v>4126</v>
      </c>
      <c r="D1337" s="127"/>
      <c r="E1337" s="127"/>
      <c r="F1337" s="127"/>
      <c r="G1337" s="127"/>
      <c r="H1337" s="123" t="s">
        <v>4322</v>
      </c>
      <c r="I1337" s="123"/>
      <c r="J1337" s="123"/>
      <c r="K1337" s="181" t="s">
        <v>2746</v>
      </c>
      <c r="L1337" s="125" t="s">
        <v>3218</v>
      </c>
      <c r="M1337" s="564">
        <f>IF(ISERROR(VLOOKUP($B1337,ESTR_PREC!$A$1:$M$6000,2,FALSE))=TRUE,0,VLOOKUP($B1337,ESTR_PREC!$A$1:$M$6000,2,FALSE))</f>
        <v>0</v>
      </c>
      <c r="N1337" s="225"/>
      <c r="O1337" s="560">
        <f t="shared" si="67"/>
        <v>0</v>
      </c>
      <c r="Q1337" s="225"/>
      <c r="R1337" s="499"/>
      <c r="S1337" s="815"/>
      <c r="T1337" s="815"/>
      <c r="U1337" s="265"/>
      <c r="V1337" s="815"/>
      <c r="W1337" s="815"/>
      <c r="Z1337" s="499"/>
      <c r="AA1337" s="501"/>
      <c r="AB1337" s="499"/>
    </row>
    <row r="1338" spans="2:28">
      <c r="B1338" s="127" t="s">
        <v>2747</v>
      </c>
      <c r="C1338" s="127" t="s">
        <v>4127</v>
      </c>
      <c r="D1338" s="127"/>
      <c r="E1338" s="127"/>
      <c r="F1338" s="127"/>
      <c r="G1338" s="127"/>
      <c r="H1338" s="123" t="s">
        <v>4322</v>
      </c>
      <c r="I1338" s="123"/>
      <c r="J1338" s="123"/>
      <c r="K1338" s="181" t="s">
        <v>919</v>
      </c>
      <c r="L1338" s="125" t="s">
        <v>3218</v>
      </c>
      <c r="M1338" s="564">
        <f>IF(ISERROR(VLOOKUP($B1338,ESTR_PREC!$A$1:$M$6000,2,FALSE))=TRUE,0,VLOOKUP($B1338,ESTR_PREC!$A$1:$M$6000,2,FALSE))</f>
        <v>0</v>
      </c>
      <c r="N1338" s="225"/>
      <c r="O1338" s="560">
        <f t="shared" si="67"/>
        <v>0</v>
      </c>
      <c r="Q1338" s="225"/>
      <c r="R1338" s="499"/>
      <c r="S1338" s="815"/>
      <c r="T1338" s="815"/>
      <c r="U1338" s="265"/>
      <c r="V1338" s="815"/>
      <c r="W1338" s="815"/>
      <c r="Z1338" s="499"/>
      <c r="AA1338" s="501"/>
      <c r="AB1338" s="499"/>
    </row>
    <row r="1339" spans="2:28">
      <c r="B1339" s="127" t="s">
        <v>2748</v>
      </c>
      <c r="C1339" s="127" t="s">
        <v>4128</v>
      </c>
      <c r="D1339" s="127"/>
      <c r="E1339" s="127"/>
      <c r="F1339" s="127"/>
      <c r="G1339" s="127"/>
      <c r="H1339" s="123" t="s">
        <v>4322</v>
      </c>
      <c r="I1339" s="123"/>
      <c r="J1339" s="123"/>
      <c r="K1339" s="181" t="s">
        <v>2749</v>
      </c>
      <c r="L1339" s="125" t="s">
        <v>3218</v>
      </c>
      <c r="M1339" s="564">
        <f>IF(ISERROR(VLOOKUP($B1339,ESTR_PREC!$A$1:$M$6000,2,FALSE))=TRUE,0,VLOOKUP($B1339,ESTR_PREC!$A$1:$M$6000,2,FALSE))</f>
        <v>0</v>
      </c>
      <c r="N1339" s="225"/>
      <c r="O1339" s="560">
        <f t="shared" si="67"/>
        <v>0</v>
      </c>
      <c r="Q1339" s="225"/>
      <c r="R1339" s="499"/>
      <c r="S1339" s="815"/>
      <c r="T1339" s="815"/>
      <c r="U1339" s="265"/>
      <c r="V1339" s="815"/>
      <c r="W1339" s="815"/>
      <c r="Z1339" s="499"/>
      <c r="AA1339" s="501"/>
      <c r="AB1339" s="499"/>
    </row>
    <row r="1340" spans="2:28">
      <c r="B1340" s="127" t="s">
        <v>2750</v>
      </c>
      <c r="C1340" s="127" t="s">
        <v>4129</v>
      </c>
      <c r="D1340" s="127"/>
      <c r="E1340" s="127"/>
      <c r="F1340" s="127"/>
      <c r="G1340" s="127"/>
      <c r="H1340" s="123" t="s">
        <v>4322</v>
      </c>
      <c r="I1340" s="123"/>
      <c r="J1340" s="123"/>
      <c r="K1340" s="181" t="s">
        <v>2751</v>
      </c>
      <c r="L1340" s="125" t="s">
        <v>3218</v>
      </c>
      <c r="M1340" s="564">
        <f>IF(ISERROR(VLOOKUP($B1340,ESTR_PREC!$A$1:$M$6000,2,FALSE))=TRUE,0,VLOOKUP($B1340,ESTR_PREC!$A$1:$M$6000,2,FALSE))</f>
        <v>0</v>
      </c>
      <c r="N1340" s="225"/>
      <c r="O1340" s="560">
        <f t="shared" si="67"/>
        <v>0</v>
      </c>
      <c r="Q1340" s="225"/>
      <c r="R1340" s="499"/>
      <c r="S1340" s="815"/>
      <c r="T1340" s="815"/>
      <c r="U1340" s="265"/>
      <c r="V1340" s="815"/>
      <c r="W1340" s="815"/>
      <c r="Z1340" s="499"/>
      <c r="AA1340" s="501"/>
      <c r="AB1340" s="499"/>
    </row>
    <row r="1341" spans="2:28">
      <c r="B1341" s="127" t="s">
        <v>2752</v>
      </c>
      <c r="C1341" s="127" t="s">
        <v>4130</v>
      </c>
      <c r="D1341" s="127"/>
      <c r="E1341" s="127"/>
      <c r="F1341" s="127"/>
      <c r="G1341" s="127"/>
      <c r="H1341" s="123" t="s">
        <v>4322</v>
      </c>
      <c r="I1341" s="123"/>
      <c r="J1341" s="123"/>
      <c r="K1341" s="181" t="s">
        <v>2753</v>
      </c>
      <c r="L1341" s="125" t="s">
        <v>3218</v>
      </c>
      <c r="M1341" s="564">
        <f>IF(ISERROR(VLOOKUP($B1341,ESTR_PREC!$A$1:$M$6000,2,FALSE))=TRUE,0,VLOOKUP($B1341,ESTR_PREC!$A$1:$M$6000,2,FALSE))</f>
        <v>0</v>
      </c>
      <c r="N1341" s="225"/>
      <c r="O1341" s="560">
        <f t="shared" si="67"/>
        <v>0</v>
      </c>
      <c r="Q1341" s="225"/>
      <c r="R1341" s="499"/>
      <c r="S1341" s="815"/>
      <c r="T1341" s="815"/>
      <c r="U1341" s="265"/>
      <c r="V1341" s="815"/>
      <c r="W1341" s="815"/>
      <c r="Z1341" s="499"/>
      <c r="AA1341" s="501"/>
      <c r="AB1341" s="499"/>
    </row>
    <row r="1342" spans="2:28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23" t="s">
        <v>4322</v>
      </c>
      <c r="I1342" s="130"/>
      <c r="J1342" s="130"/>
      <c r="K1342" s="166" t="s">
        <v>2755</v>
      </c>
      <c r="L1342" s="132" t="s">
        <v>3218</v>
      </c>
      <c r="M1342" s="564">
        <f>IF(ISERROR(VLOOKUP($B1342,ESTR_PREC!$A$1:$M$6000,2,FALSE))=TRUE,0,VLOOKUP($B1342,ESTR_PREC!$A$1:$M$6000,2,FALSE))</f>
        <v>0</v>
      </c>
      <c r="N1342" s="225"/>
      <c r="O1342" s="560">
        <f t="shared" si="67"/>
        <v>0</v>
      </c>
      <c r="Q1342" s="225"/>
      <c r="R1342" s="499"/>
      <c r="S1342" s="815"/>
      <c r="T1342" s="815"/>
      <c r="U1342" s="265"/>
      <c r="V1342" s="815"/>
      <c r="W1342" s="815"/>
      <c r="Z1342" s="499"/>
      <c r="AA1342" s="501"/>
      <c r="AB1342" s="499"/>
    </row>
    <row r="1343" spans="2:28">
      <c r="K1343" s="549"/>
      <c r="L1343" s="532"/>
      <c r="M1343" s="499"/>
      <c r="N1343" s="499"/>
      <c r="O1343" s="499"/>
      <c r="P1343" s="499"/>
      <c r="Q1343" s="499"/>
      <c r="R1343" s="554"/>
      <c r="S1343" s="499"/>
      <c r="T1343" s="499"/>
      <c r="U1343" s="265"/>
      <c r="V1343" s="499"/>
      <c r="W1343" s="499"/>
      <c r="Z1343" s="499"/>
      <c r="AA1343" s="501"/>
      <c r="AB1343" s="499"/>
    </row>
    <row r="1344" spans="2:28" ht="15.75" thickBot="1">
      <c r="M1344" s="265"/>
      <c r="N1344" s="379"/>
      <c r="P1344" s="291"/>
      <c r="Q1344" s="379"/>
      <c r="R1344" s="554"/>
      <c r="U1344" s="265"/>
      <c r="V1344" s="265"/>
      <c r="W1344" s="265"/>
      <c r="Z1344" s="501"/>
      <c r="AA1344" s="501"/>
      <c r="AB1344" s="501"/>
    </row>
    <row r="1345" spans="2:28" ht="17.25" thickTop="1" thickBot="1">
      <c r="B1345" s="194" t="s">
        <v>2756</v>
      </c>
      <c r="C1345" s="250" t="s">
        <v>4132</v>
      </c>
      <c r="D1345" s="248"/>
      <c r="E1345" s="204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1113</v>
      </c>
      <c r="N1345" s="154">
        <f>SUM(N1348:N1375)</f>
        <v>2318</v>
      </c>
      <c r="O1345" s="298">
        <f>+N1345-M1345</f>
        <v>1205</v>
      </c>
      <c r="Q1345" s="154">
        <f>SUM(Q1348:Q1375)</f>
        <v>0</v>
      </c>
      <c r="R1345" s="519"/>
      <c r="S1345" s="154">
        <f>SUM(S1348:S1375)</f>
        <v>0</v>
      </c>
      <c r="T1345" s="154">
        <f>SUM(T1348:T1375)</f>
        <v>0</v>
      </c>
      <c r="U1345" s="265"/>
      <c r="V1345" s="154">
        <f>SUM(V1348:V1375)</f>
        <v>0</v>
      </c>
      <c r="W1345" s="154">
        <f>SUM(W1348:W1375)</f>
        <v>0</v>
      </c>
      <c r="Z1345" s="519"/>
      <c r="AA1345" s="501"/>
      <c r="AB1345" s="519"/>
    </row>
    <row r="1346" spans="2:28" ht="9" customHeight="1" thickTop="1" thickBot="1">
      <c r="M1346" s="265"/>
      <c r="N1346" s="379"/>
      <c r="Q1346" s="379"/>
      <c r="R1346" s="554"/>
      <c r="U1346" s="265"/>
      <c r="V1346" s="265"/>
      <c r="W1346" s="265"/>
      <c r="Z1346" s="501"/>
      <c r="AA1346" s="501"/>
      <c r="AB1346" s="501"/>
    </row>
    <row r="1347" spans="2:28" ht="39" thickBot="1">
      <c r="B1347" s="102" t="s">
        <v>3221</v>
      </c>
      <c r="C1347" s="245" t="s">
        <v>48</v>
      </c>
      <c r="D1347" s="245"/>
      <c r="E1347" s="246"/>
      <c r="F1347" s="246"/>
      <c r="G1347" s="246"/>
      <c r="H1347" s="246"/>
      <c r="I1347" s="246"/>
      <c r="J1347" s="246"/>
      <c r="K1347" s="302" t="s">
        <v>3222</v>
      </c>
      <c r="L1347" s="135"/>
      <c r="M1347" s="328" t="str">
        <f>+$M$10</f>
        <v>Valore netto al 31/12/2017</v>
      </c>
      <c r="N1347" s="779" t="str">
        <f>N$10</f>
        <v>Valore netto al 31/12/2018</v>
      </c>
      <c r="O1347" s="779" t="s">
        <v>4064</v>
      </c>
      <c r="P1347" s="806"/>
      <c r="Q1347" s="779" t="str">
        <f>Q$10</f>
        <v>Prechiusura al ° trimestre 2018</v>
      </c>
      <c r="R1347" s="514"/>
      <c r="S1347" s="1145" t="str">
        <f>S$330</f>
        <v>Costi da utilizzo contributi 2018</v>
      </c>
      <c r="T1347" s="1143" t="str">
        <f>T$330</f>
        <v>Costi da utilizzo contributi DI CUI SOCIO-SAN</v>
      </c>
      <c r="U1347" s="1144"/>
      <c r="V1347" s="1142" t="str">
        <f>V$330</f>
        <v>Costi da contributi 2018</v>
      </c>
      <c r="W1347" s="1143" t="str">
        <f>W$330</f>
        <v>Costi da contributi DI CUI SOCIO-SAN</v>
      </c>
      <c r="Z1347" s="681"/>
      <c r="AA1347" s="501"/>
      <c r="AB1347" s="681"/>
    </row>
    <row r="1348" spans="2:28">
      <c r="B1348" s="127" t="s">
        <v>2758</v>
      </c>
      <c r="C1348" s="127" t="s">
        <v>4133</v>
      </c>
      <c r="D1348" s="127"/>
      <c r="E1348" s="127"/>
      <c r="F1348" s="127"/>
      <c r="G1348" s="127"/>
      <c r="H1348" s="123" t="s">
        <v>4323</v>
      </c>
      <c r="I1348" s="127"/>
      <c r="J1348" s="127"/>
      <c r="K1348" s="183" t="s">
        <v>2763</v>
      </c>
      <c r="L1348" s="125" t="s">
        <v>3218</v>
      </c>
      <c r="M1348" s="564">
        <f>IF(ISERROR(VLOOKUP($B1348,ESTR_PREC!$A$1:$M$6000,2,FALSE))=TRUE,0,VLOOKUP($B1348,ESTR_PREC!$A$1:$M$6000,2,FALSE))</f>
        <v>62</v>
      </c>
      <c r="N1348" s="225"/>
      <c r="O1348" s="560">
        <f t="shared" ref="O1348:O1375" si="68">+N1348-M1348</f>
        <v>-62</v>
      </c>
      <c r="Q1348" s="225"/>
      <c r="R1348" s="499"/>
      <c r="S1348" s="815"/>
      <c r="T1348" s="815"/>
      <c r="U1348" s="265"/>
      <c r="V1348" s="815"/>
      <c r="W1348" s="815"/>
      <c r="Z1348" s="499"/>
      <c r="AA1348" s="501"/>
      <c r="AB1348" s="499"/>
    </row>
    <row r="1349" spans="2:28">
      <c r="B1349" s="127" t="s">
        <v>2764</v>
      </c>
      <c r="C1349" s="127" t="s">
        <v>4134</v>
      </c>
      <c r="D1349" s="127"/>
      <c r="E1349" s="127"/>
      <c r="F1349" s="127"/>
      <c r="G1349" s="127"/>
      <c r="H1349" s="123" t="s">
        <v>4323</v>
      </c>
      <c r="I1349" s="127"/>
      <c r="J1349" s="127"/>
      <c r="K1349" s="183" t="s">
        <v>2766</v>
      </c>
      <c r="L1349" s="125" t="s">
        <v>3218</v>
      </c>
      <c r="M1349" s="564">
        <f>IF(ISERROR(VLOOKUP($B1349,ESTR_PREC!$A$1:$M$6000,2,FALSE))=TRUE,0,VLOOKUP($B1349,ESTR_PREC!$A$1:$M$6000,2,FALSE))</f>
        <v>0</v>
      </c>
      <c r="N1349" s="225"/>
      <c r="O1349" s="560">
        <f t="shared" si="68"/>
        <v>0</v>
      </c>
      <c r="Q1349" s="225"/>
      <c r="R1349" s="499"/>
      <c r="S1349" s="815"/>
      <c r="T1349" s="815"/>
      <c r="U1349" s="265"/>
      <c r="V1349" s="815"/>
      <c r="W1349" s="815"/>
      <c r="Z1349" s="499"/>
      <c r="AA1349" s="501"/>
      <c r="AB1349" s="499"/>
    </row>
    <row r="1350" spans="2:28" ht="25.5">
      <c r="B1350" s="138" t="s">
        <v>2767</v>
      </c>
      <c r="C1350" s="138" t="str">
        <f>MID(B1350,1,1)&amp;MID(B1350,3,2)&amp;MID(B1350,6,2)&amp;MID(B1350,9,2)&amp;MID(B1350,12,3)&amp;MID(B1350,16,3)&amp;MID(B1350,20,2)&amp;MID(B1350,23,3)</f>
        <v>420601003000000000</v>
      </c>
      <c r="D1350" s="138"/>
      <c r="E1350" s="138"/>
      <c r="F1350" s="138"/>
      <c r="G1350" s="138"/>
      <c r="H1350" s="123" t="s">
        <v>4323</v>
      </c>
      <c r="I1350" s="138"/>
      <c r="J1350" s="138"/>
      <c r="K1350" s="304" t="s">
        <v>2769</v>
      </c>
      <c r="L1350" s="270" t="s">
        <v>3218</v>
      </c>
      <c r="M1350" s="564">
        <f>IF(ISERROR(VLOOKUP($B1350,ESTR_PREC!$A$1:$M$6000,2,FALSE))=TRUE,0,VLOOKUP($B1350,ESTR_PREC!$A$1:$M$6000,2,FALSE))</f>
        <v>0</v>
      </c>
      <c r="N1350" s="225"/>
      <c r="O1350" s="560">
        <f t="shared" si="68"/>
        <v>0</v>
      </c>
      <c r="Q1350" s="225"/>
      <c r="R1350" s="499"/>
      <c r="S1350" s="815"/>
      <c r="T1350" s="815"/>
      <c r="U1350" s="265"/>
      <c r="V1350" s="815"/>
      <c r="W1350" s="815"/>
      <c r="Z1350" s="499"/>
      <c r="AA1350" s="501"/>
      <c r="AB1350" s="499"/>
    </row>
    <row r="1351" spans="2:28">
      <c r="B1351" s="138" t="s">
        <v>2770</v>
      </c>
      <c r="C1351" s="138" t="str">
        <f>MID(B1351,1,1)&amp;MID(B1351,3,2)&amp;MID(B1351,6,2)&amp;MID(B1351,9,2)&amp;MID(B1351,12,3)&amp;MID(B1351,16,3)&amp;MID(B1351,20,2)&amp;MID(B1351,23,3)</f>
        <v>420601004000000000</v>
      </c>
      <c r="D1351" s="138"/>
      <c r="E1351" s="138"/>
      <c r="F1351" s="138"/>
      <c r="G1351" s="138"/>
      <c r="H1351" s="123" t="s">
        <v>4323</v>
      </c>
      <c r="I1351" s="138"/>
      <c r="J1351" s="138"/>
      <c r="K1351" s="304" t="s">
        <v>2772</v>
      </c>
      <c r="L1351" s="270" t="s">
        <v>3218</v>
      </c>
      <c r="M1351" s="564">
        <f>IF(ISERROR(VLOOKUP($B1351,ESTR_PREC!$A$1:$M$6000,2,FALSE))=TRUE,0,VLOOKUP($B1351,ESTR_PREC!$A$1:$M$6000,2,FALSE))</f>
        <v>0</v>
      </c>
      <c r="N1351" s="225"/>
      <c r="O1351" s="560">
        <f t="shared" si="68"/>
        <v>0</v>
      </c>
      <c r="Q1351" s="225"/>
      <c r="R1351" s="499"/>
      <c r="S1351" s="225"/>
      <c r="T1351" s="225"/>
      <c r="U1351" s="265"/>
      <c r="V1351" s="225"/>
      <c r="W1351" s="225"/>
      <c r="Z1351" s="499"/>
      <c r="AA1351" s="501"/>
      <c r="AB1351" s="499"/>
    </row>
    <row r="1352" spans="2:28">
      <c r="B1352" s="138" t="s">
        <v>2773</v>
      </c>
      <c r="C1352" s="138" t="s">
        <v>4135</v>
      </c>
      <c r="D1352" s="138"/>
      <c r="E1352" s="138"/>
      <c r="F1352" s="138"/>
      <c r="G1352" s="138"/>
      <c r="H1352" s="123" t="s">
        <v>4323</v>
      </c>
      <c r="I1352" s="138"/>
      <c r="J1352" s="138"/>
      <c r="K1352" s="257" t="s">
        <v>2775</v>
      </c>
      <c r="L1352" s="270" t="s">
        <v>3218</v>
      </c>
      <c r="M1352" s="564">
        <f>IF(ISERROR(VLOOKUP($B1352,ESTR_PREC!$A$1:$M$6000,2,FALSE))=TRUE,0,VLOOKUP($B1352,ESTR_PREC!$A$1:$M$6000,2,FALSE))</f>
        <v>0</v>
      </c>
      <c r="N1352" s="225"/>
      <c r="O1352" s="560">
        <f t="shared" si="68"/>
        <v>0</v>
      </c>
      <c r="Q1352" s="225"/>
      <c r="R1352" s="499"/>
      <c r="S1352" s="815"/>
      <c r="T1352" s="815"/>
      <c r="U1352" s="265"/>
      <c r="V1352" s="815"/>
      <c r="W1352" s="815"/>
      <c r="Z1352" s="499"/>
      <c r="AA1352" s="501"/>
      <c r="AB1352" s="499"/>
    </row>
    <row r="1353" spans="2:28">
      <c r="B1353" s="138" t="s">
        <v>2776</v>
      </c>
      <c r="C1353" s="138" t="s">
        <v>4136</v>
      </c>
      <c r="D1353" s="138"/>
      <c r="E1353" s="138"/>
      <c r="F1353" s="138"/>
      <c r="G1353" s="138"/>
      <c r="H1353" s="123" t="s">
        <v>4323</v>
      </c>
      <c r="I1353" s="138"/>
      <c r="J1353" s="138"/>
      <c r="K1353" s="316" t="s">
        <v>2779</v>
      </c>
      <c r="L1353" s="270" t="s">
        <v>3218</v>
      </c>
      <c r="M1353" s="564">
        <f>IF(ISERROR(VLOOKUP($B1353,ESTR_PREC!$A$1:$M$6000,2,FALSE))=TRUE,0,VLOOKUP($B1353,ESTR_PREC!$A$1:$M$6000,2,FALSE))</f>
        <v>0</v>
      </c>
      <c r="N1353" s="225"/>
      <c r="O1353" s="560">
        <f t="shared" si="68"/>
        <v>0</v>
      </c>
      <c r="Q1353" s="225"/>
      <c r="R1353" s="499"/>
      <c r="S1353" s="815"/>
      <c r="T1353" s="815"/>
      <c r="U1353" s="265"/>
      <c r="V1353" s="815"/>
      <c r="W1353" s="815"/>
      <c r="Z1353" s="499"/>
      <c r="AA1353" s="501"/>
      <c r="AB1353" s="499"/>
    </row>
    <row r="1354" spans="2:28" hidden="1">
      <c r="B1354" s="138" t="s">
        <v>2780</v>
      </c>
      <c r="C1354" s="138" t="s">
        <v>4137</v>
      </c>
      <c r="D1354" s="138"/>
      <c r="E1354" s="138"/>
      <c r="F1354" s="138"/>
      <c r="G1354" s="138"/>
      <c r="H1354" s="123" t="s">
        <v>4323</v>
      </c>
      <c r="I1354" s="138"/>
      <c r="J1354" s="138"/>
      <c r="K1354" s="316" t="s">
        <v>2782</v>
      </c>
      <c r="L1354" s="270" t="s">
        <v>3218</v>
      </c>
      <c r="M1354" s="815"/>
      <c r="N1354" s="815"/>
      <c r="O1354" s="815"/>
      <c r="Q1354" s="815"/>
      <c r="R1354" s="499"/>
      <c r="S1354" s="815"/>
      <c r="T1354" s="815"/>
      <c r="U1354" s="265"/>
      <c r="V1354" s="815"/>
      <c r="W1354" s="815"/>
      <c r="Z1354" s="499"/>
      <c r="AA1354" s="501"/>
      <c r="AB1354" s="499"/>
    </row>
    <row r="1355" spans="2:28">
      <c r="B1355" s="138" t="s">
        <v>2783</v>
      </c>
      <c r="C1355" s="138" t="s">
        <v>4138</v>
      </c>
      <c r="D1355" s="138"/>
      <c r="E1355" s="138"/>
      <c r="F1355" s="138"/>
      <c r="G1355" s="138"/>
      <c r="H1355" s="123" t="s">
        <v>4323</v>
      </c>
      <c r="I1355" s="138"/>
      <c r="J1355" s="138"/>
      <c r="K1355" s="316" t="s">
        <v>2785</v>
      </c>
      <c r="L1355" s="270" t="s">
        <v>3218</v>
      </c>
      <c r="M1355" s="564">
        <f>IF(ISERROR(VLOOKUP($B1355,ESTR_PREC!$A$1:$M$6000,2,FALSE))=TRUE,0,VLOOKUP($B1355,ESTR_PREC!$A$1:$M$6000,2,FALSE))</f>
        <v>544</v>
      </c>
      <c r="N1355" s="225">
        <v>1227</v>
      </c>
      <c r="O1355" s="560">
        <f t="shared" si="68"/>
        <v>683</v>
      </c>
      <c r="Q1355" s="225"/>
      <c r="R1355" s="499"/>
      <c r="S1355" s="815"/>
      <c r="T1355" s="815"/>
      <c r="U1355" s="265"/>
      <c r="V1355" s="815"/>
      <c r="W1355" s="815"/>
      <c r="Z1355" s="499"/>
      <c r="AA1355" s="501"/>
      <c r="AB1355" s="499"/>
    </row>
    <row r="1356" spans="2:28">
      <c r="B1356" s="138" t="s">
        <v>2786</v>
      </c>
      <c r="C1356" s="138" t="s">
        <v>4139</v>
      </c>
      <c r="D1356" s="138"/>
      <c r="E1356" s="138"/>
      <c r="F1356" s="138"/>
      <c r="G1356" s="138"/>
      <c r="H1356" s="123" t="s">
        <v>4323</v>
      </c>
      <c r="I1356" s="138"/>
      <c r="J1356" s="138"/>
      <c r="K1356" s="316" t="s">
        <v>2788</v>
      </c>
      <c r="L1356" s="270" t="s">
        <v>3218</v>
      </c>
      <c r="M1356" s="564">
        <f>IF(ISERROR(VLOOKUP($B1356,ESTR_PREC!$A$1:$M$6000,2,FALSE))=TRUE,0,VLOOKUP($B1356,ESTR_PREC!$A$1:$M$6000,2,FALSE))</f>
        <v>101</v>
      </c>
      <c r="N1356" s="225">
        <v>313</v>
      </c>
      <c r="O1356" s="560">
        <f t="shared" si="68"/>
        <v>212</v>
      </c>
      <c r="Q1356" s="225"/>
      <c r="R1356" s="499"/>
      <c r="S1356" s="815"/>
      <c r="T1356" s="815"/>
      <c r="U1356" s="265"/>
      <c r="V1356" s="815"/>
      <c r="W1356" s="815"/>
      <c r="Z1356" s="499"/>
      <c r="AA1356" s="501"/>
      <c r="AB1356" s="499"/>
    </row>
    <row r="1357" spans="2:28">
      <c r="B1357" s="138" t="s">
        <v>2789</v>
      </c>
      <c r="C1357" s="138" t="s">
        <v>4140</v>
      </c>
      <c r="D1357" s="138"/>
      <c r="E1357" s="138"/>
      <c r="F1357" s="138"/>
      <c r="G1357" s="138"/>
      <c r="H1357" s="123" t="s">
        <v>4323</v>
      </c>
      <c r="I1357" s="138"/>
      <c r="J1357" s="138"/>
      <c r="K1357" s="316" t="s">
        <v>2791</v>
      </c>
      <c r="L1357" s="270" t="s">
        <v>3218</v>
      </c>
      <c r="M1357" s="564">
        <f>IF(ISERROR(VLOOKUP($B1357,ESTR_PREC!$A$1:$M$6000,2,FALSE))=TRUE,0,VLOOKUP($B1357,ESTR_PREC!$A$1:$M$6000,2,FALSE))</f>
        <v>23</v>
      </c>
      <c r="N1357" s="225">
        <v>76</v>
      </c>
      <c r="O1357" s="560">
        <f t="shared" si="68"/>
        <v>53</v>
      </c>
      <c r="Q1357" s="225"/>
      <c r="R1357" s="499"/>
      <c r="S1357" s="815"/>
      <c r="T1357" s="815"/>
      <c r="U1357" s="265"/>
      <c r="V1357" s="815"/>
      <c r="W1357" s="815"/>
      <c r="Z1357" s="499"/>
      <c r="AA1357" s="501"/>
      <c r="AB1357" s="499"/>
    </row>
    <row r="1358" spans="2:28">
      <c r="B1358" s="138" t="s">
        <v>2792</v>
      </c>
      <c r="C1358" s="138" t="s">
        <v>4141</v>
      </c>
      <c r="D1358" s="138"/>
      <c r="E1358" s="138"/>
      <c r="F1358" s="138"/>
      <c r="G1358" s="138"/>
      <c r="H1358" s="123" t="s">
        <v>4323</v>
      </c>
      <c r="I1358" s="138"/>
      <c r="J1358" s="138"/>
      <c r="K1358" s="316" t="s">
        <v>2794</v>
      </c>
      <c r="L1358" s="270" t="s">
        <v>3218</v>
      </c>
      <c r="M1358" s="564">
        <f>IF(ISERROR(VLOOKUP($B1358,ESTR_PREC!$A$1:$M$6000,2,FALSE))=TRUE,0,VLOOKUP($B1358,ESTR_PREC!$A$1:$M$6000,2,FALSE))</f>
        <v>93</v>
      </c>
      <c r="N1358" s="225"/>
      <c r="O1358" s="560">
        <f t="shared" si="68"/>
        <v>-93</v>
      </c>
      <c r="Q1358" s="225"/>
      <c r="R1358" s="499"/>
      <c r="S1358" s="815"/>
      <c r="T1358" s="815"/>
      <c r="U1358" s="265"/>
      <c r="V1358" s="815"/>
      <c r="W1358" s="815"/>
      <c r="Z1358" s="499"/>
      <c r="AA1358" s="501"/>
      <c r="AB1358" s="499"/>
    </row>
    <row r="1359" spans="2:28">
      <c r="B1359" s="138" t="s">
        <v>2795</v>
      </c>
      <c r="C1359" s="138" t="str">
        <f t="shared" ref="C1359:C1371" si="69">MID(B1359,1,1)&amp;MID(B1359,3,2)&amp;MID(B1359,6,2)&amp;MID(B1359,9,2)&amp;MID(B1359,12,3)&amp;MID(B1359,16,3)&amp;MID(B1359,20,2)&amp;MID(B1359,23,3)</f>
        <v>420604005000000000</v>
      </c>
      <c r="D1359" s="138"/>
      <c r="E1359" s="138"/>
      <c r="F1359" s="138"/>
      <c r="G1359" s="138"/>
      <c r="H1359" s="123" t="s">
        <v>4323</v>
      </c>
      <c r="I1359" s="138"/>
      <c r="J1359" s="138"/>
      <c r="K1359" s="304" t="s">
        <v>2797</v>
      </c>
      <c r="L1359" s="270" t="s">
        <v>3218</v>
      </c>
      <c r="M1359" s="564">
        <f>IF(ISERROR(VLOOKUP($B1359,ESTR_PREC!$A$1:$M$6000,2,FALSE))=TRUE,0,VLOOKUP($B1359,ESTR_PREC!$A$1:$M$6000,2,FALSE))</f>
        <v>0</v>
      </c>
      <c r="N1359" s="225"/>
      <c r="O1359" s="560">
        <f t="shared" si="68"/>
        <v>0</v>
      </c>
      <c r="Q1359" s="225"/>
      <c r="R1359" s="499"/>
      <c r="S1359" s="815"/>
      <c r="T1359" s="815"/>
      <c r="U1359" s="265"/>
      <c r="V1359" s="815"/>
      <c r="W1359" s="815"/>
      <c r="Z1359" s="499"/>
      <c r="AA1359" s="501"/>
      <c r="AB1359" s="499"/>
    </row>
    <row r="1360" spans="2:28" ht="25.5">
      <c r="B1360" s="138" t="s">
        <v>2798</v>
      </c>
      <c r="C1360" s="138" t="str">
        <f t="shared" si="69"/>
        <v>420605001000000000</v>
      </c>
      <c r="D1360" s="138"/>
      <c r="E1360" s="138"/>
      <c r="F1360" s="138"/>
      <c r="G1360" s="138"/>
      <c r="H1360" s="123">
        <v>0</v>
      </c>
      <c r="I1360" s="138"/>
      <c r="J1360" s="138"/>
      <c r="K1360" s="304" t="s">
        <v>2801</v>
      </c>
      <c r="L1360" s="270" t="s">
        <v>3218</v>
      </c>
      <c r="M1360" s="564">
        <f>IF(ISERROR(VLOOKUP($B1360,ESTR_PREC!$A$1:$M$6000,2,FALSE))=TRUE,0,VLOOKUP($B1360,ESTR_PREC!$A$1:$M$6000,2,FALSE))</f>
        <v>0</v>
      </c>
      <c r="N1360" s="225"/>
      <c r="O1360" s="560">
        <f t="shared" si="68"/>
        <v>0</v>
      </c>
      <c r="Q1360" s="225"/>
      <c r="R1360" s="499"/>
      <c r="S1360" s="815"/>
      <c r="T1360" s="815"/>
      <c r="U1360" s="265"/>
      <c r="V1360" s="815"/>
      <c r="W1360" s="815"/>
      <c r="Z1360" s="499"/>
      <c r="AA1360" s="501"/>
      <c r="AB1360" s="499"/>
    </row>
    <row r="1361" spans="2:28" ht="25.5">
      <c r="B1361" s="138" t="s">
        <v>2802</v>
      </c>
      <c r="C1361" s="138" t="str">
        <f t="shared" si="69"/>
        <v>420605001200000000</v>
      </c>
      <c r="D1361" s="138"/>
      <c r="E1361" s="138"/>
      <c r="F1361" s="138"/>
      <c r="G1361" s="138"/>
      <c r="H1361" s="123">
        <v>0</v>
      </c>
      <c r="I1361" s="138"/>
      <c r="J1361" s="138"/>
      <c r="K1361" s="304" t="s">
        <v>2803</v>
      </c>
      <c r="L1361" s="270" t="s">
        <v>3218</v>
      </c>
      <c r="M1361" s="564">
        <f>IF(ISERROR(VLOOKUP($B1361,ESTR_PREC!$A$1:$M$6000,2,FALSE))=TRUE,0,VLOOKUP($B1361,ESTR_PREC!$A$1:$M$6000,2,FALSE))</f>
        <v>0</v>
      </c>
      <c r="N1361" s="225">
        <v>201</v>
      </c>
      <c r="O1361" s="560">
        <f t="shared" si="68"/>
        <v>201</v>
      </c>
      <c r="Q1361" s="225"/>
      <c r="R1361" s="499"/>
      <c r="S1361" s="815"/>
      <c r="T1361" s="815"/>
      <c r="U1361" s="265"/>
      <c r="V1361" s="815"/>
      <c r="W1361" s="815"/>
      <c r="Z1361" s="499"/>
      <c r="AA1361" s="501"/>
      <c r="AB1361" s="499"/>
    </row>
    <row r="1362" spans="2:28" ht="38.25">
      <c r="B1362" s="138" t="s">
        <v>2804</v>
      </c>
      <c r="C1362" s="138" t="str">
        <f t="shared" si="69"/>
        <v>420605001400000000</v>
      </c>
      <c r="D1362" s="138"/>
      <c r="E1362" s="138"/>
      <c r="F1362" s="138"/>
      <c r="G1362" s="138"/>
      <c r="H1362" s="123" t="s">
        <v>73</v>
      </c>
      <c r="I1362" s="138"/>
      <c r="J1362" s="138"/>
      <c r="K1362" s="304" t="s">
        <v>2805</v>
      </c>
      <c r="L1362" s="270" t="s">
        <v>3218</v>
      </c>
      <c r="M1362" s="564">
        <f>IF(ISERROR(VLOOKUP($B1362,ESTR_PREC!$A$1:$M$6000,2,FALSE))=TRUE,0,VLOOKUP($B1362,ESTR_PREC!$A$1:$M$6000,2,FALSE))</f>
        <v>0</v>
      </c>
      <c r="N1362" s="225"/>
      <c r="O1362" s="560">
        <f t="shared" si="68"/>
        <v>0</v>
      </c>
      <c r="Q1362" s="225"/>
      <c r="R1362" s="499"/>
      <c r="S1362" s="815"/>
      <c r="T1362" s="815"/>
      <c r="U1362" s="265"/>
      <c r="V1362" s="815"/>
      <c r="W1362" s="815"/>
      <c r="Z1362" s="499"/>
      <c r="AA1362" s="501"/>
      <c r="AB1362" s="499"/>
    </row>
    <row r="1363" spans="2:28" ht="25.5">
      <c r="B1363" s="138" t="s">
        <v>2806</v>
      </c>
      <c r="C1363" s="138" t="str">
        <f t="shared" si="69"/>
        <v>420605002000000000</v>
      </c>
      <c r="D1363" s="138"/>
      <c r="E1363" s="138"/>
      <c r="F1363" s="138"/>
      <c r="G1363" s="138"/>
      <c r="H1363" s="123">
        <v>0</v>
      </c>
      <c r="I1363" s="138"/>
      <c r="J1363" s="138"/>
      <c r="K1363" s="304" t="s">
        <v>2807</v>
      </c>
      <c r="L1363" s="270" t="s">
        <v>3218</v>
      </c>
      <c r="M1363" s="564">
        <f>IF(ISERROR(VLOOKUP($B1363,ESTR_PREC!$A$1:$M$6000,2,FALSE))=TRUE,0,VLOOKUP($B1363,ESTR_PREC!$A$1:$M$6000,2,FALSE))</f>
        <v>0</v>
      </c>
      <c r="N1363" s="225"/>
      <c r="O1363" s="560">
        <f t="shared" si="68"/>
        <v>0</v>
      </c>
      <c r="Q1363" s="225"/>
      <c r="R1363" s="499"/>
      <c r="S1363" s="815"/>
      <c r="T1363" s="815"/>
      <c r="U1363" s="265"/>
      <c r="V1363" s="815"/>
      <c r="W1363" s="815"/>
      <c r="Z1363" s="499"/>
      <c r="AA1363" s="501"/>
      <c r="AB1363" s="499"/>
    </row>
    <row r="1364" spans="2:28" ht="25.5">
      <c r="B1364" s="138" t="s">
        <v>2808</v>
      </c>
      <c r="C1364" s="138" t="str">
        <f t="shared" si="69"/>
        <v>420605002200000000</v>
      </c>
      <c r="D1364" s="138"/>
      <c r="E1364" s="138"/>
      <c r="F1364" s="138"/>
      <c r="G1364" s="138"/>
      <c r="H1364" s="123">
        <v>0</v>
      </c>
      <c r="I1364" s="138"/>
      <c r="J1364" s="138"/>
      <c r="K1364" s="304" t="s">
        <v>2809</v>
      </c>
      <c r="L1364" s="270" t="s">
        <v>3218</v>
      </c>
      <c r="M1364" s="564">
        <f>IF(ISERROR(VLOOKUP($B1364,ESTR_PREC!$A$1:$M$6000,2,FALSE))=TRUE,0,VLOOKUP($B1364,ESTR_PREC!$A$1:$M$6000,2,FALSE))</f>
        <v>0</v>
      </c>
      <c r="N1364" s="225"/>
      <c r="O1364" s="560">
        <f t="shared" si="68"/>
        <v>0</v>
      </c>
      <c r="Q1364" s="225"/>
      <c r="R1364" s="499"/>
      <c r="S1364" s="815"/>
      <c r="T1364" s="815"/>
      <c r="U1364" s="265"/>
      <c r="V1364" s="815"/>
      <c r="W1364" s="815"/>
      <c r="Z1364" s="499"/>
      <c r="AA1364" s="501"/>
      <c r="AB1364" s="499"/>
    </row>
    <row r="1365" spans="2:28" ht="25.5">
      <c r="B1365" s="138" t="s">
        <v>2810</v>
      </c>
      <c r="C1365" s="138" t="str">
        <f t="shared" si="69"/>
        <v>420605003000000000</v>
      </c>
      <c r="D1365" s="138"/>
      <c r="E1365" s="138"/>
      <c r="F1365" s="138"/>
      <c r="G1365" s="138"/>
      <c r="H1365" s="123">
        <v>0</v>
      </c>
      <c r="I1365" s="138"/>
      <c r="J1365" s="138"/>
      <c r="K1365" s="304" t="s">
        <v>2812</v>
      </c>
      <c r="L1365" s="270" t="s">
        <v>3218</v>
      </c>
      <c r="M1365" s="564">
        <f>IF(ISERROR(VLOOKUP($B1365,ESTR_PREC!$A$1:$M$6000,2,FALSE))=TRUE,0,VLOOKUP($B1365,ESTR_PREC!$A$1:$M$6000,2,FALSE))</f>
        <v>58</v>
      </c>
      <c r="N1365" s="225">
        <v>314</v>
      </c>
      <c r="O1365" s="560">
        <f t="shared" si="68"/>
        <v>256</v>
      </c>
      <c r="Q1365" s="225"/>
      <c r="R1365" s="499"/>
      <c r="S1365" s="815"/>
      <c r="T1365" s="815"/>
      <c r="U1365" s="265"/>
      <c r="V1365" s="815"/>
      <c r="W1365" s="815"/>
      <c r="Z1365" s="499"/>
      <c r="AA1365" s="501"/>
      <c r="AB1365" s="499"/>
    </row>
    <row r="1366" spans="2:28" ht="25.5" hidden="1">
      <c r="B1366" s="138" t="s">
        <v>2813</v>
      </c>
      <c r="C1366" s="138" t="str">
        <f t="shared" si="69"/>
        <v>420605004000000000</v>
      </c>
      <c r="D1366" s="138"/>
      <c r="E1366" s="138"/>
      <c r="F1366" s="138"/>
      <c r="G1366" s="138"/>
      <c r="H1366" s="123">
        <v>0</v>
      </c>
      <c r="I1366" s="138"/>
      <c r="J1366" s="138"/>
      <c r="K1366" s="304" t="s">
        <v>2815</v>
      </c>
      <c r="L1366" s="270" t="s">
        <v>3218</v>
      </c>
      <c r="M1366" s="815"/>
      <c r="N1366" s="815"/>
      <c r="O1366" s="815"/>
      <c r="Q1366" s="815"/>
      <c r="R1366" s="499"/>
      <c r="S1366" s="815"/>
      <c r="T1366" s="815"/>
      <c r="U1366" s="265"/>
      <c r="V1366" s="815"/>
      <c r="W1366" s="815"/>
      <c r="Z1366" s="499"/>
      <c r="AA1366" s="501"/>
      <c r="AB1366" s="499"/>
    </row>
    <row r="1367" spans="2:28" ht="25.5" hidden="1">
      <c r="B1367" s="138" t="s">
        <v>2816</v>
      </c>
      <c r="C1367" s="138" t="str">
        <f t="shared" si="69"/>
        <v>420605005000000000</v>
      </c>
      <c r="D1367" s="138"/>
      <c r="E1367" s="138"/>
      <c r="F1367" s="138"/>
      <c r="G1367" s="138"/>
      <c r="H1367" s="123">
        <v>0</v>
      </c>
      <c r="I1367" s="138"/>
      <c r="J1367" s="138"/>
      <c r="K1367" s="304" t="s">
        <v>2817</v>
      </c>
      <c r="L1367" s="270" t="s">
        <v>3218</v>
      </c>
      <c r="M1367" s="815"/>
      <c r="N1367" s="815"/>
      <c r="O1367" s="815"/>
      <c r="Q1367" s="815"/>
      <c r="R1367" s="499"/>
      <c r="S1367" s="815"/>
      <c r="T1367" s="815"/>
      <c r="U1367" s="265"/>
      <c r="V1367" s="815"/>
      <c r="W1367" s="815"/>
      <c r="Z1367" s="499"/>
      <c r="AA1367" s="501"/>
      <c r="AB1367" s="499"/>
    </row>
    <row r="1368" spans="2:28" ht="25.5" hidden="1">
      <c r="B1368" s="138" t="s">
        <v>2818</v>
      </c>
      <c r="C1368" s="138" t="str">
        <f t="shared" si="69"/>
        <v>420605006000000000</v>
      </c>
      <c r="D1368" s="138"/>
      <c r="E1368" s="138"/>
      <c r="F1368" s="138"/>
      <c r="G1368" s="138"/>
      <c r="H1368" s="123">
        <v>0</v>
      </c>
      <c r="I1368" s="138"/>
      <c r="J1368" s="138"/>
      <c r="K1368" s="304" t="s">
        <v>2819</v>
      </c>
      <c r="L1368" s="270" t="s">
        <v>3218</v>
      </c>
      <c r="M1368" s="815"/>
      <c r="N1368" s="815"/>
      <c r="O1368" s="815"/>
      <c r="Q1368" s="815"/>
      <c r="R1368" s="499"/>
      <c r="S1368" s="815"/>
      <c r="T1368" s="815"/>
      <c r="U1368" s="265"/>
      <c r="V1368" s="815"/>
      <c r="W1368" s="815"/>
      <c r="Z1368" s="499"/>
      <c r="AA1368" s="501"/>
      <c r="AB1368" s="499"/>
    </row>
    <row r="1369" spans="2:28" ht="25.5" hidden="1">
      <c r="B1369" s="138" t="s">
        <v>2820</v>
      </c>
      <c r="C1369" s="138" t="str">
        <f t="shared" si="69"/>
        <v>420605007000000000</v>
      </c>
      <c r="D1369" s="138"/>
      <c r="E1369" s="138"/>
      <c r="F1369" s="138"/>
      <c r="G1369" s="138"/>
      <c r="H1369" s="123">
        <v>0</v>
      </c>
      <c r="I1369" s="138"/>
      <c r="J1369" s="138"/>
      <c r="K1369" s="304" t="s">
        <v>2821</v>
      </c>
      <c r="L1369" s="270" t="s">
        <v>3218</v>
      </c>
      <c r="M1369" s="815"/>
      <c r="N1369" s="815"/>
      <c r="O1369" s="815"/>
      <c r="Q1369" s="815"/>
      <c r="R1369" s="499"/>
      <c r="S1369" s="815"/>
      <c r="T1369" s="815"/>
      <c r="U1369" s="265"/>
      <c r="V1369" s="815"/>
      <c r="W1369" s="815"/>
      <c r="Z1369" s="499"/>
      <c r="AA1369" s="501"/>
      <c r="AB1369" s="499"/>
    </row>
    <row r="1370" spans="2:28" ht="25.5">
      <c r="B1370" s="138" t="s">
        <v>2822</v>
      </c>
      <c r="C1370" s="138" t="str">
        <f t="shared" si="69"/>
        <v>420605008000000000</v>
      </c>
      <c r="D1370" s="138"/>
      <c r="E1370" s="138"/>
      <c r="F1370" s="138"/>
      <c r="G1370" s="138"/>
      <c r="H1370" s="123">
        <v>0</v>
      </c>
      <c r="I1370" s="138"/>
      <c r="J1370" s="138"/>
      <c r="K1370" s="304" t="s">
        <v>2824</v>
      </c>
      <c r="L1370" s="270" t="s">
        <v>3218</v>
      </c>
      <c r="M1370" s="564">
        <f>IF(ISERROR(VLOOKUP($B1370,ESTR_PREC!$A$1:$M$6000,2,FALSE))=TRUE,0,VLOOKUP($B1370,ESTR_PREC!$A$1:$M$6000,2,FALSE))</f>
        <v>0</v>
      </c>
      <c r="N1370" s="225"/>
      <c r="O1370" s="560">
        <f t="shared" si="68"/>
        <v>0</v>
      </c>
      <c r="Q1370" s="225"/>
      <c r="R1370" s="499"/>
      <c r="S1370" s="815"/>
      <c r="T1370" s="815"/>
      <c r="U1370" s="265"/>
      <c r="V1370" s="815"/>
      <c r="W1370" s="815"/>
      <c r="Z1370" s="499"/>
      <c r="AA1370" s="501"/>
      <c r="AB1370" s="499"/>
    </row>
    <row r="1371" spans="2:28" ht="25.5" hidden="1">
      <c r="B1371" s="138" t="s">
        <v>2825</v>
      </c>
      <c r="C1371" s="138" t="str">
        <f t="shared" si="69"/>
        <v>420605008500000000</v>
      </c>
      <c r="D1371" s="138"/>
      <c r="E1371" s="138"/>
      <c r="F1371" s="138"/>
      <c r="G1371" s="138"/>
      <c r="H1371" s="123">
        <v>0</v>
      </c>
      <c r="I1371" s="138"/>
      <c r="J1371" s="138"/>
      <c r="K1371" s="304" t="s">
        <v>2826</v>
      </c>
      <c r="L1371" s="270" t="s">
        <v>3218</v>
      </c>
      <c r="M1371" s="815"/>
      <c r="N1371" s="815"/>
      <c r="O1371" s="815"/>
      <c r="Q1371" s="815"/>
      <c r="R1371" s="499"/>
      <c r="S1371" s="815"/>
      <c r="T1371" s="815"/>
      <c r="U1371" s="265"/>
      <c r="V1371" s="815"/>
      <c r="W1371" s="815"/>
      <c r="Z1371" s="499"/>
      <c r="AA1371" s="501"/>
      <c r="AB1371" s="499"/>
    </row>
    <row r="1372" spans="2:28" ht="15.75" thickBot="1">
      <c r="B1372" s="138" t="s">
        <v>2827</v>
      </c>
      <c r="C1372" s="138" t="s">
        <v>4142</v>
      </c>
      <c r="D1372" s="138"/>
      <c r="E1372" s="138"/>
      <c r="F1372" s="138"/>
      <c r="G1372" s="138"/>
      <c r="H1372" s="123" t="s">
        <v>4323</v>
      </c>
      <c r="I1372" s="138"/>
      <c r="J1372" s="138"/>
      <c r="K1372" s="257" t="s">
        <v>2830</v>
      </c>
      <c r="L1372" s="562" t="s">
        <v>3218</v>
      </c>
      <c r="M1372" s="564">
        <f>IF(ISERROR(VLOOKUP($B1372,ESTR_PREC!$A$1:$M$6000,2,FALSE))=TRUE,0,VLOOKUP($B1372,ESTR_PREC!$A$1:$M$6000,2,FALSE))</f>
        <v>232</v>
      </c>
      <c r="N1372" s="564"/>
      <c r="O1372" s="560">
        <f>+N1372-M1372</f>
        <v>-232</v>
      </c>
      <c r="Q1372" s="225"/>
      <c r="R1372" s="499"/>
      <c r="S1372" s="815"/>
      <c r="T1372" s="815"/>
      <c r="U1372" s="265"/>
      <c r="V1372" s="815"/>
      <c r="W1372" s="815"/>
      <c r="Z1372" s="499"/>
      <c r="AA1372" s="501"/>
      <c r="AB1372" s="499"/>
    </row>
    <row r="1373" spans="2:28" ht="15.75" thickBot="1">
      <c r="B1373" s="138" t="s">
        <v>2831</v>
      </c>
      <c r="C1373" s="138" t="s">
        <v>4142</v>
      </c>
      <c r="D1373" s="138"/>
      <c r="E1373" s="138"/>
      <c r="F1373" s="138"/>
      <c r="G1373" s="138"/>
      <c r="H1373" s="123" t="s">
        <v>4323</v>
      </c>
      <c r="I1373" s="138"/>
      <c r="J1373" s="138"/>
      <c r="K1373" s="183" t="s">
        <v>4143</v>
      </c>
      <c r="L1373" s="562" t="s">
        <v>3218</v>
      </c>
      <c r="M1373" s="564">
        <f>IF(ISERROR(VLOOKUP($B1373,ESTR_PREC!$A$1:$M$6000,2,FALSE))=TRUE,0,VLOOKUP($B1373,ESTR_PREC!$A$1:$M$6000,2,FALSE))</f>
        <v>0</v>
      </c>
      <c r="N1373" s="225">
        <v>9</v>
      </c>
      <c r="O1373" s="560">
        <f>+N1373-M1373</f>
        <v>9</v>
      </c>
      <c r="Q1373" s="225"/>
      <c r="R1373" s="499"/>
      <c r="S1373" s="815"/>
      <c r="T1373" s="815"/>
      <c r="U1373" s="265"/>
      <c r="V1373" s="815"/>
      <c r="W1373" s="815"/>
      <c r="Z1373" s="499"/>
      <c r="AA1373" s="501"/>
      <c r="AB1373" s="499"/>
    </row>
    <row r="1374" spans="2:28" ht="15.75" thickBot="1">
      <c r="B1374" s="138" t="s">
        <v>2833</v>
      </c>
      <c r="C1374" s="138" t="s">
        <v>4142</v>
      </c>
      <c r="D1374" s="138"/>
      <c r="E1374" s="138"/>
      <c r="F1374" s="138"/>
      <c r="G1374" s="138"/>
      <c r="H1374" s="123" t="s">
        <v>4323</v>
      </c>
      <c r="I1374" s="138"/>
      <c r="J1374" s="138"/>
      <c r="K1374" s="183" t="s">
        <v>4144</v>
      </c>
      <c r="L1374" s="562" t="s">
        <v>3218</v>
      </c>
      <c r="M1374" s="564">
        <f>IF(ISERROR(VLOOKUP($B1374,ESTR_PREC!$A$1:$M$6000,2,FALSE))=TRUE,0,VLOOKUP($B1374,ESTR_PREC!$A$1:$M$6000,2,FALSE))</f>
        <v>0</v>
      </c>
      <c r="N1374" s="225">
        <f>187-9</f>
        <v>178</v>
      </c>
      <c r="O1374" s="560">
        <f>+N1374-M1374</f>
        <v>178</v>
      </c>
      <c r="Q1374" s="225"/>
      <c r="R1374" s="499"/>
      <c r="S1374" s="815"/>
      <c r="T1374" s="815"/>
      <c r="U1374" s="265"/>
      <c r="V1374" s="815"/>
      <c r="W1374" s="815"/>
      <c r="Z1374" s="499"/>
      <c r="AA1374" s="501"/>
      <c r="AB1374" s="499"/>
    </row>
    <row r="1375" spans="2:28">
      <c r="B1375" s="138" t="s">
        <v>2835</v>
      </c>
      <c r="C1375" s="138" t="s">
        <v>4145</v>
      </c>
      <c r="D1375" s="138"/>
      <c r="E1375" s="138"/>
      <c r="F1375" s="138"/>
      <c r="G1375" s="138"/>
      <c r="H1375" s="123" t="s">
        <v>73</v>
      </c>
      <c r="I1375" s="138"/>
      <c r="J1375" s="138"/>
      <c r="K1375" s="304" t="s">
        <v>2836</v>
      </c>
      <c r="L1375" s="270" t="s">
        <v>3218</v>
      </c>
      <c r="M1375" s="564">
        <f>IF(ISERROR(VLOOKUP($B1375,ESTR_PREC!$A$1:$M$6000,2,FALSE))=TRUE,0,VLOOKUP($B1375,ESTR_PREC!$A$1:$M$6000,2,FALSE))</f>
        <v>0</v>
      </c>
      <c r="N1375" s="225"/>
      <c r="O1375" s="560">
        <f t="shared" si="68"/>
        <v>0</v>
      </c>
      <c r="Q1375" s="225"/>
      <c r="R1375" s="499"/>
      <c r="S1375" s="815"/>
      <c r="T1375" s="815"/>
      <c r="U1375" s="265"/>
      <c r="V1375" s="815"/>
      <c r="W1375" s="815"/>
      <c r="Z1375" s="499"/>
      <c r="AA1375" s="501"/>
      <c r="AB1375" s="499"/>
    </row>
    <row r="1376" spans="2:28" ht="26.25">
      <c r="K1376" s="468" t="s">
        <v>4146</v>
      </c>
      <c r="L1376" s="528"/>
      <c r="M1376" s="192"/>
      <c r="N1376" s="192"/>
      <c r="O1376" s="192"/>
      <c r="Q1376" s="192"/>
      <c r="R1376" s="554"/>
      <c r="S1376" s="192"/>
      <c r="T1376" s="192"/>
      <c r="U1376" s="265"/>
      <c r="V1376" s="192"/>
      <c r="W1376" s="192"/>
      <c r="Z1376" s="192"/>
      <c r="AA1376" s="501"/>
      <c r="AB1376" s="192"/>
    </row>
    <row r="1377" spans="2:28" ht="25.5">
      <c r="K1377" s="468" t="s">
        <v>4147</v>
      </c>
      <c r="M1377" s="265"/>
      <c r="N1377" s="379"/>
      <c r="Q1377" s="379"/>
      <c r="R1377" s="554"/>
      <c r="U1377" s="265"/>
      <c r="V1377" s="265"/>
      <c r="W1377" s="265"/>
      <c r="Z1377" s="501"/>
      <c r="AA1377" s="501"/>
      <c r="AB1377" s="501"/>
    </row>
    <row r="1378" spans="2:28">
      <c r="K1378" s="468" t="s">
        <v>4148</v>
      </c>
      <c r="M1378" s="265"/>
      <c r="N1378" s="379"/>
      <c r="Q1378" s="379"/>
      <c r="R1378" s="554"/>
      <c r="U1378" s="265"/>
      <c r="V1378" s="265"/>
      <c r="W1378" s="265"/>
      <c r="Z1378" s="501"/>
      <c r="AA1378" s="501"/>
      <c r="AB1378" s="501"/>
    </row>
    <row r="1379" spans="2:28">
      <c r="M1379" s="265"/>
      <c r="N1379" s="379"/>
      <c r="Q1379" s="379"/>
      <c r="R1379" s="554"/>
      <c r="U1379" s="265"/>
      <c r="V1379" s="265"/>
      <c r="W1379" s="265"/>
      <c r="Z1379" s="501"/>
      <c r="AA1379" s="501"/>
      <c r="AB1379" s="501"/>
    </row>
    <row r="1380" spans="2:28" ht="13.5" thickBot="1">
      <c r="L1380" s="265"/>
      <c r="M1380" s="265"/>
      <c r="O1380" s="265"/>
      <c r="R1380" s="554"/>
      <c r="U1380" s="265"/>
      <c r="V1380" s="265"/>
      <c r="W1380" s="265"/>
      <c r="Z1380" s="501"/>
      <c r="AA1380" s="501"/>
      <c r="AB1380" s="501"/>
    </row>
    <row r="1381" spans="2:28" ht="26.25" thickBot="1">
      <c r="K1381" s="529"/>
      <c r="L1381" s="465"/>
      <c r="M1381" s="328" t="str">
        <f>+$M$10</f>
        <v>Valore netto al 31/12/2017</v>
      </c>
      <c r="N1381" s="779" t="str">
        <f>N$10</f>
        <v>Valore netto al 31/12/2018</v>
      </c>
      <c r="O1381" s="779" t="s">
        <v>4064</v>
      </c>
      <c r="P1381" s="806"/>
      <c r="Q1381" s="779" t="str">
        <f>Q$10</f>
        <v>Prechiusura al ° trimestre 2018</v>
      </c>
      <c r="R1381" s="514"/>
      <c r="U1381" s="265"/>
      <c r="V1381" s="265"/>
      <c r="W1381" s="265"/>
      <c r="X1381" s="265"/>
      <c r="Z1381" s="291"/>
      <c r="AA1381" s="291"/>
      <c r="AB1381" s="291"/>
    </row>
    <row r="1382" spans="2:28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32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775">
        <f>+N1382-M1382</f>
        <v>0</v>
      </c>
      <c r="Q1382" s="98">
        <f>+Q1386-Q1413</f>
        <v>0</v>
      </c>
      <c r="R1382" s="518"/>
      <c r="U1382" s="265"/>
      <c r="V1382" s="265"/>
      <c r="W1382" s="265"/>
      <c r="X1382" s="265"/>
      <c r="Z1382" s="291"/>
      <c r="AA1382" s="291"/>
      <c r="AB1382" s="291"/>
    </row>
    <row r="1383" spans="2:28" ht="16.5" thickTop="1">
      <c r="K1383" s="539"/>
      <c r="L1383" s="528"/>
      <c r="M1383" s="518"/>
      <c r="N1383" s="515"/>
      <c r="O1383" s="515"/>
      <c r="Q1383" s="515"/>
      <c r="R1383" s="518"/>
      <c r="S1383" s="518"/>
      <c r="T1383" s="518"/>
      <c r="U1383" s="265"/>
      <c r="V1383" s="518"/>
      <c r="W1383" s="518"/>
      <c r="Z1383" s="518"/>
      <c r="AA1383" s="501"/>
      <c r="AB1383" s="518"/>
    </row>
    <row r="1384" spans="2:28" ht="16.5" thickBot="1">
      <c r="K1384" s="539"/>
      <c r="L1384" s="528"/>
      <c r="M1384" s="518"/>
      <c r="N1384" s="515"/>
      <c r="O1384" s="515"/>
      <c r="Q1384" s="515"/>
      <c r="R1384" s="518"/>
      <c r="S1384" s="518"/>
      <c r="T1384" s="518"/>
      <c r="U1384" s="265"/>
      <c r="V1384" s="518"/>
      <c r="W1384" s="518"/>
      <c r="Z1384" s="518"/>
      <c r="AA1384" s="501"/>
      <c r="AB1384" s="518"/>
    </row>
    <row r="1385" spans="2:28" ht="26.25" thickBot="1">
      <c r="K1385" s="529"/>
      <c r="L1385" s="465"/>
      <c r="M1385" s="328" t="str">
        <f>+$M$10</f>
        <v>Valore netto al 31/12/2017</v>
      </c>
      <c r="N1385" s="779" t="str">
        <f>N$10</f>
        <v>Valore netto al 31/12/2018</v>
      </c>
      <c r="O1385" s="779" t="s">
        <v>4064</v>
      </c>
      <c r="P1385" s="806"/>
      <c r="Q1385" s="779" t="str">
        <f>Q$10</f>
        <v>Prechiusura al ° trimestre 2018</v>
      </c>
      <c r="R1385" s="514"/>
      <c r="U1385" s="265"/>
      <c r="V1385" s="265"/>
      <c r="W1385" s="265"/>
      <c r="Z1385" s="501"/>
      <c r="AA1385" s="501"/>
      <c r="AB1385" s="501"/>
    </row>
    <row r="1386" spans="2:28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321" t="s">
        <v>2840</v>
      </c>
      <c r="L1386" s="187" t="s">
        <v>3218</v>
      </c>
      <c r="M1386" s="188">
        <f>+M1388+M1401</f>
        <v>0</v>
      </c>
      <c r="N1386" s="775">
        <f>+N1388+N1401</f>
        <v>0</v>
      </c>
      <c r="O1386" s="775">
        <f>+N1386-M1386</f>
        <v>0</v>
      </c>
      <c r="Q1386" s="775">
        <f>+Q1388+Q1401</f>
        <v>0</v>
      </c>
      <c r="R1386" s="518"/>
      <c r="U1386" s="265"/>
      <c r="V1386" s="265"/>
      <c r="W1386" s="265"/>
      <c r="Z1386" s="501"/>
      <c r="AA1386" s="501"/>
      <c r="AB1386" s="501"/>
    </row>
    <row r="1387" spans="2:28" ht="17.25" thickTop="1" thickBot="1">
      <c r="K1387" s="539"/>
      <c r="L1387" s="528"/>
      <c r="M1387" s="518"/>
      <c r="N1387" s="515"/>
      <c r="O1387" s="515"/>
      <c r="Q1387" s="515"/>
      <c r="R1387" s="518"/>
      <c r="U1387" s="265"/>
      <c r="V1387" s="265"/>
      <c r="W1387" s="265"/>
      <c r="Z1387" s="501"/>
      <c r="AA1387" s="501"/>
      <c r="AB1387" s="501"/>
    </row>
    <row r="1388" spans="2:28" ht="17.25" thickTop="1" thickBot="1">
      <c r="B1388" s="194" t="s">
        <v>2841</v>
      </c>
      <c r="C1388" s="247" t="s">
        <v>4151</v>
      </c>
      <c r="D1388" s="248"/>
      <c r="E1388" s="103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90">
        <f>SUM(M1391:M1397)</f>
        <v>0</v>
      </c>
      <c r="N1388" s="190">
        <f>SUM(N1391:N1397)</f>
        <v>0</v>
      </c>
      <c r="O1388" s="298">
        <f>+N1388-M1388</f>
        <v>0</v>
      </c>
      <c r="Q1388" s="190">
        <f>SUM(Q1391:Q1397)</f>
        <v>0</v>
      </c>
      <c r="R1388" s="528"/>
      <c r="U1388" s="265"/>
      <c r="V1388" s="265"/>
      <c r="W1388" s="265"/>
      <c r="Z1388" s="501"/>
      <c r="AA1388" s="501"/>
      <c r="AB1388" s="501"/>
    </row>
    <row r="1389" spans="2:28" ht="9" customHeight="1" thickTop="1" thickBot="1">
      <c r="K1389" s="540"/>
      <c r="M1389" s="265"/>
      <c r="N1389" s="379"/>
      <c r="Q1389" s="379"/>
      <c r="R1389" s="554"/>
      <c r="U1389" s="265"/>
      <c r="V1389" s="265"/>
      <c r="W1389" s="265"/>
      <c r="Z1389" s="501"/>
      <c r="AA1389" s="501"/>
      <c r="AB1389" s="501"/>
    </row>
    <row r="1390" spans="2:28" ht="26.25" thickBot="1">
      <c r="B1390" s="102" t="s">
        <v>3221</v>
      </c>
      <c r="C1390" s="245" t="s">
        <v>48</v>
      </c>
      <c r="D1390" s="245"/>
      <c r="E1390" s="246"/>
      <c r="F1390" s="246"/>
      <c r="G1390" s="246"/>
      <c r="H1390" s="246"/>
      <c r="I1390" s="246"/>
      <c r="J1390" s="246"/>
      <c r="K1390" s="302" t="s">
        <v>3222</v>
      </c>
      <c r="L1390" s="135"/>
      <c r="M1390" s="328" t="str">
        <f>+$M$10</f>
        <v>Valore netto al 31/12/2017</v>
      </c>
      <c r="N1390" s="779" t="str">
        <f>N$10</f>
        <v>Valore netto al 31/12/2018</v>
      </c>
      <c r="O1390" s="779" t="s">
        <v>4064</v>
      </c>
      <c r="P1390" s="806"/>
      <c r="Q1390" s="779" t="str">
        <f>Q$10</f>
        <v>Prechiusura al ° trimestre 2018</v>
      </c>
      <c r="R1390" s="514"/>
      <c r="U1390" s="265"/>
      <c r="V1390" s="265"/>
      <c r="W1390" s="265"/>
      <c r="Z1390" s="501"/>
      <c r="AA1390" s="501"/>
      <c r="AB1390" s="501"/>
    </row>
    <row r="1391" spans="2:28">
      <c r="B1391" s="127" t="s">
        <v>2843</v>
      </c>
      <c r="C1391" s="127" t="s">
        <v>4152</v>
      </c>
      <c r="D1391" s="127"/>
      <c r="E1391" s="127"/>
      <c r="F1391" s="127"/>
      <c r="G1391" s="127"/>
      <c r="H1391" s="123" t="s">
        <v>4324</v>
      </c>
      <c r="I1391" s="127"/>
      <c r="J1391" s="127"/>
      <c r="K1391" s="183" t="s">
        <v>2848</v>
      </c>
      <c r="L1391" s="125" t="s">
        <v>3218</v>
      </c>
      <c r="M1391" s="564">
        <f>IF(ISERROR(VLOOKUP($B1391,ESTR_PREC!$A$1:$M$6000,2,FALSE))=TRUE,0,VLOOKUP($B1391,ESTR_PREC!$A$1:$M$6000,2,FALSE))</f>
        <v>0</v>
      </c>
      <c r="N1391" s="225"/>
      <c r="O1391" s="560">
        <f t="shared" ref="O1391:O1397" si="70">+N1391-M1391</f>
        <v>0</v>
      </c>
      <c r="Q1391" s="225"/>
      <c r="R1391" s="499"/>
      <c r="U1391" s="265"/>
      <c r="V1391" s="265"/>
      <c r="W1391" s="265"/>
      <c r="Z1391" s="501"/>
      <c r="AA1391" s="501"/>
      <c r="AB1391" s="501"/>
    </row>
    <row r="1392" spans="2:28">
      <c r="B1392" s="127" t="s">
        <v>2849</v>
      </c>
      <c r="C1392" s="127" t="s">
        <v>4153</v>
      </c>
      <c r="D1392" s="127"/>
      <c r="E1392" s="127"/>
      <c r="F1392" s="127"/>
      <c r="G1392" s="127"/>
      <c r="H1392" s="123" t="s">
        <v>4324</v>
      </c>
      <c r="I1392" s="127"/>
      <c r="J1392" s="127"/>
      <c r="K1392" s="183" t="s">
        <v>2851</v>
      </c>
      <c r="L1392" s="125" t="s">
        <v>3218</v>
      </c>
      <c r="M1392" s="564">
        <f>IF(ISERROR(VLOOKUP($B1392,ESTR_PREC!$A$1:$M$6000,2,FALSE))=TRUE,0,VLOOKUP($B1392,ESTR_PREC!$A$1:$M$6000,2,FALSE))</f>
        <v>0</v>
      </c>
      <c r="N1392" s="225"/>
      <c r="O1392" s="560">
        <f t="shared" si="70"/>
        <v>0</v>
      </c>
      <c r="Q1392" s="225"/>
      <c r="R1392" s="499"/>
      <c r="U1392" s="265"/>
      <c r="V1392" s="265"/>
      <c r="W1392" s="265"/>
      <c r="Z1392" s="501"/>
      <c r="AA1392" s="501"/>
      <c r="AB1392" s="501"/>
    </row>
    <row r="1393" spans="2:28">
      <c r="B1393" s="127" t="s">
        <v>2852</v>
      </c>
      <c r="C1393" s="127" t="s">
        <v>4154</v>
      </c>
      <c r="D1393" s="127"/>
      <c r="E1393" s="127"/>
      <c r="F1393" s="127"/>
      <c r="G1393" s="127"/>
      <c r="H1393" s="123" t="s">
        <v>4324</v>
      </c>
      <c r="I1393" s="127"/>
      <c r="J1393" s="127"/>
      <c r="K1393" s="183" t="s">
        <v>2853</v>
      </c>
      <c r="L1393" s="125" t="s">
        <v>3218</v>
      </c>
      <c r="M1393" s="564">
        <f>IF(ISERROR(VLOOKUP($B1393,ESTR_PREC!$A$1:$M$6000,2,FALSE))=TRUE,0,VLOOKUP($B1393,ESTR_PREC!$A$1:$M$6000,2,FALSE))</f>
        <v>0</v>
      </c>
      <c r="N1393" s="225"/>
      <c r="O1393" s="560">
        <f t="shared" si="70"/>
        <v>0</v>
      </c>
      <c r="Q1393" s="225"/>
      <c r="R1393" s="499"/>
      <c r="U1393" s="265"/>
      <c r="V1393" s="265"/>
      <c r="W1393" s="265"/>
      <c r="Z1393" s="501"/>
      <c r="AA1393" s="501"/>
      <c r="AB1393" s="501"/>
    </row>
    <row r="1394" spans="2:28">
      <c r="B1394" s="127" t="s">
        <v>2854</v>
      </c>
      <c r="C1394" s="127" t="s">
        <v>4155</v>
      </c>
      <c r="D1394" s="127"/>
      <c r="E1394" s="127"/>
      <c r="F1394" s="127"/>
      <c r="G1394" s="127"/>
      <c r="H1394" s="123" t="s">
        <v>4324</v>
      </c>
      <c r="I1394" s="127"/>
      <c r="J1394" s="127"/>
      <c r="K1394" s="183" t="s">
        <v>2856</v>
      </c>
      <c r="L1394" s="125" t="s">
        <v>3218</v>
      </c>
      <c r="M1394" s="564">
        <f>IF(ISERROR(VLOOKUP($B1394,ESTR_PREC!$A$1:$M$6000,2,FALSE))=TRUE,0,VLOOKUP($B1394,ESTR_PREC!$A$1:$M$6000,2,FALSE))</f>
        <v>0</v>
      </c>
      <c r="N1394" s="225"/>
      <c r="O1394" s="560">
        <f t="shared" si="70"/>
        <v>0</v>
      </c>
      <c r="Q1394" s="225"/>
      <c r="R1394" s="499"/>
      <c r="U1394" s="265"/>
      <c r="V1394" s="265"/>
      <c r="W1394" s="265"/>
      <c r="Z1394" s="501"/>
      <c r="AA1394" s="501"/>
      <c r="AB1394" s="501"/>
    </row>
    <row r="1395" spans="2:28">
      <c r="B1395" s="127" t="s">
        <v>2857</v>
      </c>
      <c r="C1395" s="127" t="s">
        <v>4156</v>
      </c>
      <c r="D1395" s="127"/>
      <c r="E1395" s="127"/>
      <c r="F1395" s="127"/>
      <c r="G1395" s="127"/>
      <c r="H1395" s="123" t="s">
        <v>4324</v>
      </c>
      <c r="I1395" s="127"/>
      <c r="J1395" s="127"/>
      <c r="K1395" s="183" t="s">
        <v>2858</v>
      </c>
      <c r="L1395" s="125" t="s">
        <v>3218</v>
      </c>
      <c r="M1395" s="564">
        <f>IF(ISERROR(VLOOKUP($B1395,ESTR_PREC!$A$1:$M$6000,2,FALSE))=TRUE,0,VLOOKUP($B1395,ESTR_PREC!$A$1:$M$6000,2,FALSE))</f>
        <v>0</v>
      </c>
      <c r="N1395" s="225"/>
      <c r="O1395" s="560">
        <f t="shared" si="70"/>
        <v>0</v>
      </c>
      <c r="Q1395" s="225"/>
      <c r="R1395" s="499"/>
      <c r="U1395" s="265"/>
      <c r="V1395" s="265"/>
      <c r="W1395" s="265"/>
      <c r="Z1395" s="501"/>
      <c r="AA1395" s="501"/>
      <c r="AB1395" s="501"/>
    </row>
    <row r="1396" spans="2:28">
      <c r="B1396" s="127" t="s">
        <v>2859</v>
      </c>
      <c r="C1396" s="127" t="s">
        <v>4157</v>
      </c>
      <c r="D1396" s="127"/>
      <c r="E1396" s="127"/>
      <c r="F1396" s="127"/>
      <c r="G1396" s="127"/>
      <c r="H1396" s="123" t="s">
        <v>4324</v>
      </c>
      <c r="I1396" s="127"/>
      <c r="J1396" s="127"/>
      <c r="K1396" s="164" t="s">
        <v>2860</v>
      </c>
      <c r="L1396" s="125" t="s">
        <v>3218</v>
      </c>
      <c r="M1396" s="564">
        <f>IF(ISERROR(VLOOKUP($B1396,ESTR_PREC!$A$1:$M$6000,2,FALSE))=TRUE,0,VLOOKUP($B1396,ESTR_PREC!$A$1:$M$6000,2,FALSE))</f>
        <v>0</v>
      </c>
      <c r="N1396" s="225"/>
      <c r="O1396" s="560">
        <f t="shared" si="70"/>
        <v>0</v>
      </c>
      <c r="Q1396" s="225"/>
      <c r="R1396" s="499"/>
      <c r="U1396" s="265"/>
      <c r="V1396" s="265"/>
      <c r="W1396" s="265"/>
      <c r="Z1396" s="501"/>
      <c r="AA1396" s="501"/>
      <c r="AB1396" s="501"/>
    </row>
    <row r="1397" spans="2:28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23" t="s">
        <v>4324</v>
      </c>
      <c r="I1397" s="130"/>
      <c r="J1397" s="130"/>
      <c r="K1397" s="213" t="s">
        <v>2862</v>
      </c>
      <c r="L1397" s="132" t="s">
        <v>3218</v>
      </c>
      <c r="M1397" s="564">
        <f>IF(ISERROR(VLOOKUP($B1397,ESTR_PREC!$A$1:$M$6000,2,FALSE))=TRUE,0,VLOOKUP($B1397,ESTR_PREC!$A$1:$M$6000,2,FALSE))</f>
        <v>0</v>
      </c>
      <c r="N1397" s="225"/>
      <c r="O1397" s="560">
        <f t="shared" si="70"/>
        <v>0</v>
      </c>
      <c r="Q1397" s="225"/>
      <c r="R1397" s="499"/>
      <c r="U1397" s="265"/>
      <c r="V1397" s="265"/>
      <c r="W1397" s="265"/>
      <c r="Z1397" s="501"/>
      <c r="AA1397" s="501"/>
      <c r="AB1397" s="501"/>
    </row>
    <row r="1398" spans="2:28" ht="25.5">
      <c r="K1398" s="549" t="s">
        <v>4159</v>
      </c>
      <c r="M1398" s="265"/>
      <c r="N1398" s="379"/>
      <c r="Q1398" s="379"/>
      <c r="R1398" s="554"/>
      <c r="U1398" s="265"/>
      <c r="V1398" s="265"/>
      <c r="W1398" s="265"/>
      <c r="Z1398" s="501"/>
      <c r="AA1398" s="501"/>
      <c r="AB1398" s="501"/>
    </row>
    <row r="1399" spans="2:28" ht="25.5">
      <c r="K1399" s="550" t="s">
        <v>4160</v>
      </c>
      <c r="M1399" s="265"/>
      <c r="N1399" s="379"/>
      <c r="Q1399" s="379"/>
      <c r="R1399" s="554"/>
      <c r="U1399" s="265"/>
      <c r="V1399" s="265"/>
      <c r="W1399" s="265"/>
      <c r="Z1399" s="501"/>
      <c r="AA1399" s="501"/>
      <c r="AB1399" s="501"/>
    </row>
    <row r="1400" spans="2:28" ht="15.75" thickBot="1">
      <c r="M1400" s="265"/>
      <c r="O1400" s="265"/>
      <c r="R1400" s="554"/>
      <c r="U1400" s="265"/>
      <c r="V1400" s="265"/>
      <c r="W1400" s="265"/>
      <c r="Z1400" s="501"/>
      <c r="AA1400" s="501"/>
      <c r="AB1400" s="501"/>
    </row>
    <row r="1401" spans="2:28" ht="17.25" thickTop="1" thickBot="1">
      <c r="B1401" s="194" t="s">
        <v>2863</v>
      </c>
      <c r="C1401" s="247" t="s">
        <v>4161</v>
      </c>
      <c r="D1401" s="248"/>
      <c r="E1401" s="103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90">
        <f>SUM(M1404:M1408)</f>
        <v>0</v>
      </c>
      <c r="N1401" s="190">
        <f>SUM(N1404:N1408)</f>
        <v>0</v>
      </c>
      <c r="O1401" s="298">
        <f>+N1401-M1401</f>
        <v>0</v>
      </c>
      <c r="Q1401" s="190">
        <f>SUM(Q1404:Q1408)</f>
        <v>0</v>
      </c>
      <c r="R1401" s="528"/>
      <c r="U1401" s="265"/>
      <c r="V1401" s="265"/>
      <c r="W1401" s="265"/>
      <c r="Z1401" s="501"/>
      <c r="AA1401" s="501"/>
      <c r="AB1401" s="501"/>
    </row>
    <row r="1402" spans="2:28" ht="9" customHeight="1" thickTop="1" thickBot="1">
      <c r="K1402" s="540"/>
      <c r="M1402" s="265"/>
      <c r="N1402" s="379"/>
      <c r="Q1402" s="379"/>
      <c r="R1402" s="554"/>
      <c r="U1402" s="265"/>
      <c r="V1402" s="265"/>
      <c r="W1402" s="265"/>
      <c r="Z1402" s="501"/>
      <c r="AA1402" s="501"/>
      <c r="AB1402" s="501"/>
    </row>
    <row r="1403" spans="2:28" ht="26.25" thickBot="1">
      <c r="B1403" s="102" t="s">
        <v>3221</v>
      </c>
      <c r="C1403" s="245" t="s">
        <v>48</v>
      </c>
      <c r="D1403" s="245"/>
      <c r="E1403" s="246"/>
      <c r="F1403" s="246"/>
      <c r="G1403" s="246"/>
      <c r="H1403" s="246"/>
      <c r="I1403" s="246"/>
      <c r="J1403" s="246"/>
      <c r="K1403" s="302" t="s">
        <v>3222</v>
      </c>
      <c r="L1403" s="135"/>
      <c r="M1403" s="328" t="str">
        <f>+$M$10</f>
        <v>Valore netto al 31/12/2017</v>
      </c>
      <c r="N1403" s="779" t="str">
        <f>N$10</f>
        <v>Valore netto al 31/12/2018</v>
      </c>
      <c r="O1403" s="779" t="s">
        <v>4064</v>
      </c>
      <c r="P1403" s="806"/>
      <c r="Q1403" s="779" t="str">
        <f>Q$10</f>
        <v>Prechiusura al ° trimestre 2018</v>
      </c>
      <c r="R1403" s="514"/>
      <c r="U1403" s="265"/>
      <c r="V1403" s="265"/>
      <c r="W1403" s="265"/>
      <c r="Z1403" s="501"/>
      <c r="AA1403" s="501"/>
      <c r="AB1403" s="501"/>
    </row>
    <row r="1404" spans="2:28">
      <c r="B1404" s="138" t="s">
        <v>2865</v>
      </c>
      <c r="C1404" s="138" t="s">
        <v>4162</v>
      </c>
      <c r="D1404" s="138"/>
      <c r="E1404" s="138"/>
      <c r="F1404" s="138"/>
      <c r="G1404" s="138"/>
      <c r="H1404" s="123" t="s">
        <v>4325</v>
      </c>
      <c r="I1404" s="138"/>
      <c r="J1404" s="138"/>
      <c r="K1404" s="257" t="s">
        <v>2867</v>
      </c>
      <c r="L1404" s="270" t="s">
        <v>3218</v>
      </c>
      <c r="M1404" s="564">
        <f>IF(ISERROR(VLOOKUP($B1404,ESTR_PREC!$A$1:$M$6000,2,FALSE))=TRUE,0,VLOOKUP($B1404,ESTR_PREC!$A$1:$M$6000,2,FALSE))</f>
        <v>0</v>
      </c>
      <c r="N1404" s="225"/>
      <c r="O1404" s="560">
        <f>+N1404-M1404</f>
        <v>0</v>
      </c>
      <c r="Q1404" s="225"/>
      <c r="R1404" s="499"/>
      <c r="U1404" s="265"/>
      <c r="V1404" s="265"/>
      <c r="W1404" s="265"/>
      <c r="Z1404" s="501"/>
      <c r="AA1404" s="501"/>
      <c r="AB1404" s="501"/>
    </row>
    <row r="1405" spans="2:28" hidden="1">
      <c r="B1405" s="138" t="s">
        <v>2868</v>
      </c>
      <c r="C1405" s="138" t="s">
        <v>4163</v>
      </c>
      <c r="D1405" s="138"/>
      <c r="E1405" s="138"/>
      <c r="F1405" s="138"/>
      <c r="G1405" s="138"/>
      <c r="H1405" s="123" t="s">
        <v>4325</v>
      </c>
      <c r="I1405" s="138"/>
      <c r="J1405" s="138"/>
      <c r="K1405" s="257" t="s">
        <v>2870</v>
      </c>
      <c r="L1405" s="270" t="s">
        <v>3218</v>
      </c>
      <c r="M1405" s="815"/>
      <c r="N1405" s="815"/>
      <c r="O1405" s="815"/>
      <c r="Q1405" s="815"/>
      <c r="R1405" s="499"/>
      <c r="U1405" s="265"/>
      <c r="V1405" s="265"/>
      <c r="W1405" s="265"/>
      <c r="Z1405" s="501"/>
      <c r="AA1405" s="501"/>
      <c r="AB1405" s="501"/>
    </row>
    <row r="1406" spans="2:28">
      <c r="B1406" s="138" t="s">
        <v>2871</v>
      </c>
      <c r="C1406" s="138" t="s">
        <v>4164</v>
      </c>
      <c r="D1406" s="138"/>
      <c r="E1406" s="138"/>
      <c r="F1406" s="138"/>
      <c r="G1406" s="138"/>
      <c r="H1406" s="123" t="s">
        <v>4325</v>
      </c>
      <c r="I1406" s="138"/>
      <c r="J1406" s="138"/>
      <c r="K1406" s="257" t="s">
        <v>2873</v>
      </c>
      <c r="L1406" s="270" t="s">
        <v>3218</v>
      </c>
      <c r="M1406" s="564">
        <f>IF(ISERROR(VLOOKUP($B1406,ESTR_PREC!$A$1:$M$6000,2,FALSE))=TRUE,0,VLOOKUP($B1406,ESTR_PREC!$A$1:$M$6000,2,FALSE))</f>
        <v>0</v>
      </c>
      <c r="N1406" s="225"/>
      <c r="O1406" s="560">
        <f>+N1406-M1406</f>
        <v>0</v>
      </c>
      <c r="Q1406" s="225"/>
      <c r="R1406" s="499"/>
      <c r="U1406" s="265"/>
      <c r="V1406" s="265"/>
      <c r="W1406" s="265"/>
      <c r="Z1406" s="501"/>
      <c r="AA1406" s="501"/>
      <c r="AB1406" s="501"/>
    </row>
    <row r="1407" spans="2:28">
      <c r="B1407" s="138" t="s">
        <v>2874</v>
      </c>
      <c r="C1407" s="138" t="s">
        <v>4165</v>
      </c>
      <c r="D1407" s="138"/>
      <c r="E1407" s="138"/>
      <c r="F1407" s="138"/>
      <c r="G1407" s="138"/>
      <c r="H1407" s="123" t="s">
        <v>4325</v>
      </c>
      <c r="I1407" s="138"/>
      <c r="J1407" s="138"/>
      <c r="K1407" s="257" t="s">
        <v>2876</v>
      </c>
      <c r="L1407" s="959" t="s">
        <v>3218</v>
      </c>
      <c r="M1407" s="564">
        <f>IF(ISERROR(VLOOKUP($B1407,ESTR_PREC!$A$1:$M$6000,2,FALSE))=TRUE,0,VLOOKUP($B1407,ESTR_PREC!$A$1:$M$6000,2,FALSE))</f>
        <v>0</v>
      </c>
      <c r="N1407" s="225"/>
      <c r="O1407" s="560">
        <f>+N1407-M1407</f>
        <v>0</v>
      </c>
      <c r="Q1407" s="225"/>
      <c r="R1407" s="499"/>
      <c r="U1407" s="265"/>
      <c r="V1407" s="265"/>
      <c r="W1407" s="265"/>
      <c r="Z1407" s="501"/>
      <c r="AA1407" s="501"/>
      <c r="AB1407" s="501"/>
    </row>
    <row r="1408" spans="2:28" ht="15.75" hidden="1" thickBot="1">
      <c r="B1408" s="352" t="s">
        <v>2877</v>
      </c>
      <c r="C1408" s="352" t="s">
        <v>4166</v>
      </c>
      <c r="D1408" s="352"/>
      <c r="E1408" s="352"/>
      <c r="F1408" s="352"/>
      <c r="G1408" s="352"/>
      <c r="H1408" s="352"/>
      <c r="I1408" s="352"/>
      <c r="J1408" s="352"/>
      <c r="K1408" s="561" t="s">
        <v>2879</v>
      </c>
      <c r="L1408" s="578" t="s">
        <v>3218</v>
      </c>
      <c r="M1408" s="815"/>
      <c r="N1408" s="815"/>
      <c r="O1408" s="815"/>
      <c r="Q1408" s="815"/>
      <c r="R1408" s="499"/>
      <c r="U1408" s="265"/>
      <c r="V1408" s="265"/>
      <c r="W1408" s="265"/>
      <c r="Z1408" s="501"/>
      <c r="AA1408" s="501"/>
      <c r="AB1408" s="501"/>
    </row>
    <row r="1409" spans="2:28" ht="15.75">
      <c r="K1409" s="550" t="s">
        <v>4167</v>
      </c>
      <c r="L1409" s="528"/>
      <c r="M1409" s="192"/>
      <c r="N1409" s="192"/>
      <c r="O1409" s="192"/>
      <c r="Q1409" s="192"/>
      <c r="R1409" s="554"/>
      <c r="U1409" s="265"/>
      <c r="V1409" s="265"/>
      <c r="W1409" s="265"/>
      <c r="Z1409" s="501"/>
      <c r="AA1409" s="501"/>
      <c r="AB1409" s="501"/>
    </row>
    <row r="1410" spans="2:28" ht="15.75">
      <c r="K1410" s="550"/>
      <c r="L1410" s="528"/>
      <c r="M1410" s="192"/>
      <c r="N1410" s="192"/>
      <c r="O1410" s="192"/>
      <c r="Q1410" s="192"/>
      <c r="R1410" s="554"/>
      <c r="S1410" s="192"/>
      <c r="T1410" s="192"/>
      <c r="U1410" s="265"/>
      <c r="V1410" s="192"/>
      <c r="W1410" s="192"/>
      <c r="Z1410" s="192"/>
      <c r="AA1410" s="501"/>
      <c r="AB1410" s="192"/>
    </row>
    <row r="1411" spans="2:28" ht="16.5" thickBot="1">
      <c r="K1411" s="550"/>
      <c r="L1411" s="528"/>
      <c r="M1411" s="192"/>
      <c r="N1411" s="192"/>
      <c r="O1411" s="192"/>
      <c r="Q1411" s="192"/>
      <c r="R1411" s="554"/>
      <c r="S1411" s="192"/>
      <c r="T1411" s="192"/>
      <c r="U1411" s="265"/>
      <c r="V1411" s="192"/>
      <c r="W1411" s="192"/>
      <c r="Z1411" s="192"/>
      <c r="AA1411" s="501"/>
      <c r="AB1411" s="192"/>
    </row>
    <row r="1412" spans="2:28" ht="39" thickBot="1">
      <c r="K1412" s="529"/>
      <c r="L1412" s="465"/>
      <c r="M1412" s="328" t="str">
        <f>+$M$10</f>
        <v>Valore netto al 31/12/2017</v>
      </c>
      <c r="N1412" s="779" t="str">
        <f>N$10</f>
        <v>Valore netto al 31/12/2018</v>
      </c>
      <c r="O1412" s="779" t="s">
        <v>4064</v>
      </c>
      <c r="P1412" s="806"/>
      <c r="Q1412" s="779" t="str">
        <f>Q$10</f>
        <v>Prechiusura al ° trimestre 2018</v>
      </c>
      <c r="R1412" s="514"/>
      <c r="S1412" s="1145" t="str">
        <f>S$330</f>
        <v>Costi da utilizzo contributi 2018</v>
      </c>
      <c r="T1412" s="1143" t="str">
        <f>T$330</f>
        <v>Costi da utilizzo contributi DI CUI SOCIO-SAN</v>
      </c>
      <c r="U1412" s="1144"/>
      <c r="V1412" s="1142" t="str">
        <f>V$330</f>
        <v>Costi da contributi 2018</v>
      </c>
      <c r="W1412" s="1143" t="str">
        <f>W$330</f>
        <v>Costi da contributi DI CUI SOCIO-SAN</v>
      </c>
      <c r="Z1412" s="681"/>
      <c r="AA1412" s="501"/>
      <c r="AB1412" s="681"/>
    </row>
    <row r="1413" spans="2:28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321" t="s">
        <v>2881</v>
      </c>
      <c r="L1413" s="187" t="s">
        <v>3218</v>
      </c>
      <c r="M1413" s="188">
        <f>+M1415+M1427</f>
        <v>0</v>
      </c>
      <c r="N1413" s="775">
        <f>+N1415+N1427</f>
        <v>0</v>
      </c>
      <c r="O1413" s="775">
        <f>+N1413-M1413</f>
        <v>0</v>
      </c>
      <c r="Q1413" s="775">
        <f>+Q1415+Q1427</f>
        <v>0</v>
      </c>
      <c r="R1413" s="518"/>
      <c r="S1413" s="188">
        <f>+S1415+S1427</f>
        <v>0</v>
      </c>
      <c r="T1413" s="188">
        <f>+T1415+T1427</f>
        <v>0</v>
      </c>
      <c r="U1413" s="265"/>
      <c r="V1413" s="188">
        <f>+V1415+V1427</f>
        <v>0</v>
      </c>
      <c r="W1413" s="188">
        <f>+W1415+W1427</f>
        <v>0</v>
      </c>
      <c r="Z1413" s="518"/>
      <c r="AA1413" s="501"/>
      <c r="AB1413" s="518"/>
    </row>
    <row r="1414" spans="2:28" ht="17.25" thickTop="1" thickBot="1">
      <c r="K1414" s="539"/>
      <c r="L1414" s="528"/>
      <c r="M1414" s="518"/>
      <c r="N1414" s="515"/>
      <c r="O1414" s="515"/>
      <c r="Q1414" s="515"/>
      <c r="R1414" s="518"/>
      <c r="S1414" s="518"/>
      <c r="T1414" s="518"/>
      <c r="U1414" s="265"/>
      <c r="V1414" s="518"/>
      <c r="W1414" s="518"/>
      <c r="Z1414" s="518"/>
      <c r="AA1414" s="501"/>
      <c r="AB1414" s="518"/>
    </row>
    <row r="1415" spans="2:28" ht="17.25" thickTop="1" thickBot="1">
      <c r="B1415" s="194" t="s">
        <v>2882</v>
      </c>
      <c r="C1415" s="247" t="s">
        <v>4169</v>
      </c>
      <c r="D1415" s="248"/>
      <c r="E1415" s="103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90">
        <f>SUM(M1418:M1425)</f>
        <v>0</v>
      </c>
      <c r="N1415" s="190">
        <f>SUM(N1418:N1425)</f>
        <v>0</v>
      </c>
      <c r="O1415" s="298">
        <f>+N1415-M1415</f>
        <v>0</v>
      </c>
      <c r="Q1415" s="190">
        <f>SUM(Q1418:Q1425)</f>
        <v>0</v>
      </c>
      <c r="R1415" s="528"/>
      <c r="S1415" s="190">
        <f>SUM(S1418:S1425)</f>
        <v>0</v>
      </c>
      <c r="T1415" s="190">
        <f>SUM(T1418:T1425)</f>
        <v>0</v>
      </c>
      <c r="U1415" s="265"/>
      <c r="V1415" s="190">
        <f>SUM(V1418:V1425)</f>
        <v>0</v>
      </c>
      <c r="W1415" s="190">
        <f>SUM(W1418:W1425)</f>
        <v>0</v>
      </c>
      <c r="Z1415" s="528"/>
      <c r="AA1415" s="501"/>
      <c r="AB1415" s="528"/>
    </row>
    <row r="1416" spans="2:28" ht="9" customHeight="1" thickTop="1" thickBot="1">
      <c r="K1416" s="540"/>
      <c r="M1416" s="265"/>
      <c r="N1416" s="379"/>
      <c r="Q1416" s="379"/>
      <c r="R1416" s="554"/>
      <c r="U1416" s="265"/>
      <c r="V1416" s="265"/>
      <c r="W1416" s="265"/>
      <c r="Z1416" s="501"/>
      <c r="AA1416" s="501"/>
      <c r="AB1416" s="501"/>
    </row>
    <row r="1417" spans="2:28" ht="39" thickBot="1">
      <c r="B1417" s="102" t="s">
        <v>3221</v>
      </c>
      <c r="C1417" s="245" t="s">
        <v>48</v>
      </c>
      <c r="D1417" s="245"/>
      <c r="E1417" s="246"/>
      <c r="F1417" s="246"/>
      <c r="G1417" s="246"/>
      <c r="H1417" s="246"/>
      <c r="I1417" s="246"/>
      <c r="J1417" s="246"/>
      <c r="K1417" s="302" t="s">
        <v>3222</v>
      </c>
      <c r="L1417" s="135"/>
      <c r="M1417" s="328" t="str">
        <f>+$M$10</f>
        <v>Valore netto al 31/12/2017</v>
      </c>
      <c r="N1417" s="779" t="str">
        <f>N$10</f>
        <v>Valore netto al 31/12/2018</v>
      </c>
      <c r="O1417" s="779" t="s">
        <v>4064</v>
      </c>
      <c r="P1417" s="806"/>
      <c r="Q1417" s="779" t="str">
        <f>Q$10</f>
        <v>Prechiusura al ° trimestre 2018</v>
      </c>
      <c r="R1417" s="514"/>
      <c r="S1417" s="1145" t="str">
        <f>S$330</f>
        <v>Costi da utilizzo contributi 2018</v>
      </c>
      <c r="T1417" s="1143" t="str">
        <f>T$330</f>
        <v>Costi da utilizzo contributi DI CUI SOCIO-SAN</v>
      </c>
      <c r="U1417" s="1144"/>
      <c r="V1417" s="1142" t="str">
        <f>V$330</f>
        <v>Costi da contributi 2018</v>
      </c>
      <c r="W1417" s="1143" t="str">
        <f>W$330</f>
        <v>Costi da contributi DI CUI SOCIO-SAN</v>
      </c>
      <c r="Z1417" s="681"/>
      <c r="AA1417" s="501"/>
      <c r="AB1417" s="681"/>
    </row>
    <row r="1418" spans="2:28">
      <c r="B1418" s="127" t="s">
        <v>2884</v>
      </c>
      <c r="C1418" s="127" t="s">
        <v>4170</v>
      </c>
      <c r="D1418" s="127"/>
      <c r="E1418" s="127"/>
      <c r="F1418" s="127"/>
      <c r="G1418" s="127"/>
      <c r="H1418" s="123" t="s">
        <v>4326</v>
      </c>
      <c r="I1418" s="127"/>
      <c r="J1418" s="127"/>
      <c r="K1418" s="183" t="s">
        <v>2889</v>
      </c>
      <c r="L1418" s="125" t="s">
        <v>3218</v>
      </c>
      <c r="M1418" s="564">
        <f>IF(ISERROR(VLOOKUP($B1418,ESTR_PREC!$A$1:$M$6000,2,FALSE))=TRUE,0,VLOOKUP($B1418,ESTR_PREC!$A$1:$M$6000,2,FALSE))</f>
        <v>0</v>
      </c>
      <c r="N1418" s="225"/>
      <c r="O1418" s="560">
        <f t="shared" ref="O1418:O1425" si="71">+N1418-M1418</f>
        <v>0</v>
      </c>
      <c r="Q1418" s="225"/>
      <c r="R1418" s="499"/>
      <c r="S1418" s="225"/>
      <c r="T1418" s="225"/>
      <c r="U1418" s="265"/>
      <c r="V1418" s="225"/>
      <c r="W1418" s="225"/>
      <c r="Z1418" s="499"/>
      <c r="AA1418" s="501"/>
      <c r="AB1418" s="499"/>
    </row>
    <row r="1419" spans="2:28">
      <c r="B1419" s="127" t="s">
        <v>2890</v>
      </c>
      <c r="C1419" s="127" t="s">
        <v>4171</v>
      </c>
      <c r="D1419" s="127"/>
      <c r="E1419" s="127"/>
      <c r="F1419" s="127"/>
      <c r="G1419" s="127"/>
      <c r="H1419" s="123" t="s">
        <v>4326</v>
      </c>
      <c r="I1419" s="127"/>
      <c r="J1419" s="127"/>
      <c r="K1419" s="183" t="s">
        <v>2892</v>
      </c>
      <c r="L1419" s="125" t="s">
        <v>3218</v>
      </c>
      <c r="M1419" s="564">
        <f>IF(ISERROR(VLOOKUP($B1419,ESTR_PREC!$A$1:$M$6000,2,FALSE))=TRUE,0,VLOOKUP($B1419,ESTR_PREC!$A$1:$M$6000,2,FALSE))</f>
        <v>0</v>
      </c>
      <c r="N1419" s="225"/>
      <c r="O1419" s="560">
        <f t="shared" si="71"/>
        <v>0</v>
      </c>
      <c r="Q1419" s="225"/>
      <c r="R1419" s="499"/>
      <c r="S1419" s="225"/>
      <c r="T1419" s="225"/>
      <c r="U1419" s="265"/>
      <c r="V1419" s="225"/>
      <c r="W1419" s="225"/>
      <c r="Z1419" s="499"/>
      <c r="AA1419" s="501"/>
      <c r="AB1419" s="499"/>
    </row>
    <row r="1420" spans="2:28">
      <c r="B1420" s="127" t="s">
        <v>2893</v>
      </c>
      <c r="C1420" s="127" t="s">
        <v>4172</v>
      </c>
      <c r="D1420" s="127"/>
      <c r="E1420" s="127"/>
      <c r="F1420" s="127"/>
      <c r="G1420" s="127"/>
      <c r="H1420" s="123" t="s">
        <v>4326</v>
      </c>
      <c r="I1420" s="127"/>
      <c r="J1420" s="127"/>
      <c r="K1420" s="183" t="s">
        <v>2894</v>
      </c>
      <c r="L1420" s="125" t="s">
        <v>3218</v>
      </c>
      <c r="M1420" s="564">
        <f>IF(ISERROR(VLOOKUP($B1420,ESTR_PREC!$A$1:$M$6000,2,FALSE))=TRUE,0,VLOOKUP($B1420,ESTR_PREC!$A$1:$M$6000,2,FALSE))</f>
        <v>0</v>
      </c>
      <c r="N1420" s="225"/>
      <c r="O1420" s="560">
        <f t="shared" si="71"/>
        <v>0</v>
      </c>
      <c r="Q1420" s="225"/>
      <c r="R1420" s="499"/>
      <c r="S1420" s="225"/>
      <c r="T1420" s="225"/>
      <c r="U1420" s="265"/>
      <c r="V1420" s="225"/>
      <c r="W1420" s="225"/>
      <c r="Z1420" s="499"/>
      <c r="AA1420" s="501"/>
      <c r="AB1420" s="499"/>
    </row>
    <row r="1421" spans="2:28">
      <c r="B1421" s="127" t="s">
        <v>2895</v>
      </c>
      <c r="C1421" s="127" t="s">
        <v>4173</v>
      </c>
      <c r="D1421" s="127"/>
      <c r="E1421" s="127"/>
      <c r="F1421" s="127"/>
      <c r="G1421" s="127"/>
      <c r="H1421" s="123" t="s">
        <v>4326</v>
      </c>
      <c r="I1421" s="127"/>
      <c r="J1421" s="127"/>
      <c r="K1421" s="183" t="s">
        <v>2897</v>
      </c>
      <c r="L1421" s="125" t="s">
        <v>3218</v>
      </c>
      <c r="M1421" s="564">
        <f>IF(ISERROR(VLOOKUP($B1421,ESTR_PREC!$A$1:$M$6000,2,FALSE))=TRUE,0,VLOOKUP($B1421,ESTR_PREC!$A$1:$M$6000,2,FALSE))</f>
        <v>0</v>
      </c>
      <c r="N1421" s="225"/>
      <c r="O1421" s="560">
        <f t="shared" si="71"/>
        <v>0</v>
      </c>
      <c r="Q1421" s="225"/>
      <c r="R1421" s="499"/>
      <c r="S1421" s="225"/>
      <c r="T1421" s="225"/>
      <c r="U1421" s="265"/>
      <c r="V1421" s="225"/>
      <c r="W1421" s="225"/>
      <c r="Z1421" s="499"/>
      <c r="AA1421" s="501"/>
      <c r="AB1421" s="499"/>
    </row>
    <row r="1422" spans="2:28">
      <c r="B1422" s="127" t="s">
        <v>2898</v>
      </c>
      <c r="C1422" s="127" t="s">
        <v>4174</v>
      </c>
      <c r="D1422" s="127"/>
      <c r="E1422" s="127"/>
      <c r="F1422" s="127"/>
      <c r="G1422" s="127"/>
      <c r="H1422" s="123" t="s">
        <v>4326</v>
      </c>
      <c r="I1422" s="127"/>
      <c r="J1422" s="127"/>
      <c r="K1422" s="183" t="s">
        <v>2899</v>
      </c>
      <c r="L1422" s="125" t="s">
        <v>3218</v>
      </c>
      <c r="M1422" s="564">
        <f>IF(ISERROR(VLOOKUP($B1422,ESTR_PREC!$A$1:$M$6000,2,FALSE))=TRUE,0,VLOOKUP($B1422,ESTR_PREC!$A$1:$M$6000,2,FALSE))</f>
        <v>0</v>
      </c>
      <c r="N1422" s="225"/>
      <c r="O1422" s="560">
        <f t="shared" si="71"/>
        <v>0</v>
      </c>
      <c r="Q1422" s="225"/>
      <c r="R1422" s="499"/>
      <c r="S1422" s="225"/>
      <c r="T1422" s="225"/>
      <c r="U1422" s="265"/>
      <c r="V1422" s="225"/>
      <c r="W1422" s="225"/>
      <c r="Z1422" s="499"/>
      <c r="AA1422" s="501"/>
      <c r="AB1422" s="499"/>
    </row>
    <row r="1423" spans="2:28">
      <c r="B1423" s="127" t="s">
        <v>2900</v>
      </c>
      <c r="C1423" s="127" t="s">
        <v>4175</v>
      </c>
      <c r="D1423" s="127"/>
      <c r="E1423" s="127"/>
      <c r="F1423" s="127"/>
      <c r="G1423" s="127"/>
      <c r="H1423" s="123" t="s">
        <v>4326</v>
      </c>
      <c r="I1423" s="127"/>
      <c r="J1423" s="127"/>
      <c r="K1423" s="183" t="s">
        <v>2901</v>
      </c>
      <c r="L1423" s="125" t="s">
        <v>3218</v>
      </c>
      <c r="M1423" s="564">
        <f>IF(ISERROR(VLOOKUP($B1423,ESTR_PREC!$A$1:$M$6000,2,FALSE))=TRUE,0,VLOOKUP($B1423,ESTR_PREC!$A$1:$M$6000,2,FALSE))</f>
        <v>0</v>
      </c>
      <c r="N1423" s="225"/>
      <c r="O1423" s="560">
        <f t="shared" si="71"/>
        <v>0</v>
      </c>
      <c r="Q1423" s="225"/>
      <c r="R1423" s="499"/>
      <c r="S1423" s="225"/>
      <c r="T1423" s="225"/>
      <c r="U1423" s="265"/>
      <c r="V1423" s="225"/>
      <c r="W1423" s="225"/>
      <c r="Z1423" s="499"/>
      <c r="AA1423" s="501"/>
      <c r="AB1423" s="499"/>
    </row>
    <row r="1424" spans="2:28">
      <c r="B1424" s="127" t="s">
        <v>2902</v>
      </c>
      <c r="C1424" s="127" t="s">
        <v>4176</v>
      </c>
      <c r="D1424" s="127"/>
      <c r="E1424" s="127"/>
      <c r="F1424" s="127"/>
      <c r="G1424" s="127"/>
      <c r="H1424" s="123" t="s">
        <v>4326</v>
      </c>
      <c r="I1424" s="127"/>
      <c r="J1424" s="127"/>
      <c r="K1424" s="164" t="s">
        <v>2903</v>
      </c>
      <c r="L1424" s="125" t="s">
        <v>3218</v>
      </c>
      <c r="M1424" s="564">
        <f>IF(ISERROR(VLOOKUP($B1424,ESTR_PREC!$A$1:$M$6000,2,FALSE))=TRUE,0,VLOOKUP($B1424,ESTR_PREC!$A$1:$M$6000,2,FALSE))</f>
        <v>0</v>
      </c>
      <c r="N1424" s="225"/>
      <c r="O1424" s="560">
        <f t="shared" si="71"/>
        <v>0</v>
      </c>
      <c r="Q1424" s="225"/>
      <c r="R1424" s="499"/>
      <c r="S1424" s="225"/>
      <c r="T1424" s="225"/>
      <c r="U1424" s="265"/>
      <c r="V1424" s="225"/>
      <c r="W1424" s="225"/>
      <c r="Z1424" s="499"/>
      <c r="AA1424" s="501"/>
      <c r="AB1424" s="499"/>
    </row>
    <row r="1425" spans="1:28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23" t="s">
        <v>4326</v>
      </c>
      <c r="I1425" s="130"/>
      <c r="J1425" s="130"/>
      <c r="K1425" s="213" t="s">
        <v>2905</v>
      </c>
      <c r="L1425" s="132" t="s">
        <v>3218</v>
      </c>
      <c r="M1425" s="564">
        <f>IF(ISERROR(VLOOKUP($B1425,ESTR_PREC!$A$1:$M$6000,2,FALSE))=TRUE,0,VLOOKUP($B1425,ESTR_PREC!$A$1:$M$6000,2,FALSE))</f>
        <v>0</v>
      </c>
      <c r="N1425" s="225"/>
      <c r="O1425" s="560">
        <f t="shared" si="71"/>
        <v>0</v>
      </c>
      <c r="Q1425" s="225"/>
      <c r="R1425" s="499"/>
      <c r="S1425" s="225"/>
      <c r="T1425" s="225"/>
      <c r="U1425" s="265"/>
      <c r="V1425" s="225"/>
      <c r="W1425" s="225"/>
      <c r="Z1425" s="499"/>
      <c r="AA1425" s="501"/>
      <c r="AB1425" s="499"/>
    </row>
    <row r="1426" spans="1:28" s="379" customFormat="1" ht="15.75" thickBot="1">
      <c r="A1426" s="265"/>
      <c r="K1426" s="551"/>
      <c r="L1426" s="466"/>
      <c r="R1426" s="554"/>
      <c r="Z1426" s="501"/>
      <c r="AA1426" s="501"/>
      <c r="AB1426" s="501"/>
    </row>
    <row r="1427" spans="1:28" ht="17.25" thickTop="1" thickBot="1">
      <c r="B1427" s="194" t="s">
        <v>2906</v>
      </c>
      <c r="C1427" s="247" t="s">
        <v>4178</v>
      </c>
      <c r="D1427" s="248"/>
      <c r="E1427" s="103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90">
        <f>SUM(M1430:M1431)</f>
        <v>0</v>
      </c>
      <c r="N1427" s="190">
        <f>SUM(N1430:N1431)</f>
        <v>0</v>
      </c>
      <c r="O1427" s="298">
        <f>+N1427-M1427</f>
        <v>0</v>
      </c>
      <c r="Q1427" s="190">
        <f>SUM(Q1430:Q1431)</f>
        <v>0</v>
      </c>
      <c r="R1427" s="528"/>
      <c r="S1427" s="190">
        <f>SUM(S1430:S1431)</f>
        <v>0</v>
      </c>
      <c r="T1427" s="190">
        <f>SUM(T1430:T1431)</f>
        <v>0</v>
      </c>
      <c r="V1427" s="190">
        <f>SUM(V1430:V1431)</f>
        <v>0</v>
      </c>
      <c r="W1427" s="190">
        <f>SUM(W1430:W1431)</f>
        <v>0</v>
      </c>
      <c r="Z1427" s="528"/>
      <c r="AA1427" s="501"/>
      <c r="AB1427" s="528"/>
    </row>
    <row r="1428" spans="1:28" ht="9" customHeight="1" thickTop="1" thickBot="1">
      <c r="K1428" s="540"/>
      <c r="M1428" s="265"/>
      <c r="N1428" s="379"/>
      <c r="Q1428" s="379"/>
      <c r="R1428" s="554"/>
      <c r="S1428" s="91"/>
      <c r="T1428" s="91"/>
      <c r="U1428" s="265"/>
      <c r="V1428" s="91"/>
      <c r="W1428" s="91"/>
      <c r="Z1428" s="501"/>
      <c r="AA1428" s="501"/>
      <c r="AB1428" s="501"/>
    </row>
    <row r="1429" spans="1:28" ht="39" thickBot="1">
      <c r="B1429" s="102" t="s">
        <v>3221</v>
      </c>
      <c r="C1429" s="245" t="s">
        <v>48</v>
      </c>
      <c r="D1429" s="245"/>
      <c r="E1429" s="246"/>
      <c r="F1429" s="246"/>
      <c r="G1429" s="246"/>
      <c r="H1429" s="246"/>
      <c r="I1429" s="246"/>
      <c r="J1429" s="246"/>
      <c r="K1429" s="302" t="s">
        <v>3222</v>
      </c>
      <c r="L1429" s="135"/>
      <c r="M1429" s="328" t="str">
        <f>+$M$10</f>
        <v>Valore netto al 31/12/2017</v>
      </c>
      <c r="N1429" s="779" t="str">
        <f>N$10</f>
        <v>Valore netto al 31/12/2018</v>
      </c>
      <c r="O1429" s="779" t="s">
        <v>4064</v>
      </c>
      <c r="P1429" s="806"/>
      <c r="Q1429" s="779" t="str">
        <f>Q$10</f>
        <v>Prechiusura al ° trimestre 2018</v>
      </c>
      <c r="R1429" s="514"/>
      <c r="S1429" s="1145" t="str">
        <f>S$330</f>
        <v>Costi da utilizzo contributi 2018</v>
      </c>
      <c r="T1429" s="1143" t="str">
        <f>T$330</f>
        <v>Costi da utilizzo contributi DI CUI SOCIO-SAN</v>
      </c>
      <c r="U1429" s="1144"/>
      <c r="V1429" s="1142" t="str">
        <f>V$330</f>
        <v>Costi da contributi 2018</v>
      </c>
      <c r="W1429" s="1143" t="str">
        <f>W$330</f>
        <v>Costi da contributi DI CUI SOCIO-SAN</v>
      </c>
      <c r="Z1429" s="681"/>
      <c r="AA1429" s="501"/>
      <c r="AB1429" s="681"/>
    </row>
    <row r="1430" spans="1:28">
      <c r="B1430" s="127" t="s">
        <v>2908</v>
      </c>
      <c r="C1430" s="127" t="s">
        <v>4179</v>
      </c>
      <c r="D1430" s="127"/>
      <c r="E1430" s="127"/>
      <c r="F1430" s="127"/>
      <c r="G1430" s="127"/>
      <c r="H1430" s="123" t="s">
        <v>4327</v>
      </c>
      <c r="I1430" s="127"/>
      <c r="J1430" s="127"/>
      <c r="K1430" s="183" t="s">
        <v>2910</v>
      </c>
      <c r="L1430" s="125" t="s">
        <v>3218</v>
      </c>
      <c r="M1430" s="564">
        <f>IF(ISERROR(VLOOKUP($B1430,ESTR_PREC!$A$1:$M$6000,2,FALSE))=TRUE,0,VLOOKUP($B1430,ESTR_PREC!$A$1:$M$6000,2,FALSE))</f>
        <v>0</v>
      </c>
      <c r="N1430" s="225"/>
      <c r="O1430" s="560">
        <f>+N1430-M1430</f>
        <v>0</v>
      </c>
      <c r="Q1430" s="225"/>
      <c r="R1430" s="499"/>
      <c r="S1430" s="225"/>
      <c r="T1430" s="225"/>
      <c r="U1430" s="265"/>
      <c r="V1430" s="225"/>
      <c r="W1430" s="225"/>
      <c r="Z1430" s="499"/>
      <c r="AA1430" s="501"/>
      <c r="AB1430" s="499"/>
    </row>
    <row r="1431" spans="1:28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23" t="s">
        <v>4327</v>
      </c>
      <c r="I1431" s="130"/>
      <c r="J1431" s="130"/>
      <c r="K1431" s="213" t="s">
        <v>2913</v>
      </c>
      <c r="L1431" s="132" t="s">
        <v>3218</v>
      </c>
      <c r="M1431" s="564">
        <f>IF(ISERROR(VLOOKUP($B1431,ESTR_PREC!$A$1:$M$6000,2,FALSE))=TRUE,0,VLOOKUP($B1431,ESTR_PREC!$A$1:$M$6000,2,FALSE))</f>
        <v>0</v>
      </c>
      <c r="N1431" s="225"/>
      <c r="O1431" s="560">
        <f>+N1431-M1431</f>
        <v>0</v>
      </c>
      <c r="Q1431" s="225"/>
      <c r="R1431" s="499"/>
      <c r="S1431" s="225"/>
      <c r="T1431" s="225"/>
      <c r="U1431" s="265"/>
      <c r="V1431" s="225"/>
      <c r="W1431" s="225"/>
      <c r="Z1431" s="499"/>
      <c r="AA1431" s="501"/>
      <c r="AB1431" s="499"/>
    </row>
    <row r="1432" spans="1:28">
      <c r="M1432" s="265"/>
      <c r="O1432" s="265"/>
      <c r="R1432" s="554"/>
      <c r="U1432" s="265"/>
      <c r="V1432" s="265"/>
      <c r="W1432" s="265"/>
      <c r="Z1432" s="501"/>
      <c r="AA1432" s="501"/>
      <c r="AB1432" s="501"/>
    </row>
    <row r="1433" spans="1:28" ht="15.75" thickBot="1">
      <c r="M1433" s="265"/>
      <c r="O1433" s="265"/>
      <c r="R1433" s="554"/>
      <c r="U1433" s="265"/>
      <c r="V1433" s="265"/>
      <c r="W1433" s="265"/>
      <c r="Z1433" s="501"/>
      <c r="AA1433" s="501"/>
      <c r="AB1433" s="501"/>
    </row>
    <row r="1434" spans="1:28" s="291" customFormat="1" ht="26.25" thickBot="1">
      <c r="A1434" s="265"/>
      <c r="K1434" s="529"/>
      <c r="L1434" s="465"/>
      <c r="M1434" s="328" t="str">
        <f>+$M$10</f>
        <v>Valore netto al 31/12/2017</v>
      </c>
      <c r="N1434" s="779" t="str">
        <f>N$10</f>
        <v>Valore netto al 31/12/2018</v>
      </c>
      <c r="O1434" s="779" t="s">
        <v>4064</v>
      </c>
      <c r="P1434" s="806"/>
      <c r="Q1434" s="779" t="str">
        <f>Q$10</f>
        <v>Prechiusura al ° trimestre 2018</v>
      </c>
      <c r="R1434" s="514"/>
      <c r="Y1434" s="379"/>
    </row>
    <row r="1435" spans="1:28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32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775">
        <f>+N1435-M1435</f>
        <v>0</v>
      </c>
      <c r="Q1435" s="98">
        <f>+Q1437-Q1444</f>
        <v>0</v>
      </c>
      <c r="R1435" s="518"/>
      <c r="U1435" s="265"/>
      <c r="V1435" s="265"/>
      <c r="W1435" s="265"/>
      <c r="X1435" s="265"/>
      <c r="Z1435" s="291"/>
      <c r="AA1435" s="291"/>
      <c r="AB1435" s="291"/>
    </row>
    <row r="1436" spans="1:28" ht="16.5" thickTop="1" thickBot="1">
      <c r="M1436" s="265"/>
      <c r="N1436" s="379"/>
      <c r="Q1436" s="379"/>
      <c r="R1436" s="554"/>
      <c r="U1436" s="265"/>
      <c r="V1436" s="265"/>
      <c r="W1436" s="265"/>
      <c r="Z1436" s="501"/>
      <c r="AA1436" s="501"/>
      <c r="AB1436" s="501"/>
    </row>
    <row r="1437" spans="1:28" ht="17.25" thickTop="1" thickBot="1">
      <c r="B1437" s="152" t="s">
        <v>2916</v>
      </c>
      <c r="C1437" s="247" t="s">
        <v>4182</v>
      </c>
      <c r="D1437" s="248"/>
      <c r="E1437" s="103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298">
        <f>+N1437-M1437</f>
        <v>0</v>
      </c>
      <c r="Q1437" s="154">
        <f>SUM(Q1440:Q1442)</f>
        <v>0</v>
      </c>
      <c r="R1437" s="519"/>
      <c r="U1437" s="265"/>
      <c r="V1437" s="265"/>
      <c r="W1437" s="265"/>
      <c r="Z1437" s="501"/>
      <c r="AA1437" s="501"/>
      <c r="AB1437" s="501"/>
    </row>
    <row r="1438" spans="1:28" ht="9" customHeight="1" thickTop="1" thickBot="1">
      <c r="B1438" s="91"/>
      <c r="C1438" s="91"/>
      <c r="D1438" s="91"/>
      <c r="E1438" s="91"/>
      <c r="F1438" s="91"/>
      <c r="G1438" s="91"/>
      <c r="H1438" s="91"/>
      <c r="I1438" s="91"/>
      <c r="J1438" s="91"/>
      <c r="K1438" s="301"/>
      <c r="L1438" s="100"/>
      <c r="M1438" s="91"/>
      <c r="N1438" s="379"/>
      <c r="Q1438" s="379"/>
      <c r="R1438" s="554"/>
      <c r="U1438" s="265"/>
      <c r="V1438" s="265"/>
      <c r="W1438" s="265"/>
      <c r="Z1438" s="501"/>
      <c r="AA1438" s="501"/>
      <c r="AB1438" s="501"/>
    </row>
    <row r="1439" spans="1:28" ht="26.25" thickBot="1">
      <c r="B1439" s="102" t="s">
        <v>3221</v>
      </c>
      <c r="C1439" s="245" t="s">
        <v>48</v>
      </c>
      <c r="D1439" s="245"/>
      <c r="E1439" s="246"/>
      <c r="F1439" s="246"/>
      <c r="G1439" s="246"/>
      <c r="H1439" s="246"/>
      <c r="I1439" s="246"/>
      <c r="J1439" s="246"/>
      <c r="K1439" s="302" t="s">
        <v>3222</v>
      </c>
      <c r="L1439" s="135"/>
      <c r="M1439" s="328" t="str">
        <f>+$M$10</f>
        <v>Valore netto al 31/12/2017</v>
      </c>
      <c r="N1439" s="779" t="str">
        <f>N$10</f>
        <v>Valore netto al 31/12/2018</v>
      </c>
      <c r="O1439" s="779" t="s">
        <v>4064</v>
      </c>
      <c r="P1439" s="806"/>
      <c r="Q1439" s="779" t="str">
        <f>Q$10</f>
        <v>Prechiusura al ° trimestre 2018</v>
      </c>
      <c r="R1439" s="514"/>
      <c r="U1439" s="265"/>
      <c r="V1439" s="265"/>
      <c r="W1439" s="265"/>
      <c r="Z1439" s="501"/>
      <c r="AA1439" s="501"/>
      <c r="AB1439" s="501"/>
    </row>
    <row r="1440" spans="1:28" hidden="1">
      <c r="B1440" s="138" t="s">
        <v>2918</v>
      </c>
      <c r="C1440" s="138" t="s">
        <v>4183</v>
      </c>
      <c r="D1440" s="138"/>
      <c r="E1440" s="138"/>
      <c r="F1440" s="138"/>
      <c r="G1440" s="138"/>
      <c r="H1440" s="138"/>
      <c r="I1440" s="138"/>
      <c r="J1440" s="138"/>
      <c r="K1440" s="257" t="s">
        <v>2921</v>
      </c>
      <c r="L1440" s="270" t="s">
        <v>3218</v>
      </c>
      <c r="M1440" s="815"/>
      <c r="N1440" s="815"/>
      <c r="O1440" s="815"/>
      <c r="Q1440" s="815"/>
      <c r="R1440" s="499"/>
      <c r="U1440" s="265"/>
      <c r="V1440" s="265"/>
      <c r="W1440" s="265"/>
      <c r="Z1440" s="501"/>
      <c r="AA1440" s="501"/>
      <c r="AB1440" s="501"/>
    </row>
    <row r="1441" spans="1:28" hidden="1">
      <c r="B1441" s="138" t="s">
        <v>2922</v>
      </c>
      <c r="C1441" s="138" t="s">
        <v>4184</v>
      </c>
      <c r="D1441" s="138"/>
      <c r="E1441" s="138"/>
      <c r="F1441" s="138"/>
      <c r="G1441" s="138"/>
      <c r="H1441" s="138"/>
      <c r="I1441" s="138"/>
      <c r="J1441" s="138"/>
      <c r="K1441" s="316" t="s">
        <v>2923</v>
      </c>
      <c r="L1441" s="270" t="s">
        <v>3218</v>
      </c>
      <c r="M1441" s="815"/>
      <c r="N1441" s="815"/>
      <c r="O1441" s="815"/>
      <c r="Q1441" s="815"/>
      <c r="R1441" s="499"/>
      <c r="U1441" s="265"/>
      <c r="V1441" s="265"/>
      <c r="W1441" s="265"/>
      <c r="Z1441" s="501"/>
      <c r="AA1441" s="501"/>
      <c r="AB1441" s="501"/>
    </row>
    <row r="1442" spans="1:28" ht="15.75" thickBot="1">
      <c r="B1442" s="352" t="s">
        <v>2924</v>
      </c>
      <c r="C1442" s="352" t="s">
        <v>4185</v>
      </c>
      <c r="D1442" s="352"/>
      <c r="E1442" s="352"/>
      <c r="F1442" s="352"/>
      <c r="G1442" s="352"/>
      <c r="H1442" s="123" t="s">
        <v>4328</v>
      </c>
      <c r="I1442" s="352"/>
      <c r="J1442" s="352"/>
      <c r="K1442" s="977" t="s">
        <v>2925</v>
      </c>
      <c r="L1442" s="562" t="s">
        <v>3218</v>
      </c>
      <c r="M1442" s="564">
        <f>IF(ISERROR(VLOOKUP($B1442,ESTR_PREC!$A$1:$M$6000,2,FALSE))=TRUE,0,VLOOKUP($B1442,ESTR_PREC!$A$1:$M$6000,2,FALSE))</f>
        <v>0</v>
      </c>
      <c r="N1442" s="225"/>
      <c r="O1442" s="560">
        <f>+N1442-M1442</f>
        <v>0</v>
      </c>
      <c r="Q1442" s="225"/>
      <c r="R1442" s="499"/>
      <c r="U1442" s="265"/>
      <c r="V1442" s="265"/>
      <c r="W1442" s="265"/>
      <c r="Z1442" s="501"/>
      <c r="AA1442" s="501"/>
      <c r="AB1442" s="501"/>
    </row>
    <row r="1443" spans="1:28" ht="15.75" thickBot="1">
      <c r="M1443" s="265"/>
      <c r="N1443" s="379"/>
      <c r="Q1443" s="379"/>
      <c r="R1443" s="554"/>
      <c r="U1443" s="265"/>
      <c r="V1443" s="265"/>
      <c r="W1443" s="265"/>
      <c r="Z1443" s="501"/>
      <c r="AA1443" s="501"/>
      <c r="AB1443" s="501"/>
    </row>
    <row r="1444" spans="1:28" ht="17.25" thickTop="1" thickBot="1">
      <c r="B1444" s="152" t="s">
        <v>2926</v>
      </c>
      <c r="C1444" s="247" t="s">
        <v>4186</v>
      </c>
      <c r="D1444" s="248"/>
      <c r="E1444" s="103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298">
        <f>+N1444-M1444</f>
        <v>0</v>
      </c>
      <c r="Q1444" s="154">
        <f>SUM(Q1447:Q1449)</f>
        <v>0</v>
      </c>
      <c r="R1444" s="519"/>
      <c r="S1444" s="154">
        <f>SUM(S1447:S1449)</f>
        <v>0</v>
      </c>
      <c r="T1444" s="154">
        <f>SUM(T1447:T1449)</f>
        <v>0</v>
      </c>
      <c r="U1444" s="265"/>
      <c r="V1444" s="154">
        <f>SUM(V1447:V1449)</f>
        <v>0</v>
      </c>
      <c r="W1444" s="154">
        <f>SUM(W1447:W1449)</f>
        <v>0</v>
      </c>
      <c r="Z1444" s="519"/>
      <c r="AA1444" s="501"/>
      <c r="AB1444" s="519"/>
    </row>
    <row r="1445" spans="1:28" ht="9" customHeight="1" thickTop="1" thickBot="1">
      <c r="K1445" s="538"/>
      <c r="M1445" s="265"/>
      <c r="N1445" s="379"/>
      <c r="Q1445" s="379"/>
      <c r="R1445" s="554"/>
      <c r="U1445" s="265"/>
      <c r="V1445" s="265"/>
      <c r="W1445" s="265"/>
      <c r="Z1445" s="501"/>
      <c r="AA1445" s="501"/>
      <c r="AB1445" s="501"/>
    </row>
    <row r="1446" spans="1:28" ht="39" thickBot="1">
      <c r="B1446" s="102" t="s">
        <v>3221</v>
      </c>
      <c r="C1446" s="245" t="s">
        <v>48</v>
      </c>
      <c r="D1446" s="245"/>
      <c r="E1446" s="246"/>
      <c r="F1446" s="246"/>
      <c r="G1446" s="246"/>
      <c r="H1446" s="246"/>
      <c r="I1446" s="246"/>
      <c r="J1446" s="246"/>
      <c r="K1446" s="302" t="s">
        <v>3222</v>
      </c>
      <c r="L1446" s="135"/>
      <c r="M1446" s="328" t="str">
        <f>+$M$10</f>
        <v>Valore netto al 31/12/2017</v>
      </c>
      <c r="N1446" s="779" t="str">
        <f>N$10</f>
        <v>Valore netto al 31/12/2018</v>
      </c>
      <c r="O1446" s="779" t="s">
        <v>4064</v>
      </c>
      <c r="P1446" s="806"/>
      <c r="Q1446" s="779" t="str">
        <f>Q$10</f>
        <v>Prechiusura al ° trimestre 2018</v>
      </c>
      <c r="R1446" s="514"/>
      <c r="S1446" s="1145" t="str">
        <f>S$330</f>
        <v>Costi da utilizzo contributi 2018</v>
      </c>
      <c r="T1446" s="1143" t="str">
        <f>T$330</f>
        <v>Costi da utilizzo contributi DI CUI SOCIO-SAN</v>
      </c>
      <c r="U1446" s="1144"/>
      <c r="V1446" s="1142" t="str">
        <f>V$330</f>
        <v>Costi da contributi 2018</v>
      </c>
      <c r="W1446" s="1143" t="str">
        <f>W$330</f>
        <v>Costi da contributi DI CUI SOCIO-SAN</v>
      </c>
      <c r="Z1446" s="681"/>
      <c r="AA1446" s="501"/>
      <c r="AB1446" s="681"/>
    </row>
    <row r="1447" spans="1:28">
      <c r="B1447" s="138" t="s">
        <v>2928</v>
      </c>
      <c r="C1447" s="138" t="s">
        <v>4187</v>
      </c>
      <c r="D1447" s="138"/>
      <c r="E1447" s="138"/>
      <c r="F1447" s="138"/>
      <c r="G1447" s="138"/>
      <c r="H1447" s="123" t="s">
        <v>4329</v>
      </c>
      <c r="I1447" s="138"/>
      <c r="J1447" s="138"/>
      <c r="K1447" s="257" t="s">
        <v>2921</v>
      </c>
      <c r="L1447" s="270" t="s">
        <v>3218</v>
      </c>
      <c r="M1447" s="564">
        <f>IF(ISERROR(VLOOKUP($B1447,ESTR_PREC!$A$1:$M$6000,2,FALSE))=TRUE,0,VLOOKUP($B1447,ESTR_PREC!$A$1:$M$6000,2,FALSE))</f>
        <v>0</v>
      </c>
      <c r="N1447" s="225"/>
      <c r="O1447" s="560">
        <f>+N1447-M1447</f>
        <v>0</v>
      </c>
      <c r="Q1447" s="225"/>
      <c r="R1447" s="499"/>
      <c r="S1447" s="225"/>
      <c r="T1447" s="225"/>
      <c r="U1447" s="265"/>
      <c r="V1447" s="225"/>
      <c r="W1447" s="225"/>
      <c r="Z1447" s="499"/>
      <c r="AA1447" s="501"/>
      <c r="AB1447" s="499"/>
    </row>
    <row r="1448" spans="1:28" hidden="1">
      <c r="B1448" s="138" t="s">
        <v>2931</v>
      </c>
      <c r="C1448" s="138" t="s">
        <v>4188</v>
      </c>
      <c r="D1448" s="138"/>
      <c r="E1448" s="138"/>
      <c r="F1448" s="138"/>
      <c r="G1448" s="138"/>
      <c r="H1448" s="138"/>
      <c r="I1448" s="138"/>
      <c r="J1448" s="138"/>
      <c r="K1448" s="316" t="s">
        <v>2923</v>
      </c>
      <c r="L1448" s="270" t="s">
        <v>3218</v>
      </c>
      <c r="M1448" s="815"/>
      <c r="N1448" s="815"/>
      <c r="O1448" s="815"/>
      <c r="Q1448" s="815"/>
      <c r="R1448" s="499"/>
      <c r="S1448" s="815"/>
      <c r="T1448" s="815"/>
      <c r="U1448" s="265"/>
      <c r="V1448" s="815"/>
      <c r="W1448" s="815"/>
      <c r="Z1448" s="499"/>
      <c r="AA1448" s="501"/>
      <c r="AB1448" s="499"/>
    </row>
    <row r="1449" spans="1:28" ht="15.75" hidden="1" thickBot="1">
      <c r="B1449" s="352" t="s">
        <v>2932</v>
      </c>
      <c r="C1449" s="352" t="s">
        <v>4189</v>
      </c>
      <c r="D1449" s="352"/>
      <c r="E1449" s="352"/>
      <c r="F1449" s="352"/>
      <c r="G1449" s="352"/>
      <c r="H1449" s="352"/>
      <c r="I1449" s="352"/>
      <c r="J1449" s="352"/>
      <c r="K1449" s="977" t="s">
        <v>2925</v>
      </c>
      <c r="L1449" s="562" t="s">
        <v>3218</v>
      </c>
      <c r="M1449" s="815"/>
      <c r="N1449" s="815"/>
      <c r="O1449" s="815"/>
      <c r="Q1449" s="815"/>
      <c r="R1449" s="499"/>
      <c r="S1449" s="815"/>
      <c r="T1449" s="815"/>
      <c r="U1449" s="265"/>
      <c r="V1449" s="815"/>
      <c r="W1449" s="815"/>
      <c r="Z1449" s="499"/>
      <c r="AA1449" s="501"/>
      <c r="AB1449" s="499"/>
    </row>
    <row r="1450" spans="1:28">
      <c r="M1450" s="265"/>
      <c r="N1450" s="379"/>
      <c r="Q1450" s="379"/>
      <c r="R1450" s="554"/>
      <c r="U1450" s="265"/>
      <c r="V1450" s="265"/>
      <c r="W1450" s="265"/>
      <c r="Z1450" s="501"/>
      <c r="AA1450" s="501"/>
      <c r="AB1450" s="501"/>
    </row>
    <row r="1451" spans="1:28" ht="15.75" thickBot="1">
      <c r="M1451" s="265"/>
      <c r="N1451" s="379"/>
      <c r="Q1451" s="379"/>
      <c r="R1451" s="554"/>
      <c r="U1451" s="265"/>
      <c r="V1451" s="265"/>
      <c r="W1451" s="265"/>
      <c r="Z1451" s="501"/>
      <c r="AA1451" s="501"/>
      <c r="AB1451" s="501"/>
    </row>
    <row r="1452" spans="1:28" s="291" customFormat="1" ht="26.25" thickBot="1">
      <c r="A1452" s="265"/>
      <c r="K1452" s="529"/>
      <c r="L1452" s="465"/>
      <c r="M1452" s="328" t="str">
        <f>+$M$10</f>
        <v>Valore netto al 31/12/2017</v>
      </c>
      <c r="N1452" s="779" t="str">
        <f>N$10</f>
        <v>Valore netto al 31/12/2018</v>
      </c>
      <c r="O1452" s="779" t="s">
        <v>4064</v>
      </c>
      <c r="P1452" s="806"/>
      <c r="Q1452" s="779" t="str">
        <f>Q$10</f>
        <v>Prechiusura al ° trimestre 2018</v>
      </c>
      <c r="R1452" s="514"/>
      <c r="Y1452" s="379"/>
    </row>
    <row r="1453" spans="1:28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329" t="s">
        <v>4191</v>
      </c>
      <c r="L1453" s="210" t="s">
        <v>3218</v>
      </c>
      <c r="M1453" s="98">
        <f>+M1455-M1473</f>
        <v>1911</v>
      </c>
      <c r="N1453" s="98">
        <f>+N1455-N1473</f>
        <v>626</v>
      </c>
      <c r="O1453" s="775">
        <f>+N1453-M1453</f>
        <v>-1285</v>
      </c>
      <c r="Q1453" s="98">
        <f>+Q1455-Q1473</f>
        <v>0</v>
      </c>
      <c r="R1453" s="518"/>
      <c r="U1453" s="265"/>
      <c r="V1453" s="265"/>
      <c r="W1453" s="265"/>
      <c r="X1453" s="265"/>
      <c r="Z1453" s="291"/>
      <c r="AA1453" s="291"/>
      <c r="AB1453" s="291"/>
    </row>
    <row r="1454" spans="1:28" ht="16.5" thickTop="1" thickBot="1">
      <c r="M1454" s="265"/>
      <c r="N1454" s="379"/>
      <c r="Q1454" s="379"/>
      <c r="R1454" s="554"/>
      <c r="U1454" s="265"/>
      <c r="V1454" s="265"/>
      <c r="W1454" s="265"/>
      <c r="X1454" s="265"/>
      <c r="Z1454" s="291"/>
      <c r="AA1454" s="291"/>
      <c r="AB1454" s="291"/>
    </row>
    <row r="1455" spans="1:28" ht="17.25" thickTop="1" thickBot="1">
      <c r="B1455" s="194" t="s">
        <v>2935</v>
      </c>
      <c r="C1455" s="247" t="s">
        <v>4192</v>
      </c>
      <c r="D1455" s="248"/>
      <c r="E1455" s="103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2302</v>
      </c>
      <c r="N1455" s="154">
        <f>SUM(N1458:N1471)</f>
        <v>1183</v>
      </c>
      <c r="O1455" s="298">
        <f>+N1455-M1455</f>
        <v>-1119</v>
      </c>
      <c r="Q1455" s="154">
        <f>SUM(Q1458:Q1471)</f>
        <v>0</v>
      </c>
      <c r="R1455" s="519"/>
      <c r="U1455" s="265"/>
      <c r="V1455" s="265"/>
      <c r="W1455" s="265"/>
      <c r="Z1455" s="501"/>
      <c r="AA1455" s="501"/>
      <c r="AB1455" s="501"/>
    </row>
    <row r="1456" spans="1:28" ht="9" customHeight="1" thickTop="1" thickBot="1">
      <c r="K1456" s="540"/>
      <c r="M1456" s="265"/>
      <c r="N1456" s="379"/>
      <c r="Q1456" s="379"/>
      <c r="R1456" s="554"/>
      <c r="U1456" s="265"/>
      <c r="V1456" s="265"/>
      <c r="W1456" s="265"/>
      <c r="Z1456" s="501"/>
      <c r="AA1456" s="501"/>
      <c r="AB1456" s="501"/>
    </row>
    <row r="1457" spans="2:28" ht="26.25" thickBot="1">
      <c r="B1457" s="102" t="s">
        <v>3221</v>
      </c>
      <c r="C1457" s="245" t="s">
        <v>48</v>
      </c>
      <c r="D1457" s="245"/>
      <c r="E1457" s="246"/>
      <c r="F1457" s="246"/>
      <c r="G1457" s="246"/>
      <c r="H1457" s="246"/>
      <c r="I1457" s="246"/>
      <c r="J1457" s="246"/>
      <c r="K1457" s="302" t="s">
        <v>3222</v>
      </c>
      <c r="L1457" s="135"/>
      <c r="M1457" s="328" t="str">
        <f>+$M$10</f>
        <v>Valore netto al 31/12/2017</v>
      </c>
      <c r="N1457" s="779" t="str">
        <f>N$10</f>
        <v>Valore netto al 31/12/2018</v>
      </c>
      <c r="O1457" s="779" t="s">
        <v>4064</v>
      </c>
      <c r="P1457" s="806"/>
      <c r="Q1457" s="779" t="str">
        <f>Q$10</f>
        <v>Prechiusura al ° trimestre 2018</v>
      </c>
      <c r="R1457" s="514"/>
      <c r="U1457" s="265"/>
      <c r="V1457" s="265"/>
      <c r="W1457" s="265"/>
      <c r="Z1457" s="501"/>
      <c r="AA1457" s="501"/>
      <c r="AB1457" s="501"/>
    </row>
    <row r="1458" spans="2:28">
      <c r="B1458" s="127" t="s">
        <v>2937</v>
      </c>
      <c r="C1458" s="127" t="s">
        <v>4194</v>
      </c>
      <c r="D1458" s="127"/>
      <c r="E1458" s="127"/>
      <c r="F1458" s="127"/>
      <c r="G1458" s="127"/>
      <c r="H1458" s="123" t="s">
        <v>4330</v>
      </c>
      <c r="I1458" s="127"/>
      <c r="J1458" s="127"/>
      <c r="K1458" s="183" t="s">
        <v>2940</v>
      </c>
      <c r="L1458" s="125" t="s">
        <v>3218</v>
      </c>
      <c r="M1458" s="564">
        <f>IF(ISERROR(VLOOKUP($B1458,ESTR_PREC!$A$1:$M$6000,2,FALSE))=TRUE,0,VLOOKUP($B1458,ESTR_PREC!$A$1:$M$6000,2,FALSE))</f>
        <v>0</v>
      </c>
      <c r="N1458" s="225"/>
      <c r="O1458" s="560">
        <f>+N1458-M1458</f>
        <v>0</v>
      </c>
      <c r="Q1458" s="225"/>
      <c r="R1458" s="499"/>
      <c r="U1458" s="265"/>
      <c r="V1458" s="265"/>
      <c r="W1458" s="265"/>
      <c r="Z1458" s="501"/>
      <c r="AA1458" s="501"/>
      <c r="AB1458" s="501"/>
    </row>
    <row r="1459" spans="2:28">
      <c r="B1459" s="127" t="s">
        <v>2941</v>
      </c>
      <c r="C1459" s="127" t="s">
        <v>4195</v>
      </c>
      <c r="D1459" s="127"/>
      <c r="E1459" s="127"/>
      <c r="F1459" s="127"/>
      <c r="G1459" s="127"/>
      <c r="H1459" s="123" t="s">
        <v>4330</v>
      </c>
      <c r="I1459" s="127"/>
      <c r="J1459" s="127"/>
      <c r="K1459" s="183" t="s">
        <v>2943</v>
      </c>
      <c r="L1459" s="125" t="s">
        <v>3218</v>
      </c>
      <c r="M1459" s="564">
        <f>IF(ISERROR(VLOOKUP($B1459,ESTR_PREC!$A$1:$M$6000,2,FALSE))=TRUE,0,VLOOKUP($B1459,ESTR_PREC!$A$1:$M$6000,2,FALSE))</f>
        <v>0</v>
      </c>
      <c r="N1459" s="225"/>
      <c r="O1459" s="560">
        <f>+N1459-M1459</f>
        <v>0</v>
      </c>
      <c r="Q1459" s="225"/>
      <c r="R1459" s="499"/>
      <c r="U1459" s="265"/>
      <c r="V1459" s="265"/>
      <c r="W1459" s="265"/>
      <c r="Z1459" s="501"/>
      <c r="AA1459" s="501"/>
      <c r="AB1459" s="501"/>
    </row>
    <row r="1460" spans="2:28">
      <c r="B1460" s="138" t="s">
        <v>2944</v>
      </c>
      <c r="C1460" s="138" t="s">
        <v>4196</v>
      </c>
      <c r="D1460" s="138"/>
      <c r="E1460" s="138"/>
      <c r="F1460" s="138"/>
      <c r="G1460" s="138"/>
      <c r="H1460" s="123" t="s">
        <v>4330</v>
      </c>
      <c r="I1460" s="138"/>
      <c r="J1460" s="138"/>
      <c r="K1460" s="257" t="s">
        <v>2945</v>
      </c>
      <c r="L1460" s="270" t="s">
        <v>3218</v>
      </c>
      <c r="M1460" s="564">
        <f>IF(ISERROR(VLOOKUP($B1460,ESTR_PREC!$A$1:$M$6000,2,FALSE))=TRUE,0,VLOOKUP($B1460,ESTR_PREC!$A$1:$M$6000,2,FALSE))</f>
        <v>0</v>
      </c>
      <c r="N1460" s="225"/>
      <c r="O1460" s="560">
        <f>+N1460-M1460</f>
        <v>0</v>
      </c>
      <c r="Q1460" s="225"/>
      <c r="R1460" s="499"/>
      <c r="U1460" s="265"/>
      <c r="V1460" s="265"/>
      <c r="W1460" s="265"/>
      <c r="Z1460" s="501"/>
      <c r="AA1460" s="501"/>
      <c r="AB1460" s="501"/>
    </row>
    <row r="1461" spans="2:28">
      <c r="B1461" s="138" t="s">
        <v>2946</v>
      </c>
      <c r="C1461" s="138" t="s">
        <v>4197</v>
      </c>
      <c r="D1461" s="138"/>
      <c r="E1461" s="138"/>
      <c r="F1461" s="138"/>
      <c r="G1461" s="138"/>
      <c r="H1461" s="123" t="s">
        <v>4331</v>
      </c>
      <c r="I1461" s="138"/>
      <c r="J1461" s="138"/>
      <c r="K1461" s="257" t="s">
        <v>2949</v>
      </c>
      <c r="L1461" s="270" t="s">
        <v>3218</v>
      </c>
      <c r="M1461" s="564">
        <f>IF(ISERROR(VLOOKUP($B1461,ESTR_PREC!$A$1:$M$6000,2,FALSE))=TRUE,0,VLOOKUP($B1461,ESTR_PREC!$A$1:$M$6000,2,FALSE))</f>
        <v>0</v>
      </c>
      <c r="N1461" s="225"/>
      <c r="O1461" s="560">
        <f>+N1461-M1461</f>
        <v>0</v>
      </c>
      <c r="Q1461" s="225"/>
      <c r="R1461" s="499"/>
      <c r="U1461" s="265"/>
      <c r="V1461" s="265"/>
      <c r="W1461" s="265"/>
      <c r="Z1461" s="501"/>
      <c r="AA1461" s="501"/>
      <c r="AB1461" s="501"/>
    </row>
    <row r="1462" spans="2:28" ht="25.5">
      <c r="B1462" s="138" t="s">
        <v>2950</v>
      </c>
      <c r="C1462" s="138" t="s">
        <v>4198</v>
      </c>
      <c r="D1462" s="138"/>
      <c r="E1462" s="138"/>
      <c r="F1462" s="138"/>
      <c r="G1462" s="138"/>
      <c r="H1462" s="123" t="s">
        <v>4331</v>
      </c>
      <c r="I1462" s="138"/>
      <c r="J1462" s="138"/>
      <c r="K1462" s="369" t="s">
        <v>2951</v>
      </c>
      <c r="L1462" s="270" t="s">
        <v>3218</v>
      </c>
      <c r="M1462" s="564">
        <f>IF(ISERROR(VLOOKUP($B1462,ESTR_PREC!$A$1:$M$6000,2,FALSE))=TRUE,0,VLOOKUP($B1462,ESTR_PREC!$A$1:$M$6000,2,FALSE))</f>
        <v>143</v>
      </c>
      <c r="N1462" s="225">
        <f>62+1</f>
        <v>63</v>
      </c>
      <c r="O1462" s="560">
        <f>+N1462-M1462</f>
        <v>-80</v>
      </c>
      <c r="Q1462" s="225"/>
      <c r="R1462" s="499"/>
      <c r="U1462" s="265"/>
      <c r="V1462" s="265"/>
      <c r="W1462" s="265"/>
      <c r="Z1462" s="501"/>
      <c r="AA1462" s="501"/>
      <c r="AB1462" s="501"/>
    </row>
    <row r="1463" spans="2:28" ht="25.5" hidden="1">
      <c r="B1463" s="138" t="s">
        <v>2952</v>
      </c>
      <c r="C1463" s="138" t="s">
        <v>4199</v>
      </c>
      <c r="D1463" s="138"/>
      <c r="E1463" s="138"/>
      <c r="F1463" s="138"/>
      <c r="G1463" s="138"/>
      <c r="H1463" s="123" t="s">
        <v>4331</v>
      </c>
      <c r="I1463" s="138"/>
      <c r="J1463" s="138"/>
      <c r="K1463" s="257" t="s">
        <v>2954</v>
      </c>
      <c r="L1463" s="270" t="s">
        <v>3218</v>
      </c>
      <c r="M1463" s="815"/>
      <c r="N1463" s="815"/>
      <c r="O1463" s="815"/>
      <c r="Q1463" s="815"/>
      <c r="R1463" s="499"/>
      <c r="U1463" s="265"/>
      <c r="V1463" s="265"/>
      <c r="W1463" s="265"/>
      <c r="Z1463" s="501"/>
      <c r="AA1463" s="501"/>
      <c r="AB1463" s="501"/>
    </row>
    <row r="1464" spans="2:28">
      <c r="B1464" s="138" t="s">
        <v>2955</v>
      </c>
      <c r="C1464" s="138" t="s">
        <v>4200</v>
      </c>
      <c r="D1464" s="138"/>
      <c r="E1464" s="138"/>
      <c r="F1464" s="138"/>
      <c r="G1464" s="138"/>
      <c r="H1464" s="123" t="s">
        <v>4331</v>
      </c>
      <c r="I1464" s="138"/>
      <c r="J1464" s="138"/>
      <c r="K1464" s="257" t="s">
        <v>2957</v>
      </c>
      <c r="L1464" s="270" t="s">
        <v>3218</v>
      </c>
      <c r="M1464" s="564">
        <f>IF(ISERROR(VLOOKUP($B1464,ESTR_PREC!$A$1:$M$6000,2,FALSE))=TRUE,0,VLOOKUP($B1464,ESTR_PREC!$A$1:$M$6000,2,FALSE))</f>
        <v>670</v>
      </c>
      <c r="N1464" s="225">
        <v>132</v>
      </c>
      <c r="O1464" s="560">
        <f t="shared" ref="O1464:O1471" si="72">+N1464-M1464</f>
        <v>-538</v>
      </c>
      <c r="Q1464" s="225"/>
      <c r="R1464" s="499"/>
      <c r="U1464" s="265"/>
      <c r="V1464" s="265"/>
      <c r="W1464" s="265"/>
      <c r="Z1464" s="501"/>
      <c r="AA1464" s="501"/>
      <c r="AB1464" s="501"/>
    </row>
    <row r="1465" spans="2:28" ht="25.5">
      <c r="B1465" s="138" t="s">
        <v>2958</v>
      </c>
      <c r="C1465" s="138" t="s">
        <v>4201</v>
      </c>
      <c r="D1465" s="138"/>
      <c r="E1465" s="138"/>
      <c r="F1465" s="138"/>
      <c r="G1465" s="138"/>
      <c r="H1465" s="123" t="s">
        <v>4331</v>
      </c>
      <c r="I1465" s="138"/>
      <c r="J1465" s="138"/>
      <c r="K1465" s="257" t="s">
        <v>2960</v>
      </c>
      <c r="L1465" s="270" t="s">
        <v>3218</v>
      </c>
      <c r="M1465" s="564">
        <f>IF(ISERROR(VLOOKUP($B1465,ESTR_PREC!$A$1:$M$6000,2,FALSE))=TRUE,0,VLOOKUP($B1465,ESTR_PREC!$A$1:$M$6000,2,FALSE))</f>
        <v>970</v>
      </c>
      <c r="N1465" s="225"/>
      <c r="O1465" s="560">
        <f t="shared" si="72"/>
        <v>-970</v>
      </c>
      <c r="Q1465" s="225"/>
      <c r="R1465" s="499"/>
      <c r="U1465" s="265"/>
      <c r="V1465" s="265"/>
      <c r="W1465" s="265"/>
      <c r="Z1465" s="501"/>
      <c r="AA1465" s="501"/>
      <c r="AB1465" s="501"/>
    </row>
    <row r="1466" spans="2:28" ht="25.5">
      <c r="B1466" s="138" t="s">
        <v>2961</v>
      </c>
      <c r="C1466" s="138" t="s">
        <v>4202</v>
      </c>
      <c r="D1466" s="138"/>
      <c r="E1466" s="138"/>
      <c r="F1466" s="138"/>
      <c r="G1466" s="138"/>
      <c r="H1466" s="123" t="s">
        <v>4331</v>
      </c>
      <c r="I1466" s="138"/>
      <c r="J1466" s="138"/>
      <c r="K1466" s="257" t="s">
        <v>2963</v>
      </c>
      <c r="L1466" s="270" t="s">
        <v>3218</v>
      </c>
      <c r="M1466" s="564">
        <f>IF(ISERROR(VLOOKUP($B1466,ESTR_PREC!$A$1:$M$6000,2,FALSE))=TRUE,0,VLOOKUP($B1466,ESTR_PREC!$A$1:$M$6000,2,FALSE))</f>
        <v>0</v>
      </c>
      <c r="N1466" s="225"/>
      <c r="O1466" s="560">
        <f t="shared" si="72"/>
        <v>0</v>
      </c>
      <c r="Q1466" s="225"/>
      <c r="R1466" s="499"/>
      <c r="U1466" s="265"/>
      <c r="V1466" s="265"/>
      <c r="W1466" s="265"/>
      <c r="Z1466" s="501"/>
      <c r="AA1466" s="501"/>
      <c r="AB1466" s="501"/>
    </row>
    <row r="1467" spans="2:28" ht="25.5">
      <c r="B1467" s="138" t="s">
        <v>2964</v>
      </c>
      <c r="C1467" s="138" t="s">
        <v>4203</v>
      </c>
      <c r="D1467" s="138"/>
      <c r="E1467" s="138"/>
      <c r="F1467" s="138"/>
      <c r="G1467" s="138"/>
      <c r="H1467" s="123" t="s">
        <v>4331</v>
      </c>
      <c r="I1467" s="138"/>
      <c r="J1467" s="138"/>
      <c r="K1467" s="257" t="s">
        <v>2966</v>
      </c>
      <c r="L1467" s="270" t="s">
        <v>3218</v>
      </c>
      <c r="M1467" s="564">
        <f>IF(ISERROR(VLOOKUP($B1467,ESTR_PREC!$A$1:$M$6000,2,FALSE))=TRUE,0,VLOOKUP($B1467,ESTR_PREC!$A$1:$M$6000,2,FALSE))</f>
        <v>207</v>
      </c>
      <c r="N1467" s="225">
        <f>438+99-1</f>
        <v>536</v>
      </c>
      <c r="O1467" s="560">
        <f t="shared" si="72"/>
        <v>329</v>
      </c>
      <c r="Q1467" s="225"/>
      <c r="R1467" s="499"/>
      <c r="U1467" s="265"/>
      <c r="V1467" s="265"/>
      <c r="W1467" s="265"/>
      <c r="Z1467" s="501"/>
      <c r="AA1467" s="501"/>
      <c r="AB1467" s="501"/>
    </row>
    <row r="1468" spans="2:28" ht="25.5">
      <c r="B1468" s="138" t="s">
        <v>2967</v>
      </c>
      <c r="C1468" s="138" t="s">
        <v>4204</v>
      </c>
      <c r="D1468" s="138"/>
      <c r="E1468" s="138"/>
      <c r="F1468" s="138"/>
      <c r="G1468" s="138"/>
      <c r="H1468" s="123" t="s">
        <v>4331</v>
      </c>
      <c r="I1468" s="138"/>
      <c r="J1468" s="138"/>
      <c r="K1468" s="257" t="s">
        <v>2969</v>
      </c>
      <c r="L1468" s="270" t="s">
        <v>3218</v>
      </c>
      <c r="M1468" s="564">
        <f>IF(ISERROR(VLOOKUP($B1468,ESTR_PREC!$A$1:$M$6000,2,FALSE))=TRUE,0,VLOOKUP($B1468,ESTR_PREC!$A$1:$M$6000,2,FALSE))</f>
        <v>312</v>
      </c>
      <c r="N1468" s="225">
        <v>20</v>
      </c>
      <c r="O1468" s="560">
        <f t="shared" si="72"/>
        <v>-292</v>
      </c>
      <c r="Q1468" s="225"/>
      <c r="R1468" s="499"/>
      <c r="U1468" s="265"/>
      <c r="V1468" s="265"/>
      <c r="W1468" s="265"/>
      <c r="Z1468" s="501"/>
      <c r="AA1468" s="501"/>
      <c r="AB1468" s="501"/>
    </row>
    <row r="1469" spans="2:28">
      <c r="B1469" s="138" t="s">
        <v>2970</v>
      </c>
      <c r="C1469" s="138" t="s">
        <v>4205</v>
      </c>
      <c r="D1469" s="138"/>
      <c r="E1469" s="138"/>
      <c r="F1469" s="138"/>
      <c r="G1469" s="138"/>
      <c r="H1469" s="123" t="s">
        <v>4331</v>
      </c>
      <c r="I1469" s="138"/>
      <c r="J1469" s="138"/>
      <c r="K1469" s="257" t="s">
        <v>2972</v>
      </c>
      <c r="L1469" s="270" t="s">
        <v>3218</v>
      </c>
      <c r="M1469" s="564">
        <f>IF(ISERROR(VLOOKUP($B1469,ESTR_PREC!$A$1:$M$6000,2,FALSE))=TRUE,0,VLOOKUP($B1469,ESTR_PREC!$A$1:$M$6000,2,FALSE))</f>
        <v>0</v>
      </c>
      <c r="N1469" s="225"/>
      <c r="O1469" s="560">
        <f t="shared" si="72"/>
        <v>0</v>
      </c>
      <c r="Q1469" s="225"/>
      <c r="R1469" s="499"/>
      <c r="U1469" s="265"/>
      <c r="V1469" s="265"/>
      <c r="W1469" s="265"/>
      <c r="Z1469" s="501"/>
      <c r="AA1469" s="501"/>
      <c r="AB1469" s="501"/>
    </row>
    <row r="1470" spans="2:28" hidden="1">
      <c r="B1470" s="138" t="s">
        <v>2973</v>
      </c>
      <c r="C1470" s="138" t="s">
        <v>4206</v>
      </c>
      <c r="D1470" s="138"/>
      <c r="E1470" s="138"/>
      <c r="F1470" s="138"/>
      <c r="G1470" s="138"/>
      <c r="H1470" s="123" t="s">
        <v>4331</v>
      </c>
      <c r="I1470" s="138"/>
      <c r="J1470" s="138"/>
      <c r="K1470" s="257" t="s">
        <v>2975</v>
      </c>
      <c r="L1470" s="270" t="s">
        <v>3218</v>
      </c>
      <c r="M1470" s="815"/>
      <c r="N1470" s="815"/>
      <c r="O1470" s="815"/>
      <c r="Q1470" s="815"/>
      <c r="R1470" s="499"/>
      <c r="U1470" s="265"/>
      <c r="V1470" s="265"/>
      <c r="W1470" s="265"/>
      <c r="Z1470" s="501"/>
      <c r="AA1470" s="501"/>
      <c r="AB1470" s="501"/>
    </row>
    <row r="1471" spans="2:28" ht="15.75" thickBot="1">
      <c r="B1471" s="352" t="s">
        <v>2976</v>
      </c>
      <c r="C1471" s="352" t="s">
        <v>4207</v>
      </c>
      <c r="D1471" s="352"/>
      <c r="E1471" s="352"/>
      <c r="F1471" s="352"/>
      <c r="G1471" s="352"/>
      <c r="H1471" s="123" t="s">
        <v>4331</v>
      </c>
      <c r="I1471" s="352"/>
      <c r="J1471" s="352"/>
      <c r="K1471" s="561" t="s">
        <v>4208</v>
      </c>
      <c r="L1471" s="562" t="s">
        <v>3218</v>
      </c>
      <c r="M1471" s="564">
        <f>IF(ISERROR(VLOOKUP($B1471,ESTR_PREC!$A$1:$M$6000,2,FALSE))=TRUE,0,VLOOKUP($B1471,ESTR_PREC!$A$1:$M$6000,2,FALSE))</f>
        <v>0</v>
      </c>
      <c r="N1471" s="225">
        <v>432</v>
      </c>
      <c r="O1471" s="560">
        <f t="shared" si="72"/>
        <v>432</v>
      </c>
      <c r="Q1471" s="225"/>
      <c r="R1471" s="499"/>
      <c r="U1471" s="265"/>
      <c r="V1471" s="265"/>
      <c r="W1471" s="265"/>
      <c r="Z1471" s="501"/>
      <c r="AA1471" s="501"/>
      <c r="AB1471" s="501"/>
    </row>
    <row r="1472" spans="2:28" ht="15.75" thickBot="1">
      <c r="M1472" s="265"/>
      <c r="N1472" s="379"/>
      <c r="Q1472" s="379"/>
      <c r="R1472" s="554"/>
      <c r="U1472" s="265"/>
      <c r="V1472" s="265"/>
      <c r="W1472" s="265"/>
      <c r="Z1472" s="501"/>
      <c r="AA1472" s="501"/>
      <c r="AB1472" s="501"/>
    </row>
    <row r="1473" spans="2:28" ht="17.25" customHeight="1" thickTop="1" thickBot="1">
      <c r="B1473" s="152" t="s">
        <v>2978</v>
      </c>
      <c r="C1473" s="247" t="s">
        <v>4209</v>
      </c>
      <c r="D1473" s="248"/>
      <c r="E1473" s="103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391</v>
      </c>
      <c r="N1473" s="154">
        <f>SUM(N1476:N1491)</f>
        <v>557</v>
      </c>
      <c r="O1473" s="298">
        <f>+N1473-M1473</f>
        <v>166</v>
      </c>
      <c r="Q1473" s="154">
        <f>SUM(Q1476:Q1491)</f>
        <v>0</v>
      </c>
      <c r="R1473" s="519"/>
      <c r="S1473" s="154">
        <f>SUM(S1476:S1491)</f>
        <v>307</v>
      </c>
      <c r="T1473" s="154">
        <f>SUM(T1476:T1491)</f>
        <v>0</v>
      </c>
      <c r="U1473" s="265"/>
      <c r="V1473" s="154">
        <f>SUM(V1476:V1491)</f>
        <v>0</v>
      </c>
      <c r="W1473" s="154">
        <f>SUM(W1476:W1491)</f>
        <v>0</v>
      </c>
      <c r="Z1473" s="519"/>
      <c r="AA1473" s="501"/>
      <c r="AB1473" s="519"/>
    </row>
    <row r="1474" spans="2:28" ht="9" customHeight="1" thickTop="1" thickBot="1">
      <c r="K1474" s="540"/>
      <c r="M1474" s="265"/>
      <c r="N1474" s="379"/>
      <c r="Q1474" s="379"/>
      <c r="R1474" s="554"/>
      <c r="U1474" s="265"/>
      <c r="V1474" s="265"/>
      <c r="W1474" s="265"/>
      <c r="Z1474" s="501"/>
      <c r="AA1474" s="501"/>
      <c r="AB1474" s="501"/>
    </row>
    <row r="1475" spans="2:28" ht="39" thickBot="1">
      <c r="B1475" s="102" t="s">
        <v>3221</v>
      </c>
      <c r="C1475" s="245" t="s">
        <v>48</v>
      </c>
      <c r="D1475" s="245"/>
      <c r="E1475" s="246"/>
      <c r="F1475" s="246"/>
      <c r="G1475" s="246"/>
      <c r="H1475" s="246"/>
      <c r="I1475" s="246"/>
      <c r="J1475" s="246"/>
      <c r="K1475" s="302" t="s">
        <v>3222</v>
      </c>
      <c r="L1475" s="135"/>
      <c r="M1475" s="328" t="str">
        <f>+$M$10</f>
        <v>Valore netto al 31/12/2017</v>
      </c>
      <c r="N1475" s="779" t="str">
        <f>N$10</f>
        <v>Valore netto al 31/12/2018</v>
      </c>
      <c r="O1475" s="779" t="s">
        <v>4064</v>
      </c>
      <c r="P1475" s="806"/>
      <c r="Q1475" s="779" t="str">
        <f>Q$10</f>
        <v>Prechiusura al ° trimestre 2018</v>
      </c>
      <c r="R1475" s="514"/>
      <c r="S1475" s="1145" t="str">
        <f>S$330</f>
        <v>Costi da utilizzo contributi 2018</v>
      </c>
      <c r="T1475" s="1143" t="str">
        <f>T$330</f>
        <v>Costi da utilizzo contributi DI CUI SOCIO-SAN</v>
      </c>
      <c r="U1475" s="1144"/>
      <c r="V1475" s="1142" t="str">
        <f>V$330</f>
        <v>Costi da contributi 2018</v>
      </c>
      <c r="W1475" s="1143" t="str">
        <f>W$330</f>
        <v>Costi da contributi DI CUI SOCIO-SAN</v>
      </c>
      <c r="Z1475" s="681"/>
      <c r="AA1475" s="501"/>
      <c r="AB1475" s="681"/>
    </row>
    <row r="1476" spans="2:28">
      <c r="B1476" s="138" t="s">
        <v>2980</v>
      </c>
      <c r="C1476" s="138" t="s">
        <v>4211</v>
      </c>
      <c r="D1476" s="138"/>
      <c r="E1476" s="138"/>
      <c r="F1476" s="138"/>
      <c r="G1476" s="138"/>
      <c r="H1476" s="123" t="s">
        <v>4332</v>
      </c>
      <c r="I1476" s="138"/>
      <c r="J1476" s="138"/>
      <c r="K1476" s="257" t="s">
        <v>2983</v>
      </c>
      <c r="L1476" s="270" t="s">
        <v>3218</v>
      </c>
      <c r="M1476" s="564">
        <f>IF(ISERROR(VLOOKUP($B1476,ESTR_PREC!$A$1:$M$6000,2,FALSE))=TRUE,0,VLOOKUP($B1476,ESTR_PREC!$A$1:$M$6000,2,FALSE))</f>
        <v>0</v>
      </c>
      <c r="N1476" s="225"/>
      <c r="O1476" s="560">
        <f t="shared" ref="O1476:O1481" si="73">+N1476-M1476</f>
        <v>0</v>
      </c>
      <c r="Q1476" s="225"/>
      <c r="R1476" s="499"/>
      <c r="S1476" s="225"/>
      <c r="T1476" s="225"/>
      <c r="U1476" s="265"/>
      <c r="V1476" s="225"/>
      <c r="W1476" s="225"/>
      <c r="Z1476" s="499"/>
      <c r="AA1476" s="501"/>
      <c r="AB1476" s="499"/>
    </row>
    <row r="1477" spans="2:28" hidden="1">
      <c r="B1477" s="138" t="s">
        <v>2984</v>
      </c>
      <c r="C1477" s="138" t="s">
        <v>4212</v>
      </c>
      <c r="D1477" s="138"/>
      <c r="E1477" s="138"/>
      <c r="F1477" s="138"/>
      <c r="G1477" s="138"/>
      <c r="H1477" s="123" t="s">
        <v>4332</v>
      </c>
      <c r="I1477" s="138"/>
      <c r="J1477" s="138"/>
      <c r="K1477" s="257" t="s">
        <v>2985</v>
      </c>
      <c r="L1477" s="270" t="s">
        <v>3218</v>
      </c>
      <c r="M1477" s="815"/>
      <c r="N1477" s="815"/>
      <c r="O1477" s="815"/>
      <c r="Q1477" s="815"/>
      <c r="R1477" s="499"/>
      <c r="S1477" s="815"/>
      <c r="T1477" s="815"/>
      <c r="U1477" s="265"/>
      <c r="V1477" s="815"/>
      <c r="W1477" s="815"/>
      <c r="Z1477" s="499"/>
      <c r="AA1477" s="501"/>
      <c r="AB1477" s="499"/>
    </row>
    <row r="1478" spans="2:28">
      <c r="B1478" s="138" t="s">
        <v>2986</v>
      </c>
      <c r="C1478" s="138" t="s">
        <v>4213</v>
      </c>
      <c r="D1478" s="138"/>
      <c r="E1478" s="138"/>
      <c r="F1478" s="138"/>
      <c r="G1478" s="138"/>
      <c r="H1478" s="123" t="s">
        <v>4333</v>
      </c>
      <c r="I1478" s="138"/>
      <c r="J1478" s="138"/>
      <c r="K1478" s="257" t="s">
        <v>2989</v>
      </c>
      <c r="L1478" s="270" t="s">
        <v>3218</v>
      </c>
      <c r="M1478" s="564">
        <f>IF(ISERROR(VLOOKUP($B1478,ESTR_PREC!$A$1:$M$6000,2,FALSE))=TRUE,0,VLOOKUP($B1478,ESTR_PREC!$A$1:$M$6000,2,FALSE))</f>
        <v>0</v>
      </c>
      <c r="N1478" s="225"/>
      <c r="O1478" s="560">
        <f t="shared" si="73"/>
        <v>0</v>
      </c>
      <c r="Q1478" s="225"/>
      <c r="R1478" s="499"/>
      <c r="S1478" s="225"/>
      <c r="T1478" s="225"/>
      <c r="U1478" s="265"/>
      <c r="V1478" s="225"/>
      <c r="W1478" s="225"/>
      <c r="Z1478" s="499"/>
      <c r="AA1478" s="501"/>
      <c r="AB1478" s="499"/>
    </row>
    <row r="1479" spans="2:28">
      <c r="B1479" s="138" t="s">
        <v>2990</v>
      </c>
      <c r="C1479" s="138" t="s">
        <v>4214</v>
      </c>
      <c r="D1479" s="138"/>
      <c r="E1479" s="138"/>
      <c r="F1479" s="138"/>
      <c r="G1479" s="138"/>
      <c r="H1479" s="123" t="s">
        <v>4333</v>
      </c>
      <c r="I1479" s="138"/>
      <c r="J1479" s="138"/>
      <c r="K1479" s="369" t="s">
        <v>2992</v>
      </c>
      <c r="L1479" s="270" t="s">
        <v>3218</v>
      </c>
      <c r="M1479" s="564">
        <f>IF(ISERROR(VLOOKUP($B1479,ESTR_PREC!$A$1:$M$6000,2,FALSE))=TRUE,0,VLOOKUP($B1479,ESTR_PREC!$A$1:$M$6000,2,FALSE))</f>
        <v>0</v>
      </c>
      <c r="N1479" s="225"/>
      <c r="O1479" s="560">
        <f t="shared" si="73"/>
        <v>0</v>
      </c>
      <c r="Q1479" s="225"/>
      <c r="R1479" s="499"/>
      <c r="S1479" s="225"/>
      <c r="T1479" s="225"/>
      <c r="U1479" s="265"/>
      <c r="V1479" s="225"/>
      <c r="W1479" s="225"/>
      <c r="Z1479" s="499"/>
      <c r="AA1479" s="501"/>
      <c r="AB1479" s="499"/>
    </row>
    <row r="1480" spans="2:28" ht="25.5" hidden="1">
      <c r="B1480" s="138" t="s">
        <v>2993</v>
      </c>
      <c r="C1480" s="138" t="s">
        <v>4215</v>
      </c>
      <c r="D1480" s="138"/>
      <c r="E1480" s="138"/>
      <c r="F1480" s="138"/>
      <c r="G1480" s="138"/>
      <c r="H1480" s="123" t="s">
        <v>4333</v>
      </c>
      <c r="I1480" s="138"/>
      <c r="J1480" s="138"/>
      <c r="K1480" s="369" t="s">
        <v>2995</v>
      </c>
      <c r="L1480" s="270" t="s">
        <v>3218</v>
      </c>
      <c r="M1480" s="815"/>
      <c r="N1480" s="815"/>
      <c r="O1480" s="815"/>
      <c r="Q1480" s="815"/>
      <c r="R1480" s="499"/>
      <c r="S1480" s="815"/>
      <c r="T1480" s="815"/>
      <c r="U1480" s="265"/>
      <c r="V1480" s="815"/>
      <c r="W1480" s="815"/>
      <c r="Z1480" s="499"/>
      <c r="AA1480" s="501"/>
      <c r="AB1480" s="499"/>
    </row>
    <row r="1481" spans="2:28" ht="25.5">
      <c r="B1481" s="138" t="s">
        <v>2996</v>
      </c>
      <c r="C1481" s="138" t="s">
        <v>4216</v>
      </c>
      <c r="D1481" s="138"/>
      <c r="E1481" s="138"/>
      <c r="F1481" s="138"/>
      <c r="G1481" s="138"/>
      <c r="H1481" s="123" t="s">
        <v>4333</v>
      </c>
      <c r="I1481" s="138"/>
      <c r="J1481" s="138"/>
      <c r="K1481" s="369" t="s">
        <v>2998</v>
      </c>
      <c r="L1481" s="270" t="s">
        <v>3218</v>
      </c>
      <c r="M1481" s="564">
        <f>IF(ISERROR(VLOOKUP($B1481,ESTR_PREC!$A$1:$M$6000,2,FALSE))=TRUE,0,VLOOKUP($B1481,ESTR_PREC!$A$1:$M$6000,2,FALSE))</f>
        <v>12</v>
      </c>
      <c r="N1481" s="225">
        <f>36-4</f>
        <v>32</v>
      </c>
      <c r="O1481" s="560">
        <f t="shared" si="73"/>
        <v>20</v>
      </c>
      <c r="Q1481" s="225"/>
      <c r="R1481" s="499"/>
      <c r="S1481" s="225"/>
      <c r="T1481" s="225"/>
      <c r="U1481" s="265"/>
      <c r="V1481" s="225"/>
      <c r="W1481" s="225"/>
      <c r="Z1481" s="499"/>
      <c r="AA1481" s="501"/>
      <c r="AB1481" s="499"/>
    </row>
    <row r="1482" spans="2:28" ht="25.5" hidden="1">
      <c r="B1482" s="138" t="s">
        <v>2999</v>
      </c>
      <c r="C1482" s="138" t="s">
        <v>4217</v>
      </c>
      <c r="D1482" s="138"/>
      <c r="E1482" s="138"/>
      <c r="F1482" s="138"/>
      <c r="G1482" s="138"/>
      <c r="H1482" s="123" t="s">
        <v>4333</v>
      </c>
      <c r="I1482" s="138"/>
      <c r="J1482" s="138"/>
      <c r="K1482" s="257" t="s">
        <v>3001</v>
      </c>
      <c r="L1482" s="270" t="s">
        <v>3218</v>
      </c>
      <c r="M1482" s="815"/>
      <c r="N1482" s="815"/>
      <c r="O1482" s="815"/>
      <c r="Q1482" s="815"/>
      <c r="R1482" s="499"/>
      <c r="S1482" s="815"/>
      <c r="T1482" s="815"/>
      <c r="U1482" s="265"/>
      <c r="V1482" s="815"/>
      <c r="W1482" s="815"/>
      <c r="Z1482" s="499"/>
      <c r="AA1482" s="501"/>
      <c r="AB1482" s="499"/>
    </row>
    <row r="1483" spans="2:28" ht="25.5">
      <c r="B1483" s="138" t="s">
        <v>3002</v>
      </c>
      <c r="C1483" s="138" t="s">
        <v>4218</v>
      </c>
      <c r="D1483" s="138"/>
      <c r="E1483" s="138"/>
      <c r="F1483" s="138"/>
      <c r="G1483" s="138"/>
      <c r="H1483" s="123" t="s">
        <v>4333</v>
      </c>
      <c r="I1483" s="138"/>
      <c r="J1483" s="138"/>
      <c r="K1483" s="257" t="s">
        <v>3004</v>
      </c>
      <c r="L1483" s="270" t="s">
        <v>3218</v>
      </c>
      <c r="M1483" s="564">
        <f>IF(ISERROR(VLOOKUP($B1483,ESTR_PREC!$A$1:$M$6000,2,FALSE))=TRUE,0,VLOOKUP($B1483,ESTR_PREC!$A$1:$M$6000,2,FALSE))</f>
        <v>0</v>
      </c>
      <c r="N1483" s="225"/>
      <c r="O1483" s="560">
        <f t="shared" ref="O1483:O1491" si="74">+N1483-M1483</f>
        <v>0</v>
      </c>
      <c r="Q1483" s="225"/>
      <c r="R1483" s="499"/>
      <c r="S1483" s="225"/>
      <c r="T1483" s="225"/>
      <c r="U1483" s="265"/>
      <c r="V1483" s="225"/>
      <c r="W1483" s="225"/>
      <c r="Z1483" s="499"/>
      <c r="AA1483" s="501"/>
      <c r="AB1483" s="499"/>
    </row>
    <row r="1484" spans="2:28" ht="25.5">
      <c r="B1484" s="138" t="s">
        <v>3005</v>
      </c>
      <c r="C1484" s="138" t="s">
        <v>4219</v>
      </c>
      <c r="D1484" s="138"/>
      <c r="E1484" s="138"/>
      <c r="F1484" s="138"/>
      <c r="G1484" s="138"/>
      <c r="H1484" s="123" t="s">
        <v>4333</v>
      </c>
      <c r="I1484" s="138"/>
      <c r="J1484" s="138"/>
      <c r="K1484" s="257" t="s">
        <v>3007</v>
      </c>
      <c r="L1484" s="270" t="s">
        <v>3218</v>
      </c>
      <c r="M1484" s="564">
        <f>IF(ISERROR(VLOOKUP($B1484,ESTR_PREC!$A$1:$M$6000,2,FALSE))=TRUE,0,VLOOKUP($B1484,ESTR_PREC!$A$1:$M$6000,2,FALSE))</f>
        <v>0</v>
      </c>
      <c r="N1484" s="225"/>
      <c r="O1484" s="560">
        <f t="shared" si="74"/>
        <v>0</v>
      </c>
      <c r="Q1484" s="225"/>
      <c r="R1484" s="499"/>
      <c r="S1484" s="225"/>
      <c r="T1484" s="225"/>
      <c r="U1484" s="265"/>
      <c r="V1484" s="225"/>
      <c r="W1484" s="225"/>
      <c r="Z1484" s="499"/>
      <c r="AA1484" s="501"/>
      <c r="AB1484" s="499"/>
    </row>
    <row r="1485" spans="2:28" ht="25.5">
      <c r="B1485" s="138" t="s">
        <v>3008</v>
      </c>
      <c r="C1485" s="138" t="s">
        <v>4220</v>
      </c>
      <c r="D1485" s="138"/>
      <c r="E1485" s="138"/>
      <c r="F1485" s="138"/>
      <c r="G1485" s="138"/>
      <c r="H1485" s="123" t="s">
        <v>4333</v>
      </c>
      <c r="I1485" s="138"/>
      <c r="J1485" s="138"/>
      <c r="K1485" s="257" t="s">
        <v>3010</v>
      </c>
      <c r="L1485" s="270" t="s">
        <v>3218</v>
      </c>
      <c r="M1485" s="564">
        <f>IF(ISERROR(VLOOKUP($B1485,ESTR_PREC!$A$1:$M$6000,2,FALSE))=TRUE,0,VLOOKUP($B1485,ESTR_PREC!$A$1:$M$6000,2,FALSE))</f>
        <v>71</v>
      </c>
      <c r="N1485" s="225">
        <v>6</v>
      </c>
      <c r="O1485" s="560">
        <f t="shared" si="74"/>
        <v>-65</v>
      </c>
      <c r="Q1485" s="225"/>
      <c r="R1485" s="499"/>
      <c r="S1485" s="225"/>
      <c r="T1485" s="225"/>
      <c r="U1485" s="265"/>
      <c r="V1485" s="225"/>
      <c r="W1485" s="225"/>
      <c r="Z1485" s="499"/>
      <c r="AA1485" s="501"/>
      <c r="AB1485" s="499"/>
    </row>
    <row r="1486" spans="2:28" ht="25.5">
      <c r="B1486" s="138" t="s">
        <v>3011</v>
      </c>
      <c r="C1486" s="138" t="s">
        <v>4221</v>
      </c>
      <c r="D1486" s="138"/>
      <c r="E1486" s="138"/>
      <c r="F1486" s="138"/>
      <c r="G1486" s="138"/>
      <c r="H1486" s="123" t="s">
        <v>4333</v>
      </c>
      <c r="I1486" s="138"/>
      <c r="J1486" s="138"/>
      <c r="K1486" s="257" t="s">
        <v>3013</v>
      </c>
      <c r="L1486" s="270" t="s">
        <v>3218</v>
      </c>
      <c r="M1486" s="564">
        <f>IF(ISERROR(VLOOKUP($B1486,ESTR_PREC!$A$1:$M$6000,2,FALSE))=TRUE,0,VLOOKUP($B1486,ESTR_PREC!$A$1:$M$6000,2,FALSE))</f>
        <v>0</v>
      </c>
      <c r="N1486" s="225"/>
      <c r="O1486" s="560">
        <f t="shared" si="74"/>
        <v>0</v>
      </c>
      <c r="Q1486" s="225"/>
      <c r="R1486" s="499"/>
      <c r="S1486" s="225"/>
      <c r="T1486" s="225"/>
      <c r="U1486" s="265"/>
      <c r="V1486" s="225"/>
      <c r="W1486" s="225"/>
      <c r="Z1486" s="499"/>
      <c r="AA1486" s="501"/>
      <c r="AB1486" s="499"/>
    </row>
    <row r="1487" spans="2:28" ht="25.5">
      <c r="B1487" s="138" t="s">
        <v>3014</v>
      </c>
      <c r="C1487" s="138" t="s">
        <v>4222</v>
      </c>
      <c r="D1487" s="138"/>
      <c r="E1487" s="138"/>
      <c r="F1487" s="138"/>
      <c r="G1487" s="138"/>
      <c r="H1487" s="123" t="s">
        <v>4333</v>
      </c>
      <c r="I1487" s="138"/>
      <c r="J1487" s="138"/>
      <c r="K1487" s="257" t="s">
        <v>3016</v>
      </c>
      <c r="L1487" s="270" t="s">
        <v>3218</v>
      </c>
      <c r="M1487" s="564">
        <f>IF(ISERROR(VLOOKUP($B1487,ESTR_PREC!$A$1:$M$6000,2,FALSE))=TRUE,0,VLOOKUP($B1487,ESTR_PREC!$A$1:$M$6000,2,FALSE))</f>
        <v>0</v>
      </c>
      <c r="N1487" s="225"/>
      <c r="O1487" s="560">
        <f t="shared" si="74"/>
        <v>0</v>
      </c>
      <c r="Q1487" s="225"/>
      <c r="R1487" s="499"/>
      <c r="S1487" s="225"/>
      <c r="T1487" s="225"/>
      <c r="U1487" s="265"/>
      <c r="V1487" s="225"/>
      <c r="W1487" s="225"/>
      <c r="Z1487" s="499"/>
      <c r="AA1487" s="501"/>
      <c r="AB1487" s="499"/>
    </row>
    <row r="1488" spans="2:28" ht="25.5">
      <c r="B1488" s="138" t="s">
        <v>3017</v>
      </c>
      <c r="C1488" s="138" t="s">
        <v>4223</v>
      </c>
      <c r="D1488" s="138"/>
      <c r="E1488" s="138"/>
      <c r="F1488" s="138"/>
      <c r="G1488" s="138"/>
      <c r="H1488" s="123" t="s">
        <v>4333</v>
      </c>
      <c r="I1488" s="138"/>
      <c r="J1488" s="138"/>
      <c r="K1488" s="257" t="s">
        <v>3019</v>
      </c>
      <c r="L1488" s="270" t="s">
        <v>3218</v>
      </c>
      <c r="M1488" s="564">
        <f>IF(ISERROR(VLOOKUP($B1488,ESTR_PREC!$A$1:$M$6000,2,FALSE))=TRUE,0,VLOOKUP($B1488,ESTR_PREC!$A$1:$M$6000,2,FALSE))</f>
        <v>206</v>
      </c>
      <c r="N1488" s="225">
        <f>883-614+25+13</f>
        <v>307</v>
      </c>
      <c r="O1488" s="560">
        <f t="shared" si="74"/>
        <v>101</v>
      </c>
      <c r="Q1488" s="225"/>
      <c r="R1488" s="499"/>
      <c r="S1488" s="225">
        <v>307</v>
      </c>
      <c r="T1488" s="225"/>
      <c r="U1488" s="265"/>
      <c r="V1488" s="225"/>
      <c r="W1488" s="225"/>
      <c r="Z1488" s="499"/>
      <c r="AA1488" s="501"/>
      <c r="AB1488" s="499"/>
    </row>
    <row r="1489" spans="1:28" ht="25.5">
      <c r="B1489" s="138" t="s">
        <v>3020</v>
      </c>
      <c r="C1489" s="138" t="s">
        <v>4224</v>
      </c>
      <c r="D1489" s="138"/>
      <c r="E1489" s="138"/>
      <c r="F1489" s="138"/>
      <c r="G1489" s="138"/>
      <c r="H1489" s="123" t="s">
        <v>4333</v>
      </c>
      <c r="I1489" s="138"/>
      <c r="J1489" s="138"/>
      <c r="K1489" s="257" t="s">
        <v>3022</v>
      </c>
      <c r="L1489" s="270" t="s">
        <v>3218</v>
      </c>
      <c r="M1489" s="564">
        <f>IF(ISERROR(VLOOKUP($B1489,ESTR_PREC!$A$1:$M$6000,2,FALSE))=TRUE,0,VLOOKUP($B1489,ESTR_PREC!$A$1:$M$6000,2,FALSE))</f>
        <v>102</v>
      </c>
      <c r="N1489" s="225">
        <f>210+11-13+4</f>
        <v>212</v>
      </c>
      <c r="O1489" s="560">
        <f t="shared" si="74"/>
        <v>110</v>
      </c>
      <c r="Q1489" s="225"/>
      <c r="R1489" s="499"/>
      <c r="S1489" s="225"/>
      <c r="T1489" s="225"/>
      <c r="U1489" s="265"/>
      <c r="V1489" s="225"/>
      <c r="W1489" s="225"/>
      <c r="Z1489" s="499"/>
      <c r="AA1489" s="501"/>
      <c r="AB1489" s="499"/>
    </row>
    <row r="1490" spans="1:28">
      <c r="B1490" s="138" t="s">
        <v>3023</v>
      </c>
      <c r="C1490" s="138" t="s">
        <v>4225</v>
      </c>
      <c r="D1490" s="138"/>
      <c r="E1490" s="138"/>
      <c r="F1490" s="138"/>
      <c r="G1490" s="138"/>
      <c r="H1490" s="123" t="s">
        <v>4333</v>
      </c>
      <c r="I1490" s="138"/>
      <c r="J1490" s="138"/>
      <c r="K1490" s="257" t="s">
        <v>3025</v>
      </c>
      <c r="L1490" s="270" t="s">
        <v>3218</v>
      </c>
      <c r="M1490" s="564">
        <f>IF(ISERROR(VLOOKUP($B1490,ESTR_PREC!$A$1:$M$6000,2,FALSE))=TRUE,0,VLOOKUP($B1490,ESTR_PREC!$A$1:$M$6000,2,FALSE))</f>
        <v>0</v>
      </c>
      <c r="N1490" s="225"/>
      <c r="O1490" s="560">
        <f t="shared" si="74"/>
        <v>0</v>
      </c>
      <c r="Q1490" s="225"/>
      <c r="R1490" s="499"/>
      <c r="S1490" s="225"/>
      <c r="T1490" s="225"/>
      <c r="U1490" s="265"/>
      <c r="V1490" s="225"/>
      <c r="W1490" s="225"/>
      <c r="Z1490" s="499"/>
      <c r="AA1490" s="501"/>
      <c r="AB1490" s="499"/>
    </row>
    <row r="1491" spans="1:28" ht="15.75" thickBot="1">
      <c r="B1491" s="352" t="s">
        <v>3026</v>
      </c>
      <c r="C1491" s="352" t="s">
        <v>4226</v>
      </c>
      <c r="D1491" s="352"/>
      <c r="E1491" s="352"/>
      <c r="F1491" s="352"/>
      <c r="G1491" s="352"/>
      <c r="H1491" s="123" t="s">
        <v>4333</v>
      </c>
      <c r="I1491" s="352"/>
      <c r="J1491" s="352"/>
      <c r="K1491" s="977" t="s">
        <v>4227</v>
      </c>
      <c r="L1491" s="562" t="s">
        <v>3218</v>
      </c>
      <c r="M1491" s="564">
        <f>IF(ISERROR(VLOOKUP($B1491,ESTR_PREC!$A$1:$M$6000,2,FALSE))=TRUE,0,VLOOKUP($B1491,ESTR_PREC!$A$1:$M$6000,2,FALSE))</f>
        <v>0</v>
      </c>
      <c r="N1491" s="225"/>
      <c r="O1491" s="560">
        <f t="shared" si="74"/>
        <v>0</v>
      </c>
      <c r="Q1491" s="225"/>
      <c r="R1491" s="499"/>
      <c r="S1491" s="225"/>
      <c r="T1491" s="225"/>
      <c r="U1491" s="265"/>
      <c r="V1491" s="225"/>
      <c r="W1491" s="225"/>
      <c r="Z1491" s="499"/>
      <c r="AA1491" s="501"/>
      <c r="AB1491" s="499"/>
    </row>
    <row r="1492" spans="1:28" ht="15.75">
      <c r="K1492" s="527"/>
      <c r="L1492" s="528"/>
      <c r="M1492" s="192"/>
      <c r="N1492" s="192"/>
      <c r="O1492" s="192"/>
      <c r="Q1492" s="192"/>
      <c r="R1492" s="554"/>
      <c r="S1492" s="192"/>
      <c r="T1492" s="192"/>
      <c r="U1492" s="265"/>
      <c r="V1492" s="192"/>
      <c r="W1492" s="192"/>
      <c r="Z1492" s="192"/>
      <c r="AA1492" s="501"/>
      <c r="AB1492" s="192"/>
    </row>
    <row r="1493" spans="1:28" ht="16.5" thickBot="1">
      <c r="K1493" s="527"/>
      <c r="L1493" s="528"/>
      <c r="M1493" s="192"/>
      <c r="N1493" s="192"/>
      <c r="O1493" s="192"/>
      <c r="Q1493" s="192"/>
      <c r="R1493" s="554"/>
      <c r="S1493" s="192"/>
      <c r="T1493" s="192"/>
      <c r="U1493" s="265"/>
      <c r="V1493" s="192"/>
      <c r="W1493" s="192"/>
      <c r="Z1493" s="192"/>
      <c r="AA1493" s="501"/>
      <c r="AB1493" s="192"/>
    </row>
    <row r="1494" spans="1:28" s="291" customFormat="1" ht="39" thickBot="1">
      <c r="A1494" s="265"/>
      <c r="K1494" s="529"/>
      <c r="L1494" s="465"/>
      <c r="M1494" s="328" t="str">
        <f>+$M$10</f>
        <v>Valore netto al 31/12/2017</v>
      </c>
      <c r="N1494" s="779" t="str">
        <f>N$10</f>
        <v>Valore netto al 31/12/2018</v>
      </c>
      <c r="O1494" s="779" t="s">
        <v>4064</v>
      </c>
      <c r="P1494" s="806"/>
      <c r="Q1494" s="779" t="str">
        <f>Q$10</f>
        <v>Prechiusura al ° trimestre 2018</v>
      </c>
      <c r="R1494" s="514"/>
      <c r="S1494" s="1145" t="str">
        <f>S$330</f>
        <v>Costi da utilizzo contributi 2018</v>
      </c>
      <c r="T1494" s="1143" t="str">
        <f>T$330</f>
        <v>Costi da utilizzo contributi DI CUI SOCIO-SAN</v>
      </c>
      <c r="U1494" s="1144"/>
      <c r="V1494" s="1142" t="str">
        <f>V$330</f>
        <v>Costi da contributi 2018</v>
      </c>
      <c r="W1494" s="1143" t="str">
        <f>W$330</f>
        <v>Costi da contributi DI CUI SOCIO-SAN</v>
      </c>
      <c r="X1494" s="379"/>
      <c r="Y1494" s="379"/>
      <c r="Z1494" s="681"/>
      <c r="AA1494" s="501"/>
      <c r="AB1494" s="681"/>
    </row>
    <row r="1495" spans="1:28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329" t="s">
        <v>3030</v>
      </c>
      <c r="L1495" s="97" t="s">
        <v>3218</v>
      </c>
      <c r="M1495" s="98">
        <f>SUM(M1498:M1504)</f>
        <v>1394</v>
      </c>
      <c r="N1495" s="98">
        <f>SUM(N1498:N1504)</f>
        <v>1412</v>
      </c>
      <c r="O1495" s="775">
        <f>+N1495-M1495</f>
        <v>18</v>
      </c>
      <c r="Q1495" s="98">
        <f>SUM(Q1498:Q1504)</f>
        <v>0</v>
      </c>
      <c r="R1495" s="518"/>
      <c r="S1495" s="98">
        <f>SUM(S1498:S1504)</f>
        <v>0</v>
      </c>
      <c r="T1495" s="98">
        <f>SUM(T1498:T1504)</f>
        <v>0</v>
      </c>
      <c r="U1495" s="265"/>
      <c r="V1495" s="98">
        <f>SUM(V1498:V1504)</f>
        <v>0</v>
      </c>
      <c r="W1495" s="98">
        <f>SUM(W1498:W1504)</f>
        <v>0</v>
      </c>
      <c r="Z1495" s="518"/>
      <c r="AA1495" s="501"/>
      <c r="AB1495" s="518"/>
    </row>
    <row r="1496" spans="1:28" ht="9" customHeight="1" thickTop="1" thickBot="1">
      <c r="N1496" s="379"/>
      <c r="Q1496" s="379"/>
      <c r="R1496" s="554"/>
      <c r="S1496" s="469"/>
      <c r="T1496" s="469"/>
      <c r="U1496" s="265"/>
      <c r="V1496" s="469"/>
      <c r="W1496" s="469"/>
      <c r="Z1496" s="680"/>
      <c r="AA1496" s="501"/>
      <c r="AB1496" s="680"/>
    </row>
    <row r="1497" spans="1:28" ht="39" thickBot="1">
      <c r="B1497" s="102" t="s">
        <v>3221</v>
      </c>
      <c r="C1497" s="245" t="s">
        <v>48</v>
      </c>
      <c r="D1497" s="245"/>
      <c r="E1497" s="246"/>
      <c r="F1497" s="246"/>
      <c r="G1497" s="246"/>
      <c r="H1497" s="246"/>
      <c r="I1497" s="246"/>
      <c r="J1497" s="246"/>
      <c r="K1497" s="302" t="s">
        <v>3222</v>
      </c>
      <c r="L1497" s="135"/>
      <c r="M1497" s="328" t="str">
        <f>+$M$10</f>
        <v>Valore netto al 31/12/2017</v>
      </c>
      <c r="N1497" s="779" t="str">
        <f>N$10</f>
        <v>Valore netto al 31/12/2018</v>
      </c>
      <c r="O1497" s="779" t="s">
        <v>4064</v>
      </c>
      <c r="P1497" s="806"/>
      <c r="Q1497" s="779" t="str">
        <f>Q$10</f>
        <v>Prechiusura al ° trimestre 2018</v>
      </c>
      <c r="R1497" s="514"/>
      <c r="S1497" s="1145" t="str">
        <f>S$330</f>
        <v>Costi da utilizzo contributi 2018</v>
      </c>
      <c r="T1497" s="1143" t="str">
        <f>T$330</f>
        <v>Costi da utilizzo contributi DI CUI SOCIO-SAN</v>
      </c>
      <c r="U1497" s="1144"/>
      <c r="V1497" s="1142" t="str">
        <f>V$330</f>
        <v>Costi da contributi 2018</v>
      </c>
      <c r="W1497" s="1143" t="str">
        <f>W$330</f>
        <v>Costi da contributi DI CUI SOCIO-SAN</v>
      </c>
      <c r="Z1497" s="681"/>
      <c r="AA1497" s="501"/>
      <c r="AB1497" s="681"/>
    </row>
    <row r="1498" spans="1:28">
      <c r="B1498" s="127" t="s">
        <v>3031</v>
      </c>
      <c r="C1498" s="127" t="s">
        <v>4229</v>
      </c>
      <c r="D1498" s="127"/>
      <c r="E1498" s="127"/>
      <c r="F1498" s="127"/>
      <c r="G1498" s="127"/>
      <c r="H1498" s="123" t="s">
        <v>4334</v>
      </c>
      <c r="I1498" s="127"/>
      <c r="J1498" s="127"/>
      <c r="K1498" s="183" t="s">
        <v>3036</v>
      </c>
      <c r="L1498" s="125" t="s">
        <v>3218</v>
      </c>
      <c r="M1498" s="564">
        <f>IF(ISERROR(VLOOKUP($B1498,ESTR_PREC!$A$1:$M$6000,2,FALSE))=TRUE,0,VLOOKUP($B1498,ESTR_PREC!$A$1:$M$6000,2,FALSE))</f>
        <v>1266</v>
      </c>
      <c r="N1498" s="225">
        <v>1281</v>
      </c>
      <c r="O1498" s="560">
        <f t="shared" ref="O1498:O1504" si="75">+N1498-M1498</f>
        <v>15</v>
      </c>
      <c r="Q1498" s="225"/>
      <c r="R1498" s="499"/>
      <c r="S1498" s="225"/>
      <c r="T1498" s="225"/>
      <c r="U1498" s="265"/>
      <c r="V1498" s="225"/>
      <c r="W1498" s="225"/>
      <c r="Z1498" s="499"/>
      <c r="AA1498" s="501"/>
      <c r="AB1498" s="499"/>
    </row>
    <row r="1499" spans="1:28">
      <c r="B1499" s="127" t="s">
        <v>3037</v>
      </c>
      <c r="C1499" s="127" t="s">
        <v>4230</v>
      </c>
      <c r="D1499" s="127"/>
      <c r="E1499" s="127"/>
      <c r="F1499" s="127"/>
      <c r="G1499" s="127"/>
      <c r="H1499" s="123" t="s">
        <v>4334</v>
      </c>
      <c r="I1499" s="127"/>
      <c r="J1499" s="127"/>
      <c r="K1499" s="183" t="s">
        <v>3040</v>
      </c>
      <c r="L1499" s="125" t="s">
        <v>3218</v>
      </c>
      <c r="M1499" s="564">
        <f>IF(ISERROR(VLOOKUP($B1499,ESTR_PREC!$A$1:$M$6000,2,FALSE))=TRUE,0,VLOOKUP($B1499,ESTR_PREC!$A$1:$M$6000,2,FALSE))</f>
        <v>114</v>
      </c>
      <c r="N1499" s="225">
        <v>120</v>
      </c>
      <c r="O1499" s="560">
        <f t="shared" si="75"/>
        <v>6</v>
      </c>
      <c r="Q1499" s="225"/>
      <c r="R1499" s="499"/>
      <c r="S1499" s="225"/>
      <c r="T1499" s="225"/>
      <c r="U1499" s="265"/>
      <c r="V1499" s="225"/>
      <c r="W1499" s="225"/>
      <c r="Z1499" s="499"/>
      <c r="AA1499" s="501"/>
      <c r="AB1499" s="499"/>
    </row>
    <row r="1500" spans="1:28">
      <c r="B1500" s="127" t="s">
        <v>3041</v>
      </c>
      <c r="C1500" s="127" t="s">
        <v>4231</v>
      </c>
      <c r="D1500" s="127"/>
      <c r="E1500" s="127"/>
      <c r="F1500" s="127"/>
      <c r="G1500" s="127"/>
      <c r="H1500" s="123" t="s">
        <v>4334</v>
      </c>
      <c r="I1500" s="127"/>
      <c r="J1500" s="127"/>
      <c r="K1500" s="183" t="s">
        <v>3044</v>
      </c>
      <c r="L1500" s="125" t="s">
        <v>3218</v>
      </c>
      <c r="M1500" s="564">
        <f>IF(ISERROR(VLOOKUP($B1500,ESTR_PREC!$A$1:$M$6000,2,FALSE))=TRUE,0,VLOOKUP($B1500,ESTR_PREC!$A$1:$M$6000,2,FALSE))</f>
        <v>6</v>
      </c>
      <c r="N1500" s="225">
        <v>5</v>
      </c>
      <c r="O1500" s="560">
        <f t="shared" si="75"/>
        <v>-1</v>
      </c>
      <c r="Q1500" s="225"/>
      <c r="R1500" s="499"/>
      <c r="S1500" s="225"/>
      <c r="T1500" s="225"/>
      <c r="U1500" s="265"/>
      <c r="V1500" s="225"/>
      <c r="W1500" s="225"/>
      <c r="Z1500" s="499"/>
      <c r="AA1500" s="501"/>
      <c r="AB1500" s="499"/>
    </row>
    <row r="1501" spans="1:28">
      <c r="B1501" s="127" t="s">
        <v>3045</v>
      </c>
      <c r="C1501" s="127" t="s">
        <v>4232</v>
      </c>
      <c r="D1501" s="127"/>
      <c r="E1501" s="127"/>
      <c r="F1501" s="127"/>
      <c r="G1501" s="127"/>
      <c r="H1501" s="123" t="s">
        <v>4334</v>
      </c>
      <c r="I1501" s="127"/>
      <c r="J1501" s="127"/>
      <c r="K1501" s="183" t="s">
        <v>3048</v>
      </c>
      <c r="L1501" s="125" t="s">
        <v>3218</v>
      </c>
      <c r="M1501" s="564">
        <f>IF(ISERROR(VLOOKUP($B1501,ESTR_PREC!$A$1:$M$6000,2,FALSE))=TRUE,0,VLOOKUP($B1501,ESTR_PREC!$A$1:$M$6000,2,FALSE))</f>
        <v>0</v>
      </c>
      <c r="N1501" s="225"/>
      <c r="O1501" s="560">
        <f t="shared" si="75"/>
        <v>0</v>
      </c>
      <c r="Q1501" s="225"/>
      <c r="R1501" s="499"/>
      <c r="S1501" s="225"/>
      <c r="T1501" s="225"/>
      <c r="U1501" s="265"/>
      <c r="V1501" s="225"/>
      <c r="W1501" s="225"/>
      <c r="Z1501" s="499"/>
      <c r="AA1501" s="501"/>
      <c r="AB1501" s="499"/>
    </row>
    <row r="1502" spans="1:28">
      <c r="B1502" s="127" t="s">
        <v>3049</v>
      </c>
      <c r="C1502" s="127" t="s">
        <v>4233</v>
      </c>
      <c r="D1502" s="127"/>
      <c r="E1502" s="127"/>
      <c r="F1502" s="127"/>
      <c r="G1502" s="127"/>
      <c r="H1502" s="123" t="s">
        <v>4334</v>
      </c>
      <c r="I1502" s="127"/>
      <c r="J1502" s="127"/>
      <c r="K1502" s="183" t="s">
        <v>3052</v>
      </c>
      <c r="L1502" s="125" t="s">
        <v>3218</v>
      </c>
      <c r="M1502" s="564">
        <f>IF(ISERROR(VLOOKUP($B1502,ESTR_PREC!$A$1:$M$6000,2,FALSE))=TRUE,0,VLOOKUP($B1502,ESTR_PREC!$A$1:$M$6000,2,FALSE))</f>
        <v>0</v>
      </c>
      <c r="N1502" s="225"/>
      <c r="O1502" s="560">
        <f t="shared" si="75"/>
        <v>0</v>
      </c>
      <c r="Q1502" s="225"/>
      <c r="R1502" s="499"/>
      <c r="S1502" s="225"/>
      <c r="T1502" s="225"/>
      <c r="U1502" s="265"/>
      <c r="V1502" s="225"/>
      <c r="W1502" s="225"/>
      <c r="Z1502" s="499"/>
      <c r="AA1502" s="501"/>
      <c r="AB1502" s="499"/>
    </row>
    <row r="1503" spans="1:28">
      <c r="B1503" s="127" t="s">
        <v>3053</v>
      </c>
      <c r="C1503" s="127" t="s">
        <v>4234</v>
      </c>
      <c r="D1503" s="127"/>
      <c r="E1503" s="127"/>
      <c r="F1503" s="127"/>
      <c r="G1503" s="127"/>
      <c r="H1503" s="123" t="s">
        <v>4334</v>
      </c>
      <c r="I1503" s="127"/>
      <c r="J1503" s="127"/>
      <c r="K1503" s="183" t="s">
        <v>3055</v>
      </c>
      <c r="L1503" s="125" t="s">
        <v>3218</v>
      </c>
      <c r="M1503" s="564">
        <f>IF(ISERROR(VLOOKUP($B1503,ESTR_PREC!$A$1:$M$6000,2,FALSE))=TRUE,0,VLOOKUP($B1503,ESTR_PREC!$A$1:$M$6000,2,FALSE))</f>
        <v>8</v>
      </c>
      <c r="N1503" s="225">
        <v>6</v>
      </c>
      <c r="O1503" s="560">
        <f t="shared" si="75"/>
        <v>-2</v>
      </c>
      <c r="Q1503" s="225"/>
      <c r="R1503" s="499"/>
      <c r="S1503" s="225"/>
      <c r="T1503" s="225"/>
      <c r="U1503" s="265"/>
      <c r="V1503" s="225"/>
      <c r="W1503" s="225"/>
      <c r="Z1503" s="499"/>
      <c r="AA1503" s="501"/>
      <c r="AB1503" s="499"/>
    </row>
    <row r="1504" spans="1:28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23" t="s">
        <v>4334</v>
      </c>
      <c r="I1504" s="130"/>
      <c r="J1504" s="130"/>
      <c r="K1504" s="213" t="s">
        <v>3059</v>
      </c>
      <c r="L1504" s="132" t="s">
        <v>3218</v>
      </c>
      <c r="M1504" s="564">
        <f>IF(ISERROR(VLOOKUP($B1504,ESTR_PREC!$A$1:$M$6000,2,FALSE))=TRUE,0,VLOOKUP($B1504,ESTR_PREC!$A$1:$M$6000,2,FALSE))</f>
        <v>0</v>
      </c>
      <c r="N1504" s="225"/>
      <c r="O1504" s="560">
        <f t="shared" si="75"/>
        <v>0</v>
      </c>
      <c r="Q1504" s="225"/>
      <c r="R1504" s="499"/>
      <c r="S1504" s="225"/>
      <c r="T1504" s="225"/>
      <c r="U1504" s="265"/>
      <c r="V1504" s="225"/>
      <c r="W1504" s="225"/>
      <c r="Z1504" s="499"/>
      <c r="AA1504" s="501"/>
      <c r="AB1504" s="499"/>
    </row>
    <row r="1505" spans="2:28">
      <c r="N1505" s="379"/>
      <c r="Q1505" s="379"/>
      <c r="R1505" s="554"/>
      <c r="U1505" s="265"/>
      <c r="V1505" s="265"/>
      <c r="W1505" s="265"/>
      <c r="Z1505" s="501"/>
      <c r="AA1505" s="501"/>
      <c r="AB1505" s="501"/>
    </row>
    <row r="1506" spans="2:28">
      <c r="N1506" s="379"/>
      <c r="Q1506" s="379"/>
      <c r="R1506" s="462"/>
      <c r="U1506" s="265"/>
      <c r="V1506" s="265"/>
      <c r="W1506" s="265"/>
      <c r="Z1506" s="501"/>
      <c r="AA1506" s="501"/>
      <c r="AB1506" s="501"/>
    </row>
    <row r="1507" spans="2:28">
      <c r="C1507" s="91"/>
      <c r="D1507" s="91"/>
      <c r="E1507" s="91"/>
      <c r="F1507" s="91"/>
      <c r="G1507" s="91"/>
      <c r="H1507" s="91"/>
      <c r="I1507" s="91"/>
      <c r="J1507" s="91"/>
      <c r="K1507" s="330" t="s">
        <v>4236</v>
      </c>
      <c r="L1507" s="211" t="s">
        <v>3218</v>
      </c>
      <c r="M1507" s="215">
        <f>+M18+M35+M76+M119+M235+M249+M263+M268+M308+M316+M1388+M1401+M1437+M1455-M87+M97</f>
        <v>503354</v>
      </c>
      <c r="N1507" s="288">
        <f>+N18+N35+N76+N119+N235+N249+N263+N268+N308+N316+N1388+N1401+N1437+N1455-N87+N97</f>
        <v>516694</v>
      </c>
      <c r="O1507" s="288">
        <f t="shared" ref="O1507:O1512" si="76">+N1507-M1507</f>
        <v>13340</v>
      </c>
      <c r="Q1507" s="288">
        <f>+Q18+Q35+Q76+Q119+Q235+Q249+Q263+Q268+Q308+Q316+Q1388+Q1401+Q1437+Q1455-Q87+Q97</f>
        <v>0</v>
      </c>
      <c r="R1507" s="512"/>
      <c r="U1507" s="265"/>
      <c r="V1507" s="265"/>
      <c r="W1507" s="265"/>
      <c r="Z1507" s="501"/>
      <c r="AA1507" s="501"/>
      <c r="AB1507" s="501"/>
    </row>
    <row r="1508" spans="2:28">
      <c r="C1508" s="91"/>
      <c r="D1508" s="91"/>
      <c r="E1508" s="91"/>
      <c r="F1508" s="91"/>
      <c r="G1508" s="91"/>
      <c r="H1508" s="91"/>
      <c r="I1508" s="91"/>
      <c r="J1508" s="91"/>
      <c r="K1508" s="331" t="s">
        <v>4237</v>
      </c>
      <c r="L1508" s="211" t="s">
        <v>3218</v>
      </c>
      <c r="M1508" s="288">
        <f>+M316+M97</f>
        <v>848</v>
      </c>
      <c r="N1508" s="288">
        <f>+N316+N97</f>
        <v>1848</v>
      </c>
      <c r="O1508" s="288">
        <f t="shared" si="76"/>
        <v>1000</v>
      </c>
      <c r="Q1508" s="288">
        <f>+Q316+Q97</f>
        <v>0</v>
      </c>
      <c r="R1508" s="512"/>
      <c r="U1508" s="265"/>
      <c r="V1508" s="265"/>
      <c r="W1508" s="265"/>
      <c r="Z1508" s="501"/>
      <c r="AA1508" s="501"/>
      <c r="AB1508" s="501"/>
    </row>
    <row r="1509" spans="2:28" ht="15.75">
      <c r="C1509" s="91"/>
      <c r="D1509" s="91"/>
      <c r="E1509" s="91"/>
      <c r="F1509" s="91"/>
      <c r="G1509" s="91"/>
      <c r="H1509" s="91"/>
      <c r="I1509" s="91"/>
      <c r="J1509" s="91"/>
      <c r="K1509" s="332" t="s">
        <v>4238</v>
      </c>
      <c r="L1509" s="218" t="s">
        <v>3218</v>
      </c>
      <c r="M1509" s="289">
        <f>+M1507-M1508</f>
        <v>502506</v>
      </c>
      <c r="N1509" s="289">
        <f>+N1507-N1508</f>
        <v>514846</v>
      </c>
      <c r="O1509" s="289">
        <f t="shared" si="76"/>
        <v>12340</v>
      </c>
      <c r="Q1509" s="289">
        <f>+Q1507-Q1508</f>
        <v>0</v>
      </c>
      <c r="R1509" s="511"/>
      <c r="U1509" s="265"/>
      <c r="V1509" s="265"/>
      <c r="W1509" s="265"/>
      <c r="Z1509" s="501"/>
      <c r="AA1509" s="501"/>
      <c r="AB1509" s="501"/>
    </row>
    <row r="1510" spans="2:28">
      <c r="C1510" s="91"/>
      <c r="D1510" s="91"/>
      <c r="E1510" s="91"/>
      <c r="F1510" s="91"/>
      <c r="G1510" s="91"/>
      <c r="H1510" s="91"/>
      <c r="I1510" s="91"/>
      <c r="J1510" s="91"/>
      <c r="K1510" s="330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503354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516694</v>
      </c>
      <c r="O1510" s="288">
        <f t="shared" si="76"/>
        <v>13340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0</v>
      </c>
      <c r="R1510" s="512"/>
      <c r="S1510" s="500">
        <f>+S331+S1413+S1444+S1473+S1495</f>
        <v>1779</v>
      </c>
      <c r="T1510" s="500">
        <f>+T331+T1413+T1444+T1473+T1495</f>
        <v>556</v>
      </c>
      <c r="V1510" s="500">
        <f>+V331+V1413+V1444+V1473+V1495</f>
        <v>6131</v>
      </c>
      <c r="W1510" s="500">
        <f>+W331+W1413+W1444+W1473+W1495</f>
        <v>0</v>
      </c>
      <c r="Z1510" s="512"/>
      <c r="AA1510" s="501"/>
      <c r="AB1510" s="512"/>
    </row>
    <row r="1511" spans="2:28" ht="24" customHeight="1">
      <c r="C1511" s="91"/>
      <c r="D1511" s="91"/>
      <c r="E1511" s="91"/>
      <c r="F1511" s="91"/>
      <c r="G1511" s="91"/>
      <c r="H1511" s="91"/>
      <c r="I1511" s="91"/>
      <c r="J1511" s="91"/>
      <c r="K1511" s="331" t="s">
        <v>4237</v>
      </c>
      <c r="L1511" s="211" t="s">
        <v>3218</v>
      </c>
      <c r="M1511" s="288">
        <f>+M1508</f>
        <v>848</v>
      </c>
      <c r="N1511" s="288">
        <f>+N1508</f>
        <v>1848</v>
      </c>
      <c r="O1511" s="288">
        <f t="shared" si="76"/>
        <v>1000</v>
      </c>
      <c r="Q1511" s="288">
        <f>+Q1508</f>
        <v>0</v>
      </c>
      <c r="R1511" s="512"/>
      <c r="S1511" s="512"/>
      <c r="T1511" s="512"/>
      <c r="U1511" s="512"/>
      <c r="V1511" s="512"/>
      <c r="W1511" s="512"/>
      <c r="Z1511" s="682"/>
      <c r="AA1511" s="501"/>
      <c r="AB1511" s="682"/>
    </row>
    <row r="1512" spans="2:28" ht="18" customHeight="1" thickBot="1">
      <c r="C1512" s="91"/>
      <c r="D1512" s="91"/>
      <c r="E1512" s="91"/>
      <c r="F1512" s="91"/>
      <c r="G1512" s="91"/>
      <c r="H1512" s="91"/>
      <c r="I1512" s="91"/>
      <c r="J1512" s="91"/>
      <c r="K1512" s="332" t="s">
        <v>4240</v>
      </c>
      <c r="L1512" s="218" t="s">
        <v>3218</v>
      </c>
      <c r="M1512" s="219">
        <f>+M1510-M1511</f>
        <v>502506</v>
      </c>
      <c r="N1512" s="289">
        <f>+N1510-N1511</f>
        <v>514846</v>
      </c>
      <c r="O1512" s="289">
        <f t="shared" si="76"/>
        <v>12340</v>
      </c>
      <c r="P1512" s="460"/>
      <c r="Q1512" s="289">
        <f>+Q1510-Q1511</f>
        <v>0</v>
      </c>
      <c r="R1512" s="511"/>
      <c r="S1512" s="511"/>
      <c r="T1512" s="511"/>
      <c r="U1512" s="511"/>
      <c r="V1512" s="511"/>
      <c r="W1512" s="511"/>
      <c r="Z1512" s="682"/>
      <c r="AA1512" s="501"/>
      <c r="AB1512" s="682"/>
    </row>
    <row r="1513" spans="2:28" ht="17.25" thickTop="1" thickBot="1">
      <c r="B1513" s="220" t="s">
        <v>3060</v>
      </c>
      <c r="C1513" s="251" t="s">
        <v>4241</v>
      </c>
      <c r="D1513" s="252"/>
      <c r="E1513" s="221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778">
        <f>+O1507-O1510</f>
        <v>0</v>
      </c>
      <c r="Q1513" s="223">
        <f>+Q1509-Q1512</f>
        <v>0</v>
      </c>
      <c r="R1513" s="519"/>
      <c r="S1513" s="519"/>
      <c r="T1513" s="519"/>
      <c r="U1513" s="519"/>
      <c r="V1513" s="519"/>
      <c r="W1513" s="519"/>
      <c r="Z1513" s="683"/>
      <c r="AA1513" s="501"/>
      <c r="AB1513" s="683"/>
    </row>
    <row r="1514" spans="2:28" ht="15.75" thickTop="1"/>
  </sheetData>
  <sheetProtection password="A01C" sheet="1"/>
  <mergeCells count="1">
    <mergeCell ref="K5:M5"/>
  </mergeCells>
  <phoneticPr fontId="0" type="noConversion"/>
  <dataValidations count="1">
    <dataValidation type="whole" allowBlank="1" showInputMessage="1" showErrorMessage="1" error="La cella accetta solo valori positivi fino a 9.999.999" sqref="L1401:L1513 L7:L567 L1264:L1278 L609:L1262 L569:L599 L601:L607 L1381:L1399 L1280:L1379">
      <formula1>0</formula1>
      <formula2>9999999</formula2>
    </dataValidation>
  </dataValidations>
  <printOptions horizontalCentered="1"/>
  <pageMargins left="0.35433070866141703" right="0.39370078740157499" top="0.35433070866141703" bottom="0.39370078740157499" header="0" footer="0.15748031496063"/>
  <pageSetup paperSize="9" scale="55" fitToHeight="0" orientation="landscape" r:id="rId1"/>
  <headerFooter alignWithMargins="0">
    <oddFooter>&amp;CPagina &amp;P di &amp;N Ni-San</oddFooter>
  </headerFooter>
  <rowBreaks count="16" manualBreakCount="16">
    <brk id="109" min="1" max="25" man="1"/>
    <brk id="207" min="1" max="25" man="1"/>
    <brk id="329" min="1" max="25" man="1"/>
    <brk id="415" min="1" max="25" man="1"/>
    <brk id="477" min="1" max="25" man="1"/>
    <brk id="535" min="1" max="25" man="1"/>
    <brk id="593" min="1" max="25" man="1"/>
    <brk id="750" min="1" max="25" man="1"/>
    <brk id="849" min="1" max="25" man="1"/>
    <brk id="956" min="1" max="25" man="1"/>
    <brk id="1050" min="1" max="25" man="1"/>
    <brk id="1124" min="1" max="25" man="1"/>
    <brk id="1198" min="1" max="25" man="1"/>
    <brk id="1276" min="1" max="25" man="1"/>
    <brk id="1367" min="1" max="25" man="1"/>
    <brk id="1443" min="1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9"/>
  <dimension ref="A1:O612"/>
  <sheetViews>
    <sheetView topLeftCell="A103" workbookViewId="0">
      <selection activeCell="E117" sqref="E117"/>
    </sheetView>
  </sheetViews>
  <sheetFormatPr defaultColWidth="9.140625" defaultRowHeight="15"/>
  <cols>
    <col min="1" max="1" width="19" style="1342" customWidth="1"/>
    <col min="2" max="2" width="56.85546875" style="1342" customWidth="1"/>
    <col min="3" max="3" width="13.7109375" style="1342" customWidth="1"/>
    <col min="4" max="4" width="13.5703125" style="1342" customWidth="1"/>
    <col min="5" max="5" width="18.140625" style="1342" customWidth="1"/>
    <col min="6" max="8" width="13.5703125" style="1342" customWidth="1"/>
    <col min="9" max="15" width="11.85546875" style="1342" customWidth="1"/>
    <col min="16" max="16384" width="9.140625" style="1342"/>
  </cols>
  <sheetData>
    <row r="1" spans="1:9">
      <c r="A1" s="1285"/>
      <c r="B1" s="1286"/>
      <c r="C1" s="1287"/>
      <c r="D1" s="1287"/>
      <c r="E1" s="1287"/>
      <c r="F1" s="1287"/>
      <c r="G1" s="1287"/>
      <c r="H1" s="1287"/>
      <c r="I1" s="1287"/>
    </row>
    <row r="2" spans="1:9">
      <c r="A2" s="1371" t="s">
        <v>4335</v>
      </c>
      <c r="B2" s="1371" t="s">
        <v>4336</v>
      </c>
      <c r="C2" s="1361" t="s">
        <v>4337</v>
      </c>
      <c r="D2" s="1361" t="s">
        <v>4338</v>
      </c>
      <c r="E2" s="1361" t="s">
        <v>4339</v>
      </c>
      <c r="F2" s="1361" t="s">
        <v>4340</v>
      </c>
      <c r="G2" s="1361" t="s">
        <v>4341</v>
      </c>
      <c r="H2" s="1361" t="s">
        <v>4342</v>
      </c>
      <c r="I2" s="1287"/>
    </row>
    <row r="3" spans="1:9">
      <c r="A3" s="1372"/>
      <c r="B3" s="1372"/>
      <c r="C3" s="1361"/>
      <c r="D3" s="1361"/>
      <c r="E3" s="1361"/>
      <c r="F3" s="1361"/>
      <c r="G3" s="1361"/>
      <c r="H3" s="1361"/>
      <c r="I3" s="1287"/>
    </row>
    <row r="4" spans="1:9">
      <c r="A4" s="1373"/>
      <c r="B4" s="1373"/>
      <c r="C4" s="1361"/>
      <c r="D4" s="1361"/>
      <c r="E4" s="1361"/>
      <c r="F4" s="1361"/>
      <c r="G4" s="1361"/>
      <c r="H4" s="1361"/>
      <c r="I4" s="1287"/>
    </row>
    <row r="5" spans="1:9">
      <c r="A5" s="1289" t="s">
        <v>78</v>
      </c>
      <c r="B5" s="304" t="s">
        <v>4278</v>
      </c>
      <c r="C5" s="1290"/>
      <c r="D5" s="1290"/>
      <c r="E5" s="1290"/>
      <c r="F5" s="1291">
        <f>SUMIF('NI-San'!$B:$B,$A5,'NI-San'!N:N)</f>
        <v>434166</v>
      </c>
      <c r="G5" s="1292"/>
      <c r="H5" s="1293"/>
      <c r="I5" s="1287"/>
    </row>
    <row r="6" spans="1:9">
      <c r="A6" s="1289" t="s">
        <v>84</v>
      </c>
      <c r="B6" s="304" t="s">
        <v>3068</v>
      </c>
      <c r="C6" s="1290"/>
      <c r="D6" s="1290"/>
      <c r="E6" s="1290"/>
      <c r="F6" s="1291">
        <f>SUMIF('NI-San'!$B:$B,$A6,'NI-San'!N:N)</f>
        <v>0</v>
      </c>
      <c r="G6" s="1292"/>
      <c r="H6" s="1293"/>
      <c r="I6" s="1287"/>
    </row>
    <row r="7" spans="1:9">
      <c r="A7" s="1289" t="s">
        <v>87</v>
      </c>
      <c r="B7" s="304" t="s">
        <v>4343</v>
      </c>
      <c r="C7" s="1290"/>
      <c r="D7" s="1290"/>
      <c r="E7" s="1290"/>
      <c r="F7" s="1291">
        <f>SUMIF('NI-San'!$B:$B,$A7,'NI-San'!N:N)</f>
        <v>61580</v>
      </c>
      <c r="G7" s="1292"/>
      <c r="H7" s="1293"/>
      <c r="I7" s="1287"/>
    </row>
    <row r="8" spans="1:9">
      <c r="A8" s="1289" t="s">
        <v>89</v>
      </c>
      <c r="B8" s="183" t="s">
        <v>92</v>
      </c>
      <c r="C8" s="1290"/>
      <c r="D8" s="1290"/>
      <c r="E8" s="1290"/>
      <c r="F8" s="1291">
        <f>SUMIF('NI-San'!$B:$B,$A8,'NI-San'!N:N)</f>
        <v>1190</v>
      </c>
      <c r="G8" s="1292"/>
      <c r="H8" s="1293"/>
      <c r="I8" s="1287"/>
    </row>
    <row r="9" spans="1:9" ht="15" customHeight="1">
      <c r="A9" s="1289" t="s">
        <v>93</v>
      </c>
      <c r="B9" s="183" t="s">
        <v>94</v>
      </c>
      <c r="C9" s="1290"/>
      <c r="D9" s="1290"/>
      <c r="E9" s="1290"/>
      <c r="F9" s="1291">
        <f>SUMIF('NI-San'!$B:$B,$A9,'NI-San'!N:N)</f>
        <v>0</v>
      </c>
      <c r="G9" s="1292"/>
      <c r="H9" s="1293"/>
      <c r="I9" s="1287"/>
    </row>
    <row r="10" spans="1:9" ht="38.25">
      <c r="A10" s="1289" t="s">
        <v>97</v>
      </c>
      <c r="B10" s="181" t="s">
        <v>100</v>
      </c>
      <c r="C10" s="1290"/>
      <c r="D10" s="1290"/>
      <c r="E10" s="1290"/>
      <c r="F10" s="1291">
        <f>SUMIF('NI-San'!$B:$B,$A10,'NI-San'!N:N)</f>
        <v>0</v>
      </c>
      <c r="G10" s="1292"/>
      <c r="H10" s="1293"/>
      <c r="I10" s="1287"/>
    </row>
    <row r="11" spans="1:9" ht="25.5">
      <c r="A11" s="1294" t="s">
        <v>101</v>
      </c>
      <c r="B11" s="181" t="s">
        <v>102</v>
      </c>
      <c r="C11" s="1290"/>
      <c r="D11" s="1290"/>
      <c r="E11" s="1290"/>
      <c r="F11" s="1291">
        <f>SUMIF('NI-San'!$B:$B,$A11,'NI-San'!N:N)</f>
        <v>2469</v>
      </c>
      <c r="G11" s="1292"/>
      <c r="H11" s="1293"/>
      <c r="I11" s="1287"/>
    </row>
    <row r="12" spans="1:9" ht="26.25">
      <c r="A12" s="1289" t="s">
        <v>132</v>
      </c>
      <c r="B12" s="228" t="s">
        <v>135</v>
      </c>
      <c r="C12" s="1290"/>
      <c r="D12" s="1290"/>
      <c r="E12" s="1290"/>
      <c r="F12" s="1291">
        <f>SUMIF('NI-San'!$B:$B,$A12,'NI-San'!N:N)</f>
        <v>0</v>
      </c>
      <c r="G12" s="1292"/>
      <c r="H12" s="1293"/>
      <c r="I12" s="1287"/>
    </row>
    <row r="13" spans="1:9" ht="26.25">
      <c r="A13" s="1289" t="s">
        <v>136</v>
      </c>
      <c r="B13" s="228" t="s">
        <v>139</v>
      </c>
      <c r="C13" s="1290"/>
      <c r="D13" s="1290"/>
      <c r="E13" s="1290"/>
      <c r="F13" s="1291">
        <f>SUMIF('NI-San'!$B:$B,$A13,'NI-San'!N:N)</f>
        <v>0</v>
      </c>
      <c r="G13" s="1292"/>
      <c r="H13" s="1293"/>
      <c r="I13" s="1287"/>
    </row>
    <row r="14" spans="1:9">
      <c r="A14" s="1295"/>
      <c r="B14" s="1295"/>
      <c r="C14" s="1296"/>
      <c r="D14" s="1296"/>
      <c r="E14" s="1296"/>
      <c r="F14" s="1296"/>
      <c r="G14" s="1296"/>
      <c r="H14" s="1296"/>
      <c r="I14" s="1297"/>
    </row>
    <row r="16" spans="1:9" ht="15" customHeight="1">
      <c r="B16" s="1362" t="s">
        <v>4344</v>
      </c>
      <c r="C16" s="1364" t="s">
        <v>4345</v>
      </c>
      <c r="D16" s="1365"/>
      <c r="E16" s="1361" t="s">
        <v>71</v>
      </c>
    </row>
    <row r="17" spans="1:10">
      <c r="B17" s="1363"/>
      <c r="C17" s="1288" t="s">
        <v>4346</v>
      </c>
      <c r="D17" s="1288" t="s">
        <v>4347</v>
      </c>
      <c r="E17" s="1361"/>
    </row>
    <row r="18" spans="1:10">
      <c r="B18" s="1298" t="s">
        <v>4348</v>
      </c>
      <c r="C18" s="565"/>
      <c r="D18" s="565"/>
      <c r="E18" s="1299">
        <f>+C18+D18</f>
        <v>0</v>
      </c>
    </row>
    <row r="19" spans="1:10" ht="22.5">
      <c r="B19" s="1300" t="s">
        <v>4349</v>
      </c>
      <c r="C19" s="565"/>
      <c r="D19" s="565"/>
      <c r="E19" s="1299">
        <f>+C19+D19</f>
        <v>0</v>
      </c>
    </row>
    <row r="20" spans="1:10">
      <c r="B20" s="1300" t="s">
        <v>4350</v>
      </c>
      <c r="C20" s="565"/>
      <c r="D20" s="565"/>
      <c r="E20" s="1299">
        <f>+C20+D20</f>
        <v>0</v>
      </c>
    </row>
    <row r="21" spans="1:10">
      <c r="B21" s="1300" t="s">
        <v>802</v>
      </c>
      <c r="C21" s="565"/>
      <c r="D21" s="565"/>
      <c r="E21" s="1299">
        <f>+C21+D21</f>
        <v>0</v>
      </c>
    </row>
    <row r="22" spans="1:10">
      <c r="B22" s="1301" t="s">
        <v>806</v>
      </c>
      <c r="C22" s="565"/>
      <c r="D22" s="565"/>
      <c r="E22" s="1299">
        <f>+C22+D22</f>
        <v>0</v>
      </c>
    </row>
    <row r="23" spans="1:10" ht="15.75" thickBot="1">
      <c r="B23" s="1302" t="s">
        <v>71</v>
      </c>
      <c r="C23" s="566">
        <f>SUM(C18:C22)</f>
        <v>0</v>
      </c>
      <c r="D23" s="566">
        <f>SUM(D18:D22)</f>
        <v>0</v>
      </c>
      <c r="E23" s="566">
        <f>SUM(E18:E22)</f>
        <v>0</v>
      </c>
    </row>
    <row r="24" spans="1:10" ht="15.75" thickTop="1"/>
    <row r="26" spans="1:10" ht="24.75" customHeight="1">
      <c r="A26" s="1366" t="s">
        <v>4335</v>
      </c>
      <c r="B26" s="1368" t="s">
        <v>4351</v>
      </c>
      <c r="C26" s="1280" t="str">
        <f>"Valore CE
al 31/12/" &amp;Info!$B$3</f>
        <v>Valore CE
al 31/12/2018</v>
      </c>
      <c r="D26" s="1369" t="s">
        <v>4352</v>
      </c>
      <c r="E26" s="1370"/>
      <c r="F26" s="1368" t="s">
        <v>4353</v>
      </c>
      <c r="I26" s="1287"/>
      <c r="J26" s="1287"/>
    </row>
    <row r="27" spans="1:10">
      <c r="A27" s="1367"/>
      <c r="B27" s="1368"/>
      <c r="C27" s="1303">
        <f>SUMIF('NI-San'!$B:$B,"4.20.10.20.010.050.25.000",'NI-San'!N:N)</f>
        <v>485</v>
      </c>
      <c r="D27" s="1281" t="s">
        <v>4354</v>
      </c>
      <c r="E27" s="1281" t="s">
        <v>4355</v>
      </c>
      <c r="F27" s="1368"/>
      <c r="I27" s="1287"/>
      <c r="J27" s="1287"/>
    </row>
    <row r="28" spans="1:10">
      <c r="A28" s="1304" t="s">
        <v>1691</v>
      </c>
      <c r="B28" s="1304" t="s">
        <v>1693</v>
      </c>
      <c r="C28" s="565"/>
      <c r="D28" s="565"/>
      <c r="E28" s="1305">
        <f>+C28-D28</f>
        <v>0</v>
      </c>
      <c r="F28" s="1306" t="str">
        <f t="shared" ref="F28:F40" si="0">IF(C28&gt;0,+D28/C28,"")</f>
        <v/>
      </c>
      <c r="I28" s="1287"/>
      <c r="J28" s="1287"/>
    </row>
    <row r="29" spans="1:10">
      <c r="A29" s="1307" t="s">
        <v>1697</v>
      </c>
      <c r="B29" s="1307" t="s">
        <v>1698</v>
      </c>
      <c r="C29" s="565">
        <v>318</v>
      </c>
      <c r="D29" s="565">
        <v>318</v>
      </c>
      <c r="E29" s="1305">
        <f t="shared" ref="E29:E51" si="1">+C29-D29</f>
        <v>0</v>
      </c>
      <c r="F29" s="1306">
        <f t="shared" si="0"/>
        <v>1</v>
      </c>
      <c r="I29" s="1287"/>
      <c r="J29" s="1287"/>
    </row>
    <row r="30" spans="1:10">
      <c r="A30" s="1307" t="s">
        <v>1702</v>
      </c>
      <c r="B30" s="1307" t="s">
        <v>1703</v>
      </c>
      <c r="C30" s="565"/>
      <c r="D30" s="565"/>
      <c r="E30" s="1305">
        <f t="shared" si="1"/>
        <v>0</v>
      </c>
      <c r="F30" s="1306" t="str">
        <f t="shared" si="0"/>
        <v/>
      </c>
      <c r="I30" s="1287"/>
      <c r="J30" s="1287"/>
    </row>
    <row r="31" spans="1:10">
      <c r="A31" s="1307" t="s">
        <v>1707</v>
      </c>
      <c r="B31" s="1307" t="s">
        <v>1708</v>
      </c>
      <c r="C31" s="565"/>
      <c r="D31" s="565"/>
      <c r="E31" s="1305">
        <f t="shared" si="1"/>
        <v>0</v>
      </c>
      <c r="F31" s="1306" t="str">
        <f t="shared" si="0"/>
        <v/>
      </c>
      <c r="I31" s="1287"/>
      <c r="J31" s="1287"/>
    </row>
    <row r="32" spans="1:10">
      <c r="A32" s="1307" t="s">
        <v>1712</v>
      </c>
      <c r="B32" s="1307" t="s">
        <v>4356</v>
      </c>
      <c r="C32" s="565"/>
      <c r="D32" s="565"/>
      <c r="E32" s="1305">
        <f t="shared" si="1"/>
        <v>0</v>
      </c>
      <c r="F32" s="1306" t="str">
        <f t="shared" si="0"/>
        <v/>
      </c>
      <c r="I32" s="1287"/>
      <c r="J32" s="1287"/>
    </row>
    <row r="33" spans="1:10">
      <c r="A33" s="1307" t="s">
        <v>1717</v>
      </c>
      <c r="B33" s="1307" t="s">
        <v>4357</v>
      </c>
      <c r="C33" s="565"/>
      <c r="D33" s="565"/>
      <c r="E33" s="1305">
        <f t="shared" si="1"/>
        <v>0</v>
      </c>
      <c r="F33" s="1306" t="str">
        <f t="shared" si="0"/>
        <v/>
      </c>
      <c r="I33" s="1287"/>
      <c r="J33" s="1287"/>
    </row>
    <row r="34" spans="1:10">
      <c r="A34" s="1307" t="s">
        <v>1720</v>
      </c>
      <c r="B34" s="1307" t="s">
        <v>1721</v>
      </c>
      <c r="C34" s="565"/>
      <c r="D34" s="565"/>
      <c r="E34" s="1305">
        <f t="shared" si="1"/>
        <v>0</v>
      </c>
      <c r="F34" s="1306" t="str">
        <f t="shared" si="0"/>
        <v/>
      </c>
      <c r="I34" s="1287"/>
      <c r="J34" s="1287"/>
    </row>
    <row r="35" spans="1:10">
      <c r="A35" s="1307" t="s">
        <v>1725</v>
      </c>
      <c r="B35" s="1307" t="s">
        <v>1726</v>
      </c>
      <c r="C35" s="565"/>
      <c r="D35" s="565"/>
      <c r="E35" s="1305">
        <f t="shared" si="1"/>
        <v>0</v>
      </c>
      <c r="F35" s="1306" t="str">
        <f t="shared" si="0"/>
        <v/>
      </c>
      <c r="I35" s="1287"/>
      <c r="J35" s="1287"/>
    </row>
    <row r="36" spans="1:10">
      <c r="A36" s="1307" t="s">
        <v>1730</v>
      </c>
      <c r="B36" s="1307" t="s">
        <v>1731</v>
      </c>
      <c r="C36" s="565"/>
      <c r="D36" s="565"/>
      <c r="E36" s="1305">
        <f t="shared" si="1"/>
        <v>0</v>
      </c>
      <c r="F36" s="1306" t="str">
        <f t="shared" si="0"/>
        <v/>
      </c>
      <c r="I36" s="1287"/>
      <c r="J36" s="1287"/>
    </row>
    <row r="37" spans="1:10">
      <c r="A37" s="1307" t="s">
        <v>1735</v>
      </c>
      <c r="B37" s="1307" t="s">
        <v>4358</v>
      </c>
      <c r="C37" s="565"/>
      <c r="D37" s="565"/>
      <c r="E37" s="1305">
        <f t="shared" si="1"/>
        <v>0</v>
      </c>
      <c r="F37" s="1306" t="str">
        <f t="shared" si="0"/>
        <v/>
      </c>
      <c r="I37" s="1287"/>
      <c r="J37" s="1287"/>
    </row>
    <row r="38" spans="1:10">
      <c r="A38" s="1307" t="s">
        <v>4359</v>
      </c>
      <c r="B38" s="1307" t="s">
        <v>4360</v>
      </c>
      <c r="C38" s="565"/>
      <c r="D38" s="565"/>
      <c r="E38" s="1305">
        <f t="shared" si="1"/>
        <v>0</v>
      </c>
      <c r="F38" s="1306" t="str">
        <f t="shared" si="0"/>
        <v/>
      </c>
      <c r="I38" s="1287"/>
      <c r="J38" s="1287"/>
    </row>
    <row r="39" spans="1:10" ht="15.75" customHeight="1">
      <c r="A39" s="1307" t="s">
        <v>1756</v>
      </c>
      <c r="B39" s="1307" t="s">
        <v>4361</v>
      </c>
      <c r="C39" s="565"/>
      <c r="D39" s="565"/>
      <c r="E39" s="1305">
        <f t="shared" si="1"/>
        <v>0</v>
      </c>
      <c r="F39" s="1306" t="str">
        <f t="shared" si="0"/>
        <v/>
      </c>
      <c r="I39" s="1287"/>
      <c r="J39" s="1287"/>
    </row>
    <row r="40" spans="1:10">
      <c r="A40" s="1307" t="s">
        <v>1759</v>
      </c>
      <c r="B40" s="1307" t="s">
        <v>4362</v>
      </c>
      <c r="C40" s="565"/>
      <c r="D40" s="565"/>
      <c r="E40" s="1305">
        <f t="shared" si="1"/>
        <v>0</v>
      </c>
      <c r="F40" s="1306" t="str">
        <f t="shared" si="0"/>
        <v/>
      </c>
      <c r="I40" s="1287"/>
      <c r="J40" s="1287"/>
    </row>
    <row r="41" spans="1:10">
      <c r="A41" s="1307" t="s">
        <v>1762</v>
      </c>
      <c r="B41" s="1307" t="s">
        <v>4363</v>
      </c>
      <c r="C41" s="575">
        <f>+C27-SUM(C28:C40)-C42-C43-C44</f>
        <v>0</v>
      </c>
      <c r="D41" s="565"/>
      <c r="E41" s="1305">
        <f t="shared" si="1"/>
        <v>0</v>
      </c>
      <c r="F41" s="1306" t="str">
        <f>IF(C41&gt;0,+D41/C41,"")</f>
        <v/>
      </c>
      <c r="I41" s="1287"/>
      <c r="J41" s="1287"/>
    </row>
    <row r="42" spans="1:10">
      <c r="A42" s="1307" t="s">
        <v>1834</v>
      </c>
      <c r="B42" s="1307" t="s">
        <v>4364</v>
      </c>
      <c r="C42" s="565"/>
      <c r="D42" s="565"/>
      <c r="E42" s="1305">
        <f t="shared" si="1"/>
        <v>0</v>
      </c>
      <c r="F42" s="1306" t="str">
        <f>IF(C42&gt;0,+D42/C42,"")</f>
        <v/>
      </c>
      <c r="I42" s="1287"/>
      <c r="J42" s="1287"/>
    </row>
    <row r="43" spans="1:10">
      <c r="A43" s="1307" t="s">
        <v>1842</v>
      </c>
      <c r="B43" s="1307" t="s">
        <v>4365</v>
      </c>
      <c r="C43" s="1308"/>
      <c r="D43" s="1308"/>
      <c r="E43" s="1196">
        <f t="shared" si="1"/>
        <v>0</v>
      </c>
      <c r="F43" s="1306" t="str">
        <f>IF(C43&gt;0,+D43/C43,"")</f>
        <v/>
      </c>
      <c r="I43" s="1287"/>
      <c r="J43" s="1287"/>
    </row>
    <row r="44" spans="1:10">
      <c r="A44" s="1307" t="s">
        <v>4366</v>
      </c>
      <c r="B44" s="1309" t="s">
        <v>4367</v>
      </c>
      <c r="C44" s="1310">
        <f>SUM(C45:C51)</f>
        <v>167</v>
      </c>
      <c r="D44" s="1310">
        <f>SUM(D45:D51)</f>
        <v>167</v>
      </c>
      <c r="E44" s="1310">
        <f>SUM(E45:E51)</f>
        <v>0</v>
      </c>
      <c r="F44" s="1311">
        <f>IF(C44&gt;0,+D44/C44,"")</f>
        <v>1</v>
      </c>
      <c r="I44" s="1287"/>
      <c r="J44" s="1287"/>
    </row>
    <row r="45" spans="1:10">
      <c r="A45" s="1312" t="s">
        <v>1851</v>
      </c>
      <c r="B45" s="1313" t="s">
        <v>4368</v>
      </c>
      <c r="C45" s="565">
        <v>167</v>
      </c>
      <c r="D45" s="565">
        <v>167</v>
      </c>
      <c r="E45" s="1305">
        <f t="shared" si="1"/>
        <v>0</v>
      </c>
      <c r="F45" s="1306">
        <f t="shared" ref="F45:F51" si="2">IF(C45&gt;0,+D45/C45,"")</f>
        <v>1</v>
      </c>
      <c r="I45" s="1287"/>
      <c r="J45" s="1287"/>
    </row>
    <row r="46" spans="1:10">
      <c r="A46" s="1312" t="s">
        <v>1857</v>
      </c>
      <c r="B46" s="1313" t="s">
        <v>4369</v>
      </c>
      <c r="C46" s="565"/>
      <c r="D46" s="565"/>
      <c r="E46" s="1305">
        <f t="shared" si="1"/>
        <v>0</v>
      </c>
      <c r="F46" s="1306" t="str">
        <f t="shared" si="2"/>
        <v/>
      </c>
      <c r="I46" s="1287"/>
      <c r="J46" s="1287"/>
    </row>
    <row r="47" spans="1:10">
      <c r="A47" s="1312" t="s">
        <v>1867</v>
      </c>
      <c r="B47" s="1313" t="s">
        <v>4370</v>
      </c>
      <c r="C47" s="565"/>
      <c r="D47" s="565"/>
      <c r="E47" s="1305">
        <f t="shared" si="1"/>
        <v>0</v>
      </c>
      <c r="F47" s="1306" t="str">
        <f t="shared" si="2"/>
        <v/>
      </c>
      <c r="I47" s="1287"/>
      <c r="J47" s="1287"/>
    </row>
    <row r="48" spans="1:10">
      <c r="A48" s="1312" t="s">
        <v>1862</v>
      </c>
      <c r="B48" s="1313" t="s">
        <v>4371</v>
      </c>
      <c r="C48" s="565"/>
      <c r="D48" s="565"/>
      <c r="E48" s="1305">
        <f t="shared" si="1"/>
        <v>0</v>
      </c>
      <c r="F48" s="1306" t="str">
        <f t="shared" si="2"/>
        <v/>
      </c>
      <c r="I48" s="1287"/>
      <c r="J48" s="1287"/>
    </row>
    <row r="49" spans="1:10">
      <c r="A49" s="1312" t="s">
        <v>1872</v>
      </c>
      <c r="B49" s="1313" t="s">
        <v>4372</v>
      </c>
      <c r="C49" s="565"/>
      <c r="D49" s="565"/>
      <c r="E49" s="1305">
        <f t="shared" si="1"/>
        <v>0</v>
      </c>
      <c r="F49" s="1306" t="str">
        <f t="shared" si="2"/>
        <v/>
      </c>
      <c r="I49" s="1287"/>
      <c r="J49" s="1287"/>
    </row>
    <row r="50" spans="1:10">
      <c r="A50" s="1312" t="s">
        <v>1877</v>
      </c>
      <c r="B50" s="1313" t="s">
        <v>1878</v>
      </c>
      <c r="C50" s="565"/>
      <c r="D50" s="565"/>
      <c r="E50" s="1305">
        <f t="shared" si="1"/>
        <v>0</v>
      </c>
      <c r="F50" s="1306" t="str">
        <f t="shared" si="2"/>
        <v/>
      </c>
      <c r="I50" s="1287"/>
      <c r="J50" s="1287"/>
    </row>
    <row r="51" spans="1:10">
      <c r="A51" s="1314" t="s">
        <v>1880</v>
      </c>
      <c r="B51" s="1315" t="s">
        <v>4373</v>
      </c>
      <c r="C51" s="565"/>
      <c r="D51" s="565"/>
      <c r="E51" s="1305">
        <f t="shared" si="1"/>
        <v>0</v>
      </c>
      <c r="F51" s="1306" t="str">
        <f t="shared" si="2"/>
        <v/>
      </c>
      <c r="I51" s="1287"/>
      <c r="J51" s="1287"/>
    </row>
    <row r="52" spans="1:10" ht="15.75" thickBot="1">
      <c r="A52" s="1316"/>
      <c r="B52" s="1316" t="s">
        <v>71</v>
      </c>
      <c r="C52" s="566">
        <f>+C44+SUM(C28:C43)</f>
        <v>485</v>
      </c>
      <c r="D52" s="566">
        <f>+D44+SUM(D28:D43)</f>
        <v>485</v>
      </c>
      <c r="E52" s="566">
        <f>+E44+SUM(E28:E43)</f>
        <v>0</v>
      </c>
      <c r="F52" s="1317">
        <f>IF(C52&gt;0,+D52/C52,"")</f>
        <v>1</v>
      </c>
      <c r="I52" s="1287"/>
      <c r="J52" s="1287"/>
    </row>
    <row r="53" spans="1:10" ht="15.75" thickTop="1">
      <c r="A53" s="1285"/>
      <c r="B53" s="1286"/>
      <c r="C53" s="1287"/>
      <c r="D53" s="1287"/>
      <c r="E53" s="1287"/>
      <c r="F53" s="1287"/>
      <c r="G53" s="1287"/>
      <c r="H53" s="1287"/>
      <c r="I53" s="1287"/>
      <c r="J53" s="1287"/>
    </row>
    <row r="54" spans="1:10">
      <c r="A54" s="1285"/>
      <c r="B54" s="1286"/>
      <c r="C54" s="1287"/>
      <c r="D54" s="1287"/>
      <c r="E54" s="1287"/>
      <c r="F54" s="1287"/>
      <c r="G54" s="1287"/>
      <c r="H54" s="1287"/>
      <c r="I54" s="1287"/>
      <c r="J54" s="1287"/>
    </row>
    <row r="55" spans="1:10" ht="15" customHeight="1">
      <c r="A55" s="1285"/>
      <c r="B55" s="1368" t="s">
        <v>4374</v>
      </c>
      <c r="C55" s="1371" t="s">
        <v>4375</v>
      </c>
      <c r="D55" s="1371" t="s">
        <v>4376</v>
      </c>
      <c r="E55" s="1371" t="s">
        <v>4377</v>
      </c>
      <c r="F55" s="1371" t="s">
        <v>4378</v>
      </c>
      <c r="G55" s="1361" t="s">
        <v>4379</v>
      </c>
      <c r="H55" s="1361" t="s">
        <v>4380</v>
      </c>
    </row>
    <row r="56" spans="1:10">
      <c r="A56" s="1285"/>
      <c r="B56" s="1368"/>
      <c r="C56" s="1373"/>
      <c r="D56" s="1373"/>
      <c r="E56" s="1373"/>
      <c r="F56" s="1373"/>
      <c r="G56" s="1361"/>
      <c r="H56" s="1361"/>
    </row>
    <row r="57" spans="1:10">
      <c r="A57" s="1285"/>
      <c r="B57" s="1318" t="s">
        <v>4381</v>
      </c>
      <c r="C57" s="1319"/>
      <c r="D57" s="1319"/>
      <c r="E57" s="1320">
        <f>SUM(E58:E80)</f>
        <v>0</v>
      </c>
      <c r="F57" s="1319"/>
      <c r="G57" s="1320">
        <f>SUM(G58:G80)</f>
        <v>0</v>
      </c>
      <c r="H57" s="1320">
        <f>SUM(H58:H80)</f>
        <v>0</v>
      </c>
    </row>
    <row r="58" spans="1:10">
      <c r="A58" s="1285"/>
      <c r="B58" s="1321"/>
      <c r="C58" s="1321"/>
      <c r="D58" s="1321"/>
      <c r="E58" s="1322"/>
      <c r="F58" s="1321"/>
      <c r="G58" s="1322"/>
      <c r="H58" s="1322"/>
    </row>
    <row r="59" spans="1:10">
      <c r="A59" s="1285"/>
      <c r="B59" s="1321"/>
      <c r="C59" s="1321"/>
      <c r="D59" s="1321"/>
      <c r="E59" s="1322"/>
      <c r="F59" s="1321"/>
      <c r="G59" s="1322"/>
      <c r="H59" s="1322"/>
    </row>
    <row r="60" spans="1:10">
      <c r="A60" s="1285"/>
      <c r="B60" s="1321"/>
      <c r="C60" s="1321"/>
      <c r="D60" s="1321"/>
      <c r="E60" s="1322"/>
      <c r="F60" s="1321"/>
      <c r="G60" s="1322"/>
      <c r="H60" s="1322"/>
    </row>
    <row r="61" spans="1:10">
      <c r="A61" s="1285"/>
      <c r="B61" s="1321"/>
      <c r="C61" s="1321"/>
      <c r="D61" s="1321"/>
      <c r="E61" s="1322"/>
      <c r="F61" s="1321"/>
      <c r="G61" s="1322"/>
      <c r="H61" s="1322"/>
    </row>
    <row r="62" spans="1:10">
      <c r="A62" s="1285"/>
      <c r="B62" s="1321"/>
      <c r="C62" s="1321"/>
      <c r="D62" s="1321"/>
      <c r="E62" s="1322"/>
      <c r="F62" s="1321"/>
      <c r="G62" s="1322"/>
      <c r="H62" s="1322"/>
    </row>
    <row r="63" spans="1:10">
      <c r="A63" s="1285"/>
      <c r="B63" s="1321"/>
      <c r="C63" s="1321"/>
      <c r="D63" s="1321"/>
      <c r="E63" s="1322"/>
      <c r="F63" s="1321"/>
      <c r="G63" s="1322"/>
      <c r="H63" s="1322"/>
    </row>
    <row r="64" spans="1:10">
      <c r="A64" s="1285"/>
      <c r="B64" s="1321"/>
      <c r="C64" s="1321"/>
      <c r="D64" s="1321"/>
      <c r="E64" s="1322"/>
      <c r="F64" s="1321"/>
      <c r="G64" s="1322"/>
      <c r="H64" s="1322"/>
    </row>
    <row r="65" spans="1:8">
      <c r="A65" s="1285"/>
      <c r="B65" s="1321"/>
      <c r="C65" s="1321"/>
      <c r="D65" s="1321"/>
      <c r="E65" s="1322"/>
      <c r="F65" s="1321"/>
      <c r="G65" s="1322"/>
      <c r="H65" s="1322"/>
    </row>
    <row r="66" spans="1:8">
      <c r="A66" s="1285"/>
      <c r="B66" s="1321"/>
      <c r="C66" s="1321"/>
      <c r="D66" s="1321"/>
      <c r="E66" s="1322"/>
      <c r="F66" s="1321"/>
      <c r="G66" s="1322"/>
      <c r="H66" s="1322"/>
    </row>
    <row r="67" spans="1:8">
      <c r="A67" s="1285"/>
      <c r="B67" s="1321"/>
      <c r="C67" s="1321"/>
      <c r="D67" s="1321"/>
      <c r="E67" s="1322"/>
      <c r="F67" s="1321"/>
      <c r="G67" s="1322"/>
      <c r="H67" s="1322"/>
    </row>
    <row r="68" spans="1:8">
      <c r="A68" s="1285"/>
      <c r="B68" s="1321"/>
      <c r="C68" s="1321"/>
      <c r="D68" s="1321"/>
      <c r="E68" s="1322"/>
      <c r="F68" s="1321"/>
      <c r="G68" s="1322"/>
      <c r="H68" s="1322"/>
    </row>
    <row r="69" spans="1:8">
      <c r="A69" s="1285"/>
      <c r="B69" s="1321"/>
      <c r="C69" s="1321"/>
      <c r="D69" s="1321"/>
      <c r="E69" s="1322"/>
      <c r="F69" s="1321"/>
      <c r="G69" s="1322"/>
      <c r="H69" s="1322"/>
    </row>
    <row r="70" spans="1:8">
      <c r="A70" s="1285"/>
      <c r="B70" s="1321"/>
      <c r="C70" s="1321"/>
      <c r="D70" s="1321"/>
      <c r="E70" s="1322"/>
      <c r="F70" s="1321"/>
      <c r="G70" s="1322"/>
      <c r="H70" s="1322"/>
    </row>
    <row r="71" spans="1:8">
      <c r="A71" s="1285"/>
      <c r="B71" s="1321"/>
      <c r="C71" s="1321"/>
      <c r="D71" s="1321"/>
      <c r="E71" s="1322"/>
      <c r="F71" s="1321"/>
      <c r="G71" s="1322"/>
      <c r="H71" s="1322"/>
    </row>
    <row r="72" spans="1:8">
      <c r="A72" s="1285"/>
      <c r="B72" s="1321"/>
      <c r="C72" s="1321"/>
      <c r="D72" s="1321"/>
      <c r="E72" s="1322"/>
      <c r="F72" s="1321"/>
      <c r="G72" s="1322"/>
      <c r="H72" s="1322"/>
    </row>
    <row r="73" spans="1:8">
      <c r="B73" s="1321"/>
      <c r="C73" s="1321"/>
      <c r="D73" s="1321"/>
      <c r="E73" s="1322"/>
      <c r="F73" s="1321"/>
      <c r="G73" s="1322"/>
      <c r="H73" s="1322"/>
    </row>
    <row r="74" spans="1:8">
      <c r="B74" s="1321"/>
      <c r="C74" s="1321"/>
      <c r="D74" s="1321"/>
      <c r="E74" s="1322"/>
      <c r="F74" s="1321"/>
      <c r="G74" s="1322"/>
      <c r="H74" s="1322"/>
    </row>
    <row r="75" spans="1:8">
      <c r="B75" s="1321"/>
      <c r="C75" s="1321"/>
      <c r="D75" s="1321"/>
      <c r="E75" s="1322"/>
      <c r="F75" s="1321"/>
      <c r="G75" s="1322"/>
      <c r="H75" s="1322"/>
    </row>
    <row r="76" spans="1:8">
      <c r="B76" s="1321"/>
      <c r="C76" s="1321"/>
      <c r="D76" s="1321"/>
      <c r="E76" s="1322"/>
      <c r="F76" s="1321"/>
      <c r="G76" s="1322"/>
      <c r="H76" s="1322"/>
    </row>
    <row r="77" spans="1:8">
      <c r="B77" s="1321"/>
      <c r="C77" s="1321"/>
      <c r="D77" s="1321"/>
      <c r="E77" s="1322"/>
      <c r="F77" s="1321"/>
      <c r="G77" s="1322"/>
      <c r="H77" s="1322"/>
    </row>
    <row r="78" spans="1:8">
      <c r="B78" s="1321"/>
      <c r="C78" s="1321"/>
      <c r="D78" s="1321"/>
      <c r="E78" s="1322"/>
      <c r="F78" s="1321"/>
      <c r="G78" s="1322"/>
      <c r="H78" s="1322"/>
    </row>
    <row r="79" spans="1:8">
      <c r="B79" s="1321"/>
      <c r="C79" s="1321"/>
      <c r="D79" s="1321"/>
      <c r="E79" s="1322"/>
      <c r="F79" s="1321"/>
      <c r="G79" s="1322"/>
      <c r="H79" s="1322"/>
    </row>
    <row r="80" spans="1:8">
      <c r="B80" s="1321"/>
      <c r="C80" s="1321"/>
      <c r="D80" s="1321"/>
      <c r="E80" s="1322"/>
      <c r="F80" s="1321"/>
      <c r="G80" s="1322"/>
      <c r="H80" s="1322"/>
    </row>
    <row r="81" spans="1:8">
      <c r="A81" s="1285"/>
      <c r="B81" s="1318" t="s">
        <v>4382</v>
      </c>
      <c r="C81" s="1319"/>
      <c r="D81" s="1319"/>
      <c r="E81" s="1320">
        <f>SUM(E82:E104)</f>
        <v>0</v>
      </c>
      <c r="F81" s="1319"/>
      <c r="G81" s="1320">
        <f>SUM(G82:G104)</f>
        <v>0</v>
      </c>
      <c r="H81" s="1320">
        <f>SUM(H82:H104)</f>
        <v>0</v>
      </c>
    </row>
    <row r="82" spans="1:8">
      <c r="A82" s="1285"/>
      <c r="B82" s="1323"/>
      <c r="C82" s="1323"/>
      <c r="D82" s="1323"/>
      <c r="E82" s="1324"/>
      <c r="F82" s="1323"/>
      <c r="G82" s="1324"/>
      <c r="H82" s="1324"/>
    </row>
    <row r="83" spans="1:8">
      <c r="A83" s="1285"/>
      <c r="B83" s="1323"/>
      <c r="C83" s="1323"/>
      <c r="D83" s="1323"/>
      <c r="E83" s="1324"/>
      <c r="F83" s="1323"/>
      <c r="G83" s="1324"/>
      <c r="H83" s="1324"/>
    </row>
    <row r="84" spans="1:8">
      <c r="A84" s="1285"/>
      <c r="B84" s="1323"/>
      <c r="C84" s="1323"/>
      <c r="D84" s="1323"/>
      <c r="E84" s="1324"/>
      <c r="F84" s="1323"/>
      <c r="G84" s="1324"/>
      <c r="H84" s="1324"/>
    </row>
    <row r="85" spans="1:8">
      <c r="B85" s="1323"/>
      <c r="C85" s="1323"/>
      <c r="D85" s="1323"/>
      <c r="E85" s="1324"/>
      <c r="F85" s="1323"/>
      <c r="G85" s="1324"/>
      <c r="H85" s="1324"/>
    </row>
    <row r="86" spans="1:8">
      <c r="B86" s="1323"/>
      <c r="C86" s="1323"/>
      <c r="D86" s="1323"/>
      <c r="E86" s="1324"/>
      <c r="F86" s="1323"/>
      <c r="G86" s="1324"/>
      <c r="H86" s="1324"/>
    </row>
    <row r="87" spans="1:8">
      <c r="B87" s="1323"/>
      <c r="C87" s="1323"/>
      <c r="D87" s="1323"/>
      <c r="E87" s="1324"/>
      <c r="F87" s="1323"/>
      <c r="G87" s="1324"/>
      <c r="H87" s="1324"/>
    </row>
    <row r="88" spans="1:8">
      <c r="B88" s="1323"/>
      <c r="C88" s="1323"/>
      <c r="D88" s="1323"/>
      <c r="E88" s="1324"/>
      <c r="F88" s="1323"/>
      <c r="G88" s="1324"/>
      <c r="H88" s="1324"/>
    </row>
    <row r="89" spans="1:8">
      <c r="B89" s="1323"/>
      <c r="C89" s="1323"/>
      <c r="D89" s="1323"/>
      <c r="E89" s="1324"/>
      <c r="F89" s="1323"/>
      <c r="G89" s="1324"/>
      <c r="H89" s="1324"/>
    </row>
    <row r="90" spans="1:8">
      <c r="B90" s="1323"/>
      <c r="C90" s="1323"/>
      <c r="D90" s="1323"/>
      <c r="E90" s="1324"/>
      <c r="F90" s="1323"/>
      <c r="G90" s="1324"/>
      <c r="H90" s="1324"/>
    </row>
    <row r="91" spans="1:8">
      <c r="B91" s="1323"/>
      <c r="C91" s="1323"/>
      <c r="D91" s="1323"/>
      <c r="E91" s="1324"/>
      <c r="F91" s="1323"/>
      <c r="G91" s="1324"/>
      <c r="H91" s="1324"/>
    </row>
    <row r="92" spans="1:8">
      <c r="B92" s="1323"/>
      <c r="C92" s="1323"/>
      <c r="D92" s="1323"/>
      <c r="E92" s="1324"/>
      <c r="F92" s="1323"/>
      <c r="G92" s="1324"/>
      <c r="H92" s="1324"/>
    </row>
    <row r="93" spans="1:8">
      <c r="B93" s="1323"/>
      <c r="C93" s="1323"/>
      <c r="D93" s="1323"/>
      <c r="E93" s="1324"/>
      <c r="F93" s="1323"/>
      <c r="G93" s="1324"/>
      <c r="H93" s="1324"/>
    </row>
    <row r="94" spans="1:8">
      <c r="B94" s="1323"/>
      <c r="C94" s="1323"/>
      <c r="D94" s="1323"/>
      <c r="E94" s="1324"/>
      <c r="F94" s="1323"/>
      <c r="G94" s="1324"/>
      <c r="H94" s="1324"/>
    </row>
    <row r="95" spans="1:8">
      <c r="B95" s="1323"/>
      <c r="C95" s="1323"/>
      <c r="D95" s="1323"/>
      <c r="E95" s="1324"/>
      <c r="F95" s="1323"/>
      <c r="G95" s="1324"/>
      <c r="H95" s="1324"/>
    </row>
    <row r="96" spans="1:8">
      <c r="B96" s="1323"/>
      <c r="C96" s="1323"/>
      <c r="D96" s="1323"/>
      <c r="E96" s="1324"/>
      <c r="F96" s="1323"/>
      <c r="G96" s="1324"/>
      <c r="H96" s="1324"/>
    </row>
    <row r="97" spans="1:15">
      <c r="B97" s="1323"/>
      <c r="C97" s="1323"/>
      <c r="D97" s="1323"/>
      <c r="E97" s="1324"/>
      <c r="F97" s="1323"/>
      <c r="G97" s="1324"/>
      <c r="H97" s="1324"/>
    </row>
    <row r="98" spans="1:15">
      <c r="B98" s="1323"/>
      <c r="C98" s="1323"/>
      <c r="D98" s="1323"/>
      <c r="E98" s="1324"/>
      <c r="F98" s="1323"/>
      <c r="G98" s="1324"/>
      <c r="H98" s="1324"/>
    </row>
    <row r="99" spans="1:15">
      <c r="B99" s="1323"/>
      <c r="C99" s="1323"/>
      <c r="D99" s="1323"/>
      <c r="E99" s="1324"/>
      <c r="F99" s="1323"/>
      <c r="G99" s="1324"/>
      <c r="H99" s="1324"/>
    </row>
    <row r="100" spans="1:15">
      <c r="B100" s="1323"/>
      <c r="C100" s="1323"/>
      <c r="D100" s="1323"/>
      <c r="E100" s="1324"/>
      <c r="F100" s="1323"/>
      <c r="G100" s="1324"/>
      <c r="H100" s="1324"/>
    </row>
    <row r="101" spans="1:15">
      <c r="B101" s="1323"/>
      <c r="C101" s="1323"/>
      <c r="D101" s="1323"/>
      <c r="E101" s="1324"/>
      <c r="F101" s="1323"/>
      <c r="G101" s="1324"/>
      <c r="H101" s="1324"/>
    </row>
    <row r="102" spans="1:15">
      <c r="B102" s="1323"/>
      <c r="C102" s="1323"/>
      <c r="D102" s="1323"/>
      <c r="E102" s="1324"/>
      <c r="F102" s="1323"/>
      <c r="G102" s="1324"/>
      <c r="H102" s="1324"/>
    </row>
    <row r="103" spans="1:15">
      <c r="B103" s="1323"/>
      <c r="C103" s="1323"/>
      <c r="D103" s="1323"/>
      <c r="E103" s="1324"/>
      <c r="F103" s="1323"/>
      <c r="G103" s="1324"/>
      <c r="H103" s="1324"/>
    </row>
    <row r="104" spans="1:15">
      <c r="B104" s="1323"/>
      <c r="C104" s="1323"/>
      <c r="D104" s="1323"/>
      <c r="E104" s="1324"/>
      <c r="F104" s="1323"/>
      <c r="G104" s="1324"/>
      <c r="H104" s="1324"/>
    </row>
    <row r="105" spans="1:15">
      <c r="B105" s="1318" t="s">
        <v>4383</v>
      </c>
      <c r="C105" s="1319"/>
      <c r="D105" s="1319"/>
      <c r="E105" s="1320">
        <f>+E81+E57</f>
        <v>0</v>
      </c>
      <c r="F105" s="1319"/>
      <c r="G105" s="1320">
        <f>+G81+G57</f>
        <v>0</v>
      </c>
      <c r="H105" s="1320">
        <f>+H81+H57</f>
        <v>0</v>
      </c>
    </row>
    <row r="109" spans="1:15" s="1287" customFormat="1" ht="33" customHeight="1">
      <c r="A109" s="1285"/>
      <c r="B109" s="1325" t="s">
        <v>4384</v>
      </c>
      <c r="C109" s="1325" t="s">
        <v>4385</v>
      </c>
      <c r="D109" s="1325" t="s">
        <v>4386</v>
      </c>
      <c r="E109" s="1326" t="s">
        <v>4387</v>
      </c>
      <c r="F109" s="1326" t="s">
        <v>4388</v>
      </c>
      <c r="G109" s="1325" t="s">
        <v>4389</v>
      </c>
      <c r="H109" s="1325" t="s">
        <v>4390</v>
      </c>
      <c r="I109" s="1325" t="s">
        <v>4391</v>
      </c>
      <c r="J109" s="1325" t="s">
        <v>4392</v>
      </c>
      <c r="K109" s="1325" t="s">
        <v>4393</v>
      </c>
      <c r="L109" s="1325" t="s">
        <v>4394</v>
      </c>
      <c r="M109" s="1325" t="s">
        <v>4395</v>
      </c>
      <c r="N109" s="1325" t="s">
        <v>4396</v>
      </c>
      <c r="O109" s="1325" t="s">
        <v>4397</v>
      </c>
    </row>
    <row r="110" spans="1:15" s="1332" customFormat="1" ht="22.5">
      <c r="A110" s="1327" t="s">
        <v>4398</v>
      </c>
      <c r="B110" s="1328" t="s">
        <v>4399</v>
      </c>
      <c r="C110" s="1329"/>
      <c r="D110" s="1329"/>
      <c r="E110" s="1329"/>
      <c r="F110" s="1330" t="str">
        <f>Info!$B$3</f>
        <v>2018</v>
      </c>
      <c r="G110" s="1331">
        <f>SUM(G111:G612)</f>
        <v>69248484.560000002</v>
      </c>
      <c r="H110" s="1331">
        <f t="shared" ref="H110:O110" si="3">SUM(H111:H612)</f>
        <v>288560.72000000003</v>
      </c>
      <c r="I110" s="1331">
        <f t="shared" si="3"/>
        <v>0</v>
      </c>
      <c r="J110" s="1331">
        <f t="shared" si="3"/>
        <v>73858887.409999996</v>
      </c>
      <c r="K110" s="1331">
        <f t="shared" si="3"/>
        <v>69537045.280000016</v>
      </c>
      <c r="L110" s="1331">
        <f t="shared" si="3"/>
        <v>69537045.280000016</v>
      </c>
      <c r="M110" s="1331">
        <f t="shared" si="3"/>
        <v>121610.44</v>
      </c>
      <c r="N110" s="1331">
        <f t="shared" si="3"/>
        <v>121610.44</v>
      </c>
      <c r="O110" s="1331">
        <f t="shared" si="3"/>
        <v>69248484.560000002</v>
      </c>
    </row>
    <row r="111" spans="1:15" s="1332" customFormat="1">
      <c r="A111" s="1333" t="s">
        <v>4400</v>
      </c>
      <c r="B111" s="1334" t="s">
        <v>5727</v>
      </c>
      <c r="C111" s="1335">
        <v>323030031</v>
      </c>
      <c r="D111" s="1335" t="s">
        <v>5745</v>
      </c>
      <c r="E111" s="1335" t="s">
        <v>4404</v>
      </c>
      <c r="F111" s="1336" t="str">
        <f>Info!$B$3</f>
        <v>2018</v>
      </c>
      <c r="G111" s="1337">
        <v>46012137.090000004</v>
      </c>
      <c r="H111" s="1337">
        <v>0</v>
      </c>
      <c r="I111" s="1337">
        <v>0</v>
      </c>
      <c r="J111" s="1337">
        <v>48514696.909999996</v>
      </c>
      <c r="K111" s="1337">
        <v>46012137.090000004</v>
      </c>
      <c r="L111" s="1337">
        <v>46012137.090000004</v>
      </c>
      <c r="M111" s="1337">
        <v>96296.78</v>
      </c>
      <c r="N111" s="1337">
        <v>96296.78</v>
      </c>
      <c r="O111" s="1337">
        <v>46012137.090000004</v>
      </c>
    </row>
    <row r="112" spans="1:15" s="1332" customFormat="1">
      <c r="A112" s="1333" t="s">
        <v>4401</v>
      </c>
      <c r="B112" s="1334" t="s">
        <v>5728</v>
      </c>
      <c r="C112" s="1335">
        <v>323030035</v>
      </c>
      <c r="D112" s="1335" t="s">
        <v>5746</v>
      </c>
      <c r="E112" s="1335" t="s">
        <v>4404</v>
      </c>
      <c r="F112" s="1336" t="str">
        <f>Info!$B$3</f>
        <v>2018</v>
      </c>
      <c r="G112" s="1337">
        <v>18176438.280000001</v>
      </c>
      <c r="H112" s="1337">
        <v>0</v>
      </c>
      <c r="I112" s="1337">
        <v>0</v>
      </c>
      <c r="J112" s="1337">
        <v>20668649.439999998</v>
      </c>
      <c r="K112" s="1337">
        <v>18176438.280000001</v>
      </c>
      <c r="L112" s="1337">
        <v>18176438.280000001</v>
      </c>
      <c r="M112" s="1337">
        <v>10607.33</v>
      </c>
      <c r="N112" s="1337">
        <v>10607.33</v>
      </c>
      <c r="O112" s="1337">
        <v>18176438.280000001</v>
      </c>
    </row>
    <row r="113" spans="1:15" s="1332" customFormat="1">
      <c r="A113" s="1333" t="s">
        <v>4402</v>
      </c>
      <c r="B113" s="1334" t="s">
        <v>5729</v>
      </c>
      <c r="C113" s="1335">
        <v>323000960</v>
      </c>
      <c r="D113" s="1335" t="s">
        <v>5747</v>
      </c>
      <c r="E113" s="1335" t="s">
        <v>4400</v>
      </c>
      <c r="F113" s="1336" t="str">
        <f>Info!$B$3</f>
        <v>2018</v>
      </c>
      <c r="G113" s="1337">
        <v>93172.74</v>
      </c>
      <c r="H113" s="1337">
        <v>9809</v>
      </c>
      <c r="I113" s="1337">
        <v>0</v>
      </c>
      <c r="J113" s="1337">
        <v>111970</v>
      </c>
      <c r="K113" s="1337">
        <v>102981.74</v>
      </c>
      <c r="L113" s="1337">
        <v>102981.74</v>
      </c>
      <c r="M113" s="1337"/>
      <c r="N113" s="1337"/>
      <c r="O113" s="1337">
        <v>93172.74</v>
      </c>
    </row>
    <row r="114" spans="1:15" s="1332" customFormat="1">
      <c r="A114" s="1333" t="s">
        <v>4403</v>
      </c>
      <c r="B114" s="1334" t="s">
        <v>5729</v>
      </c>
      <c r="C114" s="1335">
        <v>323000992</v>
      </c>
      <c r="D114" s="1335" t="s">
        <v>5747</v>
      </c>
      <c r="E114" s="1335" t="s">
        <v>4400</v>
      </c>
      <c r="F114" s="1336" t="str">
        <f>Info!$B$3</f>
        <v>2018</v>
      </c>
      <c r="G114" s="1337">
        <v>1989.3</v>
      </c>
      <c r="H114" s="1337">
        <v>0</v>
      </c>
      <c r="I114" s="1337">
        <v>0</v>
      </c>
      <c r="J114" s="1337">
        <v>11934</v>
      </c>
      <c r="K114" s="1337">
        <v>1989.3</v>
      </c>
      <c r="L114" s="1337">
        <v>1989.3</v>
      </c>
      <c r="M114" s="1337"/>
      <c r="N114" s="1337"/>
      <c r="O114" s="1337">
        <v>1989.3</v>
      </c>
    </row>
    <row r="115" spans="1:15" s="1332" customFormat="1">
      <c r="A115" s="1333" t="s">
        <v>4404</v>
      </c>
      <c r="B115" s="1334" t="s">
        <v>5730</v>
      </c>
      <c r="C115" s="1335">
        <v>323000917</v>
      </c>
      <c r="D115" s="1335">
        <v>13200200155</v>
      </c>
      <c r="E115" s="1335" t="s">
        <v>4400</v>
      </c>
      <c r="F115" s="1336" t="str">
        <f>Info!$B$3</f>
        <v>2018</v>
      </c>
      <c r="G115" s="1337">
        <v>228801</v>
      </c>
      <c r="H115" s="1337">
        <v>0</v>
      </c>
      <c r="I115" s="1337">
        <v>0</v>
      </c>
      <c r="J115" s="1337">
        <v>512165.76</v>
      </c>
      <c r="K115" s="1337">
        <v>228801</v>
      </c>
      <c r="L115" s="1337">
        <v>228801</v>
      </c>
      <c r="M115" s="1337"/>
      <c r="N115" s="1337"/>
      <c r="O115" s="1337">
        <v>228801</v>
      </c>
    </row>
    <row r="116" spans="1:15" s="1332" customFormat="1">
      <c r="A116" s="1338" t="s">
        <v>4405</v>
      </c>
      <c r="B116" s="1334" t="s">
        <v>5731</v>
      </c>
      <c r="C116" s="1335">
        <v>323000985</v>
      </c>
      <c r="D116" s="1335" t="s">
        <v>5748</v>
      </c>
      <c r="E116" s="1335" t="s">
        <v>4400</v>
      </c>
      <c r="F116" s="1336" t="str">
        <f>Info!$B$3</f>
        <v>2018</v>
      </c>
      <c r="G116" s="1337">
        <v>155102.51999999999</v>
      </c>
      <c r="H116" s="1337">
        <v>18485</v>
      </c>
      <c r="I116" s="1337">
        <v>0</v>
      </c>
      <c r="J116" s="1337">
        <v>175121</v>
      </c>
      <c r="K116" s="1337">
        <v>173587.52</v>
      </c>
      <c r="L116" s="1337">
        <v>173587.52</v>
      </c>
      <c r="M116" s="1337"/>
      <c r="N116" s="1337"/>
      <c r="O116" s="1337">
        <v>155102.51999999999</v>
      </c>
    </row>
    <row r="117" spans="1:15" s="1332" customFormat="1">
      <c r="A117" s="1338" t="s">
        <v>4406</v>
      </c>
      <c r="B117" s="1334" t="s">
        <v>5732</v>
      </c>
      <c r="C117" s="1335">
        <v>323000936</v>
      </c>
      <c r="D117" s="1335" t="s">
        <v>5749</v>
      </c>
      <c r="E117" s="1335" t="s">
        <v>4400</v>
      </c>
      <c r="F117" s="1336" t="str">
        <f>Info!$B$3</f>
        <v>2018</v>
      </c>
      <c r="G117" s="1337">
        <v>121827.04000000001</v>
      </c>
      <c r="H117" s="1337">
        <v>11010</v>
      </c>
      <c r="I117" s="1337">
        <v>0</v>
      </c>
      <c r="J117" s="1337">
        <v>139079</v>
      </c>
      <c r="K117" s="1337">
        <v>132837.04</v>
      </c>
      <c r="L117" s="1337">
        <v>132837.04</v>
      </c>
      <c r="M117" s="1337"/>
      <c r="N117" s="1337"/>
      <c r="O117" s="1337">
        <v>121827.04000000001</v>
      </c>
    </row>
    <row r="118" spans="1:15" s="1332" customFormat="1" ht="23.25">
      <c r="A118" s="1338" t="s">
        <v>4407</v>
      </c>
      <c r="B118" s="1334" t="s">
        <v>5733</v>
      </c>
      <c r="C118" s="1335">
        <v>323000530</v>
      </c>
      <c r="D118" s="1335" t="s">
        <v>5750</v>
      </c>
      <c r="E118" s="1335" t="s">
        <v>4405</v>
      </c>
      <c r="F118" s="1336" t="str">
        <f>Info!$B$3</f>
        <v>2018</v>
      </c>
      <c r="G118" s="1337">
        <v>506052</v>
      </c>
      <c r="H118" s="1337">
        <v>0</v>
      </c>
      <c r="I118" s="1337">
        <v>0</v>
      </c>
      <c r="J118" s="1337">
        <v>532686.30000000005</v>
      </c>
      <c r="K118" s="1337">
        <v>506052</v>
      </c>
      <c r="L118" s="1337">
        <v>506052</v>
      </c>
      <c r="M118" s="1337"/>
      <c r="N118" s="1337"/>
      <c r="O118" s="1337">
        <v>506052</v>
      </c>
    </row>
    <row r="119" spans="1:15" s="1332" customFormat="1" ht="23.25">
      <c r="A119" s="1338" t="s">
        <v>4408</v>
      </c>
      <c r="B119" s="1334" t="s">
        <v>5734</v>
      </c>
      <c r="C119" s="1335">
        <v>323000530</v>
      </c>
      <c r="D119" s="1335" t="s">
        <v>5750</v>
      </c>
      <c r="E119" s="1335" t="s">
        <v>4405</v>
      </c>
      <c r="F119" s="1336" t="str">
        <f>Info!$B$3</f>
        <v>2018</v>
      </c>
      <c r="G119" s="1337">
        <v>28008</v>
      </c>
      <c r="H119" s="1337">
        <v>0</v>
      </c>
      <c r="I119" s="1337">
        <v>0</v>
      </c>
      <c r="J119" s="1337">
        <v>29483</v>
      </c>
      <c r="K119" s="1337">
        <v>28008</v>
      </c>
      <c r="L119" s="1337">
        <v>28008</v>
      </c>
      <c r="M119" s="1337"/>
      <c r="N119" s="1337"/>
      <c r="O119" s="1337">
        <v>28008</v>
      </c>
    </row>
    <row r="120" spans="1:15" s="1332" customFormat="1" ht="23.25">
      <c r="A120" s="1338" t="s">
        <v>4409</v>
      </c>
      <c r="B120" s="1334" t="s">
        <v>5735</v>
      </c>
      <c r="C120" s="1335">
        <v>323000567</v>
      </c>
      <c r="D120" s="1335" t="s">
        <v>5750</v>
      </c>
      <c r="E120" s="1335" t="s">
        <v>4405</v>
      </c>
      <c r="F120" s="1336" t="str">
        <f>Info!$B$3</f>
        <v>2018</v>
      </c>
      <c r="G120" s="1337">
        <v>83220</v>
      </c>
      <c r="H120" s="1337">
        <v>0</v>
      </c>
      <c r="I120" s="1337">
        <v>0</v>
      </c>
      <c r="J120" s="1337">
        <v>87600</v>
      </c>
      <c r="K120" s="1337">
        <v>83220</v>
      </c>
      <c r="L120" s="1337">
        <v>83220</v>
      </c>
      <c r="M120" s="1337"/>
      <c r="N120" s="1337"/>
      <c r="O120" s="1337">
        <v>83220</v>
      </c>
    </row>
    <row r="121" spans="1:15" s="1332" customFormat="1" ht="23.25">
      <c r="A121" s="1339" t="s">
        <v>4355</v>
      </c>
      <c r="B121" s="1334" t="s">
        <v>5736</v>
      </c>
      <c r="C121" s="1335">
        <v>323000572</v>
      </c>
      <c r="D121" s="1335" t="s">
        <v>5751</v>
      </c>
      <c r="E121" s="1335" t="s">
        <v>4405</v>
      </c>
      <c r="F121" s="1336" t="str">
        <f>Info!$B$3</f>
        <v>2018</v>
      </c>
      <c r="G121" s="1337">
        <v>296954.13</v>
      </c>
      <c r="H121" s="1337">
        <v>26995.83</v>
      </c>
      <c r="I121" s="1337">
        <v>0</v>
      </c>
      <c r="J121" s="1337">
        <v>341000</v>
      </c>
      <c r="K121" s="1337">
        <v>323949.96000000002</v>
      </c>
      <c r="L121" s="1337">
        <v>323949.96000000002</v>
      </c>
      <c r="M121" s="1337"/>
      <c r="N121" s="1337"/>
      <c r="O121" s="1337">
        <v>296954.13</v>
      </c>
    </row>
    <row r="122" spans="1:15" s="1340" customFormat="1" ht="23.25">
      <c r="B122" s="1341" t="s">
        <v>5737</v>
      </c>
      <c r="C122" s="1335">
        <v>323000507</v>
      </c>
      <c r="D122" s="1335" t="s">
        <v>5752</v>
      </c>
      <c r="E122" s="1335" t="s">
        <v>4405</v>
      </c>
      <c r="F122" s="1336" t="str">
        <f>Info!$B$3</f>
        <v>2018</v>
      </c>
      <c r="G122" s="1337">
        <v>996529.08</v>
      </c>
      <c r="H122" s="1337">
        <v>0</v>
      </c>
      <c r="I122" s="1337">
        <v>0</v>
      </c>
      <c r="J122" s="1337">
        <v>1048978</v>
      </c>
      <c r="K122" s="1337">
        <v>996529.08</v>
      </c>
      <c r="L122" s="1337">
        <v>996529.08</v>
      </c>
      <c r="M122" s="1337"/>
      <c r="N122" s="1337"/>
      <c r="O122" s="1337">
        <v>996529.08</v>
      </c>
    </row>
    <row r="123" spans="1:15" s="1340" customFormat="1" ht="23.25">
      <c r="B123" s="1341" t="s">
        <v>5738</v>
      </c>
      <c r="C123" s="1335">
        <v>323000580</v>
      </c>
      <c r="D123" s="1335">
        <v>95022310130</v>
      </c>
      <c r="E123" s="1335" t="s">
        <v>4405</v>
      </c>
      <c r="F123" s="1336" t="str">
        <f>Info!$B$3</f>
        <v>2018</v>
      </c>
      <c r="G123" s="1337">
        <v>220810.44</v>
      </c>
      <c r="H123" s="1337">
        <v>0</v>
      </c>
      <c r="I123" s="1337">
        <v>0</v>
      </c>
      <c r="J123" s="1337">
        <v>232432</v>
      </c>
      <c r="K123" s="1337">
        <v>220810.44</v>
      </c>
      <c r="L123" s="1337">
        <v>220810.44</v>
      </c>
      <c r="M123" s="1337"/>
      <c r="N123" s="1337"/>
      <c r="O123" s="1337">
        <v>220810.44</v>
      </c>
    </row>
    <row r="124" spans="1:15" s="1340" customFormat="1" ht="23.25">
      <c r="B124" s="1341" t="s">
        <v>5739</v>
      </c>
      <c r="C124" s="1335">
        <v>323000536</v>
      </c>
      <c r="D124" s="1335">
        <v>91002490141</v>
      </c>
      <c r="E124" s="1335" t="s">
        <v>4405</v>
      </c>
      <c r="F124" s="1336" t="str">
        <f>Info!$B$3</f>
        <v>2018</v>
      </c>
      <c r="G124" s="1337">
        <v>75996</v>
      </c>
      <c r="H124" s="1337">
        <v>4004</v>
      </c>
      <c r="I124" s="1337">
        <v>0</v>
      </c>
      <c r="J124" s="1337">
        <v>80000</v>
      </c>
      <c r="K124" s="1337">
        <v>80000</v>
      </c>
      <c r="L124" s="1337">
        <v>80000</v>
      </c>
      <c r="M124" s="1337"/>
      <c r="N124" s="1337"/>
      <c r="O124" s="1337">
        <v>75996</v>
      </c>
    </row>
    <row r="125" spans="1:15" s="1340" customFormat="1" ht="23.25">
      <c r="B125" s="1341" t="s">
        <v>5740</v>
      </c>
      <c r="C125" s="1335">
        <v>323000531</v>
      </c>
      <c r="D125" s="1335" t="s">
        <v>5753</v>
      </c>
      <c r="E125" s="1335" t="s">
        <v>4405</v>
      </c>
      <c r="F125" s="1336" t="str">
        <f>Info!$B$3</f>
        <v>2018</v>
      </c>
      <c r="G125" s="1337">
        <v>1191179.7599999998</v>
      </c>
      <c r="H125" s="1337">
        <v>143692.14000000001</v>
      </c>
      <c r="I125" s="1337">
        <v>0</v>
      </c>
      <c r="J125" s="1337">
        <v>1328589</v>
      </c>
      <c r="K125" s="1337">
        <v>1334871.8999999999</v>
      </c>
      <c r="L125" s="1337">
        <v>1334871.8999999999</v>
      </c>
      <c r="M125" s="1337">
        <v>14562.45</v>
      </c>
      <c r="N125" s="1337">
        <v>14562.45</v>
      </c>
      <c r="O125" s="1337">
        <v>1191179.7599999998</v>
      </c>
    </row>
    <row r="126" spans="1:15" s="1340" customFormat="1" ht="23.25">
      <c r="B126" s="1341" t="s">
        <v>5741</v>
      </c>
      <c r="C126" s="1335">
        <v>323000531</v>
      </c>
      <c r="D126" s="1335" t="s">
        <v>5753</v>
      </c>
      <c r="E126" s="1335" t="s">
        <v>4405</v>
      </c>
      <c r="F126" s="1336" t="str">
        <f>Info!$B$3</f>
        <v>2018</v>
      </c>
      <c r="G126" s="1337">
        <v>44502.99</v>
      </c>
      <c r="H126" s="1337">
        <v>0</v>
      </c>
      <c r="I126" s="1337">
        <v>0</v>
      </c>
      <c r="J126" s="1337">
        <v>44503</v>
      </c>
      <c r="K126" s="1337">
        <v>44502.99</v>
      </c>
      <c r="L126" s="1337">
        <v>44502.99</v>
      </c>
      <c r="M126" s="1337"/>
      <c r="N126" s="1337">
        <v>0</v>
      </c>
      <c r="O126" s="1337">
        <v>44502.99</v>
      </c>
    </row>
    <row r="127" spans="1:15" s="1340" customFormat="1">
      <c r="B127" s="1341" t="s">
        <v>5742</v>
      </c>
      <c r="C127" s="1335">
        <v>323005001</v>
      </c>
      <c r="D127" s="1335" t="s">
        <v>5754</v>
      </c>
      <c r="E127" s="1335" t="s">
        <v>4407</v>
      </c>
      <c r="F127" s="1336" t="str">
        <f>Info!$B$3</f>
        <v>2018</v>
      </c>
      <c r="G127" s="1337">
        <v>28267.440000000002</v>
      </c>
      <c r="H127" s="1337">
        <v>25488.6</v>
      </c>
      <c r="I127" s="1337">
        <v>0</v>
      </c>
      <c r="J127" s="1337">
        <v>0</v>
      </c>
      <c r="K127" s="1337">
        <v>53756.04</v>
      </c>
      <c r="L127" s="1337">
        <v>53756.04</v>
      </c>
      <c r="M127" s="1337">
        <v>143.88</v>
      </c>
      <c r="N127" s="1337">
        <v>143.88</v>
      </c>
      <c r="O127" s="1337">
        <v>28267.440000000002</v>
      </c>
    </row>
    <row r="128" spans="1:15" s="1340" customFormat="1">
      <c r="B128" s="1341" t="s">
        <v>5743</v>
      </c>
      <c r="C128" s="1335">
        <v>323006001</v>
      </c>
      <c r="D128" s="1335" t="s">
        <v>5755</v>
      </c>
      <c r="E128" s="1335" t="s">
        <v>4407</v>
      </c>
      <c r="F128" s="1336" t="str">
        <f>Info!$B$3</f>
        <v>2018</v>
      </c>
      <c r="G128" s="1337">
        <v>370268.45999999996</v>
      </c>
      <c r="H128" s="1337">
        <v>24134.22</v>
      </c>
      <c r="I128" s="1337">
        <v>0</v>
      </c>
      <c r="J128" s="1337">
        <v>0</v>
      </c>
      <c r="K128" s="1337">
        <v>394402.67999999993</v>
      </c>
      <c r="L128" s="1337">
        <v>394402.67999999993</v>
      </c>
      <c r="M128" s="1337"/>
      <c r="N128" s="1337"/>
      <c r="O128" s="1337">
        <v>370268.45999999996</v>
      </c>
    </row>
    <row r="129" spans="2:15" s="1340" customFormat="1">
      <c r="B129" s="1341" t="s">
        <v>5744</v>
      </c>
      <c r="C129" s="1335">
        <v>323004901</v>
      </c>
      <c r="D129" s="1335" t="s">
        <v>5756</v>
      </c>
      <c r="E129" s="1335" t="s">
        <v>4407</v>
      </c>
      <c r="F129" s="1336" t="str">
        <f>Info!$B$3</f>
        <v>2018</v>
      </c>
      <c r="G129" s="1337">
        <v>617228.28999999992</v>
      </c>
      <c r="H129" s="1337">
        <v>24941.93</v>
      </c>
      <c r="I129" s="1337">
        <v>0</v>
      </c>
      <c r="J129" s="1337">
        <v>0</v>
      </c>
      <c r="K129" s="1337">
        <v>642170.22</v>
      </c>
      <c r="L129" s="1337">
        <v>642170.22</v>
      </c>
      <c r="M129" s="1337"/>
      <c r="N129" s="1337"/>
      <c r="O129" s="1337">
        <v>617228.28999999992</v>
      </c>
    </row>
    <row r="130" spans="2:15" s="1340" customFormat="1">
      <c r="B130" s="1341"/>
      <c r="C130" s="1335"/>
      <c r="D130" s="1335"/>
      <c r="E130" s="1335"/>
      <c r="F130" s="1336" t="str">
        <f>Info!$B$3</f>
        <v>2018</v>
      </c>
      <c r="G130" s="1337"/>
      <c r="H130" s="1337"/>
      <c r="I130" s="1337"/>
      <c r="J130" s="1337"/>
      <c r="K130" s="1337"/>
      <c r="L130" s="1337"/>
      <c r="M130" s="1337"/>
      <c r="N130" s="1337"/>
      <c r="O130" s="1337"/>
    </row>
    <row r="131" spans="2:15" s="1340" customFormat="1">
      <c r="B131" s="1341"/>
      <c r="C131" s="1335"/>
      <c r="D131" s="1335"/>
      <c r="E131" s="1335"/>
      <c r="F131" s="1336" t="str">
        <f>Info!$B$3</f>
        <v>2018</v>
      </c>
      <c r="G131" s="1337"/>
      <c r="H131" s="1337"/>
      <c r="I131" s="1337"/>
      <c r="J131" s="1337"/>
      <c r="K131" s="1337"/>
      <c r="L131" s="1337"/>
      <c r="M131" s="1337"/>
      <c r="N131" s="1337"/>
      <c r="O131" s="1337"/>
    </row>
    <row r="132" spans="2:15" s="1340" customFormat="1">
      <c r="B132" s="1341"/>
      <c r="C132" s="1335"/>
      <c r="D132" s="1335"/>
      <c r="E132" s="1335"/>
      <c r="F132" s="1336" t="str">
        <f>Info!$B$3</f>
        <v>2018</v>
      </c>
      <c r="G132" s="1337"/>
      <c r="H132" s="1337"/>
      <c r="I132" s="1337"/>
      <c r="J132" s="1337"/>
      <c r="K132" s="1337"/>
      <c r="L132" s="1337"/>
      <c r="M132" s="1337"/>
      <c r="N132" s="1337"/>
      <c r="O132" s="1337"/>
    </row>
    <row r="133" spans="2:15" s="1340" customFormat="1">
      <c r="B133" s="1341"/>
      <c r="C133" s="1335"/>
      <c r="D133" s="1335"/>
      <c r="E133" s="1335"/>
      <c r="F133" s="1336" t="str">
        <f>Info!$B$3</f>
        <v>2018</v>
      </c>
      <c r="G133" s="1337"/>
      <c r="H133" s="1337"/>
      <c r="I133" s="1337"/>
      <c r="J133" s="1337"/>
      <c r="K133" s="1337"/>
      <c r="L133" s="1337"/>
      <c r="M133" s="1337"/>
      <c r="N133" s="1337"/>
      <c r="O133" s="1337"/>
    </row>
    <row r="134" spans="2:15" s="1340" customFormat="1">
      <c r="B134" s="1341"/>
      <c r="C134" s="1335"/>
      <c r="D134" s="1335"/>
      <c r="E134" s="1335"/>
      <c r="F134" s="1336" t="str">
        <f>Info!$B$3</f>
        <v>2018</v>
      </c>
      <c r="G134" s="1337"/>
      <c r="H134" s="1337"/>
      <c r="I134" s="1337"/>
      <c r="J134" s="1337"/>
      <c r="K134" s="1337"/>
      <c r="L134" s="1337"/>
      <c r="M134" s="1337"/>
      <c r="N134" s="1337"/>
      <c r="O134" s="1337"/>
    </row>
    <row r="135" spans="2:15" s="1340" customFormat="1">
      <c r="B135" s="1341"/>
      <c r="C135" s="1335"/>
      <c r="D135" s="1335"/>
      <c r="E135" s="1335"/>
      <c r="F135" s="1336" t="str">
        <f>Info!$B$3</f>
        <v>2018</v>
      </c>
      <c r="G135" s="1337"/>
      <c r="H135" s="1337"/>
      <c r="I135" s="1337"/>
      <c r="J135" s="1337"/>
      <c r="K135" s="1337"/>
      <c r="L135" s="1337"/>
      <c r="M135" s="1337"/>
      <c r="N135" s="1337"/>
      <c r="O135" s="1337"/>
    </row>
    <row r="136" spans="2:15" s="1340" customFormat="1">
      <c r="B136" s="1341"/>
      <c r="C136" s="1335"/>
      <c r="D136" s="1335"/>
      <c r="E136" s="1335"/>
      <c r="F136" s="1336" t="str">
        <f>Info!$B$3</f>
        <v>2018</v>
      </c>
      <c r="G136" s="1337"/>
      <c r="H136" s="1337"/>
      <c r="I136" s="1337"/>
      <c r="J136" s="1337"/>
      <c r="K136" s="1337"/>
      <c r="L136" s="1337"/>
      <c r="M136" s="1337"/>
      <c r="N136" s="1337"/>
      <c r="O136" s="1337"/>
    </row>
    <row r="137" spans="2:15" s="1340" customFormat="1">
      <c r="B137" s="1341"/>
      <c r="C137" s="1335"/>
      <c r="D137" s="1335"/>
      <c r="E137" s="1335"/>
      <c r="F137" s="1336" t="str">
        <f>Info!$B$3</f>
        <v>2018</v>
      </c>
      <c r="G137" s="1337"/>
      <c r="H137" s="1337"/>
      <c r="I137" s="1337"/>
      <c r="J137" s="1337"/>
      <c r="K137" s="1337"/>
      <c r="L137" s="1337"/>
      <c r="M137" s="1337"/>
      <c r="N137" s="1337"/>
      <c r="O137" s="1337"/>
    </row>
    <row r="138" spans="2:15" s="1340" customFormat="1">
      <c r="B138" s="1341"/>
      <c r="C138" s="1335"/>
      <c r="D138" s="1335"/>
      <c r="E138" s="1335"/>
      <c r="F138" s="1336" t="str">
        <f>Info!$B$3</f>
        <v>2018</v>
      </c>
      <c r="G138" s="1337"/>
      <c r="H138" s="1337"/>
      <c r="I138" s="1337"/>
      <c r="J138" s="1337"/>
      <c r="K138" s="1337"/>
      <c r="L138" s="1337"/>
      <c r="M138" s="1337"/>
      <c r="N138" s="1337"/>
      <c r="O138" s="1337"/>
    </row>
    <row r="139" spans="2:15" s="1340" customFormat="1">
      <c r="B139" s="1341"/>
      <c r="C139" s="1335"/>
      <c r="D139" s="1335"/>
      <c r="E139" s="1335"/>
      <c r="F139" s="1336" t="str">
        <f>Info!$B$3</f>
        <v>2018</v>
      </c>
      <c r="G139" s="1337"/>
      <c r="H139" s="1337"/>
      <c r="I139" s="1337"/>
      <c r="J139" s="1337"/>
      <c r="K139" s="1337"/>
      <c r="L139" s="1337"/>
      <c r="M139" s="1337"/>
      <c r="N139" s="1337"/>
      <c r="O139" s="1337"/>
    </row>
    <row r="140" spans="2:15" s="1340" customFormat="1">
      <c r="B140" s="1341"/>
      <c r="C140" s="1335"/>
      <c r="D140" s="1335"/>
      <c r="E140" s="1335"/>
      <c r="F140" s="1336" t="str">
        <f>Info!$B$3</f>
        <v>2018</v>
      </c>
      <c r="G140" s="1337"/>
      <c r="H140" s="1337"/>
      <c r="I140" s="1337"/>
      <c r="J140" s="1337"/>
      <c r="K140" s="1337"/>
      <c r="L140" s="1337"/>
      <c r="M140" s="1337"/>
      <c r="N140" s="1337"/>
      <c r="O140" s="1337"/>
    </row>
    <row r="141" spans="2:15" s="1340" customFormat="1">
      <c r="B141" s="1341"/>
      <c r="C141" s="1335"/>
      <c r="D141" s="1335"/>
      <c r="E141" s="1335"/>
      <c r="F141" s="1336" t="str">
        <f>Info!$B$3</f>
        <v>2018</v>
      </c>
      <c r="G141" s="1337"/>
      <c r="H141" s="1337"/>
      <c r="I141" s="1337"/>
      <c r="J141" s="1337"/>
      <c r="K141" s="1337"/>
      <c r="L141" s="1337"/>
      <c r="M141" s="1337"/>
      <c r="N141" s="1337"/>
      <c r="O141" s="1337"/>
    </row>
    <row r="142" spans="2:15" s="1340" customFormat="1">
      <c r="B142" s="1341"/>
      <c r="C142" s="1335"/>
      <c r="D142" s="1335"/>
      <c r="E142" s="1335"/>
      <c r="F142" s="1336" t="str">
        <f>Info!$B$3</f>
        <v>2018</v>
      </c>
      <c r="G142" s="1337"/>
      <c r="H142" s="1337"/>
      <c r="I142" s="1337"/>
      <c r="J142" s="1337"/>
      <c r="K142" s="1337"/>
      <c r="L142" s="1337"/>
      <c r="M142" s="1337"/>
      <c r="N142" s="1337"/>
      <c r="O142" s="1337"/>
    </row>
    <row r="143" spans="2:15" s="1340" customFormat="1">
      <c r="B143" s="1341"/>
      <c r="C143" s="1335"/>
      <c r="D143" s="1335"/>
      <c r="E143" s="1335"/>
      <c r="F143" s="1336" t="str">
        <f>Info!$B$3</f>
        <v>2018</v>
      </c>
      <c r="G143" s="1337"/>
      <c r="H143" s="1337"/>
      <c r="I143" s="1337"/>
      <c r="J143" s="1337"/>
      <c r="K143" s="1337"/>
      <c r="L143" s="1337"/>
      <c r="M143" s="1337"/>
      <c r="N143" s="1337"/>
      <c r="O143" s="1337"/>
    </row>
    <row r="144" spans="2:15" s="1340" customFormat="1">
      <c r="B144" s="1341"/>
      <c r="C144" s="1335"/>
      <c r="D144" s="1335"/>
      <c r="E144" s="1335"/>
      <c r="F144" s="1336" t="str">
        <f>Info!$B$3</f>
        <v>2018</v>
      </c>
      <c r="G144" s="1337"/>
      <c r="H144" s="1337"/>
      <c r="I144" s="1337"/>
      <c r="J144" s="1337"/>
      <c r="K144" s="1337"/>
      <c r="L144" s="1337"/>
      <c r="M144" s="1337"/>
      <c r="N144" s="1337"/>
      <c r="O144" s="1337"/>
    </row>
    <row r="145" spans="2:15" s="1340" customFormat="1">
      <c r="B145" s="1341"/>
      <c r="C145" s="1335"/>
      <c r="D145" s="1335"/>
      <c r="E145" s="1335"/>
      <c r="F145" s="1336" t="str">
        <f>Info!$B$3</f>
        <v>2018</v>
      </c>
      <c r="G145" s="1337"/>
      <c r="H145" s="1337"/>
      <c r="I145" s="1337"/>
      <c r="J145" s="1337"/>
      <c r="K145" s="1337"/>
      <c r="L145" s="1337"/>
      <c r="M145" s="1337"/>
      <c r="N145" s="1337"/>
      <c r="O145" s="1337"/>
    </row>
    <row r="146" spans="2:15" s="1340" customFormat="1">
      <c r="B146" s="1341"/>
      <c r="C146" s="1335"/>
      <c r="D146" s="1335"/>
      <c r="E146" s="1335"/>
      <c r="F146" s="1336" t="str">
        <f>Info!$B$3</f>
        <v>2018</v>
      </c>
      <c r="G146" s="1337"/>
      <c r="H146" s="1337"/>
      <c r="I146" s="1337"/>
      <c r="J146" s="1337"/>
      <c r="K146" s="1337"/>
      <c r="L146" s="1337"/>
      <c r="M146" s="1337"/>
      <c r="N146" s="1337"/>
      <c r="O146" s="1337"/>
    </row>
    <row r="147" spans="2:15" s="1340" customFormat="1">
      <c r="B147" s="1341"/>
      <c r="C147" s="1335"/>
      <c r="D147" s="1335"/>
      <c r="E147" s="1335"/>
      <c r="F147" s="1336" t="str">
        <f>Info!$B$3</f>
        <v>2018</v>
      </c>
      <c r="G147" s="1337"/>
      <c r="H147" s="1337"/>
      <c r="I147" s="1337"/>
      <c r="J147" s="1337"/>
      <c r="K147" s="1337"/>
      <c r="L147" s="1337"/>
      <c r="M147" s="1337"/>
      <c r="N147" s="1337"/>
      <c r="O147" s="1337"/>
    </row>
    <row r="148" spans="2:15" s="1340" customFormat="1">
      <c r="B148" s="1341"/>
      <c r="C148" s="1335"/>
      <c r="D148" s="1335"/>
      <c r="E148" s="1335"/>
      <c r="F148" s="1336" t="str">
        <f>Info!$B$3</f>
        <v>2018</v>
      </c>
      <c r="G148" s="1337"/>
      <c r="H148" s="1337"/>
      <c r="I148" s="1337"/>
      <c r="J148" s="1337"/>
      <c r="K148" s="1337"/>
      <c r="L148" s="1337"/>
      <c r="M148" s="1337"/>
      <c r="N148" s="1337"/>
      <c r="O148" s="1337"/>
    </row>
    <row r="149" spans="2:15" s="1340" customFormat="1">
      <c r="B149" s="1341"/>
      <c r="C149" s="1335"/>
      <c r="D149" s="1335"/>
      <c r="E149" s="1335"/>
      <c r="F149" s="1336" t="str">
        <f>Info!$B$3</f>
        <v>2018</v>
      </c>
      <c r="G149" s="1337"/>
      <c r="H149" s="1337"/>
      <c r="I149" s="1337"/>
      <c r="J149" s="1337"/>
      <c r="K149" s="1337"/>
      <c r="L149" s="1337"/>
      <c r="M149" s="1337"/>
      <c r="N149" s="1337"/>
      <c r="O149" s="1337"/>
    </row>
    <row r="150" spans="2:15" s="1340" customFormat="1">
      <c r="B150" s="1341"/>
      <c r="C150" s="1335"/>
      <c r="D150" s="1335"/>
      <c r="E150" s="1335"/>
      <c r="F150" s="1336" t="str">
        <f>Info!$B$3</f>
        <v>2018</v>
      </c>
      <c r="G150" s="1337"/>
      <c r="H150" s="1337"/>
      <c r="I150" s="1337"/>
      <c r="J150" s="1337"/>
      <c r="K150" s="1337"/>
      <c r="L150" s="1337"/>
      <c r="M150" s="1337"/>
      <c r="N150" s="1337"/>
      <c r="O150" s="1337"/>
    </row>
    <row r="151" spans="2:15" s="1340" customFormat="1">
      <c r="B151" s="1341"/>
      <c r="C151" s="1335"/>
      <c r="D151" s="1335"/>
      <c r="E151" s="1335"/>
      <c r="F151" s="1336" t="str">
        <f>Info!$B$3</f>
        <v>2018</v>
      </c>
      <c r="G151" s="1337"/>
      <c r="H151" s="1337"/>
      <c r="I151" s="1337"/>
      <c r="J151" s="1337"/>
      <c r="K151" s="1337"/>
      <c r="L151" s="1337"/>
      <c r="M151" s="1337"/>
      <c r="N151" s="1337"/>
      <c r="O151" s="1337"/>
    </row>
    <row r="152" spans="2:15" s="1340" customFormat="1">
      <c r="B152" s="1341"/>
      <c r="C152" s="1335"/>
      <c r="D152" s="1335"/>
      <c r="E152" s="1335"/>
      <c r="F152" s="1336" t="str">
        <f>Info!$B$3</f>
        <v>2018</v>
      </c>
      <c r="G152" s="1337"/>
      <c r="H152" s="1337"/>
      <c r="I152" s="1337"/>
      <c r="J152" s="1337"/>
      <c r="K152" s="1337"/>
      <c r="L152" s="1337"/>
      <c r="M152" s="1337"/>
      <c r="N152" s="1337"/>
      <c r="O152" s="1337"/>
    </row>
    <row r="153" spans="2:15" s="1340" customFormat="1">
      <c r="B153" s="1341"/>
      <c r="C153" s="1335"/>
      <c r="D153" s="1335"/>
      <c r="E153" s="1335"/>
      <c r="F153" s="1336" t="str">
        <f>Info!$B$3</f>
        <v>2018</v>
      </c>
      <c r="G153" s="1337"/>
      <c r="H153" s="1337"/>
      <c r="I153" s="1337"/>
      <c r="J153" s="1337"/>
      <c r="K153" s="1337"/>
      <c r="L153" s="1337"/>
      <c r="M153" s="1337"/>
      <c r="N153" s="1337"/>
      <c r="O153" s="1337"/>
    </row>
    <row r="154" spans="2:15" s="1340" customFormat="1">
      <c r="B154" s="1341"/>
      <c r="C154" s="1335"/>
      <c r="D154" s="1335"/>
      <c r="E154" s="1335"/>
      <c r="F154" s="1336" t="str">
        <f>Info!$B$3</f>
        <v>2018</v>
      </c>
      <c r="G154" s="1337"/>
      <c r="H154" s="1337"/>
      <c r="I154" s="1337"/>
      <c r="J154" s="1337"/>
      <c r="K154" s="1337"/>
      <c r="L154" s="1337"/>
      <c r="M154" s="1337"/>
      <c r="N154" s="1337"/>
      <c r="O154" s="1337"/>
    </row>
    <row r="155" spans="2:15" s="1340" customFormat="1">
      <c r="B155" s="1341"/>
      <c r="C155" s="1335"/>
      <c r="D155" s="1335"/>
      <c r="E155" s="1335"/>
      <c r="F155" s="1336" t="str">
        <f>Info!$B$3</f>
        <v>2018</v>
      </c>
      <c r="G155" s="1337"/>
      <c r="H155" s="1337"/>
      <c r="I155" s="1337"/>
      <c r="J155" s="1337"/>
      <c r="K155" s="1337"/>
      <c r="L155" s="1337"/>
      <c r="M155" s="1337"/>
      <c r="N155" s="1337"/>
      <c r="O155" s="1337"/>
    </row>
    <row r="156" spans="2:15" s="1340" customFormat="1">
      <c r="B156" s="1341"/>
      <c r="C156" s="1335"/>
      <c r="D156" s="1335"/>
      <c r="E156" s="1335"/>
      <c r="F156" s="1336" t="str">
        <f>Info!$B$3</f>
        <v>2018</v>
      </c>
      <c r="G156" s="1337"/>
      <c r="H156" s="1337"/>
      <c r="I156" s="1337"/>
      <c r="J156" s="1337"/>
      <c r="K156" s="1337"/>
      <c r="L156" s="1337"/>
      <c r="M156" s="1337"/>
      <c r="N156" s="1337"/>
      <c r="O156" s="1337"/>
    </row>
    <row r="157" spans="2:15" s="1340" customFormat="1">
      <c r="B157" s="1341"/>
      <c r="C157" s="1335"/>
      <c r="D157" s="1335"/>
      <c r="E157" s="1335"/>
      <c r="F157" s="1336" t="str">
        <f>Info!$B$3</f>
        <v>2018</v>
      </c>
      <c r="G157" s="1337"/>
      <c r="H157" s="1337"/>
      <c r="I157" s="1337"/>
      <c r="J157" s="1337"/>
      <c r="K157" s="1337"/>
      <c r="L157" s="1337"/>
      <c r="M157" s="1337"/>
      <c r="N157" s="1337"/>
      <c r="O157" s="1337"/>
    </row>
    <row r="158" spans="2:15" s="1340" customFormat="1">
      <c r="B158" s="1341"/>
      <c r="C158" s="1335"/>
      <c r="D158" s="1335"/>
      <c r="E158" s="1335"/>
      <c r="F158" s="1336" t="str">
        <f>Info!$B$3</f>
        <v>2018</v>
      </c>
      <c r="G158" s="1337"/>
      <c r="H158" s="1337"/>
      <c r="I158" s="1337"/>
      <c r="J158" s="1337"/>
      <c r="K158" s="1337"/>
      <c r="L158" s="1337"/>
      <c r="M158" s="1337"/>
      <c r="N158" s="1337"/>
      <c r="O158" s="1337"/>
    </row>
    <row r="159" spans="2:15" s="1340" customFormat="1">
      <c r="B159" s="1341"/>
      <c r="C159" s="1335"/>
      <c r="D159" s="1335"/>
      <c r="E159" s="1335"/>
      <c r="F159" s="1336" t="str">
        <f>Info!$B$3</f>
        <v>2018</v>
      </c>
      <c r="G159" s="1337"/>
      <c r="H159" s="1337"/>
      <c r="I159" s="1337"/>
      <c r="J159" s="1337"/>
      <c r="K159" s="1337"/>
      <c r="L159" s="1337"/>
      <c r="M159" s="1337"/>
      <c r="N159" s="1337"/>
      <c r="O159" s="1337"/>
    </row>
    <row r="160" spans="2:15" s="1340" customFormat="1">
      <c r="B160" s="1341"/>
      <c r="C160" s="1335"/>
      <c r="D160" s="1335"/>
      <c r="E160" s="1335"/>
      <c r="F160" s="1336" t="str">
        <f>Info!$B$3</f>
        <v>2018</v>
      </c>
      <c r="G160" s="1337"/>
      <c r="H160" s="1337"/>
      <c r="I160" s="1337"/>
      <c r="J160" s="1337"/>
      <c r="K160" s="1337"/>
      <c r="L160" s="1337"/>
      <c r="M160" s="1337"/>
      <c r="N160" s="1337"/>
      <c r="O160" s="1337"/>
    </row>
    <row r="161" spans="2:15" s="1340" customFormat="1">
      <c r="B161" s="1341"/>
      <c r="C161" s="1335"/>
      <c r="D161" s="1335"/>
      <c r="E161" s="1335"/>
      <c r="F161" s="1336" t="str">
        <f>Info!$B$3</f>
        <v>2018</v>
      </c>
      <c r="G161" s="1337"/>
      <c r="H161" s="1337"/>
      <c r="I161" s="1337"/>
      <c r="J161" s="1337"/>
      <c r="K161" s="1337"/>
      <c r="L161" s="1337"/>
      <c r="M161" s="1337"/>
      <c r="N161" s="1337"/>
      <c r="O161" s="1337"/>
    </row>
    <row r="162" spans="2:15" s="1340" customFormat="1">
      <c r="B162" s="1341"/>
      <c r="C162" s="1335"/>
      <c r="D162" s="1335"/>
      <c r="E162" s="1335"/>
      <c r="F162" s="1336" t="str">
        <f>Info!$B$3</f>
        <v>2018</v>
      </c>
      <c r="G162" s="1337"/>
      <c r="H162" s="1337"/>
      <c r="I162" s="1337"/>
      <c r="J162" s="1337"/>
      <c r="K162" s="1337"/>
      <c r="L162" s="1337"/>
      <c r="M162" s="1337"/>
      <c r="N162" s="1337"/>
      <c r="O162" s="1337"/>
    </row>
    <row r="163" spans="2:15" s="1340" customFormat="1">
      <c r="B163" s="1341"/>
      <c r="C163" s="1335"/>
      <c r="D163" s="1335"/>
      <c r="E163" s="1335"/>
      <c r="F163" s="1336" t="str">
        <f>Info!$B$3</f>
        <v>2018</v>
      </c>
      <c r="G163" s="1337"/>
      <c r="H163" s="1337"/>
      <c r="I163" s="1337"/>
      <c r="J163" s="1337"/>
      <c r="K163" s="1337"/>
      <c r="L163" s="1337"/>
      <c r="M163" s="1337"/>
      <c r="N163" s="1337"/>
      <c r="O163" s="1337"/>
    </row>
    <row r="164" spans="2:15" s="1340" customFormat="1">
      <c r="B164" s="1341"/>
      <c r="C164" s="1335"/>
      <c r="D164" s="1335"/>
      <c r="E164" s="1335"/>
      <c r="F164" s="1336" t="str">
        <f>Info!$B$3</f>
        <v>2018</v>
      </c>
      <c r="G164" s="1337"/>
      <c r="H164" s="1337"/>
      <c r="I164" s="1337"/>
      <c r="J164" s="1337"/>
      <c r="K164" s="1337"/>
      <c r="L164" s="1337"/>
      <c r="M164" s="1337"/>
      <c r="N164" s="1337"/>
      <c r="O164" s="1337"/>
    </row>
    <row r="165" spans="2:15" s="1340" customFormat="1">
      <c r="B165" s="1341"/>
      <c r="C165" s="1335"/>
      <c r="D165" s="1335"/>
      <c r="E165" s="1335"/>
      <c r="F165" s="1336" t="str">
        <f>Info!$B$3</f>
        <v>2018</v>
      </c>
      <c r="G165" s="1337"/>
      <c r="H165" s="1337"/>
      <c r="I165" s="1337"/>
      <c r="J165" s="1337"/>
      <c r="K165" s="1337"/>
      <c r="L165" s="1337"/>
      <c r="M165" s="1337"/>
      <c r="N165" s="1337"/>
      <c r="O165" s="1337"/>
    </row>
    <row r="166" spans="2:15" s="1340" customFormat="1">
      <c r="B166" s="1341"/>
      <c r="C166" s="1335"/>
      <c r="D166" s="1335"/>
      <c r="E166" s="1335"/>
      <c r="F166" s="1336" t="str">
        <f>Info!$B$3</f>
        <v>2018</v>
      </c>
      <c r="G166" s="1337"/>
      <c r="H166" s="1337"/>
      <c r="I166" s="1337"/>
      <c r="J166" s="1337"/>
      <c r="K166" s="1337"/>
      <c r="L166" s="1337"/>
      <c r="M166" s="1337"/>
      <c r="N166" s="1337"/>
      <c r="O166" s="1337"/>
    </row>
    <row r="167" spans="2:15" s="1340" customFormat="1">
      <c r="B167" s="1341"/>
      <c r="C167" s="1335"/>
      <c r="D167" s="1335"/>
      <c r="E167" s="1335"/>
      <c r="F167" s="1336" t="str">
        <f>Info!$B$3</f>
        <v>2018</v>
      </c>
      <c r="G167" s="1337"/>
      <c r="H167" s="1337"/>
      <c r="I167" s="1337"/>
      <c r="J167" s="1337"/>
      <c r="K167" s="1337"/>
      <c r="L167" s="1337"/>
      <c r="M167" s="1337"/>
      <c r="N167" s="1337"/>
      <c r="O167" s="1337"/>
    </row>
    <row r="168" spans="2:15" s="1340" customFormat="1">
      <c r="B168" s="1341"/>
      <c r="C168" s="1335"/>
      <c r="D168" s="1335"/>
      <c r="E168" s="1335"/>
      <c r="F168" s="1336" t="str">
        <f>Info!$B$3</f>
        <v>2018</v>
      </c>
      <c r="G168" s="1337"/>
      <c r="H168" s="1337"/>
      <c r="I168" s="1337"/>
      <c r="J168" s="1337"/>
      <c r="K168" s="1337"/>
      <c r="L168" s="1337"/>
      <c r="M168" s="1337"/>
      <c r="N168" s="1337"/>
      <c r="O168" s="1337"/>
    </row>
    <row r="169" spans="2:15" s="1340" customFormat="1">
      <c r="B169" s="1341"/>
      <c r="C169" s="1335"/>
      <c r="D169" s="1335"/>
      <c r="E169" s="1335"/>
      <c r="F169" s="1336" t="str">
        <f>Info!$B$3</f>
        <v>2018</v>
      </c>
      <c r="G169" s="1337"/>
      <c r="H169" s="1337"/>
      <c r="I169" s="1337"/>
      <c r="J169" s="1337"/>
      <c r="K169" s="1337"/>
      <c r="L169" s="1337"/>
      <c r="M169" s="1337"/>
      <c r="N169" s="1337"/>
      <c r="O169" s="1337"/>
    </row>
    <row r="170" spans="2:15" s="1340" customFormat="1">
      <c r="B170" s="1341"/>
      <c r="C170" s="1335"/>
      <c r="D170" s="1335"/>
      <c r="E170" s="1335"/>
      <c r="F170" s="1336" t="str">
        <f>Info!$B$3</f>
        <v>2018</v>
      </c>
      <c r="G170" s="1337"/>
      <c r="H170" s="1337"/>
      <c r="I170" s="1337"/>
      <c r="J170" s="1337"/>
      <c r="K170" s="1337"/>
      <c r="L170" s="1337"/>
      <c r="M170" s="1337"/>
      <c r="N170" s="1337"/>
      <c r="O170" s="1337"/>
    </row>
    <row r="171" spans="2:15" s="1340" customFormat="1">
      <c r="B171" s="1341"/>
      <c r="C171" s="1335"/>
      <c r="D171" s="1335"/>
      <c r="E171" s="1335"/>
      <c r="F171" s="1336" t="str">
        <f>Info!$B$3</f>
        <v>2018</v>
      </c>
      <c r="G171" s="1337"/>
      <c r="H171" s="1337"/>
      <c r="I171" s="1337"/>
      <c r="J171" s="1337"/>
      <c r="K171" s="1337"/>
      <c r="L171" s="1337"/>
      <c r="M171" s="1337"/>
      <c r="N171" s="1337"/>
      <c r="O171" s="1337"/>
    </row>
    <row r="172" spans="2:15" s="1340" customFormat="1">
      <c r="B172" s="1341"/>
      <c r="C172" s="1335"/>
      <c r="D172" s="1335"/>
      <c r="E172" s="1335"/>
      <c r="F172" s="1336" t="str">
        <f>Info!$B$3</f>
        <v>2018</v>
      </c>
      <c r="G172" s="1337"/>
      <c r="H172" s="1337"/>
      <c r="I172" s="1337"/>
      <c r="J172" s="1337"/>
      <c r="K172" s="1337"/>
      <c r="L172" s="1337"/>
      <c r="M172" s="1337"/>
      <c r="N172" s="1337"/>
      <c r="O172" s="1337"/>
    </row>
    <row r="173" spans="2:15" s="1340" customFormat="1">
      <c r="B173" s="1341"/>
      <c r="C173" s="1335"/>
      <c r="D173" s="1335"/>
      <c r="E173" s="1335"/>
      <c r="F173" s="1336" t="str">
        <f>Info!$B$3</f>
        <v>2018</v>
      </c>
      <c r="G173" s="1337"/>
      <c r="H173" s="1337"/>
      <c r="I173" s="1337"/>
      <c r="J173" s="1337"/>
      <c r="K173" s="1337"/>
      <c r="L173" s="1337"/>
      <c r="M173" s="1337"/>
      <c r="N173" s="1337"/>
      <c r="O173" s="1337"/>
    </row>
    <row r="174" spans="2:15" s="1340" customFormat="1">
      <c r="B174" s="1341"/>
      <c r="C174" s="1335"/>
      <c r="D174" s="1335"/>
      <c r="E174" s="1335"/>
      <c r="F174" s="1336" t="str">
        <f>Info!$B$3</f>
        <v>2018</v>
      </c>
      <c r="G174" s="1337"/>
      <c r="H174" s="1337"/>
      <c r="I174" s="1337"/>
      <c r="J174" s="1337"/>
      <c r="K174" s="1337"/>
      <c r="L174" s="1337"/>
      <c r="M174" s="1337"/>
      <c r="N174" s="1337"/>
      <c r="O174" s="1337"/>
    </row>
    <row r="175" spans="2:15" s="1340" customFormat="1">
      <c r="B175" s="1341"/>
      <c r="C175" s="1335"/>
      <c r="D175" s="1335"/>
      <c r="E175" s="1335"/>
      <c r="F175" s="1336" t="str">
        <f>Info!$B$3</f>
        <v>2018</v>
      </c>
      <c r="G175" s="1337"/>
      <c r="H175" s="1337"/>
      <c r="I175" s="1337"/>
      <c r="J175" s="1337"/>
      <c r="K175" s="1337"/>
      <c r="L175" s="1337"/>
      <c r="M175" s="1337"/>
      <c r="N175" s="1337"/>
      <c r="O175" s="1337"/>
    </row>
    <row r="176" spans="2:15" s="1340" customFormat="1">
      <c r="B176" s="1341"/>
      <c r="C176" s="1335"/>
      <c r="D176" s="1335"/>
      <c r="E176" s="1335"/>
      <c r="F176" s="1336" t="str">
        <f>Info!$B$3</f>
        <v>2018</v>
      </c>
      <c r="G176" s="1337"/>
      <c r="H176" s="1337"/>
      <c r="I176" s="1337"/>
      <c r="J176" s="1337"/>
      <c r="K176" s="1337"/>
      <c r="L176" s="1337"/>
      <c r="M176" s="1337"/>
      <c r="N176" s="1337"/>
      <c r="O176" s="1337"/>
    </row>
    <row r="177" spans="2:15" s="1340" customFormat="1">
      <c r="B177" s="1341"/>
      <c r="C177" s="1335"/>
      <c r="D177" s="1335"/>
      <c r="E177" s="1335"/>
      <c r="F177" s="1336" t="str">
        <f>Info!$B$3</f>
        <v>2018</v>
      </c>
      <c r="G177" s="1337"/>
      <c r="H177" s="1337"/>
      <c r="I177" s="1337"/>
      <c r="J177" s="1337"/>
      <c r="K177" s="1337"/>
      <c r="L177" s="1337"/>
      <c r="M177" s="1337"/>
      <c r="N177" s="1337"/>
      <c r="O177" s="1337"/>
    </row>
    <row r="178" spans="2:15" s="1340" customFormat="1">
      <c r="B178" s="1341"/>
      <c r="C178" s="1335"/>
      <c r="D178" s="1335"/>
      <c r="E178" s="1335"/>
      <c r="F178" s="1336" t="str">
        <f>Info!$B$3</f>
        <v>2018</v>
      </c>
      <c r="G178" s="1337"/>
      <c r="H178" s="1337"/>
      <c r="I178" s="1337"/>
      <c r="J178" s="1337"/>
      <c r="K178" s="1337"/>
      <c r="L178" s="1337"/>
      <c r="M178" s="1337"/>
      <c r="N178" s="1337"/>
      <c r="O178" s="1337"/>
    </row>
    <row r="179" spans="2:15" s="1340" customFormat="1">
      <c r="B179" s="1341"/>
      <c r="C179" s="1335"/>
      <c r="D179" s="1335"/>
      <c r="E179" s="1335"/>
      <c r="F179" s="1336" t="str">
        <f>Info!$B$3</f>
        <v>2018</v>
      </c>
      <c r="G179" s="1337"/>
      <c r="H179" s="1337"/>
      <c r="I179" s="1337"/>
      <c r="J179" s="1337"/>
      <c r="K179" s="1337"/>
      <c r="L179" s="1337"/>
      <c r="M179" s="1337"/>
      <c r="N179" s="1337"/>
      <c r="O179" s="1337"/>
    </row>
    <row r="180" spans="2:15" s="1340" customFormat="1">
      <c r="B180" s="1341"/>
      <c r="C180" s="1335"/>
      <c r="D180" s="1335"/>
      <c r="E180" s="1335"/>
      <c r="F180" s="1336" t="str">
        <f>Info!$B$3</f>
        <v>2018</v>
      </c>
      <c r="G180" s="1337"/>
      <c r="H180" s="1337"/>
      <c r="I180" s="1337"/>
      <c r="J180" s="1337"/>
      <c r="K180" s="1337"/>
      <c r="L180" s="1337"/>
      <c r="M180" s="1337"/>
      <c r="N180" s="1337"/>
      <c r="O180" s="1337"/>
    </row>
    <row r="181" spans="2:15" s="1340" customFormat="1">
      <c r="B181" s="1341"/>
      <c r="C181" s="1335"/>
      <c r="D181" s="1335"/>
      <c r="E181" s="1335"/>
      <c r="F181" s="1336" t="str">
        <f>Info!$B$3</f>
        <v>2018</v>
      </c>
      <c r="G181" s="1337"/>
      <c r="H181" s="1337"/>
      <c r="I181" s="1337"/>
      <c r="J181" s="1337"/>
      <c r="K181" s="1337"/>
      <c r="L181" s="1337"/>
      <c r="M181" s="1337"/>
      <c r="N181" s="1337"/>
      <c r="O181" s="1337"/>
    </row>
    <row r="182" spans="2:15" s="1340" customFormat="1">
      <c r="B182" s="1341"/>
      <c r="C182" s="1335"/>
      <c r="D182" s="1335"/>
      <c r="E182" s="1335"/>
      <c r="F182" s="1336" t="str">
        <f>Info!$B$3</f>
        <v>2018</v>
      </c>
      <c r="G182" s="1337"/>
      <c r="H182" s="1337"/>
      <c r="I182" s="1337"/>
      <c r="J182" s="1337"/>
      <c r="K182" s="1337"/>
      <c r="L182" s="1337"/>
      <c r="M182" s="1337"/>
      <c r="N182" s="1337"/>
      <c r="O182" s="1337"/>
    </row>
    <row r="183" spans="2:15" s="1340" customFormat="1">
      <c r="B183" s="1341"/>
      <c r="C183" s="1335"/>
      <c r="D183" s="1335"/>
      <c r="E183" s="1335"/>
      <c r="F183" s="1336" t="str">
        <f>Info!$B$3</f>
        <v>2018</v>
      </c>
      <c r="G183" s="1337"/>
      <c r="H183" s="1337"/>
      <c r="I183" s="1337"/>
      <c r="J183" s="1337"/>
      <c r="K183" s="1337"/>
      <c r="L183" s="1337"/>
      <c r="M183" s="1337"/>
      <c r="N183" s="1337"/>
      <c r="O183" s="1337"/>
    </row>
    <row r="184" spans="2:15" s="1340" customFormat="1">
      <c r="B184" s="1341"/>
      <c r="C184" s="1335"/>
      <c r="D184" s="1335"/>
      <c r="E184" s="1335"/>
      <c r="F184" s="1336" t="str">
        <f>Info!$B$3</f>
        <v>2018</v>
      </c>
      <c r="G184" s="1337"/>
      <c r="H184" s="1337"/>
      <c r="I184" s="1337"/>
      <c r="J184" s="1337"/>
      <c r="K184" s="1337"/>
      <c r="L184" s="1337"/>
      <c r="M184" s="1337"/>
      <c r="N184" s="1337"/>
      <c r="O184" s="1337"/>
    </row>
    <row r="185" spans="2:15" s="1340" customFormat="1">
      <c r="B185" s="1341"/>
      <c r="C185" s="1335"/>
      <c r="D185" s="1335"/>
      <c r="E185" s="1335"/>
      <c r="F185" s="1336" t="str">
        <f>Info!$B$3</f>
        <v>2018</v>
      </c>
      <c r="G185" s="1337"/>
      <c r="H185" s="1337"/>
      <c r="I185" s="1337"/>
      <c r="J185" s="1337"/>
      <c r="K185" s="1337"/>
      <c r="L185" s="1337"/>
      <c r="M185" s="1337"/>
      <c r="N185" s="1337"/>
      <c r="O185" s="1337"/>
    </row>
    <row r="186" spans="2:15" s="1340" customFormat="1">
      <c r="B186" s="1341"/>
      <c r="C186" s="1335"/>
      <c r="D186" s="1335"/>
      <c r="E186" s="1335"/>
      <c r="F186" s="1336" t="str">
        <f>Info!$B$3</f>
        <v>2018</v>
      </c>
      <c r="G186" s="1337"/>
      <c r="H186" s="1337"/>
      <c r="I186" s="1337"/>
      <c r="J186" s="1337"/>
      <c r="K186" s="1337"/>
      <c r="L186" s="1337"/>
      <c r="M186" s="1337"/>
      <c r="N186" s="1337"/>
      <c r="O186" s="1337"/>
    </row>
    <row r="187" spans="2:15" s="1340" customFormat="1">
      <c r="B187" s="1341"/>
      <c r="C187" s="1335"/>
      <c r="D187" s="1335"/>
      <c r="E187" s="1335"/>
      <c r="F187" s="1336" t="str">
        <f>Info!$B$3</f>
        <v>2018</v>
      </c>
      <c r="G187" s="1337"/>
      <c r="H187" s="1337"/>
      <c r="I187" s="1337"/>
      <c r="J187" s="1337"/>
      <c r="K187" s="1337"/>
      <c r="L187" s="1337"/>
      <c r="M187" s="1337"/>
      <c r="N187" s="1337"/>
      <c r="O187" s="1337"/>
    </row>
    <row r="188" spans="2:15" s="1340" customFormat="1">
      <c r="B188" s="1341"/>
      <c r="C188" s="1335"/>
      <c r="D188" s="1335"/>
      <c r="E188" s="1335"/>
      <c r="F188" s="1336" t="str">
        <f>Info!$B$3</f>
        <v>2018</v>
      </c>
      <c r="G188" s="1337"/>
      <c r="H188" s="1337"/>
      <c r="I188" s="1337"/>
      <c r="J188" s="1337"/>
      <c r="K188" s="1337"/>
      <c r="L188" s="1337"/>
      <c r="M188" s="1337"/>
      <c r="N188" s="1337"/>
      <c r="O188" s="1337"/>
    </row>
    <row r="189" spans="2:15" s="1340" customFormat="1">
      <c r="B189" s="1341"/>
      <c r="C189" s="1335"/>
      <c r="D189" s="1335"/>
      <c r="E189" s="1335"/>
      <c r="F189" s="1336" t="str">
        <f>Info!$B$3</f>
        <v>2018</v>
      </c>
      <c r="G189" s="1337"/>
      <c r="H189" s="1337"/>
      <c r="I189" s="1337"/>
      <c r="J189" s="1337"/>
      <c r="K189" s="1337"/>
      <c r="L189" s="1337"/>
      <c r="M189" s="1337"/>
      <c r="N189" s="1337"/>
      <c r="O189" s="1337"/>
    </row>
    <row r="190" spans="2:15" s="1340" customFormat="1">
      <c r="B190" s="1341"/>
      <c r="C190" s="1335"/>
      <c r="D190" s="1335"/>
      <c r="E190" s="1335"/>
      <c r="F190" s="1336" t="str">
        <f>Info!$B$3</f>
        <v>2018</v>
      </c>
      <c r="G190" s="1337"/>
      <c r="H190" s="1337"/>
      <c r="I190" s="1337"/>
      <c r="J190" s="1337"/>
      <c r="K190" s="1337"/>
      <c r="L190" s="1337"/>
      <c r="M190" s="1337"/>
      <c r="N190" s="1337"/>
      <c r="O190" s="1337"/>
    </row>
    <row r="191" spans="2:15" s="1340" customFormat="1">
      <c r="B191" s="1341"/>
      <c r="C191" s="1335"/>
      <c r="D191" s="1335"/>
      <c r="E191" s="1335"/>
      <c r="F191" s="1336" t="str">
        <f>Info!$B$3</f>
        <v>2018</v>
      </c>
      <c r="G191" s="1337"/>
      <c r="H191" s="1337"/>
      <c r="I191" s="1337"/>
      <c r="J191" s="1337"/>
      <c r="K191" s="1337"/>
      <c r="L191" s="1337"/>
      <c r="M191" s="1337"/>
      <c r="N191" s="1337"/>
      <c r="O191" s="1337"/>
    </row>
    <row r="192" spans="2:15" s="1340" customFormat="1">
      <c r="B192" s="1341"/>
      <c r="C192" s="1335"/>
      <c r="D192" s="1335"/>
      <c r="E192" s="1335"/>
      <c r="F192" s="1336" t="str">
        <f>Info!$B$3</f>
        <v>2018</v>
      </c>
      <c r="G192" s="1337"/>
      <c r="H192" s="1337"/>
      <c r="I192" s="1337"/>
      <c r="J192" s="1337"/>
      <c r="K192" s="1337"/>
      <c r="L192" s="1337"/>
      <c r="M192" s="1337"/>
      <c r="N192" s="1337"/>
      <c r="O192" s="1337"/>
    </row>
    <row r="193" spans="2:15" s="1340" customFormat="1">
      <c r="B193" s="1341"/>
      <c r="C193" s="1335"/>
      <c r="D193" s="1335"/>
      <c r="E193" s="1335"/>
      <c r="F193" s="1336" t="str">
        <f>Info!$B$3</f>
        <v>2018</v>
      </c>
      <c r="G193" s="1337"/>
      <c r="H193" s="1337"/>
      <c r="I193" s="1337"/>
      <c r="J193" s="1337"/>
      <c r="K193" s="1337"/>
      <c r="L193" s="1337"/>
      <c r="M193" s="1337"/>
      <c r="N193" s="1337"/>
      <c r="O193" s="1337"/>
    </row>
    <row r="194" spans="2:15" s="1340" customFormat="1">
      <c r="B194" s="1341"/>
      <c r="C194" s="1335"/>
      <c r="D194" s="1335"/>
      <c r="E194" s="1335"/>
      <c r="F194" s="1336" t="str">
        <f>Info!$B$3</f>
        <v>2018</v>
      </c>
      <c r="G194" s="1337"/>
      <c r="H194" s="1337"/>
      <c r="I194" s="1337"/>
      <c r="J194" s="1337"/>
      <c r="K194" s="1337"/>
      <c r="L194" s="1337"/>
      <c r="M194" s="1337"/>
      <c r="N194" s="1337"/>
      <c r="O194" s="1337"/>
    </row>
    <row r="195" spans="2:15" s="1340" customFormat="1">
      <c r="B195" s="1341"/>
      <c r="C195" s="1335"/>
      <c r="D195" s="1335"/>
      <c r="E195" s="1335"/>
      <c r="F195" s="1336" t="str">
        <f>Info!$B$3</f>
        <v>2018</v>
      </c>
      <c r="G195" s="1337"/>
      <c r="H195" s="1337"/>
      <c r="I195" s="1337"/>
      <c r="J195" s="1337"/>
      <c r="K195" s="1337"/>
      <c r="L195" s="1337"/>
      <c r="M195" s="1337"/>
      <c r="N195" s="1337"/>
      <c r="O195" s="1337"/>
    </row>
    <row r="196" spans="2:15" s="1340" customFormat="1">
      <c r="B196" s="1341"/>
      <c r="C196" s="1335"/>
      <c r="D196" s="1335"/>
      <c r="E196" s="1335"/>
      <c r="F196" s="1336" t="str">
        <f>Info!$B$3</f>
        <v>2018</v>
      </c>
      <c r="G196" s="1337"/>
      <c r="H196" s="1337"/>
      <c r="I196" s="1337"/>
      <c r="J196" s="1337"/>
      <c r="K196" s="1337"/>
      <c r="L196" s="1337"/>
      <c r="M196" s="1337"/>
      <c r="N196" s="1337"/>
      <c r="O196" s="1337"/>
    </row>
    <row r="197" spans="2:15" s="1340" customFormat="1">
      <c r="B197" s="1341"/>
      <c r="C197" s="1335"/>
      <c r="D197" s="1335"/>
      <c r="E197" s="1335"/>
      <c r="F197" s="1336" t="str">
        <f>Info!$B$3</f>
        <v>2018</v>
      </c>
      <c r="G197" s="1337"/>
      <c r="H197" s="1337"/>
      <c r="I197" s="1337"/>
      <c r="J197" s="1337"/>
      <c r="K197" s="1337"/>
      <c r="L197" s="1337"/>
      <c r="M197" s="1337"/>
      <c r="N197" s="1337"/>
      <c r="O197" s="1337"/>
    </row>
    <row r="198" spans="2:15" s="1340" customFormat="1">
      <c r="B198" s="1341"/>
      <c r="C198" s="1335"/>
      <c r="D198" s="1335"/>
      <c r="E198" s="1335"/>
      <c r="F198" s="1336" t="str">
        <f>Info!$B$3</f>
        <v>2018</v>
      </c>
      <c r="G198" s="1337"/>
      <c r="H198" s="1337"/>
      <c r="I198" s="1337"/>
      <c r="J198" s="1337"/>
      <c r="K198" s="1337"/>
      <c r="L198" s="1337"/>
      <c r="M198" s="1337"/>
      <c r="N198" s="1337"/>
      <c r="O198" s="1337"/>
    </row>
    <row r="199" spans="2:15" s="1340" customFormat="1">
      <c r="B199" s="1341"/>
      <c r="C199" s="1335"/>
      <c r="D199" s="1335"/>
      <c r="E199" s="1335"/>
      <c r="F199" s="1336" t="str">
        <f>Info!$B$3</f>
        <v>2018</v>
      </c>
      <c r="G199" s="1337"/>
      <c r="H199" s="1337"/>
      <c r="I199" s="1337"/>
      <c r="J199" s="1337"/>
      <c r="K199" s="1337"/>
      <c r="L199" s="1337"/>
      <c r="M199" s="1337"/>
      <c r="N199" s="1337"/>
      <c r="O199" s="1337"/>
    </row>
    <row r="200" spans="2:15" s="1340" customFormat="1">
      <c r="B200" s="1341"/>
      <c r="C200" s="1335"/>
      <c r="D200" s="1335"/>
      <c r="E200" s="1335"/>
      <c r="F200" s="1336" t="str">
        <f>Info!$B$3</f>
        <v>2018</v>
      </c>
      <c r="G200" s="1337"/>
      <c r="H200" s="1337"/>
      <c r="I200" s="1337"/>
      <c r="J200" s="1337"/>
      <c r="K200" s="1337"/>
      <c r="L200" s="1337"/>
      <c r="M200" s="1337"/>
      <c r="N200" s="1337"/>
      <c r="O200" s="1337"/>
    </row>
    <row r="201" spans="2:15" s="1340" customFormat="1">
      <c r="B201" s="1341"/>
      <c r="C201" s="1335"/>
      <c r="D201" s="1335"/>
      <c r="E201" s="1335"/>
      <c r="F201" s="1336" t="str">
        <f>Info!$B$3</f>
        <v>2018</v>
      </c>
      <c r="G201" s="1337"/>
      <c r="H201" s="1337"/>
      <c r="I201" s="1337"/>
      <c r="J201" s="1337"/>
      <c r="K201" s="1337"/>
      <c r="L201" s="1337"/>
      <c r="M201" s="1337"/>
      <c r="N201" s="1337"/>
      <c r="O201" s="1337"/>
    </row>
    <row r="202" spans="2:15" s="1340" customFormat="1">
      <c r="B202" s="1341"/>
      <c r="C202" s="1335"/>
      <c r="D202" s="1335"/>
      <c r="E202" s="1335"/>
      <c r="F202" s="1336" t="str">
        <f>Info!$B$3</f>
        <v>2018</v>
      </c>
      <c r="G202" s="1337"/>
      <c r="H202" s="1337"/>
      <c r="I202" s="1337"/>
      <c r="J202" s="1337"/>
      <c r="K202" s="1337"/>
      <c r="L202" s="1337"/>
      <c r="M202" s="1337"/>
      <c r="N202" s="1337"/>
      <c r="O202" s="1337"/>
    </row>
    <row r="203" spans="2:15" s="1340" customFormat="1">
      <c r="B203" s="1341"/>
      <c r="C203" s="1335"/>
      <c r="D203" s="1335"/>
      <c r="E203" s="1335"/>
      <c r="F203" s="1336" t="str">
        <f>Info!$B$3</f>
        <v>2018</v>
      </c>
      <c r="G203" s="1337"/>
      <c r="H203" s="1337"/>
      <c r="I203" s="1337"/>
      <c r="J203" s="1337"/>
      <c r="K203" s="1337"/>
      <c r="L203" s="1337"/>
      <c r="M203" s="1337"/>
      <c r="N203" s="1337"/>
      <c r="O203" s="1337"/>
    </row>
    <row r="204" spans="2:15" s="1340" customFormat="1">
      <c r="B204" s="1341"/>
      <c r="C204" s="1335"/>
      <c r="D204" s="1335"/>
      <c r="E204" s="1335"/>
      <c r="F204" s="1336" t="str">
        <f>Info!$B$3</f>
        <v>2018</v>
      </c>
      <c r="G204" s="1337"/>
      <c r="H204" s="1337"/>
      <c r="I204" s="1337"/>
      <c r="J204" s="1337"/>
      <c r="K204" s="1337"/>
      <c r="L204" s="1337"/>
      <c r="M204" s="1337"/>
      <c r="N204" s="1337"/>
      <c r="O204" s="1337"/>
    </row>
    <row r="205" spans="2:15" s="1340" customFormat="1">
      <c r="B205" s="1341"/>
      <c r="C205" s="1335"/>
      <c r="D205" s="1335"/>
      <c r="E205" s="1335"/>
      <c r="F205" s="1336" t="str">
        <f>Info!$B$3</f>
        <v>2018</v>
      </c>
      <c r="G205" s="1337"/>
      <c r="H205" s="1337"/>
      <c r="I205" s="1337"/>
      <c r="J205" s="1337"/>
      <c r="K205" s="1337"/>
      <c r="L205" s="1337"/>
      <c r="M205" s="1337"/>
      <c r="N205" s="1337"/>
      <c r="O205" s="1337"/>
    </row>
    <row r="206" spans="2:15" s="1340" customFormat="1">
      <c r="B206" s="1341"/>
      <c r="C206" s="1335"/>
      <c r="D206" s="1335"/>
      <c r="E206" s="1335"/>
      <c r="F206" s="1336" t="str">
        <f>Info!$B$3</f>
        <v>2018</v>
      </c>
      <c r="G206" s="1337"/>
      <c r="H206" s="1337"/>
      <c r="I206" s="1337"/>
      <c r="J206" s="1337"/>
      <c r="K206" s="1337"/>
      <c r="L206" s="1337"/>
      <c r="M206" s="1337"/>
      <c r="N206" s="1337"/>
      <c r="O206" s="1337"/>
    </row>
    <row r="207" spans="2:15" s="1340" customFormat="1">
      <c r="B207" s="1341"/>
      <c r="C207" s="1335"/>
      <c r="D207" s="1335"/>
      <c r="E207" s="1335"/>
      <c r="F207" s="1336" t="str">
        <f>Info!$B$3</f>
        <v>2018</v>
      </c>
      <c r="G207" s="1337"/>
      <c r="H207" s="1337"/>
      <c r="I207" s="1337"/>
      <c r="J207" s="1337"/>
      <c r="K207" s="1337"/>
      <c r="L207" s="1337"/>
      <c r="M207" s="1337"/>
      <c r="N207" s="1337"/>
      <c r="O207" s="1337"/>
    </row>
    <row r="208" spans="2:15" s="1340" customFormat="1">
      <c r="B208" s="1341"/>
      <c r="C208" s="1335"/>
      <c r="D208" s="1335"/>
      <c r="E208" s="1335"/>
      <c r="F208" s="1336" t="str">
        <f>Info!$B$3</f>
        <v>2018</v>
      </c>
      <c r="G208" s="1337"/>
      <c r="H208" s="1337"/>
      <c r="I208" s="1337"/>
      <c r="J208" s="1337"/>
      <c r="K208" s="1337"/>
      <c r="L208" s="1337"/>
      <c r="M208" s="1337"/>
      <c r="N208" s="1337"/>
      <c r="O208" s="1337"/>
    </row>
    <row r="209" spans="2:15" s="1340" customFormat="1">
      <c r="B209" s="1341"/>
      <c r="C209" s="1335"/>
      <c r="D209" s="1335"/>
      <c r="E209" s="1335"/>
      <c r="F209" s="1336" t="str">
        <f>Info!$B$3</f>
        <v>2018</v>
      </c>
      <c r="G209" s="1337"/>
      <c r="H209" s="1337"/>
      <c r="I209" s="1337"/>
      <c r="J209" s="1337"/>
      <c r="K209" s="1337"/>
      <c r="L209" s="1337"/>
      <c r="M209" s="1337"/>
      <c r="N209" s="1337"/>
      <c r="O209" s="1337"/>
    </row>
    <row r="210" spans="2:15" s="1340" customFormat="1">
      <c r="B210" s="1341"/>
      <c r="C210" s="1335"/>
      <c r="D210" s="1335"/>
      <c r="E210" s="1335"/>
      <c r="F210" s="1336" t="str">
        <f>Info!$B$3</f>
        <v>2018</v>
      </c>
      <c r="G210" s="1337"/>
      <c r="H210" s="1337"/>
      <c r="I210" s="1337"/>
      <c r="J210" s="1337"/>
      <c r="K210" s="1337"/>
      <c r="L210" s="1337"/>
      <c r="M210" s="1337"/>
      <c r="N210" s="1337"/>
      <c r="O210" s="1337"/>
    </row>
    <row r="211" spans="2:15" s="1340" customFormat="1">
      <c r="B211" s="1341"/>
      <c r="C211" s="1335"/>
      <c r="D211" s="1335"/>
      <c r="E211" s="1335"/>
      <c r="F211" s="1336" t="str">
        <f>Info!$B$3</f>
        <v>2018</v>
      </c>
      <c r="G211" s="1337"/>
      <c r="H211" s="1337"/>
      <c r="I211" s="1337"/>
      <c r="J211" s="1337"/>
      <c r="K211" s="1337"/>
      <c r="L211" s="1337"/>
      <c r="M211" s="1337"/>
      <c r="N211" s="1337"/>
      <c r="O211" s="1337"/>
    </row>
    <row r="212" spans="2:15" s="1340" customFormat="1">
      <c r="B212" s="1341"/>
      <c r="C212" s="1335"/>
      <c r="D212" s="1335"/>
      <c r="E212" s="1335"/>
      <c r="F212" s="1336" t="str">
        <f>Info!$B$3</f>
        <v>2018</v>
      </c>
      <c r="G212" s="1337"/>
      <c r="H212" s="1337"/>
      <c r="I212" s="1337"/>
      <c r="J212" s="1337"/>
      <c r="K212" s="1337"/>
      <c r="L212" s="1337"/>
      <c r="M212" s="1337"/>
      <c r="N212" s="1337"/>
      <c r="O212" s="1337"/>
    </row>
    <row r="213" spans="2:15" s="1340" customFormat="1">
      <c r="B213" s="1341"/>
      <c r="C213" s="1335"/>
      <c r="D213" s="1335"/>
      <c r="E213" s="1335"/>
      <c r="F213" s="1336" t="str">
        <f>Info!$B$3</f>
        <v>2018</v>
      </c>
      <c r="G213" s="1337"/>
      <c r="H213" s="1337"/>
      <c r="I213" s="1337"/>
      <c r="J213" s="1337"/>
      <c r="K213" s="1337"/>
      <c r="L213" s="1337"/>
      <c r="M213" s="1337"/>
      <c r="N213" s="1337"/>
      <c r="O213" s="1337"/>
    </row>
    <row r="214" spans="2:15" s="1340" customFormat="1">
      <c r="B214" s="1341"/>
      <c r="C214" s="1335"/>
      <c r="D214" s="1335"/>
      <c r="E214" s="1335"/>
      <c r="F214" s="1336" t="str">
        <f>Info!$B$3</f>
        <v>2018</v>
      </c>
      <c r="G214" s="1337"/>
      <c r="H214" s="1337"/>
      <c r="I214" s="1337"/>
      <c r="J214" s="1337"/>
      <c r="K214" s="1337"/>
      <c r="L214" s="1337"/>
      <c r="M214" s="1337"/>
      <c r="N214" s="1337"/>
      <c r="O214" s="1337"/>
    </row>
    <row r="215" spans="2:15" s="1340" customFormat="1">
      <c r="B215" s="1341"/>
      <c r="C215" s="1335"/>
      <c r="D215" s="1335"/>
      <c r="E215" s="1335"/>
      <c r="F215" s="1336" t="str">
        <f>Info!$B$3</f>
        <v>2018</v>
      </c>
      <c r="G215" s="1337"/>
      <c r="H215" s="1337"/>
      <c r="I215" s="1337"/>
      <c r="J215" s="1337"/>
      <c r="K215" s="1337"/>
      <c r="L215" s="1337"/>
      <c r="M215" s="1337"/>
      <c r="N215" s="1337"/>
      <c r="O215" s="1337"/>
    </row>
    <row r="216" spans="2:15" s="1340" customFormat="1">
      <c r="B216" s="1341"/>
      <c r="C216" s="1335"/>
      <c r="D216" s="1335"/>
      <c r="E216" s="1335"/>
      <c r="F216" s="1336" t="str">
        <f>Info!$B$3</f>
        <v>2018</v>
      </c>
      <c r="G216" s="1337"/>
      <c r="H216" s="1337"/>
      <c r="I216" s="1337"/>
      <c r="J216" s="1337"/>
      <c r="K216" s="1337"/>
      <c r="L216" s="1337"/>
      <c r="M216" s="1337"/>
      <c r="N216" s="1337"/>
      <c r="O216" s="1337"/>
    </row>
    <row r="217" spans="2:15" s="1340" customFormat="1">
      <c r="B217" s="1341"/>
      <c r="C217" s="1335"/>
      <c r="D217" s="1335"/>
      <c r="E217" s="1335"/>
      <c r="F217" s="1336" t="str">
        <f>Info!$B$3</f>
        <v>2018</v>
      </c>
      <c r="G217" s="1337"/>
      <c r="H217" s="1337"/>
      <c r="I217" s="1337"/>
      <c r="J217" s="1337"/>
      <c r="K217" s="1337"/>
      <c r="L217" s="1337"/>
      <c r="M217" s="1337"/>
      <c r="N217" s="1337"/>
      <c r="O217" s="1337"/>
    </row>
    <row r="218" spans="2:15" s="1340" customFormat="1">
      <c r="B218" s="1341"/>
      <c r="C218" s="1335"/>
      <c r="D218" s="1335"/>
      <c r="E218" s="1335"/>
      <c r="F218" s="1336" t="str">
        <f>Info!$B$3</f>
        <v>2018</v>
      </c>
      <c r="G218" s="1337"/>
      <c r="H218" s="1337"/>
      <c r="I218" s="1337"/>
      <c r="J218" s="1337"/>
      <c r="K218" s="1337"/>
      <c r="L218" s="1337"/>
      <c r="M218" s="1337"/>
      <c r="N218" s="1337"/>
      <c r="O218" s="1337"/>
    </row>
    <row r="219" spans="2:15" s="1340" customFormat="1">
      <c r="B219" s="1341"/>
      <c r="C219" s="1335"/>
      <c r="D219" s="1335"/>
      <c r="E219" s="1335"/>
      <c r="F219" s="1336" t="str">
        <f>Info!$B$3</f>
        <v>2018</v>
      </c>
      <c r="G219" s="1337"/>
      <c r="H219" s="1337"/>
      <c r="I219" s="1337"/>
      <c r="J219" s="1337"/>
      <c r="K219" s="1337"/>
      <c r="L219" s="1337"/>
      <c r="M219" s="1337"/>
      <c r="N219" s="1337"/>
      <c r="O219" s="1337"/>
    </row>
    <row r="220" spans="2:15" s="1340" customFormat="1">
      <c r="B220" s="1341"/>
      <c r="C220" s="1335"/>
      <c r="D220" s="1335"/>
      <c r="E220" s="1335"/>
      <c r="F220" s="1336" t="str">
        <f>Info!$B$3</f>
        <v>2018</v>
      </c>
      <c r="G220" s="1337"/>
      <c r="H220" s="1337"/>
      <c r="I220" s="1337"/>
      <c r="J220" s="1337"/>
      <c r="K220" s="1337"/>
      <c r="L220" s="1337"/>
      <c r="M220" s="1337"/>
      <c r="N220" s="1337"/>
      <c r="O220" s="1337"/>
    </row>
    <row r="221" spans="2:15" s="1340" customFormat="1">
      <c r="B221" s="1341"/>
      <c r="C221" s="1335"/>
      <c r="D221" s="1335"/>
      <c r="E221" s="1335"/>
      <c r="F221" s="1336" t="str">
        <f>Info!$B$3</f>
        <v>2018</v>
      </c>
      <c r="G221" s="1337"/>
      <c r="H221" s="1337"/>
      <c r="I221" s="1337"/>
      <c r="J221" s="1337"/>
      <c r="K221" s="1337"/>
      <c r="L221" s="1337"/>
      <c r="M221" s="1337"/>
      <c r="N221" s="1337"/>
      <c r="O221" s="1337"/>
    </row>
    <row r="222" spans="2:15" s="1340" customFormat="1">
      <c r="B222" s="1341"/>
      <c r="C222" s="1335"/>
      <c r="D222" s="1335"/>
      <c r="E222" s="1335"/>
      <c r="F222" s="1336" t="str">
        <f>Info!$B$3</f>
        <v>2018</v>
      </c>
      <c r="G222" s="1337"/>
      <c r="H222" s="1337"/>
      <c r="I222" s="1337"/>
      <c r="J222" s="1337"/>
      <c r="K222" s="1337"/>
      <c r="L222" s="1337"/>
      <c r="M222" s="1337"/>
      <c r="N222" s="1337"/>
      <c r="O222" s="1337"/>
    </row>
    <row r="223" spans="2:15" s="1340" customFormat="1">
      <c r="B223" s="1341"/>
      <c r="C223" s="1335"/>
      <c r="D223" s="1335"/>
      <c r="E223" s="1335"/>
      <c r="F223" s="1336" t="str">
        <f>Info!$B$3</f>
        <v>2018</v>
      </c>
      <c r="G223" s="1337"/>
      <c r="H223" s="1337"/>
      <c r="I223" s="1337"/>
      <c r="J223" s="1337"/>
      <c r="K223" s="1337"/>
      <c r="L223" s="1337"/>
      <c r="M223" s="1337"/>
      <c r="N223" s="1337"/>
      <c r="O223" s="1337"/>
    </row>
    <row r="224" spans="2:15" s="1340" customFormat="1">
      <c r="B224" s="1341"/>
      <c r="C224" s="1335"/>
      <c r="D224" s="1335"/>
      <c r="E224" s="1335"/>
      <c r="F224" s="1336" t="str">
        <f>Info!$B$3</f>
        <v>2018</v>
      </c>
      <c r="G224" s="1337"/>
      <c r="H224" s="1337"/>
      <c r="I224" s="1337"/>
      <c r="J224" s="1337"/>
      <c r="K224" s="1337"/>
      <c r="L224" s="1337"/>
      <c r="M224" s="1337"/>
      <c r="N224" s="1337"/>
      <c r="O224" s="1337"/>
    </row>
    <row r="225" spans="2:15" s="1340" customFormat="1">
      <c r="B225" s="1341"/>
      <c r="C225" s="1335"/>
      <c r="D225" s="1335"/>
      <c r="E225" s="1335"/>
      <c r="F225" s="1336" t="str">
        <f>Info!$B$3</f>
        <v>2018</v>
      </c>
      <c r="G225" s="1337"/>
      <c r="H225" s="1337"/>
      <c r="I225" s="1337"/>
      <c r="J225" s="1337"/>
      <c r="K225" s="1337"/>
      <c r="L225" s="1337"/>
      <c r="M225" s="1337"/>
      <c r="N225" s="1337"/>
      <c r="O225" s="1337"/>
    </row>
    <row r="226" spans="2:15" s="1340" customFormat="1">
      <c r="B226" s="1341"/>
      <c r="C226" s="1335"/>
      <c r="D226" s="1335"/>
      <c r="E226" s="1335"/>
      <c r="F226" s="1336" t="str">
        <f>Info!$B$3</f>
        <v>2018</v>
      </c>
      <c r="G226" s="1337"/>
      <c r="H226" s="1337"/>
      <c r="I226" s="1337"/>
      <c r="J226" s="1337"/>
      <c r="K226" s="1337"/>
      <c r="L226" s="1337"/>
      <c r="M226" s="1337"/>
      <c r="N226" s="1337"/>
      <c r="O226" s="1337"/>
    </row>
    <row r="227" spans="2:15" s="1340" customFormat="1">
      <c r="B227" s="1341"/>
      <c r="C227" s="1335"/>
      <c r="D227" s="1335"/>
      <c r="E227" s="1335"/>
      <c r="F227" s="1336" t="str">
        <f>Info!$B$3</f>
        <v>2018</v>
      </c>
      <c r="G227" s="1337"/>
      <c r="H227" s="1337"/>
      <c r="I227" s="1337"/>
      <c r="J227" s="1337"/>
      <c r="K227" s="1337"/>
      <c r="L227" s="1337"/>
      <c r="M227" s="1337"/>
      <c r="N227" s="1337"/>
      <c r="O227" s="1337"/>
    </row>
    <row r="228" spans="2:15" s="1340" customFormat="1">
      <c r="B228" s="1341"/>
      <c r="C228" s="1335"/>
      <c r="D228" s="1335"/>
      <c r="E228" s="1335"/>
      <c r="F228" s="1336" t="str">
        <f>Info!$B$3</f>
        <v>2018</v>
      </c>
      <c r="G228" s="1337"/>
      <c r="H228" s="1337"/>
      <c r="I228" s="1337"/>
      <c r="J228" s="1337"/>
      <c r="K228" s="1337"/>
      <c r="L228" s="1337"/>
      <c r="M228" s="1337"/>
      <c r="N228" s="1337"/>
      <c r="O228" s="1337"/>
    </row>
    <row r="229" spans="2:15" s="1340" customFormat="1">
      <c r="B229" s="1341"/>
      <c r="C229" s="1335"/>
      <c r="D229" s="1335"/>
      <c r="E229" s="1335"/>
      <c r="F229" s="1336" t="str">
        <f>Info!$B$3</f>
        <v>2018</v>
      </c>
      <c r="G229" s="1337"/>
      <c r="H229" s="1337"/>
      <c r="I229" s="1337"/>
      <c r="J229" s="1337"/>
      <c r="K229" s="1337"/>
      <c r="L229" s="1337"/>
      <c r="M229" s="1337"/>
      <c r="N229" s="1337"/>
      <c r="O229" s="1337"/>
    </row>
    <row r="230" spans="2:15" s="1340" customFormat="1">
      <c r="B230" s="1341"/>
      <c r="C230" s="1335"/>
      <c r="D230" s="1335"/>
      <c r="E230" s="1335"/>
      <c r="F230" s="1336" t="str">
        <f>Info!$B$3</f>
        <v>2018</v>
      </c>
      <c r="G230" s="1337"/>
      <c r="H230" s="1337"/>
      <c r="I230" s="1337"/>
      <c r="J230" s="1337"/>
      <c r="K230" s="1337"/>
      <c r="L230" s="1337"/>
      <c r="M230" s="1337"/>
      <c r="N230" s="1337"/>
      <c r="O230" s="1337"/>
    </row>
    <row r="231" spans="2:15" s="1340" customFormat="1">
      <c r="B231" s="1341"/>
      <c r="C231" s="1335"/>
      <c r="D231" s="1335"/>
      <c r="E231" s="1335"/>
      <c r="F231" s="1336" t="str">
        <f>Info!$B$3</f>
        <v>2018</v>
      </c>
      <c r="G231" s="1337"/>
      <c r="H231" s="1337"/>
      <c r="I231" s="1337"/>
      <c r="J231" s="1337"/>
      <c r="K231" s="1337"/>
      <c r="L231" s="1337"/>
      <c r="M231" s="1337"/>
      <c r="N231" s="1337"/>
      <c r="O231" s="1337"/>
    </row>
    <row r="232" spans="2:15" s="1340" customFormat="1">
      <c r="B232" s="1341"/>
      <c r="C232" s="1335"/>
      <c r="D232" s="1335"/>
      <c r="E232" s="1335"/>
      <c r="F232" s="1336" t="str">
        <f>Info!$B$3</f>
        <v>2018</v>
      </c>
      <c r="G232" s="1337"/>
      <c r="H232" s="1337"/>
      <c r="I232" s="1337"/>
      <c r="J232" s="1337"/>
      <c r="K232" s="1337"/>
      <c r="L232" s="1337"/>
      <c r="M232" s="1337"/>
      <c r="N232" s="1337"/>
      <c r="O232" s="1337"/>
    </row>
    <row r="233" spans="2:15" s="1340" customFormat="1">
      <c r="B233" s="1341"/>
      <c r="C233" s="1335"/>
      <c r="D233" s="1335"/>
      <c r="E233" s="1335"/>
      <c r="F233" s="1336" t="str">
        <f>Info!$B$3</f>
        <v>2018</v>
      </c>
      <c r="G233" s="1337"/>
      <c r="H233" s="1337"/>
      <c r="I233" s="1337"/>
      <c r="J233" s="1337"/>
      <c r="K233" s="1337"/>
      <c r="L233" s="1337"/>
      <c r="M233" s="1337"/>
      <c r="N233" s="1337"/>
      <c r="O233" s="1337"/>
    </row>
    <row r="234" spans="2:15" s="1340" customFormat="1">
      <c r="B234" s="1341"/>
      <c r="C234" s="1335"/>
      <c r="D234" s="1335"/>
      <c r="E234" s="1335"/>
      <c r="F234" s="1336" t="str">
        <f>Info!$B$3</f>
        <v>2018</v>
      </c>
      <c r="G234" s="1337"/>
      <c r="H234" s="1337"/>
      <c r="I234" s="1337"/>
      <c r="J234" s="1337"/>
      <c r="K234" s="1337"/>
      <c r="L234" s="1337"/>
      <c r="M234" s="1337"/>
      <c r="N234" s="1337"/>
      <c r="O234" s="1337"/>
    </row>
    <row r="235" spans="2:15" s="1340" customFormat="1">
      <c r="B235" s="1341"/>
      <c r="C235" s="1335"/>
      <c r="D235" s="1335"/>
      <c r="E235" s="1335"/>
      <c r="F235" s="1336" t="str">
        <f>Info!$B$3</f>
        <v>2018</v>
      </c>
      <c r="G235" s="1337"/>
      <c r="H235" s="1337"/>
      <c r="I235" s="1337"/>
      <c r="J235" s="1337"/>
      <c r="K235" s="1337"/>
      <c r="L235" s="1337"/>
      <c r="M235" s="1337"/>
      <c r="N235" s="1337"/>
      <c r="O235" s="1337"/>
    </row>
    <row r="236" spans="2:15" s="1340" customFormat="1">
      <c r="B236" s="1341"/>
      <c r="C236" s="1335"/>
      <c r="D236" s="1335"/>
      <c r="E236" s="1335"/>
      <c r="F236" s="1336" t="str">
        <f>Info!$B$3</f>
        <v>2018</v>
      </c>
      <c r="G236" s="1337"/>
      <c r="H236" s="1337"/>
      <c r="I236" s="1337"/>
      <c r="J236" s="1337"/>
      <c r="K236" s="1337"/>
      <c r="L236" s="1337"/>
      <c r="M236" s="1337"/>
      <c r="N236" s="1337"/>
      <c r="O236" s="1337"/>
    </row>
    <row r="237" spans="2:15" s="1340" customFormat="1">
      <c r="B237" s="1341"/>
      <c r="C237" s="1335"/>
      <c r="D237" s="1335"/>
      <c r="E237" s="1335"/>
      <c r="F237" s="1336" t="str">
        <f>Info!$B$3</f>
        <v>2018</v>
      </c>
      <c r="G237" s="1337"/>
      <c r="H237" s="1337"/>
      <c r="I237" s="1337"/>
      <c r="J237" s="1337"/>
      <c r="K237" s="1337"/>
      <c r="L237" s="1337"/>
      <c r="M237" s="1337"/>
      <c r="N237" s="1337"/>
      <c r="O237" s="1337"/>
    </row>
    <row r="238" spans="2:15" s="1340" customFormat="1">
      <c r="B238" s="1341"/>
      <c r="C238" s="1335"/>
      <c r="D238" s="1335"/>
      <c r="E238" s="1335"/>
      <c r="F238" s="1336" t="str">
        <f>Info!$B$3</f>
        <v>2018</v>
      </c>
      <c r="G238" s="1337"/>
      <c r="H238" s="1337"/>
      <c r="I238" s="1337"/>
      <c r="J238" s="1337"/>
      <c r="K238" s="1337"/>
      <c r="L238" s="1337"/>
      <c r="M238" s="1337"/>
      <c r="N238" s="1337"/>
      <c r="O238" s="1337"/>
    </row>
    <row r="239" spans="2:15" s="1340" customFormat="1">
      <c r="B239" s="1341"/>
      <c r="C239" s="1335"/>
      <c r="D239" s="1335"/>
      <c r="E239" s="1335"/>
      <c r="F239" s="1336" t="str">
        <f>Info!$B$3</f>
        <v>2018</v>
      </c>
      <c r="G239" s="1337"/>
      <c r="H239" s="1337"/>
      <c r="I239" s="1337"/>
      <c r="J239" s="1337"/>
      <c r="K239" s="1337"/>
      <c r="L239" s="1337"/>
      <c r="M239" s="1337"/>
      <c r="N239" s="1337"/>
      <c r="O239" s="1337"/>
    </row>
    <row r="240" spans="2:15" s="1340" customFormat="1">
      <c r="B240" s="1341"/>
      <c r="C240" s="1335"/>
      <c r="D240" s="1335"/>
      <c r="E240" s="1335"/>
      <c r="F240" s="1336" t="str">
        <f>Info!$B$3</f>
        <v>2018</v>
      </c>
      <c r="G240" s="1337"/>
      <c r="H240" s="1337"/>
      <c r="I240" s="1337"/>
      <c r="J240" s="1337"/>
      <c r="K240" s="1337"/>
      <c r="L240" s="1337"/>
      <c r="M240" s="1337"/>
      <c r="N240" s="1337"/>
      <c r="O240" s="1337"/>
    </row>
    <row r="241" spans="2:15" s="1340" customFormat="1">
      <c r="B241" s="1341"/>
      <c r="C241" s="1335"/>
      <c r="D241" s="1335"/>
      <c r="E241" s="1335"/>
      <c r="F241" s="1336" t="str">
        <f>Info!$B$3</f>
        <v>2018</v>
      </c>
      <c r="G241" s="1337"/>
      <c r="H241" s="1337"/>
      <c r="I241" s="1337"/>
      <c r="J241" s="1337"/>
      <c r="K241" s="1337"/>
      <c r="L241" s="1337"/>
      <c r="M241" s="1337"/>
      <c r="N241" s="1337"/>
      <c r="O241" s="1337"/>
    </row>
    <row r="242" spans="2:15" s="1340" customFormat="1">
      <c r="B242" s="1341"/>
      <c r="C242" s="1335"/>
      <c r="D242" s="1335"/>
      <c r="E242" s="1335"/>
      <c r="F242" s="1336" t="str">
        <f>Info!$B$3</f>
        <v>2018</v>
      </c>
      <c r="G242" s="1337"/>
      <c r="H242" s="1337"/>
      <c r="I242" s="1337"/>
      <c r="J242" s="1337"/>
      <c r="K242" s="1337"/>
      <c r="L242" s="1337"/>
      <c r="M242" s="1337"/>
      <c r="N242" s="1337"/>
      <c r="O242" s="1337"/>
    </row>
    <row r="243" spans="2:15" s="1340" customFormat="1">
      <c r="B243" s="1341"/>
      <c r="C243" s="1335"/>
      <c r="D243" s="1335"/>
      <c r="E243" s="1335"/>
      <c r="F243" s="1336" t="str">
        <f>Info!$B$3</f>
        <v>2018</v>
      </c>
      <c r="G243" s="1337"/>
      <c r="H243" s="1337"/>
      <c r="I243" s="1337"/>
      <c r="J243" s="1337"/>
      <c r="K243" s="1337"/>
      <c r="L243" s="1337"/>
      <c r="M243" s="1337"/>
      <c r="N243" s="1337"/>
      <c r="O243" s="1337"/>
    </row>
    <row r="244" spans="2:15" s="1340" customFormat="1">
      <c r="B244" s="1341"/>
      <c r="C244" s="1335"/>
      <c r="D244" s="1335"/>
      <c r="E244" s="1335"/>
      <c r="F244" s="1336" t="str">
        <f>Info!$B$3</f>
        <v>2018</v>
      </c>
      <c r="G244" s="1337"/>
      <c r="H244" s="1337"/>
      <c r="I244" s="1337"/>
      <c r="J244" s="1337"/>
      <c r="K244" s="1337"/>
      <c r="L244" s="1337"/>
      <c r="M244" s="1337"/>
      <c r="N244" s="1337"/>
      <c r="O244" s="1337"/>
    </row>
    <row r="245" spans="2:15" s="1340" customFormat="1">
      <c r="B245" s="1341"/>
      <c r="C245" s="1335"/>
      <c r="D245" s="1335"/>
      <c r="E245" s="1335"/>
      <c r="F245" s="1336" t="str">
        <f>Info!$B$3</f>
        <v>2018</v>
      </c>
      <c r="G245" s="1337"/>
      <c r="H245" s="1337"/>
      <c r="I245" s="1337"/>
      <c r="J245" s="1337"/>
      <c r="K245" s="1337"/>
      <c r="L245" s="1337"/>
      <c r="M245" s="1337"/>
      <c r="N245" s="1337"/>
      <c r="O245" s="1337"/>
    </row>
    <row r="246" spans="2:15" s="1340" customFormat="1">
      <c r="B246" s="1341"/>
      <c r="C246" s="1335"/>
      <c r="D246" s="1335"/>
      <c r="E246" s="1335"/>
      <c r="F246" s="1336" t="str">
        <f>Info!$B$3</f>
        <v>2018</v>
      </c>
      <c r="G246" s="1337"/>
      <c r="H246" s="1337"/>
      <c r="I246" s="1337"/>
      <c r="J246" s="1337"/>
      <c r="K246" s="1337"/>
      <c r="L246" s="1337"/>
      <c r="M246" s="1337"/>
      <c r="N246" s="1337"/>
      <c r="O246" s="1337"/>
    </row>
    <row r="247" spans="2:15" s="1340" customFormat="1">
      <c r="B247" s="1341"/>
      <c r="C247" s="1335"/>
      <c r="D247" s="1335"/>
      <c r="E247" s="1335"/>
      <c r="F247" s="1336" t="str">
        <f>Info!$B$3</f>
        <v>2018</v>
      </c>
      <c r="G247" s="1337"/>
      <c r="H247" s="1337"/>
      <c r="I247" s="1337"/>
      <c r="J247" s="1337"/>
      <c r="K247" s="1337"/>
      <c r="L247" s="1337"/>
      <c r="M247" s="1337"/>
      <c r="N247" s="1337"/>
      <c r="O247" s="1337"/>
    </row>
    <row r="248" spans="2:15" s="1340" customFormat="1">
      <c r="B248" s="1341"/>
      <c r="C248" s="1335"/>
      <c r="D248" s="1335"/>
      <c r="E248" s="1335"/>
      <c r="F248" s="1336" t="str">
        <f>Info!$B$3</f>
        <v>2018</v>
      </c>
      <c r="G248" s="1337"/>
      <c r="H248" s="1337"/>
      <c r="I248" s="1337"/>
      <c r="J248" s="1337"/>
      <c r="K248" s="1337"/>
      <c r="L248" s="1337"/>
      <c r="M248" s="1337"/>
      <c r="N248" s="1337"/>
      <c r="O248" s="1337"/>
    </row>
    <row r="249" spans="2:15" s="1340" customFormat="1">
      <c r="B249" s="1341"/>
      <c r="C249" s="1335"/>
      <c r="D249" s="1335"/>
      <c r="E249" s="1335"/>
      <c r="F249" s="1336" t="str">
        <f>Info!$B$3</f>
        <v>2018</v>
      </c>
      <c r="G249" s="1337"/>
      <c r="H249" s="1337"/>
      <c r="I249" s="1337"/>
      <c r="J249" s="1337"/>
      <c r="K249" s="1337"/>
      <c r="L249" s="1337"/>
      <c r="M249" s="1337"/>
      <c r="N249" s="1337"/>
      <c r="O249" s="1337"/>
    </row>
    <row r="250" spans="2:15" s="1340" customFormat="1">
      <c r="B250" s="1341"/>
      <c r="C250" s="1335"/>
      <c r="D250" s="1335"/>
      <c r="E250" s="1335"/>
      <c r="F250" s="1336" t="str">
        <f>Info!$B$3</f>
        <v>2018</v>
      </c>
      <c r="G250" s="1337"/>
      <c r="H250" s="1337"/>
      <c r="I250" s="1337"/>
      <c r="J250" s="1337"/>
      <c r="K250" s="1337"/>
      <c r="L250" s="1337"/>
      <c r="M250" s="1337"/>
      <c r="N250" s="1337"/>
      <c r="O250" s="1337"/>
    </row>
    <row r="251" spans="2:15" s="1340" customFormat="1">
      <c r="B251" s="1341"/>
      <c r="C251" s="1335"/>
      <c r="D251" s="1335"/>
      <c r="E251" s="1335"/>
      <c r="F251" s="1336" t="str">
        <f>Info!$B$3</f>
        <v>2018</v>
      </c>
      <c r="G251" s="1337"/>
      <c r="H251" s="1337"/>
      <c r="I251" s="1337"/>
      <c r="J251" s="1337"/>
      <c r="K251" s="1337"/>
      <c r="L251" s="1337"/>
      <c r="M251" s="1337"/>
      <c r="N251" s="1337"/>
      <c r="O251" s="1337"/>
    </row>
    <row r="252" spans="2:15" s="1340" customFormat="1">
      <c r="B252" s="1341"/>
      <c r="C252" s="1335"/>
      <c r="D252" s="1335"/>
      <c r="E252" s="1335"/>
      <c r="F252" s="1336" t="str">
        <f>Info!$B$3</f>
        <v>2018</v>
      </c>
      <c r="G252" s="1337"/>
      <c r="H252" s="1337"/>
      <c r="I252" s="1337"/>
      <c r="J252" s="1337"/>
      <c r="K252" s="1337"/>
      <c r="L252" s="1337"/>
      <c r="M252" s="1337"/>
      <c r="N252" s="1337"/>
      <c r="O252" s="1337"/>
    </row>
    <row r="253" spans="2:15" s="1340" customFormat="1">
      <c r="B253" s="1341"/>
      <c r="C253" s="1335"/>
      <c r="D253" s="1335"/>
      <c r="E253" s="1335"/>
      <c r="F253" s="1336" t="str">
        <f>Info!$B$3</f>
        <v>2018</v>
      </c>
      <c r="G253" s="1337"/>
      <c r="H253" s="1337"/>
      <c r="I253" s="1337"/>
      <c r="J253" s="1337"/>
      <c r="K253" s="1337"/>
      <c r="L253" s="1337"/>
      <c r="M253" s="1337"/>
      <c r="N253" s="1337"/>
      <c r="O253" s="1337"/>
    </row>
    <row r="254" spans="2:15" s="1340" customFormat="1">
      <c r="B254" s="1341"/>
      <c r="C254" s="1335"/>
      <c r="D254" s="1335"/>
      <c r="E254" s="1335"/>
      <c r="F254" s="1336" t="str">
        <f>Info!$B$3</f>
        <v>2018</v>
      </c>
      <c r="G254" s="1337"/>
      <c r="H254" s="1337"/>
      <c r="I254" s="1337"/>
      <c r="J254" s="1337"/>
      <c r="K254" s="1337"/>
      <c r="L254" s="1337"/>
      <c r="M254" s="1337"/>
      <c r="N254" s="1337"/>
      <c r="O254" s="1337"/>
    </row>
    <row r="255" spans="2:15" s="1340" customFormat="1">
      <c r="B255" s="1341"/>
      <c r="C255" s="1335"/>
      <c r="D255" s="1335"/>
      <c r="E255" s="1335"/>
      <c r="F255" s="1336" t="str">
        <f>Info!$B$3</f>
        <v>2018</v>
      </c>
      <c r="G255" s="1337"/>
      <c r="H255" s="1337"/>
      <c r="I255" s="1337"/>
      <c r="J255" s="1337"/>
      <c r="K255" s="1337"/>
      <c r="L255" s="1337"/>
      <c r="M255" s="1337"/>
      <c r="N255" s="1337"/>
      <c r="O255" s="1337"/>
    </row>
    <row r="256" spans="2:15" s="1340" customFormat="1">
      <c r="B256" s="1341"/>
      <c r="C256" s="1335"/>
      <c r="D256" s="1335"/>
      <c r="E256" s="1335"/>
      <c r="F256" s="1336" t="str">
        <f>Info!$B$3</f>
        <v>2018</v>
      </c>
      <c r="G256" s="1337"/>
      <c r="H256" s="1337"/>
      <c r="I256" s="1337"/>
      <c r="J256" s="1337"/>
      <c r="K256" s="1337"/>
      <c r="L256" s="1337"/>
      <c r="M256" s="1337"/>
      <c r="N256" s="1337"/>
      <c r="O256" s="1337"/>
    </row>
    <row r="257" spans="2:15" s="1340" customFormat="1">
      <c r="B257" s="1341"/>
      <c r="C257" s="1335"/>
      <c r="D257" s="1335"/>
      <c r="E257" s="1335"/>
      <c r="F257" s="1336" t="str">
        <f>Info!$B$3</f>
        <v>2018</v>
      </c>
      <c r="G257" s="1337"/>
      <c r="H257" s="1337"/>
      <c r="I257" s="1337"/>
      <c r="J257" s="1337"/>
      <c r="K257" s="1337"/>
      <c r="L257" s="1337"/>
      <c r="M257" s="1337"/>
      <c r="N257" s="1337"/>
      <c r="O257" s="1337"/>
    </row>
    <row r="258" spans="2:15" s="1340" customFormat="1">
      <c r="B258" s="1341"/>
      <c r="C258" s="1335"/>
      <c r="D258" s="1335"/>
      <c r="E258" s="1335"/>
      <c r="F258" s="1336" t="str">
        <f>Info!$B$3</f>
        <v>2018</v>
      </c>
      <c r="G258" s="1337"/>
      <c r="H258" s="1337"/>
      <c r="I258" s="1337"/>
      <c r="J258" s="1337"/>
      <c r="K258" s="1337"/>
      <c r="L258" s="1337"/>
      <c r="M258" s="1337"/>
      <c r="N258" s="1337"/>
      <c r="O258" s="1337"/>
    </row>
    <row r="259" spans="2:15" s="1340" customFormat="1">
      <c r="B259" s="1341"/>
      <c r="C259" s="1335"/>
      <c r="D259" s="1335"/>
      <c r="E259" s="1335"/>
      <c r="F259" s="1336" t="str">
        <f>Info!$B$3</f>
        <v>2018</v>
      </c>
      <c r="G259" s="1337"/>
      <c r="H259" s="1337"/>
      <c r="I259" s="1337"/>
      <c r="J259" s="1337"/>
      <c r="K259" s="1337"/>
      <c r="L259" s="1337"/>
      <c r="M259" s="1337"/>
      <c r="N259" s="1337"/>
      <c r="O259" s="1337"/>
    </row>
    <row r="260" spans="2:15" s="1340" customFormat="1">
      <c r="B260" s="1341"/>
      <c r="C260" s="1335"/>
      <c r="D260" s="1335"/>
      <c r="E260" s="1335"/>
      <c r="F260" s="1336" t="str">
        <f>Info!$B$3</f>
        <v>2018</v>
      </c>
      <c r="G260" s="1337"/>
      <c r="H260" s="1337"/>
      <c r="I260" s="1337"/>
      <c r="J260" s="1337"/>
      <c r="K260" s="1337"/>
      <c r="L260" s="1337"/>
      <c r="M260" s="1337"/>
      <c r="N260" s="1337"/>
      <c r="O260" s="1337"/>
    </row>
    <row r="261" spans="2:15" s="1340" customFormat="1">
      <c r="B261" s="1341"/>
      <c r="C261" s="1335"/>
      <c r="D261" s="1335"/>
      <c r="E261" s="1335"/>
      <c r="F261" s="1336" t="str">
        <f>Info!$B$3</f>
        <v>2018</v>
      </c>
      <c r="G261" s="1337"/>
      <c r="H261" s="1337"/>
      <c r="I261" s="1337"/>
      <c r="J261" s="1337"/>
      <c r="K261" s="1337"/>
      <c r="L261" s="1337"/>
      <c r="M261" s="1337"/>
      <c r="N261" s="1337"/>
      <c r="O261" s="1337"/>
    </row>
    <row r="262" spans="2:15" s="1340" customFormat="1">
      <c r="B262" s="1341"/>
      <c r="C262" s="1335"/>
      <c r="D262" s="1335"/>
      <c r="E262" s="1335"/>
      <c r="F262" s="1336" t="str">
        <f>Info!$B$3</f>
        <v>2018</v>
      </c>
      <c r="G262" s="1337"/>
      <c r="H262" s="1337"/>
      <c r="I262" s="1337"/>
      <c r="J262" s="1337"/>
      <c r="K262" s="1337"/>
      <c r="L262" s="1337"/>
      <c r="M262" s="1337"/>
      <c r="N262" s="1337"/>
      <c r="O262" s="1337"/>
    </row>
    <row r="263" spans="2:15" s="1340" customFormat="1">
      <c r="B263" s="1341"/>
      <c r="C263" s="1335"/>
      <c r="D263" s="1335"/>
      <c r="E263" s="1335"/>
      <c r="F263" s="1336" t="str">
        <f>Info!$B$3</f>
        <v>2018</v>
      </c>
      <c r="G263" s="1337"/>
      <c r="H263" s="1337"/>
      <c r="I263" s="1337"/>
      <c r="J263" s="1337"/>
      <c r="K263" s="1337"/>
      <c r="L263" s="1337"/>
      <c r="M263" s="1337"/>
      <c r="N263" s="1337"/>
      <c r="O263" s="1337"/>
    </row>
    <row r="264" spans="2:15" s="1340" customFormat="1">
      <c r="B264" s="1341"/>
      <c r="C264" s="1335"/>
      <c r="D264" s="1335"/>
      <c r="E264" s="1335"/>
      <c r="F264" s="1336" t="str">
        <f>Info!$B$3</f>
        <v>2018</v>
      </c>
      <c r="G264" s="1337"/>
      <c r="H264" s="1337"/>
      <c r="I264" s="1337"/>
      <c r="J264" s="1337"/>
      <c r="K264" s="1337"/>
      <c r="L264" s="1337"/>
      <c r="M264" s="1337"/>
      <c r="N264" s="1337"/>
      <c r="O264" s="1337"/>
    </row>
    <row r="265" spans="2:15" s="1340" customFormat="1">
      <c r="B265" s="1341"/>
      <c r="C265" s="1335"/>
      <c r="D265" s="1335"/>
      <c r="E265" s="1335"/>
      <c r="F265" s="1336" t="str">
        <f>Info!$B$3</f>
        <v>2018</v>
      </c>
      <c r="G265" s="1337"/>
      <c r="H265" s="1337"/>
      <c r="I265" s="1337"/>
      <c r="J265" s="1337"/>
      <c r="K265" s="1337"/>
      <c r="L265" s="1337"/>
      <c r="M265" s="1337"/>
      <c r="N265" s="1337"/>
      <c r="O265" s="1337"/>
    </row>
    <row r="266" spans="2:15" s="1340" customFormat="1">
      <c r="B266" s="1341"/>
      <c r="C266" s="1335"/>
      <c r="D266" s="1335"/>
      <c r="E266" s="1335"/>
      <c r="F266" s="1336" t="str">
        <f>Info!$B$3</f>
        <v>2018</v>
      </c>
      <c r="G266" s="1337"/>
      <c r="H266" s="1337"/>
      <c r="I266" s="1337"/>
      <c r="J266" s="1337"/>
      <c r="K266" s="1337"/>
      <c r="L266" s="1337"/>
      <c r="M266" s="1337"/>
      <c r="N266" s="1337"/>
      <c r="O266" s="1337"/>
    </row>
    <row r="267" spans="2:15" s="1340" customFormat="1">
      <c r="B267" s="1341"/>
      <c r="C267" s="1335"/>
      <c r="D267" s="1335"/>
      <c r="E267" s="1335"/>
      <c r="F267" s="1336" t="str">
        <f>Info!$B$3</f>
        <v>2018</v>
      </c>
      <c r="G267" s="1337"/>
      <c r="H267" s="1337"/>
      <c r="I267" s="1337"/>
      <c r="J267" s="1337"/>
      <c r="K267" s="1337"/>
      <c r="L267" s="1337"/>
      <c r="M267" s="1337"/>
      <c r="N267" s="1337"/>
      <c r="O267" s="1337"/>
    </row>
    <row r="268" spans="2:15" s="1340" customFormat="1">
      <c r="B268" s="1341"/>
      <c r="C268" s="1335"/>
      <c r="D268" s="1335"/>
      <c r="E268" s="1335"/>
      <c r="F268" s="1336" t="str">
        <f>Info!$B$3</f>
        <v>2018</v>
      </c>
      <c r="G268" s="1337"/>
      <c r="H268" s="1337"/>
      <c r="I268" s="1337"/>
      <c r="J268" s="1337"/>
      <c r="K268" s="1337"/>
      <c r="L268" s="1337"/>
      <c r="M268" s="1337"/>
      <c r="N268" s="1337"/>
      <c r="O268" s="1337"/>
    </row>
    <row r="269" spans="2:15" s="1340" customFormat="1">
      <c r="B269" s="1341"/>
      <c r="C269" s="1335"/>
      <c r="D269" s="1335"/>
      <c r="E269" s="1335"/>
      <c r="F269" s="1336" t="str">
        <f>Info!$B$3</f>
        <v>2018</v>
      </c>
      <c r="G269" s="1337"/>
      <c r="H269" s="1337"/>
      <c r="I269" s="1337"/>
      <c r="J269" s="1337"/>
      <c r="K269" s="1337"/>
      <c r="L269" s="1337"/>
      <c r="M269" s="1337"/>
      <c r="N269" s="1337"/>
      <c r="O269" s="1337"/>
    </row>
    <row r="270" spans="2:15" s="1340" customFormat="1">
      <c r="B270" s="1341"/>
      <c r="C270" s="1335"/>
      <c r="D270" s="1335"/>
      <c r="E270" s="1335"/>
      <c r="F270" s="1336" t="str">
        <f>Info!$B$3</f>
        <v>2018</v>
      </c>
      <c r="G270" s="1337"/>
      <c r="H270" s="1337"/>
      <c r="I270" s="1337"/>
      <c r="J270" s="1337"/>
      <c r="K270" s="1337"/>
      <c r="L270" s="1337"/>
      <c r="M270" s="1337"/>
      <c r="N270" s="1337"/>
      <c r="O270" s="1337"/>
    </row>
    <row r="271" spans="2:15" s="1340" customFormat="1">
      <c r="B271" s="1341"/>
      <c r="C271" s="1335"/>
      <c r="D271" s="1335"/>
      <c r="E271" s="1335"/>
      <c r="F271" s="1336" t="str">
        <f>Info!$B$3</f>
        <v>2018</v>
      </c>
      <c r="G271" s="1337"/>
      <c r="H271" s="1337"/>
      <c r="I271" s="1337"/>
      <c r="J271" s="1337"/>
      <c r="K271" s="1337"/>
      <c r="L271" s="1337"/>
      <c r="M271" s="1337"/>
      <c r="N271" s="1337"/>
      <c r="O271" s="1337"/>
    </row>
    <row r="272" spans="2:15" s="1340" customFormat="1">
      <c r="B272" s="1341"/>
      <c r="C272" s="1335"/>
      <c r="D272" s="1335"/>
      <c r="E272" s="1335"/>
      <c r="F272" s="1336" t="str">
        <f>Info!$B$3</f>
        <v>2018</v>
      </c>
      <c r="G272" s="1337"/>
      <c r="H272" s="1337"/>
      <c r="I272" s="1337"/>
      <c r="J272" s="1337"/>
      <c r="K272" s="1337"/>
      <c r="L272" s="1337"/>
      <c r="M272" s="1337"/>
      <c r="N272" s="1337"/>
      <c r="O272" s="1337"/>
    </row>
    <row r="273" spans="2:15" s="1340" customFormat="1">
      <c r="B273" s="1341"/>
      <c r="C273" s="1335"/>
      <c r="D273" s="1335"/>
      <c r="E273" s="1335"/>
      <c r="F273" s="1336" t="str">
        <f>Info!$B$3</f>
        <v>2018</v>
      </c>
      <c r="G273" s="1337"/>
      <c r="H273" s="1337"/>
      <c r="I273" s="1337"/>
      <c r="J273" s="1337"/>
      <c r="K273" s="1337"/>
      <c r="L273" s="1337"/>
      <c r="M273" s="1337"/>
      <c r="N273" s="1337"/>
      <c r="O273" s="1337"/>
    </row>
    <row r="274" spans="2:15" s="1340" customFormat="1">
      <c r="B274" s="1341"/>
      <c r="C274" s="1335"/>
      <c r="D274" s="1335"/>
      <c r="E274" s="1335"/>
      <c r="F274" s="1336" t="str">
        <f>Info!$B$3</f>
        <v>2018</v>
      </c>
      <c r="G274" s="1337"/>
      <c r="H274" s="1337"/>
      <c r="I274" s="1337"/>
      <c r="J274" s="1337"/>
      <c r="K274" s="1337"/>
      <c r="L274" s="1337"/>
      <c r="M274" s="1337"/>
      <c r="N274" s="1337"/>
      <c r="O274" s="1337"/>
    </row>
    <row r="275" spans="2:15" s="1340" customFormat="1">
      <c r="B275" s="1341"/>
      <c r="C275" s="1335"/>
      <c r="D275" s="1335"/>
      <c r="E275" s="1335"/>
      <c r="F275" s="1336" t="str">
        <f>Info!$B$3</f>
        <v>2018</v>
      </c>
      <c r="G275" s="1337"/>
      <c r="H275" s="1337"/>
      <c r="I275" s="1337"/>
      <c r="J275" s="1337"/>
      <c r="K275" s="1337"/>
      <c r="L275" s="1337"/>
      <c r="M275" s="1337"/>
      <c r="N275" s="1337"/>
      <c r="O275" s="1337"/>
    </row>
    <row r="276" spans="2:15" s="1340" customFormat="1">
      <c r="B276" s="1341"/>
      <c r="C276" s="1335"/>
      <c r="D276" s="1335"/>
      <c r="E276" s="1335"/>
      <c r="F276" s="1336" t="str">
        <f>Info!$B$3</f>
        <v>2018</v>
      </c>
      <c r="G276" s="1337"/>
      <c r="H276" s="1337"/>
      <c r="I276" s="1337"/>
      <c r="J276" s="1337"/>
      <c r="K276" s="1337"/>
      <c r="L276" s="1337"/>
      <c r="M276" s="1337"/>
      <c r="N276" s="1337"/>
      <c r="O276" s="1337"/>
    </row>
    <row r="277" spans="2:15" s="1340" customFormat="1">
      <c r="B277" s="1341"/>
      <c r="C277" s="1335"/>
      <c r="D277" s="1335"/>
      <c r="E277" s="1335"/>
      <c r="F277" s="1336" t="str">
        <f>Info!$B$3</f>
        <v>2018</v>
      </c>
      <c r="G277" s="1337"/>
      <c r="H277" s="1337"/>
      <c r="I277" s="1337"/>
      <c r="J277" s="1337"/>
      <c r="K277" s="1337"/>
      <c r="L277" s="1337"/>
      <c r="M277" s="1337"/>
      <c r="N277" s="1337"/>
      <c r="O277" s="1337"/>
    </row>
    <row r="278" spans="2:15" s="1340" customFormat="1">
      <c r="B278" s="1341"/>
      <c r="C278" s="1335"/>
      <c r="D278" s="1335"/>
      <c r="E278" s="1335"/>
      <c r="F278" s="1336" t="str">
        <f>Info!$B$3</f>
        <v>2018</v>
      </c>
      <c r="G278" s="1337"/>
      <c r="H278" s="1337"/>
      <c r="I278" s="1337"/>
      <c r="J278" s="1337"/>
      <c r="K278" s="1337"/>
      <c r="L278" s="1337"/>
      <c r="M278" s="1337"/>
      <c r="N278" s="1337"/>
      <c r="O278" s="1337"/>
    </row>
    <row r="279" spans="2:15" s="1340" customFormat="1">
      <c r="B279" s="1341"/>
      <c r="C279" s="1335"/>
      <c r="D279" s="1335"/>
      <c r="E279" s="1335"/>
      <c r="F279" s="1336" t="str">
        <f>Info!$B$3</f>
        <v>2018</v>
      </c>
      <c r="G279" s="1337"/>
      <c r="H279" s="1337"/>
      <c r="I279" s="1337"/>
      <c r="J279" s="1337"/>
      <c r="K279" s="1337"/>
      <c r="L279" s="1337"/>
      <c r="M279" s="1337"/>
      <c r="N279" s="1337"/>
      <c r="O279" s="1337"/>
    </row>
    <row r="280" spans="2:15" s="1340" customFormat="1">
      <c r="B280" s="1341"/>
      <c r="C280" s="1335"/>
      <c r="D280" s="1335"/>
      <c r="E280" s="1335"/>
      <c r="F280" s="1336" t="str">
        <f>Info!$B$3</f>
        <v>2018</v>
      </c>
      <c r="G280" s="1337"/>
      <c r="H280" s="1337"/>
      <c r="I280" s="1337"/>
      <c r="J280" s="1337"/>
      <c r="K280" s="1337"/>
      <c r="L280" s="1337"/>
      <c r="M280" s="1337"/>
      <c r="N280" s="1337"/>
      <c r="O280" s="1337"/>
    </row>
    <row r="281" spans="2:15" s="1340" customFormat="1">
      <c r="B281" s="1341"/>
      <c r="C281" s="1335"/>
      <c r="D281" s="1335"/>
      <c r="E281" s="1335"/>
      <c r="F281" s="1336" t="str">
        <f>Info!$B$3</f>
        <v>2018</v>
      </c>
      <c r="G281" s="1337"/>
      <c r="H281" s="1337"/>
      <c r="I281" s="1337"/>
      <c r="J281" s="1337"/>
      <c r="K281" s="1337"/>
      <c r="L281" s="1337"/>
      <c r="M281" s="1337"/>
      <c r="N281" s="1337"/>
      <c r="O281" s="1337"/>
    </row>
    <row r="282" spans="2:15" s="1340" customFormat="1">
      <c r="B282" s="1341"/>
      <c r="C282" s="1335"/>
      <c r="D282" s="1335"/>
      <c r="E282" s="1335"/>
      <c r="F282" s="1336" t="str">
        <f>Info!$B$3</f>
        <v>2018</v>
      </c>
      <c r="G282" s="1337"/>
      <c r="H282" s="1337"/>
      <c r="I282" s="1337"/>
      <c r="J282" s="1337"/>
      <c r="K282" s="1337"/>
      <c r="L282" s="1337"/>
      <c r="M282" s="1337"/>
      <c r="N282" s="1337"/>
      <c r="O282" s="1337"/>
    </row>
    <row r="283" spans="2:15" s="1340" customFormat="1">
      <c r="B283" s="1341"/>
      <c r="C283" s="1335"/>
      <c r="D283" s="1335"/>
      <c r="E283" s="1335"/>
      <c r="F283" s="1336" t="str">
        <f>Info!$B$3</f>
        <v>2018</v>
      </c>
      <c r="G283" s="1337"/>
      <c r="H283" s="1337"/>
      <c r="I283" s="1337"/>
      <c r="J283" s="1337"/>
      <c r="K283" s="1337"/>
      <c r="L283" s="1337"/>
      <c r="M283" s="1337"/>
      <c r="N283" s="1337"/>
      <c r="O283" s="1337"/>
    </row>
    <row r="284" spans="2:15" s="1340" customFormat="1">
      <c r="B284" s="1341"/>
      <c r="C284" s="1335"/>
      <c r="D284" s="1335"/>
      <c r="E284" s="1335"/>
      <c r="F284" s="1336" t="str">
        <f>Info!$B$3</f>
        <v>2018</v>
      </c>
      <c r="G284" s="1337"/>
      <c r="H284" s="1337"/>
      <c r="I284" s="1337"/>
      <c r="J284" s="1337"/>
      <c r="K284" s="1337"/>
      <c r="L284" s="1337"/>
      <c r="M284" s="1337"/>
      <c r="N284" s="1337"/>
      <c r="O284" s="1337"/>
    </row>
    <row r="285" spans="2:15" s="1340" customFormat="1">
      <c r="B285" s="1341"/>
      <c r="C285" s="1335"/>
      <c r="D285" s="1335"/>
      <c r="E285" s="1335"/>
      <c r="F285" s="1336" t="str">
        <f>Info!$B$3</f>
        <v>2018</v>
      </c>
      <c r="G285" s="1337"/>
      <c r="H285" s="1337"/>
      <c r="I285" s="1337"/>
      <c r="J285" s="1337"/>
      <c r="K285" s="1337"/>
      <c r="L285" s="1337"/>
      <c r="M285" s="1337"/>
      <c r="N285" s="1337"/>
      <c r="O285" s="1337"/>
    </row>
    <row r="286" spans="2:15" s="1340" customFormat="1">
      <c r="B286" s="1341"/>
      <c r="C286" s="1335"/>
      <c r="D286" s="1335"/>
      <c r="E286" s="1335"/>
      <c r="F286" s="1336" t="str">
        <f>Info!$B$3</f>
        <v>2018</v>
      </c>
      <c r="G286" s="1337"/>
      <c r="H286" s="1337"/>
      <c r="I286" s="1337"/>
      <c r="J286" s="1337"/>
      <c r="K286" s="1337"/>
      <c r="L286" s="1337"/>
      <c r="M286" s="1337"/>
      <c r="N286" s="1337"/>
      <c r="O286" s="1337"/>
    </row>
    <row r="287" spans="2:15" s="1340" customFormat="1">
      <c r="B287" s="1341"/>
      <c r="C287" s="1335"/>
      <c r="D287" s="1335"/>
      <c r="E287" s="1335"/>
      <c r="F287" s="1336" t="str">
        <f>Info!$B$3</f>
        <v>2018</v>
      </c>
      <c r="G287" s="1337"/>
      <c r="H287" s="1337"/>
      <c r="I287" s="1337"/>
      <c r="J287" s="1337"/>
      <c r="K287" s="1337"/>
      <c r="L287" s="1337"/>
      <c r="M287" s="1337"/>
      <c r="N287" s="1337"/>
      <c r="O287" s="1337"/>
    </row>
    <row r="288" spans="2:15" s="1340" customFormat="1">
      <c r="B288" s="1341"/>
      <c r="C288" s="1335"/>
      <c r="D288" s="1335"/>
      <c r="E288" s="1335"/>
      <c r="F288" s="1336" t="str">
        <f>Info!$B$3</f>
        <v>2018</v>
      </c>
      <c r="G288" s="1337"/>
      <c r="H288" s="1337"/>
      <c r="I288" s="1337"/>
      <c r="J288" s="1337"/>
      <c r="K288" s="1337"/>
      <c r="L288" s="1337"/>
      <c r="M288" s="1337"/>
      <c r="N288" s="1337"/>
      <c r="O288" s="1337"/>
    </row>
    <row r="289" spans="2:15" s="1340" customFormat="1">
      <c r="B289" s="1341"/>
      <c r="C289" s="1335"/>
      <c r="D289" s="1335"/>
      <c r="E289" s="1335"/>
      <c r="F289" s="1336" t="str">
        <f>Info!$B$3</f>
        <v>2018</v>
      </c>
      <c r="G289" s="1337"/>
      <c r="H289" s="1337"/>
      <c r="I289" s="1337"/>
      <c r="J289" s="1337"/>
      <c r="K289" s="1337"/>
      <c r="L289" s="1337"/>
      <c r="M289" s="1337"/>
      <c r="N289" s="1337"/>
      <c r="O289" s="1337"/>
    </row>
    <row r="290" spans="2:15" s="1340" customFormat="1">
      <c r="B290" s="1341"/>
      <c r="C290" s="1335"/>
      <c r="D290" s="1335"/>
      <c r="E290" s="1335"/>
      <c r="F290" s="1336" t="str">
        <f>Info!$B$3</f>
        <v>2018</v>
      </c>
      <c r="G290" s="1337"/>
      <c r="H290" s="1337"/>
      <c r="I290" s="1337"/>
      <c r="J290" s="1337"/>
      <c r="K290" s="1337"/>
      <c r="L290" s="1337"/>
      <c r="M290" s="1337"/>
      <c r="N290" s="1337"/>
      <c r="O290" s="1337"/>
    </row>
    <row r="291" spans="2:15" s="1340" customFormat="1">
      <c r="B291" s="1341"/>
      <c r="C291" s="1335"/>
      <c r="D291" s="1335"/>
      <c r="E291" s="1335"/>
      <c r="F291" s="1336" t="str">
        <f>Info!$B$3</f>
        <v>2018</v>
      </c>
      <c r="G291" s="1337"/>
      <c r="H291" s="1337"/>
      <c r="I291" s="1337"/>
      <c r="J291" s="1337"/>
      <c r="K291" s="1337"/>
      <c r="L291" s="1337"/>
      <c r="M291" s="1337"/>
      <c r="N291" s="1337"/>
      <c r="O291" s="1337"/>
    </row>
    <row r="292" spans="2:15" s="1340" customFormat="1">
      <c r="B292" s="1341"/>
      <c r="C292" s="1335"/>
      <c r="D292" s="1335"/>
      <c r="E292" s="1335"/>
      <c r="F292" s="1336" t="str">
        <f>Info!$B$3</f>
        <v>2018</v>
      </c>
      <c r="G292" s="1337"/>
      <c r="H292" s="1337"/>
      <c r="I292" s="1337"/>
      <c r="J292" s="1337"/>
      <c r="K292" s="1337"/>
      <c r="L292" s="1337"/>
      <c r="M292" s="1337"/>
      <c r="N292" s="1337"/>
      <c r="O292" s="1337"/>
    </row>
    <row r="293" spans="2:15" s="1340" customFormat="1">
      <c r="B293" s="1341"/>
      <c r="C293" s="1335"/>
      <c r="D293" s="1335"/>
      <c r="E293" s="1335"/>
      <c r="F293" s="1336" t="str">
        <f>Info!$B$3</f>
        <v>2018</v>
      </c>
      <c r="G293" s="1337"/>
      <c r="H293" s="1337"/>
      <c r="I293" s="1337"/>
      <c r="J293" s="1337"/>
      <c r="K293" s="1337"/>
      <c r="L293" s="1337"/>
      <c r="M293" s="1337"/>
      <c r="N293" s="1337"/>
      <c r="O293" s="1337"/>
    </row>
    <row r="294" spans="2:15" s="1340" customFormat="1">
      <c r="B294" s="1341"/>
      <c r="C294" s="1335"/>
      <c r="D294" s="1335"/>
      <c r="E294" s="1335"/>
      <c r="F294" s="1336" t="str">
        <f>Info!$B$3</f>
        <v>2018</v>
      </c>
      <c r="G294" s="1337"/>
      <c r="H294" s="1337"/>
      <c r="I294" s="1337"/>
      <c r="J294" s="1337"/>
      <c r="K294" s="1337"/>
      <c r="L294" s="1337"/>
      <c r="M294" s="1337"/>
      <c r="N294" s="1337"/>
      <c r="O294" s="1337"/>
    </row>
    <row r="295" spans="2:15" s="1340" customFormat="1">
      <c r="B295" s="1341"/>
      <c r="C295" s="1335"/>
      <c r="D295" s="1335"/>
      <c r="E295" s="1335"/>
      <c r="F295" s="1336" t="str">
        <f>Info!$B$3</f>
        <v>2018</v>
      </c>
      <c r="G295" s="1337"/>
      <c r="H295" s="1337"/>
      <c r="I295" s="1337"/>
      <c r="J295" s="1337"/>
      <c r="K295" s="1337"/>
      <c r="L295" s="1337"/>
      <c r="M295" s="1337"/>
      <c r="N295" s="1337"/>
      <c r="O295" s="1337"/>
    </row>
    <row r="296" spans="2:15" s="1340" customFormat="1">
      <c r="B296" s="1341"/>
      <c r="C296" s="1335"/>
      <c r="D296" s="1335"/>
      <c r="E296" s="1335"/>
      <c r="F296" s="1336" t="str">
        <f>Info!$B$3</f>
        <v>2018</v>
      </c>
      <c r="G296" s="1337"/>
      <c r="H296" s="1337"/>
      <c r="I296" s="1337"/>
      <c r="J296" s="1337"/>
      <c r="K296" s="1337"/>
      <c r="L296" s="1337"/>
      <c r="M296" s="1337"/>
      <c r="N296" s="1337"/>
      <c r="O296" s="1337"/>
    </row>
    <row r="297" spans="2:15" s="1340" customFormat="1">
      <c r="B297" s="1341"/>
      <c r="C297" s="1335"/>
      <c r="D297" s="1335"/>
      <c r="E297" s="1335"/>
      <c r="F297" s="1336" t="str">
        <f>Info!$B$3</f>
        <v>2018</v>
      </c>
      <c r="G297" s="1337"/>
      <c r="H297" s="1337"/>
      <c r="I297" s="1337"/>
      <c r="J297" s="1337"/>
      <c r="K297" s="1337"/>
      <c r="L297" s="1337"/>
      <c r="M297" s="1337"/>
      <c r="N297" s="1337"/>
      <c r="O297" s="1337"/>
    </row>
    <row r="298" spans="2:15" s="1340" customFormat="1">
      <c r="B298" s="1341"/>
      <c r="C298" s="1335"/>
      <c r="D298" s="1335"/>
      <c r="E298" s="1335"/>
      <c r="F298" s="1336" t="str">
        <f>Info!$B$3</f>
        <v>2018</v>
      </c>
      <c r="G298" s="1337"/>
      <c r="H298" s="1337"/>
      <c r="I298" s="1337"/>
      <c r="J298" s="1337"/>
      <c r="K298" s="1337"/>
      <c r="L298" s="1337"/>
      <c r="M298" s="1337"/>
      <c r="N298" s="1337"/>
      <c r="O298" s="1337"/>
    </row>
    <row r="299" spans="2:15" s="1340" customFormat="1">
      <c r="B299" s="1341"/>
      <c r="C299" s="1335"/>
      <c r="D299" s="1335"/>
      <c r="E299" s="1335"/>
      <c r="F299" s="1336" t="str">
        <f>Info!$B$3</f>
        <v>2018</v>
      </c>
      <c r="G299" s="1337"/>
      <c r="H299" s="1337"/>
      <c r="I299" s="1337"/>
      <c r="J299" s="1337"/>
      <c r="K299" s="1337"/>
      <c r="L299" s="1337"/>
      <c r="M299" s="1337"/>
      <c r="N299" s="1337"/>
      <c r="O299" s="1337"/>
    </row>
    <row r="300" spans="2:15" s="1340" customFormat="1">
      <c r="B300" s="1341"/>
      <c r="C300" s="1335"/>
      <c r="D300" s="1335"/>
      <c r="E300" s="1335"/>
      <c r="F300" s="1336" t="str">
        <f>Info!$B$3</f>
        <v>2018</v>
      </c>
      <c r="G300" s="1337"/>
      <c r="H300" s="1337"/>
      <c r="I300" s="1337"/>
      <c r="J300" s="1337"/>
      <c r="K300" s="1337"/>
      <c r="L300" s="1337"/>
      <c r="M300" s="1337"/>
      <c r="N300" s="1337"/>
      <c r="O300" s="1337"/>
    </row>
    <row r="301" spans="2:15" s="1340" customFormat="1">
      <c r="B301" s="1341"/>
      <c r="C301" s="1335"/>
      <c r="D301" s="1335"/>
      <c r="E301" s="1335"/>
      <c r="F301" s="1336" t="str">
        <f>Info!$B$3</f>
        <v>2018</v>
      </c>
      <c r="G301" s="1337"/>
      <c r="H301" s="1337"/>
      <c r="I301" s="1337"/>
      <c r="J301" s="1337"/>
      <c r="K301" s="1337"/>
      <c r="L301" s="1337"/>
      <c r="M301" s="1337"/>
      <c r="N301" s="1337"/>
      <c r="O301" s="1337"/>
    </row>
    <row r="302" spans="2:15" s="1340" customFormat="1">
      <c r="B302" s="1341"/>
      <c r="C302" s="1335"/>
      <c r="D302" s="1335"/>
      <c r="E302" s="1335"/>
      <c r="F302" s="1336" t="str">
        <f>Info!$B$3</f>
        <v>2018</v>
      </c>
      <c r="G302" s="1337"/>
      <c r="H302" s="1337"/>
      <c r="I302" s="1337"/>
      <c r="J302" s="1337"/>
      <c r="K302" s="1337"/>
      <c r="L302" s="1337"/>
      <c r="M302" s="1337"/>
      <c r="N302" s="1337"/>
      <c r="O302" s="1337"/>
    </row>
    <row r="303" spans="2:15" s="1340" customFormat="1">
      <c r="B303" s="1341"/>
      <c r="C303" s="1335"/>
      <c r="D303" s="1335"/>
      <c r="E303" s="1335"/>
      <c r="F303" s="1336" t="str">
        <f>Info!$B$3</f>
        <v>2018</v>
      </c>
      <c r="G303" s="1337"/>
      <c r="H303" s="1337"/>
      <c r="I303" s="1337"/>
      <c r="J303" s="1337"/>
      <c r="K303" s="1337"/>
      <c r="L303" s="1337"/>
      <c r="M303" s="1337"/>
      <c r="N303" s="1337"/>
      <c r="O303" s="1337"/>
    </row>
    <row r="304" spans="2:15" s="1340" customFormat="1">
      <c r="B304" s="1341"/>
      <c r="C304" s="1335"/>
      <c r="D304" s="1335"/>
      <c r="E304" s="1335"/>
      <c r="F304" s="1336" t="str">
        <f>Info!$B$3</f>
        <v>2018</v>
      </c>
      <c r="G304" s="1337"/>
      <c r="H304" s="1337"/>
      <c r="I304" s="1337"/>
      <c r="J304" s="1337"/>
      <c r="K304" s="1337"/>
      <c r="L304" s="1337"/>
      <c r="M304" s="1337"/>
      <c r="N304" s="1337"/>
      <c r="O304" s="1337"/>
    </row>
    <row r="305" spans="2:15" s="1340" customFormat="1">
      <c r="B305" s="1341"/>
      <c r="C305" s="1335"/>
      <c r="D305" s="1335"/>
      <c r="E305" s="1335"/>
      <c r="F305" s="1336" t="str">
        <f>Info!$B$3</f>
        <v>2018</v>
      </c>
      <c r="G305" s="1337"/>
      <c r="H305" s="1337"/>
      <c r="I305" s="1337"/>
      <c r="J305" s="1337"/>
      <c r="K305" s="1337"/>
      <c r="L305" s="1337"/>
      <c r="M305" s="1337"/>
      <c r="N305" s="1337"/>
      <c r="O305" s="1337"/>
    </row>
    <row r="306" spans="2:15" s="1340" customFormat="1">
      <c r="B306" s="1341"/>
      <c r="C306" s="1335"/>
      <c r="D306" s="1335"/>
      <c r="E306" s="1335"/>
      <c r="F306" s="1336" t="str">
        <f>Info!$B$3</f>
        <v>2018</v>
      </c>
      <c r="G306" s="1337"/>
      <c r="H306" s="1337"/>
      <c r="I306" s="1337"/>
      <c r="J306" s="1337"/>
      <c r="K306" s="1337"/>
      <c r="L306" s="1337"/>
      <c r="M306" s="1337"/>
      <c r="N306" s="1337"/>
      <c r="O306" s="1337"/>
    </row>
    <row r="307" spans="2:15" s="1340" customFormat="1">
      <c r="B307" s="1341"/>
      <c r="C307" s="1335"/>
      <c r="D307" s="1335"/>
      <c r="E307" s="1335"/>
      <c r="F307" s="1336" t="str">
        <f>Info!$B$3</f>
        <v>2018</v>
      </c>
      <c r="G307" s="1337"/>
      <c r="H307" s="1337"/>
      <c r="I307" s="1337"/>
      <c r="J307" s="1337"/>
      <c r="K307" s="1337"/>
      <c r="L307" s="1337"/>
      <c r="M307" s="1337"/>
      <c r="N307" s="1337"/>
      <c r="O307" s="1337"/>
    </row>
    <row r="308" spans="2:15" s="1340" customFormat="1">
      <c r="B308" s="1341"/>
      <c r="C308" s="1335"/>
      <c r="D308" s="1335"/>
      <c r="E308" s="1335"/>
      <c r="F308" s="1336" t="str">
        <f>Info!$B$3</f>
        <v>2018</v>
      </c>
      <c r="G308" s="1337"/>
      <c r="H308" s="1337"/>
      <c r="I308" s="1337"/>
      <c r="J308" s="1337"/>
      <c r="K308" s="1337"/>
      <c r="L308" s="1337"/>
      <c r="M308" s="1337"/>
      <c r="N308" s="1337"/>
      <c r="O308" s="1337"/>
    </row>
    <row r="309" spans="2:15" s="1340" customFormat="1">
      <c r="B309" s="1341"/>
      <c r="C309" s="1335"/>
      <c r="D309" s="1335"/>
      <c r="E309" s="1335"/>
      <c r="F309" s="1336" t="str">
        <f>Info!$B$3</f>
        <v>2018</v>
      </c>
      <c r="G309" s="1337"/>
      <c r="H309" s="1337"/>
      <c r="I309" s="1337"/>
      <c r="J309" s="1337"/>
      <c r="K309" s="1337"/>
      <c r="L309" s="1337"/>
      <c r="M309" s="1337"/>
      <c r="N309" s="1337"/>
      <c r="O309" s="1337"/>
    </row>
    <row r="310" spans="2:15" s="1340" customFormat="1">
      <c r="B310" s="1341"/>
      <c r="C310" s="1335"/>
      <c r="D310" s="1335"/>
      <c r="E310" s="1335"/>
      <c r="F310" s="1336" t="str">
        <f>Info!$B$3</f>
        <v>2018</v>
      </c>
      <c r="G310" s="1337"/>
      <c r="H310" s="1337"/>
      <c r="I310" s="1337"/>
      <c r="J310" s="1337"/>
      <c r="K310" s="1337"/>
      <c r="L310" s="1337"/>
      <c r="M310" s="1337"/>
      <c r="N310" s="1337"/>
      <c r="O310" s="1337"/>
    </row>
    <row r="311" spans="2:15" s="1340" customFormat="1">
      <c r="B311" s="1341"/>
      <c r="C311" s="1335"/>
      <c r="D311" s="1335"/>
      <c r="E311" s="1335"/>
      <c r="F311" s="1336" t="str">
        <f>Info!$B$3</f>
        <v>2018</v>
      </c>
      <c r="G311" s="1337"/>
      <c r="H311" s="1337"/>
      <c r="I311" s="1337"/>
      <c r="J311" s="1337"/>
      <c r="K311" s="1337"/>
      <c r="L311" s="1337"/>
      <c r="M311" s="1337"/>
      <c r="N311" s="1337"/>
      <c r="O311" s="1337"/>
    </row>
    <row r="312" spans="2:15" s="1340" customFormat="1">
      <c r="B312" s="1341"/>
      <c r="C312" s="1335"/>
      <c r="D312" s="1335"/>
      <c r="E312" s="1335"/>
      <c r="F312" s="1336" t="str">
        <f>Info!$B$3</f>
        <v>2018</v>
      </c>
      <c r="G312" s="1337"/>
      <c r="H312" s="1337"/>
      <c r="I312" s="1337"/>
      <c r="J312" s="1337"/>
      <c r="K312" s="1337"/>
      <c r="L312" s="1337"/>
      <c r="M312" s="1337"/>
      <c r="N312" s="1337"/>
      <c r="O312" s="1337"/>
    </row>
    <row r="313" spans="2:15" s="1340" customFormat="1">
      <c r="B313" s="1341"/>
      <c r="C313" s="1335"/>
      <c r="D313" s="1335"/>
      <c r="E313" s="1335"/>
      <c r="F313" s="1336" t="str">
        <f>Info!$B$3</f>
        <v>2018</v>
      </c>
      <c r="G313" s="1337"/>
      <c r="H313" s="1337"/>
      <c r="I313" s="1337"/>
      <c r="J313" s="1337"/>
      <c r="K313" s="1337"/>
      <c r="L313" s="1337"/>
      <c r="M313" s="1337"/>
      <c r="N313" s="1337"/>
      <c r="O313" s="1337"/>
    </row>
    <row r="314" spans="2:15" s="1340" customFormat="1">
      <c r="B314" s="1341"/>
      <c r="C314" s="1335"/>
      <c r="D314" s="1335"/>
      <c r="E314" s="1335"/>
      <c r="F314" s="1336" t="str">
        <f>Info!$B$3</f>
        <v>2018</v>
      </c>
      <c r="G314" s="1337"/>
      <c r="H314" s="1337"/>
      <c r="I314" s="1337"/>
      <c r="J314" s="1337"/>
      <c r="K314" s="1337"/>
      <c r="L314" s="1337"/>
      <c r="M314" s="1337"/>
      <c r="N314" s="1337"/>
      <c r="O314" s="1337"/>
    </row>
    <row r="315" spans="2:15" s="1340" customFormat="1">
      <c r="B315" s="1341"/>
      <c r="C315" s="1335"/>
      <c r="D315" s="1335"/>
      <c r="E315" s="1335"/>
      <c r="F315" s="1336" t="str">
        <f>Info!$B$3</f>
        <v>2018</v>
      </c>
      <c r="G315" s="1337"/>
      <c r="H315" s="1337"/>
      <c r="I315" s="1337"/>
      <c r="J315" s="1337"/>
      <c r="K315" s="1337"/>
      <c r="L315" s="1337"/>
      <c r="M315" s="1337"/>
      <c r="N315" s="1337"/>
      <c r="O315" s="1337"/>
    </row>
    <row r="316" spans="2:15" s="1340" customFormat="1">
      <c r="B316" s="1341"/>
      <c r="C316" s="1335"/>
      <c r="D316" s="1335"/>
      <c r="E316" s="1335"/>
      <c r="F316" s="1336" t="str">
        <f>Info!$B$3</f>
        <v>2018</v>
      </c>
      <c r="G316" s="1337"/>
      <c r="H316" s="1337"/>
      <c r="I316" s="1337"/>
      <c r="J316" s="1337"/>
      <c r="K316" s="1337"/>
      <c r="L316" s="1337"/>
      <c r="M316" s="1337"/>
      <c r="N316" s="1337"/>
      <c r="O316" s="1337"/>
    </row>
    <row r="317" spans="2:15" s="1340" customFormat="1">
      <c r="B317" s="1341"/>
      <c r="C317" s="1335"/>
      <c r="D317" s="1335"/>
      <c r="E317" s="1335"/>
      <c r="F317" s="1336" t="str">
        <f>Info!$B$3</f>
        <v>2018</v>
      </c>
      <c r="G317" s="1337"/>
      <c r="H317" s="1337"/>
      <c r="I317" s="1337"/>
      <c r="J317" s="1337"/>
      <c r="K317" s="1337"/>
      <c r="L317" s="1337"/>
      <c r="M317" s="1337"/>
      <c r="N317" s="1337"/>
      <c r="O317" s="1337"/>
    </row>
    <row r="318" spans="2:15" s="1340" customFormat="1">
      <c r="B318" s="1341"/>
      <c r="C318" s="1335"/>
      <c r="D318" s="1335"/>
      <c r="E318" s="1335"/>
      <c r="F318" s="1336" t="str">
        <f>Info!$B$3</f>
        <v>2018</v>
      </c>
      <c r="G318" s="1337"/>
      <c r="H318" s="1337"/>
      <c r="I318" s="1337"/>
      <c r="J318" s="1337"/>
      <c r="K318" s="1337"/>
      <c r="L318" s="1337"/>
      <c r="M318" s="1337"/>
      <c r="N318" s="1337"/>
      <c r="O318" s="1337"/>
    </row>
    <row r="319" spans="2:15" s="1340" customFormat="1">
      <c r="B319" s="1341"/>
      <c r="C319" s="1335"/>
      <c r="D319" s="1335"/>
      <c r="E319" s="1335"/>
      <c r="F319" s="1336" t="str">
        <f>Info!$B$3</f>
        <v>2018</v>
      </c>
      <c r="G319" s="1337"/>
      <c r="H319" s="1337"/>
      <c r="I319" s="1337"/>
      <c r="J319" s="1337"/>
      <c r="K319" s="1337"/>
      <c r="L319" s="1337"/>
      <c r="M319" s="1337"/>
      <c r="N319" s="1337"/>
      <c r="O319" s="1337"/>
    </row>
    <row r="320" spans="2:15" s="1340" customFormat="1">
      <c r="B320" s="1341"/>
      <c r="C320" s="1335"/>
      <c r="D320" s="1335"/>
      <c r="E320" s="1335"/>
      <c r="F320" s="1336" t="str">
        <f>Info!$B$3</f>
        <v>2018</v>
      </c>
      <c r="G320" s="1337"/>
      <c r="H320" s="1337"/>
      <c r="I320" s="1337"/>
      <c r="J320" s="1337"/>
      <c r="K320" s="1337"/>
      <c r="L320" s="1337"/>
      <c r="M320" s="1337"/>
      <c r="N320" s="1337"/>
      <c r="O320" s="1337"/>
    </row>
    <row r="321" spans="2:15" s="1340" customFormat="1">
      <c r="B321" s="1341"/>
      <c r="C321" s="1335"/>
      <c r="D321" s="1335"/>
      <c r="E321" s="1335"/>
      <c r="F321" s="1336" t="str">
        <f>Info!$B$3</f>
        <v>2018</v>
      </c>
      <c r="G321" s="1337"/>
      <c r="H321" s="1337"/>
      <c r="I321" s="1337"/>
      <c r="J321" s="1337"/>
      <c r="K321" s="1337"/>
      <c r="L321" s="1337"/>
      <c r="M321" s="1337"/>
      <c r="N321" s="1337"/>
      <c r="O321" s="1337"/>
    </row>
    <row r="322" spans="2:15" s="1340" customFormat="1">
      <c r="B322" s="1341"/>
      <c r="C322" s="1335"/>
      <c r="D322" s="1335"/>
      <c r="E322" s="1335"/>
      <c r="F322" s="1336" t="str">
        <f>Info!$B$3</f>
        <v>2018</v>
      </c>
      <c r="G322" s="1337"/>
      <c r="H322" s="1337"/>
      <c r="I322" s="1337"/>
      <c r="J322" s="1337"/>
      <c r="K322" s="1337"/>
      <c r="L322" s="1337"/>
      <c r="M322" s="1337"/>
      <c r="N322" s="1337"/>
      <c r="O322" s="1337"/>
    </row>
    <row r="323" spans="2:15" s="1340" customFormat="1">
      <c r="B323" s="1341"/>
      <c r="C323" s="1335"/>
      <c r="D323" s="1335"/>
      <c r="E323" s="1335"/>
      <c r="F323" s="1336" t="str">
        <f>Info!$B$3</f>
        <v>2018</v>
      </c>
      <c r="G323" s="1337"/>
      <c r="H323" s="1337"/>
      <c r="I323" s="1337"/>
      <c r="J323" s="1337"/>
      <c r="K323" s="1337"/>
      <c r="L323" s="1337"/>
      <c r="M323" s="1337"/>
      <c r="N323" s="1337"/>
      <c r="O323" s="1337"/>
    </row>
    <row r="324" spans="2:15" s="1340" customFormat="1">
      <c r="B324" s="1341"/>
      <c r="C324" s="1335"/>
      <c r="D324" s="1335"/>
      <c r="E324" s="1335"/>
      <c r="F324" s="1336" t="str">
        <f>Info!$B$3</f>
        <v>2018</v>
      </c>
      <c r="G324" s="1337"/>
      <c r="H324" s="1337"/>
      <c r="I324" s="1337"/>
      <c r="J324" s="1337"/>
      <c r="K324" s="1337"/>
      <c r="L324" s="1337"/>
      <c r="M324" s="1337"/>
      <c r="N324" s="1337"/>
      <c r="O324" s="1337"/>
    </row>
    <row r="325" spans="2:15" s="1340" customFormat="1">
      <c r="B325" s="1341"/>
      <c r="C325" s="1335"/>
      <c r="D325" s="1335"/>
      <c r="E325" s="1335"/>
      <c r="F325" s="1336" t="str">
        <f>Info!$B$3</f>
        <v>2018</v>
      </c>
      <c r="G325" s="1337"/>
      <c r="H325" s="1337"/>
      <c r="I325" s="1337"/>
      <c r="J325" s="1337"/>
      <c r="K325" s="1337"/>
      <c r="L325" s="1337"/>
      <c r="M325" s="1337"/>
      <c r="N325" s="1337"/>
      <c r="O325" s="1337"/>
    </row>
    <row r="326" spans="2:15" s="1340" customFormat="1">
      <c r="B326" s="1341"/>
      <c r="C326" s="1335"/>
      <c r="D326" s="1335"/>
      <c r="E326" s="1335"/>
      <c r="F326" s="1336" t="str">
        <f>Info!$B$3</f>
        <v>2018</v>
      </c>
      <c r="G326" s="1337"/>
      <c r="H326" s="1337"/>
      <c r="I326" s="1337"/>
      <c r="J326" s="1337"/>
      <c r="K326" s="1337"/>
      <c r="L326" s="1337"/>
      <c r="M326" s="1337"/>
      <c r="N326" s="1337"/>
      <c r="O326" s="1337"/>
    </row>
    <row r="327" spans="2:15" s="1340" customFormat="1">
      <c r="B327" s="1341"/>
      <c r="C327" s="1335"/>
      <c r="D327" s="1335"/>
      <c r="E327" s="1335"/>
      <c r="F327" s="1336" t="str">
        <f>Info!$B$3</f>
        <v>2018</v>
      </c>
      <c r="G327" s="1337"/>
      <c r="H327" s="1337"/>
      <c r="I327" s="1337"/>
      <c r="J327" s="1337"/>
      <c r="K327" s="1337"/>
      <c r="L327" s="1337"/>
      <c r="M327" s="1337"/>
      <c r="N327" s="1337"/>
      <c r="O327" s="1337"/>
    </row>
    <row r="328" spans="2:15" s="1340" customFormat="1">
      <c r="B328" s="1341"/>
      <c r="C328" s="1335"/>
      <c r="D328" s="1335"/>
      <c r="E328" s="1335"/>
      <c r="F328" s="1336" t="str">
        <f>Info!$B$3</f>
        <v>2018</v>
      </c>
      <c r="G328" s="1337"/>
      <c r="H328" s="1337"/>
      <c r="I328" s="1337"/>
      <c r="J328" s="1337"/>
      <c r="K328" s="1337"/>
      <c r="L328" s="1337"/>
      <c r="M328" s="1337"/>
      <c r="N328" s="1337"/>
      <c r="O328" s="1337"/>
    </row>
    <row r="329" spans="2:15" s="1340" customFormat="1">
      <c r="B329" s="1341"/>
      <c r="C329" s="1335"/>
      <c r="D329" s="1335"/>
      <c r="E329" s="1335"/>
      <c r="F329" s="1336" t="str">
        <f>Info!$B$3</f>
        <v>2018</v>
      </c>
      <c r="G329" s="1337"/>
      <c r="H329" s="1337"/>
      <c r="I329" s="1337"/>
      <c r="J329" s="1337"/>
      <c r="K329" s="1337"/>
      <c r="L329" s="1337"/>
      <c r="M329" s="1337"/>
      <c r="N329" s="1337"/>
      <c r="O329" s="1337"/>
    </row>
    <row r="330" spans="2:15" s="1340" customFormat="1">
      <c r="B330" s="1341"/>
      <c r="C330" s="1335"/>
      <c r="D330" s="1335"/>
      <c r="E330" s="1335"/>
      <c r="F330" s="1336" t="str">
        <f>Info!$B$3</f>
        <v>2018</v>
      </c>
      <c r="G330" s="1337"/>
      <c r="H330" s="1337"/>
      <c r="I330" s="1337"/>
      <c r="J330" s="1337"/>
      <c r="K330" s="1337"/>
      <c r="L330" s="1337"/>
      <c r="M330" s="1337"/>
      <c r="N330" s="1337"/>
      <c r="O330" s="1337"/>
    </row>
    <row r="331" spans="2:15" s="1340" customFormat="1">
      <c r="B331" s="1341"/>
      <c r="C331" s="1335"/>
      <c r="D331" s="1335"/>
      <c r="E331" s="1335"/>
      <c r="F331" s="1336" t="str">
        <f>Info!$B$3</f>
        <v>2018</v>
      </c>
      <c r="G331" s="1337"/>
      <c r="H331" s="1337"/>
      <c r="I331" s="1337"/>
      <c r="J331" s="1337"/>
      <c r="K331" s="1337"/>
      <c r="L331" s="1337"/>
      <c r="M331" s="1337"/>
      <c r="N331" s="1337"/>
      <c r="O331" s="1337"/>
    </row>
    <row r="332" spans="2:15" s="1340" customFormat="1">
      <c r="B332" s="1341"/>
      <c r="C332" s="1335"/>
      <c r="D332" s="1335"/>
      <c r="E332" s="1335"/>
      <c r="F332" s="1336" t="str">
        <f>Info!$B$3</f>
        <v>2018</v>
      </c>
      <c r="G332" s="1337"/>
      <c r="H332" s="1337"/>
      <c r="I332" s="1337"/>
      <c r="J332" s="1337"/>
      <c r="K332" s="1337"/>
      <c r="L332" s="1337"/>
      <c r="M332" s="1337"/>
      <c r="N332" s="1337"/>
      <c r="O332" s="1337"/>
    </row>
    <row r="333" spans="2:15" s="1340" customFormat="1">
      <c r="B333" s="1341"/>
      <c r="C333" s="1335"/>
      <c r="D333" s="1335"/>
      <c r="E333" s="1335"/>
      <c r="F333" s="1336" t="str">
        <f>Info!$B$3</f>
        <v>2018</v>
      </c>
      <c r="G333" s="1337"/>
      <c r="H333" s="1337"/>
      <c r="I333" s="1337"/>
      <c r="J333" s="1337"/>
      <c r="K333" s="1337"/>
      <c r="L333" s="1337"/>
      <c r="M333" s="1337"/>
      <c r="N333" s="1337"/>
      <c r="O333" s="1337"/>
    </row>
    <row r="334" spans="2:15" s="1340" customFormat="1">
      <c r="B334" s="1341"/>
      <c r="C334" s="1335"/>
      <c r="D334" s="1335"/>
      <c r="E334" s="1335"/>
      <c r="F334" s="1336" t="str">
        <f>Info!$B$3</f>
        <v>2018</v>
      </c>
      <c r="G334" s="1337"/>
      <c r="H334" s="1337"/>
      <c r="I334" s="1337"/>
      <c r="J334" s="1337"/>
      <c r="K334" s="1337"/>
      <c r="L334" s="1337"/>
      <c r="M334" s="1337"/>
      <c r="N334" s="1337"/>
      <c r="O334" s="1337"/>
    </row>
    <row r="335" spans="2:15" s="1340" customFormat="1">
      <c r="B335" s="1341"/>
      <c r="C335" s="1335"/>
      <c r="D335" s="1335"/>
      <c r="E335" s="1335"/>
      <c r="F335" s="1336" t="str">
        <f>Info!$B$3</f>
        <v>2018</v>
      </c>
      <c r="G335" s="1337"/>
      <c r="H335" s="1337"/>
      <c r="I335" s="1337"/>
      <c r="J335" s="1337"/>
      <c r="K335" s="1337"/>
      <c r="L335" s="1337"/>
      <c r="M335" s="1337"/>
      <c r="N335" s="1337"/>
      <c r="O335" s="1337"/>
    </row>
    <row r="336" spans="2:15" s="1340" customFormat="1">
      <c r="B336" s="1341"/>
      <c r="C336" s="1335"/>
      <c r="D336" s="1335"/>
      <c r="E336" s="1335"/>
      <c r="F336" s="1336" t="str">
        <f>Info!$B$3</f>
        <v>2018</v>
      </c>
      <c r="G336" s="1337"/>
      <c r="H336" s="1337"/>
      <c r="I336" s="1337"/>
      <c r="J336" s="1337"/>
      <c r="K336" s="1337"/>
      <c r="L336" s="1337"/>
      <c r="M336" s="1337"/>
      <c r="N336" s="1337"/>
      <c r="O336" s="1337"/>
    </row>
    <row r="337" spans="2:15" s="1340" customFormat="1">
      <c r="B337" s="1341"/>
      <c r="C337" s="1335"/>
      <c r="D337" s="1335"/>
      <c r="E337" s="1335"/>
      <c r="F337" s="1336" t="str">
        <f>Info!$B$3</f>
        <v>2018</v>
      </c>
      <c r="G337" s="1337"/>
      <c r="H337" s="1337"/>
      <c r="I337" s="1337"/>
      <c r="J337" s="1337"/>
      <c r="K337" s="1337"/>
      <c r="L337" s="1337"/>
      <c r="M337" s="1337"/>
      <c r="N337" s="1337"/>
      <c r="O337" s="1337"/>
    </row>
    <row r="338" spans="2:15" s="1340" customFormat="1">
      <c r="B338" s="1341"/>
      <c r="C338" s="1335"/>
      <c r="D338" s="1335"/>
      <c r="E338" s="1335"/>
      <c r="F338" s="1336" t="str">
        <f>Info!$B$3</f>
        <v>2018</v>
      </c>
      <c r="G338" s="1337"/>
      <c r="H338" s="1337"/>
      <c r="I338" s="1337"/>
      <c r="J338" s="1337"/>
      <c r="K338" s="1337"/>
      <c r="L338" s="1337"/>
      <c r="M338" s="1337"/>
      <c r="N338" s="1337"/>
      <c r="O338" s="1337"/>
    </row>
    <row r="339" spans="2:15" s="1340" customFormat="1">
      <c r="B339" s="1341"/>
      <c r="C339" s="1335"/>
      <c r="D339" s="1335"/>
      <c r="E339" s="1335"/>
      <c r="F339" s="1336" t="str">
        <f>Info!$B$3</f>
        <v>2018</v>
      </c>
      <c r="G339" s="1337"/>
      <c r="H339" s="1337"/>
      <c r="I339" s="1337"/>
      <c r="J339" s="1337"/>
      <c r="K339" s="1337"/>
      <c r="L339" s="1337"/>
      <c r="M339" s="1337"/>
      <c r="N339" s="1337"/>
      <c r="O339" s="1337"/>
    </row>
    <row r="340" spans="2:15" s="1340" customFormat="1">
      <c r="B340" s="1341"/>
      <c r="C340" s="1335"/>
      <c r="D340" s="1335"/>
      <c r="E340" s="1335"/>
      <c r="F340" s="1336" t="str">
        <f>Info!$B$3</f>
        <v>2018</v>
      </c>
      <c r="G340" s="1337"/>
      <c r="H340" s="1337"/>
      <c r="I340" s="1337"/>
      <c r="J340" s="1337"/>
      <c r="K340" s="1337"/>
      <c r="L340" s="1337"/>
      <c r="M340" s="1337"/>
      <c r="N340" s="1337"/>
      <c r="O340" s="1337"/>
    </row>
    <row r="341" spans="2:15" s="1340" customFormat="1">
      <c r="B341" s="1341"/>
      <c r="C341" s="1335"/>
      <c r="D341" s="1335"/>
      <c r="E341" s="1335"/>
      <c r="F341" s="1336" t="str">
        <f>Info!$B$3</f>
        <v>2018</v>
      </c>
      <c r="G341" s="1337"/>
      <c r="H341" s="1337"/>
      <c r="I341" s="1337"/>
      <c r="J341" s="1337"/>
      <c r="K341" s="1337"/>
      <c r="L341" s="1337"/>
      <c r="M341" s="1337"/>
      <c r="N341" s="1337"/>
      <c r="O341" s="1337"/>
    </row>
    <row r="342" spans="2:15" s="1340" customFormat="1">
      <c r="B342" s="1341"/>
      <c r="C342" s="1335"/>
      <c r="D342" s="1335"/>
      <c r="E342" s="1335"/>
      <c r="F342" s="1336" t="str">
        <f>Info!$B$3</f>
        <v>2018</v>
      </c>
      <c r="G342" s="1337"/>
      <c r="H342" s="1337"/>
      <c r="I342" s="1337"/>
      <c r="J342" s="1337"/>
      <c r="K342" s="1337"/>
      <c r="L342" s="1337"/>
      <c r="M342" s="1337"/>
      <c r="N342" s="1337"/>
      <c r="O342" s="1337"/>
    </row>
    <row r="343" spans="2:15" s="1340" customFormat="1">
      <c r="B343" s="1341"/>
      <c r="C343" s="1335"/>
      <c r="D343" s="1335"/>
      <c r="E343" s="1335"/>
      <c r="F343" s="1336" t="str">
        <f>Info!$B$3</f>
        <v>2018</v>
      </c>
      <c r="G343" s="1337"/>
      <c r="H343" s="1337"/>
      <c r="I343" s="1337"/>
      <c r="J343" s="1337"/>
      <c r="K343" s="1337"/>
      <c r="L343" s="1337"/>
      <c r="M343" s="1337"/>
      <c r="N343" s="1337"/>
      <c r="O343" s="1337"/>
    </row>
    <row r="344" spans="2:15" s="1340" customFormat="1">
      <c r="B344" s="1341"/>
      <c r="C344" s="1335"/>
      <c r="D344" s="1335"/>
      <c r="E344" s="1335"/>
      <c r="F344" s="1336" t="str">
        <f>Info!$B$3</f>
        <v>2018</v>
      </c>
      <c r="G344" s="1337"/>
      <c r="H344" s="1337"/>
      <c r="I344" s="1337"/>
      <c r="J344" s="1337"/>
      <c r="K344" s="1337"/>
      <c r="L344" s="1337"/>
      <c r="M344" s="1337"/>
      <c r="N344" s="1337"/>
      <c r="O344" s="1337"/>
    </row>
    <row r="345" spans="2:15" s="1340" customFormat="1">
      <c r="B345" s="1341"/>
      <c r="C345" s="1335"/>
      <c r="D345" s="1335"/>
      <c r="E345" s="1335"/>
      <c r="F345" s="1336" t="str">
        <f>Info!$B$3</f>
        <v>2018</v>
      </c>
      <c r="G345" s="1337"/>
      <c r="H345" s="1337"/>
      <c r="I345" s="1337"/>
      <c r="J345" s="1337"/>
      <c r="K345" s="1337"/>
      <c r="L345" s="1337"/>
      <c r="M345" s="1337"/>
      <c r="N345" s="1337"/>
      <c r="O345" s="1337"/>
    </row>
    <row r="346" spans="2:15" s="1340" customFormat="1">
      <c r="B346" s="1341"/>
      <c r="C346" s="1335"/>
      <c r="D346" s="1335"/>
      <c r="E346" s="1335"/>
      <c r="F346" s="1336" t="str">
        <f>Info!$B$3</f>
        <v>2018</v>
      </c>
      <c r="G346" s="1337"/>
      <c r="H346" s="1337"/>
      <c r="I346" s="1337"/>
      <c r="J346" s="1337"/>
      <c r="K346" s="1337"/>
      <c r="L346" s="1337"/>
      <c r="M346" s="1337"/>
      <c r="N346" s="1337"/>
      <c r="O346" s="1337"/>
    </row>
    <row r="347" spans="2:15" s="1340" customFormat="1">
      <c r="B347" s="1341"/>
      <c r="C347" s="1335"/>
      <c r="D347" s="1335"/>
      <c r="E347" s="1335"/>
      <c r="F347" s="1336" t="str">
        <f>Info!$B$3</f>
        <v>2018</v>
      </c>
      <c r="G347" s="1337"/>
      <c r="H347" s="1337"/>
      <c r="I347" s="1337"/>
      <c r="J347" s="1337"/>
      <c r="K347" s="1337"/>
      <c r="L347" s="1337"/>
      <c r="M347" s="1337"/>
      <c r="N347" s="1337"/>
      <c r="O347" s="1337"/>
    </row>
    <row r="348" spans="2:15" s="1340" customFormat="1">
      <c r="B348" s="1341"/>
      <c r="C348" s="1335"/>
      <c r="D348" s="1335"/>
      <c r="E348" s="1335"/>
      <c r="F348" s="1336" t="str">
        <f>Info!$B$3</f>
        <v>2018</v>
      </c>
      <c r="G348" s="1337"/>
      <c r="H348" s="1337"/>
      <c r="I348" s="1337"/>
      <c r="J348" s="1337"/>
      <c r="K348" s="1337"/>
      <c r="L348" s="1337"/>
      <c r="M348" s="1337"/>
      <c r="N348" s="1337"/>
      <c r="O348" s="1337"/>
    </row>
    <row r="349" spans="2:15" s="1340" customFormat="1">
      <c r="B349" s="1341"/>
      <c r="C349" s="1335"/>
      <c r="D349" s="1335"/>
      <c r="E349" s="1335"/>
      <c r="F349" s="1336" t="str">
        <f>Info!$B$3</f>
        <v>2018</v>
      </c>
      <c r="G349" s="1337"/>
      <c r="H349" s="1337"/>
      <c r="I349" s="1337"/>
      <c r="J349" s="1337"/>
      <c r="K349" s="1337"/>
      <c r="L349" s="1337"/>
      <c r="M349" s="1337"/>
      <c r="N349" s="1337"/>
      <c r="O349" s="1337"/>
    </row>
    <row r="350" spans="2:15" s="1340" customFormat="1">
      <c r="B350" s="1341"/>
      <c r="C350" s="1335"/>
      <c r="D350" s="1335"/>
      <c r="E350" s="1335"/>
      <c r="F350" s="1336" t="str">
        <f>Info!$B$3</f>
        <v>2018</v>
      </c>
      <c r="G350" s="1337"/>
      <c r="H350" s="1337"/>
      <c r="I350" s="1337"/>
      <c r="J350" s="1337"/>
      <c r="K350" s="1337"/>
      <c r="L350" s="1337"/>
      <c r="M350" s="1337"/>
      <c r="N350" s="1337"/>
      <c r="O350" s="1337"/>
    </row>
    <row r="351" spans="2:15" s="1340" customFormat="1">
      <c r="B351" s="1341"/>
      <c r="C351" s="1335"/>
      <c r="D351" s="1335"/>
      <c r="E351" s="1335"/>
      <c r="F351" s="1336" t="str">
        <f>Info!$B$3</f>
        <v>2018</v>
      </c>
      <c r="G351" s="1337"/>
      <c r="H351" s="1337"/>
      <c r="I351" s="1337"/>
      <c r="J351" s="1337"/>
      <c r="K351" s="1337"/>
      <c r="L351" s="1337"/>
      <c r="M351" s="1337"/>
      <c r="N351" s="1337"/>
      <c r="O351" s="1337"/>
    </row>
    <row r="352" spans="2:15" s="1340" customFormat="1">
      <c r="B352" s="1341"/>
      <c r="C352" s="1335"/>
      <c r="D352" s="1335"/>
      <c r="E352" s="1335"/>
      <c r="F352" s="1336" t="str">
        <f>Info!$B$3</f>
        <v>2018</v>
      </c>
      <c r="G352" s="1337"/>
      <c r="H352" s="1337"/>
      <c r="I352" s="1337"/>
      <c r="J352" s="1337"/>
      <c r="K352" s="1337"/>
      <c r="L352" s="1337"/>
      <c r="M352" s="1337"/>
      <c r="N352" s="1337"/>
      <c r="O352" s="1337"/>
    </row>
    <row r="353" spans="2:15" s="1340" customFormat="1">
      <c r="B353" s="1341"/>
      <c r="C353" s="1335"/>
      <c r="D353" s="1335"/>
      <c r="E353" s="1335"/>
      <c r="F353" s="1336" t="str">
        <f>Info!$B$3</f>
        <v>2018</v>
      </c>
      <c r="G353" s="1337"/>
      <c r="H353" s="1337"/>
      <c r="I353" s="1337"/>
      <c r="J353" s="1337"/>
      <c r="K353" s="1337"/>
      <c r="L353" s="1337"/>
      <c r="M353" s="1337"/>
      <c r="N353" s="1337"/>
      <c r="O353" s="1337"/>
    </row>
    <row r="354" spans="2:15" s="1340" customFormat="1">
      <c r="B354" s="1341"/>
      <c r="C354" s="1335"/>
      <c r="D354" s="1335"/>
      <c r="E354" s="1335"/>
      <c r="F354" s="1336" t="str">
        <f>Info!$B$3</f>
        <v>2018</v>
      </c>
      <c r="G354" s="1337"/>
      <c r="H354" s="1337"/>
      <c r="I354" s="1337"/>
      <c r="J354" s="1337"/>
      <c r="K354" s="1337"/>
      <c r="L354" s="1337"/>
      <c r="M354" s="1337"/>
      <c r="N354" s="1337"/>
      <c r="O354" s="1337"/>
    </row>
    <row r="355" spans="2:15" s="1340" customFormat="1">
      <c r="B355" s="1341"/>
      <c r="C355" s="1335"/>
      <c r="D355" s="1335"/>
      <c r="E355" s="1335"/>
      <c r="F355" s="1336" t="str">
        <f>Info!$B$3</f>
        <v>2018</v>
      </c>
      <c r="G355" s="1337"/>
      <c r="H355" s="1337"/>
      <c r="I355" s="1337"/>
      <c r="J355" s="1337"/>
      <c r="K355" s="1337"/>
      <c r="L355" s="1337"/>
      <c r="M355" s="1337"/>
      <c r="N355" s="1337"/>
      <c r="O355" s="1337"/>
    </row>
    <row r="356" spans="2:15" s="1340" customFormat="1">
      <c r="B356" s="1341"/>
      <c r="C356" s="1335"/>
      <c r="D356" s="1335"/>
      <c r="E356" s="1335"/>
      <c r="F356" s="1336" t="str">
        <f>Info!$B$3</f>
        <v>2018</v>
      </c>
      <c r="G356" s="1337"/>
      <c r="H356" s="1337"/>
      <c r="I356" s="1337"/>
      <c r="J356" s="1337"/>
      <c r="K356" s="1337"/>
      <c r="L356" s="1337"/>
      <c r="M356" s="1337"/>
      <c r="N356" s="1337"/>
      <c r="O356" s="1337"/>
    </row>
    <row r="357" spans="2:15" s="1340" customFormat="1">
      <c r="B357" s="1341"/>
      <c r="C357" s="1335"/>
      <c r="D357" s="1335"/>
      <c r="E357" s="1335"/>
      <c r="F357" s="1336" t="str">
        <f>Info!$B$3</f>
        <v>2018</v>
      </c>
      <c r="G357" s="1337"/>
      <c r="H357" s="1337"/>
      <c r="I357" s="1337"/>
      <c r="J357" s="1337"/>
      <c r="K357" s="1337"/>
      <c r="L357" s="1337"/>
      <c r="M357" s="1337"/>
      <c r="N357" s="1337"/>
      <c r="O357" s="1337"/>
    </row>
    <row r="358" spans="2:15" s="1340" customFormat="1">
      <c r="B358" s="1341"/>
      <c r="C358" s="1335"/>
      <c r="D358" s="1335"/>
      <c r="E358" s="1335"/>
      <c r="F358" s="1336" t="str">
        <f>Info!$B$3</f>
        <v>2018</v>
      </c>
      <c r="G358" s="1337"/>
      <c r="H358" s="1337"/>
      <c r="I358" s="1337"/>
      <c r="J358" s="1337"/>
      <c r="K358" s="1337"/>
      <c r="L358" s="1337"/>
      <c r="M358" s="1337"/>
      <c r="N358" s="1337"/>
      <c r="O358" s="1337"/>
    </row>
    <row r="359" spans="2:15" s="1340" customFormat="1">
      <c r="B359" s="1341"/>
      <c r="C359" s="1335"/>
      <c r="D359" s="1335"/>
      <c r="E359" s="1335"/>
      <c r="F359" s="1336" t="str">
        <f>Info!$B$3</f>
        <v>2018</v>
      </c>
      <c r="G359" s="1337"/>
      <c r="H359" s="1337"/>
      <c r="I359" s="1337"/>
      <c r="J359" s="1337"/>
      <c r="K359" s="1337"/>
      <c r="L359" s="1337"/>
      <c r="M359" s="1337"/>
      <c r="N359" s="1337"/>
      <c r="O359" s="1337"/>
    </row>
    <row r="360" spans="2:15" s="1340" customFormat="1">
      <c r="B360" s="1341"/>
      <c r="C360" s="1335"/>
      <c r="D360" s="1335"/>
      <c r="E360" s="1335"/>
      <c r="F360" s="1336" t="str">
        <f>Info!$B$3</f>
        <v>2018</v>
      </c>
      <c r="G360" s="1337"/>
      <c r="H360" s="1337"/>
      <c r="I360" s="1337"/>
      <c r="J360" s="1337"/>
      <c r="K360" s="1337"/>
      <c r="L360" s="1337"/>
      <c r="M360" s="1337"/>
      <c r="N360" s="1337"/>
      <c r="O360" s="1337"/>
    </row>
    <row r="361" spans="2:15" s="1340" customFormat="1">
      <c r="B361" s="1341"/>
      <c r="C361" s="1335"/>
      <c r="D361" s="1335"/>
      <c r="E361" s="1335"/>
      <c r="F361" s="1336" t="str">
        <f>Info!$B$3</f>
        <v>2018</v>
      </c>
      <c r="G361" s="1337"/>
      <c r="H361" s="1337"/>
      <c r="I361" s="1337"/>
      <c r="J361" s="1337"/>
      <c r="K361" s="1337"/>
      <c r="L361" s="1337"/>
      <c r="M361" s="1337"/>
      <c r="N361" s="1337"/>
      <c r="O361" s="1337"/>
    </row>
    <row r="362" spans="2:15" s="1340" customFormat="1">
      <c r="B362" s="1341"/>
      <c r="C362" s="1335"/>
      <c r="D362" s="1335"/>
      <c r="E362" s="1335"/>
      <c r="F362" s="1336" t="str">
        <f>Info!$B$3</f>
        <v>2018</v>
      </c>
      <c r="G362" s="1337"/>
      <c r="H362" s="1337"/>
      <c r="I362" s="1337"/>
      <c r="J362" s="1337"/>
      <c r="K362" s="1337"/>
      <c r="L362" s="1337"/>
      <c r="M362" s="1337"/>
      <c r="N362" s="1337"/>
      <c r="O362" s="1337"/>
    </row>
    <row r="363" spans="2:15" s="1340" customFormat="1">
      <c r="B363" s="1341"/>
      <c r="C363" s="1335"/>
      <c r="D363" s="1335"/>
      <c r="E363" s="1335"/>
      <c r="F363" s="1336" t="str">
        <f>Info!$B$3</f>
        <v>2018</v>
      </c>
      <c r="G363" s="1337"/>
      <c r="H363" s="1337"/>
      <c r="I363" s="1337"/>
      <c r="J363" s="1337"/>
      <c r="K363" s="1337"/>
      <c r="L363" s="1337"/>
      <c r="M363" s="1337"/>
      <c r="N363" s="1337"/>
      <c r="O363" s="1337"/>
    </row>
    <row r="364" spans="2:15" s="1340" customFormat="1">
      <c r="B364" s="1341"/>
      <c r="C364" s="1335"/>
      <c r="D364" s="1335"/>
      <c r="E364" s="1335"/>
      <c r="F364" s="1336" t="str">
        <f>Info!$B$3</f>
        <v>2018</v>
      </c>
      <c r="G364" s="1337"/>
      <c r="H364" s="1337"/>
      <c r="I364" s="1337"/>
      <c r="J364" s="1337"/>
      <c r="K364" s="1337"/>
      <c r="L364" s="1337"/>
      <c r="M364" s="1337"/>
      <c r="N364" s="1337"/>
      <c r="O364" s="1337"/>
    </row>
    <row r="365" spans="2:15" s="1340" customFormat="1">
      <c r="B365" s="1341"/>
      <c r="C365" s="1335"/>
      <c r="D365" s="1335"/>
      <c r="E365" s="1335"/>
      <c r="F365" s="1336" t="str">
        <f>Info!$B$3</f>
        <v>2018</v>
      </c>
      <c r="G365" s="1337"/>
      <c r="H365" s="1337"/>
      <c r="I365" s="1337"/>
      <c r="J365" s="1337"/>
      <c r="K365" s="1337"/>
      <c r="L365" s="1337"/>
      <c r="M365" s="1337"/>
      <c r="N365" s="1337"/>
      <c r="O365" s="1337"/>
    </row>
    <row r="366" spans="2:15" s="1340" customFormat="1">
      <c r="B366" s="1341"/>
      <c r="C366" s="1335"/>
      <c r="D366" s="1335"/>
      <c r="E366" s="1335"/>
      <c r="F366" s="1336" t="str">
        <f>Info!$B$3</f>
        <v>2018</v>
      </c>
      <c r="G366" s="1337"/>
      <c r="H366" s="1337"/>
      <c r="I366" s="1337"/>
      <c r="J366" s="1337"/>
      <c r="K366" s="1337"/>
      <c r="L366" s="1337"/>
      <c r="M366" s="1337"/>
      <c r="N366" s="1337"/>
      <c r="O366" s="1337"/>
    </row>
    <row r="367" spans="2:15" s="1340" customFormat="1">
      <c r="B367" s="1341"/>
      <c r="C367" s="1335"/>
      <c r="D367" s="1335"/>
      <c r="E367" s="1335"/>
      <c r="F367" s="1336" t="str">
        <f>Info!$B$3</f>
        <v>2018</v>
      </c>
      <c r="G367" s="1337"/>
      <c r="H367" s="1337"/>
      <c r="I367" s="1337"/>
      <c r="J367" s="1337"/>
      <c r="K367" s="1337"/>
      <c r="L367" s="1337"/>
      <c r="M367" s="1337"/>
      <c r="N367" s="1337"/>
      <c r="O367" s="1337"/>
    </row>
    <row r="368" spans="2:15" s="1340" customFormat="1">
      <c r="B368" s="1341"/>
      <c r="C368" s="1335"/>
      <c r="D368" s="1335"/>
      <c r="E368" s="1335"/>
      <c r="F368" s="1336" t="str">
        <f>Info!$B$3</f>
        <v>2018</v>
      </c>
      <c r="G368" s="1337"/>
      <c r="H368" s="1337"/>
      <c r="I368" s="1337"/>
      <c r="J368" s="1337"/>
      <c r="K368" s="1337"/>
      <c r="L368" s="1337"/>
      <c r="M368" s="1337"/>
      <c r="N368" s="1337"/>
      <c r="O368" s="1337"/>
    </row>
    <row r="369" spans="2:15" s="1340" customFormat="1">
      <c r="B369" s="1341"/>
      <c r="C369" s="1335"/>
      <c r="D369" s="1335"/>
      <c r="E369" s="1335"/>
      <c r="F369" s="1336" t="str">
        <f>Info!$B$3</f>
        <v>2018</v>
      </c>
      <c r="G369" s="1337"/>
      <c r="H369" s="1337"/>
      <c r="I369" s="1337"/>
      <c r="J369" s="1337"/>
      <c r="K369" s="1337"/>
      <c r="L369" s="1337"/>
      <c r="M369" s="1337"/>
      <c r="N369" s="1337"/>
      <c r="O369" s="1337"/>
    </row>
    <row r="370" spans="2:15" s="1340" customFormat="1">
      <c r="B370" s="1341"/>
      <c r="C370" s="1335"/>
      <c r="D370" s="1335"/>
      <c r="E370" s="1335"/>
      <c r="F370" s="1336" t="str">
        <f>Info!$B$3</f>
        <v>2018</v>
      </c>
      <c r="G370" s="1337"/>
      <c r="H370" s="1337"/>
      <c r="I370" s="1337"/>
      <c r="J370" s="1337"/>
      <c r="K370" s="1337"/>
      <c r="L370" s="1337"/>
      <c r="M370" s="1337"/>
      <c r="N370" s="1337"/>
      <c r="O370" s="1337"/>
    </row>
    <row r="371" spans="2:15" s="1340" customFormat="1">
      <c r="B371" s="1341"/>
      <c r="C371" s="1335"/>
      <c r="D371" s="1335"/>
      <c r="E371" s="1335"/>
      <c r="F371" s="1336" t="str">
        <f>Info!$B$3</f>
        <v>2018</v>
      </c>
      <c r="G371" s="1337"/>
      <c r="H371" s="1337"/>
      <c r="I371" s="1337"/>
      <c r="J371" s="1337"/>
      <c r="K371" s="1337"/>
      <c r="L371" s="1337"/>
      <c r="M371" s="1337"/>
      <c r="N371" s="1337"/>
      <c r="O371" s="1337"/>
    </row>
    <row r="372" spans="2:15" s="1340" customFormat="1">
      <c r="B372" s="1341"/>
      <c r="C372" s="1335"/>
      <c r="D372" s="1335"/>
      <c r="E372" s="1335"/>
      <c r="F372" s="1336" t="str">
        <f>Info!$B$3</f>
        <v>2018</v>
      </c>
      <c r="G372" s="1337"/>
      <c r="H372" s="1337"/>
      <c r="I372" s="1337"/>
      <c r="J372" s="1337"/>
      <c r="K372" s="1337"/>
      <c r="L372" s="1337"/>
      <c r="M372" s="1337"/>
      <c r="N372" s="1337"/>
      <c r="O372" s="1337"/>
    </row>
    <row r="373" spans="2:15" s="1340" customFormat="1">
      <c r="B373" s="1341"/>
      <c r="C373" s="1335"/>
      <c r="D373" s="1335"/>
      <c r="E373" s="1335"/>
      <c r="F373" s="1336" t="str">
        <f>Info!$B$3</f>
        <v>2018</v>
      </c>
      <c r="G373" s="1337"/>
      <c r="H373" s="1337"/>
      <c r="I373" s="1337"/>
      <c r="J373" s="1337"/>
      <c r="K373" s="1337"/>
      <c r="L373" s="1337"/>
      <c r="M373" s="1337"/>
      <c r="N373" s="1337"/>
      <c r="O373" s="1337"/>
    </row>
    <row r="374" spans="2:15" s="1340" customFormat="1">
      <c r="B374" s="1341"/>
      <c r="C374" s="1335"/>
      <c r="D374" s="1335"/>
      <c r="E374" s="1335"/>
      <c r="F374" s="1336" t="str">
        <f>Info!$B$3</f>
        <v>2018</v>
      </c>
      <c r="G374" s="1337"/>
      <c r="H374" s="1337"/>
      <c r="I374" s="1337"/>
      <c r="J374" s="1337"/>
      <c r="K374" s="1337"/>
      <c r="L374" s="1337"/>
      <c r="M374" s="1337"/>
      <c r="N374" s="1337"/>
      <c r="O374" s="1337"/>
    </row>
    <row r="375" spans="2:15" s="1340" customFormat="1">
      <c r="B375" s="1341"/>
      <c r="C375" s="1335"/>
      <c r="D375" s="1335"/>
      <c r="E375" s="1335"/>
      <c r="F375" s="1336" t="str">
        <f>Info!$B$3</f>
        <v>2018</v>
      </c>
      <c r="G375" s="1337"/>
      <c r="H375" s="1337"/>
      <c r="I375" s="1337"/>
      <c r="J375" s="1337"/>
      <c r="K375" s="1337"/>
      <c r="L375" s="1337"/>
      <c r="M375" s="1337"/>
      <c r="N375" s="1337"/>
      <c r="O375" s="1337"/>
    </row>
    <row r="376" spans="2:15" s="1340" customFormat="1">
      <c r="B376" s="1341"/>
      <c r="C376" s="1335"/>
      <c r="D376" s="1335"/>
      <c r="E376" s="1335"/>
      <c r="F376" s="1336" t="str">
        <f>Info!$B$3</f>
        <v>2018</v>
      </c>
      <c r="G376" s="1337"/>
      <c r="H376" s="1337"/>
      <c r="I376" s="1337"/>
      <c r="J376" s="1337"/>
      <c r="K376" s="1337"/>
      <c r="L376" s="1337"/>
      <c r="M376" s="1337"/>
      <c r="N376" s="1337"/>
      <c r="O376" s="1337"/>
    </row>
    <row r="377" spans="2:15" s="1340" customFormat="1">
      <c r="B377" s="1341"/>
      <c r="C377" s="1335"/>
      <c r="D377" s="1335"/>
      <c r="E377" s="1335"/>
      <c r="F377" s="1336" t="str">
        <f>Info!$B$3</f>
        <v>2018</v>
      </c>
      <c r="G377" s="1337"/>
      <c r="H377" s="1337"/>
      <c r="I377" s="1337"/>
      <c r="J377" s="1337"/>
      <c r="K377" s="1337"/>
      <c r="L377" s="1337"/>
      <c r="M377" s="1337"/>
      <c r="N377" s="1337"/>
      <c r="O377" s="1337"/>
    </row>
    <row r="378" spans="2:15" s="1340" customFormat="1">
      <c r="B378" s="1341"/>
      <c r="C378" s="1335"/>
      <c r="D378" s="1335"/>
      <c r="E378" s="1335"/>
      <c r="F378" s="1336" t="str">
        <f>Info!$B$3</f>
        <v>2018</v>
      </c>
      <c r="G378" s="1337"/>
      <c r="H378" s="1337"/>
      <c r="I378" s="1337"/>
      <c r="J378" s="1337"/>
      <c r="K378" s="1337"/>
      <c r="L378" s="1337"/>
      <c r="M378" s="1337"/>
      <c r="N378" s="1337"/>
      <c r="O378" s="1337"/>
    </row>
    <row r="379" spans="2:15" s="1340" customFormat="1">
      <c r="B379" s="1341"/>
      <c r="C379" s="1335"/>
      <c r="D379" s="1335"/>
      <c r="E379" s="1335"/>
      <c r="F379" s="1336" t="str">
        <f>Info!$B$3</f>
        <v>2018</v>
      </c>
      <c r="G379" s="1337"/>
      <c r="H379" s="1337"/>
      <c r="I379" s="1337"/>
      <c r="J379" s="1337"/>
      <c r="K379" s="1337"/>
      <c r="L379" s="1337"/>
      <c r="M379" s="1337"/>
      <c r="N379" s="1337"/>
      <c r="O379" s="1337"/>
    </row>
    <row r="380" spans="2:15" s="1340" customFormat="1">
      <c r="B380" s="1341"/>
      <c r="C380" s="1335"/>
      <c r="D380" s="1335"/>
      <c r="E380" s="1335"/>
      <c r="F380" s="1336" t="str">
        <f>Info!$B$3</f>
        <v>2018</v>
      </c>
      <c r="G380" s="1337"/>
      <c r="H380" s="1337"/>
      <c r="I380" s="1337"/>
      <c r="J380" s="1337"/>
      <c r="K380" s="1337"/>
      <c r="L380" s="1337"/>
      <c r="M380" s="1337"/>
      <c r="N380" s="1337"/>
      <c r="O380" s="1337"/>
    </row>
    <row r="381" spans="2:15" s="1340" customFormat="1">
      <c r="B381" s="1341"/>
      <c r="C381" s="1335"/>
      <c r="D381" s="1335"/>
      <c r="E381" s="1335"/>
      <c r="F381" s="1336" t="str">
        <f>Info!$B$3</f>
        <v>2018</v>
      </c>
      <c r="G381" s="1337"/>
      <c r="H381" s="1337"/>
      <c r="I381" s="1337"/>
      <c r="J381" s="1337"/>
      <c r="K381" s="1337"/>
      <c r="L381" s="1337"/>
      <c r="M381" s="1337"/>
      <c r="N381" s="1337"/>
      <c r="O381" s="1337"/>
    </row>
    <row r="382" spans="2:15" s="1340" customFormat="1">
      <c r="B382" s="1341"/>
      <c r="C382" s="1335"/>
      <c r="D382" s="1335"/>
      <c r="E382" s="1335"/>
      <c r="F382" s="1336" t="str">
        <f>Info!$B$3</f>
        <v>2018</v>
      </c>
      <c r="G382" s="1337"/>
      <c r="H382" s="1337"/>
      <c r="I382" s="1337"/>
      <c r="J382" s="1337"/>
      <c r="K382" s="1337"/>
      <c r="L382" s="1337"/>
      <c r="M382" s="1337"/>
      <c r="N382" s="1337"/>
      <c r="O382" s="1337"/>
    </row>
    <row r="383" spans="2:15" s="1340" customFormat="1">
      <c r="B383" s="1341"/>
      <c r="C383" s="1335"/>
      <c r="D383" s="1335"/>
      <c r="E383" s="1335"/>
      <c r="F383" s="1336" t="str">
        <f>Info!$B$3</f>
        <v>2018</v>
      </c>
      <c r="G383" s="1337"/>
      <c r="H383" s="1337"/>
      <c r="I383" s="1337"/>
      <c r="J383" s="1337"/>
      <c r="K383" s="1337"/>
      <c r="L383" s="1337"/>
      <c r="M383" s="1337"/>
      <c r="N383" s="1337"/>
      <c r="O383" s="1337"/>
    </row>
    <row r="384" spans="2:15" s="1340" customFormat="1">
      <c r="B384" s="1341"/>
      <c r="C384" s="1335"/>
      <c r="D384" s="1335"/>
      <c r="E384" s="1335"/>
      <c r="F384" s="1336" t="str">
        <f>Info!$B$3</f>
        <v>2018</v>
      </c>
      <c r="G384" s="1337"/>
      <c r="H384" s="1337"/>
      <c r="I384" s="1337"/>
      <c r="J384" s="1337"/>
      <c r="K384" s="1337"/>
      <c r="L384" s="1337"/>
      <c r="M384" s="1337"/>
      <c r="N384" s="1337"/>
      <c r="O384" s="1337"/>
    </row>
    <row r="385" spans="2:15" s="1340" customFormat="1">
      <c r="B385" s="1341"/>
      <c r="C385" s="1335"/>
      <c r="D385" s="1335"/>
      <c r="E385" s="1335"/>
      <c r="F385" s="1336" t="str">
        <f>Info!$B$3</f>
        <v>2018</v>
      </c>
      <c r="G385" s="1337"/>
      <c r="H385" s="1337"/>
      <c r="I385" s="1337"/>
      <c r="J385" s="1337"/>
      <c r="K385" s="1337"/>
      <c r="L385" s="1337"/>
      <c r="M385" s="1337"/>
      <c r="N385" s="1337"/>
      <c r="O385" s="1337"/>
    </row>
    <row r="386" spans="2:15" s="1340" customFormat="1">
      <c r="B386" s="1341"/>
      <c r="C386" s="1335"/>
      <c r="D386" s="1335"/>
      <c r="E386" s="1335"/>
      <c r="F386" s="1336" t="str">
        <f>Info!$B$3</f>
        <v>2018</v>
      </c>
      <c r="G386" s="1337"/>
      <c r="H386" s="1337"/>
      <c r="I386" s="1337"/>
      <c r="J386" s="1337"/>
      <c r="K386" s="1337"/>
      <c r="L386" s="1337"/>
      <c r="M386" s="1337"/>
      <c r="N386" s="1337"/>
      <c r="O386" s="1337"/>
    </row>
    <row r="387" spans="2:15" s="1340" customFormat="1">
      <c r="B387" s="1341"/>
      <c r="C387" s="1335"/>
      <c r="D387" s="1335"/>
      <c r="E387" s="1335"/>
      <c r="F387" s="1336" t="str">
        <f>Info!$B$3</f>
        <v>2018</v>
      </c>
      <c r="G387" s="1337"/>
      <c r="H387" s="1337"/>
      <c r="I387" s="1337"/>
      <c r="J387" s="1337"/>
      <c r="K387" s="1337"/>
      <c r="L387" s="1337"/>
      <c r="M387" s="1337"/>
      <c r="N387" s="1337"/>
      <c r="O387" s="1337"/>
    </row>
    <row r="388" spans="2:15" s="1340" customFormat="1">
      <c r="B388" s="1341"/>
      <c r="C388" s="1335"/>
      <c r="D388" s="1335"/>
      <c r="E388" s="1335"/>
      <c r="F388" s="1336" t="str">
        <f>Info!$B$3</f>
        <v>2018</v>
      </c>
      <c r="G388" s="1337"/>
      <c r="H388" s="1337"/>
      <c r="I388" s="1337"/>
      <c r="J388" s="1337"/>
      <c r="K388" s="1337"/>
      <c r="L388" s="1337"/>
      <c r="M388" s="1337"/>
      <c r="N388" s="1337"/>
      <c r="O388" s="1337"/>
    </row>
    <row r="389" spans="2:15" s="1340" customFormat="1">
      <c r="B389" s="1341"/>
      <c r="C389" s="1335"/>
      <c r="D389" s="1335"/>
      <c r="E389" s="1335"/>
      <c r="F389" s="1336" t="str">
        <f>Info!$B$3</f>
        <v>2018</v>
      </c>
      <c r="G389" s="1337"/>
      <c r="H389" s="1337"/>
      <c r="I389" s="1337"/>
      <c r="J389" s="1337"/>
      <c r="K389" s="1337"/>
      <c r="L389" s="1337"/>
      <c r="M389" s="1337"/>
      <c r="N389" s="1337"/>
      <c r="O389" s="1337"/>
    </row>
    <row r="390" spans="2:15" s="1340" customFormat="1">
      <c r="B390" s="1341"/>
      <c r="C390" s="1335"/>
      <c r="D390" s="1335"/>
      <c r="E390" s="1335"/>
      <c r="F390" s="1336" t="str">
        <f>Info!$B$3</f>
        <v>2018</v>
      </c>
      <c r="G390" s="1337"/>
      <c r="H390" s="1337"/>
      <c r="I390" s="1337"/>
      <c r="J390" s="1337"/>
      <c r="K390" s="1337"/>
      <c r="L390" s="1337"/>
      <c r="M390" s="1337"/>
      <c r="N390" s="1337"/>
      <c r="O390" s="1337"/>
    </row>
    <row r="391" spans="2:15" s="1340" customFormat="1">
      <c r="B391" s="1341"/>
      <c r="C391" s="1335"/>
      <c r="D391" s="1335"/>
      <c r="E391" s="1335"/>
      <c r="F391" s="1336" t="str">
        <f>Info!$B$3</f>
        <v>2018</v>
      </c>
      <c r="G391" s="1337"/>
      <c r="H391" s="1337"/>
      <c r="I391" s="1337"/>
      <c r="J391" s="1337"/>
      <c r="K391" s="1337"/>
      <c r="L391" s="1337"/>
      <c r="M391" s="1337"/>
      <c r="N391" s="1337"/>
      <c r="O391" s="1337"/>
    </row>
    <row r="392" spans="2:15" s="1340" customFormat="1">
      <c r="B392" s="1341"/>
      <c r="C392" s="1335"/>
      <c r="D392" s="1335"/>
      <c r="E392" s="1335"/>
      <c r="F392" s="1336" t="str">
        <f>Info!$B$3</f>
        <v>2018</v>
      </c>
      <c r="G392" s="1337"/>
      <c r="H392" s="1337"/>
      <c r="I392" s="1337"/>
      <c r="J392" s="1337"/>
      <c r="K392" s="1337"/>
      <c r="L392" s="1337"/>
      <c r="M392" s="1337"/>
      <c r="N392" s="1337"/>
      <c r="O392" s="1337"/>
    </row>
    <row r="393" spans="2:15" s="1340" customFormat="1">
      <c r="B393" s="1341"/>
      <c r="C393" s="1335"/>
      <c r="D393" s="1335"/>
      <c r="E393" s="1335"/>
      <c r="F393" s="1336" t="str">
        <f>Info!$B$3</f>
        <v>2018</v>
      </c>
      <c r="G393" s="1337"/>
      <c r="H393" s="1337"/>
      <c r="I393" s="1337"/>
      <c r="J393" s="1337"/>
      <c r="K393" s="1337"/>
      <c r="L393" s="1337"/>
      <c r="M393" s="1337"/>
      <c r="N393" s="1337"/>
      <c r="O393" s="1337"/>
    </row>
    <row r="394" spans="2:15" s="1340" customFormat="1">
      <c r="B394" s="1341"/>
      <c r="C394" s="1335"/>
      <c r="D394" s="1335"/>
      <c r="E394" s="1335"/>
      <c r="F394" s="1336" t="str">
        <f>Info!$B$3</f>
        <v>2018</v>
      </c>
      <c r="G394" s="1337"/>
      <c r="H394" s="1337"/>
      <c r="I394" s="1337"/>
      <c r="J394" s="1337"/>
      <c r="K394" s="1337"/>
      <c r="L394" s="1337"/>
      <c r="M394" s="1337"/>
      <c r="N394" s="1337"/>
      <c r="O394" s="1337"/>
    </row>
    <row r="395" spans="2:15" s="1340" customFormat="1">
      <c r="B395" s="1341"/>
      <c r="C395" s="1335"/>
      <c r="D395" s="1335"/>
      <c r="E395" s="1335"/>
      <c r="F395" s="1336" t="str">
        <f>Info!$B$3</f>
        <v>2018</v>
      </c>
      <c r="G395" s="1337"/>
      <c r="H395" s="1337"/>
      <c r="I395" s="1337"/>
      <c r="J395" s="1337"/>
      <c r="K395" s="1337"/>
      <c r="L395" s="1337"/>
      <c r="M395" s="1337"/>
      <c r="N395" s="1337"/>
      <c r="O395" s="1337"/>
    </row>
    <row r="396" spans="2:15" s="1340" customFormat="1">
      <c r="B396" s="1341"/>
      <c r="C396" s="1335"/>
      <c r="D396" s="1335"/>
      <c r="E396" s="1335"/>
      <c r="F396" s="1336" t="str">
        <f>Info!$B$3</f>
        <v>2018</v>
      </c>
      <c r="G396" s="1337"/>
      <c r="H396" s="1337"/>
      <c r="I396" s="1337"/>
      <c r="J396" s="1337"/>
      <c r="K396" s="1337"/>
      <c r="L396" s="1337"/>
      <c r="M396" s="1337"/>
      <c r="N396" s="1337"/>
      <c r="O396" s="1337"/>
    </row>
    <row r="397" spans="2:15" s="1340" customFormat="1">
      <c r="B397" s="1341"/>
      <c r="C397" s="1335"/>
      <c r="D397" s="1335"/>
      <c r="E397" s="1335"/>
      <c r="F397" s="1336" t="str">
        <f>Info!$B$3</f>
        <v>2018</v>
      </c>
      <c r="G397" s="1337"/>
      <c r="H397" s="1337"/>
      <c r="I397" s="1337"/>
      <c r="J397" s="1337"/>
      <c r="K397" s="1337"/>
      <c r="L397" s="1337"/>
      <c r="M397" s="1337"/>
      <c r="N397" s="1337"/>
      <c r="O397" s="1337"/>
    </row>
    <row r="398" spans="2:15" s="1340" customFormat="1">
      <c r="B398" s="1341"/>
      <c r="C398" s="1335"/>
      <c r="D398" s="1335"/>
      <c r="E398" s="1335"/>
      <c r="F398" s="1336" t="str">
        <f>Info!$B$3</f>
        <v>2018</v>
      </c>
      <c r="G398" s="1337"/>
      <c r="H398" s="1337"/>
      <c r="I398" s="1337"/>
      <c r="J398" s="1337"/>
      <c r="K398" s="1337"/>
      <c r="L398" s="1337"/>
      <c r="M398" s="1337"/>
      <c r="N398" s="1337"/>
      <c r="O398" s="1337"/>
    </row>
    <row r="399" spans="2:15" s="1340" customFormat="1">
      <c r="B399" s="1341"/>
      <c r="C399" s="1335"/>
      <c r="D399" s="1335"/>
      <c r="E399" s="1335"/>
      <c r="F399" s="1336" t="str">
        <f>Info!$B$3</f>
        <v>2018</v>
      </c>
      <c r="G399" s="1337"/>
      <c r="H399" s="1337"/>
      <c r="I399" s="1337"/>
      <c r="J399" s="1337"/>
      <c r="K399" s="1337"/>
      <c r="L399" s="1337"/>
      <c r="M399" s="1337"/>
      <c r="N399" s="1337"/>
      <c r="O399" s="1337"/>
    </row>
    <row r="400" spans="2:15" s="1340" customFormat="1">
      <c r="B400" s="1341"/>
      <c r="C400" s="1335"/>
      <c r="D400" s="1335"/>
      <c r="E400" s="1335"/>
      <c r="F400" s="1336" t="str">
        <f>Info!$B$3</f>
        <v>2018</v>
      </c>
      <c r="G400" s="1337"/>
      <c r="H400" s="1337"/>
      <c r="I400" s="1337"/>
      <c r="J400" s="1337"/>
      <c r="K400" s="1337"/>
      <c r="L400" s="1337"/>
      <c r="M400" s="1337"/>
      <c r="N400" s="1337"/>
      <c r="O400" s="1337"/>
    </row>
    <row r="401" spans="2:15" s="1340" customFormat="1">
      <c r="B401" s="1341"/>
      <c r="C401" s="1335"/>
      <c r="D401" s="1335"/>
      <c r="E401" s="1335"/>
      <c r="F401" s="1336" t="str">
        <f>Info!$B$3</f>
        <v>2018</v>
      </c>
      <c r="G401" s="1337"/>
      <c r="H401" s="1337"/>
      <c r="I401" s="1337"/>
      <c r="J401" s="1337"/>
      <c r="K401" s="1337"/>
      <c r="L401" s="1337"/>
      <c r="M401" s="1337"/>
      <c r="N401" s="1337"/>
      <c r="O401" s="1337"/>
    </row>
    <row r="402" spans="2:15" s="1340" customFormat="1">
      <c r="B402" s="1341"/>
      <c r="C402" s="1335"/>
      <c r="D402" s="1335"/>
      <c r="E402" s="1335"/>
      <c r="F402" s="1336" t="str">
        <f>Info!$B$3</f>
        <v>2018</v>
      </c>
      <c r="G402" s="1337"/>
      <c r="H402" s="1337"/>
      <c r="I402" s="1337"/>
      <c r="J402" s="1337"/>
      <c r="K402" s="1337"/>
      <c r="L402" s="1337"/>
      <c r="M402" s="1337"/>
      <c r="N402" s="1337"/>
      <c r="O402" s="1337"/>
    </row>
    <row r="403" spans="2:15" s="1340" customFormat="1">
      <c r="B403" s="1341"/>
      <c r="C403" s="1335"/>
      <c r="D403" s="1335"/>
      <c r="E403" s="1335"/>
      <c r="F403" s="1336" t="str">
        <f>Info!$B$3</f>
        <v>2018</v>
      </c>
      <c r="G403" s="1337"/>
      <c r="H403" s="1337"/>
      <c r="I403" s="1337"/>
      <c r="J403" s="1337"/>
      <c r="K403" s="1337"/>
      <c r="L403" s="1337"/>
      <c r="M403" s="1337"/>
      <c r="N403" s="1337"/>
      <c r="O403" s="1337"/>
    </row>
    <row r="404" spans="2:15" s="1340" customFormat="1">
      <c r="B404" s="1341"/>
      <c r="C404" s="1335"/>
      <c r="D404" s="1335"/>
      <c r="E404" s="1335"/>
      <c r="F404" s="1336" t="str">
        <f>Info!$B$3</f>
        <v>2018</v>
      </c>
      <c r="G404" s="1337"/>
      <c r="H404" s="1337"/>
      <c r="I404" s="1337"/>
      <c r="J404" s="1337"/>
      <c r="K404" s="1337"/>
      <c r="L404" s="1337"/>
      <c r="M404" s="1337"/>
      <c r="N404" s="1337"/>
      <c r="O404" s="1337"/>
    </row>
    <row r="405" spans="2:15" s="1340" customFormat="1">
      <c r="B405" s="1341"/>
      <c r="C405" s="1335"/>
      <c r="D405" s="1335"/>
      <c r="E405" s="1335"/>
      <c r="F405" s="1336" t="str">
        <f>Info!$B$3</f>
        <v>2018</v>
      </c>
      <c r="G405" s="1337"/>
      <c r="H405" s="1337"/>
      <c r="I405" s="1337"/>
      <c r="J405" s="1337"/>
      <c r="K405" s="1337"/>
      <c r="L405" s="1337"/>
      <c r="M405" s="1337"/>
      <c r="N405" s="1337"/>
      <c r="O405" s="1337"/>
    </row>
    <row r="406" spans="2:15" s="1340" customFormat="1">
      <c r="B406" s="1341"/>
      <c r="C406" s="1335"/>
      <c r="D406" s="1335"/>
      <c r="E406" s="1335"/>
      <c r="F406" s="1336" t="str">
        <f>Info!$B$3</f>
        <v>2018</v>
      </c>
      <c r="G406" s="1337"/>
      <c r="H406" s="1337"/>
      <c r="I406" s="1337"/>
      <c r="J406" s="1337"/>
      <c r="K406" s="1337"/>
      <c r="L406" s="1337"/>
      <c r="M406" s="1337"/>
      <c r="N406" s="1337"/>
      <c r="O406" s="1337"/>
    </row>
    <row r="407" spans="2:15" s="1340" customFormat="1">
      <c r="B407" s="1341"/>
      <c r="C407" s="1335"/>
      <c r="D407" s="1335"/>
      <c r="E407" s="1335"/>
      <c r="F407" s="1336" t="str">
        <f>Info!$B$3</f>
        <v>2018</v>
      </c>
      <c r="G407" s="1337"/>
      <c r="H407" s="1337"/>
      <c r="I407" s="1337"/>
      <c r="J407" s="1337"/>
      <c r="K407" s="1337"/>
      <c r="L407" s="1337"/>
      <c r="M407" s="1337"/>
      <c r="N407" s="1337"/>
      <c r="O407" s="1337"/>
    </row>
    <row r="408" spans="2:15" s="1340" customFormat="1">
      <c r="B408" s="1341"/>
      <c r="C408" s="1335"/>
      <c r="D408" s="1335"/>
      <c r="E408" s="1335"/>
      <c r="F408" s="1336" t="str">
        <f>Info!$B$3</f>
        <v>2018</v>
      </c>
      <c r="G408" s="1337"/>
      <c r="H408" s="1337"/>
      <c r="I408" s="1337"/>
      <c r="J408" s="1337"/>
      <c r="K408" s="1337"/>
      <c r="L408" s="1337"/>
      <c r="M408" s="1337"/>
      <c r="N408" s="1337"/>
      <c r="O408" s="1337"/>
    </row>
    <row r="409" spans="2:15" s="1340" customFormat="1">
      <c r="B409" s="1341"/>
      <c r="C409" s="1335"/>
      <c r="D409" s="1335"/>
      <c r="E409" s="1335"/>
      <c r="F409" s="1336" t="str">
        <f>Info!$B$3</f>
        <v>2018</v>
      </c>
      <c r="G409" s="1337"/>
      <c r="H409" s="1337"/>
      <c r="I409" s="1337"/>
      <c r="J409" s="1337"/>
      <c r="K409" s="1337"/>
      <c r="L409" s="1337"/>
      <c r="M409" s="1337"/>
      <c r="N409" s="1337"/>
      <c r="O409" s="1337"/>
    </row>
    <row r="410" spans="2:15" s="1340" customFormat="1">
      <c r="B410" s="1341"/>
      <c r="C410" s="1335"/>
      <c r="D410" s="1335"/>
      <c r="E410" s="1335"/>
      <c r="F410" s="1336" t="str">
        <f>Info!$B$3</f>
        <v>2018</v>
      </c>
      <c r="G410" s="1337"/>
      <c r="H410" s="1337"/>
      <c r="I410" s="1337"/>
      <c r="J410" s="1337"/>
      <c r="K410" s="1337"/>
      <c r="L410" s="1337"/>
      <c r="M410" s="1337"/>
      <c r="N410" s="1337"/>
      <c r="O410" s="1337"/>
    </row>
    <row r="411" spans="2:15" s="1340" customFormat="1">
      <c r="B411" s="1341"/>
      <c r="C411" s="1335"/>
      <c r="D411" s="1335"/>
      <c r="E411" s="1335"/>
      <c r="F411" s="1336" t="str">
        <f>Info!$B$3</f>
        <v>2018</v>
      </c>
      <c r="G411" s="1337"/>
      <c r="H411" s="1337"/>
      <c r="I411" s="1337"/>
      <c r="J411" s="1337"/>
      <c r="K411" s="1337"/>
      <c r="L411" s="1337"/>
      <c r="M411" s="1337"/>
      <c r="N411" s="1337"/>
      <c r="O411" s="1337"/>
    </row>
    <row r="412" spans="2:15" s="1340" customFormat="1">
      <c r="B412" s="1341"/>
      <c r="C412" s="1335"/>
      <c r="D412" s="1335"/>
      <c r="E412" s="1335"/>
      <c r="F412" s="1336" t="str">
        <f>Info!$B$3</f>
        <v>2018</v>
      </c>
      <c r="G412" s="1337"/>
      <c r="H412" s="1337"/>
      <c r="I412" s="1337"/>
      <c r="J412" s="1337"/>
      <c r="K412" s="1337"/>
      <c r="L412" s="1337"/>
      <c r="M412" s="1337"/>
      <c r="N412" s="1337"/>
      <c r="O412" s="1337"/>
    </row>
    <row r="413" spans="2:15" s="1340" customFormat="1">
      <c r="B413" s="1341"/>
      <c r="C413" s="1335"/>
      <c r="D413" s="1335"/>
      <c r="E413" s="1335"/>
      <c r="F413" s="1336" t="str">
        <f>Info!$B$3</f>
        <v>2018</v>
      </c>
      <c r="G413" s="1337"/>
      <c r="H413" s="1337"/>
      <c r="I413" s="1337"/>
      <c r="J413" s="1337"/>
      <c r="K413" s="1337"/>
      <c r="L413" s="1337"/>
      <c r="M413" s="1337"/>
      <c r="N413" s="1337"/>
      <c r="O413" s="1337"/>
    </row>
    <row r="414" spans="2:15" s="1340" customFormat="1">
      <c r="B414" s="1341"/>
      <c r="C414" s="1335"/>
      <c r="D414" s="1335"/>
      <c r="E414" s="1335"/>
      <c r="F414" s="1336" t="str">
        <f>Info!$B$3</f>
        <v>2018</v>
      </c>
      <c r="G414" s="1337"/>
      <c r="H414" s="1337"/>
      <c r="I414" s="1337"/>
      <c r="J414" s="1337"/>
      <c r="K414" s="1337"/>
      <c r="L414" s="1337"/>
      <c r="M414" s="1337"/>
      <c r="N414" s="1337"/>
      <c r="O414" s="1337"/>
    </row>
    <row r="415" spans="2:15" s="1340" customFormat="1">
      <c r="B415" s="1341"/>
      <c r="C415" s="1335"/>
      <c r="D415" s="1335"/>
      <c r="E415" s="1335"/>
      <c r="F415" s="1336" t="str">
        <f>Info!$B$3</f>
        <v>2018</v>
      </c>
      <c r="G415" s="1337"/>
      <c r="H415" s="1337"/>
      <c r="I415" s="1337"/>
      <c r="J415" s="1337"/>
      <c r="K415" s="1337"/>
      <c r="L415" s="1337"/>
      <c r="M415" s="1337"/>
      <c r="N415" s="1337"/>
      <c r="O415" s="1337"/>
    </row>
    <row r="416" spans="2:15" s="1340" customFormat="1">
      <c r="B416" s="1341"/>
      <c r="C416" s="1335"/>
      <c r="D416" s="1335"/>
      <c r="E416" s="1335"/>
      <c r="F416" s="1336" t="str">
        <f>Info!$B$3</f>
        <v>2018</v>
      </c>
      <c r="G416" s="1337"/>
      <c r="H416" s="1337"/>
      <c r="I416" s="1337"/>
      <c r="J416" s="1337"/>
      <c r="K416" s="1337"/>
      <c r="L416" s="1337"/>
      <c r="M416" s="1337"/>
      <c r="N416" s="1337"/>
      <c r="O416" s="1337"/>
    </row>
    <row r="417" spans="2:15" s="1340" customFormat="1">
      <c r="B417" s="1341"/>
      <c r="C417" s="1335"/>
      <c r="D417" s="1335"/>
      <c r="E417" s="1335"/>
      <c r="F417" s="1336" t="str">
        <f>Info!$B$3</f>
        <v>2018</v>
      </c>
      <c r="G417" s="1337"/>
      <c r="H417" s="1337"/>
      <c r="I417" s="1337"/>
      <c r="J417" s="1337"/>
      <c r="K417" s="1337"/>
      <c r="L417" s="1337"/>
      <c r="M417" s="1337"/>
      <c r="N417" s="1337"/>
      <c r="O417" s="1337"/>
    </row>
    <row r="418" spans="2:15" s="1340" customFormat="1">
      <c r="B418" s="1341"/>
      <c r="C418" s="1335"/>
      <c r="D418" s="1335"/>
      <c r="E418" s="1335"/>
      <c r="F418" s="1336" t="str">
        <f>Info!$B$3</f>
        <v>2018</v>
      </c>
      <c r="G418" s="1337"/>
      <c r="H418" s="1337"/>
      <c r="I418" s="1337"/>
      <c r="J418" s="1337"/>
      <c r="K418" s="1337"/>
      <c r="L418" s="1337"/>
      <c r="M418" s="1337"/>
      <c r="N418" s="1337"/>
      <c r="O418" s="1337"/>
    </row>
    <row r="419" spans="2:15" s="1340" customFormat="1">
      <c r="B419" s="1341"/>
      <c r="C419" s="1335"/>
      <c r="D419" s="1335"/>
      <c r="E419" s="1335"/>
      <c r="F419" s="1336" t="str">
        <f>Info!$B$3</f>
        <v>2018</v>
      </c>
      <c r="G419" s="1337"/>
      <c r="H419" s="1337"/>
      <c r="I419" s="1337"/>
      <c r="J419" s="1337"/>
      <c r="K419" s="1337"/>
      <c r="L419" s="1337"/>
      <c r="M419" s="1337"/>
      <c r="N419" s="1337"/>
      <c r="O419" s="1337"/>
    </row>
    <row r="420" spans="2:15" s="1340" customFormat="1">
      <c r="B420" s="1341"/>
      <c r="C420" s="1335"/>
      <c r="D420" s="1335"/>
      <c r="E420" s="1335"/>
      <c r="F420" s="1336" t="str">
        <f>Info!$B$3</f>
        <v>2018</v>
      </c>
      <c r="G420" s="1337"/>
      <c r="H420" s="1337"/>
      <c r="I420" s="1337"/>
      <c r="J420" s="1337"/>
      <c r="K420" s="1337"/>
      <c r="L420" s="1337"/>
      <c r="M420" s="1337"/>
      <c r="N420" s="1337"/>
      <c r="O420" s="1337"/>
    </row>
    <row r="421" spans="2:15" s="1340" customFormat="1">
      <c r="B421" s="1341"/>
      <c r="C421" s="1335"/>
      <c r="D421" s="1335"/>
      <c r="E421" s="1335"/>
      <c r="F421" s="1336" t="str">
        <f>Info!$B$3</f>
        <v>2018</v>
      </c>
      <c r="G421" s="1337"/>
      <c r="H421" s="1337"/>
      <c r="I421" s="1337"/>
      <c r="J421" s="1337"/>
      <c r="K421" s="1337"/>
      <c r="L421" s="1337"/>
      <c r="M421" s="1337"/>
      <c r="N421" s="1337"/>
      <c r="O421" s="1337"/>
    </row>
    <row r="422" spans="2:15" s="1340" customFormat="1">
      <c r="B422" s="1341"/>
      <c r="C422" s="1335"/>
      <c r="D422" s="1335"/>
      <c r="E422" s="1335"/>
      <c r="F422" s="1336" t="str">
        <f>Info!$B$3</f>
        <v>2018</v>
      </c>
      <c r="G422" s="1337"/>
      <c r="H422" s="1337"/>
      <c r="I422" s="1337"/>
      <c r="J422" s="1337"/>
      <c r="K422" s="1337"/>
      <c r="L422" s="1337"/>
      <c r="M422" s="1337"/>
      <c r="N422" s="1337"/>
      <c r="O422" s="1337"/>
    </row>
    <row r="423" spans="2:15" s="1340" customFormat="1">
      <c r="B423" s="1341"/>
      <c r="C423" s="1335"/>
      <c r="D423" s="1335"/>
      <c r="E423" s="1335"/>
      <c r="F423" s="1336" t="str">
        <f>Info!$B$3</f>
        <v>2018</v>
      </c>
      <c r="G423" s="1337"/>
      <c r="H423" s="1337"/>
      <c r="I423" s="1337"/>
      <c r="J423" s="1337"/>
      <c r="K423" s="1337"/>
      <c r="L423" s="1337"/>
      <c r="M423" s="1337"/>
      <c r="N423" s="1337"/>
      <c r="O423" s="1337"/>
    </row>
    <row r="424" spans="2:15" s="1340" customFormat="1">
      <c r="B424" s="1341"/>
      <c r="C424" s="1335"/>
      <c r="D424" s="1335"/>
      <c r="E424" s="1335"/>
      <c r="F424" s="1336" t="str">
        <f>Info!$B$3</f>
        <v>2018</v>
      </c>
      <c r="G424" s="1337"/>
      <c r="H424" s="1337"/>
      <c r="I424" s="1337"/>
      <c r="J424" s="1337"/>
      <c r="K424" s="1337"/>
      <c r="L424" s="1337"/>
      <c r="M424" s="1337"/>
      <c r="N424" s="1337"/>
      <c r="O424" s="1337"/>
    </row>
    <row r="425" spans="2:15" s="1340" customFormat="1">
      <c r="B425" s="1341"/>
      <c r="C425" s="1335"/>
      <c r="D425" s="1335"/>
      <c r="E425" s="1335"/>
      <c r="F425" s="1336" t="str">
        <f>Info!$B$3</f>
        <v>2018</v>
      </c>
      <c r="G425" s="1337"/>
      <c r="H425" s="1337"/>
      <c r="I425" s="1337"/>
      <c r="J425" s="1337"/>
      <c r="K425" s="1337"/>
      <c r="L425" s="1337"/>
      <c r="M425" s="1337"/>
      <c r="N425" s="1337"/>
      <c r="O425" s="1337"/>
    </row>
    <row r="426" spans="2:15" s="1340" customFormat="1">
      <c r="B426" s="1341"/>
      <c r="C426" s="1335"/>
      <c r="D426" s="1335"/>
      <c r="E426" s="1335"/>
      <c r="F426" s="1336" t="str">
        <f>Info!$B$3</f>
        <v>2018</v>
      </c>
      <c r="G426" s="1337"/>
      <c r="H426" s="1337"/>
      <c r="I426" s="1337"/>
      <c r="J426" s="1337"/>
      <c r="K426" s="1337"/>
      <c r="L426" s="1337"/>
      <c r="M426" s="1337"/>
      <c r="N426" s="1337"/>
      <c r="O426" s="1337"/>
    </row>
    <row r="427" spans="2:15" s="1340" customFormat="1">
      <c r="B427" s="1341"/>
      <c r="C427" s="1335"/>
      <c r="D427" s="1335"/>
      <c r="E427" s="1335"/>
      <c r="F427" s="1336" t="str">
        <f>Info!$B$3</f>
        <v>2018</v>
      </c>
      <c r="G427" s="1337"/>
      <c r="H427" s="1337"/>
      <c r="I427" s="1337"/>
      <c r="J427" s="1337"/>
      <c r="K427" s="1337"/>
      <c r="L427" s="1337"/>
      <c r="M427" s="1337"/>
      <c r="N427" s="1337"/>
      <c r="O427" s="1337"/>
    </row>
    <row r="428" spans="2:15" s="1340" customFormat="1">
      <c r="B428" s="1341"/>
      <c r="C428" s="1335"/>
      <c r="D428" s="1335"/>
      <c r="E428" s="1335"/>
      <c r="F428" s="1336" t="str">
        <f>Info!$B$3</f>
        <v>2018</v>
      </c>
      <c r="G428" s="1337"/>
      <c r="H428" s="1337"/>
      <c r="I428" s="1337"/>
      <c r="J428" s="1337"/>
      <c r="K428" s="1337"/>
      <c r="L428" s="1337"/>
      <c r="M428" s="1337"/>
      <c r="N428" s="1337"/>
      <c r="O428" s="1337"/>
    </row>
    <row r="429" spans="2:15" s="1340" customFormat="1">
      <c r="B429" s="1341"/>
      <c r="C429" s="1335"/>
      <c r="D429" s="1335"/>
      <c r="E429" s="1335"/>
      <c r="F429" s="1336" t="str">
        <f>Info!$B$3</f>
        <v>2018</v>
      </c>
      <c r="G429" s="1337"/>
      <c r="H429" s="1337"/>
      <c r="I429" s="1337"/>
      <c r="J429" s="1337"/>
      <c r="K429" s="1337"/>
      <c r="L429" s="1337"/>
      <c r="M429" s="1337"/>
      <c r="N429" s="1337"/>
      <c r="O429" s="1337"/>
    </row>
    <row r="430" spans="2:15" s="1340" customFormat="1">
      <c r="B430" s="1341"/>
      <c r="C430" s="1335"/>
      <c r="D430" s="1335"/>
      <c r="E430" s="1335"/>
      <c r="F430" s="1336" t="str">
        <f>Info!$B$3</f>
        <v>2018</v>
      </c>
      <c r="G430" s="1337"/>
      <c r="H430" s="1337"/>
      <c r="I430" s="1337"/>
      <c r="J430" s="1337"/>
      <c r="K430" s="1337"/>
      <c r="L430" s="1337"/>
      <c r="M430" s="1337"/>
      <c r="N430" s="1337"/>
      <c r="O430" s="1337"/>
    </row>
    <row r="431" spans="2:15" s="1340" customFormat="1">
      <c r="B431" s="1341"/>
      <c r="C431" s="1335"/>
      <c r="D431" s="1335"/>
      <c r="E431" s="1335"/>
      <c r="F431" s="1336" t="str">
        <f>Info!$B$3</f>
        <v>2018</v>
      </c>
      <c r="G431" s="1337"/>
      <c r="H431" s="1337"/>
      <c r="I431" s="1337"/>
      <c r="J431" s="1337"/>
      <c r="K431" s="1337"/>
      <c r="L431" s="1337"/>
      <c r="M431" s="1337"/>
      <c r="N431" s="1337"/>
      <c r="O431" s="1337"/>
    </row>
    <row r="432" spans="2:15" s="1340" customFormat="1">
      <c r="B432" s="1341"/>
      <c r="C432" s="1335"/>
      <c r="D432" s="1335"/>
      <c r="E432" s="1335"/>
      <c r="F432" s="1336" t="str">
        <f>Info!$B$3</f>
        <v>2018</v>
      </c>
      <c r="G432" s="1337"/>
      <c r="H432" s="1337"/>
      <c r="I432" s="1337"/>
      <c r="J432" s="1337"/>
      <c r="K432" s="1337"/>
      <c r="L432" s="1337"/>
      <c r="M432" s="1337"/>
      <c r="N432" s="1337"/>
      <c r="O432" s="1337"/>
    </row>
    <row r="433" spans="2:15" s="1340" customFormat="1">
      <c r="B433" s="1341"/>
      <c r="C433" s="1335"/>
      <c r="D433" s="1335"/>
      <c r="E433" s="1335"/>
      <c r="F433" s="1336" t="str">
        <f>Info!$B$3</f>
        <v>2018</v>
      </c>
      <c r="G433" s="1337"/>
      <c r="H433" s="1337"/>
      <c r="I433" s="1337"/>
      <c r="J433" s="1337"/>
      <c r="K433" s="1337"/>
      <c r="L433" s="1337"/>
      <c r="M433" s="1337"/>
      <c r="N433" s="1337"/>
      <c r="O433" s="1337"/>
    </row>
    <row r="434" spans="2:15" s="1340" customFormat="1">
      <c r="B434" s="1341"/>
      <c r="C434" s="1335"/>
      <c r="D434" s="1335"/>
      <c r="E434" s="1335"/>
      <c r="F434" s="1336" t="str">
        <f>Info!$B$3</f>
        <v>2018</v>
      </c>
      <c r="G434" s="1337"/>
      <c r="H434" s="1337"/>
      <c r="I434" s="1337"/>
      <c r="J434" s="1337"/>
      <c r="K434" s="1337"/>
      <c r="L434" s="1337"/>
      <c r="M434" s="1337"/>
      <c r="N434" s="1337"/>
      <c r="O434" s="1337"/>
    </row>
    <row r="435" spans="2:15" s="1340" customFormat="1">
      <c r="B435" s="1341"/>
      <c r="C435" s="1335"/>
      <c r="D435" s="1335"/>
      <c r="E435" s="1335"/>
      <c r="F435" s="1336" t="str">
        <f>Info!$B$3</f>
        <v>2018</v>
      </c>
      <c r="G435" s="1337"/>
      <c r="H435" s="1337"/>
      <c r="I435" s="1337"/>
      <c r="J435" s="1337"/>
      <c r="K435" s="1337"/>
      <c r="L435" s="1337"/>
      <c r="M435" s="1337"/>
      <c r="N435" s="1337"/>
      <c r="O435" s="1337"/>
    </row>
    <row r="436" spans="2:15" s="1340" customFormat="1">
      <c r="B436" s="1341"/>
      <c r="C436" s="1335"/>
      <c r="D436" s="1335"/>
      <c r="E436" s="1335"/>
      <c r="F436" s="1336" t="str">
        <f>Info!$B$3</f>
        <v>2018</v>
      </c>
      <c r="G436" s="1337"/>
      <c r="H436" s="1337"/>
      <c r="I436" s="1337"/>
      <c r="J436" s="1337"/>
      <c r="K436" s="1337"/>
      <c r="L436" s="1337"/>
      <c r="M436" s="1337"/>
      <c r="N436" s="1337"/>
      <c r="O436" s="1337"/>
    </row>
    <row r="437" spans="2:15" s="1340" customFormat="1">
      <c r="B437" s="1341"/>
      <c r="C437" s="1335"/>
      <c r="D437" s="1335"/>
      <c r="E437" s="1335"/>
      <c r="F437" s="1336" t="str">
        <f>Info!$B$3</f>
        <v>2018</v>
      </c>
      <c r="G437" s="1337"/>
      <c r="H437" s="1337"/>
      <c r="I437" s="1337"/>
      <c r="J437" s="1337"/>
      <c r="K437" s="1337"/>
      <c r="L437" s="1337"/>
      <c r="M437" s="1337"/>
      <c r="N437" s="1337"/>
      <c r="O437" s="1337"/>
    </row>
    <row r="438" spans="2:15" s="1340" customFormat="1">
      <c r="B438" s="1341"/>
      <c r="C438" s="1335"/>
      <c r="D438" s="1335"/>
      <c r="E438" s="1335"/>
      <c r="F438" s="1336" t="str">
        <f>Info!$B$3</f>
        <v>2018</v>
      </c>
      <c r="G438" s="1337"/>
      <c r="H438" s="1337"/>
      <c r="I438" s="1337"/>
      <c r="J438" s="1337"/>
      <c r="K438" s="1337"/>
      <c r="L438" s="1337"/>
      <c r="M438" s="1337"/>
      <c r="N438" s="1337"/>
      <c r="O438" s="1337"/>
    </row>
    <row r="439" spans="2:15" s="1340" customFormat="1">
      <c r="B439" s="1341"/>
      <c r="C439" s="1335"/>
      <c r="D439" s="1335"/>
      <c r="E439" s="1335"/>
      <c r="F439" s="1336" t="str">
        <f>Info!$B$3</f>
        <v>2018</v>
      </c>
      <c r="G439" s="1337"/>
      <c r="H439" s="1337"/>
      <c r="I439" s="1337"/>
      <c r="J439" s="1337"/>
      <c r="K439" s="1337"/>
      <c r="L439" s="1337"/>
      <c r="M439" s="1337"/>
      <c r="N439" s="1337"/>
      <c r="O439" s="1337"/>
    </row>
    <row r="440" spans="2:15" s="1340" customFormat="1">
      <c r="B440" s="1341"/>
      <c r="C440" s="1335"/>
      <c r="D440" s="1335"/>
      <c r="E440" s="1335"/>
      <c r="F440" s="1336" t="str">
        <f>Info!$B$3</f>
        <v>2018</v>
      </c>
      <c r="G440" s="1337"/>
      <c r="H440" s="1337"/>
      <c r="I440" s="1337"/>
      <c r="J440" s="1337"/>
      <c r="K440" s="1337"/>
      <c r="L440" s="1337"/>
      <c r="M440" s="1337"/>
      <c r="N440" s="1337"/>
      <c r="O440" s="1337"/>
    </row>
    <row r="441" spans="2:15" s="1340" customFormat="1">
      <c r="B441" s="1341"/>
      <c r="C441" s="1335"/>
      <c r="D441" s="1335"/>
      <c r="E441" s="1335"/>
      <c r="F441" s="1336" t="str">
        <f>Info!$B$3</f>
        <v>2018</v>
      </c>
      <c r="G441" s="1337"/>
      <c r="H441" s="1337"/>
      <c r="I441" s="1337"/>
      <c r="J441" s="1337"/>
      <c r="K441" s="1337"/>
      <c r="L441" s="1337"/>
      <c r="M441" s="1337"/>
      <c r="N441" s="1337"/>
      <c r="O441" s="1337"/>
    </row>
    <row r="442" spans="2:15" s="1340" customFormat="1">
      <c r="B442" s="1341"/>
      <c r="C442" s="1335"/>
      <c r="D442" s="1335"/>
      <c r="E442" s="1335"/>
      <c r="F442" s="1336" t="str">
        <f>Info!$B$3</f>
        <v>2018</v>
      </c>
      <c r="G442" s="1337"/>
      <c r="H442" s="1337"/>
      <c r="I442" s="1337"/>
      <c r="J442" s="1337"/>
      <c r="K442" s="1337"/>
      <c r="L442" s="1337"/>
      <c r="M442" s="1337"/>
      <c r="N442" s="1337"/>
      <c r="O442" s="1337"/>
    </row>
    <row r="443" spans="2:15" s="1340" customFormat="1">
      <c r="B443" s="1341"/>
      <c r="C443" s="1335"/>
      <c r="D443" s="1335"/>
      <c r="E443" s="1335"/>
      <c r="F443" s="1336" t="str">
        <f>Info!$B$3</f>
        <v>2018</v>
      </c>
      <c r="G443" s="1337"/>
      <c r="H443" s="1337"/>
      <c r="I443" s="1337"/>
      <c r="J443" s="1337"/>
      <c r="K443" s="1337"/>
      <c r="L443" s="1337"/>
      <c r="M443" s="1337"/>
      <c r="N443" s="1337"/>
      <c r="O443" s="1337"/>
    </row>
    <row r="444" spans="2:15" s="1340" customFormat="1">
      <c r="B444" s="1341"/>
      <c r="C444" s="1335"/>
      <c r="D444" s="1335"/>
      <c r="E444" s="1335"/>
      <c r="F444" s="1336" t="str">
        <f>Info!$B$3</f>
        <v>2018</v>
      </c>
      <c r="G444" s="1337"/>
      <c r="H444" s="1337"/>
      <c r="I444" s="1337"/>
      <c r="J444" s="1337"/>
      <c r="K444" s="1337"/>
      <c r="L444" s="1337"/>
      <c r="M444" s="1337"/>
      <c r="N444" s="1337"/>
      <c r="O444" s="1337"/>
    </row>
    <row r="445" spans="2:15" s="1340" customFormat="1">
      <c r="B445" s="1341"/>
      <c r="C445" s="1335"/>
      <c r="D445" s="1335"/>
      <c r="E445" s="1335"/>
      <c r="F445" s="1336" t="str">
        <f>Info!$B$3</f>
        <v>2018</v>
      </c>
      <c r="G445" s="1337"/>
      <c r="H445" s="1337"/>
      <c r="I445" s="1337"/>
      <c r="J445" s="1337"/>
      <c r="K445" s="1337"/>
      <c r="L445" s="1337"/>
      <c r="M445" s="1337"/>
      <c r="N445" s="1337"/>
      <c r="O445" s="1337"/>
    </row>
    <row r="446" spans="2:15" s="1340" customFormat="1">
      <c r="B446" s="1341"/>
      <c r="C446" s="1335"/>
      <c r="D446" s="1335"/>
      <c r="E446" s="1335"/>
      <c r="F446" s="1336" t="str">
        <f>Info!$B$3</f>
        <v>2018</v>
      </c>
      <c r="G446" s="1337"/>
      <c r="H446" s="1337"/>
      <c r="I446" s="1337"/>
      <c r="J446" s="1337"/>
      <c r="K446" s="1337"/>
      <c r="L446" s="1337"/>
      <c r="M446" s="1337"/>
      <c r="N446" s="1337"/>
      <c r="O446" s="1337"/>
    </row>
    <row r="447" spans="2:15" s="1340" customFormat="1">
      <c r="B447" s="1341"/>
      <c r="C447" s="1335"/>
      <c r="D447" s="1335"/>
      <c r="E447" s="1335"/>
      <c r="F447" s="1336" t="str">
        <f>Info!$B$3</f>
        <v>2018</v>
      </c>
      <c r="G447" s="1337"/>
      <c r="H447" s="1337"/>
      <c r="I447" s="1337"/>
      <c r="J447" s="1337"/>
      <c r="K447" s="1337"/>
      <c r="L447" s="1337"/>
      <c r="M447" s="1337"/>
      <c r="N447" s="1337"/>
      <c r="O447" s="1337"/>
    </row>
    <row r="448" spans="2:15" s="1340" customFormat="1">
      <c r="B448" s="1341"/>
      <c r="C448" s="1335"/>
      <c r="D448" s="1335"/>
      <c r="E448" s="1335"/>
      <c r="F448" s="1336" t="str">
        <f>Info!$B$3</f>
        <v>2018</v>
      </c>
      <c r="G448" s="1337"/>
      <c r="H448" s="1337"/>
      <c r="I448" s="1337"/>
      <c r="J448" s="1337"/>
      <c r="K448" s="1337"/>
      <c r="L448" s="1337"/>
      <c r="M448" s="1337"/>
      <c r="N448" s="1337"/>
      <c r="O448" s="1337"/>
    </row>
    <row r="449" spans="2:15" s="1340" customFormat="1">
      <c r="B449" s="1341"/>
      <c r="C449" s="1335"/>
      <c r="D449" s="1335"/>
      <c r="E449" s="1335"/>
      <c r="F449" s="1336" t="str">
        <f>Info!$B$3</f>
        <v>2018</v>
      </c>
      <c r="G449" s="1337"/>
      <c r="H449" s="1337"/>
      <c r="I449" s="1337"/>
      <c r="J449" s="1337"/>
      <c r="K449" s="1337"/>
      <c r="L449" s="1337"/>
      <c r="M449" s="1337"/>
      <c r="N449" s="1337"/>
      <c r="O449" s="1337"/>
    </row>
    <row r="450" spans="2:15" s="1340" customFormat="1">
      <c r="B450" s="1341"/>
      <c r="C450" s="1335"/>
      <c r="D450" s="1335"/>
      <c r="E450" s="1335"/>
      <c r="F450" s="1336" t="str">
        <f>Info!$B$3</f>
        <v>2018</v>
      </c>
      <c r="G450" s="1337"/>
      <c r="H450" s="1337"/>
      <c r="I450" s="1337"/>
      <c r="J450" s="1337"/>
      <c r="K450" s="1337"/>
      <c r="L450" s="1337"/>
      <c r="M450" s="1337"/>
      <c r="N450" s="1337"/>
      <c r="O450" s="1337"/>
    </row>
    <row r="451" spans="2:15" s="1340" customFormat="1">
      <c r="B451" s="1341"/>
      <c r="C451" s="1335"/>
      <c r="D451" s="1335"/>
      <c r="E451" s="1335"/>
      <c r="F451" s="1336" t="str">
        <f>Info!$B$3</f>
        <v>2018</v>
      </c>
      <c r="G451" s="1337"/>
      <c r="H451" s="1337"/>
      <c r="I451" s="1337"/>
      <c r="J451" s="1337"/>
      <c r="K451" s="1337"/>
      <c r="L451" s="1337"/>
      <c r="M451" s="1337"/>
      <c r="N451" s="1337"/>
      <c r="O451" s="1337"/>
    </row>
    <row r="452" spans="2:15" s="1340" customFormat="1">
      <c r="B452" s="1341"/>
      <c r="C452" s="1335"/>
      <c r="D452" s="1335"/>
      <c r="E452" s="1335"/>
      <c r="F452" s="1336" t="str">
        <f>Info!$B$3</f>
        <v>2018</v>
      </c>
      <c r="G452" s="1337"/>
      <c r="H452" s="1337"/>
      <c r="I452" s="1337"/>
      <c r="J452" s="1337"/>
      <c r="K452" s="1337"/>
      <c r="L452" s="1337"/>
      <c r="M452" s="1337"/>
      <c r="N452" s="1337"/>
      <c r="O452" s="1337"/>
    </row>
    <row r="453" spans="2:15" s="1340" customFormat="1">
      <c r="B453" s="1341"/>
      <c r="C453" s="1335"/>
      <c r="D453" s="1335"/>
      <c r="E453" s="1335"/>
      <c r="F453" s="1336" t="str">
        <f>Info!$B$3</f>
        <v>2018</v>
      </c>
      <c r="G453" s="1337"/>
      <c r="H453" s="1337"/>
      <c r="I453" s="1337"/>
      <c r="J453" s="1337"/>
      <c r="K453" s="1337"/>
      <c r="L453" s="1337"/>
      <c r="M453" s="1337"/>
      <c r="N453" s="1337"/>
      <c r="O453" s="1337"/>
    </row>
    <row r="454" spans="2:15" s="1340" customFormat="1">
      <c r="B454" s="1341"/>
      <c r="C454" s="1335"/>
      <c r="D454" s="1335"/>
      <c r="E454" s="1335"/>
      <c r="F454" s="1336" t="str">
        <f>Info!$B$3</f>
        <v>2018</v>
      </c>
      <c r="G454" s="1337"/>
      <c r="H454" s="1337"/>
      <c r="I454" s="1337"/>
      <c r="J454" s="1337"/>
      <c r="K454" s="1337"/>
      <c r="L454" s="1337"/>
      <c r="M454" s="1337"/>
      <c r="N454" s="1337"/>
      <c r="O454" s="1337"/>
    </row>
    <row r="455" spans="2:15" s="1340" customFormat="1">
      <c r="B455" s="1341"/>
      <c r="C455" s="1335"/>
      <c r="D455" s="1335"/>
      <c r="E455" s="1335"/>
      <c r="F455" s="1336" t="str">
        <f>Info!$B$3</f>
        <v>2018</v>
      </c>
      <c r="G455" s="1337"/>
      <c r="H455" s="1337"/>
      <c r="I455" s="1337"/>
      <c r="J455" s="1337"/>
      <c r="K455" s="1337"/>
      <c r="L455" s="1337"/>
      <c r="M455" s="1337"/>
      <c r="N455" s="1337"/>
      <c r="O455" s="1337"/>
    </row>
    <row r="456" spans="2:15" s="1340" customFormat="1">
      <c r="B456" s="1341"/>
      <c r="C456" s="1335"/>
      <c r="D456" s="1335"/>
      <c r="E456" s="1335"/>
      <c r="F456" s="1336" t="str">
        <f>Info!$B$3</f>
        <v>2018</v>
      </c>
      <c r="G456" s="1337"/>
      <c r="H456" s="1337"/>
      <c r="I456" s="1337"/>
      <c r="J456" s="1337"/>
      <c r="K456" s="1337"/>
      <c r="L456" s="1337"/>
      <c r="M456" s="1337"/>
      <c r="N456" s="1337"/>
      <c r="O456" s="1337"/>
    </row>
    <row r="457" spans="2:15" s="1340" customFormat="1">
      <c r="B457" s="1341"/>
      <c r="C457" s="1335"/>
      <c r="D457" s="1335"/>
      <c r="E457" s="1335"/>
      <c r="F457" s="1336" t="str">
        <f>Info!$B$3</f>
        <v>2018</v>
      </c>
      <c r="G457" s="1337"/>
      <c r="H457" s="1337"/>
      <c r="I457" s="1337"/>
      <c r="J457" s="1337"/>
      <c r="K457" s="1337"/>
      <c r="L457" s="1337"/>
      <c r="M457" s="1337"/>
      <c r="N457" s="1337"/>
      <c r="O457" s="1337"/>
    </row>
    <row r="458" spans="2:15" s="1340" customFormat="1">
      <c r="B458" s="1341"/>
      <c r="C458" s="1335"/>
      <c r="D458" s="1335"/>
      <c r="E458" s="1335"/>
      <c r="F458" s="1336" t="str">
        <f>Info!$B$3</f>
        <v>2018</v>
      </c>
      <c r="G458" s="1337"/>
      <c r="H458" s="1337"/>
      <c r="I458" s="1337"/>
      <c r="J458" s="1337"/>
      <c r="K458" s="1337"/>
      <c r="L458" s="1337"/>
      <c r="M458" s="1337"/>
      <c r="N458" s="1337"/>
      <c r="O458" s="1337"/>
    </row>
    <row r="459" spans="2:15" s="1340" customFormat="1">
      <c r="B459" s="1341"/>
      <c r="C459" s="1335"/>
      <c r="D459" s="1335"/>
      <c r="E459" s="1335"/>
      <c r="F459" s="1336" t="str">
        <f>Info!$B$3</f>
        <v>2018</v>
      </c>
      <c r="G459" s="1337"/>
      <c r="H459" s="1337"/>
      <c r="I459" s="1337"/>
      <c r="J459" s="1337"/>
      <c r="K459" s="1337"/>
      <c r="L459" s="1337"/>
      <c r="M459" s="1337"/>
      <c r="N459" s="1337"/>
      <c r="O459" s="1337"/>
    </row>
    <row r="460" spans="2:15" s="1340" customFormat="1">
      <c r="B460" s="1341"/>
      <c r="C460" s="1335"/>
      <c r="D460" s="1335"/>
      <c r="E460" s="1335"/>
      <c r="F460" s="1336" t="str">
        <f>Info!$B$3</f>
        <v>2018</v>
      </c>
      <c r="G460" s="1337"/>
      <c r="H460" s="1337"/>
      <c r="I460" s="1337"/>
      <c r="J460" s="1337"/>
      <c r="K460" s="1337"/>
      <c r="L460" s="1337"/>
      <c r="M460" s="1337"/>
      <c r="N460" s="1337"/>
      <c r="O460" s="1337"/>
    </row>
    <row r="461" spans="2:15" s="1340" customFormat="1">
      <c r="B461" s="1341"/>
      <c r="C461" s="1335"/>
      <c r="D461" s="1335"/>
      <c r="E461" s="1335"/>
      <c r="F461" s="1336" t="str">
        <f>Info!$B$3</f>
        <v>2018</v>
      </c>
      <c r="G461" s="1337"/>
      <c r="H461" s="1337"/>
      <c r="I461" s="1337"/>
      <c r="J461" s="1337"/>
      <c r="K461" s="1337"/>
      <c r="L461" s="1337"/>
      <c r="M461" s="1337"/>
      <c r="N461" s="1337"/>
      <c r="O461" s="1337"/>
    </row>
    <row r="462" spans="2:15" s="1340" customFormat="1">
      <c r="B462" s="1341"/>
      <c r="C462" s="1335"/>
      <c r="D462" s="1335"/>
      <c r="E462" s="1335"/>
      <c r="F462" s="1336" t="str">
        <f>Info!$B$3</f>
        <v>2018</v>
      </c>
      <c r="G462" s="1337"/>
      <c r="H462" s="1337"/>
      <c r="I462" s="1337"/>
      <c r="J462" s="1337"/>
      <c r="K462" s="1337"/>
      <c r="L462" s="1337"/>
      <c r="M462" s="1337"/>
      <c r="N462" s="1337"/>
      <c r="O462" s="1337"/>
    </row>
    <row r="463" spans="2:15" s="1340" customFormat="1">
      <c r="B463" s="1341"/>
      <c r="C463" s="1335"/>
      <c r="D463" s="1335"/>
      <c r="E463" s="1335"/>
      <c r="F463" s="1336" t="str">
        <f>Info!$B$3</f>
        <v>2018</v>
      </c>
      <c r="G463" s="1337"/>
      <c r="H463" s="1337"/>
      <c r="I463" s="1337"/>
      <c r="J463" s="1337"/>
      <c r="K463" s="1337"/>
      <c r="L463" s="1337"/>
      <c r="M463" s="1337"/>
      <c r="N463" s="1337"/>
      <c r="O463" s="1337"/>
    </row>
    <row r="464" spans="2:15" s="1340" customFormat="1">
      <c r="B464" s="1341"/>
      <c r="C464" s="1335"/>
      <c r="D464" s="1335"/>
      <c r="E464" s="1335"/>
      <c r="F464" s="1336" t="str">
        <f>Info!$B$3</f>
        <v>2018</v>
      </c>
      <c r="G464" s="1337"/>
      <c r="H464" s="1337"/>
      <c r="I464" s="1337"/>
      <c r="J464" s="1337"/>
      <c r="K464" s="1337"/>
      <c r="L464" s="1337"/>
      <c r="M464" s="1337"/>
      <c r="N464" s="1337"/>
      <c r="O464" s="1337"/>
    </row>
    <row r="465" spans="2:15" s="1340" customFormat="1">
      <c r="B465" s="1341"/>
      <c r="C465" s="1335"/>
      <c r="D465" s="1335"/>
      <c r="E465" s="1335"/>
      <c r="F465" s="1336" t="str">
        <f>Info!$B$3</f>
        <v>2018</v>
      </c>
      <c r="G465" s="1337"/>
      <c r="H465" s="1337"/>
      <c r="I465" s="1337"/>
      <c r="J465" s="1337"/>
      <c r="K465" s="1337"/>
      <c r="L465" s="1337"/>
      <c r="M465" s="1337"/>
      <c r="N465" s="1337"/>
      <c r="O465" s="1337"/>
    </row>
    <row r="466" spans="2:15" s="1340" customFormat="1">
      <c r="B466" s="1341"/>
      <c r="C466" s="1335"/>
      <c r="D466" s="1335"/>
      <c r="E466" s="1335"/>
      <c r="F466" s="1336" t="str">
        <f>Info!$B$3</f>
        <v>2018</v>
      </c>
      <c r="G466" s="1337"/>
      <c r="H466" s="1337"/>
      <c r="I466" s="1337"/>
      <c r="J466" s="1337"/>
      <c r="K466" s="1337"/>
      <c r="L466" s="1337"/>
      <c r="M466" s="1337"/>
      <c r="N466" s="1337"/>
      <c r="O466" s="1337"/>
    </row>
    <row r="467" spans="2:15" s="1340" customFormat="1">
      <c r="B467" s="1341"/>
      <c r="C467" s="1335"/>
      <c r="D467" s="1335"/>
      <c r="E467" s="1335"/>
      <c r="F467" s="1336" t="str">
        <f>Info!$B$3</f>
        <v>2018</v>
      </c>
      <c r="G467" s="1337"/>
      <c r="H467" s="1337"/>
      <c r="I467" s="1337"/>
      <c r="J467" s="1337"/>
      <c r="K467" s="1337"/>
      <c r="L467" s="1337"/>
      <c r="M467" s="1337"/>
      <c r="N467" s="1337"/>
      <c r="O467" s="1337"/>
    </row>
    <row r="468" spans="2:15" s="1340" customFormat="1">
      <c r="B468" s="1341"/>
      <c r="C468" s="1335"/>
      <c r="D468" s="1335"/>
      <c r="E468" s="1335"/>
      <c r="F468" s="1336" t="str">
        <f>Info!$B$3</f>
        <v>2018</v>
      </c>
      <c r="G468" s="1337"/>
      <c r="H468" s="1337"/>
      <c r="I468" s="1337"/>
      <c r="J468" s="1337"/>
      <c r="K468" s="1337"/>
      <c r="L468" s="1337"/>
      <c r="M468" s="1337"/>
      <c r="N468" s="1337"/>
      <c r="O468" s="1337"/>
    </row>
    <row r="469" spans="2:15" s="1340" customFormat="1">
      <c r="B469" s="1341"/>
      <c r="C469" s="1335"/>
      <c r="D469" s="1335"/>
      <c r="E469" s="1335"/>
      <c r="F469" s="1336" t="str">
        <f>Info!$B$3</f>
        <v>2018</v>
      </c>
      <c r="G469" s="1337"/>
      <c r="H469" s="1337"/>
      <c r="I469" s="1337"/>
      <c r="J469" s="1337"/>
      <c r="K469" s="1337"/>
      <c r="L469" s="1337"/>
      <c r="M469" s="1337"/>
      <c r="N469" s="1337"/>
      <c r="O469" s="1337"/>
    </row>
    <row r="470" spans="2:15" s="1340" customFormat="1">
      <c r="B470" s="1341"/>
      <c r="C470" s="1335"/>
      <c r="D470" s="1335"/>
      <c r="E470" s="1335"/>
      <c r="F470" s="1336" t="str">
        <f>Info!$B$3</f>
        <v>2018</v>
      </c>
      <c r="G470" s="1337"/>
      <c r="H470" s="1337"/>
      <c r="I470" s="1337"/>
      <c r="J470" s="1337"/>
      <c r="K470" s="1337"/>
      <c r="L470" s="1337"/>
      <c r="M470" s="1337"/>
      <c r="N470" s="1337"/>
      <c r="O470" s="1337"/>
    </row>
    <row r="471" spans="2:15" s="1340" customFormat="1">
      <c r="B471" s="1341"/>
      <c r="C471" s="1335"/>
      <c r="D471" s="1335"/>
      <c r="E471" s="1335"/>
      <c r="F471" s="1336" t="str">
        <f>Info!$B$3</f>
        <v>2018</v>
      </c>
      <c r="G471" s="1337"/>
      <c r="H471" s="1337"/>
      <c r="I471" s="1337"/>
      <c r="J471" s="1337"/>
      <c r="K471" s="1337"/>
      <c r="L471" s="1337"/>
      <c r="M471" s="1337"/>
      <c r="N471" s="1337"/>
      <c r="O471" s="1337"/>
    </row>
    <row r="472" spans="2:15" s="1340" customFormat="1">
      <c r="B472" s="1341"/>
      <c r="C472" s="1335"/>
      <c r="D472" s="1335"/>
      <c r="E472" s="1335"/>
      <c r="F472" s="1336" t="str">
        <f>Info!$B$3</f>
        <v>2018</v>
      </c>
      <c r="G472" s="1337"/>
      <c r="H472" s="1337"/>
      <c r="I472" s="1337"/>
      <c r="J472" s="1337"/>
      <c r="K472" s="1337"/>
      <c r="L472" s="1337"/>
      <c r="M472" s="1337"/>
      <c r="N472" s="1337"/>
      <c r="O472" s="1337"/>
    </row>
    <row r="473" spans="2:15" s="1340" customFormat="1">
      <c r="B473" s="1341"/>
      <c r="C473" s="1335"/>
      <c r="D473" s="1335"/>
      <c r="E473" s="1335"/>
      <c r="F473" s="1336" t="str">
        <f>Info!$B$3</f>
        <v>2018</v>
      </c>
      <c r="G473" s="1337"/>
      <c r="H473" s="1337"/>
      <c r="I473" s="1337"/>
      <c r="J473" s="1337"/>
      <c r="K473" s="1337"/>
      <c r="L473" s="1337"/>
      <c r="M473" s="1337"/>
      <c r="N473" s="1337"/>
      <c r="O473" s="1337"/>
    </row>
    <row r="474" spans="2:15" s="1340" customFormat="1">
      <c r="B474" s="1341"/>
      <c r="C474" s="1335"/>
      <c r="D474" s="1335"/>
      <c r="E474" s="1335"/>
      <c r="F474" s="1336" t="str">
        <f>Info!$B$3</f>
        <v>2018</v>
      </c>
      <c r="G474" s="1337"/>
      <c r="H474" s="1337"/>
      <c r="I474" s="1337"/>
      <c r="J474" s="1337"/>
      <c r="K474" s="1337"/>
      <c r="L474" s="1337"/>
      <c r="M474" s="1337"/>
      <c r="N474" s="1337"/>
      <c r="O474" s="1337"/>
    </row>
    <row r="475" spans="2:15" s="1340" customFormat="1">
      <c r="B475" s="1341"/>
      <c r="C475" s="1335"/>
      <c r="D475" s="1335"/>
      <c r="E475" s="1335"/>
      <c r="F475" s="1336" t="str">
        <f>Info!$B$3</f>
        <v>2018</v>
      </c>
      <c r="G475" s="1337"/>
      <c r="H475" s="1337"/>
      <c r="I475" s="1337"/>
      <c r="J475" s="1337"/>
      <c r="K475" s="1337"/>
      <c r="L475" s="1337"/>
      <c r="M475" s="1337"/>
      <c r="N475" s="1337"/>
      <c r="O475" s="1337"/>
    </row>
    <row r="476" spans="2:15" s="1340" customFormat="1">
      <c r="B476" s="1341"/>
      <c r="C476" s="1335"/>
      <c r="D476" s="1335"/>
      <c r="E476" s="1335"/>
      <c r="F476" s="1336" t="str">
        <f>Info!$B$3</f>
        <v>2018</v>
      </c>
      <c r="G476" s="1337"/>
      <c r="H476" s="1337"/>
      <c r="I476" s="1337"/>
      <c r="J476" s="1337"/>
      <c r="K476" s="1337"/>
      <c r="L476" s="1337"/>
      <c r="M476" s="1337"/>
      <c r="N476" s="1337"/>
      <c r="O476" s="1337"/>
    </row>
    <row r="477" spans="2:15" s="1340" customFormat="1">
      <c r="B477" s="1341"/>
      <c r="C477" s="1335"/>
      <c r="D477" s="1335"/>
      <c r="E477" s="1335"/>
      <c r="F477" s="1336" t="str">
        <f>Info!$B$3</f>
        <v>2018</v>
      </c>
      <c r="G477" s="1337"/>
      <c r="H477" s="1337"/>
      <c r="I477" s="1337"/>
      <c r="J477" s="1337"/>
      <c r="K477" s="1337"/>
      <c r="L477" s="1337"/>
      <c r="M477" s="1337"/>
      <c r="N477" s="1337"/>
      <c r="O477" s="1337"/>
    </row>
    <row r="478" spans="2:15" s="1340" customFormat="1">
      <c r="B478" s="1341"/>
      <c r="C478" s="1335"/>
      <c r="D478" s="1335"/>
      <c r="E478" s="1335"/>
      <c r="F478" s="1336" t="str">
        <f>Info!$B$3</f>
        <v>2018</v>
      </c>
      <c r="G478" s="1337"/>
      <c r="H478" s="1337"/>
      <c r="I478" s="1337"/>
      <c r="J478" s="1337"/>
      <c r="K478" s="1337"/>
      <c r="L478" s="1337"/>
      <c r="M478" s="1337"/>
      <c r="N478" s="1337"/>
      <c r="O478" s="1337"/>
    </row>
    <row r="479" spans="2:15" s="1340" customFormat="1">
      <c r="B479" s="1341"/>
      <c r="C479" s="1335"/>
      <c r="D479" s="1335"/>
      <c r="E479" s="1335"/>
      <c r="F479" s="1336" t="str">
        <f>Info!$B$3</f>
        <v>2018</v>
      </c>
      <c r="G479" s="1337"/>
      <c r="H479" s="1337"/>
      <c r="I479" s="1337"/>
      <c r="J479" s="1337"/>
      <c r="K479" s="1337"/>
      <c r="L479" s="1337"/>
      <c r="M479" s="1337"/>
      <c r="N479" s="1337"/>
      <c r="O479" s="1337"/>
    </row>
    <row r="480" spans="2:15" s="1340" customFormat="1">
      <c r="B480" s="1341"/>
      <c r="C480" s="1335"/>
      <c r="D480" s="1335"/>
      <c r="E480" s="1335"/>
      <c r="F480" s="1336" t="str">
        <f>Info!$B$3</f>
        <v>2018</v>
      </c>
      <c r="G480" s="1337"/>
      <c r="H480" s="1337"/>
      <c r="I480" s="1337"/>
      <c r="J480" s="1337"/>
      <c r="K480" s="1337"/>
      <c r="L480" s="1337"/>
      <c r="M480" s="1337"/>
      <c r="N480" s="1337"/>
      <c r="O480" s="1337"/>
    </row>
    <row r="481" spans="2:15" s="1340" customFormat="1">
      <c r="B481" s="1341"/>
      <c r="C481" s="1335"/>
      <c r="D481" s="1335"/>
      <c r="E481" s="1335"/>
      <c r="F481" s="1336" t="str">
        <f>Info!$B$3</f>
        <v>2018</v>
      </c>
      <c r="G481" s="1337"/>
      <c r="H481" s="1337"/>
      <c r="I481" s="1337"/>
      <c r="J481" s="1337"/>
      <c r="K481" s="1337"/>
      <c r="L481" s="1337"/>
      <c r="M481" s="1337"/>
      <c r="N481" s="1337"/>
      <c r="O481" s="1337"/>
    </row>
    <row r="482" spans="2:15" s="1340" customFormat="1">
      <c r="B482" s="1341"/>
      <c r="C482" s="1335"/>
      <c r="D482" s="1335"/>
      <c r="E482" s="1335"/>
      <c r="F482" s="1336" t="str">
        <f>Info!$B$3</f>
        <v>2018</v>
      </c>
      <c r="G482" s="1337"/>
      <c r="H482" s="1337"/>
      <c r="I482" s="1337"/>
      <c r="J482" s="1337"/>
      <c r="K482" s="1337"/>
      <c r="L482" s="1337"/>
      <c r="M482" s="1337"/>
      <c r="N482" s="1337"/>
      <c r="O482" s="1337"/>
    </row>
    <row r="483" spans="2:15" s="1340" customFormat="1">
      <c r="B483" s="1341"/>
      <c r="C483" s="1335"/>
      <c r="D483" s="1335"/>
      <c r="E483" s="1335"/>
      <c r="F483" s="1336" t="str">
        <f>Info!$B$3</f>
        <v>2018</v>
      </c>
      <c r="G483" s="1337"/>
      <c r="H483" s="1337"/>
      <c r="I483" s="1337"/>
      <c r="J483" s="1337"/>
      <c r="K483" s="1337"/>
      <c r="L483" s="1337"/>
      <c r="M483" s="1337"/>
      <c r="N483" s="1337"/>
      <c r="O483" s="1337"/>
    </row>
    <row r="484" spans="2:15" s="1340" customFormat="1">
      <c r="B484" s="1341"/>
      <c r="C484" s="1335"/>
      <c r="D484" s="1335"/>
      <c r="E484" s="1335"/>
      <c r="F484" s="1336" t="str">
        <f>Info!$B$3</f>
        <v>2018</v>
      </c>
      <c r="G484" s="1337"/>
      <c r="H484" s="1337"/>
      <c r="I484" s="1337"/>
      <c r="J484" s="1337"/>
      <c r="K484" s="1337"/>
      <c r="L484" s="1337"/>
      <c r="M484" s="1337"/>
      <c r="N484" s="1337"/>
      <c r="O484" s="1337"/>
    </row>
    <row r="485" spans="2:15" s="1340" customFormat="1">
      <c r="B485" s="1341"/>
      <c r="C485" s="1335"/>
      <c r="D485" s="1335"/>
      <c r="E485" s="1335"/>
      <c r="F485" s="1336" t="str">
        <f>Info!$B$3</f>
        <v>2018</v>
      </c>
      <c r="G485" s="1337"/>
      <c r="H485" s="1337"/>
      <c r="I485" s="1337"/>
      <c r="J485" s="1337"/>
      <c r="K485" s="1337"/>
      <c r="L485" s="1337"/>
      <c r="M485" s="1337"/>
      <c r="N485" s="1337"/>
      <c r="O485" s="1337"/>
    </row>
    <row r="486" spans="2:15" s="1340" customFormat="1">
      <c r="B486" s="1341"/>
      <c r="C486" s="1335"/>
      <c r="D486" s="1335"/>
      <c r="E486" s="1335"/>
      <c r="F486" s="1336" t="str">
        <f>Info!$B$3</f>
        <v>2018</v>
      </c>
      <c r="G486" s="1337"/>
      <c r="H486" s="1337"/>
      <c r="I486" s="1337"/>
      <c r="J486" s="1337"/>
      <c r="K486" s="1337"/>
      <c r="L486" s="1337"/>
      <c r="M486" s="1337"/>
      <c r="N486" s="1337"/>
      <c r="O486" s="1337"/>
    </row>
    <row r="487" spans="2:15" s="1340" customFormat="1">
      <c r="B487" s="1341"/>
      <c r="C487" s="1335"/>
      <c r="D487" s="1335"/>
      <c r="E487" s="1335"/>
      <c r="F487" s="1336" t="str">
        <f>Info!$B$3</f>
        <v>2018</v>
      </c>
      <c r="G487" s="1337"/>
      <c r="H487" s="1337"/>
      <c r="I487" s="1337"/>
      <c r="J487" s="1337"/>
      <c r="K487" s="1337"/>
      <c r="L487" s="1337"/>
      <c r="M487" s="1337"/>
      <c r="N487" s="1337"/>
      <c r="O487" s="1337"/>
    </row>
    <row r="488" spans="2:15" s="1340" customFormat="1">
      <c r="B488" s="1341"/>
      <c r="C488" s="1335"/>
      <c r="D488" s="1335"/>
      <c r="E488" s="1335"/>
      <c r="F488" s="1336" t="str">
        <f>Info!$B$3</f>
        <v>2018</v>
      </c>
      <c r="G488" s="1337"/>
      <c r="H488" s="1337"/>
      <c r="I488" s="1337"/>
      <c r="J488" s="1337"/>
      <c r="K488" s="1337"/>
      <c r="L488" s="1337"/>
      <c r="M488" s="1337"/>
      <c r="N488" s="1337"/>
      <c r="O488" s="1337"/>
    </row>
    <row r="489" spans="2:15" s="1340" customFormat="1">
      <c r="B489" s="1341"/>
      <c r="C489" s="1335"/>
      <c r="D489" s="1335"/>
      <c r="E489" s="1335"/>
      <c r="F489" s="1336" t="str">
        <f>Info!$B$3</f>
        <v>2018</v>
      </c>
      <c r="G489" s="1337"/>
      <c r="H489" s="1337"/>
      <c r="I489" s="1337"/>
      <c r="J489" s="1337"/>
      <c r="K489" s="1337"/>
      <c r="L489" s="1337"/>
      <c r="M489" s="1337"/>
      <c r="N489" s="1337"/>
      <c r="O489" s="1337"/>
    </row>
    <row r="490" spans="2:15" s="1340" customFormat="1">
      <c r="B490" s="1341"/>
      <c r="C490" s="1335"/>
      <c r="D490" s="1335"/>
      <c r="E490" s="1335"/>
      <c r="F490" s="1336" t="str">
        <f>Info!$B$3</f>
        <v>2018</v>
      </c>
      <c r="G490" s="1337"/>
      <c r="H490" s="1337"/>
      <c r="I490" s="1337"/>
      <c r="J490" s="1337"/>
      <c r="K490" s="1337"/>
      <c r="L490" s="1337"/>
      <c r="M490" s="1337"/>
      <c r="N490" s="1337"/>
      <c r="O490" s="1337"/>
    </row>
    <row r="491" spans="2:15" s="1340" customFormat="1">
      <c r="B491" s="1341"/>
      <c r="C491" s="1335"/>
      <c r="D491" s="1335"/>
      <c r="E491" s="1335"/>
      <c r="F491" s="1336" t="str">
        <f>Info!$B$3</f>
        <v>2018</v>
      </c>
      <c r="G491" s="1337"/>
      <c r="H491" s="1337"/>
      <c r="I491" s="1337"/>
      <c r="J491" s="1337"/>
      <c r="K491" s="1337"/>
      <c r="L491" s="1337"/>
      <c r="M491" s="1337"/>
      <c r="N491" s="1337"/>
      <c r="O491" s="1337"/>
    </row>
    <row r="492" spans="2:15" s="1340" customFormat="1">
      <c r="B492" s="1341"/>
      <c r="C492" s="1335"/>
      <c r="D492" s="1335"/>
      <c r="E492" s="1335"/>
      <c r="F492" s="1336" t="str">
        <f>Info!$B$3</f>
        <v>2018</v>
      </c>
      <c r="G492" s="1337"/>
      <c r="H492" s="1337"/>
      <c r="I492" s="1337"/>
      <c r="J492" s="1337"/>
      <c r="K492" s="1337"/>
      <c r="L492" s="1337"/>
      <c r="M492" s="1337"/>
      <c r="N492" s="1337"/>
      <c r="O492" s="1337"/>
    </row>
    <row r="493" spans="2:15" s="1340" customFormat="1">
      <c r="B493" s="1341"/>
      <c r="C493" s="1335"/>
      <c r="D493" s="1335"/>
      <c r="E493" s="1335"/>
      <c r="F493" s="1336" t="str">
        <f>Info!$B$3</f>
        <v>2018</v>
      </c>
      <c r="G493" s="1337"/>
      <c r="H493" s="1337"/>
      <c r="I493" s="1337"/>
      <c r="J493" s="1337"/>
      <c r="K493" s="1337"/>
      <c r="L493" s="1337"/>
      <c r="M493" s="1337"/>
      <c r="N493" s="1337"/>
      <c r="O493" s="1337"/>
    </row>
    <row r="494" spans="2:15" s="1340" customFormat="1">
      <c r="B494" s="1341"/>
      <c r="C494" s="1335"/>
      <c r="D494" s="1335"/>
      <c r="E494" s="1335"/>
      <c r="F494" s="1336" t="str">
        <f>Info!$B$3</f>
        <v>2018</v>
      </c>
      <c r="G494" s="1337"/>
      <c r="H494" s="1337"/>
      <c r="I494" s="1337"/>
      <c r="J494" s="1337"/>
      <c r="K494" s="1337"/>
      <c r="L494" s="1337"/>
      <c r="M494" s="1337"/>
      <c r="N494" s="1337"/>
      <c r="O494" s="1337"/>
    </row>
    <row r="495" spans="2:15" s="1340" customFormat="1">
      <c r="B495" s="1341"/>
      <c r="C495" s="1335"/>
      <c r="D495" s="1335"/>
      <c r="E495" s="1335"/>
      <c r="F495" s="1336" t="str">
        <f>Info!$B$3</f>
        <v>2018</v>
      </c>
      <c r="G495" s="1337"/>
      <c r="H495" s="1337"/>
      <c r="I495" s="1337"/>
      <c r="J495" s="1337"/>
      <c r="K495" s="1337"/>
      <c r="L495" s="1337"/>
      <c r="M495" s="1337"/>
      <c r="N495" s="1337"/>
      <c r="O495" s="1337"/>
    </row>
    <row r="496" spans="2:15" s="1340" customFormat="1">
      <c r="B496" s="1341"/>
      <c r="C496" s="1335"/>
      <c r="D496" s="1335"/>
      <c r="E496" s="1335"/>
      <c r="F496" s="1336" t="str">
        <f>Info!$B$3</f>
        <v>2018</v>
      </c>
      <c r="G496" s="1337"/>
      <c r="H496" s="1337"/>
      <c r="I496" s="1337"/>
      <c r="J496" s="1337"/>
      <c r="K496" s="1337"/>
      <c r="L496" s="1337"/>
      <c r="M496" s="1337"/>
      <c r="N496" s="1337"/>
      <c r="O496" s="1337"/>
    </row>
    <row r="497" spans="2:15" s="1340" customFormat="1">
      <c r="B497" s="1341"/>
      <c r="C497" s="1335"/>
      <c r="D497" s="1335"/>
      <c r="E497" s="1335"/>
      <c r="F497" s="1336" t="str">
        <f>Info!$B$3</f>
        <v>2018</v>
      </c>
      <c r="G497" s="1337"/>
      <c r="H497" s="1337"/>
      <c r="I497" s="1337"/>
      <c r="J497" s="1337"/>
      <c r="K497" s="1337"/>
      <c r="L497" s="1337"/>
      <c r="M497" s="1337"/>
      <c r="N497" s="1337"/>
      <c r="O497" s="1337"/>
    </row>
    <row r="498" spans="2:15" s="1340" customFormat="1">
      <c r="B498" s="1341"/>
      <c r="C498" s="1335"/>
      <c r="D498" s="1335"/>
      <c r="E498" s="1335"/>
      <c r="F498" s="1336" t="str">
        <f>Info!$B$3</f>
        <v>2018</v>
      </c>
      <c r="G498" s="1337"/>
      <c r="H498" s="1337"/>
      <c r="I498" s="1337"/>
      <c r="J498" s="1337"/>
      <c r="K498" s="1337"/>
      <c r="L498" s="1337"/>
      <c r="M498" s="1337"/>
      <c r="N498" s="1337"/>
      <c r="O498" s="1337"/>
    </row>
    <row r="499" spans="2:15" s="1340" customFormat="1">
      <c r="B499" s="1341"/>
      <c r="C499" s="1335"/>
      <c r="D499" s="1335"/>
      <c r="E499" s="1335"/>
      <c r="F499" s="1336" t="str">
        <f>Info!$B$3</f>
        <v>2018</v>
      </c>
      <c r="G499" s="1337"/>
      <c r="H499" s="1337"/>
      <c r="I499" s="1337"/>
      <c r="J499" s="1337"/>
      <c r="K499" s="1337"/>
      <c r="L499" s="1337"/>
      <c r="M499" s="1337"/>
      <c r="N499" s="1337"/>
      <c r="O499" s="1337"/>
    </row>
    <row r="500" spans="2:15" s="1340" customFormat="1">
      <c r="B500" s="1341"/>
      <c r="C500" s="1335"/>
      <c r="D500" s="1335"/>
      <c r="E500" s="1335"/>
      <c r="F500" s="1336" t="str">
        <f>Info!$B$3</f>
        <v>2018</v>
      </c>
      <c r="G500" s="1337"/>
      <c r="H500" s="1337"/>
      <c r="I500" s="1337"/>
      <c r="J500" s="1337"/>
      <c r="K500" s="1337"/>
      <c r="L500" s="1337"/>
      <c r="M500" s="1337"/>
      <c r="N500" s="1337"/>
      <c r="O500" s="1337"/>
    </row>
    <row r="501" spans="2:15" s="1340" customFormat="1">
      <c r="B501" s="1341"/>
      <c r="C501" s="1335"/>
      <c r="D501" s="1335"/>
      <c r="E501" s="1335"/>
      <c r="F501" s="1336" t="str">
        <f>Info!$B$3</f>
        <v>2018</v>
      </c>
      <c r="G501" s="1337"/>
      <c r="H501" s="1337"/>
      <c r="I501" s="1337"/>
      <c r="J501" s="1337"/>
      <c r="K501" s="1337"/>
      <c r="L501" s="1337"/>
      <c r="M501" s="1337"/>
      <c r="N501" s="1337"/>
      <c r="O501" s="1337"/>
    </row>
    <row r="502" spans="2:15" s="1340" customFormat="1">
      <c r="B502" s="1341"/>
      <c r="C502" s="1335"/>
      <c r="D502" s="1335"/>
      <c r="E502" s="1335"/>
      <c r="F502" s="1336" t="str">
        <f>Info!$B$3</f>
        <v>2018</v>
      </c>
      <c r="G502" s="1337"/>
      <c r="H502" s="1337"/>
      <c r="I502" s="1337"/>
      <c r="J502" s="1337"/>
      <c r="K502" s="1337"/>
      <c r="L502" s="1337"/>
      <c r="M502" s="1337"/>
      <c r="N502" s="1337"/>
      <c r="O502" s="1337"/>
    </row>
    <row r="503" spans="2:15" s="1340" customFormat="1">
      <c r="B503" s="1341"/>
      <c r="C503" s="1335"/>
      <c r="D503" s="1335"/>
      <c r="E503" s="1335"/>
      <c r="F503" s="1336" t="str">
        <f>Info!$B$3</f>
        <v>2018</v>
      </c>
      <c r="G503" s="1337"/>
      <c r="H503" s="1337"/>
      <c r="I503" s="1337"/>
      <c r="J503" s="1337"/>
      <c r="K503" s="1337"/>
      <c r="L503" s="1337"/>
      <c r="M503" s="1337"/>
      <c r="N503" s="1337"/>
      <c r="O503" s="1337"/>
    </row>
    <row r="504" spans="2:15" s="1340" customFormat="1">
      <c r="B504" s="1341"/>
      <c r="C504" s="1335"/>
      <c r="D504" s="1335"/>
      <c r="E504" s="1335"/>
      <c r="F504" s="1336" t="str">
        <f>Info!$B$3</f>
        <v>2018</v>
      </c>
      <c r="G504" s="1337"/>
      <c r="H504" s="1337"/>
      <c r="I504" s="1337"/>
      <c r="J504" s="1337"/>
      <c r="K504" s="1337"/>
      <c r="L504" s="1337"/>
      <c r="M504" s="1337"/>
      <c r="N504" s="1337"/>
      <c r="O504" s="1337"/>
    </row>
    <row r="505" spans="2:15" s="1340" customFormat="1">
      <c r="B505" s="1341"/>
      <c r="C505" s="1335"/>
      <c r="D505" s="1335"/>
      <c r="E505" s="1335"/>
      <c r="F505" s="1336" t="str">
        <f>Info!$B$3</f>
        <v>2018</v>
      </c>
      <c r="G505" s="1337"/>
      <c r="H505" s="1337"/>
      <c r="I505" s="1337"/>
      <c r="J505" s="1337"/>
      <c r="K505" s="1337"/>
      <c r="L505" s="1337"/>
      <c r="M505" s="1337"/>
      <c r="N505" s="1337"/>
      <c r="O505" s="1337"/>
    </row>
    <row r="506" spans="2:15" s="1340" customFormat="1">
      <c r="B506" s="1341"/>
      <c r="C506" s="1335"/>
      <c r="D506" s="1335"/>
      <c r="E506" s="1335"/>
      <c r="F506" s="1336" t="str">
        <f>Info!$B$3</f>
        <v>2018</v>
      </c>
      <c r="G506" s="1337"/>
      <c r="H506" s="1337"/>
      <c r="I506" s="1337"/>
      <c r="J506" s="1337"/>
      <c r="K506" s="1337"/>
      <c r="L506" s="1337"/>
      <c r="M506" s="1337"/>
      <c r="N506" s="1337"/>
      <c r="O506" s="1337"/>
    </row>
    <row r="507" spans="2:15" s="1340" customFormat="1">
      <c r="B507" s="1341"/>
      <c r="C507" s="1335"/>
      <c r="D507" s="1335"/>
      <c r="E507" s="1335"/>
      <c r="F507" s="1336" t="str">
        <f>Info!$B$3</f>
        <v>2018</v>
      </c>
      <c r="G507" s="1337"/>
      <c r="H507" s="1337"/>
      <c r="I507" s="1337"/>
      <c r="J507" s="1337"/>
      <c r="K507" s="1337"/>
      <c r="L507" s="1337"/>
      <c r="M507" s="1337"/>
      <c r="N507" s="1337"/>
      <c r="O507" s="1337"/>
    </row>
    <row r="508" spans="2:15" s="1340" customFormat="1">
      <c r="B508" s="1341"/>
      <c r="C508" s="1335"/>
      <c r="D508" s="1335"/>
      <c r="E508" s="1335"/>
      <c r="F508" s="1336" t="str">
        <f>Info!$B$3</f>
        <v>2018</v>
      </c>
      <c r="G508" s="1337"/>
      <c r="H508" s="1337"/>
      <c r="I508" s="1337"/>
      <c r="J508" s="1337"/>
      <c r="K508" s="1337"/>
      <c r="L508" s="1337"/>
      <c r="M508" s="1337"/>
      <c r="N508" s="1337"/>
      <c r="O508" s="1337"/>
    </row>
    <row r="509" spans="2:15" s="1340" customFormat="1">
      <c r="B509" s="1341"/>
      <c r="C509" s="1335"/>
      <c r="D509" s="1335"/>
      <c r="E509" s="1335"/>
      <c r="F509" s="1336" t="str">
        <f>Info!$B$3</f>
        <v>2018</v>
      </c>
      <c r="G509" s="1337"/>
      <c r="H509" s="1337"/>
      <c r="I509" s="1337"/>
      <c r="J509" s="1337"/>
      <c r="K509" s="1337"/>
      <c r="L509" s="1337"/>
      <c r="M509" s="1337"/>
      <c r="N509" s="1337"/>
      <c r="O509" s="1337"/>
    </row>
    <row r="510" spans="2:15" s="1340" customFormat="1">
      <c r="B510" s="1341"/>
      <c r="C510" s="1335"/>
      <c r="D510" s="1335"/>
      <c r="E510" s="1335"/>
      <c r="F510" s="1336" t="str">
        <f>Info!$B$3</f>
        <v>2018</v>
      </c>
      <c r="G510" s="1337"/>
      <c r="H510" s="1337"/>
      <c r="I510" s="1337"/>
      <c r="J510" s="1337"/>
      <c r="K510" s="1337"/>
      <c r="L510" s="1337"/>
      <c r="M510" s="1337"/>
      <c r="N510" s="1337"/>
      <c r="O510" s="1337"/>
    </row>
    <row r="511" spans="2:15" s="1340" customFormat="1">
      <c r="B511" s="1341"/>
      <c r="C511" s="1335"/>
      <c r="D511" s="1335"/>
      <c r="E511" s="1335"/>
      <c r="F511" s="1336" t="str">
        <f>Info!$B$3</f>
        <v>2018</v>
      </c>
      <c r="G511" s="1337"/>
      <c r="H511" s="1337"/>
      <c r="I511" s="1337"/>
      <c r="J511" s="1337"/>
      <c r="K511" s="1337"/>
      <c r="L511" s="1337"/>
      <c r="M511" s="1337"/>
      <c r="N511" s="1337"/>
      <c r="O511" s="1337"/>
    </row>
    <row r="512" spans="2:15" s="1340" customFormat="1">
      <c r="B512" s="1341"/>
      <c r="C512" s="1335"/>
      <c r="D512" s="1335"/>
      <c r="E512" s="1335"/>
      <c r="F512" s="1336" t="str">
        <f>Info!$B$3</f>
        <v>2018</v>
      </c>
      <c r="G512" s="1337"/>
      <c r="H512" s="1337"/>
      <c r="I512" s="1337"/>
      <c r="J512" s="1337"/>
      <c r="K512" s="1337"/>
      <c r="L512" s="1337"/>
      <c r="M512" s="1337"/>
      <c r="N512" s="1337"/>
      <c r="O512" s="1337"/>
    </row>
    <row r="513" spans="2:15" s="1340" customFormat="1">
      <c r="B513" s="1341"/>
      <c r="C513" s="1335"/>
      <c r="D513" s="1335"/>
      <c r="E513" s="1335"/>
      <c r="F513" s="1336" t="str">
        <f>Info!$B$3</f>
        <v>2018</v>
      </c>
      <c r="G513" s="1337"/>
      <c r="H513" s="1337"/>
      <c r="I513" s="1337"/>
      <c r="J513" s="1337"/>
      <c r="K513" s="1337"/>
      <c r="L513" s="1337"/>
      <c r="M513" s="1337"/>
      <c r="N513" s="1337"/>
      <c r="O513" s="1337"/>
    </row>
    <row r="514" spans="2:15" s="1340" customFormat="1">
      <c r="B514" s="1341"/>
      <c r="C514" s="1335"/>
      <c r="D514" s="1335"/>
      <c r="E514" s="1335"/>
      <c r="F514" s="1336" t="str">
        <f>Info!$B$3</f>
        <v>2018</v>
      </c>
      <c r="G514" s="1337"/>
      <c r="H514" s="1337"/>
      <c r="I514" s="1337"/>
      <c r="J514" s="1337"/>
      <c r="K514" s="1337"/>
      <c r="L514" s="1337"/>
      <c r="M514" s="1337"/>
      <c r="N514" s="1337"/>
      <c r="O514" s="1337"/>
    </row>
    <row r="515" spans="2:15" s="1340" customFormat="1">
      <c r="B515" s="1341"/>
      <c r="C515" s="1335"/>
      <c r="D515" s="1335"/>
      <c r="E515" s="1335"/>
      <c r="F515" s="1336" t="str">
        <f>Info!$B$3</f>
        <v>2018</v>
      </c>
      <c r="G515" s="1337"/>
      <c r="H515" s="1337"/>
      <c r="I515" s="1337"/>
      <c r="J515" s="1337"/>
      <c r="K515" s="1337"/>
      <c r="L515" s="1337"/>
      <c r="M515" s="1337"/>
      <c r="N515" s="1337"/>
      <c r="O515" s="1337"/>
    </row>
    <row r="516" spans="2:15" s="1340" customFormat="1">
      <c r="B516" s="1341"/>
      <c r="C516" s="1335"/>
      <c r="D516" s="1335"/>
      <c r="E516" s="1335"/>
      <c r="F516" s="1336" t="str">
        <f>Info!$B$3</f>
        <v>2018</v>
      </c>
      <c r="G516" s="1337"/>
      <c r="H516" s="1337"/>
      <c r="I516" s="1337"/>
      <c r="J516" s="1337"/>
      <c r="K516" s="1337"/>
      <c r="L516" s="1337"/>
      <c r="M516" s="1337"/>
      <c r="N516" s="1337"/>
      <c r="O516" s="1337"/>
    </row>
    <row r="517" spans="2:15" s="1340" customFormat="1">
      <c r="B517" s="1341"/>
      <c r="C517" s="1335"/>
      <c r="D517" s="1335"/>
      <c r="E517" s="1335"/>
      <c r="F517" s="1336" t="str">
        <f>Info!$B$3</f>
        <v>2018</v>
      </c>
      <c r="G517" s="1337"/>
      <c r="H517" s="1337"/>
      <c r="I517" s="1337"/>
      <c r="J517" s="1337"/>
      <c r="K517" s="1337"/>
      <c r="L517" s="1337"/>
      <c r="M517" s="1337"/>
      <c r="N517" s="1337"/>
      <c r="O517" s="1337"/>
    </row>
    <row r="518" spans="2:15" s="1340" customFormat="1">
      <c r="B518" s="1341"/>
      <c r="C518" s="1335"/>
      <c r="D518" s="1335"/>
      <c r="E518" s="1335"/>
      <c r="F518" s="1336" t="str">
        <f>Info!$B$3</f>
        <v>2018</v>
      </c>
      <c r="G518" s="1337"/>
      <c r="H518" s="1337"/>
      <c r="I518" s="1337"/>
      <c r="J518" s="1337"/>
      <c r="K518" s="1337"/>
      <c r="L518" s="1337"/>
      <c r="M518" s="1337"/>
      <c r="N518" s="1337"/>
      <c r="O518" s="1337"/>
    </row>
    <row r="519" spans="2:15" s="1340" customFormat="1">
      <c r="B519" s="1341"/>
      <c r="C519" s="1335"/>
      <c r="D519" s="1335"/>
      <c r="E519" s="1335"/>
      <c r="F519" s="1336" t="str">
        <f>Info!$B$3</f>
        <v>2018</v>
      </c>
      <c r="G519" s="1337"/>
      <c r="H519" s="1337"/>
      <c r="I519" s="1337"/>
      <c r="J519" s="1337"/>
      <c r="K519" s="1337"/>
      <c r="L519" s="1337"/>
      <c r="M519" s="1337"/>
      <c r="N519" s="1337"/>
      <c r="O519" s="1337"/>
    </row>
    <row r="520" spans="2:15" s="1340" customFormat="1">
      <c r="B520" s="1341"/>
      <c r="C520" s="1335"/>
      <c r="D520" s="1335"/>
      <c r="E520" s="1335"/>
      <c r="F520" s="1336" t="str">
        <f>Info!$B$3</f>
        <v>2018</v>
      </c>
      <c r="G520" s="1337"/>
      <c r="H520" s="1337"/>
      <c r="I520" s="1337"/>
      <c r="J520" s="1337"/>
      <c r="K520" s="1337"/>
      <c r="L520" s="1337"/>
      <c r="M520" s="1337"/>
      <c r="N520" s="1337"/>
      <c r="O520" s="1337"/>
    </row>
    <row r="521" spans="2:15" s="1340" customFormat="1">
      <c r="B521" s="1341"/>
      <c r="C521" s="1335"/>
      <c r="D521" s="1335"/>
      <c r="E521" s="1335"/>
      <c r="F521" s="1336" t="str">
        <f>Info!$B$3</f>
        <v>2018</v>
      </c>
      <c r="G521" s="1337"/>
      <c r="H521" s="1337"/>
      <c r="I521" s="1337"/>
      <c r="J521" s="1337"/>
      <c r="K521" s="1337"/>
      <c r="L521" s="1337"/>
      <c r="M521" s="1337"/>
      <c r="N521" s="1337"/>
      <c r="O521" s="1337"/>
    </row>
    <row r="522" spans="2:15" s="1340" customFormat="1">
      <c r="B522" s="1341"/>
      <c r="C522" s="1335"/>
      <c r="D522" s="1335"/>
      <c r="E522" s="1335"/>
      <c r="F522" s="1336" t="str">
        <f>Info!$B$3</f>
        <v>2018</v>
      </c>
      <c r="G522" s="1337"/>
      <c r="H522" s="1337"/>
      <c r="I522" s="1337"/>
      <c r="J522" s="1337"/>
      <c r="K522" s="1337"/>
      <c r="L522" s="1337"/>
      <c r="M522" s="1337"/>
      <c r="N522" s="1337"/>
      <c r="O522" s="1337"/>
    </row>
    <row r="523" spans="2:15" s="1340" customFormat="1">
      <c r="B523" s="1341"/>
      <c r="C523" s="1335"/>
      <c r="D523" s="1335"/>
      <c r="E523" s="1335"/>
      <c r="F523" s="1336" t="str">
        <f>Info!$B$3</f>
        <v>2018</v>
      </c>
      <c r="G523" s="1337"/>
      <c r="H523" s="1337"/>
      <c r="I523" s="1337"/>
      <c r="J523" s="1337"/>
      <c r="K523" s="1337"/>
      <c r="L523" s="1337"/>
      <c r="M523" s="1337"/>
      <c r="N523" s="1337"/>
      <c r="O523" s="1337"/>
    </row>
    <row r="524" spans="2:15" s="1340" customFormat="1">
      <c r="B524" s="1341"/>
      <c r="C524" s="1335"/>
      <c r="D524" s="1335"/>
      <c r="E524" s="1335"/>
      <c r="F524" s="1336" t="str">
        <f>Info!$B$3</f>
        <v>2018</v>
      </c>
      <c r="G524" s="1337"/>
      <c r="H524" s="1337"/>
      <c r="I524" s="1337"/>
      <c r="J524" s="1337"/>
      <c r="K524" s="1337"/>
      <c r="L524" s="1337"/>
      <c r="M524" s="1337"/>
      <c r="N524" s="1337"/>
      <c r="O524" s="1337"/>
    </row>
    <row r="525" spans="2:15" s="1340" customFormat="1">
      <c r="B525" s="1341"/>
      <c r="C525" s="1335"/>
      <c r="D525" s="1335"/>
      <c r="E525" s="1335"/>
      <c r="F525" s="1336" t="str">
        <f>Info!$B$3</f>
        <v>2018</v>
      </c>
      <c r="G525" s="1337"/>
      <c r="H525" s="1337"/>
      <c r="I525" s="1337"/>
      <c r="J525" s="1337"/>
      <c r="K525" s="1337"/>
      <c r="L525" s="1337"/>
      <c r="M525" s="1337"/>
      <c r="N525" s="1337"/>
      <c r="O525" s="1337"/>
    </row>
    <row r="526" spans="2:15" s="1340" customFormat="1">
      <c r="B526" s="1341"/>
      <c r="C526" s="1335"/>
      <c r="D526" s="1335"/>
      <c r="E526" s="1335"/>
      <c r="F526" s="1336" t="str">
        <f>Info!$B$3</f>
        <v>2018</v>
      </c>
      <c r="G526" s="1337"/>
      <c r="H526" s="1337"/>
      <c r="I526" s="1337"/>
      <c r="J526" s="1337"/>
      <c r="K526" s="1337"/>
      <c r="L526" s="1337"/>
      <c r="M526" s="1337"/>
      <c r="N526" s="1337"/>
      <c r="O526" s="1337"/>
    </row>
    <row r="527" spans="2:15" s="1340" customFormat="1">
      <c r="B527" s="1341"/>
      <c r="C527" s="1335"/>
      <c r="D527" s="1335"/>
      <c r="E527" s="1335"/>
      <c r="F527" s="1336" t="str">
        <f>Info!$B$3</f>
        <v>2018</v>
      </c>
      <c r="G527" s="1337"/>
      <c r="H527" s="1337"/>
      <c r="I527" s="1337"/>
      <c r="J527" s="1337"/>
      <c r="K527" s="1337"/>
      <c r="L527" s="1337"/>
      <c r="M527" s="1337"/>
      <c r="N527" s="1337"/>
      <c r="O527" s="1337"/>
    </row>
    <row r="528" spans="2:15" s="1340" customFormat="1">
      <c r="B528" s="1341"/>
      <c r="C528" s="1335"/>
      <c r="D528" s="1335"/>
      <c r="E528" s="1335"/>
      <c r="F528" s="1336" t="str">
        <f>Info!$B$3</f>
        <v>2018</v>
      </c>
      <c r="G528" s="1337"/>
      <c r="H528" s="1337"/>
      <c r="I528" s="1337"/>
      <c r="J528" s="1337"/>
      <c r="K528" s="1337"/>
      <c r="L528" s="1337"/>
      <c r="M528" s="1337"/>
      <c r="N528" s="1337"/>
      <c r="O528" s="1337"/>
    </row>
    <row r="529" spans="2:15" s="1340" customFormat="1">
      <c r="B529" s="1341"/>
      <c r="C529" s="1335"/>
      <c r="D529" s="1335"/>
      <c r="E529" s="1335"/>
      <c r="F529" s="1336" t="str">
        <f>Info!$B$3</f>
        <v>2018</v>
      </c>
      <c r="G529" s="1337"/>
      <c r="H529" s="1337"/>
      <c r="I529" s="1337"/>
      <c r="J529" s="1337"/>
      <c r="K529" s="1337"/>
      <c r="L529" s="1337"/>
      <c r="M529" s="1337"/>
      <c r="N529" s="1337"/>
      <c r="O529" s="1337"/>
    </row>
    <row r="530" spans="2:15" s="1340" customFormat="1">
      <c r="B530" s="1341"/>
      <c r="C530" s="1335"/>
      <c r="D530" s="1335"/>
      <c r="E530" s="1335"/>
      <c r="F530" s="1336" t="str">
        <f>Info!$B$3</f>
        <v>2018</v>
      </c>
      <c r="G530" s="1337"/>
      <c r="H530" s="1337"/>
      <c r="I530" s="1337"/>
      <c r="J530" s="1337"/>
      <c r="K530" s="1337"/>
      <c r="L530" s="1337"/>
      <c r="M530" s="1337"/>
      <c r="N530" s="1337"/>
      <c r="O530" s="1337"/>
    </row>
    <row r="531" spans="2:15" s="1340" customFormat="1">
      <c r="B531" s="1341"/>
      <c r="C531" s="1335"/>
      <c r="D531" s="1335"/>
      <c r="E531" s="1335"/>
      <c r="F531" s="1336" t="str">
        <f>Info!$B$3</f>
        <v>2018</v>
      </c>
      <c r="G531" s="1337"/>
      <c r="H531" s="1337"/>
      <c r="I531" s="1337"/>
      <c r="J531" s="1337"/>
      <c r="K531" s="1337"/>
      <c r="L531" s="1337"/>
      <c r="M531" s="1337"/>
      <c r="N531" s="1337"/>
      <c r="O531" s="1337"/>
    </row>
    <row r="532" spans="2:15" s="1340" customFormat="1">
      <c r="B532" s="1341"/>
      <c r="C532" s="1335"/>
      <c r="D532" s="1335"/>
      <c r="E532" s="1335"/>
      <c r="F532" s="1336" t="str">
        <f>Info!$B$3</f>
        <v>2018</v>
      </c>
      <c r="G532" s="1337"/>
      <c r="H532" s="1337"/>
      <c r="I532" s="1337"/>
      <c r="J532" s="1337"/>
      <c r="K532" s="1337"/>
      <c r="L532" s="1337"/>
      <c r="M532" s="1337"/>
      <c r="N532" s="1337"/>
      <c r="O532" s="1337"/>
    </row>
    <row r="533" spans="2:15" s="1340" customFormat="1">
      <c r="B533" s="1341"/>
      <c r="C533" s="1335"/>
      <c r="D533" s="1335"/>
      <c r="E533" s="1335"/>
      <c r="F533" s="1336" t="str">
        <f>Info!$B$3</f>
        <v>2018</v>
      </c>
      <c r="G533" s="1337"/>
      <c r="H533" s="1337"/>
      <c r="I533" s="1337"/>
      <c r="J533" s="1337"/>
      <c r="K533" s="1337"/>
      <c r="L533" s="1337"/>
      <c r="M533" s="1337"/>
      <c r="N533" s="1337"/>
      <c r="O533" s="1337"/>
    </row>
    <row r="534" spans="2:15" s="1340" customFormat="1">
      <c r="B534" s="1341"/>
      <c r="C534" s="1335"/>
      <c r="D534" s="1335"/>
      <c r="E534" s="1335"/>
      <c r="F534" s="1336" t="str">
        <f>Info!$B$3</f>
        <v>2018</v>
      </c>
      <c r="G534" s="1337"/>
      <c r="H534" s="1337"/>
      <c r="I534" s="1337"/>
      <c r="J534" s="1337"/>
      <c r="K534" s="1337"/>
      <c r="L534" s="1337"/>
      <c r="M534" s="1337"/>
      <c r="N534" s="1337"/>
      <c r="O534" s="1337"/>
    </row>
    <row r="535" spans="2:15" s="1340" customFormat="1">
      <c r="B535" s="1341"/>
      <c r="C535" s="1335"/>
      <c r="D535" s="1335"/>
      <c r="E535" s="1335"/>
      <c r="F535" s="1336" t="str">
        <f>Info!$B$3</f>
        <v>2018</v>
      </c>
      <c r="G535" s="1337"/>
      <c r="H535" s="1337"/>
      <c r="I535" s="1337"/>
      <c r="J535" s="1337"/>
      <c r="K535" s="1337"/>
      <c r="L535" s="1337"/>
      <c r="M535" s="1337"/>
      <c r="N535" s="1337"/>
      <c r="O535" s="1337"/>
    </row>
    <row r="536" spans="2:15" s="1340" customFormat="1">
      <c r="B536" s="1341"/>
      <c r="C536" s="1335"/>
      <c r="D536" s="1335"/>
      <c r="E536" s="1335"/>
      <c r="F536" s="1336" t="str">
        <f>Info!$B$3</f>
        <v>2018</v>
      </c>
      <c r="G536" s="1337"/>
      <c r="H536" s="1337"/>
      <c r="I536" s="1337"/>
      <c r="J536" s="1337"/>
      <c r="K536" s="1337"/>
      <c r="L536" s="1337"/>
      <c r="M536" s="1337"/>
      <c r="N536" s="1337"/>
      <c r="O536" s="1337"/>
    </row>
    <row r="537" spans="2:15" s="1340" customFormat="1">
      <c r="B537" s="1341"/>
      <c r="C537" s="1335"/>
      <c r="D537" s="1335"/>
      <c r="E537" s="1335"/>
      <c r="F537" s="1336" t="str">
        <f>Info!$B$3</f>
        <v>2018</v>
      </c>
      <c r="G537" s="1337"/>
      <c r="H537" s="1337"/>
      <c r="I537" s="1337"/>
      <c r="J537" s="1337"/>
      <c r="K537" s="1337"/>
      <c r="L537" s="1337"/>
      <c r="M537" s="1337"/>
      <c r="N537" s="1337"/>
      <c r="O537" s="1337"/>
    </row>
    <row r="538" spans="2:15" s="1340" customFormat="1">
      <c r="B538" s="1341"/>
      <c r="C538" s="1335"/>
      <c r="D538" s="1335"/>
      <c r="E538" s="1335"/>
      <c r="F538" s="1336" t="str">
        <f>Info!$B$3</f>
        <v>2018</v>
      </c>
      <c r="G538" s="1337"/>
      <c r="H538" s="1337"/>
      <c r="I538" s="1337"/>
      <c r="J538" s="1337"/>
      <c r="K538" s="1337"/>
      <c r="L538" s="1337"/>
      <c r="M538" s="1337"/>
      <c r="N538" s="1337"/>
      <c r="O538" s="1337"/>
    </row>
    <row r="539" spans="2:15" s="1340" customFormat="1">
      <c r="B539" s="1341"/>
      <c r="C539" s="1335"/>
      <c r="D539" s="1335"/>
      <c r="E539" s="1335"/>
      <c r="F539" s="1336" t="str">
        <f>Info!$B$3</f>
        <v>2018</v>
      </c>
      <c r="G539" s="1337"/>
      <c r="H539" s="1337"/>
      <c r="I539" s="1337"/>
      <c r="J539" s="1337"/>
      <c r="K539" s="1337"/>
      <c r="L539" s="1337"/>
      <c r="M539" s="1337"/>
      <c r="N539" s="1337"/>
      <c r="O539" s="1337"/>
    </row>
    <row r="540" spans="2:15" s="1340" customFormat="1">
      <c r="B540" s="1341"/>
      <c r="C540" s="1335"/>
      <c r="D540" s="1335"/>
      <c r="E540" s="1335"/>
      <c r="F540" s="1336" t="str">
        <f>Info!$B$3</f>
        <v>2018</v>
      </c>
      <c r="G540" s="1337"/>
      <c r="H540" s="1337"/>
      <c r="I540" s="1337"/>
      <c r="J540" s="1337"/>
      <c r="K540" s="1337"/>
      <c r="L540" s="1337"/>
      <c r="M540" s="1337"/>
      <c r="N540" s="1337"/>
      <c r="O540" s="1337"/>
    </row>
    <row r="541" spans="2:15" s="1340" customFormat="1">
      <c r="B541" s="1341"/>
      <c r="C541" s="1335"/>
      <c r="D541" s="1335"/>
      <c r="E541" s="1335"/>
      <c r="F541" s="1336" t="str">
        <f>Info!$B$3</f>
        <v>2018</v>
      </c>
      <c r="G541" s="1337"/>
      <c r="H541" s="1337"/>
      <c r="I541" s="1337"/>
      <c r="J541" s="1337"/>
      <c r="K541" s="1337"/>
      <c r="L541" s="1337"/>
      <c r="M541" s="1337"/>
      <c r="N541" s="1337"/>
      <c r="O541" s="1337"/>
    </row>
    <row r="542" spans="2:15" s="1340" customFormat="1">
      <c r="B542" s="1341"/>
      <c r="C542" s="1335"/>
      <c r="D542" s="1335"/>
      <c r="E542" s="1335"/>
      <c r="F542" s="1336" t="str">
        <f>Info!$B$3</f>
        <v>2018</v>
      </c>
      <c r="G542" s="1337"/>
      <c r="H542" s="1337"/>
      <c r="I542" s="1337"/>
      <c r="J542" s="1337"/>
      <c r="K542" s="1337"/>
      <c r="L542" s="1337"/>
      <c r="M542" s="1337"/>
      <c r="N542" s="1337"/>
      <c r="O542" s="1337"/>
    </row>
    <row r="543" spans="2:15" s="1340" customFormat="1">
      <c r="B543" s="1341"/>
      <c r="C543" s="1335"/>
      <c r="D543" s="1335"/>
      <c r="E543" s="1335"/>
      <c r="F543" s="1336" t="str">
        <f>Info!$B$3</f>
        <v>2018</v>
      </c>
      <c r="G543" s="1337"/>
      <c r="H543" s="1337"/>
      <c r="I543" s="1337"/>
      <c r="J543" s="1337"/>
      <c r="K543" s="1337"/>
      <c r="L543" s="1337"/>
      <c r="M543" s="1337"/>
      <c r="N543" s="1337"/>
      <c r="O543" s="1337"/>
    </row>
    <row r="544" spans="2:15" s="1340" customFormat="1">
      <c r="B544" s="1341"/>
      <c r="C544" s="1335"/>
      <c r="D544" s="1335"/>
      <c r="E544" s="1335"/>
      <c r="F544" s="1336" t="str">
        <f>Info!$B$3</f>
        <v>2018</v>
      </c>
      <c r="G544" s="1337"/>
      <c r="H544" s="1337"/>
      <c r="I544" s="1337"/>
      <c r="J544" s="1337"/>
      <c r="K544" s="1337"/>
      <c r="L544" s="1337"/>
      <c r="M544" s="1337"/>
      <c r="N544" s="1337"/>
      <c r="O544" s="1337"/>
    </row>
    <row r="545" spans="2:15" s="1340" customFormat="1">
      <c r="B545" s="1341"/>
      <c r="C545" s="1335"/>
      <c r="D545" s="1335"/>
      <c r="E545" s="1335"/>
      <c r="F545" s="1336" t="str">
        <f>Info!$B$3</f>
        <v>2018</v>
      </c>
      <c r="G545" s="1337"/>
      <c r="H545" s="1337"/>
      <c r="I545" s="1337"/>
      <c r="J545" s="1337"/>
      <c r="K545" s="1337"/>
      <c r="L545" s="1337"/>
      <c r="M545" s="1337"/>
      <c r="N545" s="1337"/>
      <c r="O545" s="1337"/>
    </row>
    <row r="546" spans="2:15" s="1340" customFormat="1">
      <c r="B546" s="1341"/>
      <c r="C546" s="1335"/>
      <c r="D546" s="1335"/>
      <c r="E546" s="1335"/>
      <c r="F546" s="1336" t="str">
        <f>Info!$B$3</f>
        <v>2018</v>
      </c>
      <c r="G546" s="1337"/>
      <c r="H546" s="1337"/>
      <c r="I546" s="1337"/>
      <c r="J546" s="1337"/>
      <c r="K546" s="1337"/>
      <c r="L546" s="1337"/>
      <c r="M546" s="1337"/>
      <c r="N546" s="1337"/>
      <c r="O546" s="1337"/>
    </row>
    <row r="547" spans="2:15" s="1340" customFormat="1">
      <c r="B547" s="1341"/>
      <c r="C547" s="1335"/>
      <c r="D547" s="1335"/>
      <c r="E547" s="1335"/>
      <c r="F547" s="1336" t="str">
        <f>Info!$B$3</f>
        <v>2018</v>
      </c>
      <c r="G547" s="1337"/>
      <c r="H547" s="1337"/>
      <c r="I547" s="1337"/>
      <c r="J547" s="1337"/>
      <c r="K547" s="1337"/>
      <c r="L547" s="1337"/>
      <c r="M547" s="1337"/>
      <c r="N547" s="1337"/>
      <c r="O547" s="1337"/>
    </row>
    <row r="548" spans="2:15" s="1340" customFormat="1">
      <c r="B548" s="1341"/>
      <c r="C548" s="1335"/>
      <c r="D548" s="1335"/>
      <c r="E548" s="1335"/>
      <c r="F548" s="1336" t="str">
        <f>Info!$B$3</f>
        <v>2018</v>
      </c>
      <c r="G548" s="1337"/>
      <c r="H548" s="1337"/>
      <c r="I548" s="1337"/>
      <c r="J548" s="1337"/>
      <c r="K548" s="1337"/>
      <c r="L548" s="1337"/>
      <c r="M548" s="1337"/>
      <c r="N548" s="1337"/>
      <c r="O548" s="1337"/>
    </row>
    <row r="549" spans="2:15" s="1340" customFormat="1">
      <c r="B549" s="1341"/>
      <c r="C549" s="1335"/>
      <c r="D549" s="1335"/>
      <c r="E549" s="1335"/>
      <c r="F549" s="1336" t="str">
        <f>Info!$B$3</f>
        <v>2018</v>
      </c>
      <c r="G549" s="1337"/>
      <c r="H549" s="1337"/>
      <c r="I549" s="1337"/>
      <c r="J549" s="1337"/>
      <c r="K549" s="1337"/>
      <c r="L549" s="1337"/>
      <c r="M549" s="1337"/>
      <c r="N549" s="1337"/>
      <c r="O549" s="1337"/>
    </row>
    <row r="550" spans="2:15" s="1340" customFormat="1">
      <c r="B550" s="1341"/>
      <c r="C550" s="1335"/>
      <c r="D550" s="1335"/>
      <c r="E550" s="1335"/>
      <c r="F550" s="1336" t="str">
        <f>Info!$B$3</f>
        <v>2018</v>
      </c>
      <c r="G550" s="1337"/>
      <c r="H550" s="1337"/>
      <c r="I550" s="1337"/>
      <c r="J550" s="1337"/>
      <c r="K550" s="1337"/>
      <c r="L550" s="1337"/>
      <c r="M550" s="1337"/>
      <c r="N550" s="1337"/>
      <c r="O550" s="1337"/>
    </row>
    <row r="551" spans="2:15" s="1340" customFormat="1">
      <c r="B551" s="1341"/>
      <c r="C551" s="1335"/>
      <c r="D551" s="1335"/>
      <c r="E551" s="1335"/>
      <c r="F551" s="1336" t="str">
        <f>Info!$B$3</f>
        <v>2018</v>
      </c>
      <c r="G551" s="1337"/>
      <c r="H551" s="1337"/>
      <c r="I551" s="1337"/>
      <c r="J551" s="1337"/>
      <c r="K551" s="1337"/>
      <c r="L551" s="1337"/>
      <c r="M551" s="1337"/>
      <c r="N551" s="1337"/>
      <c r="O551" s="1337"/>
    </row>
    <row r="552" spans="2:15" s="1340" customFormat="1">
      <c r="B552" s="1341"/>
      <c r="C552" s="1335"/>
      <c r="D552" s="1335"/>
      <c r="E552" s="1335"/>
      <c r="F552" s="1336" t="str">
        <f>Info!$B$3</f>
        <v>2018</v>
      </c>
      <c r="G552" s="1337"/>
      <c r="H552" s="1337"/>
      <c r="I552" s="1337"/>
      <c r="J552" s="1337"/>
      <c r="K552" s="1337"/>
      <c r="L552" s="1337"/>
      <c r="M552" s="1337"/>
      <c r="N552" s="1337"/>
      <c r="O552" s="1337"/>
    </row>
    <row r="553" spans="2:15" s="1340" customFormat="1">
      <c r="B553" s="1341"/>
      <c r="C553" s="1335"/>
      <c r="D553" s="1335"/>
      <c r="E553" s="1335"/>
      <c r="F553" s="1336" t="str">
        <f>Info!$B$3</f>
        <v>2018</v>
      </c>
      <c r="G553" s="1337"/>
      <c r="H553" s="1337"/>
      <c r="I553" s="1337"/>
      <c r="J553" s="1337"/>
      <c r="K553" s="1337"/>
      <c r="L553" s="1337"/>
      <c r="M553" s="1337"/>
      <c r="N553" s="1337"/>
      <c r="O553" s="1337"/>
    </row>
    <row r="554" spans="2:15" s="1340" customFormat="1">
      <c r="B554" s="1341"/>
      <c r="C554" s="1335"/>
      <c r="D554" s="1335"/>
      <c r="E554" s="1335"/>
      <c r="F554" s="1336" t="str">
        <f>Info!$B$3</f>
        <v>2018</v>
      </c>
      <c r="G554" s="1337"/>
      <c r="H554" s="1337"/>
      <c r="I554" s="1337"/>
      <c r="J554" s="1337"/>
      <c r="K554" s="1337"/>
      <c r="L554" s="1337"/>
      <c r="M554" s="1337"/>
      <c r="N554" s="1337"/>
      <c r="O554" s="1337"/>
    </row>
    <row r="555" spans="2:15" s="1340" customFormat="1">
      <c r="B555" s="1341"/>
      <c r="C555" s="1335"/>
      <c r="D555" s="1335"/>
      <c r="E555" s="1335"/>
      <c r="F555" s="1336" t="str">
        <f>Info!$B$3</f>
        <v>2018</v>
      </c>
      <c r="G555" s="1337"/>
      <c r="H555" s="1337"/>
      <c r="I555" s="1337"/>
      <c r="J555" s="1337"/>
      <c r="K555" s="1337"/>
      <c r="L555" s="1337"/>
      <c r="M555" s="1337"/>
      <c r="N555" s="1337"/>
      <c r="O555" s="1337"/>
    </row>
    <row r="556" spans="2:15" s="1340" customFormat="1">
      <c r="B556" s="1341"/>
      <c r="C556" s="1335"/>
      <c r="D556" s="1335"/>
      <c r="E556" s="1335"/>
      <c r="F556" s="1336" t="str">
        <f>Info!$B$3</f>
        <v>2018</v>
      </c>
      <c r="G556" s="1337"/>
      <c r="H556" s="1337"/>
      <c r="I556" s="1337"/>
      <c r="J556" s="1337"/>
      <c r="K556" s="1337"/>
      <c r="L556" s="1337"/>
      <c r="M556" s="1337"/>
      <c r="N556" s="1337"/>
      <c r="O556" s="1337"/>
    </row>
    <row r="557" spans="2:15" s="1340" customFormat="1">
      <c r="B557" s="1341"/>
      <c r="C557" s="1335"/>
      <c r="D557" s="1335"/>
      <c r="E557" s="1335"/>
      <c r="F557" s="1336" t="str">
        <f>Info!$B$3</f>
        <v>2018</v>
      </c>
      <c r="G557" s="1337"/>
      <c r="H557" s="1337"/>
      <c r="I557" s="1337"/>
      <c r="J557" s="1337"/>
      <c r="K557" s="1337"/>
      <c r="L557" s="1337"/>
      <c r="M557" s="1337"/>
      <c r="N557" s="1337"/>
      <c r="O557" s="1337"/>
    </row>
    <row r="558" spans="2:15" s="1340" customFormat="1">
      <c r="B558" s="1341"/>
      <c r="C558" s="1335"/>
      <c r="D558" s="1335"/>
      <c r="E558" s="1335"/>
      <c r="F558" s="1336" t="str">
        <f>Info!$B$3</f>
        <v>2018</v>
      </c>
      <c r="G558" s="1337"/>
      <c r="H558" s="1337"/>
      <c r="I558" s="1337"/>
      <c r="J558" s="1337"/>
      <c r="K558" s="1337"/>
      <c r="L558" s="1337"/>
      <c r="M558" s="1337"/>
      <c r="N558" s="1337"/>
      <c r="O558" s="1337"/>
    </row>
    <row r="559" spans="2:15" s="1340" customFormat="1">
      <c r="B559" s="1341"/>
      <c r="C559" s="1335"/>
      <c r="D559" s="1335"/>
      <c r="E559" s="1335"/>
      <c r="F559" s="1336" t="str">
        <f>Info!$B$3</f>
        <v>2018</v>
      </c>
      <c r="G559" s="1337"/>
      <c r="H559" s="1337"/>
      <c r="I559" s="1337"/>
      <c r="J559" s="1337"/>
      <c r="K559" s="1337"/>
      <c r="L559" s="1337"/>
      <c r="M559" s="1337"/>
      <c r="N559" s="1337"/>
      <c r="O559" s="1337"/>
    </row>
    <row r="560" spans="2:15" s="1340" customFormat="1">
      <c r="B560" s="1341"/>
      <c r="C560" s="1335"/>
      <c r="D560" s="1335"/>
      <c r="E560" s="1335"/>
      <c r="F560" s="1336" t="str">
        <f>Info!$B$3</f>
        <v>2018</v>
      </c>
      <c r="G560" s="1337"/>
      <c r="H560" s="1337"/>
      <c r="I560" s="1337"/>
      <c r="J560" s="1337"/>
      <c r="K560" s="1337"/>
      <c r="L560" s="1337"/>
      <c r="M560" s="1337"/>
      <c r="N560" s="1337"/>
      <c r="O560" s="1337"/>
    </row>
    <row r="561" spans="2:15" s="1340" customFormat="1">
      <c r="B561" s="1341"/>
      <c r="C561" s="1335"/>
      <c r="D561" s="1335"/>
      <c r="E561" s="1335"/>
      <c r="F561" s="1336" t="str">
        <f>Info!$B$3</f>
        <v>2018</v>
      </c>
      <c r="G561" s="1337"/>
      <c r="H561" s="1337"/>
      <c r="I561" s="1337"/>
      <c r="J561" s="1337"/>
      <c r="K561" s="1337"/>
      <c r="L561" s="1337"/>
      <c r="M561" s="1337"/>
      <c r="N561" s="1337"/>
      <c r="O561" s="1337"/>
    </row>
    <row r="562" spans="2:15" s="1340" customFormat="1">
      <c r="B562" s="1341"/>
      <c r="C562" s="1335"/>
      <c r="D562" s="1335"/>
      <c r="E562" s="1335"/>
      <c r="F562" s="1336" t="str">
        <f>Info!$B$3</f>
        <v>2018</v>
      </c>
      <c r="G562" s="1337"/>
      <c r="H562" s="1337"/>
      <c r="I562" s="1337"/>
      <c r="J562" s="1337"/>
      <c r="K562" s="1337"/>
      <c r="L562" s="1337"/>
      <c r="M562" s="1337"/>
      <c r="N562" s="1337"/>
      <c r="O562" s="1337"/>
    </row>
    <row r="563" spans="2:15" s="1340" customFormat="1">
      <c r="B563" s="1341"/>
      <c r="C563" s="1335"/>
      <c r="D563" s="1335"/>
      <c r="E563" s="1335"/>
      <c r="F563" s="1336" t="str">
        <f>Info!$B$3</f>
        <v>2018</v>
      </c>
      <c r="G563" s="1337"/>
      <c r="H563" s="1337"/>
      <c r="I563" s="1337"/>
      <c r="J563" s="1337"/>
      <c r="K563" s="1337"/>
      <c r="L563" s="1337"/>
      <c r="M563" s="1337"/>
      <c r="N563" s="1337"/>
      <c r="O563" s="1337"/>
    </row>
    <row r="564" spans="2:15" s="1340" customFormat="1">
      <c r="B564" s="1341"/>
      <c r="C564" s="1335"/>
      <c r="D564" s="1335"/>
      <c r="E564" s="1335"/>
      <c r="F564" s="1336" t="str">
        <f>Info!$B$3</f>
        <v>2018</v>
      </c>
      <c r="G564" s="1337"/>
      <c r="H564" s="1337"/>
      <c r="I564" s="1337"/>
      <c r="J564" s="1337"/>
      <c r="K564" s="1337"/>
      <c r="L564" s="1337"/>
      <c r="M564" s="1337"/>
      <c r="N564" s="1337"/>
      <c r="O564" s="1337"/>
    </row>
    <row r="565" spans="2:15" s="1340" customFormat="1">
      <c r="B565" s="1341"/>
      <c r="C565" s="1335"/>
      <c r="D565" s="1335"/>
      <c r="E565" s="1335"/>
      <c r="F565" s="1336" t="str">
        <f>Info!$B$3</f>
        <v>2018</v>
      </c>
      <c r="G565" s="1337"/>
      <c r="H565" s="1337"/>
      <c r="I565" s="1337"/>
      <c r="J565" s="1337"/>
      <c r="K565" s="1337"/>
      <c r="L565" s="1337"/>
      <c r="M565" s="1337"/>
      <c r="N565" s="1337"/>
      <c r="O565" s="1337"/>
    </row>
    <row r="566" spans="2:15" s="1340" customFormat="1">
      <c r="B566" s="1341"/>
      <c r="C566" s="1335"/>
      <c r="D566" s="1335"/>
      <c r="E566" s="1335"/>
      <c r="F566" s="1336" t="str">
        <f>Info!$B$3</f>
        <v>2018</v>
      </c>
      <c r="G566" s="1337"/>
      <c r="H566" s="1337"/>
      <c r="I566" s="1337"/>
      <c r="J566" s="1337"/>
      <c r="K566" s="1337"/>
      <c r="L566" s="1337"/>
      <c r="M566" s="1337"/>
      <c r="N566" s="1337"/>
      <c r="O566" s="1337"/>
    </row>
    <row r="567" spans="2:15" s="1340" customFormat="1">
      <c r="B567" s="1341"/>
      <c r="C567" s="1335"/>
      <c r="D567" s="1335"/>
      <c r="E567" s="1335"/>
      <c r="F567" s="1336" t="str">
        <f>Info!$B$3</f>
        <v>2018</v>
      </c>
      <c r="G567" s="1337"/>
      <c r="H567" s="1337"/>
      <c r="I567" s="1337"/>
      <c r="J567" s="1337"/>
      <c r="K567" s="1337"/>
      <c r="L567" s="1337"/>
      <c r="M567" s="1337"/>
      <c r="N567" s="1337"/>
      <c r="O567" s="1337"/>
    </row>
    <row r="568" spans="2:15" s="1340" customFormat="1">
      <c r="B568" s="1341"/>
      <c r="C568" s="1335"/>
      <c r="D568" s="1335"/>
      <c r="E568" s="1335"/>
      <c r="F568" s="1336" t="str">
        <f>Info!$B$3</f>
        <v>2018</v>
      </c>
      <c r="G568" s="1337"/>
      <c r="H568" s="1337"/>
      <c r="I568" s="1337"/>
      <c r="J568" s="1337"/>
      <c r="K568" s="1337"/>
      <c r="L568" s="1337"/>
      <c r="M568" s="1337"/>
      <c r="N568" s="1337"/>
      <c r="O568" s="1337"/>
    </row>
    <row r="569" spans="2:15" s="1340" customFormat="1">
      <c r="B569" s="1341"/>
      <c r="C569" s="1335"/>
      <c r="D569" s="1335"/>
      <c r="E569" s="1335"/>
      <c r="F569" s="1336" t="str">
        <f>Info!$B$3</f>
        <v>2018</v>
      </c>
      <c r="G569" s="1337"/>
      <c r="H569" s="1337"/>
      <c r="I569" s="1337"/>
      <c r="J569" s="1337"/>
      <c r="K569" s="1337"/>
      <c r="L569" s="1337"/>
      <c r="M569" s="1337"/>
      <c r="N569" s="1337"/>
      <c r="O569" s="1337"/>
    </row>
    <row r="570" spans="2:15" s="1340" customFormat="1">
      <c r="B570" s="1341"/>
      <c r="C570" s="1335"/>
      <c r="D570" s="1335"/>
      <c r="E570" s="1335"/>
      <c r="F570" s="1336" t="str">
        <f>Info!$B$3</f>
        <v>2018</v>
      </c>
      <c r="G570" s="1337"/>
      <c r="H570" s="1337"/>
      <c r="I570" s="1337"/>
      <c r="J570" s="1337"/>
      <c r="K570" s="1337"/>
      <c r="L570" s="1337"/>
      <c r="M570" s="1337"/>
      <c r="N570" s="1337"/>
      <c r="O570" s="1337"/>
    </row>
    <row r="571" spans="2:15" s="1340" customFormat="1">
      <c r="B571" s="1341"/>
      <c r="C571" s="1335"/>
      <c r="D571" s="1335"/>
      <c r="E571" s="1335"/>
      <c r="F571" s="1336" t="str">
        <f>Info!$B$3</f>
        <v>2018</v>
      </c>
      <c r="G571" s="1337"/>
      <c r="H571" s="1337"/>
      <c r="I571" s="1337"/>
      <c r="J571" s="1337"/>
      <c r="K571" s="1337"/>
      <c r="L571" s="1337"/>
      <c r="M571" s="1337"/>
      <c r="N571" s="1337"/>
      <c r="O571" s="1337"/>
    </row>
    <row r="572" spans="2:15" s="1340" customFormat="1">
      <c r="B572" s="1341"/>
      <c r="C572" s="1335"/>
      <c r="D572" s="1335"/>
      <c r="E572" s="1335"/>
      <c r="F572" s="1336" t="str">
        <f>Info!$B$3</f>
        <v>2018</v>
      </c>
      <c r="G572" s="1337"/>
      <c r="H572" s="1337"/>
      <c r="I572" s="1337"/>
      <c r="J572" s="1337"/>
      <c r="K572" s="1337"/>
      <c r="L572" s="1337"/>
      <c r="M572" s="1337"/>
      <c r="N572" s="1337"/>
      <c r="O572" s="1337"/>
    </row>
    <row r="573" spans="2:15" s="1340" customFormat="1">
      <c r="B573" s="1341"/>
      <c r="C573" s="1335"/>
      <c r="D573" s="1335"/>
      <c r="E573" s="1335"/>
      <c r="F573" s="1336" t="str">
        <f>Info!$B$3</f>
        <v>2018</v>
      </c>
      <c r="G573" s="1337"/>
      <c r="H573" s="1337"/>
      <c r="I573" s="1337"/>
      <c r="J573" s="1337"/>
      <c r="K573" s="1337"/>
      <c r="L573" s="1337"/>
      <c r="M573" s="1337"/>
      <c r="N573" s="1337"/>
      <c r="O573" s="1337"/>
    </row>
    <row r="574" spans="2:15" s="1340" customFormat="1">
      <c r="B574" s="1341"/>
      <c r="C574" s="1335"/>
      <c r="D574" s="1335"/>
      <c r="E574" s="1335"/>
      <c r="F574" s="1336" t="str">
        <f>Info!$B$3</f>
        <v>2018</v>
      </c>
      <c r="G574" s="1337"/>
      <c r="H574" s="1337"/>
      <c r="I574" s="1337"/>
      <c r="J574" s="1337"/>
      <c r="K574" s="1337"/>
      <c r="L574" s="1337"/>
      <c r="M574" s="1337"/>
      <c r="N574" s="1337"/>
      <c r="O574" s="1337"/>
    </row>
    <row r="575" spans="2:15" s="1340" customFormat="1">
      <c r="B575" s="1341"/>
      <c r="C575" s="1335"/>
      <c r="D575" s="1335"/>
      <c r="E575" s="1335"/>
      <c r="F575" s="1336" t="str">
        <f>Info!$B$3</f>
        <v>2018</v>
      </c>
      <c r="G575" s="1337"/>
      <c r="H575" s="1337"/>
      <c r="I575" s="1337"/>
      <c r="J575" s="1337"/>
      <c r="K575" s="1337"/>
      <c r="L575" s="1337"/>
      <c r="M575" s="1337"/>
      <c r="N575" s="1337"/>
      <c r="O575" s="1337"/>
    </row>
    <row r="576" spans="2:15" s="1340" customFormat="1">
      <c r="B576" s="1341"/>
      <c r="C576" s="1335"/>
      <c r="D576" s="1335"/>
      <c r="E576" s="1335"/>
      <c r="F576" s="1336" t="str">
        <f>Info!$B$3</f>
        <v>2018</v>
      </c>
      <c r="G576" s="1337"/>
      <c r="H576" s="1337"/>
      <c r="I576" s="1337"/>
      <c r="J576" s="1337"/>
      <c r="K576" s="1337"/>
      <c r="L576" s="1337"/>
      <c r="M576" s="1337"/>
      <c r="N576" s="1337"/>
      <c r="O576" s="1337"/>
    </row>
    <row r="577" spans="2:15" s="1340" customFormat="1">
      <c r="B577" s="1341"/>
      <c r="C577" s="1335"/>
      <c r="D577" s="1335"/>
      <c r="E577" s="1335"/>
      <c r="F577" s="1336" t="str">
        <f>Info!$B$3</f>
        <v>2018</v>
      </c>
      <c r="G577" s="1337"/>
      <c r="H577" s="1337"/>
      <c r="I577" s="1337"/>
      <c r="J577" s="1337"/>
      <c r="K577" s="1337"/>
      <c r="L577" s="1337"/>
      <c r="M577" s="1337"/>
      <c r="N577" s="1337"/>
      <c r="O577" s="1337"/>
    </row>
    <row r="578" spans="2:15" s="1340" customFormat="1">
      <c r="B578" s="1341"/>
      <c r="C578" s="1335"/>
      <c r="D578" s="1335"/>
      <c r="E578" s="1335"/>
      <c r="F578" s="1336" t="str">
        <f>Info!$B$3</f>
        <v>2018</v>
      </c>
      <c r="G578" s="1337"/>
      <c r="H578" s="1337"/>
      <c r="I578" s="1337"/>
      <c r="J578" s="1337"/>
      <c r="K578" s="1337"/>
      <c r="L578" s="1337"/>
      <c r="M578" s="1337"/>
      <c r="N578" s="1337"/>
      <c r="O578" s="1337"/>
    </row>
    <row r="579" spans="2:15" s="1340" customFormat="1">
      <c r="B579" s="1341"/>
      <c r="C579" s="1335"/>
      <c r="D579" s="1335"/>
      <c r="E579" s="1335"/>
      <c r="F579" s="1336" t="str">
        <f>Info!$B$3</f>
        <v>2018</v>
      </c>
      <c r="G579" s="1337"/>
      <c r="H579" s="1337"/>
      <c r="I579" s="1337"/>
      <c r="J579" s="1337"/>
      <c r="K579" s="1337"/>
      <c r="L579" s="1337"/>
      <c r="M579" s="1337"/>
      <c r="N579" s="1337"/>
      <c r="O579" s="1337"/>
    </row>
    <row r="580" spans="2:15" s="1340" customFormat="1">
      <c r="B580" s="1341"/>
      <c r="C580" s="1335"/>
      <c r="D580" s="1335"/>
      <c r="E580" s="1335"/>
      <c r="F580" s="1336" t="str">
        <f>Info!$B$3</f>
        <v>2018</v>
      </c>
      <c r="G580" s="1337"/>
      <c r="H580" s="1337"/>
      <c r="I580" s="1337"/>
      <c r="J580" s="1337"/>
      <c r="K580" s="1337"/>
      <c r="L580" s="1337"/>
      <c r="M580" s="1337"/>
      <c r="N580" s="1337"/>
      <c r="O580" s="1337"/>
    </row>
    <row r="581" spans="2:15" s="1340" customFormat="1">
      <c r="B581" s="1341"/>
      <c r="C581" s="1335"/>
      <c r="D581" s="1335"/>
      <c r="E581" s="1335"/>
      <c r="F581" s="1336" t="str">
        <f>Info!$B$3</f>
        <v>2018</v>
      </c>
      <c r="G581" s="1337"/>
      <c r="H581" s="1337"/>
      <c r="I581" s="1337"/>
      <c r="J581" s="1337"/>
      <c r="K581" s="1337"/>
      <c r="L581" s="1337"/>
      <c r="M581" s="1337"/>
      <c r="N581" s="1337"/>
      <c r="O581" s="1337"/>
    </row>
    <row r="582" spans="2:15" s="1340" customFormat="1">
      <c r="B582" s="1341"/>
      <c r="C582" s="1335"/>
      <c r="D582" s="1335"/>
      <c r="E582" s="1335"/>
      <c r="F582" s="1336" t="str">
        <f>Info!$B$3</f>
        <v>2018</v>
      </c>
      <c r="G582" s="1337"/>
      <c r="H582" s="1337"/>
      <c r="I582" s="1337"/>
      <c r="J582" s="1337"/>
      <c r="K582" s="1337"/>
      <c r="L582" s="1337"/>
      <c r="M582" s="1337"/>
      <c r="N582" s="1337"/>
      <c r="O582" s="1337"/>
    </row>
    <row r="583" spans="2:15" s="1340" customFormat="1">
      <c r="B583" s="1341"/>
      <c r="C583" s="1335"/>
      <c r="D583" s="1335"/>
      <c r="E583" s="1335"/>
      <c r="F583" s="1336" t="str">
        <f>Info!$B$3</f>
        <v>2018</v>
      </c>
      <c r="G583" s="1337"/>
      <c r="H583" s="1337"/>
      <c r="I583" s="1337"/>
      <c r="J583" s="1337"/>
      <c r="K583" s="1337"/>
      <c r="L583" s="1337"/>
      <c r="M583" s="1337"/>
      <c r="N583" s="1337"/>
      <c r="O583" s="1337"/>
    </row>
    <row r="584" spans="2:15" s="1340" customFormat="1">
      <c r="B584" s="1341"/>
      <c r="C584" s="1335"/>
      <c r="D584" s="1335"/>
      <c r="E584" s="1335"/>
      <c r="F584" s="1336" t="str">
        <f>Info!$B$3</f>
        <v>2018</v>
      </c>
      <c r="G584" s="1337"/>
      <c r="H584" s="1337"/>
      <c r="I584" s="1337"/>
      <c r="J584" s="1337"/>
      <c r="K584" s="1337"/>
      <c r="L584" s="1337"/>
      <c r="M584" s="1337"/>
      <c r="N584" s="1337"/>
      <c r="O584" s="1337"/>
    </row>
    <row r="585" spans="2:15" s="1340" customFormat="1">
      <c r="B585" s="1341"/>
      <c r="C585" s="1335"/>
      <c r="D585" s="1335"/>
      <c r="E585" s="1335"/>
      <c r="F585" s="1336" t="str">
        <f>Info!$B$3</f>
        <v>2018</v>
      </c>
      <c r="G585" s="1337"/>
      <c r="H585" s="1337"/>
      <c r="I585" s="1337"/>
      <c r="J585" s="1337"/>
      <c r="K585" s="1337"/>
      <c r="L585" s="1337"/>
      <c r="M585" s="1337"/>
      <c r="N585" s="1337"/>
      <c r="O585" s="1337"/>
    </row>
    <row r="586" spans="2:15" s="1340" customFormat="1">
      <c r="B586" s="1341"/>
      <c r="C586" s="1335"/>
      <c r="D586" s="1335"/>
      <c r="E586" s="1335"/>
      <c r="F586" s="1336" t="str">
        <f>Info!$B$3</f>
        <v>2018</v>
      </c>
      <c r="G586" s="1337"/>
      <c r="H586" s="1337"/>
      <c r="I586" s="1337"/>
      <c r="J586" s="1337"/>
      <c r="K586" s="1337"/>
      <c r="L586" s="1337"/>
      <c r="M586" s="1337"/>
      <c r="N586" s="1337"/>
      <c r="O586" s="1337"/>
    </row>
    <row r="587" spans="2:15" s="1340" customFormat="1">
      <c r="B587" s="1341"/>
      <c r="C587" s="1335"/>
      <c r="D587" s="1335"/>
      <c r="E587" s="1335"/>
      <c r="F587" s="1336" t="str">
        <f>Info!$B$3</f>
        <v>2018</v>
      </c>
      <c r="G587" s="1337"/>
      <c r="H587" s="1337"/>
      <c r="I587" s="1337"/>
      <c r="J587" s="1337"/>
      <c r="K587" s="1337"/>
      <c r="L587" s="1337"/>
      <c r="M587" s="1337"/>
      <c r="N587" s="1337"/>
      <c r="O587" s="1337"/>
    </row>
    <row r="588" spans="2:15" s="1340" customFormat="1">
      <c r="B588" s="1341"/>
      <c r="C588" s="1335"/>
      <c r="D588" s="1335"/>
      <c r="E588" s="1335"/>
      <c r="F588" s="1336" t="str">
        <f>Info!$B$3</f>
        <v>2018</v>
      </c>
      <c r="G588" s="1337"/>
      <c r="H588" s="1337"/>
      <c r="I588" s="1337"/>
      <c r="J588" s="1337"/>
      <c r="K588" s="1337"/>
      <c r="L588" s="1337"/>
      <c r="M588" s="1337"/>
      <c r="N588" s="1337"/>
      <c r="O588" s="1337"/>
    </row>
    <row r="589" spans="2:15" s="1340" customFormat="1">
      <c r="B589" s="1341"/>
      <c r="C589" s="1335"/>
      <c r="D589" s="1335"/>
      <c r="E589" s="1335"/>
      <c r="F589" s="1336" t="str">
        <f>Info!$B$3</f>
        <v>2018</v>
      </c>
      <c r="G589" s="1337"/>
      <c r="H589" s="1337"/>
      <c r="I589" s="1337"/>
      <c r="J589" s="1337"/>
      <c r="K589" s="1337"/>
      <c r="L589" s="1337"/>
      <c r="M589" s="1337"/>
      <c r="N589" s="1337"/>
      <c r="O589" s="1337"/>
    </row>
    <row r="590" spans="2:15" s="1340" customFormat="1">
      <c r="B590" s="1341"/>
      <c r="C590" s="1335"/>
      <c r="D590" s="1335"/>
      <c r="E590" s="1335"/>
      <c r="F590" s="1336" t="str">
        <f>Info!$B$3</f>
        <v>2018</v>
      </c>
      <c r="G590" s="1337"/>
      <c r="H590" s="1337"/>
      <c r="I590" s="1337"/>
      <c r="J590" s="1337"/>
      <c r="K590" s="1337"/>
      <c r="L590" s="1337"/>
      <c r="M590" s="1337"/>
      <c r="N590" s="1337"/>
      <c r="O590" s="1337"/>
    </row>
    <row r="591" spans="2:15" s="1340" customFormat="1">
      <c r="B591" s="1341"/>
      <c r="C591" s="1335"/>
      <c r="D591" s="1335"/>
      <c r="E591" s="1335"/>
      <c r="F591" s="1336" t="str">
        <f>Info!$B$3</f>
        <v>2018</v>
      </c>
      <c r="G591" s="1337"/>
      <c r="H591" s="1337"/>
      <c r="I591" s="1337"/>
      <c r="J591" s="1337"/>
      <c r="K591" s="1337"/>
      <c r="L591" s="1337"/>
      <c r="M591" s="1337"/>
      <c r="N591" s="1337"/>
      <c r="O591" s="1337"/>
    </row>
    <row r="592" spans="2:15" s="1340" customFormat="1">
      <c r="B592" s="1341"/>
      <c r="C592" s="1335"/>
      <c r="D592" s="1335"/>
      <c r="E592" s="1335"/>
      <c r="F592" s="1336" t="str">
        <f>Info!$B$3</f>
        <v>2018</v>
      </c>
      <c r="G592" s="1337"/>
      <c r="H592" s="1337"/>
      <c r="I592" s="1337"/>
      <c r="J592" s="1337"/>
      <c r="K592" s="1337"/>
      <c r="L592" s="1337"/>
      <c r="M592" s="1337"/>
      <c r="N592" s="1337"/>
      <c r="O592" s="1337"/>
    </row>
    <row r="593" spans="2:15" s="1340" customFormat="1">
      <c r="B593" s="1341"/>
      <c r="C593" s="1335"/>
      <c r="D593" s="1335"/>
      <c r="E593" s="1335"/>
      <c r="F593" s="1336" t="str">
        <f>Info!$B$3</f>
        <v>2018</v>
      </c>
      <c r="G593" s="1337"/>
      <c r="H593" s="1337"/>
      <c r="I593" s="1337"/>
      <c r="J593" s="1337"/>
      <c r="K593" s="1337"/>
      <c r="L593" s="1337"/>
      <c r="M593" s="1337"/>
      <c r="N593" s="1337"/>
      <c r="O593" s="1337"/>
    </row>
    <row r="594" spans="2:15" s="1340" customFormat="1">
      <c r="B594" s="1341"/>
      <c r="C594" s="1335"/>
      <c r="D594" s="1335"/>
      <c r="E594" s="1335"/>
      <c r="F594" s="1336" t="str">
        <f>Info!$B$3</f>
        <v>2018</v>
      </c>
      <c r="G594" s="1337"/>
      <c r="H594" s="1337"/>
      <c r="I594" s="1337"/>
      <c r="J594" s="1337"/>
      <c r="K594" s="1337"/>
      <c r="L594" s="1337"/>
      <c r="M594" s="1337"/>
      <c r="N594" s="1337"/>
      <c r="O594" s="1337"/>
    </row>
    <row r="595" spans="2:15" s="1340" customFormat="1">
      <c r="B595" s="1341"/>
      <c r="C595" s="1335"/>
      <c r="D595" s="1335"/>
      <c r="E595" s="1335"/>
      <c r="F595" s="1336" t="str">
        <f>Info!$B$3</f>
        <v>2018</v>
      </c>
      <c r="G595" s="1337"/>
      <c r="H595" s="1337"/>
      <c r="I595" s="1337"/>
      <c r="J595" s="1337"/>
      <c r="K595" s="1337"/>
      <c r="L595" s="1337"/>
      <c r="M595" s="1337"/>
      <c r="N595" s="1337"/>
      <c r="O595" s="1337"/>
    </row>
    <row r="596" spans="2:15" s="1340" customFormat="1">
      <c r="B596" s="1341"/>
      <c r="C596" s="1335"/>
      <c r="D596" s="1335"/>
      <c r="E596" s="1335"/>
      <c r="F596" s="1336" t="str">
        <f>Info!$B$3</f>
        <v>2018</v>
      </c>
      <c r="G596" s="1337"/>
      <c r="H596" s="1337"/>
      <c r="I596" s="1337"/>
      <c r="J596" s="1337"/>
      <c r="K596" s="1337"/>
      <c r="L596" s="1337"/>
      <c r="M596" s="1337"/>
      <c r="N596" s="1337"/>
      <c r="O596" s="1337"/>
    </row>
    <row r="597" spans="2:15" s="1340" customFormat="1">
      <c r="B597" s="1341"/>
      <c r="C597" s="1335"/>
      <c r="D597" s="1335"/>
      <c r="E597" s="1335"/>
      <c r="F597" s="1336" t="str">
        <f>Info!$B$3</f>
        <v>2018</v>
      </c>
      <c r="G597" s="1337"/>
      <c r="H597" s="1337"/>
      <c r="I597" s="1337"/>
      <c r="J597" s="1337"/>
      <c r="K597" s="1337"/>
      <c r="L597" s="1337"/>
      <c r="M597" s="1337"/>
      <c r="N597" s="1337"/>
      <c r="O597" s="1337"/>
    </row>
    <row r="598" spans="2:15" s="1340" customFormat="1">
      <c r="B598" s="1341"/>
      <c r="C598" s="1335"/>
      <c r="D598" s="1335"/>
      <c r="E598" s="1335"/>
      <c r="F598" s="1336" t="str">
        <f>Info!$B$3</f>
        <v>2018</v>
      </c>
      <c r="G598" s="1337"/>
      <c r="H598" s="1337"/>
      <c r="I598" s="1337"/>
      <c r="J598" s="1337"/>
      <c r="K598" s="1337"/>
      <c r="L598" s="1337"/>
      <c r="M598" s="1337"/>
      <c r="N598" s="1337"/>
      <c r="O598" s="1337"/>
    </row>
    <row r="599" spans="2:15" s="1340" customFormat="1">
      <c r="B599" s="1341"/>
      <c r="C599" s="1335"/>
      <c r="D599" s="1335"/>
      <c r="E599" s="1335"/>
      <c r="F599" s="1336" t="str">
        <f>Info!$B$3</f>
        <v>2018</v>
      </c>
      <c r="G599" s="1337"/>
      <c r="H599" s="1337"/>
      <c r="I599" s="1337"/>
      <c r="J599" s="1337"/>
      <c r="K599" s="1337"/>
      <c r="L599" s="1337"/>
      <c r="M599" s="1337"/>
      <c r="N599" s="1337"/>
      <c r="O599" s="1337"/>
    </row>
    <row r="600" spans="2:15" s="1340" customFormat="1">
      <c r="B600" s="1341"/>
      <c r="C600" s="1335"/>
      <c r="D600" s="1335"/>
      <c r="E600" s="1335"/>
      <c r="F600" s="1336" t="str">
        <f>Info!$B$3</f>
        <v>2018</v>
      </c>
      <c r="G600" s="1337"/>
      <c r="H600" s="1337"/>
      <c r="I600" s="1337"/>
      <c r="J600" s="1337"/>
      <c r="K600" s="1337"/>
      <c r="L600" s="1337"/>
      <c r="M600" s="1337"/>
      <c r="N600" s="1337"/>
      <c r="O600" s="1337"/>
    </row>
    <row r="601" spans="2:15" s="1340" customFormat="1">
      <c r="B601" s="1341"/>
      <c r="C601" s="1335"/>
      <c r="D601" s="1335"/>
      <c r="E601" s="1335"/>
      <c r="F601" s="1336" t="str">
        <f>Info!$B$3</f>
        <v>2018</v>
      </c>
      <c r="G601" s="1337"/>
      <c r="H601" s="1337"/>
      <c r="I601" s="1337"/>
      <c r="J601" s="1337"/>
      <c r="K601" s="1337"/>
      <c r="L601" s="1337"/>
      <c r="M601" s="1337"/>
      <c r="N601" s="1337"/>
      <c r="O601" s="1337"/>
    </row>
    <row r="602" spans="2:15" s="1340" customFormat="1">
      <c r="B602" s="1341"/>
      <c r="C602" s="1335"/>
      <c r="D602" s="1335"/>
      <c r="E602" s="1335"/>
      <c r="F602" s="1336" t="str">
        <f>Info!$B$3</f>
        <v>2018</v>
      </c>
      <c r="G602" s="1337"/>
      <c r="H602" s="1337"/>
      <c r="I602" s="1337"/>
      <c r="J602" s="1337"/>
      <c r="K602" s="1337"/>
      <c r="L602" s="1337"/>
      <c r="M602" s="1337"/>
      <c r="N602" s="1337"/>
      <c r="O602" s="1337"/>
    </row>
    <row r="603" spans="2:15" s="1340" customFormat="1">
      <c r="B603" s="1341"/>
      <c r="C603" s="1335"/>
      <c r="D603" s="1335"/>
      <c r="E603" s="1335"/>
      <c r="F603" s="1336" t="str">
        <f>Info!$B$3</f>
        <v>2018</v>
      </c>
      <c r="G603" s="1337"/>
      <c r="H603" s="1337"/>
      <c r="I603" s="1337"/>
      <c r="J603" s="1337"/>
      <c r="K603" s="1337"/>
      <c r="L603" s="1337"/>
      <c r="M603" s="1337"/>
      <c r="N603" s="1337"/>
      <c r="O603" s="1337"/>
    </row>
    <row r="604" spans="2:15" s="1340" customFormat="1">
      <c r="B604" s="1341"/>
      <c r="C604" s="1335"/>
      <c r="D604" s="1335"/>
      <c r="E604" s="1335"/>
      <c r="F604" s="1336" t="str">
        <f>Info!$B$3</f>
        <v>2018</v>
      </c>
      <c r="G604" s="1337"/>
      <c r="H604" s="1337"/>
      <c r="I604" s="1337"/>
      <c r="J604" s="1337"/>
      <c r="K604" s="1337"/>
      <c r="L604" s="1337"/>
      <c r="M604" s="1337"/>
      <c r="N604" s="1337"/>
      <c r="O604" s="1337"/>
    </row>
    <row r="605" spans="2:15" s="1340" customFormat="1">
      <c r="B605" s="1341"/>
      <c r="C605" s="1335"/>
      <c r="D605" s="1335"/>
      <c r="E605" s="1335"/>
      <c r="F605" s="1336" t="str">
        <f>Info!$B$3</f>
        <v>2018</v>
      </c>
      <c r="G605" s="1337"/>
      <c r="H605" s="1337"/>
      <c r="I605" s="1337"/>
      <c r="J605" s="1337"/>
      <c r="K605" s="1337"/>
      <c r="L605" s="1337"/>
      <c r="M605" s="1337"/>
      <c r="N605" s="1337"/>
      <c r="O605" s="1337"/>
    </row>
    <row r="606" spans="2:15" s="1340" customFormat="1">
      <c r="B606" s="1341"/>
      <c r="C606" s="1335"/>
      <c r="D606" s="1335"/>
      <c r="E606" s="1335"/>
      <c r="F606" s="1336" t="str">
        <f>Info!$B$3</f>
        <v>2018</v>
      </c>
      <c r="G606" s="1337"/>
      <c r="H606" s="1337"/>
      <c r="I606" s="1337"/>
      <c r="J606" s="1337"/>
      <c r="K606" s="1337"/>
      <c r="L606" s="1337"/>
      <c r="M606" s="1337"/>
      <c r="N606" s="1337"/>
      <c r="O606" s="1337"/>
    </row>
    <row r="607" spans="2:15" s="1340" customFormat="1">
      <c r="B607" s="1341"/>
      <c r="C607" s="1335"/>
      <c r="D607" s="1335"/>
      <c r="E607" s="1335"/>
      <c r="F607" s="1336" t="str">
        <f>Info!$B$3</f>
        <v>2018</v>
      </c>
      <c r="G607" s="1337"/>
      <c r="H607" s="1337"/>
      <c r="I607" s="1337"/>
      <c r="J607" s="1337"/>
      <c r="K607" s="1337"/>
      <c r="L607" s="1337"/>
      <c r="M607" s="1337"/>
      <c r="N607" s="1337"/>
      <c r="O607" s="1337"/>
    </row>
    <row r="608" spans="2:15" s="1340" customFormat="1">
      <c r="B608" s="1341"/>
      <c r="C608" s="1335"/>
      <c r="D608" s="1335"/>
      <c r="E608" s="1335"/>
      <c r="F608" s="1336" t="str">
        <f>Info!$B$3</f>
        <v>2018</v>
      </c>
      <c r="G608" s="1337"/>
      <c r="H608" s="1337"/>
      <c r="I608" s="1337"/>
      <c r="J608" s="1337"/>
      <c r="K608" s="1337"/>
      <c r="L608" s="1337"/>
      <c r="M608" s="1337"/>
      <c r="N608" s="1337"/>
      <c r="O608" s="1337"/>
    </row>
    <row r="609" spans="2:15" s="1340" customFormat="1">
      <c r="B609" s="1341"/>
      <c r="C609" s="1335"/>
      <c r="D609" s="1335"/>
      <c r="E609" s="1335"/>
      <c r="F609" s="1336" t="str">
        <f>Info!$B$3</f>
        <v>2018</v>
      </c>
      <c r="G609" s="1337"/>
      <c r="H609" s="1337"/>
      <c r="I609" s="1337"/>
      <c r="J609" s="1337"/>
      <c r="K609" s="1337"/>
      <c r="L609" s="1337"/>
      <c r="M609" s="1337"/>
      <c r="N609" s="1337"/>
      <c r="O609" s="1337"/>
    </row>
    <row r="610" spans="2:15" s="1340" customFormat="1">
      <c r="B610" s="1341"/>
      <c r="C610" s="1335"/>
      <c r="D610" s="1335"/>
      <c r="E610" s="1335"/>
      <c r="F610" s="1336" t="str">
        <f>Info!$B$3</f>
        <v>2018</v>
      </c>
      <c r="G610" s="1337"/>
      <c r="H610" s="1337"/>
      <c r="I610" s="1337"/>
      <c r="J610" s="1337"/>
      <c r="K610" s="1337"/>
      <c r="L610" s="1337"/>
      <c r="M610" s="1337"/>
      <c r="N610" s="1337"/>
      <c r="O610" s="1337"/>
    </row>
    <row r="611" spans="2:15" s="1340" customFormat="1">
      <c r="B611" s="1341"/>
      <c r="C611" s="1335"/>
      <c r="D611" s="1335"/>
      <c r="E611" s="1335"/>
      <c r="F611" s="1336" t="str">
        <f>Info!$B$3</f>
        <v>2018</v>
      </c>
      <c r="G611" s="1337"/>
      <c r="H611" s="1337"/>
      <c r="I611" s="1337"/>
      <c r="J611" s="1337"/>
      <c r="K611" s="1337"/>
      <c r="L611" s="1337"/>
      <c r="M611" s="1337"/>
      <c r="N611" s="1337"/>
      <c r="O611" s="1337"/>
    </row>
    <row r="612" spans="2:15" s="1340" customFormat="1">
      <c r="B612" s="1341"/>
      <c r="C612" s="1335"/>
      <c r="D612" s="1335"/>
      <c r="E612" s="1335"/>
      <c r="F612" s="1336" t="str">
        <f>Info!$B$3</f>
        <v>2018</v>
      </c>
      <c r="G612" s="1337"/>
      <c r="H612" s="1337"/>
      <c r="I612" s="1337"/>
      <c r="J612" s="1337"/>
      <c r="K612" s="1337"/>
      <c r="L612" s="1337"/>
      <c r="M612" s="1337"/>
      <c r="N612" s="1337"/>
      <c r="O612" s="1337"/>
    </row>
  </sheetData>
  <sheetProtection password="A01C" sheet="1"/>
  <mergeCells count="22">
    <mergeCell ref="H55:H56"/>
    <mergeCell ref="B55:B56"/>
    <mergeCell ref="C55:C56"/>
    <mergeCell ref="D55:D56"/>
    <mergeCell ref="E55:E56"/>
    <mergeCell ref="F55:F56"/>
    <mergeCell ref="G55:G56"/>
    <mergeCell ref="H2:H4"/>
    <mergeCell ref="B16:B17"/>
    <mergeCell ref="C16:D16"/>
    <mergeCell ref="E16:E17"/>
    <mergeCell ref="A26:A27"/>
    <mergeCell ref="B26:B27"/>
    <mergeCell ref="D26:E26"/>
    <mergeCell ref="F26:F27"/>
    <mergeCell ref="A2:A4"/>
    <mergeCell ref="B2:B4"/>
    <mergeCell ref="C2:C4"/>
    <mergeCell ref="D2:D4"/>
    <mergeCell ref="E2:E4"/>
    <mergeCell ref="F2:F4"/>
    <mergeCell ref="G2:G4"/>
  </mergeCells>
  <dataValidations count="1">
    <dataValidation type="list" allowBlank="1" showInputMessage="1" showErrorMessage="1" sqref="E110:E612">
      <formula1>$A$110:$A$121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>
    <pageSetUpPr fitToPage="1"/>
  </sheetPr>
  <dimension ref="A2:I30"/>
  <sheetViews>
    <sheetView showGridLines="0" zoomScale="90" zoomScaleNormal="90" workbookViewId="0">
      <selection activeCell="D27" sqref="D27"/>
    </sheetView>
  </sheetViews>
  <sheetFormatPr defaultColWidth="9.140625" defaultRowHeight="15"/>
  <cols>
    <col min="1" max="1" width="21" style="1342" customWidth="1"/>
    <col min="2" max="2" width="56.85546875" style="1342" customWidth="1"/>
    <col min="3" max="3" width="16" style="1342" customWidth="1"/>
    <col min="4" max="4" width="14.85546875" style="1342" customWidth="1"/>
    <col min="5" max="5" width="12.5703125" style="1342" customWidth="1"/>
    <col min="6" max="6" width="15.7109375" style="1186" hidden="1" customWidth="1"/>
    <col min="7" max="9" width="15.7109375" style="1342" hidden="1" customWidth="1"/>
    <col min="10" max="15" width="11.85546875" style="1342" customWidth="1"/>
    <col min="16" max="16384" width="9.140625" style="1342"/>
  </cols>
  <sheetData>
    <row r="2" spans="1:9" ht="15" customHeight="1">
      <c r="A2" s="1358" t="s">
        <v>4242</v>
      </c>
      <c r="B2" s="1356" t="s">
        <v>4410</v>
      </c>
      <c r="C2" s="1360" t="str">
        <f>+'NI-Tot'!M10</f>
        <v>Valore netto al 31/12/2017</v>
      </c>
      <c r="D2" s="1358" t="str">
        <f>+'NI-Tot'!N10</f>
        <v>Valore netto al 31/12/2018</v>
      </c>
      <c r="E2" s="1356" t="str">
        <f>+'NI-Tot'!O10</f>
        <v>Variazione</v>
      </c>
      <c r="F2" s="1374" t="str">
        <f>'NI-Tot'!Q10</f>
        <v>Prechiusura al ° trimestre 2018</v>
      </c>
      <c r="G2" s="1374" t="e">
        <f>'NI-Tot'!#REF!</f>
        <v>#REF!</v>
      </c>
      <c r="H2" s="1374" t="e">
        <f>'NI-Tot'!#REF!</f>
        <v>#REF!</v>
      </c>
      <c r="I2" s="1374" t="e">
        <f>'NI-Tot'!#REF!</f>
        <v>#REF!</v>
      </c>
    </row>
    <row r="3" spans="1:9">
      <c r="A3" s="1359"/>
      <c r="B3" s="1356"/>
      <c r="C3" s="1359"/>
      <c r="D3" s="1359"/>
      <c r="E3" s="1356"/>
      <c r="F3" s="1375"/>
      <c r="G3" s="1375"/>
      <c r="H3" s="1375"/>
      <c r="I3" s="1375"/>
    </row>
    <row r="4" spans="1:9">
      <c r="A4" s="567" t="s">
        <v>479</v>
      </c>
      <c r="B4" s="568" t="s">
        <v>4244</v>
      </c>
      <c r="C4" s="569">
        <f>SUMIF('NI-San'!$B:$B,$A4,'NI-San'!M:M)</f>
        <v>0</v>
      </c>
      <c r="D4" s="569">
        <f>SUMIF('NI-San'!$B:$B,$A4,'NI-San'!N:N)</f>
        <v>0</v>
      </c>
      <c r="E4" s="569">
        <f t="shared" ref="E4:E10" si="0">+D4-C4</f>
        <v>0</v>
      </c>
      <c r="F4" s="569">
        <f>SUMIF('NI-San'!$B:$B,$A4,'NI-San'!Q:Q)</f>
        <v>0</v>
      </c>
      <c r="G4" s="569" t="e">
        <f>+'NI-San'!#REF!</f>
        <v>#REF!</v>
      </c>
      <c r="H4" s="569" t="e">
        <f>+'NI-San'!#REF!</f>
        <v>#REF!</v>
      </c>
      <c r="I4" s="569" t="e">
        <f>+'NI-San'!#REF!</f>
        <v>#REF!</v>
      </c>
    </row>
    <row r="5" spans="1:9">
      <c r="A5" s="567" t="s">
        <v>485</v>
      </c>
      <c r="B5" s="568" t="s">
        <v>4245</v>
      </c>
      <c r="C5" s="569">
        <f>SUMIF('NI-San'!$B:$B,$A5,'NI-San'!M:M)</f>
        <v>13</v>
      </c>
      <c r="D5" s="569">
        <f>SUMIF('NI-San'!$B:$B,$A5,'NI-San'!N:N)</f>
        <v>12</v>
      </c>
      <c r="E5" s="569">
        <f t="shared" si="0"/>
        <v>-1</v>
      </c>
      <c r="F5" s="1187">
        <f>SUMIF('NI-San'!$B:$B,$A5,'NI-San'!Q:Q)</f>
        <v>0</v>
      </c>
      <c r="G5" s="569" t="e">
        <f>+'NI-San'!#REF!</f>
        <v>#REF!</v>
      </c>
      <c r="H5" s="569" t="e">
        <f>+'NI-San'!#REF!</f>
        <v>#REF!</v>
      </c>
      <c r="I5" s="569" t="e">
        <f>+'NI-San'!#REF!</f>
        <v>#REF!</v>
      </c>
    </row>
    <row r="6" spans="1:9">
      <c r="A6" s="567" t="s">
        <v>488</v>
      </c>
      <c r="B6" s="568" t="s">
        <v>4246</v>
      </c>
      <c r="C6" s="569">
        <f>SUMIF('NI-San'!$B:$B,$A6,'NI-San'!M:M)</f>
        <v>88</v>
      </c>
      <c r="D6" s="569">
        <f>SUMIF('NI-San'!$B:$B,$A6,'NI-San'!N:N)</f>
        <v>87</v>
      </c>
      <c r="E6" s="569">
        <f t="shared" si="0"/>
        <v>-1</v>
      </c>
      <c r="F6" s="1187">
        <f>SUMIF('NI-San'!$B:$B,$A6,'NI-San'!Q:Q)</f>
        <v>0</v>
      </c>
      <c r="G6" s="569" t="e">
        <f>+'NI-San'!#REF!</f>
        <v>#REF!</v>
      </c>
      <c r="H6" s="569" t="e">
        <f>+'NI-San'!#REF!</f>
        <v>#REF!</v>
      </c>
      <c r="I6" s="569" t="e">
        <f>+'NI-San'!#REF!</f>
        <v>#REF!</v>
      </c>
    </row>
    <row r="7" spans="1:9" ht="23.25">
      <c r="A7" s="567" t="s">
        <v>491</v>
      </c>
      <c r="B7" s="568" t="s">
        <v>4247</v>
      </c>
      <c r="C7" s="569">
        <f>SUMIF('NI-San'!$B:$B,$A7,'NI-San'!M:M)</f>
        <v>0</v>
      </c>
      <c r="D7" s="569">
        <f>SUMIF('NI-San'!$B:$B,$A7,'NI-San'!N:N)</f>
        <v>0</v>
      </c>
      <c r="E7" s="569">
        <f t="shared" si="0"/>
        <v>0</v>
      </c>
      <c r="F7" s="1187">
        <f>SUMIF('NI-San'!$B:$B,$A7,'NI-San'!Q:Q)</f>
        <v>0</v>
      </c>
      <c r="G7" s="569" t="e">
        <f>+'NI-San'!#REF!</f>
        <v>#REF!</v>
      </c>
      <c r="H7" s="569" t="e">
        <f>+'NI-San'!#REF!</f>
        <v>#REF!</v>
      </c>
      <c r="I7" s="569" t="e">
        <f>+'NI-San'!#REF!</f>
        <v>#REF!</v>
      </c>
    </row>
    <row r="8" spans="1:9" ht="23.25">
      <c r="A8" s="567" t="s">
        <v>494</v>
      </c>
      <c r="B8" s="568" t="s">
        <v>4248</v>
      </c>
      <c r="C8" s="569">
        <f>SUMIF('NI-San'!$B:$B,$A8,'NI-San'!M:M)</f>
        <v>0</v>
      </c>
      <c r="D8" s="569">
        <f>SUMIF('NI-San'!$B:$B,$A8,'NI-San'!N:N)</f>
        <v>0</v>
      </c>
      <c r="E8" s="569">
        <f t="shared" si="0"/>
        <v>0</v>
      </c>
      <c r="F8" s="1187">
        <f>SUMIF('NI-San'!$B:$B,$A8,'NI-San'!Q:Q)</f>
        <v>0</v>
      </c>
      <c r="G8" s="569" t="e">
        <f>+'NI-San'!#REF!</f>
        <v>#REF!</v>
      </c>
      <c r="H8" s="569" t="e">
        <f>+'NI-San'!#REF!</f>
        <v>#REF!</v>
      </c>
      <c r="I8" s="569" t="e">
        <f>+'NI-San'!#REF!</f>
        <v>#REF!</v>
      </c>
    </row>
    <row r="9" spans="1:9">
      <c r="A9" s="567" t="s">
        <v>497</v>
      </c>
      <c r="B9" s="568" t="s">
        <v>499</v>
      </c>
      <c r="C9" s="569">
        <f>SUMIF('NI-San'!$B:$B,$A9,'NI-San'!M:M)</f>
        <v>0</v>
      </c>
      <c r="D9" s="569">
        <f>SUMIF('NI-San'!$B:$B,$A9,'NI-San'!N:N)</f>
        <v>0</v>
      </c>
      <c r="E9" s="569">
        <f t="shared" si="0"/>
        <v>0</v>
      </c>
      <c r="F9" s="1187">
        <f>SUMIF('NI-San'!$B:$B,$A9,'NI-San'!Q:Q)</f>
        <v>0</v>
      </c>
      <c r="G9" s="569" t="e">
        <f>+'NI-San'!#REF!</f>
        <v>#REF!</v>
      </c>
      <c r="H9" s="569" t="e">
        <f>+'NI-San'!#REF!</f>
        <v>#REF!</v>
      </c>
      <c r="I9" s="569" t="e">
        <f>+'NI-San'!#REF!</f>
        <v>#REF!</v>
      </c>
    </row>
    <row r="10" spans="1:9" ht="23.25">
      <c r="A10" s="567" t="s">
        <v>500</v>
      </c>
      <c r="B10" s="568" t="s">
        <v>4249</v>
      </c>
      <c r="C10" s="569">
        <f>SUMIF('NI-San'!$B:$B,$A10,'NI-San'!M:M)</f>
        <v>0</v>
      </c>
      <c r="D10" s="569">
        <f>SUMIF('NI-San'!$B:$B,$A10,'NI-San'!N:N)</f>
        <v>0</v>
      </c>
      <c r="E10" s="569">
        <f t="shared" si="0"/>
        <v>0</v>
      </c>
      <c r="F10" s="1187">
        <f>SUMIF('NI-San'!$B:$B,$A10,'NI-San'!Q:Q)</f>
        <v>0</v>
      </c>
      <c r="G10" s="569" t="e">
        <f>+'NI-San'!#REF!</f>
        <v>#REF!</v>
      </c>
      <c r="H10" s="569" t="e">
        <f>+'NI-San'!#REF!</f>
        <v>#REF!</v>
      </c>
      <c r="I10" s="569" t="e">
        <f>+'NI-San'!#REF!</f>
        <v>#REF!</v>
      </c>
    </row>
    <row r="11" spans="1:9" ht="15.75" thickBot="1">
      <c r="A11" s="570"/>
      <c r="B11" s="571" t="s">
        <v>4411</v>
      </c>
      <c r="C11" s="572">
        <f t="shared" ref="C11:I11" si="1">SUM(C4:C10)</f>
        <v>101</v>
      </c>
      <c r="D11" s="572">
        <f t="shared" si="1"/>
        <v>99</v>
      </c>
      <c r="E11" s="572">
        <f t="shared" si="1"/>
        <v>-2</v>
      </c>
      <c r="F11" s="572">
        <f>SUM(F4:F10)</f>
        <v>0</v>
      </c>
      <c r="G11" s="746" t="e">
        <f t="shared" si="1"/>
        <v>#REF!</v>
      </c>
      <c r="H11" s="746" t="e">
        <f t="shared" si="1"/>
        <v>#REF!</v>
      </c>
      <c r="I11" s="746" t="e">
        <f t="shared" si="1"/>
        <v>#REF!</v>
      </c>
    </row>
    <row r="12" spans="1:9" ht="24" thickTop="1">
      <c r="A12" s="567" t="s">
        <v>1492</v>
      </c>
      <c r="B12" s="568" t="s">
        <v>4251</v>
      </c>
      <c r="C12" s="569">
        <f>SUMIF('NI-San'!$B:$B,$A12,'NI-San'!M:M)</f>
        <v>0</v>
      </c>
      <c r="D12" s="569">
        <f>SUMIF('NI-San'!$B:$B,$A12,'NI-San'!N:N)</f>
        <v>0</v>
      </c>
      <c r="E12" s="569">
        <f t="shared" ref="E12:E17" si="2">+D12-C12</f>
        <v>0</v>
      </c>
      <c r="F12" s="1187">
        <f>SUMIF('NI-San'!$B:$B,$A12,'NI-San'!Q:Q)</f>
        <v>0</v>
      </c>
      <c r="G12" s="569" t="e">
        <f>+'NI-San'!#REF!</f>
        <v>#REF!</v>
      </c>
      <c r="H12" s="569" t="e">
        <f>+'NI-San'!#REF!</f>
        <v>#REF!</v>
      </c>
      <c r="I12" s="569" t="e">
        <f>+'NI-San'!#REF!</f>
        <v>#REF!</v>
      </c>
    </row>
    <row r="13" spans="1:9" ht="23.25">
      <c r="A13" s="567" t="s">
        <v>1498</v>
      </c>
      <c r="B13" s="568" t="s">
        <v>4252</v>
      </c>
      <c r="C13" s="569">
        <f>SUMIF('NI-San'!$B:$B,$A13,'NI-San'!M:M)</f>
        <v>9</v>
      </c>
      <c r="D13" s="569">
        <f>SUMIF('NI-San'!$B:$B,$A13,'NI-San'!N:N)</f>
        <v>8</v>
      </c>
      <c r="E13" s="569">
        <f t="shared" si="2"/>
        <v>-1</v>
      </c>
      <c r="F13" s="1187">
        <f>SUMIF('NI-San'!$B:$B,$A13,'NI-San'!Q:Q)</f>
        <v>0</v>
      </c>
      <c r="G13" s="569" t="e">
        <f>+'NI-San'!#REF!</f>
        <v>#REF!</v>
      </c>
      <c r="H13" s="569" t="e">
        <f>+'NI-San'!#REF!</f>
        <v>#REF!</v>
      </c>
      <c r="I13" s="569" t="e">
        <f>+'NI-San'!#REF!</f>
        <v>#REF!</v>
      </c>
    </row>
    <row r="14" spans="1:9" ht="23.25">
      <c r="A14" s="567" t="s">
        <v>1501</v>
      </c>
      <c r="B14" s="568" t="s">
        <v>4253</v>
      </c>
      <c r="C14" s="569">
        <f>SUMIF('NI-San'!$B:$B,$A14,'NI-San'!M:M)</f>
        <v>61</v>
      </c>
      <c r="D14" s="569">
        <f>SUMIF('NI-San'!$B:$B,$A14,'NI-San'!N:N)</f>
        <v>60</v>
      </c>
      <c r="E14" s="569">
        <f t="shared" si="2"/>
        <v>-1</v>
      </c>
      <c r="F14" s="1187">
        <f>SUMIF('NI-San'!$B:$B,$A14,'NI-San'!Q:Q)</f>
        <v>0</v>
      </c>
      <c r="G14" s="569" t="e">
        <f>+'NI-San'!#REF!</f>
        <v>#REF!</v>
      </c>
      <c r="H14" s="569" t="e">
        <f>+'NI-San'!#REF!</f>
        <v>#REF!</v>
      </c>
      <c r="I14" s="569" t="e">
        <f>+'NI-San'!#REF!</f>
        <v>#REF!</v>
      </c>
    </row>
    <row r="15" spans="1:9" ht="23.25">
      <c r="A15" s="567" t="s">
        <v>1504</v>
      </c>
      <c r="B15" s="568" t="s">
        <v>1506</v>
      </c>
      <c r="C15" s="569">
        <f>SUMIF('NI-San'!$B:$B,$A15,'NI-San'!M:M)</f>
        <v>0</v>
      </c>
      <c r="D15" s="569">
        <f>SUMIF('NI-San'!$B:$B,$A15,'NI-San'!N:N)</f>
        <v>0</v>
      </c>
      <c r="E15" s="569">
        <f t="shared" si="2"/>
        <v>0</v>
      </c>
      <c r="F15" s="1187">
        <f>SUMIF('NI-San'!$B:$B,$A15,'NI-San'!Q:Q)</f>
        <v>0</v>
      </c>
      <c r="G15" s="569" t="e">
        <f>+'NI-San'!#REF!</f>
        <v>#REF!</v>
      </c>
      <c r="H15" s="569" t="e">
        <f>+'NI-San'!#REF!</f>
        <v>#REF!</v>
      </c>
      <c r="I15" s="569" t="e">
        <f>+'NI-San'!#REF!</f>
        <v>#REF!</v>
      </c>
    </row>
    <row r="16" spans="1:9" ht="23.25">
      <c r="A16" s="567" t="s">
        <v>1507</v>
      </c>
      <c r="B16" s="568" t="s">
        <v>1509</v>
      </c>
      <c r="C16" s="569">
        <f>SUMIF('NI-San'!$B:$B,$A16,'NI-San'!M:M)</f>
        <v>0</v>
      </c>
      <c r="D16" s="569">
        <f>SUMIF('NI-San'!$B:$B,$A16,'NI-San'!N:N)</f>
        <v>0</v>
      </c>
      <c r="E16" s="569">
        <f t="shared" si="2"/>
        <v>0</v>
      </c>
      <c r="F16" s="1187">
        <f>SUMIF('NI-San'!$B:$B,$A16,'NI-San'!Q:Q)</f>
        <v>0</v>
      </c>
      <c r="G16" s="569" t="e">
        <f>+'NI-San'!#REF!</f>
        <v>#REF!</v>
      </c>
      <c r="H16" s="569" t="e">
        <f>+'NI-San'!#REF!</f>
        <v>#REF!</v>
      </c>
      <c r="I16" s="569" t="e">
        <f>+'NI-San'!#REF!</f>
        <v>#REF!</v>
      </c>
    </row>
    <row r="17" spans="1:9" ht="23.25">
      <c r="A17" s="567" t="s">
        <v>4254</v>
      </c>
      <c r="B17" s="568" t="s">
        <v>1518</v>
      </c>
      <c r="C17" s="569">
        <f>SUMIF('NI-San'!$B:$B,$A17,'NI-San'!M:M)</f>
        <v>0</v>
      </c>
      <c r="D17" s="1196">
        <f>SUMIF('NI-San'!$B:$B,$A17,'NI-San'!N:N)</f>
        <v>0</v>
      </c>
      <c r="E17" s="1196">
        <f t="shared" si="2"/>
        <v>0</v>
      </c>
      <c r="F17" s="1197">
        <f>SUMIF('NI-San'!$B:$B,$A17,'NI-San'!Q:Q)</f>
        <v>0</v>
      </c>
      <c r="G17" s="1196"/>
      <c r="H17" s="1196"/>
      <c r="I17" s="1196"/>
    </row>
    <row r="18" spans="1:9" ht="15.75" thickBot="1">
      <c r="A18" s="570"/>
      <c r="B18" s="573" t="s">
        <v>4412</v>
      </c>
      <c r="C18" s="572">
        <f>SUM(C12:C17)</f>
        <v>70</v>
      </c>
      <c r="D18" s="572">
        <f>SUM(D12:D17)</f>
        <v>68</v>
      </c>
      <c r="E18" s="572">
        <f>SUM(E12:E17)</f>
        <v>-2</v>
      </c>
      <c r="F18" s="572">
        <f>SUM(F12:F17)</f>
        <v>0</v>
      </c>
      <c r="G18" s="747" t="e">
        <f>SUM(G12:G16)</f>
        <v>#REF!</v>
      </c>
      <c r="H18" s="747" t="e">
        <f>SUM(H12:H16)</f>
        <v>#REF!</v>
      </c>
      <c r="I18" s="747" t="e">
        <f>SUM(I12:I16)</f>
        <v>#REF!</v>
      </c>
    </row>
    <row r="19" spans="1:9" ht="15.75" thickTop="1">
      <c r="A19" s="1185" t="s">
        <v>4256</v>
      </c>
      <c r="B19" s="749" t="s">
        <v>3044</v>
      </c>
      <c r="C19" s="569">
        <f>SUMIF('NI-San'!$B:$B,"8.20.10.30.000.000.00.000",'NI-San'!M:M)</f>
        <v>6</v>
      </c>
      <c r="D19" s="569">
        <f>SUMIF('NI-San'!$B:$B,"8.20.10.30.000.000.00.000",'NI-San'!N:N)</f>
        <v>5</v>
      </c>
      <c r="E19" s="750">
        <f t="shared" ref="E19:E24" si="3">+D19-C19</f>
        <v>-1</v>
      </c>
      <c r="F19" s="569">
        <f>SUMIF('NI-San'!$B:$B,"8.20.10.30.000.000.00.000",'NI-San'!Q:Q)</f>
        <v>0</v>
      </c>
      <c r="G19" s="569" t="e">
        <f>+'NI-San'!#REF!</f>
        <v>#REF!</v>
      </c>
      <c r="H19" s="569" t="e">
        <f>+'NI-San'!#REF!</f>
        <v>#REF!</v>
      </c>
      <c r="I19" s="569" t="e">
        <f>+'NI-San'!#REF!</f>
        <v>#REF!</v>
      </c>
    </row>
    <row r="20" spans="1:9">
      <c r="A20" s="1185" t="s">
        <v>4257</v>
      </c>
      <c r="B20" s="749" t="s">
        <v>4258</v>
      </c>
      <c r="C20" s="565">
        <v>5</v>
      </c>
      <c r="D20" s="565">
        <v>5</v>
      </c>
      <c r="E20" s="750">
        <f t="shared" si="3"/>
        <v>0</v>
      </c>
      <c r="F20" s="565">
        <v>339</v>
      </c>
      <c r="G20" s="565"/>
      <c r="H20" s="565"/>
      <c r="I20" s="565"/>
    </row>
    <row r="21" spans="1:9">
      <c r="A21" s="1185" t="s">
        <v>4259</v>
      </c>
      <c r="B21" s="749" t="s">
        <v>4260</v>
      </c>
      <c r="C21" s="565">
        <v>6</v>
      </c>
      <c r="D21" s="565">
        <v>4</v>
      </c>
      <c r="E21" s="569">
        <f t="shared" si="3"/>
        <v>-2</v>
      </c>
      <c r="F21" s="565">
        <v>429</v>
      </c>
      <c r="G21" s="565"/>
      <c r="H21" s="565"/>
      <c r="I21" s="565"/>
    </row>
    <row r="22" spans="1:9">
      <c r="A22" s="1185" t="s">
        <v>4261</v>
      </c>
      <c r="B22" s="1282" t="s">
        <v>4262</v>
      </c>
      <c r="C22" s="565"/>
      <c r="D22" s="565"/>
      <c r="E22" s="575">
        <f t="shared" si="3"/>
        <v>0</v>
      </c>
      <c r="F22" s="575"/>
      <c r="G22" s="575"/>
      <c r="H22" s="575"/>
      <c r="I22" s="575"/>
    </row>
    <row r="23" spans="1:9">
      <c r="A23" s="1185" t="s">
        <v>4263</v>
      </c>
      <c r="B23" s="839" t="s">
        <v>4413</v>
      </c>
      <c r="C23" s="831">
        <f>C18+C19+C20+C21+C22</f>
        <v>87</v>
      </c>
      <c r="D23" s="831">
        <f>D18+D19+D20+D21+D22</f>
        <v>82</v>
      </c>
      <c r="E23" s="831">
        <f t="shared" si="3"/>
        <v>-5</v>
      </c>
      <c r="F23" s="831">
        <f>F18+F19+F20+F21</f>
        <v>768</v>
      </c>
      <c r="G23" s="831" t="e">
        <f>G18+G19+G20+G21</f>
        <v>#REF!</v>
      </c>
      <c r="H23" s="831" t="e">
        <f>H18+H19+H20+H21</f>
        <v>#REF!</v>
      </c>
      <c r="I23" s="831" t="e">
        <f>I18+I19+I20+I21</f>
        <v>#REF!</v>
      </c>
    </row>
    <row r="24" spans="1:9">
      <c r="A24" s="1185" t="s">
        <v>4265</v>
      </c>
      <c r="B24" s="840" t="s">
        <v>4414</v>
      </c>
      <c r="C24" s="841">
        <f>+C11-C23</f>
        <v>14</v>
      </c>
      <c r="D24" s="841">
        <f>+D11-D23</f>
        <v>17</v>
      </c>
      <c r="E24" s="841">
        <f t="shared" si="3"/>
        <v>3</v>
      </c>
      <c r="F24" s="1189">
        <f>+F11-F23</f>
        <v>-768</v>
      </c>
      <c r="G24" s="841" t="e">
        <f>+G11-G23</f>
        <v>#REF!</v>
      </c>
      <c r="H24" s="841" t="e">
        <f>+H11-H23</f>
        <v>#REF!</v>
      </c>
      <c r="I24" s="841" t="e">
        <f>+I11-I23</f>
        <v>#REF!</v>
      </c>
    </row>
    <row r="25" spans="1:9">
      <c r="A25" s="1185"/>
    </row>
    <row r="26" spans="1:9">
      <c r="A26" s="1185" t="s">
        <v>4267</v>
      </c>
      <c r="B26" s="745" t="s">
        <v>4268</v>
      </c>
      <c r="C26" s="565">
        <v>88</v>
      </c>
      <c r="D26" s="565">
        <v>88</v>
      </c>
      <c r="E26" s="569">
        <f>+D26-C26</f>
        <v>0</v>
      </c>
      <c r="F26" s="1188">
        <v>8429</v>
      </c>
      <c r="G26" s="565"/>
      <c r="H26" s="565"/>
      <c r="I26" s="565"/>
    </row>
    <row r="27" spans="1:9">
      <c r="A27" s="1185" t="s">
        <v>4269</v>
      </c>
      <c r="B27" s="745" t="s">
        <v>4270</v>
      </c>
      <c r="C27" s="565">
        <v>1</v>
      </c>
      <c r="D27" s="565">
        <v>1</v>
      </c>
      <c r="E27" s="569">
        <f>+D27-C27</f>
        <v>0</v>
      </c>
      <c r="F27" s="1188">
        <v>447</v>
      </c>
      <c r="G27" s="565"/>
      <c r="H27" s="565"/>
      <c r="I27" s="565"/>
    </row>
    <row r="28" spans="1:9">
      <c r="A28" s="1185" t="s">
        <v>4271</v>
      </c>
      <c r="B28" s="745" t="s">
        <v>4272</v>
      </c>
      <c r="C28" s="565"/>
      <c r="D28" s="565"/>
      <c r="E28" s="569">
        <f>+D28-C28</f>
        <v>0</v>
      </c>
      <c r="F28" s="1188">
        <v>850</v>
      </c>
      <c r="G28" s="565"/>
      <c r="H28" s="565"/>
      <c r="I28" s="565"/>
    </row>
    <row r="29" spans="1:9" ht="15.75" thickBot="1">
      <c r="A29" s="1185" t="s">
        <v>4273</v>
      </c>
      <c r="B29" s="843" t="s">
        <v>4415</v>
      </c>
      <c r="C29" s="844">
        <f>SUM(C26:C28)</f>
        <v>89</v>
      </c>
      <c r="D29" s="844">
        <f>SUM(D26:D28)</f>
        <v>89</v>
      </c>
      <c r="E29" s="844">
        <f>+D29-C29</f>
        <v>0</v>
      </c>
      <c r="F29" s="1190">
        <f>SUM(F26:F28)</f>
        <v>9726</v>
      </c>
      <c r="G29" s="566">
        <f>SUM(G26:G28)</f>
        <v>0</v>
      </c>
      <c r="H29" s="566">
        <f>SUM(H26:H28)</f>
        <v>0</v>
      </c>
      <c r="I29" s="566">
        <f>SUM(I26:I28)</f>
        <v>0</v>
      </c>
    </row>
    <row r="30" spans="1:9" ht="15.75" thickTop="1"/>
  </sheetData>
  <sheetProtection password="A01C" sheet="1"/>
  <mergeCells count="9">
    <mergeCell ref="G2:G3"/>
    <mergeCell ref="H2:H3"/>
    <mergeCell ref="I2:I3"/>
    <mergeCell ref="E2:E3"/>
    <mergeCell ref="A2:A3"/>
    <mergeCell ref="B2:B3"/>
    <mergeCell ref="C2:C3"/>
    <mergeCell ref="D2:D3"/>
    <mergeCell ref="F2:F3"/>
  </mergeCells>
  <phoneticPr fontId="95" type="noConversion"/>
  <pageMargins left="0.74803149606299213" right="0.74803149606299213" top="0.98425196850393704" bottom="0.98425196850393704" header="0.51181102362204722" footer="0.51181102362204722"/>
  <pageSetup paperSize="9" scale="9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AB1514"/>
  <sheetViews>
    <sheetView showGridLines="0" topLeftCell="B1" zoomScale="93" zoomScaleNormal="93" workbookViewId="0">
      <selection activeCell="K5" sqref="K5:M5"/>
    </sheetView>
  </sheetViews>
  <sheetFormatPr defaultColWidth="9.140625" defaultRowHeight="15"/>
  <cols>
    <col min="1" max="1" width="16.7109375" style="265" hidden="1" customWidth="1"/>
    <col min="2" max="2" width="35.140625" style="265" customWidth="1"/>
    <col min="3" max="3" width="35.140625" style="265" hidden="1" customWidth="1"/>
    <col min="4" max="10" width="5.7109375" style="265" hidden="1" customWidth="1"/>
    <col min="11" max="11" width="64.7109375" style="468" customWidth="1"/>
    <col min="12" max="12" width="3.85546875" style="466" customWidth="1"/>
    <col min="13" max="13" width="20.7109375" style="469" customWidth="1"/>
    <col min="14" max="14" width="20.7109375" style="265" customWidth="1"/>
    <col min="15" max="15" width="20.7109375" style="379" customWidth="1"/>
    <col min="16" max="16" width="2.7109375" style="265" customWidth="1"/>
    <col min="17" max="17" width="20.7109375" style="265" hidden="1" customWidth="1"/>
    <col min="18" max="18" width="2.7109375" style="265" customWidth="1"/>
    <col min="19" max="19" width="20.7109375" style="265" customWidth="1"/>
    <col min="20" max="20" width="20.7109375" style="265" hidden="1" customWidth="1"/>
    <col min="21" max="21" width="2.7109375" style="379" customWidth="1"/>
    <col min="22" max="22" width="20.7109375" style="265" customWidth="1"/>
    <col min="23" max="23" width="9.140625" style="265" hidden="1" customWidth="1"/>
    <col min="24" max="16384" width="9.140625" style="265"/>
  </cols>
  <sheetData>
    <row r="1" spans="1:24" ht="15" customHeight="1">
      <c r="A1" s="460"/>
      <c r="B1" s="460"/>
      <c r="C1" s="89"/>
      <c r="D1" s="89"/>
      <c r="E1" s="89"/>
      <c r="F1" s="89"/>
      <c r="G1" s="89"/>
      <c r="H1" s="89"/>
      <c r="I1" s="89"/>
      <c r="J1" s="89"/>
      <c r="K1" s="495" t="str">
        <f>"Tabelle allegate nota integrativa di: " &amp;Info!$C$2 &amp; "  -  "&amp;Info!$B$5&amp;" "&amp;Info!$B$3</f>
        <v>Tabelle allegate nota integrativa di: ATS DELLA MONTAGNA  -  Consuntivo 2018</v>
      </c>
      <c r="L1" s="461"/>
      <c r="M1" s="461"/>
      <c r="O1" s="265"/>
      <c r="R1" s="379"/>
      <c r="S1" s="379"/>
      <c r="T1" s="379"/>
    </row>
    <row r="2" spans="1:24" ht="15.75" hidden="1">
      <c r="A2" s="460"/>
      <c r="B2" s="460" t="s">
        <v>3215</v>
      </c>
      <c r="C2" s="89"/>
      <c r="D2" s="89"/>
      <c r="E2" s="89"/>
      <c r="F2" s="89"/>
      <c r="G2" s="89"/>
      <c r="H2" s="89"/>
      <c r="I2" s="89"/>
      <c r="J2" s="89"/>
      <c r="K2" s="299"/>
      <c r="L2" s="90"/>
      <c r="M2" s="1231">
        <v>0</v>
      </c>
      <c r="N2" s="1231">
        <v>0</v>
      </c>
      <c r="O2" s="1232">
        <v>0</v>
      </c>
      <c r="P2" s="513"/>
      <c r="Q2" s="1231">
        <v>0</v>
      </c>
      <c r="R2" s="513"/>
      <c r="S2" s="1231">
        <v>0</v>
      </c>
      <c r="T2" s="1231">
        <v>0</v>
      </c>
      <c r="U2" s="461"/>
      <c r="V2" s="1231">
        <v>0</v>
      </c>
      <c r="W2" s="1231">
        <v>0</v>
      </c>
      <c r="X2" s="461"/>
    </row>
    <row r="3" spans="1:24" ht="15.75" hidden="1">
      <c r="A3" s="460"/>
      <c r="B3" s="460" t="s">
        <v>3215</v>
      </c>
      <c r="C3" s="89"/>
      <c r="D3" s="89"/>
      <c r="E3" s="89"/>
      <c r="F3" s="89"/>
      <c r="G3" s="89"/>
      <c r="H3" s="89"/>
      <c r="I3" s="89"/>
      <c r="J3" s="89"/>
      <c r="K3" s="299"/>
      <c r="L3" s="90"/>
      <c r="M3" s="1231">
        <v>0</v>
      </c>
      <c r="N3" s="1231">
        <v>0</v>
      </c>
      <c r="O3" s="1232">
        <v>0</v>
      </c>
      <c r="P3" s="513"/>
      <c r="Q3" s="1231">
        <v>0</v>
      </c>
      <c r="R3" s="513"/>
      <c r="S3" s="1231">
        <v>0</v>
      </c>
      <c r="T3" s="1231">
        <v>0</v>
      </c>
      <c r="U3" s="461"/>
      <c r="V3" s="1231">
        <v>0</v>
      </c>
      <c r="W3" s="1231">
        <v>0</v>
      </c>
      <c r="X3" s="461"/>
    </row>
    <row r="4" spans="1:24" ht="15.75" hidden="1">
      <c r="A4" s="460"/>
      <c r="B4" s="460" t="s">
        <v>3215</v>
      </c>
      <c r="C4" s="89"/>
      <c r="D4" s="89"/>
      <c r="E4" s="89"/>
      <c r="F4" s="89"/>
      <c r="G4" s="89"/>
      <c r="H4" s="89"/>
      <c r="I4" s="89"/>
      <c r="J4" s="89"/>
      <c r="K4" s="299"/>
      <c r="L4" s="90"/>
      <c r="M4" s="1231">
        <v>0</v>
      </c>
      <c r="N4" s="1231">
        <v>0</v>
      </c>
      <c r="O4" s="1232">
        <v>0</v>
      </c>
      <c r="P4" s="513"/>
      <c r="Q4" s="1231">
        <v>0</v>
      </c>
      <c r="R4" s="513"/>
      <c r="S4" s="1231">
        <v>0</v>
      </c>
      <c r="T4" s="1231">
        <v>0</v>
      </c>
      <c r="U4" s="461"/>
      <c r="V4" s="1231">
        <v>0</v>
      </c>
      <c r="W4" s="1231">
        <v>0</v>
      </c>
      <c r="X4" s="461"/>
    </row>
    <row r="5" spans="1:24" ht="20.100000000000001" customHeight="1">
      <c r="C5" s="91"/>
      <c r="D5" s="91"/>
      <c r="E5" s="91"/>
      <c r="F5" s="91"/>
      <c r="G5" s="91"/>
      <c r="H5" s="91"/>
      <c r="I5" s="91"/>
      <c r="J5" s="91"/>
      <c r="K5" s="1352" t="s">
        <v>4416</v>
      </c>
      <c r="L5" s="1353"/>
      <c r="M5" s="1354"/>
    </row>
    <row r="6" spans="1:24" ht="15" customHeight="1">
      <c r="C6" s="91"/>
      <c r="D6" s="91"/>
      <c r="E6" s="91"/>
      <c r="F6" s="91"/>
      <c r="G6" s="91"/>
      <c r="H6" s="91"/>
      <c r="I6" s="91"/>
      <c r="J6" s="91"/>
      <c r="K6" s="552"/>
      <c r="L6" s="463"/>
      <c r="M6" s="463"/>
    </row>
    <row r="7" spans="1:24" ht="15" customHeight="1">
      <c r="C7" s="91"/>
      <c r="D7" s="91"/>
      <c r="E7" s="91"/>
      <c r="F7" s="91"/>
      <c r="G7" s="91"/>
      <c r="H7" s="91"/>
      <c r="I7" s="91"/>
      <c r="J7" s="91"/>
      <c r="K7" s="553" t="s">
        <v>3216</v>
      </c>
      <c r="L7" s="461"/>
      <c r="M7" s="265"/>
    </row>
    <row r="8" spans="1:24" ht="17.25" customHeight="1">
      <c r="C8" s="91"/>
      <c r="D8" s="91"/>
      <c r="E8" s="91"/>
      <c r="F8" s="91"/>
      <c r="G8" s="91"/>
      <c r="H8" s="91"/>
      <c r="I8" s="91"/>
      <c r="J8" s="91"/>
      <c r="K8" s="553"/>
      <c r="L8" s="461"/>
      <c r="M8" s="265"/>
    </row>
    <row r="9" spans="1:24" ht="20.25" customHeight="1" thickBot="1">
      <c r="C9" s="91"/>
      <c r="D9" s="91"/>
      <c r="E9" s="91"/>
      <c r="F9" s="91"/>
      <c r="G9" s="91"/>
      <c r="H9" s="91"/>
      <c r="I9" s="91"/>
      <c r="J9" s="91"/>
      <c r="K9" s="553"/>
      <c r="L9" s="461"/>
      <c r="M9" s="265"/>
    </row>
    <row r="10" spans="1:24" ht="39.950000000000003" customHeight="1" thickBot="1">
      <c r="C10" s="91"/>
      <c r="D10" s="91"/>
      <c r="E10" s="91"/>
      <c r="F10" s="91"/>
      <c r="G10" s="91"/>
      <c r="H10" s="91"/>
      <c r="I10" s="91"/>
      <c r="J10" s="91"/>
      <c r="K10" s="541"/>
      <c r="L10" s="465"/>
      <c r="M10" s="1228" t="str">
        <f>+'NI-San'!M10</f>
        <v>Valore netto al 31/12/2017</v>
      </c>
      <c r="N10" s="1229" t="str">
        <f>+'NI-San'!N10</f>
        <v>Valore netto al 31/12/2018</v>
      </c>
      <c r="O10" s="1031" t="str">
        <f>+'NI-San'!O10</f>
        <v>Variazione</v>
      </c>
      <c r="P10" s="806"/>
      <c r="Q10" s="1229" t="str">
        <f>+'NI-San'!Q10</f>
        <v>Prechiusura al ° trimestre 2018</v>
      </c>
      <c r="R10" s="514"/>
      <c r="S10" s="514"/>
      <c r="T10" s="514"/>
    </row>
    <row r="11" spans="1:24" ht="17.25" thickTop="1" thickBot="1">
      <c r="B11" s="95" t="s">
        <v>69</v>
      </c>
      <c r="C11" s="95" t="s">
        <v>3217</v>
      </c>
      <c r="D11" s="95"/>
      <c r="E11" s="95"/>
      <c r="F11" s="95"/>
      <c r="G11" s="95"/>
      <c r="H11" s="95"/>
      <c r="I11" s="95"/>
      <c r="J11" s="95"/>
      <c r="K11" s="300" t="s">
        <v>72</v>
      </c>
      <c r="L11" s="97" t="s">
        <v>3218</v>
      </c>
      <c r="M11" s="98">
        <f>+M16+M117+M261+M308+M316-M87+M97</f>
        <v>0</v>
      </c>
      <c r="N11" s="775">
        <f>+N16+N117+N261+N308+N316-N87+N97</f>
        <v>0</v>
      </c>
      <c r="O11" s="775">
        <f>+N11-M11</f>
        <v>0</v>
      </c>
      <c r="Q11" s="775">
        <f>+Q16+Q117+Q261+Q308+Q316-Q87+Q97</f>
        <v>45444</v>
      </c>
      <c r="R11" s="518"/>
      <c r="S11" s="518"/>
      <c r="T11" s="518"/>
    </row>
    <row r="12" spans="1:24" ht="15.75" thickTop="1">
      <c r="K12" s="538"/>
      <c r="M12" s="265"/>
      <c r="N12" s="379"/>
      <c r="Q12" s="379"/>
      <c r="R12" s="291"/>
      <c r="S12" s="291"/>
      <c r="T12" s="291"/>
    </row>
    <row r="13" spans="1:24">
      <c r="K13" s="538"/>
      <c r="M13" s="265"/>
      <c r="N13" s="379"/>
      <c r="Q13" s="379"/>
      <c r="R13" s="291"/>
      <c r="S13" s="291"/>
      <c r="T13" s="291"/>
    </row>
    <row r="14" spans="1:24" ht="15.75" thickBot="1">
      <c r="M14" s="265"/>
      <c r="N14" s="379"/>
      <c r="Q14" s="379"/>
      <c r="R14" s="291"/>
      <c r="S14" s="291"/>
      <c r="T14" s="291"/>
    </row>
    <row r="15" spans="1:24" ht="30" customHeight="1" thickBot="1">
      <c r="K15" s="529"/>
      <c r="L15" s="465"/>
      <c r="M15" s="1146" t="str">
        <f>+$M$10</f>
        <v>Valore netto al 31/12/2017</v>
      </c>
      <c r="N15" s="810" t="str">
        <f>N$10</f>
        <v>Valore netto al 31/12/2018</v>
      </c>
      <c r="O15" s="810" t="s">
        <v>4064</v>
      </c>
      <c r="P15" s="806"/>
      <c r="Q15" s="810" t="str">
        <f>Q$10</f>
        <v>Prechiusura al ° trimestre 2018</v>
      </c>
      <c r="R15" s="514"/>
      <c r="S15" s="514"/>
      <c r="T15" s="514"/>
    </row>
    <row r="16" spans="1:24" ht="17.25" thickTop="1" thickBot="1">
      <c r="B16" s="103" t="s">
        <v>74</v>
      </c>
      <c r="C16" s="103" t="s">
        <v>3219</v>
      </c>
      <c r="D16" s="103"/>
      <c r="E16" s="103"/>
      <c r="F16" s="103"/>
      <c r="G16" s="103"/>
      <c r="H16" s="103"/>
      <c r="I16" s="103"/>
      <c r="J16" s="103"/>
      <c r="K16" s="195" t="s">
        <v>75</v>
      </c>
      <c r="L16" s="105" t="s">
        <v>3218</v>
      </c>
      <c r="M16" s="106">
        <f>+M18+M35+M76</f>
        <v>0</v>
      </c>
      <c r="N16" s="775">
        <f>+N18+N35+N76</f>
        <v>0</v>
      </c>
      <c r="O16" s="775">
        <f>+N16-M16</f>
        <v>0</v>
      </c>
      <c r="Q16" s="775">
        <f>+Q18+Q35+Q76</f>
        <v>45140</v>
      </c>
      <c r="R16" s="518"/>
      <c r="S16" s="518"/>
      <c r="T16" s="518"/>
    </row>
    <row r="17" spans="1:21" ht="16.5" thickTop="1" thickBot="1">
      <c r="K17" s="539"/>
      <c r="L17" s="532"/>
      <c r="M17" s="291"/>
      <c r="N17" s="501"/>
      <c r="O17" s="501"/>
      <c r="Q17" s="501"/>
      <c r="R17" s="291"/>
      <c r="S17" s="291"/>
      <c r="T17" s="291"/>
    </row>
    <row r="18" spans="1:21" ht="31.5" customHeight="1" thickTop="1" thickBot="1">
      <c r="B18" s="110" t="s">
        <v>76</v>
      </c>
      <c r="C18" s="242" t="s">
        <v>3220</v>
      </c>
      <c r="D18" s="243"/>
      <c r="E18" s="112"/>
      <c r="F18" s="243"/>
      <c r="G18" s="112"/>
      <c r="H18" s="243"/>
      <c r="I18" s="243"/>
      <c r="J18" s="243"/>
      <c r="K18" s="113" t="s">
        <v>77</v>
      </c>
      <c r="L18" s="114" t="s">
        <v>3218</v>
      </c>
      <c r="M18" s="115">
        <f>SUM(M21:M33)</f>
        <v>0</v>
      </c>
      <c r="N18" s="298">
        <f>SUM(N21:N33)</f>
        <v>0</v>
      </c>
      <c r="O18" s="298">
        <f>+N18-M18</f>
        <v>0</v>
      </c>
      <c r="Q18" s="298">
        <f>SUM(Q21:Q33)</f>
        <v>45140</v>
      </c>
      <c r="R18" s="519"/>
      <c r="S18" s="519"/>
      <c r="T18" s="519"/>
    </row>
    <row r="19" spans="1:21" s="291" customFormat="1" ht="9" customHeight="1" thickTop="1" thickBot="1">
      <c r="A19" s="265"/>
      <c r="B19" s="533"/>
      <c r="C19" s="534"/>
      <c r="D19" s="534"/>
      <c r="E19" s="534"/>
      <c r="F19" s="534"/>
      <c r="G19" s="534"/>
      <c r="H19" s="534"/>
      <c r="I19" s="534"/>
      <c r="J19" s="534"/>
      <c r="K19" s="535"/>
      <c r="L19" s="536"/>
      <c r="M19" s="533"/>
      <c r="N19" s="533"/>
      <c r="O19" s="533"/>
      <c r="Q19" s="533"/>
      <c r="U19" s="501"/>
    </row>
    <row r="20" spans="1:21" ht="26.25" thickBot="1">
      <c r="B20" s="102" t="s">
        <v>3221</v>
      </c>
      <c r="C20" s="245" t="s">
        <v>48</v>
      </c>
      <c r="D20" s="245"/>
      <c r="E20" s="246"/>
      <c r="F20" s="246"/>
      <c r="G20" s="246"/>
      <c r="H20" s="246"/>
      <c r="I20" s="246"/>
      <c r="J20" s="246"/>
      <c r="K20" s="302" t="s">
        <v>3222</v>
      </c>
      <c r="L20" s="121"/>
      <c r="M20" s="328" t="str">
        <f>+$M$10</f>
        <v>Valore netto al 31/12/2017</v>
      </c>
      <c r="N20" s="779" t="str">
        <f>N$10</f>
        <v>Valore netto al 31/12/2018</v>
      </c>
      <c r="O20" s="779" t="s">
        <v>4064</v>
      </c>
      <c r="P20" s="806"/>
      <c r="Q20" s="779" t="str">
        <f>Q$10</f>
        <v>Prechiusura al ° trimestre 2018</v>
      </c>
      <c r="R20" s="514"/>
      <c r="S20" s="514"/>
      <c r="T20" s="514"/>
    </row>
    <row r="21" spans="1:21" ht="23.25" hidden="1" customHeight="1">
      <c r="B21" s="127" t="s">
        <v>78</v>
      </c>
      <c r="C21" s="127" t="s">
        <v>3223</v>
      </c>
      <c r="D21" s="127"/>
      <c r="E21" s="123"/>
      <c r="F21" s="123"/>
      <c r="G21" s="123"/>
      <c r="H21" s="123"/>
      <c r="I21" s="127"/>
      <c r="J21" s="127"/>
      <c r="K21" s="304" t="s">
        <v>4278</v>
      </c>
      <c r="L21" s="125" t="s">
        <v>3218</v>
      </c>
      <c r="M21" s="815"/>
      <c r="N21" s="815"/>
      <c r="O21" s="815"/>
      <c r="Q21" s="815"/>
      <c r="R21" s="675"/>
      <c r="S21" s="675"/>
      <c r="T21" s="675"/>
    </row>
    <row r="22" spans="1:21" ht="23.25" customHeight="1">
      <c r="B22" s="127" t="s">
        <v>84</v>
      </c>
      <c r="C22" s="127" t="s">
        <v>3224</v>
      </c>
      <c r="D22" s="127"/>
      <c r="E22" s="123"/>
      <c r="F22" s="123"/>
      <c r="G22" s="123"/>
      <c r="H22" s="123"/>
      <c r="I22" s="127"/>
      <c r="J22" s="127"/>
      <c r="K22" s="304" t="s">
        <v>86</v>
      </c>
      <c r="L22" s="125" t="s">
        <v>3218</v>
      </c>
      <c r="M22" s="564">
        <f>IF(ISERROR(VLOOKUP($B22,ESTR_PREC!$A$1:$M$6000,6,FALSE))=TRUE,0,VLOOKUP($B22,ESTR_PREC!$A$1:$M$6000,6,FALSE))</f>
        <v>0</v>
      </c>
      <c r="N22" s="225"/>
      <c r="O22" s="560">
        <f>+N22-M22</f>
        <v>0</v>
      </c>
      <c r="Q22" s="225">
        <v>45140</v>
      </c>
      <c r="R22" s="675"/>
      <c r="S22" s="675"/>
      <c r="T22" s="675"/>
    </row>
    <row r="23" spans="1:21">
      <c r="B23" s="127" t="s">
        <v>87</v>
      </c>
      <c r="C23" s="127" t="s">
        <v>3224</v>
      </c>
      <c r="D23" s="127"/>
      <c r="E23" s="123"/>
      <c r="F23" s="123"/>
      <c r="G23" s="123"/>
      <c r="H23" s="123"/>
      <c r="I23" s="127"/>
      <c r="J23" s="127"/>
      <c r="K23" s="304" t="s">
        <v>3225</v>
      </c>
      <c r="L23" s="125" t="s">
        <v>3218</v>
      </c>
      <c r="M23" s="564">
        <f>IF(ISERROR(VLOOKUP($B23,ESTR_PREC!$A$1:$M$6000,6,FALSE))=TRUE,0,VLOOKUP($B23,ESTR_PREC!$A$1:$M$6000,6,FALSE))</f>
        <v>0</v>
      </c>
      <c r="N23" s="815"/>
      <c r="O23" s="815"/>
      <c r="Q23" s="815"/>
      <c r="R23" s="675"/>
      <c r="S23" s="675"/>
      <c r="T23" s="675"/>
    </row>
    <row r="24" spans="1:21">
      <c r="B24" s="127" t="s">
        <v>89</v>
      </c>
      <c r="C24" s="127" t="s">
        <v>3226</v>
      </c>
      <c r="D24" s="127"/>
      <c r="E24" s="123"/>
      <c r="F24" s="123"/>
      <c r="G24" s="123"/>
      <c r="H24" s="123"/>
      <c r="I24" s="127"/>
      <c r="J24" s="127"/>
      <c r="K24" s="183" t="s">
        <v>92</v>
      </c>
      <c r="L24" s="125" t="s">
        <v>3218</v>
      </c>
      <c r="M24" s="564">
        <f>IF(ISERROR(VLOOKUP($B24,ESTR_PREC!$A$1:$M$6000,6,FALSE))=TRUE,0,VLOOKUP($B24,ESTR_PREC!$A$1:$M$6000,6,FALSE))</f>
        <v>0</v>
      </c>
      <c r="N24" s="225"/>
      <c r="O24" s="560">
        <f>+N24-M24</f>
        <v>0</v>
      </c>
      <c r="Q24" s="225"/>
      <c r="R24" s="675"/>
      <c r="S24" s="675"/>
      <c r="T24" s="675"/>
    </row>
    <row r="25" spans="1:21">
      <c r="B25" s="127" t="s">
        <v>93</v>
      </c>
      <c r="C25" s="127" t="s">
        <v>3227</v>
      </c>
      <c r="D25" s="127"/>
      <c r="E25" s="123"/>
      <c r="F25" s="123"/>
      <c r="G25" s="123"/>
      <c r="H25" s="123"/>
      <c r="I25" s="127"/>
      <c r="J25" s="127"/>
      <c r="K25" s="183" t="s">
        <v>94</v>
      </c>
      <c r="L25" s="125" t="s">
        <v>3218</v>
      </c>
      <c r="M25" s="564">
        <f>IF(ISERROR(VLOOKUP($B25,ESTR_PREC!$A$1:$M$6000,6,FALSE))=TRUE,0,VLOOKUP($B25,ESTR_PREC!$A$1:$M$6000,6,FALSE))</f>
        <v>0</v>
      </c>
      <c r="N25" s="225"/>
      <c r="O25" s="560">
        <f>+N25-M25</f>
        <v>0</v>
      </c>
      <c r="Q25" s="225"/>
      <c r="R25" s="675"/>
      <c r="S25" s="675"/>
      <c r="T25" s="675"/>
    </row>
    <row r="26" spans="1:21" ht="15" hidden="1" customHeight="1">
      <c r="B26" s="127" t="s">
        <v>95</v>
      </c>
      <c r="C26" s="127" t="s">
        <v>3228</v>
      </c>
      <c r="D26" s="127"/>
      <c r="E26" s="123"/>
      <c r="F26" s="123"/>
      <c r="G26" s="123"/>
      <c r="H26" s="123"/>
      <c r="I26" s="127"/>
      <c r="J26" s="127"/>
      <c r="K26" s="181" t="s">
        <v>96</v>
      </c>
      <c r="L26" s="125" t="s">
        <v>3218</v>
      </c>
      <c r="M26" s="828"/>
      <c r="N26" s="815"/>
      <c r="O26" s="827"/>
      <c r="Q26" s="815"/>
      <c r="R26" s="675"/>
      <c r="S26" s="675"/>
      <c r="T26" s="675"/>
    </row>
    <row r="27" spans="1:21" ht="38.25">
      <c r="B27" s="127" t="s">
        <v>97</v>
      </c>
      <c r="C27" s="127" t="s">
        <v>3229</v>
      </c>
      <c r="D27" s="127"/>
      <c r="E27" s="123"/>
      <c r="F27" s="123"/>
      <c r="G27" s="123"/>
      <c r="H27" s="123"/>
      <c r="I27" s="127"/>
      <c r="J27" s="127"/>
      <c r="K27" s="181" t="s">
        <v>100</v>
      </c>
      <c r="L27" s="125" t="s">
        <v>3218</v>
      </c>
      <c r="M27" s="564">
        <f>IF(ISERROR(VLOOKUP($B27,ESTR_PREC!$A$1:$M$6000,6,FALSE))=TRUE,0,VLOOKUP($B27,ESTR_PREC!$A$1:$M$6000,6,FALSE))</f>
        <v>0</v>
      </c>
      <c r="N27" s="225"/>
      <c r="O27" s="560">
        <f>+N27-M27</f>
        <v>0</v>
      </c>
      <c r="Q27" s="225"/>
      <c r="R27" s="675"/>
      <c r="S27" s="675"/>
      <c r="T27" s="675"/>
    </row>
    <row r="28" spans="1:21" ht="25.5">
      <c r="B28" s="127" t="s">
        <v>101</v>
      </c>
      <c r="C28" s="127" t="s">
        <v>3230</v>
      </c>
      <c r="D28" s="127"/>
      <c r="E28" s="123"/>
      <c r="F28" s="123"/>
      <c r="G28" s="123"/>
      <c r="H28" s="123"/>
      <c r="I28" s="127"/>
      <c r="J28" s="127"/>
      <c r="K28" s="181" t="s">
        <v>102</v>
      </c>
      <c r="L28" s="125" t="s">
        <v>3218</v>
      </c>
      <c r="M28" s="564">
        <f>IF(ISERROR(VLOOKUP($B28,ESTR_PREC!$A$1:$M$6000,6,FALSE))=TRUE,0,VLOOKUP($B28,ESTR_PREC!$A$1:$M$6000,6,FALSE))</f>
        <v>0</v>
      </c>
      <c r="N28" s="225"/>
      <c r="O28" s="560">
        <f>+N28-M28</f>
        <v>0</v>
      </c>
      <c r="Q28" s="225"/>
      <c r="R28" s="675"/>
      <c r="S28" s="675"/>
      <c r="T28" s="675"/>
    </row>
    <row r="29" spans="1:21" ht="15" hidden="1" customHeight="1">
      <c r="B29" s="127" t="s">
        <v>103</v>
      </c>
      <c r="C29" s="127" t="s">
        <v>3231</v>
      </c>
      <c r="D29" s="127"/>
      <c r="E29" s="123"/>
      <c r="F29" s="123"/>
      <c r="G29" s="123"/>
      <c r="H29" s="123"/>
      <c r="I29" s="127"/>
      <c r="J29" s="127"/>
      <c r="K29" s="181" t="s">
        <v>106</v>
      </c>
      <c r="L29" s="125" t="s">
        <v>3218</v>
      </c>
      <c r="M29" s="828"/>
      <c r="N29" s="815"/>
      <c r="O29" s="827"/>
      <c r="Q29" s="815"/>
      <c r="R29" s="675"/>
      <c r="S29" s="675"/>
      <c r="T29" s="675"/>
    </row>
    <row r="30" spans="1:21">
      <c r="B30" s="127" t="s">
        <v>107</v>
      </c>
      <c r="C30" s="127" t="s">
        <v>3232</v>
      </c>
      <c r="D30" s="127"/>
      <c r="E30" s="123"/>
      <c r="F30" s="123"/>
      <c r="G30" s="123"/>
      <c r="H30" s="123"/>
      <c r="I30" s="127"/>
      <c r="J30" s="127"/>
      <c r="K30" s="227" t="s">
        <v>108</v>
      </c>
      <c r="L30" s="125" t="s">
        <v>3218</v>
      </c>
      <c r="M30" s="564">
        <f>IF(ISERROR(VLOOKUP($B30,ESTR_PREC!$A$1:$M$6000,6,FALSE))=TRUE,0,VLOOKUP($B30,ESTR_PREC!$A$1:$M$6000,6,FALSE))</f>
        <v>0</v>
      </c>
      <c r="N30" s="225"/>
      <c r="O30" s="560">
        <f>+N30-M30</f>
        <v>0</v>
      </c>
      <c r="Q30" s="225"/>
      <c r="R30" s="675"/>
      <c r="S30" s="675"/>
      <c r="T30" s="675"/>
    </row>
    <row r="31" spans="1:21">
      <c r="B31" s="127" t="s">
        <v>109</v>
      </c>
      <c r="C31" s="127" t="s">
        <v>3233</v>
      </c>
      <c r="D31" s="127"/>
      <c r="E31" s="123"/>
      <c r="F31" s="123"/>
      <c r="G31" s="123"/>
      <c r="H31" s="123"/>
      <c r="I31" s="127"/>
      <c r="J31" s="127"/>
      <c r="K31" s="227" t="s">
        <v>110</v>
      </c>
      <c r="L31" s="125" t="s">
        <v>3218</v>
      </c>
      <c r="M31" s="564">
        <f>IF(ISERROR(VLOOKUP($B31,ESTR_PREC!$A$1:$M$6000,6,FALSE))=TRUE,0,VLOOKUP($B31,ESTR_PREC!$A$1:$M$6000,6,FALSE))</f>
        <v>0</v>
      </c>
      <c r="N31" s="225"/>
      <c r="O31" s="560">
        <f>+N31-M31</f>
        <v>0</v>
      </c>
      <c r="Q31" s="225"/>
      <c r="R31" s="675"/>
      <c r="S31" s="675"/>
      <c r="T31" s="675"/>
    </row>
    <row r="32" spans="1:21">
      <c r="B32" s="127" t="s">
        <v>111</v>
      </c>
      <c r="C32" s="127" t="s">
        <v>3234</v>
      </c>
      <c r="D32" s="127"/>
      <c r="E32" s="123"/>
      <c r="F32" s="123"/>
      <c r="G32" s="123"/>
      <c r="H32" s="123"/>
      <c r="I32" s="127"/>
      <c r="J32" s="127"/>
      <c r="K32" s="228" t="s">
        <v>113</v>
      </c>
      <c r="L32" s="125" t="s">
        <v>3218</v>
      </c>
      <c r="M32" s="564">
        <f>IF(ISERROR(VLOOKUP($B32,ESTR_PREC!$A$1:$M$6000,6,FALSE))=TRUE,0,VLOOKUP($B32,ESTR_PREC!$A$1:$M$6000,6,FALSE))</f>
        <v>0</v>
      </c>
      <c r="N32" s="225"/>
      <c r="O32" s="560">
        <f>+N32-M32</f>
        <v>0</v>
      </c>
      <c r="Q32" s="225"/>
      <c r="R32" s="675"/>
      <c r="S32" s="675"/>
      <c r="T32" s="675"/>
    </row>
    <row r="33" spans="2:20" ht="15.75" hidden="1" customHeight="1">
      <c r="B33" s="127" t="s">
        <v>114</v>
      </c>
      <c r="C33" s="127" t="s">
        <v>3235</v>
      </c>
      <c r="D33" s="127"/>
      <c r="E33" s="123"/>
      <c r="F33" s="123"/>
      <c r="G33" s="123"/>
      <c r="H33" s="123"/>
      <c r="I33" s="127"/>
      <c r="J33" s="127"/>
      <c r="K33" s="228" t="s">
        <v>115</v>
      </c>
      <c r="L33" s="125" t="s">
        <v>3218</v>
      </c>
      <c r="M33" s="564"/>
      <c r="N33" s="564"/>
      <c r="O33" s="564"/>
      <c r="Q33" s="564"/>
      <c r="R33" s="675"/>
      <c r="S33" s="675"/>
      <c r="T33" s="675"/>
    </row>
    <row r="34" spans="2:20" ht="16.5" thickBot="1">
      <c r="K34" s="527"/>
      <c r="L34" s="528"/>
      <c r="M34" s="192"/>
      <c r="N34" s="192"/>
      <c r="O34" s="192"/>
      <c r="Q34" s="192"/>
      <c r="R34" s="291"/>
      <c r="S34" s="291"/>
      <c r="T34" s="291"/>
    </row>
    <row r="35" spans="2:20" ht="29.25" customHeight="1" thickTop="1" thickBot="1">
      <c r="B35" s="110" t="s">
        <v>116</v>
      </c>
      <c r="C35" s="242" t="s">
        <v>3236</v>
      </c>
      <c r="D35" s="243"/>
      <c r="E35" s="112"/>
      <c r="F35" s="243"/>
      <c r="G35" s="112"/>
      <c r="H35" s="243"/>
      <c r="I35" s="243"/>
      <c r="J35" s="243"/>
      <c r="K35" s="113" t="s">
        <v>117</v>
      </c>
      <c r="L35" s="114" t="s">
        <v>3218</v>
      </c>
      <c r="M35" s="115">
        <f>SUM(M38:M73)</f>
        <v>0</v>
      </c>
      <c r="N35" s="298">
        <f>SUM(N38:N73)</f>
        <v>0</v>
      </c>
      <c r="O35" s="298">
        <f>+N35-M35</f>
        <v>0</v>
      </c>
      <c r="Q35" s="298">
        <f>SUM(Q38:Q73)</f>
        <v>0</v>
      </c>
      <c r="R35" s="519"/>
      <c r="S35" s="519"/>
      <c r="T35" s="519"/>
    </row>
    <row r="36" spans="2:20" ht="9" customHeight="1" thickTop="1" thickBot="1">
      <c r="B36" s="537"/>
      <c r="C36" s="537"/>
      <c r="K36" s="538"/>
      <c r="M36" s="265"/>
      <c r="N36" s="379"/>
      <c r="Q36" s="379"/>
      <c r="R36" s="291"/>
      <c r="S36" s="291"/>
      <c r="T36" s="291"/>
    </row>
    <row r="37" spans="2:20" ht="26.25" thickBot="1">
      <c r="B37" s="102" t="s">
        <v>3221</v>
      </c>
      <c r="C37" s="245" t="s">
        <v>48</v>
      </c>
      <c r="D37" s="245"/>
      <c r="E37" s="246"/>
      <c r="F37" s="246"/>
      <c r="G37" s="246"/>
      <c r="H37" s="246"/>
      <c r="I37" s="246"/>
      <c r="J37" s="246"/>
      <c r="K37" s="302" t="s">
        <v>3222</v>
      </c>
      <c r="L37" s="135"/>
      <c r="M37" s="328" t="str">
        <f>+$M$10</f>
        <v>Valore netto al 31/12/2017</v>
      </c>
      <c r="N37" s="779" t="str">
        <f>N$10</f>
        <v>Valore netto al 31/12/2018</v>
      </c>
      <c r="O37" s="779" t="s">
        <v>4064</v>
      </c>
      <c r="P37" s="806"/>
      <c r="Q37" s="779" t="str">
        <f>Q$10</f>
        <v>Prechiusura al ° trimestre 2018</v>
      </c>
      <c r="R37" s="514"/>
      <c r="S37" s="514"/>
      <c r="T37" s="514"/>
    </row>
    <row r="38" spans="2:20">
      <c r="B38" s="127" t="s">
        <v>118</v>
      </c>
      <c r="C38" s="127" t="s">
        <v>3237</v>
      </c>
      <c r="D38" s="127"/>
      <c r="E38" s="123"/>
      <c r="F38" s="127"/>
      <c r="G38" s="123"/>
      <c r="H38" s="123"/>
      <c r="I38" s="127"/>
      <c r="J38" s="127"/>
      <c r="K38" s="228" t="s">
        <v>121</v>
      </c>
      <c r="L38" s="125" t="s">
        <v>3218</v>
      </c>
      <c r="M38" s="564">
        <f>IF(ISERROR(VLOOKUP($B38,ESTR_PREC!$A$1:$M$6000,6,FALSE))=TRUE,0,VLOOKUP($B38,ESTR_PREC!$A$1:$M$6000,6,FALSE))</f>
        <v>0</v>
      </c>
      <c r="N38" s="225"/>
      <c r="O38" s="560">
        <f>+N38-M38</f>
        <v>0</v>
      </c>
      <c r="Q38" s="225"/>
      <c r="R38" s="675"/>
      <c r="S38" s="675"/>
      <c r="T38" s="675"/>
    </row>
    <row r="39" spans="2:20">
      <c r="B39" s="127" t="s">
        <v>122</v>
      </c>
      <c r="C39" s="127" t="s">
        <v>3238</v>
      </c>
      <c r="D39" s="127"/>
      <c r="E39" s="123"/>
      <c r="F39" s="127"/>
      <c r="G39" s="123"/>
      <c r="H39" s="123"/>
      <c r="I39" s="127"/>
      <c r="J39" s="127"/>
      <c r="K39" s="228" t="s">
        <v>125</v>
      </c>
      <c r="L39" s="125" t="s">
        <v>3218</v>
      </c>
      <c r="M39" s="564">
        <f>IF(ISERROR(VLOOKUP($B39,ESTR_PREC!$A$1:$M$6000,6,FALSE))=TRUE,0,VLOOKUP($B39,ESTR_PREC!$A$1:$M$6000,6,FALSE))</f>
        <v>0</v>
      </c>
      <c r="N39" s="225"/>
      <c r="O39" s="560">
        <f>+N39-M39</f>
        <v>0</v>
      </c>
      <c r="Q39" s="225"/>
      <c r="R39" s="675"/>
      <c r="S39" s="675"/>
      <c r="T39" s="675"/>
    </row>
    <row r="40" spans="2:20" ht="25.5" hidden="1">
      <c r="B40" s="127" t="s">
        <v>126</v>
      </c>
      <c r="C40" s="127" t="s">
        <v>3239</v>
      </c>
      <c r="D40" s="127"/>
      <c r="E40" s="123"/>
      <c r="F40" s="123"/>
      <c r="G40" s="123"/>
      <c r="H40" s="123"/>
      <c r="I40" s="127"/>
      <c r="J40" s="127"/>
      <c r="K40" s="227" t="s">
        <v>127</v>
      </c>
      <c r="L40" s="125" t="s">
        <v>3218</v>
      </c>
      <c r="M40" s="815"/>
      <c r="N40" s="815"/>
      <c r="O40" s="815"/>
      <c r="Q40" s="815"/>
      <c r="R40" s="675"/>
      <c r="S40" s="675"/>
      <c r="T40" s="675"/>
    </row>
    <row r="41" spans="2:20">
      <c r="B41" s="127" t="s">
        <v>128</v>
      </c>
      <c r="C41" s="127" t="s">
        <v>3240</v>
      </c>
      <c r="D41" s="127"/>
      <c r="E41" s="123"/>
      <c r="F41" s="127"/>
      <c r="G41" s="123"/>
      <c r="H41" s="123"/>
      <c r="I41" s="127"/>
      <c r="J41" s="127"/>
      <c r="K41" s="228" t="s">
        <v>129</v>
      </c>
      <c r="L41" s="125" t="s">
        <v>3218</v>
      </c>
      <c r="M41" s="564">
        <f>IF(ISERROR(VLOOKUP($B41,ESTR_PREC!$A$1:$M$6000,6,FALSE))=TRUE,0,VLOOKUP($B41,ESTR_PREC!$A$1:$M$6000,6,FALSE))</f>
        <v>0</v>
      </c>
      <c r="N41" s="225"/>
      <c r="O41" s="560">
        <f>+N41-M41</f>
        <v>0</v>
      </c>
      <c r="Q41" s="225"/>
      <c r="R41" s="675"/>
      <c r="S41" s="675"/>
      <c r="T41" s="675"/>
    </row>
    <row r="42" spans="2:20" ht="25.5" hidden="1">
      <c r="B42" s="127" t="s">
        <v>130</v>
      </c>
      <c r="C42" s="127" t="s">
        <v>3241</v>
      </c>
      <c r="D42" s="127"/>
      <c r="E42" s="123"/>
      <c r="F42" s="123"/>
      <c r="G42" s="123"/>
      <c r="H42" s="123"/>
      <c r="I42" s="127"/>
      <c r="J42" s="127"/>
      <c r="K42" s="227" t="s">
        <v>131</v>
      </c>
      <c r="L42" s="125" t="s">
        <v>3218</v>
      </c>
      <c r="M42" s="815"/>
      <c r="N42" s="815"/>
      <c r="O42" s="815"/>
      <c r="Q42" s="815"/>
      <c r="R42" s="675"/>
      <c r="S42" s="675"/>
      <c r="T42" s="675"/>
    </row>
    <row r="43" spans="2:20" ht="25.5">
      <c r="B43" s="127" t="s">
        <v>132</v>
      </c>
      <c r="C43" s="127" t="str">
        <f>MID(B43,1,1)&amp;MID(B43,3,2)&amp;MID(B43,6,2)&amp;MID(B43,9,2)&amp;MID(B43,12,3)&amp;MID(B43,16,3)&amp;MID(B43,20,2)&amp;MID(B43,23,3)</f>
        <v>410102001501000000</v>
      </c>
      <c r="D43" s="127"/>
      <c r="E43" s="123"/>
      <c r="F43" s="127"/>
      <c r="G43" s="123"/>
      <c r="H43" s="123"/>
      <c r="I43" s="127"/>
      <c r="J43" s="127"/>
      <c r="K43" s="228" t="s">
        <v>135</v>
      </c>
      <c r="L43" s="125" t="s">
        <v>3218</v>
      </c>
      <c r="M43" s="564">
        <f>IF(ISERROR(VLOOKUP($B43,ESTR_PREC!$A$1:$M$6000,6,FALSE))=TRUE,0,VLOOKUP($B43,ESTR_PREC!$A$1:$M$6000,6,FALSE))</f>
        <v>0</v>
      </c>
      <c r="N43" s="225"/>
      <c r="O43" s="560">
        <f>+N43-M43</f>
        <v>0</v>
      </c>
      <c r="Q43" s="225"/>
      <c r="R43" s="675"/>
      <c r="S43" s="675"/>
      <c r="T43" s="675"/>
    </row>
    <row r="44" spans="2:20" ht="25.5">
      <c r="B44" s="127" t="s">
        <v>136</v>
      </c>
      <c r="C44" s="127" t="str">
        <f>MID(B44,1,1)&amp;MID(B44,3,2)&amp;MID(B44,6,2)&amp;MID(B44,9,2)&amp;MID(B44,12,3)&amp;MID(B44,16,3)&amp;MID(B44,20,2)&amp;MID(B44,23,3)</f>
        <v>410102001502000000</v>
      </c>
      <c r="D44" s="127"/>
      <c r="E44" s="123"/>
      <c r="F44" s="127"/>
      <c r="G44" s="123"/>
      <c r="H44" s="123"/>
      <c r="I44" s="127"/>
      <c r="J44" s="127"/>
      <c r="K44" s="228" t="s">
        <v>139</v>
      </c>
      <c r="L44" s="125" t="s">
        <v>3218</v>
      </c>
      <c r="M44" s="564">
        <f>IF(ISERROR(VLOOKUP($B44,ESTR_PREC!$A$1:$M$6000,6,FALSE))=TRUE,0,VLOOKUP($B44,ESTR_PREC!$A$1:$M$6000,6,FALSE))</f>
        <v>0</v>
      </c>
      <c r="N44" s="225"/>
      <c r="O44" s="560">
        <f>+N44-M44</f>
        <v>0</v>
      </c>
      <c r="Q44" s="225"/>
      <c r="R44" s="675"/>
      <c r="S44" s="675"/>
      <c r="T44" s="675"/>
    </row>
    <row r="45" spans="2:20">
      <c r="B45" s="127" t="s">
        <v>140</v>
      </c>
      <c r="C45" s="127" t="s">
        <v>3242</v>
      </c>
      <c r="D45" s="127"/>
      <c r="E45" s="123"/>
      <c r="F45" s="127"/>
      <c r="G45" s="123"/>
      <c r="H45" s="123"/>
      <c r="I45" s="127"/>
      <c r="J45" s="127"/>
      <c r="K45" s="227" t="s">
        <v>145</v>
      </c>
      <c r="L45" s="125" t="s">
        <v>3218</v>
      </c>
      <c r="M45" s="564">
        <f>IF(ISERROR(VLOOKUP($B45,ESTR_PREC!$A$1:$M$6000,6,FALSE))=TRUE,0,VLOOKUP($B45,ESTR_PREC!$A$1:$M$6000,6,FALSE))</f>
        <v>0</v>
      </c>
      <c r="N45" s="225"/>
      <c r="O45" s="560">
        <f>+N45-M45</f>
        <v>0</v>
      </c>
      <c r="Q45" s="225"/>
      <c r="R45" s="675"/>
      <c r="S45" s="675"/>
      <c r="T45" s="675"/>
    </row>
    <row r="46" spans="2:20" ht="15" hidden="1" customHeight="1">
      <c r="B46" s="139" t="s">
        <v>146</v>
      </c>
      <c r="C46" s="139" t="s">
        <v>3243</v>
      </c>
      <c r="D46" s="139"/>
      <c r="E46" s="140"/>
      <c r="F46" s="140"/>
      <c r="G46" s="140"/>
      <c r="H46" s="140"/>
      <c r="I46" s="139"/>
      <c r="J46" s="139"/>
      <c r="K46" s="226" t="s">
        <v>147</v>
      </c>
      <c r="L46" s="141" t="s">
        <v>3218</v>
      </c>
      <c r="M46" s="815"/>
      <c r="N46" s="815"/>
      <c r="O46" s="815"/>
      <c r="P46" s="660"/>
      <c r="Q46" s="815"/>
      <c r="R46" s="675"/>
      <c r="S46" s="675"/>
      <c r="T46" s="675"/>
    </row>
    <row r="47" spans="2:20">
      <c r="B47" s="127" t="s">
        <v>148</v>
      </c>
      <c r="C47" s="127" t="s">
        <v>3244</v>
      </c>
      <c r="D47" s="127"/>
      <c r="E47" s="123"/>
      <c r="F47" s="127"/>
      <c r="G47" s="123"/>
      <c r="H47" s="123"/>
      <c r="I47" s="127"/>
      <c r="J47" s="127"/>
      <c r="K47" s="181" t="s">
        <v>149</v>
      </c>
      <c r="L47" s="125" t="s">
        <v>3218</v>
      </c>
      <c r="M47" s="564">
        <f>IF(ISERROR(VLOOKUP($B47,ESTR_PREC!$A$1:$M$6000,6,FALSE))=TRUE,0,VLOOKUP($B47,ESTR_PREC!$A$1:$M$6000,6,FALSE))</f>
        <v>0</v>
      </c>
      <c r="N47" s="225"/>
      <c r="O47" s="560">
        <f>+N47-M47</f>
        <v>0</v>
      </c>
      <c r="Q47" s="225"/>
      <c r="R47" s="675"/>
      <c r="S47" s="675"/>
      <c r="T47" s="675"/>
    </row>
    <row r="48" spans="2:20">
      <c r="B48" s="127" t="s">
        <v>150</v>
      </c>
      <c r="C48" s="127" t="s">
        <v>3245</v>
      </c>
      <c r="D48" s="127"/>
      <c r="E48" s="123"/>
      <c r="F48" s="127"/>
      <c r="G48" s="123"/>
      <c r="H48" s="123"/>
      <c r="I48" s="127"/>
      <c r="J48" s="127"/>
      <c r="K48" s="181" t="s">
        <v>152</v>
      </c>
      <c r="L48" s="125" t="s">
        <v>3218</v>
      </c>
      <c r="M48" s="564">
        <f>IF(ISERROR(VLOOKUP($B48,ESTR_PREC!$A$1:$M$6000,6,FALSE))=TRUE,0,VLOOKUP($B48,ESTR_PREC!$A$1:$M$6000,6,FALSE))</f>
        <v>0</v>
      </c>
      <c r="N48" s="225"/>
      <c r="O48" s="560">
        <f>+N48-M48</f>
        <v>0</v>
      </c>
      <c r="Q48" s="225"/>
      <c r="R48" s="675"/>
      <c r="S48" s="675"/>
      <c r="T48" s="675"/>
    </row>
    <row r="49" spans="2:20" hidden="1">
      <c r="B49" s="127" t="s">
        <v>153</v>
      </c>
      <c r="C49" s="127" t="s">
        <v>3246</v>
      </c>
      <c r="D49" s="127"/>
      <c r="E49" s="123"/>
      <c r="F49" s="127"/>
      <c r="G49" s="123"/>
      <c r="H49" s="123"/>
      <c r="I49" s="127"/>
      <c r="J49" s="127"/>
      <c r="K49" s="181" t="s">
        <v>155</v>
      </c>
      <c r="L49" s="125" t="s">
        <v>3218</v>
      </c>
      <c r="M49" s="828"/>
      <c r="N49" s="815"/>
      <c r="O49" s="827"/>
      <c r="Q49" s="815"/>
      <c r="R49" s="675"/>
      <c r="S49" s="675"/>
      <c r="T49" s="675"/>
    </row>
    <row r="50" spans="2:20">
      <c r="B50" s="127" t="s">
        <v>156</v>
      </c>
      <c r="C50" s="127" t="s">
        <v>3247</v>
      </c>
      <c r="D50" s="127"/>
      <c r="E50" s="123"/>
      <c r="F50" s="127"/>
      <c r="G50" s="123"/>
      <c r="H50" s="123"/>
      <c r="I50" s="127"/>
      <c r="J50" s="127"/>
      <c r="K50" s="181" t="s">
        <v>160</v>
      </c>
      <c r="L50" s="125" t="s">
        <v>3218</v>
      </c>
      <c r="M50" s="564">
        <f>IF(ISERROR(VLOOKUP($B50,ESTR_PREC!$A$1:$M$6000,6,FALSE))=TRUE,0,VLOOKUP($B50,ESTR_PREC!$A$1:$M$6000,6,FALSE))</f>
        <v>0</v>
      </c>
      <c r="N50" s="225"/>
      <c r="O50" s="560">
        <f>+N50-M50</f>
        <v>0</v>
      </c>
      <c r="Q50" s="225"/>
      <c r="R50" s="675"/>
      <c r="S50" s="675"/>
      <c r="T50" s="675"/>
    </row>
    <row r="51" spans="2:20">
      <c r="B51" s="127" t="s">
        <v>161</v>
      </c>
      <c r="C51" s="127" t="s">
        <v>3248</v>
      </c>
      <c r="D51" s="127"/>
      <c r="E51" s="123"/>
      <c r="F51" s="127"/>
      <c r="G51" s="123"/>
      <c r="H51" s="123"/>
      <c r="I51" s="127"/>
      <c r="J51" s="127"/>
      <c r="K51" s="181" t="s">
        <v>163</v>
      </c>
      <c r="L51" s="125" t="s">
        <v>3218</v>
      </c>
      <c r="M51" s="564">
        <f>IF(ISERROR(VLOOKUP($B51,ESTR_PREC!$A$1:$M$6000,6,FALSE))=TRUE,0,VLOOKUP($B51,ESTR_PREC!$A$1:$M$6000,6,FALSE))</f>
        <v>0</v>
      </c>
      <c r="N51" s="225"/>
      <c r="O51" s="560">
        <f>+N51-M51</f>
        <v>0</v>
      </c>
      <c r="Q51" s="225"/>
      <c r="R51" s="675"/>
      <c r="S51" s="675"/>
      <c r="T51" s="675"/>
    </row>
    <row r="52" spans="2:20" ht="15" hidden="1" customHeight="1">
      <c r="B52" s="127" t="s">
        <v>164</v>
      </c>
      <c r="C52" s="127" t="s">
        <v>3249</v>
      </c>
      <c r="D52" s="127"/>
      <c r="E52" s="123"/>
      <c r="F52" s="127"/>
      <c r="G52" s="123"/>
      <c r="H52" s="123"/>
      <c r="I52" s="127"/>
      <c r="J52" s="127"/>
      <c r="K52" s="181" t="s">
        <v>167</v>
      </c>
      <c r="L52" s="125" t="s">
        <v>3218</v>
      </c>
      <c r="M52" s="815"/>
      <c r="N52" s="815"/>
      <c r="O52" s="815"/>
      <c r="Q52" s="815"/>
      <c r="R52" s="675"/>
      <c r="S52" s="675"/>
      <c r="T52" s="675"/>
    </row>
    <row r="53" spans="2:20" ht="15" hidden="1" customHeight="1">
      <c r="B53" s="127" t="s">
        <v>168</v>
      </c>
      <c r="C53" s="127" t="str">
        <f>MID(B53,1,1)&amp;MID(B53,3,2)&amp;MID(B53,6,2)&amp;MID(B53,9,2)&amp;MID(B53,12,3)&amp;MID(B53,16,3)&amp;MID(B53,20,2)&amp;MID(B53,23,3)</f>
        <v>410102020001500000</v>
      </c>
      <c r="D53" s="127"/>
      <c r="E53" s="123"/>
      <c r="F53" s="127"/>
      <c r="G53" s="123"/>
      <c r="H53" s="123"/>
      <c r="I53" s="127"/>
      <c r="J53" s="127"/>
      <c r="K53" s="181" t="s">
        <v>171</v>
      </c>
      <c r="L53" s="125" t="s">
        <v>3218</v>
      </c>
      <c r="M53" s="815"/>
      <c r="N53" s="815"/>
      <c r="O53" s="815"/>
      <c r="Q53" s="815"/>
      <c r="R53" s="675"/>
      <c r="S53" s="675"/>
      <c r="T53" s="675"/>
    </row>
    <row r="54" spans="2:20" ht="15" hidden="1" customHeight="1">
      <c r="B54" s="127" t="s">
        <v>172</v>
      </c>
      <c r="C54" s="127" t="s">
        <v>3250</v>
      </c>
      <c r="D54" s="127"/>
      <c r="E54" s="123"/>
      <c r="F54" s="127"/>
      <c r="G54" s="123"/>
      <c r="H54" s="123"/>
      <c r="I54" s="127"/>
      <c r="J54" s="127"/>
      <c r="K54" s="181" t="s">
        <v>173</v>
      </c>
      <c r="L54" s="125" t="s">
        <v>3218</v>
      </c>
      <c r="M54" s="815"/>
      <c r="N54" s="815"/>
      <c r="O54" s="815"/>
      <c r="Q54" s="815"/>
      <c r="R54" s="675"/>
      <c r="S54" s="675"/>
      <c r="T54" s="675"/>
    </row>
    <row r="55" spans="2:20" ht="15" hidden="1" customHeight="1">
      <c r="B55" s="127" t="s">
        <v>174</v>
      </c>
      <c r="C55" s="127" t="s">
        <v>3251</v>
      </c>
      <c r="D55" s="127"/>
      <c r="E55" s="123"/>
      <c r="F55" s="127"/>
      <c r="G55" s="123"/>
      <c r="H55" s="123"/>
      <c r="I55" s="127"/>
      <c r="J55" s="127"/>
      <c r="K55" s="181" t="s">
        <v>177</v>
      </c>
      <c r="L55" s="125" t="s">
        <v>3218</v>
      </c>
      <c r="M55" s="815"/>
      <c r="N55" s="815"/>
      <c r="O55" s="815"/>
      <c r="Q55" s="815"/>
      <c r="R55" s="675"/>
      <c r="S55" s="675"/>
      <c r="T55" s="675"/>
    </row>
    <row r="56" spans="2:20" ht="15" hidden="1" customHeight="1">
      <c r="B56" s="127" t="s">
        <v>178</v>
      </c>
      <c r="C56" s="127" t="str">
        <f>MID(B56,1,1)&amp;MID(B56,3,2)&amp;MID(B56,6,2)&amp;MID(B56,9,2)&amp;MID(B56,12,3)&amp;MID(B56,16,3)&amp;MID(B56,20,2)&amp;MID(B56,23,3)</f>
        <v>410102020011500000</v>
      </c>
      <c r="D56" s="127"/>
      <c r="E56" s="123"/>
      <c r="F56" s="127"/>
      <c r="G56" s="123"/>
      <c r="H56" s="123"/>
      <c r="I56" s="127"/>
      <c r="J56" s="127"/>
      <c r="K56" s="181" t="s">
        <v>179</v>
      </c>
      <c r="L56" s="125" t="s">
        <v>3218</v>
      </c>
      <c r="M56" s="815"/>
      <c r="N56" s="815"/>
      <c r="O56" s="815"/>
      <c r="Q56" s="815"/>
      <c r="R56" s="675"/>
      <c r="S56" s="675"/>
      <c r="T56" s="675"/>
    </row>
    <row r="57" spans="2:20" ht="15" hidden="1" customHeight="1">
      <c r="B57" s="127" t="s">
        <v>180</v>
      </c>
      <c r="C57" s="127" t="s">
        <v>3252</v>
      </c>
      <c r="D57" s="127"/>
      <c r="E57" s="123"/>
      <c r="F57" s="127"/>
      <c r="G57" s="123"/>
      <c r="H57" s="123"/>
      <c r="I57" s="127"/>
      <c r="J57" s="127"/>
      <c r="K57" s="181" t="s">
        <v>181</v>
      </c>
      <c r="L57" s="125" t="s">
        <v>3218</v>
      </c>
      <c r="M57" s="815"/>
      <c r="N57" s="815"/>
      <c r="O57" s="815"/>
      <c r="Q57" s="815"/>
      <c r="R57" s="675"/>
      <c r="S57" s="675"/>
      <c r="T57" s="675"/>
    </row>
    <row r="58" spans="2:20" ht="15" hidden="1" customHeight="1">
      <c r="B58" s="127" t="s">
        <v>182</v>
      </c>
      <c r="C58" s="127" t="s">
        <v>3253</v>
      </c>
      <c r="D58" s="127"/>
      <c r="E58" s="123"/>
      <c r="F58" s="127"/>
      <c r="G58" s="123"/>
      <c r="H58" s="123"/>
      <c r="I58" s="127"/>
      <c r="J58" s="127"/>
      <c r="K58" s="181" t="s">
        <v>183</v>
      </c>
      <c r="L58" s="125" t="s">
        <v>3218</v>
      </c>
      <c r="M58" s="815"/>
      <c r="N58" s="815"/>
      <c r="O58" s="815"/>
      <c r="Q58" s="815"/>
      <c r="R58" s="675"/>
      <c r="S58" s="675"/>
      <c r="T58" s="675"/>
    </row>
    <row r="59" spans="2:20" ht="15" hidden="1" customHeight="1">
      <c r="B59" s="127" t="s">
        <v>184</v>
      </c>
      <c r="C59" s="127" t="s">
        <v>3254</v>
      </c>
      <c r="D59" s="127"/>
      <c r="E59" s="123"/>
      <c r="F59" s="127"/>
      <c r="G59" s="123"/>
      <c r="H59" s="123"/>
      <c r="I59" s="127"/>
      <c r="J59" s="127"/>
      <c r="K59" s="181" t="s">
        <v>185</v>
      </c>
      <c r="L59" s="125" t="s">
        <v>3218</v>
      </c>
      <c r="M59" s="815"/>
      <c r="N59" s="815"/>
      <c r="O59" s="815"/>
      <c r="Q59" s="815"/>
      <c r="R59" s="675"/>
      <c r="S59" s="675"/>
      <c r="T59" s="675"/>
    </row>
    <row r="60" spans="2:20" ht="15" hidden="1" customHeight="1">
      <c r="B60" s="127" t="s">
        <v>186</v>
      </c>
      <c r="C60" s="127" t="s">
        <v>3255</v>
      </c>
      <c r="D60" s="127"/>
      <c r="E60" s="123"/>
      <c r="F60" s="127"/>
      <c r="G60" s="123"/>
      <c r="H60" s="123"/>
      <c r="I60" s="127"/>
      <c r="J60" s="127"/>
      <c r="K60" s="181" t="s">
        <v>187</v>
      </c>
      <c r="L60" s="125" t="s">
        <v>3218</v>
      </c>
      <c r="M60" s="815"/>
      <c r="N60" s="815"/>
      <c r="O60" s="815"/>
      <c r="Q60" s="815"/>
      <c r="R60" s="675"/>
      <c r="S60" s="675"/>
      <c r="T60" s="675"/>
    </row>
    <row r="61" spans="2:20" ht="25.5" hidden="1" customHeight="1">
      <c r="B61" s="127" t="s">
        <v>188</v>
      </c>
      <c r="C61" s="127" t="s">
        <v>3256</v>
      </c>
      <c r="D61" s="127"/>
      <c r="E61" s="123"/>
      <c r="F61" s="127"/>
      <c r="G61" s="123"/>
      <c r="H61" s="123"/>
      <c r="I61" s="127"/>
      <c r="J61" s="127"/>
      <c r="K61" s="181" t="s">
        <v>189</v>
      </c>
      <c r="L61" s="125" t="s">
        <v>3218</v>
      </c>
      <c r="M61" s="815"/>
      <c r="N61" s="815"/>
      <c r="O61" s="815"/>
      <c r="Q61" s="815"/>
      <c r="R61" s="675"/>
      <c r="S61" s="675"/>
      <c r="T61" s="675"/>
    </row>
    <row r="62" spans="2:20" ht="15" hidden="1" customHeight="1">
      <c r="B62" s="127" t="s">
        <v>190</v>
      </c>
      <c r="C62" s="127" t="s">
        <v>3257</v>
      </c>
      <c r="D62" s="127"/>
      <c r="E62" s="123"/>
      <c r="F62" s="127"/>
      <c r="G62" s="123"/>
      <c r="H62" s="123"/>
      <c r="I62" s="127"/>
      <c r="J62" s="127"/>
      <c r="K62" s="181" t="s">
        <v>191</v>
      </c>
      <c r="L62" s="125" t="s">
        <v>3218</v>
      </c>
      <c r="M62" s="815"/>
      <c r="N62" s="815"/>
      <c r="O62" s="815"/>
      <c r="Q62" s="815"/>
      <c r="R62" s="675"/>
      <c r="S62" s="675"/>
      <c r="T62" s="675"/>
    </row>
    <row r="63" spans="2:20" ht="25.5" hidden="1" customHeight="1">
      <c r="B63" s="127" t="s">
        <v>192</v>
      </c>
      <c r="C63" s="127" t="s">
        <v>3258</v>
      </c>
      <c r="D63" s="127"/>
      <c r="E63" s="123"/>
      <c r="F63" s="127"/>
      <c r="G63" s="123"/>
      <c r="H63" s="123"/>
      <c r="I63" s="127"/>
      <c r="J63" s="127"/>
      <c r="K63" s="181" t="s">
        <v>193</v>
      </c>
      <c r="L63" s="125" t="s">
        <v>3218</v>
      </c>
      <c r="M63" s="815"/>
      <c r="N63" s="815"/>
      <c r="O63" s="815"/>
      <c r="Q63" s="815"/>
      <c r="R63" s="675"/>
      <c r="S63" s="675"/>
      <c r="T63" s="675"/>
    </row>
    <row r="64" spans="2:20" ht="15" hidden="1" customHeight="1">
      <c r="B64" s="127" t="s">
        <v>194</v>
      </c>
      <c r="C64" s="127" t="s">
        <v>3259</v>
      </c>
      <c r="D64" s="127"/>
      <c r="E64" s="123"/>
      <c r="F64" s="127"/>
      <c r="G64" s="123"/>
      <c r="H64" s="123"/>
      <c r="I64" s="127"/>
      <c r="J64" s="127"/>
      <c r="K64" s="181" t="s">
        <v>195</v>
      </c>
      <c r="L64" s="125" t="s">
        <v>3218</v>
      </c>
      <c r="M64" s="815"/>
      <c r="N64" s="815"/>
      <c r="O64" s="815"/>
      <c r="Q64" s="815"/>
      <c r="R64" s="675"/>
      <c r="S64" s="675"/>
      <c r="T64" s="675"/>
    </row>
    <row r="65" spans="2:20" ht="15" hidden="1" customHeight="1">
      <c r="B65" s="127" t="s">
        <v>196</v>
      </c>
      <c r="C65" s="127" t="s">
        <v>3260</v>
      </c>
      <c r="D65" s="127"/>
      <c r="E65" s="123"/>
      <c r="F65" s="127"/>
      <c r="G65" s="123"/>
      <c r="H65" s="123"/>
      <c r="I65" s="127"/>
      <c r="J65" s="127"/>
      <c r="K65" s="181" t="s">
        <v>197</v>
      </c>
      <c r="L65" s="125" t="s">
        <v>3218</v>
      </c>
      <c r="M65" s="815"/>
      <c r="N65" s="815"/>
      <c r="O65" s="815"/>
      <c r="Q65" s="815"/>
      <c r="R65" s="675"/>
      <c r="S65" s="675"/>
      <c r="T65" s="675"/>
    </row>
    <row r="66" spans="2:20" ht="15" hidden="1" customHeight="1">
      <c r="B66" s="127" t="s">
        <v>198</v>
      </c>
      <c r="C66" s="127" t="s">
        <v>3261</v>
      </c>
      <c r="D66" s="127"/>
      <c r="E66" s="123"/>
      <c r="F66" s="127"/>
      <c r="G66" s="123"/>
      <c r="H66" s="123"/>
      <c r="I66" s="127"/>
      <c r="J66" s="127"/>
      <c r="K66" s="181" t="s">
        <v>199</v>
      </c>
      <c r="L66" s="125" t="s">
        <v>3218</v>
      </c>
      <c r="M66" s="815"/>
      <c r="N66" s="815"/>
      <c r="O66" s="815"/>
      <c r="Q66" s="815"/>
      <c r="R66" s="675"/>
      <c r="S66" s="675"/>
      <c r="T66" s="675"/>
    </row>
    <row r="67" spans="2:20" ht="25.5" hidden="1" customHeight="1">
      <c r="B67" s="127" t="s">
        <v>200</v>
      </c>
      <c r="C67" s="127" t="s">
        <v>3262</v>
      </c>
      <c r="D67" s="127"/>
      <c r="E67" s="123"/>
      <c r="F67" s="127"/>
      <c r="G67" s="123"/>
      <c r="H67" s="123"/>
      <c r="I67" s="127"/>
      <c r="J67" s="127"/>
      <c r="K67" s="181" t="s">
        <v>201</v>
      </c>
      <c r="L67" s="125" t="s">
        <v>3218</v>
      </c>
      <c r="M67" s="815"/>
      <c r="N67" s="815"/>
      <c r="O67" s="815"/>
      <c r="Q67" s="815"/>
      <c r="R67" s="675"/>
      <c r="S67" s="675"/>
      <c r="T67" s="675"/>
    </row>
    <row r="68" spans="2:20" ht="15" hidden="1" customHeight="1">
      <c r="B68" s="127" t="s">
        <v>202</v>
      </c>
      <c r="C68" s="127" t="s">
        <v>3263</v>
      </c>
      <c r="D68" s="127"/>
      <c r="E68" s="123"/>
      <c r="F68" s="127"/>
      <c r="G68" s="123"/>
      <c r="H68" s="123"/>
      <c r="I68" s="127"/>
      <c r="J68" s="127"/>
      <c r="K68" s="181" t="s">
        <v>203</v>
      </c>
      <c r="L68" s="125" t="s">
        <v>3218</v>
      </c>
      <c r="M68" s="815"/>
      <c r="N68" s="815"/>
      <c r="O68" s="815"/>
      <c r="Q68" s="815"/>
      <c r="R68" s="675"/>
      <c r="S68" s="675"/>
      <c r="T68" s="675"/>
    </row>
    <row r="69" spans="2:20" ht="15" hidden="1" customHeight="1">
      <c r="B69" s="127" t="s">
        <v>204</v>
      </c>
      <c r="C69" s="127" t="s">
        <v>3264</v>
      </c>
      <c r="D69" s="127"/>
      <c r="E69" s="123"/>
      <c r="F69" s="127"/>
      <c r="G69" s="123"/>
      <c r="H69" s="123"/>
      <c r="I69" s="127"/>
      <c r="J69" s="127"/>
      <c r="K69" s="181" t="s">
        <v>205</v>
      </c>
      <c r="L69" s="125" t="s">
        <v>3218</v>
      </c>
      <c r="M69" s="815"/>
      <c r="N69" s="815"/>
      <c r="O69" s="815"/>
      <c r="Q69" s="815"/>
      <c r="R69" s="675"/>
      <c r="S69" s="675"/>
      <c r="T69" s="675"/>
    </row>
    <row r="70" spans="2:20" ht="15" hidden="1" customHeight="1">
      <c r="B70" s="127" t="s">
        <v>206</v>
      </c>
      <c r="C70" s="127" t="s">
        <v>3265</v>
      </c>
      <c r="D70" s="127"/>
      <c r="E70" s="123"/>
      <c r="F70" s="127"/>
      <c r="G70" s="123"/>
      <c r="H70" s="123"/>
      <c r="I70" s="127"/>
      <c r="J70" s="127"/>
      <c r="K70" s="181" t="s">
        <v>207</v>
      </c>
      <c r="L70" s="125" t="s">
        <v>3218</v>
      </c>
      <c r="M70" s="815"/>
      <c r="N70" s="815"/>
      <c r="O70" s="815"/>
      <c r="Q70" s="815"/>
      <c r="R70" s="675"/>
      <c r="S70" s="675"/>
      <c r="T70" s="675"/>
    </row>
    <row r="71" spans="2:20" ht="15" hidden="1" customHeight="1">
      <c r="B71" s="127" t="s">
        <v>208</v>
      </c>
      <c r="C71" s="127" t="s">
        <v>3267</v>
      </c>
      <c r="D71" s="127"/>
      <c r="E71" s="123"/>
      <c r="F71" s="127"/>
      <c r="G71" s="123"/>
      <c r="H71" s="123"/>
      <c r="I71" s="127"/>
      <c r="J71" s="127"/>
      <c r="K71" s="181" t="s">
        <v>209</v>
      </c>
      <c r="L71" s="125" t="s">
        <v>3218</v>
      </c>
      <c r="M71" s="815"/>
      <c r="N71" s="815"/>
      <c r="O71" s="815"/>
      <c r="Q71" s="815"/>
      <c r="R71" s="675"/>
      <c r="S71" s="675"/>
      <c r="T71" s="675"/>
    </row>
    <row r="72" spans="2:20" ht="15" hidden="1" customHeight="1">
      <c r="B72" s="127" t="s">
        <v>210</v>
      </c>
      <c r="C72" s="127" t="s">
        <v>3268</v>
      </c>
      <c r="D72" s="127"/>
      <c r="E72" s="123"/>
      <c r="F72" s="127"/>
      <c r="G72" s="123"/>
      <c r="H72" s="123"/>
      <c r="I72" s="127"/>
      <c r="J72" s="127"/>
      <c r="K72" s="181" t="s">
        <v>211</v>
      </c>
      <c r="L72" s="125" t="s">
        <v>3218</v>
      </c>
      <c r="M72" s="815"/>
      <c r="N72" s="815"/>
      <c r="O72" s="815"/>
      <c r="Q72" s="815"/>
      <c r="R72" s="675"/>
      <c r="S72" s="675"/>
      <c r="T72" s="675"/>
    </row>
    <row r="73" spans="2:20" ht="15.75" hidden="1" customHeight="1">
      <c r="B73" s="127" t="s">
        <v>212</v>
      </c>
      <c r="C73" s="127" t="s">
        <v>3269</v>
      </c>
      <c r="D73" s="127"/>
      <c r="E73" s="123"/>
      <c r="F73" s="127"/>
      <c r="G73" s="123"/>
      <c r="H73" s="123"/>
      <c r="I73" s="127"/>
      <c r="J73" s="127"/>
      <c r="K73" s="181" t="s">
        <v>213</v>
      </c>
      <c r="L73" s="125" t="s">
        <v>3218</v>
      </c>
      <c r="M73" s="815"/>
      <c r="N73" s="815"/>
      <c r="O73" s="815"/>
      <c r="Q73" s="815"/>
      <c r="R73" s="675"/>
      <c r="S73" s="675"/>
      <c r="T73" s="675"/>
    </row>
    <row r="74" spans="2:20" ht="15.75" hidden="1" customHeight="1">
      <c r="B74" s="127" t="s">
        <v>214</v>
      </c>
      <c r="C74" s="127" t="s">
        <v>3270</v>
      </c>
      <c r="D74" s="127"/>
      <c r="E74" s="123"/>
      <c r="F74" s="127"/>
      <c r="G74" s="123"/>
      <c r="H74" s="123"/>
      <c r="I74" s="127"/>
      <c r="J74" s="127"/>
      <c r="K74" s="181" t="s">
        <v>215</v>
      </c>
      <c r="L74" s="125" t="s">
        <v>3218</v>
      </c>
      <c r="M74" s="815"/>
      <c r="N74" s="815"/>
      <c r="O74" s="815"/>
      <c r="Q74" s="815"/>
      <c r="R74" s="675"/>
      <c r="S74" s="675"/>
      <c r="T74" s="675"/>
    </row>
    <row r="75" spans="2:20" ht="16.5" thickBot="1">
      <c r="K75" s="527"/>
      <c r="L75" s="528"/>
      <c r="M75" s="192"/>
      <c r="N75" s="192"/>
      <c r="O75" s="192"/>
      <c r="Q75" s="192"/>
      <c r="R75" s="291"/>
      <c r="S75" s="291"/>
      <c r="T75" s="291"/>
    </row>
    <row r="76" spans="2:20" ht="17.25" thickTop="1" thickBot="1">
      <c r="B76" s="111" t="s">
        <v>216</v>
      </c>
      <c r="C76" s="242" t="s">
        <v>3271</v>
      </c>
      <c r="D76" s="243"/>
      <c r="E76" s="112"/>
      <c r="F76" s="243"/>
      <c r="G76" s="112"/>
      <c r="H76" s="243"/>
      <c r="I76" s="243"/>
      <c r="J76" s="243"/>
      <c r="K76" s="113" t="s">
        <v>217</v>
      </c>
      <c r="L76" s="114" t="s">
        <v>3218</v>
      </c>
      <c r="M76" s="115">
        <f>SUM(M79:M84)</f>
        <v>0</v>
      </c>
      <c r="N76" s="298">
        <f>SUM(N79:N84)</f>
        <v>0</v>
      </c>
      <c r="O76" s="298">
        <f>+N76-M76</f>
        <v>0</v>
      </c>
      <c r="Q76" s="298">
        <f>SUM(Q79:Q84)</f>
        <v>0</v>
      </c>
      <c r="R76" s="519"/>
      <c r="S76" s="519"/>
      <c r="T76" s="519"/>
    </row>
    <row r="77" spans="2:20" ht="16.5" customHeight="1" thickTop="1" thickBot="1">
      <c r="B77" s="537"/>
      <c r="C77" s="537"/>
      <c r="K77" s="538"/>
      <c r="M77" s="265"/>
      <c r="N77" s="379"/>
      <c r="Q77" s="379"/>
      <c r="R77" s="291"/>
      <c r="S77" s="291"/>
      <c r="T77" s="291"/>
    </row>
    <row r="78" spans="2:20" ht="26.25" thickBot="1">
      <c r="B78" s="102" t="s">
        <v>3221</v>
      </c>
      <c r="C78" s="245" t="s">
        <v>48</v>
      </c>
      <c r="D78" s="245"/>
      <c r="E78" s="246"/>
      <c r="F78" s="246"/>
      <c r="G78" s="246"/>
      <c r="H78" s="246"/>
      <c r="I78" s="246"/>
      <c r="J78" s="246"/>
      <c r="K78" s="302" t="s">
        <v>3222</v>
      </c>
      <c r="L78" s="135"/>
      <c r="M78" s="328" t="str">
        <f>+$M$10</f>
        <v>Valore netto al 31/12/2017</v>
      </c>
      <c r="N78" s="779" t="str">
        <f>N$10</f>
        <v>Valore netto al 31/12/2018</v>
      </c>
      <c r="O78" s="779" t="s">
        <v>4064</v>
      </c>
      <c r="P78" s="806"/>
      <c r="Q78" s="779" t="str">
        <f>Q$10</f>
        <v>Prechiusura al ° trimestre 2018</v>
      </c>
      <c r="R78" s="514"/>
      <c r="S78" s="514"/>
      <c r="T78" s="514"/>
    </row>
    <row r="79" spans="2:20">
      <c r="B79" s="127" t="s">
        <v>218</v>
      </c>
      <c r="C79" s="127" t="s">
        <v>3272</v>
      </c>
      <c r="D79" s="127"/>
      <c r="E79" s="123"/>
      <c r="F79" s="127"/>
      <c r="G79" s="123"/>
      <c r="H79" s="123"/>
      <c r="I79" s="127"/>
      <c r="J79" s="127"/>
      <c r="K79" s="183" t="s">
        <v>221</v>
      </c>
      <c r="L79" s="125" t="s">
        <v>3218</v>
      </c>
      <c r="M79" s="564">
        <f>IF(ISERROR(VLOOKUP($B79,ESTR_PREC!$A$1:$M$6000,6,FALSE))=TRUE,0,VLOOKUP($B79,ESTR_PREC!$A$1:$M$6000,6,FALSE))</f>
        <v>0</v>
      </c>
      <c r="N79" s="225"/>
      <c r="O79" s="560">
        <f>+N79-M79</f>
        <v>0</v>
      </c>
      <c r="Q79" s="225"/>
      <c r="R79" s="675"/>
      <c r="S79" s="675"/>
      <c r="T79" s="675"/>
    </row>
    <row r="80" spans="2:20">
      <c r="B80" s="127" t="s">
        <v>222</v>
      </c>
      <c r="C80" s="127" t="s">
        <v>3273</v>
      </c>
      <c r="D80" s="127"/>
      <c r="E80" s="123"/>
      <c r="F80" s="127"/>
      <c r="G80" s="123"/>
      <c r="H80" s="123"/>
      <c r="I80" s="127"/>
      <c r="J80" s="127"/>
      <c r="K80" s="183" t="s">
        <v>223</v>
      </c>
      <c r="L80" s="125" t="s">
        <v>3218</v>
      </c>
      <c r="M80" s="564">
        <f>IF(ISERROR(VLOOKUP($B80,ESTR_PREC!$A$1:$M$6000,6,FALSE))=TRUE,0,VLOOKUP($B80,ESTR_PREC!$A$1:$M$6000,6,FALSE))</f>
        <v>0</v>
      </c>
      <c r="N80" s="225"/>
      <c r="O80" s="560">
        <f>+N80-M80</f>
        <v>0</v>
      </c>
      <c r="Q80" s="225"/>
      <c r="R80" s="675"/>
      <c r="S80" s="675"/>
      <c r="T80" s="675"/>
    </row>
    <row r="81" spans="1:21">
      <c r="B81" s="127" t="s">
        <v>224</v>
      </c>
      <c r="C81" s="127" t="s">
        <v>3274</v>
      </c>
      <c r="D81" s="127"/>
      <c r="E81" s="123"/>
      <c r="F81" s="127"/>
      <c r="G81" s="123"/>
      <c r="H81" s="123"/>
      <c r="I81" s="127"/>
      <c r="J81" s="127"/>
      <c r="K81" s="183" t="s">
        <v>225</v>
      </c>
      <c r="L81" s="125" t="s">
        <v>3218</v>
      </c>
      <c r="M81" s="564">
        <f>IF(ISERROR(VLOOKUP($B81,ESTR_PREC!$A$1:$M$6000,6,FALSE))=TRUE,0,VLOOKUP($B81,ESTR_PREC!$A$1:$M$6000,6,FALSE))</f>
        <v>0</v>
      </c>
      <c r="N81" s="225"/>
      <c r="O81" s="560">
        <f>+N81-M81</f>
        <v>0</v>
      </c>
      <c r="Q81" s="225"/>
      <c r="R81" s="675"/>
      <c r="S81" s="675"/>
      <c r="T81" s="675"/>
    </row>
    <row r="82" spans="1:21">
      <c r="B82" s="127" t="s">
        <v>226</v>
      </c>
      <c r="C82" s="127" t="s">
        <v>3275</v>
      </c>
      <c r="D82" s="127"/>
      <c r="E82" s="123"/>
      <c r="F82" s="127"/>
      <c r="G82" s="123"/>
      <c r="H82" s="123"/>
      <c r="I82" s="127"/>
      <c r="J82" s="127"/>
      <c r="K82" s="183" t="s">
        <v>227</v>
      </c>
      <c r="L82" s="125" t="s">
        <v>3218</v>
      </c>
      <c r="M82" s="564">
        <f>IF(ISERROR(VLOOKUP($B82,ESTR_PREC!$A$1:$M$6000,6,FALSE))=TRUE,0,VLOOKUP($B82,ESTR_PREC!$A$1:$M$6000,6,FALSE))</f>
        <v>0</v>
      </c>
      <c r="N82" s="225"/>
      <c r="O82" s="560">
        <f>+N82-M82</f>
        <v>0</v>
      </c>
      <c r="Q82" s="225"/>
      <c r="R82" s="675"/>
      <c r="S82" s="675"/>
      <c r="T82" s="675"/>
    </row>
    <row r="83" spans="1:21" ht="15" hidden="1" customHeight="1">
      <c r="B83" s="127" t="s">
        <v>228</v>
      </c>
      <c r="C83" s="127" t="s">
        <v>3276</v>
      </c>
      <c r="D83" s="127"/>
      <c r="E83" s="123"/>
      <c r="F83" s="127"/>
      <c r="G83" s="123"/>
      <c r="H83" s="123"/>
      <c r="I83" s="127"/>
      <c r="J83" s="127"/>
      <c r="K83" s="183" t="s">
        <v>231</v>
      </c>
      <c r="L83" s="125" t="s">
        <v>3218</v>
      </c>
      <c r="M83" s="854"/>
      <c r="N83" s="827"/>
      <c r="O83" s="827"/>
      <c r="Q83" s="827"/>
      <c r="R83" s="675"/>
      <c r="S83" s="675"/>
      <c r="T83" s="675"/>
    </row>
    <row r="84" spans="1:21" ht="15.75" hidden="1" customHeight="1" thickBot="1">
      <c r="B84" s="127" t="s">
        <v>232</v>
      </c>
      <c r="C84" s="127" t="s">
        <v>3277</v>
      </c>
      <c r="D84" s="127"/>
      <c r="E84" s="123"/>
      <c r="F84" s="127"/>
      <c r="G84" s="123"/>
      <c r="H84" s="123"/>
      <c r="I84" s="127"/>
      <c r="J84" s="127"/>
      <c r="K84" s="183" t="s">
        <v>233</v>
      </c>
      <c r="L84" s="125" t="s">
        <v>3218</v>
      </c>
      <c r="M84" s="855"/>
      <c r="N84" s="857"/>
      <c r="O84" s="857"/>
      <c r="Q84" s="857"/>
      <c r="R84" s="675"/>
      <c r="S84" s="675"/>
      <c r="T84" s="675"/>
    </row>
    <row r="85" spans="1:21" ht="16.5" thickBot="1">
      <c r="K85" s="527"/>
      <c r="L85" s="528"/>
      <c r="M85" s="192"/>
      <c r="N85" s="192"/>
      <c r="O85" s="192"/>
      <c r="Q85" s="192"/>
      <c r="R85" s="291"/>
      <c r="S85" s="291"/>
      <c r="T85" s="291"/>
    </row>
    <row r="86" spans="1:21" ht="26.25" thickBot="1">
      <c r="K86" s="529"/>
      <c r="L86" s="465"/>
      <c r="M86" s="101" t="str">
        <f>+$M$10</f>
        <v>Valore netto al 31/12/2017</v>
      </c>
      <c r="N86" s="594" t="str">
        <f>N$10</f>
        <v>Valore netto al 31/12/2018</v>
      </c>
      <c r="O86" s="594" t="s">
        <v>4064</v>
      </c>
      <c r="Q86" s="594" t="str">
        <f>Q$10</f>
        <v>Prechiusura al ° trimestre 2018</v>
      </c>
      <c r="R86" s="514"/>
      <c r="S86" s="514"/>
      <c r="T86" s="514"/>
    </row>
    <row r="87" spans="1:21" ht="27" thickTop="1" thickBot="1">
      <c r="B87" s="264" t="s">
        <v>234</v>
      </c>
      <c r="C87" s="264" t="s">
        <v>4417</v>
      </c>
      <c r="D87" s="103"/>
      <c r="E87" s="103"/>
      <c r="F87" s="103"/>
      <c r="G87" s="103"/>
      <c r="H87" s="103"/>
      <c r="I87" s="103"/>
      <c r="J87" s="103"/>
      <c r="K87" s="195" t="s">
        <v>235</v>
      </c>
      <c r="L87" s="105" t="s">
        <v>3218</v>
      </c>
      <c r="M87" s="106">
        <f>+M89</f>
        <v>0</v>
      </c>
      <c r="N87" s="106">
        <f>+N89</f>
        <v>0</v>
      </c>
      <c r="O87" s="597">
        <f>+O89</f>
        <v>0</v>
      </c>
      <c r="Q87" s="106">
        <f>+Q89</f>
        <v>0</v>
      </c>
      <c r="R87" s="518"/>
      <c r="S87" s="518"/>
      <c r="T87" s="518"/>
    </row>
    <row r="88" spans="1:21" ht="16.5" thickTop="1" thickBot="1">
      <c r="K88" s="539"/>
      <c r="L88" s="532"/>
      <c r="M88" s="291"/>
      <c r="N88" s="501"/>
      <c r="O88" s="501"/>
      <c r="Q88" s="501"/>
      <c r="R88" s="291"/>
      <c r="S88" s="291"/>
      <c r="T88" s="291"/>
    </row>
    <row r="89" spans="1:21" ht="27.75" thickTop="1" thickBot="1">
      <c r="B89" s="110" t="s">
        <v>236</v>
      </c>
      <c r="C89" s="110" t="s">
        <v>4418</v>
      </c>
      <c r="D89" s="243"/>
      <c r="E89" s="112"/>
      <c r="F89" s="243"/>
      <c r="G89" s="112"/>
      <c r="H89" s="243"/>
      <c r="I89" s="243"/>
      <c r="J89" s="243"/>
      <c r="K89" s="113" t="s">
        <v>3278</v>
      </c>
      <c r="L89" s="114" t="s">
        <v>3218</v>
      </c>
      <c r="M89" s="115">
        <f>SUM(M92:M94)</f>
        <v>0</v>
      </c>
      <c r="N89" s="298">
        <f>SUM(N92:N94)</f>
        <v>0</v>
      </c>
      <c r="O89" s="298">
        <f>+N89-M89</f>
        <v>0</v>
      </c>
      <c r="Q89" s="298">
        <f>SUM(Q92:Q94)</f>
        <v>0</v>
      </c>
      <c r="R89" s="519"/>
      <c r="S89" s="519"/>
      <c r="T89" s="519"/>
    </row>
    <row r="90" spans="1:21" s="291" customFormat="1" ht="9" customHeight="1" thickTop="1" thickBot="1">
      <c r="A90" s="265"/>
      <c r="B90" s="117"/>
      <c r="C90" s="244"/>
      <c r="D90" s="244"/>
      <c r="E90" s="244"/>
      <c r="F90" s="244"/>
      <c r="G90" s="244"/>
      <c r="H90" s="244"/>
      <c r="I90" s="244"/>
      <c r="J90" s="244"/>
      <c r="K90" s="118"/>
      <c r="L90" s="119"/>
      <c r="M90" s="117"/>
      <c r="N90" s="533"/>
      <c r="O90" s="533"/>
      <c r="Q90" s="533"/>
      <c r="U90" s="501"/>
    </row>
    <row r="91" spans="1:21" ht="28.5" customHeight="1" thickBot="1">
      <c r="B91" s="102" t="s">
        <v>3221</v>
      </c>
      <c r="C91" s="245" t="s">
        <v>48</v>
      </c>
      <c r="D91" s="245"/>
      <c r="E91" s="246"/>
      <c r="F91" s="246"/>
      <c r="G91" s="246"/>
      <c r="H91" s="246"/>
      <c r="I91" s="246"/>
      <c r="J91" s="246"/>
      <c r="K91" s="302" t="s">
        <v>3222</v>
      </c>
      <c r="L91" s="121"/>
      <c r="M91" s="328" t="str">
        <f>+$M$10</f>
        <v>Valore netto al 31/12/2017</v>
      </c>
      <c r="N91" s="779" t="str">
        <f>N$10</f>
        <v>Valore netto al 31/12/2018</v>
      </c>
      <c r="O91" s="779" t="s">
        <v>4064</v>
      </c>
      <c r="P91" s="806"/>
      <c r="Q91" s="779" t="str">
        <f>Q$10</f>
        <v>Prechiusura al ° trimestre 2018</v>
      </c>
      <c r="R91" s="514"/>
      <c r="S91" s="514"/>
      <c r="T91" s="514"/>
    </row>
    <row r="92" spans="1:21" ht="25.5">
      <c r="B92" s="127" t="s">
        <v>238</v>
      </c>
      <c r="C92" s="127" t="s">
        <v>4419</v>
      </c>
      <c r="D92" s="127"/>
      <c r="E92" s="123"/>
      <c r="F92" s="127"/>
      <c r="G92" s="123"/>
      <c r="H92" s="123"/>
      <c r="I92" s="127"/>
      <c r="J92" s="127"/>
      <c r="K92" s="346" t="s">
        <v>241</v>
      </c>
      <c r="L92" s="125" t="s">
        <v>3218</v>
      </c>
      <c r="M92" s="564">
        <f>IF(ISERROR(VLOOKUP($B92,ESTR_PREC!$A$1:$M$6000,6,FALSE))=TRUE,0,VLOOKUP($B92,ESTR_PREC!$A$1:$M$6000,6,FALSE))</f>
        <v>0</v>
      </c>
      <c r="N92" s="225"/>
      <c r="O92" s="560">
        <f>+N92-M92</f>
        <v>0</v>
      </c>
      <c r="Q92" s="225"/>
      <c r="R92" s="675"/>
      <c r="S92" s="675"/>
      <c r="T92" s="675"/>
    </row>
    <row r="93" spans="1:21" ht="25.5">
      <c r="B93" s="127" t="s">
        <v>242</v>
      </c>
      <c r="C93" s="127" t="s">
        <v>4420</v>
      </c>
      <c r="D93" s="127"/>
      <c r="E93" s="123"/>
      <c r="F93" s="127"/>
      <c r="G93" s="123"/>
      <c r="H93" s="123"/>
      <c r="I93" s="127"/>
      <c r="J93" s="127"/>
      <c r="K93" s="346" t="s">
        <v>243</v>
      </c>
      <c r="L93" s="125" t="s">
        <v>3218</v>
      </c>
      <c r="M93" s="564">
        <f>IF(ISERROR(VLOOKUP($B93,ESTR_PREC!$A$1:$M$6000,6,FALSE))=TRUE,0,VLOOKUP($B93,ESTR_PREC!$A$1:$M$6000,6,FALSE))</f>
        <v>0</v>
      </c>
      <c r="N93" s="225"/>
      <c r="O93" s="560">
        <f>+N93-M93</f>
        <v>0</v>
      </c>
      <c r="Q93" s="225"/>
      <c r="R93" s="675"/>
      <c r="S93" s="675"/>
      <c r="T93" s="675"/>
    </row>
    <row r="94" spans="1:21" ht="25.5">
      <c r="B94" s="127" t="s">
        <v>244</v>
      </c>
      <c r="C94" s="127" t="s">
        <v>4421</v>
      </c>
      <c r="D94" s="127"/>
      <c r="E94" s="123"/>
      <c r="F94" s="127"/>
      <c r="G94" s="123"/>
      <c r="H94" s="123"/>
      <c r="I94" s="127"/>
      <c r="J94" s="127"/>
      <c r="K94" s="228" t="s">
        <v>246</v>
      </c>
      <c r="L94" s="125" t="s">
        <v>3218</v>
      </c>
      <c r="M94" s="564">
        <f>IF(ISERROR(VLOOKUP($B94,ESTR_PREC!$A$1:$M$6000,6,FALSE))=TRUE,0,VLOOKUP($B94,ESTR_PREC!$A$1:$M$6000,6,FALSE))</f>
        <v>0</v>
      </c>
      <c r="N94" s="225"/>
      <c r="O94" s="560">
        <f>+N94-M94</f>
        <v>0</v>
      </c>
      <c r="Q94" s="225"/>
      <c r="R94" s="675"/>
      <c r="S94" s="675"/>
      <c r="T94" s="675"/>
    </row>
    <row r="95" spans="1:21" ht="16.5" thickBot="1">
      <c r="K95" s="527"/>
      <c r="L95" s="528"/>
      <c r="M95" s="192"/>
      <c r="N95" s="192"/>
      <c r="O95" s="192"/>
      <c r="Q95" s="192"/>
      <c r="R95" s="291"/>
      <c r="S95" s="291"/>
      <c r="T95" s="291"/>
    </row>
    <row r="96" spans="1:21" ht="26.25" thickBot="1">
      <c r="K96" s="529"/>
      <c r="L96" s="465"/>
      <c r="M96" s="1146" t="str">
        <f>+$M$10</f>
        <v>Valore netto al 31/12/2017</v>
      </c>
      <c r="N96" s="810" t="str">
        <f>N$10</f>
        <v>Valore netto al 31/12/2018</v>
      </c>
      <c r="O96" s="810" t="s">
        <v>4064</v>
      </c>
      <c r="P96" s="806"/>
      <c r="Q96" s="810" t="str">
        <f>Q$10</f>
        <v>Prechiusura al ° trimestre 2018</v>
      </c>
      <c r="R96" s="514"/>
      <c r="S96" s="514"/>
      <c r="T96" s="514"/>
    </row>
    <row r="97" spans="1:21" ht="27" thickTop="1" thickBot="1">
      <c r="B97" s="264" t="s">
        <v>247</v>
      </c>
      <c r="C97" s="264" t="s">
        <v>4422</v>
      </c>
      <c r="D97" s="103"/>
      <c r="E97" s="103"/>
      <c r="F97" s="103"/>
      <c r="G97" s="103"/>
      <c r="H97" s="103"/>
      <c r="I97" s="103"/>
      <c r="J97" s="103"/>
      <c r="K97" s="195" t="s">
        <v>248</v>
      </c>
      <c r="L97" s="105" t="s">
        <v>3218</v>
      </c>
      <c r="M97" s="106">
        <f>+M99</f>
        <v>0</v>
      </c>
      <c r="N97" s="106">
        <f>+N99</f>
        <v>0</v>
      </c>
      <c r="O97" s="597">
        <f>+O99</f>
        <v>0</v>
      </c>
      <c r="Q97" s="106">
        <f>+Q99</f>
        <v>17</v>
      </c>
      <c r="R97" s="518"/>
      <c r="S97" s="518"/>
      <c r="T97" s="518"/>
    </row>
    <row r="98" spans="1:21" ht="16.5" thickTop="1" thickBot="1">
      <c r="K98" s="539"/>
      <c r="L98" s="532"/>
      <c r="M98" s="291"/>
      <c r="N98" s="501"/>
      <c r="O98" s="501"/>
      <c r="Q98" s="501"/>
      <c r="R98" s="291"/>
      <c r="S98" s="291"/>
      <c r="T98" s="291"/>
    </row>
    <row r="99" spans="1:21" ht="27.75" thickTop="1" thickBot="1">
      <c r="B99" s="110" t="s">
        <v>249</v>
      </c>
      <c r="C99" s="110" t="s">
        <v>4423</v>
      </c>
      <c r="D99" s="243"/>
      <c r="E99" s="112"/>
      <c r="F99" s="243"/>
      <c r="G99" s="112"/>
      <c r="H99" s="243"/>
      <c r="I99" s="243"/>
      <c r="J99" s="243"/>
      <c r="K99" s="113" t="s">
        <v>3279</v>
      </c>
      <c r="L99" s="114" t="s">
        <v>3218</v>
      </c>
      <c r="M99" s="115">
        <f>SUM(M102:M114)</f>
        <v>0</v>
      </c>
      <c r="N99" s="297">
        <f>SUM(N102:N114)</f>
        <v>0</v>
      </c>
      <c r="O99" s="297">
        <f>SUM(O102:O114)</f>
        <v>0</v>
      </c>
      <c r="Q99" s="297">
        <f>SUM(Q102:Q114)</f>
        <v>17</v>
      </c>
      <c r="R99" s="519"/>
      <c r="S99" s="519"/>
      <c r="T99" s="519"/>
    </row>
    <row r="100" spans="1:21" s="291" customFormat="1" ht="9" customHeight="1" thickTop="1" thickBot="1">
      <c r="A100" s="265"/>
      <c r="B100" s="533"/>
      <c r="C100" s="534"/>
      <c r="D100" s="534"/>
      <c r="E100" s="534"/>
      <c r="F100" s="534"/>
      <c r="G100" s="534"/>
      <c r="H100" s="534"/>
      <c r="I100" s="534"/>
      <c r="J100" s="534"/>
      <c r="K100" s="535"/>
      <c r="L100" s="536"/>
      <c r="M100" s="533"/>
      <c r="N100" s="533"/>
      <c r="O100" s="533"/>
      <c r="Q100" s="533"/>
      <c r="U100" s="501"/>
    </row>
    <row r="101" spans="1:21" ht="28.5" customHeight="1" thickBot="1">
      <c r="B101" s="102" t="s">
        <v>3221</v>
      </c>
      <c r="C101" s="245" t="s">
        <v>48</v>
      </c>
      <c r="D101" s="245"/>
      <c r="E101" s="246"/>
      <c r="F101" s="246"/>
      <c r="G101" s="246"/>
      <c r="H101" s="246"/>
      <c r="I101" s="246"/>
      <c r="J101" s="246"/>
      <c r="K101" s="302" t="s">
        <v>3222</v>
      </c>
      <c r="L101" s="121"/>
      <c r="M101" s="328" t="str">
        <f>+$M$10</f>
        <v>Valore netto al 31/12/2017</v>
      </c>
      <c r="N101" s="779" t="str">
        <f>N$10</f>
        <v>Valore netto al 31/12/2018</v>
      </c>
      <c r="O101" s="779" t="s">
        <v>4064</v>
      </c>
      <c r="P101" s="806"/>
      <c r="Q101" s="779" t="str">
        <f>Q$10</f>
        <v>Prechiusura al ° trimestre 2018</v>
      </c>
      <c r="R101" s="514"/>
      <c r="S101" s="514"/>
      <c r="T101" s="514"/>
    </row>
    <row r="102" spans="1:21" ht="25.5">
      <c r="B102" s="127" t="s">
        <v>251</v>
      </c>
      <c r="C102" s="127" t="s">
        <v>4424</v>
      </c>
      <c r="D102" s="127"/>
      <c r="E102" s="123"/>
      <c r="F102" s="127"/>
      <c r="G102" s="123"/>
      <c r="H102" s="123"/>
      <c r="I102" s="127"/>
      <c r="J102" s="127"/>
      <c r="K102" s="228" t="s">
        <v>254</v>
      </c>
      <c r="L102" s="125" t="s">
        <v>3218</v>
      </c>
      <c r="M102" s="564">
        <f>IF(ISERROR(VLOOKUP($B102,ESTR_PREC!$A$1:$M$6000,6,FALSE))=TRUE,0,VLOOKUP($B102,ESTR_PREC!$A$1:$M$6000,6,FALSE))</f>
        <v>0</v>
      </c>
      <c r="N102" s="225"/>
      <c r="O102" s="560">
        <f>+N102-M102</f>
        <v>0</v>
      </c>
      <c r="Q102" s="225"/>
      <c r="R102" s="675"/>
      <c r="S102" s="675"/>
      <c r="T102" s="675"/>
    </row>
    <row r="103" spans="1:21" ht="25.5">
      <c r="B103" s="127" t="s">
        <v>255</v>
      </c>
      <c r="C103" s="127" t="s">
        <v>4425</v>
      </c>
      <c r="D103" s="127"/>
      <c r="E103" s="123"/>
      <c r="F103" s="127"/>
      <c r="G103" s="123"/>
      <c r="H103" s="123"/>
      <c r="I103" s="127"/>
      <c r="J103" s="127"/>
      <c r="K103" s="228" t="s">
        <v>256</v>
      </c>
      <c r="L103" s="125" t="s">
        <v>3218</v>
      </c>
      <c r="M103" s="564">
        <f>IF(ISERROR(VLOOKUP($B103,ESTR_PREC!$A$1:$M$6000,6,FALSE))=TRUE,0,VLOOKUP($B103,ESTR_PREC!$A$1:$M$6000,6,FALSE))</f>
        <v>0</v>
      </c>
      <c r="N103" s="225"/>
      <c r="O103" s="560">
        <f>+N103-M103</f>
        <v>0</v>
      </c>
      <c r="Q103" s="225">
        <v>17</v>
      </c>
      <c r="R103" s="675"/>
      <c r="S103" s="675"/>
      <c r="T103" s="675"/>
    </row>
    <row r="104" spans="1:21" ht="38.25" hidden="1">
      <c r="B104" s="127" t="s">
        <v>257</v>
      </c>
      <c r="C104" s="127" t="s">
        <v>4426</v>
      </c>
      <c r="D104" s="127"/>
      <c r="E104" s="123"/>
      <c r="F104" s="127"/>
      <c r="G104" s="123"/>
      <c r="H104" s="123"/>
      <c r="I104" s="127"/>
      <c r="J104" s="127"/>
      <c r="K104" s="228" t="s">
        <v>258</v>
      </c>
      <c r="L104" s="125" t="s">
        <v>3218</v>
      </c>
      <c r="M104" s="815"/>
      <c r="N104" s="815"/>
      <c r="O104" s="815"/>
      <c r="Q104" s="815"/>
      <c r="R104" s="675"/>
      <c r="S104" s="675"/>
      <c r="T104" s="675"/>
    </row>
    <row r="105" spans="1:21" ht="25.5">
      <c r="B105" s="127" t="s">
        <v>259</v>
      </c>
      <c r="C105" s="127" t="s">
        <v>4427</v>
      </c>
      <c r="D105" s="127"/>
      <c r="E105" s="123"/>
      <c r="F105" s="127"/>
      <c r="G105" s="123"/>
      <c r="H105" s="123"/>
      <c r="I105" s="127"/>
      <c r="J105" s="127"/>
      <c r="K105" s="228" t="s">
        <v>260</v>
      </c>
      <c r="L105" s="125" t="s">
        <v>3218</v>
      </c>
      <c r="M105" s="564">
        <f>IF(ISERROR(VLOOKUP($B105,ESTR_PREC!$A$1:$M$6000,6,FALSE))=TRUE,0,VLOOKUP($B105,ESTR_PREC!$A$1:$M$6000,6,FALSE))</f>
        <v>0</v>
      </c>
      <c r="N105" s="225"/>
      <c r="O105" s="560">
        <f t="shared" ref="O105:O111" si="0">+N105-M105</f>
        <v>0</v>
      </c>
      <c r="Q105" s="225"/>
      <c r="R105" s="675"/>
      <c r="S105" s="675"/>
      <c r="T105" s="675"/>
    </row>
    <row r="106" spans="1:21" ht="25.5">
      <c r="B106" s="127" t="s">
        <v>261</v>
      </c>
      <c r="C106" s="127" t="s">
        <v>4428</v>
      </c>
      <c r="D106" s="127"/>
      <c r="E106" s="123"/>
      <c r="F106" s="127"/>
      <c r="G106" s="123"/>
      <c r="H106" s="123"/>
      <c r="I106" s="127"/>
      <c r="J106" s="127"/>
      <c r="K106" s="228" t="s">
        <v>262</v>
      </c>
      <c r="L106" s="125" t="s">
        <v>3218</v>
      </c>
      <c r="M106" s="564">
        <f>IF(ISERROR(VLOOKUP($B106,ESTR_PREC!$A$1:$M$6000,6,FALSE))=TRUE,0,VLOOKUP($B106,ESTR_PREC!$A$1:$M$6000,6,FALSE))</f>
        <v>0</v>
      </c>
      <c r="N106" s="225"/>
      <c r="O106" s="560">
        <f t="shared" si="0"/>
        <v>0</v>
      </c>
      <c r="Q106" s="225"/>
      <c r="R106" s="675"/>
      <c r="S106" s="675"/>
      <c r="T106" s="675"/>
    </row>
    <row r="107" spans="1:21" ht="25.5">
      <c r="B107" s="127" t="s">
        <v>263</v>
      </c>
      <c r="C107" s="127" t="s">
        <v>4429</v>
      </c>
      <c r="D107" s="127"/>
      <c r="E107" s="123"/>
      <c r="F107" s="127"/>
      <c r="G107" s="123"/>
      <c r="H107" s="123"/>
      <c r="I107" s="127"/>
      <c r="J107" s="127"/>
      <c r="K107" s="228" t="s">
        <v>265</v>
      </c>
      <c r="L107" s="125" t="s">
        <v>3218</v>
      </c>
      <c r="M107" s="564">
        <f>IF(ISERROR(VLOOKUP($B107,ESTR_PREC!$A$1:$M$6000,6,FALSE))=TRUE,0,VLOOKUP($B107,ESTR_PREC!$A$1:$M$6000,6,FALSE))</f>
        <v>0</v>
      </c>
      <c r="N107" s="225"/>
      <c r="O107" s="560">
        <f t="shared" si="0"/>
        <v>0</v>
      </c>
      <c r="Q107" s="225"/>
      <c r="R107" s="675"/>
      <c r="S107" s="675"/>
      <c r="T107" s="675"/>
    </row>
    <row r="108" spans="1:21" ht="25.5">
      <c r="B108" s="127" t="s">
        <v>268</v>
      </c>
      <c r="C108" s="127" t="s">
        <v>4430</v>
      </c>
      <c r="D108" s="127"/>
      <c r="E108" s="123"/>
      <c r="F108" s="127"/>
      <c r="G108" s="123"/>
      <c r="H108" s="123"/>
      <c r="I108" s="127"/>
      <c r="J108" s="127"/>
      <c r="K108" s="228" t="s">
        <v>270</v>
      </c>
      <c r="L108" s="125" t="s">
        <v>3218</v>
      </c>
      <c r="M108" s="564">
        <f>IF(ISERROR(VLOOKUP($B108,ESTR_PREC!$A$1:$M$6000,6,FALSE))=TRUE,0,VLOOKUP($B108,ESTR_PREC!$A$1:$M$6000,6,FALSE))</f>
        <v>0</v>
      </c>
      <c r="N108" s="225"/>
      <c r="O108" s="560">
        <f t="shared" si="0"/>
        <v>0</v>
      </c>
      <c r="Q108" s="225"/>
      <c r="R108" s="675"/>
      <c r="S108" s="675"/>
      <c r="T108" s="675"/>
    </row>
    <row r="109" spans="1:21" ht="25.5">
      <c r="B109" s="127" t="s">
        <v>271</v>
      </c>
      <c r="C109" s="127" t="s">
        <v>4431</v>
      </c>
      <c r="D109" s="127"/>
      <c r="E109" s="123"/>
      <c r="F109" s="127"/>
      <c r="G109" s="123"/>
      <c r="H109" s="123"/>
      <c r="I109" s="127"/>
      <c r="J109" s="127"/>
      <c r="K109" s="228" t="s">
        <v>272</v>
      </c>
      <c r="L109" s="125" t="s">
        <v>3218</v>
      </c>
      <c r="M109" s="564">
        <f>IF(ISERROR(VLOOKUP($B109,ESTR_PREC!$A$1:$M$6000,6,FALSE))=TRUE,0,VLOOKUP($B109,ESTR_PREC!$A$1:$M$6000,6,FALSE))</f>
        <v>0</v>
      </c>
      <c r="N109" s="225"/>
      <c r="O109" s="560">
        <f t="shared" si="0"/>
        <v>0</v>
      </c>
      <c r="Q109" s="225"/>
      <c r="R109" s="675"/>
      <c r="S109" s="675"/>
      <c r="T109" s="675"/>
    </row>
    <row r="110" spans="1:21" ht="25.5">
      <c r="B110" s="127" t="s">
        <v>273</v>
      </c>
      <c r="C110" s="127" t="s">
        <v>4432</v>
      </c>
      <c r="D110" s="127"/>
      <c r="E110" s="123"/>
      <c r="F110" s="127"/>
      <c r="G110" s="123"/>
      <c r="H110" s="123"/>
      <c r="I110" s="127"/>
      <c r="J110" s="127"/>
      <c r="K110" s="228" t="s">
        <v>274</v>
      </c>
      <c r="L110" s="125" t="s">
        <v>3218</v>
      </c>
      <c r="M110" s="564">
        <f>IF(ISERROR(VLOOKUP($B110,ESTR_PREC!$A$1:$M$6000,6,FALSE))=TRUE,0,VLOOKUP($B110,ESTR_PREC!$A$1:$M$6000,6,FALSE))</f>
        <v>0</v>
      </c>
      <c r="N110" s="225"/>
      <c r="O110" s="560">
        <f t="shared" si="0"/>
        <v>0</v>
      </c>
      <c r="Q110" s="225"/>
      <c r="R110" s="675"/>
      <c r="S110" s="675"/>
      <c r="T110" s="675"/>
    </row>
    <row r="111" spans="1:21" ht="25.5">
      <c r="B111" s="127" t="s">
        <v>275</v>
      </c>
      <c r="C111" s="127" t="s">
        <v>4433</v>
      </c>
      <c r="D111" s="127"/>
      <c r="E111" s="123"/>
      <c r="F111" s="127"/>
      <c r="G111" s="123"/>
      <c r="H111" s="123"/>
      <c r="I111" s="127"/>
      <c r="J111" s="127"/>
      <c r="K111" s="228" t="s">
        <v>276</v>
      </c>
      <c r="L111" s="125" t="s">
        <v>3218</v>
      </c>
      <c r="M111" s="564">
        <f>IF(ISERROR(VLOOKUP($B111,ESTR_PREC!$A$1:$M$6000,6,FALSE))=TRUE,0,VLOOKUP($B111,ESTR_PREC!$A$1:$M$6000,6,FALSE))</f>
        <v>0</v>
      </c>
      <c r="N111" s="225"/>
      <c r="O111" s="560">
        <f t="shared" si="0"/>
        <v>0</v>
      </c>
      <c r="Q111" s="225"/>
      <c r="R111" s="675"/>
      <c r="S111" s="675"/>
      <c r="T111" s="675"/>
    </row>
    <row r="112" spans="1:21" ht="25.5" hidden="1">
      <c r="B112" s="127" t="s">
        <v>266</v>
      </c>
      <c r="C112" s="127" t="s">
        <v>4434</v>
      </c>
      <c r="D112" s="127"/>
      <c r="E112" s="123"/>
      <c r="F112" s="127"/>
      <c r="G112" s="123"/>
      <c r="H112" s="123"/>
      <c r="I112" s="127"/>
      <c r="J112" s="127"/>
      <c r="K112" s="228" t="s">
        <v>267</v>
      </c>
      <c r="L112" s="125" t="s">
        <v>3218</v>
      </c>
      <c r="M112" s="815"/>
      <c r="N112" s="815"/>
      <c r="O112" s="815"/>
      <c r="Q112" s="815"/>
      <c r="R112" s="675"/>
      <c r="S112" s="675"/>
      <c r="T112" s="675"/>
    </row>
    <row r="113" spans="2:20" ht="25.5">
      <c r="B113" s="127" t="s">
        <v>277</v>
      </c>
      <c r="C113" s="127" t="s">
        <v>4435</v>
      </c>
      <c r="D113" s="127"/>
      <c r="E113" s="123"/>
      <c r="F113" s="127"/>
      <c r="G113" s="123"/>
      <c r="H113" s="123"/>
      <c r="I113" s="127"/>
      <c r="J113" s="127"/>
      <c r="K113" s="228" t="s">
        <v>3280</v>
      </c>
      <c r="L113" s="125" t="s">
        <v>3218</v>
      </c>
      <c r="M113" s="564">
        <f>IF(ISERROR(VLOOKUP($B113,ESTR_PREC!$A$1:$M$6000,6,FALSE))=TRUE,0,VLOOKUP($B113,ESTR_PREC!$A$1:$M$6000,6,FALSE))</f>
        <v>0</v>
      </c>
      <c r="N113" s="225"/>
      <c r="O113" s="560">
        <f>+N113-M113</f>
        <v>0</v>
      </c>
      <c r="Q113" s="225"/>
      <c r="R113" s="675"/>
      <c r="S113" s="675"/>
      <c r="T113" s="675"/>
    </row>
    <row r="114" spans="2:20" ht="25.5">
      <c r="B114" s="127" t="s">
        <v>280</v>
      </c>
      <c r="C114" s="127" t="s">
        <v>4436</v>
      </c>
      <c r="D114" s="127"/>
      <c r="E114" s="123"/>
      <c r="F114" s="127"/>
      <c r="G114" s="123"/>
      <c r="H114" s="123"/>
      <c r="I114" s="127"/>
      <c r="J114" s="127"/>
      <c r="K114" s="228" t="s">
        <v>281</v>
      </c>
      <c r="L114" s="125" t="s">
        <v>3218</v>
      </c>
      <c r="M114" s="564">
        <f>IF(ISERROR(VLOOKUP($B114,ESTR_PREC!$A$1:$M$6000,6,FALSE))=TRUE,0,VLOOKUP($B114,ESTR_PREC!$A$1:$M$6000,6,FALSE))</f>
        <v>0</v>
      </c>
      <c r="N114" s="225"/>
      <c r="O114" s="560">
        <f>+N114-M114</f>
        <v>0</v>
      </c>
      <c r="Q114" s="225"/>
      <c r="R114" s="675"/>
      <c r="S114" s="675"/>
      <c r="T114" s="675"/>
    </row>
    <row r="115" spans="2:20" ht="16.5" thickBot="1">
      <c r="K115" s="527"/>
      <c r="L115" s="528"/>
      <c r="M115" s="192"/>
      <c r="N115" s="192"/>
      <c r="O115" s="192"/>
      <c r="Q115" s="192"/>
      <c r="R115" s="291"/>
      <c r="S115" s="291"/>
      <c r="T115" s="291"/>
    </row>
    <row r="116" spans="2:20" ht="26.25" thickBot="1">
      <c r="K116" s="529"/>
      <c r="L116" s="465"/>
      <c r="M116" s="1146" t="str">
        <f>+$M$10</f>
        <v>Valore netto al 31/12/2017</v>
      </c>
      <c r="N116" s="810" t="str">
        <f>N$10</f>
        <v>Valore netto al 31/12/2018</v>
      </c>
      <c r="O116" s="810" t="s">
        <v>4064</v>
      </c>
      <c r="P116" s="806"/>
      <c r="Q116" s="810" t="str">
        <f>Q$10</f>
        <v>Prechiusura al ° trimestre 2018</v>
      </c>
      <c r="R116" s="514"/>
      <c r="S116" s="514"/>
      <c r="T116" s="514"/>
    </row>
    <row r="117" spans="2:20" ht="17.25" thickTop="1" thickBot="1">
      <c r="B117" s="103" t="s">
        <v>282</v>
      </c>
      <c r="C117" s="103" t="s">
        <v>3281</v>
      </c>
      <c r="D117" s="103"/>
      <c r="E117" s="103"/>
      <c r="F117" s="103"/>
      <c r="G117" s="103"/>
      <c r="H117" s="103"/>
      <c r="I117" s="103"/>
      <c r="J117" s="103"/>
      <c r="K117" s="195" t="s">
        <v>283</v>
      </c>
      <c r="L117" s="105" t="s">
        <v>3218</v>
      </c>
      <c r="M117" s="106">
        <f>+M119+M235+M249</f>
        <v>0</v>
      </c>
      <c r="N117" s="106">
        <f>+N119+N235+N249</f>
        <v>0</v>
      </c>
      <c r="O117" s="775">
        <f>+N117-M117</f>
        <v>0</v>
      </c>
      <c r="Q117" s="106">
        <f>+Q119+Q235+Q249</f>
        <v>134</v>
      </c>
      <c r="R117" s="518"/>
      <c r="S117" s="518"/>
      <c r="T117" s="518"/>
    </row>
    <row r="118" spans="2:20" ht="17.25" thickTop="1" thickBot="1">
      <c r="K118" s="539"/>
      <c r="L118" s="528"/>
      <c r="M118" s="192"/>
      <c r="N118" s="515"/>
      <c r="O118" s="515"/>
      <c r="Q118" s="515"/>
      <c r="R118" s="291"/>
      <c r="S118" s="291"/>
      <c r="T118" s="291"/>
    </row>
    <row r="119" spans="2:20" ht="27.75" thickTop="1" thickBot="1">
      <c r="B119" s="111" t="s">
        <v>284</v>
      </c>
      <c r="C119" s="242" t="s">
        <v>3282</v>
      </c>
      <c r="D119" s="243"/>
      <c r="E119" s="112"/>
      <c r="F119" s="243"/>
      <c r="G119" s="112"/>
      <c r="H119" s="243"/>
      <c r="I119" s="243"/>
      <c r="J119" s="243"/>
      <c r="K119" s="113" t="s">
        <v>285</v>
      </c>
      <c r="L119" s="114" t="s">
        <v>3218</v>
      </c>
      <c r="M119" s="115">
        <f>SUM(M122:M232)</f>
        <v>0</v>
      </c>
      <c r="N119" s="298">
        <f>SUM(N122:N232)</f>
        <v>0</v>
      </c>
      <c r="O119" s="298">
        <f>+N119-M119</f>
        <v>0</v>
      </c>
      <c r="Q119" s="298">
        <f>SUM(Q122:Q232)</f>
        <v>134</v>
      </c>
      <c r="R119" s="519"/>
      <c r="S119" s="519"/>
      <c r="T119" s="519"/>
    </row>
    <row r="120" spans="2:20" ht="9" customHeight="1" thickTop="1" thickBot="1">
      <c r="B120" s="537"/>
      <c r="C120" s="537"/>
      <c r="K120" s="538"/>
      <c r="M120" s="265"/>
      <c r="N120" s="379"/>
      <c r="Q120" s="379"/>
      <c r="R120" s="291"/>
      <c r="S120" s="291"/>
      <c r="T120" s="291"/>
    </row>
    <row r="121" spans="2:20" ht="26.25" thickBot="1">
      <c r="B121" s="102" t="s">
        <v>3221</v>
      </c>
      <c r="C121" s="245" t="s">
        <v>48</v>
      </c>
      <c r="D121" s="245"/>
      <c r="E121" s="246"/>
      <c r="F121" s="246"/>
      <c r="G121" s="246"/>
      <c r="H121" s="246"/>
      <c r="I121" s="246"/>
      <c r="J121" s="246"/>
      <c r="K121" s="302" t="s">
        <v>3222</v>
      </c>
      <c r="L121" s="135"/>
      <c r="M121" s="328" t="str">
        <f>+$M$10</f>
        <v>Valore netto al 31/12/2017</v>
      </c>
      <c r="N121" s="779" t="str">
        <f>N$10</f>
        <v>Valore netto al 31/12/2018</v>
      </c>
      <c r="O121" s="779" t="s">
        <v>4064</v>
      </c>
      <c r="P121" s="806"/>
      <c r="Q121" s="779" t="str">
        <f>Q$10</f>
        <v>Prechiusura al ° trimestre 2018</v>
      </c>
      <c r="R121" s="514"/>
      <c r="S121" s="514"/>
      <c r="T121" s="514"/>
    </row>
    <row r="122" spans="2:20" hidden="1">
      <c r="B122" s="138" t="s">
        <v>286</v>
      </c>
      <c r="C122" s="138" t="s">
        <v>3283</v>
      </c>
      <c r="D122" s="138"/>
      <c r="E122" s="268"/>
      <c r="F122" s="138"/>
      <c r="G122" s="268"/>
      <c r="H122" s="268"/>
      <c r="I122" s="138"/>
      <c r="J122" s="138"/>
      <c r="K122" s="304" t="s">
        <v>291</v>
      </c>
      <c r="L122" s="270" t="s">
        <v>3218</v>
      </c>
      <c r="M122" s="815"/>
      <c r="N122" s="815"/>
      <c r="O122" s="815"/>
      <c r="Q122" s="815"/>
      <c r="R122" s="675"/>
      <c r="S122" s="675"/>
      <c r="T122" s="675"/>
    </row>
    <row r="123" spans="2:20" hidden="1">
      <c r="B123" s="138" t="s">
        <v>292</v>
      </c>
      <c r="C123" s="138" t="s">
        <v>3284</v>
      </c>
      <c r="D123" s="138"/>
      <c r="E123" s="268"/>
      <c r="F123" s="138"/>
      <c r="G123" s="268"/>
      <c r="H123" s="268"/>
      <c r="I123" s="138"/>
      <c r="J123" s="138"/>
      <c r="K123" s="304" t="s">
        <v>293</v>
      </c>
      <c r="L123" s="270" t="s">
        <v>3218</v>
      </c>
      <c r="M123" s="815"/>
      <c r="N123" s="815"/>
      <c r="O123" s="815"/>
      <c r="Q123" s="815"/>
      <c r="R123" s="675"/>
      <c r="S123" s="675"/>
      <c r="T123" s="675"/>
    </row>
    <row r="124" spans="2:20" hidden="1">
      <c r="B124" s="138" t="s">
        <v>294</v>
      </c>
      <c r="C124" s="138" t="s">
        <v>3285</v>
      </c>
      <c r="D124" s="138"/>
      <c r="E124" s="268"/>
      <c r="F124" s="138"/>
      <c r="G124" s="268"/>
      <c r="H124" s="268"/>
      <c r="I124" s="138"/>
      <c r="J124" s="138"/>
      <c r="K124" s="304" t="s">
        <v>297</v>
      </c>
      <c r="L124" s="270" t="s">
        <v>3218</v>
      </c>
      <c r="M124" s="815"/>
      <c r="N124" s="815"/>
      <c r="O124" s="815"/>
      <c r="Q124" s="815"/>
      <c r="R124" s="675"/>
      <c r="S124" s="675"/>
      <c r="T124" s="675"/>
    </row>
    <row r="125" spans="2:20" ht="15.75" hidden="1">
      <c r="B125" s="948" t="s">
        <v>298</v>
      </c>
      <c r="C125" s="948" t="s">
        <v>3286</v>
      </c>
      <c r="D125" s="948"/>
      <c r="E125" s="949"/>
      <c r="F125" s="948"/>
      <c r="G125" s="949"/>
      <c r="H125" s="949"/>
      <c r="I125" s="948"/>
      <c r="J125" s="948"/>
      <c r="K125" s="950" t="s">
        <v>4280</v>
      </c>
      <c r="L125" s="951" t="s">
        <v>3218</v>
      </c>
      <c r="M125" s="815"/>
      <c r="N125" s="815"/>
      <c r="O125" s="815"/>
      <c r="Q125" s="815"/>
      <c r="R125" s="675"/>
      <c r="S125" s="675"/>
      <c r="T125" s="675"/>
    </row>
    <row r="126" spans="2:20" hidden="1">
      <c r="B126" s="708" t="s">
        <v>300</v>
      </c>
      <c r="C126" s="709" t="s">
        <v>3287</v>
      </c>
      <c r="D126" s="709"/>
      <c r="E126" s="709"/>
      <c r="F126" s="709"/>
      <c r="G126" s="709"/>
      <c r="H126" s="709"/>
      <c r="I126" s="709"/>
      <c r="J126" s="709"/>
      <c r="K126" s="710" t="s">
        <v>302</v>
      </c>
      <c r="L126" s="718" t="s">
        <v>3218</v>
      </c>
      <c r="M126" s="815"/>
      <c r="N126" s="815"/>
      <c r="O126" s="815"/>
      <c r="Q126" s="815"/>
      <c r="R126" s="675"/>
      <c r="S126" s="675"/>
      <c r="T126" s="675"/>
    </row>
    <row r="127" spans="2:20" hidden="1">
      <c r="B127" s="712" t="s">
        <v>303</v>
      </c>
      <c r="C127" s="704" t="s">
        <v>3288</v>
      </c>
      <c r="D127" s="704"/>
      <c r="E127" s="705"/>
      <c r="F127" s="704"/>
      <c r="G127" s="705"/>
      <c r="H127" s="705"/>
      <c r="I127" s="704"/>
      <c r="J127" s="704"/>
      <c r="K127" s="706" t="s">
        <v>304</v>
      </c>
      <c r="L127" s="270" t="s">
        <v>3218</v>
      </c>
      <c r="M127" s="815"/>
      <c r="N127" s="815"/>
      <c r="O127" s="815"/>
      <c r="Q127" s="815"/>
      <c r="R127" s="675"/>
      <c r="S127" s="675"/>
      <c r="T127" s="675"/>
    </row>
    <row r="128" spans="2:20" ht="15.75" hidden="1" thickBot="1">
      <c r="B128" s="713" t="s">
        <v>305</v>
      </c>
      <c r="C128" s="714" t="s">
        <v>3289</v>
      </c>
      <c r="D128" s="714"/>
      <c r="E128" s="715"/>
      <c r="F128" s="714"/>
      <c r="G128" s="715"/>
      <c r="H128" s="715"/>
      <c r="I128" s="714"/>
      <c r="J128" s="714"/>
      <c r="K128" s="716" t="s">
        <v>306</v>
      </c>
      <c r="L128" s="578" t="s">
        <v>3218</v>
      </c>
      <c r="M128" s="815"/>
      <c r="N128" s="815"/>
      <c r="O128" s="815"/>
      <c r="Q128" s="815"/>
      <c r="R128" s="675"/>
      <c r="S128" s="675"/>
      <c r="T128" s="675"/>
    </row>
    <row r="129" spans="2:20" hidden="1">
      <c r="B129" s="268" t="s">
        <v>307</v>
      </c>
      <c r="C129" s="268" t="s">
        <v>3290</v>
      </c>
      <c r="D129" s="268"/>
      <c r="E129" s="268"/>
      <c r="F129" s="268"/>
      <c r="G129" s="268"/>
      <c r="H129" s="268"/>
      <c r="I129" s="268"/>
      <c r="J129" s="268"/>
      <c r="K129" s="707" t="s">
        <v>310</v>
      </c>
      <c r="L129" s="270" t="s">
        <v>3218</v>
      </c>
      <c r="M129" s="815"/>
      <c r="N129" s="815"/>
      <c r="O129" s="815"/>
      <c r="Q129" s="815"/>
      <c r="R129" s="675"/>
      <c r="S129" s="675"/>
      <c r="T129" s="675"/>
    </row>
    <row r="130" spans="2:20" hidden="1">
      <c r="B130" s="138" t="s">
        <v>311</v>
      </c>
      <c r="C130" s="138" t="s">
        <v>3291</v>
      </c>
      <c r="D130" s="138"/>
      <c r="E130" s="268"/>
      <c r="F130" s="138"/>
      <c r="G130" s="268"/>
      <c r="H130" s="268"/>
      <c r="I130" s="138"/>
      <c r="J130" s="138"/>
      <c r="K130" s="304" t="s">
        <v>312</v>
      </c>
      <c r="L130" s="270" t="s">
        <v>3218</v>
      </c>
      <c r="M130" s="815"/>
      <c r="N130" s="815"/>
      <c r="O130" s="815"/>
      <c r="Q130" s="815"/>
      <c r="R130" s="675"/>
      <c r="S130" s="675"/>
      <c r="T130" s="675"/>
    </row>
    <row r="131" spans="2:20" ht="25.5" hidden="1">
      <c r="B131" s="138" t="s">
        <v>313</v>
      </c>
      <c r="C131" s="138" t="s">
        <v>3292</v>
      </c>
      <c r="D131" s="138"/>
      <c r="E131" s="268"/>
      <c r="F131" s="138"/>
      <c r="G131" s="268"/>
      <c r="H131" s="268"/>
      <c r="I131" s="138"/>
      <c r="J131" s="138"/>
      <c r="K131" s="304" t="s">
        <v>315</v>
      </c>
      <c r="L131" s="270" t="s">
        <v>3218</v>
      </c>
      <c r="M131" s="815"/>
      <c r="N131" s="815"/>
      <c r="O131" s="815"/>
      <c r="Q131" s="815"/>
      <c r="R131" s="675"/>
      <c r="S131" s="675"/>
      <c r="T131" s="675"/>
    </row>
    <row r="132" spans="2:20" ht="15.75" hidden="1">
      <c r="B132" s="948" t="s">
        <v>316</v>
      </c>
      <c r="C132" s="948" t="s">
        <v>3293</v>
      </c>
      <c r="D132" s="948"/>
      <c r="E132" s="949"/>
      <c r="F132" s="948"/>
      <c r="G132" s="949"/>
      <c r="H132" s="949"/>
      <c r="I132" s="948"/>
      <c r="J132" s="948"/>
      <c r="K132" s="950" t="s">
        <v>317</v>
      </c>
      <c r="L132" s="951" t="s">
        <v>3218</v>
      </c>
      <c r="M132" s="815"/>
      <c r="N132" s="815"/>
      <c r="O132" s="815"/>
      <c r="Q132" s="815"/>
      <c r="R132" s="675"/>
      <c r="S132" s="675"/>
      <c r="T132" s="675"/>
    </row>
    <row r="133" spans="2:20" ht="25.5" hidden="1">
      <c r="B133" s="708" t="s">
        <v>318</v>
      </c>
      <c r="C133" s="709" t="s">
        <v>3294</v>
      </c>
      <c r="D133" s="709"/>
      <c r="E133" s="709"/>
      <c r="F133" s="709"/>
      <c r="G133" s="709"/>
      <c r="H133" s="709"/>
      <c r="I133" s="709"/>
      <c r="J133" s="709"/>
      <c r="K133" s="710" t="s">
        <v>319</v>
      </c>
      <c r="L133" s="718" t="s">
        <v>3218</v>
      </c>
      <c r="M133" s="815"/>
      <c r="N133" s="815"/>
      <c r="O133" s="815"/>
      <c r="Q133" s="815"/>
      <c r="R133" s="675"/>
      <c r="S133" s="675"/>
      <c r="T133" s="675"/>
    </row>
    <row r="134" spans="2:20" ht="25.5" hidden="1">
      <c r="B134" s="712" t="s">
        <v>320</v>
      </c>
      <c r="C134" s="704" t="s">
        <v>3295</v>
      </c>
      <c r="D134" s="704"/>
      <c r="E134" s="705"/>
      <c r="F134" s="704"/>
      <c r="G134" s="705"/>
      <c r="H134" s="705"/>
      <c r="I134" s="704"/>
      <c r="J134" s="704"/>
      <c r="K134" s="706" t="s">
        <v>321</v>
      </c>
      <c r="L134" s="270" t="s">
        <v>3218</v>
      </c>
      <c r="M134" s="815"/>
      <c r="N134" s="815"/>
      <c r="O134" s="815"/>
      <c r="P134" s="192"/>
      <c r="Q134" s="815"/>
      <c r="R134" s="675"/>
      <c r="S134" s="675"/>
      <c r="T134" s="675"/>
    </row>
    <row r="135" spans="2:20" ht="27" hidden="1" customHeight="1" thickBot="1">
      <c r="B135" s="713" t="s">
        <v>322</v>
      </c>
      <c r="C135" s="714" t="s">
        <v>3296</v>
      </c>
      <c r="D135" s="714"/>
      <c r="E135" s="715"/>
      <c r="F135" s="714"/>
      <c r="G135" s="715"/>
      <c r="H135" s="715"/>
      <c r="I135" s="714"/>
      <c r="J135" s="714"/>
      <c r="K135" s="716" t="s">
        <v>323</v>
      </c>
      <c r="L135" s="578" t="s">
        <v>3218</v>
      </c>
      <c r="M135" s="815"/>
      <c r="N135" s="815"/>
      <c r="O135" s="815"/>
      <c r="P135" s="192"/>
      <c r="Q135" s="815"/>
      <c r="R135" s="675"/>
      <c r="S135" s="675"/>
      <c r="T135" s="675"/>
    </row>
    <row r="136" spans="2:20">
      <c r="B136" s="123" t="s">
        <v>324</v>
      </c>
      <c r="C136" s="123" t="s">
        <v>3297</v>
      </c>
      <c r="D136" s="123"/>
      <c r="E136" s="123"/>
      <c r="F136" s="268"/>
      <c r="G136" s="123"/>
      <c r="H136" s="123"/>
      <c r="I136" s="123"/>
      <c r="J136" s="123"/>
      <c r="K136" s="717" t="s">
        <v>325</v>
      </c>
      <c r="L136" s="125" t="s">
        <v>3218</v>
      </c>
      <c r="M136" s="564">
        <f>IF(ISERROR(VLOOKUP($B136,ESTR_PREC!$A$1:$M$6000,6,FALSE))=TRUE,0,VLOOKUP($B136,ESTR_PREC!$A$1:$M$6000,6,FALSE))</f>
        <v>0</v>
      </c>
      <c r="N136" s="225"/>
      <c r="O136" s="560">
        <f t="shared" ref="O136:O143" si="1">+N136-M136</f>
        <v>0</v>
      </c>
      <c r="Q136" s="225"/>
      <c r="R136" s="675"/>
      <c r="S136" s="675"/>
      <c r="T136" s="675"/>
    </row>
    <row r="137" spans="2:20">
      <c r="B137" s="127" t="s">
        <v>326</v>
      </c>
      <c r="C137" s="127" t="s">
        <v>3298</v>
      </c>
      <c r="D137" s="127"/>
      <c r="E137" s="123"/>
      <c r="F137" s="127"/>
      <c r="G137" s="123"/>
      <c r="H137" s="123"/>
      <c r="I137" s="127"/>
      <c r="J137" s="127"/>
      <c r="K137" s="181" t="s">
        <v>328</v>
      </c>
      <c r="L137" s="125" t="s">
        <v>3218</v>
      </c>
      <c r="M137" s="564">
        <f>IF(ISERROR(VLOOKUP($B137,ESTR_PREC!$A$1:$M$6000,6,FALSE))=TRUE,0,VLOOKUP($B137,ESTR_PREC!$A$1:$M$6000,6,FALSE))</f>
        <v>0</v>
      </c>
      <c r="N137" s="225"/>
      <c r="O137" s="560">
        <f t="shared" si="1"/>
        <v>0</v>
      </c>
      <c r="Q137" s="225"/>
      <c r="R137" s="675"/>
      <c r="S137" s="675"/>
      <c r="T137" s="675"/>
    </row>
    <row r="138" spans="2:20">
      <c r="B138" s="127" t="s">
        <v>329</v>
      </c>
      <c r="C138" s="127" t="s">
        <v>3299</v>
      </c>
      <c r="D138" s="127"/>
      <c r="E138" s="123"/>
      <c r="F138" s="127"/>
      <c r="G138" s="123"/>
      <c r="H138" s="123"/>
      <c r="I138" s="127"/>
      <c r="J138" s="127"/>
      <c r="K138" s="181" t="s">
        <v>330</v>
      </c>
      <c r="L138" s="125" t="s">
        <v>3218</v>
      </c>
      <c r="M138" s="564">
        <f>IF(ISERROR(VLOOKUP($B138,ESTR_PREC!$A$1:$M$6000,6,FALSE))=TRUE,0,VLOOKUP($B138,ESTR_PREC!$A$1:$M$6000,6,FALSE))</f>
        <v>0</v>
      </c>
      <c r="N138" s="225"/>
      <c r="O138" s="560">
        <f t="shared" si="1"/>
        <v>0</v>
      </c>
      <c r="Q138" s="225"/>
      <c r="R138" s="675"/>
      <c r="S138" s="675"/>
      <c r="T138" s="675"/>
    </row>
    <row r="139" spans="2:20" ht="25.5">
      <c r="B139" s="127" t="s">
        <v>331</v>
      </c>
      <c r="C139" s="127" t="s">
        <v>3300</v>
      </c>
      <c r="D139" s="127"/>
      <c r="E139" s="123"/>
      <c r="F139" s="127"/>
      <c r="G139" s="123"/>
      <c r="H139" s="123"/>
      <c r="I139" s="127"/>
      <c r="J139" s="127"/>
      <c r="K139" s="181" t="s">
        <v>332</v>
      </c>
      <c r="L139" s="125" t="s">
        <v>3218</v>
      </c>
      <c r="M139" s="564">
        <f>IF(ISERROR(VLOOKUP($B139,ESTR_PREC!$A$1:$M$6000,6,FALSE))=TRUE,0,VLOOKUP($B139,ESTR_PREC!$A$1:$M$6000,6,FALSE))</f>
        <v>0</v>
      </c>
      <c r="N139" s="225"/>
      <c r="O139" s="560">
        <f t="shared" si="1"/>
        <v>0</v>
      </c>
      <c r="Q139" s="225"/>
      <c r="R139" s="675"/>
      <c r="S139" s="675"/>
      <c r="T139" s="675"/>
    </row>
    <row r="140" spans="2:20">
      <c r="B140" s="127" t="s">
        <v>333</v>
      </c>
      <c r="C140" s="127" t="s">
        <v>3301</v>
      </c>
      <c r="D140" s="127"/>
      <c r="E140" s="123"/>
      <c r="F140" s="127"/>
      <c r="G140" s="123"/>
      <c r="H140" s="123"/>
      <c r="I140" s="127"/>
      <c r="J140" s="127"/>
      <c r="K140" s="181" t="s">
        <v>334</v>
      </c>
      <c r="L140" s="125" t="s">
        <v>3218</v>
      </c>
      <c r="M140" s="564">
        <f>IF(ISERROR(VLOOKUP($B140,ESTR_PREC!$A$1:$M$6000,6,FALSE))=TRUE,0,VLOOKUP($B140,ESTR_PREC!$A$1:$M$6000,6,FALSE))</f>
        <v>0</v>
      </c>
      <c r="N140" s="225"/>
      <c r="O140" s="560">
        <f t="shared" si="1"/>
        <v>0</v>
      </c>
      <c r="Q140" s="225"/>
      <c r="R140" s="675"/>
      <c r="S140" s="675"/>
      <c r="T140" s="675"/>
    </row>
    <row r="141" spans="2:20">
      <c r="B141" s="127" t="s">
        <v>335</v>
      </c>
      <c r="C141" s="127" t="s">
        <v>3302</v>
      </c>
      <c r="D141" s="127"/>
      <c r="E141" s="123"/>
      <c r="F141" s="127"/>
      <c r="G141" s="123"/>
      <c r="H141" s="123"/>
      <c r="I141" s="127"/>
      <c r="J141" s="127"/>
      <c r="K141" s="181" t="s">
        <v>337</v>
      </c>
      <c r="L141" s="125" t="s">
        <v>3218</v>
      </c>
      <c r="M141" s="564">
        <f>IF(ISERROR(VLOOKUP($B141,ESTR_PREC!$A$1:$M$6000,6,FALSE))=TRUE,0,VLOOKUP($B141,ESTR_PREC!$A$1:$M$6000,6,FALSE))</f>
        <v>0</v>
      </c>
      <c r="N141" s="225"/>
      <c r="O141" s="560">
        <f t="shared" si="1"/>
        <v>0</v>
      </c>
      <c r="Q141" s="225"/>
      <c r="R141" s="675"/>
      <c r="S141" s="675"/>
      <c r="T141" s="675"/>
    </row>
    <row r="142" spans="2:20">
      <c r="B142" s="127" t="s">
        <v>338</v>
      </c>
      <c r="C142" s="127" t="s">
        <v>3303</v>
      </c>
      <c r="D142" s="127"/>
      <c r="E142" s="123"/>
      <c r="F142" s="127"/>
      <c r="G142" s="123"/>
      <c r="H142" s="123"/>
      <c r="I142" s="127"/>
      <c r="J142" s="127"/>
      <c r="K142" s="181" t="s">
        <v>339</v>
      </c>
      <c r="L142" s="125" t="s">
        <v>3218</v>
      </c>
      <c r="M142" s="564">
        <f>IF(ISERROR(VLOOKUP($B142,ESTR_PREC!$A$1:$M$6000,6,FALSE))=TRUE,0,VLOOKUP($B142,ESTR_PREC!$A$1:$M$6000,6,FALSE))</f>
        <v>0</v>
      </c>
      <c r="N142" s="225"/>
      <c r="O142" s="560">
        <f t="shared" si="1"/>
        <v>0</v>
      </c>
      <c r="Q142" s="225"/>
      <c r="R142" s="675"/>
      <c r="S142" s="675"/>
      <c r="T142" s="675"/>
    </row>
    <row r="143" spans="2:20" ht="25.5">
      <c r="B143" s="127" t="s">
        <v>340</v>
      </c>
      <c r="C143" s="127" t="s">
        <v>3304</v>
      </c>
      <c r="D143" s="127"/>
      <c r="E143" s="123"/>
      <c r="F143" s="127"/>
      <c r="G143" s="123"/>
      <c r="H143" s="123"/>
      <c r="I143" s="127"/>
      <c r="J143" s="127"/>
      <c r="K143" s="181" t="s">
        <v>341</v>
      </c>
      <c r="L143" s="125" t="s">
        <v>3218</v>
      </c>
      <c r="M143" s="564">
        <f>IF(ISERROR(VLOOKUP($B143,ESTR_PREC!$A$1:$M$6000,6,FALSE))=TRUE,0,VLOOKUP($B143,ESTR_PREC!$A$1:$M$6000,6,FALSE))</f>
        <v>0</v>
      </c>
      <c r="N143" s="225"/>
      <c r="O143" s="560">
        <f t="shared" si="1"/>
        <v>0</v>
      </c>
      <c r="Q143" s="225"/>
      <c r="R143" s="675"/>
      <c r="S143" s="675"/>
      <c r="T143" s="675"/>
    </row>
    <row r="144" spans="2:20" ht="16.5" hidden="1" thickBot="1">
      <c r="B144" s="719" t="s">
        <v>342</v>
      </c>
      <c r="C144" s="719" t="s">
        <v>3305</v>
      </c>
      <c r="D144" s="719"/>
      <c r="E144" s="720"/>
      <c r="F144" s="719"/>
      <c r="G144" s="720"/>
      <c r="H144" s="720"/>
      <c r="I144" s="719"/>
      <c r="J144" s="719"/>
      <c r="K144" s="721" t="s">
        <v>343</v>
      </c>
      <c r="L144" s="722" t="s">
        <v>3218</v>
      </c>
      <c r="M144" s="1003"/>
      <c r="N144" s="1002"/>
      <c r="O144" s="1004"/>
      <c r="P144" s="192"/>
      <c r="Q144" s="1002"/>
      <c r="R144" s="675"/>
      <c r="S144" s="675"/>
      <c r="T144" s="675"/>
    </row>
    <row r="145" spans="2:20">
      <c r="B145" s="127" t="s">
        <v>344</v>
      </c>
      <c r="C145" s="127" t="s">
        <v>3306</v>
      </c>
      <c r="D145" s="127"/>
      <c r="E145" s="123"/>
      <c r="F145" s="127"/>
      <c r="G145" s="123"/>
      <c r="H145" s="123"/>
      <c r="I145" s="127"/>
      <c r="J145" s="127"/>
      <c r="K145" s="181" t="s">
        <v>345</v>
      </c>
      <c r="L145" s="125" t="s">
        <v>3218</v>
      </c>
      <c r="M145" s="564">
        <f>IF(ISERROR(VLOOKUP($B145,ESTR_PREC!$A$1:$M$6000,6,FALSE))=TRUE,0,VLOOKUP($B145,ESTR_PREC!$A$1:$M$6000,6,FALSE))</f>
        <v>0</v>
      </c>
      <c r="N145" s="225"/>
      <c r="O145" s="560">
        <f t="shared" ref="O145:O174" si="2">+N145-M145</f>
        <v>0</v>
      </c>
      <c r="Q145" s="225"/>
      <c r="R145" s="675"/>
      <c r="S145" s="675"/>
      <c r="T145" s="675"/>
    </row>
    <row r="146" spans="2:20">
      <c r="B146" s="127" t="s">
        <v>346</v>
      </c>
      <c r="C146" s="127" t="s">
        <v>3307</v>
      </c>
      <c r="D146" s="127"/>
      <c r="E146" s="123"/>
      <c r="F146" s="127"/>
      <c r="G146" s="123"/>
      <c r="H146" s="123"/>
      <c r="I146" s="127"/>
      <c r="J146" s="127"/>
      <c r="K146" s="181" t="s">
        <v>347</v>
      </c>
      <c r="L146" s="125" t="s">
        <v>3218</v>
      </c>
      <c r="M146" s="564">
        <f>IF(ISERROR(VLOOKUP($B146,ESTR_PREC!$A$1:$M$6000,6,FALSE))=TRUE,0,VLOOKUP($B146,ESTR_PREC!$A$1:$M$6000,6,FALSE))</f>
        <v>0</v>
      </c>
      <c r="N146" s="225"/>
      <c r="O146" s="560">
        <f t="shared" si="2"/>
        <v>0</v>
      </c>
      <c r="Q146" s="225"/>
      <c r="R146" s="675"/>
      <c r="S146" s="675"/>
      <c r="T146" s="675"/>
    </row>
    <row r="147" spans="2:20" ht="25.5">
      <c r="B147" s="127" t="s">
        <v>348</v>
      </c>
      <c r="C147" s="127" t="s">
        <v>3308</v>
      </c>
      <c r="D147" s="127"/>
      <c r="E147" s="123"/>
      <c r="F147" s="127"/>
      <c r="G147" s="123"/>
      <c r="H147" s="123"/>
      <c r="I147" s="127"/>
      <c r="J147" s="127"/>
      <c r="K147" s="181" t="s">
        <v>349</v>
      </c>
      <c r="L147" s="125" t="s">
        <v>3218</v>
      </c>
      <c r="M147" s="564">
        <f>IF(ISERROR(VLOOKUP($B147,ESTR_PREC!$A$1:$M$6000,6,FALSE))=TRUE,0,VLOOKUP($B147,ESTR_PREC!$A$1:$M$6000,6,FALSE))</f>
        <v>0</v>
      </c>
      <c r="N147" s="1006"/>
      <c r="O147" s="560">
        <f t="shared" si="2"/>
        <v>0</v>
      </c>
      <c r="Q147" s="1006"/>
      <c r="R147" s="675"/>
      <c r="S147" s="675"/>
      <c r="T147" s="675"/>
    </row>
    <row r="148" spans="2:20">
      <c r="B148" s="123" t="s">
        <v>350</v>
      </c>
      <c r="C148" s="123" t="s">
        <v>3309</v>
      </c>
      <c r="D148" s="123"/>
      <c r="E148" s="123"/>
      <c r="F148" s="123"/>
      <c r="G148" s="123"/>
      <c r="H148" s="123"/>
      <c r="I148" s="123"/>
      <c r="J148" s="123"/>
      <c r="K148" s="707" t="s">
        <v>353</v>
      </c>
      <c r="L148" s="125" t="s">
        <v>3218</v>
      </c>
      <c r="M148" s="564">
        <f>IF(ISERROR(VLOOKUP($B148,ESTR_PREC!$A$1:$M$6000,6,FALSE))=TRUE,0,VLOOKUP($B148,ESTR_PREC!$A$1:$M$6000,6,FALSE))</f>
        <v>0</v>
      </c>
      <c r="N148" s="225"/>
      <c r="O148" s="560">
        <f t="shared" si="2"/>
        <v>0</v>
      </c>
      <c r="Q148" s="225"/>
      <c r="R148" s="675"/>
      <c r="S148" s="675"/>
      <c r="T148" s="675"/>
    </row>
    <row r="149" spans="2:20">
      <c r="B149" s="127" t="s">
        <v>354</v>
      </c>
      <c r="C149" s="127" t="s">
        <v>3310</v>
      </c>
      <c r="D149" s="127"/>
      <c r="E149" s="123"/>
      <c r="F149" s="127"/>
      <c r="G149" s="123"/>
      <c r="H149" s="123"/>
      <c r="I149" s="127"/>
      <c r="J149" s="127"/>
      <c r="K149" s="304" t="s">
        <v>355</v>
      </c>
      <c r="L149" s="125" t="s">
        <v>3218</v>
      </c>
      <c r="M149" s="564">
        <f>IF(ISERROR(VLOOKUP($B149,ESTR_PREC!$A$1:$M$6000,6,FALSE))=TRUE,0,VLOOKUP($B149,ESTR_PREC!$A$1:$M$6000,6,FALSE))</f>
        <v>0</v>
      </c>
      <c r="N149" s="225"/>
      <c r="O149" s="560">
        <f t="shared" si="2"/>
        <v>0</v>
      </c>
      <c r="Q149" s="225"/>
      <c r="R149" s="675"/>
      <c r="S149" s="675"/>
      <c r="T149" s="675"/>
    </row>
    <row r="150" spans="2:20" ht="25.5">
      <c r="B150" s="127" t="s">
        <v>356</v>
      </c>
      <c r="C150" s="127" t="s">
        <v>3311</v>
      </c>
      <c r="D150" s="127"/>
      <c r="E150" s="123"/>
      <c r="F150" s="127"/>
      <c r="G150" s="123"/>
      <c r="H150" s="123"/>
      <c r="I150" s="127"/>
      <c r="J150" s="127"/>
      <c r="K150" s="181" t="s">
        <v>358</v>
      </c>
      <c r="L150" s="125" t="s">
        <v>3218</v>
      </c>
      <c r="M150" s="564">
        <f>IF(ISERROR(VLOOKUP($B150,ESTR_PREC!$A$1:$M$6000,6,FALSE))=TRUE,0,VLOOKUP($B150,ESTR_PREC!$A$1:$M$6000,6,FALSE))</f>
        <v>0</v>
      </c>
      <c r="N150" s="225"/>
      <c r="O150" s="560">
        <f t="shared" si="2"/>
        <v>0</v>
      </c>
      <c r="Q150" s="225"/>
      <c r="R150" s="675"/>
      <c r="S150" s="675"/>
      <c r="T150" s="675"/>
    </row>
    <row r="151" spans="2:20">
      <c r="B151" s="127" t="s">
        <v>359</v>
      </c>
      <c r="C151" s="127" t="s">
        <v>3312</v>
      </c>
      <c r="D151" s="127"/>
      <c r="E151" s="123"/>
      <c r="F151" s="127"/>
      <c r="G151" s="123"/>
      <c r="H151" s="123"/>
      <c r="I151" s="127"/>
      <c r="J151" s="127"/>
      <c r="K151" s="181" t="s">
        <v>360</v>
      </c>
      <c r="L151" s="125" t="s">
        <v>3218</v>
      </c>
      <c r="M151" s="564">
        <f>IF(ISERROR(VLOOKUP($B151,ESTR_PREC!$A$1:$M$6000,6,FALSE))=TRUE,0,VLOOKUP($B151,ESTR_PREC!$A$1:$M$6000,6,FALSE))</f>
        <v>0</v>
      </c>
      <c r="N151" s="225"/>
      <c r="O151" s="560">
        <f t="shared" si="2"/>
        <v>0</v>
      </c>
      <c r="Q151" s="225"/>
      <c r="R151" s="675"/>
      <c r="S151" s="675"/>
      <c r="T151" s="675"/>
    </row>
    <row r="152" spans="2:20" hidden="1">
      <c r="B152" s="127" t="s">
        <v>361</v>
      </c>
      <c r="C152" s="127" t="s">
        <v>3313</v>
      </c>
      <c r="D152" s="127"/>
      <c r="E152" s="123"/>
      <c r="F152" s="127"/>
      <c r="G152" s="123"/>
      <c r="H152" s="123"/>
      <c r="I152" s="127"/>
      <c r="J152" s="127"/>
      <c r="K152" s="304" t="s">
        <v>363</v>
      </c>
      <c r="L152" s="125" t="s">
        <v>3218</v>
      </c>
      <c r="M152" s="564"/>
      <c r="N152" s="564"/>
      <c r="O152" s="560">
        <f t="shared" si="2"/>
        <v>0</v>
      </c>
      <c r="Q152" s="564"/>
      <c r="R152" s="675"/>
      <c r="S152" s="675"/>
      <c r="T152" s="675"/>
    </row>
    <row r="153" spans="2:20">
      <c r="B153" s="127" t="s">
        <v>364</v>
      </c>
      <c r="C153" s="127" t="s">
        <v>3314</v>
      </c>
      <c r="D153" s="127"/>
      <c r="E153" s="123"/>
      <c r="F153" s="127"/>
      <c r="G153" s="123"/>
      <c r="H153" s="123"/>
      <c r="I153" s="127"/>
      <c r="J153" s="127"/>
      <c r="K153" s="1139" t="s">
        <v>366</v>
      </c>
      <c r="L153" s="125" t="s">
        <v>3218</v>
      </c>
      <c r="M153" s="564">
        <f>IF(ISERROR(VLOOKUP($B153,ESTR_PREC!$A$1:$M$6000,6,FALSE))=TRUE,0,VLOOKUP($B153,ESTR_PREC!$A$1:$M$6000,6,FALSE))</f>
        <v>0</v>
      </c>
      <c r="N153" s="225"/>
      <c r="O153" s="560">
        <f t="shared" si="2"/>
        <v>0</v>
      </c>
      <c r="Q153" s="225"/>
      <c r="R153" s="675"/>
      <c r="S153" s="675"/>
      <c r="T153" s="675"/>
    </row>
    <row r="154" spans="2:20">
      <c r="B154" s="127" t="s">
        <v>367</v>
      </c>
      <c r="C154" s="127" t="s">
        <v>3315</v>
      </c>
      <c r="D154" s="127"/>
      <c r="E154" s="123"/>
      <c r="F154" s="127"/>
      <c r="G154" s="123"/>
      <c r="H154" s="123"/>
      <c r="I154" s="127"/>
      <c r="J154" s="127"/>
      <c r="K154" s="1139" t="s">
        <v>368</v>
      </c>
      <c r="L154" s="125" t="s">
        <v>3218</v>
      </c>
      <c r="M154" s="564">
        <f>IF(ISERROR(VLOOKUP($B154,ESTR_PREC!$A$1:$M$6000,6,FALSE))=TRUE,0,VLOOKUP($B154,ESTR_PREC!$A$1:$M$6000,6,FALSE))</f>
        <v>0</v>
      </c>
      <c r="N154" s="225"/>
      <c r="O154" s="560">
        <f t="shared" si="2"/>
        <v>0</v>
      </c>
      <c r="Q154" s="225"/>
      <c r="R154" s="675"/>
      <c r="S154" s="675"/>
      <c r="T154" s="675"/>
    </row>
    <row r="155" spans="2:20" hidden="1">
      <c r="B155" s="127" t="s">
        <v>369</v>
      </c>
      <c r="C155" s="127" t="s">
        <v>3316</v>
      </c>
      <c r="D155" s="127"/>
      <c r="E155" s="123"/>
      <c r="F155" s="127"/>
      <c r="G155" s="123"/>
      <c r="H155" s="123"/>
      <c r="I155" s="127"/>
      <c r="J155" s="127"/>
      <c r="K155" s="304" t="s">
        <v>370</v>
      </c>
      <c r="L155" s="125" t="s">
        <v>3218</v>
      </c>
      <c r="M155" s="564"/>
      <c r="N155" s="564"/>
      <c r="O155" s="560">
        <f t="shared" si="2"/>
        <v>0</v>
      </c>
      <c r="Q155" s="564"/>
      <c r="R155" s="675"/>
      <c r="S155" s="675"/>
      <c r="T155" s="675"/>
    </row>
    <row r="156" spans="2:20">
      <c r="B156" s="127" t="s">
        <v>371</v>
      </c>
      <c r="C156" s="127" t="s">
        <v>3317</v>
      </c>
      <c r="D156" s="127"/>
      <c r="E156" s="123"/>
      <c r="F156" s="127"/>
      <c r="G156" s="123"/>
      <c r="H156" s="123"/>
      <c r="I156" s="127"/>
      <c r="J156" s="127"/>
      <c r="K156" s="1139" t="s">
        <v>372</v>
      </c>
      <c r="L156" s="125" t="s">
        <v>3218</v>
      </c>
      <c r="M156" s="564">
        <f>IF(ISERROR(VLOOKUP($B156,ESTR_PREC!$A$1:$M$6000,6,FALSE))=TRUE,0,VLOOKUP($B156,ESTR_PREC!$A$1:$M$6000,6,FALSE))</f>
        <v>0</v>
      </c>
      <c r="N156" s="225"/>
      <c r="O156" s="560">
        <f t="shared" si="2"/>
        <v>0</v>
      </c>
      <c r="Q156" s="225"/>
      <c r="R156" s="675"/>
      <c r="S156" s="675"/>
      <c r="T156" s="675"/>
    </row>
    <row r="157" spans="2:20">
      <c r="B157" s="127" t="s">
        <v>373</v>
      </c>
      <c r="C157" s="127" t="s">
        <v>3318</v>
      </c>
      <c r="D157" s="127"/>
      <c r="E157" s="123"/>
      <c r="F157" s="127"/>
      <c r="G157" s="123"/>
      <c r="H157" s="123"/>
      <c r="I157" s="127"/>
      <c r="J157" s="127"/>
      <c r="K157" s="1139" t="s">
        <v>374</v>
      </c>
      <c r="L157" s="125" t="s">
        <v>3218</v>
      </c>
      <c r="M157" s="564">
        <f>IF(ISERROR(VLOOKUP($B157,ESTR_PREC!$A$1:$M$6000,6,FALSE))=TRUE,0,VLOOKUP($B157,ESTR_PREC!$A$1:$M$6000,6,FALSE))</f>
        <v>0</v>
      </c>
      <c r="N157" s="225"/>
      <c r="O157" s="560">
        <f t="shared" si="2"/>
        <v>0</v>
      </c>
      <c r="Q157" s="225"/>
      <c r="R157" s="675"/>
      <c r="S157" s="675"/>
      <c r="T157" s="675"/>
    </row>
    <row r="158" spans="2:20" ht="15" hidden="1" customHeight="1">
      <c r="B158" s="127" t="s">
        <v>375</v>
      </c>
      <c r="C158" s="127" t="s">
        <v>3319</v>
      </c>
      <c r="D158" s="127"/>
      <c r="E158" s="123"/>
      <c r="F158" s="127"/>
      <c r="G158" s="123"/>
      <c r="H158" s="123"/>
      <c r="I158" s="127"/>
      <c r="J158" s="127"/>
      <c r="K158" s="304" t="s">
        <v>376</v>
      </c>
      <c r="L158" s="125" t="s">
        <v>3218</v>
      </c>
      <c r="M158" s="564"/>
      <c r="N158" s="564"/>
      <c r="O158" s="560">
        <f t="shared" si="2"/>
        <v>0</v>
      </c>
      <c r="Q158" s="564"/>
      <c r="R158" s="675"/>
      <c r="S158" s="675"/>
      <c r="T158" s="675"/>
    </row>
    <row r="159" spans="2:20" ht="15" customHeight="1">
      <c r="B159" s="127" t="s">
        <v>377</v>
      </c>
      <c r="C159" s="127" t="s">
        <v>3320</v>
      </c>
      <c r="D159" s="127"/>
      <c r="E159" s="123"/>
      <c r="F159" s="127"/>
      <c r="G159" s="123"/>
      <c r="H159" s="123"/>
      <c r="I159" s="127"/>
      <c r="J159" s="127"/>
      <c r="K159" s="1139" t="s">
        <v>379</v>
      </c>
      <c r="L159" s="125" t="s">
        <v>3218</v>
      </c>
      <c r="M159" s="564">
        <f>IF(ISERROR(VLOOKUP($B159,ESTR_PREC!$A$1:$M$6000,6,FALSE))=TRUE,0,VLOOKUP($B159,ESTR_PREC!$A$1:$M$6000,6,FALSE))</f>
        <v>0</v>
      </c>
      <c r="N159" s="225"/>
      <c r="O159" s="560">
        <f t="shared" si="2"/>
        <v>0</v>
      </c>
      <c r="Q159" s="225"/>
      <c r="R159" s="675"/>
      <c r="S159" s="675"/>
      <c r="T159" s="675"/>
    </row>
    <row r="160" spans="2:20" ht="15" customHeight="1">
      <c r="B160" s="127" t="s">
        <v>380</v>
      </c>
      <c r="C160" s="127" t="s">
        <v>3321</v>
      </c>
      <c r="D160" s="127"/>
      <c r="E160" s="123"/>
      <c r="F160" s="127"/>
      <c r="G160" s="123"/>
      <c r="H160" s="123"/>
      <c r="I160" s="127"/>
      <c r="J160" s="127"/>
      <c r="K160" s="1139" t="s">
        <v>381</v>
      </c>
      <c r="L160" s="125" t="s">
        <v>3218</v>
      </c>
      <c r="M160" s="564">
        <f>IF(ISERROR(VLOOKUP($B160,ESTR_PREC!$A$1:$M$6000,6,FALSE))=TRUE,0,VLOOKUP($B160,ESTR_PREC!$A$1:$M$6000,6,FALSE))</f>
        <v>0</v>
      </c>
      <c r="N160" s="225"/>
      <c r="O160" s="560">
        <f t="shared" si="2"/>
        <v>0</v>
      </c>
      <c r="Q160" s="225"/>
      <c r="R160" s="675"/>
      <c r="S160" s="675"/>
      <c r="T160" s="675"/>
    </row>
    <row r="161" spans="2:20" hidden="1">
      <c r="B161" s="127" t="s">
        <v>382</v>
      </c>
      <c r="C161" s="127" t="s">
        <v>3322</v>
      </c>
      <c r="D161" s="127"/>
      <c r="E161" s="123"/>
      <c r="F161" s="127"/>
      <c r="G161" s="123"/>
      <c r="H161" s="123"/>
      <c r="I161" s="127"/>
      <c r="J161" s="127"/>
      <c r="K161" s="181" t="s">
        <v>383</v>
      </c>
      <c r="L161" s="125" t="s">
        <v>3218</v>
      </c>
      <c r="M161" s="564"/>
      <c r="N161" s="564"/>
      <c r="O161" s="560">
        <f t="shared" si="2"/>
        <v>0</v>
      </c>
      <c r="Q161" s="564"/>
      <c r="R161" s="675"/>
      <c r="S161" s="675"/>
      <c r="T161" s="675"/>
    </row>
    <row r="162" spans="2:20">
      <c r="B162" s="127" t="s">
        <v>384</v>
      </c>
      <c r="C162" s="127" t="s">
        <v>3323</v>
      </c>
      <c r="D162" s="127"/>
      <c r="E162" s="123"/>
      <c r="F162" s="127"/>
      <c r="G162" s="123"/>
      <c r="H162" s="123"/>
      <c r="I162" s="127"/>
      <c r="J162" s="127"/>
      <c r="K162" s="1139" t="s">
        <v>385</v>
      </c>
      <c r="L162" s="125" t="s">
        <v>3218</v>
      </c>
      <c r="M162" s="564">
        <f>IF(ISERROR(VLOOKUP($B162,ESTR_PREC!$A$1:$M$6000,6,FALSE))=TRUE,0,VLOOKUP($B162,ESTR_PREC!$A$1:$M$6000,6,FALSE))</f>
        <v>0</v>
      </c>
      <c r="N162" s="225"/>
      <c r="O162" s="560">
        <f t="shared" si="2"/>
        <v>0</v>
      </c>
      <c r="Q162" s="225"/>
      <c r="R162" s="675"/>
      <c r="S162" s="675"/>
      <c r="T162" s="675"/>
    </row>
    <row r="163" spans="2:20">
      <c r="B163" s="127" t="s">
        <v>386</v>
      </c>
      <c r="C163" s="127" t="s">
        <v>3324</v>
      </c>
      <c r="D163" s="127"/>
      <c r="E163" s="123"/>
      <c r="F163" s="127"/>
      <c r="G163" s="123"/>
      <c r="H163" s="123"/>
      <c r="I163" s="127"/>
      <c r="J163" s="127"/>
      <c r="K163" s="1139" t="s">
        <v>387</v>
      </c>
      <c r="L163" s="125" t="s">
        <v>3218</v>
      </c>
      <c r="M163" s="564">
        <f>IF(ISERROR(VLOOKUP($B163,ESTR_PREC!$A$1:$M$6000,6,FALSE))=TRUE,0,VLOOKUP($B163,ESTR_PREC!$A$1:$M$6000,6,FALSE))</f>
        <v>0</v>
      </c>
      <c r="N163" s="225"/>
      <c r="O163" s="560">
        <f t="shared" si="2"/>
        <v>0</v>
      </c>
      <c r="Q163" s="225"/>
      <c r="R163" s="675"/>
      <c r="S163" s="675"/>
      <c r="T163" s="675"/>
    </row>
    <row r="164" spans="2:20" hidden="1">
      <c r="B164" s="127" t="s">
        <v>388</v>
      </c>
      <c r="C164" s="127" t="s">
        <v>3325</v>
      </c>
      <c r="D164" s="127"/>
      <c r="E164" s="123"/>
      <c r="F164" s="127"/>
      <c r="G164" s="123"/>
      <c r="H164" s="123"/>
      <c r="I164" s="127"/>
      <c r="J164" s="127"/>
      <c r="K164" s="181" t="s">
        <v>389</v>
      </c>
      <c r="L164" s="125" t="s">
        <v>3218</v>
      </c>
      <c r="M164" s="564"/>
      <c r="N164" s="564"/>
      <c r="O164" s="560">
        <f t="shared" si="2"/>
        <v>0</v>
      </c>
      <c r="Q164" s="564"/>
      <c r="R164" s="675"/>
      <c r="S164" s="675"/>
      <c r="T164" s="675"/>
    </row>
    <row r="165" spans="2:20" ht="25.5">
      <c r="B165" s="127" t="s">
        <v>390</v>
      </c>
      <c r="C165" s="127" t="s">
        <v>3326</v>
      </c>
      <c r="D165" s="127"/>
      <c r="E165" s="123"/>
      <c r="F165" s="127"/>
      <c r="G165" s="123"/>
      <c r="H165" s="123"/>
      <c r="I165" s="127"/>
      <c r="J165" s="127"/>
      <c r="K165" s="1139" t="s">
        <v>391</v>
      </c>
      <c r="L165" s="125" t="s">
        <v>3218</v>
      </c>
      <c r="M165" s="564">
        <f>IF(ISERROR(VLOOKUP($B165,ESTR_PREC!$A$1:$M$6000,6,FALSE))=TRUE,0,VLOOKUP($B165,ESTR_PREC!$A$1:$M$6000,6,FALSE))</f>
        <v>0</v>
      </c>
      <c r="N165" s="225"/>
      <c r="O165" s="560">
        <f t="shared" si="2"/>
        <v>0</v>
      </c>
      <c r="Q165" s="225"/>
      <c r="R165" s="675"/>
      <c r="S165" s="675"/>
      <c r="T165" s="675"/>
    </row>
    <row r="166" spans="2:20">
      <c r="B166" s="127" t="s">
        <v>392</v>
      </c>
      <c r="C166" s="127" t="s">
        <v>3327</v>
      </c>
      <c r="D166" s="127"/>
      <c r="E166" s="123"/>
      <c r="F166" s="127"/>
      <c r="G166" s="123"/>
      <c r="H166" s="123"/>
      <c r="I166" s="127"/>
      <c r="J166" s="127"/>
      <c r="K166" s="1139" t="s">
        <v>393</v>
      </c>
      <c r="L166" s="125" t="s">
        <v>3218</v>
      </c>
      <c r="M166" s="564">
        <f>IF(ISERROR(VLOOKUP($B166,ESTR_PREC!$A$1:$M$6000,6,FALSE))=TRUE,0,VLOOKUP($B166,ESTR_PREC!$A$1:$M$6000,6,FALSE))</f>
        <v>0</v>
      </c>
      <c r="N166" s="225"/>
      <c r="O166" s="560">
        <f t="shared" si="2"/>
        <v>0</v>
      </c>
      <c r="Q166" s="225"/>
      <c r="R166" s="675"/>
      <c r="S166" s="675"/>
      <c r="T166" s="675"/>
    </row>
    <row r="167" spans="2:20">
      <c r="B167" s="127" t="s">
        <v>394</v>
      </c>
      <c r="C167" s="127" t="s">
        <v>3328</v>
      </c>
      <c r="D167" s="127"/>
      <c r="E167" s="123"/>
      <c r="F167" s="127"/>
      <c r="G167" s="123"/>
      <c r="H167" s="123"/>
      <c r="I167" s="127"/>
      <c r="J167" s="127"/>
      <c r="K167" s="181" t="s">
        <v>397</v>
      </c>
      <c r="L167" s="125" t="s">
        <v>3218</v>
      </c>
      <c r="M167" s="564">
        <f>IF(ISERROR(VLOOKUP($B167,ESTR_PREC!$A$1:$M$6000,6,FALSE))=TRUE,0,VLOOKUP($B167,ESTR_PREC!$A$1:$M$6000,6,FALSE))</f>
        <v>0</v>
      </c>
      <c r="N167" s="225"/>
      <c r="O167" s="560">
        <f t="shared" si="2"/>
        <v>0</v>
      </c>
      <c r="Q167" s="225"/>
      <c r="R167" s="675"/>
      <c r="S167" s="675"/>
      <c r="T167" s="675"/>
    </row>
    <row r="168" spans="2:20">
      <c r="B168" s="127" t="s">
        <v>398</v>
      </c>
      <c r="C168" s="127" t="s">
        <v>3329</v>
      </c>
      <c r="D168" s="127"/>
      <c r="E168" s="123"/>
      <c r="F168" s="127"/>
      <c r="G168" s="123"/>
      <c r="H168" s="123"/>
      <c r="I168" s="127"/>
      <c r="J168" s="127"/>
      <c r="K168" s="181" t="s">
        <v>399</v>
      </c>
      <c r="L168" s="125" t="s">
        <v>3218</v>
      </c>
      <c r="M168" s="564">
        <f>IF(ISERROR(VLOOKUP($B168,ESTR_PREC!$A$1:$M$6000,6,FALSE))=TRUE,0,VLOOKUP($B168,ESTR_PREC!$A$1:$M$6000,6,FALSE))</f>
        <v>0</v>
      </c>
      <c r="N168" s="225"/>
      <c r="O168" s="560">
        <f t="shared" si="2"/>
        <v>0</v>
      </c>
      <c r="Q168" s="225"/>
      <c r="R168" s="675"/>
      <c r="S168" s="675"/>
      <c r="T168" s="675"/>
    </row>
    <row r="169" spans="2:20" ht="25.5">
      <c r="B169" s="127" t="s">
        <v>400</v>
      </c>
      <c r="C169" s="127" t="s">
        <v>3330</v>
      </c>
      <c r="D169" s="127"/>
      <c r="E169" s="123"/>
      <c r="F169" s="127"/>
      <c r="G169" s="123"/>
      <c r="H169" s="123"/>
      <c r="I169" s="127"/>
      <c r="J169" s="127"/>
      <c r="K169" s="181" t="s">
        <v>401</v>
      </c>
      <c r="L169" s="125" t="s">
        <v>3218</v>
      </c>
      <c r="M169" s="564">
        <f>IF(ISERROR(VLOOKUP($B169,ESTR_PREC!$A$1:$M$6000,6,FALSE))=TRUE,0,VLOOKUP($B169,ESTR_PREC!$A$1:$M$6000,6,FALSE))</f>
        <v>0</v>
      </c>
      <c r="N169" s="225"/>
      <c r="O169" s="560">
        <f t="shared" si="2"/>
        <v>0</v>
      </c>
      <c r="Q169" s="225"/>
      <c r="R169" s="675"/>
      <c r="S169" s="675"/>
      <c r="T169" s="675"/>
    </row>
    <row r="170" spans="2:20">
      <c r="B170" s="127" t="s">
        <v>402</v>
      </c>
      <c r="C170" s="127" t="s">
        <v>3331</v>
      </c>
      <c r="D170" s="127"/>
      <c r="E170" s="123"/>
      <c r="F170" s="127"/>
      <c r="G170" s="123"/>
      <c r="H170" s="123"/>
      <c r="I170" s="127"/>
      <c r="J170" s="127"/>
      <c r="K170" s="181" t="s">
        <v>403</v>
      </c>
      <c r="L170" s="125" t="s">
        <v>3218</v>
      </c>
      <c r="M170" s="564">
        <f>IF(ISERROR(VLOOKUP($B170,ESTR_PREC!$A$1:$M$6000,6,FALSE))=TRUE,0,VLOOKUP($B170,ESTR_PREC!$A$1:$M$6000,6,FALSE))</f>
        <v>0</v>
      </c>
      <c r="N170" s="225"/>
      <c r="O170" s="560">
        <f t="shared" si="2"/>
        <v>0</v>
      </c>
      <c r="Q170" s="225"/>
      <c r="R170" s="675"/>
      <c r="S170" s="675"/>
      <c r="T170" s="675"/>
    </row>
    <row r="171" spans="2:20">
      <c r="B171" s="127" t="s">
        <v>404</v>
      </c>
      <c r="C171" s="127" t="s">
        <v>3332</v>
      </c>
      <c r="D171" s="127"/>
      <c r="E171" s="123"/>
      <c r="F171" s="127"/>
      <c r="G171" s="123"/>
      <c r="H171" s="123"/>
      <c r="I171" s="127"/>
      <c r="J171" s="127"/>
      <c r="K171" s="181" t="s">
        <v>405</v>
      </c>
      <c r="L171" s="125" t="s">
        <v>3218</v>
      </c>
      <c r="M171" s="564">
        <f>IF(ISERROR(VLOOKUP($B171,ESTR_PREC!$A$1:$M$6000,6,FALSE))=TRUE,0,VLOOKUP($B171,ESTR_PREC!$A$1:$M$6000,6,FALSE))</f>
        <v>0</v>
      </c>
      <c r="N171" s="225"/>
      <c r="O171" s="560">
        <f t="shared" si="2"/>
        <v>0</v>
      </c>
      <c r="Q171" s="225"/>
      <c r="R171" s="675"/>
      <c r="S171" s="675"/>
      <c r="T171" s="675"/>
    </row>
    <row r="172" spans="2:20">
      <c r="B172" s="127" t="s">
        <v>406</v>
      </c>
      <c r="C172" s="127" t="s">
        <v>3333</v>
      </c>
      <c r="D172" s="127"/>
      <c r="E172" s="123"/>
      <c r="F172" s="127"/>
      <c r="G172" s="123"/>
      <c r="H172" s="123"/>
      <c r="I172" s="127"/>
      <c r="J172" s="127"/>
      <c r="K172" s="181" t="s">
        <v>407</v>
      </c>
      <c r="L172" s="125" t="s">
        <v>3218</v>
      </c>
      <c r="M172" s="564">
        <f>IF(ISERROR(VLOOKUP($B172,ESTR_PREC!$A$1:$M$6000,6,FALSE))=TRUE,0,VLOOKUP($B172,ESTR_PREC!$A$1:$M$6000,6,FALSE))</f>
        <v>0</v>
      </c>
      <c r="N172" s="225"/>
      <c r="O172" s="560">
        <f t="shared" si="2"/>
        <v>0</v>
      </c>
      <c r="Q172" s="225"/>
      <c r="R172" s="675"/>
      <c r="S172" s="675"/>
      <c r="T172" s="675"/>
    </row>
    <row r="173" spans="2:20" ht="25.5">
      <c r="B173" s="127" t="s">
        <v>408</v>
      </c>
      <c r="C173" s="127" t="s">
        <v>3334</v>
      </c>
      <c r="D173" s="127"/>
      <c r="E173" s="123"/>
      <c r="F173" s="127"/>
      <c r="G173" s="123"/>
      <c r="H173" s="123"/>
      <c r="I173" s="127"/>
      <c r="J173" s="127"/>
      <c r="K173" s="181" t="s">
        <v>409</v>
      </c>
      <c r="L173" s="125" t="s">
        <v>3218</v>
      </c>
      <c r="M173" s="564">
        <f>IF(ISERROR(VLOOKUP($B173,ESTR_PREC!$A$1:$M$6000,6,FALSE))=TRUE,0,VLOOKUP($B173,ESTR_PREC!$A$1:$M$6000,6,FALSE))</f>
        <v>0</v>
      </c>
      <c r="N173" s="225"/>
      <c r="O173" s="560">
        <f t="shared" si="2"/>
        <v>0</v>
      </c>
      <c r="Q173" s="225"/>
      <c r="R173" s="675"/>
      <c r="S173" s="675"/>
      <c r="T173" s="675"/>
    </row>
    <row r="174" spans="2:20">
      <c r="B174" s="127" t="s">
        <v>410</v>
      </c>
      <c r="C174" s="127" t="s">
        <v>3335</v>
      </c>
      <c r="D174" s="127"/>
      <c r="E174" s="123"/>
      <c r="F174" s="127"/>
      <c r="G174" s="123"/>
      <c r="H174" s="123"/>
      <c r="I174" s="127"/>
      <c r="J174" s="127"/>
      <c r="K174" s="181" t="s">
        <v>411</v>
      </c>
      <c r="L174" s="125" t="s">
        <v>3218</v>
      </c>
      <c r="M174" s="564">
        <f>IF(ISERROR(VLOOKUP($B174,ESTR_PREC!$A$1:$M$6000,6,FALSE))=TRUE,0,VLOOKUP($B174,ESTR_PREC!$A$1:$M$6000,6,FALSE))</f>
        <v>0</v>
      </c>
      <c r="N174" s="225"/>
      <c r="O174" s="560">
        <f t="shared" si="2"/>
        <v>0</v>
      </c>
      <c r="Q174" s="225"/>
      <c r="R174" s="675"/>
      <c r="S174" s="675"/>
      <c r="T174" s="675"/>
    </row>
    <row r="175" spans="2:20" ht="25.5" hidden="1" customHeight="1">
      <c r="B175" s="138" t="s">
        <v>412</v>
      </c>
      <c r="C175" s="138" t="s">
        <v>3336</v>
      </c>
      <c r="D175" s="138"/>
      <c r="E175" s="138"/>
      <c r="F175" s="268"/>
      <c r="G175" s="138"/>
      <c r="H175" s="268"/>
      <c r="I175" s="268"/>
      <c r="J175" s="138"/>
      <c r="K175" s="751" t="s">
        <v>414</v>
      </c>
      <c r="L175" s="304" t="s">
        <v>3218</v>
      </c>
      <c r="M175" s="828"/>
      <c r="N175" s="815"/>
      <c r="O175" s="827"/>
      <c r="Q175" s="815"/>
      <c r="R175" s="675"/>
      <c r="S175" s="675"/>
      <c r="T175" s="675"/>
    </row>
    <row r="176" spans="2:20" ht="25.5" hidden="1" customHeight="1">
      <c r="B176" s="138" t="s">
        <v>415</v>
      </c>
      <c r="C176" s="138" t="s">
        <v>3337</v>
      </c>
      <c r="D176" s="138"/>
      <c r="E176" s="138"/>
      <c r="F176" s="268"/>
      <c r="G176" s="138"/>
      <c r="H176" s="268"/>
      <c r="I176" s="268"/>
      <c r="J176" s="138"/>
      <c r="K176" s="751" t="s">
        <v>416</v>
      </c>
      <c r="L176" s="304" t="s">
        <v>3218</v>
      </c>
      <c r="M176" s="828"/>
      <c r="N176" s="815"/>
      <c r="O176" s="827"/>
      <c r="Q176" s="815"/>
      <c r="R176" s="675"/>
      <c r="S176" s="675"/>
      <c r="T176" s="675"/>
    </row>
    <row r="177" spans="2:20" ht="15" hidden="1" customHeight="1">
      <c r="B177" s="138" t="s">
        <v>417</v>
      </c>
      <c r="C177" s="138" t="s">
        <v>3338</v>
      </c>
      <c r="D177" s="138"/>
      <c r="E177" s="138"/>
      <c r="F177" s="268"/>
      <c r="G177" s="138"/>
      <c r="H177" s="268"/>
      <c r="I177" s="268"/>
      <c r="J177" s="138"/>
      <c r="K177" s="751" t="s">
        <v>419</v>
      </c>
      <c r="L177" s="304" t="s">
        <v>3218</v>
      </c>
      <c r="M177" s="828"/>
      <c r="N177" s="815"/>
      <c r="O177" s="827"/>
      <c r="Q177" s="815"/>
      <c r="R177" s="675"/>
      <c r="S177" s="675"/>
      <c r="T177" s="675"/>
    </row>
    <row r="178" spans="2:20" ht="15" hidden="1" customHeight="1">
      <c r="B178" s="138" t="s">
        <v>420</v>
      </c>
      <c r="C178" s="138" t="s">
        <v>3339</v>
      </c>
      <c r="D178" s="138"/>
      <c r="E178" s="138"/>
      <c r="F178" s="268"/>
      <c r="G178" s="138"/>
      <c r="H178" s="268"/>
      <c r="I178" s="268"/>
      <c r="J178" s="138"/>
      <c r="K178" s="751" t="s">
        <v>421</v>
      </c>
      <c r="L178" s="304" t="s">
        <v>3218</v>
      </c>
      <c r="M178" s="828"/>
      <c r="N178" s="815"/>
      <c r="O178" s="827"/>
      <c r="Q178" s="815"/>
      <c r="R178" s="675"/>
      <c r="S178" s="675"/>
      <c r="T178" s="675"/>
    </row>
    <row r="179" spans="2:20" ht="15" hidden="1" customHeight="1">
      <c r="B179" s="138" t="s">
        <v>422</v>
      </c>
      <c r="C179" s="138" t="s">
        <v>3340</v>
      </c>
      <c r="D179" s="138"/>
      <c r="E179" s="138"/>
      <c r="F179" s="268"/>
      <c r="G179" s="138"/>
      <c r="H179" s="268"/>
      <c r="I179" s="268"/>
      <c r="J179" s="138"/>
      <c r="K179" s="751" t="s">
        <v>424</v>
      </c>
      <c r="L179" s="304" t="s">
        <v>3218</v>
      </c>
      <c r="M179" s="828"/>
      <c r="N179" s="815"/>
      <c r="O179" s="827"/>
      <c r="Q179" s="815"/>
      <c r="R179" s="675"/>
      <c r="S179" s="675"/>
      <c r="T179" s="675"/>
    </row>
    <row r="180" spans="2:20" ht="15" hidden="1" customHeight="1">
      <c r="B180" s="138" t="s">
        <v>425</v>
      </c>
      <c r="C180" s="138" t="s">
        <v>3341</v>
      </c>
      <c r="D180" s="138"/>
      <c r="E180" s="138"/>
      <c r="F180" s="268"/>
      <c r="G180" s="138"/>
      <c r="H180" s="268"/>
      <c r="I180" s="268"/>
      <c r="J180" s="138"/>
      <c r="K180" s="751" t="s">
        <v>426</v>
      </c>
      <c r="L180" s="304" t="s">
        <v>3218</v>
      </c>
      <c r="M180" s="828"/>
      <c r="N180" s="815"/>
      <c r="O180" s="827"/>
      <c r="Q180" s="815"/>
      <c r="R180" s="675"/>
      <c r="S180" s="675"/>
      <c r="T180" s="675"/>
    </row>
    <row r="181" spans="2:20" ht="15" hidden="1" customHeight="1">
      <c r="B181" s="138" t="s">
        <v>427</v>
      </c>
      <c r="C181" s="138" t="s">
        <v>3342</v>
      </c>
      <c r="D181" s="138"/>
      <c r="E181" s="268"/>
      <c r="F181" s="138"/>
      <c r="G181" s="268"/>
      <c r="H181" s="268"/>
      <c r="I181" s="138"/>
      <c r="J181" s="138"/>
      <c r="K181" s="304" t="s">
        <v>429</v>
      </c>
      <c r="L181" s="270" t="s">
        <v>3218</v>
      </c>
      <c r="M181" s="828"/>
      <c r="N181" s="815"/>
      <c r="O181" s="827"/>
      <c r="Q181" s="815"/>
      <c r="R181" s="675"/>
      <c r="S181" s="675"/>
      <c r="T181" s="675"/>
    </row>
    <row r="182" spans="2:20" ht="25.5" hidden="1">
      <c r="B182" s="138" t="s">
        <v>430</v>
      </c>
      <c r="C182" s="138" t="s">
        <v>3343</v>
      </c>
      <c r="D182" s="138"/>
      <c r="E182" s="268"/>
      <c r="F182" s="138"/>
      <c r="G182" s="268"/>
      <c r="H182" s="268"/>
      <c r="I182" s="138"/>
      <c r="J182" s="138"/>
      <c r="K182" s="304" t="s">
        <v>431</v>
      </c>
      <c r="L182" s="270" t="s">
        <v>3218</v>
      </c>
      <c r="M182" s="828"/>
      <c r="N182" s="815"/>
      <c r="O182" s="827"/>
      <c r="Q182" s="815"/>
      <c r="R182" s="675"/>
      <c r="S182" s="675"/>
      <c r="T182" s="675"/>
    </row>
    <row r="183" spans="2:20" ht="25.5" hidden="1">
      <c r="B183" s="138" t="s">
        <v>432</v>
      </c>
      <c r="C183" s="138" t="s">
        <v>3345</v>
      </c>
      <c r="D183" s="138"/>
      <c r="E183" s="268"/>
      <c r="F183" s="138"/>
      <c r="G183" s="268"/>
      <c r="H183" s="268"/>
      <c r="I183" s="138"/>
      <c r="J183" s="138"/>
      <c r="K183" s="304" t="s">
        <v>434</v>
      </c>
      <c r="L183" s="270" t="s">
        <v>3218</v>
      </c>
      <c r="M183" s="828"/>
      <c r="N183" s="815"/>
      <c r="O183" s="827"/>
      <c r="Q183" s="815"/>
      <c r="R183" s="675"/>
      <c r="S183" s="675"/>
      <c r="T183" s="675"/>
    </row>
    <row r="184" spans="2:20">
      <c r="B184" s="127" t="s">
        <v>435</v>
      </c>
      <c r="C184" s="127" t="s">
        <v>3346</v>
      </c>
      <c r="D184" s="127"/>
      <c r="E184" s="123"/>
      <c r="F184" s="127"/>
      <c r="G184" s="123"/>
      <c r="H184" s="123"/>
      <c r="I184" s="127"/>
      <c r="J184" s="127"/>
      <c r="K184" s="181" t="s">
        <v>437</v>
      </c>
      <c r="L184" s="125" t="s">
        <v>3218</v>
      </c>
      <c r="M184" s="564">
        <f>IF(ISERROR(VLOOKUP($B184,ESTR_PREC!$A$1:$M$6000,6,FALSE))=TRUE,0,VLOOKUP($B184,ESTR_PREC!$A$1:$M$6000,6,FALSE))</f>
        <v>0</v>
      </c>
      <c r="N184" s="225"/>
      <c r="O184" s="560">
        <f t="shared" ref="O184:O189" si="3">+N184-M184</f>
        <v>0</v>
      </c>
      <c r="Q184" s="225"/>
      <c r="R184" s="675"/>
      <c r="S184" s="675"/>
      <c r="T184" s="675"/>
    </row>
    <row r="185" spans="2:20">
      <c r="B185" s="127" t="s">
        <v>438</v>
      </c>
      <c r="C185" s="127" t="s">
        <v>3347</v>
      </c>
      <c r="D185" s="127"/>
      <c r="E185" s="123"/>
      <c r="F185" s="127"/>
      <c r="G185" s="123"/>
      <c r="H185" s="123"/>
      <c r="I185" s="127"/>
      <c r="J185" s="127"/>
      <c r="K185" s="181" t="s">
        <v>439</v>
      </c>
      <c r="L185" s="125" t="s">
        <v>3218</v>
      </c>
      <c r="M185" s="564">
        <f>IF(ISERROR(VLOOKUP($B185,ESTR_PREC!$A$1:$M$6000,6,FALSE))=TRUE,0,VLOOKUP($B185,ESTR_PREC!$A$1:$M$6000,6,FALSE))</f>
        <v>0</v>
      </c>
      <c r="N185" s="225"/>
      <c r="O185" s="560">
        <f t="shared" si="3"/>
        <v>0</v>
      </c>
      <c r="Q185" s="225"/>
      <c r="R185" s="675"/>
      <c r="S185" s="675"/>
      <c r="T185" s="675"/>
    </row>
    <row r="186" spans="2:20">
      <c r="B186" s="127" t="s">
        <v>440</v>
      </c>
      <c r="C186" s="127" t="s">
        <v>3348</v>
      </c>
      <c r="D186" s="127"/>
      <c r="E186" s="123"/>
      <c r="F186" s="127"/>
      <c r="G186" s="123"/>
      <c r="H186" s="123"/>
      <c r="I186" s="127"/>
      <c r="J186" s="127"/>
      <c r="K186" s="181" t="s">
        <v>441</v>
      </c>
      <c r="L186" s="125" t="s">
        <v>3218</v>
      </c>
      <c r="M186" s="564">
        <f>IF(ISERROR(VLOOKUP($B186,ESTR_PREC!$A$1:$M$6000,6,FALSE))=TRUE,0,VLOOKUP($B186,ESTR_PREC!$A$1:$M$6000,6,FALSE))</f>
        <v>0</v>
      </c>
      <c r="N186" s="225"/>
      <c r="O186" s="560">
        <f t="shared" si="3"/>
        <v>0</v>
      </c>
      <c r="Q186" s="225"/>
      <c r="R186" s="675"/>
      <c r="S186" s="675"/>
      <c r="T186" s="675"/>
    </row>
    <row r="187" spans="2:20" ht="25.5">
      <c r="B187" s="127" t="s">
        <v>442</v>
      </c>
      <c r="C187" s="127" t="s">
        <v>3349</v>
      </c>
      <c r="D187" s="127"/>
      <c r="E187" s="123"/>
      <c r="F187" s="127"/>
      <c r="G187" s="123"/>
      <c r="H187" s="123"/>
      <c r="I187" s="127"/>
      <c r="J187" s="127"/>
      <c r="K187" s="181" t="s">
        <v>445</v>
      </c>
      <c r="L187" s="125" t="s">
        <v>3218</v>
      </c>
      <c r="M187" s="564">
        <f>IF(ISERROR(VLOOKUP($B187,ESTR_PREC!$A$1:$M$6000,6,FALSE))=TRUE,0,VLOOKUP($B187,ESTR_PREC!$A$1:$M$6000,6,FALSE))</f>
        <v>0</v>
      </c>
      <c r="N187" s="225"/>
      <c r="O187" s="560">
        <f t="shared" si="3"/>
        <v>0</v>
      </c>
      <c r="Q187" s="225"/>
      <c r="R187" s="675"/>
      <c r="S187" s="675"/>
      <c r="T187" s="675"/>
    </row>
    <row r="188" spans="2:20" ht="25.5">
      <c r="B188" s="127" t="s">
        <v>446</v>
      </c>
      <c r="C188" s="127" t="s">
        <v>3350</v>
      </c>
      <c r="D188" s="127"/>
      <c r="E188" s="123"/>
      <c r="F188" s="127"/>
      <c r="G188" s="123"/>
      <c r="H188" s="123"/>
      <c r="I188" s="127"/>
      <c r="J188" s="127"/>
      <c r="K188" s="181" t="s">
        <v>449</v>
      </c>
      <c r="L188" s="125" t="s">
        <v>3218</v>
      </c>
      <c r="M188" s="564">
        <f>IF(ISERROR(VLOOKUP($B188,ESTR_PREC!$A$1:$M$6000,6,FALSE))=TRUE,0,VLOOKUP($B188,ESTR_PREC!$A$1:$M$6000,6,FALSE))</f>
        <v>0</v>
      </c>
      <c r="N188" s="225"/>
      <c r="O188" s="560">
        <f t="shared" si="3"/>
        <v>0</v>
      </c>
      <c r="Q188" s="225">
        <v>20</v>
      </c>
      <c r="R188" s="675"/>
      <c r="S188" s="675"/>
      <c r="T188" s="675"/>
    </row>
    <row r="189" spans="2:20">
      <c r="B189" s="127" t="s">
        <v>450</v>
      </c>
      <c r="C189" s="127" t="s">
        <v>3351</v>
      </c>
      <c r="D189" s="127"/>
      <c r="E189" s="123"/>
      <c r="F189" s="127"/>
      <c r="G189" s="123"/>
      <c r="H189" s="123"/>
      <c r="I189" s="127"/>
      <c r="J189" s="127"/>
      <c r="K189" s="181" t="s">
        <v>451</v>
      </c>
      <c r="L189" s="125" t="s">
        <v>3218</v>
      </c>
      <c r="M189" s="564">
        <f>IF(ISERROR(VLOOKUP($B189,ESTR_PREC!$A$1:$M$6000,6,FALSE))=TRUE,0,VLOOKUP($B189,ESTR_PREC!$A$1:$M$6000,6,FALSE))</f>
        <v>0</v>
      </c>
      <c r="N189" s="225"/>
      <c r="O189" s="560">
        <f t="shared" si="3"/>
        <v>0</v>
      </c>
      <c r="Q189" s="225"/>
      <c r="R189" s="675"/>
      <c r="S189" s="675"/>
      <c r="T189" s="675"/>
    </row>
    <row r="190" spans="2:20">
      <c r="B190" s="127" t="s">
        <v>452</v>
      </c>
      <c r="C190" s="127" t="s">
        <v>3352</v>
      </c>
      <c r="D190" s="127"/>
      <c r="E190" s="123"/>
      <c r="F190" s="127"/>
      <c r="G190" s="123"/>
      <c r="H190" s="123"/>
      <c r="I190" s="127"/>
      <c r="J190" s="127"/>
      <c r="K190" s="181" t="s">
        <v>453</v>
      </c>
      <c r="L190" s="125" t="s">
        <v>3218</v>
      </c>
      <c r="M190" s="564">
        <f>IF(ISERROR(VLOOKUP($B190,ESTR_PREC!$A$1:$M$6000,6,FALSE))=TRUE,0,VLOOKUP($B190,ESTR_PREC!$A$1:$M$6000,6,FALSE))</f>
        <v>0</v>
      </c>
      <c r="N190" s="225"/>
      <c r="O190" s="560">
        <f>+N190-M190</f>
        <v>0</v>
      </c>
      <c r="Q190" s="225"/>
      <c r="R190" s="675"/>
      <c r="S190" s="675"/>
      <c r="T190" s="675"/>
    </row>
    <row r="191" spans="2:20">
      <c r="B191" s="127" t="s">
        <v>454</v>
      </c>
      <c r="C191" s="127" t="s">
        <v>3353</v>
      </c>
      <c r="D191" s="127"/>
      <c r="E191" s="123"/>
      <c r="F191" s="127"/>
      <c r="G191" s="123"/>
      <c r="H191" s="123"/>
      <c r="I191" s="127"/>
      <c r="J191" s="127"/>
      <c r="K191" s="181" t="s">
        <v>455</v>
      </c>
      <c r="L191" s="125" t="s">
        <v>3218</v>
      </c>
      <c r="M191" s="564">
        <f>IF(ISERROR(VLOOKUP($B191,ESTR_PREC!$A$1:$M$6000,6,FALSE))=TRUE,0,VLOOKUP($B191,ESTR_PREC!$A$1:$M$6000,6,FALSE))</f>
        <v>0</v>
      </c>
      <c r="N191" s="225"/>
      <c r="O191" s="560">
        <f>+N191-M191</f>
        <v>0</v>
      </c>
      <c r="Q191" s="225"/>
      <c r="R191" s="675"/>
      <c r="S191" s="675"/>
      <c r="T191" s="675"/>
    </row>
    <row r="192" spans="2:20">
      <c r="B192" s="127" t="s">
        <v>456</v>
      </c>
      <c r="C192" s="127" t="s">
        <v>3354</v>
      </c>
      <c r="D192" s="127"/>
      <c r="E192" s="123"/>
      <c r="F192" s="127"/>
      <c r="G192" s="123"/>
      <c r="H192" s="123"/>
      <c r="I192" s="127"/>
      <c r="J192" s="127"/>
      <c r="K192" s="181" t="s">
        <v>457</v>
      </c>
      <c r="L192" s="125" t="s">
        <v>3218</v>
      </c>
      <c r="M192" s="564">
        <f>IF(ISERROR(VLOOKUP($B192,ESTR_PREC!$A$1:$M$6000,6,FALSE))=TRUE,0,VLOOKUP($B192,ESTR_PREC!$A$1:$M$6000,6,FALSE))</f>
        <v>0</v>
      </c>
      <c r="N192" s="225"/>
      <c r="O192" s="560">
        <f>+N192-M192</f>
        <v>0</v>
      </c>
      <c r="Q192" s="225"/>
      <c r="R192" s="675"/>
      <c r="S192" s="675"/>
      <c r="T192" s="675"/>
    </row>
    <row r="193" spans="2:20" ht="25.5" hidden="1">
      <c r="B193" s="879" t="s">
        <v>458</v>
      </c>
      <c r="C193" s="879" t="s">
        <v>3355</v>
      </c>
      <c r="D193" s="879"/>
      <c r="E193" s="880"/>
      <c r="F193" s="879"/>
      <c r="G193" s="880"/>
      <c r="H193" s="880"/>
      <c r="I193" s="879"/>
      <c r="J193" s="879"/>
      <c r="K193" s="887" t="s">
        <v>459</v>
      </c>
      <c r="L193" s="882" t="s">
        <v>3218</v>
      </c>
      <c r="M193" s="815"/>
      <c r="N193" s="815"/>
      <c r="O193" s="815"/>
      <c r="Q193" s="815"/>
      <c r="R193" s="675"/>
      <c r="S193" s="675"/>
      <c r="T193" s="675"/>
    </row>
    <row r="194" spans="2:20" ht="25.5" hidden="1">
      <c r="B194" s="879" t="s">
        <v>460</v>
      </c>
      <c r="C194" s="879" t="s">
        <v>3356</v>
      </c>
      <c r="D194" s="879"/>
      <c r="E194" s="880"/>
      <c r="F194" s="879"/>
      <c r="G194" s="880"/>
      <c r="H194" s="880"/>
      <c r="I194" s="879"/>
      <c r="J194" s="879"/>
      <c r="K194" s="887" t="s">
        <v>462</v>
      </c>
      <c r="L194" s="882" t="s">
        <v>3218</v>
      </c>
      <c r="M194" s="815"/>
      <c r="N194" s="815"/>
      <c r="O194" s="815"/>
      <c r="Q194" s="815"/>
      <c r="R194" s="675"/>
      <c r="S194" s="675"/>
      <c r="T194" s="675"/>
    </row>
    <row r="195" spans="2:20">
      <c r="B195" s="127" t="s">
        <v>463</v>
      </c>
      <c r="C195" s="127" t="s">
        <v>3357</v>
      </c>
      <c r="D195" s="127"/>
      <c r="E195" s="123"/>
      <c r="F195" s="127"/>
      <c r="G195" s="123"/>
      <c r="H195" s="123"/>
      <c r="I195" s="127"/>
      <c r="J195" s="127"/>
      <c r="K195" s="181" t="s">
        <v>464</v>
      </c>
      <c r="L195" s="125" t="s">
        <v>3218</v>
      </c>
      <c r="M195" s="564">
        <f>IF(ISERROR(VLOOKUP($B195,ESTR_PREC!$A$1:$M$6000,6,FALSE))=TRUE,0,VLOOKUP($B195,ESTR_PREC!$A$1:$M$6000,6,FALSE))</f>
        <v>0</v>
      </c>
      <c r="N195" s="225"/>
      <c r="O195" s="560">
        <f t="shared" ref="O195:O208" si="4">+N195-M195</f>
        <v>0</v>
      </c>
      <c r="Q195" s="225"/>
      <c r="R195" s="675"/>
      <c r="S195" s="675"/>
      <c r="T195" s="675"/>
    </row>
    <row r="196" spans="2:20">
      <c r="B196" s="127" t="s">
        <v>465</v>
      </c>
      <c r="C196" s="127" t="s">
        <v>3358</v>
      </c>
      <c r="D196" s="127"/>
      <c r="E196" s="123"/>
      <c r="F196" s="127"/>
      <c r="G196" s="123"/>
      <c r="H196" s="123"/>
      <c r="I196" s="127"/>
      <c r="J196" s="127"/>
      <c r="K196" s="181" t="s">
        <v>466</v>
      </c>
      <c r="L196" s="125" t="s">
        <v>3218</v>
      </c>
      <c r="M196" s="564">
        <f>IF(ISERROR(VLOOKUP($B196,ESTR_PREC!$A$1:$M$6000,6,FALSE))=TRUE,0,VLOOKUP($B196,ESTR_PREC!$A$1:$M$6000,6,FALSE))</f>
        <v>0</v>
      </c>
      <c r="N196" s="225"/>
      <c r="O196" s="560">
        <f t="shared" si="4"/>
        <v>0</v>
      </c>
      <c r="Q196" s="225"/>
      <c r="R196" s="675"/>
      <c r="S196" s="675"/>
      <c r="T196" s="675"/>
    </row>
    <row r="197" spans="2:20">
      <c r="B197" s="127" t="s">
        <v>467</v>
      </c>
      <c r="C197" s="127" t="s">
        <v>3359</v>
      </c>
      <c r="D197" s="127"/>
      <c r="E197" s="123"/>
      <c r="F197" s="127"/>
      <c r="G197" s="123"/>
      <c r="H197" s="123"/>
      <c r="I197" s="127"/>
      <c r="J197" s="127"/>
      <c r="K197" s="181" t="s">
        <v>469</v>
      </c>
      <c r="L197" s="125" t="s">
        <v>3218</v>
      </c>
      <c r="M197" s="564">
        <f>IF(ISERROR(VLOOKUP($B197,ESTR_PREC!$A$1:$M$6000,6,FALSE))=TRUE,0,VLOOKUP($B197,ESTR_PREC!$A$1:$M$6000,6,FALSE))</f>
        <v>0</v>
      </c>
      <c r="N197" s="225"/>
      <c r="O197" s="560">
        <f t="shared" si="4"/>
        <v>0</v>
      </c>
      <c r="Q197" s="225"/>
      <c r="R197" s="675"/>
      <c r="S197" s="675"/>
      <c r="T197" s="675"/>
    </row>
    <row r="198" spans="2:20" ht="25.5">
      <c r="B198" s="127" t="s">
        <v>470</v>
      </c>
      <c r="C198" s="127" t="s">
        <v>3360</v>
      </c>
      <c r="D198" s="127"/>
      <c r="E198" s="123"/>
      <c r="F198" s="127"/>
      <c r="G198" s="123"/>
      <c r="H198" s="123"/>
      <c r="I198" s="127"/>
      <c r="J198" s="127"/>
      <c r="K198" s="181" t="s">
        <v>471</v>
      </c>
      <c r="L198" s="125" t="s">
        <v>3218</v>
      </c>
      <c r="M198" s="564">
        <f>IF(ISERROR(VLOOKUP($B198,ESTR_PREC!$A$1:$M$6000,6,FALSE))=TRUE,0,VLOOKUP($B198,ESTR_PREC!$A$1:$M$6000,6,FALSE))</f>
        <v>0</v>
      </c>
      <c r="N198" s="225"/>
      <c r="O198" s="560">
        <f t="shared" si="4"/>
        <v>0</v>
      </c>
      <c r="Q198" s="225"/>
      <c r="R198" s="675"/>
      <c r="S198" s="675"/>
      <c r="T198" s="675"/>
    </row>
    <row r="199" spans="2:20">
      <c r="B199" s="127" t="s">
        <v>472</v>
      </c>
      <c r="C199" s="127" t="s">
        <v>3361</v>
      </c>
      <c r="D199" s="127"/>
      <c r="E199" s="123"/>
      <c r="F199" s="138"/>
      <c r="G199" s="123"/>
      <c r="H199" s="123"/>
      <c r="I199" s="127"/>
      <c r="J199" s="127"/>
      <c r="K199" s="181" t="s">
        <v>474</v>
      </c>
      <c r="L199" s="125" t="s">
        <v>3218</v>
      </c>
      <c r="M199" s="564">
        <f>IF(ISERROR(VLOOKUP($B199,ESTR_PREC!$A$1:$M$6000,6,FALSE))=TRUE,0,VLOOKUP($B199,ESTR_PREC!$A$1:$M$6000,6,FALSE))</f>
        <v>0</v>
      </c>
      <c r="N199" s="225"/>
      <c r="O199" s="560">
        <f t="shared" si="4"/>
        <v>0</v>
      </c>
      <c r="Q199" s="225"/>
      <c r="R199" s="675"/>
      <c r="S199" s="675"/>
      <c r="T199" s="675"/>
    </row>
    <row r="200" spans="2:20">
      <c r="B200" s="127" t="s">
        <v>475</v>
      </c>
      <c r="C200" s="127" t="s">
        <v>3362</v>
      </c>
      <c r="D200" s="127"/>
      <c r="E200" s="123"/>
      <c r="F200" s="127"/>
      <c r="G200" s="123"/>
      <c r="H200" s="123"/>
      <c r="I200" s="127"/>
      <c r="J200" s="127"/>
      <c r="K200" s="181" t="s">
        <v>476</v>
      </c>
      <c r="L200" s="125" t="s">
        <v>3218</v>
      </c>
      <c r="M200" s="564">
        <f>IF(ISERROR(VLOOKUP($B200,ESTR_PREC!$A$1:$M$6000,6,FALSE))=TRUE,0,VLOOKUP($B200,ESTR_PREC!$A$1:$M$6000,6,FALSE))</f>
        <v>0</v>
      </c>
      <c r="N200" s="225"/>
      <c r="O200" s="560">
        <f t="shared" si="4"/>
        <v>0</v>
      </c>
      <c r="Q200" s="225">
        <v>94</v>
      </c>
      <c r="R200" s="675"/>
      <c r="S200" s="675"/>
      <c r="T200" s="675"/>
    </row>
    <row r="201" spans="2:20">
      <c r="B201" s="127" t="s">
        <v>477</v>
      </c>
      <c r="C201" s="127" t="s">
        <v>3363</v>
      </c>
      <c r="D201" s="127"/>
      <c r="E201" s="123"/>
      <c r="F201" s="127"/>
      <c r="G201" s="123"/>
      <c r="H201" s="123"/>
      <c r="I201" s="127"/>
      <c r="J201" s="127"/>
      <c r="K201" s="304" t="s">
        <v>478</v>
      </c>
      <c r="L201" s="125" t="s">
        <v>3218</v>
      </c>
      <c r="M201" s="564">
        <f>IF(ISERROR(VLOOKUP($B201,ESTR_PREC!$A$1:$M$6000,6,FALSE))=TRUE,0,VLOOKUP($B201,ESTR_PREC!$A$1:$M$6000,6,FALSE))</f>
        <v>0</v>
      </c>
      <c r="N201" s="225"/>
      <c r="O201" s="560">
        <f t="shared" si="4"/>
        <v>0</v>
      </c>
      <c r="Q201" s="225"/>
      <c r="R201" s="675"/>
      <c r="S201" s="675"/>
      <c r="T201" s="675"/>
    </row>
    <row r="202" spans="2:20" ht="25.5">
      <c r="B202" s="127" t="s">
        <v>479</v>
      </c>
      <c r="C202" s="127" t="s">
        <v>3364</v>
      </c>
      <c r="D202" s="127"/>
      <c r="E202" s="123"/>
      <c r="F202" s="127"/>
      <c r="G202" s="123"/>
      <c r="H202" s="123"/>
      <c r="I202" s="127"/>
      <c r="J202" s="127"/>
      <c r="K202" s="181" t="s">
        <v>484</v>
      </c>
      <c r="L202" s="125" t="s">
        <v>3218</v>
      </c>
      <c r="M202" s="564">
        <f>IF(ISERROR(VLOOKUP($B202,ESTR_PREC!$A$1:$M$6000,6,FALSE))=TRUE,0,VLOOKUP($B202,ESTR_PREC!$A$1:$M$6000,6,FALSE))</f>
        <v>0</v>
      </c>
      <c r="N202" s="225"/>
      <c r="O202" s="560">
        <f t="shared" si="4"/>
        <v>0</v>
      </c>
      <c r="Q202" s="225"/>
      <c r="R202" s="675"/>
      <c r="S202" s="675"/>
      <c r="T202" s="675"/>
    </row>
    <row r="203" spans="2:20" ht="25.5">
      <c r="B203" s="127" t="s">
        <v>485</v>
      </c>
      <c r="C203" s="127" t="s">
        <v>3365</v>
      </c>
      <c r="D203" s="127"/>
      <c r="E203" s="123"/>
      <c r="F203" s="127"/>
      <c r="G203" s="123"/>
      <c r="H203" s="123"/>
      <c r="I203" s="127"/>
      <c r="J203" s="127"/>
      <c r="K203" s="181" t="s">
        <v>487</v>
      </c>
      <c r="L203" s="125" t="s">
        <v>3218</v>
      </c>
      <c r="M203" s="564">
        <f>IF(ISERROR(VLOOKUP($B203,ESTR_PREC!$A$1:$M$6000,6,FALSE))=TRUE,0,VLOOKUP($B203,ESTR_PREC!$A$1:$M$6000,6,FALSE))</f>
        <v>0</v>
      </c>
      <c r="N203" s="225"/>
      <c r="O203" s="560">
        <f t="shared" si="4"/>
        <v>0</v>
      </c>
      <c r="Q203" s="225">
        <v>20</v>
      </c>
      <c r="R203" s="675"/>
      <c r="S203" s="675"/>
      <c r="T203" s="675"/>
    </row>
    <row r="204" spans="2:20" ht="25.5">
      <c r="B204" s="127" t="s">
        <v>488</v>
      </c>
      <c r="C204" s="127" t="s">
        <v>3366</v>
      </c>
      <c r="D204" s="127"/>
      <c r="E204" s="123"/>
      <c r="F204" s="127"/>
      <c r="G204" s="123"/>
      <c r="H204" s="123"/>
      <c r="I204" s="127"/>
      <c r="J204" s="127"/>
      <c r="K204" s="181" t="s">
        <v>490</v>
      </c>
      <c r="L204" s="125" t="s">
        <v>3218</v>
      </c>
      <c r="M204" s="564">
        <f>IF(ISERROR(VLOOKUP($B204,ESTR_PREC!$A$1:$M$6000,6,FALSE))=TRUE,0,VLOOKUP($B204,ESTR_PREC!$A$1:$M$6000,6,FALSE))</f>
        <v>0</v>
      </c>
      <c r="N204" s="225"/>
      <c r="O204" s="560">
        <f t="shared" si="4"/>
        <v>0</v>
      </c>
      <c r="Q204" s="225"/>
      <c r="R204" s="675"/>
      <c r="S204" s="675"/>
      <c r="T204" s="675"/>
    </row>
    <row r="205" spans="2:20" ht="25.5">
      <c r="B205" s="127" t="s">
        <v>491</v>
      </c>
      <c r="C205" s="127" t="s">
        <v>3367</v>
      </c>
      <c r="D205" s="127"/>
      <c r="E205" s="123"/>
      <c r="F205" s="127"/>
      <c r="G205" s="123"/>
      <c r="H205" s="123"/>
      <c r="I205" s="127"/>
      <c r="J205" s="127"/>
      <c r="K205" s="181" t="s">
        <v>493</v>
      </c>
      <c r="L205" s="125" t="s">
        <v>3218</v>
      </c>
      <c r="M205" s="564">
        <f>IF(ISERROR(VLOOKUP($B205,ESTR_PREC!$A$1:$M$6000,6,FALSE))=TRUE,0,VLOOKUP($B205,ESTR_PREC!$A$1:$M$6000,6,FALSE))</f>
        <v>0</v>
      </c>
      <c r="N205" s="225"/>
      <c r="O205" s="560">
        <f t="shared" si="4"/>
        <v>0</v>
      </c>
      <c r="Q205" s="225"/>
      <c r="R205" s="675"/>
      <c r="S205" s="675"/>
      <c r="T205" s="675"/>
    </row>
    <row r="206" spans="2:20" ht="38.25">
      <c r="B206" s="127" t="s">
        <v>494</v>
      </c>
      <c r="C206" s="127" t="s">
        <v>3368</v>
      </c>
      <c r="D206" s="127"/>
      <c r="E206" s="123"/>
      <c r="F206" s="127"/>
      <c r="G206" s="123"/>
      <c r="H206" s="123"/>
      <c r="I206" s="127"/>
      <c r="J206" s="127"/>
      <c r="K206" s="181" t="s">
        <v>496</v>
      </c>
      <c r="L206" s="125" t="s">
        <v>3218</v>
      </c>
      <c r="M206" s="564">
        <f>IF(ISERROR(VLOOKUP($B206,ESTR_PREC!$A$1:$M$6000,6,FALSE))=TRUE,0,VLOOKUP($B206,ESTR_PREC!$A$1:$M$6000,6,FALSE))</f>
        <v>0</v>
      </c>
      <c r="N206" s="225"/>
      <c r="O206" s="560">
        <f t="shared" si="4"/>
        <v>0</v>
      </c>
      <c r="Q206" s="225"/>
      <c r="R206" s="675"/>
      <c r="S206" s="675"/>
      <c r="T206" s="675"/>
    </row>
    <row r="207" spans="2:20">
      <c r="B207" s="127" t="s">
        <v>497</v>
      </c>
      <c r="C207" s="127" t="s">
        <v>3369</v>
      </c>
      <c r="D207" s="127"/>
      <c r="E207" s="123"/>
      <c r="F207" s="127"/>
      <c r="G207" s="123"/>
      <c r="H207" s="123"/>
      <c r="I207" s="127"/>
      <c r="J207" s="127"/>
      <c r="K207" s="181" t="s">
        <v>499</v>
      </c>
      <c r="L207" s="125" t="s">
        <v>3218</v>
      </c>
      <c r="M207" s="564">
        <f>IF(ISERROR(VLOOKUP($B207,ESTR_PREC!$A$1:$M$6000,6,FALSE))=TRUE,0,VLOOKUP($B207,ESTR_PREC!$A$1:$M$6000,6,FALSE))</f>
        <v>0</v>
      </c>
      <c r="N207" s="225"/>
      <c r="O207" s="560">
        <f t="shared" si="4"/>
        <v>0</v>
      </c>
      <c r="Q207" s="225"/>
      <c r="R207" s="675"/>
      <c r="S207" s="675"/>
      <c r="T207" s="675"/>
    </row>
    <row r="208" spans="2:20" ht="25.5">
      <c r="B208" s="127" t="s">
        <v>500</v>
      </c>
      <c r="C208" s="127" t="s">
        <v>3370</v>
      </c>
      <c r="D208" s="127"/>
      <c r="E208" s="123"/>
      <c r="F208" s="127"/>
      <c r="G208" s="123"/>
      <c r="H208" s="123"/>
      <c r="I208" s="127"/>
      <c r="J208" s="127"/>
      <c r="K208" s="181" t="s">
        <v>502</v>
      </c>
      <c r="L208" s="125" t="s">
        <v>3218</v>
      </c>
      <c r="M208" s="564">
        <f>IF(ISERROR(VLOOKUP($B208,ESTR_PREC!$A$1:$M$6000,6,FALSE))=TRUE,0,VLOOKUP($B208,ESTR_PREC!$A$1:$M$6000,6,FALSE))</f>
        <v>0</v>
      </c>
      <c r="N208" s="225"/>
      <c r="O208" s="560">
        <f t="shared" si="4"/>
        <v>0</v>
      </c>
      <c r="Q208" s="225"/>
      <c r="R208" s="675"/>
      <c r="S208" s="675"/>
      <c r="T208" s="675"/>
    </row>
    <row r="209" spans="2:20" ht="25.5" hidden="1">
      <c r="B209" s="879" t="s">
        <v>503</v>
      </c>
      <c r="C209" s="879" t="s">
        <v>3371</v>
      </c>
      <c r="D209" s="879"/>
      <c r="E209" s="880"/>
      <c r="F209" s="879"/>
      <c r="G209" s="880"/>
      <c r="H209" s="880"/>
      <c r="I209" s="879"/>
      <c r="J209" s="879"/>
      <c r="K209" s="887" t="s">
        <v>504</v>
      </c>
      <c r="L209" s="882" t="s">
        <v>3218</v>
      </c>
      <c r="M209" s="815"/>
      <c r="N209" s="815"/>
      <c r="O209" s="815"/>
      <c r="Q209" s="815"/>
      <c r="R209" s="675"/>
      <c r="S209" s="675"/>
      <c r="T209" s="675"/>
    </row>
    <row r="210" spans="2:20" ht="25.5" hidden="1">
      <c r="B210" s="879" t="s">
        <v>505</v>
      </c>
      <c r="C210" s="879" t="s">
        <v>3372</v>
      </c>
      <c r="D210" s="879"/>
      <c r="E210" s="880"/>
      <c r="F210" s="879"/>
      <c r="G210" s="880"/>
      <c r="H210" s="880"/>
      <c r="I210" s="879"/>
      <c r="J210" s="879"/>
      <c r="K210" s="887" t="s">
        <v>506</v>
      </c>
      <c r="L210" s="882" t="s">
        <v>3218</v>
      </c>
      <c r="M210" s="815"/>
      <c r="N210" s="815"/>
      <c r="O210" s="815"/>
      <c r="Q210" s="815"/>
      <c r="R210" s="675"/>
      <c r="S210" s="675"/>
      <c r="T210" s="675"/>
    </row>
    <row r="211" spans="2:20">
      <c r="B211" s="127" t="s">
        <v>507</v>
      </c>
      <c r="C211" s="127" t="s">
        <v>3373</v>
      </c>
      <c r="D211" s="127"/>
      <c r="E211" s="123"/>
      <c r="F211" s="127"/>
      <c r="G211" s="123"/>
      <c r="H211" s="123"/>
      <c r="I211" s="127"/>
      <c r="J211" s="127"/>
      <c r="K211" s="181" t="s">
        <v>508</v>
      </c>
      <c r="L211" s="125" t="s">
        <v>3218</v>
      </c>
      <c r="M211" s="564">
        <f>IF(ISERROR(VLOOKUP($B211,ESTR_PREC!$A$1:$M$6000,6,FALSE))=TRUE,0,VLOOKUP($B211,ESTR_PREC!$A$1:$M$6000,6,FALSE))</f>
        <v>0</v>
      </c>
      <c r="N211" s="225"/>
      <c r="O211" s="560">
        <f>+N211-M211</f>
        <v>0</v>
      </c>
      <c r="Q211" s="225"/>
      <c r="R211" s="675"/>
      <c r="S211" s="675"/>
      <c r="T211" s="675"/>
    </row>
    <row r="212" spans="2:20" hidden="1">
      <c r="B212" s="879" t="s">
        <v>509</v>
      </c>
      <c r="C212" s="879" t="s">
        <v>3374</v>
      </c>
      <c r="D212" s="879"/>
      <c r="E212" s="880"/>
      <c r="F212" s="879"/>
      <c r="G212" s="880"/>
      <c r="H212" s="880"/>
      <c r="I212" s="879"/>
      <c r="J212" s="879"/>
      <c r="K212" s="887" t="s">
        <v>510</v>
      </c>
      <c r="L212" s="882" t="s">
        <v>3218</v>
      </c>
      <c r="M212" s="815"/>
      <c r="N212" s="815"/>
      <c r="O212" s="815"/>
      <c r="Q212" s="815"/>
      <c r="R212" s="675"/>
      <c r="S212" s="675"/>
      <c r="T212" s="675"/>
    </row>
    <row r="213" spans="2:20" hidden="1">
      <c r="B213" s="879" t="s">
        <v>511</v>
      </c>
      <c r="C213" s="879" t="s">
        <v>3375</v>
      </c>
      <c r="D213" s="879"/>
      <c r="E213" s="880"/>
      <c r="F213" s="879"/>
      <c r="G213" s="880"/>
      <c r="H213" s="880"/>
      <c r="I213" s="879"/>
      <c r="J213" s="879"/>
      <c r="K213" s="887" t="s">
        <v>512</v>
      </c>
      <c r="L213" s="882" t="s">
        <v>3218</v>
      </c>
      <c r="M213" s="815"/>
      <c r="N213" s="815"/>
      <c r="O213" s="815"/>
      <c r="Q213" s="815"/>
      <c r="R213" s="675"/>
      <c r="S213" s="675"/>
      <c r="T213" s="675"/>
    </row>
    <row r="214" spans="2:20" hidden="1">
      <c r="B214" s="879" t="s">
        <v>513</v>
      </c>
      <c r="C214" s="879" t="s">
        <v>3376</v>
      </c>
      <c r="D214" s="879"/>
      <c r="E214" s="880"/>
      <c r="F214" s="879"/>
      <c r="G214" s="880"/>
      <c r="H214" s="880"/>
      <c r="I214" s="879"/>
      <c r="J214" s="879"/>
      <c r="K214" s="887" t="s">
        <v>514</v>
      </c>
      <c r="L214" s="882" t="s">
        <v>3218</v>
      </c>
      <c r="M214" s="815"/>
      <c r="N214" s="815"/>
      <c r="O214" s="815"/>
      <c r="Q214" s="815"/>
      <c r="R214" s="675"/>
      <c r="S214" s="675"/>
      <c r="T214" s="675"/>
    </row>
    <row r="215" spans="2:20" hidden="1">
      <c r="B215" s="879" t="s">
        <v>515</v>
      </c>
      <c r="C215" s="879" t="s">
        <v>3377</v>
      </c>
      <c r="D215" s="879"/>
      <c r="E215" s="880"/>
      <c r="F215" s="879"/>
      <c r="G215" s="880"/>
      <c r="H215" s="880"/>
      <c r="I215" s="879"/>
      <c r="J215" s="879"/>
      <c r="K215" s="887" t="s">
        <v>516</v>
      </c>
      <c r="L215" s="882" t="s">
        <v>3218</v>
      </c>
      <c r="M215" s="815"/>
      <c r="N215" s="815"/>
      <c r="O215" s="815"/>
      <c r="Q215" s="815"/>
      <c r="R215" s="675"/>
      <c r="S215" s="675"/>
      <c r="T215" s="675"/>
    </row>
    <row r="216" spans="2:20" hidden="1">
      <c r="B216" s="879" t="s">
        <v>517</v>
      </c>
      <c r="C216" s="879" t="s">
        <v>3378</v>
      </c>
      <c r="D216" s="879"/>
      <c r="E216" s="880"/>
      <c r="F216" s="879"/>
      <c r="G216" s="880"/>
      <c r="H216" s="880"/>
      <c r="I216" s="879"/>
      <c r="J216" s="879"/>
      <c r="K216" s="887" t="s">
        <v>518</v>
      </c>
      <c r="L216" s="882" t="s">
        <v>3218</v>
      </c>
      <c r="M216" s="815"/>
      <c r="N216" s="815"/>
      <c r="O216" s="815"/>
      <c r="Q216" s="815"/>
      <c r="R216" s="675"/>
      <c r="S216" s="675"/>
      <c r="T216" s="675"/>
    </row>
    <row r="217" spans="2:20" hidden="1">
      <c r="B217" s="879" t="s">
        <v>519</v>
      </c>
      <c r="C217" s="879" t="s">
        <v>3379</v>
      </c>
      <c r="D217" s="879"/>
      <c r="E217" s="880"/>
      <c r="F217" s="879"/>
      <c r="G217" s="880"/>
      <c r="H217" s="880"/>
      <c r="I217" s="879"/>
      <c r="J217" s="879"/>
      <c r="K217" s="887" t="s">
        <v>520</v>
      </c>
      <c r="L217" s="882" t="s">
        <v>3218</v>
      </c>
      <c r="M217" s="815"/>
      <c r="N217" s="815"/>
      <c r="O217" s="815"/>
      <c r="Q217" s="815"/>
      <c r="R217" s="675"/>
      <c r="S217" s="675"/>
      <c r="T217" s="675"/>
    </row>
    <row r="218" spans="2:20" ht="25.5" hidden="1">
      <c r="B218" s="879" t="s">
        <v>521</v>
      </c>
      <c r="C218" s="879" t="s">
        <v>3380</v>
      </c>
      <c r="D218" s="879"/>
      <c r="E218" s="880"/>
      <c r="F218" s="879"/>
      <c r="G218" s="880"/>
      <c r="H218" s="880"/>
      <c r="I218" s="879"/>
      <c r="J218" s="879"/>
      <c r="K218" s="887" t="s">
        <v>522</v>
      </c>
      <c r="L218" s="882" t="s">
        <v>3218</v>
      </c>
      <c r="M218" s="815"/>
      <c r="N218" s="815"/>
      <c r="O218" s="815"/>
      <c r="Q218" s="815"/>
      <c r="R218" s="675"/>
      <c r="S218" s="675"/>
      <c r="T218" s="675"/>
    </row>
    <row r="219" spans="2:20" ht="25.5" hidden="1">
      <c r="B219" s="879" t="s">
        <v>523</v>
      </c>
      <c r="C219" s="879" t="s">
        <v>3381</v>
      </c>
      <c r="D219" s="879"/>
      <c r="E219" s="880"/>
      <c r="F219" s="879"/>
      <c r="G219" s="880"/>
      <c r="H219" s="880"/>
      <c r="I219" s="879"/>
      <c r="J219" s="879"/>
      <c r="K219" s="887" t="s">
        <v>524</v>
      </c>
      <c r="L219" s="882" t="s">
        <v>3218</v>
      </c>
      <c r="M219" s="815"/>
      <c r="N219" s="815"/>
      <c r="O219" s="815"/>
      <c r="Q219" s="815"/>
      <c r="R219" s="675"/>
      <c r="S219" s="675"/>
      <c r="T219" s="675"/>
    </row>
    <row r="220" spans="2:20" ht="25.5" hidden="1">
      <c r="B220" s="879" t="s">
        <v>525</v>
      </c>
      <c r="C220" s="879" t="s">
        <v>3382</v>
      </c>
      <c r="D220" s="879"/>
      <c r="E220" s="880"/>
      <c r="F220" s="879"/>
      <c r="G220" s="880"/>
      <c r="H220" s="880"/>
      <c r="I220" s="879"/>
      <c r="J220" s="879"/>
      <c r="K220" s="887" t="s">
        <v>526</v>
      </c>
      <c r="L220" s="882" t="s">
        <v>3218</v>
      </c>
      <c r="M220" s="815"/>
      <c r="N220" s="815"/>
      <c r="O220" s="815"/>
      <c r="Q220" s="815"/>
      <c r="R220" s="675"/>
      <c r="S220" s="675"/>
      <c r="T220" s="675"/>
    </row>
    <row r="221" spans="2:20">
      <c r="B221" s="127" t="s">
        <v>527</v>
      </c>
      <c r="C221" s="127" t="s">
        <v>3383</v>
      </c>
      <c r="D221" s="127"/>
      <c r="E221" s="123"/>
      <c r="F221" s="127"/>
      <c r="G221" s="123"/>
      <c r="H221" s="123"/>
      <c r="I221" s="127"/>
      <c r="J221" s="127"/>
      <c r="K221" s="181" t="s">
        <v>528</v>
      </c>
      <c r="L221" s="125" t="s">
        <v>3218</v>
      </c>
      <c r="M221" s="564">
        <f>IF(ISERROR(VLOOKUP($B221,ESTR_PREC!$A$1:$M$6000,6,FALSE))=TRUE,0,VLOOKUP($B221,ESTR_PREC!$A$1:$M$6000,6,FALSE))</f>
        <v>0</v>
      </c>
      <c r="N221" s="225"/>
      <c r="O221" s="560">
        <f>+N221-M221</f>
        <v>0</v>
      </c>
      <c r="Q221" s="225"/>
      <c r="R221" s="675"/>
      <c r="S221" s="675"/>
      <c r="T221" s="675"/>
    </row>
    <row r="222" spans="2:20" ht="25.5" hidden="1" customHeight="1">
      <c r="B222" s="879" t="s">
        <v>529</v>
      </c>
      <c r="C222" s="879" t="s">
        <v>3384</v>
      </c>
      <c r="D222" s="879"/>
      <c r="E222" s="880"/>
      <c r="F222" s="879"/>
      <c r="G222" s="880"/>
      <c r="H222" s="880"/>
      <c r="I222" s="879"/>
      <c r="J222" s="879"/>
      <c r="K222" s="887" t="s">
        <v>533</v>
      </c>
      <c r="L222" s="882" t="s">
        <v>3218</v>
      </c>
      <c r="M222" s="815"/>
      <c r="N222" s="858"/>
      <c r="O222" s="815"/>
      <c r="Q222" s="858"/>
      <c r="R222" s="675"/>
      <c r="S222" s="675"/>
      <c r="T222" s="675"/>
    </row>
    <row r="223" spans="2:20" ht="25.5" hidden="1" customHeight="1">
      <c r="B223" s="879" t="s">
        <v>534</v>
      </c>
      <c r="C223" s="879" t="s">
        <v>3385</v>
      </c>
      <c r="D223" s="879"/>
      <c r="E223" s="880"/>
      <c r="F223" s="879"/>
      <c r="G223" s="880"/>
      <c r="H223" s="880"/>
      <c r="I223" s="879"/>
      <c r="J223" s="879"/>
      <c r="K223" s="887" t="s">
        <v>536</v>
      </c>
      <c r="L223" s="882" t="s">
        <v>3218</v>
      </c>
      <c r="M223" s="815"/>
      <c r="N223" s="858"/>
      <c r="O223" s="815"/>
      <c r="Q223" s="858"/>
      <c r="R223" s="675"/>
      <c r="S223" s="675"/>
      <c r="T223" s="675"/>
    </row>
    <row r="224" spans="2:20" ht="25.5" hidden="1" customHeight="1">
      <c r="B224" s="879" t="s">
        <v>537</v>
      </c>
      <c r="C224" s="879" t="s">
        <v>3386</v>
      </c>
      <c r="D224" s="879"/>
      <c r="E224" s="880"/>
      <c r="F224" s="879"/>
      <c r="G224" s="880"/>
      <c r="H224" s="880"/>
      <c r="I224" s="879"/>
      <c r="J224" s="879"/>
      <c r="K224" s="887" t="s">
        <v>539</v>
      </c>
      <c r="L224" s="882" t="s">
        <v>3218</v>
      </c>
      <c r="M224" s="815"/>
      <c r="N224" s="858"/>
      <c r="O224" s="815"/>
      <c r="Q224" s="858"/>
      <c r="R224" s="675"/>
      <c r="S224" s="675"/>
      <c r="T224" s="675"/>
    </row>
    <row r="225" spans="2:20" ht="15" hidden="1" customHeight="1">
      <c r="B225" s="1275" t="s">
        <v>540</v>
      </c>
      <c r="C225" s="1275" t="s">
        <v>3387</v>
      </c>
      <c r="D225" s="1275"/>
      <c r="E225" s="1276"/>
      <c r="F225" s="1275"/>
      <c r="G225" s="1276"/>
      <c r="H225" s="1276"/>
      <c r="I225" s="1275"/>
      <c r="J225" s="1275"/>
      <c r="K225" t="s">
        <v>543</v>
      </c>
      <c r="L225" t="s">
        <v>3218</v>
      </c>
      <c r="M225">
        <f>IF(ISERROR(VLOOKUP($B225,ESTR_PREC!$A$1:$M$6000,6,FALSE))=TRUE,0,VLOOKUP($B225,ESTR_PREC!$A$1:$M$6000,6,FALSE))</f>
        <v>0</v>
      </c>
      <c r="N225"/>
      <c r="O225">
        <f>+N225-M225</f>
        <v>0</v>
      </c>
      <c r="P225"/>
      <c r="Q225"/>
      <c r="R225" s="675"/>
      <c r="S225" s="675"/>
      <c r="T225" s="675"/>
    </row>
    <row r="226" spans="2:20" ht="15" hidden="1" customHeight="1">
      <c r="B226" s="847" t="s">
        <v>544</v>
      </c>
      <c r="C226" s="847"/>
      <c r="D226" s="847"/>
      <c r="E226" s="848"/>
      <c r="F226" s="847"/>
      <c r="G226" s="848"/>
      <c r="H226" s="848"/>
      <c r="I226" s="847"/>
      <c r="J226" s="847"/>
      <c r="K226" t="s">
        <v>545</v>
      </c>
      <c r="L226" s="850" t="s">
        <v>3218</v>
      </c>
      <c r="M226" s="828"/>
      <c r="N226" s="828"/>
      <c r="O226"/>
      <c r="P226"/>
      <c r="Q226" s="828"/>
      <c r="R226" s="675"/>
      <c r="S226" s="675"/>
      <c r="T226" s="675"/>
    </row>
    <row r="227" spans="2:20" ht="15" hidden="1" customHeight="1">
      <c r="B227" s="847" t="s">
        <v>546</v>
      </c>
      <c r="C227" s="847"/>
      <c r="D227" s="847"/>
      <c r="E227" s="848"/>
      <c r="F227" s="847"/>
      <c r="G227" s="848"/>
      <c r="H227" s="848"/>
      <c r="I227" s="847"/>
      <c r="J227" s="847"/>
      <c r="K227" t="s">
        <v>547</v>
      </c>
      <c r="L227" s="850" t="s">
        <v>3218</v>
      </c>
      <c r="M227" s="828"/>
      <c r="N227" s="828"/>
      <c r="O227"/>
      <c r="P227"/>
      <c r="Q227" s="828"/>
      <c r="R227" s="675"/>
      <c r="S227" s="675"/>
      <c r="T227" s="675"/>
    </row>
    <row r="228" spans="2:20" ht="15" hidden="1" customHeight="1">
      <c r="B228" s="847" t="s">
        <v>548</v>
      </c>
      <c r="C228" s="847"/>
      <c r="D228" s="847"/>
      <c r="E228" s="848"/>
      <c r="F228" s="847"/>
      <c r="G228" s="848"/>
      <c r="H228" s="848"/>
      <c r="I228" s="847"/>
      <c r="J228" s="847"/>
      <c r="K228" t="s">
        <v>549</v>
      </c>
      <c r="L228" s="850" t="s">
        <v>3218</v>
      </c>
      <c r="M228" s="828"/>
      <c r="N228" s="828"/>
      <c r="O228"/>
      <c r="P228"/>
      <c r="Q228" s="828"/>
      <c r="R228" s="675"/>
      <c r="S228" s="675"/>
      <c r="T228" s="675"/>
    </row>
    <row r="229" spans="2:20" ht="25.5" hidden="1" customHeight="1">
      <c r="B229" s="879" t="s">
        <v>550</v>
      </c>
      <c r="C229" s="879" t="s">
        <v>3388</v>
      </c>
      <c r="D229" s="879"/>
      <c r="E229" s="880"/>
      <c r="F229" s="879"/>
      <c r="G229" s="880"/>
      <c r="H229" s="880"/>
      <c r="I229" s="879"/>
      <c r="J229" s="879"/>
      <c r="K229" s="887" t="s">
        <v>552</v>
      </c>
      <c r="L229" s="882" t="s">
        <v>3218</v>
      </c>
      <c r="M229" s="815"/>
      <c r="N229" s="858"/>
      <c r="O229" s="815"/>
      <c r="Q229" s="858"/>
      <c r="R229" s="675"/>
      <c r="S229" s="675"/>
      <c r="T229" s="675"/>
    </row>
    <row r="230" spans="2:20" ht="25.5" hidden="1" customHeight="1">
      <c r="B230" s="879" t="s">
        <v>553</v>
      </c>
      <c r="C230" s="879" t="s">
        <v>3389</v>
      </c>
      <c r="D230" s="879"/>
      <c r="E230" s="880"/>
      <c r="F230" s="879"/>
      <c r="G230" s="880"/>
      <c r="H230" s="880"/>
      <c r="I230" s="879"/>
      <c r="J230" s="879"/>
      <c r="K230" s="887" t="s">
        <v>555</v>
      </c>
      <c r="L230" s="882" t="s">
        <v>3218</v>
      </c>
      <c r="M230" s="815"/>
      <c r="N230" s="858"/>
      <c r="O230" s="815"/>
      <c r="Q230" s="858"/>
      <c r="R230" s="675"/>
      <c r="S230" s="675"/>
      <c r="T230" s="675"/>
    </row>
    <row r="231" spans="2:20" ht="25.5" hidden="1" customHeight="1">
      <c r="B231" s="879" t="s">
        <v>556</v>
      </c>
      <c r="C231" s="879" t="s">
        <v>3390</v>
      </c>
      <c r="D231" s="879"/>
      <c r="E231" s="880"/>
      <c r="F231" s="879"/>
      <c r="G231" s="880"/>
      <c r="H231" s="880"/>
      <c r="I231" s="879"/>
      <c r="J231" s="879"/>
      <c r="K231" s="887" t="s">
        <v>558</v>
      </c>
      <c r="L231" s="882" t="s">
        <v>3218</v>
      </c>
      <c r="M231" s="815"/>
      <c r="N231" s="858"/>
      <c r="O231" s="815"/>
      <c r="Q231" s="858"/>
      <c r="R231" s="675"/>
      <c r="S231" s="675"/>
      <c r="T231" s="675"/>
    </row>
    <row r="232" spans="2:20" ht="26.25" hidden="1" customHeight="1" thickBot="1">
      <c r="B232" s="892" t="s">
        <v>559</v>
      </c>
      <c r="C232" s="892" t="s">
        <v>3391</v>
      </c>
      <c r="D232" s="892"/>
      <c r="E232" s="892"/>
      <c r="F232" s="892"/>
      <c r="G232" s="892"/>
      <c r="H232" s="892"/>
      <c r="I232" s="892"/>
      <c r="J232" s="892"/>
      <c r="K232" s="893" t="s">
        <v>561</v>
      </c>
      <c r="L232" s="894" t="s">
        <v>3218</v>
      </c>
      <c r="M232" s="815"/>
      <c r="N232" s="858"/>
      <c r="O232" s="815"/>
      <c r="Q232" s="858"/>
      <c r="R232" s="675"/>
      <c r="S232" s="675"/>
      <c r="T232" s="675"/>
    </row>
    <row r="233" spans="2:20">
      <c r="M233" s="265"/>
      <c r="N233" s="379"/>
      <c r="Q233" s="379"/>
      <c r="R233" s="291"/>
      <c r="S233" s="291"/>
      <c r="T233" s="291"/>
    </row>
    <row r="234" spans="2:20" ht="16.5" thickBot="1">
      <c r="K234" s="539"/>
      <c r="L234" s="528"/>
      <c r="M234" s="192"/>
      <c r="N234" s="515"/>
      <c r="O234" s="515"/>
      <c r="Q234" s="515"/>
      <c r="R234" s="291"/>
      <c r="S234" s="291"/>
      <c r="T234" s="291"/>
    </row>
    <row r="235" spans="2:20" ht="17.25" thickTop="1" thickBot="1">
      <c r="B235" s="110" t="s">
        <v>562</v>
      </c>
      <c r="C235" s="242" t="s">
        <v>3393</v>
      </c>
      <c r="D235" s="243"/>
      <c r="E235" s="112"/>
      <c r="F235" s="243"/>
      <c r="G235" s="112"/>
      <c r="H235" s="243"/>
      <c r="I235" s="243"/>
      <c r="J235" s="243"/>
      <c r="K235" s="113" t="s">
        <v>563</v>
      </c>
      <c r="L235" s="114" t="s">
        <v>3218</v>
      </c>
      <c r="M235" s="115">
        <f>SUM(M238:M247)</f>
        <v>0</v>
      </c>
      <c r="N235" s="298">
        <f>SUM(N238:N247)</f>
        <v>0</v>
      </c>
      <c r="O235" s="298">
        <f>+N235-M235</f>
        <v>0</v>
      </c>
      <c r="Q235" s="298">
        <f>SUM(Q238:Q247)</f>
        <v>0</v>
      </c>
      <c r="R235" s="519"/>
      <c r="S235" s="519"/>
      <c r="T235" s="519"/>
    </row>
    <row r="236" spans="2:20" ht="9" customHeight="1" thickTop="1" thickBot="1">
      <c r="B236" s="537"/>
      <c r="C236" s="537"/>
      <c r="K236" s="538"/>
      <c r="M236" s="265"/>
      <c r="N236" s="379"/>
      <c r="Q236" s="379"/>
      <c r="R236" s="291"/>
      <c r="S236" s="291"/>
      <c r="T236" s="291"/>
    </row>
    <row r="237" spans="2:20" ht="26.25" thickBot="1">
      <c r="B237" s="102" t="s">
        <v>3221</v>
      </c>
      <c r="C237" s="245" t="s">
        <v>48</v>
      </c>
      <c r="D237" s="245"/>
      <c r="E237" s="246"/>
      <c r="F237" s="246"/>
      <c r="G237" s="246"/>
      <c r="H237" s="246"/>
      <c r="I237" s="246"/>
      <c r="J237" s="246"/>
      <c r="K237" s="302" t="s">
        <v>3222</v>
      </c>
      <c r="L237" s="135"/>
      <c r="M237" s="328" t="str">
        <f>+$M$10</f>
        <v>Valore netto al 31/12/2017</v>
      </c>
      <c r="N237" s="779" t="str">
        <f>N$10</f>
        <v>Valore netto al 31/12/2018</v>
      </c>
      <c r="O237" s="779" t="s">
        <v>4064</v>
      </c>
      <c r="P237" s="806"/>
      <c r="Q237" s="779" t="str">
        <f>Q$10</f>
        <v>Prechiusura al ° trimestre 2018</v>
      </c>
      <c r="R237" s="514"/>
      <c r="S237" s="514"/>
      <c r="T237" s="514"/>
    </row>
    <row r="238" spans="2:20">
      <c r="B238" s="127" t="s">
        <v>564</v>
      </c>
      <c r="C238" s="127" t="s">
        <v>3394</v>
      </c>
      <c r="D238" s="127"/>
      <c r="E238" s="123"/>
      <c r="F238" s="127"/>
      <c r="G238" s="123"/>
      <c r="H238" s="123"/>
      <c r="I238" s="127"/>
      <c r="J238" s="127"/>
      <c r="K238" s="304" t="s">
        <v>567</v>
      </c>
      <c r="L238" s="125" t="s">
        <v>3218</v>
      </c>
      <c r="M238" s="564">
        <f>IF(ISERROR(VLOOKUP($B238,ESTR_PREC!$A$1:$M$6000,6,FALSE))=TRUE,0,VLOOKUP($B238,ESTR_PREC!$A$1:$M$6000,6,FALSE))</f>
        <v>0</v>
      </c>
      <c r="N238" s="225"/>
      <c r="O238" s="560">
        <f t="shared" ref="O238:O247" si="5">+N238-M238</f>
        <v>0</v>
      </c>
      <c r="Q238" s="225"/>
      <c r="R238" s="675"/>
      <c r="S238" s="675"/>
      <c r="T238" s="675"/>
    </row>
    <row r="239" spans="2:20">
      <c r="B239" s="127" t="s">
        <v>568</v>
      </c>
      <c r="C239" s="127" t="s">
        <v>3395</v>
      </c>
      <c r="D239" s="127"/>
      <c r="E239" s="123"/>
      <c r="F239" s="127"/>
      <c r="G239" s="123"/>
      <c r="H239" s="123"/>
      <c r="I239" s="127"/>
      <c r="J239" s="127"/>
      <c r="K239" s="304" t="s">
        <v>569</v>
      </c>
      <c r="L239" s="125" t="s">
        <v>3218</v>
      </c>
      <c r="M239" s="564">
        <f>IF(ISERROR(VLOOKUP($B239,ESTR_PREC!$A$1:$M$6000,6,FALSE))=TRUE,0,VLOOKUP($B239,ESTR_PREC!$A$1:$M$6000,6,FALSE))</f>
        <v>0</v>
      </c>
      <c r="N239" s="225"/>
      <c r="O239" s="560">
        <f t="shared" si="5"/>
        <v>0</v>
      </c>
      <c r="Q239" s="225"/>
      <c r="R239" s="675"/>
      <c r="S239" s="675"/>
      <c r="T239" s="675"/>
    </row>
    <row r="240" spans="2:20">
      <c r="B240" s="127" t="s">
        <v>570</v>
      </c>
      <c r="C240" s="127" t="s">
        <v>3396</v>
      </c>
      <c r="D240" s="127"/>
      <c r="E240" s="123"/>
      <c r="F240" s="127"/>
      <c r="G240" s="123"/>
      <c r="H240" s="123"/>
      <c r="I240" s="127"/>
      <c r="J240" s="127"/>
      <c r="K240" s="304" t="s">
        <v>571</v>
      </c>
      <c r="L240" s="125" t="s">
        <v>3218</v>
      </c>
      <c r="M240" s="564">
        <f>IF(ISERROR(VLOOKUP($B240,ESTR_PREC!$A$1:$M$6000,6,FALSE))=TRUE,0,VLOOKUP($B240,ESTR_PREC!$A$1:$M$6000,6,FALSE))</f>
        <v>0</v>
      </c>
      <c r="N240" s="225"/>
      <c r="O240" s="560">
        <f t="shared" si="5"/>
        <v>0</v>
      </c>
      <c r="Q240" s="225"/>
      <c r="R240" s="675"/>
      <c r="S240" s="675"/>
      <c r="T240" s="675"/>
    </row>
    <row r="241" spans="2:20">
      <c r="B241" s="127" t="s">
        <v>572</v>
      </c>
      <c r="C241" s="127" t="s">
        <v>3397</v>
      </c>
      <c r="D241" s="127"/>
      <c r="E241" s="123"/>
      <c r="F241" s="127"/>
      <c r="G241" s="123"/>
      <c r="H241" s="123"/>
      <c r="I241" s="127"/>
      <c r="J241" s="127"/>
      <c r="K241" s="304" t="s">
        <v>573</v>
      </c>
      <c r="L241" s="125" t="s">
        <v>3218</v>
      </c>
      <c r="M241" s="564">
        <f>IF(ISERROR(VLOOKUP($B241,ESTR_PREC!$A$1:$M$6000,6,FALSE))=TRUE,0,VLOOKUP($B241,ESTR_PREC!$A$1:$M$6000,6,FALSE))</f>
        <v>0</v>
      </c>
      <c r="N241" s="225"/>
      <c r="O241" s="560">
        <f t="shared" si="5"/>
        <v>0</v>
      </c>
      <c r="Q241" s="225"/>
      <c r="R241" s="675"/>
      <c r="S241" s="675"/>
      <c r="T241" s="675"/>
    </row>
    <row r="242" spans="2:20">
      <c r="B242" s="127" t="s">
        <v>574</v>
      </c>
      <c r="C242" s="127" t="s">
        <v>3398</v>
      </c>
      <c r="D242" s="127"/>
      <c r="E242" s="123"/>
      <c r="F242" s="127"/>
      <c r="G242" s="123"/>
      <c r="H242" s="123"/>
      <c r="I242" s="127"/>
      <c r="J242" s="127"/>
      <c r="K242" s="304" t="s">
        <v>575</v>
      </c>
      <c r="L242" s="125" t="s">
        <v>3218</v>
      </c>
      <c r="M242" s="564">
        <f>IF(ISERROR(VLOOKUP($B242,ESTR_PREC!$A$1:$M$6000,6,FALSE))=TRUE,0,VLOOKUP($B242,ESTR_PREC!$A$1:$M$6000,6,FALSE))</f>
        <v>0</v>
      </c>
      <c r="N242" s="225"/>
      <c r="O242" s="560">
        <f t="shared" si="5"/>
        <v>0</v>
      </c>
      <c r="Q242" s="225"/>
      <c r="R242" s="675"/>
      <c r="S242" s="675"/>
      <c r="T242" s="675"/>
    </row>
    <row r="243" spans="2:20">
      <c r="B243" s="127" t="s">
        <v>576</v>
      </c>
      <c r="C243" s="127" t="s">
        <v>3399</v>
      </c>
      <c r="D243" s="127"/>
      <c r="E243" s="123"/>
      <c r="F243" s="127"/>
      <c r="G243" s="123"/>
      <c r="H243" s="123"/>
      <c r="I243" s="127"/>
      <c r="J243" s="127"/>
      <c r="K243" s="304" t="s">
        <v>578</v>
      </c>
      <c r="L243" s="125" t="s">
        <v>3218</v>
      </c>
      <c r="M243" s="564">
        <f>IF(ISERROR(VLOOKUP($B243,ESTR_PREC!$A$1:$M$6000,6,FALSE))=TRUE,0,VLOOKUP($B243,ESTR_PREC!$A$1:$M$6000,6,FALSE))</f>
        <v>0</v>
      </c>
      <c r="N243" s="225"/>
      <c r="O243" s="560">
        <f t="shared" si="5"/>
        <v>0</v>
      </c>
      <c r="Q243" s="225"/>
      <c r="R243" s="675"/>
      <c r="S243" s="675"/>
      <c r="T243" s="675"/>
    </row>
    <row r="244" spans="2:20">
      <c r="B244" s="127" t="s">
        <v>579</v>
      </c>
      <c r="C244" s="127" t="s">
        <v>3400</v>
      </c>
      <c r="D244" s="127"/>
      <c r="E244" s="123"/>
      <c r="F244" s="127"/>
      <c r="G244" s="123"/>
      <c r="H244" s="123"/>
      <c r="I244" s="127"/>
      <c r="J244" s="127"/>
      <c r="K244" s="304" t="s">
        <v>580</v>
      </c>
      <c r="L244" s="125" t="s">
        <v>3218</v>
      </c>
      <c r="M244" s="564">
        <f>IF(ISERROR(VLOOKUP($B244,ESTR_PREC!$A$1:$M$6000,6,FALSE))=TRUE,0,VLOOKUP($B244,ESTR_PREC!$A$1:$M$6000,6,FALSE))</f>
        <v>0</v>
      </c>
      <c r="N244" s="225"/>
      <c r="O244" s="560">
        <f t="shared" si="5"/>
        <v>0</v>
      </c>
      <c r="Q244" s="225"/>
      <c r="R244" s="675"/>
      <c r="S244" s="675"/>
      <c r="T244" s="675"/>
    </row>
    <row r="245" spans="2:20" ht="25.5">
      <c r="B245" s="127" t="s">
        <v>581</v>
      </c>
      <c r="C245" s="127" t="s">
        <v>3401</v>
      </c>
      <c r="D245" s="127"/>
      <c r="E245" s="123"/>
      <c r="F245" s="127"/>
      <c r="G245" s="123"/>
      <c r="H245" s="123"/>
      <c r="I245" s="127"/>
      <c r="J245" s="127"/>
      <c r="K245" s="304" t="s">
        <v>582</v>
      </c>
      <c r="L245" s="125" t="s">
        <v>3218</v>
      </c>
      <c r="M245" s="564">
        <f>IF(ISERROR(VLOOKUP($B245,ESTR_PREC!$A$1:$M$6000,6,FALSE))=TRUE,0,VLOOKUP($B245,ESTR_PREC!$A$1:$M$6000,6,FALSE))</f>
        <v>0</v>
      </c>
      <c r="N245" s="225"/>
      <c r="O245" s="560">
        <f t="shared" si="5"/>
        <v>0</v>
      </c>
      <c r="Q245" s="225"/>
      <c r="R245" s="675"/>
      <c r="S245" s="675"/>
      <c r="T245" s="675"/>
    </row>
    <row r="246" spans="2:20">
      <c r="B246" s="127" t="s">
        <v>583</v>
      </c>
      <c r="C246" s="127" t="s">
        <v>3402</v>
      </c>
      <c r="D246" s="127"/>
      <c r="E246" s="123"/>
      <c r="F246" s="127"/>
      <c r="G246" s="123"/>
      <c r="H246" s="123"/>
      <c r="I246" s="127"/>
      <c r="J246" s="127"/>
      <c r="K246" s="304" t="s">
        <v>584</v>
      </c>
      <c r="L246" s="125" t="s">
        <v>3218</v>
      </c>
      <c r="M246" s="564">
        <f>IF(ISERROR(VLOOKUP($B246,ESTR_PREC!$A$1:$M$6000,6,FALSE))=TRUE,0,VLOOKUP($B246,ESTR_PREC!$A$1:$M$6000,6,FALSE))</f>
        <v>0</v>
      </c>
      <c r="N246" s="225"/>
      <c r="O246" s="560">
        <f t="shared" si="5"/>
        <v>0</v>
      </c>
      <c r="Q246" s="225"/>
      <c r="R246" s="675"/>
      <c r="S246" s="675"/>
      <c r="T246" s="675"/>
    </row>
    <row r="247" spans="2:20" ht="15.75" thickBot="1">
      <c r="B247" s="130" t="s">
        <v>585</v>
      </c>
      <c r="C247" s="130" t="s">
        <v>3403</v>
      </c>
      <c r="D247" s="130"/>
      <c r="E247" s="130"/>
      <c r="F247" s="130"/>
      <c r="G247" s="130"/>
      <c r="H247" s="130"/>
      <c r="I247" s="130"/>
      <c r="J247" s="130"/>
      <c r="K247" s="307" t="s">
        <v>586</v>
      </c>
      <c r="L247" s="132" t="s">
        <v>3218</v>
      </c>
      <c r="M247" s="564">
        <f>IF(ISERROR(VLOOKUP($B247,ESTR_PREC!$A$1:$M$6000,6,FALSE))=TRUE,0,VLOOKUP($B247,ESTR_PREC!$A$1:$M$6000,6,FALSE))</f>
        <v>0</v>
      </c>
      <c r="N247" s="225"/>
      <c r="O247" s="560">
        <f t="shared" si="5"/>
        <v>0</v>
      </c>
      <c r="Q247" s="225"/>
      <c r="R247" s="675"/>
      <c r="S247" s="675"/>
      <c r="T247" s="675"/>
    </row>
    <row r="248" spans="2:20" ht="15.75" thickBot="1">
      <c r="K248" s="468" t="s">
        <v>3404</v>
      </c>
      <c r="M248" s="265"/>
      <c r="N248" s="379"/>
      <c r="Q248" s="379"/>
      <c r="R248" s="291"/>
      <c r="S248" s="291"/>
      <c r="T248" s="291"/>
    </row>
    <row r="249" spans="2:20" ht="17.25" thickTop="1" thickBot="1">
      <c r="B249" s="110" t="s">
        <v>587</v>
      </c>
      <c r="C249" s="242" t="s">
        <v>3405</v>
      </c>
      <c r="D249" s="243"/>
      <c r="E249" s="112"/>
      <c r="F249" s="243"/>
      <c r="G249" s="112"/>
      <c r="H249" s="243"/>
      <c r="I249" s="243"/>
      <c r="J249" s="243"/>
      <c r="K249" s="113" t="s">
        <v>588</v>
      </c>
      <c r="L249" s="114" t="s">
        <v>3218</v>
      </c>
      <c r="M249" s="115">
        <f>SUM(M252:M257)</f>
        <v>0</v>
      </c>
      <c r="N249" s="298">
        <f>SUM(N252:N257)</f>
        <v>0</v>
      </c>
      <c r="O249" s="298">
        <f>+N249-M249</f>
        <v>0</v>
      </c>
      <c r="Q249" s="298">
        <f>SUM(Q252:Q257)</f>
        <v>0</v>
      </c>
      <c r="R249" s="519"/>
      <c r="S249" s="519"/>
      <c r="T249" s="519"/>
    </row>
    <row r="250" spans="2:20" ht="9" customHeight="1" thickTop="1" thickBot="1">
      <c r="B250" s="537"/>
      <c r="C250" s="537"/>
      <c r="K250" s="538"/>
      <c r="M250" s="265"/>
      <c r="N250" s="379"/>
      <c r="Q250" s="379"/>
      <c r="R250" s="291"/>
      <c r="S250" s="291"/>
      <c r="T250" s="291"/>
    </row>
    <row r="251" spans="2:20" ht="26.25" thickBot="1">
      <c r="B251" s="102" t="s">
        <v>3221</v>
      </c>
      <c r="C251" s="245" t="s">
        <v>48</v>
      </c>
      <c r="D251" s="245"/>
      <c r="E251" s="246"/>
      <c r="F251" s="246"/>
      <c r="G251" s="246"/>
      <c r="H251" s="246"/>
      <c r="I251" s="246"/>
      <c r="J251" s="246"/>
      <c r="K251" s="302" t="s">
        <v>3222</v>
      </c>
      <c r="L251" s="135"/>
      <c r="M251" s="328" t="str">
        <f>+$M$10</f>
        <v>Valore netto al 31/12/2017</v>
      </c>
      <c r="N251" s="779" t="str">
        <f>N$10</f>
        <v>Valore netto al 31/12/2018</v>
      </c>
      <c r="O251" s="779" t="s">
        <v>4064</v>
      </c>
      <c r="P251" s="806"/>
      <c r="Q251" s="779" t="str">
        <f>Q$10</f>
        <v>Prechiusura al ° trimestre 2018</v>
      </c>
      <c r="R251" s="514"/>
      <c r="S251" s="514"/>
      <c r="T251" s="514"/>
    </row>
    <row r="252" spans="2:20">
      <c r="B252" s="127" t="s">
        <v>589</v>
      </c>
      <c r="C252" s="127" t="s">
        <v>3406</v>
      </c>
      <c r="D252" s="127"/>
      <c r="E252" s="123"/>
      <c r="F252" s="127"/>
      <c r="G252" s="123"/>
      <c r="H252" s="123"/>
      <c r="I252" s="127"/>
      <c r="J252" s="127"/>
      <c r="K252" s="304" t="s">
        <v>591</v>
      </c>
      <c r="L252" s="125" t="s">
        <v>3218</v>
      </c>
      <c r="M252" s="564">
        <f>IF(ISERROR(VLOOKUP($B252,ESTR_PREC!$A$1:$M$6000,6,FALSE))=TRUE,0,VLOOKUP($B252,ESTR_PREC!$A$1:$M$6000,6,FALSE))</f>
        <v>0</v>
      </c>
      <c r="N252" s="225"/>
      <c r="O252" s="560">
        <f t="shared" ref="O252:O257" si="6">+N252-M252</f>
        <v>0</v>
      </c>
      <c r="Q252" s="225"/>
      <c r="R252" s="675"/>
      <c r="S252" s="675"/>
      <c r="T252" s="675"/>
    </row>
    <row r="253" spans="2:20">
      <c r="B253" s="127" t="s">
        <v>592</v>
      </c>
      <c r="C253" s="127" t="s">
        <v>3407</v>
      </c>
      <c r="D253" s="127"/>
      <c r="E253" s="123"/>
      <c r="F253" s="127"/>
      <c r="G253" s="123"/>
      <c r="H253" s="123"/>
      <c r="I253" s="127"/>
      <c r="J253" s="127"/>
      <c r="K253" s="304" t="s">
        <v>593</v>
      </c>
      <c r="L253" s="125" t="s">
        <v>3218</v>
      </c>
      <c r="M253" s="564">
        <f>IF(ISERROR(VLOOKUP($B253,ESTR_PREC!$A$1:$M$6000,6,FALSE))=TRUE,0,VLOOKUP($B253,ESTR_PREC!$A$1:$M$6000,6,FALSE))</f>
        <v>0</v>
      </c>
      <c r="N253" s="225"/>
      <c r="O253" s="560">
        <f t="shared" si="6"/>
        <v>0</v>
      </c>
      <c r="Q253" s="225"/>
      <c r="R253" s="675"/>
      <c r="S253" s="675"/>
      <c r="T253" s="675"/>
    </row>
    <row r="254" spans="2:20">
      <c r="B254" s="127" t="s">
        <v>594</v>
      </c>
      <c r="C254" s="489" t="s">
        <v>4282</v>
      </c>
      <c r="D254" s="127"/>
      <c r="E254" s="123"/>
      <c r="F254" s="127"/>
      <c r="G254" s="123"/>
      <c r="H254" s="123"/>
      <c r="I254" s="127"/>
      <c r="J254" s="127"/>
      <c r="K254" s="304" t="s">
        <v>595</v>
      </c>
      <c r="L254" s="125" t="s">
        <v>3218</v>
      </c>
      <c r="M254" s="564">
        <f>IF(ISERROR(VLOOKUP($B254,ESTR_PREC!$A$1:$M$6000,6,FALSE))=TRUE,0,VLOOKUP($B254,ESTR_PREC!$A$1:$M$6000,6,FALSE))</f>
        <v>0</v>
      </c>
      <c r="N254" s="225"/>
      <c r="O254" s="560">
        <f t="shared" si="6"/>
        <v>0</v>
      </c>
      <c r="Q254" s="225"/>
      <c r="R254" s="675"/>
      <c r="S254" s="675"/>
      <c r="T254" s="675"/>
    </row>
    <row r="255" spans="2:20">
      <c r="B255" s="127" t="s">
        <v>596</v>
      </c>
      <c r="C255" s="127" t="s">
        <v>3408</v>
      </c>
      <c r="D255" s="127"/>
      <c r="E255" s="123"/>
      <c r="F255" s="127"/>
      <c r="G255" s="123"/>
      <c r="H255" s="123"/>
      <c r="I255" s="127"/>
      <c r="J255" s="127"/>
      <c r="K255" s="304" t="s">
        <v>597</v>
      </c>
      <c r="L255" s="125" t="s">
        <v>3218</v>
      </c>
      <c r="M255" s="564">
        <f>IF(ISERROR(VLOOKUP($B255,ESTR_PREC!$A$1:$M$6000,6,FALSE))=TRUE,0,VLOOKUP($B255,ESTR_PREC!$A$1:$M$6000,6,FALSE))</f>
        <v>0</v>
      </c>
      <c r="N255" s="225"/>
      <c r="O255" s="560">
        <f t="shared" si="6"/>
        <v>0</v>
      </c>
      <c r="Q255" s="225"/>
      <c r="R255" s="675"/>
      <c r="S255" s="675"/>
      <c r="T255" s="675"/>
    </row>
    <row r="256" spans="2:20">
      <c r="B256" s="127" t="s">
        <v>598</v>
      </c>
      <c r="C256" s="127" t="s">
        <v>3409</v>
      </c>
      <c r="D256" s="127"/>
      <c r="E256" s="123"/>
      <c r="F256" s="127"/>
      <c r="G256" s="123"/>
      <c r="H256" s="123"/>
      <c r="I256" s="127"/>
      <c r="J256" s="127"/>
      <c r="K256" s="304" t="s">
        <v>600</v>
      </c>
      <c r="L256" s="125" t="s">
        <v>3218</v>
      </c>
      <c r="M256" s="564">
        <f>IF(ISERROR(VLOOKUP($B256,ESTR_PREC!$A$1:$M$6000,6,FALSE))=TRUE,0,VLOOKUP($B256,ESTR_PREC!$A$1:$M$6000,6,FALSE))</f>
        <v>0</v>
      </c>
      <c r="N256" s="225"/>
      <c r="O256" s="560">
        <f t="shared" si="6"/>
        <v>0</v>
      </c>
      <c r="Q256" s="225"/>
      <c r="R256" s="675"/>
      <c r="S256" s="675"/>
      <c r="T256" s="675"/>
    </row>
    <row r="257" spans="2:20" ht="15.75" thickBot="1">
      <c r="B257" s="130" t="s">
        <v>601</v>
      </c>
      <c r="C257" s="130" t="s">
        <v>3410</v>
      </c>
      <c r="D257" s="130"/>
      <c r="E257" s="130"/>
      <c r="F257" s="130"/>
      <c r="G257" s="130"/>
      <c r="H257" s="130"/>
      <c r="I257" s="130"/>
      <c r="J257" s="130"/>
      <c r="K257" s="308" t="s">
        <v>602</v>
      </c>
      <c r="L257" s="132" t="s">
        <v>3218</v>
      </c>
      <c r="M257" s="564">
        <f>IF(ISERROR(VLOOKUP($B257,ESTR_PREC!$A$1:$M$6000,6,FALSE))=TRUE,0,VLOOKUP($B257,ESTR_PREC!$A$1:$M$6000,6,FALSE))</f>
        <v>0</v>
      </c>
      <c r="N257" s="225"/>
      <c r="O257" s="560">
        <f t="shared" si="6"/>
        <v>0</v>
      </c>
      <c r="Q257" s="225"/>
      <c r="R257" s="675"/>
      <c r="S257" s="675"/>
      <c r="T257" s="675"/>
    </row>
    <row r="258" spans="2:20" ht="15.75">
      <c r="K258" s="527"/>
      <c r="L258" s="528"/>
      <c r="M258" s="192"/>
      <c r="N258" s="192"/>
      <c r="O258" s="192"/>
      <c r="Q258" s="192"/>
      <c r="R258" s="291"/>
      <c r="S258" s="291"/>
      <c r="T258" s="291"/>
    </row>
    <row r="259" spans="2:20" ht="16.5" thickBot="1">
      <c r="K259" s="527"/>
      <c r="L259" s="528"/>
      <c r="M259" s="192"/>
      <c r="N259" s="192"/>
      <c r="O259" s="192"/>
      <c r="Q259" s="192"/>
      <c r="R259" s="291"/>
      <c r="S259" s="291"/>
      <c r="T259" s="291"/>
    </row>
    <row r="260" spans="2:20" ht="26.25" thickBot="1">
      <c r="K260" s="529"/>
      <c r="L260" s="465"/>
      <c r="M260" s="1146" t="str">
        <f>+$M$10</f>
        <v>Valore netto al 31/12/2017</v>
      </c>
      <c r="N260" s="810" t="str">
        <f>N$10</f>
        <v>Valore netto al 31/12/2018</v>
      </c>
      <c r="O260" s="810" t="s">
        <v>4064</v>
      </c>
      <c r="P260" s="806"/>
      <c r="Q260" s="810" t="str">
        <f>Q$10</f>
        <v>Prechiusura al ° trimestre 2018</v>
      </c>
      <c r="R260" s="514"/>
      <c r="S260" s="514"/>
      <c r="T260" s="514"/>
    </row>
    <row r="261" spans="2:20" ht="17.25" thickTop="1" thickBot="1">
      <c r="B261" s="103" t="s">
        <v>603</v>
      </c>
      <c r="C261" s="103" t="s">
        <v>3411</v>
      </c>
      <c r="D261" s="103"/>
      <c r="E261" s="103"/>
      <c r="F261" s="103"/>
      <c r="G261" s="103"/>
      <c r="H261" s="103"/>
      <c r="I261" s="103"/>
      <c r="J261" s="103"/>
      <c r="K261" s="195" t="s">
        <v>604</v>
      </c>
      <c r="L261" s="105" t="s">
        <v>3218</v>
      </c>
      <c r="M261" s="106">
        <f>+M263+M268</f>
        <v>0</v>
      </c>
      <c r="N261" s="106">
        <f>+N263+N268</f>
        <v>0</v>
      </c>
      <c r="O261" s="775">
        <f>+N261-M261</f>
        <v>0</v>
      </c>
      <c r="Q261" s="106">
        <f>+Q263+Q268</f>
        <v>130</v>
      </c>
      <c r="R261" s="518"/>
      <c r="S261" s="518"/>
      <c r="T261" s="518"/>
    </row>
    <row r="262" spans="2:20" ht="16.5" thickTop="1" thickBot="1">
      <c r="K262" s="540"/>
      <c r="M262" s="265"/>
      <c r="N262" s="379"/>
      <c r="Q262" s="379"/>
      <c r="R262" s="291"/>
      <c r="S262" s="291"/>
      <c r="T262" s="291"/>
    </row>
    <row r="263" spans="2:20" ht="17.25" thickTop="1" thickBot="1">
      <c r="B263" s="110" t="s">
        <v>605</v>
      </c>
      <c r="C263" s="242" t="s">
        <v>3412</v>
      </c>
      <c r="D263" s="243"/>
      <c r="E263" s="112"/>
      <c r="F263" s="243"/>
      <c r="G263" s="112"/>
      <c r="H263" s="243"/>
      <c r="I263" s="243"/>
      <c r="J263" s="243"/>
      <c r="K263" s="113" t="s">
        <v>606</v>
      </c>
      <c r="L263" s="114" t="s">
        <v>3218</v>
      </c>
      <c r="M263" s="115">
        <f>+M266</f>
        <v>0</v>
      </c>
      <c r="N263" s="298">
        <f>+N266</f>
        <v>0</v>
      </c>
      <c r="O263" s="298">
        <f>+N263-M263</f>
        <v>0</v>
      </c>
      <c r="Q263" s="298">
        <f>+Q266</f>
        <v>0</v>
      </c>
      <c r="R263" s="519"/>
      <c r="S263" s="519"/>
      <c r="T263" s="519"/>
    </row>
    <row r="264" spans="2:20" ht="9" customHeight="1" thickTop="1" thickBot="1">
      <c r="K264" s="538"/>
      <c r="M264" s="265"/>
      <c r="N264" s="379"/>
      <c r="Q264" s="379"/>
      <c r="R264" s="291"/>
      <c r="S264" s="291"/>
      <c r="T264" s="291"/>
    </row>
    <row r="265" spans="2:20" ht="26.25" thickBot="1">
      <c r="B265" s="102" t="s">
        <v>3221</v>
      </c>
      <c r="C265" s="245" t="s">
        <v>48</v>
      </c>
      <c r="D265" s="245"/>
      <c r="E265" s="246"/>
      <c r="F265" s="246"/>
      <c r="G265" s="246"/>
      <c r="H265" s="246"/>
      <c r="I265" s="246"/>
      <c r="J265" s="246"/>
      <c r="K265" s="302" t="s">
        <v>3222</v>
      </c>
      <c r="L265" s="135"/>
      <c r="M265" s="328" t="str">
        <f>+$M$10</f>
        <v>Valore netto al 31/12/2017</v>
      </c>
      <c r="N265" s="779" t="str">
        <f>N$10</f>
        <v>Valore netto al 31/12/2018</v>
      </c>
      <c r="O265" s="779" t="s">
        <v>4064</v>
      </c>
      <c r="P265" s="806"/>
      <c r="Q265" s="779" t="str">
        <f>Q$10</f>
        <v>Prechiusura al ° trimestre 2018</v>
      </c>
      <c r="R265" s="514"/>
      <c r="S265" s="514"/>
      <c r="T265" s="514"/>
    </row>
    <row r="266" spans="2:20" ht="15.75" thickBot="1">
      <c r="B266" s="147" t="s">
        <v>607</v>
      </c>
      <c r="C266" s="147" t="s">
        <v>3413</v>
      </c>
      <c r="D266" s="147"/>
      <c r="E266" s="147"/>
      <c r="F266" s="147"/>
      <c r="G266" s="147"/>
      <c r="H266" s="147"/>
      <c r="I266" s="147"/>
      <c r="J266" s="147"/>
      <c r="K266" s="310" t="s">
        <v>610</v>
      </c>
      <c r="L266" s="149" t="s">
        <v>3218</v>
      </c>
      <c r="M266" s="564">
        <f>IF(ISERROR(VLOOKUP($B266,ESTR_PREC!$A$1:$M$6000,6,FALSE))=TRUE,0,VLOOKUP($B266,ESTR_PREC!$A$1:$M$6000,6,FALSE))</f>
        <v>0</v>
      </c>
      <c r="N266" s="225"/>
      <c r="O266" s="560">
        <f>+N266-M266</f>
        <v>0</v>
      </c>
      <c r="Q266" s="225"/>
      <c r="R266" s="675"/>
      <c r="S266" s="675"/>
      <c r="T266" s="675"/>
    </row>
    <row r="267" spans="2:20" ht="16.5" thickBot="1">
      <c r="K267" s="527"/>
      <c r="L267" s="528"/>
      <c r="M267" s="192"/>
      <c r="N267" s="192"/>
      <c r="O267" s="192"/>
      <c r="Q267" s="192"/>
      <c r="R267" s="291"/>
      <c r="S267" s="291"/>
      <c r="T267" s="291"/>
    </row>
    <row r="268" spans="2:20" ht="30.75" customHeight="1" thickTop="1" thickBot="1">
      <c r="B268" s="110" t="s">
        <v>611</v>
      </c>
      <c r="C268" s="242" t="s">
        <v>3414</v>
      </c>
      <c r="D268" s="243"/>
      <c r="E268" s="112"/>
      <c r="F268" s="243"/>
      <c r="G268" s="112"/>
      <c r="H268" s="243"/>
      <c r="I268" s="243"/>
      <c r="J268" s="243"/>
      <c r="K268" s="113" t="s">
        <v>612</v>
      </c>
      <c r="L268" s="114" t="s">
        <v>3218</v>
      </c>
      <c r="M268" s="115">
        <f>SUM(M271:M305)</f>
        <v>0</v>
      </c>
      <c r="N268" s="298">
        <f>SUM(N271:N305)</f>
        <v>0</v>
      </c>
      <c r="O268" s="298">
        <f>+N268-M268</f>
        <v>0</v>
      </c>
      <c r="Q268" s="298">
        <f>SUM(Q271:Q305)</f>
        <v>130</v>
      </c>
      <c r="R268" s="519"/>
      <c r="S268" s="519"/>
      <c r="T268" s="519"/>
    </row>
    <row r="269" spans="2:20" ht="9" customHeight="1" thickTop="1" thickBot="1">
      <c r="K269" s="538"/>
      <c r="M269" s="265"/>
      <c r="N269" s="379"/>
      <c r="Q269" s="379"/>
      <c r="R269" s="291"/>
      <c r="S269" s="291"/>
      <c r="T269" s="291"/>
    </row>
    <row r="270" spans="2:20" ht="26.25" thickBot="1">
      <c r="B270" s="102" t="s">
        <v>3221</v>
      </c>
      <c r="C270" s="245" t="s">
        <v>48</v>
      </c>
      <c r="D270" s="245"/>
      <c r="E270" s="246"/>
      <c r="F270" s="246"/>
      <c r="G270" s="246"/>
      <c r="H270" s="246"/>
      <c r="I270" s="246"/>
      <c r="J270" s="246"/>
      <c r="K270" s="302" t="s">
        <v>3222</v>
      </c>
      <c r="L270" s="150" t="s">
        <v>3218</v>
      </c>
      <c r="M270" s="328" t="str">
        <f>+$M$10</f>
        <v>Valore netto al 31/12/2017</v>
      </c>
      <c r="N270" s="779" t="str">
        <f>N$10</f>
        <v>Valore netto al 31/12/2018</v>
      </c>
      <c r="O270" s="779" t="s">
        <v>4064</v>
      </c>
      <c r="P270" s="806"/>
      <c r="Q270" s="779" t="str">
        <f>Q$10</f>
        <v>Prechiusura al ° trimestre 2018</v>
      </c>
      <c r="R270" s="514"/>
      <c r="S270" s="514"/>
      <c r="T270" s="514"/>
    </row>
    <row r="271" spans="2:20" ht="25.5">
      <c r="B271" s="127" t="s">
        <v>613</v>
      </c>
      <c r="C271" s="127" t="s">
        <v>3415</v>
      </c>
      <c r="D271" s="127"/>
      <c r="E271" s="123"/>
      <c r="F271" s="127"/>
      <c r="G271" s="123"/>
      <c r="H271" s="123"/>
      <c r="I271" s="127"/>
      <c r="J271" s="127"/>
      <c r="K271" s="304" t="s">
        <v>615</v>
      </c>
      <c r="L271" s="125" t="s">
        <v>3218</v>
      </c>
      <c r="M271" s="564">
        <f>IF(ISERROR(VLOOKUP($B271,ESTR_PREC!$A$1:$M$6000,6,FALSE))=TRUE,0,VLOOKUP($B271,ESTR_PREC!$A$1:$M$6000,6,FALSE))</f>
        <v>0</v>
      </c>
      <c r="N271" s="225"/>
      <c r="O271" s="560">
        <f t="shared" ref="O271:O290" si="7">+N271-M271</f>
        <v>0</v>
      </c>
      <c r="Q271" s="225"/>
      <c r="R271" s="675"/>
      <c r="S271" s="675"/>
      <c r="T271" s="675"/>
    </row>
    <row r="272" spans="2:20">
      <c r="B272" s="127" t="s">
        <v>616</v>
      </c>
      <c r="C272" s="127" t="s">
        <v>3416</v>
      </c>
      <c r="D272" s="127"/>
      <c r="E272" s="123"/>
      <c r="F272" s="127"/>
      <c r="G272" s="123"/>
      <c r="H272" s="123"/>
      <c r="I272" s="127"/>
      <c r="J272" s="127"/>
      <c r="K272" s="304" t="s">
        <v>618</v>
      </c>
      <c r="L272" s="125" t="s">
        <v>3218</v>
      </c>
      <c r="M272" s="564">
        <f>IF(ISERROR(VLOOKUP($B272,ESTR_PREC!$A$1:$M$6000,6,FALSE))=TRUE,0,VLOOKUP($B272,ESTR_PREC!$A$1:$M$6000,6,FALSE))</f>
        <v>0</v>
      </c>
      <c r="N272" s="225"/>
      <c r="O272" s="560">
        <f t="shared" si="7"/>
        <v>0</v>
      </c>
      <c r="Q272" s="225"/>
      <c r="R272" s="675"/>
      <c r="S272" s="675"/>
      <c r="T272" s="675"/>
    </row>
    <row r="273" spans="2:20">
      <c r="B273" s="127" t="s">
        <v>619</v>
      </c>
      <c r="C273" s="127" t="s">
        <v>3417</v>
      </c>
      <c r="D273" s="127"/>
      <c r="E273" s="123"/>
      <c r="F273" s="127"/>
      <c r="G273" s="123"/>
      <c r="H273" s="123"/>
      <c r="I273" s="127"/>
      <c r="J273" s="127"/>
      <c r="K273" s="181" t="s">
        <v>621</v>
      </c>
      <c r="L273" s="125" t="s">
        <v>3218</v>
      </c>
      <c r="M273" s="564">
        <f>IF(ISERROR(VLOOKUP($B273,ESTR_PREC!$A$1:$M$6000,6,FALSE))=TRUE,0,VLOOKUP($B273,ESTR_PREC!$A$1:$M$6000,6,FALSE))</f>
        <v>0</v>
      </c>
      <c r="N273" s="225"/>
      <c r="O273" s="560">
        <f t="shared" si="7"/>
        <v>0</v>
      </c>
      <c r="Q273" s="225"/>
      <c r="R273" s="675"/>
      <c r="S273" s="675"/>
      <c r="T273" s="675"/>
    </row>
    <row r="274" spans="2:20" ht="38.25">
      <c r="B274" s="127" t="s">
        <v>622</v>
      </c>
      <c r="C274" s="127" t="s">
        <v>3418</v>
      </c>
      <c r="D274" s="127"/>
      <c r="E274" s="123"/>
      <c r="F274" s="127"/>
      <c r="G274" s="123"/>
      <c r="H274" s="123"/>
      <c r="I274" s="127"/>
      <c r="J274" s="127"/>
      <c r="K274" s="304" t="s">
        <v>624</v>
      </c>
      <c r="L274" s="125" t="s">
        <v>3218</v>
      </c>
      <c r="M274" s="564">
        <f>IF(ISERROR(VLOOKUP($B274,ESTR_PREC!$A$1:$M$6000,6,FALSE))=TRUE,0,VLOOKUP($B274,ESTR_PREC!$A$1:$M$6000,6,FALSE))</f>
        <v>0</v>
      </c>
      <c r="N274" s="225"/>
      <c r="O274" s="560">
        <f t="shared" si="7"/>
        <v>0</v>
      </c>
      <c r="Q274" s="225"/>
      <c r="R274" s="675"/>
      <c r="S274" s="675"/>
      <c r="T274" s="675"/>
    </row>
    <row r="275" spans="2:20" ht="38.25">
      <c r="B275" s="342" t="s">
        <v>625</v>
      </c>
      <c r="C275" s="127" t="s">
        <v>3419</v>
      </c>
      <c r="D275" s="344"/>
      <c r="E275" s="345"/>
      <c r="F275" s="344"/>
      <c r="G275" s="345"/>
      <c r="H275" s="345"/>
      <c r="I275" s="344"/>
      <c r="J275" s="344"/>
      <c r="K275" s="304" t="s">
        <v>626</v>
      </c>
      <c r="L275" s="125" t="s">
        <v>3218</v>
      </c>
      <c r="M275" s="564">
        <f>IF(ISERROR(VLOOKUP($B275,ESTR_PREC!$A$1:$M$6000,6,FALSE))=TRUE,0,VLOOKUP($B275,ESTR_PREC!$A$1:$M$6000,6,FALSE))</f>
        <v>0</v>
      </c>
      <c r="N275" s="225"/>
      <c r="O275" s="560">
        <f t="shared" si="7"/>
        <v>0</v>
      </c>
      <c r="Q275" s="225"/>
      <c r="R275" s="675"/>
      <c r="S275" s="675"/>
      <c r="T275" s="675"/>
    </row>
    <row r="276" spans="2:20" ht="38.25">
      <c r="B276" s="342" t="s">
        <v>627</v>
      </c>
      <c r="C276" s="127" t="s">
        <v>3420</v>
      </c>
      <c r="D276" s="344"/>
      <c r="E276" s="345"/>
      <c r="F276" s="344"/>
      <c r="G276" s="345"/>
      <c r="H276" s="345"/>
      <c r="I276" s="344"/>
      <c r="J276" s="344"/>
      <c r="K276" s="304" t="s">
        <v>628</v>
      </c>
      <c r="L276" s="125" t="s">
        <v>3218</v>
      </c>
      <c r="M276" s="564">
        <f>IF(ISERROR(VLOOKUP($B276,ESTR_PREC!$A$1:$M$6000,6,FALSE))=TRUE,0,VLOOKUP($B276,ESTR_PREC!$A$1:$M$6000,6,FALSE))</f>
        <v>0</v>
      </c>
      <c r="N276" s="225"/>
      <c r="O276" s="560">
        <f t="shared" si="7"/>
        <v>0</v>
      </c>
      <c r="Q276" s="225"/>
      <c r="R276" s="675"/>
      <c r="S276" s="675"/>
      <c r="T276" s="675"/>
    </row>
    <row r="277" spans="2:20">
      <c r="B277" s="127" t="s">
        <v>629</v>
      </c>
      <c r="C277" s="127" t="s">
        <v>3421</v>
      </c>
      <c r="D277" s="127"/>
      <c r="E277" s="123"/>
      <c r="F277" s="127"/>
      <c r="G277" s="123"/>
      <c r="H277" s="123"/>
      <c r="I277" s="127"/>
      <c r="J277" s="127"/>
      <c r="K277" s="304" t="s">
        <v>631</v>
      </c>
      <c r="L277" s="125" t="s">
        <v>3218</v>
      </c>
      <c r="M277" s="564">
        <f>IF(ISERROR(VLOOKUP($B277,ESTR_PREC!$A$1:$M$6000,6,FALSE))=TRUE,0,VLOOKUP($B277,ESTR_PREC!$A$1:$M$6000,6,FALSE))</f>
        <v>0</v>
      </c>
      <c r="N277" s="225"/>
      <c r="O277" s="560">
        <f t="shared" si="7"/>
        <v>0</v>
      </c>
      <c r="Q277" s="225"/>
      <c r="R277" s="675"/>
      <c r="S277" s="675"/>
      <c r="T277" s="675"/>
    </row>
    <row r="278" spans="2:20" ht="25.5">
      <c r="B278" s="127" t="s">
        <v>632</v>
      </c>
      <c r="C278" s="127" t="s">
        <v>3422</v>
      </c>
      <c r="D278" s="127"/>
      <c r="E278" s="123"/>
      <c r="F278" s="127"/>
      <c r="G278" s="123"/>
      <c r="H278" s="123"/>
      <c r="I278" s="127"/>
      <c r="J278" s="127"/>
      <c r="K278" s="304" t="s">
        <v>634</v>
      </c>
      <c r="L278" s="125" t="s">
        <v>3218</v>
      </c>
      <c r="M278" s="564">
        <f>IF(ISERROR(VLOOKUP($B278,ESTR_PREC!$A$1:$M$6000,6,FALSE))=TRUE,0,VLOOKUP($B278,ESTR_PREC!$A$1:$M$6000,6,FALSE))</f>
        <v>0</v>
      </c>
      <c r="N278" s="225"/>
      <c r="O278" s="560">
        <f t="shared" si="7"/>
        <v>0</v>
      </c>
      <c r="Q278" s="225"/>
      <c r="R278" s="675"/>
      <c r="S278" s="675"/>
      <c r="T278" s="675"/>
    </row>
    <row r="279" spans="2:20" ht="25.5">
      <c r="B279" s="342" t="s">
        <v>635</v>
      </c>
      <c r="C279" s="127" t="s">
        <v>3423</v>
      </c>
      <c r="D279" s="344"/>
      <c r="E279" s="345"/>
      <c r="F279" s="344"/>
      <c r="G279" s="345"/>
      <c r="H279" s="345"/>
      <c r="I279" s="344"/>
      <c r="J279" s="344"/>
      <c r="K279" s="304" t="s">
        <v>636</v>
      </c>
      <c r="L279" s="125" t="s">
        <v>3218</v>
      </c>
      <c r="M279" s="564">
        <f>IF(ISERROR(VLOOKUP($B279,ESTR_PREC!$A$1:$M$6000,6,FALSE))=TRUE,0,VLOOKUP($B279,ESTR_PREC!$A$1:$M$6000,6,FALSE))</f>
        <v>0</v>
      </c>
      <c r="N279" s="225"/>
      <c r="O279" s="560">
        <f t="shared" si="7"/>
        <v>0</v>
      </c>
      <c r="Q279" s="225"/>
      <c r="R279" s="675"/>
      <c r="S279" s="675"/>
      <c r="T279" s="675"/>
    </row>
    <row r="280" spans="2:20" ht="25.5">
      <c r="B280" s="127" t="s">
        <v>637</v>
      </c>
      <c r="C280" s="127" t="s">
        <v>3424</v>
      </c>
      <c r="D280" s="127"/>
      <c r="E280" s="123"/>
      <c r="F280" s="127"/>
      <c r="G280" s="123"/>
      <c r="H280" s="123"/>
      <c r="I280" s="127"/>
      <c r="J280" s="127"/>
      <c r="K280" s="181" t="s">
        <v>638</v>
      </c>
      <c r="L280" s="125" t="s">
        <v>3218</v>
      </c>
      <c r="M280" s="564">
        <f>IF(ISERROR(VLOOKUP($B280,ESTR_PREC!$A$1:$M$6000,6,FALSE))=TRUE,0,VLOOKUP($B280,ESTR_PREC!$A$1:$M$6000,6,FALSE))</f>
        <v>0</v>
      </c>
      <c r="N280" s="225"/>
      <c r="O280" s="560">
        <f t="shared" si="7"/>
        <v>0</v>
      </c>
      <c r="Q280" s="225"/>
      <c r="R280" s="675"/>
      <c r="S280" s="675"/>
      <c r="T280" s="675"/>
    </row>
    <row r="281" spans="2:20" ht="25.5">
      <c r="B281" s="127" t="s">
        <v>639</v>
      </c>
      <c r="C281" s="127" t="s">
        <v>3425</v>
      </c>
      <c r="D281" s="127"/>
      <c r="E281" s="123"/>
      <c r="F281" s="127"/>
      <c r="G281" s="123"/>
      <c r="H281" s="123"/>
      <c r="I281" s="127"/>
      <c r="J281" s="127"/>
      <c r="K281" s="181" t="s">
        <v>640</v>
      </c>
      <c r="L281" s="125" t="s">
        <v>3218</v>
      </c>
      <c r="M281" s="564">
        <f>IF(ISERROR(VLOOKUP($B281,ESTR_PREC!$A$1:$M$6000,6,FALSE))=TRUE,0,VLOOKUP($B281,ESTR_PREC!$A$1:$M$6000,6,FALSE))</f>
        <v>0</v>
      </c>
      <c r="N281" s="225"/>
      <c r="O281" s="560">
        <f t="shared" si="7"/>
        <v>0</v>
      </c>
      <c r="Q281" s="225"/>
      <c r="R281" s="675"/>
      <c r="S281" s="675"/>
      <c r="T281" s="675"/>
    </row>
    <row r="282" spans="2:20">
      <c r="B282" s="127" t="s">
        <v>641</v>
      </c>
      <c r="C282" s="127" t="s">
        <v>4437</v>
      </c>
      <c r="D282" s="127"/>
      <c r="E282" s="123"/>
      <c r="F282" s="127"/>
      <c r="G282" s="123"/>
      <c r="H282" s="123"/>
      <c r="I282" s="127"/>
      <c r="J282" s="127"/>
      <c r="K282" s="346" t="s">
        <v>643</v>
      </c>
      <c r="L282" s="125" t="s">
        <v>3218</v>
      </c>
      <c r="M282" s="564">
        <f>IF(ISERROR(VLOOKUP($B282,ESTR_PREC!$A$1:$M$6000,6,FALSE))=TRUE,0,VLOOKUP($B282,ESTR_PREC!$A$1:$M$6000,6,FALSE))</f>
        <v>0</v>
      </c>
      <c r="N282" s="225"/>
      <c r="O282" s="560">
        <f t="shared" si="7"/>
        <v>0</v>
      </c>
      <c r="Q282" s="225"/>
      <c r="R282" s="675"/>
      <c r="S282" s="675"/>
      <c r="T282" s="675"/>
    </row>
    <row r="283" spans="2:20">
      <c r="B283" s="127" t="s">
        <v>644</v>
      </c>
      <c r="C283" s="127" t="s">
        <v>3426</v>
      </c>
      <c r="D283" s="127"/>
      <c r="E283" s="123"/>
      <c r="F283" s="127"/>
      <c r="G283" s="123"/>
      <c r="H283" s="123"/>
      <c r="I283" s="127"/>
      <c r="J283" s="127"/>
      <c r="K283" s="181" t="s">
        <v>645</v>
      </c>
      <c r="L283" s="125" t="s">
        <v>3218</v>
      </c>
      <c r="M283" s="564">
        <f>IF(ISERROR(VLOOKUP($B283,ESTR_PREC!$A$1:$M$6000,6,FALSE))=TRUE,0,VLOOKUP($B283,ESTR_PREC!$A$1:$M$6000,6,FALSE))</f>
        <v>0</v>
      </c>
      <c r="N283" s="225"/>
      <c r="O283" s="560">
        <f t="shared" si="7"/>
        <v>0</v>
      </c>
      <c r="Q283" s="225"/>
      <c r="R283" s="675"/>
      <c r="S283" s="675"/>
      <c r="T283" s="675"/>
    </row>
    <row r="284" spans="2:20">
      <c r="B284" s="127" t="s">
        <v>646</v>
      </c>
      <c r="C284" s="698" t="s">
        <v>3427</v>
      </c>
      <c r="D284" s="127"/>
      <c r="E284" s="123"/>
      <c r="F284" s="127"/>
      <c r="G284" s="123"/>
      <c r="H284" s="123"/>
      <c r="I284" s="127"/>
      <c r="J284" s="127"/>
      <c r="K284" s="181" t="s">
        <v>647</v>
      </c>
      <c r="L284" s="125" t="s">
        <v>3218</v>
      </c>
      <c r="M284" s="564">
        <f>IF(ISERROR(VLOOKUP($B284,ESTR_PREC!$A$1:$M$6000,6,FALSE))=TRUE,0,VLOOKUP($B284,ESTR_PREC!$A$1:$M$6000,6,FALSE))</f>
        <v>0</v>
      </c>
      <c r="N284" s="225"/>
      <c r="O284" s="560">
        <f>+N284-M284</f>
        <v>0</v>
      </c>
      <c r="Q284" s="225"/>
      <c r="R284" s="675"/>
      <c r="S284" s="675"/>
      <c r="T284" s="675"/>
    </row>
    <row r="285" spans="2:20" ht="25.5">
      <c r="B285" s="127" t="s">
        <v>648</v>
      </c>
      <c r="C285" s="127" t="s">
        <v>3428</v>
      </c>
      <c r="D285" s="127"/>
      <c r="E285" s="123"/>
      <c r="F285" s="127"/>
      <c r="G285" s="123"/>
      <c r="H285" s="123"/>
      <c r="I285" s="127"/>
      <c r="J285" s="127"/>
      <c r="K285" s="304" t="s">
        <v>649</v>
      </c>
      <c r="L285" s="125" t="s">
        <v>3218</v>
      </c>
      <c r="M285" s="564">
        <f>IF(ISERROR(VLOOKUP($B285,ESTR_PREC!$A$1:$M$6000,6,FALSE))=TRUE,0,VLOOKUP($B285,ESTR_PREC!$A$1:$M$6000,6,FALSE))</f>
        <v>0</v>
      </c>
      <c r="N285" s="225"/>
      <c r="O285" s="560">
        <f t="shared" si="7"/>
        <v>0</v>
      </c>
      <c r="Q285" s="225"/>
      <c r="R285" s="675"/>
      <c r="S285" s="675"/>
      <c r="T285" s="675"/>
    </row>
    <row r="286" spans="2:20">
      <c r="B286" s="127" t="s">
        <v>650</v>
      </c>
      <c r="C286" s="127" t="s">
        <v>3429</v>
      </c>
      <c r="D286" s="127"/>
      <c r="E286" s="123"/>
      <c r="F286" s="127"/>
      <c r="G286" s="123"/>
      <c r="H286" s="123"/>
      <c r="I286" s="127"/>
      <c r="J286" s="127"/>
      <c r="K286" s="304" t="s">
        <v>651</v>
      </c>
      <c r="L286" s="125" t="s">
        <v>3218</v>
      </c>
      <c r="M286" s="564">
        <f>IF(ISERROR(VLOOKUP($B286,ESTR_PREC!$A$1:$M$6000,6,FALSE))=TRUE,0,VLOOKUP($B286,ESTR_PREC!$A$1:$M$6000,6,FALSE))</f>
        <v>0</v>
      </c>
      <c r="N286" s="225"/>
      <c r="O286" s="560">
        <f t="shared" si="7"/>
        <v>0</v>
      </c>
      <c r="Q286" s="225"/>
      <c r="R286" s="675"/>
      <c r="S286" s="675"/>
      <c r="T286" s="675"/>
    </row>
    <row r="287" spans="2:20">
      <c r="B287" s="127" t="s">
        <v>652</v>
      </c>
      <c r="C287" s="127" t="s">
        <v>3430</v>
      </c>
      <c r="D287" s="127"/>
      <c r="E287" s="123"/>
      <c r="F287" s="127"/>
      <c r="G287" s="123"/>
      <c r="H287" s="123"/>
      <c r="I287" s="127"/>
      <c r="J287" s="127"/>
      <c r="K287" s="304" t="s">
        <v>653</v>
      </c>
      <c r="L287" s="125" t="s">
        <v>3218</v>
      </c>
      <c r="M287" s="564">
        <f>IF(ISERROR(VLOOKUP($B287,ESTR_PREC!$A$1:$M$6000,6,FALSE))=TRUE,0,VLOOKUP($B287,ESTR_PREC!$A$1:$M$6000,6,FALSE))</f>
        <v>0</v>
      </c>
      <c r="N287" s="225"/>
      <c r="O287" s="560">
        <f t="shared" si="7"/>
        <v>0</v>
      </c>
      <c r="Q287" s="225"/>
      <c r="R287" s="675"/>
      <c r="S287" s="675"/>
      <c r="T287" s="675"/>
    </row>
    <row r="288" spans="2:20" ht="25.5">
      <c r="B288" s="127" t="s">
        <v>654</v>
      </c>
      <c r="C288" s="127" t="s">
        <v>3431</v>
      </c>
      <c r="D288" s="127"/>
      <c r="E288" s="123"/>
      <c r="F288" s="127"/>
      <c r="G288" s="123"/>
      <c r="H288" s="123"/>
      <c r="I288" s="127"/>
      <c r="J288" s="127"/>
      <c r="K288" s="304" t="s">
        <v>655</v>
      </c>
      <c r="L288" s="125" t="s">
        <v>3218</v>
      </c>
      <c r="M288" s="564">
        <f>IF(ISERROR(VLOOKUP($B288,ESTR_PREC!$A$1:$M$6000,6,FALSE))=TRUE,0,VLOOKUP($B288,ESTR_PREC!$A$1:$M$6000,6,FALSE))</f>
        <v>0</v>
      </c>
      <c r="N288" s="225"/>
      <c r="O288" s="560">
        <f t="shared" si="7"/>
        <v>0</v>
      </c>
      <c r="Q288" s="225">
        <f>158-53</f>
        <v>105</v>
      </c>
      <c r="R288" s="675"/>
      <c r="S288" s="675"/>
      <c r="T288" s="675"/>
    </row>
    <row r="289" spans="2:20" ht="25.5">
      <c r="B289" s="127" t="s">
        <v>656</v>
      </c>
      <c r="C289" s="127" t="s">
        <v>3432</v>
      </c>
      <c r="D289" s="127"/>
      <c r="E289" s="123"/>
      <c r="F289" s="127"/>
      <c r="G289" s="123"/>
      <c r="H289" s="123"/>
      <c r="I289" s="127"/>
      <c r="J289" s="127"/>
      <c r="K289" s="304" t="s">
        <v>658</v>
      </c>
      <c r="L289" s="125" t="s">
        <v>3218</v>
      </c>
      <c r="M289" s="564">
        <f>IF(ISERROR(VLOOKUP($B289,ESTR_PREC!$A$1:$M$6000,6,FALSE))=TRUE,0,VLOOKUP($B289,ESTR_PREC!$A$1:$M$6000,6,FALSE))</f>
        <v>0</v>
      </c>
      <c r="N289" s="225"/>
      <c r="O289" s="560">
        <f t="shared" si="7"/>
        <v>0</v>
      </c>
      <c r="Q289" s="225"/>
      <c r="R289" s="675"/>
      <c r="S289" s="675"/>
      <c r="T289" s="675"/>
    </row>
    <row r="290" spans="2:20" ht="25.5">
      <c r="B290" s="127" t="s">
        <v>659</v>
      </c>
      <c r="C290" s="127" t="s">
        <v>3433</v>
      </c>
      <c r="D290" s="127"/>
      <c r="E290" s="123"/>
      <c r="F290" s="127"/>
      <c r="G290" s="123"/>
      <c r="H290" s="123"/>
      <c r="I290" s="127"/>
      <c r="J290" s="127"/>
      <c r="K290" s="304" t="s">
        <v>661</v>
      </c>
      <c r="L290" s="125" t="s">
        <v>3218</v>
      </c>
      <c r="M290" s="564">
        <f>IF(ISERROR(VLOOKUP($B290,ESTR_PREC!$A$1:$M$6000,6,FALSE))=TRUE,0,VLOOKUP($B290,ESTR_PREC!$A$1:$M$6000,6,FALSE))</f>
        <v>0</v>
      </c>
      <c r="N290" s="225"/>
      <c r="O290" s="560">
        <f t="shared" si="7"/>
        <v>0</v>
      </c>
      <c r="Q290" s="225"/>
      <c r="R290" s="675"/>
      <c r="S290" s="675"/>
      <c r="T290" s="675"/>
    </row>
    <row r="291" spans="2:20" hidden="1">
      <c r="B291" s="879" t="s">
        <v>662</v>
      </c>
      <c r="C291" s="879" t="s">
        <v>4438</v>
      </c>
      <c r="D291" s="879"/>
      <c r="E291" s="880"/>
      <c r="F291" s="879"/>
      <c r="G291" s="880"/>
      <c r="H291" s="880"/>
      <c r="I291" s="879"/>
      <c r="J291" s="879"/>
      <c r="K291" s="889" t="s">
        <v>664</v>
      </c>
      <c r="L291" s="882" t="s">
        <v>3218</v>
      </c>
      <c r="M291" s="815"/>
      <c r="N291" s="815"/>
      <c r="O291" s="815"/>
      <c r="Q291" s="815"/>
      <c r="R291" s="675"/>
      <c r="S291" s="675"/>
      <c r="T291" s="675"/>
    </row>
    <row r="292" spans="2:20">
      <c r="B292" s="127" t="s">
        <v>665</v>
      </c>
      <c r="C292" s="127" t="s">
        <v>3434</v>
      </c>
      <c r="D292" s="127"/>
      <c r="E292" s="123"/>
      <c r="F292" s="127"/>
      <c r="G292" s="123"/>
      <c r="H292" s="123"/>
      <c r="I292" s="127"/>
      <c r="J292" s="127"/>
      <c r="K292" s="304" t="s">
        <v>666</v>
      </c>
      <c r="L292" s="125" t="s">
        <v>3218</v>
      </c>
      <c r="M292" s="564">
        <f>IF(ISERROR(VLOOKUP($B292,ESTR_PREC!$A$1:$M$6000,6,FALSE))=TRUE,0,VLOOKUP($B292,ESTR_PREC!$A$1:$M$6000,6,FALSE))</f>
        <v>0</v>
      </c>
      <c r="N292" s="225"/>
      <c r="O292" s="560">
        <f>+N292-M292</f>
        <v>0</v>
      </c>
      <c r="Q292" s="225">
        <v>25</v>
      </c>
      <c r="R292" s="675"/>
      <c r="S292" s="675"/>
      <c r="T292" s="675"/>
    </row>
    <row r="293" spans="2:20" ht="25.5">
      <c r="B293" s="127" t="s">
        <v>667</v>
      </c>
      <c r="C293" s="127" t="s">
        <v>3435</v>
      </c>
      <c r="D293" s="127"/>
      <c r="E293" s="123"/>
      <c r="F293" s="127"/>
      <c r="G293" s="123"/>
      <c r="H293" s="123"/>
      <c r="I293" s="127"/>
      <c r="J293" s="127"/>
      <c r="K293" s="304" t="s">
        <v>668</v>
      </c>
      <c r="L293" s="125" t="s">
        <v>3218</v>
      </c>
      <c r="M293" s="564">
        <f>IF(ISERROR(VLOOKUP($B293,ESTR_PREC!$A$1:$M$6000,6,FALSE))=TRUE,0,VLOOKUP($B293,ESTR_PREC!$A$1:$M$6000,6,FALSE))</f>
        <v>0</v>
      </c>
      <c r="N293" s="225"/>
      <c r="O293" s="560">
        <f>+N293-M293</f>
        <v>0</v>
      </c>
      <c r="Q293" s="225"/>
      <c r="R293" s="675"/>
      <c r="S293" s="675"/>
      <c r="T293" s="675"/>
    </row>
    <row r="294" spans="2:20">
      <c r="B294" s="127" t="s">
        <v>669</v>
      </c>
      <c r="C294" s="127" t="s">
        <v>3436</v>
      </c>
      <c r="D294" s="127"/>
      <c r="E294" s="123"/>
      <c r="F294" s="127"/>
      <c r="G294" s="123"/>
      <c r="H294" s="123"/>
      <c r="I294" s="127"/>
      <c r="J294" s="127"/>
      <c r="K294" s="304" t="s">
        <v>670</v>
      </c>
      <c r="L294" s="125" t="s">
        <v>3218</v>
      </c>
      <c r="M294" s="564">
        <f>IF(ISERROR(VLOOKUP($B294,ESTR_PREC!$A$1:$M$6000,6,FALSE))=TRUE,0,VLOOKUP($B294,ESTR_PREC!$A$1:$M$6000,6,FALSE))</f>
        <v>0</v>
      </c>
      <c r="N294" s="225"/>
      <c r="O294" s="560">
        <f>+N294-M294</f>
        <v>0</v>
      </c>
      <c r="Q294" s="225"/>
      <c r="R294" s="675"/>
      <c r="S294" s="675"/>
      <c r="T294" s="675"/>
    </row>
    <row r="295" spans="2:20" hidden="1">
      <c r="B295" s="879" t="s">
        <v>671</v>
      </c>
      <c r="C295" s="879" t="s">
        <v>3437</v>
      </c>
      <c r="D295" s="879"/>
      <c r="E295" s="880"/>
      <c r="F295" s="879"/>
      <c r="G295" s="880"/>
      <c r="H295" s="880"/>
      <c r="I295" s="879"/>
      <c r="J295" s="879"/>
      <c r="K295" s="887" t="s">
        <v>672</v>
      </c>
      <c r="L295" s="882" t="s">
        <v>3218</v>
      </c>
      <c r="M295" s="815"/>
      <c r="N295" s="815"/>
      <c r="O295" s="815"/>
      <c r="Q295" s="815"/>
      <c r="R295" s="675"/>
      <c r="S295" s="675"/>
      <c r="T295" s="675"/>
    </row>
    <row r="296" spans="2:20" ht="15" hidden="1" customHeight="1">
      <c r="B296" s="138" t="s">
        <v>673</v>
      </c>
      <c r="C296" s="138" t="s">
        <v>3438</v>
      </c>
      <c r="D296" s="138"/>
      <c r="E296" s="268"/>
      <c r="F296" s="268"/>
      <c r="G296" s="268"/>
      <c r="H296" s="268"/>
      <c r="I296" s="138"/>
      <c r="J296" s="138"/>
      <c r="K296" s="257" t="s">
        <v>674</v>
      </c>
      <c r="L296" s="270" t="s">
        <v>3218</v>
      </c>
      <c r="M296" s="815"/>
      <c r="N296" s="815"/>
      <c r="O296" s="815"/>
      <c r="Q296" s="815"/>
      <c r="R296" s="675"/>
      <c r="S296" s="675"/>
      <c r="T296" s="675"/>
    </row>
    <row r="297" spans="2:20">
      <c r="B297" s="127" t="s">
        <v>675</v>
      </c>
      <c r="C297" s="127" t="s">
        <v>3439</v>
      </c>
      <c r="D297" s="127"/>
      <c r="E297" s="123"/>
      <c r="F297" s="127"/>
      <c r="G297" s="123"/>
      <c r="H297" s="123"/>
      <c r="I297" s="127"/>
      <c r="J297" s="127"/>
      <c r="K297" s="304" t="s">
        <v>676</v>
      </c>
      <c r="L297" s="125" t="s">
        <v>3218</v>
      </c>
      <c r="M297" s="564">
        <f>IF(ISERROR(VLOOKUP($B297,ESTR_PREC!$A$1:$M$6000,6,FALSE))=TRUE,0,VLOOKUP($B297,ESTR_PREC!$A$1:$M$6000,6,FALSE))</f>
        <v>0</v>
      </c>
      <c r="N297" s="225"/>
      <c r="O297" s="560">
        <f t="shared" ref="O297:O302" si="8">+N297-M297</f>
        <v>0</v>
      </c>
      <c r="Q297" s="225"/>
      <c r="R297" s="675"/>
      <c r="S297" s="675"/>
      <c r="T297" s="675"/>
    </row>
    <row r="298" spans="2:20">
      <c r="B298" s="127" t="s">
        <v>677</v>
      </c>
      <c r="C298" s="127" t="s">
        <v>3440</v>
      </c>
      <c r="D298" s="127"/>
      <c r="E298" s="123"/>
      <c r="F298" s="127"/>
      <c r="G298" s="123"/>
      <c r="H298" s="123"/>
      <c r="I298" s="127"/>
      <c r="J298" s="127"/>
      <c r="K298" s="304" t="s">
        <v>678</v>
      </c>
      <c r="L298" s="125" t="s">
        <v>3218</v>
      </c>
      <c r="M298" s="564">
        <f>IF(ISERROR(VLOOKUP($B298,ESTR_PREC!$A$1:$M$6000,6,FALSE))=TRUE,0,VLOOKUP($B298,ESTR_PREC!$A$1:$M$6000,6,FALSE))</f>
        <v>0</v>
      </c>
      <c r="N298" s="225"/>
      <c r="O298" s="560">
        <f t="shared" si="8"/>
        <v>0</v>
      </c>
      <c r="Q298" s="225"/>
      <c r="R298" s="675"/>
      <c r="S298" s="675"/>
      <c r="T298" s="675"/>
    </row>
    <row r="299" spans="2:20" ht="25.5">
      <c r="B299" s="127" t="s">
        <v>679</v>
      </c>
      <c r="C299" s="127" t="s">
        <v>3441</v>
      </c>
      <c r="D299" s="127"/>
      <c r="E299" s="123"/>
      <c r="F299" s="127"/>
      <c r="G299" s="123"/>
      <c r="H299" s="123"/>
      <c r="I299" s="127"/>
      <c r="J299" s="127"/>
      <c r="K299" s="304" t="s">
        <v>680</v>
      </c>
      <c r="L299" s="125" t="s">
        <v>3218</v>
      </c>
      <c r="M299" s="564">
        <f>IF(ISERROR(VLOOKUP($B299,ESTR_PREC!$A$1:$M$6000,6,FALSE))=TRUE,0,VLOOKUP($B299,ESTR_PREC!$A$1:$M$6000,6,FALSE))</f>
        <v>0</v>
      </c>
      <c r="N299" s="225"/>
      <c r="O299" s="560">
        <f t="shared" si="8"/>
        <v>0</v>
      </c>
      <c r="Q299" s="225"/>
      <c r="R299" s="675"/>
      <c r="S299" s="675"/>
      <c r="T299" s="675"/>
    </row>
    <row r="300" spans="2:20">
      <c r="B300" s="127" t="s">
        <v>681</v>
      </c>
      <c r="C300" s="127" t="s">
        <v>3442</v>
      </c>
      <c r="D300" s="127"/>
      <c r="E300" s="123"/>
      <c r="F300" s="127"/>
      <c r="G300" s="123"/>
      <c r="H300" s="123"/>
      <c r="I300" s="127"/>
      <c r="J300" s="127"/>
      <c r="K300" s="304" t="s">
        <v>682</v>
      </c>
      <c r="L300" s="125" t="s">
        <v>3218</v>
      </c>
      <c r="M300" s="564">
        <f>IF(ISERROR(VLOOKUP($B300,ESTR_PREC!$A$1:$M$6000,6,FALSE))=TRUE,0,VLOOKUP($B300,ESTR_PREC!$A$1:$M$6000,6,FALSE))</f>
        <v>0</v>
      </c>
      <c r="N300" s="225"/>
      <c r="O300" s="560">
        <f t="shared" si="8"/>
        <v>0</v>
      </c>
      <c r="Q300" s="225"/>
      <c r="R300" s="675"/>
      <c r="S300" s="675"/>
      <c r="T300" s="675"/>
    </row>
    <row r="301" spans="2:20">
      <c r="B301" s="127" t="s">
        <v>683</v>
      </c>
      <c r="C301" s="127" t="s">
        <v>3443</v>
      </c>
      <c r="D301" s="127"/>
      <c r="E301" s="123"/>
      <c r="F301" s="127"/>
      <c r="G301" s="123"/>
      <c r="H301" s="123"/>
      <c r="I301" s="127"/>
      <c r="J301" s="127"/>
      <c r="K301" s="304" t="s">
        <v>684</v>
      </c>
      <c r="L301" s="125" t="s">
        <v>3218</v>
      </c>
      <c r="M301" s="564">
        <f>IF(ISERROR(VLOOKUP($B301,ESTR_PREC!$A$1:$M$6000,6,FALSE))=TRUE,0,VLOOKUP($B301,ESTR_PREC!$A$1:$M$6000,6,FALSE))</f>
        <v>0</v>
      </c>
      <c r="N301" s="225"/>
      <c r="O301" s="560">
        <f t="shared" si="8"/>
        <v>0</v>
      </c>
      <c r="Q301" s="225"/>
      <c r="R301" s="675"/>
      <c r="S301" s="675"/>
      <c r="T301" s="675"/>
    </row>
    <row r="302" spans="2:20">
      <c r="B302" s="127" t="s">
        <v>685</v>
      </c>
      <c r="C302" s="127" t="s">
        <v>3444</v>
      </c>
      <c r="D302" s="127"/>
      <c r="E302" s="127"/>
      <c r="F302" s="127"/>
      <c r="G302" s="127"/>
      <c r="H302" s="127"/>
      <c r="I302" s="127"/>
      <c r="J302" s="127"/>
      <c r="K302" s="304" t="s">
        <v>686</v>
      </c>
      <c r="L302" s="211" t="s">
        <v>3218</v>
      </c>
      <c r="M302" s="564">
        <f>IF(ISERROR(VLOOKUP($B302,ESTR_PREC!$A$1:$M$6000,6,FALSE))=TRUE,0,VLOOKUP($B302,ESTR_PREC!$A$1:$M$6000,6,FALSE))</f>
        <v>0</v>
      </c>
      <c r="N302" s="225"/>
      <c r="O302" s="560">
        <f t="shared" si="8"/>
        <v>0</v>
      </c>
      <c r="Q302" s="225"/>
      <c r="R302" s="675"/>
      <c r="S302" s="675"/>
      <c r="T302" s="675"/>
    </row>
    <row r="303" spans="2:20" ht="25.5" hidden="1" customHeight="1">
      <c r="B303" s="879" t="s">
        <v>687</v>
      </c>
      <c r="C303" s="886" t="s">
        <v>4439</v>
      </c>
      <c r="D303" s="879"/>
      <c r="E303" s="879"/>
      <c r="F303" s="879"/>
      <c r="G303" s="879"/>
      <c r="H303" s="879"/>
      <c r="I303" s="879"/>
      <c r="J303" s="879"/>
      <c r="K303" s="887" t="s">
        <v>689</v>
      </c>
      <c r="L303" s="888" t="s">
        <v>3218</v>
      </c>
      <c r="M303" s="815"/>
      <c r="N303" s="815"/>
      <c r="O303" s="815"/>
      <c r="Q303" s="815"/>
      <c r="R303" s="675"/>
      <c r="S303" s="675"/>
      <c r="T303" s="675"/>
    </row>
    <row r="304" spans="2:20" ht="25.5" hidden="1" customHeight="1">
      <c r="B304" s="886" t="s">
        <v>690</v>
      </c>
      <c r="C304" s="886" t="s">
        <v>4440</v>
      </c>
      <c r="D304" s="879"/>
      <c r="E304" s="879"/>
      <c r="F304" s="879"/>
      <c r="G304" s="879"/>
      <c r="H304" s="879"/>
      <c r="I304" s="879"/>
      <c r="J304" s="879"/>
      <c r="K304" s="887" t="s">
        <v>692</v>
      </c>
      <c r="L304" s="888" t="s">
        <v>3218</v>
      </c>
      <c r="M304" s="815"/>
      <c r="N304" s="815"/>
      <c r="O304" s="815"/>
      <c r="Q304" s="815"/>
      <c r="R304" s="675"/>
      <c r="S304" s="675"/>
      <c r="T304" s="675"/>
    </row>
    <row r="305" spans="2:20" ht="15" hidden="1" customHeight="1">
      <c r="B305" s="886" t="s">
        <v>693</v>
      </c>
      <c r="C305" s="879" t="s">
        <v>3445</v>
      </c>
      <c r="D305" s="879"/>
      <c r="E305" s="879"/>
      <c r="F305" s="879"/>
      <c r="G305" s="879"/>
      <c r="H305" s="879"/>
      <c r="I305" s="879"/>
      <c r="J305" s="879"/>
      <c r="K305" s="887" t="s">
        <v>695</v>
      </c>
      <c r="L305" s="888" t="s">
        <v>3218</v>
      </c>
      <c r="M305" s="815"/>
      <c r="N305" s="815"/>
      <c r="O305" s="815"/>
      <c r="Q305" s="815"/>
      <c r="R305" s="675"/>
      <c r="S305" s="675"/>
      <c r="T305" s="675"/>
    </row>
    <row r="306" spans="2:20" ht="15.75">
      <c r="K306" s="527"/>
      <c r="L306" s="528"/>
      <c r="M306" s="192"/>
      <c r="N306" s="192"/>
      <c r="O306" s="192"/>
      <c r="Q306" s="192"/>
      <c r="R306" s="291"/>
      <c r="S306" s="291"/>
      <c r="T306" s="291"/>
    </row>
    <row r="307" spans="2:20" ht="15.75" thickBot="1">
      <c r="M307" s="265"/>
      <c r="N307" s="379"/>
      <c r="Q307" s="379"/>
      <c r="R307" s="291"/>
      <c r="S307" s="291"/>
      <c r="T307" s="291"/>
    </row>
    <row r="308" spans="2:20" ht="32.25" customHeight="1" thickTop="1" thickBot="1">
      <c r="B308" s="152" t="s">
        <v>696</v>
      </c>
      <c r="C308" s="247" t="s">
        <v>3446</v>
      </c>
      <c r="D308" s="248"/>
      <c r="E308" s="103"/>
      <c r="F308" s="248"/>
      <c r="G308" s="103"/>
      <c r="H308" s="248"/>
      <c r="I308" s="248"/>
      <c r="J308" s="248"/>
      <c r="K308" s="153" t="s">
        <v>697</v>
      </c>
      <c r="L308" s="105" t="s">
        <v>3218</v>
      </c>
      <c r="M308" s="154">
        <f>SUM(M311:M313)</f>
        <v>0</v>
      </c>
      <c r="N308" s="154">
        <f>SUM(N311:N313)</f>
        <v>0</v>
      </c>
      <c r="O308" s="298">
        <f>+N308-M308</f>
        <v>0</v>
      </c>
      <c r="Q308" s="154">
        <f>SUM(Q311:Q313)</f>
        <v>23</v>
      </c>
      <c r="R308" s="519"/>
      <c r="S308" s="519"/>
      <c r="T308" s="519"/>
    </row>
    <row r="309" spans="2:20" ht="9" customHeight="1" thickTop="1" thickBot="1">
      <c r="K309" s="540"/>
      <c r="M309" s="265"/>
      <c r="N309" s="379"/>
      <c r="Q309" s="379"/>
      <c r="R309" s="291"/>
      <c r="S309" s="291"/>
      <c r="T309" s="291"/>
    </row>
    <row r="310" spans="2:20" ht="27.75" customHeight="1" thickBot="1">
      <c r="B310" s="102" t="s">
        <v>3221</v>
      </c>
      <c r="C310" s="245" t="s">
        <v>48</v>
      </c>
      <c r="D310" s="245"/>
      <c r="E310" s="246"/>
      <c r="F310" s="246"/>
      <c r="G310" s="246"/>
      <c r="H310" s="246"/>
      <c r="I310" s="246"/>
      <c r="J310" s="246"/>
      <c r="K310" s="302" t="s">
        <v>3222</v>
      </c>
      <c r="L310" s="135"/>
      <c r="M310" s="328" t="str">
        <f>+$M$10</f>
        <v>Valore netto al 31/12/2017</v>
      </c>
      <c r="N310" s="779" t="str">
        <f>N$10</f>
        <v>Valore netto al 31/12/2018</v>
      </c>
      <c r="O310" s="779" t="s">
        <v>4064</v>
      </c>
      <c r="P310" s="806"/>
      <c r="Q310" s="779" t="str">
        <f>Q$10</f>
        <v>Prechiusura al ° trimestre 2018</v>
      </c>
      <c r="R310" s="514"/>
      <c r="S310" s="514"/>
      <c r="T310" s="514"/>
    </row>
    <row r="311" spans="2:20">
      <c r="B311" s="127" t="s">
        <v>698</v>
      </c>
      <c r="C311" s="127" t="s">
        <v>3447</v>
      </c>
      <c r="D311" s="127"/>
      <c r="E311" s="123"/>
      <c r="F311" s="127"/>
      <c r="G311" s="123"/>
      <c r="H311" s="123"/>
      <c r="I311" s="127"/>
      <c r="J311" s="127"/>
      <c r="K311" s="181" t="s">
        <v>701</v>
      </c>
      <c r="L311" s="125" t="s">
        <v>3218</v>
      </c>
      <c r="M311" s="564">
        <f>IF(ISERROR(VLOOKUP($B311,ESTR_PREC!$A$1:$M$6000,6,FALSE))=TRUE,0,VLOOKUP($B311,ESTR_PREC!$A$1:$M$6000,6,FALSE))</f>
        <v>0</v>
      </c>
      <c r="N311" s="225"/>
      <c r="O311" s="560">
        <f>+N311-M311</f>
        <v>0</v>
      </c>
      <c r="Q311" s="225">
        <v>23</v>
      </c>
      <c r="R311" s="675"/>
      <c r="S311" s="675"/>
      <c r="T311" s="675"/>
    </row>
    <row r="312" spans="2:20" hidden="1">
      <c r="B312" s="127" t="s">
        <v>702</v>
      </c>
      <c r="C312" s="127" t="s">
        <v>3448</v>
      </c>
      <c r="D312" s="127"/>
      <c r="E312" s="123"/>
      <c r="F312" s="127"/>
      <c r="G312" s="123"/>
      <c r="H312" s="123"/>
      <c r="I312" s="127"/>
      <c r="J312" s="127"/>
      <c r="K312" s="181" t="s">
        <v>704</v>
      </c>
      <c r="L312" s="125" t="s">
        <v>3218</v>
      </c>
      <c r="M312" s="564"/>
      <c r="N312" s="564"/>
      <c r="O312" s="564"/>
      <c r="Q312" s="564"/>
      <c r="R312" s="675"/>
      <c r="S312" s="675"/>
      <c r="T312" s="675"/>
    </row>
    <row r="313" spans="2:20" ht="15.75" hidden="1" thickBot="1">
      <c r="B313" s="130" t="s">
        <v>705</v>
      </c>
      <c r="C313" s="130" t="s">
        <v>3449</v>
      </c>
      <c r="D313" s="130"/>
      <c r="E313" s="130"/>
      <c r="F313" s="130"/>
      <c r="G313" s="130"/>
      <c r="H313" s="130"/>
      <c r="I313" s="130"/>
      <c r="J313" s="130"/>
      <c r="K313" s="307" t="s">
        <v>707</v>
      </c>
      <c r="L313" s="132" t="s">
        <v>3218</v>
      </c>
      <c r="M313" s="815"/>
      <c r="N313" s="815"/>
      <c r="O313" s="815"/>
      <c r="Q313" s="815"/>
      <c r="R313" s="675"/>
      <c r="S313" s="675"/>
      <c r="T313" s="675"/>
    </row>
    <row r="314" spans="2:20">
      <c r="M314" s="265"/>
      <c r="N314" s="379"/>
      <c r="Q314" s="379"/>
      <c r="R314" s="291"/>
      <c r="S314" s="291"/>
      <c r="T314" s="291"/>
    </row>
    <row r="315" spans="2:20" ht="15.75" thickBot="1">
      <c r="M315" s="265"/>
      <c r="N315" s="379"/>
      <c r="Q315" s="379"/>
      <c r="R315" s="291"/>
      <c r="S315" s="291"/>
      <c r="T315" s="291"/>
    </row>
    <row r="316" spans="2:20" ht="25.5" customHeight="1" thickTop="1" thickBot="1">
      <c r="B316" s="152" t="s">
        <v>708</v>
      </c>
      <c r="C316" s="247" t="s">
        <v>3450</v>
      </c>
      <c r="D316" s="248"/>
      <c r="E316" s="103"/>
      <c r="F316" s="248"/>
      <c r="G316" s="103"/>
      <c r="H316" s="248"/>
      <c r="I316" s="248"/>
      <c r="J316" s="248"/>
      <c r="K316" s="153" t="s">
        <v>709</v>
      </c>
      <c r="L316" s="105" t="s">
        <v>3218</v>
      </c>
      <c r="M316" s="154">
        <f>SUM(M319:M327)</f>
        <v>0</v>
      </c>
      <c r="N316" s="154">
        <f>SUM(N319:N327)</f>
        <v>0</v>
      </c>
      <c r="O316" s="298">
        <f>+N316-M316</f>
        <v>0</v>
      </c>
      <c r="Q316" s="154">
        <f>SUM(Q319:Q327)</f>
        <v>0</v>
      </c>
      <c r="R316" s="519"/>
      <c r="S316" s="519"/>
      <c r="T316" s="519"/>
    </row>
    <row r="317" spans="2:20" ht="9" customHeight="1" thickTop="1" thickBot="1">
      <c r="K317" s="540"/>
      <c r="M317" s="265"/>
      <c r="N317" s="379"/>
      <c r="Q317" s="379"/>
      <c r="R317" s="291"/>
      <c r="S317" s="291"/>
      <c r="T317" s="291"/>
    </row>
    <row r="318" spans="2:20" ht="26.25" thickBot="1">
      <c r="B318" s="102" t="s">
        <v>3221</v>
      </c>
      <c r="C318" s="245" t="s">
        <v>48</v>
      </c>
      <c r="D318" s="245"/>
      <c r="E318" s="246"/>
      <c r="F318" s="246"/>
      <c r="G318" s="246"/>
      <c r="H318" s="246"/>
      <c r="I318" s="246"/>
      <c r="J318" s="246"/>
      <c r="K318" s="302" t="s">
        <v>3222</v>
      </c>
      <c r="L318" s="135"/>
      <c r="M318" s="328" t="str">
        <f>+$M$10</f>
        <v>Valore netto al 31/12/2017</v>
      </c>
      <c r="N318" s="779" t="str">
        <f>N$10</f>
        <v>Valore netto al 31/12/2018</v>
      </c>
      <c r="O318" s="779" t="s">
        <v>4064</v>
      </c>
      <c r="P318" s="806"/>
      <c r="Q318" s="779" t="str">
        <f>Q$10</f>
        <v>Prechiusura al ° trimestre 2018</v>
      </c>
      <c r="R318" s="514"/>
      <c r="S318" s="514"/>
      <c r="T318" s="514"/>
    </row>
    <row r="319" spans="2:20" ht="25.5">
      <c r="B319" s="127" t="s">
        <v>710</v>
      </c>
      <c r="C319" s="127" t="s">
        <v>3451</v>
      </c>
      <c r="D319" s="127"/>
      <c r="E319" s="123"/>
      <c r="F319" s="127"/>
      <c r="G319" s="123"/>
      <c r="H319" s="123"/>
      <c r="I319" s="128"/>
      <c r="J319" s="128"/>
      <c r="K319" s="234" t="s">
        <v>713</v>
      </c>
      <c r="L319" s="125" t="s">
        <v>3218</v>
      </c>
      <c r="M319" s="564">
        <f>IF(ISERROR(VLOOKUP($B319,ESTR_PREC!$A$1:$M$6000,6,FALSE))=TRUE,0,VLOOKUP($B319,ESTR_PREC!$A$1:$M$6000,6,FALSE))</f>
        <v>0</v>
      </c>
      <c r="N319" s="225"/>
      <c r="O319" s="560">
        <f t="shared" ref="O319:O327" si="9">+N319-M319</f>
        <v>0</v>
      </c>
      <c r="Q319" s="225"/>
      <c r="R319" s="675"/>
      <c r="S319" s="675"/>
      <c r="T319" s="675"/>
    </row>
    <row r="320" spans="2:20" ht="25.5">
      <c r="B320" s="127" t="s">
        <v>714</v>
      </c>
      <c r="C320" s="127" t="s">
        <v>4441</v>
      </c>
      <c r="D320" s="127"/>
      <c r="E320" s="123"/>
      <c r="F320" s="127"/>
      <c r="G320" s="123"/>
      <c r="H320" s="123"/>
      <c r="I320" s="127"/>
      <c r="J320" s="127"/>
      <c r="K320" s="228" t="s">
        <v>716</v>
      </c>
      <c r="L320" s="125" t="s">
        <v>3218</v>
      </c>
      <c r="M320" s="564">
        <f>IF(ISERROR(VLOOKUP($B320,ESTR_PREC!$A$1:$M$6000,6,FALSE))=TRUE,0,VLOOKUP($B320,ESTR_PREC!$A$1:$M$6000,6,FALSE))</f>
        <v>0</v>
      </c>
      <c r="N320" s="225"/>
      <c r="O320" s="560">
        <f t="shared" si="9"/>
        <v>0</v>
      </c>
      <c r="Q320" s="225"/>
      <c r="R320" s="675"/>
      <c r="S320" s="675"/>
      <c r="T320" s="675"/>
    </row>
    <row r="321" spans="2:24" ht="25.5">
      <c r="B321" s="127" t="s">
        <v>717</v>
      </c>
      <c r="C321" s="127" t="s">
        <v>3452</v>
      </c>
      <c r="D321" s="127"/>
      <c r="E321" s="123"/>
      <c r="F321" s="127"/>
      <c r="G321" s="123"/>
      <c r="H321" s="123"/>
      <c r="I321" s="128"/>
      <c r="J321" s="128"/>
      <c r="K321" s="234" t="s">
        <v>719</v>
      </c>
      <c r="L321" s="125" t="s">
        <v>3218</v>
      </c>
      <c r="M321" s="564">
        <f>IF(ISERROR(VLOOKUP($B321,ESTR_PREC!$A$1:$M$6000,6,FALSE))=TRUE,0,VLOOKUP($B321,ESTR_PREC!$A$1:$M$6000,6,FALSE))</f>
        <v>0</v>
      </c>
      <c r="N321" s="225"/>
      <c r="O321" s="560">
        <f t="shared" si="9"/>
        <v>0</v>
      </c>
      <c r="Q321" s="225"/>
      <c r="R321" s="675"/>
      <c r="S321" s="675"/>
      <c r="T321" s="675"/>
    </row>
    <row r="322" spans="2:24">
      <c r="B322" s="127" t="s">
        <v>720</v>
      </c>
      <c r="C322" s="127" t="s">
        <v>4442</v>
      </c>
      <c r="D322" s="127"/>
      <c r="E322" s="123"/>
      <c r="F322" s="127"/>
      <c r="G322" s="123"/>
      <c r="H322" s="123"/>
      <c r="I322" s="127"/>
      <c r="J322" s="127"/>
      <c r="K322" s="228" t="s">
        <v>722</v>
      </c>
      <c r="L322" s="125" t="s">
        <v>3218</v>
      </c>
      <c r="M322" s="564">
        <f>IF(ISERROR(VLOOKUP($B322,ESTR_PREC!$A$1:$M$6000,6,FALSE))=TRUE,0,VLOOKUP($B322,ESTR_PREC!$A$1:$M$6000,6,FALSE))</f>
        <v>0</v>
      </c>
      <c r="N322" s="225"/>
      <c r="O322" s="560">
        <f t="shared" si="9"/>
        <v>0</v>
      </c>
      <c r="Q322" s="225"/>
      <c r="R322" s="675"/>
      <c r="S322" s="675"/>
      <c r="T322" s="675"/>
    </row>
    <row r="323" spans="2:24">
      <c r="B323" s="127" t="s">
        <v>723</v>
      </c>
      <c r="C323" s="127" t="s">
        <v>4443</v>
      </c>
      <c r="D323" s="127"/>
      <c r="E323" s="123"/>
      <c r="F323" s="127"/>
      <c r="G323" s="123"/>
      <c r="H323" s="123"/>
      <c r="I323" s="127"/>
      <c r="J323" s="127"/>
      <c r="K323" s="228" t="s">
        <v>725</v>
      </c>
      <c r="L323" s="125" t="s">
        <v>3218</v>
      </c>
      <c r="M323" s="564">
        <f>IF(ISERROR(VLOOKUP($B323,ESTR_PREC!$A$1:$M$6000,6,FALSE))=TRUE,0,VLOOKUP($B323,ESTR_PREC!$A$1:$M$6000,6,FALSE))</f>
        <v>0</v>
      </c>
      <c r="N323" s="225"/>
      <c r="O323" s="560">
        <f t="shared" si="9"/>
        <v>0</v>
      </c>
      <c r="Q323" s="225"/>
      <c r="R323" s="675"/>
      <c r="S323" s="675"/>
      <c r="T323" s="675"/>
    </row>
    <row r="324" spans="2:24">
      <c r="B324" s="127" t="s">
        <v>726</v>
      </c>
      <c r="C324" s="127" t="s">
        <v>3453</v>
      </c>
      <c r="D324" s="127"/>
      <c r="E324" s="123"/>
      <c r="F324" s="127"/>
      <c r="G324" s="123"/>
      <c r="H324" s="123"/>
      <c r="I324" s="128"/>
      <c r="J324" s="128"/>
      <c r="K324" s="183" t="s">
        <v>728</v>
      </c>
      <c r="L324" s="125" t="s">
        <v>3218</v>
      </c>
      <c r="M324" s="564">
        <f>IF(ISERROR(VLOOKUP($B324,ESTR_PREC!$A$1:$M$6000,6,FALSE))=TRUE,0,VLOOKUP($B324,ESTR_PREC!$A$1:$M$6000,6,FALSE))</f>
        <v>0</v>
      </c>
      <c r="N324" s="225"/>
      <c r="O324" s="560">
        <f t="shared" si="9"/>
        <v>0</v>
      </c>
      <c r="Q324" s="225"/>
      <c r="R324" s="675"/>
      <c r="S324" s="675"/>
      <c r="T324" s="675"/>
    </row>
    <row r="325" spans="2:24">
      <c r="B325" s="127" t="s">
        <v>729</v>
      </c>
      <c r="C325" s="127" t="s">
        <v>3454</v>
      </c>
      <c r="D325" s="127"/>
      <c r="E325" s="123"/>
      <c r="F325" s="127"/>
      <c r="G325" s="123"/>
      <c r="H325" s="123"/>
      <c r="I325" s="128"/>
      <c r="J325" s="128"/>
      <c r="K325" s="183" t="s">
        <v>730</v>
      </c>
      <c r="L325" s="125" t="s">
        <v>3218</v>
      </c>
      <c r="M325" s="564">
        <f>IF(ISERROR(VLOOKUP($B325,ESTR_PREC!$A$1:$M$6000,6,FALSE))=TRUE,0,VLOOKUP($B325,ESTR_PREC!$A$1:$M$6000,6,FALSE))</f>
        <v>0</v>
      </c>
      <c r="N325" s="225"/>
      <c r="O325" s="560">
        <f t="shared" si="9"/>
        <v>0</v>
      </c>
      <c r="Q325" s="225"/>
      <c r="R325" s="675"/>
      <c r="S325" s="675"/>
      <c r="T325" s="675"/>
    </row>
    <row r="326" spans="2:24">
      <c r="B326" s="127" t="s">
        <v>731</v>
      </c>
      <c r="C326" s="127" t="s">
        <v>3455</v>
      </c>
      <c r="D326" s="127"/>
      <c r="E326" s="123"/>
      <c r="F326" s="127"/>
      <c r="G326" s="123"/>
      <c r="H326" s="123"/>
      <c r="I326" s="128"/>
      <c r="J326" s="128"/>
      <c r="K326" s="257" t="s">
        <v>732</v>
      </c>
      <c r="L326" s="125" t="s">
        <v>3218</v>
      </c>
      <c r="M326" s="564">
        <f>IF(ISERROR(VLOOKUP($B326,ESTR_PREC!$A$1:$M$6000,6,FALSE))=TRUE,0,VLOOKUP($B326,ESTR_PREC!$A$1:$M$6000,6,FALSE))</f>
        <v>0</v>
      </c>
      <c r="N326" s="225"/>
      <c r="O326" s="560">
        <f t="shared" si="9"/>
        <v>0</v>
      </c>
      <c r="Q326" s="225"/>
      <c r="R326" s="675"/>
      <c r="S326" s="675"/>
      <c r="T326" s="675"/>
    </row>
    <row r="327" spans="2:24" ht="15.75" thickBot="1">
      <c r="B327" s="130" t="s">
        <v>733</v>
      </c>
      <c r="C327" s="130" t="s">
        <v>3456</v>
      </c>
      <c r="D327" s="130"/>
      <c r="E327" s="130"/>
      <c r="F327" s="130"/>
      <c r="G327" s="130"/>
      <c r="H327" s="130"/>
      <c r="I327" s="131"/>
      <c r="J327" s="131"/>
      <c r="K327" s="213" t="s">
        <v>736</v>
      </c>
      <c r="L327" s="132" t="s">
        <v>3218</v>
      </c>
      <c r="M327" s="564">
        <f>IF(ISERROR(VLOOKUP($B327,ESTR_PREC!$A$1:$M$6000,6,FALSE))=TRUE,0,VLOOKUP($B327,ESTR_PREC!$A$1:$M$6000,6,FALSE))</f>
        <v>0</v>
      </c>
      <c r="N327" s="225"/>
      <c r="O327" s="560">
        <f t="shared" si="9"/>
        <v>0</v>
      </c>
      <c r="Q327" s="225"/>
      <c r="R327" s="675"/>
      <c r="S327" s="675"/>
      <c r="T327" s="675"/>
    </row>
    <row r="328" spans="2:24">
      <c r="M328" s="265"/>
      <c r="N328" s="379"/>
      <c r="Q328" s="379"/>
      <c r="R328" s="291"/>
      <c r="S328" s="291"/>
      <c r="T328" s="291"/>
    </row>
    <row r="329" spans="2:24" ht="15.75" thickBot="1">
      <c r="M329" s="265"/>
      <c r="N329" s="379"/>
      <c r="Q329" s="379"/>
      <c r="R329" s="291"/>
      <c r="S329" s="291"/>
      <c r="T329" s="291"/>
    </row>
    <row r="330" spans="2:24" ht="64.5" thickBot="1">
      <c r="K330" s="541"/>
      <c r="L330" s="465"/>
      <c r="M330" s="1146" t="str">
        <f>+$M$10</f>
        <v>Valore netto al 31/12/2017</v>
      </c>
      <c r="N330" s="810" t="str">
        <f>N$10</f>
        <v>Valore netto al 31/12/2018</v>
      </c>
      <c r="O330" s="810" t="s">
        <v>4064</v>
      </c>
      <c r="P330" s="806"/>
      <c r="Q330" s="810" t="str">
        <f>Q$10</f>
        <v>Prechiusura al ° trimestre 2018</v>
      </c>
      <c r="R330" s="678"/>
      <c r="S330" s="811" t="str">
        <f>'NI-San'!S$330</f>
        <v>Costi da utilizzo contributi 2018</v>
      </c>
      <c r="T330" s="1141" t="str">
        <f>'NI-Tot'!U$330</f>
        <v>Costi da utilizzo contributi DI CUI SOCIO-SAN</v>
      </c>
      <c r="U330" s="812"/>
      <c r="V330" s="811" t="str">
        <f>'NI-San'!V$330</f>
        <v>Costi da contributi 2018</v>
      </c>
      <c r="W330" s="1141" t="str">
        <f>'NI-Tot'!X$330</f>
        <v>Costi da contributi DI CUI SOCIO-SAN</v>
      </c>
      <c r="X330" s="678"/>
    </row>
    <row r="331" spans="2:24" ht="17.25" thickTop="1" thickBot="1">
      <c r="B331" s="95" t="s">
        <v>737</v>
      </c>
      <c r="C331" s="95" t="s">
        <v>3457</v>
      </c>
      <c r="D331" s="95"/>
      <c r="E331" s="95"/>
      <c r="F331" s="95"/>
      <c r="G331" s="95"/>
      <c r="H331" s="95"/>
      <c r="I331" s="95"/>
      <c r="J331" s="95"/>
      <c r="K331" s="300" t="s">
        <v>738</v>
      </c>
      <c r="L331" s="97"/>
      <c r="M331" s="98">
        <f>+M335+M417+M837+M850+M867+M977+M1051+M1125+M1199+M1226+M1240+M1256+M1271+M1278+M1345</f>
        <v>0</v>
      </c>
      <c r="N331" s="98">
        <f>+N335+N417+N837+N850+N867+N977+N1051+N1125+N1199+N1226+N1240+N1256+N1271+N1278+N1345</f>
        <v>0</v>
      </c>
      <c r="O331" s="775">
        <f>+N331-M331</f>
        <v>0</v>
      </c>
      <c r="Q331" s="98">
        <f>+Q335+Q417+Q837+Q850+Q867+Q977+Q1051+Q1125+Q1199+Q1226+Q1240+Q1256+Q1271+Q1278+Q1345</f>
        <v>45039</v>
      </c>
      <c r="R331" s="518"/>
      <c r="S331" s="98">
        <f>+S335+S417+S837+S850+S867+S977+S1051+S1125+S1199+S1226+S1240+S1256+S1271+S1278+S1345</f>
        <v>0</v>
      </c>
      <c r="T331" s="98">
        <f>+T335+T417+T837+T850+T867+T977+T1051+T1125+T1199+T1226+T1240+T1256+T1271+T1278+T1345</f>
        <v>0</v>
      </c>
      <c r="U331" s="265"/>
      <c r="V331" s="98">
        <f>+V335+V417+V837+V850+V867+V977+V1051+V1125+V1199+V1226+V1240+V1256+V1271+V1278+V1345</f>
        <v>0</v>
      </c>
      <c r="W331" s="98">
        <f>+W335+W417+W837+W850+W867+W977+W1051+W1125+W1199+W1226+W1240+W1256+W1271+W1278+W1345</f>
        <v>0</v>
      </c>
      <c r="X331" s="518"/>
    </row>
    <row r="332" spans="2:24" ht="15.75" thickTop="1">
      <c r="M332" s="265"/>
      <c r="N332" s="379"/>
      <c r="Q332" s="379"/>
      <c r="R332" s="501"/>
      <c r="U332" s="265"/>
      <c r="X332" s="501"/>
    </row>
    <row r="333" spans="2:24" ht="15.75" thickBot="1">
      <c r="K333" s="542"/>
      <c r="L333" s="543"/>
      <c r="M333" s="265"/>
      <c r="N333" s="379"/>
      <c r="Q333" s="379"/>
      <c r="R333" s="501"/>
      <c r="U333" s="265"/>
      <c r="X333" s="501"/>
    </row>
    <row r="334" spans="2:24" ht="64.5" thickBot="1">
      <c r="K334" s="529"/>
      <c r="L334" s="465"/>
      <c r="M334" s="1146" t="str">
        <f>+$M$10</f>
        <v>Valore netto al 31/12/2017</v>
      </c>
      <c r="N334" s="810" t="str">
        <f>N$10</f>
        <v>Valore netto al 31/12/2018</v>
      </c>
      <c r="O334" s="810" t="s">
        <v>4064</v>
      </c>
      <c r="P334" s="806"/>
      <c r="Q334" s="810" t="str">
        <f>Q$10</f>
        <v>Prechiusura al ° trimestre 2018</v>
      </c>
      <c r="R334" s="681"/>
      <c r="S334" s="1145" t="str">
        <f>S$330</f>
        <v>Costi da utilizzo contributi 2018</v>
      </c>
      <c r="T334" s="1143" t="str">
        <f>T$330</f>
        <v>Costi da utilizzo contributi DI CUI SOCIO-SAN</v>
      </c>
      <c r="U334" s="1144"/>
      <c r="V334" s="1142" t="str">
        <f>V$330</f>
        <v>Costi da contributi 2018</v>
      </c>
      <c r="W334" s="1143" t="str">
        <f>W$330</f>
        <v>Costi da contributi DI CUI SOCIO-SAN</v>
      </c>
      <c r="X334" s="681"/>
    </row>
    <row r="335" spans="2:24" ht="17.25" thickTop="1" thickBot="1">
      <c r="B335" s="103" t="s">
        <v>739</v>
      </c>
      <c r="C335" s="103" t="s">
        <v>3458</v>
      </c>
      <c r="D335" s="103"/>
      <c r="E335" s="103"/>
      <c r="F335" s="103"/>
      <c r="G335" s="103"/>
      <c r="H335" s="103"/>
      <c r="I335" s="103"/>
      <c r="J335" s="103"/>
      <c r="K335" s="195" t="s">
        <v>740</v>
      </c>
      <c r="L335" s="105" t="s">
        <v>3218</v>
      </c>
      <c r="M335" s="106">
        <f>+M337+M396</f>
        <v>0</v>
      </c>
      <c r="N335" s="106">
        <f>+N337+N396</f>
        <v>0</v>
      </c>
      <c r="O335" s="775">
        <f>+N335-M335</f>
        <v>0</v>
      </c>
      <c r="Q335" s="106">
        <f>+Q337+Q396</f>
        <v>7243</v>
      </c>
      <c r="R335" s="518"/>
      <c r="S335" s="106">
        <f>+S337+S396</f>
        <v>0</v>
      </c>
      <c r="T335" s="106">
        <f>+T337+T396</f>
        <v>0</v>
      </c>
      <c r="U335" s="265"/>
      <c r="V335" s="106">
        <f>+V337+V396</f>
        <v>0</v>
      </c>
      <c r="W335" s="106">
        <f>+W337+W396</f>
        <v>0</v>
      </c>
      <c r="X335" s="518"/>
    </row>
    <row r="336" spans="2:24" ht="17.25" thickTop="1" thickBot="1">
      <c r="K336" s="539"/>
      <c r="L336" s="528"/>
      <c r="M336" s="192"/>
      <c r="N336" s="515"/>
      <c r="O336" s="515"/>
      <c r="Q336" s="515"/>
      <c r="R336" s="192"/>
      <c r="S336" s="192"/>
      <c r="T336" s="192"/>
      <c r="U336" s="265"/>
      <c r="V336" s="192"/>
      <c r="W336" s="192"/>
      <c r="X336" s="192"/>
    </row>
    <row r="337" spans="1:24" ht="17.25" thickTop="1" thickBot="1">
      <c r="B337" s="110" t="s">
        <v>741</v>
      </c>
      <c r="C337" s="242" t="s">
        <v>3459</v>
      </c>
      <c r="D337" s="243"/>
      <c r="E337" s="112"/>
      <c r="F337" s="243"/>
      <c r="G337" s="112"/>
      <c r="H337" s="243"/>
      <c r="I337" s="243"/>
      <c r="J337" s="243"/>
      <c r="K337" s="113" t="s">
        <v>742</v>
      </c>
      <c r="L337" s="114" t="s">
        <v>3218</v>
      </c>
      <c r="M337" s="115">
        <f>SUM(M341:M393)</f>
        <v>0</v>
      </c>
      <c r="N337" s="115">
        <f>SUM(N341:N393)</f>
        <v>0</v>
      </c>
      <c r="O337" s="298">
        <f>+N337-M337</f>
        <v>0</v>
      </c>
      <c r="Q337" s="115">
        <f>SUM(Q341:Q393)</f>
        <v>7228</v>
      </c>
      <c r="R337" s="519"/>
      <c r="S337" s="115">
        <f>SUM(S341:S393)</f>
        <v>0</v>
      </c>
      <c r="T337" s="115">
        <f>SUM(T341:T393)</f>
        <v>0</v>
      </c>
      <c r="U337" s="265"/>
      <c r="V337" s="115">
        <f>SUM(V341:V393)</f>
        <v>0</v>
      </c>
      <c r="W337" s="115">
        <f>SUM(W341:W393)</f>
        <v>0</v>
      </c>
      <c r="X337" s="519"/>
    </row>
    <row r="338" spans="1:24" ht="9" customHeight="1" thickTop="1" thickBot="1">
      <c r="K338" s="540"/>
      <c r="M338" s="265"/>
      <c r="N338" s="379"/>
      <c r="Q338" s="379"/>
      <c r="R338" s="501"/>
      <c r="U338" s="265"/>
      <c r="X338" s="501"/>
    </row>
    <row r="339" spans="1:24" ht="64.5" thickBot="1">
      <c r="B339" s="102" t="s">
        <v>3221</v>
      </c>
      <c r="C339" s="245" t="s">
        <v>48</v>
      </c>
      <c r="D339" s="245"/>
      <c r="E339" s="246"/>
      <c r="F339" s="246"/>
      <c r="G339" s="246"/>
      <c r="H339" s="246"/>
      <c r="I339" s="246"/>
      <c r="J339" s="246"/>
      <c r="K339" s="302" t="s">
        <v>3222</v>
      </c>
      <c r="L339" s="135"/>
      <c r="M339" s="328" t="str">
        <f>+$M$10</f>
        <v>Valore netto al 31/12/2017</v>
      </c>
      <c r="N339" s="779" t="str">
        <f>N$10</f>
        <v>Valore netto al 31/12/2018</v>
      </c>
      <c r="O339" s="779" t="s">
        <v>4064</v>
      </c>
      <c r="P339" s="806"/>
      <c r="Q339" s="779" t="str">
        <f>Q$10</f>
        <v>Prechiusura al ° trimestre 2018</v>
      </c>
      <c r="R339" s="681"/>
      <c r="S339" s="1145" t="str">
        <f>S$330</f>
        <v>Costi da utilizzo contributi 2018</v>
      </c>
      <c r="T339" s="1143" t="str">
        <f>T$330</f>
        <v>Costi da utilizzo contributi DI CUI SOCIO-SAN</v>
      </c>
      <c r="U339" s="1144"/>
      <c r="V339" s="1142" t="str">
        <f>V$330</f>
        <v>Costi da contributi 2018</v>
      </c>
      <c r="W339" s="1143" t="str">
        <f>W$330</f>
        <v>Costi da contributi DI CUI SOCIO-SAN</v>
      </c>
      <c r="X339" s="681"/>
    </row>
    <row r="340" spans="1:24" ht="16.5" hidden="1" thickBot="1">
      <c r="B340" s="719" t="s">
        <v>743</v>
      </c>
      <c r="C340" s="719" t="s">
        <v>3460</v>
      </c>
      <c r="D340" s="719"/>
      <c r="E340" s="720"/>
      <c r="F340" s="719"/>
      <c r="G340" s="720"/>
      <c r="H340" s="720"/>
      <c r="I340" s="719"/>
      <c r="J340" s="719"/>
      <c r="K340" s="721" t="s">
        <v>744</v>
      </c>
      <c r="L340" s="722" t="s">
        <v>3218</v>
      </c>
      <c r="M340" s="1017"/>
      <c r="N340" s="1018"/>
      <c r="O340" s="1019"/>
      <c r="Q340" s="1018"/>
      <c r="R340" s="499"/>
      <c r="S340" s="1016"/>
      <c r="T340" s="1016"/>
      <c r="U340" s="265"/>
      <c r="V340" s="1016"/>
      <c r="W340" s="1016"/>
      <c r="X340" s="499"/>
    </row>
    <row r="341" spans="1:24" hidden="1">
      <c r="A341" s="733"/>
      <c r="B341" s="127" t="s">
        <v>745</v>
      </c>
      <c r="C341" s="127" t="s">
        <v>3461</v>
      </c>
      <c r="D341" s="127"/>
      <c r="E341" s="123"/>
      <c r="F341" s="127"/>
      <c r="G341" s="123"/>
      <c r="H341" s="123"/>
      <c r="I341" s="127"/>
      <c r="J341" s="123"/>
      <c r="K341" s="161" t="s">
        <v>749</v>
      </c>
      <c r="L341" s="125" t="s">
        <v>3218</v>
      </c>
      <c r="M341" s="564"/>
      <c r="N341" s="564"/>
      <c r="O341" s="560">
        <f t="shared" ref="O341:O346" si="10">+N341-M341</f>
        <v>0</v>
      </c>
      <c r="Q341" s="564"/>
      <c r="R341" s="499"/>
      <c r="S341" s="564"/>
      <c r="T341" s="564"/>
      <c r="U341" s="464"/>
      <c r="V341" s="564"/>
      <c r="W341" s="564"/>
      <c r="X341" s="499"/>
    </row>
    <row r="342" spans="1:24">
      <c r="A342" s="1027"/>
      <c r="B342" s="127" t="s">
        <v>754</v>
      </c>
      <c r="C342" s="127" t="s">
        <v>3462</v>
      </c>
      <c r="D342" s="127"/>
      <c r="E342" s="123"/>
      <c r="F342" s="127"/>
      <c r="G342" s="123"/>
      <c r="H342" s="123"/>
      <c r="I342" s="127"/>
      <c r="J342" s="123"/>
      <c r="K342" s="161" t="s">
        <v>756</v>
      </c>
      <c r="L342" s="125" t="s">
        <v>3218</v>
      </c>
      <c r="M342" s="564">
        <f>IF(ISERROR(VLOOKUP($B342,ESTR_PREC!$A$1:$M$6000,6,FALSE))=TRUE,0,VLOOKUP($B342,ESTR_PREC!$A$1:$M$6000,6,FALSE))</f>
        <v>0</v>
      </c>
      <c r="N342" s="225"/>
      <c r="O342" s="560">
        <f t="shared" si="10"/>
        <v>0</v>
      </c>
      <c r="Q342" s="225"/>
      <c r="R342" s="499"/>
      <c r="S342" s="815"/>
      <c r="T342" s="815"/>
      <c r="U342" s="265"/>
      <c r="V342" s="815"/>
      <c r="W342" s="815"/>
      <c r="X342" s="499"/>
    </row>
    <row r="343" spans="1:24">
      <c r="A343" s="1027"/>
      <c r="B343" s="127" t="s">
        <v>757</v>
      </c>
      <c r="C343" s="127" t="s">
        <v>3463</v>
      </c>
      <c r="D343" s="127"/>
      <c r="E343" s="123"/>
      <c r="F343" s="127"/>
      <c r="G343" s="123"/>
      <c r="H343" s="123"/>
      <c r="I343" s="127"/>
      <c r="J343" s="123"/>
      <c r="K343" s="161" t="s">
        <v>758</v>
      </c>
      <c r="L343" s="125" t="s">
        <v>3218</v>
      </c>
      <c r="M343" s="564">
        <f>IF(ISERROR(VLOOKUP($B343,ESTR_PREC!$A$1:$M$6000,6,FALSE))=TRUE,0,VLOOKUP($B343,ESTR_PREC!$A$1:$M$6000,6,FALSE))</f>
        <v>0</v>
      </c>
      <c r="N343" s="225"/>
      <c r="O343" s="560">
        <f t="shared" si="10"/>
        <v>0</v>
      </c>
      <c r="Q343" s="225"/>
      <c r="R343" s="499"/>
      <c r="S343" s="815"/>
      <c r="T343" s="815"/>
      <c r="U343" s="265"/>
      <c r="V343" s="815"/>
      <c r="W343" s="815"/>
      <c r="X343" s="499"/>
    </row>
    <row r="344" spans="1:24" ht="15.75" thickBot="1">
      <c r="A344" s="734"/>
      <c r="B344" s="127" t="s">
        <v>759</v>
      </c>
      <c r="C344" s="127" t="s">
        <v>3464</v>
      </c>
      <c r="D344" s="127"/>
      <c r="E344" s="123"/>
      <c r="F344" s="127"/>
      <c r="G344" s="123"/>
      <c r="H344" s="123"/>
      <c r="I344" s="127"/>
      <c r="J344" s="123"/>
      <c r="K344" s="161" t="s">
        <v>760</v>
      </c>
      <c r="L344" s="125" t="s">
        <v>3218</v>
      </c>
      <c r="M344" s="564">
        <f>IF(ISERROR(VLOOKUP($B344,ESTR_PREC!$A$1:$M$6000,6,FALSE))=TRUE,0,VLOOKUP($B344,ESTR_PREC!$A$1:$M$6000,6,FALSE))</f>
        <v>0</v>
      </c>
      <c r="N344" s="225"/>
      <c r="O344" s="560">
        <f t="shared" si="10"/>
        <v>0</v>
      </c>
      <c r="Q344" s="225"/>
      <c r="R344" s="499"/>
      <c r="S344" s="225"/>
      <c r="T344" s="225"/>
      <c r="U344" s="1020"/>
      <c r="V344" s="225"/>
      <c r="W344" s="225"/>
      <c r="X344" s="499"/>
    </row>
    <row r="345" spans="1:24">
      <c r="B345" s="123" t="s">
        <v>761</v>
      </c>
      <c r="C345" s="123" t="s">
        <v>3465</v>
      </c>
      <c r="D345" s="123"/>
      <c r="E345" s="123"/>
      <c r="F345" s="123"/>
      <c r="G345" s="123"/>
      <c r="H345" s="123"/>
      <c r="I345" s="123"/>
      <c r="J345" s="123"/>
      <c r="K345" s="161" t="s">
        <v>763</v>
      </c>
      <c r="L345" s="125" t="s">
        <v>3218</v>
      </c>
      <c r="M345" s="564">
        <f>IF(ISERROR(VLOOKUP($B345,ESTR_PREC!$A$1:$M$6000,6,FALSE))=TRUE,0,VLOOKUP($B345,ESTR_PREC!$A$1:$M$6000,6,FALSE))</f>
        <v>0</v>
      </c>
      <c r="N345" s="225"/>
      <c r="O345" s="560">
        <f t="shared" si="10"/>
        <v>0</v>
      </c>
      <c r="Q345" s="225"/>
      <c r="R345" s="499"/>
      <c r="S345" s="815"/>
      <c r="T345" s="815"/>
      <c r="U345" s="265"/>
      <c r="V345" s="815"/>
      <c r="W345" s="815"/>
      <c r="X345" s="499"/>
    </row>
    <row r="346" spans="1:24" ht="25.5">
      <c r="B346" s="127" t="s">
        <v>764</v>
      </c>
      <c r="C346" s="127" t="s">
        <v>3466</v>
      </c>
      <c r="D346" s="127"/>
      <c r="E346" s="123"/>
      <c r="F346" s="127"/>
      <c r="G346" s="123"/>
      <c r="H346" s="123"/>
      <c r="I346" s="127"/>
      <c r="J346" s="123"/>
      <c r="K346" s="161" t="s">
        <v>765</v>
      </c>
      <c r="L346" s="125" t="s">
        <v>3218</v>
      </c>
      <c r="M346" s="564">
        <f>IF(ISERROR(VLOOKUP($B346,ESTR_PREC!$A$1:$M$6000,6,FALSE))=TRUE,0,VLOOKUP($B346,ESTR_PREC!$A$1:$M$6000,6,FALSE))</f>
        <v>0</v>
      </c>
      <c r="N346" s="225"/>
      <c r="O346" s="560">
        <f t="shared" si="10"/>
        <v>0</v>
      </c>
      <c r="Q346" s="225"/>
      <c r="R346" s="499"/>
      <c r="S346" s="815"/>
      <c r="T346" s="815"/>
      <c r="U346" s="265"/>
      <c r="V346" s="815"/>
      <c r="W346" s="815"/>
      <c r="X346" s="499"/>
    </row>
    <row r="347" spans="1:24" ht="25.5">
      <c r="B347" s="127" t="s">
        <v>766</v>
      </c>
      <c r="C347" s="127" t="s">
        <v>3467</v>
      </c>
      <c r="D347" s="127"/>
      <c r="E347" s="123"/>
      <c r="F347" s="127"/>
      <c r="G347" s="123"/>
      <c r="H347" s="123"/>
      <c r="I347" s="123"/>
      <c r="J347" s="123"/>
      <c r="K347" s="161" t="s">
        <v>768</v>
      </c>
      <c r="L347" s="125" t="s">
        <v>3218</v>
      </c>
      <c r="M347" s="564">
        <f>IF(ISERROR(VLOOKUP($B347,ESTR_PREC!$A$1:$M$6000,6,FALSE))=TRUE,0,VLOOKUP($B347,ESTR_PREC!$A$1:$M$6000,6,FALSE))</f>
        <v>0</v>
      </c>
      <c r="N347" s="225"/>
      <c r="O347" s="560">
        <f t="shared" ref="O347:O362" si="11">+N347-M347</f>
        <v>0</v>
      </c>
      <c r="Q347" s="225"/>
      <c r="R347" s="499"/>
      <c r="S347" s="225"/>
      <c r="T347" s="225"/>
      <c r="U347" s="265"/>
      <c r="V347" s="225"/>
      <c r="W347" s="225"/>
      <c r="X347" s="499"/>
    </row>
    <row r="348" spans="1:24" ht="25.5">
      <c r="B348" s="127" t="s">
        <v>769</v>
      </c>
      <c r="C348" s="127" t="s">
        <v>3468</v>
      </c>
      <c r="D348" s="127"/>
      <c r="E348" s="123"/>
      <c r="F348" s="127"/>
      <c r="G348" s="123"/>
      <c r="H348" s="123"/>
      <c r="I348" s="127"/>
      <c r="J348" s="123"/>
      <c r="K348" s="161" t="s">
        <v>770</v>
      </c>
      <c r="L348" s="125" t="s">
        <v>3218</v>
      </c>
      <c r="M348" s="564">
        <f>IF(ISERROR(VLOOKUP($B348,ESTR_PREC!$A$1:$M$6000,6,FALSE))=TRUE,0,VLOOKUP($B348,ESTR_PREC!$A$1:$M$6000,6,FALSE))</f>
        <v>0</v>
      </c>
      <c r="N348" s="225"/>
      <c r="O348" s="560">
        <f t="shared" si="11"/>
        <v>0</v>
      </c>
      <c r="Q348" s="225"/>
      <c r="R348" s="499"/>
      <c r="S348" s="815"/>
      <c r="T348" s="815"/>
      <c r="U348" s="265"/>
      <c r="V348" s="815"/>
      <c r="W348" s="815"/>
      <c r="X348" s="499"/>
    </row>
    <row r="349" spans="1:24">
      <c r="B349" s="127" t="s">
        <v>771</v>
      </c>
      <c r="C349" s="127" t="s">
        <v>3469</v>
      </c>
      <c r="D349" s="127"/>
      <c r="E349" s="123"/>
      <c r="F349" s="127"/>
      <c r="G349" s="123"/>
      <c r="H349" s="123"/>
      <c r="I349" s="123"/>
      <c r="J349" s="123"/>
      <c r="K349" s="161" t="s">
        <v>772</v>
      </c>
      <c r="L349" s="125" t="s">
        <v>3218</v>
      </c>
      <c r="M349" s="564">
        <f>IF(ISERROR(VLOOKUP($B349,ESTR_PREC!$A$1:$M$6000,6,FALSE))=TRUE,0,VLOOKUP($B349,ESTR_PREC!$A$1:$M$6000,6,FALSE))</f>
        <v>0</v>
      </c>
      <c r="N349" s="225"/>
      <c r="O349" s="560">
        <f t="shared" si="11"/>
        <v>0</v>
      </c>
      <c r="Q349" s="225"/>
      <c r="R349" s="499"/>
      <c r="S349" s="225"/>
      <c r="T349" s="225"/>
      <c r="U349" s="265"/>
      <c r="V349" s="225"/>
      <c r="W349" s="225"/>
      <c r="X349" s="499"/>
    </row>
    <row r="350" spans="1:24">
      <c r="B350" s="127" t="s">
        <v>773</v>
      </c>
      <c r="C350" s="127" t="s">
        <v>3470</v>
      </c>
      <c r="D350" s="127"/>
      <c r="E350" s="123"/>
      <c r="F350" s="127"/>
      <c r="G350" s="123"/>
      <c r="H350" s="123"/>
      <c r="I350" s="127"/>
      <c r="J350" s="123"/>
      <c r="K350" s="161" t="s">
        <v>774</v>
      </c>
      <c r="L350" s="125" t="s">
        <v>3218</v>
      </c>
      <c r="M350" s="564">
        <f>IF(ISERROR(VLOOKUP($B350,ESTR_PREC!$A$1:$M$6000,6,FALSE))=TRUE,0,VLOOKUP($B350,ESTR_PREC!$A$1:$M$6000,6,FALSE))</f>
        <v>0</v>
      </c>
      <c r="N350" s="225"/>
      <c r="O350" s="560">
        <f t="shared" si="11"/>
        <v>0</v>
      </c>
      <c r="Q350" s="225"/>
      <c r="R350" s="499"/>
      <c r="S350" s="815"/>
      <c r="T350" s="815"/>
      <c r="U350" s="265"/>
      <c r="V350" s="815"/>
      <c r="W350" s="815"/>
      <c r="X350" s="499"/>
    </row>
    <row r="351" spans="1:24">
      <c r="B351" s="127" t="s">
        <v>775</v>
      </c>
      <c r="C351" s="127" t="s">
        <v>3471</v>
      </c>
      <c r="D351" s="127"/>
      <c r="E351" s="123"/>
      <c r="F351" s="127"/>
      <c r="G351" s="123"/>
      <c r="H351" s="123"/>
      <c r="I351" s="123"/>
      <c r="J351" s="123"/>
      <c r="K351" s="161" t="s">
        <v>776</v>
      </c>
      <c r="L351" s="125" t="s">
        <v>3218</v>
      </c>
      <c r="M351" s="564">
        <f>IF(ISERROR(VLOOKUP($B351,ESTR_PREC!$A$1:$M$6000,6,FALSE))=TRUE,0,VLOOKUP($B351,ESTR_PREC!$A$1:$M$6000,6,FALSE))</f>
        <v>0</v>
      </c>
      <c r="N351" s="225"/>
      <c r="O351" s="560">
        <f t="shared" si="11"/>
        <v>0</v>
      </c>
      <c r="Q351" s="225"/>
      <c r="R351" s="499"/>
      <c r="S351" s="225"/>
      <c r="T351" s="225"/>
      <c r="U351" s="265"/>
      <c r="V351" s="225"/>
      <c r="W351" s="225"/>
      <c r="X351" s="499"/>
    </row>
    <row r="352" spans="1:24" ht="25.5">
      <c r="B352" s="127" t="s">
        <v>777</v>
      </c>
      <c r="C352" s="127" t="s">
        <v>3472</v>
      </c>
      <c r="D352" s="127"/>
      <c r="E352" s="123"/>
      <c r="F352" s="127"/>
      <c r="G352" s="123"/>
      <c r="H352" s="123"/>
      <c r="I352" s="127"/>
      <c r="J352" s="123"/>
      <c r="K352" s="161" t="s">
        <v>778</v>
      </c>
      <c r="L352" s="125" t="s">
        <v>3218</v>
      </c>
      <c r="M352" s="564">
        <f>IF(ISERROR(VLOOKUP($B352,ESTR_PREC!$A$1:$M$6000,6,FALSE))=TRUE,0,VLOOKUP($B352,ESTR_PREC!$A$1:$M$6000,6,FALSE))</f>
        <v>0</v>
      </c>
      <c r="N352" s="225"/>
      <c r="O352" s="560">
        <f t="shared" si="11"/>
        <v>0</v>
      </c>
      <c r="Q352" s="225"/>
      <c r="R352" s="499"/>
      <c r="S352" s="815"/>
      <c r="T352" s="815"/>
      <c r="U352" s="265"/>
      <c r="V352" s="815"/>
      <c r="W352" s="815"/>
      <c r="X352" s="499"/>
    </row>
    <row r="353" spans="2:24">
      <c r="B353" s="127" t="s">
        <v>779</v>
      </c>
      <c r="C353" s="127" t="s">
        <v>4444</v>
      </c>
      <c r="D353" s="127"/>
      <c r="E353" s="123"/>
      <c r="F353" s="127"/>
      <c r="G353" s="123"/>
      <c r="H353" s="123"/>
      <c r="I353" s="127"/>
      <c r="J353" s="127"/>
      <c r="K353" s="228" t="s">
        <v>781</v>
      </c>
      <c r="L353" s="125" t="s">
        <v>3218</v>
      </c>
      <c r="M353" s="564">
        <f>IF(ISERROR(VLOOKUP($B353,ESTR_PREC!$A$1:$M$6000,6,FALSE))=TRUE,0,VLOOKUP($B353,ESTR_PREC!$A$1:$M$6000,6,FALSE))</f>
        <v>0</v>
      </c>
      <c r="N353" s="225"/>
      <c r="O353" s="560">
        <f t="shared" si="11"/>
        <v>0</v>
      </c>
      <c r="Q353" s="225"/>
      <c r="R353" s="499"/>
      <c r="S353" s="225"/>
      <c r="T353" s="225"/>
      <c r="U353" s="265"/>
      <c r="V353" s="225"/>
      <c r="W353" s="225"/>
      <c r="X353" s="499"/>
    </row>
    <row r="354" spans="2:24">
      <c r="B354" s="127" t="s">
        <v>782</v>
      </c>
      <c r="C354" s="127" t="s">
        <v>4445</v>
      </c>
      <c r="D354" s="127"/>
      <c r="E354" s="123"/>
      <c r="F354" s="127"/>
      <c r="G354" s="123"/>
      <c r="H354" s="123"/>
      <c r="I354" s="127"/>
      <c r="J354" s="127"/>
      <c r="K354" s="228" t="s">
        <v>783</v>
      </c>
      <c r="L354" s="125" t="s">
        <v>3218</v>
      </c>
      <c r="M354" s="564">
        <f>IF(ISERROR(VLOOKUP($B354,ESTR_PREC!$A$1:$M$6000,6,FALSE))=TRUE,0,VLOOKUP($B354,ESTR_PREC!$A$1:$M$6000,6,FALSE))</f>
        <v>0</v>
      </c>
      <c r="N354" s="225"/>
      <c r="O354" s="560">
        <f t="shared" si="11"/>
        <v>0</v>
      </c>
      <c r="Q354" s="225">
        <v>302</v>
      </c>
      <c r="R354" s="499"/>
      <c r="S354" s="225"/>
      <c r="T354" s="225"/>
      <c r="U354" s="265"/>
      <c r="V354" s="225"/>
      <c r="W354" s="225"/>
      <c r="X354" s="499"/>
    </row>
    <row r="355" spans="2:24">
      <c r="B355" s="127" t="s">
        <v>784</v>
      </c>
      <c r="C355" s="127" t="s">
        <v>4446</v>
      </c>
      <c r="D355" s="127"/>
      <c r="E355" s="123"/>
      <c r="F355" s="127"/>
      <c r="G355" s="123"/>
      <c r="H355" s="123"/>
      <c r="I355" s="127"/>
      <c r="J355" s="127"/>
      <c r="K355" s="228" t="s">
        <v>785</v>
      </c>
      <c r="L355" s="125" t="s">
        <v>3218</v>
      </c>
      <c r="M355" s="564">
        <f>IF(ISERROR(VLOOKUP($B355,ESTR_PREC!$A$1:$M$6000,6,FALSE))=TRUE,0,VLOOKUP($B355,ESTR_PREC!$A$1:$M$6000,6,FALSE))</f>
        <v>0</v>
      </c>
      <c r="N355" s="225"/>
      <c r="O355" s="560">
        <f t="shared" si="11"/>
        <v>0</v>
      </c>
      <c r="Q355" s="225"/>
      <c r="R355" s="499"/>
      <c r="S355" s="225"/>
      <c r="T355" s="225"/>
      <c r="U355" s="265"/>
      <c r="V355" s="225"/>
      <c r="W355" s="225"/>
      <c r="X355" s="499"/>
    </row>
    <row r="356" spans="2:24">
      <c r="B356" s="127" t="s">
        <v>786</v>
      </c>
      <c r="C356" s="127" t="s">
        <v>3473</v>
      </c>
      <c r="D356" s="127"/>
      <c r="E356" s="123"/>
      <c r="F356" s="127"/>
      <c r="G356" s="123"/>
      <c r="H356" s="123"/>
      <c r="I356" s="123"/>
      <c r="J356" s="123"/>
      <c r="K356" s="161" t="s">
        <v>787</v>
      </c>
      <c r="L356" s="125" t="s">
        <v>3218</v>
      </c>
      <c r="M356" s="564">
        <f>IF(ISERROR(VLOOKUP($B356,ESTR_PREC!$A$1:$M$6000,6,FALSE))=TRUE,0,VLOOKUP($B356,ESTR_PREC!$A$1:$M$6000,6,FALSE))</f>
        <v>0</v>
      </c>
      <c r="N356" s="225"/>
      <c r="O356" s="560">
        <f t="shared" si="11"/>
        <v>0</v>
      </c>
      <c r="Q356" s="225"/>
      <c r="R356" s="499"/>
      <c r="S356" s="225"/>
      <c r="T356" s="225"/>
      <c r="U356" s="265"/>
      <c r="V356" s="225"/>
      <c r="W356" s="225"/>
      <c r="X356" s="499"/>
    </row>
    <row r="357" spans="2:24" ht="25.5">
      <c r="B357" s="342" t="s">
        <v>788</v>
      </c>
      <c r="C357" s="127" t="s">
        <v>3474</v>
      </c>
      <c r="D357" s="344"/>
      <c r="E357" s="345"/>
      <c r="F357" s="344"/>
      <c r="G357" s="345"/>
      <c r="H357" s="345"/>
      <c r="I357" s="345"/>
      <c r="J357" s="345"/>
      <c r="K357" s="355" t="s">
        <v>789</v>
      </c>
      <c r="L357" s="125" t="s">
        <v>3218</v>
      </c>
      <c r="M357" s="564">
        <f>IF(ISERROR(VLOOKUP($B357,ESTR_PREC!$A$1:$M$6000,6,FALSE))=TRUE,0,VLOOKUP($B357,ESTR_PREC!$A$1:$M$6000,6,FALSE))</f>
        <v>0</v>
      </c>
      <c r="N357" s="225"/>
      <c r="O357" s="560">
        <f t="shared" si="11"/>
        <v>0</v>
      </c>
      <c r="Q357" s="225"/>
      <c r="R357" s="499"/>
      <c r="S357" s="225"/>
      <c r="T357" s="225"/>
      <c r="U357" s="265"/>
      <c r="V357" s="225"/>
      <c r="W357" s="225"/>
      <c r="X357" s="499"/>
    </row>
    <row r="358" spans="2:24">
      <c r="B358" s="127" t="s">
        <v>790</v>
      </c>
      <c r="C358" s="127" t="s">
        <v>3475</v>
      </c>
      <c r="D358" s="127"/>
      <c r="E358" s="123"/>
      <c r="F358" s="127"/>
      <c r="G358" s="123"/>
      <c r="H358" s="123"/>
      <c r="I358" s="127"/>
      <c r="J358" s="123"/>
      <c r="K358" s="355" t="s">
        <v>791</v>
      </c>
      <c r="L358" s="125" t="s">
        <v>3218</v>
      </c>
      <c r="M358" s="564">
        <f>IF(ISERROR(VLOOKUP($B358,ESTR_PREC!$A$1:$M$6000,6,FALSE))=TRUE,0,VLOOKUP($B358,ESTR_PREC!$A$1:$M$6000,6,FALSE))</f>
        <v>0</v>
      </c>
      <c r="N358" s="225"/>
      <c r="O358" s="560">
        <f t="shared" si="11"/>
        <v>0</v>
      </c>
      <c r="Q358" s="225"/>
      <c r="R358" s="499"/>
      <c r="S358" s="815"/>
      <c r="T358" s="815"/>
      <c r="U358" s="265"/>
      <c r="V358" s="815"/>
      <c r="W358" s="815"/>
      <c r="X358" s="499"/>
    </row>
    <row r="359" spans="2:24" ht="25.5">
      <c r="B359" s="127" t="s">
        <v>792</v>
      </c>
      <c r="C359" s="127" t="s">
        <v>3476</v>
      </c>
      <c r="D359" s="127"/>
      <c r="E359" s="123"/>
      <c r="F359" s="127"/>
      <c r="G359" s="123"/>
      <c r="H359" s="123"/>
      <c r="I359" s="123"/>
      <c r="J359" s="123"/>
      <c r="K359" s="355" t="s">
        <v>793</v>
      </c>
      <c r="L359" s="125" t="s">
        <v>3218</v>
      </c>
      <c r="M359" s="564">
        <f>IF(ISERROR(VLOOKUP($B359,ESTR_PREC!$A$1:$M$6000,6,FALSE))=TRUE,0,VLOOKUP($B359,ESTR_PREC!$A$1:$M$6000,6,FALSE))</f>
        <v>0</v>
      </c>
      <c r="N359" s="225"/>
      <c r="O359" s="560">
        <f t="shared" si="11"/>
        <v>0</v>
      </c>
      <c r="Q359" s="225"/>
      <c r="R359" s="499"/>
      <c r="S359" s="225"/>
      <c r="T359" s="225"/>
      <c r="U359" s="265"/>
      <c r="V359" s="225"/>
      <c r="W359" s="225"/>
      <c r="X359" s="499"/>
    </row>
    <row r="360" spans="2:24" ht="25.5">
      <c r="B360" s="342" t="s">
        <v>794</v>
      </c>
      <c r="C360" s="127" t="s">
        <v>3477</v>
      </c>
      <c r="D360" s="344"/>
      <c r="E360" s="345"/>
      <c r="F360" s="344"/>
      <c r="G360" s="345"/>
      <c r="H360" s="345"/>
      <c r="I360" s="345"/>
      <c r="J360" s="345"/>
      <c r="K360" s="355" t="s">
        <v>795</v>
      </c>
      <c r="L360" s="125" t="s">
        <v>3218</v>
      </c>
      <c r="M360" s="564">
        <f>IF(ISERROR(VLOOKUP($B360,ESTR_PREC!$A$1:$M$6000,6,FALSE))=TRUE,0,VLOOKUP($B360,ESTR_PREC!$A$1:$M$6000,6,FALSE))</f>
        <v>0</v>
      </c>
      <c r="N360" s="225"/>
      <c r="O360" s="560">
        <f t="shared" si="11"/>
        <v>0</v>
      </c>
      <c r="Q360" s="225"/>
      <c r="R360" s="499"/>
      <c r="S360" s="225"/>
      <c r="T360" s="225"/>
      <c r="U360" s="265"/>
      <c r="V360" s="225"/>
      <c r="W360" s="225"/>
      <c r="X360" s="499"/>
    </row>
    <row r="361" spans="2:24" ht="25.5">
      <c r="B361" s="342" t="s">
        <v>796</v>
      </c>
      <c r="C361" s="127" t="s">
        <v>3478</v>
      </c>
      <c r="D361" s="344"/>
      <c r="E361" s="345"/>
      <c r="F361" s="344"/>
      <c r="G361" s="345"/>
      <c r="H361" s="345"/>
      <c r="I361" s="345"/>
      <c r="J361" s="345"/>
      <c r="K361" s="355" t="s">
        <v>797</v>
      </c>
      <c r="L361" s="125" t="s">
        <v>3218</v>
      </c>
      <c r="M361" s="564">
        <f>IF(ISERROR(VLOOKUP($B361,ESTR_PREC!$A$1:$M$6000,6,FALSE))=TRUE,0,VLOOKUP($B361,ESTR_PREC!$A$1:$M$6000,6,FALSE))</f>
        <v>0</v>
      </c>
      <c r="N361" s="225"/>
      <c r="O361" s="560">
        <f t="shared" si="11"/>
        <v>0</v>
      </c>
      <c r="Q361" s="225"/>
      <c r="R361" s="499"/>
      <c r="S361" s="225"/>
      <c r="T361" s="225"/>
      <c r="U361" s="265"/>
      <c r="V361" s="225"/>
      <c r="W361" s="225"/>
      <c r="X361" s="499"/>
    </row>
    <row r="362" spans="2:24" ht="27.75" customHeight="1">
      <c r="B362" s="127" t="s">
        <v>798</v>
      </c>
      <c r="C362" s="127" t="s">
        <v>3479</v>
      </c>
      <c r="D362" s="127"/>
      <c r="E362" s="123"/>
      <c r="F362" s="127"/>
      <c r="G362" s="123"/>
      <c r="H362" s="123"/>
      <c r="I362" s="127"/>
      <c r="J362" s="123"/>
      <c r="K362" s="783" t="s">
        <v>799</v>
      </c>
      <c r="L362" s="125" t="s">
        <v>3218</v>
      </c>
      <c r="M362" s="564">
        <f>IF(ISERROR(VLOOKUP($B362,ESTR_PREC!$A$1:$M$6000,6,FALSE))=TRUE,0,VLOOKUP($B362,ESTR_PREC!$A$1:$M$6000,6,FALSE))</f>
        <v>0</v>
      </c>
      <c r="N362" s="225"/>
      <c r="O362" s="560">
        <f t="shared" si="11"/>
        <v>0</v>
      </c>
      <c r="Q362" s="225"/>
      <c r="R362" s="499"/>
      <c r="S362" s="815"/>
      <c r="T362" s="815"/>
      <c r="U362" s="265"/>
      <c r="V362" s="815"/>
      <c r="W362" s="815"/>
      <c r="X362" s="499"/>
    </row>
    <row r="363" spans="2:24" hidden="1">
      <c r="B363" s="879" t="s">
        <v>800</v>
      </c>
      <c r="C363" s="879" t="s">
        <v>4447</v>
      </c>
      <c r="D363" s="879"/>
      <c r="E363" s="880"/>
      <c r="F363" s="879"/>
      <c r="G363" s="880"/>
      <c r="H363" s="880"/>
      <c r="I363" s="879"/>
      <c r="J363" s="879"/>
      <c r="K363" s="889" t="s">
        <v>802</v>
      </c>
      <c r="L363" s="882" t="s">
        <v>3218</v>
      </c>
      <c r="M363" s="815"/>
      <c r="N363" s="343"/>
      <c r="O363" s="815"/>
      <c r="Q363" s="343"/>
      <c r="R363" s="499"/>
      <c r="S363" s="343"/>
      <c r="T363" s="343"/>
      <c r="U363" s="265"/>
      <c r="V363" s="343"/>
      <c r="W363" s="343"/>
      <c r="X363" s="499"/>
    </row>
    <row r="364" spans="2:24">
      <c r="B364" s="127" t="s">
        <v>803</v>
      </c>
      <c r="C364" s="127" t="s">
        <v>3480</v>
      </c>
      <c r="D364" s="127"/>
      <c r="E364" s="123"/>
      <c r="F364" s="127"/>
      <c r="G364" s="123"/>
      <c r="H364" s="123"/>
      <c r="I364" s="123"/>
      <c r="J364" s="123"/>
      <c r="K364" s="355" t="s">
        <v>806</v>
      </c>
      <c r="L364" s="125" t="s">
        <v>3218</v>
      </c>
      <c r="M364" s="564">
        <f>IF(ISERROR(VLOOKUP($B364,ESTR_PREC!$A$1:$M$6000,6,FALSE))=TRUE,0,VLOOKUP($B364,ESTR_PREC!$A$1:$M$6000,6,FALSE))</f>
        <v>0</v>
      </c>
      <c r="N364" s="225"/>
      <c r="O364" s="560">
        <f>+N364-M364</f>
        <v>0</v>
      </c>
      <c r="Q364" s="225"/>
      <c r="R364" s="499"/>
      <c r="S364" s="225"/>
      <c r="T364" s="225"/>
      <c r="U364" s="265"/>
      <c r="V364" s="225"/>
      <c r="W364" s="225"/>
      <c r="X364" s="499"/>
    </row>
    <row r="365" spans="2:24">
      <c r="B365" s="127" t="s">
        <v>808</v>
      </c>
      <c r="C365" s="127" t="s">
        <v>3481</v>
      </c>
      <c r="D365" s="127"/>
      <c r="E365" s="123"/>
      <c r="F365" s="127"/>
      <c r="G365" s="123"/>
      <c r="H365" s="123"/>
      <c r="I365" s="123"/>
      <c r="J365" s="123"/>
      <c r="K365" s="319" t="s">
        <v>810</v>
      </c>
      <c r="L365" s="125" t="s">
        <v>3218</v>
      </c>
      <c r="M365" s="564">
        <f>IF(ISERROR(VLOOKUP($B365,ESTR_PREC!$A$1:$M$6000,6,FALSE))=TRUE,0,VLOOKUP($B365,ESTR_PREC!$A$1:$M$6000,6,FALSE))</f>
        <v>0</v>
      </c>
      <c r="N365" s="225"/>
      <c r="O365" s="560">
        <f>+N365-M365</f>
        <v>0</v>
      </c>
      <c r="Q365" s="225"/>
      <c r="R365" s="499"/>
      <c r="S365" s="225"/>
      <c r="T365" s="225"/>
      <c r="U365" s="265"/>
      <c r="V365" s="225"/>
      <c r="W365" s="225"/>
      <c r="X365" s="499"/>
    </row>
    <row r="366" spans="2:24" ht="25.5">
      <c r="B366" s="127" t="s">
        <v>814</v>
      </c>
      <c r="C366" s="127" t="s">
        <v>3482</v>
      </c>
      <c r="D366" s="127"/>
      <c r="E366" s="123"/>
      <c r="F366" s="127"/>
      <c r="G366" s="123"/>
      <c r="H366" s="123"/>
      <c r="I366" s="123"/>
      <c r="J366" s="123"/>
      <c r="K366" s="319" t="s">
        <v>816</v>
      </c>
      <c r="L366" s="125" t="s">
        <v>3218</v>
      </c>
      <c r="M366" s="564">
        <f>IF(ISERROR(VLOOKUP($B366,ESTR_PREC!$A$1:$M$6000,6,FALSE))=TRUE,0,VLOOKUP($B366,ESTR_PREC!$A$1:$M$6000,6,FALSE))</f>
        <v>0</v>
      </c>
      <c r="N366" s="225"/>
      <c r="O366" s="560">
        <f>+N366-M366</f>
        <v>0</v>
      </c>
      <c r="Q366" s="225"/>
      <c r="R366" s="499"/>
      <c r="S366" s="225"/>
      <c r="T366" s="225"/>
      <c r="U366" s="265"/>
      <c r="V366" s="225"/>
      <c r="W366" s="225"/>
      <c r="X366" s="499"/>
    </row>
    <row r="367" spans="2:24">
      <c r="B367" s="127" t="s">
        <v>817</v>
      </c>
      <c r="C367" s="127" t="s">
        <v>4448</v>
      </c>
      <c r="D367" s="127"/>
      <c r="E367" s="123"/>
      <c r="F367" s="127"/>
      <c r="G367" s="123"/>
      <c r="H367" s="123"/>
      <c r="I367" s="127"/>
      <c r="J367" s="127"/>
      <c r="K367" s="346" t="s">
        <v>819</v>
      </c>
      <c r="L367" s="125" t="s">
        <v>3218</v>
      </c>
      <c r="M367" s="564">
        <f>IF(ISERROR(VLOOKUP($B367,ESTR_PREC!$A$1:$M$6000,6,FALSE))=TRUE,0,VLOOKUP($B367,ESTR_PREC!$A$1:$M$6000,6,FALSE))</f>
        <v>0</v>
      </c>
      <c r="N367" s="225"/>
      <c r="O367" s="560">
        <f>+N367-M367</f>
        <v>0</v>
      </c>
      <c r="Q367" s="225"/>
      <c r="R367" s="499"/>
      <c r="S367" s="225"/>
      <c r="T367" s="225"/>
      <c r="U367" s="265"/>
      <c r="V367" s="225"/>
      <c r="W367" s="225"/>
      <c r="X367" s="499"/>
    </row>
    <row r="368" spans="2:24" ht="25.5" hidden="1">
      <c r="B368" s="879" t="s">
        <v>822</v>
      </c>
      <c r="C368" s="879" t="s">
        <v>3483</v>
      </c>
      <c r="D368" s="879"/>
      <c r="E368" s="880"/>
      <c r="F368" s="879"/>
      <c r="G368" s="880"/>
      <c r="H368" s="880"/>
      <c r="I368" s="880"/>
      <c r="J368" s="880"/>
      <c r="K368" s="891" t="s">
        <v>3484</v>
      </c>
      <c r="L368" s="882" t="s">
        <v>3218</v>
      </c>
      <c r="M368" s="815"/>
      <c r="N368" s="343"/>
      <c r="O368" s="815"/>
      <c r="Q368" s="343"/>
      <c r="R368" s="499"/>
      <c r="S368" s="343"/>
      <c r="T368" s="343"/>
      <c r="U368" s="265"/>
      <c r="V368" s="343"/>
      <c r="W368" s="343"/>
      <c r="X368" s="499"/>
    </row>
    <row r="369" spans="2:24" ht="25.5">
      <c r="B369" s="127" t="s">
        <v>824</v>
      </c>
      <c r="C369" s="127" t="s">
        <v>3485</v>
      </c>
      <c r="D369" s="127"/>
      <c r="E369" s="123"/>
      <c r="F369" s="127"/>
      <c r="G369" s="123"/>
      <c r="H369" s="123"/>
      <c r="I369" s="123"/>
      <c r="J369" s="123"/>
      <c r="K369" s="319" t="s">
        <v>825</v>
      </c>
      <c r="L369" s="125" t="s">
        <v>3218</v>
      </c>
      <c r="M369" s="564">
        <f>IF(ISERROR(VLOOKUP($B369,ESTR_PREC!$A$1:$M$6000,6,FALSE))=TRUE,0,VLOOKUP($B369,ESTR_PREC!$A$1:$M$6000,6,FALSE))</f>
        <v>0</v>
      </c>
      <c r="N369" s="225"/>
      <c r="O369" s="560">
        <f t="shared" ref="O369:O380" si="12">+N369-M369</f>
        <v>0</v>
      </c>
      <c r="Q369" s="225">
        <v>237</v>
      </c>
      <c r="R369" s="499"/>
      <c r="S369" s="225"/>
      <c r="T369" s="225"/>
      <c r="U369" s="265"/>
      <c r="V369" s="225"/>
      <c r="W369" s="225"/>
      <c r="X369" s="499"/>
    </row>
    <row r="370" spans="2:24">
      <c r="B370" s="127" t="s">
        <v>826</v>
      </c>
      <c r="C370" s="127" t="s">
        <v>3486</v>
      </c>
      <c r="D370" s="127"/>
      <c r="E370" s="123"/>
      <c r="F370" s="127"/>
      <c r="G370" s="123"/>
      <c r="H370" s="123"/>
      <c r="I370" s="123"/>
      <c r="J370" s="123"/>
      <c r="K370" s="319" t="s">
        <v>827</v>
      </c>
      <c r="L370" s="125" t="s">
        <v>3218</v>
      </c>
      <c r="M370" s="564">
        <f>IF(ISERROR(VLOOKUP($B370,ESTR_PREC!$A$1:$M$6000,6,FALSE))=TRUE,0,VLOOKUP($B370,ESTR_PREC!$A$1:$M$6000,6,FALSE))</f>
        <v>0</v>
      </c>
      <c r="N370" s="225"/>
      <c r="O370" s="560">
        <f t="shared" si="12"/>
        <v>0</v>
      </c>
      <c r="Q370" s="225"/>
      <c r="R370" s="499"/>
      <c r="S370" s="225"/>
      <c r="T370" s="225"/>
      <c r="U370" s="265"/>
      <c r="V370" s="225"/>
      <c r="W370" s="225"/>
      <c r="X370" s="499"/>
    </row>
    <row r="371" spans="2:24">
      <c r="B371" s="127" t="s">
        <v>828</v>
      </c>
      <c r="C371" s="127" t="s">
        <v>3487</v>
      </c>
      <c r="D371" s="127"/>
      <c r="E371" s="123"/>
      <c r="F371" s="127"/>
      <c r="G371" s="123"/>
      <c r="H371" s="123"/>
      <c r="I371" s="123"/>
      <c r="J371" s="123"/>
      <c r="K371" s="319" t="s">
        <v>829</v>
      </c>
      <c r="L371" s="125" t="s">
        <v>3218</v>
      </c>
      <c r="M371" s="564">
        <f>IF(ISERROR(VLOOKUP($B371,ESTR_PREC!$A$1:$M$6000,6,FALSE))=TRUE,0,VLOOKUP($B371,ESTR_PREC!$A$1:$M$6000,6,FALSE))</f>
        <v>0</v>
      </c>
      <c r="N371" s="225"/>
      <c r="O371" s="560">
        <f t="shared" si="12"/>
        <v>0</v>
      </c>
      <c r="Q371" s="225"/>
      <c r="R371" s="499"/>
      <c r="S371" s="225"/>
      <c r="T371" s="225"/>
      <c r="U371" s="265"/>
      <c r="V371" s="225"/>
      <c r="W371" s="225"/>
      <c r="X371" s="499"/>
    </row>
    <row r="372" spans="2:24" ht="25.5">
      <c r="B372" s="127" t="s">
        <v>830</v>
      </c>
      <c r="C372" s="127" t="s">
        <v>3488</v>
      </c>
      <c r="D372" s="127"/>
      <c r="E372" s="123"/>
      <c r="F372" s="127"/>
      <c r="G372" s="123"/>
      <c r="H372" s="123"/>
      <c r="I372" s="123"/>
      <c r="J372" s="123"/>
      <c r="K372" s="319" t="s">
        <v>831</v>
      </c>
      <c r="L372" s="125" t="s">
        <v>3218</v>
      </c>
      <c r="M372" s="564">
        <f>IF(ISERROR(VLOOKUP($B372,ESTR_PREC!$A$1:$M$6000,6,FALSE))=TRUE,0,VLOOKUP($B372,ESTR_PREC!$A$1:$M$6000,6,FALSE))</f>
        <v>0</v>
      </c>
      <c r="N372" s="225"/>
      <c r="O372" s="560">
        <f t="shared" si="12"/>
        <v>0</v>
      </c>
      <c r="Q372" s="225">
        <v>37</v>
      </c>
      <c r="R372" s="499"/>
      <c r="S372" s="225"/>
      <c r="T372" s="225"/>
      <c r="U372" s="265"/>
      <c r="V372" s="225"/>
      <c r="W372" s="225"/>
      <c r="X372" s="499"/>
    </row>
    <row r="373" spans="2:24" ht="25.5">
      <c r="B373" s="127" t="s">
        <v>832</v>
      </c>
      <c r="C373" s="127" t="s">
        <v>3489</v>
      </c>
      <c r="D373" s="127"/>
      <c r="E373" s="123"/>
      <c r="F373" s="127"/>
      <c r="G373" s="123"/>
      <c r="H373" s="123"/>
      <c r="I373" s="123"/>
      <c r="J373" s="123"/>
      <c r="K373" s="319" t="s">
        <v>833</v>
      </c>
      <c r="L373" s="125" t="s">
        <v>3218</v>
      </c>
      <c r="M373" s="564">
        <f>IF(ISERROR(VLOOKUP($B373,ESTR_PREC!$A$1:$M$6000,6,FALSE))=TRUE,0,VLOOKUP($B373,ESTR_PREC!$A$1:$M$6000,6,FALSE))</f>
        <v>0</v>
      </c>
      <c r="N373" s="225"/>
      <c r="O373" s="560">
        <f t="shared" si="12"/>
        <v>0</v>
      </c>
      <c r="Q373" s="225">
        <v>6566</v>
      </c>
      <c r="R373" s="499"/>
      <c r="S373" s="225"/>
      <c r="T373" s="225"/>
      <c r="U373" s="265"/>
      <c r="V373" s="225"/>
      <c r="W373" s="225"/>
      <c r="X373" s="499"/>
    </row>
    <row r="374" spans="2:24">
      <c r="B374" s="127" t="s">
        <v>834</v>
      </c>
      <c r="C374" s="127" t="s">
        <v>3490</v>
      </c>
      <c r="D374" s="127"/>
      <c r="E374" s="123"/>
      <c r="F374" s="127"/>
      <c r="G374" s="123"/>
      <c r="H374" s="123"/>
      <c r="I374" s="123"/>
      <c r="J374" s="123"/>
      <c r="K374" s="319" t="s">
        <v>835</v>
      </c>
      <c r="L374" s="125" t="s">
        <v>3218</v>
      </c>
      <c r="M374" s="564">
        <f>IF(ISERROR(VLOOKUP($B374,ESTR_PREC!$A$1:$M$6000,6,FALSE))=TRUE,0,VLOOKUP($B374,ESTR_PREC!$A$1:$M$6000,6,FALSE))</f>
        <v>0</v>
      </c>
      <c r="N374" s="225"/>
      <c r="O374" s="560">
        <f t="shared" si="12"/>
        <v>0</v>
      </c>
      <c r="Q374" s="225"/>
      <c r="R374" s="499"/>
      <c r="S374" s="225"/>
      <c r="T374" s="225"/>
      <c r="U374" s="265"/>
      <c r="V374" s="225"/>
      <c r="W374" s="225"/>
      <c r="X374" s="499"/>
    </row>
    <row r="375" spans="2:24" ht="25.5">
      <c r="B375" s="127" t="s">
        <v>836</v>
      </c>
      <c r="C375" s="127" t="s">
        <v>3491</v>
      </c>
      <c r="D375" s="127"/>
      <c r="E375" s="123"/>
      <c r="F375" s="127"/>
      <c r="G375" s="123"/>
      <c r="H375" s="123"/>
      <c r="I375" s="123"/>
      <c r="J375" s="123"/>
      <c r="K375" s="319" t="s">
        <v>837</v>
      </c>
      <c r="L375" s="125" t="s">
        <v>3218</v>
      </c>
      <c r="M375" s="564">
        <f>IF(ISERROR(VLOOKUP($B375,ESTR_PREC!$A$1:$M$6000,6,FALSE))=TRUE,0,VLOOKUP($B375,ESTR_PREC!$A$1:$M$6000,6,FALSE))</f>
        <v>0</v>
      </c>
      <c r="N375" s="225"/>
      <c r="O375" s="560">
        <f t="shared" si="12"/>
        <v>0</v>
      </c>
      <c r="Q375" s="225">
        <v>30</v>
      </c>
      <c r="R375" s="499"/>
      <c r="S375" s="225"/>
      <c r="T375" s="225"/>
      <c r="U375" s="265"/>
      <c r="V375" s="225"/>
      <c r="W375" s="225"/>
      <c r="X375" s="499"/>
    </row>
    <row r="376" spans="2:24" ht="25.5">
      <c r="B376" s="127" t="s">
        <v>838</v>
      </c>
      <c r="C376" s="127" t="s">
        <v>3492</v>
      </c>
      <c r="D376" s="127"/>
      <c r="E376" s="123"/>
      <c r="F376" s="127"/>
      <c r="G376" s="123"/>
      <c r="H376" s="123"/>
      <c r="I376" s="123"/>
      <c r="J376" s="123"/>
      <c r="K376" s="319" t="s">
        <v>839</v>
      </c>
      <c r="L376" s="125" t="s">
        <v>3218</v>
      </c>
      <c r="M376" s="564">
        <f>IF(ISERROR(VLOOKUP($B376,ESTR_PREC!$A$1:$M$6000,6,FALSE))=TRUE,0,VLOOKUP($B376,ESTR_PREC!$A$1:$M$6000,6,FALSE))</f>
        <v>0</v>
      </c>
      <c r="N376" s="225"/>
      <c r="O376" s="560">
        <f t="shared" si="12"/>
        <v>0</v>
      </c>
      <c r="Q376" s="225">
        <v>2</v>
      </c>
      <c r="R376" s="499"/>
      <c r="S376" s="225"/>
      <c r="T376" s="225"/>
      <c r="U376" s="265"/>
      <c r="V376" s="225"/>
      <c r="W376" s="225"/>
      <c r="X376" s="499"/>
    </row>
    <row r="377" spans="2:24">
      <c r="B377" s="127" t="s">
        <v>840</v>
      </c>
      <c r="C377" s="127" t="s">
        <v>4449</v>
      </c>
      <c r="D377" s="127"/>
      <c r="E377" s="123"/>
      <c r="F377" s="127"/>
      <c r="G377" s="123"/>
      <c r="H377" s="123"/>
      <c r="I377" s="127"/>
      <c r="J377" s="127"/>
      <c r="K377" s="346" t="s">
        <v>841</v>
      </c>
      <c r="L377" s="125"/>
      <c r="M377" s="564">
        <f>IF(ISERROR(VLOOKUP($B377,ESTR_PREC!$A$1:$M$6000,6,FALSE))=TRUE,0,VLOOKUP($B377,ESTR_PREC!$A$1:$M$6000,6,FALSE))</f>
        <v>0</v>
      </c>
      <c r="N377" s="225"/>
      <c r="O377" s="560">
        <f t="shared" si="12"/>
        <v>0</v>
      </c>
      <c r="Q377" s="225"/>
      <c r="R377" s="499"/>
      <c r="S377" s="225"/>
      <c r="T377" s="225"/>
      <c r="U377" s="265"/>
      <c r="V377" s="225"/>
      <c r="W377" s="225"/>
      <c r="X377" s="499"/>
    </row>
    <row r="378" spans="2:24">
      <c r="B378" s="342" t="s">
        <v>842</v>
      </c>
      <c r="C378" s="127" t="s">
        <v>3493</v>
      </c>
      <c r="D378" s="127"/>
      <c r="E378" s="123"/>
      <c r="F378" s="127"/>
      <c r="G378" s="123"/>
      <c r="H378" s="123"/>
      <c r="I378" s="127"/>
      <c r="J378" s="127"/>
      <c r="K378" s="346" t="s">
        <v>843</v>
      </c>
      <c r="L378" s="125" t="s">
        <v>3218</v>
      </c>
      <c r="M378" s="564">
        <f>IF(ISERROR(VLOOKUP($B378,ESTR_PREC!$A$1:$M$6000,6,FALSE))=TRUE,0,VLOOKUP($B378,ESTR_PREC!$A$1:$M$6000,6,FALSE))</f>
        <v>0</v>
      </c>
      <c r="N378" s="225"/>
      <c r="O378" s="560">
        <f t="shared" si="12"/>
        <v>0</v>
      </c>
      <c r="Q378" s="225"/>
      <c r="R378" s="499"/>
      <c r="S378" s="225"/>
      <c r="T378" s="225"/>
      <c r="U378" s="265"/>
      <c r="V378" s="225"/>
      <c r="W378" s="225"/>
      <c r="X378" s="499"/>
    </row>
    <row r="379" spans="2:24" ht="25.5">
      <c r="B379" s="342" t="s">
        <v>844</v>
      </c>
      <c r="C379" s="127" t="s">
        <v>3494</v>
      </c>
      <c r="D379" s="127"/>
      <c r="E379" s="123"/>
      <c r="F379" s="127"/>
      <c r="G379" s="123"/>
      <c r="H379" s="123"/>
      <c r="I379" s="127"/>
      <c r="J379" s="127"/>
      <c r="K379" s="346" t="s">
        <v>845</v>
      </c>
      <c r="L379" s="125" t="s">
        <v>3218</v>
      </c>
      <c r="M379" s="564">
        <f>IF(ISERROR(VLOOKUP($B379,ESTR_PREC!$A$1:$M$6000,6,FALSE))=TRUE,0,VLOOKUP($B379,ESTR_PREC!$A$1:$M$6000,6,FALSE))</f>
        <v>0</v>
      </c>
      <c r="N379" s="225"/>
      <c r="O379" s="560">
        <f t="shared" si="12"/>
        <v>0</v>
      </c>
      <c r="Q379" s="225"/>
      <c r="R379" s="499"/>
      <c r="S379" s="225"/>
      <c r="T379" s="225"/>
      <c r="U379" s="265"/>
      <c r="V379" s="225"/>
      <c r="W379" s="225"/>
      <c r="X379" s="499"/>
    </row>
    <row r="380" spans="2:24" ht="27" customHeight="1">
      <c r="B380" s="127" t="s">
        <v>846</v>
      </c>
      <c r="C380" s="127" t="s">
        <v>3495</v>
      </c>
      <c r="D380" s="127"/>
      <c r="E380" s="123"/>
      <c r="F380" s="127"/>
      <c r="G380" s="123"/>
      <c r="H380" s="123"/>
      <c r="I380" s="123"/>
      <c r="J380" s="123"/>
      <c r="K380" s="319" t="s">
        <v>848</v>
      </c>
      <c r="L380" s="125" t="s">
        <v>3218</v>
      </c>
      <c r="M380" s="564">
        <f>IF(ISERROR(VLOOKUP($B380,ESTR_PREC!$A$1:$M$6000,6,FALSE))=TRUE,0,VLOOKUP($B380,ESTR_PREC!$A$1:$M$6000,6,FALSE))</f>
        <v>0</v>
      </c>
      <c r="N380" s="225"/>
      <c r="O380" s="560">
        <f t="shared" si="12"/>
        <v>0</v>
      </c>
      <c r="Q380" s="225"/>
      <c r="R380" s="499"/>
      <c r="S380" s="225"/>
      <c r="T380" s="225"/>
      <c r="U380" s="265"/>
      <c r="V380" s="225"/>
      <c r="W380" s="225"/>
      <c r="X380" s="499"/>
    </row>
    <row r="381" spans="2:24" ht="15" hidden="1" customHeight="1">
      <c r="B381" s="879" t="s">
        <v>849</v>
      </c>
      <c r="C381" s="879" t="s">
        <v>3496</v>
      </c>
      <c r="D381" s="879"/>
      <c r="E381" s="880"/>
      <c r="F381" s="879"/>
      <c r="G381" s="880"/>
      <c r="H381" s="880"/>
      <c r="I381" s="879"/>
      <c r="J381" s="880"/>
      <c r="K381" s="891" t="s">
        <v>3497</v>
      </c>
      <c r="L381" s="882" t="s">
        <v>3218</v>
      </c>
      <c r="M381" s="815"/>
      <c r="N381" s="815"/>
      <c r="O381" s="815"/>
      <c r="Q381" s="815"/>
      <c r="R381" s="499"/>
      <c r="S381" s="815"/>
      <c r="T381" s="815"/>
      <c r="U381" s="265"/>
      <c r="V381" s="815"/>
      <c r="W381" s="815"/>
      <c r="X381" s="499"/>
    </row>
    <row r="382" spans="2:24" hidden="1">
      <c r="B382" s="879" t="s">
        <v>851</v>
      </c>
      <c r="C382" s="879" t="s">
        <v>3498</v>
      </c>
      <c r="D382" s="879"/>
      <c r="E382" s="880"/>
      <c r="F382" s="879"/>
      <c r="G382" s="880"/>
      <c r="H382" s="880"/>
      <c r="I382" s="879"/>
      <c r="J382" s="880"/>
      <c r="K382" s="891" t="s">
        <v>3499</v>
      </c>
      <c r="L382" s="882" t="s">
        <v>3218</v>
      </c>
      <c r="M382" s="815"/>
      <c r="N382" s="815"/>
      <c r="O382" s="815"/>
      <c r="Q382" s="815"/>
      <c r="R382" s="499"/>
      <c r="S382" s="815"/>
      <c r="T382" s="815"/>
      <c r="U382" s="265"/>
      <c r="V382" s="815"/>
      <c r="W382" s="815"/>
      <c r="X382" s="499"/>
    </row>
    <row r="383" spans="2:24" ht="25.5">
      <c r="B383" s="127" t="s">
        <v>853</v>
      </c>
      <c r="C383" s="127" t="s">
        <v>3500</v>
      </c>
      <c r="D383" s="127"/>
      <c r="E383" s="123"/>
      <c r="F383" s="127"/>
      <c r="G383" s="123"/>
      <c r="H383" s="123"/>
      <c r="I383" s="127"/>
      <c r="J383" s="123"/>
      <c r="K383" s="319" t="s">
        <v>855</v>
      </c>
      <c r="L383" s="125" t="s">
        <v>3218</v>
      </c>
      <c r="M383" s="564">
        <f>IF(ISERROR(VLOOKUP($B383,ESTR_PREC!$A$1:$M$6000,6,FALSE))=TRUE,0,VLOOKUP($B383,ESTR_PREC!$A$1:$M$6000,6,FALSE))</f>
        <v>0</v>
      </c>
      <c r="N383" s="225"/>
      <c r="O383" s="560">
        <f t="shared" ref="O383:O393" si="13">+N383-M383</f>
        <v>0</v>
      </c>
      <c r="Q383" s="225"/>
      <c r="R383" s="499"/>
      <c r="S383" s="225"/>
      <c r="T383" s="225"/>
      <c r="U383" s="265"/>
      <c r="V383" s="225"/>
      <c r="W383" s="225"/>
      <c r="X383" s="499"/>
    </row>
    <row r="384" spans="2:24">
      <c r="B384" s="127" t="s">
        <v>856</v>
      </c>
      <c r="C384" s="127" t="s">
        <v>4450</v>
      </c>
      <c r="D384" s="127"/>
      <c r="E384" s="123"/>
      <c r="F384" s="127"/>
      <c r="G384" s="123"/>
      <c r="H384" s="123"/>
      <c r="I384" s="127"/>
      <c r="J384" s="127"/>
      <c r="K384" s="346" t="s">
        <v>857</v>
      </c>
      <c r="L384" s="125"/>
      <c r="M384" s="564">
        <f>IF(ISERROR(VLOOKUP($B384,ESTR_PREC!$A$1:$M$6000,6,FALSE))=TRUE,0,VLOOKUP($B384,ESTR_PREC!$A$1:$M$6000,6,FALSE))</f>
        <v>0</v>
      </c>
      <c r="N384" s="225"/>
      <c r="O384" s="560">
        <f t="shared" si="13"/>
        <v>0</v>
      </c>
      <c r="Q384" s="225"/>
      <c r="R384" s="499"/>
      <c r="S384" s="225"/>
      <c r="T384" s="225"/>
      <c r="U384" s="265"/>
      <c r="V384" s="225"/>
      <c r="W384" s="225"/>
      <c r="X384" s="499"/>
    </row>
    <row r="385" spans="2:24">
      <c r="B385" s="127" t="s">
        <v>858</v>
      </c>
      <c r="C385" s="127" t="s">
        <v>3501</v>
      </c>
      <c r="D385" s="127"/>
      <c r="E385" s="123"/>
      <c r="F385" s="127"/>
      <c r="G385" s="123"/>
      <c r="H385" s="123"/>
      <c r="I385" s="123"/>
      <c r="J385" s="123"/>
      <c r="K385" s="319" t="s">
        <v>859</v>
      </c>
      <c r="L385" s="125" t="s">
        <v>3218</v>
      </c>
      <c r="M385" s="564">
        <f>IF(ISERROR(VLOOKUP($B385,ESTR_PREC!$A$1:$M$6000,6,FALSE))=TRUE,0,VLOOKUP($B385,ESTR_PREC!$A$1:$M$6000,6,FALSE))</f>
        <v>0</v>
      </c>
      <c r="N385" s="225"/>
      <c r="O385" s="560">
        <f t="shared" si="13"/>
        <v>0</v>
      </c>
      <c r="Q385" s="225"/>
      <c r="R385" s="499"/>
      <c r="S385" s="225"/>
      <c r="T385" s="225"/>
      <c r="U385" s="265"/>
      <c r="V385" s="225"/>
      <c r="W385" s="225"/>
      <c r="X385" s="499"/>
    </row>
    <row r="386" spans="2:24">
      <c r="B386" s="127" t="s">
        <v>860</v>
      </c>
      <c r="C386" s="127" t="s">
        <v>3502</v>
      </c>
      <c r="D386" s="127"/>
      <c r="E386" s="123"/>
      <c r="F386" s="127"/>
      <c r="G386" s="123"/>
      <c r="H386" s="123"/>
      <c r="I386" s="123"/>
      <c r="J386" s="123"/>
      <c r="K386" s="304" t="s">
        <v>862</v>
      </c>
      <c r="L386" s="125" t="s">
        <v>3218</v>
      </c>
      <c r="M386" s="564">
        <f>IF(ISERROR(VLOOKUP($B386,ESTR_PREC!$A$1:$M$6000,6,FALSE))=TRUE,0,VLOOKUP($B386,ESTR_PREC!$A$1:$M$6000,6,FALSE))</f>
        <v>0</v>
      </c>
      <c r="N386" s="225"/>
      <c r="O386" s="560">
        <f t="shared" si="13"/>
        <v>0</v>
      </c>
      <c r="Q386" s="225"/>
      <c r="R386" s="499"/>
      <c r="S386" s="225"/>
      <c r="T386" s="225"/>
      <c r="U386" s="265"/>
      <c r="V386" s="225"/>
      <c r="W386" s="225"/>
      <c r="X386" s="499"/>
    </row>
    <row r="387" spans="2:24">
      <c r="B387" s="127" t="s">
        <v>863</v>
      </c>
      <c r="C387" s="127" t="s">
        <v>3503</v>
      </c>
      <c r="D387" s="127"/>
      <c r="E387" s="123"/>
      <c r="F387" s="127"/>
      <c r="G387" s="123"/>
      <c r="H387" s="123"/>
      <c r="I387" s="123"/>
      <c r="J387" s="123"/>
      <c r="K387" s="304" t="s">
        <v>864</v>
      </c>
      <c r="L387" s="125" t="s">
        <v>3218</v>
      </c>
      <c r="M387" s="564">
        <f>IF(ISERROR(VLOOKUP($B387,ESTR_PREC!$A$1:$M$6000,6,FALSE))=TRUE,0,VLOOKUP($B387,ESTR_PREC!$A$1:$M$6000,6,FALSE))</f>
        <v>0</v>
      </c>
      <c r="N387" s="225"/>
      <c r="O387" s="560">
        <f t="shared" si="13"/>
        <v>0</v>
      </c>
      <c r="Q387" s="225"/>
      <c r="R387" s="499"/>
      <c r="S387" s="225"/>
      <c r="T387" s="225"/>
      <c r="U387" s="265"/>
      <c r="V387" s="225"/>
      <c r="W387" s="225"/>
      <c r="X387" s="499"/>
    </row>
    <row r="388" spans="2:24">
      <c r="B388" s="127" t="s">
        <v>866</v>
      </c>
      <c r="C388" s="127" t="s">
        <v>3504</v>
      </c>
      <c r="D388" s="127"/>
      <c r="E388" s="123"/>
      <c r="F388" s="127"/>
      <c r="G388" s="123"/>
      <c r="H388" s="123"/>
      <c r="I388" s="123"/>
      <c r="J388" s="123"/>
      <c r="K388" s="751" t="s">
        <v>867</v>
      </c>
      <c r="L388" s="125" t="s">
        <v>3218</v>
      </c>
      <c r="M388" s="564">
        <f>IF(ISERROR(VLOOKUP($B388,ESTR_PREC!$A$1:$M$6000,6,FALSE))=TRUE,0,VLOOKUP($B388,ESTR_PREC!$A$1:$M$6000,6,FALSE))</f>
        <v>0</v>
      </c>
      <c r="N388" s="225"/>
      <c r="O388" s="560">
        <f t="shared" si="13"/>
        <v>0</v>
      </c>
      <c r="Q388" s="225"/>
      <c r="R388" s="499"/>
      <c r="S388" s="225"/>
      <c r="T388" s="225"/>
      <c r="U388" s="265"/>
      <c r="V388" s="225"/>
      <c r="W388" s="225"/>
      <c r="X388" s="499"/>
    </row>
    <row r="389" spans="2:24">
      <c r="B389" s="127" t="s">
        <v>868</v>
      </c>
      <c r="C389" s="127" t="s">
        <v>3505</v>
      </c>
      <c r="D389" s="127"/>
      <c r="E389" s="123"/>
      <c r="F389" s="127"/>
      <c r="G389" s="123"/>
      <c r="H389" s="123"/>
      <c r="I389" s="123"/>
      <c r="J389" s="123"/>
      <c r="K389" s="312" t="s">
        <v>870</v>
      </c>
      <c r="L389" s="125" t="s">
        <v>3218</v>
      </c>
      <c r="M389" s="564">
        <f>IF(ISERROR(VLOOKUP($B389,ESTR_PREC!$A$1:$M$6000,6,FALSE))=TRUE,0,VLOOKUP($B389,ESTR_PREC!$A$1:$M$6000,6,FALSE))</f>
        <v>0</v>
      </c>
      <c r="N389" s="225"/>
      <c r="O389" s="560">
        <f t="shared" si="13"/>
        <v>0</v>
      </c>
      <c r="Q389" s="225"/>
      <c r="R389" s="499"/>
      <c r="S389" s="225"/>
      <c r="T389" s="225"/>
      <c r="U389" s="265"/>
      <c r="V389" s="225"/>
      <c r="W389" s="225"/>
      <c r="X389" s="499"/>
    </row>
    <row r="390" spans="2:24">
      <c r="B390" s="127" t="s">
        <v>871</v>
      </c>
      <c r="C390" s="127" t="s">
        <v>3506</v>
      </c>
      <c r="D390" s="127"/>
      <c r="E390" s="123"/>
      <c r="F390" s="127"/>
      <c r="G390" s="123"/>
      <c r="H390" s="123"/>
      <c r="I390" s="127"/>
      <c r="J390" s="127"/>
      <c r="K390" s="228" t="s">
        <v>873</v>
      </c>
      <c r="L390" s="125" t="s">
        <v>3218</v>
      </c>
      <c r="M390" s="564">
        <f>IF(ISERROR(VLOOKUP($B390,ESTR_PREC!$A$1:$M$6000,6,FALSE))=TRUE,0,VLOOKUP($B390,ESTR_PREC!$A$1:$M$6000,6,FALSE))</f>
        <v>0</v>
      </c>
      <c r="N390" s="225"/>
      <c r="O390" s="560">
        <f t="shared" si="13"/>
        <v>0</v>
      </c>
      <c r="Q390" s="225"/>
      <c r="R390" s="499"/>
      <c r="S390" s="225"/>
      <c r="T390" s="225"/>
      <c r="U390" s="265"/>
      <c r="V390" s="225"/>
      <c r="W390" s="225"/>
      <c r="X390" s="499"/>
    </row>
    <row r="391" spans="2:24">
      <c r="B391" s="127" t="s">
        <v>874</v>
      </c>
      <c r="C391" s="127" t="s">
        <v>3507</v>
      </c>
      <c r="D391" s="127"/>
      <c r="E391" s="123"/>
      <c r="F391" s="127"/>
      <c r="G391" s="123"/>
      <c r="H391" s="123"/>
      <c r="I391" s="123"/>
      <c r="J391" s="123"/>
      <c r="K391" s="312" t="s">
        <v>876</v>
      </c>
      <c r="L391" s="125" t="s">
        <v>3218</v>
      </c>
      <c r="M391" s="564">
        <f>IF(ISERROR(VLOOKUP($B391,ESTR_PREC!$A$1:$M$6000,6,FALSE))=TRUE,0,VLOOKUP($B391,ESTR_PREC!$A$1:$M$6000,6,FALSE))</f>
        <v>0</v>
      </c>
      <c r="N391" s="225"/>
      <c r="O391" s="560">
        <f t="shared" si="13"/>
        <v>0</v>
      </c>
      <c r="Q391" s="225"/>
      <c r="R391" s="499"/>
      <c r="S391" s="225"/>
      <c r="T391" s="225"/>
      <c r="U391" s="265"/>
      <c r="V391" s="225"/>
      <c r="W391" s="225"/>
      <c r="X391" s="499"/>
    </row>
    <row r="392" spans="2:24" ht="24.75" customHeight="1">
      <c r="B392" s="127" t="s">
        <v>877</v>
      </c>
      <c r="C392" s="127" t="s">
        <v>3508</v>
      </c>
      <c r="D392" s="127"/>
      <c r="E392" s="123"/>
      <c r="F392" s="127"/>
      <c r="G392" s="123"/>
      <c r="H392" s="123"/>
      <c r="I392" s="123"/>
      <c r="J392" s="123"/>
      <c r="K392" s="164" t="s">
        <v>879</v>
      </c>
      <c r="L392" s="125" t="s">
        <v>3218</v>
      </c>
      <c r="M392" s="564">
        <f>IF(ISERROR(VLOOKUP($B392,ESTR_PREC!$A$1:$M$6000,6,FALSE))=TRUE,0,VLOOKUP($B392,ESTR_PREC!$A$1:$M$6000,6,FALSE))</f>
        <v>0</v>
      </c>
      <c r="N392" s="225"/>
      <c r="O392" s="560">
        <f t="shared" si="13"/>
        <v>0</v>
      </c>
      <c r="Q392" s="225">
        <v>54</v>
      </c>
      <c r="R392" s="499"/>
      <c r="S392" s="225"/>
      <c r="T392" s="225"/>
      <c r="U392" s="265"/>
      <c r="V392" s="225"/>
      <c r="W392" s="225"/>
      <c r="X392" s="499"/>
    </row>
    <row r="393" spans="2:24" ht="26.25" thickBot="1">
      <c r="B393" s="130" t="s">
        <v>880</v>
      </c>
      <c r="C393" s="130" t="s">
        <v>3509</v>
      </c>
      <c r="D393" s="130"/>
      <c r="E393" s="130"/>
      <c r="F393" s="130"/>
      <c r="G393" s="130"/>
      <c r="H393" s="130"/>
      <c r="I393" s="130"/>
      <c r="J393" s="130"/>
      <c r="K393" s="166" t="s">
        <v>881</v>
      </c>
      <c r="L393" s="132" t="s">
        <v>3218</v>
      </c>
      <c r="M393" s="564">
        <f>IF(ISERROR(VLOOKUP($B393,ESTR_PREC!$A$1:$M$6000,6,FALSE))=TRUE,0,VLOOKUP($B393,ESTR_PREC!$A$1:$M$6000,6,FALSE))</f>
        <v>0</v>
      </c>
      <c r="N393" s="225"/>
      <c r="O393" s="560">
        <f t="shared" si="13"/>
        <v>0</v>
      </c>
      <c r="Q393" s="225"/>
      <c r="R393" s="499"/>
      <c r="S393" s="225"/>
      <c r="T393" s="225"/>
      <c r="U393" s="265"/>
      <c r="V393" s="225"/>
      <c r="W393" s="225"/>
      <c r="X393" s="499"/>
    </row>
    <row r="394" spans="2:24" ht="15.75">
      <c r="K394" s="544" t="s">
        <v>3510</v>
      </c>
      <c r="L394" s="528"/>
      <c r="M394" s="192"/>
      <c r="N394" s="192"/>
      <c r="O394" s="192"/>
      <c r="Q394" s="192"/>
      <c r="R394" s="192"/>
      <c r="S394" s="192"/>
      <c r="T394" s="192"/>
      <c r="U394" s="265"/>
      <c r="V394" s="192"/>
      <c r="W394" s="192"/>
      <c r="X394" s="192"/>
    </row>
    <row r="395" spans="2:24" ht="16.5" thickBot="1">
      <c r="K395" s="527"/>
      <c r="L395" s="528"/>
      <c r="M395" s="192"/>
      <c r="N395" s="192"/>
      <c r="O395" s="192"/>
      <c r="Q395" s="192"/>
      <c r="R395" s="192"/>
      <c r="S395" s="192"/>
      <c r="T395" s="192"/>
      <c r="U395" s="265"/>
      <c r="V395" s="192"/>
      <c r="W395" s="192"/>
      <c r="X395" s="192"/>
    </row>
    <row r="396" spans="2:24" ht="17.25" thickTop="1" thickBot="1">
      <c r="B396" s="110" t="s">
        <v>882</v>
      </c>
      <c r="C396" s="242" t="s">
        <v>3511</v>
      </c>
      <c r="D396" s="243"/>
      <c r="E396" s="112"/>
      <c r="F396" s="243"/>
      <c r="G396" s="112"/>
      <c r="H396" s="243"/>
      <c r="I396" s="243"/>
      <c r="J396" s="243"/>
      <c r="K396" s="113" t="s">
        <v>883</v>
      </c>
      <c r="L396" s="114"/>
      <c r="M396" s="115">
        <f>SUM(M399:M413)</f>
        <v>0</v>
      </c>
      <c r="N396" s="115">
        <f>SUM(N399:N413)</f>
        <v>0</v>
      </c>
      <c r="O396" s="298">
        <f>+N396-M396</f>
        <v>0</v>
      </c>
      <c r="Q396" s="115">
        <f>SUM(Q399:Q413)</f>
        <v>15</v>
      </c>
      <c r="R396" s="519"/>
      <c r="S396" s="115">
        <f>SUM(S399:S413)</f>
        <v>0</v>
      </c>
      <c r="T396" s="115">
        <f>SUM(T399:T413)</f>
        <v>0</v>
      </c>
      <c r="U396" s="265"/>
      <c r="V396" s="115">
        <f>SUM(V399:V413)</f>
        <v>0</v>
      </c>
      <c r="W396" s="115">
        <f>SUM(W399:W413)</f>
        <v>0</v>
      </c>
      <c r="X396" s="519"/>
    </row>
    <row r="397" spans="2:24" ht="9" customHeight="1" thickTop="1" thickBot="1">
      <c r="K397" s="540"/>
      <c r="M397" s="265"/>
      <c r="N397" s="379"/>
      <c r="Q397" s="379"/>
      <c r="R397" s="501"/>
      <c r="U397" s="265"/>
      <c r="X397" s="501"/>
    </row>
    <row r="398" spans="2:24" ht="64.5" thickBot="1">
      <c r="B398" s="102" t="s">
        <v>3221</v>
      </c>
      <c r="C398" s="245" t="s">
        <v>48</v>
      </c>
      <c r="D398" s="245"/>
      <c r="E398" s="246"/>
      <c r="F398" s="246"/>
      <c r="G398" s="246"/>
      <c r="H398" s="246"/>
      <c r="I398" s="246"/>
      <c r="J398" s="246"/>
      <c r="K398" s="302" t="s">
        <v>3222</v>
      </c>
      <c r="L398" s="135"/>
      <c r="M398" s="328" t="str">
        <f>+$M$10</f>
        <v>Valore netto al 31/12/2017</v>
      </c>
      <c r="N398" s="779" t="str">
        <f>N$10</f>
        <v>Valore netto al 31/12/2018</v>
      </c>
      <c r="O398" s="779" t="s">
        <v>4064</v>
      </c>
      <c r="P398" s="806"/>
      <c r="Q398" s="779" t="str">
        <f>Q$10</f>
        <v>Prechiusura al ° trimestre 2018</v>
      </c>
      <c r="R398" s="681"/>
      <c r="S398" s="1145" t="str">
        <f>S$330</f>
        <v>Costi da utilizzo contributi 2018</v>
      </c>
      <c r="T398" s="1143" t="str">
        <f>T$330</f>
        <v>Costi da utilizzo contributi DI CUI SOCIO-SAN</v>
      </c>
      <c r="U398" s="1144"/>
      <c r="V398" s="1142" t="str">
        <f>V$330</f>
        <v>Costi da contributi 2018</v>
      </c>
      <c r="W398" s="1143" t="str">
        <f>W$330</f>
        <v>Costi da contributi DI CUI SOCIO-SAN</v>
      </c>
      <c r="X398" s="681"/>
    </row>
    <row r="399" spans="2:24">
      <c r="B399" s="127" t="s">
        <v>884</v>
      </c>
      <c r="C399" s="127" t="s">
        <v>3512</v>
      </c>
      <c r="D399" s="127"/>
      <c r="E399" s="123"/>
      <c r="F399" s="127"/>
      <c r="G399" s="123"/>
      <c r="H399" s="123"/>
      <c r="I399" s="123"/>
      <c r="J399" s="123"/>
      <c r="K399" s="161" t="s">
        <v>887</v>
      </c>
      <c r="L399" s="125" t="s">
        <v>3218</v>
      </c>
      <c r="M399" s="564">
        <f>IF(ISERROR(VLOOKUP($B399,ESTR_PREC!$A$1:$M$6000,6,FALSE))=TRUE,0,VLOOKUP($B399,ESTR_PREC!$A$1:$M$6000,6,FALSE))</f>
        <v>0</v>
      </c>
      <c r="N399" s="225"/>
      <c r="O399" s="560">
        <f t="shared" ref="O399:O412" si="14">+N399-M399</f>
        <v>0</v>
      </c>
      <c r="Q399" s="225"/>
      <c r="R399" s="499"/>
      <c r="S399" s="225"/>
      <c r="T399" s="225"/>
      <c r="U399" s="265"/>
      <c r="V399" s="225"/>
      <c r="W399" s="225"/>
      <c r="X399" s="499"/>
    </row>
    <row r="400" spans="2:24">
      <c r="B400" s="127" t="s">
        <v>890</v>
      </c>
      <c r="C400" s="127" t="s">
        <v>3513</v>
      </c>
      <c r="D400" s="127"/>
      <c r="E400" s="123"/>
      <c r="F400" s="127"/>
      <c r="G400" s="123"/>
      <c r="H400" s="123"/>
      <c r="I400" s="123"/>
      <c r="J400" s="123"/>
      <c r="K400" s="181" t="s">
        <v>892</v>
      </c>
      <c r="L400" s="125" t="s">
        <v>3218</v>
      </c>
      <c r="M400" s="564">
        <f>IF(ISERROR(VLOOKUP($B400,ESTR_PREC!$A$1:$M$6000,6,FALSE))=TRUE,0,VLOOKUP($B400,ESTR_PREC!$A$1:$M$6000,6,FALSE))</f>
        <v>0</v>
      </c>
      <c r="N400" s="225"/>
      <c r="O400" s="560">
        <f t="shared" si="14"/>
        <v>0</v>
      </c>
      <c r="Q400" s="225">
        <v>3</v>
      </c>
      <c r="R400" s="499"/>
      <c r="S400" s="225"/>
      <c r="T400" s="225"/>
      <c r="U400" s="265"/>
      <c r="V400" s="225"/>
      <c r="W400" s="225"/>
      <c r="X400" s="499"/>
    </row>
    <row r="401" spans="2:24">
      <c r="B401" s="127" t="s">
        <v>895</v>
      </c>
      <c r="C401" s="127" t="s">
        <v>3514</v>
      </c>
      <c r="D401" s="127"/>
      <c r="E401" s="123"/>
      <c r="F401" s="127"/>
      <c r="G401" s="123"/>
      <c r="H401" s="123"/>
      <c r="I401" s="123"/>
      <c r="J401" s="123"/>
      <c r="K401" s="181" t="s">
        <v>897</v>
      </c>
      <c r="L401" s="125" t="s">
        <v>3218</v>
      </c>
      <c r="M401" s="564">
        <f>IF(ISERROR(VLOOKUP($B401,ESTR_PREC!$A$1:$M$6000,6,FALSE))=TRUE,0,VLOOKUP($B401,ESTR_PREC!$A$1:$M$6000,6,FALSE))</f>
        <v>0</v>
      </c>
      <c r="N401" s="225"/>
      <c r="O401" s="560">
        <f t="shared" si="14"/>
        <v>0</v>
      </c>
      <c r="Q401" s="225">
        <v>4</v>
      </c>
      <c r="R401" s="499"/>
      <c r="S401" s="225"/>
      <c r="T401" s="225"/>
      <c r="U401" s="265"/>
      <c r="V401" s="225"/>
      <c r="W401" s="225"/>
      <c r="X401" s="499"/>
    </row>
    <row r="402" spans="2:24">
      <c r="B402" s="127" t="s">
        <v>900</v>
      </c>
      <c r="C402" s="127" t="s">
        <v>3515</v>
      </c>
      <c r="D402" s="127"/>
      <c r="E402" s="123"/>
      <c r="F402" s="127"/>
      <c r="G402" s="123"/>
      <c r="H402" s="123"/>
      <c r="I402" s="123"/>
      <c r="J402" s="123"/>
      <c r="K402" s="181" t="s">
        <v>901</v>
      </c>
      <c r="L402" s="125" t="s">
        <v>3218</v>
      </c>
      <c r="M402" s="564">
        <f>IF(ISERROR(VLOOKUP($B402,ESTR_PREC!$A$1:$M$6000,6,FALSE))=TRUE,0,VLOOKUP($B402,ESTR_PREC!$A$1:$M$6000,6,FALSE))</f>
        <v>0</v>
      </c>
      <c r="N402" s="225"/>
      <c r="O402" s="560">
        <f t="shared" si="14"/>
        <v>0</v>
      </c>
      <c r="Q402" s="225"/>
      <c r="R402" s="499"/>
      <c r="S402" s="225"/>
      <c r="T402" s="225"/>
      <c r="U402" s="265"/>
      <c r="V402" s="225"/>
      <c r="W402" s="225"/>
      <c r="X402" s="499"/>
    </row>
    <row r="403" spans="2:24">
      <c r="B403" s="127" t="s">
        <v>904</v>
      </c>
      <c r="C403" s="127" t="s">
        <v>3516</v>
      </c>
      <c r="D403" s="127"/>
      <c r="E403" s="123"/>
      <c r="F403" s="127"/>
      <c r="G403" s="123"/>
      <c r="H403" s="123"/>
      <c r="I403" s="123"/>
      <c r="J403" s="123"/>
      <c r="K403" s="164" t="s">
        <v>906</v>
      </c>
      <c r="L403" s="125" t="s">
        <v>3218</v>
      </c>
      <c r="M403" s="564">
        <f>IF(ISERROR(VLOOKUP($B403,ESTR_PREC!$A$1:$M$6000,6,FALSE))=TRUE,0,VLOOKUP($B403,ESTR_PREC!$A$1:$M$6000,6,FALSE))</f>
        <v>0</v>
      </c>
      <c r="N403" s="225"/>
      <c r="O403" s="560">
        <f t="shared" si="14"/>
        <v>0</v>
      </c>
      <c r="Q403" s="225">
        <v>3</v>
      </c>
      <c r="R403" s="499"/>
      <c r="S403" s="225"/>
      <c r="T403" s="225"/>
      <c r="U403" s="265"/>
      <c r="V403" s="225"/>
      <c r="W403" s="225"/>
      <c r="X403" s="499"/>
    </row>
    <row r="404" spans="2:24">
      <c r="B404" s="127" t="s">
        <v>909</v>
      </c>
      <c r="C404" s="127" t="s">
        <v>3517</v>
      </c>
      <c r="D404" s="127"/>
      <c r="E404" s="123"/>
      <c r="F404" s="127"/>
      <c r="G404" s="123"/>
      <c r="H404" s="123"/>
      <c r="I404" s="123"/>
      <c r="J404" s="123"/>
      <c r="K404" s="164" t="s">
        <v>910</v>
      </c>
      <c r="L404" s="125" t="s">
        <v>3218</v>
      </c>
      <c r="M404" s="564">
        <f>IF(ISERROR(VLOOKUP($B404,ESTR_PREC!$A$1:$M$6000,6,FALSE))=TRUE,0,VLOOKUP($B404,ESTR_PREC!$A$1:$M$6000,6,FALSE))</f>
        <v>0</v>
      </c>
      <c r="N404" s="225"/>
      <c r="O404" s="560">
        <f t="shared" si="14"/>
        <v>0</v>
      </c>
      <c r="Q404" s="225">
        <v>1</v>
      </c>
      <c r="R404" s="499"/>
      <c r="S404" s="225"/>
      <c r="T404" s="225"/>
      <c r="U404" s="265"/>
      <c r="V404" s="225"/>
      <c r="W404" s="225"/>
      <c r="X404" s="499"/>
    </row>
    <row r="405" spans="2:24">
      <c r="B405" s="127" t="s">
        <v>913</v>
      </c>
      <c r="C405" s="127" t="s">
        <v>3518</v>
      </c>
      <c r="D405" s="127"/>
      <c r="E405" s="123"/>
      <c r="F405" s="127"/>
      <c r="G405" s="123"/>
      <c r="H405" s="123"/>
      <c r="I405" s="123"/>
      <c r="J405" s="123"/>
      <c r="K405" s="181" t="s">
        <v>915</v>
      </c>
      <c r="L405" s="125" t="s">
        <v>3218</v>
      </c>
      <c r="M405" s="564">
        <f>IF(ISERROR(VLOOKUP($B405,ESTR_PREC!$A$1:$M$6000,6,FALSE))=TRUE,0,VLOOKUP($B405,ESTR_PREC!$A$1:$M$6000,6,FALSE))</f>
        <v>0</v>
      </c>
      <c r="N405" s="225"/>
      <c r="O405" s="560">
        <f t="shared" si="14"/>
        <v>0</v>
      </c>
      <c r="Q405" s="225">
        <v>4</v>
      </c>
      <c r="R405" s="499"/>
      <c r="S405" s="225"/>
      <c r="T405" s="225"/>
      <c r="U405" s="265"/>
      <c r="V405" s="225"/>
      <c r="W405" s="225"/>
      <c r="X405" s="499"/>
    </row>
    <row r="406" spans="2:24">
      <c r="B406" s="127" t="s">
        <v>918</v>
      </c>
      <c r="C406" s="127" t="s">
        <v>3519</v>
      </c>
      <c r="D406" s="127"/>
      <c r="E406" s="123"/>
      <c r="F406" s="127"/>
      <c r="G406" s="123"/>
      <c r="H406" s="123"/>
      <c r="I406" s="123"/>
      <c r="J406" s="123"/>
      <c r="K406" s="181" t="s">
        <v>919</v>
      </c>
      <c r="L406" s="125" t="s">
        <v>3218</v>
      </c>
      <c r="M406" s="564">
        <f>IF(ISERROR(VLOOKUP($B406,ESTR_PREC!$A$1:$M$6000,6,FALSE))=TRUE,0,VLOOKUP($B406,ESTR_PREC!$A$1:$M$6000,6,FALSE))</f>
        <v>0</v>
      </c>
      <c r="N406" s="225"/>
      <c r="O406" s="560">
        <f t="shared" si="14"/>
        <v>0</v>
      </c>
      <c r="Q406" s="225"/>
      <c r="R406" s="499"/>
      <c r="S406" s="225"/>
      <c r="T406" s="225"/>
      <c r="U406" s="265"/>
      <c r="V406" s="225"/>
      <c r="W406" s="225"/>
      <c r="X406" s="499"/>
    </row>
    <row r="407" spans="2:24" ht="25.5">
      <c r="B407" s="127" t="s">
        <v>920</v>
      </c>
      <c r="C407" s="127" t="s">
        <v>3520</v>
      </c>
      <c r="D407" s="127"/>
      <c r="E407" s="123"/>
      <c r="F407" s="127"/>
      <c r="G407" s="123"/>
      <c r="H407" s="123"/>
      <c r="I407" s="123"/>
      <c r="J407" s="123"/>
      <c r="K407" s="181" t="s">
        <v>921</v>
      </c>
      <c r="L407" s="125" t="s">
        <v>3218</v>
      </c>
      <c r="M407" s="564">
        <f>IF(ISERROR(VLOOKUP($B407,ESTR_PREC!$A$1:$M$6000,6,FALSE))=TRUE,0,VLOOKUP($B407,ESTR_PREC!$A$1:$M$6000,6,FALSE))</f>
        <v>0</v>
      </c>
      <c r="N407" s="225"/>
      <c r="O407" s="560">
        <f t="shared" si="14"/>
        <v>0</v>
      </c>
      <c r="Q407" s="225"/>
      <c r="R407" s="499"/>
      <c r="S407" s="225"/>
      <c r="T407" s="225"/>
      <c r="U407" s="265"/>
      <c r="V407" s="225"/>
      <c r="W407" s="225"/>
      <c r="X407" s="499"/>
    </row>
    <row r="408" spans="2:24">
      <c r="B408" s="127" t="s">
        <v>922</v>
      </c>
      <c r="C408" s="127" t="s">
        <v>3521</v>
      </c>
      <c r="D408" s="127"/>
      <c r="E408" s="123"/>
      <c r="F408" s="127"/>
      <c r="G408" s="123"/>
      <c r="H408" s="123"/>
      <c r="I408" s="123"/>
      <c r="J408" s="123"/>
      <c r="K408" s="181" t="s">
        <v>923</v>
      </c>
      <c r="L408" s="125" t="s">
        <v>3218</v>
      </c>
      <c r="M408" s="564">
        <f>IF(ISERROR(VLOOKUP($B408,ESTR_PREC!$A$1:$M$6000,6,FALSE))=TRUE,0,VLOOKUP($B408,ESTR_PREC!$A$1:$M$6000,6,FALSE))</f>
        <v>0</v>
      </c>
      <c r="N408" s="225"/>
      <c r="O408" s="560">
        <f t="shared" si="14"/>
        <v>0</v>
      </c>
      <c r="Q408" s="225"/>
      <c r="R408" s="499"/>
      <c r="S408" s="225"/>
      <c r="T408" s="225"/>
      <c r="U408" s="265"/>
      <c r="V408" s="225"/>
      <c r="W408" s="225"/>
      <c r="X408" s="499"/>
    </row>
    <row r="409" spans="2:24">
      <c r="B409" s="127" t="s">
        <v>924</v>
      </c>
      <c r="C409" s="127" t="s">
        <v>3522</v>
      </c>
      <c r="D409" s="127"/>
      <c r="E409" s="123"/>
      <c r="F409" s="127"/>
      <c r="G409" s="123"/>
      <c r="H409" s="123"/>
      <c r="I409" s="123"/>
      <c r="J409" s="123"/>
      <c r="K409" s="181" t="s">
        <v>925</v>
      </c>
      <c r="L409" s="125" t="s">
        <v>3218</v>
      </c>
      <c r="M409" s="564">
        <f>IF(ISERROR(VLOOKUP($B409,ESTR_PREC!$A$1:$M$6000,6,FALSE))=TRUE,0,VLOOKUP($B409,ESTR_PREC!$A$1:$M$6000,6,FALSE))</f>
        <v>0</v>
      </c>
      <c r="N409" s="225"/>
      <c r="O409" s="560">
        <f t="shared" si="14"/>
        <v>0</v>
      </c>
      <c r="Q409" s="225"/>
      <c r="R409" s="499"/>
      <c r="S409" s="225"/>
      <c r="T409" s="225"/>
      <c r="U409" s="265"/>
      <c r="V409" s="225"/>
      <c r="W409" s="225"/>
      <c r="X409" s="499"/>
    </row>
    <row r="410" spans="2:24">
      <c r="B410" s="127" t="s">
        <v>926</v>
      </c>
      <c r="C410" s="127" t="s">
        <v>3523</v>
      </c>
      <c r="D410" s="127"/>
      <c r="E410" s="123"/>
      <c r="F410" s="127"/>
      <c r="G410" s="123"/>
      <c r="H410" s="123"/>
      <c r="I410" s="123"/>
      <c r="J410" s="123"/>
      <c r="K410" s="181" t="s">
        <v>927</v>
      </c>
      <c r="L410" s="125" t="s">
        <v>3218</v>
      </c>
      <c r="M410" s="564">
        <f>IF(ISERROR(VLOOKUP($B410,ESTR_PREC!$A$1:$M$6000,6,FALSE))=TRUE,0,VLOOKUP($B410,ESTR_PREC!$A$1:$M$6000,6,FALSE))</f>
        <v>0</v>
      </c>
      <c r="N410" s="225"/>
      <c r="O410" s="560">
        <f t="shared" si="14"/>
        <v>0</v>
      </c>
      <c r="Q410" s="225"/>
      <c r="R410" s="499"/>
      <c r="S410" s="225"/>
      <c r="T410" s="225"/>
      <c r="U410" s="265"/>
      <c r="V410" s="225"/>
      <c r="W410" s="225"/>
      <c r="X410" s="499"/>
    </row>
    <row r="411" spans="2:24">
      <c r="B411" s="127" t="s">
        <v>928</v>
      </c>
      <c r="C411" s="127" t="s">
        <v>3524</v>
      </c>
      <c r="D411" s="127"/>
      <c r="E411" s="123"/>
      <c r="F411" s="127"/>
      <c r="G411" s="123"/>
      <c r="H411" s="123"/>
      <c r="I411" s="123"/>
      <c r="J411" s="123"/>
      <c r="K411" s="164" t="s">
        <v>930</v>
      </c>
      <c r="L411" s="125" t="s">
        <v>3218</v>
      </c>
      <c r="M411" s="564">
        <f>IF(ISERROR(VLOOKUP($B411,ESTR_PREC!$A$1:$M$6000,6,FALSE))=TRUE,0,VLOOKUP($B411,ESTR_PREC!$A$1:$M$6000,6,FALSE))</f>
        <v>0</v>
      </c>
      <c r="N411" s="225"/>
      <c r="O411" s="560">
        <f t="shared" si="14"/>
        <v>0</v>
      </c>
      <c r="Q411" s="225"/>
      <c r="R411" s="499"/>
      <c r="S411" s="225"/>
      <c r="T411" s="225"/>
      <c r="U411" s="265"/>
      <c r="V411" s="225"/>
      <c r="W411" s="225"/>
      <c r="X411" s="499"/>
    </row>
    <row r="412" spans="2:24">
      <c r="B412" s="127" t="s">
        <v>933</v>
      </c>
      <c r="C412" s="127" t="s">
        <v>3525</v>
      </c>
      <c r="D412" s="127"/>
      <c r="E412" s="123"/>
      <c r="F412" s="127"/>
      <c r="G412" s="123"/>
      <c r="H412" s="123"/>
      <c r="I412" s="123"/>
      <c r="J412" s="123"/>
      <c r="K412" s="164" t="s">
        <v>935</v>
      </c>
      <c r="L412" s="125" t="s">
        <v>3218</v>
      </c>
      <c r="M412" s="564">
        <f>IF(ISERROR(VLOOKUP($B412,ESTR_PREC!$A$1:$M$6000,6,FALSE))=TRUE,0,VLOOKUP($B412,ESTR_PREC!$A$1:$M$6000,6,FALSE))</f>
        <v>0</v>
      </c>
      <c r="N412" s="225"/>
      <c r="O412" s="560">
        <f t="shared" si="14"/>
        <v>0</v>
      </c>
      <c r="Q412" s="225"/>
      <c r="R412" s="499"/>
      <c r="S412" s="225"/>
      <c r="T412" s="225"/>
      <c r="U412" s="265"/>
      <c r="V412" s="225"/>
      <c r="W412" s="225"/>
      <c r="X412" s="499"/>
    </row>
    <row r="413" spans="2:24" ht="15.75" hidden="1" customHeight="1" thickBot="1">
      <c r="B413" s="892" t="s">
        <v>936</v>
      </c>
      <c r="C413" s="892" t="s">
        <v>3526</v>
      </c>
      <c r="D413" s="892"/>
      <c r="E413" s="892"/>
      <c r="F413" s="892"/>
      <c r="G413" s="892"/>
      <c r="H413" s="892"/>
      <c r="I413" s="892"/>
      <c r="J413" s="892"/>
      <c r="K413" s="893" t="s">
        <v>937</v>
      </c>
      <c r="L413" s="894" t="s">
        <v>3218</v>
      </c>
      <c r="M413" s="815"/>
      <c r="N413" s="815"/>
      <c r="O413" s="815"/>
      <c r="Q413" s="815"/>
      <c r="R413" s="548"/>
      <c r="S413" s="825"/>
      <c r="T413" s="825"/>
      <c r="U413" s="265"/>
      <c r="V413" s="825"/>
      <c r="W413" s="825"/>
      <c r="X413" s="548"/>
    </row>
    <row r="414" spans="2:24" ht="15.75">
      <c r="K414" s="544" t="s">
        <v>3510</v>
      </c>
      <c r="L414" s="528"/>
      <c r="M414" s="192"/>
      <c r="N414" s="192"/>
      <c r="O414" s="192"/>
      <c r="Q414" s="192"/>
      <c r="R414" s="192"/>
      <c r="S414" s="192"/>
      <c r="T414" s="192"/>
      <c r="U414" s="265"/>
      <c r="V414" s="192"/>
      <c r="W414" s="192"/>
      <c r="X414" s="192"/>
    </row>
    <row r="415" spans="2:24" ht="16.5" thickBot="1">
      <c r="K415" s="539"/>
      <c r="L415" s="528"/>
      <c r="M415" s="192"/>
      <c r="N415" s="192"/>
      <c r="O415" s="192"/>
      <c r="Q415" s="192"/>
      <c r="R415" s="192"/>
      <c r="S415" s="192"/>
      <c r="T415" s="192"/>
      <c r="U415" s="265"/>
      <c r="V415" s="192"/>
      <c r="W415" s="192"/>
      <c r="X415" s="192"/>
    </row>
    <row r="416" spans="2:24" ht="64.5" thickBot="1">
      <c r="K416" s="529"/>
      <c r="L416" s="465"/>
      <c r="M416" s="1146" t="str">
        <f>+$M$10</f>
        <v>Valore netto al 31/12/2017</v>
      </c>
      <c r="N416" s="810" t="str">
        <f>N$10</f>
        <v>Valore netto al 31/12/2018</v>
      </c>
      <c r="O416" s="810" t="s">
        <v>4064</v>
      </c>
      <c r="P416" s="806"/>
      <c r="Q416" s="810" t="str">
        <f>Q$10</f>
        <v>Prechiusura al ° trimestre 2018</v>
      </c>
      <c r="R416" s="681"/>
      <c r="S416" s="1145" t="str">
        <f>S$330</f>
        <v>Costi da utilizzo contributi 2018</v>
      </c>
      <c r="T416" s="1143" t="str">
        <f>T$330</f>
        <v>Costi da utilizzo contributi DI CUI SOCIO-SAN</v>
      </c>
      <c r="U416" s="1144"/>
      <c r="V416" s="1142" t="str">
        <f>V$330</f>
        <v>Costi da contributi 2018</v>
      </c>
      <c r="W416" s="1143" t="str">
        <f>W$330</f>
        <v>Costi da contributi DI CUI SOCIO-SAN</v>
      </c>
      <c r="X416" s="681"/>
    </row>
    <row r="417" spans="2:24" ht="17.25" thickTop="1" thickBot="1">
      <c r="B417" s="103" t="s">
        <v>938</v>
      </c>
      <c r="C417" s="103" t="s">
        <v>3527</v>
      </c>
      <c r="D417" s="103"/>
      <c r="E417" s="103"/>
      <c r="F417" s="103"/>
      <c r="G417" s="103"/>
      <c r="H417" s="103"/>
      <c r="I417" s="103"/>
      <c r="J417" s="103"/>
      <c r="K417" s="195" t="s">
        <v>939</v>
      </c>
      <c r="L417" s="105" t="s">
        <v>3218</v>
      </c>
      <c r="M417" s="106">
        <f>+M420+M777</f>
        <v>0</v>
      </c>
      <c r="N417" s="106">
        <f>+N420+N777</f>
        <v>0</v>
      </c>
      <c r="O417" s="775">
        <f>+N417-M417</f>
        <v>0</v>
      </c>
      <c r="Q417" s="106">
        <f>+Q420+Q777</f>
        <v>31750</v>
      </c>
      <c r="R417" s="518"/>
      <c r="S417" s="106">
        <f>+S420+S777</f>
        <v>0</v>
      </c>
      <c r="T417" s="106">
        <f>+T420+T777</f>
        <v>0</v>
      </c>
      <c r="U417" s="265"/>
      <c r="V417" s="106">
        <f>+V420+V777</f>
        <v>0</v>
      </c>
      <c r="W417" s="106">
        <f>+W420+W777</f>
        <v>0</v>
      </c>
      <c r="X417" s="518"/>
    </row>
    <row r="418" spans="2:24" ht="16.5" thickTop="1" thickBot="1">
      <c r="K418" s="540"/>
      <c r="M418" s="265"/>
      <c r="N418" s="379"/>
      <c r="Q418" s="379"/>
      <c r="R418" s="501"/>
      <c r="U418" s="265"/>
      <c r="X418" s="501"/>
    </row>
    <row r="419" spans="2:24" ht="64.5" thickBot="1">
      <c r="K419" s="529"/>
      <c r="L419" s="465"/>
      <c r="M419" s="1146" t="str">
        <f>+$M$10</f>
        <v>Valore netto al 31/12/2017</v>
      </c>
      <c r="N419" s="810" t="str">
        <f>N$10</f>
        <v>Valore netto al 31/12/2018</v>
      </c>
      <c r="O419" s="810" t="s">
        <v>4064</v>
      </c>
      <c r="P419" s="806"/>
      <c r="Q419" s="810" t="str">
        <f>Q$10</f>
        <v>Prechiusura al ° trimestre 2018</v>
      </c>
      <c r="R419" s="681"/>
      <c r="S419" s="1145" t="str">
        <f>S$330</f>
        <v>Costi da utilizzo contributi 2018</v>
      </c>
      <c r="T419" s="1143" t="str">
        <f>T$330</f>
        <v>Costi da utilizzo contributi DI CUI SOCIO-SAN</v>
      </c>
      <c r="U419" s="1144"/>
      <c r="V419" s="1142" t="str">
        <f>V$330</f>
        <v>Costi da contributi 2018</v>
      </c>
      <c r="W419" s="1143" t="str">
        <f>W$330</f>
        <v>Costi da contributi DI CUI SOCIO-SAN</v>
      </c>
      <c r="X419" s="681"/>
    </row>
    <row r="420" spans="2:24" ht="17.25" thickTop="1" thickBot="1">
      <c r="B420" s="169" t="s">
        <v>940</v>
      </c>
      <c r="C420" s="169" t="s">
        <v>3528</v>
      </c>
      <c r="D420" s="169"/>
      <c r="E420" s="169"/>
      <c r="F420" s="169"/>
      <c r="G420" s="169"/>
      <c r="H420" s="169"/>
      <c r="I420" s="169"/>
      <c r="J420" s="169"/>
      <c r="K420" s="313" t="s">
        <v>941</v>
      </c>
      <c r="L420" s="171" t="s">
        <v>3218</v>
      </c>
      <c r="M420" s="172">
        <f>+M422+M435+M453+M501+M511+M536+M555+M569+M601+M609+M619+M689+M701+M719+M751</f>
        <v>0</v>
      </c>
      <c r="N420" s="172">
        <f>+N422+N435+N453+N501+N511+N536+N555+N569+N601+N609+N619+N689+N701+N719+N751</f>
        <v>0</v>
      </c>
      <c r="O420" s="775">
        <f>+N420-M420</f>
        <v>0</v>
      </c>
      <c r="Q420" s="172">
        <f>+Q422+Q435+Q453+Q501+Q511+Q536+Q555+Q569+Q601+Q609+Q619+Q689+Q701+Q719+Q751</f>
        <v>30696</v>
      </c>
      <c r="R420" s="518"/>
      <c r="S420" s="172">
        <f>+S422+S435+S453+S501+S511+S536+S555+S569+S601+S609+S619+S689+S701+S719+S751</f>
        <v>0</v>
      </c>
      <c r="T420" s="172">
        <f>+T422+T435+T453+T501+T511+T536+T555+T569+T601+T609+T619+T689+T701+T719+T751</f>
        <v>0</v>
      </c>
      <c r="U420" s="265"/>
      <c r="V420" s="172">
        <f>+V422+V435+V453+V501+V511+V536+V555+V569+V601+V609+V619+V689+V701+V719+V751</f>
        <v>0</v>
      </c>
      <c r="W420" s="172">
        <f>+W422+W435+W453+W501+W511+W536+W555+W569+W601+W609+W619+W689+W701+W719+W751</f>
        <v>0</v>
      </c>
      <c r="X420" s="518"/>
    </row>
    <row r="421" spans="2:24" ht="9" customHeight="1" thickTop="1">
      <c r="K421" s="540"/>
      <c r="M421" s="265"/>
      <c r="N421" s="379"/>
      <c r="Q421" s="379"/>
      <c r="R421" s="501"/>
      <c r="U421" s="265"/>
      <c r="X421" s="501"/>
    </row>
    <row r="422" spans="2:24" ht="31.5" hidden="1" customHeight="1" thickTop="1" thickBot="1">
      <c r="B422" s="935" t="s">
        <v>942</v>
      </c>
      <c r="C422" s="914" t="s">
        <v>3529</v>
      </c>
      <c r="D422" s="915"/>
      <c r="E422" s="916"/>
      <c r="F422" s="915"/>
      <c r="G422" s="916"/>
      <c r="H422" s="915"/>
      <c r="I422" s="915"/>
      <c r="J422" s="915"/>
      <c r="K422" s="917" t="s">
        <v>943</v>
      </c>
      <c r="L422" s="918" t="s">
        <v>3218</v>
      </c>
      <c r="M422" s="919">
        <f>SUM(M425:M433)</f>
        <v>0</v>
      </c>
      <c r="N422" s="115">
        <f>SUM(N425:N433)</f>
        <v>0</v>
      </c>
      <c r="O422" s="920">
        <f>+N422-M422</f>
        <v>0</v>
      </c>
      <c r="Q422" s="115">
        <f>SUM(Q425:Q433)</f>
        <v>0</v>
      </c>
      <c r="R422" s="519"/>
      <c r="S422" s="115">
        <f>SUM(S425:S433)</f>
        <v>0</v>
      </c>
      <c r="T422" s="115">
        <f>SUM(T425:T433)</f>
        <v>0</v>
      </c>
      <c r="U422" s="265"/>
      <c r="V422" s="115">
        <f>SUM(V425:V433)</f>
        <v>0</v>
      </c>
      <c r="W422" s="115">
        <f>SUM(W425:W433)</f>
        <v>0</v>
      </c>
      <c r="X422" s="519"/>
    </row>
    <row r="423" spans="2:24" hidden="1">
      <c r="B423" s="885"/>
      <c r="C423" s="885"/>
      <c r="D423" s="885"/>
      <c r="E423" s="885"/>
      <c r="F423" s="885"/>
      <c r="G423" s="885"/>
      <c r="H423" s="885"/>
      <c r="I423" s="885"/>
      <c r="J423" s="885"/>
      <c r="K423" s="936"/>
      <c r="L423" s="937"/>
      <c r="M423" s="885"/>
      <c r="N423" s="379"/>
      <c r="O423" s="938"/>
      <c r="Q423" s="379"/>
      <c r="R423" s="501"/>
      <c r="U423" s="265"/>
      <c r="X423" s="501"/>
    </row>
    <row r="424" spans="2:24" ht="64.5" hidden="1" thickBot="1">
      <c r="B424" s="921" t="s">
        <v>3221</v>
      </c>
      <c r="C424" s="922" t="s">
        <v>48</v>
      </c>
      <c r="D424" s="922"/>
      <c r="E424" s="923"/>
      <c r="F424" s="923"/>
      <c r="G424" s="923"/>
      <c r="H424" s="923"/>
      <c r="I424" s="923"/>
      <c r="J424" s="923"/>
      <c r="K424" s="924" t="s">
        <v>3222</v>
      </c>
      <c r="L424" s="925"/>
      <c r="M424" s="939" t="str">
        <f>+$M$10</f>
        <v>Valore netto al 31/12/2017</v>
      </c>
      <c r="N424" s="805" t="str">
        <f>N$10</f>
        <v>Valore netto al 31/12/2018</v>
      </c>
      <c r="O424" s="940" t="s">
        <v>4064</v>
      </c>
      <c r="Q424" s="805" t="str">
        <f>Q$10</f>
        <v>Prechiusura al ° trimestre 2018</v>
      </c>
      <c r="R424" s="681"/>
      <c r="S424" s="1145" t="str">
        <f>S$330</f>
        <v>Costi da utilizzo contributi 2018</v>
      </c>
      <c r="T424" s="1143" t="str">
        <f>T$330</f>
        <v>Costi da utilizzo contributi DI CUI SOCIO-SAN</v>
      </c>
      <c r="U424" s="1144"/>
      <c r="V424" s="1142" t="str">
        <f>V$330</f>
        <v>Costi da contributi 2018</v>
      </c>
      <c r="W424" s="1143" t="str">
        <f>W$330</f>
        <v>Costi da contributi DI CUI SOCIO-SAN</v>
      </c>
      <c r="X424" s="681"/>
    </row>
    <row r="425" spans="2:24" ht="15" hidden="1" customHeight="1">
      <c r="B425" s="879" t="s">
        <v>944</v>
      </c>
      <c r="C425" s="879" t="s">
        <v>3530</v>
      </c>
      <c r="D425" s="879"/>
      <c r="E425" s="879"/>
      <c r="F425" s="879"/>
      <c r="G425" s="879"/>
      <c r="H425" s="879"/>
      <c r="I425" s="879"/>
      <c r="J425" s="879"/>
      <c r="K425" s="887" t="s">
        <v>948</v>
      </c>
      <c r="L425" s="882" t="s">
        <v>3218</v>
      </c>
      <c r="M425" s="815"/>
      <c r="N425" s="815"/>
      <c r="O425" s="815"/>
      <c r="Q425" s="815"/>
      <c r="R425" s="499"/>
      <c r="S425" s="225"/>
      <c r="T425" s="225"/>
      <c r="U425" s="265"/>
      <c r="V425" s="225"/>
      <c r="W425" s="225"/>
      <c r="X425" s="499"/>
    </row>
    <row r="426" spans="2:24" hidden="1">
      <c r="B426" s="879" t="s">
        <v>950</v>
      </c>
      <c r="C426" s="879" t="s">
        <v>3531</v>
      </c>
      <c r="D426" s="879"/>
      <c r="E426" s="879"/>
      <c r="F426" s="879"/>
      <c r="G426" s="879"/>
      <c r="H426" s="879"/>
      <c r="I426" s="879"/>
      <c r="J426" s="879"/>
      <c r="K426" s="887" t="s">
        <v>952</v>
      </c>
      <c r="L426" s="882" t="s">
        <v>3218</v>
      </c>
      <c r="M426" s="815"/>
      <c r="N426" s="815"/>
      <c r="O426" s="815"/>
      <c r="Q426" s="815"/>
      <c r="R426" s="499"/>
      <c r="S426" s="225"/>
      <c r="T426" s="225"/>
      <c r="U426" s="265"/>
      <c r="V426" s="225"/>
      <c r="W426" s="225"/>
      <c r="X426" s="499"/>
    </row>
    <row r="427" spans="2:24" ht="25.5" hidden="1">
      <c r="B427" s="879" t="s">
        <v>953</v>
      </c>
      <c r="C427" s="879" t="s">
        <v>3532</v>
      </c>
      <c r="D427" s="879"/>
      <c r="E427" s="879"/>
      <c r="F427" s="879"/>
      <c r="G427" s="879"/>
      <c r="H427" s="879"/>
      <c r="I427" s="879"/>
      <c r="J427" s="879"/>
      <c r="K427" s="887" t="s">
        <v>955</v>
      </c>
      <c r="L427" s="882" t="s">
        <v>3218</v>
      </c>
      <c r="M427" s="815"/>
      <c r="N427" s="815"/>
      <c r="O427" s="815"/>
      <c r="Q427" s="815"/>
      <c r="R427" s="499"/>
      <c r="S427" s="225"/>
      <c r="T427" s="225"/>
      <c r="U427" s="265"/>
      <c r="V427" s="225"/>
      <c r="W427" s="225"/>
      <c r="X427" s="499"/>
    </row>
    <row r="428" spans="2:24" hidden="1">
      <c r="B428" s="879" t="s">
        <v>956</v>
      </c>
      <c r="C428" s="879" t="s">
        <v>3533</v>
      </c>
      <c r="D428" s="879"/>
      <c r="E428" s="879"/>
      <c r="F428" s="879"/>
      <c r="G428" s="879"/>
      <c r="H428" s="879"/>
      <c r="I428" s="879"/>
      <c r="J428" s="879"/>
      <c r="K428" s="887" t="s">
        <v>959</v>
      </c>
      <c r="L428" s="882" t="s">
        <v>3218</v>
      </c>
      <c r="M428" s="815"/>
      <c r="N428" s="815"/>
      <c r="O428" s="815"/>
      <c r="Q428" s="815"/>
      <c r="R428" s="499"/>
      <c r="S428" s="225"/>
      <c r="T428" s="225"/>
      <c r="U428" s="265"/>
      <c r="V428" s="225"/>
      <c r="W428" s="225"/>
      <c r="X428" s="499"/>
    </row>
    <row r="429" spans="2:24" hidden="1">
      <c r="B429" s="879" t="s">
        <v>960</v>
      </c>
      <c r="C429" s="879" t="s">
        <v>3534</v>
      </c>
      <c r="D429" s="879"/>
      <c r="E429" s="879"/>
      <c r="F429" s="879"/>
      <c r="G429" s="879"/>
      <c r="H429" s="879"/>
      <c r="I429" s="879"/>
      <c r="J429" s="879"/>
      <c r="K429" s="887" t="s">
        <v>961</v>
      </c>
      <c r="L429" s="882" t="s">
        <v>3218</v>
      </c>
      <c r="M429" s="815"/>
      <c r="N429" s="815"/>
      <c r="O429" s="815"/>
      <c r="Q429" s="815"/>
      <c r="R429" s="499"/>
      <c r="S429" s="225"/>
      <c r="T429" s="225"/>
      <c r="U429" s="265"/>
      <c r="V429" s="225"/>
      <c r="W429" s="225"/>
      <c r="X429" s="499"/>
    </row>
    <row r="430" spans="2:24" hidden="1">
      <c r="B430" s="879" t="s">
        <v>962</v>
      </c>
      <c r="C430" s="879" t="s">
        <v>3535</v>
      </c>
      <c r="D430" s="879"/>
      <c r="E430" s="879"/>
      <c r="F430" s="879"/>
      <c r="G430" s="879"/>
      <c r="H430" s="879"/>
      <c r="I430" s="879"/>
      <c r="J430" s="879"/>
      <c r="K430" s="887" t="s">
        <v>963</v>
      </c>
      <c r="L430" s="882" t="s">
        <v>3218</v>
      </c>
      <c r="M430" s="815"/>
      <c r="N430" s="815"/>
      <c r="O430" s="815"/>
      <c r="Q430" s="815"/>
      <c r="R430" s="499"/>
      <c r="S430" s="225"/>
      <c r="T430" s="225"/>
      <c r="U430" s="265"/>
      <c r="V430" s="225"/>
      <c r="W430" s="225"/>
      <c r="X430" s="499"/>
    </row>
    <row r="431" spans="2:24" hidden="1">
      <c r="B431" s="879" t="s">
        <v>964</v>
      </c>
      <c r="C431" s="879" t="s">
        <v>3536</v>
      </c>
      <c r="D431" s="879"/>
      <c r="E431" s="879"/>
      <c r="F431" s="879"/>
      <c r="G431" s="879"/>
      <c r="H431" s="879"/>
      <c r="I431" s="879"/>
      <c r="J431" s="879"/>
      <c r="K431" s="887" t="s">
        <v>965</v>
      </c>
      <c r="L431" s="882" t="s">
        <v>3218</v>
      </c>
      <c r="M431" s="815"/>
      <c r="N431" s="815"/>
      <c r="O431" s="815"/>
      <c r="Q431" s="815"/>
      <c r="R431" s="499"/>
      <c r="S431" s="225"/>
      <c r="T431" s="225"/>
      <c r="U431" s="265"/>
      <c r="V431" s="225"/>
      <c r="W431" s="225"/>
      <c r="X431" s="499"/>
    </row>
    <row r="432" spans="2:24" ht="25.5" hidden="1">
      <c r="B432" s="879" t="s">
        <v>967</v>
      </c>
      <c r="C432" s="879" t="s">
        <v>3537</v>
      </c>
      <c r="D432" s="879"/>
      <c r="E432" s="879"/>
      <c r="F432" s="879"/>
      <c r="G432" s="879"/>
      <c r="H432" s="879"/>
      <c r="I432" s="879"/>
      <c r="J432" s="879"/>
      <c r="K432" s="887" t="s">
        <v>969</v>
      </c>
      <c r="L432" s="882" t="s">
        <v>3218</v>
      </c>
      <c r="M432" s="815"/>
      <c r="N432" s="815"/>
      <c r="O432" s="815"/>
      <c r="Q432" s="815"/>
      <c r="R432" s="499"/>
      <c r="S432" s="225"/>
      <c r="T432" s="225"/>
      <c r="U432" s="265"/>
      <c r="V432" s="225"/>
      <c r="W432" s="225"/>
      <c r="X432" s="499"/>
    </row>
    <row r="433" spans="2:24" ht="15.75" hidden="1" customHeight="1">
      <c r="B433" s="879" t="s">
        <v>970</v>
      </c>
      <c r="C433" s="879" t="s">
        <v>3538</v>
      </c>
      <c r="D433" s="879"/>
      <c r="E433" s="879"/>
      <c r="F433" s="879"/>
      <c r="G433" s="879"/>
      <c r="H433" s="879"/>
      <c r="I433" s="879"/>
      <c r="J433" s="879"/>
      <c r="K433" s="887" t="s">
        <v>972</v>
      </c>
      <c r="L433" s="882" t="s">
        <v>3218</v>
      </c>
      <c r="M433" s="815"/>
      <c r="N433" s="815"/>
      <c r="O433" s="815"/>
      <c r="Q433" s="815"/>
      <c r="R433" s="548"/>
      <c r="S433" s="825"/>
      <c r="T433" s="825"/>
      <c r="U433" s="265"/>
      <c r="V433" s="825"/>
      <c r="W433" s="825"/>
      <c r="X433" s="548"/>
    </row>
    <row r="434" spans="2:24">
      <c r="K434" s="541"/>
      <c r="L434" s="543"/>
      <c r="M434" s="514"/>
      <c r="N434" s="520"/>
      <c r="O434" s="520"/>
      <c r="Q434" s="520"/>
      <c r="R434" s="555"/>
      <c r="S434" s="514"/>
      <c r="T434" s="514"/>
      <c r="U434" s="265"/>
      <c r="V434" s="514"/>
      <c r="W434" s="514"/>
      <c r="X434" s="555"/>
    </row>
    <row r="435" spans="2:24" ht="17.25" hidden="1" thickTop="1" thickBot="1">
      <c r="B435" s="935" t="s">
        <v>973</v>
      </c>
      <c r="C435" s="914" t="s">
        <v>3539</v>
      </c>
      <c r="D435" s="915"/>
      <c r="E435" s="916"/>
      <c r="F435" s="915"/>
      <c r="G435" s="916"/>
      <c r="H435" s="915"/>
      <c r="I435" s="915"/>
      <c r="J435" s="915"/>
      <c r="K435" s="917" t="s">
        <v>974</v>
      </c>
      <c r="L435" s="918" t="s">
        <v>3218</v>
      </c>
      <c r="M435" s="919">
        <f>SUM(M438:M451)</f>
        <v>0</v>
      </c>
      <c r="N435" s="298">
        <f>SUM(N438:N451)</f>
        <v>0</v>
      </c>
      <c r="O435" s="920">
        <f>+N435-M435</f>
        <v>0</v>
      </c>
      <c r="Q435" s="298">
        <f>SUM(Q438:Q451)</f>
        <v>0</v>
      </c>
      <c r="R435" s="519"/>
      <c r="S435" s="115">
        <f>SUM(S438:S451)</f>
        <v>0</v>
      </c>
      <c r="T435" s="115">
        <f>SUM(T438:T451)</f>
        <v>0</v>
      </c>
      <c r="U435" s="265"/>
      <c r="V435" s="115">
        <f>SUM(V438:V451)</f>
        <v>0</v>
      </c>
      <c r="W435" s="115">
        <f>SUM(W438:W451)</f>
        <v>0</v>
      </c>
      <c r="X435" s="519"/>
    </row>
    <row r="436" spans="2:24" ht="14.25" hidden="1" customHeight="1" thickTop="1" thickBot="1">
      <c r="B436" s="885"/>
      <c r="C436" s="885"/>
      <c r="D436" s="885"/>
      <c r="E436" s="885"/>
      <c r="F436" s="885"/>
      <c r="G436" s="885"/>
      <c r="H436" s="885"/>
      <c r="I436" s="885"/>
      <c r="J436" s="885"/>
      <c r="K436" s="936"/>
      <c r="L436" s="937"/>
      <c r="M436" s="885"/>
      <c r="N436" s="379"/>
      <c r="O436" s="938"/>
      <c r="Q436" s="379"/>
      <c r="R436" s="501"/>
      <c r="U436" s="265"/>
      <c r="X436" s="501"/>
    </row>
    <row r="437" spans="2:24" ht="64.5" hidden="1" thickBot="1">
      <c r="B437" s="921" t="s">
        <v>3221</v>
      </c>
      <c r="C437" s="922" t="s">
        <v>48</v>
      </c>
      <c r="D437" s="922"/>
      <c r="E437" s="923"/>
      <c r="F437" s="923"/>
      <c r="G437" s="923"/>
      <c r="H437" s="923"/>
      <c r="I437" s="923"/>
      <c r="J437" s="923"/>
      <c r="K437" s="924" t="s">
        <v>3222</v>
      </c>
      <c r="L437" s="925"/>
      <c r="M437" s="941" t="str">
        <f>+$M$10</f>
        <v>Valore netto al 31/12/2017</v>
      </c>
      <c r="N437" s="347" t="str">
        <f>N$10</f>
        <v>Valore netto al 31/12/2018</v>
      </c>
      <c r="O437" s="926" t="s">
        <v>4064</v>
      </c>
      <c r="Q437" s="347" t="str">
        <f>Q$10</f>
        <v>Prechiusura al ° trimestre 2018</v>
      </c>
      <c r="R437" s="681"/>
      <c r="S437" s="1145" t="str">
        <f>S$330</f>
        <v>Costi da utilizzo contributi 2018</v>
      </c>
      <c r="T437" s="1143" t="str">
        <f>T$330</f>
        <v>Costi da utilizzo contributi DI CUI SOCIO-SAN</v>
      </c>
      <c r="U437" s="1144"/>
      <c r="V437" s="1142" t="str">
        <f>V$330</f>
        <v>Costi da contributi 2018</v>
      </c>
      <c r="W437" s="1143" t="str">
        <f>W$330</f>
        <v>Costi da contributi DI CUI SOCIO-SAN</v>
      </c>
      <c r="X437" s="681"/>
    </row>
    <row r="438" spans="2:24" ht="38.25" hidden="1">
      <c r="B438" s="879" t="s">
        <v>975</v>
      </c>
      <c r="C438" s="879" t="s">
        <v>3540</v>
      </c>
      <c r="D438" s="879"/>
      <c r="E438" s="879"/>
      <c r="F438" s="879"/>
      <c r="G438" s="879"/>
      <c r="H438" s="879"/>
      <c r="I438" s="879"/>
      <c r="J438" s="880"/>
      <c r="K438" s="895" t="s">
        <v>978</v>
      </c>
      <c r="L438" s="882" t="s">
        <v>3218</v>
      </c>
      <c r="M438" s="815"/>
      <c r="N438" s="815"/>
      <c r="O438" s="815"/>
      <c r="Q438" s="815"/>
      <c r="R438" s="499"/>
      <c r="S438" s="225"/>
      <c r="T438" s="225"/>
      <c r="U438" s="265"/>
      <c r="V438" s="225"/>
      <c r="W438" s="225"/>
      <c r="X438" s="499"/>
    </row>
    <row r="439" spans="2:24" ht="38.25" hidden="1">
      <c r="B439" s="879" t="s">
        <v>979</v>
      </c>
      <c r="C439" s="879" t="s">
        <v>3541</v>
      </c>
      <c r="D439" s="879"/>
      <c r="E439" s="879"/>
      <c r="F439" s="879"/>
      <c r="G439" s="879"/>
      <c r="H439" s="879"/>
      <c r="I439" s="879"/>
      <c r="J439" s="880"/>
      <c r="K439" s="895" t="s">
        <v>980</v>
      </c>
      <c r="L439" s="882" t="s">
        <v>3218</v>
      </c>
      <c r="M439" s="815"/>
      <c r="N439" s="815"/>
      <c r="O439" s="815"/>
      <c r="Q439" s="815"/>
      <c r="R439" s="499"/>
      <c r="S439" s="225"/>
      <c r="T439" s="225"/>
      <c r="U439" s="265"/>
      <c r="V439" s="225"/>
      <c r="W439" s="225"/>
      <c r="X439" s="499"/>
    </row>
    <row r="440" spans="2:24" ht="38.25" hidden="1">
      <c r="B440" s="879" t="s">
        <v>981</v>
      </c>
      <c r="C440" s="879" t="s">
        <v>3542</v>
      </c>
      <c r="D440" s="879"/>
      <c r="E440" s="879"/>
      <c r="F440" s="879"/>
      <c r="G440" s="879"/>
      <c r="H440" s="879"/>
      <c r="I440" s="879"/>
      <c r="J440" s="880"/>
      <c r="K440" s="895" t="s">
        <v>983</v>
      </c>
      <c r="L440" s="882" t="s">
        <v>3218</v>
      </c>
      <c r="M440" s="815"/>
      <c r="N440" s="815"/>
      <c r="O440" s="815"/>
      <c r="Q440" s="815"/>
      <c r="R440" s="499"/>
      <c r="S440" s="225"/>
      <c r="T440" s="225"/>
      <c r="U440" s="265"/>
      <c r="V440" s="225"/>
      <c r="W440" s="225"/>
      <c r="X440" s="499"/>
    </row>
    <row r="441" spans="2:24" ht="38.25" hidden="1">
      <c r="B441" s="879" t="s">
        <v>984</v>
      </c>
      <c r="C441" s="879" t="s">
        <v>3543</v>
      </c>
      <c r="D441" s="879"/>
      <c r="E441" s="879"/>
      <c r="F441" s="879"/>
      <c r="G441" s="879"/>
      <c r="H441" s="879"/>
      <c r="I441" s="879"/>
      <c r="J441" s="880"/>
      <c r="K441" s="895" t="s">
        <v>985</v>
      </c>
      <c r="L441" s="882" t="s">
        <v>3218</v>
      </c>
      <c r="M441" s="815"/>
      <c r="N441" s="815"/>
      <c r="O441" s="815"/>
      <c r="Q441" s="815"/>
      <c r="R441" s="499"/>
      <c r="S441" s="225"/>
      <c r="T441" s="225"/>
      <c r="U441" s="265"/>
      <c r="V441" s="225"/>
      <c r="W441" s="225"/>
      <c r="X441" s="499"/>
    </row>
    <row r="442" spans="2:24" ht="38.25" hidden="1">
      <c r="B442" s="879" t="s">
        <v>986</v>
      </c>
      <c r="C442" s="879" t="s">
        <v>3544</v>
      </c>
      <c r="D442" s="879"/>
      <c r="E442" s="879"/>
      <c r="F442" s="879"/>
      <c r="G442" s="879"/>
      <c r="H442" s="879"/>
      <c r="I442" s="879"/>
      <c r="J442" s="880"/>
      <c r="K442" s="895" t="s">
        <v>987</v>
      </c>
      <c r="L442" s="882" t="s">
        <v>3218</v>
      </c>
      <c r="M442" s="815"/>
      <c r="N442" s="815"/>
      <c r="O442" s="815"/>
      <c r="Q442" s="815"/>
      <c r="R442" s="499"/>
      <c r="S442" s="225"/>
      <c r="T442" s="225"/>
      <c r="U442" s="265"/>
      <c r="V442" s="225"/>
      <c r="W442" s="225"/>
      <c r="X442" s="499"/>
    </row>
    <row r="443" spans="2:24" ht="38.25" hidden="1" customHeight="1">
      <c r="B443" s="879" t="s">
        <v>988</v>
      </c>
      <c r="C443" s="879" t="s">
        <v>3545</v>
      </c>
      <c r="D443" s="879"/>
      <c r="E443" s="879"/>
      <c r="F443" s="879"/>
      <c r="G443" s="879"/>
      <c r="H443" s="879"/>
      <c r="I443" s="879"/>
      <c r="J443" s="880"/>
      <c r="K443" s="895" t="s">
        <v>989</v>
      </c>
      <c r="L443" s="882" t="s">
        <v>3218</v>
      </c>
      <c r="M443" s="815"/>
      <c r="N443" s="815"/>
      <c r="O443" s="815"/>
      <c r="Q443" s="815"/>
      <c r="R443" s="499"/>
      <c r="S443" s="815"/>
      <c r="T443" s="815"/>
      <c r="U443" s="265"/>
      <c r="V443" s="815"/>
      <c r="W443" s="815"/>
      <c r="X443" s="499"/>
    </row>
    <row r="444" spans="2:24" ht="38.25" hidden="1">
      <c r="B444" s="879" t="s">
        <v>990</v>
      </c>
      <c r="C444" s="879" t="s">
        <v>3546</v>
      </c>
      <c r="D444" s="879"/>
      <c r="E444" s="879"/>
      <c r="F444" s="879"/>
      <c r="G444" s="879"/>
      <c r="H444" s="879"/>
      <c r="I444" s="879"/>
      <c r="J444" s="880"/>
      <c r="K444" s="895" t="s">
        <v>991</v>
      </c>
      <c r="L444" s="882" t="s">
        <v>3218</v>
      </c>
      <c r="M444" s="815"/>
      <c r="N444" s="815"/>
      <c r="O444" s="815"/>
      <c r="Q444" s="815"/>
      <c r="R444" s="499"/>
      <c r="S444" s="225"/>
      <c r="T444" s="225"/>
      <c r="U444" s="265"/>
      <c r="V444" s="225"/>
      <c r="W444" s="225"/>
      <c r="X444" s="499"/>
    </row>
    <row r="445" spans="2:24" ht="38.25" hidden="1">
      <c r="B445" s="879" t="s">
        <v>992</v>
      </c>
      <c r="C445" s="879" t="s">
        <v>3547</v>
      </c>
      <c r="D445" s="879"/>
      <c r="E445" s="879"/>
      <c r="F445" s="879"/>
      <c r="G445" s="879"/>
      <c r="H445" s="879"/>
      <c r="I445" s="879"/>
      <c r="J445" s="880"/>
      <c r="K445" s="895" t="s">
        <v>993</v>
      </c>
      <c r="L445" s="882" t="s">
        <v>3218</v>
      </c>
      <c r="M445" s="815"/>
      <c r="N445" s="815"/>
      <c r="O445" s="815"/>
      <c r="Q445" s="815"/>
      <c r="R445" s="499"/>
      <c r="S445" s="225"/>
      <c r="T445" s="225"/>
      <c r="U445" s="265"/>
      <c r="V445" s="225"/>
      <c r="W445" s="225"/>
      <c r="X445" s="499"/>
    </row>
    <row r="446" spans="2:24" ht="38.25" hidden="1" customHeight="1">
      <c r="B446" s="879" t="s">
        <v>994</v>
      </c>
      <c r="C446" s="879" t="s">
        <v>3548</v>
      </c>
      <c r="D446" s="879"/>
      <c r="E446" s="879"/>
      <c r="F446" s="879"/>
      <c r="G446" s="879"/>
      <c r="H446" s="879"/>
      <c r="I446" s="879"/>
      <c r="J446" s="880"/>
      <c r="K446" s="895" t="s">
        <v>995</v>
      </c>
      <c r="L446" s="882" t="s">
        <v>3218</v>
      </c>
      <c r="M446" s="815"/>
      <c r="N446" s="815"/>
      <c r="O446" s="815"/>
      <c r="Q446" s="815"/>
      <c r="R446" s="499"/>
      <c r="S446" s="815"/>
      <c r="T446" s="815"/>
      <c r="U446" s="265"/>
      <c r="V446" s="815"/>
      <c r="W446" s="815"/>
      <c r="X446" s="499"/>
    </row>
    <row r="447" spans="2:24" hidden="1">
      <c r="B447" s="879" t="s">
        <v>996</v>
      </c>
      <c r="C447" s="879" t="s">
        <v>3549</v>
      </c>
      <c r="D447" s="879"/>
      <c r="E447" s="879"/>
      <c r="F447" s="879"/>
      <c r="G447" s="879"/>
      <c r="H447" s="879"/>
      <c r="I447" s="879"/>
      <c r="J447" s="880"/>
      <c r="K447" s="895" t="s">
        <v>997</v>
      </c>
      <c r="L447" s="882" t="s">
        <v>3218</v>
      </c>
      <c r="M447" s="815"/>
      <c r="N447" s="815"/>
      <c r="O447" s="815"/>
      <c r="Q447" s="815"/>
      <c r="R447" s="499"/>
      <c r="S447" s="225"/>
      <c r="T447" s="225"/>
      <c r="U447" s="265"/>
      <c r="V447" s="225"/>
      <c r="W447" s="225"/>
      <c r="X447" s="499"/>
    </row>
    <row r="448" spans="2:24" hidden="1">
      <c r="B448" s="879" t="s">
        <v>998</v>
      </c>
      <c r="C448" s="879" t="s">
        <v>3550</v>
      </c>
      <c r="D448" s="879"/>
      <c r="E448" s="879"/>
      <c r="F448" s="879"/>
      <c r="G448" s="879"/>
      <c r="H448" s="879"/>
      <c r="I448" s="879"/>
      <c r="J448" s="880"/>
      <c r="K448" s="895" t="s">
        <v>999</v>
      </c>
      <c r="L448" s="882" t="s">
        <v>3218</v>
      </c>
      <c r="M448" s="815"/>
      <c r="N448" s="815"/>
      <c r="O448" s="815"/>
      <c r="Q448" s="815"/>
      <c r="R448" s="499"/>
      <c r="S448" s="225"/>
      <c r="T448" s="225"/>
      <c r="U448" s="265"/>
      <c r="V448" s="225"/>
      <c r="W448" s="225"/>
      <c r="X448" s="499"/>
    </row>
    <row r="449" spans="2:24" ht="25.5" hidden="1">
      <c r="B449" s="879" t="s">
        <v>1000</v>
      </c>
      <c r="C449" s="879" t="s">
        <v>3551</v>
      </c>
      <c r="D449" s="879"/>
      <c r="E449" s="879"/>
      <c r="F449" s="879"/>
      <c r="G449" s="879"/>
      <c r="H449" s="879"/>
      <c r="I449" s="879"/>
      <c r="J449" s="880"/>
      <c r="K449" s="895" t="s">
        <v>1001</v>
      </c>
      <c r="L449" s="882" t="s">
        <v>3218</v>
      </c>
      <c r="M449" s="815"/>
      <c r="N449" s="815"/>
      <c r="O449" s="815"/>
      <c r="Q449" s="815"/>
      <c r="R449" s="499"/>
      <c r="S449" s="225"/>
      <c r="T449" s="225"/>
      <c r="U449" s="265"/>
      <c r="V449" s="225"/>
      <c r="W449" s="225"/>
      <c r="X449" s="499"/>
    </row>
    <row r="450" spans="2:24" hidden="1">
      <c r="B450" s="879" t="s">
        <v>1002</v>
      </c>
      <c r="C450" s="879" t="s">
        <v>3552</v>
      </c>
      <c r="D450" s="879"/>
      <c r="E450" s="879"/>
      <c r="F450" s="879"/>
      <c r="G450" s="879"/>
      <c r="H450" s="879"/>
      <c r="I450" s="879"/>
      <c r="J450" s="880"/>
      <c r="K450" s="895" t="s">
        <v>1003</v>
      </c>
      <c r="L450" s="882" t="s">
        <v>3218</v>
      </c>
      <c r="M450" s="815"/>
      <c r="N450" s="815"/>
      <c r="O450" s="815"/>
      <c r="Q450" s="815"/>
      <c r="R450" s="499"/>
      <c r="S450" s="225"/>
      <c r="T450" s="225"/>
      <c r="U450" s="265"/>
      <c r="V450" s="225"/>
      <c r="W450" s="225"/>
      <c r="X450" s="499"/>
    </row>
    <row r="451" spans="2:24" ht="15.75" hidden="1" thickBot="1">
      <c r="B451" s="892" t="s">
        <v>1004</v>
      </c>
      <c r="C451" s="892" t="s">
        <v>3553</v>
      </c>
      <c r="D451" s="892"/>
      <c r="E451" s="892"/>
      <c r="F451" s="892"/>
      <c r="G451" s="892"/>
      <c r="H451" s="892"/>
      <c r="I451" s="892"/>
      <c r="J451" s="892"/>
      <c r="K451" s="893" t="s">
        <v>1005</v>
      </c>
      <c r="L451" s="894" t="s">
        <v>3218</v>
      </c>
      <c r="M451" s="815"/>
      <c r="N451" s="815"/>
      <c r="O451" s="815"/>
      <c r="Q451" s="815"/>
      <c r="R451" s="548"/>
      <c r="S451" s="815"/>
      <c r="T451" s="815"/>
      <c r="U451" s="265"/>
      <c r="V451" s="815"/>
      <c r="W451" s="815"/>
      <c r="X451" s="548"/>
    </row>
    <row r="452" spans="2:24" ht="15.75" thickBot="1">
      <c r="K452" s="541"/>
      <c r="L452" s="543"/>
      <c r="M452" s="514"/>
      <c r="N452" s="520"/>
      <c r="O452" s="520"/>
      <c r="Q452" s="520"/>
      <c r="R452" s="555"/>
      <c r="S452" s="514"/>
      <c r="T452" s="514"/>
      <c r="U452" s="265"/>
      <c r="V452" s="514"/>
      <c r="W452" s="514"/>
      <c r="X452" s="555"/>
    </row>
    <row r="453" spans="2:24" ht="40.5" customHeight="1" thickTop="1" thickBot="1">
      <c r="B453" s="110" t="s">
        <v>1006</v>
      </c>
      <c r="C453" s="242" t="s">
        <v>3554</v>
      </c>
      <c r="D453" s="243"/>
      <c r="E453" s="112"/>
      <c r="F453" s="243"/>
      <c r="G453" s="112"/>
      <c r="H453" s="243"/>
      <c r="I453" s="243"/>
      <c r="J453" s="243"/>
      <c r="K453" s="113" t="s">
        <v>1007</v>
      </c>
      <c r="L453" s="114" t="s">
        <v>3218</v>
      </c>
      <c r="M453" s="115">
        <f>SUM(M456:M499)</f>
        <v>0</v>
      </c>
      <c r="N453" s="298">
        <f>SUM(N456:N499)</f>
        <v>0</v>
      </c>
      <c r="O453" s="298">
        <f>+N453-M453</f>
        <v>0</v>
      </c>
      <c r="Q453" s="298">
        <f>SUM(Q456:Q499)</f>
        <v>517</v>
      </c>
      <c r="R453" s="519"/>
      <c r="S453" s="115">
        <f>SUM(S456:S499)</f>
        <v>0</v>
      </c>
      <c r="T453" s="115">
        <f>SUM(T456:T499)</f>
        <v>0</v>
      </c>
      <c r="U453" s="265"/>
      <c r="V453" s="115">
        <f>SUM(V456:V499)</f>
        <v>0</v>
      </c>
      <c r="W453" s="115">
        <f>SUM(W456:W499)</f>
        <v>0</v>
      </c>
      <c r="X453" s="519"/>
    </row>
    <row r="454" spans="2:24" ht="9" customHeight="1" thickTop="1" thickBot="1">
      <c r="K454" s="540"/>
      <c r="M454" s="265"/>
      <c r="N454" s="379"/>
      <c r="Q454" s="379"/>
      <c r="R454" s="501"/>
      <c r="U454" s="265"/>
      <c r="X454" s="501"/>
    </row>
    <row r="455" spans="2:24" ht="64.5" thickBot="1">
      <c r="B455" s="102" t="s">
        <v>3221</v>
      </c>
      <c r="C455" s="245" t="s">
        <v>48</v>
      </c>
      <c r="D455" s="245"/>
      <c r="E455" s="246"/>
      <c r="F455" s="246"/>
      <c r="G455" s="246"/>
      <c r="H455" s="246"/>
      <c r="I455" s="246"/>
      <c r="J455" s="246"/>
      <c r="K455" s="302" t="s">
        <v>3222</v>
      </c>
      <c r="L455" s="135"/>
      <c r="M455" s="328" t="str">
        <f>+$M$10</f>
        <v>Valore netto al 31/12/2017</v>
      </c>
      <c r="N455" s="779" t="str">
        <f>N$10</f>
        <v>Valore netto al 31/12/2018</v>
      </c>
      <c r="O455" s="779" t="s">
        <v>4064</v>
      </c>
      <c r="P455" s="806"/>
      <c r="Q455" s="779" t="str">
        <f>Q$10</f>
        <v>Prechiusura al ° trimestre 2018</v>
      </c>
      <c r="R455" s="681"/>
      <c r="S455" s="1145" t="str">
        <f>S$330</f>
        <v>Costi da utilizzo contributi 2018</v>
      </c>
      <c r="T455" s="1143" t="str">
        <f>T$330</f>
        <v>Costi da utilizzo contributi DI CUI SOCIO-SAN</v>
      </c>
      <c r="U455" s="1144"/>
      <c r="V455" s="1142" t="str">
        <f>V$330</f>
        <v>Costi da contributi 2018</v>
      </c>
      <c r="W455" s="1143" t="str">
        <f>W$330</f>
        <v>Costi da contributi DI CUI SOCIO-SAN</v>
      </c>
      <c r="X455" s="681"/>
    </row>
    <row r="456" spans="2:24" ht="25.5" hidden="1">
      <c r="B456" s="879" t="s">
        <v>1008</v>
      </c>
      <c r="C456" s="879" t="s">
        <v>3555</v>
      </c>
      <c r="D456" s="879"/>
      <c r="E456" s="879"/>
      <c r="F456" s="879"/>
      <c r="G456" s="879"/>
      <c r="H456" s="879"/>
      <c r="I456" s="879"/>
      <c r="J456" s="879"/>
      <c r="K456" s="887" t="s">
        <v>1012</v>
      </c>
      <c r="L456" s="882" t="s">
        <v>3218</v>
      </c>
      <c r="M456" s="815"/>
      <c r="N456" s="815"/>
      <c r="O456" s="815"/>
      <c r="Q456" s="815"/>
      <c r="R456" s="499"/>
      <c r="S456" s="225"/>
      <c r="T456" s="225"/>
      <c r="U456" s="265"/>
      <c r="V456" s="225"/>
      <c r="W456" s="225"/>
      <c r="X456" s="499"/>
    </row>
    <row r="457" spans="2:24" ht="25.5" hidden="1">
      <c r="B457" s="879" t="s">
        <v>1013</v>
      </c>
      <c r="C457" s="879" t="s">
        <v>3556</v>
      </c>
      <c r="D457" s="879"/>
      <c r="E457" s="879"/>
      <c r="F457" s="879"/>
      <c r="G457" s="879"/>
      <c r="H457" s="879"/>
      <c r="I457" s="879"/>
      <c r="J457" s="879"/>
      <c r="K457" s="887" t="s">
        <v>1015</v>
      </c>
      <c r="L457" s="882" t="s">
        <v>3218</v>
      </c>
      <c r="M457" s="815"/>
      <c r="N457" s="815"/>
      <c r="O457" s="815"/>
      <c r="Q457" s="815"/>
      <c r="R457" s="499"/>
      <c r="S457" s="225"/>
      <c r="T457" s="225"/>
      <c r="U457" s="265"/>
      <c r="V457" s="225"/>
      <c r="W457" s="225"/>
      <c r="X457" s="499"/>
    </row>
    <row r="458" spans="2:24" ht="25.5" hidden="1">
      <c r="B458" s="879" t="s">
        <v>1016</v>
      </c>
      <c r="C458" s="879" t="s">
        <v>3557</v>
      </c>
      <c r="D458" s="879"/>
      <c r="E458" s="879"/>
      <c r="F458" s="879"/>
      <c r="G458" s="879"/>
      <c r="H458" s="879"/>
      <c r="I458" s="879"/>
      <c r="J458" s="879"/>
      <c r="K458" s="887" t="s">
        <v>1017</v>
      </c>
      <c r="L458" s="882" t="s">
        <v>3218</v>
      </c>
      <c r="M458" s="815"/>
      <c r="N458" s="815"/>
      <c r="O458" s="815"/>
      <c r="Q458" s="815"/>
      <c r="R458" s="499"/>
      <c r="S458" s="225"/>
      <c r="T458" s="225"/>
      <c r="U458" s="265"/>
      <c r="V458" s="225"/>
      <c r="W458" s="225"/>
      <c r="X458" s="499"/>
    </row>
    <row r="459" spans="2:24" ht="25.5" hidden="1">
      <c r="B459" s="879" t="s">
        <v>1018</v>
      </c>
      <c r="C459" s="879" t="s">
        <v>3558</v>
      </c>
      <c r="D459" s="879"/>
      <c r="E459" s="879"/>
      <c r="F459" s="879"/>
      <c r="G459" s="879"/>
      <c r="H459" s="879"/>
      <c r="I459" s="879"/>
      <c r="J459" s="879"/>
      <c r="K459" s="887" t="s">
        <v>1019</v>
      </c>
      <c r="L459" s="882" t="s">
        <v>3218</v>
      </c>
      <c r="M459" s="815"/>
      <c r="N459" s="815"/>
      <c r="O459" s="815"/>
      <c r="Q459" s="815"/>
      <c r="R459" s="499"/>
      <c r="S459" s="225"/>
      <c r="T459" s="225"/>
      <c r="U459" s="265"/>
      <c r="V459" s="225"/>
      <c r="W459" s="225"/>
      <c r="X459" s="499"/>
    </row>
    <row r="460" spans="2:24" ht="25.5" hidden="1">
      <c r="B460" s="879" t="s">
        <v>1020</v>
      </c>
      <c r="C460" s="879" t="s">
        <v>3559</v>
      </c>
      <c r="D460" s="879"/>
      <c r="E460" s="879"/>
      <c r="F460" s="879"/>
      <c r="G460" s="879"/>
      <c r="H460" s="879"/>
      <c r="I460" s="879"/>
      <c r="J460" s="879"/>
      <c r="K460" s="895" t="s">
        <v>1022</v>
      </c>
      <c r="L460" s="882" t="s">
        <v>3218</v>
      </c>
      <c r="M460" s="815"/>
      <c r="N460" s="815"/>
      <c r="O460" s="815"/>
      <c r="Q460" s="815"/>
      <c r="R460" s="499"/>
      <c r="S460" s="225"/>
      <c r="T460" s="225"/>
      <c r="U460" s="265"/>
      <c r="V460" s="225"/>
      <c r="W460" s="225"/>
      <c r="X460" s="499"/>
    </row>
    <row r="461" spans="2:24" ht="25.5" hidden="1">
      <c r="B461" s="879" t="s">
        <v>1023</v>
      </c>
      <c r="C461" s="879" t="s">
        <v>3560</v>
      </c>
      <c r="D461" s="879"/>
      <c r="E461" s="879"/>
      <c r="F461" s="879"/>
      <c r="G461" s="879"/>
      <c r="H461" s="879"/>
      <c r="I461" s="879"/>
      <c r="J461" s="879"/>
      <c r="K461" s="895" t="s">
        <v>1025</v>
      </c>
      <c r="L461" s="882" t="s">
        <v>3218</v>
      </c>
      <c r="M461" s="815"/>
      <c r="N461" s="815"/>
      <c r="O461" s="815"/>
      <c r="Q461" s="815"/>
      <c r="R461" s="499"/>
      <c r="S461" s="225"/>
      <c r="T461" s="225"/>
      <c r="U461" s="265"/>
      <c r="V461" s="225"/>
      <c r="W461" s="225"/>
      <c r="X461" s="499"/>
    </row>
    <row r="462" spans="2:24" ht="25.5" hidden="1">
      <c r="B462" s="879" t="s">
        <v>1026</v>
      </c>
      <c r="C462" s="879" t="s">
        <v>3561</v>
      </c>
      <c r="D462" s="879"/>
      <c r="E462" s="879"/>
      <c r="F462" s="879"/>
      <c r="G462" s="879"/>
      <c r="H462" s="879"/>
      <c r="I462" s="879"/>
      <c r="J462" s="879"/>
      <c r="K462" s="895" t="s">
        <v>1028</v>
      </c>
      <c r="L462" s="882" t="s">
        <v>3218</v>
      </c>
      <c r="M462" s="815"/>
      <c r="N462" s="815"/>
      <c r="O462" s="815"/>
      <c r="Q462" s="815"/>
      <c r="R462" s="499"/>
      <c r="S462" s="225"/>
      <c r="T462" s="225"/>
      <c r="U462" s="265"/>
      <c r="V462" s="225"/>
      <c r="W462" s="225"/>
      <c r="X462" s="499"/>
    </row>
    <row r="463" spans="2:24" ht="25.5" hidden="1">
      <c r="B463" s="879" t="s">
        <v>1029</v>
      </c>
      <c r="C463" s="879" t="s">
        <v>3562</v>
      </c>
      <c r="D463" s="879"/>
      <c r="E463" s="879"/>
      <c r="F463" s="879"/>
      <c r="G463" s="879"/>
      <c r="H463" s="879"/>
      <c r="I463" s="879"/>
      <c r="J463" s="879"/>
      <c r="K463" s="895" t="s">
        <v>1031</v>
      </c>
      <c r="L463" s="882" t="s">
        <v>3218</v>
      </c>
      <c r="M463" s="815"/>
      <c r="N463" s="815"/>
      <c r="O463" s="815"/>
      <c r="Q463" s="815"/>
      <c r="R463" s="499"/>
      <c r="S463" s="225"/>
      <c r="T463" s="225"/>
      <c r="U463" s="265"/>
      <c r="V463" s="225"/>
      <c r="W463" s="225"/>
      <c r="X463" s="499"/>
    </row>
    <row r="464" spans="2:24" ht="25.5" hidden="1">
      <c r="B464" s="879" t="s">
        <v>1032</v>
      </c>
      <c r="C464" s="879" t="s">
        <v>3563</v>
      </c>
      <c r="D464" s="879"/>
      <c r="E464" s="879"/>
      <c r="F464" s="879"/>
      <c r="G464" s="879"/>
      <c r="H464" s="879"/>
      <c r="I464" s="879"/>
      <c r="J464" s="879"/>
      <c r="K464" s="895" t="s">
        <v>1033</v>
      </c>
      <c r="L464" s="882" t="s">
        <v>3218</v>
      </c>
      <c r="M464" s="815"/>
      <c r="N464" s="815"/>
      <c r="O464" s="815"/>
      <c r="Q464" s="815"/>
      <c r="R464" s="499"/>
      <c r="S464" s="225"/>
      <c r="T464" s="225"/>
      <c r="U464" s="265"/>
      <c r="V464" s="225"/>
      <c r="W464" s="225"/>
      <c r="X464" s="499"/>
    </row>
    <row r="465" spans="2:24" ht="25.5" hidden="1">
      <c r="B465" s="879" t="s">
        <v>1034</v>
      </c>
      <c r="C465" s="879" t="s">
        <v>3564</v>
      </c>
      <c r="D465" s="879"/>
      <c r="E465" s="879"/>
      <c r="F465" s="879"/>
      <c r="G465" s="879"/>
      <c r="H465" s="879"/>
      <c r="I465" s="879"/>
      <c r="J465" s="879"/>
      <c r="K465" s="895" t="s">
        <v>1035</v>
      </c>
      <c r="L465" s="882" t="s">
        <v>3218</v>
      </c>
      <c r="M465" s="815"/>
      <c r="N465" s="815"/>
      <c r="O465" s="815"/>
      <c r="Q465" s="815"/>
      <c r="R465" s="499"/>
      <c r="S465" s="225"/>
      <c r="T465" s="225"/>
      <c r="U465" s="265"/>
      <c r="V465" s="225"/>
      <c r="W465" s="225"/>
      <c r="X465" s="499"/>
    </row>
    <row r="466" spans="2:24" ht="25.5" hidden="1">
      <c r="B466" s="879" t="s">
        <v>1036</v>
      </c>
      <c r="C466" s="879" t="s">
        <v>3565</v>
      </c>
      <c r="D466" s="879"/>
      <c r="E466" s="879"/>
      <c r="F466" s="879"/>
      <c r="G466" s="879"/>
      <c r="H466" s="879"/>
      <c r="I466" s="879"/>
      <c r="J466" s="879"/>
      <c r="K466" s="895" t="s">
        <v>1037</v>
      </c>
      <c r="L466" s="882" t="s">
        <v>3218</v>
      </c>
      <c r="M466" s="815"/>
      <c r="N466" s="815"/>
      <c r="O466" s="815"/>
      <c r="Q466" s="815"/>
      <c r="R466" s="499"/>
      <c r="S466" s="225"/>
      <c r="T466" s="225"/>
      <c r="U466" s="265"/>
      <c r="V466" s="225"/>
      <c r="W466" s="225"/>
      <c r="X466" s="499"/>
    </row>
    <row r="467" spans="2:24" ht="25.5" hidden="1">
      <c r="B467" s="879" t="s">
        <v>1038</v>
      </c>
      <c r="C467" s="879" t="s">
        <v>3566</v>
      </c>
      <c r="D467" s="879"/>
      <c r="E467" s="879"/>
      <c r="F467" s="879"/>
      <c r="G467" s="879"/>
      <c r="H467" s="879"/>
      <c r="I467" s="879"/>
      <c r="J467" s="879"/>
      <c r="K467" s="895" t="s">
        <v>1039</v>
      </c>
      <c r="L467" s="882" t="s">
        <v>3218</v>
      </c>
      <c r="M467" s="815"/>
      <c r="N467" s="815"/>
      <c r="O467" s="815"/>
      <c r="Q467" s="815"/>
      <c r="R467" s="499"/>
      <c r="S467" s="225"/>
      <c r="T467" s="225"/>
      <c r="U467" s="265"/>
      <c r="V467" s="225"/>
      <c r="W467" s="225"/>
      <c r="X467" s="499"/>
    </row>
    <row r="468" spans="2:24" ht="25.5" hidden="1">
      <c r="B468" s="879" t="s">
        <v>1040</v>
      </c>
      <c r="C468" s="879" t="s">
        <v>3567</v>
      </c>
      <c r="D468" s="879"/>
      <c r="E468" s="879"/>
      <c r="F468" s="879"/>
      <c r="G468" s="879"/>
      <c r="H468" s="879"/>
      <c r="I468" s="879"/>
      <c r="J468" s="879"/>
      <c r="K468" s="895" t="s">
        <v>1042</v>
      </c>
      <c r="L468" s="882" t="s">
        <v>3218</v>
      </c>
      <c r="M468" s="815"/>
      <c r="N468" s="815"/>
      <c r="O468" s="815"/>
      <c r="Q468" s="815"/>
      <c r="R468" s="499"/>
      <c r="S468" s="225"/>
      <c r="T468" s="225"/>
      <c r="U468" s="265"/>
      <c r="V468" s="225"/>
      <c r="W468" s="225"/>
      <c r="X468" s="499"/>
    </row>
    <row r="469" spans="2:24">
      <c r="B469" s="127" t="s">
        <v>1043</v>
      </c>
      <c r="C469" s="127" t="s">
        <v>3568</v>
      </c>
      <c r="D469" s="127"/>
      <c r="E469" s="127"/>
      <c r="F469" s="127"/>
      <c r="G469" s="127"/>
      <c r="H469" s="127"/>
      <c r="I469" s="127"/>
      <c r="J469" s="127"/>
      <c r="K469" s="316" t="s">
        <v>1046</v>
      </c>
      <c r="L469" s="125" t="s">
        <v>3218</v>
      </c>
      <c r="M469" s="564">
        <f>IF(ISERROR(VLOOKUP($B469,ESTR_PREC!$A$1:$M$6000,6,FALSE))=TRUE,0,VLOOKUP($B469,ESTR_PREC!$A$1:$M$6000,6,FALSE))</f>
        <v>0</v>
      </c>
      <c r="N469" s="225"/>
      <c r="O469" s="560">
        <f>+N469-M469</f>
        <v>0</v>
      </c>
      <c r="Q469" s="225">
        <v>517</v>
      </c>
      <c r="R469" s="499"/>
      <c r="S469" s="225"/>
      <c r="T469" s="225"/>
      <c r="U469" s="265"/>
      <c r="V469" s="225"/>
      <c r="W469" s="225"/>
      <c r="X469" s="499"/>
    </row>
    <row r="470" spans="2:24" ht="25.5" hidden="1">
      <c r="B470" s="879" t="s">
        <v>1047</v>
      </c>
      <c r="C470" s="879" t="s">
        <v>3569</v>
      </c>
      <c r="D470" s="879"/>
      <c r="E470" s="879"/>
      <c r="F470" s="879"/>
      <c r="G470" s="879"/>
      <c r="H470" s="879"/>
      <c r="I470" s="879"/>
      <c r="J470" s="879"/>
      <c r="K470" s="887" t="s">
        <v>1049</v>
      </c>
      <c r="L470" s="882" t="s">
        <v>3218</v>
      </c>
      <c r="M470" s="815"/>
      <c r="N470" s="815"/>
      <c r="O470" s="815"/>
      <c r="Q470" s="815"/>
      <c r="R470" s="499"/>
      <c r="S470" s="225"/>
      <c r="T470" s="225"/>
      <c r="U470" s="265"/>
      <c r="V470" s="225"/>
      <c r="W470" s="225"/>
      <c r="X470" s="499"/>
    </row>
    <row r="471" spans="2:24" ht="25.5" hidden="1">
      <c r="B471" s="879" t="s">
        <v>1050</v>
      </c>
      <c r="C471" s="879" t="s">
        <v>3570</v>
      </c>
      <c r="D471" s="879"/>
      <c r="E471" s="879"/>
      <c r="F471" s="879"/>
      <c r="G471" s="879"/>
      <c r="H471" s="879"/>
      <c r="I471" s="879"/>
      <c r="J471" s="879"/>
      <c r="K471" s="887" t="s">
        <v>1051</v>
      </c>
      <c r="L471" s="882" t="s">
        <v>3218</v>
      </c>
      <c r="M471" s="815"/>
      <c r="N471" s="815"/>
      <c r="O471" s="815"/>
      <c r="Q471" s="815"/>
      <c r="R471" s="499"/>
      <c r="S471" s="225"/>
      <c r="T471" s="225"/>
      <c r="U471" s="265"/>
      <c r="V471" s="225"/>
      <c r="W471" s="225"/>
      <c r="X471" s="499"/>
    </row>
    <row r="472" spans="2:24" ht="25.5" hidden="1">
      <c r="B472" s="879" t="s">
        <v>1052</v>
      </c>
      <c r="C472" s="879" t="s">
        <v>3571</v>
      </c>
      <c r="D472" s="879"/>
      <c r="E472" s="879"/>
      <c r="F472" s="879"/>
      <c r="G472" s="879"/>
      <c r="H472" s="879"/>
      <c r="I472" s="879"/>
      <c r="J472" s="879"/>
      <c r="K472" s="887" t="s">
        <v>1053</v>
      </c>
      <c r="L472" s="882" t="s">
        <v>3218</v>
      </c>
      <c r="M472" s="815"/>
      <c r="N472" s="815"/>
      <c r="O472" s="815"/>
      <c r="Q472" s="815"/>
      <c r="R472" s="499"/>
      <c r="S472" s="225"/>
      <c r="T472" s="225"/>
      <c r="U472" s="265"/>
      <c r="V472" s="225"/>
      <c r="W472" s="225"/>
      <c r="X472" s="499"/>
    </row>
    <row r="473" spans="2:24" ht="25.5" hidden="1">
      <c r="B473" s="879" t="s">
        <v>1054</v>
      </c>
      <c r="C473" s="879" t="s">
        <v>3572</v>
      </c>
      <c r="D473" s="879"/>
      <c r="E473" s="879"/>
      <c r="F473" s="879"/>
      <c r="G473" s="879"/>
      <c r="H473" s="879"/>
      <c r="I473" s="879"/>
      <c r="J473" s="879"/>
      <c r="K473" s="887" t="s">
        <v>1055</v>
      </c>
      <c r="L473" s="882" t="s">
        <v>3218</v>
      </c>
      <c r="M473" s="815"/>
      <c r="N473" s="815"/>
      <c r="O473" s="815"/>
      <c r="Q473" s="815"/>
      <c r="R473" s="499"/>
      <c r="S473" s="815"/>
      <c r="T473" s="815"/>
      <c r="U473" s="265"/>
      <c r="V473" s="815"/>
      <c r="W473" s="815"/>
      <c r="X473" s="499"/>
    </row>
    <row r="474" spans="2:24" ht="25.5" hidden="1">
      <c r="B474" s="879" t="s">
        <v>1056</v>
      </c>
      <c r="C474" s="879" t="s">
        <v>3573</v>
      </c>
      <c r="D474" s="879"/>
      <c r="E474" s="879"/>
      <c r="F474" s="879"/>
      <c r="G474" s="879"/>
      <c r="H474" s="879"/>
      <c r="I474" s="879"/>
      <c r="J474" s="879"/>
      <c r="K474" s="887" t="s">
        <v>1057</v>
      </c>
      <c r="L474" s="882" t="s">
        <v>3218</v>
      </c>
      <c r="M474" s="815"/>
      <c r="N474" s="815"/>
      <c r="O474" s="815"/>
      <c r="Q474" s="815"/>
      <c r="R474" s="499"/>
      <c r="S474" s="225"/>
      <c r="T474" s="225"/>
      <c r="U474" s="265"/>
      <c r="V474" s="225"/>
      <c r="W474" s="225"/>
      <c r="X474" s="499"/>
    </row>
    <row r="475" spans="2:24" ht="25.5" hidden="1">
      <c r="B475" s="879" t="s">
        <v>1058</v>
      </c>
      <c r="C475" s="879" t="s">
        <v>3574</v>
      </c>
      <c r="D475" s="879"/>
      <c r="E475" s="879"/>
      <c r="F475" s="879"/>
      <c r="G475" s="879"/>
      <c r="H475" s="879"/>
      <c r="I475" s="879"/>
      <c r="J475" s="879"/>
      <c r="K475" s="887" t="s">
        <v>1059</v>
      </c>
      <c r="L475" s="882" t="s">
        <v>3218</v>
      </c>
      <c r="M475" s="815"/>
      <c r="N475" s="815"/>
      <c r="O475" s="815"/>
      <c r="Q475" s="815"/>
      <c r="R475" s="499"/>
      <c r="S475" s="225"/>
      <c r="T475" s="225"/>
      <c r="U475" s="265"/>
      <c r="V475" s="225"/>
      <c r="W475" s="225"/>
      <c r="X475" s="499"/>
    </row>
    <row r="476" spans="2:24" ht="25.5" hidden="1">
      <c r="B476" s="879" t="s">
        <v>1060</v>
      </c>
      <c r="C476" s="879" t="s">
        <v>3575</v>
      </c>
      <c r="D476" s="879"/>
      <c r="E476" s="879"/>
      <c r="F476" s="879"/>
      <c r="G476" s="879"/>
      <c r="H476" s="879"/>
      <c r="I476" s="879"/>
      <c r="J476" s="879"/>
      <c r="K476" s="887" t="s">
        <v>1061</v>
      </c>
      <c r="L476" s="882" t="s">
        <v>3218</v>
      </c>
      <c r="M476" s="815"/>
      <c r="N476" s="815"/>
      <c r="O476" s="815"/>
      <c r="Q476" s="815"/>
      <c r="R476" s="499"/>
      <c r="S476" s="225"/>
      <c r="T476" s="225"/>
      <c r="U476" s="265"/>
      <c r="V476" s="225"/>
      <c r="W476" s="225"/>
      <c r="X476" s="499"/>
    </row>
    <row r="477" spans="2:24" ht="25.5" hidden="1">
      <c r="B477" s="879" t="s">
        <v>1062</v>
      </c>
      <c r="C477" s="879" t="s">
        <v>3576</v>
      </c>
      <c r="D477" s="879"/>
      <c r="E477" s="879"/>
      <c r="F477" s="879"/>
      <c r="G477" s="879"/>
      <c r="H477" s="879"/>
      <c r="I477" s="879"/>
      <c r="J477" s="879"/>
      <c r="K477" s="887" t="s">
        <v>1063</v>
      </c>
      <c r="L477" s="882" t="s">
        <v>3218</v>
      </c>
      <c r="M477" s="815"/>
      <c r="N477" s="815"/>
      <c r="O477" s="815"/>
      <c r="Q477" s="815"/>
      <c r="R477" s="499"/>
      <c r="S477" s="225"/>
      <c r="T477" s="225"/>
      <c r="U477" s="265"/>
      <c r="V477" s="225"/>
      <c r="W477" s="225"/>
      <c r="X477" s="499"/>
    </row>
    <row r="478" spans="2:24" ht="25.5" hidden="1">
      <c r="B478" s="879" t="s">
        <v>1064</v>
      </c>
      <c r="C478" s="879" t="s">
        <v>3577</v>
      </c>
      <c r="D478" s="879"/>
      <c r="E478" s="879"/>
      <c r="F478" s="879"/>
      <c r="G478" s="879"/>
      <c r="H478" s="879"/>
      <c r="I478" s="879"/>
      <c r="J478" s="879"/>
      <c r="K478" s="887" t="s">
        <v>1065</v>
      </c>
      <c r="L478" s="882" t="s">
        <v>3218</v>
      </c>
      <c r="M478" s="815"/>
      <c r="N478" s="815"/>
      <c r="O478" s="815"/>
      <c r="Q478" s="815"/>
      <c r="R478" s="499"/>
      <c r="S478" s="225"/>
      <c r="T478" s="225"/>
      <c r="U478" s="265"/>
      <c r="V478" s="225"/>
      <c r="W478" s="225"/>
      <c r="X478" s="499"/>
    </row>
    <row r="479" spans="2:24" ht="25.5" hidden="1">
      <c r="B479" s="879" t="s">
        <v>1066</v>
      </c>
      <c r="C479" s="879" t="s">
        <v>3578</v>
      </c>
      <c r="D479" s="879"/>
      <c r="E479" s="879"/>
      <c r="F479" s="879"/>
      <c r="G479" s="879"/>
      <c r="H479" s="879"/>
      <c r="I479" s="879"/>
      <c r="J479" s="879"/>
      <c r="K479" s="887" t="s">
        <v>1067</v>
      </c>
      <c r="L479" s="882" t="s">
        <v>3218</v>
      </c>
      <c r="M479" s="815"/>
      <c r="N479" s="815"/>
      <c r="O479" s="815"/>
      <c r="Q479" s="815"/>
      <c r="R479" s="499"/>
      <c r="S479" s="815"/>
      <c r="T479" s="815"/>
      <c r="U479" s="265"/>
      <c r="V479" s="815"/>
      <c r="W479" s="815"/>
      <c r="X479" s="499"/>
    </row>
    <row r="480" spans="2:24" ht="25.5" hidden="1">
      <c r="B480" s="879" t="s">
        <v>1068</v>
      </c>
      <c r="C480" s="879" t="s">
        <v>3579</v>
      </c>
      <c r="D480" s="879"/>
      <c r="E480" s="879"/>
      <c r="F480" s="879"/>
      <c r="G480" s="879"/>
      <c r="H480" s="879"/>
      <c r="I480" s="879"/>
      <c r="J480" s="879"/>
      <c r="K480" s="887" t="s">
        <v>1069</v>
      </c>
      <c r="L480" s="882" t="s">
        <v>3218</v>
      </c>
      <c r="M480" s="815"/>
      <c r="N480" s="815"/>
      <c r="O480" s="815"/>
      <c r="Q480" s="815"/>
      <c r="R480" s="499"/>
      <c r="S480" s="225"/>
      <c r="T480" s="225"/>
      <c r="U480" s="265"/>
      <c r="V480" s="225"/>
      <c r="W480" s="225"/>
      <c r="X480" s="499"/>
    </row>
    <row r="481" spans="2:24" ht="25.5" hidden="1">
      <c r="B481" s="879" t="s">
        <v>1070</v>
      </c>
      <c r="C481" s="879" t="s">
        <v>3580</v>
      </c>
      <c r="D481" s="879"/>
      <c r="E481" s="879"/>
      <c r="F481" s="879"/>
      <c r="G481" s="879"/>
      <c r="H481" s="879"/>
      <c r="I481" s="879"/>
      <c r="J481" s="879"/>
      <c r="K481" s="887" t="s">
        <v>1071</v>
      </c>
      <c r="L481" s="882" t="s">
        <v>3218</v>
      </c>
      <c r="M481" s="815"/>
      <c r="N481" s="815"/>
      <c r="O481" s="815"/>
      <c r="Q481" s="815"/>
      <c r="R481" s="499"/>
      <c r="S481" s="225"/>
      <c r="T481" s="225"/>
      <c r="U481" s="265"/>
      <c r="V481" s="225"/>
      <c r="W481" s="225"/>
      <c r="X481" s="499"/>
    </row>
    <row r="482" spans="2:24" ht="25.5" hidden="1">
      <c r="B482" s="879" t="s">
        <v>1072</v>
      </c>
      <c r="C482" s="879" t="s">
        <v>3581</v>
      </c>
      <c r="D482" s="879"/>
      <c r="E482" s="879"/>
      <c r="F482" s="879"/>
      <c r="G482" s="879"/>
      <c r="H482" s="879"/>
      <c r="I482" s="879"/>
      <c r="J482" s="879"/>
      <c r="K482" s="895" t="s">
        <v>1073</v>
      </c>
      <c r="L482" s="882" t="s">
        <v>3218</v>
      </c>
      <c r="M482" s="815"/>
      <c r="N482" s="815"/>
      <c r="O482" s="815"/>
      <c r="Q482" s="815"/>
      <c r="R482" s="499"/>
      <c r="S482" s="815"/>
      <c r="T482" s="815"/>
      <c r="U482" s="265"/>
      <c r="V482" s="815"/>
      <c r="W482" s="815"/>
      <c r="X482" s="499"/>
    </row>
    <row r="483" spans="2:24" ht="25.5" hidden="1">
      <c r="B483" s="879" t="s">
        <v>1074</v>
      </c>
      <c r="C483" s="879" t="s">
        <v>3582</v>
      </c>
      <c r="D483" s="879"/>
      <c r="E483" s="879"/>
      <c r="F483" s="879"/>
      <c r="G483" s="879"/>
      <c r="H483" s="879"/>
      <c r="I483" s="879"/>
      <c r="J483" s="879"/>
      <c r="K483" s="887" t="s">
        <v>1076</v>
      </c>
      <c r="L483" s="882" t="s">
        <v>3218</v>
      </c>
      <c r="M483" s="815"/>
      <c r="N483" s="815"/>
      <c r="O483" s="815"/>
      <c r="Q483" s="815"/>
      <c r="R483" s="499"/>
      <c r="S483" s="225"/>
      <c r="T483" s="225"/>
      <c r="U483" s="265"/>
      <c r="V483" s="225"/>
      <c r="W483" s="225"/>
      <c r="X483" s="499"/>
    </row>
    <row r="484" spans="2:24" ht="25.5" hidden="1">
      <c r="B484" s="879" t="s">
        <v>1077</v>
      </c>
      <c r="C484" s="879" t="s">
        <v>3583</v>
      </c>
      <c r="D484" s="879"/>
      <c r="E484" s="879"/>
      <c r="F484" s="879"/>
      <c r="G484" s="879"/>
      <c r="H484" s="879"/>
      <c r="I484" s="879"/>
      <c r="J484" s="879"/>
      <c r="K484" s="887" t="s">
        <v>1078</v>
      </c>
      <c r="L484" s="882" t="s">
        <v>3218</v>
      </c>
      <c r="M484" s="815"/>
      <c r="N484" s="815"/>
      <c r="O484" s="815"/>
      <c r="Q484" s="815"/>
      <c r="R484" s="499"/>
      <c r="S484" s="225"/>
      <c r="T484" s="225"/>
      <c r="U484" s="265"/>
      <c r="V484" s="225"/>
      <c r="W484" s="225"/>
      <c r="X484" s="499"/>
    </row>
    <row r="485" spans="2:24" ht="38.25" hidden="1">
      <c r="B485" s="879" t="s">
        <v>1079</v>
      </c>
      <c r="C485" s="879" t="s">
        <v>3584</v>
      </c>
      <c r="D485" s="879"/>
      <c r="E485" s="879"/>
      <c r="F485" s="879"/>
      <c r="G485" s="879"/>
      <c r="H485" s="879"/>
      <c r="I485" s="879"/>
      <c r="J485" s="879"/>
      <c r="K485" s="887" t="s">
        <v>1080</v>
      </c>
      <c r="L485" s="882" t="s">
        <v>3218</v>
      </c>
      <c r="M485" s="815"/>
      <c r="N485" s="815"/>
      <c r="O485" s="815"/>
      <c r="Q485" s="815"/>
      <c r="R485" s="499"/>
      <c r="S485" s="225"/>
      <c r="T485" s="225"/>
      <c r="U485" s="265"/>
      <c r="V485" s="225"/>
      <c r="W485" s="225"/>
      <c r="X485" s="499"/>
    </row>
    <row r="486" spans="2:24" ht="25.5" hidden="1">
      <c r="B486" s="879" t="s">
        <v>1081</v>
      </c>
      <c r="C486" s="879" t="s">
        <v>3585</v>
      </c>
      <c r="D486" s="879"/>
      <c r="E486" s="879"/>
      <c r="F486" s="879"/>
      <c r="G486" s="879"/>
      <c r="H486" s="879"/>
      <c r="I486" s="879"/>
      <c r="J486" s="879"/>
      <c r="K486" s="887" t="s">
        <v>1082</v>
      </c>
      <c r="L486" s="882" t="s">
        <v>3218</v>
      </c>
      <c r="M486" s="815"/>
      <c r="N486" s="815"/>
      <c r="O486" s="815"/>
      <c r="Q486" s="815"/>
      <c r="R486" s="499"/>
      <c r="S486" s="225"/>
      <c r="T486" s="225"/>
      <c r="U486" s="265"/>
      <c r="V486" s="225"/>
      <c r="W486" s="225"/>
      <c r="X486" s="499"/>
    </row>
    <row r="487" spans="2:24" ht="25.5" hidden="1">
      <c r="B487" s="879" t="s">
        <v>1083</v>
      </c>
      <c r="C487" s="879" t="s">
        <v>3586</v>
      </c>
      <c r="D487" s="879"/>
      <c r="E487" s="879"/>
      <c r="F487" s="879"/>
      <c r="G487" s="879"/>
      <c r="H487" s="879"/>
      <c r="I487" s="879"/>
      <c r="J487" s="879"/>
      <c r="K487" s="887" t="s">
        <v>1084</v>
      </c>
      <c r="L487" s="882" t="s">
        <v>3218</v>
      </c>
      <c r="M487" s="815"/>
      <c r="N487" s="815"/>
      <c r="O487" s="815"/>
      <c r="Q487" s="815"/>
      <c r="R487" s="499"/>
      <c r="S487" s="225"/>
      <c r="T487" s="225"/>
      <c r="U487" s="265"/>
      <c r="V487" s="225"/>
      <c r="W487" s="225"/>
      <c r="X487" s="499"/>
    </row>
    <row r="488" spans="2:24" ht="25.5" hidden="1">
      <c r="B488" s="879" t="s">
        <v>1085</v>
      </c>
      <c r="C488" s="879" t="s">
        <v>3587</v>
      </c>
      <c r="D488" s="879"/>
      <c r="E488" s="879"/>
      <c r="F488" s="879"/>
      <c r="G488" s="879"/>
      <c r="H488" s="879"/>
      <c r="I488" s="879"/>
      <c r="J488" s="879"/>
      <c r="K488" s="887" t="s">
        <v>1086</v>
      </c>
      <c r="L488" s="882" t="s">
        <v>3218</v>
      </c>
      <c r="M488" s="815"/>
      <c r="N488" s="815"/>
      <c r="O488" s="815"/>
      <c r="Q488" s="815"/>
      <c r="R488" s="499"/>
      <c r="S488" s="815"/>
      <c r="T488" s="815"/>
      <c r="U488" s="265"/>
      <c r="V488" s="815"/>
      <c r="W488" s="815"/>
      <c r="X488" s="499"/>
    </row>
    <row r="489" spans="2:24" ht="25.5" hidden="1">
      <c r="B489" s="879" t="s">
        <v>1087</v>
      </c>
      <c r="C489" s="879" t="s">
        <v>3588</v>
      </c>
      <c r="D489" s="879"/>
      <c r="E489" s="879"/>
      <c r="F489" s="879"/>
      <c r="G489" s="879"/>
      <c r="H489" s="879"/>
      <c r="I489" s="879"/>
      <c r="J489" s="879"/>
      <c r="K489" s="887" t="s">
        <v>1088</v>
      </c>
      <c r="L489" s="882" t="s">
        <v>3218</v>
      </c>
      <c r="M489" s="815"/>
      <c r="N489" s="815"/>
      <c r="O489" s="815"/>
      <c r="Q489" s="815"/>
      <c r="R489" s="499"/>
      <c r="S489" s="225"/>
      <c r="T489" s="225"/>
      <c r="U489" s="265"/>
      <c r="V489" s="225"/>
      <c r="W489" s="225"/>
      <c r="X489" s="499"/>
    </row>
    <row r="490" spans="2:24" ht="25.5" hidden="1">
      <c r="B490" s="879" t="s">
        <v>1089</v>
      </c>
      <c r="C490" s="879" t="s">
        <v>3589</v>
      </c>
      <c r="D490" s="879"/>
      <c r="E490" s="879"/>
      <c r="F490" s="879"/>
      <c r="G490" s="879"/>
      <c r="H490" s="879"/>
      <c r="I490" s="879"/>
      <c r="J490" s="879"/>
      <c r="K490" s="887" t="s">
        <v>1090</v>
      </c>
      <c r="L490" s="882" t="s">
        <v>3218</v>
      </c>
      <c r="M490" s="815"/>
      <c r="N490" s="815"/>
      <c r="O490" s="815"/>
      <c r="Q490" s="815"/>
      <c r="R490" s="499"/>
      <c r="S490" s="225"/>
      <c r="T490" s="225"/>
      <c r="U490" s="265"/>
      <c r="V490" s="225"/>
      <c r="W490" s="225"/>
      <c r="X490" s="499"/>
    </row>
    <row r="491" spans="2:24" ht="25.5" hidden="1">
      <c r="B491" s="879" t="s">
        <v>1091</v>
      </c>
      <c r="C491" s="879" t="s">
        <v>3590</v>
      </c>
      <c r="D491" s="879"/>
      <c r="E491" s="879"/>
      <c r="F491" s="879"/>
      <c r="G491" s="879"/>
      <c r="H491" s="879"/>
      <c r="I491" s="879"/>
      <c r="J491" s="879"/>
      <c r="K491" s="887" t="s">
        <v>1092</v>
      </c>
      <c r="L491" s="882" t="s">
        <v>3218</v>
      </c>
      <c r="M491" s="815"/>
      <c r="N491" s="815"/>
      <c r="O491" s="815"/>
      <c r="Q491" s="815"/>
      <c r="R491" s="499"/>
      <c r="S491" s="225"/>
      <c r="T491" s="225"/>
      <c r="U491" s="265"/>
      <c r="V491" s="225"/>
      <c r="W491" s="225"/>
      <c r="X491" s="499"/>
    </row>
    <row r="492" spans="2:24" ht="25.5" hidden="1">
      <c r="B492" s="879" t="s">
        <v>1093</v>
      </c>
      <c r="C492" s="879" t="s">
        <v>3591</v>
      </c>
      <c r="D492" s="879"/>
      <c r="E492" s="879"/>
      <c r="F492" s="879"/>
      <c r="G492" s="879"/>
      <c r="H492" s="879"/>
      <c r="I492" s="879"/>
      <c r="J492" s="879"/>
      <c r="K492" s="887" t="s">
        <v>1094</v>
      </c>
      <c r="L492" s="882" t="s">
        <v>3218</v>
      </c>
      <c r="M492" s="815"/>
      <c r="N492" s="815"/>
      <c r="O492" s="815"/>
      <c r="Q492" s="815"/>
      <c r="R492" s="499"/>
      <c r="S492" s="225"/>
      <c r="T492" s="225"/>
      <c r="U492" s="265"/>
      <c r="V492" s="225"/>
      <c r="W492" s="225"/>
      <c r="X492" s="499"/>
    </row>
    <row r="493" spans="2:24" ht="25.5" hidden="1">
      <c r="B493" s="879" t="s">
        <v>1095</v>
      </c>
      <c r="C493" s="879" t="s">
        <v>3592</v>
      </c>
      <c r="D493" s="879"/>
      <c r="E493" s="879"/>
      <c r="F493" s="879"/>
      <c r="G493" s="879"/>
      <c r="H493" s="879"/>
      <c r="I493" s="879"/>
      <c r="J493" s="879"/>
      <c r="K493" s="887" t="s">
        <v>1096</v>
      </c>
      <c r="L493" s="882" t="s">
        <v>3218</v>
      </c>
      <c r="M493" s="815"/>
      <c r="N493" s="815"/>
      <c r="O493" s="815"/>
      <c r="Q493" s="815"/>
      <c r="R493" s="499"/>
      <c r="S493" s="225"/>
      <c r="T493" s="225"/>
      <c r="U493" s="265"/>
      <c r="V493" s="225"/>
      <c r="W493" s="225"/>
      <c r="X493" s="499"/>
    </row>
    <row r="494" spans="2:24" ht="25.5" hidden="1">
      <c r="B494" s="879" t="s">
        <v>1097</v>
      </c>
      <c r="C494" s="879" t="s">
        <v>3593</v>
      </c>
      <c r="D494" s="879"/>
      <c r="E494" s="879"/>
      <c r="F494" s="879"/>
      <c r="G494" s="879"/>
      <c r="H494" s="879"/>
      <c r="I494" s="879"/>
      <c r="J494" s="879"/>
      <c r="K494" s="887" t="s">
        <v>1098</v>
      </c>
      <c r="L494" s="882" t="s">
        <v>3218</v>
      </c>
      <c r="M494" s="815"/>
      <c r="N494" s="815"/>
      <c r="O494" s="815"/>
      <c r="Q494" s="815"/>
      <c r="R494" s="499"/>
      <c r="S494" s="225"/>
      <c r="T494" s="225"/>
      <c r="U494" s="265"/>
      <c r="V494" s="225"/>
      <c r="W494" s="225"/>
      <c r="X494" s="499"/>
    </row>
    <row r="495" spans="2:24" ht="25.5" hidden="1">
      <c r="B495" s="879" t="s">
        <v>1099</v>
      </c>
      <c r="C495" s="879" t="s">
        <v>3594</v>
      </c>
      <c r="D495" s="879"/>
      <c r="E495" s="879"/>
      <c r="F495" s="879"/>
      <c r="G495" s="879"/>
      <c r="H495" s="879"/>
      <c r="I495" s="879"/>
      <c r="J495" s="879"/>
      <c r="K495" s="895" t="s">
        <v>1100</v>
      </c>
      <c r="L495" s="882" t="s">
        <v>3218</v>
      </c>
      <c r="M495" s="815"/>
      <c r="N495" s="815"/>
      <c r="O495" s="815"/>
      <c r="Q495" s="815"/>
      <c r="R495" s="499"/>
      <c r="S495" s="225"/>
      <c r="T495" s="225"/>
      <c r="U495" s="265"/>
      <c r="V495" s="225"/>
      <c r="W495" s="225"/>
      <c r="X495" s="499"/>
    </row>
    <row r="496" spans="2:24" ht="26.25" hidden="1" customHeight="1" thickBot="1">
      <c r="B496" s="892" t="s">
        <v>1101</v>
      </c>
      <c r="C496" s="892" t="s">
        <v>3595</v>
      </c>
      <c r="D496" s="892"/>
      <c r="E496" s="879"/>
      <c r="F496" s="879"/>
      <c r="G496" s="879"/>
      <c r="H496" s="879"/>
      <c r="I496" s="879"/>
      <c r="J496" s="879"/>
      <c r="K496" s="887" t="s">
        <v>1103</v>
      </c>
      <c r="L496" s="888" t="s">
        <v>3218</v>
      </c>
      <c r="M496" s="815"/>
      <c r="N496" s="815"/>
      <c r="O496" s="815"/>
      <c r="Q496" s="815"/>
      <c r="R496" s="548"/>
      <c r="S496" s="962"/>
      <c r="T496" s="962"/>
      <c r="U496" s="265"/>
      <c r="V496" s="962"/>
      <c r="W496" s="962"/>
      <c r="X496" s="548"/>
    </row>
    <row r="497" spans="2:24" ht="15.75" hidden="1" customHeight="1" thickBot="1">
      <c r="B497" s="896" t="s">
        <v>1104</v>
      </c>
      <c r="C497" s="897" t="s">
        <v>3596</v>
      </c>
      <c r="D497" s="897"/>
      <c r="E497" s="898"/>
      <c r="F497" s="898"/>
      <c r="G497" s="898"/>
      <c r="H497" s="898"/>
      <c r="I497" s="898"/>
      <c r="J497" s="898"/>
      <c r="K497" s="899" t="s">
        <v>1105</v>
      </c>
      <c r="L497" s="900" t="s">
        <v>3218</v>
      </c>
      <c r="M497" s="815"/>
      <c r="N497" s="815"/>
      <c r="O497" s="815"/>
      <c r="Q497" s="815"/>
      <c r="R497" s="548"/>
      <c r="S497" s="855"/>
      <c r="T497" s="855"/>
      <c r="U497" s="265"/>
      <c r="V497" s="855"/>
      <c r="W497" s="855"/>
      <c r="X497" s="548"/>
    </row>
    <row r="498" spans="2:24" ht="15.75" hidden="1" customHeight="1" thickBot="1">
      <c r="B498" s="896" t="s">
        <v>1106</v>
      </c>
      <c r="C498" s="897" t="s">
        <v>3597</v>
      </c>
      <c r="D498" s="897"/>
      <c r="E498" s="898"/>
      <c r="F498" s="898"/>
      <c r="G498" s="898"/>
      <c r="H498" s="898"/>
      <c r="I498" s="898"/>
      <c r="J498" s="898"/>
      <c r="K498" s="899" t="s">
        <v>1107</v>
      </c>
      <c r="L498" s="900" t="s">
        <v>3218</v>
      </c>
      <c r="M498" s="815"/>
      <c r="N498" s="815"/>
      <c r="O498" s="815"/>
      <c r="Q498" s="815"/>
      <c r="R498" s="548"/>
      <c r="S498" s="855"/>
      <c r="T498" s="855"/>
      <c r="U498" s="265"/>
      <c r="V498" s="855"/>
      <c r="W498" s="855"/>
      <c r="X498" s="548"/>
    </row>
    <row r="499" spans="2:24" ht="15.75" hidden="1" customHeight="1" thickBot="1">
      <c r="B499" s="896" t="s">
        <v>1108</v>
      </c>
      <c r="C499" s="897" t="s">
        <v>3598</v>
      </c>
      <c r="D499" s="897"/>
      <c r="E499" s="898"/>
      <c r="F499" s="898"/>
      <c r="G499" s="898"/>
      <c r="H499" s="898"/>
      <c r="I499" s="898"/>
      <c r="J499" s="898"/>
      <c r="K499" s="899" t="s">
        <v>1109</v>
      </c>
      <c r="L499" s="900" t="s">
        <v>3218</v>
      </c>
      <c r="M499" s="815"/>
      <c r="N499" s="815"/>
      <c r="O499" s="815"/>
      <c r="Q499" s="815"/>
      <c r="R499" s="548"/>
      <c r="S499" s="855"/>
      <c r="T499" s="855"/>
      <c r="U499" s="265"/>
      <c r="V499" s="855"/>
      <c r="W499" s="855"/>
      <c r="X499" s="548"/>
    </row>
    <row r="500" spans="2:24">
      <c r="K500" s="541"/>
      <c r="L500" s="543"/>
      <c r="M500" s="514"/>
      <c r="N500" s="520"/>
      <c r="O500" s="520"/>
      <c r="Q500" s="520"/>
      <c r="R500" s="555"/>
      <c r="S500" s="514"/>
      <c r="T500" s="514"/>
      <c r="U500" s="265"/>
      <c r="V500" s="514"/>
      <c r="W500" s="514"/>
      <c r="X500" s="555"/>
    </row>
    <row r="501" spans="2:24" ht="27.75" hidden="1" customHeight="1" thickTop="1" thickBot="1">
      <c r="B501" s="935" t="s">
        <v>1110</v>
      </c>
      <c r="C501" s="914" t="s">
        <v>3599</v>
      </c>
      <c r="D501" s="915"/>
      <c r="E501" s="916"/>
      <c r="F501" s="915"/>
      <c r="G501" s="916"/>
      <c r="H501" s="915"/>
      <c r="I501" s="915"/>
      <c r="J501" s="915"/>
      <c r="K501" s="917" t="s">
        <v>1111</v>
      </c>
      <c r="L501" s="918" t="s">
        <v>3218</v>
      </c>
      <c r="M501" s="919">
        <f>SUM(M504:M509)</f>
        <v>0</v>
      </c>
      <c r="N501" s="557">
        <f>SUM(N504:N509)</f>
        <v>0</v>
      </c>
      <c r="O501" s="942">
        <f>+N501-M501</f>
        <v>0</v>
      </c>
      <c r="Q501" s="557">
        <f>SUM(Q504:Q509)</f>
        <v>0</v>
      </c>
      <c r="R501" s="519"/>
      <c r="S501" s="115">
        <f>SUM(S504:S509)</f>
        <v>0</v>
      </c>
      <c r="T501" s="115">
        <f>SUM(T504:T509)</f>
        <v>0</v>
      </c>
      <c r="U501" s="265"/>
      <c r="V501" s="115">
        <f>SUM(V504:V509)</f>
        <v>0</v>
      </c>
      <c r="W501" s="115">
        <f>SUM(W504:W509)</f>
        <v>0</v>
      </c>
      <c r="X501" s="519"/>
    </row>
    <row r="502" spans="2:24" ht="16.5" hidden="1" customHeight="1" thickTop="1" thickBot="1">
      <c r="B502" s="885"/>
      <c r="C502" s="885"/>
      <c r="D502" s="885"/>
      <c r="E502" s="885"/>
      <c r="F502" s="885"/>
      <c r="G502" s="885"/>
      <c r="H502" s="885"/>
      <c r="I502" s="885"/>
      <c r="J502" s="885"/>
      <c r="K502" s="936"/>
      <c r="L502" s="937"/>
      <c r="M502" s="885"/>
      <c r="N502" s="379"/>
      <c r="O502" s="938"/>
      <c r="Q502" s="379"/>
      <c r="R502" s="501"/>
      <c r="U502" s="265"/>
      <c r="X502" s="501"/>
    </row>
    <row r="503" spans="2:24" ht="26.25" hidden="1" customHeight="1" thickBot="1">
      <c r="B503" s="921" t="s">
        <v>3221</v>
      </c>
      <c r="C503" s="922" t="s">
        <v>48</v>
      </c>
      <c r="D503" s="922"/>
      <c r="E503" s="923"/>
      <c r="F503" s="923"/>
      <c r="G503" s="923"/>
      <c r="H503" s="923"/>
      <c r="I503" s="923"/>
      <c r="J503" s="923"/>
      <c r="K503" s="924" t="s">
        <v>3222</v>
      </c>
      <c r="L503" s="925"/>
      <c r="M503" s="941" t="str">
        <f>+$M$10</f>
        <v>Valore netto al 31/12/2017</v>
      </c>
      <c r="N503" s="347" t="str">
        <f>N$10</f>
        <v>Valore netto al 31/12/2018</v>
      </c>
      <c r="O503" s="926" t="s">
        <v>4064</v>
      </c>
      <c r="Q503" s="347" t="str">
        <f>Q$10</f>
        <v>Prechiusura al ° trimestre 2018</v>
      </c>
      <c r="R503" s="555"/>
      <c r="S503" s="1145" t="str">
        <f>S$330</f>
        <v>Costi da utilizzo contributi 2018</v>
      </c>
      <c r="T503" s="1143" t="str">
        <f>T$330</f>
        <v>Costi da utilizzo contributi DI CUI SOCIO-SAN</v>
      </c>
      <c r="U503" s="1144"/>
      <c r="V503" s="1142" t="str">
        <f>V$330</f>
        <v>Costi da contributi 2018</v>
      </c>
      <c r="W503" s="1143" t="str">
        <f>W$330</f>
        <v>Costi da contributi DI CUI SOCIO-SAN</v>
      </c>
      <c r="X503" s="555"/>
    </row>
    <row r="504" spans="2:24" ht="38.25" hidden="1" customHeight="1">
      <c r="B504" s="879" t="s">
        <v>1112</v>
      </c>
      <c r="C504" s="879" t="s">
        <v>3600</v>
      </c>
      <c r="D504" s="879"/>
      <c r="E504" s="880"/>
      <c r="F504" s="880"/>
      <c r="G504" s="880"/>
      <c r="H504" s="880"/>
      <c r="I504" s="879"/>
      <c r="J504" s="879"/>
      <c r="K504" s="881" t="s">
        <v>4294</v>
      </c>
      <c r="L504" s="882" t="s">
        <v>3218</v>
      </c>
      <c r="M504" s="815"/>
      <c r="N504" s="815"/>
      <c r="O504" s="815"/>
      <c r="Q504" s="815"/>
      <c r="R504" s="548"/>
      <c r="S504" s="225"/>
      <c r="T504" s="225"/>
      <c r="U504" s="265"/>
      <c r="V504" s="225"/>
      <c r="W504" s="225"/>
      <c r="X504" s="548"/>
    </row>
    <row r="505" spans="2:24" ht="38.25" hidden="1" customHeight="1">
      <c r="B505" s="879" t="s">
        <v>1117</v>
      </c>
      <c r="C505" s="879" t="s">
        <v>3602</v>
      </c>
      <c r="D505" s="879"/>
      <c r="E505" s="880"/>
      <c r="F505" s="880"/>
      <c r="G505" s="880"/>
      <c r="H505" s="880"/>
      <c r="I505" s="879"/>
      <c r="J505" s="879"/>
      <c r="K505" s="881" t="s">
        <v>4295</v>
      </c>
      <c r="L505" s="882" t="s">
        <v>3218</v>
      </c>
      <c r="M505" s="815"/>
      <c r="N505" s="815"/>
      <c r="O505" s="815"/>
      <c r="Q505" s="815"/>
      <c r="R505" s="548"/>
      <c r="S505" s="225"/>
      <c r="T505" s="225"/>
      <c r="U505" s="265"/>
      <c r="V505" s="225"/>
      <c r="W505" s="225"/>
      <c r="X505" s="548"/>
    </row>
    <row r="506" spans="2:24" ht="38.25" hidden="1" customHeight="1">
      <c r="B506" s="879" t="s">
        <v>1119</v>
      </c>
      <c r="C506" s="879" t="s">
        <v>3604</v>
      </c>
      <c r="D506" s="879"/>
      <c r="E506" s="880"/>
      <c r="F506" s="880"/>
      <c r="G506" s="880"/>
      <c r="H506" s="880"/>
      <c r="I506" s="879"/>
      <c r="J506" s="879"/>
      <c r="K506" s="881" t="s">
        <v>3605</v>
      </c>
      <c r="L506" s="882" t="s">
        <v>3218</v>
      </c>
      <c r="M506" s="815"/>
      <c r="N506" s="815"/>
      <c r="O506" s="815"/>
      <c r="Q506" s="815"/>
      <c r="R506" s="548"/>
      <c r="S506" s="225"/>
      <c r="T506" s="225"/>
      <c r="U506" s="265"/>
      <c r="V506" s="225"/>
      <c r="W506" s="225"/>
      <c r="X506" s="548"/>
    </row>
    <row r="507" spans="2:24" ht="38.25" hidden="1" customHeight="1">
      <c r="B507" s="879" t="s">
        <v>1122</v>
      </c>
      <c r="C507" s="879" t="s">
        <v>3606</v>
      </c>
      <c r="D507" s="879"/>
      <c r="E507" s="880"/>
      <c r="F507" s="880"/>
      <c r="G507" s="880"/>
      <c r="H507" s="880"/>
      <c r="I507" s="879"/>
      <c r="J507" s="879"/>
      <c r="K507" s="881" t="s">
        <v>4296</v>
      </c>
      <c r="L507" s="882" t="s">
        <v>3218</v>
      </c>
      <c r="M507" s="815"/>
      <c r="N507" s="815"/>
      <c r="O507" s="815"/>
      <c r="Q507" s="815"/>
      <c r="R507" s="548"/>
      <c r="S507" s="225"/>
      <c r="T507" s="225"/>
      <c r="U507" s="265"/>
      <c r="V507" s="225"/>
      <c r="W507" s="225"/>
      <c r="X507" s="548"/>
    </row>
    <row r="508" spans="2:24" ht="38.25" hidden="1" customHeight="1">
      <c r="B508" s="879" t="s">
        <v>1125</v>
      </c>
      <c r="C508" s="879" t="s">
        <v>3608</v>
      </c>
      <c r="D508" s="879"/>
      <c r="E508" s="880"/>
      <c r="F508" s="880"/>
      <c r="G508" s="880"/>
      <c r="H508" s="880"/>
      <c r="I508" s="879"/>
      <c r="J508" s="879"/>
      <c r="K508" s="881" t="s">
        <v>4297</v>
      </c>
      <c r="L508" s="882" t="s">
        <v>3218</v>
      </c>
      <c r="M508" s="815"/>
      <c r="N508" s="815"/>
      <c r="O508" s="815"/>
      <c r="Q508" s="815"/>
      <c r="R508" s="548"/>
      <c r="S508" s="225"/>
      <c r="T508" s="225"/>
      <c r="U508" s="265"/>
      <c r="V508" s="225"/>
      <c r="W508" s="225"/>
      <c r="X508" s="548"/>
    </row>
    <row r="509" spans="2:24" ht="26.25" hidden="1" thickBot="1">
      <c r="B509" s="892" t="s">
        <v>1127</v>
      </c>
      <c r="C509" s="892" t="s">
        <v>3610</v>
      </c>
      <c r="D509" s="892"/>
      <c r="E509" s="892"/>
      <c r="F509" s="892"/>
      <c r="G509" s="892"/>
      <c r="H509" s="892"/>
      <c r="I509" s="892"/>
      <c r="J509" s="892"/>
      <c r="K509" s="932" t="s">
        <v>3611</v>
      </c>
      <c r="L509" s="894" t="s">
        <v>3218</v>
      </c>
      <c r="M509" s="815"/>
      <c r="N509" s="815"/>
      <c r="O509" s="815"/>
      <c r="Q509" s="815"/>
      <c r="R509" s="548"/>
      <c r="S509" s="225"/>
      <c r="T509" s="225"/>
      <c r="U509" s="265"/>
      <c r="V509" s="225"/>
      <c r="W509" s="225"/>
      <c r="X509" s="548"/>
    </row>
    <row r="510" spans="2:24" ht="15.75" thickBot="1">
      <c r="K510" s="541"/>
      <c r="L510" s="543"/>
      <c r="M510" s="514"/>
      <c r="N510" s="520"/>
      <c r="O510" s="520"/>
      <c r="Q510" s="520"/>
      <c r="R510" s="555"/>
      <c r="S510" s="514"/>
      <c r="T510" s="514"/>
      <c r="U510" s="265"/>
      <c r="V510" s="514"/>
      <c r="W510" s="514"/>
      <c r="X510" s="555"/>
    </row>
    <row r="511" spans="2:24" ht="45" customHeight="1" thickTop="1" thickBot="1">
      <c r="B511" s="110" t="s">
        <v>1130</v>
      </c>
      <c r="C511" s="242" t="s">
        <v>3612</v>
      </c>
      <c r="D511" s="243"/>
      <c r="E511" s="112"/>
      <c r="F511" s="243"/>
      <c r="G511" s="112"/>
      <c r="H511" s="243"/>
      <c r="I511" s="243"/>
      <c r="J511" s="243"/>
      <c r="K511" s="113" t="s">
        <v>1131</v>
      </c>
      <c r="L511" s="114" t="s">
        <v>3218</v>
      </c>
      <c r="M511" s="115">
        <f>SUM(M514:M534)</f>
        <v>0</v>
      </c>
      <c r="N511" s="298">
        <f>SUM(N514:N534)</f>
        <v>0</v>
      </c>
      <c r="O511" s="298">
        <f>+N511-M511</f>
        <v>0</v>
      </c>
      <c r="Q511" s="298">
        <f>SUM(Q514:Q534)</f>
        <v>27098</v>
      </c>
      <c r="R511" s="519"/>
      <c r="S511" s="115">
        <f>SUM(S514:S534)</f>
        <v>0</v>
      </c>
      <c r="T511" s="115">
        <f>SUM(T514:T534)</f>
        <v>0</v>
      </c>
      <c r="U511" s="265"/>
      <c r="V511" s="115">
        <f>SUM(V514:V534)</f>
        <v>0</v>
      </c>
      <c r="W511" s="115">
        <f>SUM(W514:W534)</f>
        <v>0</v>
      </c>
      <c r="X511" s="519"/>
    </row>
    <row r="512" spans="2:24" ht="9" customHeight="1" thickTop="1" thickBot="1">
      <c r="K512" s="540"/>
      <c r="M512" s="265"/>
      <c r="N512" s="379"/>
      <c r="Q512" s="379"/>
      <c r="R512" s="501"/>
      <c r="U512" s="265"/>
      <c r="X512" s="501"/>
    </row>
    <row r="513" spans="2:24" ht="64.5" thickBot="1">
      <c r="B513" s="102" t="s">
        <v>3221</v>
      </c>
      <c r="C513" s="245" t="s">
        <v>48</v>
      </c>
      <c r="D513" s="245"/>
      <c r="E513" s="246"/>
      <c r="F513" s="246"/>
      <c r="G513" s="246"/>
      <c r="H513" s="246"/>
      <c r="I513" s="246"/>
      <c r="J513" s="246"/>
      <c r="K513" s="302" t="s">
        <v>3222</v>
      </c>
      <c r="L513" s="135"/>
      <c r="M513" s="328" t="str">
        <f>+$M$10</f>
        <v>Valore netto al 31/12/2017</v>
      </c>
      <c r="N513" s="779" t="str">
        <f>N$10</f>
        <v>Valore netto al 31/12/2018</v>
      </c>
      <c r="O513" s="779" t="s">
        <v>4064</v>
      </c>
      <c r="P513" s="806"/>
      <c r="Q513" s="779" t="str">
        <f>Q$10</f>
        <v>Prechiusura al ° trimestre 2018</v>
      </c>
      <c r="R513" s="681"/>
      <c r="S513" s="1145" t="str">
        <f>S$330</f>
        <v>Costi da utilizzo contributi 2018</v>
      </c>
      <c r="T513" s="1143" t="str">
        <f>T$330</f>
        <v>Costi da utilizzo contributi DI CUI SOCIO-SAN</v>
      </c>
      <c r="U513" s="1144"/>
      <c r="V513" s="1142" t="str">
        <f>V$330</f>
        <v>Costi da contributi 2018</v>
      </c>
      <c r="W513" s="1143" t="str">
        <f>W$330</f>
        <v>Costi da contributi DI CUI SOCIO-SAN</v>
      </c>
      <c r="X513" s="681"/>
    </row>
    <row r="514" spans="2:24" ht="38.25" hidden="1">
      <c r="B514" s="879" t="s">
        <v>1132</v>
      </c>
      <c r="C514" s="879" t="s">
        <v>3613</v>
      </c>
      <c r="D514" s="879"/>
      <c r="E514" s="879"/>
      <c r="F514" s="879"/>
      <c r="G514" s="879"/>
      <c r="H514" s="879"/>
      <c r="I514" s="879"/>
      <c r="J514" s="879"/>
      <c r="K514" s="887" t="s">
        <v>1136</v>
      </c>
      <c r="L514" s="882" t="s">
        <v>3218</v>
      </c>
      <c r="M514" s="815"/>
      <c r="N514" s="815"/>
      <c r="O514" s="815"/>
      <c r="Q514" s="815"/>
      <c r="R514" s="499"/>
      <c r="S514" s="225"/>
      <c r="T514" s="225"/>
      <c r="U514" s="265"/>
      <c r="V514" s="225"/>
      <c r="W514" s="225"/>
      <c r="X514" s="499"/>
    </row>
    <row r="515" spans="2:24" ht="38.25" hidden="1">
      <c r="B515" s="879" t="s">
        <v>1137</v>
      </c>
      <c r="C515" s="879" t="s">
        <v>3614</v>
      </c>
      <c r="D515" s="879"/>
      <c r="E515" s="879"/>
      <c r="F515" s="879"/>
      <c r="G515" s="879"/>
      <c r="H515" s="879"/>
      <c r="I515" s="879"/>
      <c r="J515" s="879"/>
      <c r="K515" s="887" t="s">
        <v>1138</v>
      </c>
      <c r="L515" s="882" t="s">
        <v>3218</v>
      </c>
      <c r="M515" s="815"/>
      <c r="N515" s="815"/>
      <c r="O515" s="815"/>
      <c r="Q515" s="815"/>
      <c r="R515" s="499"/>
      <c r="S515" s="225"/>
      <c r="T515" s="225"/>
      <c r="U515" s="265"/>
      <c r="V515" s="225"/>
      <c r="W515" s="225"/>
      <c r="X515" s="499"/>
    </row>
    <row r="516" spans="2:24" ht="25.5" hidden="1">
      <c r="B516" s="879" t="s">
        <v>1139</v>
      </c>
      <c r="C516" s="879" t="s">
        <v>3615</v>
      </c>
      <c r="D516" s="879"/>
      <c r="E516" s="879"/>
      <c r="F516" s="879"/>
      <c r="G516" s="879"/>
      <c r="H516" s="879"/>
      <c r="I516" s="879"/>
      <c r="J516" s="879"/>
      <c r="K516" s="887" t="s">
        <v>1140</v>
      </c>
      <c r="L516" s="882" t="s">
        <v>3218</v>
      </c>
      <c r="M516" s="815"/>
      <c r="N516" s="815"/>
      <c r="O516" s="815"/>
      <c r="Q516" s="815"/>
      <c r="R516" s="499"/>
      <c r="S516" s="225"/>
      <c r="T516" s="225"/>
      <c r="U516" s="265"/>
      <c r="V516" s="225"/>
      <c r="W516" s="225"/>
      <c r="X516" s="499"/>
    </row>
    <row r="517" spans="2:24" ht="38.25" hidden="1">
      <c r="B517" s="879" t="s">
        <v>1141</v>
      </c>
      <c r="C517" s="879" t="s">
        <v>3616</v>
      </c>
      <c r="D517" s="879"/>
      <c r="E517" s="879"/>
      <c r="F517" s="879"/>
      <c r="G517" s="879"/>
      <c r="H517" s="879"/>
      <c r="I517" s="879"/>
      <c r="J517" s="879"/>
      <c r="K517" s="887" t="s">
        <v>1144</v>
      </c>
      <c r="L517" s="882" t="s">
        <v>3218</v>
      </c>
      <c r="M517" s="815"/>
      <c r="N517" s="815"/>
      <c r="O517" s="815"/>
      <c r="Q517" s="815"/>
      <c r="R517" s="499"/>
      <c r="S517" s="225"/>
      <c r="T517" s="225"/>
      <c r="U517" s="265"/>
      <c r="V517" s="225"/>
      <c r="W517" s="225"/>
      <c r="X517" s="499"/>
    </row>
    <row r="518" spans="2:24" ht="38.25" hidden="1">
      <c r="B518" s="879" t="s">
        <v>1145</v>
      </c>
      <c r="C518" s="879" t="s">
        <v>3617</v>
      </c>
      <c r="D518" s="879"/>
      <c r="E518" s="879"/>
      <c r="F518" s="879"/>
      <c r="G518" s="879"/>
      <c r="H518" s="879"/>
      <c r="I518" s="879"/>
      <c r="J518" s="879"/>
      <c r="K518" s="887" t="s">
        <v>1146</v>
      </c>
      <c r="L518" s="882" t="s">
        <v>3218</v>
      </c>
      <c r="M518" s="815"/>
      <c r="N518" s="815"/>
      <c r="O518" s="815"/>
      <c r="Q518" s="815"/>
      <c r="R518" s="499"/>
      <c r="S518" s="225"/>
      <c r="T518" s="225"/>
      <c r="U518" s="265"/>
      <c r="V518" s="225"/>
      <c r="W518" s="225"/>
      <c r="X518" s="499"/>
    </row>
    <row r="519" spans="2:24" ht="25.5" hidden="1">
      <c r="B519" s="879" t="s">
        <v>1147</v>
      </c>
      <c r="C519" s="879" t="s">
        <v>3618</v>
      </c>
      <c r="D519" s="879"/>
      <c r="E519" s="879"/>
      <c r="F519" s="879"/>
      <c r="G519" s="879"/>
      <c r="H519" s="879"/>
      <c r="I519" s="879"/>
      <c r="J519" s="879"/>
      <c r="K519" s="887" t="s">
        <v>1148</v>
      </c>
      <c r="L519" s="882" t="s">
        <v>3218</v>
      </c>
      <c r="M519" s="815"/>
      <c r="N519" s="815"/>
      <c r="O519" s="815"/>
      <c r="Q519" s="815"/>
      <c r="R519" s="499"/>
      <c r="S519" s="225"/>
      <c r="T519" s="225"/>
      <c r="U519" s="265"/>
      <c r="V519" s="225"/>
      <c r="W519" s="225"/>
      <c r="X519" s="499"/>
    </row>
    <row r="520" spans="2:24" ht="38.25" hidden="1">
      <c r="B520" s="879" t="s">
        <v>1149</v>
      </c>
      <c r="C520" s="879" t="s">
        <v>4451</v>
      </c>
      <c r="D520" s="879"/>
      <c r="E520" s="879"/>
      <c r="F520" s="879"/>
      <c r="G520" s="879"/>
      <c r="H520" s="879"/>
      <c r="I520" s="879"/>
      <c r="J520" s="879"/>
      <c r="K520" s="887" t="s">
        <v>1150</v>
      </c>
      <c r="L520" s="882" t="s">
        <v>3218</v>
      </c>
      <c r="M520" s="815"/>
      <c r="N520" s="815"/>
      <c r="O520" s="815"/>
      <c r="Q520" s="815"/>
      <c r="R520" s="499"/>
      <c r="S520" s="225"/>
      <c r="T520" s="225"/>
      <c r="U520" s="265"/>
      <c r="V520" s="225"/>
      <c r="W520" s="225"/>
      <c r="X520" s="499"/>
    </row>
    <row r="521" spans="2:24" ht="38.25" hidden="1">
      <c r="B521" s="879" t="s">
        <v>1151</v>
      </c>
      <c r="C521" s="879" t="s">
        <v>4452</v>
      </c>
      <c r="D521" s="879"/>
      <c r="E521" s="879"/>
      <c r="F521" s="879"/>
      <c r="G521" s="879"/>
      <c r="H521" s="879"/>
      <c r="I521" s="879"/>
      <c r="J521" s="879"/>
      <c r="K521" s="887" t="s">
        <v>1152</v>
      </c>
      <c r="L521" s="882" t="s">
        <v>3218</v>
      </c>
      <c r="M521" s="815"/>
      <c r="N521" s="815"/>
      <c r="O521" s="815"/>
      <c r="Q521" s="815"/>
      <c r="R521" s="499"/>
      <c r="S521" s="225"/>
      <c r="T521" s="225"/>
      <c r="U521" s="265"/>
      <c r="V521" s="225"/>
      <c r="W521" s="225"/>
      <c r="X521" s="499"/>
    </row>
    <row r="522" spans="2:24" ht="25.5" hidden="1">
      <c r="B522" s="879" t="s">
        <v>1153</v>
      </c>
      <c r="C522" s="879" t="s">
        <v>4453</v>
      </c>
      <c r="D522" s="879"/>
      <c r="E522" s="879"/>
      <c r="F522" s="879"/>
      <c r="G522" s="879"/>
      <c r="H522" s="879"/>
      <c r="I522" s="879"/>
      <c r="J522" s="879"/>
      <c r="K522" s="887" t="s">
        <v>1154</v>
      </c>
      <c r="L522" s="882" t="s">
        <v>3218</v>
      </c>
      <c r="M522" s="815"/>
      <c r="N522" s="815"/>
      <c r="O522" s="815"/>
      <c r="Q522" s="815"/>
      <c r="R522" s="499"/>
      <c r="S522" s="225"/>
      <c r="T522" s="225"/>
      <c r="U522" s="265"/>
      <c r="V522" s="225"/>
      <c r="W522" s="225"/>
      <c r="X522" s="499"/>
    </row>
    <row r="523" spans="2:24" ht="25.5" hidden="1">
      <c r="B523" s="879" t="s">
        <v>1155</v>
      </c>
      <c r="C523" s="879" t="s">
        <v>3619</v>
      </c>
      <c r="D523" s="879"/>
      <c r="E523" s="879"/>
      <c r="F523" s="879"/>
      <c r="G523" s="879"/>
      <c r="H523" s="879"/>
      <c r="I523" s="879"/>
      <c r="J523" s="879"/>
      <c r="K523" s="887" t="s">
        <v>1156</v>
      </c>
      <c r="L523" s="882" t="s">
        <v>3218</v>
      </c>
      <c r="M523" s="815"/>
      <c r="N523" s="815"/>
      <c r="O523" s="815"/>
      <c r="Q523" s="815"/>
      <c r="R523" s="499"/>
      <c r="S523" s="225"/>
      <c r="T523" s="225"/>
      <c r="U523" s="265"/>
      <c r="V523" s="225"/>
      <c r="W523" s="225"/>
      <c r="X523" s="499"/>
    </row>
    <row r="524" spans="2:24" ht="25.5" hidden="1">
      <c r="B524" s="879" t="s">
        <v>1157</v>
      </c>
      <c r="C524" s="879" t="s">
        <v>4454</v>
      </c>
      <c r="D524" s="879"/>
      <c r="E524" s="879"/>
      <c r="F524" s="879"/>
      <c r="G524" s="879"/>
      <c r="H524" s="879"/>
      <c r="I524" s="879"/>
      <c r="J524" s="879"/>
      <c r="K524" s="887" t="s">
        <v>1158</v>
      </c>
      <c r="L524" s="882" t="s">
        <v>3218</v>
      </c>
      <c r="M524" s="815"/>
      <c r="N524" s="815"/>
      <c r="O524" s="815"/>
      <c r="Q524" s="815"/>
      <c r="R524" s="499"/>
      <c r="S524" s="225"/>
      <c r="T524" s="225"/>
      <c r="U524" s="265"/>
      <c r="V524" s="225"/>
      <c r="W524" s="225"/>
      <c r="X524" s="499"/>
    </row>
    <row r="525" spans="2:24" ht="25.5" hidden="1">
      <c r="B525" s="879" t="s">
        <v>1159</v>
      </c>
      <c r="C525" s="879" t="s">
        <v>3620</v>
      </c>
      <c r="D525" s="879"/>
      <c r="E525" s="879"/>
      <c r="F525" s="879"/>
      <c r="G525" s="879"/>
      <c r="H525" s="879"/>
      <c r="I525" s="879"/>
      <c r="J525" s="879"/>
      <c r="K525" s="887" t="s">
        <v>1160</v>
      </c>
      <c r="L525" s="882" t="s">
        <v>3218</v>
      </c>
      <c r="M525" s="815"/>
      <c r="N525" s="815"/>
      <c r="O525" s="815"/>
      <c r="Q525" s="815"/>
      <c r="R525" s="499"/>
      <c r="S525" s="225"/>
      <c r="T525" s="225"/>
      <c r="U525" s="265"/>
      <c r="V525" s="225"/>
      <c r="W525" s="225"/>
      <c r="X525" s="499"/>
    </row>
    <row r="526" spans="2:24" ht="25.5">
      <c r="B526" s="127" t="s">
        <v>1161</v>
      </c>
      <c r="C526" s="127" t="s">
        <v>3621</v>
      </c>
      <c r="D526" s="127"/>
      <c r="E526" s="127"/>
      <c r="F526" s="127"/>
      <c r="G526" s="127"/>
      <c r="H526" s="127"/>
      <c r="I526" s="127"/>
      <c r="J526" s="127"/>
      <c r="K526" s="181" t="s">
        <v>1162</v>
      </c>
      <c r="L526" s="125" t="s">
        <v>3218</v>
      </c>
      <c r="M526" s="564">
        <f>IF(ISERROR(VLOOKUP($B526,ESTR_PREC!$A$1:$M$6000,6,FALSE))=TRUE,0,VLOOKUP($B526,ESTR_PREC!$A$1:$M$6000,6,FALSE))</f>
        <v>0</v>
      </c>
      <c r="N526" s="225"/>
      <c r="O526" s="560">
        <f>+N526-M526</f>
        <v>0</v>
      </c>
      <c r="Q526" s="225">
        <f>20143+615</f>
        <v>20758</v>
      </c>
      <c r="R526" s="499"/>
      <c r="S526" s="225"/>
      <c r="T526" s="225"/>
      <c r="U526" s="265"/>
      <c r="V526" s="225"/>
      <c r="W526" s="225"/>
      <c r="X526" s="499"/>
    </row>
    <row r="527" spans="2:24" ht="25.5" hidden="1">
      <c r="B527" s="879" t="s">
        <v>1163</v>
      </c>
      <c r="C527" s="879" t="s">
        <v>3622</v>
      </c>
      <c r="D527" s="879"/>
      <c r="E527" s="879"/>
      <c r="F527" s="879"/>
      <c r="G527" s="879"/>
      <c r="H527" s="879"/>
      <c r="I527" s="879"/>
      <c r="J527" s="879"/>
      <c r="K527" s="887" t="s">
        <v>1164</v>
      </c>
      <c r="L527" s="882" t="s">
        <v>3218</v>
      </c>
      <c r="M527" s="815"/>
      <c r="N527" s="815"/>
      <c r="O527" s="815"/>
      <c r="Q527" s="815"/>
      <c r="R527" s="499"/>
      <c r="S527" s="815"/>
      <c r="T527" s="225"/>
      <c r="U527" s="265"/>
      <c r="V527" s="815"/>
      <c r="W527" s="225"/>
      <c r="X527" s="499"/>
    </row>
    <row r="528" spans="2:24" ht="25.5">
      <c r="B528" s="127" t="s">
        <v>1165</v>
      </c>
      <c r="C528" s="127" t="s">
        <v>4455</v>
      </c>
      <c r="D528" s="127"/>
      <c r="E528" s="127"/>
      <c r="F528" s="127"/>
      <c r="G528" s="127"/>
      <c r="H528" s="127"/>
      <c r="I528" s="127"/>
      <c r="J528" s="127"/>
      <c r="K528" s="304" t="s">
        <v>1166</v>
      </c>
      <c r="L528" s="125" t="s">
        <v>3218</v>
      </c>
      <c r="M528" s="564">
        <f>IF(ISERROR(VLOOKUP($B528,ESTR_PREC!$A$1:$M$6000,6,FALSE))=TRUE,0,VLOOKUP($B528,ESTR_PREC!$A$1:$M$6000,6,FALSE))</f>
        <v>0</v>
      </c>
      <c r="N528" s="225"/>
      <c r="O528" s="560">
        <f t="shared" ref="O528:O533" si="15">+N528-M528</f>
        <v>0</v>
      </c>
      <c r="Q528" s="225"/>
      <c r="R528" s="499"/>
      <c r="S528" s="225"/>
      <c r="T528" s="225"/>
      <c r="U528" s="265"/>
      <c r="V528" s="225"/>
      <c r="W528" s="225"/>
      <c r="X528" s="499"/>
    </row>
    <row r="529" spans="2:24" ht="25.5">
      <c r="B529" s="127" t="s">
        <v>1167</v>
      </c>
      <c r="C529" s="127" t="s">
        <v>4456</v>
      </c>
      <c r="D529" s="127"/>
      <c r="E529" s="127"/>
      <c r="F529" s="127"/>
      <c r="G529" s="127"/>
      <c r="H529" s="127"/>
      <c r="I529" s="127"/>
      <c r="J529" s="127"/>
      <c r="K529" s="304" t="s">
        <v>1168</v>
      </c>
      <c r="L529" s="125" t="s">
        <v>3218</v>
      </c>
      <c r="M529" s="564">
        <f>IF(ISERROR(VLOOKUP($B529,ESTR_PREC!$A$1:$M$6000,6,FALSE))=TRUE,0,VLOOKUP($B529,ESTR_PREC!$A$1:$M$6000,6,FALSE))</f>
        <v>0</v>
      </c>
      <c r="N529" s="225"/>
      <c r="O529" s="560">
        <f t="shared" si="15"/>
        <v>0</v>
      </c>
      <c r="Q529" s="225">
        <v>6340</v>
      </c>
      <c r="R529" s="499"/>
      <c r="S529" s="225"/>
      <c r="T529" s="225"/>
      <c r="U529" s="265"/>
      <c r="V529" s="225"/>
      <c r="W529" s="225"/>
      <c r="X529" s="499"/>
    </row>
    <row r="530" spans="2:24" ht="25.5">
      <c r="B530" s="127" t="s">
        <v>1169</v>
      </c>
      <c r="C530" s="127" t="s">
        <v>4457</v>
      </c>
      <c r="D530" s="127"/>
      <c r="E530" s="127"/>
      <c r="F530" s="127"/>
      <c r="G530" s="127"/>
      <c r="H530" s="127"/>
      <c r="I530" s="127"/>
      <c r="J530" s="127"/>
      <c r="K530" s="304" t="s">
        <v>1170</v>
      </c>
      <c r="L530" s="125" t="s">
        <v>3218</v>
      </c>
      <c r="M530" s="564">
        <f>IF(ISERROR(VLOOKUP($B530,ESTR_PREC!$A$1:$M$6000,6,FALSE))=TRUE,0,VLOOKUP($B530,ESTR_PREC!$A$1:$M$6000,6,FALSE))</f>
        <v>0</v>
      </c>
      <c r="N530" s="225"/>
      <c r="O530" s="560">
        <f t="shared" si="15"/>
        <v>0</v>
      </c>
      <c r="Q530" s="225"/>
      <c r="R530" s="499"/>
      <c r="S530" s="225"/>
      <c r="T530" s="225"/>
      <c r="U530" s="265"/>
      <c r="V530" s="225"/>
      <c r="W530" s="225"/>
      <c r="X530" s="499"/>
    </row>
    <row r="531" spans="2:24" ht="25.5">
      <c r="B531" s="127" t="s">
        <v>1171</v>
      </c>
      <c r="C531" s="127" t="s">
        <v>4458</v>
      </c>
      <c r="D531" s="127"/>
      <c r="E531" s="127"/>
      <c r="F531" s="127"/>
      <c r="G531" s="127"/>
      <c r="H531" s="127"/>
      <c r="I531" s="127"/>
      <c r="J531" s="127"/>
      <c r="K531" s="304" t="s">
        <v>1172</v>
      </c>
      <c r="L531" s="125" t="s">
        <v>3218</v>
      </c>
      <c r="M531" s="564">
        <f>IF(ISERROR(VLOOKUP($B531,ESTR_PREC!$A$1:$M$6000,6,FALSE))=TRUE,0,VLOOKUP($B531,ESTR_PREC!$A$1:$M$6000,6,FALSE))</f>
        <v>0</v>
      </c>
      <c r="N531" s="225"/>
      <c r="O531" s="560">
        <f t="shared" si="15"/>
        <v>0</v>
      </c>
      <c r="Q531" s="225"/>
      <c r="R531" s="499"/>
      <c r="S531" s="225"/>
      <c r="T531" s="225"/>
      <c r="U531" s="265"/>
      <c r="V531" s="225"/>
      <c r="W531" s="225"/>
      <c r="X531" s="499"/>
    </row>
    <row r="532" spans="2:24">
      <c r="B532" s="127" t="s">
        <v>1173</v>
      </c>
      <c r="C532" s="127" t="s">
        <v>4459</v>
      </c>
      <c r="D532" s="127"/>
      <c r="E532" s="127"/>
      <c r="F532" s="127"/>
      <c r="G532" s="127"/>
      <c r="H532" s="127"/>
      <c r="I532" s="127"/>
      <c r="J532" s="127"/>
      <c r="K532" s="304" t="s">
        <v>1174</v>
      </c>
      <c r="L532" s="125" t="s">
        <v>3218</v>
      </c>
      <c r="M532" s="564">
        <f>IF(ISERROR(VLOOKUP($B532,ESTR_PREC!$A$1:$M$6000,6,FALSE))=TRUE,0,VLOOKUP($B532,ESTR_PREC!$A$1:$M$6000,6,FALSE))</f>
        <v>0</v>
      </c>
      <c r="N532" s="225"/>
      <c r="O532" s="560">
        <f t="shared" si="15"/>
        <v>0</v>
      </c>
      <c r="Q532" s="225"/>
      <c r="R532" s="499"/>
      <c r="S532" s="225"/>
      <c r="T532" s="225"/>
      <c r="U532" s="265"/>
      <c r="V532" s="225"/>
      <c r="W532" s="225"/>
      <c r="X532" s="499"/>
    </row>
    <row r="533" spans="2:24">
      <c r="B533" s="127" t="s">
        <v>1175</v>
      </c>
      <c r="C533" s="127" t="s">
        <v>4460</v>
      </c>
      <c r="D533" s="127"/>
      <c r="E533" s="127"/>
      <c r="F533" s="127"/>
      <c r="G533" s="127"/>
      <c r="H533" s="127"/>
      <c r="I533" s="127"/>
      <c r="J533" s="127"/>
      <c r="K533" s="304" t="s">
        <v>1176</v>
      </c>
      <c r="L533" s="125" t="s">
        <v>3218</v>
      </c>
      <c r="M533" s="564">
        <f>IF(ISERROR(VLOOKUP($B533,ESTR_PREC!$A$1:$M$6000,6,FALSE))=TRUE,0,VLOOKUP($B533,ESTR_PREC!$A$1:$M$6000,6,FALSE))</f>
        <v>0</v>
      </c>
      <c r="N533" s="225"/>
      <c r="O533" s="560">
        <f t="shared" si="15"/>
        <v>0</v>
      </c>
      <c r="Q533" s="225"/>
      <c r="R533" s="499"/>
      <c r="S533" s="225"/>
      <c r="T533" s="225"/>
      <c r="U533" s="265"/>
      <c r="V533" s="225"/>
      <c r="W533" s="225"/>
      <c r="X533" s="499"/>
    </row>
    <row r="534" spans="2:24" ht="26.25" hidden="1" customHeight="1" thickBot="1">
      <c r="B534" s="892" t="s">
        <v>1177</v>
      </c>
      <c r="C534" s="892" t="s">
        <v>3623</v>
      </c>
      <c r="D534" s="892"/>
      <c r="E534" s="892"/>
      <c r="F534" s="892"/>
      <c r="G534" s="892"/>
      <c r="H534" s="892"/>
      <c r="I534" s="892"/>
      <c r="J534" s="892"/>
      <c r="K534" s="901" t="s">
        <v>1178</v>
      </c>
      <c r="L534" s="894" t="s">
        <v>3218</v>
      </c>
      <c r="M534" s="343"/>
      <c r="N534" s="343"/>
      <c r="O534" s="343"/>
      <c r="Q534" s="343"/>
      <c r="R534" s="499"/>
      <c r="S534" s="963"/>
      <c r="T534" s="963"/>
      <c r="U534" s="265"/>
      <c r="V534" s="963"/>
      <c r="W534" s="963"/>
      <c r="X534" s="499"/>
    </row>
    <row r="535" spans="2:24">
      <c r="K535" s="545"/>
      <c r="L535" s="532"/>
      <c r="M535" s="499"/>
      <c r="N535" s="517"/>
      <c r="O535" s="517"/>
      <c r="Q535" s="517"/>
      <c r="R535" s="499"/>
      <c r="S535" s="499"/>
      <c r="T535" s="499"/>
      <c r="U535" s="265"/>
      <c r="V535" s="499"/>
      <c r="W535" s="499"/>
      <c r="X535" s="499"/>
    </row>
    <row r="536" spans="2:24" ht="29.25" hidden="1" customHeight="1" thickTop="1" thickBot="1">
      <c r="B536" s="935" t="s">
        <v>1179</v>
      </c>
      <c r="C536" s="914" t="s">
        <v>3624</v>
      </c>
      <c r="D536" s="915"/>
      <c r="E536" s="916"/>
      <c r="F536" s="915"/>
      <c r="G536" s="916"/>
      <c r="H536" s="915"/>
      <c r="I536" s="915"/>
      <c r="J536" s="915"/>
      <c r="K536" s="917" t="s">
        <v>1180</v>
      </c>
      <c r="L536" s="918" t="s">
        <v>3218</v>
      </c>
      <c r="M536" s="919">
        <f>SUM(M539:M553)</f>
        <v>0</v>
      </c>
      <c r="N536" s="298">
        <f>SUM(N539:N553)</f>
        <v>0</v>
      </c>
      <c r="O536" s="920">
        <f>+N536-M536</f>
        <v>0</v>
      </c>
      <c r="Q536" s="298">
        <f>SUM(Q539:Q553)</f>
        <v>0</v>
      </c>
      <c r="R536" s="519"/>
      <c r="S536" s="115">
        <f>SUM(S539:S553)</f>
        <v>0</v>
      </c>
      <c r="T536" s="115">
        <f>SUM(T539:T553)</f>
        <v>0</v>
      </c>
      <c r="U536" s="265"/>
      <c r="V536" s="115">
        <f>SUM(V539:V553)</f>
        <v>0</v>
      </c>
      <c r="W536" s="115">
        <f>SUM(W539:W553)</f>
        <v>0</v>
      </c>
      <c r="X536" s="519"/>
    </row>
    <row r="537" spans="2:24" ht="9" hidden="1" customHeight="1" thickTop="1" thickBot="1">
      <c r="B537" s="885"/>
      <c r="C537" s="885"/>
      <c r="D537" s="885"/>
      <c r="E537" s="885"/>
      <c r="F537" s="885"/>
      <c r="G537" s="885"/>
      <c r="H537" s="885"/>
      <c r="I537" s="885"/>
      <c r="J537" s="885"/>
      <c r="K537" s="936"/>
      <c r="L537" s="937"/>
      <c r="M537" s="885"/>
      <c r="N537" s="379"/>
      <c r="O537" s="938"/>
      <c r="Q537" s="379"/>
      <c r="R537" s="501"/>
      <c r="U537" s="265"/>
      <c r="X537" s="501"/>
    </row>
    <row r="538" spans="2:24" ht="64.5" hidden="1" thickBot="1">
      <c r="B538" s="921" t="s">
        <v>3221</v>
      </c>
      <c r="C538" s="922" t="s">
        <v>48</v>
      </c>
      <c r="D538" s="922"/>
      <c r="E538" s="923"/>
      <c r="F538" s="923"/>
      <c r="G538" s="923"/>
      <c r="H538" s="923"/>
      <c r="I538" s="923"/>
      <c r="J538" s="923"/>
      <c r="K538" s="924" t="s">
        <v>3222</v>
      </c>
      <c r="L538" s="925"/>
      <c r="M538" s="941" t="str">
        <f>+$M$10</f>
        <v>Valore netto al 31/12/2017</v>
      </c>
      <c r="N538" s="347" t="str">
        <f>N$10</f>
        <v>Valore netto al 31/12/2018</v>
      </c>
      <c r="O538" s="926" t="s">
        <v>4064</v>
      </c>
      <c r="Q538" s="347" t="str">
        <f>Q$10</f>
        <v>Prechiusura al ° trimestre 2018</v>
      </c>
      <c r="R538" s="681"/>
      <c r="S538" s="1145" t="str">
        <f>S$330</f>
        <v>Costi da utilizzo contributi 2018</v>
      </c>
      <c r="T538" s="1143" t="str">
        <f>T$330</f>
        <v>Costi da utilizzo contributi DI CUI SOCIO-SAN</v>
      </c>
      <c r="U538" s="1144"/>
      <c r="V538" s="1142" t="str">
        <f>V$330</f>
        <v>Costi da contributi 2018</v>
      </c>
      <c r="W538" s="1143" t="str">
        <f>W$330</f>
        <v>Costi da contributi DI CUI SOCIO-SAN</v>
      </c>
      <c r="X538" s="681"/>
    </row>
    <row r="539" spans="2:24" ht="25.5" hidden="1">
      <c r="B539" s="879" t="s">
        <v>1181</v>
      </c>
      <c r="C539" s="879" t="s">
        <v>3625</v>
      </c>
      <c r="D539" s="879"/>
      <c r="E539" s="879"/>
      <c r="F539" s="879"/>
      <c r="G539" s="879"/>
      <c r="H539" s="879"/>
      <c r="I539" s="879"/>
      <c r="J539" s="879"/>
      <c r="K539" s="887" t="s">
        <v>1185</v>
      </c>
      <c r="L539" s="882" t="s">
        <v>3218</v>
      </c>
      <c r="M539" s="343"/>
      <c r="N539" s="343"/>
      <c r="O539" s="343"/>
      <c r="Q539" s="343"/>
      <c r="R539" s="499"/>
      <c r="S539" s="225"/>
      <c r="T539" s="225"/>
      <c r="U539" s="265"/>
      <c r="V539" s="225"/>
      <c r="W539" s="225"/>
      <c r="X539" s="499"/>
    </row>
    <row r="540" spans="2:24" ht="25.5" hidden="1">
      <c r="B540" s="879" t="s">
        <v>1186</v>
      </c>
      <c r="C540" s="879" t="s">
        <v>3626</v>
      </c>
      <c r="D540" s="879"/>
      <c r="E540" s="879"/>
      <c r="F540" s="879"/>
      <c r="G540" s="879"/>
      <c r="H540" s="879"/>
      <c r="I540" s="879"/>
      <c r="J540" s="879"/>
      <c r="K540" s="887" t="s">
        <v>1188</v>
      </c>
      <c r="L540" s="882" t="s">
        <v>3218</v>
      </c>
      <c r="M540" s="343"/>
      <c r="N540" s="343"/>
      <c r="O540" s="343"/>
      <c r="Q540" s="343"/>
      <c r="R540" s="499"/>
      <c r="S540" s="815"/>
      <c r="T540" s="815"/>
      <c r="U540" s="265"/>
      <c r="V540" s="815"/>
      <c r="W540" s="815"/>
      <c r="X540" s="499"/>
    </row>
    <row r="541" spans="2:24" ht="25.5" hidden="1">
      <c r="B541" s="879" t="s">
        <v>1189</v>
      </c>
      <c r="C541" s="879" t="s">
        <v>3627</v>
      </c>
      <c r="D541" s="879"/>
      <c r="E541" s="879"/>
      <c r="F541" s="879"/>
      <c r="G541" s="879"/>
      <c r="H541" s="879"/>
      <c r="I541" s="879"/>
      <c r="J541" s="879"/>
      <c r="K541" s="887" t="s">
        <v>1190</v>
      </c>
      <c r="L541" s="882" t="s">
        <v>3218</v>
      </c>
      <c r="M541" s="343"/>
      <c r="N541" s="343"/>
      <c r="O541" s="343"/>
      <c r="Q541" s="343"/>
      <c r="R541" s="499"/>
      <c r="S541" s="225"/>
      <c r="T541" s="225"/>
      <c r="U541" s="265"/>
      <c r="V541" s="225"/>
      <c r="W541" s="225"/>
      <c r="X541" s="499"/>
    </row>
    <row r="542" spans="2:24" ht="25.5" hidden="1">
      <c r="B542" s="879" t="s">
        <v>1191</v>
      </c>
      <c r="C542" s="879" t="s">
        <v>3628</v>
      </c>
      <c r="D542" s="879"/>
      <c r="E542" s="879"/>
      <c r="F542" s="879"/>
      <c r="G542" s="879"/>
      <c r="H542" s="879"/>
      <c r="I542" s="879"/>
      <c r="J542" s="879"/>
      <c r="K542" s="887" t="s">
        <v>1192</v>
      </c>
      <c r="L542" s="882" t="s">
        <v>3218</v>
      </c>
      <c r="M542" s="343"/>
      <c r="N542" s="343"/>
      <c r="O542" s="343"/>
      <c r="Q542" s="343"/>
      <c r="R542" s="499"/>
      <c r="S542" s="225"/>
      <c r="T542" s="225"/>
      <c r="U542" s="265"/>
      <c r="V542" s="225"/>
      <c r="W542" s="225"/>
      <c r="X542" s="499"/>
    </row>
    <row r="543" spans="2:24" ht="25.5" hidden="1">
      <c r="B543" s="879" t="s">
        <v>1193</v>
      </c>
      <c r="C543" s="879" t="s">
        <v>3629</v>
      </c>
      <c r="D543" s="879"/>
      <c r="E543" s="879"/>
      <c r="F543" s="879"/>
      <c r="G543" s="879"/>
      <c r="H543" s="879"/>
      <c r="I543" s="879"/>
      <c r="J543" s="879"/>
      <c r="K543" s="887" t="s">
        <v>1195</v>
      </c>
      <c r="L543" s="882" t="s">
        <v>3218</v>
      </c>
      <c r="M543" s="343"/>
      <c r="N543" s="343"/>
      <c r="O543" s="343"/>
      <c r="Q543" s="343"/>
      <c r="R543" s="499"/>
      <c r="S543" s="225"/>
      <c r="T543" s="225"/>
      <c r="U543" s="265"/>
      <c r="V543" s="225"/>
      <c r="W543" s="225"/>
      <c r="X543" s="499"/>
    </row>
    <row r="544" spans="2:24" ht="25.5" hidden="1">
      <c r="B544" s="879" t="s">
        <v>1196</v>
      </c>
      <c r="C544" s="879" t="s">
        <v>3630</v>
      </c>
      <c r="D544" s="879"/>
      <c r="E544" s="879"/>
      <c r="F544" s="879"/>
      <c r="G544" s="879"/>
      <c r="H544" s="879"/>
      <c r="I544" s="879"/>
      <c r="J544" s="879"/>
      <c r="K544" s="895" t="s">
        <v>1198</v>
      </c>
      <c r="L544" s="882" t="s">
        <v>3218</v>
      </c>
      <c r="M544" s="343"/>
      <c r="N544" s="343"/>
      <c r="O544" s="343"/>
      <c r="Q544" s="343"/>
      <c r="R544" s="499"/>
      <c r="S544" s="225"/>
      <c r="T544" s="225"/>
      <c r="U544" s="265"/>
      <c r="V544" s="225"/>
      <c r="W544" s="225"/>
      <c r="X544" s="499"/>
    </row>
    <row r="545" spans="2:24" ht="25.5" hidden="1">
      <c r="B545" s="879" t="s">
        <v>1199</v>
      </c>
      <c r="C545" s="879" t="s">
        <v>3631</v>
      </c>
      <c r="D545" s="879"/>
      <c r="E545" s="879"/>
      <c r="F545" s="879"/>
      <c r="G545" s="879"/>
      <c r="H545" s="879"/>
      <c r="I545" s="879"/>
      <c r="J545" s="879"/>
      <c r="K545" s="895" t="s">
        <v>1201</v>
      </c>
      <c r="L545" s="882" t="s">
        <v>3218</v>
      </c>
      <c r="M545" s="343"/>
      <c r="N545" s="343"/>
      <c r="O545" s="343"/>
      <c r="Q545" s="343"/>
      <c r="R545" s="499"/>
      <c r="S545" s="225"/>
      <c r="T545" s="225"/>
      <c r="U545" s="265"/>
      <c r="V545" s="225"/>
      <c r="W545" s="225"/>
      <c r="X545" s="499"/>
    </row>
    <row r="546" spans="2:24" ht="25.5" hidden="1">
      <c r="B546" s="879" t="s">
        <v>1202</v>
      </c>
      <c r="C546" s="879" t="s">
        <v>3632</v>
      </c>
      <c r="D546" s="879"/>
      <c r="E546" s="879"/>
      <c r="F546" s="879"/>
      <c r="G546" s="879"/>
      <c r="H546" s="879"/>
      <c r="I546" s="879"/>
      <c r="J546" s="879"/>
      <c r="K546" s="895" t="s">
        <v>1204</v>
      </c>
      <c r="L546" s="882" t="s">
        <v>3218</v>
      </c>
      <c r="M546" s="343"/>
      <c r="N546" s="343"/>
      <c r="O546" s="343"/>
      <c r="Q546" s="343"/>
      <c r="R546" s="499"/>
      <c r="S546" s="225"/>
      <c r="T546" s="225"/>
      <c r="U546" s="265"/>
      <c r="V546" s="225"/>
      <c r="W546" s="225"/>
      <c r="X546" s="499"/>
    </row>
    <row r="547" spans="2:24" ht="25.5" hidden="1">
      <c r="B547" s="879" t="s">
        <v>1205</v>
      </c>
      <c r="C547" s="879" t="s">
        <v>3633</v>
      </c>
      <c r="D547" s="879"/>
      <c r="E547" s="879"/>
      <c r="F547" s="879"/>
      <c r="G547" s="879"/>
      <c r="H547" s="879"/>
      <c r="I547" s="879"/>
      <c r="J547" s="879"/>
      <c r="K547" s="895" t="s">
        <v>1206</v>
      </c>
      <c r="L547" s="882" t="s">
        <v>3218</v>
      </c>
      <c r="M547" s="343"/>
      <c r="N547" s="343"/>
      <c r="O547" s="343"/>
      <c r="Q547" s="343"/>
      <c r="R547" s="499"/>
      <c r="S547" s="225"/>
      <c r="T547" s="225"/>
      <c r="U547" s="265"/>
      <c r="V547" s="225"/>
      <c r="W547" s="225"/>
      <c r="X547" s="499"/>
    </row>
    <row r="548" spans="2:24" ht="25.5" hidden="1">
      <c r="B548" s="879" t="s">
        <v>1207</v>
      </c>
      <c r="C548" s="879" t="s">
        <v>3634</v>
      </c>
      <c r="D548" s="879"/>
      <c r="E548" s="879"/>
      <c r="F548" s="879"/>
      <c r="G548" s="879"/>
      <c r="H548" s="879"/>
      <c r="I548" s="879"/>
      <c r="J548" s="879"/>
      <c r="K548" s="895" t="s">
        <v>1208</v>
      </c>
      <c r="L548" s="882" t="s">
        <v>3218</v>
      </c>
      <c r="M548" s="343"/>
      <c r="N548" s="343"/>
      <c r="O548" s="343"/>
      <c r="Q548" s="343"/>
      <c r="R548" s="499"/>
      <c r="S548" s="225"/>
      <c r="T548" s="225"/>
      <c r="U548" s="265"/>
      <c r="V548" s="225"/>
      <c r="W548" s="225"/>
      <c r="X548" s="499"/>
    </row>
    <row r="549" spans="2:24" ht="25.5" hidden="1">
      <c r="B549" s="879" t="s">
        <v>1209</v>
      </c>
      <c r="C549" s="879" t="s">
        <v>3635</v>
      </c>
      <c r="D549" s="879"/>
      <c r="E549" s="879"/>
      <c r="F549" s="879"/>
      <c r="G549" s="879"/>
      <c r="H549" s="879"/>
      <c r="I549" s="879"/>
      <c r="J549" s="879"/>
      <c r="K549" s="895" t="s">
        <v>1210</v>
      </c>
      <c r="L549" s="882" t="s">
        <v>3218</v>
      </c>
      <c r="M549" s="343"/>
      <c r="N549" s="343"/>
      <c r="O549" s="343"/>
      <c r="Q549" s="343"/>
      <c r="R549" s="499"/>
      <c r="S549" s="225"/>
      <c r="T549" s="225"/>
      <c r="U549" s="265"/>
      <c r="V549" s="225"/>
      <c r="W549" s="225"/>
      <c r="X549" s="499"/>
    </row>
    <row r="550" spans="2:24" ht="15" hidden="1" customHeight="1">
      <c r="B550" s="879" t="s">
        <v>1211</v>
      </c>
      <c r="C550" s="879" t="s">
        <v>3636</v>
      </c>
      <c r="D550" s="879"/>
      <c r="E550" s="879"/>
      <c r="F550" s="879"/>
      <c r="G550" s="879"/>
      <c r="H550" s="879"/>
      <c r="I550" s="879"/>
      <c r="J550" s="879"/>
      <c r="K550" s="887" t="s">
        <v>1213</v>
      </c>
      <c r="L550" s="882" t="s">
        <v>3218</v>
      </c>
      <c r="M550" s="343"/>
      <c r="N550" s="343"/>
      <c r="O550" s="343"/>
      <c r="Q550" s="343"/>
      <c r="R550" s="548"/>
      <c r="S550" s="815"/>
      <c r="T550" s="815"/>
      <c r="U550" s="265"/>
      <c r="V550" s="815"/>
      <c r="W550" s="815"/>
      <c r="X550" s="548"/>
    </row>
    <row r="551" spans="2:24" ht="15" hidden="1" customHeight="1">
      <c r="B551" s="879" t="s">
        <v>1214</v>
      </c>
      <c r="C551" s="879" t="s">
        <v>3637</v>
      </c>
      <c r="D551" s="879"/>
      <c r="E551" s="879"/>
      <c r="F551" s="879"/>
      <c r="G551" s="879"/>
      <c r="H551" s="879"/>
      <c r="I551" s="879"/>
      <c r="J551" s="879"/>
      <c r="K551" s="887" t="s">
        <v>3638</v>
      </c>
      <c r="L551" s="882" t="s">
        <v>3218</v>
      </c>
      <c r="M551" s="343"/>
      <c r="N551" s="343"/>
      <c r="O551" s="343"/>
      <c r="Q551" s="343"/>
      <c r="R551" s="548"/>
      <c r="S551" s="815"/>
      <c r="T551" s="815"/>
      <c r="U551" s="265"/>
      <c r="V551" s="815"/>
      <c r="W551" s="815"/>
      <c r="X551" s="548"/>
    </row>
    <row r="552" spans="2:24" ht="15" hidden="1" customHeight="1">
      <c r="B552" s="879" t="s">
        <v>1216</v>
      </c>
      <c r="C552" s="879" t="s">
        <v>3639</v>
      </c>
      <c r="D552" s="879"/>
      <c r="E552" s="879"/>
      <c r="F552" s="879"/>
      <c r="G552" s="879"/>
      <c r="H552" s="879"/>
      <c r="I552" s="879"/>
      <c r="J552" s="879"/>
      <c r="K552" s="887" t="s">
        <v>3640</v>
      </c>
      <c r="L552" s="882" t="s">
        <v>3218</v>
      </c>
      <c r="M552" s="343"/>
      <c r="N552" s="343"/>
      <c r="O552" s="343"/>
      <c r="Q552" s="343"/>
      <c r="R552" s="548"/>
      <c r="S552" s="815"/>
      <c r="T552" s="815"/>
      <c r="U552" s="265"/>
      <c r="V552" s="815"/>
      <c r="W552" s="815"/>
      <c r="X552" s="548"/>
    </row>
    <row r="553" spans="2:24" ht="15.75" hidden="1" customHeight="1" thickBot="1">
      <c r="B553" s="892" t="s">
        <v>1218</v>
      </c>
      <c r="C553" s="892" t="s">
        <v>3641</v>
      </c>
      <c r="D553" s="892"/>
      <c r="E553" s="892"/>
      <c r="F553" s="892"/>
      <c r="G553" s="892"/>
      <c r="H553" s="892"/>
      <c r="I553" s="892"/>
      <c r="J553" s="892"/>
      <c r="K553" s="893" t="s">
        <v>3642</v>
      </c>
      <c r="L553" s="894" t="s">
        <v>3218</v>
      </c>
      <c r="M553" s="343"/>
      <c r="N553" s="343"/>
      <c r="O553" s="343"/>
      <c r="Q553" s="343"/>
      <c r="R553" s="548"/>
      <c r="S553" s="815"/>
      <c r="T553" s="815"/>
      <c r="U553" s="265"/>
      <c r="V553" s="815"/>
      <c r="W553" s="815"/>
      <c r="X553" s="548"/>
    </row>
    <row r="554" spans="2:24" hidden="1">
      <c r="K554" s="545"/>
      <c r="L554" s="532"/>
      <c r="M554" s="499"/>
      <c r="N554" s="517"/>
      <c r="O554" s="517"/>
      <c r="Q554" s="517"/>
      <c r="R554" s="499"/>
      <c r="S554" s="499"/>
      <c r="T554" s="499"/>
      <c r="U554" s="265"/>
      <c r="V554" s="499"/>
      <c r="W554" s="499"/>
      <c r="X554" s="499"/>
    </row>
    <row r="555" spans="2:24" ht="27.75" hidden="1" thickTop="1" thickBot="1">
      <c r="B555" s="935" t="s">
        <v>1220</v>
      </c>
      <c r="C555" s="914" t="s">
        <v>3643</v>
      </c>
      <c r="D555" s="915"/>
      <c r="E555" s="916"/>
      <c r="F555" s="915"/>
      <c r="G555" s="916"/>
      <c r="H555" s="915"/>
      <c r="I555" s="915"/>
      <c r="J555" s="915"/>
      <c r="K555" s="917" t="s">
        <v>1221</v>
      </c>
      <c r="L555" s="918" t="s">
        <v>3218</v>
      </c>
      <c r="M555" s="919">
        <f>SUM(M558:M567)</f>
        <v>0</v>
      </c>
      <c r="N555" s="298">
        <f>SUM(N558:N567)</f>
        <v>0</v>
      </c>
      <c r="O555" s="920">
        <f>+N555-M555</f>
        <v>0</v>
      </c>
      <c r="Q555" s="298">
        <f>SUM(Q558:Q567)</f>
        <v>0</v>
      </c>
      <c r="R555" s="519"/>
      <c r="S555" s="115">
        <f>SUM(S558:S567)</f>
        <v>0</v>
      </c>
      <c r="T555" s="115">
        <f>SUM(T558:T567)</f>
        <v>0</v>
      </c>
      <c r="U555" s="265"/>
      <c r="V555" s="115">
        <f>SUM(V558:V567)</f>
        <v>0</v>
      </c>
      <c r="W555" s="115">
        <f>SUM(W558:W567)</f>
        <v>0</v>
      </c>
      <c r="X555" s="519"/>
    </row>
    <row r="556" spans="2:24" ht="9" hidden="1" customHeight="1" thickTop="1" thickBot="1">
      <c r="B556" s="885"/>
      <c r="C556" s="885"/>
      <c r="D556" s="885"/>
      <c r="E556" s="885"/>
      <c r="F556" s="885"/>
      <c r="G556" s="885"/>
      <c r="H556" s="885"/>
      <c r="I556" s="885"/>
      <c r="J556" s="885"/>
      <c r="K556" s="936"/>
      <c r="L556" s="937"/>
      <c r="M556" s="885"/>
      <c r="N556" s="379"/>
      <c r="O556" s="938"/>
      <c r="Q556" s="379"/>
      <c r="R556" s="501"/>
      <c r="U556" s="265"/>
      <c r="X556" s="501"/>
    </row>
    <row r="557" spans="2:24" ht="64.5" hidden="1" thickBot="1">
      <c r="B557" s="921" t="s">
        <v>3221</v>
      </c>
      <c r="C557" s="922" t="s">
        <v>48</v>
      </c>
      <c r="D557" s="922"/>
      <c r="E557" s="923"/>
      <c r="F557" s="923"/>
      <c r="G557" s="923"/>
      <c r="H557" s="923"/>
      <c r="I557" s="923"/>
      <c r="J557" s="923"/>
      <c r="K557" s="924" t="s">
        <v>3222</v>
      </c>
      <c r="L557" s="925"/>
      <c r="M557" s="941" t="str">
        <f>+$M$10</f>
        <v>Valore netto al 31/12/2017</v>
      </c>
      <c r="N557" s="347" t="str">
        <f>N$10</f>
        <v>Valore netto al 31/12/2018</v>
      </c>
      <c r="O557" s="926" t="s">
        <v>4064</v>
      </c>
      <c r="Q557" s="347" t="str">
        <f>Q$10</f>
        <v>Prechiusura al ° trimestre 2018</v>
      </c>
      <c r="R557" s="681"/>
      <c r="S557" s="1145" t="str">
        <f>S$330</f>
        <v>Costi da utilizzo contributi 2018</v>
      </c>
      <c r="T557" s="1143" t="str">
        <f>T$330</f>
        <v>Costi da utilizzo contributi DI CUI SOCIO-SAN</v>
      </c>
      <c r="U557" s="1144"/>
      <c r="V557" s="1142" t="str">
        <f>V$330</f>
        <v>Costi da contributi 2018</v>
      </c>
      <c r="W557" s="1143" t="str">
        <f>W$330</f>
        <v>Costi da contributi DI CUI SOCIO-SAN</v>
      </c>
      <c r="X557" s="681"/>
    </row>
    <row r="558" spans="2:24" ht="25.5" hidden="1">
      <c r="B558" s="879" t="s">
        <v>1222</v>
      </c>
      <c r="C558" s="879" t="s">
        <v>3644</v>
      </c>
      <c r="D558" s="879"/>
      <c r="E558" s="879"/>
      <c r="F558" s="879"/>
      <c r="G558" s="879"/>
      <c r="H558" s="879"/>
      <c r="I558" s="879"/>
      <c r="J558" s="879"/>
      <c r="K558" s="887" t="s">
        <v>1226</v>
      </c>
      <c r="L558" s="882" t="s">
        <v>3218</v>
      </c>
      <c r="M558" s="815"/>
      <c r="N558" s="815"/>
      <c r="O558" s="815"/>
      <c r="Q558" s="815"/>
      <c r="R558" s="499"/>
      <c r="S558" s="225"/>
      <c r="T558" s="225"/>
      <c r="U558" s="265"/>
      <c r="V558" s="225"/>
      <c r="W558" s="225"/>
      <c r="X558" s="499"/>
    </row>
    <row r="559" spans="2:24" ht="25.5" hidden="1">
      <c r="B559" s="879" t="s">
        <v>1227</v>
      </c>
      <c r="C559" s="879" t="s">
        <v>3645</v>
      </c>
      <c r="D559" s="879"/>
      <c r="E559" s="879"/>
      <c r="F559" s="879"/>
      <c r="G559" s="879"/>
      <c r="H559" s="879"/>
      <c r="I559" s="879"/>
      <c r="J559" s="879"/>
      <c r="K559" s="887" t="s">
        <v>1229</v>
      </c>
      <c r="L559" s="882" t="s">
        <v>3218</v>
      </c>
      <c r="M559" s="815"/>
      <c r="N559" s="815"/>
      <c r="O559" s="815"/>
      <c r="Q559" s="815"/>
      <c r="R559" s="499"/>
      <c r="S559" s="815"/>
      <c r="T559" s="815"/>
      <c r="U559" s="265"/>
      <c r="V559" s="815"/>
      <c r="W559" s="815"/>
      <c r="X559" s="499"/>
    </row>
    <row r="560" spans="2:24" ht="25.5" hidden="1">
      <c r="B560" s="879" t="s">
        <v>1230</v>
      </c>
      <c r="C560" s="879" t="s">
        <v>3646</v>
      </c>
      <c r="D560" s="879"/>
      <c r="E560" s="879"/>
      <c r="F560" s="879"/>
      <c r="G560" s="879"/>
      <c r="H560" s="879"/>
      <c r="I560" s="879"/>
      <c r="J560" s="879"/>
      <c r="K560" s="887" t="s">
        <v>1231</v>
      </c>
      <c r="L560" s="882" t="s">
        <v>3218</v>
      </c>
      <c r="M560" s="815"/>
      <c r="N560" s="815"/>
      <c r="O560" s="815"/>
      <c r="Q560" s="815"/>
      <c r="R560" s="499"/>
      <c r="S560" s="225"/>
      <c r="T560" s="225"/>
      <c r="U560" s="265"/>
      <c r="V560" s="225"/>
      <c r="W560" s="225"/>
      <c r="X560" s="499"/>
    </row>
    <row r="561" spans="2:24" ht="25.5" hidden="1">
      <c r="B561" s="879" t="s">
        <v>1232</v>
      </c>
      <c r="C561" s="879" t="s">
        <v>3647</v>
      </c>
      <c r="D561" s="879"/>
      <c r="E561" s="879"/>
      <c r="F561" s="879"/>
      <c r="G561" s="879"/>
      <c r="H561" s="879"/>
      <c r="I561" s="879"/>
      <c r="J561" s="879"/>
      <c r="K561" s="887" t="s">
        <v>1233</v>
      </c>
      <c r="L561" s="882" t="s">
        <v>3218</v>
      </c>
      <c r="M561" s="815"/>
      <c r="N561" s="815"/>
      <c r="O561" s="815"/>
      <c r="Q561" s="815"/>
      <c r="R561" s="499"/>
      <c r="S561" s="225"/>
      <c r="T561" s="225"/>
      <c r="U561" s="265"/>
      <c r="V561" s="225"/>
      <c r="W561" s="225"/>
      <c r="X561" s="499"/>
    </row>
    <row r="562" spans="2:24" ht="25.5" hidden="1">
      <c r="B562" s="879" t="s">
        <v>1234</v>
      </c>
      <c r="C562" s="879" t="s">
        <v>3648</v>
      </c>
      <c r="D562" s="879"/>
      <c r="E562" s="879"/>
      <c r="F562" s="879"/>
      <c r="G562" s="879"/>
      <c r="H562" s="879"/>
      <c r="I562" s="879"/>
      <c r="J562" s="879"/>
      <c r="K562" s="895" t="s">
        <v>1236</v>
      </c>
      <c r="L562" s="882" t="s">
        <v>3218</v>
      </c>
      <c r="M562" s="815"/>
      <c r="N562" s="815"/>
      <c r="O562" s="815"/>
      <c r="Q562" s="815"/>
      <c r="R562" s="499"/>
      <c r="S562" s="815"/>
      <c r="T562" s="815"/>
      <c r="U562" s="265"/>
      <c r="V562" s="815"/>
      <c r="W562" s="815"/>
      <c r="X562" s="499"/>
    </row>
    <row r="563" spans="2:24" ht="25.5" hidden="1">
      <c r="B563" s="879" t="s">
        <v>1237</v>
      </c>
      <c r="C563" s="879" t="s">
        <v>3649</v>
      </c>
      <c r="D563" s="879"/>
      <c r="E563" s="879"/>
      <c r="F563" s="879"/>
      <c r="G563" s="879"/>
      <c r="H563" s="879"/>
      <c r="I563" s="879"/>
      <c r="J563" s="879"/>
      <c r="K563" s="895" t="s">
        <v>1239</v>
      </c>
      <c r="L563" s="882" t="s">
        <v>3218</v>
      </c>
      <c r="M563" s="815"/>
      <c r="N563" s="815"/>
      <c r="O563" s="815"/>
      <c r="Q563" s="815"/>
      <c r="R563" s="499"/>
      <c r="S563" s="225"/>
      <c r="T563" s="225"/>
      <c r="U563" s="265"/>
      <c r="V563" s="225"/>
      <c r="W563" s="225"/>
      <c r="X563" s="499"/>
    </row>
    <row r="564" spans="2:24" ht="25.5" hidden="1">
      <c r="B564" s="879" t="s">
        <v>1240</v>
      </c>
      <c r="C564" s="879" t="s">
        <v>3650</v>
      </c>
      <c r="D564" s="879"/>
      <c r="E564" s="879"/>
      <c r="F564" s="879"/>
      <c r="G564" s="879"/>
      <c r="H564" s="879"/>
      <c r="I564" s="879"/>
      <c r="J564" s="879"/>
      <c r="K564" s="895" t="s">
        <v>1241</v>
      </c>
      <c r="L564" s="882" t="s">
        <v>3218</v>
      </c>
      <c r="M564" s="815"/>
      <c r="N564" s="815"/>
      <c r="O564" s="815"/>
      <c r="Q564" s="815"/>
      <c r="R564" s="499"/>
      <c r="S564" s="225"/>
      <c r="T564" s="225"/>
      <c r="U564" s="265"/>
      <c r="V564" s="225"/>
      <c r="W564" s="225"/>
      <c r="X564" s="499"/>
    </row>
    <row r="565" spans="2:24" ht="25.5" hidden="1">
      <c r="B565" s="879" t="s">
        <v>1242</v>
      </c>
      <c r="C565" s="879" t="s">
        <v>3651</v>
      </c>
      <c r="D565" s="879"/>
      <c r="E565" s="879"/>
      <c r="F565" s="879"/>
      <c r="G565" s="879"/>
      <c r="H565" s="879"/>
      <c r="I565" s="879"/>
      <c r="J565" s="879"/>
      <c r="K565" s="895" t="s">
        <v>1243</v>
      </c>
      <c r="L565" s="882" t="s">
        <v>3218</v>
      </c>
      <c r="M565" s="815"/>
      <c r="N565" s="815"/>
      <c r="O565" s="815"/>
      <c r="Q565" s="815"/>
      <c r="R565" s="499"/>
      <c r="S565" s="225"/>
      <c r="T565" s="225"/>
      <c r="U565" s="265"/>
      <c r="V565" s="225"/>
      <c r="W565" s="225"/>
      <c r="X565" s="499"/>
    </row>
    <row r="566" spans="2:24" ht="25.5" hidden="1">
      <c r="B566" s="879" t="s">
        <v>1244</v>
      </c>
      <c r="C566" s="879" t="s">
        <v>3652</v>
      </c>
      <c r="D566" s="879"/>
      <c r="E566" s="879"/>
      <c r="F566" s="879"/>
      <c r="G566" s="879"/>
      <c r="H566" s="879"/>
      <c r="I566" s="879"/>
      <c r="J566" s="879"/>
      <c r="K566" s="895" t="s">
        <v>1245</v>
      </c>
      <c r="L566" s="882" t="s">
        <v>3218</v>
      </c>
      <c r="M566" s="815"/>
      <c r="N566" s="815"/>
      <c r="O566" s="815"/>
      <c r="Q566" s="815"/>
      <c r="R566" s="499"/>
      <c r="S566" s="225"/>
      <c r="T566" s="225"/>
      <c r="U566" s="265"/>
      <c r="V566" s="225"/>
      <c r="W566" s="225"/>
      <c r="X566" s="499"/>
    </row>
    <row r="567" spans="2:24" ht="26.25" hidden="1" thickBot="1">
      <c r="B567" s="892" t="s">
        <v>1246</v>
      </c>
      <c r="C567" s="892" t="s">
        <v>3653</v>
      </c>
      <c r="D567" s="892"/>
      <c r="E567" s="892"/>
      <c r="F567" s="892"/>
      <c r="G567" s="892"/>
      <c r="H567" s="892"/>
      <c r="I567" s="892"/>
      <c r="J567" s="892"/>
      <c r="K567" s="943" t="s">
        <v>1248</v>
      </c>
      <c r="L567" s="894" t="s">
        <v>3218</v>
      </c>
      <c r="M567" s="815"/>
      <c r="N567" s="815"/>
      <c r="O567" s="815"/>
      <c r="Q567" s="815"/>
      <c r="R567" s="499"/>
      <c r="S567" s="225"/>
      <c r="T567" s="225"/>
      <c r="U567" s="265"/>
      <c r="V567" s="225"/>
      <c r="W567" s="225"/>
      <c r="X567" s="499"/>
    </row>
    <row r="568" spans="2:24" hidden="1">
      <c r="M568" s="265"/>
      <c r="N568" s="379"/>
      <c r="Q568" s="379"/>
      <c r="R568" s="501"/>
      <c r="U568" s="265"/>
      <c r="X568" s="501"/>
    </row>
    <row r="569" spans="2:24" ht="27.75" hidden="1" thickTop="1" thickBot="1">
      <c r="B569" s="935" t="s">
        <v>1249</v>
      </c>
      <c r="C569" s="914" t="s">
        <v>3654</v>
      </c>
      <c r="D569" s="915"/>
      <c r="E569" s="916"/>
      <c r="F569" s="915"/>
      <c r="G569" s="916"/>
      <c r="H569" s="915"/>
      <c r="I569" s="915"/>
      <c r="J569" s="915"/>
      <c r="K569" s="917" t="s">
        <v>1250</v>
      </c>
      <c r="L569" s="918" t="s">
        <v>3218</v>
      </c>
      <c r="M569" s="919">
        <f>SUM(M572:M599)</f>
        <v>0</v>
      </c>
      <c r="N569" s="298">
        <f>SUM(N572:N599)</f>
        <v>0</v>
      </c>
      <c r="O569" s="920">
        <f>+N569-M569</f>
        <v>0</v>
      </c>
      <c r="Q569" s="298">
        <f>SUM(Q572:Q599)</f>
        <v>0</v>
      </c>
      <c r="R569" s="519"/>
      <c r="S569" s="115">
        <f>SUM(S572:S599)</f>
        <v>0</v>
      </c>
      <c r="T569" s="115">
        <f>SUM(T572:T599)</f>
        <v>0</v>
      </c>
      <c r="U569" s="265"/>
      <c r="V569" s="115">
        <f>SUM(V572:V599)</f>
        <v>0</v>
      </c>
      <c r="W569" s="115">
        <f>SUM(W572:W599)</f>
        <v>0</v>
      </c>
      <c r="X569" s="519"/>
    </row>
    <row r="570" spans="2:24" ht="9" hidden="1" customHeight="1" thickTop="1" thickBot="1">
      <c r="B570" s="885"/>
      <c r="C570" s="885"/>
      <c r="D570" s="885"/>
      <c r="E570" s="885"/>
      <c r="F570" s="885"/>
      <c r="G570" s="885"/>
      <c r="H570" s="885"/>
      <c r="I570" s="885"/>
      <c r="J570" s="885"/>
      <c r="K570" s="936"/>
      <c r="L570" s="937"/>
      <c r="M570" s="885"/>
      <c r="N570" s="379"/>
      <c r="O570" s="938"/>
      <c r="Q570" s="379"/>
      <c r="R570" s="501"/>
      <c r="U570" s="265"/>
      <c r="X570" s="501"/>
    </row>
    <row r="571" spans="2:24" ht="64.5" hidden="1" thickBot="1">
      <c r="B571" s="921" t="s">
        <v>3221</v>
      </c>
      <c r="C571" s="922" t="s">
        <v>48</v>
      </c>
      <c r="D571" s="922"/>
      <c r="E571" s="923"/>
      <c r="F571" s="923"/>
      <c r="G571" s="923"/>
      <c r="H571" s="923"/>
      <c r="I571" s="923"/>
      <c r="J571" s="923"/>
      <c r="K571" s="924" t="s">
        <v>3222</v>
      </c>
      <c r="L571" s="925"/>
      <c r="M571" s="941" t="str">
        <f>+$M$10</f>
        <v>Valore netto al 31/12/2017</v>
      </c>
      <c r="N571" s="347" t="str">
        <f>N$10</f>
        <v>Valore netto al 31/12/2018</v>
      </c>
      <c r="O571" s="926" t="s">
        <v>4064</v>
      </c>
      <c r="Q571" s="347" t="str">
        <f>Q$10</f>
        <v>Prechiusura al ° trimestre 2018</v>
      </c>
      <c r="R571" s="681"/>
      <c r="S571" s="1145" t="str">
        <f>S$330</f>
        <v>Costi da utilizzo contributi 2018</v>
      </c>
      <c r="T571" s="1143" t="str">
        <f>T$330</f>
        <v>Costi da utilizzo contributi DI CUI SOCIO-SAN</v>
      </c>
      <c r="U571" s="1144"/>
      <c r="V571" s="1142" t="str">
        <f>V$330</f>
        <v>Costi da contributi 2018</v>
      </c>
      <c r="W571" s="1143" t="str">
        <f>W$330</f>
        <v>Costi da contributi DI CUI SOCIO-SAN</v>
      </c>
      <c r="X571" s="681"/>
    </row>
    <row r="572" spans="2:24" ht="25.5" hidden="1">
      <c r="B572" s="879" t="s">
        <v>1251</v>
      </c>
      <c r="C572" s="879" t="s">
        <v>3655</v>
      </c>
      <c r="D572" s="879"/>
      <c r="E572" s="879"/>
      <c r="F572" s="879"/>
      <c r="G572" s="879"/>
      <c r="H572" s="879"/>
      <c r="I572" s="879"/>
      <c r="J572" s="879"/>
      <c r="K572" s="887" t="s">
        <v>1255</v>
      </c>
      <c r="L572" s="882" t="s">
        <v>3218</v>
      </c>
      <c r="M572" s="815"/>
      <c r="N572" s="815"/>
      <c r="O572" s="815"/>
      <c r="Q572" s="815"/>
      <c r="R572" s="499"/>
      <c r="S572" s="225"/>
      <c r="T572" s="225"/>
      <c r="U572" s="265"/>
      <c r="V572" s="225"/>
      <c r="W572" s="225"/>
      <c r="X572" s="499"/>
    </row>
    <row r="573" spans="2:24" ht="25.5" hidden="1">
      <c r="B573" s="879" t="s">
        <v>1256</v>
      </c>
      <c r="C573" s="879" t="s">
        <v>3656</v>
      </c>
      <c r="D573" s="879"/>
      <c r="E573" s="879"/>
      <c r="F573" s="879"/>
      <c r="G573" s="879"/>
      <c r="H573" s="879"/>
      <c r="I573" s="879"/>
      <c r="J573" s="879"/>
      <c r="K573" s="887" t="s">
        <v>1258</v>
      </c>
      <c r="L573" s="882" t="s">
        <v>3218</v>
      </c>
      <c r="M573" s="815"/>
      <c r="N573" s="815"/>
      <c r="O573" s="815"/>
      <c r="Q573" s="815"/>
      <c r="R573" s="499"/>
      <c r="S573" s="815"/>
      <c r="T573" s="815"/>
      <c r="U573" s="265"/>
      <c r="V573" s="815"/>
      <c r="W573" s="815"/>
      <c r="X573" s="499"/>
    </row>
    <row r="574" spans="2:24" ht="25.5" hidden="1">
      <c r="B574" s="879" t="s">
        <v>1259</v>
      </c>
      <c r="C574" s="879" t="s">
        <v>3657</v>
      </c>
      <c r="D574" s="879"/>
      <c r="E574" s="879"/>
      <c r="F574" s="879"/>
      <c r="G574" s="879"/>
      <c r="H574" s="879"/>
      <c r="I574" s="879"/>
      <c r="J574" s="879"/>
      <c r="K574" s="887" t="s">
        <v>1260</v>
      </c>
      <c r="L574" s="882" t="s">
        <v>3218</v>
      </c>
      <c r="M574" s="815"/>
      <c r="N574" s="815"/>
      <c r="O574" s="815"/>
      <c r="Q574" s="815"/>
      <c r="R574" s="499"/>
      <c r="S574" s="225"/>
      <c r="T574" s="225"/>
      <c r="U574" s="265"/>
      <c r="V574" s="225"/>
      <c r="W574" s="225"/>
      <c r="X574" s="499"/>
    </row>
    <row r="575" spans="2:24" ht="25.5" hidden="1">
      <c r="B575" s="879" t="s">
        <v>1261</v>
      </c>
      <c r="C575" s="879" t="s">
        <v>3658</v>
      </c>
      <c r="D575" s="879"/>
      <c r="E575" s="879"/>
      <c r="F575" s="879"/>
      <c r="G575" s="879"/>
      <c r="H575" s="879"/>
      <c r="I575" s="879"/>
      <c r="J575" s="879"/>
      <c r="K575" s="887" t="s">
        <v>1262</v>
      </c>
      <c r="L575" s="882" t="s">
        <v>3218</v>
      </c>
      <c r="M575" s="815"/>
      <c r="N575" s="815"/>
      <c r="O575" s="815"/>
      <c r="Q575" s="815"/>
      <c r="R575" s="499"/>
      <c r="S575" s="225"/>
      <c r="T575" s="225"/>
      <c r="U575" s="265"/>
      <c r="V575" s="225"/>
      <c r="W575" s="225"/>
      <c r="X575" s="499"/>
    </row>
    <row r="576" spans="2:24" ht="25.5" hidden="1">
      <c r="B576" s="879" t="s">
        <v>1263</v>
      </c>
      <c r="C576" s="879" t="s">
        <v>3659</v>
      </c>
      <c r="D576" s="879"/>
      <c r="E576" s="879"/>
      <c r="F576" s="879"/>
      <c r="G576" s="879"/>
      <c r="H576" s="879"/>
      <c r="I576" s="879"/>
      <c r="J576" s="879"/>
      <c r="K576" s="887" t="s">
        <v>1264</v>
      </c>
      <c r="L576" s="882" t="s">
        <v>3218</v>
      </c>
      <c r="M576" s="815"/>
      <c r="N576" s="815"/>
      <c r="O576" s="815"/>
      <c r="Q576" s="815"/>
      <c r="R576" s="499"/>
      <c r="S576" s="225"/>
      <c r="T576" s="225"/>
      <c r="U576" s="265"/>
      <c r="V576" s="225"/>
      <c r="W576" s="225"/>
      <c r="X576" s="499"/>
    </row>
    <row r="577" spans="2:24" hidden="1">
      <c r="B577" s="879" t="s">
        <v>1265</v>
      </c>
      <c r="C577" s="879" t="s">
        <v>3660</v>
      </c>
      <c r="D577" s="879"/>
      <c r="E577" s="879"/>
      <c r="F577" s="879"/>
      <c r="G577" s="879"/>
      <c r="H577" s="879"/>
      <c r="I577" s="879"/>
      <c r="J577" s="879"/>
      <c r="K577" s="895" t="s">
        <v>1267</v>
      </c>
      <c r="L577" s="882" t="s">
        <v>3218</v>
      </c>
      <c r="M577" s="815"/>
      <c r="N577" s="815"/>
      <c r="O577" s="815"/>
      <c r="Q577" s="815"/>
      <c r="R577" s="499"/>
      <c r="S577" s="225"/>
      <c r="T577" s="225"/>
      <c r="U577" s="265"/>
      <c r="V577" s="225"/>
      <c r="W577" s="225"/>
      <c r="X577" s="499"/>
    </row>
    <row r="578" spans="2:24" ht="25.5" hidden="1">
      <c r="B578" s="879" t="s">
        <v>1268</v>
      </c>
      <c r="C578" s="879" t="s">
        <v>3661</v>
      </c>
      <c r="D578" s="879"/>
      <c r="E578" s="879"/>
      <c r="F578" s="879"/>
      <c r="G578" s="879"/>
      <c r="H578" s="879"/>
      <c r="I578" s="879"/>
      <c r="J578" s="879"/>
      <c r="K578" s="895" t="s">
        <v>1270</v>
      </c>
      <c r="L578" s="882" t="s">
        <v>3218</v>
      </c>
      <c r="M578" s="815"/>
      <c r="N578" s="815"/>
      <c r="O578" s="815"/>
      <c r="Q578" s="815"/>
      <c r="R578" s="499"/>
      <c r="S578" s="225"/>
      <c r="T578" s="225"/>
      <c r="U578" s="265"/>
      <c r="V578" s="225"/>
      <c r="W578" s="225"/>
      <c r="X578" s="499"/>
    </row>
    <row r="579" spans="2:24" ht="25.5" hidden="1">
      <c r="B579" s="879" t="s">
        <v>1271</v>
      </c>
      <c r="C579" s="879" t="s">
        <v>3662</v>
      </c>
      <c r="D579" s="879"/>
      <c r="E579" s="879"/>
      <c r="F579" s="879"/>
      <c r="G579" s="879"/>
      <c r="H579" s="879"/>
      <c r="I579" s="879"/>
      <c r="J579" s="879"/>
      <c r="K579" s="895" t="s">
        <v>1272</v>
      </c>
      <c r="L579" s="882" t="s">
        <v>3218</v>
      </c>
      <c r="M579" s="815"/>
      <c r="N579" s="815"/>
      <c r="O579" s="815"/>
      <c r="Q579" s="815"/>
      <c r="R579" s="499"/>
      <c r="S579" s="225"/>
      <c r="T579" s="225"/>
      <c r="U579" s="265"/>
      <c r="V579" s="225"/>
      <c r="W579" s="225"/>
      <c r="X579" s="499"/>
    </row>
    <row r="580" spans="2:24" ht="25.5" hidden="1">
      <c r="B580" s="879" t="s">
        <v>1273</v>
      </c>
      <c r="C580" s="879" t="s">
        <v>3663</v>
      </c>
      <c r="D580" s="879"/>
      <c r="E580" s="879"/>
      <c r="F580" s="879"/>
      <c r="G580" s="879"/>
      <c r="H580" s="879"/>
      <c r="I580" s="879"/>
      <c r="J580" s="879"/>
      <c r="K580" s="895" t="s">
        <v>1274</v>
      </c>
      <c r="L580" s="882" t="s">
        <v>3218</v>
      </c>
      <c r="M580" s="815"/>
      <c r="N580" s="815"/>
      <c r="O580" s="815"/>
      <c r="Q580" s="815"/>
      <c r="R580" s="499"/>
      <c r="S580" s="225"/>
      <c r="T580" s="225"/>
      <c r="U580" s="265"/>
      <c r="V580" s="225"/>
      <c r="W580" s="225"/>
      <c r="X580" s="499"/>
    </row>
    <row r="581" spans="2:24" ht="25.5" hidden="1">
      <c r="B581" s="879" t="s">
        <v>1275</v>
      </c>
      <c r="C581" s="879" t="s">
        <v>3664</v>
      </c>
      <c r="D581" s="879"/>
      <c r="E581" s="879"/>
      <c r="F581" s="879"/>
      <c r="G581" s="879"/>
      <c r="H581" s="879"/>
      <c r="I581" s="879"/>
      <c r="J581" s="879"/>
      <c r="K581" s="895" t="s">
        <v>1276</v>
      </c>
      <c r="L581" s="882" t="s">
        <v>3218</v>
      </c>
      <c r="M581" s="815"/>
      <c r="N581" s="815"/>
      <c r="O581" s="815"/>
      <c r="Q581" s="815"/>
      <c r="R581" s="499"/>
      <c r="S581" s="225"/>
      <c r="T581" s="225"/>
      <c r="U581" s="265"/>
      <c r="V581" s="225"/>
      <c r="W581" s="225"/>
      <c r="X581" s="499"/>
    </row>
    <row r="582" spans="2:24" ht="25.5" hidden="1">
      <c r="B582" s="879" t="s">
        <v>1277</v>
      </c>
      <c r="C582" s="879" t="s">
        <v>3665</v>
      </c>
      <c r="D582" s="879"/>
      <c r="E582" s="879"/>
      <c r="F582" s="879"/>
      <c r="G582" s="879"/>
      <c r="H582" s="879"/>
      <c r="I582" s="879"/>
      <c r="J582" s="879"/>
      <c r="K582" s="895" t="s">
        <v>1278</v>
      </c>
      <c r="L582" s="882" t="s">
        <v>3218</v>
      </c>
      <c r="M582" s="815"/>
      <c r="N582" s="815"/>
      <c r="O582" s="815"/>
      <c r="Q582" s="815"/>
      <c r="R582" s="499"/>
      <c r="S582" s="225"/>
      <c r="T582" s="225"/>
      <c r="U582" s="265"/>
      <c r="V582" s="225"/>
      <c r="W582" s="225"/>
      <c r="X582" s="499"/>
    </row>
    <row r="583" spans="2:24" ht="25.5" hidden="1">
      <c r="B583" s="879" t="s">
        <v>1279</v>
      </c>
      <c r="C583" s="879" t="s">
        <v>3666</v>
      </c>
      <c r="D583" s="879"/>
      <c r="E583" s="879"/>
      <c r="F583" s="879"/>
      <c r="G583" s="879"/>
      <c r="H583" s="879"/>
      <c r="I583" s="879"/>
      <c r="J583" s="879"/>
      <c r="K583" s="895" t="s">
        <v>1280</v>
      </c>
      <c r="L583" s="882" t="s">
        <v>3218</v>
      </c>
      <c r="M583" s="815"/>
      <c r="N583" s="815"/>
      <c r="O583" s="815"/>
      <c r="Q583" s="815"/>
      <c r="R583" s="499"/>
      <c r="S583" s="225"/>
      <c r="T583" s="225"/>
      <c r="U583" s="265"/>
      <c r="V583" s="225"/>
      <c r="W583" s="225"/>
      <c r="X583" s="499"/>
    </row>
    <row r="584" spans="2:24" ht="38.25" hidden="1">
      <c r="B584" s="879" t="s">
        <v>1281</v>
      </c>
      <c r="C584" s="879" t="s">
        <v>3667</v>
      </c>
      <c r="D584" s="879"/>
      <c r="E584" s="879"/>
      <c r="F584" s="879"/>
      <c r="G584" s="879"/>
      <c r="H584" s="879"/>
      <c r="I584" s="879"/>
      <c r="J584" s="879"/>
      <c r="K584" s="887" t="s">
        <v>1282</v>
      </c>
      <c r="L584" s="882" t="s">
        <v>3218</v>
      </c>
      <c r="M584" s="815"/>
      <c r="N584" s="815"/>
      <c r="O584" s="815"/>
      <c r="Q584" s="815"/>
      <c r="R584" s="499"/>
      <c r="S584" s="225"/>
      <c r="T584" s="225"/>
      <c r="U584" s="265"/>
      <c r="V584" s="225"/>
      <c r="W584" s="225"/>
      <c r="X584" s="499"/>
    </row>
    <row r="585" spans="2:24" ht="38.25" hidden="1">
      <c r="B585" s="879" t="s">
        <v>1283</v>
      </c>
      <c r="C585" s="879" t="s">
        <v>3668</v>
      </c>
      <c r="D585" s="879"/>
      <c r="E585" s="879"/>
      <c r="F585" s="879"/>
      <c r="G585" s="879"/>
      <c r="H585" s="879"/>
      <c r="I585" s="879"/>
      <c r="J585" s="879"/>
      <c r="K585" s="887" t="s">
        <v>1284</v>
      </c>
      <c r="L585" s="882" t="s">
        <v>3218</v>
      </c>
      <c r="M585" s="815"/>
      <c r="N585" s="815"/>
      <c r="O585" s="815"/>
      <c r="Q585" s="815"/>
      <c r="R585" s="499"/>
      <c r="S585" s="815"/>
      <c r="T585" s="815"/>
      <c r="U585" s="265"/>
      <c r="V585" s="815"/>
      <c r="W585" s="815"/>
      <c r="X585" s="499"/>
    </row>
    <row r="586" spans="2:24" ht="38.25" hidden="1">
      <c r="B586" s="879" t="s">
        <v>1285</v>
      </c>
      <c r="C586" s="879" t="s">
        <v>3669</v>
      </c>
      <c r="D586" s="879"/>
      <c r="E586" s="879"/>
      <c r="F586" s="879"/>
      <c r="G586" s="879"/>
      <c r="H586" s="879"/>
      <c r="I586" s="879"/>
      <c r="J586" s="879"/>
      <c r="K586" s="887" t="s">
        <v>1286</v>
      </c>
      <c r="L586" s="882" t="s">
        <v>3218</v>
      </c>
      <c r="M586" s="815"/>
      <c r="N586" s="815"/>
      <c r="O586" s="815"/>
      <c r="Q586" s="815"/>
      <c r="R586" s="499"/>
      <c r="S586" s="225"/>
      <c r="T586" s="225"/>
      <c r="U586" s="265"/>
      <c r="V586" s="225"/>
      <c r="W586" s="225"/>
      <c r="X586" s="499"/>
    </row>
    <row r="587" spans="2:24" ht="38.25" hidden="1">
      <c r="B587" s="879" t="s">
        <v>1287</v>
      </c>
      <c r="C587" s="879" t="s">
        <v>3670</v>
      </c>
      <c r="D587" s="879"/>
      <c r="E587" s="879"/>
      <c r="F587" s="879"/>
      <c r="G587" s="879"/>
      <c r="H587" s="879"/>
      <c r="I587" s="879"/>
      <c r="J587" s="879"/>
      <c r="K587" s="887" t="s">
        <v>1288</v>
      </c>
      <c r="L587" s="882" t="s">
        <v>3218</v>
      </c>
      <c r="M587" s="815"/>
      <c r="N587" s="815"/>
      <c r="O587" s="815"/>
      <c r="Q587" s="815"/>
      <c r="R587" s="499"/>
      <c r="S587" s="225"/>
      <c r="T587" s="225"/>
      <c r="U587" s="265"/>
      <c r="V587" s="225"/>
      <c r="W587" s="225"/>
      <c r="X587" s="499"/>
    </row>
    <row r="588" spans="2:24" ht="25.5" hidden="1">
      <c r="B588" s="879" t="s">
        <v>1289</v>
      </c>
      <c r="C588" s="879" t="s">
        <v>3671</v>
      </c>
      <c r="D588" s="879"/>
      <c r="E588" s="879"/>
      <c r="F588" s="879"/>
      <c r="G588" s="879"/>
      <c r="H588" s="879"/>
      <c r="I588" s="879"/>
      <c r="J588" s="879"/>
      <c r="K588" s="895" t="s">
        <v>1290</v>
      </c>
      <c r="L588" s="882" t="s">
        <v>3218</v>
      </c>
      <c r="M588" s="815"/>
      <c r="N588" s="815"/>
      <c r="O588" s="815"/>
      <c r="Q588" s="815"/>
      <c r="R588" s="499"/>
      <c r="S588" s="815"/>
      <c r="T588" s="815"/>
      <c r="U588" s="265"/>
      <c r="V588" s="815"/>
      <c r="W588" s="815"/>
      <c r="X588" s="499"/>
    </row>
    <row r="589" spans="2:24" ht="25.5" hidden="1">
      <c r="B589" s="879" t="s">
        <v>1291</v>
      </c>
      <c r="C589" s="879" t="s">
        <v>3672</v>
      </c>
      <c r="D589" s="879"/>
      <c r="E589" s="879"/>
      <c r="F589" s="879"/>
      <c r="G589" s="879"/>
      <c r="H589" s="879"/>
      <c r="I589" s="879"/>
      <c r="J589" s="879"/>
      <c r="K589" s="895" t="s">
        <v>1292</v>
      </c>
      <c r="L589" s="882" t="s">
        <v>3218</v>
      </c>
      <c r="M589" s="815"/>
      <c r="N589" s="815"/>
      <c r="O589" s="815"/>
      <c r="Q589" s="815"/>
      <c r="R589" s="499"/>
      <c r="S589" s="225"/>
      <c r="T589" s="225"/>
      <c r="U589" s="265"/>
      <c r="V589" s="225"/>
      <c r="W589" s="225"/>
      <c r="X589" s="499"/>
    </row>
    <row r="590" spans="2:24" ht="25.5" hidden="1">
      <c r="B590" s="879" t="s">
        <v>1293</v>
      </c>
      <c r="C590" s="879" t="s">
        <v>3673</v>
      </c>
      <c r="D590" s="879"/>
      <c r="E590" s="879"/>
      <c r="F590" s="879"/>
      <c r="G590" s="879"/>
      <c r="H590" s="879"/>
      <c r="I590" s="879"/>
      <c r="J590" s="879"/>
      <c r="K590" s="895" t="s">
        <v>1294</v>
      </c>
      <c r="L590" s="882" t="s">
        <v>3218</v>
      </c>
      <c r="M590" s="815"/>
      <c r="N590" s="815"/>
      <c r="O590" s="815"/>
      <c r="Q590" s="815"/>
      <c r="R590" s="499"/>
      <c r="S590" s="225"/>
      <c r="T590" s="225"/>
      <c r="U590" s="265"/>
      <c r="V590" s="225"/>
      <c r="W590" s="225"/>
      <c r="X590" s="499"/>
    </row>
    <row r="591" spans="2:24" ht="25.5" hidden="1">
      <c r="B591" s="879" t="s">
        <v>1295</v>
      </c>
      <c r="C591" s="879" t="s">
        <v>3674</v>
      </c>
      <c r="D591" s="879"/>
      <c r="E591" s="879"/>
      <c r="F591" s="879"/>
      <c r="G591" s="879"/>
      <c r="H591" s="879"/>
      <c r="I591" s="879"/>
      <c r="J591" s="879"/>
      <c r="K591" s="895" t="s">
        <v>1296</v>
      </c>
      <c r="L591" s="882" t="s">
        <v>3218</v>
      </c>
      <c r="M591" s="815"/>
      <c r="N591" s="815"/>
      <c r="O591" s="815"/>
      <c r="Q591" s="815"/>
      <c r="R591" s="499"/>
      <c r="S591" s="225"/>
      <c r="T591" s="225"/>
      <c r="U591" s="265"/>
      <c r="V591" s="225"/>
      <c r="W591" s="225"/>
      <c r="X591" s="499"/>
    </row>
    <row r="592" spans="2:24" ht="25.5" hidden="1">
      <c r="B592" s="879" t="s">
        <v>1297</v>
      </c>
      <c r="C592" s="879" t="s">
        <v>3675</v>
      </c>
      <c r="D592" s="879"/>
      <c r="E592" s="879"/>
      <c r="F592" s="879"/>
      <c r="G592" s="879"/>
      <c r="H592" s="879"/>
      <c r="I592" s="879"/>
      <c r="J592" s="879"/>
      <c r="K592" s="887" t="s">
        <v>1298</v>
      </c>
      <c r="L592" s="882" t="s">
        <v>3218</v>
      </c>
      <c r="M592" s="815"/>
      <c r="N592" s="815"/>
      <c r="O592" s="815"/>
      <c r="Q592" s="815"/>
      <c r="R592" s="499"/>
      <c r="S592" s="225"/>
      <c r="T592" s="225"/>
      <c r="U592" s="265"/>
      <c r="V592" s="225"/>
      <c r="W592" s="225"/>
      <c r="X592" s="499"/>
    </row>
    <row r="593" spans="2:24" ht="25.5" hidden="1">
      <c r="B593" s="879" t="s">
        <v>1299</v>
      </c>
      <c r="C593" s="879" t="s">
        <v>3676</v>
      </c>
      <c r="D593" s="879"/>
      <c r="E593" s="879"/>
      <c r="F593" s="879"/>
      <c r="G593" s="879"/>
      <c r="H593" s="879"/>
      <c r="I593" s="879"/>
      <c r="J593" s="879"/>
      <c r="K593" s="887" t="s">
        <v>1300</v>
      </c>
      <c r="L593" s="882" t="s">
        <v>3218</v>
      </c>
      <c r="M593" s="815"/>
      <c r="N593" s="815"/>
      <c r="O593" s="815"/>
      <c r="Q593" s="815"/>
      <c r="R593" s="499"/>
      <c r="S593" s="815"/>
      <c r="T593" s="815"/>
      <c r="U593" s="265"/>
      <c r="V593" s="815"/>
      <c r="W593" s="815"/>
      <c r="X593" s="499"/>
    </row>
    <row r="594" spans="2:24" ht="25.5" hidden="1">
      <c r="B594" s="879" t="s">
        <v>1301</v>
      </c>
      <c r="C594" s="879" t="s">
        <v>3677</v>
      </c>
      <c r="D594" s="879"/>
      <c r="E594" s="879"/>
      <c r="F594" s="879"/>
      <c r="G594" s="879"/>
      <c r="H594" s="879"/>
      <c r="I594" s="879"/>
      <c r="J594" s="879"/>
      <c r="K594" s="887" t="s">
        <v>1302</v>
      </c>
      <c r="L594" s="882" t="s">
        <v>3218</v>
      </c>
      <c r="M594" s="815"/>
      <c r="N594" s="815"/>
      <c r="O594" s="815"/>
      <c r="Q594" s="815"/>
      <c r="R594" s="499"/>
      <c r="S594" s="225"/>
      <c r="T594" s="225"/>
      <c r="U594" s="265"/>
      <c r="V594" s="225"/>
      <c r="W594" s="225"/>
      <c r="X594" s="499"/>
    </row>
    <row r="595" spans="2:24" ht="25.5" hidden="1">
      <c r="B595" s="879" t="s">
        <v>1303</v>
      </c>
      <c r="C595" s="879" t="s">
        <v>3678</v>
      </c>
      <c r="D595" s="879"/>
      <c r="E595" s="879"/>
      <c r="F595" s="879"/>
      <c r="G595" s="879"/>
      <c r="H595" s="879"/>
      <c r="I595" s="879"/>
      <c r="J595" s="879"/>
      <c r="K595" s="887" t="s">
        <v>1304</v>
      </c>
      <c r="L595" s="882" t="s">
        <v>3218</v>
      </c>
      <c r="M595" s="815"/>
      <c r="N595" s="815"/>
      <c r="O595" s="815"/>
      <c r="Q595" s="815"/>
      <c r="R595" s="499"/>
      <c r="S595" s="225"/>
      <c r="T595" s="225"/>
      <c r="U595" s="265"/>
      <c r="V595" s="225"/>
      <c r="W595" s="225"/>
      <c r="X595" s="499"/>
    </row>
    <row r="596" spans="2:24" ht="25.5" hidden="1">
      <c r="B596" s="879" t="s">
        <v>1305</v>
      </c>
      <c r="C596" s="879" t="s">
        <v>3679</v>
      </c>
      <c r="D596" s="879"/>
      <c r="E596" s="879"/>
      <c r="F596" s="879"/>
      <c r="G596" s="879"/>
      <c r="H596" s="879"/>
      <c r="I596" s="879"/>
      <c r="J596" s="879"/>
      <c r="K596" s="895" t="s">
        <v>1306</v>
      </c>
      <c r="L596" s="882" t="s">
        <v>3218</v>
      </c>
      <c r="M596" s="815"/>
      <c r="N596" s="815"/>
      <c r="O596" s="815"/>
      <c r="Q596" s="815"/>
      <c r="R596" s="499"/>
      <c r="S596" s="815"/>
      <c r="T596" s="815"/>
      <c r="U596" s="265"/>
      <c r="V596" s="815"/>
      <c r="W596" s="815"/>
      <c r="X596" s="499"/>
    </row>
    <row r="597" spans="2:24" ht="25.5" hidden="1">
      <c r="B597" s="879" t="s">
        <v>1307</v>
      </c>
      <c r="C597" s="879" t="s">
        <v>3680</v>
      </c>
      <c r="D597" s="879"/>
      <c r="E597" s="879"/>
      <c r="F597" s="879"/>
      <c r="G597" s="879"/>
      <c r="H597" s="879"/>
      <c r="I597" s="879"/>
      <c r="J597" s="879"/>
      <c r="K597" s="887" t="s">
        <v>1308</v>
      </c>
      <c r="L597" s="882" t="s">
        <v>3218</v>
      </c>
      <c r="M597" s="815"/>
      <c r="N597" s="815"/>
      <c r="O597" s="815"/>
      <c r="Q597" s="815"/>
      <c r="R597" s="499"/>
      <c r="S597" s="225"/>
      <c r="T597" s="225"/>
      <c r="U597" s="265"/>
      <c r="V597" s="225"/>
      <c r="W597" s="225"/>
      <c r="X597" s="499"/>
    </row>
    <row r="598" spans="2:24" ht="25.5" hidden="1">
      <c r="B598" s="879" t="s">
        <v>1309</v>
      </c>
      <c r="C598" s="879" t="s">
        <v>3681</v>
      </c>
      <c r="D598" s="879"/>
      <c r="E598" s="879"/>
      <c r="F598" s="879"/>
      <c r="G598" s="879"/>
      <c r="H598" s="879"/>
      <c r="I598" s="879"/>
      <c r="J598" s="879"/>
      <c r="K598" s="887" t="s">
        <v>1310</v>
      </c>
      <c r="L598" s="882" t="s">
        <v>3218</v>
      </c>
      <c r="M598" s="815"/>
      <c r="N598" s="815"/>
      <c r="O598" s="815"/>
      <c r="Q598" s="815"/>
      <c r="R598" s="499"/>
      <c r="S598" s="225"/>
      <c r="T598" s="225"/>
      <c r="U598" s="265"/>
      <c r="V598" s="225"/>
      <c r="W598" s="225"/>
      <c r="X598" s="499"/>
    </row>
    <row r="599" spans="2:24" ht="26.25" hidden="1" customHeight="1" thickBot="1">
      <c r="B599" s="902" t="s">
        <v>1311</v>
      </c>
      <c r="C599" s="879" t="s">
        <v>3682</v>
      </c>
      <c r="D599" s="892"/>
      <c r="E599" s="892"/>
      <c r="F599" s="892"/>
      <c r="G599" s="892"/>
      <c r="H599" s="892"/>
      <c r="I599" s="892"/>
      <c r="J599" s="892"/>
      <c r="K599" s="893" t="s">
        <v>1313</v>
      </c>
      <c r="L599" s="894" t="s">
        <v>3218</v>
      </c>
      <c r="M599" s="815"/>
      <c r="N599" s="815"/>
      <c r="O599" s="815"/>
      <c r="Q599" s="815"/>
      <c r="R599" s="548"/>
      <c r="S599" s="815"/>
      <c r="T599" s="815"/>
      <c r="U599" s="265"/>
      <c r="V599" s="815"/>
      <c r="W599" s="815"/>
      <c r="X599" s="548"/>
    </row>
    <row r="600" spans="2:24" hidden="1">
      <c r="M600" s="265"/>
      <c r="N600" s="379"/>
      <c r="Q600" s="379"/>
      <c r="R600" s="501"/>
      <c r="U600" s="265"/>
      <c r="X600" s="501"/>
    </row>
    <row r="601" spans="2:24" ht="36.75" hidden="1" customHeight="1" thickTop="1" thickBot="1">
      <c r="B601" s="935" t="s">
        <v>1314</v>
      </c>
      <c r="C601" s="914" t="s">
        <v>3683</v>
      </c>
      <c r="D601" s="915"/>
      <c r="E601" s="916"/>
      <c r="F601" s="915"/>
      <c r="G601" s="916"/>
      <c r="H601" s="915"/>
      <c r="I601" s="915"/>
      <c r="J601" s="915"/>
      <c r="K601" s="917" t="s">
        <v>1315</v>
      </c>
      <c r="L601" s="918" t="s">
        <v>3218</v>
      </c>
      <c r="M601" s="919">
        <f>SUM(M604:M607)</f>
        <v>0</v>
      </c>
      <c r="N601" s="298">
        <f>SUM(N604:N607)</f>
        <v>0</v>
      </c>
      <c r="O601" s="920">
        <f>+N601-M601</f>
        <v>0</v>
      </c>
      <c r="Q601" s="298">
        <f>SUM(Q604:Q607)</f>
        <v>0</v>
      </c>
      <c r="R601" s="519"/>
      <c r="S601" s="115">
        <f>SUM(S604:S607)</f>
        <v>0</v>
      </c>
      <c r="T601" s="115">
        <f>SUM(T604:T607)</f>
        <v>0</v>
      </c>
      <c r="U601" s="265"/>
      <c r="V601" s="115">
        <f>SUM(V604:V607)</f>
        <v>0</v>
      </c>
      <c r="W601" s="115">
        <f>SUM(W604:W607)</f>
        <v>0</v>
      </c>
      <c r="X601" s="519"/>
    </row>
    <row r="602" spans="2:24" ht="9" hidden="1" customHeight="1" thickTop="1" thickBot="1">
      <c r="B602" s="885"/>
      <c r="C602" s="885"/>
      <c r="D602" s="885"/>
      <c r="E602" s="885"/>
      <c r="F602" s="885"/>
      <c r="G602" s="885"/>
      <c r="H602" s="885"/>
      <c r="I602" s="885"/>
      <c r="J602" s="885"/>
      <c r="K602" s="936"/>
      <c r="L602" s="937"/>
      <c r="M602" s="885"/>
      <c r="N602" s="379"/>
      <c r="O602" s="938"/>
      <c r="Q602" s="379"/>
      <c r="R602" s="501"/>
      <c r="U602" s="265"/>
      <c r="X602" s="501"/>
    </row>
    <row r="603" spans="2:24" ht="64.5" hidden="1" thickBot="1">
      <c r="B603" s="921" t="s">
        <v>3221</v>
      </c>
      <c r="C603" s="922" t="s">
        <v>48</v>
      </c>
      <c r="D603" s="922"/>
      <c r="E603" s="923"/>
      <c r="F603" s="923"/>
      <c r="G603" s="923"/>
      <c r="H603" s="923"/>
      <c r="I603" s="923"/>
      <c r="J603" s="923"/>
      <c r="K603" s="924" t="s">
        <v>3222</v>
      </c>
      <c r="L603" s="925"/>
      <c r="M603" s="941" t="str">
        <f>+$M$10</f>
        <v>Valore netto al 31/12/2017</v>
      </c>
      <c r="N603" s="347" t="str">
        <f>N$10</f>
        <v>Valore netto al 31/12/2018</v>
      </c>
      <c r="O603" s="926" t="s">
        <v>4064</v>
      </c>
      <c r="Q603" s="347" t="str">
        <f>Q$10</f>
        <v>Prechiusura al ° trimestre 2018</v>
      </c>
      <c r="R603" s="681"/>
      <c r="S603" s="1145" t="str">
        <f>S$330</f>
        <v>Costi da utilizzo contributi 2018</v>
      </c>
      <c r="T603" s="1143" t="str">
        <f>T$330</f>
        <v>Costi da utilizzo contributi DI CUI SOCIO-SAN</v>
      </c>
      <c r="U603" s="1144"/>
      <c r="V603" s="1142" t="str">
        <f>V$330</f>
        <v>Costi da contributi 2018</v>
      </c>
      <c r="W603" s="1143" t="str">
        <f>W$330</f>
        <v>Costi da contributi DI CUI SOCIO-SAN</v>
      </c>
      <c r="X603" s="681"/>
    </row>
    <row r="604" spans="2:24" hidden="1">
      <c r="B604" s="879" t="s">
        <v>1316</v>
      </c>
      <c r="C604" s="879" t="s">
        <v>3684</v>
      </c>
      <c r="D604" s="879"/>
      <c r="E604" s="879"/>
      <c r="F604" s="879"/>
      <c r="G604" s="879"/>
      <c r="H604" s="879"/>
      <c r="I604" s="879"/>
      <c r="J604" s="879"/>
      <c r="K604" s="895" t="s">
        <v>1320</v>
      </c>
      <c r="L604" s="882" t="s">
        <v>3218</v>
      </c>
      <c r="M604" s="815"/>
      <c r="N604" s="815"/>
      <c r="O604" s="815"/>
      <c r="Q604" s="815"/>
      <c r="R604" s="499"/>
      <c r="S604" s="225"/>
      <c r="T604" s="225"/>
      <c r="U604" s="265"/>
      <c r="V604" s="225"/>
      <c r="W604" s="225"/>
      <c r="X604" s="499"/>
    </row>
    <row r="605" spans="2:24" hidden="1">
      <c r="B605" s="879" t="s">
        <v>1321</v>
      </c>
      <c r="C605" s="879" t="s">
        <v>3685</v>
      </c>
      <c r="D605" s="879"/>
      <c r="E605" s="879"/>
      <c r="F605" s="879"/>
      <c r="G605" s="879"/>
      <c r="H605" s="879"/>
      <c r="I605" s="879"/>
      <c r="J605" s="879"/>
      <c r="K605" s="895" t="s">
        <v>1322</v>
      </c>
      <c r="L605" s="882" t="s">
        <v>3218</v>
      </c>
      <c r="M605" s="815"/>
      <c r="N605" s="815"/>
      <c r="O605" s="815"/>
      <c r="Q605" s="815"/>
      <c r="R605" s="499"/>
      <c r="S605" s="225"/>
      <c r="T605" s="225"/>
      <c r="U605" s="265"/>
      <c r="V605" s="225"/>
      <c r="W605" s="225"/>
      <c r="X605" s="499"/>
    </row>
    <row r="606" spans="2:24" ht="25.5" hidden="1">
      <c r="B606" s="879" t="s">
        <v>1323</v>
      </c>
      <c r="C606" s="879" t="s">
        <v>3686</v>
      </c>
      <c r="D606" s="879"/>
      <c r="E606" s="879"/>
      <c r="F606" s="879"/>
      <c r="G606" s="879"/>
      <c r="H606" s="879"/>
      <c r="I606" s="879"/>
      <c r="J606" s="879"/>
      <c r="K606" s="895" t="s">
        <v>1325</v>
      </c>
      <c r="L606" s="882" t="s">
        <v>3218</v>
      </c>
      <c r="M606" s="815"/>
      <c r="N606" s="815"/>
      <c r="O606" s="815"/>
      <c r="Q606" s="815"/>
      <c r="R606" s="499"/>
      <c r="S606" s="225"/>
      <c r="T606" s="225"/>
      <c r="U606" s="265"/>
      <c r="V606" s="225"/>
      <c r="W606" s="225"/>
      <c r="X606" s="499"/>
    </row>
    <row r="607" spans="2:24" ht="26.25" hidden="1" customHeight="1" thickBot="1">
      <c r="B607" s="892" t="s">
        <v>1326</v>
      </c>
      <c r="C607" s="892" t="s">
        <v>3687</v>
      </c>
      <c r="D607" s="892"/>
      <c r="E607" s="892"/>
      <c r="F607" s="892"/>
      <c r="G607" s="892"/>
      <c r="H607" s="892"/>
      <c r="I607" s="892"/>
      <c r="J607" s="892"/>
      <c r="K607" s="893" t="s">
        <v>1328</v>
      </c>
      <c r="L607" s="894" t="s">
        <v>3218</v>
      </c>
      <c r="M607" s="815"/>
      <c r="N607" s="815"/>
      <c r="O607" s="815"/>
      <c r="Q607" s="815"/>
      <c r="R607" s="548"/>
      <c r="S607" s="855"/>
      <c r="T607" s="855"/>
      <c r="U607" s="265"/>
      <c r="V607" s="855"/>
      <c r="W607" s="855"/>
      <c r="X607" s="548"/>
    </row>
    <row r="608" spans="2:24" ht="15.75" thickBot="1">
      <c r="M608" s="265"/>
      <c r="N608" s="379"/>
      <c r="Q608" s="379"/>
      <c r="R608" s="501"/>
      <c r="U608" s="265"/>
      <c r="X608" s="501"/>
    </row>
    <row r="609" spans="2:24" ht="17.25" thickTop="1" thickBot="1">
      <c r="B609" s="110" t="s">
        <v>1329</v>
      </c>
      <c r="C609" s="242" t="s">
        <v>3688</v>
      </c>
      <c r="D609" s="243"/>
      <c r="E609" s="112"/>
      <c r="F609" s="243"/>
      <c r="G609" s="112"/>
      <c r="H609" s="243"/>
      <c r="I609" s="243"/>
      <c r="J609" s="243"/>
      <c r="K609" s="113" t="s">
        <v>1330</v>
      </c>
      <c r="L609" s="114" t="s">
        <v>3218</v>
      </c>
      <c r="M609" s="115">
        <f>SUM(M612:M617)</f>
        <v>0</v>
      </c>
      <c r="N609" s="298">
        <f>SUM(N612:N617)</f>
        <v>0</v>
      </c>
      <c r="O609" s="298">
        <f>+N609-M609</f>
        <v>0</v>
      </c>
      <c r="Q609" s="298">
        <f>SUM(Q612:Q617)</f>
        <v>2825</v>
      </c>
      <c r="R609" s="519"/>
      <c r="S609" s="115">
        <f>SUM(S612:S617)</f>
        <v>0</v>
      </c>
      <c r="T609" s="115">
        <f>SUM(T612:T617)</f>
        <v>0</v>
      </c>
      <c r="U609" s="265"/>
      <c r="V609" s="115">
        <f>SUM(V612:V617)</f>
        <v>0</v>
      </c>
      <c r="W609" s="115">
        <f>SUM(W612:W617)</f>
        <v>0</v>
      </c>
      <c r="X609" s="519"/>
    </row>
    <row r="610" spans="2:24" ht="9" customHeight="1" thickTop="1" thickBot="1">
      <c r="K610" s="540"/>
      <c r="M610" s="265"/>
      <c r="N610" s="379"/>
      <c r="Q610" s="379"/>
      <c r="R610" s="501"/>
      <c r="U610" s="265"/>
      <c r="X610" s="501"/>
    </row>
    <row r="611" spans="2:24" ht="64.5" thickBot="1">
      <c r="B611" s="102" t="s">
        <v>3221</v>
      </c>
      <c r="C611" s="245" t="s">
        <v>48</v>
      </c>
      <c r="D611" s="245"/>
      <c r="E611" s="246"/>
      <c r="F611" s="246"/>
      <c r="G611" s="246"/>
      <c r="H611" s="246"/>
      <c r="I611" s="246"/>
      <c r="J611" s="246"/>
      <c r="K611" s="302" t="s">
        <v>3222</v>
      </c>
      <c r="L611" s="135"/>
      <c r="M611" s="328" t="str">
        <f>+$M$10</f>
        <v>Valore netto al 31/12/2017</v>
      </c>
      <c r="N611" s="779" t="str">
        <f>N$10</f>
        <v>Valore netto al 31/12/2018</v>
      </c>
      <c r="O611" s="779" t="s">
        <v>4064</v>
      </c>
      <c r="P611" s="806"/>
      <c r="Q611" s="779" t="str">
        <f>Q$10</f>
        <v>Prechiusura al ° trimestre 2018</v>
      </c>
      <c r="R611" s="681"/>
      <c r="S611" s="1145" t="str">
        <f>S$330</f>
        <v>Costi da utilizzo contributi 2018</v>
      </c>
      <c r="T611" s="1143" t="str">
        <f>T$330</f>
        <v>Costi da utilizzo contributi DI CUI SOCIO-SAN</v>
      </c>
      <c r="U611" s="1144"/>
      <c r="V611" s="1142" t="str">
        <f>V$330</f>
        <v>Costi da contributi 2018</v>
      </c>
      <c r="W611" s="1143" t="str">
        <f>W$330</f>
        <v>Costi da contributi DI CUI SOCIO-SAN</v>
      </c>
      <c r="X611" s="681"/>
    </row>
    <row r="612" spans="2:24" hidden="1">
      <c r="B612" s="879" t="s">
        <v>1331</v>
      </c>
      <c r="C612" s="879" t="s">
        <v>3689</v>
      </c>
      <c r="D612" s="879"/>
      <c r="E612" s="879"/>
      <c r="F612" s="879"/>
      <c r="G612" s="879"/>
      <c r="H612" s="879"/>
      <c r="I612" s="879"/>
      <c r="J612" s="879"/>
      <c r="K612" s="895" t="s">
        <v>1334</v>
      </c>
      <c r="L612" s="882" t="s">
        <v>3218</v>
      </c>
      <c r="M612" s="883"/>
      <c r="N612" s="815"/>
      <c r="O612" s="884"/>
      <c r="Q612" s="815"/>
      <c r="R612" s="499"/>
      <c r="S612" s="225"/>
      <c r="T612" s="225"/>
      <c r="U612" s="265"/>
      <c r="V612" s="225"/>
      <c r="W612" s="225"/>
      <c r="X612" s="499"/>
    </row>
    <row r="613" spans="2:24">
      <c r="B613" s="127" t="s">
        <v>1335</v>
      </c>
      <c r="C613" s="127" t="s">
        <v>3690</v>
      </c>
      <c r="D613" s="127"/>
      <c r="E613" s="127"/>
      <c r="F613" s="127"/>
      <c r="G613" s="127"/>
      <c r="H613" s="127"/>
      <c r="I613" s="127"/>
      <c r="J613" s="127"/>
      <c r="K613" s="316" t="s">
        <v>1336</v>
      </c>
      <c r="L613" s="125" t="s">
        <v>3218</v>
      </c>
      <c r="M613" s="564">
        <f>IF(ISERROR(VLOOKUP($B613,ESTR_PREC!$A$1:$M$6000,6,FALSE))=TRUE,0,VLOOKUP($B613,ESTR_PREC!$A$1:$M$6000,6,FALSE))</f>
        <v>0</v>
      </c>
      <c r="N613" s="225"/>
      <c r="O613" s="560">
        <f>+N613-M613</f>
        <v>0</v>
      </c>
      <c r="Q613" s="225"/>
      <c r="R613" s="499"/>
      <c r="S613" s="225"/>
      <c r="T613" s="225"/>
      <c r="U613" s="265"/>
      <c r="V613" s="225"/>
      <c r="W613" s="225"/>
      <c r="X613" s="499"/>
    </row>
    <row r="614" spans="2:24">
      <c r="B614" s="127" t="s">
        <v>1338</v>
      </c>
      <c r="C614" s="127" t="s">
        <v>3691</v>
      </c>
      <c r="D614" s="127"/>
      <c r="E614" s="127"/>
      <c r="F614" s="127"/>
      <c r="G614" s="127"/>
      <c r="H614" s="127"/>
      <c r="I614" s="127"/>
      <c r="J614" s="127"/>
      <c r="K614" s="314" t="s">
        <v>1340</v>
      </c>
      <c r="L614" s="125" t="s">
        <v>3218</v>
      </c>
      <c r="M614" s="564">
        <f>IF(ISERROR(VLOOKUP($B614,ESTR_PREC!$A$1:$M$6000,6,FALSE))=TRUE,0,VLOOKUP($B614,ESTR_PREC!$A$1:$M$6000,6,FALSE))</f>
        <v>0</v>
      </c>
      <c r="N614" s="225"/>
      <c r="O614" s="560">
        <f>+N614-M614</f>
        <v>0</v>
      </c>
      <c r="Q614" s="225"/>
      <c r="R614" s="499"/>
      <c r="S614" s="225"/>
      <c r="T614" s="225"/>
      <c r="U614" s="265"/>
      <c r="V614" s="225"/>
      <c r="W614" s="225"/>
      <c r="X614" s="499"/>
    </row>
    <row r="615" spans="2:24" hidden="1">
      <c r="B615" s="879" t="s">
        <v>1342</v>
      </c>
      <c r="C615" s="879" t="s">
        <v>3692</v>
      </c>
      <c r="D615" s="879"/>
      <c r="E615" s="879"/>
      <c r="F615" s="879"/>
      <c r="G615" s="879"/>
      <c r="H615" s="879"/>
      <c r="I615" s="879"/>
      <c r="J615" s="879"/>
      <c r="K615" s="887" t="s">
        <v>1344</v>
      </c>
      <c r="L615" s="882" t="s">
        <v>3218</v>
      </c>
      <c r="M615" s="815"/>
      <c r="N615" s="815"/>
      <c r="O615" s="815"/>
      <c r="Q615" s="815"/>
      <c r="R615" s="499"/>
      <c r="S615" s="815"/>
      <c r="T615" s="225"/>
      <c r="U615" s="265"/>
      <c r="V615" s="815"/>
      <c r="W615" s="225"/>
      <c r="X615" s="499"/>
    </row>
    <row r="616" spans="2:24">
      <c r="B616" s="127" t="s">
        <v>1345</v>
      </c>
      <c r="C616" s="127" t="s">
        <v>3693</v>
      </c>
      <c r="D616" s="127"/>
      <c r="E616" s="127"/>
      <c r="F616" s="127"/>
      <c r="G616" s="127"/>
      <c r="H616" s="127"/>
      <c r="I616" s="127"/>
      <c r="J616" s="127"/>
      <c r="K616" s="316" t="s">
        <v>1346</v>
      </c>
      <c r="L616" s="125" t="s">
        <v>3218</v>
      </c>
      <c r="M616" s="564">
        <f>IF(ISERROR(VLOOKUP($B616,ESTR_PREC!$A$1:$M$6000,6,FALSE))=TRUE,0,VLOOKUP($B616,ESTR_PREC!$A$1:$M$6000,6,FALSE))</f>
        <v>0</v>
      </c>
      <c r="N616" s="225"/>
      <c r="O616" s="560">
        <f>+N616-M616</f>
        <v>0</v>
      </c>
      <c r="Q616" s="225">
        <v>2825</v>
      </c>
      <c r="R616" s="499"/>
      <c r="S616" s="225"/>
      <c r="T616" s="225"/>
      <c r="U616" s="265"/>
      <c r="V616" s="225"/>
      <c r="W616" s="225"/>
      <c r="X616" s="499"/>
    </row>
    <row r="617" spans="2:24" ht="26.25" hidden="1" customHeight="1" thickBot="1">
      <c r="B617" s="892" t="s">
        <v>1348</v>
      </c>
      <c r="C617" s="892" t="s">
        <v>3694</v>
      </c>
      <c r="D617" s="892"/>
      <c r="E617" s="892"/>
      <c r="F617" s="892"/>
      <c r="G617" s="892"/>
      <c r="H617" s="892"/>
      <c r="I617" s="892"/>
      <c r="J617" s="892"/>
      <c r="K617" s="893" t="s">
        <v>1349</v>
      </c>
      <c r="L617" s="894" t="s">
        <v>3218</v>
      </c>
      <c r="M617" s="815"/>
      <c r="N617" s="815"/>
      <c r="O617" s="815"/>
      <c r="Q617" s="815"/>
      <c r="R617" s="548"/>
      <c r="S617" s="825"/>
      <c r="T617" s="825"/>
      <c r="U617" s="265"/>
      <c r="V617" s="825"/>
      <c r="W617" s="825"/>
      <c r="X617" s="548"/>
    </row>
    <row r="618" spans="2:24" ht="15" customHeight="1" thickBot="1">
      <c r="K618" s="545"/>
      <c r="L618" s="532"/>
      <c r="M618" s="499"/>
      <c r="N618" s="517"/>
      <c r="O618" s="517"/>
      <c r="Q618" s="517"/>
      <c r="R618" s="499"/>
      <c r="S618" s="499"/>
      <c r="T618" s="499"/>
      <c r="U618" s="265"/>
      <c r="V618" s="499"/>
      <c r="W618" s="499"/>
      <c r="X618" s="499"/>
    </row>
    <row r="619" spans="2:24" ht="37.5" customHeight="1" thickTop="1" thickBot="1">
      <c r="B619" s="292" t="s">
        <v>1350</v>
      </c>
      <c r="C619" s="556" t="s">
        <v>3695</v>
      </c>
      <c r="D619" s="293"/>
      <c r="E619" s="294"/>
      <c r="F619" s="293"/>
      <c r="G619" s="294"/>
      <c r="H619" s="293"/>
      <c r="I619" s="293"/>
      <c r="J619" s="293"/>
      <c r="K619" s="295" t="s">
        <v>1351</v>
      </c>
      <c r="L619" s="296" t="s">
        <v>3218</v>
      </c>
      <c r="M619" s="297">
        <f>SUM(M622:M687)</f>
        <v>0</v>
      </c>
      <c r="N619" s="298">
        <f>SUM(N622:N687)</f>
        <v>0</v>
      </c>
      <c r="O619" s="298">
        <f>+N619-M619</f>
        <v>0</v>
      </c>
      <c r="Q619" s="298">
        <f>SUM(Q622:Q687)</f>
        <v>0</v>
      </c>
      <c r="R619" s="519"/>
      <c r="S619" s="115">
        <f>SUM(S622:S687)</f>
        <v>0</v>
      </c>
      <c r="T619" s="115">
        <f>SUM(T622:T687)</f>
        <v>0</v>
      </c>
      <c r="U619" s="265"/>
      <c r="V619" s="115">
        <f>SUM(V622:V687)</f>
        <v>0</v>
      </c>
      <c r="W619" s="115">
        <f>SUM(W622:W687)</f>
        <v>0</v>
      </c>
      <c r="X619" s="519"/>
    </row>
    <row r="620" spans="2:24" ht="15" customHeight="1" thickTop="1" thickBot="1">
      <c r="K620" s="540"/>
      <c r="M620" s="265"/>
      <c r="N620" s="379"/>
      <c r="Q620" s="379"/>
      <c r="R620" s="501"/>
      <c r="U620" s="265"/>
      <c r="X620" s="501"/>
    </row>
    <row r="621" spans="2:24" ht="30" customHeight="1" thickBot="1">
      <c r="B621" s="347" t="s">
        <v>3221</v>
      </c>
      <c r="C621" s="348" t="s">
        <v>48</v>
      </c>
      <c r="D621" s="348"/>
      <c r="E621" s="349"/>
      <c r="F621" s="349"/>
      <c r="G621" s="349"/>
      <c r="H621" s="349"/>
      <c r="I621" s="349"/>
      <c r="J621" s="349"/>
      <c r="K621" s="350" t="s">
        <v>3222</v>
      </c>
      <c r="L621" s="558"/>
      <c r="M621" s="328" t="str">
        <f>+$M$10</f>
        <v>Valore netto al 31/12/2017</v>
      </c>
      <c r="N621" s="779" t="str">
        <f>N$10</f>
        <v>Valore netto al 31/12/2018</v>
      </c>
      <c r="O621" s="779" t="s">
        <v>4064</v>
      </c>
      <c r="P621" s="806"/>
      <c r="Q621" s="779" t="str">
        <f>Q$10</f>
        <v>Prechiusura al ° trimestre 2018</v>
      </c>
      <c r="R621" s="555"/>
      <c r="S621" s="1145" t="str">
        <f>S$330</f>
        <v>Costi da utilizzo contributi 2018</v>
      </c>
      <c r="T621" s="1143" t="str">
        <f>T$330</f>
        <v>Costi da utilizzo contributi DI CUI SOCIO-SAN</v>
      </c>
      <c r="U621" s="1144"/>
      <c r="V621" s="1142" t="str">
        <f>V$330</f>
        <v>Costi da contributi 2018</v>
      </c>
      <c r="W621" s="1143" t="str">
        <f>W$330</f>
        <v>Costi da contributi DI CUI SOCIO-SAN</v>
      </c>
      <c r="X621" s="555"/>
    </row>
    <row r="622" spans="2:24" s="468" customFormat="1" ht="25.5" hidden="1">
      <c r="B622" s="890" t="s">
        <v>1352</v>
      </c>
      <c r="C622" s="890" t="s">
        <v>3696</v>
      </c>
      <c r="D622" s="890"/>
      <c r="E622" s="903"/>
      <c r="F622" s="903"/>
      <c r="G622" s="903"/>
      <c r="H622" s="903"/>
      <c r="I622" s="890"/>
      <c r="J622" s="890"/>
      <c r="K622" s="881" t="s">
        <v>1355</v>
      </c>
      <c r="L622" s="904" t="s">
        <v>3218</v>
      </c>
      <c r="M622" s="815"/>
      <c r="N622" s="815"/>
      <c r="O622" s="815"/>
      <c r="P622" s="265"/>
      <c r="Q622" s="815"/>
      <c r="R622" s="755"/>
      <c r="S622" s="225"/>
      <c r="T622" s="225"/>
      <c r="U622" s="265"/>
      <c r="V622" s="225"/>
      <c r="W622" s="225"/>
      <c r="X622" s="755"/>
    </row>
    <row r="623" spans="2:24" s="468" customFormat="1" ht="25.5" hidden="1">
      <c r="B623" s="890" t="s">
        <v>1356</v>
      </c>
      <c r="C623" s="890" t="s">
        <v>3697</v>
      </c>
      <c r="D623" s="890"/>
      <c r="E623" s="903"/>
      <c r="F623" s="903"/>
      <c r="G623" s="903"/>
      <c r="H623" s="903"/>
      <c r="I623" s="890"/>
      <c r="J623" s="890"/>
      <c r="K623" s="881" t="s">
        <v>1357</v>
      </c>
      <c r="L623" s="904" t="s">
        <v>3218</v>
      </c>
      <c r="M623" s="815"/>
      <c r="N623" s="815"/>
      <c r="O623" s="815"/>
      <c r="P623" s="265"/>
      <c r="Q623" s="815"/>
      <c r="R623" s="755"/>
      <c r="S623" s="815"/>
      <c r="T623" s="815"/>
      <c r="U623" s="265"/>
      <c r="V623" s="815"/>
      <c r="W623" s="815"/>
      <c r="X623" s="755"/>
    </row>
    <row r="624" spans="2:24" s="468" customFormat="1" ht="25.5" hidden="1">
      <c r="B624" s="890" t="s">
        <v>1358</v>
      </c>
      <c r="C624" s="890" t="s">
        <v>3698</v>
      </c>
      <c r="D624" s="890"/>
      <c r="E624" s="903"/>
      <c r="F624" s="903"/>
      <c r="G624" s="903"/>
      <c r="H624" s="903"/>
      <c r="I624" s="890"/>
      <c r="J624" s="890"/>
      <c r="K624" s="881" t="s">
        <v>1359</v>
      </c>
      <c r="L624" s="904" t="s">
        <v>3218</v>
      </c>
      <c r="M624" s="815"/>
      <c r="N624" s="815"/>
      <c r="O624" s="815"/>
      <c r="P624" s="265"/>
      <c r="Q624" s="815"/>
      <c r="R624" s="755"/>
      <c r="S624" s="225"/>
      <c r="T624" s="225"/>
      <c r="U624" s="265"/>
      <c r="V624" s="225"/>
      <c r="W624" s="225"/>
      <c r="X624" s="755"/>
    </row>
    <row r="625" spans="2:24" s="468" customFormat="1" ht="25.5" hidden="1">
      <c r="B625" s="890" t="s">
        <v>1360</v>
      </c>
      <c r="C625" s="890" t="s">
        <v>3699</v>
      </c>
      <c r="D625" s="890"/>
      <c r="E625" s="903"/>
      <c r="F625" s="903"/>
      <c r="G625" s="903"/>
      <c r="H625" s="903"/>
      <c r="I625" s="890"/>
      <c r="J625" s="890"/>
      <c r="K625" s="881" t="s">
        <v>1361</v>
      </c>
      <c r="L625" s="904" t="s">
        <v>3218</v>
      </c>
      <c r="M625" s="815"/>
      <c r="N625" s="815"/>
      <c r="O625" s="815"/>
      <c r="P625" s="265"/>
      <c r="Q625" s="815"/>
      <c r="R625" s="755"/>
      <c r="S625" s="225"/>
      <c r="T625" s="225"/>
      <c r="U625" s="265"/>
      <c r="V625" s="225"/>
      <c r="W625" s="225"/>
      <c r="X625" s="755"/>
    </row>
    <row r="626" spans="2:24" s="468" customFormat="1" ht="38.25" hidden="1">
      <c r="B626" s="890" t="s">
        <v>1362</v>
      </c>
      <c r="C626" s="890" t="s">
        <v>3700</v>
      </c>
      <c r="D626" s="890"/>
      <c r="E626" s="903"/>
      <c r="F626" s="903"/>
      <c r="G626" s="903"/>
      <c r="H626" s="903"/>
      <c r="I626" s="890"/>
      <c r="J626" s="890"/>
      <c r="K626" s="881" t="s">
        <v>1363</v>
      </c>
      <c r="L626" s="904" t="s">
        <v>3218</v>
      </c>
      <c r="M626" s="815"/>
      <c r="N626" s="815"/>
      <c r="O626" s="815"/>
      <c r="P626" s="265"/>
      <c r="Q626" s="815"/>
      <c r="R626" s="755"/>
      <c r="S626" s="815"/>
      <c r="T626" s="815"/>
      <c r="U626" s="265"/>
      <c r="V626" s="815"/>
      <c r="W626" s="815"/>
      <c r="X626" s="755"/>
    </row>
    <row r="627" spans="2:24" s="468" customFormat="1" ht="38.25" hidden="1">
      <c r="B627" s="890" t="s">
        <v>1364</v>
      </c>
      <c r="C627" s="890" t="s">
        <v>3701</v>
      </c>
      <c r="D627" s="890"/>
      <c r="E627" s="903"/>
      <c r="F627" s="903"/>
      <c r="G627" s="903"/>
      <c r="H627" s="903"/>
      <c r="I627" s="890"/>
      <c r="J627" s="890"/>
      <c r="K627" s="881" t="s">
        <v>1365</v>
      </c>
      <c r="L627" s="904" t="s">
        <v>3218</v>
      </c>
      <c r="M627" s="815"/>
      <c r="N627" s="815"/>
      <c r="O627" s="815"/>
      <c r="P627" s="265"/>
      <c r="Q627" s="815"/>
      <c r="R627" s="755"/>
      <c r="S627" s="225"/>
      <c r="T627" s="225"/>
      <c r="U627" s="265"/>
      <c r="V627" s="225"/>
      <c r="W627" s="225"/>
      <c r="X627" s="755"/>
    </row>
    <row r="628" spans="2:24" s="468" customFormat="1" ht="38.25" hidden="1">
      <c r="B628" s="890" t="s">
        <v>1366</v>
      </c>
      <c r="C628" s="890" t="s">
        <v>3702</v>
      </c>
      <c r="D628" s="890"/>
      <c r="E628" s="903"/>
      <c r="F628" s="903"/>
      <c r="G628" s="903"/>
      <c r="H628" s="903"/>
      <c r="I628" s="890"/>
      <c r="J628" s="890"/>
      <c r="K628" s="881" t="s">
        <v>1367</v>
      </c>
      <c r="L628" s="904" t="s">
        <v>3218</v>
      </c>
      <c r="M628" s="815"/>
      <c r="N628" s="815"/>
      <c r="O628" s="815"/>
      <c r="P628" s="265"/>
      <c r="Q628" s="815"/>
      <c r="R628" s="755"/>
      <c r="S628" s="225"/>
      <c r="T628" s="225"/>
      <c r="U628" s="265"/>
      <c r="V628" s="225"/>
      <c r="W628" s="225"/>
      <c r="X628" s="755"/>
    </row>
    <row r="629" spans="2:24" s="468" customFormat="1" ht="25.5" hidden="1">
      <c r="B629" s="890" t="s">
        <v>1368</v>
      </c>
      <c r="C629" s="890" t="s">
        <v>3703</v>
      </c>
      <c r="D629" s="890"/>
      <c r="E629" s="903"/>
      <c r="F629" s="903"/>
      <c r="G629" s="903"/>
      <c r="H629" s="903"/>
      <c r="I629" s="890"/>
      <c r="J629" s="890"/>
      <c r="K629" s="881" t="s">
        <v>1369</v>
      </c>
      <c r="L629" s="904" t="s">
        <v>3218</v>
      </c>
      <c r="M629" s="815"/>
      <c r="N629" s="815"/>
      <c r="O629" s="815"/>
      <c r="P629" s="265"/>
      <c r="Q629" s="815"/>
      <c r="R629" s="755"/>
      <c r="S629" s="225"/>
      <c r="T629" s="225"/>
      <c r="U629" s="265"/>
      <c r="V629" s="225"/>
      <c r="W629" s="225"/>
      <c r="X629" s="755"/>
    </row>
    <row r="630" spans="2:24" s="468" customFormat="1" ht="25.5" hidden="1">
      <c r="B630" s="890" t="s">
        <v>1370</v>
      </c>
      <c r="C630" s="890" t="s">
        <v>3704</v>
      </c>
      <c r="D630" s="890"/>
      <c r="E630" s="903"/>
      <c r="F630" s="903"/>
      <c r="G630" s="903"/>
      <c r="H630" s="903"/>
      <c r="I630" s="890"/>
      <c r="J630" s="890"/>
      <c r="K630" s="881" t="s">
        <v>1371</v>
      </c>
      <c r="L630" s="904" t="s">
        <v>3218</v>
      </c>
      <c r="M630" s="815"/>
      <c r="N630" s="815"/>
      <c r="O630" s="815"/>
      <c r="P630" s="265"/>
      <c r="Q630" s="815"/>
      <c r="R630" s="755"/>
      <c r="S630" s="225"/>
      <c r="T630" s="225"/>
      <c r="U630" s="265"/>
      <c r="V630" s="225"/>
      <c r="W630" s="225"/>
      <c r="X630" s="755"/>
    </row>
    <row r="631" spans="2:24" s="468" customFormat="1" ht="25.5" hidden="1">
      <c r="B631" s="890" t="s">
        <v>1372</v>
      </c>
      <c r="C631" s="890" t="s">
        <v>3705</v>
      </c>
      <c r="D631" s="890"/>
      <c r="E631" s="903"/>
      <c r="F631" s="903"/>
      <c r="G631" s="903"/>
      <c r="H631" s="903"/>
      <c r="I631" s="890"/>
      <c r="J631" s="890"/>
      <c r="K631" s="881" t="s">
        <v>1373</v>
      </c>
      <c r="L631" s="904" t="s">
        <v>3218</v>
      </c>
      <c r="M631" s="815"/>
      <c r="N631" s="815"/>
      <c r="O631" s="815"/>
      <c r="P631" s="265"/>
      <c r="Q631" s="815"/>
      <c r="R631" s="755"/>
      <c r="S631" s="225"/>
      <c r="T631" s="225"/>
      <c r="U631" s="265"/>
      <c r="V631" s="225"/>
      <c r="W631" s="225"/>
      <c r="X631" s="755"/>
    </row>
    <row r="632" spans="2:24" s="468" customFormat="1" ht="25.5" hidden="1">
      <c r="B632" s="890" t="s">
        <v>1374</v>
      </c>
      <c r="C632" s="890" t="s">
        <v>3706</v>
      </c>
      <c r="D632" s="890"/>
      <c r="E632" s="903"/>
      <c r="F632" s="903"/>
      <c r="G632" s="903"/>
      <c r="H632" s="903"/>
      <c r="I632" s="890"/>
      <c r="J632" s="890"/>
      <c r="K632" s="881" t="s">
        <v>1375</v>
      </c>
      <c r="L632" s="904" t="s">
        <v>3218</v>
      </c>
      <c r="M632" s="815"/>
      <c r="N632" s="815"/>
      <c r="O632" s="815"/>
      <c r="P632" s="265"/>
      <c r="Q632" s="815"/>
      <c r="R632" s="755"/>
      <c r="S632" s="815"/>
      <c r="T632" s="815"/>
      <c r="U632" s="265"/>
      <c r="V632" s="815"/>
      <c r="W632" s="815"/>
      <c r="X632" s="755"/>
    </row>
    <row r="633" spans="2:24" s="468" customFormat="1" ht="25.5" hidden="1">
      <c r="B633" s="890" t="s">
        <v>1376</v>
      </c>
      <c r="C633" s="890" t="s">
        <v>3707</v>
      </c>
      <c r="D633" s="890"/>
      <c r="E633" s="903"/>
      <c r="F633" s="903"/>
      <c r="G633" s="903"/>
      <c r="H633" s="903"/>
      <c r="I633" s="890"/>
      <c r="J633" s="890"/>
      <c r="K633" s="881" t="s">
        <v>1377</v>
      </c>
      <c r="L633" s="904" t="s">
        <v>3218</v>
      </c>
      <c r="M633" s="815"/>
      <c r="N633" s="815"/>
      <c r="O633" s="815"/>
      <c r="P633" s="265"/>
      <c r="Q633" s="815"/>
      <c r="R633" s="755"/>
      <c r="S633" s="225"/>
      <c r="T633" s="225"/>
      <c r="U633" s="265"/>
      <c r="V633" s="225"/>
      <c r="W633" s="225"/>
      <c r="X633" s="755"/>
    </row>
    <row r="634" spans="2:24" s="468" customFormat="1" ht="25.5" hidden="1">
      <c r="B634" s="890" t="s">
        <v>1378</v>
      </c>
      <c r="C634" s="890" t="s">
        <v>3708</v>
      </c>
      <c r="D634" s="890"/>
      <c r="E634" s="903"/>
      <c r="F634" s="903"/>
      <c r="G634" s="903"/>
      <c r="H634" s="903"/>
      <c r="I634" s="890"/>
      <c r="J634" s="890"/>
      <c r="K634" s="881" t="s">
        <v>1379</v>
      </c>
      <c r="L634" s="904" t="s">
        <v>3218</v>
      </c>
      <c r="M634" s="815"/>
      <c r="N634" s="815"/>
      <c r="O634" s="815"/>
      <c r="P634" s="265"/>
      <c r="Q634" s="815"/>
      <c r="R634" s="755"/>
      <c r="S634" s="225"/>
      <c r="T634" s="225"/>
      <c r="U634" s="265"/>
      <c r="V634" s="225"/>
      <c r="W634" s="225"/>
      <c r="X634" s="755"/>
    </row>
    <row r="635" spans="2:24" s="468" customFormat="1" ht="38.25" hidden="1">
      <c r="B635" s="890" t="s">
        <v>1380</v>
      </c>
      <c r="C635" s="890" t="s">
        <v>3709</v>
      </c>
      <c r="D635" s="890"/>
      <c r="E635" s="903"/>
      <c r="F635" s="903"/>
      <c r="G635" s="903"/>
      <c r="H635" s="903"/>
      <c r="I635" s="890"/>
      <c r="J635" s="890"/>
      <c r="K635" s="881" t="s">
        <v>1381</v>
      </c>
      <c r="L635" s="904" t="s">
        <v>3218</v>
      </c>
      <c r="M635" s="815"/>
      <c r="N635" s="815"/>
      <c r="O635" s="815"/>
      <c r="P635" s="265"/>
      <c r="Q635" s="815"/>
      <c r="R635" s="755"/>
      <c r="S635" s="225"/>
      <c r="T635" s="225"/>
      <c r="U635" s="265"/>
      <c r="V635" s="225"/>
      <c r="W635" s="225"/>
      <c r="X635" s="755"/>
    </row>
    <row r="636" spans="2:24" s="468" customFormat="1" ht="38.25" hidden="1">
      <c r="B636" s="890" t="s">
        <v>1382</v>
      </c>
      <c r="C636" s="890" t="s">
        <v>3710</v>
      </c>
      <c r="D636" s="890"/>
      <c r="E636" s="903"/>
      <c r="F636" s="903"/>
      <c r="G636" s="903"/>
      <c r="H636" s="903"/>
      <c r="I636" s="890"/>
      <c r="J636" s="890"/>
      <c r="K636" s="881" t="s">
        <v>1383</v>
      </c>
      <c r="L636" s="904" t="s">
        <v>3218</v>
      </c>
      <c r="M636" s="815"/>
      <c r="N636" s="815"/>
      <c r="O636" s="815"/>
      <c r="P636" s="265"/>
      <c r="Q636" s="815"/>
      <c r="R636" s="755"/>
      <c r="S636" s="225"/>
      <c r="T636" s="225"/>
      <c r="U636" s="265"/>
      <c r="V636" s="225"/>
      <c r="W636" s="225"/>
      <c r="X636" s="755"/>
    </row>
    <row r="637" spans="2:24" s="468" customFormat="1" ht="38.25" hidden="1">
      <c r="B637" s="890" t="s">
        <v>1384</v>
      </c>
      <c r="C637" s="890" t="s">
        <v>3711</v>
      </c>
      <c r="D637" s="890"/>
      <c r="E637" s="903"/>
      <c r="F637" s="903"/>
      <c r="G637" s="903"/>
      <c r="H637" s="903"/>
      <c r="I637" s="890"/>
      <c r="J637" s="890"/>
      <c r="K637" s="881" t="s">
        <v>1385</v>
      </c>
      <c r="L637" s="904" t="s">
        <v>3218</v>
      </c>
      <c r="M637" s="815"/>
      <c r="N637" s="815"/>
      <c r="O637" s="815"/>
      <c r="P637" s="265"/>
      <c r="Q637" s="815"/>
      <c r="R637" s="755"/>
      <c r="S637" s="225"/>
      <c r="T637" s="225"/>
      <c r="U637" s="265"/>
      <c r="V637" s="225"/>
      <c r="W637" s="225"/>
      <c r="X637" s="755"/>
    </row>
    <row r="638" spans="2:24" s="468" customFormat="1" ht="25.5" hidden="1">
      <c r="B638" s="890" t="s">
        <v>1386</v>
      </c>
      <c r="C638" s="890" t="s">
        <v>3712</v>
      </c>
      <c r="D638" s="890"/>
      <c r="E638" s="903"/>
      <c r="F638" s="903"/>
      <c r="G638" s="903"/>
      <c r="H638" s="903"/>
      <c r="I638" s="890"/>
      <c r="J638" s="890"/>
      <c r="K638" s="881" t="s">
        <v>1387</v>
      </c>
      <c r="L638" s="904" t="s">
        <v>3218</v>
      </c>
      <c r="M638" s="815"/>
      <c r="N638" s="815"/>
      <c r="O638" s="815"/>
      <c r="P638" s="265"/>
      <c r="Q638" s="815"/>
      <c r="R638" s="755"/>
      <c r="S638" s="225"/>
      <c r="T638" s="225"/>
      <c r="U638" s="265"/>
      <c r="V638" s="225"/>
      <c r="W638" s="225"/>
      <c r="X638" s="755"/>
    </row>
    <row r="639" spans="2:24" s="468" customFormat="1" ht="25.5" hidden="1">
      <c r="B639" s="890" t="s">
        <v>1388</v>
      </c>
      <c r="C639" s="890" t="s">
        <v>3713</v>
      </c>
      <c r="D639" s="890"/>
      <c r="E639" s="903"/>
      <c r="F639" s="903"/>
      <c r="G639" s="903"/>
      <c r="H639" s="903"/>
      <c r="I639" s="890"/>
      <c r="J639" s="890"/>
      <c r="K639" s="881" t="s">
        <v>1389</v>
      </c>
      <c r="L639" s="904" t="s">
        <v>3218</v>
      </c>
      <c r="M639" s="815"/>
      <c r="N639" s="815"/>
      <c r="O639" s="815"/>
      <c r="P639" s="265"/>
      <c r="Q639" s="815"/>
      <c r="R639" s="755"/>
      <c r="S639" s="225"/>
      <c r="T639" s="225"/>
      <c r="U639" s="265"/>
      <c r="V639" s="225"/>
      <c r="W639" s="225"/>
      <c r="X639" s="755"/>
    </row>
    <row r="640" spans="2:24" s="468" customFormat="1" ht="25.5" hidden="1">
      <c r="B640" s="890" t="s">
        <v>1390</v>
      </c>
      <c r="C640" s="890" t="s">
        <v>3714</v>
      </c>
      <c r="D640" s="890"/>
      <c r="E640" s="903"/>
      <c r="F640" s="903"/>
      <c r="G640" s="903"/>
      <c r="H640" s="903"/>
      <c r="I640" s="890"/>
      <c r="J640" s="890"/>
      <c r="K640" s="881" t="s">
        <v>1391</v>
      </c>
      <c r="L640" s="904" t="s">
        <v>3218</v>
      </c>
      <c r="M640" s="815"/>
      <c r="N640" s="815"/>
      <c r="O640" s="815"/>
      <c r="P640" s="265"/>
      <c r="Q640" s="815"/>
      <c r="R640" s="755"/>
      <c r="S640" s="225"/>
      <c r="T640" s="225"/>
      <c r="U640" s="265"/>
      <c r="V640" s="225"/>
      <c r="W640" s="225"/>
      <c r="X640" s="755"/>
    </row>
    <row r="641" spans="2:24" s="468" customFormat="1" ht="25.5" hidden="1">
      <c r="B641" s="890" t="s">
        <v>1392</v>
      </c>
      <c r="C641" s="890" t="s">
        <v>3715</v>
      </c>
      <c r="D641" s="890"/>
      <c r="E641" s="903"/>
      <c r="F641" s="903"/>
      <c r="G641" s="903"/>
      <c r="H641" s="903"/>
      <c r="I641" s="890"/>
      <c r="J641" s="890"/>
      <c r="K641" s="881" t="s">
        <v>1393</v>
      </c>
      <c r="L641" s="904" t="s">
        <v>3218</v>
      </c>
      <c r="M641" s="815"/>
      <c r="N641" s="815"/>
      <c r="O641" s="815"/>
      <c r="P641" s="265"/>
      <c r="Q641" s="815"/>
      <c r="R641" s="755"/>
      <c r="S641" s="815"/>
      <c r="T641" s="815"/>
      <c r="U641" s="265"/>
      <c r="V641" s="815"/>
      <c r="W641" s="815"/>
      <c r="X641" s="755"/>
    </row>
    <row r="642" spans="2:24" s="468" customFormat="1" ht="38.25" hidden="1">
      <c r="B642" s="890" t="s">
        <v>1394</v>
      </c>
      <c r="C642" s="890" t="s">
        <v>3716</v>
      </c>
      <c r="D642" s="890"/>
      <c r="E642" s="903"/>
      <c r="F642" s="903"/>
      <c r="G642" s="903"/>
      <c r="H642" s="903"/>
      <c r="I642" s="890"/>
      <c r="J642" s="890"/>
      <c r="K642" s="881" t="s">
        <v>1396</v>
      </c>
      <c r="L642" s="904" t="s">
        <v>3218</v>
      </c>
      <c r="M642" s="815"/>
      <c r="N642" s="815"/>
      <c r="O642" s="815"/>
      <c r="P642" s="265"/>
      <c r="Q642" s="815"/>
      <c r="R642" s="755"/>
      <c r="S642" s="815"/>
      <c r="T642" s="815"/>
      <c r="U642" s="265"/>
      <c r="V642" s="815"/>
      <c r="W642" s="815"/>
      <c r="X642" s="755"/>
    </row>
    <row r="643" spans="2:24" s="468" customFormat="1" ht="25.5" hidden="1">
      <c r="B643" s="890" t="s">
        <v>1397</v>
      </c>
      <c r="C643" s="890" t="s">
        <v>3717</v>
      </c>
      <c r="D643" s="890"/>
      <c r="E643" s="903"/>
      <c r="F643" s="903"/>
      <c r="G643" s="903"/>
      <c r="H643" s="903"/>
      <c r="I643" s="890"/>
      <c r="J643" s="890"/>
      <c r="K643" s="881" t="s">
        <v>1398</v>
      </c>
      <c r="L643" s="904" t="s">
        <v>3218</v>
      </c>
      <c r="M643" s="815"/>
      <c r="N643" s="815"/>
      <c r="O643" s="815"/>
      <c r="P643" s="265"/>
      <c r="Q643" s="815"/>
      <c r="R643" s="755"/>
      <c r="S643" s="225"/>
      <c r="T643" s="225"/>
      <c r="U643" s="265"/>
      <c r="V643" s="225"/>
      <c r="W643" s="225"/>
      <c r="X643" s="755"/>
    </row>
    <row r="644" spans="2:24" s="468" customFormat="1">
      <c r="B644" s="751" t="s">
        <v>1399</v>
      </c>
      <c r="C644" s="751" t="s">
        <v>3718</v>
      </c>
      <c r="D644" s="751"/>
      <c r="E644" s="752"/>
      <c r="F644" s="752"/>
      <c r="G644" s="752"/>
      <c r="H644" s="752"/>
      <c r="I644" s="751"/>
      <c r="J644" s="751"/>
      <c r="K644" s="257" t="s">
        <v>1400</v>
      </c>
      <c r="L644" s="753" t="s">
        <v>3218</v>
      </c>
      <c r="M644" s="564">
        <f>IF(ISERROR(VLOOKUP($B644,ESTR_PREC!$A$1:$M$6000,6,FALSE))=TRUE,0,VLOOKUP($B644,ESTR_PREC!$A$1:$M$6000,6,FALSE))</f>
        <v>0</v>
      </c>
      <c r="N644" s="225"/>
      <c r="O644" s="560">
        <f>+N644-M644</f>
        <v>0</v>
      </c>
      <c r="P644" s="265"/>
      <c r="Q644" s="225"/>
      <c r="R644" s="755"/>
      <c r="S644" s="225"/>
      <c r="T644" s="225"/>
      <c r="U644" s="265"/>
      <c r="V644" s="225"/>
      <c r="W644" s="225"/>
      <c r="X644" s="755"/>
    </row>
    <row r="645" spans="2:24" s="468" customFormat="1" ht="25.5" hidden="1">
      <c r="B645" s="890" t="s">
        <v>1401</v>
      </c>
      <c r="C645" s="890" t="s">
        <v>3719</v>
      </c>
      <c r="D645" s="890"/>
      <c r="E645" s="903"/>
      <c r="F645" s="903"/>
      <c r="G645" s="903"/>
      <c r="H645" s="903"/>
      <c r="I645" s="890"/>
      <c r="J645" s="890"/>
      <c r="K645" s="881" t="s">
        <v>1402</v>
      </c>
      <c r="L645" s="904" t="s">
        <v>3218</v>
      </c>
      <c r="M645" s="815"/>
      <c r="N645" s="815"/>
      <c r="O645" s="815"/>
      <c r="P645" s="265"/>
      <c r="Q645" s="815"/>
      <c r="R645" s="755"/>
      <c r="S645" s="815"/>
      <c r="T645" s="225"/>
      <c r="U645" s="265"/>
      <c r="V645" s="815"/>
      <c r="W645" s="225"/>
      <c r="X645" s="755"/>
    </row>
    <row r="646" spans="2:24" s="468" customFormat="1" hidden="1">
      <c r="B646" s="751" t="s">
        <v>1403</v>
      </c>
      <c r="C646" s="751" t="s">
        <v>3720</v>
      </c>
      <c r="D646" s="751"/>
      <c r="E646" s="752"/>
      <c r="F646" s="752"/>
      <c r="G646" s="752"/>
      <c r="H646" s="752"/>
      <c r="I646" s="751"/>
      <c r="J646" s="751"/>
      <c r="K646" s="257" t="s">
        <v>1404</v>
      </c>
      <c r="L646" s="753" t="s">
        <v>3218</v>
      </c>
      <c r="M646" s="754"/>
      <c r="N646" s="754"/>
      <c r="O646" s="754"/>
      <c r="P646" s="265"/>
      <c r="Q646" s="754"/>
      <c r="R646" s="755"/>
      <c r="S646" s="815"/>
      <c r="T646" s="225"/>
      <c r="U646" s="265"/>
      <c r="V646" s="815"/>
      <c r="W646" s="225"/>
      <c r="X646" s="755"/>
    </row>
    <row r="647" spans="2:24" s="468" customFormat="1" hidden="1">
      <c r="B647" s="890" t="s">
        <v>1405</v>
      </c>
      <c r="C647" s="890" t="s">
        <v>3721</v>
      </c>
      <c r="D647" s="890"/>
      <c r="E647" s="903"/>
      <c r="F647" s="903"/>
      <c r="G647" s="903"/>
      <c r="H647" s="903"/>
      <c r="I647" s="890"/>
      <c r="J647" s="890"/>
      <c r="K647" s="881" t="s">
        <v>1407</v>
      </c>
      <c r="L647" s="904" t="s">
        <v>3218</v>
      </c>
      <c r="M647" s="815"/>
      <c r="N647" s="815"/>
      <c r="O647" s="815"/>
      <c r="P647" s="265"/>
      <c r="Q647" s="815"/>
      <c r="R647" s="755"/>
      <c r="S647" s="815"/>
      <c r="T647" s="225"/>
      <c r="U647" s="265"/>
      <c r="V647" s="815"/>
      <c r="W647" s="225"/>
      <c r="X647" s="755"/>
    </row>
    <row r="648" spans="2:24" s="468" customFormat="1" ht="25.5">
      <c r="B648" s="751" t="s">
        <v>1408</v>
      </c>
      <c r="C648" s="751" t="s">
        <v>3722</v>
      </c>
      <c r="D648" s="751"/>
      <c r="E648" s="752"/>
      <c r="F648" s="752"/>
      <c r="G648" s="752"/>
      <c r="H648" s="752"/>
      <c r="I648" s="751"/>
      <c r="J648" s="751"/>
      <c r="K648" s="257" t="s">
        <v>1409</v>
      </c>
      <c r="L648" s="753" t="s">
        <v>3218</v>
      </c>
      <c r="M648" s="564">
        <f>IF(ISERROR(VLOOKUP($B648,ESTR_PREC!$A$1:$M$6000,6,FALSE))=TRUE,0,VLOOKUP($B648,ESTR_PREC!$A$1:$M$6000,6,FALSE))</f>
        <v>0</v>
      </c>
      <c r="N648" s="225"/>
      <c r="O648" s="560">
        <f>+N648-M648</f>
        <v>0</v>
      </c>
      <c r="P648" s="265"/>
      <c r="Q648" s="225"/>
      <c r="R648" s="755"/>
      <c r="S648" s="225"/>
      <c r="T648" s="225"/>
      <c r="U648" s="265"/>
      <c r="V648" s="225"/>
      <c r="W648" s="225"/>
      <c r="X648" s="755"/>
    </row>
    <row r="649" spans="2:24" s="468" customFormat="1">
      <c r="B649" s="751" t="s">
        <v>1410</v>
      </c>
      <c r="C649" s="751" t="s">
        <v>3723</v>
      </c>
      <c r="D649" s="751"/>
      <c r="E649" s="752"/>
      <c r="F649" s="752"/>
      <c r="G649" s="752"/>
      <c r="H649" s="752"/>
      <c r="I649" s="751"/>
      <c r="J649" s="751"/>
      <c r="K649" s="257" t="s">
        <v>1411</v>
      </c>
      <c r="L649" s="753" t="s">
        <v>3218</v>
      </c>
      <c r="M649" s="564">
        <f>IF(ISERROR(VLOOKUP($B649,ESTR_PREC!$A$1:$M$6000,6,FALSE))=TRUE,0,VLOOKUP($B649,ESTR_PREC!$A$1:$M$6000,6,FALSE))</f>
        <v>0</v>
      </c>
      <c r="N649" s="225"/>
      <c r="O649" s="560">
        <f>+N649-M649</f>
        <v>0</v>
      </c>
      <c r="P649" s="265"/>
      <c r="Q649" s="225"/>
      <c r="R649" s="755"/>
      <c r="S649" s="225"/>
      <c r="T649" s="225"/>
      <c r="U649" s="265"/>
      <c r="V649" s="225"/>
      <c r="W649" s="225"/>
      <c r="X649" s="755"/>
    </row>
    <row r="650" spans="2:24" s="468" customFormat="1" ht="25.5" hidden="1">
      <c r="B650" s="751" t="s">
        <v>1412</v>
      </c>
      <c r="C650" s="751" t="s">
        <v>3724</v>
      </c>
      <c r="D650" s="751"/>
      <c r="E650" s="752"/>
      <c r="F650" s="752"/>
      <c r="G650" s="752"/>
      <c r="H650" s="752"/>
      <c r="I650" s="751"/>
      <c r="J650" s="751"/>
      <c r="K650" s="257" t="s">
        <v>1413</v>
      </c>
      <c r="L650" s="753" t="s">
        <v>3218</v>
      </c>
      <c r="M650" s="754"/>
      <c r="N650" s="754"/>
      <c r="O650" s="754"/>
      <c r="P650" s="265"/>
      <c r="Q650" s="754"/>
      <c r="R650" s="755"/>
      <c r="S650" s="815"/>
      <c r="T650" s="815"/>
      <c r="U650" s="265"/>
      <c r="V650" s="815"/>
      <c r="W650" s="815"/>
      <c r="X650" s="755"/>
    </row>
    <row r="651" spans="2:24" s="468" customFormat="1" hidden="1">
      <c r="B651" s="751" t="s">
        <v>1414</v>
      </c>
      <c r="C651" s="751" t="s">
        <v>3725</v>
      </c>
      <c r="D651" s="751"/>
      <c r="E651" s="752"/>
      <c r="F651" s="752"/>
      <c r="G651" s="752"/>
      <c r="H651" s="752"/>
      <c r="I651" s="751"/>
      <c r="J651" s="751"/>
      <c r="K651" s="257" t="s">
        <v>1415</v>
      </c>
      <c r="L651" s="753" t="s">
        <v>3218</v>
      </c>
      <c r="M651" s="754"/>
      <c r="N651" s="754"/>
      <c r="O651" s="754"/>
      <c r="P651" s="265"/>
      <c r="Q651" s="754"/>
      <c r="R651" s="755"/>
      <c r="S651" s="815"/>
      <c r="T651" s="815"/>
      <c r="U651" s="265"/>
      <c r="V651" s="815"/>
      <c r="W651" s="815"/>
      <c r="X651" s="755"/>
    </row>
    <row r="652" spans="2:24" s="468" customFormat="1" ht="25.5" hidden="1">
      <c r="B652" s="890" t="s">
        <v>1416</v>
      </c>
      <c r="C652" s="890" t="s">
        <v>3726</v>
      </c>
      <c r="D652" s="890"/>
      <c r="E652" s="903"/>
      <c r="F652" s="903"/>
      <c r="G652" s="903"/>
      <c r="H652" s="903"/>
      <c r="I652" s="890"/>
      <c r="J652" s="890"/>
      <c r="K652" s="881" t="s">
        <v>1418</v>
      </c>
      <c r="L652" s="904" t="s">
        <v>3218</v>
      </c>
      <c r="M652" s="815"/>
      <c r="N652" s="815"/>
      <c r="O652" s="815"/>
      <c r="P652" s="265"/>
      <c r="Q652" s="815"/>
      <c r="R652" s="755"/>
      <c r="S652" s="815"/>
      <c r="T652" s="815"/>
      <c r="U652" s="265"/>
      <c r="V652" s="815"/>
      <c r="W652" s="225"/>
      <c r="X652" s="755"/>
    </row>
    <row r="653" spans="2:24" s="468" customFormat="1" ht="25.5" hidden="1">
      <c r="B653" s="890" t="s">
        <v>1419</v>
      </c>
      <c r="C653" s="890" t="s">
        <v>3727</v>
      </c>
      <c r="D653" s="890"/>
      <c r="E653" s="903"/>
      <c r="F653" s="903"/>
      <c r="G653" s="903"/>
      <c r="H653" s="903"/>
      <c r="I653" s="890"/>
      <c r="J653" s="890"/>
      <c r="K653" s="881" t="s">
        <v>1420</v>
      </c>
      <c r="L653" s="904" t="s">
        <v>3218</v>
      </c>
      <c r="M653" s="815"/>
      <c r="N653" s="815"/>
      <c r="O653" s="815"/>
      <c r="P653" s="265"/>
      <c r="Q653" s="815"/>
      <c r="R653" s="755"/>
      <c r="S653" s="815"/>
      <c r="T653" s="815"/>
      <c r="U653" s="265"/>
      <c r="V653" s="815"/>
      <c r="W653" s="815"/>
      <c r="X653" s="755"/>
    </row>
    <row r="654" spans="2:24" s="468" customFormat="1" ht="25.5" hidden="1">
      <c r="B654" s="890" t="s">
        <v>1421</v>
      </c>
      <c r="C654" s="890" t="s">
        <v>3728</v>
      </c>
      <c r="D654" s="890"/>
      <c r="E654" s="903"/>
      <c r="F654" s="903"/>
      <c r="G654" s="903"/>
      <c r="H654" s="903"/>
      <c r="I654" s="890"/>
      <c r="J654" s="890"/>
      <c r="K654" s="881" t="s">
        <v>1422</v>
      </c>
      <c r="L654" s="904" t="s">
        <v>3218</v>
      </c>
      <c r="M654" s="815"/>
      <c r="N654" s="815"/>
      <c r="O654" s="815"/>
      <c r="P654" s="265"/>
      <c r="Q654" s="815"/>
      <c r="R654" s="755"/>
      <c r="S654" s="815"/>
      <c r="T654" s="815"/>
      <c r="U654" s="265"/>
      <c r="V654" s="815"/>
      <c r="W654" s="225"/>
      <c r="X654" s="755"/>
    </row>
    <row r="655" spans="2:24" s="468" customFormat="1" ht="25.5" hidden="1">
      <c r="B655" s="890" t="s">
        <v>1423</v>
      </c>
      <c r="C655" s="890" t="s">
        <v>3729</v>
      </c>
      <c r="D655" s="890"/>
      <c r="E655" s="903"/>
      <c r="F655" s="903"/>
      <c r="G655" s="903"/>
      <c r="H655" s="903"/>
      <c r="I655" s="890"/>
      <c r="J655" s="890"/>
      <c r="K655" s="881" t="s">
        <v>1424</v>
      </c>
      <c r="L655" s="904" t="s">
        <v>3218</v>
      </c>
      <c r="M655" s="815"/>
      <c r="N655" s="815"/>
      <c r="O655" s="815"/>
      <c r="P655" s="265"/>
      <c r="Q655" s="815"/>
      <c r="R655" s="755"/>
      <c r="S655" s="815"/>
      <c r="T655" s="815"/>
      <c r="U655" s="265"/>
      <c r="V655" s="815"/>
      <c r="W655" s="225"/>
      <c r="X655" s="755"/>
    </row>
    <row r="656" spans="2:24" s="468" customFormat="1" ht="38.25" hidden="1">
      <c r="B656" s="890" t="s">
        <v>1425</v>
      </c>
      <c r="C656" s="890" t="s">
        <v>3730</v>
      </c>
      <c r="D656" s="890"/>
      <c r="E656" s="903"/>
      <c r="F656" s="903"/>
      <c r="G656" s="903"/>
      <c r="H656" s="903"/>
      <c r="I656" s="890"/>
      <c r="J656" s="890"/>
      <c r="K656" s="881" t="s">
        <v>1426</v>
      </c>
      <c r="L656" s="904" t="s">
        <v>3218</v>
      </c>
      <c r="M656" s="815"/>
      <c r="N656" s="815"/>
      <c r="O656" s="815"/>
      <c r="P656" s="265"/>
      <c r="Q656" s="815"/>
      <c r="R656" s="755"/>
      <c r="S656" s="815"/>
      <c r="T656" s="815"/>
      <c r="U656" s="265"/>
      <c r="V656" s="815"/>
      <c r="W656" s="225"/>
      <c r="X656" s="755"/>
    </row>
    <row r="657" spans="2:24" s="468" customFormat="1" ht="25.5" hidden="1">
      <c r="B657" s="890" t="s">
        <v>1427</v>
      </c>
      <c r="C657" s="890" t="s">
        <v>3731</v>
      </c>
      <c r="D657" s="890"/>
      <c r="E657" s="903"/>
      <c r="F657" s="903"/>
      <c r="G657" s="903"/>
      <c r="H657" s="903"/>
      <c r="I657" s="890"/>
      <c r="J657" s="890"/>
      <c r="K657" s="881" t="s">
        <v>1428</v>
      </c>
      <c r="L657" s="904" t="s">
        <v>3218</v>
      </c>
      <c r="M657" s="815"/>
      <c r="N657" s="815"/>
      <c r="O657" s="815"/>
      <c r="P657" s="265"/>
      <c r="Q657" s="815"/>
      <c r="R657" s="755"/>
      <c r="S657" s="815"/>
      <c r="T657" s="815"/>
      <c r="U657" s="265"/>
      <c r="V657" s="815"/>
      <c r="W657" s="225"/>
      <c r="X657" s="755"/>
    </row>
    <row r="658" spans="2:24" s="468" customFormat="1" ht="38.25" hidden="1">
      <c r="B658" s="890" t="s">
        <v>1429</v>
      </c>
      <c r="C658" s="890" t="s">
        <v>3732</v>
      </c>
      <c r="D658" s="890"/>
      <c r="E658" s="903"/>
      <c r="F658" s="903"/>
      <c r="G658" s="903"/>
      <c r="H658" s="903"/>
      <c r="I658" s="890"/>
      <c r="J658" s="890"/>
      <c r="K658" s="881" t="s">
        <v>1430</v>
      </c>
      <c r="L658" s="904" t="s">
        <v>3218</v>
      </c>
      <c r="M658" s="815"/>
      <c r="N658" s="815"/>
      <c r="O658" s="815"/>
      <c r="P658" s="265"/>
      <c r="Q658" s="815"/>
      <c r="R658" s="755"/>
      <c r="S658" s="815"/>
      <c r="T658" s="815"/>
      <c r="U658" s="265"/>
      <c r="V658" s="815"/>
      <c r="W658" s="225"/>
      <c r="X658" s="755"/>
    </row>
    <row r="659" spans="2:24" s="468" customFormat="1" ht="25.5" hidden="1">
      <c r="B659" s="890" t="s">
        <v>1431</v>
      </c>
      <c r="C659" s="890" t="s">
        <v>3733</v>
      </c>
      <c r="D659" s="890"/>
      <c r="E659" s="903"/>
      <c r="F659" s="903"/>
      <c r="G659" s="903"/>
      <c r="H659" s="903"/>
      <c r="I659" s="890"/>
      <c r="J659" s="890"/>
      <c r="K659" s="881" t="s">
        <v>1432</v>
      </c>
      <c r="L659" s="904" t="s">
        <v>3218</v>
      </c>
      <c r="M659" s="815"/>
      <c r="N659" s="815"/>
      <c r="O659" s="815"/>
      <c r="P659" s="265"/>
      <c r="Q659" s="815"/>
      <c r="R659" s="755"/>
      <c r="S659" s="815"/>
      <c r="T659" s="815"/>
      <c r="U659" s="265"/>
      <c r="V659" s="815"/>
      <c r="W659" s="225"/>
      <c r="X659" s="755"/>
    </row>
    <row r="660" spans="2:24" s="468" customFormat="1" ht="25.5" hidden="1">
      <c r="B660" s="890" t="s">
        <v>1433</v>
      </c>
      <c r="C660" s="890" t="s">
        <v>3734</v>
      </c>
      <c r="D660" s="890"/>
      <c r="E660" s="903"/>
      <c r="F660" s="903"/>
      <c r="G660" s="903"/>
      <c r="H660" s="903"/>
      <c r="I660" s="890"/>
      <c r="J660" s="890"/>
      <c r="K660" s="881" t="s">
        <v>1434</v>
      </c>
      <c r="L660" s="904" t="s">
        <v>3218</v>
      </c>
      <c r="M660" s="815"/>
      <c r="N660" s="815"/>
      <c r="O660" s="815"/>
      <c r="P660" s="265"/>
      <c r="Q660" s="815"/>
      <c r="R660" s="755"/>
      <c r="S660" s="815"/>
      <c r="T660" s="815"/>
      <c r="U660" s="265"/>
      <c r="V660" s="815"/>
      <c r="W660" s="225"/>
      <c r="X660" s="755"/>
    </row>
    <row r="661" spans="2:24" s="468" customFormat="1" ht="25.5" hidden="1">
      <c r="B661" s="890" t="s">
        <v>1435</v>
      </c>
      <c r="C661" s="890" t="s">
        <v>3735</v>
      </c>
      <c r="D661" s="890"/>
      <c r="E661" s="903"/>
      <c r="F661" s="903"/>
      <c r="G661" s="903"/>
      <c r="H661" s="903"/>
      <c r="I661" s="890"/>
      <c r="J661" s="890"/>
      <c r="K661" s="881" t="s">
        <v>1436</v>
      </c>
      <c r="L661" s="904" t="s">
        <v>3218</v>
      </c>
      <c r="M661" s="815"/>
      <c r="N661" s="815"/>
      <c r="O661" s="815"/>
      <c r="P661" s="265"/>
      <c r="Q661" s="815"/>
      <c r="R661" s="755"/>
      <c r="S661" s="815"/>
      <c r="T661" s="815"/>
      <c r="U661" s="265"/>
      <c r="V661" s="815"/>
      <c r="W661" s="225"/>
      <c r="X661" s="755"/>
    </row>
    <row r="662" spans="2:24" s="468" customFormat="1" ht="25.5" hidden="1">
      <c r="B662" s="890" t="s">
        <v>1437</v>
      </c>
      <c r="C662" s="890" t="s">
        <v>3736</v>
      </c>
      <c r="D662" s="890"/>
      <c r="E662" s="903"/>
      <c r="F662" s="903"/>
      <c r="G662" s="903"/>
      <c r="H662" s="903"/>
      <c r="I662" s="890"/>
      <c r="J662" s="890"/>
      <c r="K662" s="881" t="s">
        <v>1438</v>
      </c>
      <c r="L662" s="904" t="s">
        <v>3218</v>
      </c>
      <c r="M662" s="815"/>
      <c r="N662" s="815"/>
      <c r="O662" s="815"/>
      <c r="P662" s="265"/>
      <c r="Q662" s="815"/>
      <c r="R662" s="755"/>
      <c r="S662" s="815"/>
      <c r="T662" s="815"/>
      <c r="U662" s="265"/>
      <c r="V662" s="815"/>
      <c r="W662" s="815"/>
      <c r="X662" s="755"/>
    </row>
    <row r="663" spans="2:24" s="468" customFormat="1" ht="25.5" hidden="1">
      <c r="B663" s="890" t="s">
        <v>1439</v>
      </c>
      <c r="C663" s="890" t="s">
        <v>3737</v>
      </c>
      <c r="D663" s="890"/>
      <c r="E663" s="903"/>
      <c r="F663" s="903"/>
      <c r="G663" s="903"/>
      <c r="H663" s="903"/>
      <c r="I663" s="890"/>
      <c r="J663" s="890"/>
      <c r="K663" s="881" t="s">
        <v>1440</v>
      </c>
      <c r="L663" s="904" t="s">
        <v>3218</v>
      </c>
      <c r="M663" s="815"/>
      <c r="N663" s="815"/>
      <c r="O663" s="815"/>
      <c r="P663" s="265"/>
      <c r="Q663" s="815"/>
      <c r="R663" s="755"/>
      <c r="S663" s="815"/>
      <c r="T663" s="815"/>
      <c r="U663" s="265"/>
      <c r="V663" s="815"/>
      <c r="W663" s="225"/>
      <c r="X663" s="755"/>
    </row>
    <row r="664" spans="2:24" s="468" customFormat="1" ht="25.5" hidden="1">
      <c r="B664" s="890" t="s">
        <v>1441</v>
      </c>
      <c r="C664" s="890" t="s">
        <v>3738</v>
      </c>
      <c r="D664" s="890"/>
      <c r="E664" s="903"/>
      <c r="F664" s="903"/>
      <c r="G664" s="903"/>
      <c r="H664" s="903"/>
      <c r="I664" s="890"/>
      <c r="J664" s="890"/>
      <c r="K664" s="881" t="s">
        <v>1442</v>
      </c>
      <c r="L664" s="904" t="s">
        <v>3218</v>
      </c>
      <c r="M664" s="815"/>
      <c r="N664" s="815"/>
      <c r="O664" s="815"/>
      <c r="P664" s="265"/>
      <c r="Q664" s="815"/>
      <c r="R664" s="755"/>
      <c r="S664" s="815"/>
      <c r="T664" s="815"/>
      <c r="U664" s="265"/>
      <c r="V664" s="815"/>
      <c r="W664" s="225"/>
      <c r="X664" s="755"/>
    </row>
    <row r="665" spans="2:24" s="468" customFormat="1" ht="38.25" hidden="1">
      <c r="B665" s="890" t="s">
        <v>1443</v>
      </c>
      <c r="C665" s="890" t="s">
        <v>3739</v>
      </c>
      <c r="D665" s="890"/>
      <c r="E665" s="903"/>
      <c r="F665" s="903"/>
      <c r="G665" s="903"/>
      <c r="H665" s="903"/>
      <c r="I665" s="890"/>
      <c r="J665" s="890"/>
      <c r="K665" s="881" t="s">
        <v>1444</v>
      </c>
      <c r="L665" s="904" t="s">
        <v>3218</v>
      </c>
      <c r="M665" s="815"/>
      <c r="N665" s="815"/>
      <c r="O665" s="815"/>
      <c r="P665" s="265"/>
      <c r="Q665" s="815"/>
      <c r="R665" s="755"/>
      <c r="S665" s="815"/>
      <c r="T665" s="815"/>
      <c r="U665" s="265"/>
      <c r="V665" s="815"/>
      <c r="W665" s="225"/>
      <c r="X665" s="755"/>
    </row>
    <row r="666" spans="2:24" s="468" customFormat="1" ht="38.25" hidden="1">
      <c r="B666" s="890" t="s">
        <v>1445</v>
      </c>
      <c r="C666" s="890" t="s">
        <v>3740</v>
      </c>
      <c r="D666" s="890"/>
      <c r="E666" s="903"/>
      <c r="F666" s="903"/>
      <c r="G666" s="903"/>
      <c r="H666" s="903"/>
      <c r="I666" s="890"/>
      <c r="J666" s="890"/>
      <c r="K666" s="881" t="s">
        <v>1446</v>
      </c>
      <c r="L666" s="904" t="s">
        <v>3218</v>
      </c>
      <c r="M666" s="815"/>
      <c r="N666" s="815"/>
      <c r="O666" s="815"/>
      <c r="P666" s="265"/>
      <c r="Q666" s="815"/>
      <c r="R666" s="755"/>
      <c r="S666" s="815"/>
      <c r="T666" s="815"/>
      <c r="U666" s="265"/>
      <c r="V666" s="815"/>
      <c r="W666" s="225"/>
      <c r="X666" s="755"/>
    </row>
    <row r="667" spans="2:24" s="468" customFormat="1" ht="38.25" hidden="1">
      <c r="B667" s="890" t="s">
        <v>1447</v>
      </c>
      <c r="C667" s="890" t="s">
        <v>3741</v>
      </c>
      <c r="D667" s="890"/>
      <c r="E667" s="903"/>
      <c r="F667" s="903"/>
      <c r="G667" s="903"/>
      <c r="H667" s="903"/>
      <c r="I667" s="890"/>
      <c r="J667" s="890"/>
      <c r="K667" s="881" t="s">
        <v>1448</v>
      </c>
      <c r="L667" s="904" t="s">
        <v>3218</v>
      </c>
      <c r="M667" s="815"/>
      <c r="N667" s="815"/>
      <c r="O667" s="815"/>
      <c r="P667" s="265"/>
      <c r="Q667" s="815"/>
      <c r="R667" s="755"/>
      <c r="S667" s="815"/>
      <c r="T667" s="815"/>
      <c r="U667" s="265"/>
      <c r="V667" s="815"/>
      <c r="W667" s="225"/>
      <c r="X667" s="755"/>
    </row>
    <row r="668" spans="2:24" s="468" customFormat="1" ht="25.5" hidden="1">
      <c r="B668" s="890" t="s">
        <v>1449</v>
      </c>
      <c r="C668" s="890" t="s">
        <v>3742</v>
      </c>
      <c r="D668" s="890"/>
      <c r="E668" s="903"/>
      <c r="F668" s="903"/>
      <c r="G668" s="903"/>
      <c r="H668" s="903"/>
      <c r="I668" s="890"/>
      <c r="J668" s="890"/>
      <c r="K668" s="881" t="s">
        <v>1450</v>
      </c>
      <c r="L668" s="904" t="s">
        <v>3218</v>
      </c>
      <c r="M668" s="815"/>
      <c r="N668" s="815"/>
      <c r="O668" s="815"/>
      <c r="P668" s="265"/>
      <c r="Q668" s="815"/>
      <c r="R668" s="755"/>
      <c r="S668" s="815"/>
      <c r="T668" s="815"/>
      <c r="U668" s="265"/>
      <c r="V668" s="815"/>
      <c r="W668" s="225"/>
      <c r="X668" s="755"/>
    </row>
    <row r="669" spans="2:24" s="468" customFormat="1" ht="25.5" hidden="1">
      <c r="B669" s="890" t="s">
        <v>1451</v>
      </c>
      <c r="C669" s="890" t="s">
        <v>3743</v>
      </c>
      <c r="D669" s="890"/>
      <c r="E669" s="903"/>
      <c r="F669" s="903"/>
      <c r="G669" s="903"/>
      <c r="H669" s="903"/>
      <c r="I669" s="890"/>
      <c r="J669" s="890"/>
      <c r="K669" s="881" t="s">
        <v>1452</v>
      </c>
      <c r="L669" s="904" t="s">
        <v>3218</v>
      </c>
      <c r="M669" s="815"/>
      <c r="N669" s="815"/>
      <c r="O669" s="815"/>
      <c r="P669" s="265"/>
      <c r="Q669" s="815"/>
      <c r="R669" s="755"/>
      <c r="S669" s="815"/>
      <c r="T669" s="815"/>
      <c r="U669" s="265"/>
      <c r="V669" s="815"/>
      <c r="W669" s="225"/>
      <c r="X669" s="755"/>
    </row>
    <row r="670" spans="2:24" s="468" customFormat="1" ht="25.5">
      <c r="B670" s="751" t="s">
        <v>1453</v>
      </c>
      <c r="C670" s="751" t="s">
        <v>3744</v>
      </c>
      <c r="D670" s="751"/>
      <c r="E670" s="752"/>
      <c r="F670" s="752"/>
      <c r="G670" s="752"/>
      <c r="H670" s="752"/>
      <c r="I670" s="751"/>
      <c r="J670" s="751"/>
      <c r="K670" s="257" t="s">
        <v>1454</v>
      </c>
      <c r="L670" s="753" t="s">
        <v>3218</v>
      </c>
      <c r="M670" s="564">
        <f>IF(ISERROR(VLOOKUP($B670,ESTR_PREC!$A$1:$M$6000,6,FALSE))=TRUE,0,VLOOKUP($B670,ESTR_PREC!$A$1:$M$6000,6,FALSE))</f>
        <v>0</v>
      </c>
      <c r="N670" s="225"/>
      <c r="O670" s="560">
        <f>+N670-M670</f>
        <v>0</v>
      </c>
      <c r="P670" s="265"/>
      <c r="Q670" s="225"/>
      <c r="R670" s="755"/>
      <c r="S670" s="225"/>
      <c r="T670" s="225"/>
      <c r="U670" s="265"/>
      <c r="V670" s="225"/>
      <c r="W670" s="225"/>
      <c r="X670" s="755"/>
    </row>
    <row r="671" spans="2:24" s="468" customFormat="1" ht="25.5">
      <c r="B671" s="751" t="s">
        <v>1455</v>
      </c>
      <c r="C671" s="751" t="s">
        <v>3745</v>
      </c>
      <c r="D671" s="751"/>
      <c r="E671" s="752"/>
      <c r="F671" s="752"/>
      <c r="G671" s="752"/>
      <c r="H671" s="752"/>
      <c r="I671" s="751"/>
      <c r="J671" s="751"/>
      <c r="K671" s="257" t="s">
        <v>1456</v>
      </c>
      <c r="L671" s="753" t="s">
        <v>3218</v>
      </c>
      <c r="M671" s="564">
        <f>IF(ISERROR(VLOOKUP($B671,ESTR_PREC!$A$1:$M$6000,6,FALSE))=TRUE,0,VLOOKUP($B671,ESTR_PREC!$A$1:$M$6000,6,FALSE))</f>
        <v>0</v>
      </c>
      <c r="N671" s="225"/>
      <c r="O671" s="560">
        <f>+N671-M671</f>
        <v>0</v>
      </c>
      <c r="P671" s="265"/>
      <c r="Q671" s="225"/>
      <c r="R671" s="755"/>
      <c r="S671" s="225"/>
      <c r="T671" s="225"/>
      <c r="U671" s="265"/>
      <c r="V671" s="225"/>
      <c r="W671" s="225"/>
      <c r="X671" s="755"/>
    </row>
    <row r="672" spans="2:24" s="468" customFormat="1" ht="25.5">
      <c r="B672" s="751" t="s">
        <v>1457</v>
      </c>
      <c r="C672" s="751" t="s">
        <v>3746</v>
      </c>
      <c r="D672" s="751"/>
      <c r="E672" s="752"/>
      <c r="F672" s="752"/>
      <c r="G672" s="752"/>
      <c r="H672" s="752"/>
      <c r="I672" s="751"/>
      <c r="J672" s="751"/>
      <c r="K672" s="257" t="s">
        <v>1458</v>
      </c>
      <c r="L672" s="753" t="s">
        <v>3218</v>
      </c>
      <c r="M672" s="564">
        <f>IF(ISERROR(VLOOKUP($B672,ESTR_PREC!$A$1:$M$6000,6,FALSE))=TRUE,0,VLOOKUP($B672,ESTR_PREC!$A$1:$M$6000,6,FALSE))</f>
        <v>0</v>
      </c>
      <c r="N672" s="225"/>
      <c r="O672" s="560">
        <f>+N672-M672</f>
        <v>0</v>
      </c>
      <c r="P672" s="265"/>
      <c r="Q672" s="225"/>
      <c r="R672" s="755"/>
      <c r="S672" s="225"/>
      <c r="T672" s="225"/>
      <c r="U672" s="265"/>
      <c r="V672" s="225"/>
      <c r="W672" s="225"/>
      <c r="X672" s="755"/>
    </row>
    <row r="673" spans="1:24" s="468" customFormat="1" ht="25.5">
      <c r="B673" s="751" t="s">
        <v>1459</v>
      </c>
      <c r="C673" s="751" t="s">
        <v>3747</v>
      </c>
      <c r="D673" s="751"/>
      <c r="E673" s="752"/>
      <c r="F673" s="752"/>
      <c r="G673" s="752"/>
      <c r="H673" s="752"/>
      <c r="I673" s="751"/>
      <c r="J673" s="751"/>
      <c r="K673" s="257" t="s">
        <v>1460</v>
      </c>
      <c r="L673" s="753" t="s">
        <v>3218</v>
      </c>
      <c r="M673" s="564">
        <f>IF(ISERROR(VLOOKUP($B673,ESTR_PREC!$A$1:$M$6000,6,FALSE))=TRUE,0,VLOOKUP($B673,ESTR_PREC!$A$1:$M$6000,6,FALSE))</f>
        <v>0</v>
      </c>
      <c r="N673" s="225"/>
      <c r="O673" s="560">
        <f>+N673-M673</f>
        <v>0</v>
      </c>
      <c r="P673" s="265"/>
      <c r="Q673" s="225"/>
      <c r="R673" s="755"/>
      <c r="S673" s="225"/>
      <c r="T673" s="225"/>
      <c r="U673" s="265"/>
      <c r="V673" s="225"/>
      <c r="W673" s="225"/>
      <c r="X673" s="755"/>
    </row>
    <row r="674" spans="1:24" s="468" customFormat="1" ht="25.5">
      <c r="B674" s="751" t="s">
        <v>1461</v>
      </c>
      <c r="C674" s="751" t="s">
        <v>3748</v>
      </c>
      <c r="D674" s="751"/>
      <c r="E674" s="752"/>
      <c r="F674" s="752"/>
      <c r="G674" s="752"/>
      <c r="H674" s="752"/>
      <c r="I674" s="751"/>
      <c r="J674" s="751"/>
      <c r="K674" s="257" t="s">
        <v>1462</v>
      </c>
      <c r="L674" s="753" t="s">
        <v>3218</v>
      </c>
      <c r="M674" s="564">
        <f>IF(ISERROR(VLOOKUP($B674,ESTR_PREC!$A$1:$M$6000,6,FALSE))=TRUE,0,VLOOKUP($B674,ESTR_PREC!$A$1:$M$6000,6,FALSE))</f>
        <v>0</v>
      </c>
      <c r="N674" s="225"/>
      <c r="O674" s="560">
        <f>+N674-M674</f>
        <v>0</v>
      </c>
      <c r="P674" s="265"/>
      <c r="Q674" s="225"/>
      <c r="R674" s="755"/>
      <c r="S674" s="225"/>
      <c r="T674" s="225"/>
      <c r="U674" s="265"/>
      <c r="V674" s="225"/>
      <c r="W674" s="225"/>
      <c r="X674" s="755"/>
    </row>
    <row r="675" spans="1:24" s="468" customFormat="1" ht="25.5" hidden="1">
      <c r="B675" s="890" t="s">
        <v>1463</v>
      </c>
      <c r="C675" s="890" t="s">
        <v>3749</v>
      </c>
      <c r="D675" s="890"/>
      <c r="E675" s="903"/>
      <c r="F675" s="903"/>
      <c r="G675" s="903"/>
      <c r="H675" s="903"/>
      <c r="I675" s="890"/>
      <c r="J675" s="890"/>
      <c r="K675" s="881" t="s">
        <v>1465</v>
      </c>
      <c r="L675" s="904" t="s">
        <v>3218</v>
      </c>
      <c r="M675" s="815"/>
      <c r="N675" s="815"/>
      <c r="O675" s="815"/>
      <c r="P675" s="265"/>
      <c r="Q675" s="815"/>
      <c r="R675" s="755"/>
      <c r="S675" s="815"/>
      <c r="T675" s="815"/>
      <c r="U675" s="265"/>
      <c r="V675" s="815"/>
      <c r="W675" s="225"/>
      <c r="X675" s="755"/>
    </row>
    <row r="676" spans="1:24" s="468" customFormat="1" ht="25.5" hidden="1">
      <c r="B676" s="890" t="s">
        <v>1466</v>
      </c>
      <c r="C676" s="890" t="s">
        <v>3750</v>
      </c>
      <c r="D676" s="890"/>
      <c r="E676" s="903"/>
      <c r="F676" s="903"/>
      <c r="G676" s="903"/>
      <c r="H676" s="903"/>
      <c r="I676" s="890"/>
      <c r="J676" s="890"/>
      <c r="K676" s="881" t="s">
        <v>1467</v>
      </c>
      <c r="L676" s="904" t="s">
        <v>3218</v>
      </c>
      <c r="M676" s="815"/>
      <c r="N676" s="815"/>
      <c r="O676" s="815"/>
      <c r="P676" s="265"/>
      <c r="Q676" s="815"/>
      <c r="R676" s="755"/>
      <c r="S676" s="815"/>
      <c r="T676" s="815"/>
      <c r="U676" s="265"/>
      <c r="V676" s="815"/>
      <c r="W676" s="225"/>
      <c r="X676" s="755"/>
    </row>
    <row r="677" spans="1:24" s="468" customFormat="1" ht="25.5" hidden="1">
      <c r="B677" s="890" t="s">
        <v>1468</v>
      </c>
      <c r="C677" s="890" t="s">
        <v>3751</v>
      </c>
      <c r="D677" s="890"/>
      <c r="E677" s="903"/>
      <c r="F677" s="903"/>
      <c r="G677" s="903"/>
      <c r="H677" s="903"/>
      <c r="I677" s="890"/>
      <c r="J677" s="890"/>
      <c r="K677" s="881" t="s">
        <v>1469</v>
      </c>
      <c r="L677" s="904" t="s">
        <v>3218</v>
      </c>
      <c r="M677" s="815"/>
      <c r="N677" s="815"/>
      <c r="O677" s="815"/>
      <c r="P677" s="265"/>
      <c r="Q677" s="815"/>
      <c r="R677" s="755"/>
      <c r="S677" s="815"/>
      <c r="T677" s="815"/>
      <c r="U677" s="265"/>
      <c r="V677" s="815"/>
      <c r="W677" s="225"/>
      <c r="X677" s="755"/>
    </row>
    <row r="678" spans="1:24" s="468" customFormat="1">
      <c r="B678" s="751" t="s">
        <v>1470</v>
      </c>
      <c r="C678" s="751" t="s">
        <v>3752</v>
      </c>
      <c r="D678" s="751"/>
      <c r="E678" s="752"/>
      <c r="F678" s="752"/>
      <c r="G678" s="752"/>
      <c r="H678" s="752"/>
      <c r="I678" s="751"/>
      <c r="J678" s="751"/>
      <c r="K678" s="257" t="s">
        <v>1471</v>
      </c>
      <c r="L678" s="753" t="s">
        <v>3218</v>
      </c>
      <c r="M678" s="564">
        <f>IF(ISERROR(VLOOKUP($B678,ESTR_PREC!$A$1:$M$6000,6,FALSE))=TRUE,0,VLOOKUP($B678,ESTR_PREC!$A$1:$M$6000,6,FALSE))</f>
        <v>0</v>
      </c>
      <c r="N678" s="225"/>
      <c r="O678" s="560">
        <f>+N678-M678</f>
        <v>0</v>
      </c>
      <c r="P678" s="265"/>
      <c r="Q678" s="225"/>
      <c r="R678" s="755"/>
      <c r="S678" s="225"/>
      <c r="T678" s="225"/>
      <c r="U678" s="265"/>
      <c r="V678" s="225"/>
      <c r="W678" s="225"/>
      <c r="X678" s="755"/>
    </row>
    <row r="679" spans="1:24" s="468" customFormat="1" ht="25.5" hidden="1">
      <c r="B679" s="890" t="s">
        <v>1472</v>
      </c>
      <c r="C679" s="890" t="s">
        <v>3753</v>
      </c>
      <c r="D679" s="890"/>
      <c r="E679" s="903"/>
      <c r="F679" s="903"/>
      <c r="G679" s="903"/>
      <c r="H679" s="903"/>
      <c r="I679" s="890"/>
      <c r="J679" s="890"/>
      <c r="K679" s="881" t="s">
        <v>1473</v>
      </c>
      <c r="L679" s="904" t="s">
        <v>3218</v>
      </c>
      <c r="M679" s="815"/>
      <c r="N679" s="815"/>
      <c r="O679" s="815"/>
      <c r="P679" s="265"/>
      <c r="Q679" s="815"/>
      <c r="R679" s="755"/>
      <c r="S679" s="225"/>
      <c r="T679" s="225"/>
      <c r="U679" s="265"/>
      <c r="V679" s="225"/>
      <c r="W679" s="225"/>
      <c r="X679" s="755"/>
    </row>
    <row r="680" spans="1:24" s="468" customFormat="1" ht="25.5" hidden="1">
      <c r="B680" s="890" t="s">
        <v>1474</v>
      </c>
      <c r="C680" s="890" t="s">
        <v>3754</v>
      </c>
      <c r="D680" s="890"/>
      <c r="E680" s="903"/>
      <c r="F680" s="903"/>
      <c r="G680" s="903"/>
      <c r="H680" s="903"/>
      <c r="I680" s="890"/>
      <c r="J680" s="890"/>
      <c r="K680" s="881" t="s">
        <v>4298</v>
      </c>
      <c r="L680" s="904" t="s">
        <v>3218</v>
      </c>
      <c r="M680" s="815"/>
      <c r="N680" s="815"/>
      <c r="O680" s="815"/>
      <c r="P680" s="265"/>
      <c r="Q680" s="815"/>
      <c r="R680" s="755"/>
      <c r="S680" s="225"/>
      <c r="T680" s="225"/>
      <c r="U680" s="265"/>
      <c r="V680" s="225"/>
      <c r="W680" s="225"/>
      <c r="X680" s="755"/>
    </row>
    <row r="681" spans="1:24" s="468" customFormat="1" ht="25.5" hidden="1">
      <c r="B681" s="890" t="s">
        <v>1476</v>
      </c>
      <c r="C681" s="890" t="s">
        <v>3755</v>
      </c>
      <c r="D681" s="890"/>
      <c r="E681" s="903"/>
      <c r="F681" s="903"/>
      <c r="G681" s="903"/>
      <c r="H681" s="903"/>
      <c r="I681" s="890"/>
      <c r="J681" s="890"/>
      <c r="K681" s="881" t="s">
        <v>4299</v>
      </c>
      <c r="L681" s="904" t="s">
        <v>3218</v>
      </c>
      <c r="M681" s="815"/>
      <c r="N681" s="815"/>
      <c r="O681" s="815"/>
      <c r="P681" s="265"/>
      <c r="Q681" s="815"/>
      <c r="R681" s="755"/>
      <c r="S681" s="225"/>
      <c r="T681" s="225"/>
      <c r="U681" s="265"/>
      <c r="V681" s="225"/>
      <c r="W681" s="225"/>
      <c r="X681" s="755"/>
    </row>
    <row r="682" spans="1:24" s="468" customFormat="1" ht="25.5" hidden="1">
      <c r="B682" s="890" t="s">
        <v>1478</v>
      </c>
      <c r="C682" s="890" t="s">
        <v>3756</v>
      </c>
      <c r="D682" s="890"/>
      <c r="E682" s="903"/>
      <c r="F682" s="903"/>
      <c r="G682" s="903"/>
      <c r="H682" s="903"/>
      <c r="I682" s="890"/>
      <c r="J682" s="890"/>
      <c r="K682" s="881" t="s">
        <v>4300</v>
      </c>
      <c r="L682" s="904" t="s">
        <v>3218</v>
      </c>
      <c r="M682" s="815"/>
      <c r="N682" s="815"/>
      <c r="O682" s="815"/>
      <c r="P682" s="265"/>
      <c r="Q682" s="815"/>
      <c r="R682" s="755"/>
      <c r="S682" s="225"/>
      <c r="T682" s="225"/>
      <c r="U682" s="265"/>
      <c r="V682" s="225"/>
      <c r="W682" s="225"/>
      <c r="X682" s="755"/>
    </row>
    <row r="683" spans="1:24" s="468" customFormat="1" ht="25.5" hidden="1">
      <c r="B683" s="890" t="s">
        <v>1480</v>
      </c>
      <c r="C683" s="890" t="s">
        <v>3757</v>
      </c>
      <c r="D683" s="890"/>
      <c r="E683" s="903"/>
      <c r="F683" s="903"/>
      <c r="G683" s="903"/>
      <c r="H683" s="903"/>
      <c r="I683" s="890"/>
      <c r="J683" s="890"/>
      <c r="K683" s="881" t="s">
        <v>1481</v>
      </c>
      <c r="L683" s="904" t="s">
        <v>3218</v>
      </c>
      <c r="M683" s="815"/>
      <c r="N683" s="815"/>
      <c r="O683" s="815"/>
      <c r="P683" s="265"/>
      <c r="Q683" s="815"/>
      <c r="R683" s="755"/>
      <c r="S683" s="225"/>
      <c r="T683" s="225"/>
      <c r="U683" s="265"/>
      <c r="V683" s="225"/>
      <c r="W683" s="225"/>
      <c r="X683" s="755"/>
    </row>
    <row r="684" spans="1:24" s="468" customFormat="1" ht="25.5" hidden="1">
      <c r="B684" s="890" t="s">
        <v>1482</v>
      </c>
      <c r="C684" s="890" t="s">
        <v>3758</v>
      </c>
      <c r="D684" s="890"/>
      <c r="E684" s="903"/>
      <c r="F684" s="903"/>
      <c r="G684" s="903"/>
      <c r="H684" s="903"/>
      <c r="I684" s="890"/>
      <c r="J684" s="890"/>
      <c r="K684" s="881" t="s">
        <v>1483</v>
      </c>
      <c r="L684" s="904" t="s">
        <v>3218</v>
      </c>
      <c r="M684" s="815"/>
      <c r="N684" s="815"/>
      <c r="O684" s="815"/>
      <c r="P684" s="265"/>
      <c r="Q684" s="815"/>
      <c r="R684" s="755"/>
      <c r="S684" s="225"/>
      <c r="T684" s="225"/>
      <c r="U684" s="265"/>
      <c r="V684" s="225"/>
      <c r="W684" s="225"/>
      <c r="X684" s="755"/>
    </row>
    <row r="685" spans="1:24" s="468" customFormat="1" ht="25.5" hidden="1">
      <c r="B685" s="890" t="s">
        <v>1484</v>
      </c>
      <c r="C685" s="890" t="s">
        <v>3759</v>
      </c>
      <c r="D685" s="890"/>
      <c r="E685" s="903"/>
      <c r="F685" s="903"/>
      <c r="G685" s="903"/>
      <c r="H685" s="903"/>
      <c r="I685" s="890"/>
      <c r="J685" s="890"/>
      <c r="K685" s="881" t="s">
        <v>1485</v>
      </c>
      <c r="L685" s="904" t="s">
        <v>3218</v>
      </c>
      <c r="M685" s="815"/>
      <c r="N685" s="815"/>
      <c r="O685" s="815"/>
      <c r="P685" s="265"/>
      <c r="Q685" s="815"/>
      <c r="R685" s="755"/>
      <c r="S685" s="225"/>
      <c r="T685" s="225"/>
      <c r="U685" s="265"/>
      <c r="V685" s="225"/>
      <c r="W685" s="225"/>
      <c r="X685" s="755"/>
    </row>
    <row r="686" spans="1:24" s="468" customFormat="1" ht="25.5" hidden="1">
      <c r="B686" s="890" t="s">
        <v>1486</v>
      </c>
      <c r="C686" s="890" t="s">
        <v>3760</v>
      </c>
      <c r="D686" s="890"/>
      <c r="E686" s="903"/>
      <c r="F686" s="903"/>
      <c r="G686" s="903"/>
      <c r="H686" s="903"/>
      <c r="I686" s="890"/>
      <c r="J686" s="890"/>
      <c r="K686" s="881" t="s">
        <v>1487</v>
      </c>
      <c r="L686" s="904" t="s">
        <v>3218</v>
      </c>
      <c r="M686" s="815"/>
      <c r="N686" s="815"/>
      <c r="O686" s="815"/>
      <c r="P686" s="265"/>
      <c r="Q686" s="815"/>
      <c r="R686" s="755"/>
      <c r="S686" s="225"/>
      <c r="T686" s="225"/>
      <c r="U686" s="265"/>
      <c r="V686" s="225"/>
      <c r="W686" s="225"/>
      <c r="X686" s="755"/>
    </row>
    <row r="687" spans="1:24" s="468" customFormat="1" ht="26.25" hidden="1" thickBot="1">
      <c r="B687" s="944" t="s">
        <v>1488</v>
      </c>
      <c r="C687" s="944" t="s">
        <v>3761</v>
      </c>
      <c r="D687" s="944"/>
      <c r="E687" s="944"/>
      <c r="F687" s="944"/>
      <c r="G687" s="944"/>
      <c r="H687" s="944"/>
      <c r="I687" s="944"/>
      <c r="J687" s="944"/>
      <c r="K687" s="932" t="s">
        <v>1489</v>
      </c>
      <c r="L687" s="945" t="s">
        <v>3218</v>
      </c>
      <c r="M687" s="815"/>
      <c r="N687" s="815"/>
      <c r="O687" s="815"/>
      <c r="P687" s="265"/>
      <c r="Q687" s="815"/>
      <c r="R687" s="755"/>
      <c r="S687" s="225"/>
      <c r="T687" s="225"/>
      <c r="U687" s="265"/>
      <c r="V687" s="225"/>
      <c r="W687" s="225"/>
      <c r="X687" s="755"/>
    </row>
    <row r="688" spans="1:24" s="291" customFormat="1" ht="15" customHeight="1" thickBot="1">
      <c r="A688" s="265"/>
      <c r="K688" s="545"/>
      <c r="L688" s="532"/>
      <c r="M688" s="499"/>
      <c r="N688" s="517"/>
      <c r="O688" s="517"/>
      <c r="P688" s="265"/>
      <c r="Q688" s="517"/>
      <c r="R688" s="499"/>
      <c r="S688" s="499"/>
      <c r="T688" s="499"/>
      <c r="V688" s="499"/>
      <c r="W688" s="499"/>
      <c r="X688" s="499"/>
    </row>
    <row r="689" spans="1:28" ht="27.75" thickTop="1" thickBot="1">
      <c r="B689" s="110" t="s">
        <v>1490</v>
      </c>
      <c r="C689" s="242" t="s">
        <v>3762</v>
      </c>
      <c r="D689" s="243"/>
      <c r="E689" s="112"/>
      <c r="F689" s="243"/>
      <c r="G689" s="112"/>
      <c r="H689" s="243"/>
      <c r="I689" s="243"/>
      <c r="J689" s="243"/>
      <c r="K689" s="113" t="s">
        <v>1491</v>
      </c>
      <c r="L689" s="114" t="s">
        <v>3218</v>
      </c>
      <c r="M689" s="115">
        <f>SUM(M692:M699)</f>
        <v>0</v>
      </c>
      <c r="N689" s="298">
        <f>SUM(N692:N699)</f>
        <v>0</v>
      </c>
      <c r="O689" s="298">
        <f>+N689-M689</f>
        <v>0</v>
      </c>
      <c r="Q689" s="298">
        <f>SUM(Q692:Q699)</f>
        <v>15</v>
      </c>
      <c r="R689" s="519"/>
      <c r="S689" s="115">
        <f>SUM(S692:S699)</f>
        <v>0</v>
      </c>
      <c r="T689" s="115">
        <f>SUM(T692:T698)</f>
        <v>0</v>
      </c>
      <c r="U689" s="265"/>
      <c r="V689" s="115">
        <f>SUM(V692:V699)</f>
        <v>0</v>
      </c>
      <c r="W689" s="115">
        <f>SUM(W692:W698)</f>
        <v>0</v>
      </c>
      <c r="X689" s="519"/>
    </row>
    <row r="690" spans="1:28" s="291" customFormat="1" ht="9" customHeight="1" thickTop="1" thickBot="1">
      <c r="A690" s="265"/>
      <c r="K690" s="540"/>
      <c r="L690" s="466"/>
      <c r="M690" s="265"/>
      <c r="N690" s="379"/>
      <c r="O690" s="379"/>
      <c r="P690" s="265"/>
      <c r="Q690" s="379"/>
      <c r="R690" s="501"/>
      <c r="S690" s="265"/>
      <c r="T690" s="265"/>
      <c r="V690" s="265"/>
      <c r="W690" s="265"/>
      <c r="X690" s="501"/>
    </row>
    <row r="691" spans="1:28" s="291" customFormat="1" ht="64.5" thickBot="1">
      <c r="A691" s="265"/>
      <c r="B691" s="102" t="s">
        <v>3221</v>
      </c>
      <c r="C691" s="245" t="s">
        <v>48</v>
      </c>
      <c r="D691" s="245"/>
      <c r="E691" s="246"/>
      <c r="F691" s="246"/>
      <c r="G691" s="246"/>
      <c r="H691" s="246"/>
      <c r="I691" s="246"/>
      <c r="J691" s="246"/>
      <c r="K691" s="302" t="s">
        <v>3222</v>
      </c>
      <c r="L691" s="135"/>
      <c r="M691" s="328" t="str">
        <f>+$M$10</f>
        <v>Valore netto al 31/12/2017</v>
      </c>
      <c r="N691" s="779" t="str">
        <f>N$10</f>
        <v>Valore netto al 31/12/2018</v>
      </c>
      <c r="O691" s="779" t="s">
        <v>4064</v>
      </c>
      <c r="P691" s="806"/>
      <c r="Q691" s="779" t="str">
        <f>Q$10</f>
        <v>Prechiusura al ° trimestre 2018</v>
      </c>
      <c r="R691" s="681"/>
      <c r="S691" s="1145" t="str">
        <f>S$330</f>
        <v>Costi da utilizzo contributi 2018</v>
      </c>
      <c r="T691" s="1143" t="str">
        <f>T$330</f>
        <v>Costi da utilizzo contributi DI CUI SOCIO-SAN</v>
      </c>
      <c r="U691" s="1144"/>
      <c r="V691" s="1142" t="str">
        <f>V$330</f>
        <v>Costi da contributi 2018</v>
      </c>
      <c r="W691" s="1143" t="str">
        <f>W$330</f>
        <v>Costi da contributi DI CUI SOCIO-SAN</v>
      </c>
      <c r="X691" s="681"/>
    </row>
    <row r="692" spans="1:28" ht="25.5">
      <c r="B692" s="127" t="s">
        <v>1492</v>
      </c>
      <c r="C692" s="127" t="s">
        <v>3763</v>
      </c>
      <c r="D692" s="127"/>
      <c r="E692" s="127"/>
      <c r="F692" s="127"/>
      <c r="G692" s="127"/>
      <c r="H692" s="127"/>
      <c r="I692" s="127"/>
      <c r="J692" s="127"/>
      <c r="K692" s="181" t="s">
        <v>1497</v>
      </c>
      <c r="L692" s="125" t="s">
        <v>3218</v>
      </c>
      <c r="M692" s="564">
        <f>IF(ISERROR(VLOOKUP($B692,ESTR_PREC!$A$1:$M$6000,6,FALSE))=TRUE,0,VLOOKUP($B692,ESTR_PREC!$A$1:$M$6000,6,FALSE))</f>
        <v>0</v>
      </c>
      <c r="N692" s="225"/>
      <c r="O692" s="560">
        <f t="shared" ref="O692:O699" si="16">+N692-M692</f>
        <v>0</v>
      </c>
      <c r="Q692" s="225"/>
      <c r="R692" s="499"/>
      <c r="S692" s="225"/>
      <c r="T692" s="225"/>
      <c r="U692" s="265"/>
      <c r="V692" s="225"/>
      <c r="W692" s="225"/>
      <c r="X692" s="499"/>
    </row>
    <row r="693" spans="1:28" ht="25.5">
      <c r="B693" s="127" t="s">
        <v>1498</v>
      </c>
      <c r="C693" s="127" t="s">
        <v>4461</v>
      </c>
      <c r="D693" s="127"/>
      <c r="E693" s="127"/>
      <c r="F693" s="127"/>
      <c r="G693" s="127"/>
      <c r="H693" s="127"/>
      <c r="I693" s="127"/>
      <c r="J693" s="127"/>
      <c r="K693" s="304" t="s">
        <v>1500</v>
      </c>
      <c r="L693" s="125" t="s">
        <v>3218</v>
      </c>
      <c r="M693" s="564">
        <f>IF(ISERROR(VLOOKUP($B693,ESTR_PREC!$A$1:$M$6000,6,FALSE))=TRUE,0,VLOOKUP($B693,ESTR_PREC!$A$1:$M$6000,6,FALSE))</f>
        <v>0</v>
      </c>
      <c r="N693" s="225"/>
      <c r="O693" s="560">
        <f t="shared" si="16"/>
        <v>0</v>
      </c>
      <c r="Q693" s="225">
        <v>2</v>
      </c>
      <c r="R693" s="499"/>
      <c r="S693" s="225"/>
      <c r="T693" s="225"/>
      <c r="U693" s="265"/>
      <c r="V693" s="225"/>
      <c r="W693" s="225"/>
      <c r="X693" s="499"/>
    </row>
    <row r="694" spans="1:28" ht="25.5">
      <c r="B694" s="127" t="s">
        <v>1501</v>
      </c>
      <c r="C694" s="127" t="s">
        <v>4462</v>
      </c>
      <c r="D694" s="127"/>
      <c r="E694" s="127"/>
      <c r="F694" s="127"/>
      <c r="G694" s="127"/>
      <c r="H694" s="127"/>
      <c r="I694" s="127"/>
      <c r="J694" s="127"/>
      <c r="K694" s="304" t="s">
        <v>1503</v>
      </c>
      <c r="L694" s="125" t="s">
        <v>3218</v>
      </c>
      <c r="M694" s="564">
        <f>IF(ISERROR(VLOOKUP($B694,ESTR_PREC!$A$1:$M$6000,6,FALSE))=TRUE,0,VLOOKUP($B694,ESTR_PREC!$A$1:$M$6000,6,FALSE))</f>
        <v>0</v>
      </c>
      <c r="N694" s="225"/>
      <c r="O694" s="560">
        <f t="shared" si="16"/>
        <v>0</v>
      </c>
      <c r="Q694" s="225"/>
      <c r="R694" s="499"/>
      <c r="S694" s="225"/>
      <c r="T694" s="225"/>
      <c r="U694" s="265"/>
      <c r="V694" s="225"/>
      <c r="W694" s="225"/>
      <c r="X694" s="499"/>
    </row>
    <row r="695" spans="1:28" ht="25.5">
      <c r="B695" s="127" t="s">
        <v>1504</v>
      </c>
      <c r="C695" s="127" t="s">
        <v>3764</v>
      </c>
      <c r="D695" s="127"/>
      <c r="E695" s="127"/>
      <c r="F695" s="127"/>
      <c r="G695" s="127"/>
      <c r="H695" s="127"/>
      <c r="I695" s="127"/>
      <c r="J695" s="127"/>
      <c r="K695" s="316" t="s">
        <v>1506</v>
      </c>
      <c r="L695" s="125" t="s">
        <v>3218</v>
      </c>
      <c r="M695" s="564">
        <f>IF(ISERROR(VLOOKUP($B695,ESTR_PREC!$A$1:$M$6000,6,FALSE))=TRUE,0,VLOOKUP($B695,ESTR_PREC!$A$1:$M$6000,6,FALSE))</f>
        <v>0</v>
      </c>
      <c r="N695" s="225"/>
      <c r="O695" s="560">
        <f t="shared" si="16"/>
        <v>0</v>
      </c>
      <c r="Q695" s="225">
        <v>13</v>
      </c>
      <c r="R695" s="499"/>
      <c r="S695" s="225"/>
      <c r="T695" s="225"/>
      <c r="U695" s="265"/>
      <c r="V695" s="225"/>
      <c r="W695" s="225"/>
      <c r="X695" s="499"/>
    </row>
    <row r="696" spans="1:28" ht="25.5">
      <c r="B696" s="127" t="s">
        <v>1507</v>
      </c>
      <c r="C696" s="127" t="s">
        <v>4463</v>
      </c>
      <c r="D696" s="127"/>
      <c r="E696" s="127"/>
      <c r="F696" s="127"/>
      <c r="G696" s="127"/>
      <c r="H696" s="127"/>
      <c r="I696" s="127"/>
      <c r="J696" s="127"/>
      <c r="K696" s="304" t="s">
        <v>1509</v>
      </c>
      <c r="L696" s="125" t="s">
        <v>3218</v>
      </c>
      <c r="M696" s="564">
        <f>IF(ISERROR(VLOOKUP($B696,ESTR_PREC!$A$1:$M$6000,6,FALSE))=TRUE,0,VLOOKUP($B696,ESTR_PREC!$A$1:$M$6000,6,FALSE))</f>
        <v>0</v>
      </c>
      <c r="N696" s="225"/>
      <c r="O696" s="560">
        <f t="shared" si="16"/>
        <v>0</v>
      </c>
      <c r="Q696" s="225"/>
      <c r="R696" s="499"/>
      <c r="S696" s="225"/>
      <c r="T696" s="225"/>
      <c r="U696" s="265"/>
      <c r="V696" s="225"/>
      <c r="W696" s="225"/>
      <c r="X696" s="499"/>
    </row>
    <row r="697" spans="1:28">
      <c r="B697" s="127" t="s">
        <v>1510</v>
      </c>
      <c r="C697" s="127" t="s">
        <v>3765</v>
      </c>
      <c r="D697" s="127"/>
      <c r="E697" s="127"/>
      <c r="F697" s="127"/>
      <c r="G697" s="127"/>
      <c r="H697" s="127"/>
      <c r="I697" s="127"/>
      <c r="J697" s="127"/>
      <c r="K697" s="304" t="s">
        <v>1512</v>
      </c>
      <c r="L697" s="125" t="s">
        <v>3218</v>
      </c>
      <c r="M697" s="564">
        <f>IF(ISERROR(VLOOKUP($B697,ESTR_PREC!$A$1:$M$6000,6,FALSE))=TRUE,0,VLOOKUP($B697,ESTR_PREC!$A$1:$M$6000,6,FALSE))</f>
        <v>0</v>
      </c>
      <c r="N697" s="225"/>
      <c r="O697" s="560">
        <f t="shared" si="16"/>
        <v>0</v>
      </c>
      <c r="Q697" s="225"/>
      <c r="R697" s="499"/>
      <c r="S697" s="225"/>
      <c r="T697" s="225"/>
      <c r="U697" s="265"/>
      <c r="V697" s="225"/>
      <c r="W697" s="225"/>
      <c r="X697" s="499"/>
    </row>
    <row r="698" spans="1:28" ht="25.5">
      <c r="B698" s="127" t="s">
        <v>1513</v>
      </c>
      <c r="C698" s="127" t="s">
        <v>4464</v>
      </c>
      <c r="D698" s="127"/>
      <c r="E698" s="127"/>
      <c r="F698" s="127"/>
      <c r="G698" s="127"/>
      <c r="H698" s="127"/>
      <c r="I698" s="127"/>
      <c r="J698" s="127"/>
      <c r="K698" s="304" t="s">
        <v>1515</v>
      </c>
      <c r="L698" s="125" t="s">
        <v>3218</v>
      </c>
      <c r="M698" s="564">
        <f>IF(ISERROR(VLOOKUP($B698,ESTR_PREC!$A$1:$M$6000,6,FALSE))=TRUE,0,VLOOKUP($B698,ESTR_PREC!$A$1:$M$6000,6,FALSE))</f>
        <v>0</v>
      </c>
      <c r="N698" s="225"/>
      <c r="O698" s="560">
        <f t="shared" si="16"/>
        <v>0</v>
      </c>
      <c r="Q698" s="225"/>
      <c r="R698" s="499"/>
      <c r="S698" s="225"/>
      <c r="T698" s="225"/>
      <c r="U698" s="265"/>
      <c r="V698" s="225"/>
      <c r="W698" s="225"/>
      <c r="X698" s="499"/>
    </row>
    <row r="699" spans="1:28" ht="25.5">
      <c r="B699" s="127" t="s">
        <v>1516</v>
      </c>
      <c r="C699" s="127"/>
      <c r="D699" s="127"/>
      <c r="E699" s="127"/>
      <c r="F699" s="127"/>
      <c r="G699" s="127"/>
      <c r="H699" s="127"/>
      <c r="I699" s="127"/>
      <c r="J699" s="127"/>
      <c r="K699" s="304" t="s">
        <v>1518</v>
      </c>
      <c r="L699" s="125" t="s">
        <v>3218</v>
      </c>
      <c r="M699" s="1005">
        <f>IF(ISERROR(VLOOKUP($B699,ESTR_PREC!$A$1:$M$6000,2,FALSE))=TRUE,0,VLOOKUP($B699,ESTR_PREC!$A$1:$M$6000,2,FALSE))</f>
        <v>0</v>
      </c>
      <c r="N699" s="1006"/>
      <c r="O699" s="577">
        <f t="shared" si="16"/>
        <v>0</v>
      </c>
      <c r="Q699" s="1006"/>
      <c r="R699" s="499"/>
      <c r="S699" s="1006"/>
      <c r="T699" s="1006"/>
      <c r="U699" s="265"/>
      <c r="V699" s="1006"/>
      <c r="W699" s="1006"/>
      <c r="X699" s="379"/>
      <c r="Y699" s="379"/>
      <c r="Z699" s="499"/>
      <c r="AA699" s="501"/>
      <c r="AB699" s="499"/>
    </row>
    <row r="700" spans="1:28" s="291" customFormat="1" ht="15.75" thickBot="1">
      <c r="A700" s="265"/>
      <c r="K700" s="545"/>
      <c r="L700" s="532"/>
      <c r="M700" s="499"/>
      <c r="N700" s="517"/>
      <c r="O700" s="517"/>
      <c r="P700" s="265"/>
      <c r="Q700" s="517"/>
      <c r="R700" s="499"/>
      <c r="S700" s="499"/>
      <c r="T700" s="499"/>
      <c r="V700" s="499"/>
      <c r="W700" s="499"/>
      <c r="X700" s="499"/>
    </row>
    <row r="701" spans="1:28" ht="17.25" thickTop="1" thickBot="1">
      <c r="B701" s="110" t="s">
        <v>1519</v>
      </c>
      <c r="C701" s="242" t="s">
        <v>3766</v>
      </c>
      <c r="D701" s="243"/>
      <c r="E701" s="112"/>
      <c r="F701" s="243"/>
      <c r="G701" s="112"/>
      <c r="H701" s="243"/>
      <c r="I701" s="243"/>
      <c r="J701" s="243"/>
      <c r="K701" s="113" t="s">
        <v>1520</v>
      </c>
      <c r="L701" s="114" t="s">
        <v>3218</v>
      </c>
      <c r="M701" s="115">
        <f>SUM(M704:M717)</f>
        <v>0</v>
      </c>
      <c r="N701" s="298">
        <f>SUM(N704:N717)</f>
        <v>0</v>
      </c>
      <c r="O701" s="298">
        <f>+N701-M701</f>
        <v>0</v>
      </c>
      <c r="Q701" s="298">
        <f>SUM(Q704:Q717)</f>
        <v>105</v>
      </c>
      <c r="R701" s="519"/>
      <c r="S701" s="115">
        <f>SUM(S704:S717)</f>
        <v>0</v>
      </c>
      <c r="T701" s="115">
        <f>SUM(T704:T717)</f>
        <v>0</v>
      </c>
      <c r="U701" s="265"/>
      <c r="V701" s="115">
        <f>SUM(V704:V717)</f>
        <v>0</v>
      </c>
      <c r="W701" s="115">
        <f>SUM(W704:W717)</f>
        <v>0</v>
      </c>
      <c r="X701" s="519"/>
    </row>
    <row r="702" spans="1:28" s="291" customFormat="1" ht="9" customHeight="1" thickTop="1" thickBot="1">
      <c r="A702" s="265"/>
      <c r="K702" s="540"/>
      <c r="L702" s="466"/>
      <c r="M702" s="265"/>
      <c r="N702" s="379"/>
      <c r="O702" s="379"/>
      <c r="P702" s="265"/>
      <c r="Q702" s="379"/>
      <c r="R702" s="501"/>
      <c r="S702" s="265"/>
      <c r="T702" s="265"/>
      <c r="V702" s="265"/>
      <c r="W702" s="265"/>
      <c r="X702" s="501"/>
    </row>
    <row r="703" spans="1:28" s="291" customFormat="1" ht="64.5" thickBot="1">
      <c r="A703" s="265"/>
      <c r="B703" s="102" t="s">
        <v>3221</v>
      </c>
      <c r="C703" s="245" t="s">
        <v>48</v>
      </c>
      <c r="D703" s="245"/>
      <c r="E703" s="246"/>
      <c r="F703" s="246"/>
      <c r="G703" s="246"/>
      <c r="H703" s="246"/>
      <c r="I703" s="246"/>
      <c r="J703" s="246"/>
      <c r="K703" s="302" t="s">
        <v>3222</v>
      </c>
      <c r="L703" s="135"/>
      <c r="M703" s="328" t="str">
        <f>+$M$10</f>
        <v>Valore netto al 31/12/2017</v>
      </c>
      <c r="N703" s="779" t="str">
        <f>N$10</f>
        <v>Valore netto al 31/12/2018</v>
      </c>
      <c r="O703" s="779" t="s">
        <v>4064</v>
      </c>
      <c r="P703" s="806"/>
      <c r="Q703" s="779" t="str">
        <f>Q$10</f>
        <v>Prechiusura al ° trimestre 2018</v>
      </c>
      <c r="R703" s="681"/>
      <c r="S703" s="1145" t="str">
        <f>S$330</f>
        <v>Costi da utilizzo contributi 2018</v>
      </c>
      <c r="T703" s="1143" t="str">
        <f>T$330</f>
        <v>Costi da utilizzo contributi DI CUI SOCIO-SAN</v>
      </c>
      <c r="U703" s="1144"/>
      <c r="V703" s="1142" t="str">
        <f>V$330</f>
        <v>Costi da contributi 2018</v>
      </c>
      <c r="W703" s="1143" t="str">
        <f>W$330</f>
        <v>Costi da contributi DI CUI SOCIO-SAN</v>
      </c>
      <c r="X703" s="681"/>
    </row>
    <row r="704" spans="1:28">
      <c r="B704" s="127" t="s">
        <v>1521</v>
      </c>
      <c r="C704" s="127" t="s">
        <v>3767</v>
      </c>
      <c r="D704" s="127"/>
      <c r="E704" s="127"/>
      <c r="F704" s="127"/>
      <c r="G704" s="127"/>
      <c r="H704" s="127"/>
      <c r="I704" s="127"/>
      <c r="J704" s="127"/>
      <c r="K704" s="314" t="s">
        <v>1524</v>
      </c>
      <c r="L704" s="125" t="s">
        <v>3218</v>
      </c>
      <c r="M704" s="564">
        <f>IF(ISERROR(VLOOKUP($B704,ESTR_PREC!$A$1:$M$6000,6,FALSE))=TRUE,0,VLOOKUP($B704,ESTR_PREC!$A$1:$M$6000,6,FALSE))</f>
        <v>0</v>
      </c>
      <c r="N704" s="225"/>
      <c r="O704" s="560">
        <f t="shared" ref="O704:O709" si="17">+N704-M704</f>
        <v>0</v>
      </c>
      <c r="Q704" s="225"/>
      <c r="R704" s="499"/>
      <c r="S704" s="225"/>
      <c r="T704" s="225"/>
      <c r="U704" s="265"/>
      <c r="V704" s="225"/>
      <c r="W704" s="225"/>
      <c r="X704" s="499"/>
    </row>
    <row r="705" spans="1:24">
      <c r="B705" s="127" t="s">
        <v>1527</v>
      </c>
      <c r="C705" s="127" t="s">
        <v>3768</v>
      </c>
      <c r="D705" s="127"/>
      <c r="E705" s="127"/>
      <c r="F705" s="127"/>
      <c r="G705" s="127"/>
      <c r="H705" s="127"/>
      <c r="I705" s="127"/>
      <c r="J705" s="127"/>
      <c r="K705" s="314" t="s">
        <v>1529</v>
      </c>
      <c r="L705" s="125" t="s">
        <v>3218</v>
      </c>
      <c r="M705" s="564">
        <f>IF(ISERROR(VLOOKUP($B705,ESTR_PREC!$A$1:$M$6000,6,FALSE))=TRUE,0,VLOOKUP($B705,ESTR_PREC!$A$1:$M$6000,6,FALSE))</f>
        <v>0</v>
      </c>
      <c r="N705" s="225"/>
      <c r="O705" s="560">
        <f t="shared" si="17"/>
        <v>0</v>
      </c>
      <c r="Q705" s="225"/>
      <c r="R705" s="499"/>
      <c r="S705" s="225"/>
      <c r="T705" s="225"/>
      <c r="U705" s="265"/>
      <c r="V705" s="225"/>
      <c r="W705" s="225"/>
      <c r="X705" s="499"/>
    </row>
    <row r="706" spans="1:24">
      <c r="B706" s="127" t="s">
        <v>1530</v>
      </c>
      <c r="C706" s="127" t="s">
        <v>3769</v>
      </c>
      <c r="D706" s="127"/>
      <c r="E706" s="127"/>
      <c r="F706" s="127"/>
      <c r="G706" s="127"/>
      <c r="H706" s="127"/>
      <c r="I706" s="127"/>
      <c r="J706" s="127"/>
      <c r="K706" s="314" t="s">
        <v>1532</v>
      </c>
      <c r="L706" s="125" t="s">
        <v>3218</v>
      </c>
      <c r="M706" s="564">
        <f>IF(ISERROR(VLOOKUP($B706,ESTR_PREC!$A$1:$M$6000,6,FALSE))=TRUE,0,VLOOKUP($B706,ESTR_PREC!$A$1:$M$6000,6,FALSE))</f>
        <v>0</v>
      </c>
      <c r="N706" s="225"/>
      <c r="O706" s="560">
        <f t="shared" si="17"/>
        <v>0</v>
      </c>
      <c r="Q706" s="225">
        <v>105</v>
      </c>
      <c r="R706" s="499"/>
      <c r="S706" s="225"/>
      <c r="T706" s="225"/>
      <c r="U706" s="265"/>
      <c r="V706" s="225"/>
      <c r="W706" s="225"/>
      <c r="X706" s="499"/>
    </row>
    <row r="707" spans="1:24">
      <c r="B707" s="127" t="s">
        <v>1533</v>
      </c>
      <c r="C707" s="127" t="s">
        <v>3770</v>
      </c>
      <c r="D707" s="127"/>
      <c r="E707" s="127"/>
      <c r="F707" s="127"/>
      <c r="G707" s="127"/>
      <c r="H707" s="127"/>
      <c r="I707" s="127"/>
      <c r="J707" s="127"/>
      <c r="K707" s="314" t="s">
        <v>1535</v>
      </c>
      <c r="L707" s="125" t="s">
        <v>3218</v>
      </c>
      <c r="M707" s="564">
        <f>IF(ISERROR(VLOOKUP($B707,ESTR_PREC!$A$1:$M$6000,6,FALSE))=TRUE,0,VLOOKUP($B707,ESTR_PREC!$A$1:$M$6000,6,FALSE))</f>
        <v>0</v>
      </c>
      <c r="N707" s="225"/>
      <c r="O707" s="560">
        <f t="shared" si="17"/>
        <v>0</v>
      </c>
      <c r="Q707" s="225"/>
      <c r="R707" s="499"/>
      <c r="S707" s="225"/>
      <c r="T707" s="225"/>
      <c r="U707" s="265"/>
      <c r="V707" s="225"/>
      <c r="W707" s="225"/>
      <c r="X707" s="499"/>
    </row>
    <row r="708" spans="1:24">
      <c r="B708" s="127" t="s">
        <v>1536</v>
      </c>
      <c r="C708" s="127" t="s">
        <v>3771</v>
      </c>
      <c r="D708" s="127"/>
      <c r="E708" s="127"/>
      <c r="F708" s="127"/>
      <c r="G708" s="127"/>
      <c r="H708" s="127"/>
      <c r="I708" s="127"/>
      <c r="J708" s="127"/>
      <c r="K708" s="314" t="s">
        <v>1537</v>
      </c>
      <c r="L708" s="125" t="s">
        <v>3218</v>
      </c>
      <c r="M708" s="564">
        <f>IF(ISERROR(VLOOKUP($B708,ESTR_PREC!$A$1:$M$6000,6,FALSE))=TRUE,0,VLOOKUP($B708,ESTR_PREC!$A$1:$M$6000,6,FALSE))</f>
        <v>0</v>
      </c>
      <c r="N708" s="225"/>
      <c r="O708" s="560">
        <f t="shared" si="17"/>
        <v>0</v>
      </c>
      <c r="Q708" s="225"/>
      <c r="R708" s="499"/>
      <c r="S708" s="225"/>
      <c r="T708" s="225"/>
      <c r="U708" s="265"/>
      <c r="V708" s="225"/>
      <c r="W708" s="225"/>
      <c r="X708" s="499"/>
    </row>
    <row r="709" spans="1:24" ht="25.5">
      <c r="B709" s="127" t="s">
        <v>1538</v>
      </c>
      <c r="C709" s="127" t="s">
        <v>3772</v>
      </c>
      <c r="D709" s="127"/>
      <c r="E709" s="127"/>
      <c r="F709" s="127"/>
      <c r="G709" s="127"/>
      <c r="H709" s="127"/>
      <c r="I709" s="127"/>
      <c r="J709" s="127"/>
      <c r="K709" s="314" t="s">
        <v>1540</v>
      </c>
      <c r="L709" s="125" t="s">
        <v>3218</v>
      </c>
      <c r="M709" s="564">
        <f>IF(ISERROR(VLOOKUP($B709,ESTR_PREC!$A$1:$M$6000,6,FALSE))=TRUE,0,VLOOKUP($B709,ESTR_PREC!$A$1:$M$6000,6,FALSE))</f>
        <v>0</v>
      </c>
      <c r="N709" s="225"/>
      <c r="O709" s="560">
        <f t="shared" si="17"/>
        <v>0</v>
      </c>
      <c r="Q709" s="225"/>
      <c r="R709" s="499"/>
      <c r="S709" s="225"/>
      <c r="T709" s="225"/>
      <c r="U709" s="265"/>
      <c r="V709" s="225"/>
      <c r="W709" s="225"/>
      <c r="X709" s="499"/>
    </row>
    <row r="710" spans="1:24">
      <c r="B710" s="138" t="s">
        <v>1541</v>
      </c>
      <c r="C710" s="138"/>
      <c r="D710" s="138"/>
      <c r="E710" s="138"/>
      <c r="F710" s="138"/>
      <c r="G710" s="138"/>
      <c r="H710" s="123"/>
      <c r="I710" s="138"/>
      <c r="J710" s="138"/>
      <c r="K710" s="316" t="s">
        <v>1542</v>
      </c>
      <c r="L710" s="270" t="s">
        <v>3218</v>
      </c>
      <c r="M710" s="564">
        <f>IF(ISERROR(VLOOKUP($B710,ESTR_PREC!$A$1:$M$6000,6,FALSE))=TRUE,0,VLOOKUP($B710,ESTR_PREC!$A$1:$M$6000,6,FALSE))</f>
        <v>0</v>
      </c>
      <c r="N710" s="225"/>
      <c r="O710" s="560">
        <f>+N710-M710</f>
        <v>0</v>
      </c>
      <c r="Q710" s="225"/>
      <c r="R710" s="499"/>
      <c r="S710" s="225"/>
      <c r="T710" s="225"/>
      <c r="U710" s="265"/>
      <c r="V710" s="225"/>
      <c r="W710" s="225"/>
      <c r="X710" s="499"/>
    </row>
    <row r="711" spans="1:24" hidden="1">
      <c r="B711" s="138" t="s">
        <v>1543</v>
      </c>
      <c r="C711" s="138" t="s">
        <v>3773</v>
      </c>
      <c r="D711" s="138"/>
      <c r="E711" s="138"/>
      <c r="F711" s="138"/>
      <c r="G711" s="138"/>
      <c r="H711" s="138"/>
      <c r="I711" s="138"/>
      <c r="J711" s="138"/>
      <c r="K711" s="316" t="s">
        <v>197</v>
      </c>
      <c r="L711" s="270" t="s">
        <v>3218</v>
      </c>
      <c r="M711" s="815"/>
      <c r="N711" s="858"/>
      <c r="O711" s="815"/>
      <c r="Q711" s="858"/>
      <c r="R711" s="548"/>
      <c r="S711" s="825"/>
      <c r="T711" s="825"/>
      <c r="U711" s="265"/>
      <c r="V711" s="825"/>
      <c r="W711" s="825"/>
      <c r="X711" s="548"/>
    </row>
    <row r="712" spans="1:24" ht="15" hidden="1" customHeight="1">
      <c r="B712" s="138" t="s">
        <v>1544</v>
      </c>
      <c r="C712" s="138" t="s">
        <v>3774</v>
      </c>
      <c r="D712" s="138"/>
      <c r="E712" s="138"/>
      <c r="F712" s="138"/>
      <c r="G712" s="138"/>
      <c r="H712" s="138"/>
      <c r="I712" s="138"/>
      <c r="J712" s="138"/>
      <c r="K712" s="316" t="s">
        <v>1545</v>
      </c>
      <c r="L712" s="270" t="s">
        <v>3218</v>
      </c>
      <c r="M712" s="815"/>
      <c r="N712" s="858"/>
      <c r="O712" s="815"/>
      <c r="Q712" s="858"/>
      <c r="R712" s="548"/>
      <c r="S712" s="825"/>
      <c r="T712" s="825"/>
      <c r="U712" s="265"/>
      <c r="V712" s="825"/>
      <c r="W712" s="825"/>
      <c r="X712" s="548"/>
    </row>
    <row r="713" spans="1:24" ht="15" hidden="1" customHeight="1">
      <c r="B713" s="138" t="s">
        <v>1546</v>
      </c>
      <c r="C713" s="138" t="s">
        <v>3775</v>
      </c>
      <c r="D713" s="138"/>
      <c r="E713" s="138"/>
      <c r="F713" s="138"/>
      <c r="G713" s="138"/>
      <c r="H713" s="138"/>
      <c r="I713" s="138"/>
      <c r="J713" s="138"/>
      <c r="K713" s="316" t="s">
        <v>205</v>
      </c>
      <c r="L713" s="270" t="s">
        <v>3218</v>
      </c>
      <c r="M713" s="815"/>
      <c r="N713" s="858"/>
      <c r="O713" s="815"/>
      <c r="Q713" s="858"/>
      <c r="R713" s="548"/>
      <c r="S713" s="825"/>
      <c r="T713" s="825"/>
      <c r="U713" s="265"/>
      <c r="V713" s="825"/>
      <c r="W713" s="825"/>
      <c r="X713" s="548"/>
    </row>
    <row r="714" spans="1:24" ht="15" hidden="1" customHeight="1">
      <c r="B714" s="138" t="s">
        <v>1547</v>
      </c>
      <c r="C714" s="138" t="s">
        <v>3776</v>
      </c>
      <c r="D714" s="138"/>
      <c r="E714" s="138"/>
      <c r="F714" s="138"/>
      <c r="G714" s="138"/>
      <c r="H714" s="138"/>
      <c r="I714" s="138"/>
      <c r="J714" s="138"/>
      <c r="K714" s="316" t="s">
        <v>215</v>
      </c>
      <c r="L714" s="270" t="s">
        <v>3218</v>
      </c>
      <c r="M714" s="815"/>
      <c r="N714" s="858"/>
      <c r="O714" s="815"/>
      <c r="Q714" s="858"/>
      <c r="R714" s="548"/>
      <c r="S714" s="825"/>
      <c r="T714" s="825"/>
      <c r="U714" s="265"/>
      <c r="V714" s="825"/>
      <c r="W714" s="825"/>
      <c r="X714" s="548"/>
    </row>
    <row r="715" spans="1:24" ht="15" hidden="1" customHeight="1">
      <c r="B715" s="138" t="s">
        <v>1549</v>
      </c>
      <c r="C715" s="138" t="s">
        <v>3777</v>
      </c>
      <c r="D715" s="138"/>
      <c r="E715" s="138"/>
      <c r="F715" s="138"/>
      <c r="G715" s="138"/>
      <c r="H715" s="138"/>
      <c r="I715" s="138"/>
      <c r="J715" s="138"/>
      <c r="K715" s="316" t="s">
        <v>1551</v>
      </c>
      <c r="L715" s="270" t="s">
        <v>3218</v>
      </c>
      <c r="M715" s="815"/>
      <c r="N715" s="858"/>
      <c r="O715" s="815"/>
      <c r="Q715" s="858"/>
      <c r="R715" s="548"/>
      <c r="S715" s="825"/>
      <c r="T715" s="825"/>
      <c r="U715" s="265"/>
      <c r="V715" s="825"/>
      <c r="W715" s="825"/>
      <c r="X715" s="548"/>
    </row>
    <row r="716" spans="1:24" ht="15" hidden="1" customHeight="1">
      <c r="B716" s="138" t="s">
        <v>1552</v>
      </c>
      <c r="C716" s="138" t="s">
        <v>3778</v>
      </c>
      <c r="D716" s="138"/>
      <c r="E716" s="138"/>
      <c r="F716" s="138"/>
      <c r="G716" s="138"/>
      <c r="H716" s="138"/>
      <c r="I716" s="138"/>
      <c r="J716" s="138"/>
      <c r="K716" s="316" t="s">
        <v>1553</v>
      </c>
      <c r="L716" s="270" t="s">
        <v>3218</v>
      </c>
      <c r="M716" s="815"/>
      <c r="N716" s="858"/>
      <c r="O716" s="815"/>
      <c r="Q716" s="858"/>
      <c r="R716" s="548"/>
      <c r="S716" s="825"/>
      <c r="T716" s="825"/>
      <c r="U716" s="265"/>
      <c r="V716" s="825"/>
      <c r="W716" s="825"/>
      <c r="X716" s="548"/>
    </row>
    <row r="717" spans="1:24" ht="15.75" hidden="1" customHeight="1">
      <c r="B717" s="138" t="s">
        <v>1554</v>
      </c>
      <c r="C717" s="138" t="s">
        <v>3779</v>
      </c>
      <c r="D717" s="138"/>
      <c r="E717" s="138"/>
      <c r="F717" s="138"/>
      <c r="G717" s="138"/>
      <c r="H717" s="138"/>
      <c r="I717" s="138"/>
      <c r="J717" s="138"/>
      <c r="K717" s="316" t="s">
        <v>1555</v>
      </c>
      <c r="L717" s="270" t="s">
        <v>3218</v>
      </c>
      <c r="M717" s="815"/>
      <c r="N717" s="858"/>
      <c r="O717" s="815"/>
      <c r="Q717" s="858"/>
      <c r="R717" s="548"/>
      <c r="S717" s="825"/>
      <c r="T717" s="825"/>
      <c r="U717" s="265"/>
      <c r="V717" s="825"/>
      <c r="W717" s="825"/>
      <c r="X717" s="548"/>
    </row>
    <row r="718" spans="1:24" s="291" customFormat="1" ht="16.5" thickBot="1">
      <c r="A718" s="265"/>
      <c r="K718" s="527"/>
      <c r="L718" s="528"/>
      <c r="M718" s="192"/>
      <c r="N718" s="192"/>
      <c r="O718" s="192"/>
      <c r="P718" s="265"/>
      <c r="Q718" s="192"/>
      <c r="R718" s="192"/>
      <c r="S718" s="192"/>
      <c r="T718" s="192"/>
      <c r="V718" s="192"/>
      <c r="W718" s="192"/>
      <c r="X718" s="192"/>
    </row>
    <row r="719" spans="1:24" ht="27.75" thickTop="1" thickBot="1">
      <c r="B719" s="110" t="s">
        <v>1556</v>
      </c>
      <c r="C719" s="242" t="s">
        <v>3780</v>
      </c>
      <c r="D719" s="243"/>
      <c r="E719" s="112"/>
      <c r="F719" s="243"/>
      <c r="G719" s="112"/>
      <c r="H719" s="243"/>
      <c r="I719" s="243"/>
      <c r="J719" s="243"/>
      <c r="K719" s="113" t="s">
        <v>1557</v>
      </c>
      <c r="L719" s="114" t="s">
        <v>3218</v>
      </c>
      <c r="M719" s="115">
        <f>SUM(M722:M749)</f>
        <v>0</v>
      </c>
      <c r="N719" s="298">
        <f>SUM(N722:N749)</f>
        <v>0</v>
      </c>
      <c r="O719" s="298">
        <f>+N719-M719</f>
        <v>0</v>
      </c>
      <c r="Q719" s="298">
        <f>SUM(Q722:Q749)</f>
        <v>136</v>
      </c>
      <c r="R719" s="519"/>
      <c r="S719" s="115">
        <f>SUM(S722:S749)</f>
        <v>0</v>
      </c>
      <c r="T719" s="115">
        <f>SUM(T722:T749)</f>
        <v>0</v>
      </c>
      <c r="U719" s="265"/>
      <c r="V719" s="115">
        <f>SUM(V722:V749)</f>
        <v>0</v>
      </c>
      <c r="W719" s="115">
        <f>SUM(W722:W749)</f>
        <v>0</v>
      </c>
      <c r="X719" s="519"/>
    </row>
    <row r="720" spans="1:24" s="291" customFormat="1" ht="9" customHeight="1" thickTop="1" thickBot="1">
      <c r="A720" s="265"/>
      <c r="K720" s="540"/>
      <c r="L720" s="466"/>
      <c r="M720" s="265"/>
      <c r="N720" s="379"/>
      <c r="O720" s="379"/>
      <c r="P720" s="265"/>
      <c r="Q720" s="379"/>
      <c r="R720" s="501"/>
      <c r="S720" s="265"/>
      <c r="T720" s="265"/>
      <c r="V720" s="265"/>
      <c r="W720" s="265"/>
      <c r="X720" s="501"/>
    </row>
    <row r="721" spans="1:24" s="291" customFormat="1" ht="64.5" thickBot="1">
      <c r="A721" s="265"/>
      <c r="B721" s="102" t="s">
        <v>3221</v>
      </c>
      <c r="C721" s="245" t="s">
        <v>48</v>
      </c>
      <c r="D721" s="245"/>
      <c r="E721" s="246"/>
      <c r="F721" s="246"/>
      <c r="G721" s="246"/>
      <c r="H721" s="246"/>
      <c r="I721" s="246"/>
      <c r="J721" s="246"/>
      <c r="K721" s="302" t="s">
        <v>3222</v>
      </c>
      <c r="L721" s="135"/>
      <c r="M721" s="328" t="str">
        <f>+$M$10</f>
        <v>Valore netto al 31/12/2017</v>
      </c>
      <c r="N721" s="779" t="str">
        <f>N$10</f>
        <v>Valore netto al 31/12/2018</v>
      </c>
      <c r="O721" s="779" t="s">
        <v>4064</v>
      </c>
      <c r="P721" s="806"/>
      <c r="Q721" s="779" t="str">
        <f>Q$10</f>
        <v>Prechiusura al ° trimestre 2018</v>
      </c>
      <c r="R721" s="681"/>
      <c r="S721" s="1145" t="str">
        <f>S$330</f>
        <v>Costi da utilizzo contributi 2018</v>
      </c>
      <c r="T721" s="1143" t="str">
        <f>T$330</f>
        <v>Costi da utilizzo contributi DI CUI SOCIO-SAN</v>
      </c>
      <c r="U721" s="1144"/>
      <c r="V721" s="1142" t="str">
        <f>V$330</f>
        <v>Costi da contributi 2018</v>
      </c>
      <c r="W721" s="1143" t="str">
        <f>W$330</f>
        <v>Costi da contributi DI CUI SOCIO-SAN</v>
      </c>
      <c r="X721" s="681"/>
    </row>
    <row r="722" spans="1:24">
      <c r="B722" s="127" t="s">
        <v>1558</v>
      </c>
      <c r="C722" s="127" t="s">
        <v>3781</v>
      </c>
      <c r="D722" s="127"/>
      <c r="E722" s="127"/>
      <c r="F722" s="127"/>
      <c r="G722" s="127"/>
      <c r="H722" s="127"/>
      <c r="I722" s="127"/>
      <c r="J722" s="127"/>
      <c r="K722" s="181" t="s">
        <v>1560</v>
      </c>
      <c r="L722" s="125" t="s">
        <v>3218</v>
      </c>
      <c r="M722" s="564">
        <f>IF(ISERROR(VLOOKUP($B722,ESTR_PREC!$A$1:$M$6000,6,FALSE))=TRUE,0,VLOOKUP($B722,ESTR_PREC!$A$1:$M$6000,6,FALSE))</f>
        <v>0</v>
      </c>
      <c r="N722" s="225"/>
      <c r="O722" s="560">
        <f>+N722-M722</f>
        <v>0</v>
      </c>
      <c r="Q722" s="225"/>
      <c r="R722" s="499"/>
      <c r="S722" s="225"/>
      <c r="T722" s="225"/>
      <c r="U722" s="265"/>
      <c r="V722" s="225"/>
      <c r="W722" s="225"/>
      <c r="X722" s="499"/>
    </row>
    <row r="723" spans="1:24" ht="15" customHeight="1">
      <c r="B723" s="127" t="s">
        <v>1564</v>
      </c>
      <c r="C723" s="127" t="s">
        <v>3782</v>
      </c>
      <c r="D723" s="127"/>
      <c r="E723" s="127"/>
      <c r="F723" s="127"/>
      <c r="G723" s="127"/>
      <c r="H723" s="127"/>
      <c r="I723" s="127"/>
      <c r="J723" s="127"/>
      <c r="K723" s="181" t="s">
        <v>1565</v>
      </c>
      <c r="L723" s="125" t="s">
        <v>3218</v>
      </c>
      <c r="M723" s="564">
        <f>IF(ISERROR(VLOOKUP($B723,ESTR_PREC!$A$1:$M$6000,6,FALSE))=TRUE,0,VLOOKUP($B723,ESTR_PREC!$A$1:$M$6000,6,FALSE))</f>
        <v>0</v>
      </c>
      <c r="N723" s="225"/>
      <c r="O723" s="560">
        <f>+N723-M723</f>
        <v>0</v>
      </c>
      <c r="Q723" s="225"/>
      <c r="R723" s="499"/>
      <c r="S723" s="225"/>
      <c r="T723" s="225"/>
      <c r="U723" s="265"/>
      <c r="V723" s="225"/>
      <c r="W723" s="225"/>
      <c r="X723" s="499"/>
    </row>
    <row r="724" spans="1:24" ht="15" hidden="1" customHeight="1">
      <c r="B724" s="879" t="s">
        <v>1566</v>
      </c>
      <c r="C724" s="879" t="s">
        <v>3783</v>
      </c>
      <c r="D724" s="879"/>
      <c r="E724" s="880"/>
      <c r="F724" s="880"/>
      <c r="G724" s="880"/>
      <c r="H724" s="880"/>
      <c r="I724" s="879"/>
      <c r="J724" s="879"/>
      <c r="K724" s="881" t="s">
        <v>1567</v>
      </c>
      <c r="L724" s="882" t="s">
        <v>3218</v>
      </c>
      <c r="M724" s="815"/>
      <c r="N724" s="564"/>
      <c r="O724" s="815"/>
      <c r="Q724" s="564"/>
      <c r="R724" s="499"/>
      <c r="S724" s="815"/>
      <c r="T724" s="815"/>
      <c r="U724" s="265"/>
      <c r="V724" s="815"/>
      <c r="W724" s="815"/>
      <c r="X724" s="499"/>
    </row>
    <row r="725" spans="1:24" ht="17.25" customHeight="1">
      <c r="B725" s="127" t="s">
        <v>1568</v>
      </c>
      <c r="C725" s="127" t="s">
        <v>3784</v>
      </c>
      <c r="D725" s="127"/>
      <c r="E725" s="127"/>
      <c r="F725" s="127"/>
      <c r="G725" s="127"/>
      <c r="H725" s="127"/>
      <c r="I725" s="127"/>
      <c r="J725" s="127"/>
      <c r="K725" s="181" t="s">
        <v>1570</v>
      </c>
      <c r="L725" s="125" t="s">
        <v>3218</v>
      </c>
      <c r="M725" s="564">
        <f>IF(ISERROR(VLOOKUP($B725,ESTR_PREC!$A$1:$M$6000,6,FALSE))=TRUE,0,VLOOKUP($B725,ESTR_PREC!$A$1:$M$6000,6,FALSE))</f>
        <v>0</v>
      </c>
      <c r="N725" s="225"/>
      <c r="O725" s="560">
        <f>+N725-M725</f>
        <v>0</v>
      </c>
      <c r="Q725" s="225"/>
      <c r="R725" s="499"/>
      <c r="S725" s="225"/>
      <c r="T725" s="225"/>
      <c r="U725" s="265"/>
      <c r="V725" s="225"/>
      <c r="W725" s="225"/>
      <c r="X725" s="499"/>
    </row>
    <row r="726" spans="1:24" ht="15" customHeight="1">
      <c r="B726" s="127" t="s">
        <v>1571</v>
      </c>
      <c r="C726" s="127" t="s">
        <v>3785</v>
      </c>
      <c r="D726" s="127"/>
      <c r="E726" s="127"/>
      <c r="F726" s="127"/>
      <c r="G726" s="127"/>
      <c r="H726" s="127"/>
      <c r="I726" s="127"/>
      <c r="J726" s="127"/>
      <c r="K726" s="181" t="s">
        <v>1572</v>
      </c>
      <c r="L726" s="125" t="s">
        <v>3218</v>
      </c>
      <c r="M726" s="564">
        <f>IF(ISERROR(VLOOKUP($B726,ESTR_PREC!$A$1:$M$6000,6,FALSE))=TRUE,0,VLOOKUP($B726,ESTR_PREC!$A$1:$M$6000,6,FALSE))</f>
        <v>0</v>
      </c>
      <c r="N726" s="225"/>
      <c r="O726" s="560">
        <f>+N726-M726</f>
        <v>0</v>
      </c>
      <c r="Q726" s="225"/>
      <c r="R726" s="499"/>
      <c r="S726" s="225"/>
      <c r="T726" s="225"/>
      <c r="U726" s="265"/>
      <c r="V726" s="225"/>
      <c r="W726" s="225"/>
      <c r="X726" s="499"/>
    </row>
    <row r="727" spans="1:24" ht="15" hidden="1" customHeight="1">
      <c r="B727" s="879" t="s">
        <v>1573</v>
      </c>
      <c r="C727" s="879" t="s">
        <v>3786</v>
      </c>
      <c r="D727" s="879"/>
      <c r="E727" s="880"/>
      <c r="F727" s="880"/>
      <c r="G727" s="880"/>
      <c r="H727" s="880"/>
      <c r="I727" s="879"/>
      <c r="J727" s="879"/>
      <c r="K727" s="881" t="s">
        <v>1574</v>
      </c>
      <c r="L727" s="882" t="s">
        <v>3218</v>
      </c>
      <c r="M727" s="815"/>
      <c r="N727" s="343"/>
      <c r="O727" s="815"/>
      <c r="Q727" s="343"/>
      <c r="R727" s="499"/>
      <c r="S727" s="815"/>
      <c r="T727" s="815"/>
      <c r="U727" s="265"/>
      <c r="V727" s="815"/>
      <c r="W727" s="815"/>
      <c r="X727" s="499"/>
    </row>
    <row r="728" spans="1:24">
      <c r="B728" s="127" t="s">
        <v>1575</v>
      </c>
      <c r="C728" s="127" t="s">
        <v>3787</v>
      </c>
      <c r="D728" s="127"/>
      <c r="E728" s="127"/>
      <c r="F728" s="127"/>
      <c r="G728" s="127"/>
      <c r="H728" s="127"/>
      <c r="I728" s="127"/>
      <c r="J728" s="127"/>
      <c r="K728" s="181" t="s">
        <v>1576</v>
      </c>
      <c r="L728" s="125" t="s">
        <v>3218</v>
      </c>
      <c r="M728" s="564">
        <f>IF(ISERROR(VLOOKUP($B728,ESTR_PREC!$A$1:$M$6000,6,FALSE))=TRUE,0,VLOOKUP($B728,ESTR_PREC!$A$1:$M$6000,6,FALSE))</f>
        <v>0</v>
      </c>
      <c r="N728" s="225"/>
      <c r="O728" s="560">
        <f>+N728-M728</f>
        <v>0</v>
      </c>
      <c r="Q728" s="225">
        <f>158-53</f>
        <v>105</v>
      </c>
      <c r="R728" s="499"/>
      <c r="S728" s="225"/>
      <c r="T728" s="225"/>
      <c r="U728" s="265"/>
      <c r="V728" s="225"/>
      <c r="W728" s="225"/>
      <c r="X728" s="499"/>
    </row>
    <row r="729" spans="1:24" s="291" customFormat="1" hidden="1">
      <c r="A729" s="265"/>
      <c r="B729" s="879" t="s">
        <v>1577</v>
      </c>
      <c r="C729" s="879" t="s">
        <v>3788</v>
      </c>
      <c r="D729" s="879"/>
      <c r="E729" s="879"/>
      <c r="F729" s="879"/>
      <c r="G729" s="879"/>
      <c r="H729" s="879"/>
      <c r="I729" s="879"/>
      <c r="J729" s="879"/>
      <c r="K729" s="887" t="s">
        <v>1578</v>
      </c>
      <c r="L729" s="882" t="s">
        <v>3218</v>
      </c>
      <c r="M729" s="815"/>
      <c r="N729" s="343"/>
      <c r="O729" s="815"/>
      <c r="P729" s="265"/>
      <c r="Q729" s="343"/>
      <c r="R729" s="499"/>
      <c r="S729" s="815"/>
      <c r="T729" s="815"/>
      <c r="U729" s="265"/>
      <c r="V729" s="815"/>
      <c r="W729" s="815"/>
      <c r="X729" s="499"/>
    </row>
    <row r="730" spans="1:24" ht="15" customHeight="1">
      <c r="B730" s="127" t="s">
        <v>1579</v>
      </c>
      <c r="C730" s="127" t="s">
        <v>3789</v>
      </c>
      <c r="D730" s="127"/>
      <c r="E730" s="127"/>
      <c r="F730" s="127"/>
      <c r="G730" s="127"/>
      <c r="H730" s="127"/>
      <c r="I730" s="127"/>
      <c r="J730" s="127"/>
      <c r="K730" s="181" t="s">
        <v>1581</v>
      </c>
      <c r="L730" s="125" t="s">
        <v>3218</v>
      </c>
      <c r="M730" s="564">
        <f>IF(ISERROR(VLOOKUP($B730,ESTR_PREC!$A$1:$M$6000,6,FALSE))=TRUE,0,VLOOKUP($B730,ESTR_PREC!$A$1:$M$6000,6,FALSE))</f>
        <v>0</v>
      </c>
      <c r="N730" s="225"/>
      <c r="O730" s="560">
        <f>+N730-M730</f>
        <v>0</v>
      </c>
      <c r="Q730" s="225"/>
      <c r="R730" s="499"/>
      <c r="S730" s="225"/>
      <c r="T730" s="225"/>
      <c r="U730" s="265"/>
      <c r="V730" s="225"/>
      <c r="W730" s="225"/>
      <c r="X730" s="499"/>
    </row>
    <row r="731" spans="1:24" ht="15" hidden="1" customHeight="1">
      <c r="B731" s="879" t="s">
        <v>1582</v>
      </c>
      <c r="C731" s="879" t="s">
        <v>3790</v>
      </c>
      <c r="D731" s="879"/>
      <c r="E731" s="880"/>
      <c r="F731" s="880"/>
      <c r="G731" s="880"/>
      <c r="H731" s="880"/>
      <c r="I731" s="879"/>
      <c r="J731" s="879"/>
      <c r="K731" s="881" t="s">
        <v>1583</v>
      </c>
      <c r="L731" s="882" t="s">
        <v>3218</v>
      </c>
      <c r="M731" s="815"/>
      <c r="N731" s="343"/>
      <c r="O731" s="815"/>
      <c r="Q731" s="343"/>
      <c r="R731" s="499"/>
      <c r="S731" s="815"/>
      <c r="T731" s="815"/>
      <c r="U731" s="265"/>
      <c r="V731" s="815"/>
      <c r="W731" s="815"/>
      <c r="X731" s="499"/>
    </row>
    <row r="732" spans="1:24" hidden="1">
      <c r="B732" s="879" t="s">
        <v>1584</v>
      </c>
      <c r="C732" s="879" t="s">
        <v>3791</v>
      </c>
      <c r="D732" s="879"/>
      <c r="E732" s="879"/>
      <c r="F732" s="879"/>
      <c r="G732" s="879"/>
      <c r="H732" s="879"/>
      <c r="I732" s="879"/>
      <c r="J732" s="879"/>
      <c r="K732" s="887" t="s">
        <v>1586</v>
      </c>
      <c r="L732" s="882" t="s">
        <v>3218</v>
      </c>
      <c r="M732" s="815"/>
      <c r="N732" s="343"/>
      <c r="O732" s="815"/>
      <c r="Q732" s="343"/>
      <c r="R732" s="499"/>
      <c r="S732" s="815"/>
      <c r="T732" s="815"/>
      <c r="U732" s="265"/>
      <c r="V732" s="815"/>
      <c r="W732" s="815"/>
      <c r="X732" s="499"/>
    </row>
    <row r="733" spans="1:24" ht="15" customHeight="1">
      <c r="B733" s="127" t="s">
        <v>1587</v>
      </c>
      <c r="C733" s="127" t="s">
        <v>3792</v>
      </c>
      <c r="D733" s="127"/>
      <c r="E733" s="127"/>
      <c r="F733" s="127"/>
      <c r="G733" s="127"/>
      <c r="H733" s="127"/>
      <c r="I733" s="127"/>
      <c r="J733" s="127"/>
      <c r="K733" s="181" t="s">
        <v>4301</v>
      </c>
      <c r="L733" s="125" t="s">
        <v>3218</v>
      </c>
      <c r="M733" s="564">
        <f>IF(ISERROR(VLOOKUP($B733,ESTR_PREC!$A$1:$M$6000,6,FALSE))=TRUE,0,VLOOKUP($B733,ESTR_PREC!$A$1:$M$6000,6,FALSE))</f>
        <v>0</v>
      </c>
      <c r="N733" s="225"/>
      <c r="O733" s="560">
        <f>+N733-M733</f>
        <v>0</v>
      </c>
      <c r="Q733" s="225"/>
      <c r="R733" s="499"/>
      <c r="S733" s="225"/>
      <c r="T733" s="225"/>
      <c r="U733" s="265"/>
      <c r="V733" s="225"/>
      <c r="W733" s="225"/>
      <c r="X733" s="499"/>
    </row>
    <row r="734" spans="1:24" ht="15" hidden="1" customHeight="1">
      <c r="B734" s="879" t="s">
        <v>1589</v>
      </c>
      <c r="C734" s="879" t="s">
        <v>3794</v>
      </c>
      <c r="D734" s="879"/>
      <c r="E734" s="880"/>
      <c r="F734" s="880"/>
      <c r="G734" s="880"/>
      <c r="H734" s="880"/>
      <c r="I734" s="879"/>
      <c r="J734" s="879"/>
      <c r="K734" s="881" t="s">
        <v>1590</v>
      </c>
      <c r="L734" s="882" t="s">
        <v>3218</v>
      </c>
      <c r="M734" s="815"/>
      <c r="N734" s="343"/>
      <c r="O734" s="815"/>
      <c r="Q734" s="343"/>
      <c r="R734" s="499"/>
      <c r="S734" s="815"/>
      <c r="T734" s="815"/>
      <c r="U734" s="265"/>
      <c r="V734" s="815"/>
      <c r="W734" s="815"/>
      <c r="X734" s="499"/>
    </row>
    <row r="735" spans="1:24" ht="15" hidden="1" customHeight="1">
      <c r="B735" s="879" t="s">
        <v>1591</v>
      </c>
      <c r="C735" s="879" t="s">
        <v>3795</v>
      </c>
      <c r="D735" s="879"/>
      <c r="E735" s="880"/>
      <c r="F735" s="880"/>
      <c r="G735" s="880"/>
      <c r="H735" s="880"/>
      <c r="I735" s="879"/>
      <c r="J735" s="879"/>
      <c r="K735" s="881" t="s">
        <v>1592</v>
      </c>
      <c r="L735" s="882" t="s">
        <v>3218</v>
      </c>
      <c r="M735" s="815"/>
      <c r="N735" s="343"/>
      <c r="O735" s="815"/>
      <c r="Q735" s="343"/>
      <c r="R735" s="499"/>
      <c r="S735" s="815"/>
      <c r="T735" s="815"/>
      <c r="U735" s="265"/>
      <c r="V735" s="815"/>
      <c r="W735" s="815"/>
      <c r="X735" s="499"/>
    </row>
    <row r="736" spans="1:24" hidden="1">
      <c r="B736" s="879" t="s">
        <v>1593</v>
      </c>
      <c r="C736" s="879" t="s">
        <v>3796</v>
      </c>
      <c r="D736" s="879"/>
      <c r="E736" s="879"/>
      <c r="F736" s="879"/>
      <c r="G736" s="879"/>
      <c r="H736" s="879"/>
      <c r="I736" s="879"/>
      <c r="J736" s="879"/>
      <c r="K736" s="887" t="s">
        <v>1595</v>
      </c>
      <c r="L736" s="882" t="s">
        <v>3218</v>
      </c>
      <c r="M736" s="815"/>
      <c r="N736" s="343"/>
      <c r="O736" s="815"/>
      <c r="Q736" s="343"/>
      <c r="R736" s="499"/>
      <c r="S736" s="815"/>
      <c r="T736" s="815"/>
      <c r="U736" s="265"/>
      <c r="V736" s="815"/>
      <c r="W736" s="815"/>
      <c r="X736" s="499"/>
    </row>
    <row r="737" spans="1:24">
      <c r="B737" s="138" t="s">
        <v>1596</v>
      </c>
      <c r="C737" s="138" t="s">
        <v>3797</v>
      </c>
      <c r="D737" s="138"/>
      <c r="E737" s="138"/>
      <c r="F737" s="138"/>
      <c r="G737" s="138"/>
      <c r="H737" s="138"/>
      <c r="I737" s="138"/>
      <c r="J737" s="138"/>
      <c r="K737" s="304" t="s">
        <v>1598</v>
      </c>
      <c r="L737" s="270" t="s">
        <v>3218</v>
      </c>
      <c r="M737" s="564">
        <f>IF(ISERROR(VLOOKUP($B737,ESTR_PREC!$A$1:$M$6000,6,FALSE))=TRUE,0,VLOOKUP($B737,ESTR_PREC!$A$1:$M$6000,6,FALSE))</f>
        <v>0</v>
      </c>
      <c r="N737" s="225"/>
      <c r="O737" s="560">
        <f>+N737-M737</f>
        <v>0</v>
      </c>
      <c r="Q737" s="225"/>
      <c r="R737" s="499"/>
      <c r="S737" s="225"/>
      <c r="T737" s="225"/>
      <c r="U737" s="265"/>
      <c r="V737" s="225"/>
      <c r="W737" s="225"/>
      <c r="X737" s="499"/>
    </row>
    <row r="738" spans="1:24" ht="15" hidden="1" customHeight="1">
      <c r="B738" s="879" t="s">
        <v>1599</v>
      </c>
      <c r="C738" s="879" t="s">
        <v>3798</v>
      </c>
      <c r="D738" s="879"/>
      <c r="E738" s="879"/>
      <c r="F738" s="879"/>
      <c r="G738" s="879"/>
      <c r="H738" s="879"/>
      <c r="I738" s="879"/>
      <c r="J738" s="879"/>
      <c r="K738" s="887" t="s">
        <v>1600</v>
      </c>
      <c r="L738" s="882" t="s">
        <v>3218</v>
      </c>
      <c r="M738" s="815"/>
      <c r="N738" s="343"/>
      <c r="O738" s="815"/>
      <c r="Q738" s="343"/>
      <c r="R738" s="499"/>
      <c r="S738" s="815"/>
      <c r="T738" s="815"/>
      <c r="U738" s="265"/>
      <c r="V738" s="815"/>
      <c r="W738" s="815"/>
      <c r="X738" s="499"/>
    </row>
    <row r="739" spans="1:24" ht="15" hidden="1" customHeight="1">
      <c r="B739" s="879" t="s">
        <v>1601</v>
      </c>
      <c r="C739" s="879" t="s">
        <v>3799</v>
      </c>
      <c r="D739" s="879"/>
      <c r="E739" s="880"/>
      <c r="F739" s="880"/>
      <c r="G739" s="880"/>
      <c r="H739" s="880"/>
      <c r="I739" s="879"/>
      <c r="J739" s="879"/>
      <c r="K739" s="881" t="s">
        <v>1602</v>
      </c>
      <c r="L739" s="882" t="s">
        <v>3218</v>
      </c>
      <c r="M739" s="815"/>
      <c r="N739" s="343"/>
      <c r="O739" s="815"/>
      <c r="Q739" s="343"/>
      <c r="R739" s="499"/>
      <c r="S739" s="815"/>
      <c r="T739" s="815"/>
      <c r="U739" s="265"/>
      <c r="V739" s="815"/>
      <c r="W739" s="815"/>
      <c r="X739" s="499"/>
    </row>
    <row r="740" spans="1:24" ht="15" hidden="1" customHeight="1">
      <c r="B740" s="879" t="s">
        <v>1603</v>
      </c>
      <c r="C740" s="879" t="s">
        <v>3800</v>
      </c>
      <c r="D740" s="879"/>
      <c r="E740" s="879"/>
      <c r="F740" s="879"/>
      <c r="G740" s="879"/>
      <c r="H740" s="879"/>
      <c r="I740" s="879"/>
      <c r="J740" s="879"/>
      <c r="K740" s="887" t="s">
        <v>1604</v>
      </c>
      <c r="L740" s="882" t="s">
        <v>3218</v>
      </c>
      <c r="M740" s="815"/>
      <c r="N740" s="343"/>
      <c r="O740" s="815"/>
      <c r="Q740" s="343"/>
      <c r="R740" s="499"/>
      <c r="S740" s="815"/>
      <c r="T740" s="815"/>
      <c r="U740" s="265"/>
      <c r="V740" s="815"/>
      <c r="W740" s="815"/>
      <c r="X740" s="499"/>
    </row>
    <row r="741" spans="1:24" hidden="1">
      <c r="B741" s="879" t="s">
        <v>1605</v>
      </c>
      <c r="C741" s="879" t="s">
        <v>3801</v>
      </c>
      <c r="D741" s="879"/>
      <c r="E741" s="879"/>
      <c r="F741" s="879"/>
      <c r="G741" s="879"/>
      <c r="H741" s="879"/>
      <c r="I741" s="879"/>
      <c r="J741" s="879"/>
      <c r="K741" s="887" t="s">
        <v>1607</v>
      </c>
      <c r="L741" s="882" t="s">
        <v>3218</v>
      </c>
      <c r="M741" s="815"/>
      <c r="N741" s="343"/>
      <c r="O741" s="815"/>
      <c r="Q741" s="343"/>
      <c r="R741" s="499"/>
      <c r="S741" s="815"/>
      <c r="T741" s="815"/>
      <c r="U741" s="265"/>
      <c r="V741" s="815"/>
      <c r="W741" s="815"/>
      <c r="X741" s="499"/>
    </row>
    <row r="742" spans="1:24" ht="15" customHeight="1">
      <c r="B742" s="138" t="s">
        <v>1608</v>
      </c>
      <c r="C742" s="138" t="s">
        <v>3802</v>
      </c>
      <c r="D742" s="138"/>
      <c r="E742" s="268"/>
      <c r="F742" s="268"/>
      <c r="G742" s="268"/>
      <c r="H742" s="268"/>
      <c r="I742" s="138"/>
      <c r="J742" s="138"/>
      <c r="K742" s="257" t="s">
        <v>1609</v>
      </c>
      <c r="L742" s="270" t="s">
        <v>3218</v>
      </c>
      <c r="M742" s="564">
        <f>IF(ISERROR(VLOOKUP($B742,ESTR_PREC!$A$1:$M$6000,6,FALSE))=TRUE,0,VLOOKUP($B742,ESTR_PREC!$A$1:$M$6000,6,FALSE))</f>
        <v>0</v>
      </c>
      <c r="N742" s="225"/>
      <c r="O742" s="560">
        <f>+N742-M742</f>
        <v>0</v>
      </c>
      <c r="Q742" s="225"/>
      <c r="R742" s="499"/>
      <c r="S742" s="225"/>
      <c r="T742" s="225"/>
      <c r="U742" s="265"/>
      <c r="V742" s="225"/>
      <c r="W742" s="225"/>
      <c r="X742" s="499"/>
    </row>
    <row r="743" spans="1:24" ht="15" hidden="1" customHeight="1">
      <c r="B743" s="879" t="s">
        <v>1610</v>
      </c>
      <c r="C743" s="879" t="s">
        <v>3803</v>
      </c>
      <c r="D743" s="879"/>
      <c r="E743" s="880"/>
      <c r="F743" s="880"/>
      <c r="G743" s="880"/>
      <c r="H743" s="880"/>
      <c r="I743" s="879"/>
      <c r="J743" s="879"/>
      <c r="K743" s="881" t="s">
        <v>1611</v>
      </c>
      <c r="L743" s="882" t="s">
        <v>3218</v>
      </c>
      <c r="M743" s="815"/>
      <c r="N743" s="343"/>
      <c r="O743" s="815"/>
      <c r="Q743" s="343"/>
      <c r="R743" s="499"/>
      <c r="S743" s="815"/>
      <c r="T743" s="815"/>
      <c r="U743" s="265"/>
      <c r="V743" s="815"/>
      <c r="W743" s="815"/>
      <c r="X743" s="499"/>
    </row>
    <row r="744" spans="1:24" ht="15" hidden="1" customHeight="1">
      <c r="B744" s="879" t="s">
        <v>1612</v>
      </c>
      <c r="C744" s="879" t="s">
        <v>3804</v>
      </c>
      <c r="D744" s="879"/>
      <c r="E744" s="880"/>
      <c r="F744" s="880"/>
      <c r="G744" s="880"/>
      <c r="H744" s="880"/>
      <c r="I744" s="879"/>
      <c r="J744" s="879"/>
      <c r="K744" s="881" t="s">
        <v>1613</v>
      </c>
      <c r="L744" s="882" t="s">
        <v>3218</v>
      </c>
      <c r="M744" s="815"/>
      <c r="N744" s="343"/>
      <c r="O744" s="815"/>
      <c r="Q744" s="343"/>
      <c r="R744" s="499"/>
      <c r="S744" s="815"/>
      <c r="T744" s="815"/>
      <c r="U744" s="265"/>
      <c r="V744" s="815"/>
      <c r="W744" s="815"/>
      <c r="X744" s="499"/>
    </row>
    <row r="745" spans="1:24" s="291" customFormat="1" ht="25.5">
      <c r="A745" s="265"/>
      <c r="B745" s="127" t="s">
        <v>1614</v>
      </c>
      <c r="C745" s="127" t="s">
        <v>3805</v>
      </c>
      <c r="D745" s="127"/>
      <c r="E745" s="127"/>
      <c r="F745" s="127"/>
      <c r="G745" s="127"/>
      <c r="H745" s="127"/>
      <c r="I745" s="127"/>
      <c r="J745" s="127"/>
      <c r="K745" s="304" t="s">
        <v>1616</v>
      </c>
      <c r="L745" s="125" t="s">
        <v>3218</v>
      </c>
      <c r="M745" s="564">
        <f>IF(ISERROR(VLOOKUP($B745,ESTR_PREC!$A$1:$M$6000,6,FALSE))=TRUE,0,VLOOKUP($B745,ESTR_PREC!$A$1:$M$6000,6,FALSE))</f>
        <v>0</v>
      </c>
      <c r="N745" s="225"/>
      <c r="O745" s="560">
        <f>+N745-M745</f>
        <v>0</v>
      </c>
      <c r="P745" s="265"/>
      <c r="Q745" s="225"/>
      <c r="R745" s="499"/>
      <c r="S745" s="225"/>
      <c r="T745" s="225"/>
      <c r="U745" s="265"/>
      <c r="V745" s="225"/>
      <c r="W745" s="225"/>
      <c r="X745" s="499"/>
    </row>
    <row r="746" spans="1:24" s="291" customFormat="1" ht="25.5">
      <c r="A746" s="265"/>
      <c r="B746" s="127" t="s">
        <v>1619</v>
      </c>
      <c r="C746" s="127" t="s">
        <v>3806</v>
      </c>
      <c r="D746" s="127"/>
      <c r="E746" s="127"/>
      <c r="F746" s="127"/>
      <c r="G746" s="127"/>
      <c r="H746" s="127"/>
      <c r="I746" s="127"/>
      <c r="J746" s="127"/>
      <c r="K746" s="304" t="s">
        <v>1621</v>
      </c>
      <c r="L746" s="125" t="s">
        <v>3218</v>
      </c>
      <c r="M746" s="564">
        <f>IF(ISERROR(VLOOKUP($B746,ESTR_PREC!$A$1:$M$6000,6,FALSE))=TRUE,0,VLOOKUP($B746,ESTR_PREC!$A$1:$M$6000,6,FALSE))</f>
        <v>0</v>
      </c>
      <c r="N746" s="225"/>
      <c r="O746" s="560">
        <f>+N746-M746</f>
        <v>0</v>
      </c>
      <c r="P746" s="265"/>
      <c r="Q746" s="225">
        <v>31</v>
      </c>
      <c r="R746" s="499"/>
      <c r="S746" s="225"/>
      <c r="T746" s="225"/>
      <c r="U746" s="265"/>
      <c r="V746" s="225"/>
      <c r="W746" s="225"/>
      <c r="X746" s="499"/>
    </row>
    <row r="747" spans="1:24" s="291" customFormat="1" ht="25.5">
      <c r="A747" s="265"/>
      <c r="B747" s="127" t="s">
        <v>1622</v>
      </c>
      <c r="C747" s="127" t="s">
        <v>3807</v>
      </c>
      <c r="D747" s="127"/>
      <c r="E747" s="127"/>
      <c r="F747" s="127"/>
      <c r="G747" s="127"/>
      <c r="H747" s="127"/>
      <c r="I747" s="127"/>
      <c r="J747" s="127"/>
      <c r="K747" s="181" t="s">
        <v>1623</v>
      </c>
      <c r="L747" s="125" t="s">
        <v>3218</v>
      </c>
      <c r="M747" s="564">
        <f>IF(ISERROR(VLOOKUP($B747,ESTR_PREC!$A$1:$M$6000,6,FALSE))=TRUE,0,VLOOKUP($B747,ESTR_PREC!$A$1:$M$6000,6,FALSE))</f>
        <v>0</v>
      </c>
      <c r="N747" s="225"/>
      <c r="O747" s="560">
        <f>+N747-M747</f>
        <v>0</v>
      </c>
      <c r="P747" s="265"/>
      <c r="Q747" s="225"/>
      <c r="R747" s="499"/>
      <c r="S747" s="225"/>
      <c r="T747" s="225"/>
      <c r="U747" s="265"/>
      <c r="V747" s="225"/>
      <c r="W747" s="225"/>
      <c r="X747" s="499"/>
    </row>
    <row r="748" spans="1:24" s="291" customFormat="1" ht="25.5">
      <c r="A748" s="265"/>
      <c r="B748" s="127" t="s">
        <v>1624</v>
      </c>
      <c r="C748" s="127" t="s">
        <v>3808</v>
      </c>
      <c r="D748" s="127"/>
      <c r="E748" s="127"/>
      <c r="F748" s="127"/>
      <c r="G748" s="127"/>
      <c r="H748" s="127"/>
      <c r="I748" s="127"/>
      <c r="J748" s="127"/>
      <c r="K748" s="181" t="s">
        <v>1626</v>
      </c>
      <c r="L748" s="125" t="s">
        <v>3218</v>
      </c>
      <c r="M748" s="564">
        <f>IF(ISERROR(VLOOKUP($B748,ESTR_PREC!$A$1:$M$6000,6,FALSE))=TRUE,0,VLOOKUP($B748,ESTR_PREC!$A$1:$M$6000,6,FALSE))</f>
        <v>0</v>
      </c>
      <c r="N748" s="225"/>
      <c r="O748" s="560">
        <f>+N748-M748</f>
        <v>0</v>
      </c>
      <c r="P748" s="265"/>
      <c r="Q748" s="225"/>
      <c r="R748" s="499"/>
      <c r="S748" s="225"/>
      <c r="T748" s="225"/>
      <c r="U748" s="265"/>
      <c r="V748" s="225"/>
      <c r="W748" s="225"/>
      <c r="X748" s="499"/>
    </row>
    <row r="749" spans="1:24" ht="26.25" hidden="1" customHeight="1" thickBot="1">
      <c r="B749" s="892" t="s">
        <v>1627</v>
      </c>
      <c r="C749" s="892" t="s">
        <v>3809</v>
      </c>
      <c r="D749" s="892"/>
      <c r="E749" s="892"/>
      <c r="F749" s="892"/>
      <c r="G749" s="892"/>
      <c r="H749" s="892"/>
      <c r="I749" s="892"/>
      <c r="J749" s="892"/>
      <c r="K749" s="893" t="s">
        <v>1628</v>
      </c>
      <c r="L749" s="894" t="s">
        <v>3218</v>
      </c>
      <c r="M749" s="815"/>
      <c r="N749" s="815"/>
      <c r="O749" s="815"/>
      <c r="Q749" s="815"/>
      <c r="R749" s="548"/>
      <c r="S749" s="815"/>
      <c r="T749" s="815"/>
      <c r="U749" s="265"/>
      <c r="V749" s="815"/>
      <c r="W749" s="815"/>
      <c r="X749" s="548"/>
    </row>
    <row r="750" spans="1:24" s="291" customFormat="1" ht="15.75" thickBot="1">
      <c r="A750" s="265"/>
      <c r="K750" s="546"/>
      <c r="L750" s="532"/>
      <c r="M750" s="499"/>
      <c r="N750" s="517"/>
      <c r="O750" s="517"/>
      <c r="P750" s="265"/>
      <c r="Q750" s="517"/>
      <c r="R750" s="499"/>
      <c r="S750" s="499"/>
      <c r="T750" s="499"/>
      <c r="V750" s="499"/>
      <c r="W750" s="499"/>
      <c r="X750" s="499"/>
    </row>
    <row r="751" spans="1:24" ht="27.75" thickTop="1" thickBot="1">
      <c r="B751" s="110" t="s">
        <v>1629</v>
      </c>
      <c r="C751" s="242" t="s">
        <v>3810</v>
      </c>
      <c r="D751" s="243"/>
      <c r="E751" s="112"/>
      <c r="F751" s="243"/>
      <c r="G751" s="112"/>
      <c r="H751" s="243"/>
      <c r="I751" s="243"/>
      <c r="J751" s="243"/>
      <c r="K751" s="113" t="s">
        <v>1630</v>
      </c>
      <c r="L751" s="114" t="s">
        <v>3218</v>
      </c>
      <c r="M751" s="115">
        <f>SUM(M754:M773)</f>
        <v>0</v>
      </c>
      <c r="N751" s="298">
        <f>SUM(N754:N773)</f>
        <v>0</v>
      </c>
      <c r="O751" s="298">
        <f>+N751-M751</f>
        <v>0</v>
      </c>
      <c r="Q751" s="298">
        <f>SUM(Q754:Q773)</f>
        <v>0</v>
      </c>
      <c r="R751" s="519"/>
      <c r="S751" s="115">
        <f>SUM(S754:S773)</f>
        <v>0</v>
      </c>
      <c r="T751" s="115">
        <f>SUM(T754:T773)</f>
        <v>0</v>
      </c>
      <c r="U751" s="265"/>
      <c r="V751" s="115">
        <f>SUM(V754:V773)</f>
        <v>0</v>
      </c>
      <c r="W751" s="115">
        <f>SUM(W754:W773)</f>
        <v>0</v>
      </c>
      <c r="X751" s="519"/>
    </row>
    <row r="752" spans="1:24" s="291" customFormat="1" ht="9" customHeight="1" thickTop="1" thickBot="1">
      <c r="A752" s="265"/>
      <c r="K752" s="540"/>
      <c r="L752" s="466"/>
      <c r="M752" s="265"/>
      <c r="N752" s="379"/>
      <c r="O752" s="379"/>
      <c r="P752" s="265"/>
      <c r="Q752" s="379"/>
      <c r="R752" s="501"/>
      <c r="S752" s="265"/>
      <c r="T752" s="265"/>
      <c r="V752" s="265"/>
      <c r="W752" s="265"/>
      <c r="X752" s="501"/>
    </row>
    <row r="753" spans="1:24" s="291" customFormat="1" ht="64.5" thickBot="1">
      <c r="A753" s="265"/>
      <c r="B753" s="102" t="s">
        <v>3221</v>
      </c>
      <c r="C753" s="245" t="s">
        <v>48</v>
      </c>
      <c r="D753" s="245"/>
      <c r="E753" s="246"/>
      <c r="F753" s="246"/>
      <c r="G753" s="246"/>
      <c r="H753" s="246"/>
      <c r="I753" s="246"/>
      <c r="J753" s="246"/>
      <c r="K753" s="302" t="s">
        <v>3222</v>
      </c>
      <c r="L753" s="135"/>
      <c r="M753" s="328" t="str">
        <f>+$M$10</f>
        <v>Valore netto al 31/12/2017</v>
      </c>
      <c r="N753" s="779" t="str">
        <f>N$10</f>
        <v>Valore netto al 31/12/2018</v>
      </c>
      <c r="O753" s="779" t="s">
        <v>4064</v>
      </c>
      <c r="P753" s="806"/>
      <c r="Q753" s="779" t="str">
        <f>Q$10</f>
        <v>Prechiusura al ° trimestre 2018</v>
      </c>
      <c r="R753" s="681"/>
      <c r="S753" s="1145" t="str">
        <f>S$330</f>
        <v>Costi da utilizzo contributi 2018</v>
      </c>
      <c r="T753" s="1143" t="str">
        <f>T$330</f>
        <v>Costi da utilizzo contributi DI CUI SOCIO-SAN</v>
      </c>
      <c r="U753" s="1144"/>
      <c r="V753" s="1142" t="str">
        <f>V$330</f>
        <v>Costi da contributi 2018</v>
      </c>
      <c r="W753" s="1143" t="str">
        <f>W$330</f>
        <v>Costi da contributi DI CUI SOCIO-SAN</v>
      </c>
      <c r="X753" s="681"/>
    </row>
    <row r="754" spans="1:24" ht="25.5">
      <c r="B754" s="127" t="s">
        <v>1631</v>
      </c>
      <c r="C754" s="127" t="s">
        <v>3811</v>
      </c>
      <c r="D754" s="127"/>
      <c r="E754" s="127"/>
      <c r="F754" s="127"/>
      <c r="G754" s="127"/>
      <c r="H754" s="127"/>
      <c r="I754" s="127"/>
      <c r="J754" s="127"/>
      <c r="K754" s="304" t="s">
        <v>1634</v>
      </c>
      <c r="L754" s="125" t="s">
        <v>3218</v>
      </c>
      <c r="M754" s="564">
        <f>IF(ISERROR(VLOOKUP($B754,ESTR_PREC!$A$1:$M$6000,6,FALSE))=TRUE,0,VLOOKUP($B754,ESTR_PREC!$A$1:$M$6000,6,FALSE))</f>
        <v>0</v>
      </c>
      <c r="N754" s="225"/>
      <c r="O754" s="560">
        <f>+N754-M754</f>
        <v>0</v>
      </c>
      <c r="Q754" s="225"/>
      <c r="R754" s="499"/>
      <c r="S754" s="225"/>
      <c r="T754" s="225"/>
      <c r="U754" s="265"/>
      <c r="V754" s="225"/>
      <c r="W754" s="225"/>
      <c r="X754" s="499"/>
    </row>
    <row r="755" spans="1:24" ht="25.5">
      <c r="B755" s="127" t="s">
        <v>1636</v>
      </c>
      <c r="C755" s="127" t="s">
        <v>3812</v>
      </c>
      <c r="D755" s="127"/>
      <c r="E755" s="127"/>
      <c r="F755" s="127"/>
      <c r="G755" s="127"/>
      <c r="H755" s="127"/>
      <c r="I755" s="127"/>
      <c r="J755" s="127"/>
      <c r="K755" s="304" t="s">
        <v>1637</v>
      </c>
      <c r="L755" s="125" t="s">
        <v>3218</v>
      </c>
      <c r="M755" s="564">
        <f>IF(ISERROR(VLOOKUP($B755,ESTR_PREC!$A$1:$M$6000,6,FALSE))=TRUE,0,VLOOKUP($B755,ESTR_PREC!$A$1:$M$6000,6,FALSE))</f>
        <v>0</v>
      </c>
      <c r="N755" s="225"/>
      <c r="O755" s="560">
        <f>+N755-M755</f>
        <v>0</v>
      </c>
      <c r="Q755" s="225"/>
      <c r="R755" s="499"/>
      <c r="S755" s="225"/>
      <c r="T755" s="225"/>
      <c r="U755" s="265"/>
      <c r="V755" s="225"/>
      <c r="W755" s="225"/>
      <c r="X755" s="499"/>
    </row>
    <row r="756" spans="1:24" hidden="1">
      <c r="B756" s="879" t="s">
        <v>1638</v>
      </c>
      <c r="C756" s="879" t="s">
        <v>3813</v>
      </c>
      <c r="D756" s="879"/>
      <c r="E756" s="879"/>
      <c r="F756" s="879"/>
      <c r="G756" s="879"/>
      <c r="H756" s="879"/>
      <c r="I756" s="879"/>
      <c r="J756" s="879"/>
      <c r="K756" s="891" t="s">
        <v>1639</v>
      </c>
      <c r="L756" s="882" t="s">
        <v>3218</v>
      </c>
      <c r="M756" s="815"/>
      <c r="N756" s="343"/>
      <c r="O756" s="815"/>
      <c r="Q756" s="343"/>
      <c r="R756" s="499"/>
      <c r="S756" s="815"/>
      <c r="T756" s="815"/>
      <c r="U756" s="265"/>
      <c r="V756" s="815"/>
      <c r="W756" s="815"/>
      <c r="X756" s="499"/>
    </row>
    <row r="757" spans="1:24">
      <c r="B757" s="127" t="s">
        <v>1640</v>
      </c>
      <c r="C757" s="127" t="s">
        <v>3814</v>
      </c>
      <c r="D757" s="127"/>
      <c r="E757" s="127"/>
      <c r="F757" s="127"/>
      <c r="G757" s="127"/>
      <c r="H757" s="127"/>
      <c r="I757" s="127"/>
      <c r="J757" s="127"/>
      <c r="K757" s="319" t="s">
        <v>1642</v>
      </c>
      <c r="L757" s="125" t="s">
        <v>3218</v>
      </c>
      <c r="M757" s="564">
        <f>IF(ISERROR(VLOOKUP($B757,ESTR_PREC!$A$1:$M$6000,6,FALSE))=TRUE,0,VLOOKUP($B757,ESTR_PREC!$A$1:$M$6000,6,FALSE))</f>
        <v>0</v>
      </c>
      <c r="N757" s="225"/>
      <c r="O757" s="560">
        <f>+N757-M757</f>
        <v>0</v>
      </c>
      <c r="Q757" s="225"/>
      <c r="R757" s="499"/>
      <c r="S757" s="225"/>
      <c r="T757" s="225"/>
      <c r="U757" s="265"/>
      <c r="V757" s="225"/>
      <c r="W757" s="225"/>
      <c r="X757" s="499"/>
    </row>
    <row r="758" spans="1:24">
      <c r="B758" s="127" t="s">
        <v>1644</v>
      </c>
      <c r="C758" s="127" t="s">
        <v>3815</v>
      </c>
      <c r="D758" s="127"/>
      <c r="E758" s="127"/>
      <c r="F758" s="127"/>
      <c r="G758" s="127"/>
      <c r="H758" s="127"/>
      <c r="I758" s="127"/>
      <c r="J758" s="127"/>
      <c r="K758" s="319" t="s">
        <v>1645</v>
      </c>
      <c r="L758" s="125" t="s">
        <v>3218</v>
      </c>
      <c r="M758" s="564">
        <f>IF(ISERROR(VLOOKUP($B758,ESTR_PREC!$A$1:$M$6000,6,FALSE))=TRUE,0,VLOOKUP($B758,ESTR_PREC!$A$1:$M$6000,6,FALSE))</f>
        <v>0</v>
      </c>
      <c r="N758" s="225"/>
      <c r="O758" s="560">
        <f>+N758-M758</f>
        <v>0</v>
      </c>
      <c r="Q758" s="225"/>
      <c r="R758" s="499"/>
      <c r="S758" s="225"/>
      <c r="T758" s="225"/>
      <c r="U758" s="265"/>
      <c r="V758" s="225"/>
      <c r="W758" s="225"/>
      <c r="X758" s="499"/>
    </row>
    <row r="759" spans="1:24">
      <c r="B759" s="127" t="s">
        <v>1646</v>
      </c>
      <c r="C759" s="127" t="s">
        <v>3816</v>
      </c>
      <c r="D759" s="127"/>
      <c r="E759" s="127"/>
      <c r="F759" s="127"/>
      <c r="G759" s="127"/>
      <c r="H759" s="127"/>
      <c r="I759" s="127"/>
      <c r="J759" s="127"/>
      <c r="K759" s="181" t="s">
        <v>1647</v>
      </c>
      <c r="L759" s="125" t="s">
        <v>3218</v>
      </c>
      <c r="M759" s="564">
        <f>IF(ISERROR(VLOOKUP($B759,ESTR_PREC!$A$1:$M$6000,6,FALSE))=TRUE,0,VLOOKUP($B759,ESTR_PREC!$A$1:$M$6000,6,FALSE))</f>
        <v>0</v>
      </c>
      <c r="N759" s="225"/>
      <c r="O759" s="560">
        <f>+N759-M759</f>
        <v>0</v>
      </c>
      <c r="Q759" s="225"/>
      <c r="R759" s="499"/>
      <c r="S759" s="225"/>
      <c r="T759" s="225"/>
      <c r="U759" s="265"/>
      <c r="V759" s="225"/>
      <c r="W759" s="225"/>
      <c r="X759" s="499"/>
    </row>
    <row r="760" spans="1:24">
      <c r="B760" s="127" t="s">
        <v>1648</v>
      </c>
      <c r="C760" s="127" t="s">
        <v>3817</v>
      </c>
      <c r="D760" s="127"/>
      <c r="E760" s="127"/>
      <c r="F760" s="127"/>
      <c r="G760" s="127"/>
      <c r="H760" s="127"/>
      <c r="I760" s="127"/>
      <c r="J760" s="127"/>
      <c r="K760" s="304" t="s">
        <v>1650</v>
      </c>
      <c r="L760" s="125" t="s">
        <v>3218</v>
      </c>
      <c r="M760" s="564">
        <f>IF(ISERROR(VLOOKUP($B760,ESTR_PREC!$A$1:$M$6000,6,FALSE))=TRUE,0,VLOOKUP($B760,ESTR_PREC!$A$1:$M$6000,6,FALSE))</f>
        <v>0</v>
      </c>
      <c r="N760" s="225"/>
      <c r="O760" s="560">
        <f>+N760-M760</f>
        <v>0</v>
      </c>
      <c r="Q760" s="225"/>
      <c r="R760" s="499"/>
      <c r="S760" s="225"/>
      <c r="T760" s="225"/>
      <c r="U760" s="265"/>
      <c r="V760" s="225"/>
      <c r="W760" s="225"/>
      <c r="X760" s="499"/>
    </row>
    <row r="761" spans="1:24" hidden="1">
      <c r="B761" s="879" t="s">
        <v>1651</v>
      </c>
      <c r="C761" s="879" t="s">
        <v>3818</v>
      </c>
      <c r="D761" s="879"/>
      <c r="E761" s="879"/>
      <c r="F761" s="879"/>
      <c r="G761" s="879"/>
      <c r="H761" s="879"/>
      <c r="I761" s="879"/>
      <c r="J761" s="879"/>
      <c r="K761" s="887" t="s">
        <v>1652</v>
      </c>
      <c r="L761" s="882" t="s">
        <v>3218</v>
      </c>
      <c r="M761" s="815"/>
      <c r="N761" s="343"/>
      <c r="O761" s="815"/>
      <c r="Q761" s="343"/>
      <c r="R761" s="499"/>
      <c r="S761" s="815"/>
      <c r="T761" s="815"/>
      <c r="U761" s="265"/>
      <c r="V761" s="815"/>
      <c r="W761" s="815"/>
      <c r="X761" s="499"/>
    </row>
    <row r="762" spans="1:24">
      <c r="B762" s="127" t="s">
        <v>1653</v>
      </c>
      <c r="C762" s="127" t="s">
        <v>3819</v>
      </c>
      <c r="D762" s="127"/>
      <c r="E762" s="127"/>
      <c r="F762" s="127"/>
      <c r="G762" s="127"/>
      <c r="H762" s="127"/>
      <c r="I762" s="127"/>
      <c r="J762" s="127"/>
      <c r="K762" s="304" t="s">
        <v>1655</v>
      </c>
      <c r="L762" s="125" t="s">
        <v>3218</v>
      </c>
      <c r="M762" s="564">
        <f>IF(ISERROR(VLOOKUP($B762,ESTR_PREC!$A$1:$M$6000,6,FALSE))=TRUE,0,VLOOKUP($B762,ESTR_PREC!$A$1:$M$6000,6,FALSE))</f>
        <v>0</v>
      </c>
      <c r="N762" s="225"/>
      <c r="O762" s="560">
        <f>+N762-M762</f>
        <v>0</v>
      </c>
      <c r="Q762" s="225"/>
      <c r="R762" s="499"/>
      <c r="S762" s="225"/>
      <c r="T762" s="225"/>
      <c r="U762" s="265"/>
      <c r="V762" s="225"/>
      <c r="W762" s="225"/>
      <c r="X762" s="499"/>
    </row>
    <row r="763" spans="1:24">
      <c r="B763" s="127" t="s">
        <v>1657</v>
      </c>
      <c r="C763" s="127" t="s">
        <v>3820</v>
      </c>
      <c r="D763" s="127"/>
      <c r="E763" s="127"/>
      <c r="F763" s="127"/>
      <c r="G763" s="127"/>
      <c r="H763" s="127"/>
      <c r="I763" s="127"/>
      <c r="J763" s="127"/>
      <c r="K763" s="304" t="s">
        <v>1658</v>
      </c>
      <c r="L763" s="125" t="s">
        <v>3218</v>
      </c>
      <c r="M763" s="564">
        <f>IF(ISERROR(VLOOKUP($B763,ESTR_PREC!$A$1:$M$6000,6,FALSE))=TRUE,0,VLOOKUP($B763,ESTR_PREC!$A$1:$M$6000,6,FALSE))</f>
        <v>0</v>
      </c>
      <c r="N763" s="225"/>
      <c r="O763" s="560">
        <f>+N763-M763</f>
        <v>0</v>
      </c>
      <c r="Q763" s="225"/>
      <c r="R763" s="499"/>
      <c r="S763" s="225"/>
      <c r="T763" s="225"/>
      <c r="U763" s="265"/>
      <c r="V763" s="225"/>
      <c r="W763" s="225"/>
      <c r="X763" s="499"/>
    </row>
    <row r="764" spans="1:24" ht="15.75" hidden="1" customHeight="1">
      <c r="B764" s="879" t="s">
        <v>1659</v>
      </c>
      <c r="C764" s="879" t="s">
        <v>3821</v>
      </c>
      <c r="D764" s="879"/>
      <c r="E764" s="879"/>
      <c r="F764" s="879"/>
      <c r="G764" s="879"/>
      <c r="H764" s="879"/>
      <c r="I764" s="879"/>
      <c r="J764" s="879"/>
      <c r="K764" s="887" t="s">
        <v>1660</v>
      </c>
      <c r="L764" s="882" t="s">
        <v>3218</v>
      </c>
      <c r="M764" s="815"/>
      <c r="N764" s="343"/>
      <c r="O764" s="815"/>
      <c r="Q764" s="343"/>
      <c r="R764" s="499"/>
      <c r="S764" s="815"/>
      <c r="T764" s="815"/>
      <c r="U764" s="265"/>
      <c r="V764" s="815"/>
      <c r="W764" s="815"/>
      <c r="X764" s="499"/>
    </row>
    <row r="765" spans="1:24" ht="15" hidden="1" customHeight="1">
      <c r="B765" s="879" t="s">
        <v>1661</v>
      </c>
      <c r="C765" s="879" t="s">
        <v>3822</v>
      </c>
      <c r="D765" s="879"/>
      <c r="E765" s="880"/>
      <c r="F765" s="880"/>
      <c r="G765" s="880"/>
      <c r="H765" s="880"/>
      <c r="I765" s="879"/>
      <c r="J765" s="879"/>
      <c r="K765" s="881" t="s">
        <v>1662</v>
      </c>
      <c r="L765" s="882" t="s">
        <v>3218</v>
      </c>
      <c r="M765" s="815"/>
      <c r="N765" s="343"/>
      <c r="O765" s="815"/>
      <c r="Q765" s="343"/>
      <c r="R765" s="499"/>
      <c r="S765" s="815"/>
      <c r="T765" s="815"/>
      <c r="U765" s="265"/>
      <c r="V765" s="815"/>
      <c r="W765" s="815"/>
      <c r="X765" s="499"/>
    </row>
    <row r="766" spans="1:24">
      <c r="B766" s="127" t="s">
        <v>1663</v>
      </c>
      <c r="C766" s="127" t="s">
        <v>3823</v>
      </c>
      <c r="D766" s="127"/>
      <c r="E766" s="127"/>
      <c r="F766" s="127"/>
      <c r="G766" s="127"/>
      <c r="H766" s="127"/>
      <c r="I766" s="127"/>
      <c r="J766" s="127"/>
      <c r="K766" s="181" t="s">
        <v>1664</v>
      </c>
      <c r="L766" s="125" t="s">
        <v>3218</v>
      </c>
      <c r="M766" s="564">
        <f>IF(ISERROR(VLOOKUP($B766,ESTR_PREC!$A$1:$M$6000,6,FALSE))=TRUE,0,VLOOKUP($B766,ESTR_PREC!$A$1:$M$6000,6,FALSE))</f>
        <v>0</v>
      </c>
      <c r="N766" s="225"/>
      <c r="O766" s="560">
        <f>+N766-M766</f>
        <v>0</v>
      </c>
      <c r="Q766" s="225"/>
      <c r="R766" s="499"/>
      <c r="S766" s="225"/>
      <c r="T766" s="225"/>
      <c r="U766" s="265"/>
      <c r="V766" s="225"/>
      <c r="W766" s="225"/>
      <c r="X766" s="499"/>
    </row>
    <row r="767" spans="1:24">
      <c r="B767" s="138" t="s">
        <v>1666</v>
      </c>
      <c r="C767" s="138" t="s">
        <v>3824</v>
      </c>
      <c r="D767" s="138"/>
      <c r="E767" s="138"/>
      <c r="F767" s="138"/>
      <c r="G767" s="138"/>
      <c r="H767" s="138"/>
      <c r="I767" s="138"/>
      <c r="J767" s="138"/>
      <c r="K767" s="316" t="s">
        <v>1667</v>
      </c>
      <c r="L767" s="270" t="s">
        <v>3218</v>
      </c>
      <c r="M767" s="564">
        <f>IF(ISERROR(VLOOKUP($B767,ESTR_PREC!$A$1:$M$6000,6,FALSE))=TRUE,0,VLOOKUP($B767,ESTR_PREC!$A$1:$M$6000,6,FALSE))</f>
        <v>0</v>
      </c>
      <c r="N767" s="225"/>
      <c r="O767" s="560">
        <f>+N767-M767</f>
        <v>0</v>
      </c>
      <c r="Q767" s="225"/>
      <c r="R767" s="499"/>
      <c r="S767" s="225"/>
      <c r="T767" s="225"/>
      <c r="U767" s="265"/>
      <c r="V767" s="225"/>
      <c r="W767" s="225"/>
      <c r="X767" s="499"/>
    </row>
    <row r="768" spans="1:24" hidden="1">
      <c r="B768" s="886" t="s">
        <v>1668</v>
      </c>
      <c r="C768" s="886" t="s">
        <v>4465</v>
      </c>
      <c r="D768" s="879"/>
      <c r="E768" s="879"/>
      <c r="F768" s="879"/>
      <c r="G768" s="879"/>
      <c r="H768" s="879"/>
      <c r="I768" s="879"/>
      <c r="J768" s="879"/>
      <c r="K768" s="887" t="s">
        <v>1671</v>
      </c>
      <c r="L768" s="882" t="s">
        <v>3218</v>
      </c>
      <c r="M768" s="815"/>
      <c r="N768" s="343"/>
      <c r="O768" s="815"/>
      <c r="Q768" s="343"/>
      <c r="R768" s="499"/>
      <c r="S768" s="815"/>
      <c r="T768" s="815"/>
      <c r="U768" s="265"/>
      <c r="V768" s="815"/>
      <c r="W768" s="815"/>
      <c r="X768" s="499"/>
    </row>
    <row r="769" spans="2:24" hidden="1">
      <c r="B769" s="1275" t="s">
        <v>1674</v>
      </c>
      <c r="C769" s="1275" t="s">
        <v>3825</v>
      </c>
      <c r="D769" s="1275"/>
      <c r="E769" s="1275"/>
      <c r="F769" s="1275"/>
      <c r="G769" s="1275"/>
      <c r="H769" s="1275"/>
      <c r="I769" s="1275"/>
      <c r="J769" s="1275"/>
      <c r="K769" s="1277" t="s">
        <v>3826</v>
      </c>
      <c r="L769" t="s">
        <v>3218</v>
      </c>
      <c r="M769">
        <f>IF(ISERROR(VLOOKUP($B769,ESTR_PREC!$A$1:$M$6000,6,FALSE))=TRUE,0,VLOOKUP($B769,ESTR_PREC!$A$1:$M$6000,6,FALSE))</f>
        <v>0</v>
      </c>
      <c r="N769"/>
      <c r="O769">
        <f>+N769-M769</f>
        <v>0</v>
      </c>
      <c r="P769"/>
      <c r="Q769"/>
      <c r="R769"/>
      <c r="S769"/>
      <c r="T769"/>
      <c r="U769"/>
      <c r="V769"/>
      <c r="W769" s="225"/>
      <c r="X769" s="499"/>
    </row>
    <row r="770" spans="2:24" ht="15.75" hidden="1">
      <c r="B770" t="s">
        <v>1678</v>
      </c>
      <c r="C770"/>
      <c r="D770"/>
      <c r="E770"/>
      <c r="F770"/>
      <c r="G770"/>
      <c r="H770"/>
      <c r="I770"/>
      <c r="J770"/>
      <c r="K770" t="s">
        <v>1679</v>
      </c>
      <c r="L770" s="850" t="s">
        <v>3218</v>
      </c>
      <c r="M770" s="828"/>
      <c r="N770" s="828"/>
      <c r="O770"/>
      <c r="P770"/>
      <c r="Q770" s="828"/>
      <c r="R770"/>
      <c r="S770" s="828"/>
      <c r="T770" s="828"/>
      <c r="U770"/>
      <c r="V770" s="828"/>
      <c r="W770" s="225"/>
      <c r="X770" s="499"/>
    </row>
    <row r="771" spans="2:24" ht="15.75" hidden="1">
      <c r="B771" t="s">
        <v>1680</v>
      </c>
      <c r="C771"/>
      <c r="D771"/>
      <c r="E771"/>
      <c r="F771"/>
      <c r="G771"/>
      <c r="H771"/>
      <c r="I771"/>
      <c r="J771"/>
      <c r="K771" t="s">
        <v>1681</v>
      </c>
      <c r="L771" s="850" t="s">
        <v>3218</v>
      </c>
      <c r="M771" s="828"/>
      <c r="N771" s="828"/>
      <c r="O771"/>
      <c r="P771"/>
      <c r="Q771" s="828"/>
      <c r="R771"/>
      <c r="S771" s="828"/>
      <c r="T771" s="828"/>
      <c r="U771"/>
      <c r="V771" s="828"/>
      <c r="W771" s="225"/>
      <c r="X771" s="499"/>
    </row>
    <row r="772" spans="2:24" ht="15.75" hidden="1">
      <c r="B772" s="847" t="s">
        <v>1682</v>
      </c>
      <c r="C772" s="847"/>
      <c r="D772" s="847"/>
      <c r="E772" s="847"/>
      <c r="F772" s="847"/>
      <c r="G772" s="847"/>
      <c r="H772" s="848"/>
      <c r="I772" s="847"/>
      <c r="J772" s="847"/>
      <c r="K772" s="1261" t="s">
        <v>1683</v>
      </c>
      <c r="L772" s="850" t="s">
        <v>3218</v>
      </c>
      <c r="M772" s="828"/>
      <c r="N772" s="828"/>
      <c r="O772"/>
      <c r="P772"/>
      <c r="Q772" s="828"/>
      <c r="R772"/>
      <c r="S772" s="828"/>
      <c r="T772" s="828"/>
      <c r="U772"/>
      <c r="V772" s="828"/>
      <c r="W772" s="225"/>
      <c r="X772" s="499"/>
    </row>
    <row r="773" spans="2:24" hidden="1">
      <c r="B773" s="1258" t="s">
        <v>1684</v>
      </c>
      <c r="C773" s="1258" t="s">
        <v>3827</v>
      </c>
      <c r="D773" s="1258"/>
      <c r="E773" s="1258"/>
      <c r="F773" s="1258"/>
      <c r="G773" s="1258"/>
      <c r="H773" s="1258"/>
      <c r="I773" s="1258"/>
      <c r="J773" s="1258"/>
      <c r="K773" s="1267" t="s">
        <v>1685</v>
      </c>
      <c r="L773" s="1255" t="s">
        <v>3218</v>
      </c>
      <c r="M773" s="815"/>
      <c r="N773" s="815"/>
      <c r="O773" s="815"/>
      <c r="Q773" s="815"/>
      <c r="R773" s="548"/>
      <c r="S773" s="815"/>
      <c r="T773" s="815"/>
      <c r="U773" s="265"/>
      <c r="V773" s="815"/>
      <c r="W773" s="815"/>
      <c r="X773" s="548"/>
    </row>
    <row r="774" spans="2:24" ht="15.75">
      <c r="K774" s="527"/>
      <c r="L774" s="528"/>
      <c r="M774" s="192"/>
      <c r="N774" s="192"/>
      <c r="O774" s="192"/>
      <c r="Q774" s="192"/>
      <c r="R774" s="192"/>
      <c r="S774" s="192"/>
      <c r="T774" s="192"/>
      <c r="U774" s="265"/>
      <c r="V774" s="192"/>
      <c r="W774" s="192"/>
      <c r="X774" s="192"/>
    </row>
    <row r="775" spans="2:24" ht="16.5" thickBot="1">
      <c r="K775" s="527"/>
      <c r="L775" s="528"/>
      <c r="M775" s="192"/>
      <c r="N775" s="192"/>
      <c r="O775" s="192"/>
      <c r="Q775" s="192"/>
      <c r="R775" s="192"/>
      <c r="S775" s="192"/>
      <c r="T775" s="192"/>
      <c r="U775" s="265"/>
      <c r="V775" s="192"/>
      <c r="W775" s="192"/>
      <c r="X775" s="192"/>
    </row>
    <row r="776" spans="2:24" ht="64.5" thickBot="1">
      <c r="K776" s="529"/>
      <c r="L776" s="465"/>
      <c r="M776" s="1146" t="str">
        <f>+$M$10</f>
        <v>Valore netto al 31/12/2017</v>
      </c>
      <c r="N776" s="810" t="str">
        <f>N$10</f>
        <v>Valore netto al 31/12/2018</v>
      </c>
      <c r="O776" s="810" t="s">
        <v>4064</v>
      </c>
      <c r="P776" s="806"/>
      <c r="Q776" s="810" t="str">
        <f>Q$10</f>
        <v>Prechiusura al ° trimestre 2018</v>
      </c>
      <c r="R776" s="681"/>
      <c r="S776" s="1145" t="str">
        <f>S$330</f>
        <v>Costi da utilizzo contributi 2018</v>
      </c>
      <c r="T776" s="1143" t="str">
        <f>T$330</f>
        <v>Costi da utilizzo contributi DI CUI SOCIO-SAN</v>
      </c>
      <c r="U776" s="1144"/>
      <c r="V776" s="1142" t="str">
        <f>V$330</f>
        <v>Costi da contributi 2018</v>
      </c>
      <c r="W776" s="1143" t="str">
        <f>W$330</f>
        <v>Costi da contributi DI CUI SOCIO-SAN</v>
      </c>
      <c r="X776" s="681"/>
    </row>
    <row r="777" spans="2:24" ht="17.25" thickTop="1" thickBot="1">
      <c r="B777" s="169" t="s">
        <v>1686</v>
      </c>
      <c r="C777" s="169" t="s">
        <v>3828</v>
      </c>
      <c r="D777" s="169"/>
      <c r="E777" s="169"/>
      <c r="F777" s="169"/>
      <c r="G777" s="169"/>
      <c r="H777" s="169"/>
      <c r="I777" s="169"/>
      <c r="J777" s="169"/>
      <c r="K777" s="313" t="s">
        <v>1687</v>
      </c>
      <c r="L777" s="171" t="s">
        <v>3218</v>
      </c>
      <c r="M777" s="172">
        <f>+M779+M805+M827</f>
        <v>0</v>
      </c>
      <c r="N777" s="172">
        <f>+N779+N805+N827</f>
        <v>0</v>
      </c>
      <c r="O777" s="775">
        <f>+N777-M777</f>
        <v>0</v>
      </c>
      <c r="Q777" s="172">
        <f>+Q779+Q805+Q827</f>
        <v>1054</v>
      </c>
      <c r="R777" s="518"/>
      <c r="S777" s="172">
        <f>+S779+S805+S827</f>
        <v>0</v>
      </c>
      <c r="T777" s="172">
        <f>+T779+T805+T827</f>
        <v>0</v>
      </c>
      <c r="U777" s="265"/>
      <c r="V777" s="172">
        <f>+V779+V805+V827</f>
        <v>0</v>
      </c>
      <c r="W777" s="172">
        <f>+W779+W805+W827</f>
        <v>0</v>
      </c>
      <c r="X777" s="518"/>
    </row>
    <row r="778" spans="2:24" ht="17.25" thickTop="1" thickBot="1">
      <c r="K778" s="527"/>
      <c r="L778" s="528"/>
      <c r="M778" s="192"/>
      <c r="N778" s="192"/>
      <c r="O778" s="192"/>
      <c r="Q778" s="192"/>
      <c r="R778" s="192"/>
      <c r="S778" s="192"/>
      <c r="T778" s="192"/>
      <c r="U778" s="265"/>
      <c r="V778" s="192"/>
      <c r="W778" s="192"/>
      <c r="X778" s="192"/>
    </row>
    <row r="779" spans="2:24" ht="17.25" thickTop="1" thickBot="1">
      <c r="B779" s="110" t="s">
        <v>1688</v>
      </c>
      <c r="C779" s="242" t="s">
        <v>3829</v>
      </c>
      <c r="D779" s="243"/>
      <c r="E779" s="112"/>
      <c r="F779" s="243"/>
      <c r="G779" s="112"/>
      <c r="H779" s="243"/>
      <c r="I779" s="243"/>
      <c r="J779" s="243"/>
      <c r="K779" s="113" t="s">
        <v>1689</v>
      </c>
      <c r="L779" s="114" t="s">
        <v>3218</v>
      </c>
      <c r="M779" s="115">
        <f>SUM(M782:M803)</f>
        <v>0</v>
      </c>
      <c r="N779" s="298">
        <f>SUM(N782:N803)</f>
        <v>0</v>
      </c>
      <c r="O779" s="298">
        <f>+N779-M779</f>
        <v>0</v>
      </c>
      <c r="Q779" s="298">
        <f>SUM(Q782:Q803)</f>
        <v>1020</v>
      </c>
      <c r="R779" s="519"/>
      <c r="S779" s="115">
        <f>SUM(S782:S803)</f>
        <v>0</v>
      </c>
      <c r="T779" s="115">
        <f>SUM(T782:T803)</f>
        <v>0</v>
      </c>
      <c r="U779" s="265"/>
      <c r="V779" s="115">
        <f>SUM(V782:V803)</f>
        <v>0</v>
      </c>
      <c r="W779" s="115">
        <f>SUM(W782:W803)</f>
        <v>0</v>
      </c>
      <c r="X779" s="519"/>
    </row>
    <row r="780" spans="2:24" ht="9" customHeight="1" thickTop="1" thickBot="1">
      <c r="K780" s="527"/>
      <c r="L780" s="528"/>
      <c r="M780" s="192"/>
      <c r="N780" s="192"/>
      <c r="O780" s="192"/>
      <c r="Q780" s="192"/>
      <c r="R780" s="192"/>
      <c r="S780" s="192"/>
      <c r="T780" s="192"/>
      <c r="U780" s="265"/>
      <c r="V780" s="192"/>
      <c r="W780" s="192"/>
      <c r="X780" s="192"/>
    </row>
    <row r="781" spans="2:24" ht="64.5" thickBot="1">
      <c r="B781" s="102" t="s">
        <v>3221</v>
      </c>
      <c r="C781" s="245" t="s">
        <v>48</v>
      </c>
      <c r="D781" s="245"/>
      <c r="E781" s="246"/>
      <c r="F781" s="246"/>
      <c r="G781" s="246"/>
      <c r="H781" s="246"/>
      <c r="I781" s="246"/>
      <c r="J781" s="246"/>
      <c r="K781" s="302" t="s">
        <v>3222</v>
      </c>
      <c r="L781" s="135"/>
      <c r="M781" s="328" t="str">
        <f>+$M$10</f>
        <v>Valore netto al 31/12/2017</v>
      </c>
      <c r="N781" s="779" t="str">
        <f>N$10</f>
        <v>Valore netto al 31/12/2018</v>
      </c>
      <c r="O781" s="779" t="s">
        <v>4064</v>
      </c>
      <c r="P781" s="806"/>
      <c r="Q781" s="779" t="str">
        <f>Q$10</f>
        <v>Prechiusura al ° trimestre 2018</v>
      </c>
      <c r="R781" s="681"/>
      <c r="S781" s="1145" t="str">
        <f>S$330</f>
        <v>Costi da utilizzo contributi 2018</v>
      </c>
      <c r="T781" s="1143" t="str">
        <f>T$330</f>
        <v>Costi da utilizzo contributi DI CUI SOCIO-SAN</v>
      </c>
      <c r="U781" s="1144"/>
      <c r="V781" s="1142" t="str">
        <f>V$330</f>
        <v>Costi da contributi 2018</v>
      </c>
      <c r="W781" s="1143" t="str">
        <f>W$330</f>
        <v>Costi da contributi DI CUI SOCIO-SAN</v>
      </c>
      <c r="X781" s="681"/>
    </row>
    <row r="782" spans="2:24">
      <c r="B782" s="127" t="s">
        <v>1690</v>
      </c>
      <c r="C782" s="127" t="s">
        <v>3830</v>
      </c>
      <c r="D782" s="127"/>
      <c r="E782" s="127"/>
      <c r="F782" s="127"/>
      <c r="G782" s="127"/>
      <c r="H782" s="127"/>
      <c r="I782" s="127"/>
      <c r="J782" s="127"/>
      <c r="K782" s="181" t="s">
        <v>1693</v>
      </c>
      <c r="L782" s="125" t="s">
        <v>3218</v>
      </c>
      <c r="M782" s="564">
        <f>IF(ISERROR(VLOOKUP($B782,ESTR_PREC!$A$1:$M$6000,6,FALSE))=TRUE,0,VLOOKUP($B782,ESTR_PREC!$A$1:$M$6000,6,FALSE))</f>
        <v>0</v>
      </c>
      <c r="N782" s="225"/>
      <c r="O782" s="560">
        <f t="shared" ref="O782:O802" si="18">+N782-M782</f>
        <v>0</v>
      </c>
      <c r="Q782" s="225"/>
      <c r="R782" s="499"/>
      <c r="S782" s="225"/>
      <c r="T782" s="225"/>
      <c r="U782" s="265"/>
      <c r="V782" s="225"/>
      <c r="W782" s="225"/>
      <c r="X782" s="499"/>
    </row>
    <row r="783" spans="2:24">
      <c r="B783" s="127" t="s">
        <v>1696</v>
      </c>
      <c r="C783" s="127" t="s">
        <v>3831</v>
      </c>
      <c r="D783" s="127"/>
      <c r="E783" s="127"/>
      <c r="F783" s="127"/>
      <c r="G783" s="127"/>
      <c r="H783" s="127"/>
      <c r="I783" s="127"/>
      <c r="J783" s="127"/>
      <c r="K783" s="183" t="s">
        <v>1698</v>
      </c>
      <c r="L783" s="125" t="s">
        <v>3218</v>
      </c>
      <c r="M783" s="564">
        <f>IF(ISERROR(VLOOKUP($B783,ESTR_PREC!$A$1:$M$6000,6,FALSE))=TRUE,0,VLOOKUP($B783,ESTR_PREC!$A$1:$M$6000,6,FALSE))</f>
        <v>0</v>
      </c>
      <c r="N783" s="225"/>
      <c r="O783" s="560">
        <f t="shared" si="18"/>
        <v>0</v>
      </c>
      <c r="Q783" s="225">
        <v>279</v>
      </c>
      <c r="R783" s="499"/>
      <c r="S783" s="225"/>
      <c r="T783" s="225"/>
      <c r="U783" s="265"/>
      <c r="V783" s="225"/>
      <c r="W783" s="225"/>
      <c r="X783" s="499"/>
    </row>
    <row r="784" spans="2:24">
      <c r="B784" s="127" t="s">
        <v>1701</v>
      </c>
      <c r="C784" s="127" t="s">
        <v>3832</v>
      </c>
      <c r="D784" s="127"/>
      <c r="E784" s="127"/>
      <c r="F784" s="127"/>
      <c r="G784" s="127"/>
      <c r="H784" s="127"/>
      <c r="I784" s="127"/>
      <c r="J784" s="127"/>
      <c r="K784" s="183" t="s">
        <v>1703</v>
      </c>
      <c r="L784" s="125" t="s">
        <v>3218</v>
      </c>
      <c r="M784" s="564">
        <f>IF(ISERROR(VLOOKUP($B784,ESTR_PREC!$A$1:$M$6000,6,FALSE))=TRUE,0,VLOOKUP($B784,ESTR_PREC!$A$1:$M$6000,6,FALSE))</f>
        <v>0</v>
      </c>
      <c r="N784" s="225"/>
      <c r="O784" s="560">
        <f t="shared" si="18"/>
        <v>0</v>
      </c>
      <c r="Q784" s="225">
        <v>127</v>
      </c>
      <c r="R784" s="499"/>
      <c r="S784" s="225"/>
      <c r="T784" s="225"/>
      <c r="U784" s="265"/>
      <c r="V784" s="225"/>
      <c r="W784" s="225"/>
      <c r="X784" s="499"/>
    </row>
    <row r="785" spans="2:24">
      <c r="B785" s="127" t="s">
        <v>1706</v>
      </c>
      <c r="C785" s="127" t="s">
        <v>3833</v>
      </c>
      <c r="D785" s="127"/>
      <c r="E785" s="127"/>
      <c r="F785" s="127"/>
      <c r="G785" s="127"/>
      <c r="H785" s="127"/>
      <c r="I785" s="127"/>
      <c r="J785" s="127"/>
      <c r="K785" s="320" t="s">
        <v>1708</v>
      </c>
      <c r="L785" s="125" t="s">
        <v>3218</v>
      </c>
      <c r="M785" s="564">
        <f>IF(ISERROR(VLOOKUP($B785,ESTR_PREC!$A$1:$M$6000,6,FALSE))=TRUE,0,VLOOKUP($B785,ESTR_PREC!$A$1:$M$6000,6,FALSE))</f>
        <v>0</v>
      </c>
      <c r="N785" s="225"/>
      <c r="O785" s="560">
        <f t="shared" si="18"/>
        <v>0</v>
      </c>
      <c r="Q785" s="225">
        <v>76</v>
      </c>
      <c r="R785" s="499"/>
      <c r="S785" s="225"/>
      <c r="T785" s="225"/>
      <c r="U785" s="265"/>
      <c r="V785" s="225"/>
      <c r="W785" s="225"/>
      <c r="X785" s="499"/>
    </row>
    <row r="786" spans="2:24">
      <c r="B786" s="127" t="s">
        <v>1711</v>
      </c>
      <c r="C786" s="127" t="s">
        <v>3834</v>
      </c>
      <c r="D786" s="127"/>
      <c r="E786" s="127"/>
      <c r="F786" s="127"/>
      <c r="G786" s="127"/>
      <c r="H786" s="127"/>
      <c r="I786" s="127"/>
      <c r="J786" s="127"/>
      <c r="K786" s="183" t="s">
        <v>1713</v>
      </c>
      <c r="L786" s="125" t="s">
        <v>3218</v>
      </c>
      <c r="M786" s="564">
        <f>IF(ISERROR(VLOOKUP($B786,ESTR_PREC!$A$1:$M$6000,6,FALSE))=TRUE,0,VLOOKUP($B786,ESTR_PREC!$A$1:$M$6000,6,FALSE))</f>
        <v>0</v>
      </c>
      <c r="N786" s="225"/>
      <c r="O786" s="560">
        <f t="shared" si="18"/>
        <v>0</v>
      </c>
      <c r="Q786" s="225"/>
      <c r="R786" s="499"/>
      <c r="S786" s="225"/>
      <c r="T786" s="225"/>
      <c r="U786" s="265"/>
      <c r="V786" s="225"/>
      <c r="W786" s="225"/>
      <c r="X786" s="499"/>
    </row>
    <row r="787" spans="2:24" ht="25.5">
      <c r="B787" s="127" t="s">
        <v>1716</v>
      </c>
      <c r="C787" s="127" t="s">
        <v>3835</v>
      </c>
      <c r="D787" s="127"/>
      <c r="E787" s="127"/>
      <c r="F787" s="127"/>
      <c r="G787" s="127"/>
      <c r="H787" s="127"/>
      <c r="I787" s="127"/>
      <c r="J787" s="127"/>
      <c r="K787" s="314" t="s">
        <v>1718</v>
      </c>
      <c r="L787" s="125" t="s">
        <v>3218</v>
      </c>
      <c r="M787" s="564">
        <f>IF(ISERROR(VLOOKUP($B787,ESTR_PREC!$A$1:$M$6000,6,FALSE))=TRUE,0,VLOOKUP($B787,ESTR_PREC!$A$1:$M$6000,6,FALSE))</f>
        <v>0</v>
      </c>
      <c r="N787" s="225"/>
      <c r="O787" s="560">
        <f t="shared" si="18"/>
        <v>0</v>
      </c>
      <c r="Q787" s="225"/>
      <c r="R787" s="499"/>
      <c r="S787" s="225"/>
      <c r="T787" s="225"/>
      <c r="U787" s="265"/>
      <c r="V787" s="225"/>
      <c r="W787" s="225"/>
      <c r="X787" s="499"/>
    </row>
    <row r="788" spans="2:24">
      <c r="B788" s="127" t="s">
        <v>1719</v>
      </c>
      <c r="C788" s="127" t="s">
        <v>3836</v>
      </c>
      <c r="D788" s="127"/>
      <c r="E788" s="127"/>
      <c r="F788" s="127"/>
      <c r="G788" s="127"/>
      <c r="H788" s="127"/>
      <c r="I788" s="127"/>
      <c r="J788" s="127"/>
      <c r="K788" s="183" t="s">
        <v>1721</v>
      </c>
      <c r="L788" s="125" t="s">
        <v>3218</v>
      </c>
      <c r="M788" s="564">
        <f>IF(ISERROR(VLOOKUP($B788,ESTR_PREC!$A$1:$M$6000,6,FALSE))=TRUE,0,VLOOKUP($B788,ESTR_PREC!$A$1:$M$6000,6,FALSE))</f>
        <v>0</v>
      </c>
      <c r="N788" s="225"/>
      <c r="O788" s="560">
        <f t="shared" si="18"/>
        <v>0</v>
      </c>
      <c r="Q788" s="225">
        <v>2</v>
      </c>
      <c r="R788" s="499"/>
      <c r="S788" s="225"/>
      <c r="T788" s="225"/>
      <c r="U788" s="265"/>
      <c r="V788" s="225"/>
      <c r="W788" s="225"/>
      <c r="X788" s="499"/>
    </row>
    <row r="789" spans="2:24">
      <c r="B789" s="127" t="s">
        <v>1724</v>
      </c>
      <c r="C789" s="127" t="s">
        <v>3837</v>
      </c>
      <c r="D789" s="127"/>
      <c r="E789" s="127"/>
      <c r="F789" s="127"/>
      <c r="G789" s="127"/>
      <c r="H789" s="127"/>
      <c r="I789" s="127"/>
      <c r="J789" s="127"/>
      <c r="K789" s="181" t="s">
        <v>1726</v>
      </c>
      <c r="L789" s="125" t="s">
        <v>3218</v>
      </c>
      <c r="M789" s="564">
        <f>IF(ISERROR(VLOOKUP($B789,ESTR_PREC!$A$1:$M$6000,6,FALSE))=TRUE,0,VLOOKUP($B789,ESTR_PREC!$A$1:$M$6000,6,FALSE))</f>
        <v>0</v>
      </c>
      <c r="N789" s="225"/>
      <c r="O789" s="560">
        <f t="shared" si="18"/>
        <v>0</v>
      </c>
      <c r="Q789" s="225">
        <v>127</v>
      </c>
      <c r="R789" s="499"/>
      <c r="S789" s="225"/>
      <c r="T789" s="225"/>
      <c r="U789" s="265"/>
      <c r="V789" s="225"/>
      <c r="W789" s="225"/>
      <c r="X789" s="499"/>
    </row>
    <row r="790" spans="2:24">
      <c r="B790" s="127" t="s">
        <v>1729</v>
      </c>
      <c r="C790" s="127" t="s">
        <v>3838</v>
      </c>
      <c r="D790" s="127"/>
      <c r="E790" s="127"/>
      <c r="F790" s="127"/>
      <c r="G790" s="127"/>
      <c r="H790" s="127"/>
      <c r="I790" s="127"/>
      <c r="J790" s="127"/>
      <c r="K790" s="181" t="s">
        <v>1731</v>
      </c>
      <c r="L790" s="125" t="s">
        <v>3218</v>
      </c>
      <c r="M790" s="564">
        <f>IF(ISERROR(VLOOKUP($B790,ESTR_PREC!$A$1:$M$6000,6,FALSE))=TRUE,0,VLOOKUP($B790,ESTR_PREC!$A$1:$M$6000,6,FALSE))</f>
        <v>0</v>
      </c>
      <c r="N790" s="225"/>
      <c r="O790" s="560">
        <f t="shared" si="18"/>
        <v>0</v>
      </c>
      <c r="Q790" s="225">
        <v>119</v>
      </c>
      <c r="R790" s="499"/>
      <c r="S790" s="225"/>
      <c r="T790" s="225"/>
      <c r="U790" s="265"/>
      <c r="V790" s="225"/>
      <c r="W790" s="225"/>
      <c r="X790" s="499"/>
    </row>
    <row r="791" spans="2:24">
      <c r="B791" s="127" t="s">
        <v>1734</v>
      </c>
      <c r="C791" s="127" t="s">
        <v>3839</v>
      </c>
      <c r="D791" s="127"/>
      <c r="E791" s="127"/>
      <c r="F791" s="127"/>
      <c r="G791" s="127"/>
      <c r="H791" s="127"/>
      <c r="I791" s="127"/>
      <c r="J791" s="127"/>
      <c r="K791" s="314" t="s">
        <v>1736</v>
      </c>
      <c r="L791" s="125" t="s">
        <v>3218</v>
      </c>
      <c r="M791" s="564">
        <f>IF(ISERROR(VLOOKUP($B791,ESTR_PREC!$A$1:$M$6000,6,FALSE))=TRUE,0,VLOOKUP($B791,ESTR_PREC!$A$1:$M$6000,6,FALSE))</f>
        <v>0</v>
      </c>
      <c r="N791" s="225"/>
      <c r="O791" s="560">
        <f t="shared" si="18"/>
        <v>0</v>
      </c>
      <c r="Q791" s="225">
        <v>27</v>
      </c>
      <c r="R791" s="499"/>
      <c r="S791" s="225"/>
      <c r="T791" s="225"/>
      <c r="U791" s="265"/>
      <c r="V791" s="225"/>
      <c r="W791" s="225"/>
      <c r="X791" s="499"/>
    </row>
    <row r="792" spans="2:24">
      <c r="B792" s="127" t="s">
        <v>1739</v>
      </c>
      <c r="C792" s="127" t="s">
        <v>3840</v>
      </c>
      <c r="D792" s="127"/>
      <c r="E792" s="127"/>
      <c r="F792" s="127"/>
      <c r="G792" s="127"/>
      <c r="H792" s="127"/>
      <c r="I792" s="127"/>
      <c r="J792" s="127"/>
      <c r="K792" s="314" t="s">
        <v>1740</v>
      </c>
      <c r="L792" s="125" t="s">
        <v>3218</v>
      </c>
      <c r="M792" s="564">
        <f>IF(ISERROR(VLOOKUP($B792,ESTR_PREC!$A$1:$M$6000,6,FALSE))=TRUE,0,VLOOKUP($B792,ESTR_PREC!$A$1:$M$6000,6,FALSE))</f>
        <v>0</v>
      </c>
      <c r="N792" s="225"/>
      <c r="O792" s="560">
        <f t="shared" si="18"/>
        <v>0</v>
      </c>
      <c r="Q792" s="225">
        <v>66</v>
      </c>
      <c r="R792" s="499"/>
      <c r="S792" s="225"/>
      <c r="T792" s="225"/>
      <c r="U792" s="265"/>
      <c r="V792" s="225"/>
      <c r="W792" s="225"/>
      <c r="X792" s="499"/>
    </row>
    <row r="793" spans="2:24">
      <c r="B793" s="127" t="s">
        <v>1743</v>
      </c>
      <c r="C793" s="127" t="s">
        <v>3841</v>
      </c>
      <c r="D793" s="127"/>
      <c r="E793" s="127"/>
      <c r="F793" s="127"/>
      <c r="G793" s="127"/>
      <c r="H793" s="127"/>
      <c r="I793" s="127"/>
      <c r="J793" s="127"/>
      <c r="K793" s="181" t="s">
        <v>1744</v>
      </c>
      <c r="L793" s="125" t="s">
        <v>3218</v>
      </c>
      <c r="M793" s="564">
        <f>IF(ISERROR(VLOOKUP($B793,ESTR_PREC!$A$1:$M$6000,6,FALSE))=TRUE,0,VLOOKUP($B793,ESTR_PREC!$A$1:$M$6000,6,FALSE))</f>
        <v>0</v>
      </c>
      <c r="N793" s="225"/>
      <c r="O793" s="560">
        <f t="shared" si="18"/>
        <v>0</v>
      </c>
      <c r="Q793" s="225"/>
      <c r="R793" s="499"/>
      <c r="S793" s="225"/>
      <c r="T793" s="225"/>
      <c r="U793" s="265"/>
      <c r="V793" s="225"/>
      <c r="W793" s="225"/>
      <c r="X793" s="499"/>
    </row>
    <row r="794" spans="2:24">
      <c r="B794" s="127" t="s">
        <v>1747</v>
      </c>
      <c r="C794" s="127" t="s">
        <v>3842</v>
      </c>
      <c r="D794" s="127"/>
      <c r="E794" s="127"/>
      <c r="F794" s="127"/>
      <c r="G794" s="127"/>
      <c r="H794" s="127"/>
      <c r="I794" s="127"/>
      <c r="J794" s="127"/>
      <c r="K794" s="181" t="s">
        <v>1749</v>
      </c>
      <c r="L794" s="125" t="s">
        <v>3218</v>
      </c>
      <c r="M794" s="564">
        <f>IF(ISERROR(VLOOKUP($B794,ESTR_PREC!$A$1:$M$6000,6,FALSE))=TRUE,0,VLOOKUP($B794,ESTR_PREC!$A$1:$M$6000,6,FALSE))</f>
        <v>0</v>
      </c>
      <c r="N794" s="225"/>
      <c r="O794" s="560">
        <f t="shared" si="18"/>
        <v>0</v>
      </c>
      <c r="Q794" s="225"/>
      <c r="R794" s="499"/>
      <c r="S794" s="225"/>
      <c r="T794" s="225"/>
      <c r="U794" s="265"/>
      <c r="V794" s="225"/>
      <c r="W794" s="225"/>
      <c r="X794" s="499"/>
    </row>
    <row r="795" spans="2:24">
      <c r="B795" s="127" t="s">
        <v>1752</v>
      </c>
      <c r="C795" s="127" t="s">
        <v>3843</v>
      </c>
      <c r="D795" s="127"/>
      <c r="E795" s="127"/>
      <c r="F795" s="127"/>
      <c r="G795" s="127"/>
      <c r="H795" s="127"/>
      <c r="I795" s="127"/>
      <c r="J795" s="127"/>
      <c r="K795" s="181" t="s">
        <v>1754</v>
      </c>
      <c r="L795" s="125" t="s">
        <v>3218</v>
      </c>
      <c r="M795" s="564">
        <f>IF(ISERROR(VLOOKUP($B795,ESTR_PREC!$A$1:$M$6000,6,FALSE))=TRUE,0,VLOOKUP($B795,ESTR_PREC!$A$1:$M$6000,6,FALSE))</f>
        <v>0</v>
      </c>
      <c r="N795" s="225"/>
      <c r="O795" s="560">
        <f t="shared" si="18"/>
        <v>0</v>
      </c>
      <c r="Q795" s="225">
        <v>6</v>
      </c>
      <c r="R795" s="499"/>
      <c r="S795" s="225"/>
      <c r="T795" s="225"/>
      <c r="U795" s="265"/>
      <c r="V795" s="225"/>
      <c r="W795" s="225"/>
      <c r="X795" s="499"/>
    </row>
    <row r="796" spans="2:24" ht="25.5">
      <c r="B796" s="127" t="s">
        <v>1755</v>
      </c>
      <c r="C796" s="127" t="s">
        <v>3844</v>
      </c>
      <c r="D796" s="127"/>
      <c r="E796" s="127"/>
      <c r="F796" s="127"/>
      <c r="G796" s="127"/>
      <c r="H796" s="127"/>
      <c r="I796" s="127"/>
      <c r="J796" s="127"/>
      <c r="K796" s="314" t="s">
        <v>1757</v>
      </c>
      <c r="L796" s="125" t="s">
        <v>3218</v>
      </c>
      <c r="M796" s="564">
        <f>IF(ISERROR(VLOOKUP($B796,ESTR_PREC!$A$1:$M$6000,6,FALSE))=TRUE,0,VLOOKUP($B796,ESTR_PREC!$A$1:$M$6000,6,FALSE))</f>
        <v>0</v>
      </c>
      <c r="N796" s="225"/>
      <c r="O796" s="560">
        <f t="shared" si="18"/>
        <v>0</v>
      </c>
      <c r="Q796" s="225"/>
      <c r="R796" s="499"/>
      <c r="S796" s="225"/>
      <c r="T796" s="225"/>
      <c r="U796" s="265"/>
      <c r="V796" s="225"/>
      <c r="W796" s="225"/>
      <c r="X796" s="499"/>
    </row>
    <row r="797" spans="2:24">
      <c r="B797" s="127" t="s">
        <v>1758</v>
      </c>
      <c r="C797" s="127" t="s">
        <v>3845</v>
      </c>
      <c r="D797" s="127"/>
      <c r="E797" s="127"/>
      <c r="F797" s="127"/>
      <c r="G797" s="127"/>
      <c r="H797" s="127"/>
      <c r="I797" s="127"/>
      <c r="J797" s="127"/>
      <c r="K797" s="181" t="s">
        <v>1760</v>
      </c>
      <c r="L797" s="125" t="s">
        <v>3218</v>
      </c>
      <c r="M797" s="564">
        <f>IF(ISERROR(VLOOKUP($B797,ESTR_PREC!$A$1:$M$6000,6,FALSE))=TRUE,0,VLOOKUP($B797,ESTR_PREC!$A$1:$M$6000,6,FALSE))</f>
        <v>0</v>
      </c>
      <c r="N797" s="225"/>
      <c r="O797" s="560">
        <f t="shared" si="18"/>
        <v>0</v>
      </c>
      <c r="Q797" s="225"/>
      <c r="R797" s="499"/>
      <c r="S797" s="225"/>
      <c r="T797" s="225"/>
      <c r="U797" s="265"/>
      <c r="V797" s="225"/>
      <c r="W797" s="225"/>
      <c r="X797" s="499"/>
    </row>
    <row r="798" spans="2:24">
      <c r="B798" s="127" t="s">
        <v>1761</v>
      </c>
      <c r="C798" s="127" t="s">
        <v>3846</v>
      </c>
      <c r="D798" s="127"/>
      <c r="E798" s="127"/>
      <c r="F798" s="127"/>
      <c r="G798" s="127"/>
      <c r="H798" s="127"/>
      <c r="I798" s="127"/>
      <c r="J798" s="127"/>
      <c r="K798" s="314" t="s">
        <v>1763</v>
      </c>
      <c r="L798" s="125" t="s">
        <v>3218</v>
      </c>
      <c r="M798" s="564">
        <f>IF(ISERROR(VLOOKUP($B798,ESTR_PREC!$A$1:$M$6000,6,FALSE))=TRUE,0,VLOOKUP($B798,ESTR_PREC!$A$1:$M$6000,6,FALSE))</f>
        <v>0</v>
      </c>
      <c r="N798" s="225"/>
      <c r="O798" s="560">
        <f t="shared" si="18"/>
        <v>0</v>
      </c>
      <c r="Q798" s="225">
        <v>32</v>
      </c>
      <c r="R798" s="499"/>
      <c r="S798" s="225"/>
      <c r="T798" s="225"/>
      <c r="U798" s="265"/>
      <c r="V798" s="225"/>
      <c r="W798" s="225"/>
      <c r="X798" s="499"/>
    </row>
    <row r="799" spans="2:24">
      <c r="B799" s="127" t="s">
        <v>1766</v>
      </c>
      <c r="C799" s="127" t="s">
        <v>3847</v>
      </c>
      <c r="D799" s="127"/>
      <c r="E799" s="127"/>
      <c r="F799" s="127"/>
      <c r="G799" s="127"/>
      <c r="H799" s="127"/>
      <c r="I799" s="127"/>
      <c r="J799" s="127"/>
      <c r="K799" s="314" t="s">
        <v>1767</v>
      </c>
      <c r="L799" s="125" t="s">
        <v>3218</v>
      </c>
      <c r="M799" s="564">
        <f>IF(ISERROR(VLOOKUP($B799,ESTR_PREC!$A$1:$M$6000,6,FALSE))=TRUE,0,VLOOKUP($B799,ESTR_PREC!$A$1:$M$6000,6,FALSE))</f>
        <v>0</v>
      </c>
      <c r="N799" s="225"/>
      <c r="O799" s="560">
        <f t="shared" si="18"/>
        <v>0</v>
      </c>
      <c r="Q799" s="225"/>
      <c r="R799" s="499"/>
      <c r="S799" s="225"/>
      <c r="T799" s="225"/>
      <c r="U799" s="265"/>
      <c r="V799" s="225"/>
      <c r="W799" s="225"/>
      <c r="X799" s="499"/>
    </row>
    <row r="800" spans="2:24">
      <c r="B800" s="127" t="s">
        <v>1768</v>
      </c>
      <c r="C800" s="127" t="s">
        <v>3848</v>
      </c>
      <c r="D800" s="127"/>
      <c r="E800" s="127"/>
      <c r="F800" s="127"/>
      <c r="G800" s="127"/>
      <c r="H800" s="127"/>
      <c r="I800" s="127"/>
      <c r="J800" s="127"/>
      <c r="K800" s="314" t="s">
        <v>1769</v>
      </c>
      <c r="L800" s="125" t="s">
        <v>3218</v>
      </c>
      <c r="M800" s="564">
        <f>IF(ISERROR(VLOOKUP($B800,ESTR_PREC!$A$1:$M$6000,6,FALSE))=TRUE,0,VLOOKUP($B800,ESTR_PREC!$A$1:$M$6000,6,FALSE))</f>
        <v>0</v>
      </c>
      <c r="N800" s="225"/>
      <c r="O800" s="560">
        <f t="shared" si="18"/>
        <v>0</v>
      </c>
      <c r="Q800" s="225"/>
      <c r="R800" s="499"/>
      <c r="S800" s="225"/>
      <c r="T800" s="225"/>
      <c r="U800" s="265"/>
      <c r="V800" s="225"/>
      <c r="W800" s="225"/>
      <c r="X800" s="499"/>
    </row>
    <row r="801" spans="2:24">
      <c r="B801" s="127" t="s">
        <v>1770</v>
      </c>
      <c r="C801" s="127" t="s">
        <v>3849</v>
      </c>
      <c r="D801" s="127"/>
      <c r="E801" s="127"/>
      <c r="F801" s="127"/>
      <c r="G801" s="127"/>
      <c r="H801" s="127"/>
      <c r="I801" s="127"/>
      <c r="J801" s="127"/>
      <c r="K801" s="183" t="s">
        <v>1771</v>
      </c>
      <c r="L801" s="125" t="s">
        <v>3218</v>
      </c>
      <c r="M801" s="564">
        <f>IF(ISERROR(VLOOKUP($B801,ESTR_PREC!$A$1:$M$6000,6,FALSE))=TRUE,0,VLOOKUP($B801,ESTR_PREC!$A$1:$M$6000,6,FALSE))</f>
        <v>0</v>
      </c>
      <c r="N801" s="225"/>
      <c r="O801" s="560">
        <f t="shared" si="18"/>
        <v>0</v>
      </c>
      <c r="Q801" s="225">
        <v>18</v>
      </c>
      <c r="R801" s="499"/>
      <c r="S801" s="225"/>
      <c r="T801" s="225"/>
      <c r="U801" s="265"/>
      <c r="V801" s="225"/>
      <c r="W801" s="225"/>
      <c r="X801" s="499"/>
    </row>
    <row r="802" spans="2:24">
      <c r="B802" s="127" t="s">
        <v>1774</v>
      </c>
      <c r="C802" s="127" t="s">
        <v>3850</v>
      </c>
      <c r="D802" s="127"/>
      <c r="E802" s="127"/>
      <c r="F802" s="127"/>
      <c r="G802" s="127"/>
      <c r="H802" s="127"/>
      <c r="I802" s="127"/>
      <c r="J802" s="127"/>
      <c r="K802" s="183" t="s">
        <v>1775</v>
      </c>
      <c r="L802" s="125" t="s">
        <v>3218</v>
      </c>
      <c r="M802" s="564">
        <f>IF(ISERROR(VLOOKUP($B802,ESTR_PREC!$A$1:$M$6000,6,FALSE))=TRUE,0,VLOOKUP($B802,ESTR_PREC!$A$1:$M$6000,6,FALSE))</f>
        <v>0</v>
      </c>
      <c r="N802" s="225"/>
      <c r="O802" s="560">
        <f t="shared" si="18"/>
        <v>0</v>
      </c>
      <c r="Q802" s="225">
        <v>141</v>
      </c>
      <c r="R802" s="499"/>
      <c r="S802" s="225"/>
      <c r="T802" s="225"/>
      <c r="U802" s="265"/>
      <c r="V802" s="225"/>
      <c r="W802" s="225"/>
      <c r="X802" s="499"/>
    </row>
    <row r="803" spans="2:24" ht="15.75" hidden="1" customHeight="1" thickBot="1">
      <c r="B803" s="892" t="s">
        <v>1776</v>
      </c>
      <c r="C803" s="892" t="s">
        <v>3851</v>
      </c>
      <c r="D803" s="892"/>
      <c r="E803" s="892"/>
      <c r="F803" s="892"/>
      <c r="G803" s="892"/>
      <c r="H803" s="892"/>
      <c r="I803" s="892"/>
      <c r="J803" s="892"/>
      <c r="K803" s="893" t="s">
        <v>1777</v>
      </c>
      <c r="L803" s="894" t="s">
        <v>3218</v>
      </c>
      <c r="M803" s="815"/>
      <c r="N803" s="815"/>
      <c r="O803" s="815"/>
      <c r="Q803" s="815"/>
      <c r="R803" s="548"/>
      <c r="S803" s="825"/>
      <c r="T803" s="825"/>
      <c r="U803" s="265"/>
      <c r="V803" s="825"/>
      <c r="W803" s="825"/>
      <c r="X803" s="548"/>
    </row>
    <row r="804" spans="2:24" ht="16.5" thickBot="1">
      <c r="K804" s="527"/>
      <c r="L804" s="528"/>
      <c r="M804" s="192"/>
      <c r="N804" s="192"/>
      <c r="O804" s="192"/>
      <c r="Q804" s="192"/>
      <c r="R804" s="192"/>
      <c r="S804" s="192"/>
      <c r="T804" s="192"/>
      <c r="U804" s="265"/>
      <c r="V804" s="192"/>
      <c r="W804" s="192"/>
      <c r="X804" s="192"/>
    </row>
    <row r="805" spans="2:24" ht="27.75" thickTop="1" thickBot="1">
      <c r="B805" s="110" t="s">
        <v>1778</v>
      </c>
      <c r="C805" s="242" t="s">
        <v>3852</v>
      </c>
      <c r="D805" s="243"/>
      <c r="E805" s="112"/>
      <c r="F805" s="243"/>
      <c r="G805" s="112"/>
      <c r="H805" s="243"/>
      <c r="I805" s="243"/>
      <c r="J805" s="243"/>
      <c r="K805" s="113" t="s">
        <v>1779</v>
      </c>
      <c r="L805" s="114" t="s">
        <v>3218</v>
      </c>
      <c r="M805" s="115">
        <f>SUM(M808:M825)</f>
        <v>0</v>
      </c>
      <c r="N805" s="298">
        <f>SUM(N808:N825)</f>
        <v>0</v>
      </c>
      <c r="O805" s="298">
        <f>+N805-M805</f>
        <v>0</v>
      </c>
      <c r="Q805" s="298">
        <f>SUM(Q808:Q825)</f>
        <v>34</v>
      </c>
      <c r="R805" s="519"/>
      <c r="S805" s="115">
        <f>SUM(S808:S825)</f>
        <v>0</v>
      </c>
      <c r="T805" s="115">
        <f>SUM(T808:T825)</f>
        <v>0</v>
      </c>
      <c r="U805" s="265"/>
      <c r="V805" s="115">
        <f>SUM(V808:V825)</f>
        <v>0</v>
      </c>
      <c r="W805" s="115">
        <f>SUM(W808:W825)</f>
        <v>0</v>
      </c>
      <c r="X805" s="519"/>
    </row>
    <row r="806" spans="2:24" ht="9" customHeight="1" thickTop="1" thickBot="1">
      <c r="K806" s="527"/>
      <c r="L806" s="528"/>
      <c r="M806" s="192"/>
      <c r="N806" s="192"/>
      <c r="O806" s="192"/>
      <c r="Q806" s="192"/>
      <c r="R806" s="192"/>
      <c r="S806" s="192"/>
      <c r="T806" s="192"/>
      <c r="U806" s="265"/>
      <c r="V806" s="192"/>
      <c r="W806" s="192"/>
      <c r="X806" s="192"/>
    </row>
    <row r="807" spans="2:24" ht="64.5" thickBot="1">
      <c r="B807" s="102" t="s">
        <v>3221</v>
      </c>
      <c r="C807" s="245" t="s">
        <v>48</v>
      </c>
      <c r="D807" s="245"/>
      <c r="E807" s="246"/>
      <c r="F807" s="246"/>
      <c r="G807" s="246"/>
      <c r="H807" s="246"/>
      <c r="I807" s="246"/>
      <c r="J807" s="246"/>
      <c r="K807" s="302" t="s">
        <v>3222</v>
      </c>
      <c r="L807" s="135"/>
      <c r="M807" s="328" t="str">
        <f>+$M$10</f>
        <v>Valore netto al 31/12/2017</v>
      </c>
      <c r="N807" s="779" t="str">
        <f>N$10</f>
        <v>Valore netto al 31/12/2018</v>
      </c>
      <c r="O807" s="779" t="s">
        <v>4064</v>
      </c>
      <c r="P807" s="806"/>
      <c r="Q807" s="779" t="str">
        <f>Q$10</f>
        <v>Prechiusura al ° trimestre 2018</v>
      </c>
      <c r="R807" s="681"/>
      <c r="S807" s="1145" t="str">
        <f>S$330</f>
        <v>Costi da utilizzo contributi 2018</v>
      </c>
      <c r="T807" s="1143" t="str">
        <f>T$330</f>
        <v>Costi da utilizzo contributi DI CUI SOCIO-SAN</v>
      </c>
      <c r="U807" s="1144"/>
      <c r="V807" s="1142" t="str">
        <f>V$330</f>
        <v>Costi da contributi 2018</v>
      </c>
      <c r="W807" s="1143" t="str">
        <f>W$330</f>
        <v>Costi da contributi DI CUI SOCIO-SAN</v>
      </c>
      <c r="X807" s="681"/>
    </row>
    <row r="808" spans="2:24">
      <c r="B808" s="127" t="s">
        <v>1780</v>
      </c>
      <c r="C808" s="127" t="s">
        <v>3853</v>
      </c>
      <c r="D808" s="127"/>
      <c r="E808" s="127"/>
      <c r="F808" s="127"/>
      <c r="G808" s="127"/>
      <c r="H808" s="127"/>
      <c r="I808" s="127"/>
      <c r="J808" s="127"/>
      <c r="K808" s="181" t="s">
        <v>1783</v>
      </c>
      <c r="L808" s="125" t="s">
        <v>3218</v>
      </c>
      <c r="M808" s="564">
        <f>IF(ISERROR(VLOOKUP($B808,ESTR_PREC!$A$1:$M$6000,6,FALSE))=TRUE,0,VLOOKUP($B808,ESTR_PREC!$A$1:$M$6000,6,FALSE))</f>
        <v>0</v>
      </c>
      <c r="N808" s="225"/>
      <c r="O808" s="560">
        <f t="shared" ref="O808:O815" si="19">+N808-M808</f>
        <v>0</v>
      </c>
      <c r="Q808" s="225"/>
      <c r="R808" s="499"/>
      <c r="S808" s="225"/>
      <c r="T808" s="225"/>
      <c r="U808" s="265"/>
      <c r="V808" s="225"/>
      <c r="W808" s="225"/>
      <c r="X808" s="499"/>
    </row>
    <row r="809" spans="2:24">
      <c r="B809" s="127" t="s">
        <v>1786</v>
      </c>
      <c r="C809" s="127" t="s">
        <v>3854</v>
      </c>
      <c r="D809" s="127"/>
      <c r="E809" s="127"/>
      <c r="F809" s="127"/>
      <c r="G809" s="127"/>
      <c r="H809" s="127"/>
      <c r="I809" s="127"/>
      <c r="J809" s="127"/>
      <c r="K809" s="181" t="s">
        <v>1788</v>
      </c>
      <c r="L809" s="125" t="s">
        <v>3218</v>
      </c>
      <c r="M809" s="564">
        <f>IF(ISERROR(VLOOKUP($B809,ESTR_PREC!$A$1:$M$6000,6,FALSE))=TRUE,0,VLOOKUP($B809,ESTR_PREC!$A$1:$M$6000,6,FALSE))</f>
        <v>0</v>
      </c>
      <c r="N809" s="225"/>
      <c r="O809" s="560">
        <f t="shared" si="19"/>
        <v>0</v>
      </c>
      <c r="Q809" s="225"/>
      <c r="R809" s="499"/>
      <c r="S809" s="225"/>
      <c r="T809" s="225"/>
      <c r="U809" s="265"/>
      <c r="V809" s="225"/>
      <c r="W809" s="225"/>
      <c r="X809" s="499"/>
    </row>
    <row r="810" spans="2:24">
      <c r="B810" s="127" t="s">
        <v>1789</v>
      </c>
      <c r="C810" s="127" t="s">
        <v>3855</v>
      </c>
      <c r="D810" s="127"/>
      <c r="E810" s="127"/>
      <c r="F810" s="127"/>
      <c r="G810" s="127"/>
      <c r="H810" s="127"/>
      <c r="I810" s="127"/>
      <c r="J810" s="127"/>
      <c r="K810" s="181" t="s">
        <v>1791</v>
      </c>
      <c r="L810" s="125" t="s">
        <v>3218</v>
      </c>
      <c r="M810" s="564">
        <f>IF(ISERROR(VLOOKUP($B810,ESTR_PREC!$A$1:$M$6000,6,FALSE))=TRUE,0,VLOOKUP($B810,ESTR_PREC!$A$1:$M$6000,6,FALSE))</f>
        <v>0</v>
      </c>
      <c r="N810" s="225"/>
      <c r="O810" s="560">
        <f t="shared" si="19"/>
        <v>0</v>
      </c>
      <c r="Q810" s="225"/>
      <c r="R810" s="499"/>
      <c r="S810" s="225"/>
      <c r="T810" s="225"/>
      <c r="U810" s="265"/>
      <c r="V810" s="225"/>
      <c r="W810" s="225"/>
      <c r="X810" s="499"/>
    </row>
    <row r="811" spans="2:24">
      <c r="B811" s="127" t="s">
        <v>1792</v>
      </c>
      <c r="C811" s="127" t="s">
        <v>3856</v>
      </c>
      <c r="D811" s="127"/>
      <c r="E811" s="127"/>
      <c r="F811" s="127"/>
      <c r="G811" s="127"/>
      <c r="H811" s="127"/>
      <c r="I811" s="127"/>
      <c r="J811" s="127"/>
      <c r="K811" s="181" t="s">
        <v>1793</v>
      </c>
      <c r="L811" s="125" t="s">
        <v>3218</v>
      </c>
      <c r="M811" s="564">
        <f>IF(ISERROR(VLOOKUP($B811,ESTR_PREC!$A$1:$M$6000,6,FALSE))=TRUE,0,VLOOKUP($B811,ESTR_PREC!$A$1:$M$6000,6,FALSE))</f>
        <v>0</v>
      </c>
      <c r="N811" s="225"/>
      <c r="O811" s="560">
        <f t="shared" si="19"/>
        <v>0</v>
      </c>
      <c r="Q811" s="225"/>
      <c r="R811" s="499"/>
      <c r="S811" s="225"/>
      <c r="T811" s="225"/>
      <c r="U811" s="265"/>
      <c r="V811" s="225"/>
      <c r="W811" s="225"/>
      <c r="X811" s="499"/>
    </row>
    <row r="812" spans="2:24">
      <c r="B812" s="127" t="s">
        <v>1794</v>
      </c>
      <c r="C812" s="127" t="s">
        <v>3857</v>
      </c>
      <c r="D812" s="127"/>
      <c r="E812" s="127"/>
      <c r="F812" s="127"/>
      <c r="G812" s="127"/>
      <c r="H812" s="127"/>
      <c r="I812" s="127"/>
      <c r="J812" s="127"/>
      <c r="K812" s="181" t="s">
        <v>1795</v>
      </c>
      <c r="L812" s="125" t="s">
        <v>3218</v>
      </c>
      <c r="M812" s="564">
        <f>IF(ISERROR(VLOOKUP($B812,ESTR_PREC!$A$1:$M$6000,6,FALSE))=TRUE,0,VLOOKUP($B812,ESTR_PREC!$A$1:$M$6000,6,FALSE))</f>
        <v>0</v>
      </c>
      <c r="N812" s="225"/>
      <c r="O812" s="560">
        <f t="shared" si="19"/>
        <v>0</v>
      </c>
      <c r="Q812" s="225"/>
      <c r="R812" s="499"/>
      <c r="S812" s="225"/>
      <c r="T812" s="225"/>
      <c r="U812" s="265"/>
      <c r="V812" s="225"/>
      <c r="W812" s="225"/>
      <c r="X812" s="499"/>
    </row>
    <row r="813" spans="2:24">
      <c r="B813" s="127" t="s">
        <v>1796</v>
      </c>
      <c r="C813" s="127" t="s">
        <v>3858</v>
      </c>
      <c r="D813" s="127"/>
      <c r="E813" s="127"/>
      <c r="F813" s="127"/>
      <c r="G813" s="127"/>
      <c r="H813" s="127"/>
      <c r="I813" s="127"/>
      <c r="J813" s="127"/>
      <c r="K813" s="181" t="s">
        <v>1797</v>
      </c>
      <c r="L813" s="125" t="s">
        <v>3218</v>
      </c>
      <c r="M813" s="564">
        <f>IF(ISERROR(VLOOKUP($B813,ESTR_PREC!$A$1:$M$6000,6,FALSE))=TRUE,0,VLOOKUP($B813,ESTR_PREC!$A$1:$M$6000,6,FALSE))</f>
        <v>0</v>
      </c>
      <c r="N813" s="225"/>
      <c r="O813" s="560">
        <f t="shared" si="19"/>
        <v>0</v>
      </c>
      <c r="Q813" s="225"/>
      <c r="R813" s="499"/>
      <c r="S813" s="225"/>
      <c r="T813" s="225"/>
      <c r="U813" s="265"/>
      <c r="V813" s="225"/>
      <c r="W813" s="225"/>
      <c r="X813" s="499"/>
    </row>
    <row r="814" spans="2:24" ht="25.5">
      <c r="B814" s="127" t="s">
        <v>1798</v>
      </c>
      <c r="C814" s="127" t="s">
        <v>3859</v>
      </c>
      <c r="D814" s="127"/>
      <c r="E814" s="127"/>
      <c r="F814" s="127"/>
      <c r="G814" s="127"/>
      <c r="H814" s="127"/>
      <c r="I814" s="127"/>
      <c r="J814" s="127"/>
      <c r="K814" s="181" t="s">
        <v>1800</v>
      </c>
      <c r="L814" s="125" t="s">
        <v>3218</v>
      </c>
      <c r="M814" s="564">
        <f>IF(ISERROR(VLOOKUP($B814,ESTR_PREC!$A$1:$M$6000,6,FALSE))=TRUE,0,VLOOKUP($B814,ESTR_PREC!$A$1:$M$6000,6,FALSE))</f>
        <v>0</v>
      </c>
      <c r="N814" s="225"/>
      <c r="O814" s="560">
        <f t="shared" si="19"/>
        <v>0</v>
      </c>
      <c r="Q814" s="225"/>
      <c r="R814" s="499"/>
      <c r="S814" s="225"/>
      <c r="T814" s="225"/>
      <c r="U814" s="265"/>
      <c r="V814" s="225"/>
      <c r="W814" s="225"/>
      <c r="X814" s="499"/>
    </row>
    <row r="815" spans="2:24">
      <c r="B815" s="127" t="s">
        <v>1801</v>
      </c>
      <c r="C815" s="127" t="s">
        <v>3860</v>
      </c>
      <c r="D815" s="127"/>
      <c r="E815" s="127"/>
      <c r="F815" s="127"/>
      <c r="G815" s="127"/>
      <c r="H815" s="127"/>
      <c r="I815" s="127"/>
      <c r="J815" s="127"/>
      <c r="K815" s="181" t="s">
        <v>1802</v>
      </c>
      <c r="L815" s="125" t="s">
        <v>3218</v>
      </c>
      <c r="M815" s="564">
        <f>IF(ISERROR(VLOOKUP($B815,ESTR_PREC!$A$1:$M$6000,6,FALSE))=TRUE,0,VLOOKUP($B815,ESTR_PREC!$A$1:$M$6000,6,FALSE))</f>
        <v>0</v>
      </c>
      <c r="N815" s="225"/>
      <c r="O815" s="560">
        <f t="shared" si="19"/>
        <v>0</v>
      </c>
      <c r="Q815" s="225"/>
      <c r="R815" s="499"/>
      <c r="S815" s="225"/>
      <c r="T815" s="225"/>
      <c r="U815" s="265"/>
      <c r="V815" s="225"/>
      <c r="W815" s="225"/>
      <c r="X815" s="499"/>
    </row>
    <row r="816" spans="2:24" hidden="1">
      <c r="B816" s="879" t="s">
        <v>1803</v>
      </c>
      <c r="C816" s="879" t="s">
        <v>4466</v>
      </c>
      <c r="D816" s="879"/>
      <c r="E816" s="879"/>
      <c r="F816" s="879"/>
      <c r="G816" s="879"/>
      <c r="H816" s="879"/>
      <c r="I816" s="879"/>
      <c r="J816" s="879"/>
      <c r="K816" s="887" t="s">
        <v>1805</v>
      </c>
      <c r="L816" s="882" t="s">
        <v>3218</v>
      </c>
      <c r="M816" s="815"/>
      <c r="N816" s="343"/>
      <c r="O816" s="815"/>
      <c r="Q816" s="343"/>
      <c r="R816" s="499"/>
      <c r="S816" s="815"/>
      <c r="T816" s="815"/>
      <c r="U816" s="265"/>
      <c r="V816" s="815"/>
      <c r="W816" s="815"/>
      <c r="X816" s="499"/>
    </row>
    <row r="817" spans="2:24">
      <c r="B817" s="127" t="s">
        <v>1806</v>
      </c>
      <c r="C817" s="127" t="s">
        <v>3861</v>
      </c>
      <c r="D817" s="127"/>
      <c r="E817" s="127"/>
      <c r="F817" s="127"/>
      <c r="G817" s="127"/>
      <c r="H817" s="127"/>
      <c r="I817" s="127"/>
      <c r="J817" s="127"/>
      <c r="K817" s="181" t="s">
        <v>1808</v>
      </c>
      <c r="L817" s="125" t="s">
        <v>3218</v>
      </c>
      <c r="M817" s="564">
        <f>IF(ISERROR(VLOOKUP($B817,ESTR_PREC!$A$1:$M$6000,6,FALSE))=TRUE,0,VLOOKUP($B817,ESTR_PREC!$A$1:$M$6000,6,FALSE))</f>
        <v>0</v>
      </c>
      <c r="N817" s="225"/>
      <c r="O817" s="560">
        <f t="shared" ref="O817:O824" si="20">+N817-M817</f>
        <v>0</v>
      </c>
      <c r="Q817" s="225"/>
      <c r="R817" s="499"/>
      <c r="S817" s="225"/>
      <c r="T817" s="225"/>
      <c r="U817" s="265"/>
      <c r="V817" s="225"/>
      <c r="W817" s="225"/>
      <c r="X817" s="499"/>
    </row>
    <row r="818" spans="2:24">
      <c r="B818" s="127" t="s">
        <v>1809</v>
      </c>
      <c r="C818" s="127" t="s">
        <v>3862</v>
      </c>
      <c r="D818" s="127"/>
      <c r="E818" s="127"/>
      <c r="F818" s="127"/>
      <c r="G818" s="127"/>
      <c r="H818" s="127"/>
      <c r="I818" s="127"/>
      <c r="J818" s="127"/>
      <c r="K818" s="181" t="s">
        <v>1810</v>
      </c>
      <c r="L818" s="125" t="s">
        <v>3218</v>
      </c>
      <c r="M818" s="564">
        <f>IF(ISERROR(VLOOKUP($B818,ESTR_PREC!$A$1:$M$6000,6,FALSE))=TRUE,0,VLOOKUP($B818,ESTR_PREC!$A$1:$M$6000,6,FALSE))</f>
        <v>0</v>
      </c>
      <c r="N818" s="225"/>
      <c r="O818" s="560">
        <f t="shared" si="20"/>
        <v>0</v>
      </c>
      <c r="Q818" s="225">
        <v>34</v>
      </c>
      <c r="R818" s="499"/>
      <c r="S818" s="225"/>
      <c r="T818" s="225"/>
      <c r="U818" s="265"/>
      <c r="V818" s="225"/>
      <c r="W818" s="225"/>
      <c r="X818" s="499"/>
    </row>
    <row r="819" spans="2:24" ht="25.5">
      <c r="B819" s="127" t="s">
        <v>1811</v>
      </c>
      <c r="C819" s="127" t="s">
        <v>3863</v>
      </c>
      <c r="D819" s="127"/>
      <c r="E819" s="127"/>
      <c r="F819" s="127"/>
      <c r="G819" s="127"/>
      <c r="H819" s="127"/>
      <c r="I819" s="127"/>
      <c r="J819" s="127"/>
      <c r="K819" s="181" t="s">
        <v>1813</v>
      </c>
      <c r="L819" s="125" t="s">
        <v>3218</v>
      </c>
      <c r="M819" s="564">
        <f>IF(ISERROR(VLOOKUP($B819,ESTR_PREC!$A$1:$M$6000,6,FALSE))=TRUE,0,VLOOKUP($B819,ESTR_PREC!$A$1:$M$6000,6,FALSE))</f>
        <v>0</v>
      </c>
      <c r="N819" s="225"/>
      <c r="O819" s="560">
        <f t="shared" si="20"/>
        <v>0</v>
      </c>
      <c r="Q819" s="225"/>
      <c r="R819" s="499"/>
      <c r="S819" s="225"/>
      <c r="T819" s="225"/>
      <c r="U819" s="265"/>
      <c r="V819" s="225"/>
      <c r="W819" s="225"/>
      <c r="X819" s="499"/>
    </row>
    <row r="820" spans="2:24">
      <c r="B820" s="127" t="s">
        <v>1814</v>
      </c>
      <c r="C820" s="127" t="s">
        <v>3864</v>
      </c>
      <c r="D820" s="127"/>
      <c r="E820" s="127"/>
      <c r="F820" s="127"/>
      <c r="G820" s="127"/>
      <c r="H820" s="127"/>
      <c r="I820" s="127"/>
      <c r="J820" s="127"/>
      <c r="K820" s="304" t="s">
        <v>1815</v>
      </c>
      <c r="L820" s="125" t="s">
        <v>3218</v>
      </c>
      <c r="M820" s="564">
        <f>IF(ISERROR(VLOOKUP($B820,ESTR_PREC!$A$1:$M$6000,6,FALSE))=TRUE,0,VLOOKUP($B820,ESTR_PREC!$A$1:$M$6000,6,FALSE))</f>
        <v>0</v>
      </c>
      <c r="N820" s="225"/>
      <c r="O820" s="560">
        <f t="shared" si="20"/>
        <v>0</v>
      </c>
      <c r="Q820" s="225"/>
      <c r="R820" s="499"/>
      <c r="S820" s="225"/>
      <c r="T820" s="225"/>
      <c r="U820" s="265"/>
      <c r="V820" s="225"/>
      <c r="W820" s="225"/>
      <c r="X820" s="499"/>
    </row>
    <row r="821" spans="2:24" ht="38.25" customHeight="1">
      <c r="B821" s="127" t="s">
        <v>1816</v>
      </c>
      <c r="C821" s="127" t="s">
        <v>3865</v>
      </c>
      <c r="D821" s="127"/>
      <c r="E821" s="127"/>
      <c r="F821" s="127"/>
      <c r="G821" s="127"/>
      <c r="H821" s="127"/>
      <c r="I821" s="127"/>
      <c r="J821" s="127"/>
      <c r="K821" s="304" t="s">
        <v>1818</v>
      </c>
      <c r="L821" s="125" t="s">
        <v>3218</v>
      </c>
      <c r="M821" s="564">
        <f>IF(ISERROR(VLOOKUP($B821,ESTR_PREC!$A$1:$M$6000,6,FALSE))=TRUE,0,VLOOKUP($B821,ESTR_PREC!$A$1:$M$6000,6,FALSE))</f>
        <v>0</v>
      </c>
      <c r="N821" s="225"/>
      <c r="O821" s="560">
        <f t="shared" si="20"/>
        <v>0</v>
      </c>
      <c r="Q821" s="225"/>
      <c r="R821" s="499"/>
      <c r="S821" s="225"/>
      <c r="T821" s="225"/>
      <c r="U821" s="265"/>
      <c r="V821" s="225"/>
      <c r="W821" s="225"/>
      <c r="X821" s="499"/>
    </row>
    <row r="822" spans="2:24" ht="38.25">
      <c r="B822" s="127" t="s">
        <v>1821</v>
      </c>
      <c r="C822" s="127" t="s">
        <v>3866</v>
      </c>
      <c r="D822" s="127"/>
      <c r="E822" s="127"/>
      <c r="F822" s="127"/>
      <c r="G822" s="127"/>
      <c r="H822" s="127"/>
      <c r="I822" s="127"/>
      <c r="J822" s="127"/>
      <c r="K822" s="304" t="s">
        <v>1823</v>
      </c>
      <c r="L822" s="125" t="s">
        <v>3218</v>
      </c>
      <c r="M822" s="564">
        <f>IF(ISERROR(VLOOKUP($B822,ESTR_PREC!$A$1:$M$6000,6,FALSE))=TRUE,0,VLOOKUP($B822,ESTR_PREC!$A$1:$M$6000,6,FALSE))</f>
        <v>0</v>
      </c>
      <c r="N822" s="225"/>
      <c r="O822" s="560">
        <f t="shared" si="20"/>
        <v>0</v>
      </c>
      <c r="Q822" s="225"/>
      <c r="R822" s="499"/>
      <c r="S822" s="225"/>
      <c r="T822" s="225"/>
      <c r="U822" s="265"/>
      <c r="V822" s="225"/>
      <c r="W822" s="225"/>
      <c r="X822" s="499"/>
    </row>
    <row r="823" spans="2:24" ht="25.5">
      <c r="B823" s="127" t="s">
        <v>1824</v>
      </c>
      <c r="C823" s="127" t="s">
        <v>3867</v>
      </c>
      <c r="D823" s="127"/>
      <c r="E823" s="127"/>
      <c r="F823" s="127"/>
      <c r="G823" s="127"/>
      <c r="H823" s="127"/>
      <c r="I823" s="127"/>
      <c r="J823" s="127"/>
      <c r="K823" s="181" t="s">
        <v>1825</v>
      </c>
      <c r="L823" s="125" t="s">
        <v>3218</v>
      </c>
      <c r="M823" s="564">
        <f>IF(ISERROR(VLOOKUP($B823,ESTR_PREC!$A$1:$M$6000,6,FALSE))=TRUE,0,VLOOKUP($B823,ESTR_PREC!$A$1:$M$6000,6,FALSE))</f>
        <v>0</v>
      </c>
      <c r="N823" s="225"/>
      <c r="O823" s="560">
        <f t="shared" si="20"/>
        <v>0</v>
      </c>
      <c r="Q823" s="225"/>
      <c r="R823" s="499"/>
      <c r="S823" s="225"/>
      <c r="T823" s="225"/>
      <c r="U823" s="265"/>
      <c r="V823" s="225"/>
      <c r="W823" s="225"/>
      <c r="X823" s="499"/>
    </row>
    <row r="824" spans="2:24" ht="25.5">
      <c r="B824" s="127" t="s">
        <v>1826</v>
      </c>
      <c r="C824" s="127" t="s">
        <v>3868</v>
      </c>
      <c r="D824" s="127"/>
      <c r="E824" s="127"/>
      <c r="F824" s="127"/>
      <c r="G824" s="127"/>
      <c r="H824" s="127"/>
      <c r="I824" s="127"/>
      <c r="J824" s="127"/>
      <c r="K824" s="181" t="s">
        <v>1828</v>
      </c>
      <c r="L824" s="125" t="s">
        <v>3218</v>
      </c>
      <c r="M824" s="564">
        <f>IF(ISERROR(VLOOKUP($B824,ESTR_PREC!$A$1:$M$6000,6,FALSE))=TRUE,0,VLOOKUP($B824,ESTR_PREC!$A$1:$M$6000,6,FALSE))</f>
        <v>0</v>
      </c>
      <c r="N824" s="225"/>
      <c r="O824" s="560">
        <f t="shared" si="20"/>
        <v>0</v>
      </c>
      <c r="Q824" s="225"/>
      <c r="R824" s="499"/>
      <c r="S824" s="225"/>
      <c r="T824" s="225"/>
      <c r="U824" s="265"/>
      <c r="V824" s="225"/>
      <c r="W824" s="225"/>
      <c r="X824" s="499"/>
    </row>
    <row r="825" spans="2:24" ht="26.25" hidden="1" customHeight="1" thickBot="1">
      <c r="B825" s="892" t="s">
        <v>1829</v>
      </c>
      <c r="C825" s="892" t="s">
        <v>3869</v>
      </c>
      <c r="D825" s="892"/>
      <c r="E825" s="892"/>
      <c r="F825" s="892"/>
      <c r="G825" s="892"/>
      <c r="H825" s="892"/>
      <c r="I825" s="892"/>
      <c r="J825" s="892"/>
      <c r="K825" s="893" t="s">
        <v>1830</v>
      </c>
      <c r="L825" s="894" t="s">
        <v>3218</v>
      </c>
      <c r="M825" s="815"/>
      <c r="N825" s="815"/>
      <c r="O825" s="815"/>
      <c r="Q825" s="815"/>
      <c r="R825" s="548"/>
      <c r="S825" s="815"/>
      <c r="T825" s="815"/>
      <c r="U825" s="265"/>
      <c r="V825" s="815"/>
      <c r="W825" s="815"/>
      <c r="X825" s="548"/>
    </row>
    <row r="826" spans="2:24" ht="16.5" thickBot="1">
      <c r="K826" s="527"/>
      <c r="L826" s="528"/>
      <c r="M826" s="192"/>
      <c r="N826" s="192"/>
      <c r="O826" s="192"/>
      <c r="Q826" s="192"/>
      <c r="R826" s="192"/>
      <c r="S826" s="133"/>
      <c r="T826" s="133"/>
      <c r="U826" s="265"/>
      <c r="V826" s="133"/>
      <c r="W826" s="133"/>
      <c r="X826" s="192"/>
    </row>
    <row r="827" spans="2:24" ht="17.25" thickTop="1" thickBot="1">
      <c r="B827" s="110" t="s">
        <v>1831</v>
      </c>
      <c r="C827" s="242" t="s">
        <v>3870</v>
      </c>
      <c r="D827" s="243"/>
      <c r="E827" s="112"/>
      <c r="F827" s="243"/>
      <c r="G827" s="112"/>
      <c r="H827" s="243"/>
      <c r="I827" s="243"/>
      <c r="J827" s="243"/>
      <c r="K827" s="113" t="s">
        <v>1832</v>
      </c>
      <c r="L827" s="114" t="s">
        <v>3218</v>
      </c>
      <c r="M827" s="115">
        <f>SUM(M830:M834)</f>
        <v>0</v>
      </c>
      <c r="N827" s="298">
        <f>SUM(N830:N834)</f>
        <v>0</v>
      </c>
      <c r="O827" s="298">
        <f>+N827-M827</f>
        <v>0</v>
      </c>
      <c r="Q827" s="298">
        <f>SUM(Q830:Q834)</f>
        <v>0</v>
      </c>
      <c r="R827" s="519"/>
      <c r="S827" s="115">
        <f>SUM(S830:S834)</f>
        <v>0</v>
      </c>
      <c r="T827" s="115">
        <f>SUM(T830:T834)</f>
        <v>0</v>
      </c>
      <c r="U827" s="265"/>
      <c r="V827" s="115">
        <f>SUM(V830:V834)</f>
        <v>0</v>
      </c>
      <c r="W827" s="115">
        <f>SUM(W830:W834)</f>
        <v>0</v>
      </c>
      <c r="X827" s="519"/>
    </row>
    <row r="828" spans="2:24" ht="9" customHeight="1" thickTop="1" thickBot="1">
      <c r="K828" s="527"/>
      <c r="L828" s="528"/>
      <c r="M828" s="192"/>
      <c r="N828" s="192"/>
      <c r="O828" s="192"/>
      <c r="Q828" s="192"/>
      <c r="R828" s="192"/>
      <c r="S828" s="133"/>
      <c r="T828" s="133"/>
      <c r="U828" s="265"/>
      <c r="V828" s="133"/>
      <c r="W828" s="133"/>
      <c r="X828" s="192"/>
    </row>
    <row r="829" spans="2:24" ht="64.5" thickBot="1">
      <c r="B829" s="102" t="s">
        <v>3221</v>
      </c>
      <c r="C829" s="245" t="s">
        <v>48</v>
      </c>
      <c r="D829" s="245"/>
      <c r="E829" s="246"/>
      <c r="F829" s="246"/>
      <c r="G829" s="246"/>
      <c r="H829" s="246"/>
      <c r="I829" s="246"/>
      <c r="J829" s="246"/>
      <c r="K829" s="302" t="s">
        <v>3222</v>
      </c>
      <c r="L829" s="135"/>
      <c r="M829" s="328" t="str">
        <f>+$M$10</f>
        <v>Valore netto al 31/12/2017</v>
      </c>
      <c r="N829" s="779" t="str">
        <f>N$10</f>
        <v>Valore netto al 31/12/2018</v>
      </c>
      <c r="O829" s="779" t="s">
        <v>4064</v>
      </c>
      <c r="P829" s="806"/>
      <c r="Q829" s="779" t="str">
        <f>Q$10</f>
        <v>Prechiusura al ° trimestre 2018</v>
      </c>
      <c r="R829" s="681"/>
      <c r="S829" s="1145" t="str">
        <f>S$330</f>
        <v>Costi da utilizzo contributi 2018</v>
      </c>
      <c r="T829" s="1143" t="str">
        <f>T$330</f>
        <v>Costi da utilizzo contributi DI CUI SOCIO-SAN</v>
      </c>
      <c r="U829" s="1144"/>
      <c r="V829" s="1142" t="str">
        <f>V$330</f>
        <v>Costi da contributi 2018</v>
      </c>
      <c r="W829" s="1143" t="str">
        <f>W$330</f>
        <v>Costi da contributi DI CUI SOCIO-SAN</v>
      </c>
      <c r="X829" s="681"/>
    </row>
    <row r="830" spans="2:24">
      <c r="B830" s="127" t="s">
        <v>1833</v>
      </c>
      <c r="C830" s="127" t="s">
        <v>3871</v>
      </c>
      <c r="D830" s="127"/>
      <c r="E830" s="127"/>
      <c r="F830" s="127"/>
      <c r="G830" s="127"/>
      <c r="H830" s="127"/>
      <c r="I830" s="127"/>
      <c r="J830" s="127"/>
      <c r="K830" s="304" t="s">
        <v>1836</v>
      </c>
      <c r="L830" s="125" t="s">
        <v>3218</v>
      </c>
      <c r="M830" s="564">
        <f>IF(ISERROR(VLOOKUP($B830,ESTR_PREC!$A$1:$M$6000,6,FALSE))=TRUE,0,VLOOKUP($B830,ESTR_PREC!$A$1:$M$6000,6,FALSE))</f>
        <v>0</v>
      </c>
      <c r="N830" s="225"/>
      <c r="O830" s="560">
        <f>+N830-M830</f>
        <v>0</v>
      </c>
      <c r="Q830" s="225"/>
      <c r="R830" s="499"/>
      <c r="S830" s="225"/>
      <c r="T830" s="225"/>
      <c r="U830" s="265"/>
      <c r="V830" s="225"/>
      <c r="W830" s="225"/>
      <c r="X830" s="499"/>
    </row>
    <row r="831" spans="2:24">
      <c r="B831" s="127" t="s">
        <v>1839</v>
      </c>
      <c r="C831" s="127" t="s">
        <v>3872</v>
      </c>
      <c r="D831" s="127"/>
      <c r="E831" s="127"/>
      <c r="F831" s="127"/>
      <c r="G831" s="127"/>
      <c r="H831" s="127"/>
      <c r="I831" s="127"/>
      <c r="J831" s="127"/>
      <c r="K831" s="304" t="s">
        <v>1840</v>
      </c>
      <c r="L831" s="125" t="s">
        <v>3218</v>
      </c>
      <c r="M831" s="564">
        <f>IF(ISERROR(VLOOKUP($B831,ESTR_PREC!$A$1:$M$6000,6,FALSE))=TRUE,0,VLOOKUP($B831,ESTR_PREC!$A$1:$M$6000,6,FALSE))</f>
        <v>0</v>
      </c>
      <c r="N831" s="225"/>
      <c r="O831" s="560">
        <f>+N831-M831</f>
        <v>0</v>
      </c>
      <c r="Q831" s="225"/>
      <c r="R831" s="499"/>
      <c r="S831" s="225"/>
      <c r="T831" s="225"/>
      <c r="U831" s="265"/>
      <c r="V831" s="225"/>
      <c r="W831" s="225"/>
      <c r="X831" s="499"/>
    </row>
    <row r="832" spans="2:24">
      <c r="B832" s="127" t="s">
        <v>1841</v>
      </c>
      <c r="C832" s="127" t="s">
        <v>3873</v>
      </c>
      <c r="D832" s="127"/>
      <c r="E832" s="127"/>
      <c r="F832" s="127"/>
      <c r="G832" s="127"/>
      <c r="H832" s="127"/>
      <c r="I832" s="127"/>
      <c r="J832" s="127"/>
      <c r="K832" s="314" t="s">
        <v>1843</v>
      </c>
      <c r="L832" s="125" t="s">
        <v>3218</v>
      </c>
      <c r="M832" s="564">
        <f>IF(ISERROR(VLOOKUP($B832,ESTR_PREC!$A$1:$M$6000,6,FALSE))=TRUE,0,VLOOKUP($B832,ESTR_PREC!$A$1:$M$6000,6,FALSE))</f>
        <v>0</v>
      </c>
      <c r="N832" s="225"/>
      <c r="O832" s="560">
        <f>+N832-M832</f>
        <v>0</v>
      </c>
      <c r="Q832" s="225"/>
      <c r="R832" s="499"/>
      <c r="S832" s="225"/>
      <c r="T832" s="225"/>
      <c r="U832" s="265"/>
      <c r="V832" s="225"/>
      <c r="W832" s="225"/>
      <c r="X832" s="499"/>
    </row>
    <row r="833" spans="2:24">
      <c r="B833" s="127" t="s">
        <v>1844</v>
      </c>
      <c r="C833" s="127" t="s">
        <v>3874</v>
      </c>
      <c r="D833" s="127"/>
      <c r="E833" s="127"/>
      <c r="F833" s="127"/>
      <c r="G833" s="127"/>
      <c r="H833" s="127"/>
      <c r="I833" s="127"/>
      <c r="J833" s="127"/>
      <c r="K833" s="314" t="s">
        <v>1845</v>
      </c>
      <c r="L833" s="125" t="s">
        <v>3218</v>
      </c>
      <c r="M833" s="564">
        <f>IF(ISERROR(VLOOKUP($B833,ESTR_PREC!$A$1:$M$6000,6,FALSE))=TRUE,0,VLOOKUP($B833,ESTR_PREC!$A$1:$M$6000,6,FALSE))</f>
        <v>0</v>
      </c>
      <c r="N833" s="225"/>
      <c r="O833" s="560">
        <f>+N833-M833</f>
        <v>0</v>
      </c>
      <c r="Q833" s="225"/>
      <c r="R833" s="499"/>
      <c r="S833" s="225"/>
      <c r="T833" s="225"/>
      <c r="U833" s="265"/>
      <c r="V833" s="225"/>
      <c r="W833" s="225"/>
      <c r="X833" s="499"/>
    </row>
    <row r="834" spans="2:24" ht="15.75" hidden="1" customHeight="1" thickBot="1">
      <c r="B834" s="892" t="s">
        <v>1846</v>
      </c>
      <c r="C834" s="892" t="s">
        <v>3875</v>
      </c>
      <c r="D834" s="892"/>
      <c r="E834" s="892"/>
      <c r="F834" s="892"/>
      <c r="G834" s="892"/>
      <c r="H834" s="892"/>
      <c r="I834" s="892"/>
      <c r="J834" s="892"/>
      <c r="K834" s="893" t="s">
        <v>1847</v>
      </c>
      <c r="L834" s="894" t="s">
        <v>3218</v>
      </c>
      <c r="M834" s="815"/>
      <c r="N834" s="815"/>
      <c r="O834" s="815"/>
      <c r="Q834" s="815"/>
      <c r="R834" s="548"/>
      <c r="S834" s="825"/>
      <c r="T834" s="825"/>
      <c r="U834" s="265"/>
      <c r="V834" s="825"/>
      <c r="W834" s="825"/>
      <c r="X834" s="548"/>
    </row>
    <row r="835" spans="2:24" ht="15.75">
      <c r="K835" s="527"/>
      <c r="L835" s="528"/>
      <c r="M835" s="192"/>
      <c r="N835" s="192"/>
      <c r="O835" s="192"/>
      <c r="Q835" s="192"/>
      <c r="R835" s="192"/>
      <c r="S835" s="192"/>
      <c r="T835" s="192"/>
      <c r="U835" s="265"/>
      <c r="V835" s="192"/>
      <c r="W835" s="192"/>
      <c r="X835" s="192"/>
    </row>
    <row r="836" spans="2:24" ht="16.5" thickBot="1">
      <c r="K836" s="527"/>
      <c r="L836" s="528"/>
      <c r="M836" s="192"/>
      <c r="N836" s="192"/>
      <c r="O836" s="192"/>
      <c r="Q836" s="192"/>
      <c r="R836" s="192"/>
      <c r="S836" s="192"/>
      <c r="T836" s="192"/>
      <c r="U836" s="265"/>
      <c r="V836" s="192"/>
      <c r="W836" s="192"/>
      <c r="X836" s="192"/>
    </row>
    <row r="837" spans="2:24" ht="27.75" customHeight="1" thickTop="1" thickBot="1">
      <c r="B837" s="152" t="s">
        <v>1848</v>
      </c>
      <c r="C837" s="247" t="s">
        <v>3876</v>
      </c>
      <c r="D837" s="248"/>
      <c r="E837" s="103"/>
      <c r="F837" s="248"/>
      <c r="G837" s="103"/>
      <c r="H837" s="248"/>
      <c r="I837" s="248"/>
      <c r="J837" s="248"/>
      <c r="K837" s="153" t="s">
        <v>1849</v>
      </c>
      <c r="L837" s="105" t="s">
        <v>3218</v>
      </c>
      <c r="M837" s="154">
        <f>SUM(M840:M847)</f>
        <v>0</v>
      </c>
      <c r="N837" s="154">
        <f>SUM(N840:N847)</f>
        <v>0</v>
      </c>
      <c r="O837" s="298">
        <f>+N837-M837</f>
        <v>0</v>
      </c>
      <c r="Q837" s="154">
        <f>SUM(Q840:Q847)</f>
        <v>302</v>
      </c>
      <c r="R837" s="519"/>
      <c r="S837" s="154">
        <f>SUM(S840:S847)</f>
        <v>0</v>
      </c>
      <c r="T837" s="154">
        <f>SUM(T840:T847)</f>
        <v>0</v>
      </c>
      <c r="U837" s="265"/>
      <c r="V837" s="154">
        <f>SUM(V840:V847)</f>
        <v>0</v>
      </c>
      <c r="W837" s="154">
        <f>SUM(W840:W847)</f>
        <v>0</v>
      </c>
      <c r="X837" s="519"/>
    </row>
    <row r="838" spans="2:24" ht="9" customHeight="1" thickTop="1" thickBot="1">
      <c r="K838" s="527"/>
      <c r="L838" s="528"/>
      <c r="M838" s="192"/>
      <c r="N838" s="192"/>
      <c r="O838" s="192"/>
      <c r="Q838" s="192"/>
      <c r="R838" s="192"/>
      <c r="S838" s="192"/>
      <c r="T838" s="192"/>
      <c r="U838" s="265"/>
      <c r="V838" s="192"/>
      <c r="W838" s="192"/>
      <c r="X838" s="192"/>
    </row>
    <row r="839" spans="2:24" ht="64.5" thickBot="1">
      <c r="B839" s="102" t="s">
        <v>3221</v>
      </c>
      <c r="C839" s="245" t="s">
        <v>48</v>
      </c>
      <c r="D839" s="245"/>
      <c r="E839" s="246"/>
      <c r="F839" s="246"/>
      <c r="G839" s="246"/>
      <c r="H839" s="246"/>
      <c r="I839" s="246"/>
      <c r="J839" s="246"/>
      <c r="K839" s="302" t="s">
        <v>3222</v>
      </c>
      <c r="L839" s="135"/>
      <c r="M839" s="328" t="str">
        <f>+$M$10</f>
        <v>Valore netto al 31/12/2017</v>
      </c>
      <c r="N839" s="779" t="str">
        <f>N$10</f>
        <v>Valore netto al 31/12/2018</v>
      </c>
      <c r="O839" s="779" t="s">
        <v>4064</v>
      </c>
      <c r="P839" s="806"/>
      <c r="Q839" s="779" t="str">
        <f>Q$10</f>
        <v>Prechiusura al ° trimestre 2018</v>
      </c>
      <c r="R839" s="681"/>
      <c r="S839" s="1145" t="str">
        <f>S$330</f>
        <v>Costi da utilizzo contributi 2018</v>
      </c>
      <c r="T839" s="1143" t="str">
        <f>T$330</f>
        <v>Costi da utilizzo contributi DI CUI SOCIO-SAN</v>
      </c>
      <c r="U839" s="1144"/>
      <c r="V839" s="1142" t="str">
        <f>V$330</f>
        <v>Costi da contributi 2018</v>
      </c>
      <c r="W839" s="1143" t="str">
        <f>W$330</f>
        <v>Costi da contributi DI CUI SOCIO-SAN</v>
      </c>
      <c r="X839" s="681"/>
    </row>
    <row r="840" spans="2:24" ht="25.5">
      <c r="B840" s="127" t="s">
        <v>1850</v>
      </c>
      <c r="C840" s="127" t="s">
        <v>3877</v>
      </c>
      <c r="D840" s="127"/>
      <c r="E840" s="127"/>
      <c r="F840" s="127"/>
      <c r="G840" s="127"/>
      <c r="H840" s="127"/>
      <c r="I840" s="127"/>
      <c r="J840" s="127"/>
      <c r="K840" s="314" t="s">
        <v>1853</v>
      </c>
      <c r="L840" s="125" t="s">
        <v>3218</v>
      </c>
      <c r="M840" s="564">
        <f>IF(ISERROR(VLOOKUP($B840,ESTR_PREC!$A$1:$M$6000,6,FALSE))=TRUE,0,VLOOKUP($B840,ESTR_PREC!$A$1:$M$6000,6,FALSE))</f>
        <v>0</v>
      </c>
      <c r="N840" s="225"/>
      <c r="O840" s="560">
        <f t="shared" ref="O840:O847" si="21">+N840-M840</f>
        <v>0</v>
      </c>
      <c r="Q840" s="225">
        <v>185</v>
      </c>
      <c r="R840" s="499"/>
      <c r="S840" s="225"/>
      <c r="T840" s="225"/>
      <c r="U840" s="265"/>
      <c r="V840" s="225"/>
      <c r="W840" s="225"/>
      <c r="X840" s="499"/>
    </row>
    <row r="841" spans="2:24" ht="25.5">
      <c r="B841" s="127" t="s">
        <v>1856</v>
      </c>
      <c r="C841" s="127" t="s">
        <v>4467</v>
      </c>
      <c r="D841" s="127"/>
      <c r="E841" s="127"/>
      <c r="F841" s="127"/>
      <c r="G841" s="127"/>
      <c r="H841" s="127"/>
      <c r="I841" s="127"/>
      <c r="J841" s="127"/>
      <c r="K841" s="304" t="s">
        <v>1858</v>
      </c>
      <c r="L841" s="125" t="s">
        <v>3218</v>
      </c>
      <c r="M841" s="564">
        <f>IF(ISERROR(VLOOKUP($B841,ESTR_PREC!$A$1:$M$6000,6,FALSE))=TRUE,0,VLOOKUP($B841,ESTR_PREC!$A$1:$M$6000,6,FALSE))</f>
        <v>0</v>
      </c>
      <c r="N841" s="225"/>
      <c r="O841" s="560">
        <f t="shared" si="21"/>
        <v>0</v>
      </c>
      <c r="Q841" s="225"/>
      <c r="R841" s="499"/>
      <c r="S841" s="225"/>
      <c r="T841" s="225"/>
      <c r="U841" s="265"/>
      <c r="V841" s="225"/>
      <c r="W841" s="225"/>
      <c r="X841" s="499"/>
    </row>
    <row r="842" spans="2:24" ht="15" customHeight="1">
      <c r="B842" s="127" t="s">
        <v>1861</v>
      </c>
      <c r="C842" s="127" t="s">
        <v>3878</v>
      </c>
      <c r="D842" s="127"/>
      <c r="E842" s="127"/>
      <c r="F842" s="127"/>
      <c r="G842" s="127"/>
      <c r="H842" s="127"/>
      <c r="I842" s="127"/>
      <c r="J842" s="127"/>
      <c r="K842" s="314" t="s">
        <v>1863</v>
      </c>
      <c r="L842" s="125" t="s">
        <v>3218</v>
      </c>
      <c r="M842" s="564">
        <f>IF(ISERROR(VLOOKUP($B842,ESTR_PREC!$A$1:$M$6000,6,FALSE))=TRUE,0,VLOOKUP($B842,ESTR_PREC!$A$1:$M$6000,6,FALSE))</f>
        <v>0</v>
      </c>
      <c r="N842" s="225"/>
      <c r="O842" s="560">
        <f t="shared" si="21"/>
        <v>0</v>
      </c>
      <c r="Q842" s="225">
        <v>82</v>
      </c>
      <c r="R842" s="499"/>
      <c r="S842" s="225"/>
      <c r="T842" s="225"/>
      <c r="U842" s="265"/>
      <c r="V842" s="225"/>
      <c r="W842" s="225"/>
      <c r="X842" s="499"/>
    </row>
    <row r="843" spans="2:24" ht="25.5">
      <c r="B843" s="127" t="s">
        <v>1866</v>
      </c>
      <c r="C843" s="127" t="s">
        <v>3879</v>
      </c>
      <c r="D843" s="127"/>
      <c r="E843" s="127"/>
      <c r="F843" s="127"/>
      <c r="G843" s="127"/>
      <c r="H843" s="127"/>
      <c r="I843" s="127"/>
      <c r="J843" s="127"/>
      <c r="K843" s="314" t="s">
        <v>1868</v>
      </c>
      <c r="L843" s="125" t="s">
        <v>3218</v>
      </c>
      <c r="M843" s="564">
        <f>IF(ISERROR(VLOOKUP($B843,ESTR_PREC!$A$1:$M$6000,6,FALSE))=TRUE,0,VLOOKUP($B843,ESTR_PREC!$A$1:$M$6000,6,FALSE))</f>
        <v>0</v>
      </c>
      <c r="N843" s="225"/>
      <c r="O843" s="560">
        <f t="shared" si="21"/>
        <v>0</v>
      </c>
      <c r="Q843" s="225">
        <v>11</v>
      </c>
      <c r="R843" s="499"/>
      <c r="S843" s="225"/>
      <c r="T843" s="225"/>
      <c r="U843" s="265"/>
      <c r="V843" s="225"/>
      <c r="W843" s="225"/>
      <c r="X843" s="499"/>
    </row>
    <row r="844" spans="2:24" ht="15" customHeight="1">
      <c r="B844" s="127" t="s">
        <v>1871</v>
      </c>
      <c r="C844" s="127" t="s">
        <v>3880</v>
      </c>
      <c r="D844" s="127"/>
      <c r="E844" s="127"/>
      <c r="F844" s="127"/>
      <c r="G844" s="127"/>
      <c r="H844" s="127"/>
      <c r="I844" s="127"/>
      <c r="J844" s="127"/>
      <c r="K844" s="314" t="s">
        <v>1873</v>
      </c>
      <c r="L844" s="125" t="s">
        <v>3218</v>
      </c>
      <c r="M844" s="564">
        <f>IF(ISERROR(VLOOKUP($B844,ESTR_PREC!$A$1:$M$6000,6,FALSE))=TRUE,0,VLOOKUP($B844,ESTR_PREC!$A$1:$M$6000,6,FALSE))</f>
        <v>0</v>
      </c>
      <c r="N844" s="225"/>
      <c r="O844" s="560">
        <f t="shared" si="21"/>
        <v>0</v>
      </c>
      <c r="Q844" s="225"/>
      <c r="R844" s="499"/>
      <c r="S844" s="225"/>
      <c r="T844" s="225"/>
      <c r="U844" s="265"/>
      <c r="V844" s="225"/>
      <c r="W844" s="225"/>
      <c r="X844" s="499"/>
    </row>
    <row r="845" spans="2:24" ht="25.5">
      <c r="B845" s="127" t="s">
        <v>1874</v>
      </c>
      <c r="C845" s="127" t="s">
        <v>3881</v>
      </c>
      <c r="D845" s="127"/>
      <c r="E845" s="127"/>
      <c r="F845" s="127"/>
      <c r="G845" s="127"/>
      <c r="H845" s="127"/>
      <c r="I845" s="127"/>
      <c r="J845" s="127"/>
      <c r="K845" s="314" t="s">
        <v>1875</v>
      </c>
      <c r="L845" s="125" t="s">
        <v>3218</v>
      </c>
      <c r="M845" s="564">
        <f>IF(ISERROR(VLOOKUP($B845,ESTR_PREC!$A$1:$M$6000,6,FALSE))=TRUE,0,VLOOKUP($B845,ESTR_PREC!$A$1:$M$6000,6,FALSE))</f>
        <v>0</v>
      </c>
      <c r="N845" s="225"/>
      <c r="O845" s="560">
        <f t="shared" si="21"/>
        <v>0</v>
      </c>
      <c r="Q845" s="225"/>
      <c r="R845" s="499"/>
      <c r="S845" s="225"/>
      <c r="T845" s="225"/>
      <c r="U845" s="265"/>
      <c r="V845" s="225"/>
      <c r="W845" s="225"/>
      <c r="X845" s="499"/>
    </row>
    <row r="846" spans="2:24">
      <c r="B846" s="127" t="s">
        <v>1876</v>
      </c>
      <c r="C846" s="127" t="s">
        <v>3882</v>
      </c>
      <c r="D846" s="127"/>
      <c r="E846" s="127"/>
      <c r="F846" s="127"/>
      <c r="G846" s="127"/>
      <c r="H846" s="127"/>
      <c r="I846" s="127"/>
      <c r="J846" s="127"/>
      <c r="K846" s="183" t="s">
        <v>1878</v>
      </c>
      <c r="L846" s="125" t="s">
        <v>3218</v>
      </c>
      <c r="M846" s="564">
        <f>IF(ISERROR(VLOOKUP($B846,ESTR_PREC!$A$1:$M$6000,6,FALSE))=TRUE,0,VLOOKUP($B846,ESTR_PREC!$A$1:$M$6000,6,FALSE))</f>
        <v>0</v>
      </c>
      <c r="N846" s="225"/>
      <c r="O846" s="560">
        <f t="shared" si="21"/>
        <v>0</v>
      </c>
      <c r="Q846" s="225">
        <v>24</v>
      </c>
      <c r="R846" s="499"/>
      <c r="S846" s="225"/>
      <c r="T846" s="225"/>
      <c r="U846" s="265"/>
      <c r="V846" s="225"/>
      <c r="W846" s="225"/>
      <c r="X846" s="499"/>
    </row>
    <row r="847" spans="2:24" ht="15.75" thickBot="1">
      <c r="B847" s="130" t="s">
        <v>1879</v>
      </c>
      <c r="C847" s="130" t="s">
        <v>3883</v>
      </c>
      <c r="D847" s="130"/>
      <c r="E847" s="130"/>
      <c r="F847" s="130"/>
      <c r="G847" s="130"/>
      <c r="H847" s="130"/>
      <c r="I847" s="130"/>
      <c r="J847" s="130"/>
      <c r="K847" s="213" t="s">
        <v>1881</v>
      </c>
      <c r="L847" s="132" t="s">
        <v>3218</v>
      </c>
      <c r="M847" s="564">
        <f>IF(ISERROR(VLOOKUP($B847,ESTR_PREC!$A$1:$M$6000,6,FALSE))=TRUE,0,VLOOKUP($B847,ESTR_PREC!$A$1:$M$6000,6,FALSE))</f>
        <v>0</v>
      </c>
      <c r="N847" s="225"/>
      <c r="O847" s="560">
        <f t="shared" si="21"/>
        <v>0</v>
      </c>
      <c r="Q847" s="225"/>
      <c r="R847" s="499"/>
      <c r="S847" s="225"/>
      <c r="T847" s="225"/>
      <c r="U847" s="265"/>
      <c r="V847" s="225"/>
      <c r="W847" s="225"/>
      <c r="X847" s="499"/>
    </row>
    <row r="848" spans="2:24" ht="15.75">
      <c r="K848" s="527"/>
      <c r="L848" s="528"/>
      <c r="M848" s="192"/>
      <c r="N848" s="192"/>
      <c r="O848" s="192"/>
      <c r="Q848" s="192"/>
      <c r="R848" s="192"/>
      <c r="S848" s="192"/>
      <c r="T848" s="192"/>
      <c r="U848" s="265"/>
      <c r="V848" s="192"/>
      <c r="W848" s="192"/>
      <c r="X848" s="192"/>
    </row>
    <row r="849" spans="2:24" ht="15.75" thickBot="1">
      <c r="K849" s="547"/>
      <c r="L849" s="532"/>
      <c r="M849" s="499"/>
      <c r="N849" s="517"/>
      <c r="O849" s="517"/>
      <c r="Q849" s="517"/>
      <c r="R849" s="499"/>
      <c r="S849" s="499"/>
      <c r="T849" s="499"/>
      <c r="U849" s="265"/>
      <c r="V849" s="499"/>
      <c r="W849" s="499"/>
      <c r="X849" s="499"/>
    </row>
    <row r="850" spans="2:24" ht="17.25" thickTop="1" thickBot="1">
      <c r="B850" s="152" t="s">
        <v>1882</v>
      </c>
      <c r="C850" s="247" t="s">
        <v>3884</v>
      </c>
      <c r="D850" s="248"/>
      <c r="E850" s="103"/>
      <c r="F850" s="248"/>
      <c r="G850" s="103"/>
      <c r="H850" s="248"/>
      <c r="I850" s="248"/>
      <c r="J850" s="248"/>
      <c r="K850" s="153" t="s">
        <v>1883</v>
      </c>
      <c r="L850" s="105" t="s">
        <v>3218</v>
      </c>
      <c r="M850" s="154">
        <f>SUM(M853:M860)</f>
        <v>0</v>
      </c>
      <c r="N850" s="154">
        <f>SUM(N853:N860)</f>
        <v>0</v>
      </c>
      <c r="O850" s="298">
        <f>+N850-M850</f>
        <v>0</v>
      </c>
      <c r="Q850" s="154">
        <f>SUM(Q853:Q860)</f>
        <v>97</v>
      </c>
      <c r="R850" s="519"/>
      <c r="S850" s="154">
        <f>SUM(S853:S860)</f>
        <v>0</v>
      </c>
      <c r="T850" s="154">
        <f>SUM(T853:T860)</f>
        <v>0</v>
      </c>
      <c r="U850" s="265"/>
      <c r="V850" s="154">
        <f>SUM(V853:V860)</f>
        <v>0</v>
      </c>
      <c r="W850" s="154">
        <f>SUM(W853:W860)</f>
        <v>0</v>
      </c>
      <c r="X850" s="519"/>
    </row>
    <row r="851" spans="2:24" ht="9" customHeight="1" thickTop="1" thickBot="1">
      <c r="K851" s="527"/>
      <c r="L851" s="528"/>
      <c r="M851" s="192"/>
      <c r="N851" s="192"/>
      <c r="O851" s="192"/>
      <c r="Q851" s="192"/>
      <c r="R851" s="192"/>
      <c r="S851" s="192"/>
      <c r="T851" s="192"/>
      <c r="U851" s="265"/>
      <c r="V851" s="192"/>
      <c r="W851" s="192"/>
      <c r="X851" s="192"/>
    </row>
    <row r="852" spans="2:24" ht="64.5" thickBot="1">
      <c r="B852" s="102" t="s">
        <v>3221</v>
      </c>
      <c r="C852" s="245" t="s">
        <v>48</v>
      </c>
      <c r="D852" s="245"/>
      <c r="E852" s="246"/>
      <c r="F852" s="246"/>
      <c r="G852" s="246"/>
      <c r="H852" s="246"/>
      <c r="I852" s="246"/>
      <c r="J852" s="246"/>
      <c r="K852" s="302" t="s">
        <v>3222</v>
      </c>
      <c r="L852" s="135"/>
      <c r="M852" s="328" t="str">
        <f>+$M$10</f>
        <v>Valore netto al 31/12/2017</v>
      </c>
      <c r="N852" s="779" t="str">
        <f>N$10</f>
        <v>Valore netto al 31/12/2018</v>
      </c>
      <c r="O852" s="779" t="s">
        <v>4064</v>
      </c>
      <c r="P852" s="806"/>
      <c r="Q852" s="779" t="str">
        <f>Q$10</f>
        <v>Prechiusura al ° trimestre 2018</v>
      </c>
      <c r="R852" s="681"/>
      <c r="S852" s="1145" t="str">
        <f>S$330</f>
        <v>Costi da utilizzo contributi 2018</v>
      </c>
      <c r="T852" s="1143" t="str">
        <f>T$330</f>
        <v>Costi da utilizzo contributi DI CUI SOCIO-SAN</v>
      </c>
      <c r="U852" s="1144"/>
      <c r="V852" s="1142" t="str">
        <f>V$330</f>
        <v>Costi da contributi 2018</v>
      </c>
      <c r="W852" s="1143" t="str">
        <f>W$330</f>
        <v>Costi da contributi DI CUI SOCIO-SAN</v>
      </c>
      <c r="X852" s="681"/>
    </row>
    <row r="853" spans="2:24">
      <c r="B853" s="127" t="s">
        <v>1884</v>
      </c>
      <c r="C853" s="127" t="s">
        <v>3885</v>
      </c>
      <c r="D853" s="127"/>
      <c r="E853" s="127"/>
      <c r="F853" s="127"/>
      <c r="G853" s="127"/>
      <c r="H853" s="127"/>
      <c r="I853" s="127"/>
      <c r="J853" s="127"/>
      <c r="K853" s="183" t="s">
        <v>1887</v>
      </c>
      <c r="L853" s="125" t="s">
        <v>3218</v>
      </c>
      <c r="M853" s="564">
        <f>IF(ISERROR(VLOOKUP($B853,ESTR_PREC!$A$1:$M$6000,6,FALSE))=TRUE,0,VLOOKUP($B853,ESTR_PREC!$A$1:$M$6000,6,FALSE))</f>
        <v>0</v>
      </c>
      <c r="N853" s="225"/>
      <c r="O853" s="560">
        <f t="shared" ref="O853:O860" si="22">+N853-M853</f>
        <v>0</v>
      </c>
      <c r="Q853" s="225">
        <v>85</v>
      </c>
      <c r="R853" s="499"/>
      <c r="S853" s="225"/>
      <c r="T853" s="225"/>
      <c r="U853" s="265"/>
      <c r="V853" s="225"/>
      <c r="W853" s="225"/>
      <c r="X853" s="499"/>
    </row>
    <row r="854" spans="2:24">
      <c r="B854" s="127" t="s">
        <v>1890</v>
      </c>
      <c r="C854" s="127" t="s">
        <v>3886</v>
      </c>
      <c r="D854" s="127"/>
      <c r="E854" s="127"/>
      <c r="F854" s="127"/>
      <c r="G854" s="127"/>
      <c r="H854" s="127"/>
      <c r="I854" s="127"/>
      <c r="J854" s="127"/>
      <c r="K854" s="183" t="s">
        <v>1891</v>
      </c>
      <c r="L854" s="125" t="s">
        <v>3218</v>
      </c>
      <c r="M854" s="564">
        <f>IF(ISERROR(VLOOKUP($B854,ESTR_PREC!$A$1:$M$6000,6,FALSE))=TRUE,0,VLOOKUP($B854,ESTR_PREC!$A$1:$M$6000,6,FALSE))</f>
        <v>0</v>
      </c>
      <c r="N854" s="225"/>
      <c r="O854" s="560">
        <f t="shared" si="22"/>
        <v>0</v>
      </c>
      <c r="Q854" s="225">
        <v>3</v>
      </c>
      <c r="R854" s="499"/>
      <c r="S854" s="225"/>
      <c r="T854" s="225"/>
      <c r="U854" s="265"/>
      <c r="V854" s="225"/>
      <c r="W854" s="225"/>
      <c r="X854" s="499"/>
    </row>
    <row r="855" spans="2:24">
      <c r="B855" s="127" t="s">
        <v>1892</v>
      </c>
      <c r="C855" s="127" t="s">
        <v>3887</v>
      </c>
      <c r="D855" s="127"/>
      <c r="E855" s="127"/>
      <c r="F855" s="127"/>
      <c r="G855" s="127"/>
      <c r="H855" s="127"/>
      <c r="I855" s="127"/>
      <c r="J855" s="127"/>
      <c r="K855" s="234" t="s">
        <v>1894</v>
      </c>
      <c r="L855" s="125" t="s">
        <v>3218</v>
      </c>
      <c r="M855" s="564">
        <f>IF(ISERROR(VLOOKUP($B855,ESTR_PREC!$A$1:$M$6000,6,FALSE))=TRUE,0,VLOOKUP($B855,ESTR_PREC!$A$1:$M$6000,6,FALSE))</f>
        <v>0</v>
      </c>
      <c r="N855" s="225"/>
      <c r="O855" s="560">
        <f t="shared" si="22"/>
        <v>0</v>
      </c>
      <c r="Q855" s="225"/>
      <c r="R855" s="499"/>
      <c r="S855" s="225"/>
      <c r="T855" s="225"/>
      <c r="U855" s="265"/>
      <c r="V855" s="225"/>
      <c r="W855" s="225"/>
      <c r="X855" s="499"/>
    </row>
    <row r="856" spans="2:24">
      <c r="B856" s="127" t="s">
        <v>1897</v>
      </c>
      <c r="C856" s="127" t="s">
        <v>4468</v>
      </c>
      <c r="D856" s="127"/>
      <c r="E856" s="127"/>
      <c r="F856" s="127"/>
      <c r="G856" s="127"/>
      <c r="H856" s="127"/>
      <c r="I856" s="127"/>
      <c r="J856" s="127"/>
      <c r="K856" s="304" t="s">
        <v>1898</v>
      </c>
      <c r="L856" s="125" t="s">
        <v>3218</v>
      </c>
      <c r="M856" s="564">
        <f>IF(ISERROR(VLOOKUP($B856,ESTR_PREC!$A$1:$M$6000,6,FALSE))=TRUE,0,VLOOKUP($B856,ESTR_PREC!$A$1:$M$6000,6,FALSE))</f>
        <v>0</v>
      </c>
      <c r="N856" s="225"/>
      <c r="O856" s="560">
        <f t="shared" si="22"/>
        <v>0</v>
      </c>
      <c r="Q856" s="225"/>
      <c r="R856" s="499"/>
      <c r="S856" s="225"/>
      <c r="T856" s="225"/>
      <c r="U856" s="265"/>
      <c r="V856" s="225"/>
      <c r="W856" s="225"/>
      <c r="X856" s="499"/>
    </row>
    <row r="857" spans="2:24">
      <c r="B857" s="127" t="s">
        <v>1899</v>
      </c>
      <c r="C857" s="127" t="s">
        <v>3888</v>
      </c>
      <c r="D857" s="127"/>
      <c r="E857" s="127"/>
      <c r="F857" s="127"/>
      <c r="G857" s="127"/>
      <c r="H857" s="127"/>
      <c r="I857" s="127"/>
      <c r="J857" s="127"/>
      <c r="K857" s="183" t="s">
        <v>1901</v>
      </c>
      <c r="L857" s="125" t="s">
        <v>3218</v>
      </c>
      <c r="M857" s="564">
        <f>IF(ISERROR(VLOOKUP($B857,ESTR_PREC!$A$1:$M$6000,6,FALSE))=TRUE,0,VLOOKUP($B857,ESTR_PREC!$A$1:$M$6000,6,FALSE))</f>
        <v>0</v>
      </c>
      <c r="N857" s="225"/>
      <c r="O857" s="560">
        <f t="shared" si="22"/>
        <v>0</v>
      </c>
      <c r="Q857" s="225">
        <v>9</v>
      </c>
      <c r="R857" s="499"/>
      <c r="S857" s="225"/>
      <c r="T857" s="225"/>
      <c r="U857" s="265"/>
      <c r="V857" s="225"/>
      <c r="W857" s="225"/>
      <c r="X857" s="499"/>
    </row>
    <row r="858" spans="2:24">
      <c r="B858" s="127" t="s">
        <v>1902</v>
      </c>
      <c r="C858" s="127" t="s">
        <v>3889</v>
      </c>
      <c r="D858" s="127"/>
      <c r="E858" s="127"/>
      <c r="F858" s="127"/>
      <c r="G858" s="127"/>
      <c r="H858" s="127"/>
      <c r="I858" s="127"/>
      <c r="J858" s="127"/>
      <c r="K858" s="183" t="s">
        <v>1904</v>
      </c>
      <c r="L858" s="125" t="s">
        <v>3218</v>
      </c>
      <c r="M858" s="564">
        <f>IF(ISERROR(VLOOKUP($B858,ESTR_PREC!$A$1:$M$6000,6,FALSE))=TRUE,0,VLOOKUP($B858,ESTR_PREC!$A$1:$M$6000,6,FALSE))</f>
        <v>0</v>
      </c>
      <c r="N858" s="225"/>
      <c r="O858" s="560">
        <f t="shared" si="22"/>
        <v>0</v>
      </c>
      <c r="Q858" s="225"/>
      <c r="R858" s="499"/>
      <c r="S858" s="225"/>
      <c r="T858" s="225"/>
      <c r="U858" s="265"/>
      <c r="V858" s="225"/>
      <c r="W858" s="225"/>
      <c r="X858" s="499"/>
    </row>
    <row r="859" spans="2:24">
      <c r="B859" s="127" t="s">
        <v>1905</v>
      </c>
      <c r="C859" s="127" t="s">
        <v>3890</v>
      </c>
      <c r="D859" s="127"/>
      <c r="E859" s="127"/>
      <c r="F859" s="127"/>
      <c r="G859" s="127"/>
      <c r="H859" s="127"/>
      <c r="I859" s="127"/>
      <c r="J859" s="127"/>
      <c r="K859" s="183" t="s">
        <v>1907</v>
      </c>
      <c r="L859" s="125" t="s">
        <v>3218</v>
      </c>
      <c r="M859" s="564">
        <f>IF(ISERROR(VLOOKUP($B859,ESTR_PREC!$A$1:$M$6000,6,FALSE))=TRUE,0,VLOOKUP($B859,ESTR_PREC!$A$1:$M$6000,6,FALSE))</f>
        <v>0</v>
      </c>
      <c r="N859" s="225"/>
      <c r="O859" s="560">
        <f t="shared" si="22"/>
        <v>0</v>
      </c>
      <c r="Q859" s="225"/>
      <c r="R859" s="499"/>
      <c r="S859" s="225"/>
      <c r="T859" s="225"/>
      <c r="U859" s="265"/>
      <c r="V859" s="225"/>
      <c r="W859" s="225"/>
      <c r="X859" s="499"/>
    </row>
    <row r="860" spans="2:24" ht="15.75" thickBot="1">
      <c r="B860" s="130" t="s">
        <v>1908</v>
      </c>
      <c r="C860" s="130" t="s">
        <v>3891</v>
      </c>
      <c r="D860" s="130"/>
      <c r="E860" s="130"/>
      <c r="F860" s="130"/>
      <c r="G860" s="130"/>
      <c r="H860" s="130"/>
      <c r="I860" s="130"/>
      <c r="J860" s="130"/>
      <c r="K860" s="166" t="s">
        <v>1910</v>
      </c>
      <c r="L860" s="132" t="s">
        <v>3218</v>
      </c>
      <c r="M860" s="564">
        <f>IF(ISERROR(VLOOKUP($B860,ESTR_PREC!$A$1:$M$6000,6,FALSE))=TRUE,0,VLOOKUP($B860,ESTR_PREC!$A$1:$M$6000,6,FALSE))</f>
        <v>0</v>
      </c>
      <c r="N860" s="225"/>
      <c r="O860" s="560">
        <f t="shared" si="22"/>
        <v>0</v>
      </c>
      <c r="Q860" s="225"/>
      <c r="R860" s="499"/>
      <c r="S860" s="225"/>
      <c r="T860" s="225"/>
      <c r="U860" s="265"/>
      <c r="V860" s="225"/>
      <c r="W860" s="225"/>
      <c r="X860" s="499"/>
    </row>
    <row r="861" spans="2:24" ht="15.75">
      <c r="K861" s="527"/>
      <c r="L861" s="528"/>
      <c r="M861" s="192"/>
      <c r="N861" s="192"/>
      <c r="O861" s="192"/>
      <c r="Q861" s="192"/>
      <c r="R861" s="192"/>
      <c r="S861" s="192"/>
      <c r="T861" s="192"/>
      <c r="U861" s="265"/>
      <c r="V861" s="192"/>
      <c r="W861" s="192"/>
      <c r="X861" s="192"/>
    </row>
    <row r="862" spans="2:24" ht="15.75" thickBot="1">
      <c r="K862" s="547"/>
      <c r="L862" s="532"/>
      <c r="M862" s="499"/>
      <c r="N862" s="517"/>
      <c r="O862" s="517"/>
      <c r="Q862" s="517"/>
      <c r="R862" s="499"/>
      <c r="S862" s="499"/>
      <c r="T862" s="499"/>
      <c r="U862" s="265"/>
      <c r="V862" s="499"/>
      <c r="W862" s="499"/>
      <c r="X862" s="499"/>
    </row>
    <row r="863" spans="2:24" ht="64.5" thickBot="1">
      <c r="K863" s="529"/>
      <c r="L863" s="465"/>
      <c r="M863" s="1146" t="str">
        <f>+$M$10</f>
        <v>Valore netto al 31/12/2017</v>
      </c>
      <c r="N863" s="810" t="str">
        <f>N$10</f>
        <v>Valore netto al 31/12/2018</v>
      </c>
      <c r="O863" s="810" t="s">
        <v>4064</v>
      </c>
      <c r="P863" s="806"/>
      <c r="Q863" s="810" t="str">
        <f>Q$10</f>
        <v>Prechiusura al ° trimestre 2018</v>
      </c>
      <c r="R863" s="681"/>
      <c r="S863" s="1145" t="str">
        <f>S$330</f>
        <v>Costi da utilizzo contributi 2018</v>
      </c>
      <c r="T863" s="1143" t="str">
        <f>T$330</f>
        <v>Costi da utilizzo contributi DI CUI SOCIO-SAN</v>
      </c>
      <c r="U863" s="1144"/>
      <c r="V863" s="1142" t="str">
        <f>V$330</f>
        <v>Costi da contributi 2018</v>
      </c>
      <c r="W863" s="1143" t="str">
        <f>W$330</f>
        <v>Costi da contributi DI CUI SOCIO-SAN</v>
      </c>
      <c r="X863" s="681"/>
    </row>
    <row r="864" spans="2:24" ht="17.25" thickTop="1" thickBot="1">
      <c r="B864" s="112" t="s">
        <v>1911</v>
      </c>
      <c r="C864" s="112" t="s">
        <v>3892</v>
      </c>
      <c r="D864" s="112"/>
      <c r="E864" s="112"/>
      <c r="F864" s="112"/>
      <c r="G864" s="112"/>
      <c r="H864" s="112"/>
      <c r="I864" s="112"/>
      <c r="J864" s="112"/>
      <c r="K864" s="321" t="s">
        <v>1912</v>
      </c>
      <c r="L864" s="187" t="s">
        <v>3218</v>
      </c>
      <c r="M864" s="188">
        <f>+M867+M977+M1051+M1125</f>
        <v>0</v>
      </c>
      <c r="N864" s="775">
        <f>+N867+N977+N1051+N1125</f>
        <v>0</v>
      </c>
      <c r="O864" s="775">
        <f>+N864-M864</f>
        <v>0</v>
      </c>
      <c r="Q864" s="775">
        <f>+Q867+Q977+Q1051+Q1125</f>
        <v>5611</v>
      </c>
      <c r="R864" s="518"/>
      <c r="S864" s="188">
        <f>+S867+S977+S1051+S1125</f>
        <v>0</v>
      </c>
      <c r="T864" s="188">
        <f>+T867+T977+T1051+T1125</f>
        <v>0</v>
      </c>
      <c r="U864" s="265"/>
      <c r="V864" s="188">
        <f>+V867+V977+V1051+V1125</f>
        <v>0</v>
      </c>
      <c r="W864" s="188">
        <f>+W867+W977+W1051+W1125</f>
        <v>0</v>
      </c>
      <c r="X864" s="518"/>
    </row>
    <row r="865" spans="2:24" ht="16.5" thickTop="1">
      <c r="K865" s="539"/>
      <c r="L865" s="528"/>
      <c r="M865" s="518"/>
      <c r="N865" s="515"/>
      <c r="O865" s="515"/>
      <c r="Q865" s="515"/>
      <c r="R865" s="518"/>
      <c r="S865" s="518"/>
      <c r="T865" s="518"/>
      <c r="U865" s="265"/>
      <c r="V865" s="518"/>
      <c r="W865" s="518"/>
      <c r="X865" s="518"/>
    </row>
    <row r="866" spans="2:24" ht="15.75" thickBot="1">
      <c r="M866" s="265"/>
      <c r="N866" s="379"/>
      <c r="Q866" s="379"/>
      <c r="R866" s="501"/>
      <c r="U866" s="265"/>
      <c r="X866" s="501"/>
    </row>
    <row r="867" spans="2:24" ht="17.25" thickTop="1" thickBot="1">
      <c r="B867" s="152" t="s">
        <v>1913</v>
      </c>
      <c r="C867" s="247" t="s">
        <v>3893</v>
      </c>
      <c r="D867" s="248"/>
      <c r="E867" s="103"/>
      <c r="F867" s="248"/>
      <c r="G867" s="103"/>
      <c r="H867" s="248"/>
      <c r="I867" s="248"/>
      <c r="J867" s="248"/>
      <c r="K867" s="153" t="s">
        <v>1914</v>
      </c>
      <c r="L867" s="105" t="s">
        <v>3218</v>
      </c>
      <c r="M867" s="154">
        <f>SUM(M870:M974)</f>
        <v>0</v>
      </c>
      <c r="N867" s="154">
        <f>SUM(N870:N974)</f>
        <v>0</v>
      </c>
      <c r="O867" s="778">
        <f>+N867-M867</f>
        <v>0</v>
      </c>
      <c r="Q867" s="154">
        <f>SUM(Q870:Q974)</f>
        <v>3260</v>
      </c>
      <c r="R867" s="519"/>
      <c r="S867" s="154">
        <f>SUM(S870:S974)</f>
        <v>0</v>
      </c>
      <c r="T867" s="154">
        <f>SUM(T870:T974)</f>
        <v>0</v>
      </c>
      <c r="U867" s="265"/>
      <c r="V867" s="154">
        <f>SUM(V870:V974)</f>
        <v>0</v>
      </c>
      <c r="W867" s="154">
        <f>SUM(W870:W974)</f>
        <v>0</v>
      </c>
      <c r="X867" s="519"/>
    </row>
    <row r="868" spans="2:24" ht="9" customHeight="1" thickTop="1" thickBot="1">
      <c r="K868" s="540"/>
      <c r="M868" s="265"/>
      <c r="N868" s="379"/>
      <c r="Q868" s="379"/>
      <c r="R868" s="501"/>
      <c r="U868" s="265"/>
      <c r="X868" s="501"/>
    </row>
    <row r="869" spans="2:24" ht="64.5" thickBot="1">
      <c r="B869" s="102" t="s">
        <v>3221</v>
      </c>
      <c r="C869" s="245" t="s">
        <v>48</v>
      </c>
      <c r="D869" s="245"/>
      <c r="E869" s="246"/>
      <c r="F869" s="246"/>
      <c r="G869" s="246"/>
      <c r="H869" s="246"/>
      <c r="I869" s="246"/>
      <c r="J869" s="246"/>
      <c r="K869" s="322" t="s">
        <v>3894</v>
      </c>
      <c r="L869" s="135"/>
      <c r="M869" s="328" t="str">
        <f>+$M$10</f>
        <v>Valore netto al 31/12/2017</v>
      </c>
      <c r="N869" s="779" t="str">
        <f>N$10</f>
        <v>Valore netto al 31/12/2018</v>
      </c>
      <c r="O869" s="779" t="s">
        <v>4064</v>
      </c>
      <c r="P869" s="806"/>
      <c r="Q869" s="779" t="str">
        <f>Q$10</f>
        <v>Prechiusura al ° trimestre 2018</v>
      </c>
      <c r="R869" s="681"/>
      <c r="S869" s="1145" t="str">
        <f>S$330</f>
        <v>Costi da utilizzo contributi 2018</v>
      </c>
      <c r="T869" s="1143" t="str">
        <f>T$330</f>
        <v>Costi da utilizzo contributi DI CUI SOCIO-SAN</v>
      </c>
      <c r="U869" s="1144"/>
      <c r="V869" s="1142" t="str">
        <f>V$330</f>
        <v>Costi da contributi 2018</v>
      </c>
      <c r="W869" s="1143" t="str">
        <f>W$330</f>
        <v>Costi da contributi DI CUI SOCIO-SAN</v>
      </c>
      <c r="X869" s="681"/>
    </row>
    <row r="870" spans="2:24" ht="25.5">
      <c r="B870" s="127" t="s">
        <v>1915</v>
      </c>
      <c r="C870" s="127" t="s">
        <v>3895</v>
      </c>
      <c r="D870" s="127"/>
      <c r="E870" s="127"/>
      <c r="F870" s="127"/>
      <c r="G870" s="127"/>
      <c r="H870" s="127"/>
      <c r="I870" s="127"/>
      <c r="J870" s="127"/>
      <c r="K870" s="23" t="s">
        <v>1920</v>
      </c>
      <c r="L870" s="125" t="s">
        <v>3218</v>
      </c>
      <c r="M870" s="564">
        <f>IF(ISERROR(VLOOKUP($B870,ESTR_PREC!$A$1:$M$6000,6,FALSE))=TRUE,0,VLOOKUP($B870,ESTR_PREC!$A$1:$M$6000,6,FALSE))</f>
        <v>0</v>
      </c>
      <c r="N870" s="225"/>
      <c r="O870" s="560">
        <f t="shared" ref="O870:O876" si="23">+N870-M870</f>
        <v>0</v>
      </c>
      <c r="Q870" s="225">
        <v>382</v>
      </c>
      <c r="R870" s="499"/>
      <c r="S870" s="225"/>
      <c r="T870" s="225"/>
      <c r="U870" s="265"/>
      <c r="V870" s="225"/>
      <c r="W870" s="225"/>
      <c r="X870" s="499"/>
    </row>
    <row r="871" spans="2:24" ht="25.5">
      <c r="B871" s="127" t="s">
        <v>1921</v>
      </c>
      <c r="C871" s="127" t="s">
        <v>3896</v>
      </c>
      <c r="D871" s="127"/>
      <c r="E871" s="127"/>
      <c r="F871" s="127"/>
      <c r="G871" s="127"/>
      <c r="H871" s="127"/>
      <c r="I871" s="127"/>
      <c r="J871" s="127"/>
      <c r="K871" s="23" t="s">
        <v>1922</v>
      </c>
      <c r="L871" s="125" t="s">
        <v>3218</v>
      </c>
      <c r="M871" s="564">
        <f>IF(ISERROR(VLOOKUP($B871,ESTR_PREC!$A$1:$M$6000,6,FALSE))=TRUE,0,VLOOKUP($B871,ESTR_PREC!$A$1:$M$6000,6,FALSE))</f>
        <v>0</v>
      </c>
      <c r="N871" s="225"/>
      <c r="O871" s="560">
        <f t="shared" si="23"/>
        <v>0</v>
      </c>
      <c r="Q871" s="225">
        <v>0</v>
      </c>
      <c r="R871" s="499"/>
      <c r="S871" s="225"/>
      <c r="T871" s="225"/>
      <c r="U871" s="265"/>
      <c r="V871" s="225"/>
      <c r="W871" s="225"/>
      <c r="X871" s="499"/>
    </row>
    <row r="872" spans="2:24" ht="25.5">
      <c r="B872" s="363" t="s">
        <v>1923</v>
      </c>
      <c r="C872" s="364" t="s">
        <v>3897</v>
      </c>
      <c r="D872" s="365"/>
      <c r="E872" s="365"/>
      <c r="F872" s="365"/>
      <c r="G872" s="365"/>
      <c r="H872" s="365"/>
      <c r="I872" s="365"/>
      <c r="J872" s="365"/>
      <c r="K872" s="366" t="s">
        <v>1924</v>
      </c>
      <c r="L872" s="367" t="s">
        <v>3218</v>
      </c>
      <c r="M872" s="564">
        <f>IF(ISERROR(VLOOKUP($B872,ESTR_PREC!$A$1:$M$6000,6,FALSE))=TRUE,0,VLOOKUP($B872,ESTR_PREC!$A$1:$M$6000,6,FALSE))</f>
        <v>0</v>
      </c>
      <c r="N872" s="225"/>
      <c r="O872" s="560">
        <f t="shared" si="23"/>
        <v>0</v>
      </c>
      <c r="Q872" s="225">
        <v>198</v>
      </c>
      <c r="R872" s="499"/>
      <c r="S872" s="225"/>
      <c r="T872" s="225"/>
      <c r="U872" s="265"/>
      <c r="V872" s="225"/>
      <c r="W872" s="225"/>
      <c r="X872" s="499"/>
    </row>
    <row r="873" spans="2:24" ht="25.5">
      <c r="B873" s="127" t="s">
        <v>1925</v>
      </c>
      <c r="C873" s="127" t="s">
        <v>3898</v>
      </c>
      <c r="D873" s="127"/>
      <c r="E873" s="127"/>
      <c r="F873" s="127"/>
      <c r="G873" s="127"/>
      <c r="H873" s="127"/>
      <c r="I873" s="127"/>
      <c r="J873" s="127"/>
      <c r="K873" s="23" t="s">
        <v>1926</v>
      </c>
      <c r="L873" s="125" t="s">
        <v>3218</v>
      </c>
      <c r="M873" s="564">
        <f>IF(ISERROR(VLOOKUP($B873,ESTR_PREC!$A$1:$M$6000,6,FALSE))=TRUE,0,VLOOKUP($B873,ESTR_PREC!$A$1:$M$6000,6,FALSE))</f>
        <v>0</v>
      </c>
      <c r="N873" s="225"/>
      <c r="O873" s="560">
        <f t="shared" si="23"/>
        <v>0</v>
      </c>
      <c r="Q873" s="225">
        <v>121</v>
      </c>
      <c r="R873" s="499"/>
      <c r="S873" s="225"/>
      <c r="T873" s="225"/>
      <c r="U873" s="265"/>
      <c r="V873" s="225"/>
      <c r="W873" s="225"/>
      <c r="X873" s="499"/>
    </row>
    <row r="874" spans="2:24" ht="25.5">
      <c r="B874" s="127" t="s">
        <v>1927</v>
      </c>
      <c r="C874" s="127" t="s">
        <v>3899</v>
      </c>
      <c r="D874" s="127"/>
      <c r="E874" s="127"/>
      <c r="F874" s="127"/>
      <c r="G874" s="127"/>
      <c r="H874" s="127"/>
      <c r="I874" s="127"/>
      <c r="J874" s="127"/>
      <c r="K874" s="23" t="s">
        <v>1928</v>
      </c>
      <c r="L874" s="125" t="s">
        <v>3218</v>
      </c>
      <c r="M874" s="564">
        <f>IF(ISERROR(VLOOKUP($B874,ESTR_PREC!$A$1:$M$6000,6,FALSE))=TRUE,0,VLOOKUP($B874,ESTR_PREC!$A$1:$M$6000,6,FALSE))</f>
        <v>0</v>
      </c>
      <c r="N874" s="225"/>
      <c r="O874" s="560">
        <f t="shared" si="23"/>
        <v>0</v>
      </c>
      <c r="Q874" s="225">
        <v>0</v>
      </c>
      <c r="R874" s="499"/>
      <c r="S874" s="225"/>
      <c r="T874" s="225"/>
      <c r="U874" s="265"/>
      <c r="V874" s="225"/>
      <c r="W874" s="225"/>
      <c r="X874" s="499"/>
    </row>
    <row r="875" spans="2:24" ht="25.5">
      <c r="B875" s="127" t="s">
        <v>1929</v>
      </c>
      <c r="C875" s="127" t="s">
        <v>3900</v>
      </c>
      <c r="D875" s="127"/>
      <c r="E875" s="127"/>
      <c r="F875" s="127"/>
      <c r="G875" s="127"/>
      <c r="H875" s="127"/>
      <c r="I875" s="127"/>
      <c r="J875" s="127"/>
      <c r="K875" s="23" t="s">
        <v>1930</v>
      </c>
      <c r="L875" s="125" t="s">
        <v>3218</v>
      </c>
      <c r="M875" s="564">
        <f>IF(ISERROR(VLOOKUP($B875,ESTR_PREC!$A$1:$M$6000,6,FALSE))=TRUE,0,VLOOKUP($B875,ESTR_PREC!$A$1:$M$6000,6,FALSE))</f>
        <v>0</v>
      </c>
      <c r="N875" s="225"/>
      <c r="O875" s="560">
        <f t="shared" si="23"/>
        <v>0</v>
      </c>
      <c r="Q875" s="225">
        <v>17</v>
      </c>
      <c r="R875" s="499"/>
      <c r="S875" s="225"/>
      <c r="T875" s="225"/>
      <c r="U875" s="265"/>
      <c r="V875" s="225"/>
      <c r="W875" s="225"/>
      <c r="X875" s="499"/>
    </row>
    <row r="876" spans="2:24" ht="25.5">
      <c r="B876" s="127" t="s">
        <v>1931</v>
      </c>
      <c r="C876" s="127" t="s">
        <v>3901</v>
      </c>
      <c r="D876" s="127"/>
      <c r="E876" s="127"/>
      <c r="F876" s="127"/>
      <c r="G876" s="127"/>
      <c r="H876" s="127"/>
      <c r="I876" s="127"/>
      <c r="J876" s="127"/>
      <c r="K876" s="23" t="s">
        <v>3902</v>
      </c>
      <c r="L876" s="125" t="s">
        <v>3218</v>
      </c>
      <c r="M876" s="564">
        <f>IF(ISERROR(VLOOKUP($B876,ESTR_PREC!$A$1:$M$6000,6,FALSE))=TRUE,0,VLOOKUP($B876,ESTR_PREC!$A$1:$M$6000,6,FALSE))</f>
        <v>0</v>
      </c>
      <c r="N876" s="225"/>
      <c r="O876" s="560">
        <f t="shared" si="23"/>
        <v>0</v>
      </c>
      <c r="Q876" s="225">
        <v>11</v>
      </c>
      <c r="R876" s="499"/>
      <c r="S876" s="225"/>
      <c r="T876" s="225"/>
      <c r="U876" s="265"/>
      <c r="V876" s="225"/>
      <c r="W876" s="225"/>
      <c r="X876" s="499"/>
    </row>
    <row r="877" spans="2:24" ht="25.5" hidden="1" customHeight="1">
      <c r="B877" s="879" t="s">
        <v>1933</v>
      </c>
      <c r="C877" s="879" t="s">
        <v>3903</v>
      </c>
      <c r="D877" s="879"/>
      <c r="E877" s="879"/>
      <c r="F877" s="879"/>
      <c r="G877" s="879"/>
      <c r="H877" s="879"/>
      <c r="I877" s="879"/>
      <c r="J877" s="879"/>
      <c r="K877" s="905" t="s">
        <v>1934</v>
      </c>
      <c r="L877" s="882" t="s">
        <v>3218</v>
      </c>
      <c r="M877" s="815"/>
      <c r="N877" s="343"/>
      <c r="O877" s="815"/>
      <c r="Q877" s="343"/>
      <c r="R877" s="499"/>
      <c r="S877" s="815"/>
      <c r="T877" s="815"/>
      <c r="U877" s="265"/>
      <c r="V877" s="815"/>
      <c r="W877" s="815"/>
      <c r="X877" s="499"/>
    </row>
    <row r="878" spans="2:24" ht="25.5">
      <c r="B878" s="127" t="s">
        <v>1935</v>
      </c>
      <c r="C878" s="127" t="s">
        <v>3904</v>
      </c>
      <c r="D878" s="127"/>
      <c r="E878" s="127"/>
      <c r="F878" s="127"/>
      <c r="G878" s="127"/>
      <c r="H878" s="127"/>
      <c r="I878" s="127"/>
      <c r="J878" s="127"/>
      <c r="K878" s="23" t="s">
        <v>1936</v>
      </c>
      <c r="L878" s="125" t="s">
        <v>3218</v>
      </c>
      <c r="M878" s="564">
        <f>IF(ISERROR(VLOOKUP($B878,ESTR_PREC!$A$1:$M$6000,6,FALSE))=TRUE,0,VLOOKUP($B878,ESTR_PREC!$A$1:$M$6000,6,FALSE))</f>
        <v>0</v>
      </c>
      <c r="N878" s="225"/>
      <c r="O878" s="560">
        <f>+N878-M878</f>
        <v>0</v>
      </c>
      <c r="Q878" s="225">
        <v>201</v>
      </c>
      <c r="R878" s="499"/>
      <c r="S878" s="225"/>
      <c r="T878" s="225"/>
      <c r="U878" s="265"/>
      <c r="V878" s="225"/>
      <c r="W878" s="225"/>
      <c r="X878" s="499"/>
    </row>
    <row r="879" spans="2:24" ht="25.5">
      <c r="B879" s="127" t="s">
        <v>1937</v>
      </c>
      <c r="C879" s="127" t="s">
        <v>3905</v>
      </c>
      <c r="D879" s="127"/>
      <c r="E879" s="127"/>
      <c r="F879" s="127"/>
      <c r="G879" s="127"/>
      <c r="H879" s="127"/>
      <c r="I879" s="127"/>
      <c r="J879" s="127"/>
      <c r="K879" s="23" t="s">
        <v>1938</v>
      </c>
      <c r="L879" s="125" t="s">
        <v>3218</v>
      </c>
      <c r="M879" s="564">
        <f>IF(ISERROR(VLOOKUP($B879,ESTR_PREC!$A$1:$M$6000,6,FALSE))=TRUE,0,VLOOKUP($B879,ESTR_PREC!$A$1:$M$6000,6,FALSE))</f>
        <v>0</v>
      </c>
      <c r="N879" s="225"/>
      <c r="O879" s="560">
        <f>+N879-M879</f>
        <v>0</v>
      </c>
      <c r="Q879" s="225"/>
      <c r="R879" s="499"/>
      <c r="S879" s="225"/>
      <c r="T879" s="225"/>
      <c r="U879" s="265"/>
      <c r="V879" s="225"/>
      <c r="W879" s="225"/>
      <c r="X879" s="499"/>
    </row>
    <row r="880" spans="2:24" ht="25.5" hidden="1" customHeight="1">
      <c r="B880" s="879" t="s">
        <v>1939</v>
      </c>
      <c r="C880" s="879" t="s">
        <v>3906</v>
      </c>
      <c r="D880" s="879"/>
      <c r="E880" s="879"/>
      <c r="F880" s="879"/>
      <c r="G880" s="879"/>
      <c r="H880" s="879"/>
      <c r="I880" s="879"/>
      <c r="J880" s="879"/>
      <c r="K880" s="905" t="s">
        <v>1940</v>
      </c>
      <c r="L880" s="882" t="s">
        <v>3218</v>
      </c>
      <c r="M880" s="815"/>
      <c r="N880" s="343"/>
      <c r="O880" s="815"/>
      <c r="Q880" s="343"/>
      <c r="R880" s="499"/>
      <c r="S880" s="815"/>
      <c r="T880" s="815"/>
      <c r="U880" s="265"/>
      <c r="V880" s="815"/>
      <c r="W880" s="815"/>
      <c r="X880" s="499"/>
    </row>
    <row r="881" spans="2:24" ht="25.5">
      <c r="B881" s="127" t="s">
        <v>1941</v>
      </c>
      <c r="C881" s="127" t="s">
        <v>3907</v>
      </c>
      <c r="D881" s="127"/>
      <c r="E881" s="127"/>
      <c r="F881" s="127"/>
      <c r="G881" s="127"/>
      <c r="H881" s="127"/>
      <c r="I881" s="127"/>
      <c r="J881" s="127"/>
      <c r="K881" s="23" t="s">
        <v>1942</v>
      </c>
      <c r="L881" s="125" t="s">
        <v>3218</v>
      </c>
      <c r="M881" s="564">
        <f>IF(ISERROR(VLOOKUP($B881,ESTR_PREC!$A$1:$M$6000,6,FALSE))=TRUE,0,VLOOKUP($B881,ESTR_PREC!$A$1:$M$6000,6,FALSE))</f>
        <v>0</v>
      </c>
      <c r="N881" s="225"/>
      <c r="O881" s="560">
        <f t="shared" ref="O881:O888" si="24">+N881-M881</f>
        <v>0</v>
      </c>
      <c r="Q881" s="225"/>
      <c r="R881" s="499"/>
      <c r="S881" s="225"/>
      <c r="T881" s="225"/>
      <c r="U881" s="265"/>
      <c r="V881" s="225"/>
      <c r="W881" s="225"/>
      <c r="X881" s="499"/>
    </row>
    <row r="882" spans="2:24" ht="25.5">
      <c r="B882" s="127" t="s">
        <v>1943</v>
      </c>
      <c r="C882" s="127" t="s">
        <v>4469</v>
      </c>
      <c r="D882" s="127"/>
      <c r="E882" s="127"/>
      <c r="F882" s="127"/>
      <c r="G882" s="127"/>
      <c r="H882" s="127"/>
      <c r="I882" s="127"/>
      <c r="J882" s="127"/>
      <c r="K882" s="304" t="s">
        <v>1945</v>
      </c>
      <c r="L882" s="125" t="s">
        <v>3218</v>
      </c>
      <c r="M882" s="564">
        <f>IF(ISERROR(VLOOKUP($B882,ESTR_PREC!$A$1:$M$6000,6,FALSE))=TRUE,0,VLOOKUP($B882,ESTR_PREC!$A$1:$M$6000,6,FALSE))</f>
        <v>0</v>
      </c>
      <c r="N882" s="225"/>
      <c r="O882" s="560">
        <f t="shared" si="24"/>
        <v>0</v>
      </c>
      <c r="Q882" s="225">
        <v>37</v>
      </c>
      <c r="R882" s="499"/>
      <c r="S882" s="225"/>
      <c r="T882" s="225"/>
      <c r="U882" s="265"/>
      <c r="V882" s="225"/>
      <c r="W882" s="225"/>
      <c r="X882" s="499"/>
    </row>
    <row r="883" spans="2:24" ht="25.5">
      <c r="B883" s="127" t="s">
        <v>1946</v>
      </c>
      <c r="C883" s="127" t="s">
        <v>4470</v>
      </c>
      <c r="D883" s="127"/>
      <c r="E883" s="127"/>
      <c r="F883" s="127"/>
      <c r="G883" s="127"/>
      <c r="H883" s="127"/>
      <c r="I883" s="127"/>
      <c r="J883" s="127"/>
      <c r="K883" s="304" t="s">
        <v>1947</v>
      </c>
      <c r="L883" s="125" t="s">
        <v>3218</v>
      </c>
      <c r="M883" s="564">
        <f>IF(ISERROR(VLOOKUP($B883,ESTR_PREC!$A$1:$M$6000,6,FALSE))=TRUE,0,VLOOKUP($B883,ESTR_PREC!$A$1:$M$6000,6,FALSE))</f>
        <v>0</v>
      </c>
      <c r="N883" s="225"/>
      <c r="O883" s="560">
        <f t="shared" si="24"/>
        <v>0</v>
      </c>
      <c r="Q883" s="225">
        <v>0</v>
      </c>
      <c r="R883" s="499"/>
      <c r="S883" s="225"/>
      <c r="T883" s="225"/>
      <c r="U883" s="265"/>
      <c r="V883" s="225"/>
      <c r="W883" s="225"/>
      <c r="X883" s="499"/>
    </row>
    <row r="884" spans="2:24" ht="25.5">
      <c r="B884" s="239" t="s">
        <v>1948</v>
      </c>
      <c r="C884" s="124" t="s">
        <v>3908</v>
      </c>
      <c r="D884" s="365"/>
      <c r="E884" s="365"/>
      <c r="F884" s="365"/>
      <c r="G884" s="365"/>
      <c r="H884" s="365"/>
      <c r="I884" s="365"/>
      <c r="J884" s="365"/>
      <c r="K884" s="368" t="s">
        <v>1949</v>
      </c>
      <c r="L884" s="367" t="s">
        <v>3218</v>
      </c>
      <c r="M884" s="564">
        <f>IF(ISERROR(VLOOKUP($B884,ESTR_PREC!$A$1:$M$6000,6,FALSE))=TRUE,0,VLOOKUP($B884,ESTR_PREC!$A$1:$M$6000,6,FALSE))</f>
        <v>0</v>
      </c>
      <c r="N884" s="225"/>
      <c r="O884" s="560">
        <f t="shared" si="24"/>
        <v>0</v>
      </c>
      <c r="Q884" s="225">
        <v>7</v>
      </c>
      <c r="R884" s="499"/>
      <c r="S884" s="225"/>
      <c r="T884" s="225"/>
      <c r="U884" s="265"/>
      <c r="V884" s="225"/>
      <c r="W884" s="225"/>
      <c r="X884" s="499"/>
    </row>
    <row r="885" spans="2:24" ht="25.5">
      <c r="B885" s="127" t="s">
        <v>1950</v>
      </c>
      <c r="C885" s="127" t="s">
        <v>4471</v>
      </c>
      <c r="D885" s="127"/>
      <c r="E885" s="127"/>
      <c r="F885" s="127"/>
      <c r="G885" s="127"/>
      <c r="H885" s="127"/>
      <c r="I885" s="127"/>
      <c r="J885" s="127"/>
      <c r="K885" s="304" t="s">
        <v>1951</v>
      </c>
      <c r="L885" s="125" t="s">
        <v>3218</v>
      </c>
      <c r="M885" s="564">
        <f>IF(ISERROR(VLOOKUP($B885,ESTR_PREC!$A$1:$M$6000,6,FALSE))=TRUE,0,VLOOKUP($B885,ESTR_PREC!$A$1:$M$6000,6,FALSE))</f>
        <v>0</v>
      </c>
      <c r="N885" s="225"/>
      <c r="O885" s="560">
        <f t="shared" si="24"/>
        <v>0</v>
      </c>
      <c r="Q885" s="225">
        <v>3</v>
      </c>
      <c r="R885" s="499"/>
      <c r="S885" s="225"/>
      <c r="T885" s="225"/>
      <c r="U885" s="265"/>
      <c r="V885" s="225"/>
      <c r="W885" s="225"/>
      <c r="X885" s="499"/>
    </row>
    <row r="886" spans="2:24" ht="25.5">
      <c r="B886" s="127" t="s">
        <v>1952</v>
      </c>
      <c r="C886" s="127" t="s">
        <v>4472</v>
      </c>
      <c r="D886" s="127"/>
      <c r="E886" s="127"/>
      <c r="F886" s="127"/>
      <c r="G886" s="127"/>
      <c r="H886" s="127"/>
      <c r="I886" s="127"/>
      <c r="J886" s="127"/>
      <c r="K886" s="304" t="s">
        <v>1953</v>
      </c>
      <c r="L886" s="125" t="s">
        <v>3218</v>
      </c>
      <c r="M886" s="564">
        <f>IF(ISERROR(VLOOKUP($B886,ESTR_PREC!$A$1:$M$6000,6,FALSE))=TRUE,0,VLOOKUP($B886,ESTR_PREC!$A$1:$M$6000,6,FALSE))</f>
        <v>0</v>
      </c>
      <c r="N886" s="225"/>
      <c r="O886" s="560">
        <f t="shared" si="24"/>
        <v>0</v>
      </c>
      <c r="Q886" s="225">
        <v>0</v>
      </c>
      <c r="R886" s="499"/>
      <c r="S886" s="225"/>
      <c r="T886" s="225"/>
      <c r="U886" s="265"/>
      <c r="V886" s="225"/>
      <c r="W886" s="225"/>
      <c r="X886" s="499"/>
    </row>
    <row r="887" spans="2:24" ht="25.5">
      <c r="B887" s="127" t="s">
        <v>1954</v>
      </c>
      <c r="C887" s="127" t="s">
        <v>4473</v>
      </c>
      <c r="D887" s="127"/>
      <c r="E887" s="127"/>
      <c r="F887" s="127"/>
      <c r="G887" s="127"/>
      <c r="H887" s="127"/>
      <c r="I887" s="127"/>
      <c r="J887" s="127"/>
      <c r="K887" s="304" t="s">
        <v>1955</v>
      </c>
      <c r="L887" s="125" t="s">
        <v>3218</v>
      </c>
      <c r="M887" s="564">
        <f>IF(ISERROR(VLOOKUP($B887,ESTR_PREC!$A$1:$M$6000,6,FALSE))=TRUE,0,VLOOKUP($B887,ESTR_PREC!$A$1:$M$6000,6,FALSE))</f>
        <v>0</v>
      </c>
      <c r="N887" s="225"/>
      <c r="O887" s="560">
        <f t="shared" si="24"/>
        <v>0</v>
      </c>
      <c r="Q887" s="225">
        <v>2</v>
      </c>
      <c r="R887" s="499"/>
      <c r="S887" s="225"/>
      <c r="T887" s="225"/>
      <c r="U887" s="265"/>
      <c r="V887" s="225"/>
      <c r="W887" s="225"/>
      <c r="X887" s="499"/>
    </row>
    <row r="888" spans="2:24" ht="25.5">
      <c r="B888" s="127" t="s">
        <v>1956</v>
      </c>
      <c r="C888" s="127" t="s">
        <v>4474</v>
      </c>
      <c r="D888" s="127"/>
      <c r="E888" s="127"/>
      <c r="F888" s="127"/>
      <c r="G888" s="127"/>
      <c r="H888" s="127"/>
      <c r="I888" s="127"/>
      <c r="J888" s="127"/>
      <c r="K888" s="304" t="s">
        <v>3909</v>
      </c>
      <c r="L888" s="125" t="s">
        <v>3218</v>
      </c>
      <c r="M888" s="564">
        <f>IF(ISERROR(VLOOKUP($B888,ESTR_PREC!$A$1:$M$6000,6,FALSE))=TRUE,0,VLOOKUP($B888,ESTR_PREC!$A$1:$M$6000,6,FALSE))</f>
        <v>0</v>
      </c>
      <c r="N888" s="225"/>
      <c r="O888" s="560">
        <f t="shared" si="24"/>
        <v>0</v>
      </c>
      <c r="Q888" s="225">
        <v>0</v>
      </c>
      <c r="R888" s="499"/>
      <c r="S888" s="225"/>
      <c r="T888" s="225"/>
      <c r="U888" s="265"/>
      <c r="V888" s="225"/>
      <c r="W888" s="225"/>
      <c r="X888" s="499"/>
    </row>
    <row r="889" spans="2:24" ht="25.5" hidden="1" customHeight="1">
      <c r="B889" s="879" t="s">
        <v>1958</v>
      </c>
      <c r="C889" s="879" t="s">
        <v>4475</v>
      </c>
      <c r="D889" s="879"/>
      <c r="E889" s="879"/>
      <c r="F889" s="879"/>
      <c r="G889" s="879"/>
      <c r="H889" s="879"/>
      <c r="I889" s="879"/>
      <c r="J889" s="879"/>
      <c r="K889" s="887" t="s">
        <v>1959</v>
      </c>
      <c r="L889" s="882" t="s">
        <v>3218</v>
      </c>
      <c r="M889" s="815"/>
      <c r="N889" s="343"/>
      <c r="O889" s="815"/>
      <c r="Q889" s="343"/>
      <c r="R889" s="499"/>
      <c r="S889" s="815"/>
      <c r="T889" s="815"/>
      <c r="U889" s="265"/>
      <c r="V889" s="815"/>
      <c r="W889" s="815"/>
      <c r="X889" s="499"/>
    </row>
    <row r="890" spans="2:24" ht="25.5">
      <c r="B890" s="127" t="s">
        <v>1960</v>
      </c>
      <c r="C890" s="127" t="s">
        <v>4476</v>
      </c>
      <c r="D890" s="127"/>
      <c r="E890" s="127"/>
      <c r="F890" s="127"/>
      <c r="G890" s="127"/>
      <c r="H890" s="127"/>
      <c r="I890" s="127"/>
      <c r="J890" s="127"/>
      <c r="K890" s="304" t="s">
        <v>1961</v>
      </c>
      <c r="L890" s="125" t="s">
        <v>3218</v>
      </c>
      <c r="M890" s="564">
        <f>IF(ISERROR(VLOOKUP($B890,ESTR_PREC!$A$1:$M$6000,6,FALSE))=TRUE,0,VLOOKUP($B890,ESTR_PREC!$A$1:$M$6000,6,FALSE))</f>
        <v>0</v>
      </c>
      <c r="N890" s="225"/>
      <c r="O890" s="560">
        <f>+N890-M890</f>
        <v>0</v>
      </c>
      <c r="Q890" s="225">
        <v>13</v>
      </c>
      <c r="R890" s="499"/>
      <c r="S890" s="225"/>
      <c r="T890" s="225"/>
      <c r="U890" s="265"/>
      <c r="V890" s="225"/>
      <c r="W890" s="225"/>
      <c r="X890" s="499"/>
    </row>
    <row r="891" spans="2:24" ht="25.5">
      <c r="B891" s="127" t="s">
        <v>1962</v>
      </c>
      <c r="C891" s="127" t="s">
        <v>4477</v>
      </c>
      <c r="D891" s="127"/>
      <c r="E891" s="127"/>
      <c r="F891" s="127"/>
      <c r="G891" s="127"/>
      <c r="H891" s="127"/>
      <c r="I891" s="127"/>
      <c r="J891" s="127"/>
      <c r="K891" s="304" t="s">
        <v>1963</v>
      </c>
      <c r="L891" s="125" t="s">
        <v>3218</v>
      </c>
      <c r="M891" s="564">
        <f>IF(ISERROR(VLOOKUP($B891,ESTR_PREC!$A$1:$M$6000,6,FALSE))=TRUE,0,VLOOKUP($B891,ESTR_PREC!$A$1:$M$6000,6,FALSE))</f>
        <v>0</v>
      </c>
      <c r="N891" s="225"/>
      <c r="O891" s="560">
        <f>+N891-M891</f>
        <v>0</v>
      </c>
      <c r="Q891" s="225"/>
      <c r="R891" s="499"/>
      <c r="S891" s="225"/>
      <c r="T891" s="225"/>
      <c r="U891" s="265"/>
      <c r="V891" s="225"/>
      <c r="W891" s="225"/>
      <c r="X891" s="499"/>
    </row>
    <row r="892" spans="2:24" ht="25.5" hidden="1" customHeight="1">
      <c r="B892" s="879" t="s">
        <v>1964</v>
      </c>
      <c r="C892" s="879" t="s">
        <v>4478</v>
      </c>
      <c r="D892" s="879"/>
      <c r="E892" s="879"/>
      <c r="F892" s="879"/>
      <c r="G892" s="879"/>
      <c r="H892" s="879"/>
      <c r="I892" s="879"/>
      <c r="J892" s="879"/>
      <c r="K892" s="887" t="s">
        <v>1965</v>
      </c>
      <c r="L892" s="882" t="s">
        <v>3218</v>
      </c>
      <c r="M892" s="815"/>
      <c r="N892" s="343"/>
      <c r="O892" s="815"/>
      <c r="Q892" s="343"/>
      <c r="R892" s="499"/>
      <c r="S892" s="815"/>
      <c r="T892" s="815"/>
      <c r="U892" s="265"/>
      <c r="V892" s="815"/>
      <c r="W892" s="815"/>
      <c r="X892" s="499"/>
    </row>
    <row r="893" spans="2:24" ht="25.5">
      <c r="B893" s="127" t="s">
        <v>1966</v>
      </c>
      <c r="C893" s="127" t="s">
        <v>4479</v>
      </c>
      <c r="D893" s="127"/>
      <c r="E893" s="127"/>
      <c r="F893" s="127"/>
      <c r="G893" s="127"/>
      <c r="H893" s="127"/>
      <c r="I893" s="127"/>
      <c r="J893" s="127"/>
      <c r="K893" s="304" t="s">
        <v>1967</v>
      </c>
      <c r="L893" s="125" t="s">
        <v>3218</v>
      </c>
      <c r="M893" s="564">
        <f>IF(ISERROR(VLOOKUP($B893,ESTR_PREC!$A$1:$M$6000,6,FALSE))=TRUE,0,VLOOKUP($B893,ESTR_PREC!$A$1:$M$6000,6,FALSE))</f>
        <v>0</v>
      </c>
      <c r="N893" s="225"/>
      <c r="O893" s="560">
        <f>+N893-M893</f>
        <v>0</v>
      </c>
      <c r="Q893" s="225"/>
      <c r="R893" s="499"/>
      <c r="S893" s="225"/>
      <c r="T893" s="225"/>
      <c r="U893" s="265"/>
      <c r="V893" s="225"/>
      <c r="W893" s="225"/>
      <c r="X893" s="499"/>
    </row>
    <row r="894" spans="2:24" ht="25.5" hidden="1">
      <c r="B894" s="879" t="s">
        <v>1968</v>
      </c>
      <c r="C894" s="879" t="s">
        <v>4480</v>
      </c>
      <c r="D894" s="879"/>
      <c r="E894" s="879"/>
      <c r="F894" s="879"/>
      <c r="G894" s="879"/>
      <c r="H894" s="879"/>
      <c r="I894" s="879"/>
      <c r="J894" s="879"/>
      <c r="K894" s="887" t="s">
        <v>1970</v>
      </c>
      <c r="L894" s="882" t="s">
        <v>3218</v>
      </c>
      <c r="M894" s="815"/>
      <c r="N894" s="343"/>
      <c r="O894" s="815"/>
      <c r="Q894" s="343"/>
      <c r="R894" s="499"/>
      <c r="S894" s="815"/>
      <c r="T894" s="815"/>
      <c r="U894" s="265"/>
      <c r="V894" s="815"/>
      <c r="W894" s="815"/>
      <c r="X894" s="499"/>
    </row>
    <row r="895" spans="2:24" ht="25.5" hidden="1">
      <c r="B895" s="879" t="s">
        <v>1971</v>
      </c>
      <c r="C895" s="879" t="s">
        <v>4481</v>
      </c>
      <c r="D895" s="879"/>
      <c r="E895" s="879"/>
      <c r="F895" s="879"/>
      <c r="G895" s="879"/>
      <c r="H895" s="879"/>
      <c r="I895" s="879"/>
      <c r="J895" s="879"/>
      <c r="K895" s="887" t="s">
        <v>1972</v>
      </c>
      <c r="L895" s="882" t="s">
        <v>3218</v>
      </c>
      <c r="M895" s="815"/>
      <c r="N895" s="343"/>
      <c r="O895" s="815"/>
      <c r="Q895" s="343"/>
      <c r="R895" s="499"/>
      <c r="S895" s="815"/>
      <c r="T895" s="815"/>
      <c r="U895" s="265"/>
      <c r="V895" s="815"/>
      <c r="W895" s="815"/>
      <c r="X895" s="499"/>
    </row>
    <row r="896" spans="2:24" ht="25.5" hidden="1">
      <c r="B896" s="906" t="s">
        <v>1973</v>
      </c>
      <c r="C896" s="907" t="s">
        <v>3910</v>
      </c>
      <c r="D896" s="907"/>
      <c r="E896" s="907"/>
      <c r="F896" s="907"/>
      <c r="G896" s="907"/>
      <c r="H896" s="907"/>
      <c r="I896" s="907"/>
      <c r="J896" s="907"/>
      <c r="K896" s="908" t="s">
        <v>1974</v>
      </c>
      <c r="L896" s="909" t="s">
        <v>3218</v>
      </c>
      <c r="M896" s="815"/>
      <c r="N896" s="343"/>
      <c r="O896" s="815"/>
      <c r="Q896" s="343"/>
      <c r="R896" s="499"/>
      <c r="S896" s="815"/>
      <c r="T896" s="815"/>
      <c r="U896" s="265"/>
      <c r="V896" s="815"/>
      <c r="W896" s="815"/>
      <c r="X896" s="499"/>
    </row>
    <row r="897" spans="2:24" ht="25.5" hidden="1">
      <c r="B897" s="879" t="s">
        <v>1975</v>
      </c>
      <c r="C897" s="879" t="s">
        <v>4482</v>
      </c>
      <c r="D897" s="879"/>
      <c r="E897" s="879"/>
      <c r="F897" s="879"/>
      <c r="G897" s="879"/>
      <c r="H897" s="879"/>
      <c r="I897" s="879"/>
      <c r="J897" s="879"/>
      <c r="K897" s="887" t="s">
        <v>1976</v>
      </c>
      <c r="L897" s="882" t="s">
        <v>3218</v>
      </c>
      <c r="M897" s="815"/>
      <c r="N897" s="343"/>
      <c r="O897" s="815"/>
      <c r="Q897" s="343"/>
      <c r="R897" s="499"/>
      <c r="S897" s="815"/>
      <c r="T897" s="815"/>
      <c r="U897" s="265"/>
      <c r="V897" s="815"/>
      <c r="W897" s="815"/>
      <c r="X897" s="499"/>
    </row>
    <row r="898" spans="2:24" ht="25.5" hidden="1">
      <c r="B898" s="879" t="s">
        <v>1977</v>
      </c>
      <c r="C898" s="879" t="s">
        <v>4483</v>
      </c>
      <c r="D898" s="879"/>
      <c r="E898" s="879"/>
      <c r="F898" s="879"/>
      <c r="G898" s="879"/>
      <c r="H898" s="879"/>
      <c r="I898" s="879"/>
      <c r="J898" s="879"/>
      <c r="K898" s="887" t="s">
        <v>1978</v>
      </c>
      <c r="L898" s="882" t="s">
        <v>3218</v>
      </c>
      <c r="M898" s="815"/>
      <c r="N898" s="343"/>
      <c r="O898" s="815"/>
      <c r="Q898" s="343"/>
      <c r="R898" s="499"/>
      <c r="S898" s="815"/>
      <c r="T898" s="815"/>
      <c r="U898" s="265"/>
      <c r="V898" s="815"/>
      <c r="W898" s="815"/>
      <c r="X898" s="499"/>
    </row>
    <row r="899" spans="2:24" ht="25.5" hidden="1">
      <c r="B899" s="879" t="s">
        <v>1979</v>
      </c>
      <c r="C899" s="879" t="s">
        <v>4484</v>
      </c>
      <c r="D899" s="879"/>
      <c r="E899" s="879"/>
      <c r="F899" s="879"/>
      <c r="G899" s="879"/>
      <c r="H899" s="879"/>
      <c r="I899" s="879"/>
      <c r="J899" s="879"/>
      <c r="K899" s="887" t="s">
        <v>1980</v>
      </c>
      <c r="L899" s="882" t="s">
        <v>3218</v>
      </c>
      <c r="M899" s="815"/>
      <c r="N899" s="343"/>
      <c r="O899" s="815"/>
      <c r="Q899" s="343"/>
      <c r="R899" s="499"/>
      <c r="S899" s="815"/>
      <c r="T899" s="815"/>
      <c r="U899" s="265"/>
      <c r="V899" s="815"/>
      <c r="W899" s="815"/>
      <c r="X899" s="499"/>
    </row>
    <row r="900" spans="2:24" ht="25.5" hidden="1">
      <c r="B900" s="879" t="s">
        <v>1981</v>
      </c>
      <c r="C900" s="879" t="s">
        <v>4485</v>
      </c>
      <c r="D900" s="879"/>
      <c r="E900" s="879"/>
      <c r="F900" s="879"/>
      <c r="G900" s="879"/>
      <c r="H900" s="879"/>
      <c r="I900" s="879"/>
      <c r="J900" s="879"/>
      <c r="K900" s="887" t="s">
        <v>3911</v>
      </c>
      <c r="L900" s="882" t="s">
        <v>3218</v>
      </c>
      <c r="M900" s="815"/>
      <c r="N900" s="343"/>
      <c r="O900" s="815"/>
      <c r="Q900" s="343"/>
      <c r="R900" s="499"/>
      <c r="S900" s="815"/>
      <c r="T900" s="815"/>
      <c r="U900" s="265"/>
      <c r="V900" s="815"/>
      <c r="W900" s="815"/>
      <c r="X900" s="499"/>
    </row>
    <row r="901" spans="2:24" ht="25.5" hidden="1" customHeight="1">
      <c r="B901" s="879" t="s">
        <v>1983</v>
      </c>
      <c r="C901" s="879" t="s">
        <v>4486</v>
      </c>
      <c r="D901" s="879"/>
      <c r="E901" s="879"/>
      <c r="F901" s="879"/>
      <c r="G901" s="879"/>
      <c r="H901" s="879"/>
      <c r="I901" s="879"/>
      <c r="J901" s="879"/>
      <c r="K901" s="887" t="s">
        <v>1984</v>
      </c>
      <c r="L901" s="882" t="s">
        <v>3218</v>
      </c>
      <c r="M901" s="815"/>
      <c r="N901" s="343"/>
      <c r="O901" s="815"/>
      <c r="Q901" s="343"/>
      <c r="R901" s="499"/>
      <c r="S901" s="815"/>
      <c r="T901" s="815"/>
      <c r="U901" s="265"/>
      <c r="V901" s="815"/>
      <c r="W901" s="815"/>
      <c r="X901" s="499"/>
    </row>
    <row r="902" spans="2:24" ht="25.5" hidden="1">
      <c r="B902" s="879" t="s">
        <v>1985</v>
      </c>
      <c r="C902" s="879" t="s">
        <v>4487</v>
      </c>
      <c r="D902" s="879"/>
      <c r="E902" s="879"/>
      <c r="F902" s="879"/>
      <c r="G902" s="879"/>
      <c r="H902" s="879"/>
      <c r="I902" s="879"/>
      <c r="J902" s="879"/>
      <c r="K902" s="887" t="s">
        <v>1986</v>
      </c>
      <c r="L902" s="882" t="s">
        <v>3218</v>
      </c>
      <c r="M902" s="815"/>
      <c r="N902" s="343"/>
      <c r="O902" s="815"/>
      <c r="Q902" s="343"/>
      <c r="R902" s="499"/>
      <c r="S902" s="815"/>
      <c r="T902" s="815"/>
      <c r="U902" s="265"/>
      <c r="V902" s="815"/>
      <c r="W902" s="815"/>
      <c r="X902" s="499"/>
    </row>
    <row r="903" spans="2:24" ht="25.5" hidden="1">
      <c r="B903" s="879" t="s">
        <v>1987</v>
      </c>
      <c r="C903" s="879" t="s">
        <v>4488</v>
      </c>
      <c r="D903" s="879"/>
      <c r="E903" s="879"/>
      <c r="F903" s="879"/>
      <c r="G903" s="879"/>
      <c r="H903" s="879"/>
      <c r="I903" s="879"/>
      <c r="J903" s="879"/>
      <c r="K903" s="887" t="s">
        <v>1988</v>
      </c>
      <c r="L903" s="882" t="s">
        <v>3218</v>
      </c>
      <c r="M903" s="815"/>
      <c r="N903" s="343"/>
      <c r="O903" s="815"/>
      <c r="Q903" s="343"/>
      <c r="R903" s="499"/>
      <c r="S903" s="815"/>
      <c r="T903" s="815"/>
      <c r="U903" s="265"/>
      <c r="V903" s="815"/>
      <c r="W903" s="815"/>
      <c r="X903" s="499"/>
    </row>
    <row r="904" spans="2:24" ht="25.5" hidden="1" customHeight="1">
      <c r="B904" s="879" t="s">
        <v>1989</v>
      </c>
      <c r="C904" s="879" t="s">
        <v>4489</v>
      </c>
      <c r="D904" s="879"/>
      <c r="E904" s="879"/>
      <c r="F904" s="879"/>
      <c r="G904" s="879"/>
      <c r="H904" s="879"/>
      <c r="I904" s="879"/>
      <c r="J904" s="879"/>
      <c r="K904" s="887" t="s">
        <v>1990</v>
      </c>
      <c r="L904" s="882" t="s">
        <v>3218</v>
      </c>
      <c r="M904" s="815"/>
      <c r="N904" s="343"/>
      <c r="O904" s="815"/>
      <c r="Q904" s="343"/>
      <c r="R904" s="499"/>
      <c r="S904" s="815"/>
      <c r="T904" s="815"/>
      <c r="U904" s="265"/>
      <c r="V904" s="815"/>
      <c r="W904" s="815"/>
      <c r="X904" s="499"/>
    </row>
    <row r="905" spans="2:24" ht="25.5" hidden="1">
      <c r="B905" s="879" t="s">
        <v>1991</v>
      </c>
      <c r="C905" s="879" t="s">
        <v>4490</v>
      </c>
      <c r="D905" s="879"/>
      <c r="E905" s="879"/>
      <c r="F905" s="879"/>
      <c r="G905" s="879"/>
      <c r="H905" s="879"/>
      <c r="I905" s="879"/>
      <c r="J905" s="879"/>
      <c r="K905" s="887" t="s">
        <v>1992</v>
      </c>
      <c r="L905" s="882" t="s">
        <v>3218</v>
      </c>
      <c r="M905" s="815"/>
      <c r="N905" s="343"/>
      <c r="O905" s="815"/>
      <c r="Q905" s="343"/>
      <c r="R905" s="499"/>
      <c r="S905" s="815"/>
      <c r="T905" s="815"/>
      <c r="U905" s="265"/>
      <c r="V905" s="815"/>
      <c r="W905" s="815"/>
      <c r="X905" s="499"/>
    </row>
    <row r="906" spans="2:24" ht="25.5">
      <c r="B906" s="127" t="s">
        <v>1993</v>
      </c>
      <c r="C906" s="127" t="s">
        <v>3912</v>
      </c>
      <c r="D906" s="127"/>
      <c r="E906" s="127"/>
      <c r="F906" s="127"/>
      <c r="G906" s="127"/>
      <c r="H906" s="127"/>
      <c r="I906" s="127"/>
      <c r="J906" s="127"/>
      <c r="K906" s="23" t="s">
        <v>1996</v>
      </c>
      <c r="L906" s="125" t="s">
        <v>3218</v>
      </c>
      <c r="M906" s="564">
        <f>IF(ISERROR(VLOOKUP($B906,ESTR_PREC!$A$1:$M$6000,6,FALSE))=TRUE,0,VLOOKUP($B906,ESTR_PREC!$A$1:$M$6000,6,FALSE))</f>
        <v>0</v>
      </c>
      <c r="N906" s="225"/>
      <c r="O906" s="560">
        <f t="shared" ref="O906:O912" si="25">+N906-M906</f>
        <v>0</v>
      </c>
      <c r="Q906" s="225">
        <v>478</v>
      </c>
      <c r="R906" s="499"/>
      <c r="S906" s="225"/>
      <c r="T906" s="225"/>
      <c r="U906" s="265"/>
      <c r="V906" s="225"/>
      <c r="W906" s="225"/>
      <c r="X906" s="499"/>
    </row>
    <row r="907" spans="2:24" ht="25.5">
      <c r="B907" s="127" t="s">
        <v>1997</v>
      </c>
      <c r="C907" s="127" t="s">
        <v>3913</v>
      </c>
      <c r="D907" s="127"/>
      <c r="E907" s="127"/>
      <c r="F907" s="127"/>
      <c r="G907" s="127"/>
      <c r="H907" s="127"/>
      <c r="I907" s="127"/>
      <c r="J907" s="127"/>
      <c r="K907" s="23" t="s">
        <v>1998</v>
      </c>
      <c r="L907" s="125" t="s">
        <v>3218</v>
      </c>
      <c r="M907" s="564">
        <f>IF(ISERROR(VLOOKUP($B907,ESTR_PREC!$A$1:$M$6000,6,FALSE))=TRUE,0,VLOOKUP($B907,ESTR_PREC!$A$1:$M$6000,6,FALSE))</f>
        <v>0</v>
      </c>
      <c r="N907" s="225"/>
      <c r="O907" s="560">
        <f t="shared" si="25"/>
        <v>0</v>
      </c>
      <c r="Q907" s="225">
        <v>5</v>
      </c>
      <c r="R907" s="499"/>
      <c r="S907" s="225"/>
      <c r="T907" s="225"/>
      <c r="U907" s="265"/>
      <c r="V907" s="225"/>
      <c r="W907" s="225"/>
      <c r="X907" s="499"/>
    </row>
    <row r="908" spans="2:24" ht="25.5">
      <c r="B908" s="239" t="s">
        <v>1999</v>
      </c>
      <c r="C908" s="371" t="s">
        <v>3914</v>
      </c>
      <c r="D908" s="124"/>
      <c r="E908" s="124"/>
      <c r="F908" s="124"/>
      <c r="G908" s="124"/>
      <c r="H908" s="124"/>
      <c r="I908" s="124"/>
      <c r="J908" s="124"/>
      <c r="K908" s="23" t="s">
        <v>2000</v>
      </c>
      <c r="L908" s="370" t="s">
        <v>3218</v>
      </c>
      <c r="M908" s="564">
        <f>IF(ISERROR(VLOOKUP($B908,ESTR_PREC!$A$1:$M$6000,6,FALSE))=TRUE,0,VLOOKUP($B908,ESTR_PREC!$A$1:$M$6000,6,FALSE))</f>
        <v>0</v>
      </c>
      <c r="N908" s="225"/>
      <c r="O908" s="560">
        <f t="shared" si="25"/>
        <v>0</v>
      </c>
      <c r="Q908" s="225">
        <v>101</v>
      </c>
      <c r="R908" s="499"/>
      <c r="S908" s="225"/>
      <c r="T908" s="225"/>
      <c r="U908" s="265"/>
      <c r="V908" s="225"/>
      <c r="W908" s="225"/>
      <c r="X908" s="499"/>
    </row>
    <row r="909" spans="2:24" ht="25.5">
      <c r="B909" s="127" t="s">
        <v>2001</v>
      </c>
      <c r="C909" s="127" t="s">
        <v>3915</v>
      </c>
      <c r="D909" s="127"/>
      <c r="E909" s="127"/>
      <c r="F909" s="127"/>
      <c r="G909" s="127"/>
      <c r="H909" s="127"/>
      <c r="I909" s="127"/>
      <c r="J909" s="127"/>
      <c r="K909" s="23" t="s">
        <v>2002</v>
      </c>
      <c r="L909" s="125" t="s">
        <v>3218</v>
      </c>
      <c r="M909" s="564">
        <f>IF(ISERROR(VLOOKUP($B909,ESTR_PREC!$A$1:$M$6000,6,FALSE))=TRUE,0,VLOOKUP($B909,ESTR_PREC!$A$1:$M$6000,6,FALSE))</f>
        <v>0</v>
      </c>
      <c r="N909" s="225"/>
      <c r="O909" s="560">
        <f t="shared" si="25"/>
        <v>0</v>
      </c>
      <c r="Q909" s="225">
        <v>163</v>
      </c>
      <c r="R909" s="499"/>
      <c r="S909" s="225"/>
      <c r="T909" s="225"/>
      <c r="U909" s="265"/>
      <c r="V909" s="225"/>
      <c r="W909" s="225"/>
      <c r="X909" s="499"/>
    </row>
    <row r="910" spans="2:24" ht="25.5">
      <c r="B910" s="127" t="s">
        <v>2003</v>
      </c>
      <c r="C910" s="127" t="s">
        <v>3916</v>
      </c>
      <c r="D910" s="127"/>
      <c r="E910" s="127"/>
      <c r="F910" s="127"/>
      <c r="G910" s="127"/>
      <c r="H910" s="127"/>
      <c r="I910" s="127"/>
      <c r="J910" s="127"/>
      <c r="K910" s="23" t="s">
        <v>2004</v>
      </c>
      <c r="L910" s="125" t="s">
        <v>3218</v>
      </c>
      <c r="M910" s="564">
        <f>IF(ISERROR(VLOOKUP($B910,ESTR_PREC!$A$1:$M$6000,6,FALSE))=TRUE,0,VLOOKUP($B910,ESTR_PREC!$A$1:$M$6000,6,FALSE))</f>
        <v>0</v>
      </c>
      <c r="N910" s="225"/>
      <c r="O910" s="560">
        <f t="shared" si="25"/>
        <v>0</v>
      </c>
      <c r="Q910" s="225">
        <v>0</v>
      </c>
      <c r="R910" s="499"/>
      <c r="S910" s="225"/>
      <c r="T910" s="225"/>
      <c r="U910" s="265"/>
      <c r="V910" s="225"/>
      <c r="W910" s="225"/>
      <c r="X910" s="499"/>
    </row>
    <row r="911" spans="2:24" ht="25.5">
      <c r="B911" s="127" t="s">
        <v>2005</v>
      </c>
      <c r="C911" s="127" t="s">
        <v>3917</v>
      </c>
      <c r="D911" s="127"/>
      <c r="E911" s="127"/>
      <c r="F911" s="127"/>
      <c r="G911" s="127"/>
      <c r="H911" s="127"/>
      <c r="I911" s="127"/>
      <c r="J911" s="127"/>
      <c r="K911" s="23" t="s">
        <v>2006</v>
      </c>
      <c r="L911" s="125" t="s">
        <v>3218</v>
      </c>
      <c r="M911" s="564">
        <f>IF(ISERROR(VLOOKUP($B911,ESTR_PREC!$A$1:$M$6000,6,FALSE))=TRUE,0,VLOOKUP($B911,ESTR_PREC!$A$1:$M$6000,6,FALSE))</f>
        <v>0</v>
      </c>
      <c r="N911" s="225"/>
      <c r="O911" s="560">
        <f t="shared" si="25"/>
        <v>0</v>
      </c>
      <c r="Q911" s="225">
        <v>17</v>
      </c>
      <c r="R911" s="499"/>
      <c r="S911" s="225"/>
      <c r="T911" s="225"/>
      <c r="U911" s="265"/>
      <c r="V911" s="225"/>
      <c r="W911" s="225"/>
      <c r="X911" s="499"/>
    </row>
    <row r="912" spans="2:24" ht="25.5">
      <c r="B912" s="127" t="s">
        <v>2007</v>
      </c>
      <c r="C912" s="127" t="s">
        <v>3918</v>
      </c>
      <c r="D912" s="127"/>
      <c r="E912" s="127"/>
      <c r="F912" s="127"/>
      <c r="G912" s="127"/>
      <c r="H912" s="127"/>
      <c r="I912" s="127"/>
      <c r="J912" s="127"/>
      <c r="K912" s="23" t="s">
        <v>3919</v>
      </c>
      <c r="L912" s="125" t="s">
        <v>3218</v>
      </c>
      <c r="M912" s="564">
        <f>IF(ISERROR(VLOOKUP($B912,ESTR_PREC!$A$1:$M$6000,6,FALSE))=TRUE,0,VLOOKUP($B912,ESTR_PREC!$A$1:$M$6000,6,FALSE))</f>
        <v>0</v>
      </c>
      <c r="N912" s="225"/>
      <c r="O912" s="560">
        <f t="shared" si="25"/>
        <v>0</v>
      </c>
      <c r="Q912" s="225">
        <v>17</v>
      </c>
      <c r="R912" s="499"/>
      <c r="S912" s="225"/>
      <c r="T912" s="225"/>
      <c r="U912" s="265"/>
      <c r="V912" s="225"/>
      <c r="W912" s="225"/>
      <c r="X912" s="499"/>
    </row>
    <row r="913" spans="2:24" ht="25.5" hidden="1" customHeight="1">
      <c r="B913" s="879" t="s">
        <v>2009</v>
      </c>
      <c r="C913" s="879" t="s">
        <v>3920</v>
      </c>
      <c r="D913" s="879"/>
      <c r="E913" s="879"/>
      <c r="F913" s="879"/>
      <c r="G913" s="879"/>
      <c r="H913" s="879"/>
      <c r="I913" s="879"/>
      <c r="J913" s="879"/>
      <c r="K913" s="905" t="s">
        <v>2010</v>
      </c>
      <c r="L913" s="882" t="s">
        <v>3218</v>
      </c>
      <c r="M913" s="815"/>
      <c r="N913" s="343"/>
      <c r="O913" s="815"/>
      <c r="Q913" s="343"/>
      <c r="R913" s="499"/>
      <c r="S913" s="815"/>
      <c r="T913" s="815"/>
      <c r="U913" s="265"/>
      <c r="V913" s="815"/>
      <c r="W913" s="815"/>
      <c r="X913" s="499"/>
    </row>
    <row r="914" spans="2:24" ht="25.5">
      <c r="B914" s="127" t="s">
        <v>2011</v>
      </c>
      <c r="C914" s="127" t="s">
        <v>3921</v>
      </c>
      <c r="D914" s="127"/>
      <c r="E914" s="127"/>
      <c r="F914" s="127"/>
      <c r="G914" s="127"/>
      <c r="H914" s="127"/>
      <c r="I914" s="127"/>
      <c r="J914" s="127"/>
      <c r="K914" s="23" t="s">
        <v>2012</v>
      </c>
      <c r="L914" s="125" t="s">
        <v>3218</v>
      </c>
      <c r="M914" s="564">
        <f>IF(ISERROR(VLOOKUP($B914,ESTR_PREC!$A$1:$M$6000,6,FALSE))=TRUE,0,VLOOKUP($B914,ESTR_PREC!$A$1:$M$6000,6,FALSE))</f>
        <v>0</v>
      </c>
      <c r="N914" s="225"/>
      <c r="O914" s="560">
        <f>+N914-M914</f>
        <v>0</v>
      </c>
      <c r="Q914" s="225">
        <v>215</v>
      </c>
      <c r="R914" s="499"/>
      <c r="S914" s="225"/>
      <c r="T914" s="225"/>
      <c r="U914" s="265"/>
      <c r="V914" s="225"/>
      <c r="W914" s="225"/>
      <c r="X914" s="499"/>
    </row>
    <row r="915" spans="2:24" ht="25.5">
      <c r="B915" s="127" t="s">
        <v>2013</v>
      </c>
      <c r="C915" s="127" t="s">
        <v>3922</v>
      </c>
      <c r="D915" s="127"/>
      <c r="E915" s="127"/>
      <c r="F915" s="127"/>
      <c r="G915" s="127"/>
      <c r="H915" s="127"/>
      <c r="I915" s="127"/>
      <c r="J915" s="127"/>
      <c r="K915" s="23" t="s">
        <v>2014</v>
      </c>
      <c r="L915" s="125" t="s">
        <v>3218</v>
      </c>
      <c r="M915" s="564">
        <f>IF(ISERROR(VLOOKUP($B915,ESTR_PREC!$A$1:$M$6000,6,FALSE))=TRUE,0,VLOOKUP($B915,ESTR_PREC!$A$1:$M$6000,6,FALSE))</f>
        <v>0</v>
      </c>
      <c r="N915" s="225"/>
      <c r="O915" s="560">
        <f>+N915-M915</f>
        <v>0</v>
      </c>
      <c r="Q915" s="225"/>
      <c r="R915" s="499"/>
      <c r="S915" s="225"/>
      <c r="T915" s="225"/>
      <c r="U915" s="265"/>
      <c r="V915" s="225"/>
      <c r="W915" s="225"/>
      <c r="X915" s="499"/>
    </row>
    <row r="916" spans="2:24" ht="25.5" hidden="1" customHeight="1">
      <c r="B916" s="879" t="s">
        <v>2015</v>
      </c>
      <c r="C916" s="879" t="s">
        <v>3923</v>
      </c>
      <c r="D916" s="879"/>
      <c r="E916" s="879"/>
      <c r="F916" s="879"/>
      <c r="G916" s="879"/>
      <c r="H916" s="879"/>
      <c r="I916" s="879"/>
      <c r="J916" s="879"/>
      <c r="K916" s="905" t="s">
        <v>2016</v>
      </c>
      <c r="L916" s="882" t="s">
        <v>3218</v>
      </c>
      <c r="M916" s="815"/>
      <c r="N916" s="343"/>
      <c r="O916" s="815"/>
      <c r="Q916" s="343"/>
      <c r="R916" s="499"/>
      <c r="S916" s="815"/>
      <c r="T916" s="815"/>
      <c r="U916" s="265"/>
      <c r="V916" s="815"/>
      <c r="W916" s="815"/>
      <c r="X916" s="499"/>
    </row>
    <row r="917" spans="2:24" ht="25.5">
      <c r="B917" s="127" t="s">
        <v>2017</v>
      </c>
      <c r="C917" s="127" t="s">
        <v>3924</v>
      </c>
      <c r="D917" s="127"/>
      <c r="E917" s="127"/>
      <c r="F917" s="127"/>
      <c r="G917" s="127"/>
      <c r="H917" s="127"/>
      <c r="I917" s="127"/>
      <c r="J917" s="127"/>
      <c r="K917" s="23" t="s">
        <v>2018</v>
      </c>
      <c r="L917" s="125" t="s">
        <v>3218</v>
      </c>
      <c r="M917" s="564">
        <f>IF(ISERROR(VLOOKUP($B917,ESTR_PREC!$A$1:$M$6000,6,FALSE))=TRUE,0,VLOOKUP($B917,ESTR_PREC!$A$1:$M$6000,6,FALSE))</f>
        <v>0</v>
      </c>
      <c r="N917" s="225"/>
      <c r="O917" s="560">
        <f t="shared" ref="O917:O924" si="26">+N917-M917</f>
        <v>0</v>
      </c>
      <c r="Q917" s="225"/>
      <c r="R917" s="499"/>
      <c r="S917" s="225"/>
      <c r="T917" s="225"/>
      <c r="U917" s="265"/>
      <c r="V917" s="225"/>
      <c r="W917" s="225"/>
      <c r="X917" s="499"/>
    </row>
    <row r="918" spans="2:24" ht="25.5">
      <c r="B918" s="127" t="s">
        <v>2019</v>
      </c>
      <c r="C918" s="127" t="s">
        <v>4491</v>
      </c>
      <c r="D918" s="127"/>
      <c r="E918" s="127"/>
      <c r="F918" s="127"/>
      <c r="G918" s="127"/>
      <c r="H918" s="127"/>
      <c r="I918" s="127"/>
      <c r="J918" s="127"/>
      <c r="K918" s="304" t="s">
        <v>2021</v>
      </c>
      <c r="L918" s="125" t="s">
        <v>3218</v>
      </c>
      <c r="M918" s="564">
        <f>IF(ISERROR(VLOOKUP($B918,ESTR_PREC!$A$1:$M$6000,6,FALSE))=TRUE,0,VLOOKUP($B918,ESTR_PREC!$A$1:$M$6000,6,FALSE))</f>
        <v>0</v>
      </c>
      <c r="N918" s="225"/>
      <c r="O918" s="560">
        <f t="shared" si="26"/>
        <v>0</v>
      </c>
      <c r="Q918" s="225">
        <v>32</v>
      </c>
      <c r="R918" s="499"/>
      <c r="S918" s="225"/>
      <c r="T918" s="225"/>
      <c r="U918" s="265"/>
      <c r="V918" s="225"/>
      <c r="W918" s="225"/>
      <c r="X918" s="499"/>
    </row>
    <row r="919" spans="2:24" ht="25.5">
      <c r="B919" s="127" t="s">
        <v>2022</v>
      </c>
      <c r="C919" s="127" t="s">
        <v>4492</v>
      </c>
      <c r="D919" s="127"/>
      <c r="E919" s="127"/>
      <c r="F919" s="127"/>
      <c r="G919" s="127"/>
      <c r="H919" s="127"/>
      <c r="I919" s="127"/>
      <c r="J919" s="127"/>
      <c r="K919" s="304" t="s">
        <v>2023</v>
      </c>
      <c r="L919" s="125" t="s">
        <v>3218</v>
      </c>
      <c r="M919" s="564">
        <f>IF(ISERROR(VLOOKUP($B919,ESTR_PREC!$A$1:$M$6000,6,FALSE))=TRUE,0,VLOOKUP($B919,ESTR_PREC!$A$1:$M$6000,6,FALSE))</f>
        <v>0</v>
      </c>
      <c r="N919" s="225"/>
      <c r="O919" s="560">
        <f t="shared" si="26"/>
        <v>0</v>
      </c>
      <c r="Q919" s="225">
        <v>0</v>
      </c>
      <c r="R919" s="499"/>
      <c r="S919" s="225"/>
      <c r="T919" s="225"/>
      <c r="U919" s="265"/>
      <c r="V919" s="225"/>
      <c r="W919" s="225"/>
      <c r="X919" s="499"/>
    </row>
    <row r="920" spans="2:24" ht="25.5">
      <c r="B920" s="239" t="s">
        <v>2024</v>
      </c>
      <c r="C920" s="124" t="s">
        <v>3925</v>
      </c>
      <c r="D920" s="124"/>
      <c r="E920" s="124"/>
      <c r="F920" s="124"/>
      <c r="G920" s="124"/>
      <c r="H920" s="124"/>
      <c r="I920" s="124"/>
      <c r="J920" s="124"/>
      <c r="K920" s="369" t="s">
        <v>2025</v>
      </c>
      <c r="L920" s="370" t="s">
        <v>3218</v>
      </c>
      <c r="M920" s="564">
        <f>IF(ISERROR(VLOOKUP($B920,ESTR_PREC!$A$1:$M$6000,6,FALSE))=TRUE,0,VLOOKUP($B920,ESTR_PREC!$A$1:$M$6000,6,FALSE))</f>
        <v>0</v>
      </c>
      <c r="N920" s="225"/>
      <c r="O920" s="560">
        <f t="shared" si="26"/>
        <v>0</v>
      </c>
      <c r="Q920" s="225">
        <v>0</v>
      </c>
      <c r="R920" s="499"/>
      <c r="S920" s="225"/>
      <c r="T920" s="225"/>
      <c r="U920" s="265"/>
      <c r="V920" s="225"/>
      <c r="W920" s="225"/>
      <c r="X920" s="499"/>
    </row>
    <row r="921" spans="2:24" ht="25.5">
      <c r="B921" s="127" t="s">
        <v>2026</v>
      </c>
      <c r="C921" s="127" t="s">
        <v>4493</v>
      </c>
      <c r="D921" s="127"/>
      <c r="E921" s="127"/>
      <c r="F921" s="127"/>
      <c r="G921" s="127"/>
      <c r="H921" s="127"/>
      <c r="I921" s="127"/>
      <c r="J921" s="127"/>
      <c r="K921" s="304" t="s">
        <v>2027</v>
      </c>
      <c r="L921" s="125" t="s">
        <v>3218</v>
      </c>
      <c r="M921" s="564">
        <f>IF(ISERROR(VLOOKUP($B921,ESTR_PREC!$A$1:$M$6000,6,FALSE))=TRUE,0,VLOOKUP($B921,ESTR_PREC!$A$1:$M$6000,6,FALSE))</f>
        <v>0</v>
      </c>
      <c r="N921" s="225"/>
      <c r="O921" s="560">
        <f t="shared" si="26"/>
        <v>0</v>
      </c>
      <c r="Q921" s="225">
        <v>6</v>
      </c>
      <c r="R921" s="499"/>
      <c r="S921" s="225"/>
      <c r="T921" s="225"/>
      <c r="U921" s="265"/>
      <c r="V921" s="225"/>
      <c r="W921" s="225"/>
      <c r="X921" s="499"/>
    </row>
    <row r="922" spans="2:24" ht="25.5">
      <c r="B922" s="127" t="s">
        <v>2028</v>
      </c>
      <c r="C922" s="127" t="s">
        <v>4494</v>
      </c>
      <c r="D922" s="127"/>
      <c r="E922" s="127"/>
      <c r="F922" s="127"/>
      <c r="G922" s="127"/>
      <c r="H922" s="127"/>
      <c r="I922" s="127"/>
      <c r="J922" s="127"/>
      <c r="K922" s="304" t="s">
        <v>2029</v>
      </c>
      <c r="L922" s="125" t="s">
        <v>3218</v>
      </c>
      <c r="M922" s="564">
        <f>IF(ISERROR(VLOOKUP($B922,ESTR_PREC!$A$1:$M$6000,6,FALSE))=TRUE,0,VLOOKUP($B922,ESTR_PREC!$A$1:$M$6000,6,FALSE))</f>
        <v>0</v>
      </c>
      <c r="N922" s="225"/>
      <c r="O922" s="560">
        <f t="shared" si="26"/>
        <v>0</v>
      </c>
      <c r="Q922" s="225">
        <v>0</v>
      </c>
      <c r="R922" s="499"/>
      <c r="S922" s="225"/>
      <c r="T922" s="225"/>
      <c r="U922" s="265"/>
      <c r="V922" s="225"/>
      <c r="W922" s="225"/>
      <c r="X922" s="499"/>
    </row>
    <row r="923" spans="2:24" ht="25.5">
      <c r="B923" s="127" t="s">
        <v>2030</v>
      </c>
      <c r="C923" s="127" t="s">
        <v>4495</v>
      </c>
      <c r="D923" s="127"/>
      <c r="E923" s="127"/>
      <c r="F923" s="127"/>
      <c r="G923" s="127"/>
      <c r="H923" s="127"/>
      <c r="I923" s="127"/>
      <c r="J923" s="127"/>
      <c r="K923" s="304" t="s">
        <v>2031</v>
      </c>
      <c r="L923" s="125" t="s">
        <v>3218</v>
      </c>
      <c r="M923" s="564">
        <f>IF(ISERROR(VLOOKUP($B923,ESTR_PREC!$A$1:$M$6000,6,FALSE))=TRUE,0,VLOOKUP($B923,ESTR_PREC!$A$1:$M$6000,6,FALSE))</f>
        <v>0</v>
      </c>
      <c r="N923" s="225"/>
      <c r="O923" s="560">
        <f t="shared" si="26"/>
        <v>0</v>
      </c>
      <c r="Q923" s="225">
        <v>1</v>
      </c>
      <c r="R923" s="499"/>
      <c r="S923" s="225"/>
      <c r="T923" s="225"/>
      <c r="U923" s="265"/>
      <c r="V923" s="225"/>
      <c r="W923" s="225"/>
      <c r="X923" s="499"/>
    </row>
    <row r="924" spans="2:24" ht="25.5">
      <c r="B924" s="127" t="s">
        <v>2032</v>
      </c>
      <c r="C924" s="127" t="s">
        <v>4496</v>
      </c>
      <c r="D924" s="127"/>
      <c r="E924" s="127"/>
      <c r="F924" s="127"/>
      <c r="G924" s="127"/>
      <c r="H924" s="127"/>
      <c r="I924" s="127"/>
      <c r="J924" s="127"/>
      <c r="K924" s="304" t="s">
        <v>3926</v>
      </c>
      <c r="L924" s="125" t="s">
        <v>3218</v>
      </c>
      <c r="M924" s="564">
        <f>IF(ISERROR(VLOOKUP($B924,ESTR_PREC!$A$1:$M$6000,6,FALSE))=TRUE,0,VLOOKUP($B924,ESTR_PREC!$A$1:$M$6000,6,FALSE))</f>
        <v>0</v>
      </c>
      <c r="N924" s="225"/>
      <c r="O924" s="560">
        <f t="shared" si="26"/>
        <v>0</v>
      </c>
      <c r="Q924" s="225">
        <v>0</v>
      </c>
      <c r="R924" s="499"/>
      <c r="S924" s="225"/>
      <c r="T924" s="225"/>
      <c r="U924" s="265"/>
      <c r="V924" s="225"/>
      <c r="W924" s="225"/>
      <c r="X924" s="499"/>
    </row>
    <row r="925" spans="2:24" ht="25.5" hidden="1" customHeight="1">
      <c r="B925" s="879" t="s">
        <v>2034</v>
      </c>
      <c r="C925" s="879" t="s">
        <v>4497</v>
      </c>
      <c r="D925" s="879"/>
      <c r="E925" s="879"/>
      <c r="F925" s="879"/>
      <c r="G925" s="879"/>
      <c r="H925" s="879"/>
      <c r="I925" s="879"/>
      <c r="J925" s="879"/>
      <c r="K925" s="887" t="s">
        <v>2035</v>
      </c>
      <c r="L925" s="882" t="s">
        <v>3218</v>
      </c>
      <c r="M925" s="815"/>
      <c r="N925" s="343"/>
      <c r="O925" s="815"/>
      <c r="Q925" s="343"/>
      <c r="R925" s="499"/>
      <c r="S925" s="815"/>
      <c r="T925" s="815"/>
      <c r="U925" s="265"/>
      <c r="V925" s="815"/>
      <c r="W925" s="815"/>
      <c r="X925" s="499"/>
    </row>
    <row r="926" spans="2:24" ht="25.5">
      <c r="B926" s="127" t="s">
        <v>2036</v>
      </c>
      <c r="C926" s="127" t="s">
        <v>4498</v>
      </c>
      <c r="D926" s="127"/>
      <c r="E926" s="127"/>
      <c r="F926" s="127"/>
      <c r="G926" s="127"/>
      <c r="H926" s="127"/>
      <c r="I926" s="127"/>
      <c r="J926" s="127"/>
      <c r="K926" s="304" t="s">
        <v>2037</v>
      </c>
      <c r="L926" s="125" t="s">
        <v>3218</v>
      </c>
      <c r="M926" s="564">
        <f>IF(ISERROR(VLOOKUP($B926,ESTR_PREC!$A$1:$M$6000,6,FALSE))=TRUE,0,VLOOKUP($B926,ESTR_PREC!$A$1:$M$6000,6,FALSE))</f>
        <v>0</v>
      </c>
      <c r="N926" s="225"/>
      <c r="O926" s="560">
        <f>+N926-M926</f>
        <v>0</v>
      </c>
      <c r="Q926" s="225">
        <v>11</v>
      </c>
      <c r="R926" s="499"/>
      <c r="S926" s="225"/>
      <c r="T926" s="225"/>
      <c r="U926" s="265"/>
      <c r="V926" s="225"/>
      <c r="W926" s="225"/>
      <c r="X926" s="499"/>
    </row>
    <row r="927" spans="2:24" ht="25.5">
      <c r="B927" s="127" t="s">
        <v>2038</v>
      </c>
      <c r="C927" s="127" t="s">
        <v>4499</v>
      </c>
      <c r="D927" s="127"/>
      <c r="E927" s="127"/>
      <c r="F927" s="127"/>
      <c r="G927" s="127"/>
      <c r="H927" s="127"/>
      <c r="I927" s="127"/>
      <c r="J927" s="127"/>
      <c r="K927" s="304" t="s">
        <v>2039</v>
      </c>
      <c r="L927" s="125" t="s">
        <v>3218</v>
      </c>
      <c r="M927" s="564">
        <f>IF(ISERROR(VLOOKUP($B927,ESTR_PREC!$A$1:$M$6000,6,FALSE))=TRUE,0,VLOOKUP($B927,ESTR_PREC!$A$1:$M$6000,6,FALSE))</f>
        <v>0</v>
      </c>
      <c r="N927" s="225"/>
      <c r="O927" s="560">
        <f>+N927-M927</f>
        <v>0</v>
      </c>
      <c r="Q927" s="225"/>
      <c r="R927" s="499"/>
      <c r="S927" s="225"/>
      <c r="T927" s="225"/>
      <c r="U927" s="265"/>
      <c r="V927" s="225"/>
      <c r="W927" s="225"/>
      <c r="X927" s="499"/>
    </row>
    <row r="928" spans="2:24" ht="25.5" hidden="1" customHeight="1">
      <c r="B928" s="879" t="s">
        <v>2040</v>
      </c>
      <c r="C928" s="879" t="s">
        <v>4500</v>
      </c>
      <c r="D928" s="879"/>
      <c r="E928" s="879"/>
      <c r="F928" s="879"/>
      <c r="G928" s="879"/>
      <c r="H928" s="879"/>
      <c r="I928" s="879"/>
      <c r="J928" s="879"/>
      <c r="K928" s="887" t="s">
        <v>2041</v>
      </c>
      <c r="L928" s="882" t="s">
        <v>3218</v>
      </c>
      <c r="M928" s="815"/>
      <c r="N928" s="343"/>
      <c r="O928" s="815"/>
      <c r="Q928" s="343"/>
      <c r="R928" s="499"/>
      <c r="S928" s="815"/>
      <c r="T928" s="815"/>
      <c r="U928" s="265"/>
      <c r="V928" s="815"/>
      <c r="W928" s="815"/>
      <c r="X928" s="499"/>
    </row>
    <row r="929" spans="2:24" ht="25.5">
      <c r="B929" s="127" t="s">
        <v>2042</v>
      </c>
      <c r="C929" s="127" t="s">
        <v>4501</v>
      </c>
      <c r="D929" s="127"/>
      <c r="E929" s="127"/>
      <c r="F929" s="127"/>
      <c r="G929" s="127"/>
      <c r="H929" s="127"/>
      <c r="I929" s="127"/>
      <c r="J929" s="127"/>
      <c r="K929" s="304" t="s">
        <v>2043</v>
      </c>
      <c r="L929" s="125" t="s">
        <v>3218</v>
      </c>
      <c r="M929" s="564">
        <f>IF(ISERROR(VLOOKUP($B929,ESTR_PREC!$A$1:$M$6000,6,FALSE))=TRUE,0,VLOOKUP($B929,ESTR_PREC!$A$1:$M$6000,6,FALSE))</f>
        <v>0</v>
      </c>
      <c r="N929" s="225"/>
      <c r="O929" s="560">
        <f>+N929-M929</f>
        <v>0</v>
      </c>
      <c r="Q929" s="225"/>
      <c r="R929" s="499"/>
      <c r="S929" s="225"/>
      <c r="T929" s="225"/>
      <c r="U929" s="265"/>
      <c r="V929" s="225"/>
      <c r="W929" s="225"/>
      <c r="X929" s="499"/>
    </row>
    <row r="930" spans="2:24" ht="25.5" hidden="1">
      <c r="B930" s="879" t="s">
        <v>2044</v>
      </c>
      <c r="C930" s="879" t="s">
        <v>4502</v>
      </c>
      <c r="D930" s="879"/>
      <c r="E930" s="879"/>
      <c r="F930" s="879"/>
      <c r="G930" s="879"/>
      <c r="H930" s="879"/>
      <c r="I930" s="879"/>
      <c r="J930" s="879"/>
      <c r="K930" s="887" t="s">
        <v>2046</v>
      </c>
      <c r="L930" s="882" t="s">
        <v>3218</v>
      </c>
      <c r="M930" s="815"/>
      <c r="N930" s="343"/>
      <c r="O930" s="815"/>
      <c r="Q930" s="343"/>
      <c r="R930" s="499"/>
      <c r="S930" s="815"/>
      <c r="T930" s="815"/>
      <c r="U930" s="265"/>
      <c r="V930" s="815"/>
      <c r="W930" s="815"/>
      <c r="X930" s="499"/>
    </row>
    <row r="931" spans="2:24" ht="15" hidden="1" customHeight="1">
      <c r="B931" s="879" t="s">
        <v>2047</v>
      </c>
      <c r="C931" s="879" t="s">
        <v>4503</v>
      </c>
      <c r="D931" s="879"/>
      <c r="E931" s="879"/>
      <c r="F931" s="879"/>
      <c r="G931" s="879"/>
      <c r="H931" s="879"/>
      <c r="I931" s="879"/>
      <c r="J931" s="879"/>
      <c r="K931" s="887" t="s">
        <v>2048</v>
      </c>
      <c r="L931" s="882" t="s">
        <v>3218</v>
      </c>
      <c r="M931" s="815"/>
      <c r="N931" s="343"/>
      <c r="O931" s="815"/>
      <c r="Q931" s="343"/>
      <c r="R931" s="499"/>
      <c r="S931" s="815"/>
      <c r="T931" s="815"/>
      <c r="U931" s="265"/>
      <c r="V931" s="815"/>
      <c r="W931" s="815"/>
      <c r="X931" s="499"/>
    </row>
    <row r="932" spans="2:24" ht="25.5" hidden="1">
      <c r="B932" s="906" t="s">
        <v>2049</v>
      </c>
      <c r="C932" s="907" t="s">
        <v>3927</v>
      </c>
      <c r="D932" s="907"/>
      <c r="E932" s="907"/>
      <c r="F932" s="907"/>
      <c r="G932" s="907"/>
      <c r="H932" s="907"/>
      <c r="I932" s="907"/>
      <c r="J932" s="907"/>
      <c r="K932" s="908" t="s">
        <v>2050</v>
      </c>
      <c r="L932" s="909" t="s">
        <v>3218</v>
      </c>
      <c r="M932" s="815"/>
      <c r="N932" s="343"/>
      <c r="O932" s="815"/>
      <c r="Q932" s="343"/>
      <c r="R932" s="499"/>
      <c r="S932" s="815"/>
      <c r="T932" s="815"/>
      <c r="U932" s="265"/>
      <c r="V932" s="815"/>
      <c r="W932" s="815"/>
      <c r="X932" s="499"/>
    </row>
    <row r="933" spans="2:24" ht="25.5" hidden="1">
      <c r="B933" s="879" t="s">
        <v>2051</v>
      </c>
      <c r="C933" s="879" t="s">
        <v>4504</v>
      </c>
      <c r="D933" s="879"/>
      <c r="E933" s="879"/>
      <c r="F933" s="879"/>
      <c r="G933" s="879"/>
      <c r="H933" s="879"/>
      <c r="I933" s="879"/>
      <c r="J933" s="879"/>
      <c r="K933" s="887" t="s">
        <v>2052</v>
      </c>
      <c r="L933" s="882" t="s">
        <v>3218</v>
      </c>
      <c r="M933" s="815"/>
      <c r="N933" s="343"/>
      <c r="O933" s="815"/>
      <c r="Q933" s="343"/>
      <c r="R933" s="499"/>
      <c r="S933" s="815"/>
      <c r="T933" s="815"/>
      <c r="U933" s="265"/>
      <c r="V933" s="815"/>
      <c r="W933" s="815"/>
      <c r="X933" s="499"/>
    </row>
    <row r="934" spans="2:24" ht="25.5" hidden="1">
      <c r="B934" s="879" t="s">
        <v>2053</v>
      </c>
      <c r="C934" s="879" t="s">
        <v>4505</v>
      </c>
      <c r="D934" s="879"/>
      <c r="E934" s="879"/>
      <c r="F934" s="879"/>
      <c r="G934" s="879"/>
      <c r="H934" s="879"/>
      <c r="I934" s="879"/>
      <c r="J934" s="879"/>
      <c r="K934" s="887" t="s">
        <v>2054</v>
      </c>
      <c r="L934" s="882" t="s">
        <v>3218</v>
      </c>
      <c r="M934" s="815"/>
      <c r="N934" s="343"/>
      <c r="O934" s="815"/>
      <c r="Q934" s="343"/>
      <c r="R934" s="499"/>
      <c r="S934" s="815"/>
      <c r="T934" s="815"/>
      <c r="U934" s="265"/>
      <c r="V934" s="815"/>
      <c r="W934" s="815"/>
      <c r="X934" s="499"/>
    </row>
    <row r="935" spans="2:24" ht="25.5" hidden="1">
      <c r="B935" s="879" t="s">
        <v>2055</v>
      </c>
      <c r="C935" s="879" t="s">
        <v>4506</v>
      </c>
      <c r="D935" s="879"/>
      <c r="E935" s="879"/>
      <c r="F935" s="879"/>
      <c r="G935" s="879"/>
      <c r="H935" s="879"/>
      <c r="I935" s="879"/>
      <c r="J935" s="879"/>
      <c r="K935" s="887" t="s">
        <v>2056</v>
      </c>
      <c r="L935" s="882" t="s">
        <v>3218</v>
      </c>
      <c r="M935" s="815"/>
      <c r="N935" s="343"/>
      <c r="O935" s="815"/>
      <c r="Q935" s="343"/>
      <c r="R935" s="499"/>
      <c r="S935" s="815"/>
      <c r="T935" s="815"/>
      <c r="U935" s="265"/>
      <c r="V935" s="815"/>
      <c r="W935" s="815"/>
      <c r="X935" s="499"/>
    </row>
    <row r="936" spans="2:24" ht="25.5" hidden="1">
      <c r="B936" s="879" t="s">
        <v>2057</v>
      </c>
      <c r="C936" s="879" t="s">
        <v>4507</v>
      </c>
      <c r="D936" s="879"/>
      <c r="E936" s="879"/>
      <c r="F936" s="879"/>
      <c r="G936" s="879"/>
      <c r="H936" s="879"/>
      <c r="I936" s="879"/>
      <c r="J936" s="879"/>
      <c r="K936" s="887" t="s">
        <v>3928</v>
      </c>
      <c r="L936" s="882" t="s">
        <v>3218</v>
      </c>
      <c r="M936" s="815"/>
      <c r="N936" s="343"/>
      <c r="O936" s="815"/>
      <c r="Q936" s="343"/>
      <c r="R936" s="499"/>
      <c r="S936" s="815"/>
      <c r="T936" s="815"/>
      <c r="U936" s="265"/>
      <c r="V936" s="815"/>
      <c r="W936" s="815"/>
      <c r="X936" s="499"/>
    </row>
    <row r="937" spans="2:24" ht="25.5" hidden="1" customHeight="1">
      <c r="B937" s="879" t="s">
        <v>2059</v>
      </c>
      <c r="C937" s="879" t="s">
        <v>4508</v>
      </c>
      <c r="D937" s="879"/>
      <c r="E937" s="879"/>
      <c r="F937" s="879"/>
      <c r="G937" s="879"/>
      <c r="H937" s="879"/>
      <c r="I937" s="879"/>
      <c r="J937" s="879"/>
      <c r="K937" s="887" t="s">
        <v>2060</v>
      </c>
      <c r="L937" s="882" t="s">
        <v>3218</v>
      </c>
      <c r="M937" s="815"/>
      <c r="N937" s="343"/>
      <c r="O937" s="815"/>
      <c r="Q937" s="343"/>
      <c r="R937" s="499"/>
      <c r="S937" s="815"/>
      <c r="T937" s="815"/>
      <c r="U937" s="265"/>
      <c r="V937" s="815"/>
      <c r="W937" s="815"/>
      <c r="X937" s="499"/>
    </row>
    <row r="938" spans="2:24" ht="15" hidden="1" customHeight="1">
      <c r="B938" s="879" t="s">
        <v>2061</v>
      </c>
      <c r="C938" s="879" t="s">
        <v>4509</v>
      </c>
      <c r="D938" s="879"/>
      <c r="E938" s="879"/>
      <c r="F938" s="879"/>
      <c r="G938" s="879"/>
      <c r="H938" s="879"/>
      <c r="I938" s="879"/>
      <c r="J938" s="879"/>
      <c r="K938" s="887" t="s">
        <v>2062</v>
      </c>
      <c r="L938" s="882" t="s">
        <v>3218</v>
      </c>
      <c r="M938" s="815"/>
      <c r="N938" s="343"/>
      <c r="O938" s="815"/>
      <c r="Q938" s="343"/>
      <c r="R938" s="499"/>
      <c r="S938" s="815"/>
      <c r="T938" s="815"/>
      <c r="U938" s="265"/>
      <c r="V938" s="815"/>
      <c r="W938" s="815"/>
      <c r="X938" s="499"/>
    </row>
    <row r="939" spans="2:24" ht="25.5" hidden="1">
      <c r="B939" s="879" t="s">
        <v>2063</v>
      </c>
      <c r="C939" s="879" t="s">
        <v>4510</v>
      </c>
      <c r="D939" s="879"/>
      <c r="E939" s="879"/>
      <c r="F939" s="879"/>
      <c r="G939" s="879"/>
      <c r="H939" s="879"/>
      <c r="I939" s="879"/>
      <c r="J939" s="879"/>
      <c r="K939" s="887" t="s">
        <v>2064</v>
      </c>
      <c r="L939" s="882" t="s">
        <v>3218</v>
      </c>
      <c r="M939" s="815"/>
      <c r="N939" s="343"/>
      <c r="O939" s="815"/>
      <c r="Q939" s="343"/>
      <c r="R939" s="499"/>
      <c r="S939" s="815"/>
      <c r="T939" s="815"/>
      <c r="U939" s="265"/>
      <c r="V939" s="815"/>
      <c r="W939" s="815"/>
      <c r="X939" s="499"/>
    </row>
    <row r="940" spans="2:24" ht="25.5" hidden="1" customHeight="1">
      <c r="B940" s="879" t="s">
        <v>2065</v>
      </c>
      <c r="C940" s="879" t="s">
        <v>4511</v>
      </c>
      <c r="D940" s="879"/>
      <c r="E940" s="879"/>
      <c r="F940" s="879"/>
      <c r="G940" s="879"/>
      <c r="H940" s="879"/>
      <c r="I940" s="879"/>
      <c r="J940" s="879"/>
      <c r="K940" s="887" t="s">
        <v>2066</v>
      </c>
      <c r="L940" s="882" t="s">
        <v>3218</v>
      </c>
      <c r="M940" s="815"/>
      <c r="N940" s="343"/>
      <c r="O940" s="815"/>
      <c r="Q940" s="343"/>
      <c r="R940" s="499"/>
      <c r="S940" s="815"/>
      <c r="T940" s="815"/>
      <c r="U940" s="265"/>
      <c r="V940" s="815"/>
      <c r="W940" s="815"/>
      <c r="X940" s="499"/>
    </row>
    <row r="941" spans="2:24" ht="25.5" hidden="1">
      <c r="B941" s="879" t="s">
        <v>2067</v>
      </c>
      <c r="C941" s="879" t="s">
        <v>4512</v>
      </c>
      <c r="D941" s="879"/>
      <c r="E941" s="879"/>
      <c r="F941" s="879"/>
      <c r="G941" s="879"/>
      <c r="H941" s="879"/>
      <c r="I941" s="879"/>
      <c r="J941" s="879"/>
      <c r="K941" s="887" t="s">
        <v>2068</v>
      </c>
      <c r="L941" s="882" t="s">
        <v>3218</v>
      </c>
      <c r="M941" s="815"/>
      <c r="N941" s="343"/>
      <c r="O941" s="815"/>
      <c r="Q941" s="343"/>
      <c r="R941" s="499"/>
      <c r="S941" s="815"/>
      <c r="T941" s="815"/>
      <c r="U941" s="265"/>
      <c r="V941" s="815"/>
      <c r="W941" s="815"/>
      <c r="X941" s="499"/>
    </row>
    <row r="942" spans="2:24" ht="25.5">
      <c r="B942" s="127" t="s">
        <v>2069</v>
      </c>
      <c r="C942" s="127" t="s">
        <v>3929</v>
      </c>
      <c r="D942" s="127"/>
      <c r="E942" s="127"/>
      <c r="F942" s="127"/>
      <c r="G942" s="127"/>
      <c r="H942" s="127"/>
      <c r="I942" s="127"/>
      <c r="J942" s="127"/>
      <c r="K942" s="23" t="s">
        <v>2072</v>
      </c>
      <c r="L942" s="125" t="s">
        <v>3218</v>
      </c>
      <c r="M942" s="564">
        <f>IF(ISERROR(VLOOKUP($B942,ESTR_PREC!$A$1:$M$6000,6,FALSE))=TRUE,0,VLOOKUP($B942,ESTR_PREC!$A$1:$M$6000,6,FALSE))</f>
        <v>0</v>
      </c>
      <c r="N942" s="225"/>
      <c r="O942" s="560">
        <f t="shared" ref="O942:O947" si="27">+N942-M942</f>
        <v>0</v>
      </c>
      <c r="Q942" s="225">
        <v>646</v>
      </c>
      <c r="R942" s="499"/>
      <c r="S942" s="225"/>
      <c r="T942" s="225"/>
      <c r="U942" s="265"/>
      <c r="V942" s="225"/>
      <c r="W942" s="225"/>
      <c r="X942" s="499"/>
    </row>
    <row r="943" spans="2:24" ht="29.25" customHeight="1">
      <c r="B943" s="127" t="s">
        <v>2073</v>
      </c>
      <c r="C943" s="127" t="s">
        <v>3930</v>
      </c>
      <c r="D943" s="127"/>
      <c r="E943" s="127"/>
      <c r="F943" s="127"/>
      <c r="G943" s="127"/>
      <c r="H943" s="127"/>
      <c r="I943" s="127"/>
      <c r="J943" s="127"/>
      <c r="K943" s="23" t="s">
        <v>2074</v>
      </c>
      <c r="L943" s="125" t="s">
        <v>3218</v>
      </c>
      <c r="M943" s="564">
        <f>IF(ISERROR(VLOOKUP($B943,ESTR_PREC!$A$1:$M$6000,6,FALSE))=TRUE,0,VLOOKUP($B943,ESTR_PREC!$A$1:$M$6000,6,FALSE))</f>
        <v>0</v>
      </c>
      <c r="N943" s="225"/>
      <c r="O943" s="560">
        <f t="shared" si="27"/>
        <v>0</v>
      </c>
      <c r="Q943" s="225">
        <v>0</v>
      </c>
      <c r="R943" s="499"/>
      <c r="S943" s="225"/>
      <c r="T943" s="225"/>
      <c r="U943" s="265"/>
      <c r="V943" s="225"/>
      <c r="W943" s="225"/>
      <c r="X943" s="499"/>
    </row>
    <row r="944" spans="2:24" ht="25.5">
      <c r="B944" s="127" t="s">
        <v>2075</v>
      </c>
      <c r="C944" s="127" t="s">
        <v>3931</v>
      </c>
      <c r="D944" s="127"/>
      <c r="E944" s="127"/>
      <c r="F944" s="127"/>
      <c r="G944" s="127"/>
      <c r="H944" s="127"/>
      <c r="I944" s="127"/>
      <c r="J944" s="127"/>
      <c r="K944" s="23" t="s">
        <v>2076</v>
      </c>
      <c r="L944" s="125" t="s">
        <v>3218</v>
      </c>
      <c r="M944" s="564">
        <f>IF(ISERROR(VLOOKUP($B944,ESTR_PREC!$A$1:$M$6000,6,FALSE))=TRUE,0,VLOOKUP($B944,ESTR_PREC!$A$1:$M$6000,6,FALSE))</f>
        <v>0</v>
      </c>
      <c r="N944" s="225"/>
      <c r="O944" s="560">
        <f t="shared" si="27"/>
        <v>0</v>
      </c>
      <c r="Q944" s="225">
        <v>208</v>
      </c>
      <c r="R944" s="499"/>
      <c r="S944" s="225"/>
      <c r="T944" s="225"/>
      <c r="U944" s="265"/>
      <c r="V944" s="225"/>
      <c r="W944" s="225"/>
      <c r="X944" s="499"/>
    </row>
    <row r="945" spans="2:24" ht="25.5">
      <c r="B945" s="127" t="s">
        <v>2077</v>
      </c>
      <c r="C945" s="127" t="s">
        <v>3932</v>
      </c>
      <c r="D945" s="127"/>
      <c r="E945" s="127"/>
      <c r="F945" s="127"/>
      <c r="G945" s="127"/>
      <c r="H945" s="127"/>
      <c r="I945" s="127"/>
      <c r="J945" s="127"/>
      <c r="K945" s="23" t="s">
        <v>2078</v>
      </c>
      <c r="L945" s="125" t="s">
        <v>3218</v>
      </c>
      <c r="M945" s="564">
        <f>IF(ISERROR(VLOOKUP($B945,ESTR_PREC!$A$1:$M$6000,6,FALSE))=TRUE,0,VLOOKUP($B945,ESTR_PREC!$A$1:$M$6000,6,FALSE))</f>
        <v>0</v>
      </c>
      <c r="N945" s="225"/>
      <c r="O945" s="560">
        <f t="shared" si="27"/>
        <v>0</v>
      </c>
      <c r="Q945" s="225">
        <v>87</v>
      </c>
      <c r="R945" s="499"/>
      <c r="S945" s="225"/>
      <c r="T945" s="225"/>
      <c r="U945" s="265"/>
      <c r="V945" s="225"/>
      <c r="W945" s="225"/>
      <c r="X945" s="499"/>
    </row>
    <row r="946" spans="2:24" ht="25.5">
      <c r="B946" s="127" t="s">
        <v>2079</v>
      </c>
      <c r="C946" s="127" t="s">
        <v>3933</v>
      </c>
      <c r="D946" s="127"/>
      <c r="E946" s="127"/>
      <c r="F946" s="127"/>
      <c r="G946" s="127"/>
      <c r="H946" s="127"/>
      <c r="I946" s="127"/>
      <c r="J946" s="127"/>
      <c r="K946" s="23" t="s">
        <v>2080</v>
      </c>
      <c r="L946" s="125" t="s">
        <v>3218</v>
      </c>
      <c r="M946" s="564">
        <f>IF(ISERROR(VLOOKUP($B946,ESTR_PREC!$A$1:$M$6000,6,FALSE))=TRUE,0,VLOOKUP($B946,ESTR_PREC!$A$1:$M$6000,6,FALSE))</f>
        <v>0</v>
      </c>
      <c r="N946" s="225"/>
      <c r="O946" s="560">
        <f t="shared" si="27"/>
        <v>0</v>
      </c>
      <c r="Q946" s="225">
        <v>0</v>
      </c>
      <c r="R946" s="499"/>
      <c r="S946" s="225"/>
      <c r="T946" s="225"/>
      <c r="U946" s="265"/>
      <c r="V946" s="225"/>
      <c r="W946" s="225"/>
      <c r="X946" s="499"/>
    </row>
    <row r="947" spans="2:24" ht="25.5">
      <c r="B947" s="127" t="s">
        <v>2081</v>
      </c>
      <c r="C947" s="127" t="s">
        <v>3934</v>
      </c>
      <c r="D947" s="127"/>
      <c r="E947" s="127"/>
      <c r="F947" s="127"/>
      <c r="G947" s="127"/>
      <c r="H947" s="127"/>
      <c r="I947" s="127"/>
      <c r="J947" s="127"/>
      <c r="K947" s="23" t="s">
        <v>3935</v>
      </c>
      <c r="L947" s="125" t="s">
        <v>3218</v>
      </c>
      <c r="M947" s="564">
        <f>IF(ISERROR(VLOOKUP($B947,ESTR_PREC!$A$1:$M$6000,6,FALSE))=TRUE,0,VLOOKUP($B947,ESTR_PREC!$A$1:$M$6000,6,FALSE))</f>
        <v>0</v>
      </c>
      <c r="N947" s="225"/>
      <c r="O947" s="560">
        <f t="shared" si="27"/>
        <v>0</v>
      </c>
      <c r="Q947" s="225">
        <v>18</v>
      </c>
      <c r="R947" s="499"/>
      <c r="S947" s="225"/>
      <c r="T947" s="225"/>
      <c r="U947" s="265"/>
      <c r="V947" s="225"/>
      <c r="W947" s="225"/>
      <c r="X947" s="499"/>
    </row>
    <row r="948" spans="2:24" ht="25.5" hidden="1" customHeight="1">
      <c r="B948" s="879" t="s">
        <v>2083</v>
      </c>
      <c r="C948" s="879" t="s">
        <v>3936</v>
      </c>
      <c r="D948" s="879"/>
      <c r="E948" s="879"/>
      <c r="F948" s="879"/>
      <c r="G948" s="879"/>
      <c r="H948" s="879"/>
      <c r="I948" s="879"/>
      <c r="J948" s="879"/>
      <c r="K948" s="905" t="s">
        <v>2084</v>
      </c>
      <c r="L948" s="882" t="s">
        <v>3218</v>
      </c>
      <c r="M948" s="815"/>
      <c r="N948" s="343"/>
      <c r="O948" s="815"/>
      <c r="Q948" s="343"/>
      <c r="R948" s="499"/>
      <c r="S948" s="815"/>
      <c r="T948" s="815"/>
      <c r="U948" s="265"/>
      <c r="V948" s="815"/>
      <c r="W948" s="815"/>
      <c r="X948" s="499"/>
    </row>
    <row r="949" spans="2:24" ht="25.5">
      <c r="B949" s="127" t="s">
        <v>2085</v>
      </c>
      <c r="C949" s="127" t="s">
        <v>3937</v>
      </c>
      <c r="D949" s="127"/>
      <c r="E949" s="127"/>
      <c r="F949" s="127"/>
      <c r="G949" s="127"/>
      <c r="H949" s="127"/>
      <c r="I949" s="127"/>
      <c r="J949" s="127"/>
      <c r="K949" s="23" t="s">
        <v>2086</v>
      </c>
      <c r="L949" s="125" t="s">
        <v>3218</v>
      </c>
      <c r="M949" s="564">
        <f>IF(ISERROR(VLOOKUP($B949,ESTR_PREC!$A$1:$M$6000,6,FALSE))=TRUE,0,VLOOKUP($B949,ESTR_PREC!$A$1:$M$6000,6,FALSE))</f>
        <v>0</v>
      </c>
      <c r="N949" s="225"/>
      <c r="O949" s="560">
        <f>+N949-M949</f>
        <v>0</v>
      </c>
      <c r="Q949" s="225">
        <v>263</v>
      </c>
      <c r="R949" s="499"/>
      <c r="S949" s="225"/>
      <c r="T949" s="225"/>
      <c r="U949" s="265"/>
      <c r="V949" s="225"/>
      <c r="W949" s="225"/>
      <c r="X949" s="499"/>
    </row>
    <row r="950" spans="2:24" ht="25.5">
      <c r="B950" s="127" t="s">
        <v>2087</v>
      </c>
      <c r="C950" s="127" t="s">
        <v>3938</v>
      </c>
      <c r="D950" s="127"/>
      <c r="E950" s="127"/>
      <c r="F950" s="127"/>
      <c r="G950" s="127"/>
      <c r="H950" s="127"/>
      <c r="I950" s="127"/>
      <c r="J950" s="127"/>
      <c r="K950" s="23" t="s">
        <v>2088</v>
      </c>
      <c r="L950" s="125" t="s">
        <v>3218</v>
      </c>
      <c r="M950" s="564">
        <f>IF(ISERROR(VLOOKUP($B950,ESTR_PREC!$A$1:$M$6000,6,FALSE))=TRUE,0,VLOOKUP($B950,ESTR_PREC!$A$1:$M$6000,6,FALSE))</f>
        <v>0</v>
      </c>
      <c r="N950" s="225"/>
      <c r="O950" s="560">
        <f>+N950-M950</f>
        <v>0</v>
      </c>
      <c r="Q950" s="225"/>
      <c r="R950" s="499"/>
      <c r="S950" s="225"/>
      <c r="T950" s="225"/>
      <c r="U950" s="265"/>
      <c r="V950" s="225"/>
      <c r="W950" s="225"/>
      <c r="X950" s="499"/>
    </row>
    <row r="951" spans="2:24" ht="25.5" hidden="1" customHeight="1">
      <c r="B951" s="879" t="s">
        <v>2089</v>
      </c>
      <c r="C951" s="879" t="s">
        <v>3939</v>
      </c>
      <c r="D951" s="879"/>
      <c r="E951" s="879"/>
      <c r="F951" s="879"/>
      <c r="G951" s="879"/>
      <c r="H951" s="879"/>
      <c r="I951" s="879"/>
      <c r="J951" s="879"/>
      <c r="K951" s="905" t="s">
        <v>2090</v>
      </c>
      <c r="L951" s="882" t="s">
        <v>3218</v>
      </c>
      <c r="M951" s="815"/>
      <c r="N951" s="343"/>
      <c r="O951" s="815"/>
      <c r="Q951" s="343"/>
      <c r="R951" s="499"/>
      <c r="S951" s="815"/>
      <c r="T951" s="815"/>
      <c r="U951" s="265"/>
      <c r="V951" s="815"/>
      <c r="W951" s="815"/>
      <c r="X951" s="499"/>
    </row>
    <row r="952" spans="2:24" ht="25.5">
      <c r="B952" s="127" t="s">
        <v>2091</v>
      </c>
      <c r="C952" s="127" t="s">
        <v>3940</v>
      </c>
      <c r="D952" s="127"/>
      <c r="E952" s="127"/>
      <c r="F952" s="127"/>
      <c r="G952" s="127"/>
      <c r="H952" s="127"/>
      <c r="I952" s="127"/>
      <c r="J952" s="127"/>
      <c r="K952" s="23" t="s">
        <v>2092</v>
      </c>
      <c r="L952" s="211" t="s">
        <v>3218</v>
      </c>
      <c r="M952" s="564">
        <f>IF(ISERROR(VLOOKUP($B952,ESTR_PREC!$A$1:$M$6000,6,FALSE))=TRUE,0,VLOOKUP($B952,ESTR_PREC!$A$1:$M$6000,6,FALSE))</f>
        <v>0</v>
      </c>
      <c r="N952" s="225"/>
      <c r="O952" s="560">
        <f t="shared" ref="O952:O958" si="28">+N952-M952</f>
        <v>0</v>
      </c>
      <c r="Q952" s="225"/>
      <c r="R952" s="499"/>
      <c r="S952" s="225"/>
      <c r="T952" s="225"/>
      <c r="U952" s="265"/>
      <c r="V952" s="225"/>
      <c r="W952" s="225"/>
      <c r="X952" s="499"/>
    </row>
    <row r="953" spans="2:24" ht="25.5">
      <c r="B953" s="127" t="s">
        <v>2093</v>
      </c>
      <c r="C953" s="127" t="s">
        <v>4513</v>
      </c>
      <c r="D953" s="127"/>
      <c r="E953" s="127"/>
      <c r="F953" s="127"/>
      <c r="G953" s="127"/>
      <c r="H953" s="127"/>
      <c r="I953" s="127"/>
      <c r="J953" s="127"/>
      <c r="K953" s="304" t="s">
        <v>2095</v>
      </c>
      <c r="L953" s="125" t="s">
        <v>3218</v>
      </c>
      <c r="M953" s="564">
        <f>IF(ISERROR(VLOOKUP($B953,ESTR_PREC!$A$1:$M$6000,6,FALSE))=TRUE,0,VLOOKUP($B953,ESTR_PREC!$A$1:$M$6000,6,FALSE))</f>
        <v>0</v>
      </c>
      <c r="N953" s="225"/>
      <c r="O953" s="560">
        <f t="shared" si="28"/>
        <v>0</v>
      </c>
      <c r="Q953" s="225"/>
      <c r="R953" s="499"/>
      <c r="S953" s="225"/>
      <c r="T953" s="225"/>
      <c r="U953" s="265"/>
      <c r="V953" s="225"/>
      <c r="W953" s="225"/>
      <c r="X953" s="499"/>
    </row>
    <row r="954" spans="2:24">
      <c r="B954" s="127" t="s">
        <v>2096</v>
      </c>
      <c r="C954" s="127" t="s">
        <v>4514</v>
      </c>
      <c r="D954" s="127"/>
      <c r="E954" s="127"/>
      <c r="F954" s="127"/>
      <c r="G954" s="127"/>
      <c r="H954" s="127"/>
      <c r="I954" s="127"/>
      <c r="J954" s="127"/>
      <c r="K954" s="304" t="s">
        <v>2097</v>
      </c>
      <c r="L954" s="125" t="s">
        <v>3218</v>
      </c>
      <c r="M954" s="564">
        <f>IF(ISERROR(VLOOKUP($B954,ESTR_PREC!$A$1:$M$6000,6,FALSE))=TRUE,0,VLOOKUP($B954,ESTR_PREC!$A$1:$M$6000,6,FALSE))</f>
        <v>0</v>
      </c>
      <c r="N954" s="225"/>
      <c r="O954" s="560">
        <f t="shared" si="28"/>
        <v>0</v>
      </c>
      <c r="Q954" s="225"/>
      <c r="R954" s="499"/>
      <c r="S954" s="225"/>
      <c r="T954" s="225"/>
      <c r="U954" s="265"/>
      <c r="V954" s="225"/>
      <c r="W954" s="225"/>
      <c r="X954" s="499"/>
    </row>
    <row r="955" spans="2:24" ht="15" customHeight="1">
      <c r="B955" s="127" t="s">
        <v>2098</v>
      </c>
      <c r="C955" s="127" t="s">
        <v>4515</v>
      </c>
      <c r="D955" s="127"/>
      <c r="E955" s="127"/>
      <c r="F955" s="127"/>
      <c r="G955" s="127"/>
      <c r="H955" s="127"/>
      <c r="I955" s="127"/>
      <c r="J955" s="127"/>
      <c r="K955" s="304" t="s">
        <v>2099</v>
      </c>
      <c r="L955" s="125" t="s">
        <v>3218</v>
      </c>
      <c r="M955" s="564">
        <f>IF(ISERROR(VLOOKUP($B955,ESTR_PREC!$A$1:$M$6000,6,FALSE))=TRUE,0,VLOOKUP($B955,ESTR_PREC!$A$1:$M$6000,6,FALSE))</f>
        <v>0</v>
      </c>
      <c r="N955" s="225"/>
      <c r="O955" s="560">
        <f t="shared" si="28"/>
        <v>0</v>
      </c>
      <c r="Q955" s="225"/>
      <c r="R955" s="499"/>
      <c r="S955" s="225"/>
      <c r="T955" s="225"/>
      <c r="U955" s="265"/>
      <c r="V955" s="225"/>
      <c r="W955" s="225"/>
      <c r="X955" s="499"/>
    </row>
    <row r="956" spans="2:24" ht="25.5">
      <c r="B956" s="127" t="s">
        <v>2100</v>
      </c>
      <c r="C956" s="127" t="s">
        <v>4516</v>
      </c>
      <c r="D956" s="127"/>
      <c r="E956" s="127"/>
      <c r="F956" s="127"/>
      <c r="G956" s="127"/>
      <c r="H956" s="127"/>
      <c r="I956" s="127"/>
      <c r="J956" s="127"/>
      <c r="K956" s="304" t="s">
        <v>2101</v>
      </c>
      <c r="L956" s="125" t="s">
        <v>3218</v>
      </c>
      <c r="M956" s="564">
        <f>IF(ISERROR(VLOOKUP($B956,ESTR_PREC!$A$1:$M$6000,6,FALSE))=TRUE,0,VLOOKUP($B956,ESTR_PREC!$A$1:$M$6000,6,FALSE))</f>
        <v>0</v>
      </c>
      <c r="N956" s="225"/>
      <c r="O956" s="560">
        <f t="shared" si="28"/>
        <v>0</v>
      </c>
      <c r="Q956" s="225"/>
      <c r="R956" s="499"/>
      <c r="S956" s="225"/>
      <c r="T956" s="225"/>
      <c r="U956" s="265"/>
      <c r="V956" s="225"/>
      <c r="W956" s="225"/>
      <c r="X956" s="499"/>
    </row>
    <row r="957" spans="2:24" ht="25.5">
      <c r="B957" s="127" t="s">
        <v>2102</v>
      </c>
      <c r="C957" s="127" t="s">
        <v>4517</v>
      </c>
      <c r="D957" s="127"/>
      <c r="E957" s="127"/>
      <c r="F957" s="127"/>
      <c r="G957" s="127"/>
      <c r="H957" s="127"/>
      <c r="I957" s="127"/>
      <c r="J957" s="127"/>
      <c r="K957" s="304" t="s">
        <v>2103</v>
      </c>
      <c r="L957" s="125" t="s">
        <v>3218</v>
      </c>
      <c r="M957" s="564">
        <f>IF(ISERROR(VLOOKUP($B957,ESTR_PREC!$A$1:$M$6000,6,FALSE))=TRUE,0,VLOOKUP($B957,ESTR_PREC!$A$1:$M$6000,6,FALSE))</f>
        <v>0</v>
      </c>
      <c r="N957" s="225"/>
      <c r="O957" s="560">
        <f t="shared" si="28"/>
        <v>0</v>
      </c>
      <c r="Q957" s="225"/>
      <c r="R957" s="499"/>
      <c r="S957" s="225"/>
      <c r="T957" s="225"/>
      <c r="U957" s="265"/>
      <c r="V957" s="225"/>
      <c r="W957" s="225"/>
      <c r="X957" s="499"/>
    </row>
    <row r="958" spans="2:24" ht="25.5">
      <c r="B958" s="127" t="s">
        <v>2104</v>
      </c>
      <c r="C958" s="127" t="s">
        <v>4518</v>
      </c>
      <c r="D958" s="127"/>
      <c r="E958" s="127"/>
      <c r="F958" s="127"/>
      <c r="G958" s="127"/>
      <c r="H958" s="127"/>
      <c r="I958" s="127"/>
      <c r="J958" s="127"/>
      <c r="K958" s="304" t="s">
        <v>3941</v>
      </c>
      <c r="L958" s="125" t="s">
        <v>3218</v>
      </c>
      <c r="M958" s="564">
        <f>IF(ISERROR(VLOOKUP($B958,ESTR_PREC!$A$1:$M$6000,6,FALSE))=TRUE,0,VLOOKUP($B958,ESTR_PREC!$A$1:$M$6000,6,FALSE))</f>
        <v>0</v>
      </c>
      <c r="N958" s="225"/>
      <c r="O958" s="560">
        <f t="shared" si="28"/>
        <v>0</v>
      </c>
      <c r="Q958" s="225"/>
      <c r="R958" s="499"/>
      <c r="S958" s="225"/>
      <c r="T958" s="225"/>
      <c r="U958" s="265"/>
      <c r="V958" s="225"/>
      <c r="W958" s="225"/>
      <c r="X958" s="499"/>
    </row>
    <row r="959" spans="2:24" ht="25.5" hidden="1" customHeight="1">
      <c r="B959" s="879" t="s">
        <v>2106</v>
      </c>
      <c r="C959" s="879" t="s">
        <v>4519</v>
      </c>
      <c r="D959" s="879"/>
      <c r="E959" s="879"/>
      <c r="F959" s="879"/>
      <c r="G959" s="879"/>
      <c r="H959" s="879"/>
      <c r="I959" s="879"/>
      <c r="J959" s="879"/>
      <c r="K959" s="887" t="s">
        <v>2107</v>
      </c>
      <c r="L959" s="882" t="s">
        <v>3218</v>
      </c>
      <c r="M959" s="815"/>
      <c r="N959" s="343"/>
      <c r="O959" s="815"/>
      <c r="Q959" s="343"/>
      <c r="R959" s="499"/>
      <c r="S959" s="815"/>
      <c r="T959" s="815"/>
      <c r="U959" s="265"/>
      <c r="V959" s="815"/>
      <c r="W959" s="815"/>
      <c r="X959" s="499"/>
    </row>
    <row r="960" spans="2:24">
      <c r="B960" s="127" t="s">
        <v>2108</v>
      </c>
      <c r="C960" s="127" t="s">
        <v>4520</v>
      </c>
      <c r="D960" s="127"/>
      <c r="E960" s="127"/>
      <c r="F960" s="127"/>
      <c r="G960" s="127"/>
      <c r="H960" s="127"/>
      <c r="I960" s="127"/>
      <c r="J960" s="127"/>
      <c r="K960" s="304" t="s">
        <v>2109</v>
      </c>
      <c r="L960" s="125" t="s">
        <v>3218</v>
      </c>
      <c r="M960" s="564">
        <f>IF(ISERROR(VLOOKUP($B960,ESTR_PREC!$A$1:$M$6000,6,FALSE))=TRUE,0,VLOOKUP($B960,ESTR_PREC!$A$1:$M$6000,6,FALSE))</f>
        <v>0</v>
      </c>
      <c r="N960" s="225"/>
      <c r="O960" s="560">
        <f>+N960-M960</f>
        <v>0</v>
      </c>
      <c r="Q960" s="225"/>
      <c r="R960" s="499"/>
      <c r="S960" s="225"/>
      <c r="T960" s="225"/>
      <c r="U960" s="265"/>
      <c r="V960" s="225"/>
      <c r="W960" s="225"/>
      <c r="X960" s="499"/>
    </row>
    <row r="961" spans="2:24" ht="15" customHeight="1">
      <c r="B961" s="127" t="s">
        <v>2110</v>
      </c>
      <c r="C961" s="127" t="s">
        <v>4521</v>
      </c>
      <c r="D961" s="127"/>
      <c r="E961" s="127"/>
      <c r="F961" s="127"/>
      <c r="G961" s="127"/>
      <c r="H961" s="127"/>
      <c r="I961" s="127"/>
      <c r="J961" s="127"/>
      <c r="K961" s="304" t="s">
        <v>2111</v>
      </c>
      <c r="L961" s="125" t="s">
        <v>3218</v>
      </c>
      <c r="M961" s="564">
        <f>IF(ISERROR(VLOOKUP($B961,ESTR_PREC!$A$1:$M$6000,6,FALSE))=TRUE,0,VLOOKUP($B961,ESTR_PREC!$A$1:$M$6000,6,FALSE))</f>
        <v>0</v>
      </c>
      <c r="N961" s="225"/>
      <c r="O961" s="560">
        <f>+N961-M961</f>
        <v>0</v>
      </c>
      <c r="P961" s="1028"/>
      <c r="Q961" s="225"/>
      <c r="R961" s="1029"/>
      <c r="S961" s="225"/>
      <c r="T961" s="225"/>
      <c r="U961" s="1028"/>
      <c r="V961" s="225"/>
      <c r="W961" s="225"/>
      <c r="X961" s="499"/>
    </row>
    <row r="962" spans="2:24" ht="15" hidden="1" customHeight="1">
      <c r="B962" s="1233" t="s">
        <v>2112</v>
      </c>
      <c r="C962" s="1233" t="s">
        <v>4522</v>
      </c>
      <c r="D962" s="1233"/>
      <c r="E962" s="1233"/>
      <c r="F962" s="1233"/>
      <c r="G962" s="1233"/>
      <c r="H962" s="1233"/>
      <c r="I962" s="1233"/>
      <c r="J962" s="1233"/>
      <c r="K962" s="1234" t="s">
        <v>2113</v>
      </c>
      <c r="L962" s="1235" t="s">
        <v>3218</v>
      </c>
      <c r="M962" s="1236"/>
      <c r="N962" s="1237"/>
      <c r="O962" s="1236"/>
      <c r="Q962" s="1237"/>
      <c r="R962" s="499"/>
      <c r="S962" s="1236"/>
      <c r="T962" s="1236"/>
      <c r="U962" s="265"/>
      <c r="V962" s="1236"/>
      <c r="W962" s="815"/>
      <c r="X962" s="499"/>
    </row>
    <row r="963" spans="2:24" ht="15" customHeight="1">
      <c r="B963" s="127" t="s">
        <v>2114</v>
      </c>
      <c r="C963" s="127" t="s">
        <v>4523</v>
      </c>
      <c r="D963" s="127"/>
      <c r="E963" s="127"/>
      <c r="F963" s="127"/>
      <c r="G963" s="127"/>
      <c r="H963" s="127"/>
      <c r="I963" s="127"/>
      <c r="J963" s="127"/>
      <c r="K963" s="304" t="s">
        <v>2115</v>
      </c>
      <c r="L963" s="211" t="s">
        <v>3218</v>
      </c>
      <c r="M963" s="1005">
        <f>IF(ISERROR(VLOOKUP($B963,ESTR_PREC!$A$1:$M$6000,6,FALSE))=TRUE,0,VLOOKUP($B963,ESTR_PREC!$A$1:$M$6000,6,FALSE))</f>
        <v>0</v>
      </c>
      <c r="N963" s="1006"/>
      <c r="O963" s="1015">
        <f>+N963-M963</f>
        <v>0</v>
      </c>
      <c r="P963" s="1238"/>
      <c r="Q963" s="1006"/>
      <c r="R963" s="1239"/>
      <c r="S963" s="1006"/>
      <c r="T963" s="1006"/>
      <c r="U963" s="1238"/>
      <c r="V963" s="1006"/>
      <c r="W963" s="225"/>
      <c r="X963" s="499"/>
    </row>
    <row r="964" spans="2:24" hidden="1">
      <c r="B964" s="879" t="s">
        <v>2116</v>
      </c>
      <c r="C964" s="879" t="s">
        <v>4524</v>
      </c>
      <c r="D964" s="879"/>
      <c r="E964" s="879"/>
      <c r="F964" s="879"/>
      <c r="G964" s="879"/>
      <c r="H964" s="879"/>
      <c r="I964" s="879"/>
      <c r="J964" s="879"/>
      <c r="K964" s="887" t="s">
        <v>2118</v>
      </c>
      <c r="L964" s="882" t="s">
        <v>3218</v>
      </c>
      <c r="M964" s="815"/>
      <c r="N964" s="343"/>
      <c r="O964" s="815"/>
      <c r="Q964" s="343"/>
      <c r="R964" s="499"/>
      <c r="S964" s="815"/>
      <c r="T964" s="815"/>
      <c r="U964" s="265"/>
      <c r="V964" s="815"/>
      <c r="W964" s="815"/>
      <c r="X964" s="499"/>
    </row>
    <row r="965" spans="2:24" hidden="1">
      <c r="B965" s="879" t="s">
        <v>2119</v>
      </c>
      <c r="C965" s="879" t="s">
        <v>4525</v>
      </c>
      <c r="D965" s="879"/>
      <c r="E965" s="879"/>
      <c r="F965" s="879"/>
      <c r="G965" s="879"/>
      <c r="H965" s="879"/>
      <c r="I965" s="879"/>
      <c r="J965" s="879"/>
      <c r="K965" s="887" t="s">
        <v>2120</v>
      </c>
      <c r="L965" s="882" t="s">
        <v>3218</v>
      </c>
      <c r="M965" s="815"/>
      <c r="N965" s="343"/>
      <c r="O965" s="815"/>
      <c r="Q965" s="343"/>
      <c r="R965" s="499"/>
      <c r="S965" s="815"/>
      <c r="T965" s="815"/>
      <c r="U965" s="265"/>
      <c r="V965" s="815"/>
      <c r="W965" s="815"/>
      <c r="X965" s="499"/>
    </row>
    <row r="966" spans="2:24" hidden="1">
      <c r="B966" s="879" t="s">
        <v>2121</v>
      </c>
      <c r="C966" s="879" t="s">
        <v>4526</v>
      </c>
      <c r="D966" s="879"/>
      <c r="E966" s="879"/>
      <c r="F966" s="879"/>
      <c r="G966" s="879"/>
      <c r="H966" s="879"/>
      <c r="I966" s="879"/>
      <c r="J966" s="879"/>
      <c r="K966" s="887" t="s">
        <v>2122</v>
      </c>
      <c r="L966" s="882" t="s">
        <v>3218</v>
      </c>
      <c r="M966" s="815"/>
      <c r="N966" s="343"/>
      <c r="O966" s="815"/>
      <c r="Q966" s="343"/>
      <c r="R966" s="499"/>
      <c r="S966" s="815"/>
      <c r="T966" s="815"/>
      <c r="U966" s="265"/>
      <c r="V966" s="815"/>
      <c r="W966" s="815"/>
      <c r="X966" s="499"/>
    </row>
    <row r="967" spans="2:24" ht="25.5" hidden="1">
      <c r="B967" s="879" t="s">
        <v>2123</v>
      </c>
      <c r="C967" s="879" t="s">
        <v>4527</v>
      </c>
      <c r="D967" s="879"/>
      <c r="E967" s="879"/>
      <c r="F967" s="879"/>
      <c r="G967" s="879"/>
      <c r="H967" s="879"/>
      <c r="I967" s="879"/>
      <c r="J967" s="879"/>
      <c r="K967" s="887" t="s">
        <v>2124</v>
      </c>
      <c r="L967" s="882" t="s">
        <v>3218</v>
      </c>
      <c r="M967" s="815"/>
      <c r="N967" s="343"/>
      <c r="O967" s="815"/>
      <c r="Q967" s="343"/>
      <c r="R967" s="499"/>
      <c r="S967" s="815"/>
      <c r="T967" s="815"/>
      <c r="U967" s="265"/>
      <c r="V967" s="815"/>
      <c r="W967" s="815"/>
      <c r="X967" s="499"/>
    </row>
    <row r="968" spans="2:24" ht="25.5" hidden="1">
      <c r="B968" s="879" t="s">
        <v>2125</v>
      </c>
      <c r="C968" s="879" t="s">
        <v>4528</v>
      </c>
      <c r="D968" s="879"/>
      <c r="E968" s="879"/>
      <c r="F968" s="879"/>
      <c r="G968" s="879"/>
      <c r="H968" s="879"/>
      <c r="I968" s="879"/>
      <c r="J968" s="879"/>
      <c r="K968" s="887" t="s">
        <v>2126</v>
      </c>
      <c r="L968" s="882" t="s">
        <v>3218</v>
      </c>
      <c r="M968" s="815"/>
      <c r="N968" s="343"/>
      <c r="O968" s="815"/>
      <c r="Q968" s="343"/>
      <c r="R968" s="499"/>
      <c r="S968" s="815"/>
      <c r="T968" s="815"/>
      <c r="U968" s="265"/>
      <c r="V968" s="815"/>
      <c r="W968" s="815"/>
      <c r="X968" s="499"/>
    </row>
    <row r="969" spans="2:24" ht="25.5" hidden="1">
      <c r="B969" s="879" t="s">
        <v>2127</v>
      </c>
      <c r="C969" s="879" t="s">
        <v>4529</v>
      </c>
      <c r="D969" s="879"/>
      <c r="E969" s="879"/>
      <c r="F969" s="879"/>
      <c r="G969" s="879"/>
      <c r="H969" s="879"/>
      <c r="I969" s="879"/>
      <c r="J969" s="879"/>
      <c r="K969" s="887" t="s">
        <v>3942</v>
      </c>
      <c r="L969" s="882" t="s">
        <v>3218</v>
      </c>
      <c r="M969" s="815"/>
      <c r="N969" s="343"/>
      <c r="O969" s="815"/>
      <c r="Q969" s="343"/>
      <c r="R969" s="499"/>
      <c r="S969" s="815"/>
      <c r="T969" s="815"/>
      <c r="U969" s="265"/>
      <c r="V969" s="815"/>
      <c r="W969" s="815"/>
      <c r="X969" s="499"/>
    </row>
    <row r="970" spans="2:24" ht="25.5" hidden="1" customHeight="1">
      <c r="B970" s="879" t="s">
        <v>2129</v>
      </c>
      <c r="C970" s="879" t="s">
        <v>4530</v>
      </c>
      <c r="D970" s="879"/>
      <c r="E970" s="879"/>
      <c r="F970" s="879"/>
      <c r="G970" s="879"/>
      <c r="H970" s="879"/>
      <c r="I970" s="879"/>
      <c r="J970" s="879"/>
      <c r="K970" s="887" t="s">
        <v>2130</v>
      </c>
      <c r="L970" s="882" t="s">
        <v>3218</v>
      </c>
      <c r="M970" s="815"/>
      <c r="N970" s="343"/>
      <c r="O970" s="815"/>
      <c r="Q970" s="343"/>
      <c r="R970" s="499"/>
      <c r="S970" s="815"/>
      <c r="T970" s="815"/>
      <c r="U970" s="265"/>
      <c r="V970" s="815"/>
      <c r="W970" s="815"/>
      <c r="X970" s="499"/>
    </row>
    <row r="971" spans="2:24" hidden="1">
      <c r="B971" s="879" t="s">
        <v>2131</v>
      </c>
      <c r="C971" s="879" t="s">
        <v>4531</v>
      </c>
      <c r="D971" s="879"/>
      <c r="E971" s="879"/>
      <c r="F971" s="879"/>
      <c r="G971" s="879"/>
      <c r="H971" s="879"/>
      <c r="I971" s="879"/>
      <c r="J971" s="879"/>
      <c r="K971" s="887" t="s">
        <v>2132</v>
      </c>
      <c r="L971" s="882" t="s">
        <v>3218</v>
      </c>
      <c r="M971" s="815"/>
      <c r="N971" s="343"/>
      <c r="O971" s="815"/>
      <c r="Q971" s="343"/>
      <c r="R971" s="499"/>
      <c r="S971" s="815"/>
      <c r="T971" s="815"/>
      <c r="U971" s="265"/>
      <c r="V971" s="815"/>
      <c r="W971" s="815"/>
      <c r="X971" s="499"/>
    </row>
    <row r="972" spans="2:24" ht="25.5" hidden="1">
      <c r="B972" s="879" t="s">
        <v>2133</v>
      </c>
      <c r="C972" s="879" t="s">
        <v>4532</v>
      </c>
      <c r="D972" s="879"/>
      <c r="E972" s="879"/>
      <c r="F972" s="879"/>
      <c r="G972" s="879"/>
      <c r="H972" s="879"/>
      <c r="I972" s="879"/>
      <c r="J972" s="879"/>
      <c r="K972" s="887" t="s">
        <v>2134</v>
      </c>
      <c r="L972" s="882" t="s">
        <v>3218</v>
      </c>
      <c r="M972" s="815"/>
      <c r="N972" s="343"/>
      <c r="O972" s="815"/>
      <c r="Q972" s="343"/>
      <c r="R972" s="499"/>
      <c r="S972" s="815"/>
      <c r="T972" s="815"/>
      <c r="U972" s="265"/>
      <c r="V972" s="815"/>
      <c r="W972" s="815"/>
      <c r="X972" s="499"/>
    </row>
    <row r="973" spans="2:24" ht="25.5" hidden="1" customHeight="1">
      <c r="B973" s="879" t="s">
        <v>2135</v>
      </c>
      <c r="C973" s="879" t="s">
        <v>4533</v>
      </c>
      <c r="D973" s="879"/>
      <c r="E973" s="879"/>
      <c r="F973" s="879"/>
      <c r="G973" s="879"/>
      <c r="H973" s="879"/>
      <c r="I973" s="879"/>
      <c r="J973" s="879"/>
      <c r="K973" s="887" t="s">
        <v>2136</v>
      </c>
      <c r="L973" s="882" t="s">
        <v>3218</v>
      </c>
      <c r="M973" s="815"/>
      <c r="N973" s="343"/>
      <c r="O973" s="815"/>
      <c r="Q973" s="343"/>
      <c r="R973" s="499"/>
      <c r="S973" s="815"/>
      <c r="T973" s="815"/>
      <c r="U973" s="265"/>
      <c r="V973" s="815"/>
      <c r="W973" s="815"/>
      <c r="X973" s="499"/>
    </row>
    <row r="974" spans="2:24" ht="15" hidden="1" customHeight="1">
      <c r="B974" s="879" t="s">
        <v>2137</v>
      </c>
      <c r="C974" s="879" t="s">
        <v>4534</v>
      </c>
      <c r="D974" s="879"/>
      <c r="E974" s="879"/>
      <c r="F974" s="879"/>
      <c r="G974" s="879"/>
      <c r="H974" s="879"/>
      <c r="I974" s="879"/>
      <c r="J974" s="879"/>
      <c r="K974" s="887" t="s">
        <v>2138</v>
      </c>
      <c r="L974" s="882" t="s">
        <v>3218</v>
      </c>
      <c r="M974" s="815"/>
      <c r="N974" s="343"/>
      <c r="O974" s="815"/>
      <c r="Q974" s="343"/>
      <c r="R974" s="499"/>
      <c r="S974" s="815"/>
      <c r="T974" s="815"/>
      <c r="U974" s="265"/>
      <c r="V974" s="815"/>
      <c r="W974" s="815"/>
      <c r="X974" s="499"/>
    </row>
    <row r="975" spans="2:24" ht="15.75">
      <c r="K975" s="544" t="s">
        <v>3943</v>
      </c>
      <c r="L975" s="528"/>
      <c r="M975" s="192"/>
      <c r="N975" s="192"/>
      <c r="O975" s="192"/>
      <c r="Q975" s="192"/>
      <c r="R975" s="192"/>
      <c r="S975" s="192"/>
      <c r="T975" s="192"/>
      <c r="U975" s="265"/>
      <c r="V975" s="192"/>
      <c r="W975" s="192"/>
      <c r="X975" s="192"/>
    </row>
    <row r="976" spans="2:24" ht="16.5" thickBot="1">
      <c r="K976" s="539"/>
      <c r="L976" s="528"/>
      <c r="M976" s="192"/>
      <c r="N976" s="192"/>
      <c r="O976" s="192"/>
      <c r="Q976" s="192"/>
      <c r="R976" s="192"/>
      <c r="S976" s="192"/>
      <c r="T976" s="192"/>
      <c r="U976" s="265"/>
      <c r="V976" s="192"/>
      <c r="W976" s="192"/>
      <c r="X976" s="192"/>
    </row>
    <row r="977" spans="2:24" ht="17.25" thickTop="1" thickBot="1">
      <c r="B977" s="152" t="s">
        <v>2139</v>
      </c>
      <c r="C977" s="247" t="s">
        <v>3944</v>
      </c>
      <c r="D977" s="248"/>
      <c r="E977" s="103"/>
      <c r="F977" s="248"/>
      <c r="G977" s="103"/>
      <c r="H977" s="248"/>
      <c r="I977" s="248"/>
      <c r="J977" s="248"/>
      <c r="K977" s="153" t="s">
        <v>2140</v>
      </c>
      <c r="L977" s="105" t="s">
        <v>3218</v>
      </c>
      <c r="M977" s="154">
        <f>SUM(M980:M1048)</f>
        <v>0</v>
      </c>
      <c r="N977" s="154">
        <f>SUM(N980:N1048)</f>
        <v>0</v>
      </c>
      <c r="O977" s="298">
        <f>+N977-M977</f>
        <v>0</v>
      </c>
      <c r="Q977" s="154">
        <f>SUM(Q980:Q1048)</f>
        <v>0</v>
      </c>
      <c r="R977" s="519"/>
      <c r="S977" s="154">
        <f>SUM(S980:S1048)</f>
        <v>0</v>
      </c>
      <c r="T977" s="154">
        <f>SUM(T980:T1048)</f>
        <v>0</v>
      </c>
      <c r="U977" s="265"/>
      <c r="V977" s="154">
        <f>SUM(V980:V1048)</f>
        <v>0</v>
      </c>
      <c r="W977" s="154">
        <f>SUM(W980:W1048)</f>
        <v>0</v>
      </c>
      <c r="X977" s="519"/>
    </row>
    <row r="978" spans="2:24" ht="9" customHeight="1" thickTop="1" thickBot="1">
      <c r="K978" s="540"/>
      <c r="M978" s="265"/>
      <c r="N978" s="379"/>
      <c r="Q978" s="379"/>
      <c r="R978" s="501"/>
      <c r="U978" s="265"/>
      <c r="X978" s="501"/>
    </row>
    <row r="979" spans="2:24" ht="64.5" thickBot="1">
      <c r="B979" s="102" t="s">
        <v>3221</v>
      </c>
      <c r="C979" s="245" t="s">
        <v>48</v>
      </c>
      <c r="D979" s="245"/>
      <c r="E979" s="246"/>
      <c r="F979" s="246"/>
      <c r="G979" s="246"/>
      <c r="H979" s="246"/>
      <c r="I979" s="246"/>
      <c r="J979" s="246"/>
      <c r="K979" s="322" t="s">
        <v>3894</v>
      </c>
      <c r="L979" s="135"/>
      <c r="M979" s="328" t="str">
        <f>+$M$10</f>
        <v>Valore netto al 31/12/2017</v>
      </c>
      <c r="N979" s="779" t="str">
        <f>N$10</f>
        <v>Valore netto al 31/12/2018</v>
      </c>
      <c r="O979" s="779" t="s">
        <v>4064</v>
      </c>
      <c r="P979" s="806"/>
      <c r="Q979" s="779" t="str">
        <f>Q$10</f>
        <v>Prechiusura al ° trimestre 2018</v>
      </c>
      <c r="R979" s="681"/>
      <c r="S979" s="1145" t="str">
        <f>S$330</f>
        <v>Costi da utilizzo contributi 2018</v>
      </c>
      <c r="T979" s="1143" t="str">
        <f>T$330</f>
        <v>Costi da utilizzo contributi DI CUI SOCIO-SAN</v>
      </c>
      <c r="U979" s="1144"/>
      <c r="V979" s="1142" t="str">
        <f>V$330</f>
        <v>Costi da contributi 2018</v>
      </c>
      <c r="W979" s="1143" t="str">
        <f>W$330</f>
        <v>Costi da contributi DI CUI SOCIO-SAN</v>
      </c>
      <c r="X979" s="681"/>
    </row>
    <row r="980" spans="2:24" ht="25.5">
      <c r="B980" s="127" t="s">
        <v>2141</v>
      </c>
      <c r="C980" s="127" t="s">
        <v>3945</v>
      </c>
      <c r="D980" s="127"/>
      <c r="E980" s="127"/>
      <c r="F980" s="127"/>
      <c r="G980" s="127"/>
      <c r="H980" s="127"/>
      <c r="I980" s="127"/>
      <c r="J980" s="127"/>
      <c r="K980" s="23" t="s">
        <v>2144</v>
      </c>
      <c r="L980" s="125" t="s">
        <v>3218</v>
      </c>
      <c r="M980" s="564">
        <f>IF(ISERROR(VLOOKUP($B980,ESTR_PREC!$A$1:$M$6000,6,FALSE))=TRUE,0,VLOOKUP($B980,ESTR_PREC!$A$1:$M$6000,6,FALSE))</f>
        <v>0</v>
      </c>
      <c r="N980" s="225"/>
      <c r="O980" s="560">
        <f t="shared" ref="O980:O986" si="29">+N980-M980</f>
        <v>0</v>
      </c>
      <c r="Q980" s="225"/>
      <c r="R980" s="499"/>
      <c r="S980" s="225"/>
      <c r="T980" s="225"/>
      <c r="U980" s="265"/>
      <c r="V980" s="225"/>
      <c r="W980" s="225"/>
      <c r="X980" s="499"/>
    </row>
    <row r="981" spans="2:24" ht="25.5">
      <c r="B981" s="127" t="s">
        <v>2145</v>
      </c>
      <c r="C981" s="127" t="s">
        <v>3946</v>
      </c>
      <c r="D981" s="127"/>
      <c r="E981" s="127"/>
      <c r="F981" s="127"/>
      <c r="G981" s="127"/>
      <c r="H981" s="127"/>
      <c r="I981" s="127"/>
      <c r="J981" s="127"/>
      <c r="K981" s="23" t="s">
        <v>2146</v>
      </c>
      <c r="L981" s="125" t="s">
        <v>3218</v>
      </c>
      <c r="M981" s="564">
        <f>IF(ISERROR(VLOOKUP($B981,ESTR_PREC!$A$1:$M$6000,6,FALSE))=TRUE,0,VLOOKUP($B981,ESTR_PREC!$A$1:$M$6000,6,FALSE))</f>
        <v>0</v>
      </c>
      <c r="N981" s="225"/>
      <c r="O981" s="560">
        <f t="shared" si="29"/>
        <v>0</v>
      </c>
      <c r="Q981" s="225"/>
      <c r="R981" s="499"/>
      <c r="S981" s="225"/>
      <c r="T981" s="225"/>
      <c r="U981" s="265"/>
      <c r="V981" s="225"/>
      <c r="W981" s="225"/>
      <c r="X981" s="499"/>
    </row>
    <row r="982" spans="2:24" ht="25.5">
      <c r="B982" s="239" t="s">
        <v>2147</v>
      </c>
      <c r="C982" s="371" t="s">
        <v>3947</v>
      </c>
      <c r="D982" s="124"/>
      <c r="E982" s="124"/>
      <c r="F982" s="124"/>
      <c r="G982" s="124"/>
      <c r="H982" s="124"/>
      <c r="I982" s="124"/>
      <c r="J982" s="124"/>
      <c r="K982" s="23" t="s">
        <v>2148</v>
      </c>
      <c r="L982" s="367" t="s">
        <v>3218</v>
      </c>
      <c r="M982" s="564">
        <f>IF(ISERROR(VLOOKUP($B982,ESTR_PREC!$A$1:$M$6000,6,FALSE))=TRUE,0,VLOOKUP($B982,ESTR_PREC!$A$1:$M$6000,6,FALSE))</f>
        <v>0</v>
      </c>
      <c r="N982" s="225"/>
      <c r="O982" s="560">
        <f t="shared" si="29"/>
        <v>0</v>
      </c>
      <c r="Q982" s="225"/>
      <c r="R982" s="499"/>
      <c r="S982" s="225"/>
      <c r="T982" s="225"/>
      <c r="U982" s="265"/>
      <c r="V982" s="225"/>
      <c r="W982" s="225"/>
      <c r="X982" s="499"/>
    </row>
    <row r="983" spans="2:24" ht="25.5">
      <c r="B983" s="127" t="s">
        <v>2149</v>
      </c>
      <c r="C983" s="127" t="s">
        <v>3948</v>
      </c>
      <c r="D983" s="127"/>
      <c r="E983" s="127"/>
      <c r="F983" s="127"/>
      <c r="G983" s="127"/>
      <c r="H983" s="127"/>
      <c r="I983" s="127"/>
      <c r="J983" s="127"/>
      <c r="K983" s="23" t="s">
        <v>2150</v>
      </c>
      <c r="L983" s="125" t="s">
        <v>3218</v>
      </c>
      <c r="M983" s="564">
        <f>IF(ISERROR(VLOOKUP($B983,ESTR_PREC!$A$1:$M$6000,6,FALSE))=TRUE,0,VLOOKUP($B983,ESTR_PREC!$A$1:$M$6000,6,FALSE))</f>
        <v>0</v>
      </c>
      <c r="N983" s="225"/>
      <c r="O983" s="560">
        <f t="shared" si="29"/>
        <v>0</v>
      </c>
      <c r="Q983" s="225"/>
      <c r="R983" s="499"/>
      <c r="S983" s="225"/>
      <c r="T983" s="225"/>
      <c r="U983" s="265"/>
      <c r="V983" s="225"/>
      <c r="W983" s="225"/>
      <c r="X983" s="499"/>
    </row>
    <row r="984" spans="2:24" ht="38.25">
      <c r="B984" s="127" t="s">
        <v>2151</v>
      </c>
      <c r="C984" s="127" t="s">
        <v>3949</v>
      </c>
      <c r="D984" s="127"/>
      <c r="E984" s="127"/>
      <c r="F984" s="127"/>
      <c r="G984" s="127"/>
      <c r="H984" s="127"/>
      <c r="I984" s="127"/>
      <c r="J984" s="127"/>
      <c r="K984" s="23" t="s">
        <v>2152</v>
      </c>
      <c r="L984" s="125" t="s">
        <v>3218</v>
      </c>
      <c r="M984" s="564">
        <f>IF(ISERROR(VLOOKUP($B984,ESTR_PREC!$A$1:$M$6000,6,FALSE))=TRUE,0,VLOOKUP($B984,ESTR_PREC!$A$1:$M$6000,6,FALSE))</f>
        <v>0</v>
      </c>
      <c r="N984" s="225"/>
      <c r="O984" s="560">
        <f t="shared" si="29"/>
        <v>0</v>
      </c>
      <c r="Q984" s="225"/>
      <c r="R984" s="499"/>
      <c r="S984" s="225"/>
      <c r="T984" s="225"/>
      <c r="U984" s="265"/>
      <c r="V984" s="225"/>
      <c r="W984" s="225"/>
      <c r="X984" s="499"/>
    </row>
    <row r="985" spans="2:24" ht="25.5">
      <c r="B985" s="127" t="s">
        <v>2153</v>
      </c>
      <c r="C985" s="127" t="s">
        <v>3950</v>
      </c>
      <c r="D985" s="127"/>
      <c r="E985" s="127"/>
      <c r="F985" s="127"/>
      <c r="G985" s="127"/>
      <c r="H985" s="127"/>
      <c r="I985" s="127"/>
      <c r="J985" s="127"/>
      <c r="K985" s="23" t="s">
        <v>2154</v>
      </c>
      <c r="L985" s="125" t="s">
        <v>3218</v>
      </c>
      <c r="M985" s="564">
        <f>IF(ISERROR(VLOOKUP($B985,ESTR_PREC!$A$1:$M$6000,6,FALSE))=TRUE,0,VLOOKUP($B985,ESTR_PREC!$A$1:$M$6000,6,FALSE))</f>
        <v>0</v>
      </c>
      <c r="N985" s="225"/>
      <c r="O985" s="560">
        <f t="shared" si="29"/>
        <v>0</v>
      </c>
      <c r="Q985" s="225"/>
      <c r="R985" s="499"/>
      <c r="S985" s="225"/>
      <c r="T985" s="225"/>
      <c r="U985" s="265"/>
      <c r="V985" s="225"/>
      <c r="W985" s="225"/>
      <c r="X985" s="499"/>
    </row>
    <row r="986" spans="2:24" ht="25.5">
      <c r="B986" s="127" t="s">
        <v>2155</v>
      </c>
      <c r="C986" s="127" t="s">
        <v>3951</v>
      </c>
      <c r="D986" s="127"/>
      <c r="E986" s="127"/>
      <c r="F986" s="127"/>
      <c r="G986" s="127"/>
      <c r="H986" s="127"/>
      <c r="I986" s="127"/>
      <c r="J986" s="127"/>
      <c r="K986" s="23" t="s">
        <v>3952</v>
      </c>
      <c r="L986" s="125" t="s">
        <v>3218</v>
      </c>
      <c r="M986" s="564">
        <f>IF(ISERROR(VLOOKUP($B986,ESTR_PREC!$A$1:$M$6000,6,FALSE))=TRUE,0,VLOOKUP($B986,ESTR_PREC!$A$1:$M$6000,6,FALSE))</f>
        <v>0</v>
      </c>
      <c r="N986" s="225"/>
      <c r="O986" s="560">
        <f t="shared" si="29"/>
        <v>0</v>
      </c>
      <c r="Q986" s="225"/>
      <c r="R986" s="499"/>
      <c r="S986" s="225"/>
      <c r="T986" s="225"/>
      <c r="U986" s="265"/>
      <c r="V986" s="225"/>
      <c r="W986" s="225"/>
      <c r="X986" s="499"/>
    </row>
    <row r="987" spans="2:24" ht="25.5" hidden="1" customHeight="1">
      <c r="B987" s="879" t="s">
        <v>2157</v>
      </c>
      <c r="C987" s="879" t="s">
        <v>3953</v>
      </c>
      <c r="D987" s="879"/>
      <c r="E987" s="879"/>
      <c r="F987" s="879"/>
      <c r="G987" s="879"/>
      <c r="H987" s="879"/>
      <c r="I987" s="879"/>
      <c r="J987" s="879"/>
      <c r="K987" s="905" t="s">
        <v>2158</v>
      </c>
      <c r="L987" s="882" t="s">
        <v>3218</v>
      </c>
      <c r="M987" s="815"/>
      <c r="N987" s="343"/>
      <c r="O987" s="815"/>
      <c r="Q987" s="343"/>
      <c r="R987" s="499"/>
      <c r="S987" s="815"/>
      <c r="T987" s="815"/>
      <c r="U987" s="265"/>
      <c r="V987" s="815"/>
      <c r="W987" s="815"/>
      <c r="X987" s="499"/>
    </row>
    <row r="988" spans="2:24" ht="25.5">
      <c r="B988" s="127" t="s">
        <v>2159</v>
      </c>
      <c r="C988" s="127" t="s">
        <v>3954</v>
      </c>
      <c r="D988" s="127"/>
      <c r="E988" s="127"/>
      <c r="F988" s="127"/>
      <c r="G988" s="127"/>
      <c r="H988" s="127"/>
      <c r="I988" s="127"/>
      <c r="J988" s="127"/>
      <c r="K988" s="23" t="s">
        <v>2160</v>
      </c>
      <c r="L988" s="125" t="s">
        <v>3218</v>
      </c>
      <c r="M988" s="564">
        <f>IF(ISERROR(VLOOKUP($B988,ESTR_PREC!$A$1:$M$6000,6,FALSE))=TRUE,0,VLOOKUP($B988,ESTR_PREC!$A$1:$M$6000,6,FALSE))</f>
        <v>0</v>
      </c>
      <c r="N988" s="225"/>
      <c r="O988" s="560">
        <f>+N988-M988</f>
        <v>0</v>
      </c>
      <c r="Q988" s="225"/>
      <c r="R988" s="499"/>
      <c r="S988" s="225"/>
      <c r="T988" s="225"/>
      <c r="U988" s="265"/>
      <c r="V988" s="225"/>
      <c r="W988" s="225"/>
      <c r="X988" s="499"/>
    </row>
    <row r="989" spans="2:24" ht="25.5">
      <c r="B989" s="127" t="s">
        <v>2161</v>
      </c>
      <c r="C989" s="127" t="s">
        <v>3955</v>
      </c>
      <c r="D989" s="127"/>
      <c r="E989" s="127"/>
      <c r="F989" s="127"/>
      <c r="G989" s="127"/>
      <c r="H989" s="127"/>
      <c r="I989" s="127"/>
      <c r="J989" s="127"/>
      <c r="K989" s="23" t="s">
        <v>2162</v>
      </c>
      <c r="L989" s="125" t="s">
        <v>3218</v>
      </c>
      <c r="M989" s="564">
        <f>IF(ISERROR(VLOOKUP($B989,ESTR_PREC!$A$1:$M$6000,6,FALSE))=TRUE,0,VLOOKUP($B989,ESTR_PREC!$A$1:$M$6000,6,FALSE))</f>
        <v>0</v>
      </c>
      <c r="N989" s="225"/>
      <c r="O989" s="560">
        <f>+N989-M989</f>
        <v>0</v>
      </c>
      <c r="Q989" s="225"/>
      <c r="R989" s="499"/>
      <c r="S989" s="225"/>
      <c r="T989" s="225"/>
      <c r="U989" s="265"/>
      <c r="V989" s="225"/>
      <c r="W989" s="225"/>
      <c r="X989" s="499"/>
    </row>
    <row r="990" spans="2:24" ht="25.5" hidden="1" customHeight="1">
      <c r="B990" s="879" t="s">
        <v>2163</v>
      </c>
      <c r="C990" s="879" t="s">
        <v>3956</v>
      </c>
      <c r="D990" s="879"/>
      <c r="E990" s="879"/>
      <c r="F990" s="879"/>
      <c r="G990" s="879"/>
      <c r="H990" s="879"/>
      <c r="I990" s="879"/>
      <c r="J990" s="879"/>
      <c r="K990" s="905" t="s">
        <v>2164</v>
      </c>
      <c r="L990" s="882" t="s">
        <v>3218</v>
      </c>
      <c r="M990" s="815"/>
      <c r="N990" s="343"/>
      <c r="O990" s="815"/>
      <c r="Q990" s="343"/>
      <c r="R990" s="499"/>
      <c r="S990" s="815"/>
      <c r="T990" s="815"/>
      <c r="U990" s="265"/>
      <c r="V990" s="815"/>
      <c r="W990" s="815"/>
      <c r="X990" s="499"/>
    </row>
    <row r="991" spans="2:24" ht="25.5">
      <c r="B991" s="127" t="s">
        <v>2165</v>
      </c>
      <c r="C991" s="127" t="s">
        <v>3957</v>
      </c>
      <c r="D991" s="127"/>
      <c r="E991" s="127"/>
      <c r="F991" s="127"/>
      <c r="G991" s="127"/>
      <c r="H991" s="127"/>
      <c r="I991" s="127"/>
      <c r="J991" s="127"/>
      <c r="K991" s="23" t="s">
        <v>2166</v>
      </c>
      <c r="L991" s="125" t="s">
        <v>3218</v>
      </c>
      <c r="M991" s="564">
        <f>IF(ISERROR(VLOOKUP($B991,ESTR_PREC!$A$1:$M$6000,6,FALSE))=TRUE,0,VLOOKUP($B991,ESTR_PREC!$A$1:$M$6000,6,FALSE))</f>
        <v>0</v>
      </c>
      <c r="N991" s="225"/>
      <c r="O991" s="560">
        <f t="shared" ref="O991:O1000" si="30">+N991-M991</f>
        <v>0</v>
      </c>
      <c r="Q991" s="225"/>
      <c r="R991" s="499"/>
      <c r="S991" s="225"/>
      <c r="T991" s="225"/>
      <c r="U991" s="265"/>
      <c r="V991" s="225"/>
      <c r="W991" s="225"/>
      <c r="X991" s="499"/>
    </row>
    <row r="992" spans="2:24" ht="25.5">
      <c r="B992" s="127" t="s">
        <v>2167</v>
      </c>
      <c r="C992" s="127" t="s">
        <v>4535</v>
      </c>
      <c r="D992" s="127"/>
      <c r="E992" s="127"/>
      <c r="F992" s="127"/>
      <c r="G992" s="127"/>
      <c r="H992" s="127"/>
      <c r="I992" s="127"/>
      <c r="J992" s="127"/>
      <c r="K992" s="304" t="s">
        <v>2169</v>
      </c>
      <c r="L992" s="125" t="s">
        <v>3218</v>
      </c>
      <c r="M992" s="564">
        <f>IF(ISERROR(VLOOKUP($B992,ESTR_PREC!$A$1:$M$6000,6,FALSE))=TRUE,0,VLOOKUP($B992,ESTR_PREC!$A$1:$M$6000,6,FALSE))</f>
        <v>0</v>
      </c>
      <c r="N992" s="225"/>
      <c r="O992" s="560">
        <f t="shared" si="30"/>
        <v>0</v>
      </c>
      <c r="Q992" s="225"/>
      <c r="R992" s="499"/>
      <c r="S992" s="225"/>
      <c r="T992" s="225"/>
      <c r="U992" s="265"/>
      <c r="V992" s="225"/>
      <c r="W992" s="225"/>
      <c r="X992" s="499"/>
    </row>
    <row r="993" spans="2:24" ht="15" customHeight="1">
      <c r="B993" s="127" t="s">
        <v>2170</v>
      </c>
      <c r="C993" s="127" t="s">
        <v>4536</v>
      </c>
      <c r="D993" s="127"/>
      <c r="E993" s="127"/>
      <c r="F993" s="127"/>
      <c r="G993" s="127"/>
      <c r="H993" s="127"/>
      <c r="I993" s="127"/>
      <c r="J993" s="127"/>
      <c r="K993" s="304" t="s">
        <v>2171</v>
      </c>
      <c r="L993" s="125" t="s">
        <v>3218</v>
      </c>
      <c r="M993" s="564">
        <f>IF(ISERROR(VLOOKUP($B993,ESTR_PREC!$A$1:$M$6000,6,FALSE))=TRUE,0,VLOOKUP($B993,ESTR_PREC!$A$1:$M$6000,6,FALSE))</f>
        <v>0</v>
      </c>
      <c r="N993" s="225"/>
      <c r="O993" s="560">
        <f t="shared" si="30"/>
        <v>0</v>
      </c>
      <c r="Q993" s="225"/>
      <c r="R993" s="499"/>
      <c r="S993" s="225"/>
      <c r="T993" s="225"/>
      <c r="U993" s="265"/>
      <c r="V993" s="225"/>
      <c r="W993" s="225"/>
      <c r="X993" s="499"/>
    </row>
    <row r="994" spans="2:24" ht="25.5">
      <c r="B994" s="239" t="s">
        <v>2172</v>
      </c>
      <c r="C994" s="124" t="s">
        <v>3958</v>
      </c>
      <c r="D994" s="124"/>
      <c r="E994" s="124"/>
      <c r="F994" s="124"/>
      <c r="G994" s="124"/>
      <c r="H994" s="124"/>
      <c r="I994" s="124"/>
      <c r="J994" s="124"/>
      <c r="K994" s="369" t="s">
        <v>2173</v>
      </c>
      <c r="L994" s="370" t="s">
        <v>3218</v>
      </c>
      <c r="M994" s="564">
        <f>IF(ISERROR(VLOOKUP($B994,ESTR_PREC!$A$1:$M$6000,6,FALSE))=TRUE,0,VLOOKUP($B994,ESTR_PREC!$A$1:$M$6000,6,FALSE))</f>
        <v>0</v>
      </c>
      <c r="N994" s="225"/>
      <c r="O994" s="560">
        <f t="shared" si="30"/>
        <v>0</v>
      </c>
      <c r="Q994" s="225"/>
      <c r="R994" s="499"/>
      <c r="S994" s="225"/>
      <c r="T994" s="225"/>
      <c r="U994" s="265"/>
      <c r="V994" s="225"/>
      <c r="W994" s="225"/>
      <c r="X994" s="499"/>
    </row>
    <row r="995" spans="2:24" ht="25.5">
      <c r="B995" s="127" t="s">
        <v>2174</v>
      </c>
      <c r="C995" s="127" t="s">
        <v>4537</v>
      </c>
      <c r="D995" s="127"/>
      <c r="E995" s="127"/>
      <c r="F995" s="127"/>
      <c r="G995" s="127"/>
      <c r="H995" s="127"/>
      <c r="I995" s="127"/>
      <c r="J995" s="127"/>
      <c r="K995" s="304" t="s">
        <v>2175</v>
      </c>
      <c r="L995" s="125" t="s">
        <v>3218</v>
      </c>
      <c r="M995" s="564">
        <f>IF(ISERROR(VLOOKUP($B995,ESTR_PREC!$A$1:$M$6000,6,FALSE))=TRUE,0,VLOOKUP($B995,ESTR_PREC!$A$1:$M$6000,6,FALSE))</f>
        <v>0</v>
      </c>
      <c r="N995" s="225"/>
      <c r="O995" s="560">
        <f t="shared" si="30"/>
        <v>0</v>
      </c>
      <c r="Q995" s="225"/>
      <c r="R995" s="499"/>
      <c r="S995" s="225"/>
      <c r="T995" s="225"/>
      <c r="U995" s="265"/>
      <c r="V995" s="225"/>
      <c r="W995" s="225"/>
      <c r="X995" s="499"/>
    </row>
    <row r="996" spans="2:24" ht="25.5">
      <c r="B996" s="127" t="s">
        <v>2176</v>
      </c>
      <c r="C996" s="127" t="s">
        <v>4538</v>
      </c>
      <c r="D996" s="127"/>
      <c r="E996" s="127"/>
      <c r="F996" s="127"/>
      <c r="G996" s="127"/>
      <c r="H996" s="127"/>
      <c r="I996" s="127"/>
      <c r="J996" s="127"/>
      <c r="K996" s="304" t="s">
        <v>2177</v>
      </c>
      <c r="L996" s="125" t="s">
        <v>3218</v>
      </c>
      <c r="M996" s="564">
        <f>IF(ISERROR(VLOOKUP($B996,ESTR_PREC!$A$1:$M$6000,6,FALSE))=TRUE,0,VLOOKUP($B996,ESTR_PREC!$A$1:$M$6000,6,FALSE))</f>
        <v>0</v>
      </c>
      <c r="N996" s="225"/>
      <c r="O996" s="560">
        <f t="shared" si="30"/>
        <v>0</v>
      </c>
      <c r="Q996" s="225"/>
      <c r="R996" s="499"/>
      <c r="S996" s="225"/>
      <c r="T996" s="225"/>
      <c r="U996" s="265"/>
      <c r="V996" s="225"/>
      <c r="W996" s="225"/>
      <c r="X996" s="499"/>
    </row>
    <row r="997" spans="2:24" ht="25.5">
      <c r="B997" s="127" t="s">
        <v>2178</v>
      </c>
      <c r="C997" s="127" t="s">
        <v>4539</v>
      </c>
      <c r="D997" s="127"/>
      <c r="E997" s="127"/>
      <c r="F997" s="127"/>
      <c r="G997" s="127"/>
      <c r="H997" s="127"/>
      <c r="I997" s="127"/>
      <c r="J997" s="127"/>
      <c r="K997" s="304" t="s">
        <v>2179</v>
      </c>
      <c r="L997" s="125" t="s">
        <v>3218</v>
      </c>
      <c r="M997" s="564">
        <f>IF(ISERROR(VLOOKUP($B997,ESTR_PREC!$A$1:$M$6000,6,FALSE))=TRUE,0,VLOOKUP($B997,ESTR_PREC!$A$1:$M$6000,6,FALSE))</f>
        <v>0</v>
      </c>
      <c r="N997" s="225"/>
      <c r="O997" s="560">
        <f t="shared" si="30"/>
        <v>0</v>
      </c>
      <c r="Q997" s="225"/>
      <c r="R997" s="499"/>
      <c r="S997" s="225"/>
      <c r="T997" s="225"/>
      <c r="U997" s="265"/>
      <c r="V997" s="225"/>
      <c r="W997" s="225"/>
      <c r="X997" s="499"/>
    </row>
    <row r="998" spans="2:24" ht="25.5">
      <c r="B998" s="127" t="s">
        <v>2180</v>
      </c>
      <c r="C998" s="127" t="s">
        <v>4540</v>
      </c>
      <c r="D998" s="127"/>
      <c r="E998" s="127"/>
      <c r="F998" s="127"/>
      <c r="G998" s="127"/>
      <c r="H998" s="127"/>
      <c r="I998" s="127"/>
      <c r="J998" s="127"/>
      <c r="K998" s="304" t="s">
        <v>3959</v>
      </c>
      <c r="L998" s="125" t="s">
        <v>3218</v>
      </c>
      <c r="M998" s="564">
        <f>IF(ISERROR(VLOOKUP($B998,ESTR_PREC!$A$1:$M$6000,6,FALSE))=TRUE,0,VLOOKUP($B998,ESTR_PREC!$A$1:$M$6000,6,FALSE))</f>
        <v>0</v>
      </c>
      <c r="N998" s="225"/>
      <c r="O998" s="560">
        <f t="shared" si="30"/>
        <v>0</v>
      </c>
      <c r="Q998" s="225"/>
      <c r="R998" s="499"/>
      <c r="S998" s="225"/>
      <c r="T998" s="225"/>
      <c r="U998" s="265"/>
      <c r="V998" s="225"/>
      <c r="W998" s="225"/>
      <c r="X998" s="499"/>
    </row>
    <row r="999" spans="2:24" ht="25.5" customHeight="1">
      <c r="B999" s="127" t="s">
        <v>2182</v>
      </c>
      <c r="C999" s="127" t="s">
        <v>4541</v>
      </c>
      <c r="D999" s="127"/>
      <c r="E999" s="127"/>
      <c r="F999" s="127"/>
      <c r="G999" s="127"/>
      <c r="H999" s="127"/>
      <c r="I999" s="127"/>
      <c r="J999" s="127"/>
      <c r="K999" s="304" t="s">
        <v>2183</v>
      </c>
      <c r="L999" s="125" t="s">
        <v>3218</v>
      </c>
      <c r="M999" s="564">
        <f>IF(ISERROR(VLOOKUP($B999,ESTR_PREC!$A$1:$M$6000,6,FALSE))=TRUE,0,VLOOKUP($B999,ESTR_PREC!$A$1:$M$6000,6,FALSE))</f>
        <v>0</v>
      </c>
      <c r="N999" s="225"/>
      <c r="O999" s="560">
        <f t="shared" si="30"/>
        <v>0</v>
      </c>
      <c r="Q999" s="225"/>
      <c r="R999" s="499"/>
      <c r="S999" s="225"/>
      <c r="T999" s="225"/>
      <c r="U999" s="265"/>
      <c r="V999" s="225"/>
      <c r="W999" s="225"/>
      <c r="X999" s="499"/>
    </row>
    <row r="1000" spans="2:24" ht="25.5">
      <c r="B1000" s="127" t="s">
        <v>2184</v>
      </c>
      <c r="C1000" s="127" t="s">
        <v>4542</v>
      </c>
      <c r="D1000" s="127"/>
      <c r="E1000" s="127"/>
      <c r="F1000" s="127"/>
      <c r="G1000" s="127"/>
      <c r="H1000" s="127"/>
      <c r="I1000" s="127"/>
      <c r="J1000" s="127"/>
      <c r="K1000" s="304" t="s">
        <v>2185</v>
      </c>
      <c r="L1000" s="125" t="s">
        <v>3218</v>
      </c>
      <c r="M1000" s="564">
        <f>IF(ISERROR(VLOOKUP($B1000,ESTR_PREC!$A$1:$M$6000,6,FALSE))=TRUE,0,VLOOKUP($B1000,ESTR_PREC!$A$1:$M$6000,6,FALSE))</f>
        <v>0</v>
      </c>
      <c r="N1000" s="225"/>
      <c r="O1000" s="560">
        <f t="shared" si="30"/>
        <v>0</v>
      </c>
      <c r="Q1000" s="225"/>
      <c r="R1000" s="499"/>
      <c r="S1000" s="225"/>
      <c r="T1000" s="225"/>
      <c r="U1000" s="265"/>
      <c r="V1000" s="225"/>
      <c r="W1000" s="225"/>
      <c r="X1000" s="499"/>
    </row>
    <row r="1001" spans="2:24" ht="25.5" hidden="1">
      <c r="B1001" s="879" t="s">
        <v>2186</v>
      </c>
      <c r="C1001" s="879" t="s">
        <v>4543</v>
      </c>
      <c r="D1001" s="879"/>
      <c r="E1001" s="879"/>
      <c r="F1001" s="879"/>
      <c r="G1001" s="879"/>
      <c r="H1001" s="879"/>
      <c r="I1001" s="879"/>
      <c r="J1001" s="879"/>
      <c r="K1001" s="887" t="s">
        <v>2187</v>
      </c>
      <c r="L1001" s="882" t="s">
        <v>3218</v>
      </c>
      <c r="M1001" s="815"/>
      <c r="N1001" s="343"/>
      <c r="O1001" s="815"/>
      <c r="Q1001" s="343"/>
      <c r="R1001" s="499"/>
      <c r="S1001" s="815"/>
      <c r="T1001" s="815"/>
      <c r="U1001" s="265"/>
      <c r="V1001" s="815"/>
      <c r="W1001" s="815"/>
      <c r="X1001" s="499"/>
    </row>
    <row r="1002" spans="2:24" ht="25.5" hidden="1" customHeight="1">
      <c r="B1002" s="879" t="s">
        <v>2188</v>
      </c>
      <c r="C1002" s="879" t="s">
        <v>4544</v>
      </c>
      <c r="D1002" s="879"/>
      <c r="E1002" s="879"/>
      <c r="F1002" s="879"/>
      <c r="G1002" s="879"/>
      <c r="H1002" s="879"/>
      <c r="I1002" s="879"/>
      <c r="J1002" s="879"/>
      <c r="K1002" s="887" t="s">
        <v>2189</v>
      </c>
      <c r="L1002" s="882" t="s">
        <v>3218</v>
      </c>
      <c r="M1002" s="815"/>
      <c r="N1002" s="343"/>
      <c r="O1002" s="815"/>
      <c r="Q1002" s="343"/>
      <c r="R1002" s="499"/>
      <c r="S1002" s="815"/>
      <c r="T1002" s="815"/>
      <c r="U1002" s="265"/>
      <c r="V1002" s="815"/>
      <c r="W1002" s="815"/>
      <c r="X1002" s="499"/>
    </row>
    <row r="1003" spans="2:24" ht="25.5">
      <c r="B1003" s="127" t="s">
        <v>2190</v>
      </c>
      <c r="C1003" s="127" t="s">
        <v>4545</v>
      </c>
      <c r="D1003" s="127"/>
      <c r="E1003" s="127"/>
      <c r="F1003" s="127"/>
      <c r="G1003" s="127"/>
      <c r="H1003" s="127"/>
      <c r="I1003" s="127"/>
      <c r="J1003" s="127"/>
      <c r="K1003" s="304" t="s">
        <v>2191</v>
      </c>
      <c r="L1003" s="125" t="s">
        <v>3218</v>
      </c>
      <c r="M1003" s="564">
        <f>IF(ISERROR(VLOOKUP($B1003,ESTR_PREC!$A$1:$M$6000,6,FALSE))=TRUE,0,VLOOKUP($B1003,ESTR_PREC!$A$1:$M$6000,6,FALSE))</f>
        <v>0</v>
      </c>
      <c r="N1003" s="225"/>
      <c r="O1003" s="560">
        <f>+N1003-M1003</f>
        <v>0</v>
      </c>
      <c r="Q1003" s="225"/>
      <c r="R1003" s="499"/>
      <c r="S1003" s="225"/>
      <c r="T1003" s="225"/>
      <c r="U1003" s="265"/>
      <c r="V1003" s="225"/>
      <c r="W1003" s="225"/>
      <c r="X1003" s="499"/>
    </row>
    <row r="1004" spans="2:24" hidden="1">
      <c r="B1004" s="879" t="s">
        <v>2192</v>
      </c>
      <c r="C1004" s="879" t="s">
        <v>4546</v>
      </c>
      <c r="D1004" s="879"/>
      <c r="E1004" s="879"/>
      <c r="F1004" s="879"/>
      <c r="G1004" s="879"/>
      <c r="H1004" s="879"/>
      <c r="I1004" s="879"/>
      <c r="J1004" s="879"/>
      <c r="K1004" s="887" t="s">
        <v>2194</v>
      </c>
      <c r="L1004" s="882" t="s">
        <v>3218</v>
      </c>
      <c r="M1004" s="815"/>
      <c r="N1004" s="343"/>
      <c r="O1004" s="815"/>
      <c r="Q1004" s="343"/>
      <c r="R1004" s="499"/>
      <c r="S1004" s="815"/>
      <c r="T1004" s="815"/>
      <c r="U1004" s="265"/>
      <c r="V1004" s="815"/>
      <c r="W1004" s="815"/>
      <c r="X1004" s="499"/>
    </row>
    <row r="1005" spans="2:24" hidden="1">
      <c r="B1005" s="879" t="s">
        <v>2195</v>
      </c>
      <c r="C1005" s="879" t="s">
        <v>4547</v>
      </c>
      <c r="D1005" s="879"/>
      <c r="E1005" s="879"/>
      <c r="F1005" s="879"/>
      <c r="G1005" s="879"/>
      <c r="H1005" s="879"/>
      <c r="I1005" s="879"/>
      <c r="J1005" s="879"/>
      <c r="K1005" s="887" t="s">
        <v>2196</v>
      </c>
      <c r="L1005" s="882" t="s">
        <v>3218</v>
      </c>
      <c r="M1005" s="815"/>
      <c r="N1005" s="343"/>
      <c r="O1005" s="815"/>
      <c r="Q1005" s="343"/>
      <c r="R1005" s="499"/>
      <c r="S1005" s="815"/>
      <c r="T1005" s="815"/>
      <c r="U1005" s="265"/>
      <c r="V1005" s="815"/>
      <c r="W1005" s="815"/>
      <c r="X1005" s="499"/>
    </row>
    <row r="1006" spans="2:24" hidden="1">
      <c r="B1006" s="899" t="s">
        <v>2197</v>
      </c>
      <c r="C1006" s="898" t="s">
        <v>3960</v>
      </c>
      <c r="D1006" s="898"/>
      <c r="E1006" s="898"/>
      <c r="F1006" s="898"/>
      <c r="G1006" s="898"/>
      <c r="H1006" s="898"/>
      <c r="I1006" s="898"/>
      <c r="J1006" s="898"/>
      <c r="K1006" s="910" t="s">
        <v>2198</v>
      </c>
      <c r="L1006" s="911" t="s">
        <v>3218</v>
      </c>
      <c r="M1006" s="815"/>
      <c r="N1006" s="343"/>
      <c r="O1006" s="815"/>
      <c r="Q1006" s="343"/>
      <c r="R1006" s="499"/>
      <c r="S1006" s="815"/>
      <c r="T1006" s="815"/>
      <c r="U1006" s="265"/>
      <c r="V1006" s="815"/>
      <c r="W1006" s="815"/>
      <c r="X1006" s="499"/>
    </row>
    <row r="1007" spans="2:24" hidden="1">
      <c r="B1007" s="879" t="s">
        <v>2199</v>
      </c>
      <c r="C1007" s="879" t="s">
        <v>4548</v>
      </c>
      <c r="D1007" s="879"/>
      <c r="E1007" s="879"/>
      <c r="F1007" s="879"/>
      <c r="G1007" s="879"/>
      <c r="H1007" s="879"/>
      <c r="I1007" s="879"/>
      <c r="J1007" s="879"/>
      <c r="K1007" s="887" t="s">
        <v>2200</v>
      </c>
      <c r="L1007" s="882" t="s">
        <v>3218</v>
      </c>
      <c r="M1007" s="815"/>
      <c r="N1007" s="343"/>
      <c r="O1007" s="815"/>
      <c r="Q1007" s="343"/>
      <c r="R1007" s="499"/>
      <c r="S1007" s="815"/>
      <c r="T1007" s="815"/>
      <c r="U1007" s="265"/>
      <c r="V1007" s="815"/>
      <c r="W1007" s="815"/>
      <c r="X1007" s="499"/>
    </row>
    <row r="1008" spans="2:24" ht="25.5" hidden="1">
      <c r="B1008" s="879" t="s">
        <v>2201</v>
      </c>
      <c r="C1008" s="879" t="s">
        <v>4549</v>
      </c>
      <c r="D1008" s="879"/>
      <c r="E1008" s="879"/>
      <c r="F1008" s="879"/>
      <c r="G1008" s="879"/>
      <c r="H1008" s="879"/>
      <c r="I1008" s="879"/>
      <c r="J1008" s="879"/>
      <c r="K1008" s="887" t="s">
        <v>2202</v>
      </c>
      <c r="L1008" s="882" t="s">
        <v>3218</v>
      </c>
      <c r="M1008" s="815"/>
      <c r="N1008" s="343"/>
      <c r="O1008" s="815"/>
      <c r="Q1008" s="343"/>
      <c r="R1008" s="499"/>
      <c r="S1008" s="815"/>
      <c r="T1008" s="815"/>
      <c r="U1008" s="265"/>
      <c r="V1008" s="815"/>
      <c r="W1008" s="815"/>
      <c r="X1008" s="499"/>
    </row>
    <row r="1009" spans="2:24" ht="25.5" hidden="1">
      <c r="B1009" s="879" t="s">
        <v>2203</v>
      </c>
      <c r="C1009" s="879" t="s">
        <v>4550</v>
      </c>
      <c r="D1009" s="879"/>
      <c r="E1009" s="879"/>
      <c r="F1009" s="879"/>
      <c r="G1009" s="879"/>
      <c r="H1009" s="879"/>
      <c r="I1009" s="879"/>
      <c r="J1009" s="879"/>
      <c r="K1009" s="887" t="s">
        <v>2204</v>
      </c>
      <c r="L1009" s="882" t="s">
        <v>3218</v>
      </c>
      <c r="M1009" s="815"/>
      <c r="N1009" s="343"/>
      <c r="O1009" s="815"/>
      <c r="Q1009" s="343"/>
      <c r="R1009" s="499"/>
      <c r="S1009" s="815"/>
      <c r="T1009" s="815"/>
      <c r="U1009" s="265"/>
      <c r="V1009" s="815"/>
      <c r="W1009" s="815"/>
      <c r="X1009" s="499"/>
    </row>
    <row r="1010" spans="2:24" ht="25.5" hidden="1">
      <c r="B1010" s="879" t="s">
        <v>2205</v>
      </c>
      <c r="C1010" s="879" t="s">
        <v>4551</v>
      </c>
      <c r="D1010" s="879"/>
      <c r="E1010" s="879"/>
      <c r="F1010" s="879"/>
      <c r="G1010" s="879"/>
      <c r="H1010" s="879"/>
      <c r="I1010" s="879"/>
      <c r="J1010" s="879"/>
      <c r="K1010" s="887" t="s">
        <v>3961</v>
      </c>
      <c r="L1010" s="882" t="s">
        <v>3218</v>
      </c>
      <c r="M1010" s="815"/>
      <c r="N1010" s="343"/>
      <c r="O1010" s="815"/>
      <c r="Q1010" s="343"/>
      <c r="R1010" s="499"/>
      <c r="S1010" s="815"/>
      <c r="T1010" s="815"/>
      <c r="U1010" s="265"/>
      <c r="V1010" s="815"/>
      <c r="W1010" s="815"/>
      <c r="X1010" s="499"/>
    </row>
    <row r="1011" spans="2:24" ht="25.5" hidden="1" customHeight="1">
      <c r="B1011" s="879" t="s">
        <v>2207</v>
      </c>
      <c r="C1011" s="879" t="s">
        <v>4552</v>
      </c>
      <c r="D1011" s="879"/>
      <c r="E1011" s="879"/>
      <c r="F1011" s="879"/>
      <c r="G1011" s="879"/>
      <c r="H1011" s="879"/>
      <c r="I1011" s="879"/>
      <c r="J1011" s="879"/>
      <c r="K1011" s="887" t="s">
        <v>2208</v>
      </c>
      <c r="L1011" s="882" t="s">
        <v>3218</v>
      </c>
      <c r="M1011" s="815"/>
      <c r="N1011" s="343"/>
      <c r="O1011" s="815"/>
      <c r="Q1011" s="343"/>
      <c r="R1011" s="499"/>
      <c r="S1011" s="815"/>
      <c r="T1011" s="815"/>
      <c r="U1011" s="265"/>
      <c r="V1011" s="815"/>
      <c r="W1011" s="815"/>
      <c r="X1011" s="499"/>
    </row>
    <row r="1012" spans="2:24" hidden="1">
      <c r="B1012" s="879" t="s">
        <v>2209</v>
      </c>
      <c r="C1012" s="879" t="s">
        <v>4553</v>
      </c>
      <c r="D1012" s="879"/>
      <c r="E1012" s="879"/>
      <c r="F1012" s="879"/>
      <c r="G1012" s="879"/>
      <c r="H1012" s="879"/>
      <c r="I1012" s="879"/>
      <c r="J1012" s="879"/>
      <c r="K1012" s="887" t="s">
        <v>2210</v>
      </c>
      <c r="L1012" s="882" t="s">
        <v>3218</v>
      </c>
      <c r="M1012" s="815"/>
      <c r="N1012" s="343"/>
      <c r="O1012" s="815"/>
      <c r="Q1012" s="343"/>
      <c r="R1012" s="499"/>
      <c r="S1012" s="815"/>
      <c r="T1012" s="815"/>
      <c r="U1012" s="265"/>
      <c r="V1012" s="815"/>
      <c r="W1012" s="815"/>
      <c r="X1012" s="499"/>
    </row>
    <row r="1013" spans="2:24" ht="25.5">
      <c r="B1013" s="127" t="s">
        <v>2211</v>
      </c>
      <c r="C1013" s="127" t="s">
        <v>4554</v>
      </c>
      <c r="D1013" s="127"/>
      <c r="E1013" s="127"/>
      <c r="F1013" s="127"/>
      <c r="G1013" s="127"/>
      <c r="H1013" s="127"/>
      <c r="I1013" s="127"/>
      <c r="J1013" s="127"/>
      <c r="K1013" s="304" t="s">
        <v>2212</v>
      </c>
      <c r="L1013" s="125" t="s">
        <v>3218</v>
      </c>
      <c r="M1013" s="564">
        <f>IF(ISERROR(VLOOKUP($B1013,ESTR_PREC!$A$1:$M$6000,6,FALSE))=TRUE,0,VLOOKUP($B1013,ESTR_PREC!$A$1:$M$6000,6,FALSE))</f>
        <v>0</v>
      </c>
      <c r="N1013" s="225"/>
      <c r="O1013" s="560">
        <f>+N1013-M1013</f>
        <v>0</v>
      </c>
      <c r="Q1013" s="225"/>
      <c r="R1013" s="499"/>
      <c r="S1013" s="225"/>
      <c r="T1013" s="225"/>
      <c r="U1013" s="265"/>
      <c r="V1013" s="225"/>
      <c r="W1013" s="225"/>
      <c r="X1013" s="499"/>
    </row>
    <row r="1014" spans="2:24" ht="25.5" hidden="1" customHeight="1">
      <c r="B1014" s="879" t="s">
        <v>2213</v>
      </c>
      <c r="C1014" s="879" t="s">
        <v>4555</v>
      </c>
      <c r="D1014" s="879"/>
      <c r="E1014" s="879"/>
      <c r="F1014" s="879"/>
      <c r="G1014" s="879"/>
      <c r="H1014" s="879"/>
      <c r="I1014" s="879"/>
      <c r="J1014" s="879"/>
      <c r="K1014" s="887" t="s">
        <v>2214</v>
      </c>
      <c r="L1014" s="882" t="s">
        <v>3218</v>
      </c>
      <c r="M1014" s="815"/>
      <c r="N1014" s="343"/>
      <c r="O1014" s="815"/>
      <c r="Q1014" s="343"/>
      <c r="R1014" s="499"/>
      <c r="S1014" s="815"/>
      <c r="T1014" s="815"/>
      <c r="U1014" s="265"/>
      <c r="V1014" s="815"/>
      <c r="W1014" s="815"/>
      <c r="X1014" s="499"/>
    </row>
    <row r="1015" spans="2:24" ht="25.5" hidden="1">
      <c r="B1015" s="879" t="s">
        <v>2215</v>
      </c>
      <c r="C1015" s="879" t="s">
        <v>4556</v>
      </c>
      <c r="D1015" s="879"/>
      <c r="E1015" s="879"/>
      <c r="F1015" s="879"/>
      <c r="G1015" s="879"/>
      <c r="H1015" s="879"/>
      <c r="I1015" s="879"/>
      <c r="J1015" s="879"/>
      <c r="K1015" s="887" t="s">
        <v>2216</v>
      </c>
      <c r="L1015" s="882" t="s">
        <v>3218</v>
      </c>
      <c r="M1015" s="815"/>
      <c r="N1015" s="343"/>
      <c r="O1015" s="815"/>
      <c r="Q1015" s="343"/>
      <c r="R1015" s="499"/>
      <c r="S1015" s="815"/>
      <c r="T1015" s="815"/>
      <c r="U1015" s="265"/>
      <c r="V1015" s="815"/>
      <c r="W1015" s="815"/>
      <c r="X1015" s="499"/>
    </row>
    <row r="1016" spans="2:24" ht="25.5">
      <c r="B1016" s="127" t="s">
        <v>2217</v>
      </c>
      <c r="C1016" s="127" t="s">
        <v>3962</v>
      </c>
      <c r="D1016" s="127"/>
      <c r="E1016" s="127"/>
      <c r="F1016" s="127"/>
      <c r="G1016" s="127"/>
      <c r="H1016" s="127"/>
      <c r="I1016" s="127"/>
      <c r="J1016" s="127"/>
      <c r="K1016" s="23" t="s">
        <v>2220</v>
      </c>
      <c r="L1016" s="125" t="s">
        <v>3218</v>
      </c>
      <c r="M1016" s="564">
        <f>IF(ISERROR(VLOOKUP($B1016,ESTR_PREC!$A$1:$M$6000,6,FALSE))=TRUE,0,VLOOKUP($B1016,ESTR_PREC!$A$1:$M$6000,6,FALSE))</f>
        <v>0</v>
      </c>
      <c r="N1016" s="225"/>
      <c r="O1016" s="560">
        <f t="shared" ref="O1016:O1021" si="31">+N1016-M1016</f>
        <v>0</v>
      </c>
      <c r="Q1016" s="225"/>
      <c r="R1016" s="499"/>
      <c r="S1016" s="225"/>
      <c r="T1016" s="225"/>
      <c r="U1016" s="265"/>
      <c r="V1016" s="225"/>
      <c r="W1016" s="225"/>
      <c r="X1016" s="499"/>
    </row>
    <row r="1017" spans="2:24" ht="25.5">
      <c r="B1017" s="127" t="s">
        <v>2221</v>
      </c>
      <c r="C1017" s="127" t="s">
        <v>3963</v>
      </c>
      <c r="D1017" s="127"/>
      <c r="E1017" s="127"/>
      <c r="F1017" s="127"/>
      <c r="G1017" s="127"/>
      <c r="H1017" s="127"/>
      <c r="I1017" s="127"/>
      <c r="J1017" s="127"/>
      <c r="K1017" s="23" t="s">
        <v>2222</v>
      </c>
      <c r="L1017" s="125" t="s">
        <v>3218</v>
      </c>
      <c r="M1017" s="564">
        <f>IF(ISERROR(VLOOKUP($B1017,ESTR_PREC!$A$1:$M$6000,6,FALSE))=TRUE,0,VLOOKUP($B1017,ESTR_PREC!$A$1:$M$6000,6,FALSE))</f>
        <v>0</v>
      </c>
      <c r="N1017" s="225"/>
      <c r="O1017" s="560">
        <f t="shared" si="31"/>
        <v>0</v>
      </c>
      <c r="Q1017" s="225"/>
      <c r="R1017" s="499"/>
      <c r="S1017" s="225"/>
      <c r="T1017" s="225"/>
      <c r="U1017" s="265"/>
      <c r="V1017" s="225"/>
      <c r="W1017" s="225"/>
      <c r="X1017" s="499"/>
    </row>
    <row r="1018" spans="2:24" ht="25.5">
      <c r="B1018" s="127" t="s">
        <v>2223</v>
      </c>
      <c r="C1018" s="127" t="s">
        <v>3964</v>
      </c>
      <c r="D1018" s="127"/>
      <c r="E1018" s="127"/>
      <c r="F1018" s="127"/>
      <c r="G1018" s="127"/>
      <c r="H1018" s="127"/>
      <c r="I1018" s="127"/>
      <c r="J1018" s="127"/>
      <c r="K1018" s="23" t="s">
        <v>2224</v>
      </c>
      <c r="L1018" s="125" t="s">
        <v>3218</v>
      </c>
      <c r="M1018" s="564">
        <f>IF(ISERROR(VLOOKUP($B1018,ESTR_PREC!$A$1:$M$6000,6,FALSE))=TRUE,0,VLOOKUP($B1018,ESTR_PREC!$A$1:$M$6000,6,FALSE))</f>
        <v>0</v>
      </c>
      <c r="N1018" s="225"/>
      <c r="O1018" s="560">
        <f t="shared" si="31"/>
        <v>0</v>
      </c>
      <c r="Q1018" s="225"/>
      <c r="R1018" s="499"/>
      <c r="S1018" s="225"/>
      <c r="T1018" s="225"/>
      <c r="U1018" s="265"/>
      <c r="V1018" s="225"/>
      <c r="W1018" s="225"/>
      <c r="X1018" s="499"/>
    </row>
    <row r="1019" spans="2:24" ht="25.5">
      <c r="B1019" s="127" t="s">
        <v>2225</v>
      </c>
      <c r="C1019" s="127" t="s">
        <v>3965</v>
      </c>
      <c r="D1019" s="127"/>
      <c r="E1019" s="127"/>
      <c r="F1019" s="127"/>
      <c r="G1019" s="127"/>
      <c r="H1019" s="127"/>
      <c r="I1019" s="127"/>
      <c r="J1019" s="127"/>
      <c r="K1019" s="23" t="s">
        <v>2226</v>
      </c>
      <c r="L1019" s="125" t="s">
        <v>3218</v>
      </c>
      <c r="M1019" s="564">
        <f>IF(ISERROR(VLOOKUP($B1019,ESTR_PREC!$A$1:$M$6000,6,FALSE))=TRUE,0,VLOOKUP($B1019,ESTR_PREC!$A$1:$M$6000,6,FALSE))</f>
        <v>0</v>
      </c>
      <c r="N1019" s="225"/>
      <c r="O1019" s="560">
        <f t="shared" si="31"/>
        <v>0</v>
      </c>
      <c r="Q1019" s="225"/>
      <c r="R1019" s="499"/>
      <c r="S1019" s="225"/>
      <c r="T1019" s="225"/>
      <c r="U1019" s="265"/>
      <c r="V1019" s="225"/>
      <c r="W1019" s="225"/>
      <c r="X1019" s="499"/>
    </row>
    <row r="1020" spans="2:24" ht="25.5">
      <c r="B1020" s="127" t="s">
        <v>2227</v>
      </c>
      <c r="C1020" s="127" t="s">
        <v>3966</v>
      </c>
      <c r="D1020" s="127"/>
      <c r="E1020" s="127"/>
      <c r="F1020" s="127"/>
      <c r="G1020" s="127"/>
      <c r="H1020" s="127"/>
      <c r="I1020" s="127"/>
      <c r="J1020" s="127"/>
      <c r="K1020" s="23" t="s">
        <v>2228</v>
      </c>
      <c r="L1020" s="125" t="s">
        <v>3218</v>
      </c>
      <c r="M1020" s="564">
        <f>IF(ISERROR(VLOOKUP($B1020,ESTR_PREC!$A$1:$M$6000,6,FALSE))=TRUE,0,VLOOKUP($B1020,ESTR_PREC!$A$1:$M$6000,6,FALSE))</f>
        <v>0</v>
      </c>
      <c r="N1020" s="225"/>
      <c r="O1020" s="560">
        <f t="shared" si="31"/>
        <v>0</v>
      </c>
      <c r="Q1020" s="225"/>
      <c r="R1020" s="499"/>
      <c r="S1020" s="225"/>
      <c r="T1020" s="225"/>
      <c r="U1020" s="265"/>
      <c r="V1020" s="225"/>
      <c r="W1020" s="225"/>
      <c r="X1020" s="499"/>
    </row>
    <row r="1021" spans="2:24" ht="25.5">
      <c r="B1021" s="127" t="s">
        <v>2229</v>
      </c>
      <c r="C1021" s="127" t="s">
        <v>3967</v>
      </c>
      <c r="D1021" s="127"/>
      <c r="E1021" s="127"/>
      <c r="F1021" s="127"/>
      <c r="G1021" s="127"/>
      <c r="H1021" s="127"/>
      <c r="I1021" s="127"/>
      <c r="J1021" s="127"/>
      <c r="K1021" s="23" t="s">
        <v>3968</v>
      </c>
      <c r="L1021" s="125" t="s">
        <v>3218</v>
      </c>
      <c r="M1021" s="564">
        <f>IF(ISERROR(VLOOKUP($B1021,ESTR_PREC!$A$1:$M$6000,6,FALSE))=TRUE,0,VLOOKUP($B1021,ESTR_PREC!$A$1:$M$6000,6,FALSE))</f>
        <v>0</v>
      </c>
      <c r="N1021" s="225"/>
      <c r="O1021" s="560">
        <f t="shared" si="31"/>
        <v>0</v>
      </c>
      <c r="Q1021" s="225"/>
      <c r="R1021" s="499"/>
      <c r="S1021" s="225"/>
      <c r="T1021" s="225"/>
      <c r="U1021" s="265"/>
      <c r="V1021" s="225"/>
      <c r="W1021" s="225"/>
      <c r="X1021" s="499"/>
    </row>
    <row r="1022" spans="2:24" ht="25.5" hidden="1" customHeight="1">
      <c r="B1022" s="879" t="s">
        <v>2231</v>
      </c>
      <c r="C1022" s="879" t="s">
        <v>3969</v>
      </c>
      <c r="D1022" s="879"/>
      <c r="E1022" s="879"/>
      <c r="F1022" s="879"/>
      <c r="G1022" s="879"/>
      <c r="H1022" s="879"/>
      <c r="I1022" s="879"/>
      <c r="J1022" s="879"/>
      <c r="K1022" s="905" t="s">
        <v>2232</v>
      </c>
      <c r="L1022" s="882" t="s">
        <v>3218</v>
      </c>
      <c r="M1022" s="815"/>
      <c r="N1022" s="343"/>
      <c r="O1022" s="815"/>
      <c r="Q1022" s="343"/>
      <c r="R1022" s="499"/>
      <c r="S1022" s="815"/>
      <c r="T1022" s="815"/>
      <c r="U1022" s="265"/>
      <c r="V1022" s="815"/>
      <c r="W1022" s="815"/>
      <c r="X1022" s="499"/>
    </row>
    <row r="1023" spans="2:24" ht="25.5">
      <c r="B1023" s="127" t="s">
        <v>2233</v>
      </c>
      <c r="C1023" s="127" t="s">
        <v>3970</v>
      </c>
      <c r="D1023" s="127"/>
      <c r="E1023" s="127"/>
      <c r="F1023" s="127"/>
      <c r="G1023" s="127"/>
      <c r="H1023" s="127"/>
      <c r="I1023" s="127"/>
      <c r="J1023" s="127"/>
      <c r="K1023" s="23" t="s">
        <v>2234</v>
      </c>
      <c r="L1023" s="125" t="s">
        <v>3218</v>
      </c>
      <c r="M1023" s="564">
        <f>IF(ISERROR(VLOOKUP($B1023,ESTR_PREC!$A$1:$M$6000,6,FALSE))=TRUE,0,VLOOKUP($B1023,ESTR_PREC!$A$1:$M$6000,6,FALSE))</f>
        <v>0</v>
      </c>
      <c r="N1023" s="225"/>
      <c r="O1023" s="560">
        <f>+N1023-M1023</f>
        <v>0</v>
      </c>
      <c r="Q1023" s="225"/>
      <c r="R1023" s="499"/>
      <c r="S1023" s="225"/>
      <c r="T1023" s="225"/>
      <c r="U1023" s="265"/>
      <c r="V1023" s="225"/>
      <c r="W1023" s="225"/>
      <c r="X1023" s="499"/>
    </row>
    <row r="1024" spans="2:24" ht="25.5">
      <c r="B1024" s="127" t="s">
        <v>2235</v>
      </c>
      <c r="C1024" s="127" t="s">
        <v>3971</v>
      </c>
      <c r="D1024" s="127"/>
      <c r="E1024" s="127"/>
      <c r="F1024" s="127"/>
      <c r="G1024" s="127"/>
      <c r="H1024" s="127"/>
      <c r="I1024" s="127"/>
      <c r="J1024" s="127"/>
      <c r="K1024" s="23" t="s">
        <v>2236</v>
      </c>
      <c r="L1024" s="125" t="s">
        <v>3218</v>
      </c>
      <c r="M1024" s="564">
        <f>IF(ISERROR(VLOOKUP($B1024,ESTR_PREC!$A$1:$M$6000,6,FALSE))=TRUE,0,VLOOKUP($B1024,ESTR_PREC!$A$1:$M$6000,6,FALSE))</f>
        <v>0</v>
      </c>
      <c r="N1024" s="225"/>
      <c r="O1024" s="560">
        <f>+N1024-M1024</f>
        <v>0</v>
      </c>
      <c r="Q1024" s="225"/>
      <c r="R1024" s="499"/>
      <c r="S1024" s="225"/>
      <c r="T1024" s="225"/>
      <c r="U1024" s="265"/>
      <c r="V1024" s="225"/>
      <c r="W1024" s="225"/>
      <c r="X1024" s="499"/>
    </row>
    <row r="1025" spans="2:24" ht="25.5" hidden="1" customHeight="1">
      <c r="B1025" s="879" t="s">
        <v>2237</v>
      </c>
      <c r="C1025" s="879" t="s">
        <v>3972</v>
      </c>
      <c r="D1025" s="879"/>
      <c r="E1025" s="879"/>
      <c r="F1025" s="879"/>
      <c r="G1025" s="879"/>
      <c r="H1025" s="879"/>
      <c r="I1025" s="879"/>
      <c r="J1025" s="879"/>
      <c r="K1025" s="905" t="s">
        <v>2238</v>
      </c>
      <c r="L1025" s="882" t="s">
        <v>3218</v>
      </c>
      <c r="M1025" s="815"/>
      <c r="N1025" s="343"/>
      <c r="O1025" s="815"/>
      <c r="Q1025" s="343"/>
      <c r="R1025" s="499"/>
      <c r="S1025" s="815"/>
      <c r="T1025" s="815"/>
      <c r="U1025" s="265"/>
      <c r="V1025" s="815"/>
      <c r="W1025" s="815"/>
      <c r="X1025" s="499"/>
    </row>
    <row r="1026" spans="2:24" ht="25.5">
      <c r="B1026" s="127" t="s">
        <v>2239</v>
      </c>
      <c r="C1026" s="127" t="s">
        <v>3973</v>
      </c>
      <c r="D1026" s="127"/>
      <c r="E1026" s="127"/>
      <c r="F1026" s="127"/>
      <c r="G1026" s="127"/>
      <c r="H1026" s="127"/>
      <c r="I1026" s="127"/>
      <c r="J1026" s="127"/>
      <c r="K1026" s="23" t="s">
        <v>2240</v>
      </c>
      <c r="L1026" s="211" t="s">
        <v>3218</v>
      </c>
      <c r="M1026" s="564">
        <f>IF(ISERROR(VLOOKUP($B1026,ESTR_PREC!$A$1:$M$6000,6,FALSE))=TRUE,0,VLOOKUP($B1026,ESTR_PREC!$A$1:$M$6000,6,FALSE))</f>
        <v>0</v>
      </c>
      <c r="N1026" s="225"/>
      <c r="O1026" s="560">
        <f t="shared" ref="O1026:O1032" si="32">+N1026-M1026</f>
        <v>0</v>
      </c>
      <c r="Q1026" s="225"/>
      <c r="R1026" s="499"/>
      <c r="S1026" s="225"/>
      <c r="T1026" s="225"/>
      <c r="U1026" s="265"/>
      <c r="V1026" s="225"/>
      <c r="W1026" s="225"/>
      <c r="X1026" s="499"/>
    </row>
    <row r="1027" spans="2:24" ht="25.5">
      <c r="B1027" s="127" t="s">
        <v>2241</v>
      </c>
      <c r="C1027" s="127" t="s">
        <v>4557</v>
      </c>
      <c r="D1027" s="127"/>
      <c r="E1027" s="127"/>
      <c r="F1027" s="127"/>
      <c r="G1027" s="127"/>
      <c r="H1027" s="127"/>
      <c r="I1027" s="127"/>
      <c r="J1027" s="127"/>
      <c r="K1027" s="304" t="s">
        <v>2243</v>
      </c>
      <c r="L1027" s="125" t="s">
        <v>3218</v>
      </c>
      <c r="M1027" s="564">
        <f>IF(ISERROR(VLOOKUP($B1027,ESTR_PREC!$A$1:$M$6000,6,FALSE))=TRUE,0,VLOOKUP($B1027,ESTR_PREC!$A$1:$M$6000,6,FALSE))</f>
        <v>0</v>
      </c>
      <c r="N1027" s="225"/>
      <c r="O1027" s="560">
        <f t="shared" si="32"/>
        <v>0</v>
      </c>
      <c r="Q1027" s="225"/>
      <c r="R1027" s="499"/>
      <c r="S1027" s="225"/>
      <c r="T1027" s="225"/>
      <c r="U1027" s="265"/>
      <c r="V1027" s="225"/>
      <c r="W1027" s="225"/>
      <c r="X1027" s="499"/>
    </row>
    <row r="1028" spans="2:24" ht="25.5">
      <c r="B1028" s="127" t="s">
        <v>2244</v>
      </c>
      <c r="C1028" s="127" t="s">
        <v>4558</v>
      </c>
      <c r="D1028" s="127"/>
      <c r="E1028" s="127"/>
      <c r="F1028" s="127"/>
      <c r="G1028" s="127"/>
      <c r="H1028" s="127"/>
      <c r="I1028" s="127"/>
      <c r="J1028" s="127"/>
      <c r="K1028" s="304" t="s">
        <v>2245</v>
      </c>
      <c r="L1028" s="125" t="s">
        <v>3218</v>
      </c>
      <c r="M1028" s="564">
        <f>IF(ISERROR(VLOOKUP($B1028,ESTR_PREC!$A$1:$M$6000,6,FALSE))=TRUE,0,VLOOKUP($B1028,ESTR_PREC!$A$1:$M$6000,6,FALSE))</f>
        <v>0</v>
      </c>
      <c r="N1028" s="225"/>
      <c r="O1028" s="560">
        <f t="shared" si="32"/>
        <v>0</v>
      </c>
      <c r="Q1028" s="225"/>
      <c r="R1028" s="499"/>
      <c r="S1028" s="225"/>
      <c r="T1028" s="225"/>
      <c r="U1028" s="265"/>
      <c r="V1028" s="225"/>
      <c r="W1028" s="225"/>
      <c r="X1028" s="499"/>
    </row>
    <row r="1029" spans="2:24" ht="25.5">
      <c r="B1029" s="127" t="s">
        <v>2246</v>
      </c>
      <c r="C1029" s="127" t="s">
        <v>4559</v>
      </c>
      <c r="D1029" s="127"/>
      <c r="E1029" s="127"/>
      <c r="F1029" s="127"/>
      <c r="G1029" s="127"/>
      <c r="H1029" s="127"/>
      <c r="I1029" s="127"/>
      <c r="J1029" s="127"/>
      <c r="K1029" s="304" t="s">
        <v>2247</v>
      </c>
      <c r="L1029" s="125" t="s">
        <v>3218</v>
      </c>
      <c r="M1029" s="564">
        <f>IF(ISERROR(VLOOKUP($B1029,ESTR_PREC!$A$1:$M$6000,6,FALSE))=TRUE,0,VLOOKUP($B1029,ESTR_PREC!$A$1:$M$6000,6,FALSE))</f>
        <v>0</v>
      </c>
      <c r="N1029" s="225"/>
      <c r="O1029" s="560">
        <f t="shared" si="32"/>
        <v>0</v>
      </c>
      <c r="Q1029" s="225"/>
      <c r="R1029" s="499"/>
      <c r="S1029" s="225"/>
      <c r="T1029" s="225"/>
      <c r="U1029" s="265"/>
      <c r="V1029" s="225"/>
      <c r="W1029" s="225"/>
      <c r="X1029" s="499"/>
    </row>
    <row r="1030" spans="2:24" ht="25.5">
      <c r="B1030" s="127" t="s">
        <v>2248</v>
      </c>
      <c r="C1030" s="127" t="s">
        <v>4560</v>
      </c>
      <c r="D1030" s="127"/>
      <c r="E1030" s="127"/>
      <c r="F1030" s="127"/>
      <c r="G1030" s="127"/>
      <c r="H1030" s="127"/>
      <c r="I1030" s="127"/>
      <c r="J1030" s="127"/>
      <c r="K1030" s="304" t="s">
        <v>2249</v>
      </c>
      <c r="L1030" s="125" t="s">
        <v>3218</v>
      </c>
      <c r="M1030" s="564">
        <f>IF(ISERROR(VLOOKUP($B1030,ESTR_PREC!$A$1:$M$6000,6,FALSE))=TRUE,0,VLOOKUP($B1030,ESTR_PREC!$A$1:$M$6000,6,FALSE))</f>
        <v>0</v>
      </c>
      <c r="N1030" s="225"/>
      <c r="O1030" s="560">
        <f t="shared" si="32"/>
        <v>0</v>
      </c>
      <c r="Q1030" s="225"/>
      <c r="R1030" s="499"/>
      <c r="S1030" s="225"/>
      <c r="T1030" s="225"/>
      <c r="U1030" s="265"/>
      <c r="V1030" s="225"/>
      <c r="W1030" s="225"/>
      <c r="X1030" s="499"/>
    </row>
    <row r="1031" spans="2:24" ht="25.5">
      <c r="B1031" s="127" t="s">
        <v>2250</v>
      </c>
      <c r="C1031" s="127" t="s">
        <v>4561</v>
      </c>
      <c r="D1031" s="127"/>
      <c r="E1031" s="127"/>
      <c r="F1031" s="127"/>
      <c r="G1031" s="127"/>
      <c r="H1031" s="127"/>
      <c r="I1031" s="127"/>
      <c r="J1031" s="127"/>
      <c r="K1031" s="304" t="s">
        <v>2251</v>
      </c>
      <c r="L1031" s="125" t="s">
        <v>3218</v>
      </c>
      <c r="M1031" s="564">
        <f>IF(ISERROR(VLOOKUP($B1031,ESTR_PREC!$A$1:$M$6000,6,FALSE))=TRUE,0,VLOOKUP($B1031,ESTR_PREC!$A$1:$M$6000,6,FALSE))</f>
        <v>0</v>
      </c>
      <c r="N1031" s="225"/>
      <c r="O1031" s="560">
        <f t="shared" si="32"/>
        <v>0</v>
      </c>
      <c r="Q1031" s="225"/>
      <c r="R1031" s="499"/>
      <c r="S1031" s="225"/>
      <c r="T1031" s="225"/>
      <c r="U1031" s="265"/>
      <c r="V1031" s="225"/>
      <c r="W1031" s="225"/>
      <c r="X1031" s="499"/>
    </row>
    <row r="1032" spans="2:24" ht="25.5">
      <c r="B1032" s="127" t="s">
        <v>2252</v>
      </c>
      <c r="C1032" s="127" t="s">
        <v>4562</v>
      </c>
      <c r="D1032" s="127"/>
      <c r="E1032" s="127"/>
      <c r="F1032" s="127"/>
      <c r="G1032" s="127"/>
      <c r="H1032" s="127"/>
      <c r="I1032" s="127"/>
      <c r="J1032" s="127"/>
      <c r="K1032" s="304" t="s">
        <v>3974</v>
      </c>
      <c r="L1032" s="125" t="s">
        <v>3218</v>
      </c>
      <c r="M1032" s="564">
        <f>IF(ISERROR(VLOOKUP($B1032,ESTR_PREC!$A$1:$M$6000,6,FALSE))=TRUE,0,VLOOKUP($B1032,ESTR_PREC!$A$1:$M$6000,6,FALSE))</f>
        <v>0</v>
      </c>
      <c r="N1032" s="225"/>
      <c r="O1032" s="560">
        <f t="shared" si="32"/>
        <v>0</v>
      </c>
      <c r="Q1032" s="225"/>
      <c r="R1032" s="499"/>
      <c r="S1032" s="225"/>
      <c r="T1032" s="225"/>
      <c r="U1032" s="265"/>
      <c r="V1032" s="225"/>
      <c r="W1032" s="225"/>
      <c r="X1032" s="499"/>
    </row>
    <row r="1033" spans="2:24" ht="25.5" hidden="1" customHeight="1">
      <c r="B1033" s="879" t="s">
        <v>2254</v>
      </c>
      <c r="C1033" s="879" t="s">
        <v>4563</v>
      </c>
      <c r="D1033" s="879"/>
      <c r="E1033" s="879"/>
      <c r="F1033" s="879"/>
      <c r="G1033" s="879"/>
      <c r="H1033" s="879"/>
      <c r="I1033" s="879"/>
      <c r="J1033" s="879"/>
      <c r="K1033" s="887" t="s">
        <v>2255</v>
      </c>
      <c r="L1033" s="882" t="s">
        <v>3218</v>
      </c>
      <c r="M1033" s="815"/>
      <c r="N1033" s="343"/>
      <c r="O1033" s="815"/>
      <c r="Q1033" s="343"/>
      <c r="R1033" s="499"/>
      <c r="S1033" s="815"/>
      <c r="T1033" s="815"/>
      <c r="U1033" s="265"/>
      <c r="V1033" s="815"/>
      <c r="W1033" s="815"/>
      <c r="X1033" s="499"/>
    </row>
    <row r="1034" spans="2:24" ht="25.5">
      <c r="B1034" s="127" t="s">
        <v>2256</v>
      </c>
      <c r="C1034" s="127" t="s">
        <v>4564</v>
      </c>
      <c r="D1034" s="127"/>
      <c r="E1034" s="127"/>
      <c r="F1034" s="127"/>
      <c r="G1034" s="127"/>
      <c r="H1034" s="127"/>
      <c r="I1034" s="127"/>
      <c r="J1034" s="127"/>
      <c r="K1034" s="304" t="s">
        <v>2257</v>
      </c>
      <c r="L1034" s="125" t="s">
        <v>3218</v>
      </c>
      <c r="M1034" s="564">
        <f>IF(ISERROR(VLOOKUP($B1034,ESTR_PREC!$A$1:$M$6000,6,FALSE))=TRUE,0,VLOOKUP($B1034,ESTR_PREC!$A$1:$M$6000,6,FALSE))</f>
        <v>0</v>
      </c>
      <c r="N1034" s="225"/>
      <c r="O1034" s="560">
        <f>+N1034-M1034</f>
        <v>0</v>
      </c>
      <c r="Q1034" s="225"/>
      <c r="R1034" s="499"/>
      <c r="S1034" s="225"/>
      <c r="T1034" s="225"/>
      <c r="U1034" s="265"/>
      <c r="V1034" s="225"/>
      <c r="W1034" s="225"/>
      <c r="X1034" s="499"/>
    </row>
    <row r="1035" spans="2:24" ht="25.5" hidden="1">
      <c r="B1035" s="879" t="s">
        <v>2258</v>
      </c>
      <c r="C1035" s="879" t="s">
        <v>4565</v>
      </c>
      <c r="D1035" s="879"/>
      <c r="E1035" s="879"/>
      <c r="F1035" s="879"/>
      <c r="G1035" s="879"/>
      <c r="H1035" s="879"/>
      <c r="I1035" s="879"/>
      <c r="J1035" s="879"/>
      <c r="K1035" s="887" t="s">
        <v>2259</v>
      </c>
      <c r="L1035" s="882" t="s">
        <v>3218</v>
      </c>
      <c r="M1035" s="815"/>
      <c r="N1035" s="343"/>
      <c r="O1035" s="815"/>
      <c r="Q1035" s="343"/>
      <c r="R1035" s="499"/>
      <c r="S1035" s="815"/>
      <c r="T1035" s="815"/>
      <c r="U1035" s="265"/>
      <c r="V1035" s="815"/>
      <c r="W1035" s="815"/>
      <c r="X1035" s="499"/>
    </row>
    <row r="1036" spans="2:24" ht="25.5" hidden="1" customHeight="1">
      <c r="B1036" s="879" t="s">
        <v>2260</v>
      </c>
      <c r="C1036" s="879" t="s">
        <v>4566</v>
      </c>
      <c r="D1036" s="879"/>
      <c r="E1036" s="879"/>
      <c r="F1036" s="879"/>
      <c r="G1036" s="879"/>
      <c r="H1036" s="879"/>
      <c r="I1036" s="879"/>
      <c r="J1036" s="879"/>
      <c r="K1036" s="887" t="s">
        <v>2261</v>
      </c>
      <c r="L1036" s="882" t="s">
        <v>3218</v>
      </c>
      <c r="M1036" s="815"/>
      <c r="N1036" s="343"/>
      <c r="O1036" s="815"/>
      <c r="Q1036" s="343"/>
      <c r="R1036" s="499"/>
      <c r="S1036" s="815"/>
      <c r="T1036" s="815"/>
      <c r="U1036" s="265"/>
      <c r="V1036" s="815"/>
      <c r="W1036" s="815"/>
      <c r="X1036" s="499"/>
    </row>
    <row r="1037" spans="2:24" ht="25.5">
      <c r="B1037" s="127" t="s">
        <v>2262</v>
      </c>
      <c r="C1037" s="127" t="s">
        <v>4567</v>
      </c>
      <c r="D1037" s="127"/>
      <c r="E1037" s="127"/>
      <c r="F1037" s="127"/>
      <c r="G1037" s="127"/>
      <c r="H1037" s="127"/>
      <c r="I1037" s="127"/>
      <c r="J1037" s="127"/>
      <c r="K1037" s="304" t="s">
        <v>2263</v>
      </c>
      <c r="L1037" s="125" t="s">
        <v>3218</v>
      </c>
      <c r="M1037" s="564">
        <f>IF(ISERROR(VLOOKUP($B1037,ESTR_PREC!$A$1:$M$6000,6,FALSE))=TRUE,0,VLOOKUP($B1037,ESTR_PREC!$A$1:$M$6000,6,FALSE))</f>
        <v>0</v>
      </c>
      <c r="N1037" s="225"/>
      <c r="O1037" s="560">
        <f>+N1037-M1037</f>
        <v>0</v>
      </c>
      <c r="Q1037" s="225"/>
      <c r="R1037" s="499"/>
      <c r="S1037" s="225"/>
      <c r="T1037" s="225"/>
      <c r="U1037" s="265"/>
      <c r="V1037" s="225"/>
      <c r="W1037" s="225"/>
      <c r="X1037" s="499"/>
    </row>
    <row r="1038" spans="2:24" hidden="1">
      <c r="B1038" s="879" t="s">
        <v>2264</v>
      </c>
      <c r="C1038" s="879" t="s">
        <v>4568</v>
      </c>
      <c r="D1038" s="879"/>
      <c r="E1038" s="879"/>
      <c r="F1038" s="879"/>
      <c r="G1038" s="879"/>
      <c r="H1038" s="879"/>
      <c r="I1038" s="879"/>
      <c r="J1038" s="879"/>
      <c r="K1038" s="887" t="s">
        <v>2266</v>
      </c>
      <c r="L1038" s="882" t="s">
        <v>3218</v>
      </c>
      <c r="M1038" s="815"/>
      <c r="N1038" s="343"/>
      <c r="O1038" s="815"/>
      <c r="Q1038" s="343"/>
      <c r="R1038" s="499"/>
      <c r="S1038" s="815"/>
      <c r="T1038" s="815"/>
      <c r="U1038" s="265"/>
      <c r="V1038" s="815"/>
      <c r="W1038" s="815"/>
      <c r="X1038" s="499"/>
    </row>
    <row r="1039" spans="2:24" hidden="1">
      <c r="B1039" s="879" t="s">
        <v>2267</v>
      </c>
      <c r="C1039" s="879" t="s">
        <v>4569</v>
      </c>
      <c r="D1039" s="879"/>
      <c r="E1039" s="879"/>
      <c r="F1039" s="879"/>
      <c r="G1039" s="879"/>
      <c r="H1039" s="879"/>
      <c r="I1039" s="879"/>
      <c r="J1039" s="879"/>
      <c r="K1039" s="887" t="s">
        <v>2268</v>
      </c>
      <c r="L1039" s="882" t="s">
        <v>3218</v>
      </c>
      <c r="M1039" s="815"/>
      <c r="N1039" s="343"/>
      <c r="O1039" s="815"/>
      <c r="Q1039" s="343"/>
      <c r="R1039" s="499"/>
      <c r="S1039" s="815"/>
      <c r="T1039" s="815"/>
      <c r="U1039" s="265"/>
      <c r="V1039" s="815"/>
      <c r="W1039" s="815"/>
      <c r="X1039" s="499"/>
    </row>
    <row r="1040" spans="2:24" hidden="1">
      <c r="B1040" s="879" t="s">
        <v>2269</v>
      </c>
      <c r="C1040" s="879" t="s">
        <v>4570</v>
      </c>
      <c r="D1040" s="879"/>
      <c r="E1040" s="879"/>
      <c r="F1040" s="879"/>
      <c r="G1040" s="879"/>
      <c r="H1040" s="879"/>
      <c r="I1040" s="879"/>
      <c r="J1040" s="879"/>
      <c r="K1040" s="887" t="s">
        <v>2270</v>
      </c>
      <c r="L1040" s="882" t="s">
        <v>3218</v>
      </c>
      <c r="M1040" s="815"/>
      <c r="N1040" s="343"/>
      <c r="O1040" s="815"/>
      <c r="Q1040" s="343"/>
      <c r="R1040" s="499"/>
      <c r="S1040" s="815"/>
      <c r="T1040" s="815"/>
      <c r="U1040" s="265"/>
      <c r="V1040" s="815"/>
      <c r="W1040" s="815"/>
      <c r="X1040" s="499"/>
    </row>
    <row r="1041" spans="2:24" ht="25.5" hidden="1">
      <c r="B1041" s="879" t="s">
        <v>2271</v>
      </c>
      <c r="C1041" s="879" t="s">
        <v>4571</v>
      </c>
      <c r="D1041" s="879"/>
      <c r="E1041" s="879"/>
      <c r="F1041" s="879"/>
      <c r="G1041" s="879"/>
      <c r="H1041" s="879"/>
      <c r="I1041" s="879"/>
      <c r="J1041" s="879"/>
      <c r="K1041" s="887" t="s">
        <v>2272</v>
      </c>
      <c r="L1041" s="882" t="s">
        <v>3218</v>
      </c>
      <c r="M1041" s="815"/>
      <c r="N1041" s="343"/>
      <c r="O1041" s="815"/>
      <c r="Q1041" s="343"/>
      <c r="R1041" s="499"/>
      <c r="S1041" s="815"/>
      <c r="T1041" s="815"/>
      <c r="U1041" s="265"/>
      <c r="V1041" s="815"/>
      <c r="W1041" s="815"/>
      <c r="X1041" s="499"/>
    </row>
    <row r="1042" spans="2:24" ht="25.5" hidden="1">
      <c r="B1042" s="879" t="s">
        <v>2273</v>
      </c>
      <c r="C1042" s="879" t="s">
        <v>4572</v>
      </c>
      <c r="D1042" s="879"/>
      <c r="E1042" s="879"/>
      <c r="F1042" s="879"/>
      <c r="G1042" s="879"/>
      <c r="H1042" s="879"/>
      <c r="I1042" s="879"/>
      <c r="J1042" s="879"/>
      <c r="K1042" s="887" t="s">
        <v>2274</v>
      </c>
      <c r="L1042" s="882" t="s">
        <v>3218</v>
      </c>
      <c r="M1042" s="815"/>
      <c r="N1042" s="343"/>
      <c r="O1042" s="815"/>
      <c r="Q1042" s="343"/>
      <c r="R1042" s="499"/>
      <c r="S1042" s="815"/>
      <c r="T1042" s="815"/>
      <c r="U1042" s="265"/>
      <c r="V1042" s="815"/>
      <c r="W1042" s="815"/>
      <c r="X1042" s="499"/>
    </row>
    <row r="1043" spans="2:24" ht="25.5" hidden="1">
      <c r="B1043" s="879" t="s">
        <v>2275</v>
      </c>
      <c r="C1043" s="879" t="s">
        <v>4573</v>
      </c>
      <c r="D1043" s="879"/>
      <c r="E1043" s="879"/>
      <c r="F1043" s="879"/>
      <c r="G1043" s="879"/>
      <c r="H1043" s="879"/>
      <c r="I1043" s="879"/>
      <c r="J1043" s="879"/>
      <c r="K1043" s="887" t="s">
        <v>3975</v>
      </c>
      <c r="L1043" s="882" t="s">
        <v>3218</v>
      </c>
      <c r="M1043" s="815"/>
      <c r="N1043" s="343"/>
      <c r="O1043" s="815"/>
      <c r="Q1043" s="343"/>
      <c r="R1043" s="499"/>
      <c r="S1043" s="815"/>
      <c r="T1043" s="815"/>
      <c r="U1043" s="265"/>
      <c r="V1043" s="815"/>
      <c r="W1043" s="815"/>
      <c r="X1043" s="499"/>
    </row>
    <row r="1044" spans="2:24" ht="25.5" hidden="1" customHeight="1">
      <c r="B1044" s="879" t="s">
        <v>2277</v>
      </c>
      <c r="C1044" s="879" t="s">
        <v>4574</v>
      </c>
      <c r="D1044" s="879"/>
      <c r="E1044" s="879"/>
      <c r="F1044" s="879"/>
      <c r="G1044" s="879"/>
      <c r="H1044" s="879"/>
      <c r="I1044" s="879"/>
      <c r="J1044" s="879"/>
      <c r="K1044" s="887" t="s">
        <v>2278</v>
      </c>
      <c r="L1044" s="882" t="s">
        <v>3218</v>
      </c>
      <c r="M1044" s="815"/>
      <c r="N1044" s="343"/>
      <c r="O1044" s="815"/>
      <c r="Q1044" s="343"/>
      <c r="R1044" s="499"/>
      <c r="S1044" s="815"/>
      <c r="T1044" s="815"/>
      <c r="U1044" s="265"/>
      <c r="V1044" s="815"/>
      <c r="W1044" s="815"/>
      <c r="X1044" s="499"/>
    </row>
    <row r="1045" spans="2:24" hidden="1">
      <c r="B1045" s="879" t="s">
        <v>2279</v>
      </c>
      <c r="C1045" s="879" t="s">
        <v>4575</v>
      </c>
      <c r="D1045" s="879"/>
      <c r="E1045" s="879"/>
      <c r="F1045" s="879"/>
      <c r="G1045" s="879"/>
      <c r="H1045" s="879"/>
      <c r="I1045" s="879"/>
      <c r="J1045" s="879"/>
      <c r="K1045" s="887" t="s">
        <v>2280</v>
      </c>
      <c r="L1045" s="882" t="s">
        <v>3218</v>
      </c>
      <c r="M1045" s="815"/>
      <c r="N1045" s="343"/>
      <c r="O1045" s="815"/>
      <c r="Q1045" s="343"/>
      <c r="R1045" s="499"/>
      <c r="S1045" s="815"/>
      <c r="T1045" s="815"/>
      <c r="U1045" s="265"/>
      <c r="V1045" s="815"/>
      <c r="W1045" s="815"/>
      <c r="X1045" s="499"/>
    </row>
    <row r="1046" spans="2:24" ht="25.5" hidden="1">
      <c r="B1046" s="879" t="s">
        <v>2281</v>
      </c>
      <c r="C1046" s="879" t="s">
        <v>4576</v>
      </c>
      <c r="D1046" s="879"/>
      <c r="E1046" s="879"/>
      <c r="F1046" s="879"/>
      <c r="G1046" s="879"/>
      <c r="H1046" s="879"/>
      <c r="I1046" s="879"/>
      <c r="J1046" s="879"/>
      <c r="K1046" s="887" t="s">
        <v>2282</v>
      </c>
      <c r="L1046" s="882" t="s">
        <v>3218</v>
      </c>
      <c r="M1046" s="815"/>
      <c r="N1046" s="343"/>
      <c r="O1046" s="815"/>
      <c r="Q1046" s="343"/>
      <c r="R1046" s="499"/>
      <c r="S1046" s="815"/>
      <c r="T1046" s="815"/>
      <c r="U1046" s="265"/>
      <c r="V1046" s="815"/>
      <c r="W1046" s="815"/>
      <c r="X1046" s="499"/>
    </row>
    <row r="1047" spans="2:24" ht="25.5" hidden="1" customHeight="1">
      <c r="B1047" s="879" t="s">
        <v>2283</v>
      </c>
      <c r="C1047" s="879" t="s">
        <v>4577</v>
      </c>
      <c r="D1047" s="879"/>
      <c r="E1047" s="879"/>
      <c r="F1047" s="879"/>
      <c r="G1047" s="879"/>
      <c r="H1047" s="879"/>
      <c r="I1047" s="879"/>
      <c r="J1047" s="879"/>
      <c r="K1047" s="887" t="s">
        <v>2284</v>
      </c>
      <c r="L1047" s="882" t="s">
        <v>3218</v>
      </c>
      <c r="M1047" s="815"/>
      <c r="N1047" s="343"/>
      <c r="O1047" s="815"/>
      <c r="Q1047" s="343"/>
      <c r="R1047" s="499"/>
      <c r="S1047" s="815"/>
      <c r="T1047" s="815"/>
      <c r="U1047" s="265"/>
      <c r="V1047" s="815"/>
      <c r="W1047" s="815"/>
      <c r="X1047" s="499"/>
    </row>
    <row r="1048" spans="2:24" ht="25.5" hidden="1">
      <c r="B1048" s="879" t="s">
        <v>2285</v>
      </c>
      <c r="C1048" s="879" t="s">
        <v>4578</v>
      </c>
      <c r="D1048" s="879"/>
      <c r="E1048" s="879"/>
      <c r="F1048" s="879"/>
      <c r="G1048" s="879"/>
      <c r="H1048" s="879"/>
      <c r="I1048" s="879"/>
      <c r="J1048" s="879"/>
      <c r="K1048" s="887" t="s">
        <v>2286</v>
      </c>
      <c r="L1048" s="882" t="s">
        <v>3218</v>
      </c>
      <c r="M1048" s="815"/>
      <c r="N1048" s="343"/>
      <c r="O1048" s="815"/>
      <c r="Q1048" s="343"/>
      <c r="R1048" s="499"/>
      <c r="S1048" s="815"/>
      <c r="T1048" s="815"/>
      <c r="U1048" s="265"/>
      <c r="V1048" s="815"/>
      <c r="W1048" s="815"/>
      <c r="X1048" s="499"/>
    </row>
    <row r="1049" spans="2:24" ht="15.75">
      <c r="K1049" s="544" t="s">
        <v>3943</v>
      </c>
      <c r="L1049" s="528"/>
      <c r="M1049" s="192"/>
      <c r="N1049" s="192"/>
      <c r="O1049" s="192"/>
      <c r="Q1049" s="192"/>
      <c r="R1049" s="192"/>
      <c r="S1049" s="192"/>
      <c r="T1049" s="192"/>
      <c r="U1049" s="265"/>
      <c r="V1049" s="192"/>
      <c r="W1049" s="192"/>
      <c r="X1049" s="192"/>
    </row>
    <row r="1050" spans="2:24" ht="16.5" thickBot="1">
      <c r="K1050" s="539"/>
      <c r="L1050" s="528"/>
      <c r="M1050" s="192"/>
      <c r="N1050" s="192"/>
      <c r="O1050" s="192"/>
      <c r="Q1050" s="192"/>
      <c r="R1050" s="192"/>
      <c r="S1050" s="192"/>
      <c r="T1050" s="192"/>
      <c r="U1050" s="265"/>
      <c r="V1050" s="192"/>
      <c r="W1050" s="192"/>
      <c r="X1050" s="192"/>
    </row>
    <row r="1051" spans="2:24" ht="17.25" thickTop="1" thickBot="1">
      <c r="B1051" s="152" t="s">
        <v>2287</v>
      </c>
      <c r="C1051" s="247" t="s">
        <v>3976</v>
      </c>
      <c r="D1051" s="248"/>
      <c r="E1051" s="103"/>
      <c r="F1051" s="248"/>
      <c r="G1051" s="103"/>
      <c r="H1051" s="248"/>
      <c r="I1051" s="248"/>
      <c r="J1051" s="248"/>
      <c r="K1051" s="153" t="s">
        <v>2288</v>
      </c>
      <c r="L1051" s="105" t="s">
        <v>3218</v>
      </c>
      <c r="M1051" s="154">
        <f>SUM(M1054:M1122)</f>
        <v>0</v>
      </c>
      <c r="N1051" s="154">
        <f>SUM(N1054:N1122)</f>
        <v>0</v>
      </c>
      <c r="O1051" s="298">
        <f>+N1051-M1051</f>
        <v>0</v>
      </c>
      <c r="Q1051" s="154">
        <f>SUM(Q1054:Q1122)</f>
        <v>269</v>
      </c>
      <c r="R1051" s="519"/>
      <c r="S1051" s="154">
        <f>SUM(S1054:S1122)</f>
        <v>0</v>
      </c>
      <c r="T1051" s="154">
        <f>SUM(T1054:T1122)</f>
        <v>0</v>
      </c>
      <c r="U1051" s="265"/>
      <c r="V1051" s="154">
        <f>SUM(V1054:V1122)</f>
        <v>0</v>
      </c>
      <c r="W1051" s="154">
        <f>SUM(W1054:W1122)</f>
        <v>0</v>
      </c>
      <c r="X1051" s="519"/>
    </row>
    <row r="1052" spans="2:24" ht="9" customHeight="1" thickTop="1" thickBot="1">
      <c r="K1052" s="540"/>
      <c r="M1052" s="265"/>
      <c r="N1052" s="379"/>
      <c r="Q1052" s="379"/>
      <c r="R1052" s="501"/>
      <c r="U1052" s="265"/>
      <c r="X1052" s="501"/>
    </row>
    <row r="1053" spans="2:24" ht="64.5" thickBot="1">
      <c r="B1053" s="102" t="s">
        <v>3221</v>
      </c>
      <c r="C1053" s="245" t="s">
        <v>48</v>
      </c>
      <c r="D1053" s="245"/>
      <c r="E1053" s="246"/>
      <c r="F1053" s="246"/>
      <c r="G1053" s="246"/>
      <c r="H1053" s="246"/>
      <c r="I1053" s="246"/>
      <c r="J1053" s="246"/>
      <c r="K1053" s="322" t="s">
        <v>3894</v>
      </c>
      <c r="L1053" s="135"/>
      <c r="M1053" s="328" t="str">
        <f>+$M$10</f>
        <v>Valore netto al 31/12/2017</v>
      </c>
      <c r="N1053" s="779" t="str">
        <f>N$10</f>
        <v>Valore netto al 31/12/2018</v>
      </c>
      <c r="O1053" s="779" t="s">
        <v>4064</v>
      </c>
      <c r="P1053" s="806"/>
      <c r="Q1053" s="779" t="str">
        <f>Q$10</f>
        <v>Prechiusura al ° trimestre 2018</v>
      </c>
      <c r="R1053" s="681"/>
      <c r="S1053" s="1145" t="str">
        <f>S$330</f>
        <v>Costi da utilizzo contributi 2018</v>
      </c>
      <c r="T1053" s="1143" t="str">
        <f>T$330</f>
        <v>Costi da utilizzo contributi DI CUI SOCIO-SAN</v>
      </c>
      <c r="U1053" s="1144"/>
      <c r="V1053" s="1142" t="str">
        <f>V$330</f>
        <v>Costi da contributi 2018</v>
      </c>
      <c r="W1053" s="1143" t="str">
        <f>W$330</f>
        <v>Costi da contributi DI CUI SOCIO-SAN</v>
      </c>
      <c r="X1053" s="681"/>
    </row>
    <row r="1054" spans="2:24" ht="25.5">
      <c r="B1054" s="127" t="s">
        <v>2289</v>
      </c>
      <c r="C1054" s="127" t="s">
        <v>3977</v>
      </c>
      <c r="D1054" s="127"/>
      <c r="E1054" s="127"/>
      <c r="F1054" s="127"/>
      <c r="G1054" s="127"/>
      <c r="H1054" s="127"/>
      <c r="I1054" s="127"/>
      <c r="J1054" s="127"/>
      <c r="K1054" s="23" t="s">
        <v>2291</v>
      </c>
      <c r="L1054" s="125" t="s">
        <v>3218</v>
      </c>
      <c r="M1054" s="564">
        <f>IF(ISERROR(VLOOKUP($B1054,ESTR_PREC!$A$1:$M$6000,6,FALSE))=TRUE,0,VLOOKUP($B1054,ESTR_PREC!$A$1:$M$6000,6,FALSE))</f>
        <v>0</v>
      </c>
      <c r="N1054" s="225"/>
      <c r="O1054" s="560">
        <f t="shared" ref="O1054:O1060" si="33">+N1054-M1054</f>
        <v>0</v>
      </c>
      <c r="Q1054" s="225"/>
      <c r="R1054" s="499"/>
      <c r="S1054" s="225"/>
      <c r="T1054" s="225"/>
      <c r="U1054" s="265"/>
      <c r="V1054" s="225"/>
      <c r="W1054" s="225"/>
      <c r="X1054" s="499"/>
    </row>
    <row r="1055" spans="2:24">
      <c r="B1055" s="127" t="s">
        <v>2292</v>
      </c>
      <c r="C1055" s="127" t="s">
        <v>3978</v>
      </c>
      <c r="D1055" s="127"/>
      <c r="E1055" s="127"/>
      <c r="F1055" s="127"/>
      <c r="G1055" s="127"/>
      <c r="H1055" s="127"/>
      <c r="I1055" s="127"/>
      <c r="J1055" s="127"/>
      <c r="K1055" s="23" t="s">
        <v>2293</v>
      </c>
      <c r="L1055" s="125" t="s">
        <v>3218</v>
      </c>
      <c r="M1055" s="564">
        <f>IF(ISERROR(VLOOKUP($B1055,ESTR_PREC!$A$1:$M$6000,6,FALSE))=TRUE,0,VLOOKUP($B1055,ESTR_PREC!$A$1:$M$6000,6,FALSE))</f>
        <v>0</v>
      </c>
      <c r="N1055" s="225"/>
      <c r="O1055" s="560">
        <f t="shared" si="33"/>
        <v>0</v>
      </c>
      <c r="Q1055" s="225"/>
      <c r="R1055" s="499"/>
      <c r="S1055" s="225"/>
      <c r="T1055" s="225"/>
      <c r="U1055" s="265"/>
      <c r="V1055" s="225"/>
      <c r="W1055" s="225"/>
      <c r="X1055" s="499"/>
    </row>
    <row r="1056" spans="2:24" ht="25.5">
      <c r="B1056" s="239" t="s">
        <v>2294</v>
      </c>
      <c r="C1056" s="371" t="s">
        <v>3979</v>
      </c>
      <c r="D1056" s="124"/>
      <c r="E1056" s="124"/>
      <c r="F1056" s="124"/>
      <c r="G1056" s="124"/>
      <c r="H1056" s="124"/>
      <c r="I1056" s="124"/>
      <c r="J1056" s="124"/>
      <c r="K1056" s="23" t="s">
        <v>2295</v>
      </c>
      <c r="L1056" s="370" t="s">
        <v>3218</v>
      </c>
      <c r="M1056" s="564">
        <f>IF(ISERROR(VLOOKUP($B1056,ESTR_PREC!$A$1:$M$6000,6,FALSE))=TRUE,0,VLOOKUP($B1056,ESTR_PREC!$A$1:$M$6000,6,FALSE))</f>
        <v>0</v>
      </c>
      <c r="N1056" s="225"/>
      <c r="O1056" s="560">
        <f t="shared" si="33"/>
        <v>0</v>
      </c>
      <c r="Q1056" s="225"/>
      <c r="R1056" s="499"/>
      <c r="S1056" s="225"/>
      <c r="T1056" s="225"/>
      <c r="U1056" s="265"/>
      <c r="V1056" s="225"/>
      <c r="W1056" s="225"/>
      <c r="X1056" s="499"/>
    </row>
    <row r="1057" spans="2:24" ht="15" customHeight="1">
      <c r="B1057" s="127" t="s">
        <v>2296</v>
      </c>
      <c r="C1057" s="127" t="s">
        <v>3980</v>
      </c>
      <c r="D1057" s="127"/>
      <c r="E1057" s="127"/>
      <c r="F1057" s="127"/>
      <c r="G1057" s="127"/>
      <c r="H1057" s="127"/>
      <c r="I1057" s="127"/>
      <c r="J1057" s="127"/>
      <c r="K1057" s="23" t="s">
        <v>2297</v>
      </c>
      <c r="L1057" s="125" t="s">
        <v>3218</v>
      </c>
      <c r="M1057" s="564">
        <f>IF(ISERROR(VLOOKUP($B1057,ESTR_PREC!$A$1:$M$6000,6,FALSE))=TRUE,0,VLOOKUP($B1057,ESTR_PREC!$A$1:$M$6000,6,FALSE))</f>
        <v>0</v>
      </c>
      <c r="N1057" s="225"/>
      <c r="O1057" s="560">
        <f t="shared" si="33"/>
        <v>0</v>
      </c>
      <c r="Q1057" s="225"/>
      <c r="R1057" s="499"/>
      <c r="S1057" s="225"/>
      <c r="T1057" s="225"/>
      <c r="U1057" s="265"/>
      <c r="V1057" s="225"/>
      <c r="W1057" s="225"/>
      <c r="X1057" s="499"/>
    </row>
    <row r="1058" spans="2:24" ht="25.5">
      <c r="B1058" s="127" t="s">
        <v>2298</v>
      </c>
      <c r="C1058" s="127" t="s">
        <v>3981</v>
      </c>
      <c r="D1058" s="127"/>
      <c r="E1058" s="127"/>
      <c r="F1058" s="127"/>
      <c r="G1058" s="127"/>
      <c r="H1058" s="127"/>
      <c r="I1058" s="127"/>
      <c r="J1058" s="127"/>
      <c r="K1058" s="23" t="s">
        <v>2299</v>
      </c>
      <c r="L1058" s="125" t="s">
        <v>3218</v>
      </c>
      <c r="M1058" s="564">
        <f>IF(ISERROR(VLOOKUP($B1058,ESTR_PREC!$A$1:$M$6000,6,FALSE))=TRUE,0,VLOOKUP($B1058,ESTR_PREC!$A$1:$M$6000,6,FALSE))</f>
        <v>0</v>
      </c>
      <c r="N1058" s="225"/>
      <c r="O1058" s="560">
        <f t="shared" si="33"/>
        <v>0</v>
      </c>
      <c r="Q1058" s="225"/>
      <c r="R1058" s="499"/>
      <c r="S1058" s="225"/>
      <c r="T1058" s="225"/>
      <c r="U1058" s="265"/>
      <c r="V1058" s="225"/>
      <c r="W1058" s="225"/>
      <c r="X1058" s="499"/>
    </row>
    <row r="1059" spans="2:24" ht="25.5">
      <c r="B1059" s="127" t="s">
        <v>2300</v>
      </c>
      <c r="C1059" s="127" t="s">
        <v>3982</v>
      </c>
      <c r="D1059" s="127"/>
      <c r="E1059" s="127"/>
      <c r="F1059" s="127"/>
      <c r="G1059" s="127"/>
      <c r="H1059" s="127"/>
      <c r="I1059" s="127"/>
      <c r="J1059" s="127"/>
      <c r="K1059" s="23" t="s">
        <v>2301</v>
      </c>
      <c r="L1059" s="125" t="s">
        <v>3218</v>
      </c>
      <c r="M1059" s="564">
        <f>IF(ISERROR(VLOOKUP($B1059,ESTR_PREC!$A$1:$M$6000,6,FALSE))=TRUE,0,VLOOKUP($B1059,ESTR_PREC!$A$1:$M$6000,6,FALSE))</f>
        <v>0</v>
      </c>
      <c r="N1059" s="225"/>
      <c r="O1059" s="560">
        <f t="shared" si="33"/>
        <v>0</v>
      </c>
      <c r="Q1059" s="225"/>
      <c r="R1059" s="499"/>
      <c r="S1059" s="225"/>
      <c r="T1059" s="225"/>
      <c r="U1059" s="265"/>
      <c r="V1059" s="225"/>
      <c r="W1059" s="225"/>
      <c r="X1059" s="499"/>
    </row>
    <row r="1060" spans="2:24" ht="25.5">
      <c r="B1060" s="127" t="s">
        <v>2302</v>
      </c>
      <c r="C1060" s="127" t="s">
        <v>3983</v>
      </c>
      <c r="D1060" s="127"/>
      <c r="E1060" s="127"/>
      <c r="F1060" s="127"/>
      <c r="G1060" s="127"/>
      <c r="H1060" s="127"/>
      <c r="I1060" s="127"/>
      <c r="J1060" s="127"/>
      <c r="K1060" s="23" t="s">
        <v>3984</v>
      </c>
      <c r="L1060" s="125" t="s">
        <v>3218</v>
      </c>
      <c r="M1060" s="564">
        <f>IF(ISERROR(VLOOKUP($B1060,ESTR_PREC!$A$1:$M$6000,6,FALSE))=TRUE,0,VLOOKUP($B1060,ESTR_PREC!$A$1:$M$6000,6,FALSE))</f>
        <v>0</v>
      </c>
      <c r="N1060" s="225"/>
      <c r="O1060" s="560">
        <f t="shared" si="33"/>
        <v>0</v>
      </c>
      <c r="Q1060" s="225"/>
      <c r="R1060" s="499"/>
      <c r="S1060" s="225"/>
      <c r="T1060" s="225"/>
      <c r="U1060" s="265"/>
      <c r="V1060" s="225"/>
      <c r="W1060" s="225"/>
      <c r="X1060" s="499"/>
    </row>
    <row r="1061" spans="2:24" ht="25.5" hidden="1" customHeight="1">
      <c r="B1061" s="879" t="s">
        <v>2304</v>
      </c>
      <c r="C1061" s="879" t="s">
        <v>3985</v>
      </c>
      <c r="D1061" s="879"/>
      <c r="E1061" s="879"/>
      <c r="F1061" s="879"/>
      <c r="G1061" s="879"/>
      <c r="H1061" s="879"/>
      <c r="I1061" s="879"/>
      <c r="J1061" s="879"/>
      <c r="K1061" s="905" t="s">
        <v>2305</v>
      </c>
      <c r="L1061" s="882" t="s">
        <v>3218</v>
      </c>
      <c r="M1061" s="815"/>
      <c r="N1061" s="343"/>
      <c r="O1061" s="815"/>
      <c r="Q1061" s="343"/>
      <c r="R1061" s="499"/>
      <c r="S1061" s="815"/>
      <c r="T1061" s="815"/>
      <c r="U1061" s="265"/>
      <c r="V1061" s="815"/>
      <c r="W1061" s="815"/>
      <c r="X1061" s="499"/>
    </row>
    <row r="1062" spans="2:24">
      <c r="B1062" s="127" t="s">
        <v>2306</v>
      </c>
      <c r="C1062" s="127" t="s">
        <v>3986</v>
      </c>
      <c r="D1062" s="127"/>
      <c r="E1062" s="127"/>
      <c r="F1062" s="127"/>
      <c r="G1062" s="127"/>
      <c r="H1062" s="127"/>
      <c r="I1062" s="127"/>
      <c r="J1062" s="127"/>
      <c r="K1062" s="23" t="s">
        <v>2307</v>
      </c>
      <c r="L1062" s="125" t="s">
        <v>3218</v>
      </c>
      <c r="M1062" s="564">
        <f>IF(ISERROR(VLOOKUP($B1062,ESTR_PREC!$A$1:$M$6000,6,FALSE))=TRUE,0,VLOOKUP($B1062,ESTR_PREC!$A$1:$M$6000,6,FALSE))</f>
        <v>0</v>
      </c>
      <c r="N1062" s="225"/>
      <c r="O1062" s="560">
        <f>+N1062-M1062</f>
        <v>0</v>
      </c>
      <c r="Q1062" s="225"/>
      <c r="R1062" s="499"/>
      <c r="S1062" s="225"/>
      <c r="T1062" s="225"/>
      <c r="U1062" s="265"/>
      <c r="V1062" s="225"/>
      <c r="W1062" s="225"/>
      <c r="X1062" s="499"/>
    </row>
    <row r="1063" spans="2:24" ht="25.5">
      <c r="B1063" s="127" t="s">
        <v>2308</v>
      </c>
      <c r="C1063" s="127" t="s">
        <v>3987</v>
      </c>
      <c r="D1063" s="127"/>
      <c r="E1063" s="127"/>
      <c r="F1063" s="127"/>
      <c r="G1063" s="127"/>
      <c r="H1063" s="127"/>
      <c r="I1063" s="127"/>
      <c r="J1063" s="127"/>
      <c r="K1063" s="23" t="s">
        <v>2309</v>
      </c>
      <c r="L1063" s="125" t="s">
        <v>3218</v>
      </c>
      <c r="M1063" s="564">
        <f>IF(ISERROR(VLOOKUP($B1063,ESTR_PREC!$A$1:$M$6000,6,FALSE))=TRUE,0,VLOOKUP($B1063,ESTR_PREC!$A$1:$M$6000,6,FALSE))</f>
        <v>0</v>
      </c>
      <c r="N1063" s="225"/>
      <c r="O1063" s="560">
        <f>+N1063-M1063</f>
        <v>0</v>
      </c>
      <c r="Q1063" s="225"/>
      <c r="R1063" s="499"/>
      <c r="S1063" s="225"/>
      <c r="T1063" s="225"/>
      <c r="U1063" s="265"/>
      <c r="V1063" s="225"/>
      <c r="W1063" s="225"/>
      <c r="X1063" s="499"/>
    </row>
    <row r="1064" spans="2:24" ht="25.5" hidden="1" customHeight="1">
      <c r="B1064" s="879" t="s">
        <v>2310</v>
      </c>
      <c r="C1064" s="879" t="s">
        <v>3988</v>
      </c>
      <c r="D1064" s="879"/>
      <c r="E1064" s="879"/>
      <c r="F1064" s="879"/>
      <c r="G1064" s="879"/>
      <c r="H1064" s="879"/>
      <c r="I1064" s="879"/>
      <c r="J1064" s="879"/>
      <c r="K1064" s="905" t="s">
        <v>2311</v>
      </c>
      <c r="L1064" s="882" t="s">
        <v>3218</v>
      </c>
      <c r="M1064" s="815"/>
      <c r="N1064" s="343"/>
      <c r="O1064" s="815"/>
      <c r="Q1064" s="343"/>
      <c r="R1064" s="499"/>
      <c r="S1064" s="815"/>
      <c r="T1064" s="815"/>
      <c r="U1064" s="265"/>
      <c r="V1064" s="815"/>
      <c r="W1064" s="815"/>
      <c r="X1064" s="499"/>
    </row>
    <row r="1065" spans="2:24" ht="25.5">
      <c r="B1065" s="127" t="s">
        <v>2312</v>
      </c>
      <c r="C1065" s="127" t="s">
        <v>3989</v>
      </c>
      <c r="D1065" s="127"/>
      <c r="E1065" s="127"/>
      <c r="F1065" s="127"/>
      <c r="G1065" s="127"/>
      <c r="H1065" s="127"/>
      <c r="I1065" s="127"/>
      <c r="J1065" s="127"/>
      <c r="K1065" s="23" t="s">
        <v>2313</v>
      </c>
      <c r="L1065" s="125" t="s">
        <v>3218</v>
      </c>
      <c r="M1065" s="564">
        <f>IF(ISERROR(VLOOKUP($B1065,ESTR_PREC!$A$1:$M$6000,6,FALSE))=TRUE,0,VLOOKUP($B1065,ESTR_PREC!$A$1:$M$6000,6,FALSE))</f>
        <v>0</v>
      </c>
      <c r="N1065" s="225"/>
      <c r="O1065" s="560">
        <f t="shared" ref="O1065:O1072" si="34">+N1065-M1065</f>
        <v>0</v>
      </c>
      <c r="Q1065" s="225"/>
      <c r="R1065" s="499"/>
      <c r="S1065" s="225"/>
      <c r="T1065" s="225"/>
      <c r="U1065" s="265"/>
      <c r="V1065" s="225"/>
      <c r="W1065" s="225"/>
      <c r="X1065" s="499"/>
    </row>
    <row r="1066" spans="2:24" ht="25.5">
      <c r="B1066" s="127" t="s">
        <v>2314</v>
      </c>
      <c r="C1066" s="127" t="s">
        <v>4579</v>
      </c>
      <c r="D1066" s="127"/>
      <c r="E1066" s="127"/>
      <c r="F1066" s="127"/>
      <c r="G1066" s="127"/>
      <c r="H1066" s="127"/>
      <c r="I1066" s="127"/>
      <c r="J1066" s="127"/>
      <c r="K1066" s="304" t="s">
        <v>2316</v>
      </c>
      <c r="L1066" s="125" t="s">
        <v>3218</v>
      </c>
      <c r="M1066" s="564">
        <f>IF(ISERROR(VLOOKUP($B1066,ESTR_PREC!$A$1:$M$6000,6,FALSE))=TRUE,0,VLOOKUP($B1066,ESTR_PREC!$A$1:$M$6000,6,FALSE))</f>
        <v>0</v>
      </c>
      <c r="N1066" s="225"/>
      <c r="O1066" s="560">
        <f t="shared" si="34"/>
        <v>0</v>
      </c>
      <c r="Q1066" s="225"/>
      <c r="R1066" s="499"/>
      <c r="S1066" s="225"/>
      <c r="T1066" s="225"/>
      <c r="U1066" s="265"/>
      <c r="V1066" s="225"/>
      <c r="W1066" s="225"/>
      <c r="X1066" s="499"/>
    </row>
    <row r="1067" spans="2:24">
      <c r="B1067" s="127" t="s">
        <v>2317</v>
      </c>
      <c r="C1067" s="127" t="s">
        <v>4580</v>
      </c>
      <c r="D1067" s="127"/>
      <c r="E1067" s="127"/>
      <c r="F1067" s="127"/>
      <c r="G1067" s="127"/>
      <c r="H1067" s="127"/>
      <c r="I1067" s="127"/>
      <c r="J1067" s="127"/>
      <c r="K1067" s="304" t="s">
        <v>2318</v>
      </c>
      <c r="L1067" s="367" t="s">
        <v>3218</v>
      </c>
      <c r="M1067" s="564">
        <f>IF(ISERROR(VLOOKUP($B1067,ESTR_PREC!$A$1:$M$6000,6,FALSE))=TRUE,0,VLOOKUP($B1067,ESTR_PREC!$A$1:$M$6000,6,FALSE))</f>
        <v>0</v>
      </c>
      <c r="N1067" s="225"/>
      <c r="O1067" s="560">
        <f t="shared" si="34"/>
        <v>0</v>
      </c>
      <c r="Q1067" s="225"/>
      <c r="R1067" s="499"/>
      <c r="S1067" s="225"/>
      <c r="T1067" s="225"/>
      <c r="U1067" s="265"/>
      <c r="V1067" s="225"/>
      <c r="W1067" s="225"/>
      <c r="X1067" s="499"/>
    </row>
    <row r="1068" spans="2:24">
      <c r="B1068" s="365" t="s">
        <v>2319</v>
      </c>
      <c r="C1068" s="365" t="s">
        <v>3990</v>
      </c>
      <c r="D1068" s="365"/>
      <c r="E1068" s="365"/>
      <c r="F1068" s="365"/>
      <c r="G1068" s="365"/>
      <c r="H1068" s="365"/>
      <c r="I1068" s="365"/>
      <c r="J1068" s="365"/>
      <c r="K1068" s="368" t="s">
        <v>2320</v>
      </c>
      <c r="L1068" s="125" t="s">
        <v>3218</v>
      </c>
      <c r="M1068" s="564">
        <f>IF(ISERROR(VLOOKUP($B1068,ESTR_PREC!$A$1:$M$6000,6,FALSE))=TRUE,0,VLOOKUP($B1068,ESTR_PREC!$A$1:$M$6000,6,FALSE))</f>
        <v>0</v>
      </c>
      <c r="N1068" s="225"/>
      <c r="O1068" s="560">
        <f t="shared" si="34"/>
        <v>0</v>
      </c>
      <c r="Q1068" s="225"/>
      <c r="R1068" s="499"/>
      <c r="S1068" s="225"/>
      <c r="T1068" s="225"/>
      <c r="U1068" s="265"/>
      <c r="V1068" s="225"/>
      <c r="W1068" s="225"/>
      <c r="X1068" s="499"/>
    </row>
    <row r="1069" spans="2:24">
      <c r="B1069" s="127" t="s">
        <v>2321</v>
      </c>
      <c r="C1069" s="127" t="s">
        <v>4581</v>
      </c>
      <c r="D1069" s="127"/>
      <c r="E1069" s="127"/>
      <c r="F1069" s="127"/>
      <c r="G1069" s="127"/>
      <c r="H1069" s="127"/>
      <c r="I1069" s="127"/>
      <c r="J1069" s="127"/>
      <c r="K1069" s="304" t="s">
        <v>2322</v>
      </c>
      <c r="L1069" s="125" t="s">
        <v>3218</v>
      </c>
      <c r="M1069" s="564">
        <f>IF(ISERROR(VLOOKUP($B1069,ESTR_PREC!$A$1:$M$6000,6,FALSE))=TRUE,0,VLOOKUP($B1069,ESTR_PREC!$A$1:$M$6000,6,FALSE))</f>
        <v>0</v>
      </c>
      <c r="N1069" s="225"/>
      <c r="O1069" s="560">
        <f t="shared" si="34"/>
        <v>0</v>
      </c>
      <c r="Q1069" s="225"/>
      <c r="R1069" s="499"/>
      <c r="S1069" s="225"/>
      <c r="T1069" s="225"/>
      <c r="U1069" s="265"/>
      <c r="V1069" s="225"/>
      <c r="W1069" s="225"/>
      <c r="X1069" s="499"/>
    </row>
    <row r="1070" spans="2:24" ht="25.5">
      <c r="B1070" s="127" t="s">
        <v>2323</v>
      </c>
      <c r="C1070" s="127" t="s">
        <v>4582</v>
      </c>
      <c r="D1070" s="127"/>
      <c r="E1070" s="127"/>
      <c r="F1070" s="127"/>
      <c r="G1070" s="127"/>
      <c r="H1070" s="127"/>
      <c r="I1070" s="127"/>
      <c r="J1070" s="127"/>
      <c r="K1070" s="304" t="s">
        <v>2324</v>
      </c>
      <c r="L1070" s="125" t="s">
        <v>3218</v>
      </c>
      <c r="M1070" s="564">
        <f>IF(ISERROR(VLOOKUP($B1070,ESTR_PREC!$A$1:$M$6000,6,FALSE))=TRUE,0,VLOOKUP($B1070,ESTR_PREC!$A$1:$M$6000,6,FALSE))</f>
        <v>0</v>
      </c>
      <c r="N1070" s="225"/>
      <c r="O1070" s="560">
        <f t="shared" si="34"/>
        <v>0</v>
      </c>
      <c r="Q1070" s="225"/>
      <c r="R1070" s="499"/>
      <c r="S1070" s="225"/>
      <c r="T1070" s="225"/>
      <c r="U1070" s="265"/>
      <c r="V1070" s="225"/>
      <c r="W1070" s="225"/>
      <c r="X1070" s="499"/>
    </row>
    <row r="1071" spans="2:24" ht="25.5">
      <c r="B1071" s="127" t="s">
        <v>2325</v>
      </c>
      <c r="C1071" s="127" t="s">
        <v>4583</v>
      </c>
      <c r="D1071" s="127"/>
      <c r="E1071" s="127"/>
      <c r="F1071" s="127"/>
      <c r="G1071" s="127"/>
      <c r="H1071" s="127"/>
      <c r="I1071" s="127"/>
      <c r="J1071" s="127"/>
      <c r="K1071" s="304" t="s">
        <v>2326</v>
      </c>
      <c r="L1071" s="125" t="s">
        <v>3218</v>
      </c>
      <c r="M1071" s="564">
        <f>IF(ISERROR(VLOOKUP($B1071,ESTR_PREC!$A$1:$M$6000,6,FALSE))=TRUE,0,VLOOKUP($B1071,ESTR_PREC!$A$1:$M$6000,6,FALSE))</f>
        <v>0</v>
      </c>
      <c r="N1071" s="225"/>
      <c r="O1071" s="560">
        <f t="shared" si="34"/>
        <v>0</v>
      </c>
      <c r="Q1071" s="225"/>
      <c r="R1071" s="499"/>
      <c r="S1071" s="225"/>
      <c r="T1071" s="225"/>
      <c r="U1071" s="265"/>
      <c r="V1071" s="225"/>
      <c r="W1071" s="225"/>
      <c r="X1071" s="499"/>
    </row>
    <row r="1072" spans="2:24" ht="25.5">
      <c r="B1072" s="127" t="s">
        <v>2327</v>
      </c>
      <c r="C1072" s="127" t="s">
        <v>4584</v>
      </c>
      <c r="D1072" s="127"/>
      <c r="E1072" s="127"/>
      <c r="F1072" s="127"/>
      <c r="G1072" s="127"/>
      <c r="H1072" s="127"/>
      <c r="I1072" s="127"/>
      <c r="J1072" s="127"/>
      <c r="K1072" s="304" t="s">
        <v>3991</v>
      </c>
      <c r="L1072" s="125" t="s">
        <v>3218</v>
      </c>
      <c r="M1072" s="564">
        <f>IF(ISERROR(VLOOKUP($B1072,ESTR_PREC!$A$1:$M$6000,6,FALSE))=TRUE,0,VLOOKUP($B1072,ESTR_PREC!$A$1:$M$6000,6,FALSE))</f>
        <v>0</v>
      </c>
      <c r="N1072" s="225"/>
      <c r="O1072" s="560">
        <f t="shared" si="34"/>
        <v>0</v>
      </c>
      <c r="Q1072" s="225"/>
      <c r="R1072" s="499"/>
      <c r="S1072" s="225"/>
      <c r="T1072" s="225"/>
      <c r="U1072" s="265"/>
      <c r="V1072" s="225"/>
      <c r="W1072" s="225"/>
      <c r="X1072" s="499"/>
    </row>
    <row r="1073" spans="2:24" ht="25.5" hidden="1" customHeight="1">
      <c r="B1073" s="879" t="s">
        <v>2329</v>
      </c>
      <c r="C1073" s="879" t="s">
        <v>4585</v>
      </c>
      <c r="D1073" s="879"/>
      <c r="E1073" s="879"/>
      <c r="F1073" s="879"/>
      <c r="G1073" s="879"/>
      <c r="H1073" s="879"/>
      <c r="I1073" s="879"/>
      <c r="J1073" s="879"/>
      <c r="K1073" s="887" t="s">
        <v>2330</v>
      </c>
      <c r="L1073" s="882" t="s">
        <v>3218</v>
      </c>
      <c r="M1073" s="815"/>
      <c r="N1073" s="343"/>
      <c r="O1073" s="815"/>
      <c r="Q1073" s="343"/>
      <c r="R1073" s="499"/>
      <c r="S1073" s="815"/>
      <c r="T1073" s="815"/>
      <c r="U1073" s="265"/>
      <c r="V1073" s="815"/>
      <c r="W1073" s="815"/>
      <c r="X1073" s="499"/>
    </row>
    <row r="1074" spans="2:24">
      <c r="B1074" s="127" t="s">
        <v>2331</v>
      </c>
      <c r="C1074" s="127" t="s">
        <v>4586</v>
      </c>
      <c r="D1074" s="127"/>
      <c r="E1074" s="127"/>
      <c r="F1074" s="127"/>
      <c r="G1074" s="127"/>
      <c r="H1074" s="127"/>
      <c r="I1074" s="127"/>
      <c r="J1074" s="127"/>
      <c r="K1074" s="304" t="s">
        <v>2332</v>
      </c>
      <c r="L1074" s="125" t="s">
        <v>3218</v>
      </c>
      <c r="M1074" s="564">
        <f>IF(ISERROR(VLOOKUP($B1074,ESTR_PREC!$A$1:$M$6000,6,FALSE))=TRUE,0,VLOOKUP($B1074,ESTR_PREC!$A$1:$M$6000,6,FALSE))</f>
        <v>0</v>
      </c>
      <c r="N1074" s="225"/>
      <c r="O1074" s="560">
        <f>+N1074-M1074</f>
        <v>0</v>
      </c>
      <c r="Q1074" s="225"/>
      <c r="R1074" s="499"/>
      <c r="S1074" s="225"/>
      <c r="T1074" s="225"/>
      <c r="U1074" s="265"/>
      <c r="V1074" s="225"/>
      <c r="W1074" s="225"/>
      <c r="X1074" s="499"/>
    </row>
    <row r="1075" spans="2:24" ht="25.5">
      <c r="B1075" s="127" t="s">
        <v>2333</v>
      </c>
      <c r="C1075" s="127" t="s">
        <v>4587</v>
      </c>
      <c r="D1075" s="127"/>
      <c r="E1075" s="127"/>
      <c r="F1075" s="127"/>
      <c r="G1075" s="127"/>
      <c r="H1075" s="127"/>
      <c r="I1075" s="127"/>
      <c r="J1075" s="127"/>
      <c r="K1075" s="304" t="s">
        <v>2334</v>
      </c>
      <c r="L1075" s="125" t="s">
        <v>3218</v>
      </c>
      <c r="M1075" s="564">
        <f>IF(ISERROR(VLOOKUP($B1075,ESTR_PREC!$A$1:$M$6000,6,FALSE))=TRUE,0,VLOOKUP($B1075,ESTR_PREC!$A$1:$M$6000,6,FALSE))</f>
        <v>0</v>
      </c>
      <c r="N1075" s="225"/>
      <c r="O1075" s="560">
        <f>+N1075-M1075</f>
        <v>0</v>
      </c>
      <c r="Q1075" s="225"/>
      <c r="R1075" s="499"/>
      <c r="S1075" s="225"/>
      <c r="T1075" s="225"/>
      <c r="U1075" s="265"/>
      <c r="V1075" s="225"/>
      <c r="W1075" s="225"/>
      <c r="X1075" s="499"/>
    </row>
    <row r="1076" spans="2:24" ht="25.5" hidden="1" customHeight="1">
      <c r="B1076" s="879" t="s">
        <v>2335</v>
      </c>
      <c r="C1076" s="879" t="s">
        <v>4588</v>
      </c>
      <c r="D1076" s="879"/>
      <c r="E1076" s="879"/>
      <c r="F1076" s="879"/>
      <c r="G1076" s="879"/>
      <c r="H1076" s="879"/>
      <c r="I1076" s="879"/>
      <c r="J1076" s="879"/>
      <c r="K1076" s="887" t="s">
        <v>2336</v>
      </c>
      <c r="L1076" s="882" t="s">
        <v>3218</v>
      </c>
      <c r="M1076" s="815"/>
      <c r="N1076" s="343"/>
      <c r="O1076" s="815"/>
      <c r="Q1076" s="343"/>
      <c r="R1076" s="499"/>
      <c r="S1076" s="815"/>
      <c r="T1076" s="815"/>
      <c r="U1076" s="265"/>
      <c r="V1076" s="815"/>
      <c r="W1076" s="815"/>
      <c r="X1076" s="499"/>
    </row>
    <row r="1077" spans="2:24" ht="25.5">
      <c r="B1077" s="127" t="s">
        <v>2337</v>
      </c>
      <c r="C1077" s="127" t="s">
        <v>4589</v>
      </c>
      <c r="D1077" s="127"/>
      <c r="E1077" s="127"/>
      <c r="F1077" s="127"/>
      <c r="G1077" s="127"/>
      <c r="H1077" s="127"/>
      <c r="I1077" s="127"/>
      <c r="J1077" s="127"/>
      <c r="K1077" s="304" t="s">
        <v>2338</v>
      </c>
      <c r="L1077" s="125" t="s">
        <v>3218</v>
      </c>
      <c r="M1077" s="564">
        <f>IF(ISERROR(VLOOKUP($B1077,ESTR_PREC!$A$1:$M$6000,6,FALSE))=TRUE,0,VLOOKUP($B1077,ESTR_PREC!$A$1:$M$6000,6,FALSE))</f>
        <v>0</v>
      </c>
      <c r="N1077" s="225"/>
      <c r="O1077" s="560">
        <f>+N1077-M1077</f>
        <v>0</v>
      </c>
      <c r="Q1077" s="225"/>
      <c r="R1077" s="499"/>
      <c r="S1077" s="225"/>
      <c r="T1077" s="225"/>
      <c r="U1077" s="265"/>
      <c r="V1077" s="225"/>
      <c r="W1077" s="225"/>
      <c r="X1077" s="499"/>
    </row>
    <row r="1078" spans="2:24" hidden="1">
      <c r="B1078" s="879" t="s">
        <v>2339</v>
      </c>
      <c r="C1078" s="879" t="s">
        <v>4590</v>
      </c>
      <c r="D1078" s="879"/>
      <c r="E1078" s="879"/>
      <c r="F1078" s="879"/>
      <c r="G1078" s="879"/>
      <c r="H1078" s="879"/>
      <c r="I1078" s="879"/>
      <c r="J1078" s="879"/>
      <c r="K1078" s="887" t="s">
        <v>2341</v>
      </c>
      <c r="L1078" s="882" t="s">
        <v>3218</v>
      </c>
      <c r="M1078" s="815"/>
      <c r="N1078" s="343"/>
      <c r="O1078" s="815"/>
      <c r="Q1078" s="343"/>
      <c r="R1078" s="499"/>
      <c r="S1078" s="815"/>
      <c r="T1078" s="815"/>
      <c r="U1078" s="265"/>
      <c r="V1078" s="815"/>
      <c r="W1078" s="815"/>
      <c r="X1078" s="499"/>
    </row>
    <row r="1079" spans="2:24" hidden="1">
      <c r="B1079" s="879" t="s">
        <v>2342</v>
      </c>
      <c r="C1079" s="879" t="s">
        <v>4591</v>
      </c>
      <c r="D1079" s="879"/>
      <c r="E1079" s="879"/>
      <c r="F1079" s="879"/>
      <c r="G1079" s="879"/>
      <c r="H1079" s="879"/>
      <c r="I1079" s="879"/>
      <c r="J1079" s="879"/>
      <c r="K1079" s="887" t="s">
        <v>2343</v>
      </c>
      <c r="L1079" s="882" t="s">
        <v>3218</v>
      </c>
      <c r="M1079" s="815"/>
      <c r="N1079" s="343"/>
      <c r="O1079" s="815"/>
      <c r="Q1079" s="343"/>
      <c r="R1079" s="499"/>
      <c r="S1079" s="815"/>
      <c r="T1079" s="815"/>
      <c r="U1079" s="265"/>
      <c r="V1079" s="815"/>
      <c r="W1079" s="815"/>
      <c r="X1079" s="499"/>
    </row>
    <row r="1080" spans="2:24" hidden="1">
      <c r="B1080" s="899" t="s">
        <v>2344</v>
      </c>
      <c r="C1080" s="898" t="s">
        <v>3992</v>
      </c>
      <c r="D1080" s="898"/>
      <c r="E1080" s="898"/>
      <c r="F1080" s="898"/>
      <c r="G1080" s="898"/>
      <c r="H1080" s="898"/>
      <c r="I1080" s="898"/>
      <c r="J1080" s="898"/>
      <c r="K1080" s="910" t="s">
        <v>2345</v>
      </c>
      <c r="L1080" s="911" t="s">
        <v>3218</v>
      </c>
      <c r="M1080" s="815"/>
      <c r="N1080" s="343"/>
      <c r="O1080" s="815"/>
      <c r="Q1080" s="343"/>
      <c r="R1080" s="499"/>
      <c r="S1080" s="815"/>
      <c r="T1080" s="815"/>
      <c r="U1080" s="265"/>
      <c r="V1080" s="815"/>
      <c r="W1080" s="815"/>
      <c r="X1080" s="499"/>
    </row>
    <row r="1081" spans="2:24" hidden="1">
      <c r="B1081" s="879" t="s">
        <v>2346</v>
      </c>
      <c r="C1081" s="879" t="s">
        <v>4592</v>
      </c>
      <c r="D1081" s="879"/>
      <c r="E1081" s="879"/>
      <c r="F1081" s="879"/>
      <c r="G1081" s="879"/>
      <c r="H1081" s="879"/>
      <c r="I1081" s="879"/>
      <c r="J1081" s="879"/>
      <c r="K1081" s="887" t="s">
        <v>2347</v>
      </c>
      <c r="L1081" s="882" t="s">
        <v>3218</v>
      </c>
      <c r="M1081" s="815"/>
      <c r="N1081" s="343"/>
      <c r="O1081" s="815"/>
      <c r="Q1081" s="343"/>
      <c r="R1081" s="499"/>
      <c r="S1081" s="815"/>
      <c r="T1081" s="815"/>
      <c r="U1081" s="265"/>
      <c r="V1081" s="815"/>
      <c r="W1081" s="815"/>
      <c r="X1081" s="499"/>
    </row>
    <row r="1082" spans="2:24" ht="25.5" hidden="1">
      <c r="B1082" s="879" t="s">
        <v>2348</v>
      </c>
      <c r="C1082" s="879" t="s">
        <v>4593</v>
      </c>
      <c r="D1082" s="879"/>
      <c r="E1082" s="879"/>
      <c r="F1082" s="879"/>
      <c r="G1082" s="879"/>
      <c r="H1082" s="879"/>
      <c r="I1082" s="879"/>
      <c r="J1082" s="879"/>
      <c r="K1082" s="887" t="s">
        <v>2349</v>
      </c>
      <c r="L1082" s="882" t="s">
        <v>3218</v>
      </c>
      <c r="M1082" s="815"/>
      <c r="N1082" s="343"/>
      <c r="O1082" s="815"/>
      <c r="Q1082" s="343"/>
      <c r="R1082" s="499"/>
      <c r="S1082" s="815"/>
      <c r="T1082" s="815"/>
      <c r="U1082" s="265"/>
      <c r="V1082" s="815"/>
      <c r="W1082" s="815"/>
      <c r="X1082" s="499"/>
    </row>
    <row r="1083" spans="2:24" ht="25.5" hidden="1">
      <c r="B1083" s="879" t="s">
        <v>2350</v>
      </c>
      <c r="C1083" s="879" t="s">
        <v>4594</v>
      </c>
      <c r="D1083" s="879"/>
      <c r="E1083" s="879"/>
      <c r="F1083" s="879"/>
      <c r="G1083" s="879"/>
      <c r="H1083" s="879"/>
      <c r="I1083" s="879"/>
      <c r="J1083" s="879"/>
      <c r="K1083" s="887" t="s">
        <v>2351</v>
      </c>
      <c r="L1083" s="882" t="s">
        <v>3218</v>
      </c>
      <c r="M1083" s="815"/>
      <c r="N1083" s="343"/>
      <c r="O1083" s="815"/>
      <c r="Q1083" s="343"/>
      <c r="R1083" s="499"/>
      <c r="S1083" s="815"/>
      <c r="T1083" s="815"/>
      <c r="U1083" s="265"/>
      <c r="V1083" s="815"/>
      <c r="W1083" s="815"/>
      <c r="X1083" s="499"/>
    </row>
    <row r="1084" spans="2:24" ht="15" hidden="1" customHeight="1">
      <c r="B1084" s="879" t="s">
        <v>2352</v>
      </c>
      <c r="C1084" s="879" t="s">
        <v>4595</v>
      </c>
      <c r="D1084" s="879"/>
      <c r="E1084" s="879"/>
      <c r="F1084" s="879"/>
      <c r="G1084" s="879"/>
      <c r="H1084" s="879"/>
      <c r="I1084" s="879"/>
      <c r="J1084" s="879"/>
      <c r="K1084" s="887" t="s">
        <v>3993</v>
      </c>
      <c r="L1084" s="882" t="s">
        <v>3218</v>
      </c>
      <c r="M1084" s="815"/>
      <c r="N1084" s="343"/>
      <c r="O1084" s="815"/>
      <c r="Q1084" s="343"/>
      <c r="R1084" s="499"/>
      <c r="S1084" s="815"/>
      <c r="T1084" s="815"/>
      <c r="U1084" s="265"/>
      <c r="V1084" s="815"/>
      <c r="W1084" s="815"/>
      <c r="X1084" s="499"/>
    </row>
    <row r="1085" spans="2:24" ht="25.5" hidden="1" customHeight="1">
      <c r="B1085" s="879" t="s">
        <v>2354</v>
      </c>
      <c r="C1085" s="879" t="s">
        <v>4596</v>
      </c>
      <c r="D1085" s="879"/>
      <c r="E1085" s="879"/>
      <c r="F1085" s="879"/>
      <c r="G1085" s="879"/>
      <c r="H1085" s="879"/>
      <c r="I1085" s="879"/>
      <c r="J1085" s="879"/>
      <c r="K1085" s="887" t="s">
        <v>2355</v>
      </c>
      <c r="L1085" s="882" t="s">
        <v>3218</v>
      </c>
      <c r="M1085" s="815"/>
      <c r="N1085" s="343"/>
      <c r="O1085" s="815"/>
      <c r="Q1085" s="343"/>
      <c r="R1085" s="499"/>
      <c r="S1085" s="815"/>
      <c r="T1085" s="815"/>
      <c r="U1085" s="265"/>
      <c r="V1085" s="815"/>
      <c r="W1085" s="815"/>
      <c r="X1085" s="499"/>
    </row>
    <row r="1086" spans="2:24" hidden="1">
      <c r="B1086" s="879" t="s">
        <v>2356</v>
      </c>
      <c r="C1086" s="879" t="s">
        <v>4597</v>
      </c>
      <c r="D1086" s="879"/>
      <c r="E1086" s="879"/>
      <c r="F1086" s="879"/>
      <c r="G1086" s="879"/>
      <c r="H1086" s="879"/>
      <c r="I1086" s="879"/>
      <c r="J1086" s="879"/>
      <c r="K1086" s="887" t="s">
        <v>2357</v>
      </c>
      <c r="L1086" s="882" t="s">
        <v>3218</v>
      </c>
      <c r="M1086" s="815"/>
      <c r="N1086" s="343"/>
      <c r="O1086" s="815"/>
      <c r="Q1086" s="343"/>
      <c r="R1086" s="499"/>
      <c r="S1086" s="815"/>
      <c r="T1086" s="815"/>
      <c r="U1086" s="265"/>
      <c r="V1086" s="815"/>
      <c r="W1086" s="815"/>
      <c r="X1086" s="499"/>
    </row>
    <row r="1087" spans="2:24" hidden="1">
      <c r="B1087" s="879" t="s">
        <v>2358</v>
      </c>
      <c r="C1087" s="879" t="s">
        <v>4598</v>
      </c>
      <c r="D1087" s="879"/>
      <c r="E1087" s="879"/>
      <c r="F1087" s="879"/>
      <c r="G1087" s="879"/>
      <c r="H1087" s="879"/>
      <c r="I1087" s="879"/>
      <c r="J1087" s="879"/>
      <c r="K1087" s="887" t="s">
        <v>2359</v>
      </c>
      <c r="L1087" s="882" t="s">
        <v>3218</v>
      </c>
      <c r="M1087" s="815"/>
      <c r="N1087" s="343"/>
      <c r="O1087" s="815"/>
      <c r="Q1087" s="343"/>
      <c r="R1087" s="499"/>
      <c r="S1087" s="815"/>
      <c r="T1087" s="815"/>
      <c r="U1087" s="265"/>
      <c r="V1087" s="815"/>
      <c r="W1087" s="815"/>
      <c r="X1087" s="499"/>
    </row>
    <row r="1088" spans="2:24" ht="25.5" hidden="1" customHeight="1">
      <c r="B1088" s="879" t="s">
        <v>2360</v>
      </c>
      <c r="C1088" s="879" t="s">
        <v>4599</v>
      </c>
      <c r="D1088" s="879"/>
      <c r="E1088" s="879"/>
      <c r="F1088" s="879"/>
      <c r="G1088" s="879"/>
      <c r="H1088" s="879"/>
      <c r="I1088" s="879"/>
      <c r="J1088" s="879"/>
      <c r="K1088" s="887" t="s">
        <v>2361</v>
      </c>
      <c r="L1088" s="882" t="s">
        <v>3218</v>
      </c>
      <c r="M1088" s="815"/>
      <c r="N1088" s="343"/>
      <c r="O1088" s="815"/>
      <c r="Q1088" s="343"/>
      <c r="R1088" s="499"/>
      <c r="S1088" s="815"/>
      <c r="T1088" s="815"/>
      <c r="U1088" s="265"/>
      <c r="V1088" s="815"/>
      <c r="W1088" s="815"/>
      <c r="X1088" s="499"/>
    </row>
    <row r="1089" spans="2:24" ht="25.5" hidden="1">
      <c r="B1089" s="879" t="s">
        <v>2362</v>
      </c>
      <c r="C1089" s="879" t="s">
        <v>4600</v>
      </c>
      <c r="D1089" s="879"/>
      <c r="E1089" s="879"/>
      <c r="F1089" s="879"/>
      <c r="G1089" s="879"/>
      <c r="H1089" s="879"/>
      <c r="I1089" s="879"/>
      <c r="J1089" s="879"/>
      <c r="K1089" s="887" t="s">
        <v>2363</v>
      </c>
      <c r="L1089" s="882" t="s">
        <v>3218</v>
      </c>
      <c r="M1089" s="815"/>
      <c r="N1089" s="343"/>
      <c r="O1089" s="815"/>
      <c r="Q1089" s="343"/>
      <c r="R1089" s="499"/>
      <c r="S1089" s="815"/>
      <c r="T1089" s="815"/>
      <c r="U1089" s="265"/>
      <c r="V1089" s="815"/>
      <c r="W1089" s="815"/>
      <c r="X1089" s="499"/>
    </row>
    <row r="1090" spans="2:24" ht="25.5">
      <c r="B1090" s="127" t="s">
        <v>2364</v>
      </c>
      <c r="C1090" s="127" t="s">
        <v>3994</v>
      </c>
      <c r="D1090" s="127"/>
      <c r="E1090" s="127"/>
      <c r="F1090" s="127"/>
      <c r="G1090" s="127"/>
      <c r="H1090" s="127"/>
      <c r="I1090" s="127"/>
      <c r="J1090" s="127"/>
      <c r="K1090" s="23" t="s">
        <v>2366</v>
      </c>
      <c r="L1090" s="125" t="s">
        <v>3218</v>
      </c>
      <c r="M1090" s="564">
        <f>IF(ISERROR(VLOOKUP($B1090,ESTR_PREC!$A$1:$M$6000,6,FALSE))=TRUE,0,VLOOKUP($B1090,ESTR_PREC!$A$1:$M$6000,6,FALSE))</f>
        <v>0</v>
      </c>
      <c r="N1090" s="225"/>
      <c r="O1090" s="560">
        <f t="shared" ref="O1090:O1095" si="35">+N1090-M1090</f>
        <v>0</v>
      </c>
      <c r="Q1090" s="225">
        <v>147</v>
      </c>
      <c r="R1090" s="499"/>
      <c r="S1090" s="225"/>
      <c r="T1090" s="225"/>
      <c r="U1090" s="265"/>
      <c r="V1090" s="225"/>
      <c r="W1090" s="225"/>
      <c r="X1090" s="499"/>
    </row>
    <row r="1091" spans="2:24">
      <c r="B1091" s="127" t="s">
        <v>2367</v>
      </c>
      <c r="C1091" s="127" t="s">
        <v>3995</v>
      </c>
      <c r="D1091" s="127"/>
      <c r="E1091" s="127"/>
      <c r="F1091" s="127"/>
      <c r="G1091" s="127"/>
      <c r="H1091" s="127"/>
      <c r="I1091" s="127"/>
      <c r="J1091" s="127"/>
      <c r="K1091" s="23" t="s">
        <v>2368</v>
      </c>
      <c r="L1091" s="125" t="s">
        <v>3218</v>
      </c>
      <c r="M1091" s="564">
        <f>IF(ISERROR(VLOOKUP($B1091,ESTR_PREC!$A$1:$M$6000,6,FALSE))=TRUE,0,VLOOKUP($B1091,ESTR_PREC!$A$1:$M$6000,6,FALSE))</f>
        <v>0</v>
      </c>
      <c r="N1091" s="225"/>
      <c r="O1091" s="560">
        <f t="shared" si="35"/>
        <v>0</v>
      </c>
      <c r="Q1091" s="225">
        <v>9</v>
      </c>
      <c r="R1091" s="499"/>
      <c r="S1091" s="225"/>
      <c r="T1091" s="225"/>
      <c r="U1091" s="265"/>
      <c r="V1091" s="225"/>
      <c r="W1091" s="225"/>
      <c r="X1091" s="499"/>
    </row>
    <row r="1092" spans="2:24" ht="25.5">
      <c r="B1092" s="127" t="s">
        <v>2369</v>
      </c>
      <c r="C1092" s="127" t="s">
        <v>3996</v>
      </c>
      <c r="D1092" s="127"/>
      <c r="E1092" s="127"/>
      <c r="F1092" s="127"/>
      <c r="G1092" s="127"/>
      <c r="H1092" s="127"/>
      <c r="I1092" s="127"/>
      <c r="J1092" s="127"/>
      <c r="K1092" s="23" t="s">
        <v>2370</v>
      </c>
      <c r="L1092" s="125" t="s">
        <v>3218</v>
      </c>
      <c r="M1092" s="564">
        <f>IF(ISERROR(VLOOKUP($B1092,ESTR_PREC!$A$1:$M$6000,6,FALSE))=TRUE,0,VLOOKUP($B1092,ESTR_PREC!$A$1:$M$6000,6,FALSE))</f>
        <v>0</v>
      </c>
      <c r="N1092" s="225"/>
      <c r="O1092" s="560">
        <f t="shared" si="35"/>
        <v>0</v>
      </c>
      <c r="Q1092" s="225">
        <v>42</v>
      </c>
      <c r="R1092" s="499"/>
      <c r="S1092" s="225"/>
      <c r="T1092" s="225"/>
      <c r="U1092" s="265"/>
      <c r="V1092" s="225"/>
      <c r="W1092" s="225"/>
      <c r="X1092" s="499"/>
    </row>
    <row r="1093" spans="2:24" ht="25.5">
      <c r="B1093" s="127" t="s">
        <v>2371</v>
      </c>
      <c r="C1093" s="127" t="s">
        <v>3997</v>
      </c>
      <c r="D1093" s="127"/>
      <c r="E1093" s="127"/>
      <c r="F1093" s="127"/>
      <c r="G1093" s="127"/>
      <c r="H1093" s="127"/>
      <c r="I1093" s="127"/>
      <c r="J1093" s="127"/>
      <c r="K1093" s="23" t="s">
        <v>2372</v>
      </c>
      <c r="L1093" s="125" t="s">
        <v>3218</v>
      </c>
      <c r="M1093" s="564">
        <f>IF(ISERROR(VLOOKUP($B1093,ESTR_PREC!$A$1:$M$6000,6,FALSE))=TRUE,0,VLOOKUP($B1093,ESTR_PREC!$A$1:$M$6000,6,FALSE))</f>
        <v>0</v>
      </c>
      <c r="N1093" s="225"/>
      <c r="O1093" s="560">
        <f t="shared" si="35"/>
        <v>0</v>
      </c>
      <c r="Q1093" s="225">
        <v>10</v>
      </c>
      <c r="R1093" s="499"/>
      <c r="S1093" s="225"/>
      <c r="T1093" s="225"/>
      <c r="U1093" s="265"/>
      <c r="V1093" s="225"/>
      <c r="W1093" s="225"/>
      <c r="X1093" s="499"/>
    </row>
    <row r="1094" spans="2:24" ht="25.5">
      <c r="B1094" s="127" t="s">
        <v>2373</v>
      </c>
      <c r="C1094" s="127" t="s">
        <v>3998</v>
      </c>
      <c r="D1094" s="127"/>
      <c r="E1094" s="127"/>
      <c r="F1094" s="127"/>
      <c r="G1094" s="127"/>
      <c r="H1094" s="127"/>
      <c r="I1094" s="127"/>
      <c r="J1094" s="127"/>
      <c r="K1094" s="23" t="s">
        <v>2374</v>
      </c>
      <c r="L1094" s="125" t="s">
        <v>3218</v>
      </c>
      <c r="M1094" s="564">
        <f>IF(ISERROR(VLOOKUP($B1094,ESTR_PREC!$A$1:$M$6000,6,FALSE))=TRUE,0,VLOOKUP($B1094,ESTR_PREC!$A$1:$M$6000,6,FALSE))</f>
        <v>0</v>
      </c>
      <c r="N1094" s="225"/>
      <c r="O1094" s="560">
        <f t="shared" si="35"/>
        <v>0</v>
      </c>
      <c r="Q1094" s="225">
        <v>0</v>
      </c>
      <c r="R1094" s="499"/>
      <c r="S1094" s="225"/>
      <c r="T1094" s="225"/>
      <c r="U1094" s="265"/>
      <c r="V1094" s="225"/>
      <c r="W1094" s="225"/>
      <c r="X1094" s="499"/>
    </row>
    <row r="1095" spans="2:24" ht="25.5">
      <c r="B1095" s="127" t="s">
        <v>2375</v>
      </c>
      <c r="C1095" s="127" t="s">
        <v>3999</v>
      </c>
      <c r="D1095" s="127"/>
      <c r="E1095" s="127"/>
      <c r="F1095" s="127"/>
      <c r="G1095" s="127"/>
      <c r="H1095" s="127"/>
      <c r="I1095" s="127"/>
      <c r="J1095" s="127"/>
      <c r="K1095" s="23" t="s">
        <v>4000</v>
      </c>
      <c r="L1095" s="125" t="s">
        <v>3218</v>
      </c>
      <c r="M1095" s="564">
        <f>IF(ISERROR(VLOOKUP($B1095,ESTR_PREC!$A$1:$M$6000,6,FALSE))=TRUE,0,VLOOKUP($B1095,ESTR_PREC!$A$1:$M$6000,6,FALSE))</f>
        <v>0</v>
      </c>
      <c r="N1095" s="225"/>
      <c r="O1095" s="560">
        <f t="shared" si="35"/>
        <v>0</v>
      </c>
      <c r="Q1095" s="225">
        <v>3</v>
      </c>
      <c r="R1095" s="499"/>
      <c r="S1095" s="225"/>
      <c r="T1095" s="225"/>
      <c r="U1095" s="265"/>
      <c r="V1095" s="225"/>
      <c r="W1095" s="225"/>
      <c r="X1095" s="499"/>
    </row>
    <row r="1096" spans="2:24" ht="25.5" hidden="1" customHeight="1">
      <c r="B1096" s="879" t="s">
        <v>2377</v>
      </c>
      <c r="C1096" s="879" t="s">
        <v>4001</v>
      </c>
      <c r="D1096" s="879"/>
      <c r="E1096" s="879"/>
      <c r="F1096" s="879"/>
      <c r="G1096" s="879"/>
      <c r="H1096" s="879"/>
      <c r="I1096" s="879"/>
      <c r="J1096" s="879"/>
      <c r="K1096" s="905" t="s">
        <v>2378</v>
      </c>
      <c r="L1096" s="882" t="s">
        <v>3218</v>
      </c>
      <c r="M1096" s="815"/>
      <c r="N1096" s="343"/>
      <c r="O1096" s="815"/>
      <c r="Q1096" s="343"/>
      <c r="R1096" s="499"/>
      <c r="S1096" s="815"/>
      <c r="T1096" s="815"/>
      <c r="U1096" s="265"/>
      <c r="V1096" s="815"/>
      <c r="W1096" s="815"/>
      <c r="X1096" s="499"/>
    </row>
    <row r="1097" spans="2:24" ht="15" customHeight="1">
      <c r="B1097" s="127" t="s">
        <v>2379</v>
      </c>
      <c r="C1097" s="127" t="s">
        <v>4002</v>
      </c>
      <c r="D1097" s="127"/>
      <c r="E1097" s="127"/>
      <c r="F1097" s="127"/>
      <c r="G1097" s="127"/>
      <c r="H1097" s="127"/>
      <c r="I1097" s="127"/>
      <c r="J1097" s="127"/>
      <c r="K1097" s="23" t="s">
        <v>2380</v>
      </c>
      <c r="L1097" s="125" t="s">
        <v>3218</v>
      </c>
      <c r="M1097" s="564">
        <f>IF(ISERROR(VLOOKUP($B1097,ESTR_PREC!$A$1:$M$6000,6,FALSE))=TRUE,0,VLOOKUP($B1097,ESTR_PREC!$A$1:$M$6000,6,FALSE))</f>
        <v>0</v>
      </c>
      <c r="N1097" s="225"/>
      <c r="O1097" s="560">
        <f>+N1097-M1097</f>
        <v>0</v>
      </c>
      <c r="Q1097" s="225">
        <v>58</v>
      </c>
      <c r="R1097" s="499"/>
      <c r="S1097" s="225"/>
      <c r="T1097" s="225"/>
      <c r="U1097" s="265"/>
      <c r="V1097" s="225"/>
      <c r="W1097" s="225"/>
      <c r="X1097" s="499"/>
    </row>
    <row r="1098" spans="2:24" ht="25.5">
      <c r="B1098" s="127" t="s">
        <v>2381</v>
      </c>
      <c r="C1098" s="127" t="s">
        <v>4003</v>
      </c>
      <c r="D1098" s="127"/>
      <c r="E1098" s="127"/>
      <c r="F1098" s="127"/>
      <c r="G1098" s="127"/>
      <c r="H1098" s="127"/>
      <c r="I1098" s="127"/>
      <c r="J1098" s="127"/>
      <c r="K1098" s="23" t="s">
        <v>2382</v>
      </c>
      <c r="L1098" s="125" t="s">
        <v>3218</v>
      </c>
      <c r="M1098" s="564">
        <f>IF(ISERROR(VLOOKUP($B1098,ESTR_PREC!$A$1:$M$6000,6,FALSE))=TRUE,0,VLOOKUP($B1098,ESTR_PREC!$A$1:$M$6000,6,FALSE))</f>
        <v>0</v>
      </c>
      <c r="N1098" s="225"/>
      <c r="O1098" s="560">
        <f>+N1098-M1098</f>
        <v>0</v>
      </c>
      <c r="Q1098" s="225"/>
      <c r="R1098" s="499"/>
      <c r="S1098" s="225"/>
      <c r="T1098" s="225"/>
      <c r="U1098" s="265"/>
      <c r="V1098" s="225"/>
      <c r="W1098" s="225"/>
      <c r="X1098" s="499"/>
    </row>
    <row r="1099" spans="2:24" ht="25.5" hidden="1" customHeight="1">
      <c r="B1099" s="879" t="s">
        <v>2383</v>
      </c>
      <c r="C1099" s="879" t="s">
        <v>4004</v>
      </c>
      <c r="D1099" s="879"/>
      <c r="E1099" s="879"/>
      <c r="F1099" s="879"/>
      <c r="G1099" s="879"/>
      <c r="H1099" s="879"/>
      <c r="I1099" s="879"/>
      <c r="J1099" s="879"/>
      <c r="K1099" s="905" t="s">
        <v>2384</v>
      </c>
      <c r="L1099" s="882" t="s">
        <v>3218</v>
      </c>
      <c r="M1099" s="815"/>
      <c r="N1099" s="343"/>
      <c r="O1099" s="815"/>
      <c r="Q1099" s="343"/>
      <c r="R1099" s="499"/>
      <c r="S1099" s="815"/>
      <c r="T1099" s="815"/>
      <c r="U1099" s="265"/>
      <c r="V1099" s="815"/>
      <c r="W1099" s="815"/>
      <c r="X1099" s="499"/>
    </row>
    <row r="1100" spans="2:24" ht="25.5">
      <c r="B1100" s="127" t="s">
        <v>2385</v>
      </c>
      <c r="C1100" s="127" t="s">
        <v>4005</v>
      </c>
      <c r="D1100" s="127"/>
      <c r="E1100" s="127"/>
      <c r="F1100" s="127"/>
      <c r="G1100" s="127"/>
      <c r="H1100" s="127"/>
      <c r="I1100" s="127"/>
      <c r="J1100" s="127"/>
      <c r="K1100" s="23" t="s">
        <v>2386</v>
      </c>
      <c r="L1100" s="211" t="s">
        <v>3218</v>
      </c>
      <c r="M1100" s="564">
        <f>IF(ISERROR(VLOOKUP($B1100,ESTR_PREC!$A$1:$M$6000,6,FALSE))=TRUE,0,VLOOKUP($B1100,ESTR_PREC!$A$1:$M$6000,6,FALSE))</f>
        <v>0</v>
      </c>
      <c r="N1100" s="225"/>
      <c r="O1100" s="560">
        <f t="shared" ref="O1100:O1106" si="36">+N1100-M1100</f>
        <v>0</v>
      </c>
      <c r="Q1100" s="225"/>
      <c r="R1100" s="499"/>
      <c r="S1100" s="225"/>
      <c r="T1100" s="225"/>
      <c r="U1100" s="265"/>
      <c r="V1100" s="225"/>
      <c r="W1100" s="225"/>
      <c r="X1100" s="499"/>
    </row>
    <row r="1101" spans="2:24" ht="25.5">
      <c r="B1101" s="127" t="s">
        <v>2387</v>
      </c>
      <c r="C1101" s="127" t="s">
        <v>4601</v>
      </c>
      <c r="D1101" s="127"/>
      <c r="E1101" s="127"/>
      <c r="F1101" s="127"/>
      <c r="G1101" s="127"/>
      <c r="H1101" s="127"/>
      <c r="I1101" s="127"/>
      <c r="J1101" s="127"/>
      <c r="K1101" s="304" t="s">
        <v>2389</v>
      </c>
      <c r="L1101" s="125" t="s">
        <v>3218</v>
      </c>
      <c r="M1101" s="564">
        <f>IF(ISERROR(VLOOKUP($B1101,ESTR_PREC!$A$1:$M$6000,6,FALSE))=TRUE,0,VLOOKUP($B1101,ESTR_PREC!$A$1:$M$6000,6,FALSE))</f>
        <v>0</v>
      </c>
      <c r="N1101" s="225"/>
      <c r="O1101" s="560">
        <f t="shared" si="36"/>
        <v>0</v>
      </c>
      <c r="Q1101" s="225"/>
      <c r="R1101" s="499"/>
      <c r="S1101" s="225"/>
      <c r="T1101" s="225"/>
      <c r="U1101" s="265"/>
      <c r="V1101" s="225"/>
      <c r="W1101" s="225"/>
      <c r="X1101" s="499"/>
    </row>
    <row r="1102" spans="2:24">
      <c r="B1102" s="127" t="s">
        <v>2390</v>
      </c>
      <c r="C1102" s="127" t="s">
        <v>4602</v>
      </c>
      <c r="D1102" s="127"/>
      <c r="E1102" s="127"/>
      <c r="F1102" s="127"/>
      <c r="G1102" s="127"/>
      <c r="H1102" s="127"/>
      <c r="I1102" s="127"/>
      <c r="J1102" s="127"/>
      <c r="K1102" s="304" t="s">
        <v>2391</v>
      </c>
      <c r="L1102" s="125" t="s">
        <v>3218</v>
      </c>
      <c r="M1102" s="564">
        <f>IF(ISERROR(VLOOKUP($B1102,ESTR_PREC!$A$1:$M$6000,6,FALSE))=TRUE,0,VLOOKUP($B1102,ESTR_PREC!$A$1:$M$6000,6,FALSE))</f>
        <v>0</v>
      </c>
      <c r="N1102" s="225"/>
      <c r="O1102" s="560">
        <f t="shared" si="36"/>
        <v>0</v>
      </c>
      <c r="Q1102" s="225"/>
      <c r="R1102" s="499"/>
      <c r="S1102" s="225"/>
      <c r="T1102" s="225"/>
      <c r="U1102" s="265"/>
      <c r="V1102" s="225"/>
      <c r="W1102" s="225"/>
      <c r="X1102" s="499"/>
    </row>
    <row r="1103" spans="2:24">
      <c r="B1103" s="127" t="s">
        <v>2392</v>
      </c>
      <c r="C1103" s="127" t="s">
        <v>4603</v>
      </c>
      <c r="D1103" s="127"/>
      <c r="E1103" s="127"/>
      <c r="F1103" s="127"/>
      <c r="G1103" s="127"/>
      <c r="H1103" s="127"/>
      <c r="I1103" s="127"/>
      <c r="J1103" s="127"/>
      <c r="K1103" s="304" t="s">
        <v>2393</v>
      </c>
      <c r="L1103" s="125" t="s">
        <v>3218</v>
      </c>
      <c r="M1103" s="564">
        <f>IF(ISERROR(VLOOKUP($B1103,ESTR_PREC!$A$1:$M$6000,6,FALSE))=TRUE,0,VLOOKUP($B1103,ESTR_PREC!$A$1:$M$6000,6,FALSE))</f>
        <v>0</v>
      </c>
      <c r="N1103" s="225"/>
      <c r="O1103" s="560">
        <f t="shared" si="36"/>
        <v>0</v>
      </c>
      <c r="Q1103" s="225"/>
      <c r="R1103" s="499"/>
      <c r="S1103" s="225"/>
      <c r="T1103" s="225"/>
      <c r="U1103" s="265"/>
      <c r="V1103" s="225"/>
      <c r="W1103" s="225"/>
      <c r="X1103" s="499"/>
    </row>
    <row r="1104" spans="2:24" ht="25.5">
      <c r="B1104" s="127" t="s">
        <v>2394</v>
      </c>
      <c r="C1104" s="127" t="s">
        <v>4604</v>
      </c>
      <c r="D1104" s="127"/>
      <c r="E1104" s="127"/>
      <c r="F1104" s="127"/>
      <c r="G1104" s="127"/>
      <c r="H1104" s="127"/>
      <c r="I1104" s="127"/>
      <c r="J1104" s="127"/>
      <c r="K1104" s="304" t="s">
        <v>2395</v>
      </c>
      <c r="L1104" s="125" t="s">
        <v>3218</v>
      </c>
      <c r="M1104" s="564">
        <f>IF(ISERROR(VLOOKUP($B1104,ESTR_PREC!$A$1:$M$6000,6,FALSE))=TRUE,0,VLOOKUP($B1104,ESTR_PREC!$A$1:$M$6000,6,FALSE))</f>
        <v>0</v>
      </c>
      <c r="N1104" s="225"/>
      <c r="O1104" s="560">
        <f t="shared" si="36"/>
        <v>0</v>
      </c>
      <c r="Q1104" s="225"/>
      <c r="R1104" s="499"/>
      <c r="S1104" s="225"/>
      <c r="T1104" s="225"/>
      <c r="U1104" s="265"/>
      <c r="V1104" s="225"/>
      <c r="W1104" s="225"/>
      <c r="X1104" s="499"/>
    </row>
    <row r="1105" spans="2:24" ht="25.5">
      <c r="B1105" s="127" t="s">
        <v>2396</v>
      </c>
      <c r="C1105" s="127" t="s">
        <v>4605</v>
      </c>
      <c r="D1105" s="127"/>
      <c r="E1105" s="127"/>
      <c r="F1105" s="127"/>
      <c r="G1105" s="127"/>
      <c r="H1105" s="127"/>
      <c r="I1105" s="127"/>
      <c r="J1105" s="127"/>
      <c r="K1105" s="304" t="s">
        <v>2397</v>
      </c>
      <c r="L1105" s="125" t="s">
        <v>3218</v>
      </c>
      <c r="M1105" s="564">
        <f>IF(ISERROR(VLOOKUP($B1105,ESTR_PREC!$A$1:$M$6000,6,FALSE))=TRUE,0,VLOOKUP($B1105,ESTR_PREC!$A$1:$M$6000,6,FALSE))</f>
        <v>0</v>
      </c>
      <c r="N1105" s="225"/>
      <c r="O1105" s="560">
        <f t="shared" si="36"/>
        <v>0</v>
      </c>
      <c r="Q1105" s="225"/>
      <c r="R1105" s="499"/>
      <c r="S1105" s="225"/>
      <c r="T1105" s="225"/>
      <c r="U1105" s="265"/>
      <c r="V1105" s="225"/>
      <c r="W1105" s="225"/>
      <c r="X1105" s="499"/>
    </row>
    <row r="1106" spans="2:24" ht="25.5">
      <c r="B1106" s="127" t="s">
        <v>2398</v>
      </c>
      <c r="C1106" s="127" t="s">
        <v>4606</v>
      </c>
      <c r="D1106" s="127"/>
      <c r="E1106" s="127"/>
      <c r="F1106" s="127"/>
      <c r="G1106" s="127"/>
      <c r="H1106" s="127"/>
      <c r="I1106" s="127"/>
      <c r="J1106" s="127"/>
      <c r="K1106" s="304" t="s">
        <v>4006</v>
      </c>
      <c r="L1106" s="125" t="s">
        <v>3218</v>
      </c>
      <c r="M1106" s="564">
        <f>IF(ISERROR(VLOOKUP($B1106,ESTR_PREC!$A$1:$M$6000,6,FALSE))=TRUE,0,VLOOKUP($B1106,ESTR_PREC!$A$1:$M$6000,6,FALSE))</f>
        <v>0</v>
      </c>
      <c r="N1106" s="225"/>
      <c r="O1106" s="560">
        <f t="shared" si="36"/>
        <v>0</v>
      </c>
      <c r="Q1106" s="225"/>
      <c r="R1106" s="499"/>
      <c r="S1106" s="225"/>
      <c r="T1106" s="225"/>
      <c r="U1106" s="265"/>
      <c r="V1106" s="225"/>
      <c r="W1106" s="225"/>
      <c r="X1106" s="499"/>
    </row>
    <row r="1107" spans="2:24" ht="25.5" hidden="1" customHeight="1">
      <c r="B1107" s="879" t="s">
        <v>2400</v>
      </c>
      <c r="C1107" s="879" t="s">
        <v>4607</v>
      </c>
      <c r="D1107" s="879"/>
      <c r="E1107" s="879"/>
      <c r="F1107" s="879"/>
      <c r="G1107" s="879"/>
      <c r="H1107" s="879"/>
      <c r="I1107" s="879"/>
      <c r="J1107" s="879"/>
      <c r="K1107" s="887" t="s">
        <v>2401</v>
      </c>
      <c r="L1107" s="882" t="s">
        <v>3218</v>
      </c>
      <c r="M1107" s="815"/>
      <c r="N1107" s="343"/>
      <c r="O1107" s="815"/>
      <c r="Q1107" s="343"/>
      <c r="R1107" s="499"/>
      <c r="S1107" s="815"/>
      <c r="T1107" s="815"/>
      <c r="U1107" s="265"/>
      <c r="V1107" s="815"/>
      <c r="W1107" s="815"/>
      <c r="X1107" s="499"/>
    </row>
    <row r="1108" spans="2:24">
      <c r="B1108" s="127" t="s">
        <v>2402</v>
      </c>
      <c r="C1108" s="127" t="s">
        <v>4608</v>
      </c>
      <c r="D1108" s="127"/>
      <c r="E1108" s="127"/>
      <c r="F1108" s="127"/>
      <c r="G1108" s="127"/>
      <c r="H1108" s="127"/>
      <c r="I1108" s="127"/>
      <c r="J1108" s="127"/>
      <c r="K1108" s="304" t="s">
        <v>2403</v>
      </c>
      <c r="L1108" s="125" t="s">
        <v>3218</v>
      </c>
      <c r="M1108" s="564">
        <f>IF(ISERROR(VLOOKUP($B1108,ESTR_PREC!$A$1:$M$6000,6,FALSE))=TRUE,0,VLOOKUP($B1108,ESTR_PREC!$A$1:$M$6000,6,FALSE))</f>
        <v>0</v>
      </c>
      <c r="N1108" s="225"/>
      <c r="O1108" s="560">
        <f>+N1108-M1108</f>
        <v>0</v>
      </c>
      <c r="Q1108" s="225"/>
      <c r="R1108" s="499"/>
      <c r="S1108" s="225"/>
      <c r="T1108" s="225"/>
      <c r="U1108" s="265"/>
      <c r="V1108" s="225"/>
      <c r="W1108" s="225"/>
      <c r="X1108" s="499"/>
    </row>
    <row r="1109" spans="2:24" ht="25.5">
      <c r="B1109" s="127" t="s">
        <v>2404</v>
      </c>
      <c r="C1109" s="127" t="s">
        <v>4609</v>
      </c>
      <c r="D1109" s="127"/>
      <c r="E1109" s="127"/>
      <c r="F1109" s="127"/>
      <c r="G1109" s="127"/>
      <c r="H1109" s="127"/>
      <c r="I1109" s="127"/>
      <c r="J1109" s="127"/>
      <c r="K1109" s="304" t="s">
        <v>2405</v>
      </c>
      <c r="L1109" s="125" t="s">
        <v>3218</v>
      </c>
      <c r="M1109" s="564">
        <f>IF(ISERROR(VLOOKUP($B1109,ESTR_PREC!$A$1:$M$6000,6,FALSE))=TRUE,0,VLOOKUP($B1109,ESTR_PREC!$A$1:$M$6000,6,FALSE))</f>
        <v>0</v>
      </c>
      <c r="N1109" s="225"/>
      <c r="O1109" s="560">
        <f>+N1109-M1109</f>
        <v>0</v>
      </c>
      <c r="Q1109" s="225"/>
      <c r="R1109" s="499"/>
      <c r="S1109" s="225"/>
      <c r="T1109" s="225"/>
      <c r="U1109" s="265"/>
      <c r="V1109" s="225"/>
      <c r="W1109" s="225"/>
      <c r="X1109" s="499"/>
    </row>
    <row r="1110" spans="2:24" ht="25.5" hidden="1" customHeight="1">
      <c r="B1110" s="879" t="s">
        <v>2406</v>
      </c>
      <c r="C1110" s="879" t="s">
        <v>4610</v>
      </c>
      <c r="D1110" s="879"/>
      <c r="E1110" s="879"/>
      <c r="F1110" s="879"/>
      <c r="G1110" s="879"/>
      <c r="H1110" s="879"/>
      <c r="I1110" s="879"/>
      <c r="J1110" s="879"/>
      <c r="K1110" s="887" t="s">
        <v>2407</v>
      </c>
      <c r="L1110" s="882" t="s">
        <v>3218</v>
      </c>
      <c r="M1110" s="815"/>
      <c r="N1110" s="343"/>
      <c r="O1110" s="815"/>
      <c r="Q1110" s="343"/>
      <c r="R1110" s="499"/>
      <c r="S1110" s="815"/>
      <c r="T1110" s="815"/>
      <c r="U1110" s="265"/>
      <c r="V1110" s="815"/>
      <c r="W1110" s="815"/>
      <c r="X1110" s="499"/>
    </row>
    <row r="1111" spans="2:24" ht="25.5">
      <c r="B1111" s="127" t="s">
        <v>2408</v>
      </c>
      <c r="C1111" s="127" t="s">
        <v>4611</v>
      </c>
      <c r="D1111" s="127"/>
      <c r="E1111" s="127"/>
      <c r="F1111" s="127"/>
      <c r="G1111" s="127"/>
      <c r="H1111" s="127"/>
      <c r="I1111" s="127"/>
      <c r="J1111" s="127"/>
      <c r="K1111" s="304" t="s">
        <v>2409</v>
      </c>
      <c r="L1111" s="125" t="s">
        <v>3218</v>
      </c>
      <c r="M1111" s="564">
        <f>IF(ISERROR(VLOOKUP($B1111,ESTR_PREC!$A$1:$M$6000,6,FALSE))=TRUE,0,VLOOKUP($B1111,ESTR_PREC!$A$1:$M$6000,6,FALSE))</f>
        <v>0</v>
      </c>
      <c r="N1111" s="225"/>
      <c r="O1111" s="560">
        <f>+N1111-M1111</f>
        <v>0</v>
      </c>
      <c r="Q1111" s="225"/>
      <c r="R1111" s="499"/>
      <c r="S1111" s="225"/>
      <c r="T1111" s="225"/>
      <c r="U1111" s="265"/>
      <c r="V1111" s="225"/>
      <c r="W1111" s="225"/>
      <c r="X1111" s="499"/>
    </row>
    <row r="1112" spans="2:24">
      <c r="B1112" s="127" t="s">
        <v>2410</v>
      </c>
      <c r="C1112" s="127" t="s">
        <v>4612</v>
      </c>
      <c r="D1112" s="127"/>
      <c r="E1112" s="127"/>
      <c r="F1112" s="127"/>
      <c r="G1112" s="127"/>
      <c r="H1112" s="127"/>
      <c r="I1112" s="127"/>
      <c r="J1112" s="127"/>
      <c r="K1112" s="304" t="s">
        <v>2412</v>
      </c>
      <c r="L1112" s="125" t="s">
        <v>3218</v>
      </c>
      <c r="M1112" s="564">
        <f>IF(ISERROR(VLOOKUP($B1112,ESTR_PREC!$A$1:$M$6000,6,FALSE))=TRUE,0,VLOOKUP($B1112,ESTR_PREC!$A$1:$M$6000,6,FALSE))</f>
        <v>0</v>
      </c>
      <c r="N1112" s="225"/>
      <c r="O1112" s="560">
        <f>+N1112-M1112</f>
        <v>0</v>
      </c>
      <c r="Q1112" s="225"/>
      <c r="R1112" s="499"/>
      <c r="S1112" s="225"/>
      <c r="T1112" s="225"/>
      <c r="U1112" s="265"/>
      <c r="V1112" s="225"/>
      <c r="W1112" s="225"/>
      <c r="X1112" s="499"/>
    </row>
    <row r="1113" spans="2:24" hidden="1">
      <c r="B1113" s="879" t="s">
        <v>2413</v>
      </c>
      <c r="C1113" s="879" t="s">
        <v>4613</v>
      </c>
      <c r="D1113" s="879"/>
      <c r="E1113" s="879"/>
      <c r="F1113" s="879"/>
      <c r="G1113" s="879"/>
      <c r="H1113" s="879"/>
      <c r="I1113" s="879"/>
      <c r="J1113" s="879"/>
      <c r="K1113" s="887" t="s">
        <v>2414</v>
      </c>
      <c r="L1113" s="882" t="s">
        <v>3218</v>
      </c>
      <c r="M1113" s="815"/>
      <c r="N1113" s="343"/>
      <c r="O1113" s="815"/>
      <c r="Q1113" s="343"/>
      <c r="R1113" s="499"/>
      <c r="S1113" s="815"/>
      <c r="T1113" s="815"/>
      <c r="U1113" s="265"/>
      <c r="V1113" s="815"/>
      <c r="W1113" s="815"/>
      <c r="X1113" s="499"/>
    </row>
    <row r="1114" spans="2:24" hidden="1">
      <c r="B1114" s="879" t="s">
        <v>2415</v>
      </c>
      <c r="C1114" s="879" t="s">
        <v>4614</v>
      </c>
      <c r="D1114" s="879"/>
      <c r="E1114" s="879"/>
      <c r="F1114" s="879"/>
      <c r="G1114" s="879"/>
      <c r="H1114" s="879"/>
      <c r="I1114" s="879"/>
      <c r="J1114" s="879"/>
      <c r="K1114" s="887" t="s">
        <v>2416</v>
      </c>
      <c r="L1114" s="882" t="s">
        <v>3218</v>
      </c>
      <c r="M1114" s="815"/>
      <c r="N1114" s="343"/>
      <c r="O1114" s="815"/>
      <c r="Q1114" s="343"/>
      <c r="R1114" s="499"/>
      <c r="S1114" s="815"/>
      <c r="T1114" s="815"/>
      <c r="U1114" s="265"/>
      <c r="V1114" s="815"/>
      <c r="W1114" s="815"/>
      <c r="X1114" s="499"/>
    </row>
    <row r="1115" spans="2:24" ht="25.5">
      <c r="B1115" s="127" t="s">
        <v>2417</v>
      </c>
      <c r="C1115" s="127" t="s">
        <v>4615</v>
      </c>
      <c r="D1115" s="127"/>
      <c r="E1115" s="127"/>
      <c r="F1115" s="127"/>
      <c r="G1115" s="127"/>
      <c r="H1115" s="127"/>
      <c r="I1115" s="127"/>
      <c r="J1115" s="127"/>
      <c r="K1115" s="304" t="s">
        <v>2418</v>
      </c>
      <c r="L1115" s="125" t="s">
        <v>3218</v>
      </c>
      <c r="M1115" s="564">
        <f>IF(ISERROR(VLOOKUP($B1115,ESTR_PREC!$A$1:$M$6000,6,FALSE))=TRUE,0,VLOOKUP($B1115,ESTR_PREC!$A$1:$M$6000,6,FALSE))</f>
        <v>0</v>
      </c>
      <c r="N1115" s="225"/>
      <c r="O1115" s="560">
        <f>+N1115-M1115</f>
        <v>0</v>
      </c>
      <c r="Q1115" s="225"/>
      <c r="R1115" s="499"/>
      <c r="S1115" s="225"/>
      <c r="T1115" s="225"/>
      <c r="U1115" s="265"/>
      <c r="V1115" s="225"/>
      <c r="W1115" s="225"/>
      <c r="X1115" s="499"/>
    </row>
    <row r="1116" spans="2:24" ht="25.5" hidden="1">
      <c r="B1116" s="879" t="s">
        <v>2419</v>
      </c>
      <c r="C1116" s="879" t="s">
        <v>4616</v>
      </c>
      <c r="D1116" s="879"/>
      <c r="E1116" s="879"/>
      <c r="F1116" s="879"/>
      <c r="G1116" s="879"/>
      <c r="H1116" s="879"/>
      <c r="I1116" s="879"/>
      <c r="J1116" s="879"/>
      <c r="K1116" s="887" t="s">
        <v>2420</v>
      </c>
      <c r="L1116" s="882" t="s">
        <v>3218</v>
      </c>
      <c r="M1116" s="815"/>
      <c r="N1116" s="343"/>
      <c r="O1116" s="815"/>
      <c r="Q1116" s="343"/>
      <c r="R1116" s="499"/>
      <c r="S1116" s="815"/>
      <c r="T1116" s="815"/>
      <c r="U1116" s="265"/>
      <c r="V1116" s="815"/>
      <c r="W1116" s="815"/>
      <c r="X1116" s="499"/>
    </row>
    <row r="1117" spans="2:24" ht="25.5">
      <c r="B1117" s="127" t="s">
        <v>2421</v>
      </c>
      <c r="C1117" s="127" t="s">
        <v>4617</v>
      </c>
      <c r="D1117" s="127"/>
      <c r="E1117" s="127"/>
      <c r="F1117" s="127"/>
      <c r="G1117" s="127"/>
      <c r="H1117" s="127"/>
      <c r="I1117" s="127"/>
      <c r="J1117" s="127"/>
      <c r="K1117" s="304" t="s">
        <v>4007</v>
      </c>
      <c r="L1117" s="125" t="s">
        <v>3218</v>
      </c>
      <c r="M1117" s="564">
        <f>IF(ISERROR(VLOOKUP($B1117,ESTR_PREC!$A$1:$M$6000,6,FALSE))=TRUE,0,VLOOKUP($B1117,ESTR_PREC!$A$1:$M$6000,6,FALSE))</f>
        <v>0</v>
      </c>
      <c r="N1117" s="225"/>
      <c r="O1117" s="560">
        <f>+N1117-M1117</f>
        <v>0</v>
      </c>
      <c r="Q1117" s="225"/>
      <c r="R1117" s="499"/>
      <c r="S1117" s="225"/>
      <c r="T1117" s="225"/>
      <c r="U1117" s="265"/>
      <c r="V1117" s="225"/>
      <c r="W1117" s="225"/>
      <c r="X1117" s="499"/>
    </row>
    <row r="1118" spans="2:24" ht="25.5" hidden="1" customHeight="1">
      <c r="B1118" s="879" t="s">
        <v>2423</v>
      </c>
      <c r="C1118" s="879" t="s">
        <v>4618</v>
      </c>
      <c r="D1118" s="879"/>
      <c r="E1118" s="879"/>
      <c r="F1118" s="879"/>
      <c r="G1118" s="879"/>
      <c r="H1118" s="879"/>
      <c r="I1118" s="879"/>
      <c r="J1118" s="879"/>
      <c r="K1118" s="887" t="s">
        <v>2424</v>
      </c>
      <c r="L1118" s="882" t="s">
        <v>3218</v>
      </c>
      <c r="M1118" s="815"/>
      <c r="N1118" s="343"/>
      <c r="O1118" s="815"/>
      <c r="Q1118" s="343"/>
      <c r="R1118" s="499"/>
      <c r="S1118" s="815"/>
      <c r="T1118" s="815"/>
      <c r="U1118" s="265"/>
      <c r="V1118" s="815"/>
      <c r="W1118" s="815"/>
      <c r="X1118" s="499"/>
    </row>
    <row r="1119" spans="2:24">
      <c r="B1119" s="127" t="s">
        <v>2425</v>
      </c>
      <c r="C1119" s="127" t="s">
        <v>4619</v>
      </c>
      <c r="D1119" s="127"/>
      <c r="E1119" s="127"/>
      <c r="F1119" s="127"/>
      <c r="G1119" s="127"/>
      <c r="H1119" s="127"/>
      <c r="I1119" s="127"/>
      <c r="J1119" s="127"/>
      <c r="K1119" s="304" t="s">
        <v>2426</v>
      </c>
      <c r="L1119" s="125" t="s">
        <v>3218</v>
      </c>
      <c r="M1119" s="564">
        <f>IF(ISERROR(VLOOKUP($B1119,ESTR_PREC!$A$1:$M$6000,6,FALSE))=TRUE,0,VLOOKUP($B1119,ESTR_PREC!$A$1:$M$6000,6,FALSE))</f>
        <v>0</v>
      </c>
      <c r="N1119" s="225"/>
      <c r="O1119" s="560">
        <f>+N1119-M1119</f>
        <v>0</v>
      </c>
      <c r="Q1119" s="225"/>
      <c r="R1119" s="499"/>
      <c r="S1119" s="225"/>
      <c r="T1119" s="225"/>
      <c r="U1119" s="265"/>
      <c r="V1119" s="225"/>
      <c r="W1119" s="225"/>
      <c r="X1119" s="499"/>
    </row>
    <row r="1120" spans="2:24" hidden="1">
      <c r="B1120" s="879" t="s">
        <v>2427</v>
      </c>
      <c r="C1120" s="879" t="s">
        <v>4620</v>
      </c>
      <c r="D1120" s="879"/>
      <c r="E1120" s="879"/>
      <c r="F1120" s="879"/>
      <c r="G1120" s="879"/>
      <c r="H1120" s="879"/>
      <c r="I1120" s="879"/>
      <c r="J1120" s="879"/>
      <c r="K1120" s="887" t="s">
        <v>2428</v>
      </c>
      <c r="L1120" s="882" t="s">
        <v>3218</v>
      </c>
      <c r="M1120" s="815"/>
      <c r="N1120" s="343"/>
      <c r="O1120" s="815"/>
      <c r="Q1120" s="343"/>
      <c r="R1120" s="499"/>
      <c r="S1120" s="225"/>
      <c r="T1120" s="225"/>
      <c r="U1120" s="265"/>
      <c r="V1120" s="225"/>
      <c r="W1120" s="225"/>
      <c r="X1120" s="499"/>
    </row>
    <row r="1121" spans="2:24" ht="25.5" hidden="1" customHeight="1">
      <c r="B1121" s="879" t="s">
        <v>2429</v>
      </c>
      <c r="C1121" s="879" t="s">
        <v>4621</v>
      </c>
      <c r="D1121" s="879"/>
      <c r="E1121" s="879"/>
      <c r="F1121" s="879"/>
      <c r="G1121" s="879"/>
      <c r="H1121" s="879"/>
      <c r="I1121" s="879"/>
      <c r="J1121" s="879"/>
      <c r="K1121" s="887" t="s">
        <v>2430</v>
      </c>
      <c r="L1121" s="882" t="s">
        <v>3218</v>
      </c>
      <c r="M1121" s="815"/>
      <c r="N1121" s="343"/>
      <c r="O1121" s="815"/>
      <c r="Q1121" s="343"/>
      <c r="R1121" s="499"/>
      <c r="S1121" s="815"/>
      <c r="T1121" s="815"/>
      <c r="U1121" s="265"/>
      <c r="V1121" s="815"/>
      <c r="W1121" s="815"/>
      <c r="X1121" s="499"/>
    </row>
    <row r="1122" spans="2:24">
      <c r="B1122" s="127" t="s">
        <v>2431</v>
      </c>
      <c r="C1122" s="127" t="s">
        <v>4622</v>
      </c>
      <c r="D1122" s="127"/>
      <c r="E1122" s="127"/>
      <c r="F1122" s="127"/>
      <c r="G1122" s="127"/>
      <c r="H1122" s="127"/>
      <c r="I1122" s="127"/>
      <c r="J1122" s="127"/>
      <c r="K1122" s="304" t="s">
        <v>2432</v>
      </c>
      <c r="L1122" s="125" t="s">
        <v>3218</v>
      </c>
      <c r="M1122" s="564">
        <f>IF(ISERROR(VLOOKUP($B1122,ESTR_PREC!$A$1:$M$6000,6,FALSE))=TRUE,0,VLOOKUP($B1122,ESTR_PREC!$A$1:$M$6000,6,FALSE))</f>
        <v>0</v>
      </c>
      <c r="N1122" s="225"/>
      <c r="O1122" s="560">
        <f>+N1122-M1122</f>
        <v>0</v>
      </c>
      <c r="Q1122" s="225"/>
      <c r="R1122" s="499"/>
      <c r="S1122" s="225"/>
      <c r="T1122" s="225"/>
      <c r="U1122" s="265"/>
      <c r="V1122" s="225"/>
      <c r="W1122" s="225"/>
      <c r="X1122" s="499"/>
    </row>
    <row r="1123" spans="2:24" ht="15.75">
      <c r="K1123" s="544" t="s">
        <v>3943</v>
      </c>
      <c r="L1123" s="528"/>
      <c r="M1123" s="192"/>
      <c r="N1123" s="192"/>
      <c r="O1123" s="192"/>
      <c r="Q1123" s="192"/>
      <c r="R1123" s="192"/>
      <c r="S1123" s="192"/>
      <c r="T1123" s="192"/>
      <c r="U1123" s="265"/>
      <c r="V1123" s="192"/>
      <c r="W1123" s="192"/>
      <c r="X1123" s="192"/>
    </row>
    <row r="1124" spans="2:24" ht="16.5" thickBot="1">
      <c r="K1124" s="539"/>
      <c r="L1124" s="528"/>
      <c r="M1124" s="192"/>
      <c r="N1124" s="192"/>
      <c r="O1124" s="192"/>
      <c r="Q1124" s="192"/>
      <c r="R1124" s="192"/>
      <c r="S1124" s="192"/>
      <c r="T1124" s="192"/>
      <c r="U1124" s="265"/>
      <c r="V1124" s="192"/>
      <c r="W1124" s="192"/>
      <c r="X1124" s="192"/>
    </row>
    <row r="1125" spans="2:24" ht="17.25" thickTop="1" thickBot="1">
      <c r="B1125" s="152" t="s">
        <v>2433</v>
      </c>
      <c r="C1125" s="247" t="s">
        <v>4008</v>
      </c>
      <c r="D1125" s="248"/>
      <c r="E1125" s="103"/>
      <c r="F1125" s="248"/>
      <c r="G1125" s="103"/>
      <c r="H1125" s="248"/>
      <c r="I1125" s="248"/>
      <c r="J1125" s="248"/>
      <c r="K1125" s="153" t="s">
        <v>2434</v>
      </c>
      <c r="L1125" s="105" t="s">
        <v>3218</v>
      </c>
      <c r="M1125" s="154">
        <f>SUM(M1128:M1196)</f>
        <v>0</v>
      </c>
      <c r="N1125" s="154">
        <f>SUM(N1128:N1196)</f>
        <v>0</v>
      </c>
      <c r="O1125" s="298">
        <f>+N1125-M1125</f>
        <v>0</v>
      </c>
      <c r="Q1125" s="154">
        <f>SUM(Q1128:Q1196)</f>
        <v>2082</v>
      </c>
      <c r="R1125" s="519"/>
      <c r="S1125" s="154">
        <f>SUM(S1128:S1196)</f>
        <v>0</v>
      </c>
      <c r="T1125" s="154">
        <f>SUM(T1128:T1196)</f>
        <v>0</v>
      </c>
      <c r="U1125" s="265"/>
      <c r="V1125" s="154">
        <f>SUM(V1128:V1196)</f>
        <v>0</v>
      </c>
      <c r="W1125" s="154">
        <f>SUM(W1128:W1196)</f>
        <v>0</v>
      </c>
      <c r="X1125" s="519"/>
    </row>
    <row r="1126" spans="2:24" ht="9" customHeight="1" thickTop="1" thickBot="1">
      <c r="K1126" s="540"/>
      <c r="M1126" s="265"/>
      <c r="N1126" s="379"/>
      <c r="Q1126" s="379"/>
      <c r="R1126" s="501"/>
      <c r="U1126" s="265"/>
      <c r="X1126" s="501"/>
    </row>
    <row r="1127" spans="2:24" ht="64.5" thickBot="1">
      <c r="B1127" s="102" t="s">
        <v>3221</v>
      </c>
      <c r="C1127" s="245" t="s">
        <v>48</v>
      </c>
      <c r="D1127" s="245"/>
      <c r="E1127" s="246"/>
      <c r="F1127" s="246"/>
      <c r="G1127" s="246"/>
      <c r="H1127" s="246"/>
      <c r="I1127" s="246"/>
      <c r="J1127" s="246"/>
      <c r="K1127" s="322" t="s">
        <v>3894</v>
      </c>
      <c r="L1127" s="135"/>
      <c r="M1127" s="328" t="str">
        <f>+$M$10</f>
        <v>Valore netto al 31/12/2017</v>
      </c>
      <c r="N1127" s="779" t="str">
        <f>N$10</f>
        <v>Valore netto al 31/12/2018</v>
      </c>
      <c r="O1127" s="779" t="s">
        <v>4064</v>
      </c>
      <c r="P1127" s="806"/>
      <c r="Q1127" s="779" t="str">
        <f>Q$10</f>
        <v>Prechiusura al ° trimestre 2018</v>
      </c>
      <c r="R1127" s="681"/>
      <c r="S1127" s="1145" t="str">
        <f>S$330</f>
        <v>Costi da utilizzo contributi 2018</v>
      </c>
      <c r="T1127" s="1143" t="str">
        <f>T$330</f>
        <v>Costi da utilizzo contributi DI CUI SOCIO-SAN</v>
      </c>
      <c r="U1127" s="1144"/>
      <c r="V1127" s="1142" t="str">
        <f>V$330</f>
        <v>Costi da contributi 2018</v>
      </c>
      <c r="W1127" s="1143" t="str">
        <f>W$330</f>
        <v>Costi da contributi DI CUI SOCIO-SAN</v>
      </c>
      <c r="X1127" s="681"/>
    </row>
    <row r="1128" spans="2:24" ht="25.5">
      <c r="B1128" s="127" t="s">
        <v>2435</v>
      </c>
      <c r="C1128" s="127" t="s">
        <v>4009</v>
      </c>
      <c r="D1128" s="127"/>
      <c r="E1128" s="127"/>
      <c r="F1128" s="127"/>
      <c r="G1128" s="127"/>
      <c r="H1128" s="127"/>
      <c r="I1128" s="127"/>
      <c r="J1128" s="127"/>
      <c r="K1128" s="23" t="s">
        <v>2437</v>
      </c>
      <c r="L1128" s="125" t="s">
        <v>3218</v>
      </c>
      <c r="M1128" s="564">
        <f>IF(ISERROR(VLOOKUP($B1128,ESTR_PREC!$A$1:$M$6000,6,FALSE))=TRUE,0,VLOOKUP($B1128,ESTR_PREC!$A$1:$M$6000,6,FALSE))</f>
        <v>0</v>
      </c>
      <c r="N1128" s="225"/>
      <c r="O1128" s="560">
        <f t="shared" ref="O1128:O1134" si="37">+N1128-M1128</f>
        <v>0</v>
      </c>
      <c r="Q1128" s="225"/>
      <c r="R1128" s="499"/>
      <c r="S1128" s="225"/>
      <c r="T1128" s="225"/>
      <c r="U1128" s="265"/>
      <c r="V1128" s="225"/>
      <c r="W1128" s="225"/>
      <c r="X1128" s="499"/>
    </row>
    <row r="1129" spans="2:24" ht="25.5">
      <c r="B1129" s="127" t="s">
        <v>2438</v>
      </c>
      <c r="C1129" s="127" t="s">
        <v>4010</v>
      </c>
      <c r="D1129" s="127"/>
      <c r="E1129" s="127"/>
      <c r="F1129" s="127"/>
      <c r="G1129" s="127"/>
      <c r="H1129" s="127"/>
      <c r="I1129" s="127"/>
      <c r="J1129" s="127"/>
      <c r="K1129" s="23" t="s">
        <v>2439</v>
      </c>
      <c r="L1129" s="125" t="s">
        <v>3218</v>
      </c>
      <c r="M1129" s="564">
        <f>IF(ISERROR(VLOOKUP($B1129,ESTR_PREC!$A$1:$M$6000,6,FALSE))=TRUE,0,VLOOKUP($B1129,ESTR_PREC!$A$1:$M$6000,6,FALSE))</f>
        <v>0</v>
      </c>
      <c r="N1129" s="225"/>
      <c r="O1129" s="560">
        <f t="shared" si="37"/>
        <v>0</v>
      </c>
      <c r="Q1129" s="225"/>
      <c r="R1129" s="499"/>
      <c r="S1129" s="225"/>
      <c r="T1129" s="225"/>
      <c r="U1129" s="265"/>
      <c r="V1129" s="225"/>
      <c r="W1129" s="225"/>
      <c r="X1129" s="499"/>
    </row>
    <row r="1130" spans="2:24" ht="25.5">
      <c r="B1130" s="239" t="s">
        <v>2440</v>
      </c>
      <c r="C1130" s="371" t="s">
        <v>4011</v>
      </c>
      <c r="D1130" s="124"/>
      <c r="E1130" s="124"/>
      <c r="F1130" s="124"/>
      <c r="G1130" s="124"/>
      <c r="H1130" s="124"/>
      <c r="I1130" s="124"/>
      <c r="J1130" s="124"/>
      <c r="K1130" s="23" t="s">
        <v>2441</v>
      </c>
      <c r="L1130" s="370" t="s">
        <v>3218</v>
      </c>
      <c r="M1130" s="564">
        <f>IF(ISERROR(VLOOKUP($B1130,ESTR_PREC!$A$1:$M$6000,6,FALSE))=TRUE,0,VLOOKUP($B1130,ESTR_PREC!$A$1:$M$6000,6,FALSE))</f>
        <v>0</v>
      </c>
      <c r="N1130" s="225"/>
      <c r="O1130" s="560">
        <f t="shared" si="37"/>
        <v>0</v>
      </c>
      <c r="Q1130" s="225"/>
      <c r="R1130" s="499"/>
      <c r="S1130" s="225"/>
      <c r="T1130" s="225"/>
      <c r="U1130" s="265"/>
      <c r="V1130" s="225"/>
      <c r="W1130" s="225"/>
      <c r="X1130" s="499"/>
    </row>
    <row r="1131" spans="2:24" ht="25.5">
      <c r="B1131" s="127" t="s">
        <v>2442</v>
      </c>
      <c r="C1131" s="127" t="s">
        <v>4012</v>
      </c>
      <c r="D1131" s="127"/>
      <c r="E1131" s="127"/>
      <c r="F1131" s="127"/>
      <c r="G1131" s="127"/>
      <c r="H1131" s="127"/>
      <c r="I1131" s="127"/>
      <c r="J1131" s="127"/>
      <c r="K1131" s="23" t="s">
        <v>2443</v>
      </c>
      <c r="L1131" s="125" t="s">
        <v>3218</v>
      </c>
      <c r="M1131" s="564">
        <f>IF(ISERROR(VLOOKUP($B1131,ESTR_PREC!$A$1:$M$6000,6,FALSE))=TRUE,0,VLOOKUP($B1131,ESTR_PREC!$A$1:$M$6000,6,FALSE))</f>
        <v>0</v>
      </c>
      <c r="N1131" s="225"/>
      <c r="O1131" s="560">
        <f t="shared" si="37"/>
        <v>0</v>
      </c>
      <c r="Q1131" s="225"/>
      <c r="R1131" s="499"/>
      <c r="S1131" s="225"/>
      <c r="T1131" s="225"/>
      <c r="U1131" s="265"/>
      <c r="V1131" s="225"/>
      <c r="W1131" s="225"/>
      <c r="X1131" s="499"/>
    </row>
    <row r="1132" spans="2:24" ht="25.5">
      <c r="B1132" s="127" t="s">
        <v>2444</v>
      </c>
      <c r="C1132" s="127" t="s">
        <v>4013</v>
      </c>
      <c r="D1132" s="127"/>
      <c r="E1132" s="127"/>
      <c r="F1132" s="127"/>
      <c r="G1132" s="127"/>
      <c r="H1132" s="127"/>
      <c r="I1132" s="127"/>
      <c r="J1132" s="127"/>
      <c r="K1132" s="23" t="s">
        <v>4623</v>
      </c>
      <c r="L1132" s="125" t="s">
        <v>3218</v>
      </c>
      <c r="M1132" s="564">
        <f>IF(ISERROR(VLOOKUP($B1132,ESTR_PREC!$A$1:$M$6000,6,FALSE))=TRUE,0,VLOOKUP($B1132,ESTR_PREC!$A$1:$M$6000,6,FALSE))</f>
        <v>0</v>
      </c>
      <c r="N1132" s="225"/>
      <c r="O1132" s="560">
        <f t="shared" si="37"/>
        <v>0</v>
      </c>
      <c r="Q1132" s="225"/>
      <c r="R1132" s="499"/>
      <c r="S1132" s="225"/>
      <c r="T1132" s="225"/>
      <c r="U1132" s="265"/>
      <c r="V1132" s="225"/>
      <c r="W1132" s="225"/>
      <c r="X1132" s="499"/>
    </row>
    <row r="1133" spans="2:24" ht="25.5">
      <c r="B1133" s="127" t="s">
        <v>2446</v>
      </c>
      <c r="C1133" s="127" t="s">
        <v>4014</v>
      </c>
      <c r="D1133" s="127"/>
      <c r="E1133" s="127"/>
      <c r="F1133" s="127"/>
      <c r="G1133" s="127"/>
      <c r="H1133" s="127"/>
      <c r="I1133" s="127"/>
      <c r="J1133" s="127"/>
      <c r="K1133" s="23" t="s">
        <v>2447</v>
      </c>
      <c r="L1133" s="125" t="s">
        <v>3218</v>
      </c>
      <c r="M1133" s="564">
        <f>IF(ISERROR(VLOOKUP($B1133,ESTR_PREC!$A$1:$M$6000,6,FALSE))=TRUE,0,VLOOKUP($B1133,ESTR_PREC!$A$1:$M$6000,6,FALSE))</f>
        <v>0</v>
      </c>
      <c r="N1133" s="225"/>
      <c r="O1133" s="560">
        <f t="shared" si="37"/>
        <v>0</v>
      </c>
      <c r="Q1133" s="225"/>
      <c r="R1133" s="499"/>
      <c r="S1133" s="225"/>
      <c r="T1133" s="225"/>
      <c r="U1133" s="265"/>
      <c r="V1133" s="225"/>
      <c r="W1133" s="225"/>
      <c r="X1133" s="499"/>
    </row>
    <row r="1134" spans="2:24" ht="25.5">
      <c r="B1134" s="127" t="s">
        <v>2448</v>
      </c>
      <c r="C1134" s="127" t="s">
        <v>4015</v>
      </c>
      <c r="D1134" s="127"/>
      <c r="E1134" s="127"/>
      <c r="F1134" s="127"/>
      <c r="G1134" s="127"/>
      <c r="H1134" s="127"/>
      <c r="I1134" s="127"/>
      <c r="J1134" s="127"/>
      <c r="K1134" s="23" t="s">
        <v>4016</v>
      </c>
      <c r="L1134" s="125" t="s">
        <v>3218</v>
      </c>
      <c r="M1134" s="564">
        <f>IF(ISERROR(VLOOKUP($B1134,ESTR_PREC!$A$1:$M$6000,6,FALSE))=TRUE,0,VLOOKUP($B1134,ESTR_PREC!$A$1:$M$6000,6,FALSE))</f>
        <v>0</v>
      </c>
      <c r="N1134" s="225"/>
      <c r="O1134" s="560">
        <f t="shared" si="37"/>
        <v>0</v>
      </c>
      <c r="Q1134" s="225"/>
      <c r="R1134" s="499"/>
      <c r="S1134" s="225"/>
      <c r="T1134" s="225"/>
      <c r="U1134" s="265"/>
      <c r="V1134" s="225"/>
      <c r="W1134" s="225"/>
      <c r="X1134" s="499"/>
    </row>
    <row r="1135" spans="2:24" ht="25.5" hidden="1" customHeight="1">
      <c r="B1135" s="879" t="s">
        <v>2450</v>
      </c>
      <c r="C1135" s="879" t="s">
        <v>4017</v>
      </c>
      <c r="D1135" s="879"/>
      <c r="E1135" s="879"/>
      <c r="F1135" s="879"/>
      <c r="G1135" s="879"/>
      <c r="H1135" s="879"/>
      <c r="I1135" s="879"/>
      <c r="J1135" s="879"/>
      <c r="K1135" s="905" t="s">
        <v>2451</v>
      </c>
      <c r="L1135" s="882" t="s">
        <v>3218</v>
      </c>
      <c r="M1135" s="815"/>
      <c r="N1135" s="343"/>
      <c r="O1135" s="815"/>
      <c r="Q1135" s="343"/>
      <c r="R1135" s="499"/>
      <c r="S1135" s="815"/>
      <c r="T1135" s="815"/>
      <c r="U1135" s="265"/>
      <c r="V1135" s="815"/>
      <c r="W1135" s="815"/>
      <c r="X1135" s="499"/>
    </row>
    <row r="1136" spans="2:24" ht="25.5">
      <c r="B1136" s="127" t="s">
        <v>2452</v>
      </c>
      <c r="C1136" s="127" t="s">
        <v>4018</v>
      </c>
      <c r="D1136" s="127"/>
      <c r="E1136" s="127"/>
      <c r="F1136" s="127"/>
      <c r="G1136" s="127"/>
      <c r="H1136" s="127"/>
      <c r="I1136" s="127"/>
      <c r="J1136" s="127"/>
      <c r="K1136" s="23" t="s">
        <v>2453</v>
      </c>
      <c r="L1136" s="125" t="s">
        <v>3218</v>
      </c>
      <c r="M1136" s="564">
        <f>IF(ISERROR(VLOOKUP($B1136,ESTR_PREC!$A$1:$M$6000,6,FALSE))=TRUE,0,VLOOKUP($B1136,ESTR_PREC!$A$1:$M$6000,6,FALSE))</f>
        <v>0</v>
      </c>
      <c r="N1136" s="225"/>
      <c r="O1136" s="560">
        <f>+N1136-M1136</f>
        <v>0</v>
      </c>
      <c r="Q1136" s="225"/>
      <c r="R1136" s="499"/>
      <c r="S1136" s="225"/>
      <c r="T1136" s="225"/>
      <c r="U1136" s="265"/>
      <c r="V1136" s="225"/>
      <c r="W1136" s="225"/>
      <c r="X1136" s="499"/>
    </row>
    <row r="1137" spans="2:24" ht="25.5">
      <c r="B1137" s="127" t="s">
        <v>2454</v>
      </c>
      <c r="C1137" s="127" t="s">
        <v>4019</v>
      </c>
      <c r="D1137" s="127"/>
      <c r="E1137" s="127"/>
      <c r="F1137" s="127"/>
      <c r="G1137" s="127"/>
      <c r="H1137" s="127"/>
      <c r="I1137" s="127"/>
      <c r="J1137" s="127"/>
      <c r="K1137" s="23" t="s">
        <v>2455</v>
      </c>
      <c r="L1137" s="125" t="s">
        <v>3218</v>
      </c>
      <c r="M1137" s="564">
        <f>IF(ISERROR(VLOOKUP($B1137,ESTR_PREC!$A$1:$M$6000,6,FALSE))=TRUE,0,VLOOKUP($B1137,ESTR_PREC!$A$1:$M$6000,6,FALSE))</f>
        <v>0</v>
      </c>
      <c r="N1137" s="225"/>
      <c r="O1137" s="560">
        <f>+N1137-M1137</f>
        <v>0</v>
      </c>
      <c r="Q1137" s="225"/>
      <c r="R1137" s="499"/>
      <c r="S1137" s="225"/>
      <c r="T1137" s="225"/>
      <c r="U1137" s="265"/>
      <c r="V1137" s="225"/>
      <c r="W1137" s="225"/>
      <c r="X1137" s="499"/>
    </row>
    <row r="1138" spans="2:24" ht="25.5" hidden="1" customHeight="1">
      <c r="B1138" s="879" t="s">
        <v>2456</v>
      </c>
      <c r="C1138" s="879" t="s">
        <v>4020</v>
      </c>
      <c r="D1138" s="879"/>
      <c r="E1138" s="879"/>
      <c r="F1138" s="879"/>
      <c r="G1138" s="879"/>
      <c r="H1138" s="879"/>
      <c r="I1138" s="879"/>
      <c r="J1138" s="879"/>
      <c r="K1138" s="905" t="s">
        <v>2457</v>
      </c>
      <c r="L1138" s="882" t="s">
        <v>3218</v>
      </c>
      <c r="M1138" s="815"/>
      <c r="N1138" s="343"/>
      <c r="O1138" s="815"/>
      <c r="Q1138" s="343"/>
      <c r="R1138" s="499"/>
      <c r="S1138" s="815"/>
      <c r="T1138" s="815"/>
      <c r="U1138" s="265"/>
      <c r="V1138" s="815"/>
      <c r="W1138" s="815"/>
      <c r="X1138" s="499"/>
    </row>
    <row r="1139" spans="2:24" ht="25.5">
      <c r="B1139" s="127" t="s">
        <v>2458</v>
      </c>
      <c r="C1139" s="127" t="s">
        <v>4021</v>
      </c>
      <c r="D1139" s="127"/>
      <c r="E1139" s="127"/>
      <c r="F1139" s="127"/>
      <c r="G1139" s="127"/>
      <c r="H1139" s="127"/>
      <c r="I1139" s="127"/>
      <c r="J1139" s="127"/>
      <c r="K1139" s="23" t="s">
        <v>2459</v>
      </c>
      <c r="L1139" s="125" t="s">
        <v>3218</v>
      </c>
      <c r="M1139" s="564">
        <f>IF(ISERROR(VLOOKUP($B1139,ESTR_PREC!$A$1:$M$6000,6,FALSE))=TRUE,0,VLOOKUP($B1139,ESTR_PREC!$A$1:$M$6000,6,FALSE))</f>
        <v>0</v>
      </c>
      <c r="N1139" s="225"/>
      <c r="O1139" s="560">
        <f t="shared" ref="O1139:O1146" si="38">+N1139-M1139</f>
        <v>0</v>
      </c>
      <c r="Q1139" s="225"/>
      <c r="R1139" s="499"/>
      <c r="S1139" s="225"/>
      <c r="T1139" s="225"/>
      <c r="U1139" s="265"/>
      <c r="V1139" s="225"/>
      <c r="W1139" s="225"/>
      <c r="X1139" s="499"/>
    </row>
    <row r="1140" spans="2:24" ht="25.5">
      <c r="B1140" s="127" t="s">
        <v>2460</v>
      </c>
      <c r="C1140" s="127" t="s">
        <v>4624</v>
      </c>
      <c r="D1140" s="127"/>
      <c r="E1140" s="127"/>
      <c r="F1140" s="127"/>
      <c r="G1140" s="127"/>
      <c r="H1140" s="127"/>
      <c r="I1140" s="127"/>
      <c r="J1140" s="127"/>
      <c r="K1140" s="304" t="s">
        <v>2462</v>
      </c>
      <c r="L1140" s="125" t="s">
        <v>3218</v>
      </c>
      <c r="M1140" s="564">
        <f>IF(ISERROR(VLOOKUP($B1140,ESTR_PREC!$A$1:$M$6000,6,FALSE))=TRUE,0,VLOOKUP($B1140,ESTR_PREC!$A$1:$M$6000,6,FALSE))</f>
        <v>0</v>
      </c>
      <c r="N1140" s="225"/>
      <c r="O1140" s="560">
        <f t="shared" si="38"/>
        <v>0</v>
      </c>
      <c r="Q1140" s="225"/>
      <c r="R1140" s="499"/>
      <c r="S1140" s="225"/>
      <c r="T1140" s="225"/>
      <c r="U1140" s="265"/>
      <c r="V1140" s="225"/>
      <c r="W1140" s="225"/>
      <c r="X1140" s="499"/>
    </row>
    <row r="1141" spans="2:24" ht="25.5">
      <c r="B1141" s="127" t="s">
        <v>2463</v>
      </c>
      <c r="C1141" s="127" t="s">
        <v>4625</v>
      </c>
      <c r="D1141" s="127"/>
      <c r="E1141" s="127"/>
      <c r="F1141" s="127"/>
      <c r="G1141" s="127"/>
      <c r="H1141" s="127"/>
      <c r="I1141" s="127"/>
      <c r="J1141" s="127"/>
      <c r="K1141" s="304" t="s">
        <v>2464</v>
      </c>
      <c r="L1141" s="125" t="s">
        <v>3218</v>
      </c>
      <c r="M1141" s="564">
        <f>IF(ISERROR(VLOOKUP($B1141,ESTR_PREC!$A$1:$M$6000,6,FALSE))=TRUE,0,VLOOKUP($B1141,ESTR_PREC!$A$1:$M$6000,6,FALSE))</f>
        <v>0</v>
      </c>
      <c r="N1141" s="225"/>
      <c r="O1141" s="560">
        <f t="shared" si="38"/>
        <v>0</v>
      </c>
      <c r="Q1141" s="225"/>
      <c r="R1141" s="499"/>
      <c r="S1141" s="225"/>
      <c r="T1141" s="225"/>
      <c r="U1141" s="265"/>
      <c r="V1141" s="225"/>
      <c r="W1141" s="225"/>
      <c r="X1141" s="499"/>
    </row>
    <row r="1142" spans="2:24" ht="25.5">
      <c r="B1142" s="239" t="s">
        <v>2465</v>
      </c>
      <c r="C1142" s="124" t="s">
        <v>4022</v>
      </c>
      <c r="D1142" s="124"/>
      <c r="E1142" s="124"/>
      <c r="F1142" s="124"/>
      <c r="G1142" s="124"/>
      <c r="H1142" s="124"/>
      <c r="I1142" s="124"/>
      <c r="J1142" s="124"/>
      <c r="K1142" s="369" t="s">
        <v>2466</v>
      </c>
      <c r="L1142" s="370" t="s">
        <v>3218</v>
      </c>
      <c r="M1142" s="564">
        <f>IF(ISERROR(VLOOKUP($B1142,ESTR_PREC!$A$1:$M$6000,6,FALSE))=TRUE,0,VLOOKUP($B1142,ESTR_PREC!$A$1:$M$6000,6,FALSE))</f>
        <v>0</v>
      </c>
      <c r="N1142" s="225"/>
      <c r="O1142" s="560">
        <f t="shared" si="38"/>
        <v>0</v>
      </c>
      <c r="Q1142" s="225"/>
      <c r="R1142" s="499"/>
      <c r="S1142" s="225"/>
      <c r="T1142" s="225"/>
      <c r="U1142" s="265"/>
      <c r="V1142" s="225"/>
      <c r="W1142" s="225"/>
      <c r="X1142" s="499"/>
    </row>
    <row r="1143" spans="2:24" ht="25.5">
      <c r="B1143" s="127" t="s">
        <v>2467</v>
      </c>
      <c r="C1143" s="127" t="s">
        <v>4626</v>
      </c>
      <c r="D1143" s="127"/>
      <c r="E1143" s="127"/>
      <c r="F1143" s="127"/>
      <c r="G1143" s="127"/>
      <c r="H1143" s="127"/>
      <c r="I1143" s="127"/>
      <c r="J1143" s="127"/>
      <c r="K1143" s="304" t="s">
        <v>2468</v>
      </c>
      <c r="L1143" s="125" t="s">
        <v>3218</v>
      </c>
      <c r="M1143" s="564">
        <f>IF(ISERROR(VLOOKUP($B1143,ESTR_PREC!$A$1:$M$6000,6,FALSE))=TRUE,0,VLOOKUP($B1143,ESTR_PREC!$A$1:$M$6000,6,FALSE))</f>
        <v>0</v>
      </c>
      <c r="N1143" s="225"/>
      <c r="O1143" s="560">
        <f t="shared" si="38"/>
        <v>0</v>
      </c>
      <c r="Q1143" s="225"/>
      <c r="R1143" s="499"/>
      <c r="S1143" s="225"/>
      <c r="T1143" s="225"/>
      <c r="U1143" s="265"/>
      <c r="V1143" s="225"/>
      <c r="W1143" s="225"/>
      <c r="X1143" s="499"/>
    </row>
    <row r="1144" spans="2:24" ht="38.25">
      <c r="B1144" s="127" t="s">
        <v>2469</v>
      </c>
      <c r="C1144" s="127" t="s">
        <v>4627</v>
      </c>
      <c r="D1144" s="127"/>
      <c r="E1144" s="127"/>
      <c r="F1144" s="127"/>
      <c r="G1144" s="127"/>
      <c r="H1144" s="127"/>
      <c r="I1144" s="127"/>
      <c r="J1144" s="127"/>
      <c r="K1144" s="304" t="s">
        <v>2470</v>
      </c>
      <c r="L1144" s="125" t="s">
        <v>3218</v>
      </c>
      <c r="M1144" s="564">
        <f>IF(ISERROR(VLOOKUP($B1144,ESTR_PREC!$A$1:$M$6000,6,FALSE))=TRUE,0,VLOOKUP($B1144,ESTR_PREC!$A$1:$M$6000,6,FALSE))</f>
        <v>0</v>
      </c>
      <c r="N1144" s="225"/>
      <c r="O1144" s="560">
        <f t="shared" si="38"/>
        <v>0</v>
      </c>
      <c r="Q1144" s="225"/>
      <c r="R1144" s="499"/>
      <c r="S1144" s="225"/>
      <c r="T1144" s="225"/>
      <c r="U1144" s="265"/>
      <c r="V1144" s="225"/>
      <c r="W1144" s="225"/>
      <c r="X1144" s="499"/>
    </row>
    <row r="1145" spans="2:24" ht="25.5">
      <c r="B1145" s="127" t="s">
        <v>2471</v>
      </c>
      <c r="C1145" s="127" t="s">
        <v>4628</v>
      </c>
      <c r="D1145" s="127"/>
      <c r="E1145" s="127"/>
      <c r="F1145" s="127"/>
      <c r="G1145" s="127"/>
      <c r="H1145" s="127"/>
      <c r="I1145" s="127"/>
      <c r="J1145" s="127"/>
      <c r="K1145" s="304" t="s">
        <v>2472</v>
      </c>
      <c r="L1145" s="125" t="s">
        <v>3218</v>
      </c>
      <c r="M1145" s="564">
        <f>IF(ISERROR(VLOOKUP($B1145,ESTR_PREC!$A$1:$M$6000,6,FALSE))=TRUE,0,VLOOKUP($B1145,ESTR_PREC!$A$1:$M$6000,6,FALSE))</f>
        <v>0</v>
      </c>
      <c r="N1145" s="225"/>
      <c r="O1145" s="560">
        <f t="shared" si="38"/>
        <v>0</v>
      </c>
      <c r="Q1145" s="225"/>
      <c r="R1145" s="499"/>
      <c r="S1145" s="225"/>
      <c r="T1145" s="225"/>
      <c r="U1145" s="265"/>
      <c r="V1145" s="225"/>
      <c r="W1145" s="225"/>
      <c r="X1145" s="499"/>
    </row>
    <row r="1146" spans="2:24" ht="25.5">
      <c r="B1146" s="127" t="s">
        <v>2473</v>
      </c>
      <c r="C1146" s="127" t="s">
        <v>4629</v>
      </c>
      <c r="D1146" s="127"/>
      <c r="E1146" s="127"/>
      <c r="F1146" s="127"/>
      <c r="G1146" s="127"/>
      <c r="H1146" s="127"/>
      <c r="I1146" s="127"/>
      <c r="J1146" s="127"/>
      <c r="K1146" s="304" t="s">
        <v>4023</v>
      </c>
      <c r="L1146" s="125" t="s">
        <v>3218</v>
      </c>
      <c r="M1146" s="564">
        <f>IF(ISERROR(VLOOKUP($B1146,ESTR_PREC!$A$1:$M$6000,6,FALSE))=TRUE,0,VLOOKUP($B1146,ESTR_PREC!$A$1:$M$6000,6,FALSE))</f>
        <v>0</v>
      </c>
      <c r="N1146" s="225"/>
      <c r="O1146" s="560">
        <f t="shared" si="38"/>
        <v>0</v>
      </c>
      <c r="Q1146" s="225"/>
      <c r="R1146" s="499"/>
      <c r="S1146" s="225"/>
      <c r="T1146" s="225"/>
      <c r="U1146" s="265"/>
      <c r="V1146" s="225"/>
      <c r="W1146" s="225"/>
      <c r="X1146" s="499"/>
    </row>
    <row r="1147" spans="2:24" ht="25.5" hidden="1" customHeight="1">
      <c r="B1147" s="879" t="s">
        <v>2475</v>
      </c>
      <c r="C1147" s="879" t="s">
        <v>4630</v>
      </c>
      <c r="D1147" s="879"/>
      <c r="E1147" s="879"/>
      <c r="F1147" s="879"/>
      <c r="G1147" s="879"/>
      <c r="H1147" s="879"/>
      <c r="I1147" s="879"/>
      <c r="J1147" s="879"/>
      <c r="K1147" s="887" t="s">
        <v>2476</v>
      </c>
      <c r="L1147" s="882" t="s">
        <v>3218</v>
      </c>
      <c r="M1147" s="815"/>
      <c r="N1147" s="343"/>
      <c r="O1147" s="815"/>
      <c r="Q1147" s="343"/>
      <c r="R1147" s="499"/>
      <c r="S1147" s="815"/>
      <c r="T1147" s="815"/>
      <c r="U1147" s="265"/>
      <c r="V1147" s="815"/>
      <c r="W1147" s="815"/>
      <c r="X1147" s="499"/>
    </row>
    <row r="1148" spans="2:24" ht="25.5">
      <c r="B1148" s="127" t="s">
        <v>2477</v>
      </c>
      <c r="C1148" s="127" t="s">
        <v>4631</v>
      </c>
      <c r="D1148" s="127"/>
      <c r="E1148" s="127"/>
      <c r="F1148" s="127"/>
      <c r="G1148" s="127"/>
      <c r="H1148" s="127"/>
      <c r="I1148" s="127"/>
      <c r="J1148" s="127"/>
      <c r="K1148" s="304" t="s">
        <v>2478</v>
      </c>
      <c r="L1148" s="125" t="s">
        <v>3218</v>
      </c>
      <c r="M1148" s="564">
        <f>IF(ISERROR(VLOOKUP($B1148,ESTR_PREC!$A$1:$M$6000,6,FALSE))=TRUE,0,VLOOKUP($B1148,ESTR_PREC!$A$1:$M$6000,6,FALSE))</f>
        <v>0</v>
      </c>
      <c r="N1148" s="225"/>
      <c r="O1148" s="560">
        <f>+N1148-M1148</f>
        <v>0</v>
      </c>
      <c r="Q1148" s="225"/>
      <c r="R1148" s="499"/>
      <c r="S1148" s="225"/>
      <c r="T1148" s="225"/>
      <c r="U1148" s="265"/>
      <c r="V1148" s="225"/>
      <c r="W1148" s="225"/>
      <c r="X1148" s="499"/>
    </row>
    <row r="1149" spans="2:24" ht="25.5">
      <c r="B1149" s="127" t="s">
        <v>2479</v>
      </c>
      <c r="C1149" s="127" t="s">
        <v>4632</v>
      </c>
      <c r="D1149" s="127"/>
      <c r="E1149" s="127"/>
      <c r="F1149" s="127"/>
      <c r="G1149" s="127"/>
      <c r="H1149" s="127"/>
      <c r="I1149" s="127"/>
      <c r="J1149" s="127"/>
      <c r="K1149" s="304" t="s">
        <v>2480</v>
      </c>
      <c r="L1149" s="125" t="s">
        <v>3218</v>
      </c>
      <c r="M1149" s="564">
        <f>IF(ISERROR(VLOOKUP($B1149,ESTR_PREC!$A$1:$M$6000,6,FALSE))=TRUE,0,VLOOKUP($B1149,ESTR_PREC!$A$1:$M$6000,6,FALSE))</f>
        <v>0</v>
      </c>
      <c r="N1149" s="225"/>
      <c r="O1149" s="560">
        <f>+N1149-M1149</f>
        <v>0</v>
      </c>
      <c r="Q1149" s="225"/>
      <c r="R1149" s="499"/>
      <c r="S1149" s="225"/>
      <c r="T1149" s="225"/>
      <c r="U1149" s="265"/>
      <c r="V1149" s="225"/>
      <c r="W1149" s="225"/>
      <c r="X1149" s="499"/>
    </row>
    <row r="1150" spans="2:24" ht="25.5" hidden="1" customHeight="1">
      <c r="B1150" s="879" t="s">
        <v>2481</v>
      </c>
      <c r="C1150" s="879" t="s">
        <v>4633</v>
      </c>
      <c r="D1150" s="879"/>
      <c r="E1150" s="879"/>
      <c r="F1150" s="879"/>
      <c r="G1150" s="879"/>
      <c r="H1150" s="879"/>
      <c r="I1150" s="879"/>
      <c r="J1150" s="879"/>
      <c r="K1150" s="887" t="s">
        <v>2482</v>
      </c>
      <c r="L1150" s="882" t="s">
        <v>3218</v>
      </c>
      <c r="M1150" s="815"/>
      <c r="N1150" s="343"/>
      <c r="O1150" s="815"/>
      <c r="Q1150" s="343"/>
      <c r="R1150" s="499"/>
      <c r="S1150" s="815"/>
      <c r="T1150" s="815"/>
      <c r="U1150" s="265"/>
      <c r="V1150" s="815"/>
      <c r="W1150" s="815"/>
      <c r="X1150" s="499"/>
    </row>
    <row r="1151" spans="2:24" ht="25.5">
      <c r="B1151" s="127" t="s">
        <v>2483</v>
      </c>
      <c r="C1151" s="127" t="s">
        <v>4634</v>
      </c>
      <c r="D1151" s="127"/>
      <c r="E1151" s="127"/>
      <c r="F1151" s="127"/>
      <c r="G1151" s="127"/>
      <c r="H1151" s="127"/>
      <c r="I1151" s="127"/>
      <c r="J1151" s="127"/>
      <c r="K1151" s="304" t="s">
        <v>2484</v>
      </c>
      <c r="L1151" s="125" t="s">
        <v>3218</v>
      </c>
      <c r="M1151" s="564">
        <f>IF(ISERROR(VLOOKUP($B1151,ESTR_PREC!$A$1:$M$6000,6,FALSE))=TRUE,0,VLOOKUP($B1151,ESTR_PREC!$A$1:$M$6000,6,FALSE))</f>
        <v>0</v>
      </c>
      <c r="N1151" s="225"/>
      <c r="O1151" s="560">
        <f>+N1151-M1151</f>
        <v>0</v>
      </c>
      <c r="Q1151" s="225"/>
      <c r="R1151" s="499"/>
      <c r="S1151" s="225"/>
      <c r="T1151" s="225"/>
      <c r="U1151" s="265"/>
      <c r="V1151" s="225"/>
      <c r="W1151" s="225"/>
      <c r="X1151" s="499"/>
    </row>
    <row r="1152" spans="2:24" hidden="1">
      <c r="B1152" s="879" t="s">
        <v>2485</v>
      </c>
      <c r="C1152" s="879" t="s">
        <v>4635</v>
      </c>
      <c r="D1152" s="879"/>
      <c r="E1152" s="879"/>
      <c r="F1152" s="879"/>
      <c r="G1152" s="879"/>
      <c r="H1152" s="879"/>
      <c r="I1152" s="879"/>
      <c r="J1152" s="879"/>
      <c r="K1152" s="887" t="s">
        <v>2487</v>
      </c>
      <c r="L1152" s="882" t="s">
        <v>3218</v>
      </c>
      <c r="M1152" s="815"/>
      <c r="N1152" s="343"/>
      <c r="O1152" s="815"/>
      <c r="Q1152" s="343"/>
      <c r="R1152" s="499"/>
      <c r="S1152" s="815"/>
      <c r="T1152" s="815"/>
      <c r="U1152" s="265"/>
      <c r="V1152" s="815"/>
      <c r="W1152" s="815"/>
      <c r="X1152" s="499"/>
    </row>
    <row r="1153" spans="2:24" hidden="1">
      <c r="B1153" s="879" t="s">
        <v>2488</v>
      </c>
      <c r="C1153" s="879" t="s">
        <v>4636</v>
      </c>
      <c r="D1153" s="879"/>
      <c r="E1153" s="879"/>
      <c r="F1153" s="879"/>
      <c r="G1153" s="879"/>
      <c r="H1153" s="879"/>
      <c r="I1153" s="879"/>
      <c r="J1153" s="879"/>
      <c r="K1153" s="887" t="s">
        <v>2489</v>
      </c>
      <c r="L1153" s="882" t="s">
        <v>3218</v>
      </c>
      <c r="M1153" s="815"/>
      <c r="N1153" s="343"/>
      <c r="O1153" s="815"/>
      <c r="Q1153" s="343"/>
      <c r="R1153" s="499"/>
      <c r="S1153" s="815"/>
      <c r="T1153" s="815"/>
      <c r="U1153" s="265"/>
      <c r="V1153" s="815"/>
      <c r="W1153" s="815"/>
      <c r="X1153" s="499"/>
    </row>
    <row r="1154" spans="2:24" hidden="1">
      <c r="B1154" s="906" t="s">
        <v>2490</v>
      </c>
      <c r="C1154" s="907" t="s">
        <v>4024</v>
      </c>
      <c r="D1154" s="907"/>
      <c r="E1154" s="907"/>
      <c r="F1154" s="907"/>
      <c r="G1154" s="907"/>
      <c r="H1154" s="907"/>
      <c r="I1154" s="907"/>
      <c r="J1154" s="907"/>
      <c r="K1154" s="908" t="s">
        <v>2491</v>
      </c>
      <c r="L1154" s="911" t="s">
        <v>3218</v>
      </c>
      <c r="M1154" s="815"/>
      <c r="N1154" s="343"/>
      <c r="O1154" s="815"/>
      <c r="Q1154" s="343"/>
      <c r="R1154" s="499"/>
      <c r="S1154" s="815"/>
      <c r="T1154" s="815"/>
      <c r="U1154" s="265"/>
      <c r="V1154" s="815"/>
      <c r="W1154" s="815"/>
      <c r="X1154" s="499"/>
    </row>
    <row r="1155" spans="2:24" hidden="1">
      <c r="B1155" s="879" t="s">
        <v>2492</v>
      </c>
      <c r="C1155" s="879" t="s">
        <v>4637</v>
      </c>
      <c r="D1155" s="879"/>
      <c r="E1155" s="879"/>
      <c r="F1155" s="879"/>
      <c r="G1155" s="879"/>
      <c r="H1155" s="879"/>
      <c r="I1155" s="879"/>
      <c r="J1155" s="879"/>
      <c r="K1155" s="887" t="s">
        <v>2493</v>
      </c>
      <c r="L1155" s="882" t="s">
        <v>3218</v>
      </c>
      <c r="M1155" s="815"/>
      <c r="N1155" s="343"/>
      <c r="O1155" s="815"/>
      <c r="Q1155" s="343"/>
      <c r="R1155" s="499"/>
      <c r="S1155" s="815"/>
      <c r="T1155" s="815"/>
      <c r="U1155" s="265"/>
      <c r="V1155" s="815"/>
      <c r="W1155" s="815"/>
      <c r="X1155" s="499"/>
    </row>
    <row r="1156" spans="2:24" ht="25.5" hidden="1">
      <c r="B1156" s="879" t="s">
        <v>2494</v>
      </c>
      <c r="C1156" s="879" t="s">
        <v>4638</v>
      </c>
      <c r="D1156" s="879"/>
      <c r="E1156" s="879"/>
      <c r="F1156" s="879"/>
      <c r="G1156" s="879"/>
      <c r="H1156" s="879"/>
      <c r="I1156" s="879"/>
      <c r="J1156" s="879"/>
      <c r="K1156" s="887" t="s">
        <v>4639</v>
      </c>
      <c r="L1156" s="882" t="s">
        <v>3218</v>
      </c>
      <c r="M1156" s="815"/>
      <c r="N1156" s="343"/>
      <c r="O1156" s="815"/>
      <c r="Q1156" s="343"/>
      <c r="R1156" s="499"/>
      <c r="S1156" s="815"/>
      <c r="T1156" s="815"/>
      <c r="U1156" s="265"/>
      <c r="V1156" s="815"/>
      <c r="W1156" s="815"/>
      <c r="X1156" s="499"/>
    </row>
    <row r="1157" spans="2:24" ht="25.5" hidden="1">
      <c r="B1157" s="879" t="s">
        <v>2496</v>
      </c>
      <c r="C1157" s="879" t="s">
        <v>4640</v>
      </c>
      <c r="D1157" s="879"/>
      <c r="E1157" s="879"/>
      <c r="F1157" s="879"/>
      <c r="G1157" s="879"/>
      <c r="H1157" s="879"/>
      <c r="I1157" s="879"/>
      <c r="J1157" s="879"/>
      <c r="K1157" s="887" t="s">
        <v>2497</v>
      </c>
      <c r="L1157" s="882" t="s">
        <v>3218</v>
      </c>
      <c r="M1157" s="815"/>
      <c r="N1157" s="343"/>
      <c r="O1157" s="815"/>
      <c r="Q1157" s="343"/>
      <c r="R1157" s="499"/>
      <c r="S1157" s="815"/>
      <c r="T1157" s="815"/>
      <c r="U1157" s="265"/>
      <c r="V1157" s="815"/>
      <c r="W1157" s="815"/>
      <c r="X1157" s="499"/>
    </row>
    <row r="1158" spans="2:24" ht="25.5" hidden="1">
      <c r="B1158" s="879" t="s">
        <v>2498</v>
      </c>
      <c r="C1158" s="879" t="s">
        <v>4641</v>
      </c>
      <c r="D1158" s="879"/>
      <c r="E1158" s="879"/>
      <c r="F1158" s="879"/>
      <c r="G1158" s="879"/>
      <c r="H1158" s="879"/>
      <c r="I1158" s="879"/>
      <c r="J1158" s="879"/>
      <c r="K1158" s="887" t="s">
        <v>4025</v>
      </c>
      <c r="L1158" s="882" t="s">
        <v>3218</v>
      </c>
      <c r="M1158" s="815"/>
      <c r="N1158" s="343"/>
      <c r="O1158" s="815"/>
      <c r="Q1158" s="343"/>
      <c r="R1158" s="499"/>
      <c r="S1158" s="815"/>
      <c r="T1158" s="815"/>
      <c r="U1158" s="265"/>
      <c r="V1158" s="815"/>
      <c r="W1158" s="815"/>
      <c r="X1158" s="499"/>
    </row>
    <row r="1159" spans="2:24" ht="25.5" hidden="1" customHeight="1">
      <c r="B1159" s="879" t="s">
        <v>2500</v>
      </c>
      <c r="C1159" s="879" t="s">
        <v>4642</v>
      </c>
      <c r="D1159" s="879"/>
      <c r="E1159" s="879"/>
      <c r="F1159" s="879"/>
      <c r="G1159" s="879"/>
      <c r="H1159" s="879"/>
      <c r="I1159" s="879"/>
      <c r="J1159" s="879"/>
      <c r="K1159" s="887" t="s">
        <v>2501</v>
      </c>
      <c r="L1159" s="882" t="s">
        <v>3218</v>
      </c>
      <c r="M1159" s="815"/>
      <c r="N1159" s="343"/>
      <c r="O1159" s="815"/>
      <c r="Q1159" s="343"/>
      <c r="R1159" s="499"/>
      <c r="S1159" s="815"/>
      <c r="T1159" s="815"/>
      <c r="U1159" s="265"/>
      <c r="V1159" s="815"/>
      <c r="W1159" s="815"/>
      <c r="X1159" s="499"/>
    </row>
    <row r="1160" spans="2:24" hidden="1">
      <c r="B1160" s="879" t="s">
        <v>2502</v>
      </c>
      <c r="C1160" s="879" t="s">
        <v>4643</v>
      </c>
      <c r="D1160" s="879"/>
      <c r="E1160" s="879"/>
      <c r="F1160" s="879"/>
      <c r="G1160" s="879"/>
      <c r="H1160" s="879"/>
      <c r="I1160" s="879"/>
      <c r="J1160" s="879"/>
      <c r="K1160" s="887" t="s">
        <v>2503</v>
      </c>
      <c r="L1160" s="882" t="s">
        <v>3218</v>
      </c>
      <c r="M1160" s="815"/>
      <c r="N1160" s="343"/>
      <c r="O1160" s="815"/>
      <c r="Q1160" s="343"/>
      <c r="R1160" s="499"/>
      <c r="S1160" s="815"/>
      <c r="T1160" s="815"/>
      <c r="U1160" s="265"/>
      <c r="V1160" s="815"/>
      <c r="W1160" s="815"/>
      <c r="X1160" s="499"/>
    </row>
    <row r="1161" spans="2:24" ht="25.5" hidden="1">
      <c r="B1161" s="879" t="s">
        <v>2504</v>
      </c>
      <c r="C1161" s="879" t="s">
        <v>4644</v>
      </c>
      <c r="D1161" s="879"/>
      <c r="E1161" s="879"/>
      <c r="F1161" s="879"/>
      <c r="G1161" s="879"/>
      <c r="H1161" s="879"/>
      <c r="I1161" s="879"/>
      <c r="J1161" s="879"/>
      <c r="K1161" s="887" t="s">
        <v>2505</v>
      </c>
      <c r="L1161" s="882" t="s">
        <v>3218</v>
      </c>
      <c r="M1161" s="815"/>
      <c r="N1161" s="343"/>
      <c r="O1161" s="815"/>
      <c r="Q1161" s="343"/>
      <c r="R1161" s="499"/>
      <c r="S1161" s="815"/>
      <c r="T1161" s="815"/>
      <c r="U1161" s="265"/>
      <c r="V1161" s="815"/>
      <c r="W1161" s="815"/>
      <c r="X1161" s="499"/>
    </row>
    <row r="1162" spans="2:24" ht="25.5" hidden="1" customHeight="1">
      <c r="B1162" s="879" t="s">
        <v>2506</v>
      </c>
      <c r="C1162" s="879" t="s">
        <v>4645</v>
      </c>
      <c r="D1162" s="879"/>
      <c r="E1162" s="879"/>
      <c r="F1162" s="879"/>
      <c r="G1162" s="879"/>
      <c r="H1162" s="879"/>
      <c r="I1162" s="879"/>
      <c r="J1162" s="879"/>
      <c r="K1162" s="887" t="s">
        <v>2507</v>
      </c>
      <c r="L1162" s="882" t="s">
        <v>3218</v>
      </c>
      <c r="M1162" s="815"/>
      <c r="N1162" s="343"/>
      <c r="O1162" s="815"/>
      <c r="Q1162" s="343"/>
      <c r="R1162" s="499"/>
      <c r="S1162" s="815"/>
      <c r="T1162" s="815"/>
      <c r="U1162" s="265"/>
      <c r="V1162" s="815"/>
      <c r="W1162" s="815"/>
      <c r="X1162" s="499"/>
    </row>
    <row r="1163" spans="2:24" ht="25.5" hidden="1">
      <c r="B1163" s="879" t="s">
        <v>2508</v>
      </c>
      <c r="C1163" s="879" t="s">
        <v>4646</v>
      </c>
      <c r="D1163" s="879"/>
      <c r="E1163" s="879"/>
      <c r="F1163" s="879"/>
      <c r="G1163" s="879"/>
      <c r="H1163" s="879"/>
      <c r="I1163" s="879"/>
      <c r="J1163" s="879"/>
      <c r="K1163" s="887" t="s">
        <v>2509</v>
      </c>
      <c r="L1163" s="882" t="s">
        <v>3218</v>
      </c>
      <c r="M1163" s="815"/>
      <c r="N1163" s="343"/>
      <c r="O1163" s="815"/>
      <c r="Q1163" s="343"/>
      <c r="R1163" s="499"/>
      <c r="S1163" s="815"/>
      <c r="T1163" s="815"/>
      <c r="U1163" s="265"/>
      <c r="V1163" s="815"/>
      <c r="W1163" s="815"/>
      <c r="X1163" s="499"/>
    </row>
    <row r="1164" spans="2:24" ht="25.5">
      <c r="B1164" s="127" t="s">
        <v>2510</v>
      </c>
      <c r="C1164" s="127" t="s">
        <v>4026</v>
      </c>
      <c r="D1164" s="127"/>
      <c r="E1164" s="127"/>
      <c r="F1164" s="127"/>
      <c r="G1164" s="127"/>
      <c r="H1164" s="127"/>
      <c r="I1164" s="127"/>
      <c r="J1164" s="127"/>
      <c r="K1164" s="23" t="s">
        <v>2512</v>
      </c>
      <c r="L1164" s="125" t="s">
        <v>3218</v>
      </c>
      <c r="M1164" s="564">
        <f>IF(ISERROR(VLOOKUP($B1164,ESTR_PREC!$A$1:$M$6000,6,FALSE))=TRUE,0,VLOOKUP($B1164,ESTR_PREC!$A$1:$M$6000,6,FALSE))</f>
        <v>0</v>
      </c>
      <c r="N1164" s="225"/>
      <c r="O1164" s="560">
        <f t="shared" ref="O1164:O1169" si="39">+N1164-M1164</f>
        <v>0</v>
      </c>
      <c r="Q1164" s="225">
        <v>1117</v>
      </c>
      <c r="R1164" s="499"/>
      <c r="S1164" s="225"/>
      <c r="T1164" s="225"/>
      <c r="U1164" s="265"/>
      <c r="V1164" s="225"/>
      <c r="W1164" s="225"/>
      <c r="X1164" s="499"/>
    </row>
    <row r="1165" spans="2:24" ht="25.5">
      <c r="B1165" s="127" t="s">
        <v>2513</v>
      </c>
      <c r="C1165" s="127" t="s">
        <v>4027</v>
      </c>
      <c r="D1165" s="127"/>
      <c r="E1165" s="127"/>
      <c r="F1165" s="127"/>
      <c r="G1165" s="127"/>
      <c r="H1165" s="127"/>
      <c r="I1165" s="127"/>
      <c r="J1165" s="127"/>
      <c r="K1165" s="23" t="s">
        <v>2514</v>
      </c>
      <c r="L1165" s="125" t="s">
        <v>3218</v>
      </c>
      <c r="M1165" s="564">
        <f>IF(ISERROR(VLOOKUP($B1165,ESTR_PREC!$A$1:$M$6000,6,FALSE))=TRUE,0,VLOOKUP($B1165,ESTR_PREC!$A$1:$M$6000,6,FALSE))</f>
        <v>0</v>
      </c>
      <c r="N1165" s="225"/>
      <c r="O1165" s="560">
        <f t="shared" si="39"/>
        <v>0</v>
      </c>
      <c r="Q1165" s="225">
        <v>58</v>
      </c>
      <c r="R1165" s="499"/>
      <c r="S1165" s="225"/>
      <c r="T1165" s="225"/>
      <c r="U1165" s="265"/>
      <c r="V1165" s="225"/>
      <c r="W1165" s="225"/>
      <c r="X1165" s="499"/>
    </row>
    <row r="1166" spans="2:24" ht="25.5">
      <c r="B1166" s="127" t="s">
        <v>2515</v>
      </c>
      <c r="C1166" s="127" t="s">
        <v>4028</v>
      </c>
      <c r="D1166" s="127"/>
      <c r="E1166" s="127"/>
      <c r="F1166" s="127"/>
      <c r="G1166" s="127"/>
      <c r="H1166" s="127"/>
      <c r="I1166" s="127"/>
      <c r="J1166" s="127"/>
      <c r="K1166" s="23" t="s">
        <v>2516</v>
      </c>
      <c r="L1166" s="125" t="s">
        <v>3218</v>
      </c>
      <c r="M1166" s="564">
        <f>IF(ISERROR(VLOOKUP($B1166,ESTR_PREC!$A$1:$M$6000,6,FALSE))=TRUE,0,VLOOKUP($B1166,ESTR_PREC!$A$1:$M$6000,6,FALSE))</f>
        <v>0</v>
      </c>
      <c r="N1166" s="225"/>
      <c r="O1166" s="560">
        <f t="shared" si="39"/>
        <v>0</v>
      </c>
      <c r="Q1166" s="225">
        <v>259</v>
      </c>
      <c r="R1166" s="499"/>
      <c r="S1166" s="225"/>
      <c r="T1166" s="225"/>
      <c r="U1166" s="265"/>
      <c r="V1166" s="225"/>
      <c r="W1166" s="225"/>
      <c r="X1166" s="499"/>
    </row>
    <row r="1167" spans="2:24" ht="25.5">
      <c r="B1167" s="127" t="s">
        <v>2517</v>
      </c>
      <c r="C1167" s="127" t="s">
        <v>4029</v>
      </c>
      <c r="D1167" s="127"/>
      <c r="E1167" s="127"/>
      <c r="F1167" s="127"/>
      <c r="G1167" s="127"/>
      <c r="H1167" s="127"/>
      <c r="I1167" s="127"/>
      <c r="J1167" s="127"/>
      <c r="K1167" s="23" t="s">
        <v>2518</v>
      </c>
      <c r="L1167" s="125" t="s">
        <v>3218</v>
      </c>
      <c r="M1167" s="564">
        <f>IF(ISERROR(VLOOKUP($B1167,ESTR_PREC!$A$1:$M$6000,6,FALSE))=TRUE,0,VLOOKUP($B1167,ESTR_PREC!$A$1:$M$6000,6,FALSE))</f>
        <v>0</v>
      </c>
      <c r="N1167" s="225"/>
      <c r="O1167" s="560">
        <f t="shared" si="39"/>
        <v>0</v>
      </c>
      <c r="Q1167" s="225">
        <v>105</v>
      </c>
      <c r="R1167" s="499"/>
      <c r="S1167" s="225"/>
      <c r="T1167" s="225"/>
      <c r="U1167" s="265"/>
      <c r="V1167" s="225"/>
      <c r="W1167" s="225"/>
      <c r="X1167" s="499"/>
    </row>
    <row r="1168" spans="2:24" ht="25.5">
      <c r="B1168" s="127" t="s">
        <v>2519</v>
      </c>
      <c r="C1168" s="127" t="s">
        <v>4030</v>
      </c>
      <c r="D1168" s="127"/>
      <c r="E1168" s="127"/>
      <c r="F1168" s="127"/>
      <c r="G1168" s="127"/>
      <c r="H1168" s="127"/>
      <c r="I1168" s="127"/>
      <c r="J1168" s="127"/>
      <c r="K1168" s="23" t="s">
        <v>2520</v>
      </c>
      <c r="L1168" s="125" t="s">
        <v>3218</v>
      </c>
      <c r="M1168" s="564">
        <f>IF(ISERROR(VLOOKUP($B1168,ESTR_PREC!$A$1:$M$6000,6,FALSE))=TRUE,0,VLOOKUP($B1168,ESTR_PREC!$A$1:$M$6000,6,FALSE))</f>
        <v>0</v>
      </c>
      <c r="N1168" s="225"/>
      <c r="O1168" s="560">
        <f t="shared" si="39"/>
        <v>0</v>
      </c>
      <c r="Q1168" s="225">
        <v>0</v>
      </c>
      <c r="R1168" s="499"/>
      <c r="S1168" s="225"/>
      <c r="T1168" s="225"/>
      <c r="U1168" s="265"/>
      <c r="V1168" s="225"/>
      <c r="W1168" s="225"/>
      <c r="X1168" s="499"/>
    </row>
    <row r="1169" spans="2:24" ht="25.5">
      <c r="B1169" s="127" t="s">
        <v>2521</v>
      </c>
      <c r="C1169" s="127" t="s">
        <v>4031</v>
      </c>
      <c r="D1169" s="127"/>
      <c r="E1169" s="127"/>
      <c r="F1169" s="127"/>
      <c r="G1169" s="127"/>
      <c r="H1169" s="127"/>
      <c r="I1169" s="127"/>
      <c r="J1169" s="127"/>
      <c r="K1169" s="23" t="s">
        <v>4032</v>
      </c>
      <c r="L1169" s="125" t="s">
        <v>3218</v>
      </c>
      <c r="M1169" s="564">
        <f>IF(ISERROR(VLOOKUP($B1169,ESTR_PREC!$A$1:$M$6000,6,FALSE))=TRUE,0,VLOOKUP($B1169,ESTR_PREC!$A$1:$M$6000,6,FALSE))</f>
        <v>0</v>
      </c>
      <c r="N1169" s="225"/>
      <c r="O1169" s="560">
        <f t="shared" si="39"/>
        <v>0</v>
      </c>
      <c r="Q1169" s="225">
        <v>33</v>
      </c>
      <c r="R1169" s="499"/>
      <c r="S1169" s="225"/>
      <c r="T1169" s="225"/>
      <c r="U1169" s="265"/>
      <c r="V1169" s="225"/>
      <c r="W1169" s="225"/>
      <c r="X1169" s="499"/>
    </row>
    <row r="1170" spans="2:24" ht="25.5" hidden="1" customHeight="1">
      <c r="B1170" s="879" t="s">
        <v>2523</v>
      </c>
      <c r="C1170" s="879" t="s">
        <v>4033</v>
      </c>
      <c r="D1170" s="879"/>
      <c r="E1170" s="879"/>
      <c r="F1170" s="879"/>
      <c r="G1170" s="879"/>
      <c r="H1170" s="879"/>
      <c r="I1170" s="879"/>
      <c r="J1170" s="879"/>
      <c r="K1170" s="905" t="s">
        <v>2524</v>
      </c>
      <c r="L1170" s="882" t="s">
        <v>3218</v>
      </c>
      <c r="M1170" s="815"/>
      <c r="N1170" s="343"/>
      <c r="O1170" s="815"/>
      <c r="Q1170" s="343"/>
      <c r="R1170" s="499"/>
      <c r="S1170" s="815"/>
      <c r="T1170" s="815"/>
      <c r="U1170" s="265"/>
      <c r="V1170" s="815"/>
      <c r="W1170" s="815"/>
      <c r="X1170" s="499"/>
    </row>
    <row r="1171" spans="2:24" ht="25.5">
      <c r="B1171" s="127" t="s">
        <v>2525</v>
      </c>
      <c r="C1171" s="127" t="s">
        <v>4034</v>
      </c>
      <c r="D1171" s="127"/>
      <c r="E1171" s="127"/>
      <c r="F1171" s="127"/>
      <c r="G1171" s="127"/>
      <c r="H1171" s="127"/>
      <c r="I1171" s="127"/>
      <c r="J1171" s="127"/>
      <c r="K1171" s="23" t="s">
        <v>2526</v>
      </c>
      <c r="L1171" s="125" t="s">
        <v>3218</v>
      </c>
      <c r="M1171" s="564">
        <f>IF(ISERROR(VLOOKUP($B1171,ESTR_PREC!$A$1:$M$6000,6,FALSE))=TRUE,0,VLOOKUP($B1171,ESTR_PREC!$A$1:$M$6000,6,FALSE))</f>
        <v>0</v>
      </c>
      <c r="N1171" s="225"/>
      <c r="O1171" s="560">
        <f>+N1171-M1171</f>
        <v>0</v>
      </c>
      <c r="Q1171" s="225">
        <v>432</v>
      </c>
      <c r="R1171" s="499"/>
      <c r="S1171" s="225"/>
      <c r="T1171" s="225"/>
      <c r="U1171" s="265"/>
      <c r="V1171" s="225"/>
      <c r="W1171" s="225"/>
      <c r="X1171" s="499"/>
    </row>
    <row r="1172" spans="2:24" ht="25.5">
      <c r="B1172" s="127" t="s">
        <v>2527</v>
      </c>
      <c r="C1172" s="127" t="s">
        <v>4035</v>
      </c>
      <c r="D1172" s="127"/>
      <c r="E1172" s="127"/>
      <c r="F1172" s="127"/>
      <c r="G1172" s="127"/>
      <c r="H1172" s="127"/>
      <c r="I1172" s="127"/>
      <c r="J1172" s="127"/>
      <c r="K1172" s="23" t="s">
        <v>2528</v>
      </c>
      <c r="L1172" s="125" t="s">
        <v>3218</v>
      </c>
      <c r="M1172" s="564">
        <f>IF(ISERROR(VLOOKUP($B1172,ESTR_PREC!$A$1:$M$6000,6,FALSE))=TRUE,0,VLOOKUP($B1172,ESTR_PREC!$A$1:$M$6000,6,FALSE))</f>
        <v>0</v>
      </c>
      <c r="N1172" s="225"/>
      <c r="O1172" s="560">
        <f>+N1172-M1172</f>
        <v>0</v>
      </c>
      <c r="Q1172" s="225"/>
      <c r="R1172" s="499"/>
      <c r="S1172" s="225"/>
      <c r="T1172" s="225"/>
      <c r="U1172" s="265"/>
      <c r="V1172" s="225"/>
      <c r="W1172" s="225"/>
      <c r="X1172" s="499"/>
    </row>
    <row r="1173" spans="2:24" ht="25.5" hidden="1" customHeight="1">
      <c r="B1173" s="879" t="s">
        <v>2529</v>
      </c>
      <c r="C1173" s="879" t="s">
        <v>4036</v>
      </c>
      <c r="D1173" s="879"/>
      <c r="E1173" s="879"/>
      <c r="F1173" s="879"/>
      <c r="G1173" s="879"/>
      <c r="H1173" s="879"/>
      <c r="I1173" s="879"/>
      <c r="J1173" s="879"/>
      <c r="K1173" s="905" t="s">
        <v>2530</v>
      </c>
      <c r="L1173" s="882" t="s">
        <v>3218</v>
      </c>
      <c r="M1173" s="815"/>
      <c r="N1173" s="343"/>
      <c r="O1173" s="815"/>
      <c r="Q1173" s="343"/>
      <c r="R1173" s="499"/>
      <c r="S1173" s="815"/>
      <c r="T1173" s="815"/>
      <c r="U1173" s="265"/>
      <c r="V1173" s="815"/>
      <c r="W1173" s="815"/>
      <c r="X1173" s="499"/>
    </row>
    <row r="1174" spans="2:24" ht="25.5">
      <c r="B1174" s="127" t="s">
        <v>2531</v>
      </c>
      <c r="C1174" s="127" t="s">
        <v>4037</v>
      </c>
      <c r="D1174" s="127"/>
      <c r="E1174" s="127"/>
      <c r="F1174" s="127"/>
      <c r="G1174" s="127"/>
      <c r="H1174" s="127"/>
      <c r="I1174" s="127"/>
      <c r="J1174" s="127"/>
      <c r="K1174" s="23" t="s">
        <v>2532</v>
      </c>
      <c r="L1174" s="211" t="s">
        <v>3218</v>
      </c>
      <c r="M1174" s="564">
        <f>IF(ISERROR(VLOOKUP($B1174,ESTR_PREC!$A$1:$M$6000,6,FALSE))=TRUE,0,VLOOKUP($B1174,ESTR_PREC!$A$1:$M$6000,6,FALSE))</f>
        <v>0</v>
      </c>
      <c r="N1174" s="225"/>
      <c r="O1174" s="560">
        <f t="shared" ref="O1174:O1180" si="40">+N1174-M1174</f>
        <v>0</v>
      </c>
      <c r="Q1174" s="225"/>
      <c r="R1174" s="499"/>
      <c r="S1174" s="225"/>
      <c r="T1174" s="225"/>
      <c r="U1174" s="265"/>
      <c r="V1174" s="225"/>
      <c r="W1174" s="225"/>
      <c r="X1174" s="499"/>
    </row>
    <row r="1175" spans="2:24" ht="25.5">
      <c r="B1175" s="127" t="s">
        <v>2533</v>
      </c>
      <c r="C1175" s="127" t="s">
        <v>4647</v>
      </c>
      <c r="D1175" s="127"/>
      <c r="E1175" s="127"/>
      <c r="F1175" s="127"/>
      <c r="G1175" s="127"/>
      <c r="H1175" s="127"/>
      <c r="I1175" s="127"/>
      <c r="J1175" s="127"/>
      <c r="K1175" s="304" t="s">
        <v>2535</v>
      </c>
      <c r="L1175" s="125" t="s">
        <v>3218</v>
      </c>
      <c r="M1175" s="564">
        <f>IF(ISERROR(VLOOKUP($B1175,ESTR_PREC!$A$1:$M$6000,6,FALSE))=TRUE,0,VLOOKUP($B1175,ESTR_PREC!$A$1:$M$6000,6,FALSE))</f>
        <v>0</v>
      </c>
      <c r="N1175" s="225"/>
      <c r="O1175" s="560">
        <f t="shared" si="40"/>
        <v>0</v>
      </c>
      <c r="Q1175" s="225">
        <v>53</v>
      </c>
      <c r="R1175" s="499"/>
      <c r="S1175" s="225"/>
      <c r="T1175" s="225"/>
      <c r="U1175" s="265"/>
      <c r="V1175" s="225"/>
      <c r="W1175" s="225"/>
      <c r="X1175" s="499"/>
    </row>
    <row r="1176" spans="2:24" ht="25.5">
      <c r="B1176" s="127" t="s">
        <v>2536</v>
      </c>
      <c r="C1176" s="127" t="s">
        <v>4648</v>
      </c>
      <c r="D1176" s="127"/>
      <c r="E1176" s="127"/>
      <c r="F1176" s="127"/>
      <c r="G1176" s="127"/>
      <c r="H1176" s="127"/>
      <c r="I1176" s="127"/>
      <c r="J1176" s="127"/>
      <c r="K1176" s="304" t="s">
        <v>2537</v>
      </c>
      <c r="L1176" s="125" t="s">
        <v>3218</v>
      </c>
      <c r="M1176" s="564">
        <f>IF(ISERROR(VLOOKUP($B1176,ESTR_PREC!$A$1:$M$6000,6,FALSE))=TRUE,0,VLOOKUP($B1176,ESTR_PREC!$A$1:$M$6000,6,FALSE))</f>
        <v>0</v>
      </c>
      <c r="N1176" s="225"/>
      <c r="O1176" s="560">
        <f t="shared" si="40"/>
        <v>0</v>
      </c>
      <c r="Q1176" s="225">
        <v>0</v>
      </c>
      <c r="R1176" s="499"/>
      <c r="S1176" s="225"/>
      <c r="T1176" s="225"/>
      <c r="U1176" s="265"/>
      <c r="V1176" s="225"/>
      <c r="W1176" s="225"/>
      <c r="X1176" s="499"/>
    </row>
    <row r="1177" spans="2:24" ht="25.5">
      <c r="B1177" s="127" t="s">
        <v>2538</v>
      </c>
      <c r="C1177" s="127" t="s">
        <v>4649</v>
      </c>
      <c r="D1177" s="127"/>
      <c r="E1177" s="127"/>
      <c r="F1177" s="127"/>
      <c r="G1177" s="127"/>
      <c r="H1177" s="127"/>
      <c r="I1177" s="127"/>
      <c r="J1177" s="127"/>
      <c r="K1177" s="304" t="s">
        <v>2539</v>
      </c>
      <c r="L1177" s="125" t="s">
        <v>3218</v>
      </c>
      <c r="M1177" s="564">
        <f>IF(ISERROR(VLOOKUP($B1177,ESTR_PREC!$A$1:$M$6000,6,FALSE))=TRUE,0,VLOOKUP($B1177,ESTR_PREC!$A$1:$M$6000,6,FALSE))</f>
        <v>0</v>
      </c>
      <c r="N1177" s="225"/>
      <c r="O1177" s="560">
        <f t="shared" si="40"/>
        <v>0</v>
      </c>
      <c r="Q1177" s="225">
        <v>3</v>
      </c>
      <c r="R1177" s="499"/>
      <c r="S1177" s="225"/>
      <c r="T1177" s="225"/>
      <c r="U1177" s="265"/>
      <c r="V1177" s="225"/>
      <c r="W1177" s="225"/>
      <c r="X1177" s="499"/>
    </row>
    <row r="1178" spans="2:24" ht="25.5">
      <c r="B1178" s="127" t="s">
        <v>2540</v>
      </c>
      <c r="C1178" s="127" t="s">
        <v>4650</v>
      </c>
      <c r="D1178" s="127"/>
      <c r="E1178" s="127"/>
      <c r="F1178" s="127"/>
      <c r="G1178" s="127"/>
      <c r="H1178" s="127"/>
      <c r="I1178" s="127"/>
      <c r="J1178" s="127"/>
      <c r="K1178" s="304" t="s">
        <v>2541</v>
      </c>
      <c r="L1178" s="125" t="s">
        <v>3218</v>
      </c>
      <c r="M1178" s="564">
        <f>IF(ISERROR(VLOOKUP($B1178,ESTR_PREC!$A$1:$M$6000,6,FALSE))=TRUE,0,VLOOKUP($B1178,ESTR_PREC!$A$1:$M$6000,6,FALSE))</f>
        <v>0</v>
      </c>
      <c r="N1178" s="225"/>
      <c r="O1178" s="560">
        <f t="shared" si="40"/>
        <v>0</v>
      </c>
      <c r="Q1178" s="225">
        <v>4</v>
      </c>
      <c r="R1178" s="499"/>
      <c r="S1178" s="225"/>
      <c r="T1178" s="225"/>
      <c r="U1178" s="265"/>
      <c r="V1178" s="225"/>
      <c r="W1178" s="225"/>
      <c r="X1178" s="499"/>
    </row>
    <row r="1179" spans="2:24" ht="25.5">
      <c r="B1179" s="127" t="s">
        <v>2542</v>
      </c>
      <c r="C1179" s="127" t="s">
        <v>4651</v>
      </c>
      <c r="D1179" s="127"/>
      <c r="E1179" s="127"/>
      <c r="F1179" s="127"/>
      <c r="G1179" s="127"/>
      <c r="H1179" s="127"/>
      <c r="I1179" s="127"/>
      <c r="J1179" s="127"/>
      <c r="K1179" s="304" t="s">
        <v>2543</v>
      </c>
      <c r="L1179" s="125" t="s">
        <v>3218</v>
      </c>
      <c r="M1179" s="564">
        <f>IF(ISERROR(VLOOKUP($B1179,ESTR_PREC!$A$1:$M$6000,6,FALSE))=TRUE,0,VLOOKUP($B1179,ESTR_PREC!$A$1:$M$6000,6,FALSE))</f>
        <v>0</v>
      </c>
      <c r="N1179" s="225"/>
      <c r="O1179" s="560">
        <f t="shared" si="40"/>
        <v>0</v>
      </c>
      <c r="Q1179" s="225">
        <v>0</v>
      </c>
      <c r="R1179" s="499"/>
      <c r="S1179" s="225"/>
      <c r="T1179" s="225"/>
      <c r="U1179" s="265"/>
      <c r="V1179" s="225"/>
      <c r="W1179" s="225"/>
      <c r="X1179" s="499"/>
    </row>
    <row r="1180" spans="2:24" ht="25.5">
      <c r="B1180" s="127" t="s">
        <v>2544</v>
      </c>
      <c r="C1180" s="127" t="s">
        <v>4652</v>
      </c>
      <c r="D1180" s="127"/>
      <c r="E1180" s="127"/>
      <c r="F1180" s="127"/>
      <c r="G1180" s="127"/>
      <c r="H1180" s="127"/>
      <c r="I1180" s="127"/>
      <c r="J1180" s="127"/>
      <c r="K1180" s="304" t="s">
        <v>4038</v>
      </c>
      <c r="L1180" s="125" t="s">
        <v>3218</v>
      </c>
      <c r="M1180" s="564">
        <f>IF(ISERROR(VLOOKUP($B1180,ESTR_PREC!$A$1:$M$6000,6,FALSE))=TRUE,0,VLOOKUP($B1180,ESTR_PREC!$A$1:$M$6000,6,FALSE))</f>
        <v>0</v>
      </c>
      <c r="N1180" s="225"/>
      <c r="O1180" s="560">
        <f t="shared" si="40"/>
        <v>0</v>
      </c>
      <c r="Q1180" s="225">
        <v>1</v>
      </c>
      <c r="R1180" s="499"/>
      <c r="S1180" s="225"/>
      <c r="T1180" s="225"/>
      <c r="U1180" s="265"/>
      <c r="V1180" s="225"/>
      <c r="W1180" s="225"/>
      <c r="X1180" s="499"/>
    </row>
    <row r="1181" spans="2:24" ht="25.5" hidden="1" customHeight="1">
      <c r="B1181" s="879" t="s">
        <v>2546</v>
      </c>
      <c r="C1181" s="879" t="s">
        <v>4653</v>
      </c>
      <c r="D1181" s="879"/>
      <c r="E1181" s="879"/>
      <c r="F1181" s="879"/>
      <c r="G1181" s="879"/>
      <c r="H1181" s="879"/>
      <c r="I1181" s="879"/>
      <c r="J1181" s="879"/>
      <c r="K1181" s="887" t="s">
        <v>2547</v>
      </c>
      <c r="L1181" s="882" t="s">
        <v>3218</v>
      </c>
      <c r="M1181" s="815"/>
      <c r="N1181" s="343"/>
      <c r="O1181" s="815"/>
      <c r="Q1181" s="343"/>
      <c r="R1181" s="499"/>
      <c r="S1181" s="815"/>
      <c r="T1181" s="815"/>
      <c r="U1181" s="265"/>
      <c r="V1181" s="815"/>
      <c r="W1181" s="815"/>
      <c r="X1181" s="499"/>
    </row>
    <row r="1182" spans="2:24" ht="25.5">
      <c r="B1182" s="127" t="s">
        <v>2548</v>
      </c>
      <c r="C1182" s="127" t="s">
        <v>4654</v>
      </c>
      <c r="D1182" s="127"/>
      <c r="E1182" s="127"/>
      <c r="F1182" s="127"/>
      <c r="G1182" s="127"/>
      <c r="H1182" s="127"/>
      <c r="I1182" s="127"/>
      <c r="J1182" s="127"/>
      <c r="K1182" s="304" t="s">
        <v>2549</v>
      </c>
      <c r="L1182" s="125" t="s">
        <v>3218</v>
      </c>
      <c r="M1182" s="564">
        <f>IF(ISERROR(VLOOKUP($B1182,ESTR_PREC!$A$1:$M$6000,6,FALSE))=TRUE,0,VLOOKUP($B1182,ESTR_PREC!$A$1:$M$6000,6,FALSE))</f>
        <v>0</v>
      </c>
      <c r="N1182" s="225"/>
      <c r="O1182" s="560">
        <f>+N1182-M1182</f>
        <v>0</v>
      </c>
      <c r="Q1182" s="225">
        <v>17</v>
      </c>
      <c r="R1182" s="499"/>
      <c r="S1182" s="225"/>
      <c r="T1182" s="225"/>
      <c r="U1182" s="265"/>
      <c r="V1182" s="225"/>
      <c r="W1182" s="225"/>
      <c r="X1182" s="499"/>
    </row>
    <row r="1183" spans="2:24" ht="25.5">
      <c r="B1183" s="127" t="s">
        <v>2550</v>
      </c>
      <c r="C1183" s="127" t="s">
        <v>4655</v>
      </c>
      <c r="D1183" s="127"/>
      <c r="E1183" s="127"/>
      <c r="F1183" s="127"/>
      <c r="G1183" s="127"/>
      <c r="H1183" s="127"/>
      <c r="I1183" s="127"/>
      <c r="J1183" s="127"/>
      <c r="K1183" s="304" t="s">
        <v>2551</v>
      </c>
      <c r="L1183" s="125" t="s">
        <v>3218</v>
      </c>
      <c r="M1183" s="564">
        <f>IF(ISERROR(VLOOKUP($B1183,ESTR_PREC!$A$1:$M$6000,6,FALSE))=TRUE,0,VLOOKUP($B1183,ESTR_PREC!$A$1:$M$6000,6,FALSE))</f>
        <v>0</v>
      </c>
      <c r="N1183" s="225"/>
      <c r="O1183" s="560">
        <f>+N1183-M1183</f>
        <v>0</v>
      </c>
      <c r="Q1183" s="225"/>
      <c r="R1183" s="499"/>
      <c r="S1183" s="225"/>
      <c r="T1183" s="225"/>
      <c r="U1183" s="265"/>
      <c r="V1183" s="225"/>
      <c r="W1183" s="225"/>
      <c r="X1183" s="499"/>
    </row>
    <row r="1184" spans="2:24" ht="25.5" hidden="1" customHeight="1">
      <c r="B1184" s="879" t="s">
        <v>2552</v>
      </c>
      <c r="C1184" s="879" t="s">
        <v>4656</v>
      </c>
      <c r="D1184" s="879"/>
      <c r="E1184" s="879"/>
      <c r="F1184" s="879"/>
      <c r="G1184" s="879"/>
      <c r="H1184" s="879"/>
      <c r="I1184" s="879"/>
      <c r="J1184" s="879"/>
      <c r="K1184" s="887" t="s">
        <v>2553</v>
      </c>
      <c r="L1184" s="882" t="s">
        <v>3218</v>
      </c>
      <c r="M1184" s="815"/>
      <c r="N1184" s="343"/>
      <c r="O1184" s="815"/>
      <c r="Q1184" s="343"/>
      <c r="R1184" s="499"/>
      <c r="S1184" s="815"/>
      <c r="T1184" s="815"/>
      <c r="U1184" s="265"/>
      <c r="V1184" s="815"/>
      <c r="W1184" s="815"/>
      <c r="X1184" s="499"/>
    </row>
    <row r="1185" spans="2:24" ht="25.5">
      <c r="B1185" s="127" t="s">
        <v>2554</v>
      </c>
      <c r="C1185" s="127" t="s">
        <v>4657</v>
      </c>
      <c r="D1185" s="127"/>
      <c r="E1185" s="127"/>
      <c r="F1185" s="127"/>
      <c r="G1185" s="127"/>
      <c r="H1185" s="127"/>
      <c r="I1185" s="127"/>
      <c r="J1185" s="127"/>
      <c r="K1185" s="304" t="s">
        <v>2555</v>
      </c>
      <c r="L1185" s="125" t="s">
        <v>3218</v>
      </c>
      <c r="M1185" s="564">
        <f>IF(ISERROR(VLOOKUP($B1185,ESTR_PREC!$A$1:$M$6000,6,FALSE))=TRUE,0,VLOOKUP($B1185,ESTR_PREC!$A$1:$M$6000,6,FALSE))</f>
        <v>0</v>
      </c>
      <c r="N1185" s="225"/>
      <c r="O1185" s="560">
        <f>+N1185-M1185</f>
        <v>0</v>
      </c>
      <c r="Q1185" s="225"/>
      <c r="R1185" s="499"/>
      <c r="S1185" s="225"/>
      <c r="T1185" s="225"/>
      <c r="U1185" s="265"/>
      <c r="V1185" s="225"/>
      <c r="W1185" s="225"/>
      <c r="X1185" s="499"/>
    </row>
    <row r="1186" spans="2:24" hidden="1">
      <c r="B1186" s="879" t="s">
        <v>2556</v>
      </c>
      <c r="C1186" s="879" t="s">
        <v>4658</v>
      </c>
      <c r="D1186" s="879"/>
      <c r="E1186" s="879"/>
      <c r="F1186" s="879"/>
      <c r="G1186" s="879"/>
      <c r="H1186" s="879"/>
      <c r="I1186" s="879"/>
      <c r="J1186" s="879"/>
      <c r="K1186" s="887" t="s">
        <v>2558</v>
      </c>
      <c r="L1186" s="882" t="s">
        <v>3218</v>
      </c>
      <c r="M1186" s="815"/>
      <c r="N1186" s="343"/>
      <c r="O1186" s="815"/>
      <c r="Q1186" s="343"/>
      <c r="R1186" s="499"/>
      <c r="S1186" s="815"/>
      <c r="T1186" s="815"/>
      <c r="U1186" s="265"/>
      <c r="V1186" s="815"/>
      <c r="W1186" s="815"/>
      <c r="X1186" s="499"/>
    </row>
    <row r="1187" spans="2:24" hidden="1">
      <c r="B1187" s="879" t="s">
        <v>2559</v>
      </c>
      <c r="C1187" s="879" t="s">
        <v>4659</v>
      </c>
      <c r="D1187" s="879"/>
      <c r="E1187" s="879"/>
      <c r="F1187" s="879"/>
      <c r="G1187" s="879"/>
      <c r="H1187" s="879"/>
      <c r="I1187" s="879"/>
      <c r="J1187" s="879"/>
      <c r="K1187" s="887" t="s">
        <v>2560</v>
      </c>
      <c r="L1187" s="882" t="s">
        <v>3218</v>
      </c>
      <c r="M1187" s="815"/>
      <c r="N1187" s="343"/>
      <c r="O1187" s="815"/>
      <c r="Q1187" s="343"/>
      <c r="R1187" s="499"/>
      <c r="S1187" s="815"/>
      <c r="T1187" s="815"/>
      <c r="U1187" s="265"/>
      <c r="V1187" s="815"/>
      <c r="W1187" s="815"/>
      <c r="X1187" s="499"/>
    </row>
    <row r="1188" spans="2:24" hidden="1">
      <c r="B1188" s="879" t="s">
        <v>2561</v>
      </c>
      <c r="C1188" s="879" t="s">
        <v>4660</v>
      </c>
      <c r="D1188" s="879"/>
      <c r="E1188" s="879"/>
      <c r="F1188" s="879"/>
      <c r="G1188" s="879"/>
      <c r="H1188" s="879"/>
      <c r="I1188" s="879"/>
      <c r="J1188" s="879"/>
      <c r="K1188" s="887" t="s">
        <v>2562</v>
      </c>
      <c r="L1188" s="882" t="s">
        <v>3218</v>
      </c>
      <c r="M1188" s="815"/>
      <c r="N1188" s="343"/>
      <c r="O1188" s="815"/>
      <c r="Q1188" s="343"/>
      <c r="R1188" s="499"/>
      <c r="S1188" s="815"/>
      <c r="T1188" s="815"/>
      <c r="U1188" s="265"/>
      <c r="V1188" s="815"/>
      <c r="W1188" s="815"/>
      <c r="X1188" s="499"/>
    </row>
    <row r="1189" spans="2:24" ht="25.5" hidden="1">
      <c r="B1189" s="879" t="s">
        <v>2563</v>
      </c>
      <c r="C1189" s="879" t="s">
        <v>4661</v>
      </c>
      <c r="D1189" s="879"/>
      <c r="E1189" s="879"/>
      <c r="F1189" s="879"/>
      <c r="G1189" s="879"/>
      <c r="H1189" s="879"/>
      <c r="I1189" s="879"/>
      <c r="J1189" s="879"/>
      <c r="K1189" s="887" t="s">
        <v>2564</v>
      </c>
      <c r="L1189" s="882" t="s">
        <v>3218</v>
      </c>
      <c r="M1189" s="815"/>
      <c r="N1189" s="343"/>
      <c r="O1189" s="815"/>
      <c r="Q1189" s="343"/>
      <c r="R1189" s="499"/>
      <c r="S1189" s="815"/>
      <c r="T1189" s="815"/>
      <c r="U1189" s="265"/>
      <c r="V1189" s="815"/>
      <c r="W1189" s="815"/>
      <c r="X1189" s="499"/>
    </row>
    <row r="1190" spans="2:24" ht="25.5" hidden="1">
      <c r="B1190" s="879" t="s">
        <v>2565</v>
      </c>
      <c r="C1190" s="879" t="s">
        <v>4662</v>
      </c>
      <c r="D1190" s="879"/>
      <c r="E1190" s="879"/>
      <c r="F1190" s="879"/>
      <c r="G1190" s="879"/>
      <c r="H1190" s="879"/>
      <c r="I1190" s="879"/>
      <c r="J1190" s="879"/>
      <c r="K1190" s="887" t="s">
        <v>2566</v>
      </c>
      <c r="L1190" s="882" t="s">
        <v>3218</v>
      </c>
      <c r="M1190" s="815"/>
      <c r="N1190" s="343"/>
      <c r="O1190" s="815"/>
      <c r="Q1190" s="343"/>
      <c r="R1190" s="499"/>
      <c r="S1190" s="815"/>
      <c r="T1190" s="815"/>
      <c r="U1190" s="265"/>
      <c r="V1190" s="815"/>
      <c r="W1190" s="815"/>
      <c r="X1190" s="499"/>
    </row>
    <row r="1191" spans="2:24" ht="25.5" hidden="1">
      <c r="B1191" s="879" t="s">
        <v>2567</v>
      </c>
      <c r="C1191" s="879" t="s">
        <v>4663</v>
      </c>
      <c r="D1191" s="879"/>
      <c r="E1191" s="879"/>
      <c r="F1191" s="879"/>
      <c r="G1191" s="879"/>
      <c r="H1191" s="879"/>
      <c r="I1191" s="879"/>
      <c r="J1191" s="879"/>
      <c r="K1191" s="887" t="s">
        <v>4039</v>
      </c>
      <c r="L1191" s="882" t="s">
        <v>3218</v>
      </c>
      <c r="M1191" s="815"/>
      <c r="N1191" s="343"/>
      <c r="O1191" s="815"/>
      <c r="Q1191" s="343"/>
      <c r="R1191" s="499"/>
      <c r="S1191" s="815"/>
      <c r="T1191" s="815"/>
      <c r="U1191" s="265"/>
      <c r="V1191" s="815"/>
      <c r="W1191" s="815"/>
      <c r="X1191" s="499"/>
    </row>
    <row r="1192" spans="2:24" ht="25.5" hidden="1" customHeight="1">
      <c r="B1192" s="879" t="s">
        <v>2569</v>
      </c>
      <c r="C1192" s="879" t="s">
        <v>4664</v>
      </c>
      <c r="D1192" s="879"/>
      <c r="E1192" s="879"/>
      <c r="F1192" s="879"/>
      <c r="G1192" s="879"/>
      <c r="H1192" s="879"/>
      <c r="I1192" s="879"/>
      <c r="J1192" s="879"/>
      <c r="K1192" s="887" t="s">
        <v>2570</v>
      </c>
      <c r="L1192" s="882" t="s">
        <v>3218</v>
      </c>
      <c r="M1192" s="815"/>
      <c r="N1192" s="343"/>
      <c r="O1192" s="815"/>
      <c r="Q1192" s="343"/>
      <c r="R1192" s="499"/>
      <c r="S1192" s="815"/>
      <c r="T1192" s="815"/>
      <c r="U1192" s="265"/>
      <c r="V1192" s="815"/>
      <c r="W1192" s="815"/>
      <c r="X1192" s="499"/>
    </row>
    <row r="1193" spans="2:24" hidden="1">
      <c r="B1193" s="879" t="s">
        <v>2571</v>
      </c>
      <c r="C1193" s="879" t="s">
        <v>4665</v>
      </c>
      <c r="D1193" s="879"/>
      <c r="E1193" s="879"/>
      <c r="F1193" s="879"/>
      <c r="G1193" s="879"/>
      <c r="H1193" s="879"/>
      <c r="I1193" s="879"/>
      <c r="J1193" s="879"/>
      <c r="K1193" s="887" t="s">
        <v>2572</v>
      </c>
      <c r="L1193" s="882" t="s">
        <v>3218</v>
      </c>
      <c r="M1193" s="815"/>
      <c r="N1193" s="343"/>
      <c r="O1193" s="815"/>
      <c r="Q1193" s="343"/>
      <c r="R1193" s="499"/>
      <c r="S1193" s="815"/>
      <c r="T1193" s="815"/>
      <c r="U1193" s="265"/>
      <c r="V1193" s="815"/>
      <c r="W1193" s="815"/>
      <c r="X1193" s="499"/>
    </row>
    <row r="1194" spans="2:24" ht="25.5" hidden="1">
      <c r="B1194" s="879" t="s">
        <v>2573</v>
      </c>
      <c r="C1194" s="879" t="s">
        <v>4666</v>
      </c>
      <c r="D1194" s="879"/>
      <c r="E1194" s="879"/>
      <c r="F1194" s="879"/>
      <c r="G1194" s="879"/>
      <c r="H1194" s="879"/>
      <c r="I1194" s="879"/>
      <c r="J1194" s="879"/>
      <c r="K1194" s="887" t="s">
        <v>2574</v>
      </c>
      <c r="L1194" s="882" t="s">
        <v>3218</v>
      </c>
      <c r="M1194" s="815"/>
      <c r="N1194" s="343"/>
      <c r="O1194" s="815"/>
      <c r="Q1194" s="343"/>
      <c r="R1194" s="499"/>
      <c r="S1194" s="815"/>
      <c r="T1194" s="815"/>
      <c r="U1194" s="265"/>
      <c r="V1194" s="815"/>
      <c r="W1194" s="815"/>
      <c r="X1194" s="499"/>
    </row>
    <row r="1195" spans="2:24" ht="25.5" hidden="1" customHeight="1">
      <c r="B1195" s="879" t="s">
        <v>2575</v>
      </c>
      <c r="C1195" s="879" t="s">
        <v>4667</v>
      </c>
      <c r="D1195" s="879"/>
      <c r="E1195" s="879"/>
      <c r="F1195" s="879"/>
      <c r="G1195" s="879"/>
      <c r="H1195" s="879"/>
      <c r="I1195" s="879"/>
      <c r="J1195" s="879"/>
      <c r="K1195" s="887" t="s">
        <v>2576</v>
      </c>
      <c r="L1195" s="882" t="s">
        <v>3218</v>
      </c>
      <c r="M1195" s="815"/>
      <c r="N1195" s="343"/>
      <c r="O1195" s="815"/>
      <c r="Q1195" s="343"/>
      <c r="R1195" s="499"/>
      <c r="S1195" s="815"/>
      <c r="T1195" s="815"/>
      <c r="U1195" s="265"/>
      <c r="V1195" s="815"/>
      <c r="W1195" s="815"/>
      <c r="X1195" s="499"/>
    </row>
    <row r="1196" spans="2:24" ht="25.5" hidden="1">
      <c r="B1196" s="879" t="s">
        <v>2577</v>
      </c>
      <c r="C1196" s="879" t="s">
        <v>4668</v>
      </c>
      <c r="D1196" s="879"/>
      <c r="E1196" s="879"/>
      <c r="F1196" s="879"/>
      <c r="G1196" s="879"/>
      <c r="H1196" s="879"/>
      <c r="I1196" s="879"/>
      <c r="J1196" s="879"/>
      <c r="K1196" s="887" t="s">
        <v>2578</v>
      </c>
      <c r="L1196" s="882" t="s">
        <v>3218</v>
      </c>
      <c r="M1196" s="815"/>
      <c r="N1196" s="343"/>
      <c r="O1196" s="815"/>
      <c r="Q1196" s="343"/>
      <c r="R1196" s="499"/>
      <c r="S1196" s="815"/>
      <c r="T1196" s="815"/>
      <c r="U1196" s="265"/>
      <c r="V1196" s="815"/>
      <c r="W1196" s="815"/>
      <c r="X1196" s="499"/>
    </row>
    <row r="1197" spans="2:24" ht="15.75">
      <c r="K1197" s="544" t="s">
        <v>3943</v>
      </c>
      <c r="L1197" s="528"/>
      <c r="M1197" s="192"/>
      <c r="N1197" s="192"/>
      <c r="O1197" s="192"/>
      <c r="Q1197" s="192"/>
      <c r="R1197" s="192"/>
      <c r="S1197" s="192"/>
      <c r="T1197" s="192"/>
      <c r="U1197" s="265"/>
      <c r="V1197" s="192"/>
      <c r="W1197" s="192"/>
      <c r="X1197" s="192"/>
    </row>
    <row r="1198" spans="2:24" ht="16.5" thickBot="1">
      <c r="K1198" s="544"/>
      <c r="L1198" s="528"/>
      <c r="M1198" s="192"/>
      <c r="N1198" s="192"/>
      <c r="O1198" s="192"/>
      <c r="Q1198" s="192"/>
      <c r="R1198" s="192"/>
      <c r="S1198" s="192"/>
      <c r="T1198" s="192"/>
      <c r="U1198" s="265"/>
      <c r="V1198" s="192"/>
      <c r="W1198" s="192"/>
      <c r="X1198" s="192"/>
    </row>
    <row r="1199" spans="2:24" ht="17.25" thickTop="1" thickBot="1">
      <c r="B1199" s="103" t="s">
        <v>2579</v>
      </c>
      <c r="C1199" s="103" t="s">
        <v>4040</v>
      </c>
      <c r="D1199" s="248"/>
      <c r="E1199" s="103"/>
      <c r="F1199" s="248"/>
      <c r="G1199" s="103"/>
      <c r="H1199" s="248"/>
      <c r="I1199" s="248"/>
      <c r="J1199" s="248"/>
      <c r="K1199" s="153" t="s">
        <v>2580</v>
      </c>
      <c r="L1199" s="105" t="s">
        <v>3218</v>
      </c>
      <c r="M1199" s="154">
        <f>SUM(M1202:M1218)</f>
        <v>0</v>
      </c>
      <c r="N1199" s="154">
        <f>SUM(N1202:N1218)</f>
        <v>0</v>
      </c>
      <c r="O1199" s="298">
        <f>+N1199-M1199</f>
        <v>0</v>
      </c>
      <c r="Q1199" s="154">
        <f>SUM(Q1202:Q1218)</f>
        <v>0</v>
      </c>
      <c r="R1199" s="519"/>
      <c r="S1199" s="154">
        <f>SUM(S1202:S1218)</f>
        <v>0</v>
      </c>
      <c r="T1199" s="154">
        <f>SUM(T1202:T1218)</f>
        <v>0</v>
      </c>
      <c r="U1199" s="265"/>
      <c r="V1199" s="154">
        <f>SUM(V1202:V1218)</f>
        <v>0</v>
      </c>
      <c r="W1199" s="154">
        <f>SUM(W1202:W1218)</f>
        <v>0</v>
      </c>
      <c r="X1199" s="519"/>
    </row>
    <row r="1200" spans="2:24" ht="9" customHeight="1" thickTop="1" thickBot="1">
      <c r="K1200" s="540"/>
      <c r="M1200" s="265"/>
      <c r="N1200" s="379"/>
      <c r="Q1200" s="379"/>
      <c r="R1200" s="501"/>
      <c r="U1200" s="265"/>
      <c r="X1200" s="501"/>
    </row>
    <row r="1201" spans="2:24" ht="64.5" thickBot="1">
      <c r="B1201" s="102" t="s">
        <v>3221</v>
      </c>
      <c r="C1201" s="245" t="s">
        <v>48</v>
      </c>
      <c r="D1201" s="245"/>
      <c r="E1201" s="246"/>
      <c r="F1201" s="246"/>
      <c r="G1201" s="246"/>
      <c r="H1201" s="246"/>
      <c r="I1201" s="246"/>
      <c r="J1201" s="246"/>
      <c r="K1201" s="302" t="s">
        <v>3222</v>
      </c>
      <c r="L1201" s="135"/>
      <c r="M1201" s="328" t="str">
        <f>+$M$10</f>
        <v>Valore netto al 31/12/2017</v>
      </c>
      <c r="N1201" s="779" t="str">
        <f>N$10</f>
        <v>Valore netto al 31/12/2018</v>
      </c>
      <c r="O1201" s="779" t="s">
        <v>4064</v>
      </c>
      <c r="P1201" s="806"/>
      <c r="Q1201" s="779" t="str">
        <f>Q$10</f>
        <v>Prechiusura al ° trimestre 2018</v>
      </c>
      <c r="R1201" s="681"/>
      <c r="S1201" s="1145" t="str">
        <f>S$330</f>
        <v>Costi da utilizzo contributi 2018</v>
      </c>
      <c r="T1201" s="1143" t="str">
        <f>T$330</f>
        <v>Costi da utilizzo contributi DI CUI SOCIO-SAN</v>
      </c>
      <c r="U1201" s="1144"/>
      <c r="V1201" s="1142" t="str">
        <f>V$330</f>
        <v>Costi da contributi 2018</v>
      </c>
      <c r="W1201" s="1143" t="str">
        <f>W$330</f>
        <v>Costi da contributi DI CUI SOCIO-SAN</v>
      </c>
      <c r="X1201" s="681"/>
    </row>
    <row r="1202" spans="2:24">
      <c r="B1202" s="127" t="s">
        <v>2581</v>
      </c>
      <c r="C1202" s="127" t="s">
        <v>4041</v>
      </c>
      <c r="D1202" s="127"/>
      <c r="E1202" s="127"/>
      <c r="F1202" s="127"/>
      <c r="G1202" s="127"/>
      <c r="H1202" s="127"/>
      <c r="I1202" s="127"/>
      <c r="J1202" s="127"/>
      <c r="K1202" s="314" t="s">
        <v>2584</v>
      </c>
      <c r="L1202" s="125" t="s">
        <v>3218</v>
      </c>
      <c r="M1202" s="564">
        <f>IF(ISERROR(VLOOKUP($B1202,ESTR_PREC!$A$1:$M$6000,6,FALSE))=TRUE,0,VLOOKUP($B1202,ESTR_PREC!$A$1:$M$6000,6,FALSE))</f>
        <v>0</v>
      </c>
      <c r="N1202" s="225"/>
      <c r="O1202" s="560">
        <f>+N1202-M1202</f>
        <v>0</v>
      </c>
      <c r="Q1202" s="225"/>
      <c r="R1202" s="499"/>
      <c r="S1202" s="225"/>
      <c r="T1202" s="225"/>
      <c r="U1202" s="265"/>
      <c r="V1202" s="225"/>
      <c r="W1202" s="225"/>
      <c r="X1202" s="499"/>
    </row>
    <row r="1203" spans="2:24">
      <c r="B1203" s="127" t="s">
        <v>2585</v>
      </c>
      <c r="C1203" s="127" t="s">
        <v>4042</v>
      </c>
      <c r="D1203" s="127"/>
      <c r="E1203" s="127"/>
      <c r="F1203" s="127"/>
      <c r="G1203" s="127"/>
      <c r="H1203" s="127"/>
      <c r="I1203" s="127"/>
      <c r="J1203" s="127"/>
      <c r="K1203" s="183" t="s">
        <v>2587</v>
      </c>
      <c r="L1203" s="125" t="s">
        <v>3218</v>
      </c>
      <c r="M1203" s="564">
        <f>IF(ISERROR(VLOOKUP($B1203,ESTR_PREC!$A$1:$M$6000,6,FALSE))=TRUE,0,VLOOKUP($B1203,ESTR_PREC!$A$1:$M$6000,6,FALSE))</f>
        <v>0</v>
      </c>
      <c r="N1203" s="225"/>
      <c r="O1203" s="560">
        <f>+N1203-M1203</f>
        <v>0</v>
      </c>
      <c r="Q1203" s="225"/>
      <c r="R1203" s="499"/>
      <c r="S1203" s="225"/>
      <c r="T1203" s="225"/>
      <c r="U1203" s="265"/>
      <c r="V1203" s="225"/>
      <c r="W1203" s="225"/>
      <c r="X1203" s="499"/>
    </row>
    <row r="1204" spans="2:24">
      <c r="B1204" s="127" t="s">
        <v>2588</v>
      </c>
      <c r="C1204" s="127" t="s">
        <v>4043</v>
      </c>
      <c r="D1204" s="127"/>
      <c r="E1204" s="127"/>
      <c r="F1204" s="127"/>
      <c r="G1204" s="127"/>
      <c r="H1204" s="127"/>
      <c r="I1204" s="127"/>
      <c r="J1204" s="127"/>
      <c r="K1204" s="314" t="s">
        <v>2590</v>
      </c>
      <c r="L1204" s="125" t="s">
        <v>3218</v>
      </c>
      <c r="M1204" s="564">
        <f>IF(ISERROR(VLOOKUP($B1204,ESTR_PREC!$A$1:$M$6000,6,FALSE))=TRUE,0,VLOOKUP($B1204,ESTR_PREC!$A$1:$M$6000,6,FALSE))</f>
        <v>0</v>
      </c>
      <c r="N1204" s="225"/>
      <c r="O1204" s="560">
        <f>+N1204-M1204</f>
        <v>0</v>
      </c>
      <c r="Q1204" s="225"/>
      <c r="R1204" s="499"/>
      <c r="S1204" s="225"/>
      <c r="T1204" s="225"/>
      <c r="U1204" s="265"/>
      <c r="V1204" s="225"/>
      <c r="W1204" s="225"/>
      <c r="X1204" s="499"/>
    </row>
    <row r="1205" spans="2:24">
      <c r="B1205" s="127" t="s">
        <v>2591</v>
      </c>
      <c r="C1205" s="127" t="s">
        <v>4044</v>
      </c>
      <c r="D1205" s="127"/>
      <c r="E1205" s="127"/>
      <c r="F1205" s="127"/>
      <c r="G1205" s="127"/>
      <c r="H1205" s="127"/>
      <c r="I1205" s="127"/>
      <c r="J1205" s="127"/>
      <c r="K1205" s="314" t="s">
        <v>4669</v>
      </c>
      <c r="L1205" s="125" t="s">
        <v>3218</v>
      </c>
      <c r="M1205" s="564">
        <f>IF(ISERROR(VLOOKUP($B1205,ESTR_PREC!$A$1:$M$6000,6,FALSE))=TRUE,0,VLOOKUP($B1205,ESTR_PREC!$A$1:$M$6000,6,FALSE))</f>
        <v>0</v>
      </c>
      <c r="N1205" s="225"/>
      <c r="O1205" s="560">
        <f>+N1205-M1205</f>
        <v>0</v>
      </c>
      <c r="Q1205" s="225"/>
      <c r="R1205" s="499"/>
      <c r="S1205" s="225"/>
      <c r="T1205" s="225"/>
      <c r="U1205" s="265"/>
      <c r="V1205" s="225"/>
      <c r="W1205" s="225"/>
      <c r="X1205" s="499"/>
    </row>
    <row r="1206" spans="2:24" ht="25.5">
      <c r="B1206" s="363" t="s">
        <v>2593</v>
      </c>
      <c r="C1206" s="364" t="s">
        <v>4045</v>
      </c>
      <c r="D1206" s="365"/>
      <c r="E1206" s="365"/>
      <c r="F1206" s="365"/>
      <c r="G1206" s="365"/>
      <c r="H1206" s="365"/>
      <c r="I1206" s="365"/>
      <c r="J1206" s="365"/>
      <c r="K1206" s="372" t="s">
        <v>4670</v>
      </c>
      <c r="L1206" s="367" t="s">
        <v>3218</v>
      </c>
      <c r="M1206" s="564">
        <f>IF(ISERROR(VLOOKUP($B1206,ESTR_PREC!$A$1:$M$6000,6,FALSE))=TRUE,0,VLOOKUP($B1206,ESTR_PREC!$A$1:$M$6000,6,FALSE))</f>
        <v>0</v>
      </c>
      <c r="N1206" s="225"/>
      <c r="O1206" s="560">
        <f>+N1206-M1206</f>
        <v>0</v>
      </c>
      <c r="Q1206" s="225"/>
      <c r="R1206" s="499"/>
      <c r="S1206" s="225"/>
      <c r="T1206" s="225"/>
      <c r="U1206" s="265"/>
      <c r="V1206" s="225"/>
      <c r="W1206" s="225"/>
      <c r="X1206" s="499"/>
    </row>
    <row r="1207" spans="2:24" ht="25.5" hidden="1" customHeight="1">
      <c r="B1207" s="879" t="s">
        <v>2595</v>
      </c>
      <c r="C1207" s="879" t="s">
        <v>4046</v>
      </c>
      <c r="D1207" s="879"/>
      <c r="E1207" s="880"/>
      <c r="F1207" s="880"/>
      <c r="G1207" s="880"/>
      <c r="H1207" s="880"/>
      <c r="I1207" s="879"/>
      <c r="J1207" s="879"/>
      <c r="K1207" s="881" t="s">
        <v>2596</v>
      </c>
      <c r="L1207" s="882" t="s">
        <v>3218</v>
      </c>
      <c r="M1207" s="815"/>
      <c r="N1207" s="343"/>
      <c r="O1207" s="815"/>
      <c r="Q1207" s="343"/>
      <c r="R1207" s="499"/>
      <c r="S1207" s="815"/>
      <c r="T1207" s="815"/>
      <c r="U1207" s="265"/>
      <c r="V1207" s="815"/>
      <c r="W1207" s="815"/>
      <c r="X1207" s="499"/>
    </row>
    <row r="1208" spans="2:24" ht="25.5" hidden="1" customHeight="1">
      <c r="B1208" s="899" t="s">
        <v>2597</v>
      </c>
      <c r="C1208" s="912" t="s">
        <v>4047</v>
      </c>
      <c r="D1208" s="898"/>
      <c r="E1208" s="913"/>
      <c r="F1208" s="913"/>
      <c r="G1208" s="913"/>
      <c r="H1208" s="913"/>
      <c r="I1208" s="898"/>
      <c r="J1208" s="898"/>
      <c r="K1208" s="910" t="s">
        <v>4314</v>
      </c>
      <c r="L1208" s="911" t="s">
        <v>3218</v>
      </c>
      <c r="M1208" s="815"/>
      <c r="N1208" s="343"/>
      <c r="O1208" s="815"/>
      <c r="Q1208" s="343"/>
      <c r="R1208" s="499"/>
      <c r="S1208" s="815"/>
      <c r="T1208" s="815"/>
      <c r="U1208" s="265"/>
      <c r="V1208" s="815"/>
      <c r="W1208" s="815"/>
      <c r="X1208" s="499"/>
    </row>
    <row r="1209" spans="2:24" ht="25.5" hidden="1" customHeight="1">
      <c r="B1209" s="879" t="s">
        <v>2599</v>
      </c>
      <c r="C1209" s="879" t="s">
        <v>4049</v>
      </c>
      <c r="D1209" s="879"/>
      <c r="E1209" s="880"/>
      <c r="F1209" s="880"/>
      <c r="G1209" s="880"/>
      <c r="H1209" s="880"/>
      <c r="I1209" s="879"/>
      <c r="J1209" s="879"/>
      <c r="K1209" s="881" t="s">
        <v>2600</v>
      </c>
      <c r="L1209" s="882" t="s">
        <v>3218</v>
      </c>
      <c r="M1209" s="815"/>
      <c r="N1209" s="343"/>
      <c r="O1209" s="815"/>
      <c r="Q1209" s="343"/>
      <c r="R1209" s="499"/>
      <c r="S1209" s="815"/>
      <c r="T1209" s="815"/>
      <c r="U1209" s="265"/>
      <c r="V1209" s="815"/>
      <c r="W1209" s="815"/>
      <c r="X1209" s="499"/>
    </row>
    <row r="1210" spans="2:24" ht="25.5" hidden="1" customHeight="1">
      <c r="B1210" s="899" t="s">
        <v>2601</v>
      </c>
      <c r="C1210" s="912" t="s">
        <v>4050</v>
      </c>
      <c r="D1210" s="898"/>
      <c r="E1210" s="913"/>
      <c r="F1210" s="913"/>
      <c r="G1210" s="913"/>
      <c r="H1210" s="913"/>
      <c r="I1210" s="898"/>
      <c r="J1210" s="898"/>
      <c r="K1210" s="910" t="s">
        <v>4315</v>
      </c>
      <c r="L1210" s="911" t="s">
        <v>3218</v>
      </c>
      <c r="M1210" s="815"/>
      <c r="N1210" s="343"/>
      <c r="O1210" s="815"/>
      <c r="Q1210" s="343"/>
      <c r="R1210" s="499"/>
      <c r="S1210" s="815"/>
      <c r="T1210" s="815"/>
      <c r="U1210" s="265"/>
      <c r="V1210" s="815"/>
      <c r="W1210" s="815"/>
      <c r="X1210" s="499"/>
    </row>
    <row r="1211" spans="2:24">
      <c r="B1211" s="127" t="s">
        <v>2603</v>
      </c>
      <c r="C1211" s="127" t="s">
        <v>4051</v>
      </c>
      <c r="D1211" s="127"/>
      <c r="E1211" s="127"/>
      <c r="F1211" s="127"/>
      <c r="G1211" s="127"/>
      <c r="H1211" s="127"/>
      <c r="I1211" s="127"/>
      <c r="J1211" s="127"/>
      <c r="K1211" s="314" t="s">
        <v>2605</v>
      </c>
      <c r="L1211" s="125" t="s">
        <v>3218</v>
      </c>
      <c r="M1211" s="564">
        <f>IF(ISERROR(VLOOKUP($B1211,ESTR_PREC!$A$1:$M$6000,6,FALSE))=TRUE,0,VLOOKUP($B1211,ESTR_PREC!$A$1:$M$6000,6,FALSE))</f>
        <v>0</v>
      </c>
      <c r="N1211" s="225"/>
      <c r="O1211" s="560">
        <f t="shared" ref="O1211:O1216" si="41">+N1211-M1211</f>
        <v>0</v>
      </c>
      <c r="Q1211" s="225"/>
      <c r="R1211" s="499"/>
      <c r="S1211" s="225"/>
      <c r="T1211" s="225"/>
      <c r="U1211" s="265"/>
      <c r="V1211" s="225"/>
      <c r="W1211" s="225"/>
      <c r="X1211" s="499"/>
    </row>
    <row r="1212" spans="2:24">
      <c r="B1212" s="127" t="s">
        <v>2606</v>
      </c>
      <c r="C1212" s="127" t="s">
        <v>4052</v>
      </c>
      <c r="D1212" s="127"/>
      <c r="E1212" s="127"/>
      <c r="F1212" s="127"/>
      <c r="G1212" s="127"/>
      <c r="H1212" s="127"/>
      <c r="I1212" s="127"/>
      <c r="J1212" s="127"/>
      <c r="K1212" s="314" t="s">
        <v>2607</v>
      </c>
      <c r="L1212" s="125" t="s">
        <v>3218</v>
      </c>
      <c r="M1212" s="564">
        <f>IF(ISERROR(VLOOKUP($B1212,ESTR_PREC!$A$1:$M$6000,6,FALSE))=TRUE,0,VLOOKUP($B1212,ESTR_PREC!$A$1:$M$6000,6,FALSE))</f>
        <v>0</v>
      </c>
      <c r="N1212" s="225"/>
      <c r="O1212" s="560">
        <f t="shared" si="41"/>
        <v>0</v>
      </c>
      <c r="Q1212" s="225"/>
      <c r="R1212" s="499"/>
      <c r="S1212" s="225"/>
      <c r="T1212" s="225"/>
      <c r="U1212" s="265"/>
      <c r="V1212" s="225"/>
      <c r="W1212" s="225"/>
      <c r="X1212" s="499"/>
    </row>
    <row r="1213" spans="2:24">
      <c r="B1213" s="127" t="s">
        <v>2608</v>
      </c>
      <c r="C1213" s="127" t="s">
        <v>4053</v>
      </c>
      <c r="D1213" s="127"/>
      <c r="E1213" s="127"/>
      <c r="F1213" s="127"/>
      <c r="G1213" s="127"/>
      <c r="H1213" s="127"/>
      <c r="I1213" s="127"/>
      <c r="J1213" s="127"/>
      <c r="K1213" s="314" t="s">
        <v>2609</v>
      </c>
      <c r="L1213" s="125" t="s">
        <v>3218</v>
      </c>
      <c r="M1213" s="564">
        <f>IF(ISERROR(VLOOKUP($B1213,ESTR_PREC!$A$1:$M$6000,6,FALSE))=TRUE,0,VLOOKUP($B1213,ESTR_PREC!$A$1:$M$6000,6,FALSE))</f>
        <v>0</v>
      </c>
      <c r="N1213" s="225"/>
      <c r="O1213" s="560">
        <f t="shared" si="41"/>
        <v>0</v>
      </c>
      <c r="Q1213" s="225"/>
      <c r="R1213" s="499"/>
      <c r="S1213" s="225"/>
      <c r="T1213" s="225"/>
      <c r="U1213" s="265"/>
      <c r="V1213" s="225"/>
      <c r="W1213" s="225"/>
      <c r="X1213" s="499"/>
    </row>
    <row r="1214" spans="2:24">
      <c r="B1214" s="127" t="s">
        <v>2612</v>
      </c>
      <c r="C1214" s="127" t="s">
        <v>4054</v>
      </c>
      <c r="D1214" s="127"/>
      <c r="E1214" s="127"/>
      <c r="F1214" s="127"/>
      <c r="G1214" s="127"/>
      <c r="H1214" s="127"/>
      <c r="I1214" s="127"/>
      <c r="J1214" s="127"/>
      <c r="K1214" s="314" t="s">
        <v>2613</v>
      </c>
      <c r="L1214" s="125" t="s">
        <v>3218</v>
      </c>
      <c r="M1214" s="564">
        <f>IF(ISERROR(VLOOKUP($B1214,ESTR_PREC!$A$1:$M$6000,6,FALSE))=TRUE,0,VLOOKUP($B1214,ESTR_PREC!$A$1:$M$6000,6,FALSE))</f>
        <v>0</v>
      </c>
      <c r="N1214" s="225"/>
      <c r="O1214" s="560">
        <f t="shared" si="41"/>
        <v>0</v>
      </c>
      <c r="Q1214" s="225"/>
      <c r="R1214" s="499"/>
      <c r="S1214" s="225"/>
      <c r="T1214" s="225"/>
      <c r="U1214" s="265"/>
      <c r="V1214" s="225"/>
      <c r="W1214" s="225"/>
      <c r="X1214" s="499"/>
    </row>
    <row r="1215" spans="2:24">
      <c r="B1215" s="127" t="s">
        <v>2614</v>
      </c>
      <c r="C1215" s="127" t="s">
        <v>4055</v>
      </c>
      <c r="D1215" s="127"/>
      <c r="E1215" s="127"/>
      <c r="F1215" s="127"/>
      <c r="G1215" s="127"/>
      <c r="H1215" s="127"/>
      <c r="I1215" s="127"/>
      <c r="J1215" s="127"/>
      <c r="K1215" s="314" t="s">
        <v>2615</v>
      </c>
      <c r="L1215" s="125" t="s">
        <v>3218</v>
      </c>
      <c r="M1215" s="564">
        <f>IF(ISERROR(VLOOKUP($B1215,ESTR_PREC!$A$1:$M$6000,6,FALSE))=TRUE,0,VLOOKUP($B1215,ESTR_PREC!$A$1:$M$6000,6,FALSE))</f>
        <v>0</v>
      </c>
      <c r="N1215" s="225"/>
      <c r="O1215" s="560">
        <f t="shared" si="41"/>
        <v>0</v>
      </c>
      <c r="Q1215" s="225"/>
      <c r="R1215" s="499"/>
      <c r="S1215" s="225"/>
      <c r="T1215" s="225"/>
      <c r="U1215" s="265"/>
      <c r="V1215" s="225"/>
      <c r="W1215" s="225"/>
      <c r="X1215" s="499"/>
    </row>
    <row r="1216" spans="2:24">
      <c r="B1216" s="127" t="s">
        <v>2616</v>
      </c>
      <c r="C1216" s="127" t="s">
        <v>4056</v>
      </c>
      <c r="D1216" s="127"/>
      <c r="E1216" s="127"/>
      <c r="F1216" s="127"/>
      <c r="G1216" s="127"/>
      <c r="H1216" s="127"/>
      <c r="I1216" s="127"/>
      <c r="J1216" s="127"/>
      <c r="K1216" s="181" t="s">
        <v>2617</v>
      </c>
      <c r="L1216" s="125" t="s">
        <v>3218</v>
      </c>
      <c r="M1216" s="564">
        <f>IF(ISERROR(VLOOKUP($B1216,ESTR_PREC!$A$1:$M$6000,6,FALSE))=TRUE,0,VLOOKUP($B1216,ESTR_PREC!$A$1:$M$6000,6,FALSE))</f>
        <v>0</v>
      </c>
      <c r="N1216" s="225"/>
      <c r="O1216" s="560">
        <f t="shared" si="41"/>
        <v>0</v>
      </c>
      <c r="Q1216" s="225"/>
      <c r="R1216" s="499"/>
      <c r="S1216" s="225"/>
      <c r="T1216" s="225"/>
      <c r="U1216" s="265"/>
      <c r="V1216" s="225"/>
      <c r="W1216" s="225"/>
      <c r="X1216" s="499"/>
    </row>
    <row r="1217" spans="1:24" hidden="1">
      <c r="B1217" s="879" t="s">
        <v>2618</v>
      </c>
      <c r="C1217" s="879" t="s">
        <v>4057</v>
      </c>
      <c r="D1217" s="879"/>
      <c r="E1217" s="879"/>
      <c r="F1217" s="879"/>
      <c r="G1217" s="879"/>
      <c r="H1217" s="879"/>
      <c r="I1217" s="879"/>
      <c r="J1217" s="879"/>
      <c r="K1217" s="887" t="s">
        <v>2619</v>
      </c>
      <c r="L1217" s="882" t="s">
        <v>3218</v>
      </c>
      <c r="M1217" s="815"/>
      <c r="N1217" s="343"/>
      <c r="O1217" s="815"/>
      <c r="Q1217" s="343"/>
      <c r="R1217" s="499"/>
      <c r="S1217" s="225"/>
      <c r="T1217" s="225"/>
      <c r="U1217" s="265"/>
      <c r="V1217" s="225"/>
      <c r="W1217" s="225"/>
      <c r="X1217" s="499"/>
    </row>
    <row r="1218" spans="1:24" s="291" customFormat="1" ht="15.75" hidden="1" customHeight="1" thickBot="1">
      <c r="A1218" s="265"/>
      <c r="B1218" s="892" t="s">
        <v>2620</v>
      </c>
      <c r="C1218" s="892" t="s">
        <v>4058</v>
      </c>
      <c r="D1218" s="892"/>
      <c r="E1218" s="892"/>
      <c r="F1218" s="892"/>
      <c r="G1218" s="892"/>
      <c r="H1218" s="892"/>
      <c r="I1218" s="892"/>
      <c r="J1218" s="892"/>
      <c r="K1218" s="893" t="s">
        <v>2621</v>
      </c>
      <c r="L1218" s="894" t="s">
        <v>3218</v>
      </c>
      <c r="M1218" s="815"/>
      <c r="N1218" s="343"/>
      <c r="O1218" s="815"/>
      <c r="P1218" s="265"/>
      <c r="Q1218" s="343"/>
      <c r="R1218" s="548"/>
      <c r="S1218" s="815"/>
      <c r="T1218" s="815"/>
      <c r="U1218" s="265"/>
      <c r="V1218" s="815"/>
      <c r="W1218" s="815"/>
      <c r="X1218" s="548"/>
    </row>
    <row r="1219" spans="1:24" ht="15.75">
      <c r="K1219" s="527"/>
      <c r="L1219" s="528"/>
      <c r="M1219" s="192"/>
      <c r="N1219" s="192"/>
      <c r="O1219" s="192"/>
      <c r="Q1219" s="192"/>
      <c r="R1219" s="192"/>
      <c r="S1219" s="192"/>
      <c r="T1219" s="192"/>
      <c r="U1219" s="265"/>
      <c r="V1219" s="192"/>
      <c r="W1219" s="192"/>
      <c r="X1219" s="192"/>
    </row>
    <row r="1220" spans="1:24" ht="16.5" thickBot="1">
      <c r="K1220" s="527"/>
      <c r="L1220" s="528"/>
      <c r="M1220" s="192"/>
      <c r="N1220" s="192"/>
      <c r="O1220" s="192"/>
      <c r="Q1220" s="192"/>
      <c r="R1220" s="192"/>
      <c r="S1220" s="192"/>
      <c r="T1220" s="192"/>
      <c r="U1220" s="265"/>
      <c r="V1220" s="192"/>
      <c r="W1220" s="192"/>
      <c r="X1220" s="192"/>
    </row>
    <row r="1221" spans="1:24" ht="64.5" thickBot="1">
      <c r="K1221" s="529"/>
      <c r="L1221" s="465"/>
      <c r="M1221" s="1146" t="str">
        <f>+$M$10</f>
        <v>Valore netto al 31/12/2017</v>
      </c>
      <c r="N1221" s="810" t="str">
        <f>N$10</f>
        <v>Valore netto al 31/12/2018</v>
      </c>
      <c r="O1221" s="810" t="s">
        <v>4064</v>
      </c>
      <c r="P1221" s="806"/>
      <c r="Q1221" s="810" t="str">
        <f>Q$10</f>
        <v>Prechiusura al ° trimestre 2018</v>
      </c>
      <c r="R1221" s="681"/>
      <c r="S1221" s="1145" t="str">
        <f>S$330</f>
        <v>Costi da utilizzo contributi 2018</v>
      </c>
      <c r="T1221" s="1143" t="str">
        <f>T$330</f>
        <v>Costi da utilizzo contributi DI CUI SOCIO-SAN</v>
      </c>
      <c r="U1221" s="1144"/>
      <c r="V1221" s="1142" t="str">
        <f>V$330</f>
        <v>Costi da contributi 2018</v>
      </c>
      <c r="W1221" s="1143" t="str">
        <f>W$330</f>
        <v>Costi da contributi DI CUI SOCIO-SAN</v>
      </c>
      <c r="X1221" s="681"/>
    </row>
    <row r="1222" spans="1:24" ht="17.25" thickTop="1" thickBot="1">
      <c r="B1222" s="193" t="s">
        <v>2622</v>
      </c>
      <c r="C1222" s="112" t="s">
        <v>4059</v>
      </c>
      <c r="D1222" s="112"/>
      <c r="E1222" s="112"/>
      <c r="F1222" s="112"/>
      <c r="G1222" s="112"/>
      <c r="H1222" s="112"/>
      <c r="I1222" s="112"/>
      <c r="J1222" s="112"/>
      <c r="K1222" s="321" t="s">
        <v>2623</v>
      </c>
      <c r="L1222" s="187" t="s">
        <v>3218</v>
      </c>
      <c r="M1222" s="188">
        <f>+M1226+M1240+M1256+M1271</f>
        <v>0</v>
      </c>
      <c r="N1222" s="775">
        <f>+N1226+N1240+N1256+N1271</f>
        <v>0</v>
      </c>
      <c r="O1222" s="775">
        <f>+N1222-M1222</f>
        <v>0</v>
      </c>
      <c r="Q1222" s="775">
        <f>+Q1226+Q1240+Q1256+Q1271</f>
        <v>0</v>
      </c>
      <c r="R1222" s="518"/>
      <c r="S1222" s="188">
        <f>+S1226+S1240+S1256+S1271</f>
        <v>0</v>
      </c>
      <c r="T1222" s="188">
        <f>+T1226+T1240+T1256+T1271</f>
        <v>0</v>
      </c>
      <c r="U1222" s="265"/>
      <c r="V1222" s="188">
        <f>+V1226+V1240+V1256+V1271</f>
        <v>0</v>
      </c>
      <c r="W1222" s="188">
        <f>+W1226+W1240+W1256+W1271</f>
        <v>0</v>
      </c>
      <c r="X1222" s="518"/>
    </row>
    <row r="1223" spans="1:24" ht="16.5" thickTop="1">
      <c r="K1223" s="527"/>
      <c r="L1223" s="528"/>
      <c r="M1223" s="192"/>
      <c r="N1223" s="192"/>
      <c r="O1223" s="192"/>
      <c r="Q1223" s="192"/>
      <c r="R1223" s="192"/>
      <c r="S1223" s="192"/>
      <c r="T1223" s="192"/>
      <c r="U1223" s="265"/>
      <c r="V1223" s="192"/>
      <c r="W1223" s="192"/>
      <c r="X1223" s="192"/>
    </row>
    <row r="1224" spans="1:24" ht="15.75" thickBot="1">
      <c r="M1224" s="265"/>
      <c r="N1224" s="379"/>
      <c r="Q1224" s="379"/>
      <c r="R1224" s="501"/>
      <c r="U1224" s="265"/>
      <c r="X1224" s="501"/>
    </row>
    <row r="1225" spans="1:24" ht="64.5" thickBot="1">
      <c r="K1225" s="529"/>
      <c r="L1225" s="465"/>
      <c r="M1225" s="1146" t="str">
        <f>+$M$10</f>
        <v>Valore netto al 31/12/2017</v>
      </c>
      <c r="N1225" s="810" t="str">
        <f>N$10</f>
        <v>Valore netto al 31/12/2018</v>
      </c>
      <c r="O1225" s="810" t="s">
        <v>4064</v>
      </c>
      <c r="P1225" s="806"/>
      <c r="Q1225" s="810" t="str">
        <f>Q$10</f>
        <v>Prechiusura al ° trimestre 2018</v>
      </c>
      <c r="R1225" s="681"/>
      <c r="S1225" s="1145" t="str">
        <f>S$330</f>
        <v>Costi da utilizzo contributi 2018</v>
      </c>
      <c r="T1225" s="1143" t="str">
        <f>T$330</f>
        <v>Costi da utilizzo contributi DI CUI SOCIO-SAN</v>
      </c>
      <c r="U1225" s="1144"/>
      <c r="V1225" s="1142" t="str">
        <f>V$330</f>
        <v>Costi da contributi 2018</v>
      </c>
      <c r="W1225" s="1143" t="str">
        <f>W$330</f>
        <v>Costi da contributi DI CUI SOCIO-SAN</v>
      </c>
      <c r="X1225" s="681"/>
    </row>
    <row r="1226" spans="1:24" ht="30" customHeight="1" thickTop="1" thickBot="1">
      <c r="B1226" s="194" t="s">
        <v>2624</v>
      </c>
      <c r="C1226" s="103" t="s">
        <v>4060</v>
      </c>
      <c r="D1226" s="103"/>
      <c r="E1226" s="103"/>
      <c r="F1226" s="103"/>
      <c r="G1226" s="103"/>
      <c r="H1226" s="103"/>
      <c r="I1226" s="103"/>
      <c r="J1226" s="103"/>
      <c r="K1226" s="195" t="s">
        <v>2625</v>
      </c>
      <c r="L1226" s="196" t="s">
        <v>3218</v>
      </c>
      <c r="M1226" s="106">
        <f>+M1228+M1233</f>
        <v>0</v>
      </c>
      <c r="N1226" s="775">
        <f>+N1228+N1233</f>
        <v>0</v>
      </c>
      <c r="O1226" s="775">
        <f>+N1226-M1226</f>
        <v>0</v>
      </c>
      <c r="Q1226" s="775">
        <f>+Q1228+Q1233</f>
        <v>0</v>
      </c>
      <c r="R1226" s="518"/>
      <c r="S1226" s="106">
        <f>+S1228+S1233</f>
        <v>0</v>
      </c>
      <c r="T1226" s="106">
        <f>+T1228+T1233</f>
        <v>0</v>
      </c>
      <c r="U1226" s="265"/>
      <c r="V1226" s="106">
        <f>+V1228+V1233</f>
        <v>0</v>
      </c>
      <c r="W1226" s="106">
        <f>+W1228+W1233</f>
        <v>0</v>
      </c>
      <c r="X1226" s="518"/>
    </row>
    <row r="1227" spans="1:24" ht="16.5" thickTop="1" thickBot="1">
      <c r="M1227" s="265"/>
      <c r="N1227" s="379"/>
      <c r="Q1227" s="379"/>
      <c r="R1227" s="501"/>
      <c r="U1227" s="265"/>
      <c r="X1227" s="501"/>
    </row>
    <row r="1228" spans="1:24" ht="17.25" thickTop="1" thickBot="1">
      <c r="B1228" s="193" t="s">
        <v>2626</v>
      </c>
      <c r="C1228" s="242" t="s">
        <v>4061</v>
      </c>
      <c r="D1228" s="243"/>
      <c r="E1228" s="112"/>
      <c r="F1228" s="243"/>
      <c r="G1228" s="112"/>
      <c r="H1228" s="243"/>
      <c r="I1228" s="243"/>
      <c r="J1228" s="243"/>
      <c r="K1228" s="113" t="s">
        <v>2627</v>
      </c>
      <c r="L1228" s="114" t="s">
        <v>3218</v>
      </c>
      <c r="M1228" s="115">
        <f>+M1231</f>
        <v>0</v>
      </c>
      <c r="N1228" s="298">
        <f>+N1231</f>
        <v>0</v>
      </c>
      <c r="O1228" s="298">
        <f>+N1228-M1228</f>
        <v>0</v>
      </c>
      <c r="Q1228" s="298">
        <f>+Q1231</f>
        <v>0</v>
      </c>
      <c r="R1228" s="519"/>
      <c r="S1228" s="115">
        <f>+S1231</f>
        <v>0</v>
      </c>
      <c r="T1228" s="115">
        <f>+T1231</f>
        <v>0</v>
      </c>
      <c r="U1228" s="265"/>
      <c r="V1228" s="115">
        <f>+V1231</f>
        <v>0</v>
      </c>
      <c r="W1228" s="115">
        <f>+W1231</f>
        <v>0</v>
      </c>
      <c r="X1228" s="519"/>
    </row>
    <row r="1229" spans="1:24" ht="9" customHeight="1" thickTop="1" thickBot="1">
      <c r="K1229" s="527"/>
      <c r="L1229" s="528"/>
      <c r="M1229" s="192"/>
      <c r="N1229" s="192"/>
      <c r="O1229" s="192"/>
      <c r="Q1229" s="192"/>
      <c r="R1229" s="192"/>
      <c r="S1229" s="192"/>
      <c r="T1229" s="192"/>
      <c r="U1229" s="265"/>
      <c r="V1229" s="192"/>
      <c r="W1229" s="192"/>
      <c r="X1229" s="192"/>
    </row>
    <row r="1230" spans="1:24" ht="64.5" thickBot="1">
      <c r="B1230" s="102" t="s">
        <v>3221</v>
      </c>
      <c r="C1230" s="245" t="s">
        <v>48</v>
      </c>
      <c r="D1230" s="245"/>
      <c r="E1230" s="246"/>
      <c r="F1230" s="246"/>
      <c r="G1230" s="246"/>
      <c r="H1230" s="246"/>
      <c r="I1230" s="246"/>
      <c r="J1230" s="246"/>
      <c r="K1230" s="302" t="s">
        <v>3222</v>
      </c>
      <c r="L1230" s="135"/>
      <c r="M1230" s="328" t="str">
        <f>+$M$10</f>
        <v>Valore netto al 31/12/2017</v>
      </c>
      <c r="N1230" s="779" t="str">
        <f>N$10</f>
        <v>Valore netto al 31/12/2018</v>
      </c>
      <c r="O1230" s="779" t="s">
        <v>4064</v>
      </c>
      <c r="P1230" s="806"/>
      <c r="Q1230" s="779" t="str">
        <f>Q$10</f>
        <v>Prechiusura al ° trimestre 2018</v>
      </c>
      <c r="R1230" s="681"/>
      <c r="S1230" s="1145" t="str">
        <f>S$330</f>
        <v>Costi da utilizzo contributi 2018</v>
      </c>
      <c r="T1230" s="1143" t="str">
        <f>T$330</f>
        <v>Costi da utilizzo contributi DI CUI SOCIO-SAN</v>
      </c>
      <c r="U1230" s="1144"/>
      <c r="V1230" s="1142" t="str">
        <f>V$330</f>
        <v>Costi da contributi 2018</v>
      </c>
      <c r="W1230" s="1143" t="str">
        <f>W$330</f>
        <v>Costi da contributi DI CUI SOCIO-SAN</v>
      </c>
      <c r="X1230" s="681"/>
    </row>
    <row r="1231" spans="1:24" ht="15.75" thickBot="1">
      <c r="B1231" s="197" t="s">
        <v>2628</v>
      </c>
      <c r="C1231" s="147" t="s">
        <v>4062</v>
      </c>
      <c r="D1231" s="147"/>
      <c r="E1231" s="147"/>
      <c r="F1231" s="147"/>
      <c r="G1231" s="147"/>
      <c r="H1231" s="147"/>
      <c r="I1231" s="147"/>
      <c r="J1231" s="147"/>
      <c r="K1231" s="323" t="s">
        <v>2633</v>
      </c>
      <c r="L1231" s="149" t="s">
        <v>3218</v>
      </c>
      <c r="M1231" s="564">
        <f>IF(ISERROR(VLOOKUP($B1231,ESTR_PREC!$A$1:$M$6000,6,FALSE))=TRUE,0,VLOOKUP($B1231,ESTR_PREC!$A$1:$M$6000,6,FALSE))</f>
        <v>0</v>
      </c>
      <c r="N1231" s="225"/>
      <c r="O1231" s="560">
        <f>+N1231-M1231</f>
        <v>0</v>
      </c>
      <c r="Q1231" s="225"/>
      <c r="R1231" s="499"/>
      <c r="S1231" s="225"/>
      <c r="T1231" s="225"/>
      <c r="U1231" s="265"/>
      <c r="V1231" s="225"/>
      <c r="W1231" s="225"/>
      <c r="X1231" s="499"/>
    </row>
    <row r="1232" spans="1:24" ht="16.5" thickBot="1">
      <c r="K1232" s="527"/>
      <c r="L1232" s="528"/>
      <c r="M1232" s="192"/>
      <c r="N1232" s="192"/>
      <c r="O1232" s="192"/>
      <c r="Q1232" s="192"/>
      <c r="R1232" s="192"/>
      <c r="S1232" s="192"/>
      <c r="T1232" s="192"/>
      <c r="U1232" s="265"/>
      <c r="V1232" s="192"/>
      <c r="W1232" s="192"/>
      <c r="X1232" s="192"/>
    </row>
    <row r="1233" spans="2:24" ht="17.25" thickTop="1" thickBot="1">
      <c r="B1233" s="193" t="s">
        <v>2634</v>
      </c>
      <c r="C1233" s="242" t="s">
        <v>4063</v>
      </c>
      <c r="D1233" s="243"/>
      <c r="E1233" s="112"/>
      <c r="F1233" s="243"/>
      <c r="G1233" s="112"/>
      <c r="H1233" s="243"/>
      <c r="I1233" s="243"/>
      <c r="J1233" s="243"/>
      <c r="K1233" s="113" t="s">
        <v>2635</v>
      </c>
      <c r="L1233" s="114" t="s">
        <v>3218</v>
      </c>
      <c r="M1233" s="115">
        <f>+M1236</f>
        <v>0</v>
      </c>
      <c r="N1233" s="298">
        <f>+N1236</f>
        <v>0</v>
      </c>
      <c r="O1233" s="298">
        <f>+N1233-M1233</f>
        <v>0</v>
      </c>
      <c r="Q1233" s="298">
        <f>+Q1236</f>
        <v>0</v>
      </c>
      <c r="R1233" s="519"/>
      <c r="S1233" s="115">
        <f>+S1236</f>
        <v>0</v>
      </c>
      <c r="T1233" s="115">
        <f>+T1236</f>
        <v>0</v>
      </c>
      <c r="U1233" s="265"/>
      <c r="V1233" s="115">
        <f>+V1236</f>
        <v>0</v>
      </c>
      <c r="W1233" s="115">
        <f>+W1236</f>
        <v>0</v>
      </c>
      <c r="X1233" s="519"/>
    </row>
    <row r="1234" spans="2:24" ht="9" customHeight="1" thickTop="1" thickBot="1">
      <c r="K1234" s="527"/>
      <c r="L1234" s="528"/>
      <c r="M1234" s="192"/>
      <c r="N1234" s="192"/>
      <c r="O1234" s="192"/>
      <c r="Q1234" s="192"/>
      <c r="R1234" s="192"/>
      <c r="S1234" s="192"/>
      <c r="T1234" s="192"/>
      <c r="U1234" s="265"/>
      <c r="V1234" s="192"/>
      <c r="W1234" s="192"/>
      <c r="X1234" s="192"/>
    </row>
    <row r="1235" spans="2:24" ht="64.5" thickBot="1">
      <c r="B1235" s="102" t="s">
        <v>3221</v>
      </c>
      <c r="C1235" s="245" t="s">
        <v>48</v>
      </c>
      <c r="D1235" s="245"/>
      <c r="E1235" s="246"/>
      <c r="F1235" s="246"/>
      <c r="G1235" s="246"/>
      <c r="H1235" s="246"/>
      <c r="I1235" s="246"/>
      <c r="J1235" s="246"/>
      <c r="K1235" s="302" t="s">
        <v>3222</v>
      </c>
      <c r="L1235" s="135"/>
      <c r="M1235" s="328" t="str">
        <f>+$M$10</f>
        <v>Valore netto al 31/12/2017</v>
      </c>
      <c r="N1235" s="779" t="str">
        <f>N$10</f>
        <v>Valore netto al 31/12/2018</v>
      </c>
      <c r="O1235" s="779" t="s">
        <v>4064</v>
      </c>
      <c r="P1235" s="806"/>
      <c r="Q1235" s="779" t="str">
        <f>Q$10</f>
        <v>Prechiusura al ° trimestre 2018</v>
      </c>
      <c r="R1235" s="681"/>
      <c r="S1235" s="498" t="str">
        <f>S$330</f>
        <v>Costi da utilizzo contributi 2018</v>
      </c>
      <c r="T1235" s="498" t="str">
        <f>T$330</f>
        <v>Costi da utilizzo contributi DI CUI SOCIO-SAN</v>
      </c>
      <c r="U1235" s="265"/>
      <c r="V1235" s="498" t="str">
        <f>V$330</f>
        <v>Costi da contributi 2018</v>
      </c>
      <c r="W1235" s="498" t="str">
        <f>W$330</f>
        <v>Costi da contributi DI CUI SOCIO-SAN</v>
      </c>
      <c r="X1235" s="681"/>
    </row>
    <row r="1236" spans="2:24" ht="15.75" thickBot="1">
      <c r="B1236" s="197" t="s">
        <v>2636</v>
      </c>
      <c r="C1236" s="147" t="s">
        <v>4065</v>
      </c>
      <c r="D1236" s="147"/>
      <c r="E1236" s="147"/>
      <c r="F1236" s="147"/>
      <c r="G1236" s="147"/>
      <c r="H1236" s="147"/>
      <c r="I1236" s="147"/>
      <c r="J1236" s="147"/>
      <c r="K1236" s="323" t="s">
        <v>2638</v>
      </c>
      <c r="L1236" s="149" t="s">
        <v>3218</v>
      </c>
      <c r="M1236" s="564">
        <f>IF(ISERROR(VLOOKUP($B1236,ESTR_PREC!$A$1:$M$6000,6,FALSE))=TRUE,0,VLOOKUP($B1236,ESTR_PREC!$A$1:$M$6000,6,FALSE))</f>
        <v>0</v>
      </c>
      <c r="N1236" s="225"/>
      <c r="O1236" s="560">
        <f>+N1236-M1236</f>
        <v>0</v>
      </c>
      <c r="Q1236" s="225"/>
      <c r="R1236" s="499"/>
      <c r="S1236" s="225"/>
      <c r="T1236" s="225"/>
      <c r="U1236" s="265"/>
      <c r="V1236" s="225"/>
      <c r="W1236" s="225"/>
      <c r="X1236" s="499"/>
    </row>
    <row r="1237" spans="2:24" ht="15.75">
      <c r="K1237" s="527"/>
      <c r="L1237" s="528"/>
      <c r="M1237" s="499"/>
      <c r="N1237" s="192"/>
      <c r="O1237" s="192"/>
      <c r="Q1237" s="192"/>
      <c r="R1237" s="499"/>
      <c r="S1237" s="499"/>
      <c r="T1237" s="499"/>
      <c r="U1237" s="265"/>
      <c r="V1237" s="499"/>
      <c r="W1237" s="499"/>
      <c r="X1237" s="499"/>
    </row>
    <row r="1238" spans="2:24" ht="16.5" thickBot="1">
      <c r="K1238" s="527"/>
      <c r="L1238" s="528"/>
      <c r="M1238" s="499"/>
      <c r="N1238" s="192"/>
      <c r="O1238" s="192"/>
      <c r="Q1238" s="192"/>
      <c r="R1238" s="499"/>
      <c r="S1238" s="499"/>
      <c r="T1238" s="499"/>
      <c r="U1238" s="265"/>
      <c r="V1238" s="499"/>
      <c r="W1238" s="499"/>
      <c r="X1238" s="499"/>
    </row>
    <row r="1239" spans="2:24" ht="64.5" thickBot="1">
      <c r="K1239" s="529"/>
      <c r="L1239" s="465"/>
      <c r="M1239" s="1146" t="str">
        <f>+$M$10</f>
        <v>Valore netto al 31/12/2017</v>
      </c>
      <c r="N1239" s="810" t="str">
        <f>N$10</f>
        <v>Valore netto al 31/12/2018</v>
      </c>
      <c r="O1239" s="810" t="s">
        <v>4064</v>
      </c>
      <c r="P1239" s="806"/>
      <c r="Q1239" s="810" t="str">
        <f>Q$10</f>
        <v>Prechiusura al ° trimestre 2018</v>
      </c>
      <c r="R1239" s="681"/>
      <c r="S1239" s="1145" t="str">
        <f>S$330</f>
        <v>Costi da utilizzo contributi 2018</v>
      </c>
      <c r="T1239" s="1143" t="str">
        <f>T$330</f>
        <v>Costi da utilizzo contributi DI CUI SOCIO-SAN</v>
      </c>
      <c r="U1239" s="1144"/>
      <c r="V1239" s="1142" t="str">
        <f>V$330</f>
        <v>Costi da contributi 2018</v>
      </c>
      <c r="W1239" s="1143" t="str">
        <f>W$330</f>
        <v>Costi da contributi DI CUI SOCIO-SAN</v>
      </c>
      <c r="X1239" s="681"/>
    </row>
    <row r="1240" spans="2:24" ht="17.25" thickTop="1" thickBot="1">
      <c r="B1240" s="194" t="s">
        <v>2639</v>
      </c>
      <c r="C1240" s="103" t="s">
        <v>4066</v>
      </c>
      <c r="D1240" s="103"/>
      <c r="E1240" s="103"/>
      <c r="F1240" s="103"/>
      <c r="G1240" s="103"/>
      <c r="H1240" s="103"/>
      <c r="I1240" s="103"/>
      <c r="J1240" s="103"/>
      <c r="K1240" s="195" t="s">
        <v>2640</v>
      </c>
      <c r="L1240" s="196" t="s">
        <v>3218</v>
      </c>
      <c r="M1240" s="106">
        <f>+M1242+M1248</f>
        <v>0</v>
      </c>
      <c r="N1240" s="106">
        <f>+N1242+N1248</f>
        <v>0</v>
      </c>
      <c r="O1240" s="775">
        <f>+N1240-M1240</f>
        <v>0</v>
      </c>
      <c r="Q1240" s="106">
        <f>+Q1242+Q1248</f>
        <v>0</v>
      </c>
      <c r="R1240" s="518"/>
      <c r="S1240" s="106">
        <f>+S1242+S1248</f>
        <v>0</v>
      </c>
      <c r="T1240" s="106">
        <f>+T1242+T1248</f>
        <v>0</v>
      </c>
      <c r="U1240" s="265"/>
      <c r="V1240" s="106">
        <f>+V1242+V1248</f>
        <v>0</v>
      </c>
      <c r="W1240" s="106">
        <f>+W1242+W1248</f>
        <v>0</v>
      </c>
      <c r="X1240" s="518"/>
    </row>
    <row r="1241" spans="2:24" ht="17.25" thickTop="1" thickBot="1">
      <c r="K1241" s="527"/>
      <c r="L1241" s="528"/>
      <c r="M1241" s="192"/>
      <c r="N1241" s="192"/>
      <c r="O1241" s="192"/>
      <c r="Q1241" s="192"/>
      <c r="R1241" s="192"/>
      <c r="S1241" s="192"/>
      <c r="T1241" s="192"/>
      <c r="U1241" s="265"/>
      <c r="V1241" s="192"/>
      <c r="W1241" s="192"/>
      <c r="X1241" s="192"/>
    </row>
    <row r="1242" spans="2:24" ht="17.25" thickTop="1" thickBot="1">
      <c r="B1242" s="193" t="s">
        <v>2641</v>
      </c>
      <c r="C1242" s="242" t="s">
        <v>4067</v>
      </c>
      <c r="D1242" s="243"/>
      <c r="E1242" s="112"/>
      <c r="F1242" s="243"/>
      <c r="G1242" s="112"/>
      <c r="H1242" s="243"/>
      <c r="I1242" s="243"/>
      <c r="J1242" s="243"/>
      <c r="K1242" s="113" t="s">
        <v>2642</v>
      </c>
      <c r="L1242" s="114" t="s">
        <v>3218</v>
      </c>
      <c r="M1242" s="115">
        <f>SUM(M1245:M1246)</f>
        <v>0</v>
      </c>
      <c r="N1242" s="298">
        <f>SUM(N1245:N1246)</f>
        <v>0</v>
      </c>
      <c r="O1242" s="298">
        <f>+N1242-M1242</f>
        <v>0</v>
      </c>
      <c r="Q1242" s="298">
        <f>SUM(Q1245:Q1246)</f>
        <v>0</v>
      </c>
      <c r="R1242" s="519"/>
      <c r="S1242" s="115">
        <f>SUM(S1245:S1246)</f>
        <v>0</v>
      </c>
      <c r="T1242" s="115">
        <f>SUM(T1245:T1246)</f>
        <v>0</v>
      </c>
      <c r="U1242" s="265"/>
      <c r="V1242" s="115">
        <f>SUM(V1245:V1246)</f>
        <v>0</v>
      </c>
      <c r="W1242" s="115">
        <f>SUM(W1245:W1246)</f>
        <v>0</v>
      </c>
      <c r="X1242" s="519"/>
    </row>
    <row r="1243" spans="2:24" ht="9" customHeight="1" thickTop="1" thickBot="1">
      <c r="K1243" s="527"/>
      <c r="L1243" s="528"/>
      <c r="M1243" s="192"/>
      <c r="N1243" s="192"/>
      <c r="O1243" s="192"/>
      <c r="Q1243" s="192"/>
      <c r="R1243" s="192"/>
      <c r="S1243" s="192"/>
      <c r="T1243" s="192"/>
      <c r="U1243" s="265"/>
      <c r="V1243" s="192"/>
      <c r="W1243" s="192"/>
      <c r="X1243" s="192"/>
    </row>
    <row r="1244" spans="2:24" ht="64.5" thickBot="1">
      <c r="B1244" s="102" t="s">
        <v>3221</v>
      </c>
      <c r="C1244" s="245" t="s">
        <v>48</v>
      </c>
      <c r="D1244" s="245"/>
      <c r="E1244" s="246"/>
      <c r="F1244" s="246"/>
      <c r="G1244" s="246"/>
      <c r="H1244" s="246"/>
      <c r="I1244" s="246"/>
      <c r="J1244" s="246"/>
      <c r="K1244" s="302" t="s">
        <v>3222</v>
      </c>
      <c r="L1244" s="135"/>
      <c r="M1244" s="328" t="str">
        <f>+$M$10</f>
        <v>Valore netto al 31/12/2017</v>
      </c>
      <c r="N1244" s="779" t="str">
        <f>N$10</f>
        <v>Valore netto al 31/12/2018</v>
      </c>
      <c r="O1244" s="779" t="s">
        <v>4064</v>
      </c>
      <c r="P1244" s="806"/>
      <c r="Q1244" s="779" t="str">
        <f>Q$10</f>
        <v>Prechiusura al ° trimestre 2018</v>
      </c>
      <c r="R1244" s="681"/>
      <c r="S1244" s="1145" t="str">
        <f>S$330</f>
        <v>Costi da utilizzo contributi 2018</v>
      </c>
      <c r="T1244" s="1143" t="str">
        <f>T$330</f>
        <v>Costi da utilizzo contributi DI CUI SOCIO-SAN</v>
      </c>
      <c r="U1244" s="1144"/>
      <c r="V1244" s="1142" t="str">
        <f>V$330</f>
        <v>Costi da contributi 2018</v>
      </c>
      <c r="W1244" s="1143" t="str">
        <f>W$330</f>
        <v>Costi da contributi DI CUI SOCIO-SAN</v>
      </c>
      <c r="X1244" s="681"/>
    </row>
    <row r="1245" spans="2:24">
      <c r="B1245" s="124" t="s">
        <v>2643</v>
      </c>
      <c r="C1245" s="127" t="s">
        <v>4068</v>
      </c>
      <c r="D1245" s="127"/>
      <c r="E1245" s="123"/>
      <c r="F1245" s="123"/>
      <c r="G1245" s="123"/>
      <c r="H1245" s="233"/>
      <c r="I1245" s="123"/>
      <c r="J1245" s="123"/>
      <c r="K1245" s="324" t="s">
        <v>2646</v>
      </c>
      <c r="L1245" s="125" t="s">
        <v>3218</v>
      </c>
      <c r="M1245" s="564">
        <f>IF(ISERROR(VLOOKUP($B1245,ESTR_PREC!$A$1:$M$6000,6,FALSE))=TRUE,0,VLOOKUP($B1245,ESTR_PREC!$A$1:$M$6000,6,FALSE))</f>
        <v>0</v>
      </c>
      <c r="N1245" s="225"/>
      <c r="O1245" s="560">
        <f>+N1245-M1245</f>
        <v>0</v>
      </c>
      <c r="Q1245" s="225"/>
      <c r="R1245" s="499"/>
      <c r="S1245" s="225"/>
      <c r="T1245" s="225"/>
      <c r="U1245" s="265"/>
      <c r="V1245" s="225"/>
      <c r="W1245" s="225"/>
      <c r="X1245" s="499"/>
    </row>
    <row r="1246" spans="2:24" ht="15.75" thickBot="1">
      <c r="B1246" s="156" t="s">
        <v>2647</v>
      </c>
      <c r="C1246" s="130" t="s">
        <v>4069</v>
      </c>
      <c r="D1246" s="130"/>
      <c r="E1246" s="130"/>
      <c r="F1246" s="130"/>
      <c r="G1246" s="130"/>
      <c r="H1246" s="130"/>
      <c r="I1246" s="130"/>
      <c r="J1246" s="130"/>
      <c r="K1246" s="325" t="s">
        <v>2649</v>
      </c>
      <c r="L1246" s="132" t="s">
        <v>3218</v>
      </c>
      <c r="M1246" s="564">
        <f>IF(ISERROR(VLOOKUP($B1246,ESTR_PREC!$A$1:$M$6000,6,FALSE))=TRUE,0,VLOOKUP($B1246,ESTR_PREC!$A$1:$M$6000,6,FALSE))</f>
        <v>0</v>
      </c>
      <c r="N1246" s="225"/>
      <c r="O1246" s="560">
        <f>+N1246-M1246</f>
        <v>0</v>
      </c>
      <c r="Q1246" s="225"/>
      <c r="R1246" s="499"/>
      <c r="S1246" s="225"/>
      <c r="T1246" s="225"/>
      <c r="U1246" s="265"/>
      <c r="V1246" s="225"/>
      <c r="W1246" s="225"/>
      <c r="X1246" s="499"/>
    </row>
    <row r="1247" spans="2:24" ht="16.5" thickBot="1">
      <c r="K1247" s="527"/>
      <c r="L1247" s="528"/>
      <c r="M1247" s="192"/>
      <c r="N1247" s="192"/>
      <c r="O1247" s="192"/>
      <c r="Q1247" s="192"/>
      <c r="R1247" s="192"/>
      <c r="S1247" s="133"/>
      <c r="T1247" s="133"/>
      <c r="U1247" s="265"/>
      <c r="V1247" s="133"/>
      <c r="W1247" s="133"/>
      <c r="X1247" s="192"/>
    </row>
    <row r="1248" spans="2:24" ht="17.25" thickTop="1" thickBot="1">
      <c r="B1248" s="193" t="s">
        <v>2650</v>
      </c>
      <c r="C1248" s="242" t="s">
        <v>4070</v>
      </c>
      <c r="D1248" s="243"/>
      <c r="E1248" s="112"/>
      <c r="F1248" s="243"/>
      <c r="G1248" s="112"/>
      <c r="H1248" s="243"/>
      <c r="I1248" s="243"/>
      <c r="J1248" s="243"/>
      <c r="K1248" s="113" t="s">
        <v>2651</v>
      </c>
      <c r="L1248" s="114" t="s">
        <v>3218</v>
      </c>
      <c r="M1248" s="115">
        <f>SUM(M1251:M1252)</f>
        <v>0</v>
      </c>
      <c r="N1248" s="298">
        <f>SUM(N1251:N1252)</f>
        <v>0</v>
      </c>
      <c r="O1248" s="298">
        <f>+N1248-M1248</f>
        <v>0</v>
      </c>
      <c r="Q1248" s="298">
        <f>SUM(Q1251:Q1252)</f>
        <v>0</v>
      </c>
      <c r="R1248" s="519"/>
      <c r="S1248" s="115">
        <f>SUM(S1251:S1252)</f>
        <v>0</v>
      </c>
      <c r="T1248" s="115">
        <f>SUM(T1251:T1252)</f>
        <v>0</v>
      </c>
      <c r="U1248" s="265"/>
      <c r="V1248" s="115">
        <f>SUM(V1251:V1252)</f>
        <v>0</v>
      </c>
      <c r="W1248" s="115">
        <f>SUM(W1251:W1252)</f>
        <v>0</v>
      </c>
      <c r="X1248" s="519"/>
    </row>
    <row r="1249" spans="2:24" ht="9" customHeight="1" thickTop="1" thickBot="1">
      <c r="K1249" s="527"/>
      <c r="L1249" s="528"/>
      <c r="M1249" s="192"/>
      <c r="N1249" s="192"/>
      <c r="O1249" s="192"/>
      <c r="Q1249" s="192"/>
      <c r="R1249" s="192"/>
      <c r="S1249" s="192"/>
      <c r="T1249" s="192"/>
      <c r="U1249" s="265"/>
      <c r="V1249" s="192"/>
      <c r="W1249" s="192"/>
      <c r="X1249" s="192"/>
    </row>
    <row r="1250" spans="2:24" ht="64.5" thickBot="1">
      <c r="B1250" s="102" t="s">
        <v>3221</v>
      </c>
      <c r="C1250" s="245" t="s">
        <v>48</v>
      </c>
      <c r="D1250" s="245"/>
      <c r="E1250" s="246"/>
      <c r="F1250" s="246"/>
      <c r="G1250" s="246"/>
      <c r="H1250" s="246"/>
      <c r="I1250" s="246"/>
      <c r="J1250" s="246"/>
      <c r="K1250" s="302" t="s">
        <v>3222</v>
      </c>
      <c r="L1250" s="135"/>
      <c r="M1250" s="328" t="str">
        <f>+$M$10</f>
        <v>Valore netto al 31/12/2017</v>
      </c>
      <c r="N1250" s="779" t="str">
        <f>N$10</f>
        <v>Valore netto al 31/12/2018</v>
      </c>
      <c r="O1250" s="779" t="s">
        <v>4064</v>
      </c>
      <c r="P1250" s="806"/>
      <c r="Q1250" s="779" t="str">
        <f>Q$10</f>
        <v>Prechiusura al ° trimestre 2018</v>
      </c>
      <c r="R1250" s="681"/>
      <c r="S1250" s="1145" t="str">
        <f>S$330</f>
        <v>Costi da utilizzo contributi 2018</v>
      </c>
      <c r="T1250" s="1143" t="str">
        <f>T$330</f>
        <v>Costi da utilizzo contributi DI CUI SOCIO-SAN</v>
      </c>
      <c r="U1250" s="1144"/>
      <c r="V1250" s="1142" t="str">
        <f>V$330</f>
        <v>Costi da contributi 2018</v>
      </c>
      <c r="W1250" s="1143" t="str">
        <f>W$330</f>
        <v>Costi da contributi DI CUI SOCIO-SAN</v>
      </c>
      <c r="X1250" s="681"/>
    </row>
    <row r="1251" spans="2:24" hidden="1">
      <c r="B1251" s="907" t="s">
        <v>2652</v>
      </c>
      <c r="C1251" s="879" t="s">
        <v>4071</v>
      </c>
      <c r="D1251" s="879"/>
      <c r="E1251" s="880"/>
      <c r="F1251" s="880"/>
      <c r="G1251" s="880"/>
      <c r="H1251" s="927"/>
      <c r="I1251" s="880"/>
      <c r="J1251" s="880"/>
      <c r="K1251" s="928" t="s">
        <v>2653</v>
      </c>
      <c r="L1251" s="882" t="s">
        <v>3218</v>
      </c>
      <c r="M1251" s="815"/>
      <c r="N1251" s="343"/>
      <c r="O1251" s="815"/>
      <c r="Q1251" s="343"/>
      <c r="R1251" s="499"/>
      <c r="S1251" s="815"/>
      <c r="T1251" s="815"/>
      <c r="U1251" s="265"/>
      <c r="V1251" s="815"/>
      <c r="W1251" s="815"/>
      <c r="X1251" s="499"/>
    </row>
    <row r="1252" spans="2:24" ht="15.75" thickBot="1">
      <c r="B1252" s="156" t="s">
        <v>2654</v>
      </c>
      <c r="C1252" s="130" t="s">
        <v>4072</v>
      </c>
      <c r="D1252" s="130"/>
      <c r="E1252" s="130"/>
      <c r="F1252" s="130"/>
      <c r="G1252" s="130"/>
      <c r="H1252" s="130"/>
      <c r="I1252" s="130"/>
      <c r="J1252" s="130"/>
      <c r="K1252" s="325" t="s">
        <v>2655</v>
      </c>
      <c r="L1252" s="132" t="s">
        <v>3218</v>
      </c>
      <c r="M1252" s="564">
        <f>IF(ISERROR(VLOOKUP($B1252,ESTR_PREC!$A$1:$M$6000,6,FALSE))=TRUE,0,VLOOKUP($B1252,ESTR_PREC!$A$1:$M$6000,6,FALSE))</f>
        <v>0</v>
      </c>
      <c r="N1252" s="225"/>
      <c r="O1252" s="560">
        <f>+N1252-M1252</f>
        <v>0</v>
      </c>
      <c r="Q1252" s="225"/>
      <c r="R1252" s="499"/>
      <c r="S1252" s="225"/>
      <c r="T1252" s="225"/>
      <c r="U1252" s="265"/>
      <c r="V1252" s="225"/>
      <c r="W1252" s="225"/>
      <c r="X1252" s="499"/>
    </row>
    <row r="1253" spans="2:24" ht="15.75">
      <c r="K1253" s="527"/>
      <c r="L1253" s="528"/>
      <c r="M1253" s="499"/>
      <c r="N1253" s="192"/>
      <c r="O1253" s="192"/>
      <c r="Q1253" s="192"/>
      <c r="R1253" s="499"/>
      <c r="S1253" s="499"/>
      <c r="T1253" s="499"/>
      <c r="U1253" s="265"/>
      <c r="V1253" s="499"/>
      <c r="W1253" s="499"/>
      <c r="X1253" s="499"/>
    </row>
    <row r="1254" spans="2:24" ht="16.5" thickBot="1">
      <c r="K1254" s="527"/>
      <c r="L1254" s="528"/>
      <c r="M1254" s="499"/>
      <c r="N1254" s="192"/>
      <c r="O1254" s="192"/>
      <c r="Q1254" s="192"/>
      <c r="R1254" s="499"/>
      <c r="S1254" s="499"/>
      <c r="T1254" s="499"/>
      <c r="U1254" s="265"/>
      <c r="V1254" s="499"/>
      <c r="W1254" s="499"/>
      <c r="X1254" s="499"/>
    </row>
    <row r="1255" spans="2:24" ht="64.5" thickBot="1">
      <c r="K1255" s="529"/>
      <c r="L1255" s="465"/>
      <c r="M1255" s="1146" t="str">
        <f>+$M$10</f>
        <v>Valore netto al 31/12/2017</v>
      </c>
      <c r="N1255" s="810" t="str">
        <f>N$10</f>
        <v>Valore netto al 31/12/2018</v>
      </c>
      <c r="O1255" s="810" t="s">
        <v>4064</v>
      </c>
      <c r="P1255" s="806"/>
      <c r="Q1255" s="810" t="str">
        <f>Q$10</f>
        <v>Prechiusura al ° trimestre 2018</v>
      </c>
      <c r="R1255" s="681"/>
      <c r="S1255" s="1145" t="str">
        <f>S$330</f>
        <v>Costi da utilizzo contributi 2018</v>
      </c>
      <c r="T1255" s="1143" t="str">
        <f>T$330</f>
        <v>Costi da utilizzo contributi DI CUI SOCIO-SAN</v>
      </c>
      <c r="U1255" s="1144"/>
      <c r="V1255" s="1142" t="str">
        <f>V$330</f>
        <v>Costi da contributi 2018</v>
      </c>
      <c r="W1255" s="1143" t="str">
        <f>W$330</f>
        <v>Costi da contributi DI CUI SOCIO-SAN</v>
      </c>
      <c r="X1255" s="681"/>
    </row>
    <row r="1256" spans="2:24" ht="31.5" customHeight="1" thickTop="1" thickBot="1">
      <c r="B1256" s="103" t="s">
        <v>2656</v>
      </c>
      <c r="C1256" s="103" t="s">
        <v>4073</v>
      </c>
      <c r="D1256" s="103"/>
      <c r="E1256" s="103"/>
      <c r="F1256" s="103"/>
      <c r="G1256" s="103"/>
      <c r="H1256" s="103"/>
      <c r="I1256" s="103"/>
      <c r="J1256" s="103"/>
      <c r="K1256" s="195" t="s">
        <v>2657</v>
      </c>
      <c r="L1256" s="196" t="s">
        <v>3218</v>
      </c>
      <c r="M1256" s="106">
        <f>+M1258+M1264</f>
        <v>0</v>
      </c>
      <c r="N1256" s="106">
        <f>+N1258+N1264</f>
        <v>0</v>
      </c>
      <c r="O1256" s="775">
        <f>+N1256-M1256</f>
        <v>0</v>
      </c>
      <c r="Q1256" s="106">
        <f>+Q1258+Q1264</f>
        <v>0</v>
      </c>
      <c r="R1256" s="518"/>
      <c r="S1256" s="106">
        <f>+S1258+S1264</f>
        <v>0</v>
      </c>
      <c r="T1256" s="106">
        <f>+T1258+T1264</f>
        <v>0</v>
      </c>
      <c r="U1256" s="265"/>
      <c r="V1256" s="106">
        <f>+V1258+V1264</f>
        <v>0</v>
      </c>
      <c r="W1256" s="106">
        <f>+W1258+W1264</f>
        <v>0</v>
      </c>
      <c r="X1256" s="518"/>
    </row>
    <row r="1257" spans="2:24" ht="17.25" thickTop="1" thickBot="1">
      <c r="K1257" s="527"/>
      <c r="L1257" s="528"/>
      <c r="M1257" s="192"/>
      <c r="N1257" s="192"/>
      <c r="O1257" s="192"/>
      <c r="Q1257" s="192"/>
      <c r="R1257" s="192"/>
      <c r="S1257" s="192"/>
      <c r="T1257" s="192"/>
      <c r="U1257" s="265"/>
      <c r="V1257" s="192"/>
      <c r="W1257" s="192"/>
      <c r="X1257" s="192"/>
    </row>
    <row r="1258" spans="2:24" ht="27.75" thickTop="1" thickBot="1">
      <c r="B1258" s="193" t="s">
        <v>2658</v>
      </c>
      <c r="C1258" s="242" t="s">
        <v>4074</v>
      </c>
      <c r="D1258" s="243"/>
      <c r="E1258" s="112"/>
      <c r="F1258" s="243"/>
      <c r="G1258" s="112"/>
      <c r="H1258" s="243"/>
      <c r="I1258" s="243"/>
      <c r="J1258" s="243"/>
      <c r="K1258" s="113" t="s">
        <v>2659</v>
      </c>
      <c r="L1258" s="114" t="s">
        <v>3218</v>
      </c>
      <c r="M1258" s="115">
        <f>+M1261+M1262</f>
        <v>0</v>
      </c>
      <c r="N1258" s="297">
        <f>+N1261+N1262</f>
        <v>0</v>
      </c>
      <c r="O1258" s="297">
        <f>+O1261+O1262</f>
        <v>0</v>
      </c>
      <c r="Q1258" s="297">
        <f>+Q1261+Q1262</f>
        <v>0</v>
      </c>
      <c r="R1258" s="519"/>
      <c r="S1258" s="115">
        <f>+S1261+S1262</f>
        <v>0</v>
      </c>
      <c r="T1258" s="115">
        <f>+T1261+T1262</f>
        <v>0</v>
      </c>
      <c r="U1258" s="265"/>
      <c r="V1258" s="115">
        <f>+V1261+V1262</f>
        <v>0</v>
      </c>
      <c r="W1258" s="115">
        <f>+W1261+W1262</f>
        <v>0</v>
      </c>
      <c r="X1258" s="519"/>
    </row>
    <row r="1259" spans="2:24" ht="9" customHeight="1" thickTop="1" thickBot="1">
      <c r="K1259" s="527"/>
      <c r="L1259" s="528"/>
      <c r="M1259" s="192"/>
      <c r="N1259" s="192"/>
      <c r="O1259" s="192"/>
      <c r="Q1259" s="192"/>
      <c r="R1259" s="192"/>
      <c r="S1259" s="192"/>
      <c r="T1259" s="192"/>
      <c r="U1259" s="265"/>
      <c r="V1259" s="192"/>
      <c r="W1259" s="192"/>
      <c r="X1259" s="192"/>
    </row>
    <row r="1260" spans="2:24" ht="30.75" customHeight="1" thickBot="1">
      <c r="B1260" s="102" t="s">
        <v>3221</v>
      </c>
      <c r="C1260" s="245" t="s">
        <v>48</v>
      </c>
      <c r="D1260" s="245"/>
      <c r="E1260" s="246"/>
      <c r="F1260" s="246"/>
      <c r="G1260" s="246"/>
      <c r="H1260" s="246"/>
      <c r="I1260" s="246"/>
      <c r="J1260" s="246"/>
      <c r="K1260" s="302" t="s">
        <v>3222</v>
      </c>
      <c r="L1260" s="135"/>
      <c r="M1260" s="328" t="str">
        <f>+$M$10</f>
        <v>Valore netto al 31/12/2017</v>
      </c>
      <c r="N1260" s="779" t="str">
        <f>N$10</f>
        <v>Valore netto al 31/12/2018</v>
      </c>
      <c r="O1260" s="779" t="s">
        <v>4064</v>
      </c>
      <c r="P1260" s="806"/>
      <c r="Q1260" s="779" t="str">
        <f>Q$10</f>
        <v>Prechiusura al ° trimestre 2018</v>
      </c>
      <c r="R1260" s="681"/>
      <c r="S1260" s="1145" t="str">
        <f>S$330</f>
        <v>Costi da utilizzo contributi 2018</v>
      </c>
      <c r="T1260" s="1143" t="str">
        <f>T$330</f>
        <v>Costi da utilizzo contributi DI CUI SOCIO-SAN</v>
      </c>
      <c r="U1260" s="1144"/>
      <c r="V1260" s="1142" t="str">
        <f>V$330</f>
        <v>Costi da contributi 2018</v>
      </c>
      <c r="W1260" s="1143" t="str">
        <f>W$330</f>
        <v>Costi da contributi DI CUI SOCIO-SAN</v>
      </c>
      <c r="X1260" s="681"/>
    </row>
    <row r="1261" spans="2:24">
      <c r="B1261" s="267" t="s">
        <v>2660</v>
      </c>
      <c r="C1261" s="268" t="s">
        <v>4075</v>
      </c>
      <c r="D1261" s="268"/>
      <c r="E1261" s="268"/>
      <c r="F1261" s="268"/>
      <c r="G1261" s="268"/>
      <c r="H1261" s="268"/>
      <c r="I1261" s="268"/>
      <c r="J1261" s="268"/>
      <c r="K1261" s="326" t="s">
        <v>2663</v>
      </c>
      <c r="L1261" s="270" t="s">
        <v>3218</v>
      </c>
      <c r="M1261" s="564">
        <f>IF(ISERROR(VLOOKUP($B1261,ESTR_PREC!$A$1:$M$6000,6,FALSE))=TRUE,0,VLOOKUP($B1261,ESTR_PREC!$A$1:$M$6000,6,FALSE))</f>
        <v>0</v>
      </c>
      <c r="N1261" s="225"/>
      <c r="O1261" s="560">
        <f>+N1261-M1261</f>
        <v>0</v>
      </c>
      <c r="Q1261" s="225"/>
      <c r="R1261" s="499"/>
      <c r="S1261" s="225"/>
      <c r="T1261" s="225"/>
      <c r="U1261" s="265"/>
      <c r="V1261" s="225"/>
      <c r="W1261" s="225"/>
      <c r="X1261" s="499"/>
    </row>
    <row r="1262" spans="2:24">
      <c r="B1262" s="127" t="s">
        <v>2664</v>
      </c>
      <c r="C1262" s="127" t="s">
        <v>4671</v>
      </c>
      <c r="D1262" s="127"/>
      <c r="E1262" s="127"/>
      <c r="F1262" s="127"/>
      <c r="G1262" s="127"/>
      <c r="H1262" s="127"/>
      <c r="I1262" s="127"/>
      <c r="J1262" s="127"/>
      <c r="K1262" s="304" t="s">
        <v>2665</v>
      </c>
      <c r="L1262" s="125" t="s">
        <v>3218</v>
      </c>
      <c r="M1262" s="564">
        <f>IF(ISERROR(VLOOKUP($B1262,ESTR_PREC!$A$1:$M$6000,6,FALSE))=TRUE,0,VLOOKUP($B1262,ESTR_PREC!$A$1:$M$6000,6,FALSE))</f>
        <v>0</v>
      </c>
      <c r="N1262" s="225"/>
      <c r="O1262" s="560">
        <f>+N1262-M1262</f>
        <v>0</v>
      </c>
      <c r="Q1262" s="225"/>
      <c r="R1262" s="499"/>
      <c r="S1262" s="225"/>
      <c r="T1262" s="225"/>
      <c r="U1262" s="265"/>
      <c r="V1262" s="225"/>
      <c r="W1262" s="225"/>
      <c r="X1262" s="499"/>
    </row>
    <row r="1263" spans="2:24" ht="13.5" thickBot="1">
      <c r="L1263" s="265"/>
      <c r="M1263" s="192"/>
      <c r="N1263" s="192"/>
      <c r="O1263" s="192"/>
      <c r="Q1263" s="192"/>
      <c r="R1263" s="192"/>
      <c r="S1263" s="192"/>
      <c r="T1263" s="192"/>
      <c r="U1263" s="265"/>
      <c r="V1263" s="192"/>
      <c r="W1263" s="192"/>
      <c r="X1263" s="192"/>
    </row>
    <row r="1264" spans="2:24" ht="17.25" customHeight="1" thickTop="1" thickBot="1">
      <c r="B1264" s="193" t="s">
        <v>2666</v>
      </c>
      <c r="C1264" s="249" t="s">
        <v>4076</v>
      </c>
      <c r="D1264" s="243"/>
      <c r="E1264" s="200"/>
      <c r="F1264" s="243"/>
      <c r="G1264" s="200"/>
      <c r="H1264" s="243"/>
      <c r="I1264" s="243"/>
      <c r="J1264" s="243"/>
      <c r="K1264" s="201" t="s">
        <v>2667</v>
      </c>
      <c r="L1264" s="114" t="s">
        <v>3218</v>
      </c>
      <c r="M1264" s="115">
        <f>+M1267+M1268</f>
        <v>0</v>
      </c>
      <c r="N1264" s="297">
        <f>+N1267+N1268</f>
        <v>0</v>
      </c>
      <c r="O1264" s="297">
        <f>+O1267+O1268</f>
        <v>0</v>
      </c>
      <c r="Q1264" s="297">
        <f>+Q1267+Q1268</f>
        <v>0</v>
      </c>
      <c r="R1264" s="519"/>
      <c r="S1264" s="115">
        <f>+S1267+S1268</f>
        <v>0</v>
      </c>
      <c r="T1264" s="115">
        <f>+T1267+T1268</f>
        <v>0</v>
      </c>
      <c r="U1264" s="265"/>
      <c r="V1264" s="115">
        <f>+V1267+V1268</f>
        <v>0</v>
      </c>
      <c r="W1264" s="115">
        <f>+W1267+W1268</f>
        <v>0</v>
      </c>
      <c r="X1264" s="519"/>
    </row>
    <row r="1265" spans="2:24" ht="9" customHeight="1" thickTop="1" thickBot="1">
      <c r="K1265" s="527"/>
      <c r="L1265" s="528"/>
      <c r="M1265" s="192"/>
      <c r="N1265" s="192"/>
      <c r="O1265" s="192"/>
      <c r="Q1265" s="192"/>
      <c r="R1265" s="192"/>
      <c r="S1265" s="192"/>
      <c r="T1265" s="192"/>
      <c r="U1265" s="265"/>
      <c r="V1265" s="192"/>
      <c r="W1265" s="192"/>
      <c r="X1265" s="192"/>
    </row>
    <row r="1266" spans="2:24" ht="64.5" thickBot="1">
      <c r="B1266" s="102" t="s">
        <v>3221</v>
      </c>
      <c r="C1266" s="245" t="s">
        <v>48</v>
      </c>
      <c r="D1266" s="245"/>
      <c r="E1266" s="246"/>
      <c r="F1266" s="246"/>
      <c r="G1266" s="246"/>
      <c r="H1266" s="246"/>
      <c r="I1266" s="246"/>
      <c r="J1266" s="246"/>
      <c r="K1266" s="302" t="s">
        <v>3222</v>
      </c>
      <c r="L1266" s="135"/>
      <c r="M1266" s="328" t="str">
        <f>+$M$10</f>
        <v>Valore netto al 31/12/2017</v>
      </c>
      <c r="N1266" s="779" t="str">
        <f>N$10</f>
        <v>Valore netto al 31/12/2018</v>
      </c>
      <c r="O1266" s="779" t="s">
        <v>4064</v>
      </c>
      <c r="P1266" s="806"/>
      <c r="Q1266" s="779" t="str">
        <f>Q$10</f>
        <v>Prechiusura al ° trimestre 2018</v>
      </c>
      <c r="R1266" s="681"/>
      <c r="S1266" s="1145" t="str">
        <f>S$330</f>
        <v>Costi da utilizzo contributi 2018</v>
      </c>
      <c r="T1266" s="1143" t="str">
        <f>T$330</f>
        <v>Costi da utilizzo contributi DI CUI SOCIO-SAN</v>
      </c>
      <c r="U1266" s="1144"/>
      <c r="V1266" s="1142" t="str">
        <f>V$330</f>
        <v>Costi da contributi 2018</v>
      </c>
      <c r="W1266" s="1143" t="str">
        <f>W$330</f>
        <v>Costi da contributi DI CUI SOCIO-SAN</v>
      </c>
      <c r="X1266" s="681"/>
    </row>
    <row r="1267" spans="2:24" hidden="1">
      <c r="B1267" s="929" t="s">
        <v>2668</v>
      </c>
      <c r="C1267" s="880" t="s">
        <v>4077</v>
      </c>
      <c r="D1267" s="880"/>
      <c r="E1267" s="880"/>
      <c r="F1267" s="880"/>
      <c r="G1267" s="880"/>
      <c r="H1267" s="880"/>
      <c r="I1267" s="880"/>
      <c r="J1267" s="880"/>
      <c r="K1267" s="930" t="s">
        <v>4078</v>
      </c>
      <c r="L1267" s="882" t="s">
        <v>3218</v>
      </c>
      <c r="M1267" s="815"/>
      <c r="N1267" s="343"/>
      <c r="O1267" s="815"/>
      <c r="Q1267" s="343"/>
      <c r="R1267" s="499"/>
      <c r="S1267" s="815"/>
      <c r="T1267" s="815"/>
      <c r="U1267" s="265"/>
      <c r="V1267" s="815"/>
      <c r="W1267" s="815"/>
      <c r="X1267" s="499"/>
    </row>
    <row r="1268" spans="2:24">
      <c r="B1268" s="127" t="s">
        <v>2670</v>
      </c>
      <c r="C1268" s="127" t="s">
        <v>4672</v>
      </c>
      <c r="D1268" s="127"/>
      <c r="E1268" s="127"/>
      <c r="F1268" s="127"/>
      <c r="G1268" s="127"/>
      <c r="H1268" s="127"/>
      <c r="I1268" s="127"/>
      <c r="J1268" s="127"/>
      <c r="K1268" s="304" t="s">
        <v>2671</v>
      </c>
      <c r="L1268" s="125" t="s">
        <v>3218</v>
      </c>
      <c r="M1268" s="564">
        <f>IF(ISERROR(VLOOKUP($B1268,ESTR_PREC!$A$1:$M$6000,6,FALSE))=TRUE,0,VLOOKUP($B1268,ESTR_PREC!$A$1:$M$6000,6,FALSE))</f>
        <v>0</v>
      </c>
      <c r="N1268" s="225"/>
      <c r="O1268" s="560">
        <f>+N1268-M1268</f>
        <v>0</v>
      </c>
      <c r="Q1268" s="225"/>
      <c r="R1268" s="499"/>
      <c r="S1268" s="225"/>
      <c r="T1268" s="225"/>
      <c r="U1268" s="265"/>
      <c r="V1268" s="225"/>
      <c r="W1268" s="225"/>
      <c r="X1268" s="499"/>
    </row>
    <row r="1269" spans="2:24">
      <c r="B1269" s="291"/>
      <c r="C1269" s="291"/>
      <c r="D1269" s="291"/>
      <c r="E1269" s="291"/>
      <c r="F1269" s="291"/>
      <c r="G1269" s="291"/>
      <c r="H1269" s="291"/>
      <c r="I1269" s="291"/>
      <c r="J1269" s="291"/>
      <c r="K1269" s="544"/>
      <c r="L1269" s="532"/>
      <c r="M1269" s="548"/>
      <c r="N1269" s="517"/>
      <c r="O1269" s="517"/>
      <c r="Q1269" s="517"/>
      <c r="R1269" s="548"/>
      <c r="S1269" s="548"/>
      <c r="T1269" s="548"/>
      <c r="U1269" s="265"/>
      <c r="V1269" s="548"/>
      <c r="W1269" s="548"/>
      <c r="X1269" s="548"/>
    </row>
    <row r="1270" spans="2:24" ht="16.5" thickBot="1">
      <c r="C1270" s="265" t="s">
        <v>73</v>
      </c>
      <c r="K1270" s="527"/>
      <c r="L1270" s="528"/>
      <c r="M1270" s="192"/>
      <c r="N1270" s="192"/>
      <c r="O1270" s="192"/>
      <c r="Q1270" s="192"/>
      <c r="R1270" s="192"/>
      <c r="S1270" s="192"/>
      <c r="T1270" s="192"/>
      <c r="U1270" s="265"/>
      <c r="V1270" s="192"/>
      <c r="W1270" s="192"/>
      <c r="X1270" s="192"/>
    </row>
    <row r="1271" spans="2:24" ht="17.25" thickTop="1" thickBot="1">
      <c r="B1271" s="194" t="s">
        <v>2672</v>
      </c>
      <c r="C1271" s="250" t="s">
        <v>4079</v>
      </c>
      <c r="D1271" s="248"/>
      <c r="E1271" s="103"/>
      <c r="F1271" s="248"/>
      <c r="G1271" s="103"/>
      <c r="H1271" s="248"/>
      <c r="I1271" s="248"/>
      <c r="J1271" s="248"/>
      <c r="K1271" s="202" t="s">
        <v>2673</v>
      </c>
      <c r="L1271" s="105" t="s">
        <v>3218</v>
      </c>
      <c r="M1271" s="154">
        <f>+M1274</f>
        <v>0</v>
      </c>
      <c r="N1271" s="154">
        <f>+N1274</f>
        <v>0</v>
      </c>
      <c r="O1271" s="298">
        <f>+N1271-M1271</f>
        <v>0</v>
      </c>
      <c r="Q1271" s="154">
        <f>+Q1274</f>
        <v>0</v>
      </c>
      <c r="R1271" s="519"/>
      <c r="S1271" s="154">
        <f>+S1274</f>
        <v>0</v>
      </c>
      <c r="T1271" s="154">
        <f>+T1274</f>
        <v>0</v>
      </c>
      <c r="U1271" s="265"/>
      <c r="V1271" s="154">
        <f>+V1274</f>
        <v>0</v>
      </c>
      <c r="W1271" s="154">
        <f>+W1274</f>
        <v>0</v>
      </c>
      <c r="X1271" s="519"/>
    </row>
    <row r="1272" spans="2:24" ht="9" customHeight="1" thickTop="1" thickBot="1">
      <c r="K1272" s="527"/>
      <c r="L1272" s="528"/>
      <c r="M1272" s="192"/>
      <c r="N1272" s="192"/>
      <c r="O1272" s="192"/>
      <c r="Q1272" s="192"/>
      <c r="R1272" s="192"/>
      <c r="S1272" s="192"/>
      <c r="T1272" s="192"/>
      <c r="U1272" s="265"/>
      <c r="V1272" s="192"/>
      <c r="W1272" s="192"/>
      <c r="X1272" s="192"/>
    </row>
    <row r="1273" spans="2:24" ht="64.5" thickBot="1">
      <c r="B1273" s="102" t="s">
        <v>48</v>
      </c>
      <c r="C1273" s="245" t="s">
        <v>48</v>
      </c>
      <c r="D1273" s="245"/>
      <c r="E1273" s="246"/>
      <c r="F1273" s="246"/>
      <c r="G1273" s="246"/>
      <c r="H1273" s="246"/>
      <c r="I1273" s="246"/>
      <c r="J1273" s="246"/>
      <c r="K1273" s="302" t="s">
        <v>3222</v>
      </c>
      <c r="L1273" s="135"/>
      <c r="M1273" s="328" t="str">
        <f>+$M$10</f>
        <v>Valore netto al 31/12/2017</v>
      </c>
      <c r="N1273" s="779" t="str">
        <f>N$10</f>
        <v>Valore netto al 31/12/2018</v>
      </c>
      <c r="O1273" s="779" t="s">
        <v>4064</v>
      </c>
      <c r="P1273" s="806"/>
      <c r="Q1273" s="779" t="str">
        <f>Q$10</f>
        <v>Prechiusura al ° trimestre 2018</v>
      </c>
      <c r="R1273" s="681"/>
      <c r="S1273" s="1145" t="str">
        <f>S$330</f>
        <v>Costi da utilizzo contributi 2018</v>
      </c>
      <c r="T1273" s="1143" t="str">
        <f>T$330</f>
        <v>Costi da utilizzo contributi DI CUI SOCIO-SAN</v>
      </c>
      <c r="U1273" s="1144"/>
      <c r="V1273" s="1142" t="str">
        <f>V$330</f>
        <v>Costi da contributi 2018</v>
      </c>
      <c r="W1273" s="1143" t="str">
        <f>W$330</f>
        <v>Costi da contributi DI CUI SOCIO-SAN</v>
      </c>
      <c r="X1273" s="681"/>
    </row>
    <row r="1274" spans="2:24" ht="15.75" thickBot="1">
      <c r="B1274" s="197" t="s">
        <v>2674</v>
      </c>
      <c r="C1274" s="147" t="s">
        <v>4080</v>
      </c>
      <c r="D1274" s="147"/>
      <c r="E1274" s="147"/>
      <c r="F1274" s="147"/>
      <c r="G1274" s="147"/>
      <c r="H1274" s="147"/>
      <c r="I1274" s="147"/>
      <c r="J1274" s="147"/>
      <c r="K1274" s="323" t="s">
        <v>2677</v>
      </c>
      <c r="L1274" s="149" t="s">
        <v>3218</v>
      </c>
      <c r="M1274" s="564">
        <f>IF(ISERROR(VLOOKUP($B1274,ESTR_PREC!$A$1:$M$6000,6,FALSE))=TRUE,0,VLOOKUP($B1274,ESTR_PREC!$A$1:$M$6000,6,FALSE))</f>
        <v>0</v>
      </c>
      <c r="N1274" s="225"/>
      <c r="O1274" s="560">
        <f>+N1274-M1274</f>
        <v>0</v>
      </c>
      <c r="Q1274" s="225"/>
      <c r="R1274" s="499"/>
      <c r="S1274" s="225"/>
      <c r="T1274" s="225"/>
      <c r="U1274" s="265"/>
      <c r="V1274" s="225"/>
      <c r="W1274" s="225"/>
      <c r="X1274" s="499"/>
    </row>
    <row r="1275" spans="2:24" ht="15.75">
      <c r="K1275" s="527"/>
      <c r="L1275" s="528"/>
      <c r="M1275" s="499"/>
      <c r="N1275" s="192"/>
      <c r="O1275" s="192"/>
      <c r="Q1275" s="192"/>
      <c r="R1275" s="499"/>
      <c r="S1275" s="499"/>
      <c r="T1275" s="499"/>
      <c r="U1275" s="265"/>
      <c r="V1275" s="499"/>
      <c r="W1275" s="499"/>
      <c r="X1275" s="499"/>
    </row>
    <row r="1276" spans="2:24" ht="16.5" thickBot="1">
      <c r="K1276" s="527"/>
      <c r="L1276" s="528"/>
      <c r="M1276" s="499"/>
      <c r="N1276" s="192"/>
      <c r="O1276" s="192"/>
      <c r="Q1276" s="192"/>
      <c r="R1276" s="499"/>
      <c r="S1276" s="499"/>
      <c r="T1276" s="499"/>
      <c r="U1276" s="265"/>
      <c r="V1276" s="499"/>
      <c r="W1276" s="499"/>
      <c r="X1276" s="499"/>
    </row>
    <row r="1277" spans="2:24" ht="64.5" thickBot="1">
      <c r="K1277" s="529"/>
      <c r="L1277" s="465"/>
      <c r="M1277" s="1146" t="str">
        <f>+$M$10</f>
        <v>Valore netto al 31/12/2017</v>
      </c>
      <c r="N1277" s="810" t="str">
        <f>N$10</f>
        <v>Valore netto al 31/12/2018</v>
      </c>
      <c r="O1277" s="810" t="s">
        <v>4064</v>
      </c>
      <c r="P1277" s="806"/>
      <c r="Q1277" s="810" t="str">
        <f>Q$10</f>
        <v>Prechiusura al ° trimestre 2018</v>
      </c>
      <c r="R1277" s="681"/>
      <c r="S1277" s="1145" t="str">
        <f>S$330</f>
        <v>Costi da utilizzo contributi 2018</v>
      </c>
      <c r="T1277" s="1143" t="str">
        <f>T$330</f>
        <v>Costi da utilizzo contributi DI CUI SOCIO-SAN</v>
      </c>
      <c r="U1277" s="1144"/>
      <c r="V1277" s="1142" t="str">
        <f>V$330</f>
        <v>Costi da contributi 2018</v>
      </c>
      <c r="W1277" s="1143" t="str">
        <f>W$330</f>
        <v>Costi da contributi DI CUI SOCIO-SAN</v>
      </c>
      <c r="X1277" s="681"/>
    </row>
    <row r="1278" spans="2:24" ht="17.25" thickTop="1" thickBot="1">
      <c r="B1278" s="194" t="s">
        <v>2678</v>
      </c>
      <c r="C1278" s="203" t="s">
        <v>4081</v>
      </c>
      <c r="D1278" s="103"/>
      <c r="E1278" s="204"/>
      <c r="F1278" s="103"/>
      <c r="G1278" s="204"/>
      <c r="H1278" s="103"/>
      <c r="I1278" s="103"/>
      <c r="J1278" s="103"/>
      <c r="K1278" s="327" t="s">
        <v>2679</v>
      </c>
      <c r="L1278" s="196" t="s">
        <v>3218</v>
      </c>
      <c r="M1278" s="106">
        <f>+M1280+M1328</f>
        <v>0</v>
      </c>
      <c r="N1278" s="106">
        <f>+N1280+N1328</f>
        <v>0</v>
      </c>
      <c r="O1278" s="775">
        <f>+N1278-M1278</f>
        <v>0</v>
      </c>
      <c r="Q1278" s="106">
        <f>+Q1280+Q1328</f>
        <v>0</v>
      </c>
      <c r="R1278" s="518"/>
      <c r="S1278" s="106">
        <f>+S1280+S1328</f>
        <v>0</v>
      </c>
      <c r="T1278" s="106">
        <f>+T1280+T1328</f>
        <v>0</v>
      </c>
      <c r="U1278" s="265"/>
      <c r="V1278" s="106">
        <f>+V1280+V1328</f>
        <v>0</v>
      </c>
      <c r="W1278" s="106">
        <f>+W1280+W1328</f>
        <v>0</v>
      </c>
      <c r="X1278" s="518"/>
    </row>
    <row r="1279" spans="2:24" ht="14.25" thickTop="1" thickBot="1">
      <c r="E1279" s="192"/>
      <c r="F1279" s="192"/>
      <c r="G1279" s="192"/>
      <c r="H1279" s="192"/>
      <c r="I1279" s="192"/>
      <c r="J1279" s="192"/>
      <c r="K1279" s="527"/>
      <c r="L1279" s="192"/>
      <c r="M1279" s="192"/>
      <c r="N1279" s="192"/>
      <c r="O1279" s="192"/>
      <c r="Q1279" s="192"/>
      <c r="R1279" s="192"/>
      <c r="S1279" s="192"/>
      <c r="T1279" s="192"/>
      <c r="U1279" s="265"/>
      <c r="V1279" s="192"/>
      <c r="W1279" s="192"/>
      <c r="X1279" s="192"/>
    </row>
    <row r="1280" spans="2:24" ht="17.25" thickTop="1" thickBot="1">
      <c r="B1280" s="193" t="s">
        <v>2680</v>
      </c>
      <c r="C1280" s="249" t="s">
        <v>4082</v>
      </c>
      <c r="D1280" s="243"/>
      <c r="E1280" s="200"/>
      <c r="F1280" s="243"/>
      <c r="G1280" s="200"/>
      <c r="H1280" s="243"/>
      <c r="I1280" s="243"/>
      <c r="J1280" s="243"/>
      <c r="K1280" s="201" t="s">
        <v>2681</v>
      </c>
      <c r="L1280" s="114" t="s">
        <v>3218</v>
      </c>
      <c r="M1280" s="115">
        <f>SUM(M1284:M1326)</f>
        <v>0</v>
      </c>
      <c r="N1280" s="115">
        <f>SUM(N1284:N1326)</f>
        <v>0</v>
      </c>
      <c r="O1280" s="298">
        <f>+N1280-M1280</f>
        <v>0</v>
      </c>
      <c r="Q1280" s="115">
        <f>SUM(Q1284:Q1326)</f>
        <v>0</v>
      </c>
      <c r="R1280" s="519"/>
      <c r="S1280" s="115">
        <f>SUM(S1284:S1326)</f>
        <v>0</v>
      </c>
      <c r="T1280" s="115">
        <f>SUM(T1284:T1326)</f>
        <v>0</v>
      </c>
      <c r="U1280" s="265"/>
      <c r="V1280" s="115">
        <f>SUM(V1284:V1326)</f>
        <v>0</v>
      </c>
      <c r="W1280" s="115">
        <f>SUM(W1284:W1326)</f>
        <v>0</v>
      </c>
      <c r="X1280" s="519"/>
    </row>
    <row r="1281" spans="2:24" ht="9" customHeight="1" thickTop="1" thickBot="1">
      <c r="K1281" s="540"/>
      <c r="M1281" s="265"/>
      <c r="N1281" s="379"/>
      <c r="Q1281" s="379"/>
      <c r="R1281" s="501"/>
      <c r="U1281" s="265"/>
      <c r="X1281" s="501"/>
    </row>
    <row r="1282" spans="2:24" ht="64.5" thickBot="1">
      <c r="B1282" s="102" t="s">
        <v>3221</v>
      </c>
      <c r="C1282" s="245" t="s">
        <v>48</v>
      </c>
      <c r="D1282" s="245"/>
      <c r="E1282" s="246"/>
      <c r="F1282" s="246"/>
      <c r="G1282" s="246"/>
      <c r="H1282" s="246"/>
      <c r="I1282" s="246"/>
      <c r="J1282" s="246"/>
      <c r="K1282" s="328" t="s">
        <v>3894</v>
      </c>
      <c r="L1282" s="207"/>
      <c r="M1282" s="328" t="str">
        <f>+$M$10</f>
        <v>Valore netto al 31/12/2017</v>
      </c>
      <c r="N1282" s="779" t="str">
        <f>N$10</f>
        <v>Valore netto al 31/12/2018</v>
      </c>
      <c r="O1282" s="779" t="s">
        <v>4064</v>
      </c>
      <c r="P1282" s="806"/>
      <c r="Q1282" s="779" t="str">
        <f>Q$10</f>
        <v>Prechiusura al ° trimestre 2018</v>
      </c>
      <c r="R1282" s="681"/>
      <c r="S1282" s="1145" t="str">
        <f>S$330</f>
        <v>Costi da utilizzo contributi 2018</v>
      </c>
      <c r="T1282" s="1143" t="str">
        <f>T$330</f>
        <v>Costi da utilizzo contributi DI CUI SOCIO-SAN</v>
      </c>
      <c r="U1282" s="1144"/>
      <c r="V1282" s="1142" t="str">
        <f>V$330</f>
        <v>Costi da contributi 2018</v>
      </c>
      <c r="W1282" s="1143" t="str">
        <f>W$330</f>
        <v>Costi da contributi DI CUI SOCIO-SAN</v>
      </c>
      <c r="X1282" s="681"/>
    </row>
    <row r="1283" spans="2:24" ht="16.5" hidden="1" thickBot="1">
      <c r="B1283" s="719" t="s">
        <v>2682</v>
      </c>
      <c r="C1283" s="719" t="s">
        <v>4083</v>
      </c>
      <c r="D1283" s="719"/>
      <c r="E1283" s="720"/>
      <c r="F1283" s="719"/>
      <c r="G1283" s="720"/>
      <c r="H1283" s="720"/>
      <c r="I1283" s="719"/>
      <c r="J1283" s="719"/>
      <c r="K1283" s="721" t="s">
        <v>744</v>
      </c>
      <c r="L1283" s="722" t="s">
        <v>3218</v>
      </c>
      <c r="M1283" s="1003"/>
      <c r="N1283" s="1018"/>
      <c r="O1283" s="1030"/>
      <c r="Q1283" s="1018"/>
      <c r="R1283" s="499"/>
      <c r="S1283" s="1018"/>
      <c r="T1283" s="1018"/>
      <c r="U1283" s="265"/>
      <c r="V1283" s="1018"/>
      <c r="W1283" s="1018"/>
      <c r="X1283" s="499"/>
    </row>
    <row r="1284" spans="2:24" hidden="1">
      <c r="B1284" s="127" t="s">
        <v>2683</v>
      </c>
      <c r="C1284" s="127" t="s">
        <v>4084</v>
      </c>
      <c r="D1284" s="127"/>
      <c r="E1284" s="123"/>
      <c r="F1284" s="123"/>
      <c r="G1284" s="123"/>
      <c r="H1284" s="123"/>
      <c r="I1284" s="123"/>
      <c r="J1284" s="123"/>
      <c r="K1284" s="161" t="s">
        <v>749</v>
      </c>
      <c r="L1284" s="125" t="s">
        <v>3218</v>
      </c>
      <c r="M1284" s="564"/>
      <c r="N1284" s="564"/>
      <c r="O1284" s="560">
        <f>+N1284-M1284</f>
        <v>0</v>
      </c>
      <c r="Q1284" s="564"/>
      <c r="R1284" s="499"/>
      <c r="S1284" s="564"/>
      <c r="T1284" s="564"/>
      <c r="U1284" s="265"/>
      <c r="V1284" s="564"/>
      <c r="W1284" s="564"/>
      <c r="X1284" s="499"/>
    </row>
    <row r="1285" spans="2:24">
      <c r="B1285" s="127" t="s">
        <v>2685</v>
      </c>
      <c r="C1285" s="127" t="s">
        <v>4085</v>
      </c>
      <c r="D1285" s="127"/>
      <c r="E1285" s="123"/>
      <c r="F1285" s="123"/>
      <c r="G1285" s="123"/>
      <c r="H1285" s="123"/>
      <c r="I1285" s="123"/>
      <c r="J1285" s="123"/>
      <c r="K1285" s="161" t="s">
        <v>756</v>
      </c>
      <c r="L1285" s="125" t="s">
        <v>3218</v>
      </c>
      <c r="M1285" s="564">
        <f>IF(ISERROR(VLOOKUP($B1285,ESTR_PREC!$A$1:$M$6000,6,FALSE))=TRUE,0,VLOOKUP($B1285,ESTR_PREC!$A$1:$M$6000,6,FALSE))</f>
        <v>0</v>
      </c>
      <c r="N1285" s="225"/>
      <c r="O1285" s="560"/>
      <c r="Q1285" s="225"/>
      <c r="R1285" s="499"/>
      <c r="S1285" s="815"/>
      <c r="T1285" s="225"/>
      <c r="U1285" s="265"/>
      <c r="V1285" s="815"/>
      <c r="W1285" s="225"/>
      <c r="X1285" s="499"/>
    </row>
    <row r="1286" spans="2:24">
      <c r="B1286" s="127" t="s">
        <v>2687</v>
      </c>
      <c r="C1286" s="127" t="s">
        <v>4086</v>
      </c>
      <c r="D1286" s="127"/>
      <c r="E1286" s="123"/>
      <c r="F1286" s="123"/>
      <c r="G1286" s="123"/>
      <c r="H1286" s="123"/>
      <c r="I1286" s="123"/>
      <c r="J1286" s="123"/>
      <c r="K1286" s="161" t="s">
        <v>758</v>
      </c>
      <c r="L1286" s="125" t="s">
        <v>3218</v>
      </c>
      <c r="M1286" s="564">
        <f>IF(ISERROR(VLOOKUP($B1286,ESTR_PREC!$A$1:$M$6000,6,FALSE))=TRUE,0,VLOOKUP($B1286,ESTR_PREC!$A$1:$M$6000,6,FALSE))</f>
        <v>0</v>
      </c>
      <c r="N1286" s="225"/>
      <c r="O1286" s="560"/>
      <c r="Q1286" s="225"/>
      <c r="R1286" s="499"/>
      <c r="S1286" s="815"/>
      <c r="T1286" s="225"/>
      <c r="U1286" s="265"/>
      <c r="V1286" s="815"/>
      <c r="W1286" s="225"/>
      <c r="X1286" s="499"/>
    </row>
    <row r="1287" spans="2:24">
      <c r="B1287" s="127" t="s">
        <v>2688</v>
      </c>
      <c r="C1287" s="127" t="s">
        <v>4087</v>
      </c>
      <c r="D1287" s="127"/>
      <c r="E1287" s="123"/>
      <c r="F1287" s="123"/>
      <c r="G1287" s="123"/>
      <c r="H1287" s="123"/>
      <c r="I1287" s="123"/>
      <c r="J1287" s="123"/>
      <c r="K1287" s="161" t="s">
        <v>760</v>
      </c>
      <c r="L1287" s="125" t="s">
        <v>3218</v>
      </c>
      <c r="M1287" s="564">
        <f>IF(ISERROR(VLOOKUP($B1287,ESTR_PREC!$A$1:$M$6000,6,FALSE))=TRUE,0,VLOOKUP($B1287,ESTR_PREC!$A$1:$M$6000,6,FALSE))</f>
        <v>0</v>
      </c>
      <c r="N1287" s="1006"/>
      <c r="O1287" s="560">
        <f>+N1287-M1287</f>
        <v>0</v>
      </c>
      <c r="Q1287" s="1006"/>
      <c r="R1287" s="499"/>
      <c r="S1287" s="815"/>
      <c r="T1287" s="225"/>
      <c r="U1287" s="265"/>
      <c r="V1287" s="815"/>
      <c r="W1287" s="225"/>
      <c r="X1287" s="499"/>
    </row>
    <row r="1288" spans="2:24">
      <c r="B1288" s="127" t="s">
        <v>2689</v>
      </c>
      <c r="C1288" s="127" t="s">
        <v>4088</v>
      </c>
      <c r="D1288" s="127"/>
      <c r="E1288" s="123"/>
      <c r="F1288" s="123"/>
      <c r="G1288" s="123"/>
      <c r="H1288" s="123"/>
      <c r="I1288" s="123"/>
      <c r="J1288" s="123"/>
      <c r="K1288" s="161" t="s">
        <v>763</v>
      </c>
      <c r="L1288" s="125" t="s">
        <v>3218</v>
      </c>
      <c r="M1288" s="564">
        <f>IF(ISERROR(VLOOKUP($B1288,ESTR_PREC!$A$1:$M$6000,6,FALSE))=TRUE,0,VLOOKUP($B1288,ESTR_PREC!$A$1:$M$6000,6,FALSE))</f>
        <v>0</v>
      </c>
      <c r="N1288" s="1006"/>
      <c r="O1288" s="560">
        <f>+N1288-M1288</f>
        <v>0</v>
      </c>
      <c r="Q1288" s="1006"/>
      <c r="R1288" s="499"/>
      <c r="S1288" s="815"/>
      <c r="T1288" s="225"/>
      <c r="U1288" s="265"/>
      <c r="V1288" s="815"/>
      <c r="W1288" s="225"/>
      <c r="X1288" s="499"/>
    </row>
    <row r="1289" spans="2:24" ht="25.5">
      <c r="B1289" s="127" t="s">
        <v>2690</v>
      </c>
      <c r="C1289" s="127" t="s">
        <v>4089</v>
      </c>
      <c r="D1289" s="127"/>
      <c r="E1289" s="123"/>
      <c r="F1289" s="123"/>
      <c r="G1289" s="123"/>
      <c r="H1289" s="123"/>
      <c r="I1289" s="123"/>
      <c r="J1289" s="123"/>
      <c r="K1289" s="161" t="s">
        <v>765</v>
      </c>
      <c r="L1289" s="125" t="s">
        <v>3218</v>
      </c>
      <c r="M1289" s="564">
        <f>IF(ISERROR(VLOOKUP($B1289,ESTR_PREC!$A$1:$M$6000,6,FALSE))=TRUE,0,VLOOKUP($B1289,ESTR_PREC!$A$1:$M$6000,6,FALSE))</f>
        <v>0</v>
      </c>
      <c r="N1289" s="1006"/>
      <c r="O1289" s="560">
        <f>+N1289-M1289</f>
        <v>0</v>
      </c>
      <c r="Q1289" s="1006"/>
      <c r="R1289" s="499"/>
      <c r="S1289" s="815"/>
      <c r="T1289" s="225"/>
      <c r="U1289" s="265"/>
      <c r="V1289" s="815"/>
      <c r="W1289" s="225"/>
      <c r="X1289" s="499"/>
    </row>
    <row r="1290" spans="2:24">
      <c r="B1290" s="127" t="s">
        <v>2691</v>
      </c>
      <c r="C1290" s="127" t="s">
        <v>4090</v>
      </c>
      <c r="D1290" s="127"/>
      <c r="E1290" s="123"/>
      <c r="F1290" s="123"/>
      <c r="G1290" s="123"/>
      <c r="H1290" s="123"/>
      <c r="I1290" s="123"/>
      <c r="J1290" s="123"/>
      <c r="K1290" s="161" t="s">
        <v>772</v>
      </c>
      <c r="L1290" s="125" t="s">
        <v>3218</v>
      </c>
      <c r="M1290" s="564">
        <f>IF(ISERROR(VLOOKUP($B1290,ESTR_PREC!$A$1:$M$6000,6,FALSE))=TRUE,0,VLOOKUP($B1290,ESTR_PREC!$A$1:$M$6000,6,FALSE))</f>
        <v>0</v>
      </c>
      <c r="N1290" s="225"/>
      <c r="O1290" s="560">
        <f>+N1290-M1290</f>
        <v>0</v>
      </c>
      <c r="Q1290" s="225"/>
      <c r="R1290" s="499"/>
      <c r="S1290" s="815"/>
      <c r="T1290" s="225"/>
      <c r="U1290" s="265"/>
      <c r="V1290" s="815"/>
      <c r="W1290" s="225"/>
      <c r="X1290" s="499"/>
    </row>
    <row r="1291" spans="2:24" hidden="1">
      <c r="B1291" s="879" t="s">
        <v>2692</v>
      </c>
      <c r="C1291" s="879" t="s">
        <v>4091</v>
      </c>
      <c r="D1291" s="879"/>
      <c r="E1291" s="880"/>
      <c r="F1291" s="880"/>
      <c r="G1291" s="880"/>
      <c r="H1291" s="880"/>
      <c r="I1291" s="880"/>
      <c r="J1291" s="880"/>
      <c r="K1291" s="931" t="s">
        <v>774</v>
      </c>
      <c r="L1291" s="882" t="s">
        <v>3218</v>
      </c>
      <c r="M1291" s="815"/>
      <c r="N1291" s="343"/>
      <c r="O1291" s="815"/>
      <c r="Q1291" s="343"/>
      <c r="R1291" s="499"/>
      <c r="S1291" s="815"/>
      <c r="T1291" s="225"/>
      <c r="U1291" s="265"/>
      <c r="V1291" s="815"/>
      <c r="W1291" s="815"/>
      <c r="X1291" s="499"/>
    </row>
    <row r="1292" spans="2:24">
      <c r="B1292" s="127" t="s">
        <v>2693</v>
      </c>
      <c r="C1292" s="127" t="s">
        <v>4673</v>
      </c>
      <c r="D1292" s="127"/>
      <c r="E1292" s="127"/>
      <c r="F1292" s="127"/>
      <c r="G1292" s="127"/>
      <c r="H1292" s="127"/>
      <c r="I1292" s="127"/>
      <c r="J1292" s="127"/>
      <c r="K1292" s="304" t="s">
        <v>781</v>
      </c>
      <c r="L1292" s="125" t="s">
        <v>3218</v>
      </c>
      <c r="M1292" s="564">
        <f>IF(ISERROR(VLOOKUP($B1292,ESTR_PREC!$A$1:$M$6000,6,FALSE))=TRUE,0,VLOOKUP($B1292,ESTR_PREC!$A$1:$M$6000,6,FALSE))</f>
        <v>0</v>
      </c>
      <c r="N1292" s="225"/>
      <c r="O1292" s="560">
        <f t="shared" ref="O1292:O1297" si="42">+N1292-M1292</f>
        <v>0</v>
      </c>
      <c r="Q1292" s="225"/>
      <c r="R1292" s="499"/>
      <c r="S1292" s="815"/>
      <c r="T1292" s="225"/>
      <c r="U1292" s="265"/>
      <c r="V1292" s="815"/>
      <c r="W1292" s="225"/>
      <c r="X1292" s="499"/>
    </row>
    <row r="1293" spans="2:24">
      <c r="B1293" s="127" t="s">
        <v>2694</v>
      </c>
      <c r="C1293" s="127" t="s">
        <v>4674</v>
      </c>
      <c r="D1293" s="127"/>
      <c r="E1293" s="127"/>
      <c r="F1293" s="127"/>
      <c r="G1293" s="127"/>
      <c r="H1293" s="127"/>
      <c r="I1293" s="127"/>
      <c r="J1293" s="127"/>
      <c r="K1293" s="304" t="s">
        <v>783</v>
      </c>
      <c r="L1293" s="125" t="s">
        <v>3218</v>
      </c>
      <c r="M1293" s="564">
        <f>IF(ISERROR(VLOOKUP($B1293,ESTR_PREC!$A$1:$M$6000,6,FALSE))=TRUE,0,VLOOKUP($B1293,ESTR_PREC!$A$1:$M$6000,6,FALSE))</f>
        <v>0</v>
      </c>
      <c r="N1293" s="225"/>
      <c r="O1293" s="560">
        <f t="shared" si="42"/>
        <v>0</v>
      </c>
      <c r="Q1293" s="225"/>
      <c r="R1293" s="499"/>
      <c r="S1293" s="815"/>
      <c r="T1293" s="225"/>
      <c r="U1293" s="265"/>
      <c r="V1293" s="815"/>
      <c r="W1293" s="225"/>
      <c r="X1293" s="499"/>
    </row>
    <row r="1294" spans="2:24">
      <c r="B1294" s="127" t="s">
        <v>2695</v>
      </c>
      <c r="C1294" s="127" t="s">
        <v>4675</v>
      </c>
      <c r="D1294" s="127"/>
      <c r="E1294" s="127"/>
      <c r="F1294" s="127"/>
      <c r="G1294" s="127"/>
      <c r="H1294" s="127"/>
      <c r="I1294" s="127"/>
      <c r="J1294" s="127"/>
      <c r="K1294" s="304" t="s">
        <v>785</v>
      </c>
      <c r="L1294" s="125" t="s">
        <v>3218</v>
      </c>
      <c r="M1294" s="564">
        <f>IF(ISERROR(VLOOKUP($B1294,ESTR_PREC!$A$1:$M$6000,6,FALSE))=TRUE,0,VLOOKUP($B1294,ESTR_PREC!$A$1:$M$6000,6,FALSE))</f>
        <v>0</v>
      </c>
      <c r="N1294" s="225"/>
      <c r="O1294" s="560">
        <f t="shared" si="42"/>
        <v>0</v>
      </c>
      <c r="Q1294" s="225"/>
      <c r="R1294" s="499"/>
      <c r="S1294" s="815"/>
      <c r="T1294" s="225"/>
      <c r="U1294" s="265"/>
      <c r="V1294" s="815"/>
      <c r="W1294" s="225"/>
      <c r="X1294" s="499"/>
    </row>
    <row r="1295" spans="2:24" ht="25.5">
      <c r="B1295" s="127" t="s">
        <v>2696</v>
      </c>
      <c r="C1295" s="127" t="s">
        <v>4092</v>
      </c>
      <c r="D1295" s="127"/>
      <c r="E1295" s="123"/>
      <c r="F1295" s="123"/>
      <c r="G1295" s="123"/>
      <c r="H1295" s="123"/>
      <c r="I1295" s="123"/>
      <c r="J1295" s="123"/>
      <c r="K1295" s="355" t="s">
        <v>2697</v>
      </c>
      <c r="L1295" s="125" t="s">
        <v>3218</v>
      </c>
      <c r="M1295" s="564">
        <f>IF(ISERROR(VLOOKUP($B1295,ESTR_PREC!$A$1:$M$6000,6,FALSE))=TRUE,0,VLOOKUP($B1295,ESTR_PREC!$A$1:$M$6000,6,FALSE))</f>
        <v>0</v>
      </c>
      <c r="N1295" s="225"/>
      <c r="O1295" s="560">
        <f t="shared" si="42"/>
        <v>0</v>
      </c>
      <c r="Q1295" s="225"/>
      <c r="R1295" s="499"/>
      <c r="S1295" s="815"/>
      <c r="T1295" s="225"/>
      <c r="U1295" s="265"/>
      <c r="V1295" s="815"/>
      <c r="W1295" s="225"/>
      <c r="X1295" s="499"/>
    </row>
    <row r="1296" spans="2:24" ht="25.5">
      <c r="B1296" s="342" t="s">
        <v>2698</v>
      </c>
      <c r="C1296" s="127" t="s">
        <v>4093</v>
      </c>
      <c r="D1296" s="344"/>
      <c r="E1296" s="345"/>
      <c r="F1296" s="345"/>
      <c r="G1296" s="345"/>
      <c r="H1296" s="345"/>
      <c r="I1296" s="345"/>
      <c r="J1296" s="345"/>
      <c r="K1296" s="355" t="s">
        <v>2699</v>
      </c>
      <c r="L1296" s="125" t="s">
        <v>3218</v>
      </c>
      <c r="M1296" s="564">
        <f>IF(ISERROR(VLOOKUP($B1296,ESTR_PREC!$A$1:$M$6000,6,FALSE))=TRUE,0,VLOOKUP($B1296,ESTR_PREC!$A$1:$M$6000,6,FALSE))</f>
        <v>0</v>
      </c>
      <c r="N1296" s="225"/>
      <c r="O1296" s="560">
        <f t="shared" si="42"/>
        <v>0</v>
      </c>
      <c r="Q1296" s="225"/>
      <c r="R1296" s="499"/>
      <c r="S1296" s="815"/>
      <c r="T1296" s="225"/>
      <c r="U1296" s="265"/>
      <c r="V1296" s="815"/>
      <c r="W1296" s="225"/>
      <c r="X1296" s="499"/>
    </row>
    <row r="1297" spans="2:24">
      <c r="B1297" s="127" t="s">
        <v>2700</v>
      </c>
      <c r="C1297" s="127" t="s">
        <v>4094</v>
      </c>
      <c r="D1297" s="127"/>
      <c r="E1297" s="123"/>
      <c r="F1297" s="123"/>
      <c r="G1297" s="123"/>
      <c r="H1297" s="123"/>
      <c r="I1297" s="123"/>
      <c r="J1297" s="123"/>
      <c r="K1297" s="161" t="s">
        <v>791</v>
      </c>
      <c r="L1297" s="125" t="s">
        <v>3218</v>
      </c>
      <c r="M1297" s="564">
        <f>IF(ISERROR(VLOOKUP($B1297,ESTR_PREC!$A$1:$M$6000,6,FALSE))=TRUE,0,VLOOKUP($B1297,ESTR_PREC!$A$1:$M$6000,6,FALSE))</f>
        <v>0</v>
      </c>
      <c r="N1297" s="225"/>
      <c r="O1297" s="560">
        <f t="shared" si="42"/>
        <v>0</v>
      </c>
      <c r="Q1297" s="225"/>
      <c r="R1297" s="499"/>
      <c r="S1297" s="815"/>
      <c r="T1297" s="225"/>
      <c r="U1297" s="265"/>
      <c r="V1297" s="815"/>
      <c r="W1297" s="225"/>
      <c r="X1297" s="499"/>
    </row>
    <row r="1298" spans="2:24" hidden="1">
      <c r="B1298" s="879" t="s">
        <v>2701</v>
      </c>
      <c r="C1298" s="879" t="s">
        <v>4676</v>
      </c>
      <c r="D1298" s="879"/>
      <c r="E1298" s="879"/>
      <c r="F1298" s="879"/>
      <c r="G1298" s="879"/>
      <c r="H1298" s="879"/>
      <c r="I1298" s="879"/>
      <c r="J1298" s="879"/>
      <c r="K1298" s="887" t="s">
        <v>802</v>
      </c>
      <c r="L1298" s="882" t="s">
        <v>3218</v>
      </c>
      <c r="M1298" s="815"/>
      <c r="N1298" s="343"/>
      <c r="O1298" s="815"/>
      <c r="Q1298" s="343"/>
      <c r="R1298" s="499"/>
      <c r="S1298" s="815"/>
      <c r="T1298" s="225"/>
      <c r="U1298" s="265"/>
      <c r="V1298" s="815"/>
      <c r="W1298" s="815"/>
      <c r="X1298" s="499"/>
    </row>
    <row r="1299" spans="2:24">
      <c r="B1299" s="127" t="s">
        <v>2702</v>
      </c>
      <c r="C1299" s="127" t="s">
        <v>4095</v>
      </c>
      <c r="D1299" s="127"/>
      <c r="E1299" s="123"/>
      <c r="F1299" s="123"/>
      <c r="G1299" s="123"/>
      <c r="H1299" s="123"/>
      <c r="I1299" s="123"/>
      <c r="J1299" s="123"/>
      <c r="K1299" s="161" t="s">
        <v>806</v>
      </c>
      <c r="L1299" s="125" t="s">
        <v>3218</v>
      </c>
      <c r="M1299" s="564">
        <f>IF(ISERROR(VLOOKUP($B1299,ESTR_PREC!$A$1:$M$6000,6,FALSE))=TRUE,0,VLOOKUP($B1299,ESTR_PREC!$A$1:$M$6000,6,FALSE))</f>
        <v>0</v>
      </c>
      <c r="N1299" s="225"/>
      <c r="O1299" s="560">
        <f>+N1299-M1299</f>
        <v>0</v>
      </c>
      <c r="Q1299" s="225"/>
      <c r="R1299" s="499"/>
      <c r="S1299" s="815"/>
      <c r="T1299" s="225"/>
      <c r="U1299" s="265"/>
      <c r="V1299" s="815"/>
      <c r="W1299" s="225"/>
      <c r="X1299" s="499"/>
    </row>
    <row r="1300" spans="2:24">
      <c r="B1300" s="127" t="s">
        <v>2703</v>
      </c>
      <c r="C1300" s="127" t="s">
        <v>4096</v>
      </c>
      <c r="D1300" s="127"/>
      <c r="E1300" s="127"/>
      <c r="F1300" s="127"/>
      <c r="G1300" s="127"/>
      <c r="H1300" s="127"/>
      <c r="I1300" s="123"/>
      <c r="J1300" s="123"/>
      <c r="K1300" s="164" t="s">
        <v>810</v>
      </c>
      <c r="L1300" s="125" t="s">
        <v>3218</v>
      </c>
      <c r="M1300" s="564">
        <f>IF(ISERROR(VLOOKUP($B1300,ESTR_PREC!$A$1:$M$6000,6,FALSE))=TRUE,0,VLOOKUP($B1300,ESTR_PREC!$A$1:$M$6000,6,FALSE))</f>
        <v>0</v>
      </c>
      <c r="N1300" s="225"/>
      <c r="O1300" s="560">
        <f>+N1300-M1300</f>
        <v>0</v>
      </c>
      <c r="Q1300" s="225"/>
      <c r="R1300" s="499"/>
      <c r="S1300" s="815"/>
      <c r="T1300" s="225"/>
      <c r="U1300" s="265"/>
      <c r="V1300" s="815"/>
      <c r="W1300" s="225"/>
      <c r="X1300" s="499"/>
    </row>
    <row r="1301" spans="2:24" ht="25.5">
      <c r="B1301" s="127" t="s">
        <v>2704</v>
      </c>
      <c r="C1301" s="127" t="s">
        <v>4097</v>
      </c>
      <c r="D1301" s="127"/>
      <c r="E1301" s="127"/>
      <c r="F1301" s="127"/>
      <c r="G1301" s="127"/>
      <c r="H1301" s="127"/>
      <c r="I1301" s="123"/>
      <c r="J1301" s="123"/>
      <c r="K1301" s="164" t="s">
        <v>816</v>
      </c>
      <c r="L1301" s="125" t="s">
        <v>3218</v>
      </c>
      <c r="M1301" s="564">
        <f>IF(ISERROR(VLOOKUP($B1301,ESTR_PREC!$A$1:$M$6000,6,FALSE))=TRUE,0,VLOOKUP($B1301,ESTR_PREC!$A$1:$M$6000,6,FALSE))</f>
        <v>0</v>
      </c>
      <c r="N1301" s="225"/>
      <c r="O1301" s="560">
        <f>+N1301-M1301</f>
        <v>0</v>
      </c>
      <c r="Q1301" s="225"/>
      <c r="R1301" s="499"/>
      <c r="S1301" s="815"/>
      <c r="T1301" s="225"/>
      <c r="U1301" s="265"/>
      <c r="V1301" s="815"/>
      <c r="W1301" s="225"/>
      <c r="X1301" s="499"/>
    </row>
    <row r="1302" spans="2:24">
      <c r="B1302" s="127" t="s">
        <v>2705</v>
      </c>
      <c r="C1302" s="127" t="s">
        <v>4677</v>
      </c>
      <c r="D1302" s="127"/>
      <c r="E1302" s="127"/>
      <c r="F1302" s="127"/>
      <c r="G1302" s="127"/>
      <c r="H1302" s="127"/>
      <c r="I1302" s="127"/>
      <c r="J1302" s="127"/>
      <c r="K1302" s="164" t="s">
        <v>819</v>
      </c>
      <c r="L1302" s="125" t="s">
        <v>3218</v>
      </c>
      <c r="M1302" s="564">
        <f>IF(ISERROR(VLOOKUP($B1302,ESTR_PREC!$A$1:$M$6000,6,FALSE))=TRUE,0,VLOOKUP($B1302,ESTR_PREC!$A$1:$M$6000,6,FALSE))</f>
        <v>0</v>
      </c>
      <c r="N1302" s="225"/>
      <c r="O1302" s="560">
        <f>+N1302-M1302</f>
        <v>0</v>
      </c>
      <c r="Q1302" s="225"/>
      <c r="R1302" s="499"/>
      <c r="S1302" s="815"/>
      <c r="T1302" s="225"/>
      <c r="U1302" s="265"/>
      <c r="V1302" s="815"/>
      <c r="W1302" s="225"/>
      <c r="X1302" s="499"/>
    </row>
    <row r="1303" spans="2:24" ht="25.5" hidden="1">
      <c r="B1303" s="879" t="s">
        <v>2706</v>
      </c>
      <c r="C1303" s="879" t="s">
        <v>4098</v>
      </c>
      <c r="D1303" s="879"/>
      <c r="E1303" s="879"/>
      <c r="F1303" s="879"/>
      <c r="G1303" s="879"/>
      <c r="H1303" s="879"/>
      <c r="I1303" s="880"/>
      <c r="J1303" s="880"/>
      <c r="K1303" s="891" t="s">
        <v>4099</v>
      </c>
      <c r="L1303" s="882" t="s">
        <v>3218</v>
      </c>
      <c r="M1303" s="815"/>
      <c r="N1303" s="343"/>
      <c r="O1303" s="815"/>
      <c r="Q1303" s="343"/>
      <c r="R1303" s="499"/>
      <c r="S1303" s="815"/>
      <c r="T1303" s="225"/>
      <c r="U1303" s="265"/>
      <c r="V1303" s="815"/>
      <c r="W1303" s="815"/>
      <c r="X1303" s="499"/>
    </row>
    <row r="1304" spans="2:24" ht="25.5">
      <c r="B1304" s="127" t="s">
        <v>2707</v>
      </c>
      <c r="C1304" s="127" t="s">
        <v>4100</v>
      </c>
      <c r="D1304" s="127"/>
      <c r="E1304" s="127"/>
      <c r="F1304" s="127"/>
      <c r="G1304" s="127"/>
      <c r="H1304" s="127"/>
      <c r="I1304" s="123"/>
      <c r="J1304" s="123"/>
      <c r="K1304" s="164" t="s">
        <v>825</v>
      </c>
      <c r="L1304" s="125" t="s">
        <v>3218</v>
      </c>
      <c r="M1304" s="564">
        <f>IF(ISERROR(VLOOKUP($B1304,ESTR_PREC!$A$1:$M$6000,6,FALSE))=TRUE,0,VLOOKUP($B1304,ESTR_PREC!$A$1:$M$6000,6,FALSE))</f>
        <v>0</v>
      </c>
      <c r="N1304" s="225"/>
      <c r="O1304" s="560">
        <f t="shared" ref="O1304:O1315" si="43">+N1304-M1304</f>
        <v>0</v>
      </c>
      <c r="Q1304" s="225"/>
      <c r="R1304" s="499"/>
      <c r="S1304" s="815"/>
      <c r="T1304" s="225"/>
      <c r="U1304" s="265"/>
      <c r="V1304" s="815"/>
      <c r="W1304" s="225"/>
      <c r="X1304" s="499"/>
    </row>
    <row r="1305" spans="2:24">
      <c r="B1305" s="127" t="s">
        <v>2708</v>
      </c>
      <c r="C1305" s="127" t="s">
        <v>4101</v>
      </c>
      <c r="D1305" s="127"/>
      <c r="E1305" s="127"/>
      <c r="F1305" s="127"/>
      <c r="G1305" s="127"/>
      <c r="H1305" s="127"/>
      <c r="I1305" s="123"/>
      <c r="J1305" s="123"/>
      <c r="K1305" s="164" t="s">
        <v>827</v>
      </c>
      <c r="L1305" s="125" t="s">
        <v>3218</v>
      </c>
      <c r="M1305" s="564">
        <f>IF(ISERROR(VLOOKUP($B1305,ESTR_PREC!$A$1:$M$6000,6,FALSE))=TRUE,0,VLOOKUP($B1305,ESTR_PREC!$A$1:$M$6000,6,FALSE))</f>
        <v>0</v>
      </c>
      <c r="N1305" s="225"/>
      <c r="O1305" s="560">
        <f t="shared" si="43"/>
        <v>0</v>
      </c>
      <c r="Q1305" s="225"/>
      <c r="R1305" s="499"/>
      <c r="S1305" s="815"/>
      <c r="T1305" s="225"/>
      <c r="U1305" s="265"/>
      <c r="V1305" s="815"/>
      <c r="W1305" s="225"/>
      <c r="X1305" s="499"/>
    </row>
    <row r="1306" spans="2:24">
      <c r="B1306" s="127" t="s">
        <v>2709</v>
      </c>
      <c r="C1306" s="127" t="s">
        <v>4102</v>
      </c>
      <c r="D1306" s="127"/>
      <c r="E1306" s="127"/>
      <c r="F1306" s="127"/>
      <c r="G1306" s="127"/>
      <c r="H1306" s="127"/>
      <c r="I1306" s="123"/>
      <c r="J1306" s="123"/>
      <c r="K1306" s="164" t="s">
        <v>829</v>
      </c>
      <c r="L1306" s="125" t="s">
        <v>3218</v>
      </c>
      <c r="M1306" s="564">
        <f>IF(ISERROR(VLOOKUP($B1306,ESTR_PREC!$A$1:$M$6000,6,FALSE))=TRUE,0,VLOOKUP($B1306,ESTR_PREC!$A$1:$M$6000,6,FALSE))</f>
        <v>0</v>
      </c>
      <c r="N1306" s="225"/>
      <c r="O1306" s="560">
        <f t="shared" si="43"/>
        <v>0</v>
      </c>
      <c r="Q1306" s="225"/>
      <c r="R1306" s="499"/>
      <c r="S1306" s="815"/>
      <c r="T1306" s="225"/>
      <c r="U1306" s="265"/>
      <c r="V1306" s="815"/>
      <c r="W1306" s="225"/>
      <c r="X1306" s="499"/>
    </row>
    <row r="1307" spans="2:24" ht="25.5">
      <c r="B1307" s="127" t="s">
        <v>2710</v>
      </c>
      <c r="C1307" s="127" t="s">
        <v>4103</v>
      </c>
      <c r="D1307" s="127"/>
      <c r="E1307" s="127"/>
      <c r="F1307" s="127"/>
      <c r="G1307" s="127"/>
      <c r="H1307" s="127"/>
      <c r="I1307" s="123"/>
      <c r="J1307" s="123"/>
      <c r="K1307" s="164" t="s">
        <v>831</v>
      </c>
      <c r="L1307" s="125" t="s">
        <v>3218</v>
      </c>
      <c r="M1307" s="564">
        <f>IF(ISERROR(VLOOKUP($B1307,ESTR_PREC!$A$1:$M$6000,6,FALSE))=TRUE,0,VLOOKUP($B1307,ESTR_PREC!$A$1:$M$6000,6,FALSE))</f>
        <v>0</v>
      </c>
      <c r="N1307" s="225"/>
      <c r="O1307" s="560">
        <f t="shared" si="43"/>
        <v>0</v>
      </c>
      <c r="Q1307" s="225"/>
      <c r="R1307" s="499"/>
      <c r="S1307" s="815"/>
      <c r="T1307" s="225"/>
      <c r="U1307" s="265"/>
      <c r="V1307" s="815"/>
      <c r="W1307" s="225"/>
      <c r="X1307" s="499"/>
    </row>
    <row r="1308" spans="2:24" ht="25.5">
      <c r="B1308" s="127" t="s">
        <v>2711</v>
      </c>
      <c r="C1308" s="127" t="s">
        <v>4104</v>
      </c>
      <c r="D1308" s="127"/>
      <c r="E1308" s="127"/>
      <c r="F1308" s="127"/>
      <c r="G1308" s="127"/>
      <c r="H1308" s="127"/>
      <c r="I1308" s="123"/>
      <c r="J1308" s="123"/>
      <c r="K1308" s="164" t="s">
        <v>833</v>
      </c>
      <c r="L1308" s="125" t="s">
        <v>3218</v>
      </c>
      <c r="M1308" s="564">
        <f>IF(ISERROR(VLOOKUP($B1308,ESTR_PREC!$A$1:$M$6000,6,FALSE))=TRUE,0,VLOOKUP($B1308,ESTR_PREC!$A$1:$M$6000,6,FALSE))</f>
        <v>0</v>
      </c>
      <c r="N1308" s="225"/>
      <c r="O1308" s="560">
        <f t="shared" si="43"/>
        <v>0</v>
      </c>
      <c r="Q1308" s="225"/>
      <c r="R1308" s="499"/>
      <c r="S1308" s="815"/>
      <c r="T1308" s="225"/>
      <c r="U1308" s="265"/>
      <c r="V1308" s="815"/>
      <c r="W1308" s="225"/>
      <c r="X1308" s="499"/>
    </row>
    <row r="1309" spans="2:24">
      <c r="B1309" s="127" t="s">
        <v>2712</v>
      </c>
      <c r="C1309" s="127" t="s">
        <v>4105</v>
      </c>
      <c r="D1309" s="127"/>
      <c r="E1309" s="127"/>
      <c r="F1309" s="127"/>
      <c r="G1309" s="127"/>
      <c r="H1309" s="127"/>
      <c r="I1309" s="123"/>
      <c r="J1309" s="123"/>
      <c r="K1309" s="164" t="s">
        <v>835</v>
      </c>
      <c r="L1309" s="125" t="s">
        <v>3218</v>
      </c>
      <c r="M1309" s="564">
        <f>IF(ISERROR(VLOOKUP($B1309,ESTR_PREC!$A$1:$M$6000,6,FALSE))=TRUE,0,VLOOKUP($B1309,ESTR_PREC!$A$1:$M$6000,6,FALSE))</f>
        <v>0</v>
      </c>
      <c r="N1309" s="225"/>
      <c r="O1309" s="560">
        <f t="shared" si="43"/>
        <v>0</v>
      </c>
      <c r="Q1309" s="225"/>
      <c r="R1309" s="499"/>
      <c r="S1309" s="815"/>
      <c r="T1309" s="225"/>
      <c r="U1309" s="265"/>
      <c r="V1309" s="815"/>
      <c r="W1309" s="225"/>
      <c r="X1309" s="499"/>
    </row>
    <row r="1310" spans="2:24" ht="25.5">
      <c r="B1310" s="127" t="s">
        <v>2713</v>
      </c>
      <c r="C1310" s="127" t="s">
        <v>4106</v>
      </c>
      <c r="D1310" s="127"/>
      <c r="E1310" s="127"/>
      <c r="F1310" s="127"/>
      <c r="G1310" s="127"/>
      <c r="H1310" s="127"/>
      <c r="I1310" s="123"/>
      <c r="J1310" s="123"/>
      <c r="K1310" s="164" t="s">
        <v>837</v>
      </c>
      <c r="L1310" s="125" t="s">
        <v>3218</v>
      </c>
      <c r="M1310" s="564">
        <f>IF(ISERROR(VLOOKUP($B1310,ESTR_PREC!$A$1:$M$6000,6,FALSE))=TRUE,0,VLOOKUP($B1310,ESTR_PREC!$A$1:$M$6000,6,FALSE))</f>
        <v>0</v>
      </c>
      <c r="N1310" s="225"/>
      <c r="O1310" s="560">
        <f t="shared" si="43"/>
        <v>0</v>
      </c>
      <c r="Q1310" s="225"/>
      <c r="R1310" s="499"/>
      <c r="S1310" s="815"/>
      <c r="T1310" s="225"/>
      <c r="U1310" s="265"/>
      <c r="V1310" s="815"/>
      <c r="W1310" s="225"/>
      <c r="X1310" s="499"/>
    </row>
    <row r="1311" spans="2:24" ht="25.5">
      <c r="B1311" s="127" t="s">
        <v>2714</v>
      </c>
      <c r="C1311" s="127" t="s">
        <v>4107</v>
      </c>
      <c r="D1311" s="127"/>
      <c r="E1311" s="127"/>
      <c r="F1311" s="127"/>
      <c r="G1311" s="127"/>
      <c r="H1311" s="127"/>
      <c r="I1311" s="123"/>
      <c r="J1311" s="123"/>
      <c r="K1311" s="164" t="s">
        <v>839</v>
      </c>
      <c r="L1311" s="125" t="s">
        <v>3218</v>
      </c>
      <c r="M1311" s="564">
        <f>IF(ISERROR(VLOOKUP($B1311,ESTR_PREC!$A$1:$M$6000,6,FALSE))=TRUE,0,VLOOKUP($B1311,ESTR_PREC!$A$1:$M$6000,6,FALSE))</f>
        <v>0</v>
      </c>
      <c r="N1311" s="225"/>
      <c r="O1311" s="560">
        <f t="shared" si="43"/>
        <v>0</v>
      </c>
      <c r="Q1311" s="225"/>
      <c r="R1311" s="499"/>
      <c r="S1311" s="815"/>
      <c r="T1311" s="225"/>
      <c r="U1311" s="265"/>
      <c r="V1311" s="815"/>
      <c r="W1311" s="225"/>
      <c r="X1311" s="499"/>
    </row>
    <row r="1312" spans="2:24">
      <c r="B1312" s="127" t="s">
        <v>2715</v>
      </c>
      <c r="C1312" s="127" t="s">
        <v>4678</v>
      </c>
      <c r="D1312" s="127"/>
      <c r="E1312" s="127"/>
      <c r="F1312" s="127"/>
      <c r="G1312" s="127"/>
      <c r="H1312" s="127"/>
      <c r="I1312" s="127"/>
      <c r="J1312" s="127"/>
      <c r="K1312" s="164" t="s">
        <v>841</v>
      </c>
      <c r="L1312" s="125" t="s">
        <v>3218</v>
      </c>
      <c r="M1312" s="564">
        <f>IF(ISERROR(VLOOKUP($B1312,ESTR_PREC!$A$1:$M$6000,6,FALSE))=TRUE,0,VLOOKUP($B1312,ESTR_PREC!$A$1:$M$6000,6,FALSE))</f>
        <v>0</v>
      </c>
      <c r="N1312" s="225"/>
      <c r="O1312" s="560">
        <f t="shared" si="43"/>
        <v>0</v>
      </c>
      <c r="Q1312" s="225"/>
      <c r="R1312" s="499"/>
      <c r="S1312" s="815"/>
      <c r="T1312" s="225"/>
      <c r="U1312" s="265"/>
      <c r="V1312" s="815"/>
      <c r="W1312" s="225"/>
      <c r="X1312" s="499"/>
    </row>
    <row r="1313" spans="2:24">
      <c r="B1313" s="342" t="s">
        <v>2716</v>
      </c>
      <c r="C1313" s="127" t="s">
        <v>4679</v>
      </c>
      <c r="D1313" s="127"/>
      <c r="E1313" s="127"/>
      <c r="F1313" s="127"/>
      <c r="G1313" s="127"/>
      <c r="H1313" s="127"/>
      <c r="I1313" s="127"/>
      <c r="J1313" s="127"/>
      <c r="K1313" s="164" t="s">
        <v>843</v>
      </c>
      <c r="L1313" s="125" t="s">
        <v>3218</v>
      </c>
      <c r="M1313" s="564">
        <f>IF(ISERROR(VLOOKUP($B1313,ESTR_PREC!$A$1:$M$6000,6,FALSE))=TRUE,0,VLOOKUP($B1313,ESTR_PREC!$A$1:$M$6000,6,FALSE))</f>
        <v>0</v>
      </c>
      <c r="N1313" s="225"/>
      <c r="O1313" s="560">
        <f t="shared" si="43"/>
        <v>0</v>
      </c>
      <c r="Q1313" s="225"/>
      <c r="R1313" s="499"/>
      <c r="S1313" s="815"/>
      <c r="T1313" s="225"/>
      <c r="U1313" s="265"/>
      <c r="V1313" s="815"/>
      <c r="W1313" s="225"/>
      <c r="X1313" s="499"/>
    </row>
    <row r="1314" spans="2:24" ht="25.5">
      <c r="B1314" s="342" t="s">
        <v>2717</v>
      </c>
      <c r="C1314" s="127" t="s">
        <v>4680</v>
      </c>
      <c r="D1314" s="127"/>
      <c r="E1314" s="127"/>
      <c r="F1314" s="127"/>
      <c r="G1314" s="127"/>
      <c r="H1314" s="127"/>
      <c r="I1314" s="127"/>
      <c r="J1314" s="127"/>
      <c r="K1314" s="164" t="s">
        <v>845</v>
      </c>
      <c r="L1314" s="125" t="s">
        <v>3218</v>
      </c>
      <c r="M1314" s="564">
        <f>IF(ISERROR(VLOOKUP($B1314,ESTR_PREC!$A$1:$M$6000,6,FALSE))=TRUE,0,VLOOKUP($B1314,ESTR_PREC!$A$1:$M$6000,6,FALSE))</f>
        <v>0</v>
      </c>
      <c r="N1314" s="225"/>
      <c r="O1314" s="560">
        <f t="shared" si="43"/>
        <v>0</v>
      </c>
      <c r="Q1314" s="225"/>
      <c r="R1314" s="499"/>
      <c r="S1314" s="815"/>
      <c r="T1314" s="225"/>
      <c r="U1314" s="265"/>
      <c r="V1314" s="815"/>
      <c r="W1314" s="225"/>
      <c r="X1314" s="499"/>
    </row>
    <row r="1315" spans="2:24">
      <c r="B1315" s="127" t="s">
        <v>2718</v>
      </c>
      <c r="C1315" s="127" t="s">
        <v>4108</v>
      </c>
      <c r="D1315" s="127"/>
      <c r="E1315" s="127"/>
      <c r="F1315" s="127"/>
      <c r="G1315" s="127"/>
      <c r="H1315" s="127"/>
      <c r="I1315" s="123"/>
      <c r="J1315" s="123"/>
      <c r="K1315" s="164" t="s">
        <v>2719</v>
      </c>
      <c r="L1315" s="125" t="s">
        <v>3218</v>
      </c>
      <c r="M1315" s="564">
        <f>IF(ISERROR(VLOOKUP($B1315,ESTR_PREC!$A$1:$M$6000,6,FALSE))=TRUE,0,VLOOKUP($B1315,ESTR_PREC!$A$1:$M$6000,6,FALSE))</f>
        <v>0</v>
      </c>
      <c r="N1315" s="225"/>
      <c r="O1315" s="560">
        <f t="shared" si="43"/>
        <v>0</v>
      </c>
      <c r="Q1315" s="225"/>
      <c r="R1315" s="499"/>
      <c r="S1315" s="815"/>
      <c r="T1315" s="225"/>
      <c r="U1315" s="265"/>
      <c r="V1315" s="815"/>
      <c r="W1315" s="225"/>
      <c r="X1315" s="499"/>
    </row>
    <row r="1316" spans="2:24" ht="34.5" hidden="1" customHeight="1">
      <c r="B1316" s="879" t="s">
        <v>2720</v>
      </c>
      <c r="C1316" s="879" t="s">
        <v>4109</v>
      </c>
      <c r="D1316" s="879"/>
      <c r="E1316" s="879"/>
      <c r="F1316" s="879"/>
      <c r="G1316" s="879"/>
      <c r="H1316" s="879"/>
      <c r="I1316" s="880"/>
      <c r="J1316" s="880"/>
      <c r="K1316" s="891" t="s">
        <v>3497</v>
      </c>
      <c r="L1316" s="882" t="s">
        <v>3218</v>
      </c>
      <c r="M1316" s="815"/>
      <c r="N1316" s="815"/>
      <c r="O1316" s="815"/>
      <c r="Q1316" s="815"/>
      <c r="R1316" s="499"/>
      <c r="S1316" s="815"/>
      <c r="T1316" s="225"/>
      <c r="U1316" s="265"/>
      <c r="V1316" s="815"/>
      <c r="W1316" s="815"/>
      <c r="X1316" s="499"/>
    </row>
    <row r="1317" spans="2:24" ht="15.75" hidden="1" customHeight="1">
      <c r="B1317" s="879" t="s">
        <v>2722</v>
      </c>
      <c r="C1317" s="879" t="s">
        <v>4110</v>
      </c>
      <c r="D1317" s="879"/>
      <c r="E1317" s="879"/>
      <c r="F1317" s="879"/>
      <c r="G1317" s="879"/>
      <c r="H1317" s="879"/>
      <c r="I1317" s="880"/>
      <c r="J1317" s="880"/>
      <c r="K1317" s="891" t="s">
        <v>4111</v>
      </c>
      <c r="L1317" s="882" t="s">
        <v>3218</v>
      </c>
      <c r="M1317" s="815"/>
      <c r="N1317" s="815"/>
      <c r="O1317" s="815"/>
      <c r="Q1317" s="815"/>
      <c r="R1317" s="499"/>
      <c r="S1317" s="815"/>
      <c r="T1317" s="225"/>
      <c r="U1317" s="265"/>
      <c r="V1317" s="815"/>
      <c r="W1317" s="815"/>
      <c r="X1317" s="499"/>
    </row>
    <row r="1318" spans="2:24" ht="25.5">
      <c r="B1318" s="127" t="s">
        <v>2724</v>
      </c>
      <c r="C1318" s="127" t="s">
        <v>4112</v>
      </c>
      <c r="D1318" s="127"/>
      <c r="E1318" s="127"/>
      <c r="F1318" s="127"/>
      <c r="G1318" s="127"/>
      <c r="H1318" s="127"/>
      <c r="I1318" s="123"/>
      <c r="J1318" s="123"/>
      <c r="K1318" s="164" t="s">
        <v>855</v>
      </c>
      <c r="L1318" s="125" t="s">
        <v>3218</v>
      </c>
      <c r="M1318" s="564">
        <f>IF(ISERROR(VLOOKUP($B1318,ESTR_PREC!$A$1:$M$6000,6,FALSE))=TRUE,0,VLOOKUP($B1318,ESTR_PREC!$A$1:$M$6000,6,FALSE))</f>
        <v>0</v>
      </c>
      <c r="N1318" s="225"/>
      <c r="O1318" s="560">
        <f t="shared" ref="O1318:O1326" si="44">+N1318-M1318</f>
        <v>0</v>
      </c>
      <c r="Q1318" s="225"/>
      <c r="R1318" s="499"/>
      <c r="S1318" s="815"/>
      <c r="T1318" s="225"/>
      <c r="U1318" s="265"/>
      <c r="V1318" s="815"/>
      <c r="W1318" s="225"/>
      <c r="X1318" s="499"/>
    </row>
    <row r="1319" spans="2:24">
      <c r="B1319" s="127" t="s">
        <v>2725</v>
      </c>
      <c r="C1319" s="127" t="s">
        <v>4681</v>
      </c>
      <c r="D1319" s="127"/>
      <c r="E1319" s="127"/>
      <c r="F1319" s="127"/>
      <c r="G1319" s="127"/>
      <c r="H1319" s="127"/>
      <c r="I1319" s="127"/>
      <c r="J1319" s="127"/>
      <c r="K1319" s="164" t="s">
        <v>857</v>
      </c>
      <c r="L1319" s="125" t="s">
        <v>3218</v>
      </c>
      <c r="M1319" s="564">
        <f>IF(ISERROR(VLOOKUP($B1319,ESTR_PREC!$A$1:$M$6000,6,FALSE))=TRUE,0,VLOOKUP($B1319,ESTR_PREC!$A$1:$M$6000,6,FALSE))</f>
        <v>0</v>
      </c>
      <c r="N1319" s="225"/>
      <c r="O1319" s="560">
        <f t="shared" si="44"/>
        <v>0</v>
      </c>
      <c r="Q1319" s="225"/>
      <c r="R1319" s="499"/>
      <c r="S1319" s="815"/>
      <c r="T1319" s="225"/>
      <c r="U1319" s="265"/>
      <c r="V1319" s="815"/>
      <c r="W1319" s="225"/>
      <c r="X1319" s="499"/>
    </row>
    <row r="1320" spans="2:24">
      <c r="B1320" s="127" t="s">
        <v>2726</v>
      </c>
      <c r="C1320" s="127" t="s">
        <v>4113</v>
      </c>
      <c r="D1320" s="127"/>
      <c r="E1320" s="127"/>
      <c r="F1320" s="127"/>
      <c r="G1320" s="127"/>
      <c r="H1320" s="127"/>
      <c r="I1320" s="123"/>
      <c r="J1320" s="123"/>
      <c r="K1320" s="164" t="s">
        <v>859</v>
      </c>
      <c r="L1320" s="125" t="s">
        <v>3218</v>
      </c>
      <c r="M1320" s="564">
        <f>IF(ISERROR(VLOOKUP($B1320,ESTR_PREC!$A$1:$M$6000,6,FALSE))=TRUE,0,VLOOKUP($B1320,ESTR_PREC!$A$1:$M$6000,6,FALSE))</f>
        <v>0</v>
      </c>
      <c r="N1320" s="225"/>
      <c r="O1320" s="560">
        <f t="shared" si="44"/>
        <v>0</v>
      </c>
      <c r="Q1320" s="225"/>
      <c r="R1320" s="499"/>
      <c r="S1320" s="815"/>
      <c r="T1320" s="225"/>
      <c r="U1320" s="265"/>
      <c r="V1320" s="815"/>
      <c r="W1320" s="225"/>
      <c r="X1320" s="499"/>
    </row>
    <row r="1321" spans="2:24">
      <c r="B1321" s="127" t="s">
        <v>2727</v>
      </c>
      <c r="C1321" s="127" t="s">
        <v>4114</v>
      </c>
      <c r="D1321" s="127"/>
      <c r="E1321" s="127"/>
      <c r="F1321" s="127"/>
      <c r="G1321" s="127"/>
      <c r="H1321" s="127"/>
      <c r="I1321" s="123"/>
      <c r="J1321" s="123"/>
      <c r="K1321" s="181" t="s">
        <v>862</v>
      </c>
      <c r="L1321" s="125" t="s">
        <v>3218</v>
      </c>
      <c r="M1321" s="564">
        <f>IF(ISERROR(VLOOKUP($B1321,ESTR_PREC!$A$1:$M$6000,6,FALSE))=TRUE,0,VLOOKUP($B1321,ESTR_PREC!$A$1:$M$6000,6,FALSE))</f>
        <v>0</v>
      </c>
      <c r="N1321" s="225"/>
      <c r="O1321" s="560">
        <f t="shared" si="44"/>
        <v>0</v>
      </c>
      <c r="Q1321" s="225"/>
      <c r="R1321" s="499"/>
      <c r="S1321" s="815"/>
      <c r="T1321" s="225"/>
      <c r="U1321" s="265"/>
      <c r="V1321" s="815"/>
      <c r="W1321" s="225"/>
      <c r="X1321" s="499"/>
    </row>
    <row r="1322" spans="2:24">
      <c r="B1322" s="127" t="s">
        <v>2728</v>
      </c>
      <c r="C1322" s="127" t="s">
        <v>4115</v>
      </c>
      <c r="D1322" s="127"/>
      <c r="E1322" s="127"/>
      <c r="F1322" s="127"/>
      <c r="G1322" s="127"/>
      <c r="H1322" s="127"/>
      <c r="I1322" s="123"/>
      <c r="J1322" s="123"/>
      <c r="K1322" s="181" t="s">
        <v>864</v>
      </c>
      <c r="L1322" s="125" t="s">
        <v>3218</v>
      </c>
      <c r="M1322" s="564">
        <f>IF(ISERROR(VLOOKUP($B1322,ESTR_PREC!$A$1:$M$6000,6,FALSE))=TRUE,0,VLOOKUP($B1322,ESTR_PREC!$A$1:$M$6000,6,FALSE))</f>
        <v>0</v>
      </c>
      <c r="N1322" s="225"/>
      <c r="O1322" s="560">
        <f t="shared" si="44"/>
        <v>0</v>
      </c>
      <c r="Q1322" s="225"/>
      <c r="R1322" s="499"/>
      <c r="S1322" s="815"/>
      <c r="T1322" s="225"/>
      <c r="U1322" s="265"/>
      <c r="V1322" s="815"/>
      <c r="W1322" s="225"/>
      <c r="X1322" s="499"/>
    </row>
    <row r="1323" spans="2:24">
      <c r="B1323" s="127" t="s">
        <v>2729</v>
      </c>
      <c r="C1323" s="127" t="s">
        <v>4116</v>
      </c>
      <c r="D1323" s="127"/>
      <c r="E1323" s="127"/>
      <c r="F1323" s="127"/>
      <c r="G1323" s="127"/>
      <c r="H1323" s="127"/>
      <c r="I1323" s="123"/>
      <c r="J1323" s="123"/>
      <c r="K1323" s="311" t="s">
        <v>867</v>
      </c>
      <c r="L1323" s="125" t="s">
        <v>3218</v>
      </c>
      <c r="M1323" s="564">
        <f>IF(ISERROR(VLOOKUP($B1323,ESTR_PREC!$A$1:$M$6000,6,FALSE))=TRUE,0,VLOOKUP($B1323,ESTR_PREC!$A$1:$M$6000,6,FALSE))</f>
        <v>0</v>
      </c>
      <c r="N1323" s="225"/>
      <c r="O1323" s="560">
        <f t="shared" si="44"/>
        <v>0</v>
      </c>
      <c r="Q1323" s="225"/>
      <c r="R1323" s="499"/>
      <c r="S1323" s="815"/>
      <c r="T1323" s="225"/>
      <c r="U1323" s="265"/>
      <c r="V1323" s="815"/>
      <c r="W1323" s="225"/>
      <c r="X1323" s="499"/>
    </row>
    <row r="1324" spans="2:24">
      <c r="B1324" s="127" t="s">
        <v>2730</v>
      </c>
      <c r="C1324" s="127" t="s">
        <v>4117</v>
      </c>
      <c r="D1324" s="127"/>
      <c r="E1324" s="127"/>
      <c r="F1324" s="127"/>
      <c r="G1324" s="127"/>
      <c r="H1324" s="127"/>
      <c r="I1324" s="123"/>
      <c r="J1324" s="123"/>
      <c r="K1324" s="311" t="s">
        <v>870</v>
      </c>
      <c r="L1324" s="125" t="s">
        <v>3218</v>
      </c>
      <c r="M1324" s="564">
        <f>IF(ISERROR(VLOOKUP($B1324,ESTR_PREC!$A$1:$M$6000,6,FALSE))=TRUE,0,VLOOKUP($B1324,ESTR_PREC!$A$1:$M$6000,6,FALSE))</f>
        <v>0</v>
      </c>
      <c r="N1324" s="225"/>
      <c r="O1324" s="560">
        <f t="shared" si="44"/>
        <v>0</v>
      </c>
      <c r="Q1324" s="225"/>
      <c r="R1324" s="499"/>
      <c r="S1324" s="815"/>
      <c r="T1324" s="225"/>
      <c r="U1324" s="265"/>
      <c r="V1324" s="815"/>
      <c r="W1324" s="225"/>
      <c r="X1324" s="499"/>
    </row>
    <row r="1325" spans="2:24">
      <c r="B1325" s="127" t="s">
        <v>2731</v>
      </c>
      <c r="C1325" s="127" t="s">
        <v>4682</v>
      </c>
      <c r="D1325" s="127"/>
      <c r="E1325" s="127"/>
      <c r="F1325" s="127"/>
      <c r="G1325" s="127"/>
      <c r="H1325" s="127"/>
      <c r="I1325" s="127"/>
      <c r="J1325" s="127"/>
      <c r="K1325" s="304" t="s">
        <v>873</v>
      </c>
      <c r="L1325" s="125" t="s">
        <v>3218</v>
      </c>
      <c r="M1325" s="564">
        <f>IF(ISERROR(VLOOKUP($B1325,ESTR_PREC!$A$1:$M$6000,6,FALSE))=TRUE,0,VLOOKUP($B1325,ESTR_PREC!$A$1:$M$6000,6,FALSE))</f>
        <v>0</v>
      </c>
      <c r="N1325" s="225"/>
      <c r="O1325" s="560">
        <f t="shared" si="44"/>
        <v>0</v>
      </c>
      <c r="Q1325" s="225"/>
      <c r="R1325" s="499"/>
      <c r="S1325" s="815"/>
      <c r="T1325" s="225"/>
      <c r="U1325" s="265"/>
      <c r="V1325" s="815"/>
      <c r="W1325" s="225"/>
      <c r="X1325" s="499"/>
    </row>
    <row r="1326" spans="2:24" ht="15.75" customHeight="1" thickBot="1">
      <c r="B1326" s="130" t="s">
        <v>2732</v>
      </c>
      <c r="C1326" s="130" t="s">
        <v>4118</v>
      </c>
      <c r="D1326" s="130"/>
      <c r="E1326" s="130"/>
      <c r="F1326" s="130"/>
      <c r="G1326" s="130"/>
      <c r="H1326" s="130"/>
      <c r="I1326" s="130"/>
      <c r="J1326" s="130"/>
      <c r="K1326" s="166" t="s">
        <v>4683</v>
      </c>
      <c r="L1326" s="125" t="s">
        <v>3218</v>
      </c>
      <c r="M1326" s="564">
        <f>IF(ISERROR(VLOOKUP($B1326,ESTR_PREC!$A$1:$M$6000,6,FALSE))=TRUE,0,VLOOKUP($B1326,ESTR_PREC!$A$1:$M$6000,6,FALSE))</f>
        <v>0</v>
      </c>
      <c r="N1326" s="225"/>
      <c r="O1326" s="560">
        <f t="shared" si="44"/>
        <v>0</v>
      </c>
      <c r="Q1326" s="225"/>
      <c r="R1326" s="499"/>
      <c r="S1326" s="815"/>
      <c r="T1326" s="225"/>
      <c r="U1326" s="265"/>
      <c r="V1326" s="815"/>
      <c r="W1326" s="225"/>
      <c r="X1326" s="499"/>
    </row>
    <row r="1327" spans="2:24" ht="15.75" thickBot="1">
      <c r="K1327" s="525"/>
      <c r="L1327" s="532"/>
      <c r="M1327" s="499"/>
      <c r="N1327" s="499"/>
      <c r="O1327" s="499"/>
      <c r="Q1327" s="499"/>
      <c r="R1327" s="499"/>
      <c r="S1327" s="499"/>
      <c r="T1327" s="499"/>
      <c r="U1327" s="265"/>
      <c r="V1327" s="499"/>
      <c r="W1327" s="499"/>
      <c r="X1327" s="499"/>
    </row>
    <row r="1328" spans="2:24" ht="17.25" thickTop="1" thickBot="1">
      <c r="B1328" s="193" t="s">
        <v>2733</v>
      </c>
      <c r="C1328" s="249" t="s">
        <v>4119</v>
      </c>
      <c r="D1328" s="243"/>
      <c r="E1328" s="200"/>
      <c r="F1328" s="243"/>
      <c r="G1328" s="200"/>
      <c r="H1328" s="243"/>
      <c r="I1328" s="243"/>
      <c r="J1328" s="243"/>
      <c r="K1328" s="201" t="s">
        <v>2734</v>
      </c>
      <c r="L1328" s="114" t="s">
        <v>3218</v>
      </c>
      <c r="M1328" s="115">
        <f>SUM(M1331:M1342)</f>
        <v>0</v>
      </c>
      <c r="N1328" s="298">
        <f>SUM(N1331:N1342)</f>
        <v>0</v>
      </c>
      <c r="O1328" s="298">
        <f>+N1328-M1328</f>
        <v>0</v>
      </c>
      <c r="Q1328" s="298">
        <f>SUM(Q1331:Q1342)</f>
        <v>0</v>
      </c>
      <c r="R1328" s="519"/>
      <c r="S1328" s="115">
        <f>SUM(S1331:S1342)</f>
        <v>0</v>
      </c>
      <c r="T1328" s="115">
        <f>SUM(T1331:T1342)</f>
        <v>0</v>
      </c>
      <c r="U1328" s="265"/>
      <c r="V1328" s="115">
        <f>SUM(V1331:V1342)</f>
        <v>0</v>
      </c>
      <c r="W1328" s="115">
        <f>SUM(W1331:W1342)</f>
        <v>0</v>
      </c>
      <c r="X1328" s="519"/>
    </row>
    <row r="1329" spans="2:24" ht="9" customHeight="1" thickTop="1" thickBot="1">
      <c r="K1329" s="540"/>
      <c r="L1329" s="532"/>
      <c r="M1329" s="265"/>
      <c r="N1329" s="379"/>
      <c r="Q1329" s="379"/>
      <c r="R1329" s="501"/>
      <c r="U1329" s="265"/>
      <c r="X1329" s="501"/>
    </row>
    <row r="1330" spans="2:24" ht="64.5" thickBot="1">
      <c r="B1330" s="102" t="s">
        <v>3221</v>
      </c>
      <c r="C1330" s="245" t="s">
        <v>48</v>
      </c>
      <c r="D1330" s="245"/>
      <c r="E1330" s="246"/>
      <c r="F1330" s="246"/>
      <c r="G1330" s="246"/>
      <c r="H1330" s="246"/>
      <c r="I1330" s="246"/>
      <c r="J1330" s="246"/>
      <c r="K1330" s="328" t="s">
        <v>3894</v>
      </c>
      <c r="L1330" s="207"/>
      <c r="M1330" s="328" t="str">
        <f>+$M$10</f>
        <v>Valore netto al 31/12/2017</v>
      </c>
      <c r="N1330" s="779" t="str">
        <f>N$10</f>
        <v>Valore netto al 31/12/2018</v>
      </c>
      <c r="O1330" s="779" t="s">
        <v>4064</v>
      </c>
      <c r="P1330" s="806"/>
      <c r="Q1330" s="779" t="str">
        <f>Q$10</f>
        <v>Prechiusura al ° trimestre 2018</v>
      </c>
      <c r="R1330" s="681"/>
      <c r="S1330" s="1145" t="str">
        <f>S$330</f>
        <v>Costi da utilizzo contributi 2018</v>
      </c>
      <c r="T1330" s="1143" t="str">
        <f>T$330</f>
        <v>Costi da utilizzo contributi DI CUI SOCIO-SAN</v>
      </c>
      <c r="U1330" s="1144"/>
      <c r="V1330" s="1142" t="str">
        <f>V$330</f>
        <v>Costi da contributi 2018</v>
      </c>
      <c r="W1330" s="1143" t="str">
        <f>W$330</f>
        <v>Costi da contributi DI CUI SOCIO-SAN</v>
      </c>
      <c r="X1330" s="681"/>
    </row>
    <row r="1331" spans="2:24">
      <c r="B1331" s="127" t="s">
        <v>2735</v>
      </c>
      <c r="C1331" s="127" t="s">
        <v>4120</v>
      </c>
      <c r="D1331" s="127"/>
      <c r="E1331" s="123"/>
      <c r="F1331" s="123"/>
      <c r="G1331" s="123"/>
      <c r="H1331" s="123"/>
      <c r="I1331" s="123"/>
      <c r="J1331" s="123"/>
      <c r="K1331" s="161" t="s">
        <v>887</v>
      </c>
      <c r="L1331" s="125" t="s">
        <v>3218</v>
      </c>
      <c r="M1331" s="564">
        <f>IF(ISERROR(VLOOKUP($B1331,ESTR_PREC!$A$1:$M$6000,6,FALSE))=TRUE,0,VLOOKUP($B1331,ESTR_PREC!$A$1:$M$6000,6,FALSE))</f>
        <v>0</v>
      </c>
      <c r="N1331" s="225"/>
      <c r="O1331" s="560">
        <f t="shared" ref="O1331:O1342" si="45">+N1331-M1331</f>
        <v>0</v>
      </c>
      <c r="Q1331" s="225"/>
      <c r="R1331" s="499"/>
      <c r="S1331" s="815"/>
      <c r="T1331" s="225"/>
      <c r="U1331" s="265"/>
      <c r="V1331" s="815"/>
      <c r="W1331" s="225"/>
      <c r="X1331" s="499"/>
    </row>
    <row r="1332" spans="2:24">
      <c r="B1332" s="127" t="s">
        <v>2738</v>
      </c>
      <c r="C1332" s="127" t="s">
        <v>4121</v>
      </c>
      <c r="D1332" s="127"/>
      <c r="E1332" s="127"/>
      <c r="F1332" s="127"/>
      <c r="G1332" s="127"/>
      <c r="H1332" s="127"/>
      <c r="I1332" s="123"/>
      <c r="J1332" s="123"/>
      <c r="K1332" s="181" t="s">
        <v>892</v>
      </c>
      <c r="L1332" s="125" t="s">
        <v>3218</v>
      </c>
      <c r="M1332" s="564">
        <f>IF(ISERROR(VLOOKUP($B1332,ESTR_PREC!$A$1:$M$6000,6,FALSE))=TRUE,0,VLOOKUP($B1332,ESTR_PREC!$A$1:$M$6000,6,FALSE))</f>
        <v>0</v>
      </c>
      <c r="N1332" s="225"/>
      <c r="O1332" s="560">
        <f t="shared" si="45"/>
        <v>0</v>
      </c>
      <c r="Q1332" s="225"/>
      <c r="R1332" s="499"/>
      <c r="S1332" s="815"/>
      <c r="T1332" s="225"/>
      <c r="U1332" s="265"/>
      <c r="V1332" s="815"/>
      <c r="W1332" s="225"/>
      <c r="X1332" s="499"/>
    </row>
    <row r="1333" spans="2:24">
      <c r="B1333" s="127" t="s">
        <v>2739</v>
      </c>
      <c r="C1333" s="127" t="s">
        <v>4122</v>
      </c>
      <c r="D1333" s="127"/>
      <c r="E1333" s="127"/>
      <c r="F1333" s="127"/>
      <c r="G1333" s="127"/>
      <c r="H1333" s="127"/>
      <c r="I1333" s="123"/>
      <c r="J1333" s="123"/>
      <c r="K1333" s="181" t="s">
        <v>2740</v>
      </c>
      <c r="L1333" s="125" t="s">
        <v>3218</v>
      </c>
      <c r="M1333" s="564">
        <f>IF(ISERROR(VLOOKUP($B1333,ESTR_PREC!$A$1:$M$6000,6,FALSE))=TRUE,0,VLOOKUP($B1333,ESTR_PREC!$A$1:$M$6000,6,FALSE))</f>
        <v>0</v>
      </c>
      <c r="N1333" s="225"/>
      <c r="O1333" s="560">
        <f t="shared" si="45"/>
        <v>0</v>
      </c>
      <c r="Q1333" s="225"/>
      <c r="R1333" s="499"/>
      <c r="S1333" s="815"/>
      <c r="T1333" s="225"/>
      <c r="U1333" s="265"/>
      <c r="V1333" s="815"/>
      <c r="W1333" s="225"/>
      <c r="X1333" s="499"/>
    </row>
    <row r="1334" spans="2:24">
      <c r="B1334" s="127" t="s">
        <v>2741</v>
      </c>
      <c r="C1334" s="127" t="s">
        <v>4123</v>
      </c>
      <c r="D1334" s="127"/>
      <c r="E1334" s="127"/>
      <c r="F1334" s="127"/>
      <c r="G1334" s="127"/>
      <c r="H1334" s="127"/>
      <c r="I1334" s="123"/>
      <c r="J1334" s="123"/>
      <c r="K1334" s="181" t="s">
        <v>901</v>
      </c>
      <c r="L1334" s="125" t="s">
        <v>3218</v>
      </c>
      <c r="M1334" s="564">
        <f>IF(ISERROR(VLOOKUP($B1334,ESTR_PREC!$A$1:$M$6000,6,FALSE))=TRUE,0,VLOOKUP($B1334,ESTR_PREC!$A$1:$M$6000,6,FALSE))</f>
        <v>0</v>
      </c>
      <c r="N1334" s="225"/>
      <c r="O1334" s="560">
        <f t="shared" si="45"/>
        <v>0</v>
      </c>
      <c r="Q1334" s="225"/>
      <c r="R1334" s="499"/>
      <c r="S1334" s="815"/>
      <c r="T1334" s="225"/>
      <c r="U1334" s="265"/>
      <c r="V1334" s="815"/>
      <c r="W1334" s="225"/>
      <c r="X1334" s="499"/>
    </row>
    <row r="1335" spans="2:24">
      <c r="B1335" s="127" t="s">
        <v>2742</v>
      </c>
      <c r="C1335" s="127" t="s">
        <v>4124</v>
      </c>
      <c r="D1335" s="127"/>
      <c r="E1335" s="127"/>
      <c r="F1335" s="127"/>
      <c r="G1335" s="127"/>
      <c r="H1335" s="127"/>
      <c r="I1335" s="123"/>
      <c r="J1335" s="123"/>
      <c r="K1335" s="164" t="s">
        <v>906</v>
      </c>
      <c r="L1335" s="125" t="s">
        <v>3218</v>
      </c>
      <c r="M1335" s="564">
        <f>IF(ISERROR(VLOOKUP($B1335,ESTR_PREC!$A$1:$M$6000,6,FALSE))=TRUE,0,VLOOKUP($B1335,ESTR_PREC!$A$1:$M$6000,6,FALSE))</f>
        <v>0</v>
      </c>
      <c r="N1335" s="225"/>
      <c r="O1335" s="560">
        <f t="shared" si="45"/>
        <v>0</v>
      </c>
      <c r="Q1335" s="225"/>
      <c r="R1335" s="499"/>
      <c r="S1335" s="815"/>
      <c r="T1335" s="225"/>
      <c r="U1335" s="265"/>
      <c r="V1335" s="815"/>
      <c r="W1335" s="225"/>
      <c r="X1335" s="499"/>
    </row>
    <row r="1336" spans="2:24">
      <c r="B1336" s="127" t="s">
        <v>2743</v>
      </c>
      <c r="C1336" s="127" t="s">
        <v>4125</v>
      </c>
      <c r="D1336" s="127"/>
      <c r="E1336" s="127"/>
      <c r="F1336" s="127"/>
      <c r="G1336" s="127"/>
      <c r="H1336" s="127"/>
      <c r="I1336" s="123"/>
      <c r="J1336" s="123"/>
      <c r="K1336" s="164" t="s">
        <v>2744</v>
      </c>
      <c r="L1336" s="125" t="s">
        <v>3218</v>
      </c>
      <c r="M1336" s="564">
        <f>IF(ISERROR(VLOOKUP($B1336,ESTR_PREC!$A$1:$M$6000,6,FALSE))=TRUE,0,VLOOKUP($B1336,ESTR_PREC!$A$1:$M$6000,6,FALSE))</f>
        <v>0</v>
      </c>
      <c r="N1336" s="225"/>
      <c r="O1336" s="560">
        <f t="shared" si="45"/>
        <v>0</v>
      </c>
      <c r="Q1336" s="225"/>
      <c r="R1336" s="499"/>
      <c r="S1336" s="815"/>
      <c r="T1336" s="225"/>
      <c r="U1336" s="265"/>
      <c r="V1336" s="815"/>
      <c r="W1336" s="225"/>
      <c r="X1336" s="499"/>
    </row>
    <row r="1337" spans="2:24">
      <c r="B1337" s="127" t="s">
        <v>2745</v>
      </c>
      <c r="C1337" s="127" t="s">
        <v>4126</v>
      </c>
      <c r="D1337" s="127"/>
      <c r="E1337" s="127"/>
      <c r="F1337" s="127"/>
      <c r="G1337" s="127"/>
      <c r="H1337" s="127"/>
      <c r="I1337" s="123"/>
      <c r="J1337" s="123"/>
      <c r="K1337" s="181" t="s">
        <v>2746</v>
      </c>
      <c r="L1337" s="125" t="s">
        <v>3218</v>
      </c>
      <c r="M1337" s="564">
        <f>IF(ISERROR(VLOOKUP($B1337,ESTR_PREC!$A$1:$M$6000,6,FALSE))=TRUE,0,VLOOKUP($B1337,ESTR_PREC!$A$1:$M$6000,6,FALSE))</f>
        <v>0</v>
      </c>
      <c r="N1337" s="225"/>
      <c r="O1337" s="560">
        <f t="shared" si="45"/>
        <v>0</v>
      </c>
      <c r="Q1337" s="225"/>
      <c r="R1337" s="499"/>
      <c r="S1337" s="815"/>
      <c r="T1337" s="225"/>
      <c r="U1337" s="265"/>
      <c r="V1337" s="815"/>
      <c r="W1337" s="225"/>
      <c r="X1337" s="499"/>
    </row>
    <row r="1338" spans="2:24">
      <c r="B1338" s="127" t="s">
        <v>2747</v>
      </c>
      <c r="C1338" s="127" t="s">
        <v>4127</v>
      </c>
      <c r="D1338" s="127"/>
      <c r="E1338" s="127"/>
      <c r="F1338" s="127"/>
      <c r="G1338" s="127"/>
      <c r="H1338" s="127"/>
      <c r="I1338" s="123"/>
      <c r="J1338" s="123"/>
      <c r="K1338" s="181" t="s">
        <v>919</v>
      </c>
      <c r="L1338" s="125" t="s">
        <v>3218</v>
      </c>
      <c r="M1338" s="564">
        <f>IF(ISERROR(VLOOKUP($B1338,ESTR_PREC!$A$1:$M$6000,6,FALSE))=TRUE,0,VLOOKUP($B1338,ESTR_PREC!$A$1:$M$6000,6,FALSE))</f>
        <v>0</v>
      </c>
      <c r="N1338" s="225"/>
      <c r="O1338" s="560">
        <f t="shared" si="45"/>
        <v>0</v>
      </c>
      <c r="Q1338" s="225"/>
      <c r="R1338" s="499"/>
      <c r="S1338" s="815"/>
      <c r="T1338" s="225"/>
      <c r="U1338" s="265"/>
      <c r="V1338" s="815"/>
      <c r="W1338" s="225"/>
      <c r="X1338" s="499"/>
    </row>
    <row r="1339" spans="2:24">
      <c r="B1339" s="127" t="s">
        <v>2748</v>
      </c>
      <c r="C1339" s="127" t="s">
        <v>4128</v>
      </c>
      <c r="D1339" s="127"/>
      <c r="E1339" s="127"/>
      <c r="F1339" s="127"/>
      <c r="G1339" s="127"/>
      <c r="H1339" s="127"/>
      <c r="I1339" s="123"/>
      <c r="J1339" s="123"/>
      <c r="K1339" s="181" t="s">
        <v>2749</v>
      </c>
      <c r="L1339" s="125" t="s">
        <v>3218</v>
      </c>
      <c r="M1339" s="564">
        <f>IF(ISERROR(VLOOKUP($B1339,ESTR_PREC!$A$1:$M$6000,6,FALSE))=TRUE,0,VLOOKUP($B1339,ESTR_PREC!$A$1:$M$6000,6,FALSE))</f>
        <v>0</v>
      </c>
      <c r="N1339" s="225"/>
      <c r="O1339" s="560">
        <f t="shared" si="45"/>
        <v>0</v>
      </c>
      <c r="Q1339" s="225"/>
      <c r="R1339" s="499"/>
      <c r="S1339" s="815"/>
      <c r="T1339" s="225"/>
      <c r="U1339" s="265"/>
      <c r="V1339" s="815"/>
      <c r="W1339" s="225"/>
      <c r="X1339" s="499"/>
    </row>
    <row r="1340" spans="2:24">
      <c r="B1340" s="127" t="s">
        <v>2750</v>
      </c>
      <c r="C1340" s="127" t="s">
        <v>4129</v>
      </c>
      <c r="D1340" s="127"/>
      <c r="E1340" s="127"/>
      <c r="F1340" s="127"/>
      <c r="G1340" s="127"/>
      <c r="H1340" s="127"/>
      <c r="I1340" s="123"/>
      <c r="J1340" s="123"/>
      <c r="K1340" s="181" t="s">
        <v>2751</v>
      </c>
      <c r="L1340" s="125" t="s">
        <v>3218</v>
      </c>
      <c r="M1340" s="564">
        <f>IF(ISERROR(VLOOKUP($B1340,ESTR_PREC!$A$1:$M$6000,6,FALSE))=TRUE,0,VLOOKUP($B1340,ESTR_PREC!$A$1:$M$6000,6,FALSE))</f>
        <v>0</v>
      </c>
      <c r="N1340" s="225"/>
      <c r="O1340" s="560">
        <f t="shared" si="45"/>
        <v>0</v>
      </c>
      <c r="Q1340" s="225"/>
      <c r="R1340" s="499"/>
      <c r="S1340" s="815"/>
      <c r="T1340" s="225"/>
      <c r="U1340" s="265"/>
      <c r="V1340" s="815"/>
      <c r="W1340" s="225"/>
      <c r="X1340" s="499"/>
    </row>
    <row r="1341" spans="2:24">
      <c r="B1341" s="127" t="s">
        <v>2752</v>
      </c>
      <c r="C1341" s="127" t="s">
        <v>4130</v>
      </c>
      <c r="D1341" s="127"/>
      <c r="E1341" s="127"/>
      <c r="F1341" s="127"/>
      <c r="G1341" s="127"/>
      <c r="H1341" s="127"/>
      <c r="I1341" s="123"/>
      <c r="J1341" s="123"/>
      <c r="K1341" s="181" t="s">
        <v>2753</v>
      </c>
      <c r="L1341" s="125" t="s">
        <v>3218</v>
      </c>
      <c r="M1341" s="564">
        <f>IF(ISERROR(VLOOKUP($B1341,ESTR_PREC!$A$1:$M$6000,6,FALSE))=TRUE,0,VLOOKUP($B1341,ESTR_PREC!$A$1:$M$6000,6,FALSE))</f>
        <v>0</v>
      </c>
      <c r="N1341" s="225"/>
      <c r="O1341" s="560">
        <f t="shared" si="45"/>
        <v>0</v>
      </c>
      <c r="Q1341" s="225"/>
      <c r="R1341" s="499"/>
      <c r="S1341" s="815"/>
      <c r="T1341" s="225"/>
      <c r="U1341" s="265"/>
      <c r="V1341" s="815"/>
      <c r="W1341" s="225"/>
      <c r="X1341" s="499"/>
    </row>
    <row r="1342" spans="2:24" ht="15.75" thickBot="1">
      <c r="B1342" s="130" t="s">
        <v>2754</v>
      </c>
      <c r="C1342" s="130" t="s">
        <v>4131</v>
      </c>
      <c r="D1342" s="130"/>
      <c r="E1342" s="130"/>
      <c r="F1342" s="130"/>
      <c r="G1342" s="130"/>
      <c r="H1342" s="130"/>
      <c r="I1342" s="130"/>
      <c r="J1342" s="130"/>
      <c r="K1342" s="166" t="s">
        <v>2755</v>
      </c>
      <c r="L1342" s="132" t="s">
        <v>3218</v>
      </c>
      <c r="M1342" s="564">
        <f>IF(ISERROR(VLOOKUP($B1342,ESTR_PREC!$A$1:$M$6000,6,FALSE))=TRUE,0,VLOOKUP($B1342,ESTR_PREC!$A$1:$M$6000,6,FALSE))</f>
        <v>0</v>
      </c>
      <c r="N1342" s="225"/>
      <c r="O1342" s="560">
        <f t="shared" si="45"/>
        <v>0</v>
      </c>
      <c r="Q1342" s="225"/>
      <c r="R1342" s="499"/>
      <c r="S1342" s="815"/>
      <c r="T1342" s="225"/>
      <c r="U1342" s="265"/>
      <c r="V1342" s="815"/>
      <c r="W1342" s="225"/>
      <c r="X1342" s="499"/>
    </row>
    <row r="1343" spans="2:24">
      <c r="K1343" s="549"/>
      <c r="L1343" s="532"/>
      <c r="M1343" s="499"/>
      <c r="N1343" s="499"/>
      <c r="O1343" s="499"/>
      <c r="Q1343" s="499"/>
      <c r="R1343" s="499"/>
      <c r="S1343" s="499"/>
      <c r="T1343" s="499"/>
      <c r="U1343" s="265"/>
      <c r="V1343" s="499"/>
      <c r="W1343" s="499"/>
      <c r="X1343" s="499"/>
    </row>
    <row r="1344" spans="2:24" ht="15.75" thickBot="1">
      <c r="M1344" s="265"/>
      <c r="N1344" s="379"/>
      <c r="Q1344" s="379"/>
      <c r="R1344" s="501"/>
      <c r="U1344" s="265"/>
      <c r="X1344" s="501"/>
    </row>
    <row r="1345" spans="2:24" ht="17.25" thickTop="1" thickBot="1">
      <c r="B1345" s="194" t="s">
        <v>2756</v>
      </c>
      <c r="C1345" s="250" t="s">
        <v>4132</v>
      </c>
      <c r="D1345" s="248"/>
      <c r="E1345" s="204"/>
      <c r="F1345" s="248"/>
      <c r="G1345" s="204"/>
      <c r="H1345" s="248"/>
      <c r="I1345" s="248"/>
      <c r="J1345" s="248"/>
      <c r="K1345" s="202" t="s">
        <v>2757</v>
      </c>
      <c r="L1345" s="105" t="s">
        <v>3218</v>
      </c>
      <c r="M1345" s="154">
        <f>SUM(M1348:M1375)</f>
        <v>0</v>
      </c>
      <c r="N1345" s="154">
        <f>SUM(N1348:N1375)</f>
        <v>0</v>
      </c>
      <c r="O1345" s="298">
        <f>+N1345-M1345</f>
        <v>0</v>
      </c>
      <c r="Q1345" s="154">
        <f>SUM(Q1348:Q1375)</f>
        <v>36</v>
      </c>
      <c r="R1345" s="519"/>
      <c r="S1345" s="154">
        <f>SUM(S1348:S1375)</f>
        <v>0</v>
      </c>
      <c r="T1345" s="154">
        <f>SUM(T1348:T1375)</f>
        <v>0</v>
      </c>
      <c r="U1345" s="265"/>
      <c r="V1345" s="154">
        <f>SUM(V1348:V1375)</f>
        <v>0</v>
      </c>
      <c r="W1345" s="154">
        <f>SUM(W1348:W1375)</f>
        <v>0</v>
      </c>
      <c r="X1345" s="519"/>
    </row>
    <row r="1346" spans="2:24" ht="9" customHeight="1" thickTop="1" thickBot="1">
      <c r="M1346" s="265"/>
      <c r="N1346" s="379"/>
      <c r="Q1346" s="379"/>
      <c r="R1346" s="501"/>
      <c r="U1346" s="265"/>
      <c r="X1346" s="501"/>
    </row>
    <row r="1347" spans="2:24" ht="64.5" thickBot="1">
      <c r="B1347" s="102" t="s">
        <v>3221</v>
      </c>
      <c r="C1347" s="245" t="s">
        <v>48</v>
      </c>
      <c r="D1347" s="245"/>
      <c r="E1347" s="246"/>
      <c r="F1347" s="246"/>
      <c r="G1347" s="246"/>
      <c r="H1347" s="246"/>
      <c r="I1347" s="246"/>
      <c r="J1347" s="246"/>
      <c r="K1347" s="302" t="s">
        <v>3222</v>
      </c>
      <c r="L1347" s="135"/>
      <c r="M1347" s="328" t="str">
        <f>+$M$10</f>
        <v>Valore netto al 31/12/2017</v>
      </c>
      <c r="N1347" s="779" t="str">
        <f>N$10</f>
        <v>Valore netto al 31/12/2018</v>
      </c>
      <c r="O1347" s="779" t="s">
        <v>4064</v>
      </c>
      <c r="P1347" s="806"/>
      <c r="Q1347" s="779" t="str">
        <f>Q$10</f>
        <v>Prechiusura al ° trimestre 2018</v>
      </c>
      <c r="R1347" s="681"/>
      <c r="S1347" s="1145" t="str">
        <f>S$330</f>
        <v>Costi da utilizzo contributi 2018</v>
      </c>
      <c r="T1347" s="1143" t="str">
        <f>T$330</f>
        <v>Costi da utilizzo contributi DI CUI SOCIO-SAN</v>
      </c>
      <c r="U1347" s="1144"/>
      <c r="V1347" s="1142" t="str">
        <f>V$330</f>
        <v>Costi da contributi 2018</v>
      </c>
      <c r="W1347" s="1143" t="str">
        <f>W$330</f>
        <v>Costi da contributi DI CUI SOCIO-SAN</v>
      </c>
      <c r="X1347" s="681"/>
    </row>
    <row r="1348" spans="2:24">
      <c r="B1348" s="127" t="s">
        <v>2758</v>
      </c>
      <c r="C1348" s="127" t="s">
        <v>4133</v>
      </c>
      <c r="D1348" s="127"/>
      <c r="E1348" s="127"/>
      <c r="F1348" s="127"/>
      <c r="G1348" s="127"/>
      <c r="H1348" s="127"/>
      <c r="I1348" s="127"/>
      <c r="J1348" s="127"/>
      <c r="K1348" s="183" t="s">
        <v>2763</v>
      </c>
      <c r="L1348" s="125" t="s">
        <v>3218</v>
      </c>
      <c r="M1348" s="564">
        <f>IF(ISERROR(VLOOKUP($B1348,ESTR_PREC!$A$1:$M$6000,6,FALSE))=TRUE,0,VLOOKUP($B1348,ESTR_PREC!$A$1:$M$6000,6,FALSE))</f>
        <v>0</v>
      </c>
      <c r="N1348" s="225"/>
      <c r="O1348" s="560">
        <f t="shared" ref="O1348:O1353" si="46">+N1348-M1348</f>
        <v>0</v>
      </c>
      <c r="Q1348" s="225"/>
      <c r="R1348" s="499"/>
      <c r="S1348" s="815"/>
      <c r="T1348" s="225"/>
      <c r="U1348" s="265"/>
      <c r="V1348" s="815"/>
      <c r="W1348" s="225"/>
      <c r="X1348" s="499"/>
    </row>
    <row r="1349" spans="2:24">
      <c r="B1349" s="127" t="s">
        <v>2764</v>
      </c>
      <c r="C1349" s="127" t="s">
        <v>4134</v>
      </c>
      <c r="D1349" s="127"/>
      <c r="E1349" s="127"/>
      <c r="F1349" s="127"/>
      <c r="G1349" s="127"/>
      <c r="H1349" s="127"/>
      <c r="I1349" s="127"/>
      <c r="J1349" s="127"/>
      <c r="K1349" s="183" t="s">
        <v>2766</v>
      </c>
      <c r="L1349" s="125" t="s">
        <v>3218</v>
      </c>
      <c r="M1349" s="564">
        <f>IF(ISERROR(VLOOKUP($B1349,ESTR_PREC!$A$1:$M$6000,6,FALSE))=TRUE,0,VLOOKUP($B1349,ESTR_PREC!$A$1:$M$6000,6,FALSE))</f>
        <v>0</v>
      </c>
      <c r="N1349" s="225"/>
      <c r="O1349" s="560">
        <f t="shared" si="46"/>
        <v>0</v>
      </c>
      <c r="Q1349" s="225"/>
      <c r="R1349" s="499"/>
      <c r="S1349" s="815"/>
      <c r="T1349" s="225"/>
      <c r="U1349" s="265"/>
      <c r="V1349" s="815"/>
      <c r="W1349" s="225"/>
      <c r="X1349" s="499"/>
    </row>
    <row r="1350" spans="2:24" ht="25.5">
      <c r="B1350" s="127" t="s">
        <v>2767</v>
      </c>
      <c r="C1350" s="127" t="s">
        <v>4684</v>
      </c>
      <c r="D1350" s="127"/>
      <c r="E1350" s="127"/>
      <c r="F1350" s="127"/>
      <c r="G1350" s="127"/>
      <c r="H1350" s="127"/>
      <c r="I1350" s="127"/>
      <c r="J1350" s="127"/>
      <c r="K1350" s="304" t="s">
        <v>2769</v>
      </c>
      <c r="L1350" s="125" t="s">
        <v>3218</v>
      </c>
      <c r="M1350" s="564">
        <f>IF(ISERROR(VLOOKUP($B1350,ESTR_PREC!$A$1:$M$6000,6,FALSE))=TRUE,0,VLOOKUP($B1350,ESTR_PREC!$A$1:$M$6000,6,FALSE))</f>
        <v>0</v>
      </c>
      <c r="N1350" s="225"/>
      <c r="O1350" s="560">
        <f t="shared" si="46"/>
        <v>0</v>
      </c>
      <c r="Q1350" s="225"/>
      <c r="R1350" s="499"/>
      <c r="S1350" s="815"/>
      <c r="T1350" s="225"/>
      <c r="U1350" s="265"/>
      <c r="V1350" s="815"/>
      <c r="W1350" s="225"/>
      <c r="X1350" s="499"/>
    </row>
    <row r="1351" spans="2:24">
      <c r="B1351" s="127" t="s">
        <v>2770</v>
      </c>
      <c r="C1351" s="127" t="s">
        <v>4685</v>
      </c>
      <c r="D1351" s="127"/>
      <c r="E1351" s="127"/>
      <c r="F1351" s="127"/>
      <c r="G1351" s="127"/>
      <c r="H1351" s="127"/>
      <c r="I1351" s="127"/>
      <c r="J1351" s="127"/>
      <c r="K1351" s="304" t="s">
        <v>2772</v>
      </c>
      <c r="L1351" s="125" t="s">
        <v>3218</v>
      </c>
      <c r="M1351" s="564">
        <f>IF(ISERROR(VLOOKUP($B1351,ESTR_PREC!$A$1:$M$6000,6,FALSE))=TRUE,0,VLOOKUP($B1351,ESTR_PREC!$A$1:$M$6000,6,FALSE))</f>
        <v>0</v>
      </c>
      <c r="N1351" s="225"/>
      <c r="O1351" s="560">
        <f t="shared" si="46"/>
        <v>0</v>
      </c>
      <c r="Q1351" s="225"/>
      <c r="R1351" s="499"/>
      <c r="S1351" s="225"/>
      <c r="T1351" s="225"/>
      <c r="U1351" s="265"/>
      <c r="V1351" s="225"/>
      <c r="W1351" s="225"/>
      <c r="X1351" s="499"/>
    </row>
    <row r="1352" spans="2:24">
      <c r="B1352" s="127" t="s">
        <v>2773</v>
      </c>
      <c r="C1352" s="127" t="s">
        <v>4135</v>
      </c>
      <c r="D1352" s="127"/>
      <c r="E1352" s="127"/>
      <c r="F1352" s="127"/>
      <c r="G1352" s="127"/>
      <c r="H1352" s="127"/>
      <c r="I1352" s="127"/>
      <c r="J1352" s="127"/>
      <c r="K1352" s="183" t="s">
        <v>2775</v>
      </c>
      <c r="L1352" s="125" t="s">
        <v>3218</v>
      </c>
      <c r="M1352" s="564">
        <f>IF(ISERROR(VLOOKUP($B1352,ESTR_PREC!$A$1:$M$6000,6,FALSE))=TRUE,0,VLOOKUP($B1352,ESTR_PREC!$A$1:$M$6000,6,FALSE))</f>
        <v>0</v>
      </c>
      <c r="N1352" s="225"/>
      <c r="O1352" s="560">
        <f t="shared" si="46"/>
        <v>0</v>
      </c>
      <c r="Q1352" s="225"/>
      <c r="R1352" s="499"/>
      <c r="S1352" s="815"/>
      <c r="T1352" s="225"/>
      <c r="U1352" s="265"/>
      <c r="V1352" s="815"/>
      <c r="W1352" s="225"/>
      <c r="X1352" s="499"/>
    </row>
    <row r="1353" spans="2:24">
      <c r="B1353" s="127" t="s">
        <v>2776</v>
      </c>
      <c r="C1353" s="127" t="s">
        <v>4136</v>
      </c>
      <c r="D1353" s="127"/>
      <c r="E1353" s="127"/>
      <c r="F1353" s="127"/>
      <c r="G1353" s="127"/>
      <c r="H1353" s="127"/>
      <c r="I1353" s="127"/>
      <c r="J1353" s="127"/>
      <c r="K1353" s="314" t="s">
        <v>2779</v>
      </c>
      <c r="L1353" s="125" t="s">
        <v>3218</v>
      </c>
      <c r="M1353" s="564">
        <f>IF(ISERROR(VLOOKUP($B1353,ESTR_PREC!$A$1:$M$6000,6,FALSE))=TRUE,0,VLOOKUP($B1353,ESTR_PREC!$A$1:$M$6000,6,FALSE))</f>
        <v>0</v>
      </c>
      <c r="N1353" s="225"/>
      <c r="O1353" s="560">
        <f t="shared" si="46"/>
        <v>0</v>
      </c>
      <c r="Q1353" s="225">
        <v>36</v>
      </c>
      <c r="R1353" s="499"/>
      <c r="S1353" s="815"/>
      <c r="T1353" s="225"/>
      <c r="U1353" s="265"/>
      <c r="V1353" s="815"/>
      <c r="W1353" s="225"/>
      <c r="X1353" s="499"/>
    </row>
    <row r="1354" spans="2:24" hidden="1">
      <c r="B1354" s="879" t="s">
        <v>2780</v>
      </c>
      <c r="C1354" s="879" t="s">
        <v>4137</v>
      </c>
      <c r="D1354" s="879"/>
      <c r="E1354" s="879"/>
      <c r="F1354" s="879"/>
      <c r="G1354" s="879"/>
      <c r="H1354" s="879"/>
      <c r="I1354" s="879"/>
      <c r="J1354" s="879"/>
      <c r="K1354" s="895" t="s">
        <v>2782</v>
      </c>
      <c r="L1354" s="882" t="s">
        <v>3218</v>
      </c>
      <c r="M1354" s="815"/>
      <c r="N1354" s="343"/>
      <c r="O1354" s="815"/>
      <c r="Q1354" s="343"/>
      <c r="R1354" s="499"/>
      <c r="S1354" s="815"/>
      <c r="T1354" s="225"/>
      <c r="U1354" s="265"/>
      <c r="V1354" s="815"/>
      <c r="W1354" s="815"/>
      <c r="X1354" s="499"/>
    </row>
    <row r="1355" spans="2:24">
      <c r="B1355" s="127" t="s">
        <v>2783</v>
      </c>
      <c r="C1355" s="127" t="s">
        <v>4138</v>
      </c>
      <c r="D1355" s="127"/>
      <c r="E1355" s="127"/>
      <c r="F1355" s="127"/>
      <c r="G1355" s="127"/>
      <c r="H1355" s="127"/>
      <c r="I1355" s="127"/>
      <c r="J1355" s="127"/>
      <c r="K1355" s="314" t="s">
        <v>2785</v>
      </c>
      <c r="L1355" s="125" t="s">
        <v>3218</v>
      </c>
      <c r="M1355" s="564">
        <f>IF(ISERROR(VLOOKUP($B1355,ESTR_PREC!$A$1:$M$6000,6,FALSE))=TRUE,0,VLOOKUP($B1355,ESTR_PREC!$A$1:$M$6000,6,FALSE))</f>
        <v>0</v>
      </c>
      <c r="N1355" s="225"/>
      <c r="O1355" s="560">
        <f t="shared" ref="O1355:O1361" si="47">+N1355-M1355</f>
        <v>0</v>
      </c>
      <c r="Q1355" s="225"/>
      <c r="R1355" s="499"/>
      <c r="S1355" s="815"/>
      <c r="T1355" s="225"/>
      <c r="U1355" s="265"/>
      <c r="V1355" s="815"/>
      <c r="W1355" s="225"/>
      <c r="X1355" s="499"/>
    </row>
    <row r="1356" spans="2:24">
      <c r="B1356" s="127" t="s">
        <v>2786</v>
      </c>
      <c r="C1356" s="127" t="s">
        <v>4139</v>
      </c>
      <c r="D1356" s="127"/>
      <c r="E1356" s="127"/>
      <c r="F1356" s="127"/>
      <c r="G1356" s="127"/>
      <c r="H1356" s="127"/>
      <c r="I1356" s="127"/>
      <c r="J1356" s="127"/>
      <c r="K1356" s="314" t="s">
        <v>2788</v>
      </c>
      <c r="L1356" s="125" t="s">
        <v>3218</v>
      </c>
      <c r="M1356" s="564">
        <f>IF(ISERROR(VLOOKUP($B1356,ESTR_PREC!$A$1:$M$6000,6,FALSE))=TRUE,0,VLOOKUP($B1356,ESTR_PREC!$A$1:$M$6000,6,FALSE))</f>
        <v>0</v>
      </c>
      <c r="N1356" s="225"/>
      <c r="O1356" s="560">
        <f t="shared" si="47"/>
        <v>0</v>
      </c>
      <c r="Q1356" s="225"/>
      <c r="R1356" s="499"/>
      <c r="S1356" s="815"/>
      <c r="T1356" s="225"/>
      <c r="U1356" s="265"/>
      <c r="V1356" s="815"/>
      <c r="W1356" s="225"/>
      <c r="X1356" s="499"/>
    </row>
    <row r="1357" spans="2:24">
      <c r="B1357" s="127" t="s">
        <v>2789</v>
      </c>
      <c r="C1357" s="127" t="s">
        <v>4140</v>
      </c>
      <c r="D1357" s="127"/>
      <c r="E1357" s="127"/>
      <c r="F1357" s="127"/>
      <c r="G1357" s="127"/>
      <c r="H1357" s="127"/>
      <c r="I1357" s="127"/>
      <c r="J1357" s="127"/>
      <c r="K1357" s="314" t="s">
        <v>2791</v>
      </c>
      <c r="L1357" s="125" t="s">
        <v>3218</v>
      </c>
      <c r="M1357" s="564">
        <f>IF(ISERROR(VLOOKUP($B1357,ESTR_PREC!$A$1:$M$6000,6,FALSE))=TRUE,0,VLOOKUP($B1357,ESTR_PREC!$A$1:$M$6000,6,FALSE))</f>
        <v>0</v>
      </c>
      <c r="N1357" s="225"/>
      <c r="O1357" s="560">
        <f t="shared" si="47"/>
        <v>0</v>
      </c>
      <c r="Q1357" s="225"/>
      <c r="R1357" s="499"/>
      <c r="S1357" s="815"/>
      <c r="T1357" s="225"/>
      <c r="U1357" s="265"/>
      <c r="V1357" s="815"/>
      <c r="W1357" s="225"/>
      <c r="X1357" s="499"/>
    </row>
    <row r="1358" spans="2:24">
      <c r="B1358" s="127" t="s">
        <v>2792</v>
      </c>
      <c r="C1358" s="127" t="s">
        <v>4141</v>
      </c>
      <c r="D1358" s="127"/>
      <c r="E1358" s="127"/>
      <c r="F1358" s="127"/>
      <c r="G1358" s="127"/>
      <c r="H1358" s="127"/>
      <c r="I1358" s="127"/>
      <c r="J1358" s="127"/>
      <c r="K1358" s="314" t="s">
        <v>2794</v>
      </c>
      <c r="L1358" s="125" t="s">
        <v>3218</v>
      </c>
      <c r="M1358" s="564">
        <f>IF(ISERROR(VLOOKUP($B1358,ESTR_PREC!$A$1:$M$6000,6,FALSE))=TRUE,0,VLOOKUP($B1358,ESTR_PREC!$A$1:$M$6000,6,FALSE))</f>
        <v>0</v>
      </c>
      <c r="N1358" s="225"/>
      <c r="O1358" s="560">
        <f t="shared" si="47"/>
        <v>0</v>
      </c>
      <c r="Q1358" s="225"/>
      <c r="R1358" s="499"/>
      <c r="S1358" s="815"/>
      <c r="T1358" s="225"/>
      <c r="U1358" s="265"/>
      <c r="V1358" s="815"/>
      <c r="W1358" s="225"/>
      <c r="X1358" s="499"/>
    </row>
    <row r="1359" spans="2:24">
      <c r="B1359" s="127" t="s">
        <v>2795</v>
      </c>
      <c r="C1359" s="127" t="s">
        <v>4686</v>
      </c>
      <c r="D1359" s="127"/>
      <c r="E1359" s="127"/>
      <c r="F1359" s="127"/>
      <c r="G1359" s="127"/>
      <c r="H1359" s="127"/>
      <c r="I1359" s="127"/>
      <c r="J1359" s="127"/>
      <c r="K1359" s="304" t="s">
        <v>2797</v>
      </c>
      <c r="L1359" s="125" t="s">
        <v>3218</v>
      </c>
      <c r="M1359" s="564">
        <f>IF(ISERROR(VLOOKUP($B1359,ESTR_PREC!$A$1:$M$6000,6,FALSE))=TRUE,0,VLOOKUP($B1359,ESTR_PREC!$A$1:$M$6000,6,FALSE))</f>
        <v>0</v>
      </c>
      <c r="N1359" s="225"/>
      <c r="O1359" s="560">
        <f t="shared" si="47"/>
        <v>0</v>
      </c>
      <c r="Q1359" s="225"/>
      <c r="R1359" s="499"/>
      <c r="S1359" s="815"/>
      <c r="T1359" s="225"/>
      <c r="U1359" s="265"/>
      <c r="V1359" s="815"/>
      <c r="W1359" s="225"/>
      <c r="X1359" s="499"/>
    </row>
    <row r="1360" spans="2:24" ht="25.5">
      <c r="B1360" s="127" t="s">
        <v>2798</v>
      </c>
      <c r="C1360" s="127" t="s">
        <v>4687</v>
      </c>
      <c r="D1360" s="127"/>
      <c r="E1360" s="127"/>
      <c r="F1360" s="127"/>
      <c r="G1360" s="127"/>
      <c r="H1360" s="127"/>
      <c r="I1360" s="127"/>
      <c r="J1360" s="127"/>
      <c r="K1360" s="304" t="s">
        <v>2801</v>
      </c>
      <c r="L1360" s="125" t="s">
        <v>3218</v>
      </c>
      <c r="M1360" s="564">
        <f>IF(ISERROR(VLOOKUP($B1360,ESTR_PREC!$A$1:$M$6000,6,FALSE))=TRUE,0,VLOOKUP($B1360,ESTR_PREC!$A$1:$M$6000,6,FALSE))</f>
        <v>0</v>
      </c>
      <c r="N1360" s="225"/>
      <c r="O1360" s="560">
        <f t="shared" si="47"/>
        <v>0</v>
      </c>
      <c r="Q1360" s="225"/>
      <c r="R1360" s="499"/>
      <c r="S1360" s="815"/>
      <c r="T1360" s="225"/>
      <c r="U1360" s="265"/>
      <c r="V1360" s="815"/>
      <c r="W1360" s="225"/>
      <c r="X1360" s="499"/>
    </row>
    <row r="1361" spans="2:24" ht="25.5">
      <c r="B1361" s="127" t="s">
        <v>2802</v>
      </c>
      <c r="C1361" s="127" t="s">
        <v>4688</v>
      </c>
      <c r="D1361" s="127"/>
      <c r="E1361" s="127"/>
      <c r="F1361" s="127"/>
      <c r="G1361" s="127"/>
      <c r="H1361" s="127"/>
      <c r="I1361" s="127"/>
      <c r="J1361" s="127"/>
      <c r="K1361" s="304" t="s">
        <v>2803</v>
      </c>
      <c r="L1361" s="125" t="s">
        <v>3218</v>
      </c>
      <c r="M1361" s="564">
        <f>IF(ISERROR(VLOOKUP($B1361,ESTR_PREC!$A$1:$M$6000,6,FALSE))=TRUE,0,VLOOKUP($B1361,ESTR_PREC!$A$1:$M$6000,6,FALSE))</f>
        <v>0</v>
      </c>
      <c r="N1361" s="225"/>
      <c r="O1361" s="560">
        <f t="shared" si="47"/>
        <v>0</v>
      </c>
      <c r="Q1361" s="225"/>
      <c r="R1361" s="499"/>
      <c r="S1361" s="815"/>
      <c r="T1361" s="225"/>
      <c r="U1361" s="265"/>
      <c r="V1361" s="815"/>
      <c r="W1361" s="225"/>
      <c r="X1361" s="499"/>
    </row>
    <row r="1362" spans="2:24" ht="38.25" hidden="1">
      <c r="B1362" s="879" t="s">
        <v>2804</v>
      </c>
      <c r="C1362" s="879" t="s">
        <v>4689</v>
      </c>
      <c r="D1362" s="879"/>
      <c r="E1362" s="879"/>
      <c r="F1362" s="879"/>
      <c r="G1362" s="879"/>
      <c r="H1362" s="879"/>
      <c r="I1362" s="879"/>
      <c r="J1362" s="879"/>
      <c r="K1362" s="887" t="s">
        <v>2805</v>
      </c>
      <c r="L1362" s="882" t="s">
        <v>3218</v>
      </c>
      <c r="M1362" s="815"/>
      <c r="N1362" s="343"/>
      <c r="O1362" s="815"/>
      <c r="Q1362" s="343"/>
      <c r="R1362" s="499"/>
      <c r="S1362" s="815"/>
      <c r="T1362" s="225"/>
      <c r="U1362" s="265"/>
      <c r="V1362" s="815"/>
      <c r="W1362" s="815"/>
      <c r="X1362" s="499"/>
    </row>
    <row r="1363" spans="2:24" ht="25.5">
      <c r="B1363" s="127" t="s">
        <v>2806</v>
      </c>
      <c r="C1363" s="127" t="s">
        <v>4690</v>
      </c>
      <c r="D1363" s="127"/>
      <c r="E1363" s="127"/>
      <c r="F1363" s="127"/>
      <c r="G1363" s="127"/>
      <c r="H1363" s="127"/>
      <c r="I1363" s="127"/>
      <c r="J1363" s="127"/>
      <c r="K1363" s="304" t="s">
        <v>2807</v>
      </c>
      <c r="L1363" s="125" t="s">
        <v>3218</v>
      </c>
      <c r="M1363" s="564">
        <f>IF(ISERROR(VLOOKUP($B1363,ESTR_PREC!$A$1:$M$6000,6,FALSE))=TRUE,0,VLOOKUP($B1363,ESTR_PREC!$A$1:$M$6000,6,FALSE))</f>
        <v>0</v>
      </c>
      <c r="N1363" s="225"/>
      <c r="O1363" s="560">
        <f>+N1363-M1363</f>
        <v>0</v>
      </c>
      <c r="Q1363" s="225"/>
      <c r="R1363" s="499"/>
      <c r="S1363" s="815"/>
      <c r="T1363" s="225"/>
      <c r="U1363" s="265"/>
      <c r="V1363" s="815"/>
      <c r="W1363" s="225"/>
      <c r="X1363" s="499"/>
    </row>
    <row r="1364" spans="2:24" ht="25.5">
      <c r="B1364" s="127" t="s">
        <v>2808</v>
      </c>
      <c r="C1364" s="127" t="s">
        <v>4691</v>
      </c>
      <c r="D1364" s="127"/>
      <c r="E1364" s="127"/>
      <c r="F1364" s="127"/>
      <c r="G1364" s="127"/>
      <c r="H1364" s="127"/>
      <c r="I1364" s="127"/>
      <c r="J1364" s="127"/>
      <c r="K1364" s="304" t="s">
        <v>2809</v>
      </c>
      <c r="L1364" s="125" t="s">
        <v>3218</v>
      </c>
      <c r="M1364" s="564">
        <f>IF(ISERROR(VLOOKUP($B1364,ESTR_PREC!$A$1:$M$6000,6,FALSE))=TRUE,0,VLOOKUP($B1364,ESTR_PREC!$A$1:$M$6000,6,FALSE))</f>
        <v>0</v>
      </c>
      <c r="N1364" s="225"/>
      <c r="O1364" s="560">
        <f>+N1364-M1364</f>
        <v>0</v>
      </c>
      <c r="Q1364" s="225"/>
      <c r="R1364" s="499"/>
      <c r="S1364" s="815"/>
      <c r="T1364" s="225"/>
      <c r="U1364" s="265"/>
      <c r="V1364" s="815"/>
      <c r="W1364" s="225"/>
      <c r="X1364" s="499"/>
    </row>
    <row r="1365" spans="2:24" ht="25.5">
      <c r="B1365" s="127" t="s">
        <v>2810</v>
      </c>
      <c r="C1365" s="127" t="s">
        <v>4692</v>
      </c>
      <c r="D1365" s="127"/>
      <c r="E1365" s="127"/>
      <c r="F1365" s="127"/>
      <c r="G1365" s="127"/>
      <c r="H1365" s="127"/>
      <c r="I1365" s="127"/>
      <c r="J1365" s="127"/>
      <c r="K1365" s="304" t="s">
        <v>2812</v>
      </c>
      <c r="L1365" s="125" t="s">
        <v>3218</v>
      </c>
      <c r="M1365" s="564">
        <f>IF(ISERROR(VLOOKUP($B1365,ESTR_PREC!$A$1:$M$6000,6,FALSE))=TRUE,0,VLOOKUP($B1365,ESTR_PREC!$A$1:$M$6000,6,FALSE))</f>
        <v>0</v>
      </c>
      <c r="N1365" s="225"/>
      <c r="O1365" s="560">
        <f>+N1365-M1365</f>
        <v>0</v>
      </c>
      <c r="Q1365" s="225"/>
      <c r="R1365" s="499"/>
      <c r="S1365" s="815"/>
      <c r="T1365" s="225"/>
      <c r="U1365" s="265"/>
      <c r="V1365" s="815"/>
      <c r="W1365" s="225"/>
      <c r="X1365" s="499"/>
    </row>
    <row r="1366" spans="2:24" ht="25.5" hidden="1">
      <c r="B1366" s="879" t="s">
        <v>2813</v>
      </c>
      <c r="C1366" s="879" t="s">
        <v>4693</v>
      </c>
      <c r="D1366" s="879"/>
      <c r="E1366" s="879"/>
      <c r="F1366" s="879"/>
      <c r="G1366" s="879"/>
      <c r="H1366" s="879"/>
      <c r="I1366" s="879"/>
      <c r="J1366" s="879"/>
      <c r="K1366" s="887" t="s">
        <v>2815</v>
      </c>
      <c r="L1366" s="882" t="s">
        <v>3218</v>
      </c>
      <c r="M1366" s="815"/>
      <c r="N1366" s="343"/>
      <c r="O1366" s="815"/>
      <c r="Q1366" s="343"/>
      <c r="R1366" s="499"/>
      <c r="S1366" s="815"/>
      <c r="T1366" s="225"/>
      <c r="U1366" s="265"/>
      <c r="V1366" s="815"/>
      <c r="W1366" s="815"/>
      <c r="X1366" s="499"/>
    </row>
    <row r="1367" spans="2:24" ht="25.5" hidden="1">
      <c r="B1367" s="879" t="s">
        <v>2816</v>
      </c>
      <c r="C1367" s="879" t="s">
        <v>4694</v>
      </c>
      <c r="D1367" s="879"/>
      <c r="E1367" s="879"/>
      <c r="F1367" s="879"/>
      <c r="G1367" s="879"/>
      <c r="H1367" s="879"/>
      <c r="I1367" s="879"/>
      <c r="J1367" s="879"/>
      <c r="K1367" s="887" t="s">
        <v>2817</v>
      </c>
      <c r="L1367" s="882" t="s">
        <v>3218</v>
      </c>
      <c r="M1367" s="815"/>
      <c r="N1367" s="343"/>
      <c r="O1367" s="815"/>
      <c r="Q1367" s="343"/>
      <c r="R1367" s="499"/>
      <c r="S1367" s="815"/>
      <c r="T1367" s="225"/>
      <c r="U1367" s="265"/>
      <c r="V1367" s="815"/>
      <c r="W1367" s="815"/>
      <c r="X1367" s="499"/>
    </row>
    <row r="1368" spans="2:24" ht="25.5" hidden="1">
      <c r="B1368" s="879" t="s">
        <v>2818</v>
      </c>
      <c r="C1368" s="879" t="s">
        <v>4695</v>
      </c>
      <c r="D1368" s="879"/>
      <c r="E1368" s="879"/>
      <c r="F1368" s="879"/>
      <c r="G1368" s="879"/>
      <c r="H1368" s="879"/>
      <c r="I1368" s="879"/>
      <c r="J1368" s="879"/>
      <c r="K1368" s="887" t="s">
        <v>2819</v>
      </c>
      <c r="L1368" s="882" t="s">
        <v>3218</v>
      </c>
      <c r="M1368" s="815"/>
      <c r="N1368" s="343"/>
      <c r="O1368" s="815"/>
      <c r="Q1368" s="343"/>
      <c r="R1368" s="499"/>
      <c r="S1368" s="815"/>
      <c r="T1368" s="225"/>
      <c r="U1368" s="265"/>
      <c r="V1368" s="815"/>
      <c r="W1368" s="815"/>
      <c r="X1368" s="499"/>
    </row>
    <row r="1369" spans="2:24" ht="25.5" hidden="1">
      <c r="B1369" s="879" t="s">
        <v>2820</v>
      </c>
      <c r="C1369" s="879" t="s">
        <v>4696</v>
      </c>
      <c r="D1369" s="879"/>
      <c r="E1369" s="879"/>
      <c r="F1369" s="879"/>
      <c r="G1369" s="879"/>
      <c r="H1369" s="879"/>
      <c r="I1369" s="879"/>
      <c r="J1369" s="879"/>
      <c r="K1369" s="887" t="s">
        <v>2821</v>
      </c>
      <c r="L1369" s="882" t="s">
        <v>3218</v>
      </c>
      <c r="M1369" s="815"/>
      <c r="N1369" s="343"/>
      <c r="O1369" s="815"/>
      <c r="Q1369" s="343"/>
      <c r="R1369" s="499"/>
      <c r="S1369" s="815"/>
      <c r="T1369" s="225"/>
      <c r="U1369" s="265"/>
      <c r="V1369" s="815"/>
      <c r="W1369" s="815"/>
      <c r="X1369" s="499"/>
    </row>
    <row r="1370" spans="2:24" ht="25.5">
      <c r="B1370" s="127" t="s">
        <v>2822</v>
      </c>
      <c r="C1370" s="127" t="s">
        <v>4697</v>
      </c>
      <c r="D1370" s="127"/>
      <c r="E1370" s="127"/>
      <c r="F1370" s="127"/>
      <c r="G1370" s="127"/>
      <c r="H1370" s="127"/>
      <c r="I1370" s="127"/>
      <c r="J1370" s="127"/>
      <c r="K1370" s="304" t="s">
        <v>2824</v>
      </c>
      <c r="L1370" s="211" t="s">
        <v>3218</v>
      </c>
      <c r="M1370" s="1005">
        <f>IF(ISERROR(VLOOKUP($B1370,ESTR_PREC!$A$1:$M$6000,6,FALSE))=TRUE,0,VLOOKUP($B1370,ESTR_PREC!$A$1:$M$6000,6,FALSE))</f>
        <v>0</v>
      </c>
      <c r="N1370" s="225"/>
      <c r="O1370" s="560">
        <f>+N1370-M1370</f>
        <v>0</v>
      </c>
      <c r="Q1370" s="225"/>
      <c r="R1370" s="499"/>
      <c r="S1370" s="815"/>
      <c r="T1370" s="225"/>
      <c r="U1370" s="265"/>
      <c r="V1370" s="815"/>
      <c r="W1370" s="225"/>
      <c r="X1370" s="499"/>
    </row>
    <row r="1371" spans="2:24" ht="25.5" hidden="1">
      <c r="B1371" s="879" t="s">
        <v>2825</v>
      </c>
      <c r="C1371" s="879" t="s">
        <v>4698</v>
      </c>
      <c r="D1371" s="879"/>
      <c r="E1371" s="879"/>
      <c r="F1371" s="879"/>
      <c r="G1371" s="879"/>
      <c r="H1371" s="879"/>
      <c r="I1371" s="879"/>
      <c r="J1371" s="879"/>
      <c r="K1371" s="887" t="s">
        <v>2826</v>
      </c>
      <c r="L1371" s="888" t="s">
        <v>3218</v>
      </c>
      <c r="M1371" s="1284"/>
      <c r="N1371" s="343"/>
      <c r="O1371" s="815"/>
      <c r="Q1371" s="343"/>
      <c r="R1371" s="499"/>
      <c r="S1371" s="815"/>
      <c r="T1371" s="225"/>
      <c r="U1371" s="265"/>
      <c r="V1371" s="815"/>
      <c r="W1371" s="815"/>
      <c r="X1371" s="499"/>
    </row>
    <row r="1372" spans="2:24">
      <c r="B1372" s="127" t="s">
        <v>2827</v>
      </c>
      <c r="C1372" s="127" t="s">
        <v>4142</v>
      </c>
      <c r="D1372" s="127"/>
      <c r="E1372" s="127"/>
      <c r="F1372" s="127"/>
      <c r="G1372" s="127"/>
      <c r="H1372" s="127"/>
      <c r="I1372" s="127"/>
      <c r="J1372" s="127"/>
      <c r="K1372" s="183" t="s">
        <v>2830</v>
      </c>
      <c r="L1372" s="211" t="s">
        <v>3218</v>
      </c>
      <c r="M1372" s="1005">
        <f>IF(ISERROR(VLOOKUP($B1372,ESTR_PREC!$A$1:$M$6000,6,FALSE))=TRUE,0,VLOOKUP($B1372,ESTR_PREC!$A$1:$M$6000,6,FALSE))</f>
        <v>0</v>
      </c>
      <c r="N1372" s="1005"/>
      <c r="O1372" s="560">
        <f>+N1372-M1372</f>
        <v>0</v>
      </c>
      <c r="Q1372" s="225"/>
      <c r="R1372" s="499"/>
      <c r="S1372" s="815"/>
      <c r="T1372" s="225"/>
      <c r="U1372" s="265"/>
      <c r="V1372" s="815"/>
      <c r="W1372" s="225"/>
      <c r="X1372" s="499"/>
    </row>
    <row r="1373" spans="2:24">
      <c r="B1373" s="127" t="s">
        <v>2831</v>
      </c>
      <c r="C1373" s="127" t="s">
        <v>4142</v>
      </c>
      <c r="D1373" s="127"/>
      <c r="E1373" s="127"/>
      <c r="F1373" s="127"/>
      <c r="G1373" s="127"/>
      <c r="H1373" s="127"/>
      <c r="I1373" s="127"/>
      <c r="J1373" s="127"/>
      <c r="K1373" s="183" t="s">
        <v>4143</v>
      </c>
      <c r="L1373" s="211" t="s">
        <v>3218</v>
      </c>
      <c r="M1373" s="1005">
        <f>IF(ISERROR(VLOOKUP($B1373,ESTR_PREC!$A$1:$M$6000,6,FALSE))=TRUE,0,VLOOKUP($B1373,ESTR_PREC!$A$1:$M$6000,6,FALSE))</f>
        <v>0</v>
      </c>
      <c r="N1373" s="225"/>
      <c r="O1373" s="560">
        <f>+N1373-M1373</f>
        <v>0</v>
      </c>
      <c r="Q1373" s="225"/>
      <c r="R1373" s="499"/>
      <c r="S1373" s="815"/>
      <c r="T1373" s="225"/>
      <c r="U1373" s="265"/>
      <c r="V1373" s="815"/>
      <c r="W1373" s="225"/>
      <c r="X1373" s="499"/>
    </row>
    <row r="1374" spans="2:24">
      <c r="B1374" s="127" t="s">
        <v>2833</v>
      </c>
      <c r="C1374" s="127" t="s">
        <v>4142</v>
      </c>
      <c r="D1374" s="127"/>
      <c r="E1374" s="127"/>
      <c r="F1374" s="127"/>
      <c r="G1374" s="127"/>
      <c r="H1374" s="127"/>
      <c r="I1374" s="127"/>
      <c r="J1374" s="127"/>
      <c r="K1374" s="183" t="s">
        <v>4144</v>
      </c>
      <c r="L1374" s="211" t="s">
        <v>3218</v>
      </c>
      <c r="M1374" s="1005">
        <f>IF(ISERROR(VLOOKUP($B1374,ESTR_PREC!$A$1:$M$6000,6,FALSE))=TRUE,0,VLOOKUP($B1374,ESTR_PREC!$A$1:$M$6000,6,FALSE))</f>
        <v>0</v>
      </c>
      <c r="N1374" s="225"/>
      <c r="O1374" s="560">
        <f>+N1374-M1374</f>
        <v>0</v>
      </c>
      <c r="Q1374" s="225"/>
      <c r="R1374" s="499"/>
      <c r="S1374" s="815"/>
      <c r="T1374" s="225"/>
      <c r="U1374" s="265"/>
      <c r="V1374" s="815"/>
      <c r="W1374" s="225"/>
      <c r="X1374" s="499"/>
    </row>
    <row r="1375" spans="2:24" hidden="1">
      <c r="B1375" s="880" t="s">
        <v>2835</v>
      </c>
      <c r="C1375" s="880" t="s">
        <v>4145</v>
      </c>
      <c r="D1375" s="880"/>
      <c r="E1375" s="880"/>
      <c r="F1375" s="880"/>
      <c r="G1375" s="880"/>
      <c r="H1375" s="880"/>
      <c r="I1375" s="880"/>
      <c r="J1375" s="880"/>
      <c r="K1375" s="1283" t="s">
        <v>2836</v>
      </c>
      <c r="L1375" s="882" t="s">
        <v>3218</v>
      </c>
      <c r="M1375" s="815"/>
      <c r="N1375" s="343"/>
      <c r="O1375" s="815"/>
      <c r="Q1375" s="343"/>
      <c r="R1375" s="499"/>
      <c r="S1375" s="225"/>
      <c r="T1375" s="225"/>
      <c r="U1375" s="265"/>
      <c r="V1375" s="225"/>
      <c r="W1375" s="225"/>
      <c r="X1375" s="499"/>
    </row>
    <row r="1376" spans="2:24" ht="26.25">
      <c r="K1376" s="468" t="s">
        <v>4146</v>
      </c>
      <c r="L1376" s="528"/>
      <c r="M1376" s="192"/>
      <c r="N1376" s="192"/>
      <c r="O1376" s="192"/>
      <c r="Q1376" s="192"/>
      <c r="R1376" s="192"/>
      <c r="S1376" s="192"/>
      <c r="T1376" s="192"/>
      <c r="U1376" s="265"/>
      <c r="V1376" s="192"/>
      <c r="W1376" s="192"/>
      <c r="X1376" s="192"/>
    </row>
    <row r="1377" spans="2:24" ht="25.5">
      <c r="K1377" s="468" t="s">
        <v>4147</v>
      </c>
      <c r="M1377" s="265"/>
      <c r="N1377" s="379"/>
      <c r="Q1377" s="379"/>
      <c r="R1377" s="501"/>
      <c r="U1377" s="265"/>
      <c r="X1377" s="501"/>
    </row>
    <row r="1378" spans="2:24">
      <c r="K1378" s="468" t="s">
        <v>4148</v>
      </c>
      <c r="M1378" s="265"/>
      <c r="N1378" s="379"/>
      <c r="Q1378" s="379"/>
      <c r="R1378" s="501"/>
      <c r="U1378" s="265"/>
      <c r="X1378" s="501"/>
    </row>
    <row r="1379" spans="2:24">
      <c r="M1379" s="265"/>
      <c r="N1379" s="379"/>
      <c r="Q1379" s="379"/>
      <c r="R1379" s="501"/>
      <c r="U1379" s="265"/>
      <c r="X1379" s="501"/>
    </row>
    <row r="1380" spans="2:24" ht="13.5" thickBot="1">
      <c r="L1380" s="265"/>
      <c r="M1380" s="265"/>
      <c r="O1380" s="265"/>
      <c r="R1380" s="501"/>
      <c r="U1380" s="265"/>
      <c r="X1380" s="501"/>
    </row>
    <row r="1381" spans="2:24" ht="26.25" thickBot="1">
      <c r="K1381" s="529"/>
      <c r="L1381" s="465"/>
      <c r="M1381" s="1146" t="str">
        <f>+$M$10</f>
        <v>Valore netto al 31/12/2017</v>
      </c>
      <c r="N1381" s="810" t="str">
        <f>N$10</f>
        <v>Valore netto al 31/12/2018</v>
      </c>
      <c r="O1381" s="810" t="s">
        <v>4064</v>
      </c>
      <c r="P1381" s="806"/>
      <c r="Q1381" s="810" t="str">
        <f>Q$10</f>
        <v>Prechiusura al ° trimestre 2018</v>
      </c>
      <c r="R1381" s="291"/>
      <c r="U1381" s="265"/>
      <c r="X1381" s="291"/>
    </row>
    <row r="1382" spans="2:24" ht="17.25" thickTop="1" thickBot="1">
      <c r="B1382" s="208" t="s">
        <v>2837</v>
      </c>
      <c r="C1382" s="95" t="s">
        <v>4149</v>
      </c>
      <c r="D1382" s="95"/>
      <c r="E1382" s="95"/>
      <c r="F1382" s="95"/>
      <c r="G1382" s="95"/>
      <c r="H1382" s="95"/>
      <c r="I1382" s="95"/>
      <c r="J1382" s="95"/>
      <c r="K1382" s="329" t="s">
        <v>2838</v>
      </c>
      <c r="L1382" s="210" t="s">
        <v>3218</v>
      </c>
      <c r="M1382" s="98">
        <f>+M1386-M1413</f>
        <v>0</v>
      </c>
      <c r="N1382" s="98">
        <f>+N1386-N1413</f>
        <v>0</v>
      </c>
      <c r="O1382" s="775">
        <f>+N1382-M1382</f>
        <v>0</v>
      </c>
      <c r="Q1382" s="98">
        <f>+Q1386-Q1413</f>
        <v>0</v>
      </c>
      <c r="R1382" s="291"/>
      <c r="U1382" s="265"/>
      <c r="X1382" s="291"/>
    </row>
    <row r="1383" spans="2:24" ht="16.5" thickTop="1">
      <c r="K1383" s="539"/>
      <c r="L1383" s="528"/>
      <c r="M1383" s="518"/>
      <c r="N1383" s="515"/>
      <c r="O1383" s="515"/>
      <c r="Q1383" s="515"/>
      <c r="R1383" s="518"/>
      <c r="S1383" s="518"/>
      <c r="T1383" s="518"/>
      <c r="U1383" s="265"/>
      <c r="V1383" s="518"/>
      <c r="W1383" s="518"/>
      <c r="X1383" s="518"/>
    </row>
    <row r="1384" spans="2:24" ht="16.5" thickBot="1">
      <c r="K1384" s="539"/>
      <c r="L1384" s="528"/>
      <c r="M1384" s="518"/>
      <c r="N1384" s="515"/>
      <c r="O1384" s="515"/>
      <c r="Q1384" s="515"/>
      <c r="R1384" s="518"/>
      <c r="S1384" s="518"/>
      <c r="T1384" s="518"/>
      <c r="U1384" s="265"/>
      <c r="V1384" s="518"/>
      <c r="W1384" s="518"/>
      <c r="X1384" s="518"/>
    </row>
    <row r="1385" spans="2:24" ht="26.25" thickBot="1">
      <c r="K1385" s="529"/>
      <c r="L1385" s="465"/>
      <c r="M1385" s="1146" t="str">
        <f>+$M$10</f>
        <v>Valore netto al 31/12/2017</v>
      </c>
      <c r="N1385" s="810" t="str">
        <f>N$10</f>
        <v>Valore netto al 31/12/2018</v>
      </c>
      <c r="O1385" s="810" t="s">
        <v>4064</v>
      </c>
      <c r="P1385" s="806"/>
      <c r="Q1385" s="810" t="str">
        <f>Q$10</f>
        <v>Prechiusura al ° trimestre 2018</v>
      </c>
      <c r="R1385" s="501"/>
      <c r="U1385" s="265"/>
      <c r="X1385" s="501"/>
    </row>
    <row r="1386" spans="2:24" ht="17.25" thickTop="1" thickBot="1">
      <c r="B1386" s="193" t="s">
        <v>2839</v>
      </c>
      <c r="C1386" s="112" t="s">
        <v>4150</v>
      </c>
      <c r="D1386" s="112"/>
      <c r="E1386" s="112"/>
      <c r="F1386" s="112"/>
      <c r="G1386" s="112"/>
      <c r="H1386" s="112"/>
      <c r="I1386" s="112"/>
      <c r="J1386" s="112"/>
      <c r="K1386" s="321" t="s">
        <v>2840</v>
      </c>
      <c r="L1386" s="187" t="s">
        <v>3218</v>
      </c>
      <c r="M1386" s="188">
        <f>+M1388+M1401</f>
        <v>0</v>
      </c>
      <c r="N1386" s="775">
        <f>+N1388+N1401</f>
        <v>0</v>
      </c>
      <c r="O1386" s="775">
        <f>+N1386-M1386</f>
        <v>0</v>
      </c>
      <c r="Q1386" s="775">
        <f>+Q1388+Q1401</f>
        <v>0</v>
      </c>
      <c r="R1386" s="501"/>
      <c r="U1386" s="265"/>
      <c r="X1386" s="501"/>
    </row>
    <row r="1387" spans="2:24" ht="17.25" thickTop="1" thickBot="1">
      <c r="K1387" s="539"/>
      <c r="L1387" s="528"/>
      <c r="M1387" s="518"/>
      <c r="N1387" s="515"/>
      <c r="O1387" s="515"/>
      <c r="Q1387" s="515"/>
      <c r="R1387" s="501"/>
      <c r="U1387" s="265"/>
      <c r="X1387" s="501"/>
    </row>
    <row r="1388" spans="2:24" ht="17.25" thickTop="1" thickBot="1">
      <c r="B1388" s="194" t="s">
        <v>2841</v>
      </c>
      <c r="C1388" s="247" t="s">
        <v>4151</v>
      </c>
      <c r="D1388" s="248"/>
      <c r="E1388" s="103"/>
      <c r="F1388" s="248"/>
      <c r="G1388" s="103"/>
      <c r="H1388" s="248"/>
      <c r="I1388" s="248"/>
      <c r="J1388" s="248"/>
      <c r="K1388" s="153" t="s">
        <v>2842</v>
      </c>
      <c r="L1388" s="105" t="s">
        <v>3218</v>
      </c>
      <c r="M1388" s="190">
        <f>SUM(M1391:M1397)</f>
        <v>0</v>
      </c>
      <c r="N1388" s="190">
        <f>SUM(N1391:N1397)</f>
        <v>0</v>
      </c>
      <c r="O1388" s="298">
        <f>+N1388-M1388</f>
        <v>0</v>
      </c>
      <c r="Q1388" s="190">
        <f>SUM(Q1391:Q1397)</f>
        <v>0</v>
      </c>
      <c r="R1388" s="501"/>
      <c r="U1388" s="265"/>
      <c r="X1388" s="501"/>
    </row>
    <row r="1389" spans="2:24" ht="9" customHeight="1" thickTop="1" thickBot="1">
      <c r="K1389" s="540"/>
      <c r="M1389" s="265"/>
      <c r="N1389" s="379"/>
      <c r="Q1389" s="379"/>
      <c r="R1389" s="501"/>
      <c r="U1389" s="265"/>
      <c r="X1389" s="501"/>
    </row>
    <row r="1390" spans="2:24" ht="26.25" thickBot="1">
      <c r="B1390" s="102" t="s">
        <v>3221</v>
      </c>
      <c r="C1390" s="245" t="s">
        <v>48</v>
      </c>
      <c r="D1390" s="245"/>
      <c r="E1390" s="246"/>
      <c r="F1390" s="246"/>
      <c r="G1390" s="246"/>
      <c r="H1390" s="246"/>
      <c r="I1390" s="246"/>
      <c r="J1390" s="246"/>
      <c r="K1390" s="302" t="s">
        <v>3222</v>
      </c>
      <c r="L1390" s="135"/>
      <c r="M1390" s="328" t="str">
        <f>+$M$10</f>
        <v>Valore netto al 31/12/2017</v>
      </c>
      <c r="N1390" s="779" t="str">
        <f>N$10</f>
        <v>Valore netto al 31/12/2018</v>
      </c>
      <c r="O1390" s="779" t="s">
        <v>4064</v>
      </c>
      <c r="P1390" s="806"/>
      <c r="Q1390" s="779" t="str">
        <f>Q$10</f>
        <v>Prechiusura al ° trimestre 2018</v>
      </c>
      <c r="R1390" s="501"/>
      <c r="U1390" s="265"/>
      <c r="X1390" s="501"/>
    </row>
    <row r="1391" spans="2:24">
      <c r="B1391" s="127" t="s">
        <v>2843</v>
      </c>
      <c r="C1391" s="127" t="s">
        <v>4152</v>
      </c>
      <c r="D1391" s="127"/>
      <c r="E1391" s="127"/>
      <c r="F1391" s="127"/>
      <c r="G1391" s="127"/>
      <c r="H1391" s="127"/>
      <c r="I1391" s="127"/>
      <c r="J1391" s="127"/>
      <c r="K1391" s="183" t="s">
        <v>2848</v>
      </c>
      <c r="L1391" s="125" t="s">
        <v>3218</v>
      </c>
      <c r="M1391" s="564">
        <f>IF(ISERROR(VLOOKUP($B1391,ESTR_PREC!$A$1:$M$6000,6,FALSE))=TRUE,0,VLOOKUP($B1391,ESTR_PREC!$A$1:$M$6000,6,FALSE))</f>
        <v>0</v>
      </c>
      <c r="N1391" s="225"/>
      <c r="O1391" s="560">
        <f t="shared" ref="O1391:O1397" si="48">+N1391-M1391</f>
        <v>0</v>
      </c>
      <c r="Q1391" s="225"/>
      <c r="R1391" s="501"/>
      <c r="U1391" s="265"/>
      <c r="X1391" s="501"/>
    </row>
    <row r="1392" spans="2:24">
      <c r="B1392" s="127" t="s">
        <v>2849</v>
      </c>
      <c r="C1392" s="127" t="s">
        <v>4153</v>
      </c>
      <c r="D1392" s="127"/>
      <c r="E1392" s="127"/>
      <c r="F1392" s="127"/>
      <c r="G1392" s="127"/>
      <c r="H1392" s="127"/>
      <c r="I1392" s="127"/>
      <c r="J1392" s="127"/>
      <c r="K1392" s="183" t="s">
        <v>2851</v>
      </c>
      <c r="L1392" s="125" t="s">
        <v>3218</v>
      </c>
      <c r="M1392" s="564">
        <f>IF(ISERROR(VLOOKUP($B1392,ESTR_PREC!$A$1:$M$6000,6,FALSE))=TRUE,0,VLOOKUP($B1392,ESTR_PREC!$A$1:$M$6000,6,FALSE))</f>
        <v>0</v>
      </c>
      <c r="N1392" s="225"/>
      <c r="O1392" s="560">
        <f t="shared" si="48"/>
        <v>0</v>
      </c>
      <c r="Q1392" s="225"/>
      <c r="R1392" s="501"/>
      <c r="U1392" s="265"/>
      <c r="X1392" s="501"/>
    </row>
    <row r="1393" spans="2:24">
      <c r="B1393" s="127" t="s">
        <v>2852</v>
      </c>
      <c r="C1393" s="127" t="s">
        <v>4154</v>
      </c>
      <c r="D1393" s="127"/>
      <c r="E1393" s="127"/>
      <c r="F1393" s="127"/>
      <c r="G1393" s="127"/>
      <c r="H1393" s="127"/>
      <c r="I1393" s="127"/>
      <c r="J1393" s="127"/>
      <c r="K1393" s="183" t="s">
        <v>2853</v>
      </c>
      <c r="L1393" s="125" t="s">
        <v>3218</v>
      </c>
      <c r="M1393" s="564">
        <f>IF(ISERROR(VLOOKUP($B1393,ESTR_PREC!$A$1:$M$6000,6,FALSE))=TRUE,0,VLOOKUP($B1393,ESTR_PREC!$A$1:$M$6000,6,FALSE))</f>
        <v>0</v>
      </c>
      <c r="N1393" s="225"/>
      <c r="O1393" s="560">
        <f t="shared" si="48"/>
        <v>0</v>
      </c>
      <c r="Q1393" s="225"/>
      <c r="R1393" s="501"/>
      <c r="U1393" s="265"/>
      <c r="X1393" s="501"/>
    </row>
    <row r="1394" spans="2:24">
      <c r="B1394" s="127" t="s">
        <v>2854</v>
      </c>
      <c r="C1394" s="127" t="s">
        <v>4155</v>
      </c>
      <c r="D1394" s="127"/>
      <c r="E1394" s="127"/>
      <c r="F1394" s="127"/>
      <c r="G1394" s="127"/>
      <c r="H1394" s="127"/>
      <c r="I1394" s="127"/>
      <c r="J1394" s="127"/>
      <c r="K1394" s="183" t="s">
        <v>2856</v>
      </c>
      <c r="L1394" s="125" t="s">
        <v>3218</v>
      </c>
      <c r="M1394" s="564">
        <f>IF(ISERROR(VLOOKUP($B1394,ESTR_PREC!$A$1:$M$6000,6,FALSE))=TRUE,0,VLOOKUP($B1394,ESTR_PREC!$A$1:$M$6000,6,FALSE))</f>
        <v>0</v>
      </c>
      <c r="N1394" s="225"/>
      <c r="O1394" s="560">
        <f t="shared" si="48"/>
        <v>0</v>
      </c>
      <c r="Q1394" s="225"/>
      <c r="R1394" s="501"/>
      <c r="U1394" s="265"/>
      <c r="X1394" s="501"/>
    </row>
    <row r="1395" spans="2:24">
      <c r="B1395" s="127" t="s">
        <v>2857</v>
      </c>
      <c r="C1395" s="127" t="s">
        <v>4156</v>
      </c>
      <c r="D1395" s="127"/>
      <c r="E1395" s="127"/>
      <c r="F1395" s="127"/>
      <c r="G1395" s="127"/>
      <c r="H1395" s="127"/>
      <c r="I1395" s="127"/>
      <c r="J1395" s="127"/>
      <c r="K1395" s="183" t="s">
        <v>2858</v>
      </c>
      <c r="L1395" s="125" t="s">
        <v>3218</v>
      </c>
      <c r="M1395" s="564">
        <f>IF(ISERROR(VLOOKUP($B1395,ESTR_PREC!$A$1:$M$6000,6,FALSE))=TRUE,0,VLOOKUP($B1395,ESTR_PREC!$A$1:$M$6000,6,FALSE))</f>
        <v>0</v>
      </c>
      <c r="N1395" s="225"/>
      <c r="O1395" s="560">
        <f t="shared" si="48"/>
        <v>0</v>
      </c>
      <c r="Q1395" s="225"/>
      <c r="R1395" s="501"/>
      <c r="U1395" s="265"/>
      <c r="X1395" s="501"/>
    </row>
    <row r="1396" spans="2:24">
      <c r="B1396" s="127" t="s">
        <v>2859</v>
      </c>
      <c r="C1396" s="127" t="s">
        <v>4157</v>
      </c>
      <c r="D1396" s="127"/>
      <c r="E1396" s="127"/>
      <c r="F1396" s="127"/>
      <c r="G1396" s="127"/>
      <c r="H1396" s="127"/>
      <c r="I1396" s="127"/>
      <c r="J1396" s="127"/>
      <c r="K1396" s="164" t="s">
        <v>2860</v>
      </c>
      <c r="L1396" s="125" t="s">
        <v>3218</v>
      </c>
      <c r="M1396" s="564">
        <f>IF(ISERROR(VLOOKUP($B1396,ESTR_PREC!$A$1:$M$6000,6,FALSE))=TRUE,0,VLOOKUP($B1396,ESTR_PREC!$A$1:$M$6000,6,FALSE))</f>
        <v>0</v>
      </c>
      <c r="N1396" s="225"/>
      <c r="O1396" s="560">
        <f t="shared" si="48"/>
        <v>0</v>
      </c>
      <c r="Q1396" s="225"/>
      <c r="R1396" s="501"/>
      <c r="U1396" s="265"/>
      <c r="X1396" s="501"/>
    </row>
    <row r="1397" spans="2:24" ht="15.75" thickBot="1">
      <c r="B1397" s="130" t="s">
        <v>2861</v>
      </c>
      <c r="C1397" s="130" t="s">
        <v>4158</v>
      </c>
      <c r="D1397" s="130"/>
      <c r="E1397" s="130"/>
      <c r="F1397" s="130"/>
      <c r="G1397" s="130"/>
      <c r="H1397" s="130"/>
      <c r="I1397" s="130"/>
      <c r="J1397" s="130"/>
      <c r="K1397" s="213" t="s">
        <v>2862</v>
      </c>
      <c r="L1397" s="132" t="s">
        <v>3218</v>
      </c>
      <c r="M1397" s="564">
        <f>IF(ISERROR(VLOOKUP($B1397,ESTR_PREC!$A$1:$M$6000,6,FALSE))=TRUE,0,VLOOKUP($B1397,ESTR_PREC!$A$1:$M$6000,6,FALSE))</f>
        <v>0</v>
      </c>
      <c r="N1397" s="225"/>
      <c r="O1397" s="560">
        <f t="shared" si="48"/>
        <v>0</v>
      </c>
      <c r="Q1397" s="225"/>
      <c r="R1397" s="501"/>
      <c r="U1397" s="265"/>
      <c r="X1397" s="501"/>
    </row>
    <row r="1398" spans="2:24" ht="25.5">
      <c r="K1398" s="549" t="s">
        <v>4159</v>
      </c>
      <c r="M1398" s="265"/>
      <c r="N1398" s="379"/>
      <c r="Q1398" s="379"/>
      <c r="R1398" s="501"/>
      <c r="U1398" s="265"/>
      <c r="X1398" s="501"/>
    </row>
    <row r="1399" spans="2:24" ht="25.5">
      <c r="K1399" s="550" t="s">
        <v>4160</v>
      </c>
      <c r="M1399" s="265"/>
      <c r="N1399" s="379"/>
      <c r="Q1399" s="379"/>
      <c r="R1399" s="501"/>
      <c r="U1399" s="265"/>
      <c r="X1399" s="501"/>
    </row>
    <row r="1400" spans="2:24" ht="15.75" thickBot="1">
      <c r="M1400" s="265"/>
      <c r="O1400" s="265"/>
      <c r="R1400" s="501"/>
      <c r="U1400" s="265"/>
      <c r="X1400" s="501"/>
    </row>
    <row r="1401" spans="2:24" ht="17.25" thickTop="1" thickBot="1">
      <c r="B1401" s="194" t="s">
        <v>2863</v>
      </c>
      <c r="C1401" s="247" t="s">
        <v>4161</v>
      </c>
      <c r="D1401" s="248"/>
      <c r="E1401" s="103"/>
      <c r="F1401" s="248"/>
      <c r="G1401" s="103"/>
      <c r="H1401" s="248"/>
      <c r="I1401" s="248"/>
      <c r="J1401" s="248"/>
      <c r="K1401" s="153" t="s">
        <v>2864</v>
      </c>
      <c r="L1401" s="105" t="s">
        <v>3218</v>
      </c>
      <c r="M1401" s="190">
        <f>SUM(M1404:M1408)</f>
        <v>0</v>
      </c>
      <c r="N1401" s="190">
        <f>SUM(N1404:N1408)</f>
        <v>0</v>
      </c>
      <c r="O1401" s="298">
        <f>+N1401-M1401</f>
        <v>0</v>
      </c>
      <c r="Q1401" s="190">
        <f>SUM(Q1404:Q1408)</f>
        <v>0</v>
      </c>
      <c r="R1401" s="501"/>
      <c r="U1401" s="265"/>
      <c r="X1401" s="501"/>
    </row>
    <row r="1402" spans="2:24" ht="9" customHeight="1" thickTop="1" thickBot="1">
      <c r="K1402" s="540"/>
      <c r="M1402" s="265"/>
      <c r="N1402" s="379"/>
      <c r="Q1402" s="379"/>
      <c r="R1402" s="501"/>
      <c r="U1402" s="265"/>
      <c r="X1402" s="501"/>
    </row>
    <row r="1403" spans="2:24" ht="26.25" thickBot="1">
      <c r="B1403" s="102" t="s">
        <v>3221</v>
      </c>
      <c r="C1403" s="245" t="s">
        <v>48</v>
      </c>
      <c r="D1403" s="245"/>
      <c r="E1403" s="246"/>
      <c r="F1403" s="246"/>
      <c r="G1403" s="246"/>
      <c r="H1403" s="246"/>
      <c r="I1403" s="246"/>
      <c r="J1403" s="246"/>
      <c r="K1403" s="302" t="s">
        <v>3222</v>
      </c>
      <c r="L1403" s="135"/>
      <c r="M1403" s="328" t="str">
        <f>+$M$10</f>
        <v>Valore netto al 31/12/2017</v>
      </c>
      <c r="N1403" s="779" t="str">
        <f>N$10</f>
        <v>Valore netto al 31/12/2018</v>
      </c>
      <c r="O1403" s="779" t="s">
        <v>4064</v>
      </c>
      <c r="P1403" s="806"/>
      <c r="Q1403" s="779" t="str">
        <f>Q$10</f>
        <v>Prechiusura al ° trimestre 2018</v>
      </c>
      <c r="R1403" s="501"/>
      <c r="U1403" s="265"/>
      <c r="X1403" s="501"/>
    </row>
    <row r="1404" spans="2:24">
      <c r="B1404" s="127" t="s">
        <v>2865</v>
      </c>
      <c r="C1404" s="127" t="s">
        <v>4162</v>
      </c>
      <c r="D1404" s="127"/>
      <c r="E1404" s="127"/>
      <c r="F1404" s="127"/>
      <c r="G1404" s="127"/>
      <c r="H1404" s="127"/>
      <c r="I1404" s="127"/>
      <c r="J1404" s="127"/>
      <c r="K1404" s="183" t="s">
        <v>2867</v>
      </c>
      <c r="L1404" s="125" t="s">
        <v>3218</v>
      </c>
      <c r="M1404" s="564">
        <f>IF(ISERROR(VLOOKUP($B1404,ESTR_PREC!$A$1:$M$6000,6,FALSE))=TRUE,0,VLOOKUP($B1404,ESTR_PREC!$A$1:$M$6000,6,FALSE))</f>
        <v>0</v>
      </c>
      <c r="N1404" s="225"/>
      <c r="O1404" s="560">
        <f>+N1404-M1404</f>
        <v>0</v>
      </c>
      <c r="Q1404" s="225"/>
      <c r="R1404" s="501"/>
      <c r="U1404" s="265"/>
      <c r="X1404" s="501"/>
    </row>
    <row r="1405" spans="2:24" hidden="1">
      <c r="B1405" s="879" t="s">
        <v>2868</v>
      </c>
      <c r="C1405" s="879" t="s">
        <v>4163</v>
      </c>
      <c r="D1405" s="879"/>
      <c r="E1405" s="879"/>
      <c r="F1405" s="879"/>
      <c r="G1405" s="879"/>
      <c r="H1405" s="879"/>
      <c r="I1405" s="879"/>
      <c r="J1405" s="879"/>
      <c r="K1405" s="881" t="s">
        <v>2870</v>
      </c>
      <c r="L1405" s="882" t="s">
        <v>3218</v>
      </c>
      <c r="M1405" s="815"/>
      <c r="N1405" s="815"/>
      <c r="O1405" s="815"/>
      <c r="Q1405" s="815"/>
      <c r="R1405" s="501"/>
      <c r="U1405" s="265"/>
      <c r="X1405" s="501"/>
    </row>
    <row r="1406" spans="2:24">
      <c r="B1406" s="127" t="s">
        <v>2871</v>
      </c>
      <c r="C1406" s="127" t="s">
        <v>4164</v>
      </c>
      <c r="D1406" s="127"/>
      <c r="E1406" s="127"/>
      <c r="F1406" s="127"/>
      <c r="G1406" s="127"/>
      <c r="H1406" s="127"/>
      <c r="I1406" s="127"/>
      <c r="J1406" s="127"/>
      <c r="K1406" s="183" t="s">
        <v>2873</v>
      </c>
      <c r="L1406" s="125" t="s">
        <v>3218</v>
      </c>
      <c r="M1406" s="564">
        <f>IF(ISERROR(VLOOKUP($B1406,ESTR_PREC!$A$1:$M$6000,6,FALSE))=TRUE,0,VLOOKUP($B1406,ESTR_PREC!$A$1:$M$6000,6,FALSE))</f>
        <v>0</v>
      </c>
      <c r="N1406" s="225"/>
      <c r="O1406" s="560">
        <f>+N1406-M1406</f>
        <v>0</v>
      </c>
      <c r="Q1406" s="225"/>
      <c r="R1406" s="501"/>
      <c r="U1406" s="265"/>
      <c r="X1406" s="501"/>
    </row>
    <row r="1407" spans="2:24">
      <c r="B1407" s="127" t="s">
        <v>2874</v>
      </c>
      <c r="C1407" s="127" t="s">
        <v>4165</v>
      </c>
      <c r="D1407" s="127"/>
      <c r="E1407" s="127"/>
      <c r="F1407" s="127"/>
      <c r="G1407" s="127"/>
      <c r="H1407" s="127"/>
      <c r="I1407" s="127"/>
      <c r="J1407" s="127"/>
      <c r="K1407" s="183" t="s">
        <v>2876</v>
      </c>
      <c r="L1407" s="211" t="s">
        <v>3218</v>
      </c>
      <c r="M1407" s="564">
        <f>IF(ISERROR(VLOOKUP($B1407,ESTR_PREC!$A$1:$M$6000,6,FALSE))=TRUE,0,VLOOKUP($B1407,ESTR_PREC!$A$1:$M$6000,6,FALSE))</f>
        <v>0</v>
      </c>
      <c r="N1407" s="225"/>
      <c r="O1407" s="560">
        <f>+N1407-M1407</f>
        <v>0</v>
      </c>
      <c r="Q1407" s="225"/>
      <c r="R1407" s="501"/>
      <c r="U1407" s="265"/>
      <c r="X1407" s="501"/>
    </row>
    <row r="1408" spans="2:24" ht="15.75" hidden="1" thickBot="1">
      <c r="B1408" s="892" t="s">
        <v>2877</v>
      </c>
      <c r="C1408" s="892" t="s">
        <v>4166</v>
      </c>
      <c r="D1408" s="892"/>
      <c r="E1408" s="892"/>
      <c r="F1408" s="892"/>
      <c r="G1408" s="892"/>
      <c r="H1408" s="892"/>
      <c r="I1408" s="892"/>
      <c r="J1408" s="892"/>
      <c r="K1408" s="932" t="s">
        <v>2879</v>
      </c>
      <c r="L1408" s="933" t="s">
        <v>3218</v>
      </c>
      <c r="M1408" s="815"/>
      <c r="N1408" s="815"/>
      <c r="O1408" s="815"/>
      <c r="Q1408" s="815"/>
      <c r="R1408" s="501"/>
      <c r="U1408" s="265"/>
      <c r="X1408" s="501"/>
    </row>
    <row r="1409" spans="2:24" ht="15.75">
      <c r="K1409" s="550" t="s">
        <v>4167</v>
      </c>
      <c r="L1409" s="528"/>
      <c r="M1409" s="192"/>
      <c r="N1409" s="192"/>
      <c r="O1409" s="192"/>
      <c r="Q1409" s="192"/>
      <c r="R1409" s="501"/>
      <c r="U1409" s="265"/>
      <c r="X1409" s="501"/>
    </row>
    <row r="1410" spans="2:24" ht="15.75">
      <c r="K1410" s="550"/>
      <c r="L1410" s="528"/>
      <c r="M1410" s="192"/>
      <c r="N1410" s="192"/>
      <c r="O1410" s="192"/>
      <c r="Q1410" s="192"/>
      <c r="R1410" s="192"/>
      <c r="S1410" s="192"/>
      <c r="T1410" s="192"/>
      <c r="U1410" s="265"/>
      <c r="V1410" s="192"/>
      <c r="W1410" s="192"/>
      <c r="X1410" s="192"/>
    </row>
    <row r="1411" spans="2:24" ht="16.5" thickBot="1">
      <c r="K1411" s="550"/>
      <c r="L1411" s="528"/>
      <c r="M1411" s="192"/>
      <c r="N1411" s="192"/>
      <c r="O1411" s="192"/>
      <c r="Q1411" s="192"/>
      <c r="R1411" s="192"/>
      <c r="S1411" s="192"/>
      <c r="T1411" s="192"/>
      <c r="U1411" s="265"/>
      <c r="V1411" s="192"/>
      <c r="W1411" s="192"/>
      <c r="X1411" s="192"/>
    </row>
    <row r="1412" spans="2:24" ht="64.5" thickBot="1">
      <c r="K1412" s="529"/>
      <c r="L1412" s="465"/>
      <c r="M1412" s="1146" t="str">
        <f>+$M$10</f>
        <v>Valore netto al 31/12/2017</v>
      </c>
      <c r="N1412" s="810" t="str">
        <f>N$10</f>
        <v>Valore netto al 31/12/2018</v>
      </c>
      <c r="O1412" s="810" t="s">
        <v>4064</v>
      </c>
      <c r="P1412" s="806"/>
      <c r="Q1412" s="810" t="str">
        <f>Q$10</f>
        <v>Prechiusura al ° trimestre 2018</v>
      </c>
      <c r="R1412" s="681"/>
      <c r="S1412" s="1145" t="str">
        <f>S$330</f>
        <v>Costi da utilizzo contributi 2018</v>
      </c>
      <c r="T1412" s="1143" t="str">
        <f>T$330</f>
        <v>Costi da utilizzo contributi DI CUI SOCIO-SAN</v>
      </c>
      <c r="U1412" s="1144"/>
      <c r="V1412" s="1142" t="str">
        <f>V$330</f>
        <v>Costi da contributi 2018</v>
      </c>
      <c r="W1412" s="1143" t="str">
        <f>W$330</f>
        <v>Costi da contributi DI CUI SOCIO-SAN</v>
      </c>
      <c r="X1412" s="681"/>
    </row>
    <row r="1413" spans="2:24" ht="17.25" thickTop="1" thickBot="1">
      <c r="B1413" s="193" t="s">
        <v>2880</v>
      </c>
      <c r="C1413" s="242" t="s">
        <v>4168</v>
      </c>
      <c r="D1413" s="112"/>
      <c r="E1413" s="112"/>
      <c r="F1413" s="112"/>
      <c r="G1413" s="112"/>
      <c r="H1413" s="112"/>
      <c r="I1413" s="112"/>
      <c r="J1413" s="112"/>
      <c r="K1413" s="321" t="s">
        <v>2881</v>
      </c>
      <c r="L1413" s="187" t="s">
        <v>3218</v>
      </c>
      <c r="M1413" s="188">
        <f>+M1415+M1427</f>
        <v>0</v>
      </c>
      <c r="N1413" s="775">
        <f>+N1415+N1427</f>
        <v>0</v>
      </c>
      <c r="O1413" s="775">
        <f>+N1413-M1413</f>
        <v>0</v>
      </c>
      <c r="Q1413" s="775">
        <f>+Q1415+Q1427</f>
        <v>0</v>
      </c>
      <c r="R1413" s="518"/>
      <c r="S1413" s="188">
        <f>+S1415+S1427</f>
        <v>0</v>
      </c>
      <c r="T1413" s="188">
        <f>+T1415+T1427</f>
        <v>0</v>
      </c>
      <c r="U1413" s="265"/>
      <c r="V1413" s="188">
        <f>+V1415+V1427</f>
        <v>0</v>
      </c>
      <c r="W1413" s="188">
        <f>+W1415+W1427</f>
        <v>0</v>
      </c>
      <c r="X1413" s="518"/>
    </row>
    <row r="1414" spans="2:24" ht="17.25" thickTop="1" thickBot="1">
      <c r="K1414" s="539"/>
      <c r="L1414" s="528"/>
      <c r="M1414" s="518"/>
      <c r="N1414" s="515"/>
      <c r="O1414" s="515"/>
      <c r="Q1414" s="515"/>
      <c r="R1414" s="518"/>
      <c r="S1414" s="518"/>
      <c r="T1414" s="518"/>
      <c r="U1414" s="265"/>
      <c r="V1414" s="518"/>
      <c r="W1414" s="518"/>
      <c r="X1414" s="518"/>
    </row>
    <row r="1415" spans="2:24" ht="17.25" thickTop="1" thickBot="1">
      <c r="B1415" s="194" t="s">
        <v>2882</v>
      </c>
      <c r="C1415" s="247" t="s">
        <v>4169</v>
      </c>
      <c r="D1415" s="248"/>
      <c r="E1415" s="103"/>
      <c r="F1415" s="248"/>
      <c r="G1415" s="103"/>
      <c r="H1415" s="248"/>
      <c r="I1415" s="248"/>
      <c r="J1415" s="248"/>
      <c r="K1415" s="153" t="s">
        <v>2883</v>
      </c>
      <c r="L1415" s="105" t="s">
        <v>3218</v>
      </c>
      <c r="M1415" s="190">
        <f>SUM(M1418:M1425)</f>
        <v>0</v>
      </c>
      <c r="N1415" s="190">
        <f>SUM(N1418:N1425)</f>
        <v>0</v>
      </c>
      <c r="O1415" s="298">
        <f>+N1415-M1415</f>
        <v>0</v>
      </c>
      <c r="Q1415" s="190">
        <f>SUM(Q1418:Q1425)</f>
        <v>0</v>
      </c>
      <c r="R1415" s="528"/>
      <c r="S1415" s="190">
        <f>SUM(S1418:S1425)</f>
        <v>0</v>
      </c>
      <c r="T1415" s="190">
        <f>SUM(T1418:T1425)</f>
        <v>0</v>
      </c>
      <c r="U1415" s="265"/>
      <c r="V1415" s="190">
        <f>SUM(V1418:V1425)</f>
        <v>0</v>
      </c>
      <c r="W1415" s="190">
        <f>SUM(W1418:W1425)</f>
        <v>0</v>
      </c>
      <c r="X1415" s="528"/>
    </row>
    <row r="1416" spans="2:24" ht="9" customHeight="1" thickTop="1" thickBot="1">
      <c r="K1416" s="540"/>
      <c r="M1416" s="265"/>
      <c r="N1416" s="379"/>
      <c r="Q1416" s="379"/>
      <c r="R1416" s="501"/>
      <c r="U1416" s="265"/>
      <c r="X1416" s="501"/>
    </row>
    <row r="1417" spans="2:24" ht="64.5" thickBot="1">
      <c r="B1417" s="102" t="s">
        <v>3221</v>
      </c>
      <c r="C1417" s="245" t="s">
        <v>48</v>
      </c>
      <c r="D1417" s="245"/>
      <c r="E1417" s="246"/>
      <c r="F1417" s="246"/>
      <c r="G1417" s="246"/>
      <c r="H1417" s="246"/>
      <c r="I1417" s="246"/>
      <c r="J1417" s="246"/>
      <c r="K1417" s="302" t="s">
        <v>3222</v>
      </c>
      <c r="L1417" s="135"/>
      <c r="M1417" s="328" t="str">
        <f>+$M$10</f>
        <v>Valore netto al 31/12/2017</v>
      </c>
      <c r="N1417" s="779" t="str">
        <f>N$10</f>
        <v>Valore netto al 31/12/2018</v>
      </c>
      <c r="O1417" s="779" t="s">
        <v>4064</v>
      </c>
      <c r="P1417" s="806"/>
      <c r="Q1417" s="779" t="str">
        <f>Q$10</f>
        <v>Prechiusura al ° trimestre 2018</v>
      </c>
      <c r="R1417" s="681"/>
      <c r="S1417" s="1145" t="str">
        <f>S$330</f>
        <v>Costi da utilizzo contributi 2018</v>
      </c>
      <c r="T1417" s="1143" t="str">
        <f>T$330</f>
        <v>Costi da utilizzo contributi DI CUI SOCIO-SAN</v>
      </c>
      <c r="U1417" s="1144"/>
      <c r="V1417" s="1142" t="str">
        <f>V$330</f>
        <v>Costi da contributi 2018</v>
      </c>
      <c r="W1417" s="1143" t="str">
        <f>W$330</f>
        <v>Costi da contributi DI CUI SOCIO-SAN</v>
      </c>
      <c r="X1417" s="681"/>
    </row>
    <row r="1418" spans="2:24">
      <c r="B1418" s="127" t="s">
        <v>2884</v>
      </c>
      <c r="C1418" s="127" t="s">
        <v>4170</v>
      </c>
      <c r="D1418" s="127"/>
      <c r="E1418" s="127"/>
      <c r="F1418" s="127"/>
      <c r="G1418" s="127"/>
      <c r="H1418" s="127"/>
      <c r="I1418" s="127"/>
      <c r="J1418" s="127"/>
      <c r="K1418" s="183" t="s">
        <v>2889</v>
      </c>
      <c r="L1418" s="125" t="s">
        <v>3218</v>
      </c>
      <c r="M1418" s="564">
        <f>IF(ISERROR(VLOOKUP($B1418,ESTR_PREC!$A$1:$M$6000,6,FALSE))=TRUE,0,VLOOKUP($B1418,ESTR_PREC!$A$1:$M$6000,6,FALSE))</f>
        <v>0</v>
      </c>
      <c r="N1418" s="225"/>
      <c r="O1418" s="560">
        <f t="shared" ref="O1418:O1425" si="49">+N1418-M1418</f>
        <v>0</v>
      </c>
      <c r="Q1418" s="225"/>
      <c r="R1418" s="499"/>
      <c r="S1418" s="225"/>
      <c r="T1418" s="225"/>
      <c r="U1418" s="265"/>
      <c r="V1418" s="225"/>
      <c r="W1418" s="225"/>
      <c r="X1418" s="499"/>
    </row>
    <row r="1419" spans="2:24">
      <c r="B1419" s="127" t="s">
        <v>2890</v>
      </c>
      <c r="C1419" s="127" t="s">
        <v>4171</v>
      </c>
      <c r="D1419" s="127"/>
      <c r="E1419" s="127"/>
      <c r="F1419" s="127"/>
      <c r="G1419" s="127"/>
      <c r="H1419" s="127"/>
      <c r="I1419" s="127"/>
      <c r="J1419" s="127"/>
      <c r="K1419" s="183" t="s">
        <v>2892</v>
      </c>
      <c r="L1419" s="125" t="s">
        <v>3218</v>
      </c>
      <c r="M1419" s="564">
        <f>IF(ISERROR(VLOOKUP($B1419,ESTR_PREC!$A$1:$M$6000,6,FALSE))=TRUE,0,VLOOKUP($B1419,ESTR_PREC!$A$1:$M$6000,6,FALSE))</f>
        <v>0</v>
      </c>
      <c r="N1419" s="225"/>
      <c r="O1419" s="560">
        <f t="shared" si="49"/>
        <v>0</v>
      </c>
      <c r="Q1419" s="225"/>
      <c r="R1419" s="499"/>
      <c r="S1419" s="225"/>
      <c r="T1419" s="225"/>
      <c r="U1419" s="265"/>
      <c r="V1419" s="225"/>
      <c r="W1419" s="225"/>
      <c r="X1419" s="499"/>
    </row>
    <row r="1420" spans="2:24">
      <c r="B1420" s="127" t="s">
        <v>2893</v>
      </c>
      <c r="C1420" s="127" t="s">
        <v>4172</v>
      </c>
      <c r="D1420" s="127"/>
      <c r="E1420" s="127"/>
      <c r="F1420" s="127"/>
      <c r="G1420" s="127"/>
      <c r="H1420" s="127"/>
      <c r="I1420" s="127"/>
      <c r="J1420" s="127"/>
      <c r="K1420" s="183" t="s">
        <v>2894</v>
      </c>
      <c r="L1420" s="125" t="s">
        <v>3218</v>
      </c>
      <c r="M1420" s="564">
        <f>IF(ISERROR(VLOOKUP($B1420,ESTR_PREC!$A$1:$M$6000,6,FALSE))=TRUE,0,VLOOKUP($B1420,ESTR_PREC!$A$1:$M$6000,6,FALSE))</f>
        <v>0</v>
      </c>
      <c r="N1420" s="225"/>
      <c r="O1420" s="560">
        <f t="shared" si="49"/>
        <v>0</v>
      </c>
      <c r="Q1420" s="225"/>
      <c r="R1420" s="499"/>
      <c r="S1420" s="225"/>
      <c r="T1420" s="225"/>
      <c r="U1420" s="265"/>
      <c r="V1420" s="225"/>
      <c r="W1420" s="225"/>
      <c r="X1420" s="499"/>
    </row>
    <row r="1421" spans="2:24">
      <c r="B1421" s="127" t="s">
        <v>2895</v>
      </c>
      <c r="C1421" s="127" t="s">
        <v>4173</v>
      </c>
      <c r="D1421" s="127"/>
      <c r="E1421" s="127"/>
      <c r="F1421" s="127"/>
      <c r="G1421" s="127"/>
      <c r="H1421" s="127"/>
      <c r="I1421" s="127"/>
      <c r="J1421" s="127"/>
      <c r="K1421" s="183" t="s">
        <v>2897</v>
      </c>
      <c r="L1421" s="125" t="s">
        <v>3218</v>
      </c>
      <c r="M1421" s="564">
        <f>IF(ISERROR(VLOOKUP($B1421,ESTR_PREC!$A$1:$M$6000,6,FALSE))=TRUE,0,VLOOKUP($B1421,ESTR_PREC!$A$1:$M$6000,6,FALSE))</f>
        <v>0</v>
      </c>
      <c r="N1421" s="225"/>
      <c r="O1421" s="560">
        <f t="shared" si="49"/>
        <v>0</v>
      </c>
      <c r="Q1421" s="225"/>
      <c r="R1421" s="499"/>
      <c r="S1421" s="225"/>
      <c r="T1421" s="225"/>
      <c r="U1421" s="265"/>
      <c r="V1421" s="225"/>
      <c r="W1421" s="225"/>
      <c r="X1421" s="499"/>
    </row>
    <row r="1422" spans="2:24">
      <c r="B1422" s="127" t="s">
        <v>2898</v>
      </c>
      <c r="C1422" s="127" t="s">
        <v>4174</v>
      </c>
      <c r="D1422" s="127"/>
      <c r="E1422" s="127"/>
      <c r="F1422" s="127"/>
      <c r="G1422" s="127"/>
      <c r="H1422" s="127"/>
      <c r="I1422" s="127"/>
      <c r="J1422" s="127"/>
      <c r="K1422" s="183" t="s">
        <v>2899</v>
      </c>
      <c r="L1422" s="125" t="s">
        <v>3218</v>
      </c>
      <c r="M1422" s="564">
        <f>IF(ISERROR(VLOOKUP($B1422,ESTR_PREC!$A$1:$M$6000,6,FALSE))=TRUE,0,VLOOKUP($B1422,ESTR_PREC!$A$1:$M$6000,6,FALSE))</f>
        <v>0</v>
      </c>
      <c r="N1422" s="225"/>
      <c r="O1422" s="560">
        <f t="shared" si="49"/>
        <v>0</v>
      </c>
      <c r="Q1422" s="225"/>
      <c r="R1422" s="499"/>
      <c r="S1422" s="225"/>
      <c r="T1422" s="225"/>
      <c r="U1422" s="265"/>
      <c r="V1422" s="225"/>
      <c r="W1422" s="225"/>
      <c r="X1422" s="499"/>
    </row>
    <row r="1423" spans="2:24">
      <c r="B1423" s="127" t="s">
        <v>2900</v>
      </c>
      <c r="C1423" s="127" t="s">
        <v>4175</v>
      </c>
      <c r="D1423" s="127"/>
      <c r="E1423" s="127"/>
      <c r="F1423" s="127"/>
      <c r="G1423" s="127"/>
      <c r="H1423" s="127"/>
      <c r="I1423" s="127"/>
      <c r="J1423" s="127"/>
      <c r="K1423" s="183" t="s">
        <v>2901</v>
      </c>
      <c r="L1423" s="125" t="s">
        <v>3218</v>
      </c>
      <c r="M1423" s="564">
        <f>IF(ISERROR(VLOOKUP($B1423,ESTR_PREC!$A$1:$M$6000,6,FALSE))=TRUE,0,VLOOKUP($B1423,ESTR_PREC!$A$1:$M$6000,6,FALSE))</f>
        <v>0</v>
      </c>
      <c r="N1423" s="225"/>
      <c r="O1423" s="560">
        <f t="shared" si="49"/>
        <v>0</v>
      </c>
      <c r="Q1423" s="225"/>
      <c r="R1423" s="499"/>
      <c r="S1423" s="225"/>
      <c r="T1423" s="225"/>
      <c r="U1423" s="265"/>
      <c r="V1423" s="225"/>
      <c r="W1423" s="225"/>
      <c r="X1423" s="499"/>
    </row>
    <row r="1424" spans="2:24">
      <c r="B1424" s="127" t="s">
        <v>2902</v>
      </c>
      <c r="C1424" s="127" t="s">
        <v>4176</v>
      </c>
      <c r="D1424" s="127"/>
      <c r="E1424" s="127"/>
      <c r="F1424" s="127"/>
      <c r="G1424" s="127"/>
      <c r="H1424" s="127"/>
      <c r="I1424" s="127"/>
      <c r="J1424" s="127"/>
      <c r="K1424" s="164" t="s">
        <v>2903</v>
      </c>
      <c r="L1424" s="125" t="s">
        <v>3218</v>
      </c>
      <c r="M1424" s="564">
        <f>IF(ISERROR(VLOOKUP($B1424,ESTR_PREC!$A$1:$M$6000,6,FALSE))=TRUE,0,VLOOKUP($B1424,ESTR_PREC!$A$1:$M$6000,6,FALSE))</f>
        <v>0</v>
      </c>
      <c r="N1424" s="225"/>
      <c r="O1424" s="560">
        <f t="shared" si="49"/>
        <v>0</v>
      </c>
      <c r="Q1424" s="225"/>
      <c r="R1424" s="499"/>
      <c r="S1424" s="225"/>
      <c r="T1424" s="225"/>
      <c r="U1424" s="265"/>
      <c r="V1424" s="225"/>
      <c r="W1424" s="225"/>
      <c r="X1424" s="499"/>
    </row>
    <row r="1425" spans="1:24" ht="15.75" thickBot="1">
      <c r="B1425" s="130" t="s">
        <v>2904</v>
      </c>
      <c r="C1425" s="130" t="s">
        <v>4177</v>
      </c>
      <c r="D1425" s="130"/>
      <c r="E1425" s="130"/>
      <c r="F1425" s="130"/>
      <c r="G1425" s="130"/>
      <c r="H1425" s="130"/>
      <c r="I1425" s="130"/>
      <c r="J1425" s="130"/>
      <c r="K1425" s="213" t="s">
        <v>2905</v>
      </c>
      <c r="L1425" s="132" t="s">
        <v>3218</v>
      </c>
      <c r="M1425" s="564">
        <f>IF(ISERROR(VLOOKUP($B1425,ESTR_PREC!$A$1:$M$6000,6,FALSE))=TRUE,0,VLOOKUP($B1425,ESTR_PREC!$A$1:$M$6000,6,FALSE))</f>
        <v>0</v>
      </c>
      <c r="N1425" s="225"/>
      <c r="O1425" s="560">
        <f t="shared" si="49"/>
        <v>0</v>
      </c>
      <c r="Q1425" s="225"/>
      <c r="R1425" s="499"/>
      <c r="S1425" s="225"/>
      <c r="T1425" s="225"/>
      <c r="U1425" s="265"/>
      <c r="V1425" s="225"/>
      <c r="W1425" s="225"/>
      <c r="X1425" s="499"/>
    </row>
    <row r="1426" spans="1:24" s="379" customFormat="1" ht="15.75" thickBot="1">
      <c r="A1426" s="265"/>
      <c r="K1426" s="551"/>
      <c r="L1426" s="466"/>
      <c r="P1426" s="265"/>
      <c r="R1426" s="501"/>
      <c r="X1426" s="501"/>
    </row>
    <row r="1427" spans="1:24" ht="17.25" thickTop="1" thickBot="1">
      <c r="B1427" s="194" t="s">
        <v>2906</v>
      </c>
      <c r="C1427" s="247" t="s">
        <v>4178</v>
      </c>
      <c r="D1427" s="248"/>
      <c r="E1427" s="103"/>
      <c r="F1427" s="248"/>
      <c r="G1427" s="103"/>
      <c r="H1427" s="248"/>
      <c r="I1427" s="248"/>
      <c r="J1427" s="248"/>
      <c r="K1427" s="153" t="s">
        <v>2907</v>
      </c>
      <c r="L1427" s="105" t="s">
        <v>3218</v>
      </c>
      <c r="M1427" s="190">
        <f>SUM(M1430:M1431)</f>
        <v>0</v>
      </c>
      <c r="N1427" s="190">
        <f>SUM(N1430:N1431)</f>
        <v>0</v>
      </c>
      <c r="O1427" s="298">
        <f>+N1427-M1427</f>
        <v>0</v>
      </c>
      <c r="Q1427" s="190">
        <f>SUM(Q1430:Q1431)</f>
        <v>0</v>
      </c>
      <c r="R1427" s="528"/>
      <c r="S1427" s="190">
        <f>SUM(S1430:S1431)</f>
        <v>0</v>
      </c>
      <c r="T1427" s="190">
        <f>SUM(T1430:T1431)</f>
        <v>0</v>
      </c>
      <c r="V1427" s="190">
        <f>SUM(V1430:V1431)</f>
        <v>0</v>
      </c>
      <c r="W1427" s="190">
        <f>SUM(W1430:W1431)</f>
        <v>0</v>
      </c>
      <c r="X1427" s="528"/>
    </row>
    <row r="1428" spans="1:24" ht="9" customHeight="1" thickTop="1" thickBot="1">
      <c r="K1428" s="540"/>
      <c r="M1428" s="265"/>
      <c r="N1428" s="379"/>
      <c r="Q1428" s="379"/>
      <c r="R1428" s="501"/>
      <c r="S1428" s="91"/>
      <c r="T1428" s="91"/>
      <c r="U1428" s="265"/>
      <c r="V1428" s="91"/>
      <c r="W1428" s="91"/>
      <c r="X1428" s="501"/>
    </row>
    <row r="1429" spans="1:24" ht="64.5" thickBot="1">
      <c r="B1429" s="102" t="s">
        <v>3221</v>
      </c>
      <c r="C1429" s="245" t="s">
        <v>48</v>
      </c>
      <c r="D1429" s="245"/>
      <c r="E1429" s="246"/>
      <c r="F1429" s="246"/>
      <c r="G1429" s="246"/>
      <c r="H1429" s="246"/>
      <c r="I1429" s="246"/>
      <c r="J1429" s="246"/>
      <c r="K1429" s="302" t="s">
        <v>3222</v>
      </c>
      <c r="L1429" s="135"/>
      <c r="M1429" s="328" t="str">
        <f>+$M$10</f>
        <v>Valore netto al 31/12/2017</v>
      </c>
      <c r="N1429" s="779" t="str">
        <f>N$10</f>
        <v>Valore netto al 31/12/2018</v>
      </c>
      <c r="O1429" s="779" t="s">
        <v>4064</v>
      </c>
      <c r="P1429" s="806"/>
      <c r="Q1429" s="779" t="str">
        <f>Q$10</f>
        <v>Prechiusura al ° trimestre 2018</v>
      </c>
      <c r="R1429" s="681"/>
      <c r="S1429" s="1145" t="str">
        <f>S$330</f>
        <v>Costi da utilizzo contributi 2018</v>
      </c>
      <c r="T1429" s="1143" t="str">
        <f>T$330</f>
        <v>Costi da utilizzo contributi DI CUI SOCIO-SAN</v>
      </c>
      <c r="U1429" s="1144"/>
      <c r="V1429" s="1142" t="str">
        <f>V$330</f>
        <v>Costi da contributi 2018</v>
      </c>
      <c r="W1429" s="1143" t="str">
        <f>W$330</f>
        <v>Costi da contributi DI CUI SOCIO-SAN</v>
      </c>
      <c r="X1429" s="681"/>
    </row>
    <row r="1430" spans="1:24">
      <c r="B1430" s="127" t="s">
        <v>2908</v>
      </c>
      <c r="C1430" s="127" t="s">
        <v>4179</v>
      </c>
      <c r="D1430" s="127"/>
      <c r="E1430" s="127"/>
      <c r="F1430" s="127"/>
      <c r="G1430" s="127"/>
      <c r="H1430" s="127"/>
      <c r="I1430" s="127"/>
      <c r="J1430" s="127"/>
      <c r="K1430" s="183" t="s">
        <v>2910</v>
      </c>
      <c r="L1430" s="125" t="s">
        <v>3218</v>
      </c>
      <c r="M1430" s="564">
        <f>IF(ISERROR(VLOOKUP($B1430,ESTR_PREC!$A$1:$M$6000,6,FALSE))=TRUE,0,VLOOKUP($B1430,ESTR_PREC!$A$1:$M$6000,6,FALSE))</f>
        <v>0</v>
      </c>
      <c r="N1430" s="225"/>
      <c r="O1430" s="560">
        <f>+N1430-M1430</f>
        <v>0</v>
      </c>
      <c r="Q1430" s="225"/>
      <c r="R1430" s="499"/>
      <c r="S1430" s="225"/>
      <c r="T1430" s="225"/>
      <c r="U1430" s="265"/>
      <c r="V1430" s="225"/>
      <c r="W1430" s="225"/>
      <c r="X1430" s="499"/>
    </row>
    <row r="1431" spans="1:24" ht="15.75" thickBot="1">
      <c r="B1431" s="130" t="s">
        <v>2911</v>
      </c>
      <c r="C1431" s="130" t="s">
        <v>4180</v>
      </c>
      <c r="D1431" s="130"/>
      <c r="E1431" s="130"/>
      <c r="F1431" s="130"/>
      <c r="G1431" s="130"/>
      <c r="H1431" s="130"/>
      <c r="I1431" s="130"/>
      <c r="J1431" s="130"/>
      <c r="K1431" s="213" t="s">
        <v>2913</v>
      </c>
      <c r="L1431" s="132" t="s">
        <v>3218</v>
      </c>
      <c r="M1431" s="564">
        <f>IF(ISERROR(VLOOKUP($B1431,ESTR_PREC!$A$1:$M$6000,6,FALSE))=TRUE,0,VLOOKUP($B1431,ESTR_PREC!$A$1:$M$6000,6,FALSE))</f>
        <v>0</v>
      </c>
      <c r="N1431" s="225"/>
      <c r="O1431" s="560">
        <f>+N1431-M1431</f>
        <v>0</v>
      </c>
      <c r="Q1431" s="225"/>
      <c r="R1431" s="499"/>
      <c r="S1431" s="225"/>
      <c r="T1431" s="225"/>
      <c r="U1431" s="265"/>
      <c r="V1431" s="225"/>
      <c r="W1431" s="225"/>
      <c r="X1431" s="499"/>
    </row>
    <row r="1432" spans="1:24">
      <c r="M1432" s="265"/>
      <c r="O1432" s="265"/>
      <c r="R1432" s="501"/>
      <c r="U1432" s="265"/>
      <c r="X1432" s="501"/>
    </row>
    <row r="1433" spans="1:24" ht="15.75" thickBot="1">
      <c r="M1433" s="265"/>
      <c r="O1433" s="265"/>
      <c r="R1433" s="501"/>
      <c r="U1433" s="265"/>
      <c r="X1433" s="501"/>
    </row>
    <row r="1434" spans="1:24" s="291" customFormat="1" ht="26.25" thickBot="1">
      <c r="A1434" s="265"/>
      <c r="K1434" s="529"/>
      <c r="L1434" s="465"/>
      <c r="M1434" s="1146" t="str">
        <f>+$M$10</f>
        <v>Valore netto al 31/12/2017</v>
      </c>
      <c r="N1434" s="810" t="str">
        <f>N$10</f>
        <v>Valore netto al 31/12/2018</v>
      </c>
      <c r="O1434" s="810" t="s">
        <v>4064</v>
      </c>
      <c r="P1434" s="806"/>
      <c r="Q1434" s="810" t="str">
        <f>Q$10</f>
        <v>Prechiusura al ° trimestre 2018</v>
      </c>
    </row>
    <row r="1435" spans="1:24" ht="17.25" thickTop="1" thickBot="1">
      <c r="B1435" s="95" t="s">
        <v>2914</v>
      </c>
      <c r="C1435" s="95" t="s">
        <v>4181</v>
      </c>
      <c r="D1435" s="95"/>
      <c r="E1435" s="95"/>
      <c r="F1435" s="95"/>
      <c r="G1435" s="95"/>
      <c r="H1435" s="95"/>
      <c r="I1435" s="95"/>
      <c r="J1435" s="95"/>
      <c r="K1435" s="329" t="s">
        <v>2915</v>
      </c>
      <c r="L1435" s="210" t="s">
        <v>3218</v>
      </c>
      <c r="M1435" s="98">
        <f>+M1437-M1444</f>
        <v>0</v>
      </c>
      <c r="N1435" s="98">
        <f>+N1437-N1444</f>
        <v>0</v>
      </c>
      <c r="O1435" s="775">
        <f>+N1435-M1435</f>
        <v>0</v>
      </c>
      <c r="Q1435" s="98">
        <f>+Q1437-Q1444</f>
        <v>0</v>
      </c>
      <c r="R1435" s="291"/>
      <c r="U1435" s="265"/>
      <c r="X1435" s="291"/>
    </row>
    <row r="1436" spans="1:24" ht="16.5" thickTop="1" thickBot="1">
      <c r="M1436" s="265"/>
      <c r="N1436" s="379"/>
      <c r="Q1436" s="379"/>
      <c r="R1436" s="501"/>
      <c r="U1436" s="265"/>
      <c r="X1436" s="501"/>
    </row>
    <row r="1437" spans="1:24" ht="17.25" thickTop="1" thickBot="1">
      <c r="B1437" s="152" t="s">
        <v>2916</v>
      </c>
      <c r="C1437" s="247" t="s">
        <v>4182</v>
      </c>
      <c r="D1437" s="248"/>
      <c r="E1437" s="103"/>
      <c r="F1437" s="248"/>
      <c r="G1437" s="103"/>
      <c r="H1437" s="248"/>
      <c r="I1437" s="248"/>
      <c r="J1437" s="248"/>
      <c r="K1437" s="153" t="s">
        <v>2917</v>
      </c>
      <c r="L1437" s="105" t="s">
        <v>3218</v>
      </c>
      <c r="M1437" s="154">
        <f>SUM(M1440:M1442)</f>
        <v>0</v>
      </c>
      <c r="N1437" s="154">
        <f>SUM(N1440:N1442)</f>
        <v>0</v>
      </c>
      <c r="O1437" s="298">
        <f>+N1437-M1437</f>
        <v>0</v>
      </c>
      <c r="Q1437" s="154">
        <f>SUM(Q1440:Q1442)</f>
        <v>0</v>
      </c>
      <c r="R1437" s="501"/>
      <c r="U1437" s="265"/>
      <c r="X1437" s="501"/>
    </row>
    <row r="1438" spans="1:24" ht="9" customHeight="1" thickTop="1" thickBot="1">
      <c r="B1438" s="91"/>
      <c r="C1438" s="91"/>
      <c r="D1438" s="91"/>
      <c r="E1438" s="91"/>
      <c r="F1438" s="91"/>
      <c r="G1438" s="91"/>
      <c r="H1438" s="91"/>
      <c r="I1438" s="91"/>
      <c r="J1438" s="91"/>
      <c r="K1438" s="301"/>
      <c r="L1438" s="100"/>
      <c r="M1438" s="91"/>
      <c r="N1438" s="379"/>
      <c r="Q1438" s="379"/>
      <c r="R1438" s="501"/>
      <c r="U1438" s="265"/>
      <c r="X1438" s="501"/>
    </row>
    <row r="1439" spans="1:24" ht="26.25" thickBot="1">
      <c r="B1439" s="102" t="s">
        <v>3221</v>
      </c>
      <c r="C1439" s="245" t="s">
        <v>48</v>
      </c>
      <c r="D1439" s="245"/>
      <c r="E1439" s="246"/>
      <c r="F1439" s="246"/>
      <c r="G1439" s="246"/>
      <c r="H1439" s="246"/>
      <c r="I1439" s="246"/>
      <c r="J1439" s="246"/>
      <c r="K1439" s="302" t="s">
        <v>3222</v>
      </c>
      <c r="L1439" s="135"/>
      <c r="M1439" s="328" t="str">
        <f>+$M$10</f>
        <v>Valore netto al 31/12/2017</v>
      </c>
      <c r="N1439" s="779" t="str">
        <f>N$10</f>
        <v>Valore netto al 31/12/2018</v>
      </c>
      <c r="O1439" s="779" t="s">
        <v>4064</v>
      </c>
      <c r="P1439" s="806"/>
      <c r="Q1439" s="779" t="str">
        <f>Q$10</f>
        <v>Prechiusura al ° trimestre 2018</v>
      </c>
      <c r="R1439" s="501"/>
      <c r="U1439" s="265"/>
      <c r="X1439" s="501"/>
    </row>
    <row r="1440" spans="1:24" hidden="1">
      <c r="B1440" s="879" t="s">
        <v>2918</v>
      </c>
      <c r="C1440" s="879" t="s">
        <v>4183</v>
      </c>
      <c r="D1440" s="879"/>
      <c r="E1440" s="879"/>
      <c r="F1440" s="879"/>
      <c r="G1440" s="879"/>
      <c r="H1440" s="879"/>
      <c r="I1440" s="879"/>
      <c r="J1440" s="879"/>
      <c r="K1440" s="881" t="s">
        <v>2921</v>
      </c>
      <c r="L1440" s="882" t="s">
        <v>3218</v>
      </c>
      <c r="M1440" s="815"/>
      <c r="N1440" s="815"/>
      <c r="O1440" s="815"/>
      <c r="Q1440" s="815"/>
      <c r="R1440" s="501"/>
      <c r="U1440" s="265"/>
      <c r="X1440" s="501"/>
    </row>
    <row r="1441" spans="1:24" hidden="1">
      <c r="B1441" s="879" t="s">
        <v>2922</v>
      </c>
      <c r="C1441" s="879" t="s">
        <v>4184</v>
      </c>
      <c r="D1441" s="879"/>
      <c r="E1441" s="879"/>
      <c r="F1441" s="879"/>
      <c r="G1441" s="879"/>
      <c r="H1441" s="879"/>
      <c r="I1441" s="879"/>
      <c r="J1441" s="879"/>
      <c r="K1441" s="895" t="s">
        <v>2923</v>
      </c>
      <c r="L1441" s="882" t="s">
        <v>3218</v>
      </c>
      <c r="M1441" s="815"/>
      <c r="N1441" s="815"/>
      <c r="O1441" s="815"/>
      <c r="Q1441" s="815"/>
      <c r="R1441" s="501"/>
      <c r="U1441" s="265"/>
      <c r="X1441" s="501"/>
    </row>
    <row r="1442" spans="1:24" ht="15.75" thickBot="1">
      <c r="B1442" s="130" t="s">
        <v>2924</v>
      </c>
      <c r="C1442" s="130" t="s">
        <v>4185</v>
      </c>
      <c r="D1442" s="130"/>
      <c r="E1442" s="130"/>
      <c r="F1442" s="130"/>
      <c r="G1442" s="130"/>
      <c r="H1442" s="130"/>
      <c r="I1442" s="130"/>
      <c r="J1442" s="130"/>
      <c r="K1442" s="166" t="s">
        <v>2925</v>
      </c>
      <c r="L1442" s="132" t="s">
        <v>3218</v>
      </c>
      <c r="M1442" s="564">
        <f>IF(ISERROR(VLOOKUP($B1442,ESTR_PREC!$A$1:$M$6000,6,FALSE))=TRUE,0,VLOOKUP($B1442,ESTR_PREC!$A$1:$M$6000,6,FALSE))</f>
        <v>0</v>
      </c>
      <c r="N1442" s="225"/>
      <c r="O1442" s="560">
        <f>+N1442-M1442</f>
        <v>0</v>
      </c>
      <c r="Q1442" s="225"/>
      <c r="R1442" s="501"/>
      <c r="U1442" s="265"/>
      <c r="X1442" s="501"/>
    </row>
    <row r="1443" spans="1:24" ht="15.75" thickBot="1">
      <c r="M1443" s="265"/>
      <c r="N1443" s="379"/>
      <c r="Q1443" s="379"/>
      <c r="R1443" s="501"/>
      <c r="U1443" s="265"/>
      <c r="X1443" s="501"/>
    </row>
    <row r="1444" spans="1:24" ht="17.25" thickTop="1" thickBot="1">
      <c r="B1444" s="152" t="s">
        <v>2926</v>
      </c>
      <c r="C1444" s="247" t="s">
        <v>4186</v>
      </c>
      <c r="D1444" s="248"/>
      <c r="E1444" s="103"/>
      <c r="F1444" s="248"/>
      <c r="G1444" s="103"/>
      <c r="H1444" s="248"/>
      <c r="I1444" s="248"/>
      <c r="J1444" s="248"/>
      <c r="K1444" s="153" t="s">
        <v>2927</v>
      </c>
      <c r="L1444" s="105" t="s">
        <v>3218</v>
      </c>
      <c r="M1444" s="154">
        <f>SUM(M1447:M1449)</f>
        <v>0</v>
      </c>
      <c r="N1444" s="154">
        <f>SUM(N1447:N1449)</f>
        <v>0</v>
      </c>
      <c r="O1444" s="298">
        <f>+N1444-M1444</f>
        <v>0</v>
      </c>
      <c r="Q1444" s="154">
        <f>SUM(Q1447:Q1449)</f>
        <v>0</v>
      </c>
      <c r="R1444" s="519"/>
      <c r="S1444" s="154">
        <f>SUM(S1447:S1449)</f>
        <v>0</v>
      </c>
      <c r="T1444" s="154">
        <f>SUM(T1447:T1449)</f>
        <v>0</v>
      </c>
      <c r="U1444" s="265"/>
      <c r="V1444" s="154">
        <f>SUM(V1447:V1449)</f>
        <v>0</v>
      </c>
      <c r="W1444" s="154">
        <f>SUM(W1447:W1449)</f>
        <v>0</v>
      </c>
      <c r="X1444" s="519"/>
    </row>
    <row r="1445" spans="1:24" ht="9" customHeight="1" thickTop="1" thickBot="1">
      <c r="K1445" s="538"/>
      <c r="M1445" s="265"/>
      <c r="N1445" s="379"/>
      <c r="Q1445" s="379"/>
      <c r="R1445" s="501"/>
      <c r="U1445" s="265"/>
      <c r="X1445" s="501"/>
    </row>
    <row r="1446" spans="1:24" ht="64.5" thickBot="1">
      <c r="B1446" s="102" t="s">
        <v>3221</v>
      </c>
      <c r="C1446" s="245" t="s">
        <v>48</v>
      </c>
      <c r="D1446" s="245"/>
      <c r="E1446" s="246"/>
      <c r="F1446" s="246"/>
      <c r="G1446" s="246"/>
      <c r="H1446" s="246"/>
      <c r="I1446" s="246"/>
      <c r="J1446" s="246"/>
      <c r="K1446" s="302" t="s">
        <v>3222</v>
      </c>
      <c r="L1446" s="135"/>
      <c r="M1446" s="328" t="str">
        <f>+$M$10</f>
        <v>Valore netto al 31/12/2017</v>
      </c>
      <c r="N1446" s="779" t="str">
        <f>N$10</f>
        <v>Valore netto al 31/12/2018</v>
      </c>
      <c r="O1446" s="779" t="s">
        <v>4064</v>
      </c>
      <c r="P1446" s="806"/>
      <c r="Q1446" s="779" t="str">
        <f>Q$10</f>
        <v>Prechiusura al ° trimestre 2018</v>
      </c>
      <c r="R1446" s="681"/>
      <c r="S1446" s="1145" t="str">
        <f>S$330</f>
        <v>Costi da utilizzo contributi 2018</v>
      </c>
      <c r="T1446" s="1143" t="str">
        <f>T$330</f>
        <v>Costi da utilizzo contributi DI CUI SOCIO-SAN</v>
      </c>
      <c r="U1446" s="1144"/>
      <c r="V1446" s="1142" t="str">
        <f>V$330</f>
        <v>Costi da contributi 2018</v>
      </c>
      <c r="W1446" s="1143" t="str">
        <f>W$330</f>
        <v>Costi da contributi DI CUI SOCIO-SAN</v>
      </c>
      <c r="X1446" s="681"/>
    </row>
    <row r="1447" spans="1:24">
      <c r="B1447" s="127" t="s">
        <v>2928</v>
      </c>
      <c r="C1447" s="127" t="s">
        <v>4187</v>
      </c>
      <c r="D1447" s="127"/>
      <c r="E1447" s="127"/>
      <c r="F1447" s="127"/>
      <c r="G1447" s="127"/>
      <c r="H1447" s="127"/>
      <c r="I1447" s="127"/>
      <c r="J1447" s="127"/>
      <c r="K1447" s="183" t="s">
        <v>2921</v>
      </c>
      <c r="L1447" s="125" t="s">
        <v>3218</v>
      </c>
      <c r="M1447" s="564">
        <f>IF(ISERROR(VLOOKUP($B1447,ESTR_PREC!$A$1:$M$6000,6,FALSE))=TRUE,0,VLOOKUP($B1447,ESTR_PREC!$A$1:$M$6000,6,FALSE))</f>
        <v>0</v>
      </c>
      <c r="N1447" s="225"/>
      <c r="O1447" s="560">
        <f>+N1447-M1447</f>
        <v>0</v>
      </c>
      <c r="Q1447" s="225"/>
      <c r="R1447" s="499"/>
      <c r="S1447" s="225"/>
      <c r="T1447" s="225"/>
      <c r="U1447" s="265"/>
      <c r="V1447" s="225"/>
      <c r="W1447" s="225"/>
      <c r="X1447" s="499"/>
    </row>
    <row r="1448" spans="1:24" hidden="1">
      <c r="B1448" s="879" t="s">
        <v>2931</v>
      </c>
      <c r="C1448" s="879" t="s">
        <v>4188</v>
      </c>
      <c r="D1448" s="879"/>
      <c r="E1448" s="879"/>
      <c r="F1448" s="879"/>
      <c r="G1448" s="879"/>
      <c r="H1448" s="879"/>
      <c r="I1448" s="879"/>
      <c r="J1448" s="879"/>
      <c r="K1448" s="895" t="s">
        <v>2923</v>
      </c>
      <c r="L1448" s="882" t="s">
        <v>3218</v>
      </c>
      <c r="M1448" s="815"/>
      <c r="N1448" s="815"/>
      <c r="O1448" s="815"/>
      <c r="Q1448" s="815"/>
      <c r="R1448" s="499"/>
      <c r="S1448" s="815"/>
      <c r="T1448" s="815"/>
      <c r="U1448" s="265"/>
      <c r="V1448" s="815"/>
      <c r="W1448" s="815"/>
      <c r="X1448" s="499"/>
    </row>
    <row r="1449" spans="1:24" ht="15.75" hidden="1" thickBot="1">
      <c r="B1449" s="892" t="s">
        <v>2932</v>
      </c>
      <c r="C1449" s="892" t="s">
        <v>4189</v>
      </c>
      <c r="D1449" s="892"/>
      <c r="E1449" s="892"/>
      <c r="F1449" s="892"/>
      <c r="G1449" s="892"/>
      <c r="H1449" s="892"/>
      <c r="I1449" s="892"/>
      <c r="J1449" s="892"/>
      <c r="K1449" s="934" t="s">
        <v>2925</v>
      </c>
      <c r="L1449" s="894" t="s">
        <v>3218</v>
      </c>
      <c r="M1449" s="815"/>
      <c r="N1449" s="815"/>
      <c r="O1449" s="815"/>
      <c r="Q1449" s="815"/>
      <c r="R1449" s="499"/>
      <c r="S1449" s="815"/>
      <c r="T1449" s="815"/>
      <c r="U1449" s="265"/>
      <c r="V1449" s="815"/>
      <c r="W1449" s="815"/>
      <c r="X1449" s="499"/>
    </row>
    <row r="1450" spans="1:24">
      <c r="M1450" s="265"/>
      <c r="N1450" s="379"/>
      <c r="Q1450" s="379"/>
      <c r="R1450" s="501"/>
      <c r="U1450" s="265"/>
      <c r="X1450" s="501"/>
    </row>
    <row r="1451" spans="1:24" ht="15.75" thickBot="1">
      <c r="M1451" s="265"/>
      <c r="N1451" s="379"/>
      <c r="Q1451" s="379"/>
      <c r="R1451" s="501"/>
      <c r="U1451" s="265"/>
      <c r="X1451" s="501"/>
    </row>
    <row r="1452" spans="1:24" s="291" customFormat="1" ht="26.25" thickBot="1">
      <c r="A1452" s="265"/>
      <c r="K1452" s="529"/>
      <c r="L1452" s="465"/>
      <c r="M1452" s="1146" t="str">
        <f>+$M$10</f>
        <v>Valore netto al 31/12/2017</v>
      </c>
      <c r="N1452" s="810" t="str">
        <f>N$10</f>
        <v>Valore netto al 31/12/2018</v>
      </c>
      <c r="O1452" s="810" t="s">
        <v>4064</v>
      </c>
      <c r="P1452" s="806"/>
      <c r="Q1452" s="810" t="str">
        <f>Q$10</f>
        <v>Prechiusura al ° trimestre 2018</v>
      </c>
    </row>
    <row r="1453" spans="1:24" ht="17.25" thickTop="1" thickBot="1">
      <c r="B1453" s="208" t="s">
        <v>2933</v>
      </c>
      <c r="C1453" s="95" t="s">
        <v>4190</v>
      </c>
      <c r="D1453" s="95"/>
      <c r="E1453" s="95"/>
      <c r="F1453" s="95"/>
      <c r="G1453" s="95"/>
      <c r="H1453" s="95"/>
      <c r="I1453" s="95"/>
      <c r="J1453" s="95"/>
      <c r="K1453" s="329" t="s">
        <v>4191</v>
      </c>
      <c r="L1453" s="210" t="s">
        <v>3218</v>
      </c>
      <c r="M1453" s="98">
        <f>+M1455-M1473</f>
        <v>0</v>
      </c>
      <c r="N1453" s="98">
        <f>+N1455-N1473</f>
        <v>0</v>
      </c>
      <c r="O1453" s="775">
        <f>+N1453-M1453</f>
        <v>0</v>
      </c>
      <c r="Q1453" s="98">
        <f>+Q1455-Q1473</f>
        <v>0</v>
      </c>
      <c r="R1453" s="291"/>
      <c r="U1453" s="265"/>
      <c r="X1453" s="291"/>
    </row>
    <row r="1454" spans="1:24" ht="16.5" thickTop="1" thickBot="1">
      <c r="M1454" s="265"/>
      <c r="N1454" s="379"/>
      <c r="Q1454" s="379"/>
      <c r="R1454" s="291"/>
      <c r="U1454" s="265"/>
      <c r="X1454" s="291"/>
    </row>
    <row r="1455" spans="1:24" ht="17.25" thickTop="1" thickBot="1">
      <c r="B1455" s="194" t="s">
        <v>2935</v>
      </c>
      <c r="C1455" s="247" t="s">
        <v>4192</v>
      </c>
      <c r="D1455" s="248"/>
      <c r="E1455" s="103"/>
      <c r="F1455" s="248"/>
      <c r="G1455" s="103"/>
      <c r="H1455" s="248"/>
      <c r="I1455" s="248"/>
      <c r="J1455" s="248"/>
      <c r="K1455" s="153" t="s">
        <v>4193</v>
      </c>
      <c r="L1455" s="105" t="s">
        <v>3218</v>
      </c>
      <c r="M1455" s="154">
        <f>SUM(M1458:M1471)</f>
        <v>0</v>
      </c>
      <c r="N1455" s="154">
        <f>SUM(N1458:N1471)</f>
        <v>0</v>
      </c>
      <c r="O1455" s="298">
        <f>+N1455-M1455</f>
        <v>0</v>
      </c>
      <c r="Q1455" s="154">
        <f>SUM(Q1458:Q1471)</f>
        <v>0</v>
      </c>
      <c r="R1455" s="501"/>
      <c r="U1455" s="265"/>
      <c r="X1455" s="501"/>
    </row>
    <row r="1456" spans="1:24" ht="9" customHeight="1" thickTop="1" thickBot="1">
      <c r="K1456" s="540"/>
      <c r="M1456" s="265"/>
      <c r="N1456" s="379"/>
      <c r="Q1456" s="379"/>
      <c r="R1456" s="501"/>
      <c r="U1456" s="265"/>
      <c r="X1456" s="501"/>
    </row>
    <row r="1457" spans="2:24" ht="26.25" thickBot="1">
      <c r="B1457" s="102" t="s">
        <v>3221</v>
      </c>
      <c r="C1457" s="245" t="s">
        <v>48</v>
      </c>
      <c r="D1457" s="245"/>
      <c r="E1457" s="246"/>
      <c r="F1457" s="246"/>
      <c r="G1457" s="246"/>
      <c r="H1457" s="246"/>
      <c r="I1457" s="246"/>
      <c r="J1457" s="246"/>
      <c r="K1457" s="302" t="s">
        <v>3222</v>
      </c>
      <c r="L1457" s="135"/>
      <c r="M1457" s="328" t="str">
        <f>+$M$10</f>
        <v>Valore netto al 31/12/2017</v>
      </c>
      <c r="N1457" s="779" t="str">
        <f>N$10</f>
        <v>Valore netto al 31/12/2018</v>
      </c>
      <c r="O1457" s="779" t="s">
        <v>4064</v>
      </c>
      <c r="P1457" s="806"/>
      <c r="Q1457" s="779" t="str">
        <f>Q$10</f>
        <v>Prechiusura al ° trimestre 2018</v>
      </c>
      <c r="R1457" s="501"/>
      <c r="U1457" s="265"/>
      <c r="X1457" s="501"/>
    </row>
    <row r="1458" spans="2:24">
      <c r="B1458" s="127" t="s">
        <v>2937</v>
      </c>
      <c r="C1458" s="127" t="s">
        <v>4194</v>
      </c>
      <c r="D1458" s="127"/>
      <c r="E1458" s="127"/>
      <c r="F1458" s="127"/>
      <c r="G1458" s="127"/>
      <c r="H1458" s="127"/>
      <c r="I1458" s="127"/>
      <c r="J1458" s="127"/>
      <c r="K1458" s="183" t="s">
        <v>2940</v>
      </c>
      <c r="L1458" s="125" t="s">
        <v>3218</v>
      </c>
      <c r="M1458" s="564">
        <f>IF(ISERROR(VLOOKUP($B1458,ESTR_PREC!$A$1:$M$6000,6,FALSE))=TRUE,0,VLOOKUP($B1458,ESTR_PREC!$A$1:$M$6000,6,FALSE))</f>
        <v>0</v>
      </c>
      <c r="N1458" s="225"/>
      <c r="O1458" s="560">
        <f>+N1458-M1458</f>
        <v>0</v>
      </c>
      <c r="Q1458" s="225"/>
      <c r="R1458" s="501"/>
      <c r="U1458" s="265"/>
      <c r="X1458" s="501"/>
    </row>
    <row r="1459" spans="2:24">
      <c r="B1459" s="127" t="s">
        <v>2941</v>
      </c>
      <c r="C1459" s="127" t="s">
        <v>4195</v>
      </c>
      <c r="D1459" s="127"/>
      <c r="E1459" s="127"/>
      <c r="F1459" s="127"/>
      <c r="G1459" s="127"/>
      <c r="H1459" s="127"/>
      <c r="I1459" s="127"/>
      <c r="J1459" s="127"/>
      <c r="K1459" s="183" t="s">
        <v>2943</v>
      </c>
      <c r="L1459" s="125" t="s">
        <v>3218</v>
      </c>
      <c r="M1459" s="564">
        <f>IF(ISERROR(VLOOKUP($B1459,ESTR_PREC!$A$1:$M$6000,6,FALSE))=TRUE,0,VLOOKUP($B1459,ESTR_PREC!$A$1:$M$6000,6,FALSE))</f>
        <v>0</v>
      </c>
      <c r="N1459" s="225"/>
      <c r="O1459" s="560">
        <f>+N1459-M1459</f>
        <v>0</v>
      </c>
      <c r="Q1459" s="225"/>
      <c r="R1459" s="501"/>
      <c r="U1459" s="265"/>
      <c r="X1459" s="501"/>
    </row>
    <row r="1460" spans="2:24">
      <c r="B1460" s="127" t="s">
        <v>2944</v>
      </c>
      <c r="C1460" s="127" t="s">
        <v>4196</v>
      </c>
      <c r="D1460" s="127"/>
      <c r="E1460" s="127"/>
      <c r="F1460" s="127"/>
      <c r="G1460" s="127"/>
      <c r="H1460" s="127"/>
      <c r="I1460" s="127"/>
      <c r="J1460" s="127"/>
      <c r="K1460" s="183" t="s">
        <v>2945</v>
      </c>
      <c r="L1460" s="125" t="s">
        <v>3218</v>
      </c>
      <c r="M1460" s="564">
        <f>IF(ISERROR(VLOOKUP($B1460,ESTR_PREC!$A$1:$M$6000,6,FALSE))=TRUE,0,VLOOKUP($B1460,ESTR_PREC!$A$1:$M$6000,6,FALSE))</f>
        <v>0</v>
      </c>
      <c r="N1460" s="225"/>
      <c r="O1460" s="560">
        <f>+N1460-M1460</f>
        <v>0</v>
      </c>
      <c r="Q1460" s="225"/>
      <c r="R1460" s="501"/>
      <c r="U1460" s="265"/>
      <c r="X1460" s="501"/>
    </row>
    <row r="1461" spans="2:24">
      <c r="B1461" s="127" t="s">
        <v>2946</v>
      </c>
      <c r="C1461" s="127" t="s">
        <v>4197</v>
      </c>
      <c r="D1461" s="127"/>
      <c r="E1461" s="127"/>
      <c r="F1461" s="127"/>
      <c r="G1461" s="127"/>
      <c r="H1461" s="127"/>
      <c r="I1461" s="127"/>
      <c r="J1461" s="127"/>
      <c r="K1461" s="183" t="s">
        <v>2949</v>
      </c>
      <c r="L1461" s="125" t="s">
        <v>3218</v>
      </c>
      <c r="M1461" s="564">
        <f>IF(ISERROR(VLOOKUP($B1461,ESTR_PREC!$A$1:$M$6000,6,FALSE))=TRUE,0,VLOOKUP($B1461,ESTR_PREC!$A$1:$M$6000,6,FALSE))</f>
        <v>0</v>
      </c>
      <c r="N1461" s="225"/>
      <c r="O1461" s="560">
        <f>+N1461-M1461</f>
        <v>0</v>
      </c>
      <c r="Q1461" s="225"/>
      <c r="R1461" s="501"/>
      <c r="U1461" s="265"/>
      <c r="X1461" s="501"/>
    </row>
    <row r="1462" spans="2:24" ht="25.5">
      <c r="B1462" s="127" t="s">
        <v>2950</v>
      </c>
      <c r="C1462" s="127" t="s">
        <v>4198</v>
      </c>
      <c r="D1462" s="127"/>
      <c r="E1462" s="127"/>
      <c r="F1462" s="127"/>
      <c r="G1462" s="127"/>
      <c r="H1462" s="127"/>
      <c r="I1462" s="127"/>
      <c r="J1462" s="127"/>
      <c r="K1462" s="234" t="s">
        <v>2951</v>
      </c>
      <c r="L1462" s="125" t="s">
        <v>3218</v>
      </c>
      <c r="M1462" s="564">
        <f>IF(ISERROR(VLOOKUP($B1462,ESTR_PREC!$A$1:$M$6000,6,FALSE))=TRUE,0,VLOOKUP($B1462,ESTR_PREC!$A$1:$M$6000,6,FALSE))</f>
        <v>0</v>
      </c>
      <c r="N1462" s="225"/>
      <c r="O1462" s="560">
        <f>+N1462-M1462</f>
        <v>0</v>
      </c>
      <c r="Q1462" s="225"/>
      <c r="R1462" s="501"/>
      <c r="U1462" s="265"/>
      <c r="X1462" s="501"/>
    </row>
    <row r="1463" spans="2:24" ht="25.5" hidden="1">
      <c r="B1463" s="879" t="s">
        <v>2952</v>
      </c>
      <c r="C1463" s="879" t="s">
        <v>4199</v>
      </c>
      <c r="D1463" s="879"/>
      <c r="E1463" s="879"/>
      <c r="F1463" s="879"/>
      <c r="G1463" s="879"/>
      <c r="H1463" s="879"/>
      <c r="I1463" s="879"/>
      <c r="J1463" s="879"/>
      <c r="K1463" s="881" t="s">
        <v>2954</v>
      </c>
      <c r="L1463" s="882" t="s">
        <v>3218</v>
      </c>
      <c r="M1463" s="815"/>
      <c r="N1463" s="343"/>
      <c r="O1463" s="815"/>
      <c r="Q1463" s="343"/>
      <c r="R1463" s="501"/>
      <c r="U1463" s="265"/>
      <c r="X1463" s="501"/>
    </row>
    <row r="1464" spans="2:24">
      <c r="B1464" s="127" t="s">
        <v>2955</v>
      </c>
      <c r="C1464" s="127" t="s">
        <v>4200</v>
      </c>
      <c r="D1464" s="127"/>
      <c r="E1464" s="127"/>
      <c r="F1464" s="127"/>
      <c r="G1464" s="127"/>
      <c r="H1464" s="127"/>
      <c r="I1464" s="127"/>
      <c r="J1464" s="127"/>
      <c r="K1464" s="183" t="s">
        <v>2957</v>
      </c>
      <c r="L1464" s="125" t="s">
        <v>3218</v>
      </c>
      <c r="M1464" s="564">
        <f>IF(ISERROR(VLOOKUP($B1464,ESTR_PREC!$A$1:$M$6000,6,FALSE))=TRUE,0,VLOOKUP($B1464,ESTR_PREC!$A$1:$M$6000,6,FALSE))</f>
        <v>0</v>
      </c>
      <c r="N1464" s="225"/>
      <c r="O1464" s="560">
        <f t="shared" ref="O1464:O1469" si="50">+N1464-M1464</f>
        <v>0</v>
      </c>
      <c r="Q1464" s="225"/>
      <c r="R1464" s="501"/>
      <c r="U1464" s="265"/>
      <c r="X1464" s="501"/>
    </row>
    <row r="1465" spans="2:24" ht="25.5">
      <c r="B1465" s="127" t="s">
        <v>2958</v>
      </c>
      <c r="C1465" s="127" t="s">
        <v>4201</v>
      </c>
      <c r="D1465" s="127"/>
      <c r="E1465" s="127"/>
      <c r="F1465" s="127"/>
      <c r="G1465" s="127"/>
      <c r="H1465" s="127"/>
      <c r="I1465" s="127"/>
      <c r="J1465" s="127"/>
      <c r="K1465" s="183" t="s">
        <v>2960</v>
      </c>
      <c r="L1465" s="125" t="s">
        <v>3218</v>
      </c>
      <c r="M1465" s="564">
        <f>IF(ISERROR(VLOOKUP($B1465,ESTR_PREC!$A$1:$M$6000,6,FALSE))=TRUE,0,VLOOKUP($B1465,ESTR_PREC!$A$1:$M$6000,6,FALSE))</f>
        <v>0</v>
      </c>
      <c r="N1465" s="225"/>
      <c r="O1465" s="560">
        <f t="shared" si="50"/>
        <v>0</v>
      </c>
      <c r="Q1465" s="225"/>
      <c r="R1465" s="501"/>
      <c r="U1465" s="265"/>
      <c r="X1465" s="501"/>
    </row>
    <row r="1466" spans="2:24" ht="25.5">
      <c r="B1466" s="127" t="s">
        <v>2961</v>
      </c>
      <c r="C1466" s="127" t="s">
        <v>4202</v>
      </c>
      <c r="D1466" s="127"/>
      <c r="E1466" s="127"/>
      <c r="F1466" s="127"/>
      <c r="G1466" s="127"/>
      <c r="H1466" s="127"/>
      <c r="I1466" s="127"/>
      <c r="J1466" s="127"/>
      <c r="K1466" s="183" t="s">
        <v>2963</v>
      </c>
      <c r="L1466" s="125" t="s">
        <v>3218</v>
      </c>
      <c r="M1466" s="564">
        <f>IF(ISERROR(VLOOKUP($B1466,ESTR_PREC!$A$1:$M$6000,6,FALSE))=TRUE,0,VLOOKUP($B1466,ESTR_PREC!$A$1:$M$6000,6,FALSE))</f>
        <v>0</v>
      </c>
      <c r="N1466" s="225"/>
      <c r="O1466" s="560">
        <f t="shared" si="50"/>
        <v>0</v>
      </c>
      <c r="Q1466" s="225"/>
      <c r="R1466" s="501"/>
      <c r="U1466" s="265"/>
      <c r="X1466" s="501"/>
    </row>
    <row r="1467" spans="2:24" ht="25.5">
      <c r="B1467" s="127" t="s">
        <v>2964</v>
      </c>
      <c r="C1467" s="127" t="s">
        <v>4203</v>
      </c>
      <c r="D1467" s="127"/>
      <c r="E1467" s="127"/>
      <c r="F1467" s="127"/>
      <c r="G1467" s="127"/>
      <c r="H1467" s="127"/>
      <c r="I1467" s="127"/>
      <c r="J1467" s="127"/>
      <c r="K1467" s="183" t="s">
        <v>2966</v>
      </c>
      <c r="L1467" s="125" t="s">
        <v>3218</v>
      </c>
      <c r="M1467" s="564">
        <f>IF(ISERROR(VLOOKUP($B1467,ESTR_PREC!$A$1:$M$6000,6,FALSE))=TRUE,0,VLOOKUP($B1467,ESTR_PREC!$A$1:$M$6000,6,FALSE))</f>
        <v>0</v>
      </c>
      <c r="N1467" s="225"/>
      <c r="O1467" s="560">
        <f t="shared" si="50"/>
        <v>0</v>
      </c>
      <c r="Q1467" s="225"/>
      <c r="R1467" s="501"/>
      <c r="U1467" s="265"/>
      <c r="X1467" s="501"/>
    </row>
    <row r="1468" spans="2:24" ht="25.5">
      <c r="B1468" s="127" t="s">
        <v>2967</v>
      </c>
      <c r="C1468" s="127" t="s">
        <v>4204</v>
      </c>
      <c r="D1468" s="127"/>
      <c r="E1468" s="127"/>
      <c r="F1468" s="127"/>
      <c r="G1468" s="127"/>
      <c r="H1468" s="127"/>
      <c r="I1468" s="127"/>
      <c r="J1468" s="127"/>
      <c r="K1468" s="183" t="s">
        <v>2969</v>
      </c>
      <c r="L1468" s="125" t="s">
        <v>3218</v>
      </c>
      <c r="M1468" s="564">
        <f>IF(ISERROR(VLOOKUP($B1468,ESTR_PREC!$A$1:$M$6000,6,FALSE))=TRUE,0,VLOOKUP($B1468,ESTR_PREC!$A$1:$M$6000,6,FALSE))</f>
        <v>0</v>
      </c>
      <c r="N1468" s="225"/>
      <c r="O1468" s="560">
        <f t="shared" si="50"/>
        <v>0</v>
      </c>
      <c r="Q1468" s="225"/>
      <c r="R1468" s="501"/>
      <c r="U1468" s="265"/>
      <c r="X1468" s="501"/>
    </row>
    <row r="1469" spans="2:24">
      <c r="B1469" s="127" t="s">
        <v>2970</v>
      </c>
      <c r="C1469" s="127" t="s">
        <v>4205</v>
      </c>
      <c r="D1469" s="127"/>
      <c r="E1469" s="127"/>
      <c r="F1469" s="127"/>
      <c r="G1469" s="127"/>
      <c r="H1469" s="127"/>
      <c r="I1469" s="127"/>
      <c r="J1469" s="127"/>
      <c r="K1469" s="183" t="s">
        <v>2972</v>
      </c>
      <c r="L1469" s="125" t="s">
        <v>3218</v>
      </c>
      <c r="M1469" s="564">
        <f>IF(ISERROR(VLOOKUP($B1469,ESTR_PREC!$A$1:$M$6000,6,FALSE))=TRUE,0,VLOOKUP($B1469,ESTR_PREC!$A$1:$M$6000,6,FALSE))</f>
        <v>0</v>
      </c>
      <c r="N1469" s="225"/>
      <c r="O1469" s="560">
        <f t="shared" si="50"/>
        <v>0</v>
      </c>
      <c r="Q1469" s="225"/>
      <c r="R1469" s="501"/>
      <c r="U1469" s="265"/>
      <c r="X1469" s="501"/>
    </row>
    <row r="1470" spans="2:24" hidden="1">
      <c r="B1470" s="879" t="s">
        <v>2973</v>
      </c>
      <c r="C1470" s="879" t="s">
        <v>4206</v>
      </c>
      <c r="D1470" s="879"/>
      <c r="E1470" s="879"/>
      <c r="F1470" s="879"/>
      <c r="G1470" s="879"/>
      <c r="H1470" s="879"/>
      <c r="I1470" s="879"/>
      <c r="J1470" s="879"/>
      <c r="K1470" s="881" t="s">
        <v>2975</v>
      </c>
      <c r="L1470" s="882" t="s">
        <v>3218</v>
      </c>
      <c r="M1470" s="815"/>
      <c r="N1470" s="815"/>
      <c r="O1470" s="815"/>
      <c r="Q1470" s="815"/>
      <c r="R1470" s="501"/>
      <c r="U1470" s="265"/>
      <c r="X1470" s="501"/>
    </row>
    <row r="1471" spans="2:24" ht="15.75" thickBot="1">
      <c r="B1471" s="130" t="s">
        <v>2976</v>
      </c>
      <c r="C1471" s="130" t="s">
        <v>4207</v>
      </c>
      <c r="D1471" s="130"/>
      <c r="E1471" s="130"/>
      <c r="F1471" s="130"/>
      <c r="G1471" s="130"/>
      <c r="H1471" s="130"/>
      <c r="I1471" s="130"/>
      <c r="J1471" s="130"/>
      <c r="K1471" s="213" t="s">
        <v>4208</v>
      </c>
      <c r="L1471" s="132" t="s">
        <v>3218</v>
      </c>
      <c r="M1471" s="564">
        <f>IF(ISERROR(VLOOKUP($B1471,ESTR_PREC!$A$1:$M$6000,6,FALSE))=TRUE,0,VLOOKUP($B1471,ESTR_PREC!$A$1:$M$6000,6,FALSE))</f>
        <v>0</v>
      </c>
      <c r="N1471" s="225"/>
      <c r="O1471" s="560">
        <f>+N1471-M1471</f>
        <v>0</v>
      </c>
      <c r="Q1471" s="225"/>
      <c r="R1471" s="501"/>
      <c r="U1471" s="265"/>
      <c r="X1471" s="501"/>
    </row>
    <row r="1472" spans="2:24" ht="15.75" thickBot="1">
      <c r="M1472" s="265"/>
      <c r="N1472" s="379"/>
      <c r="Q1472" s="379"/>
      <c r="R1472" s="501"/>
      <c r="U1472" s="265"/>
      <c r="X1472" s="501"/>
    </row>
    <row r="1473" spans="2:24" ht="17.25" customHeight="1" thickTop="1" thickBot="1">
      <c r="B1473" s="152" t="s">
        <v>2978</v>
      </c>
      <c r="C1473" s="247" t="s">
        <v>4209</v>
      </c>
      <c r="D1473" s="248"/>
      <c r="E1473" s="103"/>
      <c r="F1473" s="248"/>
      <c r="G1473" s="103"/>
      <c r="H1473" s="248"/>
      <c r="I1473" s="248"/>
      <c r="J1473" s="248"/>
      <c r="K1473" s="153" t="s">
        <v>4210</v>
      </c>
      <c r="L1473" s="105" t="s">
        <v>3218</v>
      </c>
      <c r="M1473" s="154">
        <f>SUM(M1476:M1491)</f>
        <v>0</v>
      </c>
      <c r="N1473" s="154">
        <f>SUM(N1476:N1491)</f>
        <v>0</v>
      </c>
      <c r="O1473" s="298">
        <f>+N1473-M1473</f>
        <v>0</v>
      </c>
      <c r="Q1473" s="154">
        <f>SUM(Q1476:Q1491)</f>
        <v>0</v>
      </c>
      <c r="R1473" s="519"/>
      <c r="S1473" s="154">
        <f>SUM(S1476:S1491)</f>
        <v>0</v>
      </c>
      <c r="T1473" s="154">
        <f>SUM(T1476:T1491)</f>
        <v>0</v>
      </c>
      <c r="U1473" s="265"/>
      <c r="V1473" s="154">
        <f>SUM(V1476:V1491)</f>
        <v>0</v>
      </c>
      <c r="W1473" s="154">
        <f>SUM(W1476:W1491)</f>
        <v>0</v>
      </c>
      <c r="X1473" s="519"/>
    </row>
    <row r="1474" spans="2:24" ht="9" customHeight="1" thickTop="1" thickBot="1">
      <c r="K1474" s="540"/>
      <c r="M1474" s="265"/>
      <c r="N1474" s="379"/>
      <c r="Q1474" s="379"/>
      <c r="R1474" s="501"/>
      <c r="U1474" s="265"/>
      <c r="X1474" s="501"/>
    </row>
    <row r="1475" spans="2:24" ht="64.5" thickBot="1">
      <c r="B1475" s="102" t="s">
        <v>3221</v>
      </c>
      <c r="C1475" s="245" t="s">
        <v>48</v>
      </c>
      <c r="D1475" s="245"/>
      <c r="E1475" s="246"/>
      <c r="F1475" s="246"/>
      <c r="G1475" s="246"/>
      <c r="H1475" s="246"/>
      <c r="I1475" s="246"/>
      <c r="J1475" s="246"/>
      <c r="K1475" s="302" t="s">
        <v>3222</v>
      </c>
      <c r="L1475" s="135"/>
      <c r="M1475" s="328" t="str">
        <f>+$M$10</f>
        <v>Valore netto al 31/12/2017</v>
      </c>
      <c r="N1475" s="779" t="str">
        <f>N$10</f>
        <v>Valore netto al 31/12/2018</v>
      </c>
      <c r="O1475" s="779" t="s">
        <v>4064</v>
      </c>
      <c r="P1475" s="806"/>
      <c r="Q1475" s="779" t="str">
        <f>Q$10</f>
        <v>Prechiusura al ° trimestre 2018</v>
      </c>
      <c r="R1475" s="681"/>
      <c r="S1475" s="1145" t="str">
        <f>S$330</f>
        <v>Costi da utilizzo contributi 2018</v>
      </c>
      <c r="T1475" s="1143" t="str">
        <f>T$330</f>
        <v>Costi da utilizzo contributi DI CUI SOCIO-SAN</v>
      </c>
      <c r="U1475" s="1144"/>
      <c r="V1475" s="1142" t="str">
        <f>V$330</f>
        <v>Costi da contributi 2018</v>
      </c>
      <c r="W1475" s="1143" t="str">
        <f>W$330</f>
        <v>Costi da contributi DI CUI SOCIO-SAN</v>
      </c>
      <c r="X1475" s="681"/>
    </row>
    <row r="1476" spans="2:24">
      <c r="B1476" s="127" t="s">
        <v>2980</v>
      </c>
      <c r="C1476" s="127" t="s">
        <v>4211</v>
      </c>
      <c r="D1476" s="127"/>
      <c r="E1476" s="127"/>
      <c r="F1476" s="127"/>
      <c r="G1476" s="127"/>
      <c r="H1476" s="127"/>
      <c r="I1476" s="127"/>
      <c r="J1476" s="127"/>
      <c r="K1476" s="183" t="s">
        <v>2983</v>
      </c>
      <c r="L1476" s="125" t="s">
        <v>3218</v>
      </c>
      <c r="M1476" s="564">
        <f>IF(ISERROR(VLOOKUP($B1476,ESTR_PREC!$A$1:$M$6000,6,FALSE))=TRUE,0,VLOOKUP($B1476,ESTR_PREC!$A$1:$M$6000,6,FALSE))</f>
        <v>0</v>
      </c>
      <c r="N1476" s="225"/>
      <c r="O1476" s="560">
        <f>+N1476-M1476</f>
        <v>0</v>
      </c>
      <c r="Q1476" s="225"/>
      <c r="R1476" s="499"/>
      <c r="S1476" s="225"/>
      <c r="T1476" s="225"/>
      <c r="U1476" s="265"/>
      <c r="V1476" s="225"/>
      <c r="W1476" s="225"/>
      <c r="X1476" s="499"/>
    </row>
    <row r="1477" spans="2:24" hidden="1">
      <c r="B1477" s="138" t="s">
        <v>2984</v>
      </c>
      <c r="C1477" s="138" t="s">
        <v>4212</v>
      </c>
      <c r="D1477" s="138"/>
      <c r="E1477" s="138"/>
      <c r="F1477" s="138"/>
      <c r="G1477" s="138"/>
      <c r="H1477" s="138"/>
      <c r="I1477" s="138"/>
      <c r="J1477" s="138"/>
      <c r="K1477" s="257" t="s">
        <v>2985</v>
      </c>
      <c r="L1477" s="270" t="s">
        <v>3218</v>
      </c>
      <c r="M1477" s="564"/>
      <c r="N1477" s="564"/>
      <c r="O1477" s="564"/>
      <c r="Q1477" s="564"/>
      <c r="R1477" s="499"/>
      <c r="S1477" s="815"/>
      <c r="T1477" s="815"/>
      <c r="U1477" s="265"/>
      <c r="V1477" s="815"/>
      <c r="W1477" s="815"/>
      <c r="X1477" s="499"/>
    </row>
    <row r="1478" spans="2:24">
      <c r="B1478" s="127" t="s">
        <v>2986</v>
      </c>
      <c r="C1478" s="127" t="s">
        <v>4213</v>
      </c>
      <c r="D1478" s="127"/>
      <c r="E1478" s="127"/>
      <c r="F1478" s="127"/>
      <c r="G1478" s="127"/>
      <c r="H1478" s="127"/>
      <c r="I1478" s="127"/>
      <c r="J1478" s="127"/>
      <c r="K1478" s="183" t="s">
        <v>2989</v>
      </c>
      <c r="L1478" s="125" t="s">
        <v>3218</v>
      </c>
      <c r="M1478" s="564">
        <f>IF(ISERROR(VLOOKUP($B1478,ESTR_PREC!$A$1:$M$6000,6,FALSE))=TRUE,0,VLOOKUP($B1478,ESTR_PREC!$A$1:$M$6000,6,FALSE))</f>
        <v>0</v>
      </c>
      <c r="N1478" s="225"/>
      <c r="O1478" s="560">
        <f>+N1478-M1478</f>
        <v>0</v>
      </c>
      <c r="Q1478" s="225"/>
      <c r="R1478" s="499"/>
      <c r="S1478" s="225"/>
      <c r="T1478" s="225"/>
      <c r="U1478" s="265"/>
      <c r="V1478" s="225"/>
      <c r="W1478" s="225"/>
      <c r="X1478" s="499"/>
    </row>
    <row r="1479" spans="2:24">
      <c r="B1479" s="127" t="s">
        <v>2990</v>
      </c>
      <c r="C1479" s="127" t="s">
        <v>4214</v>
      </c>
      <c r="D1479" s="127"/>
      <c r="E1479" s="127"/>
      <c r="F1479" s="127"/>
      <c r="G1479" s="127"/>
      <c r="H1479" s="127"/>
      <c r="I1479" s="127"/>
      <c r="J1479" s="127"/>
      <c r="K1479" s="234" t="s">
        <v>2992</v>
      </c>
      <c r="L1479" s="125" t="s">
        <v>3218</v>
      </c>
      <c r="M1479" s="564">
        <f>IF(ISERROR(VLOOKUP($B1479,ESTR_PREC!$A$1:$M$6000,6,FALSE))=TRUE,0,VLOOKUP($B1479,ESTR_PREC!$A$1:$M$6000,6,FALSE))</f>
        <v>0</v>
      </c>
      <c r="N1479" s="225"/>
      <c r="O1479" s="560">
        <f>+N1479-M1479</f>
        <v>0</v>
      </c>
      <c r="Q1479" s="225"/>
      <c r="R1479" s="499"/>
      <c r="S1479" s="225"/>
      <c r="T1479" s="225"/>
      <c r="U1479" s="265"/>
      <c r="V1479" s="225"/>
      <c r="W1479" s="225"/>
      <c r="X1479" s="499"/>
    </row>
    <row r="1480" spans="2:24" ht="25.5" hidden="1">
      <c r="B1480" s="127" t="s">
        <v>2993</v>
      </c>
      <c r="C1480" s="127" t="s">
        <v>4215</v>
      </c>
      <c r="D1480" s="127"/>
      <c r="E1480" s="127"/>
      <c r="F1480" s="127"/>
      <c r="G1480" s="127"/>
      <c r="H1480" s="127"/>
      <c r="I1480" s="127"/>
      <c r="J1480" s="127"/>
      <c r="K1480" s="234" t="s">
        <v>2995</v>
      </c>
      <c r="L1480" s="125" t="s">
        <v>3218</v>
      </c>
      <c r="M1480" s="815"/>
      <c r="N1480" s="815"/>
      <c r="O1480" s="560">
        <f>+N1480-M1480</f>
        <v>0</v>
      </c>
      <c r="Q1480" s="815"/>
      <c r="R1480" s="499"/>
      <c r="S1480" s="815"/>
      <c r="T1480" s="225"/>
      <c r="U1480" s="265"/>
      <c r="V1480" s="815"/>
      <c r="W1480" s="225"/>
      <c r="X1480" s="499"/>
    </row>
    <row r="1481" spans="2:24" ht="25.5">
      <c r="B1481" s="127" t="s">
        <v>2996</v>
      </c>
      <c r="C1481" s="127" t="s">
        <v>4216</v>
      </c>
      <c r="D1481" s="127"/>
      <c r="E1481" s="127"/>
      <c r="F1481" s="127"/>
      <c r="G1481" s="127"/>
      <c r="H1481" s="127"/>
      <c r="I1481" s="127"/>
      <c r="J1481" s="127"/>
      <c r="K1481" s="234" t="s">
        <v>2998</v>
      </c>
      <c r="L1481" s="125" t="s">
        <v>3218</v>
      </c>
      <c r="M1481" s="564">
        <f>IF(ISERROR(VLOOKUP($B1481,ESTR_PREC!$A$1:$M$6000,6,FALSE))=TRUE,0,VLOOKUP($B1481,ESTR_PREC!$A$1:$M$6000,6,FALSE))</f>
        <v>0</v>
      </c>
      <c r="N1481" s="225"/>
      <c r="O1481" s="560">
        <f>+N1481-M1481</f>
        <v>0</v>
      </c>
      <c r="Q1481" s="225"/>
      <c r="R1481" s="499"/>
      <c r="S1481" s="225"/>
      <c r="T1481" s="225"/>
      <c r="U1481" s="265"/>
      <c r="V1481" s="225"/>
      <c r="W1481" s="225"/>
      <c r="X1481" s="499"/>
    </row>
    <row r="1482" spans="2:24" ht="25.5" hidden="1">
      <c r="B1482" s="138" t="s">
        <v>2999</v>
      </c>
      <c r="C1482" s="138" t="s">
        <v>4217</v>
      </c>
      <c r="D1482" s="138"/>
      <c r="E1482" s="138"/>
      <c r="F1482" s="138"/>
      <c r="G1482" s="138"/>
      <c r="H1482" s="138"/>
      <c r="I1482" s="138"/>
      <c r="J1482" s="138"/>
      <c r="K1482" s="257" t="s">
        <v>3001</v>
      </c>
      <c r="L1482" s="270" t="s">
        <v>3218</v>
      </c>
      <c r="M1482" s="564"/>
      <c r="N1482" s="564"/>
      <c r="O1482" s="564"/>
      <c r="Q1482" s="564"/>
      <c r="R1482" s="499"/>
      <c r="S1482" s="815"/>
      <c r="T1482" s="815"/>
      <c r="U1482" s="265"/>
      <c r="V1482" s="815"/>
      <c r="W1482" s="815"/>
      <c r="X1482" s="499"/>
    </row>
    <row r="1483" spans="2:24" ht="25.5">
      <c r="B1483" s="127" t="s">
        <v>3002</v>
      </c>
      <c r="C1483" s="127" t="s">
        <v>4218</v>
      </c>
      <c r="D1483" s="127"/>
      <c r="E1483" s="127"/>
      <c r="F1483" s="127"/>
      <c r="G1483" s="127"/>
      <c r="H1483" s="127"/>
      <c r="I1483" s="127"/>
      <c r="J1483" s="127"/>
      <c r="K1483" s="183" t="s">
        <v>3004</v>
      </c>
      <c r="L1483" s="125" t="s">
        <v>3218</v>
      </c>
      <c r="M1483" s="564">
        <f>IF(ISERROR(VLOOKUP($B1483,ESTR_PREC!$A$1:$M$6000,6,FALSE))=TRUE,0,VLOOKUP($B1483,ESTR_PREC!$A$1:$M$6000,6,FALSE))</f>
        <v>0</v>
      </c>
      <c r="N1483" s="225"/>
      <c r="O1483" s="560">
        <f t="shared" ref="O1483:O1491" si="51">+N1483-M1483</f>
        <v>0</v>
      </c>
      <c r="Q1483" s="225"/>
      <c r="R1483" s="499"/>
      <c r="S1483" s="225"/>
      <c r="T1483" s="225"/>
      <c r="U1483" s="265"/>
      <c r="V1483" s="225"/>
      <c r="W1483" s="225"/>
      <c r="X1483" s="499"/>
    </row>
    <row r="1484" spans="2:24" ht="25.5">
      <c r="B1484" s="127" t="s">
        <v>3005</v>
      </c>
      <c r="C1484" s="127" t="s">
        <v>4219</v>
      </c>
      <c r="D1484" s="127"/>
      <c r="E1484" s="127"/>
      <c r="F1484" s="127"/>
      <c r="G1484" s="127"/>
      <c r="H1484" s="127"/>
      <c r="I1484" s="127"/>
      <c r="J1484" s="127"/>
      <c r="K1484" s="183" t="s">
        <v>3007</v>
      </c>
      <c r="L1484" s="125" t="s">
        <v>3218</v>
      </c>
      <c r="M1484" s="564">
        <f>IF(ISERROR(VLOOKUP($B1484,ESTR_PREC!$A$1:$M$6000,6,FALSE))=TRUE,0,VLOOKUP($B1484,ESTR_PREC!$A$1:$M$6000,6,FALSE))</f>
        <v>0</v>
      </c>
      <c r="N1484" s="225"/>
      <c r="O1484" s="560">
        <f t="shared" si="51"/>
        <v>0</v>
      </c>
      <c r="Q1484" s="225"/>
      <c r="R1484" s="499"/>
      <c r="S1484" s="225"/>
      <c r="T1484" s="225"/>
      <c r="U1484" s="265"/>
      <c r="V1484" s="225"/>
      <c r="W1484" s="225"/>
      <c r="X1484" s="499"/>
    </row>
    <row r="1485" spans="2:24" ht="25.5">
      <c r="B1485" s="127" t="s">
        <v>3008</v>
      </c>
      <c r="C1485" s="127" t="s">
        <v>4220</v>
      </c>
      <c r="D1485" s="127"/>
      <c r="E1485" s="127"/>
      <c r="F1485" s="127"/>
      <c r="G1485" s="127"/>
      <c r="H1485" s="127"/>
      <c r="I1485" s="127"/>
      <c r="J1485" s="127"/>
      <c r="K1485" s="183" t="s">
        <v>3010</v>
      </c>
      <c r="L1485" s="125" t="s">
        <v>3218</v>
      </c>
      <c r="M1485" s="564">
        <f>IF(ISERROR(VLOOKUP($B1485,ESTR_PREC!$A$1:$M$6000,6,FALSE))=TRUE,0,VLOOKUP($B1485,ESTR_PREC!$A$1:$M$6000,6,FALSE))</f>
        <v>0</v>
      </c>
      <c r="N1485" s="225"/>
      <c r="O1485" s="560">
        <f t="shared" si="51"/>
        <v>0</v>
      </c>
      <c r="Q1485" s="225"/>
      <c r="R1485" s="499"/>
      <c r="S1485" s="225"/>
      <c r="T1485" s="225"/>
      <c r="U1485" s="265"/>
      <c r="V1485" s="225"/>
      <c r="W1485" s="225"/>
      <c r="X1485" s="499"/>
    </row>
    <row r="1486" spans="2:24" ht="25.5">
      <c r="B1486" s="127" t="s">
        <v>3011</v>
      </c>
      <c r="C1486" s="127" t="s">
        <v>4221</v>
      </c>
      <c r="D1486" s="127"/>
      <c r="E1486" s="127"/>
      <c r="F1486" s="127"/>
      <c r="G1486" s="127"/>
      <c r="H1486" s="127"/>
      <c r="I1486" s="127"/>
      <c r="J1486" s="127"/>
      <c r="K1486" s="183" t="s">
        <v>3013</v>
      </c>
      <c r="L1486" s="125" t="s">
        <v>3218</v>
      </c>
      <c r="M1486" s="564">
        <f>IF(ISERROR(VLOOKUP($B1486,ESTR_PREC!$A$1:$M$6000,6,FALSE))=TRUE,0,VLOOKUP($B1486,ESTR_PREC!$A$1:$M$6000,6,FALSE))</f>
        <v>0</v>
      </c>
      <c r="N1486" s="225"/>
      <c r="O1486" s="560">
        <f t="shared" si="51"/>
        <v>0</v>
      </c>
      <c r="Q1486" s="225"/>
      <c r="R1486" s="499"/>
      <c r="S1486" s="225"/>
      <c r="T1486" s="225"/>
      <c r="U1486" s="265"/>
      <c r="V1486" s="225"/>
      <c r="W1486" s="225"/>
      <c r="X1486" s="499"/>
    </row>
    <row r="1487" spans="2:24" ht="25.5">
      <c r="B1487" s="127" t="s">
        <v>3014</v>
      </c>
      <c r="C1487" s="127" t="s">
        <v>4222</v>
      </c>
      <c r="D1487" s="127"/>
      <c r="E1487" s="127"/>
      <c r="F1487" s="127"/>
      <c r="G1487" s="127"/>
      <c r="H1487" s="127"/>
      <c r="I1487" s="127"/>
      <c r="J1487" s="127"/>
      <c r="K1487" s="183" t="s">
        <v>3016</v>
      </c>
      <c r="L1487" s="125" t="s">
        <v>3218</v>
      </c>
      <c r="M1487" s="564">
        <f>IF(ISERROR(VLOOKUP($B1487,ESTR_PREC!$A$1:$M$6000,6,FALSE))=TRUE,0,VLOOKUP($B1487,ESTR_PREC!$A$1:$M$6000,6,FALSE))</f>
        <v>0</v>
      </c>
      <c r="N1487" s="225"/>
      <c r="O1487" s="560">
        <f t="shared" si="51"/>
        <v>0</v>
      </c>
      <c r="Q1487" s="225"/>
      <c r="R1487" s="499"/>
      <c r="S1487" s="225"/>
      <c r="T1487" s="225"/>
      <c r="U1487" s="265"/>
      <c r="V1487" s="225"/>
      <c r="W1487" s="225"/>
      <c r="X1487" s="499"/>
    </row>
    <row r="1488" spans="2:24" ht="25.5">
      <c r="B1488" s="127" t="s">
        <v>3017</v>
      </c>
      <c r="C1488" s="127" t="s">
        <v>4223</v>
      </c>
      <c r="D1488" s="127"/>
      <c r="E1488" s="127"/>
      <c r="F1488" s="127"/>
      <c r="G1488" s="127"/>
      <c r="H1488" s="127"/>
      <c r="I1488" s="127"/>
      <c r="J1488" s="127"/>
      <c r="K1488" s="183" t="s">
        <v>3019</v>
      </c>
      <c r="L1488" s="125" t="s">
        <v>3218</v>
      </c>
      <c r="M1488" s="564">
        <f>IF(ISERROR(VLOOKUP($B1488,ESTR_PREC!$A$1:$M$6000,6,FALSE))=TRUE,0,VLOOKUP($B1488,ESTR_PREC!$A$1:$M$6000,6,FALSE))</f>
        <v>0</v>
      </c>
      <c r="N1488" s="225"/>
      <c r="O1488" s="560">
        <f t="shared" si="51"/>
        <v>0</v>
      </c>
      <c r="Q1488" s="225"/>
      <c r="R1488" s="499"/>
      <c r="S1488" s="225"/>
      <c r="T1488" s="225"/>
      <c r="U1488" s="265"/>
      <c r="V1488" s="225"/>
      <c r="W1488" s="225"/>
      <c r="X1488" s="499"/>
    </row>
    <row r="1489" spans="1:24" ht="25.5">
      <c r="B1489" s="127" t="s">
        <v>3020</v>
      </c>
      <c r="C1489" s="127" t="s">
        <v>4224</v>
      </c>
      <c r="D1489" s="127"/>
      <c r="E1489" s="127"/>
      <c r="F1489" s="127"/>
      <c r="G1489" s="127"/>
      <c r="H1489" s="127"/>
      <c r="I1489" s="127"/>
      <c r="J1489" s="127"/>
      <c r="K1489" s="183" t="s">
        <v>3022</v>
      </c>
      <c r="L1489" s="125" t="s">
        <v>3218</v>
      </c>
      <c r="M1489" s="564">
        <f>IF(ISERROR(VLOOKUP($B1489,ESTR_PREC!$A$1:$M$6000,6,FALSE))=TRUE,0,VLOOKUP($B1489,ESTR_PREC!$A$1:$M$6000,6,FALSE))</f>
        <v>0</v>
      </c>
      <c r="N1489" s="225"/>
      <c r="O1489" s="560">
        <f t="shared" si="51"/>
        <v>0</v>
      </c>
      <c r="Q1489" s="225"/>
      <c r="R1489" s="499"/>
      <c r="S1489" s="225"/>
      <c r="T1489" s="225"/>
      <c r="U1489" s="265"/>
      <c r="V1489" s="225"/>
      <c r="W1489" s="225"/>
      <c r="X1489" s="499"/>
    </row>
    <row r="1490" spans="1:24">
      <c r="B1490" s="127" t="s">
        <v>3023</v>
      </c>
      <c r="C1490" s="127" t="s">
        <v>4225</v>
      </c>
      <c r="D1490" s="127"/>
      <c r="E1490" s="127"/>
      <c r="F1490" s="127"/>
      <c r="G1490" s="127"/>
      <c r="H1490" s="127"/>
      <c r="I1490" s="127"/>
      <c r="J1490" s="127"/>
      <c r="K1490" s="183" t="s">
        <v>3025</v>
      </c>
      <c r="L1490" s="125" t="s">
        <v>3218</v>
      </c>
      <c r="M1490" s="564">
        <f>IF(ISERROR(VLOOKUP($B1490,ESTR_PREC!$A$1:$M$6000,6,FALSE))=TRUE,0,VLOOKUP($B1490,ESTR_PREC!$A$1:$M$6000,6,FALSE))</f>
        <v>0</v>
      </c>
      <c r="N1490" s="225"/>
      <c r="O1490" s="560">
        <f t="shared" si="51"/>
        <v>0</v>
      </c>
      <c r="Q1490" s="225"/>
      <c r="R1490" s="499"/>
      <c r="S1490" s="225"/>
      <c r="T1490" s="225"/>
      <c r="U1490" s="265"/>
      <c r="V1490" s="225"/>
      <c r="W1490" s="225"/>
      <c r="X1490" s="499"/>
    </row>
    <row r="1491" spans="1:24" ht="15.75" thickBot="1">
      <c r="B1491" s="130" t="s">
        <v>3026</v>
      </c>
      <c r="C1491" s="130" t="s">
        <v>4226</v>
      </c>
      <c r="D1491" s="130"/>
      <c r="E1491" s="130"/>
      <c r="F1491" s="130"/>
      <c r="G1491" s="130"/>
      <c r="H1491" s="130"/>
      <c r="I1491" s="130"/>
      <c r="J1491" s="130"/>
      <c r="K1491" s="166" t="s">
        <v>4227</v>
      </c>
      <c r="L1491" s="132" t="s">
        <v>3218</v>
      </c>
      <c r="M1491" s="564">
        <f>IF(ISERROR(VLOOKUP($B1491,ESTR_PREC!$A$1:$M$6000,6,FALSE))=TRUE,0,VLOOKUP($B1491,ESTR_PREC!$A$1:$M$6000,6,FALSE))</f>
        <v>0</v>
      </c>
      <c r="N1491" s="225"/>
      <c r="O1491" s="560">
        <f t="shared" si="51"/>
        <v>0</v>
      </c>
      <c r="Q1491" s="225"/>
      <c r="R1491" s="499"/>
      <c r="S1491" s="225"/>
      <c r="T1491" s="225"/>
      <c r="U1491" s="265"/>
      <c r="V1491" s="225"/>
      <c r="W1491" s="225"/>
      <c r="X1491" s="499"/>
    </row>
    <row r="1492" spans="1:24" ht="15.75">
      <c r="K1492" s="527"/>
      <c r="L1492" s="528"/>
      <c r="M1492" s="192"/>
      <c r="N1492" s="192"/>
      <c r="O1492" s="192"/>
      <c r="Q1492" s="192"/>
      <c r="R1492" s="192"/>
      <c r="S1492" s="192"/>
      <c r="T1492" s="192"/>
      <c r="U1492" s="265"/>
      <c r="V1492" s="192"/>
      <c r="W1492" s="192"/>
      <c r="X1492" s="192"/>
    </row>
    <row r="1493" spans="1:24" ht="16.5" thickBot="1">
      <c r="K1493" s="527"/>
      <c r="L1493" s="528"/>
      <c r="M1493" s="192"/>
      <c r="N1493" s="192"/>
      <c r="O1493" s="192"/>
      <c r="Q1493" s="192"/>
      <c r="R1493" s="192"/>
      <c r="S1493" s="192"/>
      <c r="T1493" s="192"/>
      <c r="U1493" s="265"/>
      <c r="V1493" s="192"/>
      <c r="W1493" s="192"/>
      <c r="X1493" s="192"/>
    </row>
    <row r="1494" spans="1:24" s="291" customFormat="1" ht="64.5" thickBot="1">
      <c r="A1494" s="265"/>
      <c r="K1494" s="529"/>
      <c r="L1494" s="465"/>
      <c r="M1494" s="1146" t="str">
        <f>+$M$10</f>
        <v>Valore netto al 31/12/2017</v>
      </c>
      <c r="N1494" s="810" t="str">
        <f>N$10</f>
        <v>Valore netto al 31/12/2018</v>
      </c>
      <c r="O1494" s="810" t="s">
        <v>4064</v>
      </c>
      <c r="P1494" s="806"/>
      <c r="Q1494" s="810" t="str">
        <f>Q$10</f>
        <v>Prechiusura al ° trimestre 2018</v>
      </c>
      <c r="R1494" s="681"/>
      <c r="S1494" s="1145" t="str">
        <f>S$330</f>
        <v>Costi da utilizzo contributi 2018</v>
      </c>
      <c r="T1494" s="1143" t="str">
        <f>T$330</f>
        <v>Costi da utilizzo contributi DI CUI SOCIO-SAN</v>
      </c>
      <c r="U1494" s="1144"/>
      <c r="V1494" s="1142" t="str">
        <f>V$330</f>
        <v>Costi da contributi 2018</v>
      </c>
      <c r="W1494" s="1143" t="str">
        <f>W$330</f>
        <v>Costi da contributi DI CUI SOCIO-SAN</v>
      </c>
      <c r="X1494" s="681"/>
    </row>
    <row r="1495" spans="1:24" ht="17.25" thickTop="1" thickBot="1">
      <c r="B1495" s="95" t="s">
        <v>3029</v>
      </c>
      <c r="C1495" s="95" t="s">
        <v>4228</v>
      </c>
      <c r="D1495" s="95"/>
      <c r="E1495" s="95"/>
      <c r="F1495" s="95"/>
      <c r="G1495" s="95"/>
      <c r="H1495" s="95"/>
      <c r="I1495" s="95"/>
      <c r="J1495" s="95"/>
      <c r="K1495" s="329" t="s">
        <v>3030</v>
      </c>
      <c r="L1495" s="97" t="s">
        <v>3218</v>
      </c>
      <c r="M1495" s="98">
        <f>SUM(M1498:M1504)</f>
        <v>0</v>
      </c>
      <c r="N1495" s="98">
        <f>SUM(N1498:N1504)</f>
        <v>0</v>
      </c>
      <c r="O1495" s="775">
        <f>+N1495-M1495</f>
        <v>0</v>
      </c>
      <c r="Q1495" s="98">
        <f>SUM(Q1498:Q1504)</f>
        <v>405</v>
      </c>
      <c r="R1495" s="518"/>
      <c r="S1495" s="98">
        <f>SUM(S1498:S1504)</f>
        <v>0</v>
      </c>
      <c r="T1495" s="98">
        <f>SUM(T1498:T1504)</f>
        <v>0</v>
      </c>
      <c r="U1495" s="265"/>
      <c r="V1495" s="98">
        <f>SUM(V1498:V1504)</f>
        <v>0</v>
      </c>
      <c r="W1495" s="98">
        <f>SUM(W1498:W1504)</f>
        <v>0</v>
      </c>
      <c r="X1495" s="518"/>
    </row>
    <row r="1496" spans="1:24" ht="9" customHeight="1" thickTop="1" thickBot="1">
      <c r="N1496" s="379"/>
      <c r="Q1496" s="379"/>
      <c r="R1496" s="680"/>
      <c r="S1496" s="469"/>
      <c r="T1496" s="469"/>
      <c r="U1496" s="265"/>
      <c r="V1496" s="469"/>
      <c r="W1496" s="469"/>
      <c r="X1496" s="680"/>
    </row>
    <row r="1497" spans="1:24" ht="64.5" thickBot="1">
      <c r="B1497" s="102" t="s">
        <v>3221</v>
      </c>
      <c r="C1497" s="245" t="s">
        <v>48</v>
      </c>
      <c r="D1497" s="245"/>
      <c r="E1497" s="246"/>
      <c r="F1497" s="246"/>
      <c r="G1497" s="246"/>
      <c r="H1497" s="246"/>
      <c r="I1497" s="246"/>
      <c r="J1497" s="246"/>
      <c r="K1497" s="302" t="s">
        <v>3222</v>
      </c>
      <c r="L1497" s="135"/>
      <c r="M1497" s="328" t="str">
        <f>+$M$10</f>
        <v>Valore netto al 31/12/2017</v>
      </c>
      <c r="N1497" s="779" t="str">
        <f>N$10</f>
        <v>Valore netto al 31/12/2018</v>
      </c>
      <c r="O1497" s="779" t="s">
        <v>4064</v>
      </c>
      <c r="P1497" s="806"/>
      <c r="Q1497" s="779" t="str">
        <f>Q$10</f>
        <v>Prechiusura al ° trimestre 2018</v>
      </c>
      <c r="R1497" s="681"/>
      <c r="S1497" s="1145" t="str">
        <f>S$330</f>
        <v>Costi da utilizzo contributi 2018</v>
      </c>
      <c r="T1497" s="1143" t="str">
        <f>T$330</f>
        <v>Costi da utilizzo contributi DI CUI SOCIO-SAN</v>
      </c>
      <c r="U1497" s="1144"/>
      <c r="V1497" s="1142" t="str">
        <f>V$330</f>
        <v>Costi da contributi 2018</v>
      </c>
      <c r="W1497" s="1143" t="str">
        <f>W$330</f>
        <v>Costi da contributi DI CUI SOCIO-SAN</v>
      </c>
      <c r="X1497" s="681"/>
    </row>
    <row r="1498" spans="1:24">
      <c r="B1498" s="127" t="s">
        <v>3031</v>
      </c>
      <c r="C1498" s="127" t="s">
        <v>4229</v>
      </c>
      <c r="D1498" s="127"/>
      <c r="E1498" s="127"/>
      <c r="F1498" s="127"/>
      <c r="G1498" s="127"/>
      <c r="H1498" s="127"/>
      <c r="I1498" s="127"/>
      <c r="J1498" s="127"/>
      <c r="K1498" s="183" t="s">
        <v>3036</v>
      </c>
      <c r="L1498" s="125" t="s">
        <v>3218</v>
      </c>
      <c r="M1498" s="564">
        <f>IF(ISERROR(VLOOKUP($B1498,ESTR_PREC!$A$1:$M$6000,6,FALSE))=TRUE,0,VLOOKUP($B1498,ESTR_PREC!$A$1:$M$6000,6,FALSE))</f>
        <v>0</v>
      </c>
      <c r="N1498" s="225"/>
      <c r="O1498" s="560">
        <f t="shared" ref="O1498:O1504" si="52">+N1498-M1498</f>
        <v>0</v>
      </c>
      <c r="Q1498" s="225">
        <v>369</v>
      </c>
      <c r="R1498" s="499"/>
      <c r="S1498" s="225"/>
      <c r="T1498" s="225"/>
      <c r="U1498" s="265"/>
      <c r="V1498" s="225"/>
      <c r="W1498" s="225"/>
      <c r="X1498" s="499"/>
    </row>
    <row r="1499" spans="1:24">
      <c r="B1499" s="127" t="s">
        <v>3037</v>
      </c>
      <c r="C1499" s="127" t="s">
        <v>4230</v>
      </c>
      <c r="D1499" s="127"/>
      <c r="E1499" s="127"/>
      <c r="F1499" s="127"/>
      <c r="G1499" s="127"/>
      <c r="H1499" s="127"/>
      <c r="I1499" s="127"/>
      <c r="J1499" s="127"/>
      <c r="K1499" s="183" t="s">
        <v>3040</v>
      </c>
      <c r="L1499" s="125" t="s">
        <v>3218</v>
      </c>
      <c r="M1499" s="564">
        <f>IF(ISERROR(VLOOKUP($B1499,ESTR_PREC!$A$1:$M$6000,6,FALSE))=TRUE,0,VLOOKUP($B1499,ESTR_PREC!$A$1:$M$6000,6,FALSE))</f>
        <v>0</v>
      </c>
      <c r="N1499" s="225"/>
      <c r="O1499" s="560">
        <f t="shared" si="52"/>
        <v>0</v>
      </c>
      <c r="Q1499" s="225">
        <v>36</v>
      </c>
      <c r="R1499" s="499"/>
      <c r="S1499" s="225"/>
      <c r="T1499" s="225"/>
      <c r="U1499" s="265"/>
      <c r="V1499" s="225"/>
      <c r="W1499" s="225"/>
      <c r="X1499" s="499"/>
    </row>
    <row r="1500" spans="1:24">
      <c r="B1500" s="127" t="s">
        <v>3041</v>
      </c>
      <c r="C1500" s="127" t="s">
        <v>4231</v>
      </c>
      <c r="D1500" s="127"/>
      <c r="E1500" s="127"/>
      <c r="F1500" s="127"/>
      <c r="G1500" s="127"/>
      <c r="H1500" s="127"/>
      <c r="I1500" s="127"/>
      <c r="J1500" s="127"/>
      <c r="K1500" s="183" t="s">
        <v>3044</v>
      </c>
      <c r="L1500" s="125" t="s">
        <v>3218</v>
      </c>
      <c r="M1500" s="564">
        <f>IF(ISERROR(VLOOKUP($B1500,ESTR_PREC!$A$1:$M$6000,6,FALSE))=TRUE,0,VLOOKUP($B1500,ESTR_PREC!$A$1:$M$6000,6,FALSE))</f>
        <v>0</v>
      </c>
      <c r="N1500" s="225"/>
      <c r="O1500" s="560">
        <f t="shared" si="52"/>
        <v>0</v>
      </c>
      <c r="Q1500" s="225"/>
      <c r="R1500" s="499"/>
      <c r="S1500" s="225"/>
      <c r="T1500" s="225"/>
      <c r="U1500" s="265"/>
      <c r="V1500" s="225"/>
      <c r="W1500" s="225"/>
      <c r="X1500" s="499"/>
    </row>
    <row r="1501" spans="1:24">
      <c r="B1501" s="127" t="s">
        <v>3045</v>
      </c>
      <c r="C1501" s="127" t="s">
        <v>4232</v>
      </c>
      <c r="D1501" s="127"/>
      <c r="E1501" s="127"/>
      <c r="F1501" s="127"/>
      <c r="G1501" s="127"/>
      <c r="H1501" s="127"/>
      <c r="I1501" s="127"/>
      <c r="J1501" s="127"/>
      <c r="K1501" s="183" t="s">
        <v>3048</v>
      </c>
      <c r="L1501" s="125" t="s">
        <v>3218</v>
      </c>
      <c r="M1501" s="564">
        <f>IF(ISERROR(VLOOKUP($B1501,ESTR_PREC!$A$1:$M$6000,6,FALSE))=TRUE,0,VLOOKUP($B1501,ESTR_PREC!$A$1:$M$6000,6,FALSE))</f>
        <v>0</v>
      </c>
      <c r="N1501" s="225"/>
      <c r="O1501" s="560">
        <f t="shared" si="52"/>
        <v>0</v>
      </c>
      <c r="Q1501" s="225"/>
      <c r="R1501" s="499"/>
      <c r="S1501" s="225"/>
      <c r="T1501" s="225"/>
      <c r="U1501" s="265"/>
      <c r="V1501" s="225"/>
      <c r="W1501" s="225"/>
      <c r="X1501" s="499"/>
    </row>
    <row r="1502" spans="1:24">
      <c r="B1502" s="127" t="s">
        <v>3049</v>
      </c>
      <c r="C1502" s="127" t="s">
        <v>4233</v>
      </c>
      <c r="D1502" s="127"/>
      <c r="E1502" s="127"/>
      <c r="F1502" s="127"/>
      <c r="G1502" s="127"/>
      <c r="H1502" s="127"/>
      <c r="I1502" s="127"/>
      <c r="J1502" s="127"/>
      <c r="K1502" s="183" t="s">
        <v>3052</v>
      </c>
      <c r="L1502" s="125" t="s">
        <v>3218</v>
      </c>
      <c r="M1502" s="564">
        <f>IF(ISERROR(VLOOKUP($B1502,ESTR_PREC!$A$1:$M$6000,6,FALSE))=TRUE,0,VLOOKUP($B1502,ESTR_PREC!$A$1:$M$6000,6,FALSE))</f>
        <v>0</v>
      </c>
      <c r="N1502" s="225"/>
      <c r="O1502" s="560">
        <f t="shared" si="52"/>
        <v>0</v>
      </c>
      <c r="Q1502" s="225"/>
      <c r="R1502" s="499"/>
      <c r="S1502" s="225"/>
      <c r="T1502" s="225"/>
      <c r="U1502" s="265"/>
      <c r="V1502" s="225"/>
      <c r="W1502" s="225"/>
      <c r="X1502" s="499"/>
    </row>
    <row r="1503" spans="1:24">
      <c r="B1503" s="127" t="s">
        <v>3053</v>
      </c>
      <c r="C1503" s="127" t="s">
        <v>4234</v>
      </c>
      <c r="D1503" s="127"/>
      <c r="E1503" s="127"/>
      <c r="F1503" s="127"/>
      <c r="G1503" s="127"/>
      <c r="H1503" s="127"/>
      <c r="I1503" s="127"/>
      <c r="J1503" s="127"/>
      <c r="K1503" s="183" t="s">
        <v>3055</v>
      </c>
      <c r="L1503" s="125" t="s">
        <v>3218</v>
      </c>
      <c r="M1503" s="564">
        <f>IF(ISERROR(VLOOKUP($B1503,ESTR_PREC!$A$1:$M$6000,6,FALSE))=TRUE,0,VLOOKUP($B1503,ESTR_PREC!$A$1:$M$6000,6,FALSE))</f>
        <v>0</v>
      </c>
      <c r="N1503" s="225"/>
      <c r="O1503" s="560">
        <f t="shared" si="52"/>
        <v>0</v>
      </c>
      <c r="Q1503" s="225"/>
      <c r="R1503" s="499"/>
      <c r="S1503" s="225"/>
      <c r="T1503" s="225"/>
      <c r="U1503" s="265"/>
      <c r="V1503" s="225"/>
      <c r="W1503" s="225"/>
      <c r="X1503" s="499"/>
    </row>
    <row r="1504" spans="1:24" ht="15.75" thickBot="1">
      <c r="B1504" s="130" t="s">
        <v>3056</v>
      </c>
      <c r="C1504" s="130" t="s">
        <v>4235</v>
      </c>
      <c r="D1504" s="130"/>
      <c r="E1504" s="130"/>
      <c r="F1504" s="130"/>
      <c r="G1504" s="130"/>
      <c r="H1504" s="130"/>
      <c r="I1504" s="130"/>
      <c r="J1504" s="130"/>
      <c r="K1504" s="213" t="s">
        <v>3059</v>
      </c>
      <c r="L1504" s="132" t="s">
        <v>3218</v>
      </c>
      <c r="M1504" s="564">
        <f>IF(ISERROR(VLOOKUP($B1504,ESTR_PREC!$A$1:$M$6000,6,FALSE))=TRUE,0,VLOOKUP($B1504,ESTR_PREC!$A$1:$M$6000,6,FALSE))</f>
        <v>0</v>
      </c>
      <c r="N1504" s="225"/>
      <c r="O1504" s="560">
        <f t="shared" si="52"/>
        <v>0</v>
      </c>
      <c r="Q1504" s="225"/>
      <c r="R1504" s="499"/>
      <c r="S1504" s="225"/>
      <c r="T1504" s="225"/>
      <c r="U1504" s="265"/>
      <c r="V1504" s="225"/>
      <c r="W1504" s="225"/>
      <c r="X1504" s="499"/>
    </row>
    <row r="1505" spans="2:24">
      <c r="N1505" s="379"/>
      <c r="Q1505" s="379"/>
      <c r="R1505" s="501"/>
      <c r="U1505" s="265"/>
      <c r="X1505" s="501"/>
    </row>
    <row r="1506" spans="2:24">
      <c r="N1506" s="379"/>
      <c r="Q1506" s="379"/>
      <c r="R1506" s="501"/>
      <c r="U1506" s="265"/>
      <c r="X1506" s="501"/>
    </row>
    <row r="1507" spans="2:24">
      <c r="C1507" s="91"/>
      <c r="D1507" s="91"/>
      <c r="E1507" s="91"/>
      <c r="F1507" s="91"/>
      <c r="G1507" s="91"/>
      <c r="H1507" s="91"/>
      <c r="I1507" s="91"/>
      <c r="J1507" s="91"/>
      <c r="K1507" s="330" t="s">
        <v>4236</v>
      </c>
      <c r="L1507" s="211" t="s">
        <v>3218</v>
      </c>
      <c r="M1507" s="215">
        <f>+M18+M35+M76+M119+M235+M249+M263+M268+M308+M316+M1388+M1401+M1437+M1455-M87+M97</f>
        <v>0</v>
      </c>
      <c r="N1507" s="288">
        <f>+N18+N35+N76+N119+N235+N249+N263+N268+N308+N316+N1388+N1401+N1437+N1455-N87+N97</f>
        <v>0</v>
      </c>
      <c r="O1507" s="288">
        <f t="shared" ref="O1507:O1512" si="53">+N1507-M1507</f>
        <v>0</v>
      </c>
      <c r="Q1507" s="288">
        <f>+Q18+Q35+Q76+Q119+Q235+Q249+Q263+Q268+Q308+Q316+Q1388+Q1401+Q1437+Q1455-Q87+Q97</f>
        <v>45444</v>
      </c>
      <c r="R1507" s="501"/>
      <c r="U1507" s="265"/>
      <c r="X1507" s="501"/>
    </row>
    <row r="1508" spans="2:24">
      <c r="C1508" s="91"/>
      <c r="D1508" s="91"/>
      <c r="E1508" s="91"/>
      <c r="F1508" s="91"/>
      <c r="G1508" s="91"/>
      <c r="H1508" s="91"/>
      <c r="I1508" s="91"/>
      <c r="J1508" s="91"/>
      <c r="K1508" s="331" t="s">
        <v>4237</v>
      </c>
      <c r="L1508" s="211" t="s">
        <v>3218</v>
      </c>
      <c r="M1508" s="288">
        <f>+M316+M97</f>
        <v>0</v>
      </c>
      <c r="N1508" s="288">
        <f>+N316+N97</f>
        <v>0</v>
      </c>
      <c r="O1508" s="288">
        <f t="shared" si="53"/>
        <v>0</v>
      </c>
      <c r="Q1508" s="288">
        <f>+Q316+Q97</f>
        <v>17</v>
      </c>
      <c r="R1508" s="501"/>
      <c r="U1508" s="265"/>
      <c r="X1508" s="501"/>
    </row>
    <row r="1509" spans="2:24" ht="15.75">
      <c r="C1509" s="91"/>
      <c r="D1509" s="91"/>
      <c r="E1509" s="91"/>
      <c r="F1509" s="91"/>
      <c r="G1509" s="91"/>
      <c r="H1509" s="91"/>
      <c r="I1509" s="91"/>
      <c r="J1509" s="91"/>
      <c r="K1509" s="332" t="s">
        <v>4238</v>
      </c>
      <c r="L1509" s="218" t="s">
        <v>3218</v>
      </c>
      <c r="M1509" s="289">
        <f>+M1507-M1508</f>
        <v>0</v>
      </c>
      <c r="N1509" s="289">
        <f>+N1507-N1508</f>
        <v>0</v>
      </c>
      <c r="O1509" s="289">
        <f t="shared" si="53"/>
        <v>0</v>
      </c>
      <c r="Q1509" s="289">
        <f>+Q1507-Q1508</f>
        <v>45427</v>
      </c>
      <c r="R1509" s="501"/>
      <c r="U1509" s="265"/>
      <c r="X1509" s="501"/>
    </row>
    <row r="1510" spans="2:24">
      <c r="C1510" s="91"/>
      <c r="D1510" s="91"/>
      <c r="E1510" s="91"/>
      <c r="F1510" s="91"/>
      <c r="G1510" s="91"/>
      <c r="H1510" s="91"/>
      <c r="I1510" s="91"/>
      <c r="J1510" s="91"/>
      <c r="K1510" s="330" t="s">
        <v>4239</v>
      </c>
      <c r="L1510" s="211" t="s">
        <v>3218</v>
      </c>
      <c r="M1510" s="288">
        <f>+M337+M396+M422+M435+M453+M501+M511+M536+M555+M569+M601+M609+M619+M689+M701+M719+M751+M779+M805+M827+M837+M850+M867+M977+M1051+M1125+M1199+M1226+M1240+M1256+M1271+M1280+M1328+M1345+M1415+M1427+M1444+M1473+M1495</f>
        <v>0</v>
      </c>
      <c r="N1510" s="288">
        <f>+N337+N396+N422+N435+N453+N501+N511+N536+N555+N569+N601+N609+N619+N689+N701+N719+N751+N779+N805+N827+N837+N850+N867+N977+N1051+N1125+N1199+N1226+N1240+N1256+N1271+N1280+N1328+N1345+N1415+N1427+N1444+N1473+N1495</f>
        <v>0</v>
      </c>
      <c r="O1510" s="288">
        <f t="shared" si="53"/>
        <v>0</v>
      </c>
      <c r="Q1510" s="288">
        <f>+Q337+Q396+Q422+Q435+Q453+Q501+Q511+Q536+Q555+Q569+Q601+Q609+Q619+Q689+Q701+Q719+Q751+Q779+Q805+Q827+Q837+Q850+Q867+Q977+Q1051+Q1125+Q1199+Q1226+Q1240+Q1256+Q1271+Q1280+Q1328+Q1345+Q1415+Q1427+Q1444+Q1473+Q1495</f>
        <v>45444</v>
      </c>
      <c r="R1510" s="512"/>
      <c r="S1510" s="500">
        <f>+S331+S1413+S1444+S1473+S1495</f>
        <v>0</v>
      </c>
      <c r="T1510" s="500">
        <f>+T331+T1413+T1444+T1473+T1495</f>
        <v>0</v>
      </c>
      <c r="V1510" s="500">
        <f>+V331+V1413+V1444+V1473+V1495</f>
        <v>0</v>
      </c>
      <c r="W1510" s="500">
        <f>+W331+W1413+W1444+W1473+W1495</f>
        <v>0</v>
      </c>
      <c r="X1510" s="512"/>
    </row>
    <row r="1511" spans="2:24" ht="24" customHeight="1">
      <c r="C1511" s="91"/>
      <c r="D1511" s="91"/>
      <c r="E1511" s="91"/>
      <c r="F1511" s="91"/>
      <c r="G1511" s="91"/>
      <c r="H1511" s="91"/>
      <c r="I1511" s="91"/>
      <c r="J1511" s="91"/>
      <c r="K1511" s="331" t="s">
        <v>4237</v>
      </c>
      <c r="L1511" s="211" t="s">
        <v>3218</v>
      </c>
      <c r="M1511" s="288">
        <f>+M1508</f>
        <v>0</v>
      </c>
      <c r="N1511" s="288">
        <f>+N1508</f>
        <v>0</v>
      </c>
      <c r="O1511" s="288">
        <f t="shared" si="53"/>
        <v>0</v>
      </c>
      <c r="Q1511" s="288">
        <f>+Q1508</f>
        <v>17</v>
      </c>
      <c r="R1511" s="682"/>
      <c r="S1511" s="512"/>
      <c r="T1511" s="512"/>
      <c r="U1511" s="512"/>
      <c r="V1511" s="512"/>
      <c r="W1511" s="512"/>
      <c r="X1511" s="682"/>
    </row>
    <row r="1512" spans="2:24" ht="18" customHeight="1" thickBot="1">
      <c r="C1512" s="91"/>
      <c r="D1512" s="91"/>
      <c r="E1512" s="91"/>
      <c r="F1512" s="91"/>
      <c r="G1512" s="91"/>
      <c r="H1512" s="91"/>
      <c r="I1512" s="91"/>
      <c r="J1512" s="91"/>
      <c r="K1512" s="332" t="s">
        <v>4240</v>
      </c>
      <c r="L1512" s="218" t="s">
        <v>3218</v>
      </c>
      <c r="M1512" s="219">
        <f>+M1510-M1511</f>
        <v>0</v>
      </c>
      <c r="N1512" s="289">
        <f>+N1510-N1511</f>
        <v>0</v>
      </c>
      <c r="O1512" s="289">
        <f t="shared" si="53"/>
        <v>0</v>
      </c>
      <c r="Q1512" s="289">
        <f>+Q1510-Q1511</f>
        <v>45427</v>
      </c>
      <c r="R1512" s="682"/>
      <c r="S1512" s="511"/>
      <c r="T1512" s="511"/>
      <c r="U1512" s="511"/>
      <c r="V1512" s="511"/>
      <c r="W1512" s="511"/>
      <c r="X1512" s="682"/>
    </row>
    <row r="1513" spans="2:24" ht="17.25" thickTop="1" thickBot="1">
      <c r="B1513" s="220" t="s">
        <v>3060</v>
      </c>
      <c r="C1513" s="251" t="s">
        <v>4241</v>
      </c>
      <c r="D1513" s="252"/>
      <c r="E1513" s="221"/>
      <c r="F1513" s="252"/>
      <c r="G1513" s="221"/>
      <c r="H1513" s="252"/>
      <c r="I1513" s="252"/>
      <c r="J1513" s="252"/>
      <c r="K1513" s="222" t="s">
        <v>3061</v>
      </c>
      <c r="L1513" s="97" t="s">
        <v>3218</v>
      </c>
      <c r="M1513" s="223">
        <f>+M1509-M1512</f>
        <v>0</v>
      </c>
      <c r="N1513" s="223">
        <f>+N1509-N1512</f>
        <v>0</v>
      </c>
      <c r="O1513" s="778">
        <f>+O1507-O1510</f>
        <v>0</v>
      </c>
      <c r="Q1513" s="223">
        <f>+Q1509-Q1512</f>
        <v>0</v>
      </c>
      <c r="R1513" s="683"/>
      <c r="S1513" s="519"/>
      <c r="T1513" s="519"/>
      <c r="U1513" s="519"/>
      <c r="V1513" s="519"/>
      <c r="W1513" s="519"/>
      <c r="X1513" s="683"/>
    </row>
    <row r="1514" spans="2:24" ht="15.75" thickTop="1"/>
  </sheetData>
  <sheetProtection password="A01C" sheet="1"/>
  <mergeCells count="1">
    <mergeCell ref="K5:M5"/>
  </mergeCells>
  <phoneticPr fontId="0" type="noConversion"/>
  <dataValidations count="1">
    <dataValidation type="whole" allowBlank="1" showInputMessage="1" showErrorMessage="1" error="La cella accetta solo valori positivi fino a 9.999.999" sqref="L1401:L1513 L7:L567 L1381:L1399 L601:L607 L569:L599 L609:L1262 L1264:L1278 L1280:L1379">
      <formula1>0</formula1>
      <formula2>9999999</formula2>
    </dataValidation>
  </dataValidations>
  <printOptions horizontalCentered="1"/>
  <pageMargins left="0.35433070866141703" right="0.39370078740157499" top="0.47244094488188998" bottom="0.59055118110236204" header="0" footer="0.23622047244094499"/>
  <pageSetup paperSize="9" scale="46" fitToHeight="0" orientation="landscape" r:id="rId1"/>
  <headerFooter alignWithMargins="0">
    <oddFooter>&amp;CPagina &amp;P di &amp;N Ni-Ter</oddFooter>
  </headerFooter>
  <rowBreaks count="13" manualBreakCount="13">
    <brk id="216" min="1" max="24" man="1"/>
    <brk id="329" min="1" max="24" man="1"/>
    <brk id="415" min="1" max="24" man="1"/>
    <brk id="663" min="1" max="24" man="1"/>
    <brk id="774" min="1" max="24" man="1"/>
    <brk id="848" min="1" max="24" man="1"/>
    <brk id="898" min="1" max="24" man="1"/>
    <brk id="976" min="1" max="24" man="1"/>
    <brk id="1050" min="1" max="24" man="1"/>
    <brk id="1129" min="1" max="24" man="1"/>
    <brk id="1220" min="1" max="24" man="1"/>
    <brk id="1327" min="1" max="24" man="1"/>
    <brk id="1433" min="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20</vt:i4>
      </vt:variant>
      <vt:variant>
        <vt:lpstr>Intervalli denominati</vt:lpstr>
      </vt:variant>
      <vt:variant>
        <vt:i4>43</vt:i4>
      </vt:variant>
    </vt:vector>
  </HeadingPairs>
  <TitlesOfParts>
    <vt:vector size="63" baseType="lpstr">
      <vt:lpstr>Info</vt:lpstr>
      <vt:lpstr>Codifica_CE</vt:lpstr>
      <vt:lpstr>CE</vt:lpstr>
      <vt:lpstr>NI-Tot</vt:lpstr>
      <vt:lpstr>Dettaglio_CE_LP_Tot</vt:lpstr>
      <vt:lpstr>NI-San</vt:lpstr>
      <vt:lpstr>Dettaglio_CE_San</vt:lpstr>
      <vt:lpstr>Dettaglio_CE_LP_San</vt:lpstr>
      <vt:lpstr>NI-Soc</vt:lpstr>
      <vt:lpstr>Dettaglio_CE_Soc</vt:lpstr>
      <vt:lpstr>Dettaglio_CE_LP_Soc</vt:lpstr>
      <vt:lpstr>Dett_Cons</vt:lpstr>
      <vt:lpstr>Cons_Tot</vt:lpstr>
      <vt:lpstr>Cons_San_TOT</vt:lpstr>
      <vt:lpstr>Cons_San</vt:lpstr>
      <vt:lpstr>Cons_San_L23</vt:lpstr>
      <vt:lpstr>CeMin_Tot</vt:lpstr>
      <vt:lpstr>CeMin_San</vt:lpstr>
      <vt:lpstr>SKATS</vt:lpstr>
      <vt:lpstr>INDICATORI ATS</vt:lpstr>
      <vt:lpstr>ANAGR</vt:lpstr>
      <vt:lpstr>CE!Area_stampa</vt:lpstr>
      <vt:lpstr>CeMin_118!Area_stampa</vt:lpstr>
      <vt:lpstr>CeMin_Ric!Area_stampa</vt:lpstr>
      <vt:lpstr>CeMin_San!Area_stampa</vt:lpstr>
      <vt:lpstr>CeMin_Ter!Area_stampa</vt:lpstr>
      <vt:lpstr>CeMin_Tot!Area_stampa</vt:lpstr>
      <vt:lpstr>Cons_118!Area_stampa</vt:lpstr>
      <vt:lpstr>Cons_Ric!Area_stampa</vt:lpstr>
      <vt:lpstr>Cons_San!Area_stampa</vt:lpstr>
      <vt:lpstr>Cons_San_L23!Area_stampa</vt:lpstr>
      <vt:lpstr>Cons_San_TOT!Area_stampa</vt:lpstr>
      <vt:lpstr>Cons_Ter!Area_stampa</vt:lpstr>
      <vt:lpstr>Cons_Ter_L23!Area_stampa</vt:lpstr>
      <vt:lpstr>Cons_Ter_TOT!Area_stampa</vt:lpstr>
      <vt:lpstr>Cons_Tot!Area_stampa</vt:lpstr>
      <vt:lpstr>Dett_Cons!Area_stampa</vt:lpstr>
      <vt:lpstr>Dettaglio_CE_LP_San!Area_stampa</vt:lpstr>
      <vt:lpstr>Dettaglio_CE_LP_Tot!Area_stampa</vt:lpstr>
      <vt:lpstr>Dettaglio_CE_Ter!Area_stampa</vt:lpstr>
      <vt:lpstr>'INDICATORI ATS'!Area_stampa</vt:lpstr>
      <vt:lpstr>'NI-118'!Area_stampa</vt:lpstr>
      <vt:lpstr>'NI-Ric'!Area_stampa</vt:lpstr>
      <vt:lpstr>'NI-San'!Area_stampa</vt:lpstr>
      <vt:lpstr>'NI-Soc'!Area_stampa</vt:lpstr>
      <vt:lpstr>'NI-Ter'!Area_stampa</vt:lpstr>
      <vt:lpstr>'NI-Tot'!Area_stampa</vt:lpstr>
      <vt:lpstr>Prestazioni!Area_stampa</vt:lpstr>
      <vt:lpstr>SKATS!Area_stampa</vt:lpstr>
      <vt:lpstr>ESTR_PREC</vt:lpstr>
      <vt:lpstr>ESTR_SK</vt:lpstr>
      <vt:lpstr>INFO_OUT</vt:lpstr>
      <vt:lpstr>Cons_118!Titoli_stampa</vt:lpstr>
      <vt:lpstr>Cons_Ric!Titoli_stampa</vt:lpstr>
      <vt:lpstr>Cons_San!Titoli_stampa</vt:lpstr>
      <vt:lpstr>Cons_San_L23!Titoli_stampa</vt:lpstr>
      <vt:lpstr>Cons_San_TOT!Titoli_stampa</vt:lpstr>
      <vt:lpstr>Cons_Ter!Titoli_stampa</vt:lpstr>
      <vt:lpstr>Cons_Ter_L23!Titoli_stampa</vt:lpstr>
      <vt:lpstr>Cons_Ter_TOT!Titoli_stampa</vt:lpstr>
      <vt:lpstr>Cons_Tot!Titoli_stampa</vt:lpstr>
      <vt:lpstr>Dett_Cons!Titoli_stampa</vt:lpstr>
      <vt:lpstr>VERSIONI</vt:lpstr>
    </vt:vector>
  </TitlesOfParts>
  <Company>Reply s.p.a.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Peditto Giovanni</dc:creator>
  <cp:lastModifiedBy>Elisabetta Giuseppina, Busi</cp:lastModifiedBy>
  <cp:lastPrinted>2017-03-27T10:32:55Z</cp:lastPrinted>
  <dcterms:created xsi:type="dcterms:W3CDTF">2012-03-23T08:04:11Z</dcterms:created>
  <dcterms:modified xsi:type="dcterms:W3CDTF">2020-01-03T10:48:40Z</dcterms:modified>
</cp:coreProperties>
</file>